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iwa-my.sharepoint.com/personal/antonia_cristi_niwa_co_nz/Documents/Files-AC/Drafts/Chapter 4/version 5/"/>
    </mc:Choice>
  </mc:AlternateContent>
  <xr:revisionPtr revIDLastSave="1593" documentId="8_{01E56261-8E60-4D92-AAEC-9C565086EF6A}" xr6:coauthVersionLast="47" xr6:coauthVersionMax="47" xr10:uidLastSave="{4F5CB076-F05A-47EB-A2DA-120A89481B9D}"/>
  <bookViews>
    <workbookView xWindow="-28920" yWindow="-135" windowWidth="29040" windowHeight="15840" activeTab="4" xr2:uid="{BA28A135-4D54-4B39-8971-0D8328605F9E}"/>
  </bookViews>
  <sheets>
    <sheet name="Supplementary Table 4.1" sheetId="9" r:id="rId1"/>
    <sheet name="Supplementary Table 4.2" sheetId="3" r:id="rId2"/>
    <sheet name="Supplementary Table 4.3" sheetId="4" r:id="rId3"/>
    <sheet name="Supplementary Table 4.4" sheetId="5" r:id="rId4"/>
    <sheet name="Supplementary Table 4.5" sheetId="6" r:id="rId5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702" i="9" l="1"/>
  <c r="I1701" i="9"/>
  <c r="I1700" i="9"/>
  <c r="I1699" i="9"/>
  <c r="I1698" i="9"/>
  <c r="I1697" i="9"/>
  <c r="I1696" i="9"/>
  <c r="I1695" i="9"/>
  <c r="I1694" i="9"/>
  <c r="I1693" i="9"/>
  <c r="I1692" i="9"/>
  <c r="I1691" i="9"/>
  <c r="I1690" i="9"/>
  <c r="I1689" i="9"/>
  <c r="I1688" i="9"/>
  <c r="I1687" i="9"/>
  <c r="I1686" i="9"/>
  <c r="I1685" i="9"/>
  <c r="I1684" i="9"/>
  <c r="I1683" i="9"/>
  <c r="I1682" i="9"/>
  <c r="I1681" i="9"/>
  <c r="I1680" i="9"/>
  <c r="I1679" i="9"/>
  <c r="I1678" i="9"/>
  <c r="I1677" i="9"/>
  <c r="I1676" i="9"/>
  <c r="I1675" i="9"/>
  <c r="I1674" i="9"/>
  <c r="I1673" i="9"/>
  <c r="I1672" i="9"/>
  <c r="I1671" i="9"/>
  <c r="I1670" i="9"/>
  <c r="I1669" i="9"/>
  <c r="I1668" i="9"/>
  <c r="I1667" i="9"/>
  <c r="I1666" i="9"/>
  <c r="I1665" i="9"/>
  <c r="I1664" i="9"/>
  <c r="I1663" i="9"/>
  <c r="I1662" i="9"/>
  <c r="I1661" i="9"/>
  <c r="I1660" i="9"/>
  <c r="I1659" i="9"/>
  <c r="I1658" i="9"/>
  <c r="I1657" i="9"/>
  <c r="I1656" i="9"/>
  <c r="I1655" i="9"/>
  <c r="I1654" i="9"/>
  <c r="I1653" i="9"/>
  <c r="I1652" i="9"/>
  <c r="I1651" i="9"/>
  <c r="I1650" i="9"/>
  <c r="I1649" i="9"/>
  <c r="I1648" i="9"/>
  <c r="I1647" i="9"/>
  <c r="I1646" i="9"/>
  <c r="I1645" i="9"/>
  <c r="I1644" i="9"/>
  <c r="I1643" i="9"/>
  <c r="I1642" i="9"/>
  <c r="I1641" i="9"/>
  <c r="I1640" i="9"/>
  <c r="I1639" i="9"/>
  <c r="I1638" i="9"/>
  <c r="I1637" i="9"/>
  <c r="I1636" i="9"/>
  <c r="I1635" i="9"/>
  <c r="I1634" i="9"/>
  <c r="I1633" i="9"/>
  <c r="I1632" i="9"/>
  <c r="I1631" i="9"/>
  <c r="I1630" i="9"/>
  <c r="I1629" i="9"/>
  <c r="I1628" i="9"/>
  <c r="I1627" i="9"/>
  <c r="I1626" i="9"/>
  <c r="I1625" i="9"/>
  <c r="I1624" i="9"/>
  <c r="I1623" i="9"/>
  <c r="I1622" i="9"/>
  <c r="I1621" i="9"/>
  <c r="I1620" i="9"/>
  <c r="I1619" i="9"/>
  <c r="I1618" i="9"/>
  <c r="I1617" i="9"/>
  <c r="I1616" i="9"/>
  <c r="I1615" i="9"/>
  <c r="I1614" i="9"/>
  <c r="I1613" i="9"/>
  <c r="I1612" i="9"/>
  <c r="I1611" i="9"/>
  <c r="I1610" i="9"/>
  <c r="I1609" i="9"/>
  <c r="I1608" i="9"/>
  <c r="I1607" i="9"/>
  <c r="I1606" i="9"/>
  <c r="I1605" i="9"/>
  <c r="I1604" i="9"/>
  <c r="I1603" i="9"/>
  <c r="I1802" i="9"/>
  <c r="I1801" i="9"/>
  <c r="I1800" i="9"/>
  <c r="I1799" i="9"/>
  <c r="I1798" i="9"/>
  <c r="I1797" i="9"/>
  <c r="I1796" i="9"/>
  <c r="I1795" i="9"/>
  <c r="I1794" i="9"/>
  <c r="I1793" i="9"/>
  <c r="I1792" i="9"/>
  <c r="I1791" i="9"/>
  <c r="I1790" i="9"/>
  <c r="I1789" i="9"/>
  <c r="I1788" i="9"/>
  <c r="I1787" i="9"/>
  <c r="I1786" i="9"/>
  <c r="I1785" i="9"/>
  <c r="I1784" i="9"/>
  <c r="I1783" i="9"/>
  <c r="I1782" i="9"/>
  <c r="I1781" i="9"/>
  <c r="I1780" i="9"/>
  <c r="I1779" i="9"/>
  <c r="I1778" i="9"/>
  <c r="I1777" i="9"/>
  <c r="I1776" i="9"/>
  <c r="I1775" i="9"/>
  <c r="I1774" i="9"/>
  <c r="I1773" i="9"/>
  <c r="I1772" i="9"/>
  <c r="I1771" i="9"/>
  <c r="I1770" i="9"/>
  <c r="I1769" i="9"/>
  <c r="I1768" i="9"/>
  <c r="I1767" i="9"/>
  <c r="I1766" i="9"/>
  <c r="I1765" i="9"/>
  <c r="I1764" i="9"/>
  <c r="I1763" i="9"/>
  <c r="I1762" i="9"/>
  <c r="I1761" i="9"/>
  <c r="I1760" i="9"/>
  <c r="I1759" i="9"/>
  <c r="I1758" i="9"/>
  <c r="I1757" i="9"/>
  <c r="I1756" i="9"/>
  <c r="I1755" i="9"/>
  <c r="I1754" i="9"/>
  <c r="I1753" i="9"/>
  <c r="I1752" i="9"/>
  <c r="I1751" i="9"/>
  <c r="I1750" i="9"/>
  <c r="I1749" i="9"/>
  <c r="I1748" i="9"/>
  <c r="I1747" i="9"/>
  <c r="I1746" i="9"/>
  <c r="I1745" i="9"/>
  <c r="I1744" i="9"/>
  <c r="I1743" i="9"/>
  <c r="I1742" i="9"/>
  <c r="I1741" i="9"/>
  <c r="I1740" i="9"/>
  <c r="I1739" i="9"/>
  <c r="I1738" i="9"/>
  <c r="I1737" i="9"/>
  <c r="I1736" i="9"/>
  <c r="I1735" i="9"/>
  <c r="I1734" i="9"/>
  <c r="I1733" i="9"/>
  <c r="I1732" i="9"/>
  <c r="I1731" i="9"/>
  <c r="I1730" i="9"/>
  <c r="I1729" i="9"/>
  <c r="I1728" i="9"/>
  <c r="I1727" i="9"/>
  <c r="I1726" i="9"/>
  <c r="I1725" i="9"/>
  <c r="I1724" i="9"/>
  <c r="I1723" i="9"/>
  <c r="I1722" i="9"/>
  <c r="I1721" i="9"/>
  <c r="I1720" i="9"/>
  <c r="I1719" i="9"/>
  <c r="I1718" i="9"/>
  <c r="I1717" i="9"/>
  <c r="I1716" i="9"/>
  <c r="I1715" i="9"/>
  <c r="I1714" i="9"/>
  <c r="I1713" i="9"/>
  <c r="I1712" i="9"/>
  <c r="I1711" i="9"/>
  <c r="I1710" i="9"/>
  <c r="I1709" i="9"/>
  <c r="I1708" i="9"/>
  <c r="I1707" i="9"/>
  <c r="I1706" i="9"/>
  <c r="I1705" i="9"/>
  <c r="I1704" i="9"/>
  <c r="I1703" i="9"/>
  <c r="I1602" i="9"/>
  <c r="I1601" i="9"/>
  <c r="I1600" i="9"/>
  <c r="I1599" i="9"/>
  <c r="I1598" i="9"/>
  <c r="I1597" i="9"/>
  <c r="I1596" i="9"/>
  <c r="I1595" i="9"/>
  <c r="I1594" i="9"/>
  <c r="I1593" i="9"/>
  <c r="I1592" i="9"/>
  <c r="I1591" i="9"/>
  <c r="I1590" i="9"/>
  <c r="I1589" i="9"/>
  <c r="I1588" i="9"/>
  <c r="I1587" i="9"/>
  <c r="I1586" i="9"/>
  <c r="I1585" i="9"/>
  <c r="I1584" i="9"/>
  <c r="I1583" i="9"/>
  <c r="I1582" i="9"/>
  <c r="I1581" i="9"/>
  <c r="I1580" i="9"/>
  <c r="I1579" i="9"/>
  <c r="I1578" i="9"/>
  <c r="I1577" i="9"/>
  <c r="I1576" i="9"/>
  <c r="I1575" i="9"/>
  <c r="I1574" i="9"/>
  <c r="I1573" i="9"/>
  <c r="I1572" i="9"/>
  <c r="I1571" i="9"/>
  <c r="I1570" i="9"/>
  <c r="I1569" i="9"/>
  <c r="I1568" i="9"/>
  <c r="I1567" i="9"/>
  <c r="I1566" i="9"/>
  <c r="I1565" i="9"/>
  <c r="I1564" i="9"/>
  <c r="I1563" i="9"/>
  <c r="I1562" i="9"/>
  <c r="I1561" i="9"/>
  <c r="I1560" i="9"/>
  <c r="I1559" i="9"/>
  <c r="I1558" i="9"/>
  <c r="I1557" i="9"/>
  <c r="I1556" i="9"/>
  <c r="I1555" i="9"/>
  <c r="I1554" i="9"/>
  <c r="I1553" i="9"/>
  <c r="I1552" i="9"/>
  <c r="I1551" i="9"/>
  <c r="I1550" i="9"/>
  <c r="I1549" i="9"/>
  <c r="I1548" i="9"/>
  <c r="I1547" i="9"/>
  <c r="I1546" i="9"/>
  <c r="I1545" i="9"/>
  <c r="I1544" i="9"/>
  <c r="I1543" i="9"/>
  <c r="I1542" i="9"/>
  <c r="I1541" i="9"/>
  <c r="I1540" i="9"/>
  <c r="I1539" i="9"/>
  <c r="I1538" i="9"/>
  <c r="I1537" i="9"/>
  <c r="I1536" i="9"/>
  <c r="I1535" i="9"/>
  <c r="I1534" i="9"/>
  <c r="I1533" i="9"/>
  <c r="I1532" i="9"/>
  <c r="I1531" i="9"/>
  <c r="I1530" i="9"/>
  <c r="I1529" i="9"/>
  <c r="I1528" i="9"/>
  <c r="I1527" i="9"/>
  <c r="I1526" i="9"/>
  <c r="I1525" i="9"/>
  <c r="I1524" i="9"/>
  <c r="I1523" i="9"/>
  <c r="I1522" i="9"/>
  <c r="I1521" i="9"/>
  <c r="I1520" i="9"/>
  <c r="I1519" i="9"/>
  <c r="I1518" i="9"/>
  <c r="I1517" i="9"/>
  <c r="I1516" i="9"/>
  <c r="I1515" i="9"/>
  <c r="I1514" i="9"/>
  <c r="I1513" i="9"/>
  <c r="I1512" i="9"/>
  <c r="I1511" i="9"/>
  <c r="I1510" i="9"/>
  <c r="I1509" i="9"/>
  <c r="I1508" i="9"/>
  <c r="I1507" i="9"/>
  <c r="I1506" i="9"/>
  <c r="I1505" i="9"/>
  <c r="I1504" i="9"/>
  <c r="I1503" i="9"/>
  <c r="I1502" i="9"/>
  <c r="I1501" i="9"/>
  <c r="I1500" i="9"/>
  <c r="I1499" i="9"/>
  <c r="I1498" i="9"/>
  <c r="I1497" i="9"/>
  <c r="I1496" i="9"/>
  <c r="I1495" i="9"/>
  <c r="I1494" i="9"/>
  <c r="I1493" i="9"/>
  <c r="I1492" i="9"/>
  <c r="I1491" i="9"/>
  <c r="I1490" i="9"/>
  <c r="I1489" i="9"/>
  <c r="I1488" i="9"/>
  <c r="I1487" i="9"/>
  <c r="I1486" i="9"/>
  <c r="I1485" i="9"/>
  <c r="I1484" i="9"/>
  <c r="I1483" i="9"/>
  <c r="I1482" i="9"/>
  <c r="I1481" i="9"/>
  <c r="I1480" i="9"/>
  <c r="I1479" i="9"/>
  <c r="I1478" i="9"/>
  <c r="I1477" i="9"/>
  <c r="I1476" i="9"/>
  <c r="I1475" i="9"/>
  <c r="I1474" i="9"/>
  <c r="I1473" i="9"/>
  <c r="I1472" i="9"/>
  <c r="I1471" i="9"/>
  <c r="I1470" i="9"/>
  <c r="I1469" i="9"/>
  <c r="I1468" i="9"/>
  <c r="I1467" i="9"/>
  <c r="I1466" i="9"/>
  <c r="I1465" i="9"/>
  <c r="I1464" i="9"/>
  <c r="I1463" i="9"/>
  <c r="I1462" i="9"/>
  <c r="I1461" i="9"/>
  <c r="I1460" i="9"/>
  <c r="I1459" i="9"/>
  <c r="I1458" i="9"/>
  <c r="I1457" i="9"/>
  <c r="I1456" i="9"/>
  <c r="I1455" i="9"/>
  <c r="I1454" i="9"/>
  <c r="I1453" i="9"/>
  <c r="I1452" i="9"/>
  <c r="I1451" i="9"/>
  <c r="I1450" i="9"/>
  <c r="I1449" i="9"/>
  <c r="I1448" i="9"/>
  <c r="I1447" i="9"/>
  <c r="I1446" i="9"/>
  <c r="I1445" i="9"/>
  <c r="I1444" i="9"/>
  <c r="I1443" i="9"/>
  <c r="I1442" i="9"/>
  <c r="I1441" i="9"/>
  <c r="I1440" i="9"/>
  <c r="I1439" i="9"/>
  <c r="I1438" i="9"/>
  <c r="I1437" i="9"/>
  <c r="I1436" i="9"/>
  <c r="I1435" i="9"/>
  <c r="I1434" i="9"/>
  <c r="I1433" i="9"/>
  <c r="I1432" i="9"/>
  <c r="I1431" i="9"/>
  <c r="I1430" i="9"/>
  <c r="I1429" i="9"/>
  <c r="I1428" i="9"/>
  <c r="I1427" i="9"/>
  <c r="I1426" i="9"/>
  <c r="I1425" i="9"/>
  <c r="I1424" i="9"/>
  <c r="I1423" i="9"/>
  <c r="I1422" i="9"/>
  <c r="I1421" i="9"/>
  <c r="I1420" i="9"/>
  <c r="I1419" i="9"/>
  <c r="I1418" i="9"/>
  <c r="I1417" i="9"/>
  <c r="I1416" i="9"/>
  <c r="I1415" i="9"/>
  <c r="I1414" i="9"/>
  <c r="I1413" i="9"/>
  <c r="I1412" i="9"/>
  <c r="I1411" i="9"/>
  <c r="I1410" i="9"/>
  <c r="I1409" i="9"/>
  <c r="I1408" i="9"/>
  <c r="I1407" i="9"/>
  <c r="I1406" i="9"/>
  <c r="I1405" i="9"/>
  <c r="I1404" i="9"/>
  <c r="I1403" i="9"/>
  <c r="I1402" i="9"/>
  <c r="I1401" i="9"/>
  <c r="I1400" i="9"/>
  <c r="I1399" i="9"/>
  <c r="I1398" i="9"/>
  <c r="I1397" i="9"/>
  <c r="I1396" i="9"/>
  <c r="I1395" i="9"/>
  <c r="I1394" i="9"/>
  <c r="I1393" i="9"/>
  <c r="I1392" i="9"/>
  <c r="I1391" i="9"/>
  <c r="I1390" i="9"/>
  <c r="I1389" i="9"/>
  <c r="I1388" i="9"/>
  <c r="I1387" i="9"/>
  <c r="I1386" i="9"/>
  <c r="I1385" i="9"/>
  <c r="I1384" i="9"/>
  <c r="I1383" i="9"/>
  <c r="I1382" i="9"/>
  <c r="I1381" i="9"/>
  <c r="I1380" i="9"/>
  <c r="I1379" i="9"/>
  <c r="I1378" i="9"/>
  <c r="I1377" i="9"/>
  <c r="I1376" i="9"/>
  <c r="I1375" i="9"/>
  <c r="I1374" i="9"/>
  <c r="I1373" i="9"/>
  <c r="I1372" i="9"/>
  <c r="I1371" i="9"/>
  <c r="I1370" i="9"/>
  <c r="I1369" i="9"/>
  <c r="I1368" i="9"/>
  <c r="I1367" i="9"/>
  <c r="I1366" i="9"/>
  <c r="I1365" i="9"/>
  <c r="I1364" i="9"/>
  <c r="I1363" i="9"/>
  <c r="I1362" i="9"/>
  <c r="I1361" i="9"/>
  <c r="I1360" i="9"/>
  <c r="I1359" i="9"/>
  <c r="I1358" i="9"/>
  <c r="I1357" i="9"/>
  <c r="I1356" i="9"/>
  <c r="I1355" i="9"/>
  <c r="I1354" i="9"/>
  <c r="I1353" i="9"/>
  <c r="I1352" i="9"/>
  <c r="I1351" i="9"/>
  <c r="I1350" i="9"/>
  <c r="I1349" i="9"/>
  <c r="I1348" i="9"/>
  <c r="I1347" i="9"/>
  <c r="I1346" i="9"/>
  <c r="I1345" i="9"/>
  <c r="I1344" i="9"/>
  <c r="I1343" i="9"/>
  <c r="I1342" i="9"/>
  <c r="I1341" i="9"/>
  <c r="I1340" i="9"/>
  <c r="I1339" i="9"/>
  <c r="I1338" i="9"/>
  <c r="I1337" i="9"/>
  <c r="I1336" i="9"/>
  <c r="I1335" i="9"/>
  <c r="I1334" i="9"/>
  <c r="I1333" i="9"/>
  <c r="I1332" i="9"/>
  <c r="I1331" i="9"/>
  <c r="I1330" i="9"/>
  <c r="I1329" i="9"/>
  <c r="I1328" i="9"/>
  <c r="I1327" i="9"/>
  <c r="I1326" i="9"/>
  <c r="I1325" i="9"/>
  <c r="I1324" i="9"/>
  <c r="I1323" i="9"/>
  <c r="I1322" i="9"/>
  <c r="I1321" i="9"/>
  <c r="I1320" i="9"/>
  <c r="I1319" i="9"/>
  <c r="I1318" i="9"/>
  <c r="I1317" i="9"/>
  <c r="I1316" i="9"/>
  <c r="I1315" i="9"/>
  <c r="I1314" i="9"/>
  <c r="I1313" i="9"/>
  <c r="I1312" i="9"/>
  <c r="I1311" i="9"/>
  <c r="I1310" i="9"/>
  <c r="I1309" i="9"/>
  <c r="I1308" i="9"/>
  <c r="I1307" i="9"/>
  <c r="I1306" i="9"/>
  <c r="I1305" i="9"/>
  <c r="I1304" i="9"/>
  <c r="I1303" i="9"/>
  <c r="I1302" i="9"/>
  <c r="I1301" i="9"/>
  <c r="I1300" i="9"/>
  <c r="I1299" i="9"/>
  <c r="I1298" i="9"/>
  <c r="I1297" i="9"/>
  <c r="I1296" i="9"/>
  <c r="I1295" i="9"/>
  <c r="I1294" i="9"/>
  <c r="I1293" i="9"/>
  <c r="I1292" i="9"/>
  <c r="I1291" i="9"/>
  <c r="I1290" i="9"/>
  <c r="I1289" i="9"/>
  <c r="I1288" i="9"/>
  <c r="I1287" i="9"/>
  <c r="I1286" i="9"/>
  <c r="I1285" i="9"/>
  <c r="I1284" i="9"/>
  <c r="I1283" i="9"/>
  <c r="I1282" i="9"/>
  <c r="I1281" i="9"/>
  <c r="I1280" i="9"/>
  <c r="I1279" i="9"/>
  <c r="I1278" i="9"/>
  <c r="I1277" i="9"/>
  <c r="I1276" i="9"/>
  <c r="I1275" i="9"/>
  <c r="I1274" i="9"/>
  <c r="I1273" i="9"/>
  <c r="I1272" i="9"/>
  <c r="I1271" i="9"/>
  <c r="I1270" i="9"/>
  <c r="I1269" i="9"/>
  <c r="I1268" i="9"/>
  <c r="I1267" i="9"/>
  <c r="I1266" i="9"/>
  <c r="I1265" i="9"/>
  <c r="I1264" i="9"/>
  <c r="I1263" i="9"/>
  <c r="I1262" i="9"/>
  <c r="I1261" i="9"/>
  <c r="I1260" i="9"/>
  <c r="I1259" i="9"/>
  <c r="I1258" i="9"/>
  <c r="I1257" i="9"/>
  <c r="I1256" i="9"/>
  <c r="I1255" i="9"/>
  <c r="I1254" i="9"/>
  <c r="I1253" i="9"/>
  <c r="I1252" i="9"/>
  <c r="I1251" i="9"/>
  <c r="I1250" i="9"/>
  <c r="I1249" i="9"/>
  <c r="I1248" i="9"/>
  <c r="I1247" i="9"/>
  <c r="I1246" i="9"/>
  <c r="I1245" i="9"/>
  <c r="I1244" i="9"/>
  <c r="I1243" i="9"/>
  <c r="I1242" i="9"/>
  <c r="I1241" i="9"/>
  <c r="I1240" i="9"/>
  <c r="I1239" i="9"/>
  <c r="I1238" i="9"/>
  <c r="I1237" i="9"/>
  <c r="I1236" i="9"/>
  <c r="I1235" i="9"/>
  <c r="I1234" i="9"/>
  <c r="I1233" i="9"/>
  <c r="I1232" i="9"/>
  <c r="I1231" i="9"/>
  <c r="I1230" i="9"/>
  <c r="I1229" i="9"/>
  <c r="I1228" i="9"/>
  <c r="I1227" i="9"/>
  <c r="I1226" i="9"/>
  <c r="I1225" i="9"/>
  <c r="I1224" i="9"/>
  <c r="I1223" i="9"/>
  <c r="I1222" i="9"/>
  <c r="I1221" i="9"/>
  <c r="I1220" i="9"/>
  <c r="I1219" i="9"/>
  <c r="I1218" i="9"/>
  <c r="I1217" i="9"/>
  <c r="I1216" i="9"/>
  <c r="I1215" i="9"/>
  <c r="I1214" i="9"/>
  <c r="I1213" i="9"/>
  <c r="I1212" i="9"/>
  <c r="I1211" i="9"/>
  <c r="I1210" i="9"/>
  <c r="I1209" i="9"/>
  <c r="I1208" i="9"/>
  <c r="I1207" i="9"/>
  <c r="I1206" i="9"/>
  <c r="I1205" i="9"/>
  <c r="I1204" i="9"/>
  <c r="I1203" i="9"/>
  <c r="I1202" i="9"/>
  <c r="I1201" i="9"/>
  <c r="I1200" i="9"/>
  <c r="I1199" i="9"/>
  <c r="I1198" i="9"/>
  <c r="I1197" i="9"/>
  <c r="I1196" i="9"/>
  <c r="I1195" i="9"/>
  <c r="I1194" i="9"/>
  <c r="I1193" i="9"/>
  <c r="I1192" i="9"/>
  <c r="I1191" i="9"/>
  <c r="I1190" i="9"/>
  <c r="I1189" i="9"/>
  <c r="I1188" i="9"/>
  <c r="I1187" i="9"/>
  <c r="I1186" i="9"/>
  <c r="I1185" i="9"/>
  <c r="I1184" i="9"/>
  <c r="I1183" i="9"/>
  <c r="I1182" i="9"/>
  <c r="I1181" i="9"/>
  <c r="I1180" i="9"/>
  <c r="I1179" i="9"/>
  <c r="I1178" i="9"/>
  <c r="I1177" i="9"/>
  <c r="I1176" i="9"/>
  <c r="I1175" i="9"/>
  <c r="I1174" i="9"/>
  <c r="I1173" i="9"/>
  <c r="I1172" i="9"/>
  <c r="I1171" i="9"/>
  <c r="I1170" i="9"/>
  <c r="I1169" i="9"/>
  <c r="I1168" i="9"/>
  <c r="I1167" i="9"/>
  <c r="I1166" i="9"/>
  <c r="I1165" i="9"/>
  <c r="I1164" i="9"/>
  <c r="I1163" i="9"/>
  <c r="I1162" i="9"/>
  <c r="I1161" i="9"/>
  <c r="I1160" i="9"/>
  <c r="I1159" i="9"/>
  <c r="I1158" i="9"/>
  <c r="I1157" i="9"/>
  <c r="I1156" i="9"/>
  <c r="I1155" i="9"/>
  <c r="I1154" i="9"/>
  <c r="I1153" i="9"/>
  <c r="I1152" i="9"/>
  <c r="I1151" i="9"/>
  <c r="I1150" i="9"/>
  <c r="I1149" i="9"/>
  <c r="I1148" i="9"/>
  <c r="I1147" i="9"/>
  <c r="I1146" i="9"/>
  <c r="I1145" i="9"/>
  <c r="I1144" i="9"/>
  <c r="I1143" i="9"/>
  <c r="I1142" i="9"/>
  <c r="I1141" i="9"/>
  <c r="I1140" i="9"/>
  <c r="I1139" i="9"/>
  <c r="I1138" i="9"/>
  <c r="I1137" i="9"/>
  <c r="I1136" i="9"/>
  <c r="I1135" i="9"/>
  <c r="I1134" i="9"/>
  <c r="I1133" i="9"/>
  <c r="I1132" i="9"/>
  <c r="I1131" i="9"/>
  <c r="I1130" i="9"/>
  <c r="I1129" i="9"/>
  <c r="I1128" i="9"/>
  <c r="I1127" i="9"/>
  <c r="I1126" i="9"/>
  <c r="I1125" i="9"/>
  <c r="I1124" i="9"/>
  <c r="I1123" i="9"/>
  <c r="I1122" i="9"/>
  <c r="I1121" i="9"/>
  <c r="I1120" i="9"/>
  <c r="I1119" i="9"/>
  <c r="I1118" i="9"/>
  <c r="I1117" i="9"/>
  <c r="I1116" i="9"/>
  <c r="I1115" i="9"/>
  <c r="I1114" i="9"/>
  <c r="I1113" i="9"/>
  <c r="I1112" i="9"/>
  <c r="I1111" i="9"/>
  <c r="I1110" i="9"/>
  <c r="I1109" i="9"/>
  <c r="I1108" i="9"/>
  <c r="I1107" i="9"/>
  <c r="I1106" i="9"/>
  <c r="I1105" i="9"/>
  <c r="I1104" i="9"/>
  <c r="I1103" i="9"/>
  <c r="I1002" i="9"/>
  <c r="I1001" i="9"/>
  <c r="I1000" i="9"/>
  <c r="I999" i="9"/>
  <c r="I998" i="9"/>
  <c r="I997" i="9"/>
  <c r="I996" i="9"/>
  <c r="I995" i="9"/>
  <c r="I994" i="9"/>
  <c r="I993" i="9"/>
  <c r="I992" i="9"/>
  <c r="I991" i="9"/>
  <c r="I990" i="9"/>
  <c r="I989" i="9"/>
  <c r="I988" i="9"/>
  <c r="I987" i="9"/>
  <c r="I986" i="9"/>
  <c r="I985" i="9"/>
  <c r="I984" i="9"/>
  <c r="I983" i="9"/>
  <c r="I982" i="9"/>
  <c r="I981" i="9"/>
  <c r="I980" i="9"/>
  <c r="I979" i="9"/>
  <c r="I978" i="9"/>
  <c r="I977" i="9"/>
  <c r="I976" i="9"/>
  <c r="I975" i="9"/>
  <c r="I974" i="9"/>
  <c r="I973" i="9"/>
  <c r="I972" i="9"/>
  <c r="I971" i="9"/>
  <c r="I970" i="9"/>
  <c r="I969" i="9"/>
  <c r="I968" i="9"/>
  <c r="I967" i="9"/>
  <c r="I966" i="9"/>
  <c r="I965" i="9"/>
  <c r="I964" i="9"/>
  <c r="I963" i="9"/>
  <c r="I962" i="9"/>
  <c r="I961" i="9"/>
  <c r="I960" i="9"/>
  <c r="I959" i="9"/>
  <c r="I958" i="9"/>
  <c r="I957" i="9"/>
  <c r="I956" i="9"/>
  <c r="I955" i="9"/>
  <c r="I954" i="9"/>
  <c r="I953" i="9"/>
  <c r="I952" i="9"/>
  <c r="I951" i="9"/>
  <c r="I950" i="9"/>
  <c r="I949" i="9"/>
  <c r="I948" i="9"/>
  <c r="I947" i="9"/>
  <c r="I946" i="9"/>
  <c r="I945" i="9"/>
  <c r="I944" i="9"/>
  <c r="I943" i="9"/>
  <c r="I942" i="9"/>
  <c r="I941" i="9"/>
  <c r="I940" i="9"/>
  <c r="I939" i="9"/>
  <c r="I938" i="9"/>
  <c r="I937" i="9"/>
  <c r="I936" i="9"/>
  <c r="I935" i="9"/>
  <c r="I934" i="9"/>
  <c r="I933" i="9"/>
  <c r="I932" i="9"/>
  <c r="I931" i="9"/>
  <c r="I930" i="9"/>
  <c r="I929" i="9"/>
  <c r="I928" i="9"/>
  <c r="I927" i="9"/>
  <c r="I926" i="9"/>
  <c r="I925" i="9"/>
  <c r="I924" i="9"/>
  <c r="I923" i="9"/>
  <c r="I922" i="9"/>
  <c r="I921" i="9"/>
  <c r="I920" i="9"/>
  <c r="I919" i="9"/>
  <c r="I918" i="9"/>
  <c r="I917" i="9"/>
  <c r="I916" i="9"/>
  <c r="I915" i="9"/>
  <c r="I914" i="9"/>
  <c r="I913" i="9"/>
  <c r="I912" i="9"/>
  <c r="I911" i="9"/>
  <c r="I910" i="9"/>
  <c r="I909" i="9"/>
  <c r="I908" i="9"/>
  <c r="I907" i="9"/>
  <c r="I906" i="9"/>
  <c r="I905" i="9"/>
  <c r="I904" i="9"/>
  <c r="I903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I1047" i="9"/>
  <c r="I1048" i="9"/>
  <c r="I1049" i="9"/>
  <c r="I1050" i="9"/>
  <c r="I1051" i="9"/>
  <c r="I1052" i="9"/>
  <c r="I1053" i="9"/>
  <c r="I1054" i="9"/>
  <c r="I1055" i="9"/>
  <c r="I1056" i="9"/>
  <c r="I1057" i="9"/>
  <c r="I1058" i="9"/>
  <c r="I1059" i="9"/>
  <c r="I1060" i="9"/>
  <c r="I1061" i="9"/>
  <c r="I1062" i="9"/>
  <c r="I1063" i="9"/>
  <c r="I1064" i="9"/>
  <c r="I1065" i="9"/>
  <c r="I1066" i="9"/>
  <c r="I1067" i="9"/>
  <c r="I1068" i="9"/>
  <c r="I1069" i="9"/>
  <c r="I1070" i="9"/>
  <c r="I1071" i="9"/>
  <c r="I1072" i="9"/>
  <c r="I1073" i="9"/>
  <c r="I1074" i="9"/>
  <c r="I1075" i="9"/>
  <c r="I1076" i="9"/>
  <c r="I1077" i="9"/>
  <c r="I1078" i="9"/>
  <c r="I1079" i="9"/>
  <c r="I1080" i="9"/>
  <c r="I1081" i="9"/>
  <c r="I1082" i="9"/>
  <c r="I1083" i="9"/>
  <c r="I1084" i="9"/>
  <c r="I1085" i="9"/>
  <c r="I1086" i="9"/>
  <c r="I1087" i="9"/>
  <c r="I1088" i="9"/>
  <c r="I1089" i="9"/>
  <c r="I1090" i="9"/>
  <c r="I1091" i="9"/>
  <c r="I1092" i="9"/>
  <c r="I1093" i="9"/>
  <c r="I1094" i="9"/>
  <c r="I1095" i="9"/>
  <c r="I1096" i="9"/>
  <c r="I1097" i="9"/>
  <c r="I1098" i="9"/>
  <c r="I1099" i="9"/>
  <c r="I1100" i="9"/>
  <c r="I1102" i="9"/>
  <c r="I1101" i="9"/>
  <c r="I902" i="9"/>
  <c r="I901" i="9"/>
  <c r="I900" i="9"/>
  <c r="I899" i="9"/>
  <c r="I898" i="9"/>
  <c r="I897" i="9"/>
  <c r="I896" i="9"/>
  <c r="I895" i="9"/>
  <c r="I894" i="9"/>
  <c r="I893" i="9"/>
  <c r="I892" i="9"/>
  <c r="I891" i="9"/>
  <c r="I890" i="9"/>
  <c r="I889" i="9"/>
  <c r="I888" i="9"/>
  <c r="I887" i="9"/>
  <c r="I886" i="9"/>
  <c r="I885" i="9"/>
  <c r="I884" i="9"/>
  <c r="I883" i="9"/>
  <c r="I882" i="9"/>
  <c r="I881" i="9"/>
  <c r="I880" i="9"/>
  <c r="I879" i="9"/>
  <c r="I878" i="9"/>
  <c r="I877" i="9"/>
  <c r="I876" i="9"/>
  <c r="I875" i="9"/>
  <c r="I874" i="9"/>
  <c r="I873" i="9"/>
  <c r="I872" i="9"/>
  <c r="I871" i="9"/>
  <c r="I870" i="9"/>
  <c r="I869" i="9"/>
  <c r="I868" i="9"/>
  <c r="I867" i="9"/>
  <c r="I866" i="9"/>
  <c r="I865" i="9"/>
  <c r="I864" i="9"/>
  <c r="I863" i="9"/>
  <c r="I862" i="9"/>
  <c r="I861" i="9"/>
  <c r="I860" i="9"/>
  <c r="I859" i="9"/>
  <c r="I858" i="9"/>
  <c r="I857" i="9"/>
  <c r="I856" i="9"/>
  <c r="I855" i="9"/>
  <c r="I854" i="9"/>
  <c r="I853" i="9"/>
  <c r="I852" i="9"/>
  <c r="I851" i="9"/>
  <c r="I850" i="9"/>
  <c r="I849" i="9"/>
  <c r="I848" i="9"/>
  <c r="I847" i="9"/>
  <c r="I846" i="9"/>
  <c r="I845" i="9"/>
  <c r="I844" i="9"/>
  <c r="I843" i="9"/>
  <c r="I842" i="9"/>
  <c r="I841" i="9"/>
  <c r="I840" i="9"/>
  <c r="I839" i="9"/>
  <c r="I838" i="9"/>
  <c r="I837" i="9"/>
  <c r="I836" i="9"/>
  <c r="I835" i="9"/>
  <c r="I834" i="9"/>
  <c r="I833" i="9"/>
  <c r="I832" i="9"/>
  <c r="I831" i="9"/>
  <c r="I830" i="9"/>
  <c r="I829" i="9"/>
  <c r="I828" i="9"/>
  <c r="I827" i="9"/>
  <c r="I826" i="9"/>
  <c r="I825" i="9"/>
  <c r="I824" i="9"/>
  <c r="I823" i="9"/>
  <c r="I822" i="9"/>
  <c r="I821" i="9"/>
  <c r="I820" i="9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5" i="9"/>
  <c r="I804" i="9"/>
  <c r="I803" i="9"/>
  <c r="I802" i="9"/>
  <c r="I801" i="9"/>
  <c r="I800" i="9"/>
  <c r="I799" i="9"/>
  <c r="I798" i="9"/>
  <c r="I797" i="9"/>
  <c r="I796" i="9"/>
  <c r="I795" i="9"/>
  <c r="I794" i="9"/>
  <c r="I793" i="9"/>
  <c r="I792" i="9"/>
  <c r="I791" i="9"/>
  <c r="I790" i="9"/>
  <c r="I789" i="9"/>
  <c r="I788" i="9"/>
  <c r="I787" i="9"/>
  <c r="I786" i="9"/>
  <c r="I785" i="9"/>
  <c r="I784" i="9"/>
  <c r="I783" i="9"/>
  <c r="I782" i="9"/>
  <c r="I781" i="9"/>
  <c r="I780" i="9"/>
  <c r="I779" i="9"/>
  <c r="I778" i="9"/>
  <c r="I777" i="9"/>
  <c r="I776" i="9"/>
  <c r="I775" i="9"/>
  <c r="I774" i="9"/>
  <c r="I773" i="9"/>
  <c r="I772" i="9"/>
  <c r="I771" i="9"/>
  <c r="I770" i="9"/>
  <c r="I769" i="9"/>
  <c r="I768" i="9"/>
  <c r="I767" i="9"/>
  <c r="I766" i="9"/>
  <c r="I765" i="9"/>
  <c r="I764" i="9"/>
  <c r="I763" i="9"/>
  <c r="I762" i="9"/>
  <c r="I761" i="9"/>
  <c r="I760" i="9"/>
  <c r="I759" i="9"/>
  <c r="I758" i="9"/>
  <c r="I757" i="9"/>
  <c r="I756" i="9"/>
  <c r="I755" i="9"/>
  <c r="I754" i="9"/>
  <c r="I753" i="9"/>
  <c r="I752" i="9"/>
  <c r="I751" i="9"/>
  <c r="I750" i="9"/>
  <c r="I749" i="9"/>
  <c r="I748" i="9"/>
  <c r="I747" i="9"/>
  <c r="I746" i="9"/>
  <c r="I745" i="9"/>
  <c r="I744" i="9"/>
  <c r="I743" i="9"/>
  <c r="I742" i="9"/>
  <c r="I741" i="9"/>
  <c r="I740" i="9"/>
  <c r="I739" i="9"/>
  <c r="I738" i="9"/>
  <c r="I737" i="9"/>
  <c r="I736" i="9"/>
  <c r="I735" i="9"/>
  <c r="I734" i="9"/>
  <c r="I733" i="9"/>
  <c r="I732" i="9"/>
  <c r="I731" i="9"/>
  <c r="I730" i="9"/>
  <c r="I729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704" i="9"/>
  <c r="I703" i="9"/>
  <c r="I702" i="9"/>
  <c r="I701" i="9"/>
  <c r="I700" i="9"/>
  <c r="I699" i="9"/>
  <c r="I698" i="9"/>
  <c r="I697" i="9"/>
  <c r="I696" i="9"/>
  <c r="I695" i="9"/>
  <c r="I694" i="9"/>
  <c r="I693" i="9"/>
  <c r="I692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67" i="9"/>
  <c r="I666" i="9"/>
  <c r="I665" i="9"/>
  <c r="I664" i="9"/>
  <c r="I663" i="9"/>
  <c r="I662" i="9"/>
  <c r="I661" i="9"/>
  <c r="I660" i="9"/>
  <c r="I659" i="9"/>
  <c r="I658" i="9"/>
  <c r="I657" i="9"/>
  <c r="I656" i="9"/>
  <c r="I655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30" i="9"/>
  <c r="I629" i="9"/>
  <c r="I628" i="9"/>
  <c r="I627" i="9"/>
  <c r="I626" i="9"/>
  <c r="I625" i="9"/>
  <c r="I624" i="9"/>
  <c r="I623" i="9"/>
  <c r="I622" i="9"/>
  <c r="I621" i="9"/>
  <c r="I620" i="9"/>
  <c r="I619" i="9"/>
  <c r="I618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93" i="9"/>
  <c r="I592" i="9"/>
  <c r="I591" i="9"/>
  <c r="I590" i="9"/>
  <c r="I589" i="9"/>
  <c r="I588" i="9"/>
  <c r="I587" i="9"/>
  <c r="I586" i="9"/>
  <c r="I585" i="9"/>
  <c r="I584" i="9"/>
  <c r="I583" i="9"/>
  <c r="I582" i="9"/>
  <c r="I581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56" i="9"/>
  <c r="I555" i="9"/>
  <c r="I554" i="9"/>
  <c r="I553" i="9"/>
  <c r="I552" i="9"/>
  <c r="I551" i="9"/>
  <c r="I550" i="9"/>
  <c r="I549" i="9"/>
  <c r="I548" i="9"/>
  <c r="I547" i="9"/>
  <c r="I546" i="9"/>
  <c r="I545" i="9"/>
  <c r="I544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9" i="9"/>
  <c r="I518" i="9"/>
  <c r="I517" i="9"/>
  <c r="I516" i="9"/>
  <c r="I515" i="9"/>
  <c r="I514" i="9"/>
  <c r="I513" i="9"/>
  <c r="I512" i="9"/>
  <c r="I511" i="9"/>
  <c r="I510" i="9"/>
  <c r="I509" i="9"/>
  <c r="I508" i="9"/>
  <c r="I507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82" i="9"/>
  <c r="I481" i="9"/>
  <c r="I480" i="9"/>
  <c r="I479" i="9"/>
  <c r="I478" i="9"/>
  <c r="I477" i="9"/>
  <c r="I476" i="9"/>
  <c r="I475" i="9"/>
  <c r="I474" i="9"/>
  <c r="I473" i="9"/>
  <c r="I472" i="9"/>
  <c r="I471" i="9"/>
  <c r="I470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8" i="9"/>
  <c r="I407" i="9"/>
  <c r="I406" i="9"/>
  <c r="I405" i="9"/>
  <c r="I404" i="9"/>
  <c r="I403" i="9"/>
  <c r="I402" i="9"/>
  <c r="I401" i="9"/>
  <c r="I400" i="9"/>
  <c r="I399" i="9"/>
  <c r="I398" i="9"/>
  <c r="I397" i="9"/>
  <c r="I396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34" i="9"/>
  <c r="I333" i="9"/>
  <c r="I332" i="9"/>
  <c r="I331" i="9"/>
  <c r="I330" i="9"/>
  <c r="I329" i="9"/>
  <c r="I328" i="9"/>
  <c r="I327" i="9"/>
  <c r="I326" i="9"/>
  <c r="I325" i="9"/>
  <c r="I324" i="9"/>
  <c r="I323" i="9"/>
  <c r="I322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297" i="9"/>
  <c r="I296" i="9"/>
  <c r="I295" i="9"/>
  <c r="I294" i="9"/>
  <c r="I293" i="9"/>
  <c r="I292" i="9"/>
  <c r="I291" i="9"/>
  <c r="I290" i="9"/>
  <c r="I289" i="9"/>
  <c r="I288" i="9"/>
  <c r="I287" i="9"/>
  <c r="I286" i="9"/>
  <c r="I285" i="9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3" i="9"/>
  <c r="I262" i="9"/>
  <c r="I261" i="9"/>
  <c r="I260" i="9"/>
  <c r="I259" i="9"/>
  <c r="I258" i="9"/>
  <c r="I257" i="9"/>
  <c r="I256" i="9"/>
  <c r="I255" i="9"/>
  <c r="I254" i="9"/>
  <c r="I253" i="9"/>
  <c r="I252" i="9"/>
  <c r="I251" i="9"/>
  <c r="I250" i="9"/>
  <c r="I249" i="9"/>
  <c r="I248" i="9"/>
  <c r="I247" i="9"/>
  <c r="I246" i="9"/>
  <c r="I245" i="9"/>
  <c r="I244" i="9"/>
  <c r="I243" i="9"/>
  <c r="I242" i="9"/>
  <c r="I241" i="9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7" i="9"/>
  <c r="J6" i="9"/>
  <c r="J5" i="9"/>
  <c r="J4" i="9"/>
  <c r="J3" i="9"/>
</calcChain>
</file>

<file path=xl/sharedStrings.xml><?xml version="1.0" encoding="utf-8"?>
<sst xmlns="http://schemas.openxmlformats.org/spreadsheetml/2006/main" count="4470" uniqueCount="503">
  <si>
    <t>MC1</t>
  </si>
  <si>
    <t>MC2</t>
  </si>
  <si>
    <t>MC3</t>
  </si>
  <si>
    <t>diff</t>
  </si>
  <si>
    <t>lwr</t>
  </si>
  <si>
    <t>upr</t>
  </si>
  <si>
    <t>p</t>
  </si>
  <si>
    <t>B-A</t>
  </si>
  <si>
    <t>C-A</t>
  </si>
  <si>
    <t>D-A</t>
  </si>
  <si>
    <t>C-B</t>
  </si>
  <si>
    <t>D-B</t>
  </si>
  <si>
    <t>D-C</t>
  </si>
  <si>
    <t xml:space="preserve">Treatment </t>
  </si>
  <si>
    <t>*</t>
  </si>
  <si>
    <t>ASV0149</t>
  </si>
  <si>
    <t>ASV0004</t>
  </si>
  <si>
    <t>ASV0070</t>
  </si>
  <si>
    <t>ASV0006</t>
  </si>
  <si>
    <t>ASV0152</t>
  </si>
  <si>
    <t>ASV0232</t>
  </si>
  <si>
    <t>ASV0085</t>
  </si>
  <si>
    <t>ASV</t>
  </si>
  <si>
    <t>Class</t>
  </si>
  <si>
    <t>Order</t>
  </si>
  <si>
    <t>Family</t>
  </si>
  <si>
    <t>Genus</t>
  </si>
  <si>
    <t>Species</t>
  </si>
  <si>
    <t>baseMean</t>
  </si>
  <si>
    <t>log2FoldChange</t>
  </si>
  <si>
    <t>lfcSE</t>
  </si>
  <si>
    <t>stat</t>
  </si>
  <si>
    <t>pvalue</t>
  </si>
  <si>
    <t>padj</t>
  </si>
  <si>
    <t>Dinophyceae</t>
  </si>
  <si>
    <t>Dinophyceae_X</t>
  </si>
  <si>
    <t>Dinophyceae_XX</t>
  </si>
  <si>
    <t>Dinophyceae_XXX</t>
  </si>
  <si>
    <t>Dinophyceae_XXX_sp.</t>
  </si>
  <si>
    <t>Bacillariophyta</t>
  </si>
  <si>
    <t>Bacillariophyta_X</t>
  </si>
  <si>
    <t>Polar-centric-Mediophyceae</t>
  </si>
  <si>
    <t>Eucampia</t>
  </si>
  <si>
    <t>Eucampia_antarctica</t>
  </si>
  <si>
    <t>MC1 - B</t>
  </si>
  <si>
    <t>MC1 - C</t>
  </si>
  <si>
    <t>Gymnodiniales</t>
  </si>
  <si>
    <t>Gymnodiniaceae</t>
  </si>
  <si>
    <t>Gyrodinium</t>
  </si>
  <si>
    <t>Gyrodinium_sp.</t>
  </si>
  <si>
    <t>Raphid-pennate</t>
  </si>
  <si>
    <t>Cymbella</t>
  </si>
  <si>
    <t>Cymbella_geminata</t>
  </si>
  <si>
    <t>MC1 - D</t>
  </si>
  <si>
    <t>Abundance T0</t>
  </si>
  <si>
    <t>Abundance</t>
  </si>
  <si>
    <t>undetected</t>
  </si>
  <si>
    <t>0.31 ± 0.08</t>
  </si>
  <si>
    <t>0.05 ± 0.01</t>
  </si>
  <si>
    <t>1.11 ± 0.05</t>
  </si>
  <si>
    <t>0.075 ± 0.025</t>
  </si>
  <si>
    <t>0.01 ± 0.01</t>
  </si>
  <si>
    <t>11.32 ± 0.48</t>
  </si>
  <si>
    <t>MC2 - C</t>
  </si>
  <si>
    <t>MC2 - D</t>
  </si>
  <si>
    <t>Fragilariopsis</t>
  </si>
  <si>
    <t>Fragilariopsis_sublineata</t>
  </si>
  <si>
    <t>Abundance at T0</t>
  </si>
  <si>
    <r>
      <t xml:space="preserve">0.32 </t>
    </r>
    <r>
      <rPr>
        <sz val="11"/>
        <color theme="1"/>
        <rFont val="Calibri"/>
        <family val="2"/>
      </rPr>
      <t>± 0.06</t>
    </r>
  </si>
  <si>
    <t>0.27 ± 0.03</t>
  </si>
  <si>
    <t>0.9 ± 0.18</t>
  </si>
  <si>
    <t>0.9 ± 0.1</t>
  </si>
  <si>
    <t>MC3 - C</t>
  </si>
  <si>
    <t>MC3 - D</t>
  </si>
  <si>
    <t>otu0001</t>
  </si>
  <si>
    <t>otu0021</t>
  </si>
  <si>
    <t>otu0037</t>
  </si>
  <si>
    <t>otu0083</t>
  </si>
  <si>
    <t>otu0169</t>
  </si>
  <si>
    <t>otu0192</t>
  </si>
  <si>
    <t>otu0248</t>
  </si>
  <si>
    <t>Prymnesiophyceae</t>
  </si>
  <si>
    <t>Pseudo-nitzschia</t>
  </si>
  <si>
    <t>Pseudo-nitzschia_sp.</t>
  </si>
  <si>
    <t>Chaetoceros</t>
  </si>
  <si>
    <t>Chaetoceros_rostratus</t>
  </si>
  <si>
    <t>Prymnesiales</t>
  </si>
  <si>
    <t>Prymnesiaceae</t>
  </si>
  <si>
    <t>Prymnesiaceae_X</t>
  </si>
  <si>
    <t>Prymnesiaceae_X_sp.</t>
  </si>
  <si>
    <t>Gymnodinium</t>
  </si>
  <si>
    <t>Gymnodinium_sp.</t>
  </si>
  <si>
    <t>Cylindrotheca</t>
  </si>
  <si>
    <t>Cylindrotheca_closterium</t>
  </si>
  <si>
    <t>Chaetoceros_debilis_2</t>
  </si>
  <si>
    <t>otu0004</t>
  </si>
  <si>
    <t>otu0008</t>
  </si>
  <si>
    <t>otu0009</t>
  </si>
  <si>
    <t>otu0024</t>
  </si>
  <si>
    <t>otu0032</t>
  </si>
  <si>
    <t>otu0096</t>
  </si>
  <si>
    <t>otu0235</t>
  </si>
  <si>
    <t>Hemiaulus</t>
  </si>
  <si>
    <t>Hemiaulus_sinensis</t>
  </si>
  <si>
    <t>Gyrodinium_fusiforme</t>
  </si>
  <si>
    <t>Kareniaceae</t>
  </si>
  <si>
    <t>Karlodinium</t>
  </si>
  <si>
    <t>Karlodinium_veneficum</t>
  </si>
  <si>
    <t>Gymnodinium_litoralis</t>
  </si>
  <si>
    <t>15.56 ± 1.42</t>
  </si>
  <si>
    <t>29.64 ± 4.03</t>
  </si>
  <si>
    <t>0.87 ± 0.10</t>
  </si>
  <si>
    <t>0.20 ± 0.08</t>
  </si>
  <si>
    <t>2.64 ± 0.61</t>
  </si>
  <si>
    <t>1.09 ± 0.21</t>
  </si>
  <si>
    <t>0.37 ± 0.1</t>
  </si>
  <si>
    <t>2.33 ± 0.45</t>
  </si>
  <si>
    <t>21.4 ± 0.6</t>
  </si>
  <si>
    <t>2.77 ± 0.36</t>
  </si>
  <si>
    <r>
      <t xml:space="preserve">0.03 </t>
    </r>
    <r>
      <rPr>
        <sz val="11"/>
        <color theme="1"/>
        <rFont val="Calibri"/>
        <family val="2"/>
      </rPr>
      <t>± 0.04</t>
    </r>
  </si>
  <si>
    <t>0.08 ± 0.03</t>
  </si>
  <si>
    <t>0.12 ± 0.2</t>
  </si>
  <si>
    <t>0.14 ± 0.25</t>
  </si>
  <si>
    <t>otu0003</t>
  </si>
  <si>
    <t>otu0107</t>
  </si>
  <si>
    <t>otu0179</t>
  </si>
  <si>
    <t>Phaeocystales</t>
  </si>
  <si>
    <t>Phaeocystaceae</t>
  </si>
  <si>
    <t>Phaeocystis</t>
  </si>
  <si>
    <t>Phaeocystis_antarctica</t>
  </si>
  <si>
    <t>Pelagophyceae</t>
  </si>
  <si>
    <t>Pelagophyceae_X</t>
  </si>
  <si>
    <t>Pelagophyceae_XX</t>
  </si>
  <si>
    <t>Pelagophyceae_XXX</t>
  </si>
  <si>
    <t>Pelagophyceae_XXX_sp.</t>
  </si>
  <si>
    <t>0.51 ± 0.05</t>
  </si>
  <si>
    <t>9.5 ± 0.5</t>
  </si>
  <si>
    <t>SFChla&gt;20  (um m-3)</t>
  </si>
  <si>
    <t>SFChla&gt;2  (um m-3)</t>
  </si>
  <si>
    <t>SFChla&gt;0.2  (um m-3)</t>
  </si>
  <si>
    <t>ASV0001</t>
  </si>
  <si>
    <t>Scientific Name</t>
  </si>
  <si>
    <t>Taxid</t>
  </si>
  <si>
    <t>Max Score</t>
  </si>
  <si>
    <t>Total Score</t>
  </si>
  <si>
    <t>Query Cover</t>
  </si>
  <si>
    <t>E value</t>
  </si>
  <si>
    <t>Per. ident</t>
  </si>
  <si>
    <t>Acc. Len</t>
  </si>
  <si>
    <t xml:space="preserve">Accession  </t>
  </si>
  <si>
    <t>Pseudo-nitzschia sp.</t>
  </si>
  <si>
    <t>Pseudo-nitzschia subcurvata</t>
  </si>
  <si>
    <t>Pseudo-nitzschia arenysensis</t>
  </si>
  <si>
    <t>uncultured Pseudo-nitzschia</t>
  </si>
  <si>
    <t>Pseudo-nitzschia dolorosa</t>
  </si>
  <si>
    <t>uncultured marine eukaryote</t>
  </si>
  <si>
    <t>Pseudo-nitzschia sp. RCC2004</t>
  </si>
  <si>
    <t>Pseudo-nitzschia sp. CCMP1309</t>
  </si>
  <si>
    <t>Pseudo-nitzschia granii</t>
  </si>
  <si>
    <t>Pseudo-nitzschia turgidula</t>
  </si>
  <si>
    <t>Pseudo-nitzschia linea</t>
  </si>
  <si>
    <t>Pseudo-nitzschia multiseries</t>
  </si>
  <si>
    <t>Pseudo-nitzschia americana</t>
  </si>
  <si>
    <t>Pseudo-nitzschia micropora</t>
  </si>
  <si>
    <t>ASV0003</t>
  </si>
  <si>
    <t>uncultured eukaryote</t>
  </si>
  <si>
    <t>Phaeocystis antarctica</t>
  </si>
  <si>
    <t>Haptophyta environmental samples</t>
  </si>
  <si>
    <t>Haptophyceae sp. W5-1</t>
  </si>
  <si>
    <t>Haptophyceae sp. W6-4</t>
  </si>
  <si>
    <t>Haptophyceae sp. #8</t>
  </si>
  <si>
    <t>eukaryote marine clone ANT37-5</t>
  </si>
  <si>
    <t>Phaeocystis rex</t>
  </si>
  <si>
    <t>Phaeocystis cordata</t>
  </si>
  <si>
    <t>uncultured marine Phaeocystaceae</t>
  </si>
  <si>
    <t>uncultured Phaeocystis</t>
  </si>
  <si>
    <t>Phaeocystis pouchetii</t>
  </si>
  <si>
    <t>Fragilariopsis sp.</t>
  </si>
  <si>
    <t>Fragilariopsis cylindrus</t>
  </si>
  <si>
    <t>Bacillariophyta sp. SL64/78Frag</t>
  </si>
  <si>
    <t>uncultured Fragilariopsis sp.</t>
  </si>
  <si>
    <t>uncultured stramenopile</t>
  </si>
  <si>
    <t>Stauroneis constricta</t>
  </si>
  <si>
    <t>eukaryote marine clone ANT12-3</t>
  </si>
  <si>
    <t>Bacillariophyta sp. SL64/78c</t>
  </si>
  <si>
    <t>Fragilariopsis kerguelensis</t>
  </si>
  <si>
    <t>Fragilariopsis curta</t>
  </si>
  <si>
    <t>uncultured marine diatom 48-5-EKD54</t>
  </si>
  <si>
    <t>Fragilariopsis sublineata</t>
  </si>
  <si>
    <t>Fragilariopsis sp. RCC6074</t>
  </si>
  <si>
    <t>Fragilariopsis sp. RCC6064</t>
  </si>
  <si>
    <t>Fragilariopsis sp. RCC6073</t>
  </si>
  <si>
    <t>ASV0008</t>
  </si>
  <si>
    <t>uncultured diatom</t>
  </si>
  <si>
    <t>uncultured Climacodium sp.</t>
  </si>
  <si>
    <t>uncultured Hemiaulus</t>
  </si>
  <si>
    <t>Hemiaulus sp.</t>
  </si>
  <si>
    <t>Hemiaulus sinensis</t>
  </si>
  <si>
    <t>Bellerochea malleus</t>
  </si>
  <si>
    <t>Mediopyxis helysia</t>
  </si>
  <si>
    <t>Climacodium frauenfeldianum</t>
  </si>
  <si>
    <t>Ditylum brightwellii</t>
  </si>
  <si>
    <t>Bellerochea yucatanensis</t>
  </si>
  <si>
    <t>Lithodesmioides sp. mgcode 4</t>
  </si>
  <si>
    <t>Bellerochea horologicalis</t>
  </si>
  <si>
    <t>Helicotheca tamesis</t>
  </si>
  <si>
    <t>Lithodesmioides polymorpha</t>
  </si>
  <si>
    <t>Bellerochea sp. mbrc1</t>
  </si>
  <si>
    <t>Campylosira africana</t>
  </si>
  <si>
    <t>Campylosira cf. cymbelliformis 24VI12-2A GA</t>
  </si>
  <si>
    <t>Helicotheca sp. RCC2559</t>
  </si>
  <si>
    <t>Campylosira cymbelliformis</t>
  </si>
  <si>
    <t>Ditylum sol</t>
  </si>
  <si>
    <t>uncultured marine Mediophyceae</t>
  </si>
  <si>
    <t>uncultured marine Lithodesmiaceae</t>
  </si>
  <si>
    <t>Lambertocellus africana</t>
  </si>
  <si>
    <t>Triceratium robertsianum</t>
  </si>
  <si>
    <t>Ditylum sp.</t>
  </si>
  <si>
    <t>Anaulus cf. australis</t>
  </si>
  <si>
    <t>Plagiogrammopsis vanheurckii</t>
  </si>
  <si>
    <t>Lithodesmium undulatum</t>
  </si>
  <si>
    <t>Biddulphia alternans</t>
  </si>
  <si>
    <t>Biddulphia cf. alternans</t>
  </si>
  <si>
    <t>Biddulphia cf. reticulum MPA-2013</t>
  </si>
  <si>
    <t>Eunotogramma lunatum</t>
  </si>
  <si>
    <t>Plagiogrammopsis sp. TN-2014</t>
  </si>
  <si>
    <t>Eunotogramma sp. ECT3886-Eunoto</t>
  </si>
  <si>
    <t>Cymatosira belgica</t>
  </si>
  <si>
    <t>Eunotogramma laevis</t>
  </si>
  <si>
    <t>Lithodesmium intricatum</t>
  </si>
  <si>
    <t>Brockmanniella brockmannii</t>
  </si>
  <si>
    <t>Plagiogrammopsis castigatus</t>
  </si>
  <si>
    <t>Leyanella probus</t>
  </si>
  <si>
    <t>ASV0009</t>
  </si>
  <si>
    <t>Gymnodinium sp.</t>
  </si>
  <si>
    <t>Warnowia sp. 5 AR-2015</t>
  </si>
  <si>
    <t>Warnowia sp. BSL-2009a</t>
  </si>
  <si>
    <t>Warnowia sp.</t>
  </si>
  <si>
    <t>uncultured marine dinoflagellate</t>
  </si>
  <si>
    <t>Dinophyceae sp.</t>
  </si>
  <si>
    <t>Gyrodiniellum sp.</t>
  </si>
  <si>
    <t>Gymnodinium sp. QZ-2012</t>
  </si>
  <si>
    <t>Nematodinium sp. BSL-2009a</t>
  </si>
  <si>
    <t>Gymnodinium sp. NA-2008</t>
  </si>
  <si>
    <t>Gymnodinium corollarium</t>
  </si>
  <si>
    <t>Gyrodinium cf. spirale AR-2015</t>
  </si>
  <si>
    <t>Gymnodinium sp. NVA/RUS/2008</t>
  </si>
  <si>
    <t>Dinophyceae sp. UDMS0803</t>
  </si>
  <si>
    <t>Barrufeta bravensis</t>
  </si>
  <si>
    <t>Gymnodinium dorsalisulcum</t>
  </si>
  <si>
    <t>Heterocapsa rotundata</t>
  </si>
  <si>
    <t>Scrippsiella cf. erinaceus</t>
  </si>
  <si>
    <t>Scrippsiella trochoidea</t>
  </si>
  <si>
    <t>Scrippsiella sp. HJ-2013</t>
  </si>
  <si>
    <t>Gymnodinium aureolum</t>
  </si>
  <si>
    <t>Pernambugia tuberosa</t>
  </si>
  <si>
    <t>Gyrodinium sp.</t>
  </si>
  <si>
    <t>Scrippsiella sp. NY012</t>
  </si>
  <si>
    <t>Gymnodinium catenatum</t>
  </si>
  <si>
    <t>Scrippsiella erinaceus</t>
  </si>
  <si>
    <t>Scrippsiella sp.</t>
  </si>
  <si>
    <t>Scrippsiella acuminata</t>
  </si>
  <si>
    <t>Scrippsiella sp. JD-2012</t>
  </si>
  <si>
    <t>Scrippsiella sp. CCAP1134/9</t>
  </si>
  <si>
    <t>Scrippsiella sweeneyae</t>
  </si>
  <si>
    <t>Podolampas spinifera</t>
  </si>
  <si>
    <t>Podolampas bipes</t>
  </si>
  <si>
    <t>Podolampas palmipes</t>
  </si>
  <si>
    <t>Duboscquodinium collinii</t>
  </si>
  <si>
    <t>Gymnodinium sp. ex Baikalospongia intermedia</t>
  </si>
  <si>
    <t>Gymnodinium sp. GD1590bp57</t>
  </si>
  <si>
    <t>Scrippsiella precaria</t>
  </si>
  <si>
    <t>Gymnodinium cf. nolleri</t>
  </si>
  <si>
    <t>Scrippsiella sp. HZ-2005</t>
  </si>
  <si>
    <t>ASV0021</t>
  </si>
  <si>
    <t>Chaetoceros sp.</t>
  </si>
  <si>
    <t>Chaetoceros convolutus</t>
  </si>
  <si>
    <t>Chaetoceros cf. flexuosus</t>
  </si>
  <si>
    <t>Chaetoceros peruvianus</t>
  </si>
  <si>
    <t>uncultured marine Chaetocerotaceae</t>
  </si>
  <si>
    <t>Chaetoceros rostratus</t>
  </si>
  <si>
    <t>Chaetoceros separatus</t>
  </si>
  <si>
    <t>Chaetoceros dichaeta</t>
  </si>
  <si>
    <t>Chaetoceros sp. p442</t>
  </si>
  <si>
    <t>Chaetoceros cf. convolutus L7-B6</t>
  </si>
  <si>
    <t>Chaetoceros cf. convolutus</t>
  </si>
  <si>
    <t>Chaetoceros atlanticus</t>
  </si>
  <si>
    <t>Chaetoceros sp. RCC2565</t>
  </si>
  <si>
    <t>Thalassiosira sp. 24 LG-2014</t>
  </si>
  <si>
    <t>Chaetoceros eibenii</t>
  </si>
  <si>
    <t>Chaetoceros danicus</t>
  </si>
  <si>
    <t>ASV0032</t>
  </si>
  <si>
    <t>Warnowia sp. FG20</t>
  </si>
  <si>
    <t>Polykrikos hartmannii</t>
  </si>
  <si>
    <t>Scrippsiella sp. MBIC11164</t>
  </si>
  <si>
    <t>Gyrodinium spirale</t>
  </si>
  <si>
    <t>Gyrodinium fusiforme</t>
  </si>
  <si>
    <t>Gymnodinium sp. MUCC284</t>
  </si>
  <si>
    <t>Scrippsiella masanensis</t>
  </si>
  <si>
    <t>Scrippsiella sp. RCC5709</t>
  </si>
  <si>
    <t>Scrippsiella cf. trochoidea</t>
  </si>
  <si>
    <t>Scrippsiella aff. acuminata</t>
  </si>
  <si>
    <t>Barrufeta resplendens</t>
  </si>
  <si>
    <t>Gymnoxanthella radiolariae</t>
  </si>
  <si>
    <t>Dinophyta sp. NY013</t>
  </si>
  <si>
    <t>Erythropsidinium sp.</t>
  </si>
  <si>
    <t>Leucocryptos sp.</t>
  </si>
  <si>
    <t>Karenia mikimotoi</t>
  </si>
  <si>
    <t>Ptychodiscus noctiluca</t>
  </si>
  <si>
    <t>Karenia sp. (in: dinoflagellates)</t>
  </si>
  <si>
    <t>Karenia bidigitata</t>
  </si>
  <si>
    <t>Karenia brevis</t>
  </si>
  <si>
    <t>Gymnodinium cf. mikimotoi</t>
  </si>
  <si>
    <t>Azadinium dalianense</t>
  </si>
  <si>
    <t>Azadinium dexteroporum</t>
  </si>
  <si>
    <t>Pseudadenoides sp. RFS-2016a</t>
  </si>
  <si>
    <t>Azadinium concinnum</t>
  </si>
  <si>
    <t>Azadinium caudatum</t>
  </si>
  <si>
    <t>Azadinium caudatum var. margalefii</t>
  </si>
  <si>
    <t>Azadinium caudatum var. caudatum</t>
  </si>
  <si>
    <t>Karenia selliformis</t>
  </si>
  <si>
    <t>Karenia papilionacea</t>
  </si>
  <si>
    <t>Scrippsiella sp. SCKS 0701</t>
  </si>
  <si>
    <t>Amphidinium longum</t>
  </si>
  <si>
    <t>Prorocentrum micans</t>
  </si>
  <si>
    <t>Katodinium glaucum</t>
  </si>
  <si>
    <t>Karlodinium veneficum</t>
  </si>
  <si>
    <t>Prorocentrum sp.</t>
  </si>
  <si>
    <t>Karlodinium zhouanum</t>
  </si>
  <si>
    <t>Prorocentrum rhathymum</t>
  </si>
  <si>
    <t>Prorocentrum koreanum</t>
  </si>
  <si>
    <t>Prorocentrum shikokuense</t>
  </si>
  <si>
    <t>Takayama cf. pulchellum</t>
  </si>
  <si>
    <t>Karlodinium sp.</t>
  </si>
  <si>
    <t>Heterocapsa sp.</t>
  </si>
  <si>
    <t>Karlodinium jejuense</t>
  </si>
  <si>
    <t>Azadinium galwayense</t>
  </si>
  <si>
    <t>Prorocentrum texanum</t>
  </si>
  <si>
    <t>Ensiculifera sp.</t>
  </si>
  <si>
    <t>ASV0083</t>
  </si>
  <si>
    <t>Polykrikos tanit</t>
  </si>
  <si>
    <t>Gymnodinium plasticum</t>
  </si>
  <si>
    <t>Thoracosphaeraceae sp. RCC6135</t>
  </si>
  <si>
    <t>Scrippsiella lachrymosa</t>
  </si>
  <si>
    <t>ASV0096</t>
  </si>
  <si>
    <t>Prorocentrum pervagatum</t>
  </si>
  <si>
    <t>Takayama acrotrocha</t>
  </si>
  <si>
    <t>Gymnodinium sp. clone PAT-A</t>
  </si>
  <si>
    <t>Prorocentrum mexicanum</t>
  </si>
  <si>
    <t>Prorocentrum gracile</t>
  </si>
  <si>
    <t>Prorocentrum dentatum</t>
  </si>
  <si>
    <t>Prorocentrum minimum</t>
  </si>
  <si>
    <t>Prorocentrum donghaiense</t>
  </si>
  <si>
    <t>Fragilariopsis doliolus</t>
  </si>
  <si>
    <t>Pseudo-nitzschia fukuyoi</t>
  </si>
  <si>
    <t>ASV0107</t>
  </si>
  <si>
    <t>Haslea silbo</t>
  </si>
  <si>
    <t>Haslea sp.</t>
  </si>
  <si>
    <t>Haslea ostrearia</t>
  </si>
  <si>
    <t>Haslea crucigera</t>
  </si>
  <si>
    <t>Nitzschia sp. (in: diatoms)</t>
  </si>
  <si>
    <t>Haslea pseudostrearia</t>
  </si>
  <si>
    <t>Nitzschia sp. SZCZCH845</t>
  </si>
  <si>
    <t>Nitzschia sp. TS-2016b</t>
  </si>
  <si>
    <t>Nitzschia cf. sigma</t>
  </si>
  <si>
    <t>Nitzschia palea</t>
  </si>
  <si>
    <t>Nitzschia sigma</t>
  </si>
  <si>
    <t>Sellaphora pupula</t>
  </si>
  <si>
    <t>Sellaphora capitata</t>
  </si>
  <si>
    <t>Eunotia sp.</t>
  </si>
  <si>
    <t>Eunotia sp. 2A LKM-2015</t>
  </si>
  <si>
    <t>Hantzschia sigma</t>
  </si>
  <si>
    <t>Peridinium balticum endosymbiont</t>
  </si>
  <si>
    <t>Nitzschia pusilla</t>
  </si>
  <si>
    <t>Nitzschia bergii</t>
  </si>
  <si>
    <t>Durinskia baltica</t>
  </si>
  <si>
    <t>Nitzschia capitellata</t>
  </si>
  <si>
    <t>Nitzschia sp. ED3</t>
  </si>
  <si>
    <t>Nitzschia clausii</t>
  </si>
  <si>
    <t>Nitzschia gracilis</t>
  </si>
  <si>
    <t>Nitzschia fonticola</t>
  </si>
  <si>
    <t>Nitzschia inconspicua</t>
  </si>
  <si>
    <t>Nitzschia volvendirostrata</t>
  </si>
  <si>
    <t>Nitzschia lembiformis</t>
  </si>
  <si>
    <t>Nitzschia acicularis</t>
  </si>
  <si>
    <t>Nitzschia sp. GSL094</t>
  </si>
  <si>
    <t>Nitzschia sp. GSL028</t>
  </si>
  <si>
    <t>Dinophyta sp. HG204</t>
  </si>
  <si>
    <t>Fallacia tateyamensis</t>
  </si>
  <si>
    <t>Sellaphora lanceolata</t>
  </si>
  <si>
    <t>ASV0169</t>
  </si>
  <si>
    <t>Cylindrotheca sp. SMS41</t>
  </si>
  <si>
    <t>Cylindrotheca sp. SMS64</t>
  </si>
  <si>
    <t>Cylindrotheca closterium</t>
  </si>
  <si>
    <t>Cylindrotheca sp.</t>
  </si>
  <si>
    <t>Cylindrotheca sp. CCAP 1017/7</t>
  </si>
  <si>
    <t>Cylindrotheca sp. GSL005</t>
  </si>
  <si>
    <t>Cylindrotheca sp. RCC4822</t>
  </si>
  <si>
    <t>Cylindrotheca sp. RCC4823</t>
  </si>
  <si>
    <t>Cylindrotheca sp. NC1_4</t>
  </si>
  <si>
    <t>Cylindrotheca sp. RCC4806</t>
  </si>
  <si>
    <t>Cylindrotheca sp. RCC4850</t>
  </si>
  <si>
    <t>Cylindrotheca sp. RCC4803</t>
  </si>
  <si>
    <t>Cylindrotheca gracilis</t>
  </si>
  <si>
    <t>Cylindrotheca fusiformis</t>
  </si>
  <si>
    <t>Cylindrotheca sp. 1 CY-2013</t>
  </si>
  <si>
    <t>Nitzschia adhaerens</t>
  </si>
  <si>
    <t>Nitzschia stellata</t>
  </si>
  <si>
    <t>Nitzschia sp. MBIC11128</t>
  </si>
  <si>
    <t>Nitzschia longissima</t>
  </si>
  <si>
    <t>Nitzschia longissima var. reversa</t>
  </si>
  <si>
    <t>ASV0192</t>
  </si>
  <si>
    <t>Chaetoceros brevis</t>
  </si>
  <si>
    <t>Chaetoceros debilis</t>
  </si>
  <si>
    <t>eukaryote marine clone ANT37-9</t>
  </si>
  <si>
    <t>uncultured alveolate</t>
  </si>
  <si>
    <t>Chaetoceros sp. XXJ-2019a</t>
  </si>
  <si>
    <t>Chaetoceros costatus</t>
  </si>
  <si>
    <t>Eucampia sp.</t>
  </si>
  <si>
    <t>Eucampia antarctica</t>
  </si>
  <si>
    <t>Eucampia cornuta</t>
  </si>
  <si>
    <t>Eucampia groenlandica</t>
  </si>
  <si>
    <t>Cerataulina pelagica</t>
  </si>
  <si>
    <t>Eucampia zodiacus</t>
  </si>
  <si>
    <t>Eucampia sp. 1 MPA-2013</t>
  </si>
  <si>
    <t>Eucampia sp. RCC5531</t>
  </si>
  <si>
    <t>Cerataulina daemon</t>
  </si>
  <si>
    <t>Stephanopyxis turris</t>
  </si>
  <si>
    <t>Stephanopyxis sp.</t>
  </si>
  <si>
    <t>Biddulphiopsis titiana</t>
  </si>
  <si>
    <t>Licmophora juergensii</t>
  </si>
  <si>
    <t>Stephanopyxis nipponica</t>
  </si>
  <si>
    <t>Dimeregramma aff. minus</t>
  </si>
  <si>
    <t>Lithodesmium variabile</t>
  </si>
  <si>
    <t>Dimeregramma sp. 28II10-1A-TXwinged</t>
  </si>
  <si>
    <t>Biddulphiopsis membranacea</t>
  </si>
  <si>
    <t>Stephanopyxis palmeriana</t>
  </si>
  <si>
    <t>Licmophora flabellata</t>
  </si>
  <si>
    <t>Fragilariforma virescens</t>
  </si>
  <si>
    <t>Dimeregramma acutumontgo</t>
  </si>
  <si>
    <t>Coccinelloidea gracilis</t>
  </si>
  <si>
    <t>Dimeregramma minus var. nanum</t>
  </si>
  <si>
    <t>Tabellaria flocculosa</t>
  </si>
  <si>
    <t>Dimeregramma sp. SZCZP256</t>
  </si>
  <si>
    <t>Dimeregramma sp. SZCZP475</t>
  </si>
  <si>
    <t>Dimeregramma sp. SZCZP42</t>
  </si>
  <si>
    <t>Dimeregramma sp. SZCZCH915</t>
  </si>
  <si>
    <t>Tetracyclus sp. TN-2014</t>
  </si>
  <si>
    <t>Tabellaria sp.</t>
  </si>
  <si>
    <t>Trigonium formosum</t>
  </si>
  <si>
    <t>Diatoma tenuis</t>
  </si>
  <si>
    <t>Dimeregramma sp. SZCZP43</t>
  </si>
  <si>
    <t>Pseudo-nitzschia brasiliana</t>
  </si>
  <si>
    <t>Pseudo-nitzschia lineola</t>
  </si>
  <si>
    <t>Pseudo-nitzschia cuspidata</t>
  </si>
  <si>
    <t>ASV0248</t>
  </si>
  <si>
    <t>Pentapharsodinium dalei</t>
  </si>
  <si>
    <t>Scrippsiella bicarinata</t>
  </si>
  <si>
    <t>Azadinium perforatum</t>
  </si>
  <si>
    <t>Azadinium obesum</t>
  </si>
  <si>
    <t>Azadinium poporum</t>
  </si>
  <si>
    <t>Azadinium cuneatum</t>
  </si>
  <si>
    <t>Azadinium cf. spinosum</t>
  </si>
  <si>
    <t>Ensiculifera carinata</t>
  </si>
  <si>
    <t>Ensiculifera mexicana</t>
  </si>
  <si>
    <t>Pentapharsodinium tyrrhenicum</t>
  </si>
  <si>
    <t>Dinophysis monacantha</t>
  </si>
  <si>
    <t>Blepharocysta sp. FG216</t>
  </si>
  <si>
    <t>Dinophyceae sp. GD1590bp27</t>
  </si>
  <si>
    <t>Dinophyceae sp. GD1590bp26</t>
  </si>
  <si>
    <t>Pentapharsodinium sp. CCMP771</t>
  </si>
  <si>
    <t>Prorocentrum triestinum</t>
  </si>
  <si>
    <t>Dinophysis acuminata</t>
  </si>
  <si>
    <t>Azadinium trinitatum</t>
  </si>
  <si>
    <t>Azadinium spinosum</t>
  </si>
  <si>
    <t>Amphidoma languida</t>
  </si>
  <si>
    <t>Gyrodinium ochraceum</t>
  </si>
  <si>
    <t>Prorocentrum redfieldii</t>
  </si>
  <si>
    <t>Prorocentrum cf. balticum</t>
  </si>
  <si>
    <t>Brandtodinium nutricula</t>
  </si>
  <si>
    <t>Proterythropsis sp.</t>
  </si>
  <si>
    <t>Dinophysis sp.</t>
  </si>
  <si>
    <t>Lepidodinium sp.</t>
  </si>
  <si>
    <t>Azadinium perfusorium</t>
  </si>
  <si>
    <t>ASV0235</t>
  </si>
  <si>
    <t>TChla (mg m-3)</t>
  </si>
  <si>
    <t>BSi (umol L-1)</t>
  </si>
  <si>
    <t>POC (ug L-1)</t>
  </si>
  <si>
    <t>PON (ug L-1)</t>
  </si>
  <si>
    <t>POC:PON (w:w)</t>
  </si>
  <si>
    <t>POC:Chla (w:w)</t>
  </si>
  <si>
    <t>DRP (umol L-1)</t>
  </si>
  <si>
    <t>NO3 (umol L-1)</t>
  </si>
  <si>
    <t>DRSi (umol L-1)</t>
  </si>
  <si>
    <t>Si:N (mol:mol)</t>
  </si>
  <si>
    <t>N:P (mol:mol)</t>
  </si>
  <si>
    <t>na</t>
  </si>
  <si>
    <t>Supplementary Table 4.5.- List of ASV with significant fold change in MC3 determined by DESeq analysis and their abundance at T0</t>
  </si>
  <si>
    <t>Supplementary Table 4.4.- List of ASV with significant fold change in MC2 determined by DESeq analysis and their abundance at T0</t>
  </si>
  <si>
    <t>Supplementary Table 4.3.- List of ASV with significant fold change in MC1 determined by DESeq analysis and their abundance at T0</t>
  </si>
  <si>
    <t>Supplementary Table 4.2.- Tukey's HSD testper variable per experiment.</t>
  </si>
  <si>
    <t>Supplementary Table 4.1.- Blastn for ASV of interest</t>
  </si>
  <si>
    <t>Fragilariopsis_sp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</si>
</sst>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</font>
    <font>
      <sz val="11"/>
      <color theme="1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0" xfId="0" applyFont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2" xfId="0" applyBorder="1"/>
    <xf numFmtId="0" fontId="0" fillId="0" borderId="5" xfId="0" applyBorder="1"/>
    <xf numFmtId="0" fontId="0" fillId="0" borderId="8" xfId="0" applyBorder="1" applyAlignment="1">
      <alignment horizontal="center"/>
    </xf>
    <xf numFmtId="0" fontId="1" fillId="0" borderId="0" xfId="0" applyFont="1"/>
    <xf numFmtId="2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165" fontId="1" fillId="0" borderId="0" xfId="0" applyNumberFormat="1" applyFont="1"/>
    <xf numFmtId="0" fontId="1" fillId="0" borderId="7" xfId="0" applyFont="1" applyBorder="1"/>
    <xf numFmtId="0" fontId="1" fillId="0" borderId="8" xfId="0" applyFont="1" applyBorder="1"/>
    <xf numFmtId="2" fontId="0" fillId="0" borderId="1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165" fontId="0" fillId="0" borderId="0" xfId="0" applyNumberFormat="1"/>
    <xf numFmtId="11" fontId="0" fillId="0" borderId="0" xfId="0" applyNumberFormat="1"/>
    <xf numFmtId="9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Alignment="1">
      <alignment horizontal="left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5" xfId="0" applyFill="1" applyBorder="1" applyAlignment="1">
      <alignment horizontal="center"/>
    </xf>
    <xf numFmtId="2" fontId="0" fillId="0" borderId="16" xfId="0" applyNumberFormat="1" applyFill="1" applyBorder="1" applyAlignment="1">
      <alignment horizontal="center"/>
    </xf>
    <xf numFmtId="0" fontId="2" fillId="0" borderId="15" xfId="0" applyFont="1" applyFill="1" applyBorder="1" applyAlignment="1">
      <alignment horizontal="center"/>
    </xf>
    <xf numFmtId="0" fontId="2" fillId="0" borderId="17" xfId="0" applyFont="1" applyFill="1" applyBorder="1" applyAlignment="1">
      <alignment horizontal="center"/>
    </xf>
    <xf numFmtId="2" fontId="0" fillId="0" borderId="18" xfId="0" applyNumberFormat="1" applyFill="1" applyBorder="1" applyAlignment="1">
      <alignment horizontal="center"/>
    </xf>
    <xf numFmtId="2" fontId="0" fillId="0" borderId="19" xfId="0" applyNumberFormat="1" applyFill="1" applyBorder="1" applyAlignment="1">
      <alignment horizontal="center"/>
    </xf>
    <xf numFmtId="2" fontId="0" fillId="0" borderId="16" xfId="0" applyNumberFormat="1" applyBorder="1" applyAlignment="1">
      <alignment horizontal="center"/>
    </xf>
    <xf numFmtId="0" fontId="0" fillId="0" borderId="15" xfId="0" applyBorder="1"/>
    <xf numFmtId="0" fontId="0" fillId="0" borderId="17" xfId="0" applyBorder="1"/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6" xfId="0" applyBorder="1" applyAlignment="1">
      <alignment horizontal="center"/>
    </xf>
    <xf numFmtId="2" fontId="0" fillId="0" borderId="0" xfId="0" applyNumberFormat="1" applyBorder="1"/>
    <xf numFmtId="2" fontId="0" fillId="0" borderId="16" xfId="0" applyNumberFormat="1" applyBorder="1"/>
    <xf numFmtId="2" fontId="0" fillId="0" borderId="18" xfId="0" applyNumberFormat="1" applyBorder="1"/>
    <xf numFmtId="2" fontId="0" fillId="0" borderId="19" xfId="0" applyNumberFormat="1" applyBorder="1"/>
    <xf numFmtId="2" fontId="0" fillId="0" borderId="15" xfId="0" applyNumberFormat="1" applyBorder="1"/>
    <xf numFmtId="2" fontId="0" fillId="0" borderId="17" xfId="0" applyNumberFormat="1" applyBorder="1"/>
    <xf numFmtId="2" fontId="0" fillId="0" borderId="15" xfId="0" applyNumberFormat="1" applyBorder="1" applyAlignment="1">
      <alignment horizontal="center"/>
    </xf>
    <xf numFmtId="2" fontId="0" fillId="0" borderId="18" xfId="0" applyNumberFormat="1" applyBorder="1" applyAlignment="1">
      <alignment horizontal="center"/>
    </xf>
    <xf numFmtId="2" fontId="0" fillId="0" borderId="19" xfId="0" applyNumberFormat="1" applyBorder="1" applyAlignment="1">
      <alignment horizontal="center"/>
    </xf>
    <xf numFmtId="2" fontId="0" fillId="0" borderId="17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85EBF-7893-4CBB-A83A-FE8E5568ECA8}">
  <dimension ref="A1:XFA1802"/>
  <sheetViews>
    <sheetView workbookViewId="0">
      <selection activeCell="E17" sqref="E17"/>
    </sheetView>
  </sheetViews>
  <sheetFormatPr defaultRowHeight="15" x14ac:dyDescent="0.25"/>
  <cols>
    <col min="2" max="2" width="41.42578125" bestFit="1" customWidth="1"/>
    <col min="3" max="3" width="12.140625" bestFit="1" customWidth="1"/>
  </cols>
  <sheetData>
    <row r="1" spans="1:10" x14ac:dyDescent="0.25">
      <c r="A1" s="36" t="s">
        <v>501</v>
      </c>
      <c r="B1" s="36"/>
      <c r="C1" s="36"/>
      <c r="D1" s="36"/>
      <c r="E1" s="36"/>
      <c r="F1" s="36"/>
      <c r="G1" s="36"/>
      <c r="H1" s="36"/>
      <c r="I1" s="36"/>
      <c r="J1" s="36"/>
    </row>
    <row r="2" spans="1:10" x14ac:dyDescent="0.25">
      <c r="A2" t="s">
        <v>22</v>
      </c>
      <c r="B2" t="s">
        <v>141</v>
      </c>
      <c r="C2" t="s">
        <v>142</v>
      </c>
      <c r="D2" t="s">
        <v>143</v>
      </c>
      <c r="E2" t="s">
        <v>144</v>
      </c>
      <c r="F2" t="s">
        <v>145</v>
      </c>
      <c r="G2" t="s">
        <v>146</v>
      </c>
      <c r="H2" t="s">
        <v>147</v>
      </c>
      <c r="I2" t="s">
        <v>148</v>
      </c>
      <c r="J2" t="s">
        <v>149</v>
      </c>
    </row>
    <row r="3" spans="1:10" x14ac:dyDescent="0.25">
      <c r="A3" t="s">
        <v>140</v>
      </c>
      <c r="B3" t="s">
        <v>150</v>
      </c>
      <c r="C3">
        <v>1804765</v>
      </c>
      <c r="D3">
        <v>587</v>
      </c>
      <c r="E3">
        <v>587</v>
      </c>
      <c r="F3" s="35">
        <v>1</v>
      </c>
      <c r="G3" s="34">
        <v>3.9999999999999997E-163</v>
      </c>
      <c r="H3">
        <v>100</v>
      </c>
      <c r="I3">
        <v>1670</v>
      </c>
      <c r="J3" t="str">
        <f>HYPERLINK("https://www.ncbi.nlm.nih.gov/nucleotide/MN824023.1?report=genbank&amp;log$=nucltop&amp;blast_rank=1&amp;RID=XDSYT1R4016","MN824023.1")</f>
        <v>MN824023.1</v>
      </c>
    </row>
    <row r="4" spans="1:10" x14ac:dyDescent="0.25">
      <c r="A4" t="s">
        <v>140</v>
      </c>
      <c r="B4" t="s">
        <v>150</v>
      </c>
      <c r="C4">
        <v>1804765</v>
      </c>
      <c r="D4">
        <v>587</v>
      </c>
      <c r="E4">
        <v>587</v>
      </c>
      <c r="F4" s="35">
        <v>1</v>
      </c>
      <c r="G4" s="34">
        <v>3.9999999999999997E-163</v>
      </c>
      <c r="H4">
        <v>100</v>
      </c>
      <c r="I4">
        <v>1678</v>
      </c>
      <c r="J4" t="str">
        <f>HYPERLINK("https://www.ncbi.nlm.nih.gov/nucleotide/MN824017.1?report=genbank&amp;log$=nucltop&amp;blast_rank=2&amp;RID=XDSYT1R4016","MN824017.1")</f>
        <v>MN824017.1</v>
      </c>
    </row>
    <row r="5" spans="1:10" x14ac:dyDescent="0.25">
      <c r="A5" t="s">
        <v>140</v>
      </c>
      <c r="B5" t="s">
        <v>150</v>
      </c>
      <c r="C5">
        <v>1804765</v>
      </c>
      <c r="D5">
        <v>587</v>
      </c>
      <c r="E5">
        <v>587</v>
      </c>
      <c r="F5" s="35">
        <v>1</v>
      </c>
      <c r="G5" s="34">
        <v>3.9999999999999997E-163</v>
      </c>
      <c r="H5">
        <v>100</v>
      </c>
      <c r="I5">
        <v>1617</v>
      </c>
      <c r="J5" t="str">
        <f>HYPERLINK("https://www.ncbi.nlm.nih.gov/nucleotide/MN824013.1?report=genbank&amp;log$=nucltop&amp;blast_rank=3&amp;RID=XDSYT1R4016","MN824013.1")</f>
        <v>MN824013.1</v>
      </c>
    </row>
    <row r="6" spans="1:10" x14ac:dyDescent="0.25">
      <c r="A6" t="s">
        <v>140</v>
      </c>
      <c r="B6" t="s">
        <v>150</v>
      </c>
      <c r="C6">
        <v>1804765</v>
      </c>
      <c r="D6">
        <v>587</v>
      </c>
      <c r="E6">
        <v>587</v>
      </c>
      <c r="F6" s="35">
        <v>1</v>
      </c>
      <c r="G6" s="34">
        <v>3.9999999999999997E-163</v>
      </c>
      <c r="H6">
        <v>100</v>
      </c>
      <c r="I6">
        <v>1672</v>
      </c>
      <c r="J6" t="str">
        <f>HYPERLINK("https://www.ncbi.nlm.nih.gov/nucleotide/MN824009.1?report=genbank&amp;log$=nucltop&amp;blast_rank=4&amp;RID=XDSYT1R4016","MN824009.1")</f>
        <v>MN824009.1</v>
      </c>
    </row>
    <row r="7" spans="1:10" x14ac:dyDescent="0.25">
      <c r="A7" t="s">
        <v>140</v>
      </c>
      <c r="B7" t="s">
        <v>150</v>
      </c>
      <c r="C7">
        <v>1804765</v>
      </c>
      <c r="D7">
        <v>587</v>
      </c>
      <c r="E7">
        <v>587</v>
      </c>
      <c r="F7" s="35">
        <v>1</v>
      </c>
      <c r="G7" s="34">
        <v>3.9999999999999997E-163</v>
      </c>
      <c r="H7">
        <v>100</v>
      </c>
      <c r="I7">
        <v>1672</v>
      </c>
      <c r="J7" t="str">
        <f>HYPERLINK("https://www.ncbi.nlm.nih.gov/nucleotide/MN824008.1?report=genbank&amp;log$=nucltop&amp;blast_rank=5&amp;RID=XDSYT1R4016","MN824008.1")</f>
        <v>MN824008.1</v>
      </c>
    </row>
    <row r="8" spans="1:10" x14ac:dyDescent="0.25">
      <c r="A8" t="s">
        <v>140</v>
      </c>
      <c r="B8" t="s">
        <v>151</v>
      </c>
      <c r="C8">
        <v>364747</v>
      </c>
      <c r="D8">
        <v>587</v>
      </c>
      <c r="E8">
        <v>587</v>
      </c>
      <c r="F8" s="35">
        <v>1</v>
      </c>
      <c r="G8" s="34">
        <v>3.9999999999999997E-163</v>
      </c>
      <c r="H8">
        <v>100</v>
      </c>
      <c r="I8">
        <v>1790</v>
      </c>
      <c r="J8" t="str">
        <f>HYPERLINK("https://www.ncbi.nlm.nih.gov/nucleotide/KX253952.1?report=genbank&amp;log$=nucltop&amp;blast_rank=6&amp;RID=XDSYT1R4016","KX253952.1")</f>
        <v>KX253952.1</v>
      </c>
    </row>
    <row r="9" spans="1:10" x14ac:dyDescent="0.25">
      <c r="A9" t="s">
        <v>140</v>
      </c>
      <c r="B9" t="s">
        <v>152</v>
      </c>
      <c r="C9">
        <v>697910</v>
      </c>
      <c r="D9">
        <v>587</v>
      </c>
      <c r="E9">
        <v>587</v>
      </c>
      <c r="F9" s="35">
        <v>1</v>
      </c>
      <c r="G9" s="34">
        <v>3.9999999999999997E-163</v>
      </c>
      <c r="H9">
        <v>100</v>
      </c>
      <c r="I9">
        <v>1660</v>
      </c>
      <c r="J9" t="str">
        <f>HYPERLINK("https://www.ncbi.nlm.nih.gov/nucleotide/KP708988.1?report=genbank&amp;log$=nucltop&amp;blast_rank=7&amp;RID=XDSYT1R4016","KP708988.1")</f>
        <v>KP708988.1</v>
      </c>
    </row>
    <row r="10" spans="1:10" x14ac:dyDescent="0.25">
      <c r="A10" t="s">
        <v>140</v>
      </c>
      <c r="B10" t="s">
        <v>152</v>
      </c>
      <c r="C10">
        <v>697910</v>
      </c>
      <c r="D10">
        <v>587</v>
      </c>
      <c r="E10">
        <v>587</v>
      </c>
      <c r="F10" s="35">
        <v>1</v>
      </c>
      <c r="G10" s="34">
        <v>3.9999999999999997E-163</v>
      </c>
      <c r="H10">
        <v>100</v>
      </c>
      <c r="I10">
        <v>1660</v>
      </c>
      <c r="J10" t="str">
        <f>HYPERLINK("https://www.ncbi.nlm.nih.gov/nucleotide/KP708987.1?report=genbank&amp;log$=nucltop&amp;blast_rank=8&amp;RID=XDSYT1R4016","KP708987.1")</f>
        <v>KP708987.1</v>
      </c>
    </row>
    <row r="11" spans="1:10" x14ac:dyDescent="0.25">
      <c r="A11" t="s">
        <v>140</v>
      </c>
      <c r="B11" t="s">
        <v>153</v>
      </c>
      <c r="C11">
        <v>418135</v>
      </c>
      <c r="D11">
        <v>587</v>
      </c>
      <c r="E11">
        <v>587</v>
      </c>
      <c r="F11" s="35">
        <v>1</v>
      </c>
      <c r="G11" s="34">
        <v>3.9999999999999997E-163</v>
      </c>
      <c r="H11">
        <v>100</v>
      </c>
      <c r="I11">
        <v>384</v>
      </c>
      <c r="J11" t="str">
        <f>HYPERLINK("https://www.ncbi.nlm.nih.gov/nucleotide/OK171004.1?report=genbank&amp;log$=nucltop&amp;blast_rank=9&amp;RID=XDSYT1R4016","OK171004.1")</f>
        <v>OK171004.1</v>
      </c>
    </row>
    <row r="12" spans="1:10" x14ac:dyDescent="0.25">
      <c r="A12" t="s">
        <v>140</v>
      </c>
      <c r="B12" t="s">
        <v>153</v>
      </c>
      <c r="C12">
        <v>418135</v>
      </c>
      <c r="D12">
        <v>587</v>
      </c>
      <c r="E12">
        <v>587</v>
      </c>
      <c r="F12" s="35">
        <v>1</v>
      </c>
      <c r="G12" s="34">
        <v>3.9999999999999997E-163</v>
      </c>
      <c r="H12">
        <v>100</v>
      </c>
      <c r="I12">
        <v>384</v>
      </c>
      <c r="J12" t="str">
        <f>HYPERLINK("https://www.ncbi.nlm.nih.gov/nucleotide/OK170997.1?report=genbank&amp;log$=nucltop&amp;blast_rank=10&amp;RID=XDSYT1R4016","OK170997.1")</f>
        <v>OK170997.1</v>
      </c>
    </row>
    <row r="13" spans="1:10" x14ac:dyDescent="0.25">
      <c r="A13" t="s">
        <v>140</v>
      </c>
      <c r="B13" t="s">
        <v>153</v>
      </c>
      <c r="C13">
        <v>418135</v>
      </c>
      <c r="D13">
        <v>587</v>
      </c>
      <c r="E13">
        <v>587</v>
      </c>
      <c r="F13" s="35">
        <v>1</v>
      </c>
      <c r="G13" s="34">
        <v>3.9999999999999997E-163</v>
      </c>
      <c r="H13">
        <v>100</v>
      </c>
      <c r="I13">
        <v>384</v>
      </c>
      <c r="J13" t="str">
        <f>HYPERLINK("https://www.ncbi.nlm.nih.gov/nucleotide/OK170993.1?report=genbank&amp;log$=nucltop&amp;blast_rank=11&amp;RID=XDSYT1R4016","OK170993.1")</f>
        <v>OK170993.1</v>
      </c>
    </row>
    <row r="14" spans="1:10" x14ac:dyDescent="0.25">
      <c r="A14" t="s">
        <v>140</v>
      </c>
      <c r="B14" t="s">
        <v>153</v>
      </c>
      <c r="C14">
        <v>418135</v>
      </c>
      <c r="D14">
        <v>587</v>
      </c>
      <c r="E14">
        <v>587</v>
      </c>
      <c r="F14" s="35">
        <v>1</v>
      </c>
      <c r="G14" s="34">
        <v>3.9999999999999997E-163</v>
      </c>
      <c r="H14">
        <v>100</v>
      </c>
      <c r="I14">
        <v>384</v>
      </c>
      <c r="J14" t="str">
        <f>HYPERLINK("https://www.ncbi.nlm.nih.gov/nucleotide/OK170977.1?report=genbank&amp;log$=nucltop&amp;blast_rank=12&amp;RID=XDSYT1R4016","OK170977.1")</f>
        <v>OK170977.1</v>
      </c>
    </row>
    <row r="15" spans="1:10" x14ac:dyDescent="0.25">
      <c r="A15" t="s">
        <v>140</v>
      </c>
      <c r="B15" t="s">
        <v>153</v>
      </c>
      <c r="C15">
        <v>418135</v>
      </c>
      <c r="D15">
        <v>587</v>
      </c>
      <c r="E15">
        <v>587</v>
      </c>
      <c r="F15" s="35">
        <v>1</v>
      </c>
      <c r="G15" s="34">
        <v>3.9999999999999997E-163</v>
      </c>
      <c r="H15">
        <v>100</v>
      </c>
      <c r="I15">
        <v>384</v>
      </c>
      <c r="J15" t="str">
        <f>HYPERLINK("https://www.ncbi.nlm.nih.gov/nucleotide/OK170976.1?report=genbank&amp;log$=nucltop&amp;blast_rank=13&amp;RID=XDSYT1R4016","OK170976.1")</f>
        <v>OK170976.1</v>
      </c>
    </row>
    <row r="16" spans="1:10" x14ac:dyDescent="0.25">
      <c r="A16" t="s">
        <v>140</v>
      </c>
      <c r="B16" t="s">
        <v>153</v>
      </c>
      <c r="C16">
        <v>418135</v>
      </c>
      <c r="D16">
        <v>587</v>
      </c>
      <c r="E16">
        <v>587</v>
      </c>
      <c r="F16" s="35">
        <v>1</v>
      </c>
      <c r="G16" s="34">
        <v>3.9999999999999997E-163</v>
      </c>
      <c r="H16">
        <v>100</v>
      </c>
      <c r="I16">
        <v>384</v>
      </c>
      <c r="J16" t="str">
        <f>HYPERLINK("https://www.ncbi.nlm.nih.gov/nucleotide/OK170972.1?report=genbank&amp;log$=nucltop&amp;blast_rank=14&amp;RID=XDSYT1R4016","OK170972.1")</f>
        <v>OK170972.1</v>
      </c>
    </row>
    <row r="17" spans="1:10" x14ac:dyDescent="0.25">
      <c r="A17" t="s">
        <v>140</v>
      </c>
      <c r="B17" t="s">
        <v>153</v>
      </c>
      <c r="C17">
        <v>418135</v>
      </c>
      <c r="D17">
        <v>587</v>
      </c>
      <c r="E17">
        <v>587</v>
      </c>
      <c r="F17" s="35">
        <v>1</v>
      </c>
      <c r="G17" s="34">
        <v>3.9999999999999997E-163</v>
      </c>
      <c r="H17">
        <v>100</v>
      </c>
      <c r="I17">
        <v>384</v>
      </c>
      <c r="J17" t="str">
        <f>HYPERLINK("https://www.ncbi.nlm.nih.gov/nucleotide/OK170967.1?report=genbank&amp;log$=nucltop&amp;blast_rank=15&amp;RID=XDSYT1R4016","OK170967.1")</f>
        <v>OK170967.1</v>
      </c>
    </row>
    <row r="18" spans="1:10" x14ac:dyDescent="0.25">
      <c r="A18" t="s">
        <v>140</v>
      </c>
      <c r="B18" t="s">
        <v>153</v>
      </c>
      <c r="C18">
        <v>418135</v>
      </c>
      <c r="D18">
        <v>587</v>
      </c>
      <c r="E18">
        <v>587</v>
      </c>
      <c r="F18" s="35">
        <v>1</v>
      </c>
      <c r="G18" s="34">
        <v>3.9999999999999997E-163</v>
      </c>
      <c r="H18">
        <v>100</v>
      </c>
      <c r="I18">
        <v>384</v>
      </c>
      <c r="J18" t="str">
        <f>HYPERLINK("https://www.ncbi.nlm.nih.gov/nucleotide/OK170965.1?report=genbank&amp;log$=nucltop&amp;blast_rank=16&amp;RID=XDSYT1R4016","OK170965.1")</f>
        <v>OK170965.1</v>
      </c>
    </row>
    <row r="19" spans="1:10" x14ac:dyDescent="0.25">
      <c r="A19" t="s">
        <v>140</v>
      </c>
      <c r="B19" t="s">
        <v>153</v>
      </c>
      <c r="C19">
        <v>418135</v>
      </c>
      <c r="D19">
        <v>587</v>
      </c>
      <c r="E19">
        <v>587</v>
      </c>
      <c r="F19" s="35">
        <v>1</v>
      </c>
      <c r="G19" s="34">
        <v>3.9999999999999997E-163</v>
      </c>
      <c r="H19">
        <v>100</v>
      </c>
      <c r="I19">
        <v>384</v>
      </c>
      <c r="J19" t="str">
        <f>HYPERLINK("https://www.ncbi.nlm.nih.gov/nucleotide/OK170963.1?report=genbank&amp;log$=nucltop&amp;blast_rank=17&amp;RID=XDSYT1R4016","OK170963.1")</f>
        <v>OK170963.1</v>
      </c>
    </row>
    <row r="20" spans="1:10" x14ac:dyDescent="0.25">
      <c r="A20" t="s">
        <v>140</v>
      </c>
      <c r="B20" t="s">
        <v>153</v>
      </c>
      <c r="C20">
        <v>418135</v>
      </c>
      <c r="D20">
        <v>587</v>
      </c>
      <c r="E20">
        <v>587</v>
      </c>
      <c r="F20" s="35">
        <v>1</v>
      </c>
      <c r="G20" s="34">
        <v>3.9999999999999997E-163</v>
      </c>
      <c r="H20">
        <v>100</v>
      </c>
      <c r="I20">
        <v>384</v>
      </c>
      <c r="J20" t="str">
        <f>HYPERLINK("https://www.ncbi.nlm.nih.gov/nucleotide/OK170956.1?report=genbank&amp;log$=nucltop&amp;blast_rank=18&amp;RID=XDSYT1R4016","OK170956.1")</f>
        <v>OK170956.1</v>
      </c>
    </row>
    <row r="21" spans="1:10" x14ac:dyDescent="0.25">
      <c r="A21" t="s">
        <v>140</v>
      </c>
      <c r="B21" t="s">
        <v>153</v>
      </c>
      <c r="C21">
        <v>418135</v>
      </c>
      <c r="D21">
        <v>587</v>
      </c>
      <c r="E21">
        <v>587</v>
      </c>
      <c r="F21" s="35">
        <v>1</v>
      </c>
      <c r="G21" s="34">
        <v>3.9999999999999997E-163</v>
      </c>
      <c r="H21">
        <v>100</v>
      </c>
      <c r="I21">
        <v>384</v>
      </c>
      <c r="J21" t="str">
        <f>HYPERLINK("https://www.ncbi.nlm.nih.gov/nucleotide/OK170955.1?report=genbank&amp;log$=nucltop&amp;blast_rank=19&amp;RID=XDSYT1R4016","OK170955.1")</f>
        <v>OK170955.1</v>
      </c>
    </row>
    <row r="22" spans="1:10" x14ac:dyDescent="0.25">
      <c r="A22" t="s">
        <v>140</v>
      </c>
      <c r="B22" t="s">
        <v>153</v>
      </c>
      <c r="C22">
        <v>418135</v>
      </c>
      <c r="D22">
        <v>587</v>
      </c>
      <c r="E22">
        <v>587</v>
      </c>
      <c r="F22" s="35">
        <v>1</v>
      </c>
      <c r="G22" s="34">
        <v>3.9999999999999997E-163</v>
      </c>
      <c r="H22">
        <v>100</v>
      </c>
      <c r="I22">
        <v>384</v>
      </c>
      <c r="J22" t="str">
        <f>HYPERLINK("https://www.ncbi.nlm.nih.gov/nucleotide/OK170939.1?report=genbank&amp;log$=nucltop&amp;blast_rank=20&amp;RID=XDSYT1R4016","OK170939.1")</f>
        <v>OK170939.1</v>
      </c>
    </row>
    <row r="23" spans="1:10" x14ac:dyDescent="0.25">
      <c r="A23" t="s">
        <v>140</v>
      </c>
      <c r="B23" t="s">
        <v>153</v>
      </c>
      <c r="C23">
        <v>418135</v>
      </c>
      <c r="D23">
        <v>587</v>
      </c>
      <c r="E23">
        <v>587</v>
      </c>
      <c r="F23" s="35">
        <v>1</v>
      </c>
      <c r="G23" s="34">
        <v>3.9999999999999997E-163</v>
      </c>
      <c r="H23">
        <v>100</v>
      </c>
      <c r="I23">
        <v>384</v>
      </c>
      <c r="J23" t="str">
        <f>HYPERLINK("https://www.ncbi.nlm.nih.gov/nucleotide/OK170938.1?report=genbank&amp;log$=nucltop&amp;blast_rank=21&amp;RID=XDSYT1R4016","OK170938.1")</f>
        <v>OK170938.1</v>
      </c>
    </row>
    <row r="24" spans="1:10" x14ac:dyDescent="0.25">
      <c r="A24" t="s">
        <v>140</v>
      </c>
      <c r="B24" t="s">
        <v>154</v>
      </c>
      <c r="C24">
        <v>365524</v>
      </c>
      <c r="D24">
        <v>587</v>
      </c>
      <c r="E24">
        <v>587</v>
      </c>
      <c r="F24" s="35">
        <v>1</v>
      </c>
      <c r="G24" s="34">
        <v>3.9999999999999997E-163</v>
      </c>
      <c r="H24">
        <v>100</v>
      </c>
      <c r="I24">
        <v>1157</v>
      </c>
      <c r="J24" t="str">
        <f>HYPERLINK("https://www.ncbi.nlm.nih.gov/nucleotide/OK103849.1?report=genbank&amp;log$=nucltop&amp;blast_rank=22&amp;RID=XDSYT1R4016","OK103849.1")</f>
        <v>OK103849.1</v>
      </c>
    </row>
    <row r="25" spans="1:10" x14ac:dyDescent="0.25">
      <c r="A25" t="s">
        <v>140</v>
      </c>
      <c r="B25" t="s">
        <v>152</v>
      </c>
      <c r="C25">
        <v>697910</v>
      </c>
      <c r="D25">
        <v>587</v>
      </c>
      <c r="E25">
        <v>587</v>
      </c>
      <c r="F25" s="35">
        <v>1</v>
      </c>
      <c r="G25" s="34">
        <v>3.9999999999999997E-163</v>
      </c>
      <c r="H25">
        <v>100</v>
      </c>
      <c r="I25">
        <v>1648</v>
      </c>
      <c r="J25" t="str">
        <f>HYPERLINK("https://www.ncbi.nlm.nih.gov/nucleotide/OK135731.1?report=genbank&amp;log$=nucltop&amp;blast_rank=23&amp;RID=XDSYT1R4016","OK135731.1")</f>
        <v>OK135731.1</v>
      </c>
    </row>
    <row r="26" spans="1:10" x14ac:dyDescent="0.25">
      <c r="A26" t="s">
        <v>140</v>
      </c>
      <c r="B26" t="s">
        <v>151</v>
      </c>
      <c r="C26">
        <v>364747</v>
      </c>
      <c r="D26">
        <v>587</v>
      </c>
      <c r="E26">
        <v>587</v>
      </c>
      <c r="F26" s="35">
        <v>1</v>
      </c>
      <c r="G26" s="34">
        <v>3.9999999999999997E-163</v>
      </c>
      <c r="H26">
        <v>100</v>
      </c>
      <c r="I26">
        <v>1690</v>
      </c>
      <c r="J26" t="str">
        <f>HYPERLINK("https://www.ncbi.nlm.nih.gov/nucleotide/OM993293.1?report=genbank&amp;log$=nucltop&amp;blast_rank=24&amp;RID=XDSYT1R4016","OM993293.1")</f>
        <v>OM993293.1</v>
      </c>
    </row>
    <row r="27" spans="1:10" x14ac:dyDescent="0.25">
      <c r="A27" t="s">
        <v>140</v>
      </c>
      <c r="B27" t="s">
        <v>152</v>
      </c>
      <c r="C27">
        <v>697910</v>
      </c>
      <c r="D27">
        <v>587</v>
      </c>
      <c r="E27">
        <v>587</v>
      </c>
      <c r="F27" s="35">
        <v>1</v>
      </c>
      <c r="G27" s="34">
        <v>3.9999999999999997E-163</v>
      </c>
      <c r="H27">
        <v>100</v>
      </c>
      <c r="I27">
        <v>878</v>
      </c>
      <c r="J27" t="str">
        <f>HYPERLINK("https://www.ncbi.nlm.nih.gov/nucleotide/KJ608073.1?report=genbank&amp;log$=nucltop&amp;blast_rank=25&amp;RID=XDSYT1R4016","KJ608073.1")</f>
        <v>KJ608073.1</v>
      </c>
    </row>
    <row r="28" spans="1:10" x14ac:dyDescent="0.25">
      <c r="A28" t="s">
        <v>140</v>
      </c>
      <c r="B28" t="s">
        <v>152</v>
      </c>
      <c r="C28">
        <v>697910</v>
      </c>
      <c r="D28">
        <v>587</v>
      </c>
      <c r="E28">
        <v>587</v>
      </c>
      <c r="F28" s="35">
        <v>1</v>
      </c>
      <c r="G28" s="34">
        <v>3.9999999999999997E-163</v>
      </c>
      <c r="H28">
        <v>100</v>
      </c>
      <c r="I28">
        <v>887</v>
      </c>
      <c r="J28" t="str">
        <f>HYPERLINK("https://www.ncbi.nlm.nih.gov/nucleotide/KJ608072.1?report=genbank&amp;log$=nucltop&amp;blast_rank=26&amp;RID=XDSYT1R4016","KJ608072.1")</f>
        <v>KJ608072.1</v>
      </c>
    </row>
    <row r="29" spans="1:10" x14ac:dyDescent="0.25">
      <c r="A29" t="s">
        <v>140</v>
      </c>
      <c r="B29" t="s">
        <v>155</v>
      </c>
      <c r="C29">
        <v>203449</v>
      </c>
      <c r="D29">
        <v>587</v>
      </c>
      <c r="E29">
        <v>587</v>
      </c>
      <c r="F29" s="35">
        <v>1</v>
      </c>
      <c r="G29" s="34">
        <v>3.9999999999999997E-163</v>
      </c>
      <c r="H29">
        <v>100</v>
      </c>
      <c r="I29">
        <v>1772</v>
      </c>
      <c r="J29" t="str">
        <f>HYPERLINK("https://www.ncbi.nlm.nih.gov/nucleotide/HM581774.1?report=genbank&amp;log$=nucltop&amp;blast_rank=27&amp;RID=XDSYT1R4016","HM581774.1")</f>
        <v>HM581774.1</v>
      </c>
    </row>
    <row r="30" spans="1:10" x14ac:dyDescent="0.25">
      <c r="A30" t="s">
        <v>140</v>
      </c>
      <c r="B30" t="s">
        <v>156</v>
      </c>
      <c r="C30">
        <v>1035526</v>
      </c>
      <c r="D30">
        <v>587</v>
      </c>
      <c r="E30">
        <v>587</v>
      </c>
      <c r="F30" s="35">
        <v>1</v>
      </c>
      <c r="G30" s="34">
        <v>3.9999999999999997E-163</v>
      </c>
      <c r="H30">
        <v>100</v>
      </c>
      <c r="I30">
        <v>1607</v>
      </c>
      <c r="J30" t="str">
        <f>HYPERLINK("https://www.ncbi.nlm.nih.gov/nucleotide/JF794046.1?report=genbank&amp;log$=nucltop&amp;blast_rank=28&amp;RID=XDSYT1R4016","JF794046.1")</f>
        <v>JF794046.1</v>
      </c>
    </row>
    <row r="31" spans="1:10" x14ac:dyDescent="0.25">
      <c r="A31" t="s">
        <v>140</v>
      </c>
      <c r="B31" t="s">
        <v>153</v>
      </c>
      <c r="C31">
        <v>418135</v>
      </c>
      <c r="D31">
        <v>587</v>
      </c>
      <c r="E31">
        <v>587</v>
      </c>
      <c r="F31" s="35">
        <v>1</v>
      </c>
      <c r="G31" s="34">
        <v>3.9999999999999997E-163</v>
      </c>
      <c r="H31">
        <v>100</v>
      </c>
      <c r="I31">
        <v>1613</v>
      </c>
      <c r="J31" t="str">
        <f>HYPERLINK("https://www.ncbi.nlm.nih.gov/nucleotide/JF698747.1?report=genbank&amp;log$=nucltop&amp;blast_rank=29&amp;RID=XDSYT1R4016","JF698747.1")</f>
        <v>JF698747.1</v>
      </c>
    </row>
    <row r="32" spans="1:10" x14ac:dyDescent="0.25">
      <c r="A32" t="s">
        <v>140</v>
      </c>
      <c r="B32" t="s">
        <v>155</v>
      </c>
      <c r="C32">
        <v>203449</v>
      </c>
      <c r="D32">
        <v>587</v>
      </c>
      <c r="E32">
        <v>587</v>
      </c>
      <c r="F32" s="35">
        <v>1</v>
      </c>
      <c r="G32" s="34">
        <v>3.9999999999999997E-163</v>
      </c>
      <c r="H32">
        <v>100</v>
      </c>
      <c r="I32">
        <v>604</v>
      </c>
      <c r="J32" t="str">
        <f>HYPERLINK("https://www.ncbi.nlm.nih.gov/nucleotide/HM857906.1?report=genbank&amp;log$=nucltop&amp;blast_rank=30&amp;RID=XDSYT1R4016","HM857906.1")</f>
        <v>HM857906.1</v>
      </c>
    </row>
    <row r="33" spans="1:10" x14ac:dyDescent="0.25">
      <c r="A33" t="s">
        <v>140</v>
      </c>
      <c r="B33" t="s">
        <v>157</v>
      </c>
      <c r="C33">
        <v>265592</v>
      </c>
      <c r="D33">
        <v>587</v>
      </c>
      <c r="E33">
        <v>587</v>
      </c>
      <c r="F33" s="35">
        <v>1</v>
      </c>
      <c r="G33" s="34">
        <v>3.9999999999999997E-163</v>
      </c>
      <c r="H33">
        <v>100</v>
      </c>
      <c r="I33">
        <v>1730</v>
      </c>
      <c r="J33" t="str">
        <f>HYPERLINK("https://www.ncbi.nlm.nih.gov/nucleotide/GU373970.1?report=genbank&amp;log$=nucltop&amp;blast_rank=31&amp;RID=XDSYT1R4016","GU373970.1")</f>
        <v>GU373970.1</v>
      </c>
    </row>
    <row r="34" spans="1:10" x14ac:dyDescent="0.25">
      <c r="A34" t="s">
        <v>140</v>
      </c>
      <c r="B34" t="s">
        <v>157</v>
      </c>
      <c r="C34">
        <v>265592</v>
      </c>
      <c r="D34">
        <v>587</v>
      </c>
      <c r="E34">
        <v>587</v>
      </c>
      <c r="F34" s="35">
        <v>1</v>
      </c>
      <c r="G34" s="34">
        <v>3.9999999999999997E-163</v>
      </c>
      <c r="H34">
        <v>100</v>
      </c>
      <c r="I34">
        <v>1683</v>
      </c>
      <c r="J34" t="str">
        <f>HYPERLINK("https://www.ncbi.nlm.nih.gov/nucleotide/AY485490.1?report=genbank&amp;log$=nucltop&amp;blast_rank=32&amp;RID=XDSYT1R4016","AY485490.1")</f>
        <v>AY485490.1</v>
      </c>
    </row>
    <row r="35" spans="1:10" x14ac:dyDescent="0.25">
      <c r="A35" t="s">
        <v>140</v>
      </c>
      <c r="B35" t="s">
        <v>158</v>
      </c>
      <c r="C35">
        <v>476440</v>
      </c>
      <c r="D35">
        <v>582</v>
      </c>
      <c r="E35">
        <v>582</v>
      </c>
      <c r="F35" s="35">
        <v>1</v>
      </c>
      <c r="G35" s="34">
        <v>2.0000000000000001E-161</v>
      </c>
      <c r="H35">
        <v>99.69</v>
      </c>
      <c r="I35">
        <v>1655</v>
      </c>
      <c r="J35" t="str">
        <f>HYPERLINK("https://www.ncbi.nlm.nih.gov/nucleotide/OK147667.1?report=genbank&amp;log$=nucltop&amp;blast_rank=33&amp;RID=XDSYT1R4016","OK147667.1")</f>
        <v>OK147667.1</v>
      </c>
    </row>
    <row r="36" spans="1:10" x14ac:dyDescent="0.25">
      <c r="A36" t="s">
        <v>140</v>
      </c>
      <c r="B36" t="s">
        <v>159</v>
      </c>
      <c r="C36">
        <v>58161</v>
      </c>
      <c r="D36">
        <v>582</v>
      </c>
      <c r="E36">
        <v>582</v>
      </c>
      <c r="F36" s="35">
        <v>1</v>
      </c>
      <c r="G36" s="34">
        <v>2.0000000000000001E-161</v>
      </c>
      <c r="H36">
        <v>99.69</v>
      </c>
      <c r="I36">
        <v>1670</v>
      </c>
      <c r="J36" t="str">
        <f>HYPERLINK("https://www.ncbi.nlm.nih.gov/nucleotide/OK147666.1?report=genbank&amp;log$=nucltop&amp;blast_rank=34&amp;RID=XDSYT1R4016","OK147666.1")</f>
        <v>OK147666.1</v>
      </c>
    </row>
    <row r="37" spans="1:10" x14ac:dyDescent="0.25">
      <c r="A37" t="s">
        <v>140</v>
      </c>
      <c r="B37" t="s">
        <v>159</v>
      </c>
      <c r="C37">
        <v>58161</v>
      </c>
      <c r="D37">
        <v>582</v>
      </c>
      <c r="E37">
        <v>582</v>
      </c>
      <c r="F37" s="35">
        <v>1</v>
      </c>
      <c r="G37" s="34">
        <v>2.0000000000000001E-161</v>
      </c>
      <c r="H37">
        <v>99.69</v>
      </c>
      <c r="I37">
        <v>1575</v>
      </c>
      <c r="J37" t="str">
        <f>HYPERLINK("https://www.ncbi.nlm.nih.gov/nucleotide/OK147665.1?report=genbank&amp;log$=nucltop&amp;blast_rank=35&amp;RID=XDSYT1R4016","OK147665.1")</f>
        <v>OK147665.1</v>
      </c>
    </row>
    <row r="38" spans="1:10" x14ac:dyDescent="0.25">
      <c r="A38" t="s">
        <v>140</v>
      </c>
      <c r="B38" t="s">
        <v>153</v>
      </c>
      <c r="C38">
        <v>418135</v>
      </c>
      <c r="D38">
        <v>582</v>
      </c>
      <c r="E38">
        <v>582</v>
      </c>
      <c r="F38" s="35">
        <v>1</v>
      </c>
      <c r="G38" s="34">
        <v>2.0000000000000001E-161</v>
      </c>
      <c r="H38">
        <v>99.69</v>
      </c>
      <c r="I38">
        <v>384</v>
      </c>
      <c r="J38" t="str">
        <f>HYPERLINK("https://www.ncbi.nlm.nih.gov/nucleotide/OK171024.1?report=genbank&amp;log$=nucltop&amp;blast_rank=36&amp;RID=XDSYT1R4016","OK171024.1")</f>
        <v>OK171024.1</v>
      </c>
    </row>
    <row r="39" spans="1:10" x14ac:dyDescent="0.25">
      <c r="A39" t="s">
        <v>140</v>
      </c>
      <c r="B39" t="s">
        <v>153</v>
      </c>
      <c r="C39">
        <v>418135</v>
      </c>
      <c r="D39">
        <v>582</v>
      </c>
      <c r="E39">
        <v>582</v>
      </c>
      <c r="F39" s="35">
        <v>1</v>
      </c>
      <c r="G39" s="34">
        <v>2.0000000000000001E-161</v>
      </c>
      <c r="H39">
        <v>99.69</v>
      </c>
      <c r="I39">
        <v>384</v>
      </c>
      <c r="J39" t="str">
        <f>HYPERLINK("https://www.ncbi.nlm.nih.gov/nucleotide/OK171011.1?report=genbank&amp;log$=nucltop&amp;blast_rank=37&amp;RID=XDSYT1R4016","OK171011.1")</f>
        <v>OK171011.1</v>
      </c>
    </row>
    <row r="40" spans="1:10" x14ac:dyDescent="0.25">
      <c r="A40" t="s">
        <v>140</v>
      </c>
      <c r="B40" t="s">
        <v>153</v>
      </c>
      <c r="C40">
        <v>418135</v>
      </c>
      <c r="D40">
        <v>582</v>
      </c>
      <c r="E40">
        <v>582</v>
      </c>
      <c r="F40" s="35">
        <v>1</v>
      </c>
      <c r="G40" s="34">
        <v>2.0000000000000001E-161</v>
      </c>
      <c r="H40">
        <v>99.69</v>
      </c>
      <c r="I40">
        <v>384</v>
      </c>
      <c r="J40" t="str">
        <f>HYPERLINK("https://www.ncbi.nlm.nih.gov/nucleotide/OK171008.1?report=genbank&amp;log$=nucltop&amp;blast_rank=38&amp;RID=XDSYT1R4016","OK171008.1")</f>
        <v>OK171008.1</v>
      </c>
    </row>
    <row r="41" spans="1:10" x14ac:dyDescent="0.25">
      <c r="A41" t="s">
        <v>140</v>
      </c>
      <c r="B41" t="s">
        <v>153</v>
      </c>
      <c r="C41">
        <v>418135</v>
      </c>
      <c r="D41">
        <v>582</v>
      </c>
      <c r="E41">
        <v>582</v>
      </c>
      <c r="F41" s="35">
        <v>1</v>
      </c>
      <c r="G41" s="34">
        <v>2.0000000000000001E-161</v>
      </c>
      <c r="H41">
        <v>99.69</v>
      </c>
      <c r="I41">
        <v>384</v>
      </c>
      <c r="J41" t="str">
        <f>HYPERLINK("https://www.ncbi.nlm.nih.gov/nucleotide/OK171007.1?report=genbank&amp;log$=nucltop&amp;blast_rank=39&amp;RID=XDSYT1R4016","OK171007.1")</f>
        <v>OK171007.1</v>
      </c>
    </row>
    <row r="42" spans="1:10" x14ac:dyDescent="0.25">
      <c r="A42" t="s">
        <v>140</v>
      </c>
      <c r="B42" t="s">
        <v>153</v>
      </c>
      <c r="C42">
        <v>418135</v>
      </c>
      <c r="D42">
        <v>582</v>
      </c>
      <c r="E42">
        <v>582</v>
      </c>
      <c r="F42" s="35">
        <v>1</v>
      </c>
      <c r="G42" s="34">
        <v>2.0000000000000001E-161</v>
      </c>
      <c r="H42">
        <v>99.69</v>
      </c>
      <c r="I42">
        <v>384</v>
      </c>
      <c r="J42" t="str">
        <f>HYPERLINK("https://www.ncbi.nlm.nih.gov/nucleotide/OK171006.1?report=genbank&amp;log$=nucltop&amp;blast_rank=40&amp;RID=XDSYT1R4016","OK171006.1")</f>
        <v>OK171006.1</v>
      </c>
    </row>
    <row r="43" spans="1:10" x14ac:dyDescent="0.25">
      <c r="A43" t="s">
        <v>140</v>
      </c>
      <c r="B43" t="s">
        <v>153</v>
      </c>
      <c r="C43">
        <v>418135</v>
      </c>
      <c r="D43">
        <v>582</v>
      </c>
      <c r="E43">
        <v>582</v>
      </c>
      <c r="F43" s="35">
        <v>1</v>
      </c>
      <c r="G43" s="34">
        <v>2.0000000000000001E-161</v>
      </c>
      <c r="H43">
        <v>99.69</v>
      </c>
      <c r="I43">
        <v>384</v>
      </c>
      <c r="J43" t="str">
        <f>HYPERLINK("https://www.ncbi.nlm.nih.gov/nucleotide/OK171005.1?report=genbank&amp;log$=nucltop&amp;blast_rank=41&amp;RID=XDSYT1R4016","OK171005.1")</f>
        <v>OK171005.1</v>
      </c>
    </row>
    <row r="44" spans="1:10" x14ac:dyDescent="0.25">
      <c r="A44" t="s">
        <v>140</v>
      </c>
      <c r="B44" t="s">
        <v>153</v>
      </c>
      <c r="C44">
        <v>418135</v>
      </c>
      <c r="D44">
        <v>582</v>
      </c>
      <c r="E44">
        <v>582</v>
      </c>
      <c r="F44" s="35">
        <v>1</v>
      </c>
      <c r="G44" s="34">
        <v>2.0000000000000001E-161</v>
      </c>
      <c r="H44">
        <v>99.69</v>
      </c>
      <c r="I44">
        <v>384</v>
      </c>
      <c r="J44" t="str">
        <f>HYPERLINK("https://www.ncbi.nlm.nih.gov/nucleotide/OK171003.1?report=genbank&amp;log$=nucltop&amp;blast_rank=42&amp;RID=XDSYT1R4016","OK171003.1")</f>
        <v>OK171003.1</v>
      </c>
    </row>
    <row r="45" spans="1:10" x14ac:dyDescent="0.25">
      <c r="A45" t="s">
        <v>140</v>
      </c>
      <c r="B45" t="s">
        <v>153</v>
      </c>
      <c r="C45">
        <v>418135</v>
      </c>
      <c r="D45">
        <v>582</v>
      </c>
      <c r="E45">
        <v>582</v>
      </c>
      <c r="F45" s="35">
        <v>1</v>
      </c>
      <c r="G45" s="34">
        <v>2.0000000000000001E-161</v>
      </c>
      <c r="H45">
        <v>99.69</v>
      </c>
      <c r="I45">
        <v>384</v>
      </c>
      <c r="J45" t="str">
        <f>HYPERLINK("https://www.ncbi.nlm.nih.gov/nucleotide/OK171002.1?report=genbank&amp;log$=nucltop&amp;blast_rank=43&amp;RID=XDSYT1R4016","OK171002.1")</f>
        <v>OK171002.1</v>
      </c>
    </row>
    <row r="46" spans="1:10" x14ac:dyDescent="0.25">
      <c r="A46" t="s">
        <v>140</v>
      </c>
      <c r="B46" t="s">
        <v>153</v>
      </c>
      <c r="C46">
        <v>418135</v>
      </c>
      <c r="D46">
        <v>582</v>
      </c>
      <c r="E46">
        <v>582</v>
      </c>
      <c r="F46" s="35">
        <v>1</v>
      </c>
      <c r="G46" s="34">
        <v>2.0000000000000001E-161</v>
      </c>
      <c r="H46">
        <v>99.69</v>
      </c>
      <c r="I46">
        <v>384</v>
      </c>
      <c r="J46" t="str">
        <f>HYPERLINK("https://www.ncbi.nlm.nih.gov/nucleotide/OK171001.1?report=genbank&amp;log$=nucltop&amp;blast_rank=44&amp;RID=XDSYT1R4016","OK171001.1")</f>
        <v>OK171001.1</v>
      </c>
    </row>
    <row r="47" spans="1:10" x14ac:dyDescent="0.25">
      <c r="A47" t="s">
        <v>140</v>
      </c>
      <c r="B47" t="s">
        <v>153</v>
      </c>
      <c r="C47">
        <v>418135</v>
      </c>
      <c r="D47">
        <v>582</v>
      </c>
      <c r="E47">
        <v>582</v>
      </c>
      <c r="F47" s="35">
        <v>1</v>
      </c>
      <c r="G47" s="34">
        <v>2.0000000000000001E-161</v>
      </c>
      <c r="H47">
        <v>99.69</v>
      </c>
      <c r="I47">
        <v>384</v>
      </c>
      <c r="J47" t="str">
        <f>HYPERLINK("https://www.ncbi.nlm.nih.gov/nucleotide/OK170999.1?report=genbank&amp;log$=nucltop&amp;blast_rank=45&amp;RID=XDSYT1R4016","OK170999.1")</f>
        <v>OK170999.1</v>
      </c>
    </row>
    <row r="48" spans="1:10" x14ac:dyDescent="0.25">
      <c r="A48" t="s">
        <v>140</v>
      </c>
      <c r="B48" t="s">
        <v>153</v>
      </c>
      <c r="C48">
        <v>418135</v>
      </c>
      <c r="D48">
        <v>582</v>
      </c>
      <c r="E48">
        <v>582</v>
      </c>
      <c r="F48" s="35">
        <v>1</v>
      </c>
      <c r="G48" s="34">
        <v>2.0000000000000001E-161</v>
      </c>
      <c r="H48">
        <v>99.69</v>
      </c>
      <c r="I48">
        <v>384</v>
      </c>
      <c r="J48" t="str">
        <f>HYPERLINK("https://www.ncbi.nlm.nih.gov/nucleotide/OK170998.1?report=genbank&amp;log$=nucltop&amp;blast_rank=46&amp;RID=XDSYT1R4016","OK170998.1")</f>
        <v>OK170998.1</v>
      </c>
    </row>
    <row r="49" spans="1:10" x14ac:dyDescent="0.25">
      <c r="A49" t="s">
        <v>140</v>
      </c>
      <c r="B49" t="s">
        <v>153</v>
      </c>
      <c r="C49">
        <v>418135</v>
      </c>
      <c r="D49">
        <v>582</v>
      </c>
      <c r="E49">
        <v>582</v>
      </c>
      <c r="F49" s="35">
        <v>1</v>
      </c>
      <c r="G49" s="34">
        <v>2.0000000000000001E-161</v>
      </c>
      <c r="H49">
        <v>99.69</v>
      </c>
      <c r="I49">
        <v>384</v>
      </c>
      <c r="J49" t="str">
        <f>HYPERLINK("https://www.ncbi.nlm.nih.gov/nucleotide/OK170991.1?report=genbank&amp;log$=nucltop&amp;blast_rank=47&amp;RID=XDSYT1R4016","OK170991.1")</f>
        <v>OK170991.1</v>
      </c>
    </row>
    <row r="50" spans="1:10" x14ac:dyDescent="0.25">
      <c r="A50" t="s">
        <v>140</v>
      </c>
      <c r="B50" t="s">
        <v>153</v>
      </c>
      <c r="C50">
        <v>418135</v>
      </c>
      <c r="D50">
        <v>582</v>
      </c>
      <c r="E50">
        <v>582</v>
      </c>
      <c r="F50" s="35">
        <v>1</v>
      </c>
      <c r="G50" s="34">
        <v>2.0000000000000001E-161</v>
      </c>
      <c r="H50">
        <v>99.69</v>
      </c>
      <c r="I50">
        <v>384</v>
      </c>
      <c r="J50" t="str">
        <f>HYPERLINK("https://www.ncbi.nlm.nih.gov/nucleotide/OK170990.1?report=genbank&amp;log$=nucltop&amp;blast_rank=48&amp;RID=XDSYT1R4016","OK170990.1")</f>
        <v>OK170990.1</v>
      </c>
    </row>
    <row r="51" spans="1:10" x14ac:dyDescent="0.25">
      <c r="A51" t="s">
        <v>140</v>
      </c>
      <c r="B51" t="s">
        <v>153</v>
      </c>
      <c r="C51">
        <v>418135</v>
      </c>
      <c r="D51">
        <v>582</v>
      </c>
      <c r="E51">
        <v>582</v>
      </c>
      <c r="F51" s="35">
        <v>1</v>
      </c>
      <c r="G51" s="34">
        <v>2.0000000000000001E-161</v>
      </c>
      <c r="H51">
        <v>99.69</v>
      </c>
      <c r="I51">
        <v>384</v>
      </c>
      <c r="J51" t="str">
        <f>HYPERLINK("https://www.ncbi.nlm.nih.gov/nucleotide/OK170989.1?report=genbank&amp;log$=nucltop&amp;blast_rank=49&amp;RID=XDSYT1R4016","OK170989.1")</f>
        <v>OK170989.1</v>
      </c>
    </row>
    <row r="52" spans="1:10" x14ac:dyDescent="0.25">
      <c r="A52" t="s">
        <v>140</v>
      </c>
      <c r="B52" t="s">
        <v>153</v>
      </c>
      <c r="C52">
        <v>418135</v>
      </c>
      <c r="D52">
        <v>582</v>
      </c>
      <c r="E52">
        <v>582</v>
      </c>
      <c r="F52" s="35">
        <v>1</v>
      </c>
      <c r="G52" s="34">
        <v>2.0000000000000001E-161</v>
      </c>
      <c r="H52">
        <v>99.69</v>
      </c>
      <c r="I52">
        <v>384</v>
      </c>
      <c r="J52" t="str">
        <f>HYPERLINK("https://www.ncbi.nlm.nih.gov/nucleotide/OK170988.1?report=genbank&amp;log$=nucltop&amp;blast_rank=50&amp;RID=XDSYT1R4016","OK170988.1")</f>
        <v>OK170988.1</v>
      </c>
    </row>
    <row r="53" spans="1:10" x14ac:dyDescent="0.25">
      <c r="A53" t="s">
        <v>140</v>
      </c>
      <c r="B53" t="s">
        <v>153</v>
      </c>
      <c r="C53">
        <v>418135</v>
      </c>
      <c r="D53">
        <v>582</v>
      </c>
      <c r="E53">
        <v>582</v>
      </c>
      <c r="F53" s="35">
        <v>1</v>
      </c>
      <c r="G53" s="34">
        <v>2.0000000000000001E-161</v>
      </c>
      <c r="H53">
        <v>99.69</v>
      </c>
      <c r="I53">
        <v>384</v>
      </c>
      <c r="J53" t="str">
        <f>HYPERLINK("https://www.ncbi.nlm.nih.gov/nucleotide/OK170987.1?report=genbank&amp;log$=nucltop&amp;blast_rank=51&amp;RID=XDSYT1R4016","OK170987.1")</f>
        <v>OK170987.1</v>
      </c>
    </row>
    <row r="54" spans="1:10" x14ac:dyDescent="0.25">
      <c r="A54" t="s">
        <v>140</v>
      </c>
      <c r="B54" t="s">
        <v>153</v>
      </c>
      <c r="C54">
        <v>418135</v>
      </c>
      <c r="D54">
        <v>582</v>
      </c>
      <c r="E54">
        <v>582</v>
      </c>
      <c r="F54" s="35">
        <v>1</v>
      </c>
      <c r="G54" s="34">
        <v>2.0000000000000001E-161</v>
      </c>
      <c r="H54">
        <v>99.69</v>
      </c>
      <c r="I54">
        <v>384</v>
      </c>
      <c r="J54" t="str">
        <f>HYPERLINK("https://www.ncbi.nlm.nih.gov/nucleotide/OK170986.1?report=genbank&amp;log$=nucltop&amp;blast_rank=52&amp;RID=XDSYT1R4016","OK170986.1")</f>
        <v>OK170986.1</v>
      </c>
    </row>
    <row r="55" spans="1:10" x14ac:dyDescent="0.25">
      <c r="A55" t="s">
        <v>140</v>
      </c>
      <c r="B55" t="s">
        <v>153</v>
      </c>
      <c r="C55">
        <v>418135</v>
      </c>
      <c r="D55">
        <v>582</v>
      </c>
      <c r="E55">
        <v>582</v>
      </c>
      <c r="F55" s="35">
        <v>1</v>
      </c>
      <c r="G55" s="34">
        <v>2.0000000000000001E-161</v>
      </c>
      <c r="H55">
        <v>99.69</v>
      </c>
      <c r="I55">
        <v>384</v>
      </c>
      <c r="J55" t="str">
        <f>HYPERLINK("https://www.ncbi.nlm.nih.gov/nucleotide/OK170985.1?report=genbank&amp;log$=nucltop&amp;blast_rank=53&amp;RID=XDSYT1R4016","OK170985.1")</f>
        <v>OK170985.1</v>
      </c>
    </row>
    <row r="56" spans="1:10" x14ac:dyDescent="0.25">
      <c r="A56" t="s">
        <v>140</v>
      </c>
      <c r="B56" t="s">
        <v>153</v>
      </c>
      <c r="C56">
        <v>418135</v>
      </c>
      <c r="D56">
        <v>582</v>
      </c>
      <c r="E56">
        <v>582</v>
      </c>
      <c r="F56" s="35">
        <v>1</v>
      </c>
      <c r="G56" s="34">
        <v>2.0000000000000001E-161</v>
      </c>
      <c r="H56">
        <v>99.69</v>
      </c>
      <c r="I56">
        <v>384</v>
      </c>
      <c r="J56" t="str">
        <f>HYPERLINK("https://www.ncbi.nlm.nih.gov/nucleotide/OK170984.1?report=genbank&amp;log$=nucltop&amp;blast_rank=54&amp;RID=XDSYT1R4016","OK170984.1")</f>
        <v>OK170984.1</v>
      </c>
    </row>
    <row r="57" spans="1:10" x14ac:dyDescent="0.25">
      <c r="A57" t="s">
        <v>140</v>
      </c>
      <c r="B57" t="s">
        <v>153</v>
      </c>
      <c r="C57">
        <v>418135</v>
      </c>
      <c r="D57">
        <v>582</v>
      </c>
      <c r="E57">
        <v>582</v>
      </c>
      <c r="F57" s="35">
        <v>1</v>
      </c>
      <c r="G57" s="34">
        <v>2.0000000000000001E-161</v>
      </c>
      <c r="H57">
        <v>99.69</v>
      </c>
      <c r="I57">
        <v>384</v>
      </c>
      <c r="J57" t="str">
        <f>HYPERLINK("https://www.ncbi.nlm.nih.gov/nucleotide/OK170983.1?report=genbank&amp;log$=nucltop&amp;blast_rank=55&amp;RID=XDSYT1R4016","OK170983.1")</f>
        <v>OK170983.1</v>
      </c>
    </row>
    <row r="58" spans="1:10" x14ac:dyDescent="0.25">
      <c r="A58" t="s">
        <v>140</v>
      </c>
      <c r="B58" t="s">
        <v>153</v>
      </c>
      <c r="C58">
        <v>418135</v>
      </c>
      <c r="D58">
        <v>582</v>
      </c>
      <c r="E58">
        <v>582</v>
      </c>
      <c r="F58" s="35">
        <v>1</v>
      </c>
      <c r="G58" s="34">
        <v>2.0000000000000001E-161</v>
      </c>
      <c r="H58">
        <v>99.69</v>
      </c>
      <c r="I58">
        <v>384</v>
      </c>
      <c r="J58" t="str">
        <f>HYPERLINK("https://www.ncbi.nlm.nih.gov/nucleotide/OK170982.1?report=genbank&amp;log$=nucltop&amp;blast_rank=56&amp;RID=XDSYT1R4016","OK170982.1")</f>
        <v>OK170982.1</v>
      </c>
    </row>
    <row r="59" spans="1:10" x14ac:dyDescent="0.25">
      <c r="A59" t="s">
        <v>140</v>
      </c>
      <c r="B59" t="s">
        <v>153</v>
      </c>
      <c r="C59">
        <v>418135</v>
      </c>
      <c r="D59">
        <v>582</v>
      </c>
      <c r="E59">
        <v>582</v>
      </c>
      <c r="F59" s="35">
        <v>1</v>
      </c>
      <c r="G59" s="34">
        <v>2.0000000000000001E-161</v>
      </c>
      <c r="H59">
        <v>99.69</v>
      </c>
      <c r="I59">
        <v>384</v>
      </c>
      <c r="J59" t="str">
        <f>HYPERLINK("https://www.ncbi.nlm.nih.gov/nucleotide/OK170981.1?report=genbank&amp;log$=nucltop&amp;blast_rank=57&amp;RID=XDSYT1R4016","OK170981.1")</f>
        <v>OK170981.1</v>
      </c>
    </row>
    <row r="60" spans="1:10" x14ac:dyDescent="0.25">
      <c r="A60" t="s">
        <v>140</v>
      </c>
      <c r="B60" t="s">
        <v>153</v>
      </c>
      <c r="C60">
        <v>418135</v>
      </c>
      <c r="D60">
        <v>582</v>
      </c>
      <c r="E60">
        <v>582</v>
      </c>
      <c r="F60" s="35">
        <v>1</v>
      </c>
      <c r="G60" s="34">
        <v>2.0000000000000001E-161</v>
      </c>
      <c r="H60">
        <v>99.69</v>
      </c>
      <c r="I60">
        <v>384</v>
      </c>
      <c r="J60" t="str">
        <f>HYPERLINK("https://www.ncbi.nlm.nih.gov/nucleotide/OK170979.1?report=genbank&amp;log$=nucltop&amp;blast_rank=58&amp;RID=XDSYT1R4016","OK170979.1")</f>
        <v>OK170979.1</v>
      </c>
    </row>
    <row r="61" spans="1:10" x14ac:dyDescent="0.25">
      <c r="A61" t="s">
        <v>140</v>
      </c>
      <c r="B61" t="s">
        <v>153</v>
      </c>
      <c r="C61">
        <v>418135</v>
      </c>
      <c r="D61">
        <v>582</v>
      </c>
      <c r="E61">
        <v>582</v>
      </c>
      <c r="F61" s="35">
        <v>1</v>
      </c>
      <c r="G61" s="34">
        <v>2.0000000000000001E-161</v>
      </c>
      <c r="H61">
        <v>99.69</v>
      </c>
      <c r="I61">
        <v>384</v>
      </c>
      <c r="J61" t="str">
        <f>HYPERLINK("https://www.ncbi.nlm.nih.gov/nucleotide/OK170978.1?report=genbank&amp;log$=nucltop&amp;blast_rank=59&amp;RID=XDSYT1R4016","OK170978.1")</f>
        <v>OK170978.1</v>
      </c>
    </row>
    <row r="62" spans="1:10" x14ac:dyDescent="0.25">
      <c r="A62" t="s">
        <v>140</v>
      </c>
      <c r="B62" t="s">
        <v>153</v>
      </c>
      <c r="C62">
        <v>418135</v>
      </c>
      <c r="D62">
        <v>582</v>
      </c>
      <c r="E62">
        <v>582</v>
      </c>
      <c r="F62" s="35">
        <v>1</v>
      </c>
      <c r="G62" s="34">
        <v>2.0000000000000001E-161</v>
      </c>
      <c r="H62">
        <v>99.69</v>
      </c>
      <c r="I62">
        <v>384</v>
      </c>
      <c r="J62" t="str">
        <f>HYPERLINK("https://www.ncbi.nlm.nih.gov/nucleotide/OK170975.1?report=genbank&amp;log$=nucltop&amp;blast_rank=60&amp;RID=XDSYT1R4016","OK170975.1")</f>
        <v>OK170975.1</v>
      </c>
    </row>
    <row r="63" spans="1:10" x14ac:dyDescent="0.25">
      <c r="A63" t="s">
        <v>140</v>
      </c>
      <c r="B63" t="s">
        <v>153</v>
      </c>
      <c r="C63">
        <v>418135</v>
      </c>
      <c r="D63">
        <v>582</v>
      </c>
      <c r="E63">
        <v>582</v>
      </c>
      <c r="F63" s="35">
        <v>1</v>
      </c>
      <c r="G63" s="34">
        <v>2.0000000000000001E-161</v>
      </c>
      <c r="H63">
        <v>99.69</v>
      </c>
      <c r="I63">
        <v>384</v>
      </c>
      <c r="J63" t="str">
        <f>HYPERLINK("https://www.ncbi.nlm.nih.gov/nucleotide/OK170974.1?report=genbank&amp;log$=nucltop&amp;blast_rank=61&amp;RID=XDSYT1R4016","OK170974.1")</f>
        <v>OK170974.1</v>
      </c>
    </row>
    <row r="64" spans="1:10" x14ac:dyDescent="0.25">
      <c r="A64" t="s">
        <v>140</v>
      </c>
      <c r="B64" t="s">
        <v>153</v>
      </c>
      <c r="C64">
        <v>418135</v>
      </c>
      <c r="D64">
        <v>582</v>
      </c>
      <c r="E64">
        <v>582</v>
      </c>
      <c r="F64" s="35">
        <v>1</v>
      </c>
      <c r="G64" s="34">
        <v>2.0000000000000001E-161</v>
      </c>
      <c r="H64">
        <v>99.69</v>
      </c>
      <c r="I64">
        <v>384</v>
      </c>
      <c r="J64" t="str">
        <f>HYPERLINK("https://www.ncbi.nlm.nih.gov/nucleotide/OK170973.1?report=genbank&amp;log$=nucltop&amp;blast_rank=62&amp;RID=XDSYT1R4016","OK170973.1")</f>
        <v>OK170973.1</v>
      </c>
    </row>
    <row r="65" spans="1:10" x14ac:dyDescent="0.25">
      <c r="A65" t="s">
        <v>140</v>
      </c>
      <c r="B65" t="s">
        <v>153</v>
      </c>
      <c r="C65">
        <v>418135</v>
      </c>
      <c r="D65">
        <v>582</v>
      </c>
      <c r="E65">
        <v>582</v>
      </c>
      <c r="F65" s="35">
        <v>1</v>
      </c>
      <c r="G65" s="34">
        <v>2.0000000000000001E-161</v>
      </c>
      <c r="H65">
        <v>99.69</v>
      </c>
      <c r="I65">
        <v>384</v>
      </c>
      <c r="J65" t="str">
        <f>HYPERLINK("https://www.ncbi.nlm.nih.gov/nucleotide/OK170971.1?report=genbank&amp;log$=nucltop&amp;blast_rank=63&amp;RID=XDSYT1R4016","OK170971.1")</f>
        <v>OK170971.1</v>
      </c>
    </row>
    <row r="66" spans="1:10" x14ac:dyDescent="0.25">
      <c r="A66" t="s">
        <v>140</v>
      </c>
      <c r="B66" t="s">
        <v>153</v>
      </c>
      <c r="C66">
        <v>418135</v>
      </c>
      <c r="D66">
        <v>582</v>
      </c>
      <c r="E66">
        <v>582</v>
      </c>
      <c r="F66" s="35">
        <v>1</v>
      </c>
      <c r="G66" s="34">
        <v>2.0000000000000001E-161</v>
      </c>
      <c r="H66">
        <v>99.69</v>
      </c>
      <c r="I66">
        <v>384</v>
      </c>
      <c r="J66" t="str">
        <f>HYPERLINK("https://www.ncbi.nlm.nih.gov/nucleotide/OK170970.1?report=genbank&amp;log$=nucltop&amp;blast_rank=64&amp;RID=XDSYT1R4016","OK170970.1")</f>
        <v>OK170970.1</v>
      </c>
    </row>
    <row r="67" spans="1:10" x14ac:dyDescent="0.25">
      <c r="A67" t="s">
        <v>140</v>
      </c>
      <c r="B67" t="s">
        <v>153</v>
      </c>
      <c r="C67">
        <v>418135</v>
      </c>
      <c r="D67">
        <v>582</v>
      </c>
      <c r="E67">
        <v>582</v>
      </c>
      <c r="F67" s="35">
        <v>1</v>
      </c>
      <c r="G67" s="34">
        <v>2.0000000000000001E-161</v>
      </c>
      <c r="H67">
        <v>99.69</v>
      </c>
      <c r="I67">
        <v>384</v>
      </c>
      <c r="J67" t="str">
        <f>HYPERLINK("https://www.ncbi.nlm.nih.gov/nucleotide/OK170969.1?report=genbank&amp;log$=nucltop&amp;blast_rank=65&amp;RID=XDSYT1R4016","OK170969.1")</f>
        <v>OK170969.1</v>
      </c>
    </row>
    <row r="68" spans="1:10" x14ac:dyDescent="0.25">
      <c r="A68" t="s">
        <v>140</v>
      </c>
      <c r="B68" t="s">
        <v>153</v>
      </c>
      <c r="C68">
        <v>418135</v>
      </c>
      <c r="D68">
        <v>582</v>
      </c>
      <c r="E68">
        <v>582</v>
      </c>
      <c r="F68" s="35">
        <v>1</v>
      </c>
      <c r="G68" s="34">
        <v>2.0000000000000001E-161</v>
      </c>
      <c r="H68">
        <v>99.69</v>
      </c>
      <c r="I68">
        <v>384</v>
      </c>
      <c r="J68" t="str">
        <f>HYPERLINK("https://www.ncbi.nlm.nih.gov/nucleotide/OK170968.1?report=genbank&amp;log$=nucltop&amp;blast_rank=66&amp;RID=XDSYT1R4016","OK170968.1")</f>
        <v>OK170968.1</v>
      </c>
    </row>
    <row r="69" spans="1:10" x14ac:dyDescent="0.25">
      <c r="A69" t="s">
        <v>140</v>
      </c>
      <c r="B69" t="s">
        <v>153</v>
      </c>
      <c r="C69">
        <v>418135</v>
      </c>
      <c r="D69">
        <v>582</v>
      </c>
      <c r="E69">
        <v>582</v>
      </c>
      <c r="F69" s="35">
        <v>1</v>
      </c>
      <c r="G69" s="34">
        <v>2.0000000000000001E-161</v>
      </c>
      <c r="H69">
        <v>99.69</v>
      </c>
      <c r="I69">
        <v>384</v>
      </c>
      <c r="J69" t="str">
        <f>HYPERLINK("https://www.ncbi.nlm.nih.gov/nucleotide/OK170966.1?report=genbank&amp;log$=nucltop&amp;blast_rank=67&amp;RID=XDSYT1R4016","OK170966.1")</f>
        <v>OK170966.1</v>
      </c>
    </row>
    <row r="70" spans="1:10" x14ac:dyDescent="0.25">
      <c r="A70" t="s">
        <v>140</v>
      </c>
      <c r="B70" t="s">
        <v>153</v>
      </c>
      <c r="C70">
        <v>418135</v>
      </c>
      <c r="D70">
        <v>582</v>
      </c>
      <c r="E70">
        <v>582</v>
      </c>
      <c r="F70" s="35">
        <v>1</v>
      </c>
      <c r="G70" s="34">
        <v>2.0000000000000001E-161</v>
      </c>
      <c r="H70">
        <v>99.69</v>
      </c>
      <c r="I70">
        <v>384</v>
      </c>
      <c r="J70" t="str">
        <f>HYPERLINK("https://www.ncbi.nlm.nih.gov/nucleotide/OK170964.1?report=genbank&amp;log$=nucltop&amp;blast_rank=68&amp;RID=XDSYT1R4016","OK170964.1")</f>
        <v>OK170964.1</v>
      </c>
    </row>
    <row r="71" spans="1:10" x14ac:dyDescent="0.25">
      <c r="A71" t="s">
        <v>140</v>
      </c>
      <c r="B71" t="s">
        <v>153</v>
      </c>
      <c r="C71">
        <v>418135</v>
      </c>
      <c r="D71">
        <v>582</v>
      </c>
      <c r="E71">
        <v>582</v>
      </c>
      <c r="F71" s="35">
        <v>1</v>
      </c>
      <c r="G71" s="34">
        <v>2.0000000000000001E-161</v>
      </c>
      <c r="H71">
        <v>99.69</v>
      </c>
      <c r="I71">
        <v>384</v>
      </c>
      <c r="J71" t="str">
        <f>HYPERLINK("https://www.ncbi.nlm.nih.gov/nucleotide/OK170962.1?report=genbank&amp;log$=nucltop&amp;blast_rank=69&amp;RID=XDSYT1R4016","OK170962.1")</f>
        <v>OK170962.1</v>
      </c>
    </row>
    <row r="72" spans="1:10" x14ac:dyDescent="0.25">
      <c r="A72" t="s">
        <v>140</v>
      </c>
      <c r="B72" t="s">
        <v>153</v>
      </c>
      <c r="C72">
        <v>418135</v>
      </c>
      <c r="D72">
        <v>582</v>
      </c>
      <c r="E72">
        <v>582</v>
      </c>
      <c r="F72" s="35">
        <v>1</v>
      </c>
      <c r="G72" s="34">
        <v>2.0000000000000001E-161</v>
      </c>
      <c r="H72">
        <v>99.69</v>
      </c>
      <c r="I72">
        <v>384</v>
      </c>
      <c r="J72" t="str">
        <f>HYPERLINK("https://www.ncbi.nlm.nih.gov/nucleotide/OK170961.1?report=genbank&amp;log$=nucltop&amp;blast_rank=70&amp;RID=XDSYT1R4016","OK170961.1")</f>
        <v>OK170961.1</v>
      </c>
    </row>
    <row r="73" spans="1:10" x14ac:dyDescent="0.25">
      <c r="A73" t="s">
        <v>140</v>
      </c>
      <c r="B73" t="s">
        <v>153</v>
      </c>
      <c r="C73">
        <v>418135</v>
      </c>
      <c r="D73">
        <v>582</v>
      </c>
      <c r="E73">
        <v>582</v>
      </c>
      <c r="F73" s="35">
        <v>1</v>
      </c>
      <c r="G73" s="34">
        <v>2.0000000000000001E-161</v>
      </c>
      <c r="H73">
        <v>99.69</v>
      </c>
      <c r="I73">
        <v>384</v>
      </c>
      <c r="J73" t="str">
        <f>HYPERLINK("https://www.ncbi.nlm.nih.gov/nucleotide/OK170960.1?report=genbank&amp;log$=nucltop&amp;blast_rank=71&amp;RID=XDSYT1R4016","OK170960.1")</f>
        <v>OK170960.1</v>
      </c>
    </row>
    <row r="74" spans="1:10" x14ac:dyDescent="0.25">
      <c r="A74" t="s">
        <v>140</v>
      </c>
      <c r="B74" t="s">
        <v>153</v>
      </c>
      <c r="C74">
        <v>418135</v>
      </c>
      <c r="D74">
        <v>582</v>
      </c>
      <c r="E74">
        <v>582</v>
      </c>
      <c r="F74" s="35">
        <v>1</v>
      </c>
      <c r="G74" s="34">
        <v>2.0000000000000001E-161</v>
      </c>
      <c r="H74">
        <v>99.69</v>
      </c>
      <c r="I74">
        <v>384</v>
      </c>
      <c r="J74" t="str">
        <f>HYPERLINK("https://www.ncbi.nlm.nih.gov/nucleotide/OK170959.1?report=genbank&amp;log$=nucltop&amp;blast_rank=72&amp;RID=XDSYT1R4016","OK170959.1")</f>
        <v>OK170959.1</v>
      </c>
    </row>
    <row r="75" spans="1:10" x14ac:dyDescent="0.25">
      <c r="A75" t="s">
        <v>140</v>
      </c>
      <c r="B75" t="s">
        <v>153</v>
      </c>
      <c r="C75">
        <v>418135</v>
      </c>
      <c r="D75">
        <v>582</v>
      </c>
      <c r="E75">
        <v>582</v>
      </c>
      <c r="F75" s="35">
        <v>1</v>
      </c>
      <c r="G75" s="34">
        <v>2.0000000000000001E-161</v>
      </c>
      <c r="H75">
        <v>99.69</v>
      </c>
      <c r="I75">
        <v>384</v>
      </c>
      <c r="J75" t="str">
        <f>HYPERLINK("https://www.ncbi.nlm.nih.gov/nucleotide/OK170958.1?report=genbank&amp;log$=nucltop&amp;blast_rank=73&amp;RID=XDSYT1R4016","OK170958.1")</f>
        <v>OK170958.1</v>
      </c>
    </row>
    <row r="76" spans="1:10" x14ac:dyDescent="0.25">
      <c r="A76" t="s">
        <v>140</v>
      </c>
      <c r="B76" t="s">
        <v>153</v>
      </c>
      <c r="C76">
        <v>418135</v>
      </c>
      <c r="D76">
        <v>582</v>
      </c>
      <c r="E76">
        <v>582</v>
      </c>
      <c r="F76" s="35">
        <v>1</v>
      </c>
      <c r="G76" s="34">
        <v>2.0000000000000001E-161</v>
      </c>
      <c r="H76">
        <v>99.69</v>
      </c>
      <c r="I76">
        <v>384</v>
      </c>
      <c r="J76" t="str">
        <f>HYPERLINK("https://www.ncbi.nlm.nih.gov/nucleotide/OK170957.1?report=genbank&amp;log$=nucltop&amp;blast_rank=74&amp;RID=XDSYT1R4016","OK170957.1")</f>
        <v>OK170957.1</v>
      </c>
    </row>
    <row r="77" spans="1:10" x14ac:dyDescent="0.25">
      <c r="A77" t="s">
        <v>140</v>
      </c>
      <c r="B77" t="s">
        <v>153</v>
      </c>
      <c r="C77">
        <v>418135</v>
      </c>
      <c r="D77">
        <v>582</v>
      </c>
      <c r="E77">
        <v>582</v>
      </c>
      <c r="F77" s="35">
        <v>1</v>
      </c>
      <c r="G77" s="34">
        <v>2.0000000000000001E-161</v>
      </c>
      <c r="H77">
        <v>99.69</v>
      </c>
      <c r="I77">
        <v>384</v>
      </c>
      <c r="J77" t="str">
        <f>HYPERLINK("https://www.ncbi.nlm.nih.gov/nucleotide/OK170954.1?report=genbank&amp;log$=nucltop&amp;blast_rank=75&amp;RID=XDSYT1R4016","OK170954.1")</f>
        <v>OK170954.1</v>
      </c>
    </row>
    <row r="78" spans="1:10" x14ac:dyDescent="0.25">
      <c r="A78" t="s">
        <v>140</v>
      </c>
      <c r="B78" t="s">
        <v>153</v>
      </c>
      <c r="C78">
        <v>418135</v>
      </c>
      <c r="D78">
        <v>582</v>
      </c>
      <c r="E78">
        <v>582</v>
      </c>
      <c r="F78" s="35">
        <v>1</v>
      </c>
      <c r="G78" s="34">
        <v>2.0000000000000001E-161</v>
      </c>
      <c r="H78">
        <v>99.69</v>
      </c>
      <c r="I78">
        <v>384</v>
      </c>
      <c r="J78" t="str">
        <f>HYPERLINK("https://www.ncbi.nlm.nih.gov/nucleotide/OK170953.1?report=genbank&amp;log$=nucltop&amp;blast_rank=76&amp;RID=XDSYT1R4016","OK170953.1")</f>
        <v>OK170953.1</v>
      </c>
    </row>
    <row r="79" spans="1:10" x14ac:dyDescent="0.25">
      <c r="A79" t="s">
        <v>140</v>
      </c>
      <c r="B79" t="s">
        <v>153</v>
      </c>
      <c r="C79">
        <v>418135</v>
      </c>
      <c r="D79">
        <v>582</v>
      </c>
      <c r="E79">
        <v>582</v>
      </c>
      <c r="F79" s="35">
        <v>1</v>
      </c>
      <c r="G79" s="34">
        <v>2.0000000000000001E-161</v>
      </c>
      <c r="H79">
        <v>99.69</v>
      </c>
      <c r="I79">
        <v>384</v>
      </c>
      <c r="J79" t="str">
        <f>HYPERLINK("https://www.ncbi.nlm.nih.gov/nucleotide/OK170952.1?report=genbank&amp;log$=nucltop&amp;blast_rank=77&amp;RID=XDSYT1R4016","OK170952.1")</f>
        <v>OK170952.1</v>
      </c>
    </row>
    <row r="80" spans="1:10" x14ac:dyDescent="0.25">
      <c r="A80" t="s">
        <v>140</v>
      </c>
      <c r="B80" t="s">
        <v>153</v>
      </c>
      <c r="C80">
        <v>418135</v>
      </c>
      <c r="D80">
        <v>582</v>
      </c>
      <c r="E80">
        <v>582</v>
      </c>
      <c r="F80" s="35">
        <v>1</v>
      </c>
      <c r="G80" s="34">
        <v>2.0000000000000001E-161</v>
      </c>
      <c r="H80">
        <v>99.69</v>
      </c>
      <c r="I80">
        <v>384</v>
      </c>
      <c r="J80" t="str">
        <f>HYPERLINK("https://www.ncbi.nlm.nih.gov/nucleotide/OK170951.1?report=genbank&amp;log$=nucltop&amp;blast_rank=78&amp;RID=XDSYT1R4016","OK170951.1")</f>
        <v>OK170951.1</v>
      </c>
    </row>
    <row r="81" spans="1:10" x14ac:dyDescent="0.25">
      <c r="A81" t="s">
        <v>140</v>
      </c>
      <c r="B81" t="s">
        <v>153</v>
      </c>
      <c r="C81">
        <v>418135</v>
      </c>
      <c r="D81">
        <v>582</v>
      </c>
      <c r="E81">
        <v>582</v>
      </c>
      <c r="F81" s="35">
        <v>1</v>
      </c>
      <c r="G81" s="34">
        <v>2.0000000000000001E-161</v>
      </c>
      <c r="H81">
        <v>99.69</v>
      </c>
      <c r="I81">
        <v>384</v>
      </c>
      <c r="J81" t="str">
        <f>HYPERLINK("https://www.ncbi.nlm.nih.gov/nucleotide/OK170950.1?report=genbank&amp;log$=nucltop&amp;blast_rank=79&amp;RID=XDSYT1R4016","OK170950.1")</f>
        <v>OK170950.1</v>
      </c>
    </row>
    <row r="82" spans="1:10" x14ac:dyDescent="0.25">
      <c r="A82" t="s">
        <v>140</v>
      </c>
      <c r="B82" t="s">
        <v>153</v>
      </c>
      <c r="C82">
        <v>418135</v>
      </c>
      <c r="D82">
        <v>582</v>
      </c>
      <c r="E82">
        <v>582</v>
      </c>
      <c r="F82" s="35">
        <v>1</v>
      </c>
      <c r="G82" s="34">
        <v>2.0000000000000001E-161</v>
      </c>
      <c r="H82">
        <v>99.69</v>
      </c>
      <c r="I82">
        <v>384</v>
      </c>
      <c r="J82" t="str">
        <f>HYPERLINK("https://www.ncbi.nlm.nih.gov/nucleotide/OK170949.1?report=genbank&amp;log$=nucltop&amp;blast_rank=80&amp;RID=XDSYT1R4016","OK170949.1")</f>
        <v>OK170949.1</v>
      </c>
    </row>
    <row r="83" spans="1:10" x14ac:dyDescent="0.25">
      <c r="A83" t="s">
        <v>140</v>
      </c>
      <c r="B83" t="s">
        <v>153</v>
      </c>
      <c r="C83">
        <v>418135</v>
      </c>
      <c r="D83">
        <v>582</v>
      </c>
      <c r="E83">
        <v>582</v>
      </c>
      <c r="F83" s="35">
        <v>1</v>
      </c>
      <c r="G83" s="34">
        <v>2.0000000000000001E-161</v>
      </c>
      <c r="H83">
        <v>99.69</v>
      </c>
      <c r="I83">
        <v>384</v>
      </c>
      <c r="J83" t="str">
        <f>HYPERLINK("https://www.ncbi.nlm.nih.gov/nucleotide/OK170948.1?report=genbank&amp;log$=nucltop&amp;blast_rank=81&amp;RID=XDSYT1R4016","OK170948.1")</f>
        <v>OK170948.1</v>
      </c>
    </row>
    <row r="84" spans="1:10" x14ac:dyDescent="0.25">
      <c r="A84" t="s">
        <v>140</v>
      </c>
      <c r="B84" t="s">
        <v>153</v>
      </c>
      <c r="C84">
        <v>418135</v>
      </c>
      <c r="D84">
        <v>582</v>
      </c>
      <c r="E84">
        <v>582</v>
      </c>
      <c r="F84" s="35">
        <v>1</v>
      </c>
      <c r="G84" s="34">
        <v>2.0000000000000001E-161</v>
      </c>
      <c r="H84">
        <v>99.69</v>
      </c>
      <c r="I84">
        <v>384</v>
      </c>
      <c r="J84" t="str">
        <f>HYPERLINK("https://www.ncbi.nlm.nih.gov/nucleotide/OK170947.1?report=genbank&amp;log$=nucltop&amp;blast_rank=82&amp;RID=XDSYT1R4016","OK170947.1")</f>
        <v>OK170947.1</v>
      </c>
    </row>
    <row r="85" spans="1:10" x14ac:dyDescent="0.25">
      <c r="A85" t="s">
        <v>140</v>
      </c>
      <c r="B85" t="s">
        <v>153</v>
      </c>
      <c r="C85">
        <v>418135</v>
      </c>
      <c r="D85">
        <v>582</v>
      </c>
      <c r="E85">
        <v>582</v>
      </c>
      <c r="F85" s="35">
        <v>1</v>
      </c>
      <c r="G85" s="34">
        <v>2.0000000000000001E-161</v>
      </c>
      <c r="H85">
        <v>99.69</v>
      </c>
      <c r="I85">
        <v>384</v>
      </c>
      <c r="J85" t="str">
        <f>HYPERLINK("https://www.ncbi.nlm.nih.gov/nucleotide/OK170946.1?report=genbank&amp;log$=nucltop&amp;blast_rank=83&amp;RID=XDSYT1R4016","OK170946.1")</f>
        <v>OK170946.1</v>
      </c>
    </row>
    <row r="86" spans="1:10" x14ac:dyDescent="0.25">
      <c r="A86" t="s">
        <v>140</v>
      </c>
      <c r="B86" t="s">
        <v>153</v>
      </c>
      <c r="C86">
        <v>418135</v>
      </c>
      <c r="D86">
        <v>582</v>
      </c>
      <c r="E86">
        <v>582</v>
      </c>
      <c r="F86" s="35">
        <v>1</v>
      </c>
      <c r="G86" s="34">
        <v>2.0000000000000001E-161</v>
      </c>
      <c r="H86">
        <v>99.69</v>
      </c>
      <c r="I86">
        <v>384</v>
      </c>
      <c r="J86" t="str">
        <f>HYPERLINK("https://www.ncbi.nlm.nih.gov/nucleotide/OK170945.1?report=genbank&amp;log$=nucltop&amp;blast_rank=84&amp;RID=XDSYT1R4016","OK170945.1")</f>
        <v>OK170945.1</v>
      </c>
    </row>
    <row r="87" spans="1:10" x14ac:dyDescent="0.25">
      <c r="A87" t="s">
        <v>140</v>
      </c>
      <c r="B87" t="s">
        <v>153</v>
      </c>
      <c r="C87">
        <v>418135</v>
      </c>
      <c r="D87">
        <v>582</v>
      </c>
      <c r="E87">
        <v>582</v>
      </c>
      <c r="F87" s="35">
        <v>1</v>
      </c>
      <c r="G87" s="34">
        <v>2.0000000000000001E-161</v>
      </c>
      <c r="H87">
        <v>99.69</v>
      </c>
      <c r="I87">
        <v>384</v>
      </c>
      <c r="J87" t="str">
        <f>HYPERLINK("https://www.ncbi.nlm.nih.gov/nucleotide/OK170944.1?report=genbank&amp;log$=nucltop&amp;blast_rank=85&amp;RID=XDSYT1R4016","OK170944.1")</f>
        <v>OK170944.1</v>
      </c>
    </row>
    <row r="88" spans="1:10" x14ac:dyDescent="0.25">
      <c r="A88" t="s">
        <v>140</v>
      </c>
      <c r="B88" t="s">
        <v>153</v>
      </c>
      <c r="C88">
        <v>418135</v>
      </c>
      <c r="D88">
        <v>582</v>
      </c>
      <c r="E88">
        <v>582</v>
      </c>
      <c r="F88" s="35">
        <v>1</v>
      </c>
      <c r="G88" s="34">
        <v>2.0000000000000001E-161</v>
      </c>
      <c r="H88">
        <v>99.69</v>
      </c>
      <c r="I88">
        <v>384</v>
      </c>
      <c r="J88" t="str">
        <f>HYPERLINK("https://www.ncbi.nlm.nih.gov/nucleotide/OK170943.1?report=genbank&amp;log$=nucltop&amp;blast_rank=86&amp;RID=XDSYT1R4016","OK170943.1")</f>
        <v>OK170943.1</v>
      </c>
    </row>
    <row r="89" spans="1:10" x14ac:dyDescent="0.25">
      <c r="A89" t="s">
        <v>140</v>
      </c>
      <c r="B89" t="s">
        <v>153</v>
      </c>
      <c r="C89">
        <v>418135</v>
      </c>
      <c r="D89">
        <v>582</v>
      </c>
      <c r="E89">
        <v>582</v>
      </c>
      <c r="F89" s="35">
        <v>1</v>
      </c>
      <c r="G89" s="34">
        <v>2.0000000000000001E-161</v>
      </c>
      <c r="H89">
        <v>99.69</v>
      </c>
      <c r="I89">
        <v>384</v>
      </c>
      <c r="J89" t="str">
        <f>HYPERLINK("https://www.ncbi.nlm.nih.gov/nucleotide/OK170942.1?report=genbank&amp;log$=nucltop&amp;blast_rank=87&amp;RID=XDSYT1R4016","OK170942.1")</f>
        <v>OK170942.1</v>
      </c>
    </row>
    <row r="90" spans="1:10" x14ac:dyDescent="0.25">
      <c r="A90" t="s">
        <v>140</v>
      </c>
      <c r="B90" t="s">
        <v>153</v>
      </c>
      <c r="C90">
        <v>418135</v>
      </c>
      <c r="D90">
        <v>582</v>
      </c>
      <c r="E90">
        <v>582</v>
      </c>
      <c r="F90" s="35">
        <v>1</v>
      </c>
      <c r="G90" s="34">
        <v>2.0000000000000001E-161</v>
      </c>
      <c r="H90">
        <v>99.69</v>
      </c>
      <c r="I90">
        <v>384</v>
      </c>
      <c r="J90" t="str">
        <f>HYPERLINK("https://www.ncbi.nlm.nih.gov/nucleotide/OK170941.1?report=genbank&amp;log$=nucltop&amp;blast_rank=88&amp;RID=XDSYT1R4016","OK170941.1")</f>
        <v>OK170941.1</v>
      </c>
    </row>
    <row r="91" spans="1:10" x14ac:dyDescent="0.25">
      <c r="A91" t="s">
        <v>140</v>
      </c>
      <c r="B91" t="s">
        <v>153</v>
      </c>
      <c r="C91">
        <v>418135</v>
      </c>
      <c r="D91">
        <v>582</v>
      </c>
      <c r="E91">
        <v>582</v>
      </c>
      <c r="F91" s="35">
        <v>1</v>
      </c>
      <c r="G91" s="34">
        <v>2.0000000000000001E-161</v>
      </c>
      <c r="H91">
        <v>99.69</v>
      </c>
      <c r="I91">
        <v>384</v>
      </c>
      <c r="J91" t="str">
        <f>HYPERLINK("https://www.ncbi.nlm.nih.gov/nucleotide/OK170940.1?report=genbank&amp;log$=nucltop&amp;blast_rank=89&amp;RID=XDSYT1R4016","OK170940.1")</f>
        <v>OK170940.1</v>
      </c>
    </row>
    <row r="92" spans="1:10" x14ac:dyDescent="0.25">
      <c r="A92" t="s">
        <v>140</v>
      </c>
      <c r="B92" t="s">
        <v>153</v>
      </c>
      <c r="C92">
        <v>418135</v>
      </c>
      <c r="D92">
        <v>582</v>
      </c>
      <c r="E92">
        <v>582</v>
      </c>
      <c r="F92" s="35">
        <v>1</v>
      </c>
      <c r="G92" s="34">
        <v>2.0000000000000001E-161</v>
      </c>
      <c r="H92">
        <v>99.69</v>
      </c>
      <c r="I92">
        <v>384</v>
      </c>
      <c r="J92" t="str">
        <f>HYPERLINK("https://www.ncbi.nlm.nih.gov/nucleotide/OK170936.1?report=genbank&amp;log$=nucltop&amp;blast_rank=90&amp;RID=XDSYT1R4016","OK170936.1")</f>
        <v>OK170936.1</v>
      </c>
    </row>
    <row r="93" spans="1:10" x14ac:dyDescent="0.25">
      <c r="A93" t="s">
        <v>140</v>
      </c>
      <c r="B93" t="s">
        <v>153</v>
      </c>
      <c r="C93">
        <v>418135</v>
      </c>
      <c r="D93">
        <v>582</v>
      </c>
      <c r="E93">
        <v>582</v>
      </c>
      <c r="F93" s="35">
        <v>1</v>
      </c>
      <c r="G93" s="34">
        <v>2.0000000000000001E-161</v>
      </c>
      <c r="H93">
        <v>99.69</v>
      </c>
      <c r="I93">
        <v>384</v>
      </c>
      <c r="J93" t="str">
        <f>HYPERLINK("https://www.ncbi.nlm.nih.gov/nucleotide/OK170935.1?report=genbank&amp;log$=nucltop&amp;blast_rank=91&amp;RID=XDSYT1R4016","OK170935.1")</f>
        <v>OK170935.1</v>
      </c>
    </row>
    <row r="94" spans="1:10" x14ac:dyDescent="0.25">
      <c r="A94" t="s">
        <v>140</v>
      </c>
      <c r="B94" t="s">
        <v>153</v>
      </c>
      <c r="C94">
        <v>418135</v>
      </c>
      <c r="D94">
        <v>582</v>
      </c>
      <c r="E94">
        <v>582</v>
      </c>
      <c r="F94" s="35">
        <v>1</v>
      </c>
      <c r="G94" s="34">
        <v>2.0000000000000001E-161</v>
      </c>
      <c r="H94">
        <v>99.69</v>
      </c>
      <c r="I94">
        <v>384</v>
      </c>
      <c r="J94" t="str">
        <f>HYPERLINK("https://www.ncbi.nlm.nih.gov/nucleotide/OK170934.1?report=genbank&amp;log$=nucltop&amp;blast_rank=92&amp;RID=XDSYT1R4016","OK170934.1")</f>
        <v>OK170934.1</v>
      </c>
    </row>
    <row r="95" spans="1:10" x14ac:dyDescent="0.25">
      <c r="A95" t="s">
        <v>140</v>
      </c>
      <c r="B95" t="s">
        <v>153</v>
      </c>
      <c r="C95">
        <v>418135</v>
      </c>
      <c r="D95">
        <v>582</v>
      </c>
      <c r="E95">
        <v>582</v>
      </c>
      <c r="F95" s="35">
        <v>1</v>
      </c>
      <c r="G95" s="34">
        <v>2.0000000000000001E-161</v>
      </c>
      <c r="H95">
        <v>99.69</v>
      </c>
      <c r="I95">
        <v>384</v>
      </c>
      <c r="J95" t="str">
        <f>HYPERLINK("https://www.ncbi.nlm.nih.gov/nucleotide/OK170888.1?report=genbank&amp;log$=nucltop&amp;blast_rank=93&amp;RID=XDSYT1R4016","OK170888.1")</f>
        <v>OK170888.1</v>
      </c>
    </row>
    <row r="96" spans="1:10" x14ac:dyDescent="0.25">
      <c r="A96" t="s">
        <v>140</v>
      </c>
      <c r="B96" t="s">
        <v>153</v>
      </c>
      <c r="C96">
        <v>418135</v>
      </c>
      <c r="D96">
        <v>582</v>
      </c>
      <c r="E96">
        <v>582</v>
      </c>
      <c r="F96" s="35">
        <v>1</v>
      </c>
      <c r="G96" s="34">
        <v>2.0000000000000001E-161</v>
      </c>
      <c r="H96">
        <v>99.69</v>
      </c>
      <c r="I96">
        <v>384</v>
      </c>
      <c r="J96" t="str">
        <f>HYPERLINK("https://www.ncbi.nlm.nih.gov/nucleotide/OK170770.1?report=genbank&amp;log$=nucltop&amp;blast_rank=94&amp;RID=XDSYT1R4016","OK170770.1")</f>
        <v>OK170770.1</v>
      </c>
    </row>
    <row r="97" spans="1:10" x14ac:dyDescent="0.25">
      <c r="A97" t="s">
        <v>140</v>
      </c>
      <c r="B97" t="s">
        <v>160</v>
      </c>
      <c r="C97">
        <v>658118</v>
      </c>
      <c r="D97">
        <v>582</v>
      </c>
      <c r="E97">
        <v>582</v>
      </c>
      <c r="F97" s="35">
        <v>1</v>
      </c>
      <c r="G97" s="34">
        <v>2.0000000000000001E-161</v>
      </c>
      <c r="H97">
        <v>99.69</v>
      </c>
      <c r="I97">
        <v>688</v>
      </c>
      <c r="J97" t="str">
        <f>HYPERLINK("https://www.ncbi.nlm.nih.gov/nucleotide/OK103851.1?report=genbank&amp;log$=nucltop&amp;blast_rank=95&amp;RID=XDSYT1R4016","OK103851.1")</f>
        <v>OK103851.1</v>
      </c>
    </row>
    <row r="98" spans="1:10" x14ac:dyDescent="0.25">
      <c r="A98" t="s">
        <v>140</v>
      </c>
      <c r="B98" t="s">
        <v>161</v>
      </c>
      <c r="C98">
        <v>37319</v>
      </c>
      <c r="D98">
        <v>582</v>
      </c>
      <c r="E98">
        <v>582</v>
      </c>
      <c r="F98" s="35">
        <v>1</v>
      </c>
      <c r="G98" s="34">
        <v>2.0000000000000001E-161</v>
      </c>
      <c r="H98">
        <v>99.69</v>
      </c>
      <c r="I98">
        <v>422</v>
      </c>
      <c r="J98" t="str">
        <f>HYPERLINK("https://www.ncbi.nlm.nih.gov/nucleotide/LC633060.1?report=genbank&amp;log$=nucltop&amp;blast_rank=96&amp;RID=XDSYT1R4016","LC633060.1")</f>
        <v>LC633060.1</v>
      </c>
    </row>
    <row r="99" spans="1:10" x14ac:dyDescent="0.25">
      <c r="A99" t="s">
        <v>140</v>
      </c>
      <c r="B99" t="s">
        <v>162</v>
      </c>
      <c r="C99">
        <v>44446</v>
      </c>
      <c r="D99">
        <v>582</v>
      </c>
      <c r="E99">
        <v>582</v>
      </c>
      <c r="F99" s="35">
        <v>1</v>
      </c>
      <c r="G99" s="34">
        <v>2.0000000000000001E-161</v>
      </c>
      <c r="H99">
        <v>99.69</v>
      </c>
      <c r="I99">
        <v>1788</v>
      </c>
      <c r="J99" t="str">
        <f>HYPERLINK("https://www.ncbi.nlm.nih.gov/nucleotide/MZ267110.2?report=genbank&amp;log$=nucltop&amp;blast_rank=97&amp;RID=XDSYT1R4016","MZ267110.2")</f>
        <v>MZ267110.2</v>
      </c>
    </row>
    <row r="100" spans="1:10" x14ac:dyDescent="0.25">
      <c r="A100" t="s">
        <v>140</v>
      </c>
      <c r="B100" t="s">
        <v>163</v>
      </c>
      <c r="C100">
        <v>186175</v>
      </c>
      <c r="D100">
        <v>582</v>
      </c>
      <c r="E100">
        <v>582</v>
      </c>
      <c r="F100" s="35">
        <v>1</v>
      </c>
      <c r="G100" s="34">
        <v>2.0000000000000001E-161</v>
      </c>
      <c r="H100">
        <v>99.69</v>
      </c>
      <c r="I100">
        <v>1788</v>
      </c>
      <c r="J100" t="str">
        <f>HYPERLINK("https://www.ncbi.nlm.nih.gov/nucleotide/MZ267109.2?report=genbank&amp;log$=nucltop&amp;blast_rank=98&amp;RID=XDSYT1R4016","MZ267109.2")</f>
        <v>MZ267109.2</v>
      </c>
    </row>
    <row r="101" spans="1:10" x14ac:dyDescent="0.25">
      <c r="A101" t="s">
        <v>140</v>
      </c>
      <c r="B101" t="s">
        <v>161</v>
      </c>
      <c r="C101">
        <v>37319</v>
      </c>
      <c r="D101">
        <v>582</v>
      </c>
      <c r="E101">
        <v>582</v>
      </c>
      <c r="F101" s="35">
        <v>1</v>
      </c>
      <c r="G101" s="34">
        <v>2.0000000000000001E-161</v>
      </c>
      <c r="H101">
        <v>99.69</v>
      </c>
      <c r="I101">
        <v>1789</v>
      </c>
      <c r="J101" t="str">
        <f>HYPERLINK("https://www.ncbi.nlm.nih.gov/nucleotide/MZ267108.2?report=genbank&amp;log$=nucltop&amp;blast_rank=99&amp;RID=XDSYT1R4016","MZ267108.2")</f>
        <v>MZ267108.2</v>
      </c>
    </row>
    <row r="102" spans="1:10" x14ac:dyDescent="0.25">
      <c r="A102" t="s">
        <v>140</v>
      </c>
      <c r="B102" t="s">
        <v>163</v>
      </c>
      <c r="C102">
        <v>186175</v>
      </c>
      <c r="D102">
        <v>582</v>
      </c>
      <c r="E102">
        <v>582</v>
      </c>
      <c r="F102" s="35">
        <v>1</v>
      </c>
      <c r="G102" s="34">
        <v>2.0000000000000001E-161</v>
      </c>
      <c r="H102">
        <v>99.69</v>
      </c>
      <c r="I102">
        <v>1615</v>
      </c>
      <c r="J102" t="str">
        <f>HYPERLINK("https://www.ncbi.nlm.nih.gov/nucleotide/MW559536.1?report=genbank&amp;log$=nucltop&amp;blast_rank=100&amp;RID=XDSYT1R4016","MW559536.1")</f>
        <v>MW559536.1</v>
      </c>
    </row>
    <row r="103" spans="1:10" x14ac:dyDescent="0.25">
      <c r="A103" t="s">
        <v>164</v>
      </c>
      <c r="B103" t="s">
        <v>165</v>
      </c>
      <c r="C103">
        <v>581</v>
      </c>
      <c r="D103">
        <v>581</v>
      </c>
      <c r="E103" s="35">
        <v>1</v>
      </c>
      <c r="F103" s="34">
        <v>2.0000000000000001E-161</v>
      </c>
      <c r="G103">
        <v>100</v>
      </c>
      <c r="H103">
        <v>367</v>
      </c>
      <c r="I103" t="str">
        <f>HYPERLINK("https://www.ncbi.nlm.nih.gov/nucleotide/MK004788.1?report=genbank&amp;log$=nucltop&amp;blast_rank=1&amp;RID=XDXDME1U01N","MK004788.1")</f>
        <v>MK004788.1</v>
      </c>
    </row>
    <row r="104" spans="1:10" x14ac:dyDescent="0.25">
      <c r="A104" t="s">
        <v>164</v>
      </c>
      <c r="B104" t="s">
        <v>165</v>
      </c>
      <c r="C104">
        <v>581</v>
      </c>
      <c r="D104">
        <v>581</v>
      </c>
      <c r="E104" s="35">
        <v>1</v>
      </c>
      <c r="F104" s="34">
        <v>2.0000000000000001E-161</v>
      </c>
      <c r="G104">
        <v>100</v>
      </c>
      <c r="H104">
        <v>381</v>
      </c>
      <c r="I104" t="str">
        <f>HYPERLINK("https://www.ncbi.nlm.nih.gov/nucleotide/MK002985.1?report=genbank&amp;log$=nucltop&amp;blast_rank=2&amp;RID=XDXDME1U01N","MK002985.1")</f>
        <v>MK002985.1</v>
      </c>
    </row>
    <row r="105" spans="1:10" x14ac:dyDescent="0.25">
      <c r="A105" t="s">
        <v>164</v>
      </c>
      <c r="B105" t="s">
        <v>165</v>
      </c>
      <c r="C105">
        <v>581</v>
      </c>
      <c r="D105">
        <v>581</v>
      </c>
      <c r="E105" s="35">
        <v>1</v>
      </c>
      <c r="F105" s="34">
        <v>2.0000000000000001E-161</v>
      </c>
      <c r="G105">
        <v>100</v>
      </c>
      <c r="H105">
        <v>935</v>
      </c>
      <c r="I105" t="str">
        <f>HYPERLINK("https://www.ncbi.nlm.nih.gov/nucleotide/KP404928.1?report=genbank&amp;log$=nucltop&amp;blast_rank=3&amp;RID=XDXDME1U01N","KP404928.1")</f>
        <v>KP404928.1</v>
      </c>
    </row>
    <row r="106" spans="1:10" x14ac:dyDescent="0.25">
      <c r="A106" t="s">
        <v>164</v>
      </c>
      <c r="B106" t="s">
        <v>165</v>
      </c>
      <c r="C106">
        <v>581</v>
      </c>
      <c r="D106">
        <v>581</v>
      </c>
      <c r="E106" s="35">
        <v>1</v>
      </c>
      <c r="F106" s="34">
        <v>2.0000000000000001E-161</v>
      </c>
      <c r="G106">
        <v>100</v>
      </c>
      <c r="H106">
        <v>935</v>
      </c>
      <c r="I106" t="str">
        <f>HYPERLINK("https://www.ncbi.nlm.nih.gov/nucleotide/KP404927.1?report=genbank&amp;log$=nucltop&amp;blast_rank=4&amp;RID=XDXDME1U01N","KP404927.1")</f>
        <v>KP404927.1</v>
      </c>
    </row>
    <row r="107" spans="1:10" x14ac:dyDescent="0.25">
      <c r="A107" t="s">
        <v>164</v>
      </c>
      <c r="B107" t="s">
        <v>165</v>
      </c>
      <c r="C107">
        <v>581</v>
      </c>
      <c r="D107">
        <v>581</v>
      </c>
      <c r="E107" s="35">
        <v>1</v>
      </c>
      <c r="F107" s="34">
        <v>2.0000000000000001E-161</v>
      </c>
      <c r="G107">
        <v>100</v>
      </c>
      <c r="H107">
        <v>1800</v>
      </c>
      <c r="I107" t="str">
        <f>HYPERLINK("https://www.ncbi.nlm.nih.gov/nucleotide/KP404903.1?report=genbank&amp;log$=nucltop&amp;blast_rank=5&amp;RID=XDXDME1U01N","KP404903.1")</f>
        <v>KP404903.1</v>
      </c>
    </row>
    <row r="108" spans="1:10" x14ac:dyDescent="0.25">
      <c r="A108" t="s">
        <v>164</v>
      </c>
      <c r="B108" t="s">
        <v>165</v>
      </c>
      <c r="C108">
        <v>581</v>
      </c>
      <c r="D108">
        <v>581</v>
      </c>
      <c r="E108" s="35">
        <v>1</v>
      </c>
      <c r="F108" s="34">
        <v>2.0000000000000001E-161</v>
      </c>
      <c r="G108">
        <v>100</v>
      </c>
      <c r="H108">
        <v>1800</v>
      </c>
      <c r="I108" t="str">
        <f>HYPERLINK("https://www.ncbi.nlm.nih.gov/nucleotide/KP404902.1?report=genbank&amp;log$=nucltop&amp;blast_rank=6&amp;RID=XDXDME1U01N","KP404902.1")</f>
        <v>KP404902.1</v>
      </c>
    </row>
    <row r="109" spans="1:10" x14ac:dyDescent="0.25">
      <c r="A109" t="s">
        <v>164</v>
      </c>
      <c r="B109" t="s">
        <v>165</v>
      </c>
      <c r="C109">
        <v>581</v>
      </c>
      <c r="D109">
        <v>581</v>
      </c>
      <c r="E109" s="35">
        <v>1</v>
      </c>
      <c r="F109" s="34">
        <v>2.0000000000000001E-161</v>
      </c>
      <c r="G109">
        <v>100</v>
      </c>
      <c r="H109">
        <v>1800</v>
      </c>
      <c r="I109" t="str">
        <f>HYPERLINK("https://www.ncbi.nlm.nih.gov/nucleotide/KP404901.1?report=genbank&amp;log$=nucltop&amp;blast_rank=7&amp;RID=XDXDME1U01N","KP404901.1")</f>
        <v>KP404901.1</v>
      </c>
    </row>
    <row r="110" spans="1:10" x14ac:dyDescent="0.25">
      <c r="A110" t="s">
        <v>164</v>
      </c>
      <c r="B110" t="s">
        <v>165</v>
      </c>
      <c r="C110">
        <v>581</v>
      </c>
      <c r="D110">
        <v>581</v>
      </c>
      <c r="E110" s="35">
        <v>1</v>
      </c>
      <c r="F110" s="34">
        <v>2.0000000000000001E-161</v>
      </c>
      <c r="G110">
        <v>100</v>
      </c>
      <c r="H110">
        <v>1702</v>
      </c>
      <c r="I110" t="str">
        <f>HYPERLINK("https://www.ncbi.nlm.nih.gov/nucleotide/KP404792.1?report=genbank&amp;log$=nucltop&amp;blast_rank=8&amp;RID=XDXDME1U01N","KP404792.1")</f>
        <v>KP404792.1</v>
      </c>
    </row>
    <row r="111" spans="1:10" x14ac:dyDescent="0.25">
      <c r="A111" t="s">
        <v>164</v>
      </c>
      <c r="B111" t="s">
        <v>165</v>
      </c>
      <c r="C111">
        <v>581</v>
      </c>
      <c r="D111">
        <v>581</v>
      </c>
      <c r="E111" s="35">
        <v>1</v>
      </c>
      <c r="F111" s="34">
        <v>2.0000000000000001E-161</v>
      </c>
      <c r="G111">
        <v>100</v>
      </c>
      <c r="H111">
        <v>1702</v>
      </c>
      <c r="I111" t="str">
        <f>HYPERLINK("https://www.ncbi.nlm.nih.gov/nucleotide/KP404791.1?report=genbank&amp;log$=nucltop&amp;blast_rank=9&amp;RID=XDXDME1U01N","KP404791.1")</f>
        <v>KP404791.1</v>
      </c>
    </row>
    <row r="112" spans="1:10" x14ac:dyDescent="0.25">
      <c r="A112" t="s">
        <v>164</v>
      </c>
      <c r="B112" t="s">
        <v>165</v>
      </c>
      <c r="C112">
        <v>581</v>
      </c>
      <c r="D112">
        <v>581</v>
      </c>
      <c r="E112" s="35">
        <v>1</v>
      </c>
      <c r="F112" s="34">
        <v>2.0000000000000001E-161</v>
      </c>
      <c r="G112">
        <v>100</v>
      </c>
      <c r="H112">
        <v>1784</v>
      </c>
      <c r="I112" t="str">
        <f>HYPERLINK("https://www.ncbi.nlm.nih.gov/nucleotide/KP404724.1?report=genbank&amp;log$=nucltop&amp;blast_rank=10&amp;RID=XDXDME1U01N","KP404724.1")</f>
        <v>KP404724.1</v>
      </c>
    </row>
    <row r="113" spans="1:9" x14ac:dyDescent="0.25">
      <c r="A113" t="s">
        <v>164</v>
      </c>
      <c r="B113" t="s">
        <v>165</v>
      </c>
      <c r="C113">
        <v>581</v>
      </c>
      <c r="D113">
        <v>581</v>
      </c>
      <c r="E113" s="35">
        <v>1</v>
      </c>
      <c r="F113" s="34">
        <v>2.0000000000000001E-161</v>
      </c>
      <c r="G113">
        <v>100</v>
      </c>
      <c r="H113">
        <v>1784</v>
      </c>
      <c r="I113" t="str">
        <f>HYPERLINK("https://www.ncbi.nlm.nih.gov/nucleotide/KP404723.1?report=genbank&amp;log$=nucltop&amp;blast_rank=11&amp;RID=XDXDME1U01N","KP404723.1")</f>
        <v>KP404723.1</v>
      </c>
    </row>
    <row r="114" spans="1:9" x14ac:dyDescent="0.25">
      <c r="A114" t="s">
        <v>164</v>
      </c>
      <c r="B114" t="s">
        <v>165</v>
      </c>
      <c r="C114">
        <v>581</v>
      </c>
      <c r="D114">
        <v>581</v>
      </c>
      <c r="E114" s="35">
        <v>1</v>
      </c>
      <c r="F114" s="34">
        <v>2.0000000000000001E-161</v>
      </c>
      <c r="G114">
        <v>100</v>
      </c>
      <c r="H114">
        <v>1784</v>
      </c>
      <c r="I114" t="str">
        <f>HYPERLINK("https://www.ncbi.nlm.nih.gov/nucleotide/KP404722.1?report=genbank&amp;log$=nucltop&amp;blast_rank=12&amp;RID=XDXDME1U01N","KP404722.1")</f>
        <v>KP404722.1</v>
      </c>
    </row>
    <row r="115" spans="1:9" x14ac:dyDescent="0.25">
      <c r="A115" t="s">
        <v>164</v>
      </c>
      <c r="B115" t="s">
        <v>165</v>
      </c>
      <c r="C115">
        <v>581</v>
      </c>
      <c r="D115">
        <v>581</v>
      </c>
      <c r="E115" s="35">
        <v>1</v>
      </c>
      <c r="F115" s="34">
        <v>2.0000000000000001E-161</v>
      </c>
      <c r="G115">
        <v>100</v>
      </c>
      <c r="H115">
        <v>1783</v>
      </c>
      <c r="I115" t="str">
        <f>HYPERLINK("https://www.ncbi.nlm.nih.gov/nucleotide/KP404683.1?report=genbank&amp;log$=nucltop&amp;blast_rank=13&amp;RID=XDXDME1U01N","KP404683.1")</f>
        <v>KP404683.1</v>
      </c>
    </row>
    <row r="116" spans="1:9" x14ac:dyDescent="0.25">
      <c r="A116" t="s">
        <v>164</v>
      </c>
      <c r="B116" t="s">
        <v>165</v>
      </c>
      <c r="C116">
        <v>581</v>
      </c>
      <c r="D116">
        <v>581</v>
      </c>
      <c r="E116" s="35">
        <v>1</v>
      </c>
      <c r="F116" s="34">
        <v>2.0000000000000001E-161</v>
      </c>
      <c r="G116">
        <v>100</v>
      </c>
      <c r="H116">
        <v>1783</v>
      </c>
      <c r="I116" t="str">
        <f>HYPERLINK("https://www.ncbi.nlm.nih.gov/nucleotide/KP404682.1?report=genbank&amp;log$=nucltop&amp;blast_rank=14&amp;RID=XDXDME1U01N","KP404682.1")</f>
        <v>KP404682.1</v>
      </c>
    </row>
    <row r="117" spans="1:9" x14ac:dyDescent="0.25">
      <c r="A117" t="s">
        <v>164</v>
      </c>
      <c r="B117" t="s">
        <v>165</v>
      </c>
      <c r="C117">
        <v>581</v>
      </c>
      <c r="D117">
        <v>581</v>
      </c>
      <c r="E117" s="35">
        <v>1</v>
      </c>
      <c r="F117" s="34">
        <v>2.0000000000000001E-161</v>
      </c>
      <c r="G117">
        <v>100</v>
      </c>
      <c r="H117">
        <v>1783</v>
      </c>
      <c r="I117" t="str">
        <f>HYPERLINK("https://www.ncbi.nlm.nih.gov/nucleotide/KP404681.1?report=genbank&amp;log$=nucltop&amp;blast_rank=15&amp;RID=XDXDME1U01N","KP404681.1")</f>
        <v>KP404681.1</v>
      </c>
    </row>
    <row r="118" spans="1:9" x14ac:dyDescent="0.25">
      <c r="A118" t="s">
        <v>164</v>
      </c>
      <c r="B118" t="s">
        <v>166</v>
      </c>
      <c r="C118">
        <v>581</v>
      </c>
      <c r="D118">
        <v>581</v>
      </c>
      <c r="E118" s="35">
        <v>1</v>
      </c>
      <c r="F118" s="34">
        <v>2.0000000000000001E-161</v>
      </c>
      <c r="G118">
        <v>100</v>
      </c>
      <c r="H118">
        <v>1787</v>
      </c>
      <c r="I118" t="str">
        <f>HYPERLINK("https://www.ncbi.nlm.nih.gov/nucleotide/ON888443.1?report=genbank&amp;log$=nucltop&amp;blast_rank=16&amp;RID=XDXDME1U01N","ON888443.1")</f>
        <v>ON888443.1</v>
      </c>
    </row>
    <row r="119" spans="1:9" x14ac:dyDescent="0.25">
      <c r="A119" t="s">
        <v>164</v>
      </c>
      <c r="B119" t="s">
        <v>166</v>
      </c>
      <c r="C119">
        <v>581</v>
      </c>
      <c r="D119">
        <v>581</v>
      </c>
      <c r="E119" s="35">
        <v>1</v>
      </c>
      <c r="F119" s="34">
        <v>2.0000000000000001E-161</v>
      </c>
      <c r="G119">
        <v>100</v>
      </c>
      <c r="H119">
        <v>1491</v>
      </c>
      <c r="I119" t="str">
        <f>HYPERLINK("https://www.ncbi.nlm.nih.gov/nucleotide/OM688896.1?report=genbank&amp;log$=nucltop&amp;blast_rank=17&amp;RID=XDXDME1U01N","OM688896.1")</f>
        <v>OM688896.1</v>
      </c>
    </row>
    <row r="120" spans="1:9" x14ac:dyDescent="0.25">
      <c r="A120" t="s">
        <v>164</v>
      </c>
      <c r="B120" t="s">
        <v>166</v>
      </c>
      <c r="C120">
        <v>581</v>
      </c>
      <c r="D120">
        <v>581</v>
      </c>
      <c r="E120" s="35">
        <v>1</v>
      </c>
      <c r="F120" s="34">
        <v>2.0000000000000001E-161</v>
      </c>
      <c r="G120">
        <v>100</v>
      </c>
      <c r="H120">
        <v>1653</v>
      </c>
      <c r="I120" t="str">
        <f>HYPERLINK("https://www.ncbi.nlm.nih.gov/nucleotide/KF925339.1?report=genbank&amp;log$=nucltop&amp;blast_rank=18&amp;RID=XDXDME1U01N","KF925339.1")</f>
        <v>KF925339.1</v>
      </c>
    </row>
    <row r="121" spans="1:9" x14ac:dyDescent="0.25">
      <c r="A121" t="s">
        <v>164</v>
      </c>
      <c r="B121" t="s">
        <v>167</v>
      </c>
      <c r="C121">
        <v>581</v>
      </c>
      <c r="D121">
        <v>581</v>
      </c>
      <c r="E121" s="35">
        <v>1</v>
      </c>
      <c r="F121" s="34">
        <v>2.0000000000000001E-161</v>
      </c>
      <c r="G121">
        <v>100</v>
      </c>
      <c r="H121">
        <v>1076</v>
      </c>
      <c r="I121" t="str">
        <f>HYPERLINK("https://www.ncbi.nlm.nih.gov/nucleotide/JX680433.1?report=genbank&amp;log$=nucltop&amp;blast_rank=19&amp;RID=XDXDME1U01N","JX680433.1")</f>
        <v>JX680433.1</v>
      </c>
    </row>
    <row r="122" spans="1:9" x14ac:dyDescent="0.25">
      <c r="A122" t="s">
        <v>164</v>
      </c>
      <c r="B122" t="s">
        <v>167</v>
      </c>
      <c r="C122">
        <v>581</v>
      </c>
      <c r="D122">
        <v>581</v>
      </c>
      <c r="E122" s="35">
        <v>1</v>
      </c>
      <c r="F122" s="34">
        <v>2.0000000000000001E-161</v>
      </c>
      <c r="G122">
        <v>100</v>
      </c>
      <c r="H122">
        <v>1076</v>
      </c>
      <c r="I122" t="str">
        <f>HYPERLINK("https://www.ncbi.nlm.nih.gov/nucleotide/JX680432.1?report=genbank&amp;log$=nucltop&amp;blast_rank=20&amp;RID=XDXDME1U01N","JX680432.1")</f>
        <v>JX680432.1</v>
      </c>
    </row>
    <row r="123" spans="1:9" x14ac:dyDescent="0.25">
      <c r="A123" t="s">
        <v>164</v>
      </c>
      <c r="B123" t="s">
        <v>167</v>
      </c>
      <c r="C123">
        <v>581</v>
      </c>
      <c r="D123">
        <v>581</v>
      </c>
      <c r="E123" s="35">
        <v>1</v>
      </c>
      <c r="F123" s="34">
        <v>2.0000000000000001E-161</v>
      </c>
      <c r="G123">
        <v>100</v>
      </c>
      <c r="H123">
        <v>1085</v>
      </c>
      <c r="I123" t="str">
        <f>HYPERLINK("https://www.ncbi.nlm.nih.gov/nucleotide/JX680415.1?report=genbank&amp;log$=nucltop&amp;blast_rank=21&amp;RID=XDXDME1U01N","JX680415.1")</f>
        <v>JX680415.1</v>
      </c>
    </row>
    <row r="124" spans="1:9" x14ac:dyDescent="0.25">
      <c r="A124" t="s">
        <v>164</v>
      </c>
      <c r="B124" t="s">
        <v>167</v>
      </c>
      <c r="C124">
        <v>581</v>
      </c>
      <c r="D124">
        <v>581</v>
      </c>
      <c r="E124" s="35">
        <v>1</v>
      </c>
      <c r="F124" s="34">
        <v>2.0000000000000001E-161</v>
      </c>
      <c r="G124">
        <v>100</v>
      </c>
      <c r="H124">
        <v>1068</v>
      </c>
      <c r="I124" t="str">
        <f>HYPERLINK("https://www.ncbi.nlm.nih.gov/nucleotide/JX680363.1?report=genbank&amp;log$=nucltop&amp;blast_rank=22&amp;RID=XDXDME1U01N","JX680363.1")</f>
        <v>JX680363.1</v>
      </c>
    </row>
    <row r="125" spans="1:9" x14ac:dyDescent="0.25">
      <c r="A125" t="s">
        <v>164</v>
      </c>
      <c r="B125" t="s">
        <v>167</v>
      </c>
      <c r="C125">
        <v>581</v>
      </c>
      <c r="D125">
        <v>581</v>
      </c>
      <c r="E125" s="35">
        <v>1</v>
      </c>
      <c r="F125" s="34">
        <v>2.0000000000000001E-161</v>
      </c>
      <c r="G125">
        <v>100</v>
      </c>
      <c r="H125">
        <v>1049</v>
      </c>
      <c r="I125" t="str">
        <f>HYPERLINK("https://www.ncbi.nlm.nih.gov/nucleotide/JX840877.1?report=genbank&amp;log$=nucltop&amp;blast_rank=23&amp;RID=XDXDME1U01N","JX840877.1")</f>
        <v>JX840877.1</v>
      </c>
    </row>
    <row r="126" spans="1:9" x14ac:dyDescent="0.25">
      <c r="A126" t="s">
        <v>164</v>
      </c>
      <c r="B126" t="s">
        <v>166</v>
      </c>
      <c r="C126">
        <v>581</v>
      </c>
      <c r="D126">
        <v>581</v>
      </c>
      <c r="E126" s="35">
        <v>1</v>
      </c>
      <c r="F126" s="34">
        <v>2.0000000000000001E-161</v>
      </c>
      <c r="G126">
        <v>100</v>
      </c>
      <c r="H126">
        <v>1757</v>
      </c>
      <c r="I126" t="str">
        <f>HYPERLINK("https://www.ncbi.nlm.nih.gov/nucleotide/AB058367.1?report=genbank&amp;log$=nucltop&amp;blast_rank=24&amp;RID=XDXDME1U01N","AB058367.1")</f>
        <v>AB058367.1</v>
      </c>
    </row>
    <row r="127" spans="1:9" x14ac:dyDescent="0.25">
      <c r="A127" t="s">
        <v>164</v>
      </c>
      <c r="B127" t="s">
        <v>168</v>
      </c>
      <c r="C127">
        <v>581</v>
      </c>
      <c r="D127">
        <v>581</v>
      </c>
      <c r="E127" s="35">
        <v>1</v>
      </c>
      <c r="F127" s="34">
        <v>2.0000000000000001E-161</v>
      </c>
      <c r="G127">
        <v>100</v>
      </c>
      <c r="H127">
        <v>1624</v>
      </c>
      <c r="I127" t="str">
        <f>HYPERLINK("https://www.ncbi.nlm.nih.gov/nucleotide/EF432545.1?report=genbank&amp;log$=nucltop&amp;blast_rank=25&amp;RID=XDXDME1U01N","EF432545.1")</f>
        <v>EF432545.1</v>
      </c>
    </row>
    <row r="128" spans="1:9" x14ac:dyDescent="0.25">
      <c r="A128" t="s">
        <v>164</v>
      </c>
      <c r="B128" t="s">
        <v>169</v>
      </c>
      <c r="C128">
        <v>581</v>
      </c>
      <c r="D128">
        <v>581</v>
      </c>
      <c r="E128" s="35">
        <v>1</v>
      </c>
      <c r="F128" s="34">
        <v>2.0000000000000001E-161</v>
      </c>
      <c r="G128">
        <v>100</v>
      </c>
      <c r="H128">
        <v>1800</v>
      </c>
      <c r="I128" t="str">
        <f>HYPERLINK("https://www.ncbi.nlm.nih.gov/nucleotide/EF432535.1?report=genbank&amp;log$=nucltop&amp;blast_rank=26&amp;RID=XDXDME1U01N","EF432535.1")</f>
        <v>EF432535.1</v>
      </c>
    </row>
    <row r="129" spans="1:9" x14ac:dyDescent="0.25">
      <c r="A129" t="s">
        <v>164</v>
      </c>
      <c r="B129" t="s">
        <v>170</v>
      </c>
      <c r="C129">
        <v>581</v>
      </c>
      <c r="D129">
        <v>581</v>
      </c>
      <c r="E129" s="35">
        <v>1</v>
      </c>
      <c r="F129" s="34">
        <v>2.0000000000000001E-161</v>
      </c>
      <c r="G129">
        <v>100</v>
      </c>
      <c r="H129">
        <v>1802</v>
      </c>
      <c r="I129" t="str">
        <f>HYPERLINK("https://www.ncbi.nlm.nih.gov/nucleotide/EF432520.1?report=genbank&amp;log$=nucltop&amp;blast_rank=27&amp;RID=XDXDME1U01N","EF432520.1")</f>
        <v>EF432520.1</v>
      </c>
    </row>
    <row r="130" spans="1:9" x14ac:dyDescent="0.25">
      <c r="A130" t="s">
        <v>164</v>
      </c>
      <c r="B130" t="s">
        <v>170</v>
      </c>
      <c r="C130">
        <v>581</v>
      </c>
      <c r="D130">
        <v>581</v>
      </c>
      <c r="E130" s="35">
        <v>1</v>
      </c>
      <c r="F130" s="34">
        <v>2.0000000000000001E-161</v>
      </c>
      <c r="G130">
        <v>100</v>
      </c>
      <c r="H130">
        <v>1802</v>
      </c>
      <c r="I130" t="str">
        <f>HYPERLINK("https://www.ncbi.nlm.nih.gov/nucleotide/EF432517.1?report=genbank&amp;log$=nucltop&amp;blast_rank=28&amp;RID=XDXDME1U01N","EF432517.1")</f>
        <v>EF432517.1</v>
      </c>
    </row>
    <row r="131" spans="1:9" x14ac:dyDescent="0.25">
      <c r="A131" t="s">
        <v>164</v>
      </c>
      <c r="B131" t="s">
        <v>166</v>
      </c>
      <c r="C131">
        <v>581</v>
      </c>
      <c r="D131">
        <v>581</v>
      </c>
      <c r="E131" s="35">
        <v>1</v>
      </c>
      <c r="F131" s="34">
        <v>2.0000000000000001E-161</v>
      </c>
      <c r="G131">
        <v>100</v>
      </c>
      <c r="H131">
        <v>1802</v>
      </c>
      <c r="I131" t="str">
        <f>HYPERLINK("https://www.ncbi.nlm.nih.gov/nucleotide/X77481.1?report=genbank&amp;log$=nucltop&amp;blast_rank=29&amp;RID=XDXDME1U01N","X77481.1")</f>
        <v>X77481.1</v>
      </c>
    </row>
    <row r="132" spans="1:9" x14ac:dyDescent="0.25">
      <c r="A132" t="s">
        <v>164</v>
      </c>
      <c r="B132" t="s">
        <v>166</v>
      </c>
      <c r="C132">
        <v>579</v>
      </c>
      <c r="D132">
        <v>579</v>
      </c>
      <c r="E132" s="35">
        <v>1</v>
      </c>
      <c r="F132" s="34">
        <v>2E-160</v>
      </c>
      <c r="G132">
        <v>99.69</v>
      </c>
      <c r="H132">
        <v>1801</v>
      </c>
      <c r="I132" t="str">
        <f>HYPERLINK("https://www.ncbi.nlm.nih.gov/nucleotide/X77477.1?report=genbank&amp;log$=nucltop&amp;blast_rank=30&amp;RID=XDXDME1U01N","X77477.1")</f>
        <v>X77477.1</v>
      </c>
    </row>
    <row r="133" spans="1:9" x14ac:dyDescent="0.25">
      <c r="A133" t="s">
        <v>164</v>
      </c>
      <c r="B133" t="s">
        <v>167</v>
      </c>
      <c r="C133">
        <v>577</v>
      </c>
      <c r="D133">
        <v>577</v>
      </c>
      <c r="E133" s="35">
        <v>1</v>
      </c>
      <c r="F133" s="34">
        <v>7.9999999999999999E-160</v>
      </c>
      <c r="G133">
        <v>99.69</v>
      </c>
      <c r="H133">
        <v>1076</v>
      </c>
      <c r="I133" t="str">
        <f>HYPERLINK("https://www.ncbi.nlm.nih.gov/nucleotide/JX680436.1?report=genbank&amp;log$=nucltop&amp;blast_rank=31&amp;RID=XDXDME1U01N","JX680436.1")</f>
        <v>JX680436.1</v>
      </c>
    </row>
    <row r="134" spans="1:9" x14ac:dyDescent="0.25">
      <c r="A134" t="s">
        <v>164</v>
      </c>
      <c r="B134" t="s">
        <v>167</v>
      </c>
      <c r="C134">
        <v>577</v>
      </c>
      <c r="D134">
        <v>577</v>
      </c>
      <c r="E134" s="35">
        <v>1</v>
      </c>
      <c r="F134" s="34">
        <v>7.9999999999999999E-160</v>
      </c>
      <c r="G134">
        <v>99.69</v>
      </c>
      <c r="H134">
        <v>1077</v>
      </c>
      <c r="I134" t="str">
        <f>HYPERLINK("https://www.ncbi.nlm.nih.gov/nucleotide/JX680430.1?report=genbank&amp;log$=nucltop&amp;blast_rank=32&amp;RID=XDXDME1U01N","JX680430.1")</f>
        <v>JX680430.1</v>
      </c>
    </row>
    <row r="135" spans="1:9" x14ac:dyDescent="0.25">
      <c r="A135" t="s">
        <v>164</v>
      </c>
      <c r="B135" t="s">
        <v>167</v>
      </c>
      <c r="C135">
        <v>577</v>
      </c>
      <c r="D135">
        <v>577</v>
      </c>
      <c r="E135" s="35">
        <v>1</v>
      </c>
      <c r="F135" s="34">
        <v>7.9999999999999999E-160</v>
      </c>
      <c r="G135">
        <v>99.69</v>
      </c>
      <c r="H135">
        <v>1077</v>
      </c>
      <c r="I135" t="str">
        <f>HYPERLINK("https://www.ncbi.nlm.nih.gov/nucleotide/JX680370.1?report=genbank&amp;log$=nucltop&amp;blast_rank=33&amp;RID=XDXDME1U01N","JX680370.1")</f>
        <v>JX680370.1</v>
      </c>
    </row>
    <row r="136" spans="1:9" x14ac:dyDescent="0.25">
      <c r="A136" t="s">
        <v>164</v>
      </c>
      <c r="B136" t="s">
        <v>166</v>
      </c>
      <c r="C136">
        <v>577</v>
      </c>
      <c r="D136">
        <v>577</v>
      </c>
      <c r="E136" s="35">
        <v>1</v>
      </c>
      <c r="F136" s="34">
        <v>7.9999999999999999E-160</v>
      </c>
      <c r="G136">
        <v>99.69</v>
      </c>
      <c r="H136">
        <v>1802</v>
      </c>
      <c r="I136" t="str">
        <f>HYPERLINK("https://www.ncbi.nlm.nih.gov/nucleotide/JN381493.1?report=genbank&amp;log$=nucltop&amp;blast_rank=34&amp;RID=XDXDME1U01N","JN381493.1")</f>
        <v>JN381493.1</v>
      </c>
    </row>
    <row r="137" spans="1:9" x14ac:dyDescent="0.25">
      <c r="A137" t="s">
        <v>164</v>
      </c>
      <c r="B137" t="s">
        <v>171</v>
      </c>
      <c r="C137">
        <v>577</v>
      </c>
      <c r="D137">
        <v>577</v>
      </c>
      <c r="E137" s="35">
        <v>1</v>
      </c>
      <c r="F137" s="34">
        <v>7.9999999999999999E-160</v>
      </c>
      <c r="G137">
        <v>99.69</v>
      </c>
      <c r="H137">
        <v>568</v>
      </c>
      <c r="I137" t="str">
        <f>HYPERLINK("https://www.ncbi.nlm.nih.gov/nucleotide/AF363161.1?report=genbank&amp;log$=nucltop&amp;blast_rank=35&amp;RID=XDXDME1U01N","AF363161.1")</f>
        <v>AF363161.1</v>
      </c>
    </row>
    <row r="138" spans="1:9" x14ac:dyDescent="0.25">
      <c r="A138" t="s">
        <v>164</v>
      </c>
      <c r="B138" t="s">
        <v>166</v>
      </c>
      <c r="C138">
        <v>575</v>
      </c>
      <c r="D138">
        <v>575</v>
      </c>
      <c r="E138" s="35">
        <v>1</v>
      </c>
      <c r="F138" s="34">
        <v>3.0000000000000001E-159</v>
      </c>
      <c r="G138">
        <v>99.69</v>
      </c>
      <c r="H138">
        <v>1803</v>
      </c>
      <c r="I138" t="str">
        <f>HYPERLINK("https://www.ncbi.nlm.nih.gov/nucleotide/X77479.1?report=genbank&amp;log$=nucltop&amp;blast_rank=36&amp;RID=XDXDME1U01N","X77479.1")</f>
        <v>X77479.1</v>
      </c>
    </row>
    <row r="139" spans="1:9" x14ac:dyDescent="0.25">
      <c r="A139" t="s">
        <v>164</v>
      </c>
      <c r="B139" t="s">
        <v>166</v>
      </c>
      <c r="C139">
        <v>575</v>
      </c>
      <c r="D139">
        <v>575</v>
      </c>
      <c r="E139" s="35">
        <v>1</v>
      </c>
      <c r="F139" s="34">
        <v>3.0000000000000001E-159</v>
      </c>
      <c r="G139">
        <v>99.69</v>
      </c>
      <c r="H139">
        <v>1803</v>
      </c>
      <c r="I139" t="str">
        <f>HYPERLINK("https://www.ncbi.nlm.nih.gov/nucleotide/X77478.1?report=genbank&amp;log$=nucltop&amp;blast_rank=37&amp;RID=XDXDME1U01N","X77478.1")</f>
        <v>X77478.1</v>
      </c>
    </row>
    <row r="140" spans="1:9" x14ac:dyDescent="0.25">
      <c r="A140" t="s">
        <v>164</v>
      </c>
      <c r="B140" t="s">
        <v>166</v>
      </c>
      <c r="C140">
        <v>574</v>
      </c>
      <c r="D140">
        <v>574</v>
      </c>
      <c r="E140" s="35">
        <v>1</v>
      </c>
      <c r="F140" s="34">
        <v>3.0000000000000001E-159</v>
      </c>
      <c r="G140">
        <v>99.38</v>
      </c>
      <c r="H140">
        <v>1802</v>
      </c>
      <c r="I140" t="str">
        <f>HYPERLINK("https://www.ncbi.nlm.nih.gov/nucleotide/X77480.1?report=genbank&amp;log$=nucltop&amp;blast_rank=38&amp;RID=XDXDME1U01N","X77480.1")</f>
        <v>X77480.1</v>
      </c>
    </row>
    <row r="141" spans="1:9" x14ac:dyDescent="0.25">
      <c r="A141" t="s">
        <v>164</v>
      </c>
      <c r="B141" t="s">
        <v>172</v>
      </c>
      <c r="C141">
        <v>572</v>
      </c>
      <c r="D141">
        <v>572</v>
      </c>
      <c r="E141" s="35">
        <v>1</v>
      </c>
      <c r="F141" s="34">
        <v>8.9999999999999998E-159</v>
      </c>
      <c r="G141">
        <v>99.38</v>
      </c>
      <c r="H141">
        <v>1694</v>
      </c>
      <c r="I141" t="str">
        <f>HYPERLINK("https://www.ncbi.nlm.nih.gov/nucleotide/KF422607.1?report=genbank&amp;log$=nucltop&amp;blast_rank=39&amp;RID=XDXDME1U01N","KF422607.1")</f>
        <v>KF422607.1</v>
      </c>
    </row>
    <row r="142" spans="1:9" x14ac:dyDescent="0.25">
      <c r="A142" t="s">
        <v>164</v>
      </c>
      <c r="B142" t="s">
        <v>167</v>
      </c>
      <c r="C142">
        <v>572</v>
      </c>
      <c r="D142">
        <v>572</v>
      </c>
      <c r="E142" s="35">
        <v>1</v>
      </c>
      <c r="F142" s="34">
        <v>8.9999999999999998E-159</v>
      </c>
      <c r="G142">
        <v>99.38</v>
      </c>
      <c r="H142">
        <v>1076</v>
      </c>
      <c r="I142" t="str">
        <f>HYPERLINK("https://www.ncbi.nlm.nih.gov/nucleotide/JX680431.1?report=genbank&amp;log$=nucltop&amp;blast_rank=40&amp;RID=XDXDME1U01N","JX680431.1")</f>
        <v>JX680431.1</v>
      </c>
    </row>
    <row r="143" spans="1:9" x14ac:dyDescent="0.25">
      <c r="A143" t="s">
        <v>164</v>
      </c>
      <c r="B143" t="s">
        <v>167</v>
      </c>
      <c r="C143">
        <v>572</v>
      </c>
      <c r="D143">
        <v>572</v>
      </c>
      <c r="E143" s="35">
        <v>1</v>
      </c>
      <c r="F143" s="34">
        <v>8.9999999999999998E-159</v>
      </c>
      <c r="G143">
        <v>99.38</v>
      </c>
      <c r="H143">
        <v>1073</v>
      </c>
      <c r="I143" t="str">
        <f>HYPERLINK("https://www.ncbi.nlm.nih.gov/nucleotide/JX680369.1?report=genbank&amp;log$=nucltop&amp;blast_rank=41&amp;RID=XDXDME1U01N","JX680369.1")</f>
        <v>JX680369.1</v>
      </c>
    </row>
    <row r="144" spans="1:9" x14ac:dyDescent="0.25">
      <c r="A144" t="s">
        <v>164</v>
      </c>
      <c r="B144" t="s">
        <v>167</v>
      </c>
      <c r="C144">
        <v>569</v>
      </c>
      <c r="D144">
        <v>569</v>
      </c>
      <c r="E144" s="35">
        <v>1</v>
      </c>
      <c r="F144" s="34">
        <v>9.9999999999999994E-158</v>
      </c>
      <c r="G144">
        <v>99.38</v>
      </c>
      <c r="H144">
        <v>1073</v>
      </c>
      <c r="I144" t="str">
        <f>HYPERLINK("https://www.ncbi.nlm.nih.gov/nucleotide/JX680368.1?report=genbank&amp;log$=nucltop&amp;blast_rank=42&amp;RID=XDXDME1U01N","JX680368.1")</f>
        <v>JX680368.1</v>
      </c>
    </row>
    <row r="145" spans="1:9" x14ac:dyDescent="0.25">
      <c r="A145" t="s">
        <v>164</v>
      </c>
      <c r="B145" t="s">
        <v>167</v>
      </c>
      <c r="C145">
        <v>568</v>
      </c>
      <c r="D145">
        <v>568</v>
      </c>
      <c r="E145" s="35">
        <v>1</v>
      </c>
      <c r="F145" s="34">
        <v>3.9999999999999998E-157</v>
      </c>
      <c r="G145">
        <v>99.07</v>
      </c>
      <c r="H145">
        <v>1188</v>
      </c>
      <c r="I145" t="str">
        <f>HYPERLINK("https://www.ncbi.nlm.nih.gov/nucleotide/KR338759.1?report=genbank&amp;log$=nucltop&amp;blast_rank=43&amp;RID=XDXDME1U01N","KR338759.1")</f>
        <v>KR338759.1</v>
      </c>
    </row>
    <row r="146" spans="1:9" x14ac:dyDescent="0.25">
      <c r="A146" t="s">
        <v>164</v>
      </c>
      <c r="B146" t="s">
        <v>167</v>
      </c>
      <c r="C146">
        <v>568</v>
      </c>
      <c r="D146">
        <v>568</v>
      </c>
      <c r="E146" s="35">
        <v>1</v>
      </c>
      <c r="F146" s="34">
        <v>3.9999999999999998E-157</v>
      </c>
      <c r="G146">
        <v>99.07</v>
      </c>
      <c r="H146">
        <v>1187</v>
      </c>
      <c r="I146" t="str">
        <f>HYPERLINK("https://www.ncbi.nlm.nih.gov/nucleotide/KR338571.1?report=genbank&amp;log$=nucltop&amp;blast_rank=44&amp;RID=XDXDME1U01N","KR338571.1")</f>
        <v>KR338571.1</v>
      </c>
    </row>
    <row r="147" spans="1:9" x14ac:dyDescent="0.25">
      <c r="A147" t="s">
        <v>164</v>
      </c>
      <c r="B147" t="s">
        <v>167</v>
      </c>
      <c r="C147">
        <v>568</v>
      </c>
      <c r="D147">
        <v>568</v>
      </c>
      <c r="E147" s="35">
        <v>1</v>
      </c>
      <c r="F147" s="34">
        <v>3.9999999999999998E-157</v>
      </c>
      <c r="G147">
        <v>99.07</v>
      </c>
      <c r="H147">
        <v>358</v>
      </c>
      <c r="I147" t="str">
        <f>HYPERLINK("https://www.ncbi.nlm.nih.gov/nucleotide/MG983525.1?report=genbank&amp;log$=nucltop&amp;blast_rank=45&amp;RID=XDXDME1U01N","MG983525.1")</f>
        <v>MG983525.1</v>
      </c>
    </row>
    <row r="148" spans="1:9" x14ac:dyDescent="0.25">
      <c r="A148" t="s">
        <v>164</v>
      </c>
      <c r="B148" t="s">
        <v>167</v>
      </c>
      <c r="C148">
        <v>568</v>
      </c>
      <c r="D148">
        <v>568</v>
      </c>
      <c r="E148" s="35">
        <v>1</v>
      </c>
      <c r="F148" s="34">
        <v>3.9999999999999998E-157</v>
      </c>
      <c r="G148">
        <v>99.07</v>
      </c>
      <c r="H148">
        <v>1800</v>
      </c>
      <c r="I148" t="str">
        <f>HYPERLINK("https://www.ncbi.nlm.nih.gov/nucleotide/KF620988.1?report=genbank&amp;log$=nucltop&amp;blast_rank=46&amp;RID=XDXDME1U01N","KF620988.1")</f>
        <v>KF620988.1</v>
      </c>
    </row>
    <row r="149" spans="1:9" x14ac:dyDescent="0.25">
      <c r="A149" t="s">
        <v>164</v>
      </c>
      <c r="B149" t="s">
        <v>167</v>
      </c>
      <c r="C149">
        <v>568</v>
      </c>
      <c r="D149">
        <v>568</v>
      </c>
      <c r="E149" s="35">
        <v>1</v>
      </c>
      <c r="F149" s="34">
        <v>3.9999999999999998E-157</v>
      </c>
      <c r="G149">
        <v>99.07</v>
      </c>
      <c r="H149">
        <v>1801</v>
      </c>
      <c r="I149" t="str">
        <f>HYPERLINK("https://www.ncbi.nlm.nih.gov/nucleotide/KF620987.1?report=genbank&amp;log$=nucltop&amp;blast_rank=47&amp;RID=XDXDME1U01N","KF620987.1")</f>
        <v>KF620987.1</v>
      </c>
    </row>
    <row r="150" spans="1:9" x14ac:dyDescent="0.25">
      <c r="A150" t="s">
        <v>164</v>
      </c>
      <c r="B150" t="s">
        <v>167</v>
      </c>
      <c r="C150">
        <v>568</v>
      </c>
      <c r="D150">
        <v>568</v>
      </c>
      <c r="E150" s="35">
        <v>1</v>
      </c>
      <c r="F150" s="34">
        <v>3.9999999999999998E-157</v>
      </c>
      <c r="G150">
        <v>99.07</v>
      </c>
      <c r="H150">
        <v>1800</v>
      </c>
      <c r="I150" t="str">
        <f>HYPERLINK("https://www.ncbi.nlm.nih.gov/nucleotide/KF620985.1?report=genbank&amp;log$=nucltop&amp;blast_rank=48&amp;RID=XDXDME1U01N","KF620985.1")</f>
        <v>KF620985.1</v>
      </c>
    </row>
    <row r="151" spans="1:9" x14ac:dyDescent="0.25">
      <c r="A151" t="s">
        <v>164</v>
      </c>
      <c r="B151" t="s">
        <v>167</v>
      </c>
      <c r="C151">
        <v>568</v>
      </c>
      <c r="D151">
        <v>568</v>
      </c>
      <c r="E151" s="35">
        <v>1</v>
      </c>
      <c r="F151" s="34">
        <v>3.9999999999999998E-157</v>
      </c>
      <c r="G151">
        <v>99.07</v>
      </c>
      <c r="H151">
        <v>1801</v>
      </c>
      <c r="I151" t="str">
        <f>HYPERLINK("https://www.ncbi.nlm.nih.gov/nucleotide/KF620984.1?report=genbank&amp;log$=nucltop&amp;blast_rank=49&amp;RID=XDXDME1U01N","KF620984.1")</f>
        <v>KF620984.1</v>
      </c>
    </row>
    <row r="152" spans="1:9" x14ac:dyDescent="0.25">
      <c r="A152" t="s">
        <v>164</v>
      </c>
      <c r="B152" t="s">
        <v>167</v>
      </c>
      <c r="C152">
        <v>568</v>
      </c>
      <c r="D152">
        <v>568</v>
      </c>
      <c r="E152" s="35">
        <v>1</v>
      </c>
      <c r="F152" s="34">
        <v>3.9999999999999998E-157</v>
      </c>
      <c r="G152">
        <v>99.07</v>
      </c>
      <c r="H152">
        <v>1801</v>
      </c>
      <c r="I152" t="str">
        <f>HYPERLINK("https://www.ncbi.nlm.nih.gov/nucleotide/KF620983.1?report=genbank&amp;log$=nucltop&amp;blast_rank=50&amp;RID=XDXDME1U01N","KF620983.1")</f>
        <v>KF620983.1</v>
      </c>
    </row>
    <row r="153" spans="1:9" x14ac:dyDescent="0.25">
      <c r="A153" t="s">
        <v>164</v>
      </c>
      <c r="B153" t="s">
        <v>167</v>
      </c>
      <c r="C153">
        <v>568</v>
      </c>
      <c r="D153">
        <v>568</v>
      </c>
      <c r="E153" s="35">
        <v>1</v>
      </c>
      <c r="F153" s="34">
        <v>3.9999999999999998E-157</v>
      </c>
      <c r="G153">
        <v>99.07</v>
      </c>
      <c r="H153">
        <v>1800</v>
      </c>
      <c r="I153" t="str">
        <f>HYPERLINK("https://www.ncbi.nlm.nih.gov/nucleotide/KF620980.1?report=genbank&amp;log$=nucltop&amp;blast_rank=51&amp;RID=XDXDME1U01N","KF620980.1")</f>
        <v>KF620980.1</v>
      </c>
    </row>
    <row r="154" spans="1:9" x14ac:dyDescent="0.25">
      <c r="A154" t="s">
        <v>164</v>
      </c>
      <c r="B154" t="s">
        <v>167</v>
      </c>
      <c r="C154">
        <v>568</v>
      </c>
      <c r="D154">
        <v>568</v>
      </c>
      <c r="E154" s="35">
        <v>1</v>
      </c>
      <c r="F154" s="34">
        <v>3.9999999999999998E-157</v>
      </c>
      <c r="G154">
        <v>99.07</v>
      </c>
      <c r="H154">
        <v>1799</v>
      </c>
      <c r="I154" t="str">
        <f>HYPERLINK("https://www.ncbi.nlm.nih.gov/nucleotide/KF620979.1?report=genbank&amp;log$=nucltop&amp;blast_rank=52&amp;RID=XDXDME1U01N","KF620979.1")</f>
        <v>KF620979.1</v>
      </c>
    </row>
    <row r="155" spans="1:9" x14ac:dyDescent="0.25">
      <c r="A155" t="s">
        <v>164</v>
      </c>
      <c r="B155" t="s">
        <v>167</v>
      </c>
      <c r="C155">
        <v>568</v>
      </c>
      <c r="D155">
        <v>568</v>
      </c>
      <c r="E155" s="35">
        <v>1</v>
      </c>
      <c r="F155" s="34">
        <v>3.9999999999999998E-157</v>
      </c>
      <c r="G155">
        <v>99.07</v>
      </c>
      <c r="H155">
        <v>1797</v>
      </c>
      <c r="I155" t="str">
        <f>HYPERLINK("https://www.ncbi.nlm.nih.gov/nucleotide/KF620977.1?report=genbank&amp;log$=nucltop&amp;blast_rank=53&amp;RID=XDXDME1U01N","KF620977.1")</f>
        <v>KF620977.1</v>
      </c>
    </row>
    <row r="156" spans="1:9" x14ac:dyDescent="0.25">
      <c r="A156" t="s">
        <v>164</v>
      </c>
      <c r="B156" t="s">
        <v>165</v>
      </c>
      <c r="C156">
        <v>568</v>
      </c>
      <c r="D156">
        <v>568</v>
      </c>
      <c r="E156" s="35">
        <v>1</v>
      </c>
      <c r="F156" s="34">
        <v>3.9999999999999998E-157</v>
      </c>
      <c r="G156">
        <v>99.07</v>
      </c>
      <c r="H156">
        <v>1761</v>
      </c>
      <c r="I156" t="str">
        <f>HYPERLINK("https://www.ncbi.nlm.nih.gov/nucleotide/KF130602.1?report=genbank&amp;log$=nucltop&amp;blast_rank=54&amp;RID=XDXDME1U01N","KF130602.1")</f>
        <v>KF130602.1</v>
      </c>
    </row>
    <row r="157" spans="1:9" x14ac:dyDescent="0.25">
      <c r="A157" t="s">
        <v>164</v>
      </c>
      <c r="B157" t="s">
        <v>165</v>
      </c>
      <c r="C157">
        <v>568</v>
      </c>
      <c r="D157">
        <v>568</v>
      </c>
      <c r="E157" s="35">
        <v>1</v>
      </c>
      <c r="F157" s="34">
        <v>3.9999999999999998E-157</v>
      </c>
      <c r="G157">
        <v>99.07</v>
      </c>
      <c r="H157">
        <v>1761</v>
      </c>
      <c r="I157" t="str">
        <f>HYPERLINK("https://www.ncbi.nlm.nih.gov/nucleotide/KF130511.1?report=genbank&amp;log$=nucltop&amp;blast_rank=55&amp;RID=XDXDME1U01N","KF130511.1")</f>
        <v>KF130511.1</v>
      </c>
    </row>
    <row r="158" spans="1:9" x14ac:dyDescent="0.25">
      <c r="A158" t="s">
        <v>164</v>
      </c>
      <c r="B158" t="s">
        <v>167</v>
      </c>
      <c r="C158">
        <v>568</v>
      </c>
      <c r="D158">
        <v>568</v>
      </c>
      <c r="E158" s="35">
        <v>1</v>
      </c>
      <c r="F158" s="34">
        <v>3.9999999999999998E-157</v>
      </c>
      <c r="G158">
        <v>99.07</v>
      </c>
      <c r="H158">
        <v>1040</v>
      </c>
      <c r="I158" t="str">
        <f>HYPERLINK("https://www.ncbi.nlm.nih.gov/nucleotide/JX840878.1?report=genbank&amp;log$=nucltop&amp;blast_rank=56&amp;RID=XDXDME1U01N","JX840878.1")</f>
        <v>JX840878.1</v>
      </c>
    </row>
    <row r="159" spans="1:9" x14ac:dyDescent="0.25">
      <c r="A159" t="s">
        <v>164</v>
      </c>
      <c r="B159" t="s">
        <v>173</v>
      </c>
      <c r="C159">
        <v>568</v>
      </c>
      <c r="D159">
        <v>568</v>
      </c>
      <c r="E159" s="35">
        <v>1</v>
      </c>
      <c r="F159" s="34">
        <v>3.9999999999999998E-157</v>
      </c>
      <c r="G159">
        <v>99.07</v>
      </c>
      <c r="H159">
        <v>1643</v>
      </c>
      <c r="I159" t="str">
        <f>HYPERLINK("https://www.ncbi.nlm.nih.gov/nucleotide/JX660992.1?report=genbank&amp;log$=nucltop&amp;blast_rank=57&amp;RID=XDXDME1U01N","JX660992.1")</f>
        <v>JX660992.1</v>
      </c>
    </row>
    <row r="160" spans="1:9" x14ac:dyDescent="0.25">
      <c r="A160" t="s">
        <v>164</v>
      </c>
      <c r="B160" t="s">
        <v>165</v>
      </c>
      <c r="C160">
        <v>568</v>
      </c>
      <c r="D160">
        <v>568</v>
      </c>
      <c r="E160" s="35">
        <v>1</v>
      </c>
      <c r="F160" s="34">
        <v>3.9999999999999998E-157</v>
      </c>
      <c r="G160">
        <v>99.07</v>
      </c>
      <c r="H160">
        <v>904</v>
      </c>
      <c r="I160" t="str">
        <f>HYPERLINK("https://www.ncbi.nlm.nih.gov/nucleotide/HQ868849.1?report=genbank&amp;log$=nucltop&amp;blast_rank=58&amp;RID=XDXDME1U01N","HQ868849.1")</f>
        <v>HQ868849.1</v>
      </c>
    </row>
    <row r="161" spans="1:9" x14ac:dyDescent="0.25">
      <c r="A161" t="s">
        <v>164</v>
      </c>
      <c r="B161" t="s">
        <v>174</v>
      </c>
      <c r="C161">
        <v>568</v>
      </c>
      <c r="D161">
        <v>568</v>
      </c>
      <c r="E161" s="35">
        <v>1</v>
      </c>
      <c r="F161" s="34">
        <v>3.9999999999999998E-157</v>
      </c>
      <c r="G161">
        <v>99.07</v>
      </c>
      <c r="H161">
        <v>800</v>
      </c>
      <c r="I161" t="str">
        <f>HYPERLINK("https://www.ncbi.nlm.nih.gov/nucleotide/FJ431385.1?report=genbank&amp;log$=nucltop&amp;blast_rank=59&amp;RID=XDXDME1U01N","FJ431385.1")</f>
        <v>FJ431385.1</v>
      </c>
    </row>
    <row r="162" spans="1:9" x14ac:dyDescent="0.25">
      <c r="A162" t="s">
        <v>164</v>
      </c>
      <c r="B162" t="s">
        <v>167</v>
      </c>
      <c r="C162">
        <v>564</v>
      </c>
      <c r="D162">
        <v>564</v>
      </c>
      <c r="E162" s="35">
        <v>1</v>
      </c>
      <c r="F162" s="34">
        <v>5.0000000000000001E-156</v>
      </c>
      <c r="G162">
        <v>99.07</v>
      </c>
      <c r="H162">
        <v>497</v>
      </c>
      <c r="I162" t="str">
        <f>HYPERLINK("https://www.ncbi.nlm.nih.gov/nucleotide/LC191169.1?report=genbank&amp;log$=nucltop&amp;blast_rank=60&amp;RID=XDXDME1U01N","LC191169.1")</f>
        <v>LC191169.1</v>
      </c>
    </row>
    <row r="163" spans="1:9" x14ac:dyDescent="0.25">
      <c r="A163" t="s">
        <v>164</v>
      </c>
      <c r="B163" t="s">
        <v>167</v>
      </c>
      <c r="C163">
        <v>563</v>
      </c>
      <c r="D163">
        <v>563</v>
      </c>
      <c r="E163" s="35">
        <v>1</v>
      </c>
      <c r="F163" s="34">
        <v>5.0000000000000001E-156</v>
      </c>
      <c r="G163">
        <v>98.76</v>
      </c>
      <c r="H163">
        <v>1234</v>
      </c>
      <c r="I163" t="str">
        <f>HYPERLINK("https://www.ncbi.nlm.nih.gov/nucleotide/KR338703.1?report=genbank&amp;log$=nucltop&amp;blast_rank=61&amp;RID=XDXDME1U01N","KR338703.1")</f>
        <v>KR338703.1</v>
      </c>
    </row>
    <row r="164" spans="1:9" x14ac:dyDescent="0.25">
      <c r="A164" t="s">
        <v>164</v>
      </c>
      <c r="B164" t="s">
        <v>167</v>
      </c>
      <c r="C164">
        <v>563</v>
      </c>
      <c r="D164">
        <v>563</v>
      </c>
      <c r="E164" s="35">
        <v>1</v>
      </c>
      <c r="F164" s="34">
        <v>5.0000000000000001E-156</v>
      </c>
      <c r="G164">
        <v>98.76</v>
      </c>
      <c r="H164">
        <v>1188</v>
      </c>
      <c r="I164" t="str">
        <f>HYPERLINK("https://www.ncbi.nlm.nih.gov/nucleotide/KR338682.1?report=genbank&amp;log$=nucltop&amp;blast_rank=62&amp;RID=XDXDME1U01N","KR338682.1")</f>
        <v>KR338682.1</v>
      </c>
    </row>
    <row r="165" spans="1:9" x14ac:dyDescent="0.25">
      <c r="A165" t="s">
        <v>164</v>
      </c>
      <c r="B165" t="s">
        <v>167</v>
      </c>
      <c r="C165">
        <v>563</v>
      </c>
      <c r="D165">
        <v>563</v>
      </c>
      <c r="E165" s="35">
        <v>1</v>
      </c>
      <c r="F165" s="34">
        <v>5.0000000000000001E-156</v>
      </c>
      <c r="G165">
        <v>98.76</v>
      </c>
      <c r="H165">
        <v>1183</v>
      </c>
      <c r="I165" t="str">
        <f>HYPERLINK("https://www.ncbi.nlm.nih.gov/nucleotide/KR338643.1?report=genbank&amp;log$=nucltop&amp;blast_rank=63&amp;RID=XDXDME1U01N","KR338643.1")</f>
        <v>KR338643.1</v>
      </c>
    </row>
    <row r="166" spans="1:9" x14ac:dyDescent="0.25">
      <c r="A166" t="s">
        <v>164</v>
      </c>
      <c r="B166" t="s">
        <v>167</v>
      </c>
      <c r="C166">
        <v>563</v>
      </c>
      <c r="D166">
        <v>563</v>
      </c>
      <c r="E166" s="35">
        <v>1</v>
      </c>
      <c r="F166" s="34">
        <v>5.0000000000000001E-156</v>
      </c>
      <c r="G166">
        <v>98.76</v>
      </c>
      <c r="H166">
        <v>1096</v>
      </c>
      <c r="I166" t="str">
        <f>HYPERLINK("https://www.ncbi.nlm.nih.gov/nucleotide/KR338555.1?report=genbank&amp;log$=nucltop&amp;blast_rank=64&amp;RID=XDXDME1U01N","KR338555.1")</f>
        <v>KR338555.1</v>
      </c>
    </row>
    <row r="167" spans="1:9" x14ac:dyDescent="0.25">
      <c r="A167" t="s">
        <v>164</v>
      </c>
      <c r="B167" t="s">
        <v>167</v>
      </c>
      <c r="C167">
        <v>563</v>
      </c>
      <c r="D167">
        <v>563</v>
      </c>
      <c r="E167" s="35">
        <v>1</v>
      </c>
      <c r="F167" s="34">
        <v>5.0000000000000001E-156</v>
      </c>
      <c r="G167">
        <v>98.76</v>
      </c>
      <c r="H167">
        <v>1238</v>
      </c>
      <c r="I167" t="str">
        <f>HYPERLINK("https://www.ncbi.nlm.nih.gov/nucleotide/KR338476.1?report=genbank&amp;log$=nucltop&amp;blast_rank=65&amp;RID=XDXDME1U01N","KR338476.1")</f>
        <v>KR338476.1</v>
      </c>
    </row>
    <row r="168" spans="1:9" x14ac:dyDescent="0.25">
      <c r="A168" t="s">
        <v>164</v>
      </c>
      <c r="B168" t="s">
        <v>167</v>
      </c>
      <c r="C168">
        <v>563</v>
      </c>
      <c r="D168">
        <v>563</v>
      </c>
      <c r="E168" s="35">
        <v>1</v>
      </c>
      <c r="F168" s="34">
        <v>5.0000000000000001E-156</v>
      </c>
      <c r="G168">
        <v>98.76</v>
      </c>
      <c r="H168">
        <v>358</v>
      </c>
      <c r="I168" t="str">
        <f>HYPERLINK("https://www.ncbi.nlm.nih.gov/nucleotide/MG983600.1?report=genbank&amp;log$=nucltop&amp;blast_rank=66&amp;RID=XDXDME1U01N","MG983600.1")</f>
        <v>MG983600.1</v>
      </c>
    </row>
    <row r="169" spans="1:9" x14ac:dyDescent="0.25">
      <c r="A169" t="s">
        <v>164</v>
      </c>
      <c r="B169" t="s">
        <v>167</v>
      </c>
      <c r="C169">
        <v>563</v>
      </c>
      <c r="D169">
        <v>563</v>
      </c>
      <c r="E169" s="35">
        <v>1</v>
      </c>
      <c r="F169" s="34">
        <v>5.0000000000000001E-156</v>
      </c>
      <c r="G169">
        <v>98.76</v>
      </c>
      <c r="H169">
        <v>1754</v>
      </c>
      <c r="I169" t="str">
        <f>HYPERLINK("https://www.ncbi.nlm.nih.gov/nucleotide/KF620996.1?report=genbank&amp;log$=nucltop&amp;blast_rank=67&amp;RID=XDXDME1U01N","KF620996.1")</f>
        <v>KF620996.1</v>
      </c>
    </row>
    <row r="170" spans="1:9" x14ac:dyDescent="0.25">
      <c r="A170" t="s">
        <v>164</v>
      </c>
      <c r="B170" t="s">
        <v>167</v>
      </c>
      <c r="C170">
        <v>563</v>
      </c>
      <c r="D170">
        <v>563</v>
      </c>
      <c r="E170" s="35">
        <v>1</v>
      </c>
      <c r="F170" s="34">
        <v>5.0000000000000001E-156</v>
      </c>
      <c r="G170">
        <v>98.76</v>
      </c>
      <c r="H170">
        <v>1809</v>
      </c>
      <c r="I170" t="str">
        <f>HYPERLINK("https://www.ncbi.nlm.nih.gov/nucleotide/KF620990.1?report=genbank&amp;log$=nucltop&amp;blast_rank=68&amp;RID=XDXDME1U01N","KF620990.1")</f>
        <v>KF620990.1</v>
      </c>
    </row>
    <row r="171" spans="1:9" x14ac:dyDescent="0.25">
      <c r="A171" t="s">
        <v>164</v>
      </c>
      <c r="B171" t="s">
        <v>155</v>
      </c>
      <c r="C171">
        <v>563</v>
      </c>
      <c r="D171">
        <v>563</v>
      </c>
      <c r="E171" s="35">
        <v>1</v>
      </c>
      <c r="F171" s="34">
        <v>5.0000000000000001E-156</v>
      </c>
      <c r="G171">
        <v>98.76</v>
      </c>
      <c r="H171">
        <v>746</v>
      </c>
      <c r="I171" t="str">
        <f>HYPERLINK("https://www.ncbi.nlm.nih.gov/nucleotide/AY426843.1?report=genbank&amp;log$=nucltop&amp;blast_rank=69&amp;RID=XDXDME1U01N","AY426843.1")</f>
        <v>AY426843.1</v>
      </c>
    </row>
    <row r="172" spans="1:9" x14ac:dyDescent="0.25">
      <c r="A172" t="s">
        <v>164</v>
      </c>
      <c r="B172" t="s">
        <v>155</v>
      </c>
      <c r="C172">
        <v>563</v>
      </c>
      <c r="D172">
        <v>563</v>
      </c>
      <c r="E172" s="35">
        <v>0.99</v>
      </c>
      <c r="F172" s="34">
        <v>2E-155</v>
      </c>
      <c r="G172">
        <v>99.06</v>
      </c>
      <c r="H172">
        <v>709</v>
      </c>
      <c r="I172" t="str">
        <f>HYPERLINK("https://www.ncbi.nlm.nih.gov/nucleotide/HM581594.1?report=genbank&amp;log$=nucltop&amp;blast_rank=70&amp;RID=XDXDME1U01N","HM581594.1")</f>
        <v>HM581594.1</v>
      </c>
    </row>
    <row r="173" spans="1:9" x14ac:dyDescent="0.25">
      <c r="A173" t="s">
        <v>164</v>
      </c>
      <c r="B173" t="s">
        <v>167</v>
      </c>
      <c r="C173">
        <v>559</v>
      </c>
      <c r="D173">
        <v>559</v>
      </c>
      <c r="E173" s="35">
        <v>1</v>
      </c>
      <c r="F173" s="34">
        <v>1.9999999999999999E-154</v>
      </c>
      <c r="G173">
        <v>98.45</v>
      </c>
      <c r="H173">
        <v>358</v>
      </c>
      <c r="I173" t="str">
        <f>HYPERLINK("https://www.ncbi.nlm.nih.gov/nucleotide/MG983619.1?report=genbank&amp;log$=nucltop&amp;blast_rank=71&amp;RID=XDXDME1U01N","MG983619.1")</f>
        <v>MG983619.1</v>
      </c>
    </row>
    <row r="174" spans="1:9" x14ac:dyDescent="0.25">
      <c r="A174" t="s">
        <v>164</v>
      </c>
      <c r="B174" t="s">
        <v>167</v>
      </c>
      <c r="C174">
        <v>559</v>
      </c>
      <c r="D174">
        <v>559</v>
      </c>
      <c r="E174" s="35">
        <v>1</v>
      </c>
      <c r="F174" s="34">
        <v>1.9999999999999999E-154</v>
      </c>
      <c r="G174">
        <v>98.45</v>
      </c>
      <c r="H174">
        <v>358</v>
      </c>
      <c r="I174" t="str">
        <f>HYPERLINK("https://www.ncbi.nlm.nih.gov/nucleotide/MG983599.1?report=genbank&amp;log$=nucltop&amp;blast_rank=72&amp;RID=XDXDME1U01N","MG983599.1")</f>
        <v>MG983599.1</v>
      </c>
    </row>
    <row r="175" spans="1:9" x14ac:dyDescent="0.25">
      <c r="A175" t="s">
        <v>164</v>
      </c>
      <c r="B175" t="s">
        <v>165</v>
      </c>
      <c r="C175">
        <v>559</v>
      </c>
      <c r="D175">
        <v>559</v>
      </c>
      <c r="E175" s="35">
        <v>1</v>
      </c>
      <c r="F175" s="34">
        <v>1.9999999999999999E-154</v>
      </c>
      <c r="G175">
        <v>98.45</v>
      </c>
      <c r="H175">
        <v>1800</v>
      </c>
      <c r="I175" t="str">
        <f>HYPERLINK("https://www.ncbi.nlm.nih.gov/nucleotide/KJ763367.1?report=genbank&amp;log$=nucltop&amp;blast_rank=73&amp;RID=XDXDME1U01N","KJ763367.1")</f>
        <v>KJ763367.1</v>
      </c>
    </row>
    <row r="176" spans="1:9" x14ac:dyDescent="0.25">
      <c r="A176" t="s">
        <v>164</v>
      </c>
      <c r="B176" t="s">
        <v>167</v>
      </c>
      <c r="C176">
        <v>557</v>
      </c>
      <c r="D176">
        <v>557</v>
      </c>
      <c r="E176" s="35">
        <v>1</v>
      </c>
      <c r="F176" s="34">
        <v>7.0000000000000001E-154</v>
      </c>
      <c r="G176">
        <v>98.45</v>
      </c>
      <c r="H176">
        <v>1186</v>
      </c>
      <c r="I176" t="str">
        <f>HYPERLINK("https://www.ncbi.nlm.nih.gov/nucleotide/KR338809.1?report=genbank&amp;log$=nucltop&amp;blast_rank=74&amp;RID=XDXDME1U01N","KR338809.1")</f>
        <v>KR338809.1</v>
      </c>
    </row>
    <row r="177" spans="1:9" x14ac:dyDescent="0.25">
      <c r="A177" t="s">
        <v>164</v>
      </c>
      <c r="B177" t="s">
        <v>165</v>
      </c>
      <c r="C177">
        <v>555</v>
      </c>
      <c r="D177">
        <v>555</v>
      </c>
      <c r="E177" s="35">
        <v>1</v>
      </c>
      <c r="F177" s="34">
        <v>3E-153</v>
      </c>
      <c r="G177">
        <v>96.41</v>
      </c>
      <c r="H177">
        <v>393</v>
      </c>
      <c r="I177" t="str">
        <f>HYPERLINK("https://www.ncbi.nlm.nih.gov/nucleotide/MK004336.1?report=genbank&amp;log$=nucltop&amp;blast_rank=75&amp;RID=XDXDME1U01N","MK004336.1")</f>
        <v>MK004336.1</v>
      </c>
    </row>
    <row r="178" spans="1:9" x14ac:dyDescent="0.25">
      <c r="A178" t="s">
        <v>164</v>
      </c>
      <c r="B178" t="s">
        <v>167</v>
      </c>
      <c r="C178">
        <v>554</v>
      </c>
      <c r="D178">
        <v>554</v>
      </c>
      <c r="E178" s="35">
        <v>1</v>
      </c>
      <c r="F178" s="34">
        <v>3E-153</v>
      </c>
      <c r="G178">
        <v>98.14</v>
      </c>
      <c r="H178">
        <v>1192</v>
      </c>
      <c r="I178" t="str">
        <f>HYPERLINK("https://www.ncbi.nlm.nih.gov/nucleotide/KR338562.1?report=genbank&amp;log$=nucltop&amp;blast_rank=76&amp;RID=XDXDME1U01N","KR338562.1")</f>
        <v>KR338562.1</v>
      </c>
    </row>
    <row r="179" spans="1:9" x14ac:dyDescent="0.25">
      <c r="A179" t="s">
        <v>164</v>
      </c>
      <c r="B179" t="s">
        <v>167</v>
      </c>
      <c r="C179">
        <v>554</v>
      </c>
      <c r="D179">
        <v>554</v>
      </c>
      <c r="E179" s="35">
        <v>1</v>
      </c>
      <c r="F179" s="34">
        <v>3E-153</v>
      </c>
      <c r="G179">
        <v>98.14</v>
      </c>
      <c r="H179">
        <v>1187</v>
      </c>
      <c r="I179" t="str">
        <f>HYPERLINK("https://www.ncbi.nlm.nih.gov/nucleotide/KR338537.1?report=genbank&amp;log$=nucltop&amp;blast_rank=77&amp;RID=XDXDME1U01N","KR338537.1")</f>
        <v>KR338537.1</v>
      </c>
    </row>
    <row r="180" spans="1:9" x14ac:dyDescent="0.25">
      <c r="A180" t="s">
        <v>164</v>
      </c>
      <c r="B180" t="s">
        <v>175</v>
      </c>
      <c r="C180">
        <v>554</v>
      </c>
      <c r="D180">
        <v>554</v>
      </c>
      <c r="E180" s="35">
        <v>1</v>
      </c>
      <c r="F180" s="34">
        <v>3E-153</v>
      </c>
      <c r="G180">
        <v>98.14</v>
      </c>
      <c r="H180">
        <v>384</v>
      </c>
      <c r="I180" t="str">
        <f>HYPERLINK("https://www.ncbi.nlm.nih.gov/nucleotide/MF589952.1?report=genbank&amp;log$=nucltop&amp;blast_rank=78&amp;RID=XDXDME1U01N","MF589952.1")</f>
        <v>MF589952.1</v>
      </c>
    </row>
    <row r="181" spans="1:9" x14ac:dyDescent="0.25">
      <c r="A181" t="s">
        <v>164</v>
      </c>
      <c r="B181" t="s">
        <v>176</v>
      </c>
      <c r="C181">
        <v>554</v>
      </c>
      <c r="D181">
        <v>554</v>
      </c>
      <c r="E181" s="35">
        <v>1</v>
      </c>
      <c r="F181" s="34">
        <v>3E-153</v>
      </c>
      <c r="G181">
        <v>98.14</v>
      </c>
      <c r="H181">
        <v>1760</v>
      </c>
      <c r="I181" t="str">
        <f>HYPERLINK("https://www.ncbi.nlm.nih.gov/nucleotide/KR091066.1?report=genbank&amp;log$=nucltop&amp;blast_rank=79&amp;RID=XDXDME1U01N","KR091066.1")</f>
        <v>KR091066.1</v>
      </c>
    </row>
    <row r="182" spans="1:9" x14ac:dyDescent="0.25">
      <c r="A182" t="s">
        <v>164</v>
      </c>
      <c r="B182" t="s">
        <v>167</v>
      </c>
      <c r="C182">
        <v>554</v>
      </c>
      <c r="D182">
        <v>554</v>
      </c>
      <c r="E182" s="35">
        <v>1</v>
      </c>
      <c r="F182" s="34">
        <v>3E-153</v>
      </c>
      <c r="G182">
        <v>98.14</v>
      </c>
      <c r="H182">
        <v>1667</v>
      </c>
      <c r="I182" t="str">
        <f>HYPERLINK("https://www.ncbi.nlm.nih.gov/nucleotide/KC488454.1?report=genbank&amp;log$=nucltop&amp;blast_rank=80&amp;RID=XDXDME1U01N","KC488454.1")</f>
        <v>KC488454.1</v>
      </c>
    </row>
    <row r="183" spans="1:9" x14ac:dyDescent="0.25">
      <c r="A183" t="s">
        <v>164</v>
      </c>
      <c r="B183" t="s">
        <v>167</v>
      </c>
      <c r="C183">
        <v>554</v>
      </c>
      <c r="D183">
        <v>554</v>
      </c>
      <c r="E183" s="35">
        <v>1</v>
      </c>
      <c r="F183" s="34">
        <v>3E-153</v>
      </c>
      <c r="G183">
        <v>98.14</v>
      </c>
      <c r="H183">
        <v>1076</v>
      </c>
      <c r="I183" t="str">
        <f>HYPERLINK("https://www.ncbi.nlm.nih.gov/nucleotide/JX680435.1?report=genbank&amp;log$=nucltop&amp;blast_rank=81&amp;RID=XDXDME1U01N","JX680435.1")</f>
        <v>JX680435.1</v>
      </c>
    </row>
    <row r="184" spans="1:9" x14ac:dyDescent="0.25">
      <c r="A184" t="s">
        <v>164</v>
      </c>
      <c r="B184" t="s">
        <v>165</v>
      </c>
      <c r="C184">
        <v>554</v>
      </c>
      <c r="D184">
        <v>554</v>
      </c>
      <c r="E184" s="35">
        <v>1</v>
      </c>
      <c r="F184" s="34">
        <v>3E-153</v>
      </c>
      <c r="G184">
        <v>98.14</v>
      </c>
      <c r="H184">
        <v>847</v>
      </c>
      <c r="I184" t="str">
        <f>HYPERLINK("https://www.ncbi.nlm.nih.gov/nucleotide/HQ870288.1?report=genbank&amp;log$=nucltop&amp;blast_rank=82&amp;RID=XDXDME1U01N","HQ870288.1")</f>
        <v>HQ870288.1</v>
      </c>
    </row>
    <row r="185" spans="1:9" x14ac:dyDescent="0.25">
      <c r="A185" t="s">
        <v>164</v>
      </c>
      <c r="B185" t="s">
        <v>165</v>
      </c>
      <c r="C185">
        <v>554</v>
      </c>
      <c r="D185">
        <v>554</v>
      </c>
      <c r="E185" s="35">
        <v>1</v>
      </c>
      <c r="F185" s="34">
        <v>3E-153</v>
      </c>
      <c r="G185">
        <v>98.14</v>
      </c>
      <c r="H185">
        <v>846</v>
      </c>
      <c r="I185" t="str">
        <f>HYPERLINK("https://www.ncbi.nlm.nih.gov/nucleotide/HQ870249.1?report=genbank&amp;log$=nucltop&amp;blast_rank=83&amp;RID=XDXDME1U01N","HQ870249.1")</f>
        <v>HQ870249.1</v>
      </c>
    </row>
    <row r="186" spans="1:9" x14ac:dyDescent="0.25">
      <c r="A186" t="s">
        <v>164</v>
      </c>
      <c r="B186" t="s">
        <v>165</v>
      </c>
      <c r="C186">
        <v>554</v>
      </c>
      <c r="D186">
        <v>554</v>
      </c>
      <c r="E186" s="35">
        <v>1</v>
      </c>
      <c r="F186" s="34">
        <v>3E-153</v>
      </c>
      <c r="G186">
        <v>98.14</v>
      </c>
      <c r="H186">
        <v>911</v>
      </c>
      <c r="I186" t="str">
        <f>HYPERLINK("https://www.ncbi.nlm.nih.gov/nucleotide/HQ869452.1?report=genbank&amp;log$=nucltop&amp;blast_rank=84&amp;RID=XDXDME1U01N","HQ869452.1")</f>
        <v>HQ869452.1</v>
      </c>
    </row>
    <row r="187" spans="1:9" x14ac:dyDescent="0.25">
      <c r="A187" t="s">
        <v>164</v>
      </c>
      <c r="B187" t="s">
        <v>165</v>
      </c>
      <c r="C187">
        <v>554</v>
      </c>
      <c r="D187">
        <v>554</v>
      </c>
      <c r="E187" s="35">
        <v>1</v>
      </c>
      <c r="F187" s="34">
        <v>3E-153</v>
      </c>
      <c r="G187">
        <v>98.14</v>
      </c>
      <c r="H187">
        <v>879</v>
      </c>
      <c r="I187" t="str">
        <f>HYPERLINK("https://www.ncbi.nlm.nih.gov/nucleotide/HQ865173.1?report=genbank&amp;log$=nucltop&amp;blast_rank=85&amp;RID=XDXDME1U01N","HQ865173.1")</f>
        <v>HQ865173.1</v>
      </c>
    </row>
    <row r="188" spans="1:9" x14ac:dyDescent="0.25">
      <c r="A188" t="s">
        <v>164</v>
      </c>
      <c r="B188" t="s">
        <v>167</v>
      </c>
      <c r="C188">
        <v>554</v>
      </c>
      <c r="D188">
        <v>554</v>
      </c>
      <c r="E188" s="35">
        <v>1</v>
      </c>
      <c r="F188" s="34">
        <v>3E-153</v>
      </c>
      <c r="G188">
        <v>98.14</v>
      </c>
      <c r="H188">
        <v>839</v>
      </c>
      <c r="I188" t="str">
        <f>HYPERLINK("https://www.ncbi.nlm.nih.gov/nucleotide/HM561167.1?report=genbank&amp;log$=nucltop&amp;blast_rank=86&amp;RID=XDXDME1U01N","HM561167.1")</f>
        <v>HM561167.1</v>
      </c>
    </row>
    <row r="189" spans="1:9" x14ac:dyDescent="0.25">
      <c r="A189" t="s">
        <v>164</v>
      </c>
      <c r="B189" t="s">
        <v>167</v>
      </c>
      <c r="C189">
        <v>554</v>
      </c>
      <c r="D189">
        <v>554</v>
      </c>
      <c r="E189" s="35">
        <v>1</v>
      </c>
      <c r="F189" s="34">
        <v>3E-153</v>
      </c>
      <c r="G189">
        <v>98.14</v>
      </c>
      <c r="H189">
        <v>964</v>
      </c>
      <c r="I189" t="str">
        <f>HYPERLINK("https://www.ncbi.nlm.nih.gov/nucleotide/HM561166.1?report=genbank&amp;log$=nucltop&amp;blast_rank=87&amp;RID=XDXDME1U01N","HM561166.1")</f>
        <v>HM561166.1</v>
      </c>
    </row>
    <row r="190" spans="1:9" x14ac:dyDescent="0.25">
      <c r="A190" t="s">
        <v>164</v>
      </c>
      <c r="B190" t="s">
        <v>167</v>
      </c>
      <c r="C190">
        <v>554</v>
      </c>
      <c r="D190">
        <v>554</v>
      </c>
      <c r="E190" s="35">
        <v>1</v>
      </c>
      <c r="F190" s="34">
        <v>3E-153</v>
      </c>
      <c r="G190">
        <v>98.14</v>
      </c>
      <c r="H190">
        <v>955</v>
      </c>
      <c r="I190" t="str">
        <f>HYPERLINK("https://www.ncbi.nlm.nih.gov/nucleotide/HM561164.1?report=genbank&amp;log$=nucltop&amp;blast_rank=88&amp;RID=XDXDME1U01N","HM561164.1")</f>
        <v>HM561164.1</v>
      </c>
    </row>
    <row r="191" spans="1:9" x14ac:dyDescent="0.25">
      <c r="A191" t="s">
        <v>164</v>
      </c>
      <c r="B191" t="s">
        <v>167</v>
      </c>
      <c r="C191">
        <v>554</v>
      </c>
      <c r="D191">
        <v>554</v>
      </c>
      <c r="E191" s="35">
        <v>1</v>
      </c>
      <c r="F191" s="34">
        <v>3E-153</v>
      </c>
      <c r="G191">
        <v>98.14</v>
      </c>
      <c r="H191">
        <v>945</v>
      </c>
      <c r="I191" t="str">
        <f>HYPERLINK("https://www.ncbi.nlm.nih.gov/nucleotide/HM561163.1?report=genbank&amp;log$=nucltop&amp;blast_rank=89&amp;RID=XDXDME1U01N","HM561163.1")</f>
        <v>HM561163.1</v>
      </c>
    </row>
    <row r="192" spans="1:9" x14ac:dyDescent="0.25">
      <c r="A192" t="s">
        <v>164</v>
      </c>
      <c r="B192" t="s">
        <v>176</v>
      </c>
      <c r="C192">
        <v>554</v>
      </c>
      <c r="D192">
        <v>554</v>
      </c>
      <c r="E192" s="35">
        <v>1</v>
      </c>
      <c r="F192" s="34">
        <v>3E-153</v>
      </c>
      <c r="G192">
        <v>98.14</v>
      </c>
      <c r="H192">
        <v>1802</v>
      </c>
      <c r="I192" t="str">
        <f>HYPERLINK("https://www.ncbi.nlm.nih.gov/nucleotide/AF182114.1?report=genbank&amp;log$=nucltop&amp;blast_rank=90&amp;RID=XDXDME1U01N","AF182114.1")</f>
        <v>AF182114.1</v>
      </c>
    </row>
    <row r="193" spans="1:9" x14ac:dyDescent="0.25">
      <c r="A193" t="s">
        <v>164</v>
      </c>
      <c r="B193" t="s">
        <v>155</v>
      </c>
      <c r="C193">
        <v>554</v>
      </c>
      <c r="D193">
        <v>554</v>
      </c>
      <c r="E193" s="35">
        <v>0.97</v>
      </c>
      <c r="F193" s="34">
        <v>9E-153</v>
      </c>
      <c r="G193">
        <v>99.04</v>
      </c>
      <c r="H193">
        <v>935</v>
      </c>
      <c r="I193" t="str">
        <f>HYPERLINK("https://www.ncbi.nlm.nih.gov/nucleotide/GQ344792.1?report=genbank&amp;log$=nucltop&amp;blast_rank=91&amp;RID=XDXDME1U01N","GQ344792.1")</f>
        <v>GQ344792.1</v>
      </c>
    </row>
    <row r="194" spans="1:9" x14ac:dyDescent="0.25">
      <c r="A194" t="s">
        <v>164</v>
      </c>
      <c r="B194" t="s">
        <v>155</v>
      </c>
      <c r="C194">
        <v>554</v>
      </c>
      <c r="D194">
        <v>554</v>
      </c>
      <c r="E194" s="35">
        <v>0.97</v>
      </c>
      <c r="F194" s="34">
        <v>9E-153</v>
      </c>
      <c r="G194">
        <v>99.04</v>
      </c>
      <c r="H194">
        <v>893</v>
      </c>
      <c r="I194" t="str">
        <f>HYPERLINK("https://www.ncbi.nlm.nih.gov/nucleotide/GQ344695.1?report=genbank&amp;log$=nucltop&amp;blast_rank=92&amp;RID=XDXDME1U01N","GQ344695.1")</f>
        <v>GQ344695.1</v>
      </c>
    </row>
    <row r="195" spans="1:9" x14ac:dyDescent="0.25">
      <c r="A195" t="s">
        <v>164</v>
      </c>
      <c r="B195" t="s">
        <v>173</v>
      </c>
      <c r="C195">
        <v>554</v>
      </c>
      <c r="D195">
        <v>554</v>
      </c>
      <c r="E195" s="35">
        <v>1</v>
      </c>
      <c r="F195" s="34">
        <v>9E-153</v>
      </c>
      <c r="G195">
        <v>97.83</v>
      </c>
      <c r="H195">
        <v>1802</v>
      </c>
      <c r="I195" t="str">
        <f>HYPERLINK("https://www.ncbi.nlm.nih.gov/nucleotide/AF163147.1?report=genbank&amp;log$=nucltop&amp;blast_rank=93&amp;RID=XDXDME1U01N","AF163147.1")</f>
        <v>AF163147.1</v>
      </c>
    </row>
    <row r="196" spans="1:9" x14ac:dyDescent="0.25">
      <c r="A196" t="s">
        <v>164</v>
      </c>
      <c r="B196" t="s">
        <v>167</v>
      </c>
      <c r="C196">
        <v>550</v>
      </c>
      <c r="D196">
        <v>550</v>
      </c>
      <c r="E196" s="35">
        <v>1</v>
      </c>
      <c r="F196" s="34">
        <v>9.9999999999999994E-152</v>
      </c>
      <c r="G196">
        <v>97.83</v>
      </c>
      <c r="H196">
        <v>1189</v>
      </c>
      <c r="I196" t="str">
        <f>HYPERLINK("https://www.ncbi.nlm.nih.gov/nucleotide/KR338560.1?report=genbank&amp;log$=nucltop&amp;blast_rank=94&amp;RID=XDXDME1U01N","KR338560.1")</f>
        <v>KR338560.1</v>
      </c>
    </row>
    <row r="197" spans="1:9" x14ac:dyDescent="0.25">
      <c r="A197" t="s">
        <v>164</v>
      </c>
      <c r="B197" t="s">
        <v>165</v>
      </c>
      <c r="C197">
        <v>550</v>
      </c>
      <c r="D197">
        <v>550</v>
      </c>
      <c r="E197" s="35">
        <v>1</v>
      </c>
      <c r="F197" s="34">
        <v>9.9999999999999994E-152</v>
      </c>
      <c r="G197">
        <v>97.83</v>
      </c>
      <c r="H197">
        <v>422</v>
      </c>
      <c r="I197" t="str">
        <f>HYPERLINK("https://www.ncbi.nlm.nih.gov/nucleotide/KT812016.1?report=genbank&amp;log$=nucltop&amp;blast_rank=95&amp;RID=XDXDME1U01N","KT812016.1")</f>
        <v>KT812016.1</v>
      </c>
    </row>
    <row r="198" spans="1:9" x14ac:dyDescent="0.25">
      <c r="A198" t="s">
        <v>164</v>
      </c>
      <c r="B198" t="s">
        <v>167</v>
      </c>
      <c r="C198">
        <v>550</v>
      </c>
      <c r="D198">
        <v>550</v>
      </c>
      <c r="E198" s="35">
        <v>1</v>
      </c>
      <c r="F198" s="34">
        <v>9.9999999999999994E-152</v>
      </c>
      <c r="G198">
        <v>97.83</v>
      </c>
      <c r="H198">
        <v>1800</v>
      </c>
      <c r="I198" t="str">
        <f>HYPERLINK("https://www.ncbi.nlm.nih.gov/nucleotide/KF620992.1?report=genbank&amp;log$=nucltop&amp;blast_rank=96&amp;RID=XDXDME1U01N","KF620992.1")</f>
        <v>KF620992.1</v>
      </c>
    </row>
    <row r="199" spans="1:9" x14ac:dyDescent="0.25">
      <c r="A199" t="s">
        <v>164</v>
      </c>
      <c r="B199" t="s">
        <v>165</v>
      </c>
      <c r="C199">
        <v>550</v>
      </c>
      <c r="D199">
        <v>550</v>
      </c>
      <c r="E199" s="35">
        <v>1</v>
      </c>
      <c r="F199" s="34">
        <v>9.9999999999999994E-152</v>
      </c>
      <c r="G199">
        <v>97.83</v>
      </c>
      <c r="H199">
        <v>846</v>
      </c>
      <c r="I199" t="str">
        <f>HYPERLINK("https://www.ncbi.nlm.nih.gov/nucleotide/HQ870590.1?report=genbank&amp;log$=nucltop&amp;blast_rank=97&amp;RID=XDXDME1U01N","HQ870590.1")</f>
        <v>HQ870590.1</v>
      </c>
    </row>
    <row r="200" spans="1:9" x14ac:dyDescent="0.25">
      <c r="A200" t="s">
        <v>164</v>
      </c>
      <c r="B200" t="s">
        <v>165</v>
      </c>
      <c r="C200">
        <v>550</v>
      </c>
      <c r="D200">
        <v>550</v>
      </c>
      <c r="E200" s="35">
        <v>1</v>
      </c>
      <c r="F200" s="34">
        <v>9.9999999999999994E-152</v>
      </c>
      <c r="G200">
        <v>97.83</v>
      </c>
      <c r="H200">
        <v>884</v>
      </c>
      <c r="I200" t="str">
        <f>HYPERLINK("https://www.ncbi.nlm.nih.gov/nucleotide/HQ864977.1?report=genbank&amp;log$=nucltop&amp;blast_rank=98&amp;RID=XDXDME1U01N","HQ864977.1")</f>
        <v>HQ864977.1</v>
      </c>
    </row>
    <row r="201" spans="1:9" x14ac:dyDescent="0.25">
      <c r="A201" t="s">
        <v>164</v>
      </c>
      <c r="B201" t="s">
        <v>167</v>
      </c>
      <c r="C201">
        <v>550</v>
      </c>
      <c r="D201">
        <v>550</v>
      </c>
      <c r="E201" s="35">
        <v>1</v>
      </c>
      <c r="F201" s="34">
        <v>9.9999999999999994E-152</v>
      </c>
      <c r="G201">
        <v>97.83</v>
      </c>
      <c r="H201">
        <v>964</v>
      </c>
      <c r="I201" t="str">
        <f>HYPERLINK("https://www.ncbi.nlm.nih.gov/nucleotide/HM561165.1?report=genbank&amp;log$=nucltop&amp;blast_rank=99&amp;RID=XDXDME1U01N","HM561165.1")</f>
        <v>HM561165.1</v>
      </c>
    </row>
    <row r="202" spans="1:9" x14ac:dyDescent="0.25">
      <c r="A202" t="s">
        <v>164</v>
      </c>
      <c r="B202" t="s">
        <v>155</v>
      </c>
      <c r="C202">
        <v>550</v>
      </c>
      <c r="D202">
        <v>550</v>
      </c>
      <c r="E202" s="35">
        <v>1</v>
      </c>
      <c r="F202" s="34">
        <v>9.9999999999999994E-152</v>
      </c>
      <c r="G202">
        <v>97.83</v>
      </c>
      <c r="H202">
        <v>808</v>
      </c>
      <c r="I202" t="str">
        <f>HYPERLINK("https://www.ncbi.nlm.nih.gov/nucleotide/HM581629.1?report=genbank&amp;log$=nucltop&amp;blast_rank=100&amp;RID=XDXDME1U01N","HM581629.1")</f>
        <v>HM581629.1</v>
      </c>
    </row>
    <row r="203" spans="1:9" x14ac:dyDescent="0.25">
      <c r="A203" t="s">
        <v>16</v>
      </c>
      <c r="B203" t="s">
        <v>177</v>
      </c>
      <c r="C203">
        <v>587</v>
      </c>
      <c r="D203">
        <v>587</v>
      </c>
      <c r="E203" s="35">
        <v>1</v>
      </c>
      <c r="F203" s="34">
        <v>3.9999999999999997E-163</v>
      </c>
      <c r="G203">
        <v>100</v>
      </c>
      <c r="H203">
        <v>1659</v>
      </c>
      <c r="I203" t="str">
        <f>HYPERLINK("https://www.ncbi.nlm.nih.gov/nucleotide/MN824024.1?report=genbank&amp;log$=nucltop&amp;blast_rank=1&amp;RID=XDXGGG0801N","MN824024.1")</f>
        <v>MN824024.1</v>
      </c>
    </row>
    <row r="204" spans="1:9" x14ac:dyDescent="0.25">
      <c r="A204" t="s">
        <v>16</v>
      </c>
      <c r="B204" t="s">
        <v>177</v>
      </c>
      <c r="C204">
        <v>587</v>
      </c>
      <c r="D204">
        <v>587</v>
      </c>
      <c r="E204" s="35">
        <v>1</v>
      </c>
      <c r="F204" s="34">
        <v>3.9999999999999997E-163</v>
      </c>
      <c r="G204">
        <v>100</v>
      </c>
      <c r="H204">
        <v>1677</v>
      </c>
      <c r="I204" t="str">
        <f>HYPERLINK("https://www.ncbi.nlm.nih.gov/nucleotide/MN824020.1?report=genbank&amp;log$=nucltop&amp;blast_rank=2&amp;RID=XDXGGG0801N","MN824020.1")</f>
        <v>MN824020.1</v>
      </c>
    </row>
    <row r="205" spans="1:9" x14ac:dyDescent="0.25">
      <c r="A205" t="s">
        <v>16</v>
      </c>
      <c r="B205" t="s">
        <v>177</v>
      </c>
      <c r="C205">
        <v>587</v>
      </c>
      <c r="D205">
        <v>587</v>
      </c>
      <c r="E205" s="35">
        <v>1</v>
      </c>
      <c r="F205" s="34">
        <v>3.9999999999999997E-163</v>
      </c>
      <c r="G205">
        <v>100</v>
      </c>
      <c r="H205">
        <v>1670</v>
      </c>
      <c r="I205" t="str">
        <f>HYPERLINK("https://www.ncbi.nlm.nih.gov/nucleotide/MN824018.1?report=genbank&amp;log$=nucltop&amp;blast_rank=3&amp;RID=XDXGGG0801N","MN824018.1")</f>
        <v>MN824018.1</v>
      </c>
    </row>
    <row r="206" spans="1:9" x14ac:dyDescent="0.25">
      <c r="A206" t="s">
        <v>16</v>
      </c>
      <c r="B206" t="s">
        <v>177</v>
      </c>
      <c r="C206">
        <v>587</v>
      </c>
      <c r="D206">
        <v>587</v>
      </c>
      <c r="E206" s="35">
        <v>1</v>
      </c>
      <c r="F206" s="34">
        <v>3.9999999999999997E-163</v>
      </c>
      <c r="G206">
        <v>100</v>
      </c>
      <c r="H206">
        <v>1681</v>
      </c>
      <c r="I206" t="str">
        <f>HYPERLINK("https://www.ncbi.nlm.nih.gov/nucleotide/MN824016.1?report=genbank&amp;log$=nucltop&amp;blast_rank=4&amp;RID=XDXGGG0801N","MN824016.1")</f>
        <v>MN824016.1</v>
      </c>
    </row>
    <row r="207" spans="1:9" x14ac:dyDescent="0.25">
      <c r="A207" t="s">
        <v>16</v>
      </c>
      <c r="B207" t="s">
        <v>177</v>
      </c>
      <c r="C207">
        <v>587</v>
      </c>
      <c r="D207">
        <v>587</v>
      </c>
      <c r="E207" s="35">
        <v>1</v>
      </c>
      <c r="F207" s="34">
        <v>3.9999999999999997E-163</v>
      </c>
      <c r="G207">
        <v>100</v>
      </c>
      <c r="H207">
        <v>1680</v>
      </c>
      <c r="I207" t="str">
        <f>HYPERLINK("https://www.ncbi.nlm.nih.gov/nucleotide/MN824015.1?report=genbank&amp;log$=nucltop&amp;blast_rank=5&amp;RID=XDXGGG0801N","MN824015.1")</f>
        <v>MN824015.1</v>
      </c>
    </row>
    <row r="208" spans="1:9" x14ac:dyDescent="0.25">
      <c r="A208" t="s">
        <v>16</v>
      </c>
      <c r="B208" t="s">
        <v>177</v>
      </c>
      <c r="C208">
        <v>587</v>
      </c>
      <c r="D208">
        <v>587</v>
      </c>
      <c r="E208" s="35">
        <v>1</v>
      </c>
      <c r="F208" s="34">
        <v>3.9999999999999997E-163</v>
      </c>
      <c r="G208">
        <v>100</v>
      </c>
      <c r="H208">
        <v>1608</v>
      </c>
      <c r="I208" t="str">
        <f>HYPERLINK("https://www.ncbi.nlm.nih.gov/nucleotide/MN824014.1?report=genbank&amp;log$=nucltop&amp;blast_rank=6&amp;RID=XDXGGG0801N","MN824014.1")</f>
        <v>MN824014.1</v>
      </c>
    </row>
    <row r="209" spans="1:9" x14ac:dyDescent="0.25">
      <c r="A209" t="s">
        <v>16</v>
      </c>
      <c r="B209" t="s">
        <v>177</v>
      </c>
      <c r="C209">
        <v>587</v>
      </c>
      <c r="D209">
        <v>587</v>
      </c>
      <c r="E209" s="35">
        <v>1</v>
      </c>
      <c r="F209" s="34">
        <v>3.9999999999999997E-163</v>
      </c>
      <c r="G209">
        <v>100</v>
      </c>
      <c r="H209">
        <v>1543</v>
      </c>
      <c r="I209" t="str">
        <f>HYPERLINK("https://www.ncbi.nlm.nih.gov/nucleotide/MN824012.1?report=genbank&amp;log$=nucltop&amp;blast_rank=7&amp;RID=XDXGGG0801N","MN824012.1")</f>
        <v>MN824012.1</v>
      </c>
    </row>
    <row r="210" spans="1:9" x14ac:dyDescent="0.25">
      <c r="A210" t="s">
        <v>16</v>
      </c>
      <c r="B210" t="s">
        <v>177</v>
      </c>
      <c r="C210">
        <v>587</v>
      </c>
      <c r="D210">
        <v>587</v>
      </c>
      <c r="E210" s="35">
        <v>1</v>
      </c>
      <c r="F210" s="34">
        <v>3.9999999999999997E-163</v>
      </c>
      <c r="G210">
        <v>100</v>
      </c>
      <c r="H210">
        <v>1676</v>
      </c>
      <c r="I210" t="str">
        <f>HYPERLINK("https://www.ncbi.nlm.nih.gov/nucleotide/MN824011.1?report=genbank&amp;log$=nucltop&amp;blast_rank=8&amp;RID=XDXGGG0801N","MN824011.1")</f>
        <v>MN824011.1</v>
      </c>
    </row>
    <row r="211" spans="1:9" x14ac:dyDescent="0.25">
      <c r="A211" t="s">
        <v>16</v>
      </c>
      <c r="B211" t="s">
        <v>177</v>
      </c>
      <c r="C211">
        <v>587</v>
      </c>
      <c r="D211">
        <v>587</v>
      </c>
      <c r="E211" s="35">
        <v>1</v>
      </c>
      <c r="F211" s="34">
        <v>3.9999999999999997E-163</v>
      </c>
      <c r="G211">
        <v>100</v>
      </c>
      <c r="H211">
        <v>1633</v>
      </c>
      <c r="I211" t="str">
        <f>HYPERLINK("https://www.ncbi.nlm.nih.gov/nucleotide/MN824010.1?report=genbank&amp;log$=nucltop&amp;blast_rank=9&amp;RID=XDXGGG0801N","MN824010.1")</f>
        <v>MN824010.1</v>
      </c>
    </row>
    <row r="212" spans="1:9" x14ac:dyDescent="0.25">
      <c r="A212" t="s">
        <v>16</v>
      </c>
      <c r="B212" t="s">
        <v>177</v>
      </c>
      <c r="C212">
        <v>587</v>
      </c>
      <c r="D212">
        <v>587</v>
      </c>
      <c r="E212" s="35">
        <v>1</v>
      </c>
      <c r="F212" s="34">
        <v>3.9999999999999997E-163</v>
      </c>
      <c r="G212">
        <v>100</v>
      </c>
      <c r="H212">
        <v>1674</v>
      </c>
      <c r="I212" t="str">
        <f>HYPERLINK("https://www.ncbi.nlm.nih.gov/nucleotide/MN824006.1?report=genbank&amp;log$=nucltop&amp;blast_rank=10&amp;RID=XDXGGG0801N","MN824006.1")</f>
        <v>MN824006.1</v>
      </c>
    </row>
    <row r="213" spans="1:9" x14ac:dyDescent="0.25">
      <c r="A213" t="s">
        <v>16</v>
      </c>
      <c r="B213" t="s">
        <v>177</v>
      </c>
      <c r="C213">
        <v>587</v>
      </c>
      <c r="D213">
        <v>587</v>
      </c>
      <c r="E213" s="35">
        <v>1</v>
      </c>
      <c r="F213" s="34">
        <v>3.9999999999999997E-163</v>
      </c>
      <c r="G213">
        <v>100</v>
      </c>
      <c r="H213">
        <v>1658</v>
      </c>
      <c r="I213" t="str">
        <f>HYPERLINK("https://www.ncbi.nlm.nih.gov/nucleotide/MN824005.1?report=genbank&amp;log$=nucltop&amp;blast_rank=11&amp;RID=XDXGGG0801N","MN824005.1")</f>
        <v>MN824005.1</v>
      </c>
    </row>
    <row r="214" spans="1:9" x14ac:dyDescent="0.25">
      <c r="A214" t="s">
        <v>16</v>
      </c>
      <c r="B214" t="s">
        <v>177</v>
      </c>
      <c r="C214">
        <v>587</v>
      </c>
      <c r="D214">
        <v>587</v>
      </c>
      <c r="E214" s="35">
        <v>1</v>
      </c>
      <c r="F214" s="34">
        <v>3.9999999999999997E-163</v>
      </c>
      <c r="G214">
        <v>100</v>
      </c>
      <c r="H214">
        <v>1674</v>
      </c>
      <c r="I214" t="str">
        <f>HYPERLINK("https://www.ncbi.nlm.nih.gov/nucleotide/MN824004.1?report=genbank&amp;log$=nucltop&amp;blast_rank=12&amp;RID=XDXGGG0801N","MN824004.1")</f>
        <v>MN824004.1</v>
      </c>
    </row>
    <row r="215" spans="1:9" x14ac:dyDescent="0.25">
      <c r="A215" t="s">
        <v>16</v>
      </c>
      <c r="B215" t="s">
        <v>165</v>
      </c>
      <c r="C215">
        <v>587</v>
      </c>
      <c r="D215">
        <v>587</v>
      </c>
      <c r="E215" s="35">
        <v>1</v>
      </c>
      <c r="F215" s="34">
        <v>3.9999999999999997E-163</v>
      </c>
      <c r="G215">
        <v>100</v>
      </c>
      <c r="H215">
        <v>384</v>
      </c>
      <c r="I215" t="str">
        <f>HYPERLINK("https://www.ncbi.nlm.nih.gov/nucleotide/MK002981.1?report=genbank&amp;log$=nucltop&amp;blast_rank=13&amp;RID=XDXGGG0801N","MK002981.1")</f>
        <v>MK002981.1</v>
      </c>
    </row>
    <row r="216" spans="1:9" x14ac:dyDescent="0.25">
      <c r="A216" t="s">
        <v>16</v>
      </c>
      <c r="B216" t="s">
        <v>178</v>
      </c>
      <c r="C216">
        <v>587</v>
      </c>
      <c r="D216">
        <v>587</v>
      </c>
      <c r="E216" s="35">
        <v>1</v>
      </c>
      <c r="F216" s="34">
        <v>3.9999999999999997E-163</v>
      </c>
      <c r="G216">
        <v>100</v>
      </c>
      <c r="H216">
        <v>929</v>
      </c>
      <c r="I216" t="str">
        <f>HYPERLINK("https://www.ncbi.nlm.nih.gov/nucleotide/MG022765.1?report=genbank&amp;log$=nucltop&amp;blast_rank=14&amp;RID=XDXGGG0801N","MG022765.1")</f>
        <v>MG022765.1</v>
      </c>
    </row>
    <row r="217" spans="1:9" x14ac:dyDescent="0.25">
      <c r="A217" t="s">
        <v>16</v>
      </c>
      <c r="B217" t="s">
        <v>178</v>
      </c>
      <c r="C217">
        <v>587</v>
      </c>
      <c r="D217">
        <v>587</v>
      </c>
      <c r="E217" s="35">
        <v>1</v>
      </c>
      <c r="F217" s="34">
        <v>3.9999999999999997E-163</v>
      </c>
      <c r="G217">
        <v>100</v>
      </c>
      <c r="H217">
        <v>1747</v>
      </c>
      <c r="I217" t="str">
        <f>HYPERLINK("https://www.ncbi.nlm.nih.gov/nucleotide/LC189084.1?report=genbank&amp;log$=nucltop&amp;blast_rank=15&amp;RID=XDXGGG0801N","LC189084.1")</f>
        <v>LC189084.1</v>
      </c>
    </row>
    <row r="218" spans="1:9" x14ac:dyDescent="0.25">
      <c r="A218" t="s">
        <v>16</v>
      </c>
      <c r="B218" t="s">
        <v>178</v>
      </c>
      <c r="C218">
        <v>587</v>
      </c>
      <c r="D218">
        <v>587</v>
      </c>
      <c r="E218" s="35">
        <v>1</v>
      </c>
      <c r="F218" s="34">
        <v>3.9999999999999997E-163</v>
      </c>
      <c r="G218">
        <v>100</v>
      </c>
      <c r="H218">
        <v>1778</v>
      </c>
      <c r="I218" t="str">
        <f>HYPERLINK("https://www.ncbi.nlm.nih.gov/nucleotide/ON888448.1?report=genbank&amp;log$=nucltop&amp;blast_rank=16&amp;RID=XDXGGG0801N","ON888448.1")</f>
        <v>ON888448.1</v>
      </c>
    </row>
    <row r="219" spans="1:9" x14ac:dyDescent="0.25">
      <c r="A219" t="s">
        <v>16</v>
      </c>
      <c r="B219" t="s">
        <v>178</v>
      </c>
      <c r="C219">
        <v>587</v>
      </c>
      <c r="D219">
        <v>587</v>
      </c>
      <c r="E219" s="35">
        <v>1</v>
      </c>
      <c r="F219" s="34">
        <v>3.9999999999999997E-163</v>
      </c>
      <c r="G219">
        <v>100</v>
      </c>
      <c r="H219">
        <v>1582</v>
      </c>
      <c r="I219" t="str">
        <f>HYPERLINK("https://www.ncbi.nlm.nih.gov/nucleotide/OM688901.1?report=genbank&amp;log$=nucltop&amp;blast_rank=17&amp;RID=XDXGGG0801N","OM688901.1")</f>
        <v>OM688901.1</v>
      </c>
    </row>
    <row r="220" spans="1:9" x14ac:dyDescent="0.25">
      <c r="A220" t="s">
        <v>16</v>
      </c>
      <c r="B220" t="s">
        <v>178</v>
      </c>
      <c r="C220">
        <v>587</v>
      </c>
      <c r="D220">
        <v>587</v>
      </c>
      <c r="E220" s="35">
        <v>1</v>
      </c>
      <c r="F220" s="34">
        <v>3.9999999999999997E-163</v>
      </c>
      <c r="G220">
        <v>100</v>
      </c>
      <c r="H220">
        <v>1777</v>
      </c>
      <c r="I220" t="str">
        <f>HYPERLINK("https://www.ncbi.nlm.nih.gov/nucleotide/OM688871.1?report=genbank&amp;log$=nucltop&amp;blast_rank=18&amp;RID=XDXGGG0801N","OM688871.1")</f>
        <v>OM688871.1</v>
      </c>
    </row>
    <row r="221" spans="1:9" x14ac:dyDescent="0.25">
      <c r="A221" t="s">
        <v>16</v>
      </c>
      <c r="B221" t="s">
        <v>165</v>
      </c>
      <c r="C221">
        <v>587</v>
      </c>
      <c r="D221">
        <v>587</v>
      </c>
      <c r="E221" s="35">
        <v>1</v>
      </c>
      <c r="F221" s="34">
        <v>3.9999999999999997E-163</v>
      </c>
      <c r="G221">
        <v>100</v>
      </c>
      <c r="H221">
        <v>1794</v>
      </c>
      <c r="I221" t="str">
        <f>HYPERLINK("https://www.ncbi.nlm.nih.gov/nucleotide/KJ758397.1?report=genbank&amp;log$=nucltop&amp;blast_rank=19&amp;RID=XDXGGG0801N","KJ758397.1")</f>
        <v>KJ758397.1</v>
      </c>
    </row>
    <row r="222" spans="1:9" x14ac:dyDescent="0.25">
      <c r="A222" t="s">
        <v>16</v>
      </c>
      <c r="B222" t="s">
        <v>165</v>
      </c>
      <c r="C222">
        <v>587</v>
      </c>
      <c r="D222">
        <v>587</v>
      </c>
      <c r="E222" s="35">
        <v>1</v>
      </c>
      <c r="F222" s="34">
        <v>3.9999999999999997E-163</v>
      </c>
      <c r="G222">
        <v>100</v>
      </c>
      <c r="H222">
        <v>1793</v>
      </c>
      <c r="I222" t="str">
        <f>HYPERLINK("https://www.ncbi.nlm.nih.gov/nucleotide/KJ758343.1?report=genbank&amp;log$=nucltop&amp;blast_rank=20&amp;RID=XDXGGG0801N","KJ758343.1")</f>
        <v>KJ758343.1</v>
      </c>
    </row>
    <row r="223" spans="1:9" x14ac:dyDescent="0.25">
      <c r="A223" t="s">
        <v>16</v>
      </c>
      <c r="B223" t="s">
        <v>165</v>
      </c>
      <c r="C223">
        <v>587</v>
      </c>
      <c r="D223">
        <v>587</v>
      </c>
      <c r="E223" s="35">
        <v>1</v>
      </c>
      <c r="F223" s="34">
        <v>3.9999999999999997E-163</v>
      </c>
      <c r="G223">
        <v>100</v>
      </c>
      <c r="H223">
        <v>1792</v>
      </c>
      <c r="I223" t="str">
        <f>HYPERLINK("https://www.ncbi.nlm.nih.gov/nucleotide/KJ758252.1?report=genbank&amp;log$=nucltop&amp;blast_rank=21&amp;RID=XDXGGG0801N","KJ758252.1")</f>
        <v>KJ758252.1</v>
      </c>
    </row>
    <row r="224" spans="1:9" x14ac:dyDescent="0.25">
      <c r="A224" t="s">
        <v>16</v>
      </c>
      <c r="B224" t="s">
        <v>165</v>
      </c>
      <c r="C224">
        <v>587</v>
      </c>
      <c r="D224">
        <v>587</v>
      </c>
      <c r="E224" s="35">
        <v>1</v>
      </c>
      <c r="F224" s="34">
        <v>3.9999999999999997E-163</v>
      </c>
      <c r="G224">
        <v>100</v>
      </c>
      <c r="H224">
        <v>1791</v>
      </c>
      <c r="I224" t="str">
        <f>HYPERLINK("https://www.ncbi.nlm.nih.gov/nucleotide/KJ758103.1?report=genbank&amp;log$=nucltop&amp;blast_rank=22&amp;RID=XDXGGG0801N","KJ758103.1")</f>
        <v>KJ758103.1</v>
      </c>
    </row>
    <row r="225" spans="1:9" x14ac:dyDescent="0.25">
      <c r="A225" t="s">
        <v>16</v>
      </c>
      <c r="B225" t="s">
        <v>165</v>
      </c>
      <c r="C225">
        <v>587</v>
      </c>
      <c r="D225">
        <v>587</v>
      </c>
      <c r="E225" s="35">
        <v>1</v>
      </c>
      <c r="F225" s="34">
        <v>3.9999999999999997E-163</v>
      </c>
      <c r="G225">
        <v>100</v>
      </c>
      <c r="H225">
        <v>1787</v>
      </c>
      <c r="I225" t="str">
        <f>HYPERLINK("https://www.ncbi.nlm.nih.gov/nucleotide/KJ758090.1?report=genbank&amp;log$=nucltop&amp;blast_rank=23&amp;RID=XDXGGG0801N","KJ758090.1")</f>
        <v>KJ758090.1</v>
      </c>
    </row>
    <row r="226" spans="1:9" x14ac:dyDescent="0.25">
      <c r="A226" t="s">
        <v>16</v>
      </c>
      <c r="B226" t="s">
        <v>165</v>
      </c>
      <c r="C226">
        <v>587</v>
      </c>
      <c r="D226">
        <v>587</v>
      </c>
      <c r="E226" s="35">
        <v>1</v>
      </c>
      <c r="F226" s="34">
        <v>3.9999999999999997E-163</v>
      </c>
      <c r="G226">
        <v>100</v>
      </c>
      <c r="H226">
        <v>1790</v>
      </c>
      <c r="I226" t="str">
        <f>HYPERLINK("https://www.ncbi.nlm.nih.gov/nucleotide/KJ758054.1?report=genbank&amp;log$=nucltop&amp;blast_rank=24&amp;RID=XDXGGG0801N","KJ758054.1")</f>
        <v>KJ758054.1</v>
      </c>
    </row>
    <row r="227" spans="1:9" x14ac:dyDescent="0.25">
      <c r="A227" t="s">
        <v>16</v>
      </c>
      <c r="B227" t="s">
        <v>165</v>
      </c>
      <c r="C227">
        <v>587</v>
      </c>
      <c r="D227">
        <v>587</v>
      </c>
      <c r="E227" s="35">
        <v>1</v>
      </c>
      <c r="F227" s="34">
        <v>3.9999999999999997E-163</v>
      </c>
      <c r="G227">
        <v>100</v>
      </c>
      <c r="H227">
        <v>1789</v>
      </c>
      <c r="I227" t="str">
        <f>HYPERLINK("https://www.ncbi.nlm.nih.gov/nucleotide/KJ758031.1?report=genbank&amp;log$=nucltop&amp;blast_rank=25&amp;RID=XDXGGG0801N","KJ758031.1")</f>
        <v>KJ758031.1</v>
      </c>
    </row>
    <row r="228" spans="1:9" x14ac:dyDescent="0.25">
      <c r="A228" t="s">
        <v>16</v>
      </c>
      <c r="B228" t="s">
        <v>165</v>
      </c>
      <c r="C228">
        <v>587</v>
      </c>
      <c r="D228">
        <v>587</v>
      </c>
      <c r="E228" s="35">
        <v>1</v>
      </c>
      <c r="F228" s="34">
        <v>3.9999999999999997E-163</v>
      </c>
      <c r="G228">
        <v>100</v>
      </c>
      <c r="H228">
        <v>1799</v>
      </c>
      <c r="I228" t="str">
        <f>HYPERLINK("https://www.ncbi.nlm.nih.gov/nucleotide/KJ757998.1?report=genbank&amp;log$=nucltop&amp;blast_rank=26&amp;RID=XDXGGG0801N","KJ757998.1")</f>
        <v>KJ757998.1</v>
      </c>
    </row>
    <row r="229" spans="1:9" x14ac:dyDescent="0.25">
      <c r="A229" t="s">
        <v>16</v>
      </c>
      <c r="B229" t="s">
        <v>165</v>
      </c>
      <c r="C229">
        <v>587</v>
      </c>
      <c r="D229">
        <v>587</v>
      </c>
      <c r="E229" s="35">
        <v>1</v>
      </c>
      <c r="F229" s="34">
        <v>3.9999999999999997E-163</v>
      </c>
      <c r="G229">
        <v>100</v>
      </c>
      <c r="H229">
        <v>1804</v>
      </c>
      <c r="I229" t="str">
        <f>HYPERLINK("https://www.ncbi.nlm.nih.gov/nucleotide/KJ757918.1?report=genbank&amp;log$=nucltop&amp;blast_rank=27&amp;RID=XDXGGG0801N","KJ757918.1")</f>
        <v>KJ757918.1</v>
      </c>
    </row>
    <row r="230" spans="1:9" x14ac:dyDescent="0.25">
      <c r="A230" t="s">
        <v>16</v>
      </c>
      <c r="B230" t="s">
        <v>165</v>
      </c>
      <c r="C230">
        <v>587</v>
      </c>
      <c r="D230">
        <v>587</v>
      </c>
      <c r="E230" s="35">
        <v>1</v>
      </c>
      <c r="F230" s="34">
        <v>3.9999999999999997E-163</v>
      </c>
      <c r="G230">
        <v>100</v>
      </c>
      <c r="H230">
        <v>1791</v>
      </c>
      <c r="I230" t="str">
        <f>HYPERLINK("https://www.ncbi.nlm.nih.gov/nucleotide/KJ757881.1?report=genbank&amp;log$=nucltop&amp;blast_rank=28&amp;RID=XDXGGG0801N","KJ757881.1")</f>
        <v>KJ757881.1</v>
      </c>
    </row>
    <row r="231" spans="1:9" x14ac:dyDescent="0.25">
      <c r="A231" t="s">
        <v>16</v>
      </c>
      <c r="B231" t="s">
        <v>165</v>
      </c>
      <c r="C231">
        <v>587</v>
      </c>
      <c r="D231">
        <v>587</v>
      </c>
      <c r="E231" s="35">
        <v>1</v>
      </c>
      <c r="F231" s="34">
        <v>3.9999999999999997E-163</v>
      </c>
      <c r="G231">
        <v>100</v>
      </c>
      <c r="H231">
        <v>1790</v>
      </c>
      <c r="I231" t="str">
        <f>HYPERLINK("https://www.ncbi.nlm.nih.gov/nucleotide/KJ757873.1?report=genbank&amp;log$=nucltop&amp;blast_rank=29&amp;RID=XDXGGG0801N","KJ757873.1")</f>
        <v>KJ757873.1</v>
      </c>
    </row>
    <row r="232" spans="1:9" x14ac:dyDescent="0.25">
      <c r="A232" t="s">
        <v>16</v>
      </c>
      <c r="B232" t="s">
        <v>165</v>
      </c>
      <c r="C232">
        <v>587</v>
      </c>
      <c r="D232">
        <v>587</v>
      </c>
      <c r="E232" s="35">
        <v>1</v>
      </c>
      <c r="F232" s="34">
        <v>3.9999999999999997E-163</v>
      </c>
      <c r="G232">
        <v>100</v>
      </c>
      <c r="H232">
        <v>1791</v>
      </c>
      <c r="I232" t="str">
        <f>HYPERLINK("https://www.ncbi.nlm.nih.gov/nucleotide/KJ757844.1?report=genbank&amp;log$=nucltop&amp;blast_rank=30&amp;RID=XDXGGG0801N","KJ757844.1")</f>
        <v>KJ757844.1</v>
      </c>
    </row>
    <row r="233" spans="1:9" x14ac:dyDescent="0.25">
      <c r="A233" t="s">
        <v>16</v>
      </c>
      <c r="B233" t="s">
        <v>165</v>
      </c>
      <c r="C233">
        <v>587</v>
      </c>
      <c r="D233">
        <v>587</v>
      </c>
      <c r="E233" s="35">
        <v>1</v>
      </c>
      <c r="F233" s="34">
        <v>3.9999999999999997E-163</v>
      </c>
      <c r="G233">
        <v>100</v>
      </c>
      <c r="H233">
        <v>1790</v>
      </c>
      <c r="I233" t="str">
        <f>HYPERLINK("https://www.ncbi.nlm.nih.gov/nucleotide/KJ757811.1?report=genbank&amp;log$=nucltop&amp;blast_rank=31&amp;RID=XDXGGG0801N","KJ757811.1")</f>
        <v>KJ757811.1</v>
      </c>
    </row>
    <row r="234" spans="1:9" x14ac:dyDescent="0.25">
      <c r="A234" t="s">
        <v>16</v>
      </c>
      <c r="B234" t="s">
        <v>179</v>
      </c>
      <c r="C234">
        <v>587</v>
      </c>
      <c r="D234">
        <v>587</v>
      </c>
      <c r="E234" s="35">
        <v>1</v>
      </c>
      <c r="F234" s="34">
        <v>3.9999999999999997E-163</v>
      </c>
      <c r="G234">
        <v>100</v>
      </c>
      <c r="H234">
        <v>1790</v>
      </c>
      <c r="I234" t="str">
        <f>HYPERLINK("https://www.ncbi.nlm.nih.gov/nucleotide/KC287216.1?report=genbank&amp;log$=nucltop&amp;blast_rank=32&amp;RID=XDXGGG0801N","KC287216.1")</f>
        <v>KC287216.1</v>
      </c>
    </row>
    <row r="235" spans="1:9" x14ac:dyDescent="0.25">
      <c r="A235" t="s">
        <v>16</v>
      </c>
      <c r="B235" t="s">
        <v>178</v>
      </c>
      <c r="C235">
        <v>587</v>
      </c>
      <c r="D235">
        <v>587</v>
      </c>
      <c r="E235" s="35">
        <v>1</v>
      </c>
      <c r="F235" s="34">
        <v>3.9999999999999997E-163</v>
      </c>
      <c r="G235">
        <v>100</v>
      </c>
      <c r="H235">
        <v>417</v>
      </c>
      <c r="I235" t="str">
        <f>HYPERLINK("https://www.ncbi.nlm.nih.gov/nucleotide/MZ161900.1?report=genbank&amp;log$=nucltop&amp;blast_rank=33&amp;RID=XDXGGG0801N","MZ161900.1")</f>
        <v>MZ161900.1</v>
      </c>
    </row>
    <row r="236" spans="1:9" x14ac:dyDescent="0.25">
      <c r="A236" t="s">
        <v>16</v>
      </c>
      <c r="B236" t="s">
        <v>178</v>
      </c>
      <c r="C236">
        <v>587</v>
      </c>
      <c r="D236">
        <v>587</v>
      </c>
      <c r="E236" s="35">
        <v>1</v>
      </c>
      <c r="F236" s="34">
        <v>3.9999999999999997E-163</v>
      </c>
      <c r="G236">
        <v>100</v>
      </c>
      <c r="H236">
        <v>420</v>
      </c>
      <c r="I236" t="str">
        <f>HYPERLINK("https://www.ncbi.nlm.nih.gov/nucleotide/MZ161899.1?report=genbank&amp;log$=nucltop&amp;blast_rank=34&amp;RID=XDXGGG0801N","MZ161899.1")</f>
        <v>MZ161899.1</v>
      </c>
    </row>
    <row r="237" spans="1:9" x14ac:dyDescent="0.25">
      <c r="A237" t="s">
        <v>16</v>
      </c>
      <c r="B237" t="s">
        <v>178</v>
      </c>
      <c r="C237">
        <v>587</v>
      </c>
      <c r="D237">
        <v>587</v>
      </c>
      <c r="E237" s="35">
        <v>1</v>
      </c>
      <c r="F237" s="34">
        <v>3.9999999999999997E-163</v>
      </c>
      <c r="G237">
        <v>100</v>
      </c>
      <c r="H237">
        <v>416</v>
      </c>
      <c r="I237" t="str">
        <f>HYPERLINK("https://www.ncbi.nlm.nih.gov/nucleotide/MZ161898.1?report=genbank&amp;log$=nucltop&amp;blast_rank=35&amp;RID=XDXGGG0801N","MZ161898.1")</f>
        <v>MZ161898.1</v>
      </c>
    </row>
    <row r="238" spans="1:9" x14ac:dyDescent="0.25">
      <c r="A238" t="s">
        <v>16</v>
      </c>
      <c r="B238" t="s">
        <v>178</v>
      </c>
      <c r="C238">
        <v>587</v>
      </c>
      <c r="D238">
        <v>587</v>
      </c>
      <c r="E238" s="35">
        <v>1</v>
      </c>
      <c r="F238" s="34">
        <v>3.9999999999999997E-163</v>
      </c>
      <c r="G238">
        <v>100</v>
      </c>
      <c r="H238">
        <v>346</v>
      </c>
      <c r="I238" t="str">
        <f>HYPERLINK("https://www.ncbi.nlm.nih.gov/nucleotide/MZ161896.1?report=genbank&amp;log$=nucltop&amp;blast_rank=36&amp;RID=XDXGGG0801N","MZ161896.1")</f>
        <v>MZ161896.1</v>
      </c>
    </row>
    <row r="239" spans="1:9" x14ac:dyDescent="0.25">
      <c r="A239" t="s">
        <v>16</v>
      </c>
      <c r="B239" t="s">
        <v>178</v>
      </c>
      <c r="C239">
        <v>587</v>
      </c>
      <c r="D239">
        <v>587</v>
      </c>
      <c r="E239" s="35">
        <v>1</v>
      </c>
      <c r="F239" s="34">
        <v>3.9999999999999997E-163</v>
      </c>
      <c r="G239">
        <v>100</v>
      </c>
      <c r="H239">
        <v>413</v>
      </c>
      <c r="I239" t="str">
        <f>HYPERLINK("https://www.ncbi.nlm.nih.gov/nucleotide/MZ161894.1?report=genbank&amp;log$=nucltop&amp;blast_rank=37&amp;RID=XDXGGG0801N","MZ161894.1")</f>
        <v>MZ161894.1</v>
      </c>
    </row>
    <row r="240" spans="1:9" x14ac:dyDescent="0.25">
      <c r="A240" t="s">
        <v>16</v>
      </c>
      <c r="B240" t="s">
        <v>178</v>
      </c>
      <c r="C240">
        <v>587</v>
      </c>
      <c r="D240">
        <v>587</v>
      </c>
      <c r="E240" s="35">
        <v>1</v>
      </c>
      <c r="F240" s="34">
        <v>3.9999999999999997E-163</v>
      </c>
      <c r="G240">
        <v>100</v>
      </c>
      <c r="H240">
        <v>418</v>
      </c>
      <c r="I240" t="str">
        <f>HYPERLINK("https://www.ncbi.nlm.nih.gov/nucleotide/MZ161893.1?report=genbank&amp;log$=nucltop&amp;blast_rank=38&amp;RID=XDXGGG0801N","MZ161893.1")</f>
        <v>MZ161893.1</v>
      </c>
    </row>
    <row r="241" spans="1:9" x14ac:dyDescent="0.25">
      <c r="A241" t="s">
        <v>16</v>
      </c>
      <c r="B241" t="s">
        <v>178</v>
      </c>
      <c r="C241">
        <v>587</v>
      </c>
      <c r="D241">
        <v>587</v>
      </c>
      <c r="E241" s="35">
        <v>1</v>
      </c>
      <c r="F241" s="34">
        <v>3.9999999999999997E-163</v>
      </c>
      <c r="G241">
        <v>100</v>
      </c>
      <c r="H241">
        <v>415</v>
      </c>
      <c r="I241" t="str">
        <f>HYPERLINK("https://www.ncbi.nlm.nih.gov/nucleotide/MZ161892.1?report=genbank&amp;log$=nucltop&amp;blast_rank=39&amp;RID=XDXGGG0801N","MZ161892.1")</f>
        <v>MZ161892.1</v>
      </c>
    </row>
    <row r="242" spans="1:9" x14ac:dyDescent="0.25">
      <c r="A242" t="s">
        <v>16</v>
      </c>
      <c r="B242" t="s">
        <v>178</v>
      </c>
      <c r="C242">
        <v>587</v>
      </c>
      <c r="D242">
        <v>587</v>
      </c>
      <c r="E242" s="35">
        <v>1</v>
      </c>
      <c r="F242" s="34">
        <v>3.9999999999999997E-163</v>
      </c>
      <c r="G242">
        <v>100</v>
      </c>
      <c r="H242">
        <v>415</v>
      </c>
      <c r="I242" t="str">
        <f>HYPERLINK("https://www.ncbi.nlm.nih.gov/nucleotide/MZ161891.1?report=genbank&amp;log$=nucltop&amp;blast_rank=40&amp;RID=XDXGGG0801N","MZ161891.1")</f>
        <v>MZ161891.1</v>
      </c>
    </row>
    <row r="243" spans="1:9" x14ac:dyDescent="0.25">
      <c r="A243" t="s">
        <v>16</v>
      </c>
      <c r="B243" t="s">
        <v>180</v>
      </c>
      <c r="C243">
        <v>587</v>
      </c>
      <c r="D243">
        <v>587</v>
      </c>
      <c r="E243" s="35">
        <v>1</v>
      </c>
      <c r="F243" s="34">
        <v>3.9999999999999997E-163</v>
      </c>
      <c r="G243">
        <v>100</v>
      </c>
      <c r="H243">
        <v>1621</v>
      </c>
      <c r="I243" t="str">
        <f>HYPERLINK("https://www.ncbi.nlm.nih.gov/nucleotide/JF698752.1?report=genbank&amp;log$=nucltop&amp;blast_rank=41&amp;RID=XDXGGG0801N","JF698752.1")</f>
        <v>JF698752.1</v>
      </c>
    </row>
    <row r="244" spans="1:9" x14ac:dyDescent="0.25">
      <c r="A244" t="s">
        <v>16</v>
      </c>
      <c r="B244" t="s">
        <v>181</v>
      </c>
      <c r="C244">
        <v>587</v>
      </c>
      <c r="D244">
        <v>587</v>
      </c>
      <c r="E244" s="35">
        <v>1</v>
      </c>
      <c r="F244" s="34">
        <v>3.9999999999999997E-163</v>
      </c>
      <c r="G244">
        <v>100</v>
      </c>
      <c r="H244">
        <v>1688</v>
      </c>
      <c r="I244" t="str">
        <f>HYPERLINK("https://www.ncbi.nlm.nih.gov/nucleotide/FN690544.1?report=genbank&amp;log$=nucltop&amp;blast_rank=42&amp;RID=XDXGGG0801N","FN690544.1")</f>
        <v>FN690544.1</v>
      </c>
    </row>
    <row r="245" spans="1:9" x14ac:dyDescent="0.25">
      <c r="A245" t="s">
        <v>16</v>
      </c>
      <c r="B245" t="s">
        <v>178</v>
      </c>
      <c r="C245">
        <v>587</v>
      </c>
      <c r="D245">
        <v>587</v>
      </c>
      <c r="E245" s="35">
        <v>1</v>
      </c>
      <c r="F245" s="34">
        <v>3.9999999999999997E-163</v>
      </c>
      <c r="G245">
        <v>100</v>
      </c>
      <c r="H245">
        <v>1779</v>
      </c>
      <c r="I245" t="str">
        <f>HYPERLINK("https://www.ncbi.nlm.nih.gov/nucleotide/EF140624.1?report=genbank&amp;log$=nucltop&amp;blast_rank=43&amp;RID=XDXGGG0801N","EF140624.1")</f>
        <v>EF140624.1</v>
      </c>
    </row>
    <row r="246" spans="1:9" x14ac:dyDescent="0.25">
      <c r="A246" t="s">
        <v>16</v>
      </c>
      <c r="B246" t="s">
        <v>155</v>
      </c>
      <c r="C246">
        <v>587</v>
      </c>
      <c r="D246">
        <v>587</v>
      </c>
      <c r="E246" s="35">
        <v>1</v>
      </c>
      <c r="F246" s="34">
        <v>3.9999999999999997E-163</v>
      </c>
      <c r="G246">
        <v>100</v>
      </c>
      <c r="H246">
        <v>812</v>
      </c>
      <c r="I246" t="str">
        <f>HYPERLINK("https://www.ncbi.nlm.nih.gov/nucleotide/DQ062497.1?report=genbank&amp;log$=nucltop&amp;blast_rank=44&amp;RID=XDXGGG0801N","DQ062497.1")</f>
        <v>DQ062497.1</v>
      </c>
    </row>
    <row r="247" spans="1:9" x14ac:dyDescent="0.25">
      <c r="A247" t="s">
        <v>16</v>
      </c>
      <c r="B247" t="s">
        <v>178</v>
      </c>
      <c r="C247">
        <v>587</v>
      </c>
      <c r="D247">
        <v>587</v>
      </c>
      <c r="E247" s="35">
        <v>1</v>
      </c>
      <c r="F247" s="34">
        <v>3.9999999999999997E-163</v>
      </c>
      <c r="G247">
        <v>100</v>
      </c>
      <c r="H247">
        <v>1744</v>
      </c>
      <c r="I247" t="str">
        <f>HYPERLINK("https://www.ncbi.nlm.nih.gov/nucleotide/AY672802.1?report=genbank&amp;log$=nucltop&amp;blast_rank=45&amp;RID=XDXGGG0801N","AY672802.1")</f>
        <v>AY672802.1</v>
      </c>
    </row>
    <row r="248" spans="1:9" x14ac:dyDescent="0.25">
      <c r="A248" t="s">
        <v>16</v>
      </c>
      <c r="B248" t="s">
        <v>182</v>
      </c>
      <c r="C248">
        <v>587</v>
      </c>
      <c r="D248">
        <v>587</v>
      </c>
      <c r="E248" s="35">
        <v>1</v>
      </c>
      <c r="F248" s="34">
        <v>3.9999999999999997E-163</v>
      </c>
      <c r="G248">
        <v>100</v>
      </c>
      <c r="H248">
        <v>1610</v>
      </c>
      <c r="I248" t="str">
        <f>HYPERLINK("https://www.ncbi.nlm.nih.gov/nucleotide/AY485521.1?report=genbank&amp;log$=nucltop&amp;blast_rank=46&amp;RID=XDXGGG0801N","AY485521.1")</f>
        <v>AY485521.1</v>
      </c>
    </row>
    <row r="249" spans="1:9" x14ac:dyDescent="0.25">
      <c r="A249" t="s">
        <v>16</v>
      </c>
      <c r="B249" t="s">
        <v>178</v>
      </c>
      <c r="C249">
        <v>587</v>
      </c>
      <c r="D249">
        <v>587</v>
      </c>
      <c r="E249" s="35">
        <v>1</v>
      </c>
      <c r="F249" s="34">
        <v>3.9999999999999997E-163</v>
      </c>
      <c r="G249">
        <v>100</v>
      </c>
      <c r="H249">
        <v>1695</v>
      </c>
      <c r="I249" t="str">
        <f>HYPERLINK("https://www.ncbi.nlm.nih.gov/nucleotide/AY485467.1?report=genbank&amp;log$=nucltop&amp;blast_rank=47&amp;RID=XDXGGG0801N","AY485467.1")</f>
        <v>AY485467.1</v>
      </c>
    </row>
    <row r="250" spans="1:9" x14ac:dyDescent="0.25">
      <c r="A250" t="s">
        <v>16</v>
      </c>
      <c r="B250" t="s">
        <v>165</v>
      </c>
      <c r="C250">
        <v>587</v>
      </c>
      <c r="D250">
        <v>587</v>
      </c>
      <c r="E250" s="35">
        <v>1</v>
      </c>
      <c r="F250" s="34">
        <v>3.9999999999999997E-163</v>
      </c>
      <c r="G250">
        <v>100</v>
      </c>
      <c r="H250">
        <v>1202</v>
      </c>
      <c r="I250" t="str">
        <f>HYPERLINK("https://www.ncbi.nlm.nih.gov/nucleotide/AY046745.1?report=genbank&amp;log$=nucltop&amp;blast_rank=48&amp;RID=XDXGGG0801N","AY046745.1")</f>
        <v>AY046745.1</v>
      </c>
    </row>
    <row r="251" spans="1:9" x14ac:dyDescent="0.25">
      <c r="A251" t="s">
        <v>16</v>
      </c>
      <c r="B251" t="s">
        <v>183</v>
      </c>
      <c r="C251">
        <v>587</v>
      </c>
      <c r="D251">
        <v>587</v>
      </c>
      <c r="E251" s="35">
        <v>1</v>
      </c>
      <c r="F251" s="34">
        <v>3.9999999999999997E-163</v>
      </c>
      <c r="G251">
        <v>100</v>
      </c>
      <c r="H251">
        <v>699</v>
      </c>
      <c r="I251" t="str">
        <f>HYPERLINK("https://www.ncbi.nlm.nih.gov/nucleotide/AF363172.1?report=genbank&amp;log$=nucltop&amp;blast_rank=49&amp;RID=XDXGGG0801N","AF363172.1")</f>
        <v>AF363172.1</v>
      </c>
    </row>
    <row r="252" spans="1:9" x14ac:dyDescent="0.25">
      <c r="A252" t="s">
        <v>16</v>
      </c>
      <c r="B252" t="s">
        <v>165</v>
      </c>
      <c r="C252">
        <v>582</v>
      </c>
      <c r="D252">
        <v>582</v>
      </c>
      <c r="E252" s="35">
        <v>1</v>
      </c>
      <c r="F252" s="34">
        <v>2.0000000000000001E-161</v>
      </c>
      <c r="G252">
        <v>99.69</v>
      </c>
      <c r="H252">
        <v>1784</v>
      </c>
      <c r="I252" t="str">
        <f>HYPERLINK("https://www.ncbi.nlm.nih.gov/nucleotide/KJ758024.1?report=genbank&amp;log$=nucltop&amp;blast_rank=50&amp;RID=XDXGGG0801N","KJ758024.1")</f>
        <v>KJ758024.1</v>
      </c>
    </row>
    <row r="253" spans="1:9" x14ac:dyDescent="0.25">
      <c r="A253" t="s">
        <v>16</v>
      </c>
      <c r="B253" t="s">
        <v>155</v>
      </c>
      <c r="C253">
        <v>582</v>
      </c>
      <c r="D253">
        <v>582</v>
      </c>
      <c r="E253" s="35">
        <v>1</v>
      </c>
      <c r="F253" s="34">
        <v>2.0000000000000001E-161</v>
      </c>
      <c r="G253">
        <v>99.69</v>
      </c>
      <c r="H253">
        <v>1785</v>
      </c>
      <c r="I253" t="str">
        <f>HYPERLINK("https://www.ncbi.nlm.nih.gov/nucleotide/KC771182.1?report=genbank&amp;log$=nucltop&amp;blast_rank=51&amp;RID=XDXGGG0801N","KC771182.1")</f>
        <v>KC771182.1</v>
      </c>
    </row>
    <row r="254" spans="1:9" x14ac:dyDescent="0.25">
      <c r="A254" t="s">
        <v>16</v>
      </c>
      <c r="B254" t="s">
        <v>155</v>
      </c>
      <c r="C254">
        <v>582</v>
      </c>
      <c r="D254">
        <v>582</v>
      </c>
      <c r="E254" s="35">
        <v>1</v>
      </c>
      <c r="F254" s="34">
        <v>2.0000000000000001E-161</v>
      </c>
      <c r="G254">
        <v>99.69</v>
      </c>
      <c r="H254">
        <v>1790</v>
      </c>
      <c r="I254" t="str">
        <f>HYPERLINK("https://www.ncbi.nlm.nih.gov/nucleotide/KC771149.1?report=genbank&amp;log$=nucltop&amp;blast_rank=52&amp;RID=XDXGGG0801N","KC771149.1")</f>
        <v>KC771149.1</v>
      </c>
    </row>
    <row r="255" spans="1:9" x14ac:dyDescent="0.25">
      <c r="A255" t="s">
        <v>16</v>
      </c>
      <c r="B255" t="s">
        <v>184</v>
      </c>
      <c r="C255">
        <v>582</v>
      </c>
      <c r="D255">
        <v>582</v>
      </c>
      <c r="E255" s="35">
        <v>1</v>
      </c>
      <c r="F255" s="34">
        <v>2.0000000000000001E-161</v>
      </c>
      <c r="G255">
        <v>99.69</v>
      </c>
      <c r="H255">
        <v>1731</v>
      </c>
      <c r="I255" t="str">
        <f>HYPERLINK("https://www.ncbi.nlm.nih.gov/nucleotide/EF432521.1?report=genbank&amp;log$=nucltop&amp;blast_rank=53&amp;RID=XDXGGG0801N","EF432521.1")</f>
        <v>EF432521.1</v>
      </c>
    </row>
    <row r="256" spans="1:9" x14ac:dyDescent="0.25">
      <c r="A256" t="s">
        <v>16</v>
      </c>
      <c r="B256" t="s">
        <v>155</v>
      </c>
      <c r="C256">
        <v>582</v>
      </c>
      <c r="D256">
        <v>582</v>
      </c>
      <c r="E256" s="35">
        <v>1</v>
      </c>
      <c r="F256" s="34">
        <v>2.0000000000000001E-161</v>
      </c>
      <c r="G256">
        <v>99.69</v>
      </c>
      <c r="H256">
        <v>777</v>
      </c>
      <c r="I256" t="str">
        <f>HYPERLINK("https://www.ncbi.nlm.nih.gov/nucleotide/DQ062498.1?report=genbank&amp;log$=nucltop&amp;blast_rank=54&amp;RID=XDXGGG0801N","DQ062498.1")</f>
        <v>DQ062498.1</v>
      </c>
    </row>
    <row r="257" spans="1:9" x14ac:dyDescent="0.25">
      <c r="A257" t="s">
        <v>16</v>
      </c>
      <c r="B257" t="s">
        <v>155</v>
      </c>
      <c r="C257">
        <v>582</v>
      </c>
      <c r="D257">
        <v>582</v>
      </c>
      <c r="E257" s="35">
        <v>1</v>
      </c>
      <c r="F257" s="34">
        <v>2.0000000000000001E-161</v>
      </c>
      <c r="G257">
        <v>99.69</v>
      </c>
      <c r="H257">
        <v>1767</v>
      </c>
      <c r="I257" t="str">
        <f>HYPERLINK("https://www.ncbi.nlm.nih.gov/nucleotide/DQ062496.1?report=genbank&amp;log$=nucltop&amp;blast_rank=55&amp;RID=XDXGGG0801N","DQ062496.1")</f>
        <v>DQ062496.1</v>
      </c>
    </row>
    <row r="258" spans="1:9" x14ac:dyDescent="0.25">
      <c r="A258" t="s">
        <v>16</v>
      </c>
      <c r="B258" t="s">
        <v>155</v>
      </c>
      <c r="C258">
        <v>582</v>
      </c>
      <c r="D258">
        <v>582</v>
      </c>
      <c r="E258" s="35">
        <v>1</v>
      </c>
      <c r="F258" s="34">
        <v>2.0000000000000001E-161</v>
      </c>
      <c r="G258">
        <v>99.69</v>
      </c>
      <c r="H258">
        <v>835</v>
      </c>
      <c r="I258" t="str">
        <f>HYPERLINK("https://www.ncbi.nlm.nih.gov/nucleotide/DQ062495.1?report=genbank&amp;log$=nucltop&amp;blast_rank=56&amp;RID=XDXGGG0801N","DQ062495.1")</f>
        <v>DQ062495.1</v>
      </c>
    </row>
    <row r="259" spans="1:9" x14ac:dyDescent="0.25">
      <c r="A259" t="s">
        <v>16</v>
      </c>
      <c r="B259" t="s">
        <v>155</v>
      </c>
      <c r="C259">
        <v>582</v>
      </c>
      <c r="D259">
        <v>582</v>
      </c>
      <c r="E259" s="35">
        <v>1</v>
      </c>
      <c r="F259" s="34">
        <v>2.0000000000000001E-161</v>
      </c>
      <c r="G259">
        <v>99.69</v>
      </c>
      <c r="H259">
        <v>852</v>
      </c>
      <c r="I259" t="str">
        <f>HYPERLINK("https://www.ncbi.nlm.nih.gov/nucleotide/DQ062494.1?report=genbank&amp;log$=nucltop&amp;blast_rank=57&amp;RID=XDXGGG0801N","DQ062494.1")</f>
        <v>DQ062494.1</v>
      </c>
    </row>
    <row r="260" spans="1:9" x14ac:dyDescent="0.25">
      <c r="A260" t="s">
        <v>16</v>
      </c>
      <c r="B260" t="s">
        <v>155</v>
      </c>
      <c r="C260">
        <v>582</v>
      </c>
      <c r="D260">
        <v>582</v>
      </c>
      <c r="E260" s="35">
        <v>1</v>
      </c>
      <c r="F260" s="34">
        <v>2.0000000000000001E-161</v>
      </c>
      <c r="G260">
        <v>99.69</v>
      </c>
      <c r="H260">
        <v>809</v>
      </c>
      <c r="I260" t="str">
        <f>HYPERLINK("https://www.ncbi.nlm.nih.gov/nucleotide/DQ062493.1?report=genbank&amp;log$=nucltop&amp;blast_rank=58&amp;RID=XDXGGG0801N","DQ062493.1")</f>
        <v>DQ062493.1</v>
      </c>
    </row>
    <row r="261" spans="1:9" x14ac:dyDescent="0.25">
      <c r="A261" t="s">
        <v>16</v>
      </c>
      <c r="B261" t="s">
        <v>165</v>
      </c>
      <c r="C261">
        <v>582</v>
      </c>
      <c r="D261">
        <v>582</v>
      </c>
      <c r="E261" s="35">
        <v>1</v>
      </c>
      <c r="F261" s="34">
        <v>2.0000000000000001E-161</v>
      </c>
      <c r="G261">
        <v>99.69</v>
      </c>
      <c r="H261">
        <v>1201</v>
      </c>
      <c r="I261" t="str">
        <f>HYPERLINK("https://www.ncbi.nlm.nih.gov/nucleotide/AY046747.1?report=genbank&amp;log$=nucltop&amp;blast_rank=59&amp;RID=XDXGGG0801N","AY046747.1")</f>
        <v>AY046747.1</v>
      </c>
    </row>
    <row r="262" spans="1:9" x14ac:dyDescent="0.25">
      <c r="A262" t="s">
        <v>16</v>
      </c>
      <c r="B262" t="s">
        <v>165</v>
      </c>
      <c r="C262">
        <v>582</v>
      </c>
      <c r="D262">
        <v>582</v>
      </c>
      <c r="E262" s="35">
        <v>1</v>
      </c>
      <c r="F262" s="34">
        <v>2.0000000000000001E-161</v>
      </c>
      <c r="G262">
        <v>99.69</v>
      </c>
      <c r="H262">
        <v>1201</v>
      </c>
      <c r="I262" t="str">
        <f>HYPERLINK("https://www.ncbi.nlm.nih.gov/nucleotide/AY046726.1?report=genbank&amp;log$=nucltop&amp;blast_rank=60&amp;RID=XDXGGG0801N","AY046726.1")</f>
        <v>AY046726.1</v>
      </c>
    </row>
    <row r="263" spans="1:9" x14ac:dyDescent="0.25">
      <c r="A263" t="s">
        <v>16</v>
      </c>
      <c r="B263" t="s">
        <v>165</v>
      </c>
      <c r="C263">
        <v>582</v>
      </c>
      <c r="D263">
        <v>582</v>
      </c>
      <c r="E263" s="35">
        <v>1</v>
      </c>
      <c r="F263" s="34">
        <v>2.0000000000000001E-161</v>
      </c>
      <c r="G263">
        <v>99.69</v>
      </c>
      <c r="H263">
        <v>1201</v>
      </c>
      <c r="I263" t="str">
        <f>HYPERLINK("https://www.ncbi.nlm.nih.gov/nucleotide/AY046723.1?report=genbank&amp;log$=nucltop&amp;blast_rank=61&amp;RID=XDXGGG0801N","AY046723.1")</f>
        <v>AY046723.1</v>
      </c>
    </row>
    <row r="264" spans="1:9" x14ac:dyDescent="0.25">
      <c r="A264" t="s">
        <v>16</v>
      </c>
      <c r="B264" t="s">
        <v>165</v>
      </c>
      <c r="C264">
        <v>581</v>
      </c>
      <c r="D264">
        <v>581</v>
      </c>
      <c r="E264" s="35">
        <v>1</v>
      </c>
      <c r="F264" s="34">
        <v>5.9999999999999998E-161</v>
      </c>
      <c r="G264">
        <v>99.69</v>
      </c>
      <c r="H264">
        <v>1792</v>
      </c>
      <c r="I264" t="str">
        <f>HYPERLINK("https://www.ncbi.nlm.nih.gov/nucleotide/KJ758332.1?report=genbank&amp;log$=nucltop&amp;blast_rank=62&amp;RID=XDXGGG0801N","KJ758332.1")</f>
        <v>KJ758332.1</v>
      </c>
    </row>
    <row r="265" spans="1:9" x14ac:dyDescent="0.25">
      <c r="A265" t="s">
        <v>16</v>
      </c>
      <c r="B265" t="s">
        <v>165</v>
      </c>
      <c r="C265">
        <v>581</v>
      </c>
      <c r="D265">
        <v>581</v>
      </c>
      <c r="E265" s="35">
        <v>1</v>
      </c>
      <c r="F265" s="34">
        <v>5.9999999999999998E-161</v>
      </c>
      <c r="G265">
        <v>99.69</v>
      </c>
      <c r="H265">
        <v>1805</v>
      </c>
      <c r="I265" t="str">
        <f>HYPERLINK("https://www.ncbi.nlm.nih.gov/nucleotide/KJ758302.1?report=genbank&amp;log$=nucltop&amp;blast_rank=63&amp;RID=XDXGGG0801N","KJ758302.1")</f>
        <v>KJ758302.1</v>
      </c>
    </row>
    <row r="266" spans="1:9" x14ac:dyDescent="0.25">
      <c r="A266" t="s">
        <v>16</v>
      </c>
      <c r="B266" t="s">
        <v>165</v>
      </c>
      <c r="C266">
        <v>581</v>
      </c>
      <c r="D266">
        <v>581</v>
      </c>
      <c r="E266" s="35">
        <v>1</v>
      </c>
      <c r="F266" s="34">
        <v>5.9999999999999998E-161</v>
      </c>
      <c r="G266">
        <v>99.69</v>
      </c>
      <c r="H266">
        <v>1786</v>
      </c>
      <c r="I266" t="str">
        <f>HYPERLINK("https://www.ncbi.nlm.nih.gov/nucleotide/KJ758074.1?report=genbank&amp;log$=nucltop&amp;blast_rank=64&amp;RID=XDXGGG0801N","KJ758074.1")</f>
        <v>KJ758074.1</v>
      </c>
    </row>
    <row r="267" spans="1:9" x14ac:dyDescent="0.25">
      <c r="A267" t="s">
        <v>16</v>
      </c>
      <c r="B267" t="s">
        <v>165</v>
      </c>
      <c r="C267">
        <v>581</v>
      </c>
      <c r="D267">
        <v>581</v>
      </c>
      <c r="E267" s="35">
        <v>1</v>
      </c>
      <c r="F267" s="34">
        <v>5.9999999999999998E-161</v>
      </c>
      <c r="G267">
        <v>99.69</v>
      </c>
      <c r="H267">
        <v>1806</v>
      </c>
      <c r="I267" t="str">
        <f>HYPERLINK("https://www.ncbi.nlm.nih.gov/nucleotide/KJ758010.1?report=genbank&amp;log$=nucltop&amp;blast_rank=65&amp;RID=XDXGGG0801N","KJ758010.1")</f>
        <v>KJ758010.1</v>
      </c>
    </row>
    <row r="268" spans="1:9" x14ac:dyDescent="0.25">
      <c r="A268" t="s">
        <v>16</v>
      </c>
      <c r="B268" t="s">
        <v>165</v>
      </c>
      <c r="C268">
        <v>581</v>
      </c>
      <c r="D268">
        <v>581</v>
      </c>
      <c r="E268" s="35">
        <v>1</v>
      </c>
      <c r="F268" s="34">
        <v>5.9999999999999998E-161</v>
      </c>
      <c r="G268">
        <v>99.69</v>
      </c>
      <c r="H268">
        <v>1796</v>
      </c>
      <c r="I268" t="str">
        <f>HYPERLINK("https://www.ncbi.nlm.nih.gov/nucleotide/KJ757876.1?report=genbank&amp;log$=nucltop&amp;blast_rank=66&amp;RID=XDXGGG0801N","KJ757876.1")</f>
        <v>KJ757876.1</v>
      </c>
    </row>
    <row r="269" spans="1:9" x14ac:dyDescent="0.25">
      <c r="A269" t="s">
        <v>16</v>
      </c>
      <c r="B269" t="s">
        <v>165</v>
      </c>
      <c r="C269">
        <v>581</v>
      </c>
      <c r="D269">
        <v>581</v>
      </c>
      <c r="E269" s="35">
        <v>1</v>
      </c>
      <c r="F269" s="34">
        <v>5.9999999999999998E-161</v>
      </c>
      <c r="G269">
        <v>99.69</v>
      </c>
      <c r="H269">
        <v>1794</v>
      </c>
      <c r="I269" t="str">
        <f>HYPERLINK("https://www.ncbi.nlm.nih.gov/nucleotide/KJ757797.1?report=genbank&amp;log$=nucltop&amp;blast_rank=67&amp;RID=XDXGGG0801N","KJ757797.1")</f>
        <v>KJ757797.1</v>
      </c>
    </row>
    <row r="270" spans="1:9" x14ac:dyDescent="0.25">
      <c r="A270" t="s">
        <v>16</v>
      </c>
      <c r="B270" t="s">
        <v>165</v>
      </c>
      <c r="C270">
        <v>581</v>
      </c>
      <c r="D270">
        <v>581</v>
      </c>
      <c r="E270" s="35">
        <v>1</v>
      </c>
      <c r="F270" s="34">
        <v>5.9999999999999998E-161</v>
      </c>
      <c r="G270">
        <v>99.69</v>
      </c>
      <c r="H270">
        <v>1792</v>
      </c>
      <c r="I270" t="str">
        <f>HYPERLINK("https://www.ncbi.nlm.nih.gov/nucleotide/KJ757766.1?report=genbank&amp;log$=nucltop&amp;blast_rank=68&amp;RID=XDXGGG0801N","KJ757766.1")</f>
        <v>KJ757766.1</v>
      </c>
    </row>
    <row r="271" spans="1:9" x14ac:dyDescent="0.25">
      <c r="A271" t="s">
        <v>16</v>
      </c>
      <c r="B271" t="s">
        <v>165</v>
      </c>
      <c r="C271">
        <v>579</v>
      </c>
      <c r="D271">
        <v>579</v>
      </c>
      <c r="E271" s="35">
        <v>1</v>
      </c>
      <c r="F271" s="34">
        <v>2E-160</v>
      </c>
      <c r="G271">
        <v>99.69</v>
      </c>
      <c r="H271">
        <v>1786</v>
      </c>
      <c r="I271" t="str">
        <f>HYPERLINK("https://www.ncbi.nlm.nih.gov/nucleotide/KJ758350.1?report=genbank&amp;log$=nucltop&amp;blast_rank=69&amp;RID=XDXGGG0801N","KJ758350.1")</f>
        <v>KJ758350.1</v>
      </c>
    </row>
    <row r="272" spans="1:9" x14ac:dyDescent="0.25">
      <c r="A272" t="s">
        <v>16</v>
      </c>
      <c r="B272" t="s">
        <v>155</v>
      </c>
      <c r="C272">
        <v>578</v>
      </c>
      <c r="D272">
        <v>578</v>
      </c>
      <c r="E272" s="35">
        <v>1</v>
      </c>
      <c r="F272" s="34">
        <v>2E-160</v>
      </c>
      <c r="G272">
        <v>99.38</v>
      </c>
      <c r="H272">
        <v>820</v>
      </c>
      <c r="I272" t="str">
        <f>HYPERLINK("https://www.ncbi.nlm.nih.gov/nucleotide/DQ062492.1?report=genbank&amp;log$=nucltop&amp;blast_rank=70&amp;RID=XDXGGG0801N","DQ062492.1")</f>
        <v>DQ062492.1</v>
      </c>
    </row>
    <row r="273" spans="1:9" x14ac:dyDescent="0.25">
      <c r="A273" t="s">
        <v>16</v>
      </c>
      <c r="B273" t="s">
        <v>165</v>
      </c>
      <c r="C273">
        <v>578</v>
      </c>
      <c r="D273">
        <v>578</v>
      </c>
      <c r="E273" s="35">
        <v>1</v>
      </c>
      <c r="F273" s="34">
        <v>2E-160</v>
      </c>
      <c r="G273">
        <v>99.38</v>
      </c>
      <c r="H273">
        <v>1201</v>
      </c>
      <c r="I273" t="str">
        <f>HYPERLINK("https://www.ncbi.nlm.nih.gov/nucleotide/AY046746.1?report=genbank&amp;log$=nucltop&amp;blast_rank=71&amp;RID=XDXGGG0801N","AY046746.1")</f>
        <v>AY046746.1</v>
      </c>
    </row>
    <row r="274" spans="1:9" x14ac:dyDescent="0.25">
      <c r="A274" t="s">
        <v>16</v>
      </c>
      <c r="B274" t="s">
        <v>165</v>
      </c>
      <c r="C274">
        <v>578</v>
      </c>
      <c r="D274">
        <v>578</v>
      </c>
      <c r="E274" s="35">
        <v>1</v>
      </c>
      <c r="F274" s="34">
        <v>2E-160</v>
      </c>
      <c r="G274">
        <v>99.38</v>
      </c>
      <c r="H274">
        <v>1201</v>
      </c>
      <c r="I274" t="str">
        <f>HYPERLINK("https://www.ncbi.nlm.nih.gov/nucleotide/AY046722.1?report=genbank&amp;log$=nucltop&amp;blast_rank=72&amp;RID=XDXGGG0801N","AY046722.1")</f>
        <v>AY046722.1</v>
      </c>
    </row>
    <row r="275" spans="1:9" x14ac:dyDescent="0.25">
      <c r="A275" t="s">
        <v>16</v>
      </c>
      <c r="B275" t="s">
        <v>185</v>
      </c>
      <c r="C275">
        <v>576</v>
      </c>
      <c r="D275">
        <v>576</v>
      </c>
      <c r="E275" s="35">
        <v>1</v>
      </c>
      <c r="F275" s="34">
        <v>7.9999999999999999E-160</v>
      </c>
      <c r="G275">
        <v>99.39</v>
      </c>
      <c r="H275">
        <v>10223</v>
      </c>
      <c r="I275" t="str">
        <f>HYPERLINK("https://www.ncbi.nlm.nih.gov/nucleotide/LR812489.1?report=genbank&amp;log$=nucltop&amp;blast_rank=73&amp;RID=XDXGGG0801N","LR812489.1")</f>
        <v>LR812489.1</v>
      </c>
    </row>
    <row r="276" spans="1:9" x14ac:dyDescent="0.25">
      <c r="A276" t="s">
        <v>16</v>
      </c>
      <c r="B276" t="s">
        <v>185</v>
      </c>
      <c r="C276">
        <v>576</v>
      </c>
      <c r="D276">
        <v>576</v>
      </c>
      <c r="E276" s="35">
        <v>1</v>
      </c>
      <c r="F276" s="34">
        <v>7.9999999999999999E-160</v>
      </c>
      <c r="G276">
        <v>99.39</v>
      </c>
      <c r="H276">
        <v>1495</v>
      </c>
      <c r="I276" t="str">
        <f>HYPERLINK("https://www.ncbi.nlm.nih.gov/nucleotide/KJ866919.1?report=genbank&amp;log$=nucltop&amp;blast_rank=74&amp;RID=XDXGGG0801N","KJ866919.1")</f>
        <v>KJ866919.1</v>
      </c>
    </row>
    <row r="277" spans="1:9" x14ac:dyDescent="0.25">
      <c r="A277" t="s">
        <v>16</v>
      </c>
      <c r="B277" t="s">
        <v>185</v>
      </c>
      <c r="C277">
        <v>576</v>
      </c>
      <c r="D277">
        <v>576</v>
      </c>
      <c r="E277" s="35">
        <v>1</v>
      </c>
      <c r="F277" s="34">
        <v>7.9999999999999999E-160</v>
      </c>
      <c r="G277">
        <v>99.39</v>
      </c>
      <c r="H277">
        <v>10223</v>
      </c>
      <c r="I277" t="str">
        <f>HYPERLINK("https://www.ncbi.nlm.nih.gov/nucleotide/LR782263.1?report=genbank&amp;log$=nucltop&amp;blast_rank=75&amp;RID=XDXGGG0801N","LR782263.1")</f>
        <v>LR782263.1</v>
      </c>
    </row>
    <row r="278" spans="1:9" x14ac:dyDescent="0.25">
      <c r="A278" t="s">
        <v>16</v>
      </c>
      <c r="B278" t="s">
        <v>186</v>
      </c>
      <c r="C278">
        <v>576</v>
      </c>
      <c r="D278">
        <v>576</v>
      </c>
      <c r="E278" s="35">
        <v>1</v>
      </c>
      <c r="F278" s="34">
        <v>7.9999999999999999E-160</v>
      </c>
      <c r="G278">
        <v>99.39</v>
      </c>
      <c r="H278">
        <v>1779</v>
      </c>
      <c r="I278" t="str">
        <f>HYPERLINK("https://www.ncbi.nlm.nih.gov/nucleotide/EF140623.1?report=genbank&amp;log$=nucltop&amp;blast_rank=76&amp;RID=XDXGGG0801N","EF140623.1")</f>
        <v>EF140623.1</v>
      </c>
    </row>
    <row r="279" spans="1:9" x14ac:dyDescent="0.25">
      <c r="A279" t="s">
        <v>16</v>
      </c>
      <c r="B279" t="s">
        <v>187</v>
      </c>
      <c r="C279">
        <v>576</v>
      </c>
      <c r="D279">
        <v>576</v>
      </c>
      <c r="E279" s="35">
        <v>1</v>
      </c>
      <c r="F279" s="34">
        <v>7.9999999999999999E-160</v>
      </c>
      <c r="G279">
        <v>99.39</v>
      </c>
      <c r="H279">
        <v>1672</v>
      </c>
      <c r="I279" t="str">
        <f>HYPERLINK("https://www.ncbi.nlm.nih.gov/nucleotide/AF290085.2?report=genbank&amp;log$=nucltop&amp;blast_rank=77&amp;RID=XDXGGG0801N","AF290085.2")</f>
        <v>AF290085.2</v>
      </c>
    </row>
    <row r="280" spans="1:9" x14ac:dyDescent="0.25">
      <c r="A280" t="s">
        <v>16</v>
      </c>
      <c r="B280" t="s">
        <v>188</v>
      </c>
      <c r="C280">
        <v>576</v>
      </c>
      <c r="D280">
        <v>576</v>
      </c>
      <c r="E280" s="35">
        <v>1</v>
      </c>
      <c r="F280" s="34">
        <v>7.9999999999999999E-160</v>
      </c>
      <c r="G280">
        <v>99.39</v>
      </c>
      <c r="H280">
        <v>1745</v>
      </c>
      <c r="I280" t="str">
        <f>HYPERLINK("https://www.ncbi.nlm.nih.gov/nucleotide/AF525665.1?report=genbank&amp;log$=nucltop&amp;blast_rank=78&amp;RID=XDXGGG0801N","AF525665.1")</f>
        <v>AF525665.1</v>
      </c>
    </row>
    <row r="281" spans="1:9" x14ac:dyDescent="0.25">
      <c r="A281" t="s">
        <v>16</v>
      </c>
      <c r="B281" t="s">
        <v>189</v>
      </c>
      <c r="C281">
        <v>575</v>
      </c>
      <c r="D281">
        <v>575</v>
      </c>
      <c r="E281" s="35">
        <v>1</v>
      </c>
      <c r="F281" s="34">
        <v>3.0000000000000001E-159</v>
      </c>
      <c r="G281">
        <v>99.38</v>
      </c>
      <c r="H281">
        <v>1026</v>
      </c>
      <c r="I281" t="str">
        <f>HYPERLINK("https://www.ncbi.nlm.nih.gov/nucleotide/MK542699.1?report=genbank&amp;log$=nucltop&amp;blast_rank=79&amp;RID=XDXGGG0801N","MK542699.1")</f>
        <v>MK542699.1</v>
      </c>
    </row>
    <row r="282" spans="1:9" x14ac:dyDescent="0.25">
      <c r="A282" t="s">
        <v>16</v>
      </c>
      <c r="B282" t="s">
        <v>190</v>
      </c>
      <c r="C282">
        <v>575</v>
      </c>
      <c r="D282">
        <v>575</v>
      </c>
      <c r="E282" s="35">
        <v>1</v>
      </c>
      <c r="F282" s="34">
        <v>3.0000000000000001E-159</v>
      </c>
      <c r="G282">
        <v>99.38</v>
      </c>
      <c r="H282">
        <v>1029</v>
      </c>
      <c r="I282" t="str">
        <f>HYPERLINK("https://www.ncbi.nlm.nih.gov/nucleotide/MK542689.1?report=genbank&amp;log$=nucltop&amp;blast_rank=80&amp;RID=XDXGGG0801N","MK542689.1")</f>
        <v>MK542689.1</v>
      </c>
    </row>
    <row r="283" spans="1:9" x14ac:dyDescent="0.25">
      <c r="A283" t="s">
        <v>16</v>
      </c>
      <c r="B283" t="s">
        <v>165</v>
      </c>
      <c r="C283">
        <v>575</v>
      </c>
      <c r="D283">
        <v>575</v>
      </c>
      <c r="E283" s="35">
        <v>0.98</v>
      </c>
      <c r="F283" s="34">
        <v>3.0000000000000001E-159</v>
      </c>
      <c r="G283">
        <v>99.69</v>
      </c>
      <c r="H283">
        <v>934</v>
      </c>
      <c r="I283" t="str">
        <f>HYPERLINK("https://www.ncbi.nlm.nih.gov/nucleotide/JQ956087.1?report=genbank&amp;log$=nucltop&amp;blast_rank=81&amp;RID=XDXGGG0801N","JQ956087.1")</f>
        <v>JQ956087.1</v>
      </c>
    </row>
    <row r="284" spans="1:9" x14ac:dyDescent="0.25">
      <c r="A284" t="s">
        <v>16</v>
      </c>
      <c r="B284" t="s">
        <v>165</v>
      </c>
      <c r="C284">
        <v>575</v>
      </c>
      <c r="D284">
        <v>575</v>
      </c>
      <c r="E284" s="35">
        <v>1</v>
      </c>
      <c r="F284" s="34">
        <v>3.0000000000000001E-159</v>
      </c>
      <c r="G284">
        <v>99.08</v>
      </c>
      <c r="H284">
        <v>1203</v>
      </c>
      <c r="I284" t="str">
        <f>HYPERLINK("https://www.ncbi.nlm.nih.gov/nucleotide/AY046730.1?report=genbank&amp;log$=nucltop&amp;blast_rank=82&amp;RID=XDXGGG0801N","AY046730.1")</f>
        <v>AY046730.1</v>
      </c>
    </row>
    <row r="285" spans="1:9" x14ac:dyDescent="0.25">
      <c r="A285" t="s">
        <v>16</v>
      </c>
      <c r="B285" t="s">
        <v>165</v>
      </c>
      <c r="C285">
        <v>574</v>
      </c>
      <c r="D285">
        <v>574</v>
      </c>
      <c r="E285" s="35">
        <v>1</v>
      </c>
      <c r="F285" s="34">
        <v>3.0000000000000001E-159</v>
      </c>
      <c r="G285">
        <v>99.39</v>
      </c>
      <c r="H285">
        <v>1794</v>
      </c>
      <c r="I285" t="str">
        <f>HYPERLINK("https://www.ncbi.nlm.nih.gov/nucleotide/KJ758243.1?report=genbank&amp;log$=nucltop&amp;blast_rank=83&amp;RID=XDXGGG0801N","KJ758243.1")</f>
        <v>KJ758243.1</v>
      </c>
    </row>
    <row r="286" spans="1:9" x14ac:dyDescent="0.25">
      <c r="A286" t="s">
        <v>16</v>
      </c>
      <c r="B286" t="s">
        <v>165</v>
      </c>
      <c r="C286">
        <v>574</v>
      </c>
      <c r="D286">
        <v>574</v>
      </c>
      <c r="E286" s="35">
        <v>0.97</v>
      </c>
      <c r="F286" s="34">
        <v>3.0000000000000001E-159</v>
      </c>
      <c r="G286">
        <v>100</v>
      </c>
      <c r="H286">
        <v>977</v>
      </c>
      <c r="I286" t="str">
        <f>HYPERLINK("https://www.ncbi.nlm.nih.gov/nucleotide/JQ956075.1?report=genbank&amp;log$=nucltop&amp;blast_rank=84&amp;RID=XDXGGG0801N","JQ956075.1")</f>
        <v>JQ956075.1</v>
      </c>
    </row>
    <row r="287" spans="1:9" x14ac:dyDescent="0.25">
      <c r="A287" t="s">
        <v>16</v>
      </c>
      <c r="B287" t="s">
        <v>181</v>
      </c>
      <c r="C287">
        <v>574</v>
      </c>
      <c r="D287">
        <v>574</v>
      </c>
      <c r="E287" s="35">
        <v>0.97</v>
      </c>
      <c r="F287" s="34">
        <v>3.0000000000000001E-159</v>
      </c>
      <c r="G287">
        <v>100</v>
      </c>
      <c r="H287">
        <v>965</v>
      </c>
      <c r="I287" t="str">
        <f>HYPERLINK("https://www.ncbi.nlm.nih.gov/nucleotide/HQ222502.1?report=genbank&amp;log$=nucltop&amp;blast_rank=85&amp;RID=XDXGGG0801N","HQ222502.1")</f>
        <v>HQ222502.1</v>
      </c>
    </row>
    <row r="288" spans="1:9" x14ac:dyDescent="0.25">
      <c r="A288" t="s">
        <v>16</v>
      </c>
      <c r="B288" t="s">
        <v>165</v>
      </c>
      <c r="C288">
        <v>573</v>
      </c>
      <c r="D288">
        <v>573</v>
      </c>
      <c r="E288" s="35">
        <v>1</v>
      </c>
      <c r="F288" s="34">
        <v>1.0000000000000001E-158</v>
      </c>
      <c r="G288">
        <v>99.08</v>
      </c>
      <c r="H288">
        <v>1785</v>
      </c>
      <c r="I288" t="str">
        <f>HYPERLINK("https://www.ncbi.nlm.nih.gov/nucleotide/KJ758004.1?report=genbank&amp;log$=nucltop&amp;blast_rank=86&amp;RID=XDXGGG0801N","KJ758004.1")</f>
        <v>KJ758004.1</v>
      </c>
    </row>
    <row r="289" spans="1:9" x14ac:dyDescent="0.25">
      <c r="A289" t="s">
        <v>16</v>
      </c>
      <c r="B289" t="s">
        <v>155</v>
      </c>
      <c r="C289">
        <v>573</v>
      </c>
      <c r="D289">
        <v>573</v>
      </c>
      <c r="E289" s="35">
        <v>1</v>
      </c>
      <c r="F289" s="34">
        <v>1.0000000000000001E-158</v>
      </c>
      <c r="G289">
        <v>99.08</v>
      </c>
      <c r="H289">
        <v>1787</v>
      </c>
      <c r="I289" t="str">
        <f>HYPERLINK("https://www.ncbi.nlm.nih.gov/nucleotide/KC771191.1?report=genbank&amp;log$=nucltop&amp;blast_rank=87&amp;RID=XDXGGG0801N","KC771191.1")</f>
        <v>KC771191.1</v>
      </c>
    </row>
    <row r="290" spans="1:9" x14ac:dyDescent="0.25">
      <c r="A290" t="s">
        <v>16</v>
      </c>
      <c r="B290" t="s">
        <v>155</v>
      </c>
      <c r="C290">
        <v>573</v>
      </c>
      <c r="D290">
        <v>573</v>
      </c>
      <c r="E290" s="35">
        <v>1</v>
      </c>
      <c r="F290" s="34">
        <v>1.0000000000000001E-158</v>
      </c>
      <c r="G290">
        <v>99.08</v>
      </c>
      <c r="H290">
        <v>1788</v>
      </c>
      <c r="I290" t="str">
        <f>HYPERLINK("https://www.ncbi.nlm.nih.gov/nucleotide/KC771189.1?report=genbank&amp;log$=nucltop&amp;blast_rank=88&amp;RID=XDXGGG0801N","KC771189.1")</f>
        <v>KC771189.1</v>
      </c>
    </row>
    <row r="291" spans="1:9" x14ac:dyDescent="0.25">
      <c r="A291" t="s">
        <v>16</v>
      </c>
      <c r="B291" t="s">
        <v>165</v>
      </c>
      <c r="C291">
        <v>573</v>
      </c>
      <c r="D291">
        <v>573</v>
      </c>
      <c r="E291" s="35">
        <v>1</v>
      </c>
      <c r="F291" s="34">
        <v>1.0000000000000001E-158</v>
      </c>
      <c r="G291">
        <v>99.08</v>
      </c>
      <c r="H291">
        <v>1200</v>
      </c>
      <c r="I291" t="str">
        <f>HYPERLINK("https://www.ncbi.nlm.nih.gov/nucleotide/AY046744.1?report=genbank&amp;log$=nucltop&amp;blast_rank=89&amp;RID=XDXGGG0801N","AY046744.1")</f>
        <v>AY046744.1</v>
      </c>
    </row>
    <row r="292" spans="1:9" x14ac:dyDescent="0.25">
      <c r="A292" t="s">
        <v>16</v>
      </c>
      <c r="B292" t="s">
        <v>165</v>
      </c>
      <c r="C292">
        <v>573</v>
      </c>
      <c r="D292">
        <v>573</v>
      </c>
      <c r="E292" s="35">
        <v>1</v>
      </c>
      <c r="F292" s="34">
        <v>1.0000000000000001E-158</v>
      </c>
      <c r="G292">
        <v>99.08</v>
      </c>
      <c r="H292">
        <v>1201</v>
      </c>
      <c r="I292" t="str">
        <f>HYPERLINK("https://www.ncbi.nlm.nih.gov/nucleotide/AY046718.1?report=genbank&amp;log$=nucltop&amp;blast_rank=90&amp;RID=XDXGGG0801N","AY046718.1")</f>
        <v>AY046718.1</v>
      </c>
    </row>
    <row r="293" spans="1:9" x14ac:dyDescent="0.25">
      <c r="A293" t="s">
        <v>16</v>
      </c>
      <c r="B293" t="s">
        <v>191</v>
      </c>
      <c r="C293">
        <v>572</v>
      </c>
      <c r="D293">
        <v>572</v>
      </c>
      <c r="E293" s="35">
        <v>0.97</v>
      </c>
      <c r="F293" s="34">
        <v>1.0000000000000001E-158</v>
      </c>
      <c r="G293">
        <v>100</v>
      </c>
      <c r="H293">
        <v>1084</v>
      </c>
      <c r="I293" t="str">
        <f>HYPERLINK("https://www.ncbi.nlm.nih.gov/nucleotide/MK542698.1?report=genbank&amp;log$=nucltop&amp;blast_rank=91&amp;RID=XDXGGG0801N","MK542698.1")</f>
        <v>MK542698.1</v>
      </c>
    </row>
    <row r="294" spans="1:9" x14ac:dyDescent="0.25">
      <c r="A294" t="s">
        <v>16</v>
      </c>
      <c r="B294" t="s">
        <v>165</v>
      </c>
      <c r="C294">
        <v>572</v>
      </c>
      <c r="D294">
        <v>572</v>
      </c>
      <c r="E294" s="35">
        <v>1</v>
      </c>
      <c r="F294" s="34">
        <v>3E-158</v>
      </c>
      <c r="G294">
        <v>99.08</v>
      </c>
      <c r="H294">
        <v>1792</v>
      </c>
      <c r="I294" t="str">
        <f>HYPERLINK("https://www.ncbi.nlm.nih.gov/nucleotide/KJ758229.1?report=genbank&amp;log$=nucltop&amp;blast_rank=92&amp;RID=XDXGGG0801N","KJ758229.1")</f>
        <v>KJ758229.1</v>
      </c>
    </row>
    <row r="295" spans="1:9" x14ac:dyDescent="0.25">
      <c r="A295" t="s">
        <v>16</v>
      </c>
      <c r="B295" t="s">
        <v>165</v>
      </c>
      <c r="C295">
        <v>572</v>
      </c>
      <c r="D295">
        <v>572</v>
      </c>
      <c r="E295" s="35">
        <v>1</v>
      </c>
      <c r="F295" s="34">
        <v>3E-158</v>
      </c>
      <c r="G295">
        <v>99.08</v>
      </c>
      <c r="H295">
        <v>1795</v>
      </c>
      <c r="I295" t="str">
        <f>HYPERLINK("https://www.ncbi.nlm.nih.gov/nucleotide/KJ758140.1?report=genbank&amp;log$=nucltop&amp;blast_rank=93&amp;RID=XDXGGG0801N","KJ758140.1")</f>
        <v>KJ758140.1</v>
      </c>
    </row>
    <row r="296" spans="1:9" x14ac:dyDescent="0.25">
      <c r="A296" t="s">
        <v>16</v>
      </c>
      <c r="B296" t="s">
        <v>165</v>
      </c>
      <c r="C296">
        <v>572</v>
      </c>
      <c r="D296">
        <v>572</v>
      </c>
      <c r="E296" s="35">
        <v>1</v>
      </c>
      <c r="F296" s="34">
        <v>3E-158</v>
      </c>
      <c r="G296">
        <v>99.08</v>
      </c>
      <c r="H296">
        <v>1800</v>
      </c>
      <c r="I296" t="str">
        <f>HYPERLINK("https://www.ncbi.nlm.nih.gov/nucleotide/KJ758129.1?report=genbank&amp;log$=nucltop&amp;blast_rank=94&amp;RID=XDXGGG0801N","KJ758129.1")</f>
        <v>KJ758129.1</v>
      </c>
    </row>
    <row r="297" spans="1:9" x14ac:dyDescent="0.25">
      <c r="A297" t="s">
        <v>16</v>
      </c>
      <c r="B297" t="s">
        <v>165</v>
      </c>
      <c r="C297">
        <v>572</v>
      </c>
      <c r="D297">
        <v>572</v>
      </c>
      <c r="E297" s="35">
        <v>1</v>
      </c>
      <c r="F297" s="34">
        <v>3E-158</v>
      </c>
      <c r="G297">
        <v>99.08</v>
      </c>
      <c r="H297">
        <v>1794</v>
      </c>
      <c r="I297" t="str">
        <f>HYPERLINK("https://www.ncbi.nlm.nih.gov/nucleotide/KJ757914.1?report=genbank&amp;log$=nucltop&amp;blast_rank=95&amp;RID=XDXGGG0801N","KJ757914.1")</f>
        <v>KJ757914.1</v>
      </c>
    </row>
    <row r="298" spans="1:9" x14ac:dyDescent="0.25">
      <c r="A298" t="s">
        <v>16</v>
      </c>
      <c r="B298" t="s">
        <v>155</v>
      </c>
      <c r="C298">
        <v>572</v>
      </c>
      <c r="D298">
        <v>572</v>
      </c>
      <c r="E298" s="35">
        <v>1</v>
      </c>
      <c r="F298" s="34">
        <v>3E-158</v>
      </c>
      <c r="G298">
        <v>99.08</v>
      </c>
      <c r="H298">
        <v>1790</v>
      </c>
      <c r="I298" t="str">
        <f>HYPERLINK("https://www.ncbi.nlm.nih.gov/nucleotide/KC771203.1?report=genbank&amp;log$=nucltop&amp;blast_rank=96&amp;RID=XDXGGG0801N","KC771203.1")</f>
        <v>KC771203.1</v>
      </c>
    </row>
    <row r="299" spans="1:9" x14ac:dyDescent="0.25">
      <c r="A299" t="s">
        <v>16</v>
      </c>
      <c r="B299" t="s">
        <v>155</v>
      </c>
      <c r="C299">
        <v>572</v>
      </c>
      <c r="D299">
        <v>572</v>
      </c>
      <c r="E299" s="35">
        <v>1</v>
      </c>
      <c r="F299" s="34">
        <v>3E-158</v>
      </c>
      <c r="G299">
        <v>99.08</v>
      </c>
      <c r="H299">
        <v>1789</v>
      </c>
      <c r="I299" t="str">
        <f>HYPERLINK("https://www.ncbi.nlm.nih.gov/nucleotide/KC771190.1?report=genbank&amp;log$=nucltop&amp;blast_rank=97&amp;RID=XDXGGG0801N","KC771190.1")</f>
        <v>KC771190.1</v>
      </c>
    </row>
    <row r="300" spans="1:9" x14ac:dyDescent="0.25">
      <c r="A300" t="s">
        <v>16</v>
      </c>
      <c r="B300" t="s">
        <v>155</v>
      </c>
      <c r="C300">
        <v>572</v>
      </c>
      <c r="D300">
        <v>572</v>
      </c>
      <c r="E300" s="35">
        <v>1</v>
      </c>
      <c r="F300" s="34">
        <v>3E-158</v>
      </c>
      <c r="G300">
        <v>99.08</v>
      </c>
      <c r="H300">
        <v>1798</v>
      </c>
      <c r="I300" t="str">
        <f>HYPERLINK("https://www.ncbi.nlm.nih.gov/nucleotide/KC771184.1?report=genbank&amp;log$=nucltop&amp;blast_rank=98&amp;RID=XDXGGG0801N","KC771184.1")</f>
        <v>KC771184.1</v>
      </c>
    </row>
    <row r="301" spans="1:9" x14ac:dyDescent="0.25">
      <c r="A301" t="s">
        <v>16</v>
      </c>
      <c r="B301" t="s">
        <v>181</v>
      </c>
      <c r="C301">
        <v>572</v>
      </c>
      <c r="D301">
        <v>572</v>
      </c>
      <c r="E301" s="35">
        <v>1</v>
      </c>
      <c r="F301" s="34">
        <v>3E-158</v>
      </c>
      <c r="G301">
        <v>99.08</v>
      </c>
      <c r="H301">
        <v>986</v>
      </c>
      <c r="I301" t="str">
        <f>HYPERLINK("https://www.ncbi.nlm.nih.gov/nucleotide/HM561223.1?report=genbank&amp;log$=nucltop&amp;blast_rank=99&amp;RID=XDXGGG0801N","HM561223.1")</f>
        <v>HM561223.1</v>
      </c>
    </row>
    <row r="302" spans="1:9" x14ac:dyDescent="0.25">
      <c r="A302" t="s">
        <v>16</v>
      </c>
      <c r="B302" t="s">
        <v>165</v>
      </c>
      <c r="C302">
        <v>572</v>
      </c>
      <c r="D302">
        <v>572</v>
      </c>
      <c r="E302" s="35">
        <v>1</v>
      </c>
      <c r="F302" s="34">
        <v>3E-158</v>
      </c>
      <c r="G302">
        <v>99.08</v>
      </c>
      <c r="H302">
        <v>1232</v>
      </c>
      <c r="I302" t="str">
        <f>HYPERLINK("https://www.ncbi.nlm.nih.gov/nucleotide/EF100371.1?report=genbank&amp;log$=nucltop&amp;blast_rank=100&amp;RID=XDXGGG0801N","EF100371.1")</f>
        <v>EF100371.1</v>
      </c>
    </row>
    <row r="303" spans="1:9" x14ac:dyDescent="0.25">
      <c r="A303" t="s">
        <v>192</v>
      </c>
      <c r="B303" t="s">
        <v>165</v>
      </c>
      <c r="C303">
        <v>603</v>
      </c>
      <c r="D303">
        <v>603</v>
      </c>
      <c r="E303" s="35">
        <v>1</v>
      </c>
      <c r="F303" s="34">
        <v>8.0000000000000004E-168</v>
      </c>
      <c r="G303">
        <v>100</v>
      </c>
      <c r="H303">
        <v>385</v>
      </c>
      <c r="I303" t="str">
        <f>HYPERLINK("https://www.ncbi.nlm.nih.gov/nucleotide/MK002993.1?report=genbank&amp;log$=nucltop&amp;blast_rank=1&amp;RID=XE46U67W01N","MK002993.1")</f>
        <v>MK002993.1</v>
      </c>
    </row>
    <row r="304" spans="1:9" x14ac:dyDescent="0.25">
      <c r="A304" t="s">
        <v>192</v>
      </c>
      <c r="B304" t="s">
        <v>193</v>
      </c>
      <c r="C304">
        <v>603</v>
      </c>
      <c r="D304">
        <v>603</v>
      </c>
      <c r="E304" s="35">
        <v>1</v>
      </c>
      <c r="F304" s="34">
        <v>8.0000000000000004E-168</v>
      </c>
      <c r="G304">
        <v>100</v>
      </c>
      <c r="H304">
        <v>1047</v>
      </c>
      <c r="I304" t="str">
        <f>HYPERLINK("https://www.ncbi.nlm.nih.gov/nucleotide/JX840887.1?report=genbank&amp;log$=nucltop&amp;blast_rank=2&amp;RID=XE46U67W01N","JX840887.1")</f>
        <v>JX840887.1</v>
      </c>
    </row>
    <row r="305" spans="1:9" x14ac:dyDescent="0.25">
      <c r="A305" t="s">
        <v>192</v>
      </c>
      <c r="B305" t="s">
        <v>194</v>
      </c>
      <c r="C305">
        <v>597</v>
      </c>
      <c r="D305">
        <v>597</v>
      </c>
      <c r="E305" s="35">
        <v>1</v>
      </c>
      <c r="F305" s="34">
        <v>4.0000000000000002E-166</v>
      </c>
      <c r="G305">
        <v>99.69</v>
      </c>
      <c r="H305">
        <v>405</v>
      </c>
      <c r="I305" t="str">
        <f>HYPERLINK("https://www.ncbi.nlm.nih.gov/nucleotide/MF527227.1?report=genbank&amp;log$=nucltop&amp;blast_rank=3&amp;RID=XE46U67W01N","MF527227.1")</f>
        <v>MF527227.1</v>
      </c>
    </row>
    <row r="306" spans="1:9" x14ac:dyDescent="0.25">
      <c r="A306" t="s">
        <v>192</v>
      </c>
      <c r="B306" t="s">
        <v>165</v>
      </c>
      <c r="C306">
        <v>597</v>
      </c>
      <c r="D306">
        <v>597</v>
      </c>
      <c r="E306" s="35">
        <v>1</v>
      </c>
      <c r="F306" s="34">
        <v>4.0000000000000002E-166</v>
      </c>
      <c r="G306">
        <v>99.69</v>
      </c>
      <c r="H306">
        <v>1798</v>
      </c>
      <c r="I306" t="str">
        <f>HYPERLINK("https://www.ncbi.nlm.nih.gov/nucleotide/KJ757845.1?report=genbank&amp;log$=nucltop&amp;blast_rank=4&amp;RID=XE46U67W01N","KJ757845.1")</f>
        <v>KJ757845.1</v>
      </c>
    </row>
    <row r="307" spans="1:9" x14ac:dyDescent="0.25">
      <c r="A307" t="s">
        <v>192</v>
      </c>
      <c r="B307" t="s">
        <v>165</v>
      </c>
      <c r="C307">
        <v>553</v>
      </c>
      <c r="D307">
        <v>553</v>
      </c>
      <c r="E307" s="35">
        <v>1</v>
      </c>
      <c r="F307" s="34">
        <v>8.0000000000000003E-153</v>
      </c>
      <c r="G307">
        <v>97.24</v>
      </c>
      <c r="H307">
        <v>385</v>
      </c>
      <c r="I307" t="str">
        <f>HYPERLINK("https://www.ncbi.nlm.nih.gov/nucleotide/MK004616.1?report=genbank&amp;log$=nucltop&amp;blast_rank=5&amp;RID=XE46U67W01N","MK004616.1")</f>
        <v>MK004616.1</v>
      </c>
    </row>
    <row r="308" spans="1:9" x14ac:dyDescent="0.25">
      <c r="A308" t="s">
        <v>192</v>
      </c>
      <c r="B308" t="s">
        <v>165</v>
      </c>
      <c r="C308">
        <v>547</v>
      </c>
      <c r="D308">
        <v>547</v>
      </c>
      <c r="E308" s="35">
        <v>1</v>
      </c>
      <c r="F308" s="34">
        <v>3.9999999999999998E-151</v>
      </c>
      <c r="G308">
        <v>96.93</v>
      </c>
      <c r="H308">
        <v>385</v>
      </c>
      <c r="I308" t="str">
        <f>HYPERLINK("https://www.ncbi.nlm.nih.gov/nucleotide/MK004446.1?report=genbank&amp;log$=nucltop&amp;blast_rank=6&amp;RID=XE46U67W01N","MK004446.1")</f>
        <v>MK004446.1</v>
      </c>
    </row>
    <row r="309" spans="1:9" x14ac:dyDescent="0.25">
      <c r="A309" t="s">
        <v>192</v>
      </c>
      <c r="B309" t="s">
        <v>165</v>
      </c>
      <c r="C309">
        <v>547</v>
      </c>
      <c r="D309">
        <v>547</v>
      </c>
      <c r="E309" s="35">
        <v>0.98</v>
      </c>
      <c r="F309" s="34">
        <v>3.9999999999999998E-151</v>
      </c>
      <c r="G309">
        <v>97.5</v>
      </c>
      <c r="H309">
        <v>385</v>
      </c>
      <c r="I309" t="str">
        <f>HYPERLINK("https://www.ncbi.nlm.nih.gov/nucleotide/MK003767.1?report=genbank&amp;log$=nucltop&amp;blast_rank=7&amp;RID=XE46U67W01N","MK003767.1")</f>
        <v>MK003767.1</v>
      </c>
    </row>
    <row r="310" spans="1:9" x14ac:dyDescent="0.25">
      <c r="A310" t="s">
        <v>192</v>
      </c>
      <c r="B310" t="s">
        <v>195</v>
      </c>
      <c r="C310">
        <v>547</v>
      </c>
      <c r="D310">
        <v>547</v>
      </c>
      <c r="E310" s="35">
        <v>1</v>
      </c>
      <c r="F310" s="34">
        <v>3.9999999999999998E-151</v>
      </c>
      <c r="G310">
        <v>96.93</v>
      </c>
      <c r="H310">
        <v>405</v>
      </c>
      <c r="I310" t="str">
        <f>HYPERLINK("https://www.ncbi.nlm.nih.gov/nucleotide/MF527228.1?report=genbank&amp;log$=nucltop&amp;blast_rank=8&amp;RID=XE46U67W01N","MF527228.1")</f>
        <v>MF527228.1</v>
      </c>
    </row>
    <row r="311" spans="1:9" x14ac:dyDescent="0.25">
      <c r="A311" t="s">
        <v>192</v>
      </c>
      <c r="B311" t="s">
        <v>165</v>
      </c>
      <c r="C311">
        <v>542</v>
      </c>
      <c r="D311">
        <v>542</v>
      </c>
      <c r="E311" s="35">
        <v>1</v>
      </c>
      <c r="F311" s="34">
        <v>2E-149</v>
      </c>
      <c r="G311">
        <v>96.63</v>
      </c>
      <c r="H311">
        <v>385</v>
      </c>
      <c r="I311" t="str">
        <f>HYPERLINK("https://www.ncbi.nlm.nih.gov/nucleotide/MK004034.1?report=genbank&amp;log$=nucltop&amp;blast_rank=9&amp;RID=XE46U67W01N","MK004034.1")</f>
        <v>MK004034.1</v>
      </c>
    </row>
    <row r="312" spans="1:9" x14ac:dyDescent="0.25">
      <c r="A312" t="s">
        <v>192</v>
      </c>
      <c r="B312" t="s">
        <v>165</v>
      </c>
      <c r="C312">
        <v>540</v>
      </c>
      <c r="D312">
        <v>540</v>
      </c>
      <c r="E312" s="35">
        <v>0.99</v>
      </c>
      <c r="F312" s="34">
        <v>6.0000000000000003E-149</v>
      </c>
      <c r="G312">
        <v>96.62</v>
      </c>
      <c r="H312">
        <v>384</v>
      </c>
      <c r="I312" t="str">
        <f>HYPERLINK("https://www.ncbi.nlm.nih.gov/nucleotide/MK003867.1?report=genbank&amp;log$=nucltop&amp;blast_rank=10&amp;RID=XE46U67W01N","MK003867.1")</f>
        <v>MK003867.1</v>
      </c>
    </row>
    <row r="313" spans="1:9" x14ac:dyDescent="0.25">
      <c r="A313" t="s">
        <v>192</v>
      </c>
      <c r="B313" t="s">
        <v>165</v>
      </c>
      <c r="C313">
        <v>531</v>
      </c>
      <c r="D313">
        <v>531</v>
      </c>
      <c r="E313" s="35">
        <v>1</v>
      </c>
      <c r="F313" s="34">
        <v>4.0000000000000001E-146</v>
      </c>
      <c r="G313">
        <v>96.01</v>
      </c>
      <c r="H313">
        <v>385</v>
      </c>
      <c r="I313" t="str">
        <f>HYPERLINK("https://www.ncbi.nlm.nih.gov/nucleotide/MK003845.1?report=genbank&amp;log$=nucltop&amp;blast_rank=11&amp;RID=XE46U67W01N","MK003845.1")</f>
        <v>MK003845.1</v>
      </c>
    </row>
    <row r="314" spans="1:9" x14ac:dyDescent="0.25">
      <c r="A314" t="s">
        <v>192</v>
      </c>
      <c r="B314" t="s">
        <v>196</v>
      </c>
      <c r="C314">
        <v>523</v>
      </c>
      <c r="D314">
        <v>523</v>
      </c>
      <c r="E314" s="35">
        <v>1</v>
      </c>
      <c r="F314" s="34">
        <v>5.9999999999999997E-144</v>
      </c>
      <c r="G314">
        <v>95.71</v>
      </c>
      <c r="H314">
        <v>1760</v>
      </c>
      <c r="I314" t="str">
        <f>HYPERLINK("https://www.ncbi.nlm.nih.gov/nucleotide/MG972333.1?report=genbank&amp;log$=nucltop&amp;blast_rank=12&amp;RID=XE46U67W01N","MG972333.1")</f>
        <v>MG972333.1</v>
      </c>
    </row>
    <row r="315" spans="1:9" x14ac:dyDescent="0.25">
      <c r="A315" t="s">
        <v>192</v>
      </c>
      <c r="B315" t="s">
        <v>197</v>
      </c>
      <c r="C315">
        <v>523</v>
      </c>
      <c r="D315">
        <v>523</v>
      </c>
      <c r="E315" s="35">
        <v>1</v>
      </c>
      <c r="F315" s="34">
        <v>5.9999999999999997E-144</v>
      </c>
      <c r="G315">
        <v>95.71</v>
      </c>
      <c r="H315">
        <v>1755</v>
      </c>
      <c r="I315" t="str">
        <f>HYPERLINK("https://www.ncbi.nlm.nih.gov/nucleotide/MW750340.1?report=genbank&amp;log$=nucltop&amp;blast_rank=13&amp;RID=XE46U67W01N","MW750340.1")</f>
        <v>MW750340.1</v>
      </c>
    </row>
    <row r="316" spans="1:9" x14ac:dyDescent="0.25">
      <c r="A316" t="s">
        <v>192</v>
      </c>
      <c r="B316" t="s">
        <v>197</v>
      </c>
      <c r="C316">
        <v>523</v>
      </c>
      <c r="D316">
        <v>523</v>
      </c>
      <c r="E316" s="35">
        <v>1</v>
      </c>
      <c r="F316" s="34">
        <v>5.9999999999999997E-144</v>
      </c>
      <c r="G316">
        <v>95.71</v>
      </c>
      <c r="H316">
        <v>1616</v>
      </c>
      <c r="I316" t="str">
        <f>HYPERLINK("https://www.ncbi.nlm.nih.gov/nucleotide/KC309496.1?report=genbank&amp;log$=nucltop&amp;blast_rank=14&amp;RID=XE46U67W01N","KC309496.1")</f>
        <v>KC309496.1</v>
      </c>
    </row>
    <row r="317" spans="1:9" x14ac:dyDescent="0.25">
      <c r="A317" t="s">
        <v>192</v>
      </c>
      <c r="B317" t="s">
        <v>197</v>
      </c>
      <c r="C317">
        <v>523</v>
      </c>
      <c r="D317">
        <v>523</v>
      </c>
      <c r="E317" s="35">
        <v>1</v>
      </c>
      <c r="F317" s="34">
        <v>5.9999999999999997E-144</v>
      </c>
      <c r="G317">
        <v>95.71</v>
      </c>
      <c r="H317">
        <v>1650</v>
      </c>
      <c r="I317" t="str">
        <f>HYPERLINK("https://www.ncbi.nlm.nih.gov/nucleotide/HQ912624.1?report=genbank&amp;log$=nucltop&amp;blast_rank=15&amp;RID=XE46U67W01N","HQ912624.1")</f>
        <v>HQ912624.1</v>
      </c>
    </row>
    <row r="318" spans="1:9" x14ac:dyDescent="0.25">
      <c r="A318" t="s">
        <v>192</v>
      </c>
      <c r="B318" t="s">
        <v>165</v>
      </c>
      <c r="C318">
        <v>518</v>
      </c>
      <c r="D318">
        <v>518</v>
      </c>
      <c r="E318" s="35">
        <v>1</v>
      </c>
      <c r="F318" s="34">
        <v>3.0000000000000001E-142</v>
      </c>
      <c r="G318">
        <v>95.4</v>
      </c>
      <c r="H318">
        <v>386</v>
      </c>
      <c r="I318" t="str">
        <f>HYPERLINK("https://www.ncbi.nlm.nih.gov/nucleotide/MK004230.1?report=genbank&amp;log$=nucltop&amp;blast_rank=16&amp;RID=XE46U67W01N","MK004230.1")</f>
        <v>MK004230.1</v>
      </c>
    </row>
    <row r="319" spans="1:9" x14ac:dyDescent="0.25">
      <c r="A319" t="s">
        <v>192</v>
      </c>
      <c r="B319" t="s">
        <v>198</v>
      </c>
      <c r="C319">
        <v>501</v>
      </c>
      <c r="D319">
        <v>501</v>
      </c>
      <c r="E319" s="35">
        <v>1</v>
      </c>
      <c r="F319" s="34">
        <v>2.9999999999999998E-137</v>
      </c>
      <c r="G319">
        <v>94.48</v>
      </c>
      <c r="H319">
        <v>1647</v>
      </c>
      <c r="I319" t="str">
        <f>HYPERLINK("https://www.ncbi.nlm.nih.gov/nucleotide/KC309485.1?report=genbank&amp;log$=nucltop&amp;blast_rank=17&amp;RID=XE46U67W01N","KC309485.1")</f>
        <v>KC309485.1</v>
      </c>
    </row>
    <row r="320" spans="1:9" x14ac:dyDescent="0.25">
      <c r="A320" t="s">
        <v>192</v>
      </c>
      <c r="B320" t="s">
        <v>199</v>
      </c>
      <c r="C320">
        <v>501</v>
      </c>
      <c r="D320">
        <v>501</v>
      </c>
      <c r="E320" s="35">
        <v>1</v>
      </c>
      <c r="F320" s="34">
        <v>2.9999999999999998E-137</v>
      </c>
      <c r="G320">
        <v>94.48</v>
      </c>
      <c r="H320">
        <v>1795</v>
      </c>
      <c r="I320" t="str">
        <f>HYPERLINK("https://www.ncbi.nlm.nih.gov/nucleotide/AJ968728.1?report=genbank&amp;log$=nucltop&amp;blast_rank=18&amp;RID=XE46U67W01N","AJ968728.1")</f>
        <v>AJ968728.1</v>
      </c>
    </row>
    <row r="321" spans="1:9" x14ac:dyDescent="0.25">
      <c r="A321" t="s">
        <v>192</v>
      </c>
      <c r="B321" t="s">
        <v>200</v>
      </c>
      <c r="C321">
        <v>496</v>
      </c>
      <c r="D321">
        <v>496</v>
      </c>
      <c r="E321" s="35">
        <v>1</v>
      </c>
      <c r="F321" s="34">
        <v>1E-135</v>
      </c>
      <c r="G321">
        <v>94.17</v>
      </c>
      <c r="H321">
        <v>1755</v>
      </c>
      <c r="I321" t="str">
        <f>HYPERLINK("https://www.ncbi.nlm.nih.gov/nucleotide/MK027054.1?report=genbank&amp;log$=nucltop&amp;blast_rank=19&amp;RID=XE46U67W01N","MK027054.1")</f>
        <v>MK027054.1</v>
      </c>
    </row>
    <row r="322" spans="1:9" x14ac:dyDescent="0.25">
      <c r="A322" t="s">
        <v>192</v>
      </c>
      <c r="B322" t="s">
        <v>201</v>
      </c>
      <c r="C322">
        <v>496</v>
      </c>
      <c r="D322">
        <v>496</v>
      </c>
      <c r="E322" s="35">
        <v>1</v>
      </c>
      <c r="F322" s="34">
        <v>1E-135</v>
      </c>
      <c r="G322">
        <v>94.17</v>
      </c>
      <c r="H322">
        <v>1723</v>
      </c>
      <c r="I322" t="str">
        <f>HYPERLINK("https://www.ncbi.nlm.nih.gov/nucleotide/KU561210.1?report=genbank&amp;log$=nucltop&amp;blast_rank=20&amp;RID=XE46U67W01N","KU561210.1")</f>
        <v>KU561210.1</v>
      </c>
    </row>
    <row r="323" spans="1:9" x14ac:dyDescent="0.25">
      <c r="A323" t="s">
        <v>192</v>
      </c>
      <c r="B323" t="s">
        <v>198</v>
      </c>
      <c r="C323">
        <v>496</v>
      </c>
      <c r="D323">
        <v>496</v>
      </c>
      <c r="E323" s="35">
        <v>1</v>
      </c>
      <c r="F323" s="34">
        <v>1E-135</v>
      </c>
      <c r="G323">
        <v>94.17</v>
      </c>
      <c r="H323">
        <v>1709</v>
      </c>
      <c r="I323" t="str">
        <f>HYPERLINK("https://www.ncbi.nlm.nih.gov/nucleotide/KU561170.1?report=genbank&amp;log$=nucltop&amp;blast_rank=21&amp;RID=XE46U67W01N","KU561170.1")</f>
        <v>KU561170.1</v>
      </c>
    </row>
    <row r="324" spans="1:9" x14ac:dyDescent="0.25">
      <c r="A324" t="s">
        <v>192</v>
      </c>
      <c r="B324" t="s">
        <v>202</v>
      </c>
      <c r="C324">
        <v>496</v>
      </c>
      <c r="D324">
        <v>496</v>
      </c>
      <c r="E324" s="35">
        <v>1</v>
      </c>
      <c r="F324" s="34">
        <v>1E-135</v>
      </c>
      <c r="G324">
        <v>94.17</v>
      </c>
      <c r="H324">
        <v>1344</v>
      </c>
      <c r="I324" t="str">
        <f>HYPERLINK("https://www.ncbi.nlm.nih.gov/nucleotide/KJ577846.1?report=genbank&amp;log$=nucltop&amp;blast_rank=22&amp;RID=XE46U67W01N","KJ577846.1")</f>
        <v>KJ577846.1</v>
      </c>
    </row>
    <row r="325" spans="1:9" x14ac:dyDescent="0.25">
      <c r="A325" t="s">
        <v>192</v>
      </c>
      <c r="B325" t="s">
        <v>203</v>
      </c>
      <c r="C325">
        <v>496</v>
      </c>
      <c r="D325">
        <v>496</v>
      </c>
      <c r="E325" s="35">
        <v>1</v>
      </c>
      <c r="F325" s="34">
        <v>1E-135</v>
      </c>
      <c r="G325">
        <v>94.19</v>
      </c>
      <c r="H325">
        <v>1762</v>
      </c>
      <c r="I325" t="str">
        <f>HYPERLINK("https://www.ncbi.nlm.nih.gov/nucleotide/MW750341.1?report=genbank&amp;log$=nucltop&amp;blast_rank=23&amp;RID=XE46U67W01N","MW750341.1")</f>
        <v>MW750341.1</v>
      </c>
    </row>
    <row r="326" spans="1:9" x14ac:dyDescent="0.25">
      <c r="A326" t="s">
        <v>192</v>
      </c>
      <c r="B326" t="s">
        <v>198</v>
      </c>
      <c r="C326">
        <v>496</v>
      </c>
      <c r="D326">
        <v>496</v>
      </c>
      <c r="E326" s="35">
        <v>1</v>
      </c>
      <c r="F326" s="34">
        <v>1E-135</v>
      </c>
      <c r="G326">
        <v>94.17</v>
      </c>
      <c r="H326">
        <v>1759</v>
      </c>
      <c r="I326" t="str">
        <f>HYPERLINK("https://www.ncbi.nlm.nih.gov/nucleotide/AF525671.1?report=genbank&amp;log$=nucltop&amp;blast_rank=24&amp;RID=XE46U67W01N","AF525671.1")</f>
        <v>AF525671.1</v>
      </c>
    </row>
    <row r="327" spans="1:9" x14ac:dyDescent="0.25">
      <c r="A327" t="s">
        <v>192</v>
      </c>
      <c r="B327" t="s">
        <v>198</v>
      </c>
      <c r="C327">
        <v>492</v>
      </c>
      <c r="D327">
        <v>492</v>
      </c>
      <c r="E327" s="35">
        <v>1</v>
      </c>
      <c r="F327" s="34">
        <v>2.0000000000000001E-134</v>
      </c>
      <c r="G327">
        <v>93.88</v>
      </c>
      <c r="H327">
        <v>1724</v>
      </c>
      <c r="I327" t="str">
        <f>HYPERLINK("https://www.ncbi.nlm.nih.gov/nucleotide/KU561209.1?report=genbank&amp;log$=nucltop&amp;blast_rank=25&amp;RID=XE46U67W01N","KU561209.1")</f>
        <v>KU561209.1</v>
      </c>
    </row>
    <row r="328" spans="1:9" x14ac:dyDescent="0.25">
      <c r="A328" t="s">
        <v>192</v>
      </c>
      <c r="B328" t="s">
        <v>198</v>
      </c>
      <c r="C328">
        <v>492</v>
      </c>
      <c r="D328">
        <v>492</v>
      </c>
      <c r="E328" s="35">
        <v>1</v>
      </c>
      <c r="F328" s="34">
        <v>2.0000000000000001E-134</v>
      </c>
      <c r="G328">
        <v>93.88</v>
      </c>
      <c r="H328">
        <v>1716</v>
      </c>
      <c r="I328" t="str">
        <f>HYPERLINK("https://www.ncbi.nlm.nih.gov/nucleotide/KU561208.1?report=genbank&amp;log$=nucltop&amp;blast_rank=26&amp;RID=XE46U67W01N","KU561208.1")</f>
        <v>KU561208.1</v>
      </c>
    </row>
    <row r="329" spans="1:9" x14ac:dyDescent="0.25">
      <c r="A329" t="s">
        <v>192</v>
      </c>
      <c r="B329" t="s">
        <v>204</v>
      </c>
      <c r="C329">
        <v>492</v>
      </c>
      <c r="D329">
        <v>492</v>
      </c>
      <c r="E329" s="35">
        <v>1</v>
      </c>
      <c r="F329" s="34">
        <v>2.0000000000000001E-134</v>
      </c>
      <c r="G329">
        <v>93.87</v>
      </c>
      <c r="H329">
        <v>1614</v>
      </c>
      <c r="I329" t="str">
        <f>HYPERLINK("https://www.ncbi.nlm.nih.gov/nucleotide/HQ912672.1?report=genbank&amp;log$=nucltop&amp;blast_rank=27&amp;RID=XE46U67W01N","HQ912672.1")</f>
        <v>HQ912672.1</v>
      </c>
    </row>
    <row r="330" spans="1:9" x14ac:dyDescent="0.25">
      <c r="A330" t="s">
        <v>192</v>
      </c>
      <c r="B330" t="s">
        <v>193</v>
      </c>
      <c r="C330">
        <v>490</v>
      </c>
      <c r="D330">
        <v>490</v>
      </c>
      <c r="E330" s="35">
        <v>1</v>
      </c>
      <c r="F330" s="34">
        <v>6E-134</v>
      </c>
      <c r="G330">
        <v>93.87</v>
      </c>
      <c r="H330">
        <v>560</v>
      </c>
      <c r="I330" t="str">
        <f>HYPERLINK("https://www.ncbi.nlm.nih.gov/nucleotide/AB827607.1?report=genbank&amp;log$=nucltop&amp;blast_rank=28&amp;RID=XE46U67W01N","AB827607.1")</f>
        <v>AB827607.1</v>
      </c>
    </row>
    <row r="331" spans="1:9" x14ac:dyDescent="0.25">
      <c r="A331" t="s">
        <v>192</v>
      </c>
      <c r="B331" t="s">
        <v>205</v>
      </c>
      <c r="C331">
        <v>490</v>
      </c>
      <c r="D331">
        <v>490</v>
      </c>
      <c r="E331" s="35">
        <v>1</v>
      </c>
      <c r="F331" s="34">
        <v>6E-134</v>
      </c>
      <c r="G331">
        <v>93.87</v>
      </c>
      <c r="H331">
        <v>1767</v>
      </c>
      <c r="I331" t="str">
        <f>HYPERLINK("https://www.ncbi.nlm.nih.gov/nucleotide/KJ577858.1?report=genbank&amp;log$=nucltop&amp;blast_rank=29&amp;RID=XE46U67W01N","KJ577858.1")</f>
        <v>KJ577858.1</v>
      </c>
    </row>
    <row r="332" spans="1:9" x14ac:dyDescent="0.25">
      <c r="A332" t="s">
        <v>192</v>
      </c>
      <c r="B332" t="s">
        <v>206</v>
      </c>
      <c r="C332">
        <v>490</v>
      </c>
      <c r="D332">
        <v>490</v>
      </c>
      <c r="E332" s="35">
        <v>1</v>
      </c>
      <c r="F332" s="34">
        <v>6E-134</v>
      </c>
      <c r="G332">
        <v>93.88</v>
      </c>
      <c r="H332">
        <v>1751</v>
      </c>
      <c r="I332" t="str">
        <f>HYPERLINK("https://www.ncbi.nlm.nih.gov/nucleotide/HQ912655.1?report=genbank&amp;log$=nucltop&amp;blast_rank=30&amp;RID=XE46U67W01N","HQ912655.1")</f>
        <v>HQ912655.1</v>
      </c>
    </row>
    <row r="333" spans="1:9" x14ac:dyDescent="0.25">
      <c r="A333" t="s">
        <v>192</v>
      </c>
      <c r="B333" t="s">
        <v>207</v>
      </c>
      <c r="C333">
        <v>486</v>
      </c>
      <c r="D333">
        <v>486</v>
      </c>
      <c r="E333" s="35">
        <v>1</v>
      </c>
      <c r="F333" s="34">
        <v>8.0000000000000005E-133</v>
      </c>
      <c r="G333">
        <v>93.58</v>
      </c>
      <c r="H333">
        <v>859</v>
      </c>
      <c r="I333" t="str">
        <f>HYPERLINK("https://www.ncbi.nlm.nih.gov/nucleotide/KX352220.1?report=genbank&amp;log$=nucltop&amp;blast_rank=31&amp;RID=XE46U67W01N","KX352220.1")</f>
        <v>KX352220.1</v>
      </c>
    </row>
    <row r="334" spans="1:9" x14ac:dyDescent="0.25">
      <c r="A334" t="s">
        <v>192</v>
      </c>
      <c r="B334" t="s">
        <v>208</v>
      </c>
      <c r="C334">
        <v>484</v>
      </c>
      <c r="D334">
        <v>484</v>
      </c>
      <c r="E334" s="35">
        <v>1</v>
      </c>
      <c r="F334" s="34">
        <v>3E-132</v>
      </c>
      <c r="G334">
        <v>93.56</v>
      </c>
      <c r="H334">
        <v>1746</v>
      </c>
      <c r="I334" t="str">
        <f>HYPERLINK("https://www.ncbi.nlm.nih.gov/nucleotide/MF001979.1?report=genbank&amp;log$=nucltop&amp;blast_rank=32&amp;RID=XE46U67W01N","MF001979.1")</f>
        <v>MF001979.1</v>
      </c>
    </row>
    <row r="335" spans="1:9" x14ac:dyDescent="0.25">
      <c r="A335" t="s">
        <v>192</v>
      </c>
      <c r="B335" t="s">
        <v>209</v>
      </c>
      <c r="C335">
        <v>484</v>
      </c>
      <c r="D335">
        <v>484</v>
      </c>
      <c r="E335" s="35">
        <v>1</v>
      </c>
      <c r="F335" s="34">
        <v>3E-132</v>
      </c>
      <c r="G335">
        <v>93.56</v>
      </c>
      <c r="H335">
        <v>1709</v>
      </c>
      <c r="I335" t="str">
        <f>HYPERLINK("https://www.ncbi.nlm.nih.gov/nucleotide/MF001978.1?report=genbank&amp;log$=nucltop&amp;blast_rank=33&amp;RID=XE46U67W01N","MF001978.1")</f>
        <v>MF001978.1</v>
      </c>
    </row>
    <row r="336" spans="1:9" x14ac:dyDescent="0.25">
      <c r="A336" t="s">
        <v>192</v>
      </c>
      <c r="B336" t="s">
        <v>210</v>
      </c>
      <c r="C336">
        <v>484</v>
      </c>
      <c r="D336">
        <v>484</v>
      </c>
      <c r="E336" s="35">
        <v>1</v>
      </c>
      <c r="F336" s="34">
        <v>3E-132</v>
      </c>
      <c r="G336">
        <v>93.56</v>
      </c>
      <c r="H336">
        <v>1629</v>
      </c>
      <c r="I336" t="str">
        <f>HYPERLINK("https://www.ncbi.nlm.nih.gov/nucleotide/KT861002.1?report=genbank&amp;log$=nucltop&amp;blast_rank=34&amp;RID=XE46U67W01N","KT861002.1")</f>
        <v>KT861002.1</v>
      </c>
    </row>
    <row r="337" spans="1:9" x14ac:dyDescent="0.25">
      <c r="A337" t="s">
        <v>192</v>
      </c>
      <c r="B337" t="s">
        <v>211</v>
      </c>
      <c r="C337">
        <v>484</v>
      </c>
      <c r="D337">
        <v>484</v>
      </c>
      <c r="E337" s="35">
        <v>1</v>
      </c>
      <c r="F337" s="34">
        <v>3E-132</v>
      </c>
      <c r="G337">
        <v>93.56</v>
      </c>
      <c r="H337">
        <v>1560</v>
      </c>
      <c r="I337" t="str">
        <f>HYPERLINK("https://www.ncbi.nlm.nih.gov/nucleotide/OP304763.1?report=genbank&amp;log$=nucltop&amp;blast_rank=35&amp;RID=XE46U67W01N","OP304763.1")</f>
        <v>OP304763.1</v>
      </c>
    </row>
    <row r="338" spans="1:9" x14ac:dyDescent="0.25">
      <c r="A338" t="s">
        <v>192</v>
      </c>
      <c r="B338" t="s">
        <v>212</v>
      </c>
      <c r="C338">
        <v>484</v>
      </c>
      <c r="D338">
        <v>484</v>
      </c>
      <c r="E338" s="35">
        <v>1</v>
      </c>
      <c r="F338" s="34">
        <v>3E-132</v>
      </c>
      <c r="G338">
        <v>93.56</v>
      </c>
      <c r="H338">
        <v>1629</v>
      </c>
      <c r="I338" t="str">
        <f>HYPERLINK("https://www.ncbi.nlm.nih.gov/nucleotide/KC309492.1?report=genbank&amp;log$=nucltop&amp;blast_rank=36&amp;RID=XE46U67W01N","KC309492.1")</f>
        <v>KC309492.1</v>
      </c>
    </row>
    <row r="339" spans="1:9" x14ac:dyDescent="0.25">
      <c r="A339" t="s">
        <v>192</v>
      </c>
      <c r="B339" t="s">
        <v>211</v>
      </c>
      <c r="C339">
        <v>484</v>
      </c>
      <c r="D339">
        <v>484</v>
      </c>
      <c r="E339" s="35">
        <v>1</v>
      </c>
      <c r="F339" s="34">
        <v>3E-132</v>
      </c>
      <c r="G339">
        <v>93.56</v>
      </c>
      <c r="H339">
        <v>1789</v>
      </c>
      <c r="I339" t="str">
        <f>HYPERLINK("https://www.ncbi.nlm.nih.gov/nucleotide/HQ912623.1?report=genbank&amp;log$=nucltop&amp;blast_rank=37&amp;RID=XE46U67W01N","HQ912623.1")</f>
        <v>HQ912623.1</v>
      </c>
    </row>
    <row r="340" spans="1:9" x14ac:dyDescent="0.25">
      <c r="A340" t="s">
        <v>192</v>
      </c>
      <c r="B340" t="s">
        <v>213</v>
      </c>
      <c r="C340">
        <v>484</v>
      </c>
      <c r="D340">
        <v>484</v>
      </c>
      <c r="E340" s="35">
        <v>1</v>
      </c>
      <c r="F340" s="34">
        <v>3E-132</v>
      </c>
      <c r="G340">
        <v>93.56</v>
      </c>
      <c r="H340">
        <v>630</v>
      </c>
      <c r="I340" t="str">
        <f>HYPERLINK("https://www.ncbi.nlm.nih.gov/nucleotide/FJ431719.1?report=genbank&amp;log$=nucltop&amp;blast_rank=38&amp;RID=XE46U67W01N","FJ431719.1")</f>
        <v>FJ431719.1</v>
      </c>
    </row>
    <row r="341" spans="1:9" x14ac:dyDescent="0.25">
      <c r="A341" t="s">
        <v>192</v>
      </c>
      <c r="B341" t="s">
        <v>214</v>
      </c>
      <c r="C341">
        <v>484</v>
      </c>
      <c r="D341">
        <v>484</v>
      </c>
      <c r="E341" s="35">
        <v>1</v>
      </c>
      <c r="F341" s="34">
        <v>3E-132</v>
      </c>
      <c r="G341">
        <v>93.56</v>
      </c>
      <c r="H341">
        <v>630</v>
      </c>
      <c r="I341" t="str">
        <f>HYPERLINK("https://www.ncbi.nlm.nih.gov/nucleotide/FJ431691.1?report=genbank&amp;log$=nucltop&amp;blast_rank=39&amp;RID=XE46U67W01N","FJ431691.1")</f>
        <v>FJ431691.1</v>
      </c>
    </row>
    <row r="342" spans="1:9" x14ac:dyDescent="0.25">
      <c r="A342" t="s">
        <v>192</v>
      </c>
      <c r="B342" t="s">
        <v>193</v>
      </c>
      <c r="C342">
        <v>479</v>
      </c>
      <c r="D342">
        <v>479</v>
      </c>
      <c r="E342" s="35">
        <v>1</v>
      </c>
      <c r="F342" s="34">
        <v>1.0000000000000001E-130</v>
      </c>
      <c r="G342">
        <v>93.25</v>
      </c>
      <c r="H342">
        <v>838</v>
      </c>
      <c r="I342" t="str">
        <f>HYPERLINK("https://www.ncbi.nlm.nih.gov/nucleotide/MH755044.1?report=genbank&amp;log$=nucltop&amp;blast_rank=40&amp;RID=XE46U67W01N","MH755044.1")</f>
        <v>MH755044.1</v>
      </c>
    </row>
    <row r="343" spans="1:9" x14ac:dyDescent="0.25">
      <c r="A343" t="s">
        <v>192</v>
      </c>
      <c r="B343" t="s">
        <v>193</v>
      </c>
      <c r="C343">
        <v>479</v>
      </c>
      <c r="D343">
        <v>479</v>
      </c>
      <c r="E343" s="35">
        <v>1</v>
      </c>
      <c r="F343" s="34">
        <v>1.0000000000000001E-130</v>
      </c>
      <c r="G343">
        <v>93.25</v>
      </c>
      <c r="H343">
        <v>838</v>
      </c>
      <c r="I343" t="str">
        <f>HYPERLINK("https://www.ncbi.nlm.nih.gov/nucleotide/MH755032.1?report=genbank&amp;log$=nucltop&amp;blast_rank=41&amp;RID=XE46U67W01N","MH755032.1")</f>
        <v>MH755032.1</v>
      </c>
    </row>
    <row r="344" spans="1:9" x14ac:dyDescent="0.25">
      <c r="A344" t="s">
        <v>192</v>
      </c>
      <c r="B344" t="s">
        <v>165</v>
      </c>
      <c r="C344">
        <v>479</v>
      </c>
      <c r="D344">
        <v>479</v>
      </c>
      <c r="E344" s="35">
        <v>1</v>
      </c>
      <c r="F344" s="34">
        <v>1.0000000000000001E-130</v>
      </c>
      <c r="G344">
        <v>93.25</v>
      </c>
      <c r="H344">
        <v>422</v>
      </c>
      <c r="I344" t="str">
        <f>HYPERLINK("https://www.ncbi.nlm.nih.gov/nucleotide/MH008594.1?report=genbank&amp;log$=nucltop&amp;blast_rank=42&amp;RID=XE46U67W01N","MH008594.1")</f>
        <v>MH008594.1</v>
      </c>
    </row>
    <row r="345" spans="1:9" x14ac:dyDescent="0.25">
      <c r="A345" t="s">
        <v>192</v>
      </c>
      <c r="B345" t="s">
        <v>201</v>
      </c>
      <c r="C345">
        <v>479</v>
      </c>
      <c r="D345">
        <v>479</v>
      </c>
      <c r="E345" s="35">
        <v>1</v>
      </c>
      <c r="F345" s="34">
        <v>1.0000000000000001E-130</v>
      </c>
      <c r="G345">
        <v>93.25</v>
      </c>
      <c r="H345">
        <v>1712</v>
      </c>
      <c r="I345" t="str">
        <f>HYPERLINK("https://www.ncbi.nlm.nih.gov/nucleotide/MG890416.1?report=genbank&amp;log$=nucltop&amp;blast_rank=43&amp;RID=XE46U67W01N","MG890416.1")</f>
        <v>MG890416.1</v>
      </c>
    </row>
    <row r="346" spans="1:9" x14ac:dyDescent="0.25">
      <c r="A346" t="s">
        <v>192</v>
      </c>
      <c r="B346" t="s">
        <v>215</v>
      </c>
      <c r="C346">
        <v>479</v>
      </c>
      <c r="D346">
        <v>479</v>
      </c>
      <c r="E346" s="35">
        <v>1</v>
      </c>
      <c r="F346" s="34">
        <v>1.0000000000000001E-130</v>
      </c>
      <c r="G346">
        <v>93.25</v>
      </c>
      <c r="H346">
        <v>1630</v>
      </c>
      <c r="I346" t="str">
        <f>HYPERLINK("https://www.ncbi.nlm.nih.gov/nucleotide/KU556409.1?report=genbank&amp;log$=nucltop&amp;blast_rank=44&amp;RID=XE46U67W01N","KU556409.1")</f>
        <v>KU556409.1</v>
      </c>
    </row>
    <row r="347" spans="1:9" x14ac:dyDescent="0.25">
      <c r="A347" t="s">
        <v>192</v>
      </c>
      <c r="B347" t="s">
        <v>216</v>
      </c>
      <c r="C347">
        <v>479</v>
      </c>
      <c r="D347">
        <v>479</v>
      </c>
      <c r="E347" s="35">
        <v>1</v>
      </c>
      <c r="F347" s="34">
        <v>1.0000000000000001E-130</v>
      </c>
      <c r="G347">
        <v>93.25</v>
      </c>
      <c r="H347">
        <v>1746</v>
      </c>
      <c r="I347" t="str">
        <f>HYPERLINK("https://www.ncbi.nlm.nih.gov/nucleotide/OP304801.1?report=genbank&amp;log$=nucltop&amp;blast_rank=45&amp;RID=XE46U67W01N","OP304801.1")</f>
        <v>OP304801.1</v>
      </c>
    </row>
    <row r="348" spans="1:9" x14ac:dyDescent="0.25">
      <c r="A348" t="s">
        <v>192</v>
      </c>
      <c r="B348" t="s">
        <v>201</v>
      </c>
      <c r="C348">
        <v>479</v>
      </c>
      <c r="D348">
        <v>479</v>
      </c>
      <c r="E348" s="35">
        <v>1</v>
      </c>
      <c r="F348" s="34">
        <v>1.0000000000000001E-130</v>
      </c>
      <c r="G348">
        <v>93.25</v>
      </c>
      <c r="H348">
        <v>1758</v>
      </c>
      <c r="I348" t="str">
        <f>HYPERLINK("https://www.ncbi.nlm.nih.gov/nucleotide/OL851897.1?report=genbank&amp;log$=nucltop&amp;blast_rank=46&amp;RID=XE46U67W01N","OL851897.1")</f>
        <v>OL851897.1</v>
      </c>
    </row>
    <row r="349" spans="1:9" x14ac:dyDescent="0.25">
      <c r="A349" t="s">
        <v>192</v>
      </c>
      <c r="B349" t="s">
        <v>217</v>
      </c>
      <c r="C349">
        <v>479</v>
      </c>
      <c r="D349">
        <v>479</v>
      </c>
      <c r="E349" s="35">
        <v>1</v>
      </c>
      <c r="F349" s="34">
        <v>1.0000000000000001E-130</v>
      </c>
      <c r="G349">
        <v>93.25</v>
      </c>
      <c r="H349">
        <v>387</v>
      </c>
      <c r="I349" t="str">
        <f>HYPERLINK("https://www.ncbi.nlm.nih.gov/nucleotide/MZ687605.1?report=genbank&amp;log$=nucltop&amp;blast_rank=47&amp;RID=XE46U67W01N","MZ687605.1")</f>
        <v>MZ687605.1</v>
      </c>
    </row>
    <row r="350" spans="1:9" x14ac:dyDescent="0.25">
      <c r="A350" t="s">
        <v>192</v>
      </c>
      <c r="B350" t="s">
        <v>201</v>
      </c>
      <c r="C350">
        <v>479</v>
      </c>
      <c r="D350">
        <v>479</v>
      </c>
      <c r="E350" s="35">
        <v>1</v>
      </c>
      <c r="F350" s="34">
        <v>1.0000000000000001E-130</v>
      </c>
      <c r="G350">
        <v>93.25</v>
      </c>
      <c r="H350">
        <v>1646</v>
      </c>
      <c r="I350" t="str">
        <f>HYPERLINK("https://www.ncbi.nlm.nih.gov/nucleotide/KC309493.1?report=genbank&amp;log$=nucltop&amp;blast_rank=48&amp;RID=XE46U67W01N","KC309493.1")</f>
        <v>KC309493.1</v>
      </c>
    </row>
    <row r="351" spans="1:9" x14ac:dyDescent="0.25">
      <c r="A351" t="s">
        <v>192</v>
      </c>
      <c r="B351" t="s">
        <v>201</v>
      </c>
      <c r="C351">
        <v>479</v>
      </c>
      <c r="D351">
        <v>479</v>
      </c>
      <c r="E351" s="35">
        <v>1</v>
      </c>
      <c r="F351" s="34">
        <v>1.0000000000000001E-130</v>
      </c>
      <c r="G351">
        <v>93.25</v>
      </c>
      <c r="H351">
        <v>1670</v>
      </c>
      <c r="I351" t="str">
        <f>HYPERLINK("https://www.ncbi.nlm.nih.gov/nucleotide/JQ581524.1?report=genbank&amp;log$=nucltop&amp;blast_rank=49&amp;RID=XE46U67W01N","JQ581524.1")</f>
        <v>JQ581524.1</v>
      </c>
    </row>
    <row r="352" spans="1:9" x14ac:dyDescent="0.25">
      <c r="A352" t="s">
        <v>192</v>
      </c>
      <c r="B352" t="s">
        <v>201</v>
      </c>
      <c r="C352">
        <v>479</v>
      </c>
      <c r="D352">
        <v>479</v>
      </c>
      <c r="E352" s="35">
        <v>1</v>
      </c>
      <c r="F352" s="34">
        <v>1.0000000000000001E-130</v>
      </c>
      <c r="G352">
        <v>93.25</v>
      </c>
      <c r="H352">
        <v>1653</v>
      </c>
      <c r="I352" t="str">
        <f>HYPERLINK("https://www.ncbi.nlm.nih.gov/nucleotide/MW494561.1?report=genbank&amp;log$=nucltop&amp;blast_rank=50&amp;RID=XE46U67W01N","MW494561.1")</f>
        <v>MW494561.1</v>
      </c>
    </row>
    <row r="353" spans="1:9" x14ac:dyDescent="0.25">
      <c r="A353" t="s">
        <v>192</v>
      </c>
      <c r="B353" t="s">
        <v>165</v>
      </c>
      <c r="C353">
        <v>479</v>
      </c>
      <c r="D353">
        <v>479</v>
      </c>
      <c r="E353" s="35">
        <v>1</v>
      </c>
      <c r="F353" s="34">
        <v>1.0000000000000001E-130</v>
      </c>
      <c r="G353">
        <v>93.25</v>
      </c>
      <c r="H353">
        <v>873</v>
      </c>
      <c r="I353" t="str">
        <f>HYPERLINK("https://www.ncbi.nlm.nih.gov/nucleotide/HQ867385.1?report=genbank&amp;log$=nucltop&amp;blast_rank=51&amp;RID=XE46U67W01N","HQ867385.1")</f>
        <v>HQ867385.1</v>
      </c>
    </row>
    <row r="354" spans="1:9" x14ac:dyDescent="0.25">
      <c r="A354" t="s">
        <v>192</v>
      </c>
      <c r="B354" t="s">
        <v>201</v>
      </c>
      <c r="C354">
        <v>479</v>
      </c>
      <c r="D354">
        <v>479</v>
      </c>
      <c r="E354" s="35">
        <v>1</v>
      </c>
      <c r="F354" s="34">
        <v>1.0000000000000001E-130</v>
      </c>
      <c r="G354">
        <v>93.25</v>
      </c>
      <c r="H354">
        <v>2438</v>
      </c>
      <c r="I354" t="str">
        <f>HYPERLINK("https://www.ncbi.nlm.nih.gov/nucleotide/FJ266034.1?report=genbank&amp;log$=nucltop&amp;blast_rank=52&amp;RID=XE46U67W01N","FJ266034.1")</f>
        <v>FJ266034.1</v>
      </c>
    </row>
    <row r="355" spans="1:9" x14ac:dyDescent="0.25">
      <c r="A355" t="s">
        <v>192</v>
      </c>
      <c r="B355" t="s">
        <v>201</v>
      </c>
      <c r="C355">
        <v>479</v>
      </c>
      <c r="D355">
        <v>479</v>
      </c>
      <c r="E355" s="35">
        <v>1</v>
      </c>
      <c r="F355" s="34">
        <v>1.0000000000000001E-130</v>
      </c>
      <c r="G355">
        <v>93.25</v>
      </c>
      <c r="H355">
        <v>2438</v>
      </c>
      <c r="I355" t="str">
        <f>HYPERLINK("https://www.ncbi.nlm.nih.gov/nucleotide/FJ266033.1?report=genbank&amp;log$=nucltop&amp;blast_rank=53&amp;RID=XE46U67W01N","FJ266033.1")</f>
        <v>FJ266033.1</v>
      </c>
    </row>
    <row r="356" spans="1:9" x14ac:dyDescent="0.25">
      <c r="A356" t="s">
        <v>192</v>
      </c>
      <c r="B356" t="s">
        <v>201</v>
      </c>
      <c r="C356">
        <v>479</v>
      </c>
      <c r="D356">
        <v>479</v>
      </c>
      <c r="E356" s="35">
        <v>1</v>
      </c>
      <c r="F356" s="34">
        <v>1.0000000000000001E-130</v>
      </c>
      <c r="G356">
        <v>93.25</v>
      </c>
      <c r="H356">
        <v>2444</v>
      </c>
      <c r="I356" t="str">
        <f>HYPERLINK("https://www.ncbi.nlm.nih.gov/nucleotide/FJ266032.1?report=genbank&amp;log$=nucltop&amp;blast_rank=54&amp;RID=XE46U67W01N","FJ266032.1")</f>
        <v>FJ266032.1</v>
      </c>
    </row>
    <row r="357" spans="1:9" x14ac:dyDescent="0.25">
      <c r="A357" t="s">
        <v>192</v>
      </c>
      <c r="B357" t="s">
        <v>201</v>
      </c>
      <c r="C357">
        <v>479</v>
      </c>
      <c r="D357">
        <v>479</v>
      </c>
      <c r="E357" s="35">
        <v>1</v>
      </c>
      <c r="F357" s="34">
        <v>1.0000000000000001E-130</v>
      </c>
      <c r="G357">
        <v>93.25</v>
      </c>
      <c r="H357">
        <v>2444</v>
      </c>
      <c r="I357" t="str">
        <f>HYPERLINK("https://www.ncbi.nlm.nih.gov/nucleotide/FJ266031.1?report=genbank&amp;log$=nucltop&amp;blast_rank=55&amp;RID=XE46U67W01N","FJ266031.1")</f>
        <v>FJ266031.1</v>
      </c>
    </row>
    <row r="358" spans="1:9" x14ac:dyDescent="0.25">
      <c r="A358" t="s">
        <v>192</v>
      </c>
      <c r="B358" t="s">
        <v>201</v>
      </c>
      <c r="C358">
        <v>479</v>
      </c>
      <c r="D358">
        <v>479</v>
      </c>
      <c r="E358" s="35">
        <v>1</v>
      </c>
      <c r="F358" s="34">
        <v>1.0000000000000001E-130</v>
      </c>
      <c r="G358">
        <v>93.25</v>
      </c>
      <c r="H358">
        <v>2439</v>
      </c>
      <c r="I358" t="str">
        <f>HYPERLINK("https://www.ncbi.nlm.nih.gov/nucleotide/FJ266030.1?report=genbank&amp;log$=nucltop&amp;blast_rank=56&amp;RID=XE46U67W01N","FJ266030.1")</f>
        <v>FJ266030.1</v>
      </c>
    </row>
    <row r="359" spans="1:9" x14ac:dyDescent="0.25">
      <c r="A359" t="s">
        <v>192</v>
      </c>
      <c r="B359" t="s">
        <v>201</v>
      </c>
      <c r="C359">
        <v>479</v>
      </c>
      <c r="D359">
        <v>479</v>
      </c>
      <c r="E359" s="35">
        <v>1</v>
      </c>
      <c r="F359" s="34">
        <v>1.0000000000000001E-130</v>
      </c>
      <c r="G359">
        <v>93.25</v>
      </c>
      <c r="H359">
        <v>2436</v>
      </c>
      <c r="I359" t="str">
        <f>HYPERLINK("https://www.ncbi.nlm.nih.gov/nucleotide/FJ266029.1?report=genbank&amp;log$=nucltop&amp;blast_rank=57&amp;RID=XE46U67W01N","FJ266029.1")</f>
        <v>FJ266029.1</v>
      </c>
    </row>
    <row r="360" spans="1:9" x14ac:dyDescent="0.25">
      <c r="A360" t="s">
        <v>192</v>
      </c>
      <c r="B360" t="s">
        <v>201</v>
      </c>
      <c r="C360">
        <v>479</v>
      </c>
      <c r="D360">
        <v>479</v>
      </c>
      <c r="E360" s="35">
        <v>1</v>
      </c>
      <c r="F360" s="34">
        <v>1.0000000000000001E-130</v>
      </c>
      <c r="G360">
        <v>93.25</v>
      </c>
      <c r="H360">
        <v>3395</v>
      </c>
      <c r="I360" t="str">
        <f>HYPERLINK("https://www.ncbi.nlm.nih.gov/nucleotide/EU364892.1?report=genbank&amp;log$=nucltop&amp;blast_rank=58&amp;RID=XE46U67W01N","EU364892.1")</f>
        <v>EU364892.1</v>
      </c>
    </row>
    <row r="361" spans="1:9" x14ac:dyDescent="0.25">
      <c r="A361" t="s">
        <v>192</v>
      </c>
      <c r="B361" t="s">
        <v>201</v>
      </c>
      <c r="C361">
        <v>479</v>
      </c>
      <c r="D361">
        <v>479</v>
      </c>
      <c r="E361" s="35">
        <v>1</v>
      </c>
      <c r="F361" s="34">
        <v>1.0000000000000001E-130</v>
      </c>
      <c r="G361">
        <v>93.25</v>
      </c>
      <c r="H361">
        <v>3453</v>
      </c>
      <c r="I361" t="str">
        <f>HYPERLINK("https://www.ncbi.nlm.nih.gov/nucleotide/EU364891.1?report=genbank&amp;log$=nucltop&amp;blast_rank=59&amp;RID=XE46U67W01N","EU364891.1")</f>
        <v>EU364891.1</v>
      </c>
    </row>
    <row r="362" spans="1:9" x14ac:dyDescent="0.25">
      <c r="A362" t="s">
        <v>192</v>
      </c>
      <c r="B362" t="s">
        <v>201</v>
      </c>
      <c r="C362">
        <v>479</v>
      </c>
      <c r="D362">
        <v>479</v>
      </c>
      <c r="E362" s="35">
        <v>1</v>
      </c>
      <c r="F362" s="34">
        <v>1.0000000000000001E-130</v>
      </c>
      <c r="G362">
        <v>93.25</v>
      </c>
      <c r="H362">
        <v>1791</v>
      </c>
      <c r="I362" t="str">
        <f>HYPERLINK("https://www.ncbi.nlm.nih.gov/nucleotide/AY485444.1?report=genbank&amp;log$=nucltop&amp;blast_rank=60&amp;RID=XE46U67W01N","AY485444.1")</f>
        <v>AY485444.1</v>
      </c>
    </row>
    <row r="363" spans="1:9" x14ac:dyDescent="0.25">
      <c r="A363" t="s">
        <v>192</v>
      </c>
      <c r="B363" t="s">
        <v>201</v>
      </c>
      <c r="C363">
        <v>479</v>
      </c>
      <c r="D363">
        <v>479</v>
      </c>
      <c r="E363" s="35">
        <v>1</v>
      </c>
      <c r="F363" s="34">
        <v>1.0000000000000001E-130</v>
      </c>
      <c r="G363">
        <v>93.25</v>
      </c>
      <c r="H363">
        <v>1701</v>
      </c>
      <c r="I363" t="str">
        <f>HYPERLINK("https://www.ncbi.nlm.nih.gov/nucleotide/AY188182.1?report=genbank&amp;log$=nucltop&amp;blast_rank=61&amp;RID=XE46U67W01N","AY188182.1")</f>
        <v>AY188182.1</v>
      </c>
    </row>
    <row r="364" spans="1:9" x14ac:dyDescent="0.25">
      <c r="A364" t="s">
        <v>192</v>
      </c>
      <c r="B364" t="s">
        <v>201</v>
      </c>
      <c r="C364">
        <v>479</v>
      </c>
      <c r="D364">
        <v>479</v>
      </c>
      <c r="E364" s="35">
        <v>1</v>
      </c>
      <c r="F364" s="34">
        <v>1.0000000000000001E-130</v>
      </c>
      <c r="G364">
        <v>93.25</v>
      </c>
      <c r="H364">
        <v>1688</v>
      </c>
      <c r="I364" t="str">
        <f>HYPERLINK("https://www.ncbi.nlm.nih.gov/nucleotide/AY188181.1?report=genbank&amp;log$=nucltop&amp;blast_rank=62&amp;RID=XE46U67W01N","AY188181.1")</f>
        <v>AY188181.1</v>
      </c>
    </row>
    <row r="365" spans="1:9" x14ac:dyDescent="0.25">
      <c r="A365" t="s">
        <v>192</v>
      </c>
      <c r="B365" t="s">
        <v>201</v>
      </c>
      <c r="C365">
        <v>479</v>
      </c>
      <c r="D365">
        <v>479</v>
      </c>
      <c r="E365" s="35">
        <v>1</v>
      </c>
      <c r="F365" s="34">
        <v>1.0000000000000001E-130</v>
      </c>
      <c r="G365">
        <v>93.25</v>
      </c>
      <c r="H365">
        <v>2905</v>
      </c>
      <c r="I365" t="str">
        <f>HYPERLINK("https://www.ncbi.nlm.nih.gov/nucleotide/DQ329271.1?report=genbank&amp;log$=nucltop&amp;blast_rank=63&amp;RID=XE46U67W01N","DQ329271.1")</f>
        <v>DQ329271.1</v>
      </c>
    </row>
    <row r="366" spans="1:9" x14ac:dyDescent="0.25">
      <c r="A366" t="s">
        <v>192</v>
      </c>
      <c r="B366" t="s">
        <v>201</v>
      </c>
      <c r="C366">
        <v>479</v>
      </c>
      <c r="D366">
        <v>479</v>
      </c>
      <c r="E366" s="35">
        <v>1</v>
      </c>
      <c r="F366" s="34">
        <v>1.0000000000000001E-130</v>
      </c>
      <c r="G366">
        <v>93.25</v>
      </c>
      <c r="H366">
        <v>2921</v>
      </c>
      <c r="I366" t="str">
        <f>HYPERLINK("https://www.ncbi.nlm.nih.gov/nucleotide/DQ329270.1?report=genbank&amp;log$=nucltop&amp;blast_rank=64&amp;RID=XE46U67W01N","DQ329270.1")</f>
        <v>DQ329270.1</v>
      </c>
    </row>
    <row r="367" spans="1:9" x14ac:dyDescent="0.25">
      <c r="A367" t="s">
        <v>192</v>
      </c>
      <c r="B367" t="s">
        <v>201</v>
      </c>
      <c r="C367">
        <v>479</v>
      </c>
      <c r="D367">
        <v>479</v>
      </c>
      <c r="E367" s="35">
        <v>1</v>
      </c>
      <c r="F367" s="34">
        <v>1.0000000000000001E-130</v>
      </c>
      <c r="G367">
        <v>93.25</v>
      </c>
      <c r="H367">
        <v>2910</v>
      </c>
      <c r="I367" t="str">
        <f>HYPERLINK("https://www.ncbi.nlm.nih.gov/nucleotide/DQ329269.1?report=genbank&amp;log$=nucltop&amp;blast_rank=65&amp;RID=XE46U67W01N","DQ329269.1")</f>
        <v>DQ329269.1</v>
      </c>
    </row>
    <row r="368" spans="1:9" x14ac:dyDescent="0.25">
      <c r="A368" t="s">
        <v>192</v>
      </c>
      <c r="B368" t="s">
        <v>201</v>
      </c>
      <c r="C368">
        <v>479</v>
      </c>
      <c r="D368">
        <v>479</v>
      </c>
      <c r="E368" s="35">
        <v>1</v>
      </c>
      <c r="F368" s="34">
        <v>1.0000000000000001E-130</v>
      </c>
      <c r="G368">
        <v>93.25</v>
      </c>
      <c r="H368">
        <v>2982</v>
      </c>
      <c r="I368" t="str">
        <f>HYPERLINK("https://www.ncbi.nlm.nih.gov/nucleotide/DQ329268.1?report=genbank&amp;log$=nucltop&amp;blast_rank=66&amp;RID=XE46U67W01N","DQ329268.1")</f>
        <v>DQ329268.1</v>
      </c>
    </row>
    <row r="369" spans="1:9" x14ac:dyDescent="0.25">
      <c r="A369" t="s">
        <v>192</v>
      </c>
      <c r="B369" t="s">
        <v>201</v>
      </c>
      <c r="C369">
        <v>479</v>
      </c>
      <c r="D369">
        <v>479</v>
      </c>
      <c r="E369" s="35">
        <v>1</v>
      </c>
      <c r="F369" s="34">
        <v>1.0000000000000001E-130</v>
      </c>
      <c r="G369">
        <v>93.25</v>
      </c>
      <c r="H369">
        <v>1800</v>
      </c>
      <c r="I369" t="str">
        <f>HYPERLINK("https://www.ncbi.nlm.nih.gov/nucleotide/X85386.2?report=genbank&amp;log$=nucltop&amp;blast_rank=67&amp;RID=XE46U67W01N","X85386.2")</f>
        <v>X85386.2</v>
      </c>
    </row>
    <row r="370" spans="1:9" x14ac:dyDescent="0.25">
      <c r="A370" t="s">
        <v>192</v>
      </c>
      <c r="B370" t="s">
        <v>205</v>
      </c>
      <c r="C370">
        <v>477</v>
      </c>
      <c r="D370">
        <v>477</v>
      </c>
      <c r="E370" s="35">
        <v>1</v>
      </c>
      <c r="F370" s="34">
        <v>4.9999999999999996E-130</v>
      </c>
      <c r="G370">
        <v>93.25</v>
      </c>
      <c r="H370">
        <v>1802</v>
      </c>
      <c r="I370" t="str">
        <f>HYPERLINK("https://www.ncbi.nlm.nih.gov/nucleotide/X85385.1?report=genbank&amp;log$=nucltop&amp;blast_rank=68&amp;RID=XE46U67W01N","X85385.1")</f>
        <v>X85385.1</v>
      </c>
    </row>
    <row r="371" spans="1:9" x14ac:dyDescent="0.25">
      <c r="A371" t="s">
        <v>192</v>
      </c>
      <c r="B371" t="s">
        <v>165</v>
      </c>
      <c r="C371">
        <v>475</v>
      </c>
      <c r="D371">
        <v>475</v>
      </c>
      <c r="E371" s="35">
        <v>1</v>
      </c>
      <c r="F371" s="34">
        <v>1.9999999999999999E-129</v>
      </c>
      <c r="G371">
        <v>92.94</v>
      </c>
      <c r="H371">
        <v>385</v>
      </c>
      <c r="I371" t="str">
        <f>HYPERLINK("https://www.ncbi.nlm.nih.gov/nucleotide/MK004417.1?report=genbank&amp;log$=nucltop&amp;blast_rank=69&amp;RID=XE46U67W01N","MK004417.1")</f>
        <v>MK004417.1</v>
      </c>
    </row>
    <row r="372" spans="1:9" x14ac:dyDescent="0.25">
      <c r="A372" t="s">
        <v>192</v>
      </c>
      <c r="B372" t="s">
        <v>201</v>
      </c>
      <c r="C372">
        <v>475</v>
      </c>
      <c r="D372">
        <v>475</v>
      </c>
      <c r="E372" s="35">
        <v>1</v>
      </c>
      <c r="F372" s="34">
        <v>1.9999999999999999E-129</v>
      </c>
      <c r="G372">
        <v>92.94</v>
      </c>
      <c r="H372">
        <v>2839</v>
      </c>
      <c r="I372" t="str">
        <f>HYPERLINK("https://www.ncbi.nlm.nih.gov/nucleotide/FR865494.1?report=genbank&amp;log$=nucltop&amp;blast_rank=70&amp;RID=XE46U67W01N","FR865494.1")</f>
        <v>FR865494.1</v>
      </c>
    </row>
    <row r="373" spans="1:9" x14ac:dyDescent="0.25">
      <c r="A373" t="s">
        <v>192</v>
      </c>
      <c r="B373" t="s">
        <v>218</v>
      </c>
      <c r="C373">
        <v>473</v>
      </c>
      <c r="D373">
        <v>473</v>
      </c>
      <c r="E373" s="35">
        <v>1</v>
      </c>
      <c r="F373" s="34">
        <v>6.9999999999999995E-129</v>
      </c>
      <c r="G373">
        <v>92.97</v>
      </c>
      <c r="H373">
        <v>1742</v>
      </c>
      <c r="I373" t="str">
        <f>HYPERLINK("https://www.ncbi.nlm.nih.gov/nucleotide/MN917239.1?report=genbank&amp;log$=nucltop&amp;blast_rank=71&amp;RID=XE46U67W01N","MN917239.1")</f>
        <v>MN917239.1</v>
      </c>
    </row>
    <row r="374" spans="1:9" x14ac:dyDescent="0.25">
      <c r="A374" t="s">
        <v>192</v>
      </c>
      <c r="B374" t="s">
        <v>218</v>
      </c>
      <c r="C374">
        <v>473</v>
      </c>
      <c r="D374">
        <v>473</v>
      </c>
      <c r="E374" s="35">
        <v>1</v>
      </c>
      <c r="F374" s="34">
        <v>6.9999999999999995E-129</v>
      </c>
      <c r="G374">
        <v>92.97</v>
      </c>
      <c r="H374">
        <v>1739</v>
      </c>
      <c r="I374" t="str">
        <f>HYPERLINK("https://www.ncbi.nlm.nih.gov/nucleotide/MN917238.1?report=genbank&amp;log$=nucltop&amp;blast_rank=72&amp;RID=XE46U67W01N","MN917238.1")</f>
        <v>MN917238.1</v>
      </c>
    </row>
    <row r="375" spans="1:9" x14ac:dyDescent="0.25">
      <c r="A375" t="s">
        <v>192</v>
      </c>
      <c r="B375" t="s">
        <v>219</v>
      </c>
      <c r="C375">
        <v>473</v>
      </c>
      <c r="D375">
        <v>473</v>
      </c>
      <c r="E375" s="35">
        <v>1</v>
      </c>
      <c r="F375" s="34">
        <v>6.9999999999999995E-129</v>
      </c>
      <c r="G375">
        <v>92.94</v>
      </c>
      <c r="H375">
        <v>1232</v>
      </c>
      <c r="I375" t="str">
        <f>HYPERLINK("https://www.ncbi.nlm.nih.gov/nucleotide/MF001994.1?report=genbank&amp;log$=nucltop&amp;blast_rank=73&amp;RID=XE46U67W01N","MF001994.1")</f>
        <v>MF001994.1</v>
      </c>
    </row>
    <row r="376" spans="1:9" x14ac:dyDescent="0.25">
      <c r="A376" t="s">
        <v>192</v>
      </c>
      <c r="B376" t="s">
        <v>219</v>
      </c>
      <c r="C376">
        <v>473</v>
      </c>
      <c r="D376">
        <v>473</v>
      </c>
      <c r="E376" s="35">
        <v>1</v>
      </c>
      <c r="F376" s="34">
        <v>6.9999999999999995E-129</v>
      </c>
      <c r="G376">
        <v>92.94</v>
      </c>
      <c r="H376">
        <v>1231</v>
      </c>
      <c r="I376" t="str">
        <f>HYPERLINK("https://www.ncbi.nlm.nih.gov/nucleotide/MF001993.1?report=genbank&amp;log$=nucltop&amp;blast_rank=74&amp;RID=XE46U67W01N","MF001993.1")</f>
        <v>MF001993.1</v>
      </c>
    </row>
    <row r="377" spans="1:9" x14ac:dyDescent="0.25">
      <c r="A377" t="s">
        <v>192</v>
      </c>
      <c r="B377" t="s">
        <v>219</v>
      </c>
      <c r="C377">
        <v>473</v>
      </c>
      <c r="D377">
        <v>473</v>
      </c>
      <c r="E377" s="35">
        <v>1</v>
      </c>
      <c r="F377" s="34">
        <v>6.9999999999999995E-129</v>
      </c>
      <c r="G377">
        <v>92.94</v>
      </c>
      <c r="H377">
        <v>1747</v>
      </c>
      <c r="I377" t="str">
        <f>HYPERLINK("https://www.ncbi.nlm.nih.gov/nucleotide/MF001992.1?report=genbank&amp;log$=nucltop&amp;blast_rank=75&amp;RID=XE46U67W01N","MF001992.1")</f>
        <v>MF001992.1</v>
      </c>
    </row>
    <row r="378" spans="1:9" x14ac:dyDescent="0.25">
      <c r="A378" t="s">
        <v>192</v>
      </c>
      <c r="B378" t="s">
        <v>165</v>
      </c>
      <c r="C378">
        <v>473</v>
      </c>
      <c r="D378">
        <v>473</v>
      </c>
      <c r="E378" s="35">
        <v>1</v>
      </c>
      <c r="F378" s="34">
        <v>6.9999999999999995E-129</v>
      </c>
      <c r="G378">
        <v>92.94</v>
      </c>
      <c r="H378">
        <v>383</v>
      </c>
      <c r="I378" t="str">
        <f>HYPERLINK("https://www.ncbi.nlm.nih.gov/nucleotide/MH913547.1?report=genbank&amp;log$=nucltop&amp;blast_rank=76&amp;RID=XE46U67W01N","MH913547.1")</f>
        <v>MH913547.1</v>
      </c>
    </row>
    <row r="379" spans="1:9" x14ac:dyDescent="0.25">
      <c r="A379" t="s">
        <v>192</v>
      </c>
      <c r="B379" t="s">
        <v>220</v>
      </c>
      <c r="C379">
        <v>473</v>
      </c>
      <c r="D379">
        <v>473</v>
      </c>
      <c r="E379" s="35">
        <v>1</v>
      </c>
      <c r="F379" s="34">
        <v>6.9999999999999995E-129</v>
      </c>
      <c r="G379">
        <v>92.94</v>
      </c>
      <c r="H379">
        <v>1761</v>
      </c>
      <c r="I379" t="str">
        <f>HYPERLINK("https://www.ncbi.nlm.nih.gov/nucleotide/OL851896.1?report=genbank&amp;log$=nucltop&amp;blast_rank=77&amp;RID=XE46U67W01N","OL851896.1")</f>
        <v>OL851896.1</v>
      </c>
    </row>
    <row r="380" spans="1:9" x14ac:dyDescent="0.25">
      <c r="A380" t="s">
        <v>192</v>
      </c>
      <c r="B380" t="s">
        <v>220</v>
      </c>
      <c r="C380">
        <v>473</v>
      </c>
      <c r="D380">
        <v>473</v>
      </c>
      <c r="E380" s="35">
        <v>1</v>
      </c>
      <c r="F380" s="34">
        <v>6.9999999999999995E-129</v>
      </c>
      <c r="G380">
        <v>92.94</v>
      </c>
      <c r="H380">
        <v>1785</v>
      </c>
      <c r="I380" t="str">
        <f>HYPERLINK("https://www.ncbi.nlm.nih.gov/nucleotide/MW723438.1?report=genbank&amp;log$=nucltop&amp;blast_rank=78&amp;RID=XE46U67W01N","MW723438.1")</f>
        <v>MW723438.1</v>
      </c>
    </row>
    <row r="381" spans="1:9" x14ac:dyDescent="0.25">
      <c r="A381" t="s">
        <v>192</v>
      </c>
      <c r="B381" t="s">
        <v>220</v>
      </c>
      <c r="C381">
        <v>473</v>
      </c>
      <c r="D381">
        <v>473</v>
      </c>
      <c r="E381" s="35">
        <v>1</v>
      </c>
      <c r="F381" s="34">
        <v>6.9999999999999995E-129</v>
      </c>
      <c r="G381">
        <v>92.94</v>
      </c>
      <c r="H381">
        <v>1752</v>
      </c>
      <c r="I381" t="str">
        <f>HYPERLINK("https://www.ncbi.nlm.nih.gov/nucleotide/HQ912559.1?report=genbank&amp;log$=nucltop&amp;blast_rank=79&amp;RID=XE46U67W01N","HQ912559.1")</f>
        <v>HQ912559.1</v>
      </c>
    </row>
    <row r="382" spans="1:9" x14ac:dyDescent="0.25">
      <c r="A382" t="s">
        <v>192</v>
      </c>
      <c r="B382" t="s">
        <v>220</v>
      </c>
      <c r="C382">
        <v>473</v>
      </c>
      <c r="D382">
        <v>473</v>
      </c>
      <c r="E382" s="35">
        <v>1</v>
      </c>
      <c r="F382" s="34">
        <v>6.9999999999999995E-129</v>
      </c>
      <c r="G382">
        <v>92.94</v>
      </c>
      <c r="H382">
        <v>1713</v>
      </c>
      <c r="I382" t="str">
        <f>HYPERLINK("https://www.ncbi.nlm.nih.gov/nucleotide/DQ514846.1?report=genbank&amp;log$=nucltop&amp;blast_rank=80&amp;RID=XE46U67W01N","DQ514846.1")</f>
        <v>DQ514846.1</v>
      </c>
    </row>
    <row r="383" spans="1:9" x14ac:dyDescent="0.25">
      <c r="A383" t="s">
        <v>192</v>
      </c>
      <c r="B383" t="s">
        <v>221</v>
      </c>
      <c r="C383">
        <v>472</v>
      </c>
      <c r="D383">
        <v>472</v>
      </c>
      <c r="E383" s="35">
        <v>0.99</v>
      </c>
      <c r="F383" s="34">
        <v>2.0000000000000001E-128</v>
      </c>
      <c r="G383">
        <v>92.92</v>
      </c>
      <c r="H383">
        <v>1644</v>
      </c>
      <c r="I383" t="str">
        <f>HYPERLINK("https://www.ncbi.nlm.nih.gov/nucleotide/MN917244.1?report=genbank&amp;log$=nucltop&amp;blast_rank=81&amp;RID=XE46U67W01N","MN917244.1")</f>
        <v>MN917244.1</v>
      </c>
    </row>
    <row r="384" spans="1:9" x14ac:dyDescent="0.25">
      <c r="A384" t="s">
        <v>192</v>
      </c>
      <c r="B384" t="s">
        <v>222</v>
      </c>
      <c r="C384">
        <v>472</v>
      </c>
      <c r="D384">
        <v>472</v>
      </c>
      <c r="E384" s="35">
        <v>0.99</v>
      </c>
      <c r="F384" s="34">
        <v>2.0000000000000001E-128</v>
      </c>
      <c r="G384">
        <v>92.92</v>
      </c>
      <c r="H384">
        <v>1738</v>
      </c>
      <c r="I384" t="str">
        <f>HYPERLINK("https://www.ncbi.nlm.nih.gov/nucleotide/MN917243.1?report=genbank&amp;log$=nucltop&amp;blast_rank=82&amp;RID=XE46U67W01N","MN917243.1")</f>
        <v>MN917243.1</v>
      </c>
    </row>
    <row r="385" spans="1:9" x14ac:dyDescent="0.25">
      <c r="A385" t="s">
        <v>192</v>
      </c>
      <c r="B385" t="s">
        <v>221</v>
      </c>
      <c r="C385">
        <v>472</v>
      </c>
      <c r="D385">
        <v>472</v>
      </c>
      <c r="E385" s="35">
        <v>0.99</v>
      </c>
      <c r="F385" s="34">
        <v>2.0000000000000001E-128</v>
      </c>
      <c r="G385">
        <v>92.92</v>
      </c>
      <c r="H385">
        <v>1644</v>
      </c>
      <c r="I385" t="str">
        <f>HYPERLINK("https://www.ncbi.nlm.nih.gov/nucleotide/OP304759.1?report=genbank&amp;log$=nucltop&amp;blast_rank=83&amp;RID=XE46U67W01N","OP304759.1")</f>
        <v>OP304759.1</v>
      </c>
    </row>
    <row r="386" spans="1:9" x14ac:dyDescent="0.25">
      <c r="A386" t="s">
        <v>192</v>
      </c>
      <c r="B386" t="s">
        <v>221</v>
      </c>
      <c r="C386">
        <v>472</v>
      </c>
      <c r="D386">
        <v>472</v>
      </c>
      <c r="E386" s="35">
        <v>0.99</v>
      </c>
      <c r="F386" s="34">
        <v>2.0000000000000001E-128</v>
      </c>
      <c r="G386">
        <v>92.92</v>
      </c>
      <c r="H386">
        <v>1748</v>
      </c>
      <c r="I386" t="str">
        <f>HYPERLINK("https://www.ncbi.nlm.nih.gov/nucleotide/JX401229.1?report=genbank&amp;log$=nucltop&amp;blast_rank=84&amp;RID=XE46U67W01N","JX401229.1")</f>
        <v>JX401229.1</v>
      </c>
    </row>
    <row r="387" spans="1:9" x14ac:dyDescent="0.25">
      <c r="A387" t="s">
        <v>192</v>
      </c>
      <c r="B387" t="s">
        <v>223</v>
      </c>
      <c r="C387">
        <v>472</v>
      </c>
      <c r="D387">
        <v>472</v>
      </c>
      <c r="E387" s="35">
        <v>0.99</v>
      </c>
      <c r="F387" s="34">
        <v>2.0000000000000001E-128</v>
      </c>
      <c r="G387">
        <v>92.92</v>
      </c>
      <c r="H387">
        <v>1644</v>
      </c>
      <c r="I387" t="str">
        <f>HYPERLINK("https://www.ncbi.nlm.nih.gov/nucleotide/KC309486.1?report=genbank&amp;log$=nucltop&amp;blast_rank=85&amp;RID=XE46U67W01N","KC309486.1")</f>
        <v>KC309486.1</v>
      </c>
    </row>
    <row r="388" spans="1:9" x14ac:dyDescent="0.25">
      <c r="A388" t="s">
        <v>192</v>
      </c>
      <c r="B388" t="s">
        <v>221</v>
      </c>
      <c r="C388">
        <v>472</v>
      </c>
      <c r="D388">
        <v>472</v>
      </c>
      <c r="E388" s="35">
        <v>0.99</v>
      </c>
      <c r="F388" s="34">
        <v>2.0000000000000001E-128</v>
      </c>
      <c r="G388">
        <v>92.92</v>
      </c>
      <c r="H388">
        <v>1356</v>
      </c>
      <c r="I388" t="str">
        <f>HYPERLINK("https://www.ncbi.nlm.nih.gov/nucleotide/HQ912677.1?report=genbank&amp;log$=nucltop&amp;blast_rank=86&amp;RID=XE46U67W01N","HQ912677.1")</f>
        <v>HQ912677.1</v>
      </c>
    </row>
    <row r="389" spans="1:9" x14ac:dyDescent="0.25">
      <c r="A389" t="s">
        <v>192</v>
      </c>
      <c r="B389" t="s">
        <v>224</v>
      </c>
      <c r="C389">
        <v>468</v>
      </c>
      <c r="D389">
        <v>468</v>
      </c>
      <c r="E389" s="35">
        <v>1</v>
      </c>
      <c r="F389" s="34">
        <v>3.0000000000000001E-127</v>
      </c>
      <c r="G389">
        <v>92.64</v>
      </c>
      <c r="H389">
        <v>1631</v>
      </c>
      <c r="I389" t="str">
        <f>HYPERLINK("https://www.ncbi.nlm.nih.gov/nucleotide/MN917237.1?report=genbank&amp;log$=nucltop&amp;blast_rank=87&amp;RID=XE46U67W01N","MN917237.1")</f>
        <v>MN917237.1</v>
      </c>
    </row>
    <row r="390" spans="1:9" x14ac:dyDescent="0.25">
      <c r="A390" t="s">
        <v>192</v>
      </c>
      <c r="B390" t="s">
        <v>219</v>
      </c>
      <c r="C390">
        <v>468</v>
      </c>
      <c r="D390">
        <v>468</v>
      </c>
      <c r="E390" s="35">
        <v>1</v>
      </c>
      <c r="F390" s="34">
        <v>3.0000000000000001E-127</v>
      </c>
      <c r="G390">
        <v>92.64</v>
      </c>
      <c r="H390">
        <v>1746</v>
      </c>
      <c r="I390" t="str">
        <f>HYPERLINK("https://www.ncbi.nlm.nih.gov/nucleotide/KJ577870.1?report=genbank&amp;log$=nucltop&amp;blast_rank=88&amp;RID=XE46U67W01N","KJ577870.1")</f>
        <v>KJ577870.1</v>
      </c>
    </row>
    <row r="391" spans="1:9" x14ac:dyDescent="0.25">
      <c r="A391" t="s">
        <v>192</v>
      </c>
      <c r="B391" t="s">
        <v>225</v>
      </c>
      <c r="C391">
        <v>468</v>
      </c>
      <c r="D391">
        <v>468</v>
      </c>
      <c r="E391" s="35">
        <v>1</v>
      </c>
      <c r="F391" s="34">
        <v>3.0000000000000001E-127</v>
      </c>
      <c r="G391">
        <v>92.64</v>
      </c>
      <c r="H391">
        <v>906</v>
      </c>
      <c r="I391" t="str">
        <f>HYPERLINK("https://www.ncbi.nlm.nih.gov/nucleotide/KJ577869.1?report=genbank&amp;log$=nucltop&amp;blast_rank=89&amp;RID=XE46U67W01N","KJ577869.1")</f>
        <v>KJ577869.1</v>
      </c>
    </row>
    <row r="392" spans="1:9" x14ac:dyDescent="0.25">
      <c r="A392" t="s">
        <v>192</v>
      </c>
      <c r="B392" t="s">
        <v>219</v>
      </c>
      <c r="C392">
        <v>468</v>
      </c>
      <c r="D392">
        <v>468</v>
      </c>
      <c r="E392" s="35">
        <v>1</v>
      </c>
      <c r="F392" s="34">
        <v>3.0000000000000001E-127</v>
      </c>
      <c r="G392">
        <v>92.64</v>
      </c>
      <c r="H392">
        <v>1627</v>
      </c>
      <c r="I392" t="str">
        <f>HYPERLINK("https://www.ncbi.nlm.nih.gov/nucleotide/KC309504.1?report=genbank&amp;log$=nucltop&amp;blast_rank=90&amp;RID=XE46U67W01N","KC309504.1")</f>
        <v>KC309504.1</v>
      </c>
    </row>
    <row r="393" spans="1:9" x14ac:dyDescent="0.25">
      <c r="A393" t="s">
        <v>192</v>
      </c>
      <c r="B393" t="s">
        <v>226</v>
      </c>
      <c r="C393">
        <v>468</v>
      </c>
      <c r="D393">
        <v>468</v>
      </c>
      <c r="E393" s="35">
        <v>1</v>
      </c>
      <c r="F393" s="34">
        <v>3.0000000000000001E-127</v>
      </c>
      <c r="G393">
        <v>92.64</v>
      </c>
      <c r="H393">
        <v>1646</v>
      </c>
      <c r="I393" t="str">
        <f>HYPERLINK("https://www.ncbi.nlm.nih.gov/nucleotide/JN975245.1?report=genbank&amp;log$=nucltop&amp;blast_rank=91&amp;RID=XE46U67W01N","JN975245.1")</f>
        <v>JN975245.1</v>
      </c>
    </row>
    <row r="394" spans="1:9" x14ac:dyDescent="0.25">
      <c r="A394" t="s">
        <v>192</v>
      </c>
      <c r="B394" t="s">
        <v>201</v>
      </c>
      <c r="C394">
        <v>468</v>
      </c>
      <c r="D394">
        <v>468</v>
      </c>
      <c r="E394" s="35">
        <v>0.96</v>
      </c>
      <c r="F394" s="34">
        <v>3.0000000000000001E-127</v>
      </c>
      <c r="G394">
        <v>93.63</v>
      </c>
      <c r="H394">
        <v>333</v>
      </c>
      <c r="I394" t="str">
        <f>HYPERLINK("https://www.ncbi.nlm.nih.gov/nucleotide/JX437440.1?report=genbank&amp;log$=nucltop&amp;blast_rank=92&amp;RID=XE46U67W01N","JX437440.1")</f>
        <v>JX437440.1</v>
      </c>
    </row>
    <row r="395" spans="1:9" x14ac:dyDescent="0.25">
      <c r="A395" t="s">
        <v>192</v>
      </c>
      <c r="B395" t="s">
        <v>227</v>
      </c>
      <c r="C395">
        <v>468</v>
      </c>
      <c r="D395">
        <v>468</v>
      </c>
      <c r="E395" s="35">
        <v>0.96</v>
      </c>
      <c r="F395" s="34">
        <v>3.0000000000000001E-127</v>
      </c>
      <c r="G395">
        <v>93.63</v>
      </c>
      <c r="H395">
        <v>333</v>
      </c>
      <c r="I395" t="str">
        <f>HYPERLINK("https://www.ncbi.nlm.nih.gov/nucleotide/JX437413.1?report=genbank&amp;log$=nucltop&amp;blast_rank=93&amp;RID=XE46U67W01N","JX437413.1")</f>
        <v>JX437413.1</v>
      </c>
    </row>
    <row r="396" spans="1:9" x14ac:dyDescent="0.25">
      <c r="A396" t="s">
        <v>192</v>
      </c>
      <c r="B396" t="s">
        <v>228</v>
      </c>
      <c r="C396">
        <v>468</v>
      </c>
      <c r="D396">
        <v>468</v>
      </c>
      <c r="E396" s="35">
        <v>1</v>
      </c>
      <c r="F396" s="34">
        <v>3.0000000000000001E-127</v>
      </c>
      <c r="G396">
        <v>92.64</v>
      </c>
      <c r="H396">
        <v>1759</v>
      </c>
      <c r="I396" t="str">
        <f>HYPERLINK("https://www.ncbi.nlm.nih.gov/nucleotide/AB430593.1?report=genbank&amp;log$=nucltop&amp;blast_rank=94&amp;RID=XE46U67W01N","AB430593.1")</f>
        <v>AB430593.1</v>
      </c>
    </row>
    <row r="397" spans="1:9" x14ac:dyDescent="0.25">
      <c r="A397" t="s">
        <v>192</v>
      </c>
      <c r="B397" t="s">
        <v>229</v>
      </c>
      <c r="C397">
        <v>468</v>
      </c>
      <c r="D397">
        <v>468</v>
      </c>
      <c r="E397" s="35">
        <v>1</v>
      </c>
      <c r="F397" s="34">
        <v>3.0000000000000001E-127</v>
      </c>
      <c r="G397">
        <v>92.66</v>
      </c>
      <c r="H397">
        <v>1647</v>
      </c>
      <c r="I397" t="str">
        <f>HYPERLINK("https://www.ncbi.nlm.nih.gov/nucleotide/HQ912678.1?report=genbank&amp;log$=nucltop&amp;blast_rank=95&amp;RID=XE46U67W01N","HQ912678.1")</f>
        <v>HQ912678.1</v>
      </c>
    </row>
    <row r="398" spans="1:9" x14ac:dyDescent="0.25">
      <c r="A398" t="s">
        <v>192</v>
      </c>
      <c r="B398" t="s">
        <v>229</v>
      </c>
      <c r="C398">
        <v>468</v>
      </c>
      <c r="D398">
        <v>468</v>
      </c>
      <c r="E398" s="35">
        <v>1</v>
      </c>
      <c r="F398" s="34">
        <v>3.0000000000000001E-127</v>
      </c>
      <c r="G398">
        <v>92.66</v>
      </c>
      <c r="H398">
        <v>1643</v>
      </c>
      <c r="I398" t="str">
        <f>HYPERLINK("https://www.ncbi.nlm.nih.gov/nucleotide/HQ912670.1?report=genbank&amp;log$=nucltop&amp;blast_rank=96&amp;RID=XE46U67W01N","HQ912670.1")</f>
        <v>HQ912670.1</v>
      </c>
    </row>
    <row r="399" spans="1:9" x14ac:dyDescent="0.25">
      <c r="A399" t="s">
        <v>192</v>
      </c>
      <c r="B399" t="s">
        <v>230</v>
      </c>
      <c r="C399">
        <v>468</v>
      </c>
      <c r="D399">
        <v>468</v>
      </c>
      <c r="E399" s="35">
        <v>1</v>
      </c>
      <c r="F399" s="34">
        <v>3.0000000000000001E-127</v>
      </c>
      <c r="G399">
        <v>92.64</v>
      </c>
      <c r="H399">
        <v>1792</v>
      </c>
      <c r="I399" t="str">
        <f>HYPERLINK("https://www.ncbi.nlm.nih.gov/nucleotide/HQ912565.1?report=genbank&amp;log$=nucltop&amp;blast_rank=97&amp;RID=XE46U67W01N","HQ912565.1")</f>
        <v>HQ912565.1</v>
      </c>
    </row>
    <row r="400" spans="1:9" x14ac:dyDescent="0.25">
      <c r="A400" t="s">
        <v>192</v>
      </c>
      <c r="B400" t="s">
        <v>220</v>
      </c>
      <c r="C400">
        <v>468</v>
      </c>
      <c r="D400">
        <v>468</v>
      </c>
      <c r="E400" s="35">
        <v>1</v>
      </c>
      <c r="F400" s="34">
        <v>3.0000000000000001E-127</v>
      </c>
      <c r="G400">
        <v>92.66</v>
      </c>
      <c r="H400">
        <v>1806</v>
      </c>
      <c r="I400" t="str">
        <f>HYPERLINK("https://www.ncbi.nlm.nih.gov/nucleotide/Y10569.1?report=genbank&amp;log$=nucltop&amp;blast_rank=98&amp;RID=XE46U67W01N","Y10569.1")</f>
        <v>Y10569.1</v>
      </c>
    </row>
    <row r="401" spans="1:9" x14ac:dyDescent="0.25">
      <c r="A401" t="s">
        <v>192</v>
      </c>
      <c r="B401" t="s">
        <v>231</v>
      </c>
      <c r="C401">
        <v>464</v>
      </c>
      <c r="D401">
        <v>464</v>
      </c>
      <c r="E401" s="35">
        <v>1</v>
      </c>
      <c r="F401" s="34">
        <v>3.9999999999999998E-126</v>
      </c>
      <c r="G401">
        <v>92.35</v>
      </c>
      <c r="H401">
        <v>1748</v>
      </c>
      <c r="I401" t="str">
        <f>HYPERLINK("https://www.ncbi.nlm.nih.gov/nucleotide/MF001991.1?report=genbank&amp;log$=nucltop&amp;blast_rank=99&amp;RID=XE46U67W01N","MF001991.1")</f>
        <v>MF001991.1</v>
      </c>
    </row>
    <row r="402" spans="1:9" x14ac:dyDescent="0.25">
      <c r="A402" t="s">
        <v>192</v>
      </c>
      <c r="B402" t="s">
        <v>232</v>
      </c>
      <c r="C402">
        <v>462</v>
      </c>
      <c r="D402">
        <v>462</v>
      </c>
      <c r="E402" s="35">
        <v>1</v>
      </c>
      <c r="F402" s="34">
        <v>1E-125</v>
      </c>
      <c r="G402">
        <v>92.33</v>
      </c>
      <c r="H402">
        <v>1744</v>
      </c>
      <c r="I402" t="str">
        <f>HYPERLINK("https://www.ncbi.nlm.nih.gov/nucleotide/OP304778.1?report=genbank&amp;log$=nucltop&amp;blast_rank=100&amp;RID=XE46U67W01N","OP304778.1")</f>
        <v>OP304778.1</v>
      </c>
    </row>
    <row r="403" spans="1:9" x14ac:dyDescent="0.25">
      <c r="A403" t="s">
        <v>233</v>
      </c>
      <c r="B403" t="s">
        <v>234</v>
      </c>
      <c r="C403">
        <v>595</v>
      </c>
      <c r="D403">
        <v>595</v>
      </c>
      <c r="E403" s="35">
        <v>1</v>
      </c>
      <c r="F403" s="34">
        <v>1E-165</v>
      </c>
      <c r="G403">
        <v>100</v>
      </c>
      <c r="H403">
        <v>384</v>
      </c>
      <c r="I403" t="str">
        <f>HYPERLINK("https://www.ncbi.nlm.nih.gov/nucleotide/MZ687607.1?report=genbank&amp;log$=nucltop&amp;blast_rank=1&amp;RID=XE4F6U4201N","MZ687607.1")</f>
        <v>MZ687607.1</v>
      </c>
    </row>
    <row r="404" spans="1:9" x14ac:dyDescent="0.25">
      <c r="A404" t="s">
        <v>233</v>
      </c>
      <c r="B404" t="s">
        <v>235</v>
      </c>
      <c r="C404">
        <v>568</v>
      </c>
      <c r="D404">
        <v>568</v>
      </c>
      <c r="E404" s="35">
        <v>1</v>
      </c>
      <c r="F404" s="34">
        <v>3E-157</v>
      </c>
      <c r="G404">
        <v>98.45</v>
      </c>
      <c r="H404">
        <v>1307</v>
      </c>
      <c r="I404" t="str">
        <f>HYPERLINK("https://www.ncbi.nlm.nih.gov/nucleotide/KP790170.1?report=genbank&amp;log$=nucltop&amp;blast_rank=2&amp;RID=XE4F6U4201N","KP790170.1")</f>
        <v>KP790170.1</v>
      </c>
    </row>
    <row r="405" spans="1:9" x14ac:dyDescent="0.25">
      <c r="A405" t="s">
        <v>233</v>
      </c>
      <c r="B405" t="s">
        <v>234</v>
      </c>
      <c r="C405">
        <v>568</v>
      </c>
      <c r="D405">
        <v>568</v>
      </c>
      <c r="E405" s="35">
        <v>1</v>
      </c>
      <c r="F405" s="34">
        <v>3E-157</v>
      </c>
      <c r="G405">
        <v>98.45</v>
      </c>
      <c r="H405">
        <v>384</v>
      </c>
      <c r="I405" t="str">
        <f>HYPERLINK("https://www.ncbi.nlm.nih.gov/nucleotide/MZ687668.1?report=genbank&amp;log$=nucltop&amp;blast_rank=3&amp;RID=XE4F6U4201N","MZ687668.1")</f>
        <v>MZ687668.1</v>
      </c>
    </row>
    <row r="406" spans="1:9" x14ac:dyDescent="0.25">
      <c r="A406" t="s">
        <v>233</v>
      </c>
      <c r="B406" t="s">
        <v>236</v>
      </c>
      <c r="C406">
        <v>568</v>
      </c>
      <c r="D406">
        <v>568</v>
      </c>
      <c r="E406" s="35">
        <v>1</v>
      </c>
      <c r="F406" s="34">
        <v>3E-157</v>
      </c>
      <c r="G406">
        <v>98.45</v>
      </c>
      <c r="H406">
        <v>1779</v>
      </c>
      <c r="I406" t="str">
        <f>HYPERLINK("https://www.ncbi.nlm.nih.gov/nucleotide/FJ947040.1?report=genbank&amp;log$=nucltop&amp;blast_rank=4&amp;RID=XE4F6U4201N","FJ947040.1")</f>
        <v>FJ947040.1</v>
      </c>
    </row>
    <row r="407" spans="1:9" x14ac:dyDescent="0.25">
      <c r="A407" t="s">
        <v>233</v>
      </c>
      <c r="B407" t="s">
        <v>237</v>
      </c>
      <c r="C407">
        <v>562</v>
      </c>
      <c r="D407">
        <v>562</v>
      </c>
      <c r="E407" s="35">
        <v>1</v>
      </c>
      <c r="F407" s="34">
        <v>1E-155</v>
      </c>
      <c r="G407">
        <v>98.14</v>
      </c>
      <c r="H407">
        <v>1695</v>
      </c>
      <c r="I407" t="str">
        <f>HYPERLINK("https://www.ncbi.nlm.nih.gov/nucleotide/KY980035.1?report=genbank&amp;log$=nucltop&amp;blast_rank=5&amp;RID=XE4F6U4201N","KY980035.1")</f>
        <v>KY980035.1</v>
      </c>
    </row>
    <row r="408" spans="1:9" x14ac:dyDescent="0.25">
      <c r="A408" t="s">
        <v>233</v>
      </c>
      <c r="B408" t="s">
        <v>238</v>
      </c>
      <c r="C408">
        <v>562</v>
      </c>
      <c r="D408">
        <v>562</v>
      </c>
      <c r="E408" s="35">
        <v>1</v>
      </c>
      <c r="F408" s="34">
        <v>1E-155</v>
      </c>
      <c r="G408">
        <v>98.14</v>
      </c>
      <c r="H408">
        <v>1590</v>
      </c>
      <c r="I408" t="str">
        <f>HYPERLINK("https://www.ncbi.nlm.nih.gov/nucleotide/MZ620988.1?report=genbank&amp;log$=nucltop&amp;blast_rank=6&amp;RID=XE4F6U4201N","MZ620988.1")</f>
        <v>MZ620988.1</v>
      </c>
    </row>
    <row r="409" spans="1:9" x14ac:dyDescent="0.25">
      <c r="A409" t="s">
        <v>233</v>
      </c>
      <c r="B409" t="s">
        <v>238</v>
      </c>
      <c r="C409">
        <v>562</v>
      </c>
      <c r="D409">
        <v>562</v>
      </c>
      <c r="E409" s="35">
        <v>1</v>
      </c>
      <c r="F409" s="34">
        <v>1E-155</v>
      </c>
      <c r="G409">
        <v>98.14</v>
      </c>
      <c r="H409">
        <v>1591</v>
      </c>
      <c r="I409" t="str">
        <f>HYPERLINK("https://www.ncbi.nlm.nih.gov/nucleotide/MZ620740.1?report=genbank&amp;log$=nucltop&amp;blast_rank=7&amp;RID=XE4F6U4201N","MZ620740.1")</f>
        <v>MZ620740.1</v>
      </c>
    </row>
    <row r="410" spans="1:9" x14ac:dyDescent="0.25">
      <c r="A410" t="s">
        <v>233</v>
      </c>
      <c r="B410" t="s">
        <v>239</v>
      </c>
      <c r="C410">
        <v>562</v>
      </c>
      <c r="D410">
        <v>562</v>
      </c>
      <c r="E410" s="35">
        <v>1</v>
      </c>
      <c r="F410" s="34">
        <v>1E-155</v>
      </c>
      <c r="G410">
        <v>98.14</v>
      </c>
      <c r="H410">
        <v>384</v>
      </c>
      <c r="I410" t="str">
        <f>HYPERLINK("https://www.ncbi.nlm.nih.gov/nucleotide/MZ687494.1?report=genbank&amp;log$=nucltop&amp;blast_rank=8&amp;RID=XE4F6U4201N","MZ687494.1")</f>
        <v>MZ687494.1</v>
      </c>
    </row>
    <row r="411" spans="1:9" x14ac:dyDescent="0.25">
      <c r="A411" t="s">
        <v>233</v>
      </c>
      <c r="B411" t="s">
        <v>240</v>
      </c>
      <c r="C411">
        <v>562</v>
      </c>
      <c r="D411">
        <v>562</v>
      </c>
      <c r="E411" s="35">
        <v>1</v>
      </c>
      <c r="F411" s="34">
        <v>1E-155</v>
      </c>
      <c r="G411">
        <v>98.14</v>
      </c>
      <c r="H411">
        <v>384</v>
      </c>
      <c r="I411" t="str">
        <f>HYPERLINK("https://www.ncbi.nlm.nih.gov/nucleotide/MZ687491.1?report=genbank&amp;log$=nucltop&amp;blast_rank=9&amp;RID=XE4F6U4201N","MZ687491.1")</f>
        <v>MZ687491.1</v>
      </c>
    </row>
    <row r="412" spans="1:9" x14ac:dyDescent="0.25">
      <c r="A412" t="s">
        <v>233</v>
      </c>
      <c r="B412" t="s">
        <v>241</v>
      </c>
      <c r="C412">
        <v>562</v>
      </c>
      <c r="D412">
        <v>562</v>
      </c>
      <c r="E412" s="35">
        <v>1</v>
      </c>
      <c r="F412" s="34">
        <v>1E-155</v>
      </c>
      <c r="G412">
        <v>98.14</v>
      </c>
      <c r="H412">
        <v>1717</v>
      </c>
      <c r="I412" t="str">
        <f>HYPERLINK("https://www.ncbi.nlm.nih.gov/nucleotide/JQ639761.1?report=genbank&amp;log$=nucltop&amp;blast_rank=10&amp;RID=XE4F6U4201N","JQ639761.1")</f>
        <v>JQ639761.1</v>
      </c>
    </row>
    <row r="413" spans="1:9" x14ac:dyDescent="0.25">
      <c r="A413" t="s">
        <v>233</v>
      </c>
      <c r="B413" t="s">
        <v>242</v>
      </c>
      <c r="C413">
        <v>562</v>
      </c>
      <c r="D413">
        <v>562</v>
      </c>
      <c r="E413" s="35">
        <v>1</v>
      </c>
      <c r="F413" s="34">
        <v>1E-155</v>
      </c>
      <c r="G413">
        <v>98.14</v>
      </c>
      <c r="H413">
        <v>1779</v>
      </c>
      <c r="I413" t="str">
        <f>HYPERLINK("https://www.ncbi.nlm.nih.gov/nucleotide/FJ947039.1?report=genbank&amp;log$=nucltop&amp;blast_rank=11&amp;RID=XE4F6U4201N","FJ947039.1")</f>
        <v>FJ947039.1</v>
      </c>
    </row>
    <row r="414" spans="1:9" x14ac:dyDescent="0.25">
      <c r="A414" t="s">
        <v>233</v>
      </c>
      <c r="B414" t="s">
        <v>243</v>
      </c>
      <c r="C414">
        <v>556</v>
      </c>
      <c r="D414">
        <v>556</v>
      </c>
      <c r="E414" s="35">
        <v>1</v>
      </c>
      <c r="F414" s="34">
        <v>6.0000000000000005E-154</v>
      </c>
      <c r="G414">
        <v>97.83</v>
      </c>
      <c r="H414">
        <v>1161</v>
      </c>
      <c r="I414" t="str">
        <f>HYPERLINK("https://www.ncbi.nlm.nih.gov/nucleotide/MN416312.1?report=genbank&amp;log$=nucltop&amp;blast_rank=12&amp;RID=XE4F6U4201N","MN416312.1")</f>
        <v>MN416312.1</v>
      </c>
    </row>
    <row r="415" spans="1:9" x14ac:dyDescent="0.25">
      <c r="A415" t="s">
        <v>233</v>
      </c>
      <c r="B415" t="s">
        <v>243</v>
      </c>
      <c r="C415">
        <v>556</v>
      </c>
      <c r="D415">
        <v>556</v>
      </c>
      <c r="E415" s="35">
        <v>1</v>
      </c>
      <c r="F415" s="34">
        <v>6.0000000000000005E-154</v>
      </c>
      <c r="G415">
        <v>97.83</v>
      </c>
      <c r="H415">
        <v>1161</v>
      </c>
      <c r="I415" t="str">
        <f>HYPERLINK("https://www.ncbi.nlm.nih.gov/nucleotide/MN416310.1?report=genbank&amp;log$=nucltop&amp;blast_rank=13&amp;RID=XE4F6U4201N","MN416310.1")</f>
        <v>MN416310.1</v>
      </c>
    </row>
    <row r="416" spans="1:9" x14ac:dyDescent="0.25">
      <c r="A416" t="s">
        <v>233</v>
      </c>
      <c r="B416" t="s">
        <v>244</v>
      </c>
      <c r="C416">
        <v>556</v>
      </c>
      <c r="D416">
        <v>556</v>
      </c>
      <c r="E416" s="35">
        <v>1</v>
      </c>
      <c r="F416" s="34">
        <v>6.0000000000000005E-154</v>
      </c>
      <c r="G416">
        <v>97.83</v>
      </c>
      <c r="H416">
        <v>1161</v>
      </c>
      <c r="I416" t="str">
        <f>HYPERLINK("https://www.ncbi.nlm.nih.gov/nucleotide/MN416309.1?report=genbank&amp;log$=nucltop&amp;blast_rank=14&amp;RID=XE4F6U4201N","MN416309.1")</f>
        <v>MN416309.1</v>
      </c>
    </row>
    <row r="417" spans="1:9" x14ac:dyDescent="0.25">
      <c r="A417" t="s">
        <v>233</v>
      </c>
      <c r="B417" t="s">
        <v>245</v>
      </c>
      <c r="C417">
        <v>556</v>
      </c>
      <c r="D417">
        <v>556</v>
      </c>
      <c r="E417" s="35">
        <v>1</v>
      </c>
      <c r="F417" s="34">
        <v>6.0000000000000005E-154</v>
      </c>
      <c r="G417">
        <v>97.83</v>
      </c>
      <c r="H417">
        <v>1336</v>
      </c>
      <c r="I417" t="str">
        <f>HYPERLINK("https://www.ncbi.nlm.nih.gov/nucleotide/KP790157.1?report=genbank&amp;log$=nucltop&amp;blast_rank=15&amp;RID=XE4F6U4201N","KP790157.1")</f>
        <v>KP790157.1</v>
      </c>
    </row>
    <row r="418" spans="1:9" x14ac:dyDescent="0.25">
      <c r="A418" t="s">
        <v>233</v>
      </c>
      <c r="B418" t="s">
        <v>245</v>
      </c>
      <c r="C418">
        <v>556</v>
      </c>
      <c r="D418">
        <v>556</v>
      </c>
      <c r="E418" s="35">
        <v>1</v>
      </c>
      <c r="F418" s="34">
        <v>6.0000000000000005E-154</v>
      </c>
      <c r="G418">
        <v>97.83</v>
      </c>
      <c r="H418">
        <v>1344</v>
      </c>
      <c r="I418" t="str">
        <f>HYPERLINK("https://www.ncbi.nlm.nih.gov/nucleotide/KP790156.1?report=genbank&amp;log$=nucltop&amp;blast_rank=16&amp;RID=XE4F6U4201N","KP790156.1")</f>
        <v>KP790156.1</v>
      </c>
    </row>
    <row r="419" spans="1:9" x14ac:dyDescent="0.25">
      <c r="A419" t="s">
        <v>233</v>
      </c>
      <c r="B419" t="s">
        <v>245</v>
      </c>
      <c r="C419">
        <v>556</v>
      </c>
      <c r="D419">
        <v>556</v>
      </c>
      <c r="E419" s="35">
        <v>1</v>
      </c>
      <c r="F419" s="34">
        <v>6.0000000000000005E-154</v>
      </c>
      <c r="G419">
        <v>97.83</v>
      </c>
      <c r="H419">
        <v>1338</v>
      </c>
      <c r="I419" t="str">
        <f>HYPERLINK("https://www.ncbi.nlm.nih.gov/nucleotide/KP790155.1?report=genbank&amp;log$=nucltop&amp;blast_rank=17&amp;RID=XE4F6U4201N","KP790155.1")</f>
        <v>KP790155.1</v>
      </c>
    </row>
    <row r="420" spans="1:9" x14ac:dyDescent="0.25">
      <c r="A420" t="s">
        <v>233</v>
      </c>
      <c r="B420" t="s">
        <v>245</v>
      </c>
      <c r="C420">
        <v>556</v>
      </c>
      <c r="D420">
        <v>556</v>
      </c>
      <c r="E420" s="35">
        <v>1</v>
      </c>
      <c r="F420" s="34">
        <v>6.0000000000000005E-154</v>
      </c>
      <c r="G420">
        <v>97.83</v>
      </c>
      <c r="H420">
        <v>1331</v>
      </c>
      <c r="I420" t="str">
        <f>HYPERLINK("https://www.ncbi.nlm.nih.gov/nucleotide/KP790154.1?report=genbank&amp;log$=nucltop&amp;blast_rank=18&amp;RID=XE4F6U4201N","KP790154.1")</f>
        <v>KP790154.1</v>
      </c>
    </row>
    <row r="421" spans="1:9" x14ac:dyDescent="0.25">
      <c r="A421" t="s">
        <v>233</v>
      </c>
      <c r="B421" t="s">
        <v>238</v>
      </c>
      <c r="C421">
        <v>556</v>
      </c>
      <c r="D421">
        <v>556</v>
      </c>
      <c r="E421" s="35">
        <v>1</v>
      </c>
      <c r="F421" s="34">
        <v>6.0000000000000005E-154</v>
      </c>
      <c r="G421">
        <v>97.83</v>
      </c>
      <c r="H421">
        <v>1592</v>
      </c>
      <c r="I421" t="str">
        <f>HYPERLINK("https://www.ncbi.nlm.nih.gov/nucleotide/MZ620923.1?report=genbank&amp;log$=nucltop&amp;blast_rank=19&amp;RID=XE4F6U4201N","MZ620923.1")</f>
        <v>MZ620923.1</v>
      </c>
    </row>
    <row r="422" spans="1:9" x14ac:dyDescent="0.25">
      <c r="A422" t="s">
        <v>233</v>
      </c>
      <c r="B422" t="s">
        <v>234</v>
      </c>
      <c r="C422">
        <v>556</v>
      </c>
      <c r="D422">
        <v>556</v>
      </c>
      <c r="E422" s="35">
        <v>1</v>
      </c>
      <c r="F422" s="34">
        <v>6.0000000000000005E-154</v>
      </c>
      <c r="G422">
        <v>97.83</v>
      </c>
      <c r="H422">
        <v>384</v>
      </c>
      <c r="I422" t="str">
        <f>HYPERLINK("https://www.ncbi.nlm.nih.gov/nucleotide/MZ687690.1?report=genbank&amp;log$=nucltop&amp;blast_rank=20&amp;RID=XE4F6U4201N","MZ687690.1")</f>
        <v>MZ687690.1</v>
      </c>
    </row>
    <row r="423" spans="1:9" x14ac:dyDescent="0.25">
      <c r="A423" t="s">
        <v>233</v>
      </c>
      <c r="B423" t="s">
        <v>234</v>
      </c>
      <c r="C423">
        <v>556</v>
      </c>
      <c r="D423">
        <v>556</v>
      </c>
      <c r="E423" s="35">
        <v>1</v>
      </c>
      <c r="F423" s="34">
        <v>6.0000000000000005E-154</v>
      </c>
      <c r="G423">
        <v>97.83</v>
      </c>
      <c r="H423">
        <v>384</v>
      </c>
      <c r="I423" t="str">
        <f>HYPERLINK("https://www.ncbi.nlm.nih.gov/nucleotide/MZ687684.1?report=genbank&amp;log$=nucltop&amp;blast_rank=21&amp;RID=XE4F6U4201N","MZ687684.1")</f>
        <v>MZ687684.1</v>
      </c>
    </row>
    <row r="424" spans="1:9" x14ac:dyDescent="0.25">
      <c r="A424" t="s">
        <v>233</v>
      </c>
      <c r="B424" t="s">
        <v>246</v>
      </c>
      <c r="C424">
        <v>556</v>
      </c>
      <c r="D424">
        <v>556</v>
      </c>
      <c r="E424" s="35">
        <v>1</v>
      </c>
      <c r="F424" s="34">
        <v>6.0000000000000005E-154</v>
      </c>
      <c r="G424">
        <v>97.83</v>
      </c>
      <c r="H424">
        <v>1549</v>
      </c>
      <c r="I424" t="str">
        <f>HYPERLINK("https://www.ncbi.nlm.nih.gov/nucleotide/HQ270473.1?report=genbank&amp;log$=nucltop&amp;blast_rank=22&amp;RID=XE4F6U4201N","HQ270473.1")</f>
        <v>HQ270473.1</v>
      </c>
    </row>
    <row r="425" spans="1:9" x14ac:dyDescent="0.25">
      <c r="A425" t="s">
        <v>233</v>
      </c>
      <c r="B425" t="s">
        <v>246</v>
      </c>
      <c r="C425">
        <v>556</v>
      </c>
      <c r="D425">
        <v>556</v>
      </c>
      <c r="E425" s="35">
        <v>1</v>
      </c>
      <c r="F425" s="34">
        <v>6.0000000000000005E-154</v>
      </c>
      <c r="G425">
        <v>97.83</v>
      </c>
      <c r="H425">
        <v>1549</v>
      </c>
      <c r="I425" t="str">
        <f>HYPERLINK("https://www.ncbi.nlm.nih.gov/nucleotide/HQ270472.1?report=genbank&amp;log$=nucltop&amp;blast_rank=23&amp;RID=XE4F6U4201N","HQ270472.1")</f>
        <v>HQ270472.1</v>
      </c>
    </row>
    <row r="426" spans="1:9" x14ac:dyDescent="0.25">
      <c r="A426" t="s">
        <v>233</v>
      </c>
      <c r="B426" t="s">
        <v>243</v>
      </c>
      <c r="C426">
        <v>556</v>
      </c>
      <c r="D426">
        <v>556</v>
      </c>
      <c r="E426" s="35">
        <v>1</v>
      </c>
      <c r="F426" s="34">
        <v>6.0000000000000005E-154</v>
      </c>
      <c r="G426">
        <v>97.83</v>
      </c>
      <c r="H426">
        <v>710</v>
      </c>
      <c r="I426" t="str">
        <f>HYPERLINK("https://www.ncbi.nlm.nih.gov/nucleotide/FJ024298.1?report=genbank&amp;log$=nucltop&amp;blast_rank=24&amp;RID=XE4F6U4201N","FJ024298.1")</f>
        <v>FJ024298.1</v>
      </c>
    </row>
    <row r="427" spans="1:9" x14ac:dyDescent="0.25">
      <c r="A427" t="s">
        <v>233</v>
      </c>
      <c r="B427" t="s">
        <v>243</v>
      </c>
      <c r="C427">
        <v>556</v>
      </c>
      <c r="D427">
        <v>556</v>
      </c>
      <c r="E427" s="35">
        <v>1</v>
      </c>
      <c r="F427" s="34">
        <v>6.0000000000000005E-154</v>
      </c>
      <c r="G427">
        <v>97.83</v>
      </c>
      <c r="H427">
        <v>709</v>
      </c>
      <c r="I427" t="str">
        <f>HYPERLINK("https://www.ncbi.nlm.nih.gov/nucleotide/FJ024297.1?report=genbank&amp;log$=nucltop&amp;blast_rank=25&amp;RID=XE4F6U4201N","FJ024297.1")</f>
        <v>FJ024297.1</v>
      </c>
    </row>
    <row r="428" spans="1:9" x14ac:dyDescent="0.25">
      <c r="A428" t="s">
        <v>233</v>
      </c>
      <c r="B428" t="s">
        <v>242</v>
      </c>
      <c r="C428">
        <v>555</v>
      </c>
      <c r="D428">
        <v>555</v>
      </c>
      <c r="E428" s="35">
        <v>1</v>
      </c>
      <c r="F428" s="34">
        <v>2.0000000000000001E-153</v>
      </c>
      <c r="G428">
        <v>97.83</v>
      </c>
      <c r="H428">
        <v>1778</v>
      </c>
      <c r="I428" t="str">
        <f>HYPERLINK("https://www.ncbi.nlm.nih.gov/nucleotide/FJ947038.1?report=genbank&amp;log$=nucltop&amp;blast_rank=26&amp;RID=XE4F6U4201N","FJ947038.1")</f>
        <v>FJ947038.1</v>
      </c>
    </row>
    <row r="429" spans="1:9" x14ac:dyDescent="0.25">
      <c r="A429" t="s">
        <v>233</v>
      </c>
      <c r="B429" t="s">
        <v>247</v>
      </c>
      <c r="C429">
        <v>555</v>
      </c>
      <c r="D429">
        <v>555</v>
      </c>
      <c r="E429" s="35">
        <v>1</v>
      </c>
      <c r="F429" s="34">
        <v>2.0000000000000001E-153</v>
      </c>
      <c r="G429">
        <v>97.52</v>
      </c>
      <c r="H429">
        <v>1756</v>
      </c>
      <c r="I429" t="str">
        <f>HYPERLINK("https://www.ncbi.nlm.nih.gov/nucleotide/FM180528.1?report=genbank&amp;log$=nucltop&amp;blast_rank=27&amp;RID=XE4F6U4201N","FM180528.1")</f>
        <v>FM180528.1</v>
      </c>
    </row>
    <row r="430" spans="1:9" x14ac:dyDescent="0.25">
      <c r="A430" t="s">
        <v>233</v>
      </c>
      <c r="B430" t="s">
        <v>248</v>
      </c>
      <c r="C430">
        <v>551</v>
      </c>
      <c r="D430">
        <v>551</v>
      </c>
      <c r="E430" s="35">
        <v>1</v>
      </c>
      <c r="F430" s="34">
        <v>3E-152</v>
      </c>
      <c r="G430">
        <v>97.52</v>
      </c>
      <c r="H430">
        <v>1738</v>
      </c>
      <c r="I430" t="str">
        <f>HYPERLINK("https://www.ncbi.nlm.nih.gov/nucleotide/MH732694.1?report=genbank&amp;log$=nucltop&amp;blast_rank=28&amp;RID=XE4F6U4201N","MH732694.1")</f>
        <v>MH732694.1</v>
      </c>
    </row>
    <row r="431" spans="1:9" x14ac:dyDescent="0.25">
      <c r="A431" t="s">
        <v>233</v>
      </c>
      <c r="B431" t="s">
        <v>249</v>
      </c>
      <c r="C431">
        <v>551</v>
      </c>
      <c r="D431">
        <v>551</v>
      </c>
      <c r="E431" s="35">
        <v>1</v>
      </c>
      <c r="F431" s="34">
        <v>3E-152</v>
      </c>
      <c r="G431">
        <v>97.52</v>
      </c>
      <c r="H431">
        <v>1714</v>
      </c>
      <c r="I431" t="str">
        <f>HYPERLINK("https://www.ncbi.nlm.nih.gov/nucleotide/MH732691.1?report=genbank&amp;log$=nucltop&amp;blast_rank=29&amp;RID=XE4F6U4201N","MH732691.1")</f>
        <v>MH732691.1</v>
      </c>
    </row>
    <row r="432" spans="1:9" x14ac:dyDescent="0.25">
      <c r="A432" t="s">
        <v>233</v>
      </c>
      <c r="B432" t="s">
        <v>249</v>
      </c>
      <c r="C432">
        <v>551</v>
      </c>
      <c r="D432">
        <v>551</v>
      </c>
      <c r="E432" s="35">
        <v>1</v>
      </c>
      <c r="F432" s="34">
        <v>3E-152</v>
      </c>
      <c r="G432">
        <v>97.52</v>
      </c>
      <c r="H432">
        <v>1731</v>
      </c>
      <c r="I432" t="str">
        <f>HYPERLINK("https://www.ncbi.nlm.nih.gov/nucleotide/MH732689.1?report=genbank&amp;log$=nucltop&amp;blast_rank=30&amp;RID=XE4F6U4201N","MH732689.1")</f>
        <v>MH732689.1</v>
      </c>
    </row>
    <row r="433" spans="1:9" x14ac:dyDescent="0.25">
      <c r="A433" t="s">
        <v>233</v>
      </c>
      <c r="B433" t="s">
        <v>250</v>
      </c>
      <c r="C433">
        <v>551</v>
      </c>
      <c r="D433">
        <v>551</v>
      </c>
      <c r="E433" s="35">
        <v>1</v>
      </c>
      <c r="F433" s="34">
        <v>3E-152</v>
      </c>
      <c r="G433">
        <v>97.52</v>
      </c>
      <c r="H433">
        <v>1695</v>
      </c>
      <c r="I433" t="str">
        <f>HYPERLINK("https://www.ncbi.nlm.nih.gov/nucleotide/KY980394.1?report=genbank&amp;log$=nucltop&amp;blast_rank=31&amp;RID=XE4F6U4201N","KY980394.1")</f>
        <v>KY980394.1</v>
      </c>
    </row>
    <row r="434" spans="1:9" x14ac:dyDescent="0.25">
      <c r="A434" t="s">
        <v>233</v>
      </c>
      <c r="B434" t="s">
        <v>237</v>
      </c>
      <c r="C434">
        <v>551</v>
      </c>
      <c r="D434">
        <v>551</v>
      </c>
      <c r="E434" s="35">
        <v>1</v>
      </c>
      <c r="F434" s="34">
        <v>3E-152</v>
      </c>
      <c r="G434">
        <v>97.52</v>
      </c>
      <c r="H434">
        <v>1694</v>
      </c>
      <c r="I434" t="str">
        <f>HYPERLINK("https://www.ncbi.nlm.nih.gov/nucleotide/KY980382.1?report=genbank&amp;log$=nucltop&amp;blast_rank=32&amp;RID=XE4F6U4201N","KY980382.1")</f>
        <v>KY980382.1</v>
      </c>
    </row>
    <row r="435" spans="1:9" x14ac:dyDescent="0.25">
      <c r="A435" t="s">
        <v>233</v>
      </c>
      <c r="B435" t="s">
        <v>250</v>
      </c>
      <c r="C435">
        <v>551</v>
      </c>
      <c r="D435">
        <v>551</v>
      </c>
      <c r="E435" s="35">
        <v>1</v>
      </c>
      <c r="F435" s="34">
        <v>3E-152</v>
      </c>
      <c r="G435">
        <v>97.52</v>
      </c>
      <c r="H435">
        <v>1694</v>
      </c>
      <c r="I435" t="str">
        <f>HYPERLINK("https://www.ncbi.nlm.nih.gov/nucleotide/KY980272.1?report=genbank&amp;log$=nucltop&amp;blast_rank=33&amp;RID=XE4F6U4201N","KY980272.1")</f>
        <v>KY980272.1</v>
      </c>
    </row>
    <row r="436" spans="1:9" x14ac:dyDescent="0.25">
      <c r="A436" t="s">
        <v>233</v>
      </c>
      <c r="B436" t="s">
        <v>237</v>
      </c>
      <c r="C436">
        <v>551</v>
      </c>
      <c r="D436">
        <v>551</v>
      </c>
      <c r="E436" s="35">
        <v>1</v>
      </c>
      <c r="F436" s="34">
        <v>3E-152</v>
      </c>
      <c r="G436">
        <v>97.52</v>
      </c>
      <c r="H436">
        <v>1694</v>
      </c>
      <c r="I436" t="str">
        <f>HYPERLINK("https://www.ncbi.nlm.nih.gov/nucleotide/KY980245.1?report=genbank&amp;log$=nucltop&amp;blast_rank=34&amp;RID=XE4F6U4201N","KY980245.1")</f>
        <v>KY980245.1</v>
      </c>
    </row>
    <row r="437" spans="1:9" x14ac:dyDescent="0.25">
      <c r="A437" t="s">
        <v>233</v>
      </c>
      <c r="B437" t="s">
        <v>250</v>
      </c>
      <c r="C437">
        <v>551</v>
      </c>
      <c r="D437">
        <v>551</v>
      </c>
      <c r="E437" s="35">
        <v>1</v>
      </c>
      <c r="F437" s="34">
        <v>3E-152</v>
      </c>
      <c r="G437">
        <v>97.52</v>
      </c>
      <c r="H437">
        <v>1695</v>
      </c>
      <c r="I437" t="str">
        <f>HYPERLINK("https://www.ncbi.nlm.nih.gov/nucleotide/KY980220.1?report=genbank&amp;log$=nucltop&amp;blast_rank=35&amp;RID=XE4F6U4201N","KY980220.1")</f>
        <v>KY980220.1</v>
      </c>
    </row>
    <row r="438" spans="1:9" x14ac:dyDescent="0.25">
      <c r="A438" t="s">
        <v>233</v>
      </c>
      <c r="B438" t="s">
        <v>250</v>
      </c>
      <c r="C438">
        <v>551</v>
      </c>
      <c r="D438">
        <v>551</v>
      </c>
      <c r="E438" s="35">
        <v>1</v>
      </c>
      <c r="F438" s="34">
        <v>3E-152</v>
      </c>
      <c r="G438">
        <v>97.52</v>
      </c>
      <c r="H438">
        <v>1695</v>
      </c>
      <c r="I438" t="str">
        <f>HYPERLINK("https://www.ncbi.nlm.nih.gov/nucleotide/KY980138.1?report=genbank&amp;log$=nucltop&amp;blast_rank=36&amp;RID=XE4F6U4201N","KY980138.1")</f>
        <v>KY980138.1</v>
      </c>
    </row>
    <row r="439" spans="1:9" x14ac:dyDescent="0.25">
      <c r="A439" t="s">
        <v>233</v>
      </c>
      <c r="B439" t="s">
        <v>250</v>
      </c>
      <c r="C439">
        <v>551</v>
      </c>
      <c r="D439">
        <v>551</v>
      </c>
      <c r="E439" s="35">
        <v>1</v>
      </c>
      <c r="F439" s="34">
        <v>3E-152</v>
      </c>
      <c r="G439">
        <v>97.52</v>
      </c>
      <c r="H439">
        <v>1695</v>
      </c>
      <c r="I439" t="str">
        <f>HYPERLINK("https://www.ncbi.nlm.nih.gov/nucleotide/KY980129.1?report=genbank&amp;log$=nucltop&amp;blast_rank=37&amp;RID=XE4F6U4201N","KY980129.1")</f>
        <v>KY980129.1</v>
      </c>
    </row>
    <row r="440" spans="1:9" x14ac:dyDescent="0.25">
      <c r="A440" t="s">
        <v>233</v>
      </c>
      <c r="B440" t="s">
        <v>250</v>
      </c>
      <c r="C440">
        <v>551</v>
      </c>
      <c r="D440">
        <v>551</v>
      </c>
      <c r="E440" s="35">
        <v>1</v>
      </c>
      <c r="F440" s="34">
        <v>3E-152</v>
      </c>
      <c r="G440">
        <v>97.52</v>
      </c>
      <c r="H440">
        <v>1695</v>
      </c>
      <c r="I440" t="str">
        <f>HYPERLINK("https://www.ncbi.nlm.nih.gov/nucleotide/KY980118.1?report=genbank&amp;log$=nucltop&amp;blast_rank=38&amp;RID=XE4F6U4201N","KY980118.1")</f>
        <v>KY980118.1</v>
      </c>
    </row>
    <row r="441" spans="1:9" x14ac:dyDescent="0.25">
      <c r="A441" t="s">
        <v>233</v>
      </c>
      <c r="B441" t="s">
        <v>250</v>
      </c>
      <c r="C441">
        <v>551</v>
      </c>
      <c r="D441">
        <v>551</v>
      </c>
      <c r="E441" s="35">
        <v>1</v>
      </c>
      <c r="F441" s="34">
        <v>3E-152</v>
      </c>
      <c r="G441">
        <v>97.52</v>
      </c>
      <c r="H441">
        <v>1695</v>
      </c>
      <c r="I441" t="str">
        <f>HYPERLINK("https://www.ncbi.nlm.nih.gov/nucleotide/KY980078.1?report=genbank&amp;log$=nucltop&amp;blast_rank=39&amp;RID=XE4F6U4201N","KY980078.1")</f>
        <v>KY980078.1</v>
      </c>
    </row>
    <row r="442" spans="1:9" x14ac:dyDescent="0.25">
      <c r="A442" t="s">
        <v>233</v>
      </c>
      <c r="B442" t="s">
        <v>251</v>
      </c>
      <c r="C442">
        <v>551</v>
      </c>
      <c r="D442">
        <v>551</v>
      </c>
      <c r="E442" s="35">
        <v>1</v>
      </c>
      <c r="F442" s="34">
        <v>3E-152</v>
      </c>
      <c r="G442">
        <v>97.52</v>
      </c>
      <c r="H442">
        <v>1783</v>
      </c>
      <c r="I442" t="str">
        <f>HYPERLINK("https://www.ncbi.nlm.nih.gov/nucleotide/KY996796.1?report=genbank&amp;log$=nucltop&amp;blast_rank=40&amp;RID=XE4F6U4201N","KY996796.1")</f>
        <v>KY996796.1</v>
      </c>
    </row>
    <row r="443" spans="1:9" x14ac:dyDescent="0.25">
      <c r="A443" t="s">
        <v>233</v>
      </c>
      <c r="B443" t="s">
        <v>251</v>
      </c>
      <c r="C443">
        <v>551</v>
      </c>
      <c r="D443">
        <v>551</v>
      </c>
      <c r="E443" s="35">
        <v>1</v>
      </c>
      <c r="F443" s="34">
        <v>3E-152</v>
      </c>
      <c r="G443">
        <v>97.52</v>
      </c>
      <c r="H443">
        <v>1764</v>
      </c>
      <c r="I443" t="str">
        <f>HYPERLINK("https://www.ncbi.nlm.nih.gov/nucleotide/KY996794.1?report=genbank&amp;log$=nucltop&amp;blast_rank=41&amp;RID=XE4F6U4201N","KY996794.1")</f>
        <v>KY996794.1</v>
      </c>
    </row>
    <row r="444" spans="1:9" x14ac:dyDescent="0.25">
      <c r="A444" t="s">
        <v>233</v>
      </c>
      <c r="B444" t="s">
        <v>251</v>
      </c>
      <c r="C444">
        <v>551</v>
      </c>
      <c r="D444">
        <v>551</v>
      </c>
      <c r="E444" s="35">
        <v>1</v>
      </c>
      <c r="F444" s="34">
        <v>3E-152</v>
      </c>
      <c r="G444">
        <v>97.52</v>
      </c>
      <c r="H444">
        <v>1779</v>
      </c>
      <c r="I444" t="str">
        <f>HYPERLINK("https://www.ncbi.nlm.nih.gov/nucleotide/KY996793.1?report=genbank&amp;log$=nucltop&amp;blast_rank=42&amp;RID=XE4F6U4201N","KY996793.1")</f>
        <v>KY996793.1</v>
      </c>
    </row>
    <row r="445" spans="1:9" x14ac:dyDescent="0.25">
      <c r="A445" t="s">
        <v>233</v>
      </c>
      <c r="B445" t="s">
        <v>251</v>
      </c>
      <c r="C445">
        <v>551</v>
      </c>
      <c r="D445">
        <v>551</v>
      </c>
      <c r="E445" s="35">
        <v>1</v>
      </c>
      <c r="F445" s="34">
        <v>3E-152</v>
      </c>
      <c r="G445">
        <v>97.52</v>
      </c>
      <c r="H445">
        <v>3014</v>
      </c>
      <c r="I445" t="str">
        <f>HYPERLINK("https://www.ncbi.nlm.nih.gov/nucleotide/KY996784.1?report=genbank&amp;log$=nucltop&amp;blast_rank=43&amp;RID=XE4F6U4201N","KY996784.1")</f>
        <v>KY996784.1</v>
      </c>
    </row>
    <row r="446" spans="1:9" x14ac:dyDescent="0.25">
      <c r="A446" t="s">
        <v>233</v>
      </c>
      <c r="B446" t="s">
        <v>251</v>
      </c>
      <c r="C446">
        <v>551</v>
      </c>
      <c r="D446">
        <v>551</v>
      </c>
      <c r="E446" s="35">
        <v>1</v>
      </c>
      <c r="F446" s="34">
        <v>3E-152</v>
      </c>
      <c r="G446">
        <v>97.52</v>
      </c>
      <c r="H446">
        <v>3006</v>
      </c>
      <c r="I446" t="str">
        <f>HYPERLINK("https://www.ncbi.nlm.nih.gov/nucleotide/KY996783.1?report=genbank&amp;log$=nucltop&amp;blast_rank=44&amp;RID=XE4F6U4201N","KY996783.1")</f>
        <v>KY996783.1</v>
      </c>
    </row>
    <row r="447" spans="1:9" x14ac:dyDescent="0.25">
      <c r="A447" t="s">
        <v>233</v>
      </c>
      <c r="B447" t="s">
        <v>251</v>
      </c>
      <c r="C447">
        <v>551</v>
      </c>
      <c r="D447">
        <v>551</v>
      </c>
      <c r="E447" s="35">
        <v>1</v>
      </c>
      <c r="F447" s="34">
        <v>3E-152</v>
      </c>
      <c r="G447">
        <v>97.52</v>
      </c>
      <c r="H447">
        <v>3008</v>
      </c>
      <c r="I447" t="str">
        <f>HYPERLINK("https://www.ncbi.nlm.nih.gov/nucleotide/KY996782.1?report=genbank&amp;log$=nucltop&amp;blast_rank=45&amp;RID=XE4F6U4201N","KY996782.1")</f>
        <v>KY996782.1</v>
      </c>
    </row>
    <row r="448" spans="1:9" x14ac:dyDescent="0.25">
      <c r="A448" t="s">
        <v>233</v>
      </c>
      <c r="B448" t="s">
        <v>252</v>
      </c>
      <c r="C448">
        <v>551</v>
      </c>
      <c r="D448">
        <v>551</v>
      </c>
      <c r="E448" s="35">
        <v>1</v>
      </c>
      <c r="F448" s="34">
        <v>3E-152</v>
      </c>
      <c r="G448">
        <v>97.52</v>
      </c>
      <c r="H448">
        <v>1799</v>
      </c>
      <c r="I448" t="str">
        <f>HYPERLINK("https://www.ncbi.nlm.nih.gov/nucleotide/KR535601.1?report=genbank&amp;log$=nucltop&amp;blast_rank=46&amp;RID=XE4F6U4201N","KR535601.1")</f>
        <v>KR535601.1</v>
      </c>
    </row>
    <row r="449" spans="1:9" x14ac:dyDescent="0.25">
      <c r="A449" t="s">
        <v>233</v>
      </c>
      <c r="B449" t="s">
        <v>253</v>
      </c>
      <c r="C449">
        <v>551</v>
      </c>
      <c r="D449">
        <v>551</v>
      </c>
      <c r="E449" s="35">
        <v>1</v>
      </c>
      <c r="F449" s="34">
        <v>3E-152</v>
      </c>
      <c r="G449">
        <v>97.52</v>
      </c>
      <c r="H449">
        <v>2826</v>
      </c>
      <c r="I449" t="str">
        <f>HYPERLINK("https://www.ncbi.nlm.nih.gov/nucleotide/KM357282.1?report=genbank&amp;log$=nucltop&amp;blast_rank=47&amp;RID=XE4F6U4201N","KM357282.1")</f>
        <v>KM357282.1</v>
      </c>
    </row>
    <row r="450" spans="1:9" x14ac:dyDescent="0.25">
      <c r="A450" t="s">
        <v>233</v>
      </c>
      <c r="B450" t="s">
        <v>254</v>
      </c>
      <c r="C450">
        <v>551</v>
      </c>
      <c r="D450">
        <v>551</v>
      </c>
      <c r="E450" s="35">
        <v>1</v>
      </c>
      <c r="F450" s="34">
        <v>3E-152</v>
      </c>
      <c r="G450">
        <v>97.52</v>
      </c>
      <c r="H450">
        <v>1705</v>
      </c>
      <c r="I450" t="str">
        <f>HYPERLINK("https://www.ncbi.nlm.nih.gov/nucleotide/KR362891.1?report=genbank&amp;log$=nucltop&amp;blast_rank=48&amp;RID=XE4F6U4201N","KR362891.1")</f>
        <v>KR362891.1</v>
      </c>
    </row>
    <row r="451" spans="1:9" x14ac:dyDescent="0.25">
      <c r="A451" t="s">
        <v>233</v>
      </c>
      <c r="B451" t="s">
        <v>255</v>
      </c>
      <c r="C451">
        <v>551</v>
      </c>
      <c r="D451">
        <v>551</v>
      </c>
      <c r="E451" s="35">
        <v>1</v>
      </c>
      <c r="F451" s="34">
        <v>3E-152</v>
      </c>
      <c r="G451">
        <v>97.52</v>
      </c>
      <c r="H451">
        <v>1754</v>
      </c>
      <c r="I451" t="str">
        <f>HYPERLINK("https://www.ncbi.nlm.nih.gov/nucleotide/KR362907.1?report=genbank&amp;log$=nucltop&amp;blast_rank=49&amp;RID=XE4F6U4201N","KR362907.1")</f>
        <v>KR362907.1</v>
      </c>
    </row>
    <row r="452" spans="1:9" x14ac:dyDescent="0.25">
      <c r="A452" t="s">
        <v>233</v>
      </c>
      <c r="B452" t="s">
        <v>256</v>
      </c>
      <c r="C452">
        <v>551</v>
      </c>
      <c r="D452">
        <v>551</v>
      </c>
      <c r="E452" s="35">
        <v>1</v>
      </c>
      <c r="F452" s="34">
        <v>3E-152</v>
      </c>
      <c r="G452">
        <v>97.52</v>
      </c>
      <c r="H452">
        <v>1845</v>
      </c>
      <c r="I452" t="str">
        <f>HYPERLINK("https://www.ncbi.nlm.nih.gov/nucleotide/OQ162330.1?report=genbank&amp;log$=nucltop&amp;blast_rank=50&amp;RID=XE4F6U4201N","OQ162330.1")</f>
        <v>OQ162330.1</v>
      </c>
    </row>
    <row r="453" spans="1:9" x14ac:dyDescent="0.25">
      <c r="A453" t="s">
        <v>233</v>
      </c>
      <c r="B453" t="s">
        <v>257</v>
      </c>
      <c r="C453">
        <v>551</v>
      </c>
      <c r="D453">
        <v>551</v>
      </c>
      <c r="E453" s="35">
        <v>1</v>
      </c>
      <c r="F453" s="34">
        <v>3E-152</v>
      </c>
      <c r="G453">
        <v>97.52</v>
      </c>
      <c r="H453">
        <v>1804</v>
      </c>
      <c r="I453" t="str">
        <f>HYPERLINK("https://www.ncbi.nlm.nih.gov/nucleotide/LC054940.1?report=genbank&amp;log$=nucltop&amp;blast_rank=51&amp;RID=XE4F6U4201N","LC054940.1")</f>
        <v>LC054940.1</v>
      </c>
    </row>
    <row r="454" spans="1:9" x14ac:dyDescent="0.25">
      <c r="A454" t="s">
        <v>233</v>
      </c>
      <c r="B454" t="s">
        <v>249</v>
      </c>
      <c r="C454">
        <v>551</v>
      </c>
      <c r="D454">
        <v>551</v>
      </c>
      <c r="E454" s="35">
        <v>1</v>
      </c>
      <c r="F454" s="34">
        <v>3E-152</v>
      </c>
      <c r="G454">
        <v>97.52</v>
      </c>
      <c r="H454">
        <v>1771</v>
      </c>
      <c r="I454" t="str">
        <f>HYPERLINK("https://www.ncbi.nlm.nih.gov/nucleotide/LC054930.1?report=genbank&amp;log$=nucltop&amp;blast_rank=52&amp;RID=XE4F6U4201N","LC054930.1")</f>
        <v>LC054930.1</v>
      </c>
    </row>
    <row r="455" spans="1:9" x14ac:dyDescent="0.25">
      <c r="A455" t="s">
        <v>233</v>
      </c>
      <c r="B455" t="s">
        <v>258</v>
      </c>
      <c r="C455">
        <v>551</v>
      </c>
      <c r="D455">
        <v>551</v>
      </c>
      <c r="E455" s="35">
        <v>1</v>
      </c>
      <c r="F455" s="34">
        <v>3E-152</v>
      </c>
      <c r="G455">
        <v>97.52</v>
      </c>
      <c r="H455">
        <v>1641</v>
      </c>
      <c r="I455" t="str">
        <f>HYPERLINK("https://www.ncbi.nlm.nih.gov/nucleotide/MZ935735.1?report=genbank&amp;log$=nucltop&amp;blast_rank=53&amp;RID=XE4F6U4201N","MZ935735.1")</f>
        <v>MZ935735.1</v>
      </c>
    </row>
    <row r="456" spans="1:9" x14ac:dyDescent="0.25">
      <c r="A456" t="s">
        <v>233</v>
      </c>
      <c r="B456" t="s">
        <v>259</v>
      </c>
      <c r="C456">
        <v>551</v>
      </c>
      <c r="D456">
        <v>551</v>
      </c>
      <c r="E456" s="35">
        <v>1</v>
      </c>
      <c r="F456" s="34">
        <v>3E-152</v>
      </c>
      <c r="G456">
        <v>97.52</v>
      </c>
      <c r="H456">
        <v>1075</v>
      </c>
      <c r="I456" t="str">
        <f>HYPERLINK("https://www.ncbi.nlm.nih.gov/nucleotide/KJ189477.1?report=genbank&amp;log$=nucltop&amp;blast_rank=54&amp;RID=XE4F6U4201N","KJ189477.1")</f>
        <v>KJ189477.1</v>
      </c>
    </row>
    <row r="457" spans="1:9" x14ac:dyDescent="0.25">
      <c r="A457" t="s">
        <v>233</v>
      </c>
      <c r="B457" t="s">
        <v>238</v>
      </c>
      <c r="C457">
        <v>551</v>
      </c>
      <c r="D457">
        <v>551</v>
      </c>
      <c r="E457" s="35">
        <v>1</v>
      </c>
      <c r="F457" s="34">
        <v>3E-152</v>
      </c>
      <c r="G457">
        <v>97.52</v>
      </c>
      <c r="H457">
        <v>1588</v>
      </c>
      <c r="I457" t="str">
        <f>HYPERLINK("https://www.ncbi.nlm.nih.gov/nucleotide/MZ621013.1?report=genbank&amp;log$=nucltop&amp;blast_rank=55&amp;RID=XE4F6U4201N","MZ621013.1")</f>
        <v>MZ621013.1</v>
      </c>
    </row>
    <row r="458" spans="1:9" x14ac:dyDescent="0.25">
      <c r="A458" t="s">
        <v>233</v>
      </c>
      <c r="B458" t="s">
        <v>238</v>
      </c>
      <c r="C458">
        <v>551</v>
      </c>
      <c r="D458">
        <v>551</v>
      </c>
      <c r="E458" s="35">
        <v>1</v>
      </c>
      <c r="F458" s="34">
        <v>3E-152</v>
      </c>
      <c r="G458">
        <v>97.52</v>
      </c>
      <c r="H458">
        <v>1593</v>
      </c>
      <c r="I458" t="str">
        <f>HYPERLINK("https://www.ncbi.nlm.nih.gov/nucleotide/MZ620991.1?report=genbank&amp;log$=nucltop&amp;blast_rank=56&amp;RID=XE4F6U4201N","MZ620991.1")</f>
        <v>MZ620991.1</v>
      </c>
    </row>
    <row r="459" spans="1:9" x14ac:dyDescent="0.25">
      <c r="A459" t="s">
        <v>233</v>
      </c>
      <c r="B459" t="s">
        <v>238</v>
      </c>
      <c r="C459">
        <v>551</v>
      </c>
      <c r="D459">
        <v>551</v>
      </c>
      <c r="E459" s="35">
        <v>1</v>
      </c>
      <c r="F459" s="34">
        <v>3E-152</v>
      </c>
      <c r="G459">
        <v>97.52</v>
      </c>
      <c r="H459">
        <v>1592</v>
      </c>
      <c r="I459" t="str">
        <f>HYPERLINK("https://www.ncbi.nlm.nih.gov/nucleotide/MZ620968.1?report=genbank&amp;log$=nucltop&amp;blast_rank=57&amp;RID=XE4F6U4201N","MZ620968.1")</f>
        <v>MZ620968.1</v>
      </c>
    </row>
    <row r="460" spans="1:9" x14ac:dyDescent="0.25">
      <c r="A460" t="s">
        <v>233</v>
      </c>
      <c r="B460" t="s">
        <v>238</v>
      </c>
      <c r="C460">
        <v>551</v>
      </c>
      <c r="D460">
        <v>551</v>
      </c>
      <c r="E460" s="35">
        <v>1</v>
      </c>
      <c r="F460" s="34">
        <v>3E-152</v>
      </c>
      <c r="G460">
        <v>97.52</v>
      </c>
      <c r="H460">
        <v>1586</v>
      </c>
      <c r="I460" t="str">
        <f>HYPERLINK("https://www.ncbi.nlm.nih.gov/nucleotide/MZ620946.1?report=genbank&amp;log$=nucltop&amp;blast_rank=58&amp;RID=XE4F6U4201N","MZ620946.1")</f>
        <v>MZ620946.1</v>
      </c>
    </row>
    <row r="461" spans="1:9" x14ac:dyDescent="0.25">
      <c r="A461" t="s">
        <v>233</v>
      </c>
      <c r="B461" t="s">
        <v>238</v>
      </c>
      <c r="C461">
        <v>551</v>
      </c>
      <c r="D461">
        <v>551</v>
      </c>
      <c r="E461" s="35">
        <v>1</v>
      </c>
      <c r="F461" s="34">
        <v>3E-152</v>
      </c>
      <c r="G461">
        <v>97.52</v>
      </c>
      <c r="H461">
        <v>1590</v>
      </c>
      <c r="I461" t="str">
        <f>HYPERLINK("https://www.ncbi.nlm.nih.gov/nucleotide/MZ620944.1?report=genbank&amp;log$=nucltop&amp;blast_rank=59&amp;RID=XE4F6U4201N","MZ620944.1")</f>
        <v>MZ620944.1</v>
      </c>
    </row>
    <row r="462" spans="1:9" x14ac:dyDescent="0.25">
      <c r="A462" t="s">
        <v>233</v>
      </c>
      <c r="B462" t="s">
        <v>238</v>
      </c>
      <c r="C462">
        <v>551</v>
      </c>
      <c r="D462">
        <v>551</v>
      </c>
      <c r="E462" s="35">
        <v>1</v>
      </c>
      <c r="F462" s="34">
        <v>3E-152</v>
      </c>
      <c r="G462">
        <v>97.52</v>
      </c>
      <c r="H462">
        <v>1539</v>
      </c>
      <c r="I462" t="str">
        <f>HYPERLINK("https://www.ncbi.nlm.nih.gov/nucleotide/MZ620866.1?report=genbank&amp;log$=nucltop&amp;blast_rank=60&amp;RID=XE4F6U4201N","MZ620866.1")</f>
        <v>MZ620866.1</v>
      </c>
    </row>
    <row r="463" spans="1:9" x14ac:dyDescent="0.25">
      <c r="A463" t="s">
        <v>233</v>
      </c>
      <c r="B463" t="s">
        <v>238</v>
      </c>
      <c r="C463">
        <v>551</v>
      </c>
      <c r="D463">
        <v>551</v>
      </c>
      <c r="E463" s="35">
        <v>1</v>
      </c>
      <c r="F463" s="34">
        <v>3E-152</v>
      </c>
      <c r="G463">
        <v>97.52</v>
      </c>
      <c r="H463">
        <v>1539</v>
      </c>
      <c r="I463" t="str">
        <f>HYPERLINK("https://www.ncbi.nlm.nih.gov/nucleotide/MZ620840.1?report=genbank&amp;log$=nucltop&amp;blast_rank=61&amp;RID=XE4F6U4201N","MZ620840.1")</f>
        <v>MZ620840.1</v>
      </c>
    </row>
    <row r="464" spans="1:9" x14ac:dyDescent="0.25">
      <c r="A464" t="s">
        <v>233</v>
      </c>
      <c r="B464" t="s">
        <v>238</v>
      </c>
      <c r="C464">
        <v>551</v>
      </c>
      <c r="D464">
        <v>551</v>
      </c>
      <c r="E464" s="35">
        <v>1</v>
      </c>
      <c r="F464" s="34">
        <v>3E-152</v>
      </c>
      <c r="G464">
        <v>97.52</v>
      </c>
      <c r="H464">
        <v>1591</v>
      </c>
      <c r="I464" t="str">
        <f>HYPERLINK("https://www.ncbi.nlm.nih.gov/nucleotide/MZ620771.1?report=genbank&amp;log$=nucltop&amp;blast_rank=62&amp;RID=XE4F6U4201N","MZ620771.1")</f>
        <v>MZ620771.1</v>
      </c>
    </row>
    <row r="465" spans="1:9" x14ac:dyDescent="0.25">
      <c r="A465" t="s">
        <v>233</v>
      </c>
      <c r="B465" t="s">
        <v>238</v>
      </c>
      <c r="C465">
        <v>551</v>
      </c>
      <c r="D465">
        <v>551</v>
      </c>
      <c r="E465" s="35">
        <v>1</v>
      </c>
      <c r="F465" s="34">
        <v>3E-152</v>
      </c>
      <c r="G465">
        <v>97.52</v>
      </c>
      <c r="H465">
        <v>1591</v>
      </c>
      <c r="I465" t="str">
        <f>HYPERLINK("https://www.ncbi.nlm.nih.gov/nucleotide/MZ620751.1?report=genbank&amp;log$=nucltop&amp;blast_rank=63&amp;RID=XE4F6U4201N","MZ620751.1")</f>
        <v>MZ620751.1</v>
      </c>
    </row>
    <row r="466" spans="1:9" x14ac:dyDescent="0.25">
      <c r="A466" t="s">
        <v>233</v>
      </c>
      <c r="B466" t="s">
        <v>258</v>
      </c>
      <c r="C466">
        <v>551</v>
      </c>
      <c r="D466">
        <v>551</v>
      </c>
      <c r="E466" s="35">
        <v>1</v>
      </c>
      <c r="F466" s="34">
        <v>3E-152</v>
      </c>
      <c r="G466">
        <v>97.52</v>
      </c>
      <c r="H466">
        <v>419</v>
      </c>
      <c r="I466" t="str">
        <f>HYPERLINK("https://www.ncbi.nlm.nih.gov/nucleotide/LC633048.1?report=genbank&amp;log$=nucltop&amp;blast_rank=64&amp;RID=XE4F6U4201N","LC633048.1")</f>
        <v>LC633048.1</v>
      </c>
    </row>
    <row r="467" spans="1:9" x14ac:dyDescent="0.25">
      <c r="A467" t="s">
        <v>233</v>
      </c>
      <c r="B467" t="s">
        <v>260</v>
      </c>
      <c r="C467">
        <v>551</v>
      </c>
      <c r="D467">
        <v>551</v>
      </c>
      <c r="E467" s="35">
        <v>1</v>
      </c>
      <c r="F467" s="34">
        <v>3E-152</v>
      </c>
      <c r="G467">
        <v>97.52</v>
      </c>
      <c r="H467">
        <v>2381</v>
      </c>
      <c r="I467" t="str">
        <f>HYPERLINK("https://www.ncbi.nlm.nih.gov/nucleotide/OM095425.1?report=genbank&amp;log$=nucltop&amp;blast_rank=65&amp;RID=XE4F6U4201N","OM095425.1")</f>
        <v>OM095425.1</v>
      </c>
    </row>
    <row r="468" spans="1:9" x14ac:dyDescent="0.25">
      <c r="A468" t="s">
        <v>233</v>
      </c>
      <c r="B468" t="s">
        <v>254</v>
      </c>
      <c r="C468">
        <v>551</v>
      </c>
      <c r="D468">
        <v>551</v>
      </c>
      <c r="E468" s="35">
        <v>1</v>
      </c>
      <c r="F468" s="34">
        <v>3E-152</v>
      </c>
      <c r="G468">
        <v>97.52</v>
      </c>
      <c r="H468">
        <v>3097</v>
      </c>
      <c r="I468" t="str">
        <f>HYPERLINK("https://www.ncbi.nlm.nih.gov/nucleotide/KJ481834.1?report=genbank&amp;log$=nucltop&amp;blast_rank=66&amp;RID=XE4F6U4201N","KJ481834.1")</f>
        <v>KJ481834.1</v>
      </c>
    </row>
    <row r="469" spans="1:9" x14ac:dyDescent="0.25">
      <c r="A469" t="s">
        <v>233</v>
      </c>
      <c r="B469" t="s">
        <v>252</v>
      </c>
      <c r="C469">
        <v>551</v>
      </c>
      <c r="D469">
        <v>551</v>
      </c>
      <c r="E469" s="35">
        <v>1</v>
      </c>
      <c r="F469" s="34">
        <v>3E-152</v>
      </c>
      <c r="G469">
        <v>97.52</v>
      </c>
      <c r="H469">
        <v>708</v>
      </c>
      <c r="I469" t="str">
        <f>HYPERLINK("https://www.ncbi.nlm.nih.gov/nucleotide/KF733540.1?report=genbank&amp;log$=nucltop&amp;blast_rank=67&amp;RID=XE4F6U4201N","KF733540.1")</f>
        <v>KF733540.1</v>
      </c>
    </row>
    <row r="470" spans="1:9" x14ac:dyDescent="0.25">
      <c r="A470" t="s">
        <v>233</v>
      </c>
      <c r="B470" t="s">
        <v>239</v>
      </c>
      <c r="C470">
        <v>551</v>
      </c>
      <c r="D470">
        <v>551</v>
      </c>
      <c r="E470" s="35">
        <v>1</v>
      </c>
      <c r="F470" s="34">
        <v>3E-152</v>
      </c>
      <c r="G470">
        <v>97.52</v>
      </c>
      <c r="H470">
        <v>384</v>
      </c>
      <c r="I470" t="str">
        <f>HYPERLINK("https://www.ncbi.nlm.nih.gov/nucleotide/MZ687649.1?report=genbank&amp;log$=nucltop&amp;blast_rank=68&amp;RID=XE4F6U4201N","MZ687649.1")</f>
        <v>MZ687649.1</v>
      </c>
    </row>
    <row r="471" spans="1:9" x14ac:dyDescent="0.25">
      <c r="A471" t="s">
        <v>233</v>
      </c>
      <c r="B471" t="s">
        <v>260</v>
      </c>
      <c r="C471">
        <v>551</v>
      </c>
      <c r="D471">
        <v>551</v>
      </c>
      <c r="E471" s="35">
        <v>1</v>
      </c>
      <c r="F471" s="34">
        <v>3E-152</v>
      </c>
      <c r="G471">
        <v>97.52</v>
      </c>
      <c r="H471">
        <v>384</v>
      </c>
      <c r="I471" t="str">
        <f>HYPERLINK("https://www.ncbi.nlm.nih.gov/nucleotide/MZ687618.1?report=genbank&amp;log$=nucltop&amp;blast_rank=69&amp;RID=XE4F6U4201N","MZ687618.1")</f>
        <v>MZ687618.1</v>
      </c>
    </row>
    <row r="472" spans="1:9" x14ac:dyDescent="0.25">
      <c r="A472" t="s">
        <v>233</v>
      </c>
      <c r="B472" t="s">
        <v>256</v>
      </c>
      <c r="C472">
        <v>551</v>
      </c>
      <c r="D472">
        <v>551</v>
      </c>
      <c r="E472" s="35">
        <v>1</v>
      </c>
      <c r="F472" s="34">
        <v>3E-152</v>
      </c>
      <c r="G472">
        <v>97.52</v>
      </c>
      <c r="H472">
        <v>384</v>
      </c>
      <c r="I472" t="str">
        <f>HYPERLINK("https://www.ncbi.nlm.nih.gov/nucleotide/MZ687520.1?report=genbank&amp;log$=nucltop&amp;blast_rank=70&amp;RID=XE4F6U4201N","MZ687520.1")</f>
        <v>MZ687520.1</v>
      </c>
    </row>
    <row r="473" spans="1:9" x14ac:dyDescent="0.25">
      <c r="A473" t="s">
        <v>233</v>
      </c>
      <c r="B473" t="s">
        <v>239</v>
      </c>
      <c r="C473">
        <v>551</v>
      </c>
      <c r="D473">
        <v>551</v>
      </c>
      <c r="E473" s="35">
        <v>1</v>
      </c>
      <c r="F473" s="34">
        <v>3E-152</v>
      </c>
      <c r="G473">
        <v>97.52</v>
      </c>
      <c r="H473">
        <v>384</v>
      </c>
      <c r="I473" t="str">
        <f>HYPERLINK("https://www.ncbi.nlm.nih.gov/nucleotide/MZ687469.1?report=genbank&amp;log$=nucltop&amp;blast_rank=71&amp;RID=XE4F6U4201N","MZ687469.1")</f>
        <v>MZ687469.1</v>
      </c>
    </row>
    <row r="474" spans="1:9" x14ac:dyDescent="0.25">
      <c r="A474" t="s">
        <v>233</v>
      </c>
      <c r="B474" t="s">
        <v>261</v>
      </c>
      <c r="C474">
        <v>551</v>
      </c>
      <c r="D474">
        <v>551</v>
      </c>
      <c r="E474" s="35">
        <v>1</v>
      </c>
      <c r="F474" s="34">
        <v>3E-152</v>
      </c>
      <c r="G474">
        <v>97.52</v>
      </c>
      <c r="H474">
        <v>1645</v>
      </c>
      <c r="I474" t="str">
        <f>HYPERLINK("https://www.ncbi.nlm.nih.gov/nucleotide/MZ477220.1?report=genbank&amp;log$=nucltop&amp;blast_rank=72&amp;RID=XE4F6U4201N","MZ477220.1")</f>
        <v>MZ477220.1</v>
      </c>
    </row>
    <row r="475" spans="1:9" x14ac:dyDescent="0.25">
      <c r="A475" t="s">
        <v>233</v>
      </c>
      <c r="B475" t="s">
        <v>252</v>
      </c>
      <c r="C475">
        <v>551</v>
      </c>
      <c r="D475">
        <v>551</v>
      </c>
      <c r="E475" s="35">
        <v>1</v>
      </c>
      <c r="F475" s="34">
        <v>3E-152</v>
      </c>
      <c r="G475">
        <v>97.52</v>
      </c>
      <c r="H475">
        <v>1199</v>
      </c>
      <c r="I475" t="str">
        <f>HYPERLINK("https://www.ncbi.nlm.nih.gov/nucleotide/MW763070.1?report=genbank&amp;log$=nucltop&amp;blast_rank=73&amp;RID=XE4F6U4201N","MW763070.1")</f>
        <v>MW763070.1</v>
      </c>
    </row>
    <row r="476" spans="1:9" x14ac:dyDescent="0.25">
      <c r="A476" t="s">
        <v>233</v>
      </c>
      <c r="B476" t="s">
        <v>262</v>
      </c>
      <c r="C476">
        <v>551</v>
      </c>
      <c r="D476">
        <v>551</v>
      </c>
      <c r="E476" s="35">
        <v>1</v>
      </c>
      <c r="F476" s="34">
        <v>3E-152</v>
      </c>
      <c r="G476">
        <v>97.52</v>
      </c>
      <c r="H476">
        <v>1638</v>
      </c>
      <c r="I476" t="str">
        <f>HYPERLINK("https://www.ncbi.nlm.nih.gov/nucleotide/JX661036.1?report=genbank&amp;log$=nucltop&amp;blast_rank=74&amp;RID=XE4F6U4201N","JX661036.1")</f>
        <v>JX661036.1</v>
      </c>
    </row>
    <row r="477" spans="1:9" x14ac:dyDescent="0.25">
      <c r="A477" t="s">
        <v>233</v>
      </c>
      <c r="B477" t="s">
        <v>258</v>
      </c>
      <c r="C477">
        <v>551</v>
      </c>
      <c r="D477">
        <v>551</v>
      </c>
      <c r="E477" s="35">
        <v>1</v>
      </c>
      <c r="F477" s="34">
        <v>3E-152</v>
      </c>
      <c r="G477">
        <v>97.52</v>
      </c>
      <c r="H477">
        <v>936</v>
      </c>
      <c r="I477" t="str">
        <f>HYPERLINK("https://www.ncbi.nlm.nih.gov/nucleotide/JQ638928.1?report=genbank&amp;log$=nucltop&amp;blast_rank=75&amp;RID=XE4F6U4201N","JQ638928.1")</f>
        <v>JQ638928.1</v>
      </c>
    </row>
    <row r="478" spans="1:9" x14ac:dyDescent="0.25">
      <c r="A478" t="s">
        <v>233</v>
      </c>
      <c r="B478" t="s">
        <v>252</v>
      </c>
      <c r="C478">
        <v>551</v>
      </c>
      <c r="D478">
        <v>551</v>
      </c>
      <c r="E478" s="35">
        <v>1</v>
      </c>
      <c r="F478" s="34">
        <v>3E-152</v>
      </c>
      <c r="G478">
        <v>97.52</v>
      </c>
      <c r="H478">
        <v>1744</v>
      </c>
      <c r="I478" t="str">
        <f>HYPERLINK("https://www.ncbi.nlm.nih.gov/nucleotide/JQ246506.1?report=genbank&amp;log$=nucltop&amp;blast_rank=76&amp;RID=XE4F6U4201N","JQ246506.1")</f>
        <v>JQ246506.1</v>
      </c>
    </row>
    <row r="479" spans="1:9" x14ac:dyDescent="0.25">
      <c r="A479" t="s">
        <v>233</v>
      </c>
      <c r="B479" t="s">
        <v>263</v>
      </c>
      <c r="C479">
        <v>551</v>
      </c>
      <c r="D479">
        <v>551</v>
      </c>
      <c r="E479" s="35">
        <v>1</v>
      </c>
      <c r="F479" s="34">
        <v>3E-152</v>
      </c>
      <c r="G479">
        <v>97.52</v>
      </c>
      <c r="H479">
        <v>2484</v>
      </c>
      <c r="I479" t="str">
        <f>HYPERLINK("https://www.ncbi.nlm.nih.gov/nucleotide/FR865630.1?report=genbank&amp;log$=nucltop&amp;blast_rank=77&amp;RID=XE4F6U4201N","FR865630.1")</f>
        <v>FR865630.1</v>
      </c>
    </row>
    <row r="480" spans="1:9" x14ac:dyDescent="0.25">
      <c r="A480" t="s">
        <v>233</v>
      </c>
      <c r="B480" t="s">
        <v>260</v>
      </c>
      <c r="C480">
        <v>551</v>
      </c>
      <c r="D480">
        <v>551</v>
      </c>
      <c r="E480" s="35">
        <v>1</v>
      </c>
      <c r="F480" s="34">
        <v>3E-152</v>
      </c>
      <c r="G480">
        <v>97.52</v>
      </c>
      <c r="H480">
        <v>2952</v>
      </c>
      <c r="I480" t="str">
        <f>HYPERLINK("https://www.ncbi.nlm.nih.gov/nucleotide/MT022410.1?report=genbank&amp;log$=nucltop&amp;blast_rank=78&amp;RID=XE4F6U4201N","MT022410.1")</f>
        <v>MT022410.1</v>
      </c>
    </row>
    <row r="481" spans="1:9" x14ac:dyDescent="0.25">
      <c r="A481" t="s">
        <v>233</v>
      </c>
      <c r="B481" t="s">
        <v>264</v>
      </c>
      <c r="C481">
        <v>551</v>
      </c>
      <c r="D481">
        <v>551</v>
      </c>
      <c r="E481" s="35">
        <v>1</v>
      </c>
      <c r="F481" s="34">
        <v>3E-152</v>
      </c>
      <c r="G481">
        <v>97.52</v>
      </c>
      <c r="H481">
        <v>3014</v>
      </c>
      <c r="I481" t="str">
        <f>HYPERLINK("https://www.ncbi.nlm.nih.gov/nucleotide/HQ845331.1?report=genbank&amp;log$=nucltop&amp;blast_rank=79&amp;RID=XE4F6U4201N","HQ845331.1")</f>
        <v>HQ845331.1</v>
      </c>
    </row>
    <row r="482" spans="1:9" x14ac:dyDescent="0.25">
      <c r="A482" t="s">
        <v>233</v>
      </c>
      <c r="B482" t="s">
        <v>260</v>
      </c>
      <c r="C482">
        <v>551</v>
      </c>
      <c r="D482">
        <v>551</v>
      </c>
      <c r="E482" s="35">
        <v>1</v>
      </c>
      <c r="F482" s="34">
        <v>3E-152</v>
      </c>
      <c r="G482">
        <v>97.52</v>
      </c>
      <c r="H482">
        <v>3047</v>
      </c>
      <c r="I482" t="str">
        <f>HYPERLINK("https://www.ncbi.nlm.nih.gov/nucleotide/HQ845330.1?report=genbank&amp;log$=nucltop&amp;blast_rank=80&amp;RID=XE4F6U4201N","HQ845330.1")</f>
        <v>HQ845330.1</v>
      </c>
    </row>
    <row r="483" spans="1:9" x14ac:dyDescent="0.25">
      <c r="A483" t="s">
        <v>233</v>
      </c>
      <c r="B483" t="s">
        <v>265</v>
      </c>
      <c r="C483">
        <v>551</v>
      </c>
      <c r="D483">
        <v>551</v>
      </c>
      <c r="E483" s="35">
        <v>1</v>
      </c>
      <c r="F483" s="34">
        <v>3E-152</v>
      </c>
      <c r="G483">
        <v>97.52</v>
      </c>
      <c r="H483">
        <v>1234</v>
      </c>
      <c r="I483" t="str">
        <f>HYPERLINK("https://www.ncbi.nlm.nih.gov/nucleotide/FJ888597.1?report=genbank&amp;log$=nucltop&amp;blast_rank=81&amp;RID=XE4F6U4201N","FJ888597.1")</f>
        <v>FJ888597.1</v>
      </c>
    </row>
    <row r="484" spans="1:9" x14ac:dyDescent="0.25">
      <c r="A484" t="s">
        <v>233</v>
      </c>
      <c r="B484" t="s">
        <v>266</v>
      </c>
      <c r="C484">
        <v>551</v>
      </c>
      <c r="D484">
        <v>551</v>
      </c>
      <c r="E484" s="35">
        <v>1</v>
      </c>
      <c r="F484" s="34">
        <v>3E-152</v>
      </c>
      <c r="G484">
        <v>97.52</v>
      </c>
      <c r="H484">
        <v>1234</v>
      </c>
      <c r="I484" t="str">
        <f>HYPERLINK("https://www.ncbi.nlm.nih.gov/nucleotide/FJ888595.1?report=genbank&amp;log$=nucltop&amp;blast_rank=82&amp;RID=XE4F6U4201N","FJ888595.1")</f>
        <v>FJ888595.1</v>
      </c>
    </row>
    <row r="485" spans="1:9" x14ac:dyDescent="0.25">
      <c r="A485" t="s">
        <v>233</v>
      </c>
      <c r="B485" t="s">
        <v>267</v>
      </c>
      <c r="C485">
        <v>551</v>
      </c>
      <c r="D485">
        <v>551</v>
      </c>
      <c r="E485" s="35">
        <v>1</v>
      </c>
      <c r="F485" s="34">
        <v>3E-152</v>
      </c>
      <c r="G485">
        <v>97.52</v>
      </c>
      <c r="H485">
        <v>1234</v>
      </c>
      <c r="I485" t="str">
        <f>HYPERLINK("https://www.ncbi.nlm.nih.gov/nucleotide/FJ888594.1?report=genbank&amp;log$=nucltop&amp;blast_rank=83&amp;RID=XE4F6U4201N","FJ888594.1")</f>
        <v>FJ888594.1</v>
      </c>
    </row>
    <row r="486" spans="1:9" x14ac:dyDescent="0.25">
      <c r="A486" t="s">
        <v>233</v>
      </c>
      <c r="B486" t="s">
        <v>268</v>
      </c>
      <c r="C486">
        <v>551</v>
      </c>
      <c r="D486">
        <v>551</v>
      </c>
      <c r="E486" s="35">
        <v>1</v>
      </c>
      <c r="F486" s="34">
        <v>3E-152</v>
      </c>
      <c r="G486">
        <v>97.52</v>
      </c>
      <c r="H486">
        <v>3656</v>
      </c>
      <c r="I486" t="str">
        <f>HYPERLINK("https://www.ncbi.nlm.nih.gov/nucleotide/HM483399.1?report=genbank&amp;log$=nucltop&amp;blast_rank=84&amp;RID=XE4F6U4201N","HM483399.1")</f>
        <v>HM483399.1</v>
      </c>
    </row>
    <row r="487" spans="1:9" x14ac:dyDescent="0.25">
      <c r="A487" t="s">
        <v>233</v>
      </c>
      <c r="B487" t="s">
        <v>268</v>
      </c>
      <c r="C487">
        <v>551</v>
      </c>
      <c r="D487">
        <v>551</v>
      </c>
      <c r="E487" s="35">
        <v>1</v>
      </c>
      <c r="F487" s="34">
        <v>3E-152</v>
      </c>
      <c r="G487">
        <v>97.52</v>
      </c>
      <c r="H487">
        <v>3046</v>
      </c>
      <c r="I487" t="str">
        <f>HYPERLINK("https://www.ncbi.nlm.nih.gov/nucleotide/HM483398.1?report=genbank&amp;log$=nucltop&amp;blast_rank=85&amp;RID=XE4F6U4201N","HM483398.1")</f>
        <v>HM483398.1</v>
      </c>
    </row>
    <row r="488" spans="1:9" x14ac:dyDescent="0.25">
      <c r="A488" t="s">
        <v>233</v>
      </c>
      <c r="B488" t="s">
        <v>269</v>
      </c>
      <c r="C488">
        <v>551</v>
      </c>
      <c r="D488">
        <v>551</v>
      </c>
      <c r="E488" s="35">
        <v>1</v>
      </c>
      <c r="F488" s="34">
        <v>3E-152</v>
      </c>
      <c r="G488">
        <v>97.52</v>
      </c>
      <c r="H488">
        <v>711</v>
      </c>
      <c r="I488" t="str">
        <f>HYPERLINK("https://www.ncbi.nlm.nih.gov/nucleotide/GQ423576.1?report=genbank&amp;log$=nucltop&amp;blast_rank=86&amp;RID=XE4F6U4201N","GQ423576.1")</f>
        <v>GQ423576.1</v>
      </c>
    </row>
    <row r="489" spans="1:9" x14ac:dyDescent="0.25">
      <c r="A489" t="s">
        <v>233</v>
      </c>
      <c r="B489" t="s">
        <v>254</v>
      </c>
      <c r="C489">
        <v>551</v>
      </c>
      <c r="D489">
        <v>551</v>
      </c>
      <c r="E489" s="35">
        <v>1</v>
      </c>
      <c r="F489" s="34">
        <v>3E-152</v>
      </c>
      <c r="G489">
        <v>97.52</v>
      </c>
      <c r="H489">
        <v>3327</v>
      </c>
      <c r="I489" t="str">
        <f>HYPERLINK("https://www.ncbi.nlm.nih.gov/nucleotide/FN392226.1?report=genbank&amp;log$=nucltop&amp;blast_rank=87&amp;RID=XE4F6U4201N","FN392226.1")</f>
        <v>FN392226.1</v>
      </c>
    </row>
    <row r="490" spans="1:9" x14ac:dyDescent="0.25">
      <c r="A490" t="s">
        <v>233</v>
      </c>
      <c r="B490" t="s">
        <v>258</v>
      </c>
      <c r="C490">
        <v>551</v>
      </c>
      <c r="D490">
        <v>551</v>
      </c>
      <c r="E490" s="35">
        <v>1</v>
      </c>
      <c r="F490" s="34">
        <v>3E-152</v>
      </c>
      <c r="G490">
        <v>97.52</v>
      </c>
      <c r="H490">
        <v>5089</v>
      </c>
      <c r="I490" t="str">
        <f>HYPERLINK("https://www.ncbi.nlm.nih.gov/nucleotide/DQ779989.2?report=genbank&amp;log$=nucltop&amp;blast_rank=88&amp;RID=XE4F6U4201N","DQ779989.2")</f>
        <v>DQ779989.2</v>
      </c>
    </row>
    <row r="491" spans="1:9" x14ac:dyDescent="0.25">
      <c r="A491" t="s">
        <v>233</v>
      </c>
      <c r="B491" t="s">
        <v>258</v>
      </c>
      <c r="C491">
        <v>551</v>
      </c>
      <c r="D491">
        <v>551</v>
      </c>
      <c r="E491" s="35">
        <v>1</v>
      </c>
      <c r="F491" s="34">
        <v>3E-152</v>
      </c>
      <c r="G491">
        <v>97.52</v>
      </c>
      <c r="H491">
        <v>5771</v>
      </c>
      <c r="I491" t="str">
        <f>HYPERLINK("https://www.ncbi.nlm.nih.gov/nucleotide/DQ779990.2?report=genbank&amp;log$=nucltop&amp;blast_rank=89&amp;RID=XE4F6U4201N","DQ779990.2")</f>
        <v>DQ779990.2</v>
      </c>
    </row>
    <row r="492" spans="1:9" x14ac:dyDescent="0.25">
      <c r="A492" t="s">
        <v>233</v>
      </c>
      <c r="B492" t="s">
        <v>254</v>
      </c>
      <c r="C492">
        <v>551</v>
      </c>
      <c r="D492">
        <v>551</v>
      </c>
      <c r="E492" s="35">
        <v>1</v>
      </c>
      <c r="F492" s="34">
        <v>3E-152</v>
      </c>
      <c r="G492">
        <v>97.52</v>
      </c>
      <c r="H492">
        <v>3423</v>
      </c>
      <c r="I492" t="str">
        <f>HYPERLINK("https://www.ncbi.nlm.nih.gov/nucleotide/AY999082.1?report=genbank&amp;log$=nucltop&amp;blast_rank=90&amp;RID=XE4F6U4201N","AY999082.1")</f>
        <v>AY999082.1</v>
      </c>
    </row>
    <row r="493" spans="1:9" x14ac:dyDescent="0.25">
      <c r="A493" t="s">
        <v>233</v>
      </c>
      <c r="B493" t="s">
        <v>252</v>
      </c>
      <c r="C493">
        <v>551</v>
      </c>
      <c r="D493">
        <v>551</v>
      </c>
      <c r="E493" s="35">
        <v>1</v>
      </c>
      <c r="F493" s="34">
        <v>3E-152</v>
      </c>
      <c r="G493">
        <v>97.52</v>
      </c>
      <c r="H493">
        <v>1792</v>
      </c>
      <c r="I493" t="str">
        <f>HYPERLINK("https://www.ncbi.nlm.nih.gov/nucleotide/EF492513.1?report=genbank&amp;log$=nucltop&amp;blast_rank=91&amp;RID=XE4F6U4201N","EF492513.1")</f>
        <v>EF492513.1</v>
      </c>
    </row>
    <row r="494" spans="1:9" x14ac:dyDescent="0.25">
      <c r="A494" t="s">
        <v>233</v>
      </c>
      <c r="B494" t="s">
        <v>258</v>
      </c>
      <c r="C494">
        <v>551</v>
      </c>
      <c r="D494">
        <v>551</v>
      </c>
      <c r="E494" s="35">
        <v>1</v>
      </c>
      <c r="F494" s="34">
        <v>3E-152</v>
      </c>
      <c r="G494">
        <v>97.52</v>
      </c>
      <c r="H494">
        <v>1591</v>
      </c>
      <c r="I494" t="str">
        <f>HYPERLINK("https://www.ncbi.nlm.nih.gov/nucleotide/EU418973.1?report=genbank&amp;log$=nucltop&amp;blast_rank=92&amp;RID=XE4F6U4201N","EU418973.1")</f>
        <v>EU418973.1</v>
      </c>
    </row>
    <row r="495" spans="1:9" x14ac:dyDescent="0.25">
      <c r="A495" t="s">
        <v>233</v>
      </c>
      <c r="B495" t="s">
        <v>270</v>
      </c>
      <c r="C495">
        <v>551</v>
      </c>
      <c r="D495">
        <v>551</v>
      </c>
      <c r="E495" s="35">
        <v>1</v>
      </c>
      <c r="F495" s="34">
        <v>3E-152</v>
      </c>
      <c r="G495">
        <v>97.52</v>
      </c>
      <c r="H495">
        <v>1590</v>
      </c>
      <c r="I495" t="str">
        <f>HYPERLINK("https://www.ncbi.nlm.nih.gov/nucleotide/EU418972.1?report=genbank&amp;log$=nucltop&amp;blast_rank=93&amp;RID=XE4F6U4201N","EU418972.1")</f>
        <v>EU418972.1</v>
      </c>
    </row>
    <row r="496" spans="1:9" x14ac:dyDescent="0.25">
      <c r="A496" t="s">
        <v>233</v>
      </c>
      <c r="B496" t="s">
        <v>258</v>
      </c>
      <c r="C496">
        <v>551</v>
      </c>
      <c r="D496">
        <v>551</v>
      </c>
      <c r="E496" s="35">
        <v>1</v>
      </c>
      <c r="F496" s="34">
        <v>3E-152</v>
      </c>
      <c r="G496">
        <v>97.52</v>
      </c>
      <c r="H496">
        <v>5961</v>
      </c>
      <c r="I496" t="str">
        <f>HYPERLINK("https://www.ncbi.nlm.nih.gov/nucleotide/DQ785883.1?report=genbank&amp;log$=nucltop&amp;blast_rank=94&amp;RID=XE4F6U4201N","DQ785883.1")</f>
        <v>DQ785883.1</v>
      </c>
    </row>
    <row r="497" spans="1:9" x14ac:dyDescent="0.25">
      <c r="A497" t="s">
        <v>233</v>
      </c>
      <c r="B497" t="s">
        <v>258</v>
      </c>
      <c r="C497">
        <v>551</v>
      </c>
      <c r="D497">
        <v>551</v>
      </c>
      <c r="E497" s="35">
        <v>1</v>
      </c>
      <c r="F497" s="34">
        <v>3E-152</v>
      </c>
      <c r="G497">
        <v>97.52</v>
      </c>
      <c r="H497">
        <v>6457</v>
      </c>
      <c r="I497" t="str">
        <f>HYPERLINK("https://www.ncbi.nlm.nih.gov/nucleotide/DQ785882.1?report=genbank&amp;log$=nucltop&amp;blast_rank=95&amp;RID=XE4F6U4201N","DQ785882.1")</f>
        <v>DQ785882.1</v>
      </c>
    </row>
    <row r="498" spans="1:9" x14ac:dyDescent="0.25">
      <c r="A498" t="s">
        <v>233</v>
      </c>
      <c r="B498" t="s">
        <v>249</v>
      </c>
      <c r="C498">
        <v>551</v>
      </c>
      <c r="D498">
        <v>551</v>
      </c>
      <c r="E498" s="35">
        <v>1</v>
      </c>
      <c r="F498" s="34">
        <v>3E-152</v>
      </c>
      <c r="G498">
        <v>97.52</v>
      </c>
      <c r="H498">
        <v>1782</v>
      </c>
      <c r="I498" t="str">
        <f>HYPERLINK("https://www.ncbi.nlm.nih.gov/nucleotide/DQ837534.1?report=genbank&amp;log$=nucltop&amp;blast_rank=96&amp;RID=XE4F6U4201N","DQ837534.1")</f>
        <v>DQ837534.1</v>
      </c>
    </row>
    <row r="499" spans="1:9" x14ac:dyDescent="0.25">
      <c r="A499" t="s">
        <v>233</v>
      </c>
      <c r="B499" t="s">
        <v>271</v>
      </c>
      <c r="C499">
        <v>551</v>
      </c>
      <c r="D499">
        <v>551</v>
      </c>
      <c r="E499" s="35">
        <v>1</v>
      </c>
      <c r="F499" s="34">
        <v>3E-152</v>
      </c>
      <c r="G499">
        <v>97.52</v>
      </c>
      <c r="H499">
        <v>1754</v>
      </c>
      <c r="I499" t="str">
        <f>HYPERLINK("https://www.ncbi.nlm.nih.gov/nucleotide/DQ847435.1?report=genbank&amp;log$=nucltop&amp;blast_rank=97&amp;RID=XE4F6U4201N","DQ847435.1")</f>
        <v>DQ847435.1</v>
      </c>
    </row>
    <row r="500" spans="1:9" x14ac:dyDescent="0.25">
      <c r="A500" t="s">
        <v>233</v>
      </c>
      <c r="B500" t="s">
        <v>272</v>
      </c>
      <c r="C500">
        <v>551</v>
      </c>
      <c r="D500">
        <v>551</v>
      </c>
      <c r="E500" s="35">
        <v>1</v>
      </c>
      <c r="F500" s="34">
        <v>3E-152</v>
      </c>
      <c r="G500">
        <v>97.52</v>
      </c>
      <c r="H500">
        <v>1755</v>
      </c>
      <c r="I500" t="str">
        <f>HYPERLINK("https://www.ncbi.nlm.nih.gov/nucleotide/AB265963.1?report=genbank&amp;log$=nucltop&amp;blast_rank=98&amp;RID=XE4F6U4201N","AB265963.1")</f>
        <v>AB265963.1</v>
      </c>
    </row>
    <row r="501" spans="1:9" x14ac:dyDescent="0.25">
      <c r="A501" t="s">
        <v>233</v>
      </c>
      <c r="B501" t="s">
        <v>258</v>
      </c>
      <c r="C501">
        <v>551</v>
      </c>
      <c r="D501">
        <v>551</v>
      </c>
      <c r="E501" s="35">
        <v>1</v>
      </c>
      <c r="F501" s="34">
        <v>3E-152</v>
      </c>
      <c r="G501">
        <v>97.52</v>
      </c>
      <c r="H501">
        <v>1756</v>
      </c>
      <c r="I501" t="str">
        <f>HYPERLINK("https://www.ncbi.nlm.nih.gov/nucleotide/AB265962.1?report=genbank&amp;log$=nucltop&amp;blast_rank=99&amp;RID=XE4F6U4201N","AB265962.1")</f>
        <v>AB265962.1</v>
      </c>
    </row>
    <row r="502" spans="1:9" x14ac:dyDescent="0.25">
      <c r="A502" t="s">
        <v>233</v>
      </c>
      <c r="B502" t="s">
        <v>273</v>
      </c>
      <c r="C502">
        <v>551</v>
      </c>
      <c r="D502">
        <v>551</v>
      </c>
      <c r="E502" s="35">
        <v>1</v>
      </c>
      <c r="F502" s="34">
        <v>3E-152</v>
      </c>
      <c r="G502">
        <v>97.52</v>
      </c>
      <c r="H502">
        <v>1754</v>
      </c>
      <c r="I502" t="str">
        <f>HYPERLINK("https://www.ncbi.nlm.nih.gov/nucleotide/AY743960.1?report=genbank&amp;log$=nucltop&amp;blast_rank=100&amp;RID=XE4F6U4201N","AY743960.1")</f>
        <v>AY743960.1</v>
      </c>
    </row>
    <row r="503" spans="1:9" x14ac:dyDescent="0.25">
      <c r="A503" t="s">
        <v>274</v>
      </c>
      <c r="B503" t="s">
        <v>193</v>
      </c>
      <c r="C503">
        <v>601</v>
      </c>
      <c r="D503">
        <v>601</v>
      </c>
      <c r="E503" s="35">
        <v>1</v>
      </c>
      <c r="F503" s="34">
        <v>2.9999999999999998E-167</v>
      </c>
      <c r="G503">
        <v>100</v>
      </c>
      <c r="H503">
        <v>1759</v>
      </c>
      <c r="I503" t="str">
        <f>HYPERLINK("https://www.ncbi.nlm.nih.gov/nucleotide/LC371037.1?report=genbank&amp;log$=nucltop&amp;blast_rank=1&amp;RID=XE4JS2KM01N","LC371037.1")</f>
        <v>LC371037.1</v>
      </c>
    </row>
    <row r="504" spans="1:9" x14ac:dyDescent="0.25">
      <c r="A504" t="s">
        <v>274</v>
      </c>
      <c r="B504" t="s">
        <v>275</v>
      </c>
      <c r="C504">
        <v>601</v>
      </c>
      <c r="D504">
        <v>601</v>
      </c>
      <c r="E504" s="35">
        <v>1</v>
      </c>
      <c r="F504" s="34">
        <v>2.9999999999999998E-167</v>
      </c>
      <c r="G504">
        <v>100</v>
      </c>
      <c r="H504">
        <v>1799</v>
      </c>
      <c r="I504" t="str">
        <f>HYPERLINK("https://www.ncbi.nlm.nih.gov/nucleotide/KX253958.1?report=genbank&amp;log$=nucltop&amp;blast_rank=2&amp;RID=XE4JS2KM01N","KX253958.1")</f>
        <v>KX253958.1</v>
      </c>
    </row>
    <row r="505" spans="1:9" x14ac:dyDescent="0.25">
      <c r="A505" t="s">
        <v>274</v>
      </c>
      <c r="B505" t="s">
        <v>276</v>
      </c>
      <c r="C505">
        <v>601</v>
      </c>
      <c r="D505">
        <v>601</v>
      </c>
      <c r="E505" s="35">
        <v>1</v>
      </c>
      <c r="F505" s="34">
        <v>2.9999999999999998E-167</v>
      </c>
      <c r="G505">
        <v>100</v>
      </c>
      <c r="H505">
        <v>1686</v>
      </c>
      <c r="I505" t="str">
        <f>HYPERLINK("https://www.ncbi.nlm.nih.gov/nucleotide/OK147653.1?report=genbank&amp;log$=nucltop&amp;blast_rank=3&amp;RID=XE4JS2KM01N","OK147653.1")</f>
        <v>OK147653.1</v>
      </c>
    </row>
    <row r="506" spans="1:9" x14ac:dyDescent="0.25">
      <c r="A506" t="s">
        <v>274</v>
      </c>
      <c r="B506" t="s">
        <v>277</v>
      </c>
      <c r="C506">
        <v>601</v>
      </c>
      <c r="D506">
        <v>601</v>
      </c>
      <c r="E506" s="35">
        <v>1</v>
      </c>
      <c r="F506" s="34">
        <v>2.9999999999999998E-167</v>
      </c>
      <c r="G506">
        <v>100</v>
      </c>
      <c r="H506">
        <v>418</v>
      </c>
      <c r="I506" t="str">
        <f>HYPERLINK("https://www.ncbi.nlm.nih.gov/nucleotide/MZ161884.1?report=genbank&amp;log$=nucltop&amp;blast_rank=4&amp;RID=XE4JS2KM01N","MZ161884.1")</f>
        <v>MZ161884.1</v>
      </c>
    </row>
    <row r="507" spans="1:9" x14ac:dyDescent="0.25">
      <c r="A507" t="s">
        <v>274</v>
      </c>
      <c r="B507" t="s">
        <v>278</v>
      </c>
      <c r="C507">
        <v>601</v>
      </c>
      <c r="D507">
        <v>601</v>
      </c>
      <c r="E507" s="35">
        <v>1</v>
      </c>
      <c r="F507" s="34">
        <v>2.9999999999999998E-167</v>
      </c>
      <c r="G507">
        <v>100</v>
      </c>
      <c r="H507">
        <v>1640</v>
      </c>
      <c r="I507" t="str">
        <f>HYPERLINK("https://www.ncbi.nlm.nih.gov/nucleotide/HQ912650.1?report=genbank&amp;log$=nucltop&amp;blast_rank=5&amp;RID=XE4JS2KM01N","HQ912650.1")</f>
        <v>HQ912650.1</v>
      </c>
    </row>
    <row r="508" spans="1:9" x14ac:dyDescent="0.25">
      <c r="A508" t="s">
        <v>274</v>
      </c>
      <c r="B508" t="s">
        <v>279</v>
      </c>
      <c r="C508">
        <v>595</v>
      </c>
      <c r="D508">
        <v>595</v>
      </c>
      <c r="E508" s="35">
        <v>1</v>
      </c>
      <c r="F508" s="34">
        <v>1E-165</v>
      </c>
      <c r="G508">
        <v>99.69</v>
      </c>
      <c r="H508">
        <v>384</v>
      </c>
      <c r="I508" t="str">
        <f>HYPERLINK("https://www.ncbi.nlm.nih.gov/nucleotide/MK938938.1?report=genbank&amp;log$=nucltop&amp;blast_rank=6&amp;RID=XE4JS2KM01N","MK938938.1")</f>
        <v>MK938938.1</v>
      </c>
    </row>
    <row r="509" spans="1:9" x14ac:dyDescent="0.25">
      <c r="A509" t="s">
        <v>274</v>
      </c>
      <c r="B509" t="s">
        <v>279</v>
      </c>
      <c r="C509">
        <v>595</v>
      </c>
      <c r="D509">
        <v>595</v>
      </c>
      <c r="E509" s="35">
        <v>1</v>
      </c>
      <c r="F509" s="34">
        <v>1E-165</v>
      </c>
      <c r="G509">
        <v>99.69</v>
      </c>
      <c r="H509">
        <v>384</v>
      </c>
      <c r="I509" t="str">
        <f>HYPERLINK("https://www.ncbi.nlm.nih.gov/nucleotide/MK938807.1?report=genbank&amp;log$=nucltop&amp;blast_rank=7&amp;RID=XE4JS2KM01N","MK938807.1")</f>
        <v>MK938807.1</v>
      </c>
    </row>
    <row r="510" spans="1:9" x14ac:dyDescent="0.25">
      <c r="A510" t="s">
        <v>274</v>
      </c>
      <c r="B510" t="s">
        <v>279</v>
      </c>
      <c r="C510">
        <v>595</v>
      </c>
      <c r="D510">
        <v>595</v>
      </c>
      <c r="E510" s="35">
        <v>1</v>
      </c>
      <c r="F510" s="34">
        <v>1E-165</v>
      </c>
      <c r="G510">
        <v>99.69</v>
      </c>
      <c r="H510">
        <v>384</v>
      </c>
      <c r="I510" t="str">
        <f>HYPERLINK("https://www.ncbi.nlm.nih.gov/nucleotide/MK938376.1?report=genbank&amp;log$=nucltop&amp;blast_rank=8&amp;RID=XE4JS2KM01N","MK938376.1")</f>
        <v>MK938376.1</v>
      </c>
    </row>
    <row r="511" spans="1:9" x14ac:dyDescent="0.25">
      <c r="A511" t="s">
        <v>274</v>
      </c>
      <c r="B511" t="s">
        <v>193</v>
      </c>
      <c r="C511">
        <v>595</v>
      </c>
      <c r="D511">
        <v>595</v>
      </c>
      <c r="E511" s="35">
        <v>1</v>
      </c>
      <c r="F511" s="34">
        <v>1E-165</v>
      </c>
      <c r="G511">
        <v>99.69</v>
      </c>
      <c r="H511">
        <v>1759</v>
      </c>
      <c r="I511" t="str">
        <f>HYPERLINK("https://www.ncbi.nlm.nih.gov/nucleotide/LC371034.1?report=genbank&amp;log$=nucltop&amp;blast_rank=9&amp;RID=XE4JS2KM01N","LC371034.1")</f>
        <v>LC371034.1</v>
      </c>
    </row>
    <row r="512" spans="1:9" x14ac:dyDescent="0.25">
      <c r="A512" t="s">
        <v>274</v>
      </c>
      <c r="B512" t="s">
        <v>280</v>
      </c>
      <c r="C512">
        <v>595</v>
      </c>
      <c r="D512">
        <v>595</v>
      </c>
      <c r="E512" s="35">
        <v>1</v>
      </c>
      <c r="F512" s="34">
        <v>1E-165</v>
      </c>
      <c r="G512">
        <v>99.69</v>
      </c>
      <c r="H512">
        <v>1703</v>
      </c>
      <c r="I512" t="str">
        <f>HYPERLINK("https://www.ncbi.nlm.nih.gov/nucleotide/MG972310.1?report=genbank&amp;log$=nucltop&amp;blast_rank=10&amp;RID=XE4JS2KM01N","MG972310.1")</f>
        <v>MG972310.1</v>
      </c>
    </row>
    <row r="513" spans="1:9" x14ac:dyDescent="0.25">
      <c r="A513" t="s">
        <v>274</v>
      </c>
      <c r="B513" t="s">
        <v>280</v>
      </c>
      <c r="C513">
        <v>595</v>
      </c>
      <c r="D513">
        <v>595</v>
      </c>
      <c r="E513" s="35">
        <v>1</v>
      </c>
      <c r="F513" s="34">
        <v>1E-165</v>
      </c>
      <c r="G513">
        <v>99.69</v>
      </c>
      <c r="H513">
        <v>1708</v>
      </c>
      <c r="I513" t="str">
        <f>HYPERLINK("https://www.ncbi.nlm.nih.gov/nucleotide/MG972309.1?report=genbank&amp;log$=nucltop&amp;blast_rank=11&amp;RID=XE4JS2KM01N","MG972309.1")</f>
        <v>MG972309.1</v>
      </c>
    </row>
    <row r="514" spans="1:9" x14ac:dyDescent="0.25">
      <c r="A514" t="s">
        <v>274</v>
      </c>
      <c r="B514" t="s">
        <v>280</v>
      </c>
      <c r="C514">
        <v>595</v>
      </c>
      <c r="D514">
        <v>595</v>
      </c>
      <c r="E514" s="35">
        <v>1</v>
      </c>
      <c r="F514" s="34">
        <v>1E-165</v>
      </c>
      <c r="G514">
        <v>99.69</v>
      </c>
      <c r="H514">
        <v>1692</v>
      </c>
      <c r="I514" t="str">
        <f>HYPERLINK("https://www.ncbi.nlm.nih.gov/nucleotide/MG972307.1?report=genbank&amp;log$=nucltop&amp;blast_rank=12&amp;RID=XE4JS2KM01N","MG972307.1")</f>
        <v>MG972307.1</v>
      </c>
    </row>
    <row r="515" spans="1:9" x14ac:dyDescent="0.25">
      <c r="A515" t="s">
        <v>274</v>
      </c>
      <c r="B515" t="s">
        <v>280</v>
      </c>
      <c r="C515">
        <v>595</v>
      </c>
      <c r="D515">
        <v>595</v>
      </c>
      <c r="E515" s="35">
        <v>1</v>
      </c>
      <c r="F515" s="34">
        <v>1E-165</v>
      </c>
      <c r="G515">
        <v>99.69</v>
      </c>
      <c r="H515">
        <v>1512</v>
      </c>
      <c r="I515" t="str">
        <f>HYPERLINK("https://www.ncbi.nlm.nih.gov/nucleotide/OL439041.1?report=genbank&amp;log$=nucltop&amp;blast_rank=13&amp;RID=XE4JS2KM01N","OL439041.1")</f>
        <v>OL439041.1</v>
      </c>
    </row>
    <row r="516" spans="1:9" x14ac:dyDescent="0.25">
      <c r="A516" t="s">
        <v>274</v>
      </c>
      <c r="B516" t="s">
        <v>165</v>
      </c>
      <c r="C516">
        <v>595</v>
      </c>
      <c r="D516">
        <v>595</v>
      </c>
      <c r="E516" s="35">
        <v>1</v>
      </c>
      <c r="F516" s="34">
        <v>1E-165</v>
      </c>
      <c r="G516">
        <v>99.69</v>
      </c>
      <c r="H516">
        <v>381</v>
      </c>
      <c r="I516" t="str">
        <f>HYPERLINK("https://www.ncbi.nlm.nih.gov/nucleotide/MZ663307.1?report=genbank&amp;log$=nucltop&amp;blast_rank=14&amp;RID=XE4JS2KM01N","MZ663307.1")</f>
        <v>MZ663307.1</v>
      </c>
    </row>
    <row r="517" spans="1:9" x14ac:dyDescent="0.25">
      <c r="A517" t="s">
        <v>274</v>
      </c>
      <c r="B517" t="s">
        <v>155</v>
      </c>
      <c r="C517">
        <v>595</v>
      </c>
      <c r="D517">
        <v>595</v>
      </c>
      <c r="E517" s="35">
        <v>0.99</v>
      </c>
      <c r="F517" s="34">
        <v>1E-165</v>
      </c>
      <c r="G517">
        <v>100</v>
      </c>
      <c r="H517">
        <v>665</v>
      </c>
      <c r="I517" t="str">
        <f>HYPERLINK("https://www.ncbi.nlm.nih.gov/nucleotide/HM857309.1?report=genbank&amp;log$=nucltop&amp;blast_rank=15&amp;RID=XE4JS2KM01N","HM857309.1")</f>
        <v>HM857309.1</v>
      </c>
    </row>
    <row r="518" spans="1:9" x14ac:dyDescent="0.25">
      <c r="A518" t="s">
        <v>274</v>
      </c>
      <c r="B518" t="s">
        <v>165</v>
      </c>
      <c r="C518">
        <v>593</v>
      </c>
      <c r="D518">
        <v>593</v>
      </c>
      <c r="E518" s="35">
        <v>1</v>
      </c>
      <c r="F518" s="34">
        <v>4.9999999999999998E-165</v>
      </c>
      <c r="G518">
        <v>99.69</v>
      </c>
      <c r="H518">
        <v>424</v>
      </c>
      <c r="I518" t="str">
        <f>HYPERLINK("https://www.ncbi.nlm.nih.gov/nucleotide/KT813387.1?report=genbank&amp;log$=nucltop&amp;blast_rank=16&amp;RID=XE4JS2KM01N","KT813387.1")</f>
        <v>KT813387.1</v>
      </c>
    </row>
    <row r="519" spans="1:9" x14ac:dyDescent="0.25">
      <c r="A519" t="s">
        <v>274</v>
      </c>
      <c r="B519" t="s">
        <v>279</v>
      </c>
      <c r="C519">
        <v>590</v>
      </c>
      <c r="D519">
        <v>590</v>
      </c>
      <c r="E519" s="35">
        <v>1</v>
      </c>
      <c r="F519" s="34">
        <v>6.0000000000000002E-164</v>
      </c>
      <c r="G519">
        <v>99.38</v>
      </c>
      <c r="H519">
        <v>384</v>
      </c>
      <c r="I519" t="str">
        <f>HYPERLINK("https://www.ncbi.nlm.nih.gov/nucleotide/MK939514.1?report=genbank&amp;log$=nucltop&amp;blast_rank=17&amp;RID=XE4JS2KM01N","MK939514.1")</f>
        <v>MK939514.1</v>
      </c>
    </row>
    <row r="520" spans="1:9" x14ac:dyDescent="0.25">
      <c r="A520" t="s">
        <v>274</v>
      </c>
      <c r="B520" t="s">
        <v>279</v>
      </c>
      <c r="C520">
        <v>590</v>
      </c>
      <c r="D520">
        <v>590</v>
      </c>
      <c r="E520" s="35">
        <v>1</v>
      </c>
      <c r="F520" s="34">
        <v>6.0000000000000002E-164</v>
      </c>
      <c r="G520">
        <v>99.38</v>
      </c>
      <c r="H520">
        <v>384</v>
      </c>
      <c r="I520" t="str">
        <f>HYPERLINK("https://www.ncbi.nlm.nih.gov/nucleotide/MK939087.1?report=genbank&amp;log$=nucltop&amp;blast_rank=18&amp;RID=XE4JS2KM01N","MK939087.1")</f>
        <v>MK939087.1</v>
      </c>
    </row>
    <row r="521" spans="1:9" x14ac:dyDescent="0.25">
      <c r="A521" t="s">
        <v>274</v>
      </c>
      <c r="B521" t="s">
        <v>279</v>
      </c>
      <c r="C521">
        <v>590</v>
      </c>
      <c r="D521">
        <v>590</v>
      </c>
      <c r="E521" s="35">
        <v>1</v>
      </c>
      <c r="F521" s="34">
        <v>6.0000000000000002E-164</v>
      </c>
      <c r="G521">
        <v>99.38</v>
      </c>
      <c r="H521">
        <v>384</v>
      </c>
      <c r="I521" t="str">
        <f>HYPERLINK("https://www.ncbi.nlm.nih.gov/nucleotide/MK938865.1?report=genbank&amp;log$=nucltop&amp;blast_rank=19&amp;RID=XE4JS2KM01N","MK938865.1")</f>
        <v>MK938865.1</v>
      </c>
    </row>
    <row r="522" spans="1:9" x14ac:dyDescent="0.25">
      <c r="A522" t="s">
        <v>274</v>
      </c>
      <c r="B522" t="s">
        <v>278</v>
      </c>
      <c r="C522">
        <v>590</v>
      </c>
      <c r="D522">
        <v>590</v>
      </c>
      <c r="E522" s="35">
        <v>1</v>
      </c>
      <c r="F522" s="34">
        <v>6.0000000000000002E-164</v>
      </c>
      <c r="G522">
        <v>99.38</v>
      </c>
      <c r="H522">
        <v>1756</v>
      </c>
      <c r="I522" t="str">
        <f>HYPERLINK("https://www.ncbi.nlm.nih.gov/nucleotide/MG972297.1?report=genbank&amp;log$=nucltop&amp;blast_rank=20&amp;RID=XE4JS2KM01N","MG972297.1")</f>
        <v>MG972297.1</v>
      </c>
    </row>
    <row r="523" spans="1:9" x14ac:dyDescent="0.25">
      <c r="A523" t="s">
        <v>274</v>
      </c>
      <c r="B523" t="s">
        <v>278</v>
      </c>
      <c r="C523">
        <v>590</v>
      </c>
      <c r="D523">
        <v>590</v>
      </c>
      <c r="E523" s="35">
        <v>1</v>
      </c>
      <c r="F523" s="34">
        <v>6.0000000000000002E-164</v>
      </c>
      <c r="G523">
        <v>99.38</v>
      </c>
      <c r="H523">
        <v>1708</v>
      </c>
      <c r="I523" t="str">
        <f>HYPERLINK("https://www.ncbi.nlm.nih.gov/nucleotide/MG972296.1?report=genbank&amp;log$=nucltop&amp;blast_rank=21&amp;RID=XE4JS2KM01N","MG972296.1")</f>
        <v>MG972296.1</v>
      </c>
    </row>
    <row r="524" spans="1:9" x14ac:dyDescent="0.25">
      <c r="A524" t="s">
        <v>274</v>
      </c>
      <c r="B524" t="s">
        <v>278</v>
      </c>
      <c r="C524">
        <v>590</v>
      </c>
      <c r="D524">
        <v>590</v>
      </c>
      <c r="E524" s="35">
        <v>1</v>
      </c>
      <c r="F524" s="34">
        <v>6.0000000000000002E-164</v>
      </c>
      <c r="G524">
        <v>99.38</v>
      </c>
      <c r="H524">
        <v>1627</v>
      </c>
      <c r="I524" t="str">
        <f>HYPERLINK("https://www.ncbi.nlm.nih.gov/nucleotide/KT860992.1?report=genbank&amp;log$=nucltop&amp;blast_rank=22&amp;RID=XE4JS2KM01N","KT860992.1")</f>
        <v>KT860992.1</v>
      </c>
    </row>
    <row r="525" spans="1:9" x14ac:dyDescent="0.25">
      <c r="A525" t="s">
        <v>274</v>
      </c>
      <c r="B525" t="s">
        <v>165</v>
      </c>
      <c r="C525">
        <v>590</v>
      </c>
      <c r="D525">
        <v>590</v>
      </c>
      <c r="E525" s="35">
        <v>1</v>
      </c>
      <c r="F525" s="34">
        <v>6.0000000000000002E-164</v>
      </c>
      <c r="G525">
        <v>99.38</v>
      </c>
      <c r="H525">
        <v>1798</v>
      </c>
      <c r="I525" t="str">
        <f>HYPERLINK("https://www.ncbi.nlm.nih.gov/nucleotide/KJ760687.1?report=genbank&amp;log$=nucltop&amp;blast_rank=23&amp;RID=XE4JS2KM01N","KJ760687.1")</f>
        <v>KJ760687.1</v>
      </c>
    </row>
    <row r="526" spans="1:9" x14ac:dyDescent="0.25">
      <c r="A526" t="s">
        <v>274</v>
      </c>
      <c r="B526" t="s">
        <v>165</v>
      </c>
      <c r="C526">
        <v>590</v>
      </c>
      <c r="D526">
        <v>590</v>
      </c>
      <c r="E526" s="35">
        <v>1</v>
      </c>
      <c r="F526" s="34">
        <v>6.0000000000000002E-164</v>
      </c>
      <c r="G526">
        <v>99.38</v>
      </c>
      <c r="H526">
        <v>381</v>
      </c>
      <c r="I526" t="str">
        <f>HYPERLINK("https://www.ncbi.nlm.nih.gov/nucleotide/MZ663286.1?report=genbank&amp;log$=nucltop&amp;blast_rank=24&amp;RID=XE4JS2KM01N","MZ663286.1")</f>
        <v>MZ663286.1</v>
      </c>
    </row>
    <row r="527" spans="1:9" x14ac:dyDescent="0.25">
      <c r="A527" t="s">
        <v>274</v>
      </c>
      <c r="B527" t="s">
        <v>279</v>
      </c>
      <c r="C527">
        <v>584</v>
      </c>
      <c r="D527">
        <v>584</v>
      </c>
      <c r="E527" s="35">
        <v>1</v>
      </c>
      <c r="F527" s="34">
        <v>3E-162</v>
      </c>
      <c r="G527">
        <v>99.08</v>
      </c>
      <c r="H527">
        <v>384</v>
      </c>
      <c r="I527" t="str">
        <f>HYPERLINK("https://www.ncbi.nlm.nih.gov/nucleotide/MK940127.1?report=genbank&amp;log$=nucltop&amp;blast_rank=25&amp;RID=XE4JS2KM01N","MK940127.1")</f>
        <v>MK940127.1</v>
      </c>
    </row>
    <row r="528" spans="1:9" x14ac:dyDescent="0.25">
      <c r="A528" t="s">
        <v>274</v>
      </c>
      <c r="B528" t="s">
        <v>279</v>
      </c>
      <c r="C528">
        <v>584</v>
      </c>
      <c r="D528">
        <v>584</v>
      </c>
      <c r="E528" s="35">
        <v>1</v>
      </c>
      <c r="F528" s="34">
        <v>3E-162</v>
      </c>
      <c r="G528">
        <v>99.08</v>
      </c>
      <c r="H528">
        <v>384</v>
      </c>
      <c r="I528" t="str">
        <f>HYPERLINK("https://www.ncbi.nlm.nih.gov/nucleotide/MK939543.1?report=genbank&amp;log$=nucltop&amp;blast_rank=26&amp;RID=XE4JS2KM01N","MK939543.1")</f>
        <v>MK939543.1</v>
      </c>
    </row>
    <row r="529" spans="1:9" x14ac:dyDescent="0.25">
      <c r="A529" t="s">
        <v>274</v>
      </c>
      <c r="B529" t="s">
        <v>279</v>
      </c>
      <c r="C529">
        <v>584</v>
      </c>
      <c r="D529">
        <v>584</v>
      </c>
      <c r="E529" s="35">
        <v>1</v>
      </c>
      <c r="F529" s="34">
        <v>3E-162</v>
      </c>
      <c r="G529">
        <v>99.08</v>
      </c>
      <c r="H529">
        <v>384</v>
      </c>
      <c r="I529" t="str">
        <f>HYPERLINK("https://www.ncbi.nlm.nih.gov/nucleotide/MK939011.1?report=genbank&amp;log$=nucltop&amp;blast_rank=27&amp;RID=XE4JS2KM01N","MK939011.1")</f>
        <v>MK939011.1</v>
      </c>
    </row>
    <row r="530" spans="1:9" x14ac:dyDescent="0.25">
      <c r="A530" t="s">
        <v>274</v>
      </c>
      <c r="B530" t="s">
        <v>279</v>
      </c>
      <c r="C530">
        <v>582</v>
      </c>
      <c r="D530">
        <v>582</v>
      </c>
      <c r="E530" s="35">
        <v>1</v>
      </c>
      <c r="F530" s="34">
        <v>1E-161</v>
      </c>
      <c r="G530">
        <v>99.08</v>
      </c>
      <c r="H530">
        <v>383</v>
      </c>
      <c r="I530" t="str">
        <f>HYPERLINK("https://www.ncbi.nlm.nih.gov/nucleotide/MK938483.1?report=genbank&amp;log$=nucltop&amp;blast_rank=28&amp;RID=XE4JS2KM01N","MK938483.1")</f>
        <v>MK938483.1</v>
      </c>
    </row>
    <row r="531" spans="1:9" x14ac:dyDescent="0.25">
      <c r="A531" t="s">
        <v>274</v>
      </c>
      <c r="B531" t="s">
        <v>279</v>
      </c>
      <c r="C531">
        <v>579</v>
      </c>
      <c r="D531">
        <v>579</v>
      </c>
      <c r="E531" s="35">
        <v>1</v>
      </c>
      <c r="F531" s="34">
        <v>9.9999999999999999E-161</v>
      </c>
      <c r="G531">
        <v>98.77</v>
      </c>
      <c r="H531">
        <v>384</v>
      </c>
      <c r="I531" t="str">
        <f>HYPERLINK("https://www.ncbi.nlm.nih.gov/nucleotide/MK939972.1?report=genbank&amp;log$=nucltop&amp;blast_rank=29&amp;RID=XE4JS2KM01N","MK939972.1")</f>
        <v>MK939972.1</v>
      </c>
    </row>
    <row r="532" spans="1:9" x14ac:dyDescent="0.25">
      <c r="A532" t="s">
        <v>274</v>
      </c>
      <c r="B532" t="s">
        <v>279</v>
      </c>
      <c r="C532">
        <v>579</v>
      </c>
      <c r="D532">
        <v>579</v>
      </c>
      <c r="E532" s="35">
        <v>1</v>
      </c>
      <c r="F532" s="34">
        <v>9.9999999999999999E-161</v>
      </c>
      <c r="G532">
        <v>98.77</v>
      </c>
      <c r="H532">
        <v>384</v>
      </c>
      <c r="I532" t="str">
        <f>HYPERLINK("https://www.ncbi.nlm.nih.gov/nucleotide/MK938644.1?report=genbank&amp;log$=nucltop&amp;blast_rank=30&amp;RID=XE4JS2KM01N","MK938644.1")</f>
        <v>MK938644.1</v>
      </c>
    </row>
    <row r="533" spans="1:9" x14ac:dyDescent="0.25">
      <c r="A533" t="s">
        <v>274</v>
      </c>
      <c r="B533" t="s">
        <v>278</v>
      </c>
      <c r="C533">
        <v>579</v>
      </c>
      <c r="D533">
        <v>579</v>
      </c>
      <c r="E533" s="35">
        <v>1</v>
      </c>
      <c r="F533" s="34">
        <v>9.9999999999999999E-161</v>
      </c>
      <c r="G533">
        <v>98.77</v>
      </c>
      <c r="H533">
        <v>1699</v>
      </c>
      <c r="I533" t="str">
        <f>HYPERLINK("https://www.ncbi.nlm.nih.gov/nucleotide/MG972298.1?report=genbank&amp;log$=nucltop&amp;blast_rank=31&amp;RID=XE4JS2KM01N","MG972298.1")</f>
        <v>MG972298.1</v>
      </c>
    </row>
    <row r="534" spans="1:9" x14ac:dyDescent="0.25">
      <c r="A534" t="s">
        <v>274</v>
      </c>
      <c r="B534" t="s">
        <v>278</v>
      </c>
      <c r="C534">
        <v>579</v>
      </c>
      <c r="D534">
        <v>579</v>
      </c>
      <c r="E534" s="35">
        <v>1</v>
      </c>
      <c r="F534" s="34">
        <v>9.9999999999999999E-161</v>
      </c>
      <c r="G534">
        <v>98.77</v>
      </c>
      <c r="H534">
        <v>1711</v>
      </c>
      <c r="I534" t="str">
        <f>HYPERLINK("https://www.ncbi.nlm.nih.gov/nucleotide/MG972295.1?report=genbank&amp;log$=nucltop&amp;blast_rank=32&amp;RID=XE4JS2KM01N","MG972295.1")</f>
        <v>MG972295.1</v>
      </c>
    </row>
    <row r="535" spans="1:9" x14ac:dyDescent="0.25">
      <c r="A535" t="s">
        <v>274</v>
      </c>
      <c r="B535" t="s">
        <v>278</v>
      </c>
      <c r="C535">
        <v>579</v>
      </c>
      <c r="D535">
        <v>579</v>
      </c>
      <c r="E535" s="35">
        <v>1</v>
      </c>
      <c r="F535" s="34">
        <v>9.9999999999999999E-161</v>
      </c>
      <c r="G535">
        <v>98.77</v>
      </c>
      <c r="H535">
        <v>1714</v>
      </c>
      <c r="I535" t="str">
        <f>HYPERLINK("https://www.ncbi.nlm.nih.gov/nucleotide/MG972294.1?report=genbank&amp;log$=nucltop&amp;blast_rank=33&amp;RID=XE4JS2KM01N","MG972294.1")</f>
        <v>MG972294.1</v>
      </c>
    </row>
    <row r="536" spans="1:9" x14ac:dyDescent="0.25">
      <c r="A536" t="s">
        <v>274</v>
      </c>
      <c r="B536" t="s">
        <v>281</v>
      </c>
      <c r="C536">
        <v>579</v>
      </c>
      <c r="D536">
        <v>579</v>
      </c>
      <c r="E536" s="35">
        <v>1</v>
      </c>
      <c r="F536" s="34">
        <v>9.9999999999999999E-161</v>
      </c>
      <c r="G536">
        <v>98.77</v>
      </c>
      <c r="H536">
        <v>1512</v>
      </c>
      <c r="I536" t="str">
        <f>HYPERLINK("https://www.ncbi.nlm.nih.gov/nucleotide/OL439044.1?report=genbank&amp;log$=nucltop&amp;blast_rank=34&amp;RID=XE4JS2KM01N","OL439044.1")</f>
        <v>OL439044.1</v>
      </c>
    </row>
    <row r="537" spans="1:9" x14ac:dyDescent="0.25">
      <c r="A537" t="s">
        <v>274</v>
      </c>
      <c r="B537" t="s">
        <v>280</v>
      </c>
      <c r="C537">
        <v>579</v>
      </c>
      <c r="D537">
        <v>579</v>
      </c>
      <c r="E537" s="35">
        <v>1</v>
      </c>
      <c r="F537" s="34">
        <v>9.9999999999999999E-161</v>
      </c>
      <c r="G537">
        <v>98.47</v>
      </c>
      <c r="H537">
        <v>1799</v>
      </c>
      <c r="I537" t="str">
        <f>HYPERLINK("https://www.ncbi.nlm.nih.gov/nucleotide/X85391.1?report=genbank&amp;log$=nucltop&amp;blast_rank=35&amp;RID=XE4JS2KM01N","X85391.1")</f>
        <v>X85391.1</v>
      </c>
    </row>
    <row r="538" spans="1:9" x14ac:dyDescent="0.25">
      <c r="A538" t="s">
        <v>274</v>
      </c>
      <c r="B538" t="s">
        <v>165</v>
      </c>
      <c r="C538">
        <v>577</v>
      </c>
      <c r="D538">
        <v>577</v>
      </c>
      <c r="E538" s="35">
        <v>0.99</v>
      </c>
      <c r="F538" s="34">
        <v>4.9999999999999999E-160</v>
      </c>
      <c r="G538">
        <v>98.77</v>
      </c>
      <c r="H538">
        <v>381</v>
      </c>
      <c r="I538" t="str">
        <f>HYPERLINK("https://www.ncbi.nlm.nih.gov/nucleotide/MZ663355.1?report=genbank&amp;log$=nucltop&amp;blast_rank=36&amp;RID=XE4JS2KM01N","MZ663355.1")</f>
        <v>MZ663355.1</v>
      </c>
    </row>
    <row r="539" spans="1:9" x14ac:dyDescent="0.25">
      <c r="A539" t="s">
        <v>274</v>
      </c>
      <c r="B539" t="s">
        <v>275</v>
      </c>
      <c r="C539">
        <v>575</v>
      </c>
      <c r="D539">
        <v>575</v>
      </c>
      <c r="E539" s="35">
        <v>1</v>
      </c>
      <c r="F539" s="34">
        <v>2E-159</v>
      </c>
      <c r="G539">
        <v>98.46</v>
      </c>
      <c r="H539">
        <v>1642</v>
      </c>
      <c r="I539" t="str">
        <f>HYPERLINK("https://www.ncbi.nlm.nih.gov/nucleotide/OP304769.1?report=genbank&amp;log$=nucltop&amp;blast_rank=37&amp;RID=XE4JS2KM01N","OP304769.1")</f>
        <v>OP304769.1</v>
      </c>
    </row>
    <row r="540" spans="1:9" x14ac:dyDescent="0.25">
      <c r="A540" t="s">
        <v>274</v>
      </c>
      <c r="B540" t="s">
        <v>279</v>
      </c>
      <c r="C540">
        <v>568</v>
      </c>
      <c r="D540">
        <v>568</v>
      </c>
      <c r="E540" s="35">
        <v>1</v>
      </c>
      <c r="F540" s="34">
        <v>3E-157</v>
      </c>
      <c r="G540">
        <v>98.15</v>
      </c>
      <c r="H540">
        <v>384</v>
      </c>
      <c r="I540" t="str">
        <f>HYPERLINK("https://www.ncbi.nlm.nih.gov/nucleotide/MK939361.1?report=genbank&amp;log$=nucltop&amp;blast_rank=38&amp;RID=XE4JS2KM01N","MK939361.1")</f>
        <v>MK939361.1</v>
      </c>
    </row>
    <row r="541" spans="1:9" x14ac:dyDescent="0.25">
      <c r="A541" t="s">
        <v>274</v>
      </c>
      <c r="B541" t="s">
        <v>282</v>
      </c>
      <c r="C541">
        <v>568</v>
      </c>
      <c r="D541">
        <v>568</v>
      </c>
      <c r="E541" s="35">
        <v>1</v>
      </c>
      <c r="F541" s="34">
        <v>3E-157</v>
      </c>
      <c r="G541">
        <v>98.15</v>
      </c>
      <c r="H541">
        <v>1755</v>
      </c>
      <c r="I541" t="str">
        <f>HYPERLINK("https://www.ncbi.nlm.nih.gov/nucleotide/MK795713.1?report=genbank&amp;log$=nucltop&amp;blast_rank=39&amp;RID=XE4JS2KM01N","MK795713.1")</f>
        <v>MK795713.1</v>
      </c>
    </row>
    <row r="542" spans="1:9" x14ac:dyDescent="0.25">
      <c r="A542" t="s">
        <v>274</v>
      </c>
      <c r="B542" t="s">
        <v>282</v>
      </c>
      <c r="C542">
        <v>568</v>
      </c>
      <c r="D542">
        <v>568</v>
      </c>
      <c r="E542" s="35">
        <v>1</v>
      </c>
      <c r="F542" s="34">
        <v>3E-157</v>
      </c>
      <c r="G542">
        <v>98.15</v>
      </c>
      <c r="H542">
        <v>1716</v>
      </c>
      <c r="I542" t="str">
        <f>HYPERLINK("https://www.ncbi.nlm.nih.gov/nucleotide/MG972267.1?report=genbank&amp;log$=nucltop&amp;blast_rank=40&amp;RID=XE4JS2KM01N","MG972267.1")</f>
        <v>MG972267.1</v>
      </c>
    </row>
    <row r="543" spans="1:9" x14ac:dyDescent="0.25">
      <c r="A543" t="s">
        <v>274</v>
      </c>
      <c r="B543" t="s">
        <v>282</v>
      </c>
      <c r="C543">
        <v>568</v>
      </c>
      <c r="D543">
        <v>568</v>
      </c>
      <c r="E543" s="35">
        <v>1</v>
      </c>
      <c r="F543" s="34">
        <v>3E-157</v>
      </c>
      <c r="G543">
        <v>98.15</v>
      </c>
      <c r="H543">
        <v>1755</v>
      </c>
      <c r="I543" t="str">
        <f>HYPERLINK("https://www.ncbi.nlm.nih.gov/nucleotide/MG972266.1?report=genbank&amp;log$=nucltop&amp;blast_rank=41&amp;RID=XE4JS2KM01N","MG972266.1")</f>
        <v>MG972266.1</v>
      </c>
    </row>
    <row r="544" spans="1:9" x14ac:dyDescent="0.25">
      <c r="A544" t="s">
        <v>274</v>
      </c>
      <c r="B544" t="s">
        <v>282</v>
      </c>
      <c r="C544">
        <v>568</v>
      </c>
      <c r="D544">
        <v>568</v>
      </c>
      <c r="E544" s="35">
        <v>1</v>
      </c>
      <c r="F544" s="34">
        <v>3E-157</v>
      </c>
      <c r="G544">
        <v>98.15</v>
      </c>
      <c r="H544">
        <v>1716</v>
      </c>
      <c r="I544" t="str">
        <f>HYPERLINK("https://www.ncbi.nlm.nih.gov/nucleotide/MG972265.1?report=genbank&amp;log$=nucltop&amp;blast_rank=42&amp;RID=XE4JS2KM01N","MG972265.1")</f>
        <v>MG972265.1</v>
      </c>
    </row>
    <row r="545" spans="1:9" x14ac:dyDescent="0.25">
      <c r="A545" t="s">
        <v>274</v>
      </c>
      <c r="B545" t="s">
        <v>282</v>
      </c>
      <c r="C545">
        <v>568</v>
      </c>
      <c r="D545">
        <v>568</v>
      </c>
      <c r="E545" s="35">
        <v>1</v>
      </c>
      <c r="F545" s="34">
        <v>3E-157</v>
      </c>
      <c r="G545">
        <v>98.15</v>
      </c>
      <c r="H545">
        <v>1712</v>
      </c>
      <c r="I545" t="str">
        <f>HYPERLINK("https://www.ncbi.nlm.nih.gov/nucleotide/MG972264.1?report=genbank&amp;log$=nucltop&amp;blast_rank=43&amp;RID=XE4JS2KM01N","MG972264.1")</f>
        <v>MG972264.1</v>
      </c>
    </row>
    <row r="546" spans="1:9" x14ac:dyDescent="0.25">
      <c r="A546" t="s">
        <v>274</v>
      </c>
      <c r="B546" t="s">
        <v>282</v>
      </c>
      <c r="C546">
        <v>568</v>
      </c>
      <c r="D546">
        <v>568</v>
      </c>
      <c r="E546" s="35">
        <v>1</v>
      </c>
      <c r="F546" s="34">
        <v>3E-157</v>
      </c>
      <c r="G546">
        <v>98.15</v>
      </c>
      <c r="H546">
        <v>1739</v>
      </c>
      <c r="I546" t="str">
        <f>HYPERLINK("https://www.ncbi.nlm.nih.gov/nucleotide/MG972263.1?report=genbank&amp;log$=nucltop&amp;blast_rank=44&amp;RID=XE4JS2KM01N","MG972263.1")</f>
        <v>MG972263.1</v>
      </c>
    </row>
    <row r="547" spans="1:9" x14ac:dyDescent="0.25">
      <c r="A547" t="s">
        <v>274</v>
      </c>
      <c r="B547" t="s">
        <v>165</v>
      </c>
      <c r="C547">
        <v>568</v>
      </c>
      <c r="D547">
        <v>568</v>
      </c>
      <c r="E547" s="35">
        <v>0.99</v>
      </c>
      <c r="F547" s="34">
        <v>3E-157</v>
      </c>
      <c r="G547">
        <v>98.45</v>
      </c>
      <c r="H547">
        <v>384</v>
      </c>
      <c r="I547" t="str">
        <f>HYPERLINK("https://www.ncbi.nlm.nih.gov/nucleotide/MK004489.1?report=genbank&amp;log$=nucltop&amp;blast_rank=45&amp;RID=XE4JS2KM01N","MK004489.1")</f>
        <v>MK004489.1</v>
      </c>
    </row>
    <row r="548" spans="1:9" x14ac:dyDescent="0.25">
      <c r="A548" t="s">
        <v>274</v>
      </c>
      <c r="B548" t="s">
        <v>165</v>
      </c>
      <c r="C548">
        <v>568</v>
      </c>
      <c r="D548">
        <v>568</v>
      </c>
      <c r="E548" s="35">
        <v>1</v>
      </c>
      <c r="F548" s="34">
        <v>3E-157</v>
      </c>
      <c r="G548">
        <v>98.15</v>
      </c>
      <c r="H548">
        <v>384</v>
      </c>
      <c r="I548" t="str">
        <f>HYPERLINK("https://www.ncbi.nlm.nih.gov/nucleotide/MK003009.1?report=genbank&amp;log$=nucltop&amp;blast_rank=46&amp;RID=XE4JS2KM01N","MK003009.1")</f>
        <v>MK003009.1</v>
      </c>
    </row>
    <row r="549" spans="1:9" x14ac:dyDescent="0.25">
      <c r="A549" t="s">
        <v>274</v>
      </c>
      <c r="B549" t="s">
        <v>282</v>
      </c>
      <c r="C549">
        <v>568</v>
      </c>
      <c r="D549">
        <v>568</v>
      </c>
      <c r="E549" s="35">
        <v>1</v>
      </c>
      <c r="F549" s="34">
        <v>3E-157</v>
      </c>
      <c r="G549">
        <v>98.15</v>
      </c>
      <c r="H549">
        <v>1663</v>
      </c>
      <c r="I549" t="str">
        <f>HYPERLINK("https://www.ncbi.nlm.nih.gov/nucleotide/KF925340.1?report=genbank&amp;log$=nucltop&amp;blast_rank=47&amp;RID=XE4JS2KM01N","KF925340.1")</f>
        <v>KF925340.1</v>
      </c>
    </row>
    <row r="550" spans="1:9" x14ac:dyDescent="0.25">
      <c r="A550" t="s">
        <v>274</v>
      </c>
      <c r="B550" t="s">
        <v>282</v>
      </c>
      <c r="C550">
        <v>568</v>
      </c>
      <c r="D550">
        <v>568</v>
      </c>
      <c r="E550" s="35">
        <v>1</v>
      </c>
      <c r="F550" s="34">
        <v>3E-157</v>
      </c>
      <c r="G550">
        <v>98.15</v>
      </c>
      <c r="H550">
        <v>420</v>
      </c>
      <c r="I550" t="str">
        <f>HYPERLINK("https://www.ncbi.nlm.nih.gov/nucleotide/MZ161886.1?report=genbank&amp;log$=nucltop&amp;blast_rank=48&amp;RID=XE4JS2KM01N","MZ161886.1")</f>
        <v>MZ161886.1</v>
      </c>
    </row>
    <row r="551" spans="1:9" x14ac:dyDescent="0.25">
      <c r="A551" t="s">
        <v>274</v>
      </c>
      <c r="B551" t="s">
        <v>155</v>
      </c>
      <c r="C551">
        <v>568</v>
      </c>
      <c r="D551">
        <v>568</v>
      </c>
      <c r="E551" s="35">
        <v>1</v>
      </c>
      <c r="F551" s="34">
        <v>3E-157</v>
      </c>
      <c r="G551">
        <v>98.16</v>
      </c>
      <c r="H551">
        <v>790</v>
      </c>
      <c r="I551" t="str">
        <f>HYPERLINK("https://www.ncbi.nlm.nih.gov/nucleotide/DQ062514.1?report=genbank&amp;log$=nucltop&amp;blast_rank=49&amp;RID=XE4JS2KM01N","DQ062514.1")</f>
        <v>DQ062514.1</v>
      </c>
    </row>
    <row r="552" spans="1:9" x14ac:dyDescent="0.25">
      <c r="A552" t="s">
        <v>274</v>
      </c>
      <c r="B552" t="s">
        <v>283</v>
      </c>
      <c r="C552">
        <v>568</v>
      </c>
      <c r="D552">
        <v>568</v>
      </c>
      <c r="E552" s="35">
        <v>1</v>
      </c>
      <c r="F552" s="34">
        <v>3E-157</v>
      </c>
      <c r="G552">
        <v>98.15</v>
      </c>
      <c r="H552">
        <v>1799</v>
      </c>
      <c r="I552" t="str">
        <f>HYPERLINK("https://www.ncbi.nlm.nih.gov/nucleotide/AJ535167.1?report=genbank&amp;log$=nucltop&amp;blast_rank=50&amp;RID=XE4JS2KM01N","AJ535167.1")</f>
        <v>AJ535167.1</v>
      </c>
    </row>
    <row r="553" spans="1:9" x14ac:dyDescent="0.25">
      <c r="A553" t="s">
        <v>274</v>
      </c>
      <c r="B553" t="s">
        <v>279</v>
      </c>
      <c r="C553">
        <v>562</v>
      </c>
      <c r="D553">
        <v>562</v>
      </c>
      <c r="E553" s="35">
        <v>1</v>
      </c>
      <c r="F553" s="34">
        <v>1E-155</v>
      </c>
      <c r="G553">
        <v>97.85</v>
      </c>
      <c r="H553">
        <v>384</v>
      </c>
      <c r="I553" t="str">
        <f>HYPERLINK("https://www.ncbi.nlm.nih.gov/nucleotide/MK938626.1?report=genbank&amp;log$=nucltop&amp;blast_rank=51&amp;RID=XE4JS2KM01N","MK938626.1")</f>
        <v>MK938626.1</v>
      </c>
    </row>
    <row r="554" spans="1:9" x14ac:dyDescent="0.25">
      <c r="A554" t="s">
        <v>274</v>
      </c>
      <c r="B554" t="s">
        <v>193</v>
      </c>
      <c r="C554">
        <v>562</v>
      </c>
      <c r="D554">
        <v>562</v>
      </c>
      <c r="E554" s="35">
        <v>1</v>
      </c>
      <c r="F554" s="34">
        <v>1E-155</v>
      </c>
      <c r="G554">
        <v>97.85</v>
      </c>
      <c r="H554">
        <v>560</v>
      </c>
      <c r="I554" t="str">
        <f>HYPERLINK("https://www.ncbi.nlm.nih.gov/nucleotide/AB827528.1?report=genbank&amp;log$=nucltop&amp;blast_rank=52&amp;RID=XE4JS2KM01N","AB827528.1")</f>
        <v>AB827528.1</v>
      </c>
    </row>
    <row r="555" spans="1:9" x14ac:dyDescent="0.25">
      <c r="A555" t="s">
        <v>274</v>
      </c>
      <c r="B555" t="s">
        <v>284</v>
      </c>
      <c r="C555">
        <v>560</v>
      </c>
      <c r="D555">
        <v>560</v>
      </c>
      <c r="E555" s="35">
        <v>1</v>
      </c>
      <c r="F555" s="34">
        <v>4.9999999999999999E-155</v>
      </c>
      <c r="G555">
        <v>97.85</v>
      </c>
      <c r="H555">
        <v>1699</v>
      </c>
      <c r="I555" t="str">
        <f>HYPERLINK("https://www.ncbi.nlm.nih.gov/nucleotide/LC466960.1?report=genbank&amp;log$=nucltop&amp;blast_rank=53&amp;RID=XE4JS2KM01N","LC466960.1")</f>
        <v>LC466960.1</v>
      </c>
    </row>
    <row r="556" spans="1:9" x14ac:dyDescent="0.25">
      <c r="A556" t="s">
        <v>274</v>
      </c>
      <c r="B556" t="s">
        <v>285</v>
      </c>
      <c r="C556">
        <v>560</v>
      </c>
      <c r="D556">
        <v>560</v>
      </c>
      <c r="E556" s="35">
        <v>1</v>
      </c>
      <c r="F556" s="34">
        <v>4.9999999999999999E-155</v>
      </c>
      <c r="G556">
        <v>97.85</v>
      </c>
      <c r="H556">
        <v>1704</v>
      </c>
      <c r="I556" t="str">
        <f>HYPERLINK("https://www.ncbi.nlm.nih.gov/nucleotide/MK795708.1?report=genbank&amp;log$=nucltop&amp;blast_rank=54&amp;RID=XE4JS2KM01N","MK795708.1")</f>
        <v>MK795708.1</v>
      </c>
    </row>
    <row r="557" spans="1:9" x14ac:dyDescent="0.25">
      <c r="A557" t="s">
        <v>274</v>
      </c>
      <c r="B557" t="s">
        <v>279</v>
      </c>
      <c r="C557">
        <v>556</v>
      </c>
      <c r="D557">
        <v>556</v>
      </c>
      <c r="E557" s="35">
        <v>1</v>
      </c>
      <c r="F557" s="34">
        <v>6.0000000000000005E-154</v>
      </c>
      <c r="G557">
        <v>97.54</v>
      </c>
      <c r="H557">
        <v>384</v>
      </c>
      <c r="I557" t="str">
        <f>HYPERLINK("https://www.ncbi.nlm.nih.gov/nucleotide/MK938594.1?report=genbank&amp;log$=nucltop&amp;blast_rank=55&amp;RID=XE4JS2KM01N","MK938594.1")</f>
        <v>MK938594.1</v>
      </c>
    </row>
    <row r="558" spans="1:9" x14ac:dyDescent="0.25">
      <c r="A558" t="s">
        <v>274</v>
      </c>
      <c r="B558" t="s">
        <v>165</v>
      </c>
      <c r="C558">
        <v>556</v>
      </c>
      <c r="D558">
        <v>556</v>
      </c>
      <c r="E558" s="35">
        <v>1</v>
      </c>
      <c r="F558" s="34">
        <v>6.0000000000000005E-154</v>
      </c>
      <c r="G558">
        <v>97.54</v>
      </c>
      <c r="H558">
        <v>384</v>
      </c>
      <c r="I558" t="str">
        <f>HYPERLINK("https://www.ncbi.nlm.nih.gov/nucleotide/MK004137.1?report=genbank&amp;log$=nucltop&amp;blast_rank=56&amp;RID=XE4JS2KM01N","MK004137.1")</f>
        <v>MK004137.1</v>
      </c>
    </row>
    <row r="559" spans="1:9" x14ac:dyDescent="0.25">
      <c r="A559" t="s">
        <v>274</v>
      </c>
      <c r="B559" t="s">
        <v>275</v>
      </c>
      <c r="C559">
        <v>556</v>
      </c>
      <c r="D559">
        <v>556</v>
      </c>
      <c r="E559" s="35">
        <v>1</v>
      </c>
      <c r="F559" s="34">
        <v>6.0000000000000005E-154</v>
      </c>
      <c r="G559">
        <v>97.54</v>
      </c>
      <c r="H559">
        <v>1884</v>
      </c>
      <c r="I559" t="str">
        <f>HYPERLINK("https://www.ncbi.nlm.nih.gov/nucleotide/KX276168.1?report=genbank&amp;log$=nucltop&amp;blast_rank=57&amp;RID=XE4JS2KM01N","KX276168.1")</f>
        <v>KX276168.1</v>
      </c>
    </row>
    <row r="560" spans="1:9" x14ac:dyDescent="0.25">
      <c r="A560" t="s">
        <v>274</v>
      </c>
      <c r="B560" t="s">
        <v>165</v>
      </c>
      <c r="C560">
        <v>555</v>
      </c>
      <c r="D560">
        <v>555</v>
      </c>
      <c r="E560" s="35">
        <v>0.99</v>
      </c>
      <c r="F560" s="34">
        <v>2.0000000000000001E-153</v>
      </c>
      <c r="G560">
        <v>97.83</v>
      </c>
      <c r="H560">
        <v>986</v>
      </c>
      <c r="I560" t="str">
        <f>HYPERLINK("https://www.ncbi.nlm.nih.gov/nucleotide/JQ955884.1?report=genbank&amp;log$=nucltop&amp;blast_rank=58&amp;RID=XE4JS2KM01N","JQ955884.1")</f>
        <v>JQ955884.1</v>
      </c>
    </row>
    <row r="561" spans="1:9" x14ac:dyDescent="0.25">
      <c r="A561" t="s">
        <v>274</v>
      </c>
      <c r="B561" t="s">
        <v>165</v>
      </c>
      <c r="C561">
        <v>551</v>
      </c>
      <c r="D561">
        <v>551</v>
      </c>
      <c r="E561" s="35">
        <v>1</v>
      </c>
      <c r="F561" s="34">
        <v>3E-152</v>
      </c>
      <c r="G561">
        <v>97.24</v>
      </c>
      <c r="H561">
        <v>384</v>
      </c>
      <c r="I561" t="str">
        <f>HYPERLINK("https://www.ncbi.nlm.nih.gov/nucleotide/MK004928.1?report=genbank&amp;log$=nucltop&amp;blast_rank=59&amp;RID=XE4JS2KM01N","MK004928.1")</f>
        <v>MK004928.1</v>
      </c>
    </row>
    <row r="562" spans="1:9" x14ac:dyDescent="0.25">
      <c r="A562" t="s">
        <v>274</v>
      </c>
      <c r="B562" t="s">
        <v>165</v>
      </c>
      <c r="C562">
        <v>551</v>
      </c>
      <c r="D562">
        <v>551</v>
      </c>
      <c r="E562" s="35">
        <v>1</v>
      </c>
      <c r="F562" s="34">
        <v>3E-152</v>
      </c>
      <c r="G562">
        <v>97.23</v>
      </c>
      <c r="H562">
        <v>384</v>
      </c>
      <c r="I562" t="str">
        <f>HYPERLINK("https://www.ncbi.nlm.nih.gov/nucleotide/MK004848.1?report=genbank&amp;log$=nucltop&amp;blast_rank=60&amp;RID=XE4JS2KM01N","MK004848.1")</f>
        <v>MK004848.1</v>
      </c>
    </row>
    <row r="563" spans="1:9" x14ac:dyDescent="0.25">
      <c r="A563" t="s">
        <v>274</v>
      </c>
      <c r="B563" t="s">
        <v>286</v>
      </c>
      <c r="C563">
        <v>549</v>
      </c>
      <c r="D563">
        <v>549</v>
      </c>
      <c r="E563" s="35">
        <v>1</v>
      </c>
      <c r="F563" s="34">
        <v>9.9999999999999994E-152</v>
      </c>
      <c r="G563">
        <v>97.23</v>
      </c>
      <c r="H563">
        <v>1717</v>
      </c>
      <c r="I563" t="str">
        <f>HYPERLINK("https://www.ncbi.nlm.nih.gov/nucleotide/MG972211.1?report=genbank&amp;log$=nucltop&amp;blast_rank=61&amp;RID=XE4JS2KM01N","MG972211.1")</f>
        <v>MG972211.1</v>
      </c>
    </row>
    <row r="564" spans="1:9" x14ac:dyDescent="0.25">
      <c r="A564" t="s">
        <v>274</v>
      </c>
      <c r="B564" t="s">
        <v>165</v>
      </c>
      <c r="C564">
        <v>549</v>
      </c>
      <c r="D564">
        <v>549</v>
      </c>
      <c r="E564" s="35">
        <v>0.99</v>
      </c>
      <c r="F564" s="34">
        <v>9.9999999999999994E-152</v>
      </c>
      <c r="G564">
        <v>97.52</v>
      </c>
      <c r="H564">
        <v>383</v>
      </c>
      <c r="I564" t="str">
        <f>HYPERLINK("https://www.ncbi.nlm.nih.gov/nucleotide/MK004376.1?report=genbank&amp;log$=nucltop&amp;blast_rank=62&amp;RID=XE4JS2KM01N","MK004376.1")</f>
        <v>MK004376.1</v>
      </c>
    </row>
    <row r="565" spans="1:9" x14ac:dyDescent="0.25">
      <c r="A565" t="s">
        <v>274</v>
      </c>
      <c r="B565" t="s">
        <v>165</v>
      </c>
      <c r="C565">
        <v>545</v>
      </c>
      <c r="D565">
        <v>545</v>
      </c>
      <c r="E565" s="35">
        <v>1</v>
      </c>
      <c r="F565" s="34">
        <v>1E-150</v>
      </c>
      <c r="G565">
        <v>96.92</v>
      </c>
      <c r="H565">
        <v>383</v>
      </c>
      <c r="I565" t="str">
        <f>HYPERLINK("https://www.ncbi.nlm.nih.gov/nucleotide/MK004932.1?report=genbank&amp;log$=nucltop&amp;blast_rank=63&amp;RID=XE4JS2KM01N","MK004932.1")</f>
        <v>MK004932.1</v>
      </c>
    </row>
    <row r="566" spans="1:9" x14ac:dyDescent="0.25">
      <c r="A566" t="s">
        <v>274</v>
      </c>
      <c r="B566" t="s">
        <v>165</v>
      </c>
      <c r="C566">
        <v>545</v>
      </c>
      <c r="D566">
        <v>545</v>
      </c>
      <c r="E566" s="35">
        <v>1</v>
      </c>
      <c r="F566" s="34">
        <v>1E-150</v>
      </c>
      <c r="G566">
        <v>96.92</v>
      </c>
      <c r="H566">
        <v>382</v>
      </c>
      <c r="I566" t="str">
        <f>HYPERLINK("https://www.ncbi.nlm.nih.gov/nucleotide/MK004912.1?report=genbank&amp;log$=nucltop&amp;blast_rank=64&amp;RID=XE4JS2KM01N","MK004912.1")</f>
        <v>MK004912.1</v>
      </c>
    </row>
    <row r="567" spans="1:9" x14ac:dyDescent="0.25">
      <c r="A567" t="s">
        <v>274</v>
      </c>
      <c r="B567" t="s">
        <v>165</v>
      </c>
      <c r="C567">
        <v>544</v>
      </c>
      <c r="D567">
        <v>544</v>
      </c>
      <c r="E567" s="35">
        <v>0.99</v>
      </c>
      <c r="F567" s="34">
        <v>4.9999999999999999E-150</v>
      </c>
      <c r="G567">
        <v>96.91</v>
      </c>
      <c r="H567">
        <v>384</v>
      </c>
      <c r="I567" t="str">
        <f>HYPERLINK("https://www.ncbi.nlm.nih.gov/nucleotide/MK004851.1?report=genbank&amp;log$=nucltop&amp;blast_rank=65&amp;RID=XE4JS2KM01N","MK004851.1")</f>
        <v>MK004851.1</v>
      </c>
    </row>
    <row r="568" spans="1:9" x14ac:dyDescent="0.25">
      <c r="A568" t="s">
        <v>274</v>
      </c>
      <c r="B568" t="s">
        <v>165</v>
      </c>
      <c r="C568">
        <v>542</v>
      </c>
      <c r="D568">
        <v>542</v>
      </c>
      <c r="E568" s="35">
        <v>1</v>
      </c>
      <c r="F568" s="34">
        <v>2E-149</v>
      </c>
      <c r="G568">
        <v>96.92</v>
      </c>
      <c r="H568">
        <v>381</v>
      </c>
      <c r="I568" t="str">
        <f>HYPERLINK("https://www.ncbi.nlm.nih.gov/nucleotide/MH913871.1?report=genbank&amp;log$=nucltop&amp;blast_rank=66&amp;RID=XE4JS2KM01N","MH913871.1")</f>
        <v>MH913871.1</v>
      </c>
    </row>
    <row r="569" spans="1:9" x14ac:dyDescent="0.25">
      <c r="A569" t="s">
        <v>274</v>
      </c>
      <c r="B569" t="s">
        <v>279</v>
      </c>
      <c r="C569">
        <v>540</v>
      </c>
      <c r="D569">
        <v>540</v>
      </c>
      <c r="E569" s="35">
        <v>1</v>
      </c>
      <c r="F569" s="34">
        <v>6.0000000000000003E-149</v>
      </c>
      <c r="G569">
        <v>96.92</v>
      </c>
      <c r="H569">
        <v>378</v>
      </c>
      <c r="I569" t="str">
        <f>HYPERLINK("https://www.ncbi.nlm.nih.gov/nucleotide/MK940033.1?report=genbank&amp;log$=nucltop&amp;blast_rank=67&amp;RID=XE4JS2KM01N","MK940033.1")</f>
        <v>MK940033.1</v>
      </c>
    </row>
    <row r="570" spans="1:9" x14ac:dyDescent="0.25">
      <c r="A570" t="s">
        <v>274</v>
      </c>
      <c r="B570" t="s">
        <v>165</v>
      </c>
      <c r="C570">
        <v>540</v>
      </c>
      <c r="D570">
        <v>540</v>
      </c>
      <c r="E570" s="35">
        <v>1</v>
      </c>
      <c r="F570" s="34">
        <v>6.0000000000000003E-149</v>
      </c>
      <c r="G570">
        <v>96.62</v>
      </c>
      <c r="H570">
        <v>384</v>
      </c>
      <c r="I570" t="str">
        <f>HYPERLINK("https://www.ncbi.nlm.nih.gov/nucleotide/MK004898.1?report=genbank&amp;log$=nucltop&amp;blast_rank=68&amp;RID=XE4JS2KM01N","MK004898.1")</f>
        <v>MK004898.1</v>
      </c>
    </row>
    <row r="571" spans="1:9" x14ac:dyDescent="0.25">
      <c r="A571" t="s">
        <v>274</v>
      </c>
      <c r="B571" t="s">
        <v>165</v>
      </c>
      <c r="C571">
        <v>540</v>
      </c>
      <c r="D571">
        <v>540</v>
      </c>
      <c r="E571" s="35">
        <v>1</v>
      </c>
      <c r="F571" s="34">
        <v>6.0000000000000003E-149</v>
      </c>
      <c r="G571">
        <v>96.63</v>
      </c>
      <c r="H571">
        <v>385</v>
      </c>
      <c r="I571" t="str">
        <f>HYPERLINK("https://www.ncbi.nlm.nih.gov/nucleotide/MK004877.1?report=genbank&amp;log$=nucltop&amp;blast_rank=69&amp;RID=XE4JS2KM01N","MK004877.1")</f>
        <v>MK004877.1</v>
      </c>
    </row>
    <row r="572" spans="1:9" x14ac:dyDescent="0.25">
      <c r="A572" t="s">
        <v>274</v>
      </c>
      <c r="B572" t="s">
        <v>165</v>
      </c>
      <c r="C572">
        <v>540</v>
      </c>
      <c r="D572">
        <v>540</v>
      </c>
      <c r="E572" s="35">
        <v>1</v>
      </c>
      <c r="F572" s="34">
        <v>6.0000000000000003E-149</v>
      </c>
      <c r="G572">
        <v>96.62</v>
      </c>
      <c r="H572">
        <v>384</v>
      </c>
      <c r="I572" t="str">
        <f>HYPERLINK("https://www.ncbi.nlm.nih.gov/nucleotide/MK004854.1?report=genbank&amp;log$=nucltop&amp;blast_rank=70&amp;RID=XE4JS2KM01N","MK004854.1")</f>
        <v>MK004854.1</v>
      </c>
    </row>
    <row r="573" spans="1:9" x14ac:dyDescent="0.25">
      <c r="A573" t="s">
        <v>274</v>
      </c>
      <c r="B573" t="s">
        <v>165</v>
      </c>
      <c r="C573">
        <v>540</v>
      </c>
      <c r="D573">
        <v>540</v>
      </c>
      <c r="E573" s="35">
        <v>1</v>
      </c>
      <c r="F573" s="34">
        <v>6.0000000000000003E-149</v>
      </c>
      <c r="G573">
        <v>96.62</v>
      </c>
      <c r="H573">
        <v>384</v>
      </c>
      <c r="I573" t="str">
        <f>HYPERLINK("https://www.ncbi.nlm.nih.gov/nucleotide/MK004850.1?report=genbank&amp;log$=nucltop&amp;blast_rank=71&amp;RID=XE4JS2KM01N","MK004850.1")</f>
        <v>MK004850.1</v>
      </c>
    </row>
    <row r="574" spans="1:9" x14ac:dyDescent="0.25">
      <c r="A574" t="s">
        <v>274</v>
      </c>
      <c r="B574" t="s">
        <v>165</v>
      </c>
      <c r="C574">
        <v>538</v>
      </c>
      <c r="D574">
        <v>538</v>
      </c>
      <c r="E574" s="35">
        <v>1</v>
      </c>
      <c r="F574" s="34">
        <v>1.9999999999999999E-148</v>
      </c>
      <c r="G574">
        <v>96.62</v>
      </c>
      <c r="H574">
        <v>384</v>
      </c>
      <c r="I574" t="str">
        <f>HYPERLINK("https://www.ncbi.nlm.nih.gov/nucleotide/MK004404.1?report=genbank&amp;log$=nucltop&amp;blast_rank=72&amp;RID=XE4JS2KM01N","MK004404.1")</f>
        <v>MK004404.1</v>
      </c>
    </row>
    <row r="575" spans="1:9" x14ac:dyDescent="0.25">
      <c r="A575" t="s">
        <v>274</v>
      </c>
      <c r="B575" t="s">
        <v>287</v>
      </c>
      <c r="C575">
        <v>538</v>
      </c>
      <c r="D575">
        <v>538</v>
      </c>
      <c r="E575" s="35">
        <v>1</v>
      </c>
      <c r="F575" s="34">
        <v>1.9999999999999999E-148</v>
      </c>
      <c r="G575">
        <v>96.63</v>
      </c>
      <c r="H575">
        <v>1634</v>
      </c>
      <c r="I575" t="str">
        <f>HYPERLINK("https://www.ncbi.nlm.nih.gov/nucleotide/KT861007.1?report=genbank&amp;log$=nucltop&amp;blast_rank=73&amp;RID=XE4JS2KM01N","KT861007.1")</f>
        <v>KT861007.1</v>
      </c>
    </row>
    <row r="576" spans="1:9" x14ac:dyDescent="0.25">
      <c r="A576" t="s">
        <v>274</v>
      </c>
      <c r="B576" t="s">
        <v>288</v>
      </c>
      <c r="C576">
        <v>538</v>
      </c>
      <c r="D576">
        <v>538</v>
      </c>
      <c r="E576" s="35">
        <v>1</v>
      </c>
      <c r="F576" s="34">
        <v>1.9999999999999999E-148</v>
      </c>
      <c r="G576">
        <v>96.63</v>
      </c>
      <c r="H576">
        <v>698</v>
      </c>
      <c r="I576" t="str">
        <f>HYPERLINK("https://www.ncbi.nlm.nih.gov/nucleotide/KJ671717.1?report=genbank&amp;log$=nucltop&amp;blast_rank=74&amp;RID=XE4JS2KM01N","KJ671717.1")</f>
        <v>KJ671717.1</v>
      </c>
    </row>
    <row r="577" spans="1:9" x14ac:dyDescent="0.25">
      <c r="A577" t="s">
        <v>274</v>
      </c>
      <c r="B577" t="s">
        <v>275</v>
      </c>
      <c r="C577">
        <v>538</v>
      </c>
      <c r="D577">
        <v>538</v>
      </c>
      <c r="E577" s="35">
        <v>1</v>
      </c>
      <c r="F577" s="34">
        <v>1.9999999999999999E-148</v>
      </c>
      <c r="G577">
        <v>96.63</v>
      </c>
      <c r="H577">
        <v>386</v>
      </c>
      <c r="I577" t="str">
        <f>HYPERLINK("https://www.ncbi.nlm.nih.gov/nucleotide/MZ687589.1?report=genbank&amp;log$=nucltop&amp;blast_rank=75&amp;RID=XE4JS2KM01N","MZ687589.1")</f>
        <v>MZ687589.1</v>
      </c>
    </row>
    <row r="578" spans="1:9" x14ac:dyDescent="0.25">
      <c r="A578" t="s">
        <v>274</v>
      </c>
      <c r="B578" t="s">
        <v>165</v>
      </c>
      <c r="C578">
        <v>534</v>
      </c>
      <c r="D578">
        <v>534</v>
      </c>
      <c r="E578" s="35">
        <v>1</v>
      </c>
      <c r="F578" s="34">
        <v>3.0000000000000002E-147</v>
      </c>
      <c r="G578">
        <v>96.31</v>
      </c>
      <c r="H578">
        <v>387</v>
      </c>
      <c r="I578" t="str">
        <f>HYPERLINK("https://www.ncbi.nlm.nih.gov/nucleotide/MK004942.1?report=genbank&amp;log$=nucltop&amp;blast_rank=76&amp;RID=XE4JS2KM01N","MK004942.1")</f>
        <v>MK004942.1</v>
      </c>
    </row>
    <row r="579" spans="1:9" x14ac:dyDescent="0.25">
      <c r="A579" t="s">
        <v>274</v>
      </c>
      <c r="B579" t="s">
        <v>165</v>
      </c>
      <c r="C579">
        <v>534</v>
      </c>
      <c r="D579">
        <v>534</v>
      </c>
      <c r="E579" s="35">
        <v>1</v>
      </c>
      <c r="F579" s="34">
        <v>3.0000000000000002E-147</v>
      </c>
      <c r="G579">
        <v>96.31</v>
      </c>
      <c r="H579">
        <v>384</v>
      </c>
      <c r="I579" t="str">
        <f>HYPERLINK("https://www.ncbi.nlm.nih.gov/nucleotide/MK004864.1?report=genbank&amp;log$=nucltop&amp;blast_rank=77&amp;RID=XE4JS2KM01N","MK004864.1")</f>
        <v>MK004864.1</v>
      </c>
    </row>
    <row r="580" spans="1:9" x14ac:dyDescent="0.25">
      <c r="A580" t="s">
        <v>274</v>
      </c>
      <c r="B580" t="s">
        <v>165</v>
      </c>
      <c r="C580">
        <v>534</v>
      </c>
      <c r="D580">
        <v>534</v>
      </c>
      <c r="E580" s="35">
        <v>1</v>
      </c>
      <c r="F580" s="34">
        <v>3.0000000000000002E-147</v>
      </c>
      <c r="G580">
        <v>96.31</v>
      </c>
      <c r="H580">
        <v>384</v>
      </c>
      <c r="I580" t="str">
        <f>HYPERLINK("https://www.ncbi.nlm.nih.gov/nucleotide/MK004710.1?report=genbank&amp;log$=nucltop&amp;blast_rank=78&amp;RID=XE4JS2KM01N","MK004710.1")</f>
        <v>MK004710.1</v>
      </c>
    </row>
    <row r="581" spans="1:9" x14ac:dyDescent="0.25">
      <c r="A581" t="s">
        <v>274</v>
      </c>
      <c r="B581" t="s">
        <v>165</v>
      </c>
      <c r="C581">
        <v>534</v>
      </c>
      <c r="D581">
        <v>534</v>
      </c>
      <c r="E581" s="35">
        <v>1</v>
      </c>
      <c r="F581" s="34">
        <v>3.0000000000000002E-147</v>
      </c>
      <c r="G581">
        <v>96.31</v>
      </c>
      <c r="H581">
        <v>382</v>
      </c>
      <c r="I581" t="str">
        <f>HYPERLINK("https://www.ncbi.nlm.nih.gov/nucleotide/MK004604.1?report=genbank&amp;log$=nucltop&amp;blast_rank=79&amp;RID=XE4JS2KM01N","MK004604.1")</f>
        <v>MK004604.1</v>
      </c>
    </row>
    <row r="582" spans="1:9" x14ac:dyDescent="0.25">
      <c r="A582" t="s">
        <v>274</v>
      </c>
      <c r="B582" t="s">
        <v>165</v>
      </c>
      <c r="C582">
        <v>534</v>
      </c>
      <c r="D582">
        <v>534</v>
      </c>
      <c r="E582" s="35">
        <v>1</v>
      </c>
      <c r="F582" s="34">
        <v>3.0000000000000002E-147</v>
      </c>
      <c r="G582">
        <v>96.31</v>
      </c>
      <c r="H582">
        <v>384</v>
      </c>
      <c r="I582" t="str">
        <f>HYPERLINK("https://www.ncbi.nlm.nih.gov/nucleotide/MK004241.1?report=genbank&amp;log$=nucltop&amp;blast_rank=80&amp;RID=XE4JS2KM01N","MK004241.1")</f>
        <v>MK004241.1</v>
      </c>
    </row>
    <row r="583" spans="1:9" x14ac:dyDescent="0.25">
      <c r="A583" t="s">
        <v>274</v>
      </c>
      <c r="B583" t="s">
        <v>285</v>
      </c>
      <c r="C583">
        <v>532</v>
      </c>
      <c r="D583">
        <v>532</v>
      </c>
      <c r="E583" s="35">
        <v>1</v>
      </c>
      <c r="F583" s="34">
        <v>1E-146</v>
      </c>
      <c r="G583">
        <v>96.31</v>
      </c>
      <c r="H583">
        <v>1709</v>
      </c>
      <c r="I583" t="str">
        <f>HYPERLINK("https://www.ncbi.nlm.nih.gov/nucleotide/MG972226.1?report=genbank&amp;log$=nucltop&amp;blast_rank=81&amp;RID=XE4JS2KM01N","MG972226.1")</f>
        <v>MG972226.1</v>
      </c>
    </row>
    <row r="584" spans="1:9" x14ac:dyDescent="0.25">
      <c r="A584" t="s">
        <v>274</v>
      </c>
      <c r="B584" t="s">
        <v>285</v>
      </c>
      <c r="C584">
        <v>532</v>
      </c>
      <c r="D584">
        <v>532</v>
      </c>
      <c r="E584" s="35">
        <v>1</v>
      </c>
      <c r="F584" s="34">
        <v>1E-146</v>
      </c>
      <c r="G584">
        <v>96.31</v>
      </c>
      <c r="H584">
        <v>1711</v>
      </c>
      <c r="I584" t="str">
        <f>HYPERLINK("https://www.ncbi.nlm.nih.gov/nucleotide/MG972225.1?report=genbank&amp;log$=nucltop&amp;blast_rank=82&amp;RID=XE4JS2KM01N","MG972225.1")</f>
        <v>MG972225.1</v>
      </c>
    </row>
    <row r="585" spans="1:9" x14ac:dyDescent="0.25">
      <c r="A585" t="s">
        <v>274</v>
      </c>
      <c r="B585" t="s">
        <v>165</v>
      </c>
      <c r="C585">
        <v>532</v>
      </c>
      <c r="D585">
        <v>532</v>
      </c>
      <c r="E585" s="35">
        <v>1</v>
      </c>
      <c r="F585" s="34">
        <v>1E-146</v>
      </c>
      <c r="G585">
        <v>96.31</v>
      </c>
      <c r="H585">
        <v>383</v>
      </c>
      <c r="I585" t="str">
        <f>HYPERLINK("https://www.ncbi.nlm.nih.gov/nucleotide/MK004865.1?report=genbank&amp;log$=nucltop&amp;blast_rank=83&amp;RID=XE4JS2KM01N","MK004865.1")</f>
        <v>MK004865.1</v>
      </c>
    </row>
    <row r="586" spans="1:9" x14ac:dyDescent="0.25">
      <c r="A586" t="s">
        <v>274</v>
      </c>
      <c r="B586" t="s">
        <v>289</v>
      </c>
      <c r="C586">
        <v>529</v>
      </c>
      <c r="D586">
        <v>529</v>
      </c>
      <c r="E586" s="35">
        <v>1</v>
      </c>
      <c r="F586" s="34">
        <v>9.9999999999999991E-146</v>
      </c>
      <c r="G586">
        <v>96</v>
      </c>
      <c r="H586">
        <v>1710</v>
      </c>
      <c r="I586" t="str">
        <f>HYPERLINK("https://www.ncbi.nlm.nih.gov/nucleotide/MG972280.1?report=genbank&amp;log$=nucltop&amp;blast_rank=84&amp;RID=XE4JS2KM01N","MG972280.1")</f>
        <v>MG972280.1</v>
      </c>
    </row>
    <row r="587" spans="1:9" x14ac:dyDescent="0.25">
      <c r="A587" t="s">
        <v>274</v>
      </c>
      <c r="B587" t="s">
        <v>289</v>
      </c>
      <c r="C587">
        <v>529</v>
      </c>
      <c r="D587">
        <v>529</v>
      </c>
      <c r="E587" s="35">
        <v>1</v>
      </c>
      <c r="F587" s="34">
        <v>9.9999999999999991E-146</v>
      </c>
      <c r="G587">
        <v>96</v>
      </c>
      <c r="H587">
        <v>1711</v>
      </c>
      <c r="I587" t="str">
        <f>HYPERLINK("https://www.ncbi.nlm.nih.gov/nucleotide/MG972279.1?report=genbank&amp;log$=nucltop&amp;blast_rank=85&amp;RID=XE4JS2KM01N","MG972279.1")</f>
        <v>MG972279.1</v>
      </c>
    </row>
    <row r="588" spans="1:9" x14ac:dyDescent="0.25">
      <c r="A588" t="s">
        <v>274</v>
      </c>
      <c r="B588" t="s">
        <v>165</v>
      </c>
      <c r="C588">
        <v>529</v>
      </c>
      <c r="D588">
        <v>529</v>
      </c>
      <c r="E588" s="35">
        <v>1</v>
      </c>
      <c r="F588" s="34">
        <v>9.9999999999999991E-146</v>
      </c>
      <c r="G588">
        <v>96</v>
      </c>
      <c r="H588">
        <v>384</v>
      </c>
      <c r="I588" t="str">
        <f>HYPERLINK("https://www.ncbi.nlm.nih.gov/nucleotide/MK004615.1?report=genbank&amp;log$=nucltop&amp;blast_rank=86&amp;RID=XE4JS2KM01N","MK004615.1")</f>
        <v>MK004615.1</v>
      </c>
    </row>
    <row r="589" spans="1:9" x14ac:dyDescent="0.25">
      <c r="A589" t="s">
        <v>274</v>
      </c>
      <c r="B589" t="s">
        <v>165</v>
      </c>
      <c r="C589">
        <v>529</v>
      </c>
      <c r="D589">
        <v>529</v>
      </c>
      <c r="E589" s="35">
        <v>1</v>
      </c>
      <c r="F589" s="34">
        <v>9.9999999999999991E-146</v>
      </c>
      <c r="G589">
        <v>96</v>
      </c>
      <c r="H589">
        <v>377</v>
      </c>
      <c r="I589" t="str">
        <f>HYPERLINK("https://www.ncbi.nlm.nih.gov/nucleotide/MK004374.1?report=genbank&amp;log$=nucltop&amp;blast_rank=87&amp;RID=XE4JS2KM01N","MK004374.1")</f>
        <v>MK004374.1</v>
      </c>
    </row>
    <row r="590" spans="1:9" x14ac:dyDescent="0.25">
      <c r="A590" t="s">
        <v>274</v>
      </c>
      <c r="B590" t="s">
        <v>279</v>
      </c>
      <c r="C590">
        <v>527</v>
      </c>
      <c r="D590">
        <v>527</v>
      </c>
      <c r="E590" s="35">
        <v>1</v>
      </c>
      <c r="F590" s="34">
        <v>4.9999999999999998E-145</v>
      </c>
      <c r="G590">
        <v>96.01</v>
      </c>
      <c r="H590">
        <v>383</v>
      </c>
      <c r="I590" t="str">
        <f>HYPERLINK("https://www.ncbi.nlm.nih.gov/nucleotide/MK939656.1?report=genbank&amp;log$=nucltop&amp;blast_rank=88&amp;RID=XE4JS2KM01N","MK939656.1")</f>
        <v>MK939656.1</v>
      </c>
    </row>
    <row r="591" spans="1:9" x14ac:dyDescent="0.25">
      <c r="A591" t="s">
        <v>274</v>
      </c>
      <c r="B591" t="s">
        <v>290</v>
      </c>
      <c r="C591">
        <v>527</v>
      </c>
      <c r="D591">
        <v>527</v>
      </c>
      <c r="E591" s="35">
        <v>1</v>
      </c>
      <c r="F591" s="34">
        <v>4.9999999999999998E-145</v>
      </c>
      <c r="G591">
        <v>96.01</v>
      </c>
      <c r="H591">
        <v>1755</v>
      </c>
      <c r="I591" t="str">
        <f>HYPERLINK("https://www.ncbi.nlm.nih.gov/nucleotide/MG972244.1?report=genbank&amp;log$=nucltop&amp;blast_rank=89&amp;RID=XE4JS2KM01N","MG972244.1")</f>
        <v>MG972244.1</v>
      </c>
    </row>
    <row r="592" spans="1:9" x14ac:dyDescent="0.25">
      <c r="A592" t="s">
        <v>274</v>
      </c>
      <c r="B592" t="s">
        <v>290</v>
      </c>
      <c r="C592">
        <v>527</v>
      </c>
      <c r="D592">
        <v>527</v>
      </c>
      <c r="E592" s="35">
        <v>1</v>
      </c>
      <c r="F592" s="34">
        <v>4.9999999999999998E-145</v>
      </c>
      <c r="G592">
        <v>96.01</v>
      </c>
      <c r="H592">
        <v>1716</v>
      </c>
      <c r="I592" t="str">
        <f>HYPERLINK("https://www.ncbi.nlm.nih.gov/nucleotide/MG972242.1?report=genbank&amp;log$=nucltop&amp;blast_rank=90&amp;RID=XE4JS2KM01N","MG972242.1")</f>
        <v>MG972242.1</v>
      </c>
    </row>
    <row r="593" spans="1:9" x14ac:dyDescent="0.25">
      <c r="A593" t="s">
        <v>274</v>
      </c>
      <c r="B593" t="s">
        <v>165</v>
      </c>
      <c r="C593">
        <v>527</v>
      </c>
      <c r="D593">
        <v>527</v>
      </c>
      <c r="E593" s="35">
        <v>1</v>
      </c>
      <c r="F593" s="34">
        <v>4.9999999999999998E-145</v>
      </c>
      <c r="G593">
        <v>96.01</v>
      </c>
      <c r="H593">
        <v>383</v>
      </c>
      <c r="I593" t="str">
        <f>HYPERLINK("https://www.ncbi.nlm.nih.gov/nucleotide/MK003207.1?report=genbank&amp;log$=nucltop&amp;blast_rank=91&amp;RID=XE4JS2KM01N","MK003207.1")</f>
        <v>MK003207.1</v>
      </c>
    </row>
    <row r="594" spans="1:9" x14ac:dyDescent="0.25">
      <c r="A594" t="s">
        <v>274</v>
      </c>
      <c r="B594" t="s">
        <v>165</v>
      </c>
      <c r="C594">
        <v>527</v>
      </c>
      <c r="D594">
        <v>527</v>
      </c>
      <c r="E594" s="35">
        <v>1</v>
      </c>
      <c r="F594" s="34">
        <v>4.9999999999999998E-145</v>
      </c>
      <c r="G594">
        <v>96.01</v>
      </c>
      <c r="H594">
        <v>871</v>
      </c>
      <c r="I594" t="str">
        <f>HYPERLINK("https://www.ncbi.nlm.nih.gov/nucleotide/HQ869026.1?report=genbank&amp;log$=nucltop&amp;blast_rank=92&amp;RID=XE4JS2KM01N","HQ869026.1")</f>
        <v>HQ869026.1</v>
      </c>
    </row>
    <row r="595" spans="1:9" x14ac:dyDescent="0.25">
      <c r="A595" t="s">
        <v>274</v>
      </c>
      <c r="B595" t="s">
        <v>155</v>
      </c>
      <c r="C595">
        <v>527</v>
      </c>
      <c r="D595">
        <v>527</v>
      </c>
      <c r="E595" s="35">
        <v>1</v>
      </c>
      <c r="F595" s="34">
        <v>4.9999999999999998E-145</v>
      </c>
      <c r="G595">
        <v>96.01</v>
      </c>
      <c r="H595">
        <v>820</v>
      </c>
      <c r="I595" t="str">
        <f>HYPERLINK("https://www.ncbi.nlm.nih.gov/nucleotide/AY426893.1?report=genbank&amp;log$=nucltop&amp;blast_rank=93&amp;RID=XE4JS2KM01N","AY426893.1")</f>
        <v>AY426893.1</v>
      </c>
    </row>
    <row r="596" spans="1:9" x14ac:dyDescent="0.25">
      <c r="A596" t="s">
        <v>274</v>
      </c>
      <c r="B596" t="s">
        <v>165</v>
      </c>
      <c r="C596">
        <v>523</v>
      </c>
      <c r="D596">
        <v>523</v>
      </c>
      <c r="E596" s="35">
        <v>1</v>
      </c>
      <c r="F596" s="34">
        <v>5.9999999999999997E-144</v>
      </c>
      <c r="G596">
        <v>95.69</v>
      </c>
      <c r="H596">
        <v>384</v>
      </c>
      <c r="I596" t="str">
        <f>HYPERLINK("https://www.ncbi.nlm.nih.gov/nucleotide/MK004929.1?report=genbank&amp;log$=nucltop&amp;blast_rank=94&amp;RID=XE4JS2KM01N","MK004929.1")</f>
        <v>MK004929.1</v>
      </c>
    </row>
    <row r="597" spans="1:9" x14ac:dyDescent="0.25">
      <c r="A597" t="s">
        <v>274</v>
      </c>
      <c r="B597" t="s">
        <v>165</v>
      </c>
      <c r="C597">
        <v>523</v>
      </c>
      <c r="D597">
        <v>523</v>
      </c>
      <c r="E597" s="35">
        <v>1</v>
      </c>
      <c r="F597" s="34">
        <v>5.9999999999999997E-144</v>
      </c>
      <c r="G597">
        <v>95.69</v>
      </c>
      <c r="H597">
        <v>384</v>
      </c>
      <c r="I597" t="str">
        <f>HYPERLINK("https://www.ncbi.nlm.nih.gov/nucleotide/MK004869.1?report=genbank&amp;log$=nucltop&amp;blast_rank=95&amp;RID=XE4JS2KM01N","MK004869.1")</f>
        <v>MK004869.1</v>
      </c>
    </row>
    <row r="598" spans="1:9" x14ac:dyDescent="0.25">
      <c r="A598" t="s">
        <v>274</v>
      </c>
      <c r="B598" t="s">
        <v>165</v>
      </c>
      <c r="C598">
        <v>523</v>
      </c>
      <c r="D598">
        <v>523</v>
      </c>
      <c r="E598" s="35">
        <v>1</v>
      </c>
      <c r="F598" s="34">
        <v>5.9999999999999997E-144</v>
      </c>
      <c r="G598">
        <v>95.71</v>
      </c>
      <c r="H598">
        <v>385</v>
      </c>
      <c r="I598" t="str">
        <f>HYPERLINK("https://www.ncbi.nlm.nih.gov/nucleotide/MK004723.1?report=genbank&amp;log$=nucltop&amp;blast_rank=96&amp;RID=XE4JS2KM01N","MK004723.1")</f>
        <v>MK004723.1</v>
      </c>
    </row>
    <row r="599" spans="1:9" x14ac:dyDescent="0.25">
      <c r="A599" t="s">
        <v>274</v>
      </c>
      <c r="B599" t="s">
        <v>165</v>
      </c>
      <c r="C599">
        <v>523</v>
      </c>
      <c r="D599">
        <v>523</v>
      </c>
      <c r="E599" s="35">
        <v>1</v>
      </c>
      <c r="F599" s="34">
        <v>5.9999999999999997E-144</v>
      </c>
      <c r="G599">
        <v>95.69</v>
      </c>
      <c r="H599">
        <v>384</v>
      </c>
      <c r="I599" t="str">
        <f>HYPERLINK("https://www.ncbi.nlm.nih.gov/nucleotide/MK004045.1?report=genbank&amp;log$=nucltop&amp;blast_rank=97&amp;RID=XE4JS2KM01N","MK004045.1")</f>
        <v>MK004045.1</v>
      </c>
    </row>
    <row r="600" spans="1:9" x14ac:dyDescent="0.25">
      <c r="A600" t="s">
        <v>274</v>
      </c>
      <c r="B600" t="s">
        <v>165</v>
      </c>
      <c r="C600">
        <v>521</v>
      </c>
      <c r="D600">
        <v>521</v>
      </c>
      <c r="E600" s="35">
        <v>1</v>
      </c>
      <c r="F600" s="34">
        <v>1.9999999999999999E-143</v>
      </c>
      <c r="G600">
        <v>95.69</v>
      </c>
      <c r="H600">
        <v>382</v>
      </c>
      <c r="I600" t="str">
        <f>HYPERLINK("https://www.ncbi.nlm.nih.gov/nucleotide/MK004945.1?report=genbank&amp;log$=nucltop&amp;blast_rank=98&amp;RID=XE4JS2KM01N","MK004945.1")</f>
        <v>MK004945.1</v>
      </c>
    </row>
    <row r="601" spans="1:9" x14ac:dyDescent="0.25">
      <c r="A601" t="s">
        <v>274</v>
      </c>
      <c r="B601" t="s">
        <v>165</v>
      </c>
      <c r="C601">
        <v>521</v>
      </c>
      <c r="D601">
        <v>521</v>
      </c>
      <c r="E601" s="35">
        <v>1</v>
      </c>
      <c r="F601" s="34">
        <v>1.9999999999999999E-143</v>
      </c>
      <c r="G601">
        <v>95.69</v>
      </c>
      <c r="H601">
        <v>383</v>
      </c>
      <c r="I601" t="str">
        <f>HYPERLINK("https://www.ncbi.nlm.nih.gov/nucleotide/MK004805.1?report=genbank&amp;log$=nucltop&amp;blast_rank=99&amp;RID=XE4JS2KM01N","MK004805.1")</f>
        <v>MK004805.1</v>
      </c>
    </row>
    <row r="602" spans="1:9" x14ac:dyDescent="0.25">
      <c r="A602" t="s">
        <v>274</v>
      </c>
      <c r="B602" t="s">
        <v>165</v>
      </c>
      <c r="C602">
        <v>521</v>
      </c>
      <c r="D602">
        <v>521</v>
      </c>
      <c r="E602" s="35">
        <v>1</v>
      </c>
      <c r="F602" s="34">
        <v>1.9999999999999999E-143</v>
      </c>
      <c r="G602">
        <v>95.69</v>
      </c>
      <c r="H602">
        <v>383</v>
      </c>
      <c r="I602" t="str">
        <f>HYPERLINK("https://www.ncbi.nlm.nih.gov/nucleotide/MK004621.1?report=genbank&amp;log$=nucltop&amp;blast_rank=100&amp;RID=XE4JS2KM01N","MK004621.1")</f>
        <v>MK004621.1</v>
      </c>
    </row>
    <row r="603" spans="1:9" x14ac:dyDescent="0.25">
      <c r="A603" t="s">
        <v>291</v>
      </c>
      <c r="B603" t="s">
        <v>239</v>
      </c>
      <c r="C603">
        <v>595</v>
      </c>
      <c r="D603">
        <v>595</v>
      </c>
      <c r="E603" s="35">
        <v>1</v>
      </c>
      <c r="F603" s="34">
        <v>1E-165</v>
      </c>
      <c r="G603">
        <v>100</v>
      </c>
      <c r="H603">
        <v>384</v>
      </c>
      <c r="I603" t="str">
        <f>HYPERLINK("https://www.ncbi.nlm.nih.gov/nucleotide/MZ687494.1?report=genbank&amp;log$=nucltop&amp;blast_rank=1&amp;RID=XE4XBVF9016","MZ687494.1")</f>
        <v>MZ687494.1</v>
      </c>
    </row>
    <row r="604" spans="1:9" x14ac:dyDescent="0.25">
      <c r="A604" t="s">
        <v>291</v>
      </c>
      <c r="B604" t="s">
        <v>235</v>
      </c>
      <c r="C604">
        <v>579</v>
      </c>
      <c r="D604">
        <v>579</v>
      </c>
      <c r="E604" s="35">
        <v>1</v>
      </c>
      <c r="F604" s="34">
        <v>9.9999999999999999E-161</v>
      </c>
      <c r="G604">
        <v>99.07</v>
      </c>
      <c r="H604">
        <v>1307</v>
      </c>
      <c r="I604" t="str">
        <f>HYPERLINK("https://www.ncbi.nlm.nih.gov/nucleotide/KP790170.1?report=genbank&amp;log$=nucltop&amp;blast_rank=2&amp;RID=XE4XBVF9016","KP790170.1")</f>
        <v>KP790170.1</v>
      </c>
    </row>
    <row r="605" spans="1:9" x14ac:dyDescent="0.25">
      <c r="A605" t="s">
        <v>291</v>
      </c>
      <c r="B605" t="s">
        <v>234</v>
      </c>
      <c r="C605">
        <v>579</v>
      </c>
      <c r="D605">
        <v>579</v>
      </c>
      <c r="E605" s="35">
        <v>1</v>
      </c>
      <c r="F605" s="34">
        <v>9.9999999999999999E-161</v>
      </c>
      <c r="G605">
        <v>99.07</v>
      </c>
      <c r="H605">
        <v>384</v>
      </c>
      <c r="I605" t="str">
        <f>HYPERLINK("https://www.ncbi.nlm.nih.gov/nucleotide/MZ687668.1?report=genbank&amp;log$=nucltop&amp;blast_rank=3&amp;RID=XE4XBVF9016","MZ687668.1")</f>
        <v>MZ687668.1</v>
      </c>
    </row>
    <row r="606" spans="1:9" x14ac:dyDescent="0.25">
      <c r="A606" t="s">
        <v>291</v>
      </c>
      <c r="B606" t="s">
        <v>236</v>
      </c>
      <c r="C606">
        <v>579</v>
      </c>
      <c r="D606">
        <v>579</v>
      </c>
      <c r="E606" s="35">
        <v>1</v>
      </c>
      <c r="F606" s="34">
        <v>9.9999999999999999E-161</v>
      </c>
      <c r="G606">
        <v>99.07</v>
      </c>
      <c r="H606">
        <v>1779</v>
      </c>
      <c r="I606" t="str">
        <f>HYPERLINK("https://www.ncbi.nlm.nih.gov/nucleotide/FJ947040.1?report=genbank&amp;log$=nucltop&amp;blast_rank=4&amp;RID=XE4XBVF9016","FJ947040.1")</f>
        <v>FJ947040.1</v>
      </c>
    </row>
    <row r="607" spans="1:9" x14ac:dyDescent="0.25">
      <c r="A607" t="s">
        <v>291</v>
      </c>
      <c r="B607" t="s">
        <v>237</v>
      </c>
      <c r="C607">
        <v>573</v>
      </c>
      <c r="D607">
        <v>573</v>
      </c>
      <c r="E607" s="35">
        <v>1</v>
      </c>
      <c r="F607" s="34">
        <v>6.0000000000000002E-159</v>
      </c>
      <c r="G607">
        <v>98.76</v>
      </c>
      <c r="H607">
        <v>1695</v>
      </c>
      <c r="I607" t="str">
        <f>HYPERLINK("https://www.ncbi.nlm.nih.gov/nucleotide/KY980035.1?report=genbank&amp;log$=nucltop&amp;blast_rank=5&amp;RID=XE4XBVF9016","KY980035.1")</f>
        <v>KY980035.1</v>
      </c>
    </row>
    <row r="608" spans="1:9" x14ac:dyDescent="0.25">
      <c r="A608" t="s">
        <v>291</v>
      </c>
      <c r="B608" t="s">
        <v>240</v>
      </c>
      <c r="C608">
        <v>573</v>
      </c>
      <c r="D608">
        <v>573</v>
      </c>
      <c r="E608" s="35">
        <v>1</v>
      </c>
      <c r="F608" s="34">
        <v>6.0000000000000002E-159</v>
      </c>
      <c r="G608">
        <v>98.76</v>
      </c>
      <c r="H608">
        <v>384</v>
      </c>
      <c r="I608" t="str">
        <f>HYPERLINK("https://www.ncbi.nlm.nih.gov/nucleotide/MZ687491.1?report=genbank&amp;log$=nucltop&amp;blast_rank=6&amp;RID=XE4XBVF9016","MZ687491.1")</f>
        <v>MZ687491.1</v>
      </c>
    </row>
    <row r="609" spans="1:9" x14ac:dyDescent="0.25">
      <c r="A609" t="s">
        <v>291</v>
      </c>
      <c r="B609" t="s">
        <v>241</v>
      </c>
      <c r="C609">
        <v>573</v>
      </c>
      <c r="D609">
        <v>573</v>
      </c>
      <c r="E609" s="35">
        <v>1</v>
      </c>
      <c r="F609" s="34">
        <v>6.0000000000000002E-159</v>
      </c>
      <c r="G609">
        <v>98.76</v>
      </c>
      <c r="H609">
        <v>1717</v>
      </c>
      <c r="I609" t="str">
        <f>HYPERLINK("https://www.ncbi.nlm.nih.gov/nucleotide/JQ639761.1?report=genbank&amp;log$=nucltop&amp;blast_rank=7&amp;RID=XE4XBVF9016","JQ639761.1")</f>
        <v>JQ639761.1</v>
      </c>
    </row>
    <row r="610" spans="1:9" x14ac:dyDescent="0.25">
      <c r="A610" t="s">
        <v>291</v>
      </c>
      <c r="B610" t="s">
        <v>242</v>
      </c>
      <c r="C610">
        <v>573</v>
      </c>
      <c r="D610">
        <v>573</v>
      </c>
      <c r="E610" s="35">
        <v>1</v>
      </c>
      <c r="F610" s="34">
        <v>6.0000000000000002E-159</v>
      </c>
      <c r="G610">
        <v>98.76</v>
      </c>
      <c r="H610">
        <v>1779</v>
      </c>
      <c r="I610" t="str">
        <f>HYPERLINK("https://www.ncbi.nlm.nih.gov/nucleotide/FJ947039.1?report=genbank&amp;log$=nucltop&amp;blast_rank=8&amp;RID=XE4XBVF9016","FJ947039.1")</f>
        <v>FJ947039.1</v>
      </c>
    </row>
    <row r="611" spans="1:9" x14ac:dyDescent="0.25">
      <c r="A611" t="s">
        <v>291</v>
      </c>
      <c r="B611" t="s">
        <v>243</v>
      </c>
      <c r="C611">
        <v>568</v>
      </c>
      <c r="D611">
        <v>568</v>
      </c>
      <c r="E611" s="35">
        <v>1</v>
      </c>
      <c r="F611" s="34">
        <v>3E-157</v>
      </c>
      <c r="G611">
        <v>98.45</v>
      </c>
      <c r="H611">
        <v>1161</v>
      </c>
      <c r="I611" t="str">
        <f>HYPERLINK("https://www.ncbi.nlm.nih.gov/nucleotide/MN416312.1?report=genbank&amp;log$=nucltop&amp;blast_rank=9&amp;RID=XE4XBVF9016","MN416312.1")</f>
        <v>MN416312.1</v>
      </c>
    </row>
    <row r="612" spans="1:9" x14ac:dyDescent="0.25">
      <c r="A612" t="s">
        <v>291</v>
      </c>
      <c r="B612" t="s">
        <v>243</v>
      </c>
      <c r="C612">
        <v>568</v>
      </c>
      <c r="D612">
        <v>568</v>
      </c>
      <c r="E612" s="35">
        <v>1</v>
      </c>
      <c r="F612" s="34">
        <v>3E-157</v>
      </c>
      <c r="G612">
        <v>98.45</v>
      </c>
      <c r="H612">
        <v>1161</v>
      </c>
      <c r="I612" t="str">
        <f>HYPERLINK("https://www.ncbi.nlm.nih.gov/nucleotide/MN416310.1?report=genbank&amp;log$=nucltop&amp;blast_rank=10&amp;RID=XE4XBVF9016","MN416310.1")</f>
        <v>MN416310.1</v>
      </c>
    </row>
    <row r="613" spans="1:9" x14ac:dyDescent="0.25">
      <c r="A613" t="s">
        <v>291</v>
      </c>
      <c r="B613" t="s">
        <v>244</v>
      </c>
      <c r="C613">
        <v>568</v>
      </c>
      <c r="D613">
        <v>568</v>
      </c>
      <c r="E613" s="35">
        <v>1</v>
      </c>
      <c r="F613" s="34">
        <v>3E-157</v>
      </c>
      <c r="G613">
        <v>98.45</v>
      </c>
      <c r="H613">
        <v>1161</v>
      </c>
      <c r="I613" t="str">
        <f>HYPERLINK("https://www.ncbi.nlm.nih.gov/nucleotide/MN416309.1?report=genbank&amp;log$=nucltop&amp;blast_rank=11&amp;RID=XE4XBVF9016","MN416309.1")</f>
        <v>MN416309.1</v>
      </c>
    </row>
    <row r="614" spans="1:9" x14ac:dyDescent="0.25">
      <c r="A614" t="s">
        <v>291</v>
      </c>
      <c r="B614" t="s">
        <v>234</v>
      </c>
      <c r="C614">
        <v>568</v>
      </c>
      <c r="D614">
        <v>568</v>
      </c>
      <c r="E614" s="35">
        <v>1</v>
      </c>
      <c r="F614" s="34">
        <v>3E-157</v>
      </c>
      <c r="G614">
        <v>98.45</v>
      </c>
      <c r="H614">
        <v>384</v>
      </c>
      <c r="I614" t="str">
        <f>HYPERLINK("https://www.ncbi.nlm.nih.gov/nucleotide/MZ687690.1?report=genbank&amp;log$=nucltop&amp;blast_rank=12&amp;RID=XE4XBVF9016","MZ687690.1")</f>
        <v>MZ687690.1</v>
      </c>
    </row>
    <row r="615" spans="1:9" x14ac:dyDescent="0.25">
      <c r="A615" t="s">
        <v>291</v>
      </c>
      <c r="B615" t="s">
        <v>234</v>
      </c>
      <c r="C615">
        <v>568</v>
      </c>
      <c r="D615">
        <v>568</v>
      </c>
      <c r="E615" s="35">
        <v>1</v>
      </c>
      <c r="F615" s="34">
        <v>3E-157</v>
      </c>
      <c r="G615">
        <v>98.45</v>
      </c>
      <c r="H615">
        <v>384</v>
      </c>
      <c r="I615" t="str">
        <f>HYPERLINK("https://www.ncbi.nlm.nih.gov/nucleotide/MZ687684.1?report=genbank&amp;log$=nucltop&amp;blast_rank=13&amp;RID=XE4XBVF9016","MZ687684.1")</f>
        <v>MZ687684.1</v>
      </c>
    </row>
    <row r="616" spans="1:9" x14ac:dyDescent="0.25">
      <c r="A616" t="s">
        <v>291</v>
      </c>
      <c r="B616" t="s">
        <v>246</v>
      </c>
      <c r="C616">
        <v>568</v>
      </c>
      <c r="D616">
        <v>568</v>
      </c>
      <c r="E616" s="35">
        <v>1</v>
      </c>
      <c r="F616" s="34">
        <v>3E-157</v>
      </c>
      <c r="G616">
        <v>98.45</v>
      </c>
      <c r="H616">
        <v>1549</v>
      </c>
      <c r="I616" t="str">
        <f>HYPERLINK("https://www.ncbi.nlm.nih.gov/nucleotide/HQ270473.1?report=genbank&amp;log$=nucltop&amp;blast_rank=14&amp;RID=XE4XBVF9016","HQ270473.1")</f>
        <v>HQ270473.1</v>
      </c>
    </row>
    <row r="617" spans="1:9" x14ac:dyDescent="0.25">
      <c r="A617" t="s">
        <v>291</v>
      </c>
      <c r="B617" t="s">
        <v>246</v>
      </c>
      <c r="C617">
        <v>568</v>
      </c>
      <c r="D617">
        <v>568</v>
      </c>
      <c r="E617" s="35">
        <v>1</v>
      </c>
      <c r="F617" s="34">
        <v>3E-157</v>
      </c>
      <c r="G617">
        <v>98.45</v>
      </c>
      <c r="H617">
        <v>1549</v>
      </c>
      <c r="I617" t="str">
        <f>HYPERLINK("https://www.ncbi.nlm.nih.gov/nucleotide/HQ270472.1?report=genbank&amp;log$=nucltop&amp;blast_rank=15&amp;RID=XE4XBVF9016","HQ270472.1")</f>
        <v>HQ270472.1</v>
      </c>
    </row>
    <row r="618" spans="1:9" x14ac:dyDescent="0.25">
      <c r="A618" t="s">
        <v>291</v>
      </c>
      <c r="B618" t="s">
        <v>243</v>
      </c>
      <c r="C618">
        <v>568</v>
      </c>
      <c r="D618">
        <v>568</v>
      </c>
      <c r="E618" s="35">
        <v>1</v>
      </c>
      <c r="F618" s="34">
        <v>3E-157</v>
      </c>
      <c r="G618">
        <v>98.45</v>
      </c>
      <c r="H618">
        <v>710</v>
      </c>
      <c r="I618" t="str">
        <f>HYPERLINK("https://www.ncbi.nlm.nih.gov/nucleotide/FJ024298.1?report=genbank&amp;log$=nucltop&amp;blast_rank=16&amp;RID=XE4XBVF9016","FJ024298.1")</f>
        <v>FJ024298.1</v>
      </c>
    </row>
    <row r="619" spans="1:9" x14ac:dyDescent="0.25">
      <c r="A619" t="s">
        <v>291</v>
      </c>
      <c r="B619" t="s">
        <v>243</v>
      </c>
      <c r="C619">
        <v>568</v>
      </c>
      <c r="D619">
        <v>568</v>
      </c>
      <c r="E619" s="35">
        <v>1</v>
      </c>
      <c r="F619" s="34">
        <v>3E-157</v>
      </c>
      <c r="G619">
        <v>98.45</v>
      </c>
      <c r="H619">
        <v>709</v>
      </c>
      <c r="I619" t="str">
        <f>HYPERLINK("https://www.ncbi.nlm.nih.gov/nucleotide/FJ024297.1?report=genbank&amp;log$=nucltop&amp;blast_rank=17&amp;RID=XE4XBVF9016","FJ024297.1")</f>
        <v>FJ024297.1</v>
      </c>
    </row>
    <row r="620" spans="1:9" x14ac:dyDescent="0.25">
      <c r="A620" t="s">
        <v>291</v>
      </c>
      <c r="B620" t="s">
        <v>242</v>
      </c>
      <c r="C620">
        <v>566</v>
      </c>
      <c r="D620">
        <v>566</v>
      </c>
      <c r="E620" s="35">
        <v>1</v>
      </c>
      <c r="F620" s="34">
        <v>1E-156</v>
      </c>
      <c r="G620">
        <v>98.45</v>
      </c>
      <c r="H620">
        <v>1778</v>
      </c>
      <c r="I620" t="str">
        <f>HYPERLINK("https://www.ncbi.nlm.nih.gov/nucleotide/FJ947038.1?report=genbank&amp;log$=nucltop&amp;blast_rank=18&amp;RID=XE4XBVF9016","FJ947038.1")</f>
        <v>FJ947038.1</v>
      </c>
    </row>
    <row r="621" spans="1:9" x14ac:dyDescent="0.25">
      <c r="A621" t="s">
        <v>291</v>
      </c>
      <c r="B621" t="s">
        <v>248</v>
      </c>
      <c r="C621">
        <v>562</v>
      </c>
      <c r="D621">
        <v>562</v>
      </c>
      <c r="E621" s="35">
        <v>1</v>
      </c>
      <c r="F621" s="34">
        <v>1E-155</v>
      </c>
      <c r="G621">
        <v>98.14</v>
      </c>
      <c r="H621">
        <v>1738</v>
      </c>
      <c r="I621" t="str">
        <f>HYPERLINK("https://www.ncbi.nlm.nih.gov/nucleotide/MH732694.1?report=genbank&amp;log$=nucltop&amp;blast_rank=19&amp;RID=XE4XBVF9016","MH732694.1")</f>
        <v>MH732694.1</v>
      </c>
    </row>
    <row r="622" spans="1:9" x14ac:dyDescent="0.25">
      <c r="A622" t="s">
        <v>291</v>
      </c>
      <c r="B622" t="s">
        <v>249</v>
      </c>
      <c r="C622">
        <v>562</v>
      </c>
      <c r="D622">
        <v>562</v>
      </c>
      <c r="E622" s="35">
        <v>1</v>
      </c>
      <c r="F622" s="34">
        <v>1E-155</v>
      </c>
      <c r="G622">
        <v>98.14</v>
      </c>
      <c r="H622">
        <v>1714</v>
      </c>
      <c r="I622" t="str">
        <f>HYPERLINK("https://www.ncbi.nlm.nih.gov/nucleotide/MH732691.1?report=genbank&amp;log$=nucltop&amp;blast_rank=20&amp;RID=XE4XBVF9016","MH732691.1")</f>
        <v>MH732691.1</v>
      </c>
    </row>
    <row r="623" spans="1:9" x14ac:dyDescent="0.25">
      <c r="A623" t="s">
        <v>291</v>
      </c>
      <c r="B623" t="s">
        <v>249</v>
      </c>
      <c r="C623">
        <v>562</v>
      </c>
      <c r="D623">
        <v>562</v>
      </c>
      <c r="E623" s="35">
        <v>1</v>
      </c>
      <c r="F623" s="34">
        <v>1E-155</v>
      </c>
      <c r="G623">
        <v>98.14</v>
      </c>
      <c r="H623">
        <v>1731</v>
      </c>
      <c r="I623" t="str">
        <f>HYPERLINK("https://www.ncbi.nlm.nih.gov/nucleotide/MH732689.1?report=genbank&amp;log$=nucltop&amp;blast_rank=21&amp;RID=XE4XBVF9016","MH732689.1")</f>
        <v>MH732689.1</v>
      </c>
    </row>
    <row r="624" spans="1:9" x14ac:dyDescent="0.25">
      <c r="A624" t="s">
        <v>291</v>
      </c>
      <c r="B624" t="s">
        <v>250</v>
      </c>
      <c r="C624">
        <v>562</v>
      </c>
      <c r="D624">
        <v>562</v>
      </c>
      <c r="E624" s="35">
        <v>1</v>
      </c>
      <c r="F624" s="34">
        <v>1E-155</v>
      </c>
      <c r="G624">
        <v>98.14</v>
      </c>
      <c r="H624">
        <v>1695</v>
      </c>
      <c r="I624" t="str">
        <f>HYPERLINK("https://www.ncbi.nlm.nih.gov/nucleotide/KY980394.1?report=genbank&amp;log$=nucltop&amp;blast_rank=22&amp;RID=XE4XBVF9016","KY980394.1")</f>
        <v>KY980394.1</v>
      </c>
    </row>
    <row r="625" spans="1:9" x14ac:dyDescent="0.25">
      <c r="A625" t="s">
        <v>291</v>
      </c>
      <c r="B625" t="s">
        <v>237</v>
      </c>
      <c r="C625">
        <v>562</v>
      </c>
      <c r="D625">
        <v>562</v>
      </c>
      <c r="E625" s="35">
        <v>1</v>
      </c>
      <c r="F625" s="34">
        <v>1E-155</v>
      </c>
      <c r="G625">
        <v>98.14</v>
      </c>
      <c r="H625">
        <v>1694</v>
      </c>
      <c r="I625" t="str">
        <f>HYPERLINK("https://www.ncbi.nlm.nih.gov/nucleotide/KY980382.1?report=genbank&amp;log$=nucltop&amp;blast_rank=23&amp;RID=XE4XBVF9016","KY980382.1")</f>
        <v>KY980382.1</v>
      </c>
    </row>
    <row r="626" spans="1:9" x14ac:dyDescent="0.25">
      <c r="A626" t="s">
        <v>291</v>
      </c>
      <c r="B626" t="s">
        <v>250</v>
      </c>
      <c r="C626">
        <v>562</v>
      </c>
      <c r="D626">
        <v>562</v>
      </c>
      <c r="E626" s="35">
        <v>1</v>
      </c>
      <c r="F626" s="34">
        <v>1E-155</v>
      </c>
      <c r="G626">
        <v>98.14</v>
      </c>
      <c r="H626">
        <v>1694</v>
      </c>
      <c r="I626" t="str">
        <f>HYPERLINK("https://www.ncbi.nlm.nih.gov/nucleotide/KY980272.1?report=genbank&amp;log$=nucltop&amp;blast_rank=24&amp;RID=XE4XBVF9016","KY980272.1")</f>
        <v>KY980272.1</v>
      </c>
    </row>
    <row r="627" spans="1:9" x14ac:dyDescent="0.25">
      <c r="A627" t="s">
        <v>291</v>
      </c>
      <c r="B627" t="s">
        <v>237</v>
      </c>
      <c r="C627">
        <v>562</v>
      </c>
      <c r="D627">
        <v>562</v>
      </c>
      <c r="E627" s="35">
        <v>1</v>
      </c>
      <c r="F627" s="34">
        <v>1E-155</v>
      </c>
      <c r="G627">
        <v>98.14</v>
      </c>
      <c r="H627">
        <v>1694</v>
      </c>
      <c r="I627" t="str">
        <f>HYPERLINK("https://www.ncbi.nlm.nih.gov/nucleotide/KY980245.1?report=genbank&amp;log$=nucltop&amp;blast_rank=25&amp;RID=XE4XBVF9016","KY980245.1")</f>
        <v>KY980245.1</v>
      </c>
    </row>
    <row r="628" spans="1:9" x14ac:dyDescent="0.25">
      <c r="A628" t="s">
        <v>291</v>
      </c>
      <c r="B628" t="s">
        <v>250</v>
      </c>
      <c r="C628">
        <v>562</v>
      </c>
      <c r="D628">
        <v>562</v>
      </c>
      <c r="E628" s="35">
        <v>1</v>
      </c>
      <c r="F628" s="34">
        <v>1E-155</v>
      </c>
      <c r="G628">
        <v>98.14</v>
      </c>
      <c r="H628">
        <v>1695</v>
      </c>
      <c r="I628" t="str">
        <f>HYPERLINK("https://www.ncbi.nlm.nih.gov/nucleotide/KY980220.1?report=genbank&amp;log$=nucltop&amp;blast_rank=26&amp;RID=XE4XBVF9016","KY980220.1")</f>
        <v>KY980220.1</v>
      </c>
    </row>
    <row r="629" spans="1:9" x14ac:dyDescent="0.25">
      <c r="A629" t="s">
        <v>291</v>
      </c>
      <c r="B629" t="s">
        <v>250</v>
      </c>
      <c r="C629">
        <v>562</v>
      </c>
      <c r="D629">
        <v>562</v>
      </c>
      <c r="E629" s="35">
        <v>1</v>
      </c>
      <c r="F629" s="34">
        <v>1E-155</v>
      </c>
      <c r="G629">
        <v>98.14</v>
      </c>
      <c r="H629">
        <v>1695</v>
      </c>
      <c r="I629" t="str">
        <f>HYPERLINK("https://www.ncbi.nlm.nih.gov/nucleotide/KY980138.1?report=genbank&amp;log$=nucltop&amp;blast_rank=27&amp;RID=XE4XBVF9016","KY980138.1")</f>
        <v>KY980138.1</v>
      </c>
    </row>
    <row r="630" spans="1:9" x14ac:dyDescent="0.25">
      <c r="A630" t="s">
        <v>291</v>
      </c>
      <c r="B630" t="s">
        <v>250</v>
      </c>
      <c r="C630">
        <v>562</v>
      </c>
      <c r="D630">
        <v>562</v>
      </c>
      <c r="E630" s="35">
        <v>1</v>
      </c>
      <c r="F630" s="34">
        <v>1E-155</v>
      </c>
      <c r="G630">
        <v>98.14</v>
      </c>
      <c r="H630">
        <v>1695</v>
      </c>
      <c r="I630" t="str">
        <f>HYPERLINK("https://www.ncbi.nlm.nih.gov/nucleotide/KY980129.1?report=genbank&amp;log$=nucltop&amp;blast_rank=28&amp;RID=XE4XBVF9016","KY980129.1")</f>
        <v>KY980129.1</v>
      </c>
    </row>
    <row r="631" spans="1:9" x14ac:dyDescent="0.25">
      <c r="A631" t="s">
        <v>291</v>
      </c>
      <c r="B631" t="s">
        <v>250</v>
      </c>
      <c r="C631">
        <v>562</v>
      </c>
      <c r="D631">
        <v>562</v>
      </c>
      <c r="E631" s="35">
        <v>1</v>
      </c>
      <c r="F631" s="34">
        <v>1E-155</v>
      </c>
      <c r="G631">
        <v>98.14</v>
      </c>
      <c r="H631">
        <v>1695</v>
      </c>
      <c r="I631" t="str">
        <f>HYPERLINK("https://www.ncbi.nlm.nih.gov/nucleotide/KY980118.1?report=genbank&amp;log$=nucltop&amp;blast_rank=29&amp;RID=XE4XBVF9016","KY980118.1")</f>
        <v>KY980118.1</v>
      </c>
    </row>
    <row r="632" spans="1:9" x14ac:dyDescent="0.25">
      <c r="A632" t="s">
        <v>291</v>
      </c>
      <c r="B632" t="s">
        <v>250</v>
      </c>
      <c r="C632">
        <v>562</v>
      </c>
      <c r="D632">
        <v>562</v>
      </c>
      <c r="E632" s="35">
        <v>1</v>
      </c>
      <c r="F632" s="34">
        <v>1E-155</v>
      </c>
      <c r="G632">
        <v>98.14</v>
      </c>
      <c r="H632">
        <v>1695</v>
      </c>
      <c r="I632" t="str">
        <f>HYPERLINK("https://www.ncbi.nlm.nih.gov/nucleotide/KY980078.1?report=genbank&amp;log$=nucltop&amp;blast_rank=30&amp;RID=XE4XBVF9016","KY980078.1")</f>
        <v>KY980078.1</v>
      </c>
    </row>
    <row r="633" spans="1:9" x14ac:dyDescent="0.25">
      <c r="A633" t="s">
        <v>291</v>
      </c>
      <c r="B633" t="s">
        <v>251</v>
      </c>
      <c r="C633">
        <v>562</v>
      </c>
      <c r="D633">
        <v>562</v>
      </c>
      <c r="E633" s="35">
        <v>1</v>
      </c>
      <c r="F633" s="34">
        <v>1E-155</v>
      </c>
      <c r="G633">
        <v>98.14</v>
      </c>
      <c r="H633">
        <v>1783</v>
      </c>
      <c r="I633" t="str">
        <f>HYPERLINK("https://www.ncbi.nlm.nih.gov/nucleotide/KY996796.1?report=genbank&amp;log$=nucltop&amp;blast_rank=31&amp;RID=XE4XBVF9016","KY996796.1")</f>
        <v>KY996796.1</v>
      </c>
    </row>
    <row r="634" spans="1:9" x14ac:dyDescent="0.25">
      <c r="A634" t="s">
        <v>291</v>
      </c>
      <c r="B634" t="s">
        <v>251</v>
      </c>
      <c r="C634">
        <v>562</v>
      </c>
      <c r="D634">
        <v>562</v>
      </c>
      <c r="E634" s="35">
        <v>1</v>
      </c>
      <c r="F634" s="34">
        <v>1E-155</v>
      </c>
      <c r="G634">
        <v>98.14</v>
      </c>
      <c r="H634">
        <v>1764</v>
      </c>
      <c r="I634" t="str">
        <f>HYPERLINK("https://www.ncbi.nlm.nih.gov/nucleotide/KY996794.1?report=genbank&amp;log$=nucltop&amp;blast_rank=32&amp;RID=XE4XBVF9016","KY996794.1")</f>
        <v>KY996794.1</v>
      </c>
    </row>
    <row r="635" spans="1:9" x14ac:dyDescent="0.25">
      <c r="A635" t="s">
        <v>291</v>
      </c>
      <c r="B635" t="s">
        <v>251</v>
      </c>
      <c r="C635">
        <v>562</v>
      </c>
      <c r="D635">
        <v>562</v>
      </c>
      <c r="E635" s="35">
        <v>1</v>
      </c>
      <c r="F635" s="34">
        <v>1E-155</v>
      </c>
      <c r="G635">
        <v>98.14</v>
      </c>
      <c r="H635">
        <v>1779</v>
      </c>
      <c r="I635" t="str">
        <f>HYPERLINK("https://www.ncbi.nlm.nih.gov/nucleotide/KY996793.1?report=genbank&amp;log$=nucltop&amp;blast_rank=33&amp;RID=XE4XBVF9016","KY996793.1")</f>
        <v>KY996793.1</v>
      </c>
    </row>
    <row r="636" spans="1:9" x14ac:dyDescent="0.25">
      <c r="A636" t="s">
        <v>291</v>
      </c>
      <c r="B636" t="s">
        <v>251</v>
      </c>
      <c r="C636">
        <v>562</v>
      </c>
      <c r="D636">
        <v>562</v>
      </c>
      <c r="E636" s="35">
        <v>1</v>
      </c>
      <c r="F636" s="34">
        <v>1E-155</v>
      </c>
      <c r="G636">
        <v>98.14</v>
      </c>
      <c r="H636">
        <v>3014</v>
      </c>
      <c r="I636" t="str">
        <f>HYPERLINK("https://www.ncbi.nlm.nih.gov/nucleotide/KY996784.1?report=genbank&amp;log$=nucltop&amp;blast_rank=34&amp;RID=XE4XBVF9016","KY996784.1")</f>
        <v>KY996784.1</v>
      </c>
    </row>
    <row r="637" spans="1:9" x14ac:dyDescent="0.25">
      <c r="A637" t="s">
        <v>291</v>
      </c>
      <c r="B637" t="s">
        <v>251</v>
      </c>
      <c r="C637">
        <v>562</v>
      </c>
      <c r="D637">
        <v>562</v>
      </c>
      <c r="E637" s="35">
        <v>1</v>
      </c>
      <c r="F637" s="34">
        <v>1E-155</v>
      </c>
      <c r="G637">
        <v>98.14</v>
      </c>
      <c r="H637">
        <v>3006</v>
      </c>
      <c r="I637" t="str">
        <f>HYPERLINK("https://www.ncbi.nlm.nih.gov/nucleotide/KY996783.1?report=genbank&amp;log$=nucltop&amp;blast_rank=35&amp;RID=XE4XBVF9016","KY996783.1")</f>
        <v>KY996783.1</v>
      </c>
    </row>
    <row r="638" spans="1:9" x14ac:dyDescent="0.25">
      <c r="A638" t="s">
        <v>291</v>
      </c>
      <c r="B638" t="s">
        <v>251</v>
      </c>
      <c r="C638">
        <v>562</v>
      </c>
      <c r="D638">
        <v>562</v>
      </c>
      <c r="E638" s="35">
        <v>1</v>
      </c>
      <c r="F638" s="34">
        <v>1E-155</v>
      </c>
      <c r="G638">
        <v>98.14</v>
      </c>
      <c r="H638">
        <v>3008</v>
      </c>
      <c r="I638" t="str">
        <f>HYPERLINK("https://www.ncbi.nlm.nih.gov/nucleotide/KY996782.1?report=genbank&amp;log$=nucltop&amp;blast_rank=36&amp;RID=XE4XBVF9016","KY996782.1")</f>
        <v>KY996782.1</v>
      </c>
    </row>
    <row r="639" spans="1:9" x14ac:dyDescent="0.25">
      <c r="A639" t="s">
        <v>291</v>
      </c>
      <c r="B639" t="s">
        <v>252</v>
      </c>
      <c r="C639">
        <v>562</v>
      </c>
      <c r="D639">
        <v>562</v>
      </c>
      <c r="E639" s="35">
        <v>1</v>
      </c>
      <c r="F639" s="34">
        <v>1E-155</v>
      </c>
      <c r="G639">
        <v>98.14</v>
      </c>
      <c r="H639">
        <v>1799</v>
      </c>
      <c r="I639" t="str">
        <f>HYPERLINK("https://www.ncbi.nlm.nih.gov/nucleotide/KR535601.1?report=genbank&amp;log$=nucltop&amp;blast_rank=37&amp;RID=XE4XBVF9016","KR535601.1")</f>
        <v>KR535601.1</v>
      </c>
    </row>
    <row r="640" spans="1:9" x14ac:dyDescent="0.25">
      <c r="A640" t="s">
        <v>291</v>
      </c>
      <c r="B640" t="s">
        <v>253</v>
      </c>
      <c r="C640">
        <v>562</v>
      </c>
      <c r="D640">
        <v>562</v>
      </c>
      <c r="E640" s="35">
        <v>1</v>
      </c>
      <c r="F640" s="34">
        <v>1E-155</v>
      </c>
      <c r="G640">
        <v>98.14</v>
      </c>
      <c r="H640">
        <v>2826</v>
      </c>
      <c r="I640" t="str">
        <f>HYPERLINK("https://www.ncbi.nlm.nih.gov/nucleotide/KM357282.1?report=genbank&amp;log$=nucltop&amp;blast_rank=38&amp;RID=XE4XBVF9016","KM357282.1")</f>
        <v>KM357282.1</v>
      </c>
    </row>
    <row r="641" spans="1:9" x14ac:dyDescent="0.25">
      <c r="A641" t="s">
        <v>291</v>
      </c>
      <c r="B641" t="s">
        <v>254</v>
      </c>
      <c r="C641">
        <v>562</v>
      </c>
      <c r="D641">
        <v>562</v>
      </c>
      <c r="E641" s="35">
        <v>1</v>
      </c>
      <c r="F641" s="34">
        <v>1E-155</v>
      </c>
      <c r="G641">
        <v>98.14</v>
      </c>
      <c r="H641">
        <v>1705</v>
      </c>
      <c r="I641" t="str">
        <f>HYPERLINK("https://www.ncbi.nlm.nih.gov/nucleotide/KR362891.1?report=genbank&amp;log$=nucltop&amp;blast_rank=39&amp;RID=XE4XBVF9016","KR362891.1")</f>
        <v>KR362891.1</v>
      </c>
    </row>
    <row r="642" spans="1:9" x14ac:dyDescent="0.25">
      <c r="A642" t="s">
        <v>291</v>
      </c>
      <c r="B642" t="s">
        <v>255</v>
      </c>
      <c r="C642">
        <v>562</v>
      </c>
      <c r="D642">
        <v>562</v>
      </c>
      <c r="E642" s="35">
        <v>1</v>
      </c>
      <c r="F642" s="34">
        <v>1E-155</v>
      </c>
      <c r="G642">
        <v>98.14</v>
      </c>
      <c r="H642">
        <v>1754</v>
      </c>
      <c r="I642" t="str">
        <f>HYPERLINK("https://www.ncbi.nlm.nih.gov/nucleotide/KR362907.1?report=genbank&amp;log$=nucltop&amp;blast_rank=40&amp;RID=XE4XBVF9016","KR362907.1")</f>
        <v>KR362907.1</v>
      </c>
    </row>
    <row r="643" spans="1:9" x14ac:dyDescent="0.25">
      <c r="A643" t="s">
        <v>291</v>
      </c>
      <c r="B643" t="s">
        <v>256</v>
      </c>
      <c r="C643">
        <v>562</v>
      </c>
      <c r="D643">
        <v>562</v>
      </c>
      <c r="E643" s="35">
        <v>1</v>
      </c>
      <c r="F643" s="34">
        <v>1E-155</v>
      </c>
      <c r="G643">
        <v>98.14</v>
      </c>
      <c r="H643">
        <v>1845</v>
      </c>
      <c r="I643" t="str">
        <f>HYPERLINK("https://www.ncbi.nlm.nih.gov/nucleotide/OQ162330.1?report=genbank&amp;log$=nucltop&amp;blast_rank=41&amp;RID=XE4XBVF9016","OQ162330.1")</f>
        <v>OQ162330.1</v>
      </c>
    </row>
    <row r="644" spans="1:9" x14ac:dyDescent="0.25">
      <c r="A644" t="s">
        <v>291</v>
      </c>
      <c r="B644" t="s">
        <v>257</v>
      </c>
      <c r="C644">
        <v>562</v>
      </c>
      <c r="D644">
        <v>562</v>
      </c>
      <c r="E644" s="35">
        <v>1</v>
      </c>
      <c r="F644" s="34">
        <v>1E-155</v>
      </c>
      <c r="G644">
        <v>98.14</v>
      </c>
      <c r="H644">
        <v>1804</v>
      </c>
      <c r="I644" t="str">
        <f>HYPERLINK("https://www.ncbi.nlm.nih.gov/nucleotide/LC054940.1?report=genbank&amp;log$=nucltop&amp;blast_rank=42&amp;RID=XE4XBVF9016","LC054940.1")</f>
        <v>LC054940.1</v>
      </c>
    </row>
    <row r="645" spans="1:9" x14ac:dyDescent="0.25">
      <c r="A645" t="s">
        <v>291</v>
      </c>
      <c r="B645" t="s">
        <v>249</v>
      </c>
      <c r="C645">
        <v>562</v>
      </c>
      <c r="D645">
        <v>562</v>
      </c>
      <c r="E645" s="35">
        <v>1</v>
      </c>
      <c r="F645" s="34">
        <v>1E-155</v>
      </c>
      <c r="G645">
        <v>98.14</v>
      </c>
      <c r="H645">
        <v>1771</v>
      </c>
      <c r="I645" t="str">
        <f>HYPERLINK("https://www.ncbi.nlm.nih.gov/nucleotide/LC054930.1?report=genbank&amp;log$=nucltop&amp;blast_rank=43&amp;RID=XE4XBVF9016","LC054930.1")</f>
        <v>LC054930.1</v>
      </c>
    </row>
    <row r="646" spans="1:9" x14ac:dyDescent="0.25">
      <c r="A646" t="s">
        <v>291</v>
      </c>
      <c r="B646" t="s">
        <v>259</v>
      </c>
      <c r="C646">
        <v>562</v>
      </c>
      <c r="D646">
        <v>562</v>
      </c>
      <c r="E646" s="35">
        <v>1</v>
      </c>
      <c r="F646" s="34">
        <v>1E-155</v>
      </c>
      <c r="G646">
        <v>98.14</v>
      </c>
      <c r="H646">
        <v>1075</v>
      </c>
      <c r="I646" t="str">
        <f>HYPERLINK("https://www.ncbi.nlm.nih.gov/nucleotide/KJ189477.1?report=genbank&amp;log$=nucltop&amp;blast_rank=44&amp;RID=XE4XBVF9016","KJ189477.1")</f>
        <v>KJ189477.1</v>
      </c>
    </row>
    <row r="647" spans="1:9" x14ac:dyDescent="0.25">
      <c r="A647" t="s">
        <v>291</v>
      </c>
      <c r="B647" t="s">
        <v>260</v>
      </c>
      <c r="C647">
        <v>562</v>
      </c>
      <c r="D647">
        <v>562</v>
      </c>
      <c r="E647" s="35">
        <v>1</v>
      </c>
      <c r="F647" s="34">
        <v>1E-155</v>
      </c>
      <c r="G647">
        <v>98.14</v>
      </c>
      <c r="H647">
        <v>2381</v>
      </c>
      <c r="I647" t="str">
        <f>HYPERLINK("https://www.ncbi.nlm.nih.gov/nucleotide/OM095425.1?report=genbank&amp;log$=nucltop&amp;blast_rank=45&amp;RID=XE4XBVF9016","OM095425.1")</f>
        <v>OM095425.1</v>
      </c>
    </row>
    <row r="648" spans="1:9" x14ac:dyDescent="0.25">
      <c r="A648" t="s">
        <v>291</v>
      </c>
      <c r="B648" t="s">
        <v>254</v>
      </c>
      <c r="C648">
        <v>562</v>
      </c>
      <c r="D648">
        <v>562</v>
      </c>
      <c r="E648" s="35">
        <v>1</v>
      </c>
      <c r="F648" s="34">
        <v>1E-155</v>
      </c>
      <c r="G648">
        <v>98.14</v>
      </c>
      <c r="H648">
        <v>3097</v>
      </c>
      <c r="I648" t="str">
        <f>HYPERLINK("https://www.ncbi.nlm.nih.gov/nucleotide/KJ481834.1?report=genbank&amp;log$=nucltop&amp;blast_rank=46&amp;RID=XE4XBVF9016","KJ481834.1")</f>
        <v>KJ481834.1</v>
      </c>
    </row>
    <row r="649" spans="1:9" x14ac:dyDescent="0.25">
      <c r="A649" t="s">
        <v>291</v>
      </c>
      <c r="B649" t="s">
        <v>252</v>
      </c>
      <c r="C649">
        <v>562</v>
      </c>
      <c r="D649">
        <v>562</v>
      </c>
      <c r="E649" s="35">
        <v>1</v>
      </c>
      <c r="F649" s="34">
        <v>1E-155</v>
      </c>
      <c r="G649">
        <v>98.14</v>
      </c>
      <c r="H649">
        <v>708</v>
      </c>
      <c r="I649" t="str">
        <f>HYPERLINK("https://www.ncbi.nlm.nih.gov/nucleotide/KF733540.1?report=genbank&amp;log$=nucltop&amp;blast_rank=47&amp;RID=XE4XBVF9016","KF733540.1")</f>
        <v>KF733540.1</v>
      </c>
    </row>
    <row r="650" spans="1:9" x14ac:dyDescent="0.25">
      <c r="A650" t="s">
        <v>291</v>
      </c>
      <c r="B650" t="s">
        <v>239</v>
      </c>
      <c r="C650">
        <v>562</v>
      </c>
      <c r="D650">
        <v>562</v>
      </c>
      <c r="E650" s="35">
        <v>1</v>
      </c>
      <c r="F650" s="34">
        <v>1E-155</v>
      </c>
      <c r="G650">
        <v>98.14</v>
      </c>
      <c r="H650">
        <v>384</v>
      </c>
      <c r="I650" t="str">
        <f>HYPERLINK("https://www.ncbi.nlm.nih.gov/nucleotide/MZ687649.1?report=genbank&amp;log$=nucltop&amp;blast_rank=48&amp;RID=XE4XBVF9016","MZ687649.1")</f>
        <v>MZ687649.1</v>
      </c>
    </row>
    <row r="651" spans="1:9" x14ac:dyDescent="0.25">
      <c r="A651" t="s">
        <v>291</v>
      </c>
      <c r="B651" t="s">
        <v>260</v>
      </c>
      <c r="C651">
        <v>562</v>
      </c>
      <c r="D651">
        <v>562</v>
      </c>
      <c r="E651" s="35">
        <v>1</v>
      </c>
      <c r="F651" s="34">
        <v>1E-155</v>
      </c>
      <c r="G651">
        <v>98.14</v>
      </c>
      <c r="H651">
        <v>384</v>
      </c>
      <c r="I651" t="str">
        <f>HYPERLINK("https://www.ncbi.nlm.nih.gov/nucleotide/MZ687618.1?report=genbank&amp;log$=nucltop&amp;blast_rank=49&amp;RID=XE4XBVF9016","MZ687618.1")</f>
        <v>MZ687618.1</v>
      </c>
    </row>
    <row r="652" spans="1:9" x14ac:dyDescent="0.25">
      <c r="A652" t="s">
        <v>291</v>
      </c>
      <c r="B652" t="s">
        <v>234</v>
      </c>
      <c r="C652">
        <v>562</v>
      </c>
      <c r="D652">
        <v>562</v>
      </c>
      <c r="E652" s="35">
        <v>1</v>
      </c>
      <c r="F652" s="34">
        <v>1E-155</v>
      </c>
      <c r="G652">
        <v>98.14</v>
      </c>
      <c r="H652">
        <v>384</v>
      </c>
      <c r="I652" t="str">
        <f>HYPERLINK("https://www.ncbi.nlm.nih.gov/nucleotide/MZ687607.1?report=genbank&amp;log$=nucltop&amp;blast_rank=50&amp;RID=XE4XBVF9016","MZ687607.1")</f>
        <v>MZ687607.1</v>
      </c>
    </row>
    <row r="653" spans="1:9" x14ac:dyDescent="0.25">
      <c r="A653" t="s">
        <v>291</v>
      </c>
      <c r="B653" t="s">
        <v>239</v>
      </c>
      <c r="C653">
        <v>562</v>
      </c>
      <c r="D653">
        <v>562</v>
      </c>
      <c r="E653" s="35">
        <v>1</v>
      </c>
      <c r="F653" s="34">
        <v>1E-155</v>
      </c>
      <c r="G653">
        <v>98.14</v>
      </c>
      <c r="H653">
        <v>384</v>
      </c>
      <c r="I653" t="str">
        <f>HYPERLINK("https://www.ncbi.nlm.nih.gov/nucleotide/MZ687469.1?report=genbank&amp;log$=nucltop&amp;blast_rank=51&amp;RID=XE4XBVF9016","MZ687469.1")</f>
        <v>MZ687469.1</v>
      </c>
    </row>
    <row r="654" spans="1:9" x14ac:dyDescent="0.25">
      <c r="A654" t="s">
        <v>291</v>
      </c>
      <c r="B654" t="s">
        <v>261</v>
      </c>
      <c r="C654">
        <v>562</v>
      </c>
      <c r="D654">
        <v>562</v>
      </c>
      <c r="E654" s="35">
        <v>1</v>
      </c>
      <c r="F654" s="34">
        <v>1E-155</v>
      </c>
      <c r="G654">
        <v>98.14</v>
      </c>
      <c r="H654">
        <v>1645</v>
      </c>
      <c r="I654" t="str">
        <f>HYPERLINK("https://www.ncbi.nlm.nih.gov/nucleotide/MZ477220.1?report=genbank&amp;log$=nucltop&amp;blast_rank=52&amp;RID=XE4XBVF9016","MZ477220.1")</f>
        <v>MZ477220.1</v>
      </c>
    </row>
    <row r="655" spans="1:9" x14ac:dyDescent="0.25">
      <c r="A655" t="s">
        <v>291</v>
      </c>
      <c r="B655" t="s">
        <v>252</v>
      </c>
      <c r="C655">
        <v>562</v>
      </c>
      <c r="D655">
        <v>562</v>
      </c>
      <c r="E655" s="35">
        <v>1</v>
      </c>
      <c r="F655" s="34">
        <v>1E-155</v>
      </c>
      <c r="G655">
        <v>98.14</v>
      </c>
      <c r="H655">
        <v>1199</v>
      </c>
      <c r="I655" t="str">
        <f>HYPERLINK("https://www.ncbi.nlm.nih.gov/nucleotide/MW763070.1?report=genbank&amp;log$=nucltop&amp;blast_rank=53&amp;RID=XE4XBVF9016","MW763070.1")</f>
        <v>MW763070.1</v>
      </c>
    </row>
    <row r="656" spans="1:9" x14ac:dyDescent="0.25">
      <c r="A656" t="s">
        <v>291</v>
      </c>
      <c r="B656" t="s">
        <v>262</v>
      </c>
      <c r="C656">
        <v>562</v>
      </c>
      <c r="D656">
        <v>562</v>
      </c>
      <c r="E656" s="35">
        <v>1</v>
      </c>
      <c r="F656" s="34">
        <v>1E-155</v>
      </c>
      <c r="G656">
        <v>98.14</v>
      </c>
      <c r="H656">
        <v>1638</v>
      </c>
      <c r="I656" t="str">
        <f>HYPERLINK("https://www.ncbi.nlm.nih.gov/nucleotide/JX661036.1?report=genbank&amp;log$=nucltop&amp;blast_rank=54&amp;RID=XE4XBVF9016","JX661036.1")</f>
        <v>JX661036.1</v>
      </c>
    </row>
    <row r="657" spans="1:9" x14ac:dyDescent="0.25">
      <c r="A657" t="s">
        <v>291</v>
      </c>
      <c r="B657" t="s">
        <v>252</v>
      </c>
      <c r="C657">
        <v>562</v>
      </c>
      <c r="D657">
        <v>562</v>
      </c>
      <c r="E657" s="35">
        <v>1</v>
      </c>
      <c r="F657" s="34">
        <v>1E-155</v>
      </c>
      <c r="G657">
        <v>98.14</v>
      </c>
      <c r="H657">
        <v>1744</v>
      </c>
      <c r="I657" t="str">
        <f>HYPERLINK("https://www.ncbi.nlm.nih.gov/nucleotide/JQ246506.1?report=genbank&amp;log$=nucltop&amp;blast_rank=55&amp;RID=XE4XBVF9016","JQ246506.1")</f>
        <v>JQ246506.1</v>
      </c>
    </row>
    <row r="658" spans="1:9" x14ac:dyDescent="0.25">
      <c r="A658" t="s">
        <v>291</v>
      </c>
      <c r="B658" t="s">
        <v>263</v>
      </c>
      <c r="C658">
        <v>562</v>
      </c>
      <c r="D658">
        <v>562</v>
      </c>
      <c r="E658" s="35">
        <v>1</v>
      </c>
      <c r="F658" s="34">
        <v>1E-155</v>
      </c>
      <c r="G658">
        <v>98.14</v>
      </c>
      <c r="H658">
        <v>2484</v>
      </c>
      <c r="I658" t="str">
        <f>HYPERLINK("https://www.ncbi.nlm.nih.gov/nucleotide/FR865630.1?report=genbank&amp;log$=nucltop&amp;blast_rank=56&amp;RID=XE4XBVF9016","FR865630.1")</f>
        <v>FR865630.1</v>
      </c>
    </row>
    <row r="659" spans="1:9" x14ac:dyDescent="0.25">
      <c r="A659" t="s">
        <v>291</v>
      </c>
      <c r="B659" t="s">
        <v>260</v>
      </c>
      <c r="C659">
        <v>562</v>
      </c>
      <c r="D659">
        <v>562</v>
      </c>
      <c r="E659" s="35">
        <v>1</v>
      </c>
      <c r="F659" s="34">
        <v>1E-155</v>
      </c>
      <c r="G659">
        <v>98.14</v>
      </c>
      <c r="H659">
        <v>2952</v>
      </c>
      <c r="I659" t="str">
        <f>HYPERLINK("https://www.ncbi.nlm.nih.gov/nucleotide/MT022410.1?report=genbank&amp;log$=nucltop&amp;blast_rank=57&amp;RID=XE4XBVF9016","MT022410.1")</f>
        <v>MT022410.1</v>
      </c>
    </row>
    <row r="660" spans="1:9" x14ac:dyDescent="0.25">
      <c r="A660" t="s">
        <v>291</v>
      </c>
      <c r="B660" t="s">
        <v>264</v>
      </c>
      <c r="C660">
        <v>562</v>
      </c>
      <c r="D660">
        <v>562</v>
      </c>
      <c r="E660" s="35">
        <v>1</v>
      </c>
      <c r="F660" s="34">
        <v>1E-155</v>
      </c>
      <c r="G660">
        <v>98.14</v>
      </c>
      <c r="H660">
        <v>3014</v>
      </c>
      <c r="I660" t="str">
        <f>HYPERLINK("https://www.ncbi.nlm.nih.gov/nucleotide/HQ845331.1?report=genbank&amp;log$=nucltop&amp;blast_rank=58&amp;RID=XE4XBVF9016","HQ845331.1")</f>
        <v>HQ845331.1</v>
      </c>
    </row>
    <row r="661" spans="1:9" x14ac:dyDescent="0.25">
      <c r="A661" t="s">
        <v>291</v>
      </c>
      <c r="B661" t="s">
        <v>260</v>
      </c>
      <c r="C661">
        <v>562</v>
      </c>
      <c r="D661">
        <v>562</v>
      </c>
      <c r="E661" s="35">
        <v>1</v>
      </c>
      <c r="F661" s="34">
        <v>1E-155</v>
      </c>
      <c r="G661">
        <v>98.14</v>
      </c>
      <c r="H661">
        <v>3047</v>
      </c>
      <c r="I661" t="str">
        <f>HYPERLINK("https://www.ncbi.nlm.nih.gov/nucleotide/HQ845330.1?report=genbank&amp;log$=nucltop&amp;blast_rank=59&amp;RID=XE4XBVF9016","HQ845330.1")</f>
        <v>HQ845330.1</v>
      </c>
    </row>
    <row r="662" spans="1:9" x14ac:dyDescent="0.25">
      <c r="A662" t="s">
        <v>291</v>
      </c>
      <c r="B662" t="s">
        <v>268</v>
      </c>
      <c r="C662">
        <v>562</v>
      </c>
      <c r="D662">
        <v>562</v>
      </c>
      <c r="E662" s="35">
        <v>1</v>
      </c>
      <c r="F662" s="34">
        <v>1E-155</v>
      </c>
      <c r="G662">
        <v>98.14</v>
      </c>
      <c r="H662">
        <v>3656</v>
      </c>
      <c r="I662" t="str">
        <f>HYPERLINK("https://www.ncbi.nlm.nih.gov/nucleotide/HM483399.1?report=genbank&amp;log$=nucltop&amp;blast_rank=60&amp;RID=XE4XBVF9016","HM483399.1")</f>
        <v>HM483399.1</v>
      </c>
    </row>
    <row r="663" spans="1:9" x14ac:dyDescent="0.25">
      <c r="A663" t="s">
        <v>291</v>
      </c>
      <c r="B663" t="s">
        <v>268</v>
      </c>
      <c r="C663">
        <v>562</v>
      </c>
      <c r="D663">
        <v>562</v>
      </c>
      <c r="E663" s="35">
        <v>1</v>
      </c>
      <c r="F663" s="34">
        <v>1E-155</v>
      </c>
      <c r="G663">
        <v>98.14</v>
      </c>
      <c r="H663">
        <v>3046</v>
      </c>
      <c r="I663" t="str">
        <f>HYPERLINK("https://www.ncbi.nlm.nih.gov/nucleotide/HM483398.1?report=genbank&amp;log$=nucltop&amp;blast_rank=61&amp;RID=XE4XBVF9016","HM483398.1")</f>
        <v>HM483398.1</v>
      </c>
    </row>
    <row r="664" spans="1:9" x14ac:dyDescent="0.25">
      <c r="A664" t="s">
        <v>291</v>
      </c>
      <c r="B664" t="s">
        <v>269</v>
      </c>
      <c r="C664">
        <v>562</v>
      </c>
      <c r="D664">
        <v>562</v>
      </c>
      <c r="E664" s="35">
        <v>1</v>
      </c>
      <c r="F664" s="34">
        <v>1E-155</v>
      </c>
      <c r="G664">
        <v>98.14</v>
      </c>
      <c r="H664">
        <v>711</v>
      </c>
      <c r="I664" t="str">
        <f>HYPERLINK("https://www.ncbi.nlm.nih.gov/nucleotide/GQ423576.1?report=genbank&amp;log$=nucltop&amp;blast_rank=62&amp;RID=XE4XBVF9016","GQ423576.1")</f>
        <v>GQ423576.1</v>
      </c>
    </row>
    <row r="665" spans="1:9" x14ac:dyDescent="0.25">
      <c r="A665" t="s">
        <v>291</v>
      </c>
      <c r="B665" t="s">
        <v>292</v>
      </c>
      <c r="C665">
        <v>562</v>
      </c>
      <c r="D665">
        <v>562</v>
      </c>
      <c r="E665" s="35">
        <v>1</v>
      </c>
      <c r="F665" s="34">
        <v>1E-155</v>
      </c>
      <c r="G665">
        <v>98.14</v>
      </c>
      <c r="H665">
        <v>1212</v>
      </c>
      <c r="I665" t="str">
        <f>HYPERLINK("https://www.ncbi.nlm.nih.gov/nucleotide/FJ467492.1?report=genbank&amp;log$=nucltop&amp;blast_rank=63&amp;RID=XE4XBVF9016","FJ467492.1")</f>
        <v>FJ467492.1</v>
      </c>
    </row>
    <row r="666" spans="1:9" x14ac:dyDescent="0.25">
      <c r="A666" t="s">
        <v>291</v>
      </c>
      <c r="B666" t="s">
        <v>254</v>
      </c>
      <c r="C666">
        <v>562</v>
      </c>
      <c r="D666">
        <v>562</v>
      </c>
      <c r="E666" s="35">
        <v>1</v>
      </c>
      <c r="F666" s="34">
        <v>1E-155</v>
      </c>
      <c r="G666">
        <v>98.14</v>
      </c>
      <c r="H666">
        <v>3327</v>
      </c>
      <c r="I666" t="str">
        <f>HYPERLINK("https://www.ncbi.nlm.nih.gov/nucleotide/FN392226.1?report=genbank&amp;log$=nucltop&amp;blast_rank=64&amp;RID=XE4XBVF9016","FN392226.1")</f>
        <v>FN392226.1</v>
      </c>
    </row>
    <row r="667" spans="1:9" x14ac:dyDescent="0.25">
      <c r="A667" t="s">
        <v>291</v>
      </c>
      <c r="B667" t="s">
        <v>254</v>
      </c>
      <c r="C667">
        <v>562</v>
      </c>
      <c r="D667">
        <v>562</v>
      </c>
      <c r="E667" s="35">
        <v>1</v>
      </c>
      <c r="F667" s="34">
        <v>1E-155</v>
      </c>
      <c r="G667">
        <v>98.14</v>
      </c>
      <c r="H667">
        <v>3423</v>
      </c>
      <c r="I667" t="str">
        <f>HYPERLINK("https://www.ncbi.nlm.nih.gov/nucleotide/AY999082.1?report=genbank&amp;log$=nucltop&amp;blast_rank=65&amp;RID=XE4XBVF9016","AY999082.1")</f>
        <v>AY999082.1</v>
      </c>
    </row>
    <row r="668" spans="1:9" x14ac:dyDescent="0.25">
      <c r="A668" t="s">
        <v>291</v>
      </c>
      <c r="B668" t="s">
        <v>252</v>
      </c>
      <c r="C668">
        <v>562</v>
      </c>
      <c r="D668">
        <v>562</v>
      </c>
      <c r="E668" s="35">
        <v>1</v>
      </c>
      <c r="F668" s="34">
        <v>1E-155</v>
      </c>
      <c r="G668">
        <v>98.14</v>
      </c>
      <c r="H668">
        <v>1792</v>
      </c>
      <c r="I668" t="str">
        <f>HYPERLINK("https://www.ncbi.nlm.nih.gov/nucleotide/EF492513.1?report=genbank&amp;log$=nucltop&amp;blast_rank=66&amp;RID=XE4XBVF9016","EF492513.1")</f>
        <v>EF492513.1</v>
      </c>
    </row>
    <row r="669" spans="1:9" x14ac:dyDescent="0.25">
      <c r="A669" t="s">
        <v>291</v>
      </c>
      <c r="B669" t="s">
        <v>249</v>
      </c>
      <c r="C669">
        <v>562</v>
      </c>
      <c r="D669">
        <v>562</v>
      </c>
      <c r="E669" s="35">
        <v>1</v>
      </c>
      <c r="F669" s="34">
        <v>1E-155</v>
      </c>
      <c r="G669">
        <v>98.14</v>
      </c>
      <c r="H669">
        <v>1782</v>
      </c>
      <c r="I669" t="str">
        <f>HYPERLINK("https://www.ncbi.nlm.nih.gov/nucleotide/DQ837534.1?report=genbank&amp;log$=nucltop&amp;blast_rank=67&amp;RID=XE4XBVF9016","DQ837534.1")</f>
        <v>DQ837534.1</v>
      </c>
    </row>
    <row r="670" spans="1:9" x14ac:dyDescent="0.25">
      <c r="A670" t="s">
        <v>291</v>
      </c>
      <c r="B670" t="s">
        <v>271</v>
      </c>
      <c r="C670">
        <v>562</v>
      </c>
      <c r="D670">
        <v>562</v>
      </c>
      <c r="E670" s="35">
        <v>1</v>
      </c>
      <c r="F670" s="34">
        <v>1E-155</v>
      </c>
      <c r="G670">
        <v>98.14</v>
      </c>
      <c r="H670">
        <v>1754</v>
      </c>
      <c r="I670" t="str">
        <f>HYPERLINK("https://www.ncbi.nlm.nih.gov/nucleotide/DQ847435.1?report=genbank&amp;log$=nucltop&amp;blast_rank=68&amp;RID=XE4XBVF9016","DQ847435.1")</f>
        <v>DQ847435.1</v>
      </c>
    </row>
    <row r="671" spans="1:9" x14ac:dyDescent="0.25">
      <c r="A671" t="s">
        <v>291</v>
      </c>
      <c r="B671" t="s">
        <v>252</v>
      </c>
      <c r="C671">
        <v>562</v>
      </c>
      <c r="D671">
        <v>562</v>
      </c>
      <c r="E671" s="35">
        <v>1</v>
      </c>
      <c r="F671" s="34">
        <v>1E-155</v>
      </c>
      <c r="G671">
        <v>98.14</v>
      </c>
      <c r="H671">
        <v>1790</v>
      </c>
      <c r="I671" t="str">
        <f>HYPERLINK("https://www.ncbi.nlm.nih.gov/nucleotide/AY421792.1?report=genbank&amp;log$=nucltop&amp;blast_rank=69&amp;RID=XE4XBVF9016","AY421792.1")</f>
        <v>AY421792.1</v>
      </c>
    </row>
    <row r="672" spans="1:9" x14ac:dyDescent="0.25">
      <c r="A672" t="s">
        <v>291</v>
      </c>
      <c r="B672" t="s">
        <v>293</v>
      </c>
      <c r="C672">
        <v>562</v>
      </c>
      <c r="D672">
        <v>562</v>
      </c>
      <c r="E672" s="35">
        <v>1</v>
      </c>
      <c r="F672" s="34">
        <v>1E-155</v>
      </c>
      <c r="G672">
        <v>98.14</v>
      </c>
      <c r="H672">
        <v>1790</v>
      </c>
      <c r="I672" t="str">
        <f>HYPERLINK("https://www.ncbi.nlm.nih.gov/nucleotide/AY421789.1?report=genbank&amp;log$=nucltop&amp;blast_rank=70&amp;RID=XE4XBVF9016","AY421789.1")</f>
        <v>AY421789.1</v>
      </c>
    </row>
    <row r="673" spans="1:9" x14ac:dyDescent="0.25">
      <c r="A673" t="s">
        <v>291</v>
      </c>
      <c r="B673" t="s">
        <v>252</v>
      </c>
      <c r="C673">
        <v>562</v>
      </c>
      <c r="D673">
        <v>562</v>
      </c>
      <c r="E673" s="35">
        <v>1</v>
      </c>
      <c r="F673" s="34">
        <v>1E-155</v>
      </c>
      <c r="G673">
        <v>98.14</v>
      </c>
      <c r="H673">
        <v>1753</v>
      </c>
      <c r="I673" t="str">
        <f>HYPERLINK("https://www.ncbi.nlm.nih.gov/nucleotide/AF274277.1?report=genbank&amp;log$=nucltop&amp;blast_rank=71&amp;RID=XE4XBVF9016","AF274277.1")</f>
        <v>AF274277.1</v>
      </c>
    </row>
    <row r="674" spans="1:9" x14ac:dyDescent="0.25">
      <c r="A674" t="s">
        <v>291</v>
      </c>
      <c r="B674" t="s">
        <v>264</v>
      </c>
      <c r="C674">
        <v>562</v>
      </c>
      <c r="D674">
        <v>562</v>
      </c>
      <c r="E674" s="35">
        <v>1</v>
      </c>
      <c r="F674" s="34">
        <v>1E-155</v>
      </c>
      <c r="G674">
        <v>98.14</v>
      </c>
      <c r="H674">
        <v>1755</v>
      </c>
      <c r="I674" t="str">
        <f>HYPERLINK("https://www.ncbi.nlm.nih.gov/nucleotide/AF274276.1?report=genbank&amp;log$=nucltop&amp;blast_rank=72&amp;RID=XE4XBVF9016","AF274276.1")</f>
        <v>AF274276.1</v>
      </c>
    </row>
    <row r="675" spans="1:9" x14ac:dyDescent="0.25">
      <c r="A675" t="s">
        <v>291</v>
      </c>
      <c r="B675" t="s">
        <v>294</v>
      </c>
      <c r="C675">
        <v>562</v>
      </c>
      <c r="D675">
        <v>562</v>
      </c>
      <c r="E675" s="35">
        <v>1</v>
      </c>
      <c r="F675" s="34">
        <v>1E-155</v>
      </c>
      <c r="G675">
        <v>98.14</v>
      </c>
      <c r="H675">
        <v>1756</v>
      </c>
      <c r="I675" t="str">
        <f>HYPERLINK("https://www.ncbi.nlm.nih.gov/nucleotide/AB183674.1?report=genbank&amp;log$=nucltop&amp;blast_rank=73&amp;RID=XE4XBVF9016","AB183674.1")</f>
        <v>AB183674.1</v>
      </c>
    </row>
    <row r="676" spans="1:9" x14ac:dyDescent="0.25">
      <c r="A676" t="s">
        <v>291</v>
      </c>
      <c r="B676" t="s">
        <v>295</v>
      </c>
      <c r="C676">
        <v>562</v>
      </c>
      <c r="D676">
        <v>562</v>
      </c>
      <c r="E676" s="35">
        <v>1</v>
      </c>
      <c r="F676" s="34">
        <v>1E-155</v>
      </c>
      <c r="G676">
        <v>98.14</v>
      </c>
      <c r="H676">
        <v>1725</v>
      </c>
      <c r="I676" t="str">
        <f>HYPERLINK("https://www.ncbi.nlm.nih.gov/nucleotide/AB120001.1?report=genbank&amp;log$=nucltop&amp;blast_rank=74&amp;RID=XE4XBVF9016","AB120001.1")</f>
        <v>AB120001.1</v>
      </c>
    </row>
    <row r="677" spans="1:9" x14ac:dyDescent="0.25">
      <c r="A677" t="s">
        <v>291</v>
      </c>
      <c r="B677" t="s">
        <v>296</v>
      </c>
      <c r="C677">
        <v>562</v>
      </c>
      <c r="D677">
        <v>562</v>
      </c>
      <c r="E677" s="35">
        <v>1</v>
      </c>
      <c r="F677" s="34">
        <v>1E-155</v>
      </c>
      <c r="G677">
        <v>98.14</v>
      </c>
      <c r="H677">
        <v>1725</v>
      </c>
      <c r="I677" t="str">
        <f>HYPERLINK("https://www.ncbi.nlm.nih.gov/nucleotide/AB120002.1?report=genbank&amp;log$=nucltop&amp;blast_rank=75&amp;RID=XE4XBVF9016","AB120002.1")</f>
        <v>AB120002.1</v>
      </c>
    </row>
    <row r="678" spans="1:9" x14ac:dyDescent="0.25">
      <c r="A678" t="s">
        <v>291</v>
      </c>
      <c r="B678" t="s">
        <v>273</v>
      </c>
      <c r="C678">
        <v>562</v>
      </c>
      <c r="D678">
        <v>562</v>
      </c>
      <c r="E678" s="35">
        <v>1</v>
      </c>
      <c r="F678" s="34">
        <v>1E-155</v>
      </c>
      <c r="G678">
        <v>98.14</v>
      </c>
      <c r="H678">
        <v>1754</v>
      </c>
      <c r="I678" t="str">
        <f>HYPERLINK("https://www.ncbi.nlm.nih.gov/nucleotide/AY743960.1?report=genbank&amp;log$=nucltop&amp;blast_rank=76&amp;RID=XE4XBVF9016","AY743960.1")</f>
        <v>AY743960.1</v>
      </c>
    </row>
    <row r="679" spans="1:9" x14ac:dyDescent="0.25">
      <c r="A679" t="s">
        <v>291</v>
      </c>
      <c r="B679" t="s">
        <v>297</v>
      </c>
      <c r="C679">
        <v>562</v>
      </c>
      <c r="D679">
        <v>562</v>
      </c>
      <c r="E679" s="35">
        <v>1</v>
      </c>
      <c r="F679" s="34">
        <v>1E-155</v>
      </c>
      <c r="G679">
        <v>98.14</v>
      </c>
      <c r="H679">
        <v>1803</v>
      </c>
      <c r="I679" t="str">
        <f>HYPERLINK("https://www.ncbi.nlm.nih.gov/nucleotide/AF022196.1?report=genbank&amp;log$=nucltop&amp;blast_rank=77&amp;RID=XE4XBVF9016","AF022196.1")</f>
        <v>AF022196.1</v>
      </c>
    </row>
    <row r="680" spans="1:9" x14ac:dyDescent="0.25">
      <c r="A680" t="s">
        <v>291</v>
      </c>
      <c r="B680" t="s">
        <v>260</v>
      </c>
      <c r="C680">
        <v>556</v>
      </c>
      <c r="D680">
        <v>556</v>
      </c>
      <c r="E680" s="35">
        <v>1</v>
      </c>
      <c r="F680" s="34">
        <v>6.0000000000000005E-154</v>
      </c>
      <c r="G680">
        <v>97.83</v>
      </c>
      <c r="H680">
        <v>2889</v>
      </c>
      <c r="I680" t="str">
        <f>HYPERLINK("https://www.ncbi.nlm.nih.gov/nucleotide/MN319493.1?report=genbank&amp;log$=nucltop&amp;blast_rank=78&amp;RID=XE4XBVF9016","MN319493.1")</f>
        <v>MN319493.1</v>
      </c>
    </row>
    <row r="681" spans="1:9" x14ac:dyDescent="0.25">
      <c r="A681" t="s">
        <v>291</v>
      </c>
      <c r="B681" t="s">
        <v>260</v>
      </c>
      <c r="C681">
        <v>556</v>
      </c>
      <c r="D681">
        <v>556</v>
      </c>
      <c r="E681" s="35">
        <v>1</v>
      </c>
      <c r="F681" s="34">
        <v>6.0000000000000005E-154</v>
      </c>
      <c r="G681">
        <v>97.83</v>
      </c>
      <c r="H681">
        <v>2906</v>
      </c>
      <c r="I681" t="str">
        <f>HYPERLINK("https://www.ncbi.nlm.nih.gov/nucleotide/MN319492.1?report=genbank&amp;log$=nucltop&amp;blast_rank=79&amp;RID=XE4XBVF9016","MN319492.1")</f>
        <v>MN319492.1</v>
      </c>
    </row>
    <row r="682" spans="1:9" x14ac:dyDescent="0.25">
      <c r="A682" t="s">
        <v>291</v>
      </c>
      <c r="B682" t="s">
        <v>260</v>
      </c>
      <c r="C682">
        <v>556</v>
      </c>
      <c r="D682">
        <v>556</v>
      </c>
      <c r="E682" s="35">
        <v>1</v>
      </c>
      <c r="F682" s="34">
        <v>6.0000000000000005E-154</v>
      </c>
      <c r="G682">
        <v>97.83</v>
      </c>
      <c r="H682">
        <v>2984</v>
      </c>
      <c r="I682" t="str">
        <f>HYPERLINK("https://www.ncbi.nlm.nih.gov/nucleotide/MN319491.1?report=genbank&amp;log$=nucltop&amp;blast_rank=80&amp;RID=XE4XBVF9016","MN319491.1")</f>
        <v>MN319491.1</v>
      </c>
    </row>
    <row r="683" spans="1:9" x14ac:dyDescent="0.25">
      <c r="A683" t="s">
        <v>291</v>
      </c>
      <c r="B683" t="s">
        <v>260</v>
      </c>
      <c r="C683">
        <v>556</v>
      </c>
      <c r="D683">
        <v>556</v>
      </c>
      <c r="E683" s="35">
        <v>1</v>
      </c>
      <c r="F683" s="34">
        <v>6.0000000000000005E-154</v>
      </c>
      <c r="G683">
        <v>97.83</v>
      </c>
      <c r="H683">
        <v>2931</v>
      </c>
      <c r="I683" t="str">
        <f>HYPERLINK("https://www.ncbi.nlm.nih.gov/nucleotide/MN319490.1?report=genbank&amp;log$=nucltop&amp;blast_rank=81&amp;RID=XE4XBVF9016","MN319490.1")</f>
        <v>MN319490.1</v>
      </c>
    </row>
    <row r="684" spans="1:9" x14ac:dyDescent="0.25">
      <c r="A684" t="s">
        <v>291</v>
      </c>
      <c r="B684" t="s">
        <v>260</v>
      </c>
      <c r="C684">
        <v>556</v>
      </c>
      <c r="D684">
        <v>556</v>
      </c>
      <c r="E684" s="35">
        <v>1</v>
      </c>
      <c r="F684" s="34">
        <v>6.0000000000000005E-154</v>
      </c>
      <c r="G684">
        <v>97.83</v>
      </c>
      <c r="H684">
        <v>2938</v>
      </c>
      <c r="I684" t="str">
        <f>HYPERLINK("https://www.ncbi.nlm.nih.gov/nucleotide/MN319489.1?report=genbank&amp;log$=nucltop&amp;blast_rank=82&amp;RID=XE4XBVF9016","MN319489.1")</f>
        <v>MN319489.1</v>
      </c>
    </row>
    <row r="685" spans="1:9" x14ac:dyDescent="0.25">
      <c r="A685" t="s">
        <v>291</v>
      </c>
      <c r="B685" t="s">
        <v>260</v>
      </c>
      <c r="C685">
        <v>556</v>
      </c>
      <c r="D685">
        <v>556</v>
      </c>
      <c r="E685" s="35">
        <v>1</v>
      </c>
      <c r="F685" s="34">
        <v>6.0000000000000005E-154</v>
      </c>
      <c r="G685">
        <v>97.83</v>
      </c>
      <c r="H685">
        <v>1773</v>
      </c>
      <c r="I685" t="str">
        <f>HYPERLINK("https://www.ncbi.nlm.nih.gov/nucleotide/MN314592.1?report=genbank&amp;log$=nucltop&amp;blast_rank=83&amp;RID=XE4XBVF9016","MN314592.1")</f>
        <v>MN314592.1</v>
      </c>
    </row>
    <row r="686" spans="1:9" x14ac:dyDescent="0.25">
      <c r="A686" t="s">
        <v>291</v>
      </c>
      <c r="B686" t="s">
        <v>298</v>
      </c>
      <c r="C686">
        <v>556</v>
      </c>
      <c r="D686">
        <v>556</v>
      </c>
      <c r="E686" s="35">
        <v>1</v>
      </c>
      <c r="F686" s="34">
        <v>6.0000000000000005E-154</v>
      </c>
      <c r="G686">
        <v>97.83</v>
      </c>
      <c r="H686">
        <v>3571</v>
      </c>
      <c r="I686" t="str">
        <f>HYPERLINK("https://www.ncbi.nlm.nih.gov/nucleotide/MH714498.1?report=genbank&amp;log$=nucltop&amp;blast_rank=84&amp;RID=XE4XBVF9016","MH714498.1")</f>
        <v>MH714498.1</v>
      </c>
    </row>
    <row r="687" spans="1:9" x14ac:dyDescent="0.25">
      <c r="A687" t="s">
        <v>291</v>
      </c>
      <c r="B687" t="s">
        <v>299</v>
      </c>
      <c r="C687">
        <v>556</v>
      </c>
      <c r="D687">
        <v>556</v>
      </c>
      <c r="E687" s="35">
        <v>1</v>
      </c>
      <c r="F687" s="34">
        <v>6.0000000000000005E-154</v>
      </c>
      <c r="G687">
        <v>97.83</v>
      </c>
      <c r="H687">
        <v>1628</v>
      </c>
      <c r="I687" t="str">
        <f>HYPERLINK("https://www.ncbi.nlm.nih.gov/nucleotide/MH764678.1?report=genbank&amp;log$=nucltop&amp;blast_rank=85&amp;RID=XE4XBVF9016","MH764678.1")</f>
        <v>MH764678.1</v>
      </c>
    </row>
    <row r="688" spans="1:9" x14ac:dyDescent="0.25">
      <c r="A688" t="s">
        <v>291</v>
      </c>
      <c r="B688" t="s">
        <v>300</v>
      </c>
      <c r="C688">
        <v>556</v>
      </c>
      <c r="D688">
        <v>556</v>
      </c>
      <c r="E688" s="35">
        <v>1</v>
      </c>
      <c r="F688" s="34">
        <v>6.0000000000000005E-154</v>
      </c>
      <c r="G688">
        <v>97.83</v>
      </c>
      <c r="H688">
        <v>1703</v>
      </c>
      <c r="I688" t="str">
        <f>HYPERLINK("https://www.ncbi.nlm.nih.gov/nucleotide/MG914022.1?report=genbank&amp;log$=nucltop&amp;blast_rank=86&amp;RID=XE4XBVF9016","MG914022.1")</f>
        <v>MG914022.1</v>
      </c>
    </row>
    <row r="689" spans="1:9" x14ac:dyDescent="0.25">
      <c r="A689" t="s">
        <v>291</v>
      </c>
      <c r="B689" t="s">
        <v>250</v>
      </c>
      <c r="C689">
        <v>556</v>
      </c>
      <c r="D689">
        <v>556</v>
      </c>
      <c r="E689" s="35">
        <v>1</v>
      </c>
      <c r="F689" s="34">
        <v>6.0000000000000005E-154</v>
      </c>
      <c r="G689">
        <v>97.83</v>
      </c>
      <c r="H689">
        <v>1695</v>
      </c>
      <c r="I689" t="str">
        <f>HYPERLINK("https://www.ncbi.nlm.nih.gov/nucleotide/KY980160.1?report=genbank&amp;log$=nucltop&amp;blast_rank=87&amp;RID=XE4XBVF9016","KY980160.1")</f>
        <v>KY980160.1</v>
      </c>
    </row>
    <row r="690" spans="1:9" x14ac:dyDescent="0.25">
      <c r="A690" t="s">
        <v>291</v>
      </c>
      <c r="B690" t="s">
        <v>250</v>
      </c>
      <c r="C690">
        <v>556</v>
      </c>
      <c r="D690">
        <v>556</v>
      </c>
      <c r="E690" s="35">
        <v>1</v>
      </c>
      <c r="F690" s="34">
        <v>6.0000000000000005E-154</v>
      </c>
      <c r="G690">
        <v>97.83</v>
      </c>
      <c r="H690">
        <v>1695</v>
      </c>
      <c r="I690" t="str">
        <f>HYPERLINK("https://www.ncbi.nlm.nih.gov/nucleotide/KY980139.1?report=genbank&amp;log$=nucltop&amp;blast_rank=88&amp;RID=XE4XBVF9016","KY980139.1")</f>
        <v>KY980139.1</v>
      </c>
    </row>
    <row r="691" spans="1:9" x14ac:dyDescent="0.25">
      <c r="A691" t="s">
        <v>291</v>
      </c>
      <c r="B691" t="s">
        <v>250</v>
      </c>
      <c r="C691">
        <v>556</v>
      </c>
      <c r="D691">
        <v>556</v>
      </c>
      <c r="E691" s="35">
        <v>1</v>
      </c>
      <c r="F691" s="34">
        <v>6.0000000000000005E-154</v>
      </c>
      <c r="G691">
        <v>97.83</v>
      </c>
      <c r="H691">
        <v>1694</v>
      </c>
      <c r="I691" t="str">
        <f>HYPERLINK("https://www.ncbi.nlm.nih.gov/nucleotide/KY980086.1?report=genbank&amp;log$=nucltop&amp;blast_rank=89&amp;RID=XE4XBVF9016","KY980086.1")</f>
        <v>KY980086.1</v>
      </c>
    </row>
    <row r="692" spans="1:9" x14ac:dyDescent="0.25">
      <c r="A692" t="s">
        <v>291</v>
      </c>
      <c r="B692" t="s">
        <v>301</v>
      </c>
      <c r="C692">
        <v>556</v>
      </c>
      <c r="D692">
        <v>556</v>
      </c>
      <c r="E692" s="35">
        <v>1</v>
      </c>
      <c r="F692" s="34">
        <v>6.0000000000000005E-154</v>
      </c>
      <c r="G692">
        <v>97.83</v>
      </c>
      <c r="H692">
        <v>1104</v>
      </c>
      <c r="I692" t="str">
        <f>HYPERLINK("https://www.ncbi.nlm.nih.gov/nucleotide/MG255421.1?report=genbank&amp;log$=nucltop&amp;blast_rank=90&amp;RID=XE4XBVF9016","MG255421.1")</f>
        <v>MG255421.1</v>
      </c>
    </row>
    <row r="693" spans="1:9" x14ac:dyDescent="0.25">
      <c r="A693" t="s">
        <v>291</v>
      </c>
      <c r="B693" t="s">
        <v>301</v>
      </c>
      <c r="C693">
        <v>556</v>
      </c>
      <c r="D693">
        <v>556</v>
      </c>
      <c r="E693" s="35">
        <v>1</v>
      </c>
      <c r="F693" s="34">
        <v>6.0000000000000005E-154</v>
      </c>
      <c r="G693">
        <v>97.83</v>
      </c>
      <c r="H693">
        <v>3008</v>
      </c>
      <c r="I693" t="str">
        <f>HYPERLINK("https://www.ncbi.nlm.nih.gov/nucleotide/KY996780.1?report=genbank&amp;log$=nucltop&amp;blast_rank=91&amp;RID=XE4XBVF9016","KY996780.1")</f>
        <v>KY996780.1</v>
      </c>
    </row>
    <row r="694" spans="1:9" x14ac:dyDescent="0.25">
      <c r="A694" t="s">
        <v>291</v>
      </c>
      <c r="B694" t="s">
        <v>301</v>
      </c>
      <c r="C694">
        <v>556</v>
      </c>
      <c r="D694">
        <v>556</v>
      </c>
      <c r="E694" s="35">
        <v>1</v>
      </c>
      <c r="F694" s="34">
        <v>6.0000000000000005E-154</v>
      </c>
      <c r="G694">
        <v>97.83</v>
      </c>
      <c r="H694">
        <v>3017</v>
      </c>
      <c r="I694" t="str">
        <f>HYPERLINK("https://www.ncbi.nlm.nih.gov/nucleotide/KY996779.1?report=genbank&amp;log$=nucltop&amp;blast_rank=92&amp;RID=XE4XBVF9016","KY996779.1")</f>
        <v>KY996779.1</v>
      </c>
    </row>
    <row r="695" spans="1:9" x14ac:dyDescent="0.25">
      <c r="A695" t="s">
        <v>291</v>
      </c>
      <c r="B695" t="s">
        <v>302</v>
      </c>
      <c r="C695">
        <v>556</v>
      </c>
      <c r="D695">
        <v>556</v>
      </c>
      <c r="E695" s="35">
        <v>1</v>
      </c>
      <c r="F695" s="34">
        <v>6.0000000000000005E-154</v>
      </c>
      <c r="G695">
        <v>97.83</v>
      </c>
      <c r="H695">
        <v>1743</v>
      </c>
      <c r="I695" t="str">
        <f>HYPERLINK("https://www.ncbi.nlm.nih.gov/nucleotide/KY688183.1?report=genbank&amp;log$=nucltop&amp;blast_rank=93&amp;RID=XE4XBVF9016","KY688183.1")</f>
        <v>KY688183.1</v>
      </c>
    </row>
    <row r="696" spans="1:9" x14ac:dyDescent="0.25">
      <c r="A696" t="s">
        <v>291</v>
      </c>
      <c r="B696" t="s">
        <v>303</v>
      </c>
      <c r="C696">
        <v>556</v>
      </c>
      <c r="D696">
        <v>556</v>
      </c>
      <c r="E696" s="35">
        <v>1</v>
      </c>
      <c r="F696" s="34">
        <v>6.0000000000000005E-154</v>
      </c>
      <c r="G696">
        <v>97.83</v>
      </c>
      <c r="H696">
        <v>1715</v>
      </c>
      <c r="I696" t="str">
        <f>HYPERLINK("https://www.ncbi.nlm.nih.gov/nucleotide/AB920349.1?report=genbank&amp;log$=nucltop&amp;blast_rank=94&amp;RID=XE4XBVF9016","AB920349.1")</f>
        <v>AB920349.1</v>
      </c>
    </row>
    <row r="697" spans="1:9" x14ac:dyDescent="0.25">
      <c r="A697" t="s">
        <v>291</v>
      </c>
      <c r="B697" t="s">
        <v>303</v>
      </c>
      <c r="C697">
        <v>556</v>
      </c>
      <c r="D697">
        <v>556</v>
      </c>
      <c r="E697" s="35">
        <v>1</v>
      </c>
      <c r="F697" s="34">
        <v>6.0000000000000005E-154</v>
      </c>
      <c r="G697">
        <v>97.83</v>
      </c>
      <c r="H697">
        <v>3713</v>
      </c>
      <c r="I697" t="str">
        <f>HYPERLINK("https://www.ncbi.nlm.nih.gov/nucleotide/AB698451.1?report=genbank&amp;log$=nucltop&amp;blast_rank=95&amp;RID=XE4XBVF9016","AB698451.1")</f>
        <v>AB698451.1</v>
      </c>
    </row>
    <row r="698" spans="1:9" x14ac:dyDescent="0.25">
      <c r="A698" t="s">
        <v>291</v>
      </c>
      <c r="B698" t="s">
        <v>304</v>
      </c>
      <c r="C698">
        <v>556</v>
      </c>
      <c r="D698">
        <v>556</v>
      </c>
      <c r="E698" s="35">
        <v>1</v>
      </c>
      <c r="F698" s="34">
        <v>6.0000000000000005E-154</v>
      </c>
      <c r="G698">
        <v>97.83</v>
      </c>
      <c r="H698">
        <v>1767</v>
      </c>
      <c r="I698" t="str">
        <f>HYPERLINK("https://www.ncbi.nlm.nih.gov/nucleotide/LC054949.1?report=genbank&amp;log$=nucltop&amp;blast_rank=96&amp;RID=XE4XBVF9016","LC054949.1")</f>
        <v>LC054949.1</v>
      </c>
    </row>
    <row r="699" spans="1:9" x14ac:dyDescent="0.25">
      <c r="A699" t="s">
        <v>291</v>
      </c>
      <c r="B699" t="s">
        <v>245</v>
      </c>
      <c r="C699">
        <v>556</v>
      </c>
      <c r="D699">
        <v>556</v>
      </c>
      <c r="E699" s="35">
        <v>1</v>
      </c>
      <c r="F699" s="34">
        <v>6.0000000000000005E-154</v>
      </c>
      <c r="G699">
        <v>97.83</v>
      </c>
      <c r="H699">
        <v>1336</v>
      </c>
      <c r="I699" t="str">
        <f>HYPERLINK("https://www.ncbi.nlm.nih.gov/nucleotide/KP790157.1?report=genbank&amp;log$=nucltop&amp;blast_rank=97&amp;RID=XE4XBVF9016","KP790157.1")</f>
        <v>KP790157.1</v>
      </c>
    </row>
    <row r="700" spans="1:9" x14ac:dyDescent="0.25">
      <c r="A700" t="s">
        <v>291</v>
      </c>
      <c r="B700" t="s">
        <v>245</v>
      </c>
      <c r="C700">
        <v>556</v>
      </c>
      <c r="D700">
        <v>556</v>
      </c>
      <c r="E700" s="35">
        <v>1</v>
      </c>
      <c r="F700" s="34">
        <v>6.0000000000000005E-154</v>
      </c>
      <c r="G700">
        <v>97.83</v>
      </c>
      <c r="H700">
        <v>1344</v>
      </c>
      <c r="I700" t="str">
        <f>HYPERLINK("https://www.ncbi.nlm.nih.gov/nucleotide/KP790156.1?report=genbank&amp;log$=nucltop&amp;blast_rank=98&amp;RID=XE4XBVF9016","KP790156.1")</f>
        <v>KP790156.1</v>
      </c>
    </row>
    <row r="701" spans="1:9" x14ac:dyDescent="0.25">
      <c r="A701" t="s">
        <v>291</v>
      </c>
      <c r="B701" t="s">
        <v>252</v>
      </c>
      <c r="C701">
        <v>556</v>
      </c>
      <c r="D701">
        <v>556</v>
      </c>
      <c r="E701" s="35">
        <v>1</v>
      </c>
      <c r="F701" s="34">
        <v>6.0000000000000005E-154</v>
      </c>
      <c r="G701">
        <v>97.83</v>
      </c>
      <c r="H701">
        <v>419</v>
      </c>
      <c r="I701" t="str">
        <f>HYPERLINK("https://www.ncbi.nlm.nih.gov/nucleotide/LC633062.1?report=genbank&amp;log$=nucltop&amp;blast_rank=99&amp;RID=XE4XBVF9016","LC633062.1")</f>
        <v>LC633062.1</v>
      </c>
    </row>
    <row r="702" spans="1:9" x14ac:dyDescent="0.25">
      <c r="A702" t="s">
        <v>291</v>
      </c>
      <c r="B702" t="s">
        <v>305</v>
      </c>
      <c r="C702">
        <v>556</v>
      </c>
      <c r="D702">
        <v>556</v>
      </c>
      <c r="E702" s="35">
        <v>1</v>
      </c>
      <c r="F702" s="34">
        <v>6.0000000000000005E-154</v>
      </c>
      <c r="G702">
        <v>97.83</v>
      </c>
      <c r="H702">
        <v>384</v>
      </c>
      <c r="I702" t="str">
        <f>HYPERLINK("https://www.ncbi.nlm.nih.gov/nucleotide/MZ687488.1?report=genbank&amp;log$=nucltop&amp;blast_rank=100&amp;RID=XE4XBVF9016","MZ687488.1")</f>
        <v>MZ687488.1</v>
      </c>
    </row>
    <row r="703" spans="1:9" x14ac:dyDescent="0.25">
      <c r="A703" t="s">
        <v>17</v>
      </c>
      <c r="B703" t="s">
        <v>306</v>
      </c>
      <c r="C703">
        <v>590</v>
      </c>
      <c r="D703">
        <v>590</v>
      </c>
      <c r="E703" s="35">
        <v>1</v>
      </c>
      <c r="F703" s="34">
        <v>6.0000000000000002E-164</v>
      </c>
      <c r="G703">
        <v>99.69</v>
      </c>
      <c r="H703">
        <v>384</v>
      </c>
      <c r="I703" t="str">
        <f>HYPERLINK("https://www.ncbi.nlm.nih.gov/nucleotide/MZ687523.1?report=genbank&amp;log$=nucltop&amp;blast_rank=1&amp;RID=XE54TWKJ016","MZ687523.1")</f>
        <v>MZ687523.1</v>
      </c>
    </row>
    <row r="704" spans="1:9" x14ac:dyDescent="0.25">
      <c r="A704" t="s">
        <v>17</v>
      </c>
      <c r="B704" t="s">
        <v>307</v>
      </c>
      <c r="C704">
        <v>568</v>
      </c>
      <c r="D704">
        <v>568</v>
      </c>
      <c r="E704" s="35">
        <v>1</v>
      </c>
      <c r="F704" s="34">
        <v>3E-157</v>
      </c>
      <c r="G704">
        <v>98.45</v>
      </c>
      <c r="H704">
        <v>1753</v>
      </c>
      <c r="I704" t="str">
        <f>HYPERLINK("https://www.ncbi.nlm.nih.gov/nucleotide/MH161392.1?report=genbank&amp;log$=nucltop&amp;blast_rank=2&amp;RID=XE54TWKJ016","MH161392.1")</f>
        <v>MH161392.1</v>
      </c>
    </row>
    <row r="705" spans="1:9" x14ac:dyDescent="0.25">
      <c r="A705" t="s">
        <v>17</v>
      </c>
      <c r="B705" t="s">
        <v>307</v>
      </c>
      <c r="C705">
        <v>568</v>
      </c>
      <c r="D705">
        <v>568</v>
      </c>
      <c r="E705" s="35">
        <v>1</v>
      </c>
      <c r="F705" s="34">
        <v>3E-157</v>
      </c>
      <c r="G705">
        <v>98.45</v>
      </c>
      <c r="H705">
        <v>2673</v>
      </c>
      <c r="I705" t="str">
        <f>HYPERLINK("https://www.ncbi.nlm.nih.gov/nucleotide/MG022774.1?report=genbank&amp;log$=nucltop&amp;blast_rank=3&amp;RID=XE54TWKJ016","MG022774.1")</f>
        <v>MG022774.1</v>
      </c>
    </row>
    <row r="706" spans="1:9" x14ac:dyDescent="0.25">
      <c r="A706" t="s">
        <v>17</v>
      </c>
      <c r="B706" t="s">
        <v>308</v>
      </c>
      <c r="C706">
        <v>568</v>
      </c>
      <c r="D706">
        <v>568</v>
      </c>
      <c r="E706" s="35">
        <v>1</v>
      </c>
      <c r="F706" s="34">
        <v>3E-157</v>
      </c>
      <c r="G706">
        <v>98.45</v>
      </c>
      <c r="H706">
        <v>1456</v>
      </c>
      <c r="I706" t="str">
        <f>HYPERLINK("https://www.ncbi.nlm.nih.gov/nucleotide/KU640194.1?report=genbank&amp;log$=nucltop&amp;blast_rank=4&amp;RID=XE54TWKJ016","KU640194.1")</f>
        <v>KU640194.1</v>
      </c>
    </row>
    <row r="707" spans="1:9" x14ac:dyDescent="0.25">
      <c r="A707" t="s">
        <v>17</v>
      </c>
      <c r="B707" t="s">
        <v>307</v>
      </c>
      <c r="C707">
        <v>568</v>
      </c>
      <c r="D707">
        <v>568</v>
      </c>
      <c r="E707" s="35">
        <v>1</v>
      </c>
      <c r="F707" s="34">
        <v>3E-157</v>
      </c>
      <c r="G707">
        <v>98.45</v>
      </c>
      <c r="H707">
        <v>3167</v>
      </c>
      <c r="I707" t="str">
        <f>HYPERLINK("https://www.ncbi.nlm.nih.gov/nucleotide/KU314866.1?report=genbank&amp;log$=nucltop&amp;blast_rank=5&amp;RID=XE54TWKJ016","KU314866.1")</f>
        <v>KU314866.1</v>
      </c>
    </row>
    <row r="708" spans="1:9" x14ac:dyDescent="0.25">
      <c r="A708" t="s">
        <v>17</v>
      </c>
      <c r="B708" t="s">
        <v>307</v>
      </c>
      <c r="C708">
        <v>568</v>
      </c>
      <c r="D708">
        <v>568</v>
      </c>
      <c r="E708" s="35">
        <v>1</v>
      </c>
      <c r="F708" s="34">
        <v>3E-157</v>
      </c>
      <c r="G708">
        <v>98.45</v>
      </c>
      <c r="H708">
        <v>1799</v>
      </c>
      <c r="I708" t="str">
        <f>HYPERLINK("https://www.ncbi.nlm.nih.gov/nucleotide/OK093378.1?report=genbank&amp;log$=nucltop&amp;blast_rank=6&amp;RID=XE54TWKJ016","OK093378.1")</f>
        <v>OK093378.1</v>
      </c>
    </row>
    <row r="709" spans="1:9" x14ac:dyDescent="0.25">
      <c r="A709" t="s">
        <v>17</v>
      </c>
      <c r="B709" t="s">
        <v>307</v>
      </c>
      <c r="C709">
        <v>568</v>
      </c>
      <c r="D709">
        <v>568</v>
      </c>
      <c r="E709" s="35">
        <v>1</v>
      </c>
      <c r="F709" s="34">
        <v>3E-157</v>
      </c>
      <c r="G709">
        <v>98.45</v>
      </c>
      <c r="H709">
        <v>419</v>
      </c>
      <c r="I709" t="str">
        <f>HYPERLINK("https://www.ncbi.nlm.nih.gov/nucleotide/LC633052.1?report=genbank&amp;log$=nucltop&amp;blast_rank=7&amp;RID=XE54TWKJ016","LC633052.1")</f>
        <v>LC633052.1</v>
      </c>
    </row>
    <row r="710" spans="1:9" x14ac:dyDescent="0.25">
      <c r="A710" t="s">
        <v>17</v>
      </c>
      <c r="B710" t="s">
        <v>239</v>
      </c>
      <c r="C710">
        <v>568</v>
      </c>
      <c r="D710">
        <v>568</v>
      </c>
      <c r="E710" s="35">
        <v>1</v>
      </c>
      <c r="F710" s="34">
        <v>3E-157</v>
      </c>
      <c r="G710">
        <v>98.45</v>
      </c>
      <c r="H710">
        <v>384</v>
      </c>
      <c r="I710" t="str">
        <f>HYPERLINK("https://www.ncbi.nlm.nih.gov/nucleotide/MZ687583.1?report=genbank&amp;log$=nucltop&amp;blast_rank=8&amp;RID=XE54TWKJ016","MZ687583.1")</f>
        <v>MZ687583.1</v>
      </c>
    </row>
    <row r="711" spans="1:9" x14ac:dyDescent="0.25">
      <c r="A711" t="s">
        <v>17</v>
      </c>
      <c r="B711" t="s">
        <v>309</v>
      </c>
      <c r="C711">
        <v>568</v>
      </c>
      <c r="D711">
        <v>568</v>
      </c>
      <c r="E711" s="35">
        <v>1</v>
      </c>
      <c r="F711" s="34">
        <v>3E-157</v>
      </c>
      <c r="G711">
        <v>98.45</v>
      </c>
      <c r="H711">
        <v>384</v>
      </c>
      <c r="I711" t="str">
        <f>HYPERLINK("https://www.ncbi.nlm.nih.gov/nucleotide/MZ687500.1?report=genbank&amp;log$=nucltop&amp;blast_rank=9&amp;RID=XE54TWKJ016","MZ687500.1")</f>
        <v>MZ687500.1</v>
      </c>
    </row>
    <row r="712" spans="1:9" x14ac:dyDescent="0.25">
      <c r="A712" t="s">
        <v>17</v>
      </c>
      <c r="B712" t="s">
        <v>307</v>
      </c>
      <c r="C712">
        <v>568</v>
      </c>
      <c r="D712">
        <v>568</v>
      </c>
      <c r="E712" s="35">
        <v>1</v>
      </c>
      <c r="F712" s="34">
        <v>3E-157</v>
      </c>
      <c r="G712">
        <v>98.45</v>
      </c>
      <c r="H712">
        <v>2637</v>
      </c>
      <c r="I712" t="str">
        <f>HYPERLINK("https://www.ncbi.nlm.nih.gov/nucleotide/FR865627.1?report=genbank&amp;log$=nucltop&amp;blast_rank=10&amp;RID=XE54TWKJ016","FR865627.1")</f>
        <v>FR865627.1</v>
      </c>
    </row>
    <row r="713" spans="1:9" x14ac:dyDescent="0.25">
      <c r="A713" t="s">
        <v>17</v>
      </c>
      <c r="B713" t="s">
        <v>310</v>
      </c>
      <c r="C713">
        <v>568</v>
      </c>
      <c r="D713">
        <v>568</v>
      </c>
      <c r="E713" s="35">
        <v>1</v>
      </c>
      <c r="F713" s="34">
        <v>3E-157</v>
      </c>
      <c r="G713">
        <v>98.45</v>
      </c>
      <c r="H713">
        <v>1741</v>
      </c>
      <c r="I713" t="str">
        <f>HYPERLINK("https://www.ncbi.nlm.nih.gov/nucleotide/HM067002.1?report=genbank&amp;log$=nucltop&amp;blast_rank=11&amp;RID=XE54TWKJ016","HM067002.1")</f>
        <v>HM067002.1</v>
      </c>
    </row>
    <row r="714" spans="1:9" x14ac:dyDescent="0.25">
      <c r="A714" t="s">
        <v>17</v>
      </c>
      <c r="B714" t="s">
        <v>307</v>
      </c>
      <c r="C714">
        <v>568</v>
      </c>
      <c r="D714">
        <v>568</v>
      </c>
      <c r="E714" s="35">
        <v>1</v>
      </c>
      <c r="F714" s="34">
        <v>3E-157</v>
      </c>
      <c r="G714">
        <v>98.45</v>
      </c>
      <c r="H714">
        <v>1705</v>
      </c>
      <c r="I714" t="str">
        <f>HYPERLINK("https://www.ncbi.nlm.nih.gov/nucleotide/FJ587220.1?report=genbank&amp;log$=nucltop&amp;blast_rank=12&amp;RID=XE54TWKJ016","FJ587220.1")</f>
        <v>FJ587220.1</v>
      </c>
    </row>
    <row r="715" spans="1:9" x14ac:dyDescent="0.25">
      <c r="A715" t="s">
        <v>17</v>
      </c>
      <c r="B715" t="s">
        <v>311</v>
      </c>
      <c r="C715">
        <v>568</v>
      </c>
      <c r="D715">
        <v>568</v>
      </c>
      <c r="E715" s="35">
        <v>1</v>
      </c>
      <c r="F715" s="34">
        <v>3E-157</v>
      </c>
      <c r="G715">
        <v>98.45</v>
      </c>
      <c r="H715">
        <v>1705</v>
      </c>
      <c r="I715" t="str">
        <f>HYPERLINK("https://www.ncbi.nlm.nih.gov/nucleotide/FJ587219.1?report=genbank&amp;log$=nucltop&amp;blast_rank=13&amp;RID=XE54TWKJ016","FJ587219.1")</f>
        <v>FJ587219.1</v>
      </c>
    </row>
    <row r="716" spans="1:9" x14ac:dyDescent="0.25">
      <c r="A716" t="s">
        <v>17</v>
      </c>
      <c r="B716" t="s">
        <v>307</v>
      </c>
      <c r="C716">
        <v>568</v>
      </c>
      <c r="D716">
        <v>568</v>
      </c>
      <c r="E716" s="35">
        <v>1</v>
      </c>
      <c r="F716" s="34">
        <v>3E-157</v>
      </c>
      <c r="G716">
        <v>98.45</v>
      </c>
      <c r="H716">
        <v>1789</v>
      </c>
      <c r="I716" t="str">
        <f>HYPERLINK("https://www.ncbi.nlm.nih.gov/nucleotide/EF492505.1?report=genbank&amp;log$=nucltop&amp;blast_rank=14&amp;RID=XE54TWKJ016","EF492505.1")</f>
        <v>EF492505.1</v>
      </c>
    </row>
    <row r="717" spans="1:9" x14ac:dyDescent="0.25">
      <c r="A717" t="s">
        <v>17</v>
      </c>
      <c r="B717" t="s">
        <v>311</v>
      </c>
      <c r="C717">
        <v>568</v>
      </c>
      <c r="D717">
        <v>568</v>
      </c>
      <c r="E717" s="35">
        <v>1</v>
      </c>
      <c r="F717" s="34">
        <v>3E-157</v>
      </c>
      <c r="G717">
        <v>98.45</v>
      </c>
      <c r="H717">
        <v>1796</v>
      </c>
      <c r="I717" t="str">
        <f>HYPERLINK("https://www.ncbi.nlm.nih.gov/nucleotide/EF492504.1?report=genbank&amp;log$=nucltop&amp;blast_rank=15&amp;RID=XE54TWKJ016","EF492504.1")</f>
        <v>EF492504.1</v>
      </c>
    </row>
    <row r="718" spans="1:9" x14ac:dyDescent="0.25">
      <c r="A718" t="s">
        <v>17</v>
      </c>
      <c r="B718" t="s">
        <v>311</v>
      </c>
      <c r="C718">
        <v>568</v>
      </c>
      <c r="D718">
        <v>568</v>
      </c>
      <c r="E718" s="35">
        <v>1</v>
      </c>
      <c r="F718" s="34">
        <v>3E-157</v>
      </c>
      <c r="G718">
        <v>98.45</v>
      </c>
      <c r="H718">
        <v>1790</v>
      </c>
      <c r="I718" t="str">
        <f>HYPERLINK("https://www.ncbi.nlm.nih.gov/nucleotide/EF492503.1?report=genbank&amp;log$=nucltop&amp;blast_rank=16&amp;RID=XE54TWKJ016","EF492503.1")</f>
        <v>EF492503.1</v>
      </c>
    </row>
    <row r="719" spans="1:9" x14ac:dyDescent="0.25">
      <c r="A719" t="s">
        <v>17</v>
      </c>
      <c r="B719" t="s">
        <v>311</v>
      </c>
      <c r="C719">
        <v>568</v>
      </c>
      <c r="D719">
        <v>568</v>
      </c>
      <c r="E719" s="35">
        <v>1</v>
      </c>
      <c r="F719" s="34">
        <v>3E-157</v>
      </c>
      <c r="G719">
        <v>98.45</v>
      </c>
      <c r="H719">
        <v>1785</v>
      </c>
      <c r="I719" t="str">
        <f>HYPERLINK("https://www.ncbi.nlm.nih.gov/nucleotide/EF492502.1?report=genbank&amp;log$=nucltop&amp;blast_rank=17&amp;RID=XE54TWKJ016","EF492502.1")</f>
        <v>EF492502.1</v>
      </c>
    </row>
    <row r="720" spans="1:9" x14ac:dyDescent="0.25">
      <c r="A720" t="s">
        <v>17</v>
      </c>
      <c r="B720" t="s">
        <v>311</v>
      </c>
      <c r="C720">
        <v>568</v>
      </c>
      <c r="D720">
        <v>568</v>
      </c>
      <c r="E720" s="35">
        <v>1</v>
      </c>
      <c r="F720" s="34">
        <v>3E-157</v>
      </c>
      <c r="G720">
        <v>98.45</v>
      </c>
      <c r="H720">
        <v>1795</v>
      </c>
      <c r="I720" t="str">
        <f>HYPERLINK("https://www.ncbi.nlm.nih.gov/nucleotide/EF492501.1?report=genbank&amp;log$=nucltop&amp;blast_rank=18&amp;RID=XE54TWKJ016","EF492501.1")</f>
        <v>EF492501.1</v>
      </c>
    </row>
    <row r="721" spans="1:9" x14ac:dyDescent="0.25">
      <c r="A721" t="s">
        <v>17</v>
      </c>
      <c r="B721" t="s">
        <v>311</v>
      </c>
      <c r="C721">
        <v>568</v>
      </c>
      <c r="D721">
        <v>568</v>
      </c>
      <c r="E721" s="35">
        <v>1</v>
      </c>
      <c r="F721" s="34">
        <v>3E-157</v>
      </c>
      <c r="G721">
        <v>98.45</v>
      </c>
      <c r="H721">
        <v>1776</v>
      </c>
      <c r="I721" t="str">
        <f>HYPERLINK("https://www.ncbi.nlm.nih.gov/nucleotide/DQ847434.1?report=genbank&amp;log$=nucltop&amp;blast_rank=19&amp;RID=XE54TWKJ016","DQ847434.1")</f>
        <v>DQ847434.1</v>
      </c>
    </row>
    <row r="722" spans="1:9" x14ac:dyDescent="0.25">
      <c r="A722" t="s">
        <v>17</v>
      </c>
      <c r="B722" t="s">
        <v>311</v>
      </c>
      <c r="C722">
        <v>568</v>
      </c>
      <c r="D722">
        <v>568</v>
      </c>
      <c r="E722" s="35">
        <v>1</v>
      </c>
      <c r="F722" s="34">
        <v>3E-157</v>
      </c>
      <c r="G722">
        <v>98.45</v>
      </c>
      <c r="H722">
        <v>1680</v>
      </c>
      <c r="I722" t="str">
        <f>HYPERLINK("https://www.ncbi.nlm.nih.gov/nucleotide/AF352818.1?report=genbank&amp;log$=nucltop&amp;blast_rank=20&amp;RID=XE54TWKJ016","AF352818.1")</f>
        <v>AF352818.1</v>
      </c>
    </row>
    <row r="723" spans="1:9" x14ac:dyDescent="0.25">
      <c r="A723" t="s">
        <v>17</v>
      </c>
      <c r="B723" t="s">
        <v>311</v>
      </c>
      <c r="C723">
        <v>568</v>
      </c>
      <c r="D723">
        <v>568</v>
      </c>
      <c r="E723" s="35">
        <v>1</v>
      </c>
      <c r="F723" s="34">
        <v>3E-157</v>
      </c>
      <c r="G723">
        <v>98.45</v>
      </c>
      <c r="H723">
        <v>1755</v>
      </c>
      <c r="I723" t="str">
        <f>HYPERLINK("https://www.ncbi.nlm.nih.gov/nucleotide/AF274259.1?report=genbank&amp;log$=nucltop&amp;blast_rank=21&amp;RID=XE54TWKJ016","AF274259.1")</f>
        <v>AF274259.1</v>
      </c>
    </row>
    <row r="724" spans="1:9" x14ac:dyDescent="0.25">
      <c r="A724" t="s">
        <v>17</v>
      </c>
      <c r="B724" t="s">
        <v>311</v>
      </c>
      <c r="C724">
        <v>568</v>
      </c>
      <c r="D724">
        <v>568</v>
      </c>
      <c r="E724" s="35">
        <v>1</v>
      </c>
      <c r="F724" s="34">
        <v>3E-157</v>
      </c>
      <c r="G724">
        <v>98.45</v>
      </c>
      <c r="H724">
        <v>1797</v>
      </c>
      <c r="I724" t="str">
        <f>HYPERLINK("https://www.ncbi.nlm.nih.gov/nucleotide/AF172714.1?report=genbank&amp;log$=nucltop&amp;blast_rank=22&amp;RID=XE54TWKJ016","AF172714.1")</f>
        <v>AF172714.1</v>
      </c>
    </row>
    <row r="725" spans="1:9" x14ac:dyDescent="0.25">
      <c r="A725" t="s">
        <v>17</v>
      </c>
      <c r="B725" t="s">
        <v>311</v>
      </c>
      <c r="C725">
        <v>568</v>
      </c>
      <c r="D725">
        <v>568</v>
      </c>
      <c r="E725" s="35">
        <v>1</v>
      </c>
      <c r="F725" s="34">
        <v>3E-157</v>
      </c>
      <c r="G725">
        <v>98.45</v>
      </c>
      <c r="H725">
        <v>1756</v>
      </c>
      <c r="I725" t="str">
        <f>HYPERLINK("https://www.ncbi.nlm.nih.gov/nucleotide/AJ415518.1?report=genbank&amp;log$=nucltop&amp;blast_rank=23&amp;RID=XE54TWKJ016","AJ415518.1")</f>
        <v>AJ415518.1</v>
      </c>
    </row>
    <row r="726" spans="1:9" x14ac:dyDescent="0.25">
      <c r="A726" t="s">
        <v>17</v>
      </c>
      <c r="B726" t="s">
        <v>254</v>
      </c>
      <c r="C726">
        <v>568</v>
      </c>
      <c r="D726">
        <v>568</v>
      </c>
      <c r="E726" s="35">
        <v>1</v>
      </c>
      <c r="F726" s="34">
        <v>3E-157</v>
      </c>
      <c r="G726">
        <v>98.45</v>
      </c>
      <c r="H726">
        <v>1755</v>
      </c>
      <c r="I726" t="str">
        <f>HYPERLINK("https://www.ncbi.nlm.nih.gov/nucleotide/AJ415517.1?report=genbank&amp;log$=nucltop&amp;blast_rank=24&amp;RID=XE54TWKJ016","AJ415517.1")</f>
        <v>AJ415517.1</v>
      </c>
    </row>
    <row r="727" spans="1:9" x14ac:dyDescent="0.25">
      <c r="A727" t="s">
        <v>17</v>
      </c>
      <c r="B727" t="s">
        <v>307</v>
      </c>
      <c r="C727">
        <v>568</v>
      </c>
      <c r="D727">
        <v>568</v>
      </c>
      <c r="E727" s="35">
        <v>1</v>
      </c>
      <c r="F727" s="34">
        <v>3E-157</v>
      </c>
      <c r="G727">
        <v>98.45</v>
      </c>
      <c r="H727">
        <v>1803</v>
      </c>
      <c r="I727" t="str">
        <f>HYPERLINK("https://www.ncbi.nlm.nih.gov/nucleotide/AF022195.1?report=genbank&amp;log$=nucltop&amp;blast_rank=25&amp;RID=XE54TWKJ016","AF022195.1")</f>
        <v>AF022195.1</v>
      </c>
    </row>
    <row r="728" spans="1:9" x14ac:dyDescent="0.25">
      <c r="A728" t="s">
        <v>17</v>
      </c>
      <c r="B728" t="s">
        <v>312</v>
      </c>
      <c r="C728">
        <v>564</v>
      </c>
      <c r="D728">
        <v>564</v>
      </c>
      <c r="E728" s="35">
        <v>1</v>
      </c>
      <c r="F728" s="34">
        <v>4.0000000000000002E-156</v>
      </c>
      <c r="G728">
        <v>98.14</v>
      </c>
      <c r="H728">
        <v>1801</v>
      </c>
      <c r="I728" t="str">
        <f>HYPERLINK("https://www.ncbi.nlm.nih.gov/nucleotide/AF009216.1?report=genbank&amp;log$=nucltop&amp;blast_rank=26&amp;RID=XE54TWKJ016","AF009216.1")</f>
        <v>AF009216.1</v>
      </c>
    </row>
    <row r="729" spans="1:9" x14ac:dyDescent="0.25">
      <c r="A729" t="s">
        <v>17</v>
      </c>
      <c r="B729" t="s">
        <v>313</v>
      </c>
      <c r="C729">
        <v>562</v>
      </c>
      <c r="D729">
        <v>562</v>
      </c>
      <c r="E729" s="35">
        <v>1</v>
      </c>
      <c r="F729" s="34">
        <v>1E-155</v>
      </c>
      <c r="G729">
        <v>98.14</v>
      </c>
      <c r="H729">
        <v>3065</v>
      </c>
      <c r="I729" t="str">
        <f>HYPERLINK("https://www.ncbi.nlm.nih.gov/nucleotide/LS974153.1?report=genbank&amp;log$=nucltop&amp;blast_rank=27&amp;RID=XE54TWKJ016","LS974153.1")</f>
        <v>LS974153.1</v>
      </c>
    </row>
    <row r="730" spans="1:9" x14ac:dyDescent="0.25">
      <c r="A730" t="s">
        <v>17</v>
      </c>
      <c r="B730" t="s">
        <v>313</v>
      </c>
      <c r="C730">
        <v>562</v>
      </c>
      <c r="D730">
        <v>562</v>
      </c>
      <c r="E730" s="35">
        <v>1</v>
      </c>
      <c r="F730" s="34">
        <v>1E-155</v>
      </c>
      <c r="G730">
        <v>98.14</v>
      </c>
      <c r="H730">
        <v>3068</v>
      </c>
      <c r="I730" t="str">
        <f>HYPERLINK("https://www.ncbi.nlm.nih.gov/nucleotide/LS974152.1?report=genbank&amp;log$=nucltop&amp;blast_rank=28&amp;RID=XE54TWKJ016","LS974152.1")</f>
        <v>LS974152.1</v>
      </c>
    </row>
    <row r="731" spans="1:9" x14ac:dyDescent="0.25">
      <c r="A731" t="s">
        <v>17</v>
      </c>
      <c r="B731" t="s">
        <v>313</v>
      </c>
      <c r="C731">
        <v>562</v>
      </c>
      <c r="D731">
        <v>562</v>
      </c>
      <c r="E731" s="35">
        <v>1</v>
      </c>
      <c r="F731" s="34">
        <v>1E-155</v>
      </c>
      <c r="G731">
        <v>98.14</v>
      </c>
      <c r="H731">
        <v>3111</v>
      </c>
      <c r="I731" t="str">
        <f>HYPERLINK("https://www.ncbi.nlm.nih.gov/nucleotide/LS974151.1?report=genbank&amp;log$=nucltop&amp;blast_rank=29&amp;RID=XE54TWKJ016","LS974151.1")</f>
        <v>LS974151.1</v>
      </c>
    </row>
    <row r="732" spans="1:9" x14ac:dyDescent="0.25">
      <c r="A732" t="s">
        <v>17</v>
      </c>
      <c r="B732" t="s">
        <v>314</v>
      </c>
      <c r="C732">
        <v>562</v>
      </c>
      <c r="D732">
        <v>562</v>
      </c>
      <c r="E732" s="35">
        <v>1</v>
      </c>
      <c r="F732" s="34">
        <v>1E-155</v>
      </c>
      <c r="G732">
        <v>98.14</v>
      </c>
      <c r="H732">
        <v>1727</v>
      </c>
      <c r="I732" t="str">
        <f>HYPERLINK("https://www.ncbi.nlm.nih.gov/nucleotide/KR362890.1?report=genbank&amp;log$=nucltop&amp;blast_rank=30&amp;RID=XE54TWKJ016","KR362890.1")</f>
        <v>KR362890.1</v>
      </c>
    </row>
    <row r="733" spans="1:9" x14ac:dyDescent="0.25">
      <c r="A733" t="s">
        <v>17</v>
      </c>
      <c r="B733" t="s">
        <v>315</v>
      </c>
      <c r="C733">
        <v>562</v>
      </c>
      <c r="D733">
        <v>562</v>
      </c>
      <c r="E733" s="35">
        <v>1</v>
      </c>
      <c r="F733" s="34">
        <v>1E-155</v>
      </c>
      <c r="G733">
        <v>98.14</v>
      </c>
      <c r="H733">
        <v>970</v>
      </c>
      <c r="I733" t="str">
        <f>HYPERLINK("https://www.ncbi.nlm.nih.gov/nucleotide/KU726886.1?report=genbank&amp;log$=nucltop&amp;blast_rank=31&amp;RID=XE54TWKJ016","KU726886.1")</f>
        <v>KU726886.1</v>
      </c>
    </row>
    <row r="734" spans="1:9" x14ac:dyDescent="0.25">
      <c r="A734" t="s">
        <v>17</v>
      </c>
      <c r="B734" t="s">
        <v>314</v>
      </c>
      <c r="C734">
        <v>562</v>
      </c>
      <c r="D734">
        <v>562</v>
      </c>
      <c r="E734" s="35">
        <v>1</v>
      </c>
      <c r="F734" s="34">
        <v>1E-155</v>
      </c>
      <c r="G734">
        <v>98.14</v>
      </c>
      <c r="H734">
        <v>1795</v>
      </c>
      <c r="I734" t="str">
        <f>HYPERLINK("https://www.ncbi.nlm.nih.gov/nucleotide/KR362889.1?report=genbank&amp;log$=nucltop&amp;blast_rank=32&amp;RID=XE54TWKJ016","KR362889.1")</f>
        <v>KR362889.1</v>
      </c>
    </row>
    <row r="735" spans="1:9" x14ac:dyDescent="0.25">
      <c r="A735" t="s">
        <v>17</v>
      </c>
      <c r="B735" t="s">
        <v>316</v>
      </c>
      <c r="C735">
        <v>562</v>
      </c>
      <c r="D735">
        <v>562</v>
      </c>
      <c r="E735" s="35">
        <v>1</v>
      </c>
      <c r="F735" s="34">
        <v>1E-155</v>
      </c>
      <c r="G735">
        <v>98.14</v>
      </c>
      <c r="H735">
        <v>1794</v>
      </c>
      <c r="I735" t="str">
        <f>HYPERLINK("https://www.ncbi.nlm.nih.gov/nucleotide/KJ481826.1?report=genbank&amp;log$=nucltop&amp;blast_rank=33&amp;RID=XE54TWKJ016","KJ481826.1")</f>
        <v>KJ481826.1</v>
      </c>
    </row>
    <row r="736" spans="1:9" x14ac:dyDescent="0.25">
      <c r="A736" t="s">
        <v>17</v>
      </c>
      <c r="B736" t="s">
        <v>239</v>
      </c>
      <c r="C736">
        <v>562</v>
      </c>
      <c r="D736">
        <v>562</v>
      </c>
      <c r="E736" s="35">
        <v>1</v>
      </c>
      <c r="F736" s="34">
        <v>1E-155</v>
      </c>
      <c r="G736">
        <v>98.14</v>
      </c>
      <c r="H736">
        <v>384</v>
      </c>
      <c r="I736" t="str">
        <f>HYPERLINK("https://www.ncbi.nlm.nih.gov/nucleotide/MZ687718.1?report=genbank&amp;log$=nucltop&amp;blast_rank=34&amp;RID=XE54TWKJ016","MZ687718.1")</f>
        <v>MZ687718.1</v>
      </c>
    </row>
    <row r="737" spans="1:9" x14ac:dyDescent="0.25">
      <c r="A737" t="s">
        <v>17</v>
      </c>
      <c r="B737" t="s">
        <v>239</v>
      </c>
      <c r="C737">
        <v>562</v>
      </c>
      <c r="D737">
        <v>562</v>
      </c>
      <c r="E737" s="35">
        <v>1</v>
      </c>
      <c r="F737" s="34">
        <v>1E-155</v>
      </c>
      <c r="G737">
        <v>98.14</v>
      </c>
      <c r="H737">
        <v>384</v>
      </c>
      <c r="I737" t="str">
        <f>HYPERLINK("https://www.ncbi.nlm.nih.gov/nucleotide/MZ687474.1?report=genbank&amp;log$=nucltop&amp;blast_rank=35&amp;RID=XE54TWKJ016","MZ687474.1")</f>
        <v>MZ687474.1</v>
      </c>
    </row>
    <row r="738" spans="1:9" x14ac:dyDescent="0.25">
      <c r="A738" t="s">
        <v>17</v>
      </c>
      <c r="B738" t="s">
        <v>317</v>
      </c>
      <c r="C738">
        <v>562</v>
      </c>
      <c r="D738">
        <v>562</v>
      </c>
      <c r="E738" s="35">
        <v>1</v>
      </c>
      <c r="F738" s="34">
        <v>1E-155</v>
      </c>
      <c r="G738">
        <v>98.14</v>
      </c>
      <c r="H738">
        <v>1515</v>
      </c>
      <c r="I738" t="str">
        <f>HYPERLINK("https://www.ncbi.nlm.nih.gov/nucleotide/MT644696.1?report=genbank&amp;log$=nucltop&amp;blast_rank=36&amp;RID=XE54TWKJ016","MT644696.1")</f>
        <v>MT644696.1</v>
      </c>
    </row>
    <row r="739" spans="1:9" x14ac:dyDescent="0.25">
      <c r="A739" t="s">
        <v>17</v>
      </c>
      <c r="B739" t="s">
        <v>318</v>
      </c>
      <c r="C739">
        <v>562</v>
      </c>
      <c r="D739">
        <v>562</v>
      </c>
      <c r="E739" s="35">
        <v>1</v>
      </c>
      <c r="F739" s="34">
        <v>1E-155</v>
      </c>
      <c r="G739">
        <v>98.14</v>
      </c>
      <c r="H739">
        <v>1790</v>
      </c>
      <c r="I739" t="str">
        <f>HYPERLINK("https://www.ncbi.nlm.nih.gov/nucleotide/JQ247707.1?report=genbank&amp;log$=nucltop&amp;blast_rank=37&amp;RID=XE54TWKJ016","JQ247707.1")</f>
        <v>JQ247707.1</v>
      </c>
    </row>
    <row r="740" spans="1:9" x14ac:dyDescent="0.25">
      <c r="A740" t="s">
        <v>17</v>
      </c>
      <c r="B740" t="s">
        <v>319</v>
      </c>
      <c r="C740">
        <v>562</v>
      </c>
      <c r="D740">
        <v>562</v>
      </c>
      <c r="E740" s="35">
        <v>1</v>
      </c>
      <c r="F740" s="34">
        <v>1E-155</v>
      </c>
      <c r="G740">
        <v>98.14</v>
      </c>
      <c r="H740">
        <v>1792</v>
      </c>
      <c r="I740" t="str">
        <f>HYPERLINK("https://www.ncbi.nlm.nih.gov/nucleotide/JQ247701.1?report=genbank&amp;log$=nucltop&amp;blast_rank=38&amp;RID=XE54TWKJ016","JQ247701.1")</f>
        <v>JQ247701.1</v>
      </c>
    </row>
    <row r="741" spans="1:9" x14ac:dyDescent="0.25">
      <c r="A741" t="s">
        <v>17</v>
      </c>
      <c r="B741" t="s">
        <v>320</v>
      </c>
      <c r="C741">
        <v>562</v>
      </c>
      <c r="D741">
        <v>562</v>
      </c>
      <c r="E741" s="35">
        <v>1</v>
      </c>
      <c r="F741" s="34">
        <v>1E-155</v>
      </c>
      <c r="G741">
        <v>98.14</v>
      </c>
      <c r="H741">
        <v>1748</v>
      </c>
      <c r="I741" t="str">
        <f>HYPERLINK("https://www.ncbi.nlm.nih.gov/nucleotide/HM067007.1?report=genbank&amp;log$=nucltop&amp;blast_rank=39&amp;RID=XE54TWKJ016","HM067007.1")</f>
        <v>HM067007.1</v>
      </c>
    </row>
    <row r="742" spans="1:9" x14ac:dyDescent="0.25">
      <c r="A742" t="s">
        <v>17</v>
      </c>
      <c r="B742" t="s">
        <v>321</v>
      </c>
      <c r="C742">
        <v>562</v>
      </c>
      <c r="D742">
        <v>562</v>
      </c>
      <c r="E742" s="35">
        <v>1</v>
      </c>
      <c r="F742" s="34">
        <v>1E-155</v>
      </c>
      <c r="G742">
        <v>98.14</v>
      </c>
      <c r="H742">
        <v>1741</v>
      </c>
      <c r="I742" t="str">
        <f>HYPERLINK("https://www.ncbi.nlm.nih.gov/nucleotide/HM067005.1?report=genbank&amp;log$=nucltop&amp;blast_rank=40&amp;RID=XE54TWKJ016","HM067005.1")</f>
        <v>HM067005.1</v>
      </c>
    </row>
    <row r="743" spans="1:9" x14ac:dyDescent="0.25">
      <c r="A743" t="s">
        <v>17</v>
      </c>
      <c r="B743" t="s">
        <v>254</v>
      </c>
      <c r="C743">
        <v>562</v>
      </c>
      <c r="D743">
        <v>562</v>
      </c>
      <c r="E743" s="35">
        <v>1</v>
      </c>
      <c r="F743" s="34">
        <v>1E-155</v>
      </c>
      <c r="G743">
        <v>98.14</v>
      </c>
      <c r="H743">
        <v>5897</v>
      </c>
      <c r="I743" t="str">
        <f>HYPERLINK("https://www.ncbi.nlm.nih.gov/nucleotide/DQ779991.1?report=genbank&amp;log$=nucltop&amp;blast_rank=41&amp;RID=XE54TWKJ016","DQ779991.1")</f>
        <v>DQ779991.1</v>
      </c>
    </row>
    <row r="744" spans="1:9" x14ac:dyDescent="0.25">
      <c r="A744" t="s">
        <v>17</v>
      </c>
      <c r="B744" t="s">
        <v>322</v>
      </c>
      <c r="C744">
        <v>562</v>
      </c>
      <c r="D744">
        <v>562</v>
      </c>
      <c r="E744" s="35">
        <v>1</v>
      </c>
      <c r="F744" s="34">
        <v>1E-155</v>
      </c>
      <c r="G744">
        <v>98.14</v>
      </c>
      <c r="H744">
        <v>1802</v>
      </c>
      <c r="I744" t="str">
        <f>HYPERLINK("https://www.ncbi.nlm.nih.gov/nucleotide/AM494499.1?report=genbank&amp;log$=nucltop&amp;blast_rank=42&amp;RID=XE54TWKJ016","AM494499.1")</f>
        <v>AM494499.1</v>
      </c>
    </row>
    <row r="745" spans="1:9" x14ac:dyDescent="0.25">
      <c r="A745" t="s">
        <v>17</v>
      </c>
      <c r="B745" t="s">
        <v>323</v>
      </c>
      <c r="C745">
        <v>562</v>
      </c>
      <c r="D745">
        <v>562</v>
      </c>
      <c r="E745" s="35">
        <v>1</v>
      </c>
      <c r="F745" s="34">
        <v>1E-155</v>
      </c>
      <c r="G745">
        <v>98.14</v>
      </c>
      <c r="H745">
        <v>1749</v>
      </c>
      <c r="I745" t="str">
        <f>HYPERLINK("https://www.ncbi.nlm.nih.gov/nucleotide/AF274254.1?report=genbank&amp;log$=nucltop&amp;blast_rank=43&amp;RID=XE54TWKJ016","AF274254.1")</f>
        <v>AF274254.1</v>
      </c>
    </row>
    <row r="746" spans="1:9" x14ac:dyDescent="0.25">
      <c r="A746" t="s">
        <v>17</v>
      </c>
      <c r="B746" t="s">
        <v>307</v>
      </c>
      <c r="C746">
        <v>560</v>
      </c>
      <c r="D746">
        <v>560</v>
      </c>
      <c r="E746" s="35">
        <v>1</v>
      </c>
      <c r="F746" s="34">
        <v>4.9999999999999999E-155</v>
      </c>
      <c r="G746">
        <v>97.83</v>
      </c>
      <c r="H746">
        <v>1800</v>
      </c>
      <c r="I746" t="str">
        <f>HYPERLINK("https://www.ncbi.nlm.nih.gov/nucleotide/AF009131.1?report=genbank&amp;log$=nucltop&amp;blast_rank=44&amp;RID=XE54TWKJ016","AF009131.1")</f>
        <v>AF009131.1</v>
      </c>
    </row>
    <row r="747" spans="1:9" x14ac:dyDescent="0.25">
      <c r="A747" t="s">
        <v>17</v>
      </c>
      <c r="B747" t="s">
        <v>324</v>
      </c>
      <c r="C747">
        <v>556</v>
      </c>
      <c r="D747">
        <v>556</v>
      </c>
      <c r="E747" s="35">
        <v>1</v>
      </c>
      <c r="F747" s="34">
        <v>6.0000000000000005E-154</v>
      </c>
      <c r="G747">
        <v>97.83</v>
      </c>
      <c r="H747">
        <v>3848</v>
      </c>
      <c r="I747" t="str">
        <f>HYPERLINK("https://www.ncbi.nlm.nih.gov/nucleotide/MK405477.1?report=genbank&amp;log$=nucltop&amp;blast_rank=45&amp;RID=XE54TWKJ016","MK405477.1")</f>
        <v>MK405477.1</v>
      </c>
    </row>
    <row r="748" spans="1:9" x14ac:dyDescent="0.25">
      <c r="A748" t="s">
        <v>17</v>
      </c>
      <c r="B748" t="s">
        <v>325</v>
      </c>
      <c r="C748">
        <v>556</v>
      </c>
      <c r="D748">
        <v>556</v>
      </c>
      <c r="E748" s="35">
        <v>1</v>
      </c>
      <c r="F748" s="34">
        <v>6.0000000000000005E-154</v>
      </c>
      <c r="G748">
        <v>97.83</v>
      </c>
      <c r="H748">
        <v>1815</v>
      </c>
      <c r="I748" t="str">
        <f>HYPERLINK("https://www.ncbi.nlm.nih.gov/nucleotide/OQ162335.1?report=genbank&amp;log$=nucltop&amp;blast_rank=46&amp;RID=XE54TWKJ016","OQ162335.1")</f>
        <v>OQ162335.1</v>
      </c>
    </row>
    <row r="749" spans="1:9" x14ac:dyDescent="0.25">
      <c r="A749" t="s">
        <v>17</v>
      </c>
      <c r="B749" t="s">
        <v>307</v>
      </c>
      <c r="C749">
        <v>556</v>
      </c>
      <c r="D749">
        <v>556</v>
      </c>
      <c r="E749" s="35">
        <v>1</v>
      </c>
      <c r="F749" s="34">
        <v>6.0000000000000005E-154</v>
      </c>
      <c r="G749">
        <v>97.83</v>
      </c>
      <c r="H749">
        <v>1799</v>
      </c>
      <c r="I749" t="str">
        <f>HYPERLINK("https://www.ncbi.nlm.nih.gov/nucleotide/OK093379.1?report=genbank&amp;log$=nucltop&amp;blast_rank=47&amp;RID=XE54TWKJ016","OK093379.1")</f>
        <v>OK093379.1</v>
      </c>
    </row>
    <row r="750" spans="1:9" x14ac:dyDescent="0.25">
      <c r="A750" t="s">
        <v>17</v>
      </c>
      <c r="B750" t="s">
        <v>326</v>
      </c>
      <c r="C750">
        <v>556</v>
      </c>
      <c r="D750">
        <v>556</v>
      </c>
      <c r="E750" s="35">
        <v>1</v>
      </c>
      <c r="F750" s="34">
        <v>6.0000000000000005E-154</v>
      </c>
      <c r="G750">
        <v>97.83</v>
      </c>
      <c r="H750">
        <v>1800</v>
      </c>
      <c r="I750" t="str">
        <f>HYPERLINK("https://www.ncbi.nlm.nih.gov/nucleotide/OK093377.1?report=genbank&amp;log$=nucltop&amp;blast_rank=48&amp;RID=XE54TWKJ016","OK093377.1")</f>
        <v>OK093377.1</v>
      </c>
    </row>
    <row r="751" spans="1:9" x14ac:dyDescent="0.25">
      <c r="A751" t="s">
        <v>17</v>
      </c>
      <c r="B751" t="s">
        <v>326</v>
      </c>
      <c r="C751">
        <v>556</v>
      </c>
      <c r="D751">
        <v>556</v>
      </c>
      <c r="E751" s="35">
        <v>1</v>
      </c>
      <c r="F751" s="34">
        <v>6.0000000000000005E-154</v>
      </c>
      <c r="G751">
        <v>97.83</v>
      </c>
      <c r="H751">
        <v>1799</v>
      </c>
      <c r="I751" t="str">
        <f>HYPERLINK("https://www.ncbi.nlm.nih.gov/nucleotide/OK093376.1?report=genbank&amp;log$=nucltop&amp;blast_rank=49&amp;RID=XE54TWKJ016","OK093376.1")</f>
        <v>OK093376.1</v>
      </c>
    </row>
    <row r="752" spans="1:9" x14ac:dyDescent="0.25">
      <c r="A752" t="s">
        <v>17</v>
      </c>
      <c r="B752" t="s">
        <v>326</v>
      </c>
      <c r="C752">
        <v>556</v>
      </c>
      <c r="D752">
        <v>556</v>
      </c>
      <c r="E752" s="35">
        <v>1</v>
      </c>
      <c r="F752" s="34">
        <v>6.0000000000000005E-154</v>
      </c>
      <c r="G752">
        <v>97.83</v>
      </c>
      <c r="H752">
        <v>1799</v>
      </c>
      <c r="I752" t="str">
        <f>HYPERLINK("https://www.ncbi.nlm.nih.gov/nucleotide/OK093375.1?report=genbank&amp;log$=nucltop&amp;blast_rank=50&amp;RID=XE54TWKJ016","OK093375.1")</f>
        <v>OK093375.1</v>
      </c>
    </row>
    <row r="753" spans="1:9" x14ac:dyDescent="0.25">
      <c r="A753" t="s">
        <v>17</v>
      </c>
      <c r="B753" t="s">
        <v>327</v>
      </c>
      <c r="C753">
        <v>556</v>
      </c>
      <c r="D753">
        <v>556</v>
      </c>
      <c r="E753" s="35">
        <v>1</v>
      </c>
      <c r="F753" s="34">
        <v>6.0000000000000005E-154</v>
      </c>
      <c r="G753">
        <v>97.83</v>
      </c>
      <c r="H753">
        <v>1619</v>
      </c>
      <c r="I753" t="str">
        <f>HYPERLINK("https://www.ncbi.nlm.nih.gov/nucleotide/ON229905.1?report=genbank&amp;log$=nucltop&amp;blast_rank=51&amp;RID=XE54TWKJ016","ON229905.1")</f>
        <v>ON229905.1</v>
      </c>
    </row>
    <row r="754" spans="1:9" x14ac:dyDescent="0.25">
      <c r="A754" t="s">
        <v>17</v>
      </c>
      <c r="B754" t="s">
        <v>328</v>
      </c>
      <c r="C754">
        <v>556</v>
      </c>
      <c r="D754">
        <v>556</v>
      </c>
      <c r="E754" s="35">
        <v>1</v>
      </c>
      <c r="F754" s="34">
        <v>6.0000000000000005E-154</v>
      </c>
      <c r="G754">
        <v>97.83</v>
      </c>
      <c r="H754">
        <v>1738</v>
      </c>
      <c r="I754" t="str">
        <f>HYPERLINK("https://www.ncbi.nlm.nih.gov/nucleotide/OP445669.1?report=genbank&amp;log$=nucltop&amp;blast_rank=52&amp;RID=XE54TWKJ016","OP445669.1")</f>
        <v>OP445669.1</v>
      </c>
    </row>
    <row r="755" spans="1:9" x14ac:dyDescent="0.25">
      <c r="A755" t="s">
        <v>17</v>
      </c>
      <c r="B755" t="s">
        <v>329</v>
      </c>
      <c r="C755">
        <v>556</v>
      </c>
      <c r="D755">
        <v>556</v>
      </c>
      <c r="E755" s="35">
        <v>1</v>
      </c>
      <c r="F755" s="34">
        <v>6.0000000000000005E-154</v>
      </c>
      <c r="G755">
        <v>97.83</v>
      </c>
      <c r="H755">
        <v>1679</v>
      </c>
      <c r="I755" t="str">
        <f>HYPERLINK("https://www.ncbi.nlm.nih.gov/nucleotide/MW979863.1?report=genbank&amp;log$=nucltop&amp;blast_rank=53&amp;RID=XE54TWKJ016","MW979863.1")</f>
        <v>MW979863.1</v>
      </c>
    </row>
    <row r="756" spans="1:9" x14ac:dyDescent="0.25">
      <c r="A756" t="s">
        <v>17</v>
      </c>
      <c r="B756" t="s">
        <v>329</v>
      </c>
      <c r="C756">
        <v>556</v>
      </c>
      <c r="D756">
        <v>556</v>
      </c>
      <c r="E756" s="35">
        <v>1</v>
      </c>
      <c r="F756" s="34">
        <v>6.0000000000000005E-154</v>
      </c>
      <c r="G756">
        <v>97.83</v>
      </c>
      <c r="H756">
        <v>1679</v>
      </c>
      <c r="I756" t="str">
        <f>HYPERLINK("https://www.ncbi.nlm.nih.gov/nucleotide/MW979860.1?report=genbank&amp;log$=nucltop&amp;blast_rank=54&amp;RID=XE54TWKJ016","MW979860.1")</f>
        <v>MW979860.1</v>
      </c>
    </row>
    <row r="757" spans="1:9" x14ac:dyDescent="0.25">
      <c r="A757" t="s">
        <v>17</v>
      </c>
      <c r="B757" t="s">
        <v>329</v>
      </c>
      <c r="C757">
        <v>556</v>
      </c>
      <c r="D757">
        <v>556</v>
      </c>
      <c r="E757" s="35">
        <v>1</v>
      </c>
      <c r="F757" s="34">
        <v>6.0000000000000005E-154</v>
      </c>
      <c r="G757">
        <v>97.83</v>
      </c>
      <c r="H757">
        <v>1679</v>
      </c>
      <c r="I757" t="str">
        <f>HYPERLINK("https://www.ncbi.nlm.nih.gov/nucleotide/MW979859.1?report=genbank&amp;log$=nucltop&amp;blast_rank=55&amp;RID=XE54TWKJ016","MW979859.1")</f>
        <v>MW979859.1</v>
      </c>
    </row>
    <row r="758" spans="1:9" x14ac:dyDescent="0.25">
      <c r="A758" t="s">
        <v>17</v>
      </c>
      <c r="B758" t="s">
        <v>329</v>
      </c>
      <c r="C758">
        <v>556</v>
      </c>
      <c r="D758">
        <v>556</v>
      </c>
      <c r="E758" s="35">
        <v>1</v>
      </c>
      <c r="F758" s="34">
        <v>6.0000000000000005E-154</v>
      </c>
      <c r="G758">
        <v>97.83</v>
      </c>
      <c r="H758">
        <v>1641</v>
      </c>
      <c r="I758" t="str">
        <f>HYPERLINK("https://www.ncbi.nlm.nih.gov/nucleotide/MW979856.1?report=genbank&amp;log$=nucltop&amp;blast_rank=56&amp;RID=XE54TWKJ016","MW979856.1")</f>
        <v>MW979856.1</v>
      </c>
    </row>
    <row r="759" spans="1:9" x14ac:dyDescent="0.25">
      <c r="A759" t="s">
        <v>17</v>
      </c>
      <c r="B759" t="s">
        <v>329</v>
      </c>
      <c r="C759">
        <v>556</v>
      </c>
      <c r="D759">
        <v>556</v>
      </c>
      <c r="E759" s="35">
        <v>1</v>
      </c>
      <c r="F759" s="34">
        <v>6.0000000000000005E-154</v>
      </c>
      <c r="G759">
        <v>97.83</v>
      </c>
      <c r="H759">
        <v>1679</v>
      </c>
      <c r="I759" t="str">
        <f>HYPERLINK("https://www.ncbi.nlm.nih.gov/nucleotide/MW979853.1?report=genbank&amp;log$=nucltop&amp;blast_rank=57&amp;RID=XE54TWKJ016","MW979853.1")</f>
        <v>MW979853.1</v>
      </c>
    </row>
    <row r="760" spans="1:9" x14ac:dyDescent="0.25">
      <c r="A760" t="s">
        <v>17</v>
      </c>
      <c r="B760" t="s">
        <v>329</v>
      </c>
      <c r="C760">
        <v>556</v>
      </c>
      <c r="D760">
        <v>556</v>
      </c>
      <c r="E760" s="35">
        <v>1</v>
      </c>
      <c r="F760" s="34">
        <v>6.0000000000000005E-154</v>
      </c>
      <c r="G760">
        <v>97.83</v>
      </c>
      <c r="H760">
        <v>1686</v>
      </c>
      <c r="I760" t="str">
        <f>HYPERLINK("https://www.ncbi.nlm.nih.gov/nucleotide/MW979852.1?report=genbank&amp;log$=nucltop&amp;blast_rank=58&amp;RID=XE54TWKJ016","MW979852.1")</f>
        <v>MW979852.1</v>
      </c>
    </row>
    <row r="761" spans="1:9" x14ac:dyDescent="0.25">
      <c r="A761" t="s">
        <v>17</v>
      </c>
      <c r="B761" t="s">
        <v>329</v>
      </c>
      <c r="C761">
        <v>556</v>
      </c>
      <c r="D761">
        <v>556</v>
      </c>
      <c r="E761" s="35">
        <v>1</v>
      </c>
      <c r="F761" s="34">
        <v>6.0000000000000005E-154</v>
      </c>
      <c r="G761">
        <v>97.83</v>
      </c>
      <c r="H761">
        <v>1677</v>
      </c>
      <c r="I761" t="str">
        <f>HYPERLINK("https://www.ncbi.nlm.nih.gov/nucleotide/MW979851.1?report=genbank&amp;log$=nucltop&amp;blast_rank=59&amp;RID=XE54TWKJ016","MW979851.1")</f>
        <v>MW979851.1</v>
      </c>
    </row>
    <row r="762" spans="1:9" x14ac:dyDescent="0.25">
      <c r="A762" t="s">
        <v>17</v>
      </c>
      <c r="B762" t="s">
        <v>329</v>
      </c>
      <c r="C762">
        <v>556</v>
      </c>
      <c r="D762">
        <v>556</v>
      </c>
      <c r="E762" s="35">
        <v>1</v>
      </c>
      <c r="F762" s="34">
        <v>6.0000000000000005E-154</v>
      </c>
      <c r="G762">
        <v>97.83</v>
      </c>
      <c r="H762">
        <v>1668</v>
      </c>
      <c r="I762" t="str">
        <f>HYPERLINK("https://www.ncbi.nlm.nih.gov/nucleotide/MW979850.1?report=genbank&amp;log$=nucltop&amp;blast_rank=60&amp;RID=XE54TWKJ016","MW979850.1")</f>
        <v>MW979850.1</v>
      </c>
    </row>
    <row r="763" spans="1:9" x14ac:dyDescent="0.25">
      <c r="A763" t="s">
        <v>17</v>
      </c>
      <c r="B763" t="s">
        <v>329</v>
      </c>
      <c r="C763">
        <v>556</v>
      </c>
      <c r="D763">
        <v>556</v>
      </c>
      <c r="E763" s="35">
        <v>1</v>
      </c>
      <c r="F763" s="34">
        <v>6.0000000000000005E-154</v>
      </c>
      <c r="G763">
        <v>97.83</v>
      </c>
      <c r="H763">
        <v>1673</v>
      </c>
      <c r="I763" t="str">
        <f>HYPERLINK("https://www.ncbi.nlm.nih.gov/nucleotide/MW979848.1?report=genbank&amp;log$=nucltop&amp;blast_rank=61&amp;RID=XE54TWKJ016","MW979848.1")</f>
        <v>MW979848.1</v>
      </c>
    </row>
    <row r="764" spans="1:9" x14ac:dyDescent="0.25">
      <c r="A764" t="s">
        <v>17</v>
      </c>
      <c r="B764" t="s">
        <v>329</v>
      </c>
      <c r="C764">
        <v>556</v>
      </c>
      <c r="D764">
        <v>556</v>
      </c>
      <c r="E764" s="35">
        <v>1</v>
      </c>
      <c r="F764" s="34">
        <v>6.0000000000000005E-154</v>
      </c>
      <c r="G764">
        <v>97.83</v>
      </c>
      <c r="H764">
        <v>1663</v>
      </c>
      <c r="I764" t="str">
        <f>HYPERLINK("https://www.ncbi.nlm.nih.gov/nucleotide/MW979847.1?report=genbank&amp;log$=nucltop&amp;blast_rank=62&amp;RID=XE54TWKJ016","MW979847.1")</f>
        <v>MW979847.1</v>
      </c>
    </row>
    <row r="765" spans="1:9" x14ac:dyDescent="0.25">
      <c r="A765" t="s">
        <v>17</v>
      </c>
      <c r="B765" t="s">
        <v>329</v>
      </c>
      <c r="C765">
        <v>556</v>
      </c>
      <c r="D765">
        <v>556</v>
      </c>
      <c r="E765" s="35">
        <v>1</v>
      </c>
      <c r="F765" s="34">
        <v>6.0000000000000005E-154</v>
      </c>
      <c r="G765">
        <v>97.83</v>
      </c>
      <c r="H765">
        <v>1681</v>
      </c>
      <c r="I765" t="str">
        <f>HYPERLINK("https://www.ncbi.nlm.nih.gov/nucleotide/MW979846.1?report=genbank&amp;log$=nucltop&amp;blast_rank=63&amp;RID=XE54TWKJ016","MW979846.1")</f>
        <v>MW979846.1</v>
      </c>
    </row>
    <row r="766" spans="1:9" x14ac:dyDescent="0.25">
      <c r="A766" t="s">
        <v>17</v>
      </c>
      <c r="B766" t="s">
        <v>329</v>
      </c>
      <c r="C766">
        <v>556</v>
      </c>
      <c r="D766">
        <v>556</v>
      </c>
      <c r="E766" s="35">
        <v>1</v>
      </c>
      <c r="F766" s="34">
        <v>6.0000000000000005E-154</v>
      </c>
      <c r="G766">
        <v>97.83</v>
      </c>
      <c r="H766">
        <v>1687</v>
      </c>
      <c r="I766" t="str">
        <f>HYPERLINK("https://www.ncbi.nlm.nih.gov/nucleotide/MW979844.1?report=genbank&amp;log$=nucltop&amp;blast_rank=64&amp;RID=XE54TWKJ016","MW979844.1")</f>
        <v>MW979844.1</v>
      </c>
    </row>
    <row r="767" spans="1:9" x14ac:dyDescent="0.25">
      <c r="A767" t="s">
        <v>17</v>
      </c>
      <c r="B767" t="s">
        <v>329</v>
      </c>
      <c r="C767">
        <v>556</v>
      </c>
      <c r="D767">
        <v>556</v>
      </c>
      <c r="E767" s="35">
        <v>1</v>
      </c>
      <c r="F767" s="34">
        <v>6.0000000000000005E-154</v>
      </c>
      <c r="G767">
        <v>97.83</v>
      </c>
      <c r="H767">
        <v>1680</v>
      </c>
      <c r="I767" t="str">
        <f>HYPERLINK("https://www.ncbi.nlm.nih.gov/nucleotide/MW979843.1?report=genbank&amp;log$=nucltop&amp;blast_rank=65&amp;RID=XE54TWKJ016","MW979843.1")</f>
        <v>MW979843.1</v>
      </c>
    </row>
    <row r="768" spans="1:9" x14ac:dyDescent="0.25">
      <c r="A768" t="s">
        <v>17</v>
      </c>
      <c r="B768" t="s">
        <v>329</v>
      </c>
      <c r="C768">
        <v>556</v>
      </c>
      <c r="D768">
        <v>556</v>
      </c>
      <c r="E768" s="35">
        <v>1</v>
      </c>
      <c r="F768" s="34">
        <v>6.0000000000000005E-154</v>
      </c>
      <c r="G768">
        <v>97.83</v>
      </c>
      <c r="H768">
        <v>1669</v>
      </c>
      <c r="I768" t="str">
        <f>HYPERLINK("https://www.ncbi.nlm.nih.gov/nucleotide/MW979842.1?report=genbank&amp;log$=nucltop&amp;blast_rank=66&amp;RID=XE54TWKJ016","MW979842.1")</f>
        <v>MW979842.1</v>
      </c>
    </row>
    <row r="769" spans="1:9" x14ac:dyDescent="0.25">
      <c r="A769" t="s">
        <v>17</v>
      </c>
      <c r="B769" t="s">
        <v>324</v>
      </c>
      <c r="C769">
        <v>556</v>
      </c>
      <c r="D769">
        <v>556</v>
      </c>
      <c r="E769" s="35">
        <v>1</v>
      </c>
      <c r="F769" s="34">
        <v>6.0000000000000005E-154</v>
      </c>
      <c r="G769">
        <v>97.83</v>
      </c>
      <c r="H769">
        <v>1696</v>
      </c>
      <c r="I769" t="str">
        <f>HYPERLINK("https://www.ncbi.nlm.nih.gov/nucleotide/MW979841.1?report=genbank&amp;log$=nucltop&amp;blast_rank=67&amp;RID=XE54TWKJ016","MW979841.1")</f>
        <v>MW979841.1</v>
      </c>
    </row>
    <row r="770" spans="1:9" x14ac:dyDescent="0.25">
      <c r="A770" t="s">
        <v>17</v>
      </c>
      <c r="B770" t="s">
        <v>324</v>
      </c>
      <c r="C770">
        <v>556</v>
      </c>
      <c r="D770">
        <v>556</v>
      </c>
      <c r="E770" s="35">
        <v>1</v>
      </c>
      <c r="F770" s="34">
        <v>6.0000000000000005E-154</v>
      </c>
      <c r="G770">
        <v>97.83</v>
      </c>
      <c r="H770">
        <v>1692</v>
      </c>
      <c r="I770" t="str">
        <f>HYPERLINK("https://www.ncbi.nlm.nih.gov/nucleotide/MW979840.1?report=genbank&amp;log$=nucltop&amp;blast_rank=68&amp;RID=XE54TWKJ016","MW979840.1")</f>
        <v>MW979840.1</v>
      </c>
    </row>
    <row r="771" spans="1:9" x14ac:dyDescent="0.25">
      <c r="A771" t="s">
        <v>17</v>
      </c>
      <c r="B771" t="s">
        <v>330</v>
      </c>
      <c r="C771">
        <v>556</v>
      </c>
      <c r="D771">
        <v>556</v>
      </c>
      <c r="E771" s="35">
        <v>1</v>
      </c>
      <c r="F771" s="34">
        <v>6.0000000000000005E-154</v>
      </c>
      <c r="G771">
        <v>97.83</v>
      </c>
      <c r="H771">
        <v>1707</v>
      </c>
      <c r="I771" t="str">
        <f>HYPERLINK("https://www.ncbi.nlm.nih.gov/nucleotide/MW979839.1?report=genbank&amp;log$=nucltop&amp;blast_rank=69&amp;RID=XE54TWKJ016","MW979839.1")</f>
        <v>MW979839.1</v>
      </c>
    </row>
    <row r="772" spans="1:9" x14ac:dyDescent="0.25">
      <c r="A772" t="s">
        <v>17</v>
      </c>
      <c r="B772" t="s">
        <v>330</v>
      </c>
      <c r="C772">
        <v>556</v>
      </c>
      <c r="D772">
        <v>556</v>
      </c>
      <c r="E772" s="35">
        <v>1</v>
      </c>
      <c r="F772" s="34">
        <v>6.0000000000000005E-154</v>
      </c>
      <c r="G772">
        <v>97.83</v>
      </c>
      <c r="H772">
        <v>1704</v>
      </c>
      <c r="I772" t="str">
        <f>HYPERLINK("https://www.ncbi.nlm.nih.gov/nucleotide/MW979836.1?report=genbank&amp;log$=nucltop&amp;blast_rank=70&amp;RID=XE54TWKJ016","MW979836.1")</f>
        <v>MW979836.1</v>
      </c>
    </row>
    <row r="773" spans="1:9" x14ac:dyDescent="0.25">
      <c r="A773" t="s">
        <v>17</v>
      </c>
      <c r="B773" t="s">
        <v>330</v>
      </c>
      <c r="C773">
        <v>556</v>
      </c>
      <c r="D773">
        <v>556</v>
      </c>
      <c r="E773" s="35">
        <v>1</v>
      </c>
      <c r="F773" s="34">
        <v>6.0000000000000005E-154</v>
      </c>
      <c r="G773">
        <v>97.83</v>
      </c>
      <c r="H773">
        <v>1706</v>
      </c>
      <c r="I773" t="str">
        <f>HYPERLINK("https://www.ncbi.nlm.nih.gov/nucleotide/MW979834.1?report=genbank&amp;log$=nucltop&amp;blast_rank=71&amp;RID=XE54TWKJ016","MW979834.1")</f>
        <v>MW979834.1</v>
      </c>
    </row>
    <row r="774" spans="1:9" x14ac:dyDescent="0.25">
      <c r="A774" t="s">
        <v>17</v>
      </c>
      <c r="B774" t="s">
        <v>330</v>
      </c>
      <c r="C774">
        <v>556</v>
      </c>
      <c r="D774">
        <v>556</v>
      </c>
      <c r="E774" s="35">
        <v>1</v>
      </c>
      <c r="F774" s="34">
        <v>6.0000000000000005E-154</v>
      </c>
      <c r="G774">
        <v>97.83</v>
      </c>
      <c r="H774">
        <v>1706</v>
      </c>
      <c r="I774" t="str">
        <f>HYPERLINK("https://www.ncbi.nlm.nih.gov/nucleotide/MW979833.1?report=genbank&amp;log$=nucltop&amp;blast_rank=72&amp;RID=XE54TWKJ016","MW979833.1")</f>
        <v>MW979833.1</v>
      </c>
    </row>
    <row r="775" spans="1:9" x14ac:dyDescent="0.25">
      <c r="A775" t="s">
        <v>17</v>
      </c>
      <c r="B775" t="s">
        <v>330</v>
      </c>
      <c r="C775">
        <v>556</v>
      </c>
      <c r="D775">
        <v>556</v>
      </c>
      <c r="E775" s="35">
        <v>1</v>
      </c>
      <c r="F775" s="34">
        <v>6.0000000000000005E-154</v>
      </c>
      <c r="G775">
        <v>97.83</v>
      </c>
      <c r="H775">
        <v>1704</v>
      </c>
      <c r="I775" t="str">
        <f>HYPERLINK("https://www.ncbi.nlm.nih.gov/nucleotide/MW979832.1?report=genbank&amp;log$=nucltop&amp;blast_rank=73&amp;RID=XE54TWKJ016","MW979832.1")</f>
        <v>MW979832.1</v>
      </c>
    </row>
    <row r="776" spans="1:9" x14ac:dyDescent="0.25">
      <c r="A776" t="s">
        <v>17</v>
      </c>
      <c r="B776" t="s">
        <v>330</v>
      </c>
      <c r="C776">
        <v>556</v>
      </c>
      <c r="D776">
        <v>556</v>
      </c>
      <c r="E776" s="35">
        <v>1</v>
      </c>
      <c r="F776" s="34">
        <v>6.0000000000000005E-154</v>
      </c>
      <c r="G776">
        <v>97.83</v>
      </c>
      <c r="H776">
        <v>1726</v>
      </c>
      <c r="I776" t="str">
        <f>HYPERLINK("https://www.ncbi.nlm.nih.gov/nucleotide/MW979831.1?report=genbank&amp;log$=nucltop&amp;blast_rank=74&amp;RID=XE54TWKJ016","MW979831.1")</f>
        <v>MW979831.1</v>
      </c>
    </row>
    <row r="777" spans="1:9" x14ac:dyDescent="0.25">
      <c r="A777" t="s">
        <v>17</v>
      </c>
      <c r="B777" t="s">
        <v>330</v>
      </c>
      <c r="C777">
        <v>556</v>
      </c>
      <c r="D777">
        <v>556</v>
      </c>
      <c r="E777" s="35">
        <v>1</v>
      </c>
      <c r="F777" s="34">
        <v>6.0000000000000005E-154</v>
      </c>
      <c r="G777">
        <v>97.83</v>
      </c>
      <c r="H777">
        <v>1705</v>
      </c>
      <c r="I777" t="str">
        <f>HYPERLINK("https://www.ncbi.nlm.nih.gov/nucleotide/MW979830.1?report=genbank&amp;log$=nucltop&amp;blast_rank=75&amp;RID=XE54TWKJ016","MW979830.1")</f>
        <v>MW979830.1</v>
      </c>
    </row>
    <row r="778" spans="1:9" x14ac:dyDescent="0.25">
      <c r="A778" t="s">
        <v>17</v>
      </c>
      <c r="B778" t="s">
        <v>330</v>
      </c>
      <c r="C778">
        <v>556</v>
      </c>
      <c r="D778">
        <v>556</v>
      </c>
      <c r="E778" s="35">
        <v>1</v>
      </c>
      <c r="F778" s="34">
        <v>6.0000000000000005E-154</v>
      </c>
      <c r="G778">
        <v>97.83</v>
      </c>
      <c r="H778">
        <v>1698</v>
      </c>
      <c r="I778" t="str">
        <f>HYPERLINK("https://www.ncbi.nlm.nih.gov/nucleotide/MW979827.1?report=genbank&amp;log$=nucltop&amp;blast_rank=76&amp;RID=XE54TWKJ016","MW979827.1")</f>
        <v>MW979827.1</v>
      </c>
    </row>
    <row r="779" spans="1:9" x14ac:dyDescent="0.25">
      <c r="A779" t="s">
        <v>17</v>
      </c>
      <c r="B779" t="s">
        <v>330</v>
      </c>
      <c r="C779">
        <v>556</v>
      </c>
      <c r="D779">
        <v>556</v>
      </c>
      <c r="E779" s="35">
        <v>1</v>
      </c>
      <c r="F779" s="34">
        <v>6.0000000000000005E-154</v>
      </c>
      <c r="G779">
        <v>97.83</v>
      </c>
      <c r="H779">
        <v>1710</v>
      </c>
      <c r="I779" t="str">
        <f>HYPERLINK("https://www.ncbi.nlm.nih.gov/nucleotide/MW979826.1?report=genbank&amp;log$=nucltop&amp;blast_rank=77&amp;RID=XE54TWKJ016","MW979826.1")</f>
        <v>MW979826.1</v>
      </c>
    </row>
    <row r="780" spans="1:9" x14ac:dyDescent="0.25">
      <c r="A780" t="s">
        <v>17</v>
      </c>
      <c r="B780" t="s">
        <v>330</v>
      </c>
      <c r="C780">
        <v>556</v>
      </c>
      <c r="D780">
        <v>556</v>
      </c>
      <c r="E780" s="35">
        <v>1</v>
      </c>
      <c r="F780" s="34">
        <v>6.0000000000000005E-154</v>
      </c>
      <c r="G780">
        <v>97.83</v>
      </c>
      <c r="H780">
        <v>1674</v>
      </c>
      <c r="I780" t="str">
        <f>HYPERLINK("https://www.ncbi.nlm.nih.gov/nucleotide/MW979825.1?report=genbank&amp;log$=nucltop&amp;blast_rank=78&amp;RID=XE54TWKJ016","MW979825.1")</f>
        <v>MW979825.1</v>
      </c>
    </row>
    <row r="781" spans="1:9" x14ac:dyDescent="0.25">
      <c r="A781" t="s">
        <v>17</v>
      </c>
      <c r="B781" t="s">
        <v>330</v>
      </c>
      <c r="C781">
        <v>556</v>
      </c>
      <c r="D781">
        <v>556</v>
      </c>
      <c r="E781" s="35">
        <v>1</v>
      </c>
      <c r="F781" s="34">
        <v>6.0000000000000005E-154</v>
      </c>
      <c r="G781">
        <v>97.83</v>
      </c>
      <c r="H781">
        <v>1680</v>
      </c>
      <c r="I781" t="str">
        <f>HYPERLINK("https://www.ncbi.nlm.nih.gov/nucleotide/MW979824.1?report=genbank&amp;log$=nucltop&amp;blast_rank=79&amp;RID=XE54TWKJ016","MW979824.1")</f>
        <v>MW979824.1</v>
      </c>
    </row>
    <row r="782" spans="1:9" x14ac:dyDescent="0.25">
      <c r="A782" t="s">
        <v>17</v>
      </c>
      <c r="B782" t="s">
        <v>330</v>
      </c>
      <c r="C782">
        <v>556</v>
      </c>
      <c r="D782">
        <v>556</v>
      </c>
      <c r="E782" s="35">
        <v>1</v>
      </c>
      <c r="F782" s="34">
        <v>6.0000000000000005E-154</v>
      </c>
      <c r="G782">
        <v>97.83</v>
      </c>
      <c r="H782">
        <v>1681</v>
      </c>
      <c r="I782" t="str">
        <f>HYPERLINK("https://www.ncbi.nlm.nih.gov/nucleotide/MW979823.1?report=genbank&amp;log$=nucltop&amp;blast_rank=80&amp;RID=XE54TWKJ016","MW979823.1")</f>
        <v>MW979823.1</v>
      </c>
    </row>
    <row r="783" spans="1:9" x14ac:dyDescent="0.25">
      <c r="A783" t="s">
        <v>17</v>
      </c>
      <c r="B783" t="s">
        <v>330</v>
      </c>
      <c r="C783">
        <v>556</v>
      </c>
      <c r="D783">
        <v>556</v>
      </c>
      <c r="E783" s="35">
        <v>1</v>
      </c>
      <c r="F783" s="34">
        <v>6.0000000000000005E-154</v>
      </c>
      <c r="G783">
        <v>97.83</v>
      </c>
      <c r="H783">
        <v>1663</v>
      </c>
      <c r="I783" t="str">
        <f>HYPERLINK("https://www.ncbi.nlm.nih.gov/nucleotide/MW979822.1?report=genbank&amp;log$=nucltop&amp;blast_rank=81&amp;RID=XE54TWKJ016","MW979822.1")</f>
        <v>MW979822.1</v>
      </c>
    </row>
    <row r="784" spans="1:9" x14ac:dyDescent="0.25">
      <c r="A784" t="s">
        <v>17</v>
      </c>
      <c r="B784" t="s">
        <v>324</v>
      </c>
      <c r="C784">
        <v>556</v>
      </c>
      <c r="D784">
        <v>556</v>
      </c>
      <c r="E784" s="35">
        <v>1</v>
      </c>
      <c r="F784" s="34">
        <v>6.0000000000000005E-154</v>
      </c>
      <c r="G784">
        <v>97.83</v>
      </c>
      <c r="H784">
        <v>1702</v>
      </c>
      <c r="I784" t="str">
        <f>HYPERLINK("https://www.ncbi.nlm.nih.gov/nucleotide/ON146464.1?report=genbank&amp;log$=nucltop&amp;blast_rank=82&amp;RID=XE54TWKJ016","ON146464.1")</f>
        <v>ON146464.1</v>
      </c>
    </row>
    <row r="785" spans="1:9" x14ac:dyDescent="0.25">
      <c r="A785" t="s">
        <v>17</v>
      </c>
      <c r="B785" t="s">
        <v>331</v>
      </c>
      <c r="C785">
        <v>556</v>
      </c>
      <c r="D785">
        <v>556</v>
      </c>
      <c r="E785" s="35">
        <v>1</v>
      </c>
      <c r="F785" s="34">
        <v>6.0000000000000005E-154</v>
      </c>
      <c r="G785">
        <v>97.83</v>
      </c>
      <c r="H785">
        <v>1619</v>
      </c>
      <c r="I785" t="str">
        <f>HYPERLINK("https://www.ncbi.nlm.nih.gov/nucleotide/MZ571946.1?report=genbank&amp;log$=nucltop&amp;blast_rank=83&amp;RID=XE54TWKJ016","MZ571946.1")</f>
        <v>MZ571946.1</v>
      </c>
    </row>
    <row r="786" spans="1:9" x14ac:dyDescent="0.25">
      <c r="A786" t="s">
        <v>17</v>
      </c>
      <c r="B786" t="s">
        <v>332</v>
      </c>
      <c r="C786">
        <v>556</v>
      </c>
      <c r="D786">
        <v>556</v>
      </c>
      <c r="E786" s="35">
        <v>1</v>
      </c>
      <c r="F786" s="34">
        <v>6.0000000000000005E-154</v>
      </c>
      <c r="G786">
        <v>97.83</v>
      </c>
      <c r="H786">
        <v>418</v>
      </c>
      <c r="I786" t="str">
        <f>HYPERLINK("https://www.ncbi.nlm.nih.gov/nucleotide/LC633064.1?report=genbank&amp;log$=nucltop&amp;blast_rank=84&amp;RID=XE54TWKJ016","LC633064.1")</f>
        <v>LC633064.1</v>
      </c>
    </row>
    <row r="787" spans="1:9" x14ac:dyDescent="0.25">
      <c r="A787" t="s">
        <v>17</v>
      </c>
      <c r="B787" t="s">
        <v>260</v>
      </c>
      <c r="C787">
        <v>556</v>
      </c>
      <c r="D787">
        <v>556</v>
      </c>
      <c r="E787" s="35">
        <v>1</v>
      </c>
      <c r="F787" s="34">
        <v>6.0000000000000005E-154</v>
      </c>
      <c r="G787">
        <v>97.83</v>
      </c>
      <c r="H787">
        <v>2381</v>
      </c>
      <c r="I787" t="str">
        <f>HYPERLINK("https://www.ncbi.nlm.nih.gov/nucleotide/OM095425.1?report=genbank&amp;log$=nucltop&amp;blast_rank=85&amp;RID=XE54TWKJ016","OM095425.1")</f>
        <v>OM095425.1</v>
      </c>
    </row>
    <row r="788" spans="1:9" x14ac:dyDescent="0.25">
      <c r="A788" t="s">
        <v>17</v>
      </c>
      <c r="B788" t="s">
        <v>333</v>
      </c>
      <c r="C788">
        <v>556</v>
      </c>
      <c r="D788">
        <v>556</v>
      </c>
      <c r="E788" s="35">
        <v>1</v>
      </c>
      <c r="F788" s="34">
        <v>6.0000000000000005E-154</v>
      </c>
      <c r="G788">
        <v>97.83</v>
      </c>
      <c r="H788">
        <v>384</v>
      </c>
      <c r="I788" t="str">
        <f>HYPERLINK("https://www.ncbi.nlm.nih.gov/nucleotide/MZ687683.1?report=genbank&amp;log$=nucltop&amp;blast_rank=86&amp;RID=XE54TWKJ016","MZ687683.1")</f>
        <v>MZ687683.1</v>
      </c>
    </row>
    <row r="789" spans="1:9" x14ac:dyDescent="0.25">
      <c r="A789" t="s">
        <v>17</v>
      </c>
      <c r="B789" t="s">
        <v>260</v>
      </c>
      <c r="C789">
        <v>556</v>
      </c>
      <c r="D789">
        <v>556</v>
      </c>
      <c r="E789" s="35">
        <v>1</v>
      </c>
      <c r="F789" s="34">
        <v>6.0000000000000005E-154</v>
      </c>
      <c r="G789">
        <v>97.83</v>
      </c>
      <c r="H789">
        <v>384</v>
      </c>
      <c r="I789" t="str">
        <f>HYPERLINK("https://www.ncbi.nlm.nih.gov/nucleotide/MZ687618.1?report=genbank&amp;log$=nucltop&amp;blast_rank=87&amp;RID=XE54TWKJ016","MZ687618.1")</f>
        <v>MZ687618.1</v>
      </c>
    </row>
    <row r="790" spans="1:9" x14ac:dyDescent="0.25">
      <c r="A790" t="s">
        <v>17</v>
      </c>
      <c r="B790" t="s">
        <v>239</v>
      </c>
      <c r="C790">
        <v>556</v>
      </c>
      <c r="D790">
        <v>556</v>
      </c>
      <c r="E790" s="35">
        <v>1</v>
      </c>
      <c r="F790" s="34">
        <v>6.0000000000000005E-154</v>
      </c>
      <c r="G790">
        <v>97.83</v>
      </c>
      <c r="H790">
        <v>384</v>
      </c>
      <c r="I790" t="str">
        <f>HYPERLINK("https://www.ncbi.nlm.nih.gov/nucleotide/MZ687539.1?report=genbank&amp;log$=nucltop&amp;blast_rank=88&amp;RID=XE54TWKJ016","MZ687539.1")</f>
        <v>MZ687539.1</v>
      </c>
    </row>
    <row r="791" spans="1:9" x14ac:dyDescent="0.25">
      <c r="A791" t="s">
        <v>17</v>
      </c>
      <c r="B791" t="s">
        <v>239</v>
      </c>
      <c r="C791">
        <v>556</v>
      </c>
      <c r="D791">
        <v>556</v>
      </c>
      <c r="E791" s="35">
        <v>1</v>
      </c>
      <c r="F791" s="34">
        <v>6.0000000000000005E-154</v>
      </c>
      <c r="G791">
        <v>97.83</v>
      </c>
      <c r="H791">
        <v>384</v>
      </c>
      <c r="I791" t="str">
        <f>HYPERLINK("https://www.ncbi.nlm.nih.gov/nucleotide/MZ687518.1?report=genbank&amp;log$=nucltop&amp;blast_rank=89&amp;RID=XE54TWKJ016","MZ687518.1")</f>
        <v>MZ687518.1</v>
      </c>
    </row>
    <row r="792" spans="1:9" x14ac:dyDescent="0.25">
      <c r="A792" t="s">
        <v>17</v>
      </c>
      <c r="B792" t="s">
        <v>239</v>
      </c>
      <c r="C792">
        <v>556</v>
      </c>
      <c r="D792">
        <v>556</v>
      </c>
      <c r="E792" s="35">
        <v>1</v>
      </c>
      <c r="F792" s="34">
        <v>6.0000000000000005E-154</v>
      </c>
      <c r="G792">
        <v>97.83</v>
      </c>
      <c r="H792">
        <v>384</v>
      </c>
      <c r="I792" t="str">
        <f>HYPERLINK("https://www.ncbi.nlm.nih.gov/nucleotide/MZ687497.1?report=genbank&amp;log$=nucltop&amp;blast_rank=90&amp;RID=XE54TWKJ016","MZ687497.1")</f>
        <v>MZ687497.1</v>
      </c>
    </row>
    <row r="793" spans="1:9" x14ac:dyDescent="0.25">
      <c r="A793" t="s">
        <v>17</v>
      </c>
      <c r="B793" t="s">
        <v>334</v>
      </c>
      <c r="C793">
        <v>556</v>
      </c>
      <c r="D793">
        <v>556</v>
      </c>
      <c r="E793" s="35">
        <v>1</v>
      </c>
      <c r="F793" s="34">
        <v>6.0000000000000005E-154</v>
      </c>
      <c r="G793">
        <v>97.83</v>
      </c>
      <c r="H793">
        <v>384</v>
      </c>
      <c r="I793" t="str">
        <f>HYPERLINK("https://www.ncbi.nlm.nih.gov/nucleotide/MZ687476.1?report=genbank&amp;log$=nucltop&amp;blast_rank=91&amp;RID=XE54TWKJ016","MZ687476.1")</f>
        <v>MZ687476.1</v>
      </c>
    </row>
    <row r="794" spans="1:9" x14ac:dyDescent="0.25">
      <c r="A794" t="s">
        <v>17</v>
      </c>
      <c r="B794" t="s">
        <v>261</v>
      </c>
      <c r="C794">
        <v>556</v>
      </c>
      <c r="D794">
        <v>556</v>
      </c>
      <c r="E794" s="35">
        <v>1</v>
      </c>
      <c r="F794" s="34">
        <v>6.0000000000000005E-154</v>
      </c>
      <c r="G794">
        <v>97.83</v>
      </c>
      <c r="H794">
        <v>1645</v>
      </c>
      <c r="I794" t="str">
        <f>HYPERLINK("https://www.ncbi.nlm.nih.gov/nucleotide/MZ477220.1?report=genbank&amp;log$=nucltop&amp;blast_rank=92&amp;RID=XE54TWKJ016","MZ477220.1")</f>
        <v>MZ477220.1</v>
      </c>
    </row>
    <row r="795" spans="1:9" x14ac:dyDescent="0.25">
      <c r="A795" t="s">
        <v>17</v>
      </c>
      <c r="B795" t="s">
        <v>252</v>
      </c>
      <c r="C795">
        <v>556</v>
      </c>
      <c r="D795">
        <v>556</v>
      </c>
      <c r="E795" s="35">
        <v>1</v>
      </c>
      <c r="F795" s="34">
        <v>6.0000000000000005E-154</v>
      </c>
      <c r="G795">
        <v>97.83</v>
      </c>
      <c r="H795">
        <v>1199</v>
      </c>
      <c r="I795" t="str">
        <f>HYPERLINK("https://www.ncbi.nlm.nih.gov/nucleotide/MW763070.1?report=genbank&amp;log$=nucltop&amp;blast_rank=93&amp;RID=XE54TWKJ016","MW763070.1")</f>
        <v>MW763070.1</v>
      </c>
    </row>
    <row r="796" spans="1:9" x14ac:dyDescent="0.25">
      <c r="A796" t="s">
        <v>17</v>
      </c>
      <c r="B796" t="s">
        <v>335</v>
      </c>
      <c r="C796">
        <v>556</v>
      </c>
      <c r="D796">
        <v>556</v>
      </c>
      <c r="E796" s="35">
        <v>1</v>
      </c>
      <c r="F796" s="34">
        <v>6.0000000000000005E-154</v>
      </c>
      <c r="G796">
        <v>97.83</v>
      </c>
      <c r="H796">
        <v>1180</v>
      </c>
      <c r="I796" t="str">
        <f>HYPERLINK("https://www.ncbi.nlm.nih.gov/nucleotide/MW763068.1?report=genbank&amp;log$=nucltop&amp;blast_rank=94&amp;RID=XE54TWKJ016","MW763068.1")</f>
        <v>MW763068.1</v>
      </c>
    </row>
    <row r="797" spans="1:9" x14ac:dyDescent="0.25">
      <c r="A797" t="s">
        <v>17</v>
      </c>
      <c r="B797" t="s">
        <v>336</v>
      </c>
      <c r="C797">
        <v>556</v>
      </c>
      <c r="D797">
        <v>556</v>
      </c>
      <c r="E797" s="35">
        <v>1</v>
      </c>
      <c r="F797" s="34">
        <v>6.0000000000000005E-154</v>
      </c>
      <c r="G797">
        <v>97.83</v>
      </c>
      <c r="H797">
        <v>1710</v>
      </c>
      <c r="I797" t="str">
        <f>HYPERLINK("https://www.ncbi.nlm.nih.gov/nucleotide/MT644699.1?report=genbank&amp;log$=nucltop&amp;blast_rank=95&amp;RID=XE54TWKJ016","MT644699.1")</f>
        <v>MT644699.1</v>
      </c>
    </row>
    <row r="798" spans="1:9" x14ac:dyDescent="0.25">
      <c r="A798" t="s">
        <v>17</v>
      </c>
      <c r="B798" t="s">
        <v>336</v>
      </c>
      <c r="C798">
        <v>556</v>
      </c>
      <c r="D798">
        <v>556</v>
      </c>
      <c r="E798" s="35">
        <v>1</v>
      </c>
      <c r="F798" s="34">
        <v>6.0000000000000005E-154</v>
      </c>
      <c r="G798">
        <v>97.83</v>
      </c>
      <c r="H798">
        <v>1773</v>
      </c>
      <c r="I798" t="str">
        <f>HYPERLINK("https://www.ncbi.nlm.nih.gov/nucleotide/MT644698.1?report=genbank&amp;log$=nucltop&amp;blast_rank=96&amp;RID=XE54TWKJ016","MT644698.1")</f>
        <v>MT644698.1</v>
      </c>
    </row>
    <row r="799" spans="1:9" x14ac:dyDescent="0.25">
      <c r="A799" t="s">
        <v>17</v>
      </c>
      <c r="B799" t="s">
        <v>336</v>
      </c>
      <c r="C799">
        <v>556</v>
      </c>
      <c r="D799">
        <v>556</v>
      </c>
      <c r="E799" s="35">
        <v>1</v>
      </c>
      <c r="F799" s="34">
        <v>6.0000000000000005E-154</v>
      </c>
      <c r="G799">
        <v>97.83</v>
      </c>
      <c r="H799">
        <v>1676</v>
      </c>
      <c r="I799" t="str">
        <f>HYPERLINK("https://www.ncbi.nlm.nih.gov/nucleotide/MT644697.1?report=genbank&amp;log$=nucltop&amp;blast_rank=97&amp;RID=XE54TWKJ016","MT644697.1")</f>
        <v>MT644697.1</v>
      </c>
    </row>
    <row r="800" spans="1:9" x14ac:dyDescent="0.25">
      <c r="A800" t="s">
        <v>17</v>
      </c>
      <c r="B800" t="s">
        <v>337</v>
      </c>
      <c r="C800">
        <v>556</v>
      </c>
      <c r="D800">
        <v>556</v>
      </c>
      <c r="E800" s="35">
        <v>1</v>
      </c>
      <c r="F800" s="34">
        <v>6.0000000000000005E-154</v>
      </c>
      <c r="G800">
        <v>97.83</v>
      </c>
      <c r="H800">
        <v>1696</v>
      </c>
      <c r="I800" t="str">
        <f>HYPERLINK("https://www.ncbi.nlm.nih.gov/nucleotide/MT521867.1?report=genbank&amp;log$=nucltop&amp;blast_rank=98&amp;RID=XE54TWKJ016","MT521867.1")</f>
        <v>MT521867.1</v>
      </c>
    </row>
    <row r="801" spans="1:9" x14ac:dyDescent="0.25">
      <c r="A801" t="s">
        <v>17</v>
      </c>
      <c r="B801" t="s">
        <v>338</v>
      </c>
      <c r="C801">
        <v>556</v>
      </c>
      <c r="D801">
        <v>556</v>
      </c>
      <c r="E801" s="35">
        <v>1</v>
      </c>
      <c r="F801" s="34">
        <v>6.0000000000000005E-154</v>
      </c>
      <c r="G801">
        <v>97.83</v>
      </c>
      <c r="H801">
        <v>1569</v>
      </c>
      <c r="I801" t="str">
        <f>HYPERLINK("https://www.ncbi.nlm.nih.gov/nucleotide/MN821570.1?report=genbank&amp;log$=nucltop&amp;blast_rank=99&amp;RID=XE54TWKJ016","MN821570.1")</f>
        <v>MN821570.1</v>
      </c>
    </row>
    <row r="802" spans="1:9" x14ac:dyDescent="0.25">
      <c r="A802" t="s">
        <v>17</v>
      </c>
      <c r="B802" t="s">
        <v>260</v>
      </c>
      <c r="C802">
        <v>556</v>
      </c>
      <c r="D802">
        <v>556</v>
      </c>
      <c r="E802" s="35">
        <v>1</v>
      </c>
      <c r="F802" s="34">
        <v>6.0000000000000005E-154</v>
      </c>
      <c r="G802">
        <v>97.83</v>
      </c>
      <c r="H802">
        <v>2952</v>
      </c>
      <c r="I802" t="str">
        <f>HYPERLINK("https://www.ncbi.nlm.nih.gov/nucleotide/MT022410.1?report=genbank&amp;log$=nucltop&amp;blast_rank=100&amp;RID=XE54TWKJ016","MT022410.1")</f>
        <v>MT022410.1</v>
      </c>
    </row>
    <row r="803" spans="1:9" x14ac:dyDescent="0.25">
      <c r="A803" t="s">
        <v>339</v>
      </c>
      <c r="B803" t="s">
        <v>237</v>
      </c>
      <c r="C803">
        <v>579</v>
      </c>
      <c r="D803">
        <v>579</v>
      </c>
      <c r="E803" s="35">
        <v>1</v>
      </c>
      <c r="F803" s="34">
        <v>9.9999999999999999E-161</v>
      </c>
      <c r="G803">
        <v>99.07</v>
      </c>
      <c r="H803">
        <v>1695</v>
      </c>
      <c r="I803" t="str">
        <f>HYPERLINK("https://www.ncbi.nlm.nih.gov/nucleotide/KY980035.1?report=genbank&amp;log$=nucltop&amp;blast_rank=1&amp;RID=XE5BZD56013","KY980035.1")</f>
        <v>KY980035.1</v>
      </c>
    </row>
    <row r="804" spans="1:9" x14ac:dyDescent="0.25">
      <c r="A804" t="s">
        <v>339</v>
      </c>
      <c r="B804" t="s">
        <v>240</v>
      </c>
      <c r="C804">
        <v>579</v>
      </c>
      <c r="D804">
        <v>579</v>
      </c>
      <c r="E804" s="35">
        <v>1</v>
      </c>
      <c r="F804" s="34">
        <v>9.9999999999999999E-161</v>
      </c>
      <c r="G804">
        <v>99.07</v>
      </c>
      <c r="H804">
        <v>384</v>
      </c>
      <c r="I804" t="str">
        <f>HYPERLINK("https://www.ncbi.nlm.nih.gov/nucleotide/MZ687491.1?report=genbank&amp;log$=nucltop&amp;blast_rank=2&amp;RID=XE5BZD56013","MZ687491.1")</f>
        <v>MZ687491.1</v>
      </c>
    </row>
    <row r="805" spans="1:9" x14ac:dyDescent="0.25">
      <c r="A805" t="s">
        <v>339</v>
      </c>
      <c r="B805" t="s">
        <v>241</v>
      </c>
      <c r="C805">
        <v>579</v>
      </c>
      <c r="D805">
        <v>579</v>
      </c>
      <c r="E805" s="35">
        <v>1</v>
      </c>
      <c r="F805" s="34">
        <v>9.9999999999999999E-161</v>
      </c>
      <c r="G805">
        <v>99.07</v>
      </c>
      <c r="H805">
        <v>1717</v>
      </c>
      <c r="I805" t="str">
        <f>HYPERLINK("https://www.ncbi.nlm.nih.gov/nucleotide/JQ639761.1?report=genbank&amp;log$=nucltop&amp;blast_rank=3&amp;RID=XE5BZD56013","JQ639761.1")</f>
        <v>JQ639761.1</v>
      </c>
    </row>
    <row r="806" spans="1:9" x14ac:dyDescent="0.25">
      <c r="A806" t="s">
        <v>339</v>
      </c>
      <c r="B806" t="s">
        <v>243</v>
      </c>
      <c r="C806">
        <v>573</v>
      </c>
      <c r="D806">
        <v>573</v>
      </c>
      <c r="E806" s="35">
        <v>1</v>
      </c>
      <c r="F806" s="34">
        <v>6.0000000000000002E-159</v>
      </c>
      <c r="G806">
        <v>98.76</v>
      </c>
      <c r="H806">
        <v>1161</v>
      </c>
      <c r="I806" t="str">
        <f>HYPERLINK("https://www.ncbi.nlm.nih.gov/nucleotide/MN416312.1?report=genbank&amp;log$=nucltop&amp;blast_rank=4&amp;RID=XE5BZD56013","MN416312.1")</f>
        <v>MN416312.1</v>
      </c>
    </row>
    <row r="807" spans="1:9" x14ac:dyDescent="0.25">
      <c r="A807" t="s">
        <v>339</v>
      </c>
      <c r="B807" t="s">
        <v>243</v>
      </c>
      <c r="C807">
        <v>573</v>
      </c>
      <c r="D807">
        <v>573</v>
      </c>
      <c r="E807" s="35">
        <v>1</v>
      </c>
      <c r="F807" s="34">
        <v>6.0000000000000002E-159</v>
      </c>
      <c r="G807">
        <v>98.76</v>
      </c>
      <c r="H807">
        <v>1161</v>
      </c>
      <c r="I807" t="str">
        <f>HYPERLINK("https://www.ncbi.nlm.nih.gov/nucleotide/MN416310.1?report=genbank&amp;log$=nucltop&amp;blast_rank=5&amp;RID=XE5BZD56013","MN416310.1")</f>
        <v>MN416310.1</v>
      </c>
    </row>
    <row r="808" spans="1:9" x14ac:dyDescent="0.25">
      <c r="A808" t="s">
        <v>339</v>
      </c>
      <c r="B808" t="s">
        <v>244</v>
      </c>
      <c r="C808">
        <v>573</v>
      </c>
      <c r="D808">
        <v>573</v>
      </c>
      <c r="E808" s="35">
        <v>1</v>
      </c>
      <c r="F808" s="34">
        <v>6.0000000000000002E-159</v>
      </c>
      <c r="G808">
        <v>98.76</v>
      </c>
      <c r="H808">
        <v>1161</v>
      </c>
      <c r="I808" t="str">
        <f>HYPERLINK("https://www.ncbi.nlm.nih.gov/nucleotide/MN416309.1?report=genbank&amp;log$=nucltop&amp;blast_rank=6&amp;RID=XE5BZD56013","MN416309.1")</f>
        <v>MN416309.1</v>
      </c>
    </row>
    <row r="809" spans="1:9" x14ac:dyDescent="0.25">
      <c r="A809" t="s">
        <v>339</v>
      </c>
      <c r="B809" t="s">
        <v>299</v>
      </c>
      <c r="C809">
        <v>573</v>
      </c>
      <c r="D809">
        <v>573</v>
      </c>
      <c r="E809" s="35">
        <v>1</v>
      </c>
      <c r="F809" s="34">
        <v>6.0000000000000002E-159</v>
      </c>
      <c r="G809">
        <v>98.76</v>
      </c>
      <c r="H809">
        <v>1628</v>
      </c>
      <c r="I809" t="str">
        <f>HYPERLINK("https://www.ncbi.nlm.nih.gov/nucleotide/MH764678.1?report=genbank&amp;log$=nucltop&amp;blast_rank=7&amp;RID=XE5BZD56013","MH764678.1")</f>
        <v>MH764678.1</v>
      </c>
    </row>
    <row r="810" spans="1:9" x14ac:dyDescent="0.25">
      <c r="A810" t="s">
        <v>339</v>
      </c>
      <c r="B810" t="s">
        <v>235</v>
      </c>
      <c r="C810">
        <v>573</v>
      </c>
      <c r="D810">
        <v>573</v>
      </c>
      <c r="E810" s="35">
        <v>1</v>
      </c>
      <c r="F810" s="34">
        <v>6.0000000000000002E-159</v>
      </c>
      <c r="G810">
        <v>98.76</v>
      </c>
      <c r="H810">
        <v>1307</v>
      </c>
      <c r="I810" t="str">
        <f>HYPERLINK("https://www.ncbi.nlm.nih.gov/nucleotide/KP790170.1?report=genbank&amp;log$=nucltop&amp;blast_rank=8&amp;RID=XE5BZD56013","KP790170.1")</f>
        <v>KP790170.1</v>
      </c>
    </row>
    <row r="811" spans="1:9" x14ac:dyDescent="0.25">
      <c r="A811" t="s">
        <v>339</v>
      </c>
      <c r="B811" t="s">
        <v>340</v>
      </c>
      <c r="C811">
        <v>573</v>
      </c>
      <c r="D811">
        <v>573</v>
      </c>
      <c r="E811" s="35">
        <v>1</v>
      </c>
      <c r="F811" s="34">
        <v>6.0000000000000002E-159</v>
      </c>
      <c r="G811">
        <v>98.76</v>
      </c>
      <c r="H811">
        <v>1342</v>
      </c>
      <c r="I811" t="str">
        <f>HYPERLINK("https://www.ncbi.nlm.nih.gov/nucleotide/KF806599.1?report=genbank&amp;log$=nucltop&amp;blast_rank=9&amp;RID=XE5BZD56013","KF806599.1")</f>
        <v>KF806599.1</v>
      </c>
    </row>
    <row r="812" spans="1:9" x14ac:dyDescent="0.25">
      <c r="A812" t="s">
        <v>339</v>
      </c>
      <c r="B812" t="s">
        <v>340</v>
      </c>
      <c r="C812">
        <v>573</v>
      </c>
      <c r="D812">
        <v>573</v>
      </c>
      <c r="E812" s="35">
        <v>1</v>
      </c>
      <c r="F812" s="34">
        <v>6.0000000000000002E-159</v>
      </c>
      <c r="G812">
        <v>98.76</v>
      </c>
      <c r="H812">
        <v>1341</v>
      </c>
      <c r="I812" t="str">
        <f>HYPERLINK("https://www.ncbi.nlm.nih.gov/nucleotide/KF806598.1?report=genbank&amp;log$=nucltop&amp;blast_rank=10&amp;RID=XE5BZD56013","KF806598.1")</f>
        <v>KF806598.1</v>
      </c>
    </row>
    <row r="813" spans="1:9" x14ac:dyDescent="0.25">
      <c r="A813" t="s">
        <v>339</v>
      </c>
      <c r="B813" t="s">
        <v>234</v>
      </c>
      <c r="C813">
        <v>573</v>
      </c>
      <c r="D813">
        <v>573</v>
      </c>
      <c r="E813" s="35">
        <v>1</v>
      </c>
      <c r="F813" s="34">
        <v>6.0000000000000002E-159</v>
      </c>
      <c r="G813">
        <v>98.76</v>
      </c>
      <c r="H813">
        <v>384</v>
      </c>
      <c r="I813" t="str">
        <f>HYPERLINK("https://www.ncbi.nlm.nih.gov/nucleotide/MZ687690.1?report=genbank&amp;log$=nucltop&amp;blast_rank=11&amp;RID=XE5BZD56013","MZ687690.1")</f>
        <v>MZ687690.1</v>
      </c>
    </row>
    <row r="814" spans="1:9" x14ac:dyDescent="0.25">
      <c r="A814" t="s">
        <v>339</v>
      </c>
      <c r="B814" t="s">
        <v>234</v>
      </c>
      <c r="C814">
        <v>573</v>
      </c>
      <c r="D814">
        <v>573</v>
      </c>
      <c r="E814" s="35">
        <v>1</v>
      </c>
      <c r="F814" s="34">
        <v>6.0000000000000002E-159</v>
      </c>
      <c r="G814">
        <v>98.76</v>
      </c>
      <c r="H814">
        <v>384</v>
      </c>
      <c r="I814" t="str">
        <f>HYPERLINK("https://www.ncbi.nlm.nih.gov/nucleotide/MZ687684.1?report=genbank&amp;log$=nucltop&amp;blast_rank=12&amp;RID=XE5BZD56013","MZ687684.1")</f>
        <v>MZ687684.1</v>
      </c>
    </row>
    <row r="815" spans="1:9" x14ac:dyDescent="0.25">
      <c r="A815" t="s">
        <v>339</v>
      </c>
      <c r="B815" t="s">
        <v>234</v>
      </c>
      <c r="C815">
        <v>573</v>
      </c>
      <c r="D815">
        <v>573</v>
      </c>
      <c r="E815" s="35">
        <v>1</v>
      </c>
      <c r="F815" s="34">
        <v>6.0000000000000002E-159</v>
      </c>
      <c r="G815">
        <v>98.76</v>
      </c>
      <c r="H815">
        <v>384</v>
      </c>
      <c r="I815" t="str">
        <f>HYPERLINK("https://www.ncbi.nlm.nih.gov/nucleotide/MZ687668.1?report=genbank&amp;log$=nucltop&amp;blast_rank=13&amp;RID=XE5BZD56013","MZ687668.1")</f>
        <v>MZ687668.1</v>
      </c>
    </row>
    <row r="816" spans="1:9" x14ac:dyDescent="0.25">
      <c r="A816" t="s">
        <v>339</v>
      </c>
      <c r="B816" t="s">
        <v>246</v>
      </c>
      <c r="C816">
        <v>573</v>
      </c>
      <c r="D816">
        <v>573</v>
      </c>
      <c r="E816" s="35">
        <v>1</v>
      </c>
      <c r="F816" s="34">
        <v>6.0000000000000002E-159</v>
      </c>
      <c r="G816">
        <v>98.76</v>
      </c>
      <c r="H816">
        <v>1549</v>
      </c>
      <c r="I816" t="str">
        <f>HYPERLINK("https://www.ncbi.nlm.nih.gov/nucleotide/HQ270473.1?report=genbank&amp;log$=nucltop&amp;blast_rank=14&amp;RID=XE5BZD56013","HQ270473.1")</f>
        <v>HQ270473.1</v>
      </c>
    </row>
    <row r="817" spans="1:9" x14ac:dyDescent="0.25">
      <c r="A817" t="s">
        <v>339</v>
      </c>
      <c r="B817" t="s">
        <v>246</v>
      </c>
      <c r="C817">
        <v>573</v>
      </c>
      <c r="D817">
        <v>573</v>
      </c>
      <c r="E817" s="35">
        <v>1</v>
      </c>
      <c r="F817" s="34">
        <v>6.0000000000000002E-159</v>
      </c>
      <c r="G817">
        <v>98.76</v>
      </c>
      <c r="H817">
        <v>1549</v>
      </c>
      <c r="I817" t="str">
        <f>HYPERLINK("https://www.ncbi.nlm.nih.gov/nucleotide/HQ270472.1?report=genbank&amp;log$=nucltop&amp;blast_rank=15&amp;RID=XE5BZD56013","HQ270472.1")</f>
        <v>HQ270472.1</v>
      </c>
    </row>
    <row r="818" spans="1:9" x14ac:dyDescent="0.25">
      <c r="A818" t="s">
        <v>339</v>
      </c>
      <c r="B818" t="s">
        <v>236</v>
      </c>
      <c r="C818">
        <v>573</v>
      </c>
      <c r="D818">
        <v>573</v>
      </c>
      <c r="E818" s="35">
        <v>1</v>
      </c>
      <c r="F818" s="34">
        <v>6.0000000000000002E-159</v>
      </c>
      <c r="G818">
        <v>98.76</v>
      </c>
      <c r="H818">
        <v>1779</v>
      </c>
      <c r="I818" t="str">
        <f>HYPERLINK("https://www.ncbi.nlm.nih.gov/nucleotide/FJ947040.1?report=genbank&amp;log$=nucltop&amp;blast_rank=16&amp;RID=XE5BZD56013","FJ947040.1")</f>
        <v>FJ947040.1</v>
      </c>
    </row>
    <row r="819" spans="1:9" x14ac:dyDescent="0.25">
      <c r="A819" t="s">
        <v>339</v>
      </c>
      <c r="B819" t="s">
        <v>243</v>
      </c>
      <c r="C819">
        <v>573</v>
      </c>
      <c r="D819">
        <v>573</v>
      </c>
      <c r="E819" s="35">
        <v>1</v>
      </c>
      <c r="F819" s="34">
        <v>6.0000000000000002E-159</v>
      </c>
      <c r="G819">
        <v>98.76</v>
      </c>
      <c r="H819">
        <v>710</v>
      </c>
      <c r="I819" t="str">
        <f>HYPERLINK("https://www.ncbi.nlm.nih.gov/nucleotide/FJ024298.1?report=genbank&amp;log$=nucltop&amp;blast_rank=17&amp;RID=XE5BZD56013","FJ024298.1")</f>
        <v>FJ024298.1</v>
      </c>
    </row>
    <row r="820" spans="1:9" x14ac:dyDescent="0.25">
      <c r="A820" t="s">
        <v>339</v>
      </c>
      <c r="B820" t="s">
        <v>243</v>
      </c>
      <c r="C820">
        <v>573</v>
      </c>
      <c r="D820">
        <v>573</v>
      </c>
      <c r="E820" s="35">
        <v>1</v>
      </c>
      <c r="F820" s="34">
        <v>6.0000000000000002E-159</v>
      </c>
      <c r="G820">
        <v>98.76</v>
      </c>
      <c r="H820">
        <v>709</v>
      </c>
      <c r="I820" t="str">
        <f>HYPERLINK("https://www.ncbi.nlm.nih.gov/nucleotide/FJ024297.1?report=genbank&amp;log$=nucltop&amp;blast_rank=18&amp;RID=XE5BZD56013","FJ024297.1")</f>
        <v>FJ024297.1</v>
      </c>
    </row>
    <row r="821" spans="1:9" x14ac:dyDescent="0.25">
      <c r="A821" t="s">
        <v>339</v>
      </c>
      <c r="B821" t="s">
        <v>248</v>
      </c>
      <c r="C821">
        <v>568</v>
      </c>
      <c r="D821">
        <v>568</v>
      </c>
      <c r="E821" s="35">
        <v>1</v>
      </c>
      <c r="F821" s="34">
        <v>3E-157</v>
      </c>
      <c r="G821">
        <v>98.45</v>
      </c>
      <c r="H821">
        <v>1738</v>
      </c>
      <c r="I821" t="str">
        <f>HYPERLINK("https://www.ncbi.nlm.nih.gov/nucleotide/MH732694.1?report=genbank&amp;log$=nucltop&amp;blast_rank=19&amp;RID=XE5BZD56013","MH732694.1")</f>
        <v>MH732694.1</v>
      </c>
    </row>
    <row r="822" spans="1:9" x14ac:dyDescent="0.25">
      <c r="A822" t="s">
        <v>339</v>
      </c>
      <c r="B822" t="s">
        <v>249</v>
      </c>
      <c r="C822">
        <v>568</v>
      </c>
      <c r="D822">
        <v>568</v>
      </c>
      <c r="E822" s="35">
        <v>1</v>
      </c>
      <c r="F822" s="34">
        <v>3E-157</v>
      </c>
      <c r="G822">
        <v>98.45</v>
      </c>
      <c r="H822">
        <v>1714</v>
      </c>
      <c r="I822" t="str">
        <f>HYPERLINK("https://www.ncbi.nlm.nih.gov/nucleotide/MH732691.1?report=genbank&amp;log$=nucltop&amp;blast_rank=20&amp;RID=XE5BZD56013","MH732691.1")</f>
        <v>MH732691.1</v>
      </c>
    </row>
    <row r="823" spans="1:9" x14ac:dyDescent="0.25">
      <c r="A823" t="s">
        <v>339</v>
      </c>
      <c r="B823" t="s">
        <v>249</v>
      </c>
      <c r="C823">
        <v>568</v>
      </c>
      <c r="D823">
        <v>568</v>
      </c>
      <c r="E823" s="35">
        <v>1</v>
      </c>
      <c r="F823" s="34">
        <v>3E-157</v>
      </c>
      <c r="G823">
        <v>98.45</v>
      </c>
      <c r="H823">
        <v>1731</v>
      </c>
      <c r="I823" t="str">
        <f>HYPERLINK("https://www.ncbi.nlm.nih.gov/nucleotide/MH732689.1?report=genbank&amp;log$=nucltop&amp;blast_rank=21&amp;RID=XE5BZD56013","MH732689.1")</f>
        <v>MH732689.1</v>
      </c>
    </row>
    <row r="824" spans="1:9" x14ac:dyDescent="0.25">
      <c r="A824" t="s">
        <v>339</v>
      </c>
      <c r="B824" t="s">
        <v>250</v>
      </c>
      <c r="C824">
        <v>568</v>
      </c>
      <c r="D824">
        <v>568</v>
      </c>
      <c r="E824" s="35">
        <v>1</v>
      </c>
      <c r="F824" s="34">
        <v>3E-157</v>
      </c>
      <c r="G824">
        <v>98.45</v>
      </c>
      <c r="H824">
        <v>1695</v>
      </c>
      <c r="I824" t="str">
        <f>HYPERLINK("https://www.ncbi.nlm.nih.gov/nucleotide/KY980394.1?report=genbank&amp;log$=nucltop&amp;blast_rank=22&amp;RID=XE5BZD56013","KY980394.1")</f>
        <v>KY980394.1</v>
      </c>
    </row>
    <row r="825" spans="1:9" x14ac:dyDescent="0.25">
      <c r="A825" t="s">
        <v>339</v>
      </c>
      <c r="B825" t="s">
        <v>237</v>
      </c>
      <c r="C825">
        <v>568</v>
      </c>
      <c r="D825">
        <v>568</v>
      </c>
      <c r="E825" s="35">
        <v>1</v>
      </c>
      <c r="F825" s="34">
        <v>3E-157</v>
      </c>
      <c r="G825">
        <v>98.45</v>
      </c>
      <c r="H825">
        <v>1694</v>
      </c>
      <c r="I825" t="str">
        <f>HYPERLINK("https://www.ncbi.nlm.nih.gov/nucleotide/KY980382.1?report=genbank&amp;log$=nucltop&amp;blast_rank=23&amp;RID=XE5BZD56013","KY980382.1")</f>
        <v>KY980382.1</v>
      </c>
    </row>
    <row r="826" spans="1:9" x14ac:dyDescent="0.25">
      <c r="A826" t="s">
        <v>339</v>
      </c>
      <c r="B826" t="s">
        <v>250</v>
      </c>
      <c r="C826">
        <v>568</v>
      </c>
      <c r="D826">
        <v>568</v>
      </c>
      <c r="E826" s="35">
        <v>1</v>
      </c>
      <c r="F826" s="34">
        <v>3E-157</v>
      </c>
      <c r="G826">
        <v>98.45</v>
      </c>
      <c r="H826">
        <v>1694</v>
      </c>
      <c r="I826" t="str">
        <f>HYPERLINK("https://www.ncbi.nlm.nih.gov/nucleotide/KY980272.1?report=genbank&amp;log$=nucltop&amp;blast_rank=24&amp;RID=XE5BZD56013","KY980272.1")</f>
        <v>KY980272.1</v>
      </c>
    </row>
    <row r="827" spans="1:9" x14ac:dyDescent="0.25">
      <c r="A827" t="s">
        <v>339</v>
      </c>
      <c r="B827" t="s">
        <v>237</v>
      </c>
      <c r="C827">
        <v>568</v>
      </c>
      <c r="D827">
        <v>568</v>
      </c>
      <c r="E827" s="35">
        <v>1</v>
      </c>
      <c r="F827" s="34">
        <v>3E-157</v>
      </c>
      <c r="G827">
        <v>98.45</v>
      </c>
      <c r="H827">
        <v>1694</v>
      </c>
      <c r="I827" t="str">
        <f>HYPERLINK("https://www.ncbi.nlm.nih.gov/nucleotide/KY980245.1?report=genbank&amp;log$=nucltop&amp;blast_rank=25&amp;RID=XE5BZD56013","KY980245.1")</f>
        <v>KY980245.1</v>
      </c>
    </row>
    <row r="828" spans="1:9" x14ac:dyDescent="0.25">
      <c r="A828" t="s">
        <v>339</v>
      </c>
      <c r="B828" t="s">
        <v>250</v>
      </c>
      <c r="C828">
        <v>568</v>
      </c>
      <c r="D828">
        <v>568</v>
      </c>
      <c r="E828" s="35">
        <v>1</v>
      </c>
      <c r="F828" s="34">
        <v>3E-157</v>
      </c>
      <c r="G828">
        <v>98.45</v>
      </c>
      <c r="H828">
        <v>1695</v>
      </c>
      <c r="I828" t="str">
        <f>HYPERLINK("https://www.ncbi.nlm.nih.gov/nucleotide/KY980220.1?report=genbank&amp;log$=nucltop&amp;blast_rank=26&amp;RID=XE5BZD56013","KY980220.1")</f>
        <v>KY980220.1</v>
      </c>
    </row>
    <row r="829" spans="1:9" x14ac:dyDescent="0.25">
      <c r="A829" t="s">
        <v>339</v>
      </c>
      <c r="B829" t="s">
        <v>250</v>
      </c>
      <c r="C829">
        <v>568</v>
      </c>
      <c r="D829">
        <v>568</v>
      </c>
      <c r="E829" s="35">
        <v>1</v>
      </c>
      <c r="F829" s="34">
        <v>3E-157</v>
      </c>
      <c r="G829">
        <v>98.45</v>
      </c>
      <c r="H829">
        <v>1695</v>
      </c>
      <c r="I829" t="str">
        <f>HYPERLINK("https://www.ncbi.nlm.nih.gov/nucleotide/KY980138.1?report=genbank&amp;log$=nucltop&amp;blast_rank=27&amp;RID=XE5BZD56013","KY980138.1")</f>
        <v>KY980138.1</v>
      </c>
    </row>
    <row r="830" spans="1:9" x14ac:dyDescent="0.25">
      <c r="A830" t="s">
        <v>339</v>
      </c>
      <c r="B830" t="s">
        <v>250</v>
      </c>
      <c r="C830">
        <v>568</v>
      </c>
      <c r="D830">
        <v>568</v>
      </c>
      <c r="E830" s="35">
        <v>1</v>
      </c>
      <c r="F830" s="34">
        <v>3E-157</v>
      </c>
      <c r="G830">
        <v>98.45</v>
      </c>
      <c r="H830">
        <v>1695</v>
      </c>
      <c r="I830" t="str">
        <f>HYPERLINK("https://www.ncbi.nlm.nih.gov/nucleotide/KY980129.1?report=genbank&amp;log$=nucltop&amp;blast_rank=28&amp;RID=XE5BZD56013","KY980129.1")</f>
        <v>KY980129.1</v>
      </c>
    </row>
    <row r="831" spans="1:9" x14ac:dyDescent="0.25">
      <c r="A831" t="s">
        <v>339</v>
      </c>
      <c r="B831" t="s">
        <v>250</v>
      </c>
      <c r="C831">
        <v>568</v>
      </c>
      <c r="D831">
        <v>568</v>
      </c>
      <c r="E831" s="35">
        <v>1</v>
      </c>
      <c r="F831" s="34">
        <v>3E-157</v>
      </c>
      <c r="G831">
        <v>98.45</v>
      </c>
      <c r="H831">
        <v>1695</v>
      </c>
      <c r="I831" t="str">
        <f>HYPERLINK("https://www.ncbi.nlm.nih.gov/nucleotide/KY980118.1?report=genbank&amp;log$=nucltop&amp;blast_rank=29&amp;RID=XE5BZD56013","KY980118.1")</f>
        <v>KY980118.1</v>
      </c>
    </row>
    <row r="832" spans="1:9" x14ac:dyDescent="0.25">
      <c r="A832" t="s">
        <v>339</v>
      </c>
      <c r="B832" t="s">
        <v>250</v>
      </c>
      <c r="C832">
        <v>568</v>
      </c>
      <c r="D832">
        <v>568</v>
      </c>
      <c r="E832" s="35">
        <v>1</v>
      </c>
      <c r="F832" s="34">
        <v>3E-157</v>
      </c>
      <c r="G832">
        <v>98.45</v>
      </c>
      <c r="H832">
        <v>1695</v>
      </c>
      <c r="I832" t="str">
        <f>HYPERLINK("https://www.ncbi.nlm.nih.gov/nucleotide/KY980078.1?report=genbank&amp;log$=nucltop&amp;blast_rank=30&amp;RID=XE5BZD56013","KY980078.1")</f>
        <v>KY980078.1</v>
      </c>
    </row>
    <row r="833" spans="1:9" x14ac:dyDescent="0.25">
      <c r="A833" t="s">
        <v>339</v>
      </c>
      <c r="B833" t="s">
        <v>251</v>
      </c>
      <c r="C833">
        <v>568</v>
      </c>
      <c r="D833">
        <v>568</v>
      </c>
      <c r="E833" s="35">
        <v>1</v>
      </c>
      <c r="F833" s="34">
        <v>3E-157</v>
      </c>
      <c r="G833">
        <v>98.45</v>
      </c>
      <c r="H833">
        <v>1783</v>
      </c>
      <c r="I833" t="str">
        <f>HYPERLINK("https://www.ncbi.nlm.nih.gov/nucleotide/KY996796.1?report=genbank&amp;log$=nucltop&amp;blast_rank=31&amp;RID=XE5BZD56013","KY996796.1")</f>
        <v>KY996796.1</v>
      </c>
    </row>
    <row r="834" spans="1:9" x14ac:dyDescent="0.25">
      <c r="A834" t="s">
        <v>339</v>
      </c>
      <c r="B834" t="s">
        <v>251</v>
      </c>
      <c r="C834">
        <v>568</v>
      </c>
      <c r="D834">
        <v>568</v>
      </c>
      <c r="E834" s="35">
        <v>1</v>
      </c>
      <c r="F834" s="34">
        <v>3E-157</v>
      </c>
      <c r="G834">
        <v>98.45</v>
      </c>
      <c r="H834">
        <v>1764</v>
      </c>
      <c r="I834" t="str">
        <f>HYPERLINK("https://www.ncbi.nlm.nih.gov/nucleotide/KY996794.1?report=genbank&amp;log$=nucltop&amp;blast_rank=32&amp;RID=XE5BZD56013","KY996794.1")</f>
        <v>KY996794.1</v>
      </c>
    </row>
    <row r="835" spans="1:9" x14ac:dyDescent="0.25">
      <c r="A835" t="s">
        <v>339</v>
      </c>
      <c r="B835" t="s">
        <v>251</v>
      </c>
      <c r="C835">
        <v>568</v>
      </c>
      <c r="D835">
        <v>568</v>
      </c>
      <c r="E835" s="35">
        <v>1</v>
      </c>
      <c r="F835" s="34">
        <v>3E-157</v>
      </c>
      <c r="G835">
        <v>98.45</v>
      </c>
      <c r="H835">
        <v>1779</v>
      </c>
      <c r="I835" t="str">
        <f>HYPERLINK("https://www.ncbi.nlm.nih.gov/nucleotide/KY996793.1?report=genbank&amp;log$=nucltop&amp;blast_rank=33&amp;RID=XE5BZD56013","KY996793.1")</f>
        <v>KY996793.1</v>
      </c>
    </row>
    <row r="836" spans="1:9" x14ac:dyDescent="0.25">
      <c r="A836" t="s">
        <v>339</v>
      </c>
      <c r="B836" t="s">
        <v>251</v>
      </c>
      <c r="C836">
        <v>568</v>
      </c>
      <c r="D836">
        <v>568</v>
      </c>
      <c r="E836" s="35">
        <v>1</v>
      </c>
      <c r="F836" s="34">
        <v>3E-157</v>
      </c>
      <c r="G836">
        <v>98.45</v>
      </c>
      <c r="H836">
        <v>3014</v>
      </c>
      <c r="I836" t="str">
        <f>HYPERLINK("https://www.ncbi.nlm.nih.gov/nucleotide/KY996784.1?report=genbank&amp;log$=nucltop&amp;blast_rank=34&amp;RID=XE5BZD56013","KY996784.1")</f>
        <v>KY996784.1</v>
      </c>
    </row>
    <row r="837" spans="1:9" x14ac:dyDescent="0.25">
      <c r="A837" t="s">
        <v>339</v>
      </c>
      <c r="B837" t="s">
        <v>251</v>
      </c>
      <c r="C837">
        <v>568</v>
      </c>
      <c r="D837">
        <v>568</v>
      </c>
      <c r="E837" s="35">
        <v>1</v>
      </c>
      <c r="F837" s="34">
        <v>3E-157</v>
      </c>
      <c r="G837">
        <v>98.45</v>
      </c>
      <c r="H837">
        <v>3006</v>
      </c>
      <c r="I837" t="str">
        <f>HYPERLINK("https://www.ncbi.nlm.nih.gov/nucleotide/KY996783.1?report=genbank&amp;log$=nucltop&amp;blast_rank=35&amp;RID=XE5BZD56013","KY996783.1")</f>
        <v>KY996783.1</v>
      </c>
    </row>
    <row r="838" spans="1:9" x14ac:dyDescent="0.25">
      <c r="A838" t="s">
        <v>339</v>
      </c>
      <c r="B838" t="s">
        <v>251</v>
      </c>
      <c r="C838">
        <v>568</v>
      </c>
      <c r="D838">
        <v>568</v>
      </c>
      <c r="E838" s="35">
        <v>1</v>
      </c>
      <c r="F838" s="34">
        <v>3E-157</v>
      </c>
      <c r="G838">
        <v>98.45</v>
      </c>
      <c r="H838">
        <v>3008</v>
      </c>
      <c r="I838" t="str">
        <f>HYPERLINK("https://www.ncbi.nlm.nih.gov/nucleotide/KY996782.1?report=genbank&amp;log$=nucltop&amp;blast_rank=36&amp;RID=XE5BZD56013","KY996782.1")</f>
        <v>KY996782.1</v>
      </c>
    </row>
    <row r="839" spans="1:9" x14ac:dyDescent="0.25">
      <c r="A839" t="s">
        <v>339</v>
      </c>
      <c r="B839" t="s">
        <v>341</v>
      </c>
      <c r="C839">
        <v>568</v>
      </c>
      <c r="D839">
        <v>568</v>
      </c>
      <c r="E839" s="35">
        <v>1</v>
      </c>
      <c r="F839" s="34">
        <v>3E-157</v>
      </c>
      <c r="G839">
        <v>98.45</v>
      </c>
      <c r="H839">
        <v>1693</v>
      </c>
      <c r="I839" t="str">
        <f>HYPERLINK("https://www.ncbi.nlm.nih.gov/nucleotide/KY688189.1?report=genbank&amp;log$=nucltop&amp;blast_rank=37&amp;RID=XE5BZD56013","KY688189.1")</f>
        <v>KY688189.1</v>
      </c>
    </row>
    <row r="840" spans="1:9" x14ac:dyDescent="0.25">
      <c r="A840" t="s">
        <v>339</v>
      </c>
      <c r="B840" t="s">
        <v>341</v>
      </c>
      <c r="C840">
        <v>568</v>
      </c>
      <c r="D840">
        <v>568</v>
      </c>
      <c r="E840" s="35">
        <v>1</v>
      </c>
      <c r="F840" s="34">
        <v>3E-157</v>
      </c>
      <c r="G840">
        <v>98.45</v>
      </c>
      <c r="H840">
        <v>1693</v>
      </c>
      <c r="I840" t="str">
        <f>HYPERLINK("https://www.ncbi.nlm.nih.gov/nucleotide/KY688188.1?report=genbank&amp;log$=nucltop&amp;blast_rank=38&amp;RID=XE5BZD56013","KY688188.1")</f>
        <v>KY688188.1</v>
      </c>
    </row>
    <row r="841" spans="1:9" x14ac:dyDescent="0.25">
      <c r="A841" t="s">
        <v>339</v>
      </c>
      <c r="B841" t="s">
        <v>252</v>
      </c>
      <c r="C841">
        <v>568</v>
      </c>
      <c r="D841">
        <v>568</v>
      </c>
      <c r="E841" s="35">
        <v>1</v>
      </c>
      <c r="F841" s="34">
        <v>3E-157</v>
      </c>
      <c r="G841">
        <v>98.45</v>
      </c>
      <c r="H841">
        <v>1799</v>
      </c>
      <c r="I841" t="str">
        <f>HYPERLINK("https://www.ncbi.nlm.nih.gov/nucleotide/KR535601.1?report=genbank&amp;log$=nucltop&amp;blast_rank=39&amp;RID=XE5BZD56013","KR535601.1")</f>
        <v>KR535601.1</v>
      </c>
    </row>
    <row r="842" spans="1:9" x14ac:dyDescent="0.25">
      <c r="A842" t="s">
        <v>339</v>
      </c>
      <c r="B842" t="s">
        <v>253</v>
      </c>
      <c r="C842">
        <v>568</v>
      </c>
      <c r="D842">
        <v>568</v>
      </c>
      <c r="E842" s="35">
        <v>1</v>
      </c>
      <c r="F842" s="34">
        <v>3E-157</v>
      </c>
      <c r="G842">
        <v>98.45</v>
      </c>
      <c r="H842">
        <v>2826</v>
      </c>
      <c r="I842" t="str">
        <f>HYPERLINK("https://www.ncbi.nlm.nih.gov/nucleotide/KM357282.1?report=genbank&amp;log$=nucltop&amp;blast_rank=40&amp;RID=XE5BZD56013","KM357282.1")</f>
        <v>KM357282.1</v>
      </c>
    </row>
    <row r="843" spans="1:9" x14ac:dyDescent="0.25">
      <c r="A843" t="s">
        <v>339</v>
      </c>
      <c r="B843" t="s">
        <v>254</v>
      </c>
      <c r="C843">
        <v>568</v>
      </c>
      <c r="D843">
        <v>568</v>
      </c>
      <c r="E843" s="35">
        <v>1</v>
      </c>
      <c r="F843" s="34">
        <v>3E-157</v>
      </c>
      <c r="G843">
        <v>98.45</v>
      </c>
      <c r="H843">
        <v>1705</v>
      </c>
      <c r="I843" t="str">
        <f>HYPERLINK("https://www.ncbi.nlm.nih.gov/nucleotide/KR362891.1?report=genbank&amp;log$=nucltop&amp;blast_rank=41&amp;RID=XE5BZD56013","KR362891.1")</f>
        <v>KR362891.1</v>
      </c>
    </row>
    <row r="844" spans="1:9" x14ac:dyDescent="0.25">
      <c r="A844" t="s">
        <v>339</v>
      </c>
      <c r="B844" t="s">
        <v>255</v>
      </c>
      <c r="C844">
        <v>568</v>
      </c>
      <c r="D844">
        <v>568</v>
      </c>
      <c r="E844" s="35">
        <v>1</v>
      </c>
      <c r="F844" s="34">
        <v>3E-157</v>
      </c>
      <c r="G844">
        <v>98.45</v>
      </c>
      <c r="H844">
        <v>1754</v>
      </c>
      <c r="I844" t="str">
        <f>HYPERLINK("https://www.ncbi.nlm.nih.gov/nucleotide/KR362907.1?report=genbank&amp;log$=nucltop&amp;blast_rank=42&amp;RID=XE5BZD56013","KR362907.1")</f>
        <v>KR362907.1</v>
      </c>
    </row>
    <row r="845" spans="1:9" x14ac:dyDescent="0.25">
      <c r="A845" t="s">
        <v>339</v>
      </c>
      <c r="B845" t="s">
        <v>256</v>
      </c>
      <c r="C845">
        <v>568</v>
      </c>
      <c r="D845">
        <v>568</v>
      </c>
      <c r="E845" s="35">
        <v>1</v>
      </c>
      <c r="F845" s="34">
        <v>3E-157</v>
      </c>
      <c r="G845">
        <v>98.45</v>
      </c>
      <c r="H845">
        <v>1845</v>
      </c>
      <c r="I845" t="str">
        <f>HYPERLINK("https://www.ncbi.nlm.nih.gov/nucleotide/OQ162330.1?report=genbank&amp;log$=nucltop&amp;blast_rank=43&amp;RID=XE5BZD56013","OQ162330.1")</f>
        <v>OQ162330.1</v>
      </c>
    </row>
    <row r="846" spans="1:9" x14ac:dyDescent="0.25">
      <c r="A846" t="s">
        <v>339</v>
      </c>
      <c r="B846" t="s">
        <v>257</v>
      </c>
      <c r="C846">
        <v>568</v>
      </c>
      <c r="D846">
        <v>568</v>
      </c>
      <c r="E846" s="35">
        <v>1</v>
      </c>
      <c r="F846" s="34">
        <v>3E-157</v>
      </c>
      <c r="G846">
        <v>98.45</v>
      </c>
      <c r="H846">
        <v>1804</v>
      </c>
      <c r="I846" t="str">
        <f>HYPERLINK("https://www.ncbi.nlm.nih.gov/nucleotide/LC054940.1?report=genbank&amp;log$=nucltop&amp;blast_rank=44&amp;RID=XE5BZD56013","LC054940.1")</f>
        <v>LC054940.1</v>
      </c>
    </row>
    <row r="847" spans="1:9" x14ac:dyDescent="0.25">
      <c r="A847" t="s">
        <v>339</v>
      </c>
      <c r="B847" t="s">
        <v>249</v>
      </c>
      <c r="C847">
        <v>568</v>
      </c>
      <c r="D847">
        <v>568</v>
      </c>
      <c r="E847" s="35">
        <v>1</v>
      </c>
      <c r="F847" s="34">
        <v>3E-157</v>
      </c>
      <c r="G847">
        <v>98.45</v>
      </c>
      <c r="H847">
        <v>1771</v>
      </c>
      <c r="I847" t="str">
        <f>HYPERLINK("https://www.ncbi.nlm.nih.gov/nucleotide/LC054930.1?report=genbank&amp;log$=nucltop&amp;blast_rank=45&amp;RID=XE5BZD56013","LC054930.1")</f>
        <v>LC054930.1</v>
      </c>
    </row>
    <row r="848" spans="1:9" x14ac:dyDescent="0.25">
      <c r="A848" t="s">
        <v>339</v>
      </c>
      <c r="B848" t="s">
        <v>259</v>
      </c>
      <c r="C848">
        <v>568</v>
      </c>
      <c r="D848">
        <v>568</v>
      </c>
      <c r="E848" s="35">
        <v>1</v>
      </c>
      <c r="F848" s="34">
        <v>3E-157</v>
      </c>
      <c r="G848">
        <v>98.45</v>
      </c>
      <c r="H848">
        <v>1075</v>
      </c>
      <c r="I848" t="str">
        <f>HYPERLINK("https://www.ncbi.nlm.nih.gov/nucleotide/KJ189477.1?report=genbank&amp;log$=nucltop&amp;blast_rank=46&amp;RID=XE5BZD56013","KJ189477.1")</f>
        <v>KJ189477.1</v>
      </c>
    </row>
    <row r="849" spans="1:9" x14ac:dyDescent="0.25">
      <c r="A849" t="s">
        <v>339</v>
      </c>
      <c r="B849" t="s">
        <v>260</v>
      </c>
      <c r="C849">
        <v>568</v>
      </c>
      <c r="D849">
        <v>568</v>
      </c>
      <c r="E849" s="35">
        <v>1</v>
      </c>
      <c r="F849" s="34">
        <v>3E-157</v>
      </c>
      <c r="G849">
        <v>98.45</v>
      </c>
      <c r="H849">
        <v>2381</v>
      </c>
      <c r="I849" t="str">
        <f>HYPERLINK("https://www.ncbi.nlm.nih.gov/nucleotide/OM095425.1?report=genbank&amp;log$=nucltop&amp;blast_rank=47&amp;RID=XE5BZD56013","OM095425.1")</f>
        <v>OM095425.1</v>
      </c>
    </row>
    <row r="850" spans="1:9" x14ac:dyDescent="0.25">
      <c r="A850" t="s">
        <v>339</v>
      </c>
      <c r="B850" t="s">
        <v>254</v>
      </c>
      <c r="C850">
        <v>568</v>
      </c>
      <c r="D850">
        <v>568</v>
      </c>
      <c r="E850" s="35">
        <v>1</v>
      </c>
      <c r="F850" s="34">
        <v>3E-157</v>
      </c>
      <c r="G850">
        <v>98.45</v>
      </c>
      <c r="H850">
        <v>3097</v>
      </c>
      <c r="I850" t="str">
        <f>HYPERLINK("https://www.ncbi.nlm.nih.gov/nucleotide/KJ481834.1?report=genbank&amp;log$=nucltop&amp;blast_rank=48&amp;RID=XE5BZD56013","KJ481834.1")</f>
        <v>KJ481834.1</v>
      </c>
    </row>
    <row r="851" spans="1:9" x14ac:dyDescent="0.25">
      <c r="A851" t="s">
        <v>339</v>
      </c>
      <c r="B851" t="s">
        <v>252</v>
      </c>
      <c r="C851">
        <v>568</v>
      </c>
      <c r="D851">
        <v>568</v>
      </c>
      <c r="E851" s="35">
        <v>1</v>
      </c>
      <c r="F851" s="34">
        <v>3E-157</v>
      </c>
      <c r="G851">
        <v>98.45</v>
      </c>
      <c r="H851">
        <v>708</v>
      </c>
      <c r="I851" t="str">
        <f>HYPERLINK("https://www.ncbi.nlm.nih.gov/nucleotide/KF733540.1?report=genbank&amp;log$=nucltop&amp;blast_rank=49&amp;RID=XE5BZD56013","KF733540.1")</f>
        <v>KF733540.1</v>
      </c>
    </row>
    <row r="852" spans="1:9" x14ac:dyDescent="0.25">
      <c r="A852" t="s">
        <v>339</v>
      </c>
      <c r="B852" t="s">
        <v>239</v>
      </c>
      <c r="C852">
        <v>568</v>
      </c>
      <c r="D852">
        <v>568</v>
      </c>
      <c r="E852" s="35">
        <v>1</v>
      </c>
      <c r="F852" s="34">
        <v>3E-157</v>
      </c>
      <c r="G852">
        <v>98.45</v>
      </c>
      <c r="H852">
        <v>384</v>
      </c>
      <c r="I852" t="str">
        <f>HYPERLINK("https://www.ncbi.nlm.nih.gov/nucleotide/MZ687649.1?report=genbank&amp;log$=nucltop&amp;blast_rank=50&amp;RID=XE5BZD56013","MZ687649.1")</f>
        <v>MZ687649.1</v>
      </c>
    </row>
    <row r="853" spans="1:9" x14ac:dyDescent="0.25">
      <c r="A853" t="s">
        <v>339</v>
      </c>
      <c r="B853" t="s">
        <v>260</v>
      </c>
      <c r="C853">
        <v>568</v>
      </c>
      <c r="D853">
        <v>568</v>
      </c>
      <c r="E853" s="35">
        <v>1</v>
      </c>
      <c r="F853" s="34">
        <v>3E-157</v>
      </c>
      <c r="G853">
        <v>98.45</v>
      </c>
      <c r="H853">
        <v>384</v>
      </c>
      <c r="I853" t="str">
        <f>HYPERLINK("https://www.ncbi.nlm.nih.gov/nucleotide/MZ687618.1?report=genbank&amp;log$=nucltop&amp;blast_rank=51&amp;RID=XE5BZD56013","MZ687618.1")</f>
        <v>MZ687618.1</v>
      </c>
    </row>
    <row r="854" spans="1:9" x14ac:dyDescent="0.25">
      <c r="A854" t="s">
        <v>339</v>
      </c>
      <c r="B854" t="s">
        <v>239</v>
      </c>
      <c r="C854">
        <v>568</v>
      </c>
      <c r="D854">
        <v>568</v>
      </c>
      <c r="E854" s="35">
        <v>1</v>
      </c>
      <c r="F854" s="34">
        <v>3E-157</v>
      </c>
      <c r="G854">
        <v>98.45</v>
      </c>
      <c r="H854">
        <v>384</v>
      </c>
      <c r="I854" t="str">
        <f>HYPERLINK("https://www.ncbi.nlm.nih.gov/nucleotide/MZ687494.1?report=genbank&amp;log$=nucltop&amp;blast_rank=52&amp;RID=XE5BZD56013","MZ687494.1")</f>
        <v>MZ687494.1</v>
      </c>
    </row>
    <row r="855" spans="1:9" x14ac:dyDescent="0.25">
      <c r="A855" t="s">
        <v>339</v>
      </c>
      <c r="B855" t="s">
        <v>239</v>
      </c>
      <c r="C855">
        <v>568</v>
      </c>
      <c r="D855">
        <v>568</v>
      </c>
      <c r="E855" s="35">
        <v>1</v>
      </c>
      <c r="F855" s="34">
        <v>3E-157</v>
      </c>
      <c r="G855">
        <v>98.45</v>
      </c>
      <c r="H855">
        <v>384</v>
      </c>
      <c r="I855" t="str">
        <f>HYPERLINK("https://www.ncbi.nlm.nih.gov/nucleotide/MZ687469.1?report=genbank&amp;log$=nucltop&amp;blast_rank=53&amp;RID=XE5BZD56013","MZ687469.1")</f>
        <v>MZ687469.1</v>
      </c>
    </row>
    <row r="856" spans="1:9" x14ac:dyDescent="0.25">
      <c r="A856" t="s">
        <v>339</v>
      </c>
      <c r="B856" t="s">
        <v>261</v>
      </c>
      <c r="C856">
        <v>568</v>
      </c>
      <c r="D856">
        <v>568</v>
      </c>
      <c r="E856" s="35">
        <v>1</v>
      </c>
      <c r="F856" s="34">
        <v>3E-157</v>
      </c>
      <c r="G856">
        <v>98.45</v>
      </c>
      <c r="H856">
        <v>1645</v>
      </c>
      <c r="I856" t="str">
        <f>HYPERLINK("https://www.ncbi.nlm.nih.gov/nucleotide/MZ477220.1?report=genbank&amp;log$=nucltop&amp;blast_rank=54&amp;RID=XE5BZD56013","MZ477220.1")</f>
        <v>MZ477220.1</v>
      </c>
    </row>
    <row r="857" spans="1:9" x14ac:dyDescent="0.25">
      <c r="A857" t="s">
        <v>339</v>
      </c>
      <c r="B857" t="s">
        <v>252</v>
      </c>
      <c r="C857">
        <v>568</v>
      </c>
      <c r="D857">
        <v>568</v>
      </c>
      <c r="E857" s="35">
        <v>1</v>
      </c>
      <c r="F857" s="34">
        <v>3E-157</v>
      </c>
      <c r="G857">
        <v>98.45</v>
      </c>
      <c r="H857">
        <v>1199</v>
      </c>
      <c r="I857" t="str">
        <f>HYPERLINK("https://www.ncbi.nlm.nih.gov/nucleotide/MW763070.1?report=genbank&amp;log$=nucltop&amp;blast_rank=55&amp;RID=XE5BZD56013","MW763070.1")</f>
        <v>MW763070.1</v>
      </c>
    </row>
    <row r="858" spans="1:9" x14ac:dyDescent="0.25">
      <c r="A858" t="s">
        <v>339</v>
      </c>
      <c r="B858" t="s">
        <v>262</v>
      </c>
      <c r="C858">
        <v>568</v>
      </c>
      <c r="D858">
        <v>568</v>
      </c>
      <c r="E858" s="35">
        <v>1</v>
      </c>
      <c r="F858" s="34">
        <v>3E-157</v>
      </c>
      <c r="G858">
        <v>98.45</v>
      </c>
      <c r="H858">
        <v>1638</v>
      </c>
      <c r="I858" t="str">
        <f>HYPERLINK("https://www.ncbi.nlm.nih.gov/nucleotide/JX661036.1?report=genbank&amp;log$=nucltop&amp;blast_rank=56&amp;RID=XE5BZD56013","JX661036.1")</f>
        <v>JX661036.1</v>
      </c>
    </row>
    <row r="859" spans="1:9" x14ac:dyDescent="0.25">
      <c r="A859" t="s">
        <v>339</v>
      </c>
      <c r="B859" t="s">
        <v>252</v>
      </c>
      <c r="C859">
        <v>568</v>
      </c>
      <c r="D859">
        <v>568</v>
      </c>
      <c r="E859" s="35">
        <v>1</v>
      </c>
      <c r="F859" s="34">
        <v>3E-157</v>
      </c>
      <c r="G859">
        <v>98.45</v>
      </c>
      <c r="H859">
        <v>1744</v>
      </c>
      <c r="I859" t="str">
        <f>HYPERLINK("https://www.ncbi.nlm.nih.gov/nucleotide/JQ246506.1?report=genbank&amp;log$=nucltop&amp;blast_rank=57&amp;RID=XE5BZD56013","JQ246506.1")</f>
        <v>JQ246506.1</v>
      </c>
    </row>
    <row r="860" spans="1:9" x14ac:dyDescent="0.25">
      <c r="A860" t="s">
        <v>339</v>
      </c>
      <c r="B860" t="s">
        <v>263</v>
      </c>
      <c r="C860">
        <v>568</v>
      </c>
      <c r="D860">
        <v>568</v>
      </c>
      <c r="E860" s="35">
        <v>1</v>
      </c>
      <c r="F860" s="34">
        <v>3E-157</v>
      </c>
      <c r="G860">
        <v>98.45</v>
      </c>
      <c r="H860">
        <v>2484</v>
      </c>
      <c r="I860" t="str">
        <f>HYPERLINK("https://www.ncbi.nlm.nih.gov/nucleotide/FR865630.1?report=genbank&amp;log$=nucltop&amp;blast_rank=58&amp;RID=XE5BZD56013","FR865630.1")</f>
        <v>FR865630.1</v>
      </c>
    </row>
    <row r="861" spans="1:9" x14ac:dyDescent="0.25">
      <c r="A861" t="s">
        <v>339</v>
      </c>
      <c r="B861" t="s">
        <v>260</v>
      </c>
      <c r="C861">
        <v>568</v>
      </c>
      <c r="D861">
        <v>568</v>
      </c>
      <c r="E861" s="35">
        <v>1</v>
      </c>
      <c r="F861" s="34">
        <v>3E-157</v>
      </c>
      <c r="G861">
        <v>98.45</v>
      </c>
      <c r="H861">
        <v>2952</v>
      </c>
      <c r="I861" t="str">
        <f>HYPERLINK("https://www.ncbi.nlm.nih.gov/nucleotide/MT022410.1?report=genbank&amp;log$=nucltop&amp;blast_rank=59&amp;RID=XE5BZD56013","MT022410.1")</f>
        <v>MT022410.1</v>
      </c>
    </row>
    <row r="862" spans="1:9" x14ac:dyDescent="0.25">
      <c r="A862" t="s">
        <v>339</v>
      </c>
      <c r="B862" t="s">
        <v>264</v>
      </c>
      <c r="C862">
        <v>568</v>
      </c>
      <c r="D862">
        <v>568</v>
      </c>
      <c r="E862" s="35">
        <v>1</v>
      </c>
      <c r="F862" s="34">
        <v>3E-157</v>
      </c>
      <c r="G862">
        <v>98.45</v>
      </c>
      <c r="H862">
        <v>3014</v>
      </c>
      <c r="I862" t="str">
        <f>HYPERLINK("https://www.ncbi.nlm.nih.gov/nucleotide/HQ845331.1?report=genbank&amp;log$=nucltop&amp;blast_rank=60&amp;RID=XE5BZD56013","HQ845331.1")</f>
        <v>HQ845331.1</v>
      </c>
    </row>
    <row r="863" spans="1:9" x14ac:dyDescent="0.25">
      <c r="A863" t="s">
        <v>339</v>
      </c>
      <c r="B863" t="s">
        <v>260</v>
      </c>
      <c r="C863">
        <v>568</v>
      </c>
      <c r="D863">
        <v>568</v>
      </c>
      <c r="E863" s="35">
        <v>1</v>
      </c>
      <c r="F863" s="34">
        <v>3E-157</v>
      </c>
      <c r="G863">
        <v>98.45</v>
      </c>
      <c r="H863">
        <v>3047</v>
      </c>
      <c r="I863" t="str">
        <f>HYPERLINK("https://www.ncbi.nlm.nih.gov/nucleotide/HQ845330.1?report=genbank&amp;log$=nucltop&amp;blast_rank=61&amp;RID=XE5BZD56013","HQ845330.1")</f>
        <v>HQ845330.1</v>
      </c>
    </row>
    <row r="864" spans="1:9" x14ac:dyDescent="0.25">
      <c r="A864" t="s">
        <v>339</v>
      </c>
      <c r="B864" t="s">
        <v>268</v>
      </c>
      <c r="C864">
        <v>568</v>
      </c>
      <c r="D864">
        <v>568</v>
      </c>
      <c r="E864" s="35">
        <v>1</v>
      </c>
      <c r="F864" s="34">
        <v>3E-157</v>
      </c>
      <c r="G864">
        <v>98.45</v>
      </c>
      <c r="H864">
        <v>3656</v>
      </c>
      <c r="I864" t="str">
        <f>HYPERLINK("https://www.ncbi.nlm.nih.gov/nucleotide/HM483399.1?report=genbank&amp;log$=nucltop&amp;blast_rank=62&amp;RID=XE5BZD56013","HM483399.1")</f>
        <v>HM483399.1</v>
      </c>
    </row>
    <row r="865" spans="1:9" x14ac:dyDescent="0.25">
      <c r="A865" t="s">
        <v>339</v>
      </c>
      <c r="B865" t="s">
        <v>268</v>
      </c>
      <c r="C865">
        <v>568</v>
      </c>
      <c r="D865">
        <v>568</v>
      </c>
      <c r="E865" s="35">
        <v>1</v>
      </c>
      <c r="F865" s="34">
        <v>3E-157</v>
      </c>
      <c r="G865">
        <v>98.45</v>
      </c>
      <c r="H865">
        <v>3046</v>
      </c>
      <c r="I865" t="str">
        <f>HYPERLINK("https://www.ncbi.nlm.nih.gov/nucleotide/HM483398.1?report=genbank&amp;log$=nucltop&amp;blast_rank=63&amp;RID=XE5BZD56013","HM483398.1")</f>
        <v>HM483398.1</v>
      </c>
    </row>
    <row r="866" spans="1:9" x14ac:dyDescent="0.25">
      <c r="A866" t="s">
        <v>339</v>
      </c>
      <c r="B866" t="s">
        <v>269</v>
      </c>
      <c r="C866">
        <v>568</v>
      </c>
      <c r="D866">
        <v>568</v>
      </c>
      <c r="E866" s="35">
        <v>1</v>
      </c>
      <c r="F866" s="34">
        <v>3E-157</v>
      </c>
      <c r="G866">
        <v>98.45</v>
      </c>
      <c r="H866">
        <v>711</v>
      </c>
      <c r="I866" t="str">
        <f>HYPERLINK("https://www.ncbi.nlm.nih.gov/nucleotide/GQ423576.1?report=genbank&amp;log$=nucltop&amp;blast_rank=64&amp;RID=XE5BZD56013","GQ423576.1")</f>
        <v>GQ423576.1</v>
      </c>
    </row>
    <row r="867" spans="1:9" x14ac:dyDescent="0.25">
      <c r="A867" t="s">
        <v>339</v>
      </c>
      <c r="B867" t="s">
        <v>242</v>
      </c>
      <c r="C867">
        <v>568</v>
      </c>
      <c r="D867">
        <v>568</v>
      </c>
      <c r="E867" s="35">
        <v>1</v>
      </c>
      <c r="F867" s="34">
        <v>3E-157</v>
      </c>
      <c r="G867">
        <v>98.45</v>
      </c>
      <c r="H867">
        <v>1779</v>
      </c>
      <c r="I867" t="str">
        <f>HYPERLINK("https://www.ncbi.nlm.nih.gov/nucleotide/FJ947039.1?report=genbank&amp;log$=nucltop&amp;blast_rank=65&amp;RID=XE5BZD56013","FJ947039.1")</f>
        <v>FJ947039.1</v>
      </c>
    </row>
    <row r="868" spans="1:9" x14ac:dyDescent="0.25">
      <c r="A868" t="s">
        <v>339</v>
      </c>
      <c r="B868" t="s">
        <v>254</v>
      </c>
      <c r="C868">
        <v>568</v>
      </c>
      <c r="D868">
        <v>568</v>
      </c>
      <c r="E868" s="35">
        <v>1</v>
      </c>
      <c r="F868" s="34">
        <v>3E-157</v>
      </c>
      <c r="G868">
        <v>98.45</v>
      </c>
      <c r="H868">
        <v>3327</v>
      </c>
      <c r="I868" t="str">
        <f>HYPERLINK("https://www.ncbi.nlm.nih.gov/nucleotide/FN392226.1?report=genbank&amp;log$=nucltop&amp;blast_rank=66&amp;RID=XE5BZD56013","FN392226.1")</f>
        <v>FN392226.1</v>
      </c>
    </row>
    <row r="869" spans="1:9" x14ac:dyDescent="0.25">
      <c r="A869" t="s">
        <v>339</v>
      </c>
      <c r="B869" t="s">
        <v>254</v>
      </c>
      <c r="C869">
        <v>568</v>
      </c>
      <c r="D869">
        <v>568</v>
      </c>
      <c r="E869" s="35">
        <v>1</v>
      </c>
      <c r="F869" s="34">
        <v>3E-157</v>
      </c>
      <c r="G869">
        <v>98.45</v>
      </c>
      <c r="H869">
        <v>3423</v>
      </c>
      <c r="I869" t="str">
        <f>HYPERLINK("https://www.ncbi.nlm.nih.gov/nucleotide/AY999082.1?report=genbank&amp;log$=nucltop&amp;blast_rank=67&amp;RID=XE5BZD56013","AY999082.1")</f>
        <v>AY999082.1</v>
      </c>
    </row>
    <row r="870" spans="1:9" x14ac:dyDescent="0.25">
      <c r="A870" t="s">
        <v>339</v>
      </c>
      <c r="B870" t="s">
        <v>252</v>
      </c>
      <c r="C870">
        <v>568</v>
      </c>
      <c r="D870">
        <v>568</v>
      </c>
      <c r="E870" s="35">
        <v>1</v>
      </c>
      <c r="F870" s="34">
        <v>3E-157</v>
      </c>
      <c r="G870">
        <v>98.45</v>
      </c>
      <c r="H870">
        <v>1792</v>
      </c>
      <c r="I870" t="str">
        <f>HYPERLINK("https://www.ncbi.nlm.nih.gov/nucleotide/EF492513.1?report=genbank&amp;log$=nucltop&amp;blast_rank=68&amp;RID=XE5BZD56013","EF492513.1")</f>
        <v>EF492513.1</v>
      </c>
    </row>
    <row r="871" spans="1:9" x14ac:dyDescent="0.25">
      <c r="A871" t="s">
        <v>339</v>
      </c>
      <c r="B871" t="s">
        <v>249</v>
      </c>
      <c r="C871">
        <v>568</v>
      </c>
      <c r="D871">
        <v>568</v>
      </c>
      <c r="E871" s="35">
        <v>1</v>
      </c>
      <c r="F871" s="34">
        <v>3E-157</v>
      </c>
      <c r="G871">
        <v>98.45</v>
      </c>
      <c r="H871">
        <v>1782</v>
      </c>
      <c r="I871" t="str">
        <f>HYPERLINK("https://www.ncbi.nlm.nih.gov/nucleotide/DQ837534.1?report=genbank&amp;log$=nucltop&amp;blast_rank=69&amp;RID=XE5BZD56013","DQ837534.1")</f>
        <v>DQ837534.1</v>
      </c>
    </row>
    <row r="872" spans="1:9" x14ac:dyDescent="0.25">
      <c r="A872" t="s">
        <v>339</v>
      </c>
      <c r="B872" t="s">
        <v>271</v>
      </c>
      <c r="C872">
        <v>568</v>
      </c>
      <c r="D872">
        <v>568</v>
      </c>
      <c r="E872" s="35">
        <v>1</v>
      </c>
      <c r="F872" s="34">
        <v>3E-157</v>
      </c>
      <c r="G872">
        <v>98.45</v>
      </c>
      <c r="H872">
        <v>1754</v>
      </c>
      <c r="I872" t="str">
        <f>HYPERLINK("https://www.ncbi.nlm.nih.gov/nucleotide/DQ847435.1?report=genbank&amp;log$=nucltop&amp;blast_rank=70&amp;RID=XE5BZD56013","DQ847435.1")</f>
        <v>DQ847435.1</v>
      </c>
    </row>
    <row r="873" spans="1:9" x14ac:dyDescent="0.25">
      <c r="A873" t="s">
        <v>339</v>
      </c>
      <c r="B873" t="s">
        <v>252</v>
      </c>
      <c r="C873">
        <v>568</v>
      </c>
      <c r="D873">
        <v>568</v>
      </c>
      <c r="E873" s="35">
        <v>1</v>
      </c>
      <c r="F873" s="34">
        <v>3E-157</v>
      </c>
      <c r="G873">
        <v>98.45</v>
      </c>
      <c r="H873">
        <v>1790</v>
      </c>
      <c r="I873" t="str">
        <f>HYPERLINK("https://www.ncbi.nlm.nih.gov/nucleotide/AY421792.1?report=genbank&amp;log$=nucltop&amp;blast_rank=71&amp;RID=XE5BZD56013","AY421792.1")</f>
        <v>AY421792.1</v>
      </c>
    </row>
    <row r="874" spans="1:9" x14ac:dyDescent="0.25">
      <c r="A874" t="s">
        <v>339</v>
      </c>
      <c r="B874" t="s">
        <v>293</v>
      </c>
      <c r="C874">
        <v>568</v>
      </c>
      <c r="D874">
        <v>568</v>
      </c>
      <c r="E874" s="35">
        <v>1</v>
      </c>
      <c r="F874" s="34">
        <v>3E-157</v>
      </c>
      <c r="G874">
        <v>98.45</v>
      </c>
      <c r="H874">
        <v>1790</v>
      </c>
      <c r="I874" t="str">
        <f>HYPERLINK("https://www.ncbi.nlm.nih.gov/nucleotide/AY421789.1?report=genbank&amp;log$=nucltop&amp;blast_rank=72&amp;RID=XE5BZD56013","AY421789.1")</f>
        <v>AY421789.1</v>
      </c>
    </row>
    <row r="875" spans="1:9" x14ac:dyDescent="0.25">
      <c r="A875" t="s">
        <v>339</v>
      </c>
      <c r="B875" t="s">
        <v>252</v>
      </c>
      <c r="C875">
        <v>568</v>
      </c>
      <c r="D875">
        <v>568</v>
      </c>
      <c r="E875" s="35">
        <v>1</v>
      </c>
      <c r="F875" s="34">
        <v>3E-157</v>
      </c>
      <c r="G875">
        <v>98.45</v>
      </c>
      <c r="H875">
        <v>1753</v>
      </c>
      <c r="I875" t="str">
        <f>HYPERLINK("https://www.ncbi.nlm.nih.gov/nucleotide/AF274277.1?report=genbank&amp;log$=nucltop&amp;blast_rank=73&amp;RID=XE5BZD56013","AF274277.1")</f>
        <v>AF274277.1</v>
      </c>
    </row>
    <row r="876" spans="1:9" x14ac:dyDescent="0.25">
      <c r="A876" t="s">
        <v>339</v>
      </c>
      <c r="B876" t="s">
        <v>264</v>
      </c>
      <c r="C876">
        <v>568</v>
      </c>
      <c r="D876">
        <v>568</v>
      </c>
      <c r="E876" s="35">
        <v>1</v>
      </c>
      <c r="F876" s="34">
        <v>3E-157</v>
      </c>
      <c r="G876">
        <v>98.45</v>
      </c>
      <c r="H876">
        <v>1755</v>
      </c>
      <c r="I876" t="str">
        <f>HYPERLINK("https://www.ncbi.nlm.nih.gov/nucleotide/AF274276.1?report=genbank&amp;log$=nucltop&amp;blast_rank=74&amp;RID=XE5BZD56013","AF274276.1")</f>
        <v>AF274276.1</v>
      </c>
    </row>
    <row r="877" spans="1:9" x14ac:dyDescent="0.25">
      <c r="A877" t="s">
        <v>339</v>
      </c>
      <c r="B877" t="s">
        <v>294</v>
      </c>
      <c r="C877">
        <v>568</v>
      </c>
      <c r="D877">
        <v>568</v>
      </c>
      <c r="E877" s="35">
        <v>1</v>
      </c>
      <c r="F877" s="34">
        <v>3E-157</v>
      </c>
      <c r="G877">
        <v>98.45</v>
      </c>
      <c r="H877">
        <v>1756</v>
      </c>
      <c r="I877" t="str">
        <f>HYPERLINK("https://www.ncbi.nlm.nih.gov/nucleotide/AB183674.1?report=genbank&amp;log$=nucltop&amp;blast_rank=75&amp;RID=XE5BZD56013","AB183674.1")</f>
        <v>AB183674.1</v>
      </c>
    </row>
    <row r="878" spans="1:9" x14ac:dyDescent="0.25">
      <c r="A878" t="s">
        <v>339</v>
      </c>
      <c r="B878" t="s">
        <v>295</v>
      </c>
      <c r="C878">
        <v>568</v>
      </c>
      <c r="D878">
        <v>568</v>
      </c>
      <c r="E878" s="35">
        <v>1</v>
      </c>
      <c r="F878" s="34">
        <v>3E-157</v>
      </c>
      <c r="G878">
        <v>98.45</v>
      </c>
      <c r="H878">
        <v>1725</v>
      </c>
      <c r="I878" t="str">
        <f>HYPERLINK("https://www.ncbi.nlm.nih.gov/nucleotide/AB120001.1?report=genbank&amp;log$=nucltop&amp;blast_rank=76&amp;RID=XE5BZD56013","AB120001.1")</f>
        <v>AB120001.1</v>
      </c>
    </row>
    <row r="879" spans="1:9" x14ac:dyDescent="0.25">
      <c r="A879" t="s">
        <v>339</v>
      </c>
      <c r="B879" t="s">
        <v>296</v>
      </c>
      <c r="C879">
        <v>568</v>
      </c>
      <c r="D879">
        <v>568</v>
      </c>
      <c r="E879" s="35">
        <v>1</v>
      </c>
      <c r="F879" s="34">
        <v>3E-157</v>
      </c>
      <c r="G879">
        <v>98.45</v>
      </c>
      <c r="H879">
        <v>1725</v>
      </c>
      <c r="I879" t="str">
        <f>HYPERLINK("https://www.ncbi.nlm.nih.gov/nucleotide/AB120002.1?report=genbank&amp;log$=nucltop&amp;blast_rank=77&amp;RID=XE5BZD56013","AB120002.1")</f>
        <v>AB120002.1</v>
      </c>
    </row>
    <row r="880" spans="1:9" x14ac:dyDescent="0.25">
      <c r="A880" t="s">
        <v>339</v>
      </c>
      <c r="B880" t="s">
        <v>273</v>
      </c>
      <c r="C880">
        <v>568</v>
      </c>
      <c r="D880">
        <v>568</v>
      </c>
      <c r="E880" s="35">
        <v>1</v>
      </c>
      <c r="F880" s="34">
        <v>3E-157</v>
      </c>
      <c r="G880">
        <v>98.45</v>
      </c>
      <c r="H880">
        <v>1754</v>
      </c>
      <c r="I880" t="str">
        <f>HYPERLINK("https://www.ncbi.nlm.nih.gov/nucleotide/AY743960.1?report=genbank&amp;log$=nucltop&amp;blast_rank=78&amp;RID=XE5BZD56013","AY743960.1")</f>
        <v>AY743960.1</v>
      </c>
    </row>
    <row r="881" spans="1:9" x14ac:dyDescent="0.25">
      <c r="A881" t="s">
        <v>339</v>
      </c>
      <c r="B881" t="s">
        <v>297</v>
      </c>
      <c r="C881">
        <v>568</v>
      </c>
      <c r="D881">
        <v>568</v>
      </c>
      <c r="E881" s="35">
        <v>1</v>
      </c>
      <c r="F881" s="34">
        <v>3E-157</v>
      </c>
      <c r="G881">
        <v>98.45</v>
      </c>
      <c r="H881">
        <v>1803</v>
      </c>
      <c r="I881" t="str">
        <f>HYPERLINK("https://www.ncbi.nlm.nih.gov/nucleotide/AF022196.1?report=genbank&amp;log$=nucltop&amp;blast_rank=79&amp;RID=XE5BZD56013","AF022196.1")</f>
        <v>AF022196.1</v>
      </c>
    </row>
    <row r="882" spans="1:9" x14ac:dyDescent="0.25">
      <c r="A882" t="s">
        <v>339</v>
      </c>
      <c r="B882" t="s">
        <v>342</v>
      </c>
      <c r="C882">
        <v>566</v>
      </c>
      <c r="D882">
        <v>566</v>
      </c>
      <c r="E882" s="35">
        <v>1</v>
      </c>
      <c r="F882" s="34">
        <v>1E-156</v>
      </c>
      <c r="G882">
        <v>98.45</v>
      </c>
      <c r="H882">
        <v>1111</v>
      </c>
      <c r="I882" t="str">
        <f>HYPERLINK("https://www.ncbi.nlm.nih.gov/nucleotide/MN121042.1?report=genbank&amp;log$=nucltop&amp;blast_rank=80&amp;RID=XE5BZD56013","MN121042.1")</f>
        <v>MN121042.1</v>
      </c>
    </row>
    <row r="883" spans="1:9" x14ac:dyDescent="0.25">
      <c r="A883" t="s">
        <v>339</v>
      </c>
      <c r="B883" t="s">
        <v>260</v>
      </c>
      <c r="C883">
        <v>562</v>
      </c>
      <c r="D883">
        <v>562</v>
      </c>
      <c r="E883" s="35">
        <v>1</v>
      </c>
      <c r="F883" s="34">
        <v>1E-155</v>
      </c>
      <c r="G883">
        <v>98.14</v>
      </c>
      <c r="H883">
        <v>2889</v>
      </c>
      <c r="I883" t="str">
        <f>HYPERLINK("https://www.ncbi.nlm.nih.gov/nucleotide/MN319493.1?report=genbank&amp;log$=nucltop&amp;blast_rank=81&amp;RID=XE5BZD56013","MN319493.1")</f>
        <v>MN319493.1</v>
      </c>
    </row>
    <row r="884" spans="1:9" x14ac:dyDescent="0.25">
      <c r="A884" t="s">
        <v>339</v>
      </c>
      <c r="B884" t="s">
        <v>260</v>
      </c>
      <c r="C884">
        <v>562</v>
      </c>
      <c r="D884">
        <v>562</v>
      </c>
      <c r="E884" s="35">
        <v>1</v>
      </c>
      <c r="F884" s="34">
        <v>1E-155</v>
      </c>
      <c r="G884">
        <v>98.14</v>
      </c>
      <c r="H884">
        <v>2906</v>
      </c>
      <c r="I884" t="str">
        <f>HYPERLINK("https://www.ncbi.nlm.nih.gov/nucleotide/MN319492.1?report=genbank&amp;log$=nucltop&amp;blast_rank=82&amp;RID=XE5BZD56013","MN319492.1")</f>
        <v>MN319492.1</v>
      </c>
    </row>
    <row r="885" spans="1:9" x14ac:dyDescent="0.25">
      <c r="A885" t="s">
        <v>339</v>
      </c>
      <c r="B885" t="s">
        <v>260</v>
      </c>
      <c r="C885">
        <v>562</v>
      </c>
      <c r="D885">
        <v>562</v>
      </c>
      <c r="E885" s="35">
        <v>1</v>
      </c>
      <c r="F885" s="34">
        <v>1E-155</v>
      </c>
      <c r="G885">
        <v>98.14</v>
      </c>
      <c r="H885">
        <v>2984</v>
      </c>
      <c r="I885" t="str">
        <f>HYPERLINK("https://www.ncbi.nlm.nih.gov/nucleotide/MN319491.1?report=genbank&amp;log$=nucltop&amp;blast_rank=83&amp;RID=XE5BZD56013","MN319491.1")</f>
        <v>MN319491.1</v>
      </c>
    </row>
    <row r="886" spans="1:9" x14ac:dyDescent="0.25">
      <c r="A886" t="s">
        <v>339</v>
      </c>
      <c r="B886" t="s">
        <v>260</v>
      </c>
      <c r="C886">
        <v>562</v>
      </c>
      <c r="D886">
        <v>562</v>
      </c>
      <c r="E886" s="35">
        <v>1</v>
      </c>
      <c r="F886" s="34">
        <v>1E-155</v>
      </c>
      <c r="G886">
        <v>98.14</v>
      </c>
      <c r="H886">
        <v>2931</v>
      </c>
      <c r="I886" t="str">
        <f>HYPERLINK("https://www.ncbi.nlm.nih.gov/nucleotide/MN319490.1?report=genbank&amp;log$=nucltop&amp;blast_rank=84&amp;RID=XE5BZD56013","MN319490.1")</f>
        <v>MN319490.1</v>
      </c>
    </row>
    <row r="887" spans="1:9" x14ac:dyDescent="0.25">
      <c r="A887" t="s">
        <v>339</v>
      </c>
      <c r="B887" t="s">
        <v>260</v>
      </c>
      <c r="C887">
        <v>562</v>
      </c>
      <c r="D887">
        <v>562</v>
      </c>
      <c r="E887" s="35">
        <v>1</v>
      </c>
      <c r="F887" s="34">
        <v>1E-155</v>
      </c>
      <c r="G887">
        <v>98.14</v>
      </c>
      <c r="H887">
        <v>2938</v>
      </c>
      <c r="I887" t="str">
        <f>HYPERLINK("https://www.ncbi.nlm.nih.gov/nucleotide/MN319489.1?report=genbank&amp;log$=nucltop&amp;blast_rank=85&amp;RID=XE5BZD56013","MN319489.1")</f>
        <v>MN319489.1</v>
      </c>
    </row>
    <row r="888" spans="1:9" x14ac:dyDescent="0.25">
      <c r="A888" t="s">
        <v>339</v>
      </c>
      <c r="B888" t="s">
        <v>260</v>
      </c>
      <c r="C888">
        <v>562</v>
      </c>
      <c r="D888">
        <v>562</v>
      </c>
      <c r="E888" s="35">
        <v>1</v>
      </c>
      <c r="F888" s="34">
        <v>1E-155</v>
      </c>
      <c r="G888">
        <v>98.14</v>
      </c>
      <c r="H888">
        <v>1773</v>
      </c>
      <c r="I888" t="str">
        <f>HYPERLINK("https://www.ncbi.nlm.nih.gov/nucleotide/MN314592.1?report=genbank&amp;log$=nucltop&amp;blast_rank=86&amp;RID=XE5BZD56013","MN314592.1")</f>
        <v>MN314592.1</v>
      </c>
    </row>
    <row r="889" spans="1:9" x14ac:dyDescent="0.25">
      <c r="A889" t="s">
        <v>339</v>
      </c>
      <c r="B889" t="s">
        <v>298</v>
      </c>
      <c r="C889">
        <v>562</v>
      </c>
      <c r="D889">
        <v>562</v>
      </c>
      <c r="E889" s="35">
        <v>1</v>
      </c>
      <c r="F889" s="34">
        <v>1E-155</v>
      </c>
      <c r="G889">
        <v>98.14</v>
      </c>
      <c r="H889">
        <v>3571</v>
      </c>
      <c r="I889" t="str">
        <f>HYPERLINK("https://www.ncbi.nlm.nih.gov/nucleotide/MH714498.1?report=genbank&amp;log$=nucltop&amp;blast_rank=87&amp;RID=XE5BZD56013","MH714498.1")</f>
        <v>MH714498.1</v>
      </c>
    </row>
    <row r="890" spans="1:9" x14ac:dyDescent="0.25">
      <c r="A890" t="s">
        <v>339</v>
      </c>
      <c r="B890" t="s">
        <v>300</v>
      </c>
      <c r="C890">
        <v>562</v>
      </c>
      <c r="D890">
        <v>562</v>
      </c>
      <c r="E890" s="35">
        <v>1</v>
      </c>
      <c r="F890" s="34">
        <v>1E-155</v>
      </c>
      <c r="G890">
        <v>98.14</v>
      </c>
      <c r="H890">
        <v>1703</v>
      </c>
      <c r="I890" t="str">
        <f>HYPERLINK("https://www.ncbi.nlm.nih.gov/nucleotide/MG914022.1?report=genbank&amp;log$=nucltop&amp;blast_rank=88&amp;RID=XE5BZD56013","MG914022.1")</f>
        <v>MG914022.1</v>
      </c>
    </row>
    <row r="891" spans="1:9" x14ac:dyDescent="0.25">
      <c r="A891" t="s">
        <v>339</v>
      </c>
      <c r="B891" t="s">
        <v>250</v>
      </c>
      <c r="C891">
        <v>562</v>
      </c>
      <c r="D891">
        <v>562</v>
      </c>
      <c r="E891" s="35">
        <v>1</v>
      </c>
      <c r="F891" s="34">
        <v>1E-155</v>
      </c>
      <c r="G891">
        <v>98.14</v>
      </c>
      <c r="H891">
        <v>1695</v>
      </c>
      <c r="I891" t="str">
        <f>HYPERLINK("https://www.ncbi.nlm.nih.gov/nucleotide/KY980160.1?report=genbank&amp;log$=nucltop&amp;blast_rank=89&amp;RID=XE5BZD56013","KY980160.1")</f>
        <v>KY980160.1</v>
      </c>
    </row>
    <row r="892" spans="1:9" x14ac:dyDescent="0.25">
      <c r="A892" t="s">
        <v>339</v>
      </c>
      <c r="B892" t="s">
        <v>250</v>
      </c>
      <c r="C892">
        <v>562</v>
      </c>
      <c r="D892">
        <v>562</v>
      </c>
      <c r="E892" s="35">
        <v>1</v>
      </c>
      <c r="F892" s="34">
        <v>1E-155</v>
      </c>
      <c r="G892">
        <v>98.14</v>
      </c>
      <c r="H892">
        <v>1695</v>
      </c>
      <c r="I892" t="str">
        <f>HYPERLINK("https://www.ncbi.nlm.nih.gov/nucleotide/KY980139.1?report=genbank&amp;log$=nucltop&amp;blast_rank=90&amp;RID=XE5BZD56013","KY980139.1")</f>
        <v>KY980139.1</v>
      </c>
    </row>
    <row r="893" spans="1:9" x14ac:dyDescent="0.25">
      <c r="A893" t="s">
        <v>339</v>
      </c>
      <c r="B893" t="s">
        <v>250</v>
      </c>
      <c r="C893">
        <v>562</v>
      </c>
      <c r="D893">
        <v>562</v>
      </c>
      <c r="E893" s="35">
        <v>1</v>
      </c>
      <c r="F893" s="34">
        <v>1E-155</v>
      </c>
      <c r="G893">
        <v>98.14</v>
      </c>
      <c r="H893">
        <v>1694</v>
      </c>
      <c r="I893" t="str">
        <f>HYPERLINK("https://www.ncbi.nlm.nih.gov/nucleotide/KY980086.1?report=genbank&amp;log$=nucltop&amp;blast_rank=91&amp;RID=XE5BZD56013","KY980086.1")</f>
        <v>KY980086.1</v>
      </c>
    </row>
    <row r="894" spans="1:9" x14ac:dyDescent="0.25">
      <c r="A894" t="s">
        <v>339</v>
      </c>
      <c r="B894" t="s">
        <v>343</v>
      </c>
      <c r="C894">
        <v>562</v>
      </c>
      <c r="D894">
        <v>562</v>
      </c>
      <c r="E894" s="35">
        <v>1</v>
      </c>
      <c r="F894" s="34">
        <v>1E-155</v>
      </c>
      <c r="G894">
        <v>98.14</v>
      </c>
      <c r="H894">
        <v>3652</v>
      </c>
      <c r="I894" t="str">
        <f>HYPERLINK("https://www.ncbi.nlm.nih.gov/nucleotide/LT993764.1?report=genbank&amp;log$=nucltop&amp;blast_rank=92&amp;RID=XE5BZD56013","LT993764.1")</f>
        <v>LT993764.1</v>
      </c>
    </row>
    <row r="895" spans="1:9" x14ac:dyDescent="0.25">
      <c r="A895" t="s">
        <v>339</v>
      </c>
      <c r="B895" t="s">
        <v>301</v>
      </c>
      <c r="C895">
        <v>562</v>
      </c>
      <c r="D895">
        <v>562</v>
      </c>
      <c r="E895" s="35">
        <v>1</v>
      </c>
      <c r="F895" s="34">
        <v>1E-155</v>
      </c>
      <c r="G895">
        <v>98.14</v>
      </c>
      <c r="H895">
        <v>1104</v>
      </c>
      <c r="I895" t="str">
        <f>HYPERLINK("https://www.ncbi.nlm.nih.gov/nucleotide/MG255421.1?report=genbank&amp;log$=nucltop&amp;blast_rank=93&amp;RID=XE5BZD56013","MG255421.1")</f>
        <v>MG255421.1</v>
      </c>
    </row>
    <row r="896" spans="1:9" x14ac:dyDescent="0.25">
      <c r="A896" t="s">
        <v>339</v>
      </c>
      <c r="B896" t="s">
        <v>301</v>
      </c>
      <c r="C896">
        <v>562</v>
      </c>
      <c r="D896">
        <v>562</v>
      </c>
      <c r="E896" s="35">
        <v>1</v>
      </c>
      <c r="F896" s="34">
        <v>1E-155</v>
      </c>
      <c r="G896">
        <v>98.14</v>
      </c>
      <c r="H896">
        <v>3008</v>
      </c>
      <c r="I896" t="str">
        <f>HYPERLINK("https://www.ncbi.nlm.nih.gov/nucleotide/KY996780.1?report=genbank&amp;log$=nucltop&amp;blast_rank=94&amp;RID=XE5BZD56013","KY996780.1")</f>
        <v>KY996780.1</v>
      </c>
    </row>
    <row r="897" spans="1:1021 1028:2045 2052:3069 3076:4093 4100:5117 5124:6141 6148:7165 7172:8189 8196:9213 9220:10237 10244:11261 11268:12285 12292:13309 13316:14333 14340:15357 15364:16381" x14ac:dyDescent="0.25">
      <c r="A897" t="s">
        <v>339</v>
      </c>
      <c r="B897" t="s">
        <v>301</v>
      </c>
      <c r="C897">
        <v>562</v>
      </c>
      <c r="D897">
        <v>562</v>
      </c>
      <c r="E897" s="35">
        <v>1</v>
      </c>
      <c r="F897" s="34">
        <v>1E-155</v>
      </c>
      <c r="G897">
        <v>98.14</v>
      </c>
      <c r="H897">
        <v>3017</v>
      </c>
      <c r="I897" t="str">
        <f>HYPERLINK("https://www.ncbi.nlm.nih.gov/nucleotide/KY996779.1?report=genbank&amp;log$=nucltop&amp;blast_rank=95&amp;RID=XE5BZD56013","KY996779.1")</f>
        <v>KY996779.1</v>
      </c>
    </row>
    <row r="898" spans="1:1021 1028:2045 2052:3069 3076:4093 4100:5117 5124:6141 6148:7165 7172:8189 8196:9213 9220:10237 10244:11261 11268:12285 12292:13309 13316:14333 14340:15357 15364:16381" x14ac:dyDescent="0.25">
      <c r="A898" t="s">
        <v>339</v>
      </c>
      <c r="B898" t="s">
        <v>302</v>
      </c>
      <c r="C898">
        <v>562</v>
      </c>
      <c r="D898">
        <v>562</v>
      </c>
      <c r="E898" s="35">
        <v>1</v>
      </c>
      <c r="F898" s="34">
        <v>1E-155</v>
      </c>
      <c r="G898">
        <v>98.14</v>
      </c>
      <c r="H898">
        <v>1743</v>
      </c>
      <c r="I898" t="str">
        <f>HYPERLINK("https://www.ncbi.nlm.nih.gov/nucleotide/KY688183.1?report=genbank&amp;log$=nucltop&amp;blast_rank=96&amp;RID=XE5BZD56013","KY688183.1")</f>
        <v>KY688183.1</v>
      </c>
    </row>
    <row r="899" spans="1:1021 1028:2045 2052:3069 3076:4093 4100:5117 5124:6141 6148:7165 7172:8189 8196:9213 9220:10237 10244:11261 11268:12285 12292:13309 13316:14333 14340:15357 15364:16381" x14ac:dyDescent="0.25">
      <c r="A899" t="s">
        <v>339</v>
      </c>
      <c r="B899" t="s">
        <v>303</v>
      </c>
      <c r="C899">
        <v>562</v>
      </c>
      <c r="D899">
        <v>562</v>
      </c>
      <c r="E899" s="35">
        <v>1</v>
      </c>
      <c r="F899" s="34">
        <v>1E-155</v>
      </c>
      <c r="G899">
        <v>98.14</v>
      </c>
      <c r="H899">
        <v>1715</v>
      </c>
      <c r="I899" t="str">
        <f>HYPERLINK("https://www.ncbi.nlm.nih.gov/nucleotide/AB920349.1?report=genbank&amp;log$=nucltop&amp;blast_rank=97&amp;RID=XE5BZD56013","AB920349.1")</f>
        <v>AB920349.1</v>
      </c>
    </row>
    <row r="900" spans="1:1021 1028:2045 2052:3069 3076:4093 4100:5117 5124:6141 6148:7165 7172:8189 8196:9213 9220:10237 10244:11261 11268:12285 12292:13309 13316:14333 14340:15357 15364:16381" x14ac:dyDescent="0.25">
      <c r="A900" t="s">
        <v>339</v>
      </c>
      <c r="B900" t="s">
        <v>303</v>
      </c>
      <c r="C900">
        <v>562</v>
      </c>
      <c r="D900">
        <v>562</v>
      </c>
      <c r="E900" s="35">
        <v>1</v>
      </c>
      <c r="F900" s="34">
        <v>1E-155</v>
      </c>
      <c r="G900">
        <v>98.14</v>
      </c>
      <c r="H900">
        <v>3713</v>
      </c>
      <c r="I900" t="str">
        <f>HYPERLINK("https://www.ncbi.nlm.nih.gov/nucleotide/AB698451.1?report=genbank&amp;log$=nucltop&amp;blast_rank=98&amp;RID=XE5BZD56013","AB698451.1")</f>
        <v>AB698451.1</v>
      </c>
    </row>
    <row r="901" spans="1:1021 1028:2045 2052:3069 3076:4093 4100:5117 5124:6141 6148:7165 7172:8189 8196:9213 9220:10237 10244:11261 11268:12285 12292:13309 13316:14333 14340:15357 15364:16381" x14ac:dyDescent="0.25">
      <c r="A901" t="s">
        <v>339</v>
      </c>
      <c r="B901" t="s">
        <v>304</v>
      </c>
      <c r="C901">
        <v>562</v>
      </c>
      <c r="D901">
        <v>562</v>
      </c>
      <c r="E901" s="35">
        <v>1</v>
      </c>
      <c r="F901" s="34">
        <v>1E-155</v>
      </c>
      <c r="G901">
        <v>98.14</v>
      </c>
      <c r="H901">
        <v>1767</v>
      </c>
      <c r="I901" t="str">
        <f>HYPERLINK("https://www.ncbi.nlm.nih.gov/nucleotide/LC054949.1?report=genbank&amp;log$=nucltop&amp;blast_rank=99&amp;RID=XE5BZD56013","LC054949.1")</f>
        <v>LC054949.1</v>
      </c>
    </row>
    <row r="902" spans="1:1021 1028:2045 2052:3069 3076:4093 4100:5117 5124:6141 6148:7165 7172:8189 8196:9213 9220:10237 10244:11261 11268:12285 12292:13309 13316:14333 14340:15357 15364:16381" x14ac:dyDescent="0.25">
      <c r="A902" t="s">
        <v>339</v>
      </c>
      <c r="B902" t="s">
        <v>252</v>
      </c>
      <c r="C902">
        <v>562</v>
      </c>
      <c r="D902">
        <v>562</v>
      </c>
      <c r="E902" s="35">
        <v>1</v>
      </c>
      <c r="F902" s="34">
        <v>1E-155</v>
      </c>
      <c r="G902">
        <v>98.14</v>
      </c>
      <c r="H902">
        <v>419</v>
      </c>
      <c r="I902" t="str">
        <f>HYPERLINK("https://www.ncbi.nlm.nih.gov/nucleotide/LC633062.1?report=genbank&amp;log$=nucltop&amp;blast_rank=100&amp;RID=XE5BZD56013","LC633062.1")</f>
        <v>LC633062.1</v>
      </c>
    </row>
    <row r="903" spans="1:1021 1028:2045 2052:3069 3076:4093 4100:5117 5124:6141 6148:7165 7172:8189 8196:9213 9220:10237 10244:11261 11268:12285 12292:13309 13316:14333 14340:15357 15364:16381" x14ac:dyDescent="0.25">
      <c r="A903" t="s">
        <v>21</v>
      </c>
      <c r="B903" t="s">
        <v>181</v>
      </c>
      <c r="C903">
        <v>599</v>
      </c>
      <c r="D903">
        <v>599</v>
      </c>
      <c r="E903" s="35">
        <v>1</v>
      </c>
      <c r="F903" s="34">
        <v>1E-166</v>
      </c>
      <c r="G903">
        <v>100</v>
      </c>
      <c r="H903">
        <v>1647</v>
      </c>
      <c r="I903" t="str">
        <f>HYPERLINK("https://www.ncbi.nlm.nih.gov/nucleotide/KC488609.1?report=genbank&amp;log$=nucltop&amp;blast_rank=1&amp;RID=XE5J84ZU013","KC488609.1")</f>
        <v>KC488609.1</v>
      </c>
      <c r="L903" s="35"/>
      <c r="M903" s="34"/>
      <c r="T903" s="35"/>
      <c r="U903" s="34"/>
      <c r="AB903" s="35"/>
      <c r="AC903" s="34"/>
      <c r="AJ903" s="35"/>
      <c r="AK903" s="34"/>
      <c r="AR903" s="35"/>
      <c r="AS903" s="34"/>
      <c r="AZ903" s="35"/>
      <c r="BA903" s="34"/>
      <c r="BH903" s="35"/>
      <c r="BI903" s="34"/>
      <c r="BP903" s="35"/>
      <c r="BQ903" s="34"/>
      <c r="BX903" s="35"/>
      <c r="BY903" s="34"/>
      <c r="CF903" s="35"/>
      <c r="CG903" s="34"/>
      <c r="CN903" s="35"/>
      <c r="CO903" s="34"/>
      <c r="CV903" s="35"/>
      <c r="CW903" s="34"/>
      <c r="DD903" s="35"/>
      <c r="DE903" s="34"/>
      <c r="DL903" s="35"/>
      <c r="DM903" s="34"/>
      <c r="DT903" s="35"/>
      <c r="DU903" s="34"/>
      <c r="EB903" s="35"/>
      <c r="EC903" s="34"/>
      <c r="EJ903" s="35"/>
      <c r="EK903" s="34"/>
      <c r="ER903" s="35"/>
      <c r="ES903" s="34"/>
      <c r="EZ903" s="35"/>
      <c r="FA903" s="34"/>
      <c r="FH903" s="35"/>
      <c r="FI903" s="34"/>
      <c r="FP903" s="35"/>
      <c r="FQ903" s="34"/>
      <c r="FX903" s="35"/>
      <c r="FY903" s="34"/>
      <c r="GF903" s="35"/>
      <c r="GG903" s="34"/>
      <c r="GN903" s="35"/>
      <c r="GO903" s="34"/>
      <c r="GV903" s="35"/>
      <c r="GW903" s="34"/>
      <c r="HD903" s="35"/>
      <c r="HE903" s="34"/>
      <c r="HL903" s="35"/>
      <c r="HM903" s="34"/>
      <c r="HT903" s="35"/>
      <c r="HU903" s="34"/>
      <c r="IB903" s="35"/>
      <c r="IC903" s="34"/>
      <c r="IJ903" s="35"/>
      <c r="IK903" s="34"/>
      <c r="IR903" s="35"/>
      <c r="IS903" s="34"/>
      <c r="IZ903" s="35"/>
      <c r="JA903" s="34"/>
      <c r="JH903" s="35"/>
      <c r="JI903" s="34"/>
      <c r="JP903" s="35"/>
      <c r="JQ903" s="34"/>
      <c r="JX903" s="35"/>
      <c r="JY903" s="34"/>
      <c r="KF903" s="35"/>
      <c r="KG903" s="34"/>
      <c r="KN903" s="35"/>
      <c r="KO903" s="34"/>
      <c r="KV903" s="35"/>
      <c r="KW903" s="34"/>
      <c r="LD903" s="35"/>
      <c r="LE903" s="34"/>
      <c r="LL903" s="35"/>
      <c r="LM903" s="34"/>
      <c r="LT903" s="35"/>
      <c r="LU903" s="34"/>
      <c r="MB903" s="35"/>
      <c r="MC903" s="34"/>
      <c r="MJ903" s="35"/>
      <c r="MK903" s="34"/>
      <c r="MR903" s="35"/>
      <c r="MS903" s="34"/>
      <c r="MZ903" s="35"/>
      <c r="NA903" s="34"/>
      <c r="NH903" s="35"/>
      <c r="NI903" s="34"/>
      <c r="NP903" s="35"/>
      <c r="NQ903" s="34"/>
      <c r="NX903" s="35"/>
      <c r="NY903" s="34"/>
      <c r="OF903" s="35"/>
      <c r="OG903" s="34"/>
      <c r="ON903" s="35"/>
      <c r="OO903" s="34"/>
      <c r="OV903" s="35"/>
      <c r="OW903" s="34"/>
      <c r="PD903" s="35"/>
      <c r="PE903" s="34"/>
      <c r="PL903" s="35"/>
      <c r="PM903" s="34"/>
      <c r="PT903" s="35"/>
      <c r="PU903" s="34"/>
      <c r="QB903" s="35"/>
      <c r="QC903" s="34"/>
      <c r="QJ903" s="35"/>
      <c r="QK903" s="34"/>
      <c r="QR903" s="35"/>
      <c r="QS903" s="34"/>
      <c r="QZ903" s="35"/>
      <c r="RA903" s="34"/>
      <c r="RH903" s="35"/>
      <c r="RI903" s="34"/>
      <c r="RP903" s="35"/>
      <c r="RQ903" s="34"/>
      <c r="RX903" s="35"/>
      <c r="RY903" s="34"/>
      <c r="SF903" s="35"/>
      <c r="SG903" s="34"/>
      <c r="SN903" s="35"/>
      <c r="SO903" s="34"/>
      <c r="SV903" s="35"/>
      <c r="SW903" s="34"/>
      <c r="TD903" s="35"/>
      <c r="TE903" s="34"/>
      <c r="TL903" s="35"/>
      <c r="TM903" s="34"/>
      <c r="TT903" s="35"/>
      <c r="TU903" s="34"/>
      <c r="UB903" s="35"/>
      <c r="UC903" s="34"/>
      <c r="UJ903" s="35"/>
      <c r="UK903" s="34"/>
      <c r="UR903" s="35"/>
      <c r="US903" s="34"/>
      <c r="UZ903" s="35"/>
      <c r="VA903" s="34"/>
      <c r="VH903" s="35"/>
      <c r="VI903" s="34"/>
      <c r="VP903" s="35"/>
      <c r="VQ903" s="34"/>
      <c r="VX903" s="35"/>
      <c r="VY903" s="34"/>
      <c r="WF903" s="35"/>
      <c r="WG903" s="34"/>
      <c r="WN903" s="35"/>
      <c r="WO903" s="34"/>
      <c r="WV903" s="35"/>
      <c r="WW903" s="34"/>
      <c r="XD903" s="35"/>
      <c r="XE903" s="34"/>
      <c r="XL903" s="35"/>
      <c r="XM903" s="34"/>
      <c r="XT903" s="35"/>
      <c r="XU903" s="34"/>
      <c r="YB903" s="35"/>
      <c r="YC903" s="34"/>
      <c r="YJ903" s="35"/>
      <c r="YK903" s="34"/>
      <c r="YR903" s="35"/>
      <c r="YS903" s="34"/>
      <c r="YZ903" s="35"/>
      <c r="ZA903" s="34"/>
      <c r="ZH903" s="35"/>
      <c r="ZI903" s="34"/>
      <c r="ZP903" s="35"/>
      <c r="ZQ903" s="34"/>
      <c r="ZX903" s="35"/>
      <c r="ZY903" s="34"/>
      <c r="AAF903" s="35"/>
      <c r="AAG903" s="34"/>
      <c r="AAN903" s="35"/>
      <c r="AAO903" s="34"/>
      <c r="AAV903" s="35"/>
      <c r="AAW903" s="34"/>
      <c r="ABD903" s="35"/>
      <c r="ABE903" s="34"/>
      <c r="ABL903" s="35"/>
      <c r="ABM903" s="34"/>
      <c r="ABT903" s="35"/>
      <c r="ABU903" s="34"/>
      <c r="ACB903" s="35"/>
      <c r="ACC903" s="34"/>
      <c r="ACJ903" s="35"/>
      <c r="ACK903" s="34"/>
      <c r="ACR903" s="35"/>
      <c r="ACS903" s="34"/>
      <c r="ACZ903" s="35"/>
      <c r="ADA903" s="34"/>
      <c r="ADH903" s="35"/>
      <c r="ADI903" s="34"/>
      <c r="ADP903" s="35"/>
      <c r="ADQ903" s="34"/>
      <c r="ADX903" s="35"/>
      <c r="ADY903" s="34"/>
      <c r="AEF903" s="35"/>
      <c r="AEG903" s="34"/>
      <c r="AEN903" s="35"/>
      <c r="AEO903" s="34"/>
      <c r="AEV903" s="35"/>
      <c r="AEW903" s="34"/>
      <c r="AFD903" s="35"/>
      <c r="AFE903" s="34"/>
      <c r="AFL903" s="35"/>
      <c r="AFM903" s="34"/>
      <c r="AFT903" s="35"/>
      <c r="AFU903" s="34"/>
      <c r="AGB903" s="35"/>
      <c r="AGC903" s="34"/>
      <c r="AGJ903" s="35"/>
      <c r="AGK903" s="34"/>
      <c r="AGR903" s="35"/>
      <c r="AGS903" s="34"/>
      <c r="AGZ903" s="35"/>
      <c r="AHA903" s="34"/>
      <c r="AHH903" s="35"/>
      <c r="AHI903" s="34"/>
      <c r="AHP903" s="35"/>
      <c r="AHQ903" s="34"/>
      <c r="AHX903" s="35"/>
      <c r="AHY903" s="34"/>
      <c r="AIF903" s="35"/>
      <c r="AIG903" s="34"/>
      <c r="AIN903" s="35"/>
      <c r="AIO903" s="34"/>
      <c r="AIV903" s="35"/>
      <c r="AIW903" s="34"/>
      <c r="AJD903" s="35"/>
      <c r="AJE903" s="34"/>
      <c r="AJL903" s="35"/>
      <c r="AJM903" s="34"/>
      <c r="AJT903" s="35"/>
      <c r="AJU903" s="34"/>
      <c r="AKB903" s="35"/>
      <c r="AKC903" s="34"/>
      <c r="AKJ903" s="35"/>
      <c r="AKK903" s="34"/>
      <c r="AKR903" s="35"/>
      <c r="AKS903" s="34"/>
      <c r="AKZ903" s="35"/>
      <c r="ALA903" s="34"/>
      <c r="ALH903" s="35"/>
      <c r="ALI903" s="34"/>
      <c r="ALP903" s="35"/>
      <c r="ALQ903" s="34"/>
      <c r="ALX903" s="35"/>
      <c r="ALY903" s="34"/>
      <c r="AMF903" s="35"/>
      <c r="AMG903" s="34"/>
      <c r="AMN903" s="35"/>
      <c r="AMO903" s="34"/>
      <c r="AMV903" s="35"/>
      <c r="AMW903" s="34"/>
      <c r="AND903" s="35"/>
      <c r="ANE903" s="34"/>
      <c r="ANL903" s="35"/>
      <c r="ANM903" s="34"/>
      <c r="ANT903" s="35"/>
      <c r="ANU903" s="34"/>
      <c r="AOB903" s="35"/>
      <c r="AOC903" s="34"/>
      <c r="AOJ903" s="35"/>
      <c r="AOK903" s="34"/>
      <c r="AOR903" s="35"/>
      <c r="AOS903" s="34"/>
      <c r="AOZ903" s="35"/>
      <c r="APA903" s="34"/>
      <c r="APH903" s="35"/>
      <c r="API903" s="34"/>
      <c r="APP903" s="35"/>
      <c r="APQ903" s="34"/>
      <c r="APX903" s="35"/>
      <c r="APY903" s="34"/>
      <c r="AQF903" s="35"/>
      <c r="AQG903" s="34"/>
      <c r="AQN903" s="35"/>
      <c r="AQO903" s="34"/>
      <c r="AQV903" s="35"/>
      <c r="AQW903" s="34"/>
      <c r="ARD903" s="35"/>
      <c r="ARE903" s="34"/>
      <c r="ARL903" s="35"/>
      <c r="ARM903" s="34"/>
      <c r="ART903" s="35"/>
      <c r="ARU903" s="34"/>
      <c r="ASB903" s="35"/>
      <c r="ASC903" s="34"/>
      <c r="ASJ903" s="35"/>
      <c r="ASK903" s="34"/>
      <c r="ASR903" s="35"/>
      <c r="ASS903" s="34"/>
      <c r="ASZ903" s="35"/>
      <c r="ATA903" s="34"/>
      <c r="ATH903" s="35"/>
      <c r="ATI903" s="34"/>
      <c r="ATP903" s="35"/>
      <c r="ATQ903" s="34"/>
      <c r="ATX903" s="35"/>
      <c r="ATY903" s="34"/>
      <c r="AUF903" s="35"/>
      <c r="AUG903" s="34"/>
      <c r="AUN903" s="35"/>
      <c r="AUO903" s="34"/>
      <c r="AUV903" s="35"/>
      <c r="AUW903" s="34"/>
      <c r="AVD903" s="35"/>
      <c r="AVE903" s="34"/>
      <c r="AVL903" s="35"/>
      <c r="AVM903" s="34"/>
      <c r="AVT903" s="35"/>
      <c r="AVU903" s="34"/>
      <c r="AWB903" s="35"/>
      <c r="AWC903" s="34"/>
      <c r="AWJ903" s="35"/>
      <c r="AWK903" s="34"/>
      <c r="AWR903" s="35"/>
      <c r="AWS903" s="34"/>
      <c r="AWZ903" s="35"/>
      <c r="AXA903" s="34"/>
      <c r="AXH903" s="35"/>
      <c r="AXI903" s="34"/>
      <c r="AXP903" s="35"/>
      <c r="AXQ903" s="34"/>
      <c r="AXX903" s="35"/>
      <c r="AXY903" s="34"/>
      <c r="AYF903" s="35"/>
      <c r="AYG903" s="34"/>
      <c r="AYN903" s="35"/>
      <c r="AYO903" s="34"/>
      <c r="AYV903" s="35"/>
      <c r="AYW903" s="34"/>
      <c r="AZD903" s="35"/>
      <c r="AZE903" s="34"/>
      <c r="AZL903" s="35"/>
      <c r="AZM903" s="34"/>
      <c r="AZT903" s="35"/>
      <c r="AZU903" s="34"/>
      <c r="BAB903" s="35"/>
      <c r="BAC903" s="34"/>
      <c r="BAJ903" s="35"/>
      <c r="BAK903" s="34"/>
      <c r="BAR903" s="35"/>
      <c r="BAS903" s="34"/>
      <c r="BAZ903" s="35"/>
      <c r="BBA903" s="34"/>
      <c r="BBH903" s="35"/>
      <c r="BBI903" s="34"/>
      <c r="BBP903" s="35"/>
      <c r="BBQ903" s="34"/>
      <c r="BBX903" s="35"/>
      <c r="BBY903" s="34"/>
      <c r="BCF903" s="35"/>
      <c r="BCG903" s="34"/>
      <c r="BCN903" s="35"/>
      <c r="BCO903" s="34"/>
      <c r="BCV903" s="35"/>
      <c r="BCW903" s="34"/>
      <c r="BDD903" s="35"/>
      <c r="BDE903" s="34"/>
      <c r="BDL903" s="35"/>
      <c r="BDM903" s="34"/>
      <c r="BDT903" s="35"/>
      <c r="BDU903" s="34"/>
      <c r="BEB903" s="35"/>
      <c r="BEC903" s="34"/>
      <c r="BEJ903" s="35"/>
      <c r="BEK903" s="34"/>
      <c r="BER903" s="35"/>
      <c r="BES903" s="34"/>
      <c r="BEZ903" s="35"/>
      <c r="BFA903" s="34"/>
      <c r="BFH903" s="35"/>
      <c r="BFI903" s="34"/>
      <c r="BFP903" s="35"/>
      <c r="BFQ903" s="34"/>
      <c r="BFX903" s="35"/>
      <c r="BFY903" s="34"/>
      <c r="BGF903" s="35"/>
      <c r="BGG903" s="34"/>
      <c r="BGN903" s="35"/>
      <c r="BGO903" s="34"/>
      <c r="BGV903" s="35"/>
      <c r="BGW903" s="34"/>
      <c r="BHD903" s="35"/>
      <c r="BHE903" s="34"/>
      <c r="BHL903" s="35"/>
      <c r="BHM903" s="34"/>
      <c r="BHT903" s="35"/>
      <c r="BHU903" s="34"/>
      <c r="BIB903" s="35"/>
      <c r="BIC903" s="34"/>
      <c r="BIJ903" s="35"/>
      <c r="BIK903" s="34"/>
      <c r="BIR903" s="35"/>
      <c r="BIS903" s="34"/>
      <c r="BIZ903" s="35"/>
      <c r="BJA903" s="34"/>
      <c r="BJH903" s="35"/>
      <c r="BJI903" s="34"/>
      <c r="BJP903" s="35"/>
      <c r="BJQ903" s="34"/>
      <c r="BJX903" s="35"/>
      <c r="BJY903" s="34"/>
      <c r="BKF903" s="35"/>
      <c r="BKG903" s="34"/>
      <c r="BKN903" s="35"/>
      <c r="BKO903" s="34"/>
      <c r="BKV903" s="35"/>
      <c r="BKW903" s="34"/>
      <c r="BLD903" s="35"/>
      <c r="BLE903" s="34"/>
      <c r="BLL903" s="35"/>
      <c r="BLM903" s="34"/>
      <c r="BLT903" s="35"/>
      <c r="BLU903" s="34"/>
      <c r="BMB903" s="35"/>
      <c r="BMC903" s="34"/>
      <c r="BMJ903" s="35"/>
      <c r="BMK903" s="34"/>
      <c r="BMR903" s="35"/>
      <c r="BMS903" s="34"/>
      <c r="BMZ903" s="35"/>
      <c r="BNA903" s="34"/>
      <c r="BNH903" s="35"/>
      <c r="BNI903" s="34"/>
      <c r="BNP903" s="35"/>
      <c r="BNQ903" s="34"/>
      <c r="BNX903" s="35"/>
      <c r="BNY903" s="34"/>
      <c r="BOF903" s="35"/>
      <c r="BOG903" s="34"/>
      <c r="BON903" s="35"/>
      <c r="BOO903" s="34"/>
      <c r="BOV903" s="35"/>
      <c r="BOW903" s="34"/>
      <c r="BPD903" s="35"/>
      <c r="BPE903" s="34"/>
      <c r="BPL903" s="35"/>
      <c r="BPM903" s="34"/>
      <c r="BPT903" s="35"/>
      <c r="BPU903" s="34"/>
      <c r="BQB903" s="35"/>
      <c r="BQC903" s="34"/>
      <c r="BQJ903" s="35"/>
      <c r="BQK903" s="34"/>
      <c r="BQR903" s="35"/>
      <c r="BQS903" s="34"/>
      <c r="BQZ903" s="35"/>
      <c r="BRA903" s="34"/>
      <c r="BRH903" s="35"/>
      <c r="BRI903" s="34"/>
      <c r="BRP903" s="35"/>
      <c r="BRQ903" s="34"/>
      <c r="BRX903" s="35"/>
      <c r="BRY903" s="34"/>
      <c r="BSF903" s="35"/>
      <c r="BSG903" s="34"/>
      <c r="BSN903" s="35"/>
      <c r="BSO903" s="34"/>
      <c r="BSV903" s="35"/>
      <c r="BSW903" s="34"/>
      <c r="BTD903" s="35"/>
      <c r="BTE903" s="34"/>
      <c r="BTL903" s="35"/>
      <c r="BTM903" s="34"/>
      <c r="BTT903" s="35"/>
      <c r="BTU903" s="34"/>
      <c r="BUB903" s="35"/>
      <c r="BUC903" s="34"/>
      <c r="BUJ903" s="35"/>
      <c r="BUK903" s="34"/>
      <c r="BUR903" s="35"/>
      <c r="BUS903" s="34"/>
      <c r="BUZ903" s="35"/>
      <c r="BVA903" s="34"/>
      <c r="BVH903" s="35"/>
      <c r="BVI903" s="34"/>
      <c r="BVP903" s="35"/>
      <c r="BVQ903" s="34"/>
      <c r="BVX903" s="35"/>
      <c r="BVY903" s="34"/>
      <c r="BWF903" s="35"/>
      <c r="BWG903" s="34"/>
      <c r="BWN903" s="35"/>
      <c r="BWO903" s="34"/>
      <c r="BWV903" s="35"/>
      <c r="BWW903" s="34"/>
      <c r="BXD903" s="35"/>
      <c r="BXE903" s="34"/>
      <c r="BXL903" s="35"/>
      <c r="BXM903" s="34"/>
      <c r="BXT903" s="35"/>
      <c r="BXU903" s="34"/>
      <c r="BYB903" s="35"/>
      <c r="BYC903" s="34"/>
      <c r="BYJ903" s="35"/>
      <c r="BYK903" s="34"/>
      <c r="BYR903" s="35"/>
      <c r="BYS903" s="34"/>
      <c r="BYZ903" s="35"/>
      <c r="BZA903" s="34"/>
      <c r="BZH903" s="35"/>
      <c r="BZI903" s="34"/>
      <c r="BZP903" s="35"/>
      <c r="BZQ903" s="34"/>
      <c r="BZX903" s="35"/>
      <c r="BZY903" s="34"/>
      <c r="CAF903" s="35"/>
      <c r="CAG903" s="34"/>
      <c r="CAN903" s="35"/>
      <c r="CAO903" s="34"/>
      <c r="CAV903" s="35"/>
      <c r="CAW903" s="34"/>
      <c r="CBD903" s="35"/>
      <c r="CBE903" s="34"/>
      <c r="CBL903" s="35"/>
      <c r="CBM903" s="34"/>
      <c r="CBT903" s="35"/>
      <c r="CBU903" s="34"/>
      <c r="CCB903" s="35"/>
      <c r="CCC903" s="34"/>
      <c r="CCJ903" s="35"/>
      <c r="CCK903" s="34"/>
      <c r="CCR903" s="35"/>
      <c r="CCS903" s="34"/>
      <c r="CCZ903" s="35"/>
      <c r="CDA903" s="34"/>
      <c r="CDH903" s="35"/>
      <c r="CDI903" s="34"/>
      <c r="CDP903" s="35"/>
      <c r="CDQ903" s="34"/>
      <c r="CDX903" s="35"/>
      <c r="CDY903" s="34"/>
      <c r="CEF903" s="35"/>
      <c r="CEG903" s="34"/>
      <c r="CEN903" s="35"/>
      <c r="CEO903" s="34"/>
      <c r="CEV903" s="35"/>
      <c r="CEW903" s="34"/>
      <c r="CFD903" s="35"/>
      <c r="CFE903" s="34"/>
      <c r="CFL903" s="35"/>
      <c r="CFM903" s="34"/>
      <c r="CFT903" s="35"/>
      <c r="CFU903" s="34"/>
      <c r="CGB903" s="35"/>
      <c r="CGC903" s="34"/>
      <c r="CGJ903" s="35"/>
      <c r="CGK903" s="34"/>
      <c r="CGR903" s="35"/>
      <c r="CGS903" s="34"/>
      <c r="CGZ903" s="35"/>
      <c r="CHA903" s="34"/>
      <c r="CHH903" s="35"/>
      <c r="CHI903" s="34"/>
      <c r="CHP903" s="35"/>
      <c r="CHQ903" s="34"/>
      <c r="CHX903" s="35"/>
      <c r="CHY903" s="34"/>
      <c r="CIF903" s="35"/>
      <c r="CIG903" s="34"/>
      <c r="CIN903" s="35"/>
      <c r="CIO903" s="34"/>
      <c r="CIV903" s="35"/>
      <c r="CIW903" s="34"/>
      <c r="CJD903" s="35"/>
      <c r="CJE903" s="34"/>
      <c r="CJL903" s="35"/>
      <c r="CJM903" s="34"/>
      <c r="CJT903" s="35"/>
      <c r="CJU903" s="34"/>
      <c r="CKB903" s="35"/>
      <c r="CKC903" s="34"/>
      <c r="CKJ903" s="35"/>
      <c r="CKK903" s="34"/>
      <c r="CKR903" s="35"/>
      <c r="CKS903" s="34"/>
      <c r="CKZ903" s="35"/>
      <c r="CLA903" s="34"/>
      <c r="CLH903" s="35"/>
      <c r="CLI903" s="34"/>
      <c r="CLP903" s="35"/>
      <c r="CLQ903" s="34"/>
      <c r="CLX903" s="35"/>
      <c r="CLY903" s="34"/>
      <c r="CMF903" s="35"/>
      <c r="CMG903" s="34"/>
      <c r="CMN903" s="35"/>
      <c r="CMO903" s="34"/>
      <c r="CMV903" s="35"/>
      <c r="CMW903" s="34"/>
      <c r="CND903" s="35"/>
      <c r="CNE903" s="34"/>
      <c r="CNL903" s="35"/>
      <c r="CNM903" s="34"/>
      <c r="CNT903" s="35"/>
      <c r="CNU903" s="34"/>
      <c r="COB903" s="35"/>
      <c r="COC903" s="34"/>
      <c r="COJ903" s="35"/>
      <c r="COK903" s="34"/>
      <c r="COR903" s="35"/>
      <c r="COS903" s="34"/>
      <c r="COZ903" s="35"/>
      <c r="CPA903" s="34"/>
      <c r="CPH903" s="35"/>
      <c r="CPI903" s="34"/>
      <c r="CPP903" s="35"/>
      <c r="CPQ903" s="34"/>
      <c r="CPX903" s="35"/>
      <c r="CPY903" s="34"/>
      <c r="CQF903" s="35"/>
      <c r="CQG903" s="34"/>
      <c r="CQN903" s="35"/>
      <c r="CQO903" s="34"/>
      <c r="CQV903" s="35"/>
      <c r="CQW903" s="34"/>
      <c r="CRD903" s="35"/>
      <c r="CRE903" s="34"/>
      <c r="CRL903" s="35"/>
      <c r="CRM903" s="34"/>
      <c r="CRT903" s="35"/>
      <c r="CRU903" s="34"/>
      <c r="CSB903" s="35"/>
      <c r="CSC903" s="34"/>
      <c r="CSJ903" s="35"/>
      <c r="CSK903" s="34"/>
      <c r="CSR903" s="35"/>
      <c r="CSS903" s="34"/>
      <c r="CSZ903" s="35"/>
      <c r="CTA903" s="34"/>
      <c r="CTH903" s="35"/>
      <c r="CTI903" s="34"/>
      <c r="CTP903" s="35"/>
      <c r="CTQ903" s="34"/>
      <c r="CTX903" s="35"/>
      <c r="CTY903" s="34"/>
      <c r="CUF903" s="35"/>
      <c r="CUG903" s="34"/>
      <c r="CUN903" s="35"/>
      <c r="CUO903" s="34"/>
      <c r="CUV903" s="35"/>
      <c r="CUW903" s="34"/>
      <c r="CVD903" s="35"/>
      <c r="CVE903" s="34"/>
      <c r="CVL903" s="35"/>
      <c r="CVM903" s="34"/>
      <c r="CVT903" s="35"/>
      <c r="CVU903" s="34"/>
      <c r="CWB903" s="35"/>
      <c r="CWC903" s="34"/>
      <c r="CWJ903" s="35"/>
      <c r="CWK903" s="34"/>
      <c r="CWR903" s="35"/>
      <c r="CWS903" s="34"/>
      <c r="CWZ903" s="35"/>
      <c r="CXA903" s="34"/>
      <c r="CXH903" s="35"/>
      <c r="CXI903" s="34"/>
      <c r="CXP903" s="35"/>
      <c r="CXQ903" s="34"/>
      <c r="CXX903" s="35"/>
      <c r="CXY903" s="34"/>
      <c r="CYF903" s="35"/>
      <c r="CYG903" s="34"/>
      <c r="CYN903" s="35"/>
      <c r="CYO903" s="34"/>
      <c r="CYV903" s="35"/>
      <c r="CYW903" s="34"/>
      <c r="CZD903" s="35"/>
      <c r="CZE903" s="34"/>
      <c r="CZL903" s="35"/>
      <c r="CZM903" s="34"/>
      <c r="CZT903" s="35"/>
      <c r="CZU903" s="34"/>
      <c r="DAB903" s="35"/>
      <c r="DAC903" s="34"/>
      <c r="DAJ903" s="35"/>
      <c r="DAK903" s="34"/>
      <c r="DAR903" s="35"/>
      <c r="DAS903" s="34"/>
      <c r="DAZ903" s="35"/>
      <c r="DBA903" s="34"/>
      <c r="DBH903" s="35"/>
      <c r="DBI903" s="34"/>
      <c r="DBP903" s="35"/>
      <c r="DBQ903" s="34"/>
      <c r="DBX903" s="35"/>
      <c r="DBY903" s="34"/>
      <c r="DCF903" s="35"/>
      <c r="DCG903" s="34"/>
      <c r="DCN903" s="35"/>
      <c r="DCO903" s="34"/>
      <c r="DCV903" s="35"/>
      <c r="DCW903" s="34"/>
      <c r="DDD903" s="35"/>
      <c r="DDE903" s="34"/>
      <c r="DDL903" s="35"/>
      <c r="DDM903" s="34"/>
      <c r="DDT903" s="35"/>
      <c r="DDU903" s="34"/>
      <c r="DEB903" s="35"/>
      <c r="DEC903" s="34"/>
      <c r="DEJ903" s="35"/>
      <c r="DEK903" s="34"/>
      <c r="DER903" s="35"/>
      <c r="DES903" s="34"/>
      <c r="DEZ903" s="35"/>
      <c r="DFA903" s="34"/>
      <c r="DFH903" s="35"/>
      <c r="DFI903" s="34"/>
      <c r="DFP903" s="35"/>
      <c r="DFQ903" s="34"/>
      <c r="DFX903" s="35"/>
      <c r="DFY903" s="34"/>
      <c r="DGF903" s="35"/>
      <c r="DGG903" s="34"/>
      <c r="DGN903" s="35"/>
      <c r="DGO903" s="34"/>
      <c r="DGV903" s="35"/>
      <c r="DGW903" s="34"/>
      <c r="DHD903" s="35"/>
      <c r="DHE903" s="34"/>
      <c r="DHL903" s="35"/>
      <c r="DHM903" s="34"/>
      <c r="DHT903" s="35"/>
      <c r="DHU903" s="34"/>
      <c r="DIB903" s="35"/>
      <c r="DIC903" s="34"/>
      <c r="DIJ903" s="35"/>
      <c r="DIK903" s="34"/>
      <c r="DIR903" s="35"/>
      <c r="DIS903" s="34"/>
      <c r="DIZ903" s="35"/>
      <c r="DJA903" s="34"/>
      <c r="DJH903" s="35"/>
      <c r="DJI903" s="34"/>
      <c r="DJP903" s="35"/>
      <c r="DJQ903" s="34"/>
      <c r="DJX903" s="35"/>
      <c r="DJY903" s="34"/>
      <c r="DKF903" s="35"/>
      <c r="DKG903" s="34"/>
      <c r="DKN903" s="35"/>
      <c r="DKO903" s="34"/>
      <c r="DKV903" s="35"/>
      <c r="DKW903" s="34"/>
      <c r="DLD903" s="35"/>
      <c r="DLE903" s="34"/>
      <c r="DLL903" s="35"/>
      <c r="DLM903" s="34"/>
      <c r="DLT903" s="35"/>
      <c r="DLU903" s="34"/>
      <c r="DMB903" s="35"/>
      <c r="DMC903" s="34"/>
      <c r="DMJ903" s="35"/>
      <c r="DMK903" s="34"/>
      <c r="DMR903" s="35"/>
      <c r="DMS903" s="34"/>
      <c r="DMZ903" s="35"/>
      <c r="DNA903" s="34"/>
      <c r="DNH903" s="35"/>
      <c r="DNI903" s="34"/>
      <c r="DNP903" s="35"/>
      <c r="DNQ903" s="34"/>
      <c r="DNX903" s="35"/>
      <c r="DNY903" s="34"/>
      <c r="DOF903" s="35"/>
      <c r="DOG903" s="34"/>
      <c r="DON903" s="35"/>
      <c r="DOO903" s="34"/>
      <c r="DOV903" s="35"/>
      <c r="DOW903" s="34"/>
      <c r="DPD903" s="35"/>
      <c r="DPE903" s="34"/>
      <c r="DPL903" s="35"/>
      <c r="DPM903" s="34"/>
      <c r="DPT903" s="35"/>
      <c r="DPU903" s="34"/>
      <c r="DQB903" s="35"/>
      <c r="DQC903" s="34"/>
      <c r="DQJ903" s="35"/>
      <c r="DQK903" s="34"/>
      <c r="DQR903" s="35"/>
      <c r="DQS903" s="34"/>
      <c r="DQZ903" s="35"/>
      <c r="DRA903" s="34"/>
      <c r="DRH903" s="35"/>
      <c r="DRI903" s="34"/>
      <c r="DRP903" s="35"/>
      <c r="DRQ903" s="34"/>
      <c r="DRX903" s="35"/>
      <c r="DRY903" s="34"/>
      <c r="DSF903" s="35"/>
      <c r="DSG903" s="34"/>
      <c r="DSN903" s="35"/>
      <c r="DSO903" s="34"/>
      <c r="DSV903" s="35"/>
      <c r="DSW903" s="34"/>
      <c r="DTD903" s="35"/>
      <c r="DTE903" s="34"/>
      <c r="DTL903" s="35"/>
      <c r="DTM903" s="34"/>
      <c r="DTT903" s="35"/>
      <c r="DTU903" s="34"/>
      <c r="DUB903" s="35"/>
      <c r="DUC903" s="34"/>
      <c r="DUJ903" s="35"/>
      <c r="DUK903" s="34"/>
      <c r="DUR903" s="35"/>
      <c r="DUS903" s="34"/>
      <c r="DUZ903" s="35"/>
      <c r="DVA903" s="34"/>
      <c r="DVH903" s="35"/>
      <c r="DVI903" s="34"/>
      <c r="DVP903" s="35"/>
      <c r="DVQ903" s="34"/>
      <c r="DVX903" s="35"/>
      <c r="DVY903" s="34"/>
      <c r="DWF903" s="35"/>
      <c r="DWG903" s="34"/>
      <c r="DWN903" s="35"/>
      <c r="DWO903" s="34"/>
      <c r="DWV903" s="35"/>
      <c r="DWW903" s="34"/>
      <c r="DXD903" s="35"/>
      <c r="DXE903" s="34"/>
      <c r="DXL903" s="35"/>
      <c r="DXM903" s="34"/>
      <c r="DXT903" s="35"/>
      <c r="DXU903" s="34"/>
      <c r="DYB903" s="35"/>
      <c r="DYC903" s="34"/>
      <c r="DYJ903" s="35"/>
      <c r="DYK903" s="34"/>
      <c r="DYR903" s="35"/>
      <c r="DYS903" s="34"/>
      <c r="DYZ903" s="35"/>
      <c r="DZA903" s="34"/>
      <c r="DZH903" s="35"/>
      <c r="DZI903" s="34"/>
      <c r="DZP903" s="35"/>
      <c r="DZQ903" s="34"/>
      <c r="DZX903" s="35"/>
      <c r="DZY903" s="34"/>
      <c r="EAF903" s="35"/>
      <c r="EAG903" s="34"/>
      <c r="EAN903" s="35"/>
      <c r="EAO903" s="34"/>
      <c r="EAV903" s="35"/>
      <c r="EAW903" s="34"/>
      <c r="EBD903" s="35"/>
      <c r="EBE903" s="34"/>
      <c r="EBL903" s="35"/>
      <c r="EBM903" s="34"/>
      <c r="EBT903" s="35"/>
      <c r="EBU903" s="34"/>
      <c r="ECB903" s="35"/>
      <c r="ECC903" s="34"/>
      <c r="ECJ903" s="35"/>
      <c r="ECK903" s="34"/>
      <c r="ECR903" s="35"/>
      <c r="ECS903" s="34"/>
      <c r="ECZ903" s="35"/>
      <c r="EDA903" s="34"/>
      <c r="EDH903" s="35"/>
      <c r="EDI903" s="34"/>
      <c r="EDP903" s="35"/>
      <c r="EDQ903" s="34"/>
      <c r="EDX903" s="35"/>
      <c r="EDY903" s="34"/>
      <c r="EEF903" s="35"/>
      <c r="EEG903" s="34"/>
      <c r="EEN903" s="35"/>
      <c r="EEO903" s="34"/>
      <c r="EEV903" s="35"/>
      <c r="EEW903" s="34"/>
      <c r="EFD903" s="35"/>
      <c r="EFE903" s="34"/>
      <c r="EFL903" s="35"/>
      <c r="EFM903" s="34"/>
      <c r="EFT903" s="35"/>
      <c r="EFU903" s="34"/>
      <c r="EGB903" s="35"/>
      <c r="EGC903" s="34"/>
      <c r="EGJ903" s="35"/>
      <c r="EGK903" s="34"/>
      <c r="EGR903" s="35"/>
      <c r="EGS903" s="34"/>
      <c r="EGZ903" s="35"/>
      <c r="EHA903" s="34"/>
      <c r="EHH903" s="35"/>
      <c r="EHI903" s="34"/>
      <c r="EHP903" s="35"/>
      <c r="EHQ903" s="34"/>
      <c r="EHX903" s="35"/>
      <c r="EHY903" s="34"/>
      <c r="EIF903" s="35"/>
      <c r="EIG903" s="34"/>
      <c r="EIN903" s="35"/>
      <c r="EIO903" s="34"/>
      <c r="EIV903" s="35"/>
      <c r="EIW903" s="34"/>
      <c r="EJD903" s="35"/>
      <c r="EJE903" s="34"/>
      <c r="EJL903" s="35"/>
      <c r="EJM903" s="34"/>
      <c r="EJT903" s="35"/>
      <c r="EJU903" s="34"/>
      <c r="EKB903" s="35"/>
      <c r="EKC903" s="34"/>
      <c r="EKJ903" s="35"/>
      <c r="EKK903" s="34"/>
      <c r="EKR903" s="35"/>
      <c r="EKS903" s="34"/>
      <c r="EKZ903" s="35"/>
      <c r="ELA903" s="34"/>
      <c r="ELH903" s="35"/>
      <c r="ELI903" s="34"/>
      <c r="ELP903" s="35"/>
      <c r="ELQ903" s="34"/>
      <c r="ELX903" s="35"/>
      <c r="ELY903" s="34"/>
      <c r="EMF903" s="35"/>
      <c r="EMG903" s="34"/>
      <c r="EMN903" s="35"/>
      <c r="EMO903" s="34"/>
      <c r="EMV903" s="35"/>
      <c r="EMW903" s="34"/>
      <c r="END903" s="35"/>
      <c r="ENE903" s="34"/>
      <c r="ENL903" s="35"/>
      <c r="ENM903" s="34"/>
      <c r="ENT903" s="35"/>
      <c r="ENU903" s="34"/>
      <c r="EOB903" s="35"/>
      <c r="EOC903" s="34"/>
      <c r="EOJ903" s="35"/>
      <c r="EOK903" s="34"/>
      <c r="EOR903" s="35"/>
      <c r="EOS903" s="34"/>
      <c r="EOZ903" s="35"/>
      <c r="EPA903" s="34"/>
      <c r="EPH903" s="35"/>
      <c r="EPI903" s="34"/>
      <c r="EPP903" s="35"/>
      <c r="EPQ903" s="34"/>
      <c r="EPX903" s="35"/>
      <c r="EPY903" s="34"/>
      <c r="EQF903" s="35"/>
      <c r="EQG903" s="34"/>
      <c r="EQN903" s="35"/>
      <c r="EQO903" s="34"/>
      <c r="EQV903" s="35"/>
      <c r="EQW903" s="34"/>
      <c r="ERD903" s="35"/>
      <c r="ERE903" s="34"/>
      <c r="ERL903" s="35"/>
      <c r="ERM903" s="34"/>
      <c r="ERT903" s="35"/>
      <c r="ERU903" s="34"/>
      <c r="ESB903" s="35"/>
      <c r="ESC903" s="34"/>
      <c r="ESJ903" s="35"/>
      <c r="ESK903" s="34"/>
      <c r="ESR903" s="35"/>
      <c r="ESS903" s="34"/>
      <c r="ESZ903" s="35"/>
      <c r="ETA903" s="34"/>
      <c r="ETH903" s="35"/>
      <c r="ETI903" s="34"/>
      <c r="ETP903" s="35"/>
      <c r="ETQ903" s="34"/>
      <c r="ETX903" s="35"/>
      <c r="ETY903" s="34"/>
      <c r="EUF903" s="35"/>
      <c r="EUG903" s="34"/>
      <c r="EUN903" s="35"/>
      <c r="EUO903" s="34"/>
      <c r="EUV903" s="35"/>
      <c r="EUW903" s="34"/>
      <c r="EVD903" s="35"/>
      <c r="EVE903" s="34"/>
      <c r="EVL903" s="35"/>
      <c r="EVM903" s="34"/>
      <c r="EVT903" s="35"/>
      <c r="EVU903" s="34"/>
      <c r="EWB903" s="35"/>
      <c r="EWC903" s="34"/>
      <c r="EWJ903" s="35"/>
      <c r="EWK903" s="34"/>
      <c r="EWR903" s="35"/>
      <c r="EWS903" s="34"/>
      <c r="EWZ903" s="35"/>
      <c r="EXA903" s="34"/>
      <c r="EXH903" s="35"/>
      <c r="EXI903" s="34"/>
      <c r="EXP903" s="35"/>
      <c r="EXQ903" s="34"/>
      <c r="EXX903" s="35"/>
      <c r="EXY903" s="34"/>
      <c r="EYF903" s="35"/>
      <c r="EYG903" s="34"/>
      <c r="EYN903" s="35"/>
      <c r="EYO903" s="34"/>
      <c r="EYV903" s="35"/>
      <c r="EYW903" s="34"/>
      <c r="EZD903" s="35"/>
      <c r="EZE903" s="34"/>
      <c r="EZL903" s="35"/>
      <c r="EZM903" s="34"/>
      <c r="EZT903" s="35"/>
      <c r="EZU903" s="34"/>
      <c r="FAB903" s="35"/>
      <c r="FAC903" s="34"/>
      <c r="FAJ903" s="35"/>
      <c r="FAK903" s="34"/>
      <c r="FAR903" s="35"/>
      <c r="FAS903" s="34"/>
      <c r="FAZ903" s="35"/>
      <c r="FBA903" s="34"/>
      <c r="FBH903" s="35"/>
      <c r="FBI903" s="34"/>
      <c r="FBP903" s="35"/>
      <c r="FBQ903" s="34"/>
      <c r="FBX903" s="35"/>
      <c r="FBY903" s="34"/>
      <c r="FCF903" s="35"/>
      <c r="FCG903" s="34"/>
      <c r="FCN903" s="35"/>
      <c r="FCO903" s="34"/>
      <c r="FCV903" s="35"/>
      <c r="FCW903" s="34"/>
      <c r="FDD903" s="35"/>
      <c r="FDE903" s="34"/>
      <c r="FDL903" s="35"/>
      <c r="FDM903" s="34"/>
      <c r="FDT903" s="35"/>
      <c r="FDU903" s="34"/>
      <c r="FEB903" s="35"/>
      <c r="FEC903" s="34"/>
      <c r="FEJ903" s="35"/>
      <c r="FEK903" s="34"/>
      <c r="FER903" s="35"/>
      <c r="FES903" s="34"/>
      <c r="FEZ903" s="35"/>
      <c r="FFA903" s="34"/>
      <c r="FFH903" s="35"/>
      <c r="FFI903" s="34"/>
      <c r="FFP903" s="35"/>
      <c r="FFQ903" s="34"/>
      <c r="FFX903" s="35"/>
      <c r="FFY903" s="34"/>
      <c r="FGF903" s="35"/>
      <c r="FGG903" s="34"/>
      <c r="FGN903" s="35"/>
      <c r="FGO903" s="34"/>
      <c r="FGV903" s="35"/>
      <c r="FGW903" s="34"/>
      <c r="FHD903" s="35"/>
      <c r="FHE903" s="34"/>
      <c r="FHL903" s="35"/>
      <c r="FHM903" s="34"/>
      <c r="FHT903" s="35"/>
      <c r="FHU903" s="34"/>
      <c r="FIB903" s="35"/>
      <c r="FIC903" s="34"/>
      <c r="FIJ903" s="35"/>
      <c r="FIK903" s="34"/>
      <c r="FIR903" s="35"/>
      <c r="FIS903" s="34"/>
      <c r="FIZ903" s="35"/>
      <c r="FJA903" s="34"/>
      <c r="FJH903" s="35"/>
      <c r="FJI903" s="34"/>
      <c r="FJP903" s="35"/>
      <c r="FJQ903" s="34"/>
      <c r="FJX903" s="35"/>
      <c r="FJY903" s="34"/>
      <c r="FKF903" s="35"/>
      <c r="FKG903" s="34"/>
      <c r="FKN903" s="35"/>
      <c r="FKO903" s="34"/>
      <c r="FKV903" s="35"/>
      <c r="FKW903" s="34"/>
      <c r="FLD903" s="35"/>
      <c r="FLE903" s="34"/>
      <c r="FLL903" s="35"/>
      <c r="FLM903" s="34"/>
      <c r="FLT903" s="35"/>
      <c r="FLU903" s="34"/>
      <c r="FMB903" s="35"/>
      <c r="FMC903" s="34"/>
      <c r="FMJ903" s="35"/>
      <c r="FMK903" s="34"/>
      <c r="FMR903" s="35"/>
      <c r="FMS903" s="34"/>
      <c r="FMZ903" s="35"/>
      <c r="FNA903" s="34"/>
      <c r="FNH903" s="35"/>
      <c r="FNI903" s="34"/>
      <c r="FNP903" s="35"/>
      <c r="FNQ903" s="34"/>
      <c r="FNX903" s="35"/>
      <c r="FNY903" s="34"/>
      <c r="FOF903" s="35"/>
      <c r="FOG903" s="34"/>
      <c r="FON903" s="35"/>
      <c r="FOO903" s="34"/>
      <c r="FOV903" s="35"/>
      <c r="FOW903" s="34"/>
      <c r="FPD903" s="35"/>
      <c r="FPE903" s="34"/>
      <c r="FPL903" s="35"/>
      <c r="FPM903" s="34"/>
      <c r="FPT903" s="35"/>
      <c r="FPU903" s="34"/>
      <c r="FQB903" s="35"/>
      <c r="FQC903" s="34"/>
      <c r="FQJ903" s="35"/>
      <c r="FQK903" s="34"/>
      <c r="FQR903" s="35"/>
      <c r="FQS903" s="34"/>
      <c r="FQZ903" s="35"/>
      <c r="FRA903" s="34"/>
      <c r="FRH903" s="35"/>
      <c r="FRI903" s="34"/>
      <c r="FRP903" s="35"/>
      <c r="FRQ903" s="34"/>
      <c r="FRX903" s="35"/>
      <c r="FRY903" s="34"/>
      <c r="FSF903" s="35"/>
      <c r="FSG903" s="34"/>
      <c r="FSN903" s="35"/>
      <c r="FSO903" s="34"/>
      <c r="FSV903" s="35"/>
      <c r="FSW903" s="34"/>
      <c r="FTD903" s="35"/>
      <c r="FTE903" s="34"/>
      <c r="FTL903" s="35"/>
      <c r="FTM903" s="34"/>
      <c r="FTT903" s="35"/>
      <c r="FTU903" s="34"/>
      <c r="FUB903" s="35"/>
      <c r="FUC903" s="34"/>
      <c r="FUJ903" s="35"/>
      <c r="FUK903" s="34"/>
      <c r="FUR903" s="35"/>
      <c r="FUS903" s="34"/>
      <c r="FUZ903" s="35"/>
      <c r="FVA903" s="34"/>
      <c r="FVH903" s="35"/>
      <c r="FVI903" s="34"/>
      <c r="FVP903" s="35"/>
      <c r="FVQ903" s="34"/>
      <c r="FVX903" s="35"/>
      <c r="FVY903" s="34"/>
      <c r="FWF903" s="35"/>
      <c r="FWG903" s="34"/>
      <c r="FWN903" s="35"/>
      <c r="FWO903" s="34"/>
      <c r="FWV903" s="35"/>
      <c r="FWW903" s="34"/>
      <c r="FXD903" s="35"/>
      <c r="FXE903" s="34"/>
      <c r="FXL903" s="35"/>
      <c r="FXM903" s="34"/>
      <c r="FXT903" s="35"/>
      <c r="FXU903" s="34"/>
      <c r="FYB903" s="35"/>
      <c r="FYC903" s="34"/>
      <c r="FYJ903" s="35"/>
      <c r="FYK903" s="34"/>
      <c r="FYR903" s="35"/>
      <c r="FYS903" s="34"/>
      <c r="FYZ903" s="35"/>
      <c r="FZA903" s="34"/>
      <c r="FZH903" s="35"/>
      <c r="FZI903" s="34"/>
      <c r="FZP903" s="35"/>
      <c r="FZQ903" s="34"/>
      <c r="FZX903" s="35"/>
      <c r="FZY903" s="34"/>
      <c r="GAF903" s="35"/>
      <c r="GAG903" s="34"/>
      <c r="GAN903" s="35"/>
      <c r="GAO903" s="34"/>
      <c r="GAV903" s="35"/>
      <c r="GAW903" s="34"/>
      <c r="GBD903" s="35"/>
      <c r="GBE903" s="34"/>
      <c r="GBL903" s="35"/>
      <c r="GBM903" s="34"/>
      <c r="GBT903" s="35"/>
      <c r="GBU903" s="34"/>
      <c r="GCB903" s="35"/>
      <c r="GCC903" s="34"/>
      <c r="GCJ903" s="35"/>
      <c r="GCK903" s="34"/>
      <c r="GCR903" s="35"/>
      <c r="GCS903" s="34"/>
      <c r="GCZ903" s="35"/>
      <c r="GDA903" s="34"/>
      <c r="GDH903" s="35"/>
      <c r="GDI903" s="34"/>
      <c r="GDP903" s="35"/>
      <c r="GDQ903" s="34"/>
      <c r="GDX903" s="35"/>
      <c r="GDY903" s="34"/>
      <c r="GEF903" s="35"/>
      <c r="GEG903" s="34"/>
      <c r="GEN903" s="35"/>
      <c r="GEO903" s="34"/>
      <c r="GEV903" s="35"/>
      <c r="GEW903" s="34"/>
      <c r="GFD903" s="35"/>
      <c r="GFE903" s="34"/>
      <c r="GFL903" s="35"/>
      <c r="GFM903" s="34"/>
      <c r="GFT903" s="35"/>
      <c r="GFU903" s="34"/>
      <c r="GGB903" s="35"/>
      <c r="GGC903" s="34"/>
      <c r="GGJ903" s="35"/>
      <c r="GGK903" s="34"/>
      <c r="GGR903" s="35"/>
      <c r="GGS903" s="34"/>
      <c r="GGZ903" s="35"/>
      <c r="GHA903" s="34"/>
      <c r="GHH903" s="35"/>
      <c r="GHI903" s="34"/>
      <c r="GHP903" s="35"/>
      <c r="GHQ903" s="34"/>
      <c r="GHX903" s="35"/>
      <c r="GHY903" s="34"/>
      <c r="GIF903" s="35"/>
      <c r="GIG903" s="34"/>
      <c r="GIN903" s="35"/>
      <c r="GIO903" s="34"/>
      <c r="GIV903" s="35"/>
      <c r="GIW903" s="34"/>
      <c r="GJD903" s="35"/>
      <c r="GJE903" s="34"/>
      <c r="GJL903" s="35"/>
      <c r="GJM903" s="34"/>
      <c r="GJT903" s="35"/>
      <c r="GJU903" s="34"/>
      <c r="GKB903" s="35"/>
      <c r="GKC903" s="34"/>
      <c r="GKJ903" s="35"/>
      <c r="GKK903" s="34"/>
      <c r="GKR903" s="35"/>
      <c r="GKS903" s="34"/>
      <c r="GKZ903" s="35"/>
      <c r="GLA903" s="34"/>
      <c r="GLH903" s="35"/>
      <c r="GLI903" s="34"/>
      <c r="GLP903" s="35"/>
      <c r="GLQ903" s="34"/>
      <c r="GLX903" s="35"/>
      <c r="GLY903" s="34"/>
      <c r="GMF903" s="35"/>
      <c r="GMG903" s="34"/>
      <c r="GMN903" s="35"/>
      <c r="GMO903" s="34"/>
      <c r="GMV903" s="35"/>
      <c r="GMW903" s="34"/>
      <c r="GND903" s="35"/>
      <c r="GNE903" s="34"/>
      <c r="GNL903" s="35"/>
      <c r="GNM903" s="34"/>
      <c r="GNT903" s="35"/>
      <c r="GNU903" s="34"/>
      <c r="GOB903" s="35"/>
      <c r="GOC903" s="34"/>
      <c r="GOJ903" s="35"/>
      <c r="GOK903" s="34"/>
      <c r="GOR903" s="35"/>
      <c r="GOS903" s="34"/>
      <c r="GOZ903" s="35"/>
      <c r="GPA903" s="34"/>
      <c r="GPH903" s="35"/>
      <c r="GPI903" s="34"/>
      <c r="GPP903" s="35"/>
      <c r="GPQ903" s="34"/>
      <c r="GPX903" s="35"/>
      <c r="GPY903" s="34"/>
      <c r="GQF903" s="35"/>
      <c r="GQG903" s="34"/>
      <c r="GQN903" s="35"/>
      <c r="GQO903" s="34"/>
      <c r="GQV903" s="35"/>
      <c r="GQW903" s="34"/>
      <c r="GRD903" s="35"/>
      <c r="GRE903" s="34"/>
      <c r="GRL903" s="35"/>
      <c r="GRM903" s="34"/>
      <c r="GRT903" s="35"/>
      <c r="GRU903" s="34"/>
      <c r="GSB903" s="35"/>
      <c r="GSC903" s="34"/>
      <c r="GSJ903" s="35"/>
      <c r="GSK903" s="34"/>
      <c r="GSR903" s="35"/>
      <c r="GSS903" s="34"/>
      <c r="GSZ903" s="35"/>
      <c r="GTA903" s="34"/>
      <c r="GTH903" s="35"/>
      <c r="GTI903" s="34"/>
      <c r="GTP903" s="35"/>
      <c r="GTQ903" s="34"/>
      <c r="GTX903" s="35"/>
      <c r="GTY903" s="34"/>
      <c r="GUF903" s="35"/>
      <c r="GUG903" s="34"/>
      <c r="GUN903" s="35"/>
      <c r="GUO903" s="34"/>
      <c r="GUV903" s="35"/>
      <c r="GUW903" s="34"/>
      <c r="GVD903" s="35"/>
      <c r="GVE903" s="34"/>
      <c r="GVL903" s="35"/>
      <c r="GVM903" s="34"/>
      <c r="GVT903" s="35"/>
      <c r="GVU903" s="34"/>
      <c r="GWB903" s="35"/>
      <c r="GWC903" s="34"/>
      <c r="GWJ903" s="35"/>
      <c r="GWK903" s="34"/>
      <c r="GWR903" s="35"/>
      <c r="GWS903" s="34"/>
      <c r="GWZ903" s="35"/>
      <c r="GXA903" s="34"/>
      <c r="GXH903" s="35"/>
      <c r="GXI903" s="34"/>
      <c r="GXP903" s="35"/>
      <c r="GXQ903" s="34"/>
      <c r="GXX903" s="35"/>
      <c r="GXY903" s="34"/>
      <c r="GYF903" s="35"/>
      <c r="GYG903" s="34"/>
      <c r="GYN903" s="35"/>
      <c r="GYO903" s="34"/>
      <c r="GYV903" s="35"/>
      <c r="GYW903" s="34"/>
      <c r="GZD903" s="35"/>
      <c r="GZE903" s="34"/>
      <c r="GZL903" s="35"/>
      <c r="GZM903" s="34"/>
      <c r="GZT903" s="35"/>
      <c r="GZU903" s="34"/>
      <c r="HAB903" s="35"/>
      <c r="HAC903" s="34"/>
      <c r="HAJ903" s="35"/>
      <c r="HAK903" s="34"/>
      <c r="HAR903" s="35"/>
      <c r="HAS903" s="34"/>
      <c r="HAZ903" s="35"/>
      <c r="HBA903" s="34"/>
      <c r="HBH903" s="35"/>
      <c r="HBI903" s="34"/>
      <c r="HBP903" s="35"/>
      <c r="HBQ903" s="34"/>
      <c r="HBX903" s="35"/>
      <c r="HBY903" s="34"/>
      <c r="HCF903" s="35"/>
      <c r="HCG903" s="34"/>
      <c r="HCN903" s="35"/>
      <c r="HCO903" s="34"/>
      <c r="HCV903" s="35"/>
      <c r="HCW903" s="34"/>
      <c r="HDD903" s="35"/>
      <c r="HDE903" s="34"/>
      <c r="HDL903" s="35"/>
      <c r="HDM903" s="34"/>
      <c r="HDT903" s="35"/>
      <c r="HDU903" s="34"/>
      <c r="HEB903" s="35"/>
      <c r="HEC903" s="34"/>
      <c r="HEJ903" s="35"/>
      <c r="HEK903" s="34"/>
      <c r="HER903" s="35"/>
      <c r="HES903" s="34"/>
      <c r="HEZ903" s="35"/>
      <c r="HFA903" s="34"/>
      <c r="HFH903" s="35"/>
      <c r="HFI903" s="34"/>
      <c r="HFP903" s="35"/>
      <c r="HFQ903" s="34"/>
      <c r="HFX903" s="35"/>
      <c r="HFY903" s="34"/>
      <c r="HGF903" s="35"/>
      <c r="HGG903" s="34"/>
      <c r="HGN903" s="35"/>
      <c r="HGO903" s="34"/>
      <c r="HGV903" s="35"/>
      <c r="HGW903" s="34"/>
      <c r="HHD903" s="35"/>
      <c r="HHE903" s="34"/>
      <c r="HHL903" s="35"/>
      <c r="HHM903" s="34"/>
      <c r="HHT903" s="35"/>
      <c r="HHU903" s="34"/>
      <c r="HIB903" s="35"/>
      <c r="HIC903" s="34"/>
      <c r="HIJ903" s="35"/>
      <c r="HIK903" s="34"/>
      <c r="HIR903" s="35"/>
      <c r="HIS903" s="34"/>
      <c r="HIZ903" s="35"/>
      <c r="HJA903" s="34"/>
      <c r="HJH903" s="35"/>
      <c r="HJI903" s="34"/>
      <c r="HJP903" s="35"/>
      <c r="HJQ903" s="34"/>
      <c r="HJX903" s="35"/>
      <c r="HJY903" s="34"/>
      <c r="HKF903" s="35"/>
      <c r="HKG903" s="34"/>
      <c r="HKN903" s="35"/>
      <c r="HKO903" s="34"/>
      <c r="HKV903" s="35"/>
      <c r="HKW903" s="34"/>
      <c r="HLD903" s="35"/>
      <c r="HLE903" s="34"/>
      <c r="HLL903" s="35"/>
      <c r="HLM903" s="34"/>
      <c r="HLT903" s="35"/>
      <c r="HLU903" s="34"/>
      <c r="HMB903" s="35"/>
      <c r="HMC903" s="34"/>
      <c r="HMJ903" s="35"/>
      <c r="HMK903" s="34"/>
      <c r="HMR903" s="35"/>
      <c r="HMS903" s="34"/>
      <c r="HMZ903" s="35"/>
      <c r="HNA903" s="34"/>
      <c r="HNH903" s="35"/>
      <c r="HNI903" s="34"/>
      <c r="HNP903" s="35"/>
      <c r="HNQ903" s="34"/>
      <c r="HNX903" s="35"/>
      <c r="HNY903" s="34"/>
      <c r="HOF903" s="35"/>
      <c r="HOG903" s="34"/>
      <c r="HON903" s="35"/>
      <c r="HOO903" s="34"/>
      <c r="HOV903" s="35"/>
      <c r="HOW903" s="34"/>
      <c r="HPD903" s="35"/>
      <c r="HPE903" s="34"/>
      <c r="HPL903" s="35"/>
      <c r="HPM903" s="34"/>
      <c r="HPT903" s="35"/>
      <c r="HPU903" s="34"/>
      <c r="HQB903" s="35"/>
      <c r="HQC903" s="34"/>
      <c r="HQJ903" s="35"/>
      <c r="HQK903" s="34"/>
      <c r="HQR903" s="35"/>
      <c r="HQS903" s="34"/>
      <c r="HQZ903" s="35"/>
      <c r="HRA903" s="34"/>
      <c r="HRH903" s="35"/>
      <c r="HRI903" s="34"/>
      <c r="HRP903" s="35"/>
      <c r="HRQ903" s="34"/>
      <c r="HRX903" s="35"/>
      <c r="HRY903" s="34"/>
      <c r="HSF903" s="35"/>
      <c r="HSG903" s="34"/>
      <c r="HSN903" s="35"/>
      <c r="HSO903" s="34"/>
      <c r="HSV903" s="35"/>
      <c r="HSW903" s="34"/>
      <c r="HTD903" s="35"/>
      <c r="HTE903" s="34"/>
      <c r="HTL903" s="35"/>
      <c r="HTM903" s="34"/>
      <c r="HTT903" s="35"/>
      <c r="HTU903" s="34"/>
      <c r="HUB903" s="35"/>
      <c r="HUC903" s="34"/>
      <c r="HUJ903" s="35"/>
      <c r="HUK903" s="34"/>
      <c r="HUR903" s="35"/>
      <c r="HUS903" s="34"/>
      <c r="HUZ903" s="35"/>
      <c r="HVA903" s="34"/>
      <c r="HVH903" s="35"/>
      <c r="HVI903" s="34"/>
      <c r="HVP903" s="35"/>
      <c r="HVQ903" s="34"/>
      <c r="HVX903" s="35"/>
      <c r="HVY903" s="34"/>
      <c r="HWF903" s="35"/>
      <c r="HWG903" s="34"/>
      <c r="HWN903" s="35"/>
      <c r="HWO903" s="34"/>
      <c r="HWV903" s="35"/>
      <c r="HWW903" s="34"/>
      <c r="HXD903" s="35"/>
      <c r="HXE903" s="34"/>
      <c r="HXL903" s="35"/>
      <c r="HXM903" s="34"/>
      <c r="HXT903" s="35"/>
      <c r="HXU903" s="34"/>
      <c r="HYB903" s="35"/>
      <c r="HYC903" s="34"/>
      <c r="HYJ903" s="35"/>
      <c r="HYK903" s="34"/>
      <c r="HYR903" s="35"/>
      <c r="HYS903" s="34"/>
      <c r="HYZ903" s="35"/>
      <c r="HZA903" s="34"/>
      <c r="HZH903" s="35"/>
      <c r="HZI903" s="34"/>
      <c r="HZP903" s="35"/>
      <c r="HZQ903" s="34"/>
      <c r="HZX903" s="35"/>
      <c r="HZY903" s="34"/>
      <c r="IAF903" s="35"/>
      <c r="IAG903" s="34"/>
      <c r="IAN903" s="35"/>
      <c r="IAO903" s="34"/>
      <c r="IAV903" s="35"/>
      <c r="IAW903" s="34"/>
      <c r="IBD903" s="35"/>
      <c r="IBE903" s="34"/>
      <c r="IBL903" s="35"/>
      <c r="IBM903" s="34"/>
      <c r="IBT903" s="35"/>
      <c r="IBU903" s="34"/>
      <c r="ICB903" s="35"/>
      <c r="ICC903" s="34"/>
      <c r="ICJ903" s="35"/>
      <c r="ICK903" s="34"/>
      <c r="ICR903" s="35"/>
      <c r="ICS903" s="34"/>
      <c r="ICZ903" s="35"/>
      <c r="IDA903" s="34"/>
      <c r="IDH903" s="35"/>
      <c r="IDI903" s="34"/>
      <c r="IDP903" s="35"/>
      <c r="IDQ903" s="34"/>
      <c r="IDX903" s="35"/>
      <c r="IDY903" s="34"/>
      <c r="IEF903" s="35"/>
      <c r="IEG903" s="34"/>
      <c r="IEN903" s="35"/>
      <c r="IEO903" s="34"/>
      <c r="IEV903" s="35"/>
      <c r="IEW903" s="34"/>
      <c r="IFD903" s="35"/>
      <c r="IFE903" s="34"/>
      <c r="IFL903" s="35"/>
      <c r="IFM903" s="34"/>
      <c r="IFT903" s="35"/>
      <c r="IFU903" s="34"/>
      <c r="IGB903" s="35"/>
      <c r="IGC903" s="34"/>
      <c r="IGJ903" s="35"/>
      <c r="IGK903" s="34"/>
      <c r="IGR903" s="35"/>
      <c r="IGS903" s="34"/>
      <c r="IGZ903" s="35"/>
      <c r="IHA903" s="34"/>
      <c r="IHH903" s="35"/>
      <c r="IHI903" s="34"/>
      <c r="IHP903" s="35"/>
      <c r="IHQ903" s="34"/>
      <c r="IHX903" s="35"/>
      <c r="IHY903" s="34"/>
      <c r="IIF903" s="35"/>
      <c r="IIG903" s="34"/>
      <c r="IIN903" s="35"/>
      <c r="IIO903" s="34"/>
      <c r="IIV903" s="35"/>
      <c r="IIW903" s="34"/>
      <c r="IJD903" s="35"/>
      <c r="IJE903" s="34"/>
      <c r="IJL903" s="35"/>
      <c r="IJM903" s="34"/>
      <c r="IJT903" s="35"/>
      <c r="IJU903" s="34"/>
      <c r="IKB903" s="35"/>
      <c r="IKC903" s="34"/>
      <c r="IKJ903" s="35"/>
      <c r="IKK903" s="34"/>
      <c r="IKR903" s="35"/>
      <c r="IKS903" s="34"/>
      <c r="IKZ903" s="35"/>
      <c r="ILA903" s="34"/>
      <c r="ILH903" s="35"/>
      <c r="ILI903" s="34"/>
      <c r="ILP903" s="35"/>
      <c r="ILQ903" s="34"/>
      <c r="ILX903" s="35"/>
      <c r="ILY903" s="34"/>
      <c r="IMF903" s="35"/>
      <c r="IMG903" s="34"/>
      <c r="IMN903" s="35"/>
      <c r="IMO903" s="34"/>
      <c r="IMV903" s="35"/>
      <c r="IMW903" s="34"/>
      <c r="IND903" s="35"/>
      <c r="INE903" s="34"/>
      <c r="INL903" s="35"/>
      <c r="INM903" s="34"/>
      <c r="INT903" s="35"/>
      <c r="INU903" s="34"/>
      <c r="IOB903" s="35"/>
      <c r="IOC903" s="34"/>
      <c r="IOJ903" s="35"/>
      <c r="IOK903" s="34"/>
      <c r="IOR903" s="35"/>
      <c r="IOS903" s="34"/>
      <c r="IOZ903" s="35"/>
      <c r="IPA903" s="34"/>
      <c r="IPH903" s="35"/>
      <c r="IPI903" s="34"/>
      <c r="IPP903" s="35"/>
      <c r="IPQ903" s="34"/>
      <c r="IPX903" s="35"/>
      <c r="IPY903" s="34"/>
      <c r="IQF903" s="35"/>
      <c r="IQG903" s="34"/>
      <c r="IQN903" s="35"/>
      <c r="IQO903" s="34"/>
      <c r="IQV903" s="35"/>
      <c r="IQW903" s="34"/>
      <c r="IRD903" s="35"/>
      <c r="IRE903" s="34"/>
      <c r="IRL903" s="35"/>
      <c r="IRM903" s="34"/>
      <c r="IRT903" s="35"/>
      <c r="IRU903" s="34"/>
      <c r="ISB903" s="35"/>
      <c r="ISC903" s="34"/>
      <c r="ISJ903" s="35"/>
      <c r="ISK903" s="34"/>
      <c r="ISR903" s="35"/>
      <c r="ISS903" s="34"/>
      <c r="ISZ903" s="35"/>
      <c r="ITA903" s="34"/>
      <c r="ITH903" s="35"/>
      <c r="ITI903" s="34"/>
      <c r="ITP903" s="35"/>
      <c r="ITQ903" s="34"/>
      <c r="ITX903" s="35"/>
      <c r="ITY903" s="34"/>
      <c r="IUF903" s="35"/>
      <c r="IUG903" s="34"/>
      <c r="IUN903" s="35"/>
      <c r="IUO903" s="34"/>
      <c r="IUV903" s="35"/>
      <c r="IUW903" s="34"/>
      <c r="IVD903" s="35"/>
      <c r="IVE903" s="34"/>
      <c r="IVL903" s="35"/>
      <c r="IVM903" s="34"/>
      <c r="IVT903" s="35"/>
      <c r="IVU903" s="34"/>
      <c r="IWB903" s="35"/>
      <c r="IWC903" s="34"/>
      <c r="IWJ903" s="35"/>
      <c r="IWK903" s="34"/>
      <c r="IWR903" s="35"/>
      <c r="IWS903" s="34"/>
      <c r="IWZ903" s="35"/>
      <c r="IXA903" s="34"/>
      <c r="IXH903" s="35"/>
      <c r="IXI903" s="34"/>
      <c r="IXP903" s="35"/>
      <c r="IXQ903" s="34"/>
      <c r="IXX903" s="35"/>
      <c r="IXY903" s="34"/>
      <c r="IYF903" s="35"/>
      <c r="IYG903" s="34"/>
      <c r="IYN903" s="35"/>
      <c r="IYO903" s="34"/>
      <c r="IYV903" s="35"/>
      <c r="IYW903" s="34"/>
      <c r="IZD903" s="35"/>
      <c r="IZE903" s="34"/>
      <c r="IZL903" s="35"/>
      <c r="IZM903" s="34"/>
      <c r="IZT903" s="35"/>
      <c r="IZU903" s="34"/>
      <c r="JAB903" s="35"/>
      <c r="JAC903" s="34"/>
      <c r="JAJ903" s="35"/>
      <c r="JAK903" s="34"/>
      <c r="JAR903" s="35"/>
      <c r="JAS903" s="34"/>
      <c r="JAZ903" s="35"/>
      <c r="JBA903" s="34"/>
      <c r="JBH903" s="35"/>
      <c r="JBI903" s="34"/>
      <c r="JBP903" s="35"/>
      <c r="JBQ903" s="34"/>
      <c r="JBX903" s="35"/>
      <c r="JBY903" s="34"/>
      <c r="JCF903" s="35"/>
      <c r="JCG903" s="34"/>
      <c r="JCN903" s="35"/>
      <c r="JCO903" s="34"/>
      <c r="JCV903" s="35"/>
      <c r="JCW903" s="34"/>
      <c r="JDD903" s="35"/>
      <c r="JDE903" s="34"/>
      <c r="JDL903" s="35"/>
      <c r="JDM903" s="34"/>
      <c r="JDT903" s="35"/>
      <c r="JDU903" s="34"/>
      <c r="JEB903" s="35"/>
      <c r="JEC903" s="34"/>
      <c r="JEJ903" s="35"/>
      <c r="JEK903" s="34"/>
      <c r="JER903" s="35"/>
      <c r="JES903" s="34"/>
      <c r="JEZ903" s="35"/>
      <c r="JFA903" s="34"/>
      <c r="JFH903" s="35"/>
      <c r="JFI903" s="34"/>
      <c r="JFP903" s="35"/>
      <c r="JFQ903" s="34"/>
      <c r="JFX903" s="35"/>
      <c r="JFY903" s="34"/>
      <c r="JGF903" s="35"/>
      <c r="JGG903" s="34"/>
      <c r="JGN903" s="35"/>
      <c r="JGO903" s="34"/>
      <c r="JGV903" s="35"/>
      <c r="JGW903" s="34"/>
      <c r="JHD903" s="35"/>
      <c r="JHE903" s="34"/>
      <c r="JHL903" s="35"/>
      <c r="JHM903" s="34"/>
      <c r="JHT903" s="35"/>
      <c r="JHU903" s="34"/>
      <c r="JIB903" s="35"/>
      <c r="JIC903" s="34"/>
      <c r="JIJ903" s="35"/>
      <c r="JIK903" s="34"/>
      <c r="JIR903" s="35"/>
      <c r="JIS903" s="34"/>
      <c r="JIZ903" s="35"/>
      <c r="JJA903" s="34"/>
      <c r="JJH903" s="35"/>
      <c r="JJI903" s="34"/>
      <c r="JJP903" s="35"/>
      <c r="JJQ903" s="34"/>
      <c r="JJX903" s="35"/>
      <c r="JJY903" s="34"/>
      <c r="JKF903" s="35"/>
      <c r="JKG903" s="34"/>
      <c r="JKN903" s="35"/>
      <c r="JKO903" s="34"/>
      <c r="JKV903" s="35"/>
      <c r="JKW903" s="34"/>
      <c r="JLD903" s="35"/>
      <c r="JLE903" s="34"/>
      <c r="JLL903" s="35"/>
      <c r="JLM903" s="34"/>
      <c r="JLT903" s="35"/>
      <c r="JLU903" s="34"/>
      <c r="JMB903" s="35"/>
      <c r="JMC903" s="34"/>
      <c r="JMJ903" s="35"/>
      <c r="JMK903" s="34"/>
      <c r="JMR903" s="35"/>
      <c r="JMS903" s="34"/>
      <c r="JMZ903" s="35"/>
      <c r="JNA903" s="34"/>
      <c r="JNH903" s="35"/>
      <c r="JNI903" s="34"/>
      <c r="JNP903" s="35"/>
      <c r="JNQ903" s="34"/>
      <c r="JNX903" s="35"/>
      <c r="JNY903" s="34"/>
      <c r="JOF903" s="35"/>
      <c r="JOG903" s="34"/>
      <c r="JON903" s="35"/>
      <c r="JOO903" s="34"/>
      <c r="JOV903" s="35"/>
      <c r="JOW903" s="34"/>
      <c r="JPD903" s="35"/>
      <c r="JPE903" s="34"/>
      <c r="JPL903" s="35"/>
      <c r="JPM903" s="34"/>
      <c r="JPT903" s="35"/>
      <c r="JPU903" s="34"/>
      <c r="JQB903" s="35"/>
      <c r="JQC903" s="34"/>
      <c r="JQJ903" s="35"/>
      <c r="JQK903" s="34"/>
      <c r="JQR903" s="35"/>
      <c r="JQS903" s="34"/>
      <c r="JQZ903" s="35"/>
      <c r="JRA903" s="34"/>
      <c r="JRH903" s="35"/>
      <c r="JRI903" s="34"/>
      <c r="JRP903" s="35"/>
      <c r="JRQ903" s="34"/>
      <c r="JRX903" s="35"/>
      <c r="JRY903" s="34"/>
      <c r="JSF903" s="35"/>
      <c r="JSG903" s="34"/>
      <c r="JSN903" s="35"/>
      <c r="JSO903" s="34"/>
      <c r="JSV903" s="35"/>
      <c r="JSW903" s="34"/>
      <c r="JTD903" s="35"/>
      <c r="JTE903" s="34"/>
      <c r="JTL903" s="35"/>
      <c r="JTM903" s="34"/>
      <c r="JTT903" s="35"/>
      <c r="JTU903" s="34"/>
      <c r="JUB903" s="35"/>
      <c r="JUC903" s="34"/>
      <c r="JUJ903" s="35"/>
      <c r="JUK903" s="34"/>
      <c r="JUR903" s="35"/>
      <c r="JUS903" s="34"/>
      <c r="JUZ903" s="35"/>
      <c r="JVA903" s="34"/>
      <c r="JVH903" s="35"/>
      <c r="JVI903" s="34"/>
      <c r="JVP903" s="35"/>
      <c r="JVQ903" s="34"/>
      <c r="JVX903" s="35"/>
      <c r="JVY903" s="34"/>
      <c r="JWF903" s="35"/>
      <c r="JWG903" s="34"/>
      <c r="JWN903" s="35"/>
      <c r="JWO903" s="34"/>
      <c r="JWV903" s="35"/>
      <c r="JWW903" s="34"/>
      <c r="JXD903" s="35"/>
      <c r="JXE903" s="34"/>
      <c r="JXL903" s="35"/>
      <c r="JXM903" s="34"/>
      <c r="JXT903" s="35"/>
      <c r="JXU903" s="34"/>
      <c r="JYB903" s="35"/>
      <c r="JYC903" s="34"/>
      <c r="JYJ903" s="35"/>
      <c r="JYK903" s="34"/>
      <c r="JYR903" s="35"/>
      <c r="JYS903" s="34"/>
      <c r="JYZ903" s="35"/>
      <c r="JZA903" s="34"/>
      <c r="JZH903" s="35"/>
      <c r="JZI903" s="34"/>
      <c r="JZP903" s="35"/>
      <c r="JZQ903" s="34"/>
      <c r="JZX903" s="35"/>
      <c r="JZY903" s="34"/>
      <c r="KAF903" s="35"/>
      <c r="KAG903" s="34"/>
      <c r="KAN903" s="35"/>
      <c r="KAO903" s="34"/>
      <c r="KAV903" s="35"/>
      <c r="KAW903" s="34"/>
      <c r="KBD903" s="35"/>
      <c r="KBE903" s="34"/>
      <c r="KBL903" s="35"/>
      <c r="KBM903" s="34"/>
      <c r="KBT903" s="35"/>
      <c r="KBU903" s="34"/>
      <c r="KCB903" s="35"/>
      <c r="KCC903" s="34"/>
      <c r="KCJ903" s="35"/>
      <c r="KCK903" s="34"/>
      <c r="KCR903" s="35"/>
      <c r="KCS903" s="34"/>
      <c r="KCZ903" s="35"/>
      <c r="KDA903" s="34"/>
      <c r="KDH903" s="35"/>
      <c r="KDI903" s="34"/>
      <c r="KDP903" s="35"/>
      <c r="KDQ903" s="34"/>
      <c r="KDX903" s="35"/>
      <c r="KDY903" s="34"/>
      <c r="KEF903" s="35"/>
      <c r="KEG903" s="34"/>
      <c r="KEN903" s="35"/>
      <c r="KEO903" s="34"/>
      <c r="KEV903" s="35"/>
      <c r="KEW903" s="34"/>
      <c r="KFD903" s="35"/>
      <c r="KFE903" s="34"/>
      <c r="KFL903" s="35"/>
      <c r="KFM903" s="34"/>
      <c r="KFT903" s="35"/>
      <c r="KFU903" s="34"/>
      <c r="KGB903" s="35"/>
      <c r="KGC903" s="34"/>
      <c r="KGJ903" s="35"/>
      <c r="KGK903" s="34"/>
      <c r="KGR903" s="35"/>
      <c r="KGS903" s="34"/>
      <c r="KGZ903" s="35"/>
      <c r="KHA903" s="34"/>
      <c r="KHH903" s="35"/>
      <c r="KHI903" s="34"/>
      <c r="KHP903" s="35"/>
      <c r="KHQ903" s="34"/>
      <c r="KHX903" s="35"/>
      <c r="KHY903" s="34"/>
      <c r="KIF903" s="35"/>
      <c r="KIG903" s="34"/>
      <c r="KIN903" s="35"/>
      <c r="KIO903" s="34"/>
      <c r="KIV903" s="35"/>
      <c r="KIW903" s="34"/>
      <c r="KJD903" s="35"/>
      <c r="KJE903" s="34"/>
      <c r="KJL903" s="35"/>
      <c r="KJM903" s="34"/>
      <c r="KJT903" s="35"/>
      <c r="KJU903" s="34"/>
      <c r="KKB903" s="35"/>
      <c r="KKC903" s="34"/>
      <c r="KKJ903" s="35"/>
      <c r="KKK903" s="34"/>
      <c r="KKR903" s="35"/>
      <c r="KKS903" s="34"/>
      <c r="KKZ903" s="35"/>
      <c r="KLA903" s="34"/>
      <c r="KLH903" s="35"/>
      <c r="KLI903" s="34"/>
      <c r="KLP903" s="35"/>
      <c r="KLQ903" s="34"/>
      <c r="KLX903" s="35"/>
      <c r="KLY903" s="34"/>
      <c r="KMF903" s="35"/>
      <c r="KMG903" s="34"/>
      <c r="KMN903" s="35"/>
      <c r="KMO903" s="34"/>
      <c r="KMV903" s="35"/>
      <c r="KMW903" s="34"/>
      <c r="KND903" s="35"/>
      <c r="KNE903" s="34"/>
      <c r="KNL903" s="35"/>
      <c r="KNM903" s="34"/>
      <c r="KNT903" s="35"/>
      <c r="KNU903" s="34"/>
      <c r="KOB903" s="35"/>
      <c r="KOC903" s="34"/>
      <c r="KOJ903" s="35"/>
      <c r="KOK903" s="34"/>
      <c r="KOR903" s="35"/>
      <c r="KOS903" s="34"/>
      <c r="KOZ903" s="35"/>
      <c r="KPA903" s="34"/>
      <c r="KPH903" s="35"/>
      <c r="KPI903" s="34"/>
      <c r="KPP903" s="35"/>
      <c r="KPQ903" s="34"/>
      <c r="KPX903" s="35"/>
      <c r="KPY903" s="34"/>
      <c r="KQF903" s="35"/>
      <c r="KQG903" s="34"/>
      <c r="KQN903" s="35"/>
      <c r="KQO903" s="34"/>
      <c r="KQV903" s="35"/>
      <c r="KQW903" s="34"/>
      <c r="KRD903" s="35"/>
      <c r="KRE903" s="34"/>
      <c r="KRL903" s="35"/>
      <c r="KRM903" s="34"/>
      <c r="KRT903" s="35"/>
      <c r="KRU903" s="34"/>
      <c r="KSB903" s="35"/>
      <c r="KSC903" s="34"/>
      <c r="KSJ903" s="35"/>
      <c r="KSK903" s="34"/>
      <c r="KSR903" s="35"/>
      <c r="KSS903" s="34"/>
      <c r="KSZ903" s="35"/>
      <c r="KTA903" s="34"/>
      <c r="KTH903" s="35"/>
      <c r="KTI903" s="34"/>
      <c r="KTP903" s="35"/>
      <c r="KTQ903" s="34"/>
      <c r="KTX903" s="35"/>
      <c r="KTY903" s="34"/>
      <c r="KUF903" s="35"/>
      <c r="KUG903" s="34"/>
      <c r="KUN903" s="35"/>
      <c r="KUO903" s="34"/>
      <c r="KUV903" s="35"/>
      <c r="KUW903" s="34"/>
      <c r="KVD903" s="35"/>
      <c r="KVE903" s="34"/>
      <c r="KVL903" s="35"/>
      <c r="KVM903" s="34"/>
      <c r="KVT903" s="35"/>
      <c r="KVU903" s="34"/>
      <c r="KWB903" s="35"/>
      <c r="KWC903" s="34"/>
      <c r="KWJ903" s="35"/>
      <c r="KWK903" s="34"/>
      <c r="KWR903" s="35"/>
      <c r="KWS903" s="34"/>
      <c r="KWZ903" s="35"/>
      <c r="KXA903" s="34"/>
      <c r="KXH903" s="35"/>
      <c r="KXI903" s="34"/>
      <c r="KXP903" s="35"/>
      <c r="KXQ903" s="34"/>
      <c r="KXX903" s="35"/>
      <c r="KXY903" s="34"/>
      <c r="KYF903" s="35"/>
      <c r="KYG903" s="34"/>
      <c r="KYN903" s="35"/>
      <c r="KYO903" s="34"/>
      <c r="KYV903" s="35"/>
      <c r="KYW903" s="34"/>
      <c r="KZD903" s="35"/>
      <c r="KZE903" s="34"/>
      <c r="KZL903" s="35"/>
      <c r="KZM903" s="34"/>
      <c r="KZT903" s="35"/>
      <c r="KZU903" s="34"/>
      <c r="LAB903" s="35"/>
      <c r="LAC903" s="34"/>
      <c r="LAJ903" s="35"/>
      <c r="LAK903" s="34"/>
      <c r="LAR903" s="35"/>
      <c r="LAS903" s="34"/>
      <c r="LAZ903" s="35"/>
      <c r="LBA903" s="34"/>
      <c r="LBH903" s="35"/>
      <c r="LBI903" s="34"/>
      <c r="LBP903" s="35"/>
      <c r="LBQ903" s="34"/>
      <c r="LBX903" s="35"/>
      <c r="LBY903" s="34"/>
      <c r="LCF903" s="35"/>
      <c r="LCG903" s="34"/>
      <c r="LCN903" s="35"/>
      <c r="LCO903" s="34"/>
      <c r="LCV903" s="35"/>
      <c r="LCW903" s="34"/>
      <c r="LDD903" s="35"/>
      <c r="LDE903" s="34"/>
      <c r="LDL903" s="35"/>
      <c r="LDM903" s="34"/>
      <c r="LDT903" s="35"/>
      <c r="LDU903" s="34"/>
      <c r="LEB903" s="35"/>
      <c r="LEC903" s="34"/>
      <c r="LEJ903" s="35"/>
      <c r="LEK903" s="34"/>
      <c r="LER903" s="35"/>
      <c r="LES903" s="34"/>
      <c r="LEZ903" s="35"/>
      <c r="LFA903" s="34"/>
      <c r="LFH903" s="35"/>
      <c r="LFI903" s="34"/>
      <c r="LFP903" s="35"/>
      <c r="LFQ903" s="34"/>
      <c r="LFX903" s="35"/>
      <c r="LFY903" s="34"/>
      <c r="LGF903" s="35"/>
      <c r="LGG903" s="34"/>
      <c r="LGN903" s="35"/>
      <c r="LGO903" s="34"/>
      <c r="LGV903" s="35"/>
      <c r="LGW903" s="34"/>
      <c r="LHD903" s="35"/>
      <c r="LHE903" s="34"/>
      <c r="LHL903" s="35"/>
      <c r="LHM903" s="34"/>
      <c r="LHT903" s="35"/>
      <c r="LHU903" s="34"/>
      <c r="LIB903" s="35"/>
      <c r="LIC903" s="34"/>
      <c r="LIJ903" s="35"/>
      <c r="LIK903" s="34"/>
      <c r="LIR903" s="35"/>
      <c r="LIS903" s="34"/>
      <c r="LIZ903" s="35"/>
      <c r="LJA903" s="34"/>
      <c r="LJH903" s="35"/>
      <c r="LJI903" s="34"/>
      <c r="LJP903" s="35"/>
      <c r="LJQ903" s="34"/>
      <c r="LJX903" s="35"/>
      <c r="LJY903" s="34"/>
      <c r="LKF903" s="35"/>
      <c r="LKG903" s="34"/>
      <c r="LKN903" s="35"/>
      <c r="LKO903" s="34"/>
      <c r="LKV903" s="35"/>
      <c r="LKW903" s="34"/>
      <c r="LLD903" s="35"/>
      <c r="LLE903" s="34"/>
      <c r="LLL903" s="35"/>
      <c r="LLM903" s="34"/>
      <c r="LLT903" s="35"/>
      <c r="LLU903" s="34"/>
      <c r="LMB903" s="35"/>
      <c r="LMC903" s="34"/>
      <c r="LMJ903" s="35"/>
      <c r="LMK903" s="34"/>
      <c r="LMR903" s="35"/>
      <c r="LMS903" s="34"/>
      <c r="LMZ903" s="35"/>
      <c r="LNA903" s="34"/>
      <c r="LNH903" s="35"/>
      <c r="LNI903" s="34"/>
      <c r="LNP903" s="35"/>
      <c r="LNQ903" s="34"/>
      <c r="LNX903" s="35"/>
      <c r="LNY903" s="34"/>
      <c r="LOF903" s="35"/>
      <c r="LOG903" s="34"/>
      <c r="LON903" s="35"/>
      <c r="LOO903" s="34"/>
      <c r="LOV903" s="35"/>
      <c r="LOW903" s="34"/>
      <c r="LPD903" s="35"/>
      <c r="LPE903" s="34"/>
      <c r="LPL903" s="35"/>
      <c r="LPM903" s="34"/>
      <c r="LPT903" s="35"/>
      <c r="LPU903" s="34"/>
      <c r="LQB903" s="35"/>
      <c r="LQC903" s="34"/>
      <c r="LQJ903" s="35"/>
      <c r="LQK903" s="34"/>
      <c r="LQR903" s="35"/>
      <c r="LQS903" s="34"/>
      <c r="LQZ903" s="35"/>
      <c r="LRA903" s="34"/>
      <c r="LRH903" s="35"/>
      <c r="LRI903" s="34"/>
      <c r="LRP903" s="35"/>
      <c r="LRQ903" s="34"/>
      <c r="LRX903" s="35"/>
      <c r="LRY903" s="34"/>
      <c r="LSF903" s="35"/>
      <c r="LSG903" s="34"/>
      <c r="LSN903" s="35"/>
      <c r="LSO903" s="34"/>
      <c r="LSV903" s="35"/>
      <c r="LSW903" s="34"/>
      <c r="LTD903" s="35"/>
      <c r="LTE903" s="34"/>
      <c r="LTL903" s="35"/>
      <c r="LTM903" s="34"/>
      <c r="LTT903" s="35"/>
      <c r="LTU903" s="34"/>
      <c r="LUB903" s="35"/>
      <c r="LUC903" s="34"/>
      <c r="LUJ903" s="35"/>
      <c r="LUK903" s="34"/>
      <c r="LUR903" s="35"/>
      <c r="LUS903" s="34"/>
      <c r="LUZ903" s="35"/>
      <c r="LVA903" s="34"/>
      <c r="LVH903" s="35"/>
      <c r="LVI903" s="34"/>
      <c r="LVP903" s="35"/>
      <c r="LVQ903" s="34"/>
      <c r="LVX903" s="35"/>
      <c r="LVY903" s="34"/>
      <c r="LWF903" s="35"/>
      <c r="LWG903" s="34"/>
      <c r="LWN903" s="35"/>
      <c r="LWO903" s="34"/>
      <c r="LWV903" s="35"/>
      <c r="LWW903" s="34"/>
      <c r="LXD903" s="35"/>
      <c r="LXE903" s="34"/>
      <c r="LXL903" s="35"/>
      <c r="LXM903" s="34"/>
      <c r="LXT903" s="35"/>
      <c r="LXU903" s="34"/>
      <c r="LYB903" s="35"/>
      <c r="LYC903" s="34"/>
      <c r="LYJ903" s="35"/>
      <c r="LYK903" s="34"/>
      <c r="LYR903" s="35"/>
      <c r="LYS903" s="34"/>
      <c r="LYZ903" s="35"/>
      <c r="LZA903" s="34"/>
      <c r="LZH903" s="35"/>
      <c r="LZI903" s="34"/>
      <c r="LZP903" s="35"/>
      <c r="LZQ903" s="34"/>
      <c r="LZX903" s="35"/>
      <c r="LZY903" s="34"/>
      <c r="MAF903" s="35"/>
      <c r="MAG903" s="34"/>
      <c r="MAN903" s="35"/>
      <c r="MAO903" s="34"/>
      <c r="MAV903" s="35"/>
      <c r="MAW903" s="34"/>
      <c r="MBD903" s="35"/>
      <c r="MBE903" s="34"/>
      <c r="MBL903" s="35"/>
      <c r="MBM903" s="34"/>
      <c r="MBT903" s="35"/>
      <c r="MBU903" s="34"/>
      <c r="MCB903" s="35"/>
      <c r="MCC903" s="34"/>
      <c r="MCJ903" s="35"/>
      <c r="MCK903" s="34"/>
      <c r="MCR903" s="35"/>
      <c r="MCS903" s="34"/>
      <c r="MCZ903" s="35"/>
      <c r="MDA903" s="34"/>
      <c r="MDH903" s="35"/>
      <c r="MDI903" s="34"/>
      <c r="MDP903" s="35"/>
      <c r="MDQ903" s="34"/>
      <c r="MDX903" s="35"/>
      <c r="MDY903" s="34"/>
      <c r="MEF903" s="35"/>
      <c r="MEG903" s="34"/>
      <c r="MEN903" s="35"/>
      <c r="MEO903" s="34"/>
      <c r="MEV903" s="35"/>
      <c r="MEW903" s="34"/>
      <c r="MFD903" s="35"/>
      <c r="MFE903" s="34"/>
      <c r="MFL903" s="35"/>
      <c r="MFM903" s="34"/>
      <c r="MFT903" s="35"/>
      <c r="MFU903" s="34"/>
      <c r="MGB903" s="35"/>
      <c r="MGC903" s="34"/>
      <c r="MGJ903" s="35"/>
      <c r="MGK903" s="34"/>
      <c r="MGR903" s="35"/>
      <c r="MGS903" s="34"/>
      <c r="MGZ903" s="35"/>
      <c r="MHA903" s="34"/>
      <c r="MHH903" s="35"/>
      <c r="MHI903" s="34"/>
      <c r="MHP903" s="35"/>
      <c r="MHQ903" s="34"/>
      <c r="MHX903" s="35"/>
      <c r="MHY903" s="34"/>
      <c r="MIF903" s="35"/>
      <c r="MIG903" s="34"/>
      <c r="MIN903" s="35"/>
      <c r="MIO903" s="34"/>
      <c r="MIV903" s="35"/>
      <c r="MIW903" s="34"/>
      <c r="MJD903" s="35"/>
      <c r="MJE903" s="34"/>
      <c r="MJL903" s="35"/>
      <c r="MJM903" s="34"/>
      <c r="MJT903" s="35"/>
      <c r="MJU903" s="34"/>
      <c r="MKB903" s="35"/>
      <c r="MKC903" s="34"/>
      <c r="MKJ903" s="35"/>
      <c r="MKK903" s="34"/>
      <c r="MKR903" s="35"/>
      <c r="MKS903" s="34"/>
      <c r="MKZ903" s="35"/>
      <c r="MLA903" s="34"/>
      <c r="MLH903" s="35"/>
      <c r="MLI903" s="34"/>
      <c r="MLP903" s="35"/>
      <c r="MLQ903" s="34"/>
      <c r="MLX903" s="35"/>
      <c r="MLY903" s="34"/>
      <c r="MMF903" s="35"/>
      <c r="MMG903" s="34"/>
      <c r="MMN903" s="35"/>
      <c r="MMO903" s="34"/>
      <c r="MMV903" s="35"/>
      <c r="MMW903" s="34"/>
      <c r="MND903" s="35"/>
      <c r="MNE903" s="34"/>
      <c r="MNL903" s="35"/>
      <c r="MNM903" s="34"/>
      <c r="MNT903" s="35"/>
      <c r="MNU903" s="34"/>
      <c r="MOB903" s="35"/>
      <c r="MOC903" s="34"/>
      <c r="MOJ903" s="35"/>
      <c r="MOK903" s="34"/>
      <c r="MOR903" s="35"/>
      <c r="MOS903" s="34"/>
      <c r="MOZ903" s="35"/>
      <c r="MPA903" s="34"/>
      <c r="MPH903" s="35"/>
      <c r="MPI903" s="34"/>
      <c r="MPP903" s="35"/>
      <c r="MPQ903" s="34"/>
      <c r="MPX903" s="35"/>
      <c r="MPY903" s="34"/>
      <c r="MQF903" s="35"/>
      <c r="MQG903" s="34"/>
      <c r="MQN903" s="35"/>
      <c r="MQO903" s="34"/>
      <c r="MQV903" s="35"/>
      <c r="MQW903" s="34"/>
      <c r="MRD903" s="35"/>
      <c r="MRE903" s="34"/>
      <c r="MRL903" s="35"/>
      <c r="MRM903" s="34"/>
      <c r="MRT903" s="35"/>
      <c r="MRU903" s="34"/>
      <c r="MSB903" s="35"/>
      <c r="MSC903" s="34"/>
      <c r="MSJ903" s="35"/>
      <c r="MSK903" s="34"/>
      <c r="MSR903" s="35"/>
      <c r="MSS903" s="34"/>
      <c r="MSZ903" s="35"/>
      <c r="MTA903" s="34"/>
      <c r="MTH903" s="35"/>
      <c r="MTI903" s="34"/>
      <c r="MTP903" s="35"/>
      <c r="MTQ903" s="34"/>
      <c r="MTX903" s="35"/>
      <c r="MTY903" s="34"/>
      <c r="MUF903" s="35"/>
      <c r="MUG903" s="34"/>
      <c r="MUN903" s="35"/>
      <c r="MUO903" s="34"/>
      <c r="MUV903" s="35"/>
      <c r="MUW903" s="34"/>
      <c r="MVD903" s="35"/>
      <c r="MVE903" s="34"/>
      <c r="MVL903" s="35"/>
      <c r="MVM903" s="34"/>
      <c r="MVT903" s="35"/>
      <c r="MVU903" s="34"/>
      <c r="MWB903" s="35"/>
      <c r="MWC903" s="34"/>
      <c r="MWJ903" s="35"/>
      <c r="MWK903" s="34"/>
      <c r="MWR903" s="35"/>
      <c r="MWS903" s="34"/>
      <c r="MWZ903" s="35"/>
      <c r="MXA903" s="34"/>
      <c r="MXH903" s="35"/>
      <c r="MXI903" s="34"/>
      <c r="MXP903" s="35"/>
      <c r="MXQ903" s="34"/>
      <c r="MXX903" s="35"/>
      <c r="MXY903" s="34"/>
      <c r="MYF903" s="35"/>
      <c r="MYG903" s="34"/>
      <c r="MYN903" s="35"/>
      <c r="MYO903" s="34"/>
      <c r="MYV903" s="35"/>
      <c r="MYW903" s="34"/>
      <c r="MZD903" s="35"/>
      <c r="MZE903" s="34"/>
      <c r="MZL903" s="35"/>
      <c r="MZM903" s="34"/>
      <c r="MZT903" s="35"/>
      <c r="MZU903" s="34"/>
      <c r="NAB903" s="35"/>
      <c r="NAC903" s="34"/>
      <c r="NAJ903" s="35"/>
      <c r="NAK903" s="34"/>
      <c r="NAR903" s="35"/>
      <c r="NAS903" s="34"/>
      <c r="NAZ903" s="35"/>
      <c r="NBA903" s="34"/>
      <c r="NBH903" s="35"/>
      <c r="NBI903" s="34"/>
      <c r="NBP903" s="35"/>
      <c r="NBQ903" s="34"/>
      <c r="NBX903" s="35"/>
      <c r="NBY903" s="34"/>
      <c r="NCF903" s="35"/>
      <c r="NCG903" s="34"/>
      <c r="NCN903" s="35"/>
      <c r="NCO903" s="34"/>
      <c r="NCV903" s="35"/>
      <c r="NCW903" s="34"/>
      <c r="NDD903" s="35"/>
      <c r="NDE903" s="34"/>
      <c r="NDL903" s="35"/>
      <c r="NDM903" s="34"/>
      <c r="NDT903" s="35"/>
      <c r="NDU903" s="34"/>
      <c r="NEB903" s="35"/>
      <c r="NEC903" s="34"/>
      <c r="NEJ903" s="35"/>
      <c r="NEK903" s="34"/>
      <c r="NER903" s="35"/>
      <c r="NES903" s="34"/>
      <c r="NEZ903" s="35"/>
      <c r="NFA903" s="34"/>
      <c r="NFH903" s="35"/>
      <c r="NFI903" s="34"/>
      <c r="NFP903" s="35"/>
      <c r="NFQ903" s="34"/>
      <c r="NFX903" s="35"/>
      <c r="NFY903" s="34"/>
      <c r="NGF903" s="35"/>
      <c r="NGG903" s="34"/>
      <c r="NGN903" s="35"/>
      <c r="NGO903" s="34"/>
      <c r="NGV903" s="35"/>
      <c r="NGW903" s="34"/>
      <c r="NHD903" s="35"/>
      <c r="NHE903" s="34"/>
      <c r="NHL903" s="35"/>
      <c r="NHM903" s="34"/>
      <c r="NHT903" s="35"/>
      <c r="NHU903" s="34"/>
      <c r="NIB903" s="35"/>
      <c r="NIC903" s="34"/>
      <c r="NIJ903" s="35"/>
      <c r="NIK903" s="34"/>
      <c r="NIR903" s="35"/>
      <c r="NIS903" s="34"/>
      <c r="NIZ903" s="35"/>
      <c r="NJA903" s="34"/>
      <c r="NJH903" s="35"/>
      <c r="NJI903" s="34"/>
      <c r="NJP903" s="35"/>
      <c r="NJQ903" s="34"/>
      <c r="NJX903" s="35"/>
      <c r="NJY903" s="34"/>
      <c r="NKF903" s="35"/>
      <c r="NKG903" s="34"/>
      <c r="NKN903" s="35"/>
      <c r="NKO903" s="34"/>
      <c r="NKV903" s="35"/>
      <c r="NKW903" s="34"/>
      <c r="NLD903" s="35"/>
      <c r="NLE903" s="34"/>
      <c r="NLL903" s="35"/>
      <c r="NLM903" s="34"/>
      <c r="NLT903" s="35"/>
      <c r="NLU903" s="34"/>
      <c r="NMB903" s="35"/>
      <c r="NMC903" s="34"/>
      <c r="NMJ903" s="35"/>
      <c r="NMK903" s="34"/>
      <c r="NMR903" s="35"/>
      <c r="NMS903" s="34"/>
      <c r="NMZ903" s="35"/>
      <c r="NNA903" s="34"/>
      <c r="NNH903" s="35"/>
      <c r="NNI903" s="34"/>
      <c r="NNP903" s="35"/>
      <c r="NNQ903" s="34"/>
      <c r="NNX903" s="35"/>
      <c r="NNY903" s="34"/>
      <c r="NOF903" s="35"/>
      <c r="NOG903" s="34"/>
      <c r="NON903" s="35"/>
      <c r="NOO903" s="34"/>
      <c r="NOV903" s="35"/>
      <c r="NOW903" s="34"/>
      <c r="NPD903" s="35"/>
      <c r="NPE903" s="34"/>
      <c r="NPL903" s="35"/>
      <c r="NPM903" s="34"/>
      <c r="NPT903" s="35"/>
      <c r="NPU903" s="34"/>
      <c r="NQB903" s="35"/>
      <c r="NQC903" s="34"/>
      <c r="NQJ903" s="35"/>
      <c r="NQK903" s="34"/>
      <c r="NQR903" s="35"/>
      <c r="NQS903" s="34"/>
      <c r="NQZ903" s="35"/>
      <c r="NRA903" s="34"/>
      <c r="NRH903" s="35"/>
      <c r="NRI903" s="34"/>
      <c r="NRP903" s="35"/>
      <c r="NRQ903" s="34"/>
      <c r="NRX903" s="35"/>
      <c r="NRY903" s="34"/>
      <c r="NSF903" s="35"/>
      <c r="NSG903" s="34"/>
      <c r="NSN903" s="35"/>
      <c r="NSO903" s="34"/>
      <c r="NSV903" s="35"/>
      <c r="NSW903" s="34"/>
      <c r="NTD903" s="35"/>
      <c r="NTE903" s="34"/>
      <c r="NTL903" s="35"/>
      <c r="NTM903" s="34"/>
      <c r="NTT903" s="35"/>
      <c r="NTU903" s="34"/>
      <c r="NUB903" s="35"/>
      <c r="NUC903" s="34"/>
      <c r="NUJ903" s="35"/>
      <c r="NUK903" s="34"/>
      <c r="NUR903" s="35"/>
      <c r="NUS903" s="34"/>
      <c r="NUZ903" s="35"/>
      <c r="NVA903" s="34"/>
      <c r="NVH903" s="35"/>
      <c r="NVI903" s="34"/>
      <c r="NVP903" s="35"/>
      <c r="NVQ903" s="34"/>
      <c r="NVX903" s="35"/>
      <c r="NVY903" s="34"/>
      <c r="NWF903" s="35"/>
      <c r="NWG903" s="34"/>
      <c r="NWN903" s="35"/>
      <c r="NWO903" s="34"/>
      <c r="NWV903" s="35"/>
      <c r="NWW903" s="34"/>
      <c r="NXD903" s="35"/>
      <c r="NXE903" s="34"/>
      <c r="NXL903" s="35"/>
      <c r="NXM903" s="34"/>
      <c r="NXT903" s="35"/>
      <c r="NXU903" s="34"/>
      <c r="NYB903" s="35"/>
      <c r="NYC903" s="34"/>
      <c r="NYJ903" s="35"/>
      <c r="NYK903" s="34"/>
      <c r="NYR903" s="35"/>
      <c r="NYS903" s="34"/>
      <c r="NYZ903" s="35"/>
      <c r="NZA903" s="34"/>
      <c r="NZH903" s="35"/>
      <c r="NZI903" s="34"/>
      <c r="NZP903" s="35"/>
      <c r="NZQ903" s="34"/>
      <c r="NZX903" s="35"/>
      <c r="NZY903" s="34"/>
      <c r="OAF903" s="35"/>
      <c r="OAG903" s="34"/>
      <c r="OAN903" s="35"/>
      <c r="OAO903" s="34"/>
      <c r="OAV903" s="35"/>
      <c r="OAW903" s="34"/>
      <c r="OBD903" s="35"/>
      <c r="OBE903" s="34"/>
      <c r="OBL903" s="35"/>
      <c r="OBM903" s="34"/>
      <c r="OBT903" s="35"/>
      <c r="OBU903" s="34"/>
      <c r="OCB903" s="35"/>
      <c r="OCC903" s="34"/>
      <c r="OCJ903" s="35"/>
      <c r="OCK903" s="34"/>
      <c r="OCR903" s="35"/>
      <c r="OCS903" s="34"/>
      <c r="OCZ903" s="35"/>
      <c r="ODA903" s="34"/>
      <c r="ODH903" s="35"/>
      <c r="ODI903" s="34"/>
      <c r="ODP903" s="35"/>
      <c r="ODQ903" s="34"/>
      <c r="ODX903" s="35"/>
      <c r="ODY903" s="34"/>
      <c r="OEF903" s="35"/>
      <c r="OEG903" s="34"/>
      <c r="OEN903" s="35"/>
      <c r="OEO903" s="34"/>
      <c r="OEV903" s="35"/>
      <c r="OEW903" s="34"/>
      <c r="OFD903" s="35"/>
      <c r="OFE903" s="34"/>
      <c r="OFL903" s="35"/>
      <c r="OFM903" s="34"/>
      <c r="OFT903" s="35"/>
      <c r="OFU903" s="34"/>
      <c r="OGB903" s="35"/>
      <c r="OGC903" s="34"/>
      <c r="OGJ903" s="35"/>
      <c r="OGK903" s="34"/>
      <c r="OGR903" s="35"/>
      <c r="OGS903" s="34"/>
      <c r="OGZ903" s="35"/>
      <c r="OHA903" s="34"/>
      <c r="OHH903" s="35"/>
      <c r="OHI903" s="34"/>
      <c r="OHP903" s="35"/>
      <c r="OHQ903" s="34"/>
      <c r="OHX903" s="35"/>
      <c r="OHY903" s="34"/>
      <c r="OIF903" s="35"/>
      <c r="OIG903" s="34"/>
      <c r="OIN903" s="35"/>
      <c r="OIO903" s="34"/>
      <c r="OIV903" s="35"/>
      <c r="OIW903" s="34"/>
      <c r="OJD903" s="35"/>
      <c r="OJE903" s="34"/>
      <c r="OJL903" s="35"/>
      <c r="OJM903" s="34"/>
      <c r="OJT903" s="35"/>
      <c r="OJU903" s="34"/>
      <c r="OKB903" s="35"/>
      <c r="OKC903" s="34"/>
      <c r="OKJ903" s="35"/>
      <c r="OKK903" s="34"/>
      <c r="OKR903" s="35"/>
      <c r="OKS903" s="34"/>
      <c r="OKZ903" s="35"/>
      <c r="OLA903" s="34"/>
      <c r="OLH903" s="35"/>
      <c r="OLI903" s="34"/>
      <c r="OLP903" s="35"/>
      <c r="OLQ903" s="34"/>
      <c r="OLX903" s="35"/>
      <c r="OLY903" s="34"/>
      <c r="OMF903" s="35"/>
      <c r="OMG903" s="34"/>
      <c r="OMN903" s="35"/>
      <c r="OMO903" s="34"/>
      <c r="OMV903" s="35"/>
      <c r="OMW903" s="34"/>
      <c r="OND903" s="35"/>
      <c r="ONE903" s="34"/>
      <c r="ONL903" s="35"/>
      <c r="ONM903" s="34"/>
      <c r="ONT903" s="35"/>
      <c r="ONU903" s="34"/>
      <c r="OOB903" s="35"/>
      <c r="OOC903" s="34"/>
      <c r="OOJ903" s="35"/>
      <c r="OOK903" s="34"/>
      <c r="OOR903" s="35"/>
      <c r="OOS903" s="34"/>
      <c r="OOZ903" s="35"/>
      <c r="OPA903" s="34"/>
      <c r="OPH903" s="35"/>
      <c r="OPI903" s="34"/>
      <c r="OPP903" s="35"/>
      <c r="OPQ903" s="34"/>
      <c r="OPX903" s="35"/>
      <c r="OPY903" s="34"/>
      <c r="OQF903" s="35"/>
      <c r="OQG903" s="34"/>
      <c r="OQN903" s="35"/>
      <c r="OQO903" s="34"/>
      <c r="OQV903" s="35"/>
      <c r="OQW903" s="34"/>
      <c r="ORD903" s="35"/>
      <c r="ORE903" s="34"/>
      <c r="ORL903" s="35"/>
      <c r="ORM903" s="34"/>
      <c r="ORT903" s="35"/>
      <c r="ORU903" s="34"/>
      <c r="OSB903" s="35"/>
      <c r="OSC903" s="34"/>
      <c r="OSJ903" s="35"/>
      <c r="OSK903" s="34"/>
      <c r="OSR903" s="35"/>
      <c r="OSS903" s="34"/>
      <c r="OSZ903" s="35"/>
      <c r="OTA903" s="34"/>
      <c r="OTH903" s="35"/>
      <c r="OTI903" s="34"/>
      <c r="OTP903" s="35"/>
      <c r="OTQ903" s="34"/>
      <c r="OTX903" s="35"/>
      <c r="OTY903" s="34"/>
      <c r="OUF903" s="35"/>
      <c r="OUG903" s="34"/>
      <c r="OUN903" s="35"/>
      <c r="OUO903" s="34"/>
      <c r="OUV903" s="35"/>
      <c r="OUW903" s="34"/>
      <c r="OVD903" s="35"/>
      <c r="OVE903" s="34"/>
      <c r="OVL903" s="35"/>
      <c r="OVM903" s="34"/>
      <c r="OVT903" s="35"/>
      <c r="OVU903" s="34"/>
      <c r="OWB903" s="35"/>
      <c r="OWC903" s="34"/>
      <c r="OWJ903" s="35"/>
      <c r="OWK903" s="34"/>
      <c r="OWR903" s="35"/>
      <c r="OWS903" s="34"/>
      <c r="OWZ903" s="35"/>
      <c r="OXA903" s="34"/>
      <c r="OXH903" s="35"/>
      <c r="OXI903" s="34"/>
      <c r="OXP903" s="35"/>
      <c r="OXQ903" s="34"/>
      <c r="OXX903" s="35"/>
      <c r="OXY903" s="34"/>
      <c r="OYF903" s="35"/>
      <c r="OYG903" s="34"/>
      <c r="OYN903" s="35"/>
      <c r="OYO903" s="34"/>
      <c r="OYV903" s="35"/>
      <c r="OYW903" s="34"/>
      <c r="OZD903" s="35"/>
      <c r="OZE903" s="34"/>
      <c r="OZL903" s="35"/>
      <c r="OZM903" s="34"/>
      <c r="OZT903" s="35"/>
      <c r="OZU903" s="34"/>
      <c r="PAB903" s="35"/>
      <c r="PAC903" s="34"/>
      <c r="PAJ903" s="35"/>
      <c r="PAK903" s="34"/>
      <c r="PAR903" s="35"/>
      <c r="PAS903" s="34"/>
      <c r="PAZ903" s="35"/>
      <c r="PBA903" s="34"/>
      <c r="PBH903" s="35"/>
      <c r="PBI903" s="34"/>
      <c r="PBP903" s="35"/>
      <c r="PBQ903" s="34"/>
      <c r="PBX903" s="35"/>
      <c r="PBY903" s="34"/>
      <c r="PCF903" s="35"/>
      <c r="PCG903" s="34"/>
      <c r="PCN903" s="35"/>
      <c r="PCO903" s="34"/>
      <c r="PCV903" s="35"/>
      <c r="PCW903" s="34"/>
      <c r="PDD903" s="35"/>
      <c r="PDE903" s="34"/>
      <c r="PDL903" s="35"/>
      <c r="PDM903" s="34"/>
      <c r="PDT903" s="35"/>
      <c r="PDU903" s="34"/>
      <c r="PEB903" s="35"/>
      <c r="PEC903" s="34"/>
      <c r="PEJ903" s="35"/>
      <c r="PEK903" s="34"/>
      <c r="PER903" s="35"/>
      <c r="PES903" s="34"/>
      <c r="PEZ903" s="35"/>
      <c r="PFA903" s="34"/>
      <c r="PFH903" s="35"/>
      <c r="PFI903" s="34"/>
      <c r="PFP903" s="35"/>
      <c r="PFQ903" s="34"/>
      <c r="PFX903" s="35"/>
      <c r="PFY903" s="34"/>
      <c r="PGF903" s="35"/>
      <c r="PGG903" s="34"/>
      <c r="PGN903" s="35"/>
      <c r="PGO903" s="34"/>
      <c r="PGV903" s="35"/>
      <c r="PGW903" s="34"/>
      <c r="PHD903" s="35"/>
      <c r="PHE903" s="34"/>
      <c r="PHL903" s="35"/>
      <c r="PHM903" s="34"/>
      <c r="PHT903" s="35"/>
      <c r="PHU903" s="34"/>
      <c r="PIB903" s="35"/>
      <c r="PIC903" s="34"/>
      <c r="PIJ903" s="35"/>
      <c r="PIK903" s="34"/>
      <c r="PIR903" s="35"/>
      <c r="PIS903" s="34"/>
      <c r="PIZ903" s="35"/>
      <c r="PJA903" s="34"/>
      <c r="PJH903" s="35"/>
      <c r="PJI903" s="34"/>
      <c r="PJP903" s="35"/>
      <c r="PJQ903" s="34"/>
      <c r="PJX903" s="35"/>
      <c r="PJY903" s="34"/>
      <c r="PKF903" s="35"/>
      <c r="PKG903" s="34"/>
      <c r="PKN903" s="35"/>
      <c r="PKO903" s="34"/>
      <c r="PKV903" s="35"/>
      <c r="PKW903" s="34"/>
      <c r="PLD903" s="35"/>
      <c r="PLE903" s="34"/>
      <c r="PLL903" s="35"/>
      <c r="PLM903" s="34"/>
      <c r="PLT903" s="35"/>
      <c r="PLU903" s="34"/>
      <c r="PMB903" s="35"/>
      <c r="PMC903" s="34"/>
      <c r="PMJ903" s="35"/>
      <c r="PMK903" s="34"/>
      <c r="PMR903" s="35"/>
      <c r="PMS903" s="34"/>
      <c r="PMZ903" s="35"/>
      <c r="PNA903" s="34"/>
      <c r="PNH903" s="35"/>
      <c r="PNI903" s="34"/>
      <c r="PNP903" s="35"/>
      <c r="PNQ903" s="34"/>
      <c r="PNX903" s="35"/>
      <c r="PNY903" s="34"/>
      <c r="POF903" s="35"/>
      <c r="POG903" s="34"/>
      <c r="PON903" s="35"/>
      <c r="POO903" s="34"/>
      <c r="POV903" s="35"/>
      <c r="POW903" s="34"/>
      <c r="PPD903" s="35"/>
      <c r="PPE903" s="34"/>
      <c r="PPL903" s="35"/>
      <c r="PPM903" s="34"/>
      <c r="PPT903" s="35"/>
      <c r="PPU903" s="34"/>
      <c r="PQB903" s="35"/>
      <c r="PQC903" s="34"/>
      <c r="PQJ903" s="35"/>
      <c r="PQK903" s="34"/>
      <c r="PQR903" s="35"/>
      <c r="PQS903" s="34"/>
      <c r="PQZ903" s="35"/>
      <c r="PRA903" s="34"/>
      <c r="PRH903" s="35"/>
      <c r="PRI903" s="34"/>
      <c r="PRP903" s="35"/>
      <c r="PRQ903" s="34"/>
      <c r="PRX903" s="35"/>
      <c r="PRY903" s="34"/>
      <c r="PSF903" s="35"/>
      <c r="PSG903" s="34"/>
      <c r="PSN903" s="35"/>
      <c r="PSO903" s="34"/>
      <c r="PSV903" s="35"/>
      <c r="PSW903" s="34"/>
      <c r="PTD903" s="35"/>
      <c r="PTE903" s="34"/>
      <c r="PTL903" s="35"/>
      <c r="PTM903" s="34"/>
      <c r="PTT903" s="35"/>
      <c r="PTU903" s="34"/>
      <c r="PUB903" s="35"/>
      <c r="PUC903" s="34"/>
      <c r="PUJ903" s="35"/>
      <c r="PUK903" s="34"/>
      <c r="PUR903" s="35"/>
      <c r="PUS903" s="34"/>
      <c r="PUZ903" s="35"/>
      <c r="PVA903" s="34"/>
      <c r="PVH903" s="35"/>
      <c r="PVI903" s="34"/>
      <c r="PVP903" s="35"/>
      <c r="PVQ903" s="34"/>
      <c r="PVX903" s="35"/>
      <c r="PVY903" s="34"/>
      <c r="PWF903" s="35"/>
      <c r="PWG903" s="34"/>
      <c r="PWN903" s="35"/>
      <c r="PWO903" s="34"/>
      <c r="PWV903" s="35"/>
      <c r="PWW903" s="34"/>
      <c r="PXD903" s="35"/>
      <c r="PXE903" s="34"/>
      <c r="PXL903" s="35"/>
      <c r="PXM903" s="34"/>
      <c r="PXT903" s="35"/>
      <c r="PXU903" s="34"/>
      <c r="PYB903" s="35"/>
      <c r="PYC903" s="34"/>
      <c r="PYJ903" s="35"/>
      <c r="PYK903" s="34"/>
      <c r="PYR903" s="35"/>
      <c r="PYS903" s="34"/>
      <c r="PYZ903" s="35"/>
      <c r="PZA903" s="34"/>
      <c r="PZH903" s="35"/>
      <c r="PZI903" s="34"/>
      <c r="PZP903" s="35"/>
      <c r="PZQ903" s="34"/>
      <c r="PZX903" s="35"/>
      <c r="PZY903" s="34"/>
      <c r="QAF903" s="35"/>
      <c r="QAG903" s="34"/>
      <c r="QAN903" s="35"/>
      <c r="QAO903" s="34"/>
      <c r="QAV903" s="35"/>
      <c r="QAW903" s="34"/>
      <c r="QBD903" s="35"/>
      <c r="QBE903" s="34"/>
      <c r="QBL903" s="35"/>
      <c r="QBM903" s="34"/>
      <c r="QBT903" s="35"/>
      <c r="QBU903" s="34"/>
      <c r="QCB903" s="35"/>
      <c r="QCC903" s="34"/>
      <c r="QCJ903" s="35"/>
      <c r="QCK903" s="34"/>
      <c r="QCR903" s="35"/>
      <c r="QCS903" s="34"/>
      <c r="QCZ903" s="35"/>
      <c r="QDA903" s="34"/>
      <c r="QDH903" s="35"/>
      <c r="QDI903" s="34"/>
      <c r="QDP903" s="35"/>
      <c r="QDQ903" s="34"/>
      <c r="QDX903" s="35"/>
      <c r="QDY903" s="34"/>
      <c r="QEF903" s="35"/>
      <c r="QEG903" s="34"/>
      <c r="QEN903" s="35"/>
      <c r="QEO903" s="34"/>
      <c r="QEV903" s="35"/>
      <c r="QEW903" s="34"/>
      <c r="QFD903" s="35"/>
      <c r="QFE903" s="34"/>
      <c r="QFL903" s="35"/>
      <c r="QFM903" s="34"/>
      <c r="QFT903" s="35"/>
      <c r="QFU903" s="34"/>
      <c r="QGB903" s="35"/>
      <c r="QGC903" s="34"/>
      <c r="QGJ903" s="35"/>
      <c r="QGK903" s="34"/>
      <c r="QGR903" s="35"/>
      <c r="QGS903" s="34"/>
      <c r="QGZ903" s="35"/>
      <c r="QHA903" s="34"/>
      <c r="QHH903" s="35"/>
      <c r="QHI903" s="34"/>
      <c r="QHP903" s="35"/>
      <c r="QHQ903" s="34"/>
      <c r="QHX903" s="35"/>
      <c r="QHY903" s="34"/>
      <c r="QIF903" s="35"/>
      <c r="QIG903" s="34"/>
      <c r="QIN903" s="35"/>
      <c r="QIO903" s="34"/>
      <c r="QIV903" s="35"/>
      <c r="QIW903" s="34"/>
      <c r="QJD903" s="35"/>
      <c r="QJE903" s="34"/>
      <c r="QJL903" s="35"/>
      <c r="QJM903" s="34"/>
      <c r="QJT903" s="35"/>
      <c r="QJU903" s="34"/>
      <c r="QKB903" s="35"/>
      <c r="QKC903" s="34"/>
      <c r="QKJ903" s="35"/>
      <c r="QKK903" s="34"/>
      <c r="QKR903" s="35"/>
      <c r="QKS903" s="34"/>
      <c r="QKZ903" s="35"/>
      <c r="QLA903" s="34"/>
      <c r="QLH903" s="35"/>
      <c r="QLI903" s="34"/>
      <c r="QLP903" s="35"/>
      <c r="QLQ903" s="34"/>
      <c r="QLX903" s="35"/>
      <c r="QLY903" s="34"/>
      <c r="QMF903" s="35"/>
      <c r="QMG903" s="34"/>
      <c r="QMN903" s="35"/>
      <c r="QMO903" s="34"/>
      <c r="QMV903" s="35"/>
      <c r="QMW903" s="34"/>
      <c r="QND903" s="35"/>
      <c r="QNE903" s="34"/>
      <c r="QNL903" s="35"/>
      <c r="QNM903" s="34"/>
      <c r="QNT903" s="35"/>
      <c r="QNU903" s="34"/>
      <c r="QOB903" s="35"/>
      <c r="QOC903" s="34"/>
      <c r="QOJ903" s="35"/>
      <c r="QOK903" s="34"/>
      <c r="QOR903" s="35"/>
      <c r="QOS903" s="34"/>
      <c r="QOZ903" s="35"/>
      <c r="QPA903" s="34"/>
      <c r="QPH903" s="35"/>
      <c r="QPI903" s="34"/>
      <c r="QPP903" s="35"/>
      <c r="QPQ903" s="34"/>
      <c r="QPX903" s="35"/>
      <c r="QPY903" s="34"/>
      <c r="QQF903" s="35"/>
      <c r="QQG903" s="34"/>
      <c r="QQN903" s="35"/>
      <c r="QQO903" s="34"/>
      <c r="QQV903" s="35"/>
      <c r="QQW903" s="34"/>
      <c r="QRD903" s="35"/>
      <c r="QRE903" s="34"/>
      <c r="QRL903" s="35"/>
      <c r="QRM903" s="34"/>
      <c r="QRT903" s="35"/>
      <c r="QRU903" s="34"/>
      <c r="QSB903" s="35"/>
      <c r="QSC903" s="34"/>
      <c r="QSJ903" s="35"/>
      <c r="QSK903" s="34"/>
      <c r="QSR903" s="35"/>
      <c r="QSS903" s="34"/>
      <c r="QSZ903" s="35"/>
      <c r="QTA903" s="34"/>
      <c r="QTH903" s="35"/>
      <c r="QTI903" s="34"/>
      <c r="QTP903" s="35"/>
      <c r="QTQ903" s="34"/>
      <c r="QTX903" s="35"/>
      <c r="QTY903" s="34"/>
      <c r="QUF903" s="35"/>
      <c r="QUG903" s="34"/>
      <c r="QUN903" s="35"/>
      <c r="QUO903" s="34"/>
      <c r="QUV903" s="35"/>
      <c r="QUW903" s="34"/>
      <c r="QVD903" s="35"/>
      <c r="QVE903" s="34"/>
      <c r="QVL903" s="35"/>
      <c r="QVM903" s="34"/>
      <c r="QVT903" s="35"/>
      <c r="QVU903" s="34"/>
      <c r="QWB903" s="35"/>
      <c r="QWC903" s="34"/>
      <c r="QWJ903" s="35"/>
      <c r="QWK903" s="34"/>
      <c r="QWR903" s="35"/>
      <c r="QWS903" s="34"/>
      <c r="QWZ903" s="35"/>
      <c r="QXA903" s="34"/>
      <c r="QXH903" s="35"/>
      <c r="QXI903" s="34"/>
      <c r="QXP903" s="35"/>
      <c r="QXQ903" s="34"/>
      <c r="QXX903" s="35"/>
      <c r="QXY903" s="34"/>
      <c r="QYF903" s="35"/>
      <c r="QYG903" s="34"/>
      <c r="QYN903" s="35"/>
      <c r="QYO903" s="34"/>
      <c r="QYV903" s="35"/>
      <c r="QYW903" s="34"/>
      <c r="QZD903" s="35"/>
      <c r="QZE903" s="34"/>
      <c r="QZL903" s="35"/>
      <c r="QZM903" s="34"/>
      <c r="QZT903" s="35"/>
      <c r="QZU903" s="34"/>
      <c r="RAB903" s="35"/>
      <c r="RAC903" s="34"/>
      <c r="RAJ903" s="35"/>
      <c r="RAK903" s="34"/>
      <c r="RAR903" s="35"/>
      <c r="RAS903" s="34"/>
      <c r="RAZ903" s="35"/>
      <c r="RBA903" s="34"/>
      <c r="RBH903" s="35"/>
      <c r="RBI903" s="34"/>
      <c r="RBP903" s="35"/>
      <c r="RBQ903" s="34"/>
      <c r="RBX903" s="35"/>
      <c r="RBY903" s="34"/>
      <c r="RCF903" s="35"/>
      <c r="RCG903" s="34"/>
      <c r="RCN903" s="35"/>
      <c r="RCO903" s="34"/>
      <c r="RCV903" s="35"/>
      <c r="RCW903" s="34"/>
      <c r="RDD903" s="35"/>
      <c r="RDE903" s="34"/>
      <c r="RDL903" s="35"/>
      <c r="RDM903" s="34"/>
      <c r="RDT903" s="35"/>
      <c r="RDU903" s="34"/>
      <c r="REB903" s="35"/>
      <c r="REC903" s="34"/>
      <c r="REJ903" s="35"/>
      <c r="REK903" s="34"/>
      <c r="RER903" s="35"/>
      <c r="RES903" s="34"/>
      <c r="REZ903" s="35"/>
      <c r="RFA903" s="34"/>
      <c r="RFH903" s="35"/>
      <c r="RFI903" s="34"/>
      <c r="RFP903" s="35"/>
      <c r="RFQ903" s="34"/>
      <c r="RFX903" s="35"/>
      <c r="RFY903" s="34"/>
      <c r="RGF903" s="35"/>
      <c r="RGG903" s="34"/>
      <c r="RGN903" s="35"/>
      <c r="RGO903" s="34"/>
      <c r="RGV903" s="35"/>
      <c r="RGW903" s="34"/>
      <c r="RHD903" s="35"/>
      <c r="RHE903" s="34"/>
      <c r="RHL903" s="35"/>
      <c r="RHM903" s="34"/>
      <c r="RHT903" s="35"/>
      <c r="RHU903" s="34"/>
      <c r="RIB903" s="35"/>
      <c r="RIC903" s="34"/>
      <c r="RIJ903" s="35"/>
      <c r="RIK903" s="34"/>
      <c r="RIR903" s="35"/>
      <c r="RIS903" s="34"/>
      <c r="RIZ903" s="35"/>
      <c r="RJA903" s="34"/>
      <c r="RJH903" s="35"/>
      <c r="RJI903" s="34"/>
      <c r="RJP903" s="35"/>
      <c r="RJQ903" s="34"/>
      <c r="RJX903" s="35"/>
      <c r="RJY903" s="34"/>
      <c r="RKF903" s="35"/>
      <c r="RKG903" s="34"/>
      <c r="RKN903" s="35"/>
      <c r="RKO903" s="34"/>
      <c r="RKV903" s="35"/>
      <c r="RKW903" s="34"/>
      <c r="RLD903" s="35"/>
      <c r="RLE903" s="34"/>
      <c r="RLL903" s="35"/>
      <c r="RLM903" s="34"/>
      <c r="RLT903" s="35"/>
      <c r="RLU903" s="34"/>
      <c r="RMB903" s="35"/>
      <c r="RMC903" s="34"/>
      <c r="RMJ903" s="35"/>
      <c r="RMK903" s="34"/>
      <c r="RMR903" s="35"/>
      <c r="RMS903" s="34"/>
      <c r="RMZ903" s="35"/>
      <c r="RNA903" s="34"/>
      <c r="RNH903" s="35"/>
      <c r="RNI903" s="34"/>
      <c r="RNP903" s="35"/>
      <c r="RNQ903" s="34"/>
      <c r="RNX903" s="35"/>
      <c r="RNY903" s="34"/>
      <c r="ROF903" s="35"/>
      <c r="ROG903" s="34"/>
      <c r="RON903" s="35"/>
      <c r="ROO903" s="34"/>
      <c r="ROV903" s="35"/>
      <c r="ROW903" s="34"/>
      <c r="RPD903" s="35"/>
      <c r="RPE903" s="34"/>
      <c r="RPL903" s="35"/>
      <c r="RPM903" s="34"/>
      <c r="RPT903" s="35"/>
      <c r="RPU903" s="34"/>
      <c r="RQB903" s="35"/>
      <c r="RQC903" s="34"/>
      <c r="RQJ903" s="35"/>
      <c r="RQK903" s="34"/>
      <c r="RQR903" s="35"/>
      <c r="RQS903" s="34"/>
      <c r="RQZ903" s="35"/>
      <c r="RRA903" s="34"/>
      <c r="RRH903" s="35"/>
      <c r="RRI903" s="34"/>
      <c r="RRP903" s="35"/>
      <c r="RRQ903" s="34"/>
      <c r="RRX903" s="35"/>
      <c r="RRY903" s="34"/>
      <c r="RSF903" s="35"/>
      <c r="RSG903" s="34"/>
      <c r="RSN903" s="35"/>
      <c r="RSO903" s="34"/>
      <c r="RSV903" s="35"/>
      <c r="RSW903" s="34"/>
      <c r="RTD903" s="35"/>
      <c r="RTE903" s="34"/>
      <c r="RTL903" s="35"/>
      <c r="RTM903" s="34"/>
      <c r="RTT903" s="35"/>
      <c r="RTU903" s="34"/>
      <c r="RUB903" s="35"/>
      <c r="RUC903" s="34"/>
      <c r="RUJ903" s="35"/>
      <c r="RUK903" s="34"/>
      <c r="RUR903" s="35"/>
      <c r="RUS903" s="34"/>
      <c r="RUZ903" s="35"/>
      <c r="RVA903" s="34"/>
      <c r="RVH903" s="35"/>
      <c r="RVI903" s="34"/>
      <c r="RVP903" s="35"/>
      <c r="RVQ903" s="34"/>
      <c r="RVX903" s="35"/>
      <c r="RVY903" s="34"/>
      <c r="RWF903" s="35"/>
      <c r="RWG903" s="34"/>
      <c r="RWN903" s="35"/>
      <c r="RWO903" s="34"/>
      <c r="RWV903" s="35"/>
      <c r="RWW903" s="34"/>
      <c r="RXD903" s="35"/>
      <c r="RXE903" s="34"/>
      <c r="RXL903" s="35"/>
      <c r="RXM903" s="34"/>
      <c r="RXT903" s="35"/>
      <c r="RXU903" s="34"/>
      <c r="RYB903" s="35"/>
      <c r="RYC903" s="34"/>
      <c r="RYJ903" s="35"/>
      <c r="RYK903" s="34"/>
      <c r="RYR903" s="35"/>
      <c r="RYS903" s="34"/>
      <c r="RYZ903" s="35"/>
      <c r="RZA903" s="34"/>
      <c r="RZH903" s="35"/>
      <c r="RZI903" s="34"/>
      <c r="RZP903" s="35"/>
      <c r="RZQ903" s="34"/>
      <c r="RZX903" s="35"/>
      <c r="RZY903" s="34"/>
      <c r="SAF903" s="35"/>
      <c r="SAG903" s="34"/>
      <c r="SAN903" s="35"/>
      <c r="SAO903" s="34"/>
      <c r="SAV903" s="35"/>
      <c r="SAW903" s="34"/>
      <c r="SBD903" s="35"/>
      <c r="SBE903" s="34"/>
      <c r="SBL903" s="35"/>
      <c r="SBM903" s="34"/>
      <c r="SBT903" s="35"/>
      <c r="SBU903" s="34"/>
      <c r="SCB903" s="35"/>
      <c r="SCC903" s="34"/>
      <c r="SCJ903" s="35"/>
      <c r="SCK903" s="34"/>
      <c r="SCR903" s="35"/>
      <c r="SCS903" s="34"/>
      <c r="SCZ903" s="35"/>
      <c r="SDA903" s="34"/>
      <c r="SDH903" s="35"/>
      <c r="SDI903" s="34"/>
      <c r="SDP903" s="35"/>
      <c r="SDQ903" s="34"/>
      <c r="SDX903" s="35"/>
      <c r="SDY903" s="34"/>
      <c r="SEF903" s="35"/>
      <c r="SEG903" s="34"/>
      <c r="SEN903" s="35"/>
      <c r="SEO903" s="34"/>
      <c r="SEV903" s="35"/>
      <c r="SEW903" s="34"/>
      <c r="SFD903" s="35"/>
      <c r="SFE903" s="34"/>
      <c r="SFL903" s="35"/>
      <c r="SFM903" s="34"/>
      <c r="SFT903" s="35"/>
      <c r="SFU903" s="34"/>
      <c r="SGB903" s="35"/>
      <c r="SGC903" s="34"/>
      <c r="SGJ903" s="35"/>
      <c r="SGK903" s="34"/>
      <c r="SGR903" s="35"/>
      <c r="SGS903" s="34"/>
      <c r="SGZ903" s="35"/>
      <c r="SHA903" s="34"/>
      <c r="SHH903" s="35"/>
      <c r="SHI903" s="34"/>
      <c r="SHP903" s="35"/>
      <c r="SHQ903" s="34"/>
      <c r="SHX903" s="35"/>
      <c r="SHY903" s="34"/>
      <c r="SIF903" s="35"/>
      <c r="SIG903" s="34"/>
      <c r="SIN903" s="35"/>
      <c r="SIO903" s="34"/>
      <c r="SIV903" s="35"/>
      <c r="SIW903" s="34"/>
      <c r="SJD903" s="35"/>
      <c r="SJE903" s="34"/>
      <c r="SJL903" s="35"/>
      <c r="SJM903" s="34"/>
      <c r="SJT903" s="35"/>
      <c r="SJU903" s="34"/>
      <c r="SKB903" s="35"/>
      <c r="SKC903" s="34"/>
      <c r="SKJ903" s="35"/>
      <c r="SKK903" s="34"/>
      <c r="SKR903" s="35"/>
      <c r="SKS903" s="34"/>
      <c r="SKZ903" s="35"/>
      <c r="SLA903" s="34"/>
      <c r="SLH903" s="35"/>
      <c r="SLI903" s="34"/>
      <c r="SLP903" s="35"/>
      <c r="SLQ903" s="34"/>
      <c r="SLX903" s="35"/>
      <c r="SLY903" s="34"/>
      <c r="SMF903" s="35"/>
      <c r="SMG903" s="34"/>
      <c r="SMN903" s="35"/>
      <c r="SMO903" s="34"/>
      <c r="SMV903" s="35"/>
      <c r="SMW903" s="34"/>
      <c r="SND903" s="35"/>
      <c r="SNE903" s="34"/>
      <c r="SNL903" s="35"/>
      <c r="SNM903" s="34"/>
      <c r="SNT903" s="35"/>
      <c r="SNU903" s="34"/>
      <c r="SOB903" s="35"/>
      <c r="SOC903" s="34"/>
      <c r="SOJ903" s="35"/>
      <c r="SOK903" s="34"/>
      <c r="SOR903" s="35"/>
      <c r="SOS903" s="34"/>
      <c r="SOZ903" s="35"/>
      <c r="SPA903" s="34"/>
      <c r="SPH903" s="35"/>
      <c r="SPI903" s="34"/>
      <c r="SPP903" s="35"/>
      <c r="SPQ903" s="34"/>
      <c r="SPX903" s="35"/>
      <c r="SPY903" s="34"/>
      <c r="SQF903" s="35"/>
      <c r="SQG903" s="34"/>
      <c r="SQN903" s="35"/>
      <c r="SQO903" s="34"/>
      <c r="SQV903" s="35"/>
      <c r="SQW903" s="34"/>
      <c r="SRD903" s="35"/>
      <c r="SRE903" s="34"/>
      <c r="SRL903" s="35"/>
      <c r="SRM903" s="34"/>
      <c r="SRT903" s="35"/>
      <c r="SRU903" s="34"/>
      <c r="SSB903" s="35"/>
      <c r="SSC903" s="34"/>
      <c r="SSJ903" s="35"/>
      <c r="SSK903" s="34"/>
      <c r="SSR903" s="35"/>
      <c r="SSS903" s="34"/>
      <c r="SSZ903" s="35"/>
      <c r="STA903" s="34"/>
      <c r="STH903" s="35"/>
      <c r="STI903" s="34"/>
      <c r="STP903" s="35"/>
      <c r="STQ903" s="34"/>
      <c r="STX903" s="35"/>
      <c r="STY903" s="34"/>
      <c r="SUF903" s="35"/>
      <c r="SUG903" s="34"/>
      <c r="SUN903" s="35"/>
      <c r="SUO903" s="34"/>
      <c r="SUV903" s="35"/>
      <c r="SUW903" s="34"/>
      <c r="SVD903" s="35"/>
      <c r="SVE903" s="34"/>
      <c r="SVL903" s="35"/>
      <c r="SVM903" s="34"/>
      <c r="SVT903" s="35"/>
      <c r="SVU903" s="34"/>
      <c r="SWB903" s="35"/>
      <c r="SWC903" s="34"/>
      <c r="SWJ903" s="35"/>
      <c r="SWK903" s="34"/>
      <c r="SWR903" s="35"/>
      <c r="SWS903" s="34"/>
      <c r="SWZ903" s="35"/>
      <c r="SXA903" s="34"/>
      <c r="SXH903" s="35"/>
      <c r="SXI903" s="34"/>
      <c r="SXP903" s="35"/>
      <c r="SXQ903" s="34"/>
      <c r="SXX903" s="35"/>
      <c r="SXY903" s="34"/>
      <c r="SYF903" s="35"/>
      <c r="SYG903" s="34"/>
      <c r="SYN903" s="35"/>
      <c r="SYO903" s="34"/>
      <c r="SYV903" s="35"/>
      <c r="SYW903" s="34"/>
      <c r="SZD903" s="35"/>
      <c r="SZE903" s="34"/>
      <c r="SZL903" s="35"/>
      <c r="SZM903" s="34"/>
      <c r="SZT903" s="35"/>
      <c r="SZU903" s="34"/>
      <c r="TAB903" s="35"/>
      <c r="TAC903" s="34"/>
      <c r="TAJ903" s="35"/>
      <c r="TAK903" s="34"/>
      <c r="TAR903" s="35"/>
      <c r="TAS903" s="34"/>
      <c r="TAZ903" s="35"/>
      <c r="TBA903" s="34"/>
      <c r="TBH903" s="35"/>
      <c r="TBI903" s="34"/>
      <c r="TBP903" s="35"/>
      <c r="TBQ903" s="34"/>
      <c r="TBX903" s="35"/>
      <c r="TBY903" s="34"/>
      <c r="TCF903" s="35"/>
      <c r="TCG903" s="34"/>
      <c r="TCN903" s="35"/>
      <c r="TCO903" s="34"/>
      <c r="TCV903" s="35"/>
      <c r="TCW903" s="34"/>
      <c r="TDD903" s="35"/>
      <c r="TDE903" s="34"/>
      <c r="TDL903" s="35"/>
      <c r="TDM903" s="34"/>
      <c r="TDT903" s="35"/>
      <c r="TDU903" s="34"/>
      <c r="TEB903" s="35"/>
      <c r="TEC903" s="34"/>
      <c r="TEJ903" s="35"/>
      <c r="TEK903" s="34"/>
      <c r="TER903" s="35"/>
      <c r="TES903" s="34"/>
      <c r="TEZ903" s="35"/>
      <c r="TFA903" s="34"/>
      <c r="TFH903" s="35"/>
      <c r="TFI903" s="34"/>
      <c r="TFP903" s="35"/>
      <c r="TFQ903" s="34"/>
      <c r="TFX903" s="35"/>
      <c r="TFY903" s="34"/>
      <c r="TGF903" s="35"/>
      <c r="TGG903" s="34"/>
      <c r="TGN903" s="35"/>
      <c r="TGO903" s="34"/>
      <c r="TGV903" s="35"/>
      <c r="TGW903" s="34"/>
      <c r="THD903" s="35"/>
      <c r="THE903" s="34"/>
      <c r="THL903" s="35"/>
      <c r="THM903" s="34"/>
      <c r="THT903" s="35"/>
      <c r="THU903" s="34"/>
      <c r="TIB903" s="35"/>
      <c r="TIC903" s="34"/>
      <c r="TIJ903" s="35"/>
      <c r="TIK903" s="34"/>
      <c r="TIR903" s="35"/>
      <c r="TIS903" s="34"/>
      <c r="TIZ903" s="35"/>
      <c r="TJA903" s="34"/>
      <c r="TJH903" s="35"/>
      <c r="TJI903" s="34"/>
      <c r="TJP903" s="35"/>
      <c r="TJQ903" s="34"/>
      <c r="TJX903" s="35"/>
      <c r="TJY903" s="34"/>
      <c r="TKF903" s="35"/>
      <c r="TKG903" s="34"/>
      <c r="TKN903" s="35"/>
      <c r="TKO903" s="34"/>
      <c r="TKV903" s="35"/>
      <c r="TKW903" s="34"/>
      <c r="TLD903" s="35"/>
      <c r="TLE903" s="34"/>
      <c r="TLL903" s="35"/>
      <c r="TLM903" s="34"/>
      <c r="TLT903" s="35"/>
      <c r="TLU903" s="34"/>
      <c r="TMB903" s="35"/>
      <c r="TMC903" s="34"/>
      <c r="TMJ903" s="35"/>
      <c r="TMK903" s="34"/>
      <c r="TMR903" s="35"/>
      <c r="TMS903" s="34"/>
      <c r="TMZ903" s="35"/>
      <c r="TNA903" s="34"/>
      <c r="TNH903" s="35"/>
      <c r="TNI903" s="34"/>
      <c r="TNP903" s="35"/>
      <c r="TNQ903" s="34"/>
      <c r="TNX903" s="35"/>
      <c r="TNY903" s="34"/>
      <c r="TOF903" s="35"/>
      <c r="TOG903" s="34"/>
      <c r="TON903" s="35"/>
      <c r="TOO903" s="34"/>
      <c r="TOV903" s="35"/>
      <c r="TOW903" s="34"/>
      <c r="TPD903" s="35"/>
      <c r="TPE903" s="34"/>
      <c r="TPL903" s="35"/>
      <c r="TPM903" s="34"/>
      <c r="TPT903" s="35"/>
      <c r="TPU903" s="34"/>
      <c r="TQB903" s="35"/>
      <c r="TQC903" s="34"/>
      <c r="TQJ903" s="35"/>
      <c r="TQK903" s="34"/>
      <c r="TQR903" s="35"/>
      <c r="TQS903" s="34"/>
      <c r="TQZ903" s="35"/>
      <c r="TRA903" s="34"/>
      <c r="TRH903" s="35"/>
      <c r="TRI903" s="34"/>
      <c r="TRP903" s="35"/>
      <c r="TRQ903" s="34"/>
      <c r="TRX903" s="35"/>
      <c r="TRY903" s="34"/>
      <c r="TSF903" s="35"/>
      <c r="TSG903" s="34"/>
      <c r="TSN903" s="35"/>
      <c r="TSO903" s="34"/>
      <c r="TSV903" s="35"/>
      <c r="TSW903" s="34"/>
      <c r="TTD903" s="35"/>
      <c r="TTE903" s="34"/>
      <c r="TTL903" s="35"/>
      <c r="TTM903" s="34"/>
      <c r="TTT903" s="35"/>
      <c r="TTU903" s="34"/>
      <c r="TUB903" s="35"/>
      <c r="TUC903" s="34"/>
      <c r="TUJ903" s="35"/>
      <c r="TUK903" s="34"/>
      <c r="TUR903" s="35"/>
      <c r="TUS903" s="34"/>
      <c r="TUZ903" s="35"/>
      <c r="TVA903" s="34"/>
      <c r="TVH903" s="35"/>
      <c r="TVI903" s="34"/>
      <c r="TVP903" s="35"/>
      <c r="TVQ903" s="34"/>
      <c r="TVX903" s="35"/>
      <c r="TVY903" s="34"/>
      <c r="TWF903" s="35"/>
      <c r="TWG903" s="34"/>
      <c r="TWN903" s="35"/>
      <c r="TWO903" s="34"/>
      <c r="TWV903" s="35"/>
      <c r="TWW903" s="34"/>
      <c r="TXD903" s="35"/>
      <c r="TXE903" s="34"/>
      <c r="TXL903" s="35"/>
      <c r="TXM903" s="34"/>
      <c r="TXT903" s="35"/>
      <c r="TXU903" s="34"/>
      <c r="TYB903" s="35"/>
      <c r="TYC903" s="34"/>
      <c r="TYJ903" s="35"/>
      <c r="TYK903" s="34"/>
      <c r="TYR903" s="35"/>
      <c r="TYS903" s="34"/>
      <c r="TYZ903" s="35"/>
      <c r="TZA903" s="34"/>
      <c r="TZH903" s="35"/>
      <c r="TZI903" s="34"/>
      <c r="TZP903" s="35"/>
      <c r="TZQ903" s="34"/>
      <c r="TZX903" s="35"/>
      <c r="TZY903" s="34"/>
      <c r="UAF903" s="35"/>
      <c r="UAG903" s="34"/>
      <c r="UAN903" s="35"/>
      <c r="UAO903" s="34"/>
      <c r="UAV903" s="35"/>
      <c r="UAW903" s="34"/>
      <c r="UBD903" s="35"/>
      <c r="UBE903" s="34"/>
      <c r="UBL903" s="35"/>
      <c r="UBM903" s="34"/>
      <c r="UBT903" s="35"/>
      <c r="UBU903" s="34"/>
      <c r="UCB903" s="35"/>
      <c r="UCC903" s="34"/>
      <c r="UCJ903" s="35"/>
      <c r="UCK903" s="34"/>
      <c r="UCR903" s="35"/>
      <c r="UCS903" s="34"/>
      <c r="UCZ903" s="35"/>
      <c r="UDA903" s="34"/>
      <c r="UDH903" s="35"/>
      <c r="UDI903" s="34"/>
      <c r="UDP903" s="35"/>
      <c r="UDQ903" s="34"/>
      <c r="UDX903" s="35"/>
      <c r="UDY903" s="34"/>
      <c r="UEF903" s="35"/>
      <c r="UEG903" s="34"/>
      <c r="UEN903" s="35"/>
      <c r="UEO903" s="34"/>
      <c r="UEV903" s="35"/>
      <c r="UEW903" s="34"/>
      <c r="UFD903" s="35"/>
      <c r="UFE903" s="34"/>
      <c r="UFL903" s="35"/>
      <c r="UFM903" s="34"/>
      <c r="UFT903" s="35"/>
      <c r="UFU903" s="34"/>
      <c r="UGB903" s="35"/>
      <c r="UGC903" s="34"/>
      <c r="UGJ903" s="35"/>
      <c r="UGK903" s="34"/>
      <c r="UGR903" s="35"/>
      <c r="UGS903" s="34"/>
      <c r="UGZ903" s="35"/>
      <c r="UHA903" s="34"/>
      <c r="UHH903" s="35"/>
      <c r="UHI903" s="34"/>
      <c r="UHP903" s="35"/>
      <c r="UHQ903" s="34"/>
      <c r="UHX903" s="35"/>
      <c r="UHY903" s="34"/>
      <c r="UIF903" s="35"/>
      <c r="UIG903" s="34"/>
      <c r="UIN903" s="35"/>
      <c r="UIO903" s="34"/>
      <c r="UIV903" s="35"/>
      <c r="UIW903" s="34"/>
      <c r="UJD903" s="35"/>
      <c r="UJE903" s="34"/>
      <c r="UJL903" s="35"/>
      <c r="UJM903" s="34"/>
      <c r="UJT903" s="35"/>
      <c r="UJU903" s="34"/>
      <c r="UKB903" s="35"/>
      <c r="UKC903" s="34"/>
      <c r="UKJ903" s="35"/>
      <c r="UKK903" s="34"/>
      <c r="UKR903" s="35"/>
      <c r="UKS903" s="34"/>
      <c r="UKZ903" s="35"/>
      <c r="ULA903" s="34"/>
      <c r="ULH903" s="35"/>
      <c r="ULI903" s="34"/>
      <c r="ULP903" s="35"/>
      <c r="ULQ903" s="34"/>
      <c r="ULX903" s="35"/>
      <c r="ULY903" s="34"/>
      <c r="UMF903" s="35"/>
      <c r="UMG903" s="34"/>
      <c r="UMN903" s="35"/>
      <c r="UMO903" s="34"/>
      <c r="UMV903" s="35"/>
      <c r="UMW903" s="34"/>
      <c r="UND903" s="35"/>
      <c r="UNE903" s="34"/>
      <c r="UNL903" s="35"/>
      <c r="UNM903" s="34"/>
      <c r="UNT903" s="35"/>
      <c r="UNU903" s="34"/>
      <c r="UOB903" s="35"/>
      <c r="UOC903" s="34"/>
      <c r="UOJ903" s="35"/>
      <c r="UOK903" s="34"/>
      <c r="UOR903" s="35"/>
      <c r="UOS903" s="34"/>
      <c r="UOZ903" s="35"/>
      <c r="UPA903" s="34"/>
      <c r="UPH903" s="35"/>
      <c r="UPI903" s="34"/>
      <c r="UPP903" s="35"/>
      <c r="UPQ903" s="34"/>
      <c r="UPX903" s="35"/>
      <c r="UPY903" s="34"/>
      <c r="UQF903" s="35"/>
      <c r="UQG903" s="34"/>
      <c r="UQN903" s="35"/>
      <c r="UQO903" s="34"/>
      <c r="UQV903" s="35"/>
      <c r="UQW903" s="34"/>
      <c r="URD903" s="35"/>
      <c r="URE903" s="34"/>
      <c r="URL903" s="35"/>
      <c r="URM903" s="34"/>
      <c r="URT903" s="35"/>
      <c r="URU903" s="34"/>
      <c r="USB903" s="35"/>
      <c r="USC903" s="34"/>
      <c r="USJ903" s="35"/>
      <c r="USK903" s="34"/>
      <c r="USR903" s="35"/>
      <c r="USS903" s="34"/>
      <c r="USZ903" s="35"/>
      <c r="UTA903" s="34"/>
      <c r="UTH903" s="35"/>
      <c r="UTI903" s="34"/>
      <c r="UTP903" s="35"/>
      <c r="UTQ903" s="34"/>
      <c r="UTX903" s="35"/>
      <c r="UTY903" s="34"/>
      <c r="UUF903" s="35"/>
      <c r="UUG903" s="34"/>
      <c r="UUN903" s="35"/>
      <c r="UUO903" s="34"/>
      <c r="UUV903" s="35"/>
      <c r="UUW903" s="34"/>
      <c r="UVD903" s="35"/>
      <c r="UVE903" s="34"/>
      <c r="UVL903" s="35"/>
      <c r="UVM903" s="34"/>
      <c r="UVT903" s="35"/>
      <c r="UVU903" s="34"/>
      <c r="UWB903" s="35"/>
      <c r="UWC903" s="34"/>
      <c r="UWJ903" s="35"/>
      <c r="UWK903" s="34"/>
      <c r="UWR903" s="35"/>
      <c r="UWS903" s="34"/>
      <c r="UWZ903" s="35"/>
      <c r="UXA903" s="34"/>
      <c r="UXH903" s="35"/>
      <c r="UXI903" s="34"/>
      <c r="UXP903" s="35"/>
      <c r="UXQ903" s="34"/>
      <c r="UXX903" s="35"/>
      <c r="UXY903" s="34"/>
      <c r="UYF903" s="35"/>
      <c r="UYG903" s="34"/>
      <c r="UYN903" s="35"/>
      <c r="UYO903" s="34"/>
      <c r="UYV903" s="35"/>
      <c r="UYW903" s="34"/>
      <c r="UZD903" s="35"/>
      <c r="UZE903" s="34"/>
      <c r="UZL903" s="35"/>
      <c r="UZM903" s="34"/>
      <c r="UZT903" s="35"/>
      <c r="UZU903" s="34"/>
      <c r="VAB903" s="35"/>
      <c r="VAC903" s="34"/>
      <c r="VAJ903" s="35"/>
      <c r="VAK903" s="34"/>
      <c r="VAR903" s="35"/>
      <c r="VAS903" s="34"/>
      <c r="VAZ903" s="35"/>
      <c r="VBA903" s="34"/>
      <c r="VBH903" s="35"/>
      <c r="VBI903" s="34"/>
      <c r="VBP903" s="35"/>
      <c r="VBQ903" s="34"/>
      <c r="VBX903" s="35"/>
      <c r="VBY903" s="34"/>
      <c r="VCF903" s="35"/>
      <c r="VCG903" s="34"/>
      <c r="VCN903" s="35"/>
      <c r="VCO903" s="34"/>
      <c r="VCV903" s="35"/>
      <c r="VCW903" s="34"/>
      <c r="VDD903" s="35"/>
      <c r="VDE903" s="34"/>
      <c r="VDL903" s="35"/>
      <c r="VDM903" s="34"/>
      <c r="VDT903" s="35"/>
      <c r="VDU903" s="34"/>
      <c r="VEB903" s="35"/>
      <c r="VEC903" s="34"/>
      <c r="VEJ903" s="35"/>
      <c r="VEK903" s="34"/>
      <c r="VER903" s="35"/>
      <c r="VES903" s="34"/>
      <c r="VEZ903" s="35"/>
      <c r="VFA903" s="34"/>
      <c r="VFH903" s="35"/>
      <c r="VFI903" s="34"/>
      <c r="VFP903" s="35"/>
      <c r="VFQ903" s="34"/>
      <c r="VFX903" s="35"/>
      <c r="VFY903" s="34"/>
      <c r="VGF903" s="35"/>
      <c r="VGG903" s="34"/>
      <c r="VGN903" s="35"/>
      <c r="VGO903" s="34"/>
      <c r="VGV903" s="35"/>
      <c r="VGW903" s="34"/>
      <c r="VHD903" s="35"/>
      <c r="VHE903" s="34"/>
      <c r="VHL903" s="35"/>
      <c r="VHM903" s="34"/>
      <c r="VHT903" s="35"/>
      <c r="VHU903" s="34"/>
      <c r="VIB903" s="35"/>
      <c r="VIC903" s="34"/>
      <c r="VIJ903" s="35"/>
      <c r="VIK903" s="34"/>
      <c r="VIR903" s="35"/>
      <c r="VIS903" s="34"/>
      <c r="VIZ903" s="35"/>
      <c r="VJA903" s="34"/>
      <c r="VJH903" s="35"/>
      <c r="VJI903" s="34"/>
      <c r="VJP903" s="35"/>
      <c r="VJQ903" s="34"/>
      <c r="VJX903" s="35"/>
      <c r="VJY903" s="34"/>
      <c r="VKF903" s="35"/>
      <c r="VKG903" s="34"/>
      <c r="VKN903" s="35"/>
      <c r="VKO903" s="34"/>
      <c r="VKV903" s="35"/>
      <c r="VKW903" s="34"/>
      <c r="VLD903" s="35"/>
      <c r="VLE903" s="34"/>
      <c r="VLL903" s="35"/>
      <c r="VLM903" s="34"/>
      <c r="VLT903" s="35"/>
      <c r="VLU903" s="34"/>
      <c r="VMB903" s="35"/>
      <c r="VMC903" s="34"/>
      <c r="VMJ903" s="35"/>
      <c r="VMK903" s="34"/>
      <c r="VMR903" s="35"/>
      <c r="VMS903" s="34"/>
      <c r="VMZ903" s="35"/>
      <c r="VNA903" s="34"/>
      <c r="VNH903" s="35"/>
      <c r="VNI903" s="34"/>
      <c r="VNP903" s="35"/>
      <c r="VNQ903" s="34"/>
      <c r="VNX903" s="35"/>
      <c r="VNY903" s="34"/>
      <c r="VOF903" s="35"/>
      <c r="VOG903" s="34"/>
      <c r="VON903" s="35"/>
      <c r="VOO903" s="34"/>
      <c r="VOV903" s="35"/>
      <c r="VOW903" s="34"/>
      <c r="VPD903" s="35"/>
      <c r="VPE903" s="34"/>
      <c r="VPL903" s="35"/>
      <c r="VPM903" s="34"/>
      <c r="VPT903" s="35"/>
      <c r="VPU903" s="34"/>
      <c r="VQB903" s="35"/>
      <c r="VQC903" s="34"/>
      <c r="VQJ903" s="35"/>
      <c r="VQK903" s="34"/>
      <c r="VQR903" s="35"/>
      <c r="VQS903" s="34"/>
      <c r="VQZ903" s="35"/>
      <c r="VRA903" s="34"/>
      <c r="VRH903" s="35"/>
      <c r="VRI903" s="34"/>
      <c r="VRP903" s="35"/>
      <c r="VRQ903" s="34"/>
      <c r="VRX903" s="35"/>
      <c r="VRY903" s="34"/>
      <c r="VSF903" s="35"/>
      <c r="VSG903" s="34"/>
      <c r="VSN903" s="35"/>
      <c r="VSO903" s="34"/>
      <c r="VSV903" s="35"/>
      <c r="VSW903" s="34"/>
      <c r="VTD903" s="35"/>
      <c r="VTE903" s="34"/>
      <c r="VTL903" s="35"/>
      <c r="VTM903" s="34"/>
      <c r="VTT903" s="35"/>
      <c r="VTU903" s="34"/>
      <c r="VUB903" s="35"/>
      <c r="VUC903" s="34"/>
      <c r="VUJ903" s="35"/>
      <c r="VUK903" s="34"/>
      <c r="VUR903" s="35"/>
      <c r="VUS903" s="34"/>
      <c r="VUZ903" s="35"/>
      <c r="VVA903" s="34"/>
      <c r="VVH903" s="35"/>
      <c r="VVI903" s="34"/>
      <c r="VVP903" s="35"/>
      <c r="VVQ903" s="34"/>
      <c r="VVX903" s="35"/>
      <c r="VVY903" s="34"/>
      <c r="VWF903" s="35"/>
      <c r="VWG903" s="34"/>
      <c r="VWN903" s="35"/>
      <c r="VWO903" s="34"/>
      <c r="VWV903" s="35"/>
      <c r="VWW903" s="34"/>
      <c r="VXD903" s="35"/>
      <c r="VXE903" s="34"/>
      <c r="VXL903" s="35"/>
      <c r="VXM903" s="34"/>
      <c r="VXT903" s="35"/>
      <c r="VXU903" s="34"/>
      <c r="VYB903" s="35"/>
      <c r="VYC903" s="34"/>
      <c r="VYJ903" s="35"/>
      <c r="VYK903" s="34"/>
      <c r="VYR903" s="35"/>
      <c r="VYS903" s="34"/>
      <c r="VYZ903" s="35"/>
      <c r="VZA903" s="34"/>
      <c r="VZH903" s="35"/>
      <c r="VZI903" s="34"/>
      <c r="VZP903" s="35"/>
      <c r="VZQ903" s="34"/>
      <c r="VZX903" s="35"/>
      <c r="VZY903" s="34"/>
      <c r="WAF903" s="35"/>
      <c r="WAG903" s="34"/>
      <c r="WAN903" s="35"/>
      <c r="WAO903" s="34"/>
      <c r="WAV903" s="35"/>
      <c r="WAW903" s="34"/>
      <c r="WBD903" s="35"/>
      <c r="WBE903" s="34"/>
      <c r="WBL903" s="35"/>
      <c r="WBM903" s="34"/>
      <c r="WBT903" s="35"/>
      <c r="WBU903" s="34"/>
      <c r="WCB903" s="35"/>
      <c r="WCC903" s="34"/>
      <c r="WCJ903" s="35"/>
      <c r="WCK903" s="34"/>
      <c r="WCR903" s="35"/>
      <c r="WCS903" s="34"/>
      <c r="WCZ903" s="35"/>
      <c r="WDA903" s="34"/>
      <c r="WDH903" s="35"/>
      <c r="WDI903" s="34"/>
      <c r="WDP903" s="35"/>
      <c r="WDQ903" s="34"/>
      <c r="WDX903" s="35"/>
      <c r="WDY903" s="34"/>
      <c r="WEF903" s="35"/>
      <c r="WEG903" s="34"/>
      <c r="WEN903" s="35"/>
      <c r="WEO903" s="34"/>
      <c r="WEV903" s="35"/>
      <c r="WEW903" s="34"/>
      <c r="WFD903" s="35"/>
      <c r="WFE903" s="34"/>
      <c r="WFL903" s="35"/>
      <c r="WFM903" s="34"/>
      <c r="WFT903" s="35"/>
      <c r="WFU903" s="34"/>
      <c r="WGB903" s="35"/>
      <c r="WGC903" s="34"/>
      <c r="WGJ903" s="35"/>
      <c r="WGK903" s="34"/>
      <c r="WGR903" s="35"/>
      <c r="WGS903" s="34"/>
      <c r="WGZ903" s="35"/>
      <c r="WHA903" s="34"/>
      <c r="WHH903" s="35"/>
      <c r="WHI903" s="34"/>
      <c r="WHP903" s="35"/>
      <c r="WHQ903" s="34"/>
      <c r="WHX903" s="35"/>
      <c r="WHY903" s="34"/>
      <c r="WIF903" s="35"/>
      <c r="WIG903" s="34"/>
      <c r="WIN903" s="35"/>
      <c r="WIO903" s="34"/>
      <c r="WIV903" s="35"/>
      <c r="WIW903" s="34"/>
      <c r="WJD903" s="35"/>
      <c r="WJE903" s="34"/>
      <c r="WJL903" s="35"/>
      <c r="WJM903" s="34"/>
      <c r="WJT903" s="35"/>
      <c r="WJU903" s="34"/>
      <c r="WKB903" s="35"/>
      <c r="WKC903" s="34"/>
      <c r="WKJ903" s="35"/>
      <c r="WKK903" s="34"/>
      <c r="WKR903" s="35"/>
      <c r="WKS903" s="34"/>
      <c r="WKZ903" s="35"/>
      <c r="WLA903" s="34"/>
      <c r="WLH903" s="35"/>
      <c r="WLI903" s="34"/>
      <c r="WLP903" s="35"/>
      <c r="WLQ903" s="34"/>
      <c r="WLX903" s="35"/>
      <c r="WLY903" s="34"/>
      <c r="WMF903" s="35"/>
      <c r="WMG903" s="34"/>
      <c r="WMN903" s="35"/>
      <c r="WMO903" s="34"/>
      <c r="WMV903" s="35"/>
      <c r="WMW903" s="34"/>
      <c r="WND903" s="35"/>
      <c r="WNE903" s="34"/>
      <c r="WNL903" s="35"/>
      <c r="WNM903" s="34"/>
      <c r="WNT903" s="35"/>
      <c r="WNU903" s="34"/>
      <c r="WOB903" s="35"/>
      <c r="WOC903" s="34"/>
      <c r="WOJ903" s="35"/>
      <c r="WOK903" s="34"/>
      <c r="WOR903" s="35"/>
      <c r="WOS903" s="34"/>
      <c r="WOZ903" s="35"/>
      <c r="WPA903" s="34"/>
      <c r="WPH903" s="35"/>
      <c r="WPI903" s="34"/>
      <c r="WPP903" s="35"/>
      <c r="WPQ903" s="34"/>
      <c r="WPX903" s="35"/>
      <c r="WPY903" s="34"/>
      <c r="WQF903" s="35"/>
      <c r="WQG903" s="34"/>
      <c r="WQN903" s="35"/>
      <c r="WQO903" s="34"/>
      <c r="WQV903" s="35"/>
      <c r="WQW903" s="34"/>
      <c r="WRD903" s="35"/>
      <c r="WRE903" s="34"/>
      <c r="WRL903" s="35"/>
      <c r="WRM903" s="34"/>
      <c r="WRT903" s="35"/>
      <c r="WRU903" s="34"/>
      <c r="WSB903" s="35"/>
      <c r="WSC903" s="34"/>
      <c r="WSJ903" s="35"/>
      <c r="WSK903" s="34"/>
      <c r="WSR903" s="35"/>
      <c r="WSS903" s="34"/>
      <c r="WSZ903" s="35"/>
      <c r="WTA903" s="34"/>
      <c r="WTH903" s="35"/>
      <c r="WTI903" s="34"/>
      <c r="WTP903" s="35"/>
      <c r="WTQ903" s="34"/>
      <c r="WTX903" s="35"/>
      <c r="WTY903" s="34"/>
      <c r="WUF903" s="35"/>
      <c r="WUG903" s="34"/>
      <c r="WUN903" s="35"/>
      <c r="WUO903" s="34"/>
      <c r="WUV903" s="35"/>
      <c r="WUW903" s="34"/>
      <c r="WVD903" s="35"/>
      <c r="WVE903" s="34"/>
      <c r="WVL903" s="35"/>
      <c r="WVM903" s="34"/>
      <c r="WVT903" s="35"/>
      <c r="WVU903" s="34"/>
      <c r="WWB903" s="35"/>
      <c r="WWC903" s="34"/>
      <c r="WWJ903" s="35"/>
      <c r="WWK903" s="34"/>
      <c r="WWR903" s="35"/>
      <c r="WWS903" s="34"/>
      <c r="WWZ903" s="35"/>
      <c r="WXA903" s="34"/>
      <c r="WXH903" s="35"/>
      <c r="WXI903" s="34"/>
      <c r="WXP903" s="35"/>
      <c r="WXQ903" s="34"/>
      <c r="WXX903" s="35"/>
      <c r="WXY903" s="34"/>
      <c r="WYF903" s="35"/>
      <c r="WYG903" s="34"/>
      <c r="WYN903" s="35"/>
      <c r="WYO903" s="34"/>
      <c r="WYV903" s="35"/>
      <c r="WYW903" s="34"/>
      <c r="WZD903" s="35"/>
      <c r="WZE903" s="34"/>
      <c r="WZL903" s="35"/>
      <c r="WZM903" s="34"/>
      <c r="WZT903" s="35"/>
      <c r="WZU903" s="34"/>
      <c r="XAB903" s="35"/>
      <c r="XAC903" s="34"/>
      <c r="XAJ903" s="35"/>
      <c r="XAK903" s="34"/>
      <c r="XAR903" s="35"/>
      <c r="XAS903" s="34"/>
      <c r="XAZ903" s="35"/>
      <c r="XBA903" s="34"/>
      <c r="XBH903" s="35"/>
      <c r="XBI903" s="34"/>
      <c r="XBP903" s="35"/>
      <c r="XBQ903" s="34"/>
      <c r="XBX903" s="35"/>
      <c r="XBY903" s="34"/>
      <c r="XCF903" s="35"/>
      <c r="XCG903" s="34"/>
      <c r="XCN903" s="35"/>
      <c r="XCO903" s="34"/>
      <c r="XCV903" s="35"/>
      <c r="XCW903" s="34"/>
      <c r="XDD903" s="35"/>
      <c r="XDE903" s="34"/>
      <c r="XDL903" s="35"/>
      <c r="XDM903" s="34"/>
      <c r="XDT903" s="35"/>
      <c r="XDU903" s="34"/>
      <c r="XEB903" s="35"/>
      <c r="XEC903" s="34"/>
      <c r="XEJ903" s="35"/>
      <c r="XEK903" s="34"/>
      <c r="XER903" s="35"/>
      <c r="XES903" s="34"/>
      <c r="XEZ903" s="35"/>
      <c r="XFA903" s="34"/>
    </row>
    <row r="904" spans="1:1021 1028:2045 2052:3069 3076:4093 4100:5117 5124:6141 6148:7165 7172:8189 8196:9213 9220:10237 10244:11261 11268:12285 12292:13309 13316:14333 14340:15357 15364:16381" x14ac:dyDescent="0.25">
      <c r="A904" t="s">
        <v>21</v>
      </c>
      <c r="B904" t="s">
        <v>165</v>
      </c>
      <c r="C904">
        <v>593</v>
      </c>
      <c r="D904">
        <v>593</v>
      </c>
      <c r="E904" s="35">
        <v>1</v>
      </c>
      <c r="F904" s="34">
        <v>4.9999999999999998E-165</v>
      </c>
      <c r="G904">
        <v>99.69</v>
      </c>
      <c r="H904">
        <v>393</v>
      </c>
      <c r="I904" t="str">
        <f>HYPERLINK("https://www.ncbi.nlm.nih.gov/nucleotide/MK003584.1?report=genbank&amp;log$=nucltop&amp;blast_rank=2&amp;RID=XE5J84ZU013","MK003584.1")</f>
        <v>MK003584.1</v>
      </c>
      <c r="L904" s="35"/>
      <c r="M904" s="34"/>
      <c r="T904" s="35"/>
      <c r="U904" s="34"/>
      <c r="AB904" s="35"/>
      <c r="AC904" s="34"/>
      <c r="AJ904" s="35"/>
      <c r="AK904" s="34"/>
      <c r="AR904" s="35"/>
      <c r="AS904" s="34"/>
      <c r="AZ904" s="35"/>
      <c r="BA904" s="34"/>
      <c r="BH904" s="35"/>
      <c r="BI904" s="34"/>
      <c r="BP904" s="35"/>
      <c r="BQ904" s="34"/>
      <c r="BX904" s="35"/>
      <c r="BY904" s="34"/>
      <c r="CF904" s="35"/>
      <c r="CG904" s="34"/>
      <c r="CN904" s="35"/>
      <c r="CO904" s="34"/>
      <c r="CV904" s="35"/>
      <c r="CW904" s="34"/>
      <c r="DD904" s="35"/>
      <c r="DE904" s="34"/>
      <c r="DL904" s="35"/>
      <c r="DM904" s="34"/>
      <c r="DT904" s="35"/>
      <c r="DU904" s="34"/>
      <c r="EB904" s="35"/>
      <c r="EC904" s="34"/>
      <c r="EJ904" s="35"/>
      <c r="EK904" s="34"/>
      <c r="ER904" s="35"/>
      <c r="ES904" s="34"/>
      <c r="EZ904" s="35"/>
      <c r="FA904" s="34"/>
      <c r="FH904" s="35"/>
      <c r="FI904" s="34"/>
      <c r="FP904" s="35"/>
      <c r="FQ904" s="34"/>
      <c r="FX904" s="35"/>
      <c r="FY904" s="34"/>
      <c r="GF904" s="35"/>
      <c r="GG904" s="34"/>
      <c r="GN904" s="35"/>
      <c r="GO904" s="34"/>
      <c r="GV904" s="35"/>
      <c r="GW904" s="34"/>
      <c r="HD904" s="35"/>
      <c r="HE904" s="34"/>
      <c r="HL904" s="35"/>
      <c r="HM904" s="34"/>
      <c r="HT904" s="35"/>
      <c r="HU904" s="34"/>
      <c r="IB904" s="35"/>
      <c r="IC904" s="34"/>
      <c r="IJ904" s="35"/>
      <c r="IK904" s="34"/>
      <c r="IR904" s="35"/>
      <c r="IS904" s="34"/>
      <c r="IZ904" s="35"/>
      <c r="JA904" s="34"/>
      <c r="JH904" s="35"/>
      <c r="JI904" s="34"/>
      <c r="JP904" s="35"/>
      <c r="JQ904" s="34"/>
      <c r="JX904" s="35"/>
      <c r="JY904" s="34"/>
      <c r="KF904" s="35"/>
      <c r="KG904" s="34"/>
      <c r="KN904" s="35"/>
      <c r="KO904" s="34"/>
      <c r="KV904" s="35"/>
      <c r="KW904" s="34"/>
      <c r="LD904" s="35"/>
      <c r="LE904" s="34"/>
      <c r="LL904" s="35"/>
      <c r="LM904" s="34"/>
      <c r="LT904" s="35"/>
      <c r="LU904" s="34"/>
      <c r="MB904" s="35"/>
      <c r="MC904" s="34"/>
      <c r="MJ904" s="35"/>
      <c r="MK904" s="34"/>
      <c r="MR904" s="35"/>
      <c r="MS904" s="34"/>
      <c r="MZ904" s="35"/>
      <c r="NA904" s="34"/>
      <c r="NH904" s="35"/>
      <c r="NI904" s="34"/>
      <c r="NP904" s="35"/>
      <c r="NQ904" s="34"/>
      <c r="NX904" s="35"/>
      <c r="NY904" s="34"/>
      <c r="OF904" s="35"/>
      <c r="OG904" s="34"/>
      <c r="ON904" s="35"/>
      <c r="OO904" s="34"/>
      <c r="OV904" s="35"/>
      <c r="OW904" s="34"/>
      <c r="PD904" s="35"/>
      <c r="PE904" s="34"/>
      <c r="PL904" s="35"/>
      <c r="PM904" s="34"/>
      <c r="PT904" s="35"/>
      <c r="PU904" s="34"/>
      <c r="QB904" s="35"/>
      <c r="QC904" s="34"/>
      <c r="QJ904" s="35"/>
      <c r="QK904" s="34"/>
      <c r="QR904" s="35"/>
      <c r="QS904" s="34"/>
      <c r="QZ904" s="35"/>
      <c r="RA904" s="34"/>
      <c r="RH904" s="35"/>
      <c r="RI904" s="34"/>
      <c r="RP904" s="35"/>
      <c r="RQ904" s="34"/>
      <c r="RX904" s="35"/>
      <c r="RY904" s="34"/>
      <c r="SF904" s="35"/>
      <c r="SG904" s="34"/>
      <c r="SN904" s="35"/>
      <c r="SO904" s="34"/>
      <c r="SV904" s="35"/>
      <c r="SW904" s="34"/>
      <c r="TD904" s="35"/>
      <c r="TE904" s="34"/>
      <c r="TL904" s="35"/>
      <c r="TM904" s="34"/>
      <c r="TT904" s="35"/>
      <c r="TU904" s="34"/>
      <c r="UB904" s="35"/>
      <c r="UC904" s="34"/>
      <c r="UJ904" s="35"/>
      <c r="UK904" s="34"/>
      <c r="UR904" s="35"/>
      <c r="US904" s="34"/>
      <c r="UZ904" s="35"/>
      <c r="VA904" s="34"/>
      <c r="VH904" s="35"/>
      <c r="VI904" s="34"/>
      <c r="VP904" s="35"/>
      <c r="VQ904" s="34"/>
      <c r="VX904" s="35"/>
      <c r="VY904" s="34"/>
      <c r="WF904" s="35"/>
      <c r="WG904" s="34"/>
      <c r="WN904" s="35"/>
      <c r="WO904" s="34"/>
      <c r="WV904" s="35"/>
      <c r="WW904" s="34"/>
      <c r="XD904" s="35"/>
      <c r="XE904" s="34"/>
      <c r="XL904" s="35"/>
      <c r="XM904" s="34"/>
      <c r="XT904" s="35"/>
      <c r="XU904" s="34"/>
      <c r="YB904" s="35"/>
      <c r="YC904" s="34"/>
      <c r="YJ904" s="35"/>
      <c r="YK904" s="34"/>
      <c r="YR904" s="35"/>
      <c r="YS904" s="34"/>
      <c r="YZ904" s="35"/>
      <c r="ZA904" s="34"/>
      <c r="ZH904" s="35"/>
      <c r="ZI904" s="34"/>
      <c r="ZP904" s="35"/>
      <c r="ZQ904" s="34"/>
      <c r="ZX904" s="35"/>
      <c r="ZY904" s="34"/>
      <c r="AAF904" s="35"/>
      <c r="AAG904" s="34"/>
      <c r="AAN904" s="35"/>
      <c r="AAO904" s="34"/>
      <c r="AAV904" s="35"/>
      <c r="AAW904" s="34"/>
      <c r="ABD904" s="35"/>
      <c r="ABE904" s="34"/>
      <c r="ABL904" s="35"/>
      <c r="ABM904" s="34"/>
      <c r="ABT904" s="35"/>
      <c r="ABU904" s="34"/>
      <c r="ACB904" s="35"/>
      <c r="ACC904" s="34"/>
      <c r="ACJ904" s="35"/>
      <c r="ACK904" s="34"/>
      <c r="ACR904" s="35"/>
      <c r="ACS904" s="34"/>
      <c r="ACZ904" s="35"/>
      <c r="ADA904" s="34"/>
      <c r="ADH904" s="35"/>
      <c r="ADI904" s="34"/>
      <c r="ADP904" s="35"/>
      <c r="ADQ904" s="34"/>
      <c r="ADX904" s="35"/>
      <c r="ADY904" s="34"/>
      <c r="AEF904" s="35"/>
      <c r="AEG904" s="34"/>
      <c r="AEN904" s="35"/>
      <c r="AEO904" s="34"/>
      <c r="AEV904" s="35"/>
      <c r="AEW904" s="34"/>
      <c r="AFD904" s="35"/>
      <c r="AFE904" s="34"/>
      <c r="AFL904" s="35"/>
      <c r="AFM904" s="34"/>
      <c r="AFT904" s="35"/>
      <c r="AFU904" s="34"/>
      <c r="AGB904" s="35"/>
      <c r="AGC904" s="34"/>
      <c r="AGJ904" s="35"/>
      <c r="AGK904" s="34"/>
      <c r="AGR904" s="35"/>
      <c r="AGS904" s="34"/>
      <c r="AGZ904" s="35"/>
      <c r="AHA904" s="34"/>
      <c r="AHH904" s="35"/>
      <c r="AHI904" s="34"/>
      <c r="AHP904" s="35"/>
      <c r="AHQ904" s="34"/>
      <c r="AHX904" s="35"/>
      <c r="AHY904" s="34"/>
      <c r="AIF904" s="35"/>
      <c r="AIG904" s="34"/>
      <c r="AIN904" s="35"/>
      <c r="AIO904" s="34"/>
      <c r="AIV904" s="35"/>
      <c r="AIW904" s="34"/>
      <c r="AJD904" s="35"/>
      <c r="AJE904" s="34"/>
      <c r="AJL904" s="35"/>
      <c r="AJM904" s="34"/>
      <c r="AJT904" s="35"/>
      <c r="AJU904" s="34"/>
      <c r="AKB904" s="35"/>
      <c r="AKC904" s="34"/>
      <c r="AKJ904" s="35"/>
      <c r="AKK904" s="34"/>
      <c r="AKR904" s="35"/>
      <c r="AKS904" s="34"/>
      <c r="AKZ904" s="35"/>
      <c r="ALA904" s="34"/>
      <c r="ALH904" s="35"/>
      <c r="ALI904" s="34"/>
      <c r="ALP904" s="35"/>
      <c r="ALQ904" s="34"/>
      <c r="ALX904" s="35"/>
      <c r="ALY904" s="34"/>
      <c r="AMF904" s="35"/>
      <c r="AMG904" s="34"/>
      <c r="AMN904" s="35"/>
      <c r="AMO904" s="34"/>
      <c r="AMV904" s="35"/>
      <c r="AMW904" s="34"/>
      <c r="AND904" s="35"/>
      <c r="ANE904" s="34"/>
      <c r="ANL904" s="35"/>
      <c r="ANM904" s="34"/>
      <c r="ANT904" s="35"/>
      <c r="ANU904" s="34"/>
      <c r="AOB904" s="35"/>
      <c r="AOC904" s="34"/>
      <c r="AOJ904" s="35"/>
      <c r="AOK904" s="34"/>
      <c r="AOR904" s="35"/>
      <c r="AOS904" s="34"/>
      <c r="AOZ904" s="35"/>
      <c r="APA904" s="34"/>
      <c r="APH904" s="35"/>
      <c r="API904" s="34"/>
      <c r="APP904" s="35"/>
      <c r="APQ904" s="34"/>
      <c r="APX904" s="35"/>
      <c r="APY904" s="34"/>
      <c r="AQF904" s="35"/>
      <c r="AQG904" s="34"/>
      <c r="AQN904" s="35"/>
      <c r="AQO904" s="34"/>
      <c r="AQV904" s="35"/>
      <c r="AQW904" s="34"/>
      <c r="ARD904" s="35"/>
      <c r="ARE904" s="34"/>
      <c r="ARL904" s="35"/>
      <c r="ARM904" s="34"/>
      <c r="ART904" s="35"/>
      <c r="ARU904" s="34"/>
      <c r="ASB904" s="35"/>
      <c r="ASC904" s="34"/>
      <c r="ASJ904" s="35"/>
      <c r="ASK904" s="34"/>
      <c r="ASR904" s="35"/>
      <c r="ASS904" s="34"/>
      <c r="ASZ904" s="35"/>
      <c r="ATA904" s="34"/>
      <c r="ATH904" s="35"/>
      <c r="ATI904" s="34"/>
      <c r="ATP904" s="35"/>
      <c r="ATQ904" s="34"/>
      <c r="ATX904" s="35"/>
      <c r="ATY904" s="34"/>
      <c r="AUF904" s="35"/>
      <c r="AUG904" s="34"/>
      <c r="AUN904" s="35"/>
      <c r="AUO904" s="34"/>
      <c r="AUV904" s="35"/>
      <c r="AUW904" s="34"/>
      <c r="AVD904" s="35"/>
      <c r="AVE904" s="34"/>
      <c r="AVL904" s="35"/>
      <c r="AVM904" s="34"/>
      <c r="AVT904" s="35"/>
      <c r="AVU904" s="34"/>
      <c r="AWB904" s="35"/>
      <c r="AWC904" s="34"/>
      <c r="AWJ904" s="35"/>
      <c r="AWK904" s="34"/>
      <c r="AWR904" s="35"/>
      <c r="AWS904" s="34"/>
      <c r="AWZ904" s="35"/>
      <c r="AXA904" s="34"/>
      <c r="AXH904" s="35"/>
      <c r="AXI904" s="34"/>
      <c r="AXP904" s="35"/>
      <c r="AXQ904" s="34"/>
      <c r="AXX904" s="35"/>
      <c r="AXY904" s="34"/>
      <c r="AYF904" s="35"/>
      <c r="AYG904" s="34"/>
      <c r="AYN904" s="35"/>
      <c r="AYO904" s="34"/>
      <c r="AYV904" s="35"/>
      <c r="AYW904" s="34"/>
      <c r="AZD904" s="35"/>
      <c r="AZE904" s="34"/>
      <c r="AZL904" s="35"/>
      <c r="AZM904" s="34"/>
      <c r="AZT904" s="35"/>
      <c r="AZU904" s="34"/>
      <c r="BAB904" s="35"/>
      <c r="BAC904" s="34"/>
      <c r="BAJ904" s="35"/>
      <c r="BAK904" s="34"/>
      <c r="BAR904" s="35"/>
      <c r="BAS904" s="34"/>
      <c r="BAZ904" s="35"/>
      <c r="BBA904" s="34"/>
      <c r="BBH904" s="35"/>
      <c r="BBI904" s="34"/>
      <c r="BBP904" s="35"/>
      <c r="BBQ904" s="34"/>
      <c r="BBX904" s="35"/>
      <c r="BBY904" s="34"/>
      <c r="BCF904" s="35"/>
      <c r="BCG904" s="34"/>
      <c r="BCN904" s="35"/>
      <c r="BCO904" s="34"/>
      <c r="BCV904" s="35"/>
      <c r="BCW904" s="34"/>
      <c r="BDD904" s="35"/>
      <c r="BDE904" s="34"/>
      <c r="BDL904" s="35"/>
      <c r="BDM904" s="34"/>
      <c r="BDT904" s="35"/>
      <c r="BDU904" s="34"/>
      <c r="BEB904" s="35"/>
      <c r="BEC904" s="34"/>
      <c r="BEJ904" s="35"/>
      <c r="BEK904" s="34"/>
      <c r="BER904" s="35"/>
      <c r="BES904" s="34"/>
      <c r="BEZ904" s="35"/>
      <c r="BFA904" s="34"/>
      <c r="BFH904" s="35"/>
      <c r="BFI904" s="34"/>
      <c r="BFP904" s="35"/>
      <c r="BFQ904" s="34"/>
      <c r="BFX904" s="35"/>
      <c r="BFY904" s="34"/>
      <c r="BGF904" s="35"/>
      <c r="BGG904" s="34"/>
      <c r="BGN904" s="35"/>
      <c r="BGO904" s="34"/>
      <c r="BGV904" s="35"/>
      <c r="BGW904" s="34"/>
      <c r="BHD904" s="35"/>
      <c r="BHE904" s="34"/>
      <c r="BHL904" s="35"/>
      <c r="BHM904" s="34"/>
      <c r="BHT904" s="35"/>
      <c r="BHU904" s="34"/>
      <c r="BIB904" s="35"/>
      <c r="BIC904" s="34"/>
      <c r="BIJ904" s="35"/>
      <c r="BIK904" s="34"/>
      <c r="BIR904" s="35"/>
      <c r="BIS904" s="34"/>
      <c r="BIZ904" s="35"/>
      <c r="BJA904" s="34"/>
      <c r="BJH904" s="35"/>
      <c r="BJI904" s="34"/>
      <c r="BJP904" s="35"/>
      <c r="BJQ904" s="34"/>
      <c r="BJX904" s="35"/>
      <c r="BJY904" s="34"/>
      <c r="BKF904" s="35"/>
      <c r="BKG904" s="34"/>
      <c r="BKN904" s="35"/>
      <c r="BKO904" s="34"/>
      <c r="BKV904" s="35"/>
      <c r="BKW904" s="34"/>
      <c r="BLD904" s="35"/>
      <c r="BLE904" s="34"/>
      <c r="BLL904" s="35"/>
      <c r="BLM904" s="34"/>
      <c r="BLT904" s="35"/>
      <c r="BLU904" s="34"/>
      <c r="BMB904" s="35"/>
      <c r="BMC904" s="34"/>
      <c r="BMJ904" s="35"/>
      <c r="BMK904" s="34"/>
      <c r="BMR904" s="35"/>
      <c r="BMS904" s="34"/>
      <c r="BMZ904" s="35"/>
      <c r="BNA904" s="34"/>
      <c r="BNH904" s="35"/>
      <c r="BNI904" s="34"/>
      <c r="BNP904" s="35"/>
      <c r="BNQ904" s="34"/>
      <c r="BNX904" s="35"/>
      <c r="BNY904" s="34"/>
      <c r="BOF904" s="35"/>
      <c r="BOG904" s="34"/>
      <c r="BON904" s="35"/>
      <c r="BOO904" s="34"/>
      <c r="BOV904" s="35"/>
      <c r="BOW904" s="34"/>
      <c r="BPD904" s="35"/>
      <c r="BPE904" s="34"/>
      <c r="BPL904" s="35"/>
      <c r="BPM904" s="34"/>
      <c r="BPT904" s="35"/>
      <c r="BPU904" s="34"/>
      <c r="BQB904" s="35"/>
      <c r="BQC904" s="34"/>
      <c r="BQJ904" s="35"/>
      <c r="BQK904" s="34"/>
      <c r="BQR904" s="35"/>
      <c r="BQS904" s="34"/>
      <c r="BQZ904" s="35"/>
      <c r="BRA904" s="34"/>
      <c r="BRH904" s="35"/>
      <c r="BRI904" s="34"/>
      <c r="BRP904" s="35"/>
      <c r="BRQ904" s="34"/>
      <c r="BRX904" s="35"/>
      <c r="BRY904" s="34"/>
      <c r="BSF904" s="35"/>
      <c r="BSG904" s="34"/>
      <c r="BSN904" s="35"/>
      <c r="BSO904" s="34"/>
      <c r="BSV904" s="35"/>
      <c r="BSW904" s="34"/>
      <c r="BTD904" s="35"/>
      <c r="BTE904" s="34"/>
      <c r="BTL904" s="35"/>
      <c r="BTM904" s="34"/>
      <c r="BTT904" s="35"/>
      <c r="BTU904" s="34"/>
      <c r="BUB904" s="35"/>
      <c r="BUC904" s="34"/>
      <c r="BUJ904" s="35"/>
      <c r="BUK904" s="34"/>
      <c r="BUR904" s="35"/>
      <c r="BUS904" s="34"/>
      <c r="BUZ904" s="35"/>
      <c r="BVA904" s="34"/>
      <c r="BVH904" s="35"/>
      <c r="BVI904" s="34"/>
      <c r="BVP904" s="35"/>
      <c r="BVQ904" s="34"/>
      <c r="BVX904" s="35"/>
      <c r="BVY904" s="34"/>
      <c r="BWF904" s="35"/>
      <c r="BWG904" s="34"/>
      <c r="BWN904" s="35"/>
      <c r="BWO904" s="34"/>
      <c r="BWV904" s="35"/>
      <c r="BWW904" s="34"/>
      <c r="BXD904" s="35"/>
      <c r="BXE904" s="34"/>
      <c r="BXL904" s="35"/>
      <c r="BXM904" s="34"/>
      <c r="BXT904" s="35"/>
      <c r="BXU904" s="34"/>
      <c r="BYB904" s="35"/>
      <c r="BYC904" s="34"/>
      <c r="BYJ904" s="35"/>
      <c r="BYK904" s="34"/>
      <c r="BYR904" s="35"/>
      <c r="BYS904" s="34"/>
      <c r="BYZ904" s="35"/>
      <c r="BZA904" s="34"/>
      <c r="BZH904" s="35"/>
      <c r="BZI904" s="34"/>
      <c r="BZP904" s="35"/>
      <c r="BZQ904" s="34"/>
      <c r="BZX904" s="35"/>
      <c r="BZY904" s="34"/>
      <c r="CAF904" s="35"/>
      <c r="CAG904" s="34"/>
      <c r="CAN904" s="35"/>
      <c r="CAO904" s="34"/>
      <c r="CAV904" s="35"/>
      <c r="CAW904" s="34"/>
      <c r="CBD904" s="35"/>
      <c r="CBE904" s="34"/>
      <c r="CBL904" s="35"/>
      <c r="CBM904" s="34"/>
      <c r="CBT904" s="35"/>
      <c r="CBU904" s="34"/>
      <c r="CCB904" s="35"/>
      <c r="CCC904" s="34"/>
      <c r="CCJ904" s="35"/>
      <c r="CCK904" s="34"/>
      <c r="CCR904" s="35"/>
      <c r="CCS904" s="34"/>
      <c r="CCZ904" s="35"/>
      <c r="CDA904" s="34"/>
      <c r="CDH904" s="35"/>
      <c r="CDI904" s="34"/>
      <c r="CDP904" s="35"/>
      <c r="CDQ904" s="34"/>
      <c r="CDX904" s="35"/>
      <c r="CDY904" s="34"/>
      <c r="CEF904" s="35"/>
      <c r="CEG904" s="34"/>
      <c r="CEN904" s="35"/>
      <c r="CEO904" s="34"/>
      <c r="CEV904" s="35"/>
      <c r="CEW904" s="34"/>
      <c r="CFD904" s="35"/>
      <c r="CFE904" s="34"/>
      <c r="CFL904" s="35"/>
      <c r="CFM904" s="34"/>
      <c r="CFT904" s="35"/>
      <c r="CFU904" s="34"/>
      <c r="CGB904" s="35"/>
      <c r="CGC904" s="34"/>
      <c r="CGJ904" s="35"/>
      <c r="CGK904" s="34"/>
      <c r="CGR904" s="35"/>
      <c r="CGS904" s="34"/>
      <c r="CGZ904" s="35"/>
      <c r="CHA904" s="34"/>
      <c r="CHH904" s="35"/>
      <c r="CHI904" s="34"/>
      <c r="CHP904" s="35"/>
      <c r="CHQ904" s="34"/>
      <c r="CHX904" s="35"/>
      <c r="CHY904" s="34"/>
      <c r="CIF904" s="35"/>
      <c r="CIG904" s="34"/>
      <c r="CIN904" s="35"/>
      <c r="CIO904" s="34"/>
      <c r="CIV904" s="35"/>
      <c r="CIW904" s="34"/>
      <c r="CJD904" s="35"/>
      <c r="CJE904" s="34"/>
      <c r="CJL904" s="35"/>
      <c r="CJM904" s="34"/>
      <c r="CJT904" s="35"/>
      <c r="CJU904" s="34"/>
      <c r="CKB904" s="35"/>
      <c r="CKC904" s="34"/>
      <c r="CKJ904" s="35"/>
      <c r="CKK904" s="34"/>
      <c r="CKR904" s="35"/>
      <c r="CKS904" s="34"/>
      <c r="CKZ904" s="35"/>
      <c r="CLA904" s="34"/>
      <c r="CLH904" s="35"/>
      <c r="CLI904" s="34"/>
      <c r="CLP904" s="35"/>
      <c r="CLQ904" s="34"/>
      <c r="CLX904" s="35"/>
      <c r="CLY904" s="34"/>
      <c r="CMF904" s="35"/>
      <c r="CMG904" s="34"/>
      <c r="CMN904" s="35"/>
      <c r="CMO904" s="34"/>
      <c r="CMV904" s="35"/>
      <c r="CMW904" s="34"/>
      <c r="CND904" s="35"/>
      <c r="CNE904" s="34"/>
      <c r="CNL904" s="35"/>
      <c r="CNM904" s="34"/>
      <c r="CNT904" s="35"/>
      <c r="CNU904" s="34"/>
      <c r="COB904" s="35"/>
      <c r="COC904" s="34"/>
      <c r="COJ904" s="35"/>
      <c r="COK904" s="34"/>
      <c r="COR904" s="35"/>
      <c r="COS904" s="34"/>
      <c r="COZ904" s="35"/>
      <c r="CPA904" s="34"/>
      <c r="CPH904" s="35"/>
      <c r="CPI904" s="34"/>
      <c r="CPP904" s="35"/>
      <c r="CPQ904" s="34"/>
      <c r="CPX904" s="35"/>
      <c r="CPY904" s="34"/>
      <c r="CQF904" s="35"/>
      <c r="CQG904" s="34"/>
      <c r="CQN904" s="35"/>
      <c r="CQO904" s="34"/>
      <c r="CQV904" s="35"/>
      <c r="CQW904" s="34"/>
      <c r="CRD904" s="35"/>
      <c r="CRE904" s="34"/>
      <c r="CRL904" s="35"/>
      <c r="CRM904" s="34"/>
      <c r="CRT904" s="35"/>
      <c r="CRU904" s="34"/>
      <c r="CSB904" s="35"/>
      <c r="CSC904" s="34"/>
      <c r="CSJ904" s="35"/>
      <c r="CSK904" s="34"/>
      <c r="CSR904" s="35"/>
      <c r="CSS904" s="34"/>
      <c r="CSZ904" s="35"/>
      <c r="CTA904" s="34"/>
      <c r="CTH904" s="35"/>
      <c r="CTI904" s="34"/>
      <c r="CTP904" s="35"/>
      <c r="CTQ904" s="34"/>
      <c r="CTX904" s="35"/>
      <c r="CTY904" s="34"/>
      <c r="CUF904" s="35"/>
      <c r="CUG904" s="34"/>
      <c r="CUN904" s="35"/>
      <c r="CUO904" s="34"/>
      <c r="CUV904" s="35"/>
      <c r="CUW904" s="34"/>
      <c r="CVD904" s="35"/>
      <c r="CVE904" s="34"/>
      <c r="CVL904" s="35"/>
      <c r="CVM904" s="34"/>
      <c r="CVT904" s="35"/>
      <c r="CVU904" s="34"/>
      <c r="CWB904" s="35"/>
      <c r="CWC904" s="34"/>
      <c r="CWJ904" s="35"/>
      <c r="CWK904" s="34"/>
      <c r="CWR904" s="35"/>
      <c r="CWS904" s="34"/>
      <c r="CWZ904" s="35"/>
      <c r="CXA904" s="34"/>
      <c r="CXH904" s="35"/>
      <c r="CXI904" s="34"/>
      <c r="CXP904" s="35"/>
      <c r="CXQ904" s="34"/>
      <c r="CXX904" s="35"/>
      <c r="CXY904" s="34"/>
      <c r="CYF904" s="35"/>
      <c r="CYG904" s="34"/>
      <c r="CYN904" s="35"/>
      <c r="CYO904" s="34"/>
      <c r="CYV904" s="35"/>
      <c r="CYW904" s="34"/>
      <c r="CZD904" s="35"/>
      <c r="CZE904" s="34"/>
      <c r="CZL904" s="35"/>
      <c r="CZM904" s="34"/>
      <c r="CZT904" s="35"/>
      <c r="CZU904" s="34"/>
      <c r="DAB904" s="35"/>
      <c r="DAC904" s="34"/>
      <c r="DAJ904" s="35"/>
      <c r="DAK904" s="34"/>
      <c r="DAR904" s="35"/>
      <c r="DAS904" s="34"/>
      <c r="DAZ904" s="35"/>
      <c r="DBA904" s="34"/>
      <c r="DBH904" s="35"/>
      <c r="DBI904" s="34"/>
      <c r="DBP904" s="35"/>
      <c r="DBQ904" s="34"/>
      <c r="DBX904" s="35"/>
      <c r="DBY904" s="34"/>
      <c r="DCF904" s="35"/>
      <c r="DCG904" s="34"/>
      <c r="DCN904" s="35"/>
      <c r="DCO904" s="34"/>
      <c r="DCV904" s="35"/>
      <c r="DCW904" s="34"/>
      <c r="DDD904" s="35"/>
      <c r="DDE904" s="34"/>
      <c r="DDL904" s="35"/>
      <c r="DDM904" s="34"/>
      <c r="DDT904" s="35"/>
      <c r="DDU904" s="34"/>
      <c r="DEB904" s="35"/>
      <c r="DEC904" s="34"/>
      <c r="DEJ904" s="35"/>
      <c r="DEK904" s="34"/>
      <c r="DER904" s="35"/>
      <c r="DES904" s="34"/>
      <c r="DEZ904" s="35"/>
      <c r="DFA904" s="34"/>
      <c r="DFH904" s="35"/>
      <c r="DFI904" s="34"/>
      <c r="DFP904" s="35"/>
      <c r="DFQ904" s="34"/>
      <c r="DFX904" s="35"/>
      <c r="DFY904" s="34"/>
      <c r="DGF904" s="35"/>
      <c r="DGG904" s="34"/>
      <c r="DGN904" s="35"/>
      <c r="DGO904" s="34"/>
      <c r="DGV904" s="35"/>
      <c r="DGW904" s="34"/>
      <c r="DHD904" s="35"/>
      <c r="DHE904" s="34"/>
      <c r="DHL904" s="35"/>
      <c r="DHM904" s="34"/>
      <c r="DHT904" s="35"/>
      <c r="DHU904" s="34"/>
      <c r="DIB904" s="35"/>
      <c r="DIC904" s="34"/>
      <c r="DIJ904" s="35"/>
      <c r="DIK904" s="34"/>
      <c r="DIR904" s="35"/>
      <c r="DIS904" s="34"/>
      <c r="DIZ904" s="35"/>
      <c r="DJA904" s="34"/>
      <c r="DJH904" s="35"/>
      <c r="DJI904" s="34"/>
      <c r="DJP904" s="35"/>
      <c r="DJQ904" s="34"/>
      <c r="DJX904" s="35"/>
      <c r="DJY904" s="34"/>
      <c r="DKF904" s="35"/>
      <c r="DKG904" s="34"/>
      <c r="DKN904" s="35"/>
      <c r="DKO904" s="34"/>
      <c r="DKV904" s="35"/>
      <c r="DKW904" s="34"/>
      <c r="DLD904" s="35"/>
      <c r="DLE904" s="34"/>
      <c r="DLL904" s="35"/>
      <c r="DLM904" s="34"/>
      <c r="DLT904" s="35"/>
      <c r="DLU904" s="34"/>
      <c r="DMB904" s="35"/>
      <c r="DMC904" s="34"/>
      <c r="DMJ904" s="35"/>
      <c r="DMK904" s="34"/>
      <c r="DMR904" s="35"/>
      <c r="DMS904" s="34"/>
      <c r="DMZ904" s="35"/>
      <c r="DNA904" s="34"/>
      <c r="DNH904" s="35"/>
      <c r="DNI904" s="34"/>
      <c r="DNP904" s="35"/>
      <c r="DNQ904" s="34"/>
      <c r="DNX904" s="35"/>
      <c r="DNY904" s="34"/>
      <c r="DOF904" s="35"/>
      <c r="DOG904" s="34"/>
      <c r="DON904" s="35"/>
      <c r="DOO904" s="34"/>
      <c r="DOV904" s="35"/>
      <c r="DOW904" s="34"/>
      <c r="DPD904" s="35"/>
      <c r="DPE904" s="34"/>
      <c r="DPL904" s="35"/>
      <c r="DPM904" s="34"/>
      <c r="DPT904" s="35"/>
      <c r="DPU904" s="34"/>
      <c r="DQB904" s="35"/>
      <c r="DQC904" s="34"/>
      <c r="DQJ904" s="35"/>
      <c r="DQK904" s="34"/>
      <c r="DQR904" s="35"/>
      <c r="DQS904" s="34"/>
      <c r="DQZ904" s="35"/>
      <c r="DRA904" s="34"/>
      <c r="DRH904" s="35"/>
      <c r="DRI904" s="34"/>
      <c r="DRP904" s="35"/>
      <c r="DRQ904" s="34"/>
      <c r="DRX904" s="35"/>
      <c r="DRY904" s="34"/>
      <c r="DSF904" s="35"/>
      <c r="DSG904" s="34"/>
      <c r="DSN904" s="35"/>
      <c r="DSO904" s="34"/>
      <c r="DSV904" s="35"/>
      <c r="DSW904" s="34"/>
      <c r="DTD904" s="35"/>
      <c r="DTE904" s="34"/>
      <c r="DTL904" s="35"/>
      <c r="DTM904" s="34"/>
      <c r="DTT904" s="35"/>
      <c r="DTU904" s="34"/>
      <c r="DUB904" s="35"/>
      <c r="DUC904" s="34"/>
      <c r="DUJ904" s="35"/>
      <c r="DUK904" s="34"/>
      <c r="DUR904" s="35"/>
      <c r="DUS904" s="34"/>
      <c r="DUZ904" s="35"/>
      <c r="DVA904" s="34"/>
      <c r="DVH904" s="35"/>
      <c r="DVI904" s="34"/>
      <c r="DVP904" s="35"/>
      <c r="DVQ904" s="34"/>
      <c r="DVX904" s="35"/>
      <c r="DVY904" s="34"/>
      <c r="DWF904" s="35"/>
      <c r="DWG904" s="34"/>
      <c r="DWN904" s="35"/>
      <c r="DWO904" s="34"/>
      <c r="DWV904" s="35"/>
      <c r="DWW904" s="34"/>
      <c r="DXD904" s="35"/>
      <c r="DXE904" s="34"/>
      <c r="DXL904" s="35"/>
      <c r="DXM904" s="34"/>
      <c r="DXT904" s="35"/>
      <c r="DXU904" s="34"/>
      <c r="DYB904" s="35"/>
      <c r="DYC904" s="34"/>
      <c r="DYJ904" s="35"/>
      <c r="DYK904" s="34"/>
      <c r="DYR904" s="35"/>
      <c r="DYS904" s="34"/>
      <c r="DYZ904" s="35"/>
      <c r="DZA904" s="34"/>
      <c r="DZH904" s="35"/>
      <c r="DZI904" s="34"/>
      <c r="DZP904" s="35"/>
      <c r="DZQ904" s="34"/>
      <c r="DZX904" s="35"/>
      <c r="DZY904" s="34"/>
      <c r="EAF904" s="35"/>
      <c r="EAG904" s="34"/>
      <c r="EAN904" s="35"/>
      <c r="EAO904" s="34"/>
      <c r="EAV904" s="35"/>
      <c r="EAW904" s="34"/>
      <c r="EBD904" s="35"/>
      <c r="EBE904" s="34"/>
      <c r="EBL904" s="35"/>
      <c r="EBM904" s="34"/>
      <c r="EBT904" s="35"/>
      <c r="EBU904" s="34"/>
      <c r="ECB904" s="35"/>
      <c r="ECC904" s="34"/>
      <c r="ECJ904" s="35"/>
      <c r="ECK904" s="34"/>
      <c r="ECR904" s="35"/>
      <c r="ECS904" s="34"/>
      <c r="ECZ904" s="35"/>
      <c r="EDA904" s="34"/>
      <c r="EDH904" s="35"/>
      <c r="EDI904" s="34"/>
      <c r="EDP904" s="35"/>
      <c r="EDQ904" s="34"/>
      <c r="EDX904" s="35"/>
      <c r="EDY904" s="34"/>
      <c r="EEF904" s="35"/>
      <c r="EEG904" s="34"/>
      <c r="EEN904" s="35"/>
      <c r="EEO904" s="34"/>
      <c r="EEV904" s="35"/>
      <c r="EEW904" s="34"/>
      <c r="EFD904" s="35"/>
      <c r="EFE904" s="34"/>
      <c r="EFL904" s="35"/>
      <c r="EFM904" s="34"/>
      <c r="EFT904" s="35"/>
      <c r="EFU904" s="34"/>
      <c r="EGB904" s="35"/>
      <c r="EGC904" s="34"/>
      <c r="EGJ904" s="35"/>
      <c r="EGK904" s="34"/>
      <c r="EGR904" s="35"/>
      <c r="EGS904" s="34"/>
      <c r="EGZ904" s="35"/>
      <c r="EHA904" s="34"/>
      <c r="EHH904" s="35"/>
      <c r="EHI904" s="34"/>
      <c r="EHP904" s="35"/>
      <c r="EHQ904" s="34"/>
      <c r="EHX904" s="35"/>
      <c r="EHY904" s="34"/>
      <c r="EIF904" s="35"/>
      <c r="EIG904" s="34"/>
      <c r="EIN904" s="35"/>
      <c r="EIO904" s="34"/>
      <c r="EIV904" s="35"/>
      <c r="EIW904" s="34"/>
      <c r="EJD904" s="35"/>
      <c r="EJE904" s="34"/>
      <c r="EJL904" s="35"/>
      <c r="EJM904" s="34"/>
      <c r="EJT904" s="35"/>
      <c r="EJU904" s="34"/>
      <c r="EKB904" s="35"/>
      <c r="EKC904" s="34"/>
      <c r="EKJ904" s="35"/>
      <c r="EKK904" s="34"/>
      <c r="EKR904" s="35"/>
      <c r="EKS904" s="34"/>
      <c r="EKZ904" s="35"/>
      <c r="ELA904" s="34"/>
      <c r="ELH904" s="35"/>
      <c r="ELI904" s="34"/>
      <c r="ELP904" s="35"/>
      <c r="ELQ904" s="34"/>
      <c r="ELX904" s="35"/>
      <c r="ELY904" s="34"/>
      <c r="EMF904" s="35"/>
      <c r="EMG904" s="34"/>
      <c r="EMN904" s="35"/>
      <c r="EMO904" s="34"/>
      <c r="EMV904" s="35"/>
      <c r="EMW904" s="34"/>
      <c r="END904" s="35"/>
      <c r="ENE904" s="34"/>
      <c r="ENL904" s="35"/>
      <c r="ENM904" s="34"/>
      <c r="ENT904" s="35"/>
      <c r="ENU904" s="34"/>
      <c r="EOB904" s="35"/>
      <c r="EOC904" s="34"/>
      <c r="EOJ904" s="35"/>
      <c r="EOK904" s="34"/>
      <c r="EOR904" s="35"/>
      <c r="EOS904" s="34"/>
      <c r="EOZ904" s="35"/>
      <c r="EPA904" s="34"/>
      <c r="EPH904" s="35"/>
      <c r="EPI904" s="34"/>
      <c r="EPP904" s="35"/>
      <c r="EPQ904" s="34"/>
      <c r="EPX904" s="35"/>
      <c r="EPY904" s="34"/>
      <c r="EQF904" s="35"/>
      <c r="EQG904" s="34"/>
      <c r="EQN904" s="35"/>
      <c r="EQO904" s="34"/>
      <c r="EQV904" s="35"/>
      <c r="EQW904" s="34"/>
      <c r="ERD904" s="35"/>
      <c r="ERE904" s="34"/>
      <c r="ERL904" s="35"/>
      <c r="ERM904" s="34"/>
      <c r="ERT904" s="35"/>
      <c r="ERU904" s="34"/>
      <c r="ESB904" s="35"/>
      <c r="ESC904" s="34"/>
      <c r="ESJ904" s="35"/>
      <c r="ESK904" s="34"/>
      <c r="ESR904" s="35"/>
      <c r="ESS904" s="34"/>
      <c r="ESZ904" s="35"/>
      <c r="ETA904" s="34"/>
      <c r="ETH904" s="35"/>
      <c r="ETI904" s="34"/>
      <c r="ETP904" s="35"/>
      <c r="ETQ904" s="34"/>
      <c r="ETX904" s="35"/>
      <c r="ETY904" s="34"/>
      <c r="EUF904" s="35"/>
      <c r="EUG904" s="34"/>
      <c r="EUN904" s="35"/>
      <c r="EUO904" s="34"/>
      <c r="EUV904" s="35"/>
      <c r="EUW904" s="34"/>
      <c r="EVD904" s="35"/>
      <c r="EVE904" s="34"/>
      <c r="EVL904" s="35"/>
      <c r="EVM904" s="34"/>
      <c r="EVT904" s="35"/>
      <c r="EVU904" s="34"/>
      <c r="EWB904" s="35"/>
      <c r="EWC904" s="34"/>
      <c r="EWJ904" s="35"/>
      <c r="EWK904" s="34"/>
      <c r="EWR904" s="35"/>
      <c r="EWS904" s="34"/>
      <c r="EWZ904" s="35"/>
      <c r="EXA904" s="34"/>
      <c r="EXH904" s="35"/>
      <c r="EXI904" s="34"/>
      <c r="EXP904" s="35"/>
      <c r="EXQ904" s="34"/>
      <c r="EXX904" s="35"/>
      <c r="EXY904" s="34"/>
      <c r="EYF904" s="35"/>
      <c r="EYG904" s="34"/>
      <c r="EYN904" s="35"/>
      <c r="EYO904" s="34"/>
      <c r="EYV904" s="35"/>
      <c r="EYW904" s="34"/>
      <c r="EZD904" s="35"/>
      <c r="EZE904" s="34"/>
      <c r="EZL904" s="35"/>
      <c r="EZM904" s="34"/>
      <c r="EZT904" s="35"/>
      <c r="EZU904" s="34"/>
      <c r="FAB904" s="35"/>
      <c r="FAC904" s="34"/>
      <c r="FAJ904" s="35"/>
      <c r="FAK904" s="34"/>
      <c r="FAR904" s="35"/>
      <c r="FAS904" s="34"/>
      <c r="FAZ904" s="35"/>
      <c r="FBA904" s="34"/>
      <c r="FBH904" s="35"/>
      <c r="FBI904" s="34"/>
      <c r="FBP904" s="35"/>
      <c r="FBQ904" s="34"/>
      <c r="FBX904" s="35"/>
      <c r="FBY904" s="34"/>
      <c r="FCF904" s="35"/>
      <c r="FCG904" s="34"/>
      <c r="FCN904" s="35"/>
      <c r="FCO904" s="34"/>
      <c r="FCV904" s="35"/>
      <c r="FCW904" s="34"/>
      <c r="FDD904" s="35"/>
      <c r="FDE904" s="34"/>
      <c r="FDL904" s="35"/>
      <c r="FDM904" s="34"/>
      <c r="FDT904" s="35"/>
      <c r="FDU904" s="34"/>
      <c r="FEB904" s="35"/>
      <c r="FEC904" s="34"/>
      <c r="FEJ904" s="35"/>
      <c r="FEK904" s="34"/>
      <c r="FER904" s="35"/>
      <c r="FES904" s="34"/>
      <c r="FEZ904" s="35"/>
      <c r="FFA904" s="34"/>
      <c r="FFH904" s="35"/>
      <c r="FFI904" s="34"/>
      <c r="FFP904" s="35"/>
      <c r="FFQ904" s="34"/>
      <c r="FFX904" s="35"/>
      <c r="FFY904" s="34"/>
      <c r="FGF904" s="35"/>
      <c r="FGG904" s="34"/>
      <c r="FGN904" s="35"/>
      <c r="FGO904" s="34"/>
      <c r="FGV904" s="35"/>
      <c r="FGW904" s="34"/>
      <c r="FHD904" s="35"/>
      <c r="FHE904" s="34"/>
      <c r="FHL904" s="35"/>
      <c r="FHM904" s="34"/>
      <c r="FHT904" s="35"/>
      <c r="FHU904" s="34"/>
      <c r="FIB904" s="35"/>
      <c r="FIC904" s="34"/>
      <c r="FIJ904" s="35"/>
      <c r="FIK904" s="34"/>
      <c r="FIR904" s="35"/>
      <c r="FIS904" s="34"/>
      <c r="FIZ904" s="35"/>
      <c r="FJA904" s="34"/>
      <c r="FJH904" s="35"/>
      <c r="FJI904" s="34"/>
      <c r="FJP904" s="35"/>
      <c r="FJQ904" s="34"/>
      <c r="FJX904" s="35"/>
      <c r="FJY904" s="34"/>
      <c r="FKF904" s="35"/>
      <c r="FKG904" s="34"/>
      <c r="FKN904" s="35"/>
      <c r="FKO904" s="34"/>
      <c r="FKV904" s="35"/>
      <c r="FKW904" s="34"/>
      <c r="FLD904" s="35"/>
      <c r="FLE904" s="34"/>
      <c r="FLL904" s="35"/>
      <c r="FLM904" s="34"/>
      <c r="FLT904" s="35"/>
      <c r="FLU904" s="34"/>
      <c r="FMB904" s="35"/>
      <c r="FMC904" s="34"/>
      <c r="FMJ904" s="35"/>
      <c r="FMK904" s="34"/>
      <c r="FMR904" s="35"/>
      <c r="FMS904" s="34"/>
      <c r="FMZ904" s="35"/>
      <c r="FNA904" s="34"/>
      <c r="FNH904" s="35"/>
      <c r="FNI904" s="34"/>
      <c r="FNP904" s="35"/>
      <c r="FNQ904" s="34"/>
      <c r="FNX904" s="35"/>
      <c r="FNY904" s="34"/>
      <c r="FOF904" s="35"/>
      <c r="FOG904" s="34"/>
      <c r="FON904" s="35"/>
      <c r="FOO904" s="34"/>
      <c r="FOV904" s="35"/>
      <c r="FOW904" s="34"/>
      <c r="FPD904" s="35"/>
      <c r="FPE904" s="34"/>
      <c r="FPL904" s="35"/>
      <c r="FPM904" s="34"/>
      <c r="FPT904" s="35"/>
      <c r="FPU904" s="34"/>
      <c r="FQB904" s="35"/>
      <c r="FQC904" s="34"/>
      <c r="FQJ904" s="35"/>
      <c r="FQK904" s="34"/>
      <c r="FQR904" s="35"/>
      <c r="FQS904" s="34"/>
      <c r="FQZ904" s="35"/>
      <c r="FRA904" s="34"/>
      <c r="FRH904" s="35"/>
      <c r="FRI904" s="34"/>
      <c r="FRP904" s="35"/>
      <c r="FRQ904" s="34"/>
      <c r="FRX904" s="35"/>
      <c r="FRY904" s="34"/>
      <c r="FSF904" s="35"/>
      <c r="FSG904" s="34"/>
      <c r="FSN904" s="35"/>
      <c r="FSO904" s="34"/>
      <c r="FSV904" s="35"/>
      <c r="FSW904" s="34"/>
      <c r="FTD904" s="35"/>
      <c r="FTE904" s="34"/>
      <c r="FTL904" s="35"/>
      <c r="FTM904" s="34"/>
      <c r="FTT904" s="35"/>
      <c r="FTU904" s="34"/>
      <c r="FUB904" s="35"/>
      <c r="FUC904" s="34"/>
      <c r="FUJ904" s="35"/>
      <c r="FUK904" s="34"/>
      <c r="FUR904" s="35"/>
      <c r="FUS904" s="34"/>
      <c r="FUZ904" s="35"/>
      <c r="FVA904" s="34"/>
      <c r="FVH904" s="35"/>
      <c r="FVI904" s="34"/>
      <c r="FVP904" s="35"/>
      <c r="FVQ904" s="34"/>
      <c r="FVX904" s="35"/>
      <c r="FVY904" s="34"/>
      <c r="FWF904" s="35"/>
      <c r="FWG904" s="34"/>
      <c r="FWN904" s="35"/>
      <c r="FWO904" s="34"/>
      <c r="FWV904" s="35"/>
      <c r="FWW904" s="34"/>
      <c r="FXD904" s="35"/>
      <c r="FXE904" s="34"/>
      <c r="FXL904" s="35"/>
      <c r="FXM904" s="34"/>
      <c r="FXT904" s="35"/>
      <c r="FXU904" s="34"/>
      <c r="FYB904" s="35"/>
      <c r="FYC904" s="34"/>
      <c r="FYJ904" s="35"/>
      <c r="FYK904" s="34"/>
      <c r="FYR904" s="35"/>
      <c r="FYS904" s="34"/>
      <c r="FYZ904" s="35"/>
      <c r="FZA904" s="34"/>
      <c r="FZH904" s="35"/>
      <c r="FZI904" s="34"/>
      <c r="FZP904" s="35"/>
      <c r="FZQ904" s="34"/>
      <c r="FZX904" s="35"/>
      <c r="FZY904" s="34"/>
      <c r="GAF904" s="35"/>
      <c r="GAG904" s="34"/>
      <c r="GAN904" s="35"/>
      <c r="GAO904" s="34"/>
      <c r="GAV904" s="35"/>
      <c r="GAW904" s="34"/>
      <c r="GBD904" s="35"/>
      <c r="GBE904" s="34"/>
      <c r="GBL904" s="35"/>
      <c r="GBM904" s="34"/>
      <c r="GBT904" s="35"/>
      <c r="GBU904" s="34"/>
      <c r="GCB904" s="35"/>
      <c r="GCC904" s="34"/>
      <c r="GCJ904" s="35"/>
      <c r="GCK904" s="34"/>
      <c r="GCR904" s="35"/>
      <c r="GCS904" s="34"/>
      <c r="GCZ904" s="35"/>
      <c r="GDA904" s="34"/>
      <c r="GDH904" s="35"/>
      <c r="GDI904" s="34"/>
      <c r="GDP904" s="35"/>
      <c r="GDQ904" s="34"/>
      <c r="GDX904" s="35"/>
      <c r="GDY904" s="34"/>
      <c r="GEF904" s="35"/>
      <c r="GEG904" s="34"/>
      <c r="GEN904" s="35"/>
      <c r="GEO904" s="34"/>
      <c r="GEV904" s="35"/>
      <c r="GEW904" s="34"/>
      <c r="GFD904" s="35"/>
      <c r="GFE904" s="34"/>
      <c r="GFL904" s="35"/>
      <c r="GFM904" s="34"/>
      <c r="GFT904" s="35"/>
      <c r="GFU904" s="34"/>
      <c r="GGB904" s="35"/>
      <c r="GGC904" s="34"/>
      <c r="GGJ904" s="35"/>
      <c r="GGK904" s="34"/>
      <c r="GGR904" s="35"/>
      <c r="GGS904" s="34"/>
      <c r="GGZ904" s="35"/>
      <c r="GHA904" s="34"/>
      <c r="GHH904" s="35"/>
      <c r="GHI904" s="34"/>
      <c r="GHP904" s="35"/>
      <c r="GHQ904" s="34"/>
      <c r="GHX904" s="35"/>
      <c r="GHY904" s="34"/>
      <c r="GIF904" s="35"/>
      <c r="GIG904" s="34"/>
      <c r="GIN904" s="35"/>
      <c r="GIO904" s="34"/>
      <c r="GIV904" s="35"/>
      <c r="GIW904" s="34"/>
      <c r="GJD904" s="35"/>
      <c r="GJE904" s="34"/>
      <c r="GJL904" s="35"/>
      <c r="GJM904" s="34"/>
      <c r="GJT904" s="35"/>
      <c r="GJU904" s="34"/>
      <c r="GKB904" s="35"/>
      <c r="GKC904" s="34"/>
      <c r="GKJ904" s="35"/>
      <c r="GKK904" s="34"/>
      <c r="GKR904" s="35"/>
      <c r="GKS904" s="34"/>
      <c r="GKZ904" s="35"/>
      <c r="GLA904" s="34"/>
      <c r="GLH904" s="35"/>
      <c r="GLI904" s="34"/>
      <c r="GLP904" s="35"/>
      <c r="GLQ904" s="34"/>
      <c r="GLX904" s="35"/>
      <c r="GLY904" s="34"/>
      <c r="GMF904" s="35"/>
      <c r="GMG904" s="34"/>
      <c r="GMN904" s="35"/>
      <c r="GMO904" s="34"/>
      <c r="GMV904" s="35"/>
      <c r="GMW904" s="34"/>
      <c r="GND904" s="35"/>
      <c r="GNE904" s="34"/>
      <c r="GNL904" s="35"/>
      <c r="GNM904" s="34"/>
      <c r="GNT904" s="35"/>
      <c r="GNU904" s="34"/>
      <c r="GOB904" s="35"/>
      <c r="GOC904" s="34"/>
      <c r="GOJ904" s="35"/>
      <c r="GOK904" s="34"/>
      <c r="GOR904" s="35"/>
      <c r="GOS904" s="34"/>
      <c r="GOZ904" s="35"/>
      <c r="GPA904" s="34"/>
      <c r="GPH904" s="35"/>
      <c r="GPI904" s="34"/>
      <c r="GPP904" s="35"/>
      <c r="GPQ904" s="34"/>
      <c r="GPX904" s="35"/>
      <c r="GPY904" s="34"/>
      <c r="GQF904" s="35"/>
      <c r="GQG904" s="34"/>
      <c r="GQN904" s="35"/>
      <c r="GQO904" s="34"/>
      <c r="GQV904" s="35"/>
      <c r="GQW904" s="34"/>
      <c r="GRD904" s="35"/>
      <c r="GRE904" s="34"/>
      <c r="GRL904" s="35"/>
      <c r="GRM904" s="34"/>
      <c r="GRT904" s="35"/>
      <c r="GRU904" s="34"/>
      <c r="GSB904" s="35"/>
      <c r="GSC904" s="34"/>
      <c r="GSJ904" s="35"/>
      <c r="GSK904" s="34"/>
      <c r="GSR904" s="35"/>
      <c r="GSS904" s="34"/>
      <c r="GSZ904" s="35"/>
      <c r="GTA904" s="34"/>
      <c r="GTH904" s="35"/>
      <c r="GTI904" s="34"/>
      <c r="GTP904" s="35"/>
      <c r="GTQ904" s="34"/>
      <c r="GTX904" s="35"/>
      <c r="GTY904" s="34"/>
      <c r="GUF904" s="35"/>
      <c r="GUG904" s="34"/>
      <c r="GUN904" s="35"/>
      <c r="GUO904" s="34"/>
      <c r="GUV904" s="35"/>
      <c r="GUW904" s="34"/>
      <c r="GVD904" s="35"/>
      <c r="GVE904" s="34"/>
      <c r="GVL904" s="35"/>
      <c r="GVM904" s="34"/>
      <c r="GVT904" s="35"/>
      <c r="GVU904" s="34"/>
      <c r="GWB904" s="35"/>
      <c r="GWC904" s="34"/>
      <c r="GWJ904" s="35"/>
      <c r="GWK904" s="34"/>
      <c r="GWR904" s="35"/>
      <c r="GWS904" s="34"/>
      <c r="GWZ904" s="35"/>
      <c r="GXA904" s="34"/>
      <c r="GXH904" s="35"/>
      <c r="GXI904" s="34"/>
      <c r="GXP904" s="35"/>
      <c r="GXQ904" s="34"/>
      <c r="GXX904" s="35"/>
      <c r="GXY904" s="34"/>
      <c r="GYF904" s="35"/>
      <c r="GYG904" s="34"/>
      <c r="GYN904" s="35"/>
      <c r="GYO904" s="34"/>
      <c r="GYV904" s="35"/>
      <c r="GYW904" s="34"/>
      <c r="GZD904" s="35"/>
      <c r="GZE904" s="34"/>
      <c r="GZL904" s="35"/>
      <c r="GZM904" s="34"/>
      <c r="GZT904" s="35"/>
      <c r="GZU904" s="34"/>
      <c r="HAB904" s="35"/>
      <c r="HAC904" s="34"/>
      <c r="HAJ904" s="35"/>
      <c r="HAK904" s="34"/>
      <c r="HAR904" s="35"/>
      <c r="HAS904" s="34"/>
      <c r="HAZ904" s="35"/>
      <c r="HBA904" s="34"/>
      <c r="HBH904" s="35"/>
      <c r="HBI904" s="34"/>
      <c r="HBP904" s="35"/>
      <c r="HBQ904" s="34"/>
      <c r="HBX904" s="35"/>
      <c r="HBY904" s="34"/>
      <c r="HCF904" s="35"/>
      <c r="HCG904" s="34"/>
      <c r="HCN904" s="35"/>
      <c r="HCO904" s="34"/>
      <c r="HCV904" s="35"/>
      <c r="HCW904" s="34"/>
      <c r="HDD904" s="35"/>
      <c r="HDE904" s="34"/>
      <c r="HDL904" s="35"/>
      <c r="HDM904" s="34"/>
      <c r="HDT904" s="35"/>
      <c r="HDU904" s="34"/>
      <c r="HEB904" s="35"/>
      <c r="HEC904" s="34"/>
      <c r="HEJ904" s="35"/>
      <c r="HEK904" s="34"/>
      <c r="HER904" s="35"/>
      <c r="HES904" s="34"/>
      <c r="HEZ904" s="35"/>
      <c r="HFA904" s="34"/>
      <c r="HFH904" s="35"/>
      <c r="HFI904" s="34"/>
      <c r="HFP904" s="35"/>
      <c r="HFQ904" s="34"/>
      <c r="HFX904" s="35"/>
      <c r="HFY904" s="34"/>
      <c r="HGF904" s="35"/>
      <c r="HGG904" s="34"/>
      <c r="HGN904" s="35"/>
      <c r="HGO904" s="34"/>
      <c r="HGV904" s="35"/>
      <c r="HGW904" s="34"/>
      <c r="HHD904" s="35"/>
      <c r="HHE904" s="34"/>
      <c r="HHL904" s="35"/>
      <c r="HHM904" s="34"/>
      <c r="HHT904" s="35"/>
      <c r="HHU904" s="34"/>
      <c r="HIB904" s="35"/>
      <c r="HIC904" s="34"/>
      <c r="HIJ904" s="35"/>
      <c r="HIK904" s="34"/>
      <c r="HIR904" s="35"/>
      <c r="HIS904" s="34"/>
      <c r="HIZ904" s="35"/>
      <c r="HJA904" s="34"/>
      <c r="HJH904" s="35"/>
      <c r="HJI904" s="34"/>
      <c r="HJP904" s="35"/>
      <c r="HJQ904" s="34"/>
      <c r="HJX904" s="35"/>
      <c r="HJY904" s="34"/>
      <c r="HKF904" s="35"/>
      <c r="HKG904" s="34"/>
      <c r="HKN904" s="35"/>
      <c r="HKO904" s="34"/>
      <c r="HKV904" s="35"/>
      <c r="HKW904" s="34"/>
      <c r="HLD904" s="35"/>
      <c r="HLE904" s="34"/>
      <c r="HLL904" s="35"/>
      <c r="HLM904" s="34"/>
      <c r="HLT904" s="35"/>
      <c r="HLU904" s="34"/>
      <c r="HMB904" s="35"/>
      <c r="HMC904" s="34"/>
      <c r="HMJ904" s="35"/>
      <c r="HMK904" s="34"/>
      <c r="HMR904" s="35"/>
      <c r="HMS904" s="34"/>
      <c r="HMZ904" s="35"/>
      <c r="HNA904" s="34"/>
      <c r="HNH904" s="35"/>
      <c r="HNI904" s="34"/>
      <c r="HNP904" s="35"/>
      <c r="HNQ904" s="34"/>
      <c r="HNX904" s="35"/>
      <c r="HNY904" s="34"/>
      <c r="HOF904" s="35"/>
      <c r="HOG904" s="34"/>
      <c r="HON904" s="35"/>
      <c r="HOO904" s="34"/>
      <c r="HOV904" s="35"/>
      <c r="HOW904" s="34"/>
      <c r="HPD904" s="35"/>
      <c r="HPE904" s="34"/>
      <c r="HPL904" s="35"/>
      <c r="HPM904" s="34"/>
      <c r="HPT904" s="35"/>
      <c r="HPU904" s="34"/>
      <c r="HQB904" s="35"/>
      <c r="HQC904" s="34"/>
      <c r="HQJ904" s="35"/>
      <c r="HQK904" s="34"/>
      <c r="HQR904" s="35"/>
      <c r="HQS904" s="34"/>
      <c r="HQZ904" s="35"/>
      <c r="HRA904" s="34"/>
      <c r="HRH904" s="35"/>
      <c r="HRI904" s="34"/>
      <c r="HRP904" s="35"/>
      <c r="HRQ904" s="34"/>
      <c r="HRX904" s="35"/>
      <c r="HRY904" s="34"/>
      <c r="HSF904" s="35"/>
      <c r="HSG904" s="34"/>
      <c r="HSN904" s="35"/>
      <c r="HSO904" s="34"/>
      <c r="HSV904" s="35"/>
      <c r="HSW904" s="34"/>
      <c r="HTD904" s="35"/>
      <c r="HTE904" s="34"/>
      <c r="HTL904" s="35"/>
      <c r="HTM904" s="34"/>
      <c r="HTT904" s="35"/>
      <c r="HTU904" s="34"/>
      <c r="HUB904" s="35"/>
      <c r="HUC904" s="34"/>
      <c r="HUJ904" s="35"/>
      <c r="HUK904" s="34"/>
      <c r="HUR904" s="35"/>
      <c r="HUS904" s="34"/>
      <c r="HUZ904" s="35"/>
      <c r="HVA904" s="34"/>
      <c r="HVH904" s="35"/>
      <c r="HVI904" s="34"/>
      <c r="HVP904" s="35"/>
      <c r="HVQ904" s="34"/>
      <c r="HVX904" s="35"/>
      <c r="HVY904" s="34"/>
      <c r="HWF904" s="35"/>
      <c r="HWG904" s="34"/>
      <c r="HWN904" s="35"/>
      <c r="HWO904" s="34"/>
      <c r="HWV904" s="35"/>
      <c r="HWW904" s="34"/>
      <c r="HXD904" s="35"/>
      <c r="HXE904" s="34"/>
      <c r="HXL904" s="35"/>
      <c r="HXM904" s="34"/>
      <c r="HXT904" s="35"/>
      <c r="HXU904" s="34"/>
      <c r="HYB904" s="35"/>
      <c r="HYC904" s="34"/>
      <c r="HYJ904" s="35"/>
      <c r="HYK904" s="34"/>
      <c r="HYR904" s="35"/>
      <c r="HYS904" s="34"/>
      <c r="HYZ904" s="35"/>
      <c r="HZA904" s="34"/>
      <c r="HZH904" s="35"/>
      <c r="HZI904" s="34"/>
      <c r="HZP904" s="35"/>
      <c r="HZQ904" s="34"/>
      <c r="HZX904" s="35"/>
      <c r="HZY904" s="34"/>
      <c r="IAF904" s="35"/>
      <c r="IAG904" s="34"/>
      <c r="IAN904" s="35"/>
      <c r="IAO904" s="34"/>
      <c r="IAV904" s="35"/>
      <c r="IAW904" s="34"/>
      <c r="IBD904" s="35"/>
      <c r="IBE904" s="34"/>
      <c r="IBL904" s="35"/>
      <c r="IBM904" s="34"/>
      <c r="IBT904" s="35"/>
      <c r="IBU904" s="34"/>
      <c r="ICB904" s="35"/>
      <c r="ICC904" s="34"/>
      <c r="ICJ904" s="35"/>
      <c r="ICK904" s="34"/>
      <c r="ICR904" s="35"/>
      <c r="ICS904" s="34"/>
      <c r="ICZ904" s="35"/>
      <c r="IDA904" s="34"/>
      <c r="IDH904" s="35"/>
      <c r="IDI904" s="34"/>
      <c r="IDP904" s="35"/>
      <c r="IDQ904" s="34"/>
      <c r="IDX904" s="35"/>
      <c r="IDY904" s="34"/>
      <c r="IEF904" s="35"/>
      <c r="IEG904" s="34"/>
      <c r="IEN904" s="35"/>
      <c r="IEO904" s="34"/>
      <c r="IEV904" s="35"/>
      <c r="IEW904" s="34"/>
      <c r="IFD904" s="35"/>
      <c r="IFE904" s="34"/>
      <c r="IFL904" s="35"/>
      <c r="IFM904" s="34"/>
      <c r="IFT904" s="35"/>
      <c r="IFU904" s="34"/>
      <c r="IGB904" s="35"/>
      <c r="IGC904" s="34"/>
      <c r="IGJ904" s="35"/>
      <c r="IGK904" s="34"/>
      <c r="IGR904" s="35"/>
      <c r="IGS904" s="34"/>
      <c r="IGZ904" s="35"/>
      <c r="IHA904" s="34"/>
      <c r="IHH904" s="35"/>
      <c r="IHI904" s="34"/>
      <c r="IHP904" s="35"/>
      <c r="IHQ904" s="34"/>
      <c r="IHX904" s="35"/>
      <c r="IHY904" s="34"/>
      <c r="IIF904" s="35"/>
      <c r="IIG904" s="34"/>
      <c r="IIN904" s="35"/>
      <c r="IIO904" s="34"/>
      <c r="IIV904" s="35"/>
      <c r="IIW904" s="34"/>
      <c r="IJD904" s="35"/>
      <c r="IJE904" s="34"/>
      <c r="IJL904" s="35"/>
      <c r="IJM904" s="34"/>
      <c r="IJT904" s="35"/>
      <c r="IJU904" s="34"/>
      <c r="IKB904" s="35"/>
      <c r="IKC904" s="34"/>
      <c r="IKJ904" s="35"/>
      <c r="IKK904" s="34"/>
      <c r="IKR904" s="35"/>
      <c r="IKS904" s="34"/>
      <c r="IKZ904" s="35"/>
      <c r="ILA904" s="34"/>
      <c r="ILH904" s="35"/>
      <c r="ILI904" s="34"/>
      <c r="ILP904" s="35"/>
      <c r="ILQ904" s="34"/>
      <c r="ILX904" s="35"/>
      <c r="ILY904" s="34"/>
      <c r="IMF904" s="35"/>
      <c r="IMG904" s="34"/>
      <c r="IMN904" s="35"/>
      <c r="IMO904" s="34"/>
      <c r="IMV904" s="35"/>
      <c r="IMW904" s="34"/>
      <c r="IND904" s="35"/>
      <c r="INE904" s="34"/>
      <c r="INL904" s="35"/>
      <c r="INM904" s="34"/>
      <c r="INT904" s="35"/>
      <c r="INU904" s="34"/>
      <c r="IOB904" s="35"/>
      <c r="IOC904" s="34"/>
      <c r="IOJ904" s="35"/>
      <c r="IOK904" s="34"/>
      <c r="IOR904" s="35"/>
      <c r="IOS904" s="34"/>
      <c r="IOZ904" s="35"/>
      <c r="IPA904" s="34"/>
      <c r="IPH904" s="35"/>
      <c r="IPI904" s="34"/>
      <c r="IPP904" s="35"/>
      <c r="IPQ904" s="34"/>
      <c r="IPX904" s="35"/>
      <c r="IPY904" s="34"/>
      <c r="IQF904" s="35"/>
      <c r="IQG904" s="34"/>
      <c r="IQN904" s="35"/>
      <c r="IQO904" s="34"/>
      <c r="IQV904" s="35"/>
      <c r="IQW904" s="34"/>
      <c r="IRD904" s="35"/>
      <c r="IRE904" s="34"/>
      <c r="IRL904" s="35"/>
      <c r="IRM904" s="34"/>
      <c r="IRT904" s="35"/>
      <c r="IRU904" s="34"/>
      <c r="ISB904" s="35"/>
      <c r="ISC904" s="34"/>
      <c r="ISJ904" s="35"/>
      <c r="ISK904" s="34"/>
      <c r="ISR904" s="35"/>
      <c r="ISS904" s="34"/>
      <c r="ISZ904" s="35"/>
      <c r="ITA904" s="34"/>
      <c r="ITH904" s="35"/>
      <c r="ITI904" s="34"/>
      <c r="ITP904" s="35"/>
      <c r="ITQ904" s="34"/>
      <c r="ITX904" s="35"/>
      <c r="ITY904" s="34"/>
      <c r="IUF904" s="35"/>
      <c r="IUG904" s="34"/>
      <c r="IUN904" s="35"/>
      <c r="IUO904" s="34"/>
      <c r="IUV904" s="35"/>
      <c r="IUW904" s="34"/>
      <c r="IVD904" s="35"/>
      <c r="IVE904" s="34"/>
      <c r="IVL904" s="35"/>
      <c r="IVM904" s="34"/>
      <c r="IVT904" s="35"/>
      <c r="IVU904" s="34"/>
      <c r="IWB904" s="35"/>
      <c r="IWC904" s="34"/>
      <c r="IWJ904" s="35"/>
      <c r="IWK904" s="34"/>
      <c r="IWR904" s="35"/>
      <c r="IWS904" s="34"/>
      <c r="IWZ904" s="35"/>
      <c r="IXA904" s="34"/>
      <c r="IXH904" s="35"/>
      <c r="IXI904" s="34"/>
      <c r="IXP904" s="35"/>
      <c r="IXQ904" s="34"/>
      <c r="IXX904" s="35"/>
      <c r="IXY904" s="34"/>
      <c r="IYF904" s="35"/>
      <c r="IYG904" s="34"/>
      <c r="IYN904" s="35"/>
      <c r="IYO904" s="34"/>
      <c r="IYV904" s="35"/>
      <c r="IYW904" s="34"/>
      <c r="IZD904" s="35"/>
      <c r="IZE904" s="34"/>
      <c r="IZL904" s="35"/>
      <c r="IZM904" s="34"/>
      <c r="IZT904" s="35"/>
      <c r="IZU904" s="34"/>
      <c r="JAB904" s="35"/>
      <c r="JAC904" s="34"/>
      <c r="JAJ904" s="35"/>
      <c r="JAK904" s="34"/>
      <c r="JAR904" s="35"/>
      <c r="JAS904" s="34"/>
      <c r="JAZ904" s="35"/>
      <c r="JBA904" s="34"/>
      <c r="JBH904" s="35"/>
      <c r="JBI904" s="34"/>
      <c r="JBP904" s="35"/>
      <c r="JBQ904" s="34"/>
      <c r="JBX904" s="35"/>
      <c r="JBY904" s="34"/>
      <c r="JCF904" s="35"/>
      <c r="JCG904" s="34"/>
      <c r="JCN904" s="35"/>
      <c r="JCO904" s="34"/>
      <c r="JCV904" s="35"/>
      <c r="JCW904" s="34"/>
      <c r="JDD904" s="35"/>
      <c r="JDE904" s="34"/>
      <c r="JDL904" s="35"/>
      <c r="JDM904" s="34"/>
      <c r="JDT904" s="35"/>
      <c r="JDU904" s="34"/>
      <c r="JEB904" s="35"/>
      <c r="JEC904" s="34"/>
      <c r="JEJ904" s="35"/>
      <c r="JEK904" s="34"/>
      <c r="JER904" s="35"/>
      <c r="JES904" s="34"/>
      <c r="JEZ904" s="35"/>
      <c r="JFA904" s="34"/>
      <c r="JFH904" s="35"/>
      <c r="JFI904" s="34"/>
      <c r="JFP904" s="35"/>
      <c r="JFQ904" s="34"/>
      <c r="JFX904" s="35"/>
      <c r="JFY904" s="34"/>
      <c r="JGF904" s="35"/>
      <c r="JGG904" s="34"/>
      <c r="JGN904" s="35"/>
      <c r="JGO904" s="34"/>
      <c r="JGV904" s="35"/>
      <c r="JGW904" s="34"/>
      <c r="JHD904" s="35"/>
      <c r="JHE904" s="34"/>
      <c r="JHL904" s="35"/>
      <c r="JHM904" s="34"/>
      <c r="JHT904" s="35"/>
      <c r="JHU904" s="34"/>
      <c r="JIB904" s="35"/>
      <c r="JIC904" s="34"/>
      <c r="JIJ904" s="35"/>
      <c r="JIK904" s="34"/>
      <c r="JIR904" s="35"/>
      <c r="JIS904" s="34"/>
      <c r="JIZ904" s="35"/>
      <c r="JJA904" s="34"/>
      <c r="JJH904" s="35"/>
      <c r="JJI904" s="34"/>
      <c r="JJP904" s="35"/>
      <c r="JJQ904" s="34"/>
      <c r="JJX904" s="35"/>
      <c r="JJY904" s="34"/>
      <c r="JKF904" s="35"/>
      <c r="JKG904" s="34"/>
      <c r="JKN904" s="35"/>
      <c r="JKO904" s="34"/>
      <c r="JKV904" s="35"/>
      <c r="JKW904" s="34"/>
      <c r="JLD904" s="35"/>
      <c r="JLE904" s="34"/>
      <c r="JLL904" s="35"/>
      <c r="JLM904" s="34"/>
      <c r="JLT904" s="35"/>
      <c r="JLU904" s="34"/>
      <c r="JMB904" s="35"/>
      <c r="JMC904" s="34"/>
      <c r="JMJ904" s="35"/>
      <c r="JMK904" s="34"/>
      <c r="JMR904" s="35"/>
      <c r="JMS904" s="34"/>
      <c r="JMZ904" s="35"/>
      <c r="JNA904" s="34"/>
      <c r="JNH904" s="35"/>
      <c r="JNI904" s="34"/>
      <c r="JNP904" s="35"/>
      <c r="JNQ904" s="34"/>
      <c r="JNX904" s="35"/>
      <c r="JNY904" s="34"/>
      <c r="JOF904" s="35"/>
      <c r="JOG904" s="34"/>
      <c r="JON904" s="35"/>
      <c r="JOO904" s="34"/>
      <c r="JOV904" s="35"/>
      <c r="JOW904" s="34"/>
      <c r="JPD904" s="35"/>
      <c r="JPE904" s="34"/>
      <c r="JPL904" s="35"/>
      <c r="JPM904" s="34"/>
      <c r="JPT904" s="35"/>
      <c r="JPU904" s="34"/>
      <c r="JQB904" s="35"/>
      <c r="JQC904" s="34"/>
      <c r="JQJ904" s="35"/>
      <c r="JQK904" s="34"/>
      <c r="JQR904" s="35"/>
      <c r="JQS904" s="34"/>
      <c r="JQZ904" s="35"/>
      <c r="JRA904" s="34"/>
      <c r="JRH904" s="35"/>
      <c r="JRI904" s="34"/>
      <c r="JRP904" s="35"/>
      <c r="JRQ904" s="34"/>
      <c r="JRX904" s="35"/>
      <c r="JRY904" s="34"/>
      <c r="JSF904" s="35"/>
      <c r="JSG904" s="34"/>
      <c r="JSN904" s="35"/>
      <c r="JSO904" s="34"/>
      <c r="JSV904" s="35"/>
      <c r="JSW904" s="34"/>
      <c r="JTD904" s="35"/>
      <c r="JTE904" s="34"/>
      <c r="JTL904" s="35"/>
      <c r="JTM904" s="34"/>
      <c r="JTT904" s="35"/>
      <c r="JTU904" s="34"/>
      <c r="JUB904" s="35"/>
      <c r="JUC904" s="34"/>
      <c r="JUJ904" s="35"/>
      <c r="JUK904" s="34"/>
      <c r="JUR904" s="35"/>
      <c r="JUS904" s="34"/>
      <c r="JUZ904" s="35"/>
      <c r="JVA904" s="34"/>
      <c r="JVH904" s="35"/>
      <c r="JVI904" s="34"/>
      <c r="JVP904" s="35"/>
      <c r="JVQ904" s="34"/>
      <c r="JVX904" s="35"/>
      <c r="JVY904" s="34"/>
      <c r="JWF904" s="35"/>
      <c r="JWG904" s="34"/>
      <c r="JWN904" s="35"/>
      <c r="JWO904" s="34"/>
      <c r="JWV904" s="35"/>
      <c r="JWW904" s="34"/>
      <c r="JXD904" s="35"/>
      <c r="JXE904" s="34"/>
      <c r="JXL904" s="35"/>
      <c r="JXM904" s="34"/>
      <c r="JXT904" s="35"/>
      <c r="JXU904" s="34"/>
      <c r="JYB904" s="35"/>
      <c r="JYC904" s="34"/>
      <c r="JYJ904" s="35"/>
      <c r="JYK904" s="34"/>
      <c r="JYR904" s="35"/>
      <c r="JYS904" s="34"/>
      <c r="JYZ904" s="35"/>
      <c r="JZA904" s="34"/>
      <c r="JZH904" s="35"/>
      <c r="JZI904" s="34"/>
      <c r="JZP904" s="35"/>
      <c r="JZQ904" s="34"/>
      <c r="JZX904" s="35"/>
      <c r="JZY904" s="34"/>
      <c r="KAF904" s="35"/>
      <c r="KAG904" s="34"/>
      <c r="KAN904" s="35"/>
      <c r="KAO904" s="34"/>
      <c r="KAV904" s="35"/>
      <c r="KAW904" s="34"/>
      <c r="KBD904" s="35"/>
      <c r="KBE904" s="34"/>
      <c r="KBL904" s="35"/>
      <c r="KBM904" s="34"/>
      <c r="KBT904" s="35"/>
      <c r="KBU904" s="34"/>
      <c r="KCB904" s="35"/>
      <c r="KCC904" s="34"/>
      <c r="KCJ904" s="35"/>
      <c r="KCK904" s="34"/>
      <c r="KCR904" s="35"/>
      <c r="KCS904" s="34"/>
      <c r="KCZ904" s="35"/>
      <c r="KDA904" s="34"/>
      <c r="KDH904" s="35"/>
      <c r="KDI904" s="34"/>
      <c r="KDP904" s="35"/>
      <c r="KDQ904" s="34"/>
      <c r="KDX904" s="35"/>
      <c r="KDY904" s="34"/>
      <c r="KEF904" s="35"/>
      <c r="KEG904" s="34"/>
      <c r="KEN904" s="35"/>
      <c r="KEO904" s="34"/>
      <c r="KEV904" s="35"/>
      <c r="KEW904" s="34"/>
      <c r="KFD904" s="35"/>
      <c r="KFE904" s="34"/>
      <c r="KFL904" s="35"/>
      <c r="KFM904" s="34"/>
      <c r="KFT904" s="35"/>
      <c r="KFU904" s="34"/>
      <c r="KGB904" s="35"/>
      <c r="KGC904" s="34"/>
      <c r="KGJ904" s="35"/>
      <c r="KGK904" s="34"/>
      <c r="KGR904" s="35"/>
      <c r="KGS904" s="34"/>
      <c r="KGZ904" s="35"/>
      <c r="KHA904" s="34"/>
      <c r="KHH904" s="35"/>
      <c r="KHI904" s="34"/>
      <c r="KHP904" s="35"/>
      <c r="KHQ904" s="34"/>
      <c r="KHX904" s="35"/>
      <c r="KHY904" s="34"/>
      <c r="KIF904" s="35"/>
      <c r="KIG904" s="34"/>
      <c r="KIN904" s="35"/>
      <c r="KIO904" s="34"/>
      <c r="KIV904" s="35"/>
      <c r="KIW904" s="34"/>
      <c r="KJD904" s="35"/>
      <c r="KJE904" s="34"/>
      <c r="KJL904" s="35"/>
      <c r="KJM904" s="34"/>
      <c r="KJT904" s="35"/>
      <c r="KJU904" s="34"/>
      <c r="KKB904" s="35"/>
      <c r="KKC904" s="34"/>
      <c r="KKJ904" s="35"/>
      <c r="KKK904" s="34"/>
      <c r="KKR904" s="35"/>
      <c r="KKS904" s="34"/>
      <c r="KKZ904" s="35"/>
      <c r="KLA904" s="34"/>
      <c r="KLH904" s="35"/>
      <c r="KLI904" s="34"/>
      <c r="KLP904" s="35"/>
      <c r="KLQ904" s="34"/>
      <c r="KLX904" s="35"/>
      <c r="KLY904" s="34"/>
      <c r="KMF904" s="35"/>
      <c r="KMG904" s="34"/>
      <c r="KMN904" s="35"/>
      <c r="KMO904" s="34"/>
      <c r="KMV904" s="35"/>
      <c r="KMW904" s="34"/>
      <c r="KND904" s="35"/>
      <c r="KNE904" s="34"/>
      <c r="KNL904" s="35"/>
      <c r="KNM904" s="34"/>
      <c r="KNT904" s="35"/>
      <c r="KNU904" s="34"/>
      <c r="KOB904" s="35"/>
      <c r="KOC904" s="34"/>
      <c r="KOJ904" s="35"/>
      <c r="KOK904" s="34"/>
      <c r="KOR904" s="35"/>
      <c r="KOS904" s="34"/>
      <c r="KOZ904" s="35"/>
      <c r="KPA904" s="34"/>
      <c r="KPH904" s="35"/>
      <c r="KPI904" s="34"/>
      <c r="KPP904" s="35"/>
      <c r="KPQ904" s="34"/>
      <c r="KPX904" s="35"/>
      <c r="KPY904" s="34"/>
      <c r="KQF904" s="35"/>
      <c r="KQG904" s="34"/>
      <c r="KQN904" s="35"/>
      <c r="KQO904" s="34"/>
      <c r="KQV904" s="35"/>
      <c r="KQW904" s="34"/>
      <c r="KRD904" s="35"/>
      <c r="KRE904" s="34"/>
      <c r="KRL904" s="35"/>
      <c r="KRM904" s="34"/>
      <c r="KRT904" s="35"/>
      <c r="KRU904" s="34"/>
      <c r="KSB904" s="35"/>
      <c r="KSC904" s="34"/>
      <c r="KSJ904" s="35"/>
      <c r="KSK904" s="34"/>
      <c r="KSR904" s="35"/>
      <c r="KSS904" s="34"/>
      <c r="KSZ904" s="35"/>
      <c r="KTA904" s="34"/>
      <c r="KTH904" s="35"/>
      <c r="KTI904" s="34"/>
      <c r="KTP904" s="35"/>
      <c r="KTQ904" s="34"/>
      <c r="KTX904" s="35"/>
      <c r="KTY904" s="34"/>
      <c r="KUF904" s="35"/>
      <c r="KUG904" s="34"/>
      <c r="KUN904" s="35"/>
      <c r="KUO904" s="34"/>
      <c r="KUV904" s="35"/>
      <c r="KUW904" s="34"/>
      <c r="KVD904" s="35"/>
      <c r="KVE904" s="34"/>
      <c r="KVL904" s="35"/>
      <c r="KVM904" s="34"/>
      <c r="KVT904" s="35"/>
      <c r="KVU904" s="34"/>
      <c r="KWB904" s="35"/>
      <c r="KWC904" s="34"/>
      <c r="KWJ904" s="35"/>
      <c r="KWK904" s="34"/>
      <c r="KWR904" s="35"/>
      <c r="KWS904" s="34"/>
      <c r="KWZ904" s="35"/>
      <c r="KXA904" s="34"/>
      <c r="KXH904" s="35"/>
      <c r="KXI904" s="34"/>
      <c r="KXP904" s="35"/>
      <c r="KXQ904" s="34"/>
      <c r="KXX904" s="35"/>
      <c r="KXY904" s="34"/>
      <c r="KYF904" s="35"/>
      <c r="KYG904" s="34"/>
      <c r="KYN904" s="35"/>
      <c r="KYO904" s="34"/>
      <c r="KYV904" s="35"/>
      <c r="KYW904" s="34"/>
      <c r="KZD904" s="35"/>
      <c r="KZE904" s="34"/>
      <c r="KZL904" s="35"/>
      <c r="KZM904" s="34"/>
      <c r="KZT904" s="35"/>
      <c r="KZU904" s="34"/>
      <c r="LAB904" s="35"/>
      <c r="LAC904" s="34"/>
      <c r="LAJ904" s="35"/>
      <c r="LAK904" s="34"/>
      <c r="LAR904" s="35"/>
      <c r="LAS904" s="34"/>
      <c r="LAZ904" s="35"/>
      <c r="LBA904" s="34"/>
      <c r="LBH904" s="35"/>
      <c r="LBI904" s="34"/>
      <c r="LBP904" s="35"/>
      <c r="LBQ904" s="34"/>
      <c r="LBX904" s="35"/>
      <c r="LBY904" s="34"/>
      <c r="LCF904" s="35"/>
      <c r="LCG904" s="34"/>
      <c r="LCN904" s="35"/>
      <c r="LCO904" s="34"/>
      <c r="LCV904" s="35"/>
      <c r="LCW904" s="34"/>
      <c r="LDD904" s="35"/>
      <c r="LDE904" s="34"/>
      <c r="LDL904" s="35"/>
      <c r="LDM904" s="34"/>
      <c r="LDT904" s="35"/>
      <c r="LDU904" s="34"/>
      <c r="LEB904" s="35"/>
      <c r="LEC904" s="34"/>
      <c r="LEJ904" s="35"/>
      <c r="LEK904" s="34"/>
      <c r="LER904" s="35"/>
      <c r="LES904" s="34"/>
      <c r="LEZ904" s="35"/>
      <c r="LFA904" s="34"/>
      <c r="LFH904" s="35"/>
      <c r="LFI904" s="34"/>
      <c r="LFP904" s="35"/>
      <c r="LFQ904" s="34"/>
      <c r="LFX904" s="35"/>
      <c r="LFY904" s="34"/>
      <c r="LGF904" s="35"/>
      <c r="LGG904" s="34"/>
      <c r="LGN904" s="35"/>
      <c r="LGO904" s="34"/>
      <c r="LGV904" s="35"/>
      <c r="LGW904" s="34"/>
      <c r="LHD904" s="35"/>
      <c r="LHE904" s="34"/>
      <c r="LHL904" s="35"/>
      <c r="LHM904" s="34"/>
      <c r="LHT904" s="35"/>
      <c r="LHU904" s="34"/>
      <c r="LIB904" s="35"/>
      <c r="LIC904" s="34"/>
      <c r="LIJ904" s="35"/>
      <c r="LIK904" s="34"/>
      <c r="LIR904" s="35"/>
      <c r="LIS904" s="34"/>
      <c r="LIZ904" s="35"/>
      <c r="LJA904" s="34"/>
      <c r="LJH904" s="35"/>
      <c r="LJI904" s="34"/>
      <c r="LJP904" s="35"/>
      <c r="LJQ904" s="34"/>
      <c r="LJX904" s="35"/>
      <c r="LJY904" s="34"/>
      <c r="LKF904" s="35"/>
      <c r="LKG904" s="34"/>
      <c r="LKN904" s="35"/>
      <c r="LKO904" s="34"/>
      <c r="LKV904" s="35"/>
      <c r="LKW904" s="34"/>
      <c r="LLD904" s="35"/>
      <c r="LLE904" s="34"/>
      <c r="LLL904" s="35"/>
      <c r="LLM904" s="34"/>
      <c r="LLT904" s="35"/>
      <c r="LLU904" s="34"/>
      <c r="LMB904" s="35"/>
      <c r="LMC904" s="34"/>
      <c r="LMJ904" s="35"/>
      <c r="LMK904" s="34"/>
      <c r="LMR904" s="35"/>
      <c r="LMS904" s="34"/>
      <c r="LMZ904" s="35"/>
      <c r="LNA904" s="34"/>
      <c r="LNH904" s="35"/>
      <c r="LNI904" s="34"/>
      <c r="LNP904" s="35"/>
      <c r="LNQ904" s="34"/>
      <c r="LNX904" s="35"/>
      <c r="LNY904" s="34"/>
      <c r="LOF904" s="35"/>
      <c r="LOG904" s="34"/>
      <c r="LON904" s="35"/>
      <c r="LOO904" s="34"/>
      <c r="LOV904" s="35"/>
      <c r="LOW904" s="34"/>
      <c r="LPD904" s="35"/>
      <c r="LPE904" s="34"/>
      <c r="LPL904" s="35"/>
      <c r="LPM904" s="34"/>
      <c r="LPT904" s="35"/>
      <c r="LPU904" s="34"/>
      <c r="LQB904" s="35"/>
      <c r="LQC904" s="34"/>
      <c r="LQJ904" s="35"/>
      <c r="LQK904" s="34"/>
      <c r="LQR904" s="35"/>
      <c r="LQS904" s="34"/>
      <c r="LQZ904" s="35"/>
      <c r="LRA904" s="34"/>
      <c r="LRH904" s="35"/>
      <c r="LRI904" s="34"/>
      <c r="LRP904" s="35"/>
      <c r="LRQ904" s="34"/>
      <c r="LRX904" s="35"/>
      <c r="LRY904" s="34"/>
      <c r="LSF904" s="35"/>
      <c r="LSG904" s="34"/>
      <c r="LSN904" s="35"/>
      <c r="LSO904" s="34"/>
      <c r="LSV904" s="35"/>
      <c r="LSW904" s="34"/>
      <c r="LTD904" s="35"/>
      <c r="LTE904" s="34"/>
      <c r="LTL904" s="35"/>
      <c r="LTM904" s="34"/>
      <c r="LTT904" s="35"/>
      <c r="LTU904" s="34"/>
      <c r="LUB904" s="35"/>
      <c r="LUC904" s="34"/>
      <c r="LUJ904" s="35"/>
      <c r="LUK904" s="34"/>
      <c r="LUR904" s="35"/>
      <c r="LUS904" s="34"/>
      <c r="LUZ904" s="35"/>
      <c r="LVA904" s="34"/>
      <c r="LVH904" s="35"/>
      <c r="LVI904" s="34"/>
      <c r="LVP904" s="35"/>
      <c r="LVQ904" s="34"/>
      <c r="LVX904" s="35"/>
      <c r="LVY904" s="34"/>
      <c r="LWF904" s="35"/>
      <c r="LWG904" s="34"/>
      <c r="LWN904" s="35"/>
      <c r="LWO904" s="34"/>
      <c r="LWV904" s="35"/>
      <c r="LWW904" s="34"/>
      <c r="LXD904" s="35"/>
      <c r="LXE904" s="34"/>
      <c r="LXL904" s="35"/>
      <c r="LXM904" s="34"/>
      <c r="LXT904" s="35"/>
      <c r="LXU904" s="34"/>
      <c r="LYB904" s="35"/>
      <c r="LYC904" s="34"/>
      <c r="LYJ904" s="35"/>
      <c r="LYK904" s="34"/>
      <c r="LYR904" s="35"/>
      <c r="LYS904" s="34"/>
      <c r="LYZ904" s="35"/>
      <c r="LZA904" s="34"/>
      <c r="LZH904" s="35"/>
      <c r="LZI904" s="34"/>
      <c r="LZP904" s="35"/>
      <c r="LZQ904" s="34"/>
      <c r="LZX904" s="35"/>
      <c r="LZY904" s="34"/>
      <c r="MAF904" s="35"/>
      <c r="MAG904" s="34"/>
      <c r="MAN904" s="35"/>
      <c r="MAO904" s="34"/>
      <c r="MAV904" s="35"/>
      <c r="MAW904" s="34"/>
      <c r="MBD904" s="35"/>
      <c r="MBE904" s="34"/>
      <c r="MBL904" s="35"/>
      <c r="MBM904" s="34"/>
      <c r="MBT904" s="35"/>
      <c r="MBU904" s="34"/>
      <c r="MCB904" s="35"/>
      <c r="MCC904" s="34"/>
      <c r="MCJ904" s="35"/>
      <c r="MCK904" s="34"/>
      <c r="MCR904" s="35"/>
      <c r="MCS904" s="34"/>
      <c r="MCZ904" s="35"/>
      <c r="MDA904" s="34"/>
      <c r="MDH904" s="35"/>
      <c r="MDI904" s="34"/>
      <c r="MDP904" s="35"/>
      <c r="MDQ904" s="34"/>
      <c r="MDX904" s="35"/>
      <c r="MDY904" s="34"/>
      <c r="MEF904" s="35"/>
      <c r="MEG904" s="34"/>
      <c r="MEN904" s="35"/>
      <c r="MEO904" s="34"/>
      <c r="MEV904" s="35"/>
      <c r="MEW904" s="34"/>
      <c r="MFD904" s="35"/>
      <c r="MFE904" s="34"/>
      <c r="MFL904" s="35"/>
      <c r="MFM904" s="34"/>
      <c r="MFT904" s="35"/>
      <c r="MFU904" s="34"/>
      <c r="MGB904" s="35"/>
      <c r="MGC904" s="34"/>
      <c r="MGJ904" s="35"/>
      <c r="MGK904" s="34"/>
      <c r="MGR904" s="35"/>
      <c r="MGS904" s="34"/>
      <c r="MGZ904" s="35"/>
      <c r="MHA904" s="34"/>
      <c r="MHH904" s="35"/>
      <c r="MHI904" s="34"/>
      <c r="MHP904" s="35"/>
      <c r="MHQ904" s="34"/>
      <c r="MHX904" s="35"/>
      <c r="MHY904" s="34"/>
      <c r="MIF904" s="35"/>
      <c r="MIG904" s="34"/>
      <c r="MIN904" s="35"/>
      <c r="MIO904" s="34"/>
      <c r="MIV904" s="35"/>
      <c r="MIW904" s="34"/>
      <c r="MJD904" s="35"/>
      <c r="MJE904" s="34"/>
      <c r="MJL904" s="35"/>
      <c r="MJM904" s="34"/>
      <c r="MJT904" s="35"/>
      <c r="MJU904" s="34"/>
      <c r="MKB904" s="35"/>
      <c r="MKC904" s="34"/>
      <c r="MKJ904" s="35"/>
      <c r="MKK904" s="34"/>
      <c r="MKR904" s="35"/>
      <c r="MKS904" s="34"/>
      <c r="MKZ904" s="35"/>
      <c r="MLA904" s="34"/>
      <c r="MLH904" s="35"/>
      <c r="MLI904" s="34"/>
      <c r="MLP904" s="35"/>
      <c r="MLQ904" s="34"/>
      <c r="MLX904" s="35"/>
      <c r="MLY904" s="34"/>
      <c r="MMF904" s="35"/>
      <c r="MMG904" s="34"/>
      <c r="MMN904" s="35"/>
      <c r="MMO904" s="34"/>
      <c r="MMV904" s="35"/>
      <c r="MMW904" s="34"/>
      <c r="MND904" s="35"/>
      <c r="MNE904" s="34"/>
      <c r="MNL904" s="35"/>
      <c r="MNM904" s="34"/>
      <c r="MNT904" s="35"/>
      <c r="MNU904" s="34"/>
      <c r="MOB904" s="35"/>
      <c r="MOC904" s="34"/>
      <c r="MOJ904" s="35"/>
      <c r="MOK904" s="34"/>
      <c r="MOR904" s="35"/>
      <c r="MOS904" s="34"/>
      <c r="MOZ904" s="35"/>
      <c r="MPA904" s="34"/>
      <c r="MPH904" s="35"/>
      <c r="MPI904" s="34"/>
      <c r="MPP904" s="35"/>
      <c r="MPQ904" s="34"/>
      <c r="MPX904" s="35"/>
      <c r="MPY904" s="34"/>
      <c r="MQF904" s="35"/>
      <c r="MQG904" s="34"/>
      <c r="MQN904" s="35"/>
      <c r="MQO904" s="34"/>
      <c r="MQV904" s="35"/>
      <c r="MQW904" s="34"/>
      <c r="MRD904" s="35"/>
      <c r="MRE904" s="34"/>
      <c r="MRL904" s="35"/>
      <c r="MRM904" s="34"/>
      <c r="MRT904" s="35"/>
      <c r="MRU904" s="34"/>
      <c r="MSB904" s="35"/>
      <c r="MSC904" s="34"/>
      <c r="MSJ904" s="35"/>
      <c r="MSK904" s="34"/>
      <c r="MSR904" s="35"/>
      <c r="MSS904" s="34"/>
      <c r="MSZ904" s="35"/>
      <c r="MTA904" s="34"/>
      <c r="MTH904" s="35"/>
      <c r="MTI904" s="34"/>
      <c r="MTP904" s="35"/>
      <c r="MTQ904" s="34"/>
      <c r="MTX904" s="35"/>
      <c r="MTY904" s="34"/>
      <c r="MUF904" s="35"/>
      <c r="MUG904" s="34"/>
      <c r="MUN904" s="35"/>
      <c r="MUO904" s="34"/>
      <c r="MUV904" s="35"/>
      <c r="MUW904" s="34"/>
      <c r="MVD904" s="35"/>
      <c r="MVE904" s="34"/>
      <c r="MVL904" s="35"/>
      <c r="MVM904" s="34"/>
      <c r="MVT904" s="35"/>
      <c r="MVU904" s="34"/>
      <c r="MWB904" s="35"/>
      <c r="MWC904" s="34"/>
      <c r="MWJ904" s="35"/>
      <c r="MWK904" s="34"/>
      <c r="MWR904" s="35"/>
      <c r="MWS904" s="34"/>
      <c r="MWZ904" s="35"/>
      <c r="MXA904" s="34"/>
      <c r="MXH904" s="35"/>
      <c r="MXI904" s="34"/>
      <c r="MXP904" s="35"/>
      <c r="MXQ904" s="34"/>
      <c r="MXX904" s="35"/>
      <c r="MXY904" s="34"/>
      <c r="MYF904" s="35"/>
      <c r="MYG904" s="34"/>
      <c r="MYN904" s="35"/>
      <c r="MYO904" s="34"/>
      <c r="MYV904" s="35"/>
      <c r="MYW904" s="34"/>
      <c r="MZD904" s="35"/>
      <c r="MZE904" s="34"/>
      <c r="MZL904" s="35"/>
      <c r="MZM904" s="34"/>
      <c r="MZT904" s="35"/>
      <c r="MZU904" s="34"/>
      <c r="NAB904" s="35"/>
      <c r="NAC904" s="34"/>
      <c r="NAJ904" s="35"/>
      <c r="NAK904" s="34"/>
      <c r="NAR904" s="35"/>
      <c r="NAS904" s="34"/>
      <c r="NAZ904" s="35"/>
      <c r="NBA904" s="34"/>
      <c r="NBH904" s="35"/>
      <c r="NBI904" s="34"/>
      <c r="NBP904" s="35"/>
      <c r="NBQ904" s="34"/>
      <c r="NBX904" s="35"/>
      <c r="NBY904" s="34"/>
      <c r="NCF904" s="35"/>
      <c r="NCG904" s="34"/>
      <c r="NCN904" s="35"/>
      <c r="NCO904" s="34"/>
      <c r="NCV904" s="35"/>
      <c r="NCW904" s="34"/>
      <c r="NDD904" s="35"/>
      <c r="NDE904" s="34"/>
      <c r="NDL904" s="35"/>
      <c r="NDM904" s="34"/>
      <c r="NDT904" s="35"/>
      <c r="NDU904" s="34"/>
      <c r="NEB904" s="35"/>
      <c r="NEC904" s="34"/>
      <c r="NEJ904" s="35"/>
      <c r="NEK904" s="34"/>
      <c r="NER904" s="35"/>
      <c r="NES904" s="34"/>
      <c r="NEZ904" s="35"/>
      <c r="NFA904" s="34"/>
      <c r="NFH904" s="35"/>
      <c r="NFI904" s="34"/>
      <c r="NFP904" s="35"/>
      <c r="NFQ904" s="34"/>
      <c r="NFX904" s="35"/>
      <c r="NFY904" s="34"/>
      <c r="NGF904" s="35"/>
      <c r="NGG904" s="34"/>
      <c r="NGN904" s="35"/>
      <c r="NGO904" s="34"/>
      <c r="NGV904" s="35"/>
      <c r="NGW904" s="34"/>
      <c r="NHD904" s="35"/>
      <c r="NHE904" s="34"/>
      <c r="NHL904" s="35"/>
      <c r="NHM904" s="34"/>
      <c r="NHT904" s="35"/>
      <c r="NHU904" s="34"/>
      <c r="NIB904" s="35"/>
      <c r="NIC904" s="34"/>
      <c r="NIJ904" s="35"/>
      <c r="NIK904" s="34"/>
      <c r="NIR904" s="35"/>
      <c r="NIS904" s="34"/>
      <c r="NIZ904" s="35"/>
      <c r="NJA904" s="34"/>
      <c r="NJH904" s="35"/>
      <c r="NJI904" s="34"/>
      <c r="NJP904" s="35"/>
      <c r="NJQ904" s="34"/>
      <c r="NJX904" s="35"/>
      <c r="NJY904" s="34"/>
      <c r="NKF904" s="35"/>
      <c r="NKG904" s="34"/>
      <c r="NKN904" s="35"/>
      <c r="NKO904" s="34"/>
      <c r="NKV904" s="35"/>
      <c r="NKW904" s="34"/>
      <c r="NLD904" s="35"/>
      <c r="NLE904" s="34"/>
      <c r="NLL904" s="35"/>
      <c r="NLM904" s="34"/>
      <c r="NLT904" s="35"/>
      <c r="NLU904" s="34"/>
      <c r="NMB904" s="35"/>
      <c r="NMC904" s="34"/>
      <c r="NMJ904" s="35"/>
      <c r="NMK904" s="34"/>
      <c r="NMR904" s="35"/>
      <c r="NMS904" s="34"/>
      <c r="NMZ904" s="35"/>
      <c r="NNA904" s="34"/>
      <c r="NNH904" s="35"/>
      <c r="NNI904" s="34"/>
      <c r="NNP904" s="35"/>
      <c r="NNQ904" s="34"/>
      <c r="NNX904" s="35"/>
      <c r="NNY904" s="34"/>
      <c r="NOF904" s="35"/>
      <c r="NOG904" s="34"/>
      <c r="NON904" s="35"/>
      <c r="NOO904" s="34"/>
      <c r="NOV904" s="35"/>
      <c r="NOW904" s="34"/>
      <c r="NPD904" s="35"/>
      <c r="NPE904" s="34"/>
      <c r="NPL904" s="35"/>
      <c r="NPM904" s="34"/>
      <c r="NPT904" s="35"/>
      <c r="NPU904" s="34"/>
      <c r="NQB904" s="35"/>
      <c r="NQC904" s="34"/>
      <c r="NQJ904" s="35"/>
      <c r="NQK904" s="34"/>
      <c r="NQR904" s="35"/>
      <c r="NQS904" s="34"/>
      <c r="NQZ904" s="35"/>
      <c r="NRA904" s="34"/>
      <c r="NRH904" s="35"/>
      <c r="NRI904" s="34"/>
      <c r="NRP904" s="35"/>
      <c r="NRQ904" s="34"/>
      <c r="NRX904" s="35"/>
      <c r="NRY904" s="34"/>
      <c r="NSF904" s="35"/>
      <c r="NSG904" s="34"/>
      <c r="NSN904" s="35"/>
      <c r="NSO904" s="34"/>
      <c r="NSV904" s="35"/>
      <c r="NSW904" s="34"/>
      <c r="NTD904" s="35"/>
      <c r="NTE904" s="34"/>
      <c r="NTL904" s="35"/>
      <c r="NTM904" s="34"/>
      <c r="NTT904" s="35"/>
      <c r="NTU904" s="34"/>
      <c r="NUB904" s="35"/>
      <c r="NUC904" s="34"/>
      <c r="NUJ904" s="35"/>
      <c r="NUK904" s="34"/>
      <c r="NUR904" s="35"/>
      <c r="NUS904" s="34"/>
      <c r="NUZ904" s="35"/>
      <c r="NVA904" s="34"/>
      <c r="NVH904" s="35"/>
      <c r="NVI904" s="34"/>
      <c r="NVP904" s="35"/>
      <c r="NVQ904" s="34"/>
      <c r="NVX904" s="35"/>
      <c r="NVY904" s="34"/>
      <c r="NWF904" s="35"/>
      <c r="NWG904" s="34"/>
      <c r="NWN904" s="35"/>
      <c r="NWO904" s="34"/>
      <c r="NWV904" s="35"/>
      <c r="NWW904" s="34"/>
      <c r="NXD904" s="35"/>
      <c r="NXE904" s="34"/>
      <c r="NXL904" s="35"/>
      <c r="NXM904" s="34"/>
      <c r="NXT904" s="35"/>
      <c r="NXU904" s="34"/>
      <c r="NYB904" s="35"/>
      <c r="NYC904" s="34"/>
      <c r="NYJ904" s="35"/>
      <c r="NYK904" s="34"/>
      <c r="NYR904" s="35"/>
      <c r="NYS904" s="34"/>
      <c r="NYZ904" s="35"/>
      <c r="NZA904" s="34"/>
      <c r="NZH904" s="35"/>
      <c r="NZI904" s="34"/>
      <c r="NZP904" s="35"/>
      <c r="NZQ904" s="34"/>
      <c r="NZX904" s="35"/>
      <c r="NZY904" s="34"/>
      <c r="OAF904" s="35"/>
      <c r="OAG904" s="34"/>
      <c r="OAN904" s="35"/>
      <c r="OAO904" s="34"/>
      <c r="OAV904" s="35"/>
      <c r="OAW904" s="34"/>
      <c r="OBD904" s="35"/>
      <c r="OBE904" s="34"/>
      <c r="OBL904" s="35"/>
      <c r="OBM904" s="34"/>
      <c r="OBT904" s="35"/>
      <c r="OBU904" s="34"/>
      <c r="OCB904" s="35"/>
      <c r="OCC904" s="34"/>
      <c r="OCJ904" s="35"/>
      <c r="OCK904" s="34"/>
      <c r="OCR904" s="35"/>
      <c r="OCS904" s="34"/>
      <c r="OCZ904" s="35"/>
      <c r="ODA904" s="34"/>
      <c r="ODH904" s="35"/>
      <c r="ODI904" s="34"/>
      <c r="ODP904" s="35"/>
      <c r="ODQ904" s="34"/>
      <c r="ODX904" s="35"/>
      <c r="ODY904" s="34"/>
      <c r="OEF904" s="35"/>
      <c r="OEG904" s="34"/>
      <c r="OEN904" s="35"/>
      <c r="OEO904" s="34"/>
      <c r="OEV904" s="35"/>
      <c r="OEW904" s="34"/>
      <c r="OFD904" s="35"/>
      <c r="OFE904" s="34"/>
      <c r="OFL904" s="35"/>
      <c r="OFM904" s="34"/>
      <c r="OFT904" s="35"/>
      <c r="OFU904" s="34"/>
      <c r="OGB904" s="35"/>
      <c r="OGC904" s="34"/>
      <c r="OGJ904" s="35"/>
      <c r="OGK904" s="34"/>
      <c r="OGR904" s="35"/>
      <c r="OGS904" s="34"/>
      <c r="OGZ904" s="35"/>
      <c r="OHA904" s="34"/>
      <c r="OHH904" s="35"/>
      <c r="OHI904" s="34"/>
      <c r="OHP904" s="35"/>
      <c r="OHQ904" s="34"/>
      <c r="OHX904" s="35"/>
      <c r="OHY904" s="34"/>
      <c r="OIF904" s="35"/>
      <c r="OIG904" s="34"/>
      <c r="OIN904" s="35"/>
      <c r="OIO904" s="34"/>
      <c r="OIV904" s="35"/>
      <c r="OIW904" s="34"/>
      <c r="OJD904" s="35"/>
      <c r="OJE904" s="34"/>
      <c r="OJL904" s="35"/>
      <c r="OJM904" s="34"/>
      <c r="OJT904" s="35"/>
      <c r="OJU904" s="34"/>
      <c r="OKB904" s="35"/>
      <c r="OKC904" s="34"/>
      <c r="OKJ904" s="35"/>
      <c r="OKK904" s="34"/>
      <c r="OKR904" s="35"/>
      <c r="OKS904" s="34"/>
      <c r="OKZ904" s="35"/>
      <c r="OLA904" s="34"/>
      <c r="OLH904" s="35"/>
      <c r="OLI904" s="34"/>
      <c r="OLP904" s="35"/>
      <c r="OLQ904" s="34"/>
      <c r="OLX904" s="35"/>
      <c r="OLY904" s="34"/>
      <c r="OMF904" s="35"/>
      <c r="OMG904" s="34"/>
      <c r="OMN904" s="35"/>
      <c r="OMO904" s="34"/>
      <c r="OMV904" s="35"/>
      <c r="OMW904" s="34"/>
      <c r="OND904" s="35"/>
      <c r="ONE904" s="34"/>
      <c r="ONL904" s="35"/>
      <c r="ONM904" s="34"/>
      <c r="ONT904" s="35"/>
      <c r="ONU904" s="34"/>
      <c r="OOB904" s="35"/>
      <c r="OOC904" s="34"/>
      <c r="OOJ904" s="35"/>
      <c r="OOK904" s="34"/>
      <c r="OOR904" s="35"/>
      <c r="OOS904" s="34"/>
      <c r="OOZ904" s="35"/>
      <c r="OPA904" s="34"/>
      <c r="OPH904" s="35"/>
      <c r="OPI904" s="34"/>
      <c r="OPP904" s="35"/>
      <c r="OPQ904" s="34"/>
      <c r="OPX904" s="35"/>
      <c r="OPY904" s="34"/>
      <c r="OQF904" s="35"/>
      <c r="OQG904" s="34"/>
      <c r="OQN904" s="35"/>
      <c r="OQO904" s="34"/>
      <c r="OQV904" s="35"/>
      <c r="OQW904" s="34"/>
      <c r="ORD904" s="35"/>
      <c r="ORE904" s="34"/>
      <c r="ORL904" s="35"/>
      <c r="ORM904" s="34"/>
      <c r="ORT904" s="35"/>
      <c r="ORU904" s="34"/>
      <c r="OSB904" s="35"/>
      <c r="OSC904" s="34"/>
      <c r="OSJ904" s="35"/>
      <c r="OSK904" s="34"/>
      <c r="OSR904" s="35"/>
      <c r="OSS904" s="34"/>
      <c r="OSZ904" s="35"/>
      <c r="OTA904" s="34"/>
      <c r="OTH904" s="35"/>
      <c r="OTI904" s="34"/>
      <c r="OTP904" s="35"/>
      <c r="OTQ904" s="34"/>
      <c r="OTX904" s="35"/>
      <c r="OTY904" s="34"/>
      <c r="OUF904" s="35"/>
      <c r="OUG904" s="34"/>
      <c r="OUN904" s="35"/>
      <c r="OUO904" s="34"/>
      <c r="OUV904" s="35"/>
      <c r="OUW904" s="34"/>
      <c r="OVD904" s="35"/>
      <c r="OVE904" s="34"/>
      <c r="OVL904" s="35"/>
      <c r="OVM904" s="34"/>
      <c r="OVT904" s="35"/>
      <c r="OVU904" s="34"/>
      <c r="OWB904" s="35"/>
      <c r="OWC904" s="34"/>
      <c r="OWJ904" s="35"/>
      <c r="OWK904" s="34"/>
      <c r="OWR904" s="35"/>
      <c r="OWS904" s="34"/>
      <c r="OWZ904" s="35"/>
      <c r="OXA904" s="34"/>
      <c r="OXH904" s="35"/>
      <c r="OXI904" s="34"/>
      <c r="OXP904" s="35"/>
      <c r="OXQ904" s="34"/>
      <c r="OXX904" s="35"/>
      <c r="OXY904" s="34"/>
      <c r="OYF904" s="35"/>
      <c r="OYG904" s="34"/>
      <c r="OYN904" s="35"/>
      <c r="OYO904" s="34"/>
      <c r="OYV904" s="35"/>
      <c r="OYW904" s="34"/>
      <c r="OZD904" s="35"/>
      <c r="OZE904" s="34"/>
      <c r="OZL904" s="35"/>
      <c r="OZM904" s="34"/>
      <c r="OZT904" s="35"/>
      <c r="OZU904" s="34"/>
      <c r="PAB904" s="35"/>
      <c r="PAC904" s="34"/>
      <c r="PAJ904" s="35"/>
      <c r="PAK904" s="34"/>
      <c r="PAR904" s="35"/>
      <c r="PAS904" s="34"/>
      <c r="PAZ904" s="35"/>
      <c r="PBA904" s="34"/>
      <c r="PBH904" s="35"/>
      <c r="PBI904" s="34"/>
      <c r="PBP904" s="35"/>
      <c r="PBQ904" s="34"/>
      <c r="PBX904" s="35"/>
      <c r="PBY904" s="34"/>
      <c r="PCF904" s="35"/>
      <c r="PCG904" s="34"/>
      <c r="PCN904" s="35"/>
      <c r="PCO904" s="34"/>
      <c r="PCV904" s="35"/>
      <c r="PCW904" s="34"/>
      <c r="PDD904" s="35"/>
      <c r="PDE904" s="34"/>
      <c r="PDL904" s="35"/>
      <c r="PDM904" s="34"/>
      <c r="PDT904" s="35"/>
      <c r="PDU904" s="34"/>
      <c r="PEB904" s="35"/>
      <c r="PEC904" s="34"/>
      <c r="PEJ904" s="35"/>
      <c r="PEK904" s="34"/>
      <c r="PER904" s="35"/>
      <c r="PES904" s="34"/>
      <c r="PEZ904" s="35"/>
      <c r="PFA904" s="34"/>
      <c r="PFH904" s="35"/>
      <c r="PFI904" s="34"/>
      <c r="PFP904" s="35"/>
      <c r="PFQ904" s="34"/>
      <c r="PFX904" s="35"/>
      <c r="PFY904" s="34"/>
      <c r="PGF904" s="35"/>
      <c r="PGG904" s="34"/>
      <c r="PGN904" s="35"/>
      <c r="PGO904" s="34"/>
      <c r="PGV904" s="35"/>
      <c r="PGW904" s="34"/>
      <c r="PHD904" s="35"/>
      <c r="PHE904" s="34"/>
      <c r="PHL904" s="35"/>
      <c r="PHM904" s="34"/>
      <c r="PHT904" s="35"/>
      <c r="PHU904" s="34"/>
      <c r="PIB904" s="35"/>
      <c r="PIC904" s="34"/>
      <c r="PIJ904" s="35"/>
      <c r="PIK904" s="34"/>
      <c r="PIR904" s="35"/>
      <c r="PIS904" s="34"/>
      <c r="PIZ904" s="35"/>
      <c r="PJA904" s="34"/>
      <c r="PJH904" s="35"/>
      <c r="PJI904" s="34"/>
      <c r="PJP904" s="35"/>
      <c r="PJQ904" s="34"/>
      <c r="PJX904" s="35"/>
      <c r="PJY904" s="34"/>
      <c r="PKF904" s="35"/>
      <c r="PKG904" s="34"/>
      <c r="PKN904" s="35"/>
      <c r="PKO904" s="34"/>
      <c r="PKV904" s="35"/>
      <c r="PKW904" s="34"/>
      <c r="PLD904" s="35"/>
      <c r="PLE904" s="34"/>
      <c r="PLL904" s="35"/>
      <c r="PLM904" s="34"/>
      <c r="PLT904" s="35"/>
      <c r="PLU904" s="34"/>
      <c r="PMB904" s="35"/>
      <c r="PMC904" s="34"/>
      <c r="PMJ904" s="35"/>
      <c r="PMK904" s="34"/>
      <c r="PMR904" s="35"/>
      <c r="PMS904" s="34"/>
      <c r="PMZ904" s="35"/>
      <c r="PNA904" s="34"/>
      <c r="PNH904" s="35"/>
      <c r="PNI904" s="34"/>
      <c r="PNP904" s="35"/>
      <c r="PNQ904" s="34"/>
      <c r="PNX904" s="35"/>
      <c r="PNY904" s="34"/>
      <c r="POF904" s="35"/>
      <c r="POG904" s="34"/>
      <c r="PON904" s="35"/>
      <c r="POO904" s="34"/>
      <c r="POV904" s="35"/>
      <c r="POW904" s="34"/>
      <c r="PPD904" s="35"/>
      <c r="PPE904" s="34"/>
      <c r="PPL904" s="35"/>
      <c r="PPM904" s="34"/>
      <c r="PPT904" s="35"/>
      <c r="PPU904" s="34"/>
      <c r="PQB904" s="35"/>
      <c r="PQC904" s="34"/>
      <c r="PQJ904" s="35"/>
      <c r="PQK904" s="34"/>
      <c r="PQR904" s="35"/>
      <c r="PQS904" s="34"/>
      <c r="PQZ904" s="35"/>
      <c r="PRA904" s="34"/>
      <c r="PRH904" s="35"/>
      <c r="PRI904" s="34"/>
      <c r="PRP904" s="35"/>
      <c r="PRQ904" s="34"/>
      <c r="PRX904" s="35"/>
      <c r="PRY904" s="34"/>
      <c r="PSF904" s="35"/>
      <c r="PSG904" s="34"/>
      <c r="PSN904" s="35"/>
      <c r="PSO904" s="34"/>
      <c r="PSV904" s="35"/>
      <c r="PSW904" s="34"/>
      <c r="PTD904" s="35"/>
      <c r="PTE904" s="34"/>
      <c r="PTL904" s="35"/>
      <c r="PTM904" s="34"/>
      <c r="PTT904" s="35"/>
      <c r="PTU904" s="34"/>
      <c r="PUB904" s="35"/>
      <c r="PUC904" s="34"/>
      <c r="PUJ904" s="35"/>
      <c r="PUK904" s="34"/>
      <c r="PUR904" s="35"/>
      <c r="PUS904" s="34"/>
      <c r="PUZ904" s="35"/>
      <c r="PVA904" s="34"/>
      <c r="PVH904" s="35"/>
      <c r="PVI904" s="34"/>
      <c r="PVP904" s="35"/>
      <c r="PVQ904" s="34"/>
      <c r="PVX904" s="35"/>
      <c r="PVY904" s="34"/>
      <c r="PWF904" s="35"/>
      <c r="PWG904" s="34"/>
      <c r="PWN904" s="35"/>
      <c r="PWO904" s="34"/>
      <c r="PWV904" s="35"/>
      <c r="PWW904" s="34"/>
      <c r="PXD904" s="35"/>
      <c r="PXE904" s="34"/>
      <c r="PXL904" s="35"/>
      <c r="PXM904" s="34"/>
      <c r="PXT904" s="35"/>
      <c r="PXU904" s="34"/>
      <c r="PYB904" s="35"/>
      <c r="PYC904" s="34"/>
      <c r="PYJ904" s="35"/>
      <c r="PYK904" s="34"/>
      <c r="PYR904" s="35"/>
      <c r="PYS904" s="34"/>
      <c r="PYZ904" s="35"/>
      <c r="PZA904" s="34"/>
      <c r="PZH904" s="35"/>
      <c r="PZI904" s="34"/>
      <c r="PZP904" s="35"/>
      <c r="PZQ904" s="34"/>
      <c r="PZX904" s="35"/>
      <c r="PZY904" s="34"/>
      <c r="QAF904" s="35"/>
      <c r="QAG904" s="34"/>
      <c r="QAN904" s="35"/>
      <c r="QAO904" s="34"/>
      <c r="QAV904" s="35"/>
      <c r="QAW904" s="34"/>
      <c r="QBD904" s="35"/>
      <c r="QBE904" s="34"/>
      <c r="QBL904" s="35"/>
      <c r="QBM904" s="34"/>
      <c r="QBT904" s="35"/>
      <c r="QBU904" s="34"/>
      <c r="QCB904" s="35"/>
      <c r="QCC904" s="34"/>
      <c r="QCJ904" s="35"/>
      <c r="QCK904" s="34"/>
      <c r="QCR904" s="35"/>
      <c r="QCS904" s="34"/>
      <c r="QCZ904" s="35"/>
      <c r="QDA904" s="34"/>
      <c r="QDH904" s="35"/>
      <c r="QDI904" s="34"/>
      <c r="QDP904" s="35"/>
      <c r="QDQ904" s="34"/>
      <c r="QDX904" s="35"/>
      <c r="QDY904" s="34"/>
      <c r="QEF904" s="35"/>
      <c r="QEG904" s="34"/>
      <c r="QEN904" s="35"/>
      <c r="QEO904" s="34"/>
      <c r="QEV904" s="35"/>
      <c r="QEW904" s="34"/>
      <c r="QFD904" s="35"/>
      <c r="QFE904" s="34"/>
      <c r="QFL904" s="35"/>
      <c r="QFM904" s="34"/>
      <c r="QFT904" s="35"/>
      <c r="QFU904" s="34"/>
      <c r="QGB904" s="35"/>
      <c r="QGC904" s="34"/>
      <c r="QGJ904" s="35"/>
      <c r="QGK904" s="34"/>
      <c r="QGR904" s="35"/>
      <c r="QGS904" s="34"/>
      <c r="QGZ904" s="35"/>
      <c r="QHA904" s="34"/>
      <c r="QHH904" s="35"/>
      <c r="QHI904" s="34"/>
      <c r="QHP904" s="35"/>
      <c r="QHQ904" s="34"/>
      <c r="QHX904" s="35"/>
      <c r="QHY904" s="34"/>
      <c r="QIF904" s="35"/>
      <c r="QIG904" s="34"/>
      <c r="QIN904" s="35"/>
      <c r="QIO904" s="34"/>
      <c r="QIV904" s="35"/>
      <c r="QIW904" s="34"/>
      <c r="QJD904" s="35"/>
      <c r="QJE904" s="34"/>
      <c r="QJL904" s="35"/>
      <c r="QJM904" s="34"/>
      <c r="QJT904" s="35"/>
      <c r="QJU904" s="34"/>
      <c r="QKB904" s="35"/>
      <c r="QKC904" s="34"/>
      <c r="QKJ904" s="35"/>
      <c r="QKK904" s="34"/>
      <c r="QKR904" s="35"/>
      <c r="QKS904" s="34"/>
      <c r="QKZ904" s="35"/>
      <c r="QLA904" s="34"/>
      <c r="QLH904" s="35"/>
      <c r="QLI904" s="34"/>
      <c r="QLP904" s="35"/>
      <c r="QLQ904" s="34"/>
      <c r="QLX904" s="35"/>
      <c r="QLY904" s="34"/>
      <c r="QMF904" s="35"/>
      <c r="QMG904" s="34"/>
      <c r="QMN904" s="35"/>
      <c r="QMO904" s="34"/>
      <c r="QMV904" s="35"/>
      <c r="QMW904" s="34"/>
      <c r="QND904" s="35"/>
      <c r="QNE904" s="34"/>
      <c r="QNL904" s="35"/>
      <c r="QNM904" s="34"/>
      <c r="QNT904" s="35"/>
      <c r="QNU904" s="34"/>
      <c r="QOB904" s="35"/>
      <c r="QOC904" s="34"/>
      <c r="QOJ904" s="35"/>
      <c r="QOK904" s="34"/>
      <c r="QOR904" s="35"/>
      <c r="QOS904" s="34"/>
      <c r="QOZ904" s="35"/>
      <c r="QPA904" s="34"/>
      <c r="QPH904" s="35"/>
      <c r="QPI904" s="34"/>
      <c r="QPP904" s="35"/>
      <c r="QPQ904" s="34"/>
      <c r="QPX904" s="35"/>
      <c r="QPY904" s="34"/>
      <c r="QQF904" s="35"/>
      <c r="QQG904" s="34"/>
      <c r="QQN904" s="35"/>
      <c r="QQO904" s="34"/>
      <c r="QQV904" s="35"/>
      <c r="QQW904" s="34"/>
      <c r="QRD904" s="35"/>
      <c r="QRE904" s="34"/>
      <c r="QRL904" s="35"/>
      <c r="QRM904" s="34"/>
      <c r="QRT904" s="35"/>
      <c r="QRU904" s="34"/>
      <c r="QSB904" s="35"/>
      <c r="QSC904" s="34"/>
      <c r="QSJ904" s="35"/>
      <c r="QSK904" s="34"/>
      <c r="QSR904" s="35"/>
      <c r="QSS904" s="34"/>
      <c r="QSZ904" s="35"/>
      <c r="QTA904" s="34"/>
      <c r="QTH904" s="35"/>
      <c r="QTI904" s="34"/>
      <c r="QTP904" s="35"/>
      <c r="QTQ904" s="34"/>
      <c r="QTX904" s="35"/>
      <c r="QTY904" s="34"/>
      <c r="QUF904" s="35"/>
      <c r="QUG904" s="34"/>
      <c r="QUN904" s="35"/>
      <c r="QUO904" s="34"/>
      <c r="QUV904" s="35"/>
      <c r="QUW904" s="34"/>
      <c r="QVD904" s="35"/>
      <c r="QVE904" s="34"/>
      <c r="QVL904" s="35"/>
      <c r="QVM904" s="34"/>
      <c r="QVT904" s="35"/>
      <c r="QVU904" s="34"/>
      <c r="QWB904" s="35"/>
      <c r="QWC904" s="34"/>
      <c r="QWJ904" s="35"/>
      <c r="QWK904" s="34"/>
      <c r="QWR904" s="35"/>
      <c r="QWS904" s="34"/>
      <c r="QWZ904" s="35"/>
      <c r="QXA904" s="34"/>
      <c r="QXH904" s="35"/>
      <c r="QXI904" s="34"/>
      <c r="QXP904" s="35"/>
      <c r="QXQ904" s="34"/>
      <c r="QXX904" s="35"/>
      <c r="QXY904" s="34"/>
      <c r="QYF904" s="35"/>
      <c r="QYG904" s="34"/>
      <c r="QYN904" s="35"/>
      <c r="QYO904" s="34"/>
      <c r="QYV904" s="35"/>
      <c r="QYW904" s="34"/>
      <c r="QZD904" s="35"/>
      <c r="QZE904" s="34"/>
      <c r="QZL904" s="35"/>
      <c r="QZM904" s="34"/>
      <c r="QZT904" s="35"/>
      <c r="QZU904" s="34"/>
      <c r="RAB904" s="35"/>
      <c r="RAC904" s="34"/>
      <c r="RAJ904" s="35"/>
      <c r="RAK904" s="34"/>
      <c r="RAR904" s="35"/>
      <c r="RAS904" s="34"/>
      <c r="RAZ904" s="35"/>
      <c r="RBA904" s="34"/>
      <c r="RBH904" s="35"/>
      <c r="RBI904" s="34"/>
      <c r="RBP904" s="35"/>
      <c r="RBQ904" s="34"/>
      <c r="RBX904" s="35"/>
      <c r="RBY904" s="34"/>
      <c r="RCF904" s="35"/>
      <c r="RCG904" s="34"/>
      <c r="RCN904" s="35"/>
      <c r="RCO904" s="34"/>
      <c r="RCV904" s="35"/>
      <c r="RCW904" s="34"/>
      <c r="RDD904" s="35"/>
      <c r="RDE904" s="34"/>
      <c r="RDL904" s="35"/>
      <c r="RDM904" s="34"/>
      <c r="RDT904" s="35"/>
      <c r="RDU904" s="34"/>
      <c r="REB904" s="35"/>
      <c r="REC904" s="34"/>
      <c r="REJ904" s="35"/>
      <c r="REK904" s="34"/>
      <c r="RER904" s="35"/>
      <c r="RES904" s="34"/>
      <c r="REZ904" s="35"/>
      <c r="RFA904" s="34"/>
      <c r="RFH904" s="35"/>
      <c r="RFI904" s="34"/>
      <c r="RFP904" s="35"/>
      <c r="RFQ904" s="34"/>
      <c r="RFX904" s="35"/>
      <c r="RFY904" s="34"/>
      <c r="RGF904" s="35"/>
      <c r="RGG904" s="34"/>
      <c r="RGN904" s="35"/>
      <c r="RGO904" s="34"/>
      <c r="RGV904" s="35"/>
      <c r="RGW904" s="34"/>
      <c r="RHD904" s="35"/>
      <c r="RHE904" s="34"/>
      <c r="RHL904" s="35"/>
      <c r="RHM904" s="34"/>
      <c r="RHT904" s="35"/>
      <c r="RHU904" s="34"/>
      <c r="RIB904" s="35"/>
      <c r="RIC904" s="34"/>
      <c r="RIJ904" s="35"/>
      <c r="RIK904" s="34"/>
      <c r="RIR904" s="35"/>
      <c r="RIS904" s="34"/>
      <c r="RIZ904" s="35"/>
      <c r="RJA904" s="34"/>
      <c r="RJH904" s="35"/>
      <c r="RJI904" s="34"/>
      <c r="RJP904" s="35"/>
      <c r="RJQ904" s="34"/>
      <c r="RJX904" s="35"/>
      <c r="RJY904" s="34"/>
      <c r="RKF904" s="35"/>
      <c r="RKG904" s="34"/>
      <c r="RKN904" s="35"/>
      <c r="RKO904" s="34"/>
      <c r="RKV904" s="35"/>
      <c r="RKW904" s="34"/>
      <c r="RLD904" s="35"/>
      <c r="RLE904" s="34"/>
      <c r="RLL904" s="35"/>
      <c r="RLM904" s="34"/>
      <c r="RLT904" s="35"/>
      <c r="RLU904" s="34"/>
      <c r="RMB904" s="35"/>
      <c r="RMC904" s="34"/>
      <c r="RMJ904" s="35"/>
      <c r="RMK904" s="34"/>
      <c r="RMR904" s="35"/>
      <c r="RMS904" s="34"/>
      <c r="RMZ904" s="35"/>
      <c r="RNA904" s="34"/>
      <c r="RNH904" s="35"/>
      <c r="RNI904" s="34"/>
      <c r="RNP904" s="35"/>
      <c r="RNQ904" s="34"/>
      <c r="RNX904" s="35"/>
      <c r="RNY904" s="34"/>
      <c r="ROF904" s="35"/>
      <c r="ROG904" s="34"/>
      <c r="RON904" s="35"/>
      <c r="ROO904" s="34"/>
      <c r="ROV904" s="35"/>
      <c r="ROW904" s="34"/>
      <c r="RPD904" s="35"/>
      <c r="RPE904" s="34"/>
      <c r="RPL904" s="35"/>
      <c r="RPM904" s="34"/>
      <c r="RPT904" s="35"/>
      <c r="RPU904" s="34"/>
      <c r="RQB904" s="35"/>
      <c r="RQC904" s="34"/>
      <c r="RQJ904" s="35"/>
      <c r="RQK904" s="34"/>
      <c r="RQR904" s="35"/>
      <c r="RQS904" s="34"/>
      <c r="RQZ904" s="35"/>
      <c r="RRA904" s="34"/>
      <c r="RRH904" s="35"/>
      <c r="RRI904" s="34"/>
      <c r="RRP904" s="35"/>
      <c r="RRQ904" s="34"/>
      <c r="RRX904" s="35"/>
      <c r="RRY904" s="34"/>
      <c r="RSF904" s="35"/>
      <c r="RSG904" s="34"/>
      <c r="RSN904" s="35"/>
      <c r="RSO904" s="34"/>
      <c r="RSV904" s="35"/>
      <c r="RSW904" s="34"/>
      <c r="RTD904" s="35"/>
      <c r="RTE904" s="34"/>
      <c r="RTL904" s="35"/>
      <c r="RTM904" s="34"/>
      <c r="RTT904" s="35"/>
      <c r="RTU904" s="34"/>
      <c r="RUB904" s="35"/>
      <c r="RUC904" s="34"/>
      <c r="RUJ904" s="35"/>
      <c r="RUK904" s="34"/>
      <c r="RUR904" s="35"/>
      <c r="RUS904" s="34"/>
      <c r="RUZ904" s="35"/>
      <c r="RVA904" s="34"/>
      <c r="RVH904" s="35"/>
      <c r="RVI904" s="34"/>
      <c r="RVP904" s="35"/>
      <c r="RVQ904" s="34"/>
      <c r="RVX904" s="35"/>
      <c r="RVY904" s="34"/>
      <c r="RWF904" s="35"/>
      <c r="RWG904" s="34"/>
      <c r="RWN904" s="35"/>
      <c r="RWO904" s="34"/>
      <c r="RWV904" s="35"/>
      <c r="RWW904" s="34"/>
      <c r="RXD904" s="35"/>
      <c r="RXE904" s="34"/>
      <c r="RXL904" s="35"/>
      <c r="RXM904" s="34"/>
      <c r="RXT904" s="35"/>
      <c r="RXU904" s="34"/>
      <c r="RYB904" s="35"/>
      <c r="RYC904" s="34"/>
      <c r="RYJ904" s="35"/>
      <c r="RYK904" s="34"/>
      <c r="RYR904" s="35"/>
      <c r="RYS904" s="34"/>
      <c r="RYZ904" s="35"/>
      <c r="RZA904" s="34"/>
      <c r="RZH904" s="35"/>
      <c r="RZI904" s="34"/>
      <c r="RZP904" s="35"/>
      <c r="RZQ904" s="34"/>
      <c r="RZX904" s="35"/>
      <c r="RZY904" s="34"/>
      <c r="SAF904" s="35"/>
      <c r="SAG904" s="34"/>
      <c r="SAN904" s="35"/>
      <c r="SAO904" s="34"/>
      <c r="SAV904" s="35"/>
      <c r="SAW904" s="34"/>
      <c r="SBD904" s="35"/>
      <c r="SBE904" s="34"/>
      <c r="SBL904" s="35"/>
      <c r="SBM904" s="34"/>
      <c r="SBT904" s="35"/>
      <c r="SBU904" s="34"/>
      <c r="SCB904" s="35"/>
      <c r="SCC904" s="34"/>
      <c r="SCJ904" s="35"/>
      <c r="SCK904" s="34"/>
      <c r="SCR904" s="35"/>
      <c r="SCS904" s="34"/>
      <c r="SCZ904" s="35"/>
      <c r="SDA904" s="34"/>
      <c r="SDH904" s="35"/>
      <c r="SDI904" s="34"/>
      <c r="SDP904" s="35"/>
      <c r="SDQ904" s="34"/>
      <c r="SDX904" s="35"/>
      <c r="SDY904" s="34"/>
      <c r="SEF904" s="35"/>
      <c r="SEG904" s="34"/>
      <c r="SEN904" s="35"/>
      <c r="SEO904" s="34"/>
      <c r="SEV904" s="35"/>
      <c r="SEW904" s="34"/>
      <c r="SFD904" s="35"/>
      <c r="SFE904" s="34"/>
      <c r="SFL904" s="35"/>
      <c r="SFM904" s="34"/>
      <c r="SFT904" s="35"/>
      <c r="SFU904" s="34"/>
      <c r="SGB904" s="35"/>
      <c r="SGC904" s="34"/>
      <c r="SGJ904" s="35"/>
      <c r="SGK904" s="34"/>
      <c r="SGR904" s="35"/>
      <c r="SGS904" s="34"/>
      <c r="SGZ904" s="35"/>
      <c r="SHA904" s="34"/>
      <c r="SHH904" s="35"/>
      <c r="SHI904" s="34"/>
      <c r="SHP904" s="35"/>
      <c r="SHQ904" s="34"/>
      <c r="SHX904" s="35"/>
      <c r="SHY904" s="34"/>
      <c r="SIF904" s="35"/>
      <c r="SIG904" s="34"/>
      <c r="SIN904" s="35"/>
      <c r="SIO904" s="34"/>
      <c r="SIV904" s="35"/>
      <c r="SIW904" s="34"/>
      <c r="SJD904" s="35"/>
      <c r="SJE904" s="34"/>
      <c r="SJL904" s="35"/>
      <c r="SJM904" s="34"/>
      <c r="SJT904" s="35"/>
      <c r="SJU904" s="34"/>
      <c r="SKB904" s="35"/>
      <c r="SKC904" s="34"/>
      <c r="SKJ904" s="35"/>
      <c r="SKK904" s="34"/>
      <c r="SKR904" s="35"/>
      <c r="SKS904" s="34"/>
      <c r="SKZ904" s="35"/>
      <c r="SLA904" s="34"/>
      <c r="SLH904" s="35"/>
      <c r="SLI904" s="34"/>
      <c r="SLP904" s="35"/>
      <c r="SLQ904" s="34"/>
      <c r="SLX904" s="35"/>
      <c r="SLY904" s="34"/>
      <c r="SMF904" s="35"/>
      <c r="SMG904" s="34"/>
      <c r="SMN904" s="35"/>
      <c r="SMO904" s="34"/>
      <c r="SMV904" s="35"/>
      <c r="SMW904" s="34"/>
      <c r="SND904" s="35"/>
      <c r="SNE904" s="34"/>
      <c r="SNL904" s="35"/>
      <c r="SNM904" s="34"/>
      <c r="SNT904" s="35"/>
      <c r="SNU904" s="34"/>
      <c r="SOB904" s="35"/>
      <c r="SOC904" s="34"/>
      <c r="SOJ904" s="35"/>
      <c r="SOK904" s="34"/>
      <c r="SOR904" s="35"/>
      <c r="SOS904" s="34"/>
      <c r="SOZ904" s="35"/>
      <c r="SPA904" s="34"/>
      <c r="SPH904" s="35"/>
      <c r="SPI904" s="34"/>
      <c r="SPP904" s="35"/>
      <c r="SPQ904" s="34"/>
      <c r="SPX904" s="35"/>
      <c r="SPY904" s="34"/>
      <c r="SQF904" s="35"/>
      <c r="SQG904" s="34"/>
      <c r="SQN904" s="35"/>
      <c r="SQO904" s="34"/>
      <c r="SQV904" s="35"/>
      <c r="SQW904" s="34"/>
      <c r="SRD904" s="35"/>
      <c r="SRE904" s="34"/>
      <c r="SRL904" s="35"/>
      <c r="SRM904" s="34"/>
      <c r="SRT904" s="35"/>
      <c r="SRU904" s="34"/>
      <c r="SSB904" s="35"/>
      <c r="SSC904" s="34"/>
      <c r="SSJ904" s="35"/>
      <c r="SSK904" s="34"/>
      <c r="SSR904" s="35"/>
      <c r="SSS904" s="34"/>
      <c r="SSZ904" s="35"/>
      <c r="STA904" s="34"/>
      <c r="STH904" s="35"/>
      <c r="STI904" s="34"/>
      <c r="STP904" s="35"/>
      <c r="STQ904" s="34"/>
      <c r="STX904" s="35"/>
      <c r="STY904" s="34"/>
      <c r="SUF904" s="35"/>
      <c r="SUG904" s="34"/>
      <c r="SUN904" s="35"/>
      <c r="SUO904" s="34"/>
      <c r="SUV904" s="35"/>
      <c r="SUW904" s="34"/>
      <c r="SVD904" s="35"/>
      <c r="SVE904" s="34"/>
      <c r="SVL904" s="35"/>
      <c r="SVM904" s="34"/>
      <c r="SVT904" s="35"/>
      <c r="SVU904" s="34"/>
      <c r="SWB904" s="35"/>
      <c r="SWC904" s="34"/>
      <c r="SWJ904" s="35"/>
      <c r="SWK904" s="34"/>
      <c r="SWR904" s="35"/>
      <c r="SWS904" s="34"/>
      <c r="SWZ904" s="35"/>
      <c r="SXA904" s="34"/>
      <c r="SXH904" s="35"/>
      <c r="SXI904" s="34"/>
      <c r="SXP904" s="35"/>
      <c r="SXQ904" s="34"/>
      <c r="SXX904" s="35"/>
      <c r="SXY904" s="34"/>
      <c r="SYF904" s="35"/>
      <c r="SYG904" s="34"/>
      <c r="SYN904" s="35"/>
      <c r="SYO904" s="34"/>
      <c r="SYV904" s="35"/>
      <c r="SYW904" s="34"/>
      <c r="SZD904" s="35"/>
      <c r="SZE904" s="34"/>
      <c r="SZL904" s="35"/>
      <c r="SZM904" s="34"/>
      <c r="SZT904" s="35"/>
      <c r="SZU904" s="34"/>
      <c r="TAB904" s="35"/>
      <c r="TAC904" s="34"/>
      <c r="TAJ904" s="35"/>
      <c r="TAK904" s="34"/>
      <c r="TAR904" s="35"/>
      <c r="TAS904" s="34"/>
      <c r="TAZ904" s="35"/>
      <c r="TBA904" s="34"/>
      <c r="TBH904" s="35"/>
      <c r="TBI904" s="34"/>
      <c r="TBP904" s="35"/>
      <c r="TBQ904" s="34"/>
      <c r="TBX904" s="35"/>
      <c r="TBY904" s="34"/>
      <c r="TCF904" s="35"/>
      <c r="TCG904" s="34"/>
      <c r="TCN904" s="35"/>
      <c r="TCO904" s="34"/>
      <c r="TCV904" s="35"/>
      <c r="TCW904" s="34"/>
      <c r="TDD904" s="35"/>
      <c r="TDE904" s="34"/>
      <c r="TDL904" s="35"/>
      <c r="TDM904" s="34"/>
      <c r="TDT904" s="35"/>
      <c r="TDU904" s="34"/>
      <c r="TEB904" s="35"/>
      <c r="TEC904" s="34"/>
      <c r="TEJ904" s="35"/>
      <c r="TEK904" s="34"/>
      <c r="TER904" s="35"/>
      <c r="TES904" s="34"/>
      <c r="TEZ904" s="35"/>
      <c r="TFA904" s="34"/>
      <c r="TFH904" s="35"/>
      <c r="TFI904" s="34"/>
      <c r="TFP904" s="35"/>
      <c r="TFQ904" s="34"/>
      <c r="TFX904" s="35"/>
      <c r="TFY904" s="34"/>
      <c r="TGF904" s="35"/>
      <c r="TGG904" s="34"/>
      <c r="TGN904" s="35"/>
      <c r="TGO904" s="34"/>
      <c r="TGV904" s="35"/>
      <c r="TGW904" s="34"/>
      <c r="THD904" s="35"/>
      <c r="THE904" s="34"/>
      <c r="THL904" s="35"/>
      <c r="THM904" s="34"/>
      <c r="THT904" s="35"/>
      <c r="THU904" s="34"/>
      <c r="TIB904" s="35"/>
      <c r="TIC904" s="34"/>
      <c r="TIJ904" s="35"/>
      <c r="TIK904" s="34"/>
      <c r="TIR904" s="35"/>
      <c r="TIS904" s="34"/>
      <c r="TIZ904" s="35"/>
      <c r="TJA904" s="34"/>
      <c r="TJH904" s="35"/>
      <c r="TJI904" s="34"/>
      <c r="TJP904" s="35"/>
      <c r="TJQ904" s="34"/>
      <c r="TJX904" s="35"/>
      <c r="TJY904" s="34"/>
      <c r="TKF904" s="35"/>
      <c r="TKG904" s="34"/>
      <c r="TKN904" s="35"/>
      <c r="TKO904" s="34"/>
      <c r="TKV904" s="35"/>
      <c r="TKW904" s="34"/>
      <c r="TLD904" s="35"/>
      <c r="TLE904" s="34"/>
      <c r="TLL904" s="35"/>
      <c r="TLM904" s="34"/>
      <c r="TLT904" s="35"/>
      <c r="TLU904" s="34"/>
      <c r="TMB904" s="35"/>
      <c r="TMC904" s="34"/>
      <c r="TMJ904" s="35"/>
      <c r="TMK904" s="34"/>
      <c r="TMR904" s="35"/>
      <c r="TMS904" s="34"/>
      <c r="TMZ904" s="35"/>
      <c r="TNA904" s="34"/>
      <c r="TNH904" s="35"/>
      <c r="TNI904" s="34"/>
      <c r="TNP904" s="35"/>
      <c r="TNQ904" s="34"/>
      <c r="TNX904" s="35"/>
      <c r="TNY904" s="34"/>
      <c r="TOF904" s="35"/>
      <c r="TOG904" s="34"/>
      <c r="TON904" s="35"/>
      <c r="TOO904" s="34"/>
      <c r="TOV904" s="35"/>
      <c r="TOW904" s="34"/>
      <c r="TPD904" s="35"/>
      <c r="TPE904" s="34"/>
      <c r="TPL904" s="35"/>
      <c r="TPM904" s="34"/>
      <c r="TPT904" s="35"/>
      <c r="TPU904" s="34"/>
      <c r="TQB904" s="35"/>
      <c r="TQC904" s="34"/>
      <c r="TQJ904" s="35"/>
      <c r="TQK904" s="34"/>
      <c r="TQR904" s="35"/>
      <c r="TQS904" s="34"/>
      <c r="TQZ904" s="35"/>
      <c r="TRA904" s="34"/>
      <c r="TRH904" s="35"/>
      <c r="TRI904" s="34"/>
      <c r="TRP904" s="35"/>
      <c r="TRQ904" s="34"/>
      <c r="TRX904" s="35"/>
      <c r="TRY904" s="34"/>
      <c r="TSF904" s="35"/>
      <c r="TSG904" s="34"/>
      <c r="TSN904" s="35"/>
      <c r="TSO904" s="34"/>
      <c r="TSV904" s="35"/>
      <c r="TSW904" s="34"/>
      <c r="TTD904" s="35"/>
      <c r="TTE904" s="34"/>
      <c r="TTL904" s="35"/>
      <c r="TTM904" s="34"/>
      <c r="TTT904" s="35"/>
      <c r="TTU904" s="34"/>
      <c r="TUB904" s="35"/>
      <c r="TUC904" s="34"/>
      <c r="TUJ904" s="35"/>
      <c r="TUK904" s="34"/>
      <c r="TUR904" s="35"/>
      <c r="TUS904" s="34"/>
      <c r="TUZ904" s="35"/>
      <c r="TVA904" s="34"/>
      <c r="TVH904" s="35"/>
      <c r="TVI904" s="34"/>
      <c r="TVP904" s="35"/>
      <c r="TVQ904" s="34"/>
      <c r="TVX904" s="35"/>
      <c r="TVY904" s="34"/>
      <c r="TWF904" s="35"/>
      <c r="TWG904" s="34"/>
      <c r="TWN904" s="35"/>
      <c r="TWO904" s="34"/>
      <c r="TWV904" s="35"/>
      <c r="TWW904" s="34"/>
      <c r="TXD904" s="35"/>
      <c r="TXE904" s="34"/>
      <c r="TXL904" s="35"/>
      <c r="TXM904" s="34"/>
      <c r="TXT904" s="35"/>
      <c r="TXU904" s="34"/>
      <c r="TYB904" s="35"/>
      <c r="TYC904" s="34"/>
      <c r="TYJ904" s="35"/>
      <c r="TYK904" s="34"/>
      <c r="TYR904" s="35"/>
      <c r="TYS904" s="34"/>
      <c r="TYZ904" s="35"/>
      <c r="TZA904" s="34"/>
      <c r="TZH904" s="35"/>
      <c r="TZI904" s="34"/>
      <c r="TZP904" s="35"/>
      <c r="TZQ904" s="34"/>
      <c r="TZX904" s="35"/>
      <c r="TZY904" s="34"/>
      <c r="UAF904" s="35"/>
      <c r="UAG904" s="34"/>
      <c r="UAN904" s="35"/>
      <c r="UAO904" s="34"/>
      <c r="UAV904" s="35"/>
      <c r="UAW904" s="34"/>
      <c r="UBD904" s="35"/>
      <c r="UBE904" s="34"/>
      <c r="UBL904" s="35"/>
      <c r="UBM904" s="34"/>
      <c r="UBT904" s="35"/>
      <c r="UBU904" s="34"/>
      <c r="UCB904" s="35"/>
      <c r="UCC904" s="34"/>
      <c r="UCJ904" s="35"/>
      <c r="UCK904" s="34"/>
      <c r="UCR904" s="35"/>
      <c r="UCS904" s="34"/>
      <c r="UCZ904" s="35"/>
      <c r="UDA904" s="34"/>
      <c r="UDH904" s="35"/>
      <c r="UDI904" s="34"/>
      <c r="UDP904" s="35"/>
      <c r="UDQ904" s="34"/>
      <c r="UDX904" s="35"/>
      <c r="UDY904" s="34"/>
      <c r="UEF904" s="35"/>
      <c r="UEG904" s="34"/>
      <c r="UEN904" s="35"/>
      <c r="UEO904" s="34"/>
      <c r="UEV904" s="35"/>
      <c r="UEW904" s="34"/>
      <c r="UFD904" s="35"/>
      <c r="UFE904" s="34"/>
      <c r="UFL904" s="35"/>
      <c r="UFM904" s="34"/>
      <c r="UFT904" s="35"/>
      <c r="UFU904" s="34"/>
      <c r="UGB904" s="35"/>
      <c r="UGC904" s="34"/>
      <c r="UGJ904" s="35"/>
      <c r="UGK904" s="34"/>
      <c r="UGR904" s="35"/>
      <c r="UGS904" s="34"/>
      <c r="UGZ904" s="35"/>
      <c r="UHA904" s="34"/>
      <c r="UHH904" s="35"/>
      <c r="UHI904" s="34"/>
      <c r="UHP904" s="35"/>
      <c r="UHQ904" s="34"/>
      <c r="UHX904" s="35"/>
      <c r="UHY904" s="34"/>
      <c r="UIF904" s="35"/>
      <c r="UIG904" s="34"/>
      <c r="UIN904" s="35"/>
      <c r="UIO904" s="34"/>
      <c r="UIV904" s="35"/>
      <c r="UIW904" s="34"/>
      <c r="UJD904" s="35"/>
      <c r="UJE904" s="34"/>
      <c r="UJL904" s="35"/>
      <c r="UJM904" s="34"/>
      <c r="UJT904" s="35"/>
      <c r="UJU904" s="34"/>
      <c r="UKB904" s="35"/>
      <c r="UKC904" s="34"/>
      <c r="UKJ904" s="35"/>
      <c r="UKK904" s="34"/>
      <c r="UKR904" s="35"/>
      <c r="UKS904" s="34"/>
      <c r="UKZ904" s="35"/>
      <c r="ULA904" s="34"/>
      <c r="ULH904" s="35"/>
      <c r="ULI904" s="34"/>
      <c r="ULP904" s="35"/>
      <c r="ULQ904" s="34"/>
      <c r="ULX904" s="35"/>
      <c r="ULY904" s="34"/>
      <c r="UMF904" s="35"/>
      <c r="UMG904" s="34"/>
      <c r="UMN904" s="35"/>
      <c r="UMO904" s="34"/>
      <c r="UMV904" s="35"/>
      <c r="UMW904" s="34"/>
      <c r="UND904" s="35"/>
      <c r="UNE904" s="34"/>
      <c r="UNL904" s="35"/>
      <c r="UNM904" s="34"/>
      <c r="UNT904" s="35"/>
      <c r="UNU904" s="34"/>
      <c r="UOB904" s="35"/>
      <c r="UOC904" s="34"/>
      <c r="UOJ904" s="35"/>
      <c r="UOK904" s="34"/>
      <c r="UOR904" s="35"/>
      <c r="UOS904" s="34"/>
      <c r="UOZ904" s="35"/>
      <c r="UPA904" s="34"/>
      <c r="UPH904" s="35"/>
      <c r="UPI904" s="34"/>
      <c r="UPP904" s="35"/>
      <c r="UPQ904" s="34"/>
      <c r="UPX904" s="35"/>
      <c r="UPY904" s="34"/>
      <c r="UQF904" s="35"/>
      <c r="UQG904" s="34"/>
      <c r="UQN904" s="35"/>
      <c r="UQO904" s="34"/>
      <c r="UQV904" s="35"/>
      <c r="UQW904" s="34"/>
      <c r="URD904" s="35"/>
      <c r="URE904" s="34"/>
      <c r="URL904" s="35"/>
      <c r="URM904" s="34"/>
      <c r="URT904" s="35"/>
      <c r="URU904" s="34"/>
      <c r="USB904" s="35"/>
      <c r="USC904" s="34"/>
      <c r="USJ904" s="35"/>
      <c r="USK904" s="34"/>
      <c r="USR904" s="35"/>
      <c r="USS904" s="34"/>
      <c r="USZ904" s="35"/>
      <c r="UTA904" s="34"/>
      <c r="UTH904" s="35"/>
      <c r="UTI904" s="34"/>
      <c r="UTP904" s="35"/>
      <c r="UTQ904" s="34"/>
      <c r="UTX904" s="35"/>
      <c r="UTY904" s="34"/>
      <c r="UUF904" s="35"/>
      <c r="UUG904" s="34"/>
      <c r="UUN904" s="35"/>
      <c r="UUO904" s="34"/>
      <c r="UUV904" s="35"/>
      <c r="UUW904" s="34"/>
      <c r="UVD904" s="35"/>
      <c r="UVE904" s="34"/>
      <c r="UVL904" s="35"/>
      <c r="UVM904" s="34"/>
      <c r="UVT904" s="35"/>
      <c r="UVU904" s="34"/>
      <c r="UWB904" s="35"/>
      <c r="UWC904" s="34"/>
      <c r="UWJ904" s="35"/>
      <c r="UWK904" s="34"/>
      <c r="UWR904" s="35"/>
      <c r="UWS904" s="34"/>
      <c r="UWZ904" s="35"/>
      <c r="UXA904" s="34"/>
      <c r="UXH904" s="35"/>
      <c r="UXI904" s="34"/>
      <c r="UXP904" s="35"/>
      <c r="UXQ904" s="34"/>
      <c r="UXX904" s="35"/>
      <c r="UXY904" s="34"/>
      <c r="UYF904" s="35"/>
      <c r="UYG904" s="34"/>
      <c r="UYN904" s="35"/>
      <c r="UYO904" s="34"/>
      <c r="UYV904" s="35"/>
      <c r="UYW904" s="34"/>
      <c r="UZD904" s="35"/>
      <c r="UZE904" s="34"/>
      <c r="UZL904" s="35"/>
      <c r="UZM904" s="34"/>
      <c r="UZT904" s="35"/>
      <c r="UZU904" s="34"/>
      <c r="VAB904" s="35"/>
      <c r="VAC904" s="34"/>
      <c r="VAJ904" s="35"/>
      <c r="VAK904" s="34"/>
      <c r="VAR904" s="35"/>
      <c r="VAS904" s="34"/>
      <c r="VAZ904" s="35"/>
      <c r="VBA904" s="34"/>
      <c r="VBH904" s="35"/>
      <c r="VBI904" s="34"/>
      <c r="VBP904" s="35"/>
      <c r="VBQ904" s="34"/>
      <c r="VBX904" s="35"/>
      <c r="VBY904" s="34"/>
      <c r="VCF904" s="35"/>
      <c r="VCG904" s="34"/>
      <c r="VCN904" s="35"/>
      <c r="VCO904" s="34"/>
      <c r="VCV904" s="35"/>
      <c r="VCW904" s="34"/>
      <c r="VDD904" s="35"/>
      <c r="VDE904" s="34"/>
      <c r="VDL904" s="35"/>
      <c r="VDM904" s="34"/>
      <c r="VDT904" s="35"/>
      <c r="VDU904" s="34"/>
      <c r="VEB904" s="35"/>
      <c r="VEC904" s="34"/>
      <c r="VEJ904" s="35"/>
      <c r="VEK904" s="34"/>
      <c r="VER904" s="35"/>
      <c r="VES904" s="34"/>
      <c r="VEZ904" s="35"/>
      <c r="VFA904" s="34"/>
      <c r="VFH904" s="35"/>
      <c r="VFI904" s="34"/>
      <c r="VFP904" s="35"/>
      <c r="VFQ904" s="34"/>
      <c r="VFX904" s="35"/>
      <c r="VFY904" s="34"/>
      <c r="VGF904" s="35"/>
      <c r="VGG904" s="34"/>
      <c r="VGN904" s="35"/>
      <c r="VGO904" s="34"/>
      <c r="VGV904" s="35"/>
      <c r="VGW904" s="34"/>
      <c r="VHD904" s="35"/>
      <c r="VHE904" s="34"/>
      <c r="VHL904" s="35"/>
      <c r="VHM904" s="34"/>
      <c r="VHT904" s="35"/>
      <c r="VHU904" s="34"/>
      <c r="VIB904" s="35"/>
      <c r="VIC904" s="34"/>
      <c r="VIJ904" s="35"/>
      <c r="VIK904" s="34"/>
      <c r="VIR904" s="35"/>
      <c r="VIS904" s="34"/>
      <c r="VIZ904" s="35"/>
      <c r="VJA904" s="34"/>
      <c r="VJH904" s="35"/>
      <c r="VJI904" s="34"/>
      <c r="VJP904" s="35"/>
      <c r="VJQ904" s="34"/>
      <c r="VJX904" s="35"/>
      <c r="VJY904" s="34"/>
      <c r="VKF904" s="35"/>
      <c r="VKG904" s="34"/>
      <c r="VKN904" s="35"/>
      <c r="VKO904" s="34"/>
      <c r="VKV904" s="35"/>
      <c r="VKW904" s="34"/>
      <c r="VLD904" s="35"/>
      <c r="VLE904" s="34"/>
      <c r="VLL904" s="35"/>
      <c r="VLM904" s="34"/>
      <c r="VLT904" s="35"/>
      <c r="VLU904" s="34"/>
      <c r="VMB904" s="35"/>
      <c r="VMC904" s="34"/>
      <c r="VMJ904" s="35"/>
      <c r="VMK904" s="34"/>
      <c r="VMR904" s="35"/>
      <c r="VMS904" s="34"/>
      <c r="VMZ904" s="35"/>
      <c r="VNA904" s="34"/>
      <c r="VNH904" s="35"/>
      <c r="VNI904" s="34"/>
      <c r="VNP904" s="35"/>
      <c r="VNQ904" s="34"/>
      <c r="VNX904" s="35"/>
      <c r="VNY904" s="34"/>
      <c r="VOF904" s="35"/>
      <c r="VOG904" s="34"/>
      <c r="VON904" s="35"/>
      <c r="VOO904" s="34"/>
      <c r="VOV904" s="35"/>
      <c r="VOW904" s="34"/>
      <c r="VPD904" s="35"/>
      <c r="VPE904" s="34"/>
      <c r="VPL904" s="35"/>
      <c r="VPM904" s="34"/>
      <c r="VPT904" s="35"/>
      <c r="VPU904" s="34"/>
      <c r="VQB904" s="35"/>
      <c r="VQC904" s="34"/>
      <c r="VQJ904" s="35"/>
      <c r="VQK904" s="34"/>
      <c r="VQR904" s="35"/>
      <c r="VQS904" s="34"/>
      <c r="VQZ904" s="35"/>
      <c r="VRA904" s="34"/>
      <c r="VRH904" s="35"/>
      <c r="VRI904" s="34"/>
      <c r="VRP904" s="35"/>
      <c r="VRQ904" s="34"/>
      <c r="VRX904" s="35"/>
      <c r="VRY904" s="34"/>
      <c r="VSF904" s="35"/>
      <c r="VSG904" s="34"/>
      <c r="VSN904" s="35"/>
      <c r="VSO904" s="34"/>
      <c r="VSV904" s="35"/>
      <c r="VSW904" s="34"/>
      <c r="VTD904" s="35"/>
      <c r="VTE904" s="34"/>
      <c r="VTL904" s="35"/>
      <c r="VTM904" s="34"/>
      <c r="VTT904" s="35"/>
      <c r="VTU904" s="34"/>
      <c r="VUB904" s="35"/>
      <c r="VUC904" s="34"/>
      <c r="VUJ904" s="35"/>
      <c r="VUK904" s="34"/>
      <c r="VUR904" s="35"/>
      <c r="VUS904" s="34"/>
      <c r="VUZ904" s="35"/>
      <c r="VVA904" s="34"/>
      <c r="VVH904" s="35"/>
      <c r="VVI904" s="34"/>
      <c r="VVP904" s="35"/>
      <c r="VVQ904" s="34"/>
      <c r="VVX904" s="35"/>
      <c r="VVY904" s="34"/>
      <c r="VWF904" s="35"/>
      <c r="VWG904" s="34"/>
      <c r="VWN904" s="35"/>
      <c r="VWO904" s="34"/>
      <c r="VWV904" s="35"/>
      <c r="VWW904" s="34"/>
      <c r="VXD904" s="35"/>
      <c r="VXE904" s="34"/>
      <c r="VXL904" s="35"/>
      <c r="VXM904" s="34"/>
      <c r="VXT904" s="35"/>
      <c r="VXU904" s="34"/>
      <c r="VYB904" s="35"/>
      <c r="VYC904" s="34"/>
      <c r="VYJ904" s="35"/>
      <c r="VYK904" s="34"/>
      <c r="VYR904" s="35"/>
      <c r="VYS904" s="34"/>
      <c r="VYZ904" s="35"/>
      <c r="VZA904" s="34"/>
      <c r="VZH904" s="35"/>
      <c r="VZI904" s="34"/>
      <c r="VZP904" s="35"/>
      <c r="VZQ904" s="34"/>
      <c r="VZX904" s="35"/>
      <c r="VZY904" s="34"/>
      <c r="WAF904" s="35"/>
      <c r="WAG904" s="34"/>
      <c r="WAN904" s="35"/>
      <c r="WAO904" s="34"/>
      <c r="WAV904" s="35"/>
      <c r="WAW904" s="34"/>
      <c r="WBD904" s="35"/>
      <c r="WBE904" s="34"/>
      <c r="WBL904" s="35"/>
      <c r="WBM904" s="34"/>
      <c r="WBT904" s="35"/>
      <c r="WBU904" s="34"/>
      <c r="WCB904" s="35"/>
      <c r="WCC904" s="34"/>
      <c r="WCJ904" s="35"/>
      <c r="WCK904" s="34"/>
      <c r="WCR904" s="35"/>
      <c r="WCS904" s="34"/>
      <c r="WCZ904" s="35"/>
      <c r="WDA904" s="34"/>
      <c r="WDH904" s="35"/>
      <c r="WDI904" s="34"/>
      <c r="WDP904" s="35"/>
      <c r="WDQ904" s="34"/>
      <c r="WDX904" s="35"/>
      <c r="WDY904" s="34"/>
      <c r="WEF904" s="35"/>
      <c r="WEG904" s="34"/>
      <c r="WEN904" s="35"/>
      <c r="WEO904" s="34"/>
      <c r="WEV904" s="35"/>
      <c r="WEW904" s="34"/>
      <c r="WFD904" s="35"/>
      <c r="WFE904" s="34"/>
      <c r="WFL904" s="35"/>
      <c r="WFM904" s="34"/>
      <c r="WFT904" s="35"/>
      <c r="WFU904" s="34"/>
      <c r="WGB904" s="35"/>
      <c r="WGC904" s="34"/>
      <c r="WGJ904" s="35"/>
      <c r="WGK904" s="34"/>
      <c r="WGR904" s="35"/>
      <c r="WGS904" s="34"/>
      <c r="WGZ904" s="35"/>
      <c r="WHA904" s="34"/>
      <c r="WHH904" s="35"/>
      <c r="WHI904" s="34"/>
      <c r="WHP904" s="35"/>
      <c r="WHQ904" s="34"/>
      <c r="WHX904" s="35"/>
      <c r="WHY904" s="34"/>
      <c r="WIF904" s="35"/>
      <c r="WIG904" s="34"/>
      <c r="WIN904" s="35"/>
      <c r="WIO904" s="34"/>
      <c r="WIV904" s="35"/>
      <c r="WIW904" s="34"/>
      <c r="WJD904" s="35"/>
      <c r="WJE904" s="34"/>
      <c r="WJL904" s="35"/>
      <c r="WJM904" s="34"/>
      <c r="WJT904" s="35"/>
      <c r="WJU904" s="34"/>
      <c r="WKB904" s="35"/>
      <c r="WKC904" s="34"/>
      <c r="WKJ904" s="35"/>
      <c r="WKK904" s="34"/>
      <c r="WKR904" s="35"/>
      <c r="WKS904" s="34"/>
      <c r="WKZ904" s="35"/>
      <c r="WLA904" s="34"/>
      <c r="WLH904" s="35"/>
      <c r="WLI904" s="34"/>
      <c r="WLP904" s="35"/>
      <c r="WLQ904" s="34"/>
      <c r="WLX904" s="35"/>
      <c r="WLY904" s="34"/>
      <c r="WMF904" s="35"/>
      <c r="WMG904" s="34"/>
      <c r="WMN904" s="35"/>
      <c r="WMO904" s="34"/>
      <c r="WMV904" s="35"/>
      <c r="WMW904" s="34"/>
      <c r="WND904" s="35"/>
      <c r="WNE904" s="34"/>
      <c r="WNL904" s="35"/>
      <c r="WNM904" s="34"/>
      <c r="WNT904" s="35"/>
      <c r="WNU904" s="34"/>
      <c r="WOB904" s="35"/>
      <c r="WOC904" s="34"/>
      <c r="WOJ904" s="35"/>
      <c r="WOK904" s="34"/>
      <c r="WOR904" s="35"/>
      <c r="WOS904" s="34"/>
      <c r="WOZ904" s="35"/>
      <c r="WPA904" s="34"/>
      <c r="WPH904" s="35"/>
      <c r="WPI904" s="34"/>
      <c r="WPP904" s="35"/>
      <c r="WPQ904" s="34"/>
      <c r="WPX904" s="35"/>
      <c r="WPY904" s="34"/>
      <c r="WQF904" s="35"/>
      <c r="WQG904" s="34"/>
      <c r="WQN904" s="35"/>
      <c r="WQO904" s="34"/>
      <c r="WQV904" s="35"/>
      <c r="WQW904" s="34"/>
      <c r="WRD904" s="35"/>
      <c r="WRE904" s="34"/>
      <c r="WRL904" s="35"/>
      <c r="WRM904" s="34"/>
      <c r="WRT904" s="35"/>
      <c r="WRU904" s="34"/>
      <c r="WSB904" s="35"/>
      <c r="WSC904" s="34"/>
      <c r="WSJ904" s="35"/>
      <c r="WSK904" s="34"/>
      <c r="WSR904" s="35"/>
      <c r="WSS904" s="34"/>
      <c r="WSZ904" s="35"/>
      <c r="WTA904" s="34"/>
      <c r="WTH904" s="35"/>
      <c r="WTI904" s="34"/>
      <c r="WTP904" s="35"/>
      <c r="WTQ904" s="34"/>
      <c r="WTX904" s="35"/>
      <c r="WTY904" s="34"/>
      <c r="WUF904" s="35"/>
      <c r="WUG904" s="34"/>
      <c r="WUN904" s="35"/>
      <c r="WUO904" s="34"/>
      <c r="WUV904" s="35"/>
      <c r="WUW904" s="34"/>
      <c r="WVD904" s="35"/>
      <c r="WVE904" s="34"/>
      <c r="WVL904" s="35"/>
      <c r="WVM904" s="34"/>
      <c r="WVT904" s="35"/>
      <c r="WVU904" s="34"/>
      <c r="WWB904" s="35"/>
      <c r="WWC904" s="34"/>
      <c r="WWJ904" s="35"/>
      <c r="WWK904" s="34"/>
      <c r="WWR904" s="35"/>
      <c r="WWS904" s="34"/>
      <c r="WWZ904" s="35"/>
      <c r="WXA904" s="34"/>
      <c r="WXH904" s="35"/>
      <c r="WXI904" s="34"/>
      <c r="WXP904" s="35"/>
      <c r="WXQ904" s="34"/>
      <c r="WXX904" s="35"/>
      <c r="WXY904" s="34"/>
      <c r="WYF904" s="35"/>
      <c r="WYG904" s="34"/>
      <c r="WYN904" s="35"/>
      <c r="WYO904" s="34"/>
      <c r="WYV904" s="35"/>
      <c r="WYW904" s="34"/>
      <c r="WZD904" s="35"/>
      <c r="WZE904" s="34"/>
      <c r="WZL904" s="35"/>
      <c r="WZM904" s="34"/>
      <c r="WZT904" s="35"/>
      <c r="WZU904" s="34"/>
      <c r="XAB904" s="35"/>
      <c r="XAC904" s="34"/>
      <c r="XAJ904" s="35"/>
      <c r="XAK904" s="34"/>
      <c r="XAR904" s="35"/>
      <c r="XAS904" s="34"/>
      <c r="XAZ904" s="35"/>
      <c r="XBA904" s="34"/>
      <c r="XBH904" s="35"/>
      <c r="XBI904" s="34"/>
      <c r="XBP904" s="35"/>
      <c r="XBQ904" s="34"/>
      <c r="XBX904" s="35"/>
      <c r="XBY904" s="34"/>
      <c r="XCF904" s="35"/>
      <c r="XCG904" s="34"/>
      <c r="XCN904" s="35"/>
      <c r="XCO904" s="34"/>
      <c r="XCV904" s="35"/>
      <c r="XCW904" s="34"/>
      <c r="XDD904" s="35"/>
      <c r="XDE904" s="34"/>
      <c r="XDL904" s="35"/>
      <c r="XDM904" s="34"/>
      <c r="XDT904" s="35"/>
      <c r="XDU904" s="34"/>
      <c r="XEB904" s="35"/>
      <c r="XEC904" s="34"/>
      <c r="XEJ904" s="35"/>
      <c r="XEK904" s="34"/>
      <c r="XER904" s="35"/>
      <c r="XES904" s="34"/>
      <c r="XEZ904" s="35"/>
      <c r="XFA904" s="34"/>
    </row>
    <row r="905" spans="1:1021 1028:2045 2052:3069 3076:4093 4100:5117 5124:6141 6148:7165 7172:8189 8196:9213 9220:10237 10244:11261 11268:12285 12292:13309 13316:14333 14340:15357 15364:16381" x14ac:dyDescent="0.25">
      <c r="A905" t="s">
        <v>21</v>
      </c>
      <c r="B905" t="s">
        <v>177</v>
      </c>
      <c r="C905">
        <v>588</v>
      </c>
      <c r="D905">
        <v>588</v>
      </c>
      <c r="E905" s="35">
        <v>1</v>
      </c>
      <c r="F905" s="34">
        <v>1.9999999999999998E-163</v>
      </c>
      <c r="G905">
        <v>99.38</v>
      </c>
      <c r="H905">
        <v>1568</v>
      </c>
      <c r="I905" t="str">
        <f>HYPERLINK("https://www.ncbi.nlm.nih.gov/nucleotide/OK147664.1?report=genbank&amp;log$=nucltop&amp;blast_rank=3&amp;RID=XE5J84ZU013","OK147664.1")</f>
        <v>OK147664.1</v>
      </c>
      <c r="L905" s="35"/>
      <c r="M905" s="34"/>
      <c r="T905" s="35"/>
      <c r="U905" s="34"/>
      <c r="AB905" s="35"/>
      <c r="AC905" s="34"/>
      <c r="AJ905" s="35"/>
      <c r="AK905" s="34"/>
      <c r="AR905" s="35"/>
      <c r="AS905" s="34"/>
      <c r="AZ905" s="35"/>
      <c r="BA905" s="34"/>
      <c r="BH905" s="35"/>
      <c r="BI905" s="34"/>
      <c r="BP905" s="35"/>
      <c r="BQ905" s="34"/>
      <c r="BX905" s="35"/>
      <c r="BY905" s="34"/>
      <c r="CF905" s="35"/>
      <c r="CG905" s="34"/>
      <c r="CN905" s="35"/>
      <c r="CO905" s="34"/>
      <c r="CV905" s="35"/>
      <c r="CW905" s="34"/>
      <c r="DD905" s="35"/>
      <c r="DE905" s="34"/>
      <c r="DL905" s="35"/>
      <c r="DM905" s="34"/>
      <c r="DT905" s="35"/>
      <c r="DU905" s="34"/>
      <c r="EB905" s="35"/>
      <c r="EC905" s="34"/>
      <c r="EJ905" s="35"/>
      <c r="EK905" s="34"/>
      <c r="ER905" s="35"/>
      <c r="ES905" s="34"/>
      <c r="EZ905" s="35"/>
      <c r="FA905" s="34"/>
      <c r="FH905" s="35"/>
      <c r="FI905" s="34"/>
      <c r="FP905" s="35"/>
      <c r="FQ905" s="34"/>
      <c r="FX905" s="35"/>
      <c r="FY905" s="34"/>
      <c r="GF905" s="35"/>
      <c r="GG905" s="34"/>
      <c r="GN905" s="35"/>
      <c r="GO905" s="34"/>
      <c r="GV905" s="35"/>
      <c r="GW905" s="34"/>
      <c r="HD905" s="35"/>
      <c r="HE905" s="34"/>
      <c r="HL905" s="35"/>
      <c r="HM905" s="34"/>
      <c r="HT905" s="35"/>
      <c r="HU905" s="34"/>
      <c r="IB905" s="35"/>
      <c r="IC905" s="34"/>
      <c r="IJ905" s="35"/>
      <c r="IK905" s="34"/>
      <c r="IR905" s="35"/>
      <c r="IS905" s="34"/>
      <c r="IZ905" s="35"/>
      <c r="JA905" s="34"/>
      <c r="JH905" s="35"/>
      <c r="JI905" s="34"/>
      <c r="JP905" s="35"/>
      <c r="JQ905" s="34"/>
      <c r="JX905" s="35"/>
      <c r="JY905" s="34"/>
      <c r="KF905" s="35"/>
      <c r="KG905" s="34"/>
      <c r="KN905" s="35"/>
      <c r="KO905" s="34"/>
      <c r="KV905" s="35"/>
      <c r="KW905" s="34"/>
      <c r="LD905" s="35"/>
      <c r="LE905" s="34"/>
      <c r="LL905" s="35"/>
      <c r="LM905" s="34"/>
      <c r="LT905" s="35"/>
      <c r="LU905" s="34"/>
      <c r="MB905" s="35"/>
      <c r="MC905" s="34"/>
      <c r="MJ905" s="35"/>
      <c r="MK905" s="34"/>
      <c r="MR905" s="35"/>
      <c r="MS905" s="34"/>
      <c r="MZ905" s="35"/>
      <c r="NA905" s="34"/>
      <c r="NH905" s="35"/>
      <c r="NI905" s="34"/>
      <c r="NP905" s="35"/>
      <c r="NQ905" s="34"/>
      <c r="NX905" s="35"/>
      <c r="NY905" s="34"/>
      <c r="OF905" s="35"/>
      <c r="OG905" s="34"/>
      <c r="ON905" s="35"/>
      <c r="OO905" s="34"/>
      <c r="OV905" s="35"/>
      <c r="OW905" s="34"/>
      <c r="PD905" s="35"/>
      <c r="PE905" s="34"/>
      <c r="PL905" s="35"/>
      <c r="PM905" s="34"/>
      <c r="PT905" s="35"/>
      <c r="PU905" s="34"/>
      <c r="QB905" s="35"/>
      <c r="QC905" s="34"/>
      <c r="QJ905" s="35"/>
      <c r="QK905" s="34"/>
      <c r="QR905" s="35"/>
      <c r="QS905" s="34"/>
      <c r="QZ905" s="35"/>
      <c r="RA905" s="34"/>
      <c r="RH905" s="35"/>
      <c r="RI905" s="34"/>
      <c r="RP905" s="35"/>
      <c r="RQ905" s="34"/>
      <c r="RX905" s="35"/>
      <c r="RY905" s="34"/>
      <c r="SF905" s="35"/>
      <c r="SG905" s="34"/>
      <c r="SN905" s="35"/>
      <c r="SO905" s="34"/>
      <c r="SV905" s="35"/>
      <c r="SW905" s="34"/>
      <c r="TD905" s="35"/>
      <c r="TE905" s="34"/>
      <c r="TL905" s="35"/>
      <c r="TM905" s="34"/>
      <c r="TT905" s="35"/>
      <c r="TU905" s="34"/>
      <c r="UB905" s="35"/>
      <c r="UC905" s="34"/>
      <c r="UJ905" s="35"/>
      <c r="UK905" s="34"/>
      <c r="UR905" s="35"/>
      <c r="US905" s="34"/>
      <c r="UZ905" s="35"/>
      <c r="VA905" s="34"/>
      <c r="VH905" s="35"/>
      <c r="VI905" s="34"/>
      <c r="VP905" s="35"/>
      <c r="VQ905" s="34"/>
      <c r="VX905" s="35"/>
      <c r="VY905" s="34"/>
      <c r="WF905" s="35"/>
      <c r="WG905" s="34"/>
      <c r="WN905" s="35"/>
      <c r="WO905" s="34"/>
      <c r="WV905" s="35"/>
      <c r="WW905" s="34"/>
      <c r="XD905" s="35"/>
      <c r="XE905" s="34"/>
      <c r="XL905" s="35"/>
      <c r="XM905" s="34"/>
      <c r="XT905" s="35"/>
      <c r="XU905" s="34"/>
      <c r="YB905" s="35"/>
      <c r="YC905" s="34"/>
      <c r="YJ905" s="35"/>
      <c r="YK905" s="34"/>
      <c r="YR905" s="35"/>
      <c r="YS905" s="34"/>
      <c r="YZ905" s="35"/>
      <c r="ZA905" s="34"/>
      <c r="ZH905" s="35"/>
      <c r="ZI905" s="34"/>
      <c r="ZP905" s="35"/>
      <c r="ZQ905" s="34"/>
      <c r="ZX905" s="35"/>
      <c r="ZY905" s="34"/>
      <c r="AAF905" s="35"/>
      <c r="AAG905" s="34"/>
      <c r="AAN905" s="35"/>
      <c r="AAO905" s="34"/>
      <c r="AAV905" s="35"/>
      <c r="AAW905" s="34"/>
      <c r="ABD905" s="35"/>
      <c r="ABE905" s="34"/>
      <c r="ABL905" s="35"/>
      <c r="ABM905" s="34"/>
      <c r="ABT905" s="35"/>
      <c r="ABU905" s="34"/>
      <c r="ACB905" s="35"/>
      <c r="ACC905" s="34"/>
      <c r="ACJ905" s="35"/>
      <c r="ACK905" s="34"/>
      <c r="ACR905" s="35"/>
      <c r="ACS905" s="34"/>
      <c r="ACZ905" s="35"/>
      <c r="ADA905" s="34"/>
      <c r="ADH905" s="35"/>
      <c r="ADI905" s="34"/>
      <c r="ADP905" s="35"/>
      <c r="ADQ905" s="34"/>
      <c r="ADX905" s="35"/>
      <c r="ADY905" s="34"/>
      <c r="AEF905" s="35"/>
      <c r="AEG905" s="34"/>
      <c r="AEN905" s="35"/>
      <c r="AEO905" s="34"/>
      <c r="AEV905" s="35"/>
      <c r="AEW905" s="34"/>
      <c r="AFD905" s="35"/>
      <c r="AFE905" s="34"/>
      <c r="AFL905" s="35"/>
      <c r="AFM905" s="34"/>
      <c r="AFT905" s="35"/>
      <c r="AFU905" s="34"/>
      <c r="AGB905" s="35"/>
      <c r="AGC905" s="34"/>
      <c r="AGJ905" s="35"/>
      <c r="AGK905" s="34"/>
      <c r="AGR905" s="35"/>
      <c r="AGS905" s="34"/>
      <c r="AGZ905" s="35"/>
      <c r="AHA905" s="34"/>
      <c r="AHH905" s="35"/>
      <c r="AHI905" s="34"/>
      <c r="AHP905" s="35"/>
      <c r="AHQ905" s="34"/>
      <c r="AHX905" s="35"/>
      <c r="AHY905" s="34"/>
      <c r="AIF905" s="35"/>
      <c r="AIG905" s="34"/>
      <c r="AIN905" s="35"/>
      <c r="AIO905" s="34"/>
      <c r="AIV905" s="35"/>
      <c r="AIW905" s="34"/>
      <c r="AJD905" s="35"/>
      <c r="AJE905" s="34"/>
      <c r="AJL905" s="35"/>
      <c r="AJM905" s="34"/>
      <c r="AJT905" s="35"/>
      <c r="AJU905" s="34"/>
      <c r="AKB905" s="35"/>
      <c r="AKC905" s="34"/>
      <c r="AKJ905" s="35"/>
      <c r="AKK905" s="34"/>
      <c r="AKR905" s="35"/>
      <c r="AKS905" s="34"/>
      <c r="AKZ905" s="35"/>
      <c r="ALA905" s="34"/>
      <c r="ALH905" s="35"/>
      <c r="ALI905" s="34"/>
      <c r="ALP905" s="35"/>
      <c r="ALQ905" s="34"/>
      <c r="ALX905" s="35"/>
      <c r="ALY905" s="34"/>
      <c r="AMF905" s="35"/>
      <c r="AMG905" s="34"/>
      <c r="AMN905" s="35"/>
      <c r="AMO905" s="34"/>
      <c r="AMV905" s="35"/>
      <c r="AMW905" s="34"/>
      <c r="AND905" s="35"/>
      <c r="ANE905" s="34"/>
      <c r="ANL905" s="35"/>
      <c r="ANM905" s="34"/>
      <c r="ANT905" s="35"/>
      <c r="ANU905" s="34"/>
      <c r="AOB905" s="35"/>
      <c r="AOC905" s="34"/>
      <c r="AOJ905" s="35"/>
      <c r="AOK905" s="34"/>
      <c r="AOR905" s="35"/>
      <c r="AOS905" s="34"/>
      <c r="AOZ905" s="35"/>
      <c r="APA905" s="34"/>
      <c r="APH905" s="35"/>
      <c r="API905" s="34"/>
      <c r="APP905" s="35"/>
      <c r="APQ905" s="34"/>
      <c r="APX905" s="35"/>
      <c r="APY905" s="34"/>
      <c r="AQF905" s="35"/>
      <c r="AQG905" s="34"/>
      <c r="AQN905" s="35"/>
      <c r="AQO905" s="34"/>
      <c r="AQV905" s="35"/>
      <c r="AQW905" s="34"/>
      <c r="ARD905" s="35"/>
      <c r="ARE905" s="34"/>
      <c r="ARL905" s="35"/>
      <c r="ARM905" s="34"/>
      <c r="ART905" s="35"/>
      <c r="ARU905" s="34"/>
      <c r="ASB905" s="35"/>
      <c r="ASC905" s="34"/>
      <c r="ASJ905" s="35"/>
      <c r="ASK905" s="34"/>
      <c r="ASR905" s="35"/>
      <c r="ASS905" s="34"/>
      <c r="ASZ905" s="35"/>
      <c r="ATA905" s="34"/>
      <c r="ATH905" s="35"/>
      <c r="ATI905" s="34"/>
      <c r="ATP905" s="35"/>
      <c r="ATQ905" s="34"/>
      <c r="ATX905" s="35"/>
      <c r="ATY905" s="34"/>
      <c r="AUF905" s="35"/>
      <c r="AUG905" s="34"/>
      <c r="AUN905" s="35"/>
      <c r="AUO905" s="34"/>
      <c r="AUV905" s="35"/>
      <c r="AUW905" s="34"/>
      <c r="AVD905" s="35"/>
      <c r="AVE905" s="34"/>
      <c r="AVL905" s="35"/>
      <c r="AVM905" s="34"/>
      <c r="AVT905" s="35"/>
      <c r="AVU905" s="34"/>
      <c r="AWB905" s="35"/>
      <c r="AWC905" s="34"/>
      <c r="AWJ905" s="35"/>
      <c r="AWK905" s="34"/>
      <c r="AWR905" s="35"/>
      <c r="AWS905" s="34"/>
      <c r="AWZ905" s="35"/>
      <c r="AXA905" s="34"/>
      <c r="AXH905" s="35"/>
      <c r="AXI905" s="34"/>
      <c r="AXP905" s="35"/>
      <c r="AXQ905" s="34"/>
      <c r="AXX905" s="35"/>
      <c r="AXY905" s="34"/>
      <c r="AYF905" s="35"/>
      <c r="AYG905" s="34"/>
      <c r="AYN905" s="35"/>
      <c r="AYO905" s="34"/>
      <c r="AYV905" s="35"/>
      <c r="AYW905" s="34"/>
      <c r="AZD905" s="35"/>
      <c r="AZE905" s="34"/>
      <c r="AZL905" s="35"/>
      <c r="AZM905" s="34"/>
      <c r="AZT905" s="35"/>
      <c r="AZU905" s="34"/>
      <c r="BAB905" s="35"/>
      <c r="BAC905" s="34"/>
      <c r="BAJ905" s="35"/>
      <c r="BAK905" s="34"/>
      <c r="BAR905" s="35"/>
      <c r="BAS905" s="34"/>
      <c r="BAZ905" s="35"/>
      <c r="BBA905" s="34"/>
      <c r="BBH905" s="35"/>
      <c r="BBI905" s="34"/>
      <c r="BBP905" s="35"/>
      <c r="BBQ905" s="34"/>
      <c r="BBX905" s="35"/>
      <c r="BBY905" s="34"/>
      <c r="BCF905" s="35"/>
      <c r="BCG905" s="34"/>
      <c r="BCN905" s="35"/>
      <c r="BCO905" s="34"/>
      <c r="BCV905" s="35"/>
      <c r="BCW905" s="34"/>
      <c r="BDD905" s="35"/>
      <c r="BDE905" s="34"/>
      <c r="BDL905" s="35"/>
      <c r="BDM905" s="34"/>
      <c r="BDT905" s="35"/>
      <c r="BDU905" s="34"/>
      <c r="BEB905" s="35"/>
      <c r="BEC905" s="34"/>
      <c r="BEJ905" s="35"/>
      <c r="BEK905" s="34"/>
      <c r="BER905" s="35"/>
      <c r="BES905" s="34"/>
      <c r="BEZ905" s="35"/>
      <c r="BFA905" s="34"/>
      <c r="BFH905" s="35"/>
      <c r="BFI905" s="34"/>
      <c r="BFP905" s="35"/>
      <c r="BFQ905" s="34"/>
      <c r="BFX905" s="35"/>
      <c r="BFY905" s="34"/>
      <c r="BGF905" s="35"/>
      <c r="BGG905" s="34"/>
      <c r="BGN905" s="35"/>
      <c r="BGO905" s="34"/>
      <c r="BGV905" s="35"/>
      <c r="BGW905" s="34"/>
      <c r="BHD905" s="35"/>
      <c r="BHE905" s="34"/>
      <c r="BHL905" s="35"/>
      <c r="BHM905" s="34"/>
      <c r="BHT905" s="35"/>
      <c r="BHU905" s="34"/>
      <c r="BIB905" s="35"/>
      <c r="BIC905" s="34"/>
      <c r="BIJ905" s="35"/>
      <c r="BIK905" s="34"/>
      <c r="BIR905" s="35"/>
      <c r="BIS905" s="34"/>
      <c r="BIZ905" s="35"/>
      <c r="BJA905" s="34"/>
      <c r="BJH905" s="35"/>
      <c r="BJI905" s="34"/>
      <c r="BJP905" s="35"/>
      <c r="BJQ905" s="34"/>
      <c r="BJX905" s="35"/>
      <c r="BJY905" s="34"/>
      <c r="BKF905" s="35"/>
      <c r="BKG905" s="34"/>
      <c r="BKN905" s="35"/>
      <c r="BKO905" s="34"/>
      <c r="BKV905" s="35"/>
      <c r="BKW905" s="34"/>
      <c r="BLD905" s="35"/>
      <c r="BLE905" s="34"/>
      <c r="BLL905" s="35"/>
      <c r="BLM905" s="34"/>
      <c r="BLT905" s="35"/>
      <c r="BLU905" s="34"/>
      <c r="BMB905" s="35"/>
      <c r="BMC905" s="34"/>
      <c r="BMJ905" s="35"/>
      <c r="BMK905" s="34"/>
      <c r="BMR905" s="35"/>
      <c r="BMS905" s="34"/>
      <c r="BMZ905" s="35"/>
      <c r="BNA905" s="34"/>
      <c r="BNH905" s="35"/>
      <c r="BNI905" s="34"/>
      <c r="BNP905" s="35"/>
      <c r="BNQ905" s="34"/>
      <c r="BNX905" s="35"/>
      <c r="BNY905" s="34"/>
      <c r="BOF905" s="35"/>
      <c r="BOG905" s="34"/>
      <c r="BON905" s="35"/>
      <c r="BOO905" s="34"/>
      <c r="BOV905" s="35"/>
      <c r="BOW905" s="34"/>
      <c r="BPD905" s="35"/>
      <c r="BPE905" s="34"/>
      <c r="BPL905" s="35"/>
      <c r="BPM905" s="34"/>
      <c r="BPT905" s="35"/>
      <c r="BPU905" s="34"/>
      <c r="BQB905" s="35"/>
      <c r="BQC905" s="34"/>
      <c r="BQJ905" s="35"/>
      <c r="BQK905" s="34"/>
      <c r="BQR905" s="35"/>
      <c r="BQS905" s="34"/>
      <c r="BQZ905" s="35"/>
      <c r="BRA905" s="34"/>
      <c r="BRH905" s="35"/>
      <c r="BRI905" s="34"/>
      <c r="BRP905" s="35"/>
      <c r="BRQ905" s="34"/>
      <c r="BRX905" s="35"/>
      <c r="BRY905" s="34"/>
      <c r="BSF905" s="35"/>
      <c r="BSG905" s="34"/>
      <c r="BSN905" s="35"/>
      <c r="BSO905" s="34"/>
      <c r="BSV905" s="35"/>
      <c r="BSW905" s="34"/>
      <c r="BTD905" s="35"/>
      <c r="BTE905" s="34"/>
      <c r="BTL905" s="35"/>
      <c r="BTM905" s="34"/>
      <c r="BTT905" s="35"/>
      <c r="BTU905" s="34"/>
      <c r="BUB905" s="35"/>
      <c r="BUC905" s="34"/>
      <c r="BUJ905" s="35"/>
      <c r="BUK905" s="34"/>
      <c r="BUR905" s="35"/>
      <c r="BUS905" s="34"/>
      <c r="BUZ905" s="35"/>
      <c r="BVA905" s="34"/>
      <c r="BVH905" s="35"/>
      <c r="BVI905" s="34"/>
      <c r="BVP905" s="35"/>
      <c r="BVQ905" s="34"/>
      <c r="BVX905" s="35"/>
      <c r="BVY905" s="34"/>
      <c r="BWF905" s="35"/>
      <c r="BWG905" s="34"/>
      <c r="BWN905" s="35"/>
      <c r="BWO905" s="34"/>
      <c r="BWV905" s="35"/>
      <c r="BWW905" s="34"/>
      <c r="BXD905" s="35"/>
      <c r="BXE905" s="34"/>
      <c r="BXL905" s="35"/>
      <c r="BXM905" s="34"/>
      <c r="BXT905" s="35"/>
      <c r="BXU905" s="34"/>
      <c r="BYB905" s="35"/>
      <c r="BYC905" s="34"/>
      <c r="BYJ905" s="35"/>
      <c r="BYK905" s="34"/>
      <c r="BYR905" s="35"/>
      <c r="BYS905" s="34"/>
      <c r="BYZ905" s="35"/>
      <c r="BZA905" s="34"/>
      <c r="BZH905" s="35"/>
      <c r="BZI905" s="34"/>
      <c r="BZP905" s="35"/>
      <c r="BZQ905" s="34"/>
      <c r="BZX905" s="35"/>
      <c r="BZY905" s="34"/>
      <c r="CAF905" s="35"/>
      <c r="CAG905" s="34"/>
      <c r="CAN905" s="35"/>
      <c r="CAO905" s="34"/>
      <c r="CAV905" s="35"/>
      <c r="CAW905" s="34"/>
      <c r="CBD905" s="35"/>
      <c r="CBE905" s="34"/>
      <c r="CBL905" s="35"/>
      <c r="CBM905" s="34"/>
      <c r="CBT905" s="35"/>
      <c r="CBU905" s="34"/>
      <c r="CCB905" s="35"/>
      <c r="CCC905" s="34"/>
      <c r="CCJ905" s="35"/>
      <c r="CCK905" s="34"/>
      <c r="CCR905" s="35"/>
      <c r="CCS905" s="34"/>
      <c r="CCZ905" s="35"/>
      <c r="CDA905" s="34"/>
      <c r="CDH905" s="35"/>
      <c r="CDI905" s="34"/>
      <c r="CDP905" s="35"/>
      <c r="CDQ905" s="34"/>
      <c r="CDX905" s="35"/>
      <c r="CDY905" s="34"/>
      <c r="CEF905" s="35"/>
      <c r="CEG905" s="34"/>
      <c r="CEN905" s="35"/>
      <c r="CEO905" s="34"/>
      <c r="CEV905" s="35"/>
      <c r="CEW905" s="34"/>
      <c r="CFD905" s="35"/>
      <c r="CFE905" s="34"/>
      <c r="CFL905" s="35"/>
      <c r="CFM905" s="34"/>
      <c r="CFT905" s="35"/>
      <c r="CFU905" s="34"/>
      <c r="CGB905" s="35"/>
      <c r="CGC905" s="34"/>
      <c r="CGJ905" s="35"/>
      <c r="CGK905" s="34"/>
      <c r="CGR905" s="35"/>
      <c r="CGS905" s="34"/>
      <c r="CGZ905" s="35"/>
      <c r="CHA905" s="34"/>
      <c r="CHH905" s="35"/>
      <c r="CHI905" s="34"/>
      <c r="CHP905" s="35"/>
      <c r="CHQ905" s="34"/>
      <c r="CHX905" s="35"/>
      <c r="CHY905" s="34"/>
      <c r="CIF905" s="35"/>
      <c r="CIG905" s="34"/>
      <c r="CIN905" s="35"/>
      <c r="CIO905" s="34"/>
      <c r="CIV905" s="35"/>
      <c r="CIW905" s="34"/>
      <c r="CJD905" s="35"/>
      <c r="CJE905" s="34"/>
      <c r="CJL905" s="35"/>
      <c r="CJM905" s="34"/>
      <c r="CJT905" s="35"/>
      <c r="CJU905" s="34"/>
      <c r="CKB905" s="35"/>
      <c r="CKC905" s="34"/>
      <c r="CKJ905" s="35"/>
      <c r="CKK905" s="34"/>
      <c r="CKR905" s="35"/>
      <c r="CKS905" s="34"/>
      <c r="CKZ905" s="35"/>
      <c r="CLA905" s="34"/>
      <c r="CLH905" s="35"/>
      <c r="CLI905" s="34"/>
      <c r="CLP905" s="35"/>
      <c r="CLQ905" s="34"/>
      <c r="CLX905" s="35"/>
      <c r="CLY905" s="34"/>
      <c r="CMF905" s="35"/>
      <c r="CMG905" s="34"/>
      <c r="CMN905" s="35"/>
      <c r="CMO905" s="34"/>
      <c r="CMV905" s="35"/>
      <c r="CMW905" s="34"/>
      <c r="CND905" s="35"/>
      <c r="CNE905" s="34"/>
      <c r="CNL905" s="35"/>
      <c r="CNM905" s="34"/>
      <c r="CNT905" s="35"/>
      <c r="CNU905" s="34"/>
      <c r="COB905" s="35"/>
      <c r="COC905" s="34"/>
      <c r="COJ905" s="35"/>
      <c r="COK905" s="34"/>
      <c r="COR905" s="35"/>
      <c r="COS905" s="34"/>
      <c r="COZ905" s="35"/>
      <c r="CPA905" s="34"/>
      <c r="CPH905" s="35"/>
      <c r="CPI905" s="34"/>
      <c r="CPP905" s="35"/>
      <c r="CPQ905" s="34"/>
      <c r="CPX905" s="35"/>
      <c r="CPY905" s="34"/>
      <c r="CQF905" s="35"/>
      <c r="CQG905" s="34"/>
      <c r="CQN905" s="35"/>
      <c r="CQO905" s="34"/>
      <c r="CQV905" s="35"/>
      <c r="CQW905" s="34"/>
      <c r="CRD905" s="35"/>
      <c r="CRE905" s="34"/>
      <c r="CRL905" s="35"/>
      <c r="CRM905" s="34"/>
      <c r="CRT905" s="35"/>
      <c r="CRU905" s="34"/>
      <c r="CSB905" s="35"/>
      <c r="CSC905" s="34"/>
      <c r="CSJ905" s="35"/>
      <c r="CSK905" s="34"/>
      <c r="CSR905" s="35"/>
      <c r="CSS905" s="34"/>
      <c r="CSZ905" s="35"/>
      <c r="CTA905" s="34"/>
      <c r="CTH905" s="35"/>
      <c r="CTI905" s="34"/>
      <c r="CTP905" s="35"/>
      <c r="CTQ905" s="34"/>
      <c r="CTX905" s="35"/>
      <c r="CTY905" s="34"/>
      <c r="CUF905" s="35"/>
      <c r="CUG905" s="34"/>
      <c r="CUN905" s="35"/>
      <c r="CUO905" s="34"/>
      <c r="CUV905" s="35"/>
      <c r="CUW905" s="34"/>
      <c r="CVD905" s="35"/>
      <c r="CVE905" s="34"/>
      <c r="CVL905" s="35"/>
      <c r="CVM905" s="34"/>
      <c r="CVT905" s="35"/>
      <c r="CVU905" s="34"/>
      <c r="CWB905" s="35"/>
      <c r="CWC905" s="34"/>
      <c r="CWJ905" s="35"/>
      <c r="CWK905" s="34"/>
      <c r="CWR905" s="35"/>
      <c r="CWS905" s="34"/>
      <c r="CWZ905" s="35"/>
      <c r="CXA905" s="34"/>
      <c r="CXH905" s="35"/>
      <c r="CXI905" s="34"/>
      <c r="CXP905" s="35"/>
      <c r="CXQ905" s="34"/>
      <c r="CXX905" s="35"/>
      <c r="CXY905" s="34"/>
      <c r="CYF905" s="35"/>
      <c r="CYG905" s="34"/>
      <c r="CYN905" s="35"/>
      <c r="CYO905" s="34"/>
      <c r="CYV905" s="35"/>
      <c r="CYW905" s="34"/>
      <c r="CZD905" s="35"/>
      <c r="CZE905" s="34"/>
      <c r="CZL905" s="35"/>
      <c r="CZM905" s="34"/>
      <c r="CZT905" s="35"/>
      <c r="CZU905" s="34"/>
      <c r="DAB905" s="35"/>
      <c r="DAC905" s="34"/>
      <c r="DAJ905" s="35"/>
      <c r="DAK905" s="34"/>
      <c r="DAR905" s="35"/>
      <c r="DAS905" s="34"/>
      <c r="DAZ905" s="35"/>
      <c r="DBA905" s="34"/>
      <c r="DBH905" s="35"/>
      <c r="DBI905" s="34"/>
      <c r="DBP905" s="35"/>
      <c r="DBQ905" s="34"/>
      <c r="DBX905" s="35"/>
      <c r="DBY905" s="34"/>
      <c r="DCF905" s="35"/>
      <c r="DCG905" s="34"/>
      <c r="DCN905" s="35"/>
      <c r="DCO905" s="34"/>
      <c r="DCV905" s="35"/>
      <c r="DCW905" s="34"/>
      <c r="DDD905" s="35"/>
      <c r="DDE905" s="34"/>
      <c r="DDL905" s="35"/>
      <c r="DDM905" s="34"/>
      <c r="DDT905" s="35"/>
      <c r="DDU905" s="34"/>
      <c r="DEB905" s="35"/>
      <c r="DEC905" s="34"/>
      <c r="DEJ905" s="35"/>
      <c r="DEK905" s="34"/>
      <c r="DER905" s="35"/>
      <c r="DES905" s="34"/>
      <c r="DEZ905" s="35"/>
      <c r="DFA905" s="34"/>
      <c r="DFH905" s="35"/>
      <c r="DFI905" s="34"/>
      <c r="DFP905" s="35"/>
      <c r="DFQ905" s="34"/>
      <c r="DFX905" s="35"/>
      <c r="DFY905" s="34"/>
      <c r="DGF905" s="35"/>
      <c r="DGG905" s="34"/>
      <c r="DGN905" s="35"/>
      <c r="DGO905" s="34"/>
      <c r="DGV905" s="35"/>
      <c r="DGW905" s="34"/>
      <c r="DHD905" s="35"/>
      <c r="DHE905" s="34"/>
      <c r="DHL905" s="35"/>
      <c r="DHM905" s="34"/>
      <c r="DHT905" s="35"/>
      <c r="DHU905" s="34"/>
      <c r="DIB905" s="35"/>
      <c r="DIC905" s="34"/>
      <c r="DIJ905" s="35"/>
      <c r="DIK905" s="34"/>
      <c r="DIR905" s="35"/>
      <c r="DIS905" s="34"/>
      <c r="DIZ905" s="35"/>
      <c r="DJA905" s="34"/>
      <c r="DJH905" s="35"/>
      <c r="DJI905" s="34"/>
      <c r="DJP905" s="35"/>
      <c r="DJQ905" s="34"/>
      <c r="DJX905" s="35"/>
      <c r="DJY905" s="34"/>
      <c r="DKF905" s="35"/>
      <c r="DKG905" s="34"/>
      <c r="DKN905" s="35"/>
      <c r="DKO905" s="34"/>
      <c r="DKV905" s="35"/>
      <c r="DKW905" s="34"/>
      <c r="DLD905" s="35"/>
      <c r="DLE905" s="34"/>
      <c r="DLL905" s="35"/>
      <c r="DLM905" s="34"/>
      <c r="DLT905" s="35"/>
      <c r="DLU905" s="34"/>
      <c r="DMB905" s="35"/>
      <c r="DMC905" s="34"/>
      <c r="DMJ905" s="35"/>
      <c r="DMK905" s="34"/>
      <c r="DMR905" s="35"/>
      <c r="DMS905" s="34"/>
      <c r="DMZ905" s="35"/>
      <c r="DNA905" s="34"/>
      <c r="DNH905" s="35"/>
      <c r="DNI905" s="34"/>
      <c r="DNP905" s="35"/>
      <c r="DNQ905" s="34"/>
      <c r="DNX905" s="35"/>
      <c r="DNY905" s="34"/>
      <c r="DOF905" s="35"/>
      <c r="DOG905" s="34"/>
      <c r="DON905" s="35"/>
      <c r="DOO905" s="34"/>
      <c r="DOV905" s="35"/>
      <c r="DOW905" s="34"/>
      <c r="DPD905" s="35"/>
      <c r="DPE905" s="34"/>
      <c r="DPL905" s="35"/>
      <c r="DPM905" s="34"/>
      <c r="DPT905" s="35"/>
      <c r="DPU905" s="34"/>
      <c r="DQB905" s="35"/>
      <c r="DQC905" s="34"/>
      <c r="DQJ905" s="35"/>
      <c r="DQK905" s="34"/>
      <c r="DQR905" s="35"/>
      <c r="DQS905" s="34"/>
      <c r="DQZ905" s="35"/>
      <c r="DRA905" s="34"/>
      <c r="DRH905" s="35"/>
      <c r="DRI905" s="34"/>
      <c r="DRP905" s="35"/>
      <c r="DRQ905" s="34"/>
      <c r="DRX905" s="35"/>
      <c r="DRY905" s="34"/>
      <c r="DSF905" s="35"/>
      <c r="DSG905" s="34"/>
      <c r="DSN905" s="35"/>
      <c r="DSO905" s="34"/>
      <c r="DSV905" s="35"/>
      <c r="DSW905" s="34"/>
      <c r="DTD905" s="35"/>
      <c r="DTE905" s="34"/>
      <c r="DTL905" s="35"/>
      <c r="DTM905" s="34"/>
      <c r="DTT905" s="35"/>
      <c r="DTU905" s="34"/>
      <c r="DUB905" s="35"/>
      <c r="DUC905" s="34"/>
      <c r="DUJ905" s="35"/>
      <c r="DUK905" s="34"/>
      <c r="DUR905" s="35"/>
      <c r="DUS905" s="34"/>
      <c r="DUZ905" s="35"/>
      <c r="DVA905" s="34"/>
      <c r="DVH905" s="35"/>
      <c r="DVI905" s="34"/>
      <c r="DVP905" s="35"/>
      <c r="DVQ905" s="34"/>
      <c r="DVX905" s="35"/>
      <c r="DVY905" s="34"/>
      <c r="DWF905" s="35"/>
      <c r="DWG905" s="34"/>
      <c r="DWN905" s="35"/>
      <c r="DWO905" s="34"/>
      <c r="DWV905" s="35"/>
      <c r="DWW905" s="34"/>
      <c r="DXD905" s="35"/>
      <c r="DXE905" s="34"/>
      <c r="DXL905" s="35"/>
      <c r="DXM905" s="34"/>
      <c r="DXT905" s="35"/>
      <c r="DXU905" s="34"/>
      <c r="DYB905" s="35"/>
      <c r="DYC905" s="34"/>
      <c r="DYJ905" s="35"/>
      <c r="DYK905" s="34"/>
      <c r="DYR905" s="35"/>
      <c r="DYS905" s="34"/>
      <c r="DYZ905" s="35"/>
      <c r="DZA905" s="34"/>
      <c r="DZH905" s="35"/>
      <c r="DZI905" s="34"/>
      <c r="DZP905" s="35"/>
      <c r="DZQ905" s="34"/>
      <c r="DZX905" s="35"/>
      <c r="DZY905" s="34"/>
      <c r="EAF905" s="35"/>
      <c r="EAG905" s="34"/>
      <c r="EAN905" s="35"/>
      <c r="EAO905" s="34"/>
      <c r="EAV905" s="35"/>
      <c r="EAW905" s="34"/>
      <c r="EBD905" s="35"/>
      <c r="EBE905" s="34"/>
      <c r="EBL905" s="35"/>
      <c r="EBM905" s="34"/>
      <c r="EBT905" s="35"/>
      <c r="EBU905" s="34"/>
      <c r="ECB905" s="35"/>
      <c r="ECC905" s="34"/>
      <c r="ECJ905" s="35"/>
      <c r="ECK905" s="34"/>
      <c r="ECR905" s="35"/>
      <c r="ECS905" s="34"/>
      <c r="ECZ905" s="35"/>
      <c r="EDA905" s="34"/>
      <c r="EDH905" s="35"/>
      <c r="EDI905" s="34"/>
      <c r="EDP905" s="35"/>
      <c r="EDQ905" s="34"/>
      <c r="EDX905" s="35"/>
      <c r="EDY905" s="34"/>
      <c r="EEF905" s="35"/>
      <c r="EEG905" s="34"/>
      <c r="EEN905" s="35"/>
      <c r="EEO905" s="34"/>
      <c r="EEV905" s="35"/>
      <c r="EEW905" s="34"/>
      <c r="EFD905" s="35"/>
      <c r="EFE905" s="34"/>
      <c r="EFL905" s="35"/>
      <c r="EFM905" s="34"/>
      <c r="EFT905" s="35"/>
      <c r="EFU905" s="34"/>
      <c r="EGB905" s="35"/>
      <c r="EGC905" s="34"/>
      <c r="EGJ905" s="35"/>
      <c r="EGK905" s="34"/>
      <c r="EGR905" s="35"/>
      <c r="EGS905" s="34"/>
      <c r="EGZ905" s="35"/>
      <c r="EHA905" s="34"/>
      <c r="EHH905" s="35"/>
      <c r="EHI905" s="34"/>
      <c r="EHP905" s="35"/>
      <c r="EHQ905" s="34"/>
      <c r="EHX905" s="35"/>
      <c r="EHY905" s="34"/>
      <c r="EIF905" s="35"/>
      <c r="EIG905" s="34"/>
      <c r="EIN905" s="35"/>
      <c r="EIO905" s="34"/>
      <c r="EIV905" s="35"/>
      <c r="EIW905" s="34"/>
      <c r="EJD905" s="35"/>
      <c r="EJE905" s="34"/>
      <c r="EJL905" s="35"/>
      <c r="EJM905" s="34"/>
      <c r="EJT905" s="35"/>
      <c r="EJU905" s="34"/>
      <c r="EKB905" s="35"/>
      <c r="EKC905" s="34"/>
      <c r="EKJ905" s="35"/>
      <c r="EKK905" s="34"/>
      <c r="EKR905" s="35"/>
      <c r="EKS905" s="34"/>
      <c r="EKZ905" s="35"/>
      <c r="ELA905" s="34"/>
      <c r="ELH905" s="35"/>
      <c r="ELI905" s="34"/>
      <c r="ELP905" s="35"/>
      <c r="ELQ905" s="34"/>
      <c r="ELX905" s="35"/>
      <c r="ELY905" s="34"/>
      <c r="EMF905" s="35"/>
      <c r="EMG905" s="34"/>
      <c r="EMN905" s="35"/>
      <c r="EMO905" s="34"/>
      <c r="EMV905" s="35"/>
      <c r="EMW905" s="34"/>
      <c r="END905" s="35"/>
      <c r="ENE905" s="34"/>
      <c r="ENL905" s="35"/>
      <c r="ENM905" s="34"/>
      <c r="ENT905" s="35"/>
      <c r="ENU905" s="34"/>
      <c r="EOB905" s="35"/>
      <c r="EOC905" s="34"/>
      <c r="EOJ905" s="35"/>
      <c r="EOK905" s="34"/>
      <c r="EOR905" s="35"/>
      <c r="EOS905" s="34"/>
      <c r="EOZ905" s="35"/>
      <c r="EPA905" s="34"/>
      <c r="EPH905" s="35"/>
      <c r="EPI905" s="34"/>
      <c r="EPP905" s="35"/>
      <c r="EPQ905" s="34"/>
      <c r="EPX905" s="35"/>
      <c r="EPY905" s="34"/>
      <c r="EQF905" s="35"/>
      <c r="EQG905" s="34"/>
      <c r="EQN905" s="35"/>
      <c r="EQO905" s="34"/>
      <c r="EQV905" s="35"/>
      <c r="EQW905" s="34"/>
      <c r="ERD905" s="35"/>
      <c r="ERE905" s="34"/>
      <c r="ERL905" s="35"/>
      <c r="ERM905" s="34"/>
      <c r="ERT905" s="35"/>
      <c r="ERU905" s="34"/>
      <c r="ESB905" s="35"/>
      <c r="ESC905" s="34"/>
      <c r="ESJ905" s="35"/>
      <c r="ESK905" s="34"/>
      <c r="ESR905" s="35"/>
      <c r="ESS905" s="34"/>
      <c r="ESZ905" s="35"/>
      <c r="ETA905" s="34"/>
      <c r="ETH905" s="35"/>
      <c r="ETI905" s="34"/>
      <c r="ETP905" s="35"/>
      <c r="ETQ905" s="34"/>
      <c r="ETX905" s="35"/>
      <c r="ETY905" s="34"/>
      <c r="EUF905" s="35"/>
      <c r="EUG905" s="34"/>
      <c r="EUN905" s="35"/>
      <c r="EUO905" s="34"/>
      <c r="EUV905" s="35"/>
      <c r="EUW905" s="34"/>
      <c r="EVD905" s="35"/>
      <c r="EVE905" s="34"/>
      <c r="EVL905" s="35"/>
      <c r="EVM905" s="34"/>
      <c r="EVT905" s="35"/>
      <c r="EVU905" s="34"/>
      <c r="EWB905" s="35"/>
      <c r="EWC905" s="34"/>
      <c r="EWJ905" s="35"/>
      <c r="EWK905" s="34"/>
      <c r="EWR905" s="35"/>
      <c r="EWS905" s="34"/>
      <c r="EWZ905" s="35"/>
      <c r="EXA905" s="34"/>
      <c r="EXH905" s="35"/>
      <c r="EXI905" s="34"/>
      <c r="EXP905" s="35"/>
      <c r="EXQ905" s="34"/>
      <c r="EXX905" s="35"/>
      <c r="EXY905" s="34"/>
      <c r="EYF905" s="35"/>
      <c r="EYG905" s="34"/>
      <c r="EYN905" s="35"/>
      <c r="EYO905" s="34"/>
      <c r="EYV905" s="35"/>
      <c r="EYW905" s="34"/>
      <c r="EZD905" s="35"/>
      <c r="EZE905" s="34"/>
      <c r="EZL905" s="35"/>
      <c r="EZM905" s="34"/>
      <c r="EZT905" s="35"/>
      <c r="EZU905" s="34"/>
      <c r="FAB905" s="35"/>
      <c r="FAC905" s="34"/>
      <c r="FAJ905" s="35"/>
      <c r="FAK905" s="34"/>
      <c r="FAR905" s="35"/>
      <c r="FAS905" s="34"/>
      <c r="FAZ905" s="35"/>
      <c r="FBA905" s="34"/>
      <c r="FBH905" s="35"/>
      <c r="FBI905" s="34"/>
      <c r="FBP905" s="35"/>
      <c r="FBQ905" s="34"/>
      <c r="FBX905" s="35"/>
      <c r="FBY905" s="34"/>
      <c r="FCF905" s="35"/>
      <c r="FCG905" s="34"/>
      <c r="FCN905" s="35"/>
      <c r="FCO905" s="34"/>
      <c r="FCV905" s="35"/>
      <c r="FCW905" s="34"/>
      <c r="FDD905" s="35"/>
      <c r="FDE905" s="34"/>
      <c r="FDL905" s="35"/>
      <c r="FDM905" s="34"/>
      <c r="FDT905" s="35"/>
      <c r="FDU905" s="34"/>
      <c r="FEB905" s="35"/>
      <c r="FEC905" s="34"/>
      <c r="FEJ905" s="35"/>
      <c r="FEK905" s="34"/>
      <c r="FER905" s="35"/>
      <c r="FES905" s="34"/>
      <c r="FEZ905" s="35"/>
      <c r="FFA905" s="34"/>
      <c r="FFH905" s="35"/>
      <c r="FFI905" s="34"/>
      <c r="FFP905" s="35"/>
      <c r="FFQ905" s="34"/>
      <c r="FFX905" s="35"/>
      <c r="FFY905" s="34"/>
      <c r="FGF905" s="35"/>
      <c r="FGG905" s="34"/>
      <c r="FGN905" s="35"/>
      <c r="FGO905" s="34"/>
      <c r="FGV905" s="35"/>
      <c r="FGW905" s="34"/>
      <c r="FHD905" s="35"/>
      <c r="FHE905" s="34"/>
      <c r="FHL905" s="35"/>
      <c r="FHM905" s="34"/>
      <c r="FHT905" s="35"/>
      <c r="FHU905" s="34"/>
      <c r="FIB905" s="35"/>
      <c r="FIC905" s="34"/>
      <c r="FIJ905" s="35"/>
      <c r="FIK905" s="34"/>
      <c r="FIR905" s="35"/>
      <c r="FIS905" s="34"/>
      <c r="FIZ905" s="35"/>
      <c r="FJA905" s="34"/>
      <c r="FJH905" s="35"/>
      <c r="FJI905" s="34"/>
      <c r="FJP905" s="35"/>
      <c r="FJQ905" s="34"/>
      <c r="FJX905" s="35"/>
      <c r="FJY905" s="34"/>
      <c r="FKF905" s="35"/>
      <c r="FKG905" s="34"/>
      <c r="FKN905" s="35"/>
      <c r="FKO905" s="34"/>
      <c r="FKV905" s="35"/>
      <c r="FKW905" s="34"/>
      <c r="FLD905" s="35"/>
      <c r="FLE905" s="34"/>
      <c r="FLL905" s="35"/>
      <c r="FLM905" s="34"/>
      <c r="FLT905" s="35"/>
      <c r="FLU905" s="34"/>
      <c r="FMB905" s="35"/>
      <c r="FMC905" s="34"/>
      <c r="FMJ905" s="35"/>
      <c r="FMK905" s="34"/>
      <c r="FMR905" s="35"/>
      <c r="FMS905" s="34"/>
      <c r="FMZ905" s="35"/>
      <c r="FNA905" s="34"/>
      <c r="FNH905" s="35"/>
      <c r="FNI905" s="34"/>
      <c r="FNP905" s="35"/>
      <c r="FNQ905" s="34"/>
      <c r="FNX905" s="35"/>
      <c r="FNY905" s="34"/>
      <c r="FOF905" s="35"/>
      <c r="FOG905" s="34"/>
      <c r="FON905" s="35"/>
      <c r="FOO905" s="34"/>
      <c r="FOV905" s="35"/>
      <c r="FOW905" s="34"/>
      <c r="FPD905" s="35"/>
      <c r="FPE905" s="34"/>
      <c r="FPL905" s="35"/>
      <c r="FPM905" s="34"/>
      <c r="FPT905" s="35"/>
      <c r="FPU905" s="34"/>
      <c r="FQB905" s="35"/>
      <c r="FQC905" s="34"/>
      <c r="FQJ905" s="35"/>
      <c r="FQK905" s="34"/>
      <c r="FQR905" s="35"/>
      <c r="FQS905" s="34"/>
      <c r="FQZ905" s="35"/>
      <c r="FRA905" s="34"/>
      <c r="FRH905" s="35"/>
      <c r="FRI905" s="34"/>
      <c r="FRP905" s="35"/>
      <c r="FRQ905" s="34"/>
      <c r="FRX905" s="35"/>
      <c r="FRY905" s="34"/>
      <c r="FSF905" s="35"/>
      <c r="FSG905" s="34"/>
      <c r="FSN905" s="35"/>
      <c r="FSO905" s="34"/>
      <c r="FSV905" s="35"/>
      <c r="FSW905" s="34"/>
      <c r="FTD905" s="35"/>
      <c r="FTE905" s="34"/>
      <c r="FTL905" s="35"/>
      <c r="FTM905" s="34"/>
      <c r="FTT905" s="35"/>
      <c r="FTU905" s="34"/>
      <c r="FUB905" s="35"/>
      <c r="FUC905" s="34"/>
      <c r="FUJ905" s="35"/>
      <c r="FUK905" s="34"/>
      <c r="FUR905" s="35"/>
      <c r="FUS905" s="34"/>
      <c r="FUZ905" s="35"/>
      <c r="FVA905" s="34"/>
      <c r="FVH905" s="35"/>
      <c r="FVI905" s="34"/>
      <c r="FVP905" s="35"/>
      <c r="FVQ905" s="34"/>
      <c r="FVX905" s="35"/>
      <c r="FVY905" s="34"/>
      <c r="FWF905" s="35"/>
      <c r="FWG905" s="34"/>
      <c r="FWN905" s="35"/>
      <c r="FWO905" s="34"/>
      <c r="FWV905" s="35"/>
      <c r="FWW905" s="34"/>
      <c r="FXD905" s="35"/>
      <c r="FXE905" s="34"/>
      <c r="FXL905" s="35"/>
      <c r="FXM905" s="34"/>
      <c r="FXT905" s="35"/>
      <c r="FXU905" s="34"/>
      <c r="FYB905" s="35"/>
      <c r="FYC905" s="34"/>
      <c r="FYJ905" s="35"/>
      <c r="FYK905" s="34"/>
      <c r="FYR905" s="35"/>
      <c r="FYS905" s="34"/>
      <c r="FYZ905" s="35"/>
      <c r="FZA905" s="34"/>
      <c r="FZH905" s="35"/>
      <c r="FZI905" s="34"/>
      <c r="FZP905" s="35"/>
      <c r="FZQ905" s="34"/>
      <c r="FZX905" s="35"/>
      <c r="FZY905" s="34"/>
      <c r="GAF905" s="35"/>
      <c r="GAG905" s="34"/>
      <c r="GAN905" s="35"/>
      <c r="GAO905" s="34"/>
      <c r="GAV905" s="35"/>
      <c r="GAW905" s="34"/>
      <c r="GBD905" s="35"/>
      <c r="GBE905" s="34"/>
      <c r="GBL905" s="35"/>
      <c r="GBM905" s="34"/>
      <c r="GBT905" s="35"/>
      <c r="GBU905" s="34"/>
      <c r="GCB905" s="35"/>
      <c r="GCC905" s="34"/>
      <c r="GCJ905" s="35"/>
      <c r="GCK905" s="34"/>
      <c r="GCR905" s="35"/>
      <c r="GCS905" s="34"/>
      <c r="GCZ905" s="35"/>
      <c r="GDA905" s="34"/>
      <c r="GDH905" s="35"/>
      <c r="GDI905" s="34"/>
      <c r="GDP905" s="35"/>
      <c r="GDQ905" s="34"/>
      <c r="GDX905" s="35"/>
      <c r="GDY905" s="34"/>
      <c r="GEF905" s="35"/>
      <c r="GEG905" s="34"/>
      <c r="GEN905" s="35"/>
      <c r="GEO905" s="34"/>
      <c r="GEV905" s="35"/>
      <c r="GEW905" s="34"/>
      <c r="GFD905" s="35"/>
      <c r="GFE905" s="34"/>
      <c r="GFL905" s="35"/>
      <c r="GFM905" s="34"/>
      <c r="GFT905" s="35"/>
      <c r="GFU905" s="34"/>
      <c r="GGB905" s="35"/>
      <c r="GGC905" s="34"/>
      <c r="GGJ905" s="35"/>
      <c r="GGK905" s="34"/>
      <c r="GGR905" s="35"/>
      <c r="GGS905" s="34"/>
      <c r="GGZ905" s="35"/>
      <c r="GHA905" s="34"/>
      <c r="GHH905" s="35"/>
      <c r="GHI905" s="34"/>
      <c r="GHP905" s="35"/>
      <c r="GHQ905" s="34"/>
      <c r="GHX905" s="35"/>
      <c r="GHY905" s="34"/>
      <c r="GIF905" s="35"/>
      <c r="GIG905" s="34"/>
      <c r="GIN905" s="35"/>
      <c r="GIO905" s="34"/>
      <c r="GIV905" s="35"/>
      <c r="GIW905" s="34"/>
      <c r="GJD905" s="35"/>
      <c r="GJE905" s="34"/>
      <c r="GJL905" s="35"/>
      <c r="GJM905" s="34"/>
      <c r="GJT905" s="35"/>
      <c r="GJU905" s="34"/>
      <c r="GKB905" s="35"/>
      <c r="GKC905" s="34"/>
      <c r="GKJ905" s="35"/>
      <c r="GKK905" s="34"/>
      <c r="GKR905" s="35"/>
      <c r="GKS905" s="34"/>
      <c r="GKZ905" s="35"/>
      <c r="GLA905" s="34"/>
      <c r="GLH905" s="35"/>
      <c r="GLI905" s="34"/>
      <c r="GLP905" s="35"/>
      <c r="GLQ905" s="34"/>
      <c r="GLX905" s="35"/>
      <c r="GLY905" s="34"/>
      <c r="GMF905" s="35"/>
      <c r="GMG905" s="34"/>
      <c r="GMN905" s="35"/>
      <c r="GMO905" s="34"/>
      <c r="GMV905" s="35"/>
      <c r="GMW905" s="34"/>
      <c r="GND905" s="35"/>
      <c r="GNE905" s="34"/>
      <c r="GNL905" s="35"/>
      <c r="GNM905" s="34"/>
      <c r="GNT905" s="35"/>
      <c r="GNU905" s="34"/>
      <c r="GOB905" s="35"/>
      <c r="GOC905" s="34"/>
      <c r="GOJ905" s="35"/>
      <c r="GOK905" s="34"/>
      <c r="GOR905" s="35"/>
      <c r="GOS905" s="34"/>
      <c r="GOZ905" s="35"/>
      <c r="GPA905" s="34"/>
      <c r="GPH905" s="35"/>
      <c r="GPI905" s="34"/>
      <c r="GPP905" s="35"/>
      <c r="GPQ905" s="34"/>
      <c r="GPX905" s="35"/>
      <c r="GPY905" s="34"/>
      <c r="GQF905" s="35"/>
      <c r="GQG905" s="34"/>
      <c r="GQN905" s="35"/>
      <c r="GQO905" s="34"/>
      <c r="GQV905" s="35"/>
      <c r="GQW905" s="34"/>
      <c r="GRD905" s="35"/>
      <c r="GRE905" s="34"/>
      <c r="GRL905" s="35"/>
      <c r="GRM905" s="34"/>
      <c r="GRT905" s="35"/>
      <c r="GRU905" s="34"/>
      <c r="GSB905" s="35"/>
      <c r="GSC905" s="34"/>
      <c r="GSJ905" s="35"/>
      <c r="GSK905" s="34"/>
      <c r="GSR905" s="35"/>
      <c r="GSS905" s="34"/>
      <c r="GSZ905" s="35"/>
      <c r="GTA905" s="34"/>
      <c r="GTH905" s="35"/>
      <c r="GTI905" s="34"/>
      <c r="GTP905" s="35"/>
      <c r="GTQ905" s="34"/>
      <c r="GTX905" s="35"/>
      <c r="GTY905" s="34"/>
      <c r="GUF905" s="35"/>
      <c r="GUG905" s="34"/>
      <c r="GUN905" s="35"/>
      <c r="GUO905" s="34"/>
      <c r="GUV905" s="35"/>
      <c r="GUW905" s="34"/>
      <c r="GVD905" s="35"/>
      <c r="GVE905" s="34"/>
      <c r="GVL905" s="35"/>
      <c r="GVM905" s="34"/>
      <c r="GVT905" s="35"/>
      <c r="GVU905" s="34"/>
      <c r="GWB905" s="35"/>
      <c r="GWC905" s="34"/>
      <c r="GWJ905" s="35"/>
      <c r="GWK905" s="34"/>
      <c r="GWR905" s="35"/>
      <c r="GWS905" s="34"/>
      <c r="GWZ905" s="35"/>
      <c r="GXA905" s="34"/>
      <c r="GXH905" s="35"/>
      <c r="GXI905" s="34"/>
      <c r="GXP905" s="35"/>
      <c r="GXQ905" s="34"/>
      <c r="GXX905" s="35"/>
      <c r="GXY905" s="34"/>
      <c r="GYF905" s="35"/>
      <c r="GYG905" s="34"/>
      <c r="GYN905" s="35"/>
      <c r="GYO905" s="34"/>
      <c r="GYV905" s="35"/>
      <c r="GYW905" s="34"/>
      <c r="GZD905" s="35"/>
      <c r="GZE905" s="34"/>
      <c r="GZL905" s="35"/>
      <c r="GZM905" s="34"/>
      <c r="GZT905" s="35"/>
      <c r="GZU905" s="34"/>
      <c r="HAB905" s="35"/>
      <c r="HAC905" s="34"/>
      <c r="HAJ905" s="35"/>
      <c r="HAK905" s="34"/>
      <c r="HAR905" s="35"/>
      <c r="HAS905" s="34"/>
      <c r="HAZ905" s="35"/>
      <c r="HBA905" s="34"/>
      <c r="HBH905" s="35"/>
      <c r="HBI905" s="34"/>
      <c r="HBP905" s="35"/>
      <c r="HBQ905" s="34"/>
      <c r="HBX905" s="35"/>
      <c r="HBY905" s="34"/>
      <c r="HCF905" s="35"/>
      <c r="HCG905" s="34"/>
      <c r="HCN905" s="35"/>
      <c r="HCO905" s="34"/>
      <c r="HCV905" s="35"/>
      <c r="HCW905" s="34"/>
      <c r="HDD905" s="35"/>
      <c r="HDE905" s="34"/>
      <c r="HDL905" s="35"/>
      <c r="HDM905" s="34"/>
      <c r="HDT905" s="35"/>
      <c r="HDU905" s="34"/>
      <c r="HEB905" s="35"/>
      <c r="HEC905" s="34"/>
      <c r="HEJ905" s="35"/>
      <c r="HEK905" s="34"/>
      <c r="HER905" s="35"/>
      <c r="HES905" s="34"/>
      <c r="HEZ905" s="35"/>
      <c r="HFA905" s="34"/>
      <c r="HFH905" s="35"/>
      <c r="HFI905" s="34"/>
      <c r="HFP905" s="35"/>
      <c r="HFQ905" s="34"/>
      <c r="HFX905" s="35"/>
      <c r="HFY905" s="34"/>
      <c r="HGF905" s="35"/>
      <c r="HGG905" s="34"/>
      <c r="HGN905" s="35"/>
      <c r="HGO905" s="34"/>
      <c r="HGV905" s="35"/>
      <c r="HGW905" s="34"/>
      <c r="HHD905" s="35"/>
      <c r="HHE905" s="34"/>
      <c r="HHL905" s="35"/>
      <c r="HHM905" s="34"/>
      <c r="HHT905" s="35"/>
      <c r="HHU905" s="34"/>
      <c r="HIB905" s="35"/>
      <c r="HIC905" s="34"/>
      <c r="HIJ905" s="35"/>
      <c r="HIK905" s="34"/>
      <c r="HIR905" s="35"/>
      <c r="HIS905" s="34"/>
      <c r="HIZ905" s="35"/>
      <c r="HJA905" s="34"/>
      <c r="HJH905" s="35"/>
      <c r="HJI905" s="34"/>
      <c r="HJP905" s="35"/>
      <c r="HJQ905" s="34"/>
      <c r="HJX905" s="35"/>
      <c r="HJY905" s="34"/>
      <c r="HKF905" s="35"/>
      <c r="HKG905" s="34"/>
      <c r="HKN905" s="35"/>
      <c r="HKO905" s="34"/>
      <c r="HKV905" s="35"/>
      <c r="HKW905" s="34"/>
      <c r="HLD905" s="35"/>
      <c r="HLE905" s="34"/>
      <c r="HLL905" s="35"/>
      <c r="HLM905" s="34"/>
      <c r="HLT905" s="35"/>
      <c r="HLU905" s="34"/>
      <c r="HMB905" s="35"/>
      <c r="HMC905" s="34"/>
      <c r="HMJ905" s="35"/>
      <c r="HMK905" s="34"/>
      <c r="HMR905" s="35"/>
      <c r="HMS905" s="34"/>
      <c r="HMZ905" s="35"/>
      <c r="HNA905" s="34"/>
      <c r="HNH905" s="35"/>
      <c r="HNI905" s="34"/>
      <c r="HNP905" s="35"/>
      <c r="HNQ905" s="34"/>
      <c r="HNX905" s="35"/>
      <c r="HNY905" s="34"/>
      <c r="HOF905" s="35"/>
      <c r="HOG905" s="34"/>
      <c r="HON905" s="35"/>
      <c r="HOO905" s="34"/>
      <c r="HOV905" s="35"/>
      <c r="HOW905" s="34"/>
      <c r="HPD905" s="35"/>
      <c r="HPE905" s="34"/>
      <c r="HPL905" s="35"/>
      <c r="HPM905" s="34"/>
      <c r="HPT905" s="35"/>
      <c r="HPU905" s="34"/>
      <c r="HQB905" s="35"/>
      <c r="HQC905" s="34"/>
      <c r="HQJ905" s="35"/>
      <c r="HQK905" s="34"/>
      <c r="HQR905" s="35"/>
      <c r="HQS905" s="34"/>
      <c r="HQZ905" s="35"/>
      <c r="HRA905" s="34"/>
      <c r="HRH905" s="35"/>
      <c r="HRI905" s="34"/>
      <c r="HRP905" s="35"/>
      <c r="HRQ905" s="34"/>
      <c r="HRX905" s="35"/>
      <c r="HRY905" s="34"/>
      <c r="HSF905" s="35"/>
      <c r="HSG905" s="34"/>
      <c r="HSN905" s="35"/>
      <c r="HSO905" s="34"/>
      <c r="HSV905" s="35"/>
      <c r="HSW905" s="34"/>
      <c r="HTD905" s="35"/>
      <c r="HTE905" s="34"/>
      <c r="HTL905" s="35"/>
      <c r="HTM905" s="34"/>
      <c r="HTT905" s="35"/>
      <c r="HTU905" s="34"/>
      <c r="HUB905" s="35"/>
      <c r="HUC905" s="34"/>
      <c r="HUJ905" s="35"/>
      <c r="HUK905" s="34"/>
      <c r="HUR905" s="35"/>
      <c r="HUS905" s="34"/>
      <c r="HUZ905" s="35"/>
      <c r="HVA905" s="34"/>
      <c r="HVH905" s="35"/>
      <c r="HVI905" s="34"/>
      <c r="HVP905" s="35"/>
      <c r="HVQ905" s="34"/>
      <c r="HVX905" s="35"/>
      <c r="HVY905" s="34"/>
      <c r="HWF905" s="35"/>
      <c r="HWG905" s="34"/>
      <c r="HWN905" s="35"/>
      <c r="HWO905" s="34"/>
      <c r="HWV905" s="35"/>
      <c r="HWW905" s="34"/>
      <c r="HXD905" s="35"/>
      <c r="HXE905" s="34"/>
      <c r="HXL905" s="35"/>
      <c r="HXM905" s="34"/>
      <c r="HXT905" s="35"/>
      <c r="HXU905" s="34"/>
      <c r="HYB905" s="35"/>
      <c r="HYC905" s="34"/>
      <c r="HYJ905" s="35"/>
      <c r="HYK905" s="34"/>
      <c r="HYR905" s="35"/>
      <c r="HYS905" s="34"/>
      <c r="HYZ905" s="35"/>
      <c r="HZA905" s="34"/>
      <c r="HZH905" s="35"/>
      <c r="HZI905" s="34"/>
      <c r="HZP905" s="35"/>
      <c r="HZQ905" s="34"/>
      <c r="HZX905" s="35"/>
      <c r="HZY905" s="34"/>
      <c r="IAF905" s="35"/>
      <c r="IAG905" s="34"/>
      <c r="IAN905" s="35"/>
      <c r="IAO905" s="34"/>
      <c r="IAV905" s="35"/>
      <c r="IAW905" s="34"/>
      <c r="IBD905" s="35"/>
      <c r="IBE905" s="34"/>
      <c r="IBL905" s="35"/>
      <c r="IBM905" s="34"/>
      <c r="IBT905" s="35"/>
      <c r="IBU905" s="34"/>
      <c r="ICB905" s="35"/>
      <c r="ICC905" s="34"/>
      <c r="ICJ905" s="35"/>
      <c r="ICK905" s="34"/>
      <c r="ICR905" s="35"/>
      <c r="ICS905" s="34"/>
      <c r="ICZ905" s="35"/>
      <c r="IDA905" s="34"/>
      <c r="IDH905" s="35"/>
      <c r="IDI905" s="34"/>
      <c r="IDP905" s="35"/>
      <c r="IDQ905" s="34"/>
      <c r="IDX905" s="35"/>
      <c r="IDY905" s="34"/>
      <c r="IEF905" s="35"/>
      <c r="IEG905" s="34"/>
      <c r="IEN905" s="35"/>
      <c r="IEO905" s="34"/>
      <c r="IEV905" s="35"/>
      <c r="IEW905" s="34"/>
      <c r="IFD905" s="35"/>
      <c r="IFE905" s="34"/>
      <c r="IFL905" s="35"/>
      <c r="IFM905" s="34"/>
      <c r="IFT905" s="35"/>
      <c r="IFU905" s="34"/>
      <c r="IGB905" s="35"/>
      <c r="IGC905" s="34"/>
      <c r="IGJ905" s="35"/>
      <c r="IGK905" s="34"/>
      <c r="IGR905" s="35"/>
      <c r="IGS905" s="34"/>
      <c r="IGZ905" s="35"/>
      <c r="IHA905" s="34"/>
      <c r="IHH905" s="35"/>
      <c r="IHI905" s="34"/>
      <c r="IHP905" s="35"/>
      <c r="IHQ905" s="34"/>
      <c r="IHX905" s="35"/>
      <c r="IHY905" s="34"/>
      <c r="IIF905" s="35"/>
      <c r="IIG905" s="34"/>
      <c r="IIN905" s="35"/>
      <c r="IIO905" s="34"/>
      <c r="IIV905" s="35"/>
      <c r="IIW905" s="34"/>
      <c r="IJD905" s="35"/>
      <c r="IJE905" s="34"/>
      <c r="IJL905" s="35"/>
      <c r="IJM905" s="34"/>
      <c r="IJT905" s="35"/>
      <c r="IJU905" s="34"/>
      <c r="IKB905" s="35"/>
      <c r="IKC905" s="34"/>
      <c r="IKJ905" s="35"/>
      <c r="IKK905" s="34"/>
      <c r="IKR905" s="35"/>
      <c r="IKS905" s="34"/>
      <c r="IKZ905" s="35"/>
      <c r="ILA905" s="34"/>
      <c r="ILH905" s="35"/>
      <c r="ILI905" s="34"/>
      <c r="ILP905" s="35"/>
      <c r="ILQ905" s="34"/>
      <c r="ILX905" s="35"/>
      <c r="ILY905" s="34"/>
      <c r="IMF905" s="35"/>
      <c r="IMG905" s="34"/>
      <c r="IMN905" s="35"/>
      <c r="IMO905" s="34"/>
      <c r="IMV905" s="35"/>
      <c r="IMW905" s="34"/>
      <c r="IND905" s="35"/>
      <c r="INE905" s="34"/>
      <c r="INL905" s="35"/>
      <c r="INM905" s="34"/>
      <c r="INT905" s="35"/>
      <c r="INU905" s="34"/>
      <c r="IOB905" s="35"/>
      <c r="IOC905" s="34"/>
      <c r="IOJ905" s="35"/>
      <c r="IOK905" s="34"/>
      <c r="IOR905" s="35"/>
      <c r="IOS905" s="34"/>
      <c r="IOZ905" s="35"/>
      <c r="IPA905" s="34"/>
      <c r="IPH905" s="35"/>
      <c r="IPI905" s="34"/>
      <c r="IPP905" s="35"/>
      <c r="IPQ905" s="34"/>
      <c r="IPX905" s="35"/>
      <c r="IPY905" s="34"/>
      <c r="IQF905" s="35"/>
      <c r="IQG905" s="34"/>
      <c r="IQN905" s="35"/>
      <c r="IQO905" s="34"/>
      <c r="IQV905" s="35"/>
      <c r="IQW905" s="34"/>
      <c r="IRD905" s="35"/>
      <c r="IRE905" s="34"/>
      <c r="IRL905" s="35"/>
      <c r="IRM905" s="34"/>
      <c r="IRT905" s="35"/>
      <c r="IRU905" s="34"/>
      <c r="ISB905" s="35"/>
      <c r="ISC905" s="34"/>
      <c r="ISJ905" s="35"/>
      <c r="ISK905" s="34"/>
      <c r="ISR905" s="35"/>
      <c r="ISS905" s="34"/>
      <c r="ISZ905" s="35"/>
      <c r="ITA905" s="34"/>
      <c r="ITH905" s="35"/>
      <c r="ITI905" s="34"/>
      <c r="ITP905" s="35"/>
      <c r="ITQ905" s="34"/>
      <c r="ITX905" s="35"/>
      <c r="ITY905" s="34"/>
      <c r="IUF905" s="35"/>
      <c r="IUG905" s="34"/>
      <c r="IUN905" s="35"/>
      <c r="IUO905" s="34"/>
      <c r="IUV905" s="35"/>
      <c r="IUW905" s="34"/>
      <c r="IVD905" s="35"/>
      <c r="IVE905" s="34"/>
      <c r="IVL905" s="35"/>
      <c r="IVM905" s="34"/>
      <c r="IVT905" s="35"/>
      <c r="IVU905" s="34"/>
      <c r="IWB905" s="35"/>
      <c r="IWC905" s="34"/>
      <c r="IWJ905" s="35"/>
      <c r="IWK905" s="34"/>
      <c r="IWR905" s="35"/>
      <c r="IWS905" s="34"/>
      <c r="IWZ905" s="35"/>
      <c r="IXA905" s="34"/>
      <c r="IXH905" s="35"/>
      <c r="IXI905" s="34"/>
      <c r="IXP905" s="35"/>
      <c r="IXQ905" s="34"/>
      <c r="IXX905" s="35"/>
      <c r="IXY905" s="34"/>
      <c r="IYF905" s="35"/>
      <c r="IYG905" s="34"/>
      <c r="IYN905" s="35"/>
      <c r="IYO905" s="34"/>
      <c r="IYV905" s="35"/>
      <c r="IYW905" s="34"/>
      <c r="IZD905" s="35"/>
      <c r="IZE905" s="34"/>
      <c r="IZL905" s="35"/>
      <c r="IZM905" s="34"/>
      <c r="IZT905" s="35"/>
      <c r="IZU905" s="34"/>
      <c r="JAB905" s="35"/>
      <c r="JAC905" s="34"/>
      <c r="JAJ905" s="35"/>
      <c r="JAK905" s="34"/>
      <c r="JAR905" s="35"/>
      <c r="JAS905" s="34"/>
      <c r="JAZ905" s="35"/>
      <c r="JBA905" s="34"/>
      <c r="JBH905" s="35"/>
      <c r="JBI905" s="34"/>
      <c r="JBP905" s="35"/>
      <c r="JBQ905" s="34"/>
      <c r="JBX905" s="35"/>
      <c r="JBY905" s="34"/>
      <c r="JCF905" s="35"/>
      <c r="JCG905" s="34"/>
      <c r="JCN905" s="35"/>
      <c r="JCO905" s="34"/>
      <c r="JCV905" s="35"/>
      <c r="JCW905" s="34"/>
      <c r="JDD905" s="35"/>
      <c r="JDE905" s="34"/>
      <c r="JDL905" s="35"/>
      <c r="JDM905" s="34"/>
      <c r="JDT905" s="35"/>
      <c r="JDU905" s="34"/>
      <c r="JEB905" s="35"/>
      <c r="JEC905" s="34"/>
      <c r="JEJ905" s="35"/>
      <c r="JEK905" s="34"/>
      <c r="JER905" s="35"/>
      <c r="JES905" s="34"/>
      <c r="JEZ905" s="35"/>
      <c r="JFA905" s="34"/>
      <c r="JFH905" s="35"/>
      <c r="JFI905" s="34"/>
      <c r="JFP905" s="35"/>
      <c r="JFQ905" s="34"/>
      <c r="JFX905" s="35"/>
      <c r="JFY905" s="34"/>
      <c r="JGF905" s="35"/>
      <c r="JGG905" s="34"/>
      <c r="JGN905" s="35"/>
      <c r="JGO905" s="34"/>
      <c r="JGV905" s="35"/>
      <c r="JGW905" s="34"/>
      <c r="JHD905" s="35"/>
      <c r="JHE905" s="34"/>
      <c r="JHL905" s="35"/>
      <c r="JHM905" s="34"/>
      <c r="JHT905" s="35"/>
      <c r="JHU905" s="34"/>
      <c r="JIB905" s="35"/>
      <c r="JIC905" s="34"/>
      <c r="JIJ905" s="35"/>
      <c r="JIK905" s="34"/>
      <c r="JIR905" s="35"/>
      <c r="JIS905" s="34"/>
      <c r="JIZ905" s="35"/>
      <c r="JJA905" s="34"/>
      <c r="JJH905" s="35"/>
      <c r="JJI905" s="34"/>
      <c r="JJP905" s="35"/>
      <c r="JJQ905" s="34"/>
      <c r="JJX905" s="35"/>
      <c r="JJY905" s="34"/>
      <c r="JKF905" s="35"/>
      <c r="JKG905" s="34"/>
      <c r="JKN905" s="35"/>
      <c r="JKO905" s="34"/>
      <c r="JKV905" s="35"/>
      <c r="JKW905" s="34"/>
      <c r="JLD905" s="35"/>
      <c r="JLE905" s="34"/>
      <c r="JLL905" s="35"/>
      <c r="JLM905" s="34"/>
      <c r="JLT905" s="35"/>
      <c r="JLU905" s="34"/>
      <c r="JMB905" s="35"/>
      <c r="JMC905" s="34"/>
      <c r="JMJ905" s="35"/>
      <c r="JMK905" s="34"/>
      <c r="JMR905" s="35"/>
      <c r="JMS905" s="34"/>
      <c r="JMZ905" s="35"/>
      <c r="JNA905" s="34"/>
      <c r="JNH905" s="35"/>
      <c r="JNI905" s="34"/>
      <c r="JNP905" s="35"/>
      <c r="JNQ905" s="34"/>
      <c r="JNX905" s="35"/>
      <c r="JNY905" s="34"/>
      <c r="JOF905" s="35"/>
      <c r="JOG905" s="34"/>
      <c r="JON905" s="35"/>
      <c r="JOO905" s="34"/>
      <c r="JOV905" s="35"/>
      <c r="JOW905" s="34"/>
      <c r="JPD905" s="35"/>
      <c r="JPE905" s="34"/>
      <c r="JPL905" s="35"/>
      <c r="JPM905" s="34"/>
      <c r="JPT905" s="35"/>
      <c r="JPU905" s="34"/>
      <c r="JQB905" s="35"/>
      <c r="JQC905" s="34"/>
      <c r="JQJ905" s="35"/>
      <c r="JQK905" s="34"/>
      <c r="JQR905" s="35"/>
      <c r="JQS905" s="34"/>
      <c r="JQZ905" s="35"/>
      <c r="JRA905" s="34"/>
      <c r="JRH905" s="35"/>
      <c r="JRI905" s="34"/>
      <c r="JRP905" s="35"/>
      <c r="JRQ905" s="34"/>
      <c r="JRX905" s="35"/>
      <c r="JRY905" s="34"/>
      <c r="JSF905" s="35"/>
      <c r="JSG905" s="34"/>
      <c r="JSN905" s="35"/>
      <c r="JSO905" s="34"/>
      <c r="JSV905" s="35"/>
      <c r="JSW905" s="34"/>
      <c r="JTD905" s="35"/>
      <c r="JTE905" s="34"/>
      <c r="JTL905" s="35"/>
      <c r="JTM905" s="34"/>
      <c r="JTT905" s="35"/>
      <c r="JTU905" s="34"/>
      <c r="JUB905" s="35"/>
      <c r="JUC905" s="34"/>
      <c r="JUJ905" s="35"/>
      <c r="JUK905" s="34"/>
      <c r="JUR905" s="35"/>
      <c r="JUS905" s="34"/>
      <c r="JUZ905" s="35"/>
      <c r="JVA905" s="34"/>
      <c r="JVH905" s="35"/>
      <c r="JVI905" s="34"/>
      <c r="JVP905" s="35"/>
      <c r="JVQ905" s="34"/>
      <c r="JVX905" s="35"/>
      <c r="JVY905" s="34"/>
      <c r="JWF905" s="35"/>
      <c r="JWG905" s="34"/>
      <c r="JWN905" s="35"/>
      <c r="JWO905" s="34"/>
      <c r="JWV905" s="35"/>
      <c r="JWW905" s="34"/>
      <c r="JXD905" s="35"/>
      <c r="JXE905" s="34"/>
      <c r="JXL905" s="35"/>
      <c r="JXM905" s="34"/>
      <c r="JXT905" s="35"/>
      <c r="JXU905" s="34"/>
      <c r="JYB905" s="35"/>
      <c r="JYC905" s="34"/>
      <c r="JYJ905" s="35"/>
      <c r="JYK905" s="34"/>
      <c r="JYR905" s="35"/>
      <c r="JYS905" s="34"/>
      <c r="JYZ905" s="35"/>
      <c r="JZA905" s="34"/>
      <c r="JZH905" s="35"/>
      <c r="JZI905" s="34"/>
      <c r="JZP905" s="35"/>
      <c r="JZQ905" s="34"/>
      <c r="JZX905" s="35"/>
      <c r="JZY905" s="34"/>
      <c r="KAF905" s="35"/>
      <c r="KAG905" s="34"/>
      <c r="KAN905" s="35"/>
      <c r="KAO905" s="34"/>
      <c r="KAV905" s="35"/>
      <c r="KAW905" s="34"/>
      <c r="KBD905" s="35"/>
      <c r="KBE905" s="34"/>
      <c r="KBL905" s="35"/>
      <c r="KBM905" s="34"/>
      <c r="KBT905" s="35"/>
      <c r="KBU905" s="34"/>
      <c r="KCB905" s="35"/>
      <c r="KCC905" s="34"/>
      <c r="KCJ905" s="35"/>
      <c r="KCK905" s="34"/>
      <c r="KCR905" s="35"/>
      <c r="KCS905" s="34"/>
      <c r="KCZ905" s="35"/>
      <c r="KDA905" s="34"/>
      <c r="KDH905" s="35"/>
      <c r="KDI905" s="34"/>
      <c r="KDP905" s="35"/>
      <c r="KDQ905" s="34"/>
      <c r="KDX905" s="35"/>
      <c r="KDY905" s="34"/>
      <c r="KEF905" s="35"/>
      <c r="KEG905" s="34"/>
      <c r="KEN905" s="35"/>
      <c r="KEO905" s="34"/>
      <c r="KEV905" s="35"/>
      <c r="KEW905" s="34"/>
      <c r="KFD905" s="35"/>
      <c r="KFE905" s="34"/>
      <c r="KFL905" s="35"/>
      <c r="KFM905" s="34"/>
      <c r="KFT905" s="35"/>
      <c r="KFU905" s="34"/>
      <c r="KGB905" s="35"/>
      <c r="KGC905" s="34"/>
      <c r="KGJ905" s="35"/>
      <c r="KGK905" s="34"/>
      <c r="KGR905" s="35"/>
      <c r="KGS905" s="34"/>
      <c r="KGZ905" s="35"/>
      <c r="KHA905" s="34"/>
      <c r="KHH905" s="35"/>
      <c r="KHI905" s="34"/>
      <c r="KHP905" s="35"/>
      <c r="KHQ905" s="34"/>
      <c r="KHX905" s="35"/>
      <c r="KHY905" s="34"/>
      <c r="KIF905" s="35"/>
      <c r="KIG905" s="34"/>
      <c r="KIN905" s="35"/>
      <c r="KIO905" s="34"/>
      <c r="KIV905" s="35"/>
      <c r="KIW905" s="34"/>
      <c r="KJD905" s="35"/>
      <c r="KJE905" s="34"/>
      <c r="KJL905" s="35"/>
      <c r="KJM905" s="34"/>
      <c r="KJT905" s="35"/>
      <c r="KJU905" s="34"/>
      <c r="KKB905" s="35"/>
      <c r="KKC905" s="34"/>
      <c r="KKJ905" s="35"/>
      <c r="KKK905" s="34"/>
      <c r="KKR905" s="35"/>
      <c r="KKS905" s="34"/>
      <c r="KKZ905" s="35"/>
      <c r="KLA905" s="34"/>
      <c r="KLH905" s="35"/>
      <c r="KLI905" s="34"/>
      <c r="KLP905" s="35"/>
      <c r="KLQ905" s="34"/>
      <c r="KLX905" s="35"/>
      <c r="KLY905" s="34"/>
      <c r="KMF905" s="35"/>
      <c r="KMG905" s="34"/>
      <c r="KMN905" s="35"/>
      <c r="KMO905" s="34"/>
      <c r="KMV905" s="35"/>
      <c r="KMW905" s="34"/>
      <c r="KND905" s="35"/>
      <c r="KNE905" s="34"/>
      <c r="KNL905" s="35"/>
      <c r="KNM905" s="34"/>
      <c r="KNT905" s="35"/>
      <c r="KNU905" s="34"/>
      <c r="KOB905" s="35"/>
      <c r="KOC905" s="34"/>
      <c r="KOJ905" s="35"/>
      <c r="KOK905" s="34"/>
      <c r="KOR905" s="35"/>
      <c r="KOS905" s="34"/>
      <c r="KOZ905" s="35"/>
      <c r="KPA905" s="34"/>
      <c r="KPH905" s="35"/>
      <c r="KPI905" s="34"/>
      <c r="KPP905" s="35"/>
      <c r="KPQ905" s="34"/>
      <c r="KPX905" s="35"/>
      <c r="KPY905" s="34"/>
      <c r="KQF905" s="35"/>
      <c r="KQG905" s="34"/>
      <c r="KQN905" s="35"/>
      <c r="KQO905" s="34"/>
      <c r="KQV905" s="35"/>
      <c r="KQW905" s="34"/>
      <c r="KRD905" s="35"/>
      <c r="KRE905" s="34"/>
      <c r="KRL905" s="35"/>
      <c r="KRM905" s="34"/>
      <c r="KRT905" s="35"/>
      <c r="KRU905" s="34"/>
      <c r="KSB905" s="35"/>
      <c r="KSC905" s="34"/>
      <c r="KSJ905" s="35"/>
      <c r="KSK905" s="34"/>
      <c r="KSR905" s="35"/>
      <c r="KSS905" s="34"/>
      <c r="KSZ905" s="35"/>
      <c r="KTA905" s="34"/>
      <c r="KTH905" s="35"/>
      <c r="KTI905" s="34"/>
      <c r="KTP905" s="35"/>
      <c r="KTQ905" s="34"/>
      <c r="KTX905" s="35"/>
      <c r="KTY905" s="34"/>
      <c r="KUF905" s="35"/>
      <c r="KUG905" s="34"/>
      <c r="KUN905" s="35"/>
      <c r="KUO905" s="34"/>
      <c r="KUV905" s="35"/>
      <c r="KUW905" s="34"/>
      <c r="KVD905" s="35"/>
      <c r="KVE905" s="34"/>
      <c r="KVL905" s="35"/>
      <c r="KVM905" s="34"/>
      <c r="KVT905" s="35"/>
      <c r="KVU905" s="34"/>
      <c r="KWB905" s="35"/>
      <c r="KWC905" s="34"/>
      <c r="KWJ905" s="35"/>
      <c r="KWK905" s="34"/>
      <c r="KWR905" s="35"/>
      <c r="KWS905" s="34"/>
      <c r="KWZ905" s="35"/>
      <c r="KXA905" s="34"/>
      <c r="KXH905" s="35"/>
      <c r="KXI905" s="34"/>
      <c r="KXP905" s="35"/>
      <c r="KXQ905" s="34"/>
      <c r="KXX905" s="35"/>
      <c r="KXY905" s="34"/>
      <c r="KYF905" s="35"/>
      <c r="KYG905" s="34"/>
      <c r="KYN905" s="35"/>
      <c r="KYO905" s="34"/>
      <c r="KYV905" s="35"/>
      <c r="KYW905" s="34"/>
      <c r="KZD905" s="35"/>
      <c r="KZE905" s="34"/>
      <c r="KZL905" s="35"/>
      <c r="KZM905" s="34"/>
      <c r="KZT905" s="35"/>
      <c r="KZU905" s="34"/>
      <c r="LAB905" s="35"/>
      <c r="LAC905" s="34"/>
      <c r="LAJ905" s="35"/>
      <c r="LAK905" s="34"/>
      <c r="LAR905" s="35"/>
      <c r="LAS905" s="34"/>
      <c r="LAZ905" s="35"/>
      <c r="LBA905" s="34"/>
      <c r="LBH905" s="35"/>
      <c r="LBI905" s="34"/>
      <c r="LBP905" s="35"/>
      <c r="LBQ905" s="34"/>
      <c r="LBX905" s="35"/>
      <c r="LBY905" s="34"/>
      <c r="LCF905" s="35"/>
      <c r="LCG905" s="34"/>
      <c r="LCN905" s="35"/>
      <c r="LCO905" s="34"/>
      <c r="LCV905" s="35"/>
      <c r="LCW905" s="34"/>
      <c r="LDD905" s="35"/>
      <c r="LDE905" s="34"/>
      <c r="LDL905" s="35"/>
      <c r="LDM905" s="34"/>
      <c r="LDT905" s="35"/>
      <c r="LDU905" s="34"/>
      <c r="LEB905" s="35"/>
      <c r="LEC905" s="34"/>
      <c r="LEJ905" s="35"/>
      <c r="LEK905" s="34"/>
      <c r="LER905" s="35"/>
      <c r="LES905" s="34"/>
      <c r="LEZ905" s="35"/>
      <c r="LFA905" s="34"/>
      <c r="LFH905" s="35"/>
      <c r="LFI905" s="34"/>
      <c r="LFP905" s="35"/>
      <c r="LFQ905" s="34"/>
      <c r="LFX905" s="35"/>
      <c r="LFY905" s="34"/>
      <c r="LGF905" s="35"/>
      <c r="LGG905" s="34"/>
      <c r="LGN905" s="35"/>
      <c r="LGO905" s="34"/>
      <c r="LGV905" s="35"/>
      <c r="LGW905" s="34"/>
      <c r="LHD905" s="35"/>
      <c r="LHE905" s="34"/>
      <c r="LHL905" s="35"/>
      <c r="LHM905" s="34"/>
      <c r="LHT905" s="35"/>
      <c r="LHU905" s="34"/>
      <c r="LIB905" s="35"/>
      <c r="LIC905" s="34"/>
      <c r="LIJ905" s="35"/>
      <c r="LIK905" s="34"/>
      <c r="LIR905" s="35"/>
      <c r="LIS905" s="34"/>
      <c r="LIZ905" s="35"/>
      <c r="LJA905" s="34"/>
      <c r="LJH905" s="35"/>
      <c r="LJI905" s="34"/>
      <c r="LJP905" s="35"/>
      <c r="LJQ905" s="34"/>
      <c r="LJX905" s="35"/>
      <c r="LJY905" s="34"/>
      <c r="LKF905" s="35"/>
      <c r="LKG905" s="34"/>
      <c r="LKN905" s="35"/>
      <c r="LKO905" s="34"/>
      <c r="LKV905" s="35"/>
      <c r="LKW905" s="34"/>
      <c r="LLD905" s="35"/>
      <c r="LLE905" s="34"/>
      <c r="LLL905" s="35"/>
      <c r="LLM905" s="34"/>
      <c r="LLT905" s="35"/>
      <c r="LLU905" s="34"/>
      <c r="LMB905" s="35"/>
      <c r="LMC905" s="34"/>
      <c r="LMJ905" s="35"/>
      <c r="LMK905" s="34"/>
      <c r="LMR905" s="35"/>
      <c r="LMS905" s="34"/>
      <c r="LMZ905" s="35"/>
      <c r="LNA905" s="34"/>
      <c r="LNH905" s="35"/>
      <c r="LNI905" s="34"/>
      <c r="LNP905" s="35"/>
      <c r="LNQ905" s="34"/>
      <c r="LNX905" s="35"/>
      <c r="LNY905" s="34"/>
      <c r="LOF905" s="35"/>
      <c r="LOG905" s="34"/>
      <c r="LON905" s="35"/>
      <c r="LOO905" s="34"/>
      <c r="LOV905" s="35"/>
      <c r="LOW905" s="34"/>
      <c r="LPD905" s="35"/>
      <c r="LPE905" s="34"/>
      <c r="LPL905" s="35"/>
      <c r="LPM905" s="34"/>
      <c r="LPT905" s="35"/>
      <c r="LPU905" s="34"/>
      <c r="LQB905" s="35"/>
      <c r="LQC905" s="34"/>
      <c r="LQJ905" s="35"/>
      <c r="LQK905" s="34"/>
      <c r="LQR905" s="35"/>
      <c r="LQS905" s="34"/>
      <c r="LQZ905" s="35"/>
      <c r="LRA905" s="34"/>
      <c r="LRH905" s="35"/>
      <c r="LRI905" s="34"/>
      <c r="LRP905" s="35"/>
      <c r="LRQ905" s="34"/>
      <c r="LRX905" s="35"/>
      <c r="LRY905" s="34"/>
      <c r="LSF905" s="35"/>
      <c r="LSG905" s="34"/>
      <c r="LSN905" s="35"/>
      <c r="LSO905" s="34"/>
      <c r="LSV905" s="35"/>
      <c r="LSW905" s="34"/>
      <c r="LTD905" s="35"/>
      <c r="LTE905" s="34"/>
      <c r="LTL905" s="35"/>
      <c r="LTM905" s="34"/>
      <c r="LTT905" s="35"/>
      <c r="LTU905" s="34"/>
      <c r="LUB905" s="35"/>
      <c r="LUC905" s="34"/>
      <c r="LUJ905" s="35"/>
      <c r="LUK905" s="34"/>
      <c r="LUR905" s="35"/>
      <c r="LUS905" s="34"/>
      <c r="LUZ905" s="35"/>
      <c r="LVA905" s="34"/>
      <c r="LVH905" s="35"/>
      <c r="LVI905" s="34"/>
      <c r="LVP905" s="35"/>
      <c r="LVQ905" s="34"/>
      <c r="LVX905" s="35"/>
      <c r="LVY905" s="34"/>
      <c r="LWF905" s="35"/>
      <c r="LWG905" s="34"/>
      <c r="LWN905" s="35"/>
      <c r="LWO905" s="34"/>
      <c r="LWV905" s="35"/>
      <c r="LWW905" s="34"/>
      <c r="LXD905" s="35"/>
      <c r="LXE905" s="34"/>
      <c r="LXL905" s="35"/>
      <c r="LXM905" s="34"/>
      <c r="LXT905" s="35"/>
      <c r="LXU905" s="34"/>
      <c r="LYB905" s="35"/>
      <c r="LYC905" s="34"/>
      <c r="LYJ905" s="35"/>
      <c r="LYK905" s="34"/>
      <c r="LYR905" s="35"/>
      <c r="LYS905" s="34"/>
      <c r="LYZ905" s="35"/>
      <c r="LZA905" s="34"/>
      <c r="LZH905" s="35"/>
      <c r="LZI905" s="34"/>
      <c r="LZP905" s="35"/>
      <c r="LZQ905" s="34"/>
      <c r="LZX905" s="35"/>
      <c r="LZY905" s="34"/>
      <c r="MAF905" s="35"/>
      <c r="MAG905" s="34"/>
      <c r="MAN905" s="35"/>
      <c r="MAO905" s="34"/>
      <c r="MAV905" s="35"/>
      <c r="MAW905" s="34"/>
      <c r="MBD905" s="35"/>
      <c r="MBE905" s="34"/>
      <c r="MBL905" s="35"/>
      <c r="MBM905" s="34"/>
      <c r="MBT905" s="35"/>
      <c r="MBU905" s="34"/>
      <c r="MCB905" s="35"/>
      <c r="MCC905" s="34"/>
      <c r="MCJ905" s="35"/>
      <c r="MCK905" s="34"/>
      <c r="MCR905" s="35"/>
      <c r="MCS905" s="34"/>
      <c r="MCZ905" s="35"/>
      <c r="MDA905" s="34"/>
      <c r="MDH905" s="35"/>
      <c r="MDI905" s="34"/>
      <c r="MDP905" s="35"/>
      <c r="MDQ905" s="34"/>
      <c r="MDX905" s="35"/>
      <c r="MDY905" s="34"/>
      <c r="MEF905" s="35"/>
      <c r="MEG905" s="34"/>
      <c r="MEN905" s="35"/>
      <c r="MEO905" s="34"/>
      <c r="MEV905" s="35"/>
      <c r="MEW905" s="34"/>
      <c r="MFD905" s="35"/>
      <c r="MFE905" s="34"/>
      <c r="MFL905" s="35"/>
      <c r="MFM905" s="34"/>
      <c r="MFT905" s="35"/>
      <c r="MFU905" s="34"/>
      <c r="MGB905" s="35"/>
      <c r="MGC905" s="34"/>
      <c r="MGJ905" s="35"/>
      <c r="MGK905" s="34"/>
      <c r="MGR905" s="35"/>
      <c r="MGS905" s="34"/>
      <c r="MGZ905" s="35"/>
      <c r="MHA905" s="34"/>
      <c r="MHH905" s="35"/>
      <c r="MHI905" s="34"/>
      <c r="MHP905" s="35"/>
      <c r="MHQ905" s="34"/>
      <c r="MHX905" s="35"/>
      <c r="MHY905" s="34"/>
      <c r="MIF905" s="35"/>
      <c r="MIG905" s="34"/>
      <c r="MIN905" s="35"/>
      <c r="MIO905" s="34"/>
      <c r="MIV905" s="35"/>
      <c r="MIW905" s="34"/>
      <c r="MJD905" s="35"/>
      <c r="MJE905" s="34"/>
      <c r="MJL905" s="35"/>
      <c r="MJM905" s="34"/>
      <c r="MJT905" s="35"/>
      <c r="MJU905" s="34"/>
      <c r="MKB905" s="35"/>
      <c r="MKC905" s="34"/>
      <c r="MKJ905" s="35"/>
      <c r="MKK905" s="34"/>
      <c r="MKR905" s="35"/>
      <c r="MKS905" s="34"/>
      <c r="MKZ905" s="35"/>
      <c r="MLA905" s="34"/>
      <c r="MLH905" s="35"/>
      <c r="MLI905" s="34"/>
      <c r="MLP905" s="35"/>
      <c r="MLQ905" s="34"/>
      <c r="MLX905" s="35"/>
      <c r="MLY905" s="34"/>
      <c r="MMF905" s="35"/>
      <c r="MMG905" s="34"/>
      <c r="MMN905" s="35"/>
      <c r="MMO905" s="34"/>
      <c r="MMV905" s="35"/>
      <c r="MMW905" s="34"/>
      <c r="MND905" s="35"/>
      <c r="MNE905" s="34"/>
      <c r="MNL905" s="35"/>
      <c r="MNM905" s="34"/>
      <c r="MNT905" s="35"/>
      <c r="MNU905" s="34"/>
      <c r="MOB905" s="35"/>
      <c r="MOC905" s="34"/>
      <c r="MOJ905" s="35"/>
      <c r="MOK905" s="34"/>
      <c r="MOR905" s="35"/>
      <c r="MOS905" s="34"/>
      <c r="MOZ905" s="35"/>
      <c r="MPA905" s="34"/>
      <c r="MPH905" s="35"/>
      <c r="MPI905" s="34"/>
      <c r="MPP905" s="35"/>
      <c r="MPQ905" s="34"/>
      <c r="MPX905" s="35"/>
      <c r="MPY905" s="34"/>
      <c r="MQF905" s="35"/>
      <c r="MQG905" s="34"/>
      <c r="MQN905" s="35"/>
      <c r="MQO905" s="34"/>
      <c r="MQV905" s="35"/>
      <c r="MQW905" s="34"/>
      <c r="MRD905" s="35"/>
      <c r="MRE905" s="34"/>
      <c r="MRL905" s="35"/>
      <c r="MRM905" s="34"/>
      <c r="MRT905" s="35"/>
      <c r="MRU905" s="34"/>
      <c r="MSB905" s="35"/>
      <c r="MSC905" s="34"/>
      <c r="MSJ905" s="35"/>
      <c r="MSK905" s="34"/>
      <c r="MSR905" s="35"/>
      <c r="MSS905" s="34"/>
      <c r="MSZ905" s="35"/>
      <c r="MTA905" s="34"/>
      <c r="MTH905" s="35"/>
      <c r="MTI905" s="34"/>
      <c r="MTP905" s="35"/>
      <c r="MTQ905" s="34"/>
      <c r="MTX905" s="35"/>
      <c r="MTY905" s="34"/>
      <c r="MUF905" s="35"/>
      <c r="MUG905" s="34"/>
      <c r="MUN905" s="35"/>
      <c r="MUO905" s="34"/>
      <c r="MUV905" s="35"/>
      <c r="MUW905" s="34"/>
      <c r="MVD905" s="35"/>
      <c r="MVE905" s="34"/>
      <c r="MVL905" s="35"/>
      <c r="MVM905" s="34"/>
      <c r="MVT905" s="35"/>
      <c r="MVU905" s="34"/>
      <c r="MWB905" s="35"/>
      <c r="MWC905" s="34"/>
      <c r="MWJ905" s="35"/>
      <c r="MWK905" s="34"/>
      <c r="MWR905" s="35"/>
      <c r="MWS905" s="34"/>
      <c r="MWZ905" s="35"/>
      <c r="MXA905" s="34"/>
      <c r="MXH905" s="35"/>
      <c r="MXI905" s="34"/>
      <c r="MXP905" s="35"/>
      <c r="MXQ905" s="34"/>
      <c r="MXX905" s="35"/>
      <c r="MXY905" s="34"/>
      <c r="MYF905" s="35"/>
      <c r="MYG905" s="34"/>
      <c r="MYN905" s="35"/>
      <c r="MYO905" s="34"/>
      <c r="MYV905" s="35"/>
      <c r="MYW905" s="34"/>
      <c r="MZD905" s="35"/>
      <c r="MZE905" s="34"/>
      <c r="MZL905" s="35"/>
      <c r="MZM905" s="34"/>
      <c r="MZT905" s="35"/>
      <c r="MZU905" s="34"/>
      <c r="NAB905" s="35"/>
      <c r="NAC905" s="34"/>
      <c r="NAJ905" s="35"/>
      <c r="NAK905" s="34"/>
      <c r="NAR905" s="35"/>
      <c r="NAS905" s="34"/>
      <c r="NAZ905" s="35"/>
      <c r="NBA905" s="34"/>
      <c r="NBH905" s="35"/>
      <c r="NBI905" s="34"/>
      <c r="NBP905" s="35"/>
      <c r="NBQ905" s="34"/>
      <c r="NBX905" s="35"/>
      <c r="NBY905" s="34"/>
      <c r="NCF905" s="35"/>
      <c r="NCG905" s="34"/>
      <c r="NCN905" s="35"/>
      <c r="NCO905" s="34"/>
      <c r="NCV905" s="35"/>
      <c r="NCW905" s="34"/>
      <c r="NDD905" s="35"/>
      <c r="NDE905" s="34"/>
      <c r="NDL905" s="35"/>
      <c r="NDM905" s="34"/>
      <c r="NDT905" s="35"/>
      <c r="NDU905" s="34"/>
      <c r="NEB905" s="35"/>
      <c r="NEC905" s="34"/>
      <c r="NEJ905" s="35"/>
      <c r="NEK905" s="34"/>
      <c r="NER905" s="35"/>
      <c r="NES905" s="34"/>
      <c r="NEZ905" s="35"/>
      <c r="NFA905" s="34"/>
      <c r="NFH905" s="35"/>
      <c r="NFI905" s="34"/>
      <c r="NFP905" s="35"/>
      <c r="NFQ905" s="34"/>
      <c r="NFX905" s="35"/>
      <c r="NFY905" s="34"/>
      <c r="NGF905" s="35"/>
      <c r="NGG905" s="34"/>
      <c r="NGN905" s="35"/>
      <c r="NGO905" s="34"/>
      <c r="NGV905" s="35"/>
      <c r="NGW905" s="34"/>
      <c r="NHD905" s="35"/>
      <c r="NHE905" s="34"/>
      <c r="NHL905" s="35"/>
      <c r="NHM905" s="34"/>
      <c r="NHT905" s="35"/>
      <c r="NHU905" s="34"/>
      <c r="NIB905" s="35"/>
      <c r="NIC905" s="34"/>
      <c r="NIJ905" s="35"/>
      <c r="NIK905" s="34"/>
      <c r="NIR905" s="35"/>
      <c r="NIS905" s="34"/>
      <c r="NIZ905" s="35"/>
      <c r="NJA905" s="34"/>
      <c r="NJH905" s="35"/>
      <c r="NJI905" s="34"/>
      <c r="NJP905" s="35"/>
      <c r="NJQ905" s="34"/>
      <c r="NJX905" s="35"/>
      <c r="NJY905" s="34"/>
      <c r="NKF905" s="35"/>
      <c r="NKG905" s="34"/>
      <c r="NKN905" s="35"/>
      <c r="NKO905" s="34"/>
      <c r="NKV905" s="35"/>
      <c r="NKW905" s="34"/>
      <c r="NLD905" s="35"/>
      <c r="NLE905" s="34"/>
      <c r="NLL905" s="35"/>
      <c r="NLM905" s="34"/>
      <c r="NLT905" s="35"/>
      <c r="NLU905" s="34"/>
      <c r="NMB905" s="35"/>
      <c r="NMC905" s="34"/>
      <c r="NMJ905" s="35"/>
      <c r="NMK905" s="34"/>
      <c r="NMR905" s="35"/>
      <c r="NMS905" s="34"/>
      <c r="NMZ905" s="35"/>
      <c r="NNA905" s="34"/>
      <c r="NNH905" s="35"/>
      <c r="NNI905" s="34"/>
      <c r="NNP905" s="35"/>
      <c r="NNQ905" s="34"/>
      <c r="NNX905" s="35"/>
      <c r="NNY905" s="34"/>
      <c r="NOF905" s="35"/>
      <c r="NOG905" s="34"/>
      <c r="NON905" s="35"/>
      <c r="NOO905" s="34"/>
      <c r="NOV905" s="35"/>
      <c r="NOW905" s="34"/>
      <c r="NPD905" s="35"/>
      <c r="NPE905" s="34"/>
      <c r="NPL905" s="35"/>
      <c r="NPM905" s="34"/>
      <c r="NPT905" s="35"/>
      <c r="NPU905" s="34"/>
      <c r="NQB905" s="35"/>
      <c r="NQC905" s="34"/>
      <c r="NQJ905" s="35"/>
      <c r="NQK905" s="34"/>
      <c r="NQR905" s="35"/>
      <c r="NQS905" s="34"/>
      <c r="NQZ905" s="35"/>
      <c r="NRA905" s="34"/>
      <c r="NRH905" s="35"/>
      <c r="NRI905" s="34"/>
      <c r="NRP905" s="35"/>
      <c r="NRQ905" s="34"/>
      <c r="NRX905" s="35"/>
      <c r="NRY905" s="34"/>
      <c r="NSF905" s="35"/>
      <c r="NSG905" s="34"/>
      <c r="NSN905" s="35"/>
      <c r="NSO905" s="34"/>
      <c r="NSV905" s="35"/>
      <c r="NSW905" s="34"/>
      <c r="NTD905" s="35"/>
      <c r="NTE905" s="34"/>
      <c r="NTL905" s="35"/>
      <c r="NTM905" s="34"/>
      <c r="NTT905" s="35"/>
      <c r="NTU905" s="34"/>
      <c r="NUB905" s="35"/>
      <c r="NUC905" s="34"/>
      <c r="NUJ905" s="35"/>
      <c r="NUK905" s="34"/>
      <c r="NUR905" s="35"/>
      <c r="NUS905" s="34"/>
      <c r="NUZ905" s="35"/>
      <c r="NVA905" s="34"/>
      <c r="NVH905" s="35"/>
      <c r="NVI905" s="34"/>
      <c r="NVP905" s="35"/>
      <c r="NVQ905" s="34"/>
      <c r="NVX905" s="35"/>
      <c r="NVY905" s="34"/>
      <c r="NWF905" s="35"/>
      <c r="NWG905" s="34"/>
      <c r="NWN905" s="35"/>
      <c r="NWO905" s="34"/>
      <c r="NWV905" s="35"/>
      <c r="NWW905" s="34"/>
      <c r="NXD905" s="35"/>
      <c r="NXE905" s="34"/>
      <c r="NXL905" s="35"/>
      <c r="NXM905" s="34"/>
      <c r="NXT905" s="35"/>
      <c r="NXU905" s="34"/>
      <c r="NYB905" s="35"/>
      <c r="NYC905" s="34"/>
      <c r="NYJ905" s="35"/>
      <c r="NYK905" s="34"/>
      <c r="NYR905" s="35"/>
      <c r="NYS905" s="34"/>
      <c r="NYZ905" s="35"/>
      <c r="NZA905" s="34"/>
      <c r="NZH905" s="35"/>
      <c r="NZI905" s="34"/>
      <c r="NZP905" s="35"/>
      <c r="NZQ905" s="34"/>
      <c r="NZX905" s="35"/>
      <c r="NZY905" s="34"/>
      <c r="OAF905" s="35"/>
      <c r="OAG905" s="34"/>
      <c r="OAN905" s="35"/>
      <c r="OAO905" s="34"/>
      <c r="OAV905" s="35"/>
      <c r="OAW905" s="34"/>
      <c r="OBD905" s="35"/>
      <c r="OBE905" s="34"/>
      <c r="OBL905" s="35"/>
      <c r="OBM905" s="34"/>
      <c r="OBT905" s="35"/>
      <c r="OBU905" s="34"/>
      <c r="OCB905" s="35"/>
      <c r="OCC905" s="34"/>
      <c r="OCJ905" s="35"/>
      <c r="OCK905" s="34"/>
      <c r="OCR905" s="35"/>
      <c r="OCS905" s="34"/>
      <c r="OCZ905" s="35"/>
      <c r="ODA905" s="34"/>
      <c r="ODH905" s="35"/>
      <c r="ODI905" s="34"/>
      <c r="ODP905" s="35"/>
      <c r="ODQ905" s="34"/>
      <c r="ODX905" s="35"/>
      <c r="ODY905" s="34"/>
      <c r="OEF905" s="35"/>
      <c r="OEG905" s="34"/>
      <c r="OEN905" s="35"/>
      <c r="OEO905" s="34"/>
      <c r="OEV905" s="35"/>
      <c r="OEW905" s="34"/>
      <c r="OFD905" s="35"/>
      <c r="OFE905" s="34"/>
      <c r="OFL905" s="35"/>
      <c r="OFM905" s="34"/>
      <c r="OFT905" s="35"/>
      <c r="OFU905" s="34"/>
      <c r="OGB905" s="35"/>
      <c r="OGC905" s="34"/>
      <c r="OGJ905" s="35"/>
      <c r="OGK905" s="34"/>
      <c r="OGR905" s="35"/>
      <c r="OGS905" s="34"/>
      <c r="OGZ905" s="35"/>
      <c r="OHA905" s="34"/>
      <c r="OHH905" s="35"/>
      <c r="OHI905" s="34"/>
      <c r="OHP905" s="35"/>
      <c r="OHQ905" s="34"/>
      <c r="OHX905" s="35"/>
      <c r="OHY905" s="34"/>
      <c r="OIF905" s="35"/>
      <c r="OIG905" s="34"/>
      <c r="OIN905" s="35"/>
      <c r="OIO905" s="34"/>
      <c r="OIV905" s="35"/>
      <c r="OIW905" s="34"/>
      <c r="OJD905" s="35"/>
      <c r="OJE905" s="34"/>
      <c r="OJL905" s="35"/>
      <c r="OJM905" s="34"/>
      <c r="OJT905" s="35"/>
      <c r="OJU905" s="34"/>
      <c r="OKB905" s="35"/>
      <c r="OKC905" s="34"/>
      <c r="OKJ905" s="35"/>
      <c r="OKK905" s="34"/>
      <c r="OKR905" s="35"/>
      <c r="OKS905" s="34"/>
      <c r="OKZ905" s="35"/>
      <c r="OLA905" s="34"/>
      <c r="OLH905" s="35"/>
      <c r="OLI905" s="34"/>
      <c r="OLP905" s="35"/>
      <c r="OLQ905" s="34"/>
      <c r="OLX905" s="35"/>
      <c r="OLY905" s="34"/>
      <c r="OMF905" s="35"/>
      <c r="OMG905" s="34"/>
      <c r="OMN905" s="35"/>
      <c r="OMO905" s="34"/>
      <c r="OMV905" s="35"/>
      <c r="OMW905" s="34"/>
      <c r="OND905" s="35"/>
      <c r="ONE905" s="34"/>
      <c r="ONL905" s="35"/>
      <c r="ONM905" s="34"/>
      <c r="ONT905" s="35"/>
      <c r="ONU905" s="34"/>
      <c r="OOB905" s="35"/>
      <c r="OOC905" s="34"/>
      <c r="OOJ905" s="35"/>
      <c r="OOK905" s="34"/>
      <c r="OOR905" s="35"/>
      <c r="OOS905" s="34"/>
      <c r="OOZ905" s="35"/>
      <c r="OPA905" s="34"/>
      <c r="OPH905" s="35"/>
      <c r="OPI905" s="34"/>
      <c r="OPP905" s="35"/>
      <c r="OPQ905" s="34"/>
      <c r="OPX905" s="35"/>
      <c r="OPY905" s="34"/>
      <c r="OQF905" s="35"/>
      <c r="OQG905" s="34"/>
      <c r="OQN905" s="35"/>
      <c r="OQO905" s="34"/>
      <c r="OQV905" s="35"/>
      <c r="OQW905" s="34"/>
      <c r="ORD905" s="35"/>
      <c r="ORE905" s="34"/>
      <c r="ORL905" s="35"/>
      <c r="ORM905" s="34"/>
      <c r="ORT905" s="35"/>
      <c r="ORU905" s="34"/>
      <c r="OSB905" s="35"/>
      <c r="OSC905" s="34"/>
      <c r="OSJ905" s="35"/>
      <c r="OSK905" s="34"/>
      <c r="OSR905" s="35"/>
      <c r="OSS905" s="34"/>
      <c r="OSZ905" s="35"/>
      <c r="OTA905" s="34"/>
      <c r="OTH905" s="35"/>
      <c r="OTI905" s="34"/>
      <c r="OTP905" s="35"/>
      <c r="OTQ905" s="34"/>
      <c r="OTX905" s="35"/>
      <c r="OTY905" s="34"/>
      <c r="OUF905" s="35"/>
      <c r="OUG905" s="34"/>
      <c r="OUN905" s="35"/>
      <c r="OUO905" s="34"/>
      <c r="OUV905" s="35"/>
      <c r="OUW905" s="34"/>
      <c r="OVD905" s="35"/>
      <c r="OVE905" s="34"/>
      <c r="OVL905" s="35"/>
      <c r="OVM905" s="34"/>
      <c r="OVT905" s="35"/>
      <c r="OVU905" s="34"/>
      <c r="OWB905" s="35"/>
      <c r="OWC905" s="34"/>
      <c r="OWJ905" s="35"/>
      <c r="OWK905" s="34"/>
      <c r="OWR905" s="35"/>
      <c r="OWS905" s="34"/>
      <c r="OWZ905" s="35"/>
      <c r="OXA905" s="34"/>
      <c r="OXH905" s="35"/>
      <c r="OXI905" s="34"/>
      <c r="OXP905" s="35"/>
      <c r="OXQ905" s="34"/>
      <c r="OXX905" s="35"/>
      <c r="OXY905" s="34"/>
      <c r="OYF905" s="35"/>
      <c r="OYG905" s="34"/>
      <c r="OYN905" s="35"/>
      <c r="OYO905" s="34"/>
      <c r="OYV905" s="35"/>
      <c r="OYW905" s="34"/>
      <c r="OZD905" s="35"/>
      <c r="OZE905" s="34"/>
      <c r="OZL905" s="35"/>
      <c r="OZM905" s="34"/>
      <c r="OZT905" s="35"/>
      <c r="OZU905" s="34"/>
      <c r="PAB905" s="35"/>
      <c r="PAC905" s="34"/>
      <c r="PAJ905" s="35"/>
      <c r="PAK905" s="34"/>
      <c r="PAR905" s="35"/>
      <c r="PAS905" s="34"/>
      <c r="PAZ905" s="35"/>
      <c r="PBA905" s="34"/>
      <c r="PBH905" s="35"/>
      <c r="PBI905" s="34"/>
      <c r="PBP905" s="35"/>
      <c r="PBQ905" s="34"/>
      <c r="PBX905" s="35"/>
      <c r="PBY905" s="34"/>
      <c r="PCF905" s="35"/>
      <c r="PCG905" s="34"/>
      <c r="PCN905" s="35"/>
      <c r="PCO905" s="34"/>
      <c r="PCV905" s="35"/>
      <c r="PCW905" s="34"/>
      <c r="PDD905" s="35"/>
      <c r="PDE905" s="34"/>
      <c r="PDL905" s="35"/>
      <c r="PDM905" s="34"/>
      <c r="PDT905" s="35"/>
      <c r="PDU905" s="34"/>
      <c r="PEB905" s="35"/>
      <c r="PEC905" s="34"/>
      <c r="PEJ905" s="35"/>
      <c r="PEK905" s="34"/>
      <c r="PER905" s="35"/>
      <c r="PES905" s="34"/>
      <c r="PEZ905" s="35"/>
      <c r="PFA905" s="34"/>
      <c r="PFH905" s="35"/>
      <c r="PFI905" s="34"/>
      <c r="PFP905" s="35"/>
      <c r="PFQ905" s="34"/>
      <c r="PFX905" s="35"/>
      <c r="PFY905" s="34"/>
      <c r="PGF905" s="35"/>
      <c r="PGG905" s="34"/>
      <c r="PGN905" s="35"/>
      <c r="PGO905" s="34"/>
      <c r="PGV905" s="35"/>
      <c r="PGW905" s="34"/>
      <c r="PHD905" s="35"/>
      <c r="PHE905" s="34"/>
      <c r="PHL905" s="35"/>
      <c r="PHM905" s="34"/>
      <c r="PHT905" s="35"/>
      <c r="PHU905" s="34"/>
      <c r="PIB905" s="35"/>
      <c r="PIC905" s="34"/>
      <c r="PIJ905" s="35"/>
      <c r="PIK905" s="34"/>
      <c r="PIR905" s="35"/>
      <c r="PIS905" s="34"/>
      <c r="PIZ905" s="35"/>
      <c r="PJA905" s="34"/>
      <c r="PJH905" s="35"/>
      <c r="PJI905" s="34"/>
      <c r="PJP905" s="35"/>
      <c r="PJQ905" s="34"/>
      <c r="PJX905" s="35"/>
      <c r="PJY905" s="34"/>
      <c r="PKF905" s="35"/>
      <c r="PKG905" s="34"/>
      <c r="PKN905" s="35"/>
      <c r="PKO905" s="34"/>
      <c r="PKV905" s="35"/>
      <c r="PKW905" s="34"/>
      <c r="PLD905" s="35"/>
      <c r="PLE905" s="34"/>
      <c r="PLL905" s="35"/>
      <c r="PLM905" s="34"/>
      <c r="PLT905" s="35"/>
      <c r="PLU905" s="34"/>
      <c r="PMB905" s="35"/>
      <c r="PMC905" s="34"/>
      <c r="PMJ905" s="35"/>
      <c r="PMK905" s="34"/>
      <c r="PMR905" s="35"/>
      <c r="PMS905" s="34"/>
      <c r="PMZ905" s="35"/>
      <c r="PNA905" s="34"/>
      <c r="PNH905" s="35"/>
      <c r="PNI905" s="34"/>
      <c r="PNP905" s="35"/>
      <c r="PNQ905" s="34"/>
      <c r="PNX905" s="35"/>
      <c r="PNY905" s="34"/>
      <c r="POF905" s="35"/>
      <c r="POG905" s="34"/>
      <c r="PON905" s="35"/>
      <c r="POO905" s="34"/>
      <c r="POV905" s="35"/>
      <c r="POW905" s="34"/>
      <c r="PPD905" s="35"/>
      <c r="PPE905" s="34"/>
      <c r="PPL905" s="35"/>
      <c r="PPM905" s="34"/>
      <c r="PPT905" s="35"/>
      <c r="PPU905" s="34"/>
      <c r="PQB905" s="35"/>
      <c r="PQC905" s="34"/>
      <c r="PQJ905" s="35"/>
      <c r="PQK905" s="34"/>
      <c r="PQR905" s="35"/>
      <c r="PQS905" s="34"/>
      <c r="PQZ905" s="35"/>
      <c r="PRA905" s="34"/>
      <c r="PRH905" s="35"/>
      <c r="PRI905" s="34"/>
      <c r="PRP905" s="35"/>
      <c r="PRQ905" s="34"/>
      <c r="PRX905" s="35"/>
      <c r="PRY905" s="34"/>
      <c r="PSF905" s="35"/>
      <c r="PSG905" s="34"/>
      <c r="PSN905" s="35"/>
      <c r="PSO905" s="34"/>
      <c r="PSV905" s="35"/>
      <c r="PSW905" s="34"/>
      <c r="PTD905" s="35"/>
      <c r="PTE905" s="34"/>
      <c r="PTL905" s="35"/>
      <c r="PTM905" s="34"/>
      <c r="PTT905" s="35"/>
      <c r="PTU905" s="34"/>
      <c r="PUB905" s="35"/>
      <c r="PUC905" s="34"/>
      <c r="PUJ905" s="35"/>
      <c r="PUK905" s="34"/>
      <c r="PUR905" s="35"/>
      <c r="PUS905" s="34"/>
      <c r="PUZ905" s="35"/>
      <c r="PVA905" s="34"/>
      <c r="PVH905" s="35"/>
      <c r="PVI905" s="34"/>
      <c r="PVP905" s="35"/>
      <c r="PVQ905" s="34"/>
      <c r="PVX905" s="35"/>
      <c r="PVY905" s="34"/>
      <c r="PWF905" s="35"/>
      <c r="PWG905" s="34"/>
      <c r="PWN905" s="35"/>
      <c r="PWO905" s="34"/>
      <c r="PWV905" s="35"/>
      <c r="PWW905" s="34"/>
      <c r="PXD905" s="35"/>
      <c r="PXE905" s="34"/>
      <c r="PXL905" s="35"/>
      <c r="PXM905" s="34"/>
      <c r="PXT905" s="35"/>
      <c r="PXU905" s="34"/>
      <c r="PYB905" s="35"/>
      <c r="PYC905" s="34"/>
      <c r="PYJ905" s="35"/>
      <c r="PYK905" s="34"/>
      <c r="PYR905" s="35"/>
      <c r="PYS905" s="34"/>
      <c r="PYZ905" s="35"/>
      <c r="PZA905" s="34"/>
      <c r="PZH905" s="35"/>
      <c r="PZI905" s="34"/>
      <c r="PZP905" s="35"/>
      <c r="PZQ905" s="34"/>
      <c r="PZX905" s="35"/>
      <c r="PZY905" s="34"/>
      <c r="QAF905" s="35"/>
      <c r="QAG905" s="34"/>
      <c r="QAN905" s="35"/>
      <c r="QAO905" s="34"/>
      <c r="QAV905" s="35"/>
      <c r="QAW905" s="34"/>
      <c r="QBD905" s="35"/>
      <c r="QBE905" s="34"/>
      <c r="QBL905" s="35"/>
      <c r="QBM905" s="34"/>
      <c r="QBT905" s="35"/>
      <c r="QBU905" s="34"/>
      <c r="QCB905" s="35"/>
      <c r="QCC905" s="34"/>
      <c r="QCJ905" s="35"/>
      <c r="QCK905" s="34"/>
      <c r="QCR905" s="35"/>
      <c r="QCS905" s="34"/>
      <c r="QCZ905" s="35"/>
      <c r="QDA905" s="34"/>
      <c r="QDH905" s="35"/>
      <c r="QDI905" s="34"/>
      <c r="QDP905" s="35"/>
      <c r="QDQ905" s="34"/>
      <c r="QDX905" s="35"/>
      <c r="QDY905" s="34"/>
      <c r="QEF905" s="35"/>
      <c r="QEG905" s="34"/>
      <c r="QEN905" s="35"/>
      <c r="QEO905" s="34"/>
      <c r="QEV905" s="35"/>
      <c r="QEW905" s="34"/>
      <c r="QFD905" s="35"/>
      <c r="QFE905" s="34"/>
      <c r="QFL905" s="35"/>
      <c r="QFM905" s="34"/>
      <c r="QFT905" s="35"/>
      <c r="QFU905" s="34"/>
      <c r="QGB905" s="35"/>
      <c r="QGC905" s="34"/>
      <c r="QGJ905" s="35"/>
      <c r="QGK905" s="34"/>
      <c r="QGR905" s="35"/>
      <c r="QGS905" s="34"/>
      <c r="QGZ905" s="35"/>
      <c r="QHA905" s="34"/>
      <c r="QHH905" s="35"/>
      <c r="QHI905" s="34"/>
      <c r="QHP905" s="35"/>
      <c r="QHQ905" s="34"/>
      <c r="QHX905" s="35"/>
      <c r="QHY905" s="34"/>
      <c r="QIF905" s="35"/>
      <c r="QIG905" s="34"/>
      <c r="QIN905" s="35"/>
      <c r="QIO905" s="34"/>
      <c r="QIV905" s="35"/>
      <c r="QIW905" s="34"/>
      <c r="QJD905" s="35"/>
      <c r="QJE905" s="34"/>
      <c r="QJL905" s="35"/>
      <c r="QJM905" s="34"/>
      <c r="QJT905" s="35"/>
      <c r="QJU905" s="34"/>
      <c r="QKB905" s="35"/>
      <c r="QKC905" s="34"/>
      <c r="QKJ905" s="35"/>
      <c r="QKK905" s="34"/>
      <c r="QKR905" s="35"/>
      <c r="QKS905" s="34"/>
      <c r="QKZ905" s="35"/>
      <c r="QLA905" s="34"/>
      <c r="QLH905" s="35"/>
      <c r="QLI905" s="34"/>
      <c r="QLP905" s="35"/>
      <c r="QLQ905" s="34"/>
      <c r="QLX905" s="35"/>
      <c r="QLY905" s="34"/>
      <c r="QMF905" s="35"/>
      <c r="QMG905" s="34"/>
      <c r="QMN905" s="35"/>
      <c r="QMO905" s="34"/>
      <c r="QMV905" s="35"/>
      <c r="QMW905" s="34"/>
      <c r="QND905" s="35"/>
      <c r="QNE905" s="34"/>
      <c r="QNL905" s="35"/>
      <c r="QNM905" s="34"/>
      <c r="QNT905" s="35"/>
      <c r="QNU905" s="34"/>
      <c r="QOB905" s="35"/>
      <c r="QOC905" s="34"/>
      <c r="QOJ905" s="35"/>
      <c r="QOK905" s="34"/>
      <c r="QOR905" s="35"/>
      <c r="QOS905" s="34"/>
      <c r="QOZ905" s="35"/>
      <c r="QPA905" s="34"/>
      <c r="QPH905" s="35"/>
      <c r="QPI905" s="34"/>
      <c r="QPP905" s="35"/>
      <c r="QPQ905" s="34"/>
      <c r="QPX905" s="35"/>
      <c r="QPY905" s="34"/>
      <c r="QQF905" s="35"/>
      <c r="QQG905" s="34"/>
      <c r="QQN905" s="35"/>
      <c r="QQO905" s="34"/>
      <c r="QQV905" s="35"/>
      <c r="QQW905" s="34"/>
      <c r="QRD905" s="35"/>
      <c r="QRE905" s="34"/>
      <c r="QRL905" s="35"/>
      <c r="QRM905" s="34"/>
      <c r="QRT905" s="35"/>
      <c r="QRU905" s="34"/>
      <c r="QSB905" s="35"/>
      <c r="QSC905" s="34"/>
      <c r="QSJ905" s="35"/>
      <c r="QSK905" s="34"/>
      <c r="QSR905" s="35"/>
      <c r="QSS905" s="34"/>
      <c r="QSZ905" s="35"/>
      <c r="QTA905" s="34"/>
      <c r="QTH905" s="35"/>
      <c r="QTI905" s="34"/>
      <c r="QTP905" s="35"/>
      <c r="QTQ905" s="34"/>
      <c r="QTX905" s="35"/>
      <c r="QTY905" s="34"/>
      <c r="QUF905" s="35"/>
      <c r="QUG905" s="34"/>
      <c r="QUN905" s="35"/>
      <c r="QUO905" s="34"/>
      <c r="QUV905" s="35"/>
      <c r="QUW905" s="34"/>
      <c r="QVD905" s="35"/>
      <c r="QVE905" s="34"/>
      <c r="QVL905" s="35"/>
      <c r="QVM905" s="34"/>
      <c r="QVT905" s="35"/>
      <c r="QVU905" s="34"/>
      <c r="QWB905" s="35"/>
      <c r="QWC905" s="34"/>
      <c r="QWJ905" s="35"/>
      <c r="QWK905" s="34"/>
      <c r="QWR905" s="35"/>
      <c r="QWS905" s="34"/>
      <c r="QWZ905" s="35"/>
      <c r="QXA905" s="34"/>
      <c r="QXH905" s="35"/>
      <c r="QXI905" s="34"/>
      <c r="QXP905" s="35"/>
      <c r="QXQ905" s="34"/>
      <c r="QXX905" s="35"/>
      <c r="QXY905" s="34"/>
      <c r="QYF905" s="35"/>
      <c r="QYG905" s="34"/>
      <c r="QYN905" s="35"/>
      <c r="QYO905" s="34"/>
      <c r="QYV905" s="35"/>
      <c r="QYW905" s="34"/>
      <c r="QZD905" s="35"/>
      <c r="QZE905" s="34"/>
      <c r="QZL905" s="35"/>
      <c r="QZM905" s="34"/>
      <c r="QZT905" s="35"/>
      <c r="QZU905" s="34"/>
      <c r="RAB905" s="35"/>
      <c r="RAC905" s="34"/>
      <c r="RAJ905" s="35"/>
      <c r="RAK905" s="34"/>
      <c r="RAR905" s="35"/>
      <c r="RAS905" s="34"/>
      <c r="RAZ905" s="35"/>
      <c r="RBA905" s="34"/>
      <c r="RBH905" s="35"/>
      <c r="RBI905" s="34"/>
      <c r="RBP905" s="35"/>
      <c r="RBQ905" s="34"/>
      <c r="RBX905" s="35"/>
      <c r="RBY905" s="34"/>
      <c r="RCF905" s="35"/>
      <c r="RCG905" s="34"/>
      <c r="RCN905" s="35"/>
      <c r="RCO905" s="34"/>
      <c r="RCV905" s="35"/>
      <c r="RCW905" s="34"/>
      <c r="RDD905" s="35"/>
      <c r="RDE905" s="34"/>
      <c r="RDL905" s="35"/>
      <c r="RDM905" s="34"/>
      <c r="RDT905" s="35"/>
      <c r="RDU905" s="34"/>
      <c r="REB905" s="35"/>
      <c r="REC905" s="34"/>
      <c r="REJ905" s="35"/>
      <c r="REK905" s="34"/>
      <c r="RER905" s="35"/>
      <c r="RES905" s="34"/>
      <c r="REZ905" s="35"/>
      <c r="RFA905" s="34"/>
      <c r="RFH905" s="35"/>
      <c r="RFI905" s="34"/>
      <c r="RFP905" s="35"/>
      <c r="RFQ905" s="34"/>
      <c r="RFX905" s="35"/>
      <c r="RFY905" s="34"/>
      <c r="RGF905" s="35"/>
      <c r="RGG905" s="34"/>
      <c r="RGN905" s="35"/>
      <c r="RGO905" s="34"/>
      <c r="RGV905" s="35"/>
      <c r="RGW905" s="34"/>
      <c r="RHD905" s="35"/>
      <c r="RHE905" s="34"/>
      <c r="RHL905" s="35"/>
      <c r="RHM905" s="34"/>
      <c r="RHT905" s="35"/>
      <c r="RHU905" s="34"/>
      <c r="RIB905" s="35"/>
      <c r="RIC905" s="34"/>
      <c r="RIJ905" s="35"/>
      <c r="RIK905" s="34"/>
      <c r="RIR905" s="35"/>
      <c r="RIS905" s="34"/>
      <c r="RIZ905" s="35"/>
      <c r="RJA905" s="34"/>
      <c r="RJH905" s="35"/>
      <c r="RJI905" s="34"/>
      <c r="RJP905" s="35"/>
      <c r="RJQ905" s="34"/>
      <c r="RJX905" s="35"/>
      <c r="RJY905" s="34"/>
      <c r="RKF905" s="35"/>
      <c r="RKG905" s="34"/>
      <c r="RKN905" s="35"/>
      <c r="RKO905" s="34"/>
      <c r="RKV905" s="35"/>
      <c r="RKW905" s="34"/>
      <c r="RLD905" s="35"/>
      <c r="RLE905" s="34"/>
      <c r="RLL905" s="35"/>
      <c r="RLM905" s="34"/>
      <c r="RLT905" s="35"/>
      <c r="RLU905" s="34"/>
      <c r="RMB905" s="35"/>
      <c r="RMC905" s="34"/>
      <c r="RMJ905" s="35"/>
      <c r="RMK905" s="34"/>
      <c r="RMR905" s="35"/>
      <c r="RMS905" s="34"/>
      <c r="RMZ905" s="35"/>
      <c r="RNA905" s="34"/>
      <c r="RNH905" s="35"/>
      <c r="RNI905" s="34"/>
      <c r="RNP905" s="35"/>
      <c r="RNQ905" s="34"/>
      <c r="RNX905" s="35"/>
      <c r="RNY905" s="34"/>
      <c r="ROF905" s="35"/>
      <c r="ROG905" s="34"/>
      <c r="RON905" s="35"/>
      <c r="ROO905" s="34"/>
      <c r="ROV905" s="35"/>
      <c r="ROW905" s="34"/>
      <c r="RPD905" s="35"/>
      <c r="RPE905" s="34"/>
      <c r="RPL905" s="35"/>
      <c r="RPM905" s="34"/>
      <c r="RPT905" s="35"/>
      <c r="RPU905" s="34"/>
      <c r="RQB905" s="35"/>
      <c r="RQC905" s="34"/>
      <c r="RQJ905" s="35"/>
      <c r="RQK905" s="34"/>
      <c r="RQR905" s="35"/>
      <c r="RQS905" s="34"/>
      <c r="RQZ905" s="35"/>
      <c r="RRA905" s="34"/>
      <c r="RRH905" s="35"/>
      <c r="RRI905" s="34"/>
      <c r="RRP905" s="35"/>
      <c r="RRQ905" s="34"/>
      <c r="RRX905" s="35"/>
      <c r="RRY905" s="34"/>
      <c r="RSF905" s="35"/>
      <c r="RSG905" s="34"/>
      <c r="RSN905" s="35"/>
      <c r="RSO905" s="34"/>
      <c r="RSV905" s="35"/>
      <c r="RSW905" s="34"/>
      <c r="RTD905" s="35"/>
      <c r="RTE905" s="34"/>
      <c r="RTL905" s="35"/>
      <c r="RTM905" s="34"/>
      <c r="RTT905" s="35"/>
      <c r="RTU905" s="34"/>
      <c r="RUB905" s="35"/>
      <c r="RUC905" s="34"/>
      <c r="RUJ905" s="35"/>
      <c r="RUK905" s="34"/>
      <c r="RUR905" s="35"/>
      <c r="RUS905" s="34"/>
      <c r="RUZ905" s="35"/>
      <c r="RVA905" s="34"/>
      <c r="RVH905" s="35"/>
      <c r="RVI905" s="34"/>
      <c r="RVP905" s="35"/>
      <c r="RVQ905" s="34"/>
      <c r="RVX905" s="35"/>
      <c r="RVY905" s="34"/>
      <c r="RWF905" s="35"/>
      <c r="RWG905" s="34"/>
      <c r="RWN905" s="35"/>
      <c r="RWO905" s="34"/>
      <c r="RWV905" s="35"/>
      <c r="RWW905" s="34"/>
      <c r="RXD905" s="35"/>
      <c r="RXE905" s="34"/>
      <c r="RXL905" s="35"/>
      <c r="RXM905" s="34"/>
      <c r="RXT905" s="35"/>
      <c r="RXU905" s="34"/>
      <c r="RYB905" s="35"/>
      <c r="RYC905" s="34"/>
      <c r="RYJ905" s="35"/>
      <c r="RYK905" s="34"/>
      <c r="RYR905" s="35"/>
      <c r="RYS905" s="34"/>
      <c r="RYZ905" s="35"/>
      <c r="RZA905" s="34"/>
      <c r="RZH905" s="35"/>
      <c r="RZI905" s="34"/>
      <c r="RZP905" s="35"/>
      <c r="RZQ905" s="34"/>
      <c r="RZX905" s="35"/>
      <c r="RZY905" s="34"/>
      <c r="SAF905" s="35"/>
      <c r="SAG905" s="34"/>
      <c r="SAN905" s="35"/>
      <c r="SAO905" s="34"/>
      <c r="SAV905" s="35"/>
      <c r="SAW905" s="34"/>
      <c r="SBD905" s="35"/>
      <c r="SBE905" s="34"/>
      <c r="SBL905" s="35"/>
      <c r="SBM905" s="34"/>
      <c r="SBT905" s="35"/>
      <c r="SBU905" s="34"/>
      <c r="SCB905" s="35"/>
      <c r="SCC905" s="34"/>
      <c r="SCJ905" s="35"/>
      <c r="SCK905" s="34"/>
      <c r="SCR905" s="35"/>
      <c r="SCS905" s="34"/>
      <c r="SCZ905" s="35"/>
      <c r="SDA905" s="34"/>
      <c r="SDH905" s="35"/>
      <c r="SDI905" s="34"/>
      <c r="SDP905" s="35"/>
      <c r="SDQ905" s="34"/>
      <c r="SDX905" s="35"/>
      <c r="SDY905" s="34"/>
      <c r="SEF905" s="35"/>
      <c r="SEG905" s="34"/>
      <c r="SEN905" s="35"/>
      <c r="SEO905" s="34"/>
      <c r="SEV905" s="35"/>
      <c r="SEW905" s="34"/>
      <c r="SFD905" s="35"/>
      <c r="SFE905" s="34"/>
      <c r="SFL905" s="35"/>
      <c r="SFM905" s="34"/>
      <c r="SFT905" s="35"/>
      <c r="SFU905" s="34"/>
      <c r="SGB905" s="35"/>
      <c r="SGC905" s="34"/>
      <c r="SGJ905" s="35"/>
      <c r="SGK905" s="34"/>
      <c r="SGR905" s="35"/>
      <c r="SGS905" s="34"/>
      <c r="SGZ905" s="35"/>
      <c r="SHA905" s="34"/>
      <c r="SHH905" s="35"/>
      <c r="SHI905" s="34"/>
      <c r="SHP905" s="35"/>
      <c r="SHQ905" s="34"/>
      <c r="SHX905" s="35"/>
      <c r="SHY905" s="34"/>
      <c r="SIF905" s="35"/>
      <c r="SIG905" s="34"/>
      <c r="SIN905" s="35"/>
      <c r="SIO905" s="34"/>
      <c r="SIV905" s="35"/>
      <c r="SIW905" s="34"/>
      <c r="SJD905" s="35"/>
      <c r="SJE905" s="34"/>
      <c r="SJL905" s="35"/>
      <c r="SJM905" s="34"/>
      <c r="SJT905" s="35"/>
      <c r="SJU905" s="34"/>
      <c r="SKB905" s="35"/>
      <c r="SKC905" s="34"/>
      <c r="SKJ905" s="35"/>
      <c r="SKK905" s="34"/>
      <c r="SKR905" s="35"/>
      <c r="SKS905" s="34"/>
      <c r="SKZ905" s="35"/>
      <c r="SLA905" s="34"/>
      <c r="SLH905" s="35"/>
      <c r="SLI905" s="34"/>
      <c r="SLP905" s="35"/>
      <c r="SLQ905" s="34"/>
      <c r="SLX905" s="35"/>
      <c r="SLY905" s="34"/>
      <c r="SMF905" s="35"/>
      <c r="SMG905" s="34"/>
      <c r="SMN905" s="35"/>
      <c r="SMO905" s="34"/>
      <c r="SMV905" s="35"/>
      <c r="SMW905" s="34"/>
      <c r="SND905" s="35"/>
      <c r="SNE905" s="34"/>
      <c r="SNL905" s="35"/>
      <c r="SNM905" s="34"/>
      <c r="SNT905" s="35"/>
      <c r="SNU905" s="34"/>
      <c r="SOB905" s="35"/>
      <c r="SOC905" s="34"/>
      <c r="SOJ905" s="35"/>
      <c r="SOK905" s="34"/>
      <c r="SOR905" s="35"/>
      <c r="SOS905" s="34"/>
      <c r="SOZ905" s="35"/>
      <c r="SPA905" s="34"/>
      <c r="SPH905" s="35"/>
      <c r="SPI905" s="34"/>
      <c r="SPP905" s="35"/>
      <c r="SPQ905" s="34"/>
      <c r="SPX905" s="35"/>
      <c r="SPY905" s="34"/>
      <c r="SQF905" s="35"/>
      <c r="SQG905" s="34"/>
      <c r="SQN905" s="35"/>
      <c r="SQO905" s="34"/>
      <c r="SQV905" s="35"/>
      <c r="SQW905" s="34"/>
      <c r="SRD905" s="35"/>
      <c r="SRE905" s="34"/>
      <c r="SRL905" s="35"/>
      <c r="SRM905" s="34"/>
      <c r="SRT905" s="35"/>
      <c r="SRU905" s="34"/>
      <c r="SSB905" s="35"/>
      <c r="SSC905" s="34"/>
      <c r="SSJ905" s="35"/>
      <c r="SSK905" s="34"/>
      <c r="SSR905" s="35"/>
      <c r="SSS905" s="34"/>
      <c r="SSZ905" s="35"/>
      <c r="STA905" s="34"/>
      <c r="STH905" s="35"/>
      <c r="STI905" s="34"/>
      <c r="STP905" s="35"/>
      <c r="STQ905" s="34"/>
      <c r="STX905" s="35"/>
      <c r="STY905" s="34"/>
      <c r="SUF905" s="35"/>
      <c r="SUG905" s="34"/>
      <c r="SUN905" s="35"/>
      <c r="SUO905" s="34"/>
      <c r="SUV905" s="35"/>
      <c r="SUW905" s="34"/>
      <c r="SVD905" s="35"/>
      <c r="SVE905" s="34"/>
      <c r="SVL905" s="35"/>
      <c r="SVM905" s="34"/>
      <c r="SVT905" s="35"/>
      <c r="SVU905" s="34"/>
      <c r="SWB905" s="35"/>
      <c r="SWC905" s="34"/>
      <c r="SWJ905" s="35"/>
      <c r="SWK905" s="34"/>
      <c r="SWR905" s="35"/>
      <c r="SWS905" s="34"/>
      <c r="SWZ905" s="35"/>
      <c r="SXA905" s="34"/>
      <c r="SXH905" s="35"/>
      <c r="SXI905" s="34"/>
      <c r="SXP905" s="35"/>
      <c r="SXQ905" s="34"/>
      <c r="SXX905" s="35"/>
      <c r="SXY905" s="34"/>
      <c r="SYF905" s="35"/>
      <c r="SYG905" s="34"/>
      <c r="SYN905" s="35"/>
      <c r="SYO905" s="34"/>
      <c r="SYV905" s="35"/>
      <c r="SYW905" s="34"/>
      <c r="SZD905" s="35"/>
      <c r="SZE905" s="34"/>
      <c r="SZL905" s="35"/>
      <c r="SZM905" s="34"/>
      <c r="SZT905" s="35"/>
      <c r="SZU905" s="34"/>
      <c r="TAB905" s="35"/>
      <c r="TAC905" s="34"/>
      <c r="TAJ905" s="35"/>
      <c r="TAK905" s="34"/>
      <c r="TAR905" s="35"/>
      <c r="TAS905" s="34"/>
      <c r="TAZ905" s="35"/>
      <c r="TBA905" s="34"/>
      <c r="TBH905" s="35"/>
      <c r="TBI905" s="34"/>
      <c r="TBP905" s="35"/>
      <c r="TBQ905" s="34"/>
      <c r="TBX905" s="35"/>
      <c r="TBY905" s="34"/>
      <c r="TCF905" s="35"/>
      <c r="TCG905" s="34"/>
      <c r="TCN905" s="35"/>
      <c r="TCO905" s="34"/>
      <c r="TCV905" s="35"/>
      <c r="TCW905" s="34"/>
      <c r="TDD905" s="35"/>
      <c r="TDE905" s="34"/>
      <c r="TDL905" s="35"/>
      <c r="TDM905" s="34"/>
      <c r="TDT905" s="35"/>
      <c r="TDU905" s="34"/>
      <c r="TEB905" s="35"/>
      <c r="TEC905" s="34"/>
      <c r="TEJ905" s="35"/>
      <c r="TEK905" s="34"/>
      <c r="TER905" s="35"/>
      <c r="TES905" s="34"/>
      <c r="TEZ905" s="35"/>
      <c r="TFA905" s="34"/>
      <c r="TFH905" s="35"/>
      <c r="TFI905" s="34"/>
      <c r="TFP905" s="35"/>
      <c r="TFQ905" s="34"/>
      <c r="TFX905" s="35"/>
      <c r="TFY905" s="34"/>
      <c r="TGF905" s="35"/>
      <c r="TGG905" s="34"/>
      <c r="TGN905" s="35"/>
      <c r="TGO905" s="34"/>
      <c r="TGV905" s="35"/>
      <c r="TGW905" s="34"/>
      <c r="THD905" s="35"/>
      <c r="THE905" s="34"/>
      <c r="THL905" s="35"/>
      <c r="THM905" s="34"/>
      <c r="THT905" s="35"/>
      <c r="THU905" s="34"/>
      <c r="TIB905" s="35"/>
      <c r="TIC905" s="34"/>
      <c r="TIJ905" s="35"/>
      <c r="TIK905" s="34"/>
      <c r="TIR905" s="35"/>
      <c r="TIS905" s="34"/>
      <c r="TIZ905" s="35"/>
      <c r="TJA905" s="34"/>
      <c r="TJH905" s="35"/>
      <c r="TJI905" s="34"/>
      <c r="TJP905" s="35"/>
      <c r="TJQ905" s="34"/>
      <c r="TJX905" s="35"/>
      <c r="TJY905" s="34"/>
      <c r="TKF905" s="35"/>
      <c r="TKG905" s="34"/>
      <c r="TKN905" s="35"/>
      <c r="TKO905" s="34"/>
      <c r="TKV905" s="35"/>
      <c r="TKW905" s="34"/>
      <c r="TLD905" s="35"/>
      <c r="TLE905" s="34"/>
      <c r="TLL905" s="35"/>
      <c r="TLM905" s="34"/>
      <c r="TLT905" s="35"/>
      <c r="TLU905" s="34"/>
      <c r="TMB905" s="35"/>
      <c r="TMC905" s="34"/>
      <c r="TMJ905" s="35"/>
      <c r="TMK905" s="34"/>
      <c r="TMR905" s="35"/>
      <c r="TMS905" s="34"/>
      <c r="TMZ905" s="35"/>
      <c r="TNA905" s="34"/>
      <c r="TNH905" s="35"/>
      <c r="TNI905" s="34"/>
      <c r="TNP905" s="35"/>
      <c r="TNQ905" s="34"/>
      <c r="TNX905" s="35"/>
      <c r="TNY905" s="34"/>
      <c r="TOF905" s="35"/>
      <c r="TOG905" s="34"/>
      <c r="TON905" s="35"/>
      <c r="TOO905" s="34"/>
      <c r="TOV905" s="35"/>
      <c r="TOW905" s="34"/>
      <c r="TPD905" s="35"/>
      <c r="TPE905" s="34"/>
      <c r="TPL905" s="35"/>
      <c r="TPM905" s="34"/>
      <c r="TPT905" s="35"/>
      <c r="TPU905" s="34"/>
      <c r="TQB905" s="35"/>
      <c r="TQC905" s="34"/>
      <c r="TQJ905" s="35"/>
      <c r="TQK905" s="34"/>
      <c r="TQR905" s="35"/>
      <c r="TQS905" s="34"/>
      <c r="TQZ905" s="35"/>
      <c r="TRA905" s="34"/>
      <c r="TRH905" s="35"/>
      <c r="TRI905" s="34"/>
      <c r="TRP905" s="35"/>
      <c r="TRQ905" s="34"/>
      <c r="TRX905" s="35"/>
      <c r="TRY905" s="34"/>
      <c r="TSF905" s="35"/>
      <c r="TSG905" s="34"/>
      <c r="TSN905" s="35"/>
      <c r="TSO905" s="34"/>
      <c r="TSV905" s="35"/>
      <c r="TSW905" s="34"/>
      <c r="TTD905" s="35"/>
      <c r="TTE905" s="34"/>
      <c r="TTL905" s="35"/>
      <c r="TTM905" s="34"/>
      <c r="TTT905" s="35"/>
      <c r="TTU905" s="34"/>
      <c r="TUB905" s="35"/>
      <c r="TUC905" s="34"/>
      <c r="TUJ905" s="35"/>
      <c r="TUK905" s="34"/>
      <c r="TUR905" s="35"/>
      <c r="TUS905" s="34"/>
      <c r="TUZ905" s="35"/>
      <c r="TVA905" s="34"/>
      <c r="TVH905" s="35"/>
      <c r="TVI905" s="34"/>
      <c r="TVP905" s="35"/>
      <c r="TVQ905" s="34"/>
      <c r="TVX905" s="35"/>
      <c r="TVY905" s="34"/>
      <c r="TWF905" s="35"/>
      <c r="TWG905" s="34"/>
      <c r="TWN905" s="35"/>
      <c r="TWO905" s="34"/>
      <c r="TWV905" s="35"/>
      <c r="TWW905" s="34"/>
      <c r="TXD905" s="35"/>
      <c r="TXE905" s="34"/>
      <c r="TXL905" s="35"/>
      <c r="TXM905" s="34"/>
      <c r="TXT905" s="35"/>
      <c r="TXU905" s="34"/>
      <c r="TYB905" s="35"/>
      <c r="TYC905" s="34"/>
      <c r="TYJ905" s="35"/>
      <c r="TYK905" s="34"/>
      <c r="TYR905" s="35"/>
      <c r="TYS905" s="34"/>
      <c r="TYZ905" s="35"/>
      <c r="TZA905" s="34"/>
      <c r="TZH905" s="35"/>
      <c r="TZI905" s="34"/>
      <c r="TZP905" s="35"/>
      <c r="TZQ905" s="34"/>
      <c r="TZX905" s="35"/>
      <c r="TZY905" s="34"/>
      <c r="UAF905" s="35"/>
      <c r="UAG905" s="34"/>
      <c r="UAN905" s="35"/>
      <c r="UAO905" s="34"/>
      <c r="UAV905" s="35"/>
      <c r="UAW905" s="34"/>
      <c r="UBD905" s="35"/>
      <c r="UBE905" s="34"/>
      <c r="UBL905" s="35"/>
      <c r="UBM905" s="34"/>
      <c r="UBT905" s="35"/>
      <c r="UBU905" s="34"/>
      <c r="UCB905" s="35"/>
      <c r="UCC905" s="34"/>
      <c r="UCJ905" s="35"/>
      <c r="UCK905" s="34"/>
      <c r="UCR905" s="35"/>
      <c r="UCS905" s="34"/>
      <c r="UCZ905" s="35"/>
      <c r="UDA905" s="34"/>
      <c r="UDH905" s="35"/>
      <c r="UDI905" s="34"/>
      <c r="UDP905" s="35"/>
      <c r="UDQ905" s="34"/>
      <c r="UDX905" s="35"/>
      <c r="UDY905" s="34"/>
      <c r="UEF905" s="35"/>
      <c r="UEG905" s="34"/>
      <c r="UEN905" s="35"/>
      <c r="UEO905" s="34"/>
      <c r="UEV905" s="35"/>
      <c r="UEW905" s="34"/>
      <c r="UFD905" s="35"/>
      <c r="UFE905" s="34"/>
      <c r="UFL905" s="35"/>
      <c r="UFM905" s="34"/>
      <c r="UFT905" s="35"/>
      <c r="UFU905" s="34"/>
      <c r="UGB905" s="35"/>
      <c r="UGC905" s="34"/>
      <c r="UGJ905" s="35"/>
      <c r="UGK905" s="34"/>
      <c r="UGR905" s="35"/>
      <c r="UGS905" s="34"/>
      <c r="UGZ905" s="35"/>
      <c r="UHA905" s="34"/>
      <c r="UHH905" s="35"/>
      <c r="UHI905" s="34"/>
      <c r="UHP905" s="35"/>
      <c r="UHQ905" s="34"/>
      <c r="UHX905" s="35"/>
      <c r="UHY905" s="34"/>
      <c r="UIF905" s="35"/>
      <c r="UIG905" s="34"/>
      <c r="UIN905" s="35"/>
      <c r="UIO905" s="34"/>
      <c r="UIV905" s="35"/>
      <c r="UIW905" s="34"/>
      <c r="UJD905" s="35"/>
      <c r="UJE905" s="34"/>
      <c r="UJL905" s="35"/>
      <c r="UJM905" s="34"/>
      <c r="UJT905" s="35"/>
      <c r="UJU905" s="34"/>
      <c r="UKB905" s="35"/>
      <c r="UKC905" s="34"/>
      <c r="UKJ905" s="35"/>
      <c r="UKK905" s="34"/>
      <c r="UKR905" s="35"/>
      <c r="UKS905" s="34"/>
      <c r="UKZ905" s="35"/>
      <c r="ULA905" s="34"/>
      <c r="ULH905" s="35"/>
      <c r="ULI905" s="34"/>
      <c r="ULP905" s="35"/>
      <c r="ULQ905" s="34"/>
      <c r="ULX905" s="35"/>
      <c r="ULY905" s="34"/>
      <c r="UMF905" s="35"/>
      <c r="UMG905" s="34"/>
      <c r="UMN905" s="35"/>
      <c r="UMO905" s="34"/>
      <c r="UMV905" s="35"/>
      <c r="UMW905" s="34"/>
      <c r="UND905" s="35"/>
      <c r="UNE905" s="34"/>
      <c r="UNL905" s="35"/>
      <c r="UNM905" s="34"/>
      <c r="UNT905" s="35"/>
      <c r="UNU905" s="34"/>
      <c r="UOB905" s="35"/>
      <c r="UOC905" s="34"/>
      <c r="UOJ905" s="35"/>
      <c r="UOK905" s="34"/>
      <c r="UOR905" s="35"/>
      <c r="UOS905" s="34"/>
      <c r="UOZ905" s="35"/>
      <c r="UPA905" s="34"/>
      <c r="UPH905" s="35"/>
      <c r="UPI905" s="34"/>
      <c r="UPP905" s="35"/>
      <c r="UPQ905" s="34"/>
      <c r="UPX905" s="35"/>
      <c r="UPY905" s="34"/>
      <c r="UQF905" s="35"/>
      <c r="UQG905" s="34"/>
      <c r="UQN905" s="35"/>
      <c r="UQO905" s="34"/>
      <c r="UQV905" s="35"/>
      <c r="UQW905" s="34"/>
      <c r="URD905" s="35"/>
      <c r="URE905" s="34"/>
      <c r="URL905" s="35"/>
      <c r="URM905" s="34"/>
      <c r="URT905" s="35"/>
      <c r="URU905" s="34"/>
      <c r="USB905" s="35"/>
      <c r="USC905" s="34"/>
      <c r="USJ905" s="35"/>
      <c r="USK905" s="34"/>
      <c r="USR905" s="35"/>
      <c r="USS905" s="34"/>
      <c r="USZ905" s="35"/>
      <c r="UTA905" s="34"/>
      <c r="UTH905" s="35"/>
      <c r="UTI905" s="34"/>
      <c r="UTP905" s="35"/>
      <c r="UTQ905" s="34"/>
      <c r="UTX905" s="35"/>
      <c r="UTY905" s="34"/>
      <c r="UUF905" s="35"/>
      <c r="UUG905" s="34"/>
      <c r="UUN905" s="35"/>
      <c r="UUO905" s="34"/>
      <c r="UUV905" s="35"/>
      <c r="UUW905" s="34"/>
      <c r="UVD905" s="35"/>
      <c r="UVE905" s="34"/>
      <c r="UVL905" s="35"/>
      <c r="UVM905" s="34"/>
      <c r="UVT905" s="35"/>
      <c r="UVU905" s="34"/>
      <c r="UWB905" s="35"/>
      <c r="UWC905" s="34"/>
      <c r="UWJ905" s="35"/>
      <c r="UWK905" s="34"/>
      <c r="UWR905" s="35"/>
      <c r="UWS905" s="34"/>
      <c r="UWZ905" s="35"/>
      <c r="UXA905" s="34"/>
      <c r="UXH905" s="35"/>
      <c r="UXI905" s="34"/>
      <c r="UXP905" s="35"/>
      <c r="UXQ905" s="34"/>
      <c r="UXX905" s="35"/>
      <c r="UXY905" s="34"/>
      <c r="UYF905" s="35"/>
      <c r="UYG905" s="34"/>
      <c r="UYN905" s="35"/>
      <c r="UYO905" s="34"/>
      <c r="UYV905" s="35"/>
      <c r="UYW905" s="34"/>
      <c r="UZD905" s="35"/>
      <c r="UZE905" s="34"/>
      <c r="UZL905" s="35"/>
      <c r="UZM905" s="34"/>
      <c r="UZT905" s="35"/>
      <c r="UZU905" s="34"/>
      <c r="VAB905" s="35"/>
      <c r="VAC905" s="34"/>
      <c r="VAJ905" s="35"/>
      <c r="VAK905" s="34"/>
      <c r="VAR905" s="35"/>
      <c r="VAS905" s="34"/>
      <c r="VAZ905" s="35"/>
      <c r="VBA905" s="34"/>
      <c r="VBH905" s="35"/>
      <c r="VBI905" s="34"/>
      <c r="VBP905" s="35"/>
      <c r="VBQ905" s="34"/>
      <c r="VBX905" s="35"/>
      <c r="VBY905" s="34"/>
      <c r="VCF905" s="35"/>
      <c r="VCG905" s="34"/>
      <c r="VCN905" s="35"/>
      <c r="VCO905" s="34"/>
      <c r="VCV905" s="35"/>
      <c r="VCW905" s="34"/>
      <c r="VDD905" s="35"/>
      <c r="VDE905" s="34"/>
      <c r="VDL905" s="35"/>
      <c r="VDM905" s="34"/>
      <c r="VDT905" s="35"/>
      <c r="VDU905" s="34"/>
      <c r="VEB905" s="35"/>
      <c r="VEC905" s="34"/>
      <c r="VEJ905" s="35"/>
      <c r="VEK905" s="34"/>
      <c r="VER905" s="35"/>
      <c r="VES905" s="34"/>
      <c r="VEZ905" s="35"/>
      <c r="VFA905" s="34"/>
      <c r="VFH905" s="35"/>
      <c r="VFI905" s="34"/>
      <c r="VFP905" s="35"/>
      <c r="VFQ905" s="34"/>
      <c r="VFX905" s="35"/>
      <c r="VFY905" s="34"/>
      <c r="VGF905" s="35"/>
      <c r="VGG905" s="34"/>
      <c r="VGN905" s="35"/>
      <c r="VGO905" s="34"/>
      <c r="VGV905" s="35"/>
      <c r="VGW905" s="34"/>
      <c r="VHD905" s="35"/>
      <c r="VHE905" s="34"/>
      <c r="VHL905" s="35"/>
      <c r="VHM905" s="34"/>
      <c r="VHT905" s="35"/>
      <c r="VHU905" s="34"/>
      <c r="VIB905" s="35"/>
      <c r="VIC905" s="34"/>
      <c r="VIJ905" s="35"/>
      <c r="VIK905" s="34"/>
      <c r="VIR905" s="35"/>
      <c r="VIS905" s="34"/>
      <c r="VIZ905" s="35"/>
      <c r="VJA905" s="34"/>
      <c r="VJH905" s="35"/>
      <c r="VJI905" s="34"/>
      <c r="VJP905" s="35"/>
      <c r="VJQ905" s="34"/>
      <c r="VJX905" s="35"/>
      <c r="VJY905" s="34"/>
      <c r="VKF905" s="35"/>
      <c r="VKG905" s="34"/>
      <c r="VKN905" s="35"/>
      <c r="VKO905" s="34"/>
      <c r="VKV905" s="35"/>
      <c r="VKW905" s="34"/>
      <c r="VLD905" s="35"/>
      <c r="VLE905" s="34"/>
      <c r="VLL905" s="35"/>
      <c r="VLM905" s="34"/>
      <c r="VLT905" s="35"/>
      <c r="VLU905" s="34"/>
      <c r="VMB905" s="35"/>
      <c r="VMC905" s="34"/>
      <c r="VMJ905" s="35"/>
      <c r="VMK905" s="34"/>
      <c r="VMR905" s="35"/>
      <c r="VMS905" s="34"/>
      <c r="VMZ905" s="35"/>
      <c r="VNA905" s="34"/>
      <c r="VNH905" s="35"/>
      <c r="VNI905" s="34"/>
      <c r="VNP905" s="35"/>
      <c r="VNQ905" s="34"/>
      <c r="VNX905" s="35"/>
      <c r="VNY905" s="34"/>
      <c r="VOF905" s="35"/>
      <c r="VOG905" s="34"/>
      <c r="VON905" s="35"/>
      <c r="VOO905" s="34"/>
      <c r="VOV905" s="35"/>
      <c r="VOW905" s="34"/>
      <c r="VPD905" s="35"/>
      <c r="VPE905" s="34"/>
      <c r="VPL905" s="35"/>
      <c r="VPM905" s="34"/>
      <c r="VPT905" s="35"/>
      <c r="VPU905" s="34"/>
      <c r="VQB905" s="35"/>
      <c r="VQC905" s="34"/>
      <c r="VQJ905" s="35"/>
      <c r="VQK905" s="34"/>
      <c r="VQR905" s="35"/>
      <c r="VQS905" s="34"/>
      <c r="VQZ905" s="35"/>
      <c r="VRA905" s="34"/>
      <c r="VRH905" s="35"/>
      <c r="VRI905" s="34"/>
      <c r="VRP905" s="35"/>
      <c r="VRQ905" s="34"/>
      <c r="VRX905" s="35"/>
      <c r="VRY905" s="34"/>
      <c r="VSF905" s="35"/>
      <c r="VSG905" s="34"/>
      <c r="VSN905" s="35"/>
      <c r="VSO905" s="34"/>
      <c r="VSV905" s="35"/>
      <c r="VSW905" s="34"/>
      <c r="VTD905" s="35"/>
      <c r="VTE905" s="34"/>
      <c r="VTL905" s="35"/>
      <c r="VTM905" s="34"/>
      <c r="VTT905" s="35"/>
      <c r="VTU905" s="34"/>
      <c r="VUB905" s="35"/>
      <c r="VUC905" s="34"/>
      <c r="VUJ905" s="35"/>
      <c r="VUK905" s="34"/>
      <c r="VUR905" s="35"/>
      <c r="VUS905" s="34"/>
      <c r="VUZ905" s="35"/>
      <c r="VVA905" s="34"/>
      <c r="VVH905" s="35"/>
      <c r="VVI905" s="34"/>
      <c r="VVP905" s="35"/>
      <c r="VVQ905" s="34"/>
      <c r="VVX905" s="35"/>
      <c r="VVY905" s="34"/>
      <c r="VWF905" s="35"/>
      <c r="VWG905" s="34"/>
      <c r="VWN905" s="35"/>
      <c r="VWO905" s="34"/>
      <c r="VWV905" s="35"/>
      <c r="VWW905" s="34"/>
      <c r="VXD905" s="35"/>
      <c r="VXE905" s="34"/>
      <c r="VXL905" s="35"/>
      <c r="VXM905" s="34"/>
      <c r="VXT905" s="35"/>
      <c r="VXU905" s="34"/>
      <c r="VYB905" s="35"/>
      <c r="VYC905" s="34"/>
      <c r="VYJ905" s="35"/>
      <c r="VYK905" s="34"/>
      <c r="VYR905" s="35"/>
      <c r="VYS905" s="34"/>
      <c r="VYZ905" s="35"/>
      <c r="VZA905" s="34"/>
      <c r="VZH905" s="35"/>
      <c r="VZI905" s="34"/>
      <c r="VZP905" s="35"/>
      <c r="VZQ905" s="34"/>
      <c r="VZX905" s="35"/>
      <c r="VZY905" s="34"/>
      <c r="WAF905" s="35"/>
      <c r="WAG905" s="34"/>
      <c r="WAN905" s="35"/>
      <c r="WAO905" s="34"/>
      <c r="WAV905" s="35"/>
      <c r="WAW905" s="34"/>
      <c r="WBD905" s="35"/>
      <c r="WBE905" s="34"/>
      <c r="WBL905" s="35"/>
      <c r="WBM905" s="34"/>
      <c r="WBT905" s="35"/>
      <c r="WBU905" s="34"/>
      <c r="WCB905" s="35"/>
      <c r="WCC905" s="34"/>
      <c r="WCJ905" s="35"/>
      <c r="WCK905" s="34"/>
      <c r="WCR905" s="35"/>
      <c r="WCS905" s="34"/>
      <c r="WCZ905" s="35"/>
      <c r="WDA905" s="34"/>
      <c r="WDH905" s="35"/>
      <c r="WDI905" s="34"/>
      <c r="WDP905" s="35"/>
      <c r="WDQ905" s="34"/>
      <c r="WDX905" s="35"/>
      <c r="WDY905" s="34"/>
      <c r="WEF905" s="35"/>
      <c r="WEG905" s="34"/>
      <c r="WEN905" s="35"/>
      <c r="WEO905" s="34"/>
      <c r="WEV905" s="35"/>
      <c r="WEW905" s="34"/>
      <c r="WFD905" s="35"/>
      <c r="WFE905" s="34"/>
      <c r="WFL905" s="35"/>
      <c r="WFM905" s="34"/>
      <c r="WFT905" s="35"/>
      <c r="WFU905" s="34"/>
      <c r="WGB905" s="35"/>
      <c r="WGC905" s="34"/>
      <c r="WGJ905" s="35"/>
      <c r="WGK905" s="34"/>
      <c r="WGR905" s="35"/>
      <c r="WGS905" s="34"/>
      <c r="WGZ905" s="35"/>
      <c r="WHA905" s="34"/>
      <c r="WHH905" s="35"/>
      <c r="WHI905" s="34"/>
      <c r="WHP905" s="35"/>
      <c r="WHQ905" s="34"/>
      <c r="WHX905" s="35"/>
      <c r="WHY905" s="34"/>
      <c r="WIF905" s="35"/>
      <c r="WIG905" s="34"/>
      <c r="WIN905" s="35"/>
      <c r="WIO905" s="34"/>
      <c r="WIV905" s="35"/>
      <c r="WIW905" s="34"/>
      <c r="WJD905" s="35"/>
      <c r="WJE905" s="34"/>
      <c r="WJL905" s="35"/>
      <c r="WJM905" s="34"/>
      <c r="WJT905" s="35"/>
      <c r="WJU905" s="34"/>
      <c r="WKB905" s="35"/>
      <c r="WKC905" s="34"/>
      <c r="WKJ905" s="35"/>
      <c r="WKK905" s="34"/>
      <c r="WKR905" s="35"/>
      <c r="WKS905" s="34"/>
      <c r="WKZ905" s="35"/>
      <c r="WLA905" s="34"/>
      <c r="WLH905" s="35"/>
      <c r="WLI905" s="34"/>
      <c r="WLP905" s="35"/>
      <c r="WLQ905" s="34"/>
      <c r="WLX905" s="35"/>
      <c r="WLY905" s="34"/>
      <c r="WMF905" s="35"/>
      <c r="WMG905" s="34"/>
      <c r="WMN905" s="35"/>
      <c r="WMO905" s="34"/>
      <c r="WMV905" s="35"/>
      <c r="WMW905" s="34"/>
      <c r="WND905" s="35"/>
      <c r="WNE905" s="34"/>
      <c r="WNL905" s="35"/>
      <c r="WNM905" s="34"/>
      <c r="WNT905" s="35"/>
      <c r="WNU905" s="34"/>
      <c r="WOB905" s="35"/>
      <c r="WOC905" s="34"/>
      <c r="WOJ905" s="35"/>
      <c r="WOK905" s="34"/>
      <c r="WOR905" s="35"/>
      <c r="WOS905" s="34"/>
      <c r="WOZ905" s="35"/>
      <c r="WPA905" s="34"/>
      <c r="WPH905" s="35"/>
      <c r="WPI905" s="34"/>
      <c r="WPP905" s="35"/>
      <c r="WPQ905" s="34"/>
      <c r="WPX905" s="35"/>
      <c r="WPY905" s="34"/>
      <c r="WQF905" s="35"/>
      <c r="WQG905" s="34"/>
      <c r="WQN905" s="35"/>
      <c r="WQO905" s="34"/>
      <c r="WQV905" s="35"/>
      <c r="WQW905" s="34"/>
      <c r="WRD905" s="35"/>
      <c r="WRE905" s="34"/>
      <c r="WRL905" s="35"/>
      <c r="WRM905" s="34"/>
      <c r="WRT905" s="35"/>
      <c r="WRU905" s="34"/>
      <c r="WSB905" s="35"/>
      <c r="WSC905" s="34"/>
      <c r="WSJ905" s="35"/>
      <c r="WSK905" s="34"/>
      <c r="WSR905" s="35"/>
      <c r="WSS905" s="34"/>
      <c r="WSZ905" s="35"/>
      <c r="WTA905" s="34"/>
      <c r="WTH905" s="35"/>
      <c r="WTI905" s="34"/>
      <c r="WTP905" s="35"/>
      <c r="WTQ905" s="34"/>
      <c r="WTX905" s="35"/>
      <c r="WTY905" s="34"/>
      <c r="WUF905" s="35"/>
      <c r="WUG905" s="34"/>
      <c r="WUN905" s="35"/>
      <c r="WUO905" s="34"/>
      <c r="WUV905" s="35"/>
      <c r="WUW905" s="34"/>
      <c r="WVD905" s="35"/>
      <c r="WVE905" s="34"/>
      <c r="WVL905" s="35"/>
      <c r="WVM905" s="34"/>
      <c r="WVT905" s="35"/>
      <c r="WVU905" s="34"/>
      <c r="WWB905" s="35"/>
      <c r="WWC905" s="34"/>
      <c r="WWJ905" s="35"/>
      <c r="WWK905" s="34"/>
      <c r="WWR905" s="35"/>
      <c r="WWS905" s="34"/>
      <c r="WWZ905" s="35"/>
      <c r="WXA905" s="34"/>
      <c r="WXH905" s="35"/>
      <c r="WXI905" s="34"/>
      <c r="WXP905" s="35"/>
      <c r="WXQ905" s="34"/>
      <c r="WXX905" s="35"/>
      <c r="WXY905" s="34"/>
      <c r="WYF905" s="35"/>
      <c r="WYG905" s="34"/>
      <c r="WYN905" s="35"/>
      <c r="WYO905" s="34"/>
      <c r="WYV905" s="35"/>
      <c r="WYW905" s="34"/>
      <c r="WZD905" s="35"/>
      <c r="WZE905" s="34"/>
      <c r="WZL905" s="35"/>
      <c r="WZM905" s="34"/>
      <c r="WZT905" s="35"/>
      <c r="WZU905" s="34"/>
      <c r="XAB905" s="35"/>
      <c r="XAC905" s="34"/>
      <c r="XAJ905" s="35"/>
      <c r="XAK905" s="34"/>
      <c r="XAR905" s="35"/>
      <c r="XAS905" s="34"/>
      <c r="XAZ905" s="35"/>
      <c r="XBA905" s="34"/>
      <c r="XBH905" s="35"/>
      <c r="XBI905" s="34"/>
      <c r="XBP905" s="35"/>
      <c r="XBQ905" s="34"/>
      <c r="XBX905" s="35"/>
      <c r="XBY905" s="34"/>
      <c r="XCF905" s="35"/>
      <c r="XCG905" s="34"/>
      <c r="XCN905" s="35"/>
      <c r="XCO905" s="34"/>
      <c r="XCV905" s="35"/>
      <c r="XCW905" s="34"/>
      <c r="XDD905" s="35"/>
      <c r="XDE905" s="34"/>
      <c r="XDL905" s="35"/>
      <c r="XDM905" s="34"/>
      <c r="XDT905" s="35"/>
      <c r="XDU905" s="34"/>
      <c r="XEB905" s="35"/>
      <c r="XEC905" s="34"/>
      <c r="XEJ905" s="35"/>
      <c r="XEK905" s="34"/>
      <c r="XER905" s="35"/>
      <c r="XES905" s="34"/>
      <c r="XEZ905" s="35"/>
      <c r="XFA905" s="34"/>
    </row>
    <row r="906" spans="1:1021 1028:2045 2052:3069 3076:4093 4100:5117 5124:6141 6148:7165 7172:8189 8196:9213 9220:10237 10244:11261 11268:12285 12292:13309 13316:14333 14340:15357 15364:16381" x14ac:dyDescent="0.25">
      <c r="A906" t="s">
        <v>21</v>
      </c>
      <c r="B906" t="s">
        <v>153</v>
      </c>
      <c r="C906">
        <v>577</v>
      </c>
      <c r="D906">
        <v>577</v>
      </c>
      <c r="E906" s="35">
        <v>1</v>
      </c>
      <c r="F906" s="34">
        <v>4.9999999999999999E-160</v>
      </c>
      <c r="G906">
        <v>98.77</v>
      </c>
      <c r="H906">
        <v>384</v>
      </c>
      <c r="I906" t="str">
        <f>HYPERLINK("https://www.ncbi.nlm.nih.gov/nucleotide/OK171087.1?report=genbank&amp;log$=nucltop&amp;blast_rank=4&amp;RID=XE5J84ZU013","OK171087.1")</f>
        <v>OK171087.1</v>
      </c>
      <c r="L906" s="35"/>
      <c r="M906" s="34"/>
      <c r="T906" s="35"/>
      <c r="U906" s="34"/>
      <c r="AB906" s="35"/>
      <c r="AC906" s="34"/>
      <c r="AJ906" s="35"/>
      <c r="AK906" s="34"/>
      <c r="AR906" s="35"/>
      <c r="AS906" s="34"/>
      <c r="AZ906" s="35"/>
      <c r="BA906" s="34"/>
      <c r="BH906" s="35"/>
      <c r="BI906" s="34"/>
      <c r="BP906" s="35"/>
      <c r="BQ906" s="34"/>
      <c r="BX906" s="35"/>
      <c r="BY906" s="34"/>
      <c r="CF906" s="35"/>
      <c r="CG906" s="34"/>
      <c r="CN906" s="35"/>
      <c r="CO906" s="34"/>
      <c r="CV906" s="35"/>
      <c r="CW906" s="34"/>
      <c r="DD906" s="35"/>
      <c r="DE906" s="34"/>
      <c r="DL906" s="35"/>
      <c r="DM906" s="34"/>
      <c r="DT906" s="35"/>
      <c r="DU906" s="34"/>
      <c r="EB906" s="35"/>
      <c r="EC906" s="34"/>
      <c r="EJ906" s="35"/>
      <c r="EK906" s="34"/>
      <c r="ER906" s="35"/>
      <c r="ES906" s="34"/>
      <c r="EZ906" s="35"/>
      <c r="FA906" s="34"/>
      <c r="FH906" s="35"/>
      <c r="FI906" s="34"/>
      <c r="FP906" s="35"/>
      <c r="FQ906" s="34"/>
      <c r="FX906" s="35"/>
      <c r="FY906" s="34"/>
      <c r="GF906" s="35"/>
      <c r="GG906" s="34"/>
      <c r="GN906" s="35"/>
      <c r="GO906" s="34"/>
      <c r="GV906" s="35"/>
      <c r="GW906" s="34"/>
      <c r="HD906" s="35"/>
      <c r="HE906" s="34"/>
      <c r="HL906" s="35"/>
      <c r="HM906" s="34"/>
      <c r="HT906" s="35"/>
      <c r="HU906" s="34"/>
      <c r="IB906" s="35"/>
      <c r="IC906" s="34"/>
      <c r="IJ906" s="35"/>
      <c r="IK906" s="34"/>
      <c r="IR906" s="35"/>
      <c r="IS906" s="34"/>
      <c r="IZ906" s="35"/>
      <c r="JA906" s="34"/>
      <c r="JH906" s="35"/>
      <c r="JI906" s="34"/>
      <c r="JP906" s="35"/>
      <c r="JQ906" s="34"/>
      <c r="JX906" s="35"/>
      <c r="JY906" s="34"/>
      <c r="KF906" s="35"/>
      <c r="KG906" s="34"/>
      <c r="KN906" s="35"/>
      <c r="KO906" s="34"/>
      <c r="KV906" s="35"/>
      <c r="KW906" s="34"/>
      <c r="LD906" s="35"/>
      <c r="LE906" s="34"/>
      <c r="LL906" s="35"/>
      <c r="LM906" s="34"/>
      <c r="LT906" s="35"/>
      <c r="LU906" s="34"/>
      <c r="MB906" s="35"/>
      <c r="MC906" s="34"/>
      <c r="MJ906" s="35"/>
      <c r="MK906" s="34"/>
      <c r="MR906" s="35"/>
      <c r="MS906" s="34"/>
      <c r="MZ906" s="35"/>
      <c r="NA906" s="34"/>
      <c r="NH906" s="35"/>
      <c r="NI906" s="34"/>
      <c r="NP906" s="35"/>
      <c r="NQ906" s="34"/>
      <c r="NX906" s="35"/>
      <c r="NY906" s="34"/>
      <c r="OF906" s="35"/>
      <c r="OG906" s="34"/>
      <c r="ON906" s="35"/>
      <c r="OO906" s="34"/>
      <c r="OV906" s="35"/>
      <c r="OW906" s="34"/>
      <c r="PD906" s="35"/>
      <c r="PE906" s="34"/>
      <c r="PL906" s="35"/>
      <c r="PM906" s="34"/>
      <c r="PT906" s="35"/>
      <c r="PU906" s="34"/>
      <c r="QB906" s="35"/>
      <c r="QC906" s="34"/>
      <c r="QJ906" s="35"/>
      <c r="QK906" s="34"/>
      <c r="QR906" s="35"/>
      <c r="QS906" s="34"/>
      <c r="QZ906" s="35"/>
      <c r="RA906" s="34"/>
      <c r="RH906" s="35"/>
      <c r="RI906" s="34"/>
      <c r="RP906" s="35"/>
      <c r="RQ906" s="34"/>
      <c r="RX906" s="35"/>
      <c r="RY906" s="34"/>
      <c r="SF906" s="35"/>
      <c r="SG906" s="34"/>
      <c r="SN906" s="35"/>
      <c r="SO906" s="34"/>
      <c r="SV906" s="35"/>
      <c r="SW906" s="34"/>
      <c r="TD906" s="35"/>
      <c r="TE906" s="34"/>
      <c r="TL906" s="35"/>
      <c r="TM906" s="34"/>
      <c r="TT906" s="35"/>
      <c r="TU906" s="34"/>
      <c r="UB906" s="35"/>
      <c r="UC906" s="34"/>
      <c r="UJ906" s="35"/>
      <c r="UK906" s="34"/>
      <c r="UR906" s="35"/>
      <c r="US906" s="34"/>
      <c r="UZ906" s="35"/>
      <c r="VA906" s="34"/>
      <c r="VH906" s="35"/>
      <c r="VI906" s="34"/>
      <c r="VP906" s="35"/>
      <c r="VQ906" s="34"/>
      <c r="VX906" s="35"/>
      <c r="VY906" s="34"/>
      <c r="WF906" s="35"/>
      <c r="WG906" s="34"/>
      <c r="WN906" s="35"/>
      <c r="WO906" s="34"/>
      <c r="WV906" s="35"/>
      <c r="WW906" s="34"/>
      <c r="XD906" s="35"/>
      <c r="XE906" s="34"/>
      <c r="XL906" s="35"/>
      <c r="XM906" s="34"/>
      <c r="XT906" s="35"/>
      <c r="XU906" s="34"/>
      <c r="YB906" s="35"/>
      <c r="YC906" s="34"/>
      <c r="YJ906" s="35"/>
      <c r="YK906" s="34"/>
      <c r="YR906" s="35"/>
      <c r="YS906" s="34"/>
      <c r="YZ906" s="35"/>
      <c r="ZA906" s="34"/>
      <c r="ZH906" s="35"/>
      <c r="ZI906" s="34"/>
      <c r="ZP906" s="35"/>
      <c r="ZQ906" s="34"/>
      <c r="ZX906" s="35"/>
      <c r="ZY906" s="34"/>
      <c r="AAF906" s="35"/>
      <c r="AAG906" s="34"/>
      <c r="AAN906" s="35"/>
      <c r="AAO906" s="34"/>
      <c r="AAV906" s="35"/>
      <c r="AAW906" s="34"/>
      <c r="ABD906" s="35"/>
      <c r="ABE906" s="34"/>
      <c r="ABL906" s="35"/>
      <c r="ABM906" s="34"/>
      <c r="ABT906" s="35"/>
      <c r="ABU906" s="34"/>
      <c r="ACB906" s="35"/>
      <c r="ACC906" s="34"/>
      <c r="ACJ906" s="35"/>
      <c r="ACK906" s="34"/>
      <c r="ACR906" s="35"/>
      <c r="ACS906" s="34"/>
      <c r="ACZ906" s="35"/>
      <c r="ADA906" s="34"/>
      <c r="ADH906" s="35"/>
      <c r="ADI906" s="34"/>
      <c r="ADP906" s="35"/>
      <c r="ADQ906" s="34"/>
      <c r="ADX906" s="35"/>
      <c r="ADY906" s="34"/>
      <c r="AEF906" s="35"/>
      <c r="AEG906" s="34"/>
      <c r="AEN906" s="35"/>
      <c r="AEO906" s="34"/>
      <c r="AEV906" s="35"/>
      <c r="AEW906" s="34"/>
      <c r="AFD906" s="35"/>
      <c r="AFE906" s="34"/>
      <c r="AFL906" s="35"/>
      <c r="AFM906" s="34"/>
      <c r="AFT906" s="35"/>
      <c r="AFU906" s="34"/>
      <c r="AGB906" s="35"/>
      <c r="AGC906" s="34"/>
      <c r="AGJ906" s="35"/>
      <c r="AGK906" s="34"/>
      <c r="AGR906" s="35"/>
      <c r="AGS906" s="34"/>
      <c r="AGZ906" s="35"/>
      <c r="AHA906" s="34"/>
      <c r="AHH906" s="35"/>
      <c r="AHI906" s="34"/>
      <c r="AHP906" s="35"/>
      <c r="AHQ906" s="34"/>
      <c r="AHX906" s="35"/>
      <c r="AHY906" s="34"/>
      <c r="AIF906" s="35"/>
      <c r="AIG906" s="34"/>
      <c r="AIN906" s="35"/>
      <c r="AIO906" s="34"/>
      <c r="AIV906" s="35"/>
      <c r="AIW906" s="34"/>
      <c r="AJD906" s="35"/>
      <c r="AJE906" s="34"/>
      <c r="AJL906" s="35"/>
      <c r="AJM906" s="34"/>
      <c r="AJT906" s="35"/>
      <c r="AJU906" s="34"/>
      <c r="AKB906" s="35"/>
      <c r="AKC906" s="34"/>
      <c r="AKJ906" s="35"/>
      <c r="AKK906" s="34"/>
      <c r="AKR906" s="35"/>
      <c r="AKS906" s="34"/>
      <c r="AKZ906" s="35"/>
      <c r="ALA906" s="34"/>
      <c r="ALH906" s="35"/>
      <c r="ALI906" s="34"/>
      <c r="ALP906" s="35"/>
      <c r="ALQ906" s="34"/>
      <c r="ALX906" s="35"/>
      <c r="ALY906" s="34"/>
      <c r="AMF906" s="35"/>
      <c r="AMG906" s="34"/>
      <c r="AMN906" s="35"/>
      <c r="AMO906" s="34"/>
      <c r="AMV906" s="35"/>
      <c r="AMW906" s="34"/>
      <c r="AND906" s="35"/>
      <c r="ANE906" s="34"/>
      <c r="ANL906" s="35"/>
      <c r="ANM906" s="34"/>
      <c r="ANT906" s="35"/>
      <c r="ANU906" s="34"/>
      <c r="AOB906" s="35"/>
      <c r="AOC906" s="34"/>
      <c r="AOJ906" s="35"/>
      <c r="AOK906" s="34"/>
      <c r="AOR906" s="35"/>
      <c r="AOS906" s="34"/>
      <c r="AOZ906" s="35"/>
      <c r="APA906" s="34"/>
      <c r="APH906" s="35"/>
      <c r="API906" s="34"/>
      <c r="APP906" s="35"/>
      <c r="APQ906" s="34"/>
      <c r="APX906" s="35"/>
      <c r="APY906" s="34"/>
      <c r="AQF906" s="35"/>
      <c r="AQG906" s="34"/>
      <c r="AQN906" s="35"/>
      <c r="AQO906" s="34"/>
      <c r="AQV906" s="35"/>
      <c r="AQW906" s="34"/>
      <c r="ARD906" s="35"/>
      <c r="ARE906" s="34"/>
      <c r="ARL906" s="35"/>
      <c r="ARM906" s="34"/>
      <c r="ART906" s="35"/>
      <c r="ARU906" s="34"/>
      <c r="ASB906" s="35"/>
      <c r="ASC906" s="34"/>
      <c r="ASJ906" s="35"/>
      <c r="ASK906" s="34"/>
      <c r="ASR906" s="35"/>
      <c r="ASS906" s="34"/>
      <c r="ASZ906" s="35"/>
      <c r="ATA906" s="34"/>
      <c r="ATH906" s="35"/>
      <c r="ATI906" s="34"/>
      <c r="ATP906" s="35"/>
      <c r="ATQ906" s="34"/>
      <c r="ATX906" s="35"/>
      <c r="ATY906" s="34"/>
      <c r="AUF906" s="35"/>
      <c r="AUG906" s="34"/>
      <c r="AUN906" s="35"/>
      <c r="AUO906" s="34"/>
      <c r="AUV906" s="35"/>
      <c r="AUW906" s="34"/>
      <c r="AVD906" s="35"/>
      <c r="AVE906" s="34"/>
      <c r="AVL906" s="35"/>
      <c r="AVM906" s="34"/>
      <c r="AVT906" s="35"/>
      <c r="AVU906" s="34"/>
      <c r="AWB906" s="35"/>
      <c r="AWC906" s="34"/>
      <c r="AWJ906" s="35"/>
      <c r="AWK906" s="34"/>
      <c r="AWR906" s="35"/>
      <c r="AWS906" s="34"/>
      <c r="AWZ906" s="35"/>
      <c r="AXA906" s="34"/>
      <c r="AXH906" s="35"/>
      <c r="AXI906" s="34"/>
      <c r="AXP906" s="35"/>
      <c r="AXQ906" s="34"/>
      <c r="AXX906" s="35"/>
      <c r="AXY906" s="34"/>
      <c r="AYF906" s="35"/>
      <c r="AYG906" s="34"/>
      <c r="AYN906" s="35"/>
      <c r="AYO906" s="34"/>
      <c r="AYV906" s="35"/>
      <c r="AYW906" s="34"/>
      <c r="AZD906" s="35"/>
      <c r="AZE906" s="34"/>
      <c r="AZL906" s="35"/>
      <c r="AZM906" s="34"/>
      <c r="AZT906" s="35"/>
      <c r="AZU906" s="34"/>
      <c r="BAB906" s="35"/>
      <c r="BAC906" s="34"/>
      <c r="BAJ906" s="35"/>
      <c r="BAK906" s="34"/>
      <c r="BAR906" s="35"/>
      <c r="BAS906" s="34"/>
      <c r="BAZ906" s="35"/>
      <c r="BBA906" s="34"/>
      <c r="BBH906" s="35"/>
      <c r="BBI906" s="34"/>
      <c r="BBP906" s="35"/>
      <c r="BBQ906" s="34"/>
      <c r="BBX906" s="35"/>
      <c r="BBY906" s="34"/>
      <c r="BCF906" s="35"/>
      <c r="BCG906" s="34"/>
      <c r="BCN906" s="35"/>
      <c r="BCO906" s="34"/>
      <c r="BCV906" s="35"/>
      <c r="BCW906" s="34"/>
      <c r="BDD906" s="35"/>
      <c r="BDE906" s="34"/>
      <c r="BDL906" s="35"/>
      <c r="BDM906" s="34"/>
      <c r="BDT906" s="35"/>
      <c r="BDU906" s="34"/>
      <c r="BEB906" s="35"/>
      <c r="BEC906" s="34"/>
      <c r="BEJ906" s="35"/>
      <c r="BEK906" s="34"/>
      <c r="BER906" s="35"/>
      <c r="BES906" s="34"/>
      <c r="BEZ906" s="35"/>
      <c r="BFA906" s="34"/>
      <c r="BFH906" s="35"/>
      <c r="BFI906" s="34"/>
      <c r="BFP906" s="35"/>
      <c r="BFQ906" s="34"/>
      <c r="BFX906" s="35"/>
      <c r="BFY906" s="34"/>
      <c r="BGF906" s="35"/>
      <c r="BGG906" s="34"/>
      <c r="BGN906" s="35"/>
      <c r="BGO906" s="34"/>
      <c r="BGV906" s="35"/>
      <c r="BGW906" s="34"/>
      <c r="BHD906" s="35"/>
      <c r="BHE906" s="34"/>
      <c r="BHL906" s="35"/>
      <c r="BHM906" s="34"/>
      <c r="BHT906" s="35"/>
      <c r="BHU906" s="34"/>
      <c r="BIB906" s="35"/>
      <c r="BIC906" s="34"/>
      <c r="BIJ906" s="35"/>
      <c r="BIK906" s="34"/>
      <c r="BIR906" s="35"/>
      <c r="BIS906" s="34"/>
      <c r="BIZ906" s="35"/>
      <c r="BJA906" s="34"/>
      <c r="BJH906" s="35"/>
      <c r="BJI906" s="34"/>
      <c r="BJP906" s="35"/>
      <c r="BJQ906" s="34"/>
      <c r="BJX906" s="35"/>
      <c r="BJY906" s="34"/>
      <c r="BKF906" s="35"/>
      <c r="BKG906" s="34"/>
      <c r="BKN906" s="35"/>
      <c r="BKO906" s="34"/>
      <c r="BKV906" s="35"/>
      <c r="BKW906" s="34"/>
      <c r="BLD906" s="35"/>
      <c r="BLE906" s="34"/>
      <c r="BLL906" s="35"/>
      <c r="BLM906" s="34"/>
      <c r="BLT906" s="35"/>
      <c r="BLU906" s="34"/>
      <c r="BMB906" s="35"/>
      <c r="BMC906" s="34"/>
      <c r="BMJ906" s="35"/>
      <c r="BMK906" s="34"/>
      <c r="BMR906" s="35"/>
      <c r="BMS906" s="34"/>
      <c r="BMZ906" s="35"/>
      <c r="BNA906" s="34"/>
      <c r="BNH906" s="35"/>
      <c r="BNI906" s="34"/>
      <c r="BNP906" s="35"/>
      <c r="BNQ906" s="34"/>
      <c r="BNX906" s="35"/>
      <c r="BNY906" s="34"/>
      <c r="BOF906" s="35"/>
      <c r="BOG906" s="34"/>
      <c r="BON906" s="35"/>
      <c r="BOO906" s="34"/>
      <c r="BOV906" s="35"/>
      <c r="BOW906" s="34"/>
      <c r="BPD906" s="35"/>
      <c r="BPE906" s="34"/>
      <c r="BPL906" s="35"/>
      <c r="BPM906" s="34"/>
      <c r="BPT906" s="35"/>
      <c r="BPU906" s="34"/>
      <c r="BQB906" s="35"/>
      <c r="BQC906" s="34"/>
      <c r="BQJ906" s="35"/>
      <c r="BQK906" s="34"/>
      <c r="BQR906" s="35"/>
      <c r="BQS906" s="34"/>
      <c r="BQZ906" s="35"/>
      <c r="BRA906" s="34"/>
      <c r="BRH906" s="35"/>
      <c r="BRI906" s="34"/>
      <c r="BRP906" s="35"/>
      <c r="BRQ906" s="34"/>
      <c r="BRX906" s="35"/>
      <c r="BRY906" s="34"/>
      <c r="BSF906" s="35"/>
      <c r="BSG906" s="34"/>
      <c r="BSN906" s="35"/>
      <c r="BSO906" s="34"/>
      <c r="BSV906" s="35"/>
      <c r="BSW906" s="34"/>
      <c r="BTD906" s="35"/>
      <c r="BTE906" s="34"/>
      <c r="BTL906" s="35"/>
      <c r="BTM906" s="34"/>
      <c r="BTT906" s="35"/>
      <c r="BTU906" s="34"/>
      <c r="BUB906" s="35"/>
      <c r="BUC906" s="34"/>
      <c r="BUJ906" s="35"/>
      <c r="BUK906" s="34"/>
      <c r="BUR906" s="35"/>
      <c r="BUS906" s="34"/>
      <c r="BUZ906" s="35"/>
      <c r="BVA906" s="34"/>
      <c r="BVH906" s="35"/>
      <c r="BVI906" s="34"/>
      <c r="BVP906" s="35"/>
      <c r="BVQ906" s="34"/>
      <c r="BVX906" s="35"/>
      <c r="BVY906" s="34"/>
      <c r="BWF906" s="35"/>
      <c r="BWG906" s="34"/>
      <c r="BWN906" s="35"/>
      <c r="BWO906" s="34"/>
      <c r="BWV906" s="35"/>
      <c r="BWW906" s="34"/>
      <c r="BXD906" s="35"/>
      <c r="BXE906" s="34"/>
      <c r="BXL906" s="35"/>
      <c r="BXM906" s="34"/>
      <c r="BXT906" s="35"/>
      <c r="BXU906" s="34"/>
      <c r="BYB906" s="35"/>
      <c r="BYC906" s="34"/>
      <c r="BYJ906" s="35"/>
      <c r="BYK906" s="34"/>
      <c r="BYR906" s="35"/>
      <c r="BYS906" s="34"/>
      <c r="BYZ906" s="35"/>
      <c r="BZA906" s="34"/>
      <c r="BZH906" s="35"/>
      <c r="BZI906" s="34"/>
      <c r="BZP906" s="35"/>
      <c r="BZQ906" s="34"/>
      <c r="BZX906" s="35"/>
      <c r="BZY906" s="34"/>
      <c r="CAF906" s="35"/>
      <c r="CAG906" s="34"/>
      <c r="CAN906" s="35"/>
      <c r="CAO906" s="34"/>
      <c r="CAV906" s="35"/>
      <c r="CAW906" s="34"/>
      <c r="CBD906" s="35"/>
      <c r="CBE906" s="34"/>
      <c r="CBL906" s="35"/>
      <c r="CBM906" s="34"/>
      <c r="CBT906" s="35"/>
      <c r="CBU906" s="34"/>
      <c r="CCB906" s="35"/>
      <c r="CCC906" s="34"/>
      <c r="CCJ906" s="35"/>
      <c r="CCK906" s="34"/>
      <c r="CCR906" s="35"/>
      <c r="CCS906" s="34"/>
      <c r="CCZ906" s="35"/>
      <c r="CDA906" s="34"/>
      <c r="CDH906" s="35"/>
      <c r="CDI906" s="34"/>
      <c r="CDP906" s="35"/>
      <c r="CDQ906" s="34"/>
      <c r="CDX906" s="35"/>
      <c r="CDY906" s="34"/>
      <c r="CEF906" s="35"/>
      <c r="CEG906" s="34"/>
      <c r="CEN906" s="35"/>
      <c r="CEO906" s="34"/>
      <c r="CEV906" s="35"/>
      <c r="CEW906" s="34"/>
      <c r="CFD906" s="35"/>
      <c r="CFE906" s="34"/>
      <c r="CFL906" s="35"/>
      <c r="CFM906" s="34"/>
      <c r="CFT906" s="35"/>
      <c r="CFU906" s="34"/>
      <c r="CGB906" s="35"/>
      <c r="CGC906" s="34"/>
      <c r="CGJ906" s="35"/>
      <c r="CGK906" s="34"/>
      <c r="CGR906" s="35"/>
      <c r="CGS906" s="34"/>
      <c r="CGZ906" s="35"/>
      <c r="CHA906" s="34"/>
      <c r="CHH906" s="35"/>
      <c r="CHI906" s="34"/>
      <c r="CHP906" s="35"/>
      <c r="CHQ906" s="34"/>
      <c r="CHX906" s="35"/>
      <c r="CHY906" s="34"/>
      <c r="CIF906" s="35"/>
      <c r="CIG906" s="34"/>
      <c r="CIN906" s="35"/>
      <c r="CIO906" s="34"/>
      <c r="CIV906" s="35"/>
      <c r="CIW906" s="34"/>
      <c r="CJD906" s="35"/>
      <c r="CJE906" s="34"/>
      <c r="CJL906" s="35"/>
      <c r="CJM906" s="34"/>
      <c r="CJT906" s="35"/>
      <c r="CJU906" s="34"/>
      <c r="CKB906" s="35"/>
      <c r="CKC906" s="34"/>
      <c r="CKJ906" s="35"/>
      <c r="CKK906" s="34"/>
      <c r="CKR906" s="35"/>
      <c r="CKS906" s="34"/>
      <c r="CKZ906" s="35"/>
      <c r="CLA906" s="34"/>
      <c r="CLH906" s="35"/>
      <c r="CLI906" s="34"/>
      <c r="CLP906" s="35"/>
      <c r="CLQ906" s="34"/>
      <c r="CLX906" s="35"/>
      <c r="CLY906" s="34"/>
      <c r="CMF906" s="35"/>
      <c r="CMG906" s="34"/>
      <c r="CMN906" s="35"/>
      <c r="CMO906" s="34"/>
      <c r="CMV906" s="35"/>
      <c r="CMW906" s="34"/>
      <c r="CND906" s="35"/>
      <c r="CNE906" s="34"/>
      <c r="CNL906" s="35"/>
      <c r="CNM906" s="34"/>
      <c r="CNT906" s="35"/>
      <c r="CNU906" s="34"/>
      <c r="COB906" s="35"/>
      <c r="COC906" s="34"/>
      <c r="COJ906" s="35"/>
      <c r="COK906" s="34"/>
      <c r="COR906" s="35"/>
      <c r="COS906" s="34"/>
      <c r="COZ906" s="35"/>
      <c r="CPA906" s="34"/>
      <c r="CPH906" s="35"/>
      <c r="CPI906" s="34"/>
      <c r="CPP906" s="35"/>
      <c r="CPQ906" s="34"/>
      <c r="CPX906" s="35"/>
      <c r="CPY906" s="34"/>
      <c r="CQF906" s="35"/>
      <c r="CQG906" s="34"/>
      <c r="CQN906" s="35"/>
      <c r="CQO906" s="34"/>
      <c r="CQV906" s="35"/>
      <c r="CQW906" s="34"/>
      <c r="CRD906" s="35"/>
      <c r="CRE906" s="34"/>
      <c r="CRL906" s="35"/>
      <c r="CRM906" s="34"/>
      <c r="CRT906" s="35"/>
      <c r="CRU906" s="34"/>
      <c r="CSB906" s="35"/>
      <c r="CSC906" s="34"/>
      <c r="CSJ906" s="35"/>
      <c r="CSK906" s="34"/>
      <c r="CSR906" s="35"/>
      <c r="CSS906" s="34"/>
      <c r="CSZ906" s="35"/>
      <c r="CTA906" s="34"/>
      <c r="CTH906" s="35"/>
      <c r="CTI906" s="34"/>
      <c r="CTP906" s="35"/>
      <c r="CTQ906" s="34"/>
      <c r="CTX906" s="35"/>
      <c r="CTY906" s="34"/>
      <c r="CUF906" s="35"/>
      <c r="CUG906" s="34"/>
      <c r="CUN906" s="35"/>
      <c r="CUO906" s="34"/>
      <c r="CUV906" s="35"/>
      <c r="CUW906" s="34"/>
      <c r="CVD906" s="35"/>
      <c r="CVE906" s="34"/>
      <c r="CVL906" s="35"/>
      <c r="CVM906" s="34"/>
      <c r="CVT906" s="35"/>
      <c r="CVU906" s="34"/>
      <c r="CWB906" s="35"/>
      <c r="CWC906" s="34"/>
      <c r="CWJ906" s="35"/>
      <c r="CWK906" s="34"/>
      <c r="CWR906" s="35"/>
      <c r="CWS906" s="34"/>
      <c r="CWZ906" s="35"/>
      <c r="CXA906" s="34"/>
      <c r="CXH906" s="35"/>
      <c r="CXI906" s="34"/>
      <c r="CXP906" s="35"/>
      <c r="CXQ906" s="34"/>
      <c r="CXX906" s="35"/>
      <c r="CXY906" s="34"/>
      <c r="CYF906" s="35"/>
      <c r="CYG906" s="34"/>
      <c r="CYN906" s="35"/>
      <c r="CYO906" s="34"/>
      <c r="CYV906" s="35"/>
      <c r="CYW906" s="34"/>
      <c r="CZD906" s="35"/>
      <c r="CZE906" s="34"/>
      <c r="CZL906" s="35"/>
      <c r="CZM906" s="34"/>
      <c r="CZT906" s="35"/>
      <c r="CZU906" s="34"/>
      <c r="DAB906" s="35"/>
      <c r="DAC906" s="34"/>
      <c r="DAJ906" s="35"/>
      <c r="DAK906" s="34"/>
      <c r="DAR906" s="35"/>
      <c r="DAS906" s="34"/>
      <c r="DAZ906" s="35"/>
      <c r="DBA906" s="34"/>
      <c r="DBH906" s="35"/>
      <c r="DBI906" s="34"/>
      <c r="DBP906" s="35"/>
      <c r="DBQ906" s="34"/>
      <c r="DBX906" s="35"/>
      <c r="DBY906" s="34"/>
      <c r="DCF906" s="35"/>
      <c r="DCG906" s="34"/>
      <c r="DCN906" s="35"/>
      <c r="DCO906" s="34"/>
      <c r="DCV906" s="35"/>
      <c r="DCW906" s="34"/>
      <c r="DDD906" s="35"/>
      <c r="DDE906" s="34"/>
      <c r="DDL906" s="35"/>
      <c r="DDM906" s="34"/>
      <c r="DDT906" s="35"/>
      <c r="DDU906" s="34"/>
      <c r="DEB906" s="35"/>
      <c r="DEC906" s="34"/>
      <c r="DEJ906" s="35"/>
      <c r="DEK906" s="34"/>
      <c r="DER906" s="35"/>
      <c r="DES906" s="34"/>
      <c r="DEZ906" s="35"/>
      <c r="DFA906" s="34"/>
      <c r="DFH906" s="35"/>
      <c r="DFI906" s="34"/>
      <c r="DFP906" s="35"/>
      <c r="DFQ906" s="34"/>
      <c r="DFX906" s="35"/>
      <c r="DFY906" s="34"/>
      <c r="DGF906" s="35"/>
      <c r="DGG906" s="34"/>
      <c r="DGN906" s="35"/>
      <c r="DGO906" s="34"/>
      <c r="DGV906" s="35"/>
      <c r="DGW906" s="34"/>
      <c r="DHD906" s="35"/>
      <c r="DHE906" s="34"/>
      <c r="DHL906" s="35"/>
      <c r="DHM906" s="34"/>
      <c r="DHT906" s="35"/>
      <c r="DHU906" s="34"/>
      <c r="DIB906" s="35"/>
      <c r="DIC906" s="34"/>
      <c r="DIJ906" s="35"/>
      <c r="DIK906" s="34"/>
      <c r="DIR906" s="35"/>
      <c r="DIS906" s="34"/>
      <c r="DIZ906" s="35"/>
      <c r="DJA906" s="34"/>
      <c r="DJH906" s="35"/>
      <c r="DJI906" s="34"/>
      <c r="DJP906" s="35"/>
      <c r="DJQ906" s="34"/>
      <c r="DJX906" s="35"/>
      <c r="DJY906" s="34"/>
      <c r="DKF906" s="35"/>
      <c r="DKG906" s="34"/>
      <c r="DKN906" s="35"/>
      <c r="DKO906" s="34"/>
      <c r="DKV906" s="35"/>
      <c r="DKW906" s="34"/>
      <c r="DLD906" s="35"/>
      <c r="DLE906" s="34"/>
      <c r="DLL906" s="35"/>
      <c r="DLM906" s="34"/>
      <c r="DLT906" s="35"/>
      <c r="DLU906" s="34"/>
      <c r="DMB906" s="35"/>
      <c r="DMC906" s="34"/>
      <c r="DMJ906" s="35"/>
      <c r="DMK906" s="34"/>
      <c r="DMR906" s="35"/>
      <c r="DMS906" s="34"/>
      <c r="DMZ906" s="35"/>
      <c r="DNA906" s="34"/>
      <c r="DNH906" s="35"/>
      <c r="DNI906" s="34"/>
      <c r="DNP906" s="35"/>
      <c r="DNQ906" s="34"/>
      <c r="DNX906" s="35"/>
      <c r="DNY906" s="34"/>
      <c r="DOF906" s="35"/>
      <c r="DOG906" s="34"/>
      <c r="DON906" s="35"/>
      <c r="DOO906" s="34"/>
      <c r="DOV906" s="35"/>
      <c r="DOW906" s="34"/>
      <c r="DPD906" s="35"/>
      <c r="DPE906" s="34"/>
      <c r="DPL906" s="35"/>
      <c r="DPM906" s="34"/>
      <c r="DPT906" s="35"/>
      <c r="DPU906" s="34"/>
      <c r="DQB906" s="35"/>
      <c r="DQC906" s="34"/>
      <c r="DQJ906" s="35"/>
      <c r="DQK906" s="34"/>
      <c r="DQR906" s="35"/>
      <c r="DQS906" s="34"/>
      <c r="DQZ906" s="35"/>
      <c r="DRA906" s="34"/>
      <c r="DRH906" s="35"/>
      <c r="DRI906" s="34"/>
      <c r="DRP906" s="35"/>
      <c r="DRQ906" s="34"/>
      <c r="DRX906" s="35"/>
      <c r="DRY906" s="34"/>
      <c r="DSF906" s="35"/>
      <c r="DSG906" s="34"/>
      <c r="DSN906" s="35"/>
      <c r="DSO906" s="34"/>
      <c r="DSV906" s="35"/>
      <c r="DSW906" s="34"/>
      <c r="DTD906" s="35"/>
      <c r="DTE906" s="34"/>
      <c r="DTL906" s="35"/>
      <c r="DTM906" s="34"/>
      <c r="DTT906" s="35"/>
      <c r="DTU906" s="34"/>
      <c r="DUB906" s="35"/>
      <c r="DUC906" s="34"/>
      <c r="DUJ906" s="35"/>
      <c r="DUK906" s="34"/>
      <c r="DUR906" s="35"/>
      <c r="DUS906" s="34"/>
      <c r="DUZ906" s="35"/>
      <c r="DVA906" s="34"/>
      <c r="DVH906" s="35"/>
      <c r="DVI906" s="34"/>
      <c r="DVP906" s="35"/>
      <c r="DVQ906" s="34"/>
      <c r="DVX906" s="35"/>
      <c r="DVY906" s="34"/>
      <c r="DWF906" s="35"/>
      <c r="DWG906" s="34"/>
      <c r="DWN906" s="35"/>
      <c r="DWO906" s="34"/>
      <c r="DWV906" s="35"/>
      <c r="DWW906" s="34"/>
      <c r="DXD906" s="35"/>
      <c r="DXE906" s="34"/>
      <c r="DXL906" s="35"/>
      <c r="DXM906" s="34"/>
      <c r="DXT906" s="35"/>
      <c r="DXU906" s="34"/>
      <c r="DYB906" s="35"/>
      <c r="DYC906" s="34"/>
      <c r="DYJ906" s="35"/>
      <c r="DYK906" s="34"/>
      <c r="DYR906" s="35"/>
      <c r="DYS906" s="34"/>
      <c r="DYZ906" s="35"/>
      <c r="DZA906" s="34"/>
      <c r="DZH906" s="35"/>
      <c r="DZI906" s="34"/>
      <c r="DZP906" s="35"/>
      <c r="DZQ906" s="34"/>
      <c r="DZX906" s="35"/>
      <c r="DZY906" s="34"/>
      <c r="EAF906" s="35"/>
      <c r="EAG906" s="34"/>
      <c r="EAN906" s="35"/>
      <c r="EAO906" s="34"/>
      <c r="EAV906" s="35"/>
      <c r="EAW906" s="34"/>
      <c r="EBD906" s="35"/>
      <c r="EBE906" s="34"/>
      <c r="EBL906" s="35"/>
      <c r="EBM906" s="34"/>
      <c r="EBT906" s="35"/>
      <c r="EBU906" s="34"/>
      <c r="ECB906" s="35"/>
      <c r="ECC906" s="34"/>
      <c r="ECJ906" s="35"/>
      <c r="ECK906" s="34"/>
      <c r="ECR906" s="35"/>
      <c r="ECS906" s="34"/>
      <c r="ECZ906" s="35"/>
      <c r="EDA906" s="34"/>
      <c r="EDH906" s="35"/>
      <c r="EDI906" s="34"/>
      <c r="EDP906" s="35"/>
      <c r="EDQ906" s="34"/>
      <c r="EDX906" s="35"/>
      <c r="EDY906" s="34"/>
      <c r="EEF906" s="35"/>
      <c r="EEG906" s="34"/>
      <c r="EEN906" s="35"/>
      <c r="EEO906" s="34"/>
      <c r="EEV906" s="35"/>
      <c r="EEW906" s="34"/>
      <c r="EFD906" s="35"/>
      <c r="EFE906" s="34"/>
      <c r="EFL906" s="35"/>
      <c r="EFM906" s="34"/>
      <c r="EFT906" s="35"/>
      <c r="EFU906" s="34"/>
      <c r="EGB906" s="35"/>
      <c r="EGC906" s="34"/>
      <c r="EGJ906" s="35"/>
      <c r="EGK906" s="34"/>
      <c r="EGR906" s="35"/>
      <c r="EGS906" s="34"/>
      <c r="EGZ906" s="35"/>
      <c r="EHA906" s="34"/>
      <c r="EHH906" s="35"/>
      <c r="EHI906" s="34"/>
      <c r="EHP906" s="35"/>
      <c r="EHQ906" s="34"/>
      <c r="EHX906" s="35"/>
      <c r="EHY906" s="34"/>
      <c r="EIF906" s="35"/>
      <c r="EIG906" s="34"/>
      <c r="EIN906" s="35"/>
      <c r="EIO906" s="34"/>
      <c r="EIV906" s="35"/>
      <c r="EIW906" s="34"/>
      <c r="EJD906" s="35"/>
      <c r="EJE906" s="34"/>
      <c r="EJL906" s="35"/>
      <c r="EJM906" s="34"/>
      <c r="EJT906" s="35"/>
      <c r="EJU906" s="34"/>
      <c r="EKB906" s="35"/>
      <c r="EKC906" s="34"/>
      <c r="EKJ906" s="35"/>
      <c r="EKK906" s="34"/>
      <c r="EKR906" s="35"/>
      <c r="EKS906" s="34"/>
      <c r="EKZ906" s="35"/>
      <c r="ELA906" s="34"/>
      <c r="ELH906" s="35"/>
      <c r="ELI906" s="34"/>
      <c r="ELP906" s="35"/>
      <c r="ELQ906" s="34"/>
      <c r="ELX906" s="35"/>
      <c r="ELY906" s="34"/>
      <c r="EMF906" s="35"/>
      <c r="EMG906" s="34"/>
      <c r="EMN906" s="35"/>
      <c r="EMO906" s="34"/>
      <c r="EMV906" s="35"/>
      <c r="EMW906" s="34"/>
      <c r="END906" s="35"/>
      <c r="ENE906" s="34"/>
      <c r="ENL906" s="35"/>
      <c r="ENM906" s="34"/>
      <c r="ENT906" s="35"/>
      <c r="ENU906" s="34"/>
      <c r="EOB906" s="35"/>
      <c r="EOC906" s="34"/>
      <c r="EOJ906" s="35"/>
      <c r="EOK906" s="34"/>
      <c r="EOR906" s="35"/>
      <c r="EOS906" s="34"/>
      <c r="EOZ906" s="35"/>
      <c r="EPA906" s="34"/>
      <c r="EPH906" s="35"/>
      <c r="EPI906" s="34"/>
      <c r="EPP906" s="35"/>
      <c r="EPQ906" s="34"/>
      <c r="EPX906" s="35"/>
      <c r="EPY906" s="34"/>
      <c r="EQF906" s="35"/>
      <c r="EQG906" s="34"/>
      <c r="EQN906" s="35"/>
      <c r="EQO906" s="34"/>
      <c r="EQV906" s="35"/>
      <c r="EQW906" s="34"/>
      <c r="ERD906" s="35"/>
      <c r="ERE906" s="34"/>
      <c r="ERL906" s="35"/>
      <c r="ERM906" s="34"/>
      <c r="ERT906" s="35"/>
      <c r="ERU906" s="34"/>
      <c r="ESB906" s="35"/>
      <c r="ESC906" s="34"/>
      <c r="ESJ906" s="35"/>
      <c r="ESK906" s="34"/>
      <c r="ESR906" s="35"/>
      <c r="ESS906" s="34"/>
      <c r="ESZ906" s="35"/>
      <c r="ETA906" s="34"/>
      <c r="ETH906" s="35"/>
      <c r="ETI906" s="34"/>
      <c r="ETP906" s="35"/>
      <c r="ETQ906" s="34"/>
      <c r="ETX906" s="35"/>
      <c r="ETY906" s="34"/>
      <c r="EUF906" s="35"/>
      <c r="EUG906" s="34"/>
      <c r="EUN906" s="35"/>
      <c r="EUO906" s="34"/>
      <c r="EUV906" s="35"/>
      <c r="EUW906" s="34"/>
      <c r="EVD906" s="35"/>
      <c r="EVE906" s="34"/>
      <c r="EVL906" s="35"/>
      <c r="EVM906" s="34"/>
      <c r="EVT906" s="35"/>
      <c r="EVU906" s="34"/>
      <c r="EWB906" s="35"/>
      <c r="EWC906" s="34"/>
      <c r="EWJ906" s="35"/>
      <c r="EWK906" s="34"/>
      <c r="EWR906" s="35"/>
      <c r="EWS906" s="34"/>
      <c r="EWZ906" s="35"/>
      <c r="EXA906" s="34"/>
      <c r="EXH906" s="35"/>
      <c r="EXI906" s="34"/>
      <c r="EXP906" s="35"/>
      <c r="EXQ906" s="34"/>
      <c r="EXX906" s="35"/>
      <c r="EXY906" s="34"/>
      <c r="EYF906" s="35"/>
      <c r="EYG906" s="34"/>
      <c r="EYN906" s="35"/>
      <c r="EYO906" s="34"/>
      <c r="EYV906" s="35"/>
      <c r="EYW906" s="34"/>
      <c r="EZD906" s="35"/>
      <c r="EZE906" s="34"/>
      <c r="EZL906" s="35"/>
      <c r="EZM906" s="34"/>
      <c r="EZT906" s="35"/>
      <c r="EZU906" s="34"/>
      <c r="FAB906" s="35"/>
      <c r="FAC906" s="34"/>
      <c r="FAJ906" s="35"/>
      <c r="FAK906" s="34"/>
      <c r="FAR906" s="35"/>
      <c r="FAS906" s="34"/>
      <c r="FAZ906" s="35"/>
      <c r="FBA906" s="34"/>
      <c r="FBH906" s="35"/>
      <c r="FBI906" s="34"/>
      <c r="FBP906" s="35"/>
      <c r="FBQ906" s="34"/>
      <c r="FBX906" s="35"/>
      <c r="FBY906" s="34"/>
      <c r="FCF906" s="35"/>
      <c r="FCG906" s="34"/>
      <c r="FCN906" s="35"/>
      <c r="FCO906" s="34"/>
      <c r="FCV906" s="35"/>
      <c r="FCW906" s="34"/>
      <c r="FDD906" s="35"/>
      <c r="FDE906" s="34"/>
      <c r="FDL906" s="35"/>
      <c r="FDM906" s="34"/>
      <c r="FDT906" s="35"/>
      <c r="FDU906" s="34"/>
      <c r="FEB906" s="35"/>
      <c r="FEC906" s="34"/>
      <c r="FEJ906" s="35"/>
      <c r="FEK906" s="34"/>
      <c r="FER906" s="35"/>
      <c r="FES906" s="34"/>
      <c r="FEZ906" s="35"/>
      <c r="FFA906" s="34"/>
      <c r="FFH906" s="35"/>
      <c r="FFI906" s="34"/>
      <c r="FFP906" s="35"/>
      <c r="FFQ906" s="34"/>
      <c r="FFX906" s="35"/>
      <c r="FFY906" s="34"/>
      <c r="FGF906" s="35"/>
      <c r="FGG906" s="34"/>
      <c r="FGN906" s="35"/>
      <c r="FGO906" s="34"/>
      <c r="FGV906" s="35"/>
      <c r="FGW906" s="34"/>
      <c r="FHD906" s="35"/>
      <c r="FHE906" s="34"/>
      <c r="FHL906" s="35"/>
      <c r="FHM906" s="34"/>
      <c r="FHT906" s="35"/>
      <c r="FHU906" s="34"/>
      <c r="FIB906" s="35"/>
      <c r="FIC906" s="34"/>
      <c r="FIJ906" s="35"/>
      <c r="FIK906" s="34"/>
      <c r="FIR906" s="35"/>
      <c r="FIS906" s="34"/>
      <c r="FIZ906" s="35"/>
      <c r="FJA906" s="34"/>
      <c r="FJH906" s="35"/>
      <c r="FJI906" s="34"/>
      <c r="FJP906" s="35"/>
      <c r="FJQ906" s="34"/>
      <c r="FJX906" s="35"/>
      <c r="FJY906" s="34"/>
      <c r="FKF906" s="35"/>
      <c r="FKG906" s="34"/>
      <c r="FKN906" s="35"/>
      <c r="FKO906" s="34"/>
      <c r="FKV906" s="35"/>
      <c r="FKW906" s="34"/>
      <c r="FLD906" s="35"/>
      <c r="FLE906" s="34"/>
      <c r="FLL906" s="35"/>
      <c r="FLM906" s="34"/>
      <c r="FLT906" s="35"/>
      <c r="FLU906" s="34"/>
      <c r="FMB906" s="35"/>
      <c r="FMC906" s="34"/>
      <c r="FMJ906" s="35"/>
      <c r="FMK906" s="34"/>
      <c r="FMR906" s="35"/>
      <c r="FMS906" s="34"/>
      <c r="FMZ906" s="35"/>
      <c r="FNA906" s="34"/>
      <c r="FNH906" s="35"/>
      <c r="FNI906" s="34"/>
      <c r="FNP906" s="35"/>
      <c r="FNQ906" s="34"/>
      <c r="FNX906" s="35"/>
      <c r="FNY906" s="34"/>
      <c r="FOF906" s="35"/>
      <c r="FOG906" s="34"/>
      <c r="FON906" s="35"/>
      <c r="FOO906" s="34"/>
      <c r="FOV906" s="35"/>
      <c r="FOW906" s="34"/>
      <c r="FPD906" s="35"/>
      <c r="FPE906" s="34"/>
      <c r="FPL906" s="35"/>
      <c r="FPM906" s="34"/>
      <c r="FPT906" s="35"/>
      <c r="FPU906" s="34"/>
      <c r="FQB906" s="35"/>
      <c r="FQC906" s="34"/>
      <c r="FQJ906" s="35"/>
      <c r="FQK906" s="34"/>
      <c r="FQR906" s="35"/>
      <c r="FQS906" s="34"/>
      <c r="FQZ906" s="35"/>
      <c r="FRA906" s="34"/>
      <c r="FRH906" s="35"/>
      <c r="FRI906" s="34"/>
      <c r="FRP906" s="35"/>
      <c r="FRQ906" s="34"/>
      <c r="FRX906" s="35"/>
      <c r="FRY906" s="34"/>
      <c r="FSF906" s="35"/>
      <c r="FSG906" s="34"/>
      <c r="FSN906" s="35"/>
      <c r="FSO906" s="34"/>
      <c r="FSV906" s="35"/>
      <c r="FSW906" s="34"/>
      <c r="FTD906" s="35"/>
      <c r="FTE906" s="34"/>
      <c r="FTL906" s="35"/>
      <c r="FTM906" s="34"/>
      <c r="FTT906" s="35"/>
      <c r="FTU906" s="34"/>
      <c r="FUB906" s="35"/>
      <c r="FUC906" s="34"/>
      <c r="FUJ906" s="35"/>
      <c r="FUK906" s="34"/>
      <c r="FUR906" s="35"/>
      <c r="FUS906" s="34"/>
      <c r="FUZ906" s="35"/>
      <c r="FVA906" s="34"/>
      <c r="FVH906" s="35"/>
      <c r="FVI906" s="34"/>
      <c r="FVP906" s="35"/>
      <c r="FVQ906" s="34"/>
      <c r="FVX906" s="35"/>
      <c r="FVY906" s="34"/>
      <c r="FWF906" s="35"/>
      <c r="FWG906" s="34"/>
      <c r="FWN906" s="35"/>
      <c r="FWO906" s="34"/>
      <c r="FWV906" s="35"/>
      <c r="FWW906" s="34"/>
      <c r="FXD906" s="35"/>
      <c r="FXE906" s="34"/>
      <c r="FXL906" s="35"/>
      <c r="FXM906" s="34"/>
      <c r="FXT906" s="35"/>
      <c r="FXU906" s="34"/>
      <c r="FYB906" s="35"/>
      <c r="FYC906" s="34"/>
      <c r="FYJ906" s="35"/>
      <c r="FYK906" s="34"/>
      <c r="FYR906" s="35"/>
      <c r="FYS906" s="34"/>
      <c r="FYZ906" s="35"/>
      <c r="FZA906" s="34"/>
      <c r="FZH906" s="35"/>
      <c r="FZI906" s="34"/>
      <c r="FZP906" s="35"/>
      <c r="FZQ906" s="34"/>
      <c r="FZX906" s="35"/>
      <c r="FZY906" s="34"/>
      <c r="GAF906" s="35"/>
      <c r="GAG906" s="34"/>
      <c r="GAN906" s="35"/>
      <c r="GAO906" s="34"/>
      <c r="GAV906" s="35"/>
      <c r="GAW906" s="34"/>
      <c r="GBD906" s="35"/>
      <c r="GBE906" s="34"/>
      <c r="GBL906" s="35"/>
      <c r="GBM906" s="34"/>
      <c r="GBT906" s="35"/>
      <c r="GBU906" s="34"/>
      <c r="GCB906" s="35"/>
      <c r="GCC906" s="34"/>
      <c r="GCJ906" s="35"/>
      <c r="GCK906" s="34"/>
      <c r="GCR906" s="35"/>
      <c r="GCS906" s="34"/>
      <c r="GCZ906" s="35"/>
      <c r="GDA906" s="34"/>
      <c r="GDH906" s="35"/>
      <c r="GDI906" s="34"/>
      <c r="GDP906" s="35"/>
      <c r="GDQ906" s="34"/>
      <c r="GDX906" s="35"/>
      <c r="GDY906" s="34"/>
      <c r="GEF906" s="35"/>
      <c r="GEG906" s="34"/>
      <c r="GEN906" s="35"/>
      <c r="GEO906" s="34"/>
      <c r="GEV906" s="35"/>
      <c r="GEW906" s="34"/>
      <c r="GFD906" s="35"/>
      <c r="GFE906" s="34"/>
      <c r="GFL906" s="35"/>
      <c r="GFM906" s="34"/>
      <c r="GFT906" s="35"/>
      <c r="GFU906" s="34"/>
      <c r="GGB906" s="35"/>
      <c r="GGC906" s="34"/>
      <c r="GGJ906" s="35"/>
      <c r="GGK906" s="34"/>
      <c r="GGR906" s="35"/>
      <c r="GGS906" s="34"/>
      <c r="GGZ906" s="35"/>
      <c r="GHA906" s="34"/>
      <c r="GHH906" s="35"/>
      <c r="GHI906" s="34"/>
      <c r="GHP906" s="35"/>
      <c r="GHQ906" s="34"/>
      <c r="GHX906" s="35"/>
      <c r="GHY906" s="34"/>
      <c r="GIF906" s="35"/>
      <c r="GIG906" s="34"/>
      <c r="GIN906" s="35"/>
      <c r="GIO906" s="34"/>
      <c r="GIV906" s="35"/>
      <c r="GIW906" s="34"/>
      <c r="GJD906" s="35"/>
      <c r="GJE906" s="34"/>
      <c r="GJL906" s="35"/>
      <c r="GJM906" s="34"/>
      <c r="GJT906" s="35"/>
      <c r="GJU906" s="34"/>
      <c r="GKB906" s="35"/>
      <c r="GKC906" s="34"/>
      <c r="GKJ906" s="35"/>
      <c r="GKK906" s="34"/>
      <c r="GKR906" s="35"/>
      <c r="GKS906" s="34"/>
      <c r="GKZ906" s="35"/>
      <c r="GLA906" s="34"/>
      <c r="GLH906" s="35"/>
      <c r="GLI906" s="34"/>
      <c r="GLP906" s="35"/>
      <c r="GLQ906" s="34"/>
      <c r="GLX906" s="35"/>
      <c r="GLY906" s="34"/>
      <c r="GMF906" s="35"/>
      <c r="GMG906" s="34"/>
      <c r="GMN906" s="35"/>
      <c r="GMO906" s="34"/>
      <c r="GMV906" s="35"/>
      <c r="GMW906" s="34"/>
      <c r="GND906" s="35"/>
      <c r="GNE906" s="34"/>
      <c r="GNL906" s="35"/>
      <c r="GNM906" s="34"/>
      <c r="GNT906" s="35"/>
      <c r="GNU906" s="34"/>
      <c r="GOB906" s="35"/>
      <c r="GOC906" s="34"/>
      <c r="GOJ906" s="35"/>
      <c r="GOK906" s="34"/>
      <c r="GOR906" s="35"/>
      <c r="GOS906" s="34"/>
      <c r="GOZ906" s="35"/>
      <c r="GPA906" s="34"/>
      <c r="GPH906" s="35"/>
      <c r="GPI906" s="34"/>
      <c r="GPP906" s="35"/>
      <c r="GPQ906" s="34"/>
      <c r="GPX906" s="35"/>
      <c r="GPY906" s="34"/>
      <c r="GQF906" s="35"/>
      <c r="GQG906" s="34"/>
      <c r="GQN906" s="35"/>
      <c r="GQO906" s="34"/>
      <c r="GQV906" s="35"/>
      <c r="GQW906" s="34"/>
      <c r="GRD906" s="35"/>
      <c r="GRE906" s="34"/>
      <c r="GRL906" s="35"/>
      <c r="GRM906" s="34"/>
      <c r="GRT906" s="35"/>
      <c r="GRU906" s="34"/>
      <c r="GSB906" s="35"/>
      <c r="GSC906" s="34"/>
      <c r="GSJ906" s="35"/>
      <c r="GSK906" s="34"/>
      <c r="GSR906" s="35"/>
      <c r="GSS906" s="34"/>
      <c r="GSZ906" s="35"/>
      <c r="GTA906" s="34"/>
      <c r="GTH906" s="35"/>
      <c r="GTI906" s="34"/>
      <c r="GTP906" s="35"/>
      <c r="GTQ906" s="34"/>
      <c r="GTX906" s="35"/>
      <c r="GTY906" s="34"/>
      <c r="GUF906" s="35"/>
      <c r="GUG906" s="34"/>
      <c r="GUN906" s="35"/>
      <c r="GUO906" s="34"/>
      <c r="GUV906" s="35"/>
      <c r="GUW906" s="34"/>
      <c r="GVD906" s="35"/>
      <c r="GVE906" s="34"/>
      <c r="GVL906" s="35"/>
      <c r="GVM906" s="34"/>
      <c r="GVT906" s="35"/>
      <c r="GVU906" s="34"/>
      <c r="GWB906" s="35"/>
      <c r="GWC906" s="34"/>
      <c r="GWJ906" s="35"/>
      <c r="GWK906" s="34"/>
      <c r="GWR906" s="35"/>
      <c r="GWS906" s="34"/>
      <c r="GWZ906" s="35"/>
      <c r="GXA906" s="34"/>
      <c r="GXH906" s="35"/>
      <c r="GXI906" s="34"/>
      <c r="GXP906" s="35"/>
      <c r="GXQ906" s="34"/>
      <c r="GXX906" s="35"/>
      <c r="GXY906" s="34"/>
      <c r="GYF906" s="35"/>
      <c r="GYG906" s="34"/>
      <c r="GYN906" s="35"/>
      <c r="GYO906" s="34"/>
      <c r="GYV906" s="35"/>
      <c r="GYW906" s="34"/>
      <c r="GZD906" s="35"/>
      <c r="GZE906" s="34"/>
      <c r="GZL906" s="35"/>
      <c r="GZM906" s="34"/>
      <c r="GZT906" s="35"/>
      <c r="GZU906" s="34"/>
      <c r="HAB906" s="35"/>
      <c r="HAC906" s="34"/>
      <c r="HAJ906" s="35"/>
      <c r="HAK906" s="34"/>
      <c r="HAR906" s="35"/>
      <c r="HAS906" s="34"/>
      <c r="HAZ906" s="35"/>
      <c r="HBA906" s="34"/>
      <c r="HBH906" s="35"/>
      <c r="HBI906" s="34"/>
      <c r="HBP906" s="35"/>
      <c r="HBQ906" s="34"/>
      <c r="HBX906" s="35"/>
      <c r="HBY906" s="34"/>
      <c r="HCF906" s="35"/>
      <c r="HCG906" s="34"/>
      <c r="HCN906" s="35"/>
      <c r="HCO906" s="34"/>
      <c r="HCV906" s="35"/>
      <c r="HCW906" s="34"/>
      <c r="HDD906" s="35"/>
      <c r="HDE906" s="34"/>
      <c r="HDL906" s="35"/>
      <c r="HDM906" s="34"/>
      <c r="HDT906" s="35"/>
      <c r="HDU906" s="34"/>
      <c r="HEB906" s="35"/>
      <c r="HEC906" s="34"/>
      <c r="HEJ906" s="35"/>
      <c r="HEK906" s="34"/>
      <c r="HER906" s="35"/>
      <c r="HES906" s="34"/>
      <c r="HEZ906" s="35"/>
      <c r="HFA906" s="34"/>
      <c r="HFH906" s="35"/>
      <c r="HFI906" s="34"/>
      <c r="HFP906" s="35"/>
      <c r="HFQ906" s="34"/>
      <c r="HFX906" s="35"/>
      <c r="HFY906" s="34"/>
      <c r="HGF906" s="35"/>
      <c r="HGG906" s="34"/>
      <c r="HGN906" s="35"/>
      <c r="HGO906" s="34"/>
      <c r="HGV906" s="35"/>
      <c r="HGW906" s="34"/>
      <c r="HHD906" s="35"/>
      <c r="HHE906" s="34"/>
      <c r="HHL906" s="35"/>
      <c r="HHM906" s="34"/>
      <c r="HHT906" s="35"/>
      <c r="HHU906" s="34"/>
      <c r="HIB906" s="35"/>
      <c r="HIC906" s="34"/>
      <c r="HIJ906" s="35"/>
      <c r="HIK906" s="34"/>
      <c r="HIR906" s="35"/>
      <c r="HIS906" s="34"/>
      <c r="HIZ906" s="35"/>
      <c r="HJA906" s="34"/>
      <c r="HJH906" s="35"/>
      <c r="HJI906" s="34"/>
      <c r="HJP906" s="35"/>
      <c r="HJQ906" s="34"/>
      <c r="HJX906" s="35"/>
      <c r="HJY906" s="34"/>
      <c r="HKF906" s="35"/>
      <c r="HKG906" s="34"/>
      <c r="HKN906" s="35"/>
      <c r="HKO906" s="34"/>
      <c r="HKV906" s="35"/>
      <c r="HKW906" s="34"/>
      <c r="HLD906" s="35"/>
      <c r="HLE906" s="34"/>
      <c r="HLL906" s="35"/>
      <c r="HLM906" s="34"/>
      <c r="HLT906" s="35"/>
      <c r="HLU906" s="34"/>
      <c r="HMB906" s="35"/>
      <c r="HMC906" s="34"/>
      <c r="HMJ906" s="35"/>
      <c r="HMK906" s="34"/>
      <c r="HMR906" s="35"/>
      <c r="HMS906" s="34"/>
      <c r="HMZ906" s="35"/>
      <c r="HNA906" s="34"/>
      <c r="HNH906" s="35"/>
      <c r="HNI906" s="34"/>
      <c r="HNP906" s="35"/>
      <c r="HNQ906" s="34"/>
      <c r="HNX906" s="35"/>
      <c r="HNY906" s="34"/>
      <c r="HOF906" s="35"/>
      <c r="HOG906" s="34"/>
      <c r="HON906" s="35"/>
      <c r="HOO906" s="34"/>
      <c r="HOV906" s="35"/>
      <c r="HOW906" s="34"/>
      <c r="HPD906" s="35"/>
      <c r="HPE906" s="34"/>
      <c r="HPL906" s="35"/>
      <c r="HPM906" s="34"/>
      <c r="HPT906" s="35"/>
      <c r="HPU906" s="34"/>
      <c r="HQB906" s="35"/>
      <c r="HQC906" s="34"/>
      <c r="HQJ906" s="35"/>
      <c r="HQK906" s="34"/>
      <c r="HQR906" s="35"/>
      <c r="HQS906" s="34"/>
      <c r="HQZ906" s="35"/>
      <c r="HRA906" s="34"/>
      <c r="HRH906" s="35"/>
      <c r="HRI906" s="34"/>
      <c r="HRP906" s="35"/>
      <c r="HRQ906" s="34"/>
      <c r="HRX906" s="35"/>
      <c r="HRY906" s="34"/>
      <c r="HSF906" s="35"/>
      <c r="HSG906" s="34"/>
      <c r="HSN906" s="35"/>
      <c r="HSO906" s="34"/>
      <c r="HSV906" s="35"/>
      <c r="HSW906" s="34"/>
      <c r="HTD906" s="35"/>
      <c r="HTE906" s="34"/>
      <c r="HTL906" s="35"/>
      <c r="HTM906" s="34"/>
      <c r="HTT906" s="35"/>
      <c r="HTU906" s="34"/>
      <c r="HUB906" s="35"/>
      <c r="HUC906" s="34"/>
      <c r="HUJ906" s="35"/>
      <c r="HUK906" s="34"/>
      <c r="HUR906" s="35"/>
      <c r="HUS906" s="34"/>
      <c r="HUZ906" s="35"/>
      <c r="HVA906" s="34"/>
      <c r="HVH906" s="35"/>
      <c r="HVI906" s="34"/>
      <c r="HVP906" s="35"/>
      <c r="HVQ906" s="34"/>
      <c r="HVX906" s="35"/>
      <c r="HVY906" s="34"/>
      <c r="HWF906" s="35"/>
      <c r="HWG906" s="34"/>
      <c r="HWN906" s="35"/>
      <c r="HWO906" s="34"/>
      <c r="HWV906" s="35"/>
      <c r="HWW906" s="34"/>
      <c r="HXD906" s="35"/>
      <c r="HXE906" s="34"/>
      <c r="HXL906" s="35"/>
      <c r="HXM906" s="34"/>
      <c r="HXT906" s="35"/>
      <c r="HXU906" s="34"/>
      <c r="HYB906" s="35"/>
      <c r="HYC906" s="34"/>
      <c r="HYJ906" s="35"/>
      <c r="HYK906" s="34"/>
      <c r="HYR906" s="35"/>
      <c r="HYS906" s="34"/>
      <c r="HYZ906" s="35"/>
      <c r="HZA906" s="34"/>
      <c r="HZH906" s="35"/>
      <c r="HZI906" s="34"/>
      <c r="HZP906" s="35"/>
      <c r="HZQ906" s="34"/>
      <c r="HZX906" s="35"/>
      <c r="HZY906" s="34"/>
      <c r="IAF906" s="35"/>
      <c r="IAG906" s="34"/>
      <c r="IAN906" s="35"/>
      <c r="IAO906" s="34"/>
      <c r="IAV906" s="35"/>
      <c r="IAW906" s="34"/>
      <c r="IBD906" s="35"/>
      <c r="IBE906" s="34"/>
      <c r="IBL906" s="35"/>
      <c r="IBM906" s="34"/>
      <c r="IBT906" s="35"/>
      <c r="IBU906" s="34"/>
      <c r="ICB906" s="35"/>
      <c r="ICC906" s="34"/>
      <c r="ICJ906" s="35"/>
      <c r="ICK906" s="34"/>
      <c r="ICR906" s="35"/>
      <c r="ICS906" s="34"/>
      <c r="ICZ906" s="35"/>
      <c r="IDA906" s="34"/>
      <c r="IDH906" s="35"/>
      <c r="IDI906" s="34"/>
      <c r="IDP906" s="35"/>
      <c r="IDQ906" s="34"/>
      <c r="IDX906" s="35"/>
      <c r="IDY906" s="34"/>
      <c r="IEF906" s="35"/>
      <c r="IEG906" s="34"/>
      <c r="IEN906" s="35"/>
      <c r="IEO906" s="34"/>
      <c r="IEV906" s="35"/>
      <c r="IEW906" s="34"/>
      <c r="IFD906" s="35"/>
      <c r="IFE906" s="34"/>
      <c r="IFL906" s="35"/>
      <c r="IFM906" s="34"/>
      <c r="IFT906" s="35"/>
      <c r="IFU906" s="34"/>
      <c r="IGB906" s="35"/>
      <c r="IGC906" s="34"/>
      <c r="IGJ906" s="35"/>
      <c r="IGK906" s="34"/>
      <c r="IGR906" s="35"/>
      <c r="IGS906" s="34"/>
      <c r="IGZ906" s="35"/>
      <c r="IHA906" s="34"/>
      <c r="IHH906" s="35"/>
      <c r="IHI906" s="34"/>
      <c r="IHP906" s="35"/>
      <c r="IHQ906" s="34"/>
      <c r="IHX906" s="35"/>
      <c r="IHY906" s="34"/>
      <c r="IIF906" s="35"/>
      <c r="IIG906" s="34"/>
      <c r="IIN906" s="35"/>
      <c r="IIO906" s="34"/>
      <c r="IIV906" s="35"/>
      <c r="IIW906" s="34"/>
      <c r="IJD906" s="35"/>
      <c r="IJE906" s="34"/>
      <c r="IJL906" s="35"/>
      <c r="IJM906" s="34"/>
      <c r="IJT906" s="35"/>
      <c r="IJU906" s="34"/>
      <c r="IKB906" s="35"/>
      <c r="IKC906" s="34"/>
      <c r="IKJ906" s="35"/>
      <c r="IKK906" s="34"/>
      <c r="IKR906" s="35"/>
      <c r="IKS906" s="34"/>
      <c r="IKZ906" s="35"/>
      <c r="ILA906" s="34"/>
      <c r="ILH906" s="35"/>
      <c r="ILI906" s="34"/>
      <c r="ILP906" s="35"/>
      <c r="ILQ906" s="34"/>
      <c r="ILX906" s="35"/>
      <c r="ILY906" s="34"/>
      <c r="IMF906" s="35"/>
      <c r="IMG906" s="34"/>
      <c r="IMN906" s="35"/>
      <c r="IMO906" s="34"/>
      <c r="IMV906" s="35"/>
      <c r="IMW906" s="34"/>
      <c r="IND906" s="35"/>
      <c r="INE906" s="34"/>
      <c r="INL906" s="35"/>
      <c r="INM906" s="34"/>
      <c r="INT906" s="35"/>
      <c r="INU906" s="34"/>
      <c r="IOB906" s="35"/>
      <c r="IOC906" s="34"/>
      <c r="IOJ906" s="35"/>
      <c r="IOK906" s="34"/>
      <c r="IOR906" s="35"/>
      <c r="IOS906" s="34"/>
      <c r="IOZ906" s="35"/>
      <c r="IPA906" s="34"/>
      <c r="IPH906" s="35"/>
      <c r="IPI906" s="34"/>
      <c r="IPP906" s="35"/>
      <c r="IPQ906" s="34"/>
      <c r="IPX906" s="35"/>
      <c r="IPY906" s="34"/>
      <c r="IQF906" s="35"/>
      <c r="IQG906" s="34"/>
      <c r="IQN906" s="35"/>
      <c r="IQO906" s="34"/>
      <c r="IQV906" s="35"/>
      <c r="IQW906" s="34"/>
      <c r="IRD906" s="35"/>
      <c r="IRE906" s="34"/>
      <c r="IRL906" s="35"/>
      <c r="IRM906" s="34"/>
      <c r="IRT906" s="35"/>
      <c r="IRU906" s="34"/>
      <c r="ISB906" s="35"/>
      <c r="ISC906" s="34"/>
      <c r="ISJ906" s="35"/>
      <c r="ISK906" s="34"/>
      <c r="ISR906" s="35"/>
      <c r="ISS906" s="34"/>
      <c r="ISZ906" s="35"/>
      <c r="ITA906" s="34"/>
      <c r="ITH906" s="35"/>
      <c r="ITI906" s="34"/>
      <c r="ITP906" s="35"/>
      <c r="ITQ906" s="34"/>
      <c r="ITX906" s="35"/>
      <c r="ITY906" s="34"/>
      <c r="IUF906" s="35"/>
      <c r="IUG906" s="34"/>
      <c r="IUN906" s="35"/>
      <c r="IUO906" s="34"/>
      <c r="IUV906" s="35"/>
      <c r="IUW906" s="34"/>
      <c r="IVD906" s="35"/>
      <c r="IVE906" s="34"/>
      <c r="IVL906" s="35"/>
      <c r="IVM906" s="34"/>
      <c r="IVT906" s="35"/>
      <c r="IVU906" s="34"/>
      <c r="IWB906" s="35"/>
      <c r="IWC906" s="34"/>
      <c r="IWJ906" s="35"/>
      <c r="IWK906" s="34"/>
      <c r="IWR906" s="35"/>
      <c r="IWS906" s="34"/>
      <c r="IWZ906" s="35"/>
      <c r="IXA906" s="34"/>
      <c r="IXH906" s="35"/>
      <c r="IXI906" s="34"/>
      <c r="IXP906" s="35"/>
      <c r="IXQ906" s="34"/>
      <c r="IXX906" s="35"/>
      <c r="IXY906" s="34"/>
      <c r="IYF906" s="35"/>
      <c r="IYG906" s="34"/>
      <c r="IYN906" s="35"/>
      <c r="IYO906" s="34"/>
      <c r="IYV906" s="35"/>
      <c r="IYW906" s="34"/>
      <c r="IZD906" s="35"/>
      <c r="IZE906" s="34"/>
      <c r="IZL906" s="35"/>
      <c r="IZM906" s="34"/>
      <c r="IZT906" s="35"/>
      <c r="IZU906" s="34"/>
      <c r="JAB906" s="35"/>
      <c r="JAC906" s="34"/>
      <c r="JAJ906" s="35"/>
      <c r="JAK906" s="34"/>
      <c r="JAR906" s="35"/>
      <c r="JAS906" s="34"/>
      <c r="JAZ906" s="35"/>
      <c r="JBA906" s="34"/>
      <c r="JBH906" s="35"/>
      <c r="JBI906" s="34"/>
      <c r="JBP906" s="35"/>
      <c r="JBQ906" s="34"/>
      <c r="JBX906" s="35"/>
      <c r="JBY906" s="34"/>
      <c r="JCF906" s="35"/>
      <c r="JCG906" s="34"/>
      <c r="JCN906" s="35"/>
      <c r="JCO906" s="34"/>
      <c r="JCV906" s="35"/>
      <c r="JCW906" s="34"/>
      <c r="JDD906" s="35"/>
      <c r="JDE906" s="34"/>
      <c r="JDL906" s="35"/>
      <c r="JDM906" s="34"/>
      <c r="JDT906" s="35"/>
      <c r="JDU906" s="34"/>
      <c r="JEB906" s="35"/>
      <c r="JEC906" s="34"/>
      <c r="JEJ906" s="35"/>
      <c r="JEK906" s="34"/>
      <c r="JER906" s="35"/>
      <c r="JES906" s="34"/>
      <c r="JEZ906" s="35"/>
      <c r="JFA906" s="34"/>
      <c r="JFH906" s="35"/>
      <c r="JFI906" s="34"/>
      <c r="JFP906" s="35"/>
      <c r="JFQ906" s="34"/>
      <c r="JFX906" s="35"/>
      <c r="JFY906" s="34"/>
      <c r="JGF906" s="35"/>
      <c r="JGG906" s="34"/>
      <c r="JGN906" s="35"/>
      <c r="JGO906" s="34"/>
      <c r="JGV906" s="35"/>
      <c r="JGW906" s="34"/>
      <c r="JHD906" s="35"/>
      <c r="JHE906" s="34"/>
      <c r="JHL906" s="35"/>
      <c r="JHM906" s="34"/>
      <c r="JHT906" s="35"/>
      <c r="JHU906" s="34"/>
      <c r="JIB906" s="35"/>
      <c r="JIC906" s="34"/>
      <c r="JIJ906" s="35"/>
      <c r="JIK906" s="34"/>
      <c r="JIR906" s="35"/>
      <c r="JIS906" s="34"/>
      <c r="JIZ906" s="35"/>
      <c r="JJA906" s="34"/>
      <c r="JJH906" s="35"/>
      <c r="JJI906" s="34"/>
      <c r="JJP906" s="35"/>
      <c r="JJQ906" s="34"/>
      <c r="JJX906" s="35"/>
      <c r="JJY906" s="34"/>
      <c r="JKF906" s="35"/>
      <c r="JKG906" s="34"/>
      <c r="JKN906" s="35"/>
      <c r="JKO906" s="34"/>
      <c r="JKV906" s="35"/>
      <c r="JKW906" s="34"/>
      <c r="JLD906" s="35"/>
      <c r="JLE906" s="34"/>
      <c r="JLL906" s="35"/>
      <c r="JLM906" s="34"/>
      <c r="JLT906" s="35"/>
      <c r="JLU906" s="34"/>
      <c r="JMB906" s="35"/>
      <c r="JMC906" s="34"/>
      <c r="JMJ906" s="35"/>
      <c r="JMK906" s="34"/>
      <c r="JMR906" s="35"/>
      <c r="JMS906" s="34"/>
      <c r="JMZ906" s="35"/>
      <c r="JNA906" s="34"/>
      <c r="JNH906" s="35"/>
      <c r="JNI906" s="34"/>
      <c r="JNP906" s="35"/>
      <c r="JNQ906" s="34"/>
      <c r="JNX906" s="35"/>
      <c r="JNY906" s="34"/>
      <c r="JOF906" s="35"/>
      <c r="JOG906" s="34"/>
      <c r="JON906" s="35"/>
      <c r="JOO906" s="34"/>
      <c r="JOV906" s="35"/>
      <c r="JOW906" s="34"/>
      <c r="JPD906" s="35"/>
      <c r="JPE906" s="34"/>
      <c r="JPL906" s="35"/>
      <c r="JPM906" s="34"/>
      <c r="JPT906" s="35"/>
      <c r="JPU906" s="34"/>
      <c r="JQB906" s="35"/>
      <c r="JQC906" s="34"/>
      <c r="JQJ906" s="35"/>
      <c r="JQK906" s="34"/>
      <c r="JQR906" s="35"/>
      <c r="JQS906" s="34"/>
      <c r="JQZ906" s="35"/>
      <c r="JRA906" s="34"/>
      <c r="JRH906" s="35"/>
      <c r="JRI906" s="34"/>
      <c r="JRP906" s="35"/>
      <c r="JRQ906" s="34"/>
      <c r="JRX906" s="35"/>
      <c r="JRY906" s="34"/>
      <c r="JSF906" s="35"/>
      <c r="JSG906" s="34"/>
      <c r="JSN906" s="35"/>
      <c r="JSO906" s="34"/>
      <c r="JSV906" s="35"/>
      <c r="JSW906" s="34"/>
      <c r="JTD906" s="35"/>
      <c r="JTE906" s="34"/>
      <c r="JTL906" s="35"/>
      <c r="JTM906" s="34"/>
      <c r="JTT906" s="35"/>
      <c r="JTU906" s="34"/>
      <c r="JUB906" s="35"/>
      <c r="JUC906" s="34"/>
      <c r="JUJ906" s="35"/>
      <c r="JUK906" s="34"/>
      <c r="JUR906" s="35"/>
      <c r="JUS906" s="34"/>
      <c r="JUZ906" s="35"/>
      <c r="JVA906" s="34"/>
      <c r="JVH906" s="35"/>
      <c r="JVI906" s="34"/>
      <c r="JVP906" s="35"/>
      <c r="JVQ906" s="34"/>
      <c r="JVX906" s="35"/>
      <c r="JVY906" s="34"/>
      <c r="JWF906" s="35"/>
      <c r="JWG906" s="34"/>
      <c r="JWN906" s="35"/>
      <c r="JWO906" s="34"/>
      <c r="JWV906" s="35"/>
      <c r="JWW906" s="34"/>
      <c r="JXD906" s="35"/>
      <c r="JXE906" s="34"/>
      <c r="JXL906" s="35"/>
      <c r="JXM906" s="34"/>
      <c r="JXT906" s="35"/>
      <c r="JXU906" s="34"/>
      <c r="JYB906" s="35"/>
      <c r="JYC906" s="34"/>
      <c r="JYJ906" s="35"/>
      <c r="JYK906" s="34"/>
      <c r="JYR906" s="35"/>
      <c r="JYS906" s="34"/>
      <c r="JYZ906" s="35"/>
      <c r="JZA906" s="34"/>
      <c r="JZH906" s="35"/>
      <c r="JZI906" s="34"/>
      <c r="JZP906" s="35"/>
      <c r="JZQ906" s="34"/>
      <c r="JZX906" s="35"/>
      <c r="JZY906" s="34"/>
      <c r="KAF906" s="35"/>
      <c r="KAG906" s="34"/>
      <c r="KAN906" s="35"/>
      <c r="KAO906" s="34"/>
      <c r="KAV906" s="35"/>
      <c r="KAW906" s="34"/>
      <c r="KBD906" s="35"/>
      <c r="KBE906" s="34"/>
      <c r="KBL906" s="35"/>
      <c r="KBM906" s="34"/>
      <c r="KBT906" s="35"/>
      <c r="KBU906" s="34"/>
      <c r="KCB906" s="35"/>
      <c r="KCC906" s="34"/>
      <c r="KCJ906" s="35"/>
      <c r="KCK906" s="34"/>
      <c r="KCR906" s="35"/>
      <c r="KCS906" s="34"/>
      <c r="KCZ906" s="35"/>
      <c r="KDA906" s="34"/>
      <c r="KDH906" s="35"/>
      <c r="KDI906" s="34"/>
      <c r="KDP906" s="35"/>
      <c r="KDQ906" s="34"/>
      <c r="KDX906" s="35"/>
      <c r="KDY906" s="34"/>
      <c r="KEF906" s="35"/>
      <c r="KEG906" s="34"/>
      <c r="KEN906" s="35"/>
      <c r="KEO906" s="34"/>
      <c r="KEV906" s="35"/>
      <c r="KEW906" s="34"/>
      <c r="KFD906" s="35"/>
      <c r="KFE906" s="34"/>
      <c r="KFL906" s="35"/>
      <c r="KFM906" s="34"/>
      <c r="KFT906" s="35"/>
      <c r="KFU906" s="34"/>
      <c r="KGB906" s="35"/>
      <c r="KGC906" s="34"/>
      <c r="KGJ906" s="35"/>
      <c r="KGK906" s="34"/>
      <c r="KGR906" s="35"/>
      <c r="KGS906" s="34"/>
      <c r="KGZ906" s="35"/>
      <c r="KHA906" s="34"/>
      <c r="KHH906" s="35"/>
      <c r="KHI906" s="34"/>
      <c r="KHP906" s="35"/>
      <c r="KHQ906" s="34"/>
      <c r="KHX906" s="35"/>
      <c r="KHY906" s="34"/>
      <c r="KIF906" s="35"/>
      <c r="KIG906" s="34"/>
      <c r="KIN906" s="35"/>
      <c r="KIO906" s="34"/>
      <c r="KIV906" s="35"/>
      <c r="KIW906" s="34"/>
      <c r="KJD906" s="35"/>
      <c r="KJE906" s="34"/>
      <c r="KJL906" s="35"/>
      <c r="KJM906" s="34"/>
      <c r="KJT906" s="35"/>
      <c r="KJU906" s="34"/>
      <c r="KKB906" s="35"/>
      <c r="KKC906" s="34"/>
      <c r="KKJ906" s="35"/>
      <c r="KKK906" s="34"/>
      <c r="KKR906" s="35"/>
      <c r="KKS906" s="34"/>
      <c r="KKZ906" s="35"/>
      <c r="KLA906" s="34"/>
      <c r="KLH906" s="35"/>
      <c r="KLI906" s="34"/>
      <c r="KLP906" s="35"/>
      <c r="KLQ906" s="34"/>
      <c r="KLX906" s="35"/>
      <c r="KLY906" s="34"/>
      <c r="KMF906" s="35"/>
      <c r="KMG906" s="34"/>
      <c r="KMN906" s="35"/>
      <c r="KMO906" s="34"/>
      <c r="KMV906" s="35"/>
      <c r="KMW906" s="34"/>
      <c r="KND906" s="35"/>
      <c r="KNE906" s="34"/>
      <c r="KNL906" s="35"/>
      <c r="KNM906" s="34"/>
      <c r="KNT906" s="35"/>
      <c r="KNU906" s="34"/>
      <c r="KOB906" s="35"/>
      <c r="KOC906" s="34"/>
      <c r="KOJ906" s="35"/>
      <c r="KOK906" s="34"/>
      <c r="KOR906" s="35"/>
      <c r="KOS906" s="34"/>
      <c r="KOZ906" s="35"/>
      <c r="KPA906" s="34"/>
      <c r="KPH906" s="35"/>
      <c r="KPI906" s="34"/>
      <c r="KPP906" s="35"/>
      <c r="KPQ906" s="34"/>
      <c r="KPX906" s="35"/>
      <c r="KPY906" s="34"/>
      <c r="KQF906" s="35"/>
      <c r="KQG906" s="34"/>
      <c r="KQN906" s="35"/>
      <c r="KQO906" s="34"/>
      <c r="KQV906" s="35"/>
      <c r="KQW906" s="34"/>
      <c r="KRD906" s="35"/>
      <c r="KRE906" s="34"/>
      <c r="KRL906" s="35"/>
      <c r="KRM906" s="34"/>
      <c r="KRT906" s="35"/>
      <c r="KRU906" s="34"/>
      <c r="KSB906" s="35"/>
      <c r="KSC906" s="34"/>
      <c r="KSJ906" s="35"/>
      <c r="KSK906" s="34"/>
      <c r="KSR906" s="35"/>
      <c r="KSS906" s="34"/>
      <c r="KSZ906" s="35"/>
      <c r="KTA906" s="34"/>
      <c r="KTH906" s="35"/>
      <c r="KTI906" s="34"/>
      <c r="KTP906" s="35"/>
      <c r="KTQ906" s="34"/>
      <c r="KTX906" s="35"/>
      <c r="KTY906" s="34"/>
      <c r="KUF906" s="35"/>
      <c r="KUG906" s="34"/>
      <c r="KUN906" s="35"/>
      <c r="KUO906" s="34"/>
      <c r="KUV906" s="35"/>
      <c r="KUW906" s="34"/>
      <c r="KVD906" s="35"/>
      <c r="KVE906" s="34"/>
      <c r="KVL906" s="35"/>
      <c r="KVM906" s="34"/>
      <c r="KVT906" s="35"/>
      <c r="KVU906" s="34"/>
      <c r="KWB906" s="35"/>
      <c r="KWC906" s="34"/>
      <c r="KWJ906" s="35"/>
      <c r="KWK906" s="34"/>
      <c r="KWR906" s="35"/>
      <c r="KWS906" s="34"/>
      <c r="KWZ906" s="35"/>
      <c r="KXA906" s="34"/>
      <c r="KXH906" s="35"/>
      <c r="KXI906" s="34"/>
      <c r="KXP906" s="35"/>
      <c r="KXQ906" s="34"/>
      <c r="KXX906" s="35"/>
      <c r="KXY906" s="34"/>
      <c r="KYF906" s="35"/>
      <c r="KYG906" s="34"/>
      <c r="KYN906" s="35"/>
      <c r="KYO906" s="34"/>
      <c r="KYV906" s="35"/>
      <c r="KYW906" s="34"/>
      <c r="KZD906" s="35"/>
      <c r="KZE906" s="34"/>
      <c r="KZL906" s="35"/>
      <c r="KZM906" s="34"/>
      <c r="KZT906" s="35"/>
      <c r="KZU906" s="34"/>
      <c r="LAB906" s="35"/>
      <c r="LAC906" s="34"/>
      <c r="LAJ906" s="35"/>
      <c r="LAK906" s="34"/>
      <c r="LAR906" s="35"/>
      <c r="LAS906" s="34"/>
      <c r="LAZ906" s="35"/>
      <c r="LBA906" s="34"/>
      <c r="LBH906" s="35"/>
      <c r="LBI906" s="34"/>
      <c r="LBP906" s="35"/>
      <c r="LBQ906" s="34"/>
      <c r="LBX906" s="35"/>
      <c r="LBY906" s="34"/>
      <c r="LCF906" s="35"/>
      <c r="LCG906" s="34"/>
      <c r="LCN906" s="35"/>
      <c r="LCO906" s="34"/>
      <c r="LCV906" s="35"/>
      <c r="LCW906" s="34"/>
      <c r="LDD906" s="35"/>
      <c r="LDE906" s="34"/>
      <c r="LDL906" s="35"/>
      <c r="LDM906" s="34"/>
      <c r="LDT906" s="35"/>
      <c r="LDU906" s="34"/>
      <c r="LEB906" s="35"/>
      <c r="LEC906" s="34"/>
      <c r="LEJ906" s="35"/>
      <c r="LEK906" s="34"/>
      <c r="LER906" s="35"/>
      <c r="LES906" s="34"/>
      <c r="LEZ906" s="35"/>
      <c r="LFA906" s="34"/>
      <c r="LFH906" s="35"/>
      <c r="LFI906" s="34"/>
      <c r="LFP906" s="35"/>
      <c r="LFQ906" s="34"/>
      <c r="LFX906" s="35"/>
      <c r="LFY906" s="34"/>
      <c r="LGF906" s="35"/>
      <c r="LGG906" s="34"/>
      <c r="LGN906" s="35"/>
      <c r="LGO906" s="34"/>
      <c r="LGV906" s="35"/>
      <c r="LGW906" s="34"/>
      <c r="LHD906" s="35"/>
      <c r="LHE906" s="34"/>
      <c r="LHL906" s="35"/>
      <c r="LHM906" s="34"/>
      <c r="LHT906" s="35"/>
      <c r="LHU906" s="34"/>
      <c r="LIB906" s="35"/>
      <c r="LIC906" s="34"/>
      <c r="LIJ906" s="35"/>
      <c r="LIK906" s="34"/>
      <c r="LIR906" s="35"/>
      <c r="LIS906" s="34"/>
      <c r="LIZ906" s="35"/>
      <c r="LJA906" s="34"/>
      <c r="LJH906" s="35"/>
      <c r="LJI906" s="34"/>
      <c r="LJP906" s="35"/>
      <c r="LJQ906" s="34"/>
      <c r="LJX906" s="35"/>
      <c r="LJY906" s="34"/>
      <c r="LKF906" s="35"/>
      <c r="LKG906" s="34"/>
      <c r="LKN906" s="35"/>
      <c r="LKO906" s="34"/>
      <c r="LKV906" s="35"/>
      <c r="LKW906" s="34"/>
      <c r="LLD906" s="35"/>
      <c r="LLE906" s="34"/>
      <c r="LLL906" s="35"/>
      <c r="LLM906" s="34"/>
      <c r="LLT906" s="35"/>
      <c r="LLU906" s="34"/>
      <c r="LMB906" s="35"/>
      <c r="LMC906" s="34"/>
      <c r="LMJ906" s="35"/>
      <c r="LMK906" s="34"/>
      <c r="LMR906" s="35"/>
      <c r="LMS906" s="34"/>
      <c r="LMZ906" s="35"/>
      <c r="LNA906" s="34"/>
      <c r="LNH906" s="35"/>
      <c r="LNI906" s="34"/>
      <c r="LNP906" s="35"/>
      <c r="LNQ906" s="34"/>
      <c r="LNX906" s="35"/>
      <c r="LNY906" s="34"/>
      <c r="LOF906" s="35"/>
      <c r="LOG906" s="34"/>
      <c r="LON906" s="35"/>
      <c r="LOO906" s="34"/>
      <c r="LOV906" s="35"/>
      <c r="LOW906" s="34"/>
      <c r="LPD906" s="35"/>
      <c r="LPE906" s="34"/>
      <c r="LPL906" s="35"/>
      <c r="LPM906" s="34"/>
      <c r="LPT906" s="35"/>
      <c r="LPU906" s="34"/>
      <c r="LQB906" s="35"/>
      <c r="LQC906" s="34"/>
      <c r="LQJ906" s="35"/>
      <c r="LQK906" s="34"/>
      <c r="LQR906" s="35"/>
      <c r="LQS906" s="34"/>
      <c r="LQZ906" s="35"/>
      <c r="LRA906" s="34"/>
      <c r="LRH906" s="35"/>
      <c r="LRI906" s="34"/>
      <c r="LRP906" s="35"/>
      <c r="LRQ906" s="34"/>
      <c r="LRX906" s="35"/>
      <c r="LRY906" s="34"/>
      <c r="LSF906" s="35"/>
      <c r="LSG906" s="34"/>
      <c r="LSN906" s="35"/>
      <c r="LSO906" s="34"/>
      <c r="LSV906" s="35"/>
      <c r="LSW906" s="34"/>
      <c r="LTD906" s="35"/>
      <c r="LTE906" s="34"/>
      <c r="LTL906" s="35"/>
      <c r="LTM906" s="34"/>
      <c r="LTT906" s="35"/>
      <c r="LTU906" s="34"/>
      <c r="LUB906" s="35"/>
      <c r="LUC906" s="34"/>
      <c r="LUJ906" s="35"/>
      <c r="LUK906" s="34"/>
      <c r="LUR906" s="35"/>
      <c r="LUS906" s="34"/>
      <c r="LUZ906" s="35"/>
      <c r="LVA906" s="34"/>
      <c r="LVH906" s="35"/>
      <c r="LVI906" s="34"/>
      <c r="LVP906" s="35"/>
      <c r="LVQ906" s="34"/>
      <c r="LVX906" s="35"/>
      <c r="LVY906" s="34"/>
      <c r="LWF906" s="35"/>
      <c r="LWG906" s="34"/>
      <c r="LWN906" s="35"/>
      <c r="LWO906" s="34"/>
      <c r="LWV906" s="35"/>
      <c r="LWW906" s="34"/>
      <c r="LXD906" s="35"/>
      <c r="LXE906" s="34"/>
      <c r="LXL906" s="35"/>
      <c r="LXM906" s="34"/>
      <c r="LXT906" s="35"/>
      <c r="LXU906" s="34"/>
      <c r="LYB906" s="35"/>
      <c r="LYC906" s="34"/>
      <c r="LYJ906" s="35"/>
      <c r="LYK906" s="34"/>
      <c r="LYR906" s="35"/>
      <c r="LYS906" s="34"/>
      <c r="LYZ906" s="35"/>
      <c r="LZA906" s="34"/>
      <c r="LZH906" s="35"/>
      <c r="LZI906" s="34"/>
      <c r="LZP906" s="35"/>
      <c r="LZQ906" s="34"/>
      <c r="LZX906" s="35"/>
      <c r="LZY906" s="34"/>
      <c r="MAF906" s="35"/>
      <c r="MAG906" s="34"/>
      <c r="MAN906" s="35"/>
      <c r="MAO906" s="34"/>
      <c r="MAV906" s="35"/>
      <c r="MAW906" s="34"/>
      <c r="MBD906" s="35"/>
      <c r="MBE906" s="34"/>
      <c r="MBL906" s="35"/>
      <c r="MBM906" s="34"/>
      <c r="MBT906" s="35"/>
      <c r="MBU906" s="34"/>
      <c r="MCB906" s="35"/>
      <c r="MCC906" s="34"/>
      <c r="MCJ906" s="35"/>
      <c r="MCK906" s="34"/>
      <c r="MCR906" s="35"/>
      <c r="MCS906" s="34"/>
      <c r="MCZ906" s="35"/>
      <c r="MDA906" s="34"/>
      <c r="MDH906" s="35"/>
      <c r="MDI906" s="34"/>
      <c r="MDP906" s="35"/>
      <c r="MDQ906" s="34"/>
      <c r="MDX906" s="35"/>
      <c r="MDY906" s="34"/>
      <c r="MEF906" s="35"/>
      <c r="MEG906" s="34"/>
      <c r="MEN906" s="35"/>
      <c r="MEO906" s="34"/>
      <c r="MEV906" s="35"/>
      <c r="MEW906" s="34"/>
      <c r="MFD906" s="35"/>
      <c r="MFE906" s="34"/>
      <c r="MFL906" s="35"/>
      <c r="MFM906" s="34"/>
      <c r="MFT906" s="35"/>
      <c r="MFU906" s="34"/>
      <c r="MGB906" s="35"/>
      <c r="MGC906" s="34"/>
      <c r="MGJ906" s="35"/>
      <c r="MGK906" s="34"/>
      <c r="MGR906" s="35"/>
      <c r="MGS906" s="34"/>
      <c r="MGZ906" s="35"/>
      <c r="MHA906" s="34"/>
      <c r="MHH906" s="35"/>
      <c r="MHI906" s="34"/>
      <c r="MHP906" s="35"/>
      <c r="MHQ906" s="34"/>
      <c r="MHX906" s="35"/>
      <c r="MHY906" s="34"/>
      <c r="MIF906" s="35"/>
      <c r="MIG906" s="34"/>
      <c r="MIN906" s="35"/>
      <c r="MIO906" s="34"/>
      <c r="MIV906" s="35"/>
      <c r="MIW906" s="34"/>
      <c r="MJD906" s="35"/>
      <c r="MJE906" s="34"/>
      <c r="MJL906" s="35"/>
      <c r="MJM906" s="34"/>
      <c r="MJT906" s="35"/>
      <c r="MJU906" s="34"/>
      <c r="MKB906" s="35"/>
      <c r="MKC906" s="34"/>
      <c r="MKJ906" s="35"/>
      <c r="MKK906" s="34"/>
      <c r="MKR906" s="35"/>
      <c r="MKS906" s="34"/>
      <c r="MKZ906" s="35"/>
      <c r="MLA906" s="34"/>
      <c r="MLH906" s="35"/>
      <c r="MLI906" s="34"/>
      <c r="MLP906" s="35"/>
      <c r="MLQ906" s="34"/>
      <c r="MLX906" s="35"/>
      <c r="MLY906" s="34"/>
      <c r="MMF906" s="35"/>
      <c r="MMG906" s="34"/>
      <c r="MMN906" s="35"/>
      <c r="MMO906" s="34"/>
      <c r="MMV906" s="35"/>
      <c r="MMW906" s="34"/>
      <c r="MND906" s="35"/>
      <c r="MNE906" s="34"/>
      <c r="MNL906" s="35"/>
      <c r="MNM906" s="34"/>
      <c r="MNT906" s="35"/>
      <c r="MNU906" s="34"/>
      <c r="MOB906" s="35"/>
      <c r="MOC906" s="34"/>
      <c r="MOJ906" s="35"/>
      <c r="MOK906" s="34"/>
      <c r="MOR906" s="35"/>
      <c r="MOS906" s="34"/>
      <c r="MOZ906" s="35"/>
      <c r="MPA906" s="34"/>
      <c r="MPH906" s="35"/>
      <c r="MPI906" s="34"/>
      <c r="MPP906" s="35"/>
      <c r="MPQ906" s="34"/>
      <c r="MPX906" s="35"/>
      <c r="MPY906" s="34"/>
      <c r="MQF906" s="35"/>
      <c r="MQG906" s="34"/>
      <c r="MQN906" s="35"/>
      <c r="MQO906" s="34"/>
      <c r="MQV906" s="35"/>
      <c r="MQW906" s="34"/>
      <c r="MRD906" s="35"/>
      <c r="MRE906" s="34"/>
      <c r="MRL906" s="35"/>
      <c r="MRM906" s="34"/>
      <c r="MRT906" s="35"/>
      <c r="MRU906" s="34"/>
      <c r="MSB906" s="35"/>
      <c r="MSC906" s="34"/>
      <c r="MSJ906" s="35"/>
      <c r="MSK906" s="34"/>
      <c r="MSR906" s="35"/>
      <c r="MSS906" s="34"/>
      <c r="MSZ906" s="35"/>
      <c r="MTA906" s="34"/>
      <c r="MTH906" s="35"/>
      <c r="MTI906" s="34"/>
      <c r="MTP906" s="35"/>
      <c r="MTQ906" s="34"/>
      <c r="MTX906" s="35"/>
      <c r="MTY906" s="34"/>
      <c r="MUF906" s="35"/>
      <c r="MUG906" s="34"/>
      <c r="MUN906" s="35"/>
      <c r="MUO906" s="34"/>
      <c r="MUV906" s="35"/>
      <c r="MUW906" s="34"/>
      <c r="MVD906" s="35"/>
      <c r="MVE906" s="34"/>
      <c r="MVL906" s="35"/>
      <c r="MVM906" s="34"/>
      <c r="MVT906" s="35"/>
      <c r="MVU906" s="34"/>
      <c r="MWB906" s="35"/>
      <c r="MWC906" s="34"/>
      <c r="MWJ906" s="35"/>
      <c r="MWK906" s="34"/>
      <c r="MWR906" s="35"/>
      <c r="MWS906" s="34"/>
      <c r="MWZ906" s="35"/>
      <c r="MXA906" s="34"/>
      <c r="MXH906" s="35"/>
      <c r="MXI906" s="34"/>
      <c r="MXP906" s="35"/>
      <c r="MXQ906" s="34"/>
      <c r="MXX906" s="35"/>
      <c r="MXY906" s="34"/>
      <c r="MYF906" s="35"/>
      <c r="MYG906" s="34"/>
      <c r="MYN906" s="35"/>
      <c r="MYO906" s="34"/>
      <c r="MYV906" s="35"/>
      <c r="MYW906" s="34"/>
      <c r="MZD906" s="35"/>
      <c r="MZE906" s="34"/>
      <c r="MZL906" s="35"/>
      <c r="MZM906" s="34"/>
      <c r="MZT906" s="35"/>
      <c r="MZU906" s="34"/>
      <c r="NAB906" s="35"/>
      <c r="NAC906" s="34"/>
      <c r="NAJ906" s="35"/>
      <c r="NAK906" s="34"/>
      <c r="NAR906" s="35"/>
      <c r="NAS906" s="34"/>
      <c r="NAZ906" s="35"/>
      <c r="NBA906" s="34"/>
      <c r="NBH906" s="35"/>
      <c r="NBI906" s="34"/>
      <c r="NBP906" s="35"/>
      <c r="NBQ906" s="34"/>
      <c r="NBX906" s="35"/>
      <c r="NBY906" s="34"/>
      <c r="NCF906" s="35"/>
      <c r="NCG906" s="34"/>
      <c r="NCN906" s="35"/>
      <c r="NCO906" s="34"/>
      <c r="NCV906" s="35"/>
      <c r="NCW906" s="34"/>
      <c r="NDD906" s="35"/>
      <c r="NDE906" s="34"/>
      <c r="NDL906" s="35"/>
      <c r="NDM906" s="34"/>
      <c r="NDT906" s="35"/>
      <c r="NDU906" s="34"/>
      <c r="NEB906" s="35"/>
      <c r="NEC906" s="34"/>
      <c r="NEJ906" s="35"/>
      <c r="NEK906" s="34"/>
      <c r="NER906" s="35"/>
      <c r="NES906" s="34"/>
      <c r="NEZ906" s="35"/>
      <c r="NFA906" s="34"/>
      <c r="NFH906" s="35"/>
      <c r="NFI906" s="34"/>
      <c r="NFP906" s="35"/>
      <c r="NFQ906" s="34"/>
      <c r="NFX906" s="35"/>
      <c r="NFY906" s="34"/>
      <c r="NGF906" s="35"/>
      <c r="NGG906" s="34"/>
      <c r="NGN906" s="35"/>
      <c r="NGO906" s="34"/>
      <c r="NGV906" s="35"/>
      <c r="NGW906" s="34"/>
      <c r="NHD906" s="35"/>
      <c r="NHE906" s="34"/>
      <c r="NHL906" s="35"/>
      <c r="NHM906" s="34"/>
      <c r="NHT906" s="35"/>
      <c r="NHU906" s="34"/>
      <c r="NIB906" s="35"/>
      <c r="NIC906" s="34"/>
      <c r="NIJ906" s="35"/>
      <c r="NIK906" s="34"/>
      <c r="NIR906" s="35"/>
      <c r="NIS906" s="34"/>
      <c r="NIZ906" s="35"/>
      <c r="NJA906" s="34"/>
      <c r="NJH906" s="35"/>
      <c r="NJI906" s="34"/>
      <c r="NJP906" s="35"/>
      <c r="NJQ906" s="34"/>
      <c r="NJX906" s="35"/>
      <c r="NJY906" s="34"/>
      <c r="NKF906" s="35"/>
      <c r="NKG906" s="34"/>
      <c r="NKN906" s="35"/>
      <c r="NKO906" s="34"/>
      <c r="NKV906" s="35"/>
      <c r="NKW906" s="34"/>
      <c r="NLD906" s="35"/>
      <c r="NLE906" s="34"/>
      <c r="NLL906" s="35"/>
      <c r="NLM906" s="34"/>
      <c r="NLT906" s="35"/>
      <c r="NLU906" s="34"/>
      <c r="NMB906" s="35"/>
      <c r="NMC906" s="34"/>
      <c r="NMJ906" s="35"/>
      <c r="NMK906" s="34"/>
      <c r="NMR906" s="35"/>
      <c r="NMS906" s="34"/>
      <c r="NMZ906" s="35"/>
      <c r="NNA906" s="34"/>
      <c r="NNH906" s="35"/>
      <c r="NNI906" s="34"/>
      <c r="NNP906" s="35"/>
      <c r="NNQ906" s="34"/>
      <c r="NNX906" s="35"/>
      <c r="NNY906" s="34"/>
      <c r="NOF906" s="35"/>
      <c r="NOG906" s="34"/>
      <c r="NON906" s="35"/>
      <c r="NOO906" s="34"/>
      <c r="NOV906" s="35"/>
      <c r="NOW906" s="34"/>
      <c r="NPD906" s="35"/>
      <c r="NPE906" s="34"/>
      <c r="NPL906" s="35"/>
      <c r="NPM906" s="34"/>
      <c r="NPT906" s="35"/>
      <c r="NPU906" s="34"/>
      <c r="NQB906" s="35"/>
      <c r="NQC906" s="34"/>
      <c r="NQJ906" s="35"/>
      <c r="NQK906" s="34"/>
      <c r="NQR906" s="35"/>
      <c r="NQS906" s="34"/>
      <c r="NQZ906" s="35"/>
      <c r="NRA906" s="34"/>
      <c r="NRH906" s="35"/>
      <c r="NRI906" s="34"/>
      <c r="NRP906" s="35"/>
      <c r="NRQ906" s="34"/>
      <c r="NRX906" s="35"/>
      <c r="NRY906" s="34"/>
      <c r="NSF906" s="35"/>
      <c r="NSG906" s="34"/>
      <c r="NSN906" s="35"/>
      <c r="NSO906" s="34"/>
      <c r="NSV906" s="35"/>
      <c r="NSW906" s="34"/>
      <c r="NTD906" s="35"/>
      <c r="NTE906" s="34"/>
      <c r="NTL906" s="35"/>
      <c r="NTM906" s="34"/>
      <c r="NTT906" s="35"/>
      <c r="NTU906" s="34"/>
      <c r="NUB906" s="35"/>
      <c r="NUC906" s="34"/>
      <c r="NUJ906" s="35"/>
      <c r="NUK906" s="34"/>
      <c r="NUR906" s="35"/>
      <c r="NUS906" s="34"/>
      <c r="NUZ906" s="35"/>
      <c r="NVA906" s="34"/>
      <c r="NVH906" s="35"/>
      <c r="NVI906" s="34"/>
      <c r="NVP906" s="35"/>
      <c r="NVQ906" s="34"/>
      <c r="NVX906" s="35"/>
      <c r="NVY906" s="34"/>
      <c r="NWF906" s="35"/>
      <c r="NWG906" s="34"/>
      <c r="NWN906" s="35"/>
      <c r="NWO906" s="34"/>
      <c r="NWV906" s="35"/>
      <c r="NWW906" s="34"/>
      <c r="NXD906" s="35"/>
      <c r="NXE906" s="34"/>
      <c r="NXL906" s="35"/>
      <c r="NXM906" s="34"/>
      <c r="NXT906" s="35"/>
      <c r="NXU906" s="34"/>
      <c r="NYB906" s="35"/>
      <c r="NYC906" s="34"/>
      <c r="NYJ906" s="35"/>
      <c r="NYK906" s="34"/>
      <c r="NYR906" s="35"/>
      <c r="NYS906" s="34"/>
      <c r="NYZ906" s="35"/>
      <c r="NZA906" s="34"/>
      <c r="NZH906" s="35"/>
      <c r="NZI906" s="34"/>
      <c r="NZP906" s="35"/>
      <c r="NZQ906" s="34"/>
      <c r="NZX906" s="35"/>
      <c r="NZY906" s="34"/>
      <c r="OAF906" s="35"/>
      <c r="OAG906" s="34"/>
      <c r="OAN906" s="35"/>
      <c r="OAO906" s="34"/>
      <c r="OAV906" s="35"/>
      <c r="OAW906" s="34"/>
      <c r="OBD906" s="35"/>
      <c r="OBE906" s="34"/>
      <c r="OBL906" s="35"/>
      <c r="OBM906" s="34"/>
      <c r="OBT906" s="35"/>
      <c r="OBU906" s="34"/>
      <c r="OCB906" s="35"/>
      <c r="OCC906" s="34"/>
      <c r="OCJ906" s="35"/>
      <c r="OCK906" s="34"/>
      <c r="OCR906" s="35"/>
      <c r="OCS906" s="34"/>
      <c r="OCZ906" s="35"/>
      <c r="ODA906" s="34"/>
      <c r="ODH906" s="35"/>
      <c r="ODI906" s="34"/>
      <c r="ODP906" s="35"/>
      <c r="ODQ906" s="34"/>
      <c r="ODX906" s="35"/>
      <c r="ODY906" s="34"/>
      <c r="OEF906" s="35"/>
      <c r="OEG906" s="34"/>
      <c r="OEN906" s="35"/>
      <c r="OEO906" s="34"/>
      <c r="OEV906" s="35"/>
      <c r="OEW906" s="34"/>
      <c r="OFD906" s="35"/>
      <c r="OFE906" s="34"/>
      <c r="OFL906" s="35"/>
      <c r="OFM906" s="34"/>
      <c r="OFT906" s="35"/>
      <c r="OFU906" s="34"/>
      <c r="OGB906" s="35"/>
      <c r="OGC906" s="34"/>
      <c r="OGJ906" s="35"/>
      <c r="OGK906" s="34"/>
      <c r="OGR906" s="35"/>
      <c r="OGS906" s="34"/>
      <c r="OGZ906" s="35"/>
      <c r="OHA906" s="34"/>
      <c r="OHH906" s="35"/>
      <c r="OHI906" s="34"/>
      <c r="OHP906" s="35"/>
      <c r="OHQ906" s="34"/>
      <c r="OHX906" s="35"/>
      <c r="OHY906" s="34"/>
      <c r="OIF906" s="35"/>
      <c r="OIG906" s="34"/>
      <c r="OIN906" s="35"/>
      <c r="OIO906" s="34"/>
      <c r="OIV906" s="35"/>
      <c r="OIW906" s="34"/>
      <c r="OJD906" s="35"/>
      <c r="OJE906" s="34"/>
      <c r="OJL906" s="35"/>
      <c r="OJM906" s="34"/>
      <c r="OJT906" s="35"/>
      <c r="OJU906" s="34"/>
      <c r="OKB906" s="35"/>
      <c r="OKC906" s="34"/>
      <c r="OKJ906" s="35"/>
      <c r="OKK906" s="34"/>
      <c r="OKR906" s="35"/>
      <c r="OKS906" s="34"/>
      <c r="OKZ906" s="35"/>
      <c r="OLA906" s="34"/>
      <c r="OLH906" s="35"/>
      <c r="OLI906" s="34"/>
      <c r="OLP906" s="35"/>
      <c r="OLQ906" s="34"/>
      <c r="OLX906" s="35"/>
      <c r="OLY906" s="34"/>
      <c r="OMF906" s="35"/>
      <c r="OMG906" s="34"/>
      <c r="OMN906" s="35"/>
      <c r="OMO906" s="34"/>
      <c r="OMV906" s="35"/>
      <c r="OMW906" s="34"/>
      <c r="OND906" s="35"/>
      <c r="ONE906" s="34"/>
      <c r="ONL906" s="35"/>
      <c r="ONM906" s="34"/>
      <c r="ONT906" s="35"/>
      <c r="ONU906" s="34"/>
      <c r="OOB906" s="35"/>
      <c r="OOC906" s="34"/>
      <c r="OOJ906" s="35"/>
      <c r="OOK906" s="34"/>
      <c r="OOR906" s="35"/>
      <c r="OOS906" s="34"/>
      <c r="OOZ906" s="35"/>
      <c r="OPA906" s="34"/>
      <c r="OPH906" s="35"/>
      <c r="OPI906" s="34"/>
      <c r="OPP906" s="35"/>
      <c r="OPQ906" s="34"/>
      <c r="OPX906" s="35"/>
      <c r="OPY906" s="34"/>
      <c r="OQF906" s="35"/>
      <c r="OQG906" s="34"/>
      <c r="OQN906" s="35"/>
      <c r="OQO906" s="34"/>
      <c r="OQV906" s="35"/>
      <c r="OQW906" s="34"/>
      <c r="ORD906" s="35"/>
      <c r="ORE906" s="34"/>
      <c r="ORL906" s="35"/>
      <c r="ORM906" s="34"/>
      <c r="ORT906" s="35"/>
      <c r="ORU906" s="34"/>
      <c r="OSB906" s="35"/>
      <c r="OSC906" s="34"/>
      <c r="OSJ906" s="35"/>
      <c r="OSK906" s="34"/>
      <c r="OSR906" s="35"/>
      <c r="OSS906" s="34"/>
      <c r="OSZ906" s="35"/>
      <c r="OTA906" s="34"/>
      <c r="OTH906" s="35"/>
      <c r="OTI906" s="34"/>
      <c r="OTP906" s="35"/>
      <c r="OTQ906" s="34"/>
      <c r="OTX906" s="35"/>
      <c r="OTY906" s="34"/>
      <c r="OUF906" s="35"/>
      <c r="OUG906" s="34"/>
      <c r="OUN906" s="35"/>
      <c r="OUO906" s="34"/>
      <c r="OUV906" s="35"/>
      <c r="OUW906" s="34"/>
      <c r="OVD906" s="35"/>
      <c r="OVE906" s="34"/>
      <c r="OVL906" s="35"/>
      <c r="OVM906" s="34"/>
      <c r="OVT906" s="35"/>
      <c r="OVU906" s="34"/>
      <c r="OWB906" s="35"/>
      <c r="OWC906" s="34"/>
      <c r="OWJ906" s="35"/>
      <c r="OWK906" s="34"/>
      <c r="OWR906" s="35"/>
      <c r="OWS906" s="34"/>
      <c r="OWZ906" s="35"/>
      <c r="OXA906" s="34"/>
      <c r="OXH906" s="35"/>
      <c r="OXI906" s="34"/>
      <c r="OXP906" s="35"/>
      <c r="OXQ906" s="34"/>
      <c r="OXX906" s="35"/>
      <c r="OXY906" s="34"/>
      <c r="OYF906" s="35"/>
      <c r="OYG906" s="34"/>
      <c r="OYN906" s="35"/>
      <c r="OYO906" s="34"/>
      <c r="OYV906" s="35"/>
      <c r="OYW906" s="34"/>
      <c r="OZD906" s="35"/>
      <c r="OZE906" s="34"/>
      <c r="OZL906" s="35"/>
      <c r="OZM906" s="34"/>
      <c r="OZT906" s="35"/>
      <c r="OZU906" s="34"/>
      <c r="PAB906" s="35"/>
      <c r="PAC906" s="34"/>
      <c r="PAJ906" s="35"/>
      <c r="PAK906" s="34"/>
      <c r="PAR906" s="35"/>
      <c r="PAS906" s="34"/>
      <c r="PAZ906" s="35"/>
      <c r="PBA906" s="34"/>
      <c r="PBH906" s="35"/>
      <c r="PBI906" s="34"/>
      <c r="PBP906" s="35"/>
      <c r="PBQ906" s="34"/>
      <c r="PBX906" s="35"/>
      <c r="PBY906" s="34"/>
      <c r="PCF906" s="35"/>
      <c r="PCG906" s="34"/>
      <c r="PCN906" s="35"/>
      <c r="PCO906" s="34"/>
      <c r="PCV906" s="35"/>
      <c r="PCW906" s="34"/>
      <c r="PDD906" s="35"/>
      <c r="PDE906" s="34"/>
      <c r="PDL906" s="35"/>
      <c r="PDM906" s="34"/>
      <c r="PDT906" s="35"/>
      <c r="PDU906" s="34"/>
      <c r="PEB906" s="35"/>
      <c r="PEC906" s="34"/>
      <c r="PEJ906" s="35"/>
      <c r="PEK906" s="34"/>
      <c r="PER906" s="35"/>
      <c r="PES906" s="34"/>
      <c r="PEZ906" s="35"/>
      <c r="PFA906" s="34"/>
      <c r="PFH906" s="35"/>
      <c r="PFI906" s="34"/>
      <c r="PFP906" s="35"/>
      <c r="PFQ906" s="34"/>
      <c r="PFX906" s="35"/>
      <c r="PFY906" s="34"/>
      <c r="PGF906" s="35"/>
      <c r="PGG906" s="34"/>
      <c r="PGN906" s="35"/>
      <c r="PGO906" s="34"/>
      <c r="PGV906" s="35"/>
      <c r="PGW906" s="34"/>
      <c r="PHD906" s="35"/>
      <c r="PHE906" s="34"/>
      <c r="PHL906" s="35"/>
      <c r="PHM906" s="34"/>
      <c r="PHT906" s="35"/>
      <c r="PHU906" s="34"/>
      <c r="PIB906" s="35"/>
      <c r="PIC906" s="34"/>
      <c r="PIJ906" s="35"/>
      <c r="PIK906" s="34"/>
      <c r="PIR906" s="35"/>
      <c r="PIS906" s="34"/>
      <c r="PIZ906" s="35"/>
      <c r="PJA906" s="34"/>
      <c r="PJH906" s="35"/>
      <c r="PJI906" s="34"/>
      <c r="PJP906" s="35"/>
      <c r="PJQ906" s="34"/>
      <c r="PJX906" s="35"/>
      <c r="PJY906" s="34"/>
      <c r="PKF906" s="35"/>
      <c r="PKG906" s="34"/>
      <c r="PKN906" s="35"/>
      <c r="PKO906" s="34"/>
      <c r="PKV906" s="35"/>
      <c r="PKW906" s="34"/>
      <c r="PLD906" s="35"/>
      <c r="PLE906" s="34"/>
      <c r="PLL906" s="35"/>
      <c r="PLM906" s="34"/>
      <c r="PLT906" s="35"/>
      <c r="PLU906" s="34"/>
      <c r="PMB906" s="35"/>
      <c r="PMC906" s="34"/>
      <c r="PMJ906" s="35"/>
      <c r="PMK906" s="34"/>
      <c r="PMR906" s="35"/>
      <c r="PMS906" s="34"/>
      <c r="PMZ906" s="35"/>
      <c r="PNA906" s="34"/>
      <c r="PNH906" s="35"/>
      <c r="PNI906" s="34"/>
      <c r="PNP906" s="35"/>
      <c r="PNQ906" s="34"/>
      <c r="PNX906" s="35"/>
      <c r="PNY906" s="34"/>
      <c r="POF906" s="35"/>
      <c r="POG906" s="34"/>
      <c r="PON906" s="35"/>
      <c r="POO906" s="34"/>
      <c r="POV906" s="35"/>
      <c r="POW906" s="34"/>
      <c r="PPD906" s="35"/>
      <c r="PPE906" s="34"/>
      <c r="PPL906" s="35"/>
      <c r="PPM906" s="34"/>
      <c r="PPT906" s="35"/>
      <c r="PPU906" s="34"/>
      <c r="PQB906" s="35"/>
      <c r="PQC906" s="34"/>
      <c r="PQJ906" s="35"/>
      <c r="PQK906" s="34"/>
      <c r="PQR906" s="35"/>
      <c r="PQS906" s="34"/>
      <c r="PQZ906" s="35"/>
      <c r="PRA906" s="34"/>
      <c r="PRH906" s="35"/>
      <c r="PRI906" s="34"/>
      <c r="PRP906" s="35"/>
      <c r="PRQ906" s="34"/>
      <c r="PRX906" s="35"/>
      <c r="PRY906" s="34"/>
      <c r="PSF906" s="35"/>
      <c r="PSG906" s="34"/>
      <c r="PSN906" s="35"/>
      <c r="PSO906" s="34"/>
      <c r="PSV906" s="35"/>
      <c r="PSW906" s="34"/>
      <c r="PTD906" s="35"/>
      <c r="PTE906" s="34"/>
      <c r="PTL906" s="35"/>
      <c r="PTM906" s="34"/>
      <c r="PTT906" s="35"/>
      <c r="PTU906" s="34"/>
      <c r="PUB906" s="35"/>
      <c r="PUC906" s="34"/>
      <c r="PUJ906" s="35"/>
      <c r="PUK906" s="34"/>
      <c r="PUR906" s="35"/>
      <c r="PUS906" s="34"/>
      <c r="PUZ906" s="35"/>
      <c r="PVA906" s="34"/>
      <c r="PVH906" s="35"/>
      <c r="PVI906" s="34"/>
      <c r="PVP906" s="35"/>
      <c r="PVQ906" s="34"/>
      <c r="PVX906" s="35"/>
      <c r="PVY906" s="34"/>
      <c r="PWF906" s="35"/>
      <c r="PWG906" s="34"/>
      <c r="PWN906" s="35"/>
      <c r="PWO906" s="34"/>
      <c r="PWV906" s="35"/>
      <c r="PWW906" s="34"/>
      <c r="PXD906" s="35"/>
      <c r="PXE906" s="34"/>
      <c r="PXL906" s="35"/>
      <c r="PXM906" s="34"/>
      <c r="PXT906" s="35"/>
      <c r="PXU906" s="34"/>
      <c r="PYB906" s="35"/>
      <c r="PYC906" s="34"/>
      <c r="PYJ906" s="35"/>
      <c r="PYK906" s="34"/>
      <c r="PYR906" s="35"/>
      <c r="PYS906" s="34"/>
      <c r="PYZ906" s="35"/>
      <c r="PZA906" s="34"/>
      <c r="PZH906" s="35"/>
      <c r="PZI906" s="34"/>
      <c r="PZP906" s="35"/>
      <c r="PZQ906" s="34"/>
      <c r="PZX906" s="35"/>
      <c r="PZY906" s="34"/>
      <c r="QAF906" s="35"/>
      <c r="QAG906" s="34"/>
      <c r="QAN906" s="35"/>
      <c r="QAO906" s="34"/>
      <c r="QAV906" s="35"/>
      <c r="QAW906" s="34"/>
      <c r="QBD906" s="35"/>
      <c r="QBE906" s="34"/>
      <c r="QBL906" s="35"/>
      <c r="QBM906" s="34"/>
      <c r="QBT906" s="35"/>
      <c r="QBU906" s="34"/>
      <c r="QCB906" s="35"/>
      <c r="QCC906" s="34"/>
      <c r="QCJ906" s="35"/>
      <c r="QCK906" s="34"/>
      <c r="QCR906" s="35"/>
      <c r="QCS906" s="34"/>
      <c r="QCZ906" s="35"/>
      <c r="QDA906" s="34"/>
      <c r="QDH906" s="35"/>
      <c r="QDI906" s="34"/>
      <c r="QDP906" s="35"/>
      <c r="QDQ906" s="34"/>
      <c r="QDX906" s="35"/>
      <c r="QDY906" s="34"/>
      <c r="QEF906" s="35"/>
      <c r="QEG906" s="34"/>
      <c r="QEN906" s="35"/>
      <c r="QEO906" s="34"/>
      <c r="QEV906" s="35"/>
      <c r="QEW906" s="34"/>
      <c r="QFD906" s="35"/>
      <c r="QFE906" s="34"/>
      <c r="QFL906" s="35"/>
      <c r="QFM906" s="34"/>
      <c r="QFT906" s="35"/>
      <c r="QFU906" s="34"/>
      <c r="QGB906" s="35"/>
      <c r="QGC906" s="34"/>
      <c r="QGJ906" s="35"/>
      <c r="QGK906" s="34"/>
      <c r="QGR906" s="35"/>
      <c r="QGS906" s="34"/>
      <c r="QGZ906" s="35"/>
      <c r="QHA906" s="34"/>
      <c r="QHH906" s="35"/>
      <c r="QHI906" s="34"/>
      <c r="QHP906" s="35"/>
      <c r="QHQ906" s="34"/>
      <c r="QHX906" s="35"/>
      <c r="QHY906" s="34"/>
      <c r="QIF906" s="35"/>
      <c r="QIG906" s="34"/>
      <c r="QIN906" s="35"/>
      <c r="QIO906" s="34"/>
      <c r="QIV906" s="35"/>
      <c r="QIW906" s="34"/>
      <c r="QJD906" s="35"/>
      <c r="QJE906" s="34"/>
      <c r="QJL906" s="35"/>
      <c r="QJM906" s="34"/>
      <c r="QJT906" s="35"/>
      <c r="QJU906" s="34"/>
      <c r="QKB906" s="35"/>
      <c r="QKC906" s="34"/>
      <c r="QKJ906" s="35"/>
      <c r="QKK906" s="34"/>
      <c r="QKR906" s="35"/>
      <c r="QKS906" s="34"/>
      <c r="QKZ906" s="35"/>
      <c r="QLA906" s="34"/>
      <c r="QLH906" s="35"/>
      <c r="QLI906" s="34"/>
      <c r="QLP906" s="35"/>
      <c r="QLQ906" s="34"/>
      <c r="QLX906" s="35"/>
      <c r="QLY906" s="34"/>
      <c r="QMF906" s="35"/>
      <c r="QMG906" s="34"/>
      <c r="QMN906" s="35"/>
      <c r="QMO906" s="34"/>
      <c r="QMV906" s="35"/>
      <c r="QMW906" s="34"/>
      <c r="QND906" s="35"/>
      <c r="QNE906" s="34"/>
      <c r="QNL906" s="35"/>
      <c r="QNM906" s="34"/>
      <c r="QNT906" s="35"/>
      <c r="QNU906" s="34"/>
      <c r="QOB906" s="35"/>
      <c r="QOC906" s="34"/>
      <c r="QOJ906" s="35"/>
      <c r="QOK906" s="34"/>
      <c r="QOR906" s="35"/>
      <c r="QOS906" s="34"/>
      <c r="QOZ906" s="35"/>
      <c r="QPA906" s="34"/>
      <c r="QPH906" s="35"/>
      <c r="QPI906" s="34"/>
      <c r="QPP906" s="35"/>
      <c r="QPQ906" s="34"/>
      <c r="QPX906" s="35"/>
      <c r="QPY906" s="34"/>
      <c r="QQF906" s="35"/>
      <c r="QQG906" s="34"/>
      <c r="QQN906" s="35"/>
      <c r="QQO906" s="34"/>
      <c r="QQV906" s="35"/>
      <c r="QQW906" s="34"/>
      <c r="QRD906" s="35"/>
      <c r="QRE906" s="34"/>
      <c r="QRL906" s="35"/>
      <c r="QRM906" s="34"/>
      <c r="QRT906" s="35"/>
      <c r="QRU906" s="34"/>
      <c r="QSB906" s="35"/>
      <c r="QSC906" s="34"/>
      <c r="QSJ906" s="35"/>
      <c r="QSK906" s="34"/>
      <c r="QSR906" s="35"/>
      <c r="QSS906" s="34"/>
      <c r="QSZ906" s="35"/>
      <c r="QTA906" s="34"/>
      <c r="QTH906" s="35"/>
      <c r="QTI906" s="34"/>
      <c r="QTP906" s="35"/>
      <c r="QTQ906" s="34"/>
      <c r="QTX906" s="35"/>
      <c r="QTY906" s="34"/>
      <c r="QUF906" s="35"/>
      <c r="QUG906" s="34"/>
      <c r="QUN906" s="35"/>
      <c r="QUO906" s="34"/>
      <c r="QUV906" s="35"/>
      <c r="QUW906" s="34"/>
      <c r="QVD906" s="35"/>
      <c r="QVE906" s="34"/>
      <c r="QVL906" s="35"/>
      <c r="QVM906" s="34"/>
      <c r="QVT906" s="35"/>
      <c r="QVU906" s="34"/>
      <c r="QWB906" s="35"/>
      <c r="QWC906" s="34"/>
      <c r="QWJ906" s="35"/>
      <c r="QWK906" s="34"/>
      <c r="QWR906" s="35"/>
      <c r="QWS906" s="34"/>
      <c r="QWZ906" s="35"/>
      <c r="QXA906" s="34"/>
      <c r="QXH906" s="35"/>
      <c r="QXI906" s="34"/>
      <c r="QXP906" s="35"/>
      <c r="QXQ906" s="34"/>
      <c r="QXX906" s="35"/>
      <c r="QXY906" s="34"/>
      <c r="QYF906" s="35"/>
      <c r="QYG906" s="34"/>
      <c r="QYN906" s="35"/>
      <c r="QYO906" s="34"/>
      <c r="QYV906" s="35"/>
      <c r="QYW906" s="34"/>
      <c r="QZD906" s="35"/>
      <c r="QZE906" s="34"/>
      <c r="QZL906" s="35"/>
      <c r="QZM906" s="34"/>
      <c r="QZT906" s="35"/>
      <c r="QZU906" s="34"/>
      <c r="RAB906" s="35"/>
      <c r="RAC906" s="34"/>
      <c r="RAJ906" s="35"/>
      <c r="RAK906" s="34"/>
      <c r="RAR906" s="35"/>
      <c r="RAS906" s="34"/>
      <c r="RAZ906" s="35"/>
      <c r="RBA906" s="34"/>
      <c r="RBH906" s="35"/>
      <c r="RBI906" s="34"/>
      <c r="RBP906" s="35"/>
      <c r="RBQ906" s="34"/>
      <c r="RBX906" s="35"/>
      <c r="RBY906" s="34"/>
      <c r="RCF906" s="35"/>
      <c r="RCG906" s="34"/>
      <c r="RCN906" s="35"/>
      <c r="RCO906" s="34"/>
      <c r="RCV906" s="35"/>
      <c r="RCW906" s="34"/>
      <c r="RDD906" s="35"/>
      <c r="RDE906" s="34"/>
      <c r="RDL906" s="35"/>
      <c r="RDM906" s="34"/>
      <c r="RDT906" s="35"/>
      <c r="RDU906" s="34"/>
      <c r="REB906" s="35"/>
      <c r="REC906" s="34"/>
      <c r="REJ906" s="35"/>
      <c r="REK906" s="34"/>
      <c r="RER906" s="35"/>
      <c r="RES906" s="34"/>
      <c r="REZ906" s="35"/>
      <c r="RFA906" s="34"/>
      <c r="RFH906" s="35"/>
      <c r="RFI906" s="34"/>
      <c r="RFP906" s="35"/>
      <c r="RFQ906" s="34"/>
      <c r="RFX906" s="35"/>
      <c r="RFY906" s="34"/>
      <c r="RGF906" s="35"/>
      <c r="RGG906" s="34"/>
      <c r="RGN906" s="35"/>
      <c r="RGO906" s="34"/>
      <c r="RGV906" s="35"/>
      <c r="RGW906" s="34"/>
      <c r="RHD906" s="35"/>
      <c r="RHE906" s="34"/>
      <c r="RHL906" s="35"/>
      <c r="RHM906" s="34"/>
      <c r="RHT906" s="35"/>
      <c r="RHU906" s="34"/>
      <c r="RIB906" s="35"/>
      <c r="RIC906" s="34"/>
      <c r="RIJ906" s="35"/>
      <c r="RIK906" s="34"/>
      <c r="RIR906" s="35"/>
      <c r="RIS906" s="34"/>
      <c r="RIZ906" s="35"/>
      <c r="RJA906" s="34"/>
      <c r="RJH906" s="35"/>
      <c r="RJI906" s="34"/>
      <c r="RJP906" s="35"/>
      <c r="RJQ906" s="34"/>
      <c r="RJX906" s="35"/>
      <c r="RJY906" s="34"/>
      <c r="RKF906" s="35"/>
      <c r="RKG906" s="34"/>
      <c r="RKN906" s="35"/>
      <c r="RKO906" s="34"/>
      <c r="RKV906" s="35"/>
      <c r="RKW906" s="34"/>
      <c r="RLD906" s="35"/>
      <c r="RLE906" s="34"/>
      <c r="RLL906" s="35"/>
      <c r="RLM906" s="34"/>
      <c r="RLT906" s="35"/>
      <c r="RLU906" s="34"/>
      <c r="RMB906" s="35"/>
      <c r="RMC906" s="34"/>
      <c r="RMJ906" s="35"/>
      <c r="RMK906" s="34"/>
      <c r="RMR906" s="35"/>
      <c r="RMS906" s="34"/>
      <c r="RMZ906" s="35"/>
      <c r="RNA906" s="34"/>
      <c r="RNH906" s="35"/>
      <c r="RNI906" s="34"/>
      <c r="RNP906" s="35"/>
      <c r="RNQ906" s="34"/>
      <c r="RNX906" s="35"/>
      <c r="RNY906" s="34"/>
      <c r="ROF906" s="35"/>
      <c r="ROG906" s="34"/>
      <c r="RON906" s="35"/>
      <c r="ROO906" s="34"/>
      <c r="ROV906" s="35"/>
      <c r="ROW906" s="34"/>
      <c r="RPD906" s="35"/>
      <c r="RPE906" s="34"/>
      <c r="RPL906" s="35"/>
      <c r="RPM906" s="34"/>
      <c r="RPT906" s="35"/>
      <c r="RPU906" s="34"/>
      <c r="RQB906" s="35"/>
      <c r="RQC906" s="34"/>
      <c r="RQJ906" s="35"/>
      <c r="RQK906" s="34"/>
      <c r="RQR906" s="35"/>
      <c r="RQS906" s="34"/>
      <c r="RQZ906" s="35"/>
      <c r="RRA906" s="34"/>
      <c r="RRH906" s="35"/>
      <c r="RRI906" s="34"/>
      <c r="RRP906" s="35"/>
      <c r="RRQ906" s="34"/>
      <c r="RRX906" s="35"/>
      <c r="RRY906" s="34"/>
      <c r="RSF906" s="35"/>
      <c r="RSG906" s="34"/>
      <c r="RSN906" s="35"/>
      <c r="RSO906" s="34"/>
      <c r="RSV906" s="35"/>
      <c r="RSW906" s="34"/>
      <c r="RTD906" s="35"/>
      <c r="RTE906" s="34"/>
      <c r="RTL906" s="35"/>
      <c r="RTM906" s="34"/>
      <c r="RTT906" s="35"/>
      <c r="RTU906" s="34"/>
      <c r="RUB906" s="35"/>
      <c r="RUC906" s="34"/>
      <c r="RUJ906" s="35"/>
      <c r="RUK906" s="34"/>
      <c r="RUR906" s="35"/>
      <c r="RUS906" s="34"/>
      <c r="RUZ906" s="35"/>
      <c r="RVA906" s="34"/>
      <c r="RVH906" s="35"/>
      <c r="RVI906" s="34"/>
      <c r="RVP906" s="35"/>
      <c r="RVQ906" s="34"/>
      <c r="RVX906" s="35"/>
      <c r="RVY906" s="34"/>
      <c r="RWF906" s="35"/>
      <c r="RWG906" s="34"/>
      <c r="RWN906" s="35"/>
      <c r="RWO906" s="34"/>
      <c r="RWV906" s="35"/>
      <c r="RWW906" s="34"/>
      <c r="RXD906" s="35"/>
      <c r="RXE906" s="34"/>
      <c r="RXL906" s="35"/>
      <c r="RXM906" s="34"/>
      <c r="RXT906" s="35"/>
      <c r="RXU906" s="34"/>
      <c r="RYB906" s="35"/>
      <c r="RYC906" s="34"/>
      <c r="RYJ906" s="35"/>
      <c r="RYK906" s="34"/>
      <c r="RYR906" s="35"/>
      <c r="RYS906" s="34"/>
      <c r="RYZ906" s="35"/>
      <c r="RZA906" s="34"/>
      <c r="RZH906" s="35"/>
      <c r="RZI906" s="34"/>
      <c r="RZP906" s="35"/>
      <c r="RZQ906" s="34"/>
      <c r="RZX906" s="35"/>
      <c r="RZY906" s="34"/>
      <c r="SAF906" s="35"/>
      <c r="SAG906" s="34"/>
      <c r="SAN906" s="35"/>
      <c r="SAO906" s="34"/>
      <c r="SAV906" s="35"/>
      <c r="SAW906" s="34"/>
      <c r="SBD906" s="35"/>
      <c r="SBE906" s="34"/>
      <c r="SBL906" s="35"/>
      <c r="SBM906" s="34"/>
      <c r="SBT906" s="35"/>
      <c r="SBU906" s="34"/>
      <c r="SCB906" s="35"/>
      <c r="SCC906" s="34"/>
      <c r="SCJ906" s="35"/>
      <c r="SCK906" s="34"/>
      <c r="SCR906" s="35"/>
      <c r="SCS906" s="34"/>
      <c r="SCZ906" s="35"/>
      <c r="SDA906" s="34"/>
      <c r="SDH906" s="35"/>
      <c r="SDI906" s="34"/>
      <c r="SDP906" s="35"/>
      <c r="SDQ906" s="34"/>
      <c r="SDX906" s="35"/>
      <c r="SDY906" s="34"/>
      <c r="SEF906" s="35"/>
      <c r="SEG906" s="34"/>
      <c r="SEN906" s="35"/>
      <c r="SEO906" s="34"/>
      <c r="SEV906" s="35"/>
      <c r="SEW906" s="34"/>
      <c r="SFD906" s="35"/>
      <c r="SFE906" s="34"/>
      <c r="SFL906" s="35"/>
      <c r="SFM906" s="34"/>
      <c r="SFT906" s="35"/>
      <c r="SFU906" s="34"/>
      <c r="SGB906" s="35"/>
      <c r="SGC906" s="34"/>
      <c r="SGJ906" s="35"/>
      <c r="SGK906" s="34"/>
      <c r="SGR906" s="35"/>
      <c r="SGS906" s="34"/>
      <c r="SGZ906" s="35"/>
      <c r="SHA906" s="34"/>
      <c r="SHH906" s="35"/>
      <c r="SHI906" s="34"/>
      <c r="SHP906" s="35"/>
      <c r="SHQ906" s="34"/>
      <c r="SHX906" s="35"/>
      <c r="SHY906" s="34"/>
      <c r="SIF906" s="35"/>
      <c r="SIG906" s="34"/>
      <c r="SIN906" s="35"/>
      <c r="SIO906" s="34"/>
      <c r="SIV906" s="35"/>
      <c r="SIW906" s="34"/>
      <c r="SJD906" s="35"/>
      <c r="SJE906" s="34"/>
      <c r="SJL906" s="35"/>
      <c r="SJM906" s="34"/>
      <c r="SJT906" s="35"/>
      <c r="SJU906" s="34"/>
      <c r="SKB906" s="35"/>
      <c r="SKC906" s="34"/>
      <c r="SKJ906" s="35"/>
      <c r="SKK906" s="34"/>
      <c r="SKR906" s="35"/>
      <c r="SKS906" s="34"/>
      <c r="SKZ906" s="35"/>
      <c r="SLA906" s="34"/>
      <c r="SLH906" s="35"/>
      <c r="SLI906" s="34"/>
      <c r="SLP906" s="35"/>
      <c r="SLQ906" s="34"/>
      <c r="SLX906" s="35"/>
      <c r="SLY906" s="34"/>
      <c r="SMF906" s="35"/>
      <c r="SMG906" s="34"/>
      <c r="SMN906" s="35"/>
      <c r="SMO906" s="34"/>
      <c r="SMV906" s="35"/>
      <c r="SMW906" s="34"/>
      <c r="SND906" s="35"/>
      <c r="SNE906" s="34"/>
      <c r="SNL906" s="35"/>
      <c r="SNM906" s="34"/>
      <c r="SNT906" s="35"/>
      <c r="SNU906" s="34"/>
      <c r="SOB906" s="35"/>
      <c r="SOC906" s="34"/>
      <c r="SOJ906" s="35"/>
      <c r="SOK906" s="34"/>
      <c r="SOR906" s="35"/>
      <c r="SOS906" s="34"/>
      <c r="SOZ906" s="35"/>
      <c r="SPA906" s="34"/>
      <c r="SPH906" s="35"/>
      <c r="SPI906" s="34"/>
      <c r="SPP906" s="35"/>
      <c r="SPQ906" s="34"/>
      <c r="SPX906" s="35"/>
      <c r="SPY906" s="34"/>
      <c r="SQF906" s="35"/>
      <c r="SQG906" s="34"/>
      <c r="SQN906" s="35"/>
      <c r="SQO906" s="34"/>
      <c r="SQV906" s="35"/>
      <c r="SQW906" s="34"/>
      <c r="SRD906" s="35"/>
      <c r="SRE906" s="34"/>
      <c r="SRL906" s="35"/>
      <c r="SRM906" s="34"/>
      <c r="SRT906" s="35"/>
      <c r="SRU906" s="34"/>
      <c r="SSB906" s="35"/>
      <c r="SSC906" s="34"/>
      <c r="SSJ906" s="35"/>
      <c r="SSK906" s="34"/>
      <c r="SSR906" s="35"/>
      <c r="SSS906" s="34"/>
      <c r="SSZ906" s="35"/>
      <c r="STA906" s="34"/>
      <c r="STH906" s="35"/>
      <c r="STI906" s="34"/>
      <c r="STP906" s="35"/>
      <c r="STQ906" s="34"/>
      <c r="STX906" s="35"/>
      <c r="STY906" s="34"/>
      <c r="SUF906" s="35"/>
      <c r="SUG906" s="34"/>
      <c r="SUN906" s="35"/>
      <c r="SUO906" s="34"/>
      <c r="SUV906" s="35"/>
      <c r="SUW906" s="34"/>
      <c r="SVD906" s="35"/>
      <c r="SVE906" s="34"/>
      <c r="SVL906" s="35"/>
      <c r="SVM906" s="34"/>
      <c r="SVT906" s="35"/>
      <c r="SVU906" s="34"/>
      <c r="SWB906" s="35"/>
      <c r="SWC906" s="34"/>
      <c r="SWJ906" s="35"/>
      <c r="SWK906" s="34"/>
      <c r="SWR906" s="35"/>
      <c r="SWS906" s="34"/>
      <c r="SWZ906" s="35"/>
      <c r="SXA906" s="34"/>
      <c r="SXH906" s="35"/>
      <c r="SXI906" s="34"/>
      <c r="SXP906" s="35"/>
      <c r="SXQ906" s="34"/>
      <c r="SXX906" s="35"/>
      <c r="SXY906" s="34"/>
      <c r="SYF906" s="35"/>
      <c r="SYG906" s="34"/>
      <c r="SYN906" s="35"/>
      <c r="SYO906" s="34"/>
      <c r="SYV906" s="35"/>
      <c r="SYW906" s="34"/>
      <c r="SZD906" s="35"/>
      <c r="SZE906" s="34"/>
      <c r="SZL906" s="35"/>
      <c r="SZM906" s="34"/>
      <c r="SZT906" s="35"/>
      <c r="SZU906" s="34"/>
      <c r="TAB906" s="35"/>
      <c r="TAC906" s="34"/>
      <c r="TAJ906" s="35"/>
      <c r="TAK906" s="34"/>
      <c r="TAR906" s="35"/>
      <c r="TAS906" s="34"/>
      <c r="TAZ906" s="35"/>
      <c r="TBA906" s="34"/>
      <c r="TBH906" s="35"/>
      <c r="TBI906" s="34"/>
      <c r="TBP906" s="35"/>
      <c r="TBQ906" s="34"/>
      <c r="TBX906" s="35"/>
      <c r="TBY906" s="34"/>
      <c r="TCF906" s="35"/>
      <c r="TCG906" s="34"/>
      <c r="TCN906" s="35"/>
      <c r="TCO906" s="34"/>
      <c r="TCV906" s="35"/>
      <c r="TCW906" s="34"/>
      <c r="TDD906" s="35"/>
      <c r="TDE906" s="34"/>
      <c r="TDL906" s="35"/>
      <c r="TDM906" s="34"/>
      <c r="TDT906" s="35"/>
      <c r="TDU906" s="34"/>
      <c r="TEB906" s="35"/>
      <c r="TEC906" s="34"/>
      <c r="TEJ906" s="35"/>
      <c r="TEK906" s="34"/>
      <c r="TER906" s="35"/>
      <c r="TES906" s="34"/>
      <c r="TEZ906" s="35"/>
      <c r="TFA906" s="34"/>
      <c r="TFH906" s="35"/>
      <c r="TFI906" s="34"/>
      <c r="TFP906" s="35"/>
      <c r="TFQ906" s="34"/>
      <c r="TFX906" s="35"/>
      <c r="TFY906" s="34"/>
      <c r="TGF906" s="35"/>
      <c r="TGG906" s="34"/>
      <c r="TGN906" s="35"/>
      <c r="TGO906" s="34"/>
      <c r="TGV906" s="35"/>
      <c r="TGW906" s="34"/>
      <c r="THD906" s="35"/>
      <c r="THE906" s="34"/>
      <c r="THL906" s="35"/>
      <c r="THM906" s="34"/>
      <c r="THT906" s="35"/>
      <c r="THU906" s="34"/>
      <c r="TIB906" s="35"/>
      <c r="TIC906" s="34"/>
      <c r="TIJ906" s="35"/>
      <c r="TIK906" s="34"/>
      <c r="TIR906" s="35"/>
      <c r="TIS906" s="34"/>
      <c r="TIZ906" s="35"/>
      <c r="TJA906" s="34"/>
      <c r="TJH906" s="35"/>
      <c r="TJI906" s="34"/>
      <c r="TJP906" s="35"/>
      <c r="TJQ906" s="34"/>
      <c r="TJX906" s="35"/>
      <c r="TJY906" s="34"/>
      <c r="TKF906" s="35"/>
      <c r="TKG906" s="34"/>
      <c r="TKN906" s="35"/>
      <c r="TKO906" s="34"/>
      <c r="TKV906" s="35"/>
      <c r="TKW906" s="34"/>
      <c r="TLD906" s="35"/>
      <c r="TLE906" s="34"/>
      <c r="TLL906" s="35"/>
      <c r="TLM906" s="34"/>
      <c r="TLT906" s="35"/>
      <c r="TLU906" s="34"/>
      <c r="TMB906" s="35"/>
      <c r="TMC906" s="34"/>
      <c r="TMJ906" s="35"/>
      <c r="TMK906" s="34"/>
      <c r="TMR906" s="35"/>
      <c r="TMS906" s="34"/>
      <c r="TMZ906" s="35"/>
      <c r="TNA906" s="34"/>
      <c r="TNH906" s="35"/>
      <c r="TNI906" s="34"/>
      <c r="TNP906" s="35"/>
      <c r="TNQ906" s="34"/>
      <c r="TNX906" s="35"/>
      <c r="TNY906" s="34"/>
      <c r="TOF906" s="35"/>
      <c r="TOG906" s="34"/>
      <c r="TON906" s="35"/>
      <c r="TOO906" s="34"/>
      <c r="TOV906" s="35"/>
      <c r="TOW906" s="34"/>
      <c r="TPD906" s="35"/>
      <c r="TPE906" s="34"/>
      <c r="TPL906" s="35"/>
      <c r="TPM906" s="34"/>
      <c r="TPT906" s="35"/>
      <c r="TPU906" s="34"/>
      <c r="TQB906" s="35"/>
      <c r="TQC906" s="34"/>
      <c r="TQJ906" s="35"/>
      <c r="TQK906" s="34"/>
      <c r="TQR906" s="35"/>
      <c r="TQS906" s="34"/>
      <c r="TQZ906" s="35"/>
      <c r="TRA906" s="34"/>
      <c r="TRH906" s="35"/>
      <c r="TRI906" s="34"/>
      <c r="TRP906" s="35"/>
      <c r="TRQ906" s="34"/>
      <c r="TRX906" s="35"/>
      <c r="TRY906" s="34"/>
      <c r="TSF906" s="35"/>
      <c r="TSG906" s="34"/>
      <c r="TSN906" s="35"/>
      <c r="TSO906" s="34"/>
      <c r="TSV906" s="35"/>
      <c r="TSW906" s="34"/>
      <c r="TTD906" s="35"/>
      <c r="TTE906" s="34"/>
      <c r="TTL906" s="35"/>
      <c r="TTM906" s="34"/>
      <c r="TTT906" s="35"/>
      <c r="TTU906" s="34"/>
      <c r="TUB906" s="35"/>
      <c r="TUC906" s="34"/>
      <c r="TUJ906" s="35"/>
      <c r="TUK906" s="34"/>
      <c r="TUR906" s="35"/>
      <c r="TUS906" s="34"/>
      <c r="TUZ906" s="35"/>
      <c r="TVA906" s="34"/>
      <c r="TVH906" s="35"/>
      <c r="TVI906" s="34"/>
      <c r="TVP906" s="35"/>
      <c r="TVQ906" s="34"/>
      <c r="TVX906" s="35"/>
      <c r="TVY906" s="34"/>
      <c r="TWF906" s="35"/>
      <c r="TWG906" s="34"/>
      <c r="TWN906" s="35"/>
      <c r="TWO906" s="34"/>
      <c r="TWV906" s="35"/>
      <c r="TWW906" s="34"/>
      <c r="TXD906" s="35"/>
      <c r="TXE906" s="34"/>
      <c r="TXL906" s="35"/>
      <c r="TXM906" s="34"/>
      <c r="TXT906" s="35"/>
      <c r="TXU906" s="34"/>
      <c r="TYB906" s="35"/>
      <c r="TYC906" s="34"/>
      <c r="TYJ906" s="35"/>
      <c r="TYK906" s="34"/>
      <c r="TYR906" s="35"/>
      <c r="TYS906" s="34"/>
      <c r="TYZ906" s="35"/>
      <c r="TZA906" s="34"/>
      <c r="TZH906" s="35"/>
      <c r="TZI906" s="34"/>
      <c r="TZP906" s="35"/>
      <c r="TZQ906" s="34"/>
      <c r="TZX906" s="35"/>
      <c r="TZY906" s="34"/>
      <c r="UAF906" s="35"/>
      <c r="UAG906" s="34"/>
      <c r="UAN906" s="35"/>
      <c r="UAO906" s="34"/>
      <c r="UAV906" s="35"/>
      <c r="UAW906" s="34"/>
      <c r="UBD906" s="35"/>
      <c r="UBE906" s="34"/>
      <c r="UBL906" s="35"/>
      <c r="UBM906" s="34"/>
      <c r="UBT906" s="35"/>
      <c r="UBU906" s="34"/>
      <c r="UCB906" s="35"/>
      <c r="UCC906" s="34"/>
      <c r="UCJ906" s="35"/>
      <c r="UCK906" s="34"/>
      <c r="UCR906" s="35"/>
      <c r="UCS906" s="34"/>
      <c r="UCZ906" s="35"/>
      <c r="UDA906" s="34"/>
      <c r="UDH906" s="35"/>
      <c r="UDI906" s="34"/>
      <c r="UDP906" s="35"/>
      <c r="UDQ906" s="34"/>
      <c r="UDX906" s="35"/>
      <c r="UDY906" s="34"/>
      <c r="UEF906" s="35"/>
      <c r="UEG906" s="34"/>
      <c r="UEN906" s="35"/>
      <c r="UEO906" s="34"/>
      <c r="UEV906" s="35"/>
      <c r="UEW906" s="34"/>
      <c r="UFD906" s="35"/>
      <c r="UFE906" s="34"/>
      <c r="UFL906" s="35"/>
      <c r="UFM906" s="34"/>
      <c r="UFT906" s="35"/>
      <c r="UFU906" s="34"/>
      <c r="UGB906" s="35"/>
      <c r="UGC906" s="34"/>
      <c r="UGJ906" s="35"/>
      <c r="UGK906" s="34"/>
      <c r="UGR906" s="35"/>
      <c r="UGS906" s="34"/>
      <c r="UGZ906" s="35"/>
      <c r="UHA906" s="34"/>
      <c r="UHH906" s="35"/>
      <c r="UHI906" s="34"/>
      <c r="UHP906" s="35"/>
      <c r="UHQ906" s="34"/>
      <c r="UHX906" s="35"/>
      <c r="UHY906" s="34"/>
      <c r="UIF906" s="35"/>
      <c r="UIG906" s="34"/>
      <c r="UIN906" s="35"/>
      <c r="UIO906" s="34"/>
      <c r="UIV906" s="35"/>
      <c r="UIW906" s="34"/>
      <c r="UJD906" s="35"/>
      <c r="UJE906" s="34"/>
      <c r="UJL906" s="35"/>
      <c r="UJM906" s="34"/>
      <c r="UJT906" s="35"/>
      <c r="UJU906" s="34"/>
      <c r="UKB906" s="35"/>
      <c r="UKC906" s="34"/>
      <c r="UKJ906" s="35"/>
      <c r="UKK906" s="34"/>
      <c r="UKR906" s="35"/>
      <c r="UKS906" s="34"/>
      <c r="UKZ906" s="35"/>
      <c r="ULA906" s="34"/>
      <c r="ULH906" s="35"/>
      <c r="ULI906" s="34"/>
      <c r="ULP906" s="35"/>
      <c r="ULQ906" s="34"/>
      <c r="ULX906" s="35"/>
      <c r="ULY906" s="34"/>
      <c r="UMF906" s="35"/>
      <c r="UMG906" s="34"/>
      <c r="UMN906" s="35"/>
      <c r="UMO906" s="34"/>
      <c r="UMV906" s="35"/>
      <c r="UMW906" s="34"/>
      <c r="UND906" s="35"/>
      <c r="UNE906" s="34"/>
      <c r="UNL906" s="35"/>
      <c r="UNM906" s="34"/>
      <c r="UNT906" s="35"/>
      <c r="UNU906" s="34"/>
      <c r="UOB906" s="35"/>
      <c r="UOC906" s="34"/>
      <c r="UOJ906" s="35"/>
      <c r="UOK906" s="34"/>
      <c r="UOR906" s="35"/>
      <c r="UOS906" s="34"/>
      <c r="UOZ906" s="35"/>
      <c r="UPA906" s="34"/>
      <c r="UPH906" s="35"/>
      <c r="UPI906" s="34"/>
      <c r="UPP906" s="35"/>
      <c r="UPQ906" s="34"/>
      <c r="UPX906" s="35"/>
      <c r="UPY906" s="34"/>
      <c r="UQF906" s="35"/>
      <c r="UQG906" s="34"/>
      <c r="UQN906" s="35"/>
      <c r="UQO906" s="34"/>
      <c r="UQV906" s="35"/>
      <c r="UQW906" s="34"/>
      <c r="URD906" s="35"/>
      <c r="URE906" s="34"/>
      <c r="URL906" s="35"/>
      <c r="URM906" s="34"/>
      <c r="URT906" s="35"/>
      <c r="URU906" s="34"/>
      <c r="USB906" s="35"/>
      <c r="USC906" s="34"/>
      <c r="USJ906" s="35"/>
      <c r="USK906" s="34"/>
      <c r="USR906" s="35"/>
      <c r="USS906" s="34"/>
      <c r="USZ906" s="35"/>
      <c r="UTA906" s="34"/>
      <c r="UTH906" s="35"/>
      <c r="UTI906" s="34"/>
      <c r="UTP906" s="35"/>
      <c r="UTQ906" s="34"/>
      <c r="UTX906" s="35"/>
      <c r="UTY906" s="34"/>
      <c r="UUF906" s="35"/>
      <c r="UUG906" s="34"/>
      <c r="UUN906" s="35"/>
      <c r="UUO906" s="34"/>
      <c r="UUV906" s="35"/>
      <c r="UUW906" s="34"/>
      <c r="UVD906" s="35"/>
      <c r="UVE906" s="34"/>
      <c r="UVL906" s="35"/>
      <c r="UVM906" s="34"/>
      <c r="UVT906" s="35"/>
      <c r="UVU906" s="34"/>
      <c r="UWB906" s="35"/>
      <c r="UWC906" s="34"/>
      <c r="UWJ906" s="35"/>
      <c r="UWK906" s="34"/>
      <c r="UWR906" s="35"/>
      <c r="UWS906" s="34"/>
      <c r="UWZ906" s="35"/>
      <c r="UXA906" s="34"/>
      <c r="UXH906" s="35"/>
      <c r="UXI906" s="34"/>
      <c r="UXP906" s="35"/>
      <c r="UXQ906" s="34"/>
      <c r="UXX906" s="35"/>
      <c r="UXY906" s="34"/>
      <c r="UYF906" s="35"/>
      <c r="UYG906" s="34"/>
      <c r="UYN906" s="35"/>
      <c r="UYO906" s="34"/>
      <c r="UYV906" s="35"/>
      <c r="UYW906" s="34"/>
      <c r="UZD906" s="35"/>
      <c r="UZE906" s="34"/>
      <c r="UZL906" s="35"/>
      <c r="UZM906" s="34"/>
      <c r="UZT906" s="35"/>
      <c r="UZU906" s="34"/>
      <c r="VAB906" s="35"/>
      <c r="VAC906" s="34"/>
      <c r="VAJ906" s="35"/>
      <c r="VAK906" s="34"/>
      <c r="VAR906" s="35"/>
      <c r="VAS906" s="34"/>
      <c r="VAZ906" s="35"/>
      <c r="VBA906" s="34"/>
      <c r="VBH906" s="35"/>
      <c r="VBI906" s="34"/>
      <c r="VBP906" s="35"/>
      <c r="VBQ906" s="34"/>
      <c r="VBX906" s="35"/>
      <c r="VBY906" s="34"/>
      <c r="VCF906" s="35"/>
      <c r="VCG906" s="34"/>
      <c r="VCN906" s="35"/>
      <c r="VCO906" s="34"/>
      <c r="VCV906" s="35"/>
      <c r="VCW906" s="34"/>
      <c r="VDD906" s="35"/>
      <c r="VDE906" s="34"/>
      <c r="VDL906" s="35"/>
      <c r="VDM906" s="34"/>
      <c r="VDT906" s="35"/>
      <c r="VDU906" s="34"/>
      <c r="VEB906" s="35"/>
      <c r="VEC906" s="34"/>
      <c r="VEJ906" s="35"/>
      <c r="VEK906" s="34"/>
      <c r="VER906" s="35"/>
      <c r="VES906" s="34"/>
      <c r="VEZ906" s="35"/>
      <c r="VFA906" s="34"/>
      <c r="VFH906" s="35"/>
      <c r="VFI906" s="34"/>
      <c r="VFP906" s="35"/>
      <c r="VFQ906" s="34"/>
      <c r="VFX906" s="35"/>
      <c r="VFY906" s="34"/>
      <c r="VGF906" s="35"/>
      <c r="VGG906" s="34"/>
      <c r="VGN906" s="35"/>
      <c r="VGO906" s="34"/>
      <c r="VGV906" s="35"/>
      <c r="VGW906" s="34"/>
      <c r="VHD906" s="35"/>
      <c r="VHE906" s="34"/>
      <c r="VHL906" s="35"/>
      <c r="VHM906" s="34"/>
      <c r="VHT906" s="35"/>
      <c r="VHU906" s="34"/>
      <c r="VIB906" s="35"/>
      <c r="VIC906" s="34"/>
      <c r="VIJ906" s="35"/>
      <c r="VIK906" s="34"/>
      <c r="VIR906" s="35"/>
      <c r="VIS906" s="34"/>
      <c r="VIZ906" s="35"/>
      <c r="VJA906" s="34"/>
      <c r="VJH906" s="35"/>
      <c r="VJI906" s="34"/>
      <c r="VJP906" s="35"/>
      <c r="VJQ906" s="34"/>
      <c r="VJX906" s="35"/>
      <c r="VJY906" s="34"/>
      <c r="VKF906" s="35"/>
      <c r="VKG906" s="34"/>
      <c r="VKN906" s="35"/>
      <c r="VKO906" s="34"/>
      <c r="VKV906" s="35"/>
      <c r="VKW906" s="34"/>
      <c r="VLD906" s="35"/>
      <c r="VLE906" s="34"/>
      <c r="VLL906" s="35"/>
      <c r="VLM906" s="34"/>
      <c r="VLT906" s="35"/>
      <c r="VLU906" s="34"/>
      <c r="VMB906" s="35"/>
      <c r="VMC906" s="34"/>
      <c r="VMJ906" s="35"/>
      <c r="VMK906" s="34"/>
      <c r="VMR906" s="35"/>
      <c r="VMS906" s="34"/>
      <c r="VMZ906" s="35"/>
      <c r="VNA906" s="34"/>
      <c r="VNH906" s="35"/>
      <c r="VNI906" s="34"/>
      <c r="VNP906" s="35"/>
      <c r="VNQ906" s="34"/>
      <c r="VNX906" s="35"/>
      <c r="VNY906" s="34"/>
      <c r="VOF906" s="35"/>
      <c r="VOG906" s="34"/>
      <c r="VON906" s="35"/>
      <c r="VOO906" s="34"/>
      <c r="VOV906" s="35"/>
      <c r="VOW906" s="34"/>
      <c r="VPD906" s="35"/>
      <c r="VPE906" s="34"/>
      <c r="VPL906" s="35"/>
      <c r="VPM906" s="34"/>
      <c r="VPT906" s="35"/>
      <c r="VPU906" s="34"/>
      <c r="VQB906" s="35"/>
      <c r="VQC906" s="34"/>
      <c r="VQJ906" s="35"/>
      <c r="VQK906" s="34"/>
      <c r="VQR906" s="35"/>
      <c r="VQS906" s="34"/>
      <c r="VQZ906" s="35"/>
      <c r="VRA906" s="34"/>
      <c r="VRH906" s="35"/>
      <c r="VRI906" s="34"/>
      <c r="VRP906" s="35"/>
      <c r="VRQ906" s="34"/>
      <c r="VRX906" s="35"/>
      <c r="VRY906" s="34"/>
      <c r="VSF906" s="35"/>
      <c r="VSG906" s="34"/>
      <c r="VSN906" s="35"/>
      <c r="VSO906" s="34"/>
      <c r="VSV906" s="35"/>
      <c r="VSW906" s="34"/>
      <c r="VTD906" s="35"/>
      <c r="VTE906" s="34"/>
      <c r="VTL906" s="35"/>
      <c r="VTM906" s="34"/>
      <c r="VTT906" s="35"/>
      <c r="VTU906" s="34"/>
      <c r="VUB906" s="35"/>
      <c r="VUC906" s="34"/>
      <c r="VUJ906" s="35"/>
      <c r="VUK906" s="34"/>
      <c r="VUR906" s="35"/>
      <c r="VUS906" s="34"/>
      <c r="VUZ906" s="35"/>
      <c r="VVA906" s="34"/>
      <c r="VVH906" s="35"/>
      <c r="VVI906" s="34"/>
      <c r="VVP906" s="35"/>
      <c r="VVQ906" s="34"/>
      <c r="VVX906" s="35"/>
      <c r="VVY906" s="34"/>
      <c r="VWF906" s="35"/>
      <c r="VWG906" s="34"/>
      <c r="VWN906" s="35"/>
      <c r="VWO906" s="34"/>
      <c r="VWV906" s="35"/>
      <c r="VWW906" s="34"/>
      <c r="VXD906" s="35"/>
      <c r="VXE906" s="34"/>
      <c r="VXL906" s="35"/>
      <c r="VXM906" s="34"/>
      <c r="VXT906" s="35"/>
      <c r="VXU906" s="34"/>
      <c r="VYB906" s="35"/>
      <c r="VYC906" s="34"/>
      <c r="VYJ906" s="35"/>
      <c r="VYK906" s="34"/>
      <c r="VYR906" s="35"/>
      <c r="VYS906" s="34"/>
      <c r="VYZ906" s="35"/>
      <c r="VZA906" s="34"/>
      <c r="VZH906" s="35"/>
      <c r="VZI906" s="34"/>
      <c r="VZP906" s="35"/>
      <c r="VZQ906" s="34"/>
      <c r="VZX906" s="35"/>
      <c r="VZY906" s="34"/>
      <c r="WAF906" s="35"/>
      <c r="WAG906" s="34"/>
      <c r="WAN906" s="35"/>
      <c r="WAO906" s="34"/>
      <c r="WAV906" s="35"/>
      <c r="WAW906" s="34"/>
      <c r="WBD906" s="35"/>
      <c r="WBE906" s="34"/>
      <c r="WBL906" s="35"/>
      <c r="WBM906" s="34"/>
      <c r="WBT906" s="35"/>
      <c r="WBU906" s="34"/>
      <c r="WCB906" s="35"/>
      <c r="WCC906" s="34"/>
      <c r="WCJ906" s="35"/>
      <c r="WCK906" s="34"/>
      <c r="WCR906" s="35"/>
      <c r="WCS906" s="34"/>
      <c r="WCZ906" s="35"/>
      <c r="WDA906" s="34"/>
      <c r="WDH906" s="35"/>
      <c r="WDI906" s="34"/>
      <c r="WDP906" s="35"/>
      <c r="WDQ906" s="34"/>
      <c r="WDX906" s="35"/>
      <c r="WDY906" s="34"/>
      <c r="WEF906" s="35"/>
      <c r="WEG906" s="34"/>
      <c r="WEN906" s="35"/>
      <c r="WEO906" s="34"/>
      <c r="WEV906" s="35"/>
      <c r="WEW906" s="34"/>
      <c r="WFD906" s="35"/>
      <c r="WFE906" s="34"/>
      <c r="WFL906" s="35"/>
      <c r="WFM906" s="34"/>
      <c r="WFT906" s="35"/>
      <c r="WFU906" s="34"/>
      <c r="WGB906" s="35"/>
      <c r="WGC906" s="34"/>
      <c r="WGJ906" s="35"/>
      <c r="WGK906" s="34"/>
      <c r="WGR906" s="35"/>
      <c r="WGS906" s="34"/>
      <c r="WGZ906" s="35"/>
      <c r="WHA906" s="34"/>
      <c r="WHH906" s="35"/>
      <c r="WHI906" s="34"/>
      <c r="WHP906" s="35"/>
      <c r="WHQ906" s="34"/>
      <c r="WHX906" s="35"/>
      <c r="WHY906" s="34"/>
      <c r="WIF906" s="35"/>
      <c r="WIG906" s="34"/>
      <c r="WIN906" s="35"/>
      <c r="WIO906" s="34"/>
      <c r="WIV906" s="35"/>
      <c r="WIW906" s="34"/>
      <c r="WJD906" s="35"/>
      <c r="WJE906" s="34"/>
      <c r="WJL906" s="35"/>
      <c r="WJM906" s="34"/>
      <c r="WJT906" s="35"/>
      <c r="WJU906" s="34"/>
      <c r="WKB906" s="35"/>
      <c r="WKC906" s="34"/>
      <c r="WKJ906" s="35"/>
      <c r="WKK906" s="34"/>
      <c r="WKR906" s="35"/>
      <c r="WKS906" s="34"/>
      <c r="WKZ906" s="35"/>
      <c r="WLA906" s="34"/>
      <c r="WLH906" s="35"/>
      <c r="WLI906" s="34"/>
      <c r="WLP906" s="35"/>
      <c r="WLQ906" s="34"/>
      <c r="WLX906" s="35"/>
      <c r="WLY906" s="34"/>
      <c r="WMF906" s="35"/>
      <c r="WMG906" s="34"/>
      <c r="WMN906" s="35"/>
      <c r="WMO906" s="34"/>
      <c r="WMV906" s="35"/>
      <c r="WMW906" s="34"/>
      <c r="WND906" s="35"/>
      <c r="WNE906" s="34"/>
      <c r="WNL906" s="35"/>
      <c r="WNM906" s="34"/>
      <c r="WNT906" s="35"/>
      <c r="WNU906" s="34"/>
      <c r="WOB906" s="35"/>
      <c r="WOC906" s="34"/>
      <c r="WOJ906" s="35"/>
      <c r="WOK906" s="34"/>
      <c r="WOR906" s="35"/>
      <c r="WOS906" s="34"/>
      <c r="WOZ906" s="35"/>
      <c r="WPA906" s="34"/>
      <c r="WPH906" s="35"/>
      <c r="WPI906" s="34"/>
      <c r="WPP906" s="35"/>
      <c r="WPQ906" s="34"/>
      <c r="WPX906" s="35"/>
      <c r="WPY906" s="34"/>
      <c r="WQF906" s="35"/>
      <c r="WQG906" s="34"/>
      <c r="WQN906" s="35"/>
      <c r="WQO906" s="34"/>
      <c r="WQV906" s="35"/>
      <c r="WQW906" s="34"/>
      <c r="WRD906" s="35"/>
      <c r="WRE906" s="34"/>
      <c r="WRL906" s="35"/>
      <c r="WRM906" s="34"/>
      <c r="WRT906" s="35"/>
      <c r="WRU906" s="34"/>
      <c r="WSB906" s="35"/>
      <c r="WSC906" s="34"/>
      <c r="WSJ906" s="35"/>
      <c r="WSK906" s="34"/>
      <c r="WSR906" s="35"/>
      <c r="WSS906" s="34"/>
      <c r="WSZ906" s="35"/>
      <c r="WTA906" s="34"/>
      <c r="WTH906" s="35"/>
      <c r="WTI906" s="34"/>
      <c r="WTP906" s="35"/>
      <c r="WTQ906" s="34"/>
      <c r="WTX906" s="35"/>
      <c r="WTY906" s="34"/>
      <c r="WUF906" s="35"/>
      <c r="WUG906" s="34"/>
      <c r="WUN906" s="35"/>
      <c r="WUO906" s="34"/>
      <c r="WUV906" s="35"/>
      <c r="WUW906" s="34"/>
      <c r="WVD906" s="35"/>
      <c r="WVE906" s="34"/>
      <c r="WVL906" s="35"/>
      <c r="WVM906" s="34"/>
      <c r="WVT906" s="35"/>
      <c r="WVU906" s="34"/>
      <c r="WWB906" s="35"/>
      <c r="WWC906" s="34"/>
      <c r="WWJ906" s="35"/>
      <c r="WWK906" s="34"/>
      <c r="WWR906" s="35"/>
      <c r="WWS906" s="34"/>
      <c r="WWZ906" s="35"/>
      <c r="WXA906" s="34"/>
      <c r="WXH906" s="35"/>
      <c r="WXI906" s="34"/>
      <c r="WXP906" s="35"/>
      <c r="WXQ906" s="34"/>
      <c r="WXX906" s="35"/>
      <c r="WXY906" s="34"/>
      <c r="WYF906" s="35"/>
      <c r="WYG906" s="34"/>
      <c r="WYN906" s="35"/>
      <c r="WYO906" s="34"/>
      <c r="WYV906" s="35"/>
      <c r="WYW906" s="34"/>
      <c r="WZD906" s="35"/>
      <c r="WZE906" s="34"/>
      <c r="WZL906" s="35"/>
      <c r="WZM906" s="34"/>
      <c r="WZT906" s="35"/>
      <c r="WZU906" s="34"/>
      <c r="XAB906" s="35"/>
      <c r="XAC906" s="34"/>
      <c r="XAJ906" s="35"/>
      <c r="XAK906" s="34"/>
      <c r="XAR906" s="35"/>
      <c r="XAS906" s="34"/>
      <c r="XAZ906" s="35"/>
      <c r="XBA906" s="34"/>
      <c r="XBH906" s="35"/>
      <c r="XBI906" s="34"/>
      <c r="XBP906" s="35"/>
      <c r="XBQ906" s="34"/>
      <c r="XBX906" s="35"/>
      <c r="XBY906" s="34"/>
      <c r="XCF906" s="35"/>
      <c r="XCG906" s="34"/>
      <c r="XCN906" s="35"/>
      <c r="XCO906" s="34"/>
      <c r="XCV906" s="35"/>
      <c r="XCW906" s="34"/>
      <c r="XDD906" s="35"/>
      <c r="XDE906" s="34"/>
      <c r="XDL906" s="35"/>
      <c r="XDM906" s="34"/>
      <c r="XDT906" s="35"/>
      <c r="XDU906" s="34"/>
      <c r="XEB906" s="35"/>
      <c r="XEC906" s="34"/>
      <c r="XEJ906" s="35"/>
      <c r="XEK906" s="34"/>
      <c r="XER906" s="35"/>
      <c r="XES906" s="34"/>
      <c r="XEZ906" s="35"/>
      <c r="XFA906" s="34"/>
    </row>
    <row r="907" spans="1:1021 1028:2045 2052:3069 3076:4093 4100:5117 5124:6141 6148:7165 7172:8189 8196:9213 9220:10237 10244:11261 11268:12285 12292:13309 13316:14333 14340:15357 15364:16381" x14ac:dyDescent="0.25">
      <c r="A907" t="s">
        <v>21</v>
      </c>
      <c r="B907" t="s">
        <v>155</v>
      </c>
      <c r="C907">
        <v>577</v>
      </c>
      <c r="D907">
        <v>577</v>
      </c>
      <c r="E907" s="35">
        <v>1</v>
      </c>
      <c r="F907" s="34">
        <v>4.9999999999999999E-160</v>
      </c>
      <c r="G907">
        <v>98.77</v>
      </c>
      <c r="H907">
        <v>1788</v>
      </c>
      <c r="I907" t="str">
        <f>HYPERLINK("https://www.ncbi.nlm.nih.gov/nucleotide/KC771195.1?report=genbank&amp;log$=nucltop&amp;blast_rank=5&amp;RID=XE5J84ZU013","KC771195.1")</f>
        <v>KC771195.1</v>
      </c>
      <c r="L907" s="35"/>
      <c r="M907" s="34"/>
      <c r="T907" s="35"/>
      <c r="U907" s="34"/>
      <c r="AB907" s="35"/>
      <c r="AC907" s="34"/>
      <c r="AJ907" s="35"/>
      <c r="AK907" s="34"/>
      <c r="AR907" s="35"/>
      <c r="AS907" s="34"/>
      <c r="AZ907" s="35"/>
      <c r="BA907" s="34"/>
      <c r="BH907" s="35"/>
      <c r="BI907" s="34"/>
      <c r="BP907" s="35"/>
      <c r="BQ907" s="34"/>
      <c r="BX907" s="35"/>
      <c r="BY907" s="34"/>
      <c r="CF907" s="35"/>
      <c r="CG907" s="34"/>
      <c r="CN907" s="35"/>
      <c r="CO907" s="34"/>
      <c r="CV907" s="35"/>
      <c r="CW907" s="34"/>
      <c r="DD907" s="35"/>
      <c r="DE907" s="34"/>
      <c r="DL907" s="35"/>
      <c r="DM907" s="34"/>
      <c r="DT907" s="35"/>
      <c r="DU907" s="34"/>
      <c r="EB907" s="35"/>
      <c r="EC907" s="34"/>
      <c r="EJ907" s="35"/>
      <c r="EK907" s="34"/>
      <c r="ER907" s="35"/>
      <c r="ES907" s="34"/>
      <c r="EZ907" s="35"/>
      <c r="FA907" s="34"/>
      <c r="FH907" s="35"/>
      <c r="FI907" s="34"/>
      <c r="FP907" s="35"/>
      <c r="FQ907" s="34"/>
      <c r="FX907" s="35"/>
      <c r="FY907" s="34"/>
      <c r="GF907" s="35"/>
      <c r="GG907" s="34"/>
      <c r="GN907" s="35"/>
      <c r="GO907" s="34"/>
      <c r="GV907" s="35"/>
      <c r="GW907" s="34"/>
      <c r="HD907" s="35"/>
      <c r="HE907" s="34"/>
      <c r="HL907" s="35"/>
      <c r="HM907" s="34"/>
      <c r="HT907" s="35"/>
      <c r="HU907" s="34"/>
      <c r="IB907" s="35"/>
      <c r="IC907" s="34"/>
      <c r="IJ907" s="35"/>
      <c r="IK907" s="34"/>
      <c r="IR907" s="35"/>
      <c r="IS907" s="34"/>
      <c r="IZ907" s="35"/>
      <c r="JA907" s="34"/>
      <c r="JH907" s="35"/>
      <c r="JI907" s="34"/>
      <c r="JP907" s="35"/>
      <c r="JQ907" s="34"/>
      <c r="JX907" s="35"/>
      <c r="JY907" s="34"/>
      <c r="KF907" s="35"/>
      <c r="KG907" s="34"/>
      <c r="KN907" s="35"/>
      <c r="KO907" s="34"/>
      <c r="KV907" s="35"/>
      <c r="KW907" s="34"/>
      <c r="LD907" s="35"/>
      <c r="LE907" s="34"/>
      <c r="LL907" s="35"/>
      <c r="LM907" s="34"/>
      <c r="LT907" s="35"/>
      <c r="LU907" s="34"/>
      <c r="MB907" s="35"/>
      <c r="MC907" s="34"/>
      <c r="MJ907" s="35"/>
      <c r="MK907" s="34"/>
      <c r="MR907" s="35"/>
      <c r="MS907" s="34"/>
      <c r="MZ907" s="35"/>
      <c r="NA907" s="34"/>
      <c r="NH907" s="35"/>
      <c r="NI907" s="34"/>
      <c r="NP907" s="35"/>
      <c r="NQ907" s="34"/>
      <c r="NX907" s="35"/>
      <c r="NY907" s="34"/>
      <c r="OF907" s="35"/>
      <c r="OG907" s="34"/>
      <c r="ON907" s="35"/>
      <c r="OO907" s="34"/>
      <c r="OV907" s="35"/>
      <c r="OW907" s="34"/>
      <c r="PD907" s="35"/>
      <c r="PE907" s="34"/>
      <c r="PL907" s="35"/>
      <c r="PM907" s="34"/>
      <c r="PT907" s="35"/>
      <c r="PU907" s="34"/>
      <c r="QB907" s="35"/>
      <c r="QC907" s="34"/>
      <c r="QJ907" s="35"/>
      <c r="QK907" s="34"/>
      <c r="QR907" s="35"/>
      <c r="QS907" s="34"/>
      <c r="QZ907" s="35"/>
      <c r="RA907" s="34"/>
      <c r="RH907" s="35"/>
      <c r="RI907" s="34"/>
      <c r="RP907" s="35"/>
      <c r="RQ907" s="34"/>
      <c r="RX907" s="35"/>
      <c r="RY907" s="34"/>
      <c r="SF907" s="35"/>
      <c r="SG907" s="34"/>
      <c r="SN907" s="35"/>
      <c r="SO907" s="34"/>
      <c r="SV907" s="35"/>
      <c r="SW907" s="34"/>
      <c r="TD907" s="35"/>
      <c r="TE907" s="34"/>
      <c r="TL907" s="35"/>
      <c r="TM907" s="34"/>
      <c r="TT907" s="35"/>
      <c r="TU907" s="34"/>
      <c r="UB907" s="35"/>
      <c r="UC907" s="34"/>
      <c r="UJ907" s="35"/>
      <c r="UK907" s="34"/>
      <c r="UR907" s="35"/>
      <c r="US907" s="34"/>
      <c r="UZ907" s="35"/>
      <c r="VA907" s="34"/>
      <c r="VH907" s="35"/>
      <c r="VI907" s="34"/>
      <c r="VP907" s="35"/>
      <c r="VQ907" s="34"/>
      <c r="VX907" s="35"/>
      <c r="VY907" s="34"/>
      <c r="WF907" s="35"/>
      <c r="WG907" s="34"/>
      <c r="WN907" s="35"/>
      <c r="WO907" s="34"/>
      <c r="WV907" s="35"/>
      <c r="WW907" s="34"/>
      <c r="XD907" s="35"/>
      <c r="XE907" s="34"/>
      <c r="XL907" s="35"/>
      <c r="XM907" s="34"/>
      <c r="XT907" s="35"/>
      <c r="XU907" s="34"/>
      <c r="YB907" s="35"/>
      <c r="YC907" s="34"/>
      <c r="YJ907" s="35"/>
      <c r="YK907" s="34"/>
      <c r="YR907" s="35"/>
      <c r="YS907" s="34"/>
      <c r="YZ907" s="35"/>
      <c r="ZA907" s="34"/>
      <c r="ZH907" s="35"/>
      <c r="ZI907" s="34"/>
      <c r="ZP907" s="35"/>
      <c r="ZQ907" s="34"/>
      <c r="ZX907" s="35"/>
      <c r="ZY907" s="34"/>
      <c r="AAF907" s="35"/>
      <c r="AAG907" s="34"/>
      <c r="AAN907" s="35"/>
      <c r="AAO907" s="34"/>
      <c r="AAV907" s="35"/>
      <c r="AAW907" s="34"/>
      <c r="ABD907" s="35"/>
      <c r="ABE907" s="34"/>
      <c r="ABL907" s="35"/>
      <c r="ABM907" s="34"/>
      <c r="ABT907" s="35"/>
      <c r="ABU907" s="34"/>
      <c r="ACB907" s="35"/>
      <c r="ACC907" s="34"/>
      <c r="ACJ907" s="35"/>
      <c r="ACK907" s="34"/>
      <c r="ACR907" s="35"/>
      <c r="ACS907" s="34"/>
      <c r="ACZ907" s="35"/>
      <c r="ADA907" s="34"/>
      <c r="ADH907" s="35"/>
      <c r="ADI907" s="34"/>
      <c r="ADP907" s="35"/>
      <c r="ADQ907" s="34"/>
      <c r="ADX907" s="35"/>
      <c r="ADY907" s="34"/>
      <c r="AEF907" s="35"/>
      <c r="AEG907" s="34"/>
      <c r="AEN907" s="35"/>
      <c r="AEO907" s="34"/>
      <c r="AEV907" s="35"/>
      <c r="AEW907" s="34"/>
      <c r="AFD907" s="35"/>
      <c r="AFE907" s="34"/>
      <c r="AFL907" s="35"/>
      <c r="AFM907" s="34"/>
      <c r="AFT907" s="35"/>
      <c r="AFU907" s="34"/>
      <c r="AGB907" s="35"/>
      <c r="AGC907" s="34"/>
      <c r="AGJ907" s="35"/>
      <c r="AGK907" s="34"/>
      <c r="AGR907" s="35"/>
      <c r="AGS907" s="34"/>
      <c r="AGZ907" s="35"/>
      <c r="AHA907" s="34"/>
      <c r="AHH907" s="35"/>
      <c r="AHI907" s="34"/>
      <c r="AHP907" s="35"/>
      <c r="AHQ907" s="34"/>
      <c r="AHX907" s="35"/>
      <c r="AHY907" s="34"/>
      <c r="AIF907" s="35"/>
      <c r="AIG907" s="34"/>
      <c r="AIN907" s="35"/>
      <c r="AIO907" s="34"/>
      <c r="AIV907" s="35"/>
      <c r="AIW907" s="34"/>
      <c r="AJD907" s="35"/>
      <c r="AJE907" s="34"/>
      <c r="AJL907" s="35"/>
      <c r="AJM907" s="34"/>
      <c r="AJT907" s="35"/>
      <c r="AJU907" s="34"/>
      <c r="AKB907" s="35"/>
      <c r="AKC907" s="34"/>
      <c r="AKJ907" s="35"/>
      <c r="AKK907" s="34"/>
      <c r="AKR907" s="35"/>
      <c r="AKS907" s="34"/>
      <c r="AKZ907" s="35"/>
      <c r="ALA907" s="34"/>
      <c r="ALH907" s="35"/>
      <c r="ALI907" s="34"/>
      <c r="ALP907" s="35"/>
      <c r="ALQ907" s="34"/>
      <c r="ALX907" s="35"/>
      <c r="ALY907" s="34"/>
      <c r="AMF907" s="35"/>
      <c r="AMG907" s="34"/>
      <c r="AMN907" s="35"/>
      <c r="AMO907" s="34"/>
      <c r="AMV907" s="35"/>
      <c r="AMW907" s="34"/>
      <c r="AND907" s="35"/>
      <c r="ANE907" s="34"/>
      <c r="ANL907" s="35"/>
      <c r="ANM907" s="34"/>
      <c r="ANT907" s="35"/>
      <c r="ANU907" s="34"/>
      <c r="AOB907" s="35"/>
      <c r="AOC907" s="34"/>
      <c r="AOJ907" s="35"/>
      <c r="AOK907" s="34"/>
      <c r="AOR907" s="35"/>
      <c r="AOS907" s="34"/>
      <c r="AOZ907" s="35"/>
      <c r="APA907" s="34"/>
      <c r="APH907" s="35"/>
      <c r="API907" s="34"/>
      <c r="APP907" s="35"/>
      <c r="APQ907" s="34"/>
      <c r="APX907" s="35"/>
      <c r="APY907" s="34"/>
      <c r="AQF907" s="35"/>
      <c r="AQG907" s="34"/>
      <c r="AQN907" s="35"/>
      <c r="AQO907" s="34"/>
      <c r="AQV907" s="35"/>
      <c r="AQW907" s="34"/>
      <c r="ARD907" s="35"/>
      <c r="ARE907" s="34"/>
      <c r="ARL907" s="35"/>
      <c r="ARM907" s="34"/>
      <c r="ART907" s="35"/>
      <c r="ARU907" s="34"/>
      <c r="ASB907" s="35"/>
      <c r="ASC907" s="34"/>
      <c r="ASJ907" s="35"/>
      <c r="ASK907" s="34"/>
      <c r="ASR907" s="35"/>
      <c r="ASS907" s="34"/>
      <c r="ASZ907" s="35"/>
      <c r="ATA907" s="34"/>
      <c r="ATH907" s="35"/>
      <c r="ATI907" s="34"/>
      <c r="ATP907" s="35"/>
      <c r="ATQ907" s="34"/>
      <c r="ATX907" s="35"/>
      <c r="ATY907" s="34"/>
      <c r="AUF907" s="35"/>
      <c r="AUG907" s="34"/>
      <c r="AUN907" s="35"/>
      <c r="AUO907" s="34"/>
      <c r="AUV907" s="35"/>
      <c r="AUW907" s="34"/>
      <c r="AVD907" s="35"/>
      <c r="AVE907" s="34"/>
      <c r="AVL907" s="35"/>
      <c r="AVM907" s="34"/>
      <c r="AVT907" s="35"/>
      <c r="AVU907" s="34"/>
      <c r="AWB907" s="35"/>
      <c r="AWC907" s="34"/>
      <c r="AWJ907" s="35"/>
      <c r="AWK907" s="34"/>
      <c r="AWR907" s="35"/>
      <c r="AWS907" s="34"/>
      <c r="AWZ907" s="35"/>
      <c r="AXA907" s="34"/>
      <c r="AXH907" s="35"/>
      <c r="AXI907" s="34"/>
      <c r="AXP907" s="35"/>
      <c r="AXQ907" s="34"/>
      <c r="AXX907" s="35"/>
      <c r="AXY907" s="34"/>
      <c r="AYF907" s="35"/>
      <c r="AYG907" s="34"/>
      <c r="AYN907" s="35"/>
      <c r="AYO907" s="34"/>
      <c r="AYV907" s="35"/>
      <c r="AYW907" s="34"/>
      <c r="AZD907" s="35"/>
      <c r="AZE907" s="34"/>
      <c r="AZL907" s="35"/>
      <c r="AZM907" s="34"/>
      <c r="AZT907" s="35"/>
      <c r="AZU907" s="34"/>
      <c r="BAB907" s="35"/>
      <c r="BAC907" s="34"/>
      <c r="BAJ907" s="35"/>
      <c r="BAK907" s="34"/>
      <c r="BAR907" s="35"/>
      <c r="BAS907" s="34"/>
      <c r="BAZ907" s="35"/>
      <c r="BBA907" s="34"/>
      <c r="BBH907" s="35"/>
      <c r="BBI907" s="34"/>
      <c r="BBP907" s="35"/>
      <c r="BBQ907" s="34"/>
      <c r="BBX907" s="35"/>
      <c r="BBY907" s="34"/>
      <c r="BCF907" s="35"/>
      <c r="BCG907" s="34"/>
      <c r="BCN907" s="35"/>
      <c r="BCO907" s="34"/>
      <c r="BCV907" s="35"/>
      <c r="BCW907" s="34"/>
      <c r="BDD907" s="35"/>
      <c r="BDE907" s="34"/>
      <c r="BDL907" s="35"/>
      <c r="BDM907" s="34"/>
      <c r="BDT907" s="35"/>
      <c r="BDU907" s="34"/>
      <c r="BEB907" s="35"/>
      <c r="BEC907" s="34"/>
      <c r="BEJ907" s="35"/>
      <c r="BEK907" s="34"/>
      <c r="BER907" s="35"/>
      <c r="BES907" s="34"/>
      <c r="BEZ907" s="35"/>
      <c r="BFA907" s="34"/>
      <c r="BFH907" s="35"/>
      <c r="BFI907" s="34"/>
      <c r="BFP907" s="35"/>
      <c r="BFQ907" s="34"/>
      <c r="BFX907" s="35"/>
      <c r="BFY907" s="34"/>
      <c r="BGF907" s="35"/>
      <c r="BGG907" s="34"/>
      <c r="BGN907" s="35"/>
      <c r="BGO907" s="34"/>
      <c r="BGV907" s="35"/>
      <c r="BGW907" s="34"/>
      <c r="BHD907" s="35"/>
      <c r="BHE907" s="34"/>
      <c r="BHL907" s="35"/>
      <c r="BHM907" s="34"/>
      <c r="BHT907" s="35"/>
      <c r="BHU907" s="34"/>
      <c r="BIB907" s="35"/>
      <c r="BIC907" s="34"/>
      <c r="BIJ907" s="35"/>
      <c r="BIK907" s="34"/>
      <c r="BIR907" s="35"/>
      <c r="BIS907" s="34"/>
      <c r="BIZ907" s="35"/>
      <c r="BJA907" s="34"/>
      <c r="BJH907" s="35"/>
      <c r="BJI907" s="34"/>
      <c r="BJP907" s="35"/>
      <c r="BJQ907" s="34"/>
      <c r="BJX907" s="35"/>
      <c r="BJY907" s="34"/>
      <c r="BKF907" s="35"/>
      <c r="BKG907" s="34"/>
      <c r="BKN907" s="35"/>
      <c r="BKO907" s="34"/>
      <c r="BKV907" s="35"/>
      <c r="BKW907" s="34"/>
      <c r="BLD907" s="35"/>
      <c r="BLE907" s="34"/>
      <c r="BLL907" s="35"/>
      <c r="BLM907" s="34"/>
      <c r="BLT907" s="35"/>
      <c r="BLU907" s="34"/>
      <c r="BMB907" s="35"/>
      <c r="BMC907" s="34"/>
      <c r="BMJ907" s="35"/>
      <c r="BMK907" s="34"/>
      <c r="BMR907" s="35"/>
      <c r="BMS907" s="34"/>
      <c r="BMZ907" s="35"/>
      <c r="BNA907" s="34"/>
      <c r="BNH907" s="35"/>
      <c r="BNI907" s="34"/>
      <c r="BNP907" s="35"/>
      <c r="BNQ907" s="34"/>
      <c r="BNX907" s="35"/>
      <c r="BNY907" s="34"/>
      <c r="BOF907" s="35"/>
      <c r="BOG907" s="34"/>
      <c r="BON907" s="35"/>
      <c r="BOO907" s="34"/>
      <c r="BOV907" s="35"/>
      <c r="BOW907" s="34"/>
      <c r="BPD907" s="35"/>
      <c r="BPE907" s="34"/>
      <c r="BPL907" s="35"/>
      <c r="BPM907" s="34"/>
      <c r="BPT907" s="35"/>
      <c r="BPU907" s="34"/>
      <c r="BQB907" s="35"/>
      <c r="BQC907" s="34"/>
      <c r="BQJ907" s="35"/>
      <c r="BQK907" s="34"/>
      <c r="BQR907" s="35"/>
      <c r="BQS907" s="34"/>
      <c r="BQZ907" s="35"/>
      <c r="BRA907" s="34"/>
      <c r="BRH907" s="35"/>
      <c r="BRI907" s="34"/>
      <c r="BRP907" s="35"/>
      <c r="BRQ907" s="34"/>
      <c r="BRX907" s="35"/>
      <c r="BRY907" s="34"/>
      <c r="BSF907" s="35"/>
      <c r="BSG907" s="34"/>
      <c r="BSN907" s="35"/>
      <c r="BSO907" s="34"/>
      <c r="BSV907" s="35"/>
      <c r="BSW907" s="34"/>
      <c r="BTD907" s="35"/>
      <c r="BTE907" s="34"/>
      <c r="BTL907" s="35"/>
      <c r="BTM907" s="34"/>
      <c r="BTT907" s="35"/>
      <c r="BTU907" s="34"/>
      <c r="BUB907" s="35"/>
      <c r="BUC907" s="34"/>
      <c r="BUJ907" s="35"/>
      <c r="BUK907" s="34"/>
      <c r="BUR907" s="35"/>
      <c r="BUS907" s="34"/>
      <c r="BUZ907" s="35"/>
      <c r="BVA907" s="34"/>
      <c r="BVH907" s="35"/>
      <c r="BVI907" s="34"/>
      <c r="BVP907" s="35"/>
      <c r="BVQ907" s="34"/>
      <c r="BVX907" s="35"/>
      <c r="BVY907" s="34"/>
      <c r="BWF907" s="35"/>
      <c r="BWG907" s="34"/>
      <c r="BWN907" s="35"/>
      <c r="BWO907" s="34"/>
      <c r="BWV907" s="35"/>
      <c r="BWW907" s="34"/>
      <c r="BXD907" s="35"/>
      <c r="BXE907" s="34"/>
      <c r="BXL907" s="35"/>
      <c r="BXM907" s="34"/>
      <c r="BXT907" s="35"/>
      <c r="BXU907" s="34"/>
      <c r="BYB907" s="35"/>
      <c r="BYC907" s="34"/>
      <c r="BYJ907" s="35"/>
      <c r="BYK907" s="34"/>
      <c r="BYR907" s="35"/>
      <c r="BYS907" s="34"/>
      <c r="BYZ907" s="35"/>
      <c r="BZA907" s="34"/>
      <c r="BZH907" s="35"/>
      <c r="BZI907" s="34"/>
      <c r="BZP907" s="35"/>
      <c r="BZQ907" s="34"/>
      <c r="BZX907" s="35"/>
      <c r="BZY907" s="34"/>
      <c r="CAF907" s="35"/>
      <c r="CAG907" s="34"/>
      <c r="CAN907" s="35"/>
      <c r="CAO907" s="34"/>
      <c r="CAV907" s="35"/>
      <c r="CAW907" s="34"/>
      <c r="CBD907" s="35"/>
      <c r="CBE907" s="34"/>
      <c r="CBL907" s="35"/>
      <c r="CBM907" s="34"/>
      <c r="CBT907" s="35"/>
      <c r="CBU907" s="34"/>
      <c r="CCB907" s="35"/>
      <c r="CCC907" s="34"/>
      <c r="CCJ907" s="35"/>
      <c r="CCK907" s="34"/>
      <c r="CCR907" s="35"/>
      <c r="CCS907" s="34"/>
      <c r="CCZ907" s="35"/>
      <c r="CDA907" s="34"/>
      <c r="CDH907" s="35"/>
      <c r="CDI907" s="34"/>
      <c r="CDP907" s="35"/>
      <c r="CDQ907" s="34"/>
      <c r="CDX907" s="35"/>
      <c r="CDY907" s="34"/>
      <c r="CEF907" s="35"/>
      <c r="CEG907" s="34"/>
      <c r="CEN907" s="35"/>
      <c r="CEO907" s="34"/>
      <c r="CEV907" s="35"/>
      <c r="CEW907" s="34"/>
      <c r="CFD907" s="35"/>
      <c r="CFE907" s="34"/>
      <c r="CFL907" s="35"/>
      <c r="CFM907" s="34"/>
      <c r="CFT907" s="35"/>
      <c r="CFU907" s="34"/>
      <c r="CGB907" s="35"/>
      <c r="CGC907" s="34"/>
      <c r="CGJ907" s="35"/>
      <c r="CGK907" s="34"/>
      <c r="CGR907" s="35"/>
      <c r="CGS907" s="34"/>
      <c r="CGZ907" s="35"/>
      <c r="CHA907" s="34"/>
      <c r="CHH907" s="35"/>
      <c r="CHI907" s="34"/>
      <c r="CHP907" s="35"/>
      <c r="CHQ907" s="34"/>
      <c r="CHX907" s="35"/>
      <c r="CHY907" s="34"/>
      <c r="CIF907" s="35"/>
      <c r="CIG907" s="34"/>
      <c r="CIN907" s="35"/>
      <c r="CIO907" s="34"/>
      <c r="CIV907" s="35"/>
      <c r="CIW907" s="34"/>
      <c r="CJD907" s="35"/>
      <c r="CJE907" s="34"/>
      <c r="CJL907" s="35"/>
      <c r="CJM907" s="34"/>
      <c r="CJT907" s="35"/>
      <c r="CJU907" s="34"/>
      <c r="CKB907" s="35"/>
      <c r="CKC907" s="34"/>
      <c r="CKJ907" s="35"/>
      <c r="CKK907" s="34"/>
      <c r="CKR907" s="35"/>
      <c r="CKS907" s="34"/>
      <c r="CKZ907" s="35"/>
      <c r="CLA907" s="34"/>
      <c r="CLH907" s="35"/>
      <c r="CLI907" s="34"/>
      <c r="CLP907" s="35"/>
      <c r="CLQ907" s="34"/>
      <c r="CLX907" s="35"/>
      <c r="CLY907" s="34"/>
      <c r="CMF907" s="35"/>
      <c r="CMG907" s="34"/>
      <c r="CMN907" s="35"/>
      <c r="CMO907" s="34"/>
      <c r="CMV907" s="35"/>
      <c r="CMW907" s="34"/>
      <c r="CND907" s="35"/>
      <c r="CNE907" s="34"/>
      <c r="CNL907" s="35"/>
      <c r="CNM907" s="34"/>
      <c r="CNT907" s="35"/>
      <c r="CNU907" s="34"/>
      <c r="COB907" s="35"/>
      <c r="COC907" s="34"/>
      <c r="COJ907" s="35"/>
      <c r="COK907" s="34"/>
      <c r="COR907" s="35"/>
      <c r="COS907" s="34"/>
      <c r="COZ907" s="35"/>
      <c r="CPA907" s="34"/>
      <c r="CPH907" s="35"/>
      <c r="CPI907" s="34"/>
      <c r="CPP907" s="35"/>
      <c r="CPQ907" s="34"/>
      <c r="CPX907" s="35"/>
      <c r="CPY907" s="34"/>
      <c r="CQF907" s="35"/>
      <c r="CQG907" s="34"/>
      <c r="CQN907" s="35"/>
      <c r="CQO907" s="34"/>
      <c r="CQV907" s="35"/>
      <c r="CQW907" s="34"/>
      <c r="CRD907" s="35"/>
      <c r="CRE907" s="34"/>
      <c r="CRL907" s="35"/>
      <c r="CRM907" s="34"/>
      <c r="CRT907" s="35"/>
      <c r="CRU907" s="34"/>
      <c r="CSB907" s="35"/>
      <c r="CSC907" s="34"/>
      <c r="CSJ907" s="35"/>
      <c r="CSK907" s="34"/>
      <c r="CSR907" s="35"/>
      <c r="CSS907" s="34"/>
      <c r="CSZ907" s="35"/>
      <c r="CTA907" s="34"/>
      <c r="CTH907" s="35"/>
      <c r="CTI907" s="34"/>
      <c r="CTP907" s="35"/>
      <c r="CTQ907" s="34"/>
      <c r="CTX907" s="35"/>
      <c r="CTY907" s="34"/>
      <c r="CUF907" s="35"/>
      <c r="CUG907" s="34"/>
      <c r="CUN907" s="35"/>
      <c r="CUO907" s="34"/>
      <c r="CUV907" s="35"/>
      <c r="CUW907" s="34"/>
      <c r="CVD907" s="35"/>
      <c r="CVE907" s="34"/>
      <c r="CVL907" s="35"/>
      <c r="CVM907" s="34"/>
      <c r="CVT907" s="35"/>
      <c r="CVU907" s="34"/>
      <c r="CWB907" s="35"/>
      <c r="CWC907" s="34"/>
      <c r="CWJ907" s="35"/>
      <c r="CWK907" s="34"/>
      <c r="CWR907" s="35"/>
      <c r="CWS907" s="34"/>
      <c r="CWZ907" s="35"/>
      <c r="CXA907" s="34"/>
      <c r="CXH907" s="35"/>
      <c r="CXI907" s="34"/>
      <c r="CXP907" s="35"/>
      <c r="CXQ907" s="34"/>
      <c r="CXX907" s="35"/>
      <c r="CXY907" s="34"/>
      <c r="CYF907" s="35"/>
      <c r="CYG907" s="34"/>
      <c r="CYN907" s="35"/>
      <c r="CYO907" s="34"/>
      <c r="CYV907" s="35"/>
      <c r="CYW907" s="34"/>
      <c r="CZD907" s="35"/>
      <c r="CZE907" s="34"/>
      <c r="CZL907" s="35"/>
      <c r="CZM907" s="34"/>
      <c r="CZT907" s="35"/>
      <c r="CZU907" s="34"/>
      <c r="DAB907" s="35"/>
      <c r="DAC907" s="34"/>
      <c r="DAJ907" s="35"/>
      <c r="DAK907" s="34"/>
      <c r="DAR907" s="35"/>
      <c r="DAS907" s="34"/>
      <c r="DAZ907" s="35"/>
      <c r="DBA907" s="34"/>
      <c r="DBH907" s="35"/>
      <c r="DBI907" s="34"/>
      <c r="DBP907" s="35"/>
      <c r="DBQ907" s="34"/>
      <c r="DBX907" s="35"/>
      <c r="DBY907" s="34"/>
      <c r="DCF907" s="35"/>
      <c r="DCG907" s="34"/>
      <c r="DCN907" s="35"/>
      <c r="DCO907" s="34"/>
      <c r="DCV907" s="35"/>
      <c r="DCW907" s="34"/>
      <c r="DDD907" s="35"/>
      <c r="DDE907" s="34"/>
      <c r="DDL907" s="35"/>
      <c r="DDM907" s="34"/>
      <c r="DDT907" s="35"/>
      <c r="DDU907" s="34"/>
      <c r="DEB907" s="35"/>
      <c r="DEC907" s="34"/>
      <c r="DEJ907" s="35"/>
      <c r="DEK907" s="34"/>
      <c r="DER907" s="35"/>
      <c r="DES907" s="34"/>
      <c r="DEZ907" s="35"/>
      <c r="DFA907" s="34"/>
      <c r="DFH907" s="35"/>
      <c r="DFI907" s="34"/>
      <c r="DFP907" s="35"/>
      <c r="DFQ907" s="34"/>
      <c r="DFX907" s="35"/>
      <c r="DFY907" s="34"/>
      <c r="DGF907" s="35"/>
      <c r="DGG907" s="34"/>
      <c r="DGN907" s="35"/>
      <c r="DGO907" s="34"/>
      <c r="DGV907" s="35"/>
      <c r="DGW907" s="34"/>
      <c r="DHD907" s="35"/>
      <c r="DHE907" s="34"/>
      <c r="DHL907" s="35"/>
      <c r="DHM907" s="34"/>
      <c r="DHT907" s="35"/>
      <c r="DHU907" s="34"/>
      <c r="DIB907" s="35"/>
      <c r="DIC907" s="34"/>
      <c r="DIJ907" s="35"/>
      <c r="DIK907" s="34"/>
      <c r="DIR907" s="35"/>
      <c r="DIS907" s="34"/>
      <c r="DIZ907" s="35"/>
      <c r="DJA907" s="34"/>
      <c r="DJH907" s="35"/>
      <c r="DJI907" s="34"/>
      <c r="DJP907" s="35"/>
      <c r="DJQ907" s="34"/>
      <c r="DJX907" s="35"/>
      <c r="DJY907" s="34"/>
      <c r="DKF907" s="35"/>
      <c r="DKG907" s="34"/>
      <c r="DKN907" s="35"/>
      <c r="DKO907" s="34"/>
      <c r="DKV907" s="35"/>
      <c r="DKW907" s="34"/>
      <c r="DLD907" s="35"/>
      <c r="DLE907" s="34"/>
      <c r="DLL907" s="35"/>
      <c r="DLM907" s="34"/>
      <c r="DLT907" s="35"/>
      <c r="DLU907" s="34"/>
      <c r="DMB907" s="35"/>
      <c r="DMC907" s="34"/>
      <c r="DMJ907" s="35"/>
      <c r="DMK907" s="34"/>
      <c r="DMR907" s="35"/>
      <c r="DMS907" s="34"/>
      <c r="DMZ907" s="35"/>
      <c r="DNA907" s="34"/>
      <c r="DNH907" s="35"/>
      <c r="DNI907" s="34"/>
      <c r="DNP907" s="35"/>
      <c r="DNQ907" s="34"/>
      <c r="DNX907" s="35"/>
      <c r="DNY907" s="34"/>
      <c r="DOF907" s="35"/>
      <c r="DOG907" s="34"/>
      <c r="DON907" s="35"/>
      <c r="DOO907" s="34"/>
      <c r="DOV907" s="35"/>
      <c r="DOW907" s="34"/>
      <c r="DPD907" s="35"/>
      <c r="DPE907" s="34"/>
      <c r="DPL907" s="35"/>
      <c r="DPM907" s="34"/>
      <c r="DPT907" s="35"/>
      <c r="DPU907" s="34"/>
      <c r="DQB907" s="35"/>
      <c r="DQC907" s="34"/>
      <c r="DQJ907" s="35"/>
      <c r="DQK907" s="34"/>
      <c r="DQR907" s="35"/>
      <c r="DQS907" s="34"/>
      <c r="DQZ907" s="35"/>
      <c r="DRA907" s="34"/>
      <c r="DRH907" s="35"/>
      <c r="DRI907" s="34"/>
      <c r="DRP907" s="35"/>
      <c r="DRQ907" s="34"/>
      <c r="DRX907" s="35"/>
      <c r="DRY907" s="34"/>
      <c r="DSF907" s="35"/>
      <c r="DSG907" s="34"/>
      <c r="DSN907" s="35"/>
      <c r="DSO907" s="34"/>
      <c r="DSV907" s="35"/>
      <c r="DSW907" s="34"/>
      <c r="DTD907" s="35"/>
      <c r="DTE907" s="34"/>
      <c r="DTL907" s="35"/>
      <c r="DTM907" s="34"/>
      <c r="DTT907" s="35"/>
      <c r="DTU907" s="34"/>
      <c r="DUB907" s="35"/>
      <c r="DUC907" s="34"/>
      <c r="DUJ907" s="35"/>
      <c r="DUK907" s="34"/>
      <c r="DUR907" s="35"/>
      <c r="DUS907" s="34"/>
      <c r="DUZ907" s="35"/>
      <c r="DVA907" s="34"/>
      <c r="DVH907" s="35"/>
      <c r="DVI907" s="34"/>
      <c r="DVP907" s="35"/>
      <c r="DVQ907" s="34"/>
      <c r="DVX907" s="35"/>
      <c r="DVY907" s="34"/>
      <c r="DWF907" s="35"/>
      <c r="DWG907" s="34"/>
      <c r="DWN907" s="35"/>
      <c r="DWO907" s="34"/>
      <c r="DWV907" s="35"/>
      <c r="DWW907" s="34"/>
      <c r="DXD907" s="35"/>
      <c r="DXE907" s="34"/>
      <c r="DXL907" s="35"/>
      <c r="DXM907" s="34"/>
      <c r="DXT907" s="35"/>
      <c r="DXU907" s="34"/>
      <c r="DYB907" s="35"/>
      <c r="DYC907" s="34"/>
      <c r="DYJ907" s="35"/>
      <c r="DYK907" s="34"/>
      <c r="DYR907" s="35"/>
      <c r="DYS907" s="34"/>
      <c r="DYZ907" s="35"/>
      <c r="DZA907" s="34"/>
      <c r="DZH907" s="35"/>
      <c r="DZI907" s="34"/>
      <c r="DZP907" s="35"/>
      <c r="DZQ907" s="34"/>
      <c r="DZX907" s="35"/>
      <c r="DZY907" s="34"/>
      <c r="EAF907" s="35"/>
      <c r="EAG907" s="34"/>
      <c r="EAN907" s="35"/>
      <c r="EAO907" s="34"/>
      <c r="EAV907" s="35"/>
      <c r="EAW907" s="34"/>
      <c r="EBD907" s="35"/>
      <c r="EBE907" s="34"/>
      <c r="EBL907" s="35"/>
      <c r="EBM907" s="34"/>
      <c r="EBT907" s="35"/>
      <c r="EBU907" s="34"/>
      <c r="ECB907" s="35"/>
      <c r="ECC907" s="34"/>
      <c r="ECJ907" s="35"/>
      <c r="ECK907" s="34"/>
      <c r="ECR907" s="35"/>
      <c r="ECS907" s="34"/>
      <c r="ECZ907" s="35"/>
      <c r="EDA907" s="34"/>
      <c r="EDH907" s="35"/>
      <c r="EDI907" s="34"/>
      <c r="EDP907" s="35"/>
      <c r="EDQ907" s="34"/>
      <c r="EDX907" s="35"/>
      <c r="EDY907" s="34"/>
      <c r="EEF907" s="35"/>
      <c r="EEG907" s="34"/>
      <c r="EEN907" s="35"/>
      <c r="EEO907" s="34"/>
      <c r="EEV907" s="35"/>
      <c r="EEW907" s="34"/>
      <c r="EFD907" s="35"/>
      <c r="EFE907" s="34"/>
      <c r="EFL907" s="35"/>
      <c r="EFM907" s="34"/>
      <c r="EFT907" s="35"/>
      <c r="EFU907" s="34"/>
      <c r="EGB907" s="35"/>
      <c r="EGC907" s="34"/>
      <c r="EGJ907" s="35"/>
      <c r="EGK907" s="34"/>
      <c r="EGR907" s="35"/>
      <c r="EGS907" s="34"/>
      <c r="EGZ907" s="35"/>
      <c r="EHA907" s="34"/>
      <c r="EHH907" s="35"/>
      <c r="EHI907" s="34"/>
      <c r="EHP907" s="35"/>
      <c r="EHQ907" s="34"/>
      <c r="EHX907" s="35"/>
      <c r="EHY907" s="34"/>
      <c r="EIF907" s="35"/>
      <c r="EIG907" s="34"/>
      <c r="EIN907" s="35"/>
      <c r="EIO907" s="34"/>
      <c r="EIV907" s="35"/>
      <c r="EIW907" s="34"/>
      <c r="EJD907" s="35"/>
      <c r="EJE907" s="34"/>
      <c r="EJL907" s="35"/>
      <c r="EJM907" s="34"/>
      <c r="EJT907" s="35"/>
      <c r="EJU907" s="34"/>
      <c r="EKB907" s="35"/>
      <c r="EKC907" s="34"/>
      <c r="EKJ907" s="35"/>
      <c r="EKK907" s="34"/>
      <c r="EKR907" s="35"/>
      <c r="EKS907" s="34"/>
      <c r="EKZ907" s="35"/>
      <c r="ELA907" s="34"/>
      <c r="ELH907" s="35"/>
      <c r="ELI907" s="34"/>
      <c r="ELP907" s="35"/>
      <c r="ELQ907" s="34"/>
      <c r="ELX907" s="35"/>
      <c r="ELY907" s="34"/>
      <c r="EMF907" s="35"/>
      <c r="EMG907" s="34"/>
      <c r="EMN907" s="35"/>
      <c r="EMO907" s="34"/>
      <c r="EMV907" s="35"/>
      <c r="EMW907" s="34"/>
      <c r="END907" s="35"/>
      <c r="ENE907" s="34"/>
      <c r="ENL907" s="35"/>
      <c r="ENM907" s="34"/>
      <c r="ENT907" s="35"/>
      <c r="ENU907" s="34"/>
      <c r="EOB907" s="35"/>
      <c r="EOC907" s="34"/>
      <c r="EOJ907" s="35"/>
      <c r="EOK907" s="34"/>
      <c r="EOR907" s="35"/>
      <c r="EOS907" s="34"/>
      <c r="EOZ907" s="35"/>
      <c r="EPA907" s="34"/>
      <c r="EPH907" s="35"/>
      <c r="EPI907" s="34"/>
      <c r="EPP907" s="35"/>
      <c r="EPQ907" s="34"/>
      <c r="EPX907" s="35"/>
      <c r="EPY907" s="34"/>
      <c r="EQF907" s="35"/>
      <c r="EQG907" s="34"/>
      <c r="EQN907" s="35"/>
      <c r="EQO907" s="34"/>
      <c r="EQV907" s="35"/>
      <c r="EQW907" s="34"/>
      <c r="ERD907" s="35"/>
      <c r="ERE907" s="34"/>
      <c r="ERL907" s="35"/>
      <c r="ERM907" s="34"/>
      <c r="ERT907" s="35"/>
      <c r="ERU907" s="34"/>
      <c r="ESB907" s="35"/>
      <c r="ESC907" s="34"/>
      <c r="ESJ907" s="35"/>
      <c r="ESK907" s="34"/>
      <c r="ESR907" s="35"/>
      <c r="ESS907" s="34"/>
      <c r="ESZ907" s="35"/>
      <c r="ETA907" s="34"/>
      <c r="ETH907" s="35"/>
      <c r="ETI907" s="34"/>
      <c r="ETP907" s="35"/>
      <c r="ETQ907" s="34"/>
      <c r="ETX907" s="35"/>
      <c r="ETY907" s="34"/>
      <c r="EUF907" s="35"/>
      <c r="EUG907" s="34"/>
      <c r="EUN907" s="35"/>
      <c r="EUO907" s="34"/>
      <c r="EUV907" s="35"/>
      <c r="EUW907" s="34"/>
      <c r="EVD907" s="35"/>
      <c r="EVE907" s="34"/>
      <c r="EVL907" s="35"/>
      <c r="EVM907" s="34"/>
      <c r="EVT907" s="35"/>
      <c r="EVU907" s="34"/>
      <c r="EWB907" s="35"/>
      <c r="EWC907" s="34"/>
      <c r="EWJ907" s="35"/>
      <c r="EWK907" s="34"/>
      <c r="EWR907" s="35"/>
      <c r="EWS907" s="34"/>
      <c r="EWZ907" s="35"/>
      <c r="EXA907" s="34"/>
      <c r="EXH907" s="35"/>
      <c r="EXI907" s="34"/>
      <c r="EXP907" s="35"/>
      <c r="EXQ907" s="34"/>
      <c r="EXX907" s="35"/>
      <c r="EXY907" s="34"/>
      <c r="EYF907" s="35"/>
      <c r="EYG907" s="34"/>
      <c r="EYN907" s="35"/>
      <c r="EYO907" s="34"/>
      <c r="EYV907" s="35"/>
      <c r="EYW907" s="34"/>
      <c r="EZD907" s="35"/>
      <c r="EZE907" s="34"/>
      <c r="EZL907" s="35"/>
      <c r="EZM907" s="34"/>
      <c r="EZT907" s="35"/>
      <c r="EZU907" s="34"/>
      <c r="FAB907" s="35"/>
      <c r="FAC907" s="34"/>
      <c r="FAJ907" s="35"/>
      <c r="FAK907" s="34"/>
      <c r="FAR907" s="35"/>
      <c r="FAS907" s="34"/>
      <c r="FAZ907" s="35"/>
      <c r="FBA907" s="34"/>
      <c r="FBH907" s="35"/>
      <c r="FBI907" s="34"/>
      <c r="FBP907" s="35"/>
      <c r="FBQ907" s="34"/>
      <c r="FBX907" s="35"/>
      <c r="FBY907" s="34"/>
      <c r="FCF907" s="35"/>
      <c r="FCG907" s="34"/>
      <c r="FCN907" s="35"/>
      <c r="FCO907" s="34"/>
      <c r="FCV907" s="35"/>
      <c r="FCW907" s="34"/>
      <c r="FDD907" s="35"/>
      <c r="FDE907" s="34"/>
      <c r="FDL907" s="35"/>
      <c r="FDM907" s="34"/>
      <c r="FDT907" s="35"/>
      <c r="FDU907" s="34"/>
      <c r="FEB907" s="35"/>
      <c r="FEC907" s="34"/>
      <c r="FEJ907" s="35"/>
      <c r="FEK907" s="34"/>
      <c r="FER907" s="35"/>
      <c r="FES907" s="34"/>
      <c r="FEZ907" s="35"/>
      <c r="FFA907" s="34"/>
      <c r="FFH907" s="35"/>
      <c r="FFI907" s="34"/>
      <c r="FFP907" s="35"/>
      <c r="FFQ907" s="34"/>
      <c r="FFX907" s="35"/>
      <c r="FFY907" s="34"/>
      <c r="FGF907" s="35"/>
      <c r="FGG907" s="34"/>
      <c r="FGN907" s="35"/>
      <c r="FGO907" s="34"/>
      <c r="FGV907" s="35"/>
      <c r="FGW907" s="34"/>
      <c r="FHD907" s="35"/>
      <c r="FHE907" s="34"/>
      <c r="FHL907" s="35"/>
      <c r="FHM907" s="34"/>
      <c r="FHT907" s="35"/>
      <c r="FHU907" s="34"/>
      <c r="FIB907" s="35"/>
      <c r="FIC907" s="34"/>
      <c r="FIJ907" s="35"/>
      <c r="FIK907" s="34"/>
      <c r="FIR907" s="35"/>
      <c r="FIS907" s="34"/>
      <c r="FIZ907" s="35"/>
      <c r="FJA907" s="34"/>
      <c r="FJH907" s="35"/>
      <c r="FJI907" s="34"/>
      <c r="FJP907" s="35"/>
      <c r="FJQ907" s="34"/>
      <c r="FJX907" s="35"/>
      <c r="FJY907" s="34"/>
      <c r="FKF907" s="35"/>
      <c r="FKG907" s="34"/>
      <c r="FKN907" s="35"/>
      <c r="FKO907" s="34"/>
      <c r="FKV907" s="35"/>
      <c r="FKW907" s="34"/>
      <c r="FLD907" s="35"/>
      <c r="FLE907" s="34"/>
      <c r="FLL907" s="35"/>
      <c r="FLM907" s="34"/>
      <c r="FLT907" s="35"/>
      <c r="FLU907" s="34"/>
      <c r="FMB907" s="35"/>
      <c r="FMC907" s="34"/>
      <c r="FMJ907" s="35"/>
      <c r="FMK907" s="34"/>
      <c r="FMR907" s="35"/>
      <c r="FMS907" s="34"/>
      <c r="FMZ907" s="35"/>
      <c r="FNA907" s="34"/>
      <c r="FNH907" s="35"/>
      <c r="FNI907" s="34"/>
      <c r="FNP907" s="35"/>
      <c r="FNQ907" s="34"/>
      <c r="FNX907" s="35"/>
      <c r="FNY907" s="34"/>
      <c r="FOF907" s="35"/>
      <c r="FOG907" s="34"/>
      <c r="FON907" s="35"/>
      <c r="FOO907" s="34"/>
      <c r="FOV907" s="35"/>
      <c r="FOW907" s="34"/>
      <c r="FPD907" s="35"/>
      <c r="FPE907" s="34"/>
      <c r="FPL907" s="35"/>
      <c r="FPM907" s="34"/>
      <c r="FPT907" s="35"/>
      <c r="FPU907" s="34"/>
      <c r="FQB907" s="35"/>
      <c r="FQC907" s="34"/>
      <c r="FQJ907" s="35"/>
      <c r="FQK907" s="34"/>
      <c r="FQR907" s="35"/>
      <c r="FQS907" s="34"/>
      <c r="FQZ907" s="35"/>
      <c r="FRA907" s="34"/>
      <c r="FRH907" s="35"/>
      <c r="FRI907" s="34"/>
      <c r="FRP907" s="35"/>
      <c r="FRQ907" s="34"/>
      <c r="FRX907" s="35"/>
      <c r="FRY907" s="34"/>
      <c r="FSF907" s="35"/>
      <c r="FSG907" s="34"/>
      <c r="FSN907" s="35"/>
      <c r="FSO907" s="34"/>
      <c r="FSV907" s="35"/>
      <c r="FSW907" s="34"/>
      <c r="FTD907" s="35"/>
      <c r="FTE907" s="34"/>
      <c r="FTL907" s="35"/>
      <c r="FTM907" s="34"/>
      <c r="FTT907" s="35"/>
      <c r="FTU907" s="34"/>
      <c r="FUB907" s="35"/>
      <c r="FUC907" s="34"/>
      <c r="FUJ907" s="35"/>
      <c r="FUK907" s="34"/>
      <c r="FUR907" s="35"/>
      <c r="FUS907" s="34"/>
      <c r="FUZ907" s="35"/>
      <c r="FVA907" s="34"/>
      <c r="FVH907" s="35"/>
      <c r="FVI907" s="34"/>
      <c r="FVP907" s="35"/>
      <c r="FVQ907" s="34"/>
      <c r="FVX907" s="35"/>
      <c r="FVY907" s="34"/>
      <c r="FWF907" s="35"/>
      <c r="FWG907" s="34"/>
      <c r="FWN907" s="35"/>
      <c r="FWO907" s="34"/>
      <c r="FWV907" s="35"/>
      <c r="FWW907" s="34"/>
      <c r="FXD907" s="35"/>
      <c r="FXE907" s="34"/>
      <c r="FXL907" s="35"/>
      <c r="FXM907" s="34"/>
      <c r="FXT907" s="35"/>
      <c r="FXU907" s="34"/>
      <c r="FYB907" s="35"/>
      <c r="FYC907" s="34"/>
      <c r="FYJ907" s="35"/>
      <c r="FYK907" s="34"/>
      <c r="FYR907" s="35"/>
      <c r="FYS907" s="34"/>
      <c r="FYZ907" s="35"/>
      <c r="FZA907" s="34"/>
      <c r="FZH907" s="35"/>
      <c r="FZI907" s="34"/>
      <c r="FZP907" s="35"/>
      <c r="FZQ907" s="34"/>
      <c r="FZX907" s="35"/>
      <c r="FZY907" s="34"/>
      <c r="GAF907" s="35"/>
      <c r="GAG907" s="34"/>
      <c r="GAN907" s="35"/>
      <c r="GAO907" s="34"/>
      <c r="GAV907" s="35"/>
      <c r="GAW907" s="34"/>
      <c r="GBD907" s="35"/>
      <c r="GBE907" s="34"/>
      <c r="GBL907" s="35"/>
      <c r="GBM907" s="34"/>
      <c r="GBT907" s="35"/>
      <c r="GBU907" s="34"/>
      <c r="GCB907" s="35"/>
      <c r="GCC907" s="34"/>
      <c r="GCJ907" s="35"/>
      <c r="GCK907" s="34"/>
      <c r="GCR907" s="35"/>
      <c r="GCS907" s="34"/>
      <c r="GCZ907" s="35"/>
      <c r="GDA907" s="34"/>
      <c r="GDH907" s="35"/>
      <c r="GDI907" s="34"/>
      <c r="GDP907" s="35"/>
      <c r="GDQ907" s="34"/>
      <c r="GDX907" s="35"/>
      <c r="GDY907" s="34"/>
      <c r="GEF907" s="35"/>
      <c r="GEG907" s="34"/>
      <c r="GEN907" s="35"/>
      <c r="GEO907" s="34"/>
      <c r="GEV907" s="35"/>
      <c r="GEW907" s="34"/>
      <c r="GFD907" s="35"/>
      <c r="GFE907" s="34"/>
      <c r="GFL907" s="35"/>
      <c r="GFM907" s="34"/>
      <c r="GFT907" s="35"/>
      <c r="GFU907" s="34"/>
      <c r="GGB907" s="35"/>
      <c r="GGC907" s="34"/>
      <c r="GGJ907" s="35"/>
      <c r="GGK907" s="34"/>
      <c r="GGR907" s="35"/>
      <c r="GGS907" s="34"/>
      <c r="GGZ907" s="35"/>
      <c r="GHA907" s="34"/>
      <c r="GHH907" s="35"/>
      <c r="GHI907" s="34"/>
      <c r="GHP907" s="35"/>
      <c r="GHQ907" s="34"/>
      <c r="GHX907" s="35"/>
      <c r="GHY907" s="34"/>
      <c r="GIF907" s="35"/>
      <c r="GIG907" s="34"/>
      <c r="GIN907" s="35"/>
      <c r="GIO907" s="34"/>
      <c r="GIV907" s="35"/>
      <c r="GIW907" s="34"/>
      <c r="GJD907" s="35"/>
      <c r="GJE907" s="34"/>
      <c r="GJL907" s="35"/>
      <c r="GJM907" s="34"/>
      <c r="GJT907" s="35"/>
      <c r="GJU907" s="34"/>
      <c r="GKB907" s="35"/>
      <c r="GKC907" s="34"/>
      <c r="GKJ907" s="35"/>
      <c r="GKK907" s="34"/>
      <c r="GKR907" s="35"/>
      <c r="GKS907" s="34"/>
      <c r="GKZ907" s="35"/>
      <c r="GLA907" s="34"/>
      <c r="GLH907" s="35"/>
      <c r="GLI907" s="34"/>
      <c r="GLP907" s="35"/>
      <c r="GLQ907" s="34"/>
      <c r="GLX907" s="35"/>
      <c r="GLY907" s="34"/>
      <c r="GMF907" s="35"/>
      <c r="GMG907" s="34"/>
      <c r="GMN907" s="35"/>
      <c r="GMO907" s="34"/>
      <c r="GMV907" s="35"/>
      <c r="GMW907" s="34"/>
      <c r="GND907" s="35"/>
      <c r="GNE907" s="34"/>
      <c r="GNL907" s="35"/>
      <c r="GNM907" s="34"/>
      <c r="GNT907" s="35"/>
      <c r="GNU907" s="34"/>
      <c r="GOB907" s="35"/>
      <c r="GOC907" s="34"/>
      <c r="GOJ907" s="35"/>
      <c r="GOK907" s="34"/>
      <c r="GOR907" s="35"/>
      <c r="GOS907" s="34"/>
      <c r="GOZ907" s="35"/>
      <c r="GPA907" s="34"/>
      <c r="GPH907" s="35"/>
      <c r="GPI907" s="34"/>
      <c r="GPP907" s="35"/>
      <c r="GPQ907" s="34"/>
      <c r="GPX907" s="35"/>
      <c r="GPY907" s="34"/>
      <c r="GQF907" s="35"/>
      <c r="GQG907" s="34"/>
      <c r="GQN907" s="35"/>
      <c r="GQO907" s="34"/>
      <c r="GQV907" s="35"/>
      <c r="GQW907" s="34"/>
      <c r="GRD907" s="35"/>
      <c r="GRE907" s="34"/>
      <c r="GRL907" s="35"/>
      <c r="GRM907" s="34"/>
      <c r="GRT907" s="35"/>
      <c r="GRU907" s="34"/>
      <c r="GSB907" s="35"/>
      <c r="GSC907" s="34"/>
      <c r="GSJ907" s="35"/>
      <c r="GSK907" s="34"/>
      <c r="GSR907" s="35"/>
      <c r="GSS907" s="34"/>
      <c r="GSZ907" s="35"/>
      <c r="GTA907" s="34"/>
      <c r="GTH907" s="35"/>
      <c r="GTI907" s="34"/>
      <c r="GTP907" s="35"/>
      <c r="GTQ907" s="34"/>
      <c r="GTX907" s="35"/>
      <c r="GTY907" s="34"/>
      <c r="GUF907" s="35"/>
      <c r="GUG907" s="34"/>
      <c r="GUN907" s="35"/>
      <c r="GUO907" s="34"/>
      <c r="GUV907" s="35"/>
      <c r="GUW907" s="34"/>
      <c r="GVD907" s="35"/>
      <c r="GVE907" s="34"/>
      <c r="GVL907" s="35"/>
      <c r="GVM907" s="34"/>
      <c r="GVT907" s="35"/>
      <c r="GVU907" s="34"/>
      <c r="GWB907" s="35"/>
      <c r="GWC907" s="34"/>
      <c r="GWJ907" s="35"/>
      <c r="GWK907" s="34"/>
      <c r="GWR907" s="35"/>
      <c r="GWS907" s="34"/>
      <c r="GWZ907" s="35"/>
      <c r="GXA907" s="34"/>
      <c r="GXH907" s="35"/>
      <c r="GXI907" s="34"/>
      <c r="GXP907" s="35"/>
      <c r="GXQ907" s="34"/>
      <c r="GXX907" s="35"/>
      <c r="GXY907" s="34"/>
      <c r="GYF907" s="35"/>
      <c r="GYG907" s="34"/>
      <c r="GYN907" s="35"/>
      <c r="GYO907" s="34"/>
      <c r="GYV907" s="35"/>
      <c r="GYW907" s="34"/>
      <c r="GZD907" s="35"/>
      <c r="GZE907" s="34"/>
      <c r="GZL907" s="35"/>
      <c r="GZM907" s="34"/>
      <c r="GZT907" s="35"/>
      <c r="GZU907" s="34"/>
      <c r="HAB907" s="35"/>
      <c r="HAC907" s="34"/>
      <c r="HAJ907" s="35"/>
      <c r="HAK907" s="34"/>
      <c r="HAR907" s="35"/>
      <c r="HAS907" s="34"/>
      <c r="HAZ907" s="35"/>
      <c r="HBA907" s="34"/>
      <c r="HBH907" s="35"/>
      <c r="HBI907" s="34"/>
      <c r="HBP907" s="35"/>
      <c r="HBQ907" s="34"/>
      <c r="HBX907" s="35"/>
      <c r="HBY907" s="34"/>
      <c r="HCF907" s="35"/>
      <c r="HCG907" s="34"/>
      <c r="HCN907" s="35"/>
      <c r="HCO907" s="34"/>
      <c r="HCV907" s="35"/>
      <c r="HCW907" s="34"/>
      <c r="HDD907" s="35"/>
      <c r="HDE907" s="34"/>
      <c r="HDL907" s="35"/>
      <c r="HDM907" s="34"/>
      <c r="HDT907" s="35"/>
      <c r="HDU907" s="34"/>
      <c r="HEB907" s="35"/>
      <c r="HEC907" s="34"/>
      <c r="HEJ907" s="35"/>
      <c r="HEK907" s="34"/>
      <c r="HER907" s="35"/>
      <c r="HES907" s="34"/>
      <c r="HEZ907" s="35"/>
      <c r="HFA907" s="34"/>
      <c r="HFH907" s="35"/>
      <c r="HFI907" s="34"/>
      <c r="HFP907" s="35"/>
      <c r="HFQ907" s="34"/>
      <c r="HFX907" s="35"/>
      <c r="HFY907" s="34"/>
      <c r="HGF907" s="35"/>
      <c r="HGG907" s="34"/>
      <c r="HGN907" s="35"/>
      <c r="HGO907" s="34"/>
      <c r="HGV907" s="35"/>
      <c r="HGW907" s="34"/>
      <c r="HHD907" s="35"/>
      <c r="HHE907" s="34"/>
      <c r="HHL907" s="35"/>
      <c r="HHM907" s="34"/>
      <c r="HHT907" s="35"/>
      <c r="HHU907" s="34"/>
      <c r="HIB907" s="35"/>
      <c r="HIC907" s="34"/>
      <c r="HIJ907" s="35"/>
      <c r="HIK907" s="34"/>
      <c r="HIR907" s="35"/>
      <c r="HIS907" s="34"/>
      <c r="HIZ907" s="35"/>
      <c r="HJA907" s="34"/>
      <c r="HJH907" s="35"/>
      <c r="HJI907" s="34"/>
      <c r="HJP907" s="35"/>
      <c r="HJQ907" s="34"/>
      <c r="HJX907" s="35"/>
      <c r="HJY907" s="34"/>
      <c r="HKF907" s="35"/>
      <c r="HKG907" s="34"/>
      <c r="HKN907" s="35"/>
      <c r="HKO907" s="34"/>
      <c r="HKV907" s="35"/>
      <c r="HKW907" s="34"/>
      <c r="HLD907" s="35"/>
      <c r="HLE907" s="34"/>
      <c r="HLL907" s="35"/>
      <c r="HLM907" s="34"/>
      <c r="HLT907" s="35"/>
      <c r="HLU907" s="34"/>
      <c r="HMB907" s="35"/>
      <c r="HMC907" s="34"/>
      <c r="HMJ907" s="35"/>
      <c r="HMK907" s="34"/>
      <c r="HMR907" s="35"/>
      <c r="HMS907" s="34"/>
      <c r="HMZ907" s="35"/>
      <c r="HNA907" s="34"/>
      <c r="HNH907" s="35"/>
      <c r="HNI907" s="34"/>
      <c r="HNP907" s="35"/>
      <c r="HNQ907" s="34"/>
      <c r="HNX907" s="35"/>
      <c r="HNY907" s="34"/>
      <c r="HOF907" s="35"/>
      <c r="HOG907" s="34"/>
      <c r="HON907" s="35"/>
      <c r="HOO907" s="34"/>
      <c r="HOV907" s="35"/>
      <c r="HOW907" s="34"/>
      <c r="HPD907" s="35"/>
      <c r="HPE907" s="34"/>
      <c r="HPL907" s="35"/>
      <c r="HPM907" s="34"/>
      <c r="HPT907" s="35"/>
      <c r="HPU907" s="34"/>
      <c r="HQB907" s="35"/>
      <c r="HQC907" s="34"/>
      <c r="HQJ907" s="35"/>
      <c r="HQK907" s="34"/>
      <c r="HQR907" s="35"/>
      <c r="HQS907" s="34"/>
      <c r="HQZ907" s="35"/>
      <c r="HRA907" s="34"/>
      <c r="HRH907" s="35"/>
      <c r="HRI907" s="34"/>
      <c r="HRP907" s="35"/>
      <c r="HRQ907" s="34"/>
      <c r="HRX907" s="35"/>
      <c r="HRY907" s="34"/>
      <c r="HSF907" s="35"/>
      <c r="HSG907" s="34"/>
      <c r="HSN907" s="35"/>
      <c r="HSO907" s="34"/>
      <c r="HSV907" s="35"/>
      <c r="HSW907" s="34"/>
      <c r="HTD907" s="35"/>
      <c r="HTE907" s="34"/>
      <c r="HTL907" s="35"/>
      <c r="HTM907" s="34"/>
      <c r="HTT907" s="35"/>
      <c r="HTU907" s="34"/>
      <c r="HUB907" s="35"/>
      <c r="HUC907" s="34"/>
      <c r="HUJ907" s="35"/>
      <c r="HUK907" s="34"/>
      <c r="HUR907" s="35"/>
      <c r="HUS907" s="34"/>
      <c r="HUZ907" s="35"/>
      <c r="HVA907" s="34"/>
      <c r="HVH907" s="35"/>
      <c r="HVI907" s="34"/>
      <c r="HVP907" s="35"/>
      <c r="HVQ907" s="34"/>
      <c r="HVX907" s="35"/>
      <c r="HVY907" s="34"/>
      <c r="HWF907" s="35"/>
      <c r="HWG907" s="34"/>
      <c r="HWN907" s="35"/>
      <c r="HWO907" s="34"/>
      <c r="HWV907" s="35"/>
      <c r="HWW907" s="34"/>
      <c r="HXD907" s="35"/>
      <c r="HXE907" s="34"/>
      <c r="HXL907" s="35"/>
      <c r="HXM907" s="34"/>
      <c r="HXT907" s="35"/>
      <c r="HXU907" s="34"/>
      <c r="HYB907" s="35"/>
      <c r="HYC907" s="34"/>
      <c r="HYJ907" s="35"/>
      <c r="HYK907" s="34"/>
      <c r="HYR907" s="35"/>
      <c r="HYS907" s="34"/>
      <c r="HYZ907" s="35"/>
      <c r="HZA907" s="34"/>
      <c r="HZH907" s="35"/>
      <c r="HZI907" s="34"/>
      <c r="HZP907" s="35"/>
      <c r="HZQ907" s="34"/>
      <c r="HZX907" s="35"/>
      <c r="HZY907" s="34"/>
      <c r="IAF907" s="35"/>
      <c r="IAG907" s="34"/>
      <c r="IAN907" s="35"/>
      <c r="IAO907" s="34"/>
      <c r="IAV907" s="35"/>
      <c r="IAW907" s="34"/>
      <c r="IBD907" s="35"/>
      <c r="IBE907" s="34"/>
      <c r="IBL907" s="35"/>
      <c r="IBM907" s="34"/>
      <c r="IBT907" s="35"/>
      <c r="IBU907" s="34"/>
      <c r="ICB907" s="35"/>
      <c r="ICC907" s="34"/>
      <c r="ICJ907" s="35"/>
      <c r="ICK907" s="34"/>
      <c r="ICR907" s="35"/>
      <c r="ICS907" s="34"/>
      <c r="ICZ907" s="35"/>
      <c r="IDA907" s="34"/>
      <c r="IDH907" s="35"/>
      <c r="IDI907" s="34"/>
      <c r="IDP907" s="35"/>
      <c r="IDQ907" s="34"/>
      <c r="IDX907" s="35"/>
      <c r="IDY907" s="34"/>
      <c r="IEF907" s="35"/>
      <c r="IEG907" s="34"/>
      <c r="IEN907" s="35"/>
      <c r="IEO907" s="34"/>
      <c r="IEV907" s="35"/>
      <c r="IEW907" s="34"/>
      <c r="IFD907" s="35"/>
      <c r="IFE907" s="34"/>
      <c r="IFL907" s="35"/>
      <c r="IFM907" s="34"/>
      <c r="IFT907" s="35"/>
      <c r="IFU907" s="34"/>
      <c r="IGB907" s="35"/>
      <c r="IGC907" s="34"/>
      <c r="IGJ907" s="35"/>
      <c r="IGK907" s="34"/>
      <c r="IGR907" s="35"/>
      <c r="IGS907" s="34"/>
      <c r="IGZ907" s="35"/>
      <c r="IHA907" s="34"/>
      <c r="IHH907" s="35"/>
      <c r="IHI907" s="34"/>
      <c r="IHP907" s="35"/>
      <c r="IHQ907" s="34"/>
      <c r="IHX907" s="35"/>
      <c r="IHY907" s="34"/>
      <c r="IIF907" s="35"/>
      <c r="IIG907" s="34"/>
      <c r="IIN907" s="35"/>
      <c r="IIO907" s="34"/>
      <c r="IIV907" s="35"/>
      <c r="IIW907" s="34"/>
      <c r="IJD907" s="35"/>
      <c r="IJE907" s="34"/>
      <c r="IJL907" s="35"/>
      <c r="IJM907" s="34"/>
      <c r="IJT907" s="35"/>
      <c r="IJU907" s="34"/>
      <c r="IKB907" s="35"/>
      <c r="IKC907" s="34"/>
      <c r="IKJ907" s="35"/>
      <c r="IKK907" s="34"/>
      <c r="IKR907" s="35"/>
      <c r="IKS907" s="34"/>
      <c r="IKZ907" s="35"/>
      <c r="ILA907" s="34"/>
      <c r="ILH907" s="35"/>
      <c r="ILI907" s="34"/>
      <c r="ILP907" s="35"/>
      <c r="ILQ907" s="34"/>
      <c r="ILX907" s="35"/>
      <c r="ILY907" s="34"/>
      <c r="IMF907" s="35"/>
      <c r="IMG907" s="34"/>
      <c r="IMN907" s="35"/>
      <c r="IMO907" s="34"/>
      <c r="IMV907" s="35"/>
      <c r="IMW907" s="34"/>
      <c r="IND907" s="35"/>
      <c r="INE907" s="34"/>
      <c r="INL907" s="35"/>
      <c r="INM907" s="34"/>
      <c r="INT907" s="35"/>
      <c r="INU907" s="34"/>
      <c r="IOB907" s="35"/>
      <c r="IOC907" s="34"/>
      <c r="IOJ907" s="35"/>
      <c r="IOK907" s="34"/>
      <c r="IOR907" s="35"/>
      <c r="IOS907" s="34"/>
      <c r="IOZ907" s="35"/>
      <c r="IPA907" s="34"/>
      <c r="IPH907" s="35"/>
      <c r="IPI907" s="34"/>
      <c r="IPP907" s="35"/>
      <c r="IPQ907" s="34"/>
      <c r="IPX907" s="35"/>
      <c r="IPY907" s="34"/>
      <c r="IQF907" s="35"/>
      <c r="IQG907" s="34"/>
      <c r="IQN907" s="35"/>
      <c r="IQO907" s="34"/>
      <c r="IQV907" s="35"/>
      <c r="IQW907" s="34"/>
      <c r="IRD907" s="35"/>
      <c r="IRE907" s="34"/>
      <c r="IRL907" s="35"/>
      <c r="IRM907" s="34"/>
      <c r="IRT907" s="35"/>
      <c r="IRU907" s="34"/>
      <c r="ISB907" s="35"/>
      <c r="ISC907" s="34"/>
      <c r="ISJ907" s="35"/>
      <c r="ISK907" s="34"/>
      <c r="ISR907" s="35"/>
      <c r="ISS907" s="34"/>
      <c r="ISZ907" s="35"/>
      <c r="ITA907" s="34"/>
      <c r="ITH907" s="35"/>
      <c r="ITI907" s="34"/>
      <c r="ITP907" s="35"/>
      <c r="ITQ907" s="34"/>
      <c r="ITX907" s="35"/>
      <c r="ITY907" s="34"/>
      <c r="IUF907" s="35"/>
      <c r="IUG907" s="34"/>
      <c r="IUN907" s="35"/>
      <c r="IUO907" s="34"/>
      <c r="IUV907" s="35"/>
      <c r="IUW907" s="34"/>
      <c r="IVD907" s="35"/>
      <c r="IVE907" s="34"/>
      <c r="IVL907" s="35"/>
      <c r="IVM907" s="34"/>
      <c r="IVT907" s="35"/>
      <c r="IVU907" s="34"/>
      <c r="IWB907" s="35"/>
      <c r="IWC907" s="34"/>
      <c r="IWJ907" s="35"/>
      <c r="IWK907" s="34"/>
      <c r="IWR907" s="35"/>
      <c r="IWS907" s="34"/>
      <c r="IWZ907" s="35"/>
      <c r="IXA907" s="34"/>
      <c r="IXH907" s="35"/>
      <c r="IXI907" s="34"/>
      <c r="IXP907" s="35"/>
      <c r="IXQ907" s="34"/>
      <c r="IXX907" s="35"/>
      <c r="IXY907" s="34"/>
      <c r="IYF907" s="35"/>
      <c r="IYG907" s="34"/>
      <c r="IYN907" s="35"/>
      <c r="IYO907" s="34"/>
      <c r="IYV907" s="35"/>
      <c r="IYW907" s="34"/>
      <c r="IZD907" s="35"/>
      <c r="IZE907" s="34"/>
      <c r="IZL907" s="35"/>
      <c r="IZM907" s="34"/>
      <c r="IZT907" s="35"/>
      <c r="IZU907" s="34"/>
      <c r="JAB907" s="35"/>
      <c r="JAC907" s="34"/>
      <c r="JAJ907" s="35"/>
      <c r="JAK907" s="34"/>
      <c r="JAR907" s="35"/>
      <c r="JAS907" s="34"/>
      <c r="JAZ907" s="35"/>
      <c r="JBA907" s="34"/>
      <c r="JBH907" s="35"/>
      <c r="JBI907" s="34"/>
      <c r="JBP907" s="35"/>
      <c r="JBQ907" s="34"/>
      <c r="JBX907" s="35"/>
      <c r="JBY907" s="34"/>
      <c r="JCF907" s="35"/>
      <c r="JCG907" s="34"/>
      <c r="JCN907" s="35"/>
      <c r="JCO907" s="34"/>
      <c r="JCV907" s="35"/>
      <c r="JCW907" s="34"/>
      <c r="JDD907" s="35"/>
      <c r="JDE907" s="34"/>
      <c r="JDL907" s="35"/>
      <c r="JDM907" s="34"/>
      <c r="JDT907" s="35"/>
      <c r="JDU907" s="34"/>
      <c r="JEB907" s="35"/>
      <c r="JEC907" s="34"/>
      <c r="JEJ907" s="35"/>
      <c r="JEK907" s="34"/>
      <c r="JER907" s="35"/>
      <c r="JES907" s="34"/>
      <c r="JEZ907" s="35"/>
      <c r="JFA907" s="34"/>
      <c r="JFH907" s="35"/>
      <c r="JFI907" s="34"/>
      <c r="JFP907" s="35"/>
      <c r="JFQ907" s="34"/>
      <c r="JFX907" s="35"/>
      <c r="JFY907" s="34"/>
      <c r="JGF907" s="35"/>
      <c r="JGG907" s="34"/>
      <c r="JGN907" s="35"/>
      <c r="JGO907" s="34"/>
      <c r="JGV907" s="35"/>
      <c r="JGW907" s="34"/>
      <c r="JHD907" s="35"/>
      <c r="JHE907" s="34"/>
      <c r="JHL907" s="35"/>
      <c r="JHM907" s="34"/>
      <c r="JHT907" s="35"/>
      <c r="JHU907" s="34"/>
      <c r="JIB907" s="35"/>
      <c r="JIC907" s="34"/>
      <c r="JIJ907" s="35"/>
      <c r="JIK907" s="34"/>
      <c r="JIR907" s="35"/>
      <c r="JIS907" s="34"/>
      <c r="JIZ907" s="35"/>
      <c r="JJA907" s="34"/>
      <c r="JJH907" s="35"/>
      <c r="JJI907" s="34"/>
      <c r="JJP907" s="35"/>
      <c r="JJQ907" s="34"/>
      <c r="JJX907" s="35"/>
      <c r="JJY907" s="34"/>
      <c r="JKF907" s="35"/>
      <c r="JKG907" s="34"/>
      <c r="JKN907" s="35"/>
      <c r="JKO907" s="34"/>
      <c r="JKV907" s="35"/>
      <c r="JKW907" s="34"/>
      <c r="JLD907" s="35"/>
      <c r="JLE907" s="34"/>
      <c r="JLL907" s="35"/>
      <c r="JLM907" s="34"/>
      <c r="JLT907" s="35"/>
      <c r="JLU907" s="34"/>
      <c r="JMB907" s="35"/>
      <c r="JMC907" s="34"/>
      <c r="JMJ907" s="35"/>
      <c r="JMK907" s="34"/>
      <c r="JMR907" s="35"/>
      <c r="JMS907" s="34"/>
      <c r="JMZ907" s="35"/>
      <c r="JNA907" s="34"/>
      <c r="JNH907" s="35"/>
      <c r="JNI907" s="34"/>
      <c r="JNP907" s="35"/>
      <c r="JNQ907" s="34"/>
      <c r="JNX907" s="35"/>
      <c r="JNY907" s="34"/>
      <c r="JOF907" s="35"/>
      <c r="JOG907" s="34"/>
      <c r="JON907" s="35"/>
      <c r="JOO907" s="34"/>
      <c r="JOV907" s="35"/>
      <c r="JOW907" s="34"/>
      <c r="JPD907" s="35"/>
      <c r="JPE907" s="34"/>
      <c r="JPL907" s="35"/>
      <c r="JPM907" s="34"/>
      <c r="JPT907" s="35"/>
      <c r="JPU907" s="34"/>
      <c r="JQB907" s="35"/>
      <c r="JQC907" s="34"/>
      <c r="JQJ907" s="35"/>
      <c r="JQK907" s="34"/>
      <c r="JQR907" s="35"/>
      <c r="JQS907" s="34"/>
      <c r="JQZ907" s="35"/>
      <c r="JRA907" s="34"/>
      <c r="JRH907" s="35"/>
      <c r="JRI907" s="34"/>
      <c r="JRP907" s="35"/>
      <c r="JRQ907" s="34"/>
      <c r="JRX907" s="35"/>
      <c r="JRY907" s="34"/>
      <c r="JSF907" s="35"/>
      <c r="JSG907" s="34"/>
      <c r="JSN907" s="35"/>
      <c r="JSO907" s="34"/>
      <c r="JSV907" s="35"/>
      <c r="JSW907" s="34"/>
      <c r="JTD907" s="35"/>
      <c r="JTE907" s="34"/>
      <c r="JTL907" s="35"/>
      <c r="JTM907" s="34"/>
      <c r="JTT907" s="35"/>
      <c r="JTU907" s="34"/>
      <c r="JUB907" s="35"/>
      <c r="JUC907" s="34"/>
      <c r="JUJ907" s="35"/>
      <c r="JUK907" s="34"/>
      <c r="JUR907" s="35"/>
      <c r="JUS907" s="34"/>
      <c r="JUZ907" s="35"/>
      <c r="JVA907" s="34"/>
      <c r="JVH907" s="35"/>
      <c r="JVI907" s="34"/>
      <c r="JVP907" s="35"/>
      <c r="JVQ907" s="34"/>
      <c r="JVX907" s="35"/>
      <c r="JVY907" s="34"/>
      <c r="JWF907" s="35"/>
      <c r="JWG907" s="34"/>
      <c r="JWN907" s="35"/>
      <c r="JWO907" s="34"/>
      <c r="JWV907" s="35"/>
      <c r="JWW907" s="34"/>
      <c r="JXD907" s="35"/>
      <c r="JXE907" s="34"/>
      <c r="JXL907" s="35"/>
      <c r="JXM907" s="34"/>
      <c r="JXT907" s="35"/>
      <c r="JXU907" s="34"/>
      <c r="JYB907" s="35"/>
      <c r="JYC907" s="34"/>
      <c r="JYJ907" s="35"/>
      <c r="JYK907" s="34"/>
      <c r="JYR907" s="35"/>
      <c r="JYS907" s="34"/>
      <c r="JYZ907" s="35"/>
      <c r="JZA907" s="34"/>
      <c r="JZH907" s="35"/>
      <c r="JZI907" s="34"/>
      <c r="JZP907" s="35"/>
      <c r="JZQ907" s="34"/>
      <c r="JZX907" s="35"/>
      <c r="JZY907" s="34"/>
      <c r="KAF907" s="35"/>
      <c r="KAG907" s="34"/>
      <c r="KAN907" s="35"/>
      <c r="KAO907" s="34"/>
      <c r="KAV907" s="35"/>
      <c r="KAW907" s="34"/>
      <c r="KBD907" s="35"/>
      <c r="KBE907" s="34"/>
      <c r="KBL907" s="35"/>
      <c r="KBM907" s="34"/>
      <c r="KBT907" s="35"/>
      <c r="KBU907" s="34"/>
      <c r="KCB907" s="35"/>
      <c r="KCC907" s="34"/>
      <c r="KCJ907" s="35"/>
      <c r="KCK907" s="34"/>
      <c r="KCR907" s="35"/>
      <c r="KCS907" s="34"/>
      <c r="KCZ907" s="35"/>
      <c r="KDA907" s="34"/>
      <c r="KDH907" s="35"/>
      <c r="KDI907" s="34"/>
      <c r="KDP907" s="35"/>
      <c r="KDQ907" s="34"/>
      <c r="KDX907" s="35"/>
      <c r="KDY907" s="34"/>
      <c r="KEF907" s="35"/>
      <c r="KEG907" s="34"/>
      <c r="KEN907" s="35"/>
      <c r="KEO907" s="34"/>
      <c r="KEV907" s="35"/>
      <c r="KEW907" s="34"/>
      <c r="KFD907" s="35"/>
      <c r="KFE907" s="34"/>
      <c r="KFL907" s="35"/>
      <c r="KFM907" s="34"/>
      <c r="KFT907" s="35"/>
      <c r="KFU907" s="34"/>
      <c r="KGB907" s="35"/>
      <c r="KGC907" s="34"/>
      <c r="KGJ907" s="35"/>
      <c r="KGK907" s="34"/>
      <c r="KGR907" s="35"/>
      <c r="KGS907" s="34"/>
      <c r="KGZ907" s="35"/>
      <c r="KHA907" s="34"/>
      <c r="KHH907" s="35"/>
      <c r="KHI907" s="34"/>
      <c r="KHP907" s="35"/>
      <c r="KHQ907" s="34"/>
      <c r="KHX907" s="35"/>
      <c r="KHY907" s="34"/>
      <c r="KIF907" s="35"/>
      <c r="KIG907" s="34"/>
      <c r="KIN907" s="35"/>
      <c r="KIO907" s="34"/>
      <c r="KIV907" s="35"/>
      <c r="KIW907" s="34"/>
      <c r="KJD907" s="35"/>
      <c r="KJE907" s="34"/>
      <c r="KJL907" s="35"/>
      <c r="KJM907" s="34"/>
      <c r="KJT907" s="35"/>
      <c r="KJU907" s="34"/>
      <c r="KKB907" s="35"/>
      <c r="KKC907" s="34"/>
      <c r="KKJ907" s="35"/>
      <c r="KKK907" s="34"/>
      <c r="KKR907" s="35"/>
      <c r="KKS907" s="34"/>
      <c r="KKZ907" s="35"/>
      <c r="KLA907" s="34"/>
      <c r="KLH907" s="35"/>
      <c r="KLI907" s="34"/>
      <c r="KLP907" s="35"/>
      <c r="KLQ907" s="34"/>
      <c r="KLX907" s="35"/>
      <c r="KLY907" s="34"/>
      <c r="KMF907" s="35"/>
      <c r="KMG907" s="34"/>
      <c r="KMN907" s="35"/>
      <c r="KMO907" s="34"/>
      <c r="KMV907" s="35"/>
      <c r="KMW907" s="34"/>
      <c r="KND907" s="35"/>
      <c r="KNE907" s="34"/>
      <c r="KNL907" s="35"/>
      <c r="KNM907" s="34"/>
      <c r="KNT907" s="35"/>
      <c r="KNU907" s="34"/>
      <c r="KOB907" s="35"/>
      <c r="KOC907" s="34"/>
      <c r="KOJ907" s="35"/>
      <c r="KOK907" s="34"/>
      <c r="KOR907" s="35"/>
      <c r="KOS907" s="34"/>
      <c r="KOZ907" s="35"/>
      <c r="KPA907" s="34"/>
      <c r="KPH907" s="35"/>
      <c r="KPI907" s="34"/>
      <c r="KPP907" s="35"/>
      <c r="KPQ907" s="34"/>
      <c r="KPX907" s="35"/>
      <c r="KPY907" s="34"/>
      <c r="KQF907" s="35"/>
      <c r="KQG907" s="34"/>
      <c r="KQN907" s="35"/>
      <c r="KQO907" s="34"/>
      <c r="KQV907" s="35"/>
      <c r="KQW907" s="34"/>
      <c r="KRD907" s="35"/>
      <c r="KRE907" s="34"/>
      <c r="KRL907" s="35"/>
      <c r="KRM907" s="34"/>
      <c r="KRT907" s="35"/>
      <c r="KRU907" s="34"/>
      <c r="KSB907" s="35"/>
      <c r="KSC907" s="34"/>
      <c r="KSJ907" s="35"/>
      <c r="KSK907" s="34"/>
      <c r="KSR907" s="35"/>
      <c r="KSS907" s="34"/>
      <c r="KSZ907" s="35"/>
      <c r="KTA907" s="34"/>
      <c r="KTH907" s="35"/>
      <c r="KTI907" s="34"/>
      <c r="KTP907" s="35"/>
      <c r="KTQ907" s="34"/>
      <c r="KTX907" s="35"/>
      <c r="KTY907" s="34"/>
      <c r="KUF907" s="35"/>
      <c r="KUG907" s="34"/>
      <c r="KUN907" s="35"/>
      <c r="KUO907" s="34"/>
      <c r="KUV907" s="35"/>
      <c r="KUW907" s="34"/>
      <c r="KVD907" s="35"/>
      <c r="KVE907" s="34"/>
      <c r="KVL907" s="35"/>
      <c r="KVM907" s="34"/>
      <c r="KVT907" s="35"/>
      <c r="KVU907" s="34"/>
      <c r="KWB907" s="35"/>
      <c r="KWC907" s="34"/>
      <c r="KWJ907" s="35"/>
      <c r="KWK907" s="34"/>
      <c r="KWR907" s="35"/>
      <c r="KWS907" s="34"/>
      <c r="KWZ907" s="35"/>
      <c r="KXA907" s="34"/>
      <c r="KXH907" s="35"/>
      <c r="KXI907" s="34"/>
      <c r="KXP907" s="35"/>
      <c r="KXQ907" s="34"/>
      <c r="KXX907" s="35"/>
      <c r="KXY907" s="34"/>
      <c r="KYF907" s="35"/>
      <c r="KYG907" s="34"/>
      <c r="KYN907" s="35"/>
      <c r="KYO907" s="34"/>
      <c r="KYV907" s="35"/>
      <c r="KYW907" s="34"/>
      <c r="KZD907" s="35"/>
      <c r="KZE907" s="34"/>
      <c r="KZL907" s="35"/>
      <c r="KZM907" s="34"/>
      <c r="KZT907" s="35"/>
      <c r="KZU907" s="34"/>
      <c r="LAB907" s="35"/>
      <c r="LAC907" s="34"/>
      <c r="LAJ907" s="35"/>
      <c r="LAK907" s="34"/>
      <c r="LAR907" s="35"/>
      <c r="LAS907" s="34"/>
      <c r="LAZ907" s="35"/>
      <c r="LBA907" s="34"/>
      <c r="LBH907" s="35"/>
      <c r="LBI907" s="34"/>
      <c r="LBP907" s="35"/>
      <c r="LBQ907" s="34"/>
      <c r="LBX907" s="35"/>
      <c r="LBY907" s="34"/>
      <c r="LCF907" s="35"/>
      <c r="LCG907" s="34"/>
      <c r="LCN907" s="35"/>
      <c r="LCO907" s="34"/>
      <c r="LCV907" s="35"/>
      <c r="LCW907" s="34"/>
      <c r="LDD907" s="35"/>
      <c r="LDE907" s="34"/>
      <c r="LDL907" s="35"/>
      <c r="LDM907" s="34"/>
      <c r="LDT907" s="35"/>
      <c r="LDU907" s="34"/>
      <c r="LEB907" s="35"/>
      <c r="LEC907" s="34"/>
      <c r="LEJ907" s="35"/>
      <c r="LEK907" s="34"/>
      <c r="LER907" s="35"/>
      <c r="LES907" s="34"/>
      <c r="LEZ907" s="35"/>
      <c r="LFA907" s="34"/>
      <c r="LFH907" s="35"/>
      <c r="LFI907" s="34"/>
      <c r="LFP907" s="35"/>
      <c r="LFQ907" s="34"/>
      <c r="LFX907" s="35"/>
      <c r="LFY907" s="34"/>
      <c r="LGF907" s="35"/>
      <c r="LGG907" s="34"/>
      <c r="LGN907" s="35"/>
      <c r="LGO907" s="34"/>
      <c r="LGV907" s="35"/>
      <c r="LGW907" s="34"/>
      <c r="LHD907" s="35"/>
      <c r="LHE907" s="34"/>
      <c r="LHL907" s="35"/>
      <c r="LHM907" s="34"/>
      <c r="LHT907" s="35"/>
      <c r="LHU907" s="34"/>
      <c r="LIB907" s="35"/>
      <c r="LIC907" s="34"/>
      <c r="LIJ907" s="35"/>
      <c r="LIK907" s="34"/>
      <c r="LIR907" s="35"/>
      <c r="LIS907" s="34"/>
      <c r="LIZ907" s="35"/>
      <c r="LJA907" s="34"/>
      <c r="LJH907" s="35"/>
      <c r="LJI907" s="34"/>
      <c r="LJP907" s="35"/>
      <c r="LJQ907" s="34"/>
      <c r="LJX907" s="35"/>
      <c r="LJY907" s="34"/>
      <c r="LKF907" s="35"/>
      <c r="LKG907" s="34"/>
      <c r="LKN907" s="35"/>
      <c r="LKO907" s="34"/>
      <c r="LKV907" s="35"/>
      <c r="LKW907" s="34"/>
      <c r="LLD907" s="35"/>
      <c r="LLE907" s="34"/>
      <c r="LLL907" s="35"/>
      <c r="LLM907" s="34"/>
      <c r="LLT907" s="35"/>
      <c r="LLU907" s="34"/>
      <c r="LMB907" s="35"/>
      <c r="LMC907" s="34"/>
      <c r="LMJ907" s="35"/>
      <c r="LMK907" s="34"/>
      <c r="LMR907" s="35"/>
      <c r="LMS907" s="34"/>
      <c r="LMZ907" s="35"/>
      <c r="LNA907" s="34"/>
      <c r="LNH907" s="35"/>
      <c r="LNI907" s="34"/>
      <c r="LNP907" s="35"/>
      <c r="LNQ907" s="34"/>
      <c r="LNX907" s="35"/>
      <c r="LNY907" s="34"/>
      <c r="LOF907" s="35"/>
      <c r="LOG907" s="34"/>
      <c r="LON907" s="35"/>
      <c r="LOO907" s="34"/>
      <c r="LOV907" s="35"/>
      <c r="LOW907" s="34"/>
      <c r="LPD907" s="35"/>
      <c r="LPE907" s="34"/>
      <c r="LPL907" s="35"/>
      <c r="LPM907" s="34"/>
      <c r="LPT907" s="35"/>
      <c r="LPU907" s="34"/>
      <c r="LQB907" s="35"/>
      <c r="LQC907" s="34"/>
      <c r="LQJ907" s="35"/>
      <c r="LQK907" s="34"/>
      <c r="LQR907" s="35"/>
      <c r="LQS907" s="34"/>
      <c r="LQZ907" s="35"/>
      <c r="LRA907" s="34"/>
      <c r="LRH907" s="35"/>
      <c r="LRI907" s="34"/>
      <c r="LRP907" s="35"/>
      <c r="LRQ907" s="34"/>
      <c r="LRX907" s="35"/>
      <c r="LRY907" s="34"/>
      <c r="LSF907" s="35"/>
      <c r="LSG907" s="34"/>
      <c r="LSN907" s="35"/>
      <c r="LSO907" s="34"/>
      <c r="LSV907" s="35"/>
      <c r="LSW907" s="34"/>
      <c r="LTD907" s="35"/>
      <c r="LTE907" s="34"/>
      <c r="LTL907" s="35"/>
      <c r="LTM907" s="34"/>
      <c r="LTT907" s="35"/>
      <c r="LTU907" s="34"/>
      <c r="LUB907" s="35"/>
      <c r="LUC907" s="34"/>
      <c r="LUJ907" s="35"/>
      <c r="LUK907" s="34"/>
      <c r="LUR907" s="35"/>
      <c r="LUS907" s="34"/>
      <c r="LUZ907" s="35"/>
      <c r="LVA907" s="34"/>
      <c r="LVH907" s="35"/>
      <c r="LVI907" s="34"/>
      <c r="LVP907" s="35"/>
      <c r="LVQ907" s="34"/>
      <c r="LVX907" s="35"/>
      <c r="LVY907" s="34"/>
      <c r="LWF907" s="35"/>
      <c r="LWG907" s="34"/>
      <c r="LWN907" s="35"/>
      <c r="LWO907" s="34"/>
      <c r="LWV907" s="35"/>
      <c r="LWW907" s="34"/>
      <c r="LXD907" s="35"/>
      <c r="LXE907" s="34"/>
      <c r="LXL907" s="35"/>
      <c r="LXM907" s="34"/>
      <c r="LXT907" s="35"/>
      <c r="LXU907" s="34"/>
      <c r="LYB907" s="35"/>
      <c r="LYC907" s="34"/>
      <c r="LYJ907" s="35"/>
      <c r="LYK907" s="34"/>
      <c r="LYR907" s="35"/>
      <c r="LYS907" s="34"/>
      <c r="LYZ907" s="35"/>
      <c r="LZA907" s="34"/>
      <c r="LZH907" s="35"/>
      <c r="LZI907" s="34"/>
      <c r="LZP907" s="35"/>
      <c r="LZQ907" s="34"/>
      <c r="LZX907" s="35"/>
      <c r="LZY907" s="34"/>
      <c r="MAF907" s="35"/>
      <c r="MAG907" s="34"/>
      <c r="MAN907" s="35"/>
      <c r="MAO907" s="34"/>
      <c r="MAV907" s="35"/>
      <c r="MAW907" s="34"/>
      <c r="MBD907" s="35"/>
      <c r="MBE907" s="34"/>
      <c r="MBL907" s="35"/>
      <c r="MBM907" s="34"/>
      <c r="MBT907" s="35"/>
      <c r="MBU907" s="34"/>
      <c r="MCB907" s="35"/>
      <c r="MCC907" s="34"/>
      <c r="MCJ907" s="35"/>
      <c r="MCK907" s="34"/>
      <c r="MCR907" s="35"/>
      <c r="MCS907" s="34"/>
      <c r="MCZ907" s="35"/>
      <c r="MDA907" s="34"/>
      <c r="MDH907" s="35"/>
      <c r="MDI907" s="34"/>
      <c r="MDP907" s="35"/>
      <c r="MDQ907" s="34"/>
      <c r="MDX907" s="35"/>
      <c r="MDY907" s="34"/>
      <c r="MEF907" s="35"/>
      <c r="MEG907" s="34"/>
      <c r="MEN907" s="35"/>
      <c r="MEO907" s="34"/>
      <c r="MEV907" s="35"/>
      <c r="MEW907" s="34"/>
      <c r="MFD907" s="35"/>
      <c r="MFE907" s="34"/>
      <c r="MFL907" s="35"/>
      <c r="MFM907" s="34"/>
      <c r="MFT907" s="35"/>
      <c r="MFU907" s="34"/>
      <c r="MGB907" s="35"/>
      <c r="MGC907" s="34"/>
      <c r="MGJ907" s="35"/>
      <c r="MGK907" s="34"/>
      <c r="MGR907" s="35"/>
      <c r="MGS907" s="34"/>
      <c r="MGZ907" s="35"/>
      <c r="MHA907" s="34"/>
      <c r="MHH907" s="35"/>
      <c r="MHI907" s="34"/>
      <c r="MHP907" s="35"/>
      <c r="MHQ907" s="34"/>
      <c r="MHX907" s="35"/>
      <c r="MHY907" s="34"/>
      <c r="MIF907" s="35"/>
      <c r="MIG907" s="34"/>
      <c r="MIN907" s="35"/>
      <c r="MIO907" s="34"/>
      <c r="MIV907" s="35"/>
      <c r="MIW907" s="34"/>
      <c r="MJD907" s="35"/>
      <c r="MJE907" s="34"/>
      <c r="MJL907" s="35"/>
      <c r="MJM907" s="34"/>
      <c r="MJT907" s="35"/>
      <c r="MJU907" s="34"/>
      <c r="MKB907" s="35"/>
      <c r="MKC907" s="34"/>
      <c r="MKJ907" s="35"/>
      <c r="MKK907" s="34"/>
      <c r="MKR907" s="35"/>
      <c r="MKS907" s="34"/>
      <c r="MKZ907" s="35"/>
      <c r="MLA907" s="34"/>
      <c r="MLH907" s="35"/>
      <c r="MLI907" s="34"/>
      <c r="MLP907" s="35"/>
      <c r="MLQ907" s="34"/>
      <c r="MLX907" s="35"/>
      <c r="MLY907" s="34"/>
      <c r="MMF907" s="35"/>
      <c r="MMG907" s="34"/>
      <c r="MMN907" s="35"/>
      <c r="MMO907" s="34"/>
      <c r="MMV907" s="35"/>
      <c r="MMW907" s="34"/>
      <c r="MND907" s="35"/>
      <c r="MNE907" s="34"/>
      <c r="MNL907" s="35"/>
      <c r="MNM907" s="34"/>
      <c r="MNT907" s="35"/>
      <c r="MNU907" s="34"/>
      <c r="MOB907" s="35"/>
      <c r="MOC907" s="34"/>
      <c r="MOJ907" s="35"/>
      <c r="MOK907" s="34"/>
      <c r="MOR907" s="35"/>
      <c r="MOS907" s="34"/>
      <c r="MOZ907" s="35"/>
      <c r="MPA907" s="34"/>
      <c r="MPH907" s="35"/>
      <c r="MPI907" s="34"/>
      <c r="MPP907" s="35"/>
      <c r="MPQ907" s="34"/>
      <c r="MPX907" s="35"/>
      <c r="MPY907" s="34"/>
      <c r="MQF907" s="35"/>
      <c r="MQG907" s="34"/>
      <c r="MQN907" s="35"/>
      <c r="MQO907" s="34"/>
      <c r="MQV907" s="35"/>
      <c r="MQW907" s="34"/>
      <c r="MRD907" s="35"/>
      <c r="MRE907" s="34"/>
      <c r="MRL907" s="35"/>
      <c r="MRM907" s="34"/>
      <c r="MRT907" s="35"/>
      <c r="MRU907" s="34"/>
      <c r="MSB907" s="35"/>
      <c r="MSC907" s="34"/>
      <c r="MSJ907" s="35"/>
      <c r="MSK907" s="34"/>
      <c r="MSR907" s="35"/>
      <c r="MSS907" s="34"/>
      <c r="MSZ907" s="35"/>
      <c r="MTA907" s="34"/>
      <c r="MTH907" s="35"/>
      <c r="MTI907" s="34"/>
      <c r="MTP907" s="35"/>
      <c r="MTQ907" s="34"/>
      <c r="MTX907" s="35"/>
      <c r="MTY907" s="34"/>
      <c r="MUF907" s="35"/>
      <c r="MUG907" s="34"/>
      <c r="MUN907" s="35"/>
      <c r="MUO907" s="34"/>
      <c r="MUV907" s="35"/>
      <c r="MUW907" s="34"/>
      <c r="MVD907" s="35"/>
      <c r="MVE907" s="34"/>
      <c r="MVL907" s="35"/>
      <c r="MVM907" s="34"/>
      <c r="MVT907" s="35"/>
      <c r="MVU907" s="34"/>
      <c r="MWB907" s="35"/>
      <c r="MWC907" s="34"/>
      <c r="MWJ907" s="35"/>
      <c r="MWK907" s="34"/>
      <c r="MWR907" s="35"/>
      <c r="MWS907" s="34"/>
      <c r="MWZ907" s="35"/>
      <c r="MXA907" s="34"/>
      <c r="MXH907" s="35"/>
      <c r="MXI907" s="34"/>
      <c r="MXP907" s="35"/>
      <c r="MXQ907" s="34"/>
      <c r="MXX907" s="35"/>
      <c r="MXY907" s="34"/>
      <c r="MYF907" s="35"/>
      <c r="MYG907" s="34"/>
      <c r="MYN907" s="35"/>
      <c r="MYO907" s="34"/>
      <c r="MYV907" s="35"/>
      <c r="MYW907" s="34"/>
      <c r="MZD907" s="35"/>
      <c r="MZE907" s="34"/>
      <c r="MZL907" s="35"/>
      <c r="MZM907" s="34"/>
      <c r="MZT907" s="35"/>
      <c r="MZU907" s="34"/>
      <c r="NAB907" s="35"/>
      <c r="NAC907" s="34"/>
      <c r="NAJ907" s="35"/>
      <c r="NAK907" s="34"/>
      <c r="NAR907" s="35"/>
      <c r="NAS907" s="34"/>
      <c r="NAZ907" s="35"/>
      <c r="NBA907" s="34"/>
      <c r="NBH907" s="35"/>
      <c r="NBI907" s="34"/>
      <c r="NBP907" s="35"/>
      <c r="NBQ907" s="34"/>
      <c r="NBX907" s="35"/>
      <c r="NBY907" s="34"/>
      <c r="NCF907" s="35"/>
      <c r="NCG907" s="34"/>
      <c r="NCN907" s="35"/>
      <c r="NCO907" s="34"/>
      <c r="NCV907" s="35"/>
      <c r="NCW907" s="34"/>
      <c r="NDD907" s="35"/>
      <c r="NDE907" s="34"/>
      <c r="NDL907" s="35"/>
      <c r="NDM907" s="34"/>
      <c r="NDT907" s="35"/>
      <c r="NDU907" s="34"/>
      <c r="NEB907" s="35"/>
      <c r="NEC907" s="34"/>
      <c r="NEJ907" s="35"/>
      <c r="NEK907" s="34"/>
      <c r="NER907" s="35"/>
      <c r="NES907" s="34"/>
      <c r="NEZ907" s="35"/>
      <c r="NFA907" s="34"/>
      <c r="NFH907" s="35"/>
      <c r="NFI907" s="34"/>
      <c r="NFP907" s="35"/>
      <c r="NFQ907" s="34"/>
      <c r="NFX907" s="35"/>
      <c r="NFY907" s="34"/>
      <c r="NGF907" s="35"/>
      <c r="NGG907" s="34"/>
      <c r="NGN907" s="35"/>
      <c r="NGO907" s="34"/>
      <c r="NGV907" s="35"/>
      <c r="NGW907" s="34"/>
      <c r="NHD907" s="35"/>
      <c r="NHE907" s="34"/>
      <c r="NHL907" s="35"/>
      <c r="NHM907" s="34"/>
      <c r="NHT907" s="35"/>
      <c r="NHU907" s="34"/>
      <c r="NIB907" s="35"/>
      <c r="NIC907" s="34"/>
      <c r="NIJ907" s="35"/>
      <c r="NIK907" s="34"/>
      <c r="NIR907" s="35"/>
      <c r="NIS907" s="34"/>
      <c r="NIZ907" s="35"/>
      <c r="NJA907" s="34"/>
      <c r="NJH907" s="35"/>
      <c r="NJI907" s="34"/>
      <c r="NJP907" s="35"/>
      <c r="NJQ907" s="34"/>
      <c r="NJX907" s="35"/>
      <c r="NJY907" s="34"/>
      <c r="NKF907" s="35"/>
      <c r="NKG907" s="34"/>
      <c r="NKN907" s="35"/>
      <c r="NKO907" s="34"/>
      <c r="NKV907" s="35"/>
      <c r="NKW907" s="34"/>
      <c r="NLD907" s="35"/>
      <c r="NLE907" s="34"/>
      <c r="NLL907" s="35"/>
      <c r="NLM907" s="34"/>
      <c r="NLT907" s="35"/>
      <c r="NLU907" s="34"/>
      <c r="NMB907" s="35"/>
      <c r="NMC907" s="34"/>
      <c r="NMJ907" s="35"/>
      <c r="NMK907" s="34"/>
      <c r="NMR907" s="35"/>
      <c r="NMS907" s="34"/>
      <c r="NMZ907" s="35"/>
      <c r="NNA907" s="34"/>
      <c r="NNH907" s="35"/>
      <c r="NNI907" s="34"/>
      <c r="NNP907" s="35"/>
      <c r="NNQ907" s="34"/>
      <c r="NNX907" s="35"/>
      <c r="NNY907" s="34"/>
      <c r="NOF907" s="35"/>
      <c r="NOG907" s="34"/>
      <c r="NON907" s="35"/>
      <c r="NOO907" s="34"/>
      <c r="NOV907" s="35"/>
      <c r="NOW907" s="34"/>
      <c r="NPD907" s="35"/>
      <c r="NPE907" s="34"/>
      <c r="NPL907" s="35"/>
      <c r="NPM907" s="34"/>
      <c r="NPT907" s="35"/>
      <c r="NPU907" s="34"/>
      <c r="NQB907" s="35"/>
      <c r="NQC907" s="34"/>
      <c r="NQJ907" s="35"/>
      <c r="NQK907" s="34"/>
      <c r="NQR907" s="35"/>
      <c r="NQS907" s="34"/>
      <c r="NQZ907" s="35"/>
      <c r="NRA907" s="34"/>
      <c r="NRH907" s="35"/>
      <c r="NRI907" s="34"/>
      <c r="NRP907" s="35"/>
      <c r="NRQ907" s="34"/>
      <c r="NRX907" s="35"/>
      <c r="NRY907" s="34"/>
      <c r="NSF907" s="35"/>
      <c r="NSG907" s="34"/>
      <c r="NSN907" s="35"/>
      <c r="NSO907" s="34"/>
      <c r="NSV907" s="35"/>
      <c r="NSW907" s="34"/>
      <c r="NTD907" s="35"/>
      <c r="NTE907" s="34"/>
      <c r="NTL907" s="35"/>
      <c r="NTM907" s="34"/>
      <c r="NTT907" s="35"/>
      <c r="NTU907" s="34"/>
      <c r="NUB907" s="35"/>
      <c r="NUC907" s="34"/>
      <c r="NUJ907" s="35"/>
      <c r="NUK907" s="34"/>
      <c r="NUR907" s="35"/>
      <c r="NUS907" s="34"/>
      <c r="NUZ907" s="35"/>
      <c r="NVA907" s="34"/>
      <c r="NVH907" s="35"/>
      <c r="NVI907" s="34"/>
      <c r="NVP907" s="35"/>
      <c r="NVQ907" s="34"/>
      <c r="NVX907" s="35"/>
      <c r="NVY907" s="34"/>
      <c r="NWF907" s="35"/>
      <c r="NWG907" s="34"/>
      <c r="NWN907" s="35"/>
      <c r="NWO907" s="34"/>
      <c r="NWV907" s="35"/>
      <c r="NWW907" s="34"/>
      <c r="NXD907" s="35"/>
      <c r="NXE907" s="34"/>
      <c r="NXL907" s="35"/>
      <c r="NXM907" s="34"/>
      <c r="NXT907" s="35"/>
      <c r="NXU907" s="34"/>
      <c r="NYB907" s="35"/>
      <c r="NYC907" s="34"/>
      <c r="NYJ907" s="35"/>
      <c r="NYK907" s="34"/>
      <c r="NYR907" s="35"/>
      <c r="NYS907" s="34"/>
      <c r="NYZ907" s="35"/>
      <c r="NZA907" s="34"/>
      <c r="NZH907" s="35"/>
      <c r="NZI907" s="34"/>
      <c r="NZP907" s="35"/>
      <c r="NZQ907" s="34"/>
      <c r="NZX907" s="35"/>
      <c r="NZY907" s="34"/>
      <c r="OAF907" s="35"/>
      <c r="OAG907" s="34"/>
      <c r="OAN907" s="35"/>
      <c r="OAO907" s="34"/>
      <c r="OAV907" s="35"/>
      <c r="OAW907" s="34"/>
      <c r="OBD907" s="35"/>
      <c r="OBE907" s="34"/>
      <c r="OBL907" s="35"/>
      <c r="OBM907" s="34"/>
      <c r="OBT907" s="35"/>
      <c r="OBU907" s="34"/>
      <c r="OCB907" s="35"/>
      <c r="OCC907" s="34"/>
      <c r="OCJ907" s="35"/>
      <c r="OCK907" s="34"/>
      <c r="OCR907" s="35"/>
      <c r="OCS907" s="34"/>
      <c r="OCZ907" s="35"/>
      <c r="ODA907" s="34"/>
      <c r="ODH907" s="35"/>
      <c r="ODI907" s="34"/>
      <c r="ODP907" s="35"/>
      <c r="ODQ907" s="34"/>
      <c r="ODX907" s="35"/>
      <c r="ODY907" s="34"/>
      <c r="OEF907" s="35"/>
      <c r="OEG907" s="34"/>
      <c r="OEN907" s="35"/>
      <c r="OEO907" s="34"/>
      <c r="OEV907" s="35"/>
      <c r="OEW907" s="34"/>
      <c r="OFD907" s="35"/>
      <c r="OFE907" s="34"/>
      <c r="OFL907" s="35"/>
      <c r="OFM907" s="34"/>
      <c r="OFT907" s="35"/>
      <c r="OFU907" s="34"/>
      <c r="OGB907" s="35"/>
      <c r="OGC907" s="34"/>
      <c r="OGJ907" s="35"/>
      <c r="OGK907" s="34"/>
      <c r="OGR907" s="35"/>
      <c r="OGS907" s="34"/>
      <c r="OGZ907" s="35"/>
      <c r="OHA907" s="34"/>
      <c r="OHH907" s="35"/>
      <c r="OHI907" s="34"/>
      <c r="OHP907" s="35"/>
      <c r="OHQ907" s="34"/>
      <c r="OHX907" s="35"/>
      <c r="OHY907" s="34"/>
      <c r="OIF907" s="35"/>
      <c r="OIG907" s="34"/>
      <c r="OIN907" s="35"/>
      <c r="OIO907" s="34"/>
      <c r="OIV907" s="35"/>
      <c r="OIW907" s="34"/>
      <c r="OJD907" s="35"/>
      <c r="OJE907" s="34"/>
      <c r="OJL907" s="35"/>
      <c r="OJM907" s="34"/>
      <c r="OJT907" s="35"/>
      <c r="OJU907" s="34"/>
      <c r="OKB907" s="35"/>
      <c r="OKC907" s="34"/>
      <c r="OKJ907" s="35"/>
      <c r="OKK907" s="34"/>
      <c r="OKR907" s="35"/>
      <c r="OKS907" s="34"/>
      <c r="OKZ907" s="35"/>
      <c r="OLA907" s="34"/>
      <c r="OLH907" s="35"/>
      <c r="OLI907" s="34"/>
      <c r="OLP907" s="35"/>
      <c r="OLQ907" s="34"/>
      <c r="OLX907" s="35"/>
      <c r="OLY907" s="34"/>
      <c r="OMF907" s="35"/>
      <c r="OMG907" s="34"/>
      <c r="OMN907" s="35"/>
      <c r="OMO907" s="34"/>
      <c r="OMV907" s="35"/>
      <c r="OMW907" s="34"/>
      <c r="OND907" s="35"/>
      <c r="ONE907" s="34"/>
      <c r="ONL907" s="35"/>
      <c r="ONM907" s="34"/>
      <c r="ONT907" s="35"/>
      <c r="ONU907" s="34"/>
      <c r="OOB907" s="35"/>
      <c r="OOC907" s="34"/>
      <c r="OOJ907" s="35"/>
      <c r="OOK907" s="34"/>
      <c r="OOR907" s="35"/>
      <c r="OOS907" s="34"/>
      <c r="OOZ907" s="35"/>
      <c r="OPA907" s="34"/>
      <c r="OPH907" s="35"/>
      <c r="OPI907" s="34"/>
      <c r="OPP907" s="35"/>
      <c r="OPQ907" s="34"/>
      <c r="OPX907" s="35"/>
      <c r="OPY907" s="34"/>
      <c r="OQF907" s="35"/>
      <c r="OQG907" s="34"/>
      <c r="OQN907" s="35"/>
      <c r="OQO907" s="34"/>
      <c r="OQV907" s="35"/>
      <c r="OQW907" s="34"/>
      <c r="ORD907" s="35"/>
      <c r="ORE907" s="34"/>
      <c r="ORL907" s="35"/>
      <c r="ORM907" s="34"/>
      <c r="ORT907" s="35"/>
      <c r="ORU907" s="34"/>
      <c r="OSB907" s="35"/>
      <c r="OSC907" s="34"/>
      <c r="OSJ907" s="35"/>
      <c r="OSK907" s="34"/>
      <c r="OSR907" s="35"/>
      <c r="OSS907" s="34"/>
      <c r="OSZ907" s="35"/>
      <c r="OTA907" s="34"/>
      <c r="OTH907" s="35"/>
      <c r="OTI907" s="34"/>
      <c r="OTP907" s="35"/>
      <c r="OTQ907" s="34"/>
      <c r="OTX907" s="35"/>
      <c r="OTY907" s="34"/>
      <c r="OUF907" s="35"/>
      <c r="OUG907" s="34"/>
      <c r="OUN907" s="35"/>
      <c r="OUO907" s="34"/>
      <c r="OUV907" s="35"/>
      <c r="OUW907" s="34"/>
      <c r="OVD907" s="35"/>
      <c r="OVE907" s="34"/>
      <c r="OVL907" s="35"/>
      <c r="OVM907" s="34"/>
      <c r="OVT907" s="35"/>
      <c r="OVU907" s="34"/>
      <c r="OWB907" s="35"/>
      <c r="OWC907" s="34"/>
      <c r="OWJ907" s="35"/>
      <c r="OWK907" s="34"/>
      <c r="OWR907" s="35"/>
      <c r="OWS907" s="34"/>
      <c r="OWZ907" s="35"/>
      <c r="OXA907" s="34"/>
      <c r="OXH907" s="35"/>
      <c r="OXI907" s="34"/>
      <c r="OXP907" s="35"/>
      <c r="OXQ907" s="34"/>
      <c r="OXX907" s="35"/>
      <c r="OXY907" s="34"/>
      <c r="OYF907" s="35"/>
      <c r="OYG907" s="34"/>
      <c r="OYN907" s="35"/>
      <c r="OYO907" s="34"/>
      <c r="OYV907" s="35"/>
      <c r="OYW907" s="34"/>
      <c r="OZD907" s="35"/>
      <c r="OZE907" s="34"/>
      <c r="OZL907" s="35"/>
      <c r="OZM907" s="34"/>
      <c r="OZT907" s="35"/>
      <c r="OZU907" s="34"/>
      <c r="PAB907" s="35"/>
      <c r="PAC907" s="34"/>
      <c r="PAJ907" s="35"/>
      <c r="PAK907" s="34"/>
      <c r="PAR907" s="35"/>
      <c r="PAS907" s="34"/>
      <c r="PAZ907" s="35"/>
      <c r="PBA907" s="34"/>
      <c r="PBH907" s="35"/>
      <c r="PBI907" s="34"/>
      <c r="PBP907" s="35"/>
      <c r="PBQ907" s="34"/>
      <c r="PBX907" s="35"/>
      <c r="PBY907" s="34"/>
      <c r="PCF907" s="35"/>
      <c r="PCG907" s="34"/>
      <c r="PCN907" s="35"/>
      <c r="PCO907" s="34"/>
      <c r="PCV907" s="35"/>
      <c r="PCW907" s="34"/>
      <c r="PDD907" s="35"/>
      <c r="PDE907" s="34"/>
      <c r="PDL907" s="35"/>
      <c r="PDM907" s="34"/>
      <c r="PDT907" s="35"/>
      <c r="PDU907" s="34"/>
      <c r="PEB907" s="35"/>
      <c r="PEC907" s="34"/>
      <c r="PEJ907" s="35"/>
      <c r="PEK907" s="34"/>
      <c r="PER907" s="35"/>
      <c r="PES907" s="34"/>
      <c r="PEZ907" s="35"/>
      <c r="PFA907" s="34"/>
      <c r="PFH907" s="35"/>
      <c r="PFI907" s="34"/>
      <c r="PFP907" s="35"/>
      <c r="PFQ907" s="34"/>
      <c r="PFX907" s="35"/>
      <c r="PFY907" s="34"/>
      <c r="PGF907" s="35"/>
      <c r="PGG907" s="34"/>
      <c r="PGN907" s="35"/>
      <c r="PGO907" s="34"/>
      <c r="PGV907" s="35"/>
      <c r="PGW907" s="34"/>
      <c r="PHD907" s="35"/>
      <c r="PHE907" s="34"/>
      <c r="PHL907" s="35"/>
      <c r="PHM907" s="34"/>
      <c r="PHT907" s="35"/>
      <c r="PHU907" s="34"/>
      <c r="PIB907" s="35"/>
      <c r="PIC907" s="34"/>
      <c r="PIJ907" s="35"/>
      <c r="PIK907" s="34"/>
      <c r="PIR907" s="35"/>
      <c r="PIS907" s="34"/>
      <c r="PIZ907" s="35"/>
      <c r="PJA907" s="34"/>
      <c r="PJH907" s="35"/>
      <c r="PJI907" s="34"/>
      <c r="PJP907" s="35"/>
      <c r="PJQ907" s="34"/>
      <c r="PJX907" s="35"/>
      <c r="PJY907" s="34"/>
      <c r="PKF907" s="35"/>
      <c r="PKG907" s="34"/>
      <c r="PKN907" s="35"/>
      <c r="PKO907" s="34"/>
      <c r="PKV907" s="35"/>
      <c r="PKW907" s="34"/>
      <c r="PLD907" s="35"/>
      <c r="PLE907" s="34"/>
      <c r="PLL907" s="35"/>
      <c r="PLM907" s="34"/>
      <c r="PLT907" s="35"/>
      <c r="PLU907" s="34"/>
      <c r="PMB907" s="35"/>
      <c r="PMC907" s="34"/>
      <c r="PMJ907" s="35"/>
      <c r="PMK907" s="34"/>
      <c r="PMR907" s="35"/>
      <c r="PMS907" s="34"/>
      <c r="PMZ907" s="35"/>
      <c r="PNA907" s="34"/>
      <c r="PNH907" s="35"/>
      <c r="PNI907" s="34"/>
      <c r="PNP907" s="35"/>
      <c r="PNQ907" s="34"/>
      <c r="PNX907" s="35"/>
      <c r="PNY907" s="34"/>
      <c r="POF907" s="35"/>
      <c r="POG907" s="34"/>
      <c r="PON907" s="35"/>
      <c r="POO907" s="34"/>
      <c r="POV907" s="35"/>
      <c r="POW907" s="34"/>
      <c r="PPD907" s="35"/>
      <c r="PPE907" s="34"/>
      <c r="PPL907" s="35"/>
      <c r="PPM907" s="34"/>
      <c r="PPT907" s="35"/>
      <c r="PPU907" s="34"/>
      <c r="PQB907" s="35"/>
      <c r="PQC907" s="34"/>
      <c r="PQJ907" s="35"/>
      <c r="PQK907" s="34"/>
      <c r="PQR907" s="35"/>
      <c r="PQS907" s="34"/>
      <c r="PQZ907" s="35"/>
      <c r="PRA907" s="34"/>
      <c r="PRH907" s="35"/>
      <c r="PRI907" s="34"/>
      <c r="PRP907" s="35"/>
      <c r="PRQ907" s="34"/>
      <c r="PRX907" s="35"/>
      <c r="PRY907" s="34"/>
      <c r="PSF907" s="35"/>
      <c r="PSG907" s="34"/>
      <c r="PSN907" s="35"/>
      <c r="PSO907" s="34"/>
      <c r="PSV907" s="35"/>
      <c r="PSW907" s="34"/>
      <c r="PTD907" s="35"/>
      <c r="PTE907" s="34"/>
      <c r="PTL907" s="35"/>
      <c r="PTM907" s="34"/>
      <c r="PTT907" s="35"/>
      <c r="PTU907" s="34"/>
      <c r="PUB907" s="35"/>
      <c r="PUC907" s="34"/>
      <c r="PUJ907" s="35"/>
      <c r="PUK907" s="34"/>
      <c r="PUR907" s="35"/>
      <c r="PUS907" s="34"/>
      <c r="PUZ907" s="35"/>
      <c r="PVA907" s="34"/>
      <c r="PVH907" s="35"/>
      <c r="PVI907" s="34"/>
      <c r="PVP907" s="35"/>
      <c r="PVQ907" s="34"/>
      <c r="PVX907" s="35"/>
      <c r="PVY907" s="34"/>
      <c r="PWF907" s="35"/>
      <c r="PWG907" s="34"/>
      <c r="PWN907" s="35"/>
      <c r="PWO907" s="34"/>
      <c r="PWV907" s="35"/>
      <c r="PWW907" s="34"/>
      <c r="PXD907" s="35"/>
      <c r="PXE907" s="34"/>
      <c r="PXL907" s="35"/>
      <c r="PXM907" s="34"/>
      <c r="PXT907" s="35"/>
      <c r="PXU907" s="34"/>
      <c r="PYB907" s="35"/>
      <c r="PYC907" s="34"/>
      <c r="PYJ907" s="35"/>
      <c r="PYK907" s="34"/>
      <c r="PYR907" s="35"/>
      <c r="PYS907" s="34"/>
      <c r="PYZ907" s="35"/>
      <c r="PZA907" s="34"/>
      <c r="PZH907" s="35"/>
      <c r="PZI907" s="34"/>
      <c r="PZP907" s="35"/>
      <c r="PZQ907" s="34"/>
      <c r="PZX907" s="35"/>
      <c r="PZY907" s="34"/>
      <c r="QAF907" s="35"/>
      <c r="QAG907" s="34"/>
      <c r="QAN907" s="35"/>
      <c r="QAO907" s="34"/>
      <c r="QAV907" s="35"/>
      <c r="QAW907" s="34"/>
      <c r="QBD907" s="35"/>
      <c r="QBE907" s="34"/>
      <c r="QBL907" s="35"/>
      <c r="QBM907" s="34"/>
      <c r="QBT907" s="35"/>
      <c r="QBU907" s="34"/>
      <c r="QCB907" s="35"/>
      <c r="QCC907" s="34"/>
      <c r="QCJ907" s="35"/>
      <c r="QCK907" s="34"/>
      <c r="QCR907" s="35"/>
      <c r="QCS907" s="34"/>
      <c r="QCZ907" s="35"/>
      <c r="QDA907" s="34"/>
      <c r="QDH907" s="35"/>
      <c r="QDI907" s="34"/>
      <c r="QDP907" s="35"/>
      <c r="QDQ907" s="34"/>
      <c r="QDX907" s="35"/>
      <c r="QDY907" s="34"/>
      <c r="QEF907" s="35"/>
      <c r="QEG907" s="34"/>
      <c r="QEN907" s="35"/>
      <c r="QEO907" s="34"/>
      <c r="QEV907" s="35"/>
      <c r="QEW907" s="34"/>
      <c r="QFD907" s="35"/>
      <c r="QFE907" s="34"/>
      <c r="QFL907" s="35"/>
      <c r="QFM907" s="34"/>
      <c r="QFT907" s="35"/>
      <c r="QFU907" s="34"/>
      <c r="QGB907" s="35"/>
      <c r="QGC907" s="34"/>
      <c r="QGJ907" s="35"/>
      <c r="QGK907" s="34"/>
      <c r="QGR907" s="35"/>
      <c r="QGS907" s="34"/>
      <c r="QGZ907" s="35"/>
      <c r="QHA907" s="34"/>
      <c r="QHH907" s="35"/>
      <c r="QHI907" s="34"/>
      <c r="QHP907" s="35"/>
      <c r="QHQ907" s="34"/>
      <c r="QHX907" s="35"/>
      <c r="QHY907" s="34"/>
      <c r="QIF907" s="35"/>
      <c r="QIG907" s="34"/>
      <c r="QIN907" s="35"/>
      <c r="QIO907" s="34"/>
      <c r="QIV907" s="35"/>
      <c r="QIW907" s="34"/>
      <c r="QJD907" s="35"/>
      <c r="QJE907" s="34"/>
      <c r="QJL907" s="35"/>
      <c r="QJM907" s="34"/>
      <c r="QJT907" s="35"/>
      <c r="QJU907" s="34"/>
      <c r="QKB907" s="35"/>
      <c r="QKC907" s="34"/>
      <c r="QKJ907" s="35"/>
      <c r="QKK907" s="34"/>
      <c r="QKR907" s="35"/>
      <c r="QKS907" s="34"/>
      <c r="QKZ907" s="35"/>
      <c r="QLA907" s="34"/>
      <c r="QLH907" s="35"/>
      <c r="QLI907" s="34"/>
      <c r="QLP907" s="35"/>
      <c r="QLQ907" s="34"/>
      <c r="QLX907" s="35"/>
      <c r="QLY907" s="34"/>
      <c r="QMF907" s="35"/>
      <c r="QMG907" s="34"/>
      <c r="QMN907" s="35"/>
      <c r="QMO907" s="34"/>
      <c r="QMV907" s="35"/>
      <c r="QMW907" s="34"/>
      <c r="QND907" s="35"/>
      <c r="QNE907" s="34"/>
      <c r="QNL907" s="35"/>
      <c r="QNM907" s="34"/>
      <c r="QNT907" s="35"/>
      <c r="QNU907" s="34"/>
      <c r="QOB907" s="35"/>
      <c r="QOC907" s="34"/>
      <c r="QOJ907" s="35"/>
      <c r="QOK907" s="34"/>
      <c r="QOR907" s="35"/>
      <c r="QOS907" s="34"/>
      <c r="QOZ907" s="35"/>
      <c r="QPA907" s="34"/>
      <c r="QPH907" s="35"/>
      <c r="QPI907" s="34"/>
      <c r="QPP907" s="35"/>
      <c r="QPQ907" s="34"/>
      <c r="QPX907" s="35"/>
      <c r="QPY907" s="34"/>
      <c r="QQF907" s="35"/>
      <c r="QQG907" s="34"/>
      <c r="QQN907" s="35"/>
      <c r="QQO907" s="34"/>
      <c r="QQV907" s="35"/>
      <c r="QQW907" s="34"/>
      <c r="QRD907" s="35"/>
      <c r="QRE907" s="34"/>
      <c r="QRL907" s="35"/>
      <c r="QRM907" s="34"/>
      <c r="QRT907" s="35"/>
      <c r="QRU907" s="34"/>
      <c r="QSB907" s="35"/>
      <c r="QSC907" s="34"/>
      <c r="QSJ907" s="35"/>
      <c r="QSK907" s="34"/>
      <c r="QSR907" s="35"/>
      <c r="QSS907" s="34"/>
      <c r="QSZ907" s="35"/>
      <c r="QTA907" s="34"/>
      <c r="QTH907" s="35"/>
      <c r="QTI907" s="34"/>
      <c r="QTP907" s="35"/>
      <c r="QTQ907" s="34"/>
      <c r="QTX907" s="35"/>
      <c r="QTY907" s="34"/>
      <c r="QUF907" s="35"/>
      <c r="QUG907" s="34"/>
      <c r="QUN907" s="35"/>
      <c r="QUO907" s="34"/>
      <c r="QUV907" s="35"/>
      <c r="QUW907" s="34"/>
      <c r="QVD907" s="35"/>
      <c r="QVE907" s="34"/>
      <c r="QVL907" s="35"/>
      <c r="QVM907" s="34"/>
      <c r="QVT907" s="35"/>
      <c r="QVU907" s="34"/>
      <c r="QWB907" s="35"/>
      <c r="QWC907" s="34"/>
      <c r="QWJ907" s="35"/>
      <c r="QWK907" s="34"/>
      <c r="QWR907" s="35"/>
      <c r="QWS907" s="34"/>
      <c r="QWZ907" s="35"/>
      <c r="QXA907" s="34"/>
      <c r="QXH907" s="35"/>
      <c r="QXI907" s="34"/>
      <c r="QXP907" s="35"/>
      <c r="QXQ907" s="34"/>
      <c r="QXX907" s="35"/>
      <c r="QXY907" s="34"/>
      <c r="QYF907" s="35"/>
      <c r="QYG907" s="34"/>
      <c r="QYN907" s="35"/>
      <c r="QYO907" s="34"/>
      <c r="QYV907" s="35"/>
      <c r="QYW907" s="34"/>
      <c r="QZD907" s="35"/>
      <c r="QZE907" s="34"/>
      <c r="QZL907" s="35"/>
      <c r="QZM907" s="34"/>
      <c r="QZT907" s="35"/>
      <c r="QZU907" s="34"/>
      <c r="RAB907" s="35"/>
      <c r="RAC907" s="34"/>
      <c r="RAJ907" s="35"/>
      <c r="RAK907" s="34"/>
      <c r="RAR907" s="35"/>
      <c r="RAS907" s="34"/>
      <c r="RAZ907" s="35"/>
      <c r="RBA907" s="34"/>
      <c r="RBH907" s="35"/>
      <c r="RBI907" s="34"/>
      <c r="RBP907" s="35"/>
      <c r="RBQ907" s="34"/>
      <c r="RBX907" s="35"/>
      <c r="RBY907" s="34"/>
      <c r="RCF907" s="35"/>
      <c r="RCG907" s="34"/>
      <c r="RCN907" s="35"/>
      <c r="RCO907" s="34"/>
      <c r="RCV907" s="35"/>
      <c r="RCW907" s="34"/>
      <c r="RDD907" s="35"/>
      <c r="RDE907" s="34"/>
      <c r="RDL907" s="35"/>
      <c r="RDM907" s="34"/>
      <c r="RDT907" s="35"/>
      <c r="RDU907" s="34"/>
      <c r="REB907" s="35"/>
      <c r="REC907" s="34"/>
      <c r="REJ907" s="35"/>
      <c r="REK907" s="34"/>
      <c r="RER907" s="35"/>
      <c r="RES907" s="34"/>
      <c r="REZ907" s="35"/>
      <c r="RFA907" s="34"/>
      <c r="RFH907" s="35"/>
      <c r="RFI907" s="34"/>
      <c r="RFP907" s="35"/>
      <c r="RFQ907" s="34"/>
      <c r="RFX907" s="35"/>
      <c r="RFY907" s="34"/>
      <c r="RGF907" s="35"/>
      <c r="RGG907" s="34"/>
      <c r="RGN907" s="35"/>
      <c r="RGO907" s="34"/>
      <c r="RGV907" s="35"/>
      <c r="RGW907" s="34"/>
      <c r="RHD907" s="35"/>
      <c r="RHE907" s="34"/>
      <c r="RHL907" s="35"/>
      <c r="RHM907" s="34"/>
      <c r="RHT907" s="35"/>
      <c r="RHU907" s="34"/>
      <c r="RIB907" s="35"/>
      <c r="RIC907" s="34"/>
      <c r="RIJ907" s="35"/>
      <c r="RIK907" s="34"/>
      <c r="RIR907" s="35"/>
      <c r="RIS907" s="34"/>
      <c r="RIZ907" s="35"/>
      <c r="RJA907" s="34"/>
      <c r="RJH907" s="35"/>
      <c r="RJI907" s="34"/>
      <c r="RJP907" s="35"/>
      <c r="RJQ907" s="34"/>
      <c r="RJX907" s="35"/>
      <c r="RJY907" s="34"/>
      <c r="RKF907" s="35"/>
      <c r="RKG907" s="34"/>
      <c r="RKN907" s="35"/>
      <c r="RKO907" s="34"/>
      <c r="RKV907" s="35"/>
      <c r="RKW907" s="34"/>
      <c r="RLD907" s="35"/>
      <c r="RLE907" s="34"/>
      <c r="RLL907" s="35"/>
      <c r="RLM907" s="34"/>
      <c r="RLT907" s="35"/>
      <c r="RLU907" s="34"/>
      <c r="RMB907" s="35"/>
      <c r="RMC907" s="34"/>
      <c r="RMJ907" s="35"/>
      <c r="RMK907" s="34"/>
      <c r="RMR907" s="35"/>
      <c r="RMS907" s="34"/>
      <c r="RMZ907" s="35"/>
      <c r="RNA907" s="34"/>
      <c r="RNH907" s="35"/>
      <c r="RNI907" s="34"/>
      <c r="RNP907" s="35"/>
      <c r="RNQ907" s="34"/>
      <c r="RNX907" s="35"/>
      <c r="RNY907" s="34"/>
      <c r="ROF907" s="35"/>
      <c r="ROG907" s="34"/>
      <c r="RON907" s="35"/>
      <c r="ROO907" s="34"/>
      <c r="ROV907" s="35"/>
      <c r="ROW907" s="34"/>
      <c r="RPD907" s="35"/>
      <c r="RPE907" s="34"/>
      <c r="RPL907" s="35"/>
      <c r="RPM907" s="34"/>
      <c r="RPT907" s="35"/>
      <c r="RPU907" s="34"/>
      <c r="RQB907" s="35"/>
      <c r="RQC907" s="34"/>
      <c r="RQJ907" s="35"/>
      <c r="RQK907" s="34"/>
      <c r="RQR907" s="35"/>
      <c r="RQS907" s="34"/>
      <c r="RQZ907" s="35"/>
      <c r="RRA907" s="34"/>
      <c r="RRH907" s="35"/>
      <c r="RRI907" s="34"/>
      <c r="RRP907" s="35"/>
      <c r="RRQ907" s="34"/>
      <c r="RRX907" s="35"/>
      <c r="RRY907" s="34"/>
      <c r="RSF907" s="35"/>
      <c r="RSG907" s="34"/>
      <c r="RSN907" s="35"/>
      <c r="RSO907" s="34"/>
      <c r="RSV907" s="35"/>
      <c r="RSW907" s="34"/>
      <c r="RTD907" s="35"/>
      <c r="RTE907" s="34"/>
      <c r="RTL907" s="35"/>
      <c r="RTM907" s="34"/>
      <c r="RTT907" s="35"/>
      <c r="RTU907" s="34"/>
      <c r="RUB907" s="35"/>
      <c r="RUC907" s="34"/>
      <c r="RUJ907" s="35"/>
      <c r="RUK907" s="34"/>
      <c r="RUR907" s="35"/>
      <c r="RUS907" s="34"/>
      <c r="RUZ907" s="35"/>
      <c r="RVA907" s="34"/>
      <c r="RVH907" s="35"/>
      <c r="RVI907" s="34"/>
      <c r="RVP907" s="35"/>
      <c r="RVQ907" s="34"/>
      <c r="RVX907" s="35"/>
      <c r="RVY907" s="34"/>
      <c r="RWF907" s="35"/>
      <c r="RWG907" s="34"/>
      <c r="RWN907" s="35"/>
      <c r="RWO907" s="34"/>
      <c r="RWV907" s="35"/>
      <c r="RWW907" s="34"/>
      <c r="RXD907" s="35"/>
      <c r="RXE907" s="34"/>
      <c r="RXL907" s="35"/>
      <c r="RXM907" s="34"/>
      <c r="RXT907" s="35"/>
      <c r="RXU907" s="34"/>
      <c r="RYB907" s="35"/>
      <c r="RYC907" s="34"/>
      <c r="RYJ907" s="35"/>
      <c r="RYK907" s="34"/>
      <c r="RYR907" s="35"/>
      <c r="RYS907" s="34"/>
      <c r="RYZ907" s="35"/>
      <c r="RZA907" s="34"/>
      <c r="RZH907" s="35"/>
      <c r="RZI907" s="34"/>
      <c r="RZP907" s="35"/>
      <c r="RZQ907" s="34"/>
      <c r="RZX907" s="35"/>
      <c r="RZY907" s="34"/>
      <c r="SAF907" s="35"/>
      <c r="SAG907" s="34"/>
      <c r="SAN907" s="35"/>
      <c r="SAO907" s="34"/>
      <c r="SAV907" s="35"/>
      <c r="SAW907" s="34"/>
      <c r="SBD907" s="35"/>
      <c r="SBE907" s="34"/>
      <c r="SBL907" s="35"/>
      <c r="SBM907" s="34"/>
      <c r="SBT907" s="35"/>
      <c r="SBU907" s="34"/>
      <c r="SCB907" s="35"/>
      <c r="SCC907" s="34"/>
      <c r="SCJ907" s="35"/>
      <c r="SCK907" s="34"/>
      <c r="SCR907" s="35"/>
      <c r="SCS907" s="34"/>
      <c r="SCZ907" s="35"/>
      <c r="SDA907" s="34"/>
      <c r="SDH907" s="35"/>
      <c r="SDI907" s="34"/>
      <c r="SDP907" s="35"/>
      <c r="SDQ907" s="34"/>
      <c r="SDX907" s="35"/>
      <c r="SDY907" s="34"/>
      <c r="SEF907" s="35"/>
      <c r="SEG907" s="34"/>
      <c r="SEN907" s="35"/>
      <c r="SEO907" s="34"/>
      <c r="SEV907" s="35"/>
      <c r="SEW907" s="34"/>
      <c r="SFD907" s="35"/>
      <c r="SFE907" s="34"/>
      <c r="SFL907" s="35"/>
      <c r="SFM907" s="34"/>
      <c r="SFT907" s="35"/>
      <c r="SFU907" s="34"/>
      <c r="SGB907" s="35"/>
      <c r="SGC907" s="34"/>
      <c r="SGJ907" s="35"/>
      <c r="SGK907" s="34"/>
      <c r="SGR907" s="35"/>
      <c r="SGS907" s="34"/>
      <c r="SGZ907" s="35"/>
      <c r="SHA907" s="34"/>
      <c r="SHH907" s="35"/>
      <c r="SHI907" s="34"/>
      <c r="SHP907" s="35"/>
      <c r="SHQ907" s="34"/>
      <c r="SHX907" s="35"/>
      <c r="SHY907" s="34"/>
      <c r="SIF907" s="35"/>
      <c r="SIG907" s="34"/>
      <c r="SIN907" s="35"/>
      <c r="SIO907" s="34"/>
      <c r="SIV907" s="35"/>
      <c r="SIW907" s="34"/>
      <c r="SJD907" s="35"/>
      <c r="SJE907" s="34"/>
      <c r="SJL907" s="35"/>
      <c r="SJM907" s="34"/>
      <c r="SJT907" s="35"/>
      <c r="SJU907" s="34"/>
      <c r="SKB907" s="35"/>
      <c r="SKC907" s="34"/>
      <c r="SKJ907" s="35"/>
      <c r="SKK907" s="34"/>
      <c r="SKR907" s="35"/>
      <c r="SKS907" s="34"/>
      <c r="SKZ907" s="35"/>
      <c r="SLA907" s="34"/>
      <c r="SLH907" s="35"/>
      <c r="SLI907" s="34"/>
      <c r="SLP907" s="35"/>
      <c r="SLQ907" s="34"/>
      <c r="SLX907" s="35"/>
      <c r="SLY907" s="34"/>
      <c r="SMF907" s="35"/>
      <c r="SMG907" s="34"/>
      <c r="SMN907" s="35"/>
      <c r="SMO907" s="34"/>
      <c r="SMV907" s="35"/>
      <c r="SMW907" s="34"/>
      <c r="SND907" s="35"/>
      <c r="SNE907" s="34"/>
      <c r="SNL907" s="35"/>
      <c r="SNM907" s="34"/>
      <c r="SNT907" s="35"/>
      <c r="SNU907" s="34"/>
      <c r="SOB907" s="35"/>
      <c r="SOC907" s="34"/>
      <c r="SOJ907" s="35"/>
      <c r="SOK907" s="34"/>
      <c r="SOR907" s="35"/>
      <c r="SOS907" s="34"/>
      <c r="SOZ907" s="35"/>
      <c r="SPA907" s="34"/>
      <c r="SPH907" s="35"/>
      <c r="SPI907" s="34"/>
      <c r="SPP907" s="35"/>
      <c r="SPQ907" s="34"/>
      <c r="SPX907" s="35"/>
      <c r="SPY907" s="34"/>
      <c r="SQF907" s="35"/>
      <c r="SQG907" s="34"/>
      <c r="SQN907" s="35"/>
      <c r="SQO907" s="34"/>
      <c r="SQV907" s="35"/>
      <c r="SQW907" s="34"/>
      <c r="SRD907" s="35"/>
      <c r="SRE907" s="34"/>
      <c r="SRL907" s="35"/>
      <c r="SRM907" s="34"/>
      <c r="SRT907" s="35"/>
      <c r="SRU907" s="34"/>
      <c r="SSB907" s="35"/>
      <c r="SSC907" s="34"/>
      <c r="SSJ907" s="35"/>
      <c r="SSK907" s="34"/>
      <c r="SSR907" s="35"/>
      <c r="SSS907" s="34"/>
      <c r="SSZ907" s="35"/>
      <c r="STA907" s="34"/>
      <c r="STH907" s="35"/>
      <c r="STI907" s="34"/>
      <c r="STP907" s="35"/>
      <c r="STQ907" s="34"/>
      <c r="STX907" s="35"/>
      <c r="STY907" s="34"/>
      <c r="SUF907" s="35"/>
      <c r="SUG907" s="34"/>
      <c r="SUN907" s="35"/>
      <c r="SUO907" s="34"/>
      <c r="SUV907" s="35"/>
      <c r="SUW907" s="34"/>
      <c r="SVD907" s="35"/>
      <c r="SVE907" s="34"/>
      <c r="SVL907" s="35"/>
      <c r="SVM907" s="34"/>
      <c r="SVT907" s="35"/>
      <c r="SVU907" s="34"/>
      <c r="SWB907" s="35"/>
      <c r="SWC907" s="34"/>
      <c r="SWJ907" s="35"/>
      <c r="SWK907" s="34"/>
      <c r="SWR907" s="35"/>
      <c r="SWS907" s="34"/>
      <c r="SWZ907" s="35"/>
      <c r="SXA907" s="34"/>
      <c r="SXH907" s="35"/>
      <c r="SXI907" s="34"/>
      <c r="SXP907" s="35"/>
      <c r="SXQ907" s="34"/>
      <c r="SXX907" s="35"/>
      <c r="SXY907" s="34"/>
      <c r="SYF907" s="35"/>
      <c r="SYG907" s="34"/>
      <c r="SYN907" s="35"/>
      <c r="SYO907" s="34"/>
      <c r="SYV907" s="35"/>
      <c r="SYW907" s="34"/>
      <c r="SZD907" s="35"/>
      <c r="SZE907" s="34"/>
      <c r="SZL907" s="35"/>
      <c r="SZM907" s="34"/>
      <c r="SZT907" s="35"/>
      <c r="SZU907" s="34"/>
      <c r="TAB907" s="35"/>
      <c r="TAC907" s="34"/>
      <c r="TAJ907" s="35"/>
      <c r="TAK907" s="34"/>
      <c r="TAR907" s="35"/>
      <c r="TAS907" s="34"/>
      <c r="TAZ907" s="35"/>
      <c r="TBA907" s="34"/>
      <c r="TBH907" s="35"/>
      <c r="TBI907" s="34"/>
      <c r="TBP907" s="35"/>
      <c r="TBQ907" s="34"/>
      <c r="TBX907" s="35"/>
      <c r="TBY907" s="34"/>
      <c r="TCF907" s="35"/>
      <c r="TCG907" s="34"/>
      <c r="TCN907" s="35"/>
      <c r="TCO907" s="34"/>
      <c r="TCV907" s="35"/>
      <c r="TCW907" s="34"/>
      <c r="TDD907" s="35"/>
      <c r="TDE907" s="34"/>
      <c r="TDL907" s="35"/>
      <c r="TDM907" s="34"/>
      <c r="TDT907" s="35"/>
      <c r="TDU907" s="34"/>
      <c r="TEB907" s="35"/>
      <c r="TEC907" s="34"/>
      <c r="TEJ907" s="35"/>
      <c r="TEK907" s="34"/>
      <c r="TER907" s="35"/>
      <c r="TES907" s="34"/>
      <c r="TEZ907" s="35"/>
      <c r="TFA907" s="34"/>
      <c r="TFH907" s="35"/>
      <c r="TFI907" s="34"/>
      <c r="TFP907" s="35"/>
      <c r="TFQ907" s="34"/>
      <c r="TFX907" s="35"/>
      <c r="TFY907" s="34"/>
      <c r="TGF907" s="35"/>
      <c r="TGG907" s="34"/>
      <c r="TGN907" s="35"/>
      <c r="TGO907" s="34"/>
      <c r="TGV907" s="35"/>
      <c r="TGW907" s="34"/>
      <c r="THD907" s="35"/>
      <c r="THE907" s="34"/>
      <c r="THL907" s="35"/>
      <c r="THM907" s="34"/>
      <c r="THT907" s="35"/>
      <c r="THU907" s="34"/>
      <c r="TIB907" s="35"/>
      <c r="TIC907" s="34"/>
      <c r="TIJ907" s="35"/>
      <c r="TIK907" s="34"/>
      <c r="TIR907" s="35"/>
      <c r="TIS907" s="34"/>
      <c r="TIZ907" s="35"/>
      <c r="TJA907" s="34"/>
      <c r="TJH907" s="35"/>
      <c r="TJI907" s="34"/>
      <c r="TJP907" s="35"/>
      <c r="TJQ907" s="34"/>
      <c r="TJX907" s="35"/>
      <c r="TJY907" s="34"/>
      <c r="TKF907" s="35"/>
      <c r="TKG907" s="34"/>
      <c r="TKN907" s="35"/>
      <c r="TKO907" s="34"/>
      <c r="TKV907" s="35"/>
      <c r="TKW907" s="34"/>
      <c r="TLD907" s="35"/>
      <c r="TLE907" s="34"/>
      <c r="TLL907" s="35"/>
      <c r="TLM907" s="34"/>
      <c r="TLT907" s="35"/>
      <c r="TLU907" s="34"/>
      <c r="TMB907" s="35"/>
      <c r="TMC907" s="34"/>
      <c r="TMJ907" s="35"/>
      <c r="TMK907" s="34"/>
      <c r="TMR907" s="35"/>
      <c r="TMS907" s="34"/>
      <c r="TMZ907" s="35"/>
      <c r="TNA907" s="34"/>
      <c r="TNH907" s="35"/>
      <c r="TNI907" s="34"/>
      <c r="TNP907" s="35"/>
      <c r="TNQ907" s="34"/>
      <c r="TNX907" s="35"/>
      <c r="TNY907" s="34"/>
      <c r="TOF907" s="35"/>
      <c r="TOG907" s="34"/>
      <c r="TON907" s="35"/>
      <c r="TOO907" s="34"/>
      <c r="TOV907" s="35"/>
      <c r="TOW907" s="34"/>
      <c r="TPD907" s="35"/>
      <c r="TPE907" s="34"/>
      <c r="TPL907" s="35"/>
      <c r="TPM907" s="34"/>
      <c r="TPT907" s="35"/>
      <c r="TPU907" s="34"/>
      <c r="TQB907" s="35"/>
      <c r="TQC907" s="34"/>
      <c r="TQJ907" s="35"/>
      <c r="TQK907" s="34"/>
      <c r="TQR907" s="35"/>
      <c r="TQS907" s="34"/>
      <c r="TQZ907" s="35"/>
      <c r="TRA907" s="34"/>
      <c r="TRH907" s="35"/>
      <c r="TRI907" s="34"/>
      <c r="TRP907" s="35"/>
      <c r="TRQ907" s="34"/>
      <c r="TRX907" s="35"/>
      <c r="TRY907" s="34"/>
      <c r="TSF907" s="35"/>
      <c r="TSG907" s="34"/>
      <c r="TSN907" s="35"/>
      <c r="TSO907" s="34"/>
      <c r="TSV907" s="35"/>
      <c r="TSW907" s="34"/>
      <c r="TTD907" s="35"/>
      <c r="TTE907" s="34"/>
      <c r="TTL907" s="35"/>
      <c r="TTM907" s="34"/>
      <c r="TTT907" s="35"/>
      <c r="TTU907" s="34"/>
      <c r="TUB907" s="35"/>
      <c r="TUC907" s="34"/>
      <c r="TUJ907" s="35"/>
      <c r="TUK907" s="34"/>
      <c r="TUR907" s="35"/>
      <c r="TUS907" s="34"/>
      <c r="TUZ907" s="35"/>
      <c r="TVA907" s="34"/>
      <c r="TVH907" s="35"/>
      <c r="TVI907" s="34"/>
      <c r="TVP907" s="35"/>
      <c r="TVQ907" s="34"/>
      <c r="TVX907" s="35"/>
      <c r="TVY907" s="34"/>
      <c r="TWF907" s="35"/>
      <c r="TWG907" s="34"/>
      <c r="TWN907" s="35"/>
      <c r="TWO907" s="34"/>
      <c r="TWV907" s="35"/>
      <c r="TWW907" s="34"/>
      <c r="TXD907" s="35"/>
      <c r="TXE907" s="34"/>
      <c r="TXL907" s="35"/>
      <c r="TXM907" s="34"/>
      <c r="TXT907" s="35"/>
      <c r="TXU907" s="34"/>
      <c r="TYB907" s="35"/>
      <c r="TYC907" s="34"/>
      <c r="TYJ907" s="35"/>
      <c r="TYK907" s="34"/>
      <c r="TYR907" s="35"/>
      <c r="TYS907" s="34"/>
      <c r="TYZ907" s="35"/>
      <c r="TZA907" s="34"/>
      <c r="TZH907" s="35"/>
      <c r="TZI907" s="34"/>
      <c r="TZP907" s="35"/>
      <c r="TZQ907" s="34"/>
      <c r="TZX907" s="35"/>
      <c r="TZY907" s="34"/>
      <c r="UAF907" s="35"/>
      <c r="UAG907" s="34"/>
      <c r="UAN907" s="35"/>
      <c r="UAO907" s="34"/>
      <c r="UAV907" s="35"/>
      <c r="UAW907" s="34"/>
      <c r="UBD907" s="35"/>
      <c r="UBE907" s="34"/>
      <c r="UBL907" s="35"/>
      <c r="UBM907" s="34"/>
      <c r="UBT907" s="35"/>
      <c r="UBU907" s="34"/>
      <c r="UCB907" s="35"/>
      <c r="UCC907" s="34"/>
      <c r="UCJ907" s="35"/>
      <c r="UCK907" s="34"/>
      <c r="UCR907" s="35"/>
      <c r="UCS907" s="34"/>
      <c r="UCZ907" s="35"/>
      <c r="UDA907" s="34"/>
      <c r="UDH907" s="35"/>
      <c r="UDI907" s="34"/>
      <c r="UDP907" s="35"/>
      <c r="UDQ907" s="34"/>
      <c r="UDX907" s="35"/>
      <c r="UDY907" s="34"/>
      <c r="UEF907" s="35"/>
      <c r="UEG907" s="34"/>
      <c r="UEN907" s="35"/>
      <c r="UEO907" s="34"/>
      <c r="UEV907" s="35"/>
      <c r="UEW907" s="34"/>
      <c r="UFD907" s="35"/>
      <c r="UFE907" s="34"/>
      <c r="UFL907" s="35"/>
      <c r="UFM907" s="34"/>
      <c r="UFT907" s="35"/>
      <c r="UFU907" s="34"/>
      <c r="UGB907" s="35"/>
      <c r="UGC907" s="34"/>
      <c r="UGJ907" s="35"/>
      <c r="UGK907" s="34"/>
      <c r="UGR907" s="35"/>
      <c r="UGS907" s="34"/>
      <c r="UGZ907" s="35"/>
      <c r="UHA907" s="34"/>
      <c r="UHH907" s="35"/>
      <c r="UHI907" s="34"/>
      <c r="UHP907" s="35"/>
      <c r="UHQ907" s="34"/>
      <c r="UHX907" s="35"/>
      <c r="UHY907" s="34"/>
      <c r="UIF907" s="35"/>
      <c r="UIG907" s="34"/>
      <c r="UIN907" s="35"/>
      <c r="UIO907" s="34"/>
      <c r="UIV907" s="35"/>
      <c r="UIW907" s="34"/>
      <c r="UJD907" s="35"/>
      <c r="UJE907" s="34"/>
      <c r="UJL907" s="35"/>
      <c r="UJM907" s="34"/>
      <c r="UJT907" s="35"/>
      <c r="UJU907" s="34"/>
      <c r="UKB907" s="35"/>
      <c r="UKC907" s="34"/>
      <c r="UKJ907" s="35"/>
      <c r="UKK907" s="34"/>
      <c r="UKR907" s="35"/>
      <c r="UKS907" s="34"/>
      <c r="UKZ907" s="35"/>
      <c r="ULA907" s="34"/>
      <c r="ULH907" s="35"/>
      <c r="ULI907" s="34"/>
      <c r="ULP907" s="35"/>
      <c r="ULQ907" s="34"/>
      <c r="ULX907" s="35"/>
      <c r="ULY907" s="34"/>
      <c r="UMF907" s="35"/>
      <c r="UMG907" s="34"/>
      <c r="UMN907" s="35"/>
      <c r="UMO907" s="34"/>
      <c r="UMV907" s="35"/>
      <c r="UMW907" s="34"/>
      <c r="UND907" s="35"/>
      <c r="UNE907" s="34"/>
      <c r="UNL907" s="35"/>
      <c r="UNM907" s="34"/>
      <c r="UNT907" s="35"/>
      <c r="UNU907" s="34"/>
      <c r="UOB907" s="35"/>
      <c r="UOC907" s="34"/>
      <c r="UOJ907" s="35"/>
      <c r="UOK907" s="34"/>
      <c r="UOR907" s="35"/>
      <c r="UOS907" s="34"/>
      <c r="UOZ907" s="35"/>
      <c r="UPA907" s="34"/>
      <c r="UPH907" s="35"/>
      <c r="UPI907" s="34"/>
      <c r="UPP907" s="35"/>
      <c r="UPQ907" s="34"/>
      <c r="UPX907" s="35"/>
      <c r="UPY907" s="34"/>
      <c r="UQF907" s="35"/>
      <c r="UQG907" s="34"/>
      <c r="UQN907" s="35"/>
      <c r="UQO907" s="34"/>
      <c r="UQV907" s="35"/>
      <c r="UQW907" s="34"/>
      <c r="URD907" s="35"/>
      <c r="URE907" s="34"/>
      <c r="URL907" s="35"/>
      <c r="URM907" s="34"/>
      <c r="URT907" s="35"/>
      <c r="URU907" s="34"/>
      <c r="USB907" s="35"/>
      <c r="USC907" s="34"/>
      <c r="USJ907" s="35"/>
      <c r="USK907" s="34"/>
      <c r="USR907" s="35"/>
      <c r="USS907" s="34"/>
      <c r="USZ907" s="35"/>
      <c r="UTA907" s="34"/>
      <c r="UTH907" s="35"/>
      <c r="UTI907" s="34"/>
      <c r="UTP907" s="35"/>
      <c r="UTQ907" s="34"/>
      <c r="UTX907" s="35"/>
      <c r="UTY907" s="34"/>
      <c r="UUF907" s="35"/>
      <c r="UUG907" s="34"/>
      <c r="UUN907" s="35"/>
      <c r="UUO907" s="34"/>
      <c r="UUV907" s="35"/>
      <c r="UUW907" s="34"/>
      <c r="UVD907" s="35"/>
      <c r="UVE907" s="34"/>
      <c r="UVL907" s="35"/>
      <c r="UVM907" s="34"/>
      <c r="UVT907" s="35"/>
      <c r="UVU907" s="34"/>
      <c r="UWB907" s="35"/>
      <c r="UWC907" s="34"/>
      <c r="UWJ907" s="35"/>
      <c r="UWK907" s="34"/>
      <c r="UWR907" s="35"/>
      <c r="UWS907" s="34"/>
      <c r="UWZ907" s="35"/>
      <c r="UXA907" s="34"/>
      <c r="UXH907" s="35"/>
      <c r="UXI907" s="34"/>
      <c r="UXP907" s="35"/>
      <c r="UXQ907" s="34"/>
      <c r="UXX907" s="35"/>
      <c r="UXY907" s="34"/>
      <c r="UYF907" s="35"/>
      <c r="UYG907" s="34"/>
      <c r="UYN907" s="35"/>
      <c r="UYO907" s="34"/>
      <c r="UYV907" s="35"/>
      <c r="UYW907" s="34"/>
      <c r="UZD907" s="35"/>
      <c r="UZE907" s="34"/>
      <c r="UZL907" s="35"/>
      <c r="UZM907" s="34"/>
      <c r="UZT907" s="35"/>
      <c r="UZU907" s="34"/>
      <c r="VAB907" s="35"/>
      <c r="VAC907" s="34"/>
      <c r="VAJ907" s="35"/>
      <c r="VAK907" s="34"/>
      <c r="VAR907" s="35"/>
      <c r="VAS907" s="34"/>
      <c r="VAZ907" s="35"/>
      <c r="VBA907" s="34"/>
      <c r="VBH907" s="35"/>
      <c r="VBI907" s="34"/>
      <c r="VBP907" s="35"/>
      <c r="VBQ907" s="34"/>
      <c r="VBX907" s="35"/>
      <c r="VBY907" s="34"/>
      <c r="VCF907" s="35"/>
      <c r="VCG907" s="34"/>
      <c r="VCN907" s="35"/>
      <c r="VCO907" s="34"/>
      <c r="VCV907" s="35"/>
      <c r="VCW907" s="34"/>
      <c r="VDD907" s="35"/>
      <c r="VDE907" s="34"/>
      <c r="VDL907" s="35"/>
      <c r="VDM907" s="34"/>
      <c r="VDT907" s="35"/>
      <c r="VDU907" s="34"/>
      <c r="VEB907" s="35"/>
      <c r="VEC907" s="34"/>
      <c r="VEJ907" s="35"/>
      <c r="VEK907" s="34"/>
      <c r="VER907" s="35"/>
      <c r="VES907" s="34"/>
      <c r="VEZ907" s="35"/>
      <c r="VFA907" s="34"/>
      <c r="VFH907" s="35"/>
      <c r="VFI907" s="34"/>
      <c r="VFP907" s="35"/>
      <c r="VFQ907" s="34"/>
      <c r="VFX907" s="35"/>
      <c r="VFY907" s="34"/>
      <c r="VGF907" s="35"/>
      <c r="VGG907" s="34"/>
      <c r="VGN907" s="35"/>
      <c r="VGO907" s="34"/>
      <c r="VGV907" s="35"/>
      <c r="VGW907" s="34"/>
      <c r="VHD907" s="35"/>
      <c r="VHE907" s="34"/>
      <c r="VHL907" s="35"/>
      <c r="VHM907" s="34"/>
      <c r="VHT907" s="35"/>
      <c r="VHU907" s="34"/>
      <c r="VIB907" s="35"/>
      <c r="VIC907" s="34"/>
      <c r="VIJ907" s="35"/>
      <c r="VIK907" s="34"/>
      <c r="VIR907" s="35"/>
      <c r="VIS907" s="34"/>
      <c r="VIZ907" s="35"/>
      <c r="VJA907" s="34"/>
      <c r="VJH907" s="35"/>
      <c r="VJI907" s="34"/>
      <c r="VJP907" s="35"/>
      <c r="VJQ907" s="34"/>
      <c r="VJX907" s="35"/>
      <c r="VJY907" s="34"/>
      <c r="VKF907" s="35"/>
      <c r="VKG907" s="34"/>
      <c r="VKN907" s="35"/>
      <c r="VKO907" s="34"/>
      <c r="VKV907" s="35"/>
      <c r="VKW907" s="34"/>
      <c r="VLD907" s="35"/>
      <c r="VLE907" s="34"/>
      <c r="VLL907" s="35"/>
      <c r="VLM907" s="34"/>
      <c r="VLT907" s="35"/>
      <c r="VLU907" s="34"/>
      <c r="VMB907" s="35"/>
      <c r="VMC907" s="34"/>
      <c r="VMJ907" s="35"/>
      <c r="VMK907" s="34"/>
      <c r="VMR907" s="35"/>
      <c r="VMS907" s="34"/>
      <c r="VMZ907" s="35"/>
      <c r="VNA907" s="34"/>
      <c r="VNH907" s="35"/>
      <c r="VNI907" s="34"/>
      <c r="VNP907" s="35"/>
      <c r="VNQ907" s="34"/>
      <c r="VNX907" s="35"/>
      <c r="VNY907" s="34"/>
      <c r="VOF907" s="35"/>
      <c r="VOG907" s="34"/>
      <c r="VON907" s="35"/>
      <c r="VOO907" s="34"/>
      <c r="VOV907" s="35"/>
      <c r="VOW907" s="34"/>
      <c r="VPD907" s="35"/>
      <c r="VPE907" s="34"/>
      <c r="VPL907" s="35"/>
      <c r="VPM907" s="34"/>
      <c r="VPT907" s="35"/>
      <c r="VPU907" s="34"/>
      <c r="VQB907" s="35"/>
      <c r="VQC907" s="34"/>
      <c r="VQJ907" s="35"/>
      <c r="VQK907" s="34"/>
      <c r="VQR907" s="35"/>
      <c r="VQS907" s="34"/>
      <c r="VQZ907" s="35"/>
      <c r="VRA907" s="34"/>
      <c r="VRH907" s="35"/>
      <c r="VRI907" s="34"/>
      <c r="VRP907" s="35"/>
      <c r="VRQ907" s="34"/>
      <c r="VRX907" s="35"/>
      <c r="VRY907" s="34"/>
      <c r="VSF907" s="35"/>
      <c r="VSG907" s="34"/>
      <c r="VSN907" s="35"/>
      <c r="VSO907" s="34"/>
      <c r="VSV907" s="35"/>
      <c r="VSW907" s="34"/>
      <c r="VTD907" s="35"/>
      <c r="VTE907" s="34"/>
      <c r="VTL907" s="35"/>
      <c r="VTM907" s="34"/>
      <c r="VTT907" s="35"/>
      <c r="VTU907" s="34"/>
      <c r="VUB907" s="35"/>
      <c r="VUC907" s="34"/>
      <c r="VUJ907" s="35"/>
      <c r="VUK907" s="34"/>
      <c r="VUR907" s="35"/>
      <c r="VUS907" s="34"/>
      <c r="VUZ907" s="35"/>
      <c r="VVA907" s="34"/>
      <c r="VVH907" s="35"/>
      <c r="VVI907" s="34"/>
      <c r="VVP907" s="35"/>
      <c r="VVQ907" s="34"/>
      <c r="VVX907" s="35"/>
      <c r="VVY907" s="34"/>
      <c r="VWF907" s="35"/>
      <c r="VWG907" s="34"/>
      <c r="VWN907" s="35"/>
      <c r="VWO907" s="34"/>
      <c r="VWV907" s="35"/>
      <c r="VWW907" s="34"/>
      <c r="VXD907" s="35"/>
      <c r="VXE907" s="34"/>
      <c r="VXL907" s="35"/>
      <c r="VXM907" s="34"/>
      <c r="VXT907" s="35"/>
      <c r="VXU907" s="34"/>
      <c r="VYB907" s="35"/>
      <c r="VYC907" s="34"/>
      <c r="VYJ907" s="35"/>
      <c r="VYK907" s="34"/>
      <c r="VYR907" s="35"/>
      <c r="VYS907" s="34"/>
      <c r="VYZ907" s="35"/>
      <c r="VZA907" s="34"/>
      <c r="VZH907" s="35"/>
      <c r="VZI907" s="34"/>
      <c r="VZP907" s="35"/>
      <c r="VZQ907" s="34"/>
      <c r="VZX907" s="35"/>
      <c r="VZY907" s="34"/>
      <c r="WAF907" s="35"/>
      <c r="WAG907" s="34"/>
      <c r="WAN907" s="35"/>
      <c r="WAO907" s="34"/>
      <c r="WAV907" s="35"/>
      <c r="WAW907" s="34"/>
      <c r="WBD907" s="35"/>
      <c r="WBE907" s="34"/>
      <c r="WBL907" s="35"/>
      <c r="WBM907" s="34"/>
      <c r="WBT907" s="35"/>
      <c r="WBU907" s="34"/>
      <c r="WCB907" s="35"/>
      <c r="WCC907" s="34"/>
      <c r="WCJ907" s="35"/>
      <c r="WCK907" s="34"/>
      <c r="WCR907" s="35"/>
      <c r="WCS907" s="34"/>
      <c r="WCZ907" s="35"/>
      <c r="WDA907" s="34"/>
      <c r="WDH907" s="35"/>
      <c r="WDI907" s="34"/>
      <c r="WDP907" s="35"/>
      <c r="WDQ907" s="34"/>
      <c r="WDX907" s="35"/>
      <c r="WDY907" s="34"/>
      <c r="WEF907" s="35"/>
      <c r="WEG907" s="34"/>
      <c r="WEN907" s="35"/>
      <c r="WEO907" s="34"/>
      <c r="WEV907" s="35"/>
      <c r="WEW907" s="34"/>
      <c r="WFD907" s="35"/>
      <c r="WFE907" s="34"/>
      <c r="WFL907" s="35"/>
      <c r="WFM907" s="34"/>
      <c r="WFT907" s="35"/>
      <c r="WFU907" s="34"/>
      <c r="WGB907" s="35"/>
      <c r="WGC907" s="34"/>
      <c r="WGJ907" s="35"/>
      <c r="WGK907" s="34"/>
      <c r="WGR907" s="35"/>
      <c r="WGS907" s="34"/>
      <c r="WGZ907" s="35"/>
      <c r="WHA907" s="34"/>
      <c r="WHH907" s="35"/>
      <c r="WHI907" s="34"/>
      <c r="WHP907" s="35"/>
      <c r="WHQ907" s="34"/>
      <c r="WHX907" s="35"/>
      <c r="WHY907" s="34"/>
      <c r="WIF907" s="35"/>
      <c r="WIG907" s="34"/>
      <c r="WIN907" s="35"/>
      <c r="WIO907" s="34"/>
      <c r="WIV907" s="35"/>
      <c r="WIW907" s="34"/>
      <c r="WJD907" s="35"/>
      <c r="WJE907" s="34"/>
      <c r="WJL907" s="35"/>
      <c r="WJM907" s="34"/>
      <c r="WJT907" s="35"/>
      <c r="WJU907" s="34"/>
      <c r="WKB907" s="35"/>
      <c r="WKC907" s="34"/>
      <c r="WKJ907" s="35"/>
      <c r="WKK907" s="34"/>
      <c r="WKR907" s="35"/>
      <c r="WKS907" s="34"/>
      <c r="WKZ907" s="35"/>
      <c r="WLA907" s="34"/>
      <c r="WLH907" s="35"/>
      <c r="WLI907" s="34"/>
      <c r="WLP907" s="35"/>
      <c r="WLQ907" s="34"/>
      <c r="WLX907" s="35"/>
      <c r="WLY907" s="34"/>
      <c r="WMF907" s="35"/>
      <c r="WMG907" s="34"/>
      <c r="WMN907" s="35"/>
      <c r="WMO907" s="34"/>
      <c r="WMV907" s="35"/>
      <c r="WMW907" s="34"/>
      <c r="WND907" s="35"/>
      <c r="WNE907" s="34"/>
      <c r="WNL907" s="35"/>
      <c r="WNM907" s="34"/>
      <c r="WNT907" s="35"/>
      <c r="WNU907" s="34"/>
      <c r="WOB907" s="35"/>
      <c r="WOC907" s="34"/>
      <c r="WOJ907" s="35"/>
      <c r="WOK907" s="34"/>
      <c r="WOR907" s="35"/>
      <c r="WOS907" s="34"/>
      <c r="WOZ907" s="35"/>
      <c r="WPA907" s="34"/>
      <c r="WPH907" s="35"/>
      <c r="WPI907" s="34"/>
      <c r="WPP907" s="35"/>
      <c r="WPQ907" s="34"/>
      <c r="WPX907" s="35"/>
      <c r="WPY907" s="34"/>
      <c r="WQF907" s="35"/>
      <c r="WQG907" s="34"/>
      <c r="WQN907" s="35"/>
      <c r="WQO907" s="34"/>
      <c r="WQV907" s="35"/>
      <c r="WQW907" s="34"/>
      <c r="WRD907" s="35"/>
      <c r="WRE907" s="34"/>
      <c r="WRL907" s="35"/>
      <c r="WRM907" s="34"/>
      <c r="WRT907" s="35"/>
      <c r="WRU907" s="34"/>
      <c r="WSB907" s="35"/>
      <c r="WSC907" s="34"/>
      <c r="WSJ907" s="35"/>
      <c r="WSK907" s="34"/>
      <c r="WSR907" s="35"/>
      <c r="WSS907" s="34"/>
      <c r="WSZ907" s="35"/>
      <c r="WTA907" s="34"/>
      <c r="WTH907" s="35"/>
      <c r="WTI907" s="34"/>
      <c r="WTP907" s="35"/>
      <c r="WTQ907" s="34"/>
      <c r="WTX907" s="35"/>
      <c r="WTY907" s="34"/>
      <c r="WUF907" s="35"/>
      <c r="WUG907" s="34"/>
      <c r="WUN907" s="35"/>
      <c r="WUO907" s="34"/>
      <c r="WUV907" s="35"/>
      <c r="WUW907" s="34"/>
      <c r="WVD907" s="35"/>
      <c r="WVE907" s="34"/>
      <c r="WVL907" s="35"/>
      <c r="WVM907" s="34"/>
      <c r="WVT907" s="35"/>
      <c r="WVU907" s="34"/>
      <c r="WWB907" s="35"/>
      <c r="WWC907" s="34"/>
      <c r="WWJ907" s="35"/>
      <c r="WWK907" s="34"/>
      <c r="WWR907" s="35"/>
      <c r="WWS907" s="34"/>
      <c r="WWZ907" s="35"/>
      <c r="WXA907" s="34"/>
      <c r="WXH907" s="35"/>
      <c r="WXI907" s="34"/>
      <c r="WXP907" s="35"/>
      <c r="WXQ907" s="34"/>
      <c r="WXX907" s="35"/>
      <c r="WXY907" s="34"/>
      <c r="WYF907" s="35"/>
      <c r="WYG907" s="34"/>
      <c r="WYN907" s="35"/>
      <c r="WYO907" s="34"/>
      <c r="WYV907" s="35"/>
      <c r="WYW907" s="34"/>
      <c r="WZD907" s="35"/>
      <c r="WZE907" s="34"/>
      <c r="WZL907" s="35"/>
      <c r="WZM907" s="34"/>
      <c r="WZT907" s="35"/>
      <c r="WZU907" s="34"/>
      <c r="XAB907" s="35"/>
      <c r="XAC907" s="34"/>
      <c r="XAJ907" s="35"/>
      <c r="XAK907" s="34"/>
      <c r="XAR907" s="35"/>
      <c r="XAS907" s="34"/>
      <c r="XAZ907" s="35"/>
      <c r="XBA907" s="34"/>
      <c r="XBH907" s="35"/>
      <c r="XBI907" s="34"/>
      <c r="XBP907" s="35"/>
      <c r="XBQ907" s="34"/>
      <c r="XBX907" s="35"/>
      <c r="XBY907" s="34"/>
      <c r="XCF907" s="35"/>
      <c r="XCG907" s="34"/>
      <c r="XCN907" s="35"/>
      <c r="XCO907" s="34"/>
      <c r="XCV907" s="35"/>
      <c r="XCW907" s="34"/>
      <c r="XDD907" s="35"/>
      <c r="XDE907" s="34"/>
      <c r="XDL907" s="35"/>
      <c r="XDM907" s="34"/>
      <c r="XDT907" s="35"/>
      <c r="XDU907" s="34"/>
      <c r="XEB907" s="35"/>
      <c r="XEC907" s="34"/>
      <c r="XEJ907" s="35"/>
      <c r="XEK907" s="34"/>
      <c r="XER907" s="35"/>
      <c r="XES907" s="34"/>
      <c r="XEZ907" s="35"/>
      <c r="XFA907" s="34"/>
    </row>
    <row r="908" spans="1:1021 1028:2045 2052:3069 3076:4093 4100:5117 5124:6141 6148:7165 7172:8189 8196:9213 9220:10237 10244:11261 11268:12285 12292:13309 13316:14333 14340:15357 15364:16381" x14ac:dyDescent="0.25">
      <c r="A908" t="s">
        <v>21</v>
      </c>
      <c r="B908" t="s">
        <v>181</v>
      </c>
      <c r="C908">
        <v>577</v>
      </c>
      <c r="D908">
        <v>577</v>
      </c>
      <c r="E908" s="35">
        <v>1</v>
      </c>
      <c r="F908" s="34">
        <v>4.9999999999999999E-160</v>
      </c>
      <c r="G908">
        <v>98.77</v>
      </c>
      <c r="H908">
        <v>987</v>
      </c>
      <c r="I908" t="str">
        <f>HYPERLINK("https://www.ncbi.nlm.nih.gov/nucleotide/HM561226.1?report=genbank&amp;log$=nucltop&amp;blast_rank=6&amp;RID=XE5J84ZU013","HM561226.1")</f>
        <v>HM561226.1</v>
      </c>
      <c r="L908" s="35"/>
      <c r="M908" s="34"/>
      <c r="T908" s="35"/>
      <c r="U908" s="34"/>
      <c r="AB908" s="35"/>
      <c r="AC908" s="34"/>
      <c r="AJ908" s="35"/>
      <c r="AK908" s="34"/>
      <c r="AR908" s="35"/>
      <c r="AS908" s="34"/>
      <c r="AZ908" s="35"/>
      <c r="BA908" s="34"/>
      <c r="BH908" s="35"/>
      <c r="BI908" s="34"/>
      <c r="BP908" s="35"/>
      <c r="BQ908" s="34"/>
      <c r="BX908" s="35"/>
      <c r="BY908" s="34"/>
      <c r="CF908" s="35"/>
      <c r="CG908" s="34"/>
      <c r="CN908" s="35"/>
      <c r="CO908" s="34"/>
      <c r="CV908" s="35"/>
      <c r="CW908" s="34"/>
      <c r="DD908" s="35"/>
      <c r="DE908" s="34"/>
      <c r="DL908" s="35"/>
      <c r="DM908" s="34"/>
      <c r="DT908" s="35"/>
      <c r="DU908" s="34"/>
      <c r="EB908" s="35"/>
      <c r="EC908" s="34"/>
      <c r="EJ908" s="35"/>
      <c r="EK908" s="34"/>
      <c r="ER908" s="35"/>
      <c r="ES908" s="34"/>
      <c r="EZ908" s="35"/>
      <c r="FA908" s="34"/>
      <c r="FH908" s="35"/>
      <c r="FI908" s="34"/>
      <c r="FP908" s="35"/>
      <c r="FQ908" s="34"/>
      <c r="FX908" s="35"/>
      <c r="FY908" s="34"/>
      <c r="GF908" s="35"/>
      <c r="GG908" s="34"/>
      <c r="GN908" s="35"/>
      <c r="GO908" s="34"/>
      <c r="GV908" s="35"/>
      <c r="GW908" s="34"/>
      <c r="HD908" s="35"/>
      <c r="HE908" s="34"/>
      <c r="HL908" s="35"/>
      <c r="HM908" s="34"/>
      <c r="HT908" s="35"/>
      <c r="HU908" s="34"/>
      <c r="IB908" s="35"/>
      <c r="IC908" s="34"/>
      <c r="IJ908" s="35"/>
      <c r="IK908" s="34"/>
      <c r="IR908" s="35"/>
      <c r="IS908" s="34"/>
      <c r="IZ908" s="35"/>
      <c r="JA908" s="34"/>
      <c r="JH908" s="35"/>
      <c r="JI908" s="34"/>
      <c r="JP908" s="35"/>
      <c r="JQ908" s="34"/>
      <c r="JX908" s="35"/>
      <c r="JY908" s="34"/>
      <c r="KF908" s="35"/>
      <c r="KG908" s="34"/>
      <c r="KN908" s="35"/>
      <c r="KO908" s="34"/>
      <c r="KV908" s="35"/>
      <c r="KW908" s="34"/>
      <c r="LD908" s="35"/>
      <c r="LE908" s="34"/>
      <c r="LL908" s="35"/>
      <c r="LM908" s="34"/>
      <c r="LT908" s="35"/>
      <c r="LU908" s="34"/>
      <c r="MB908" s="35"/>
      <c r="MC908" s="34"/>
      <c r="MJ908" s="35"/>
      <c r="MK908" s="34"/>
      <c r="MR908" s="35"/>
      <c r="MS908" s="34"/>
      <c r="MZ908" s="35"/>
      <c r="NA908" s="34"/>
      <c r="NH908" s="35"/>
      <c r="NI908" s="34"/>
      <c r="NP908" s="35"/>
      <c r="NQ908" s="34"/>
      <c r="NX908" s="35"/>
      <c r="NY908" s="34"/>
      <c r="OF908" s="35"/>
      <c r="OG908" s="34"/>
      <c r="ON908" s="35"/>
      <c r="OO908" s="34"/>
      <c r="OV908" s="35"/>
      <c r="OW908" s="34"/>
      <c r="PD908" s="35"/>
      <c r="PE908" s="34"/>
      <c r="PL908" s="35"/>
      <c r="PM908" s="34"/>
      <c r="PT908" s="35"/>
      <c r="PU908" s="34"/>
      <c r="QB908" s="35"/>
      <c r="QC908" s="34"/>
      <c r="QJ908" s="35"/>
      <c r="QK908" s="34"/>
      <c r="QR908" s="35"/>
      <c r="QS908" s="34"/>
      <c r="QZ908" s="35"/>
      <c r="RA908" s="34"/>
      <c r="RH908" s="35"/>
      <c r="RI908" s="34"/>
      <c r="RP908" s="35"/>
      <c r="RQ908" s="34"/>
      <c r="RX908" s="35"/>
      <c r="RY908" s="34"/>
      <c r="SF908" s="35"/>
      <c r="SG908" s="34"/>
      <c r="SN908" s="35"/>
      <c r="SO908" s="34"/>
      <c r="SV908" s="35"/>
      <c r="SW908" s="34"/>
      <c r="TD908" s="35"/>
      <c r="TE908" s="34"/>
      <c r="TL908" s="35"/>
      <c r="TM908" s="34"/>
      <c r="TT908" s="35"/>
      <c r="TU908" s="34"/>
      <c r="UB908" s="35"/>
      <c r="UC908" s="34"/>
      <c r="UJ908" s="35"/>
      <c r="UK908" s="34"/>
      <c r="UR908" s="35"/>
      <c r="US908" s="34"/>
      <c r="UZ908" s="35"/>
      <c r="VA908" s="34"/>
      <c r="VH908" s="35"/>
      <c r="VI908" s="34"/>
      <c r="VP908" s="35"/>
      <c r="VQ908" s="34"/>
      <c r="VX908" s="35"/>
      <c r="VY908" s="34"/>
      <c r="WF908" s="35"/>
      <c r="WG908" s="34"/>
      <c r="WN908" s="35"/>
      <c r="WO908" s="34"/>
      <c r="WV908" s="35"/>
      <c r="WW908" s="34"/>
      <c r="XD908" s="35"/>
      <c r="XE908" s="34"/>
      <c r="XL908" s="35"/>
      <c r="XM908" s="34"/>
      <c r="XT908" s="35"/>
      <c r="XU908" s="34"/>
      <c r="YB908" s="35"/>
      <c r="YC908" s="34"/>
      <c r="YJ908" s="35"/>
      <c r="YK908" s="34"/>
      <c r="YR908" s="35"/>
      <c r="YS908" s="34"/>
      <c r="YZ908" s="35"/>
      <c r="ZA908" s="34"/>
      <c r="ZH908" s="35"/>
      <c r="ZI908" s="34"/>
      <c r="ZP908" s="35"/>
      <c r="ZQ908" s="34"/>
      <c r="ZX908" s="35"/>
      <c r="ZY908" s="34"/>
      <c r="AAF908" s="35"/>
      <c r="AAG908" s="34"/>
      <c r="AAN908" s="35"/>
      <c r="AAO908" s="34"/>
      <c r="AAV908" s="35"/>
      <c r="AAW908" s="34"/>
      <c r="ABD908" s="35"/>
      <c r="ABE908" s="34"/>
      <c r="ABL908" s="35"/>
      <c r="ABM908" s="34"/>
      <c r="ABT908" s="35"/>
      <c r="ABU908" s="34"/>
      <c r="ACB908" s="35"/>
      <c r="ACC908" s="34"/>
      <c r="ACJ908" s="35"/>
      <c r="ACK908" s="34"/>
      <c r="ACR908" s="35"/>
      <c r="ACS908" s="34"/>
      <c r="ACZ908" s="35"/>
      <c r="ADA908" s="34"/>
      <c r="ADH908" s="35"/>
      <c r="ADI908" s="34"/>
      <c r="ADP908" s="35"/>
      <c r="ADQ908" s="34"/>
      <c r="ADX908" s="35"/>
      <c r="ADY908" s="34"/>
      <c r="AEF908" s="35"/>
      <c r="AEG908" s="34"/>
      <c r="AEN908" s="35"/>
      <c r="AEO908" s="34"/>
      <c r="AEV908" s="35"/>
      <c r="AEW908" s="34"/>
      <c r="AFD908" s="35"/>
      <c r="AFE908" s="34"/>
      <c r="AFL908" s="35"/>
      <c r="AFM908" s="34"/>
      <c r="AFT908" s="35"/>
      <c r="AFU908" s="34"/>
      <c r="AGB908" s="35"/>
      <c r="AGC908" s="34"/>
      <c r="AGJ908" s="35"/>
      <c r="AGK908" s="34"/>
      <c r="AGR908" s="35"/>
      <c r="AGS908" s="34"/>
      <c r="AGZ908" s="35"/>
      <c r="AHA908" s="34"/>
      <c r="AHH908" s="35"/>
      <c r="AHI908" s="34"/>
      <c r="AHP908" s="35"/>
      <c r="AHQ908" s="34"/>
      <c r="AHX908" s="35"/>
      <c r="AHY908" s="34"/>
      <c r="AIF908" s="35"/>
      <c r="AIG908" s="34"/>
      <c r="AIN908" s="35"/>
      <c r="AIO908" s="34"/>
      <c r="AIV908" s="35"/>
      <c r="AIW908" s="34"/>
      <c r="AJD908" s="35"/>
      <c r="AJE908" s="34"/>
      <c r="AJL908" s="35"/>
      <c r="AJM908" s="34"/>
      <c r="AJT908" s="35"/>
      <c r="AJU908" s="34"/>
      <c r="AKB908" s="35"/>
      <c r="AKC908" s="34"/>
      <c r="AKJ908" s="35"/>
      <c r="AKK908" s="34"/>
      <c r="AKR908" s="35"/>
      <c r="AKS908" s="34"/>
      <c r="AKZ908" s="35"/>
      <c r="ALA908" s="34"/>
      <c r="ALH908" s="35"/>
      <c r="ALI908" s="34"/>
      <c r="ALP908" s="35"/>
      <c r="ALQ908" s="34"/>
      <c r="ALX908" s="35"/>
      <c r="ALY908" s="34"/>
      <c r="AMF908" s="35"/>
      <c r="AMG908" s="34"/>
      <c r="AMN908" s="35"/>
      <c r="AMO908" s="34"/>
      <c r="AMV908" s="35"/>
      <c r="AMW908" s="34"/>
      <c r="AND908" s="35"/>
      <c r="ANE908" s="34"/>
      <c r="ANL908" s="35"/>
      <c r="ANM908" s="34"/>
      <c r="ANT908" s="35"/>
      <c r="ANU908" s="34"/>
      <c r="AOB908" s="35"/>
      <c r="AOC908" s="34"/>
      <c r="AOJ908" s="35"/>
      <c r="AOK908" s="34"/>
      <c r="AOR908" s="35"/>
      <c r="AOS908" s="34"/>
      <c r="AOZ908" s="35"/>
      <c r="APA908" s="34"/>
      <c r="APH908" s="35"/>
      <c r="API908" s="34"/>
      <c r="APP908" s="35"/>
      <c r="APQ908" s="34"/>
      <c r="APX908" s="35"/>
      <c r="APY908" s="34"/>
      <c r="AQF908" s="35"/>
      <c r="AQG908" s="34"/>
      <c r="AQN908" s="35"/>
      <c r="AQO908" s="34"/>
      <c r="AQV908" s="35"/>
      <c r="AQW908" s="34"/>
      <c r="ARD908" s="35"/>
      <c r="ARE908" s="34"/>
      <c r="ARL908" s="35"/>
      <c r="ARM908" s="34"/>
      <c r="ART908" s="35"/>
      <c r="ARU908" s="34"/>
      <c r="ASB908" s="35"/>
      <c r="ASC908" s="34"/>
      <c r="ASJ908" s="35"/>
      <c r="ASK908" s="34"/>
      <c r="ASR908" s="35"/>
      <c r="ASS908" s="34"/>
      <c r="ASZ908" s="35"/>
      <c r="ATA908" s="34"/>
      <c r="ATH908" s="35"/>
      <c r="ATI908" s="34"/>
      <c r="ATP908" s="35"/>
      <c r="ATQ908" s="34"/>
      <c r="ATX908" s="35"/>
      <c r="ATY908" s="34"/>
      <c r="AUF908" s="35"/>
      <c r="AUG908" s="34"/>
      <c r="AUN908" s="35"/>
      <c r="AUO908" s="34"/>
      <c r="AUV908" s="35"/>
      <c r="AUW908" s="34"/>
      <c r="AVD908" s="35"/>
      <c r="AVE908" s="34"/>
      <c r="AVL908" s="35"/>
      <c r="AVM908" s="34"/>
      <c r="AVT908" s="35"/>
      <c r="AVU908" s="34"/>
      <c r="AWB908" s="35"/>
      <c r="AWC908" s="34"/>
      <c r="AWJ908" s="35"/>
      <c r="AWK908" s="34"/>
      <c r="AWR908" s="35"/>
      <c r="AWS908" s="34"/>
      <c r="AWZ908" s="35"/>
      <c r="AXA908" s="34"/>
      <c r="AXH908" s="35"/>
      <c r="AXI908" s="34"/>
      <c r="AXP908" s="35"/>
      <c r="AXQ908" s="34"/>
      <c r="AXX908" s="35"/>
      <c r="AXY908" s="34"/>
      <c r="AYF908" s="35"/>
      <c r="AYG908" s="34"/>
      <c r="AYN908" s="35"/>
      <c r="AYO908" s="34"/>
      <c r="AYV908" s="35"/>
      <c r="AYW908" s="34"/>
      <c r="AZD908" s="35"/>
      <c r="AZE908" s="34"/>
      <c r="AZL908" s="35"/>
      <c r="AZM908" s="34"/>
      <c r="AZT908" s="35"/>
      <c r="AZU908" s="34"/>
      <c r="BAB908" s="35"/>
      <c r="BAC908" s="34"/>
      <c r="BAJ908" s="35"/>
      <c r="BAK908" s="34"/>
      <c r="BAR908" s="35"/>
      <c r="BAS908" s="34"/>
      <c r="BAZ908" s="35"/>
      <c r="BBA908" s="34"/>
      <c r="BBH908" s="35"/>
      <c r="BBI908" s="34"/>
      <c r="BBP908" s="35"/>
      <c r="BBQ908" s="34"/>
      <c r="BBX908" s="35"/>
      <c r="BBY908" s="34"/>
      <c r="BCF908" s="35"/>
      <c r="BCG908" s="34"/>
      <c r="BCN908" s="35"/>
      <c r="BCO908" s="34"/>
      <c r="BCV908" s="35"/>
      <c r="BCW908" s="34"/>
      <c r="BDD908" s="35"/>
      <c r="BDE908" s="34"/>
      <c r="BDL908" s="35"/>
      <c r="BDM908" s="34"/>
      <c r="BDT908" s="35"/>
      <c r="BDU908" s="34"/>
      <c r="BEB908" s="35"/>
      <c r="BEC908" s="34"/>
      <c r="BEJ908" s="35"/>
      <c r="BEK908" s="34"/>
      <c r="BER908" s="35"/>
      <c r="BES908" s="34"/>
      <c r="BEZ908" s="35"/>
      <c r="BFA908" s="34"/>
      <c r="BFH908" s="35"/>
      <c r="BFI908" s="34"/>
      <c r="BFP908" s="35"/>
      <c r="BFQ908" s="34"/>
      <c r="BFX908" s="35"/>
      <c r="BFY908" s="34"/>
      <c r="BGF908" s="35"/>
      <c r="BGG908" s="34"/>
      <c r="BGN908" s="35"/>
      <c r="BGO908" s="34"/>
      <c r="BGV908" s="35"/>
      <c r="BGW908" s="34"/>
      <c r="BHD908" s="35"/>
      <c r="BHE908" s="34"/>
      <c r="BHL908" s="35"/>
      <c r="BHM908" s="34"/>
      <c r="BHT908" s="35"/>
      <c r="BHU908" s="34"/>
      <c r="BIB908" s="35"/>
      <c r="BIC908" s="34"/>
      <c r="BIJ908" s="35"/>
      <c r="BIK908" s="34"/>
      <c r="BIR908" s="35"/>
      <c r="BIS908" s="34"/>
      <c r="BIZ908" s="35"/>
      <c r="BJA908" s="34"/>
      <c r="BJH908" s="35"/>
      <c r="BJI908" s="34"/>
      <c r="BJP908" s="35"/>
      <c r="BJQ908" s="34"/>
      <c r="BJX908" s="35"/>
      <c r="BJY908" s="34"/>
      <c r="BKF908" s="35"/>
      <c r="BKG908" s="34"/>
      <c r="BKN908" s="35"/>
      <c r="BKO908" s="34"/>
      <c r="BKV908" s="35"/>
      <c r="BKW908" s="34"/>
      <c r="BLD908" s="35"/>
      <c r="BLE908" s="34"/>
      <c r="BLL908" s="35"/>
      <c r="BLM908" s="34"/>
      <c r="BLT908" s="35"/>
      <c r="BLU908" s="34"/>
      <c r="BMB908" s="35"/>
      <c r="BMC908" s="34"/>
      <c r="BMJ908" s="35"/>
      <c r="BMK908" s="34"/>
      <c r="BMR908" s="35"/>
      <c r="BMS908" s="34"/>
      <c r="BMZ908" s="35"/>
      <c r="BNA908" s="34"/>
      <c r="BNH908" s="35"/>
      <c r="BNI908" s="34"/>
      <c r="BNP908" s="35"/>
      <c r="BNQ908" s="34"/>
      <c r="BNX908" s="35"/>
      <c r="BNY908" s="34"/>
      <c r="BOF908" s="35"/>
      <c r="BOG908" s="34"/>
      <c r="BON908" s="35"/>
      <c r="BOO908" s="34"/>
      <c r="BOV908" s="35"/>
      <c r="BOW908" s="34"/>
      <c r="BPD908" s="35"/>
      <c r="BPE908" s="34"/>
      <c r="BPL908" s="35"/>
      <c r="BPM908" s="34"/>
      <c r="BPT908" s="35"/>
      <c r="BPU908" s="34"/>
      <c r="BQB908" s="35"/>
      <c r="BQC908" s="34"/>
      <c r="BQJ908" s="35"/>
      <c r="BQK908" s="34"/>
      <c r="BQR908" s="35"/>
      <c r="BQS908" s="34"/>
      <c r="BQZ908" s="35"/>
      <c r="BRA908" s="34"/>
      <c r="BRH908" s="35"/>
      <c r="BRI908" s="34"/>
      <c r="BRP908" s="35"/>
      <c r="BRQ908" s="34"/>
      <c r="BRX908" s="35"/>
      <c r="BRY908" s="34"/>
      <c r="BSF908" s="35"/>
      <c r="BSG908" s="34"/>
      <c r="BSN908" s="35"/>
      <c r="BSO908" s="34"/>
      <c r="BSV908" s="35"/>
      <c r="BSW908" s="34"/>
      <c r="BTD908" s="35"/>
      <c r="BTE908" s="34"/>
      <c r="BTL908" s="35"/>
      <c r="BTM908" s="34"/>
      <c r="BTT908" s="35"/>
      <c r="BTU908" s="34"/>
      <c r="BUB908" s="35"/>
      <c r="BUC908" s="34"/>
      <c r="BUJ908" s="35"/>
      <c r="BUK908" s="34"/>
      <c r="BUR908" s="35"/>
      <c r="BUS908" s="34"/>
      <c r="BUZ908" s="35"/>
      <c r="BVA908" s="34"/>
      <c r="BVH908" s="35"/>
      <c r="BVI908" s="34"/>
      <c r="BVP908" s="35"/>
      <c r="BVQ908" s="34"/>
      <c r="BVX908" s="35"/>
      <c r="BVY908" s="34"/>
      <c r="BWF908" s="35"/>
      <c r="BWG908" s="34"/>
      <c r="BWN908" s="35"/>
      <c r="BWO908" s="34"/>
      <c r="BWV908" s="35"/>
      <c r="BWW908" s="34"/>
      <c r="BXD908" s="35"/>
      <c r="BXE908" s="34"/>
      <c r="BXL908" s="35"/>
      <c r="BXM908" s="34"/>
      <c r="BXT908" s="35"/>
      <c r="BXU908" s="34"/>
      <c r="BYB908" s="35"/>
      <c r="BYC908" s="34"/>
      <c r="BYJ908" s="35"/>
      <c r="BYK908" s="34"/>
      <c r="BYR908" s="35"/>
      <c r="BYS908" s="34"/>
      <c r="BYZ908" s="35"/>
      <c r="BZA908" s="34"/>
      <c r="BZH908" s="35"/>
      <c r="BZI908" s="34"/>
      <c r="BZP908" s="35"/>
      <c r="BZQ908" s="34"/>
      <c r="BZX908" s="35"/>
      <c r="BZY908" s="34"/>
      <c r="CAF908" s="35"/>
      <c r="CAG908" s="34"/>
      <c r="CAN908" s="35"/>
      <c r="CAO908" s="34"/>
      <c r="CAV908" s="35"/>
      <c r="CAW908" s="34"/>
      <c r="CBD908" s="35"/>
      <c r="CBE908" s="34"/>
      <c r="CBL908" s="35"/>
      <c r="CBM908" s="34"/>
      <c r="CBT908" s="35"/>
      <c r="CBU908" s="34"/>
      <c r="CCB908" s="35"/>
      <c r="CCC908" s="34"/>
      <c r="CCJ908" s="35"/>
      <c r="CCK908" s="34"/>
      <c r="CCR908" s="35"/>
      <c r="CCS908" s="34"/>
      <c r="CCZ908" s="35"/>
      <c r="CDA908" s="34"/>
      <c r="CDH908" s="35"/>
      <c r="CDI908" s="34"/>
      <c r="CDP908" s="35"/>
      <c r="CDQ908" s="34"/>
      <c r="CDX908" s="35"/>
      <c r="CDY908" s="34"/>
      <c r="CEF908" s="35"/>
      <c r="CEG908" s="34"/>
      <c r="CEN908" s="35"/>
      <c r="CEO908" s="34"/>
      <c r="CEV908" s="35"/>
      <c r="CEW908" s="34"/>
      <c r="CFD908" s="35"/>
      <c r="CFE908" s="34"/>
      <c r="CFL908" s="35"/>
      <c r="CFM908" s="34"/>
      <c r="CFT908" s="35"/>
      <c r="CFU908" s="34"/>
      <c r="CGB908" s="35"/>
      <c r="CGC908" s="34"/>
      <c r="CGJ908" s="35"/>
      <c r="CGK908" s="34"/>
      <c r="CGR908" s="35"/>
      <c r="CGS908" s="34"/>
      <c r="CGZ908" s="35"/>
      <c r="CHA908" s="34"/>
      <c r="CHH908" s="35"/>
      <c r="CHI908" s="34"/>
      <c r="CHP908" s="35"/>
      <c r="CHQ908" s="34"/>
      <c r="CHX908" s="35"/>
      <c r="CHY908" s="34"/>
      <c r="CIF908" s="35"/>
      <c r="CIG908" s="34"/>
      <c r="CIN908" s="35"/>
      <c r="CIO908" s="34"/>
      <c r="CIV908" s="35"/>
      <c r="CIW908" s="34"/>
      <c r="CJD908" s="35"/>
      <c r="CJE908" s="34"/>
      <c r="CJL908" s="35"/>
      <c r="CJM908" s="34"/>
      <c r="CJT908" s="35"/>
      <c r="CJU908" s="34"/>
      <c r="CKB908" s="35"/>
      <c r="CKC908" s="34"/>
      <c r="CKJ908" s="35"/>
      <c r="CKK908" s="34"/>
      <c r="CKR908" s="35"/>
      <c r="CKS908" s="34"/>
      <c r="CKZ908" s="35"/>
      <c r="CLA908" s="34"/>
      <c r="CLH908" s="35"/>
      <c r="CLI908" s="34"/>
      <c r="CLP908" s="35"/>
      <c r="CLQ908" s="34"/>
      <c r="CLX908" s="35"/>
      <c r="CLY908" s="34"/>
      <c r="CMF908" s="35"/>
      <c r="CMG908" s="34"/>
      <c r="CMN908" s="35"/>
      <c r="CMO908" s="34"/>
      <c r="CMV908" s="35"/>
      <c r="CMW908" s="34"/>
      <c r="CND908" s="35"/>
      <c r="CNE908" s="34"/>
      <c r="CNL908" s="35"/>
      <c r="CNM908" s="34"/>
      <c r="CNT908" s="35"/>
      <c r="CNU908" s="34"/>
      <c r="COB908" s="35"/>
      <c r="COC908" s="34"/>
      <c r="COJ908" s="35"/>
      <c r="COK908" s="34"/>
      <c r="COR908" s="35"/>
      <c r="COS908" s="34"/>
      <c r="COZ908" s="35"/>
      <c r="CPA908" s="34"/>
      <c r="CPH908" s="35"/>
      <c r="CPI908" s="34"/>
      <c r="CPP908" s="35"/>
      <c r="CPQ908" s="34"/>
      <c r="CPX908" s="35"/>
      <c r="CPY908" s="34"/>
      <c r="CQF908" s="35"/>
      <c r="CQG908" s="34"/>
      <c r="CQN908" s="35"/>
      <c r="CQO908" s="34"/>
      <c r="CQV908" s="35"/>
      <c r="CQW908" s="34"/>
      <c r="CRD908" s="35"/>
      <c r="CRE908" s="34"/>
      <c r="CRL908" s="35"/>
      <c r="CRM908" s="34"/>
      <c r="CRT908" s="35"/>
      <c r="CRU908" s="34"/>
      <c r="CSB908" s="35"/>
      <c r="CSC908" s="34"/>
      <c r="CSJ908" s="35"/>
      <c r="CSK908" s="34"/>
      <c r="CSR908" s="35"/>
      <c r="CSS908" s="34"/>
      <c r="CSZ908" s="35"/>
      <c r="CTA908" s="34"/>
      <c r="CTH908" s="35"/>
      <c r="CTI908" s="34"/>
      <c r="CTP908" s="35"/>
      <c r="CTQ908" s="34"/>
      <c r="CTX908" s="35"/>
      <c r="CTY908" s="34"/>
      <c r="CUF908" s="35"/>
      <c r="CUG908" s="34"/>
      <c r="CUN908" s="35"/>
      <c r="CUO908" s="34"/>
      <c r="CUV908" s="35"/>
      <c r="CUW908" s="34"/>
      <c r="CVD908" s="35"/>
      <c r="CVE908" s="34"/>
      <c r="CVL908" s="35"/>
      <c r="CVM908" s="34"/>
      <c r="CVT908" s="35"/>
      <c r="CVU908" s="34"/>
      <c r="CWB908" s="35"/>
      <c r="CWC908" s="34"/>
      <c r="CWJ908" s="35"/>
      <c r="CWK908" s="34"/>
      <c r="CWR908" s="35"/>
      <c r="CWS908" s="34"/>
      <c r="CWZ908" s="35"/>
      <c r="CXA908" s="34"/>
      <c r="CXH908" s="35"/>
      <c r="CXI908" s="34"/>
      <c r="CXP908" s="35"/>
      <c r="CXQ908" s="34"/>
      <c r="CXX908" s="35"/>
      <c r="CXY908" s="34"/>
      <c r="CYF908" s="35"/>
      <c r="CYG908" s="34"/>
      <c r="CYN908" s="35"/>
      <c r="CYO908" s="34"/>
      <c r="CYV908" s="35"/>
      <c r="CYW908" s="34"/>
      <c r="CZD908" s="35"/>
      <c r="CZE908" s="34"/>
      <c r="CZL908" s="35"/>
      <c r="CZM908" s="34"/>
      <c r="CZT908" s="35"/>
      <c r="CZU908" s="34"/>
      <c r="DAB908" s="35"/>
      <c r="DAC908" s="34"/>
      <c r="DAJ908" s="35"/>
      <c r="DAK908" s="34"/>
      <c r="DAR908" s="35"/>
      <c r="DAS908" s="34"/>
      <c r="DAZ908" s="35"/>
      <c r="DBA908" s="34"/>
      <c r="DBH908" s="35"/>
      <c r="DBI908" s="34"/>
      <c r="DBP908" s="35"/>
      <c r="DBQ908" s="34"/>
      <c r="DBX908" s="35"/>
      <c r="DBY908" s="34"/>
      <c r="DCF908" s="35"/>
      <c r="DCG908" s="34"/>
      <c r="DCN908" s="35"/>
      <c r="DCO908" s="34"/>
      <c r="DCV908" s="35"/>
      <c r="DCW908" s="34"/>
      <c r="DDD908" s="35"/>
      <c r="DDE908" s="34"/>
      <c r="DDL908" s="35"/>
      <c r="DDM908" s="34"/>
      <c r="DDT908" s="35"/>
      <c r="DDU908" s="34"/>
      <c r="DEB908" s="35"/>
      <c r="DEC908" s="34"/>
      <c r="DEJ908" s="35"/>
      <c r="DEK908" s="34"/>
      <c r="DER908" s="35"/>
      <c r="DES908" s="34"/>
      <c r="DEZ908" s="35"/>
      <c r="DFA908" s="34"/>
      <c r="DFH908" s="35"/>
      <c r="DFI908" s="34"/>
      <c r="DFP908" s="35"/>
      <c r="DFQ908" s="34"/>
      <c r="DFX908" s="35"/>
      <c r="DFY908" s="34"/>
      <c r="DGF908" s="35"/>
      <c r="DGG908" s="34"/>
      <c r="DGN908" s="35"/>
      <c r="DGO908" s="34"/>
      <c r="DGV908" s="35"/>
      <c r="DGW908" s="34"/>
      <c r="DHD908" s="35"/>
      <c r="DHE908" s="34"/>
      <c r="DHL908" s="35"/>
      <c r="DHM908" s="34"/>
      <c r="DHT908" s="35"/>
      <c r="DHU908" s="34"/>
      <c r="DIB908" s="35"/>
      <c r="DIC908" s="34"/>
      <c r="DIJ908" s="35"/>
      <c r="DIK908" s="34"/>
      <c r="DIR908" s="35"/>
      <c r="DIS908" s="34"/>
      <c r="DIZ908" s="35"/>
      <c r="DJA908" s="34"/>
      <c r="DJH908" s="35"/>
      <c r="DJI908" s="34"/>
      <c r="DJP908" s="35"/>
      <c r="DJQ908" s="34"/>
      <c r="DJX908" s="35"/>
      <c r="DJY908" s="34"/>
      <c r="DKF908" s="35"/>
      <c r="DKG908" s="34"/>
      <c r="DKN908" s="35"/>
      <c r="DKO908" s="34"/>
      <c r="DKV908" s="35"/>
      <c r="DKW908" s="34"/>
      <c r="DLD908" s="35"/>
      <c r="DLE908" s="34"/>
      <c r="DLL908" s="35"/>
      <c r="DLM908" s="34"/>
      <c r="DLT908" s="35"/>
      <c r="DLU908" s="34"/>
      <c r="DMB908" s="35"/>
      <c r="DMC908" s="34"/>
      <c r="DMJ908" s="35"/>
      <c r="DMK908" s="34"/>
      <c r="DMR908" s="35"/>
      <c r="DMS908" s="34"/>
      <c r="DMZ908" s="35"/>
      <c r="DNA908" s="34"/>
      <c r="DNH908" s="35"/>
      <c r="DNI908" s="34"/>
      <c r="DNP908" s="35"/>
      <c r="DNQ908" s="34"/>
      <c r="DNX908" s="35"/>
      <c r="DNY908" s="34"/>
      <c r="DOF908" s="35"/>
      <c r="DOG908" s="34"/>
      <c r="DON908" s="35"/>
      <c r="DOO908" s="34"/>
      <c r="DOV908" s="35"/>
      <c r="DOW908" s="34"/>
      <c r="DPD908" s="35"/>
      <c r="DPE908" s="34"/>
      <c r="DPL908" s="35"/>
      <c r="DPM908" s="34"/>
      <c r="DPT908" s="35"/>
      <c r="DPU908" s="34"/>
      <c r="DQB908" s="35"/>
      <c r="DQC908" s="34"/>
      <c r="DQJ908" s="35"/>
      <c r="DQK908" s="34"/>
      <c r="DQR908" s="35"/>
      <c r="DQS908" s="34"/>
      <c r="DQZ908" s="35"/>
      <c r="DRA908" s="34"/>
      <c r="DRH908" s="35"/>
      <c r="DRI908" s="34"/>
      <c r="DRP908" s="35"/>
      <c r="DRQ908" s="34"/>
      <c r="DRX908" s="35"/>
      <c r="DRY908" s="34"/>
      <c r="DSF908" s="35"/>
      <c r="DSG908" s="34"/>
      <c r="DSN908" s="35"/>
      <c r="DSO908" s="34"/>
      <c r="DSV908" s="35"/>
      <c r="DSW908" s="34"/>
      <c r="DTD908" s="35"/>
      <c r="DTE908" s="34"/>
      <c r="DTL908" s="35"/>
      <c r="DTM908" s="34"/>
      <c r="DTT908" s="35"/>
      <c r="DTU908" s="34"/>
      <c r="DUB908" s="35"/>
      <c r="DUC908" s="34"/>
      <c r="DUJ908" s="35"/>
      <c r="DUK908" s="34"/>
      <c r="DUR908" s="35"/>
      <c r="DUS908" s="34"/>
      <c r="DUZ908" s="35"/>
      <c r="DVA908" s="34"/>
      <c r="DVH908" s="35"/>
      <c r="DVI908" s="34"/>
      <c r="DVP908" s="35"/>
      <c r="DVQ908" s="34"/>
      <c r="DVX908" s="35"/>
      <c r="DVY908" s="34"/>
      <c r="DWF908" s="35"/>
      <c r="DWG908" s="34"/>
      <c r="DWN908" s="35"/>
      <c r="DWO908" s="34"/>
      <c r="DWV908" s="35"/>
      <c r="DWW908" s="34"/>
      <c r="DXD908" s="35"/>
      <c r="DXE908" s="34"/>
      <c r="DXL908" s="35"/>
      <c r="DXM908" s="34"/>
      <c r="DXT908" s="35"/>
      <c r="DXU908" s="34"/>
      <c r="DYB908" s="35"/>
      <c r="DYC908" s="34"/>
      <c r="DYJ908" s="35"/>
      <c r="DYK908" s="34"/>
      <c r="DYR908" s="35"/>
      <c r="DYS908" s="34"/>
      <c r="DYZ908" s="35"/>
      <c r="DZA908" s="34"/>
      <c r="DZH908" s="35"/>
      <c r="DZI908" s="34"/>
      <c r="DZP908" s="35"/>
      <c r="DZQ908" s="34"/>
      <c r="DZX908" s="35"/>
      <c r="DZY908" s="34"/>
      <c r="EAF908" s="35"/>
      <c r="EAG908" s="34"/>
      <c r="EAN908" s="35"/>
      <c r="EAO908" s="34"/>
      <c r="EAV908" s="35"/>
      <c r="EAW908" s="34"/>
      <c r="EBD908" s="35"/>
      <c r="EBE908" s="34"/>
      <c r="EBL908" s="35"/>
      <c r="EBM908" s="34"/>
      <c r="EBT908" s="35"/>
      <c r="EBU908" s="34"/>
      <c r="ECB908" s="35"/>
      <c r="ECC908" s="34"/>
      <c r="ECJ908" s="35"/>
      <c r="ECK908" s="34"/>
      <c r="ECR908" s="35"/>
      <c r="ECS908" s="34"/>
      <c r="ECZ908" s="35"/>
      <c r="EDA908" s="34"/>
      <c r="EDH908" s="35"/>
      <c r="EDI908" s="34"/>
      <c r="EDP908" s="35"/>
      <c r="EDQ908" s="34"/>
      <c r="EDX908" s="35"/>
      <c r="EDY908" s="34"/>
      <c r="EEF908" s="35"/>
      <c r="EEG908" s="34"/>
      <c r="EEN908" s="35"/>
      <c r="EEO908" s="34"/>
      <c r="EEV908" s="35"/>
      <c r="EEW908" s="34"/>
      <c r="EFD908" s="35"/>
      <c r="EFE908" s="34"/>
      <c r="EFL908" s="35"/>
      <c r="EFM908" s="34"/>
      <c r="EFT908" s="35"/>
      <c r="EFU908" s="34"/>
      <c r="EGB908" s="35"/>
      <c r="EGC908" s="34"/>
      <c r="EGJ908" s="35"/>
      <c r="EGK908" s="34"/>
      <c r="EGR908" s="35"/>
      <c r="EGS908" s="34"/>
      <c r="EGZ908" s="35"/>
      <c r="EHA908" s="34"/>
      <c r="EHH908" s="35"/>
      <c r="EHI908" s="34"/>
      <c r="EHP908" s="35"/>
      <c r="EHQ908" s="34"/>
      <c r="EHX908" s="35"/>
      <c r="EHY908" s="34"/>
      <c r="EIF908" s="35"/>
      <c r="EIG908" s="34"/>
      <c r="EIN908" s="35"/>
      <c r="EIO908" s="34"/>
      <c r="EIV908" s="35"/>
      <c r="EIW908" s="34"/>
      <c r="EJD908" s="35"/>
      <c r="EJE908" s="34"/>
      <c r="EJL908" s="35"/>
      <c r="EJM908" s="34"/>
      <c r="EJT908" s="35"/>
      <c r="EJU908" s="34"/>
      <c r="EKB908" s="35"/>
      <c r="EKC908" s="34"/>
      <c r="EKJ908" s="35"/>
      <c r="EKK908" s="34"/>
      <c r="EKR908" s="35"/>
      <c r="EKS908" s="34"/>
      <c r="EKZ908" s="35"/>
      <c r="ELA908" s="34"/>
      <c r="ELH908" s="35"/>
      <c r="ELI908" s="34"/>
      <c r="ELP908" s="35"/>
      <c r="ELQ908" s="34"/>
      <c r="ELX908" s="35"/>
      <c r="ELY908" s="34"/>
      <c r="EMF908" s="35"/>
      <c r="EMG908" s="34"/>
      <c r="EMN908" s="35"/>
      <c r="EMO908" s="34"/>
      <c r="EMV908" s="35"/>
      <c r="EMW908" s="34"/>
      <c r="END908" s="35"/>
      <c r="ENE908" s="34"/>
      <c r="ENL908" s="35"/>
      <c r="ENM908" s="34"/>
      <c r="ENT908" s="35"/>
      <c r="ENU908" s="34"/>
      <c r="EOB908" s="35"/>
      <c r="EOC908" s="34"/>
      <c r="EOJ908" s="35"/>
      <c r="EOK908" s="34"/>
      <c r="EOR908" s="35"/>
      <c r="EOS908" s="34"/>
      <c r="EOZ908" s="35"/>
      <c r="EPA908" s="34"/>
      <c r="EPH908" s="35"/>
      <c r="EPI908" s="34"/>
      <c r="EPP908" s="35"/>
      <c r="EPQ908" s="34"/>
      <c r="EPX908" s="35"/>
      <c r="EPY908" s="34"/>
      <c r="EQF908" s="35"/>
      <c r="EQG908" s="34"/>
      <c r="EQN908" s="35"/>
      <c r="EQO908" s="34"/>
      <c r="EQV908" s="35"/>
      <c r="EQW908" s="34"/>
      <c r="ERD908" s="35"/>
      <c r="ERE908" s="34"/>
      <c r="ERL908" s="35"/>
      <c r="ERM908" s="34"/>
      <c r="ERT908" s="35"/>
      <c r="ERU908" s="34"/>
      <c r="ESB908" s="35"/>
      <c r="ESC908" s="34"/>
      <c r="ESJ908" s="35"/>
      <c r="ESK908" s="34"/>
      <c r="ESR908" s="35"/>
      <c r="ESS908" s="34"/>
      <c r="ESZ908" s="35"/>
      <c r="ETA908" s="34"/>
      <c r="ETH908" s="35"/>
      <c r="ETI908" s="34"/>
      <c r="ETP908" s="35"/>
      <c r="ETQ908" s="34"/>
      <c r="ETX908" s="35"/>
      <c r="ETY908" s="34"/>
      <c r="EUF908" s="35"/>
      <c r="EUG908" s="34"/>
      <c r="EUN908" s="35"/>
      <c r="EUO908" s="34"/>
      <c r="EUV908" s="35"/>
      <c r="EUW908" s="34"/>
      <c r="EVD908" s="35"/>
      <c r="EVE908" s="34"/>
      <c r="EVL908" s="35"/>
      <c r="EVM908" s="34"/>
      <c r="EVT908" s="35"/>
      <c r="EVU908" s="34"/>
      <c r="EWB908" s="35"/>
      <c r="EWC908" s="34"/>
      <c r="EWJ908" s="35"/>
      <c r="EWK908" s="34"/>
      <c r="EWR908" s="35"/>
      <c r="EWS908" s="34"/>
      <c r="EWZ908" s="35"/>
      <c r="EXA908" s="34"/>
      <c r="EXH908" s="35"/>
      <c r="EXI908" s="34"/>
      <c r="EXP908" s="35"/>
      <c r="EXQ908" s="34"/>
      <c r="EXX908" s="35"/>
      <c r="EXY908" s="34"/>
      <c r="EYF908" s="35"/>
      <c r="EYG908" s="34"/>
      <c r="EYN908" s="35"/>
      <c r="EYO908" s="34"/>
      <c r="EYV908" s="35"/>
      <c r="EYW908" s="34"/>
      <c r="EZD908" s="35"/>
      <c r="EZE908" s="34"/>
      <c r="EZL908" s="35"/>
      <c r="EZM908" s="34"/>
      <c r="EZT908" s="35"/>
      <c r="EZU908" s="34"/>
      <c r="FAB908" s="35"/>
      <c r="FAC908" s="34"/>
      <c r="FAJ908" s="35"/>
      <c r="FAK908" s="34"/>
      <c r="FAR908" s="35"/>
      <c r="FAS908" s="34"/>
      <c r="FAZ908" s="35"/>
      <c r="FBA908" s="34"/>
      <c r="FBH908" s="35"/>
      <c r="FBI908" s="34"/>
      <c r="FBP908" s="35"/>
      <c r="FBQ908" s="34"/>
      <c r="FBX908" s="35"/>
      <c r="FBY908" s="34"/>
      <c r="FCF908" s="35"/>
      <c r="FCG908" s="34"/>
      <c r="FCN908" s="35"/>
      <c r="FCO908" s="34"/>
      <c r="FCV908" s="35"/>
      <c r="FCW908" s="34"/>
      <c r="FDD908" s="35"/>
      <c r="FDE908" s="34"/>
      <c r="FDL908" s="35"/>
      <c r="FDM908" s="34"/>
      <c r="FDT908" s="35"/>
      <c r="FDU908" s="34"/>
      <c r="FEB908" s="35"/>
      <c r="FEC908" s="34"/>
      <c r="FEJ908" s="35"/>
      <c r="FEK908" s="34"/>
      <c r="FER908" s="35"/>
      <c r="FES908" s="34"/>
      <c r="FEZ908" s="35"/>
      <c r="FFA908" s="34"/>
      <c r="FFH908" s="35"/>
      <c r="FFI908" s="34"/>
      <c r="FFP908" s="35"/>
      <c r="FFQ908" s="34"/>
      <c r="FFX908" s="35"/>
      <c r="FFY908" s="34"/>
      <c r="FGF908" s="35"/>
      <c r="FGG908" s="34"/>
      <c r="FGN908" s="35"/>
      <c r="FGO908" s="34"/>
      <c r="FGV908" s="35"/>
      <c r="FGW908" s="34"/>
      <c r="FHD908" s="35"/>
      <c r="FHE908" s="34"/>
      <c r="FHL908" s="35"/>
      <c r="FHM908" s="34"/>
      <c r="FHT908" s="35"/>
      <c r="FHU908" s="34"/>
      <c r="FIB908" s="35"/>
      <c r="FIC908" s="34"/>
      <c r="FIJ908" s="35"/>
      <c r="FIK908" s="34"/>
      <c r="FIR908" s="35"/>
      <c r="FIS908" s="34"/>
      <c r="FIZ908" s="35"/>
      <c r="FJA908" s="34"/>
      <c r="FJH908" s="35"/>
      <c r="FJI908" s="34"/>
      <c r="FJP908" s="35"/>
      <c r="FJQ908" s="34"/>
      <c r="FJX908" s="35"/>
      <c r="FJY908" s="34"/>
      <c r="FKF908" s="35"/>
      <c r="FKG908" s="34"/>
      <c r="FKN908" s="35"/>
      <c r="FKO908" s="34"/>
      <c r="FKV908" s="35"/>
      <c r="FKW908" s="34"/>
      <c r="FLD908" s="35"/>
      <c r="FLE908" s="34"/>
      <c r="FLL908" s="35"/>
      <c r="FLM908" s="34"/>
      <c r="FLT908" s="35"/>
      <c r="FLU908" s="34"/>
      <c r="FMB908" s="35"/>
      <c r="FMC908" s="34"/>
      <c r="FMJ908" s="35"/>
      <c r="FMK908" s="34"/>
      <c r="FMR908" s="35"/>
      <c r="FMS908" s="34"/>
      <c r="FMZ908" s="35"/>
      <c r="FNA908" s="34"/>
      <c r="FNH908" s="35"/>
      <c r="FNI908" s="34"/>
      <c r="FNP908" s="35"/>
      <c r="FNQ908" s="34"/>
      <c r="FNX908" s="35"/>
      <c r="FNY908" s="34"/>
      <c r="FOF908" s="35"/>
      <c r="FOG908" s="34"/>
      <c r="FON908" s="35"/>
      <c r="FOO908" s="34"/>
      <c r="FOV908" s="35"/>
      <c r="FOW908" s="34"/>
      <c r="FPD908" s="35"/>
      <c r="FPE908" s="34"/>
      <c r="FPL908" s="35"/>
      <c r="FPM908" s="34"/>
      <c r="FPT908" s="35"/>
      <c r="FPU908" s="34"/>
      <c r="FQB908" s="35"/>
      <c r="FQC908" s="34"/>
      <c r="FQJ908" s="35"/>
      <c r="FQK908" s="34"/>
      <c r="FQR908" s="35"/>
      <c r="FQS908" s="34"/>
      <c r="FQZ908" s="35"/>
      <c r="FRA908" s="34"/>
      <c r="FRH908" s="35"/>
      <c r="FRI908" s="34"/>
      <c r="FRP908" s="35"/>
      <c r="FRQ908" s="34"/>
      <c r="FRX908" s="35"/>
      <c r="FRY908" s="34"/>
      <c r="FSF908" s="35"/>
      <c r="FSG908" s="34"/>
      <c r="FSN908" s="35"/>
      <c r="FSO908" s="34"/>
      <c r="FSV908" s="35"/>
      <c r="FSW908" s="34"/>
      <c r="FTD908" s="35"/>
      <c r="FTE908" s="34"/>
      <c r="FTL908" s="35"/>
      <c r="FTM908" s="34"/>
      <c r="FTT908" s="35"/>
      <c r="FTU908" s="34"/>
      <c r="FUB908" s="35"/>
      <c r="FUC908" s="34"/>
      <c r="FUJ908" s="35"/>
      <c r="FUK908" s="34"/>
      <c r="FUR908" s="35"/>
      <c r="FUS908" s="34"/>
      <c r="FUZ908" s="35"/>
      <c r="FVA908" s="34"/>
      <c r="FVH908" s="35"/>
      <c r="FVI908" s="34"/>
      <c r="FVP908" s="35"/>
      <c r="FVQ908" s="34"/>
      <c r="FVX908" s="35"/>
      <c r="FVY908" s="34"/>
      <c r="FWF908" s="35"/>
      <c r="FWG908" s="34"/>
      <c r="FWN908" s="35"/>
      <c r="FWO908" s="34"/>
      <c r="FWV908" s="35"/>
      <c r="FWW908" s="34"/>
      <c r="FXD908" s="35"/>
      <c r="FXE908" s="34"/>
      <c r="FXL908" s="35"/>
      <c r="FXM908" s="34"/>
      <c r="FXT908" s="35"/>
      <c r="FXU908" s="34"/>
      <c r="FYB908" s="35"/>
      <c r="FYC908" s="34"/>
      <c r="FYJ908" s="35"/>
      <c r="FYK908" s="34"/>
      <c r="FYR908" s="35"/>
      <c r="FYS908" s="34"/>
      <c r="FYZ908" s="35"/>
      <c r="FZA908" s="34"/>
      <c r="FZH908" s="35"/>
      <c r="FZI908" s="34"/>
      <c r="FZP908" s="35"/>
      <c r="FZQ908" s="34"/>
      <c r="FZX908" s="35"/>
      <c r="FZY908" s="34"/>
      <c r="GAF908" s="35"/>
      <c r="GAG908" s="34"/>
      <c r="GAN908" s="35"/>
      <c r="GAO908" s="34"/>
      <c r="GAV908" s="35"/>
      <c r="GAW908" s="34"/>
      <c r="GBD908" s="35"/>
      <c r="GBE908" s="34"/>
      <c r="GBL908" s="35"/>
      <c r="GBM908" s="34"/>
      <c r="GBT908" s="35"/>
      <c r="GBU908" s="34"/>
      <c r="GCB908" s="35"/>
      <c r="GCC908" s="34"/>
      <c r="GCJ908" s="35"/>
      <c r="GCK908" s="34"/>
      <c r="GCR908" s="35"/>
      <c r="GCS908" s="34"/>
      <c r="GCZ908" s="35"/>
      <c r="GDA908" s="34"/>
      <c r="GDH908" s="35"/>
      <c r="GDI908" s="34"/>
      <c r="GDP908" s="35"/>
      <c r="GDQ908" s="34"/>
      <c r="GDX908" s="35"/>
      <c r="GDY908" s="34"/>
      <c r="GEF908" s="35"/>
      <c r="GEG908" s="34"/>
      <c r="GEN908" s="35"/>
      <c r="GEO908" s="34"/>
      <c r="GEV908" s="35"/>
      <c r="GEW908" s="34"/>
      <c r="GFD908" s="35"/>
      <c r="GFE908" s="34"/>
      <c r="GFL908" s="35"/>
      <c r="GFM908" s="34"/>
      <c r="GFT908" s="35"/>
      <c r="GFU908" s="34"/>
      <c r="GGB908" s="35"/>
      <c r="GGC908" s="34"/>
      <c r="GGJ908" s="35"/>
      <c r="GGK908" s="34"/>
      <c r="GGR908" s="35"/>
      <c r="GGS908" s="34"/>
      <c r="GGZ908" s="35"/>
      <c r="GHA908" s="34"/>
      <c r="GHH908" s="35"/>
      <c r="GHI908" s="34"/>
      <c r="GHP908" s="35"/>
      <c r="GHQ908" s="34"/>
      <c r="GHX908" s="35"/>
      <c r="GHY908" s="34"/>
      <c r="GIF908" s="35"/>
      <c r="GIG908" s="34"/>
      <c r="GIN908" s="35"/>
      <c r="GIO908" s="34"/>
      <c r="GIV908" s="35"/>
      <c r="GIW908" s="34"/>
      <c r="GJD908" s="35"/>
      <c r="GJE908" s="34"/>
      <c r="GJL908" s="35"/>
      <c r="GJM908" s="34"/>
      <c r="GJT908" s="35"/>
      <c r="GJU908" s="34"/>
      <c r="GKB908" s="35"/>
      <c r="GKC908" s="34"/>
      <c r="GKJ908" s="35"/>
      <c r="GKK908" s="34"/>
      <c r="GKR908" s="35"/>
      <c r="GKS908" s="34"/>
      <c r="GKZ908" s="35"/>
      <c r="GLA908" s="34"/>
      <c r="GLH908" s="35"/>
      <c r="GLI908" s="34"/>
      <c r="GLP908" s="35"/>
      <c r="GLQ908" s="34"/>
      <c r="GLX908" s="35"/>
      <c r="GLY908" s="34"/>
      <c r="GMF908" s="35"/>
      <c r="GMG908" s="34"/>
      <c r="GMN908" s="35"/>
      <c r="GMO908" s="34"/>
      <c r="GMV908" s="35"/>
      <c r="GMW908" s="34"/>
      <c r="GND908" s="35"/>
      <c r="GNE908" s="34"/>
      <c r="GNL908" s="35"/>
      <c r="GNM908" s="34"/>
      <c r="GNT908" s="35"/>
      <c r="GNU908" s="34"/>
      <c r="GOB908" s="35"/>
      <c r="GOC908" s="34"/>
      <c r="GOJ908" s="35"/>
      <c r="GOK908" s="34"/>
      <c r="GOR908" s="35"/>
      <c r="GOS908" s="34"/>
      <c r="GOZ908" s="35"/>
      <c r="GPA908" s="34"/>
      <c r="GPH908" s="35"/>
      <c r="GPI908" s="34"/>
      <c r="GPP908" s="35"/>
      <c r="GPQ908" s="34"/>
      <c r="GPX908" s="35"/>
      <c r="GPY908" s="34"/>
      <c r="GQF908" s="35"/>
      <c r="GQG908" s="34"/>
      <c r="GQN908" s="35"/>
      <c r="GQO908" s="34"/>
      <c r="GQV908" s="35"/>
      <c r="GQW908" s="34"/>
      <c r="GRD908" s="35"/>
      <c r="GRE908" s="34"/>
      <c r="GRL908" s="35"/>
      <c r="GRM908" s="34"/>
      <c r="GRT908" s="35"/>
      <c r="GRU908" s="34"/>
      <c r="GSB908" s="35"/>
      <c r="GSC908" s="34"/>
      <c r="GSJ908" s="35"/>
      <c r="GSK908" s="34"/>
      <c r="GSR908" s="35"/>
      <c r="GSS908" s="34"/>
      <c r="GSZ908" s="35"/>
      <c r="GTA908" s="34"/>
      <c r="GTH908" s="35"/>
      <c r="GTI908" s="34"/>
      <c r="GTP908" s="35"/>
      <c r="GTQ908" s="34"/>
      <c r="GTX908" s="35"/>
      <c r="GTY908" s="34"/>
      <c r="GUF908" s="35"/>
      <c r="GUG908" s="34"/>
      <c r="GUN908" s="35"/>
      <c r="GUO908" s="34"/>
      <c r="GUV908" s="35"/>
      <c r="GUW908" s="34"/>
      <c r="GVD908" s="35"/>
      <c r="GVE908" s="34"/>
      <c r="GVL908" s="35"/>
      <c r="GVM908" s="34"/>
      <c r="GVT908" s="35"/>
      <c r="GVU908" s="34"/>
      <c r="GWB908" s="35"/>
      <c r="GWC908" s="34"/>
      <c r="GWJ908" s="35"/>
      <c r="GWK908" s="34"/>
      <c r="GWR908" s="35"/>
      <c r="GWS908" s="34"/>
      <c r="GWZ908" s="35"/>
      <c r="GXA908" s="34"/>
      <c r="GXH908" s="35"/>
      <c r="GXI908" s="34"/>
      <c r="GXP908" s="35"/>
      <c r="GXQ908" s="34"/>
      <c r="GXX908" s="35"/>
      <c r="GXY908" s="34"/>
      <c r="GYF908" s="35"/>
      <c r="GYG908" s="34"/>
      <c r="GYN908" s="35"/>
      <c r="GYO908" s="34"/>
      <c r="GYV908" s="35"/>
      <c r="GYW908" s="34"/>
      <c r="GZD908" s="35"/>
      <c r="GZE908" s="34"/>
      <c r="GZL908" s="35"/>
      <c r="GZM908" s="34"/>
      <c r="GZT908" s="35"/>
      <c r="GZU908" s="34"/>
      <c r="HAB908" s="35"/>
      <c r="HAC908" s="34"/>
      <c r="HAJ908" s="35"/>
      <c r="HAK908" s="34"/>
      <c r="HAR908" s="35"/>
      <c r="HAS908" s="34"/>
      <c r="HAZ908" s="35"/>
      <c r="HBA908" s="34"/>
      <c r="HBH908" s="35"/>
      <c r="HBI908" s="34"/>
      <c r="HBP908" s="35"/>
      <c r="HBQ908" s="34"/>
      <c r="HBX908" s="35"/>
      <c r="HBY908" s="34"/>
      <c r="HCF908" s="35"/>
      <c r="HCG908" s="34"/>
      <c r="HCN908" s="35"/>
      <c r="HCO908" s="34"/>
      <c r="HCV908" s="35"/>
      <c r="HCW908" s="34"/>
      <c r="HDD908" s="35"/>
      <c r="HDE908" s="34"/>
      <c r="HDL908" s="35"/>
      <c r="HDM908" s="34"/>
      <c r="HDT908" s="35"/>
      <c r="HDU908" s="34"/>
      <c r="HEB908" s="35"/>
      <c r="HEC908" s="34"/>
      <c r="HEJ908" s="35"/>
      <c r="HEK908" s="34"/>
      <c r="HER908" s="35"/>
      <c r="HES908" s="34"/>
      <c r="HEZ908" s="35"/>
      <c r="HFA908" s="34"/>
      <c r="HFH908" s="35"/>
      <c r="HFI908" s="34"/>
      <c r="HFP908" s="35"/>
      <c r="HFQ908" s="34"/>
      <c r="HFX908" s="35"/>
      <c r="HFY908" s="34"/>
      <c r="HGF908" s="35"/>
      <c r="HGG908" s="34"/>
      <c r="HGN908" s="35"/>
      <c r="HGO908" s="34"/>
      <c r="HGV908" s="35"/>
      <c r="HGW908" s="34"/>
      <c r="HHD908" s="35"/>
      <c r="HHE908" s="34"/>
      <c r="HHL908" s="35"/>
      <c r="HHM908" s="34"/>
      <c r="HHT908" s="35"/>
      <c r="HHU908" s="34"/>
      <c r="HIB908" s="35"/>
      <c r="HIC908" s="34"/>
      <c r="HIJ908" s="35"/>
      <c r="HIK908" s="34"/>
      <c r="HIR908" s="35"/>
      <c r="HIS908" s="34"/>
      <c r="HIZ908" s="35"/>
      <c r="HJA908" s="34"/>
      <c r="HJH908" s="35"/>
      <c r="HJI908" s="34"/>
      <c r="HJP908" s="35"/>
      <c r="HJQ908" s="34"/>
      <c r="HJX908" s="35"/>
      <c r="HJY908" s="34"/>
      <c r="HKF908" s="35"/>
      <c r="HKG908" s="34"/>
      <c r="HKN908" s="35"/>
      <c r="HKO908" s="34"/>
      <c r="HKV908" s="35"/>
      <c r="HKW908" s="34"/>
      <c r="HLD908" s="35"/>
      <c r="HLE908" s="34"/>
      <c r="HLL908" s="35"/>
      <c r="HLM908" s="34"/>
      <c r="HLT908" s="35"/>
      <c r="HLU908" s="34"/>
      <c r="HMB908" s="35"/>
      <c r="HMC908" s="34"/>
      <c r="HMJ908" s="35"/>
      <c r="HMK908" s="34"/>
      <c r="HMR908" s="35"/>
      <c r="HMS908" s="34"/>
      <c r="HMZ908" s="35"/>
      <c r="HNA908" s="34"/>
      <c r="HNH908" s="35"/>
      <c r="HNI908" s="34"/>
      <c r="HNP908" s="35"/>
      <c r="HNQ908" s="34"/>
      <c r="HNX908" s="35"/>
      <c r="HNY908" s="34"/>
      <c r="HOF908" s="35"/>
      <c r="HOG908" s="34"/>
      <c r="HON908" s="35"/>
      <c r="HOO908" s="34"/>
      <c r="HOV908" s="35"/>
      <c r="HOW908" s="34"/>
      <c r="HPD908" s="35"/>
      <c r="HPE908" s="34"/>
      <c r="HPL908" s="35"/>
      <c r="HPM908" s="34"/>
      <c r="HPT908" s="35"/>
      <c r="HPU908" s="34"/>
      <c r="HQB908" s="35"/>
      <c r="HQC908" s="34"/>
      <c r="HQJ908" s="35"/>
      <c r="HQK908" s="34"/>
      <c r="HQR908" s="35"/>
      <c r="HQS908" s="34"/>
      <c r="HQZ908" s="35"/>
      <c r="HRA908" s="34"/>
      <c r="HRH908" s="35"/>
      <c r="HRI908" s="34"/>
      <c r="HRP908" s="35"/>
      <c r="HRQ908" s="34"/>
      <c r="HRX908" s="35"/>
      <c r="HRY908" s="34"/>
      <c r="HSF908" s="35"/>
      <c r="HSG908" s="34"/>
      <c r="HSN908" s="35"/>
      <c r="HSO908" s="34"/>
      <c r="HSV908" s="35"/>
      <c r="HSW908" s="34"/>
      <c r="HTD908" s="35"/>
      <c r="HTE908" s="34"/>
      <c r="HTL908" s="35"/>
      <c r="HTM908" s="34"/>
      <c r="HTT908" s="35"/>
      <c r="HTU908" s="34"/>
      <c r="HUB908" s="35"/>
      <c r="HUC908" s="34"/>
      <c r="HUJ908" s="35"/>
      <c r="HUK908" s="34"/>
      <c r="HUR908" s="35"/>
      <c r="HUS908" s="34"/>
      <c r="HUZ908" s="35"/>
      <c r="HVA908" s="34"/>
      <c r="HVH908" s="35"/>
      <c r="HVI908" s="34"/>
      <c r="HVP908" s="35"/>
      <c r="HVQ908" s="34"/>
      <c r="HVX908" s="35"/>
      <c r="HVY908" s="34"/>
      <c r="HWF908" s="35"/>
      <c r="HWG908" s="34"/>
      <c r="HWN908" s="35"/>
      <c r="HWO908" s="34"/>
      <c r="HWV908" s="35"/>
      <c r="HWW908" s="34"/>
      <c r="HXD908" s="35"/>
      <c r="HXE908" s="34"/>
      <c r="HXL908" s="35"/>
      <c r="HXM908" s="34"/>
      <c r="HXT908" s="35"/>
      <c r="HXU908" s="34"/>
      <c r="HYB908" s="35"/>
      <c r="HYC908" s="34"/>
      <c r="HYJ908" s="35"/>
      <c r="HYK908" s="34"/>
      <c r="HYR908" s="35"/>
      <c r="HYS908" s="34"/>
      <c r="HYZ908" s="35"/>
      <c r="HZA908" s="34"/>
      <c r="HZH908" s="35"/>
      <c r="HZI908" s="34"/>
      <c r="HZP908" s="35"/>
      <c r="HZQ908" s="34"/>
      <c r="HZX908" s="35"/>
      <c r="HZY908" s="34"/>
      <c r="IAF908" s="35"/>
      <c r="IAG908" s="34"/>
      <c r="IAN908" s="35"/>
      <c r="IAO908" s="34"/>
      <c r="IAV908" s="35"/>
      <c r="IAW908" s="34"/>
      <c r="IBD908" s="35"/>
      <c r="IBE908" s="34"/>
      <c r="IBL908" s="35"/>
      <c r="IBM908" s="34"/>
      <c r="IBT908" s="35"/>
      <c r="IBU908" s="34"/>
      <c r="ICB908" s="35"/>
      <c r="ICC908" s="34"/>
      <c r="ICJ908" s="35"/>
      <c r="ICK908" s="34"/>
      <c r="ICR908" s="35"/>
      <c r="ICS908" s="34"/>
      <c r="ICZ908" s="35"/>
      <c r="IDA908" s="34"/>
      <c r="IDH908" s="35"/>
      <c r="IDI908" s="34"/>
      <c r="IDP908" s="35"/>
      <c r="IDQ908" s="34"/>
      <c r="IDX908" s="35"/>
      <c r="IDY908" s="34"/>
      <c r="IEF908" s="35"/>
      <c r="IEG908" s="34"/>
      <c r="IEN908" s="35"/>
      <c r="IEO908" s="34"/>
      <c r="IEV908" s="35"/>
      <c r="IEW908" s="34"/>
      <c r="IFD908" s="35"/>
      <c r="IFE908" s="34"/>
      <c r="IFL908" s="35"/>
      <c r="IFM908" s="34"/>
      <c r="IFT908" s="35"/>
      <c r="IFU908" s="34"/>
      <c r="IGB908" s="35"/>
      <c r="IGC908" s="34"/>
      <c r="IGJ908" s="35"/>
      <c r="IGK908" s="34"/>
      <c r="IGR908" s="35"/>
      <c r="IGS908" s="34"/>
      <c r="IGZ908" s="35"/>
      <c r="IHA908" s="34"/>
      <c r="IHH908" s="35"/>
      <c r="IHI908" s="34"/>
      <c r="IHP908" s="35"/>
      <c r="IHQ908" s="34"/>
      <c r="IHX908" s="35"/>
      <c r="IHY908" s="34"/>
      <c r="IIF908" s="35"/>
      <c r="IIG908" s="34"/>
      <c r="IIN908" s="35"/>
      <c r="IIO908" s="34"/>
      <c r="IIV908" s="35"/>
      <c r="IIW908" s="34"/>
      <c r="IJD908" s="35"/>
      <c r="IJE908" s="34"/>
      <c r="IJL908" s="35"/>
      <c r="IJM908" s="34"/>
      <c r="IJT908" s="35"/>
      <c r="IJU908" s="34"/>
      <c r="IKB908" s="35"/>
      <c r="IKC908" s="34"/>
      <c r="IKJ908" s="35"/>
      <c r="IKK908" s="34"/>
      <c r="IKR908" s="35"/>
      <c r="IKS908" s="34"/>
      <c r="IKZ908" s="35"/>
      <c r="ILA908" s="34"/>
      <c r="ILH908" s="35"/>
      <c r="ILI908" s="34"/>
      <c r="ILP908" s="35"/>
      <c r="ILQ908" s="34"/>
      <c r="ILX908" s="35"/>
      <c r="ILY908" s="34"/>
      <c r="IMF908" s="35"/>
      <c r="IMG908" s="34"/>
      <c r="IMN908" s="35"/>
      <c r="IMO908" s="34"/>
      <c r="IMV908" s="35"/>
      <c r="IMW908" s="34"/>
      <c r="IND908" s="35"/>
      <c r="INE908" s="34"/>
      <c r="INL908" s="35"/>
      <c r="INM908" s="34"/>
      <c r="INT908" s="35"/>
      <c r="INU908" s="34"/>
      <c r="IOB908" s="35"/>
      <c r="IOC908" s="34"/>
      <c r="IOJ908" s="35"/>
      <c r="IOK908" s="34"/>
      <c r="IOR908" s="35"/>
      <c r="IOS908" s="34"/>
      <c r="IOZ908" s="35"/>
      <c r="IPA908" s="34"/>
      <c r="IPH908" s="35"/>
      <c r="IPI908" s="34"/>
      <c r="IPP908" s="35"/>
      <c r="IPQ908" s="34"/>
      <c r="IPX908" s="35"/>
      <c r="IPY908" s="34"/>
      <c r="IQF908" s="35"/>
      <c r="IQG908" s="34"/>
      <c r="IQN908" s="35"/>
      <c r="IQO908" s="34"/>
      <c r="IQV908" s="35"/>
      <c r="IQW908" s="34"/>
      <c r="IRD908" s="35"/>
      <c r="IRE908" s="34"/>
      <c r="IRL908" s="35"/>
      <c r="IRM908" s="34"/>
      <c r="IRT908" s="35"/>
      <c r="IRU908" s="34"/>
      <c r="ISB908" s="35"/>
      <c r="ISC908" s="34"/>
      <c r="ISJ908" s="35"/>
      <c r="ISK908" s="34"/>
      <c r="ISR908" s="35"/>
      <c r="ISS908" s="34"/>
      <c r="ISZ908" s="35"/>
      <c r="ITA908" s="34"/>
      <c r="ITH908" s="35"/>
      <c r="ITI908" s="34"/>
      <c r="ITP908" s="35"/>
      <c r="ITQ908" s="34"/>
      <c r="ITX908" s="35"/>
      <c r="ITY908" s="34"/>
      <c r="IUF908" s="35"/>
      <c r="IUG908" s="34"/>
      <c r="IUN908" s="35"/>
      <c r="IUO908" s="34"/>
      <c r="IUV908" s="35"/>
      <c r="IUW908" s="34"/>
      <c r="IVD908" s="35"/>
      <c r="IVE908" s="34"/>
      <c r="IVL908" s="35"/>
      <c r="IVM908" s="34"/>
      <c r="IVT908" s="35"/>
      <c r="IVU908" s="34"/>
      <c r="IWB908" s="35"/>
      <c r="IWC908" s="34"/>
      <c r="IWJ908" s="35"/>
      <c r="IWK908" s="34"/>
      <c r="IWR908" s="35"/>
      <c r="IWS908" s="34"/>
      <c r="IWZ908" s="35"/>
      <c r="IXA908" s="34"/>
      <c r="IXH908" s="35"/>
      <c r="IXI908" s="34"/>
      <c r="IXP908" s="35"/>
      <c r="IXQ908" s="34"/>
      <c r="IXX908" s="35"/>
      <c r="IXY908" s="34"/>
      <c r="IYF908" s="35"/>
      <c r="IYG908" s="34"/>
      <c r="IYN908" s="35"/>
      <c r="IYO908" s="34"/>
      <c r="IYV908" s="35"/>
      <c r="IYW908" s="34"/>
      <c r="IZD908" s="35"/>
      <c r="IZE908" s="34"/>
      <c r="IZL908" s="35"/>
      <c r="IZM908" s="34"/>
      <c r="IZT908" s="35"/>
      <c r="IZU908" s="34"/>
      <c r="JAB908" s="35"/>
      <c r="JAC908" s="34"/>
      <c r="JAJ908" s="35"/>
      <c r="JAK908" s="34"/>
      <c r="JAR908" s="35"/>
      <c r="JAS908" s="34"/>
      <c r="JAZ908" s="35"/>
      <c r="JBA908" s="34"/>
      <c r="JBH908" s="35"/>
      <c r="JBI908" s="34"/>
      <c r="JBP908" s="35"/>
      <c r="JBQ908" s="34"/>
      <c r="JBX908" s="35"/>
      <c r="JBY908" s="34"/>
      <c r="JCF908" s="35"/>
      <c r="JCG908" s="34"/>
      <c r="JCN908" s="35"/>
      <c r="JCO908" s="34"/>
      <c r="JCV908" s="35"/>
      <c r="JCW908" s="34"/>
      <c r="JDD908" s="35"/>
      <c r="JDE908" s="34"/>
      <c r="JDL908" s="35"/>
      <c r="JDM908" s="34"/>
      <c r="JDT908" s="35"/>
      <c r="JDU908" s="34"/>
      <c r="JEB908" s="35"/>
      <c r="JEC908" s="34"/>
      <c r="JEJ908" s="35"/>
      <c r="JEK908" s="34"/>
      <c r="JER908" s="35"/>
      <c r="JES908" s="34"/>
      <c r="JEZ908" s="35"/>
      <c r="JFA908" s="34"/>
      <c r="JFH908" s="35"/>
      <c r="JFI908" s="34"/>
      <c r="JFP908" s="35"/>
      <c r="JFQ908" s="34"/>
      <c r="JFX908" s="35"/>
      <c r="JFY908" s="34"/>
      <c r="JGF908" s="35"/>
      <c r="JGG908" s="34"/>
      <c r="JGN908" s="35"/>
      <c r="JGO908" s="34"/>
      <c r="JGV908" s="35"/>
      <c r="JGW908" s="34"/>
      <c r="JHD908" s="35"/>
      <c r="JHE908" s="34"/>
      <c r="JHL908" s="35"/>
      <c r="JHM908" s="34"/>
      <c r="JHT908" s="35"/>
      <c r="JHU908" s="34"/>
      <c r="JIB908" s="35"/>
      <c r="JIC908" s="34"/>
      <c r="JIJ908" s="35"/>
      <c r="JIK908" s="34"/>
      <c r="JIR908" s="35"/>
      <c r="JIS908" s="34"/>
      <c r="JIZ908" s="35"/>
      <c r="JJA908" s="34"/>
      <c r="JJH908" s="35"/>
      <c r="JJI908" s="34"/>
      <c r="JJP908" s="35"/>
      <c r="JJQ908" s="34"/>
      <c r="JJX908" s="35"/>
      <c r="JJY908" s="34"/>
      <c r="JKF908" s="35"/>
      <c r="JKG908" s="34"/>
      <c r="JKN908" s="35"/>
      <c r="JKO908" s="34"/>
      <c r="JKV908" s="35"/>
      <c r="JKW908" s="34"/>
      <c r="JLD908" s="35"/>
      <c r="JLE908" s="34"/>
      <c r="JLL908" s="35"/>
      <c r="JLM908" s="34"/>
      <c r="JLT908" s="35"/>
      <c r="JLU908" s="34"/>
      <c r="JMB908" s="35"/>
      <c r="JMC908" s="34"/>
      <c r="JMJ908" s="35"/>
      <c r="JMK908" s="34"/>
      <c r="JMR908" s="35"/>
      <c r="JMS908" s="34"/>
      <c r="JMZ908" s="35"/>
      <c r="JNA908" s="34"/>
      <c r="JNH908" s="35"/>
      <c r="JNI908" s="34"/>
      <c r="JNP908" s="35"/>
      <c r="JNQ908" s="34"/>
      <c r="JNX908" s="35"/>
      <c r="JNY908" s="34"/>
      <c r="JOF908" s="35"/>
      <c r="JOG908" s="34"/>
      <c r="JON908" s="35"/>
      <c r="JOO908" s="34"/>
      <c r="JOV908" s="35"/>
      <c r="JOW908" s="34"/>
      <c r="JPD908" s="35"/>
      <c r="JPE908" s="34"/>
      <c r="JPL908" s="35"/>
      <c r="JPM908" s="34"/>
      <c r="JPT908" s="35"/>
      <c r="JPU908" s="34"/>
      <c r="JQB908" s="35"/>
      <c r="JQC908" s="34"/>
      <c r="JQJ908" s="35"/>
      <c r="JQK908" s="34"/>
      <c r="JQR908" s="35"/>
      <c r="JQS908" s="34"/>
      <c r="JQZ908" s="35"/>
      <c r="JRA908" s="34"/>
      <c r="JRH908" s="35"/>
      <c r="JRI908" s="34"/>
      <c r="JRP908" s="35"/>
      <c r="JRQ908" s="34"/>
      <c r="JRX908" s="35"/>
      <c r="JRY908" s="34"/>
      <c r="JSF908" s="35"/>
      <c r="JSG908" s="34"/>
      <c r="JSN908" s="35"/>
      <c r="JSO908" s="34"/>
      <c r="JSV908" s="35"/>
      <c r="JSW908" s="34"/>
      <c r="JTD908" s="35"/>
      <c r="JTE908" s="34"/>
      <c r="JTL908" s="35"/>
      <c r="JTM908" s="34"/>
      <c r="JTT908" s="35"/>
      <c r="JTU908" s="34"/>
      <c r="JUB908" s="35"/>
      <c r="JUC908" s="34"/>
      <c r="JUJ908" s="35"/>
      <c r="JUK908" s="34"/>
      <c r="JUR908" s="35"/>
      <c r="JUS908" s="34"/>
      <c r="JUZ908" s="35"/>
      <c r="JVA908" s="34"/>
      <c r="JVH908" s="35"/>
      <c r="JVI908" s="34"/>
      <c r="JVP908" s="35"/>
      <c r="JVQ908" s="34"/>
      <c r="JVX908" s="35"/>
      <c r="JVY908" s="34"/>
      <c r="JWF908" s="35"/>
      <c r="JWG908" s="34"/>
      <c r="JWN908" s="35"/>
      <c r="JWO908" s="34"/>
      <c r="JWV908" s="35"/>
      <c r="JWW908" s="34"/>
      <c r="JXD908" s="35"/>
      <c r="JXE908" s="34"/>
      <c r="JXL908" s="35"/>
      <c r="JXM908" s="34"/>
      <c r="JXT908" s="35"/>
      <c r="JXU908" s="34"/>
      <c r="JYB908" s="35"/>
      <c r="JYC908" s="34"/>
      <c r="JYJ908" s="35"/>
      <c r="JYK908" s="34"/>
      <c r="JYR908" s="35"/>
      <c r="JYS908" s="34"/>
      <c r="JYZ908" s="35"/>
      <c r="JZA908" s="34"/>
      <c r="JZH908" s="35"/>
      <c r="JZI908" s="34"/>
      <c r="JZP908" s="35"/>
      <c r="JZQ908" s="34"/>
      <c r="JZX908" s="35"/>
      <c r="JZY908" s="34"/>
      <c r="KAF908" s="35"/>
      <c r="KAG908" s="34"/>
      <c r="KAN908" s="35"/>
      <c r="KAO908" s="34"/>
      <c r="KAV908" s="35"/>
      <c r="KAW908" s="34"/>
      <c r="KBD908" s="35"/>
      <c r="KBE908" s="34"/>
      <c r="KBL908" s="35"/>
      <c r="KBM908" s="34"/>
      <c r="KBT908" s="35"/>
      <c r="KBU908" s="34"/>
      <c r="KCB908" s="35"/>
      <c r="KCC908" s="34"/>
      <c r="KCJ908" s="35"/>
      <c r="KCK908" s="34"/>
      <c r="KCR908" s="35"/>
      <c r="KCS908" s="34"/>
      <c r="KCZ908" s="35"/>
      <c r="KDA908" s="34"/>
      <c r="KDH908" s="35"/>
      <c r="KDI908" s="34"/>
      <c r="KDP908" s="35"/>
      <c r="KDQ908" s="34"/>
      <c r="KDX908" s="35"/>
      <c r="KDY908" s="34"/>
      <c r="KEF908" s="35"/>
      <c r="KEG908" s="34"/>
      <c r="KEN908" s="35"/>
      <c r="KEO908" s="34"/>
      <c r="KEV908" s="35"/>
      <c r="KEW908" s="34"/>
      <c r="KFD908" s="35"/>
      <c r="KFE908" s="34"/>
      <c r="KFL908" s="35"/>
      <c r="KFM908" s="34"/>
      <c r="KFT908" s="35"/>
      <c r="KFU908" s="34"/>
      <c r="KGB908" s="35"/>
      <c r="KGC908" s="34"/>
      <c r="KGJ908" s="35"/>
      <c r="KGK908" s="34"/>
      <c r="KGR908" s="35"/>
      <c r="KGS908" s="34"/>
      <c r="KGZ908" s="35"/>
      <c r="KHA908" s="34"/>
      <c r="KHH908" s="35"/>
      <c r="KHI908" s="34"/>
      <c r="KHP908" s="35"/>
      <c r="KHQ908" s="34"/>
      <c r="KHX908" s="35"/>
      <c r="KHY908" s="34"/>
      <c r="KIF908" s="35"/>
      <c r="KIG908" s="34"/>
      <c r="KIN908" s="35"/>
      <c r="KIO908" s="34"/>
      <c r="KIV908" s="35"/>
      <c r="KIW908" s="34"/>
      <c r="KJD908" s="35"/>
      <c r="KJE908" s="34"/>
      <c r="KJL908" s="35"/>
      <c r="KJM908" s="34"/>
      <c r="KJT908" s="35"/>
      <c r="KJU908" s="34"/>
      <c r="KKB908" s="35"/>
      <c r="KKC908" s="34"/>
      <c r="KKJ908" s="35"/>
      <c r="KKK908" s="34"/>
      <c r="KKR908" s="35"/>
      <c r="KKS908" s="34"/>
      <c r="KKZ908" s="35"/>
      <c r="KLA908" s="34"/>
      <c r="KLH908" s="35"/>
      <c r="KLI908" s="34"/>
      <c r="KLP908" s="35"/>
      <c r="KLQ908" s="34"/>
      <c r="KLX908" s="35"/>
      <c r="KLY908" s="34"/>
      <c r="KMF908" s="35"/>
      <c r="KMG908" s="34"/>
      <c r="KMN908" s="35"/>
      <c r="KMO908" s="34"/>
      <c r="KMV908" s="35"/>
      <c r="KMW908" s="34"/>
      <c r="KND908" s="35"/>
      <c r="KNE908" s="34"/>
      <c r="KNL908" s="35"/>
      <c r="KNM908" s="34"/>
      <c r="KNT908" s="35"/>
      <c r="KNU908" s="34"/>
      <c r="KOB908" s="35"/>
      <c r="KOC908" s="34"/>
      <c r="KOJ908" s="35"/>
      <c r="KOK908" s="34"/>
      <c r="KOR908" s="35"/>
      <c r="KOS908" s="34"/>
      <c r="KOZ908" s="35"/>
      <c r="KPA908" s="34"/>
      <c r="KPH908" s="35"/>
      <c r="KPI908" s="34"/>
      <c r="KPP908" s="35"/>
      <c r="KPQ908" s="34"/>
      <c r="KPX908" s="35"/>
      <c r="KPY908" s="34"/>
      <c r="KQF908" s="35"/>
      <c r="KQG908" s="34"/>
      <c r="KQN908" s="35"/>
      <c r="KQO908" s="34"/>
      <c r="KQV908" s="35"/>
      <c r="KQW908" s="34"/>
      <c r="KRD908" s="35"/>
      <c r="KRE908" s="34"/>
      <c r="KRL908" s="35"/>
      <c r="KRM908" s="34"/>
      <c r="KRT908" s="35"/>
      <c r="KRU908" s="34"/>
      <c r="KSB908" s="35"/>
      <c r="KSC908" s="34"/>
      <c r="KSJ908" s="35"/>
      <c r="KSK908" s="34"/>
      <c r="KSR908" s="35"/>
      <c r="KSS908" s="34"/>
      <c r="KSZ908" s="35"/>
      <c r="KTA908" s="34"/>
      <c r="KTH908" s="35"/>
      <c r="KTI908" s="34"/>
      <c r="KTP908" s="35"/>
      <c r="KTQ908" s="34"/>
      <c r="KTX908" s="35"/>
      <c r="KTY908" s="34"/>
      <c r="KUF908" s="35"/>
      <c r="KUG908" s="34"/>
      <c r="KUN908" s="35"/>
      <c r="KUO908" s="34"/>
      <c r="KUV908" s="35"/>
      <c r="KUW908" s="34"/>
      <c r="KVD908" s="35"/>
      <c r="KVE908" s="34"/>
      <c r="KVL908" s="35"/>
      <c r="KVM908" s="34"/>
      <c r="KVT908" s="35"/>
      <c r="KVU908" s="34"/>
      <c r="KWB908" s="35"/>
      <c r="KWC908" s="34"/>
      <c r="KWJ908" s="35"/>
      <c r="KWK908" s="34"/>
      <c r="KWR908" s="35"/>
      <c r="KWS908" s="34"/>
      <c r="KWZ908" s="35"/>
      <c r="KXA908" s="34"/>
      <c r="KXH908" s="35"/>
      <c r="KXI908" s="34"/>
      <c r="KXP908" s="35"/>
      <c r="KXQ908" s="34"/>
      <c r="KXX908" s="35"/>
      <c r="KXY908" s="34"/>
      <c r="KYF908" s="35"/>
      <c r="KYG908" s="34"/>
      <c r="KYN908" s="35"/>
      <c r="KYO908" s="34"/>
      <c r="KYV908" s="35"/>
      <c r="KYW908" s="34"/>
      <c r="KZD908" s="35"/>
      <c r="KZE908" s="34"/>
      <c r="KZL908" s="35"/>
      <c r="KZM908" s="34"/>
      <c r="KZT908" s="35"/>
      <c r="KZU908" s="34"/>
      <c r="LAB908" s="35"/>
      <c r="LAC908" s="34"/>
      <c r="LAJ908" s="35"/>
      <c r="LAK908" s="34"/>
      <c r="LAR908" s="35"/>
      <c r="LAS908" s="34"/>
      <c r="LAZ908" s="35"/>
      <c r="LBA908" s="34"/>
      <c r="LBH908" s="35"/>
      <c r="LBI908" s="34"/>
      <c r="LBP908" s="35"/>
      <c r="LBQ908" s="34"/>
      <c r="LBX908" s="35"/>
      <c r="LBY908" s="34"/>
      <c r="LCF908" s="35"/>
      <c r="LCG908" s="34"/>
      <c r="LCN908" s="35"/>
      <c r="LCO908" s="34"/>
      <c r="LCV908" s="35"/>
      <c r="LCW908" s="34"/>
      <c r="LDD908" s="35"/>
      <c r="LDE908" s="34"/>
      <c r="LDL908" s="35"/>
      <c r="LDM908" s="34"/>
      <c r="LDT908" s="35"/>
      <c r="LDU908" s="34"/>
      <c r="LEB908" s="35"/>
      <c r="LEC908" s="34"/>
      <c r="LEJ908" s="35"/>
      <c r="LEK908" s="34"/>
      <c r="LER908" s="35"/>
      <c r="LES908" s="34"/>
      <c r="LEZ908" s="35"/>
      <c r="LFA908" s="34"/>
      <c r="LFH908" s="35"/>
      <c r="LFI908" s="34"/>
      <c r="LFP908" s="35"/>
      <c r="LFQ908" s="34"/>
      <c r="LFX908" s="35"/>
      <c r="LFY908" s="34"/>
      <c r="LGF908" s="35"/>
      <c r="LGG908" s="34"/>
      <c r="LGN908" s="35"/>
      <c r="LGO908" s="34"/>
      <c r="LGV908" s="35"/>
      <c r="LGW908" s="34"/>
      <c r="LHD908" s="35"/>
      <c r="LHE908" s="34"/>
      <c r="LHL908" s="35"/>
      <c r="LHM908" s="34"/>
      <c r="LHT908" s="35"/>
      <c r="LHU908" s="34"/>
      <c r="LIB908" s="35"/>
      <c r="LIC908" s="34"/>
      <c r="LIJ908" s="35"/>
      <c r="LIK908" s="34"/>
      <c r="LIR908" s="35"/>
      <c r="LIS908" s="34"/>
      <c r="LIZ908" s="35"/>
      <c r="LJA908" s="34"/>
      <c r="LJH908" s="35"/>
      <c r="LJI908" s="34"/>
      <c r="LJP908" s="35"/>
      <c r="LJQ908" s="34"/>
      <c r="LJX908" s="35"/>
      <c r="LJY908" s="34"/>
      <c r="LKF908" s="35"/>
      <c r="LKG908" s="34"/>
      <c r="LKN908" s="35"/>
      <c r="LKO908" s="34"/>
      <c r="LKV908" s="35"/>
      <c r="LKW908" s="34"/>
      <c r="LLD908" s="35"/>
      <c r="LLE908" s="34"/>
      <c r="LLL908" s="35"/>
      <c r="LLM908" s="34"/>
      <c r="LLT908" s="35"/>
      <c r="LLU908" s="34"/>
      <c r="LMB908" s="35"/>
      <c r="LMC908" s="34"/>
      <c r="LMJ908" s="35"/>
      <c r="LMK908" s="34"/>
      <c r="LMR908" s="35"/>
      <c r="LMS908" s="34"/>
      <c r="LMZ908" s="35"/>
      <c r="LNA908" s="34"/>
      <c r="LNH908" s="35"/>
      <c r="LNI908" s="34"/>
      <c r="LNP908" s="35"/>
      <c r="LNQ908" s="34"/>
      <c r="LNX908" s="35"/>
      <c r="LNY908" s="34"/>
      <c r="LOF908" s="35"/>
      <c r="LOG908" s="34"/>
      <c r="LON908" s="35"/>
      <c r="LOO908" s="34"/>
      <c r="LOV908" s="35"/>
      <c r="LOW908" s="34"/>
      <c r="LPD908" s="35"/>
      <c r="LPE908" s="34"/>
      <c r="LPL908" s="35"/>
      <c r="LPM908" s="34"/>
      <c r="LPT908" s="35"/>
      <c r="LPU908" s="34"/>
      <c r="LQB908" s="35"/>
      <c r="LQC908" s="34"/>
      <c r="LQJ908" s="35"/>
      <c r="LQK908" s="34"/>
      <c r="LQR908" s="35"/>
      <c r="LQS908" s="34"/>
      <c r="LQZ908" s="35"/>
      <c r="LRA908" s="34"/>
      <c r="LRH908" s="35"/>
      <c r="LRI908" s="34"/>
      <c r="LRP908" s="35"/>
      <c r="LRQ908" s="34"/>
      <c r="LRX908" s="35"/>
      <c r="LRY908" s="34"/>
      <c r="LSF908" s="35"/>
      <c r="LSG908" s="34"/>
      <c r="LSN908" s="35"/>
      <c r="LSO908" s="34"/>
      <c r="LSV908" s="35"/>
      <c r="LSW908" s="34"/>
      <c r="LTD908" s="35"/>
      <c r="LTE908" s="34"/>
      <c r="LTL908" s="35"/>
      <c r="LTM908" s="34"/>
      <c r="LTT908" s="35"/>
      <c r="LTU908" s="34"/>
      <c r="LUB908" s="35"/>
      <c r="LUC908" s="34"/>
      <c r="LUJ908" s="35"/>
      <c r="LUK908" s="34"/>
      <c r="LUR908" s="35"/>
      <c r="LUS908" s="34"/>
      <c r="LUZ908" s="35"/>
      <c r="LVA908" s="34"/>
      <c r="LVH908" s="35"/>
      <c r="LVI908" s="34"/>
      <c r="LVP908" s="35"/>
      <c r="LVQ908" s="34"/>
      <c r="LVX908" s="35"/>
      <c r="LVY908" s="34"/>
      <c r="LWF908" s="35"/>
      <c r="LWG908" s="34"/>
      <c r="LWN908" s="35"/>
      <c r="LWO908" s="34"/>
      <c r="LWV908" s="35"/>
      <c r="LWW908" s="34"/>
      <c r="LXD908" s="35"/>
      <c r="LXE908" s="34"/>
      <c r="LXL908" s="35"/>
      <c r="LXM908" s="34"/>
      <c r="LXT908" s="35"/>
      <c r="LXU908" s="34"/>
      <c r="LYB908" s="35"/>
      <c r="LYC908" s="34"/>
      <c r="LYJ908" s="35"/>
      <c r="LYK908" s="34"/>
      <c r="LYR908" s="35"/>
      <c r="LYS908" s="34"/>
      <c r="LYZ908" s="35"/>
      <c r="LZA908" s="34"/>
      <c r="LZH908" s="35"/>
      <c r="LZI908" s="34"/>
      <c r="LZP908" s="35"/>
      <c r="LZQ908" s="34"/>
      <c r="LZX908" s="35"/>
      <c r="LZY908" s="34"/>
      <c r="MAF908" s="35"/>
      <c r="MAG908" s="34"/>
      <c r="MAN908" s="35"/>
      <c r="MAO908" s="34"/>
      <c r="MAV908" s="35"/>
      <c r="MAW908" s="34"/>
      <c r="MBD908" s="35"/>
      <c r="MBE908" s="34"/>
      <c r="MBL908" s="35"/>
      <c r="MBM908" s="34"/>
      <c r="MBT908" s="35"/>
      <c r="MBU908" s="34"/>
      <c r="MCB908" s="35"/>
      <c r="MCC908" s="34"/>
      <c r="MCJ908" s="35"/>
      <c r="MCK908" s="34"/>
      <c r="MCR908" s="35"/>
      <c r="MCS908" s="34"/>
      <c r="MCZ908" s="35"/>
      <c r="MDA908" s="34"/>
      <c r="MDH908" s="35"/>
      <c r="MDI908" s="34"/>
      <c r="MDP908" s="35"/>
      <c r="MDQ908" s="34"/>
      <c r="MDX908" s="35"/>
      <c r="MDY908" s="34"/>
      <c r="MEF908" s="35"/>
      <c r="MEG908" s="34"/>
      <c r="MEN908" s="35"/>
      <c r="MEO908" s="34"/>
      <c r="MEV908" s="35"/>
      <c r="MEW908" s="34"/>
      <c r="MFD908" s="35"/>
      <c r="MFE908" s="34"/>
      <c r="MFL908" s="35"/>
      <c r="MFM908" s="34"/>
      <c r="MFT908" s="35"/>
      <c r="MFU908" s="34"/>
      <c r="MGB908" s="35"/>
      <c r="MGC908" s="34"/>
      <c r="MGJ908" s="35"/>
      <c r="MGK908" s="34"/>
      <c r="MGR908" s="35"/>
      <c r="MGS908" s="34"/>
      <c r="MGZ908" s="35"/>
      <c r="MHA908" s="34"/>
      <c r="MHH908" s="35"/>
      <c r="MHI908" s="34"/>
      <c r="MHP908" s="35"/>
      <c r="MHQ908" s="34"/>
      <c r="MHX908" s="35"/>
      <c r="MHY908" s="34"/>
      <c r="MIF908" s="35"/>
      <c r="MIG908" s="34"/>
      <c r="MIN908" s="35"/>
      <c r="MIO908" s="34"/>
      <c r="MIV908" s="35"/>
      <c r="MIW908" s="34"/>
      <c r="MJD908" s="35"/>
      <c r="MJE908" s="34"/>
      <c r="MJL908" s="35"/>
      <c r="MJM908" s="34"/>
      <c r="MJT908" s="35"/>
      <c r="MJU908" s="34"/>
      <c r="MKB908" s="35"/>
      <c r="MKC908" s="34"/>
      <c r="MKJ908" s="35"/>
      <c r="MKK908" s="34"/>
      <c r="MKR908" s="35"/>
      <c r="MKS908" s="34"/>
      <c r="MKZ908" s="35"/>
      <c r="MLA908" s="34"/>
      <c r="MLH908" s="35"/>
      <c r="MLI908" s="34"/>
      <c r="MLP908" s="35"/>
      <c r="MLQ908" s="34"/>
      <c r="MLX908" s="35"/>
      <c r="MLY908" s="34"/>
      <c r="MMF908" s="35"/>
      <c r="MMG908" s="34"/>
      <c r="MMN908" s="35"/>
      <c r="MMO908" s="34"/>
      <c r="MMV908" s="35"/>
      <c r="MMW908" s="34"/>
      <c r="MND908" s="35"/>
      <c r="MNE908" s="34"/>
      <c r="MNL908" s="35"/>
      <c r="MNM908" s="34"/>
      <c r="MNT908" s="35"/>
      <c r="MNU908" s="34"/>
      <c r="MOB908" s="35"/>
      <c r="MOC908" s="34"/>
      <c r="MOJ908" s="35"/>
      <c r="MOK908" s="34"/>
      <c r="MOR908" s="35"/>
      <c r="MOS908" s="34"/>
      <c r="MOZ908" s="35"/>
      <c r="MPA908" s="34"/>
      <c r="MPH908" s="35"/>
      <c r="MPI908" s="34"/>
      <c r="MPP908" s="35"/>
      <c r="MPQ908" s="34"/>
      <c r="MPX908" s="35"/>
      <c r="MPY908" s="34"/>
      <c r="MQF908" s="35"/>
      <c r="MQG908" s="34"/>
      <c r="MQN908" s="35"/>
      <c r="MQO908" s="34"/>
      <c r="MQV908" s="35"/>
      <c r="MQW908" s="34"/>
      <c r="MRD908" s="35"/>
      <c r="MRE908" s="34"/>
      <c r="MRL908" s="35"/>
      <c r="MRM908" s="34"/>
      <c r="MRT908" s="35"/>
      <c r="MRU908" s="34"/>
      <c r="MSB908" s="35"/>
      <c r="MSC908" s="34"/>
      <c r="MSJ908" s="35"/>
      <c r="MSK908" s="34"/>
      <c r="MSR908" s="35"/>
      <c r="MSS908" s="34"/>
      <c r="MSZ908" s="35"/>
      <c r="MTA908" s="34"/>
      <c r="MTH908" s="35"/>
      <c r="MTI908" s="34"/>
      <c r="MTP908" s="35"/>
      <c r="MTQ908" s="34"/>
      <c r="MTX908" s="35"/>
      <c r="MTY908" s="34"/>
      <c r="MUF908" s="35"/>
      <c r="MUG908" s="34"/>
      <c r="MUN908" s="35"/>
      <c r="MUO908" s="34"/>
      <c r="MUV908" s="35"/>
      <c r="MUW908" s="34"/>
      <c r="MVD908" s="35"/>
      <c r="MVE908" s="34"/>
      <c r="MVL908" s="35"/>
      <c r="MVM908" s="34"/>
      <c r="MVT908" s="35"/>
      <c r="MVU908" s="34"/>
      <c r="MWB908" s="35"/>
      <c r="MWC908" s="34"/>
      <c r="MWJ908" s="35"/>
      <c r="MWK908" s="34"/>
      <c r="MWR908" s="35"/>
      <c r="MWS908" s="34"/>
      <c r="MWZ908" s="35"/>
      <c r="MXA908" s="34"/>
      <c r="MXH908" s="35"/>
      <c r="MXI908" s="34"/>
      <c r="MXP908" s="35"/>
      <c r="MXQ908" s="34"/>
      <c r="MXX908" s="35"/>
      <c r="MXY908" s="34"/>
      <c r="MYF908" s="35"/>
      <c r="MYG908" s="34"/>
      <c r="MYN908" s="35"/>
      <c r="MYO908" s="34"/>
      <c r="MYV908" s="35"/>
      <c r="MYW908" s="34"/>
      <c r="MZD908" s="35"/>
      <c r="MZE908" s="34"/>
      <c r="MZL908" s="35"/>
      <c r="MZM908" s="34"/>
      <c r="MZT908" s="35"/>
      <c r="MZU908" s="34"/>
      <c r="NAB908" s="35"/>
      <c r="NAC908" s="34"/>
      <c r="NAJ908" s="35"/>
      <c r="NAK908" s="34"/>
      <c r="NAR908" s="35"/>
      <c r="NAS908" s="34"/>
      <c r="NAZ908" s="35"/>
      <c r="NBA908" s="34"/>
      <c r="NBH908" s="35"/>
      <c r="NBI908" s="34"/>
      <c r="NBP908" s="35"/>
      <c r="NBQ908" s="34"/>
      <c r="NBX908" s="35"/>
      <c r="NBY908" s="34"/>
      <c r="NCF908" s="35"/>
      <c r="NCG908" s="34"/>
      <c r="NCN908" s="35"/>
      <c r="NCO908" s="34"/>
      <c r="NCV908" s="35"/>
      <c r="NCW908" s="34"/>
      <c r="NDD908" s="35"/>
      <c r="NDE908" s="34"/>
      <c r="NDL908" s="35"/>
      <c r="NDM908" s="34"/>
      <c r="NDT908" s="35"/>
      <c r="NDU908" s="34"/>
      <c r="NEB908" s="35"/>
      <c r="NEC908" s="34"/>
      <c r="NEJ908" s="35"/>
      <c r="NEK908" s="34"/>
      <c r="NER908" s="35"/>
      <c r="NES908" s="34"/>
      <c r="NEZ908" s="35"/>
      <c r="NFA908" s="34"/>
      <c r="NFH908" s="35"/>
      <c r="NFI908" s="34"/>
      <c r="NFP908" s="35"/>
      <c r="NFQ908" s="34"/>
      <c r="NFX908" s="35"/>
      <c r="NFY908" s="34"/>
      <c r="NGF908" s="35"/>
      <c r="NGG908" s="34"/>
      <c r="NGN908" s="35"/>
      <c r="NGO908" s="34"/>
      <c r="NGV908" s="35"/>
      <c r="NGW908" s="34"/>
      <c r="NHD908" s="35"/>
      <c r="NHE908" s="34"/>
      <c r="NHL908" s="35"/>
      <c r="NHM908" s="34"/>
      <c r="NHT908" s="35"/>
      <c r="NHU908" s="34"/>
      <c r="NIB908" s="35"/>
      <c r="NIC908" s="34"/>
      <c r="NIJ908" s="35"/>
      <c r="NIK908" s="34"/>
      <c r="NIR908" s="35"/>
      <c r="NIS908" s="34"/>
      <c r="NIZ908" s="35"/>
      <c r="NJA908" s="34"/>
      <c r="NJH908" s="35"/>
      <c r="NJI908" s="34"/>
      <c r="NJP908" s="35"/>
      <c r="NJQ908" s="34"/>
      <c r="NJX908" s="35"/>
      <c r="NJY908" s="34"/>
      <c r="NKF908" s="35"/>
      <c r="NKG908" s="34"/>
      <c r="NKN908" s="35"/>
      <c r="NKO908" s="34"/>
      <c r="NKV908" s="35"/>
      <c r="NKW908" s="34"/>
      <c r="NLD908" s="35"/>
      <c r="NLE908" s="34"/>
      <c r="NLL908" s="35"/>
      <c r="NLM908" s="34"/>
      <c r="NLT908" s="35"/>
      <c r="NLU908" s="34"/>
      <c r="NMB908" s="35"/>
      <c r="NMC908" s="34"/>
      <c r="NMJ908" s="35"/>
      <c r="NMK908" s="34"/>
      <c r="NMR908" s="35"/>
      <c r="NMS908" s="34"/>
      <c r="NMZ908" s="35"/>
      <c r="NNA908" s="34"/>
      <c r="NNH908" s="35"/>
      <c r="NNI908" s="34"/>
      <c r="NNP908" s="35"/>
      <c r="NNQ908" s="34"/>
      <c r="NNX908" s="35"/>
      <c r="NNY908" s="34"/>
      <c r="NOF908" s="35"/>
      <c r="NOG908" s="34"/>
      <c r="NON908" s="35"/>
      <c r="NOO908" s="34"/>
      <c r="NOV908" s="35"/>
      <c r="NOW908" s="34"/>
      <c r="NPD908" s="35"/>
      <c r="NPE908" s="34"/>
      <c r="NPL908" s="35"/>
      <c r="NPM908" s="34"/>
      <c r="NPT908" s="35"/>
      <c r="NPU908" s="34"/>
      <c r="NQB908" s="35"/>
      <c r="NQC908" s="34"/>
      <c r="NQJ908" s="35"/>
      <c r="NQK908" s="34"/>
      <c r="NQR908" s="35"/>
      <c r="NQS908" s="34"/>
      <c r="NQZ908" s="35"/>
      <c r="NRA908" s="34"/>
      <c r="NRH908" s="35"/>
      <c r="NRI908" s="34"/>
      <c r="NRP908" s="35"/>
      <c r="NRQ908" s="34"/>
      <c r="NRX908" s="35"/>
      <c r="NRY908" s="34"/>
      <c r="NSF908" s="35"/>
      <c r="NSG908" s="34"/>
      <c r="NSN908" s="35"/>
      <c r="NSO908" s="34"/>
      <c r="NSV908" s="35"/>
      <c r="NSW908" s="34"/>
      <c r="NTD908" s="35"/>
      <c r="NTE908" s="34"/>
      <c r="NTL908" s="35"/>
      <c r="NTM908" s="34"/>
      <c r="NTT908" s="35"/>
      <c r="NTU908" s="34"/>
      <c r="NUB908" s="35"/>
      <c r="NUC908" s="34"/>
      <c r="NUJ908" s="35"/>
      <c r="NUK908" s="34"/>
      <c r="NUR908" s="35"/>
      <c r="NUS908" s="34"/>
      <c r="NUZ908" s="35"/>
      <c r="NVA908" s="34"/>
      <c r="NVH908" s="35"/>
      <c r="NVI908" s="34"/>
      <c r="NVP908" s="35"/>
      <c r="NVQ908" s="34"/>
      <c r="NVX908" s="35"/>
      <c r="NVY908" s="34"/>
      <c r="NWF908" s="35"/>
      <c r="NWG908" s="34"/>
      <c r="NWN908" s="35"/>
      <c r="NWO908" s="34"/>
      <c r="NWV908" s="35"/>
      <c r="NWW908" s="34"/>
      <c r="NXD908" s="35"/>
      <c r="NXE908" s="34"/>
      <c r="NXL908" s="35"/>
      <c r="NXM908" s="34"/>
      <c r="NXT908" s="35"/>
      <c r="NXU908" s="34"/>
      <c r="NYB908" s="35"/>
      <c r="NYC908" s="34"/>
      <c r="NYJ908" s="35"/>
      <c r="NYK908" s="34"/>
      <c r="NYR908" s="35"/>
      <c r="NYS908" s="34"/>
      <c r="NYZ908" s="35"/>
      <c r="NZA908" s="34"/>
      <c r="NZH908" s="35"/>
      <c r="NZI908" s="34"/>
      <c r="NZP908" s="35"/>
      <c r="NZQ908" s="34"/>
      <c r="NZX908" s="35"/>
      <c r="NZY908" s="34"/>
      <c r="OAF908" s="35"/>
      <c r="OAG908" s="34"/>
      <c r="OAN908" s="35"/>
      <c r="OAO908" s="34"/>
      <c r="OAV908" s="35"/>
      <c r="OAW908" s="34"/>
      <c r="OBD908" s="35"/>
      <c r="OBE908" s="34"/>
      <c r="OBL908" s="35"/>
      <c r="OBM908" s="34"/>
      <c r="OBT908" s="35"/>
      <c r="OBU908" s="34"/>
      <c r="OCB908" s="35"/>
      <c r="OCC908" s="34"/>
      <c r="OCJ908" s="35"/>
      <c r="OCK908" s="34"/>
      <c r="OCR908" s="35"/>
      <c r="OCS908" s="34"/>
      <c r="OCZ908" s="35"/>
      <c r="ODA908" s="34"/>
      <c r="ODH908" s="35"/>
      <c r="ODI908" s="34"/>
      <c r="ODP908" s="35"/>
      <c r="ODQ908" s="34"/>
      <c r="ODX908" s="35"/>
      <c r="ODY908" s="34"/>
      <c r="OEF908" s="35"/>
      <c r="OEG908" s="34"/>
      <c r="OEN908" s="35"/>
      <c r="OEO908" s="34"/>
      <c r="OEV908" s="35"/>
      <c r="OEW908" s="34"/>
      <c r="OFD908" s="35"/>
      <c r="OFE908" s="34"/>
      <c r="OFL908" s="35"/>
      <c r="OFM908" s="34"/>
      <c r="OFT908" s="35"/>
      <c r="OFU908" s="34"/>
      <c r="OGB908" s="35"/>
      <c r="OGC908" s="34"/>
      <c r="OGJ908" s="35"/>
      <c r="OGK908" s="34"/>
      <c r="OGR908" s="35"/>
      <c r="OGS908" s="34"/>
      <c r="OGZ908" s="35"/>
      <c r="OHA908" s="34"/>
      <c r="OHH908" s="35"/>
      <c r="OHI908" s="34"/>
      <c r="OHP908" s="35"/>
      <c r="OHQ908" s="34"/>
      <c r="OHX908" s="35"/>
      <c r="OHY908" s="34"/>
      <c r="OIF908" s="35"/>
      <c r="OIG908" s="34"/>
      <c r="OIN908" s="35"/>
      <c r="OIO908" s="34"/>
      <c r="OIV908" s="35"/>
      <c r="OIW908" s="34"/>
      <c r="OJD908" s="35"/>
      <c r="OJE908" s="34"/>
      <c r="OJL908" s="35"/>
      <c r="OJM908" s="34"/>
      <c r="OJT908" s="35"/>
      <c r="OJU908" s="34"/>
      <c r="OKB908" s="35"/>
      <c r="OKC908" s="34"/>
      <c r="OKJ908" s="35"/>
      <c r="OKK908" s="34"/>
      <c r="OKR908" s="35"/>
      <c r="OKS908" s="34"/>
      <c r="OKZ908" s="35"/>
      <c r="OLA908" s="34"/>
      <c r="OLH908" s="35"/>
      <c r="OLI908" s="34"/>
      <c r="OLP908" s="35"/>
      <c r="OLQ908" s="34"/>
      <c r="OLX908" s="35"/>
      <c r="OLY908" s="34"/>
      <c r="OMF908" s="35"/>
      <c r="OMG908" s="34"/>
      <c r="OMN908" s="35"/>
      <c r="OMO908" s="34"/>
      <c r="OMV908" s="35"/>
      <c r="OMW908" s="34"/>
      <c r="OND908" s="35"/>
      <c r="ONE908" s="34"/>
      <c r="ONL908" s="35"/>
      <c r="ONM908" s="34"/>
      <c r="ONT908" s="35"/>
      <c r="ONU908" s="34"/>
      <c r="OOB908" s="35"/>
      <c r="OOC908" s="34"/>
      <c r="OOJ908" s="35"/>
      <c r="OOK908" s="34"/>
      <c r="OOR908" s="35"/>
      <c r="OOS908" s="34"/>
      <c r="OOZ908" s="35"/>
      <c r="OPA908" s="34"/>
      <c r="OPH908" s="35"/>
      <c r="OPI908" s="34"/>
      <c r="OPP908" s="35"/>
      <c r="OPQ908" s="34"/>
      <c r="OPX908" s="35"/>
      <c r="OPY908" s="34"/>
      <c r="OQF908" s="35"/>
      <c r="OQG908" s="34"/>
      <c r="OQN908" s="35"/>
      <c r="OQO908" s="34"/>
      <c r="OQV908" s="35"/>
      <c r="OQW908" s="34"/>
      <c r="ORD908" s="35"/>
      <c r="ORE908" s="34"/>
      <c r="ORL908" s="35"/>
      <c r="ORM908" s="34"/>
      <c r="ORT908" s="35"/>
      <c r="ORU908" s="34"/>
      <c r="OSB908" s="35"/>
      <c r="OSC908" s="34"/>
      <c r="OSJ908" s="35"/>
      <c r="OSK908" s="34"/>
      <c r="OSR908" s="35"/>
      <c r="OSS908" s="34"/>
      <c r="OSZ908" s="35"/>
      <c r="OTA908" s="34"/>
      <c r="OTH908" s="35"/>
      <c r="OTI908" s="34"/>
      <c r="OTP908" s="35"/>
      <c r="OTQ908" s="34"/>
      <c r="OTX908" s="35"/>
      <c r="OTY908" s="34"/>
      <c r="OUF908" s="35"/>
      <c r="OUG908" s="34"/>
      <c r="OUN908" s="35"/>
      <c r="OUO908" s="34"/>
      <c r="OUV908" s="35"/>
      <c r="OUW908" s="34"/>
      <c r="OVD908" s="35"/>
      <c r="OVE908" s="34"/>
      <c r="OVL908" s="35"/>
      <c r="OVM908" s="34"/>
      <c r="OVT908" s="35"/>
      <c r="OVU908" s="34"/>
      <c r="OWB908" s="35"/>
      <c r="OWC908" s="34"/>
      <c r="OWJ908" s="35"/>
      <c r="OWK908" s="34"/>
      <c r="OWR908" s="35"/>
      <c r="OWS908" s="34"/>
      <c r="OWZ908" s="35"/>
      <c r="OXA908" s="34"/>
      <c r="OXH908" s="35"/>
      <c r="OXI908" s="34"/>
      <c r="OXP908" s="35"/>
      <c r="OXQ908" s="34"/>
      <c r="OXX908" s="35"/>
      <c r="OXY908" s="34"/>
      <c r="OYF908" s="35"/>
      <c r="OYG908" s="34"/>
      <c r="OYN908" s="35"/>
      <c r="OYO908" s="34"/>
      <c r="OYV908" s="35"/>
      <c r="OYW908" s="34"/>
      <c r="OZD908" s="35"/>
      <c r="OZE908" s="34"/>
      <c r="OZL908" s="35"/>
      <c r="OZM908" s="34"/>
      <c r="OZT908" s="35"/>
      <c r="OZU908" s="34"/>
      <c r="PAB908" s="35"/>
      <c r="PAC908" s="34"/>
      <c r="PAJ908" s="35"/>
      <c r="PAK908" s="34"/>
      <c r="PAR908" s="35"/>
      <c r="PAS908" s="34"/>
      <c r="PAZ908" s="35"/>
      <c r="PBA908" s="34"/>
      <c r="PBH908" s="35"/>
      <c r="PBI908" s="34"/>
      <c r="PBP908" s="35"/>
      <c r="PBQ908" s="34"/>
      <c r="PBX908" s="35"/>
      <c r="PBY908" s="34"/>
      <c r="PCF908" s="35"/>
      <c r="PCG908" s="34"/>
      <c r="PCN908" s="35"/>
      <c r="PCO908" s="34"/>
      <c r="PCV908" s="35"/>
      <c r="PCW908" s="34"/>
      <c r="PDD908" s="35"/>
      <c r="PDE908" s="34"/>
      <c r="PDL908" s="35"/>
      <c r="PDM908" s="34"/>
      <c r="PDT908" s="35"/>
      <c r="PDU908" s="34"/>
      <c r="PEB908" s="35"/>
      <c r="PEC908" s="34"/>
      <c r="PEJ908" s="35"/>
      <c r="PEK908" s="34"/>
      <c r="PER908" s="35"/>
      <c r="PES908" s="34"/>
      <c r="PEZ908" s="35"/>
      <c r="PFA908" s="34"/>
      <c r="PFH908" s="35"/>
      <c r="PFI908" s="34"/>
      <c r="PFP908" s="35"/>
      <c r="PFQ908" s="34"/>
      <c r="PFX908" s="35"/>
      <c r="PFY908" s="34"/>
      <c r="PGF908" s="35"/>
      <c r="PGG908" s="34"/>
      <c r="PGN908" s="35"/>
      <c r="PGO908" s="34"/>
      <c r="PGV908" s="35"/>
      <c r="PGW908" s="34"/>
      <c r="PHD908" s="35"/>
      <c r="PHE908" s="34"/>
      <c r="PHL908" s="35"/>
      <c r="PHM908" s="34"/>
      <c r="PHT908" s="35"/>
      <c r="PHU908" s="34"/>
      <c r="PIB908" s="35"/>
      <c r="PIC908" s="34"/>
      <c r="PIJ908" s="35"/>
      <c r="PIK908" s="34"/>
      <c r="PIR908" s="35"/>
      <c r="PIS908" s="34"/>
      <c r="PIZ908" s="35"/>
      <c r="PJA908" s="34"/>
      <c r="PJH908" s="35"/>
      <c r="PJI908" s="34"/>
      <c r="PJP908" s="35"/>
      <c r="PJQ908" s="34"/>
      <c r="PJX908" s="35"/>
      <c r="PJY908" s="34"/>
      <c r="PKF908" s="35"/>
      <c r="PKG908" s="34"/>
      <c r="PKN908" s="35"/>
      <c r="PKO908" s="34"/>
      <c r="PKV908" s="35"/>
      <c r="PKW908" s="34"/>
      <c r="PLD908" s="35"/>
      <c r="PLE908" s="34"/>
      <c r="PLL908" s="35"/>
      <c r="PLM908" s="34"/>
      <c r="PLT908" s="35"/>
      <c r="PLU908" s="34"/>
      <c r="PMB908" s="35"/>
      <c r="PMC908" s="34"/>
      <c r="PMJ908" s="35"/>
      <c r="PMK908" s="34"/>
      <c r="PMR908" s="35"/>
      <c r="PMS908" s="34"/>
      <c r="PMZ908" s="35"/>
      <c r="PNA908" s="34"/>
      <c r="PNH908" s="35"/>
      <c r="PNI908" s="34"/>
      <c r="PNP908" s="35"/>
      <c r="PNQ908" s="34"/>
      <c r="PNX908" s="35"/>
      <c r="PNY908" s="34"/>
      <c r="POF908" s="35"/>
      <c r="POG908" s="34"/>
      <c r="PON908" s="35"/>
      <c r="POO908" s="34"/>
      <c r="POV908" s="35"/>
      <c r="POW908" s="34"/>
      <c r="PPD908" s="35"/>
      <c r="PPE908" s="34"/>
      <c r="PPL908" s="35"/>
      <c r="PPM908" s="34"/>
      <c r="PPT908" s="35"/>
      <c r="PPU908" s="34"/>
      <c r="PQB908" s="35"/>
      <c r="PQC908" s="34"/>
      <c r="PQJ908" s="35"/>
      <c r="PQK908" s="34"/>
      <c r="PQR908" s="35"/>
      <c r="PQS908" s="34"/>
      <c r="PQZ908" s="35"/>
      <c r="PRA908" s="34"/>
      <c r="PRH908" s="35"/>
      <c r="PRI908" s="34"/>
      <c r="PRP908" s="35"/>
      <c r="PRQ908" s="34"/>
      <c r="PRX908" s="35"/>
      <c r="PRY908" s="34"/>
      <c r="PSF908" s="35"/>
      <c r="PSG908" s="34"/>
      <c r="PSN908" s="35"/>
      <c r="PSO908" s="34"/>
      <c r="PSV908" s="35"/>
      <c r="PSW908" s="34"/>
      <c r="PTD908" s="35"/>
      <c r="PTE908" s="34"/>
      <c r="PTL908" s="35"/>
      <c r="PTM908" s="34"/>
      <c r="PTT908" s="35"/>
      <c r="PTU908" s="34"/>
      <c r="PUB908" s="35"/>
      <c r="PUC908" s="34"/>
      <c r="PUJ908" s="35"/>
      <c r="PUK908" s="34"/>
      <c r="PUR908" s="35"/>
      <c r="PUS908" s="34"/>
      <c r="PUZ908" s="35"/>
      <c r="PVA908" s="34"/>
      <c r="PVH908" s="35"/>
      <c r="PVI908" s="34"/>
      <c r="PVP908" s="35"/>
      <c r="PVQ908" s="34"/>
      <c r="PVX908" s="35"/>
      <c r="PVY908" s="34"/>
      <c r="PWF908" s="35"/>
      <c r="PWG908" s="34"/>
      <c r="PWN908" s="35"/>
      <c r="PWO908" s="34"/>
      <c r="PWV908" s="35"/>
      <c r="PWW908" s="34"/>
      <c r="PXD908" s="35"/>
      <c r="PXE908" s="34"/>
      <c r="PXL908" s="35"/>
      <c r="PXM908" s="34"/>
      <c r="PXT908" s="35"/>
      <c r="PXU908" s="34"/>
      <c r="PYB908" s="35"/>
      <c r="PYC908" s="34"/>
      <c r="PYJ908" s="35"/>
      <c r="PYK908" s="34"/>
      <c r="PYR908" s="35"/>
      <c r="PYS908" s="34"/>
      <c r="PYZ908" s="35"/>
      <c r="PZA908" s="34"/>
      <c r="PZH908" s="35"/>
      <c r="PZI908" s="34"/>
      <c r="PZP908" s="35"/>
      <c r="PZQ908" s="34"/>
      <c r="PZX908" s="35"/>
      <c r="PZY908" s="34"/>
      <c r="QAF908" s="35"/>
      <c r="QAG908" s="34"/>
      <c r="QAN908" s="35"/>
      <c r="QAO908" s="34"/>
      <c r="QAV908" s="35"/>
      <c r="QAW908" s="34"/>
      <c r="QBD908" s="35"/>
      <c r="QBE908" s="34"/>
      <c r="QBL908" s="35"/>
      <c r="QBM908" s="34"/>
      <c r="QBT908" s="35"/>
      <c r="QBU908" s="34"/>
      <c r="QCB908" s="35"/>
      <c r="QCC908" s="34"/>
      <c r="QCJ908" s="35"/>
      <c r="QCK908" s="34"/>
      <c r="QCR908" s="35"/>
      <c r="QCS908" s="34"/>
      <c r="QCZ908" s="35"/>
      <c r="QDA908" s="34"/>
      <c r="QDH908" s="35"/>
      <c r="QDI908" s="34"/>
      <c r="QDP908" s="35"/>
      <c r="QDQ908" s="34"/>
      <c r="QDX908" s="35"/>
      <c r="QDY908" s="34"/>
      <c r="QEF908" s="35"/>
      <c r="QEG908" s="34"/>
      <c r="QEN908" s="35"/>
      <c r="QEO908" s="34"/>
      <c r="QEV908" s="35"/>
      <c r="QEW908" s="34"/>
      <c r="QFD908" s="35"/>
      <c r="QFE908" s="34"/>
      <c r="QFL908" s="35"/>
      <c r="QFM908" s="34"/>
      <c r="QFT908" s="35"/>
      <c r="QFU908" s="34"/>
      <c r="QGB908" s="35"/>
      <c r="QGC908" s="34"/>
      <c r="QGJ908" s="35"/>
      <c r="QGK908" s="34"/>
      <c r="QGR908" s="35"/>
      <c r="QGS908" s="34"/>
      <c r="QGZ908" s="35"/>
      <c r="QHA908" s="34"/>
      <c r="QHH908" s="35"/>
      <c r="QHI908" s="34"/>
      <c r="QHP908" s="35"/>
      <c r="QHQ908" s="34"/>
      <c r="QHX908" s="35"/>
      <c r="QHY908" s="34"/>
      <c r="QIF908" s="35"/>
      <c r="QIG908" s="34"/>
      <c r="QIN908" s="35"/>
      <c r="QIO908" s="34"/>
      <c r="QIV908" s="35"/>
      <c r="QIW908" s="34"/>
      <c r="QJD908" s="35"/>
      <c r="QJE908" s="34"/>
      <c r="QJL908" s="35"/>
      <c r="QJM908" s="34"/>
      <c r="QJT908" s="35"/>
      <c r="QJU908" s="34"/>
      <c r="QKB908" s="35"/>
      <c r="QKC908" s="34"/>
      <c r="QKJ908" s="35"/>
      <c r="QKK908" s="34"/>
      <c r="QKR908" s="35"/>
      <c r="QKS908" s="34"/>
      <c r="QKZ908" s="35"/>
      <c r="QLA908" s="34"/>
      <c r="QLH908" s="35"/>
      <c r="QLI908" s="34"/>
      <c r="QLP908" s="35"/>
      <c r="QLQ908" s="34"/>
      <c r="QLX908" s="35"/>
      <c r="QLY908" s="34"/>
      <c r="QMF908" s="35"/>
      <c r="QMG908" s="34"/>
      <c r="QMN908" s="35"/>
      <c r="QMO908" s="34"/>
      <c r="QMV908" s="35"/>
      <c r="QMW908" s="34"/>
      <c r="QND908" s="35"/>
      <c r="QNE908" s="34"/>
      <c r="QNL908" s="35"/>
      <c r="QNM908" s="34"/>
      <c r="QNT908" s="35"/>
      <c r="QNU908" s="34"/>
      <c r="QOB908" s="35"/>
      <c r="QOC908" s="34"/>
      <c r="QOJ908" s="35"/>
      <c r="QOK908" s="34"/>
      <c r="QOR908" s="35"/>
      <c r="QOS908" s="34"/>
      <c r="QOZ908" s="35"/>
      <c r="QPA908" s="34"/>
      <c r="QPH908" s="35"/>
      <c r="QPI908" s="34"/>
      <c r="QPP908" s="35"/>
      <c r="QPQ908" s="34"/>
      <c r="QPX908" s="35"/>
      <c r="QPY908" s="34"/>
      <c r="QQF908" s="35"/>
      <c r="QQG908" s="34"/>
      <c r="QQN908" s="35"/>
      <c r="QQO908" s="34"/>
      <c r="QQV908" s="35"/>
      <c r="QQW908" s="34"/>
      <c r="QRD908" s="35"/>
      <c r="QRE908" s="34"/>
      <c r="QRL908" s="35"/>
      <c r="QRM908" s="34"/>
      <c r="QRT908" s="35"/>
      <c r="QRU908" s="34"/>
      <c r="QSB908" s="35"/>
      <c r="QSC908" s="34"/>
      <c r="QSJ908" s="35"/>
      <c r="QSK908" s="34"/>
      <c r="QSR908" s="35"/>
      <c r="QSS908" s="34"/>
      <c r="QSZ908" s="35"/>
      <c r="QTA908" s="34"/>
      <c r="QTH908" s="35"/>
      <c r="QTI908" s="34"/>
      <c r="QTP908" s="35"/>
      <c r="QTQ908" s="34"/>
      <c r="QTX908" s="35"/>
      <c r="QTY908" s="34"/>
      <c r="QUF908" s="35"/>
      <c r="QUG908" s="34"/>
      <c r="QUN908" s="35"/>
      <c r="QUO908" s="34"/>
      <c r="QUV908" s="35"/>
      <c r="QUW908" s="34"/>
      <c r="QVD908" s="35"/>
      <c r="QVE908" s="34"/>
      <c r="QVL908" s="35"/>
      <c r="QVM908" s="34"/>
      <c r="QVT908" s="35"/>
      <c r="QVU908" s="34"/>
      <c r="QWB908" s="35"/>
      <c r="QWC908" s="34"/>
      <c r="QWJ908" s="35"/>
      <c r="QWK908" s="34"/>
      <c r="QWR908" s="35"/>
      <c r="QWS908" s="34"/>
      <c r="QWZ908" s="35"/>
      <c r="QXA908" s="34"/>
      <c r="QXH908" s="35"/>
      <c r="QXI908" s="34"/>
      <c r="QXP908" s="35"/>
      <c r="QXQ908" s="34"/>
      <c r="QXX908" s="35"/>
      <c r="QXY908" s="34"/>
      <c r="QYF908" s="35"/>
      <c r="QYG908" s="34"/>
      <c r="QYN908" s="35"/>
      <c r="QYO908" s="34"/>
      <c r="QYV908" s="35"/>
      <c r="QYW908" s="34"/>
      <c r="QZD908" s="35"/>
      <c r="QZE908" s="34"/>
      <c r="QZL908" s="35"/>
      <c r="QZM908" s="34"/>
      <c r="QZT908" s="35"/>
      <c r="QZU908" s="34"/>
      <c r="RAB908" s="35"/>
      <c r="RAC908" s="34"/>
      <c r="RAJ908" s="35"/>
      <c r="RAK908" s="34"/>
      <c r="RAR908" s="35"/>
      <c r="RAS908" s="34"/>
      <c r="RAZ908" s="35"/>
      <c r="RBA908" s="34"/>
      <c r="RBH908" s="35"/>
      <c r="RBI908" s="34"/>
      <c r="RBP908" s="35"/>
      <c r="RBQ908" s="34"/>
      <c r="RBX908" s="35"/>
      <c r="RBY908" s="34"/>
      <c r="RCF908" s="35"/>
      <c r="RCG908" s="34"/>
      <c r="RCN908" s="35"/>
      <c r="RCO908" s="34"/>
      <c r="RCV908" s="35"/>
      <c r="RCW908" s="34"/>
      <c r="RDD908" s="35"/>
      <c r="RDE908" s="34"/>
      <c r="RDL908" s="35"/>
      <c r="RDM908" s="34"/>
      <c r="RDT908" s="35"/>
      <c r="RDU908" s="34"/>
      <c r="REB908" s="35"/>
      <c r="REC908" s="34"/>
      <c r="REJ908" s="35"/>
      <c r="REK908" s="34"/>
      <c r="RER908" s="35"/>
      <c r="RES908" s="34"/>
      <c r="REZ908" s="35"/>
      <c r="RFA908" s="34"/>
      <c r="RFH908" s="35"/>
      <c r="RFI908" s="34"/>
      <c r="RFP908" s="35"/>
      <c r="RFQ908" s="34"/>
      <c r="RFX908" s="35"/>
      <c r="RFY908" s="34"/>
      <c r="RGF908" s="35"/>
      <c r="RGG908" s="34"/>
      <c r="RGN908" s="35"/>
      <c r="RGO908" s="34"/>
      <c r="RGV908" s="35"/>
      <c r="RGW908" s="34"/>
      <c r="RHD908" s="35"/>
      <c r="RHE908" s="34"/>
      <c r="RHL908" s="35"/>
      <c r="RHM908" s="34"/>
      <c r="RHT908" s="35"/>
      <c r="RHU908" s="34"/>
      <c r="RIB908" s="35"/>
      <c r="RIC908" s="34"/>
      <c r="RIJ908" s="35"/>
      <c r="RIK908" s="34"/>
      <c r="RIR908" s="35"/>
      <c r="RIS908" s="34"/>
      <c r="RIZ908" s="35"/>
      <c r="RJA908" s="34"/>
      <c r="RJH908" s="35"/>
      <c r="RJI908" s="34"/>
      <c r="RJP908" s="35"/>
      <c r="RJQ908" s="34"/>
      <c r="RJX908" s="35"/>
      <c r="RJY908" s="34"/>
      <c r="RKF908" s="35"/>
      <c r="RKG908" s="34"/>
      <c r="RKN908" s="35"/>
      <c r="RKO908" s="34"/>
      <c r="RKV908" s="35"/>
      <c r="RKW908" s="34"/>
      <c r="RLD908" s="35"/>
      <c r="RLE908" s="34"/>
      <c r="RLL908" s="35"/>
      <c r="RLM908" s="34"/>
      <c r="RLT908" s="35"/>
      <c r="RLU908" s="34"/>
      <c r="RMB908" s="35"/>
      <c r="RMC908" s="34"/>
      <c r="RMJ908" s="35"/>
      <c r="RMK908" s="34"/>
      <c r="RMR908" s="35"/>
      <c r="RMS908" s="34"/>
      <c r="RMZ908" s="35"/>
      <c r="RNA908" s="34"/>
      <c r="RNH908" s="35"/>
      <c r="RNI908" s="34"/>
      <c r="RNP908" s="35"/>
      <c r="RNQ908" s="34"/>
      <c r="RNX908" s="35"/>
      <c r="RNY908" s="34"/>
      <c r="ROF908" s="35"/>
      <c r="ROG908" s="34"/>
      <c r="RON908" s="35"/>
      <c r="ROO908" s="34"/>
      <c r="ROV908" s="35"/>
      <c r="ROW908" s="34"/>
      <c r="RPD908" s="35"/>
      <c r="RPE908" s="34"/>
      <c r="RPL908" s="35"/>
      <c r="RPM908" s="34"/>
      <c r="RPT908" s="35"/>
      <c r="RPU908" s="34"/>
      <c r="RQB908" s="35"/>
      <c r="RQC908" s="34"/>
      <c r="RQJ908" s="35"/>
      <c r="RQK908" s="34"/>
      <c r="RQR908" s="35"/>
      <c r="RQS908" s="34"/>
      <c r="RQZ908" s="35"/>
      <c r="RRA908" s="34"/>
      <c r="RRH908" s="35"/>
      <c r="RRI908" s="34"/>
      <c r="RRP908" s="35"/>
      <c r="RRQ908" s="34"/>
      <c r="RRX908" s="35"/>
      <c r="RRY908" s="34"/>
      <c r="RSF908" s="35"/>
      <c r="RSG908" s="34"/>
      <c r="RSN908" s="35"/>
      <c r="RSO908" s="34"/>
      <c r="RSV908" s="35"/>
      <c r="RSW908" s="34"/>
      <c r="RTD908" s="35"/>
      <c r="RTE908" s="34"/>
      <c r="RTL908" s="35"/>
      <c r="RTM908" s="34"/>
      <c r="RTT908" s="35"/>
      <c r="RTU908" s="34"/>
      <c r="RUB908" s="35"/>
      <c r="RUC908" s="34"/>
      <c r="RUJ908" s="35"/>
      <c r="RUK908" s="34"/>
      <c r="RUR908" s="35"/>
      <c r="RUS908" s="34"/>
      <c r="RUZ908" s="35"/>
      <c r="RVA908" s="34"/>
      <c r="RVH908" s="35"/>
      <c r="RVI908" s="34"/>
      <c r="RVP908" s="35"/>
      <c r="RVQ908" s="34"/>
      <c r="RVX908" s="35"/>
      <c r="RVY908" s="34"/>
      <c r="RWF908" s="35"/>
      <c r="RWG908" s="34"/>
      <c r="RWN908" s="35"/>
      <c r="RWO908" s="34"/>
      <c r="RWV908" s="35"/>
      <c r="RWW908" s="34"/>
      <c r="RXD908" s="35"/>
      <c r="RXE908" s="34"/>
      <c r="RXL908" s="35"/>
      <c r="RXM908" s="34"/>
      <c r="RXT908" s="35"/>
      <c r="RXU908" s="34"/>
      <c r="RYB908" s="35"/>
      <c r="RYC908" s="34"/>
      <c r="RYJ908" s="35"/>
      <c r="RYK908" s="34"/>
      <c r="RYR908" s="35"/>
      <c r="RYS908" s="34"/>
      <c r="RYZ908" s="35"/>
      <c r="RZA908" s="34"/>
      <c r="RZH908" s="35"/>
      <c r="RZI908" s="34"/>
      <c r="RZP908" s="35"/>
      <c r="RZQ908" s="34"/>
      <c r="RZX908" s="35"/>
      <c r="RZY908" s="34"/>
      <c r="SAF908" s="35"/>
      <c r="SAG908" s="34"/>
      <c r="SAN908" s="35"/>
      <c r="SAO908" s="34"/>
      <c r="SAV908" s="35"/>
      <c r="SAW908" s="34"/>
      <c r="SBD908" s="35"/>
      <c r="SBE908" s="34"/>
      <c r="SBL908" s="35"/>
      <c r="SBM908" s="34"/>
      <c r="SBT908" s="35"/>
      <c r="SBU908" s="34"/>
      <c r="SCB908" s="35"/>
      <c r="SCC908" s="34"/>
      <c r="SCJ908" s="35"/>
      <c r="SCK908" s="34"/>
      <c r="SCR908" s="35"/>
      <c r="SCS908" s="34"/>
      <c r="SCZ908" s="35"/>
      <c r="SDA908" s="34"/>
      <c r="SDH908" s="35"/>
      <c r="SDI908" s="34"/>
      <c r="SDP908" s="35"/>
      <c r="SDQ908" s="34"/>
      <c r="SDX908" s="35"/>
      <c r="SDY908" s="34"/>
      <c r="SEF908" s="35"/>
      <c r="SEG908" s="34"/>
      <c r="SEN908" s="35"/>
      <c r="SEO908" s="34"/>
      <c r="SEV908" s="35"/>
      <c r="SEW908" s="34"/>
      <c r="SFD908" s="35"/>
      <c r="SFE908" s="34"/>
      <c r="SFL908" s="35"/>
      <c r="SFM908" s="34"/>
      <c r="SFT908" s="35"/>
      <c r="SFU908" s="34"/>
      <c r="SGB908" s="35"/>
      <c r="SGC908" s="34"/>
      <c r="SGJ908" s="35"/>
      <c r="SGK908" s="34"/>
      <c r="SGR908" s="35"/>
      <c r="SGS908" s="34"/>
      <c r="SGZ908" s="35"/>
      <c r="SHA908" s="34"/>
      <c r="SHH908" s="35"/>
      <c r="SHI908" s="34"/>
      <c r="SHP908" s="35"/>
      <c r="SHQ908" s="34"/>
      <c r="SHX908" s="35"/>
      <c r="SHY908" s="34"/>
      <c r="SIF908" s="35"/>
      <c r="SIG908" s="34"/>
      <c r="SIN908" s="35"/>
      <c r="SIO908" s="34"/>
      <c r="SIV908" s="35"/>
      <c r="SIW908" s="34"/>
      <c r="SJD908" s="35"/>
      <c r="SJE908" s="34"/>
      <c r="SJL908" s="35"/>
      <c r="SJM908" s="34"/>
      <c r="SJT908" s="35"/>
      <c r="SJU908" s="34"/>
      <c r="SKB908" s="35"/>
      <c r="SKC908" s="34"/>
      <c r="SKJ908" s="35"/>
      <c r="SKK908" s="34"/>
      <c r="SKR908" s="35"/>
      <c r="SKS908" s="34"/>
      <c r="SKZ908" s="35"/>
      <c r="SLA908" s="34"/>
      <c r="SLH908" s="35"/>
      <c r="SLI908" s="34"/>
      <c r="SLP908" s="35"/>
      <c r="SLQ908" s="34"/>
      <c r="SLX908" s="35"/>
      <c r="SLY908" s="34"/>
      <c r="SMF908" s="35"/>
      <c r="SMG908" s="34"/>
      <c r="SMN908" s="35"/>
      <c r="SMO908" s="34"/>
      <c r="SMV908" s="35"/>
      <c r="SMW908" s="34"/>
      <c r="SND908" s="35"/>
      <c r="SNE908" s="34"/>
      <c r="SNL908" s="35"/>
      <c r="SNM908" s="34"/>
      <c r="SNT908" s="35"/>
      <c r="SNU908" s="34"/>
      <c r="SOB908" s="35"/>
      <c r="SOC908" s="34"/>
      <c r="SOJ908" s="35"/>
      <c r="SOK908" s="34"/>
      <c r="SOR908" s="35"/>
      <c r="SOS908" s="34"/>
      <c r="SOZ908" s="35"/>
      <c r="SPA908" s="34"/>
      <c r="SPH908" s="35"/>
      <c r="SPI908" s="34"/>
      <c r="SPP908" s="35"/>
      <c r="SPQ908" s="34"/>
      <c r="SPX908" s="35"/>
      <c r="SPY908" s="34"/>
      <c r="SQF908" s="35"/>
      <c r="SQG908" s="34"/>
      <c r="SQN908" s="35"/>
      <c r="SQO908" s="34"/>
      <c r="SQV908" s="35"/>
      <c r="SQW908" s="34"/>
      <c r="SRD908" s="35"/>
      <c r="SRE908" s="34"/>
      <c r="SRL908" s="35"/>
      <c r="SRM908" s="34"/>
      <c r="SRT908" s="35"/>
      <c r="SRU908" s="34"/>
      <c r="SSB908" s="35"/>
      <c r="SSC908" s="34"/>
      <c r="SSJ908" s="35"/>
      <c r="SSK908" s="34"/>
      <c r="SSR908" s="35"/>
      <c r="SSS908" s="34"/>
      <c r="SSZ908" s="35"/>
      <c r="STA908" s="34"/>
      <c r="STH908" s="35"/>
      <c r="STI908" s="34"/>
      <c r="STP908" s="35"/>
      <c r="STQ908" s="34"/>
      <c r="STX908" s="35"/>
      <c r="STY908" s="34"/>
      <c r="SUF908" s="35"/>
      <c r="SUG908" s="34"/>
      <c r="SUN908" s="35"/>
      <c r="SUO908" s="34"/>
      <c r="SUV908" s="35"/>
      <c r="SUW908" s="34"/>
      <c r="SVD908" s="35"/>
      <c r="SVE908" s="34"/>
      <c r="SVL908" s="35"/>
      <c r="SVM908" s="34"/>
      <c r="SVT908" s="35"/>
      <c r="SVU908" s="34"/>
      <c r="SWB908" s="35"/>
      <c r="SWC908" s="34"/>
      <c r="SWJ908" s="35"/>
      <c r="SWK908" s="34"/>
      <c r="SWR908" s="35"/>
      <c r="SWS908" s="34"/>
      <c r="SWZ908" s="35"/>
      <c r="SXA908" s="34"/>
      <c r="SXH908" s="35"/>
      <c r="SXI908" s="34"/>
      <c r="SXP908" s="35"/>
      <c r="SXQ908" s="34"/>
      <c r="SXX908" s="35"/>
      <c r="SXY908" s="34"/>
      <c r="SYF908" s="35"/>
      <c r="SYG908" s="34"/>
      <c r="SYN908" s="35"/>
      <c r="SYO908" s="34"/>
      <c r="SYV908" s="35"/>
      <c r="SYW908" s="34"/>
      <c r="SZD908" s="35"/>
      <c r="SZE908" s="34"/>
      <c r="SZL908" s="35"/>
      <c r="SZM908" s="34"/>
      <c r="SZT908" s="35"/>
      <c r="SZU908" s="34"/>
      <c r="TAB908" s="35"/>
      <c r="TAC908" s="34"/>
      <c r="TAJ908" s="35"/>
      <c r="TAK908" s="34"/>
      <c r="TAR908" s="35"/>
      <c r="TAS908" s="34"/>
      <c r="TAZ908" s="35"/>
      <c r="TBA908" s="34"/>
      <c r="TBH908" s="35"/>
      <c r="TBI908" s="34"/>
      <c r="TBP908" s="35"/>
      <c r="TBQ908" s="34"/>
      <c r="TBX908" s="35"/>
      <c r="TBY908" s="34"/>
      <c r="TCF908" s="35"/>
      <c r="TCG908" s="34"/>
      <c r="TCN908" s="35"/>
      <c r="TCO908" s="34"/>
      <c r="TCV908" s="35"/>
      <c r="TCW908" s="34"/>
      <c r="TDD908" s="35"/>
      <c r="TDE908" s="34"/>
      <c r="TDL908" s="35"/>
      <c r="TDM908" s="34"/>
      <c r="TDT908" s="35"/>
      <c r="TDU908" s="34"/>
      <c r="TEB908" s="35"/>
      <c r="TEC908" s="34"/>
      <c r="TEJ908" s="35"/>
      <c r="TEK908" s="34"/>
      <c r="TER908" s="35"/>
      <c r="TES908" s="34"/>
      <c r="TEZ908" s="35"/>
      <c r="TFA908" s="34"/>
      <c r="TFH908" s="35"/>
      <c r="TFI908" s="34"/>
      <c r="TFP908" s="35"/>
      <c r="TFQ908" s="34"/>
      <c r="TFX908" s="35"/>
      <c r="TFY908" s="34"/>
      <c r="TGF908" s="35"/>
      <c r="TGG908" s="34"/>
      <c r="TGN908" s="35"/>
      <c r="TGO908" s="34"/>
      <c r="TGV908" s="35"/>
      <c r="TGW908" s="34"/>
      <c r="THD908" s="35"/>
      <c r="THE908" s="34"/>
      <c r="THL908" s="35"/>
      <c r="THM908" s="34"/>
      <c r="THT908" s="35"/>
      <c r="THU908" s="34"/>
      <c r="TIB908" s="35"/>
      <c r="TIC908" s="34"/>
      <c r="TIJ908" s="35"/>
      <c r="TIK908" s="34"/>
      <c r="TIR908" s="35"/>
      <c r="TIS908" s="34"/>
      <c r="TIZ908" s="35"/>
      <c r="TJA908" s="34"/>
      <c r="TJH908" s="35"/>
      <c r="TJI908" s="34"/>
      <c r="TJP908" s="35"/>
      <c r="TJQ908" s="34"/>
      <c r="TJX908" s="35"/>
      <c r="TJY908" s="34"/>
      <c r="TKF908" s="35"/>
      <c r="TKG908" s="34"/>
      <c r="TKN908" s="35"/>
      <c r="TKO908" s="34"/>
      <c r="TKV908" s="35"/>
      <c r="TKW908" s="34"/>
      <c r="TLD908" s="35"/>
      <c r="TLE908" s="34"/>
      <c r="TLL908" s="35"/>
      <c r="TLM908" s="34"/>
      <c r="TLT908" s="35"/>
      <c r="TLU908" s="34"/>
      <c r="TMB908" s="35"/>
      <c r="TMC908" s="34"/>
      <c r="TMJ908" s="35"/>
      <c r="TMK908" s="34"/>
      <c r="TMR908" s="35"/>
      <c r="TMS908" s="34"/>
      <c r="TMZ908" s="35"/>
      <c r="TNA908" s="34"/>
      <c r="TNH908" s="35"/>
      <c r="TNI908" s="34"/>
      <c r="TNP908" s="35"/>
      <c r="TNQ908" s="34"/>
      <c r="TNX908" s="35"/>
      <c r="TNY908" s="34"/>
      <c r="TOF908" s="35"/>
      <c r="TOG908" s="34"/>
      <c r="TON908" s="35"/>
      <c r="TOO908" s="34"/>
      <c r="TOV908" s="35"/>
      <c r="TOW908" s="34"/>
      <c r="TPD908" s="35"/>
      <c r="TPE908" s="34"/>
      <c r="TPL908" s="35"/>
      <c r="TPM908" s="34"/>
      <c r="TPT908" s="35"/>
      <c r="TPU908" s="34"/>
      <c r="TQB908" s="35"/>
      <c r="TQC908" s="34"/>
      <c r="TQJ908" s="35"/>
      <c r="TQK908" s="34"/>
      <c r="TQR908" s="35"/>
      <c r="TQS908" s="34"/>
      <c r="TQZ908" s="35"/>
      <c r="TRA908" s="34"/>
      <c r="TRH908" s="35"/>
      <c r="TRI908" s="34"/>
      <c r="TRP908" s="35"/>
      <c r="TRQ908" s="34"/>
      <c r="TRX908" s="35"/>
      <c r="TRY908" s="34"/>
      <c r="TSF908" s="35"/>
      <c r="TSG908" s="34"/>
      <c r="TSN908" s="35"/>
      <c r="TSO908" s="34"/>
      <c r="TSV908" s="35"/>
      <c r="TSW908" s="34"/>
      <c r="TTD908" s="35"/>
      <c r="TTE908" s="34"/>
      <c r="TTL908" s="35"/>
      <c r="TTM908" s="34"/>
      <c r="TTT908" s="35"/>
      <c r="TTU908" s="34"/>
      <c r="TUB908" s="35"/>
      <c r="TUC908" s="34"/>
      <c r="TUJ908" s="35"/>
      <c r="TUK908" s="34"/>
      <c r="TUR908" s="35"/>
      <c r="TUS908" s="34"/>
      <c r="TUZ908" s="35"/>
      <c r="TVA908" s="34"/>
      <c r="TVH908" s="35"/>
      <c r="TVI908" s="34"/>
      <c r="TVP908" s="35"/>
      <c r="TVQ908" s="34"/>
      <c r="TVX908" s="35"/>
      <c r="TVY908" s="34"/>
      <c r="TWF908" s="35"/>
      <c r="TWG908" s="34"/>
      <c r="TWN908" s="35"/>
      <c r="TWO908" s="34"/>
      <c r="TWV908" s="35"/>
      <c r="TWW908" s="34"/>
      <c r="TXD908" s="35"/>
      <c r="TXE908" s="34"/>
      <c r="TXL908" s="35"/>
      <c r="TXM908" s="34"/>
      <c r="TXT908" s="35"/>
      <c r="TXU908" s="34"/>
      <c r="TYB908" s="35"/>
      <c r="TYC908" s="34"/>
      <c r="TYJ908" s="35"/>
      <c r="TYK908" s="34"/>
      <c r="TYR908" s="35"/>
      <c r="TYS908" s="34"/>
      <c r="TYZ908" s="35"/>
      <c r="TZA908" s="34"/>
      <c r="TZH908" s="35"/>
      <c r="TZI908" s="34"/>
      <c r="TZP908" s="35"/>
      <c r="TZQ908" s="34"/>
      <c r="TZX908" s="35"/>
      <c r="TZY908" s="34"/>
      <c r="UAF908" s="35"/>
      <c r="UAG908" s="34"/>
      <c r="UAN908" s="35"/>
      <c r="UAO908" s="34"/>
      <c r="UAV908" s="35"/>
      <c r="UAW908" s="34"/>
      <c r="UBD908" s="35"/>
      <c r="UBE908" s="34"/>
      <c r="UBL908" s="35"/>
      <c r="UBM908" s="34"/>
      <c r="UBT908" s="35"/>
      <c r="UBU908" s="34"/>
      <c r="UCB908" s="35"/>
      <c r="UCC908" s="34"/>
      <c r="UCJ908" s="35"/>
      <c r="UCK908" s="34"/>
      <c r="UCR908" s="35"/>
      <c r="UCS908" s="34"/>
      <c r="UCZ908" s="35"/>
      <c r="UDA908" s="34"/>
      <c r="UDH908" s="35"/>
      <c r="UDI908" s="34"/>
      <c r="UDP908" s="35"/>
      <c r="UDQ908" s="34"/>
      <c r="UDX908" s="35"/>
      <c r="UDY908" s="34"/>
      <c r="UEF908" s="35"/>
      <c r="UEG908" s="34"/>
      <c r="UEN908" s="35"/>
      <c r="UEO908" s="34"/>
      <c r="UEV908" s="35"/>
      <c r="UEW908" s="34"/>
      <c r="UFD908" s="35"/>
      <c r="UFE908" s="34"/>
      <c r="UFL908" s="35"/>
      <c r="UFM908" s="34"/>
      <c r="UFT908" s="35"/>
      <c r="UFU908" s="34"/>
      <c r="UGB908" s="35"/>
      <c r="UGC908" s="34"/>
      <c r="UGJ908" s="35"/>
      <c r="UGK908" s="34"/>
      <c r="UGR908" s="35"/>
      <c r="UGS908" s="34"/>
      <c r="UGZ908" s="35"/>
      <c r="UHA908" s="34"/>
      <c r="UHH908" s="35"/>
      <c r="UHI908" s="34"/>
      <c r="UHP908" s="35"/>
      <c r="UHQ908" s="34"/>
      <c r="UHX908" s="35"/>
      <c r="UHY908" s="34"/>
      <c r="UIF908" s="35"/>
      <c r="UIG908" s="34"/>
      <c r="UIN908" s="35"/>
      <c r="UIO908" s="34"/>
      <c r="UIV908" s="35"/>
      <c r="UIW908" s="34"/>
      <c r="UJD908" s="35"/>
      <c r="UJE908" s="34"/>
      <c r="UJL908" s="35"/>
      <c r="UJM908" s="34"/>
      <c r="UJT908" s="35"/>
      <c r="UJU908" s="34"/>
      <c r="UKB908" s="35"/>
      <c r="UKC908" s="34"/>
      <c r="UKJ908" s="35"/>
      <c r="UKK908" s="34"/>
      <c r="UKR908" s="35"/>
      <c r="UKS908" s="34"/>
      <c r="UKZ908" s="35"/>
      <c r="ULA908" s="34"/>
      <c r="ULH908" s="35"/>
      <c r="ULI908" s="34"/>
      <c r="ULP908" s="35"/>
      <c r="ULQ908" s="34"/>
      <c r="ULX908" s="35"/>
      <c r="ULY908" s="34"/>
      <c r="UMF908" s="35"/>
      <c r="UMG908" s="34"/>
      <c r="UMN908" s="35"/>
      <c r="UMO908" s="34"/>
      <c r="UMV908" s="35"/>
      <c r="UMW908" s="34"/>
      <c r="UND908" s="35"/>
      <c r="UNE908" s="34"/>
      <c r="UNL908" s="35"/>
      <c r="UNM908" s="34"/>
      <c r="UNT908" s="35"/>
      <c r="UNU908" s="34"/>
      <c r="UOB908" s="35"/>
      <c r="UOC908" s="34"/>
      <c r="UOJ908" s="35"/>
      <c r="UOK908" s="34"/>
      <c r="UOR908" s="35"/>
      <c r="UOS908" s="34"/>
      <c r="UOZ908" s="35"/>
      <c r="UPA908" s="34"/>
      <c r="UPH908" s="35"/>
      <c r="UPI908" s="34"/>
      <c r="UPP908" s="35"/>
      <c r="UPQ908" s="34"/>
      <c r="UPX908" s="35"/>
      <c r="UPY908" s="34"/>
      <c r="UQF908" s="35"/>
      <c r="UQG908" s="34"/>
      <c r="UQN908" s="35"/>
      <c r="UQO908" s="34"/>
      <c r="UQV908" s="35"/>
      <c r="UQW908" s="34"/>
      <c r="URD908" s="35"/>
      <c r="URE908" s="34"/>
      <c r="URL908" s="35"/>
      <c r="URM908" s="34"/>
      <c r="URT908" s="35"/>
      <c r="URU908" s="34"/>
      <c r="USB908" s="35"/>
      <c r="USC908" s="34"/>
      <c r="USJ908" s="35"/>
      <c r="USK908" s="34"/>
      <c r="USR908" s="35"/>
      <c r="USS908" s="34"/>
      <c r="USZ908" s="35"/>
      <c r="UTA908" s="34"/>
      <c r="UTH908" s="35"/>
      <c r="UTI908" s="34"/>
      <c r="UTP908" s="35"/>
      <c r="UTQ908" s="34"/>
      <c r="UTX908" s="35"/>
      <c r="UTY908" s="34"/>
      <c r="UUF908" s="35"/>
      <c r="UUG908" s="34"/>
      <c r="UUN908" s="35"/>
      <c r="UUO908" s="34"/>
      <c r="UUV908" s="35"/>
      <c r="UUW908" s="34"/>
      <c r="UVD908" s="35"/>
      <c r="UVE908" s="34"/>
      <c r="UVL908" s="35"/>
      <c r="UVM908" s="34"/>
      <c r="UVT908" s="35"/>
      <c r="UVU908" s="34"/>
      <c r="UWB908" s="35"/>
      <c r="UWC908" s="34"/>
      <c r="UWJ908" s="35"/>
      <c r="UWK908" s="34"/>
      <c r="UWR908" s="35"/>
      <c r="UWS908" s="34"/>
      <c r="UWZ908" s="35"/>
      <c r="UXA908" s="34"/>
      <c r="UXH908" s="35"/>
      <c r="UXI908" s="34"/>
      <c r="UXP908" s="35"/>
      <c r="UXQ908" s="34"/>
      <c r="UXX908" s="35"/>
      <c r="UXY908" s="34"/>
      <c r="UYF908" s="35"/>
      <c r="UYG908" s="34"/>
      <c r="UYN908" s="35"/>
      <c r="UYO908" s="34"/>
      <c r="UYV908" s="35"/>
      <c r="UYW908" s="34"/>
      <c r="UZD908" s="35"/>
      <c r="UZE908" s="34"/>
      <c r="UZL908" s="35"/>
      <c r="UZM908" s="34"/>
      <c r="UZT908" s="35"/>
      <c r="UZU908" s="34"/>
      <c r="VAB908" s="35"/>
      <c r="VAC908" s="34"/>
      <c r="VAJ908" s="35"/>
      <c r="VAK908" s="34"/>
      <c r="VAR908" s="35"/>
      <c r="VAS908" s="34"/>
      <c r="VAZ908" s="35"/>
      <c r="VBA908" s="34"/>
      <c r="VBH908" s="35"/>
      <c r="VBI908" s="34"/>
      <c r="VBP908" s="35"/>
      <c r="VBQ908" s="34"/>
      <c r="VBX908" s="35"/>
      <c r="VBY908" s="34"/>
      <c r="VCF908" s="35"/>
      <c r="VCG908" s="34"/>
      <c r="VCN908" s="35"/>
      <c r="VCO908" s="34"/>
      <c r="VCV908" s="35"/>
      <c r="VCW908" s="34"/>
      <c r="VDD908" s="35"/>
      <c r="VDE908" s="34"/>
      <c r="VDL908" s="35"/>
      <c r="VDM908" s="34"/>
      <c r="VDT908" s="35"/>
      <c r="VDU908" s="34"/>
      <c r="VEB908" s="35"/>
      <c r="VEC908" s="34"/>
      <c r="VEJ908" s="35"/>
      <c r="VEK908" s="34"/>
      <c r="VER908" s="35"/>
      <c r="VES908" s="34"/>
      <c r="VEZ908" s="35"/>
      <c r="VFA908" s="34"/>
      <c r="VFH908" s="35"/>
      <c r="VFI908" s="34"/>
      <c r="VFP908" s="35"/>
      <c r="VFQ908" s="34"/>
      <c r="VFX908" s="35"/>
      <c r="VFY908" s="34"/>
      <c r="VGF908" s="35"/>
      <c r="VGG908" s="34"/>
      <c r="VGN908" s="35"/>
      <c r="VGO908" s="34"/>
      <c r="VGV908" s="35"/>
      <c r="VGW908" s="34"/>
      <c r="VHD908" s="35"/>
      <c r="VHE908" s="34"/>
      <c r="VHL908" s="35"/>
      <c r="VHM908" s="34"/>
      <c r="VHT908" s="35"/>
      <c r="VHU908" s="34"/>
      <c r="VIB908" s="35"/>
      <c r="VIC908" s="34"/>
      <c r="VIJ908" s="35"/>
      <c r="VIK908" s="34"/>
      <c r="VIR908" s="35"/>
      <c r="VIS908" s="34"/>
      <c r="VIZ908" s="35"/>
      <c r="VJA908" s="34"/>
      <c r="VJH908" s="35"/>
      <c r="VJI908" s="34"/>
      <c r="VJP908" s="35"/>
      <c r="VJQ908" s="34"/>
      <c r="VJX908" s="35"/>
      <c r="VJY908" s="34"/>
      <c r="VKF908" s="35"/>
      <c r="VKG908" s="34"/>
      <c r="VKN908" s="35"/>
      <c r="VKO908" s="34"/>
      <c r="VKV908" s="35"/>
      <c r="VKW908" s="34"/>
      <c r="VLD908" s="35"/>
      <c r="VLE908" s="34"/>
      <c r="VLL908" s="35"/>
      <c r="VLM908" s="34"/>
      <c r="VLT908" s="35"/>
      <c r="VLU908" s="34"/>
      <c r="VMB908" s="35"/>
      <c r="VMC908" s="34"/>
      <c r="VMJ908" s="35"/>
      <c r="VMK908" s="34"/>
      <c r="VMR908" s="35"/>
      <c r="VMS908" s="34"/>
      <c r="VMZ908" s="35"/>
      <c r="VNA908" s="34"/>
      <c r="VNH908" s="35"/>
      <c r="VNI908" s="34"/>
      <c r="VNP908" s="35"/>
      <c r="VNQ908" s="34"/>
      <c r="VNX908" s="35"/>
      <c r="VNY908" s="34"/>
      <c r="VOF908" s="35"/>
      <c r="VOG908" s="34"/>
      <c r="VON908" s="35"/>
      <c r="VOO908" s="34"/>
      <c r="VOV908" s="35"/>
      <c r="VOW908" s="34"/>
      <c r="VPD908" s="35"/>
      <c r="VPE908" s="34"/>
      <c r="VPL908" s="35"/>
      <c r="VPM908" s="34"/>
      <c r="VPT908" s="35"/>
      <c r="VPU908" s="34"/>
      <c r="VQB908" s="35"/>
      <c r="VQC908" s="34"/>
      <c r="VQJ908" s="35"/>
      <c r="VQK908" s="34"/>
      <c r="VQR908" s="35"/>
      <c r="VQS908" s="34"/>
      <c r="VQZ908" s="35"/>
      <c r="VRA908" s="34"/>
      <c r="VRH908" s="35"/>
      <c r="VRI908" s="34"/>
      <c r="VRP908" s="35"/>
      <c r="VRQ908" s="34"/>
      <c r="VRX908" s="35"/>
      <c r="VRY908" s="34"/>
      <c r="VSF908" s="35"/>
      <c r="VSG908" s="34"/>
      <c r="VSN908" s="35"/>
      <c r="VSO908" s="34"/>
      <c r="VSV908" s="35"/>
      <c r="VSW908" s="34"/>
      <c r="VTD908" s="35"/>
      <c r="VTE908" s="34"/>
      <c r="VTL908" s="35"/>
      <c r="VTM908" s="34"/>
      <c r="VTT908" s="35"/>
      <c r="VTU908" s="34"/>
      <c r="VUB908" s="35"/>
      <c r="VUC908" s="34"/>
      <c r="VUJ908" s="35"/>
      <c r="VUK908" s="34"/>
      <c r="VUR908" s="35"/>
      <c r="VUS908" s="34"/>
      <c r="VUZ908" s="35"/>
      <c r="VVA908" s="34"/>
      <c r="VVH908" s="35"/>
      <c r="VVI908" s="34"/>
      <c r="VVP908" s="35"/>
      <c r="VVQ908" s="34"/>
      <c r="VVX908" s="35"/>
      <c r="VVY908" s="34"/>
      <c r="VWF908" s="35"/>
      <c r="VWG908" s="34"/>
      <c r="VWN908" s="35"/>
      <c r="VWO908" s="34"/>
      <c r="VWV908" s="35"/>
      <c r="VWW908" s="34"/>
      <c r="VXD908" s="35"/>
      <c r="VXE908" s="34"/>
      <c r="VXL908" s="35"/>
      <c r="VXM908" s="34"/>
      <c r="VXT908" s="35"/>
      <c r="VXU908" s="34"/>
      <c r="VYB908" s="35"/>
      <c r="VYC908" s="34"/>
      <c r="VYJ908" s="35"/>
      <c r="VYK908" s="34"/>
      <c r="VYR908" s="35"/>
      <c r="VYS908" s="34"/>
      <c r="VYZ908" s="35"/>
      <c r="VZA908" s="34"/>
      <c r="VZH908" s="35"/>
      <c r="VZI908" s="34"/>
      <c r="VZP908" s="35"/>
      <c r="VZQ908" s="34"/>
      <c r="VZX908" s="35"/>
      <c r="VZY908" s="34"/>
      <c r="WAF908" s="35"/>
      <c r="WAG908" s="34"/>
      <c r="WAN908" s="35"/>
      <c r="WAO908" s="34"/>
      <c r="WAV908" s="35"/>
      <c r="WAW908" s="34"/>
      <c r="WBD908" s="35"/>
      <c r="WBE908" s="34"/>
      <c r="WBL908" s="35"/>
      <c r="WBM908" s="34"/>
      <c r="WBT908" s="35"/>
      <c r="WBU908" s="34"/>
      <c r="WCB908" s="35"/>
      <c r="WCC908" s="34"/>
      <c r="WCJ908" s="35"/>
      <c r="WCK908" s="34"/>
      <c r="WCR908" s="35"/>
      <c r="WCS908" s="34"/>
      <c r="WCZ908" s="35"/>
      <c r="WDA908" s="34"/>
      <c r="WDH908" s="35"/>
      <c r="WDI908" s="34"/>
      <c r="WDP908" s="35"/>
      <c r="WDQ908" s="34"/>
      <c r="WDX908" s="35"/>
      <c r="WDY908" s="34"/>
      <c r="WEF908" s="35"/>
      <c r="WEG908" s="34"/>
      <c r="WEN908" s="35"/>
      <c r="WEO908" s="34"/>
      <c r="WEV908" s="35"/>
      <c r="WEW908" s="34"/>
      <c r="WFD908" s="35"/>
      <c r="WFE908" s="34"/>
      <c r="WFL908" s="35"/>
      <c r="WFM908" s="34"/>
      <c r="WFT908" s="35"/>
      <c r="WFU908" s="34"/>
      <c r="WGB908" s="35"/>
      <c r="WGC908" s="34"/>
      <c r="WGJ908" s="35"/>
      <c r="WGK908" s="34"/>
      <c r="WGR908" s="35"/>
      <c r="WGS908" s="34"/>
      <c r="WGZ908" s="35"/>
      <c r="WHA908" s="34"/>
      <c r="WHH908" s="35"/>
      <c r="WHI908" s="34"/>
      <c r="WHP908" s="35"/>
      <c r="WHQ908" s="34"/>
      <c r="WHX908" s="35"/>
      <c r="WHY908" s="34"/>
      <c r="WIF908" s="35"/>
      <c r="WIG908" s="34"/>
      <c r="WIN908" s="35"/>
      <c r="WIO908" s="34"/>
      <c r="WIV908" s="35"/>
      <c r="WIW908" s="34"/>
      <c r="WJD908" s="35"/>
      <c r="WJE908" s="34"/>
      <c r="WJL908" s="35"/>
      <c r="WJM908" s="34"/>
      <c r="WJT908" s="35"/>
      <c r="WJU908" s="34"/>
      <c r="WKB908" s="35"/>
      <c r="WKC908" s="34"/>
      <c r="WKJ908" s="35"/>
      <c r="WKK908" s="34"/>
      <c r="WKR908" s="35"/>
      <c r="WKS908" s="34"/>
      <c r="WKZ908" s="35"/>
      <c r="WLA908" s="34"/>
      <c r="WLH908" s="35"/>
      <c r="WLI908" s="34"/>
      <c r="WLP908" s="35"/>
      <c r="WLQ908" s="34"/>
      <c r="WLX908" s="35"/>
      <c r="WLY908" s="34"/>
      <c r="WMF908" s="35"/>
      <c r="WMG908" s="34"/>
      <c r="WMN908" s="35"/>
      <c r="WMO908" s="34"/>
      <c r="WMV908" s="35"/>
      <c r="WMW908" s="34"/>
      <c r="WND908" s="35"/>
      <c r="WNE908" s="34"/>
      <c r="WNL908" s="35"/>
      <c r="WNM908" s="34"/>
      <c r="WNT908" s="35"/>
      <c r="WNU908" s="34"/>
      <c r="WOB908" s="35"/>
      <c r="WOC908" s="34"/>
      <c r="WOJ908" s="35"/>
      <c r="WOK908" s="34"/>
      <c r="WOR908" s="35"/>
      <c r="WOS908" s="34"/>
      <c r="WOZ908" s="35"/>
      <c r="WPA908" s="34"/>
      <c r="WPH908" s="35"/>
      <c r="WPI908" s="34"/>
      <c r="WPP908" s="35"/>
      <c r="WPQ908" s="34"/>
      <c r="WPX908" s="35"/>
      <c r="WPY908" s="34"/>
      <c r="WQF908" s="35"/>
      <c r="WQG908" s="34"/>
      <c r="WQN908" s="35"/>
      <c r="WQO908" s="34"/>
      <c r="WQV908" s="35"/>
      <c r="WQW908" s="34"/>
      <c r="WRD908" s="35"/>
      <c r="WRE908" s="34"/>
      <c r="WRL908" s="35"/>
      <c r="WRM908" s="34"/>
      <c r="WRT908" s="35"/>
      <c r="WRU908" s="34"/>
      <c r="WSB908" s="35"/>
      <c r="WSC908" s="34"/>
      <c r="WSJ908" s="35"/>
      <c r="WSK908" s="34"/>
      <c r="WSR908" s="35"/>
      <c r="WSS908" s="34"/>
      <c r="WSZ908" s="35"/>
      <c r="WTA908" s="34"/>
      <c r="WTH908" s="35"/>
      <c r="WTI908" s="34"/>
      <c r="WTP908" s="35"/>
      <c r="WTQ908" s="34"/>
      <c r="WTX908" s="35"/>
      <c r="WTY908" s="34"/>
      <c r="WUF908" s="35"/>
      <c r="WUG908" s="34"/>
      <c r="WUN908" s="35"/>
      <c r="WUO908" s="34"/>
      <c r="WUV908" s="35"/>
      <c r="WUW908" s="34"/>
      <c r="WVD908" s="35"/>
      <c r="WVE908" s="34"/>
      <c r="WVL908" s="35"/>
      <c r="WVM908" s="34"/>
      <c r="WVT908" s="35"/>
      <c r="WVU908" s="34"/>
      <c r="WWB908" s="35"/>
      <c r="WWC908" s="34"/>
      <c r="WWJ908" s="35"/>
      <c r="WWK908" s="34"/>
      <c r="WWR908" s="35"/>
      <c r="WWS908" s="34"/>
      <c r="WWZ908" s="35"/>
      <c r="WXA908" s="34"/>
      <c r="WXH908" s="35"/>
      <c r="WXI908" s="34"/>
      <c r="WXP908" s="35"/>
      <c r="WXQ908" s="34"/>
      <c r="WXX908" s="35"/>
      <c r="WXY908" s="34"/>
      <c r="WYF908" s="35"/>
      <c r="WYG908" s="34"/>
      <c r="WYN908" s="35"/>
      <c r="WYO908" s="34"/>
      <c r="WYV908" s="35"/>
      <c r="WYW908" s="34"/>
      <c r="WZD908" s="35"/>
      <c r="WZE908" s="34"/>
      <c r="WZL908" s="35"/>
      <c r="WZM908" s="34"/>
      <c r="WZT908" s="35"/>
      <c r="WZU908" s="34"/>
      <c r="XAB908" s="35"/>
      <c r="XAC908" s="34"/>
      <c r="XAJ908" s="35"/>
      <c r="XAK908" s="34"/>
      <c r="XAR908" s="35"/>
      <c r="XAS908" s="34"/>
      <c r="XAZ908" s="35"/>
      <c r="XBA908" s="34"/>
      <c r="XBH908" s="35"/>
      <c r="XBI908" s="34"/>
      <c r="XBP908" s="35"/>
      <c r="XBQ908" s="34"/>
      <c r="XBX908" s="35"/>
      <c r="XBY908" s="34"/>
      <c r="XCF908" s="35"/>
      <c r="XCG908" s="34"/>
      <c r="XCN908" s="35"/>
      <c r="XCO908" s="34"/>
      <c r="XCV908" s="35"/>
      <c r="XCW908" s="34"/>
      <c r="XDD908" s="35"/>
      <c r="XDE908" s="34"/>
      <c r="XDL908" s="35"/>
      <c r="XDM908" s="34"/>
      <c r="XDT908" s="35"/>
      <c r="XDU908" s="34"/>
      <c r="XEB908" s="35"/>
      <c r="XEC908" s="34"/>
      <c r="XEJ908" s="35"/>
      <c r="XEK908" s="34"/>
      <c r="XER908" s="35"/>
      <c r="XES908" s="34"/>
      <c r="XEZ908" s="35"/>
      <c r="XFA908" s="34"/>
    </row>
    <row r="909" spans="1:1021 1028:2045 2052:3069 3076:4093 4100:5117 5124:6141 6148:7165 7172:8189 8196:9213 9220:10237 10244:11261 11268:12285 12292:13309 13316:14333 14340:15357 15364:16381" x14ac:dyDescent="0.25">
      <c r="A909" t="s">
        <v>21</v>
      </c>
      <c r="B909" t="s">
        <v>181</v>
      </c>
      <c r="C909">
        <v>577</v>
      </c>
      <c r="D909">
        <v>577</v>
      </c>
      <c r="E909" s="35">
        <v>1</v>
      </c>
      <c r="F909" s="34">
        <v>4.9999999999999999E-160</v>
      </c>
      <c r="G909">
        <v>98.77</v>
      </c>
      <c r="H909">
        <v>982</v>
      </c>
      <c r="I909" t="str">
        <f>HYPERLINK("https://www.ncbi.nlm.nih.gov/nucleotide/HM561225.1?report=genbank&amp;log$=nucltop&amp;blast_rank=7&amp;RID=XE5J84ZU013","HM561225.1")</f>
        <v>HM561225.1</v>
      </c>
      <c r="L909" s="35"/>
      <c r="M909" s="34"/>
      <c r="T909" s="35"/>
      <c r="U909" s="34"/>
      <c r="AB909" s="35"/>
      <c r="AC909" s="34"/>
      <c r="AJ909" s="35"/>
      <c r="AK909" s="34"/>
      <c r="AR909" s="35"/>
      <c r="AS909" s="34"/>
      <c r="AZ909" s="35"/>
      <c r="BA909" s="34"/>
      <c r="BH909" s="35"/>
      <c r="BI909" s="34"/>
      <c r="BP909" s="35"/>
      <c r="BQ909" s="34"/>
      <c r="BX909" s="35"/>
      <c r="BY909" s="34"/>
      <c r="CF909" s="35"/>
      <c r="CG909" s="34"/>
      <c r="CN909" s="35"/>
      <c r="CO909" s="34"/>
      <c r="CV909" s="35"/>
      <c r="CW909" s="34"/>
      <c r="DD909" s="35"/>
      <c r="DE909" s="34"/>
      <c r="DL909" s="35"/>
      <c r="DM909" s="34"/>
      <c r="DT909" s="35"/>
      <c r="DU909" s="34"/>
      <c r="EB909" s="35"/>
      <c r="EC909" s="34"/>
      <c r="EJ909" s="35"/>
      <c r="EK909" s="34"/>
      <c r="ER909" s="35"/>
      <c r="ES909" s="34"/>
      <c r="EZ909" s="35"/>
      <c r="FA909" s="34"/>
      <c r="FH909" s="35"/>
      <c r="FI909" s="34"/>
      <c r="FP909" s="35"/>
      <c r="FQ909" s="34"/>
      <c r="FX909" s="35"/>
      <c r="FY909" s="34"/>
      <c r="GF909" s="35"/>
      <c r="GG909" s="34"/>
      <c r="GN909" s="35"/>
      <c r="GO909" s="34"/>
      <c r="GV909" s="35"/>
      <c r="GW909" s="34"/>
      <c r="HD909" s="35"/>
      <c r="HE909" s="34"/>
      <c r="HL909" s="35"/>
      <c r="HM909" s="34"/>
      <c r="HT909" s="35"/>
      <c r="HU909" s="34"/>
      <c r="IB909" s="35"/>
      <c r="IC909" s="34"/>
      <c r="IJ909" s="35"/>
      <c r="IK909" s="34"/>
      <c r="IR909" s="35"/>
      <c r="IS909" s="34"/>
      <c r="IZ909" s="35"/>
      <c r="JA909" s="34"/>
      <c r="JH909" s="35"/>
      <c r="JI909" s="34"/>
      <c r="JP909" s="35"/>
      <c r="JQ909" s="34"/>
      <c r="JX909" s="35"/>
      <c r="JY909" s="34"/>
      <c r="KF909" s="35"/>
      <c r="KG909" s="34"/>
      <c r="KN909" s="35"/>
      <c r="KO909" s="34"/>
      <c r="KV909" s="35"/>
      <c r="KW909" s="34"/>
      <c r="LD909" s="35"/>
      <c r="LE909" s="34"/>
      <c r="LL909" s="35"/>
      <c r="LM909" s="34"/>
      <c r="LT909" s="35"/>
      <c r="LU909" s="34"/>
      <c r="MB909" s="35"/>
      <c r="MC909" s="34"/>
      <c r="MJ909" s="35"/>
      <c r="MK909" s="34"/>
      <c r="MR909" s="35"/>
      <c r="MS909" s="34"/>
      <c r="MZ909" s="35"/>
      <c r="NA909" s="34"/>
      <c r="NH909" s="35"/>
      <c r="NI909" s="34"/>
      <c r="NP909" s="35"/>
      <c r="NQ909" s="34"/>
      <c r="NX909" s="35"/>
      <c r="NY909" s="34"/>
      <c r="OF909" s="35"/>
      <c r="OG909" s="34"/>
      <c r="ON909" s="35"/>
      <c r="OO909" s="34"/>
      <c r="OV909" s="35"/>
      <c r="OW909" s="34"/>
      <c r="PD909" s="35"/>
      <c r="PE909" s="34"/>
      <c r="PL909" s="35"/>
      <c r="PM909" s="34"/>
      <c r="PT909" s="35"/>
      <c r="PU909" s="34"/>
      <c r="QB909" s="35"/>
      <c r="QC909" s="34"/>
      <c r="QJ909" s="35"/>
      <c r="QK909" s="34"/>
      <c r="QR909" s="35"/>
      <c r="QS909" s="34"/>
      <c r="QZ909" s="35"/>
      <c r="RA909" s="34"/>
      <c r="RH909" s="35"/>
      <c r="RI909" s="34"/>
      <c r="RP909" s="35"/>
      <c r="RQ909" s="34"/>
      <c r="RX909" s="35"/>
      <c r="RY909" s="34"/>
      <c r="SF909" s="35"/>
      <c r="SG909" s="34"/>
      <c r="SN909" s="35"/>
      <c r="SO909" s="34"/>
      <c r="SV909" s="35"/>
      <c r="SW909" s="34"/>
      <c r="TD909" s="35"/>
      <c r="TE909" s="34"/>
      <c r="TL909" s="35"/>
      <c r="TM909" s="34"/>
      <c r="TT909" s="35"/>
      <c r="TU909" s="34"/>
      <c r="UB909" s="35"/>
      <c r="UC909" s="34"/>
      <c r="UJ909" s="35"/>
      <c r="UK909" s="34"/>
      <c r="UR909" s="35"/>
      <c r="US909" s="34"/>
      <c r="UZ909" s="35"/>
      <c r="VA909" s="34"/>
      <c r="VH909" s="35"/>
      <c r="VI909" s="34"/>
      <c r="VP909" s="35"/>
      <c r="VQ909" s="34"/>
      <c r="VX909" s="35"/>
      <c r="VY909" s="34"/>
      <c r="WF909" s="35"/>
      <c r="WG909" s="34"/>
      <c r="WN909" s="35"/>
      <c r="WO909" s="34"/>
      <c r="WV909" s="35"/>
      <c r="WW909" s="34"/>
      <c r="XD909" s="35"/>
      <c r="XE909" s="34"/>
      <c r="XL909" s="35"/>
      <c r="XM909" s="34"/>
      <c r="XT909" s="35"/>
      <c r="XU909" s="34"/>
      <c r="YB909" s="35"/>
      <c r="YC909" s="34"/>
      <c r="YJ909" s="35"/>
      <c r="YK909" s="34"/>
      <c r="YR909" s="35"/>
      <c r="YS909" s="34"/>
      <c r="YZ909" s="35"/>
      <c r="ZA909" s="34"/>
      <c r="ZH909" s="35"/>
      <c r="ZI909" s="34"/>
      <c r="ZP909" s="35"/>
      <c r="ZQ909" s="34"/>
      <c r="ZX909" s="35"/>
      <c r="ZY909" s="34"/>
      <c r="AAF909" s="35"/>
      <c r="AAG909" s="34"/>
      <c r="AAN909" s="35"/>
      <c r="AAO909" s="34"/>
      <c r="AAV909" s="35"/>
      <c r="AAW909" s="34"/>
      <c r="ABD909" s="35"/>
      <c r="ABE909" s="34"/>
      <c r="ABL909" s="35"/>
      <c r="ABM909" s="34"/>
      <c r="ABT909" s="35"/>
      <c r="ABU909" s="34"/>
      <c r="ACB909" s="35"/>
      <c r="ACC909" s="34"/>
      <c r="ACJ909" s="35"/>
      <c r="ACK909" s="34"/>
      <c r="ACR909" s="35"/>
      <c r="ACS909" s="34"/>
      <c r="ACZ909" s="35"/>
      <c r="ADA909" s="34"/>
      <c r="ADH909" s="35"/>
      <c r="ADI909" s="34"/>
      <c r="ADP909" s="35"/>
      <c r="ADQ909" s="34"/>
      <c r="ADX909" s="35"/>
      <c r="ADY909" s="34"/>
      <c r="AEF909" s="35"/>
      <c r="AEG909" s="34"/>
      <c r="AEN909" s="35"/>
      <c r="AEO909" s="34"/>
      <c r="AEV909" s="35"/>
      <c r="AEW909" s="34"/>
      <c r="AFD909" s="35"/>
      <c r="AFE909" s="34"/>
      <c r="AFL909" s="35"/>
      <c r="AFM909" s="34"/>
      <c r="AFT909" s="35"/>
      <c r="AFU909" s="34"/>
      <c r="AGB909" s="35"/>
      <c r="AGC909" s="34"/>
      <c r="AGJ909" s="35"/>
      <c r="AGK909" s="34"/>
      <c r="AGR909" s="35"/>
      <c r="AGS909" s="34"/>
      <c r="AGZ909" s="35"/>
      <c r="AHA909" s="34"/>
      <c r="AHH909" s="35"/>
      <c r="AHI909" s="34"/>
      <c r="AHP909" s="35"/>
      <c r="AHQ909" s="34"/>
      <c r="AHX909" s="35"/>
      <c r="AHY909" s="34"/>
      <c r="AIF909" s="35"/>
      <c r="AIG909" s="34"/>
      <c r="AIN909" s="35"/>
      <c r="AIO909" s="34"/>
      <c r="AIV909" s="35"/>
      <c r="AIW909" s="34"/>
      <c r="AJD909" s="35"/>
      <c r="AJE909" s="34"/>
      <c r="AJL909" s="35"/>
      <c r="AJM909" s="34"/>
      <c r="AJT909" s="35"/>
      <c r="AJU909" s="34"/>
      <c r="AKB909" s="35"/>
      <c r="AKC909" s="34"/>
      <c r="AKJ909" s="35"/>
      <c r="AKK909" s="34"/>
      <c r="AKR909" s="35"/>
      <c r="AKS909" s="34"/>
      <c r="AKZ909" s="35"/>
      <c r="ALA909" s="34"/>
      <c r="ALH909" s="35"/>
      <c r="ALI909" s="34"/>
      <c r="ALP909" s="35"/>
      <c r="ALQ909" s="34"/>
      <c r="ALX909" s="35"/>
      <c r="ALY909" s="34"/>
      <c r="AMF909" s="35"/>
      <c r="AMG909" s="34"/>
      <c r="AMN909" s="35"/>
      <c r="AMO909" s="34"/>
      <c r="AMV909" s="35"/>
      <c r="AMW909" s="34"/>
      <c r="AND909" s="35"/>
      <c r="ANE909" s="34"/>
      <c r="ANL909" s="35"/>
      <c r="ANM909" s="34"/>
      <c r="ANT909" s="35"/>
      <c r="ANU909" s="34"/>
      <c r="AOB909" s="35"/>
      <c r="AOC909" s="34"/>
      <c r="AOJ909" s="35"/>
      <c r="AOK909" s="34"/>
      <c r="AOR909" s="35"/>
      <c r="AOS909" s="34"/>
      <c r="AOZ909" s="35"/>
      <c r="APA909" s="34"/>
      <c r="APH909" s="35"/>
      <c r="API909" s="34"/>
      <c r="APP909" s="35"/>
      <c r="APQ909" s="34"/>
      <c r="APX909" s="35"/>
      <c r="APY909" s="34"/>
      <c r="AQF909" s="35"/>
      <c r="AQG909" s="34"/>
      <c r="AQN909" s="35"/>
      <c r="AQO909" s="34"/>
      <c r="AQV909" s="35"/>
      <c r="AQW909" s="34"/>
      <c r="ARD909" s="35"/>
      <c r="ARE909" s="34"/>
      <c r="ARL909" s="35"/>
      <c r="ARM909" s="34"/>
      <c r="ART909" s="35"/>
      <c r="ARU909" s="34"/>
      <c r="ASB909" s="35"/>
      <c r="ASC909" s="34"/>
      <c r="ASJ909" s="35"/>
      <c r="ASK909" s="34"/>
      <c r="ASR909" s="35"/>
      <c r="ASS909" s="34"/>
      <c r="ASZ909" s="35"/>
      <c r="ATA909" s="34"/>
      <c r="ATH909" s="35"/>
      <c r="ATI909" s="34"/>
      <c r="ATP909" s="35"/>
      <c r="ATQ909" s="34"/>
      <c r="ATX909" s="35"/>
      <c r="ATY909" s="34"/>
      <c r="AUF909" s="35"/>
      <c r="AUG909" s="34"/>
      <c r="AUN909" s="35"/>
      <c r="AUO909" s="34"/>
      <c r="AUV909" s="35"/>
      <c r="AUW909" s="34"/>
      <c r="AVD909" s="35"/>
      <c r="AVE909" s="34"/>
      <c r="AVL909" s="35"/>
      <c r="AVM909" s="34"/>
      <c r="AVT909" s="35"/>
      <c r="AVU909" s="34"/>
      <c r="AWB909" s="35"/>
      <c r="AWC909" s="34"/>
      <c r="AWJ909" s="35"/>
      <c r="AWK909" s="34"/>
      <c r="AWR909" s="35"/>
      <c r="AWS909" s="34"/>
      <c r="AWZ909" s="35"/>
      <c r="AXA909" s="34"/>
      <c r="AXH909" s="35"/>
      <c r="AXI909" s="34"/>
      <c r="AXP909" s="35"/>
      <c r="AXQ909" s="34"/>
      <c r="AXX909" s="35"/>
      <c r="AXY909" s="34"/>
      <c r="AYF909" s="35"/>
      <c r="AYG909" s="34"/>
      <c r="AYN909" s="35"/>
      <c r="AYO909" s="34"/>
      <c r="AYV909" s="35"/>
      <c r="AYW909" s="34"/>
      <c r="AZD909" s="35"/>
      <c r="AZE909" s="34"/>
      <c r="AZL909" s="35"/>
      <c r="AZM909" s="34"/>
      <c r="AZT909" s="35"/>
      <c r="AZU909" s="34"/>
      <c r="BAB909" s="35"/>
      <c r="BAC909" s="34"/>
      <c r="BAJ909" s="35"/>
      <c r="BAK909" s="34"/>
      <c r="BAR909" s="35"/>
      <c r="BAS909" s="34"/>
      <c r="BAZ909" s="35"/>
      <c r="BBA909" s="34"/>
      <c r="BBH909" s="35"/>
      <c r="BBI909" s="34"/>
      <c r="BBP909" s="35"/>
      <c r="BBQ909" s="34"/>
      <c r="BBX909" s="35"/>
      <c r="BBY909" s="34"/>
      <c r="BCF909" s="35"/>
      <c r="BCG909" s="34"/>
      <c r="BCN909" s="35"/>
      <c r="BCO909" s="34"/>
      <c r="BCV909" s="35"/>
      <c r="BCW909" s="34"/>
      <c r="BDD909" s="35"/>
      <c r="BDE909" s="34"/>
      <c r="BDL909" s="35"/>
      <c r="BDM909" s="34"/>
      <c r="BDT909" s="35"/>
      <c r="BDU909" s="34"/>
      <c r="BEB909" s="35"/>
      <c r="BEC909" s="34"/>
      <c r="BEJ909" s="35"/>
      <c r="BEK909" s="34"/>
      <c r="BER909" s="35"/>
      <c r="BES909" s="34"/>
      <c r="BEZ909" s="35"/>
      <c r="BFA909" s="34"/>
      <c r="BFH909" s="35"/>
      <c r="BFI909" s="34"/>
      <c r="BFP909" s="35"/>
      <c r="BFQ909" s="34"/>
      <c r="BFX909" s="35"/>
      <c r="BFY909" s="34"/>
      <c r="BGF909" s="35"/>
      <c r="BGG909" s="34"/>
      <c r="BGN909" s="35"/>
      <c r="BGO909" s="34"/>
      <c r="BGV909" s="35"/>
      <c r="BGW909" s="34"/>
      <c r="BHD909" s="35"/>
      <c r="BHE909" s="34"/>
      <c r="BHL909" s="35"/>
      <c r="BHM909" s="34"/>
      <c r="BHT909" s="35"/>
      <c r="BHU909" s="34"/>
      <c r="BIB909" s="35"/>
      <c r="BIC909" s="34"/>
      <c r="BIJ909" s="35"/>
      <c r="BIK909" s="34"/>
      <c r="BIR909" s="35"/>
      <c r="BIS909" s="34"/>
      <c r="BIZ909" s="35"/>
      <c r="BJA909" s="34"/>
      <c r="BJH909" s="35"/>
      <c r="BJI909" s="34"/>
      <c r="BJP909" s="35"/>
      <c r="BJQ909" s="34"/>
      <c r="BJX909" s="35"/>
      <c r="BJY909" s="34"/>
      <c r="BKF909" s="35"/>
      <c r="BKG909" s="34"/>
      <c r="BKN909" s="35"/>
      <c r="BKO909" s="34"/>
      <c r="BKV909" s="35"/>
      <c r="BKW909" s="34"/>
      <c r="BLD909" s="35"/>
      <c r="BLE909" s="34"/>
      <c r="BLL909" s="35"/>
      <c r="BLM909" s="34"/>
      <c r="BLT909" s="35"/>
      <c r="BLU909" s="34"/>
      <c r="BMB909" s="35"/>
      <c r="BMC909" s="34"/>
      <c r="BMJ909" s="35"/>
      <c r="BMK909" s="34"/>
      <c r="BMR909" s="35"/>
      <c r="BMS909" s="34"/>
      <c r="BMZ909" s="35"/>
      <c r="BNA909" s="34"/>
      <c r="BNH909" s="35"/>
      <c r="BNI909" s="34"/>
      <c r="BNP909" s="35"/>
      <c r="BNQ909" s="34"/>
      <c r="BNX909" s="35"/>
      <c r="BNY909" s="34"/>
      <c r="BOF909" s="35"/>
      <c r="BOG909" s="34"/>
      <c r="BON909" s="35"/>
      <c r="BOO909" s="34"/>
      <c r="BOV909" s="35"/>
      <c r="BOW909" s="34"/>
      <c r="BPD909" s="35"/>
      <c r="BPE909" s="34"/>
      <c r="BPL909" s="35"/>
      <c r="BPM909" s="34"/>
      <c r="BPT909" s="35"/>
      <c r="BPU909" s="34"/>
      <c r="BQB909" s="35"/>
      <c r="BQC909" s="34"/>
      <c r="BQJ909" s="35"/>
      <c r="BQK909" s="34"/>
      <c r="BQR909" s="35"/>
      <c r="BQS909" s="34"/>
      <c r="BQZ909" s="35"/>
      <c r="BRA909" s="34"/>
      <c r="BRH909" s="35"/>
      <c r="BRI909" s="34"/>
      <c r="BRP909" s="35"/>
      <c r="BRQ909" s="34"/>
      <c r="BRX909" s="35"/>
      <c r="BRY909" s="34"/>
      <c r="BSF909" s="35"/>
      <c r="BSG909" s="34"/>
      <c r="BSN909" s="35"/>
      <c r="BSO909" s="34"/>
      <c r="BSV909" s="35"/>
      <c r="BSW909" s="34"/>
      <c r="BTD909" s="35"/>
      <c r="BTE909" s="34"/>
      <c r="BTL909" s="35"/>
      <c r="BTM909" s="34"/>
      <c r="BTT909" s="35"/>
      <c r="BTU909" s="34"/>
      <c r="BUB909" s="35"/>
      <c r="BUC909" s="34"/>
      <c r="BUJ909" s="35"/>
      <c r="BUK909" s="34"/>
      <c r="BUR909" s="35"/>
      <c r="BUS909" s="34"/>
      <c r="BUZ909" s="35"/>
      <c r="BVA909" s="34"/>
      <c r="BVH909" s="35"/>
      <c r="BVI909" s="34"/>
      <c r="BVP909" s="35"/>
      <c r="BVQ909" s="34"/>
      <c r="BVX909" s="35"/>
      <c r="BVY909" s="34"/>
      <c r="BWF909" s="35"/>
      <c r="BWG909" s="34"/>
      <c r="BWN909" s="35"/>
      <c r="BWO909" s="34"/>
      <c r="BWV909" s="35"/>
      <c r="BWW909" s="34"/>
      <c r="BXD909" s="35"/>
      <c r="BXE909" s="34"/>
      <c r="BXL909" s="35"/>
      <c r="BXM909" s="34"/>
      <c r="BXT909" s="35"/>
      <c r="BXU909" s="34"/>
      <c r="BYB909" s="35"/>
      <c r="BYC909" s="34"/>
      <c r="BYJ909" s="35"/>
      <c r="BYK909" s="34"/>
      <c r="BYR909" s="35"/>
      <c r="BYS909" s="34"/>
      <c r="BYZ909" s="35"/>
      <c r="BZA909" s="34"/>
      <c r="BZH909" s="35"/>
      <c r="BZI909" s="34"/>
      <c r="BZP909" s="35"/>
      <c r="BZQ909" s="34"/>
      <c r="BZX909" s="35"/>
      <c r="BZY909" s="34"/>
      <c r="CAF909" s="35"/>
      <c r="CAG909" s="34"/>
      <c r="CAN909" s="35"/>
      <c r="CAO909" s="34"/>
      <c r="CAV909" s="35"/>
      <c r="CAW909" s="34"/>
      <c r="CBD909" s="35"/>
      <c r="CBE909" s="34"/>
      <c r="CBL909" s="35"/>
      <c r="CBM909" s="34"/>
      <c r="CBT909" s="35"/>
      <c r="CBU909" s="34"/>
      <c r="CCB909" s="35"/>
      <c r="CCC909" s="34"/>
      <c r="CCJ909" s="35"/>
      <c r="CCK909" s="34"/>
      <c r="CCR909" s="35"/>
      <c r="CCS909" s="34"/>
      <c r="CCZ909" s="35"/>
      <c r="CDA909" s="34"/>
      <c r="CDH909" s="35"/>
      <c r="CDI909" s="34"/>
      <c r="CDP909" s="35"/>
      <c r="CDQ909" s="34"/>
      <c r="CDX909" s="35"/>
      <c r="CDY909" s="34"/>
      <c r="CEF909" s="35"/>
      <c r="CEG909" s="34"/>
      <c r="CEN909" s="35"/>
      <c r="CEO909" s="34"/>
      <c r="CEV909" s="35"/>
      <c r="CEW909" s="34"/>
      <c r="CFD909" s="35"/>
      <c r="CFE909" s="34"/>
      <c r="CFL909" s="35"/>
      <c r="CFM909" s="34"/>
      <c r="CFT909" s="35"/>
      <c r="CFU909" s="34"/>
      <c r="CGB909" s="35"/>
      <c r="CGC909" s="34"/>
      <c r="CGJ909" s="35"/>
      <c r="CGK909" s="34"/>
      <c r="CGR909" s="35"/>
      <c r="CGS909" s="34"/>
      <c r="CGZ909" s="35"/>
      <c r="CHA909" s="34"/>
      <c r="CHH909" s="35"/>
      <c r="CHI909" s="34"/>
      <c r="CHP909" s="35"/>
      <c r="CHQ909" s="34"/>
      <c r="CHX909" s="35"/>
      <c r="CHY909" s="34"/>
      <c r="CIF909" s="35"/>
      <c r="CIG909" s="34"/>
      <c r="CIN909" s="35"/>
      <c r="CIO909" s="34"/>
      <c r="CIV909" s="35"/>
      <c r="CIW909" s="34"/>
      <c r="CJD909" s="35"/>
      <c r="CJE909" s="34"/>
      <c r="CJL909" s="35"/>
      <c r="CJM909" s="34"/>
      <c r="CJT909" s="35"/>
      <c r="CJU909" s="34"/>
      <c r="CKB909" s="35"/>
      <c r="CKC909" s="34"/>
      <c r="CKJ909" s="35"/>
      <c r="CKK909" s="34"/>
      <c r="CKR909" s="35"/>
      <c r="CKS909" s="34"/>
      <c r="CKZ909" s="35"/>
      <c r="CLA909" s="34"/>
      <c r="CLH909" s="35"/>
      <c r="CLI909" s="34"/>
      <c r="CLP909" s="35"/>
      <c r="CLQ909" s="34"/>
      <c r="CLX909" s="35"/>
      <c r="CLY909" s="34"/>
      <c r="CMF909" s="35"/>
      <c r="CMG909" s="34"/>
      <c r="CMN909" s="35"/>
      <c r="CMO909" s="34"/>
      <c r="CMV909" s="35"/>
      <c r="CMW909" s="34"/>
      <c r="CND909" s="35"/>
      <c r="CNE909" s="34"/>
      <c r="CNL909" s="35"/>
      <c r="CNM909" s="34"/>
      <c r="CNT909" s="35"/>
      <c r="CNU909" s="34"/>
      <c r="COB909" s="35"/>
      <c r="COC909" s="34"/>
      <c r="COJ909" s="35"/>
      <c r="COK909" s="34"/>
      <c r="COR909" s="35"/>
      <c r="COS909" s="34"/>
      <c r="COZ909" s="35"/>
      <c r="CPA909" s="34"/>
      <c r="CPH909" s="35"/>
      <c r="CPI909" s="34"/>
      <c r="CPP909" s="35"/>
      <c r="CPQ909" s="34"/>
      <c r="CPX909" s="35"/>
      <c r="CPY909" s="34"/>
      <c r="CQF909" s="35"/>
      <c r="CQG909" s="34"/>
      <c r="CQN909" s="35"/>
      <c r="CQO909" s="34"/>
      <c r="CQV909" s="35"/>
      <c r="CQW909" s="34"/>
      <c r="CRD909" s="35"/>
      <c r="CRE909" s="34"/>
      <c r="CRL909" s="35"/>
      <c r="CRM909" s="34"/>
      <c r="CRT909" s="35"/>
      <c r="CRU909" s="34"/>
      <c r="CSB909" s="35"/>
      <c r="CSC909" s="34"/>
      <c r="CSJ909" s="35"/>
      <c r="CSK909" s="34"/>
      <c r="CSR909" s="35"/>
      <c r="CSS909" s="34"/>
      <c r="CSZ909" s="35"/>
      <c r="CTA909" s="34"/>
      <c r="CTH909" s="35"/>
      <c r="CTI909" s="34"/>
      <c r="CTP909" s="35"/>
      <c r="CTQ909" s="34"/>
      <c r="CTX909" s="35"/>
      <c r="CTY909" s="34"/>
      <c r="CUF909" s="35"/>
      <c r="CUG909" s="34"/>
      <c r="CUN909" s="35"/>
      <c r="CUO909" s="34"/>
      <c r="CUV909" s="35"/>
      <c r="CUW909" s="34"/>
      <c r="CVD909" s="35"/>
      <c r="CVE909" s="34"/>
      <c r="CVL909" s="35"/>
      <c r="CVM909" s="34"/>
      <c r="CVT909" s="35"/>
      <c r="CVU909" s="34"/>
      <c r="CWB909" s="35"/>
      <c r="CWC909" s="34"/>
      <c r="CWJ909" s="35"/>
      <c r="CWK909" s="34"/>
      <c r="CWR909" s="35"/>
      <c r="CWS909" s="34"/>
      <c r="CWZ909" s="35"/>
      <c r="CXA909" s="34"/>
      <c r="CXH909" s="35"/>
      <c r="CXI909" s="34"/>
      <c r="CXP909" s="35"/>
      <c r="CXQ909" s="34"/>
      <c r="CXX909" s="35"/>
      <c r="CXY909" s="34"/>
      <c r="CYF909" s="35"/>
      <c r="CYG909" s="34"/>
      <c r="CYN909" s="35"/>
      <c r="CYO909" s="34"/>
      <c r="CYV909" s="35"/>
      <c r="CYW909" s="34"/>
      <c r="CZD909" s="35"/>
      <c r="CZE909" s="34"/>
      <c r="CZL909" s="35"/>
      <c r="CZM909" s="34"/>
      <c r="CZT909" s="35"/>
      <c r="CZU909" s="34"/>
      <c r="DAB909" s="35"/>
      <c r="DAC909" s="34"/>
      <c r="DAJ909" s="35"/>
      <c r="DAK909" s="34"/>
      <c r="DAR909" s="35"/>
      <c r="DAS909" s="34"/>
      <c r="DAZ909" s="35"/>
      <c r="DBA909" s="34"/>
      <c r="DBH909" s="35"/>
      <c r="DBI909" s="34"/>
      <c r="DBP909" s="35"/>
      <c r="DBQ909" s="34"/>
      <c r="DBX909" s="35"/>
      <c r="DBY909" s="34"/>
      <c r="DCF909" s="35"/>
      <c r="DCG909" s="34"/>
      <c r="DCN909" s="35"/>
      <c r="DCO909" s="34"/>
      <c r="DCV909" s="35"/>
      <c r="DCW909" s="34"/>
      <c r="DDD909" s="35"/>
      <c r="DDE909" s="34"/>
      <c r="DDL909" s="35"/>
      <c r="DDM909" s="34"/>
      <c r="DDT909" s="35"/>
      <c r="DDU909" s="34"/>
      <c r="DEB909" s="35"/>
      <c r="DEC909" s="34"/>
      <c r="DEJ909" s="35"/>
      <c r="DEK909" s="34"/>
      <c r="DER909" s="35"/>
      <c r="DES909" s="34"/>
      <c r="DEZ909" s="35"/>
      <c r="DFA909" s="34"/>
      <c r="DFH909" s="35"/>
      <c r="DFI909" s="34"/>
      <c r="DFP909" s="35"/>
      <c r="DFQ909" s="34"/>
      <c r="DFX909" s="35"/>
      <c r="DFY909" s="34"/>
      <c r="DGF909" s="35"/>
      <c r="DGG909" s="34"/>
      <c r="DGN909" s="35"/>
      <c r="DGO909" s="34"/>
      <c r="DGV909" s="35"/>
      <c r="DGW909" s="34"/>
      <c r="DHD909" s="35"/>
      <c r="DHE909" s="34"/>
      <c r="DHL909" s="35"/>
      <c r="DHM909" s="34"/>
      <c r="DHT909" s="35"/>
      <c r="DHU909" s="34"/>
      <c r="DIB909" s="35"/>
      <c r="DIC909" s="34"/>
      <c r="DIJ909" s="35"/>
      <c r="DIK909" s="34"/>
      <c r="DIR909" s="35"/>
      <c r="DIS909" s="34"/>
      <c r="DIZ909" s="35"/>
      <c r="DJA909" s="34"/>
      <c r="DJH909" s="35"/>
      <c r="DJI909" s="34"/>
      <c r="DJP909" s="35"/>
      <c r="DJQ909" s="34"/>
      <c r="DJX909" s="35"/>
      <c r="DJY909" s="34"/>
      <c r="DKF909" s="35"/>
      <c r="DKG909" s="34"/>
      <c r="DKN909" s="35"/>
      <c r="DKO909" s="34"/>
      <c r="DKV909" s="35"/>
      <c r="DKW909" s="34"/>
      <c r="DLD909" s="35"/>
      <c r="DLE909" s="34"/>
      <c r="DLL909" s="35"/>
      <c r="DLM909" s="34"/>
      <c r="DLT909" s="35"/>
      <c r="DLU909" s="34"/>
      <c r="DMB909" s="35"/>
      <c r="DMC909" s="34"/>
      <c r="DMJ909" s="35"/>
      <c r="DMK909" s="34"/>
      <c r="DMR909" s="35"/>
      <c r="DMS909" s="34"/>
      <c r="DMZ909" s="35"/>
      <c r="DNA909" s="34"/>
      <c r="DNH909" s="35"/>
      <c r="DNI909" s="34"/>
      <c r="DNP909" s="35"/>
      <c r="DNQ909" s="34"/>
      <c r="DNX909" s="35"/>
      <c r="DNY909" s="34"/>
      <c r="DOF909" s="35"/>
      <c r="DOG909" s="34"/>
      <c r="DON909" s="35"/>
      <c r="DOO909" s="34"/>
      <c r="DOV909" s="35"/>
      <c r="DOW909" s="34"/>
      <c r="DPD909" s="35"/>
      <c r="DPE909" s="34"/>
      <c r="DPL909" s="35"/>
      <c r="DPM909" s="34"/>
      <c r="DPT909" s="35"/>
      <c r="DPU909" s="34"/>
      <c r="DQB909" s="35"/>
      <c r="DQC909" s="34"/>
      <c r="DQJ909" s="35"/>
      <c r="DQK909" s="34"/>
      <c r="DQR909" s="35"/>
      <c r="DQS909" s="34"/>
      <c r="DQZ909" s="35"/>
      <c r="DRA909" s="34"/>
      <c r="DRH909" s="35"/>
      <c r="DRI909" s="34"/>
      <c r="DRP909" s="35"/>
      <c r="DRQ909" s="34"/>
      <c r="DRX909" s="35"/>
      <c r="DRY909" s="34"/>
      <c r="DSF909" s="35"/>
      <c r="DSG909" s="34"/>
      <c r="DSN909" s="35"/>
      <c r="DSO909" s="34"/>
      <c r="DSV909" s="35"/>
      <c r="DSW909" s="34"/>
      <c r="DTD909" s="35"/>
      <c r="DTE909" s="34"/>
      <c r="DTL909" s="35"/>
      <c r="DTM909" s="34"/>
      <c r="DTT909" s="35"/>
      <c r="DTU909" s="34"/>
      <c r="DUB909" s="35"/>
      <c r="DUC909" s="34"/>
      <c r="DUJ909" s="35"/>
      <c r="DUK909" s="34"/>
      <c r="DUR909" s="35"/>
      <c r="DUS909" s="34"/>
      <c r="DUZ909" s="35"/>
      <c r="DVA909" s="34"/>
      <c r="DVH909" s="35"/>
      <c r="DVI909" s="34"/>
      <c r="DVP909" s="35"/>
      <c r="DVQ909" s="34"/>
      <c r="DVX909" s="35"/>
      <c r="DVY909" s="34"/>
      <c r="DWF909" s="35"/>
      <c r="DWG909" s="34"/>
      <c r="DWN909" s="35"/>
      <c r="DWO909" s="34"/>
      <c r="DWV909" s="35"/>
      <c r="DWW909" s="34"/>
      <c r="DXD909" s="35"/>
      <c r="DXE909" s="34"/>
      <c r="DXL909" s="35"/>
      <c r="DXM909" s="34"/>
      <c r="DXT909" s="35"/>
      <c r="DXU909" s="34"/>
      <c r="DYB909" s="35"/>
      <c r="DYC909" s="34"/>
      <c r="DYJ909" s="35"/>
      <c r="DYK909" s="34"/>
      <c r="DYR909" s="35"/>
      <c r="DYS909" s="34"/>
      <c r="DYZ909" s="35"/>
      <c r="DZA909" s="34"/>
      <c r="DZH909" s="35"/>
      <c r="DZI909" s="34"/>
      <c r="DZP909" s="35"/>
      <c r="DZQ909" s="34"/>
      <c r="DZX909" s="35"/>
      <c r="DZY909" s="34"/>
      <c r="EAF909" s="35"/>
      <c r="EAG909" s="34"/>
      <c r="EAN909" s="35"/>
      <c r="EAO909" s="34"/>
      <c r="EAV909" s="35"/>
      <c r="EAW909" s="34"/>
      <c r="EBD909" s="35"/>
      <c r="EBE909" s="34"/>
      <c r="EBL909" s="35"/>
      <c r="EBM909" s="34"/>
      <c r="EBT909" s="35"/>
      <c r="EBU909" s="34"/>
      <c r="ECB909" s="35"/>
      <c r="ECC909" s="34"/>
      <c r="ECJ909" s="35"/>
      <c r="ECK909" s="34"/>
      <c r="ECR909" s="35"/>
      <c r="ECS909" s="34"/>
      <c r="ECZ909" s="35"/>
      <c r="EDA909" s="34"/>
      <c r="EDH909" s="35"/>
      <c r="EDI909" s="34"/>
      <c r="EDP909" s="35"/>
      <c r="EDQ909" s="34"/>
      <c r="EDX909" s="35"/>
      <c r="EDY909" s="34"/>
      <c r="EEF909" s="35"/>
      <c r="EEG909" s="34"/>
      <c r="EEN909" s="35"/>
      <c r="EEO909" s="34"/>
      <c r="EEV909" s="35"/>
      <c r="EEW909" s="34"/>
      <c r="EFD909" s="35"/>
      <c r="EFE909" s="34"/>
      <c r="EFL909" s="35"/>
      <c r="EFM909" s="34"/>
      <c r="EFT909" s="35"/>
      <c r="EFU909" s="34"/>
      <c r="EGB909" s="35"/>
      <c r="EGC909" s="34"/>
      <c r="EGJ909" s="35"/>
      <c r="EGK909" s="34"/>
      <c r="EGR909" s="35"/>
      <c r="EGS909" s="34"/>
      <c r="EGZ909" s="35"/>
      <c r="EHA909" s="34"/>
      <c r="EHH909" s="35"/>
      <c r="EHI909" s="34"/>
      <c r="EHP909" s="35"/>
      <c r="EHQ909" s="34"/>
      <c r="EHX909" s="35"/>
      <c r="EHY909" s="34"/>
      <c r="EIF909" s="35"/>
      <c r="EIG909" s="34"/>
      <c r="EIN909" s="35"/>
      <c r="EIO909" s="34"/>
      <c r="EIV909" s="35"/>
      <c r="EIW909" s="34"/>
      <c r="EJD909" s="35"/>
      <c r="EJE909" s="34"/>
      <c r="EJL909" s="35"/>
      <c r="EJM909" s="34"/>
      <c r="EJT909" s="35"/>
      <c r="EJU909" s="34"/>
      <c r="EKB909" s="35"/>
      <c r="EKC909" s="34"/>
      <c r="EKJ909" s="35"/>
      <c r="EKK909" s="34"/>
      <c r="EKR909" s="35"/>
      <c r="EKS909" s="34"/>
      <c r="EKZ909" s="35"/>
      <c r="ELA909" s="34"/>
      <c r="ELH909" s="35"/>
      <c r="ELI909" s="34"/>
      <c r="ELP909" s="35"/>
      <c r="ELQ909" s="34"/>
      <c r="ELX909" s="35"/>
      <c r="ELY909" s="34"/>
      <c r="EMF909" s="35"/>
      <c r="EMG909" s="34"/>
      <c r="EMN909" s="35"/>
      <c r="EMO909" s="34"/>
      <c r="EMV909" s="35"/>
      <c r="EMW909" s="34"/>
      <c r="END909" s="35"/>
      <c r="ENE909" s="34"/>
      <c r="ENL909" s="35"/>
      <c r="ENM909" s="34"/>
      <c r="ENT909" s="35"/>
      <c r="ENU909" s="34"/>
      <c r="EOB909" s="35"/>
      <c r="EOC909" s="34"/>
      <c r="EOJ909" s="35"/>
      <c r="EOK909" s="34"/>
      <c r="EOR909" s="35"/>
      <c r="EOS909" s="34"/>
      <c r="EOZ909" s="35"/>
      <c r="EPA909" s="34"/>
      <c r="EPH909" s="35"/>
      <c r="EPI909" s="34"/>
      <c r="EPP909" s="35"/>
      <c r="EPQ909" s="34"/>
      <c r="EPX909" s="35"/>
      <c r="EPY909" s="34"/>
      <c r="EQF909" s="35"/>
      <c r="EQG909" s="34"/>
      <c r="EQN909" s="35"/>
      <c r="EQO909" s="34"/>
      <c r="EQV909" s="35"/>
      <c r="EQW909" s="34"/>
      <c r="ERD909" s="35"/>
      <c r="ERE909" s="34"/>
      <c r="ERL909" s="35"/>
      <c r="ERM909" s="34"/>
      <c r="ERT909" s="35"/>
      <c r="ERU909" s="34"/>
      <c r="ESB909" s="35"/>
      <c r="ESC909" s="34"/>
      <c r="ESJ909" s="35"/>
      <c r="ESK909" s="34"/>
      <c r="ESR909" s="35"/>
      <c r="ESS909" s="34"/>
      <c r="ESZ909" s="35"/>
      <c r="ETA909" s="34"/>
      <c r="ETH909" s="35"/>
      <c r="ETI909" s="34"/>
      <c r="ETP909" s="35"/>
      <c r="ETQ909" s="34"/>
      <c r="ETX909" s="35"/>
      <c r="ETY909" s="34"/>
      <c r="EUF909" s="35"/>
      <c r="EUG909" s="34"/>
      <c r="EUN909" s="35"/>
      <c r="EUO909" s="34"/>
      <c r="EUV909" s="35"/>
      <c r="EUW909" s="34"/>
      <c r="EVD909" s="35"/>
      <c r="EVE909" s="34"/>
      <c r="EVL909" s="35"/>
      <c r="EVM909" s="34"/>
      <c r="EVT909" s="35"/>
      <c r="EVU909" s="34"/>
      <c r="EWB909" s="35"/>
      <c r="EWC909" s="34"/>
      <c r="EWJ909" s="35"/>
      <c r="EWK909" s="34"/>
      <c r="EWR909" s="35"/>
      <c r="EWS909" s="34"/>
      <c r="EWZ909" s="35"/>
      <c r="EXA909" s="34"/>
      <c r="EXH909" s="35"/>
      <c r="EXI909" s="34"/>
      <c r="EXP909" s="35"/>
      <c r="EXQ909" s="34"/>
      <c r="EXX909" s="35"/>
      <c r="EXY909" s="34"/>
      <c r="EYF909" s="35"/>
      <c r="EYG909" s="34"/>
      <c r="EYN909" s="35"/>
      <c r="EYO909" s="34"/>
      <c r="EYV909" s="35"/>
      <c r="EYW909" s="34"/>
      <c r="EZD909" s="35"/>
      <c r="EZE909" s="34"/>
      <c r="EZL909" s="35"/>
      <c r="EZM909" s="34"/>
      <c r="EZT909" s="35"/>
      <c r="EZU909" s="34"/>
      <c r="FAB909" s="35"/>
      <c r="FAC909" s="34"/>
      <c r="FAJ909" s="35"/>
      <c r="FAK909" s="34"/>
      <c r="FAR909" s="35"/>
      <c r="FAS909" s="34"/>
      <c r="FAZ909" s="35"/>
      <c r="FBA909" s="34"/>
      <c r="FBH909" s="35"/>
      <c r="FBI909" s="34"/>
      <c r="FBP909" s="35"/>
      <c r="FBQ909" s="34"/>
      <c r="FBX909" s="35"/>
      <c r="FBY909" s="34"/>
      <c r="FCF909" s="35"/>
      <c r="FCG909" s="34"/>
      <c r="FCN909" s="35"/>
      <c r="FCO909" s="34"/>
      <c r="FCV909" s="35"/>
      <c r="FCW909" s="34"/>
      <c r="FDD909" s="35"/>
      <c r="FDE909" s="34"/>
      <c r="FDL909" s="35"/>
      <c r="FDM909" s="34"/>
      <c r="FDT909" s="35"/>
      <c r="FDU909" s="34"/>
      <c r="FEB909" s="35"/>
      <c r="FEC909" s="34"/>
      <c r="FEJ909" s="35"/>
      <c r="FEK909" s="34"/>
      <c r="FER909" s="35"/>
      <c r="FES909" s="34"/>
      <c r="FEZ909" s="35"/>
      <c r="FFA909" s="34"/>
      <c r="FFH909" s="35"/>
      <c r="FFI909" s="34"/>
      <c r="FFP909" s="35"/>
      <c r="FFQ909" s="34"/>
      <c r="FFX909" s="35"/>
      <c r="FFY909" s="34"/>
      <c r="FGF909" s="35"/>
      <c r="FGG909" s="34"/>
      <c r="FGN909" s="35"/>
      <c r="FGO909" s="34"/>
      <c r="FGV909" s="35"/>
      <c r="FGW909" s="34"/>
      <c r="FHD909" s="35"/>
      <c r="FHE909" s="34"/>
      <c r="FHL909" s="35"/>
      <c r="FHM909" s="34"/>
      <c r="FHT909" s="35"/>
      <c r="FHU909" s="34"/>
      <c r="FIB909" s="35"/>
      <c r="FIC909" s="34"/>
      <c r="FIJ909" s="35"/>
      <c r="FIK909" s="34"/>
      <c r="FIR909" s="35"/>
      <c r="FIS909" s="34"/>
      <c r="FIZ909" s="35"/>
      <c r="FJA909" s="34"/>
      <c r="FJH909" s="35"/>
      <c r="FJI909" s="34"/>
      <c r="FJP909" s="35"/>
      <c r="FJQ909" s="34"/>
      <c r="FJX909" s="35"/>
      <c r="FJY909" s="34"/>
      <c r="FKF909" s="35"/>
      <c r="FKG909" s="34"/>
      <c r="FKN909" s="35"/>
      <c r="FKO909" s="34"/>
      <c r="FKV909" s="35"/>
      <c r="FKW909" s="34"/>
      <c r="FLD909" s="35"/>
      <c r="FLE909" s="34"/>
      <c r="FLL909" s="35"/>
      <c r="FLM909" s="34"/>
      <c r="FLT909" s="35"/>
      <c r="FLU909" s="34"/>
      <c r="FMB909" s="35"/>
      <c r="FMC909" s="34"/>
      <c r="FMJ909" s="35"/>
      <c r="FMK909" s="34"/>
      <c r="FMR909" s="35"/>
      <c r="FMS909" s="34"/>
      <c r="FMZ909" s="35"/>
      <c r="FNA909" s="34"/>
      <c r="FNH909" s="35"/>
      <c r="FNI909" s="34"/>
      <c r="FNP909" s="35"/>
      <c r="FNQ909" s="34"/>
      <c r="FNX909" s="35"/>
      <c r="FNY909" s="34"/>
      <c r="FOF909" s="35"/>
      <c r="FOG909" s="34"/>
      <c r="FON909" s="35"/>
      <c r="FOO909" s="34"/>
      <c r="FOV909" s="35"/>
      <c r="FOW909" s="34"/>
      <c r="FPD909" s="35"/>
      <c r="FPE909" s="34"/>
      <c r="FPL909" s="35"/>
      <c r="FPM909" s="34"/>
      <c r="FPT909" s="35"/>
      <c r="FPU909" s="34"/>
      <c r="FQB909" s="35"/>
      <c r="FQC909" s="34"/>
      <c r="FQJ909" s="35"/>
      <c r="FQK909" s="34"/>
      <c r="FQR909" s="35"/>
      <c r="FQS909" s="34"/>
      <c r="FQZ909" s="35"/>
      <c r="FRA909" s="34"/>
      <c r="FRH909" s="35"/>
      <c r="FRI909" s="34"/>
      <c r="FRP909" s="35"/>
      <c r="FRQ909" s="34"/>
      <c r="FRX909" s="35"/>
      <c r="FRY909" s="34"/>
      <c r="FSF909" s="35"/>
      <c r="FSG909" s="34"/>
      <c r="FSN909" s="35"/>
      <c r="FSO909" s="34"/>
      <c r="FSV909" s="35"/>
      <c r="FSW909" s="34"/>
      <c r="FTD909" s="35"/>
      <c r="FTE909" s="34"/>
      <c r="FTL909" s="35"/>
      <c r="FTM909" s="34"/>
      <c r="FTT909" s="35"/>
      <c r="FTU909" s="34"/>
      <c r="FUB909" s="35"/>
      <c r="FUC909" s="34"/>
      <c r="FUJ909" s="35"/>
      <c r="FUK909" s="34"/>
      <c r="FUR909" s="35"/>
      <c r="FUS909" s="34"/>
      <c r="FUZ909" s="35"/>
      <c r="FVA909" s="34"/>
      <c r="FVH909" s="35"/>
      <c r="FVI909" s="34"/>
      <c r="FVP909" s="35"/>
      <c r="FVQ909" s="34"/>
      <c r="FVX909" s="35"/>
      <c r="FVY909" s="34"/>
      <c r="FWF909" s="35"/>
      <c r="FWG909" s="34"/>
      <c r="FWN909" s="35"/>
      <c r="FWO909" s="34"/>
      <c r="FWV909" s="35"/>
      <c r="FWW909" s="34"/>
      <c r="FXD909" s="35"/>
      <c r="FXE909" s="34"/>
      <c r="FXL909" s="35"/>
      <c r="FXM909" s="34"/>
      <c r="FXT909" s="35"/>
      <c r="FXU909" s="34"/>
      <c r="FYB909" s="35"/>
      <c r="FYC909" s="34"/>
      <c r="FYJ909" s="35"/>
      <c r="FYK909" s="34"/>
      <c r="FYR909" s="35"/>
      <c r="FYS909" s="34"/>
      <c r="FYZ909" s="35"/>
      <c r="FZA909" s="34"/>
      <c r="FZH909" s="35"/>
      <c r="FZI909" s="34"/>
      <c r="FZP909" s="35"/>
      <c r="FZQ909" s="34"/>
      <c r="FZX909" s="35"/>
      <c r="FZY909" s="34"/>
      <c r="GAF909" s="35"/>
      <c r="GAG909" s="34"/>
      <c r="GAN909" s="35"/>
      <c r="GAO909" s="34"/>
      <c r="GAV909" s="35"/>
      <c r="GAW909" s="34"/>
      <c r="GBD909" s="35"/>
      <c r="GBE909" s="34"/>
      <c r="GBL909" s="35"/>
      <c r="GBM909" s="34"/>
      <c r="GBT909" s="35"/>
      <c r="GBU909" s="34"/>
      <c r="GCB909" s="35"/>
      <c r="GCC909" s="34"/>
      <c r="GCJ909" s="35"/>
      <c r="GCK909" s="34"/>
      <c r="GCR909" s="35"/>
      <c r="GCS909" s="34"/>
      <c r="GCZ909" s="35"/>
      <c r="GDA909" s="34"/>
      <c r="GDH909" s="35"/>
      <c r="GDI909" s="34"/>
      <c r="GDP909" s="35"/>
      <c r="GDQ909" s="34"/>
      <c r="GDX909" s="35"/>
      <c r="GDY909" s="34"/>
      <c r="GEF909" s="35"/>
      <c r="GEG909" s="34"/>
      <c r="GEN909" s="35"/>
      <c r="GEO909" s="34"/>
      <c r="GEV909" s="35"/>
      <c r="GEW909" s="34"/>
      <c r="GFD909" s="35"/>
      <c r="GFE909" s="34"/>
      <c r="GFL909" s="35"/>
      <c r="GFM909" s="34"/>
      <c r="GFT909" s="35"/>
      <c r="GFU909" s="34"/>
      <c r="GGB909" s="35"/>
      <c r="GGC909" s="34"/>
      <c r="GGJ909" s="35"/>
      <c r="GGK909" s="34"/>
      <c r="GGR909" s="35"/>
      <c r="GGS909" s="34"/>
      <c r="GGZ909" s="35"/>
      <c r="GHA909" s="34"/>
      <c r="GHH909" s="35"/>
      <c r="GHI909" s="34"/>
      <c r="GHP909" s="35"/>
      <c r="GHQ909" s="34"/>
      <c r="GHX909" s="35"/>
      <c r="GHY909" s="34"/>
      <c r="GIF909" s="35"/>
      <c r="GIG909" s="34"/>
      <c r="GIN909" s="35"/>
      <c r="GIO909" s="34"/>
      <c r="GIV909" s="35"/>
      <c r="GIW909" s="34"/>
      <c r="GJD909" s="35"/>
      <c r="GJE909" s="34"/>
      <c r="GJL909" s="35"/>
      <c r="GJM909" s="34"/>
      <c r="GJT909" s="35"/>
      <c r="GJU909" s="34"/>
      <c r="GKB909" s="35"/>
      <c r="GKC909" s="34"/>
      <c r="GKJ909" s="35"/>
      <c r="GKK909" s="34"/>
      <c r="GKR909" s="35"/>
      <c r="GKS909" s="34"/>
      <c r="GKZ909" s="35"/>
      <c r="GLA909" s="34"/>
      <c r="GLH909" s="35"/>
      <c r="GLI909" s="34"/>
      <c r="GLP909" s="35"/>
      <c r="GLQ909" s="34"/>
      <c r="GLX909" s="35"/>
      <c r="GLY909" s="34"/>
      <c r="GMF909" s="35"/>
      <c r="GMG909" s="34"/>
      <c r="GMN909" s="35"/>
      <c r="GMO909" s="34"/>
      <c r="GMV909" s="35"/>
      <c r="GMW909" s="34"/>
      <c r="GND909" s="35"/>
      <c r="GNE909" s="34"/>
      <c r="GNL909" s="35"/>
      <c r="GNM909" s="34"/>
      <c r="GNT909" s="35"/>
      <c r="GNU909" s="34"/>
      <c r="GOB909" s="35"/>
      <c r="GOC909" s="34"/>
      <c r="GOJ909" s="35"/>
      <c r="GOK909" s="34"/>
      <c r="GOR909" s="35"/>
      <c r="GOS909" s="34"/>
      <c r="GOZ909" s="35"/>
      <c r="GPA909" s="34"/>
      <c r="GPH909" s="35"/>
      <c r="GPI909" s="34"/>
      <c r="GPP909" s="35"/>
      <c r="GPQ909" s="34"/>
      <c r="GPX909" s="35"/>
      <c r="GPY909" s="34"/>
      <c r="GQF909" s="35"/>
      <c r="GQG909" s="34"/>
      <c r="GQN909" s="35"/>
      <c r="GQO909" s="34"/>
      <c r="GQV909" s="35"/>
      <c r="GQW909" s="34"/>
      <c r="GRD909" s="35"/>
      <c r="GRE909" s="34"/>
      <c r="GRL909" s="35"/>
      <c r="GRM909" s="34"/>
      <c r="GRT909" s="35"/>
      <c r="GRU909" s="34"/>
      <c r="GSB909" s="35"/>
      <c r="GSC909" s="34"/>
      <c r="GSJ909" s="35"/>
      <c r="GSK909" s="34"/>
      <c r="GSR909" s="35"/>
      <c r="GSS909" s="34"/>
      <c r="GSZ909" s="35"/>
      <c r="GTA909" s="34"/>
      <c r="GTH909" s="35"/>
      <c r="GTI909" s="34"/>
      <c r="GTP909" s="35"/>
      <c r="GTQ909" s="34"/>
      <c r="GTX909" s="35"/>
      <c r="GTY909" s="34"/>
      <c r="GUF909" s="35"/>
      <c r="GUG909" s="34"/>
      <c r="GUN909" s="35"/>
      <c r="GUO909" s="34"/>
      <c r="GUV909" s="35"/>
      <c r="GUW909" s="34"/>
      <c r="GVD909" s="35"/>
      <c r="GVE909" s="34"/>
      <c r="GVL909" s="35"/>
      <c r="GVM909" s="34"/>
      <c r="GVT909" s="35"/>
      <c r="GVU909" s="34"/>
      <c r="GWB909" s="35"/>
      <c r="GWC909" s="34"/>
      <c r="GWJ909" s="35"/>
      <c r="GWK909" s="34"/>
      <c r="GWR909" s="35"/>
      <c r="GWS909" s="34"/>
      <c r="GWZ909" s="35"/>
      <c r="GXA909" s="34"/>
      <c r="GXH909" s="35"/>
      <c r="GXI909" s="34"/>
      <c r="GXP909" s="35"/>
      <c r="GXQ909" s="34"/>
      <c r="GXX909" s="35"/>
      <c r="GXY909" s="34"/>
      <c r="GYF909" s="35"/>
      <c r="GYG909" s="34"/>
      <c r="GYN909" s="35"/>
      <c r="GYO909" s="34"/>
      <c r="GYV909" s="35"/>
      <c r="GYW909" s="34"/>
      <c r="GZD909" s="35"/>
      <c r="GZE909" s="34"/>
      <c r="GZL909" s="35"/>
      <c r="GZM909" s="34"/>
      <c r="GZT909" s="35"/>
      <c r="GZU909" s="34"/>
      <c r="HAB909" s="35"/>
      <c r="HAC909" s="34"/>
      <c r="HAJ909" s="35"/>
      <c r="HAK909" s="34"/>
      <c r="HAR909" s="35"/>
      <c r="HAS909" s="34"/>
      <c r="HAZ909" s="35"/>
      <c r="HBA909" s="34"/>
      <c r="HBH909" s="35"/>
      <c r="HBI909" s="34"/>
      <c r="HBP909" s="35"/>
      <c r="HBQ909" s="34"/>
      <c r="HBX909" s="35"/>
      <c r="HBY909" s="34"/>
      <c r="HCF909" s="35"/>
      <c r="HCG909" s="34"/>
      <c r="HCN909" s="35"/>
      <c r="HCO909" s="34"/>
      <c r="HCV909" s="35"/>
      <c r="HCW909" s="34"/>
      <c r="HDD909" s="35"/>
      <c r="HDE909" s="34"/>
      <c r="HDL909" s="35"/>
      <c r="HDM909" s="34"/>
      <c r="HDT909" s="35"/>
      <c r="HDU909" s="34"/>
      <c r="HEB909" s="35"/>
      <c r="HEC909" s="34"/>
      <c r="HEJ909" s="35"/>
      <c r="HEK909" s="34"/>
      <c r="HER909" s="35"/>
      <c r="HES909" s="34"/>
      <c r="HEZ909" s="35"/>
      <c r="HFA909" s="34"/>
      <c r="HFH909" s="35"/>
      <c r="HFI909" s="34"/>
      <c r="HFP909" s="35"/>
      <c r="HFQ909" s="34"/>
      <c r="HFX909" s="35"/>
      <c r="HFY909" s="34"/>
      <c r="HGF909" s="35"/>
      <c r="HGG909" s="34"/>
      <c r="HGN909" s="35"/>
      <c r="HGO909" s="34"/>
      <c r="HGV909" s="35"/>
      <c r="HGW909" s="34"/>
      <c r="HHD909" s="35"/>
      <c r="HHE909" s="34"/>
      <c r="HHL909" s="35"/>
      <c r="HHM909" s="34"/>
      <c r="HHT909" s="35"/>
      <c r="HHU909" s="34"/>
      <c r="HIB909" s="35"/>
      <c r="HIC909" s="34"/>
      <c r="HIJ909" s="35"/>
      <c r="HIK909" s="34"/>
      <c r="HIR909" s="35"/>
      <c r="HIS909" s="34"/>
      <c r="HIZ909" s="35"/>
      <c r="HJA909" s="34"/>
      <c r="HJH909" s="35"/>
      <c r="HJI909" s="34"/>
      <c r="HJP909" s="35"/>
      <c r="HJQ909" s="34"/>
      <c r="HJX909" s="35"/>
      <c r="HJY909" s="34"/>
      <c r="HKF909" s="35"/>
      <c r="HKG909" s="34"/>
      <c r="HKN909" s="35"/>
      <c r="HKO909" s="34"/>
      <c r="HKV909" s="35"/>
      <c r="HKW909" s="34"/>
      <c r="HLD909" s="35"/>
      <c r="HLE909" s="34"/>
      <c r="HLL909" s="35"/>
      <c r="HLM909" s="34"/>
      <c r="HLT909" s="35"/>
      <c r="HLU909" s="34"/>
      <c r="HMB909" s="35"/>
      <c r="HMC909" s="34"/>
      <c r="HMJ909" s="35"/>
      <c r="HMK909" s="34"/>
      <c r="HMR909" s="35"/>
      <c r="HMS909" s="34"/>
      <c r="HMZ909" s="35"/>
      <c r="HNA909" s="34"/>
      <c r="HNH909" s="35"/>
      <c r="HNI909" s="34"/>
      <c r="HNP909" s="35"/>
      <c r="HNQ909" s="34"/>
      <c r="HNX909" s="35"/>
      <c r="HNY909" s="34"/>
      <c r="HOF909" s="35"/>
      <c r="HOG909" s="34"/>
      <c r="HON909" s="35"/>
      <c r="HOO909" s="34"/>
      <c r="HOV909" s="35"/>
      <c r="HOW909" s="34"/>
      <c r="HPD909" s="35"/>
      <c r="HPE909" s="34"/>
      <c r="HPL909" s="35"/>
      <c r="HPM909" s="34"/>
      <c r="HPT909" s="35"/>
      <c r="HPU909" s="34"/>
      <c r="HQB909" s="35"/>
      <c r="HQC909" s="34"/>
      <c r="HQJ909" s="35"/>
      <c r="HQK909" s="34"/>
      <c r="HQR909" s="35"/>
      <c r="HQS909" s="34"/>
      <c r="HQZ909" s="35"/>
      <c r="HRA909" s="34"/>
      <c r="HRH909" s="35"/>
      <c r="HRI909" s="34"/>
      <c r="HRP909" s="35"/>
      <c r="HRQ909" s="34"/>
      <c r="HRX909" s="35"/>
      <c r="HRY909" s="34"/>
      <c r="HSF909" s="35"/>
      <c r="HSG909" s="34"/>
      <c r="HSN909" s="35"/>
      <c r="HSO909" s="34"/>
      <c r="HSV909" s="35"/>
      <c r="HSW909" s="34"/>
      <c r="HTD909" s="35"/>
      <c r="HTE909" s="34"/>
      <c r="HTL909" s="35"/>
      <c r="HTM909" s="34"/>
      <c r="HTT909" s="35"/>
      <c r="HTU909" s="34"/>
      <c r="HUB909" s="35"/>
      <c r="HUC909" s="34"/>
      <c r="HUJ909" s="35"/>
      <c r="HUK909" s="34"/>
      <c r="HUR909" s="35"/>
      <c r="HUS909" s="34"/>
      <c r="HUZ909" s="35"/>
      <c r="HVA909" s="34"/>
      <c r="HVH909" s="35"/>
      <c r="HVI909" s="34"/>
      <c r="HVP909" s="35"/>
      <c r="HVQ909" s="34"/>
      <c r="HVX909" s="35"/>
      <c r="HVY909" s="34"/>
      <c r="HWF909" s="35"/>
      <c r="HWG909" s="34"/>
      <c r="HWN909" s="35"/>
      <c r="HWO909" s="34"/>
      <c r="HWV909" s="35"/>
      <c r="HWW909" s="34"/>
      <c r="HXD909" s="35"/>
      <c r="HXE909" s="34"/>
      <c r="HXL909" s="35"/>
      <c r="HXM909" s="34"/>
      <c r="HXT909" s="35"/>
      <c r="HXU909" s="34"/>
      <c r="HYB909" s="35"/>
      <c r="HYC909" s="34"/>
      <c r="HYJ909" s="35"/>
      <c r="HYK909" s="34"/>
      <c r="HYR909" s="35"/>
      <c r="HYS909" s="34"/>
      <c r="HYZ909" s="35"/>
      <c r="HZA909" s="34"/>
      <c r="HZH909" s="35"/>
      <c r="HZI909" s="34"/>
      <c r="HZP909" s="35"/>
      <c r="HZQ909" s="34"/>
      <c r="HZX909" s="35"/>
      <c r="HZY909" s="34"/>
      <c r="IAF909" s="35"/>
      <c r="IAG909" s="34"/>
      <c r="IAN909" s="35"/>
      <c r="IAO909" s="34"/>
      <c r="IAV909" s="35"/>
      <c r="IAW909" s="34"/>
      <c r="IBD909" s="35"/>
      <c r="IBE909" s="34"/>
      <c r="IBL909" s="35"/>
      <c r="IBM909" s="34"/>
      <c r="IBT909" s="35"/>
      <c r="IBU909" s="34"/>
      <c r="ICB909" s="35"/>
      <c r="ICC909" s="34"/>
      <c r="ICJ909" s="35"/>
      <c r="ICK909" s="34"/>
      <c r="ICR909" s="35"/>
      <c r="ICS909" s="34"/>
      <c r="ICZ909" s="35"/>
      <c r="IDA909" s="34"/>
      <c r="IDH909" s="35"/>
      <c r="IDI909" s="34"/>
      <c r="IDP909" s="35"/>
      <c r="IDQ909" s="34"/>
      <c r="IDX909" s="35"/>
      <c r="IDY909" s="34"/>
      <c r="IEF909" s="35"/>
      <c r="IEG909" s="34"/>
      <c r="IEN909" s="35"/>
      <c r="IEO909" s="34"/>
      <c r="IEV909" s="35"/>
      <c r="IEW909" s="34"/>
      <c r="IFD909" s="35"/>
      <c r="IFE909" s="34"/>
      <c r="IFL909" s="35"/>
      <c r="IFM909" s="34"/>
      <c r="IFT909" s="35"/>
      <c r="IFU909" s="34"/>
      <c r="IGB909" s="35"/>
      <c r="IGC909" s="34"/>
      <c r="IGJ909" s="35"/>
      <c r="IGK909" s="34"/>
      <c r="IGR909" s="35"/>
      <c r="IGS909" s="34"/>
      <c r="IGZ909" s="35"/>
      <c r="IHA909" s="34"/>
      <c r="IHH909" s="35"/>
      <c r="IHI909" s="34"/>
      <c r="IHP909" s="35"/>
      <c r="IHQ909" s="34"/>
      <c r="IHX909" s="35"/>
      <c r="IHY909" s="34"/>
      <c r="IIF909" s="35"/>
      <c r="IIG909" s="34"/>
      <c r="IIN909" s="35"/>
      <c r="IIO909" s="34"/>
      <c r="IIV909" s="35"/>
      <c r="IIW909" s="34"/>
      <c r="IJD909" s="35"/>
      <c r="IJE909" s="34"/>
      <c r="IJL909" s="35"/>
      <c r="IJM909" s="34"/>
      <c r="IJT909" s="35"/>
      <c r="IJU909" s="34"/>
      <c r="IKB909" s="35"/>
      <c r="IKC909" s="34"/>
      <c r="IKJ909" s="35"/>
      <c r="IKK909" s="34"/>
      <c r="IKR909" s="35"/>
      <c r="IKS909" s="34"/>
      <c r="IKZ909" s="35"/>
      <c r="ILA909" s="34"/>
      <c r="ILH909" s="35"/>
      <c r="ILI909" s="34"/>
      <c r="ILP909" s="35"/>
      <c r="ILQ909" s="34"/>
      <c r="ILX909" s="35"/>
      <c r="ILY909" s="34"/>
      <c r="IMF909" s="35"/>
      <c r="IMG909" s="34"/>
      <c r="IMN909" s="35"/>
      <c r="IMO909" s="34"/>
      <c r="IMV909" s="35"/>
      <c r="IMW909" s="34"/>
      <c r="IND909" s="35"/>
      <c r="INE909" s="34"/>
      <c r="INL909" s="35"/>
      <c r="INM909" s="34"/>
      <c r="INT909" s="35"/>
      <c r="INU909" s="34"/>
      <c r="IOB909" s="35"/>
      <c r="IOC909" s="34"/>
      <c r="IOJ909" s="35"/>
      <c r="IOK909" s="34"/>
      <c r="IOR909" s="35"/>
      <c r="IOS909" s="34"/>
      <c r="IOZ909" s="35"/>
      <c r="IPA909" s="34"/>
      <c r="IPH909" s="35"/>
      <c r="IPI909" s="34"/>
      <c r="IPP909" s="35"/>
      <c r="IPQ909" s="34"/>
      <c r="IPX909" s="35"/>
      <c r="IPY909" s="34"/>
      <c r="IQF909" s="35"/>
      <c r="IQG909" s="34"/>
      <c r="IQN909" s="35"/>
      <c r="IQO909" s="34"/>
      <c r="IQV909" s="35"/>
      <c r="IQW909" s="34"/>
      <c r="IRD909" s="35"/>
      <c r="IRE909" s="34"/>
      <c r="IRL909" s="35"/>
      <c r="IRM909" s="34"/>
      <c r="IRT909" s="35"/>
      <c r="IRU909" s="34"/>
      <c r="ISB909" s="35"/>
      <c r="ISC909" s="34"/>
      <c r="ISJ909" s="35"/>
      <c r="ISK909" s="34"/>
      <c r="ISR909" s="35"/>
      <c r="ISS909" s="34"/>
      <c r="ISZ909" s="35"/>
      <c r="ITA909" s="34"/>
      <c r="ITH909" s="35"/>
      <c r="ITI909" s="34"/>
      <c r="ITP909" s="35"/>
      <c r="ITQ909" s="34"/>
      <c r="ITX909" s="35"/>
      <c r="ITY909" s="34"/>
      <c r="IUF909" s="35"/>
      <c r="IUG909" s="34"/>
      <c r="IUN909" s="35"/>
      <c r="IUO909" s="34"/>
      <c r="IUV909" s="35"/>
      <c r="IUW909" s="34"/>
      <c r="IVD909" s="35"/>
      <c r="IVE909" s="34"/>
      <c r="IVL909" s="35"/>
      <c r="IVM909" s="34"/>
      <c r="IVT909" s="35"/>
      <c r="IVU909" s="34"/>
      <c r="IWB909" s="35"/>
      <c r="IWC909" s="34"/>
      <c r="IWJ909" s="35"/>
      <c r="IWK909" s="34"/>
      <c r="IWR909" s="35"/>
      <c r="IWS909" s="34"/>
      <c r="IWZ909" s="35"/>
      <c r="IXA909" s="34"/>
      <c r="IXH909" s="35"/>
      <c r="IXI909" s="34"/>
      <c r="IXP909" s="35"/>
      <c r="IXQ909" s="34"/>
      <c r="IXX909" s="35"/>
      <c r="IXY909" s="34"/>
      <c r="IYF909" s="35"/>
      <c r="IYG909" s="34"/>
      <c r="IYN909" s="35"/>
      <c r="IYO909" s="34"/>
      <c r="IYV909" s="35"/>
      <c r="IYW909" s="34"/>
      <c r="IZD909" s="35"/>
      <c r="IZE909" s="34"/>
      <c r="IZL909" s="35"/>
      <c r="IZM909" s="34"/>
      <c r="IZT909" s="35"/>
      <c r="IZU909" s="34"/>
      <c r="JAB909" s="35"/>
      <c r="JAC909" s="34"/>
      <c r="JAJ909" s="35"/>
      <c r="JAK909" s="34"/>
      <c r="JAR909" s="35"/>
      <c r="JAS909" s="34"/>
      <c r="JAZ909" s="35"/>
      <c r="JBA909" s="34"/>
      <c r="JBH909" s="35"/>
      <c r="JBI909" s="34"/>
      <c r="JBP909" s="35"/>
      <c r="JBQ909" s="34"/>
      <c r="JBX909" s="35"/>
      <c r="JBY909" s="34"/>
      <c r="JCF909" s="35"/>
      <c r="JCG909" s="34"/>
      <c r="JCN909" s="35"/>
      <c r="JCO909" s="34"/>
      <c r="JCV909" s="35"/>
      <c r="JCW909" s="34"/>
      <c r="JDD909" s="35"/>
      <c r="JDE909" s="34"/>
      <c r="JDL909" s="35"/>
      <c r="JDM909" s="34"/>
      <c r="JDT909" s="35"/>
      <c r="JDU909" s="34"/>
      <c r="JEB909" s="35"/>
      <c r="JEC909" s="34"/>
      <c r="JEJ909" s="35"/>
      <c r="JEK909" s="34"/>
      <c r="JER909" s="35"/>
      <c r="JES909" s="34"/>
      <c r="JEZ909" s="35"/>
      <c r="JFA909" s="34"/>
      <c r="JFH909" s="35"/>
      <c r="JFI909" s="34"/>
      <c r="JFP909" s="35"/>
      <c r="JFQ909" s="34"/>
      <c r="JFX909" s="35"/>
      <c r="JFY909" s="34"/>
      <c r="JGF909" s="35"/>
      <c r="JGG909" s="34"/>
      <c r="JGN909" s="35"/>
      <c r="JGO909" s="34"/>
      <c r="JGV909" s="35"/>
      <c r="JGW909" s="34"/>
      <c r="JHD909" s="35"/>
      <c r="JHE909" s="34"/>
      <c r="JHL909" s="35"/>
      <c r="JHM909" s="34"/>
      <c r="JHT909" s="35"/>
      <c r="JHU909" s="34"/>
      <c r="JIB909" s="35"/>
      <c r="JIC909" s="34"/>
      <c r="JIJ909" s="35"/>
      <c r="JIK909" s="34"/>
      <c r="JIR909" s="35"/>
      <c r="JIS909" s="34"/>
      <c r="JIZ909" s="35"/>
      <c r="JJA909" s="34"/>
      <c r="JJH909" s="35"/>
      <c r="JJI909" s="34"/>
      <c r="JJP909" s="35"/>
      <c r="JJQ909" s="34"/>
      <c r="JJX909" s="35"/>
      <c r="JJY909" s="34"/>
      <c r="JKF909" s="35"/>
      <c r="JKG909" s="34"/>
      <c r="JKN909" s="35"/>
      <c r="JKO909" s="34"/>
      <c r="JKV909" s="35"/>
      <c r="JKW909" s="34"/>
      <c r="JLD909" s="35"/>
      <c r="JLE909" s="34"/>
      <c r="JLL909" s="35"/>
      <c r="JLM909" s="34"/>
      <c r="JLT909" s="35"/>
      <c r="JLU909" s="34"/>
      <c r="JMB909" s="35"/>
      <c r="JMC909" s="34"/>
      <c r="JMJ909" s="35"/>
      <c r="JMK909" s="34"/>
      <c r="JMR909" s="35"/>
      <c r="JMS909" s="34"/>
      <c r="JMZ909" s="35"/>
      <c r="JNA909" s="34"/>
      <c r="JNH909" s="35"/>
      <c r="JNI909" s="34"/>
      <c r="JNP909" s="35"/>
      <c r="JNQ909" s="34"/>
      <c r="JNX909" s="35"/>
      <c r="JNY909" s="34"/>
      <c r="JOF909" s="35"/>
      <c r="JOG909" s="34"/>
      <c r="JON909" s="35"/>
      <c r="JOO909" s="34"/>
      <c r="JOV909" s="35"/>
      <c r="JOW909" s="34"/>
      <c r="JPD909" s="35"/>
      <c r="JPE909" s="34"/>
      <c r="JPL909" s="35"/>
      <c r="JPM909" s="34"/>
      <c r="JPT909" s="35"/>
      <c r="JPU909" s="34"/>
      <c r="JQB909" s="35"/>
      <c r="JQC909" s="34"/>
      <c r="JQJ909" s="35"/>
      <c r="JQK909" s="34"/>
      <c r="JQR909" s="35"/>
      <c r="JQS909" s="34"/>
      <c r="JQZ909" s="35"/>
      <c r="JRA909" s="34"/>
      <c r="JRH909" s="35"/>
      <c r="JRI909" s="34"/>
      <c r="JRP909" s="35"/>
      <c r="JRQ909" s="34"/>
      <c r="JRX909" s="35"/>
      <c r="JRY909" s="34"/>
      <c r="JSF909" s="35"/>
      <c r="JSG909" s="34"/>
      <c r="JSN909" s="35"/>
      <c r="JSO909" s="34"/>
      <c r="JSV909" s="35"/>
      <c r="JSW909" s="34"/>
      <c r="JTD909" s="35"/>
      <c r="JTE909" s="34"/>
      <c r="JTL909" s="35"/>
      <c r="JTM909" s="34"/>
      <c r="JTT909" s="35"/>
      <c r="JTU909" s="34"/>
      <c r="JUB909" s="35"/>
      <c r="JUC909" s="34"/>
      <c r="JUJ909" s="35"/>
      <c r="JUK909" s="34"/>
      <c r="JUR909" s="35"/>
      <c r="JUS909" s="34"/>
      <c r="JUZ909" s="35"/>
      <c r="JVA909" s="34"/>
      <c r="JVH909" s="35"/>
      <c r="JVI909" s="34"/>
      <c r="JVP909" s="35"/>
      <c r="JVQ909" s="34"/>
      <c r="JVX909" s="35"/>
      <c r="JVY909" s="34"/>
      <c r="JWF909" s="35"/>
      <c r="JWG909" s="34"/>
      <c r="JWN909" s="35"/>
      <c r="JWO909" s="34"/>
      <c r="JWV909" s="35"/>
      <c r="JWW909" s="34"/>
      <c r="JXD909" s="35"/>
      <c r="JXE909" s="34"/>
      <c r="JXL909" s="35"/>
      <c r="JXM909" s="34"/>
      <c r="JXT909" s="35"/>
      <c r="JXU909" s="34"/>
      <c r="JYB909" s="35"/>
      <c r="JYC909" s="34"/>
      <c r="JYJ909" s="35"/>
      <c r="JYK909" s="34"/>
      <c r="JYR909" s="35"/>
      <c r="JYS909" s="34"/>
      <c r="JYZ909" s="35"/>
      <c r="JZA909" s="34"/>
      <c r="JZH909" s="35"/>
      <c r="JZI909" s="34"/>
      <c r="JZP909" s="35"/>
      <c r="JZQ909" s="34"/>
      <c r="JZX909" s="35"/>
      <c r="JZY909" s="34"/>
      <c r="KAF909" s="35"/>
      <c r="KAG909" s="34"/>
      <c r="KAN909" s="35"/>
      <c r="KAO909" s="34"/>
      <c r="KAV909" s="35"/>
      <c r="KAW909" s="34"/>
      <c r="KBD909" s="35"/>
      <c r="KBE909" s="34"/>
      <c r="KBL909" s="35"/>
      <c r="KBM909" s="34"/>
      <c r="KBT909" s="35"/>
      <c r="KBU909" s="34"/>
      <c r="KCB909" s="35"/>
      <c r="KCC909" s="34"/>
      <c r="KCJ909" s="35"/>
      <c r="KCK909" s="34"/>
      <c r="KCR909" s="35"/>
      <c r="KCS909" s="34"/>
      <c r="KCZ909" s="35"/>
      <c r="KDA909" s="34"/>
      <c r="KDH909" s="35"/>
      <c r="KDI909" s="34"/>
      <c r="KDP909" s="35"/>
      <c r="KDQ909" s="34"/>
      <c r="KDX909" s="35"/>
      <c r="KDY909" s="34"/>
      <c r="KEF909" s="35"/>
      <c r="KEG909" s="34"/>
      <c r="KEN909" s="35"/>
      <c r="KEO909" s="34"/>
      <c r="KEV909" s="35"/>
      <c r="KEW909" s="34"/>
      <c r="KFD909" s="35"/>
      <c r="KFE909" s="34"/>
      <c r="KFL909" s="35"/>
      <c r="KFM909" s="34"/>
      <c r="KFT909" s="35"/>
      <c r="KFU909" s="34"/>
      <c r="KGB909" s="35"/>
      <c r="KGC909" s="34"/>
      <c r="KGJ909" s="35"/>
      <c r="KGK909" s="34"/>
      <c r="KGR909" s="35"/>
      <c r="KGS909" s="34"/>
      <c r="KGZ909" s="35"/>
      <c r="KHA909" s="34"/>
      <c r="KHH909" s="35"/>
      <c r="KHI909" s="34"/>
      <c r="KHP909" s="35"/>
      <c r="KHQ909" s="34"/>
      <c r="KHX909" s="35"/>
      <c r="KHY909" s="34"/>
      <c r="KIF909" s="35"/>
      <c r="KIG909" s="34"/>
      <c r="KIN909" s="35"/>
      <c r="KIO909" s="34"/>
      <c r="KIV909" s="35"/>
      <c r="KIW909" s="34"/>
      <c r="KJD909" s="35"/>
      <c r="KJE909" s="34"/>
      <c r="KJL909" s="35"/>
      <c r="KJM909" s="34"/>
      <c r="KJT909" s="35"/>
      <c r="KJU909" s="34"/>
      <c r="KKB909" s="35"/>
      <c r="KKC909" s="34"/>
      <c r="KKJ909" s="35"/>
      <c r="KKK909" s="34"/>
      <c r="KKR909" s="35"/>
      <c r="KKS909" s="34"/>
      <c r="KKZ909" s="35"/>
      <c r="KLA909" s="34"/>
      <c r="KLH909" s="35"/>
      <c r="KLI909" s="34"/>
      <c r="KLP909" s="35"/>
      <c r="KLQ909" s="34"/>
      <c r="KLX909" s="35"/>
      <c r="KLY909" s="34"/>
      <c r="KMF909" s="35"/>
      <c r="KMG909" s="34"/>
      <c r="KMN909" s="35"/>
      <c r="KMO909" s="34"/>
      <c r="KMV909" s="35"/>
      <c r="KMW909" s="34"/>
      <c r="KND909" s="35"/>
      <c r="KNE909" s="34"/>
      <c r="KNL909" s="35"/>
      <c r="KNM909" s="34"/>
      <c r="KNT909" s="35"/>
      <c r="KNU909" s="34"/>
      <c r="KOB909" s="35"/>
      <c r="KOC909" s="34"/>
      <c r="KOJ909" s="35"/>
      <c r="KOK909" s="34"/>
      <c r="KOR909" s="35"/>
      <c r="KOS909" s="34"/>
      <c r="KOZ909" s="35"/>
      <c r="KPA909" s="34"/>
      <c r="KPH909" s="35"/>
      <c r="KPI909" s="34"/>
      <c r="KPP909" s="35"/>
      <c r="KPQ909" s="34"/>
      <c r="KPX909" s="35"/>
      <c r="KPY909" s="34"/>
      <c r="KQF909" s="35"/>
      <c r="KQG909" s="34"/>
      <c r="KQN909" s="35"/>
      <c r="KQO909" s="34"/>
      <c r="KQV909" s="35"/>
      <c r="KQW909" s="34"/>
      <c r="KRD909" s="35"/>
      <c r="KRE909" s="34"/>
      <c r="KRL909" s="35"/>
      <c r="KRM909" s="34"/>
      <c r="KRT909" s="35"/>
      <c r="KRU909" s="34"/>
      <c r="KSB909" s="35"/>
      <c r="KSC909" s="34"/>
      <c r="KSJ909" s="35"/>
      <c r="KSK909" s="34"/>
      <c r="KSR909" s="35"/>
      <c r="KSS909" s="34"/>
      <c r="KSZ909" s="35"/>
      <c r="KTA909" s="34"/>
      <c r="KTH909" s="35"/>
      <c r="KTI909" s="34"/>
      <c r="KTP909" s="35"/>
      <c r="KTQ909" s="34"/>
      <c r="KTX909" s="35"/>
      <c r="KTY909" s="34"/>
      <c r="KUF909" s="35"/>
      <c r="KUG909" s="34"/>
      <c r="KUN909" s="35"/>
      <c r="KUO909" s="34"/>
      <c r="KUV909" s="35"/>
      <c r="KUW909" s="34"/>
      <c r="KVD909" s="35"/>
      <c r="KVE909" s="34"/>
      <c r="KVL909" s="35"/>
      <c r="KVM909" s="34"/>
      <c r="KVT909" s="35"/>
      <c r="KVU909" s="34"/>
      <c r="KWB909" s="35"/>
      <c r="KWC909" s="34"/>
      <c r="KWJ909" s="35"/>
      <c r="KWK909" s="34"/>
      <c r="KWR909" s="35"/>
      <c r="KWS909" s="34"/>
      <c r="KWZ909" s="35"/>
      <c r="KXA909" s="34"/>
      <c r="KXH909" s="35"/>
      <c r="KXI909" s="34"/>
      <c r="KXP909" s="35"/>
      <c r="KXQ909" s="34"/>
      <c r="KXX909" s="35"/>
      <c r="KXY909" s="34"/>
      <c r="KYF909" s="35"/>
      <c r="KYG909" s="34"/>
      <c r="KYN909" s="35"/>
      <c r="KYO909" s="34"/>
      <c r="KYV909" s="35"/>
      <c r="KYW909" s="34"/>
      <c r="KZD909" s="35"/>
      <c r="KZE909" s="34"/>
      <c r="KZL909" s="35"/>
      <c r="KZM909" s="34"/>
      <c r="KZT909" s="35"/>
      <c r="KZU909" s="34"/>
      <c r="LAB909" s="35"/>
      <c r="LAC909" s="34"/>
      <c r="LAJ909" s="35"/>
      <c r="LAK909" s="34"/>
      <c r="LAR909" s="35"/>
      <c r="LAS909" s="34"/>
      <c r="LAZ909" s="35"/>
      <c r="LBA909" s="34"/>
      <c r="LBH909" s="35"/>
      <c r="LBI909" s="34"/>
      <c r="LBP909" s="35"/>
      <c r="LBQ909" s="34"/>
      <c r="LBX909" s="35"/>
      <c r="LBY909" s="34"/>
      <c r="LCF909" s="35"/>
      <c r="LCG909" s="34"/>
      <c r="LCN909" s="35"/>
      <c r="LCO909" s="34"/>
      <c r="LCV909" s="35"/>
      <c r="LCW909" s="34"/>
      <c r="LDD909" s="35"/>
      <c r="LDE909" s="34"/>
      <c r="LDL909" s="35"/>
      <c r="LDM909" s="34"/>
      <c r="LDT909" s="35"/>
      <c r="LDU909" s="34"/>
      <c r="LEB909" s="35"/>
      <c r="LEC909" s="34"/>
      <c r="LEJ909" s="35"/>
      <c r="LEK909" s="34"/>
      <c r="LER909" s="35"/>
      <c r="LES909" s="34"/>
      <c r="LEZ909" s="35"/>
      <c r="LFA909" s="34"/>
      <c r="LFH909" s="35"/>
      <c r="LFI909" s="34"/>
      <c r="LFP909" s="35"/>
      <c r="LFQ909" s="34"/>
      <c r="LFX909" s="35"/>
      <c r="LFY909" s="34"/>
      <c r="LGF909" s="35"/>
      <c r="LGG909" s="34"/>
      <c r="LGN909" s="35"/>
      <c r="LGO909" s="34"/>
      <c r="LGV909" s="35"/>
      <c r="LGW909" s="34"/>
      <c r="LHD909" s="35"/>
      <c r="LHE909" s="34"/>
      <c r="LHL909" s="35"/>
      <c r="LHM909" s="34"/>
      <c r="LHT909" s="35"/>
      <c r="LHU909" s="34"/>
      <c r="LIB909" s="35"/>
      <c r="LIC909" s="34"/>
      <c r="LIJ909" s="35"/>
      <c r="LIK909" s="34"/>
      <c r="LIR909" s="35"/>
      <c r="LIS909" s="34"/>
      <c r="LIZ909" s="35"/>
      <c r="LJA909" s="34"/>
      <c r="LJH909" s="35"/>
      <c r="LJI909" s="34"/>
      <c r="LJP909" s="35"/>
      <c r="LJQ909" s="34"/>
      <c r="LJX909" s="35"/>
      <c r="LJY909" s="34"/>
      <c r="LKF909" s="35"/>
      <c r="LKG909" s="34"/>
      <c r="LKN909" s="35"/>
      <c r="LKO909" s="34"/>
      <c r="LKV909" s="35"/>
      <c r="LKW909" s="34"/>
      <c r="LLD909" s="35"/>
      <c r="LLE909" s="34"/>
      <c r="LLL909" s="35"/>
      <c r="LLM909" s="34"/>
      <c r="LLT909" s="35"/>
      <c r="LLU909" s="34"/>
      <c r="LMB909" s="35"/>
      <c r="LMC909" s="34"/>
      <c r="LMJ909" s="35"/>
      <c r="LMK909" s="34"/>
      <c r="LMR909" s="35"/>
      <c r="LMS909" s="34"/>
      <c r="LMZ909" s="35"/>
      <c r="LNA909" s="34"/>
      <c r="LNH909" s="35"/>
      <c r="LNI909" s="34"/>
      <c r="LNP909" s="35"/>
      <c r="LNQ909" s="34"/>
      <c r="LNX909" s="35"/>
      <c r="LNY909" s="34"/>
      <c r="LOF909" s="35"/>
      <c r="LOG909" s="34"/>
      <c r="LON909" s="35"/>
      <c r="LOO909" s="34"/>
      <c r="LOV909" s="35"/>
      <c r="LOW909" s="34"/>
      <c r="LPD909" s="35"/>
      <c r="LPE909" s="34"/>
      <c r="LPL909" s="35"/>
      <c r="LPM909" s="34"/>
      <c r="LPT909" s="35"/>
      <c r="LPU909" s="34"/>
      <c r="LQB909" s="35"/>
      <c r="LQC909" s="34"/>
      <c r="LQJ909" s="35"/>
      <c r="LQK909" s="34"/>
      <c r="LQR909" s="35"/>
      <c r="LQS909" s="34"/>
      <c r="LQZ909" s="35"/>
      <c r="LRA909" s="34"/>
      <c r="LRH909" s="35"/>
      <c r="LRI909" s="34"/>
      <c r="LRP909" s="35"/>
      <c r="LRQ909" s="34"/>
      <c r="LRX909" s="35"/>
      <c r="LRY909" s="34"/>
      <c r="LSF909" s="35"/>
      <c r="LSG909" s="34"/>
      <c r="LSN909" s="35"/>
      <c r="LSO909" s="34"/>
      <c r="LSV909" s="35"/>
      <c r="LSW909" s="34"/>
      <c r="LTD909" s="35"/>
      <c r="LTE909" s="34"/>
      <c r="LTL909" s="35"/>
      <c r="LTM909" s="34"/>
      <c r="LTT909" s="35"/>
      <c r="LTU909" s="34"/>
      <c r="LUB909" s="35"/>
      <c r="LUC909" s="34"/>
      <c r="LUJ909" s="35"/>
      <c r="LUK909" s="34"/>
      <c r="LUR909" s="35"/>
      <c r="LUS909" s="34"/>
      <c r="LUZ909" s="35"/>
      <c r="LVA909" s="34"/>
      <c r="LVH909" s="35"/>
      <c r="LVI909" s="34"/>
      <c r="LVP909" s="35"/>
      <c r="LVQ909" s="34"/>
      <c r="LVX909" s="35"/>
      <c r="LVY909" s="34"/>
      <c r="LWF909" s="35"/>
      <c r="LWG909" s="34"/>
      <c r="LWN909" s="35"/>
      <c r="LWO909" s="34"/>
      <c r="LWV909" s="35"/>
      <c r="LWW909" s="34"/>
      <c r="LXD909" s="35"/>
      <c r="LXE909" s="34"/>
      <c r="LXL909" s="35"/>
      <c r="LXM909" s="34"/>
      <c r="LXT909" s="35"/>
      <c r="LXU909" s="34"/>
      <c r="LYB909" s="35"/>
      <c r="LYC909" s="34"/>
      <c r="LYJ909" s="35"/>
      <c r="LYK909" s="34"/>
      <c r="LYR909" s="35"/>
      <c r="LYS909" s="34"/>
      <c r="LYZ909" s="35"/>
      <c r="LZA909" s="34"/>
      <c r="LZH909" s="35"/>
      <c r="LZI909" s="34"/>
      <c r="LZP909" s="35"/>
      <c r="LZQ909" s="34"/>
      <c r="LZX909" s="35"/>
      <c r="LZY909" s="34"/>
      <c r="MAF909" s="35"/>
      <c r="MAG909" s="34"/>
      <c r="MAN909" s="35"/>
      <c r="MAO909" s="34"/>
      <c r="MAV909" s="35"/>
      <c r="MAW909" s="34"/>
      <c r="MBD909" s="35"/>
      <c r="MBE909" s="34"/>
      <c r="MBL909" s="35"/>
      <c r="MBM909" s="34"/>
      <c r="MBT909" s="35"/>
      <c r="MBU909" s="34"/>
      <c r="MCB909" s="35"/>
      <c r="MCC909" s="34"/>
      <c r="MCJ909" s="35"/>
      <c r="MCK909" s="34"/>
      <c r="MCR909" s="35"/>
      <c r="MCS909" s="34"/>
      <c r="MCZ909" s="35"/>
      <c r="MDA909" s="34"/>
      <c r="MDH909" s="35"/>
      <c r="MDI909" s="34"/>
      <c r="MDP909" s="35"/>
      <c r="MDQ909" s="34"/>
      <c r="MDX909" s="35"/>
      <c r="MDY909" s="34"/>
      <c r="MEF909" s="35"/>
      <c r="MEG909" s="34"/>
      <c r="MEN909" s="35"/>
      <c r="MEO909" s="34"/>
      <c r="MEV909" s="35"/>
      <c r="MEW909" s="34"/>
      <c r="MFD909" s="35"/>
      <c r="MFE909" s="34"/>
      <c r="MFL909" s="35"/>
      <c r="MFM909" s="34"/>
      <c r="MFT909" s="35"/>
      <c r="MFU909" s="34"/>
      <c r="MGB909" s="35"/>
      <c r="MGC909" s="34"/>
      <c r="MGJ909" s="35"/>
      <c r="MGK909" s="34"/>
      <c r="MGR909" s="35"/>
      <c r="MGS909" s="34"/>
      <c r="MGZ909" s="35"/>
      <c r="MHA909" s="34"/>
      <c r="MHH909" s="35"/>
      <c r="MHI909" s="34"/>
      <c r="MHP909" s="35"/>
      <c r="MHQ909" s="34"/>
      <c r="MHX909" s="35"/>
      <c r="MHY909" s="34"/>
      <c r="MIF909" s="35"/>
      <c r="MIG909" s="34"/>
      <c r="MIN909" s="35"/>
      <c r="MIO909" s="34"/>
      <c r="MIV909" s="35"/>
      <c r="MIW909" s="34"/>
      <c r="MJD909" s="35"/>
      <c r="MJE909" s="34"/>
      <c r="MJL909" s="35"/>
      <c r="MJM909" s="34"/>
      <c r="MJT909" s="35"/>
      <c r="MJU909" s="34"/>
      <c r="MKB909" s="35"/>
      <c r="MKC909" s="34"/>
      <c r="MKJ909" s="35"/>
      <c r="MKK909" s="34"/>
      <c r="MKR909" s="35"/>
      <c r="MKS909" s="34"/>
      <c r="MKZ909" s="35"/>
      <c r="MLA909" s="34"/>
      <c r="MLH909" s="35"/>
      <c r="MLI909" s="34"/>
      <c r="MLP909" s="35"/>
      <c r="MLQ909" s="34"/>
      <c r="MLX909" s="35"/>
      <c r="MLY909" s="34"/>
      <c r="MMF909" s="35"/>
      <c r="MMG909" s="34"/>
      <c r="MMN909" s="35"/>
      <c r="MMO909" s="34"/>
      <c r="MMV909" s="35"/>
      <c r="MMW909" s="34"/>
      <c r="MND909" s="35"/>
      <c r="MNE909" s="34"/>
      <c r="MNL909" s="35"/>
      <c r="MNM909" s="34"/>
      <c r="MNT909" s="35"/>
      <c r="MNU909" s="34"/>
      <c r="MOB909" s="35"/>
      <c r="MOC909" s="34"/>
      <c r="MOJ909" s="35"/>
      <c r="MOK909" s="34"/>
      <c r="MOR909" s="35"/>
      <c r="MOS909" s="34"/>
      <c r="MOZ909" s="35"/>
      <c r="MPA909" s="34"/>
      <c r="MPH909" s="35"/>
      <c r="MPI909" s="34"/>
      <c r="MPP909" s="35"/>
      <c r="MPQ909" s="34"/>
      <c r="MPX909" s="35"/>
      <c r="MPY909" s="34"/>
      <c r="MQF909" s="35"/>
      <c r="MQG909" s="34"/>
      <c r="MQN909" s="35"/>
      <c r="MQO909" s="34"/>
      <c r="MQV909" s="35"/>
      <c r="MQW909" s="34"/>
      <c r="MRD909" s="35"/>
      <c r="MRE909" s="34"/>
      <c r="MRL909" s="35"/>
      <c r="MRM909" s="34"/>
      <c r="MRT909" s="35"/>
      <c r="MRU909" s="34"/>
      <c r="MSB909" s="35"/>
      <c r="MSC909" s="34"/>
      <c r="MSJ909" s="35"/>
      <c r="MSK909" s="34"/>
      <c r="MSR909" s="35"/>
      <c r="MSS909" s="34"/>
      <c r="MSZ909" s="35"/>
      <c r="MTA909" s="34"/>
      <c r="MTH909" s="35"/>
      <c r="MTI909" s="34"/>
      <c r="MTP909" s="35"/>
      <c r="MTQ909" s="34"/>
      <c r="MTX909" s="35"/>
      <c r="MTY909" s="34"/>
      <c r="MUF909" s="35"/>
      <c r="MUG909" s="34"/>
      <c r="MUN909" s="35"/>
      <c r="MUO909" s="34"/>
      <c r="MUV909" s="35"/>
      <c r="MUW909" s="34"/>
      <c r="MVD909" s="35"/>
      <c r="MVE909" s="34"/>
      <c r="MVL909" s="35"/>
      <c r="MVM909" s="34"/>
      <c r="MVT909" s="35"/>
      <c r="MVU909" s="34"/>
      <c r="MWB909" s="35"/>
      <c r="MWC909" s="34"/>
      <c r="MWJ909" s="35"/>
      <c r="MWK909" s="34"/>
      <c r="MWR909" s="35"/>
      <c r="MWS909" s="34"/>
      <c r="MWZ909" s="35"/>
      <c r="MXA909" s="34"/>
      <c r="MXH909" s="35"/>
      <c r="MXI909" s="34"/>
      <c r="MXP909" s="35"/>
      <c r="MXQ909" s="34"/>
      <c r="MXX909" s="35"/>
      <c r="MXY909" s="34"/>
      <c r="MYF909" s="35"/>
      <c r="MYG909" s="34"/>
      <c r="MYN909" s="35"/>
      <c r="MYO909" s="34"/>
      <c r="MYV909" s="35"/>
      <c r="MYW909" s="34"/>
      <c r="MZD909" s="35"/>
      <c r="MZE909" s="34"/>
      <c r="MZL909" s="35"/>
      <c r="MZM909" s="34"/>
      <c r="MZT909" s="35"/>
      <c r="MZU909" s="34"/>
      <c r="NAB909" s="35"/>
      <c r="NAC909" s="34"/>
      <c r="NAJ909" s="35"/>
      <c r="NAK909" s="34"/>
      <c r="NAR909" s="35"/>
      <c r="NAS909" s="34"/>
      <c r="NAZ909" s="35"/>
      <c r="NBA909" s="34"/>
      <c r="NBH909" s="35"/>
      <c r="NBI909" s="34"/>
      <c r="NBP909" s="35"/>
      <c r="NBQ909" s="34"/>
      <c r="NBX909" s="35"/>
      <c r="NBY909" s="34"/>
      <c r="NCF909" s="35"/>
      <c r="NCG909" s="34"/>
      <c r="NCN909" s="35"/>
      <c r="NCO909" s="34"/>
      <c r="NCV909" s="35"/>
      <c r="NCW909" s="34"/>
      <c r="NDD909" s="35"/>
      <c r="NDE909" s="34"/>
      <c r="NDL909" s="35"/>
      <c r="NDM909" s="34"/>
      <c r="NDT909" s="35"/>
      <c r="NDU909" s="34"/>
      <c r="NEB909" s="35"/>
      <c r="NEC909" s="34"/>
      <c r="NEJ909" s="35"/>
      <c r="NEK909" s="34"/>
      <c r="NER909" s="35"/>
      <c r="NES909" s="34"/>
      <c r="NEZ909" s="35"/>
      <c r="NFA909" s="34"/>
      <c r="NFH909" s="35"/>
      <c r="NFI909" s="34"/>
      <c r="NFP909" s="35"/>
      <c r="NFQ909" s="34"/>
      <c r="NFX909" s="35"/>
      <c r="NFY909" s="34"/>
      <c r="NGF909" s="35"/>
      <c r="NGG909" s="34"/>
      <c r="NGN909" s="35"/>
      <c r="NGO909" s="34"/>
      <c r="NGV909" s="35"/>
      <c r="NGW909" s="34"/>
      <c r="NHD909" s="35"/>
      <c r="NHE909" s="34"/>
      <c r="NHL909" s="35"/>
      <c r="NHM909" s="34"/>
      <c r="NHT909" s="35"/>
      <c r="NHU909" s="34"/>
      <c r="NIB909" s="35"/>
      <c r="NIC909" s="34"/>
      <c r="NIJ909" s="35"/>
      <c r="NIK909" s="34"/>
      <c r="NIR909" s="35"/>
      <c r="NIS909" s="34"/>
      <c r="NIZ909" s="35"/>
      <c r="NJA909" s="34"/>
      <c r="NJH909" s="35"/>
      <c r="NJI909" s="34"/>
      <c r="NJP909" s="35"/>
      <c r="NJQ909" s="34"/>
      <c r="NJX909" s="35"/>
      <c r="NJY909" s="34"/>
      <c r="NKF909" s="35"/>
      <c r="NKG909" s="34"/>
      <c r="NKN909" s="35"/>
      <c r="NKO909" s="34"/>
      <c r="NKV909" s="35"/>
      <c r="NKW909" s="34"/>
      <c r="NLD909" s="35"/>
      <c r="NLE909" s="34"/>
      <c r="NLL909" s="35"/>
      <c r="NLM909" s="34"/>
      <c r="NLT909" s="35"/>
      <c r="NLU909" s="34"/>
      <c r="NMB909" s="35"/>
      <c r="NMC909" s="34"/>
      <c r="NMJ909" s="35"/>
      <c r="NMK909" s="34"/>
      <c r="NMR909" s="35"/>
      <c r="NMS909" s="34"/>
      <c r="NMZ909" s="35"/>
      <c r="NNA909" s="34"/>
      <c r="NNH909" s="35"/>
      <c r="NNI909" s="34"/>
      <c r="NNP909" s="35"/>
      <c r="NNQ909" s="34"/>
      <c r="NNX909" s="35"/>
      <c r="NNY909" s="34"/>
      <c r="NOF909" s="35"/>
      <c r="NOG909" s="34"/>
      <c r="NON909" s="35"/>
      <c r="NOO909" s="34"/>
      <c r="NOV909" s="35"/>
      <c r="NOW909" s="34"/>
      <c r="NPD909" s="35"/>
      <c r="NPE909" s="34"/>
      <c r="NPL909" s="35"/>
      <c r="NPM909" s="34"/>
      <c r="NPT909" s="35"/>
      <c r="NPU909" s="34"/>
      <c r="NQB909" s="35"/>
      <c r="NQC909" s="34"/>
      <c r="NQJ909" s="35"/>
      <c r="NQK909" s="34"/>
      <c r="NQR909" s="35"/>
      <c r="NQS909" s="34"/>
      <c r="NQZ909" s="35"/>
      <c r="NRA909" s="34"/>
      <c r="NRH909" s="35"/>
      <c r="NRI909" s="34"/>
      <c r="NRP909" s="35"/>
      <c r="NRQ909" s="34"/>
      <c r="NRX909" s="35"/>
      <c r="NRY909" s="34"/>
      <c r="NSF909" s="35"/>
      <c r="NSG909" s="34"/>
      <c r="NSN909" s="35"/>
      <c r="NSO909" s="34"/>
      <c r="NSV909" s="35"/>
      <c r="NSW909" s="34"/>
      <c r="NTD909" s="35"/>
      <c r="NTE909" s="34"/>
      <c r="NTL909" s="35"/>
      <c r="NTM909" s="34"/>
      <c r="NTT909" s="35"/>
      <c r="NTU909" s="34"/>
      <c r="NUB909" s="35"/>
      <c r="NUC909" s="34"/>
      <c r="NUJ909" s="35"/>
      <c r="NUK909" s="34"/>
      <c r="NUR909" s="35"/>
      <c r="NUS909" s="34"/>
      <c r="NUZ909" s="35"/>
      <c r="NVA909" s="34"/>
      <c r="NVH909" s="35"/>
      <c r="NVI909" s="34"/>
      <c r="NVP909" s="35"/>
      <c r="NVQ909" s="34"/>
      <c r="NVX909" s="35"/>
      <c r="NVY909" s="34"/>
      <c r="NWF909" s="35"/>
      <c r="NWG909" s="34"/>
      <c r="NWN909" s="35"/>
      <c r="NWO909" s="34"/>
      <c r="NWV909" s="35"/>
      <c r="NWW909" s="34"/>
      <c r="NXD909" s="35"/>
      <c r="NXE909" s="34"/>
      <c r="NXL909" s="35"/>
      <c r="NXM909" s="34"/>
      <c r="NXT909" s="35"/>
      <c r="NXU909" s="34"/>
      <c r="NYB909" s="35"/>
      <c r="NYC909" s="34"/>
      <c r="NYJ909" s="35"/>
      <c r="NYK909" s="34"/>
      <c r="NYR909" s="35"/>
      <c r="NYS909" s="34"/>
      <c r="NYZ909" s="35"/>
      <c r="NZA909" s="34"/>
      <c r="NZH909" s="35"/>
      <c r="NZI909" s="34"/>
      <c r="NZP909" s="35"/>
      <c r="NZQ909" s="34"/>
      <c r="NZX909" s="35"/>
      <c r="NZY909" s="34"/>
      <c r="OAF909" s="35"/>
      <c r="OAG909" s="34"/>
      <c r="OAN909" s="35"/>
      <c r="OAO909" s="34"/>
      <c r="OAV909" s="35"/>
      <c r="OAW909" s="34"/>
      <c r="OBD909" s="35"/>
      <c r="OBE909" s="34"/>
      <c r="OBL909" s="35"/>
      <c r="OBM909" s="34"/>
      <c r="OBT909" s="35"/>
      <c r="OBU909" s="34"/>
      <c r="OCB909" s="35"/>
      <c r="OCC909" s="34"/>
      <c r="OCJ909" s="35"/>
      <c r="OCK909" s="34"/>
      <c r="OCR909" s="35"/>
      <c r="OCS909" s="34"/>
      <c r="OCZ909" s="35"/>
      <c r="ODA909" s="34"/>
      <c r="ODH909" s="35"/>
      <c r="ODI909" s="34"/>
      <c r="ODP909" s="35"/>
      <c r="ODQ909" s="34"/>
      <c r="ODX909" s="35"/>
      <c r="ODY909" s="34"/>
      <c r="OEF909" s="35"/>
      <c r="OEG909" s="34"/>
      <c r="OEN909" s="35"/>
      <c r="OEO909" s="34"/>
      <c r="OEV909" s="35"/>
      <c r="OEW909" s="34"/>
      <c r="OFD909" s="35"/>
      <c r="OFE909" s="34"/>
      <c r="OFL909" s="35"/>
      <c r="OFM909" s="34"/>
      <c r="OFT909" s="35"/>
      <c r="OFU909" s="34"/>
      <c r="OGB909" s="35"/>
      <c r="OGC909" s="34"/>
      <c r="OGJ909" s="35"/>
      <c r="OGK909" s="34"/>
      <c r="OGR909" s="35"/>
      <c r="OGS909" s="34"/>
      <c r="OGZ909" s="35"/>
      <c r="OHA909" s="34"/>
      <c r="OHH909" s="35"/>
      <c r="OHI909" s="34"/>
      <c r="OHP909" s="35"/>
      <c r="OHQ909" s="34"/>
      <c r="OHX909" s="35"/>
      <c r="OHY909" s="34"/>
      <c r="OIF909" s="35"/>
      <c r="OIG909" s="34"/>
      <c r="OIN909" s="35"/>
      <c r="OIO909" s="34"/>
      <c r="OIV909" s="35"/>
      <c r="OIW909" s="34"/>
      <c r="OJD909" s="35"/>
      <c r="OJE909" s="34"/>
      <c r="OJL909" s="35"/>
      <c r="OJM909" s="34"/>
      <c r="OJT909" s="35"/>
      <c r="OJU909" s="34"/>
      <c r="OKB909" s="35"/>
      <c r="OKC909" s="34"/>
      <c r="OKJ909" s="35"/>
      <c r="OKK909" s="34"/>
      <c r="OKR909" s="35"/>
      <c r="OKS909" s="34"/>
      <c r="OKZ909" s="35"/>
      <c r="OLA909" s="34"/>
      <c r="OLH909" s="35"/>
      <c r="OLI909" s="34"/>
      <c r="OLP909" s="35"/>
      <c r="OLQ909" s="34"/>
      <c r="OLX909" s="35"/>
      <c r="OLY909" s="34"/>
      <c r="OMF909" s="35"/>
      <c r="OMG909" s="34"/>
      <c r="OMN909" s="35"/>
      <c r="OMO909" s="34"/>
      <c r="OMV909" s="35"/>
      <c r="OMW909" s="34"/>
      <c r="OND909" s="35"/>
      <c r="ONE909" s="34"/>
      <c r="ONL909" s="35"/>
      <c r="ONM909" s="34"/>
      <c r="ONT909" s="35"/>
      <c r="ONU909" s="34"/>
      <c r="OOB909" s="35"/>
      <c r="OOC909" s="34"/>
      <c r="OOJ909" s="35"/>
      <c r="OOK909" s="34"/>
      <c r="OOR909" s="35"/>
      <c r="OOS909" s="34"/>
      <c r="OOZ909" s="35"/>
      <c r="OPA909" s="34"/>
      <c r="OPH909" s="35"/>
      <c r="OPI909" s="34"/>
      <c r="OPP909" s="35"/>
      <c r="OPQ909" s="34"/>
      <c r="OPX909" s="35"/>
      <c r="OPY909" s="34"/>
      <c r="OQF909" s="35"/>
      <c r="OQG909" s="34"/>
      <c r="OQN909" s="35"/>
      <c r="OQO909" s="34"/>
      <c r="OQV909" s="35"/>
      <c r="OQW909" s="34"/>
      <c r="ORD909" s="35"/>
      <c r="ORE909" s="34"/>
      <c r="ORL909" s="35"/>
      <c r="ORM909" s="34"/>
      <c r="ORT909" s="35"/>
      <c r="ORU909" s="34"/>
      <c r="OSB909" s="35"/>
      <c r="OSC909" s="34"/>
      <c r="OSJ909" s="35"/>
      <c r="OSK909" s="34"/>
      <c r="OSR909" s="35"/>
      <c r="OSS909" s="34"/>
      <c r="OSZ909" s="35"/>
      <c r="OTA909" s="34"/>
      <c r="OTH909" s="35"/>
      <c r="OTI909" s="34"/>
      <c r="OTP909" s="35"/>
      <c r="OTQ909" s="34"/>
      <c r="OTX909" s="35"/>
      <c r="OTY909" s="34"/>
      <c r="OUF909" s="35"/>
      <c r="OUG909" s="34"/>
      <c r="OUN909" s="35"/>
      <c r="OUO909" s="34"/>
      <c r="OUV909" s="35"/>
      <c r="OUW909" s="34"/>
      <c r="OVD909" s="35"/>
      <c r="OVE909" s="34"/>
      <c r="OVL909" s="35"/>
      <c r="OVM909" s="34"/>
      <c r="OVT909" s="35"/>
      <c r="OVU909" s="34"/>
      <c r="OWB909" s="35"/>
      <c r="OWC909" s="34"/>
      <c r="OWJ909" s="35"/>
      <c r="OWK909" s="34"/>
      <c r="OWR909" s="35"/>
      <c r="OWS909" s="34"/>
      <c r="OWZ909" s="35"/>
      <c r="OXA909" s="34"/>
      <c r="OXH909" s="35"/>
      <c r="OXI909" s="34"/>
      <c r="OXP909" s="35"/>
      <c r="OXQ909" s="34"/>
      <c r="OXX909" s="35"/>
      <c r="OXY909" s="34"/>
      <c r="OYF909" s="35"/>
      <c r="OYG909" s="34"/>
      <c r="OYN909" s="35"/>
      <c r="OYO909" s="34"/>
      <c r="OYV909" s="35"/>
      <c r="OYW909" s="34"/>
      <c r="OZD909" s="35"/>
      <c r="OZE909" s="34"/>
      <c r="OZL909" s="35"/>
      <c r="OZM909" s="34"/>
      <c r="OZT909" s="35"/>
      <c r="OZU909" s="34"/>
      <c r="PAB909" s="35"/>
      <c r="PAC909" s="34"/>
      <c r="PAJ909" s="35"/>
      <c r="PAK909" s="34"/>
      <c r="PAR909" s="35"/>
      <c r="PAS909" s="34"/>
      <c r="PAZ909" s="35"/>
      <c r="PBA909" s="34"/>
      <c r="PBH909" s="35"/>
      <c r="PBI909" s="34"/>
      <c r="PBP909" s="35"/>
      <c r="PBQ909" s="34"/>
      <c r="PBX909" s="35"/>
      <c r="PBY909" s="34"/>
      <c r="PCF909" s="35"/>
      <c r="PCG909" s="34"/>
      <c r="PCN909" s="35"/>
      <c r="PCO909" s="34"/>
      <c r="PCV909" s="35"/>
      <c r="PCW909" s="34"/>
      <c r="PDD909" s="35"/>
      <c r="PDE909" s="34"/>
      <c r="PDL909" s="35"/>
      <c r="PDM909" s="34"/>
      <c r="PDT909" s="35"/>
      <c r="PDU909" s="34"/>
      <c r="PEB909" s="35"/>
      <c r="PEC909" s="34"/>
      <c r="PEJ909" s="35"/>
      <c r="PEK909" s="34"/>
      <c r="PER909" s="35"/>
      <c r="PES909" s="34"/>
      <c r="PEZ909" s="35"/>
      <c r="PFA909" s="34"/>
      <c r="PFH909" s="35"/>
      <c r="PFI909" s="34"/>
      <c r="PFP909" s="35"/>
      <c r="PFQ909" s="34"/>
      <c r="PFX909" s="35"/>
      <c r="PFY909" s="34"/>
      <c r="PGF909" s="35"/>
      <c r="PGG909" s="34"/>
      <c r="PGN909" s="35"/>
      <c r="PGO909" s="34"/>
      <c r="PGV909" s="35"/>
      <c r="PGW909" s="34"/>
      <c r="PHD909" s="35"/>
      <c r="PHE909" s="34"/>
      <c r="PHL909" s="35"/>
      <c r="PHM909" s="34"/>
      <c r="PHT909" s="35"/>
      <c r="PHU909" s="34"/>
      <c r="PIB909" s="35"/>
      <c r="PIC909" s="34"/>
      <c r="PIJ909" s="35"/>
      <c r="PIK909" s="34"/>
      <c r="PIR909" s="35"/>
      <c r="PIS909" s="34"/>
      <c r="PIZ909" s="35"/>
      <c r="PJA909" s="34"/>
      <c r="PJH909" s="35"/>
      <c r="PJI909" s="34"/>
      <c r="PJP909" s="35"/>
      <c r="PJQ909" s="34"/>
      <c r="PJX909" s="35"/>
      <c r="PJY909" s="34"/>
      <c r="PKF909" s="35"/>
      <c r="PKG909" s="34"/>
      <c r="PKN909" s="35"/>
      <c r="PKO909" s="34"/>
      <c r="PKV909" s="35"/>
      <c r="PKW909" s="34"/>
      <c r="PLD909" s="35"/>
      <c r="PLE909" s="34"/>
      <c r="PLL909" s="35"/>
      <c r="PLM909" s="34"/>
      <c r="PLT909" s="35"/>
      <c r="PLU909" s="34"/>
      <c r="PMB909" s="35"/>
      <c r="PMC909" s="34"/>
      <c r="PMJ909" s="35"/>
      <c r="PMK909" s="34"/>
      <c r="PMR909" s="35"/>
      <c r="PMS909" s="34"/>
      <c r="PMZ909" s="35"/>
      <c r="PNA909" s="34"/>
      <c r="PNH909" s="35"/>
      <c r="PNI909" s="34"/>
      <c r="PNP909" s="35"/>
      <c r="PNQ909" s="34"/>
      <c r="PNX909" s="35"/>
      <c r="PNY909" s="34"/>
      <c r="POF909" s="35"/>
      <c r="POG909" s="34"/>
      <c r="PON909" s="35"/>
      <c r="POO909" s="34"/>
      <c r="POV909" s="35"/>
      <c r="POW909" s="34"/>
      <c r="PPD909" s="35"/>
      <c r="PPE909" s="34"/>
      <c r="PPL909" s="35"/>
      <c r="PPM909" s="34"/>
      <c r="PPT909" s="35"/>
      <c r="PPU909" s="34"/>
      <c r="PQB909" s="35"/>
      <c r="PQC909" s="34"/>
      <c r="PQJ909" s="35"/>
      <c r="PQK909" s="34"/>
      <c r="PQR909" s="35"/>
      <c r="PQS909" s="34"/>
      <c r="PQZ909" s="35"/>
      <c r="PRA909" s="34"/>
      <c r="PRH909" s="35"/>
      <c r="PRI909" s="34"/>
      <c r="PRP909" s="35"/>
      <c r="PRQ909" s="34"/>
      <c r="PRX909" s="35"/>
      <c r="PRY909" s="34"/>
      <c r="PSF909" s="35"/>
      <c r="PSG909" s="34"/>
      <c r="PSN909" s="35"/>
      <c r="PSO909" s="34"/>
      <c r="PSV909" s="35"/>
      <c r="PSW909" s="34"/>
      <c r="PTD909" s="35"/>
      <c r="PTE909" s="34"/>
      <c r="PTL909" s="35"/>
      <c r="PTM909" s="34"/>
      <c r="PTT909" s="35"/>
      <c r="PTU909" s="34"/>
      <c r="PUB909" s="35"/>
      <c r="PUC909" s="34"/>
      <c r="PUJ909" s="35"/>
      <c r="PUK909" s="34"/>
      <c r="PUR909" s="35"/>
      <c r="PUS909" s="34"/>
      <c r="PUZ909" s="35"/>
      <c r="PVA909" s="34"/>
      <c r="PVH909" s="35"/>
      <c r="PVI909" s="34"/>
      <c r="PVP909" s="35"/>
      <c r="PVQ909" s="34"/>
      <c r="PVX909" s="35"/>
      <c r="PVY909" s="34"/>
      <c r="PWF909" s="35"/>
      <c r="PWG909" s="34"/>
      <c r="PWN909" s="35"/>
      <c r="PWO909" s="34"/>
      <c r="PWV909" s="35"/>
      <c r="PWW909" s="34"/>
      <c r="PXD909" s="35"/>
      <c r="PXE909" s="34"/>
      <c r="PXL909" s="35"/>
      <c r="PXM909" s="34"/>
      <c r="PXT909" s="35"/>
      <c r="PXU909" s="34"/>
      <c r="PYB909" s="35"/>
      <c r="PYC909" s="34"/>
      <c r="PYJ909" s="35"/>
      <c r="PYK909" s="34"/>
      <c r="PYR909" s="35"/>
      <c r="PYS909" s="34"/>
      <c r="PYZ909" s="35"/>
      <c r="PZA909" s="34"/>
      <c r="PZH909" s="35"/>
      <c r="PZI909" s="34"/>
      <c r="PZP909" s="35"/>
      <c r="PZQ909" s="34"/>
      <c r="PZX909" s="35"/>
      <c r="PZY909" s="34"/>
      <c r="QAF909" s="35"/>
      <c r="QAG909" s="34"/>
      <c r="QAN909" s="35"/>
      <c r="QAO909" s="34"/>
      <c r="QAV909" s="35"/>
      <c r="QAW909" s="34"/>
      <c r="QBD909" s="35"/>
      <c r="QBE909" s="34"/>
      <c r="QBL909" s="35"/>
      <c r="QBM909" s="34"/>
      <c r="QBT909" s="35"/>
      <c r="QBU909" s="34"/>
      <c r="QCB909" s="35"/>
      <c r="QCC909" s="34"/>
      <c r="QCJ909" s="35"/>
      <c r="QCK909" s="34"/>
      <c r="QCR909" s="35"/>
      <c r="QCS909" s="34"/>
      <c r="QCZ909" s="35"/>
      <c r="QDA909" s="34"/>
      <c r="QDH909" s="35"/>
      <c r="QDI909" s="34"/>
      <c r="QDP909" s="35"/>
      <c r="QDQ909" s="34"/>
      <c r="QDX909" s="35"/>
      <c r="QDY909" s="34"/>
      <c r="QEF909" s="35"/>
      <c r="QEG909" s="34"/>
      <c r="QEN909" s="35"/>
      <c r="QEO909" s="34"/>
      <c r="QEV909" s="35"/>
      <c r="QEW909" s="34"/>
      <c r="QFD909" s="35"/>
      <c r="QFE909" s="34"/>
      <c r="QFL909" s="35"/>
      <c r="QFM909" s="34"/>
      <c r="QFT909" s="35"/>
      <c r="QFU909" s="34"/>
      <c r="QGB909" s="35"/>
      <c r="QGC909" s="34"/>
      <c r="QGJ909" s="35"/>
      <c r="QGK909" s="34"/>
      <c r="QGR909" s="35"/>
      <c r="QGS909" s="34"/>
      <c r="QGZ909" s="35"/>
      <c r="QHA909" s="34"/>
      <c r="QHH909" s="35"/>
      <c r="QHI909" s="34"/>
      <c r="QHP909" s="35"/>
      <c r="QHQ909" s="34"/>
      <c r="QHX909" s="35"/>
      <c r="QHY909" s="34"/>
      <c r="QIF909" s="35"/>
      <c r="QIG909" s="34"/>
      <c r="QIN909" s="35"/>
      <c r="QIO909" s="34"/>
      <c r="QIV909" s="35"/>
      <c r="QIW909" s="34"/>
      <c r="QJD909" s="35"/>
      <c r="QJE909" s="34"/>
      <c r="QJL909" s="35"/>
      <c r="QJM909" s="34"/>
      <c r="QJT909" s="35"/>
      <c r="QJU909" s="34"/>
      <c r="QKB909" s="35"/>
      <c r="QKC909" s="34"/>
      <c r="QKJ909" s="35"/>
      <c r="QKK909" s="34"/>
      <c r="QKR909" s="35"/>
      <c r="QKS909" s="34"/>
      <c r="QKZ909" s="35"/>
      <c r="QLA909" s="34"/>
      <c r="QLH909" s="35"/>
      <c r="QLI909" s="34"/>
      <c r="QLP909" s="35"/>
      <c r="QLQ909" s="34"/>
      <c r="QLX909" s="35"/>
      <c r="QLY909" s="34"/>
      <c r="QMF909" s="35"/>
      <c r="QMG909" s="34"/>
      <c r="QMN909" s="35"/>
      <c r="QMO909" s="34"/>
      <c r="QMV909" s="35"/>
      <c r="QMW909" s="34"/>
      <c r="QND909" s="35"/>
      <c r="QNE909" s="34"/>
      <c r="QNL909" s="35"/>
      <c r="QNM909" s="34"/>
      <c r="QNT909" s="35"/>
      <c r="QNU909" s="34"/>
      <c r="QOB909" s="35"/>
      <c r="QOC909" s="34"/>
      <c r="QOJ909" s="35"/>
      <c r="QOK909" s="34"/>
      <c r="QOR909" s="35"/>
      <c r="QOS909" s="34"/>
      <c r="QOZ909" s="35"/>
      <c r="QPA909" s="34"/>
      <c r="QPH909" s="35"/>
      <c r="QPI909" s="34"/>
      <c r="QPP909" s="35"/>
      <c r="QPQ909" s="34"/>
      <c r="QPX909" s="35"/>
      <c r="QPY909" s="34"/>
      <c r="QQF909" s="35"/>
      <c r="QQG909" s="34"/>
      <c r="QQN909" s="35"/>
      <c r="QQO909" s="34"/>
      <c r="QQV909" s="35"/>
      <c r="QQW909" s="34"/>
      <c r="QRD909" s="35"/>
      <c r="QRE909" s="34"/>
      <c r="QRL909" s="35"/>
      <c r="QRM909" s="34"/>
      <c r="QRT909" s="35"/>
      <c r="QRU909" s="34"/>
      <c r="QSB909" s="35"/>
      <c r="QSC909" s="34"/>
      <c r="QSJ909" s="35"/>
      <c r="QSK909" s="34"/>
      <c r="QSR909" s="35"/>
      <c r="QSS909" s="34"/>
      <c r="QSZ909" s="35"/>
      <c r="QTA909" s="34"/>
      <c r="QTH909" s="35"/>
      <c r="QTI909" s="34"/>
      <c r="QTP909" s="35"/>
      <c r="QTQ909" s="34"/>
      <c r="QTX909" s="35"/>
      <c r="QTY909" s="34"/>
      <c r="QUF909" s="35"/>
      <c r="QUG909" s="34"/>
      <c r="QUN909" s="35"/>
      <c r="QUO909" s="34"/>
      <c r="QUV909" s="35"/>
      <c r="QUW909" s="34"/>
      <c r="QVD909" s="35"/>
      <c r="QVE909" s="34"/>
      <c r="QVL909" s="35"/>
      <c r="QVM909" s="34"/>
      <c r="QVT909" s="35"/>
      <c r="QVU909" s="34"/>
      <c r="QWB909" s="35"/>
      <c r="QWC909" s="34"/>
      <c r="QWJ909" s="35"/>
      <c r="QWK909" s="34"/>
      <c r="QWR909" s="35"/>
      <c r="QWS909" s="34"/>
      <c r="QWZ909" s="35"/>
      <c r="QXA909" s="34"/>
      <c r="QXH909" s="35"/>
      <c r="QXI909" s="34"/>
      <c r="QXP909" s="35"/>
      <c r="QXQ909" s="34"/>
      <c r="QXX909" s="35"/>
      <c r="QXY909" s="34"/>
      <c r="QYF909" s="35"/>
      <c r="QYG909" s="34"/>
      <c r="QYN909" s="35"/>
      <c r="QYO909" s="34"/>
      <c r="QYV909" s="35"/>
      <c r="QYW909" s="34"/>
      <c r="QZD909" s="35"/>
      <c r="QZE909" s="34"/>
      <c r="QZL909" s="35"/>
      <c r="QZM909" s="34"/>
      <c r="QZT909" s="35"/>
      <c r="QZU909" s="34"/>
      <c r="RAB909" s="35"/>
      <c r="RAC909" s="34"/>
      <c r="RAJ909" s="35"/>
      <c r="RAK909" s="34"/>
      <c r="RAR909" s="35"/>
      <c r="RAS909" s="34"/>
      <c r="RAZ909" s="35"/>
      <c r="RBA909" s="34"/>
      <c r="RBH909" s="35"/>
      <c r="RBI909" s="34"/>
      <c r="RBP909" s="35"/>
      <c r="RBQ909" s="34"/>
      <c r="RBX909" s="35"/>
      <c r="RBY909" s="34"/>
      <c r="RCF909" s="35"/>
      <c r="RCG909" s="34"/>
      <c r="RCN909" s="35"/>
      <c r="RCO909" s="34"/>
      <c r="RCV909" s="35"/>
      <c r="RCW909" s="34"/>
      <c r="RDD909" s="35"/>
      <c r="RDE909" s="34"/>
      <c r="RDL909" s="35"/>
      <c r="RDM909" s="34"/>
      <c r="RDT909" s="35"/>
      <c r="RDU909" s="34"/>
      <c r="REB909" s="35"/>
      <c r="REC909" s="34"/>
      <c r="REJ909" s="35"/>
      <c r="REK909" s="34"/>
      <c r="RER909" s="35"/>
      <c r="RES909" s="34"/>
      <c r="REZ909" s="35"/>
      <c r="RFA909" s="34"/>
      <c r="RFH909" s="35"/>
      <c r="RFI909" s="34"/>
      <c r="RFP909" s="35"/>
      <c r="RFQ909" s="34"/>
      <c r="RFX909" s="35"/>
      <c r="RFY909" s="34"/>
      <c r="RGF909" s="35"/>
      <c r="RGG909" s="34"/>
      <c r="RGN909" s="35"/>
      <c r="RGO909" s="34"/>
      <c r="RGV909" s="35"/>
      <c r="RGW909" s="34"/>
      <c r="RHD909" s="35"/>
      <c r="RHE909" s="34"/>
      <c r="RHL909" s="35"/>
      <c r="RHM909" s="34"/>
      <c r="RHT909" s="35"/>
      <c r="RHU909" s="34"/>
      <c r="RIB909" s="35"/>
      <c r="RIC909" s="34"/>
      <c r="RIJ909" s="35"/>
      <c r="RIK909" s="34"/>
      <c r="RIR909" s="35"/>
      <c r="RIS909" s="34"/>
      <c r="RIZ909" s="35"/>
      <c r="RJA909" s="34"/>
      <c r="RJH909" s="35"/>
      <c r="RJI909" s="34"/>
      <c r="RJP909" s="35"/>
      <c r="RJQ909" s="34"/>
      <c r="RJX909" s="35"/>
      <c r="RJY909" s="34"/>
      <c r="RKF909" s="35"/>
      <c r="RKG909" s="34"/>
      <c r="RKN909" s="35"/>
      <c r="RKO909" s="34"/>
      <c r="RKV909" s="35"/>
      <c r="RKW909" s="34"/>
      <c r="RLD909" s="35"/>
      <c r="RLE909" s="34"/>
      <c r="RLL909" s="35"/>
      <c r="RLM909" s="34"/>
      <c r="RLT909" s="35"/>
      <c r="RLU909" s="34"/>
      <c r="RMB909" s="35"/>
      <c r="RMC909" s="34"/>
      <c r="RMJ909" s="35"/>
      <c r="RMK909" s="34"/>
      <c r="RMR909" s="35"/>
      <c r="RMS909" s="34"/>
      <c r="RMZ909" s="35"/>
      <c r="RNA909" s="34"/>
      <c r="RNH909" s="35"/>
      <c r="RNI909" s="34"/>
      <c r="RNP909" s="35"/>
      <c r="RNQ909" s="34"/>
      <c r="RNX909" s="35"/>
      <c r="RNY909" s="34"/>
      <c r="ROF909" s="35"/>
      <c r="ROG909" s="34"/>
      <c r="RON909" s="35"/>
      <c r="ROO909" s="34"/>
      <c r="ROV909" s="35"/>
      <c r="ROW909" s="34"/>
      <c r="RPD909" s="35"/>
      <c r="RPE909" s="34"/>
      <c r="RPL909" s="35"/>
      <c r="RPM909" s="34"/>
      <c r="RPT909" s="35"/>
      <c r="RPU909" s="34"/>
      <c r="RQB909" s="35"/>
      <c r="RQC909" s="34"/>
      <c r="RQJ909" s="35"/>
      <c r="RQK909" s="34"/>
      <c r="RQR909" s="35"/>
      <c r="RQS909" s="34"/>
      <c r="RQZ909" s="35"/>
      <c r="RRA909" s="34"/>
      <c r="RRH909" s="35"/>
      <c r="RRI909" s="34"/>
      <c r="RRP909" s="35"/>
      <c r="RRQ909" s="34"/>
      <c r="RRX909" s="35"/>
      <c r="RRY909" s="34"/>
      <c r="RSF909" s="35"/>
      <c r="RSG909" s="34"/>
      <c r="RSN909" s="35"/>
      <c r="RSO909" s="34"/>
      <c r="RSV909" s="35"/>
      <c r="RSW909" s="34"/>
      <c r="RTD909" s="35"/>
      <c r="RTE909" s="34"/>
      <c r="RTL909" s="35"/>
      <c r="RTM909" s="34"/>
      <c r="RTT909" s="35"/>
      <c r="RTU909" s="34"/>
      <c r="RUB909" s="35"/>
      <c r="RUC909" s="34"/>
      <c r="RUJ909" s="35"/>
      <c r="RUK909" s="34"/>
      <c r="RUR909" s="35"/>
      <c r="RUS909" s="34"/>
      <c r="RUZ909" s="35"/>
      <c r="RVA909" s="34"/>
      <c r="RVH909" s="35"/>
      <c r="RVI909" s="34"/>
      <c r="RVP909" s="35"/>
      <c r="RVQ909" s="34"/>
      <c r="RVX909" s="35"/>
      <c r="RVY909" s="34"/>
      <c r="RWF909" s="35"/>
      <c r="RWG909" s="34"/>
      <c r="RWN909" s="35"/>
      <c r="RWO909" s="34"/>
      <c r="RWV909" s="35"/>
      <c r="RWW909" s="34"/>
      <c r="RXD909" s="35"/>
      <c r="RXE909" s="34"/>
      <c r="RXL909" s="35"/>
      <c r="RXM909" s="34"/>
      <c r="RXT909" s="35"/>
      <c r="RXU909" s="34"/>
      <c r="RYB909" s="35"/>
      <c r="RYC909" s="34"/>
      <c r="RYJ909" s="35"/>
      <c r="RYK909" s="34"/>
      <c r="RYR909" s="35"/>
      <c r="RYS909" s="34"/>
      <c r="RYZ909" s="35"/>
      <c r="RZA909" s="34"/>
      <c r="RZH909" s="35"/>
      <c r="RZI909" s="34"/>
      <c r="RZP909" s="35"/>
      <c r="RZQ909" s="34"/>
      <c r="RZX909" s="35"/>
      <c r="RZY909" s="34"/>
      <c r="SAF909" s="35"/>
      <c r="SAG909" s="34"/>
      <c r="SAN909" s="35"/>
      <c r="SAO909" s="34"/>
      <c r="SAV909" s="35"/>
      <c r="SAW909" s="34"/>
      <c r="SBD909" s="35"/>
      <c r="SBE909" s="34"/>
      <c r="SBL909" s="35"/>
      <c r="SBM909" s="34"/>
      <c r="SBT909" s="35"/>
      <c r="SBU909" s="34"/>
      <c r="SCB909" s="35"/>
      <c r="SCC909" s="34"/>
      <c r="SCJ909" s="35"/>
      <c r="SCK909" s="34"/>
      <c r="SCR909" s="35"/>
      <c r="SCS909" s="34"/>
      <c r="SCZ909" s="35"/>
      <c r="SDA909" s="34"/>
      <c r="SDH909" s="35"/>
      <c r="SDI909" s="34"/>
      <c r="SDP909" s="35"/>
      <c r="SDQ909" s="34"/>
      <c r="SDX909" s="35"/>
      <c r="SDY909" s="34"/>
      <c r="SEF909" s="35"/>
      <c r="SEG909" s="34"/>
      <c r="SEN909" s="35"/>
      <c r="SEO909" s="34"/>
      <c r="SEV909" s="35"/>
      <c r="SEW909" s="34"/>
      <c r="SFD909" s="35"/>
      <c r="SFE909" s="34"/>
      <c r="SFL909" s="35"/>
      <c r="SFM909" s="34"/>
      <c r="SFT909" s="35"/>
      <c r="SFU909" s="34"/>
      <c r="SGB909" s="35"/>
      <c r="SGC909" s="34"/>
      <c r="SGJ909" s="35"/>
      <c r="SGK909" s="34"/>
      <c r="SGR909" s="35"/>
      <c r="SGS909" s="34"/>
      <c r="SGZ909" s="35"/>
      <c r="SHA909" s="34"/>
      <c r="SHH909" s="35"/>
      <c r="SHI909" s="34"/>
      <c r="SHP909" s="35"/>
      <c r="SHQ909" s="34"/>
      <c r="SHX909" s="35"/>
      <c r="SHY909" s="34"/>
      <c r="SIF909" s="35"/>
      <c r="SIG909" s="34"/>
      <c r="SIN909" s="35"/>
      <c r="SIO909" s="34"/>
      <c r="SIV909" s="35"/>
      <c r="SIW909" s="34"/>
      <c r="SJD909" s="35"/>
      <c r="SJE909" s="34"/>
      <c r="SJL909" s="35"/>
      <c r="SJM909" s="34"/>
      <c r="SJT909" s="35"/>
      <c r="SJU909" s="34"/>
      <c r="SKB909" s="35"/>
      <c r="SKC909" s="34"/>
      <c r="SKJ909" s="35"/>
      <c r="SKK909" s="34"/>
      <c r="SKR909" s="35"/>
      <c r="SKS909" s="34"/>
      <c r="SKZ909" s="35"/>
      <c r="SLA909" s="34"/>
      <c r="SLH909" s="35"/>
      <c r="SLI909" s="34"/>
      <c r="SLP909" s="35"/>
      <c r="SLQ909" s="34"/>
      <c r="SLX909" s="35"/>
      <c r="SLY909" s="34"/>
      <c r="SMF909" s="35"/>
      <c r="SMG909" s="34"/>
      <c r="SMN909" s="35"/>
      <c r="SMO909" s="34"/>
      <c r="SMV909" s="35"/>
      <c r="SMW909" s="34"/>
      <c r="SND909" s="35"/>
      <c r="SNE909" s="34"/>
      <c r="SNL909" s="35"/>
      <c r="SNM909" s="34"/>
      <c r="SNT909" s="35"/>
      <c r="SNU909" s="34"/>
      <c r="SOB909" s="35"/>
      <c r="SOC909" s="34"/>
      <c r="SOJ909" s="35"/>
      <c r="SOK909" s="34"/>
      <c r="SOR909" s="35"/>
      <c r="SOS909" s="34"/>
      <c r="SOZ909" s="35"/>
      <c r="SPA909" s="34"/>
      <c r="SPH909" s="35"/>
      <c r="SPI909" s="34"/>
      <c r="SPP909" s="35"/>
      <c r="SPQ909" s="34"/>
      <c r="SPX909" s="35"/>
      <c r="SPY909" s="34"/>
      <c r="SQF909" s="35"/>
      <c r="SQG909" s="34"/>
      <c r="SQN909" s="35"/>
      <c r="SQO909" s="34"/>
      <c r="SQV909" s="35"/>
      <c r="SQW909" s="34"/>
      <c r="SRD909" s="35"/>
      <c r="SRE909" s="34"/>
      <c r="SRL909" s="35"/>
      <c r="SRM909" s="34"/>
      <c r="SRT909" s="35"/>
      <c r="SRU909" s="34"/>
      <c r="SSB909" s="35"/>
      <c r="SSC909" s="34"/>
      <c r="SSJ909" s="35"/>
      <c r="SSK909" s="34"/>
      <c r="SSR909" s="35"/>
      <c r="SSS909" s="34"/>
      <c r="SSZ909" s="35"/>
      <c r="STA909" s="34"/>
      <c r="STH909" s="35"/>
      <c r="STI909" s="34"/>
      <c r="STP909" s="35"/>
      <c r="STQ909" s="34"/>
      <c r="STX909" s="35"/>
      <c r="STY909" s="34"/>
      <c r="SUF909" s="35"/>
      <c r="SUG909" s="34"/>
      <c r="SUN909" s="35"/>
      <c r="SUO909" s="34"/>
      <c r="SUV909" s="35"/>
      <c r="SUW909" s="34"/>
      <c r="SVD909" s="35"/>
      <c r="SVE909" s="34"/>
      <c r="SVL909" s="35"/>
      <c r="SVM909" s="34"/>
      <c r="SVT909" s="35"/>
      <c r="SVU909" s="34"/>
      <c r="SWB909" s="35"/>
      <c r="SWC909" s="34"/>
      <c r="SWJ909" s="35"/>
      <c r="SWK909" s="34"/>
      <c r="SWR909" s="35"/>
      <c r="SWS909" s="34"/>
      <c r="SWZ909" s="35"/>
      <c r="SXA909" s="34"/>
      <c r="SXH909" s="35"/>
      <c r="SXI909" s="34"/>
      <c r="SXP909" s="35"/>
      <c r="SXQ909" s="34"/>
      <c r="SXX909" s="35"/>
      <c r="SXY909" s="34"/>
      <c r="SYF909" s="35"/>
      <c r="SYG909" s="34"/>
      <c r="SYN909" s="35"/>
      <c r="SYO909" s="34"/>
      <c r="SYV909" s="35"/>
      <c r="SYW909" s="34"/>
      <c r="SZD909" s="35"/>
      <c r="SZE909" s="34"/>
      <c r="SZL909" s="35"/>
      <c r="SZM909" s="34"/>
      <c r="SZT909" s="35"/>
      <c r="SZU909" s="34"/>
      <c r="TAB909" s="35"/>
      <c r="TAC909" s="34"/>
      <c r="TAJ909" s="35"/>
      <c r="TAK909" s="34"/>
      <c r="TAR909" s="35"/>
      <c r="TAS909" s="34"/>
      <c r="TAZ909" s="35"/>
      <c r="TBA909" s="34"/>
      <c r="TBH909" s="35"/>
      <c r="TBI909" s="34"/>
      <c r="TBP909" s="35"/>
      <c r="TBQ909" s="34"/>
      <c r="TBX909" s="35"/>
      <c r="TBY909" s="34"/>
      <c r="TCF909" s="35"/>
      <c r="TCG909" s="34"/>
      <c r="TCN909" s="35"/>
      <c r="TCO909" s="34"/>
      <c r="TCV909" s="35"/>
      <c r="TCW909" s="34"/>
      <c r="TDD909" s="35"/>
      <c r="TDE909" s="34"/>
      <c r="TDL909" s="35"/>
      <c r="TDM909" s="34"/>
      <c r="TDT909" s="35"/>
      <c r="TDU909" s="34"/>
      <c r="TEB909" s="35"/>
      <c r="TEC909" s="34"/>
      <c r="TEJ909" s="35"/>
      <c r="TEK909" s="34"/>
      <c r="TER909" s="35"/>
      <c r="TES909" s="34"/>
      <c r="TEZ909" s="35"/>
      <c r="TFA909" s="34"/>
      <c r="TFH909" s="35"/>
      <c r="TFI909" s="34"/>
      <c r="TFP909" s="35"/>
      <c r="TFQ909" s="34"/>
      <c r="TFX909" s="35"/>
      <c r="TFY909" s="34"/>
      <c r="TGF909" s="35"/>
      <c r="TGG909" s="34"/>
      <c r="TGN909" s="35"/>
      <c r="TGO909" s="34"/>
      <c r="TGV909" s="35"/>
      <c r="TGW909" s="34"/>
      <c r="THD909" s="35"/>
      <c r="THE909" s="34"/>
      <c r="THL909" s="35"/>
      <c r="THM909" s="34"/>
      <c r="THT909" s="35"/>
      <c r="THU909" s="34"/>
      <c r="TIB909" s="35"/>
      <c r="TIC909" s="34"/>
      <c r="TIJ909" s="35"/>
      <c r="TIK909" s="34"/>
      <c r="TIR909" s="35"/>
      <c r="TIS909" s="34"/>
      <c r="TIZ909" s="35"/>
      <c r="TJA909" s="34"/>
      <c r="TJH909" s="35"/>
      <c r="TJI909" s="34"/>
      <c r="TJP909" s="35"/>
      <c r="TJQ909" s="34"/>
      <c r="TJX909" s="35"/>
      <c r="TJY909" s="34"/>
      <c r="TKF909" s="35"/>
      <c r="TKG909" s="34"/>
      <c r="TKN909" s="35"/>
      <c r="TKO909" s="34"/>
      <c r="TKV909" s="35"/>
      <c r="TKW909" s="34"/>
      <c r="TLD909" s="35"/>
      <c r="TLE909" s="34"/>
      <c r="TLL909" s="35"/>
      <c r="TLM909" s="34"/>
      <c r="TLT909" s="35"/>
      <c r="TLU909" s="34"/>
      <c r="TMB909" s="35"/>
      <c r="TMC909" s="34"/>
      <c r="TMJ909" s="35"/>
      <c r="TMK909" s="34"/>
      <c r="TMR909" s="35"/>
      <c r="TMS909" s="34"/>
      <c r="TMZ909" s="35"/>
      <c r="TNA909" s="34"/>
      <c r="TNH909" s="35"/>
      <c r="TNI909" s="34"/>
      <c r="TNP909" s="35"/>
      <c r="TNQ909" s="34"/>
      <c r="TNX909" s="35"/>
      <c r="TNY909" s="34"/>
      <c r="TOF909" s="35"/>
      <c r="TOG909" s="34"/>
      <c r="TON909" s="35"/>
      <c r="TOO909" s="34"/>
      <c r="TOV909" s="35"/>
      <c r="TOW909" s="34"/>
      <c r="TPD909" s="35"/>
      <c r="TPE909" s="34"/>
      <c r="TPL909" s="35"/>
      <c r="TPM909" s="34"/>
      <c r="TPT909" s="35"/>
      <c r="TPU909" s="34"/>
      <c r="TQB909" s="35"/>
      <c r="TQC909" s="34"/>
      <c r="TQJ909" s="35"/>
      <c r="TQK909" s="34"/>
      <c r="TQR909" s="35"/>
      <c r="TQS909" s="34"/>
      <c r="TQZ909" s="35"/>
      <c r="TRA909" s="34"/>
      <c r="TRH909" s="35"/>
      <c r="TRI909" s="34"/>
      <c r="TRP909" s="35"/>
      <c r="TRQ909" s="34"/>
      <c r="TRX909" s="35"/>
      <c r="TRY909" s="34"/>
      <c r="TSF909" s="35"/>
      <c r="TSG909" s="34"/>
      <c r="TSN909" s="35"/>
      <c r="TSO909" s="34"/>
      <c r="TSV909" s="35"/>
      <c r="TSW909" s="34"/>
      <c r="TTD909" s="35"/>
      <c r="TTE909" s="34"/>
      <c r="TTL909" s="35"/>
      <c r="TTM909" s="34"/>
      <c r="TTT909" s="35"/>
      <c r="TTU909" s="34"/>
      <c r="TUB909" s="35"/>
      <c r="TUC909" s="34"/>
      <c r="TUJ909" s="35"/>
      <c r="TUK909" s="34"/>
      <c r="TUR909" s="35"/>
      <c r="TUS909" s="34"/>
      <c r="TUZ909" s="35"/>
      <c r="TVA909" s="34"/>
      <c r="TVH909" s="35"/>
      <c r="TVI909" s="34"/>
      <c r="TVP909" s="35"/>
      <c r="TVQ909" s="34"/>
      <c r="TVX909" s="35"/>
      <c r="TVY909" s="34"/>
      <c r="TWF909" s="35"/>
      <c r="TWG909" s="34"/>
      <c r="TWN909" s="35"/>
      <c r="TWO909" s="34"/>
      <c r="TWV909" s="35"/>
      <c r="TWW909" s="34"/>
      <c r="TXD909" s="35"/>
      <c r="TXE909" s="34"/>
      <c r="TXL909" s="35"/>
      <c r="TXM909" s="34"/>
      <c r="TXT909" s="35"/>
      <c r="TXU909" s="34"/>
      <c r="TYB909" s="35"/>
      <c r="TYC909" s="34"/>
      <c r="TYJ909" s="35"/>
      <c r="TYK909" s="34"/>
      <c r="TYR909" s="35"/>
      <c r="TYS909" s="34"/>
      <c r="TYZ909" s="35"/>
      <c r="TZA909" s="34"/>
      <c r="TZH909" s="35"/>
      <c r="TZI909" s="34"/>
      <c r="TZP909" s="35"/>
      <c r="TZQ909" s="34"/>
      <c r="TZX909" s="35"/>
      <c r="TZY909" s="34"/>
      <c r="UAF909" s="35"/>
      <c r="UAG909" s="34"/>
      <c r="UAN909" s="35"/>
      <c r="UAO909" s="34"/>
      <c r="UAV909" s="35"/>
      <c r="UAW909" s="34"/>
      <c r="UBD909" s="35"/>
      <c r="UBE909" s="34"/>
      <c r="UBL909" s="35"/>
      <c r="UBM909" s="34"/>
      <c r="UBT909" s="35"/>
      <c r="UBU909" s="34"/>
      <c r="UCB909" s="35"/>
      <c r="UCC909" s="34"/>
      <c r="UCJ909" s="35"/>
      <c r="UCK909" s="34"/>
      <c r="UCR909" s="35"/>
      <c r="UCS909" s="34"/>
      <c r="UCZ909" s="35"/>
      <c r="UDA909" s="34"/>
      <c r="UDH909" s="35"/>
      <c r="UDI909" s="34"/>
      <c r="UDP909" s="35"/>
      <c r="UDQ909" s="34"/>
      <c r="UDX909" s="35"/>
      <c r="UDY909" s="34"/>
      <c r="UEF909" s="35"/>
      <c r="UEG909" s="34"/>
      <c r="UEN909" s="35"/>
      <c r="UEO909" s="34"/>
      <c r="UEV909" s="35"/>
      <c r="UEW909" s="34"/>
      <c r="UFD909" s="35"/>
      <c r="UFE909" s="34"/>
      <c r="UFL909" s="35"/>
      <c r="UFM909" s="34"/>
      <c r="UFT909" s="35"/>
      <c r="UFU909" s="34"/>
      <c r="UGB909" s="35"/>
      <c r="UGC909" s="34"/>
      <c r="UGJ909" s="35"/>
      <c r="UGK909" s="34"/>
      <c r="UGR909" s="35"/>
      <c r="UGS909" s="34"/>
      <c r="UGZ909" s="35"/>
      <c r="UHA909" s="34"/>
      <c r="UHH909" s="35"/>
      <c r="UHI909" s="34"/>
      <c r="UHP909" s="35"/>
      <c r="UHQ909" s="34"/>
      <c r="UHX909" s="35"/>
      <c r="UHY909" s="34"/>
      <c r="UIF909" s="35"/>
      <c r="UIG909" s="34"/>
      <c r="UIN909" s="35"/>
      <c r="UIO909" s="34"/>
      <c r="UIV909" s="35"/>
      <c r="UIW909" s="34"/>
      <c r="UJD909" s="35"/>
      <c r="UJE909" s="34"/>
      <c r="UJL909" s="35"/>
      <c r="UJM909" s="34"/>
      <c r="UJT909" s="35"/>
      <c r="UJU909" s="34"/>
      <c r="UKB909" s="35"/>
      <c r="UKC909" s="34"/>
      <c r="UKJ909" s="35"/>
      <c r="UKK909" s="34"/>
      <c r="UKR909" s="35"/>
      <c r="UKS909" s="34"/>
      <c r="UKZ909" s="35"/>
      <c r="ULA909" s="34"/>
      <c r="ULH909" s="35"/>
      <c r="ULI909" s="34"/>
      <c r="ULP909" s="35"/>
      <c r="ULQ909" s="34"/>
      <c r="ULX909" s="35"/>
      <c r="ULY909" s="34"/>
      <c r="UMF909" s="35"/>
      <c r="UMG909" s="34"/>
      <c r="UMN909" s="35"/>
      <c r="UMO909" s="34"/>
      <c r="UMV909" s="35"/>
      <c r="UMW909" s="34"/>
      <c r="UND909" s="35"/>
      <c r="UNE909" s="34"/>
      <c r="UNL909" s="35"/>
      <c r="UNM909" s="34"/>
      <c r="UNT909" s="35"/>
      <c r="UNU909" s="34"/>
      <c r="UOB909" s="35"/>
      <c r="UOC909" s="34"/>
      <c r="UOJ909" s="35"/>
      <c r="UOK909" s="34"/>
      <c r="UOR909" s="35"/>
      <c r="UOS909" s="34"/>
      <c r="UOZ909" s="35"/>
      <c r="UPA909" s="34"/>
      <c r="UPH909" s="35"/>
      <c r="UPI909" s="34"/>
      <c r="UPP909" s="35"/>
      <c r="UPQ909" s="34"/>
      <c r="UPX909" s="35"/>
      <c r="UPY909" s="34"/>
      <c r="UQF909" s="35"/>
      <c r="UQG909" s="34"/>
      <c r="UQN909" s="35"/>
      <c r="UQO909" s="34"/>
      <c r="UQV909" s="35"/>
      <c r="UQW909" s="34"/>
      <c r="URD909" s="35"/>
      <c r="URE909" s="34"/>
      <c r="URL909" s="35"/>
      <c r="URM909" s="34"/>
      <c r="URT909" s="35"/>
      <c r="URU909" s="34"/>
      <c r="USB909" s="35"/>
      <c r="USC909" s="34"/>
      <c r="USJ909" s="35"/>
      <c r="USK909" s="34"/>
      <c r="USR909" s="35"/>
      <c r="USS909" s="34"/>
      <c r="USZ909" s="35"/>
      <c r="UTA909" s="34"/>
      <c r="UTH909" s="35"/>
      <c r="UTI909" s="34"/>
      <c r="UTP909" s="35"/>
      <c r="UTQ909" s="34"/>
      <c r="UTX909" s="35"/>
      <c r="UTY909" s="34"/>
      <c r="UUF909" s="35"/>
      <c r="UUG909" s="34"/>
      <c r="UUN909" s="35"/>
      <c r="UUO909" s="34"/>
      <c r="UUV909" s="35"/>
      <c r="UUW909" s="34"/>
      <c r="UVD909" s="35"/>
      <c r="UVE909" s="34"/>
      <c r="UVL909" s="35"/>
      <c r="UVM909" s="34"/>
      <c r="UVT909" s="35"/>
      <c r="UVU909" s="34"/>
      <c r="UWB909" s="35"/>
      <c r="UWC909" s="34"/>
      <c r="UWJ909" s="35"/>
      <c r="UWK909" s="34"/>
      <c r="UWR909" s="35"/>
      <c r="UWS909" s="34"/>
      <c r="UWZ909" s="35"/>
      <c r="UXA909" s="34"/>
      <c r="UXH909" s="35"/>
      <c r="UXI909" s="34"/>
      <c r="UXP909" s="35"/>
      <c r="UXQ909" s="34"/>
      <c r="UXX909" s="35"/>
      <c r="UXY909" s="34"/>
      <c r="UYF909" s="35"/>
      <c r="UYG909" s="34"/>
      <c r="UYN909" s="35"/>
      <c r="UYO909" s="34"/>
      <c r="UYV909" s="35"/>
      <c r="UYW909" s="34"/>
      <c r="UZD909" s="35"/>
      <c r="UZE909" s="34"/>
      <c r="UZL909" s="35"/>
      <c r="UZM909" s="34"/>
      <c r="UZT909" s="35"/>
      <c r="UZU909" s="34"/>
      <c r="VAB909" s="35"/>
      <c r="VAC909" s="34"/>
      <c r="VAJ909" s="35"/>
      <c r="VAK909" s="34"/>
      <c r="VAR909" s="35"/>
      <c r="VAS909" s="34"/>
      <c r="VAZ909" s="35"/>
      <c r="VBA909" s="34"/>
      <c r="VBH909" s="35"/>
      <c r="VBI909" s="34"/>
      <c r="VBP909" s="35"/>
      <c r="VBQ909" s="34"/>
      <c r="VBX909" s="35"/>
      <c r="VBY909" s="34"/>
      <c r="VCF909" s="35"/>
      <c r="VCG909" s="34"/>
      <c r="VCN909" s="35"/>
      <c r="VCO909" s="34"/>
      <c r="VCV909" s="35"/>
      <c r="VCW909" s="34"/>
      <c r="VDD909" s="35"/>
      <c r="VDE909" s="34"/>
      <c r="VDL909" s="35"/>
      <c r="VDM909" s="34"/>
      <c r="VDT909" s="35"/>
      <c r="VDU909" s="34"/>
      <c r="VEB909" s="35"/>
      <c r="VEC909" s="34"/>
      <c r="VEJ909" s="35"/>
      <c r="VEK909" s="34"/>
      <c r="VER909" s="35"/>
      <c r="VES909" s="34"/>
      <c r="VEZ909" s="35"/>
      <c r="VFA909" s="34"/>
      <c r="VFH909" s="35"/>
      <c r="VFI909" s="34"/>
      <c r="VFP909" s="35"/>
      <c r="VFQ909" s="34"/>
      <c r="VFX909" s="35"/>
      <c r="VFY909" s="34"/>
      <c r="VGF909" s="35"/>
      <c r="VGG909" s="34"/>
      <c r="VGN909" s="35"/>
      <c r="VGO909" s="34"/>
      <c r="VGV909" s="35"/>
      <c r="VGW909" s="34"/>
      <c r="VHD909" s="35"/>
      <c r="VHE909" s="34"/>
      <c r="VHL909" s="35"/>
      <c r="VHM909" s="34"/>
      <c r="VHT909" s="35"/>
      <c r="VHU909" s="34"/>
      <c r="VIB909" s="35"/>
      <c r="VIC909" s="34"/>
      <c r="VIJ909" s="35"/>
      <c r="VIK909" s="34"/>
      <c r="VIR909" s="35"/>
      <c r="VIS909" s="34"/>
      <c r="VIZ909" s="35"/>
      <c r="VJA909" s="34"/>
      <c r="VJH909" s="35"/>
      <c r="VJI909" s="34"/>
      <c r="VJP909" s="35"/>
      <c r="VJQ909" s="34"/>
      <c r="VJX909" s="35"/>
      <c r="VJY909" s="34"/>
      <c r="VKF909" s="35"/>
      <c r="VKG909" s="34"/>
      <c r="VKN909" s="35"/>
      <c r="VKO909" s="34"/>
      <c r="VKV909" s="35"/>
      <c r="VKW909" s="34"/>
      <c r="VLD909" s="35"/>
      <c r="VLE909" s="34"/>
      <c r="VLL909" s="35"/>
      <c r="VLM909" s="34"/>
      <c r="VLT909" s="35"/>
      <c r="VLU909" s="34"/>
      <c r="VMB909" s="35"/>
      <c r="VMC909" s="34"/>
      <c r="VMJ909" s="35"/>
      <c r="VMK909" s="34"/>
      <c r="VMR909" s="35"/>
      <c r="VMS909" s="34"/>
      <c r="VMZ909" s="35"/>
      <c r="VNA909" s="34"/>
      <c r="VNH909" s="35"/>
      <c r="VNI909" s="34"/>
      <c r="VNP909" s="35"/>
      <c r="VNQ909" s="34"/>
      <c r="VNX909" s="35"/>
      <c r="VNY909" s="34"/>
      <c r="VOF909" s="35"/>
      <c r="VOG909" s="34"/>
      <c r="VON909" s="35"/>
      <c r="VOO909" s="34"/>
      <c r="VOV909" s="35"/>
      <c r="VOW909" s="34"/>
      <c r="VPD909" s="35"/>
      <c r="VPE909" s="34"/>
      <c r="VPL909" s="35"/>
      <c r="VPM909" s="34"/>
      <c r="VPT909" s="35"/>
      <c r="VPU909" s="34"/>
      <c r="VQB909" s="35"/>
      <c r="VQC909" s="34"/>
      <c r="VQJ909" s="35"/>
      <c r="VQK909" s="34"/>
      <c r="VQR909" s="35"/>
      <c r="VQS909" s="34"/>
      <c r="VQZ909" s="35"/>
      <c r="VRA909" s="34"/>
      <c r="VRH909" s="35"/>
      <c r="VRI909" s="34"/>
      <c r="VRP909" s="35"/>
      <c r="VRQ909" s="34"/>
      <c r="VRX909" s="35"/>
      <c r="VRY909" s="34"/>
      <c r="VSF909" s="35"/>
      <c r="VSG909" s="34"/>
      <c r="VSN909" s="35"/>
      <c r="VSO909" s="34"/>
      <c r="VSV909" s="35"/>
      <c r="VSW909" s="34"/>
      <c r="VTD909" s="35"/>
      <c r="VTE909" s="34"/>
      <c r="VTL909" s="35"/>
      <c r="VTM909" s="34"/>
      <c r="VTT909" s="35"/>
      <c r="VTU909" s="34"/>
      <c r="VUB909" s="35"/>
      <c r="VUC909" s="34"/>
      <c r="VUJ909" s="35"/>
      <c r="VUK909" s="34"/>
      <c r="VUR909" s="35"/>
      <c r="VUS909" s="34"/>
      <c r="VUZ909" s="35"/>
      <c r="VVA909" s="34"/>
      <c r="VVH909" s="35"/>
      <c r="VVI909" s="34"/>
      <c r="VVP909" s="35"/>
      <c r="VVQ909" s="34"/>
      <c r="VVX909" s="35"/>
      <c r="VVY909" s="34"/>
      <c r="VWF909" s="35"/>
      <c r="VWG909" s="34"/>
      <c r="VWN909" s="35"/>
      <c r="VWO909" s="34"/>
      <c r="VWV909" s="35"/>
      <c r="VWW909" s="34"/>
      <c r="VXD909" s="35"/>
      <c r="VXE909" s="34"/>
      <c r="VXL909" s="35"/>
      <c r="VXM909" s="34"/>
      <c r="VXT909" s="35"/>
      <c r="VXU909" s="34"/>
      <c r="VYB909" s="35"/>
      <c r="VYC909" s="34"/>
      <c r="VYJ909" s="35"/>
      <c r="VYK909" s="34"/>
      <c r="VYR909" s="35"/>
      <c r="VYS909" s="34"/>
      <c r="VYZ909" s="35"/>
      <c r="VZA909" s="34"/>
      <c r="VZH909" s="35"/>
      <c r="VZI909" s="34"/>
      <c r="VZP909" s="35"/>
      <c r="VZQ909" s="34"/>
      <c r="VZX909" s="35"/>
      <c r="VZY909" s="34"/>
      <c r="WAF909" s="35"/>
      <c r="WAG909" s="34"/>
      <c r="WAN909" s="35"/>
      <c r="WAO909" s="34"/>
      <c r="WAV909" s="35"/>
      <c r="WAW909" s="34"/>
      <c r="WBD909" s="35"/>
      <c r="WBE909" s="34"/>
      <c r="WBL909" s="35"/>
      <c r="WBM909" s="34"/>
      <c r="WBT909" s="35"/>
      <c r="WBU909" s="34"/>
      <c r="WCB909" s="35"/>
      <c r="WCC909" s="34"/>
      <c r="WCJ909" s="35"/>
      <c r="WCK909" s="34"/>
      <c r="WCR909" s="35"/>
      <c r="WCS909" s="34"/>
      <c r="WCZ909" s="35"/>
      <c r="WDA909" s="34"/>
      <c r="WDH909" s="35"/>
      <c r="WDI909" s="34"/>
      <c r="WDP909" s="35"/>
      <c r="WDQ909" s="34"/>
      <c r="WDX909" s="35"/>
      <c r="WDY909" s="34"/>
      <c r="WEF909" s="35"/>
      <c r="WEG909" s="34"/>
      <c r="WEN909" s="35"/>
      <c r="WEO909" s="34"/>
      <c r="WEV909" s="35"/>
      <c r="WEW909" s="34"/>
      <c r="WFD909" s="35"/>
      <c r="WFE909" s="34"/>
      <c r="WFL909" s="35"/>
      <c r="WFM909" s="34"/>
      <c r="WFT909" s="35"/>
      <c r="WFU909" s="34"/>
      <c r="WGB909" s="35"/>
      <c r="WGC909" s="34"/>
      <c r="WGJ909" s="35"/>
      <c r="WGK909" s="34"/>
      <c r="WGR909" s="35"/>
      <c r="WGS909" s="34"/>
      <c r="WGZ909" s="35"/>
      <c r="WHA909" s="34"/>
      <c r="WHH909" s="35"/>
      <c r="WHI909" s="34"/>
      <c r="WHP909" s="35"/>
      <c r="WHQ909" s="34"/>
      <c r="WHX909" s="35"/>
      <c r="WHY909" s="34"/>
      <c r="WIF909" s="35"/>
      <c r="WIG909" s="34"/>
      <c r="WIN909" s="35"/>
      <c r="WIO909" s="34"/>
      <c r="WIV909" s="35"/>
      <c r="WIW909" s="34"/>
      <c r="WJD909" s="35"/>
      <c r="WJE909" s="34"/>
      <c r="WJL909" s="35"/>
      <c r="WJM909" s="34"/>
      <c r="WJT909" s="35"/>
      <c r="WJU909" s="34"/>
      <c r="WKB909" s="35"/>
      <c r="WKC909" s="34"/>
      <c r="WKJ909" s="35"/>
      <c r="WKK909" s="34"/>
      <c r="WKR909" s="35"/>
      <c r="WKS909" s="34"/>
      <c r="WKZ909" s="35"/>
      <c r="WLA909" s="34"/>
      <c r="WLH909" s="35"/>
      <c r="WLI909" s="34"/>
      <c r="WLP909" s="35"/>
      <c r="WLQ909" s="34"/>
      <c r="WLX909" s="35"/>
      <c r="WLY909" s="34"/>
      <c r="WMF909" s="35"/>
      <c r="WMG909" s="34"/>
      <c r="WMN909" s="35"/>
      <c r="WMO909" s="34"/>
      <c r="WMV909" s="35"/>
      <c r="WMW909" s="34"/>
      <c r="WND909" s="35"/>
      <c r="WNE909" s="34"/>
      <c r="WNL909" s="35"/>
      <c r="WNM909" s="34"/>
      <c r="WNT909" s="35"/>
      <c r="WNU909" s="34"/>
      <c r="WOB909" s="35"/>
      <c r="WOC909" s="34"/>
      <c r="WOJ909" s="35"/>
      <c r="WOK909" s="34"/>
      <c r="WOR909" s="35"/>
      <c r="WOS909" s="34"/>
      <c r="WOZ909" s="35"/>
      <c r="WPA909" s="34"/>
      <c r="WPH909" s="35"/>
      <c r="WPI909" s="34"/>
      <c r="WPP909" s="35"/>
      <c r="WPQ909" s="34"/>
      <c r="WPX909" s="35"/>
      <c r="WPY909" s="34"/>
      <c r="WQF909" s="35"/>
      <c r="WQG909" s="34"/>
      <c r="WQN909" s="35"/>
      <c r="WQO909" s="34"/>
      <c r="WQV909" s="35"/>
      <c r="WQW909" s="34"/>
      <c r="WRD909" s="35"/>
      <c r="WRE909" s="34"/>
      <c r="WRL909" s="35"/>
      <c r="WRM909" s="34"/>
      <c r="WRT909" s="35"/>
      <c r="WRU909" s="34"/>
      <c r="WSB909" s="35"/>
      <c r="WSC909" s="34"/>
      <c r="WSJ909" s="35"/>
      <c r="WSK909" s="34"/>
      <c r="WSR909" s="35"/>
      <c r="WSS909" s="34"/>
      <c r="WSZ909" s="35"/>
      <c r="WTA909" s="34"/>
      <c r="WTH909" s="35"/>
      <c r="WTI909" s="34"/>
      <c r="WTP909" s="35"/>
      <c r="WTQ909" s="34"/>
      <c r="WTX909" s="35"/>
      <c r="WTY909" s="34"/>
      <c r="WUF909" s="35"/>
      <c r="WUG909" s="34"/>
      <c r="WUN909" s="35"/>
      <c r="WUO909" s="34"/>
      <c r="WUV909" s="35"/>
      <c r="WUW909" s="34"/>
      <c r="WVD909" s="35"/>
      <c r="WVE909" s="34"/>
      <c r="WVL909" s="35"/>
      <c r="WVM909" s="34"/>
      <c r="WVT909" s="35"/>
      <c r="WVU909" s="34"/>
      <c r="WWB909" s="35"/>
      <c r="WWC909" s="34"/>
      <c r="WWJ909" s="35"/>
      <c r="WWK909" s="34"/>
      <c r="WWR909" s="35"/>
      <c r="WWS909" s="34"/>
      <c r="WWZ909" s="35"/>
      <c r="WXA909" s="34"/>
      <c r="WXH909" s="35"/>
      <c r="WXI909" s="34"/>
      <c r="WXP909" s="35"/>
      <c r="WXQ909" s="34"/>
      <c r="WXX909" s="35"/>
      <c r="WXY909" s="34"/>
      <c r="WYF909" s="35"/>
      <c r="WYG909" s="34"/>
      <c r="WYN909" s="35"/>
      <c r="WYO909" s="34"/>
      <c r="WYV909" s="35"/>
      <c r="WYW909" s="34"/>
      <c r="WZD909" s="35"/>
      <c r="WZE909" s="34"/>
      <c r="WZL909" s="35"/>
      <c r="WZM909" s="34"/>
      <c r="WZT909" s="35"/>
      <c r="WZU909" s="34"/>
      <c r="XAB909" s="35"/>
      <c r="XAC909" s="34"/>
      <c r="XAJ909" s="35"/>
      <c r="XAK909" s="34"/>
      <c r="XAR909" s="35"/>
      <c r="XAS909" s="34"/>
      <c r="XAZ909" s="35"/>
      <c r="XBA909" s="34"/>
      <c r="XBH909" s="35"/>
      <c r="XBI909" s="34"/>
      <c r="XBP909" s="35"/>
      <c r="XBQ909" s="34"/>
      <c r="XBX909" s="35"/>
      <c r="XBY909" s="34"/>
      <c r="XCF909" s="35"/>
      <c r="XCG909" s="34"/>
      <c r="XCN909" s="35"/>
      <c r="XCO909" s="34"/>
      <c r="XCV909" s="35"/>
      <c r="XCW909" s="34"/>
      <c r="XDD909" s="35"/>
      <c r="XDE909" s="34"/>
      <c r="XDL909" s="35"/>
      <c r="XDM909" s="34"/>
      <c r="XDT909" s="35"/>
      <c r="XDU909" s="34"/>
      <c r="XEB909" s="35"/>
      <c r="XEC909" s="34"/>
      <c r="XEJ909" s="35"/>
      <c r="XEK909" s="34"/>
      <c r="XER909" s="35"/>
      <c r="XES909" s="34"/>
      <c r="XEZ909" s="35"/>
      <c r="XFA909" s="34"/>
    </row>
    <row r="910" spans="1:1021 1028:2045 2052:3069 3076:4093 4100:5117 5124:6141 6148:7165 7172:8189 8196:9213 9220:10237 10244:11261 11268:12285 12292:13309 13316:14333 14340:15357 15364:16381" x14ac:dyDescent="0.25">
      <c r="A910" t="s">
        <v>21</v>
      </c>
      <c r="B910" t="s">
        <v>181</v>
      </c>
      <c r="C910">
        <v>577</v>
      </c>
      <c r="D910">
        <v>577</v>
      </c>
      <c r="E910" s="35">
        <v>1</v>
      </c>
      <c r="F910" s="34">
        <v>4.9999999999999999E-160</v>
      </c>
      <c r="G910">
        <v>98.77</v>
      </c>
      <c r="H910">
        <v>980</v>
      </c>
      <c r="I910" t="str">
        <f>HYPERLINK("https://www.ncbi.nlm.nih.gov/nucleotide/HM561224.1?report=genbank&amp;log$=nucltop&amp;blast_rank=8&amp;RID=XE5J84ZU013","HM561224.1")</f>
        <v>HM561224.1</v>
      </c>
      <c r="L910" s="35"/>
      <c r="M910" s="34"/>
      <c r="T910" s="35"/>
      <c r="U910" s="34"/>
      <c r="AB910" s="35"/>
      <c r="AC910" s="34"/>
      <c r="AJ910" s="35"/>
      <c r="AK910" s="34"/>
      <c r="AR910" s="35"/>
      <c r="AS910" s="34"/>
      <c r="AZ910" s="35"/>
      <c r="BA910" s="34"/>
      <c r="BH910" s="35"/>
      <c r="BI910" s="34"/>
      <c r="BP910" s="35"/>
      <c r="BQ910" s="34"/>
      <c r="BX910" s="35"/>
      <c r="BY910" s="34"/>
      <c r="CF910" s="35"/>
      <c r="CG910" s="34"/>
      <c r="CN910" s="35"/>
      <c r="CO910" s="34"/>
      <c r="CV910" s="35"/>
      <c r="CW910" s="34"/>
      <c r="DD910" s="35"/>
      <c r="DE910" s="34"/>
      <c r="DL910" s="35"/>
      <c r="DM910" s="34"/>
      <c r="DT910" s="35"/>
      <c r="DU910" s="34"/>
      <c r="EB910" s="35"/>
      <c r="EC910" s="34"/>
      <c r="EJ910" s="35"/>
      <c r="EK910" s="34"/>
      <c r="ER910" s="35"/>
      <c r="ES910" s="34"/>
      <c r="EZ910" s="35"/>
      <c r="FA910" s="34"/>
      <c r="FH910" s="35"/>
      <c r="FI910" s="34"/>
      <c r="FP910" s="35"/>
      <c r="FQ910" s="34"/>
      <c r="FX910" s="35"/>
      <c r="FY910" s="34"/>
      <c r="GF910" s="35"/>
      <c r="GG910" s="34"/>
      <c r="GN910" s="35"/>
      <c r="GO910" s="34"/>
      <c r="GV910" s="35"/>
      <c r="GW910" s="34"/>
      <c r="HD910" s="35"/>
      <c r="HE910" s="34"/>
      <c r="HL910" s="35"/>
      <c r="HM910" s="34"/>
      <c r="HT910" s="35"/>
      <c r="HU910" s="34"/>
      <c r="IB910" s="35"/>
      <c r="IC910" s="34"/>
      <c r="IJ910" s="35"/>
      <c r="IK910" s="34"/>
      <c r="IR910" s="35"/>
      <c r="IS910" s="34"/>
      <c r="IZ910" s="35"/>
      <c r="JA910" s="34"/>
      <c r="JH910" s="35"/>
      <c r="JI910" s="34"/>
      <c r="JP910" s="35"/>
      <c r="JQ910" s="34"/>
      <c r="JX910" s="35"/>
      <c r="JY910" s="34"/>
      <c r="KF910" s="35"/>
      <c r="KG910" s="34"/>
      <c r="KN910" s="35"/>
      <c r="KO910" s="34"/>
      <c r="KV910" s="35"/>
      <c r="KW910" s="34"/>
      <c r="LD910" s="35"/>
      <c r="LE910" s="34"/>
      <c r="LL910" s="35"/>
      <c r="LM910" s="34"/>
      <c r="LT910" s="35"/>
      <c r="LU910" s="34"/>
      <c r="MB910" s="35"/>
      <c r="MC910" s="34"/>
      <c r="MJ910" s="35"/>
      <c r="MK910" s="34"/>
      <c r="MR910" s="35"/>
      <c r="MS910" s="34"/>
      <c r="MZ910" s="35"/>
      <c r="NA910" s="34"/>
      <c r="NH910" s="35"/>
      <c r="NI910" s="34"/>
      <c r="NP910" s="35"/>
      <c r="NQ910" s="34"/>
      <c r="NX910" s="35"/>
      <c r="NY910" s="34"/>
      <c r="OF910" s="35"/>
      <c r="OG910" s="34"/>
      <c r="ON910" s="35"/>
      <c r="OO910" s="34"/>
      <c r="OV910" s="35"/>
      <c r="OW910" s="34"/>
      <c r="PD910" s="35"/>
      <c r="PE910" s="34"/>
      <c r="PL910" s="35"/>
      <c r="PM910" s="34"/>
      <c r="PT910" s="35"/>
      <c r="PU910" s="34"/>
      <c r="QB910" s="35"/>
      <c r="QC910" s="34"/>
      <c r="QJ910" s="35"/>
      <c r="QK910" s="34"/>
      <c r="QR910" s="35"/>
      <c r="QS910" s="34"/>
      <c r="QZ910" s="35"/>
      <c r="RA910" s="34"/>
      <c r="RH910" s="35"/>
      <c r="RI910" s="34"/>
      <c r="RP910" s="35"/>
      <c r="RQ910" s="34"/>
      <c r="RX910" s="35"/>
      <c r="RY910" s="34"/>
      <c r="SF910" s="35"/>
      <c r="SG910" s="34"/>
      <c r="SN910" s="35"/>
      <c r="SO910" s="34"/>
      <c r="SV910" s="35"/>
      <c r="SW910" s="34"/>
      <c r="TD910" s="35"/>
      <c r="TE910" s="34"/>
      <c r="TL910" s="35"/>
      <c r="TM910" s="34"/>
      <c r="TT910" s="35"/>
      <c r="TU910" s="34"/>
      <c r="UB910" s="35"/>
      <c r="UC910" s="34"/>
      <c r="UJ910" s="35"/>
      <c r="UK910" s="34"/>
      <c r="UR910" s="35"/>
      <c r="US910" s="34"/>
      <c r="UZ910" s="35"/>
      <c r="VA910" s="34"/>
      <c r="VH910" s="35"/>
      <c r="VI910" s="34"/>
      <c r="VP910" s="35"/>
      <c r="VQ910" s="34"/>
      <c r="VX910" s="35"/>
      <c r="VY910" s="34"/>
      <c r="WF910" s="35"/>
      <c r="WG910" s="34"/>
      <c r="WN910" s="35"/>
      <c r="WO910" s="34"/>
      <c r="WV910" s="35"/>
      <c r="WW910" s="34"/>
      <c r="XD910" s="35"/>
      <c r="XE910" s="34"/>
      <c r="XL910" s="35"/>
      <c r="XM910" s="34"/>
      <c r="XT910" s="35"/>
      <c r="XU910" s="34"/>
      <c r="YB910" s="35"/>
      <c r="YC910" s="34"/>
      <c r="YJ910" s="35"/>
      <c r="YK910" s="34"/>
      <c r="YR910" s="35"/>
      <c r="YS910" s="34"/>
      <c r="YZ910" s="35"/>
      <c r="ZA910" s="34"/>
      <c r="ZH910" s="35"/>
      <c r="ZI910" s="34"/>
      <c r="ZP910" s="35"/>
      <c r="ZQ910" s="34"/>
      <c r="ZX910" s="35"/>
      <c r="ZY910" s="34"/>
      <c r="AAF910" s="35"/>
      <c r="AAG910" s="34"/>
      <c r="AAN910" s="35"/>
      <c r="AAO910" s="34"/>
      <c r="AAV910" s="35"/>
      <c r="AAW910" s="34"/>
      <c r="ABD910" s="35"/>
      <c r="ABE910" s="34"/>
      <c r="ABL910" s="35"/>
      <c r="ABM910" s="34"/>
      <c r="ABT910" s="35"/>
      <c r="ABU910" s="34"/>
      <c r="ACB910" s="35"/>
      <c r="ACC910" s="34"/>
      <c r="ACJ910" s="35"/>
      <c r="ACK910" s="34"/>
      <c r="ACR910" s="35"/>
      <c r="ACS910" s="34"/>
      <c r="ACZ910" s="35"/>
      <c r="ADA910" s="34"/>
      <c r="ADH910" s="35"/>
      <c r="ADI910" s="34"/>
      <c r="ADP910" s="35"/>
      <c r="ADQ910" s="34"/>
      <c r="ADX910" s="35"/>
      <c r="ADY910" s="34"/>
      <c r="AEF910" s="35"/>
      <c r="AEG910" s="34"/>
      <c r="AEN910" s="35"/>
      <c r="AEO910" s="34"/>
      <c r="AEV910" s="35"/>
      <c r="AEW910" s="34"/>
      <c r="AFD910" s="35"/>
      <c r="AFE910" s="34"/>
      <c r="AFL910" s="35"/>
      <c r="AFM910" s="34"/>
      <c r="AFT910" s="35"/>
      <c r="AFU910" s="34"/>
      <c r="AGB910" s="35"/>
      <c r="AGC910" s="34"/>
      <c r="AGJ910" s="35"/>
      <c r="AGK910" s="34"/>
      <c r="AGR910" s="35"/>
      <c r="AGS910" s="34"/>
      <c r="AGZ910" s="35"/>
      <c r="AHA910" s="34"/>
      <c r="AHH910" s="35"/>
      <c r="AHI910" s="34"/>
      <c r="AHP910" s="35"/>
      <c r="AHQ910" s="34"/>
      <c r="AHX910" s="35"/>
      <c r="AHY910" s="34"/>
      <c r="AIF910" s="35"/>
      <c r="AIG910" s="34"/>
      <c r="AIN910" s="35"/>
      <c r="AIO910" s="34"/>
      <c r="AIV910" s="35"/>
      <c r="AIW910" s="34"/>
      <c r="AJD910" s="35"/>
      <c r="AJE910" s="34"/>
      <c r="AJL910" s="35"/>
      <c r="AJM910" s="34"/>
      <c r="AJT910" s="35"/>
      <c r="AJU910" s="34"/>
      <c r="AKB910" s="35"/>
      <c r="AKC910" s="34"/>
      <c r="AKJ910" s="35"/>
      <c r="AKK910" s="34"/>
      <c r="AKR910" s="35"/>
      <c r="AKS910" s="34"/>
      <c r="AKZ910" s="35"/>
      <c r="ALA910" s="34"/>
      <c r="ALH910" s="35"/>
      <c r="ALI910" s="34"/>
      <c r="ALP910" s="35"/>
      <c r="ALQ910" s="34"/>
      <c r="ALX910" s="35"/>
      <c r="ALY910" s="34"/>
      <c r="AMF910" s="35"/>
      <c r="AMG910" s="34"/>
      <c r="AMN910" s="35"/>
      <c r="AMO910" s="34"/>
      <c r="AMV910" s="35"/>
      <c r="AMW910" s="34"/>
      <c r="AND910" s="35"/>
      <c r="ANE910" s="34"/>
      <c r="ANL910" s="35"/>
      <c r="ANM910" s="34"/>
      <c r="ANT910" s="35"/>
      <c r="ANU910" s="34"/>
      <c r="AOB910" s="35"/>
      <c r="AOC910" s="34"/>
      <c r="AOJ910" s="35"/>
      <c r="AOK910" s="34"/>
      <c r="AOR910" s="35"/>
      <c r="AOS910" s="34"/>
      <c r="AOZ910" s="35"/>
      <c r="APA910" s="34"/>
      <c r="APH910" s="35"/>
      <c r="API910" s="34"/>
      <c r="APP910" s="35"/>
      <c r="APQ910" s="34"/>
      <c r="APX910" s="35"/>
      <c r="APY910" s="34"/>
      <c r="AQF910" s="35"/>
      <c r="AQG910" s="34"/>
      <c r="AQN910" s="35"/>
      <c r="AQO910" s="34"/>
      <c r="AQV910" s="35"/>
      <c r="AQW910" s="34"/>
      <c r="ARD910" s="35"/>
      <c r="ARE910" s="34"/>
      <c r="ARL910" s="35"/>
      <c r="ARM910" s="34"/>
      <c r="ART910" s="35"/>
      <c r="ARU910" s="34"/>
      <c r="ASB910" s="35"/>
      <c r="ASC910" s="34"/>
      <c r="ASJ910" s="35"/>
      <c r="ASK910" s="34"/>
      <c r="ASR910" s="35"/>
      <c r="ASS910" s="34"/>
      <c r="ASZ910" s="35"/>
      <c r="ATA910" s="34"/>
      <c r="ATH910" s="35"/>
      <c r="ATI910" s="34"/>
      <c r="ATP910" s="35"/>
      <c r="ATQ910" s="34"/>
      <c r="ATX910" s="35"/>
      <c r="ATY910" s="34"/>
      <c r="AUF910" s="35"/>
      <c r="AUG910" s="34"/>
      <c r="AUN910" s="35"/>
      <c r="AUO910" s="34"/>
      <c r="AUV910" s="35"/>
      <c r="AUW910" s="34"/>
      <c r="AVD910" s="35"/>
      <c r="AVE910" s="34"/>
      <c r="AVL910" s="35"/>
      <c r="AVM910" s="34"/>
      <c r="AVT910" s="35"/>
      <c r="AVU910" s="34"/>
      <c r="AWB910" s="35"/>
      <c r="AWC910" s="34"/>
      <c r="AWJ910" s="35"/>
      <c r="AWK910" s="34"/>
      <c r="AWR910" s="35"/>
      <c r="AWS910" s="34"/>
      <c r="AWZ910" s="35"/>
      <c r="AXA910" s="34"/>
      <c r="AXH910" s="35"/>
      <c r="AXI910" s="34"/>
      <c r="AXP910" s="35"/>
      <c r="AXQ910" s="34"/>
      <c r="AXX910" s="35"/>
      <c r="AXY910" s="34"/>
      <c r="AYF910" s="35"/>
      <c r="AYG910" s="34"/>
      <c r="AYN910" s="35"/>
      <c r="AYO910" s="34"/>
      <c r="AYV910" s="35"/>
      <c r="AYW910" s="34"/>
      <c r="AZD910" s="35"/>
      <c r="AZE910" s="34"/>
      <c r="AZL910" s="35"/>
      <c r="AZM910" s="34"/>
      <c r="AZT910" s="35"/>
      <c r="AZU910" s="34"/>
      <c r="BAB910" s="35"/>
      <c r="BAC910" s="34"/>
      <c r="BAJ910" s="35"/>
      <c r="BAK910" s="34"/>
      <c r="BAR910" s="35"/>
      <c r="BAS910" s="34"/>
      <c r="BAZ910" s="35"/>
      <c r="BBA910" s="34"/>
      <c r="BBH910" s="35"/>
      <c r="BBI910" s="34"/>
      <c r="BBP910" s="35"/>
      <c r="BBQ910" s="34"/>
      <c r="BBX910" s="35"/>
      <c r="BBY910" s="34"/>
      <c r="BCF910" s="35"/>
      <c r="BCG910" s="34"/>
      <c r="BCN910" s="35"/>
      <c r="BCO910" s="34"/>
      <c r="BCV910" s="35"/>
      <c r="BCW910" s="34"/>
      <c r="BDD910" s="35"/>
      <c r="BDE910" s="34"/>
      <c r="BDL910" s="35"/>
      <c r="BDM910" s="34"/>
      <c r="BDT910" s="35"/>
      <c r="BDU910" s="34"/>
      <c r="BEB910" s="35"/>
      <c r="BEC910" s="34"/>
      <c r="BEJ910" s="35"/>
      <c r="BEK910" s="34"/>
      <c r="BER910" s="35"/>
      <c r="BES910" s="34"/>
      <c r="BEZ910" s="35"/>
      <c r="BFA910" s="34"/>
      <c r="BFH910" s="35"/>
      <c r="BFI910" s="34"/>
      <c r="BFP910" s="35"/>
      <c r="BFQ910" s="34"/>
      <c r="BFX910" s="35"/>
      <c r="BFY910" s="34"/>
      <c r="BGF910" s="35"/>
      <c r="BGG910" s="34"/>
      <c r="BGN910" s="35"/>
      <c r="BGO910" s="34"/>
      <c r="BGV910" s="35"/>
      <c r="BGW910" s="34"/>
      <c r="BHD910" s="35"/>
      <c r="BHE910" s="34"/>
      <c r="BHL910" s="35"/>
      <c r="BHM910" s="34"/>
      <c r="BHT910" s="35"/>
      <c r="BHU910" s="34"/>
      <c r="BIB910" s="35"/>
      <c r="BIC910" s="34"/>
      <c r="BIJ910" s="35"/>
      <c r="BIK910" s="34"/>
      <c r="BIR910" s="35"/>
      <c r="BIS910" s="34"/>
      <c r="BIZ910" s="35"/>
      <c r="BJA910" s="34"/>
      <c r="BJH910" s="35"/>
      <c r="BJI910" s="34"/>
      <c r="BJP910" s="35"/>
      <c r="BJQ910" s="34"/>
      <c r="BJX910" s="35"/>
      <c r="BJY910" s="34"/>
      <c r="BKF910" s="35"/>
      <c r="BKG910" s="34"/>
      <c r="BKN910" s="35"/>
      <c r="BKO910" s="34"/>
      <c r="BKV910" s="35"/>
      <c r="BKW910" s="34"/>
      <c r="BLD910" s="35"/>
      <c r="BLE910" s="34"/>
      <c r="BLL910" s="35"/>
      <c r="BLM910" s="34"/>
      <c r="BLT910" s="35"/>
      <c r="BLU910" s="34"/>
      <c r="BMB910" s="35"/>
      <c r="BMC910" s="34"/>
      <c r="BMJ910" s="35"/>
      <c r="BMK910" s="34"/>
      <c r="BMR910" s="35"/>
      <c r="BMS910" s="34"/>
      <c r="BMZ910" s="35"/>
      <c r="BNA910" s="34"/>
      <c r="BNH910" s="35"/>
      <c r="BNI910" s="34"/>
      <c r="BNP910" s="35"/>
      <c r="BNQ910" s="34"/>
      <c r="BNX910" s="35"/>
      <c r="BNY910" s="34"/>
      <c r="BOF910" s="35"/>
      <c r="BOG910" s="34"/>
      <c r="BON910" s="35"/>
      <c r="BOO910" s="34"/>
      <c r="BOV910" s="35"/>
      <c r="BOW910" s="34"/>
      <c r="BPD910" s="35"/>
      <c r="BPE910" s="34"/>
      <c r="BPL910" s="35"/>
      <c r="BPM910" s="34"/>
      <c r="BPT910" s="35"/>
      <c r="BPU910" s="34"/>
      <c r="BQB910" s="35"/>
      <c r="BQC910" s="34"/>
      <c r="BQJ910" s="35"/>
      <c r="BQK910" s="34"/>
      <c r="BQR910" s="35"/>
      <c r="BQS910" s="34"/>
      <c r="BQZ910" s="35"/>
      <c r="BRA910" s="34"/>
      <c r="BRH910" s="35"/>
      <c r="BRI910" s="34"/>
      <c r="BRP910" s="35"/>
      <c r="BRQ910" s="34"/>
      <c r="BRX910" s="35"/>
      <c r="BRY910" s="34"/>
      <c r="BSF910" s="35"/>
      <c r="BSG910" s="34"/>
      <c r="BSN910" s="35"/>
      <c r="BSO910" s="34"/>
      <c r="BSV910" s="35"/>
      <c r="BSW910" s="34"/>
      <c r="BTD910" s="35"/>
      <c r="BTE910" s="34"/>
      <c r="BTL910" s="35"/>
      <c r="BTM910" s="34"/>
      <c r="BTT910" s="35"/>
      <c r="BTU910" s="34"/>
      <c r="BUB910" s="35"/>
      <c r="BUC910" s="34"/>
      <c r="BUJ910" s="35"/>
      <c r="BUK910" s="34"/>
      <c r="BUR910" s="35"/>
      <c r="BUS910" s="34"/>
      <c r="BUZ910" s="35"/>
      <c r="BVA910" s="34"/>
      <c r="BVH910" s="35"/>
      <c r="BVI910" s="34"/>
      <c r="BVP910" s="35"/>
      <c r="BVQ910" s="34"/>
      <c r="BVX910" s="35"/>
      <c r="BVY910" s="34"/>
      <c r="BWF910" s="35"/>
      <c r="BWG910" s="34"/>
      <c r="BWN910" s="35"/>
      <c r="BWO910" s="34"/>
      <c r="BWV910" s="35"/>
      <c r="BWW910" s="34"/>
      <c r="BXD910" s="35"/>
      <c r="BXE910" s="34"/>
      <c r="BXL910" s="35"/>
      <c r="BXM910" s="34"/>
      <c r="BXT910" s="35"/>
      <c r="BXU910" s="34"/>
      <c r="BYB910" s="35"/>
      <c r="BYC910" s="34"/>
      <c r="BYJ910" s="35"/>
      <c r="BYK910" s="34"/>
      <c r="BYR910" s="35"/>
      <c r="BYS910" s="34"/>
      <c r="BYZ910" s="35"/>
      <c r="BZA910" s="34"/>
      <c r="BZH910" s="35"/>
      <c r="BZI910" s="34"/>
      <c r="BZP910" s="35"/>
      <c r="BZQ910" s="34"/>
      <c r="BZX910" s="35"/>
      <c r="BZY910" s="34"/>
      <c r="CAF910" s="35"/>
      <c r="CAG910" s="34"/>
      <c r="CAN910" s="35"/>
      <c r="CAO910" s="34"/>
      <c r="CAV910" s="35"/>
      <c r="CAW910" s="34"/>
      <c r="CBD910" s="35"/>
      <c r="CBE910" s="34"/>
      <c r="CBL910" s="35"/>
      <c r="CBM910" s="34"/>
      <c r="CBT910" s="35"/>
      <c r="CBU910" s="34"/>
      <c r="CCB910" s="35"/>
      <c r="CCC910" s="34"/>
      <c r="CCJ910" s="35"/>
      <c r="CCK910" s="34"/>
      <c r="CCR910" s="35"/>
      <c r="CCS910" s="34"/>
      <c r="CCZ910" s="35"/>
      <c r="CDA910" s="34"/>
      <c r="CDH910" s="35"/>
      <c r="CDI910" s="34"/>
      <c r="CDP910" s="35"/>
      <c r="CDQ910" s="34"/>
      <c r="CDX910" s="35"/>
      <c r="CDY910" s="34"/>
      <c r="CEF910" s="35"/>
      <c r="CEG910" s="34"/>
      <c r="CEN910" s="35"/>
      <c r="CEO910" s="34"/>
      <c r="CEV910" s="35"/>
      <c r="CEW910" s="34"/>
      <c r="CFD910" s="35"/>
      <c r="CFE910" s="34"/>
      <c r="CFL910" s="35"/>
      <c r="CFM910" s="34"/>
      <c r="CFT910" s="35"/>
      <c r="CFU910" s="34"/>
      <c r="CGB910" s="35"/>
      <c r="CGC910" s="34"/>
      <c r="CGJ910" s="35"/>
      <c r="CGK910" s="34"/>
      <c r="CGR910" s="35"/>
      <c r="CGS910" s="34"/>
      <c r="CGZ910" s="35"/>
      <c r="CHA910" s="34"/>
      <c r="CHH910" s="35"/>
      <c r="CHI910" s="34"/>
      <c r="CHP910" s="35"/>
      <c r="CHQ910" s="34"/>
      <c r="CHX910" s="35"/>
      <c r="CHY910" s="34"/>
      <c r="CIF910" s="35"/>
      <c r="CIG910" s="34"/>
      <c r="CIN910" s="35"/>
      <c r="CIO910" s="34"/>
      <c r="CIV910" s="35"/>
      <c r="CIW910" s="34"/>
      <c r="CJD910" s="35"/>
      <c r="CJE910" s="34"/>
      <c r="CJL910" s="35"/>
      <c r="CJM910" s="34"/>
      <c r="CJT910" s="35"/>
      <c r="CJU910" s="34"/>
      <c r="CKB910" s="35"/>
      <c r="CKC910" s="34"/>
      <c r="CKJ910" s="35"/>
      <c r="CKK910" s="34"/>
      <c r="CKR910" s="35"/>
      <c r="CKS910" s="34"/>
      <c r="CKZ910" s="35"/>
      <c r="CLA910" s="34"/>
      <c r="CLH910" s="35"/>
      <c r="CLI910" s="34"/>
      <c r="CLP910" s="35"/>
      <c r="CLQ910" s="34"/>
      <c r="CLX910" s="35"/>
      <c r="CLY910" s="34"/>
      <c r="CMF910" s="35"/>
      <c r="CMG910" s="34"/>
      <c r="CMN910" s="35"/>
      <c r="CMO910" s="34"/>
      <c r="CMV910" s="35"/>
      <c r="CMW910" s="34"/>
      <c r="CND910" s="35"/>
      <c r="CNE910" s="34"/>
      <c r="CNL910" s="35"/>
      <c r="CNM910" s="34"/>
      <c r="CNT910" s="35"/>
      <c r="CNU910" s="34"/>
      <c r="COB910" s="35"/>
      <c r="COC910" s="34"/>
      <c r="COJ910" s="35"/>
      <c r="COK910" s="34"/>
      <c r="COR910" s="35"/>
      <c r="COS910" s="34"/>
      <c r="COZ910" s="35"/>
      <c r="CPA910" s="34"/>
      <c r="CPH910" s="35"/>
      <c r="CPI910" s="34"/>
      <c r="CPP910" s="35"/>
      <c r="CPQ910" s="34"/>
      <c r="CPX910" s="35"/>
      <c r="CPY910" s="34"/>
      <c r="CQF910" s="35"/>
      <c r="CQG910" s="34"/>
      <c r="CQN910" s="35"/>
      <c r="CQO910" s="34"/>
      <c r="CQV910" s="35"/>
      <c r="CQW910" s="34"/>
      <c r="CRD910" s="35"/>
      <c r="CRE910" s="34"/>
      <c r="CRL910" s="35"/>
      <c r="CRM910" s="34"/>
      <c r="CRT910" s="35"/>
      <c r="CRU910" s="34"/>
      <c r="CSB910" s="35"/>
      <c r="CSC910" s="34"/>
      <c r="CSJ910" s="35"/>
      <c r="CSK910" s="34"/>
      <c r="CSR910" s="35"/>
      <c r="CSS910" s="34"/>
      <c r="CSZ910" s="35"/>
      <c r="CTA910" s="34"/>
      <c r="CTH910" s="35"/>
      <c r="CTI910" s="34"/>
      <c r="CTP910" s="35"/>
      <c r="CTQ910" s="34"/>
      <c r="CTX910" s="35"/>
      <c r="CTY910" s="34"/>
      <c r="CUF910" s="35"/>
      <c r="CUG910" s="34"/>
      <c r="CUN910" s="35"/>
      <c r="CUO910" s="34"/>
      <c r="CUV910" s="35"/>
      <c r="CUW910" s="34"/>
      <c r="CVD910" s="35"/>
      <c r="CVE910" s="34"/>
      <c r="CVL910" s="35"/>
      <c r="CVM910" s="34"/>
      <c r="CVT910" s="35"/>
      <c r="CVU910" s="34"/>
      <c r="CWB910" s="35"/>
      <c r="CWC910" s="34"/>
      <c r="CWJ910" s="35"/>
      <c r="CWK910" s="34"/>
      <c r="CWR910" s="35"/>
      <c r="CWS910" s="34"/>
      <c r="CWZ910" s="35"/>
      <c r="CXA910" s="34"/>
      <c r="CXH910" s="35"/>
      <c r="CXI910" s="34"/>
      <c r="CXP910" s="35"/>
      <c r="CXQ910" s="34"/>
      <c r="CXX910" s="35"/>
      <c r="CXY910" s="34"/>
      <c r="CYF910" s="35"/>
      <c r="CYG910" s="34"/>
      <c r="CYN910" s="35"/>
      <c r="CYO910" s="34"/>
      <c r="CYV910" s="35"/>
      <c r="CYW910" s="34"/>
      <c r="CZD910" s="35"/>
      <c r="CZE910" s="34"/>
      <c r="CZL910" s="35"/>
      <c r="CZM910" s="34"/>
      <c r="CZT910" s="35"/>
      <c r="CZU910" s="34"/>
      <c r="DAB910" s="35"/>
      <c r="DAC910" s="34"/>
      <c r="DAJ910" s="35"/>
      <c r="DAK910" s="34"/>
      <c r="DAR910" s="35"/>
      <c r="DAS910" s="34"/>
      <c r="DAZ910" s="35"/>
      <c r="DBA910" s="34"/>
      <c r="DBH910" s="35"/>
      <c r="DBI910" s="34"/>
      <c r="DBP910" s="35"/>
      <c r="DBQ910" s="34"/>
      <c r="DBX910" s="35"/>
      <c r="DBY910" s="34"/>
      <c r="DCF910" s="35"/>
      <c r="DCG910" s="34"/>
      <c r="DCN910" s="35"/>
      <c r="DCO910" s="34"/>
      <c r="DCV910" s="35"/>
      <c r="DCW910" s="34"/>
      <c r="DDD910" s="35"/>
      <c r="DDE910" s="34"/>
      <c r="DDL910" s="35"/>
      <c r="DDM910" s="34"/>
      <c r="DDT910" s="35"/>
      <c r="DDU910" s="34"/>
      <c r="DEB910" s="35"/>
      <c r="DEC910" s="34"/>
      <c r="DEJ910" s="35"/>
      <c r="DEK910" s="34"/>
      <c r="DER910" s="35"/>
      <c r="DES910" s="34"/>
      <c r="DEZ910" s="35"/>
      <c r="DFA910" s="34"/>
      <c r="DFH910" s="35"/>
      <c r="DFI910" s="34"/>
      <c r="DFP910" s="35"/>
      <c r="DFQ910" s="34"/>
      <c r="DFX910" s="35"/>
      <c r="DFY910" s="34"/>
      <c r="DGF910" s="35"/>
      <c r="DGG910" s="34"/>
      <c r="DGN910" s="35"/>
      <c r="DGO910" s="34"/>
      <c r="DGV910" s="35"/>
      <c r="DGW910" s="34"/>
      <c r="DHD910" s="35"/>
      <c r="DHE910" s="34"/>
      <c r="DHL910" s="35"/>
      <c r="DHM910" s="34"/>
      <c r="DHT910" s="35"/>
      <c r="DHU910" s="34"/>
      <c r="DIB910" s="35"/>
      <c r="DIC910" s="34"/>
      <c r="DIJ910" s="35"/>
      <c r="DIK910" s="34"/>
      <c r="DIR910" s="35"/>
      <c r="DIS910" s="34"/>
      <c r="DIZ910" s="35"/>
      <c r="DJA910" s="34"/>
      <c r="DJH910" s="35"/>
      <c r="DJI910" s="34"/>
      <c r="DJP910" s="35"/>
      <c r="DJQ910" s="34"/>
      <c r="DJX910" s="35"/>
      <c r="DJY910" s="34"/>
      <c r="DKF910" s="35"/>
      <c r="DKG910" s="34"/>
      <c r="DKN910" s="35"/>
      <c r="DKO910" s="34"/>
      <c r="DKV910" s="35"/>
      <c r="DKW910" s="34"/>
      <c r="DLD910" s="35"/>
      <c r="DLE910" s="34"/>
      <c r="DLL910" s="35"/>
      <c r="DLM910" s="34"/>
      <c r="DLT910" s="35"/>
      <c r="DLU910" s="34"/>
      <c r="DMB910" s="35"/>
      <c r="DMC910" s="34"/>
      <c r="DMJ910" s="35"/>
      <c r="DMK910" s="34"/>
      <c r="DMR910" s="35"/>
      <c r="DMS910" s="34"/>
      <c r="DMZ910" s="35"/>
      <c r="DNA910" s="34"/>
      <c r="DNH910" s="35"/>
      <c r="DNI910" s="34"/>
      <c r="DNP910" s="35"/>
      <c r="DNQ910" s="34"/>
      <c r="DNX910" s="35"/>
      <c r="DNY910" s="34"/>
      <c r="DOF910" s="35"/>
      <c r="DOG910" s="34"/>
      <c r="DON910" s="35"/>
      <c r="DOO910" s="34"/>
      <c r="DOV910" s="35"/>
      <c r="DOW910" s="34"/>
      <c r="DPD910" s="35"/>
      <c r="DPE910" s="34"/>
      <c r="DPL910" s="35"/>
      <c r="DPM910" s="34"/>
      <c r="DPT910" s="35"/>
      <c r="DPU910" s="34"/>
      <c r="DQB910" s="35"/>
      <c r="DQC910" s="34"/>
      <c r="DQJ910" s="35"/>
      <c r="DQK910" s="34"/>
      <c r="DQR910" s="35"/>
      <c r="DQS910" s="34"/>
      <c r="DQZ910" s="35"/>
      <c r="DRA910" s="34"/>
      <c r="DRH910" s="35"/>
      <c r="DRI910" s="34"/>
      <c r="DRP910" s="35"/>
      <c r="DRQ910" s="34"/>
      <c r="DRX910" s="35"/>
      <c r="DRY910" s="34"/>
      <c r="DSF910" s="35"/>
      <c r="DSG910" s="34"/>
      <c r="DSN910" s="35"/>
      <c r="DSO910" s="34"/>
      <c r="DSV910" s="35"/>
      <c r="DSW910" s="34"/>
      <c r="DTD910" s="35"/>
      <c r="DTE910" s="34"/>
      <c r="DTL910" s="35"/>
      <c r="DTM910" s="34"/>
      <c r="DTT910" s="35"/>
      <c r="DTU910" s="34"/>
      <c r="DUB910" s="35"/>
      <c r="DUC910" s="34"/>
      <c r="DUJ910" s="35"/>
      <c r="DUK910" s="34"/>
      <c r="DUR910" s="35"/>
      <c r="DUS910" s="34"/>
      <c r="DUZ910" s="35"/>
      <c r="DVA910" s="34"/>
      <c r="DVH910" s="35"/>
      <c r="DVI910" s="34"/>
      <c r="DVP910" s="35"/>
      <c r="DVQ910" s="34"/>
      <c r="DVX910" s="35"/>
      <c r="DVY910" s="34"/>
      <c r="DWF910" s="35"/>
      <c r="DWG910" s="34"/>
      <c r="DWN910" s="35"/>
      <c r="DWO910" s="34"/>
      <c r="DWV910" s="35"/>
      <c r="DWW910" s="34"/>
      <c r="DXD910" s="35"/>
      <c r="DXE910" s="34"/>
      <c r="DXL910" s="35"/>
      <c r="DXM910" s="34"/>
      <c r="DXT910" s="35"/>
      <c r="DXU910" s="34"/>
      <c r="DYB910" s="35"/>
      <c r="DYC910" s="34"/>
      <c r="DYJ910" s="35"/>
      <c r="DYK910" s="34"/>
      <c r="DYR910" s="35"/>
      <c r="DYS910" s="34"/>
      <c r="DYZ910" s="35"/>
      <c r="DZA910" s="34"/>
      <c r="DZH910" s="35"/>
      <c r="DZI910" s="34"/>
      <c r="DZP910" s="35"/>
      <c r="DZQ910" s="34"/>
      <c r="DZX910" s="35"/>
      <c r="DZY910" s="34"/>
      <c r="EAF910" s="35"/>
      <c r="EAG910" s="34"/>
      <c r="EAN910" s="35"/>
      <c r="EAO910" s="34"/>
      <c r="EAV910" s="35"/>
      <c r="EAW910" s="34"/>
      <c r="EBD910" s="35"/>
      <c r="EBE910" s="34"/>
      <c r="EBL910" s="35"/>
      <c r="EBM910" s="34"/>
      <c r="EBT910" s="35"/>
      <c r="EBU910" s="34"/>
      <c r="ECB910" s="35"/>
      <c r="ECC910" s="34"/>
      <c r="ECJ910" s="35"/>
      <c r="ECK910" s="34"/>
      <c r="ECR910" s="35"/>
      <c r="ECS910" s="34"/>
      <c r="ECZ910" s="35"/>
      <c r="EDA910" s="34"/>
      <c r="EDH910" s="35"/>
      <c r="EDI910" s="34"/>
      <c r="EDP910" s="35"/>
      <c r="EDQ910" s="34"/>
      <c r="EDX910" s="35"/>
      <c r="EDY910" s="34"/>
      <c r="EEF910" s="35"/>
      <c r="EEG910" s="34"/>
      <c r="EEN910" s="35"/>
      <c r="EEO910" s="34"/>
      <c r="EEV910" s="35"/>
      <c r="EEW910" s="34"/>
      <c r="EFD910" s="35"/>
      <c r="EFE910" s="34"/>
      <c r="EFL910" s="35"/>
      <c r="EFM910" s="34"/>
      <c r="EFT910" s="35"/>
      <c r="EFU910" s="34"/>
      <c r="EGB910" s="35"/>
      <c r="EGC910" s="34"/>
      <c r="EGJ910" s="35"/>
      <c r="EGK910" s="34"/>
      <c r="EGR910" s="35"/>
      <c r="EGS910" s="34"/>
      <c r="EGZ910" s="35"/>
      <c r="EHA910" s="34"/>
      <c r="EHH910" s="35"/>
      <c r="EHI910" s="34"/>
      <c r="EHP910" s="35"/>
      <c r="EHQ910" s="34"/>
      <c r="EHX910" s="35"/>
      <c r="EHY910" s="34"/>
      <c r="EIF910" s="35"/>
      <c r="EIG910" s="34"/>
      <c r="EIN910" s="35"/>
      <c r="EIO910" s="34"/>
      <c r="EIV910" s="35"/>
      <c r="EIW910" s="34"/>
      <c r="EJD910" s="35"/>
      <c r="EJE910" s="34"/>
      <c r="EJL910" s="35"/>
      <c r="EJM910" s="34"/>
      <c r="EJT910" s="35"/>
      <c r="EJU910" s="34"/>
      <c r="EKB910" s="35"/>
      <c r="EKC910" s="34"/>
      <c r="EKJ910" s="35"/>
      <c r="EKK910" s="34"/>
      <c r="EKR910" s="35"/>
      <c r="EKS910" s="34"/>
      <c r="EKZ910" s="35"/>
      <c r="ELA910" s="34"/>
      <c r="ELH910" s="35"/>
      <c r="ELI910" s="34"/>
      <c r="ELP910" s="35"/>
      <c r="ELQ910" s="34"/>
      <c r="ELX910" s="35"/>
      <c r="ELY910" s="34"/>
      <c r="EMF910" s="35"/>
      <c r="EMG910" s="34"/>
      <c r="EMN910" s="35"/>
      <c r="EMO910" s="34"/>
      <c r="EMV910" s="35"/>
      <c r="EMW910" s="34"/>
      <c r="END910" s="35"/>
      <c r="ENE910" s="34"/>
      <c r="ENL910" s="35"/>
      <c r="ENM910" s="34"/>
      <c r="ENT910" s="35"/>
      <c r="ENU910" s="34"/>
      <c r="EOB910" s="35"/>
      <c r="EOC910" s="34"/>
      <c r="EOJ910" s="35"/>
      <c r="EOK910" s="34"/>
      <c r="EOR910" s="35"/>
      <c r="EOS910" s="34"/>
      <c r="EOZ910" s="35"/>
      <c r="EPA910" s="34"/>
      <c r="EPH910" s="35"/>
      <c r="EPI910" s="34"/>
      <c r="EPP910" s="35"/>
      <c r="EPQ910" s="34"/>
      <c r="EPX910" s="35"/>
      <c r="EPY910" s="34"/>
      <c r="EQF910" s="35"/>
      <c r="EQG910" s="34"/>
      <c r="EQN910" s="35"/>
      <c r="EQO910" s="34"/>
      <c r="EQV910" s="35"/>
      <c r="EQW910" s="34"/>
      <c r="ERD910" s="35"/>
      <c r="ERE910" s="34"/>
      <c r="ERL910" s="35"/>
      <c r="ERM910" s="34"/>
      <c r="ERT910" s="35"/>
      <c r="ERU910" s="34"/>
      <c r="ESB910" s="35"/>
      <c r="ESC910" s="34"/>
      <c r="ESJ910" s="35"/>
      <c r="ESK910" s="34"/>
      <c r="ESR910" s="35"/>
      <c r="ESS910" s="34"/>
      <c r="ESZ910" s="35"/>
      <c r="ETA910" s="34"/>
      <c r="ETH910" s="35"/>
      <c r="ETI910" s="34"/>
      <c r="ETP910" s="35"/>
      <c r="ETQ910" s="34"/>
      <c r="ETX910" s="35"/>
      <c r="ETY910" s="34"/>
      <c r="EUF910" s="35"/>
      <c r="EUG910" s="34"/>
      <c r="EUN910" s="35"/>
      <c r="EUO910" s="34"/>
      <c r="EUV910" s="35"/>
      <c r="EUW910" s="34"/>
      <c r="EVD910" s="35"/>
      <c r="EVE910" s="34"/>
      <c r="EVL910" s="35"/>
      <c r="EVM910" s="34"/>
      <c r="EVT910" s="35"/>
      <c r="EVU910" s="34"/>
      <c r="EWB910" s="35"/>
      <c r="EWC910" s="34"/>
      <c r="EWJ910" s="35"/>
      <c r="EWK910" s="34"/>
      <c r="EWR910" s="35"/>
      <c r="EWS910" s="34"/>
      <c r="EWZ910" s="35"/>
      <c r="EXA910" s="34"/>
      <c r="EXH910" s="35"/>
      <c r="EXI910" s="34"/>
      <c r="EXP910" s="35"/>
      <c r="EXQ910" s="34"/>
      <c r="EXX910" s="35"/>
      <c r="EXY910" s="34"/>
      <c r="EYF910" s="35"/>
      <c r="EYG910" s="34"/>
      <c r="EYN910" s="35"/>
      <c r="EYO910" s="34"/>
      <c r="EYV910" s="35"/>
      <c r="EYW910" s="34"/>
      <c r="EZD910" s="35"/>
      <c r="EZE910" s="34"/>
      <c r="EZL910" s="35"/>
      <c r="EZM910" s="34"/>
      <c r="EZT910" s="35"/>
      <c r="EZU910" s="34"/>
      <c r="FAB910" s="35"/>
      <c r="FAC910" s="34"/>
      <c r="FAJ910" s="35"/>
      <c r="FAK910" s="34"/>
      <c r="FAR910" s="35"/>
      <c r="FAS910" s="34"/>
      <c r="FAZ910" s="35"/>
      <c r="FBA910" s="34"/>
      <c r="FBH910" s="35"/>
      <c r="FBI910" s="34"/>
      <c r="FBP910" s="35"/>
      <c r="FBQ910" s="34"/>
      <c r="FBX910" s="35"/>
      <c r="FBY910" s="34"/>
      <c r="FCF910" s="35"/>
      <c r="FCG910" s="34"/>
      <c r="FCN910" s="35"/>
      <c r="FCO910" s="34"/>
      <c r="FCV910" s="35"/>
      <c r="FCW910" s="34"/>
      <c r="FDD910" s="35"/>
      <c r="FDE910" s="34"/>
      <c r="FDL910" s="35"/>
      <c r="FDM910" s="34"/>
      <c r="FDT910" s="35"/>
      <c r="FDU910" s="34"/>
      <c r="FEB910" s="35"/>
      <c r="FEC910" s="34"/>
      <c r="FEJ910" s="35"/>
      <c r="FEK910" s="34"/>
      <c r="FER910" s="35"/>
      <c r="FES910" s="34"/>
      <c r="FEZ910" s="35"/>
      <c r="FFA910" s="34"/>
      <c r="FFH910" s="35"/>
      <c r="FFI910" s="34"/>
      <c r="FFP910" s="35"/>
      <c r="FFQ910" s="34"/>
      <c r="FFX910" s="35"/>
      <c r="FFY910" s="34"/>
      <c r="FGF910" s="35"/>
      <c r="FGG910" s="34"/>
      <c r="FGN910" s="35"/>
      <c r="FGO910" s="34"/>
      <c r="FGV910" s="35"/>
      <c r="FGW910" s="34"/>
      <c r="FHD910" s="35"/>
      <c r="FHE910" s="34"/>
      <c r="FHL910" s="35"/>
      <c r="FHM910" s="34"/>
      <c r="FHT910" s="35"/>
      <c r="FHU910" s="34"/>
      <c r="FIB910" s="35"/>
      <c r="FIC910" s="34"/>
      <c r="FIJ910" s="35"/>
      <c r="FIK910" s="34"/>
      <c r="FIR910" s="35"/>
      <c r="FIS910" s="34"/>
      <c r="FIZ910" s="35"/>
      <c r="FJA910" s="34"/>
      <c r="FJH910" s="35"/>
      <c r="FJI910" s="34"/>
      <c r="FJP910" s="35"/>
      <c r="FJQ910" s="34"/>
      <c r="FJX910" s="35"/>
      <c r="FJY910" s="34"/>
      <c r="FKF910" s="35"/>
      <c r="FKG910" s="34"/>
      <c r="FKN910" s="35"/>
      <c r="FKO910" s="34"/>
      <c r="FKV910" s="35"/>
      <c r="FKW910" s="34"/>
      <c r="FLD910" s="35"/>
      <c r="FLE910" s="34"/>
      <c r="FLL910" s="35"/>
      <c r="FLM910" s="34"/>
      <c r="FLT910" s="35"/>
      <c r="FLU910" s="34"/>
      <c r="FMB910" s="35"/>
      <c r="FMC910" s="34"/>
      <c r="FMJ910" s="35"/>
      <c r="FMK910" s="34"/>
      <c r="FMR910" s="35"/>
      <c r="FMS910" s="34"/>
      <c r="FMZ910" s="35"/>
      <c r="FNA910" s="34"/>
      <c r="FNH910" s="35"/>
      <c r="FNI910" s="34"/>
      <c r="FNP910" s="35"/>
      <c r="FNQ910" s="34"/>
      <c r="FNX910" s="35"/>
      <c r="FNY910" s="34"/>
      <c r="FOF910" s="35"/>
      <c r="FOG910" s="34"/>
      <c r="FON910" s="35"/>
      <c r="FOO910" s="34"/>
      <c r="FOV910" s="35"/>
      <c r="FOW910" s="34"/>
      <c r="FPD910" s="35"/>
      <c r="FPE910" s="34"/>
      <c r="FPL910" s="35"/>
      <c r="FPM910" s="34"/>
      <c r="FPT910" s="35"/>
      <c r="FPU910" s="34"/>
      <c r="FQB910" s="35"/>
      <c r="FQC910" s="34"/>
      <c r="FQJ910" s="35"/>
      <c r="FQK910" s="34"/>
      <c r="FQR910" s="35"/>
      <c r="FQS910" s="34"/>
      <c r="FQZ910" s="35"/>
      <c r="FRA910" s="34"/>
      <c r="FRH910" s="35"/>
      <c r="FRI910" s="34"/>
      <c r="FRP910" s="35"/>
      <c r="FRQ910" s="34"/>
      <c r="FRX910" s="35"/>
      <c r="FRY910" s="34"/>
      <c r="FSF910" s="35"/>
      <c r="FSG910" s="34"/>
      <c r="FSN910" s="35"/>
      <c r="FSO910" s="34"/>
      <c r="FSV910" s="35"/>
      <c r="FSW910" s="34"/>
      <c r="FTD910" s="35"/>
      <c r="FTE910" s="34"/>
      <c r="FTL910" s="35"/>
      <c r="FTM910" s="34"/>
      <c r="FTT910" s="35"/>
      <c r="FTU910" s="34"/>
      <c r="FUB910" s="35"/>
      <c r="FUC910" s="34"/>
      <c r="FUJ910" s="35"/>
      <c r="FUK910" s="34"/>
      <c r="FUR910" s="35"/>
      <c r="FUS910" s="34"/>
      <c r="FUZ910" s="35"/>
      <c r="FVA910" s="34"/>
      <c r="FVH910" s="35"/>
      <c r="FVI910" s="34"/>
      <c r="FVP910" s="35"/>
      <c r="FVQ910" s="34"/>
      <c r="FVX910" s="35"/>
      <c r="FVY910" s="34"/>
      <c r="FWF910" s="35"/>
      <c r="FWG910" s="34"/>
      <c r="FWN910" s="35"/>
      <c r="FWO910" s="34"/>
      <c r="FWV910" s="35"/>
      <c r="FWW910" s="34"/>
      <c r="FXD910" s="35"/>
      <c r="FXE910" s="34"/>
      <c r="FXL910" s="35"/>
      <c r="FXM910" s="34"/>
      <c r="FXT910" s="35"/>
      <c r="FXU910" s="34"/>
      <c r="FYB910" s="35"/>
      <c r="FYC910" s="34"/>
      <c r="FYJ910" s="35"/>
      <c r="FYK910" s="34"/>
      <c r="FYR910" s="35"/>
      <c r="FYS910" s="34"/>
      <c r="FYZ910" s="35"/>
      <c r="FZA910" s="34"/>
      <c r="FZH910" s="35"/>
      <c r="FZI910" s="34"/>
      <c r="FZP910" s="35"/>
      <c r="FZQ910" s="34"/>
      <c r="FZX910" s="35"/>
      <c r="FZY910" s="34"/>
      <c r="GAF910" s="35"/>
      <c r="GAG910" s="34"/>
      <c r="GAN910" s="35"/>
      <c r="GAO910" s="34"/>
      <c r="GAV910" s="35"/>
      <c r="GAW910" s="34"/>
      <c r="GBD910" s="35"/>
      <c r="GBE910" s="34"/>
      <c r="GBL910" s="35"/>
      <c r="GBM910" s="34"/>
      <c r="GBT910" s="35"/>
      <c r="GBU910" s="34"/>
      <c r="GCB910" s="35"/>
      <c r="GCC910" s="34"/>
      <c r="GCJ910" s="35"/>
      <c r="GCK910" s="34"/>
      <c r="GCR910" s="35"/>
      <c r="GCS910" s="34"/>
      <c r="GCZ910" s="35"/>
      <c r="GDA910" s="34"/>
      <c r="GDH910" s="35"/>
      <c r="GDI910" s="34"/>
      <c r="GDP910" s="35"/>
      <c r="GDQ910" s="34"/>
      <c r="GDX910" s="35"/>
      <c r="GDY910" s="34"/>
      <c r="GEF910" s="35"/>
      <c r="GEG910" s="34"/>
      <c r="GEN910" s="35"/>
      <c r="GEO910" s="34"/>
      <c r="GEV910" s="35"/>
      <c r="GEW910" s="34"/>
      <c r="GFD910" s="35"/>
      <c r="GFE910" s="34"/>
      <c r="GFL910" s="35"/>
      <c r="GFM910" s="34"/>
      <c r="GFT910" s="35"/>
      <c r="GFU910" s="34"/>
      <c r="GGB910" s="35"/>
      <c r="GGC910" s="34"/>
      <c r="GGJ910" s="35"/>
      <c r="GGK910" s="34"/>
      <c r="GGR910" s="35"/>
      <c r="GGS910" s="34"/>
      <c r="GGZ910" s="35"/>
      <c r="GHA910" s="34"/>
      <c r="GHH910" s="35"/>
      <c r="GHI910" s="34"/>
      <c r="GHP910" s="35"/>
      <c r="GHQ910" s="34"/>
      <c r="GHX910" s="35"/>
      <c r="GHY910" s="34"/>
      <c r="GIF910" s="35"/>
      <c r="GIG910" s="34"/>
      <c r="GIN910" s="35"/>
      <c r="GIO910" s="34"/>
      <c r="GIV910" s="35"/>
      <c r="GIW910" s="34"/>
      <c r="GJD910" s="35"/>
      <c r="GJE910" s="34"/>
      <c r="GJL910" s="35"/>
      <c r="GJM910" s="34"/>
      <c r="GJT910" s="35"/>
      <c r="GJU910" s="34"/>
      <c r="GKB910" s="35"/>
      <c r="GKC910" s="34"/>
      <c r="GKJ910" s="35"/>
      <c r="GKK910" s="34"/>
      <c r="GKR910" s="35"/>
      <c r="GKS910" s="34"/>
      <c r="GKZ910" s="35"/>
      <c r="GLA910" s="34"/>
      <c r="GLH910" s="35"/>
      <c r="GLI910" s="34"/>
      <c r="GLP910" s="35"/>
      <c r="GLQ910" s="34"/>
      <c r="GLX910" s="35"/>
      <c r="GLY910" s="34"/>
      <c r="GMF910" s="35"/>
      <c r="GMG910" s="34"/>
      <c r="GMN910" s="35"/>
      <c r="GMO910" s="34"/>
      <c r="GMV910" s="35"/>
      <c r="GMW910" s="34"/>
      <c r="GND910" s="35"/>
      <c r="GNE910" s="34"/>
      <c r="GNL910" s="35"/>
      <c r="GNM910" s="34"/>
      <c r="GNT910" s="35"/>
      <c r="GNU910" s="34"/>
      <c r="GOB910" s="35"/>
      <c r="GOC910" s="34"/>
      <c r="GOJ910" s="35"/>
      <c r="GOK910" s="34"/>
      <c r="GOR910" s="35"/>
      <c r="GOS910" s="34"/>
      <c r="GOZ910" s="35"/>
      <c r="GPA910" s="34"/>
      <c r="GPH910" s="35"/>
      <c r="GPI910" s="34"/>
      <c r="GPP910" s="35"/>
      <c r="GPQ910" s="34"/>
      <c r="GPX910" s="35"/>
      <c r="GPY910" s="34"/>
      <c r="GQF910" s="35"/>
      <c r="GQG910" s="34"/>
      <c r="GQN910" s="35"/>
      <c r="GQO910" s="34"/>
      <c r="GQV910" s="35"/>
      <c r="GQW910" s="34"/>
      <c r="GRD910" s="35"/>
      <c r="GRE910" s="34"/>
      <c r="GRL910" s="35"/>
      <c r="GRM910" s="34"/>
      <c r="GRT910" s="35"/>
      <c r="GRU910" s="34"/>
      <c r="GSB910" s="35"/>
      <c r="GSC910" s="34"/>
      <c r="GSJ910" s="35"/>
      <c r="GSK910" s="34"/>
      <c r="GSR910" s="35"/>
      <c r="GSS910" s="34"/>
      <c r="GSZ910" s="35"/>
      <c r="GTA910" s="34"/>
      <c r="GTH910" s="35"/>
      <c r="GTI910" s="34"/>
      <c r="GTP910" s="35"/>
      <c r="GTQ910" s="34"/>
      <c r="GTX910" s="35"/>
      <c r="GTY910" s="34"/>
      <c r="GUF910" s="35"/>
      <c r="GUG910" s="34"/>
      <c r="GUN910" s="35"/>
      <c r="GUO910" s="34"/>
      <c r="GUV910" s="35"/>
      <c r="GUW910" s="34"/>
      <c r="GVD910" s="35"/>
      <c r="GVE910" s="34"/>
      <c r="GVL910" s="35"/>
      <c r="GVM910" s="34"/>
      <c r="GVT910" s="35"/>
      <c r="GVU910" s="34"/>
      <c r="GWB910" s="35"/>
      <c r="GWC910" s="34"/>
      <c r="GWJ910" s="35"/>
      <c r="GWK910" s="34"/>
      <c r="GWR910" s="35"/>
      <c r="GWS910" s="34"/>
      <c r="GWZ910" s="35"/>
      <c r="GXA910" s="34"/>
      <c r="GXH910" s="35"/>
      <c r="GXI910" s="34"/>
      <c r="GXP910" s="35"/>
      <c r="GXQ910" s="34"/>
      <c r="GXX910" s="35"/>
      <c r="GXY910" s="34"/>
      <c r="GYF910" s="35"/>
      <c r="GYG910" s="34"/>
      <c r="GYN910" s="35"/>
      <c r="GYO910" s="34"/>
      <c r="GYV910" s="35"/>
      <c r="GYW910" s="34"/>
      <c r="GZD910" s="35"/>
      <c r="GZE910" s="34"/>
      <c r="GZL910" s="35"/>
      <c r="GZM910" s="34"/>
      <c r="GZT910" s="35"/>
      <c r="GZU910" s="34"/>
      <c r="HAB910" s="35"/>
      <c r="HAC910" s="34"/>
      <c r="HAJ910" s="35"/>
      <c r="HAK910" s="34"/>
      <c r="HAR910" s="35"/>
      <c r="HAS910" s="34"/>
      <c r="HAZ910" s="35"/>
      <c r="HBA910" s="34"/>
      <c r="HBH910" s="35"/>
      <c r="HBI910" s="34"/>
      <c r="HBP910" s="35"/>
      <c r="HBQ910" s="34"/>
      <c r="HBX910" s="35"/>
      <c r="HBY910" s="34"/>
      <c r="HCF910" s="35"/>
      <c r="HCG910" s="34"/>
      <c r="HCN910" s="35"/>
      <c r="HCO910" s="34"/>
      <c r="HCV910" s="35"/>
      <c r="HCW910" s="34"/>
      <c r="HDD910" s="35"/>
      <c r="HDE910" s="34"/>
      <c r="HDL910" s="35"/>
      <c r="HDM910" s="34"/>
      <c r="HDT910" s="35"/>
      <c r="HDU910" s="34"/>
      <c r="HEB910" s="35"/>
      <c r="HEC910" s="34"/>
      <c r="HEJ910" s="35"/>
      <c r="HEK910" s="34"/>
      <c r="HER910" s="35"/>
      <c r="HES910" s="34"/>
      <c r="HEZ910" s="35"/>
      <c r="HFA910" s="34"/>
      <c r="HFH910" s="35"/>
      <c r="HFI910" s="34"/>
      <c r="HFP910" s="35"/>
      <c r="HFQ910" s="34"/>
      <c r="HFX910" s="35"/>
      <c r="HFY910" s="34"/>
      <c r="HGF910" s="35"/>
      <c r="HGG910" s="34"/>
      <c r="HGN910" s="35"/>
      <c r="HGO910" s="34"/>
      <c r="HGV910" s="35"/>
      <c r="HGW910" s="34"/>
      <c r="HHD910" s="35"/>
      <c r="HHE910" s="34"/>
      <c r="HHL910" s="35"/>
      <c r="HHM910" s="34"/>
      <c r="HHT910" s="35"/>
      <c r="HHU910" s="34"/>
      <c r="HIB910" s="35"/>
      <c r="HIC910" s="34"/>
      <c r="HIJ910" s="35"/>
      <c r="HIK910" s="34"/>
      <c r="HIR910" s="35"/>
      <c r="HIS910" s="34"/>
      <c r="HIZ910" s="35"/>
      <c r="HJA910" s="34"/>
      <c r="HJH910" s="35"/>
      <c r="HJI910" s="34"/>
      <c r="HJP910" s="35"/>
      <c r="HJQ910" s="34"/>
      <c r="HJX910" s="35"/>
      <c r="HJY910" s="34"/>
      <c r="HKF910" s="35"/>
      <c r="HKG910" s="34"/>
      <c r="HKN910" s="35"/>
      <c r="HKO910" s="34"/>
      <c r="HKV910" s="35"/>
      <c r="HKW910" s="34"/>
      <c r="HLD910" s="35"/>
      <c r="HLE910" s="34"/>
      <c r="HLL910" s="35"/>
      <c r="HLM910" s="34"/>
      <c r="HLT910" s="35"/>
      <c r="HLU910" s="34"/>
      <c r="HMB910" s="35"/>
      <c r="HMC910" s="34"/>
      <c r="HMJ910" s="35"/>
      <c r="HMK910" s="34"/>
      <c r="HMR910" s="35"/>
      <c r="HMS910" s="34"/>
      <c r="HMZ910" s="35"/>
      <c r="HNA910" s="34"/>
      <c r="HNH910" s="35"/>
      <c r="HNI910" s="34"/>
      <c r="HNP910" s="35"/>
      <c r="HNQ910" s="34"/>
      <c r="HNX910" s="35"/>
      <c r="HNY910" s="34"/>
      <c r="HOF910" s="35"/>
      <c r="HOG910" s="34"/>
      <c r="HON910" s="35"/>
      <c r="HOO910" s="34"/>
      <c r="HOV910" s="35"/>
      <c r="HOW910" s="34"/>
      <c r="HPD910" s="35"/>
      <c r="HPE910" s="34"/>
      <c r="HPL910" s="35"/>
      <c r="HPM910" s="34"/>
      <c r="HPT910" s="35"/>
      <c r="HPU910" s="34"/>
      <c r="HQB910" s="35"/>
      <c r="HQC910" s="34"/>
      <c r="HQJ910" s="35"/>
      <c r="HQK910" s="34"/>
      <c r="HQR910" s="35"/>
      <c r="HQS910" s="34"/>
      <c r="HQZ910" s="35"/>
      <c r="HRA910" s="34"/>
      <c r="HRH910" s="35"/>
      <c r="HRI910" s="34"/>
      <c r="HRP910" s="35"/>
      <c r="HRQ910" s="34"/>
      <c r="HRX910" s="35"/>
      <c r="HRY910" s="34"/>
      <c r="HSF910" s="35"/>
      <c r="HSG910" s="34"/>
      <c r="HSN910" s="35"/>
      <c r="HSO910" s="34"/>
      <c r="HSV910" s="35"/>
      <c r="HSW910" s="34"/>
      <c r="HTD910" s="35"/>
      <c r="HTE910" s="34"/>
      <c r="HTL910" s="35"/>
      <c r="HTM910" s="34"/>
      <c r="HTT910" s="35"/>
      <c r="HTU910" s="34"/>
      <c r="HUB910" s="35"/>
      <c r="HUC910" s="34"/>
      <c r="HUJ910" s="35"/>
      <c r="HUK910" s="34"/>
      <c r="HUR910" s="35"/>
      <c r="HUS910" s="34"/>
      <c r="HUZ910" s="35"/>
      <c r="HVA910" s="34"/>
      <c r="HVH910" s="35"/>
      <c r="HVI910" s="34"/>
      <c r="HVP910" s="35"/>
      <c r="HVQ910" s="34"/>
      <c r="HVX910" s="35"/>
      <c r="HVY910" s="34"/>
      <c r="HWF910" s="35"/>
      <c r="HWG910" s="34"/>
      <c r="HWN910" s="35"/>
      <c r="HWO910" s="34"/>
      <c r="HWV910" s="35"/>
      <c r="HWW910" s="34"/>
      <c r="HXD910" s="35"/>
      <c r="HXE910" s="34"/>
      <c r="HXL910" s="35"/>
      <c r="HXM910" s="34"/>
      <c r="HXT910" s="35"/>
      <c r="HXU910" s="34"/>
      <c r="HYB910" s="35"/>
      <c r="HYC910" s="34"/>
      <c r="HYJ910" s="35"/>
      <c r="HYK910" s="34"/>
      <c r="HYR910" s="35"/>
      <c r="HYS910" s="34"/>
      <c r="HYZ910" s="35"/>
      <c r="HZA910" s="34"/>
      <c r="HZH910" s="35"/>
      <c r="HZI910" s="34"/>
      <c r="HZP910" s="35"/>
      <c r="HZQ910" s="34"/>
      <c r="HZX910" s="35"/>
      <c r="HZY910" s="34"/>
      <c r="IAF910" s="35"/>
      <c r="IAG910" s="34"/>
      <c r="IAN910" s="35"/>
      <c r="IAO910" s="34"/>
      <c r="IAV910" s="35"/>
      <c r="IAW910" s="34"/>
      <c r="IBD910" s="35"/>
      <c r="IBE910" s="34"/>
      <c r="IBL910" s="35"/>
      <c r="IBM910" s="34"/>
      <c r="IBT910" s="35"/>
      <c r="IBU910" s="34"/>
      <c r="ICB910" s="35"/>
      <c r="ICC910" s="34"/>
      <c r="ICJ910" s="35"/>
      <c r="ICK910" s="34"/>
      <c r="ICR910" s="35"/>
      <c r="ICS910" s="34"/>
      <c r="ICZ910" s="35"/>
      <c r="IDA910" s="34"/>
      <c r="IDH910" s="35"/>
      <c r="IDI910" s="34"/>
      <c r="IDP910" s="35"/>
      <c r="IDQ910" s="34"/>
      <c r="IDX910" s="35"/>
      <c r="IDY910" s="34"/>
      <c r="IEF910" s="35"/>
      <c r="IEG910" s="34"/>
      <c r="IEN910" s="35"/>
      <c r="IEO910" s="34"/>
      <c r="IEV910" s="35"/>
      <c r="IEW910" s="34"/>
      <c r="IFD910" s="35"/>
      <c r="IFE910" s="34"/>
      <c r="IFL910" s="35"/>
      <c r="IFM910" s="34"/>
      <c r="IFT910" s="35"/>
      <c r="IFU910" s="34"/>
      <c r="IGB910" s="35"/>
      <c r="IGC910" s="34"/>
      <c r="IGJ910" s="35"/>
      <c r="IGK910" s="34"/>
      <c r="IGR910" s="35"/>
      <c r="IGS910" s="34"/>
      <c r="IGZ910" s="35"/>
      <c r="IHA910" s="34"/>
      <c r="IHH910" s="35"/>
      <c r="IHI910" s="34"/>
      <c r="IHP910" s="35"/>
      <c r="IHQ910" s="34"/>
      <c r="IHX910" s="35"/>
      <c r="IHY910" s="34"/>
      <c r="IIF910" s="35"/>
      <c r="IIG910" s="34"/>
      <c r="IIN910" s="35"/>
      <c r="IIO910" s="34"/>
      <c r="IIV910" s="35"/>
      <c r="IIW910" s="34"/>
      <c r="IJD910" s="35"/>
      <c r="IJE910" s="34"/>
      <c r="IJL910" s="35"/>
      <c r="IJM910" s="34"/>
      <c r="IJT910" s="35"/>
      <c r="IJU910" s="34"/>
      <c r="IKB910" s="35"/>
      <c r="IKC910" s="34"/>
      <c r="IKJ910" s="35"/>
      <c r="IKK910" s="34"/>
      <c r="IKR910" s="35"/>
      <c r="IKS910" s="34"/>
      <c r="IKZ910" s="35"/>
      <c r="ILA910" s="34"/>
      <c r="ILH910" s="35"/>
      <c r="ILI910" s="34"/>
      <c r="ILP910" s="35"/>
      <c r="ILQ910" s="34"/>
      <c r="ILX910" s="35"/>
      <c r="ILY910" s="34"/>
      <c r="IMF910" s="35"/>
      <c r="IMG910" s="34"/>
      <c r="IMN910" s="35"/>
      <c r="IMO910" s="34"/>
      <c r="IMV910" s="35"/>
      <c r="IMW910" s="34"/>
      <c r="IND910" s="35"/>
      <c r="INE910" s="34"/>
      <c r="INL910" s="35"/>
      <c r="INM910" s="34"/>
      <c r="INT910" s="35"/>
      <c r="INU910" s="34"/>
      <c r="IOB910" s="35"/>
      <c r="IOC910" s="34"/>
      <c r="IOJ910" s="35"/>
      <c r="IOK910" s="34"/>
      <c r="IOR910" s="35"/>
      <c r="IOS910" s="34"/>
      <c r="IOZ910" s="35"/>
      <c r="IPA910" s="34"/>
      <c r="IPH910" s="35"/>
      <c r="IPI910" s="34"/>
      <c r="IPP910" s="35"/>
      <c r="IPQ910" s="34"/>
      <c r="IPX910" s="35"/>
      <c r="IPY910" s="34"/>
      <c r="IQF910" s="35"/>
      <c r="IQG910" s="34"/>
      <c r="IQN910" s="35"/>
      <c r="IQO910" s="34"/>
      <c r="IQV910" s="35"/>
      <c r="IQW910" s="34"/>
      <c r="IRD910" s="35"/>
      <c r="IRE910" s="34"/>
      <c r="IRL910" s="35"/>
      <c r="IRM910" s="34"/>
      <c r="IRT910" s="35"/>
      <c r="IRU910" s="34"/>
      <c r="ISB910" s="35"/>
      <c r="ISC910" s="34"/>
      <c r="ISJ910" s="35"/>
      <c r="ISK910" s="34"/>
      <c r="ISR910" s="35"/>
      <c r="ISS910" s="34"/>
      <c r="ISZ910" s="35"/>
      <c r="ITA910" s="34"/>
      <c r="ITH910" s="35"/>
      <c r="ITI910" s="34"/>
      <c r="ITP910" s="35"/>
      <c r="ITQ910" s="34"/>
      <c r="ITX910" s="35"/>
      <c r="ITY910" s="34"/>
      <c r="IUF910" s="35"/>
      <c r="IUG910" s="34"/>
      <c r="IUN910" s="35"/>
      <c r="IUO910" s="34"/>
      <c r="IUV910" s="35"/>
      <c r="IUW910" s="34"/>
      <c r="IVD910" s="35"/>
      <c r="IVE910" s="34"/>
      <c r="IVL910" s="35"/>
      <c r="IVM910" s="34"/>
      <c r="IVT910" s="35"/>
      <c r="IVU910" s="34"/>
      <c r="IWB910" s="35"/>
      <c r="IWC910" s="34"/>
      <c r="IWJ910" s="35"/>
      <c r="IWK910" s="34"/>
      <c r="IWR910" s="35"/>
      <c r="IWS910" s="34"/>
      <c r="IWZ910" s="35"/>
      <c r="IXA910" s="34"/>
      <c r="IXH910" s="35"/>
      <c r="IXI910" s="34"/>
      <c r="IXP910" s="35"/>
      <c r="IXQ910" s="34"/>
      <c r="IXX910" s="35"/>
      <c r="IXY910" s="34"/>
      <c r="IYF910" s="35"/>
      <c r="IYG910" s="34"/>
      <c r="IYN910" s="35"/>
      <c r="IYO910" s="34"/>
      <c r="IYV910" s="35"/>
      <c r="IYW910" s="34"/>
      <c r="IZD910" s="35"/>
      <c r="IZE910" s="34"/>
      <c r="IZL910" s="35"/>
      <c r="IZM910" s="34"/>
      <c r="IZT910" s="35"/>
      <c r="IZU910" s="34"/>
      <c r="JAB910" s="35"/>
      <c r="JAC910" s="34"/>
      <c r="JAJ910" s="35"/>
      <c r="JAK910" s="34"/>
      <c r="JAR910" s="35"/>
      <c r="JAS910" s="34"/>
      <c r="JAZ910" s="35"/>
      <c r="JBA910" s="34"/>
      <c r="JBH910" s="35"/>
      <c r="JBI910" s="34"/>
      <c r="JBP910" s="35"/>
      <c r="JBQ910" s="34"/>
      <c r="JBX910" s="35"/>
      <c r="JBY910" s="34"/>
      <c r="JCF910" s="35"/>
      <c r="JCG910" s="34"/>
      <c r="JCN910" s="35"/>
      <c r="JCO910" s="34"/>
      <c r="JCV910" s="35"/>
      <c r="JCW910" s="34"/>
      <c r="JDD910" s="35"/>
      <c r="JDE910" s="34"/>
      <c r="JDL910" s="35"/>
      <c r="JDM910" s="34"/>
      <c r="JDT910" s="35"/>
      <c r="JDU910" s="34"/>
      <c r="JEB910" s="35"/>
      <c r="JEC910" s="34"/>
      <c r="JEJ910" s="35"/>
      <c r="JEK910" s="34"/>
      <c r="JER910" s="35"/>
      <c r="JES910" s="34"/>
      <c r="JEZ910" s="35"/>
      <c r="JFA910" s="34"/>
      <c r="JFH910" s="35"/>
      <c r="JFI910" s="34"/>
      <c r="JFP910" s="35"/>
      <c r="JFQ910" s="34"/>
      <c r="JFX910" s="35"/>
      <c r="JFY910" s="34"/>
      <c r="JGF910" s="35"/>
      <c r="JGG910" s="34"/>
      <c r="JGN910" s="35"/>
      <c r="JGO910" s="34"/>
      <c r="JGV910" s="35"/>
      <c r="JGW910" s="34"/>
      <c r="JHD910" s="35"/>
      <c r="JHE910" s="34"/>
      <c r="JHL910" s="35"/>
      <c r="JHM910" s="34"/>
      <c r="JHT910" s="35"/>
      <c r="JHU910" s="34"/>
      <c r="JIB910" s="35"/>
      <c r="JIC910" s="34"/>
      <c r="JIJ910" s="35"/>
      <c r="JIK910" s="34"/>
      <c r="JIR910" s="35"/>
      <c r="JIS910" s="34"/>
      <c r="JIZ910" s="35"/>
      <c r="JJA910" s="34"/>
      <c r="JJH910" s="35"/>
      <c r="JJI910" s="34"/>
      <c r="JJP910" s="35"/>
      <c r="JJQ910" s="34"/>
      <c r="JJX910" s="35"/>
      <c r="JJY910" s="34"/>
      <c r="JKF910" s="35"/>
      <c r="JKG910" s="34"/>
      <c r="JKN910" s="35"/>
      <c r="JKO910" s="34"/>
      <c r="JKV910" s="35"/>
      <c r="JKW910" s="34"/>
      <c r="JLD910" s="35"/>
      <c r="JLE910" s="34"/>
      <c r="JLL910" s="35"/>
      <c r="JLM910" s="34"/>
      <c r="JLT910" s="35"/>
      <c r="JLU910" s="34"/>
      <c r="JMB910" s="35"/>
      <c r="JMC910" s="34"/>
      <c r="JMJ910" s="35"/>
      <c r="JMK910" s="34"/>
      <c r="JMR910" s="35"/>
      <c r="JMS910" s="34"/>
      <c r="JMZ910" s="35"/>
      <c r="JNA910" s="34"/>
      <c r="JNH910" s="35"/>
      <c r="JNI910" s="34"/>
      <c r="JNP910" s="35"/>
      <c r="JNQ910" s="34"/>
      <c r="JNX910" s="35"/>
      <c r="JNY910" s="34"/>
      <c r="JOF910" s="35"/>
      <c r="JOG910" s="34"/>
      <c r="JON910" s="35"/>
      <c r="JOO910" s="34"/>
      <c r="JOV910" s="35"/>
      <c r="JOW910" s="34"/>
      <c r="JPD910" s="35"/>
      <c r="JPE910" s="34"/>
      <c r="JPL910" s="35"/>
      <c r="JPM910" s="34"/>
      <c r="JPT910" s="35"/>
      <c r="JPU910" s="34"/>
      <c r="JQB910" s="35"/>
      <c r="JQC910" s="34"/>
      <c r="JQJ910" s="35"/>
      <c r="JQK910" s="34"/>
      <c r="JQR910" s="35"/>
      <c r="JQS910" s="34"/>
      <c r="JQZ910" s="35"/>
      <c r="JRA910" s="34"/>
      <c r="JRH910" s="35"/>
      <c r="JRI910" s="34"/>
      <c r="JRP910" s="35"/>
      <c r="JRQ910" s="34"/>
      <c r="JRX910" s="35"/>
      <c r="JRY910" s="34"/>
      <c r="JSF910" s="35"/>
      <c r="JSG910" s="34"/>
      <c r="JSN910" s="35"/>
      <c r="JSO910" s="34"/>
      <c r="JSV910" s="35"/>
      <c r="JSW910" s="34"/>
      <c r="JTD910" s="35"/>
      <c r="JTE910" s="34"/>
      <c r="JTL910" s="35"/>
      <c r="JTM910" s="34"/>
      <c r="JTT910" s="35"/>
      <c r="JTU910" s="34"/>
      <c r="JUB910" s="35"/>
      <c r="JUC910" s="34"/>
      <c r="JUJ910" s="35"/>
      <c r="JUK910" s="34"/>
      <c r="JUR910" s="35"/>
      <c r="JUS910" s="34"/>
      <c r="JUZ910" s="35"/>
      <c r="JVA910" s="34"/>
      <c r="JVH910" s="35"/>
      <c r="JVI910" s="34"/>
      <c r="JVP910" s="35"/>
      <c r="JVQ910" s="34"/>
      <c r="JVX910" s="35"/>
      <c r="JVY910" s="34"/>
      <c r="JWF910" s="35"/>
      <c r="JWG910" s="34"/>
      <c r="JWN910" s="35"/>
      <c r="JWO910" s="34"/>
      <c r="JWV910" s="35"/>
      <c r="JWW910" s="34"/>
      <c r="JXD910" s="35"/>
      <c r="JXE910" s="34"/>
      <c r="JXL910" s="35"/>
      <c r="JXM910" s="34"/>
      <c r="JXT910" s="35"/>
      <c r="JXU910" s="34"/>
      <c r="JYB910" s="35"/>
      <c r="JYC910" s="34"/>
      <c r="JYJ910" s="35"/>
      <c r="JYK910" s="34"/>
      <c r="JYR910" s="35"/>
      <c r="JYS910" s="34"/>
      <c r="JYZ910" s="35"/>
      <c r="JZA910" s="34"/>
      <c r="JZH910" s="35"/>
      <c r="JZI910" s="34"/>
      <c r="JZP910" s="35"/>
      <c r="JZQ910" s="34"/>
      <c r="JZX910" s="35"/>
      <c r="JZY910" s="34"/>
      <c r="KAF910" s="35"/>
      <c r="KAG910" s="34"/>
      <c r="KAN910" s="35"/>
      <c r="KAO910" s="34"/>
      <c r="KAV910" s="35"/>
      <c r="KAW910" s="34"/>
      <c r="KBD910" s="35"/>
      <c r="KBE910" s="34"/>
      <c r="KBL910" s="35"/>
      <c r="KBM910" s="34"/>
      <c r="KBT910" s="35"/>
      <c r="KBU910" s="34"/>
      <c r="KCB910" s="35"/>
      <c r="KCC910" s="34"/>
      <c r="KCJ910" s="35"/>
      <c r="KCK910" s="34"/>
      <c r="KCR910" s="35"/>
      <c r="KCS910" s="34"/>
      <c r="KCZ910" s="35"/>
      <c r="KDA910" s="34"/>
      <c r="KDH910" s="35"/>
      <c r="KDI910" s="34"/>
      <c r="KDP910" s="35"/>
      <c r="KDQ910" s="34"/>
      <c r="KDX910" s="35"/>
      <c r="KDY910" s="34"/>
      <c r="KEF910" s="35"/>
      <c r="KEG910" s="34"/>
      <c r="KEN910" s="35"/>
      <c r="KEO910" s="34"/>
      <c r="KEV910" s="35"/>
      <c r="KEW910" s="34"/>
      <c r="KFD910" s="35"/>
      <c r="KFE910" s="34"/>
      <c r="KFL910" s="35"/>
      <c r="KFM910" s="34"/>
      <c r="KFT910" s="35"/>
      <c r="KFU910" s="34"/>
      <c r="KGB910" s="35"/>
      <c r="KGC910" s="34"/>
      <c r="KGJ910" s="35"/>
      <c r="KGK910" s="34"/>
      <c r="KGR910" s="35"/>
      <c r="KGS910" s="34"/>
      <c r="KGZ910" s="35"/>
      <c r="KHA910" s="34"/>
      <c r="KHH910" s="35"/>
      <c r="KHI910" s="34"/>
      <c r="KHP910" s="35"/>
      <c r="KHQ910" s="34"/>
      <c r="KHX910" s="35"/>
      <c r="KHY910" s="34"/>
      <c r="KIF910" s="35"/>
      <c r="KIG910" s="34"/>
      <c r="KIN910" s="35"/>
      <c r="KIO910" s="34"/>
      <c r="KIV910" s="35"/>
      <c r="KIW910" s="34"/>
      <c r="KJD910" s="35"/>
      <c r="KJE910" s="34"/>
      <c r="KJL910" s="35"/>
      <c r="KJM910" s="34"/>
      <c r="KJT910" s="35"/>
      <c r="KJU910" s="34"/>
      <c r="KKB910" s="35"/>
      <c r="KKC910" s="34"/>
      <c r="KKJ910" s="35"/>
      <c r="KKK910" s="34"/>
      <c r="KKR910" s="35"/>
      <c r="KKS910" s="34"/>
      <c r="KKZ910" s="35"/>
      <c r="KLA910" s="34"/>
      <c r="KLH910" s="35"/>
      <c r="KLI910" s="34"/>
      <c r="KLP910" s="35"/>
      <c r="KLQ910" s="34"/>
      <c r="KLX910" s="35"/>
      <c r="KLY910" s="34"/>
      <c r="KMF910" s="35"/>
      <c r="KMG910" s="34"/>
      <c r="KMN910" s="35"/>
      <c r="KMO910" s="34"/>
      <c r="KMV910" s="35"/>
      <c r="KMW910" s="34"/>
      <c r="KND910" s="35"/>
      <c r="KNE910" s="34"/>
      <c r="KNL910" s="35"/>
      <c r="KNM910" s="34"/>
      <c r="KNT910" s="35"/>
      <c r="KNU910" s="34"/>
      <c r="KOB910" s="35"/>
      <c r="KOC910" s="34"/>
      <c r="KOJ910" s="35"/>
      <c r="KOK910" s="34"/>
      <c r="KOR910" s="35"/>
      <c r="KOS910" s="34"/>
      <c r="KOZ910" s="35"/>
      <c r="KPA910" s="34"/>
      <c r="KPH910" s="35"/>
      <c r="KPI910" s="34"/>
      <c r="KPP910" s="35"/>
      <c r="KPQ910" s="34"/>
      <c r="KPX910" s="35"/>
      <c r="KPY910" s="34"/>
      <c r="KQF910" s="35"/>
      <c r="KQG910" s="34"/>
      <c r="KQN910" s="35"/>
      <c r="KQO910" s="34"/>
      <c r="KQV910" s="35"/>
      <c r="KQW910" s="34"/>
      <c r="KRD910" s="35"/>
      <c r="KRE910" s="34"/>
      <c r="KRL910" s="35"/>
      <c r="KRM910" s="34"/>
      <c r="KRT910" s="35"/>
      <c r="KRU910" s="34"/>
      <c r="KSB910" s="35"/>
      <c r="KSC910" s="34"/>
      <c r="KSJ910" s="35"/>
      <c r="KSK910" s="34"/>
      <c r="KSR910" s="35"/>
      <c r="KSS910" s="34"/>
      <c r="KSZ910" s="35"/>
      <c r="KTA910" s="34"/>
      <c r="KTH910" s="35"/>
      <c r="KTI910" s="34"/>
      <c r="KTP910" s="35"/>
      <c r="KTQ910" s="34"/>
      <c r="KTX910" s="35"/>
      <c r="KTY910" s="34"/>
      <c r="KUF910" s="35"/>
      <c r="KUG910" s="34"/>
      <c r="KUN910" s="35"/>
      <c r="KUO910" s="34"/>
      <c r="KUV910" s="35"/>
      <c r="KUW910" s="34"/>
      <c r="KVD910" s="35"/>
      <c r="KVE910" s="34"/>
      <c r="KVL910" s="35"/>
      <c r="KVM910" s="34"/>
      <c r="KVT910" s="35"/>
      <c r="KVU910" s="34"/>
      <c r="KWB910" s="35"/>
      <c r="KWC910" s="34"/>
      <c r="KWJ910" s="35"/>
      <c r="KWK910" s="34"/>
      <c r="KWR910" s="35"/>
      <c r="KWS910" s="34"/>
      <c r="KWZ910" s="35"/>
      <c r="KXA910" s="34"/>
      <c r="KXH910" s="35"/>
      <c r="KXI910" s="34"/>
      <c r="KXP910" s="35"/>
      <c r="KXQ910" s="34"/>
      <c r="KXX910" s="35"/>
      <c r="KXY910" s="34"/>
      <c r="KYF910" s="35"/>
      <c r="KYG910" s="34"/>
      <c r="KYN910" s="35"/>
      <c r="KYO910" s="34"/>
      <c r="KYV910" s="35"/>
      <c r="KYW910" s="34"/>
      <c r="KZD910" s="35"/>
      <c r="KZE910" s="34"/>
      <c r="KZL910" s="35"/>
      <c r="KZM910" s="34"/>
      <c r="KZT910" s="35"/>
      <c r="KZU910" s="34"/>
      <c r="LAB910" s="35"/>
      <c r="LAC910" s="34"/>
      <c r="LAJ910" s="35"/>
      <c r="LAK910" s="34"/>
      <c r="LAR910" s="35"/>
      <c r="LAS910" s="34"/>
      <c r="LAZ910" s="35"/>
      <c r="LBA910" s="34"/>
      <c r="LBH910" s="35"/>
      <c r="LBI910" s="34"/>
      <c r="LBP910" s="35"/>
      <c r="LBQ910" s="34"/>
      <c r="LBX910" s="35"/>
      <c r="LBY910" s="34"/>
      <c r="LCF910" s="35"/>
      <c r="LCG910" s="34"/>
      <c r="LCN910" s="35"/>
      <c r="LCO910" s="34"/>
      <c r="LCV910" s="35"/>
      <c r="LCW910" s="34"/>
      <c r="LDD910" s="35"/>
      <c r="LDE910" s="34"/>
      <c r="LDL910" s="35"/>
      <c r="LDM910" s="34"/>
      <c r="LDT910" s="35"/>
      <c r="LDU910" s="34"/>
      <c r="LEB910" s="35"/>
      <c r="LEC910" s="34"/>
      <c r="LEJ910" s="35"/>
      <c r="LEK910" s="34"/>
      <c r="LER910" s="35"/>
      <c r="LES910" s="34"/>
      <c r="LEZ910" s="35"/>
      <c r="LFA910" s="34"/>
      <c r="LFH910" s="35"/>
      <c r="LFI910" s="34"/>
      <c r="LFP910" s="35"/>
      <c r="LFQ910" s="34"/>
      <c r="LFX910" s="35"/>
      <c r="LFY910" s="34"/>
      <c r="LGF910" s="35"/>
      <c r="LGG910" s="34"/>
      <c r="LGN910" s="35"/>
      <c r="LGO910" s="34"/>
      <c r="LGV910" s="35"/>
      <c r="LGW910" s="34"/>
      <c r="LHD910" s="35"/>
      <c r="LHE910" s="34"/>
      <c r="LHL910" s="35"/>
      <c r="LHM910" s="34"/>
      <c r="LHT910" s="35"/>
      <c r="LHU910" s="34"/>
      <c r="LIB910" s="35"/>
      <c r="LIC910" s="34"/>
      <c r="LIJ910" s="35"/>
      <c r="LIK910" s="34"/>
      <c r="LIR910" s="35"/>
      <c r="LIS910" s="34"/>
      <c r="LIZ910" s="35"/>
      <c r="LJA910" s="34"/>
      <c r="LJH910" s="35"/>
      <c r="LJI910" s="34"/>
      <c r="LJP910" s="35"/>
      <c r="LJQ910" s="34"/>
      <c r="LJX910" s="35"/>
      <c r="LJY910" s="34"/>
      <c r="LKF910" s="35"/>
      <c r="LKG910" s="34"/>
      <c r="LKN910" s="35"/>
      <c r="LKO910" s="34"/>
      <c r="LKV910" s="35"/>
      <c r="LKW910" s="34"/>
      <c r="LLD910" s="35"/>
      <c r="LLE910" s="34"/>
      <c r="LLL910" s="35"/>
      <c r="LLM910" s="34"/>
      <c r="LLT910" s="35"/>
      <c r="LLU910" s="34"/>
      <c r="LMB910" s="35"/>
      <c r="LMC910" s="34"/>
      <c r="LMJ910" s="35"/>
      <c r="LMK910" s="34"/>
      <c r="LMR910" s="35"/>
      <c r="LMS910" s="34"/>
      <c r="LMZ910" s="35"/>
      <c r="LNA910" s="34"/>
      <c r="LNH910" s="35"/>
      <c r="LNI910" s="34"/>
      <c r="LNP910" s="35"/>
      <c r="LNQ910" s="34"/>
      <c r="LNX910" s="35"/>
      <c r="LNY910" s="34"/>
      <c r="LOF910" s="35"/>
      <c r="LOG910" s="34"/>
      <c r="LON910" s="35"/>
      <c r="LOO910" s="34"/>
      <c r="LOV910" s="35"/>
      <c r="LOW910" s="34"/>
      <c r="LPD910" s="35"/>
      <c r="LPE910" s="34"/>
      <c r="LPL910" s="35"/>
      <c r="LPM910" s="34"/>
      <c r="LPT910" s="35"/>
      <c r="LPU910" s="34"/>
      <c r="LQB910" s="35"/>
      <c r="LQC910" s="34"/>
      <c r="LQJ910" s="35"/>
      <c r="LQK910" s="34"/>
      <c r="LQR910" s="35"/>
      <c r="LQS910" s="34"/>
      <c r="LQZ910" s="35"/>
      <c r="LRA910" s="34"/>
      <c r="LRH910" s="35"/>
      <c r="LRI910" s="34"/>
      <c r="LRP910" s="35"/>
      <c r="LRQ910" s="34"/>
      <c r="LRX910" s="35"/>
      <c r="LRY910" s="34"/>
      <c r="LSF910" s="35"/>
      <c r="LSG910" s="34"/>
      <c r="LSN910" s="35"/>
      <c r="LSO910" s="34"/>
      <c r="LSV910" s="35"/>
      <c r="LSW910" s="34"/>
      <c r="LTD910" s="35"/>
      <c r="LTE910" s="34"/>
      <c r="LTL910" s="35"/>
      <c r="LTM910" s="34"/>
      <c r="LTT910" s="35"/>
      <c r="LTU910" s="34"/>
      <c r="LUB910" s="35"/>
      <c r="LUC910" s="34"/>
      <c r="LUJ910" s="35"/>
      <c r="LUK910" s="34"/>
      <c r="LUR910" s="35"/>
      <c r="LUS910" s="34"/>
      <c r="LUZ910" s="35"/>
      <c r="LVA910" s="34"/>
      <c r="LVH910" s="35"/>
      <c r="LVI910" s="34"/>
      <c r="LVP910" s="35"/>
      <c r="LVQ910" s="34"/>
      <c r="LVX910" s="35"/>
      <c r="LVY910" s="34"/>
      <c r="LWF910" s="35"/>
      <c r="LWG910" s="34"/>
      <c r="LWN910" s="35"/>
      <c r="LWO910" s="34"/>
      <c r="LWV910" s="35"/>
      <c r="LWW910" s="34"/>
      <c r="LXD910" s="35"/>
      <c r="LXE910" s="34"/>
      <c r="LXL910" s="35"/>
      <c r="LXM910" s="34"/>
      <c r="LXT910" s="35"/>
      <c r="LXU910" s="34"/>
      <c r="LYB910" s="35"/>
      <c r="LYC910" s="34"/>
      <c r="LYJ910" s="35"/>
      <c r="LYK910" s="34"/>
      <c r="LYR910" s="35"/>
      <c r="LYS910" s="34"/>
      <c r="LYZ910" s="35"/>
      <c r="LZA910" s="34"/>
      <c r="LZH910" s="35"/>
      <c r="LZI910" s="34"/>
      <c r="LZP910" s="35"/>
      <c r="LZQ910" s="34"/>
      <c r="LZX910" s="35"/>
      <c r="LZY910" s="34"/>
      <c r="MAF910" s="35"/>
      <c r="MAG910" s="34"/>
      <c r="MAN910" s="35"/>
      <c r="MAO910" s="34"/>
      <c r="MAV910" s="35"/>
      <c r="MAW910" s="34"/>
      <c r="MBD910" s="35"/>
      <c r="MBE910" s="34"/>
      <c r="MBL910" s="35"/>
      <c r="MBM910" s="34"/>
      <c r="MBT910" s="35"/>
      <c r="MBU910" s="34"/>
      <c r="MCB910" s="35"/>
      <c r="MCC910" s="34"/>
      <c r="MCJ910" s="35"/>
      <c r="MCK910" s="34"/>
      <c r="MCR910" s="35"/>
      <c r="MCS910" s="34"/>
      <c r="MCZ910" s="35"/>
      <c r="MDA910" s="34"/>
      <c r="MDH910" s="35"/>
      <c r="MDI910" s="34"/>
      <c r="MDP910" s="35"/>
      <c r="MDQ910" s="34"/>
      <c r="MDX910" s="35"/>
      <c r="MDY910" s="34"/>
      <c r="MEF910" s="35"/>
      <c r="MEG910" s="34"/>
      <c r="MEN910" s="35"/>
      <c r="MEO910" s="34"/>
      <c r="MEV910" s="35"/>
      <c r="MEW910" s="34"/>
      <c r="MFD910" s="35"/>
      <c r="MFE910" s="34"/>
      <c r="MFL910" s="35"/>
      <c r="MFM910" s="34"/>
      <c r="MFT910" s="35"/>
      <c r="MFU910" s="34"/>
      <c r="MGB910" s="35"/>
      <c r="MGC910" s="34"/>
      <c r="MGJ910" s="35"/>
      <c r="MGK910" s="34"/>
      <c r="MGR910" s="35"/>
      <c r="MGS910" s="34"/>
      <c r="MGZ910" s="35"/>
      <c r="MHA910" s="34"/>
      <c r="MHH910" s="35"/>
      <c r="MHI910" s="34"/>
      <c r="MHP910" s="35"/>
      <c r="MHQ910" s="34"/>
      <c r="MHX910" s="35"/>
      <c r="MHY910" s="34"/>
      <c r="MIF910" s="35"/>
      <c r="MIG910" s="34"/>
      <c r="MIN910" s="35"/>
      <c r="MIO910" s="34"/>
      <c r="MIV910" s="35"/>
      <c r="MIW910" s="34"/>
      <c r="MJD910" s="35"/>
      <c r="MJE910" s="34"/>
      <c r="MJL910" s="35"/>
      <c r="MJM910" s="34"/>
      <c r="MJT910" s="35"/>
      <c r="MJU910" s="34"/>
      <c r="MKB910" s="35"/>
      <c r="MKC910" s="34"/>
      <c r="MKJ910" s="35"/>
      <c r="MKK910" s="34"/>
      <c r="MKR910" s="35"/>
      <c r="MKS910" s="34"/>
      <c r="MKZ910" s="35"/>
      <c r="MLA910" s="34"/>
      <c r="MLH910" s="35"/>
      <c r="MLI910" s="34"/>
      <c r="MLP910" s="35"/>
      <c r="MLQ910" s="34"/>
      <c r="MLX910" s="35"/>
      <c r="MLY910" s="34"/>
      <c r="MMF910" s="35"/>
      <c r="MMG910" s="34"/>
      <c r="MMN910" s="35"/>
      <c r="MMO910" s="34"/>
      <c r="MMV910" s="35"/>
      <c r="MMW910" s="34"/>
      <c r="MND910" s="35"/>
      <c r="MNE910" s="34"/>
      <c r="MNL910" s="35"/>
      <c r="MNM910" s="34"/>
      <c r="MNT910" s="35"/>
      <c r="MNU910" s="34"/>
      <c r="MOB910" s="35"/>
      <c r="MOC910" s="34"/>
      <c r="MOJ910" s="35"/>
      <c r="MOK910" s="34"/>
      <c r="MOR910" s="35"/>
      <c r="MOS910" s="34"/>
      <c r="MOZ910" s="35"/>
      <c r="MPA910" s="34"/>
      <c r="MPH910" s="35"/>
      <c r="MPI910" s="34"/>
      <c r="MPP910" s="35"/>
      <c r="MPQ910" s="34"/>
      <c r="MPX910" s="35"/>
      <c r="MPY910" s="34"/>
      <c r="MQF910" s="35"/>
      <c r="MQG910" s="34"/>
      <c r="MQN910" s="35"/>
      <c r="MQO910" s="34"/>
      <c r="MQV910" s="35"/>
      <c r="MQW910" s="34"/>
      <c r="MRD910" s="35"/>
      <c r="MRE910" s="34"/>
      <c r="MRL910" s="35"/>
      <c r="MRM910" s="34"/>
      <c r="MRT910" s="35"/>
      <c r="MRU910" s="34"/>
      <c r="MSB910" s="35"/>
      <c r="MSC910" s="34"/>
      <c r="MSJ910" s="35"/>
      <c r="MSK910" s="34"/>
      <c r="MSR910" s="35"/>
      <c r="MSS910" s="34"/>
      <c r="MSZ910" s="35"/>
      <c r="MTA910" s="34"/>
      <c r="MTH910" s="35"/>
      <c r="MTI910" s="34"/>
      <c r="MTP910" s="35"/>
      <c r="MTQ910" s="34"/>
      <c r="MTX910" s="35"/>
      <c r="MTY910" s="34"/>
      <c r="MUF910" s="35"/>
      <c r="MUG910" s="34"/>
      <c r="MUN910" s="35"/>
      <c r="MUO910" s="34"/>
      <c r="MUV910" s="35"/>
      <c r="MUW910" s="34"/>
      <c r="MVD910" s="35"/>
      <c r="MVE910" s="34"/>
      <c r="MVL910" s="35"/>
      <c r="MVM910" s="34"/>
      <c r="MVT910" s="35"/>
      <c r="MVU910" s="34"/>
      <c r="MWB910" s="35"/>
      <c r="MWC910" s="34"/>
      <c r="MWJ910" s="35"/>
      <c r="MWK910" s="34"/>
      <c r="MWR910" s="35"/>
      <c r="MWS910" s="34"/>
      <c r="MWZ910" s="35"/>
      <c r="MXA910" s="34"/>
      <c r="MXH910" s="35"/>
      <c r="MXI910" s="34"/>
      <c r="MXP910" s="35"/>
      <c r="MXQ910" s="34"/>
      <c r="MXX910" s="35"/>
      <c r="MXY910" s="34"/>
      <c r="MYF910" s="35"/>
      <c r="MYG910" s="34"/>
      <c r="MYN910" s="35"/>
      <c r="MYO910" s="34"/>
      <c r="MYV910" s="35"/>
      <c r="MYW910" s="34"/>
      <c r="MZD910" s="35"/>
      <c r="MZE910" s="34"/>
      <c r="MZL910" s="35"/>
      <c r="MZM910" s="34"/>
      <c r="MZT910" s="35"/>
      <c r="MZU910" s="34"/>
      <c r="NAB910" s="35"/>
      <c r="NAC910" s="34"/>
      <c r="NAJ910" s="35"/>
      <c r="NAK910" s="34"/>
      <c r="NAR910" s="35"/>
      <c r="NAS910" s="34"/>
      <c r="NAZ910" s="35"/>
      <c r="NBA910" s="34"/>
      <c r="NBH910" s="35"/>
      <c r="NBI910" s="34"/>
      <c r="NBP910" s="35"/>
      <c r="NBQ910" s="34"/>
      <c r="NBX910" s="35"/>
      <c r="NBY910" s="34"/>
      <c r="NCF910" s="35"/>
      <c r="NCG910" s="34"/>
      <c r="NCN910" s="35"/>
      <c r="NCO910" s="34"/>
      <c r="NCV910" s="35"/>
      <c r="NCW910" s="34"/>
      <c r="NDD910" s="35"/>
      <c r="NDE910" s="34"/>
      <c r="NDL910" s="35"/>
      <c r="NDM910" s="34"/>
      <c r="NDT910" s="35"/>
      <c r="NDU910" s="34"/>
      <c r="NEB910" s="35"/>
      <c r="NEC910" s="34"/>
      <c r="NEJ910" s="35"/>
      <c r="NEK910" s="34"/>
      <c r="NER910" s="35"/>
      <c r="NES910" s="34"/>
      <c r="NEZ910" s="35"/>
      <c r="NFA910" s="34"/>
      <c r="NFH910" s="35"/>
      <c r="NFI910" s="34"/>
      <c r="NFP910" s="35"/>
      <c r="NFQ910" s="34"/>
      <c r="NFX910" s="35"/>
      <c r="NFY910" s="34"/>
      <c r="NGF910" s="35"/>
      <c r="NGG910" s="34"/>
      <c r="NGN910" s="35"/>
      <c r="NGO910" s="34"/>
      <c r="NGV910" s="35"/>
      <c r="NGW910" s="34"/>
      <c r="NHD910" s="35"/>
      <c r="NHE910" s="34"/>
      <c r="NHL910" s="35"/>
      <c r="NHM910" s="34"/>
      <c r="NHT910" s="35"/>
      <c r="NHU910" s="34"/>
      <c r="NIB910" s="35"/>
      <c r="NIC910" s="34"/>
      <c r="NIJ910" s="35"/>
      <c r="NIK910" s="34"/>
      <c r="NIR910" s="35"/>
      <c r="NIS910" s="34"/>
      <c r="NIZ910" s="35"/>
      <c r="NJA910" s="34"/>
      <c r="NJH910" s="35"/>
      <c r="NJI910" s="34"/>
      <c r="NJP910" s="35"/>
      <c r="NJQ910" s="34"/>
      <c r="NJX910" s="35"/>
      <c r="NJY910" s="34"/>
      <c r="NKF910" s="35"/>
      <c r="NKG910" s="34"/>
      <c r="NKN910" s="35"/>
      <c r="NKO910" s="34"/>
      <c r="NKV910" s="35"/>
      <c r="NKW910" s="34"/>
      <c r="NLD910" s="35"/>
      <c r="NLE910" s="34"/>
      <c r="NLL910" s="35"/>
      <c r="NLM910" s="34"/>
      <c r="NLT910" s="35"/>
      <c r="NLU910" s="34"/>
      <c r="NMB910" s="35"/>
      <c r="NMC910" s="34"/>
      <c r="NMJ910" s="35"/>
      <c r="NMK910" s="34"/>
      <c r="NMR910" s="35"/>
      <c r="NMS910" s="34"/>
      <c r="NMZ910" s="35"/>
      <c r="NNA910" s="34"/>
      <c r="NNH910" s="35"/>
      <c r="NNI910" s="34"/>
      <c r="NNP910" s="35"/>
      <c r="NNQ910" s="34"/>
      <c r="NNX910" s="35"/>
      <c r="NNY910" s="34"/>
      <c r="NOF910" s="35"/>
      <c r="NOG910" s="34"/>
      <c r="NON910" s="35"/>
      <c r="NOO910" s="34"/>
      <c r="NOV910" s="35"/>
      <c r="NOW910" s="34"/>
      <c r="NPD910" s="35"/>
      <c r="NPE910" s="34"/>
      <c r="NPL910" s="35"/>
      <c r="NPM910" s="34"/>
      <c r="NPT910" s="35"/>
      <c r="NPU910" s="34"/>
      <c r="NQB910" s="35"/>
      <c r="NQC910" s="34"/>
      <c r="NQJ910" s="35"/>
      <c r="NQK910" s="34"/>
      <c r="NQR910" s="35"/>
      <c r="NQS910" s="34"/>
      <c r="NQZ910" s="35"/>
      <c r="NRA910" s="34"/>
      <c r="NRH910" s="35"/>
      <c r="NRI910" s="34"/>
      <c r="NRP910" s="35"/>
      <c r="NRQ910" s="34"/>
      <c r="NRX910" s="35"/>
      <c r="NRY910" s="34"/>
      <c r="NSF910" s="35"/>
      <c r="NSG910" s="34"/>
      <c r="NSN910" s="35"/>
      <c r="NSO910" s="34"/>
      <c r="NSV910" s="35"/>
      <c r="NSW910" s="34"/>
      <c r="NTD910" s="35"/>
      <c r="NTE910" s="34"/>
      <c r="NTL910" s="35"/>
      <c r="NTM910" s="34"/>
      <c r="NTT910" s="35"/>
      <c r="NTU910" s="34"/>
      <c r="NUB910" s="35"/>
      <c r="NUC910" s="34"/>
      <c r="NUJ910" s="35"/>
      <c r="NUK910" s="34"/>
      <c r="NUR910" s="35"/>
      <c r="NUS910" s="34"/>
      <c r="NUZ910" s="35"/>
      <c r="NVA910" s="34"/>
      <c r="NVH910" s="35"/>
      <c r="NVI910" s="34"/>
      <c r="NVP910" s="35"/>
      <c r="NVQ910" s="34"/>
      <c r="NVX910" s="35"/>
      <c r="NVY910" s="34"/>
      <c r="NWF910" s="35"/>
      <c r="NWG910" s="34"/>
      <c r="NWN910" s="35"/>
      <c r="NWO910" s="34"/>
      <c r="NWV910" s="35"/>
      <c r="NWW910" s="34"/>
      <c r="NXD910" s="35"/>
      <c r="NXE910" s="34"/>
      <c r="NXL910" s="35"/>
      <c r="NXM910" s="34"/>
      <c r="NXT910" s="35"/>
      <c r="NXU910" s="34"/>
      <c r="NYB910" s="35"/>
      <c r="NYC910" s="34"/>
      <c r="NYJ910" s="35"/>
      <c r="NYK910" s="34"/>
      <c r="NYR910" s="35"/>
      <c r="NYS910" s="34"/>
      <c r="NYZ910" s="35"/>
      <c r="NZA910" s="34"/>
      <c r="NZH910" s="35"/>
      <c r="NZI910" s="34"/>
      <c r="NZP910" s="35"/>
      <c r="NZQ910" s="34"/>
      <c r="NZX910" s="35"/>
      <c r="NZY910" s="34"/>
      <c r="OAF910" s="35"/>
      <c r="OAG910" s="34"/>
      <c r="OAN910" s="35"/>
      <c r="OAO910" s="34"/>
      <c r="OAV910" s="35"/>
      <c r="OAW910" s="34"/>
      <c r="OBD910" s="35"/>
      <c r="OBE910" s="34"/>
      <c r="OBL910" s="35"/>
      <c r="OBM910" s="34"/>
      <c r="OBT910" s="35"/>
      <c r="OBU910" s="34"/>
      <c r="OCB910" s="35"/>
      <c r="OCC910" s="34"/>
      <c r="OCJ910" s="35"/>
      <c r="OCK910" s="34"/>
      <c r="OCR910" s="35"/>
      <c r="OCS910" s="34"/>
      <c r="OCZ910" s="35"/>
      <c r="ODA910" s="34"/>
      <c r="ODH910" s="35"/>
      <c r="ODI910" s="34"/>
      <c r="ODP910" s="35"/>
      <c r="ODQ910" s="34"/>
      <c r="ODX910" s="35"/>
      <c r="ODY910" s="34"/>
      <c r="OEF910" s="35"/>
      <c r="OEG910" s="34"/>
      <c r="OEN910" s="35"/>
      <c r="OEO910" s="34"/>
      <c r="OEV910" s="35"/>
      <c r="OEW910" s="34"/>
      <c r="OFD910" s="35"/>
      <c r="OFE910" s="34"/>
      <c r="OFL910" s="35"/>
      <c r="OFM910" s="34"/>
      <c r="OFT910" s="35"/>
      <c r="OFU910" s="34"/>
      <c r="OGB910" s="35"/>
      <c r="OGC910" s="34"/>
      <c r="OGJ910" s="35"/>
      <c r="OGK910" s="34"/>
      <c r="OGR910" s="35"/>
      <c r="OGS910" s="34"/>
      <c r="OGZ910" s="35"/>
      <c r="OHA910" s="34"/>
      <c r="OHH910" s="35"/>
      <c r="OHI910" s="34"/>
      <c r="OHP910" s="35"/>
      <c r="OHQ910" s="34"/>
      <c r="OHX910" s="35"/>
      <c r="OHY910" s="34"/>
      <c r="OIF910" s="35"/>
      <c r="OIG910" s="34"/>
      <c r="OIN910" s="35"/>
      <c r="OIO910" s="34"/>
      <c r="OIV910" s="35"/>
      <c r="OIW910" s="34"/>
      <c r="OJD910" s="35"/>
      <c r="OJE910" s="34"/>
      <c r="OJL910" s="35"/>
      <c r="OJM910" s="34"/>
      <c r="OJT910" s="35"/>
      <c r="OJU910" s="34"/>
      <c r="OKB910" s="35"/>
      <c r="OKC910" s="34"/>
      <c r="OKJ910" s="35"/>
      <c r="OKK910" s="34"/>
      <c r="OKR910" s="35"/>
      <c r="OKS910" s="34"/>
      <c r="OKZ910" s="35"/>
      <c r="OLA910" s="34"/>
      <c r="OLH910" s="35"/>
      <c r="OLI910" s="34"/>
      <c r="OLP910" s="35"/>
      <c r="OLQ910" s="34"/>
      <c r="OLX910" s="35"/>
      <c r="OLY910" s="34"/>
      <c r="OMF910" s="35"/>
      <c r="OMG910" s="34"/>
      <c r="OMN910" s="35"/>
      <c r="OMO910" s="34"/>
      <c r="OMV910" s="35"/>
      <c r="OMW910" s="34"/>
      <c r="OND910" s="35"/>
      <c r="ONE910" s="34"/>
      <c r="ONL910" s="35"/>
      <c r="ONM910" s="34"/>
      <c r="ONT910" s="35"/>
      <c r="ONU910" s="34"/>
      <c r="OOB910" s="35"/>
      <c r="OOC910" s="34"/>
      <c r="OOJ910" s="35"/>
      <c r="OOK910" s="34"/>
      <c r="OOR910" s="35"/>
      <c r="OOS910" s="34"/>
      <c r="OOZ910" s="35"/>
      <c r="OPA910" s="34"/>
      <c r="OPH910" s="35"/>
      <c r="OPI910" s="34"/>
      <c r="OPP910" s="35"/>
      <c r="OPQ910" s="34"/>
      <c r="OPX910" s="35"/>
      <c r="OPY910" s="34"/>
      <c r="OQF910" s="35"/>
      <c r="OQG910" s="34"/>
      <c r="OQN910" s="35"/>
      <c r="OQO910" s="34"/>
      <c r="OQV910" s="35"/>
      <c r="OQW910" s="34"/>
      <c r="ORD910" s="35"/>
      <c r="ORE910" s="34"/>
      <c r="ORL910" s="35"/>
      <c r="ORM910" s="34"/>
      <c r="ORT910" s="35"/>
      <c r="ORU910" s="34"/>
      <c r="OSB910" s="35"/>
      <c r="OSC910" s="34"/>
      <c r="OSJ910" s="35"/>
      <c r="OSK910" s="34"/>
      <c r="OSR910" s="35"/>
      <c r="OSS910" s="34"/>
      <c r="OSZ910" s="35"/>
      <c r="OTA910" s="34"/>
      <c r="OTH910" s="35"/>
      <c r="OTI910" s="34"/>
      <c r="OTP910" s="35"/>
      <c r="OTQ910" s="34"/>
      <c r="OTX910" s="35"/>
      <c r="OTY910" s="34"/>
      <c r="OUF910" s="35"/>
      <c r="OUG910" s="34"/>
      <c r="OUN910" s="35"/>
      <c r="OUO910" s="34"/>
      <c r="OUV910" s="35"/>
      <c r="OUW910" s="34"/>
      <c r="OVD910" s="35"/>
      <c r="OVE910" s="34"/>
      <c r="OVL910" s="35"/>
      <c r="OVM910" s="34"/>
      <c r="OVT910" s="35"/>
      <c r="OVU910" s="34"/>
      <c r="OWB910" s="35"/>
      <c r="OWC910" s="34"/>
      <c r="OWJ910" s="35"/>
      <c r="OWK910" s="34"/>
      <c r="OWR910" s="35"/>
      <c r="OWS910" s="34"/>
      <c r="OWZ910" s="35"/>
      <c r="OXA910" s="34"/>
      <c r="OXH910" s="35"/>
      <c r="OXI910" s="34"/>
      <c r="OXP910" s="35"/>
      <c r="OXQ910" s="34"/>
      <c r="OXX910" s="35"/>
      <c r="OXY910" s="34"/>
      <c r="OYF910" s="35"/>
      <c r="OYG910" s="34"/>
      <c r="OYN910" s="35"/>
      <c r="OYO910" s="34"/>
      <c r="OYV910" s="35"/>
      <c r="OYW910" s="34"/>
      <c r="OZD910" s="35"/>
      <c r="OZE910" s="34"/>
      <c r="OZL910" s="35"/>
      <c r="OZM910" s="34"/>
      <c r="OZT910" s="35"/>
      <c r="OZU910" s="34"/>
      <c r="PAB910" s="35"/>
      <c r="PAC910" s="34"/>
      <c r="PAJ910" s="35"/>
      <c r="PAK910" s="34"/>
      <c r="PAR910" s="35"/>
      <c r="PAS910" s="34"/>
      <c r="PAZ910" s="35"/>
      <c r="PBA910" s="34"/>
      <c r="PBH910" s="35"/>
      <c r="PBI910" s="34"/>
      <c r="PBP910" s="35"/>
      <c r="PBQ910" s="34"/>
      <c r="PBX910" s="35"/>
      <c r="PBY910" s="34"/>
      <c r="PCF910" s="35"/>
      <c r="PCG910" s="34"/>
      <c r="PCN910" s="35"/>
      <c r="PCO910" s="34"/>
      <c r="PCV910" s="35"/>
      <c r="PCW910" s="34"/>
      <c r="PDD910" s="35"/>
      <c r="PDE910" s="34"/>
      <c r="PDL910" s="35"/>
      <c r="PDM910" s="34"/>
      <c r="PDT910" s="35"/>
      <c r="PDU910" s="34"/>
      <c r="PEB910" s="35"/>
      <c r="PEC910" s="34"/>
      <c r="PEJ910" s="35"/>
      <c r="PEK910" s="34"/>
      <c r="PER910" s="35"/>
      <c r="PES910" s="34"/>
      <c r="PEZ910" s="35"/>
      <c r="PFA910" s="34"/>
      <c r="PFH910" s="35"/>
      <c r="PFI910" s="34"/>
      <c r="PFP910" s="35"/>
      <c r="PFQ910" s="34"/>
      <c r="PFX910" s="35"/>
      <c r="PFY910" s="34"/>
      <c r="PGF910" s="35"/>
      <c r="PGG910" s="34"/>
      <c r="PGN910" s="35"/>
      <c r="PGO910" s="34"/>
      <c r="PGV910" s="35"/>
      <c r="PGW910" s="34"/>
      <c r="PHD910" s="35"/>
      <c r="PHE910" s="34"/>
      <c r="PHL910" s="35"/>
      <c r="PHM910" s="34"/>
      <c r="PHT910" s="35"/>
      <c r="PHU910" s="34"/>
      <c r="PIB910" s="35"/>
      <c r="PIC910" s="34"/>
      <c r="PIJ910" s="35"/>
      <c r="PIK910" s="34"/>
      <c r="PIR910" s="35"/>
      <c r="PIS910" s="34"/>
      <c r="PIZ910" s="35"/>
      <c r="PJA910" s="34"/>
      <c r="PJH910" s="35"/>
      <c r="PJI910" s="34"/>
      <c r="PJP910" s="35"/>
      <c r="PJQ910" s="34"/>
      <c r="PJX910" s="35"/>
      <c r="PJY910" s="34"/>
      <c r="PKF910" s="35"/>
      <c r="PKG910" s="34"/>
      <c r="PKN910" s="35"/>
      <c r="PKO910" s="34"/>
      <c r="PKV910" s="35"/>
      <c r="PKW910" s="34"/>
      <c r="PLD910" s="35"/>
      <c r="PLE910" s="34"/>
      <c r="PLL910" s="35"/>
      <c r="PLM910" s="34"/>
      <c r="PLT910" s="35"/>
      <c r="PLU910" s="34"/>
      <c r="PMB910" s="35"/>
      <c r="PMC910" s="34"/>
      <c r="PMJ910" s="35"/>
      <c r="PMK910" s="34"/>
      <c r="PMR910" s="35"/>
      <c r="PMS910" s="34"/>
      <c r="PMZ910" s="35"/>
      <c r="PNA910" s="34"/>
      <c r="PNH910" s="35"/>
      <c r="PNI910" s="34"/>
      <c r="PNP910" s="35"/>
      <c r="PNQ910" s="34"/>
      <c r="PNX910" s="35"/>
      <c r="PNY910" s="34"/>
      <c r="POF910" s="35"/>
      <c r="POG910" s="34"/>
      <c r="PON910" s="35"/>
      <c r="POO910" s="34"/>
      <c r="POV910" s="35"/>
      <c r="POW910" s="34"/>
      <c r="PPD910" s="35"/>
      <c r="PPE910" s="34"/>
      <c r="PPL910" s="35"/>
      <c r="PPM910" s="34"/>
      <c r="PPT910" s="35"/>
      <c r="PPU910" s="34"/>
      <c r="PQB910" s="35"/>
      <c r="PQC910" s="34"/>
      <c r="PQJ910" s="35"/>
      <c r="PQK910" s="34"/>
      <c r="PQR910" s="35"/>
      <c r="PQS910" s="34"/>
      <c r="PQZ910" s="35"/>
      <c r="PRA910" s="34"/>
      <c r="PRH910" s="35"/>
      <c r="PRI910" s="34"/>
      <c r="PRP910" s="35"/>
      <c r="PRQ910" s="34"/>
      <c r="PRX910" s="35"/>
      <c r="PRY910" s="34"/>
      <c r="PSF910" s="35"/>
      <c r="PSG910" s="34"/>
      <c r="PSN910" s="35"/>
      <c r="PSO910" s="34"/>
      <c r="PSV910" s="35"/>
      <c r="PSW910" s="34"/>
      <c r="PTD910" s="35"/>
      <c r="PTE910" s="34"/>
      <c r="PTL910" s="35"/>
      <c r="PTM910" s="34"/>
      <c r="PTT910" s="35"/>
      <c r="PTU910" s="34"/>
      <c r="PUB910" s="35"/>
      <c r="PUC910" s="34"/>
      <c r="PUJ910" s="35"/>
      <c r="PUK910" s="34"/>
      <c r="PUR910" s="35"/>
      <c r="PUS910" s="34"/>
      <c r="PUZ910" s="35"/>
      <c r="PVA910" s="34"/>
      <c r="PVH910" s="35"/>
      <c r="PVI910" s="34"/>
      <c r="PVP910" s="35"/>
      <c r="PVQ910" s="34"/>
      <c r="PVX910" s="35"/>
      <c r="PVY910" s="34"/>
      <c r="PWF910" s="35"/>
      <c r="PWG910" s="34"/>
      <c r="PWN910" s="35"/>
      <c r="PWO910" s="34"/>
      <c r="PWV910" s="35"/>
      <c r="PWW910" s="34"/>
      <c r="PXD910" s="35"/>
      <c r="PXE910" s="34"/>
      <c r="PXL910" s="35"/>
      <c r="PXM910" s="34"/>
      <c r="PXT910" s="35"/>
      <c r="PXU910" s="34"/>
      <c r="PYB910" s="35"/>
      <c r="PYC910" s="34"/>
      <c r="PYJ910" s="35"/>
      <c r="PYK910" s="34"/>
      <c r="PYR910" s="35"/>
      <c r="PYS910" s="34"/>
      <c r="PYZ910" s="35"/>
      <c r="PZA910" s="34"/>
      <c r="PZH910" s="35"/>
      <c r="PZI910" s="34"/>
      <c r="PZP910" s="35"/>
      <c r="PZQ910" s="34"/>
      <c r="PZX910" s="35"/>
      <c r="PZY910" s="34"/>
      <c r="QAF910" s="35"/>
      <c r="QAG910" s="34"/>
      <c r="QAN910" s="35"/>
      <c r="QAO910" s="34"/>
      <c r="QAV910" s="35"/>
      <c r="QAW910" s="34"/>
      <c r="QBD910" s="35"/>
      <c r="QBE910" s="34"/>
      <c r="QBL910" s="35"/>
      <c r="QBM910" s="34"/>
      <c r="QBT910" s="35"/>
      <c r="QBU910" s="34"/>
      <c r="QCB910" s="35"/>
      <c r="QCC910" s="34"/>
      <c r="QCJ910" s="35"/>
      <c r="QCK910" s="34"/>
      <c r="QCR910" s="35"/>
      <c r="QCS910" s="34"/>
      <c r="QCZ910" s="35"/>
      <c r="QDA910" s="34"/>
      <c r="QDH910" s="35"/>
      <c r="QDI910" s="34"/>
      <c r="QDP910" s="35"/>
      <c r="QDQ910" s="34"/>
      <c r="QDX910" s="35"/>
      <c r="QDY910" s="34"/>
      <c r="QEF910" s="35"/>
      <c r="QEG910" s="34"/>
      <c r="QEN910" s="35"/>
      <c r="QEO910" s="34"/>
      <c r="QEV910" s="35"/>
      <c r="QEW910" s="34"/>
      <c r="QFD910" s="35"/>
      <c r="QFE910" s="34"/>
      <c r="QFL910" s="35"/>
      <c r="QFM910" s="34"/>
      <c r="QFT910" s="35"/>
      <c r="QFU910" s="34"/>
      <c r="QGB910" s="35"/>
      <c r="QGC910" s="34"/>
      <c r="QGJ910" s="35"/>
      <c r="QGK910" s="34"/>
      <c r="QGR910" s="35"/>
      <c r="QGS910" s="34"/>
      <c r="QGZ910" s="35"/>
      <c r="QHA910" s="34"/>
      <c r="QHH910" s="35"/>
      <c r="QHI910" s="34"/>
      <c r="QHP910" s="35"/>
      <c r="QHQ910" s="34"/>
      <c r="QHX910" s="35"/>
      <c r="QHY910" s="34"/>
      <c r="QIF910" s="35"/>
      <c r="QIG910" s="34"/>
      <c r="QIN910" s="35"/>
      <c r="QIO910" s="34"/>
      <c r="QIV910" s="35"/>
      <c r="QIW910" s="34"/>
      <c r="QJD910" s="35"/>
      <c r="QJE910" s="34"/>
      <c r="QJL910" s="35"/>
      <c r="QJM910" s="34"/>
      <c r="QJT910" s="35"/>
      <c r="QJU910" s="34"/>
      <c r="QKB910" s="35"/>
      <c r="QKC910" s="34"/>
      <c r="QKJ910" s="35"/>
      <c r="QKK910" s="34"/>
      <c r="QKR910" s="35"/>
      <c r="QKS910" s="34"/>
      <c r="QKZ910" s="35"/>
      <c r="QLA910" s="34"/>
      <c r="QLH910" s="35"/>
      <c r="QLI910" s="34"/>
      <c r="QLP910" s="35"/>
      <c r="QLQ910" s="34"/>
      <c r="QLX910" s="35"/>
      <c r="QLY910" s="34"/>
      <c r="QMF910" s="35"/>
      <c r="QMG910" s="34"/>
      <c r="QMN910" s="35"/>
      <c r="QMO910" s="34"/>
      <c r="QMV910" s="35"/>
      <c r="QMW910" s="34"/>
      <c r="QND910" s="35"/>
      <c r="QNE910" s="34"/>
      <c r="QNL910" s="35"/>
      <c r="QNM910" s="34"/>
      <c r="QNT910" s="35"/>
      <c r="QNU910" s="34"/>
      <c r="QOB910" s="35"/>
      <c r="QOC910" s="34"/>
      <c r="QOJ910" s="35"/>
      <c r="QOK910" s="34"/>
      <c r="QOR910" s="35"/>
      <c r="QOS910" s="34"/>
      <c r="QOZ910" s="35"/>
      <c r="QPA910" s="34"/>
      <c r="QPH910" s="35"/>
      <c r="QPI910" s="34"/>
      <c r="QPP910" s="35"/>
      <c r="QPQ910" s="34"/>
      <c r="QPX910" s="35"/>
      <c r="QPY910" s="34"/>
      <c r="QQF910" s="35"/>
      <c r="QQG910" s="34"/>
      <c r="QQN910" s="35"/>
      <c r="QQO910" s="34"/>
      <c r="QQV910" s="35"/>
      <c r="QQW910" s="34"/>
      <c r="QRD910" s="35"/>
      <c r="QRE910" s="34"/>
      <c r="QRL910" s="35"/>
      <c r="QRM910" s="34"/>
      <c r="QRT910" s="35"/>
      <c r="QRU910" s="34"/>
      <c r="QSB910" s="35"/>
      <c r="QSC910" s="34"/>
      <c r="QSJ910" s="35"/>
      <c r="QSK910" s="34"/>
      <c r="QSR910" s="35"/>
      <c r="QSS910" s="34"/>
      <c r="QSZ910" s="35"/>
      <c r="QTA910" s="34"/>
      <c r="QTH910" s="35"/>
      <c r="QTI910" s="34"/>
      <c r="QTP910" s="35"/>
      <c r="QTQ910" s="34"/>
      <c r="QTX910" s="35"/>
      <c r="QTY910" s="34"/>
      <c r="QUF910" s="35"/>
      <c r="QUG910" s="34"/>
      <c r="QUN910" s="35"/>
      <c r="QUO910" s="34"/>
      <c r="QUV910" s="35"/>
      <c r="QUW910" s="34"/>
      <c r="QVD910" s="35"/>
      <c r="QVE910" s="34"/>
      <c r="QVL910" s="35"/>
      <c r="QVM910" s="34"/>
      <c r="QVT910" s="35"/>
      <c r="QVU910" s="34"/>
      <c r="QWB910" s="35"/>
      <c r="QWC910" s="34"/>
      <c r="QWJ910" s="35"/>
      <c r="QWK910" s="34"/>
      <c r="QWR910" s="35"/>
      <c r="QWS910" s="34"/>
      <c r="QWZ910" s="35"/>
      <c r="QXA910" s="34"/>
      <c r="QXH910" s="35"/>
      <c r="QXI910" s="34"/>
      <c r="QXP910" s="35"/>
      <c r="QXQ910" s="34"/>
      <c r="QXX910" s="35"/>
      <c r="QXY910" s="34"/>
      <c r="QYF910" s="35"/>
      <c r="QYG910" s="34"/>
      <c r="QYN910" s="35"/>
      <c r="QYO910" s="34"/>
      <c r="QYV910" s="35"/>
      <c r="QYW910" s="34"/>
      <c r="QZD910" s="35"/>
      <c r="QZE910" s="34"/>
      <c r="QZL910" s="35"/>
      <c r="QZM910" s="34"/>
      <c r="QZT910" s="35"/>
      <c r="QZU910" s="34"/>
      <c r="RAB910" s="35"/>
      <c r="RAC910" s="34"/>
      <c r="RAJ910" s="35"/>
      <c r="RAK910" s="34"/>
      <c r="RAR910" s="35"/>
      <c r="RAS910" s="34"/>
      <c r="RAZ910" s="35"/>
      <c r="RBA910" s="34"/>
      <c r="RBH910" s="35"/>
      <c r="RBI910" s="34"/>
      <c r="RBP910" s="35"/>
      <c r="RBQ910" s="34"/>
      <c r="RBX910" s="35"/>
      <c r="RBY910" s="34"/>
      <c r="RCF910" s="35"/>
      <c r="RCG910" s="34"/>
      <c r="RCN910" s="35"/>
      <c r="RCO910" s="34"/>
      <c r="RCV910" s="35"/>
      <c r="RCW910" s="34"/>
      <c r="RDD910" s="35"/>
      <c r="RDE910" s="34"/>
      <c r="RDL910" s="35"/>
      <c r="RDM910" s="34"/>
      <c r="RDT910" s="35"/>
      <c r="RDU910" s="34"/>
      <c r="REB910" s="35"/>
      <c r="REC910" s="34"/>
      <c r="REJ910" s="35"/>
      <c r="REK910" s="34"/>
      <c r="RER910" s="35"/>
      <c r="RES910" s="34"/>
      <c r="REZ910" s="35"/>
      <c r="RFA910" s="34"/>
      <c r="RFH910" s="35"/>
      <c r="RFI910" s="34"/>
      <c r="RFP910" s="35"/>
      <c r="RFQ910" s="34"/>
      <c r="RFX910" s="35"/>
      <c r="RFY910" s="34"/>
      <c r="RGF910" s="35"/>
      <c r="RGG910" s="34"/>
      <c r="RGN910" s="35"/>
      <c r="RGO910" s="34"/>
      <c r="RGV910" s="35"/>
      <c r="RGW910" s="34"/>
      <c r="RHD910" s="35"/>
      <c r="RHE910" s="34"/>
      <c r="RHL910" s="35"/>
      <c r="RHM910" s="34"/>
      <c r="RHT910" s="35"/>
      <c r="RHU910" s="34"/>
      <c r="RIB910" s="35"/>
      <c r="RIC910" s="34"/>
      <c r="RIJ910" s="35"/>
      <c r="RIK910" s="34"/>
      <c r="RIR910" s="35"/>
      <c r="RIS910" s="34"/>
      <c r="RIZ910" s="35"/>
      <c r="RJA910" s="34"/>
      <c r="RJH910" s="35"/>
      <c r="RJI910" s="34"/>
      <c r="RJP910" s="35"/>
      <c r="RJQ910" s="34"/>
      <c r="RJX910" s="35"/>
      <c r="RJY910" s="34"/>
      <c r="RKF910" s="35"/>
      <c r="RKG910" s="34"/>
      <c r="RKN910" s="35"/>
      <c r="RKO910" s="34"/>
      <c r="RKV910" s="35"/>
      <c r="RKW910" s="34"/>
      <c r="RLD910" s="35"/>
      <c r="RLE910" s="34"/>
      <c r="RLL910" s="35"/>
      <c r="RLM910" s="34"/>
      <c r="RLT910" s="35"/>
      <c r="RLU910" s="34"/>
      <c r="RMB910" s="35"/>
      <c r="RMC910" s="34"/>
      <c r="RMJ910" s="35"/>
      <c r="RMK910" s="34"/>
      <c r="RMR910" s="35"/>
      <c r="RMS910" s="34"/>
      <c r="RMZ910" s="35"/>
      <c r="RNA910" s="34"/>
      <c r="RNH910" s="35"/>
      <c r="RNI910" s="34"/>
      <c r="RNP910" s="35"/>
      <c r="RNQ910" s="34"/>
      <c r="RNX910" s="35"/>
      <c r="RNY910" s="34"/>
      <c r="ROF910" s="35"/>
      <c r="ROG910" s="34"/>
      <c r="RON910" s="35"/>
      <c r="ROO910" s="34"/>
      <c r="ROV910" s="35"/>
      <c r="ROW910" s="34"/>
      <c r="RPD910" s="35"/>
      <c r="RPE910" s="34"/>
      <c r="RPL910" s="35"/>
      <c r="RPM910" s="34"/>
      <c r="RPT910" s="35"/>
      <c r="RPU910" s="34"/>
      <c r="RQB910" s="35"/>
      <c r="RQC910" s="34"/>
      <c r="RQJ910" s="35"/>
      <c r="RQK910" s="34"/>
      <c r="RQR910" s="35"/>
      <c r="RQS910" s="34"/>
      <c r="RQZ910" s="35"/>
      <c r="RRA910" s="34"/>
      <c r="RRH910" s="35"/>
      <c r="RRI910" s="34"/>
      <c r="RRP910" s="35"/>
      <c r="RRQ910" s="34"/>
      <c r="RRX910" s="35"/>
      <c r="RRY910" s="34"/>
      <c r="RSF910" s="35"/>
      <c r="RSG910" s="34"/>
      <c r="RSN910" s="35"/>
      <c r="RSO910" s="34"/>
      <c r="RSV910" s="35"/>
      <c r="RSW910" s="34"/>
      <c r="RTD910" s="35"/>
      <c r="RTE910" s="34"/>
      <c r="RTL910" s="35"/>
      <c r="RTM910" s="34"/>
      <c r="RTT910" s="35"/>
      <c r="RTU910" s="34"/>
      <c r="RUB910" s="35"/>
      <c r="RUC910" s="34"/>
      <c r="RUJ910" s="35"/>
      <c r="RUK910" s="34"/>
      <c r="RUR910" s="35"/>
      <c r="RUS910" s="34"/>
      <c r="RUZ910" s="35"/>
      <c r="RVA910" s="34"/>
      <c r="RVH910" s="35"/>
      <c r="RVI910" s="34"/>
      <c r="RVP910" s="35"/>
      <c r="RVQ910" s="34"/>
      <c r="RVX910" s="35"/>
      <c r="RVY910" s="34"/>
      <c r="RWF910" s="35"/>
      <c r="RWG910" s="34"/>
      <c r="RWN910" s="35"/>
      <c r="RWO910" s="34"/>
      <c r="RWV910" s="35"/>
      <c r="RWW910" s="34"/>
      <c r="RXD910" s="35"/>
      <c r="RXE910" s="34"/>
      <c r="RXL910" s="35"/>
      <c r="RXM910" s="34"/>
      <c r="RXT910" s="35"/>
      <c r="RXU910" s="34"/>
      <c r="RYB910" s="35"/>
      <c r="RYC910" s="34"/>
      <c r="RYJ910" s="35"/>
      <c r="RYK910" s="34"/>
      <c r="RYR910" s="35"/>
      <c r="RYS910" s="34"/>
      <c r="RYZ910" s="35"/>
      <c r="RZA910" s="34"/>
      <c r="RZH910" s="35"/>
      <c r="RZI910" s="34"/>
      <c r="RZP910" s="35"/>
      <c r="RZQ910" s="34"/>
      <c r="RZX910" s="35"/>
      <c r="RZY910" s="34"/>
      <c r="SAF910" s="35"/>
      <c r="SAG910" s="34"/>
      <c r="SAN910" s="35"/>
      <c r="SAO910" s="34"/>
      <c r="SAV910" s="35"/>
      <c r="SAW910" s="34"/>
      <c r="SBD910" s="35"/>
      <c r="SBE910" s="34"/>
      <c r="SBL910" s="35"/>
      <c r="SBM910" s="34"/>
      <c r="SBT910" s="35"/>
      <c r="SBU910" s="34"/>
      <c r="SCB910" s="35"/>
      <c r="SCC910" s="34"/>
      <c r="SCJ910" s="35"/>
      <c r="SCK910" s="34"/>
      <c r="SCR910" s="35"/>
      <c r="SCS910" s="34"/>
      <c r="SCZ910" s="35"/>
      <c r="SDA910" s="34"/>
      <c r="SDH910" s="35"/>
      <c r="SDI910" s="34"/>
      <c r="SDP910" s="35"/>
      <c r="SDQ910" s="34"/>
      <c r="SDX910" s="35"/>
      <c r="SDY910" s="34"/>
      <c r="SEF910" s="35"/>
      <c r="SEG910" s="34"/>
      <c r="SEN910" s="35"/>
      <c r="SEO910" s="34"/>
      <c r="SEV910" s="35"/>
      <c r="SEW910" s="34"/>
      <c r="SFD910" s="35"/>
      <c r="SFE910" s="34"/>
      <c r="SFL910" s="35"/>
      <c r="SFM910" s="34"/>
      <c r="SFT910" s="35"/>
      <c r="SFU910" s="34"/>
      <c r="SGB910" s="35"/>
      <c r="SGC910" s="34"/>
      <c r="SGJ910" s="35"/>
      <c r="SGK910" s="34"/>
      <c r="SGR910" s="35"/>
      <c r="SGS910" s="34"/>
      <c r="SGZ910" s="35"/>
      <c r="SHA910" s="34"/>
      <c r="SHH910" s="35"/>
      <c r="SHI910" s="34"/>
      <c r="SHP910" s="35"/>
      <c r="SHQ910" s="34"/>
      <c r="SHX910" s="35"/>
      <c r="SHY910" s="34"/>
      <c r="SIF910" s="35"/>
      <c r="SIG910" s="34"/>
      <c r="SIN910" s="35"/>
      <c r="SIO910" s="34"/>
      <c r="SIV910" s="35"/>
      <c r="SIW910" s="34"/>
      <c r="SJD910" s="35"/>
      <c r="SJE910" s="34"/>
      <c r="SJL910" s="35"/>
      <c r="SJM910" s="34"/>
      <c r="SJT910" s="35"/>
      <c r="SJU910" s="34"/>
      <c r="SKB910" s="35"/>
      <c r="SKC910" s="34"/>
      <c r="SKJ910" s="35"/>
      <c r="SKK910" s="34"/>
      <c r="SKR910" s="35"/>
      <c r="SKS910" s="34"/>
      <c r="SKZ910" s="35"/>
      <c r="SLA910" s="34"/>
      <c r="SLH910" s="35"/>
      <c r="SLI910" s="34"/>
      <c r="SLP910" s="35"/>
      <c r="SLQ910" s="34"/>
      <c r="SLX910" s="35"/>
      <c r="SLY910" s="34"/>
      <c r="SMF910" s="35"/>
      <c r="SMG910" s="34"/>
      <c r="SMN910" s="35"/>
      <c r="SMO910" s="34"/>
      <c r="SMV910" s="35"/>
      <c r="SMW910" s="34"/>
      <c r="SND910" s="35"/>
      <c r="SNE910" s="34"/>
      <c r="SNL910" s="35"/>
      <c r="SNM910" s="34"/>
      <c r="SNT910" s="35"/>
      <c r="SNU910" s="34"/>
      <c r="SOB910" s="35"/>
      <c r="SOC910" s="34"/>
      <c r="SOJ910" s="35"/>
      <c r="SOK910" s="34"/>
      <c r="SOR910" s="35"/>
      <c r="SOS910" s="34"/>
      <c r="SOZ910" s="35"/>
      <c r="SPA910" s="34"/>
      <c r="SPH910" s="35"/>
      <c r="SPI910" s="34"/>
      <c r="SPP910" s="35"/>
      <c r="SPQ910" s="34"/>
      <c r="SPX910" s="35"/>
      <c r="SPY910" s="34"/>
      <c r="SQF910" s="35"/>
      <c r="SQG910" s="34"/>
      <c r="SQN910" s="35"/>
      <c r="SQO910" s="34"/>
      <c r="SQV910" s="35"/>
      <c r="SQW910" s="34"/>
      <c r="SRD910" s="35"/>
      <c r="SRE910" s="34"/>
      <c r="SRL910" s="35"/>
      <c r="SRM910" s="34"/>
      <c r="SRT910" s="35"/>
      <c r="SRU910" s="34"/>
      <c r="SSB910" s="35"/>
      <c r="SSC910" s="34"/>
      <c r="SSJ910" s="35"/>
      <c r="SSK910" s="34"/>
      <c r="SSR910" s="35"/>
      <c r="SSS910" s="34"/>
      <c r="SSZ910" s="35"/>
      <c r="STA910" s="34"/>
      <c r="STH910" s="35"/>
      <c r="STI910" s="34"/>
      <c r="STP910" s="35"/>
      <c r="STQ910" s="34"/>
      <c r="STX910" s="35"/>
      <c r="STY910" s="34"/>
      <c r="SUF910" s="35"/>
      <c r="SUG910" s="34"/>
      <c r="SUN910" s="35"/>
      <c r="SUO910" s="34"/>
      <c r="SUV910" s="35"/>
      <c r="SUW910" s="34"/>
      <c r="SVD910" s="35"/>
      <c r="SVE910" s="34"/>
      <c r="SVL910" s="35"/>
      <c r="SVM910" s="34"/>
      <c r="SVT910" s="35"/>
      <c r="SVU910" s="34"/>
      <c r="SWB910" s="35"/>
      <c r="SWC910" s="34"/>
      <c r="SWJ910" s="35"/>
      <c r="SWK910" s="34"/>
      <c r="SWR910" s="35"/>
      <c r="SWS910" s="34"/>
      <c r="SWZ910" s="35"/>
      <c r="SXA910" s="34"/>
      <c r="SXH910" s="35"/>
      <c r="SXI910" s="34"/>
      <c r="SXP910" s="35"/>
      <c r="SXQ910" s="34"/>
      <c r="SXX910" s="35"/>
      <c r="SXY910" s="34"/>
      <c r="SYF910" s="35"/>
      <c r="SYG910" s="34"/>
      <c r="SYN910" s="35"/>
      <c r="SYO910" s="34"/>
      <c r="SYV910" s="35"/>
      <c r="SYW910" s="34"/>
      <c r="SZD910" s="35"/>
      <c r="SZE910" s="34"/>
      <c r="SZL910" s="35"/>
      <c r="SZM910" s="34"/>
      <c r="SZT910" s="35"/>
      <c r="SZU910" s="34"/>
      <c r="TAB910" s="35"/>
      <c r="TAC910" s="34"/>
      <c r="TAJ910" s="35"/>
      <c r="TAK910" s="34"/>
      <c r="TAR910" s="35"/>
      <c r="TAS910" s="34"/>
      <c r="TAZ910" s="35"/>
      <c r="TBA910" s="34"/>
      <c r="TBH910" s="35"/>
      <c r="TBI910" s="34"/>
      <c r="TBP910" s="35"/>
      <c r="TBQ910" s="34"/>
      <c r="TBX910" s="35"/>
      <c r="TBY910" s="34"/>
      <c r="TCF910" s="35"/>
      <c r="TCG910" s="34"/>
      <c r="TCN910" s="35"/>
      <c r="TCO910" s="34"/>
      <c r="TCV910" s="35"/>
      <c r="TCW910" s="34"/>
      <c r="TDD910" s="35"/>
      <c r="TDE910" s="34"/>
      <c r="TDL910" s="35"/>
      <c r="TDM910" s="34"/>
      <c r="TDT910" s="35"/>
      <c r="TDU910" s="34"/>
      <c r="TEB910" s="35"/>
      <c r="TEC910" s="34"/>
      <c r="TEJ910" s="35"/>
      <c r="TEK910" s="34"/>
      <c r="TER910" s="35"/>
      <c r="TES910" s="34"/>
      <c r="TEZ910" s="35"/>
      <c r="TFA910" s="34"/>
      <c r="TFH910" s="35"/>
      <c r="TFI910" s="34"/>
      <c r="TFP910" s="35"/>
      <c r="TFQ910" s="34"/>
      <c r="TFX910" s="35"/>
      <c r="TFY910" s="34"/>
      <c r="TGF910" s="35"/>
      <c r="TGG910" s="34"/>
      <c r="TGN910" s="35"/>
      <c r="TGO910" s="34"/>
      <c r="TGV910" s="35"/>
      <c r="TGW910" s="34"/>
      <c r="THD910" s="35"/>
      <c r="THE910" s="34"/>
      <c r="THL910" s="35"/>
      <c r="THM910" s="34"/>
      <c r="THT910" s="35"/>
      <c r="THU910" s="34"/>
      <c r="TIB910" s="35"/>
      <c r="TIC910" s="34"/>
      <c r="TIJ910" s="35"/>
      <c r="TIK910" s="34"/>
      <c r="TIR910" s="35"/>
      <c r="TIS910" s="34"/>
      <c r="TIZ910" s="35"/>
      <c r="TJA910" s="34"/>
      <c r="TJH910" s="35"/>
      <c r="TJI910" s="34"/>
      <c r="TJP910" s="35"/>
      <c r="TJQ910" s="34"/>
      <c r="TJX910" s="35"/>
      <c r="TJY910" s="34"/>
      <c r="TKF910" s="35"/>
      <c r="TKG910" s="34"/>
      <c r="TKN910" s="35"/>
      <c r="TKO910" s="34"/>
      <c r="TKV910" s="35"/>
      <c r="TKW910" s="34"/>
      <c r="TLD910" s="35"/>
      <c r="TLE910" s="34"/>
      <c r="TLL910" s="35"/>
      <c r="TLM910" s="34"/>
      <c r="TLT910" s="35"/>
      <c r="TLU910" s="34"/>
      <c r="TMB910" s="35"/>
      <c r="TMC910" s="34"/>
      <c r="TMJ910" s="35"/>
      <c r="TMK910" s="34"/>
      <c r="TMR910" s="35"/>
      <c r="TMS910" s="34"/>
      <c r="TMZ910" s="35"/>
      <c r="TNA910" s="34"/>
      <c r="TNH910" s="35"/>
      <c r="TNI910" s="34"/>
      <c r="TNP910" s="35"/>
      <c r="TNQ910" s="34"/>
      <c r="TNX910" s="35"/>
      <c r="TNY910" s="34"/>
      <c r="TOF910" s="35"/>
      <c r="TOG910" s="34"/>
      <c r="TON910" s="35"/>
      <c r="TOO910" s="34"/>
      <c r="TOV910" s="35"/>
      <c r="TOW910" s="34"/>
      <c r="TPD910" s="35"/>
      <c r="TPE910" s="34"/>
      <c r="TPL910" s="35"/>
      <c r="TPM910" s="34"/>
      <c r="TPT910" s="35"/>
      <c r="TPU910" s="34"/>
      <c r="TQB910" s="35"/>
      <c r="TQC910" s="34"/>
      <c r="TQJ910" s="35"/>
      <c r="TQK910" s="34"/>
      <c r="TQR910" s="35"/>
      <c r="TQS910" s="34"/>
      <c r="TQZ910" s="35"/>
      <c r="TRA910" s="34"/>
      <c r="TRH910" s="35"/>
      <c r="TRI910" s="34"/>
      <c r="TRP910" s="35"/>
      <c r="TRQ910" s="34"/>
      <c r="TRX910" s="35"/>
      <c r="TRY910" s="34"/>
      <c r="TSF910" s="35"/>
      <c r="TSG910" s="34"/>
      <c r="TSN910" s="35"/>
      <c r="TSO910" s="34"/>
      <c r="TSV910" s="35"/>
      <c r="TSW910" s="34"/>
      <c r="TTD910" s="35"/>
      <c r="TTE910" s="34"/>
      <c r="TTL910" s="35"/>
      <c r="TTM910" s="34"/>
      <c r="TTT910" s="35"/>
      <c r="TTU910" s="34"/>
      <c r="TUB910" s="35"/>
      <c r="TUC910" s="34"/>
      <c r="TUJ910" s="35"/>
      <c r="TUK910" s="34"/>
      <c r="TUR910" s="35"/>
      <c r="TUS910" s="34"/>
      <c r="TUZ910" s="35"/>
      <c r="TVA910" s="34"/>
      <c r="TVH910" s="35"/>
      <c r="TVI910" s="34"/>
      <c r="TVP910" s="35"/>
      <c r="TVQ910" s="34"/>
      <c r="TVX910" s="35"/>
      <c r="TVY910" s="34"/>
      <c r="TWF910" s="35"/>
      <c r="TWG910" s="34"/>
      <c r="TWN910" s="35"/>
      <c r="TWO910" s="34"/>
      <c r="TWV910" s="35"/>
      <c r="TWW910" s="34"/>
      <c r="TXD910" s="35"/>
      <c r="TXE910" s="34"/>
      <c r="TXL910" s="35"/>
      <c r="TXM910" s="34"/>
      <c r="TXT910" s="35"/>
      <c r="TXU910" s="34"/>
      <c r="TYB910" s="35"/>
      <c r="TYC910" s="34"/>
      <c r="TYJ910" s="35"/>
      <c r="TYK910" s="34"/>
      <c r="TYR910" s="35"/>
      <c r="TYS910" s="34"/>
      <c r="TYZ910" s="35"/>
      <c r="TZA910" s="34"/>
      <c r="TZH910" s="35"/>
      <c r="TZI910" s="34"/>
      <c r="TZP910" s="35"/>
      <c r="TZQ910" s="34"/>
      <c r="TZX910" s="35"/>
      <c r="TZY910" s="34"/>
      <c r="UAF910" s="35"/>
      <c r="UAG910" s="34"/>
      <c r="UAN910" s="35"/>
      <c r="UAO910" s="34"/>
      <c r="UAV910" s="35"/>
      <c r="UAW910" s="34"/>
      <c r="UBD910" s="35"/>
      <c r="UBE910" s="34"/>
      <c r="UBL910" s="35"/>
      <c r="UBM910" s="34"/>
      <c r="UBT910" s="35"/>
      <c r="UBU910" s="34"/>
      <c r="UCB910" s="35"/>
      <c r="UCC910" s="34"/>
      <c r="UCJ910" s="35"/>
      <c r="UCK910" s="34"/>
      <c r="UCR910" s="35"/>
      <c r="UCS910" s="34"/>
      <c r="UCZ910" s="35"/>
      <c r="UDA910" s="34"/>
      <c r="UDH910" s="35"/>
      <c r="UDI910" s="34"/>
      <c r="UDP910" s="35"/>
      <c r="UDQ910" s="34"/>
      <c r="UDX910" s="35"/>
      <c r="UDY910" s="34"/>
      <c r="UEF910" s="35"/>
      <c r="UEG910" s="34"/>
      <c r="UEN910" s="35"/>
      <c r="UEO910" s="34"/>
      <c r="UEV910" s="35"/>
      <c r="UEW910" s="34"/>
      <c r="UFD910" s="35"/>
      <c r="UFE910" s="34"/>
      <c r="UFL910" s="35"/>
      <c r="UFM910" s="34"/>
      <c r="UFT910" s="35"/>
      <c r="UFU910" s="34"/>
      <c r="UGB910" s="35"/>
      <c r="UGC910" s="34"/>
      <c r="UGJ910" s="35"/>
      <c r="UGK910" s="34"/>
      <c r="UGR910" s="35"/>
      <c r="UGS910" s="34"/>
      <c r="UGZ910" s="35"/>
      <c r="UHA910" s="34"/>
      <c r="UHH910" s="35"/>
      <c r="UHI910" s="34"/>
      <c r="UHP910" s="35"/>
      <c r="UHQ910" s="34"/>
      <c r="UHX910" s="35"/>
      <c r="UHY910" s="34"/>
      <c r="UIF910" s="35"/>
      <c r="UIG910" s="34"/>
      <c r="UIN910" s="35"/>
      <c r="UIO910" s="34"/>
      <c r="UIV910" s="35"/>
      <c r="UIW910" s="34"/>
      <c r="UJD910" s="35"/>
      <c r="UJE910" s="34"/>
      <c r="UJL910" s="35"/>
      <c r="UJM910" s="34"/>
      <c r="UJT910" s="35"/>
      <c r="UJU910" s="34"/>
      <c r="UKB910" s="35"/>
      <c r="UKC910" s="34"/>
      <c r="UKJ910" s="35"/>
      <c r="UKK910" s="34"/>
      <c r="UKR910" s="35"/>
      <c r="UKS910" s="34"/>
      <c r="UKZ910" s="35"/>
      <c r="ULA910" s="34"/>
      <c r="ULH910" s="35"/>
      <c r="ULI910" s="34"/>
      <c r="ULP910" s="35"/>
      <c r="ULQ910" s="34"/>
      <c r="ULX910" s="35"/>
      <c r="ULY910" s="34"/>
      <c r="UMF910" s="35"/>
      <c r="UMG910" s="34"/>
      <c r="UMN910" s="35"/>
      <c r="UMO910" s="34"/>
      <c r="UMV910" s="35"/>
      <c r="UMW910" s="34"/>
      <c r="UND910" s="35"/>
      <c r="UNE910" s="34"/>
      <c r="UNL910" s="35"/>
      <c r="UNM910" s="34"/>
      <c r="UNT910" s="35"/>
      <c r="UNU910" s="34"/>
      <c r="UOB910" s="35"/>
      <c r="UOC910" s="34"/>
      <c r="UOJ910" s="35"/>
      <c r="UOK910" s="34"/>
      <c r="UOR910" s="35"/>
      <c r="UOS910" s="34"/>
      <c r="UOZ910" s="35"/>
      <c r="UPA910" s="34"/>
      <c r="UPH910" s="35"/>
      <c r="UPI910" s="34"/>
      <c r="UPP910" s="35"/>
      <c r="UPQ910" s="34"/>
      <c r="UPX910" s="35"/>
      <c r="UPY910" s="34"/>
      <c r="UQF910" s="35"/>
      <c r="UQG910" s="34"/>
      <c r="UQN910" s="35"/>
      <c r="UQO910" s="34"/>
      <c r="UQV910" s="35"/>
      <c r="UQW910" s="34"/>
      <c r="URD910" s="35"/>
      <c r="URE910" s="34"/>
      <c r="URL910" s="35"/>
      <c r="URM910" s="34"/>
      <c r="URT910" s="35"/>
      <c r="URU910" s="34"/>
      <c r="USB910" s="35"/>
      <c r="USC910" s="34"/>
      <c r="USJ910" s="35"/>
      <c r="USK910" s="34"/>
      <c r="USR910" s="35"/>
      <c r="USS910" s="34"/>
      <c r="USZ910" s="35"/>
      <c r="UTA910" s="34"/>
      <c r="UTH910" s="35"/>
      <c r="UTI910" s="34"/>
      <c r="UTP910" s="35"/>
      <c r="UTQ910" s="34"/>
      <c r="UTX910" s="35"/>
      <c r="UTY910" s="34"/>
      <c r="UUF910" s="35"/>
      <c r="UUG910" s="34"/>
      <c r="UUN910" s="35"/>
      <c r="UUO910" s="34"/>
      <c r="UUV910" s="35"/>
      <c r="UUW910" s="34"/>
      <c r="UVD910" s="35"/>
      <c r="UVE910" s="34"/>
      <c r="UVL910" s="35"/>
      <c r="UVM910" s="34"/>
      <c r="UVT910" s="35"/>
      <c r="UVU910" s="34"/>
      <c r="UWB910" s="35"/>
      <c r="UWC910" s="34"/>
      <c r="UWJ910" s="35"/>
      <c r="UWK910" s="34"/>
      <c r="UWR910" s="35"/>
      <c r="UWS910" s="34"/>
      <c r="UWZ910" s="35"/>
      <c r="UXA910" s="34"/>
      <c r="UXH910" s="35"/>
      <c r="UXI910" s="34"/>
      <c r="UXP910" s="35"/>
      <c r="UXQ910" s="34"/>
      <c r="UXX910" s="35"/>
      <c r="UXY910" s="34"/>
      <c r="UYF910" s="35"/>
      <c r="UYG910" s="34"/>
      <c r="UYN910" s="35"/>
      <c r="UYO910" s="34"/>
      <c r="UYV910" s="35"/>
      <c r="UYW910" s="34"/>
      <c r="UZD910" s="35"/>
      <c r="UZE910" s="34"/>
      <c r="UZL910" s="35"/>
      <c r="UZM910" s="34"/>
      <c r="UZT910" s="35"/>
      <c r="UZU910" s="34"/>
      <c r="VAB910" s="35"/>
      <c r="VAC910" s="34"/>
      <c r="VAJ910" s="35"/>
      <c r="VAK910" s="34"/>
      <c r="VAR910" s="35"/>
      <c r="VAS910" s="34"/>
      <c r="VAZ910" s="35"/>
      <c r="VBA910" s="34"/>
      <c r="VBH910" s="35"/>
      <c r="VBI910" s="34"/>
      <c r="VBP910" s="35"/>
      <c r="VBQ910" s="34"/>
      <c r="VBX910" s="35"/>
      <c r="VBY910" s="34"/>
      <c r="VCF910" s="35"/>
      <c r="VCG910" s="34"/>
      <c r="VCN910" s="35"/>
      <c r="VCO910" s="34"/>
      <c r="VCV910" s="35"/>
      <c r="VCW910" s="34"/>
      <c r="VDD910" s="35"/>
      <c r="VDE910" s="34"/>
      <c r="VDL910" s="35"/>
      <c r="VDM910" s="34"/>
      <c r="VDT910" s="35"/>
      <c r="VDU910" s="34"/>
      <c r="VEB910" s="35"/>
      <c r="VEC910" s="34"/>
      <c r="VEJ910" s="35"/>
      <c r="VEK910" s="34"/>
      <c r="VER910" s="35"/>
      <c r="VES910" s="34"/>
      <c r="VEZ910" s="35"/>
      <c r="VFA910" s="34"/>
      <c r="VFH910" s="35"/>
      <c r="VFI910" s="34"/>
      <c r="VFP910" s="35"/>
      <c r="VFQ910" s="34"/>
      <c r="VFX910" s="35"/>
      <c r="VFY910" s="34"/>
      <c r="VGF910" s="35"/>
      <c r="VGG910" s="34"/>
      <c r="VGN910" s="35"/>
      <c r="VGO910" s="34"/>
      <c r="VGV910" s="35"/>
      <c r="VGW910" s="34"/>
      <c r="VHD910" s="35"/>
      <c r="VHE910" s="34"/>
      <c r="VHL910" s="35"/>
      <c r="VHM910" s="34"/>
      <c r="VHT910" s="35"/>
      <c r="VHU910" s="34"/>
      <c r="VIB910" s="35"/>
      <c r="VIC910" s="34"/>
      <c r="VIJ910" s="35"/>
      <c r="VIK910" s="34"/>
      <c r="VIR910" s="35"/>
      <c r="VIS910" s="34"/>
      <c r="VIZ910" s="35"/>
      <c r="VJA910" s="34"/>
      <c r="VJH910" s="35"/>
      <c r="VJI910" s="34"/>
      <c r="VJP910" s="35"/>
      <c r="VJQ910" s="34"/>
      <c r="VJX910" s="35"/>
      <c r="VJY910" s="34"/>
      <c r="VKF910" s="35"/>
      <c r="VKG910" s="34"/>
      <c r="VKN910" s="35"/>
      <c r="VKO910" s="34"/>
      <c r="VKV910" s="35"/>
      <c r="VKW910" s="34"/>
      <c r="VLD910" s="35"/>
      <c r="VLE910" s="34"/>
      <c r="VLL910" s="35"/>
      <c r="VLM910" s="34"/>
      <c r="VLT910" s="35"/>
      <c r="VLU910" s="34"/>
      <c r="VMB910" s="35"/>
      <c r="VMC910" s="34"/>
      <c r="VMJ910" s="35"/>
      <c r="VMK910" s="34"/>
      <c r="VMR910" s="35"/>
      <c r="VMS910" s="34"/>
      <c r="VMZ910" s="35"/>
      <c r="VNA910" s="34"/>
      <c r="VNH910" s="35"/>
      <c r="VNI910" s="34"/>
      <c r="VNP910" s="35"/>
      <c r="VNQ910" s="34"/>
      <c r="VNX910" s="35"/>
      <c r="VNY910" s="34"/>
      <c r="VOF910" s="35"/>
      <c r="VOG910" s="34"/>
      <c r="VON910" s="35"/>
      <c r="VOO910" s="34"/>
      <c r="VOV910" s="35"/>
      <c r="VOW910" s="34"/>
      <c r="VPD910" s="35"/>
      <c r="VPE910" s="34"/>
      <c r="VPL910" s="35"/>
      <c r="VPM910" s="34"/>
      <c r="VPT910" s="35"/>
      <c r="VPU910" s="34"/>
      <c r="VQB910" s="35"/>
      <c r="VQC910" s="34"/>
      <c r="VQJ910" s="35"/>
      <c r="VQK910" s="34"/>
      <c r="VQR910" s="35"/>
      <c r="VQS910" s="34"/>
      <c r="VQZ910" s="35"/>
      <c r="VRA910" s="34"/>
      <c r="VRH910" s="35"/>
      <c r="VRI910" s="34"/>
      <c r="VRP910" s="35"/>
      <c r="VRQ910" s="34"/>
      <c r="VRX910" s="35"/>
      <c r="VRY910" s="34"/>
      <c r="VSF910" s="35"/>
      <c r="VSG910" s="34"/>
      <c r="VSN910" s="35"/>
      <c r="VSO910" s="34"/>
      <c r="VSV910" s="35"/>
      <c r="VSW910" s="34"/>
      <c r="VTD910" s="35"/>
      <c r="VTE910" s="34"/>
      <c r="VTL910" s="35"/>
      <c r="VTM910" s="34"/>
      <c r="VTT910" s="35"/>
      <c r="VTU910" s="34"/>
      <c r="VUB910" s="35"/>
      <c r="VUC910" s="34"/>
      <c r="VUJ910" s="35"/>
      <c r="VUK910" s="34"/>
      <c r="VUR910" s="35"/>
      <c r="VUS910" s="34"/>
      <c r="VUZ910" s="35"/>
      <c r="VVA910" s="34"/>
      <c r="VVH910" s="35"/>
      <c r="VVI910" s="34"/>
      <c r="VVP910" s="35"/>
      <c r="VVQ910" s="34"/>
      <c r="VVX910" s="35"/>
      <c r="VVY910" s="34"/>
      <c r="VWF910" s="35"/>
      <c r="VWG910" s="34"/>
      <c r="VWN910" s="35"/>
      <c r="VWO910" s="34"/>
      <c r="VWV910" s="35"/>
      <c r="VWW910" s="34"/>
      <c r="VXD910" s="35"/>
      <c r="VXE910" s="34"/>
      <c r="VXL910" s="35"/>
      <c r="VXM910" s="34"/>
      <c r="VXT910" s="35"/>
      <c r="VXU910" s="34"/>
      <c r="VYB910" s="35"/>
      <c r="VYC910" s="34"/>
      <c r="VYJ910" s="35"/>
      <c r="VYK910" s="34"/>
      <c r="VYR910" s="35"/>
      <c r="VYS910" s="34"/>
      <c r="VYZ910" s="35"/>
      <c r="VZA910" s="34"/>
      <c r="VZH910" s="35"/>
      <c r="VZI910" s="34"/>
      <c r="VZP910" s="35"/>
      <c r="VZQ910" s="34"/>
      <c r="VZX910" s="35"/>
      <c r="VZY910" s="34"/>
      <c r="WAF910" s="35"/>
      <c r="WAG910" s="34"/>
      <c r="WAN910" s="35"/>
      <c r="WAO910" s="34"/>
      <c r="WAV910" s="35"/>
      <c r="WAW910" s="34"/>
      <c r="WBD910" s="35"/>
      <c r="WBE910" s="34"/>
      <c r="WBL910" s="35"/>
      <c r="WBM910" s="34"/>
      <c r="WBT910" s="35"/>
      <c r="WBU910" s="34"/>
      <c r="WCB910" s="35"/>
      <c r="WCC910" s="34"/>
      <c r="WCJ910" s="35"/>
      <c r="WCK910" s="34"/>
      <c r="WCR910" s="35"/>
      <c r="WCS910" s="34"/>
      <c r="WCZ910" s="35"/>
      <c r="WDA910" s="34"/>
      <c r="WDH910" s="35"/>
      <c r="WDI910" s="34"/>
      <c r="WDP910" s="35"/>
      <c r="WDQ910" s="34"/>
      <c r="WDX910" s="35"/>
      <c r="WDY910" s="34"/>
      <c r="WEF910" s="35"/>
      <c r="WEG910" s="34"/>
      <c r="WEN910" s="35"/>
      <c r="WEO910" s="34"/>
      <c r="WEV910" s="35"/>
      <c r="WEW910" s="34"/>
      <c r="WFD910" s="35"/>
      <c r="WFE910" s="34"/>
      <c r="WFL910" s="35"/>
      <c r="WFM910" s="34"/>
      <c r="WFT910" s="35"/>
      <c r="WFU910" s="34"/>
      <c r="WGB910" s="35"/>
      <c r="WGC910" s="34"/>
      <c r="WGJ910" s="35"/>
      <c r="WGK910" s="34"/>
      <c r="WGR910" s="35"/>
      <c r="WGS910" s="34"/>
      <c r="WGZ910" s="35"/>
      <c r="WHA910" s="34"/>
      <c r="WHH910" s="35"/>
      <c r="WHI910" s="34"/>
      <c r="WHP910" s="35"/>
      <c r="WHQ910" s="34"/>
      <c r="WHX910" s="35"/>
      <c r="WHY910" s="34"/>
      <c r="WIF910" s="35"/>
      <c r="WIG910" s="34"/>
      <c r="WIN910" s="35"/>
      <c r="WIO910" s="34"/>
      <c r="WIV910" s="35"/>
      <c r="WIW910" s="34"/>
      <c r="WJD910" s="35"/>
      <c r="WJE910" s="34"/>
      <c r="WJL910" s="35"/>
      <c r="WJM910" s="34"/>
      <c r="WJT910" s="35"/>
      <c r="WJU910" s="34"/>
      <c r="WKB910" s="35"/>
      <c r="WKC910" s="34"/>
      <c r="WKJ910" s="35"/>
      <c r="WKK910" s="34"/>
      <c r="WKR910" s="35"/>
      <c r="WKS910" s="34"/>
      <c r="WKZ910" s="35"/>
      <c r="WLA910" s="34"/>
      <c r="WLH910" s="35"/>
      <c r="WLI910" s="34"/>
      <c r="WLP910" s="35"/>
      <c r="WLQ910" s="34"/>
      <c r="WLX910" s="35"/>
      <c r="WLY910" s="34"/>
      <c r="WMF910" s="35"/>
      <c r="WMG910" s="34"/>
      <c r="WMN910" s="35"/>
      <c r="WMO910" s="34"/>
      <c r="WMV910" s="35"/>
      <c r="WMW910" s="34"/>
      <c r="WND910" s="35"/>
      <c r="WNE910" s="34"/>
      <c r="WNL910" s="35"/>
      <c r="WNM910" s="34"/>
      <c r="WNT910" s="35"/>
      <c r="WNU910" s="34"/>
      <c r="WOB910" s="35"/>
      <c r="WOC910" s="34"/>
      <c r="WOJ910" s="35"/>
      <c r="WOK910" s="34"/>
      <c r="WOR910" s="35"/>
      <c r="WOS910" s="34"/>
      <c r="WOZ910" s="35"/>
      <c r="WPA910" s="34"/>
      <c r="WPH910" s="35"/>
      <c r="WPI910" s="34"/>
      <c r="WPP910" s="35"/>
      <c r="WPQ910" s="34"/>
      <c r="WPX910" s="35"/>
      <c r="WPY910" s="34"/>
      <c r="WQF910" s="35"/>
      <c r="WQG910" s="34"/>
      <c r="WQN910" s="35"/>
      <c r="WQO910" s="34"/>
      <c r="WQV910" s="35"/>
      <c r="WQW910" s="34"/>
      <c r="WRD910" s="35"/>
      <c r="WRE910" s="34"/>
      <c r="WRL910" s="35"/>
      <c r="WRM910" s="34"/>
      <c r="WRT910" s="35"/>
      <c r="WRU910" s="34"/>
      <c r="WSB910" s="35"/>
      <c r="WSC910" s="34"/>
      <c r="WSJ910" s="35"/>
      <c r="WSK910" s="34"/>
      <c r="WSR910" s="35"/>
      <c r="WSS910" s="34"/>
      <c r="WSZ910" s="35"/>
      <c r="WTA910" s="34"/>
      <c r="WTH910" s="35"/>
      <c r="WTI910" s="34"/>
      <c r="WTP910" s="35"/>
      <c r="WTQ910" s="34"/>
      <c r="WTX910" s="35"/>
      <c r="WTY910" s="34"/>
      <c r="WUF910" s="35"/>
      <c r="WUG910" s="34"/>
      <c r="WUN910" s="35"/>
      <c r="WUO910" s="34"/>
      <c r="WUV910" s="35"/>
      <c r="WUW910" s="34"/>
      <c r="WVD910" s="35"/>
      <c r="WVE910" s="34"/>
      <c r="WVL910" s="35"/>
      <c r="WVM910" s="34"/>
      <c r="WVT910" s="35"/>
      <c r="WVU910" s="34"/>
      <c r="WWB910" s="35"/>
      <c r="WWC910" s="34"/>
      <c r="WWJ910" s="35"/>
      <c r="WWK910" s="34"/>
      <c r="WWR910" s="35"/>
      <c r="WWS910" s="34"/>
      <c r="WWZ910" s="35"/>
      <c r="WXA910" s="34"/>
      <c r="WXH910" s="35"/>
      <c r="WXI910" s="34"/>
      <c r="WXP910" s="35"/>
      <c r="WXQ910" s="34"/>
      <c r="WXX910" s="35"/>
      <c r="WXY910" s="34"/>
      <c r="WYF910" s="35"/>
      <c r="WYG910" s="34"/>
      <c r="WYN910" s="35"/>
      <c r="WYO910" s="34"/>
      <c r="WYV910" s="35"/>
      <c r="WYW910" s="34"/>
      <c r="WZD910" s="35"/>
      <c r="WZE910" s="34"/>
      <c r="WZL910" s="35"/>
      <c r="WZM910" s="34"/>
      <c r="WZT910" s="35"/>
      <c r="WZU910" s="34"/>
      <c r="XAB910" s="35"/>
      <c r="XAC910" s="34"/>
      <c r="XAJ910" s="35"/>
      <c r="XAK910" s="34"/>
      <c r="XAR910" s="35"/>
      <c r="XAS910" s="34"/>
      <c r="XAZ910" s="35"/>
      <c r="XBA910" s="34"/>
      <c r="XBH910" s="35"/>
      <c r="XBI910" s="34"/>
      <c r="XBP910" s="35"/>
      <c r="XBQ910" s="34"/>
      <c r="XBX910" s="35"/>
      <c r="XBY910" s="34"/>
      <c r="XCF910" s="35"/>
      <c r="XCG910" s="34"/>
      <c r="XCN910" s="35"/>
      <c r="XCO910" s="34"/>
      <c r="XCV910" s="35"/>
      <c r="XCW910" s="34"/>
      <c r="XDD910" s="35"/>
      <c r="XDE910" s="34"/>
      <c r="XDL910" s="35"/>
      <c r="XDM910" s="34"/>
      <c r="XDT910" s="35"/>
      <c r="XDU910" s="34"/>
      <c r="XEB910" s="35"/>
      <c r="XEC910" s="34"/>
      <c r="XEJ910" s="35"/>
      <c r="XEK910" s="34"/>
      <c r="XER910" s="35"/>
      <c r="XES910" s="34"/>
      <c r="XEZ910" s="35"/>
      <c r="XFA910" s="34"/>
    </row>
    <row r="911" spans="1:1021 1028:2045 2052:3069 3076:4093 4100:5117 5124:6141 6148:7165 7172:8189 8196:9213 9220:10237 10244:11261 11268:12285 12292:13309 13316:14333 14340:15357 15364:16381" x14ac:dyDescent="0.25">
      <c r="A911" t="s">
        <v>21</v>
      </c>
      <c r="B911" t="s">
        <v>185</v>
      </c>
      <c r="C911">
        <v>573</v>
      </c>
      <c r="D911">
        <v>573</v>
      </c>
      <c r="E911" s="35">
        <v>1</v>
      </c>
      <c r="F911" s="34">
        <v>6.0000000000000002E-159</v>
      </c>
      <c r="G911">
        <v>98.47</v>
      </c>
      <c r="H911">
        <v>10223</v>
      </c>
      <c r="I911" t="str">
        <f>HYPERLINK("https://www.ncbi.nlm.nih.gov/nucleotide/LR812489.1?report=genbank&amp;log$=nucltop&amp;blast_rank=9&amp;RID=XE5J84ZU013","LR812489.1")</f>
        <v>LR812489.1</v>
      </c>
      <c r="L911" s="35"/>
      <c r="M911" s="34"/>
      <c r="T911" s="35"/>
      <c r="U911" s="34"/>
      <c r="AB911" s="35"/>
      <c r="AC911" s="34"/>
      <c r="AJ911" s="35"/>
      <c r="AK911" s="34"/>
      <c r="AR911" s="35"/>
      <c r="AS911" s="34"/>
      <c r="AZ911" s="35"/>
      <c r="BA911" s="34"/>
      <c r="BH911" s="35"/>
      <c r="BI911" s="34"/>
      <c r="BP911" s="35"/>
      <c r="BQ911" s="34"/>
      <c r="BX911" s="35"/>
      <c r="BY911" s="34"/>
      <c r="CF911" s="35"/>
      <c r="CG911" s="34"/>
      <c r="CN911" s="35"/>
      <c r="CO911" s="34"/>
      <c r="CV911" s="35"/>
      <c r="CW911" s="34"/>
      <c r="DD911" s="35"/>
      <c r="DE911" s="34"/>
      <c r="DL911" s="35"/>
      <c r="DM911" s="34"/>
      <c r="DT911" s="35"/>
      <c r="DU911" s="34"/>
      <c r="EB911" s="35"/>
      <c r="EC911" s="34"/>
      <c r="EJ911" s="35"/>
      <c r="EK911" s="34"/>
      <c r="ER911" s="35"/>
      <c r="ES911" s="34"/>
      <c r="EZ911" s="35"/>
      <c r="FA911" s="34"/>
      <c r="FH911" s="35"/>
      <c r="FI911" s="34"/>
      <c r="FP911" s="35"/>
      <c r="FQ911" s="34"/>
      <c r="FX911" s="35"/>
      <c r="FY911" s="34"/>
      <c r="GF911" s="35"/>
      <c r="GG911" s="34"/>
      <c r="GN911" s="35"/>
      <c r="GO911" s="34"/>
      <c r="GV911" s="35"/>
      <c r="GW911" s="34"/>
      <c r="HD911" s="35"/>
      <c r="HE911" s="34"/>
      <c r="HL911" s="35"/>
      <c r="HM911" s="34"/>
      <c r="HT911" s="35"/>
      <c r="HU911" s="34"/>
      <c r="IB911" s="35"/>
      <c r="IC911" s="34"/>
      <c r="IJ911" s="35"/>
      <c r="IK911" s="34"/>
      <c r="IR911" s="35"/>
      <c r="IS911" s="34"/>
      <c r="IZ911" s="35"/>
      <c r="JA911" s="34"/>
      <c r="JH911" s="35"/>
      <c r="JI911" s="34"/>
      <c r="JP911" s="35"/>
      <c r="JQ911" s="34"/>
      <c r="JX911" s="35"/>
      <c r="JY911" s="34"/>
      <c r="KF911" s="35"/>
      <c r="KG911" s="34"/>
      <c r="KN911" s="35"/>
      <c r="KO911" s="34"/>
      <c r="KV911" s="35"/>
      <c r="KW911" s="34"/>
      <c r="LD911" s="35"/>
      <c r="LE911" s="34"/>
      <c r="LL911" s="35"/>
      <c r="LM911" s="34"/>
      <c r="LT911" s="35"/>
      <c r="LU911" s="34"/>
      <c r="MB911" s="35"/>
      <c r="MC911" s="34"/>
      <c r="MJ911" s="35"/>
      <c r="MK911" s="34"/>
      <c r="MR911" s="35"/>
      <c r="MS911" s="34"/>
      <c r="MZ911" s="35"/>
      <c r="NA911" s="34"/>
      <c r="NH911" s="35"/>
      <c r="NI911" s="34"/>
      <c r="NP911" s="35"/>
      <c r="NQ911" s="34"/>
      <c r="NX911" s="35"/>
      <c r="NY911" s="34"/>
      <c r="OF911" s="35"/>
      <c r="OG911" s="34"/>
      <c r="ON911" s="35"/>
      <c r="OO911" s="34"/>
      <c r="OV911" s="35"/>
      <c r="OW911" s="34"/>
      <c r="PD911" s="35"/>
      <c r="PE911" s="34"/>
      <c r="PL911" s="35"/>
      <c r="PM911" s="34"/>
      <c r="PT911" s="35"/>
      <c r="PU911" s="34"/>
      <c r="QB911" s="35"/>
      <c r="QC911" s="34"/>
      <c r="QJ911" s="35"/>
      <c r="QK911" s="34"/>
      <c r="QR911" s="35"/>
      <c r="QS911" s="34"/>
      <c r="QZ911" s="35"/>
      <c r="RA911" s="34"/>
      <c r="RH911" s="35"/>
      <c r="RI911" s="34"/>
      <c r="RP911" s="35"/>
      <c r="RQ911" s="34"/>
      <c r="RX911" s="35"/>
      <c r="RY911" s="34"/>
      <c r="SF911" s="35"/>
      <c r="SG911" s="34"/>
      <c r="SN911" s="35"/>
      <c r="SO911" s="34"/>
      <c r="SV911" s="35"/>
      <c r="SW911" s="34"/>
      <c r="TD911" s="35"/>
      <c r="TE911" s="34"/>
      <c r="TL911" s="35"/>
      <c r="TM911" s="34"/>
      <c r="TT911" s="35"/>
      <c r="TU911" s="34"/>
      <c r="UB911" s="35"/>
      <c r="UC911" s="34"/>
      <c r="UJ911" s="35"/>
      <c r="UK911" s="34"/>
      <c r="UR911" s="35"/>
      <c r="US911" s="34"/>
      <c r="UZ911" s="35"/>
      <c r="VA911" s="34"/>
      <c r="VH911" s="35"/>
      <c r="VI911" s="34"/>
      <c r="VP911" s="35"/>
      <c r="VQ911" s="34"/>
      <c r="VX911" s="35"/>
      <c r="VY911" s="34"/>
      <c r="WF911" s="35"/>
      <c r="WG911" s="34"/>
      <c r="WN911" s="35"/>
      <c r="WO911" s="34"/>
      <c r="WV911" s="35"/>
      <c r="WW911" s="34"/>
      <c r="XD911" s="35"/>
      <c r="XE911" s="34"/>
      <c r="XL911" s="35"/>
      <c r="XM911" s="34"/>
      <c r="XT911" s="35"/>
      <c r="XU911" s="34"/>
      <c r="YB911" s="35"/>
      <c r="YC911" s="34"/>
      <c r="YJ911" s="35"/>
      <c r="YK911" s="34"/>
      <c r="YR911" s="35"/>
      <c r="YS911" s="34"/>
      <c r="YZ911" s="35"/>
      <c r="ZA911" s="34"/>
      <c r="ZH911" s="35"/>
      <c r="ZI911" s="34"/>
      <c r="ZP911" s="35"/>
      <c r="ZQ911" s="34"/>
      <c r="ZX911" s="35"/>
      <c r="ZY911" s="34"/>
      <c r="AAF911" s="35"/>
      <c r="AAG911" s="34"/>
      <c r="AAN911" s="35"/>
      <c r="AAO911" s="34"/>
      <c r="AAV911" s="35"/>
      <c r="AAW911" s="34"/>
      <c r="ABD911" s="35"/>
      <c r="ABE911" s="34"/>
      <c r="ABL911" s="35"/>
      <c r="ABM911" s="34"/>
      <c r="ABT911" s="35"/>
      <c r="ABU911" s="34"/>
      <c r="ACB911" s="35"/>
      <c r="ACC911" s="34"/>
      <c r="ACJ911" s="35"/>
      <c r="ACK911" s="34"/>
      <c r="ACR911" s="35"/>
      <c r="ACS911" s="34"/>
      <c r="ACZ911" s="35"/>
      <c r="ADA911" s="34"/>
      <c r="ADH911" s="35"/>
      <c r="ADI911" s="34"/>
      <c r="ADP911" s="35"/>
      <c r="ADQ911" s="34"/>
      <c r="ADX911" s="35"/>
      <c r="ADY911" s="34"/>
      <c r="AEF911" s="35"/>
      <c r="AEG911" s="34"/>
      <c r="AEN911" s="35"/>
      <c r="AEO911" s="34"/>
      <c r="AEV911" s="35"/>
      <c r="AEW911" s="34"/>
      <c r="AFD911" s="35"/>
      <c r="AFE911" s="34"/>
      <c r="AFL911" s="35"/>
      <c r="AFM911" s="34"/>
      <c r="AFT911" s="35"/>
      <c r="AFU911" s="34"/>
      <c r="AGB911" s="35"/>
      <c r="AGC911" s="34"/>
      <c r="AGJ911" s="35"/>
      <c r="AGK911" s="34"/>
      <c r="AGR911" s="35"/>
      <c r="AGS911" s="34"/>
      <c r="AGZ911" s="35"/>
      <c r="AHA911" s="34"/>
      <c r="AHH911" s="35"/>
      <c r="AHI911" s="34"/>
      <c r="AHP911" s="35"/>
      <c r="AHQ911" s="34"/>
      <c r="AHX911" s="35"/>
      <c r="AHY911" s="34"/>
      <c r="AIF911" s="35"/>
      <c r="AIG911" s="34"/>
      <c r="AIN911" s="35"/>
      <c r="AIO911" s="34"/>
      <c r="AIV911" s="35"/>
      <c r="AIW911" s="34"/>
      <c r="AJD911" s="35"/>
      <c r="AJE911" s="34"/>
      <c r="AJL911" s="35"/>
      <c r="AJM911" s="34"/>
      <c r="AJT911" s="35"/>
      <c r="AJU911" s="34"/>
      <c r="AKB911" s="35"/>
      <c r="AKC911" s="34"/>
      <c r="AKJ911" s="35"/>
      <c r="AKK911" s="34"/>
      <c r="AKR911" s="35"/>
      <c r="AKS911" s="34"/>
      <c r="AKZ911" s="35"/>
      <c r="ALA911" s="34"/>
      <c r="ALH911" s="35"/>
      <c r="ALI911" s="34"/>
      <c r="ALP911" s="35"/>
      <c r="ALQ911" s="34"/>
      <c r="ALX911" s="35"/>
      <c r="ALY911" s="34"/>
      <c r="AMF911" s="35"/>
      <c r="AMG911" s="34"/>
      <c r="AMN911" s="35"/>
      <c r="AMO911" s="34"/>
      <c r="AMV911" s="35"/>
      <c r="AMW911" s="34"/>
      <c r="AND911" s="35"/>
      <c r="ANE911" s="34"/>
      <c r="ANL911" s="35"/>
      <c r="ANM911" s="34"/>
      <c r="ANT911" s="35"/>
      <c r="ANU911" s="34"/>
      <c r="AOB911" s="35"/>
      <c r="AOC911" s="34"/>
      <c r="AOJ911" s="35"/>
      <c r="AOK911" s="34"/>
      <c r="AOR911" s="35"/>
      <c r="AOS911" s="34"/>
      <c r="AOZ911" s="35"/>
      <c r="APA911" s="34"/>
      <c r="APH911" s="35"/>
      <c r="API911" s="34"/>
      <c r="APP911" s="35"/>
      <c r="APQ911" s="34"/>
      <c r="APX911" s="35"/>
      <c r="APY911" s="34"/>
      <c r="AQF911" s="35"/>
      <c r="AQG911" s="34"/>
      <c r="AQN911" s="35"/>
      <c r="AQO911" s="34"/>
      <c r="AQV911" s="35"/>
      <c r="AQW911" s="34"/>
      <c r="ARD911" s="35"/>
      <c r="ARE911" s="34"/>
      <c r="ARL911" s="35"/>
      <c r="ARM911" s="34"/>
      <c r="ART911" s="35"/>
      <c r="ARU911" s="34"/>
      <c r="ASB911" s="35"/>
      <c r="ASC911" s="34"/>
      <c r="ASJ911" s="35"/>
      <c r="ASK911" s="34"/>
      <c r="ASR911" s="35"/>
      <c r="ASS911" s="34"/>
      <c r="ASZ911" s="35"/>
      <c r="ATA911" s="34"/>
      <c r="ATH911" s="35"/>
      <c r="ATI911" s="34"/>
      <c r="ATP911" s="35"/>
      <c r="ATQ911" s="34"/>
      <c r="ATX911" s="35"/>
      <c r="ATY911" s="34"/>
      <c r="AUF911" s="35"/>
      <c r="AUG911" s="34"/>
      <c r="AUN911" s="35"/>
      <c r="AUO911" s="34"/>
      <c r="AUV911" s="35"/>
      <c r="AUW911" s="34"/>
      <c r="AVD911" s="35"/>
      <c r="AVE911" s="34"/>
      <c r="AVL911" s="35"/>
      <c r="AVM911" s="34"/>
      <c r="AVT911" s="35"/>
      <c r="AVU911" s="34"/>
      <c r="AWB911" s="35"/>
      <c r="AWC911" s="34"/>
      <c r="AWJ911" s="35"/>
      <c r="AWK911" s="34"/>
      <c r="AWR911" s="35"/>
      <c r="AWS911" s="34"/>
      <c r="AWZ911" s="35"/>
      <c r="AXA911" s="34"/>
      <c r="AXH911" s="35"/>
      <c r="AXI911" s="34"/>
      <c r="AXP911" s="35"/>
      <c r="AXQ911" s="34"/>
      <c r="AXX911" s="35"/>
      <c r="AXY911" s="34"/>
      <c r="AYF911" s="35"/>
      <c r="AYG911" s="34"/>
      <c r="AYN911" s="35"/>
      <c r="AYO911" s="34"/>
      <c r="AYV911" s="35"/>
      <c r="AYW911" s="34"/>
      <c r="AZD911" s="35"/>
      <c r="AZE911" s="34"/>
      <c r="AZL911" s="35"/>
      <c r="AZM911" s="34"/>
      <c r="AZT911" s="35"/>
      <c r="AZU911" s="34"/>
      <c r="BAB911" s="35"/>
      <c r="BAC911" s="34"/>
      <c r="BAJ911" s="35"/>
      <c r="BAK911" s="34"/>
      <c r="BAR911" s="35"/>
      <c r="BAS911" s="34"/>
      <c r="BAZ911" s="35"/>
      <c r="BBA911" s="34"/>
      <c r="BBH911" s="35"/>
      <c r="BBI911" s="34"/>
      <c r="BBP911" s="35"/>
      <c r="BBQ911" s="34"/>
      <c r="BBX911" s="35"/>
      <c r="BBY911" s="34"/>
      <c r="BCF911" s="35"/>
      <c r="BCG911" s="34"/>
      <c r="BCN911" s="35"/>
      <c r="BCO911" s="34"/>
      <c r="BCV911" s="35"/>
      <c r="BCW911" s="34"/>
      <c r="BDD911" s="35"/>
      <c r="BDE911" s="34"/>
      <c r="BDL911" s="35"/>
      <c r="BDM911" s="34"/>
      <c r="BDT911" s="35"/>
      <c r="BDU911" s="34"/>
      <c r="BEB911" s="35"/>
      <c r="BEC911" s="34"/>
      <c r="BEJ911" s="35"/>
      <c r="BEK911" s="34"/>
      <c r="BER911" s="35"/>
      <c r="BES911" s="34"/>
      <c r="BEZ911" s="35"/>
      <c r="BFA911" s="34"/>
      <c r="BFH911" s="35"/>
      <c r="BFI911" s="34"/>
      <c r="BFP911" s="35"/>
      <c r="BFQ911" s="34"/>
      <c r="BFX911" s="35"/>
      <c r="BFY911" s="34"/>
      <c r="BGF911" s="35"/>
      <c r="BGG911" s="34"/>
      <c r="BGN911" s="35"/>
      <c r="BGO911" s="34"/>
      <c r="BGV911" s="35"/>
      <c r="BGW911" s="34"/>
      <c r="BHD911" s="35"/>
      <c r="BHE911" s="34"/>
      <c r="BHL911" s="35"/>
      <c r="BHM911" s="34"/>
      <c r="BHT911" s="35"/>
      <c r="BHU911" s="34"/>
      <c r="BIB911" s="35"/>
      <c r="BIC911" s="34"/>
      <c r="BIJ911" s="35"/>
      <c r="BIK911" s="34"/>
      <c r="BIR911" s="35"/>
      <c r="BIS911" s="34"/>
      <c r="BIZ911" s="35"/>
      <c r="BJA911" s="34"/>
      <c r="BJH911" s="35"/>
      <c r="BJI911" s="34"/>
      <c r="BJP911" s="35"/>
      <c r="BJQ911" s="34"/>
      <c r="BJX911" s="35"/>
      <c r="BJY911" s="34"/>
      <c r="BKF911" s="35"/>
      <c r="BKG911" s="34"/>
      <c r="BKN911" s="35"/>
      <c r="BKO911" s="34"/>
      <c r="BKV911" s="35"/>
      <c r="BKW911" s="34"/>
      <c r="BLD911" s="35"/>
      <c r="BLE911" s="34"/>
      <c r="BLL911" s="35"/>
      <c r="BLM911" s="34"/>
      <c r="BLT911" s="35"/>
      <c r="BLU911" s="34"/>
      <c r="BMB911" s="35"/>
      <c r="BMC911" s="34"/>
      <c r="BMJ911" s="35"/>
      <c r="BMK911" s="34"/>
      <c r="BMR911" s="35"/>
      <c r="BMS911" s="34"/>
      <c r="BMZ911" s="35"/>
      <c r="BNA911" s="34"/>
      <c r="BNH911" s="35"/>
      <c r="BNI911" s="34"/>
      <c r="BNP911" s="35"/>
      <c r="BNQ911" s="34"/>
      <c r="BNX911" s="35"/>
      <c r="BNY911" s="34"/>
      <c r="BOF911" s="35"/>
      <c r="BOG911" s="34"/>
      <c r="BON911" s="35"/>
      <c r="BOO911" s="34"/>
      <c r="BOV911" s="35"/>
      <c r="BOW911" s="34"/>
      <c r="BPD911" s="35"/>
      <c r="BPE911" s="34"/>
      <c r="BPL911" s="35"/>
      <c r="BPM911" s="34"/>
      <c r="BPT911" s="35"/>
      <c r="BPU911" s="34"/>
      <c r="BQB911" s="35"/>
      <c r="BQC911" s="34"/>
      <c r="BQJ911" s="35"/>
      <c r="BQK911" s="34"/>
      <c r="BQR911" s="35"/>
      <c r="BQS911" s="34"/>
      <c r="BQZ911" s="35"/>
      <c r="BRA911" s="34"/>
      <c r="BRH911" s="35"/>
      <c r="BRI911" s="34"/>
      <c r="BRP911" s="35"/>
      <c r="BRQ911" s="34"/>
      <c r="BRX911" s="35"/>
      <c r="BRY911" s="34"/>
      <c r="BSF911" s="35"/>
      <c r="BSG911" s="34"/>
      <c r="BSN911" s="35"/>
      <c r="BSO911" s="34"/>
      <c r="BSV911" s="35"/>
      <c r="BSW911" s="34"/>
      <c r="BTD911" s="35"/>
      <c r="BTE911" s="34"/>
      <c r="BTL911" s="35"/>
      <c r="BTM911" s="34"/>
      <c r="BTT911" s="35"/>
      <c r="BTU911" s="34"/>
      <c r="BUB911" s="35"/>
      <c r="BUC911" s="34"/>
      <c r="BUJ911" s="35"/>
      <c r="BUK911" s="34"/>
      <c r="BUR911" s="35"/>
      <c r="BUS911" s="34"/>
      <c r="BUZ911" s="35"/>
      <c r="BVA911" s="34"/>
      <c r="BVH911" s="35"/>
      <c r="BVI911" s="34"/>
      <c r="BVP911" s="35"/>
      <c r="BVQ911" s="34"/>
      <c r="BVX911" s="35"/>
      <c r="BVY911" s="34"/>
      <c r="BWF911" s="35"/>
      <c r="BWG911" s="34"/>
      <c r="BWN911" s="35"/>
      <c r="BWO911" s="34"/>
      <c r="BWV911" s="35"/>
      <c r="BWW911" s="34"/>
      <c r="BXD911" s="35"/>
      <c r="BXE911" s="34"/>
      <c r="BXL911" s="35"/>
      <c r="BXM911" s="34"/>
      <c r="BXT911" s="35"/>
      <c r="BXU911" s="34"/>
      <c r="BYB911" s="35"/>
      <c r="BYC911" s="34"/>
      <c r="BYJ911" s="35"/>
      <c r="BYK911" s="34"/>
      <c r="BYR911" s="35"/>
      <c r="BYS911" s="34"/>
      <c r="BYZ911" s="35"/>
      <c r="BZA911" s="34"/>
      <c r="BZH911" s="35"/>
      <c r="BZI911" s="34"/>
      <c r="BZP911" s="35"/>
      <c r="BZQ911" s="34"/>
      <c r="BZX911" s="35"/>
      <c r="BZY911" s="34"/>
      <c r="CAF911" s="35"/>
      <c r="CAG911" s="34"/>
      <c r="CAN911" s="35"/>
      <c r="CAO911" s="34"/>
      <c r="CAV911" s="35"/>
      <c r="CAW911" s="34"/>
      <c r="CBD911" s="35"/>
      <c r="CBE911" s="34"/>
      <c r="CBL911" s="35"/>
      <c r="CBM911" s="34"/>
      <c r="CBT911" s="35"/>
      <c r="CBU911" s="34"/>
      <c r="CCB911" s="35"/>
      <c r="CCC911" s="34"/>
      <c r="CCJ911" s="35"/>
      <c r="CCK911" s="34"/>
      <c r="CCR911" s="35"/>
      <c r="CCS911" s="34"/>
      <c r="CCZ911" s="35"/>
      <c r="CDA911" s="34"/>
      <c r="CDH911" s="35"/>
      <c r="CDI911" s="34"/>
      <c r="CDP911" s="35"/>
      <c r="CDQ911" s="34"/>
      <c r="CDX911" s="35"/>
      <c r="CDY911" s="34"/>
      <c r="CEF911" s="35"/>
      <c r="CEG911" s="34"/>
      <c r="CEN911" s="35"/>
      <c r="CEO911" s="34"/>
      <c r="CEV911" s="35"/>
      <c r="CEW911" s="34"/>
      <c r="CFD911" s="35"/>
      <c r="CFE911" s="34"/>
      <c r="CFL911" s="35"/>
      <c r="CFM911" s="34"/>
      <c r="CFT911" s="35"/>
      <c r="CFU911" s="34"/>
      <c r="CGB911" s="35"/>
      <c r="CGC911" s="34"/>
      <c r="CGJ911" s="35"/>
      <c r="CGK911" s="34"/>
      <c r="CGR911" s="35"/>
      <c r="CGS911" s="34"/>
      <c r="CGZ911" s="35"/>
      <c r="CHA911" s="34"/>
      <c r="CHH911" s="35"/>
      <c r="CHI911" s="34"/>
      <c r="CHP911" s="35"/>
      <c r="CHQ911" s="34"/>
      <c r="CHX911" s="35"/>
      <c r="CHY911" s="34"/>
      <c r="CIF911" s="35"/>
      <c r="CIG911" s="34"/>
      <c r="CIN911" s="35"/>
      <c r="CIO911" s="34"/>
      <c r="CIV911" s="35"/>
      <c r="CIW911" s="34"/>
      <c r="CJD911" s="35"/>
      <c r="CJE911" s="34"/>
      <c r="CJL911" s="35"/>
      <c r="CJM911" s="34"/>
      <c r="CJT911" s="35"/>
      <c r="CJU911" s="34"/>
      <c r="CKB911" s="35"/>
      <c r="CKC911" s="34"/>
      <c r="CKJ911" s="35"/>
      <c r="CKK911" s="34"/>
      <c r="CKR911" s="35"/>
      <c r="CKS911" s="34"/>
      <c r="CKZ911" s="35"/>
      <c r="CLA911" s="34"/>
      <c r="CLH911" s="35"/>
      <c r="CLI911" s="34"/>
      <c r="CLP911" s="35"/>
      <c r="CLQ911" s="34"/>
      <c r="CLX911" s="35"/>
      <c r="CLY911" s="34"/>
      <c r="CMF911" s="35"/>
      <c r="CMG911" s="34"/>
      <c r="CMN911" s="35"/>
      <c r="CMO911" s="34"/>
      <c r="CMV911" s="35"/>
      <c r="CMW911" s="34"/>
      <c r="CND911" s="35"/>
      <c r="CNE911" s="34"/>
      <c r="CNL911" s="35"/>
      <c r="CNM911" s="34"/>
      <c r="CNT911" s="35"/>
      <c r="CNU911" s="34"/>
      <c r="COB911" s="35"/>
      <c r="COC911" s="34"/>
      <c r="COJ911" s="35"/>
      <c r="COK911" s="34"/>
      <c r="COR911" s="35"/>
      <c r="COS911" s="34"/>
      <c r="COZ911" s="35"/>
      <c r="CPA911" s="34"/>
      <c r="CPH911" s="35"/>
      <c r="CPI911" s="34"/>
      <c r="CPP911" s="35"/>
      <c r="CPQ911" s="34"/>
      <c r="CPX911" s="35"/>
      <c r="CPY911" s="34"/>
      <c r="CQF911" s="35"/>
      <c r="CQG911" s="34"/>
      <c r="CQN911" s="35"/>
      <c r="CQO911" s="34"/>
      <c r="CQV911" s="35"/>
      <c r="CQW911" s="34"/>
      <c r="CRD911" s="35"/>
      <c r="CRE911" s="34"/>
      <c r="CRL911" s="35"/>
      <c r="CRM911" s="34"/>
      <c r="CRT911" s="35"/>
      <c r="CRU911" s="34"/>
      <c r="CSB911" s="35"/>
      <c r="CSC911" s="34"/>
      <c r="CSJ911" s="35"/>
      <c r="CSK911" s="34"/>
      <c r="CSR911" s="35"/>
      <c r="CSS911" s="34"/>
      <c r="CSZ911" s="35"/>
      <c r="CTA911" s="34"/>
      <c r="CTH911" s="35"/>
      <c r="CTI911" s="34"/>
      <c r="CTP911" s="35"/>
      <c r="CTQ911" s="34"/>
      <c r="CTX911" s="35"/>
      <c r="CTY911" s="34"/>
      <c r="CUF911" s="35"/>
      <c r="CUG911" s="34"/>
      <c r="CUN911" s="35"/>
      <c r="CUO911" s="34"/>
      <c r="CUV911" s="35"/>
      <c r="CUW911" s="34"/>
      <c r="CVD911" s="35"/>
      <c r="CVE911" s="34"/>
      <c r="CVL911" s="35"/>
      <c r="CVM911" s="34"/>
      <c r="CVT911" s="35"/>
      <c r="CVU911" s="34"/>
      <c r="CWB911" s="35"/>
      <c r="CWC911" s="34"/>
      <c r="CWJ911" s="35"/>
      <c r="CWK911" s="34"/>
      <c r="CWR911" s="35"/>
      <c r="CWS911" s="34"/>
      <c r="CWZ911" s="35"/>
      <c r="CXA911" s="34"/>
      <c r="CXH911" s="35"/>
      <c r="CXI911" s="34"/>
      <c r="CXP911" s="35"/>
      <c r="CXQ911" s="34"/>
      <c r="CXX911" s="35"/>
      <c r="CXY911" s="34"/>
      <c r="CYF911" s="35"/>
      <c r="CYG911" s="34"/>
      <c r="CYN911" s="35"/>
      <c r="CYO911" s="34"/>
      <c r="CYV911" s="35"/>
      <c r="CYW911" s="34"/>
      <c r="CZD911" s="35"/>
      <c r="CZE911" s="34"/>
      <c r="CZL911" s="35"/>
      <c r="CZM911" s="34"/>
      <c r="CZT911" s="35"/>
      <c r="CZU911" s="34"/>
      <c r="DAB911" s="35"/>
      <c r="DAC911" s="34"/>
      <c r="DAJ911" s="35"/>
      <c r="DAK911" s="34"/>
      <c r="DAR911" s="35"/>
      <c r="DAS911" s="34"/>
      <c r="DAZ911" s="35"/>
      <c r="DBA911" s="34"/>
      <c r="DBH911" s="35"/>
      <c r="DBI911" s="34"/>
      <c r="DBP911" s="35"/>
      <c r="DBQ911" s="34"/>
      <c r="DBX911" s="35"/>
      <c r="DBY911" s="34"/>
      <c r="DCF911" s="35"/>
      <c r="DCG911" s="34"/>
      <c r="DCN911" s="35"/>
      <c r="DCO911" s="34"/>
      <c r="DCV911" s="35"/>
      <c r="DCW911" s="34"/>
      <c r="DDD911" s="35"/>
      <c r="DDE911" s="34"/>
      <c r="DDL911" s="35"/>
      <c r="DDM911" s="34"/>
      <c r="DDT911" s="35"/>
      <c r="DDU911" s="34"/>
      <c r="DEB911" s="35"/>
      <c r="DEC911" s="34"/>
      <c r="DEJ911" s="35"/>
      <c r="DEK911" s="34"/>
      <c r="DER911" s="35"/>
      <c r="DES911" s="34"/>
      <c r="DEZ911" s="35"/>
      <c r="DFA911" s="34"/>
      <c r="DFH911" s="35"/>
      <c r="DFI911" s="34"/>
      <c r="DFP911" s="35"/>
      <c r="DFQ911" s="34"/>
      <c r="DFX911" s="35"/>
      <c r="DFY911" s="34"/>
      <c r="DGF911" s="35"/>
      <c r="DGG911" s="34"/>
      <c r="DGN911" s="35"/>
      <c r="DGO911" s="34"/>
      <c r="DGV911" s="35"/>
      <c r="DGW911" s="34"/>
      <c r="DHD911" s="35"/>
      <c r="DHE911" s="34"/>
      <c r="DHL911" s="35"/>
      <c r="DHM911" s="34"/>
      <c r="DHT911" s="35"/>
      <c r="DHU911" s="34"/>
      <c r="DIB911" s="35"/>
      <c r="DIC911" s="34"/>
      <c r="DIJ911" s="35"/>
      <c r="DIK911" s="34"/>
      <c r="DIR911" s="35"/>
      <c r="DIS911" s="34"/>
      <c r="DIZ911" s="35"/>
      <c r="DJA911" s="34"/>
      <c r="DJH911" s="35"/>
      <c r="DJI911" s="34"/>
      <c r="DJP911" s="35"/>
      <c r="DJQ911" s="34"/>
      <c r="DJX911" s="35"/>
      <c r="DJY911" s="34"/>
      <c r="DKF911" s="35"/>
      <c r="DKG911" s="34"/>
      <c r="DKN911" s="35"/>
      <c r="DKO911" s="34"/>
      <c r="DKV911" s="35"/>
      <c r="DKW911" s="34"/>
      <c r="DLD911" s="35"/>
      <c r="DLE911" s="34"/>
      <c r="DLL911" s="35"/>
      <c r="DLM911" s="34"/>
      <c r="DLT911" s="35"/>
      <c r="DLU911" s="34"/>
      <c r="DMB911" s="35"/>
      <c r="DMC911" s="34"/>
      <c r="DMJ911" s="35"/>
      <c r="DMK911" s="34"/>
      <c r="DMR911" s="35"/>
      <c r="DMS911" s="34"/>
      <c r="DMZ911" s="35"/>
      <c r="DNA911" s="34"/>
      <c r="DNH911" s="35"/>
      <c r="DNI911" s="34"/>
      <c r="DNP911" s="35"/>
      <c r="DNQ911" s="34"/>
      <c r="DNX911" s="35"/>
      <c r="DNY911" s="34"/>
      <c r="DOF911" s="35"/>
      <c r="DOG911" s="34"/>
      <c r="DON911" s="35"/>
      <c r="DOO911" s="34"/>
      <c r="DOV911" s="35"/>
      <c r="DOW911" s="34"/>
      <c r="DPD911" s="35"/>
      <c r="DPE911" s="34"/>
      <c r="DPL911" s="35"/>
      <c r="DPM911" s="34"/>
      <c r="DPT911" s="35"/>
      <c r="DPU911" s="34"/>
      <c r="DQB911" s="35"/>
      <c r="DQC911" s="34"/>
      <c r="DQJ911" s="35"/>
      <c r="DQK911" s="34"/>
      <c r="DQR911" s="35"/>
      <c r="DQS911" s="34"/>
      <c r="DQZ911" s="35"/>
      <c r="DRA911" s="34"/>
      <c r="DRH911" s="35"/>
      <c r="DRI911" s="34"/>
      <c r="DRP911" s="35"/>
      <c r="DRQ911" s="34"/>
      <c r="DRX911" s="35"/>
      <c r="DRY911" s="34"/>
      <c r="DSF911" s="35"/>
      <c r="DSG911" s="34"/>
      <c r="DSN911" s="35"/>
      <c r="DSO911" s="34"/>
      <c r="DSV911" s="35"/>
      <c r="DSW911" s="34"/>
      <c r="DTD911" s="35"/>
      <c r="DTE911" s="34"/>
      <c r="DTL911" s="35"/>
      <c r="DTM911" s="34"/>
      <c r="DTT911" s="35"/>
      <c r="DTU911" s="34"/>
      <c r="DUB911" s="35"/>
      <c r="DUC911" s="34"/>
      <c r="DUJ911" s="35"/>
      <c r="DUK911" s="34"/>
      <c r="DUR911" s="35"/>
      <c r="DUS911" s="34"/>
      <c r="DUZ911" s="35"/>
      <c r="DVA911" s="34"/>
      <c r="DVH911" s="35"/>
      <c r="DVI911" s="34"/>
      <c r="DVP911" s="35"/>
      <c r="DVQ911" s="34"/>
      <c r="DVX911" s="35"/>
      <c r="DVY911" s="34"/>
      <c r="DWF911" s="35"/>
      <c r="DWG911" s="34"/>
      <c r="DWN911" s="35"/>
      <c r="DWO911" s="34"/>
      <c r="DWV911" s="35"/>
      <c r="DWW911" s="34"/>
      <c r="DXD911" s="35"/>
      <c r="DXE911" s="34"/>
      <c r="DXL911" s="35"/>
      <c r="DXM911" s="34"/>
      <c r="DXT911" s="35"/>
      <c r="DXU911" s="34"/>
      <c r="DYB911" s="35"/>
      <c r="DYC911" s="34"/>
      <c r="DYJ911" s="35"/>
      <c r="DYK911" s="34"/>
      <c r="DYR911" s="35"/>
      <c r="DYS911" s="34"/>
      <c r="DYZ911" s="35"/>
      <c r="DZA911" s="34"/>
      <c r="DZH911" s="35"/>
      <c r="DZI911" s="34"/>
      <c r="DZP911" s="35"/>
      <c r="DZQ911" s="34"/>
      <c r="DZX911" s="35"/>
      <c r="DZY911" s="34"/>
      <c r="EAF911" s="35"/>
      <c r="EAG911" s="34"/>
      <c r="EAN911" s="35"/>
      <c r="EAO911" s="34"/>
      <c r="EAV911" s="35"/>
      <c r="EAW911" s="34"/>
      <c r="EBD911" s="35"/>
      <c r="EBE911" s="34"/>
      <c r="EBL911" s="35"/>
      <c r="EBM911" s="34"/>
      <c r="EBT911" s="35"/>
      <c r="EBU911" s="34"/>
      <c r="ECB911" s="35"/>
      <c r="ECC911" s="34"/>
      <c r="ECJ911" s="35"/>
      <c r="ECK911" s="34"/>
      <c r="ECR911" s="35"/>
      <c r="ECS911" s="34"/>
      <c r="ECZ911" s="35"/>
      <c r="EDA911" s="34"/>
      <c r="EDH911" s="35"/>
      <c r="EDI911" s="34"/>
      <c r="EDP911" s="35"/>
      <c r="EDQ911" s="34"/>
      <c r="EDX911" s="35"/>
      <c r="EDY911" s="34"/>
      <c r="EEF911" s="35"/>
      <c r="EEG911" s="34"/>
      <c r="EEN911" s="35"/>
      <c r="EEO911" s="34"/>
      <c r="EEV911" s="35"/>
      <c r="EEW911" s="34"/>
      <c r="EFD911" s="35"/>
      <c r="EFE911" s="34"/>
      <c r="EFL911" s="35"/>
      <c r="EFM911" s="34"/>
      <c r="EFT911" s="35"/>
      <c r="EFU911" s="34"/>
      <c r="EGB911" s="35"/>
      <c r="EGC911" s="34"/>
      <c r="EGJ911" s="35"/>
      <c r="EGK911" s="34"/>
      <c r="EGR911" s="35"/>
      <c r="EGS911" s="34"/>
      <c r="EGZ911" s="35"/>
      <c r="EHA911" s="34"/>
      <c r="EHH911" s="35"/>
      <c r="EHI911" s="34"/>
      <c r="EHP911" s="35"/>
      <c r="EHQ911" s="34"/>
      <c r="EHX911" s="35"/>
      <c r="EHY911" s="34"/>
      <c r="EIF911" s="35"/>
      <c r="EIG911" s="34"/>
      <c r="EIN911" s="35"/>
      <c r="EIO911" s="34"/>
      <c r="EIV911" s="35"/>
      <c r="EIW911" s="34"/>
      <c r="EJD911" s="35"/>
      <c r="EJE911" s="34"/>
      <c r="EJL911" s="35"/>
      <c r="EJM911" s="34"/>
      <c r="EJT911" s="35"/>
      <c r="EJU911" s="34"/>
      <c r="EKB911" s="35"/>
      <c r="EKC911" s="34"/>
      <c r="EKJ911" s="35"/>
      <c r="EKK911" s="34"/>
      <c r="EKR911" s="35"/>
      <c r="EKS911" s="34"/>
      <c r="EKZ911" s="35"/>
      <c r="ELA911" s="34"/>
      <c r="ELH911" s="35"/>
      <c r="ELI911" s="34"/>
      <c r="ELP911" s="35"/>
      <c r="ELQ911" s="34"/>
      <c r="ELX911" s="35"/>
      <c r="ELY911" s="34"/>
      <c r="EMF911" s="35"/>
      <c r="EMG911" s="34"/>
      <c r="EMN911" s="35"/>
      <c r="EMO911" s="34"/>
      <c r="EMV911" s="35"/>
      <c r="EMW911" s="34"/>
      <c r="END911" s="35"/>
      <c r="ENE911" s="34"/>
      <c r="ENL911" s="35"/>
      <c r="ENM911" s="34"/>
      <c r="ENT911" s="35"/>
      <c r="ENU911" s="34"/>
      <c r="EOB911" s="35"/>
      <c r="EOC911" s="34"/>
      <c r="EOJ911" s="35"/>
      <c r="EOK911" s="34"/>
      <c r="EOR911" s="35"/>
      <c r="EOS911" s="34"/>
      <c r="EOZ911" s="35"/>
      <c r="EPA911" s="34"/>
      <c r="EPH911" s="35"/>
      <c r="EPI911" s="34"/>
      <c r="EPP911" s="35"/>
      <c r="EPQ911" s="34"/>
      <c r="EPX911" s="35"/>
      <c r="EPY911" s="34"/>
      <c r="EQF911" s="35"/>
      <c r="EQG911" s="34"/>
      <c r="EQN911" s="35"/>
      <c r="EQO911" s="34"/>
      <c r="EQV911" s="35"/>
      <c r="EQW911" s="34"/>
      <c r="ERD911" s="35"/>
      <c r="ERE911" s="34"/>
      <c r="ERL911" s="35"/>
      <c r="ERM911" s="34"/>
      <c r="ERT911" s="35"/>
      <c r="ERU911" s="34"/>
      <c r="ESB911" s="35"/>
      <c r="ESC911" s="34"/>
      <c r="ESJ911" s="35"/>
      <c r="ESK911" s="34"/>
      <c r="ESR911" s="35"/>
      <c r="ESS911" s="34"/>
      <c r="ESZ911" s="35"/>
      <c r="ETA911" s="34"/>
      <c r="ETH911" s="35"/>
      <c r="ETI911" s="34"/>
      <c r="ETP911" s="35"/>
      <c r="ETQ911" s="34"/>
      <c r="ETX911" s="35"/>
      <c r="ETY911" s="34"/>
      <c r="EUF911" s="35"/>
      <c r="EUG911" s="34"/>
      <c r="EUN911" s="35"/>
      <c r="EUO911" s="34"/>
      <c r="EUV911" s="35"/>
      <c r="EUW911" s="34"/>
      <c r="EVD911" s="35"/>
      <c r="EVE911" s="34"/>
      <c r="EVL911" s="35"/>
      <c r="EVM911" s="34"/>
      <c r="EVT911" s="35"/>
      <c r="EVU911" s="34"/>
      <c r="EWB911" s="35"/>
      <c r="EWC911" s="34"/>
      <c r="EWJ911" s="35"/>
      <c r="EWK911" s="34"/>
      <c r="EWR911" s="35"/>
      <c r="EWS911" s="34"/>
      <c r="EWZ911" s="35"/>
      <c r="EXA911" s="34"/>
      <c r="EXH911" s="35"/>
      <c r="EXI911" s="34"/>
      <c r="EXP911" s="35"/>
      <c r="EXQ911" s="34"/>
      <c r="EXX911" s="35"/>
      <c r="EXY911" s="34"/>
      <c r="EYF911" s="35"/>
      <c r="EYG911" s="34"/>
      <c r="EYN911" s="35"/>
      <c r="EYO911" s="34"/>
      <c r="EYV911" s="35"/>
      <c r="EYW911" s="34"/>
      <c r="EZD911" s="35"/>
      <c r="EZE911" s="34"/>
      <c r="EZL911" s="35"/>
      <c r="EZM911" s="34"/>
      <c r="EZT911" s="35"/>
      <c r="EZU911" s="34"/>
      <c r="FAB911" s="35"/>
      <c r="FAC911" s="34"/>
      <c r="FAJ911" s="35"/>
      <c r="FAK911" s="34"/>
      <c r="FAR911" s="35"/>
      <c r="FAS911" s="34"/>
      <c r="FAZ911" s="35"/>
      <c r="FBA911" s="34"/>
      <c r="FBH911" s="35"/>
      <c r="FBI911" s="34"/>
      <c r="FBP911" s="35"/>
      <c r="FBQ911" s="34"/>
      <c r="FBX911" s="35"/>
      <c r="FBY911" s="34"/>
      <c r="FCF911" s="35"/>
      <c r="FCG911" s="34"/>
      <c r="FCN911" s="35"/>
      <c r="FCO911" s="34"/>
      <c r="FCV911" s="35"/>
      <c r="FCW911" s="34"/>
      <c r="FDD911" s="35"/>
      <c r="FDE911" s="34"/>
      <c r="FDL911" s="35"/>
      <c r="FDM911" s="34"/>
      <c r="FDT911" s="35"/>
      <c r="FDU911" s="34"/>
      <c r="FEB911" s="35"/>
      <c r="FEC911" s="34"/>
      <c r="FEJ911" s="35"/>
      <c r="FEK911" s="34"/>
      <c r="FER911" s="35"/>
      <c r="FES911" s="34"/>
      <c r="FEZ911" s="35"/>
      <c r="FFA911" s="34"/>
      <c r="FFH911" s="35"/>
      <c r="FFI911" s="34"/>
      <c r="FFP911" s="35"/>
      <c r="FFQ911" s="34"/>
      <c r="FFX911" s="35"/>
      <c r="FFY911" s="34"/>
      <c r="FGF911" s="35"/>
      <c r="FGG911" s="34"/>
      <c r="FGN911" s="35"/>
      <c r="FGO911" s="34"/>
      <c r="FGV911" s="35"/>
      <c r="FGW911" s="34"/>
      <c r="FHD911" s="35"/>
      <c r="FHE911" s="34"/>
      <c r="FHL911" s="35"/>
      <c r="FHM911" s="34"/>
      <c r="FHT911" s="35"/>
      <c r="FHU911" s="34"/>
      <c r="FIB911" s="35"/>
      <c r="FIC911" s="34"/>
      <c r="FIJ911" s="35"/>
      <c r="FIK911" s="34"/>
      <c r="FIR911" s="35"/>
      <c r="FIS911" s="34"/>
      <c r="FIZ911" s="35"/>
      <c r="FJA911" s="34"/>
      <c r="FJH911" s="35"/>
      <c r="FJI911" s="34"/>
      <c r="FJP911" s="35"/>
      <c r="FJQ911" s="34"/>
      <c r="FJX911" s="35"/>
      <c r="FJY911" s="34"/>
      <c r="FKF911" s="35"/>
      <c r="FKG911" s="34"/>
      <c r="FKN911" s="35"/>
      <c r="FKO911" s="34"/>
      <c r="FKV911" s="35"/>
      <c r="FKW911" s="34"/>
      <c r="FLD911" s="35"/>
      <c r="FLE911" s="34"/>
      <c r="FLL911" s="35"/>
      <c r="FLM911" s="34"/>
      <c r="FLT911" s="35"/>
      <c r="FLU911" s="34"/>
      <c r="FMB911" s="35"/>
      <c r="FMC911" s="34"/>
      <c r="FMJ911" s="35"/>
      <c r="FMK911" s="34"/>
      <c r="FMR911" s="35"/>
      <c r="FMS911" s="34"/>
      <c r="FMZ911" s="35"/>
      <c r="FNA911" s="34"/>
      <c r="FNH911" s="35"/>
      <c r="FNI911" s="34"/>
      <c r="FNP911" s="35"/>
      <c r="FNQ911" s="34"/>
      <c r="FNX911" s="35"/>
      <c r="FNY911" s="34"/>
      <c r="FOF911" s="35"/>
      <c r="FOG911" s="34"/>
      <c r="FON911" s="35"/>
      <c r="FOO911" s="34"/>
      <c r="FOV911" s="35"/>
      <c r="FOW911" s="34"/>
      <c r="FPD911" s="35"/>
      <c r="FPE911" s="34"/>
      <c r="FPL911" s="35"/>
      <c r="FPM911" s="34"/>
      <c r="FPT911" s="35"/>
      <c r="FPU911" s="34"/>
      <c r="FQB911" s="35"/>
      <c r="FQC911" s="34"/>
      <c r="FQJ911" s="35"/>
      <c r="FQK911" s="34"/>
      <c r="FQR911" s="35"/>
      <c r="FQS911" s="34"/>
      <c r="FQZ911" s="35"/>
      <c r="FRA911" s="34"/>
      <c r="FRH911" s="35"/>
      <c r="FRI911" s="34"/>
      <c r="FRP911" s="35"/>
      <c r="FRQ911" s="34"/>
      <c r="FRX911" s="35"/>
      <c r="FRY911" s="34"/>
      <c r="FSF911" s="35"/>
      <c r="FSG911" s="34"/>
      <c r="FSN911" s="35"/>
      <c r="FSO911" s="34"/>
      <c r="FSV911" s="35"/>
      <c r="FSW911" s="34"/>
      <c r="FTD911" s="35"/>
      <c r="FTE911" s="34"/>
      <c r="FTL911" s="35"/>
      <c r="FTM911" s="34"/>
      <c r="FTT911" s="35"/>
      <c r="FTU911" s="34"/>
      <c r="FUB911" s="35"/>
      <c r="FUC911" s="34"/>
      <c r="FUJ911" s="35"/>
      <c r="FUK911" s="34"/>
      <c r="FUR911" s="35"/>
      <c r="FUS911" s="34"/>
      <c r="FUZ911" s="35"/>
      <c r="FVA911" s="34"/>
      <c r="FVH911" s="35"/>
      <c r="FVI911" s="34"/>
      <c r="FVP911" s="35"/>
      <c r="FVQ911" s="34"/>
      <c r="FVX911" s="35"/>
      <c r="FVY911" s="34"/>
      <c r="FWF911" s="35"/>
      <c r="FWG911" s="34"/>
      <c r="FWN911" s="35"/>
      <c r="FWO911" s="34"/>
      <c r="FWV911" s="35"/>
      <c r="FWW911" s="34"/>
      <c r="FXD911" s="35"/>
      <c r="FXE911" s="34"/>
      <c r="FXL911" s="35"/>
      <c r="FXM911" s="34"/>
      <c r="FXT911" s="35"/>
      <c r="FXU911" s="34"/>
      <c r="FYB911" s="35"/>
      <c r="FYC911" s="34"/>
      <c r="FYJ911" s="35"/>
      <c r="FYK911" s="34"/>
      <c r="FYR911" s="35"/>
      <c r="FYS911" s="34"/>
      <c r="FYZ911" s="35"/>
      <c r="FZA911" s="34"/>
      <c r="FZH911" s="35"/>
      <c r="FZI911" s="34"/>
      <c r="FZP911" s="35"/>
      <c r="FZQ911" s="34"/>
      <c r="FZX911" s="35"/>
      <c r="FZY911" s="34"/>
      <c r="GAF911" s="35"/>
      <c r="GAG911" s="34"/>
      <c r="GAN911" s="35"/>
      <c r="GAO911" s="34"/>
      <c r="GAV911" s="35"/>
      <c r="GAW911" s="34"/>
      <c r="GBD911" s="35"/>
      <c r="GBE911" s="34"/>
      <c r="GBL911" s="35"/>
      <c r="GBM911" s="34"/>
      <c r="GBT911" s="35"/>
      <c r="GBU911" s="34"/>
      <c r="GCB911" s="35"/>
      <c r="GCC911" s="34"/>
      <c r="GCJ911" s="35"/>
      <c r="GCK911" s="34"/>
      <c r="GCR911" s="35"/>
      <c r="GCS911" s="34"/>
      <c r="GCZ911" s="35"/>
      <c r="GDA911" s="34"/>
      <c r="GDH911" s="35"/>
      <c r="GDI911" s="34"/>
      <c r="GDP911" s="35"/>
      <c r="GDQ911" s="34"/>
      <c r="GDX911" s="35"/>
      <c r="GDY911" s="34"/>
      <c r="GEF911" s="35"/>
      <c r="GEG911" s="34"/>
      <c r="GEN911" s="35"/>
      <c r="GEO911" s="34"/>
      <c r="GEV911" s="35"/>
      <c r="GEW911" s="34"/>
      <c r="GFD911" s="35"/>
      <c r="GFE911" s="34"/>
      <c r="GFL911" s="35"/>
      <c r="GFM911" s="34"/>
      <c r="GFT911" s="35"/>
      <c r="GFU911" s="34"/>
      <c r="GGB911" s="35"/>
      <c r="GGC911" s="34"/>
      <c r="GGJ911" s="35"/>
      <c r="GGK911" s="34"/>
      <c r="GGR911" s="35"/>
      <c r="GGS911" s="34"/>
      <c r="GGZ911" s="35"/>
      <c r="GHA911" s="34"/>
      <c r="GHH911" s="35"/>
      <c r="GHI911" s="34"/>
      <c r="GHP911" s="35"/>
      <c r="GHQ911" s="34"/>
      <c r="GHX911" s="35"/>
      <c r="GHY911" s="34"/>
      <c r="GIF911" s="35"/>
      <c r="GIG911" s="34"/>
      <c r="GIN911" s="35"/>
      <c r="GIO911" s="34"/>
      <c r="GIV911" s="35"/>
      <c r="GIW911" s="34"/>
      <c r="GJD911" s="35"/>
      <c r="GJE911" s="34"/>
      <c r="GJL911" s="35"/>
      <c r="GJM911" s="34"/>
      <c r="GJT911" s="35"/>
      <c r="GJU911" s="34"/>
      <c r="GKB911" s="35"/>
      <c r="GKC911" s="34"/>
      <c r="GKJ911" s="35"/>
      <c r="GKK911" s="34"/>
      <c r="GKR911" s="35"/>
      <c r="GKS911" s="34"/>
      <c r="GKZ911" s="35"/>
      <c r="GLA911" s="34"/>
      <c r="GLH911" s="35"/>
      <c r="GLI911" s="34"/>
      <c r="GLP911" s="35"/>
      <c r="GLQ911" s="34"/>
      <c r="GLX911" s="35"/>
      <c r="GLY911" s="34"/>
      <c r="GMF911" s="35"/>
      <c r="GMG911" s="34"/>
      <c r="GMN911" s="35"/>
      <c r="GMO911" s="34"/>
      <c r="GMV911" s="35"/>
      <c r="GMW911" s="34"/>
      <c r="GND911" s="35"/>
      <c r="GNE911" s="34"/>
      <c r="GNL911" s="35"/>
      <c r="GNM911" s="34"/>
      <c r="GNT911" s="35"/>
      <c r="GNU911" s="34"/>
      <c r="GOB911" s="35"/>
      <c r="GOC911" s="34"/>
      <c r="GOJ911" s="35"/>
      <c r="GOK911" s="34"/>
      <c r="GOR911" s="35"/>
      <c r="GOS911" s="34"/>
      <c r="GOZ911" s="35"/>
      <c r="GPA911" s="34"/>
      <c r="GPH911" s="35"/>
      <c r="GPI911" s="34"/>
      <c r="GPP911" s="35"/>
      <c r="GPQ911" s="34"/>
      <c r="GPX911" s="35"/>
      <c r="GPY911" s="34"/>
      <c r="GQF911" s="35"/>
      <c r="GQG911" s="34"/>
      <c r="GQN911" s="35"/>
      <c r="GQO911" s="34"/>
      <c r="GQV911" s="35"/>
      <c r="GQW911" s="34"/>
      <c r="GRD911" s="35"/>
      <c r="GRE911" s="34"/>
      <c r="GRL911" s="35"/>
      <c r="GRM911" s="34"/>
      <c r="GRT911" s="35"/>
      <c r="GRU911" s="34"/>
      <c r="GSB911" s="35"/>
      <c r="GSC911" s="34"/>
      <c r="GSJ911" s="35"/>
      <c r="GSK911" s="34"/>
      <c r="GSR911" s="35"/>
      <c r="GSS911" s="34"/>
      <c r="GSZ911" s="35"/>
      <c r="GTA911" s="34"/>
      <c r="GTH911" s="35"/>
      <c r="GTI911" s="34"/>
      <c r="GTP911" s="35"/>
      <c r="GTQ911" s="34"/>
      <c r="GTX911" s="35"/>
      <c r="GTY911" s="34"/>
      <c r="GUF911" s="35"/>
      <c r="GUG911" s="34"/>
      <c r="GUN911" s="35"/>
      <c r="GUO911" s="34"/>
      <c r="GUV911" s="35"/>
      <c r="GUW911" s="34"/>
      <c r="GVD911" s="35"/>
      <c r="GVE911" s="34"/>
      <c r="GVL911" s="35"/>
      <c r="GVM911" s="34"/>
      <c r="GVT911" s="35"/>
      <c r="GVU911" s="34"/>
      <c r="GWB911" s="35"/>
      <c r="GWC911" s="34"/>
      <c r="GWJ911" s="35"/>
      <c r="GWK911" s="34"/>
      <c r="GWR911" s="35"/>
      <c r="GWS911" s="34"/>
      <c r="GWZ911" s="35"/>
      <c r="GXA911" s="34"/>
      <c r="GXH911" s="35"/>
      <c r="GXI911" s="34"/>
      <c r="GXP911" s="35"/>
      <c r="GXQ911" s="34"/>
      <c r="GXX911" s="35"/>
      <c r="GXY911" s="34"/>
      <c r="GYF911" s="35"/>
      <c r="GYG911" s="34"/>
      <c r="GYN911" s="35"/>
      <c r="GYO911" s="34"/>
      <c r="GYV911" s="35"/>
      <c r="GYW911" s="34"/>
      <c r="GZD911" s="35"/>
      <c r="GZE911" s="34"/>
      <c r="GZL911" s="35"/>
      <c r="GZM911" s="34"/>
      <c r="GZT911" s="35"/>
      <c r="GZU911" s="34"/>
      <c r="HAB911" s="35"/>
      <c r="HAC911" s="34"/>
      <c r="HAJ911" s="35"/>
      <c r="HAK911" s="34"/>
      <c r="HAR911" s="35"/>
      <c r="HAS911" s="34"/>
      <c r="HAZ911" s="35"/>
      <c r="HBA911" s="34"/>
      <c r="HBH911" s="35"/>
      <c r="HBI911" s="34"/>
      <c r="HBP911" s="35"/>
      <c r="HBQ911" s="34"/>
      <c r="HBX911" s="35"/>
      <c r="HBY911" s="34"/>
      <c r="HCF911" s="35"/>
      <c r="HCG911" s="34"/>
      <c r="HCN911" s="35"/>
      <c r="HCO911" s="34"/>
      <c r="HCV911" s="35"/>
      <c r="HCW911" s="34"/>
      <c r="HDD911" s="35"/>
      <c r="HDE911" s="34"/>
      <c r="HDL911" s="35"/>
      <c r="HDM911" s="34"/>
      <c r="HDT911" s="35"/>
      <c r="HDU911" s="34"/>
      <c r="HEB911" s="35"/>
      <c r="HEC911" s="34"/>
      <c r="HEJ911" s="35"/>
      <c r="HEK911" s="34"/>
      <c r="HER911" s="35"/>
      <c r="HES911" s="34"/>
      <c r="HEZ911" s="35"/>
      <c r="HFA911" s="34"/>
      <c r="HFH911" s="35"/>
      <c r="HFI911" s="34"/>
      <c r="HFP911" s="35"/>
      <c r="HFQ911" s="34"/>
      <c r="HFX911" s="35"/>
      <c r="HFY911" s="34"/>
      <c r="HGF911" s="35"/>
      <c r="HGG911" s="34"/>
      <c r="HGN911" s="35"/>
      <c r="HGO911" s="34"/>
      <c r="HGV911" s="35"/>
      <c r="HGW911" s="34"/>
      <c r="HHD911" s="35"/>
      <c r="HHE911" s="34"/>
      <c r="HHL911" s="35"/>
      <c r="HHM911" s="34"/>
      <c r="HHT911" s="35"/>
      <c r="HHU911" s="34"/>
      <c r="HIB911" s="35"/>
      <c r="HIC911" s="34"/>
      <c r="HIJ911" s="35"/>
      <c r="HIK911" s="34"/>
      <c r="HIR911" s="35"/>
      <c r="HIS911" s="34"/>
      <c r="HIZ911" s="35"/>
      <c r="HJA911" s="34"/>
      <c r="HJH911" s="35"/>
      <c r="HJI911" s="34"/>
      <c r="HJP911" s="35"/>
      <c r="HJQ911" s="34"/>
      <c r="HJX911" s="35"/>
      <c r="HJY911" s="34"/>
      <c r="HKF911" s="35"/>
      <c r="HKG911" s="34"/>
      <c r="HKN911" s="35"/>
      <c r="HKO911" s="34"/>
      <c r="HKV911" s="35"/>
      <c r="HKW911" s="34"/>
      <c r="HLD911" s="35"/>
      <c r="HLE911" s="34"/>
      <c r="HLL911" s="35"/>
      <c r="HLM911" s="34"/>
      <c r="HLT911" s="35"/>
      <c r="HLU911" s="34"/>
      <c r="HMB911" s="35"/>
      <c r="HMC911" s="34"/>
      <c r="HMJ911" s="35"/>
      <c r="HMK911" s="34"/>
      <c r="HMR911" s="35"/>
      <c r="HMS911" s="34"/>
      <c r="HMZ911" s="35"/>
      <c r="HNA911" s="34"/>
      <c r="HNH911" s="35"/>
      <c r="HNI911" s="34"/>
      <c r="HNP911" s="35"/>
      <c r="HNQ911" s="34"/>
      <c r="HNX911" s="35"/>
      <c r="HNY911" s="34"/>
      <c r="HOF911" s="35"/>
      <c r="HOG911" s="34"/>
      <c r="HON911" s="35"/>
      <c r="HOO911" s="34"/>
      <c r="HOV911" s="35"/>
      <c r="HOW911" s="34"/>
      <c r="HPD911" s="35"/>
      <c r="HPE911" s="34"/>
      <c r="HPL911" s="35"/>
      <c r="HPM911" s="34"/>
      <c r="HPT911" s="35"/>
      <c r="HPU911" s="34"/>
      <c r="HQB911" s="35"/>
      <c r="HQC911" s="34"/>
      <c r="HQJ911" s="35"/>
      <c r="HQK911" s="34"/>
      <c r="HQR911" s="35"/>
      <c r="HQS911" s="34"/>
      <c r="HQZ911" s="35"/>
      <c r="HRA911" s="34"/>
      <c r="HRH911" s="35"/>
      <c r="HRI911" s="34"/>
      <c r="HRP911" s="35"/>
      <c r="HRQ911" s="34"/>
      <c r="HRX911" s="35"/>
      <c r="HRY911" s="34"/>
      <c r="HSF911" s="35"/>
      <c r="HSG911" s="34"/>
      <c r="HSN911" s="35"/>
      <c r="HSO911" s="34"/>
      <c r="HSV911" s="35"/>
      <c r="HSW911" s="34"/>
      <c r="HTD911" s="35"/>
      <c r="HTE911" s="34"/>
      <c r="HTL911" s="35"/>
      <c r="HTM911" s="34"/>
      <c r="HTT911" s="35"/>
      <c r="HTU911" s="34"/>
      <c r="HUB911" s="35"/>
      <c r="HUC911" s="34"/>
      <c r="HUJ911" s="35"/>
      <c r="HUK911" s="34"/>
      <c r="HUR911" s="35"/>
      <c r="HUS911" s="34"/>
      <c r="HUZ911" s="35"/>
      <c r="HVA911" s="34"/>
      <c r="HVH911" s="35"/>
      <c r="HVI911" s="34"/>
      <c r="HVP911" s="35"/>
      <c r="HVQ911" s="34"/>
      <c r="HVX911" s="35"/>
      <c r="HVY911" s="34"/>
      <c r="HWF911" s="35"/>
      <c r="HWG911" s="34"/>
      <c r="HWN911" s="35"/>
      <c r="HWO911" s="34"/>
      <c r="HWV911" s="35"/>
      <c r="HWW911" s="34"/>
      <c r="HXD911" s="35"/>
      <c r="HXE911" s="34"/>
      <c r="HXL911" s="35"/>
      <c r="HXM911" s="34"/>
      <c r="HXT911" s="35"/>
      <c r="HXU911" s="34"/>
      <c r="HYB911" s="35"/>
      <c r="HYC911" s="34"/>
      <c r="HYJ911" s="35"/>
      <c r="HYK911" s="34"/>
      <c r="HYR911" s="35"/>
      <c r="HYS911" s="34"/>
      <c r="HYZ911" s="35"/>
      <c r="HZA911" s="34"/>
      <c r="HZH911" s="35"/>
      <c r="HZI911" s="34"/>
      <c r="HZP911" s="35"/>
      <c r="HZQ911" s="34"/>
      <c r="HZX911" s="35"/>
      <c r="HZY911" s="34"/>
      <c r="IAF911" s="35"/>
      <c r="IAG911" s="34"/>
      <c r="IAN911" s="35"/>
      <c r="IAO911" s="34"/>
      <c r="IAV911" s="35"/>
      <c r="IAW911" s="34"/>
      <c r="IBD911" s="35"/>
      <c r="IBE911" s="34"/>
      <c r="IBL911" s="35"/>
      <c r="IBM911" s="34"/>
      <c r="IBT911" s="35"/>
      <c r="IBU911" s="34"/>
      <c r="ICB911" s="35"/>
      <c r="ICC911" s="34"/>
      <c r="ICJ911" s="35"/>
      <c r="ICK911" s="34"/>
      <c r="ICR911" s="35"/>
      <c r="ICS911" s="34"/>
      <c r="ICZ911" s="35"/>
      <c r="IDA911" s="34"/>
      <c r="IDH911" s="35"/>
      <c r="IDI911" s="34"/>
      <c r="IDP911" s="35"/>
      <c r="IDQ911" s="34"/>
      <c r="IDX911" s="35"/>
      <c r="IDY911" s="34"/>
      <c r="IEF911" s="35"/>
      <c r="IEG911" s="34"/>
      <c r="IEN911" s="35"/>
      <c r="IEO911" s="34"/>
      <c r="IEV911" s="35"/>
      <c r="IEW911" s="34"/>
      <c r="IFD911" s="35"/>
      <c r="IFE911" s="34"/>
      <c r="IFL911" s="35"/>
      <c r="IFM911" s="34"/>
      <c r="IFT911" s="35"/>
      <c r="IFU911" s="34"/>
      <c r="IGB911" s="35"/>
      <c r="IGC911" s="34"/>
      <c r="IGJ911" s="35"/>
      <c r="IGK911" s="34"/>
      <c r="IGR911" s="35"/>
      <c r="IGS911" s="34"/>
      <c r="IGZ911" s="35"/>
      <c r="IHA911" s="34"/>
      <c r="IHH911" s="35"/>
      <c r="IHI911" s="34"/>
      <c r="IHP911" s="35"/>
      <c r="IHQ911" s="34"/>
      <c r="IHX911" s="35"/>
      <c r="IHY911" s="34"/>
      <c r="IIF911" s="35"/>
      <c r="IIG911" s="34"/>
      <c r="IIN911" s="35"/>
      <c r="IIO911" s="34"/>
      <c r="IIV911" s="35"/>
      <c r="IIW911" s="34"/>
      <c r="IJD911" s="35"/>
      <c r="IJE911" s="34"/>
      <c r="IJL911" s="35"/>
      <c r="IJM911" s="34"/>
      <c r="IJT911" s="35"/>
      <c r="IJU911" s="34"/>
      <c r="IKB911" s="35"/>
      <c r="IKC911" s="34"/>
      <c r="IKJ911" s="35"/>
      <c r="IKK911" s="34"/>
      <c r="IKR911" s="35"/>
      <c r="IKS911" s="34"/>
      <c r="IKZ911" s="35"/>
      <c r="ILA911" s="34"/>
      <c r="ILH911" s="35"/>
      <c r="ILI911" s="34"/>
      <c r="ILP911" s="35"/>
      <c r="ILQ911" s="34"/>
      <c r="ILX911" s="35"/>
      <c r="ILY911" s="34"/>
      <c r="IMF911" s="35"/>
      <c r="IMG911" s="34"/>
      <c r="IMN911" s="35"/>
      <c r="IMO911" s="34"/>
      <c r="IMV911" s="35"/>
      <c r="IMW911" s="34"/>
      <c r="IND911" s="35"/>
      <c r="INE911" s="34"/>
      <c r="INL911" s="35"/>
      <c r="INM911" s="34"/>
      <c r="INT911" s="35"/>
      <c r="INU911" s="34"/>
      <c r="IOB911" s="35"/>
      <c r="IOC911" s="34"/>
      <c r="IOJ911" s="35"/>
      <c r="IOK911" s="34"/>
      <c r="IOR911" s="35"/>
      <c r="IOS911" s="34"/>
      <c r="IOZ911" s="35"/>
      <c r="IPA911" s="34"/>
      <c r="IPH911" s="35"/>
      <c r="IPI911" s="34"/>
      <c r="IPP911" s="35"/>
      <c r="IPQ911" s="34"/>
      <c r="IPX911" s="35"/>
      <c r="IPY911" s="34"/>
      <c r="IQF911" s="35"/>
      <c r="IQG911" s="34"/>
      <c r="IQN911" s="35"/>
      <c r="IQO911" s="34"/>
      <c r="IQV911" s="35"/>
      <c r="IQW911" s="34"/>
      <c r="IRD911" s="35"/>
      <c r="IRE911" s="34"/>
      <c r="IRL911" s="35"/>
      <c r="IRM911" s="34"/>
      <c r="IRT911" s="35"/>
      <c r="IRU911" s="34"/>
      <c r="ISB911" s="35"/>
      <c r="ISC911" s="34"/>
      <c r="ISJ911" s="35"/>
      <c r="ISK911" s="34"/>
      <c r="ISR911" s="35"/>
      <c r="ISS911" s="34"/>
      <c r="ISZ911" s="35"/>
      <c r="ITA911" s="34"/>
      <c r="ITH911" s="35"/>
      <c r="ITI911" s="34"/>
      <c r="ITP911" s="35"/>
      <c r="ITQ911" s="34"/>
      <c r="ITX911" s="35"/>
      <c r="ITY911" s="34"/>
      <c r="IUF911" s="35"/>
      <c r="IUG911" s="34"/>
      <c r="IUN911" s="35"/>
      <c r="IUO911" s="34"/>
      <c r="IUV911" s="35"/>
      <c r="IUW911" s="34"/>
      <c r="IVD911" s="35"/>
      <c r="IVE911" s="34"/>
      <c r="IVL911" s="35"/>
      <c r="IVM911" s="34"/>
      <c r="IVT911" s="35"/>
      <c r="IVU911" s="34"/>
      <c r="IWB911" s="35"/>
      <c r="IWC911" s="34"/>
      <c r="IWJ911" s="35"/>
      <c r="IWK911" s="34"/>
      <c r="IWR911" s="35"/>
      <c r="IWS911" s="34"/>
      <c r="IWZ911" s="35"/>
      <c r="IXA911" s="34"/>
      <c r="IXH911" s="35"/>
      <c r="IXI911" s="34"/>
      <c r="IXP911" s="35"/>
      <c r="IXQ911" s="34"/>
      <c r="IXX911" s="35"/>
      <c r="IXY911" s="34"/>
      <c r="IYF911" s="35"/>
      <c r="IYG911" s="34"/>
      <c r="IYN911" s="35"/>
      <c r="IYO911" s="34"/>
      <c r="IYV911" s="35"/>
      <c r="IYW911" s="34"/>
      <c r="IZD911" s="35"/>
      <c r="IZE911" s="34"/>
      <c r="IZL911" s="35"/>
      <c r="IZM911" s="34"/>
      <c r="IZT911" s="35"/>
      <c r="IZU911" s="34"/>
      <c r="JAB911" s="35"/>
      <c r="JAC911" s="34"/>
      <c r="JAJ911" s="35"/>
      <c r="JAK911" s="34"/>
      <c r="JAR911" s="35"/>
      <c r="JAS911" s="34"/>
      <c r="JAZ911" s="35"/>
      <c r="JBA911" s="34"/>
      <c r="JBH911" s="35"/>
      <c r="JBI911" s="34"/>
      <c r="JBP911" s="35"/>
      <c r="JBQ911" s="34"/>
      <c r="JBX911" s="35"/>
      <c r="JBY911" s="34"/>
      <c r="JCF911" s="35"/>
      <c r="JCG911" s="34"/>
      <c r="JCN911" s="35"/>
      <c r="JCO911" s="34"/>
      <c r="JCV911" s="35"/>
      <c r="JCW911" s="34"/>
      <c r="JDD911" s="35"/>
      <c r="JDE911" s="34"/>
      <c r="JDL911" s="35"/>
      <c r="JDM911" s="34"/>
      <c r="JDT911" s="35"/>
      <c r="JDU911" s="34"/>
      <c r="JEB911" s="35"/>
      <c r="JEC911" s="34"/>
      <c r="JEJ911" s="35"/>
      <c r="JEK911" s="34"/>
      <c r="JER911" s="35"/>
      <c r="JES911" s="34"/>
      <c r="JEZ911" s="35"/>
      <c r="JFA911" s="34"/>
      <c r="JFH911" s="35"/>
      <c r="JFI911" s="34"/>
      <c r="JFP911" s="35"/>
      <c r="JFQ911" s="34"/>
      <c r="JFX911" s="35"/>
      <c r="JFY911" s="34"/>
      <c r="JGF911" s="35"/>
      <c r="JGG911" s="34"/>
      <c r="JGN911" s="35"/>
      <c r="JGO911" s="34"/>
      <c r="JGV911" s="35"/>
      <c r="JGW911" s="34"/>
      <c r="JHD911" s="35"/>
      <c r="JHE911" s="34"/>
      <c r="JHL911" s="35"/>
      <c r="JHM911" s="34"/>
      <c r="JHT911" s="35"/>
      <c r="JHU911" s="34"/>
      <c r="JIB911" s="35"/>
      <c r="JIC911" s="34"/>
      <c r="JIJ911" s="35"/>
      <c r="JIK911" s="34"/>
      <c r="JIR911" s="35"/>
      <c r="JIS911" s="34"/>
      <c r="JIZ911" s="35"/>
      <c r="JJA911" s="34"/>
      <c r="JJH911" s="35"/>
      <c r="JJI911" s="34"/>
      <c r="JJP911" s="35"/>
      <c r="JJQ911" s="34"/>
      <c r="JJX911" s="35"/>
      <c r="JJY911" s="34"/>
      <c r="JKF911" s="35"/>
      <c r="JKG911" s="34"/>
      <c r="JKN911" s="35"/>
      <c r="JKO911" s="34"/>
      <c r="JKV911" s="35"/>
      <c r="JKW911" s="34"/>
      <c r="JLD911" s="35"/>
      <c r="JLE911" s="34"/>
      <c r="JLL911" s="35"/>
      <c r="JLM911" s="34"/>
      <c r="JLT911" s="35"/>
      <c r="JLU911" s="34"/>
      <c r="JMB911" s="35"/>
      <c r="JMC911" s="34"/>
      <c r="JMJ911" s="35"/>
      <c r="JMK911" s="34"/>
      <c r="JMR911" s="35"/>
      <c r="JMS911" s="34"/>
      <c r="JMZ911" s="35"/>
      <c r="JNA911" s="34"/>
      <c r="JNH911" s="35"/>
      <c r="JNI911" s="34"/>
      <c r="JNP911" s="35"/>
      <c r="JNQ911" s="34"/>
      <c r="JNX911" s="35"/>
      <c r="JNY911" s="34"/>
      <c r="JOF911" s="35"/>
      <c r="JOG911" s="34"/>
      <c r="JON911" s="35"/>
      <c r="JOO911" s="34"/>
      <c r="JOV911" s="35"/>
      <c r="JOW911" s="34"/>
      <c r="JPD911" s="35"/>
      <c r="JPE911" s="34"/>
      <c r="JPL911" s="35"/>
      <c r="JPM911" s="34"/>
      <c r="JPT911" s="35"/>
      <c r="JPU911" s="34"/>
      <c r="JQB911" s="35"/>
      <c r="JQC911" s="34"/>
      <c r="JQJ911" s="35"/>
      <c r="JQK911" s="34"/>
      <c r="JQR911" s="35"/>
      <c r="JQS911" s="34"/>
      <c r="JQZ911" s="35"/>
      <c r="JRA911" s="34"/>
      <c r="JRH911" s="35"/>
      <c r="JRI911" s="34"/>
      <c r="JRP911" s="35"/>
      <c r="JRQ911" s="34"/>
      <c r="JRX911" s="35"/>
      <c r="JRY911" s="34"/>
      <c r="JSF911" s="35"/>
      <c r="JSG911" s="34"/>
      <c r="JSN911" s="35"/>
      <c r="JSO911" s="34"/>
      <c r="JSV911" s="35"/>
      <c r="JSW911" s="34"/>
      <c r="JTD911" s="35"/>
      <c r="JTE911" s="34"/>
      <c r="JTL911" s="35"/>
      <c r="JTM911" s="34"/>
      <c r="JTT911" s="35"/>
      <c r="JTU911" s="34"/>
      <c r="JUB911" s="35"/>
      <c r="JUC911" s="34"/>
      <c r="JUJ911" s="35"/>
      <c r="JUK911" s="34"/>
      <c r="JUR911" s="35"/>
      <c r="JUS911" s="34"/>
      <c r="JUZ911" s="35"/>
      <c r="JVA911" s="34"/>
      <c r="JVH911" s="35"/>
      <c r="JVI911" s="34"/>
      <c r="JVP911" s="35"/>
      <c r="JVQ911" s="34"/>
      <c r="JVX911" s="35"/>
      <c r="JVY911" s="34"/>
      <c r="JWF911" s="35"/>
      <c r="JWG911" s="34"/>
      <c r="JWN911" s="35"/>
      <c r="JWO911" s="34"/>
      <c r="JWV911" s="35"/>
      <c r="JWW911" s="34"/>
      <c r="JXD911" s="35"/>
      <c r="JXE911" s="34"/>
      <c r="JXL911" s="35"/>
      <c r="JXM911" s="34"/>
      <c r="JXT911" s="35"/>
      <c r="JXU911" s="34"/>
      <c r="JYB911" s="35"/>
      <c r="JYC911" s="34"/>
      <c r="JYJ911" s="35"/>
      <c r="JYK911" s="34"/>
      <c r="JYR911" s="35"/>
      <c r="JYS911" s="34"/>
      <c r="JYZ911" s="35"/>
      <c r="JZA911" s="34"/>
      <c r="JZH911" s="35"/>
      <c r="JZI911" s="34"/>
      <c r="JZP911" s="35"/>
      <c r="JZQ911" s="34"/>
      <c r="JZX911" s="35"/>
      <c r="JZY911" s="34"/>
      <c r="KAF911" s="35"/>
      <c r="KAG911" s="34"/>
      <c r="KAN911" s="35"/>
      <c r="KAO911" s="34"/>
      <c r="KAV911" s="35"/>
      <c r="KAW911" s="34"/>
      <c r="KBD911" s="35"/>
      <c r="KBE911" s="34"/>
      <c r="KBL911" s="35"/>
      <c r="KBM911" s="34"/>
      <c r="KBT911" s="35"/>
      <c r="KBU911" s="34"/>
      <c r="KCB911" s="35"/>
      <c r="KCC911" s="34"/>
      <c r="KCJ911" s="35"/>
      <c r="KCK911" s="34"/>
      <c r="KCR911" s="35"/>
      <c r="KCS911" s="34"/>
      <c r="KCZ911" s="35"/>
      <c r="KDA911" s="34"/>
      <c r="KDH911" s="35"/>
      <c r="KDI911" s="34"/>
      <c r="KDP911" s="35"/>
      <c r="KDQ911" s="34"/>
      <c r="KDX911" s="35"/>
      <c r="KDY911" s="34"/>
      <c r="KEF911" s="35"/>
      <c r="KEG911" s="34"/>
      <c r="KEN911" s="35"/>
      <c r="KEO911" s="34"/>
      <c r="KEV911" s="35"/>
      <c r="KEW911" s="34"/>
      <c r="KFD911" s="35"/>
      <c r="KFE911" s="34"/>
      <c r="KFL911" s="35"/>
      <c r="KFM911" s="34"/>
      <c r="KFT911" s="35"/>
      <c r="KFU911" s="34"/>
      <c r="KGB911" s="35"/>
      <c r="KGC911" s="34"/>
      <c r="KGJ911" s="35"/>
      <c r="KGK911" s="34"/>
      <c r="KGR911" s="35"/>
      <c r="KGS911" s="34"/>
      <c r="KGZ911" s="35"/>
      <c r="KHA911" s="34"/>
      <c r="KHH911" s="35"/>
      <c r="KHI911" s="34"/>
      <c r="KHP911" s="35"/>
      <c r="KHQ911" s="34"/>
      <c r="KHX911" s="35"/>
      <c r="KHY911" s="34"/>
      <c r="KIF911" s="35"/>
      <c r="KIG911" s="34"/>
      <c r="KIN911" s="35"/>
      <c r="KIO911" s="34"/>
      <c r="KIV911" s="35"/>
      <c r="KIW911" s="34"/>
      <c r="KJD911" s="35"/>
      <c r="KJE911" s="34"/>
      <c r="KJL911" s="35"/>
      <c r="KJM911" s="34"/>
      <c r="KJT911" s="35"/>
      <c r="KJU911" s="34"/>
      <c r="KKB911" s="35"/>
      <c r="KKC911" s="34"/>
      <c r="KKJ911" s="35"/>
      <c r="KKK911" s="34"/>
      <c r="KKR911" s="35"/>
      <c r="KKS911" s="34"/>
      <c r="KKZ911" s="35"/>
      <c r="KLA911" s="34"/>
      <c r="KLH911" s="35"/>
      <c r="KLI911" s="34"/>
      <c r="KLP911" s="35"/>
      <c r="KLQ911" s="34"/>
      <c r="KLX911" s="35"/>
      <c r="KLY911" s="34"/>
      <c r="KMF911" s="35"/>
      <c r="KMG911" s="34"/>
      <c r="KMN911" s="35"/>
      <c r="KMO911" s="34"/>
      <c r="KMV911" s="35"/>
      <c r="KMW911" s="34"/>
      <c r="KND911" s="35"/>
      <c r="KNE911" s="34"/>
      <c r="KNL911" s="35"/>
      <c r="KNM911" s="34"/>
      <c r="KNT911" s="35"/>
      <c r="KNU911" s="34"/>
      <c r="KOB911" s="35"/>
      <c r="KOC911" s="34"/>
      <c r="KOJ911" s="35"/>
      <c r="KOK911" s="34"/>
      <c r="KOR911" s="35"/>
      <c r="KOS911" s="34"/>
      <c r="KOZ911" s="35"/>
      <c r="KPA911" s="34"/>
      <c r="KPH911" s="35"/>
      <c r="KPI911" s="34"/>
      <c r="KPP911" s="35"/>
      <c r="KPQ911" s="34"/>
      <c r="KPX911" s="35"/>
      <c r="KPY911" s="34"/>
      <c r="KQF911" s="35"/>
      <c r="KQG911" s="34"/>
      <c r="KQN911" s="35"/>
      <c r="KQO911" s="34"/>
      <c r="KQV911" s="35"/>
      <c r="KQW911" s="34"/>
      <c r="KRD911" s="35"/>
      <c r="KRE911" s="34"/>
      <c r="KRL911" s="35"/>
      <c r="KRM911" s="34"/>
      <c r="KRT911" s="35"/>
      <c r="KRU911" s="34"/>
      <c r="KSB911" s="35"/>
      <c r="KSC911" s="34"/>
      <c r="KSJ911" s="35"/>
      <c r="KSK911" s="34"/>
      <c r="KSR911" s="35"/>
      <c r="KSS911" s="34"/>
      <c r="KSZ911" s="35"/>
      <c r="KTA911" s="34"/>
      <c r="KTH911" s="35"/>
      <c r="KTI911" s="34"/>
      <c r="KTP911" s="35"/>
      <c r="KTQ911" s="34"/>
      <c r="KTX911" s="35"/>
      <c r="KTY911" s="34"/>
      <c r="KUF911" s="35"/>
      <c r="KUG911" s="34"/>
      <c r="KUN911" s="35"/>
      <c r="KUO911" s="34"/>
      <c r="KUV911" s="35"/>
      <c r="KUW911" s="34"/>
      <c r="KVD911" s="35"/>
      <c r="KVE911" s="34"/>
      <c r="KVL911" s="35"/>
      <c r="KVM911" s="34"/>
      <c r="KVT911" s="35"/>
      <c r="KVU911" s="34"/>
      <c r="KWB911" s="35"/>
      <c r="KWC911" s="34"/>
      <c r="KWJ911" s="35"/>
      <c r="KWK911" s="34"/>
      <c r="KWR911" s="35"/>
      <c r="KWS911" s="34"/>
      <c r="KWZ911" s="35"/>
      <c r="KXA911" s="34"/>
      <c r="KXH911" s="35"/>
      <c r="KXI911" s="34"/>
      <c r="KXP911" s="35"/>
      <c r="KXQ911" s="34"/>
      <c r="KXX911" s="35"/>
      <c r="KXY911" s="34"/>
      <c r="KYF911" s="35"/>
      <c r="KYG911" s="34"/>
      <c r="KYN911" s="35"/>
      <c r="KYO911" s="34"/>
      <c r="KYV911" s="35"/>
      <c r="KYW911" s="34"/>
      <c r="KZD911" s="35"/>
      <c r="KZE911" s="34"/>
      <c r="KZL911" s="35"/>
      <c r="KZM911" s="34"/>
      <c r="KZT911" s="35"/>
      <c r="KZU911" s="34"/>
      <c r="LAB911" s="35"/>
      <c r="LAC911" s="34"/>
      <c r="LAJ911" s="35"/>
      <c r="LAK911" s="34"/>
      <c r="LAR911" s="35"/>
      <c r="LAS911" s="34"/>
      <c r="LAZ911" s="35"/>
      <c r="LBA911" s="34"/>
      <c r="LBH911" s="35"/>
      <c r="LBI911" s="34"/>
      <c r="LBP911" s="35"/>
      <c r="LBQ911" s="34"/>
      <c r="LBX911" s="35"/>
      <c r="LBY911" s="34"/>
      <c r="LCF911" s="35"/>
      <c r="LCG911" s="34"/>
      <c r="LCN911" s="35"/>
      <c r="LCO911" s="34"/>
      <c r="LCV911" s="35"/>
      <c r="LCW911" s="34"/>
      <c r="LDD911" s="35"/>
      <c r="LDE911" s="34"/>
      <c r="LDL911" s="35"/>
      <c r="LDM911" s="34"/>
      <c r="LDT911" s="35"/>
      <c r="LDU911" s="34"/>
      <c r="LEB911" s="35"/>
      <c r="LEC911" s="34"/>
      <c r="LEJ911" s="35"/>
      <c r="LEK911" s="34"/>
      <c r="LER911" s="35"/>
      <c r="LES911" s="34"/>
      <c r="LEZ911" s="35"/>
      <c r="LFA911" s="34"/>
      <c r="LFH911" s="35"/>
      <c r="LFI911" s="34"/>
      <c r="LFP911" s="35"/>
      <c r="LFQ911" s="34"/>
      <c r="LFX911" s="35"/>
      <c r="LFY911" s="34"/>
      <c r="LGF911" s="35"/>
      <c r="LGG911" s="34"/>
      <c r="LGN911" s="35"/>
      <c r="LGO911" s="34"/>
      <c r="LGV911" s="35"/>
      <c r="LGW911" s="34"/>
      <c r="LHD911" s="35"/>
      <c r="LHE911" s="34"/>
      <c r="LHL911" s="35"/>
      <c r="LHM911" s="34"/>
      <c r="LHT911" s="35"/>
      <c r="LHU911" s="34"/>
      <c r="LIB911" s="35"/>
      <c r="LIC911" s="34"/>
      <c r="LIJ911" s="35"/>
      <c r="LIK911" s="34"/>
      <c r="LIR911" s="35"/>
      <c r="LIS911" s="34"/>
      <c r="LIZ911" s="35"/>
      <c r="LJA911" s="34"/>
      <c r="LJH911" s="35"/>
      <c r="LJI911" s="34"/>
      <c r="LJP911" s="35"/>
      <c r="LJQ911" s="34"/>
      <c r="LJX911" s="35"/>
      <c r="LJY911" s="34"/>
      <c r="LKF911" s="35"/>
      <c r="LKG911" s="34"/>
      <c r="LKN911" s="35"/>
      <c r="LKO911" s="34"/>
      <c r="LKV911" s="35"/>
      <c r="LKW911" s="34"/>
      <c r="LLD911" s="35"/>
      <c r="LLE911" s="34"/>
      <c r="LLL911" s="35"/>
      <c r="LLM911" s="34"/>
      <c r="LLT911" s="35"/>
      <c r="LLU911" s="34"/>
      <c r="LMB911" s="35"/>
      <c r="LMC911" s="34"/>
      <c r="LMJ911" s="35"/>
      <c r="LMK911" s="34"/>
      <c r="LMR911" s="35"/>
      <c r="LMS911" s="34"/>
      <c r="LMZ911" s="35"/>
      <c r="LNA911" s="34"/>
      <c r="LNH911" s="35"/>
      <c r="LNI911" s="34"/>
      <c r="LNP911" s="35"/>
      <c r="LNQ911" s="34"/>
      <c r="LNX911" s="35"/>
      <c r="LNY911" s="34"/>
      <c r="LOF911" s="35"/>
      <c r="LOG911" s="34"/>
      <c r="LON911" s="35"/>
      <c r="LOO911" s="34"/>
      <c r="LOV911" s="35"/>
      <c r="LOW911" s="34"/>
      <c r="LPD911" s="35"/>
      <c r="LPE911" s="34"/>
      <c r="LPL911" s="35"/>
      <c r="LPM911" s="34"/>
      <c r="LPT911" s="35"/>
      <c r="LPU911" s="34"/>
      <c r="LQB911" s="35"/>
      <c r="LQC911" s="34"/>
      <c r="LQJ911" s="35"/>
      <c r="LQK911" s="34"/>
      <c r="LQR911" s="35"/>
      <c r="LQS911" s="34"/>
      <c r="LQZ911" s="35"/>
      <c r="LRA911" s="34"/>
      <c r="LRH911" s="35"/>
      <c r="LRI911" s="34"/>
      <c r="LRP911" s="35"/>
      <c r="LRQ911" s="34"/>
      <c r="LRX911" s="35"/>
      <c r="LRY911" s="34"/>
      <c r="LSF911" s="35"/>
      <c r="LSG911" s="34"/>
      <c r="LSN911" s="35"/>
      <c r="LSO911" s="34"/>
      <c r="LSV911" s="35"/>
      <c r="LSW911" s="34"/>
      <c r="LTD911" s="35"/>
      <c r="LTE911" s="34"/>
      <c r="LTL911" s="35"/>
      <c r="LTM911" s="34"/>
      <c r="LTT911" s="35"/>
      <c r="LTU911" s="34"/>
      <c r="LUB911" s="35"/>
      <c r="LUC911" s="34"/>
      <c r="LUJ911" s="35"/>
      <c r="LUK911" s="34"/>
      <c r="LUR911" s="35"/>
      <c r="LUS911" s="34"/>
      <c r="LUZ911" s="35"/>
      <c r="LVA911" s="34"/>
      <c r="LVH911" s="35"/>
      <c r="LVI911" s="34"/>
      <c r="LVP911" s="35"/>
      <c r="LVQ911" s="34"/>
      <c r="LVX911" s="35"/>
      <c r="LVY911" s="34"/>
      <c r="LWF911" s="35"/>
      <c r="LWG911" s="34"/>
      <c r="LWN911" s="35"/>
      <c r="LWO911" s="34"/>
      <c r="LWV911" s="35"/>
      <c r="LWW911" s="34"/>
      <c r="LXD911" s="35"/>
      <c r="LXE911" s="34"/>
      <c r="LXL911" s="35"/>
      <c r="LXM911" s="34"/>
      <c r="LXT911" s="35"/>
      <c r="LXU911" s="34"/>
      <c r="LYB911" s="35"/>
      <c r="LYC911" s="34"/>
      <c r="LYJ911" s="35"/>
      <c r="LYK911" s="34"/>
      <c r="LYR911" s="35"/>
      <c r="LYS911" s="34"/>
      <c r="LYZ911" s="35"/>
      <c r="LZA911" s="34"/>
      <c r="LZH911" s="35"/>
      <c r="LZI911" s="34"/>
      <c r="LZP911" s="35"/>
      <c r="LZQ911" s="34"/>
      <c r="LZX911" s="35"/>
      <c r="LZY911" s="34"/>
      <c r="MAF911" s="35"/>
      <c r="MAG911" s="34"/>
      <c r="MAN911" s="35"/>
      <c r="MAO911" s="34"/>
      <c r="MAV911" s="35"/>
      <c r="MAW911" s="34"/>
      <c r="MBD911" s="35"/>
      <c r="MBE911" s="34"/>
      <c r="MBL911" s="35"/>
      <c r="MBM911" s="34"/>
      <c r="MBT911" s="35"/>
      <c r="MBU911" s="34"/>
      <c r="MCB911" s="35"/>
      <c r="MCC911" s="34"/>
      <c r="MCJ911" s="35"/>
      <c r="MCK911" s="34"/>
      <c r="MCR911" s="35"/>
      <c r="MCS911" s="34"/>
      <c r="MCZ911" s="35"/>
      <c r="MDA911" s="34"/>
      <c r="MDH911" s="35"/>
      <c r="MDI911" s="34"/>
      <c r="MDP911" s="35"/>
      <c r="MDQ911" s="34"/>
      <c r="MDX911" s="35"/>
      <c r="MDY911" s="34"/>
      <c r="MEF911" s="35"/>
      <c r="MEG911" s="34"/>
      <c r="MEN911" s="35"/>
      <c r="MEO911" s="34"/>
      <c r="MEV911" s="35"/>
      <c r="MEW911" s="34"/>
      <c r="MFD911" s="35"/>
      <c r="MFE911" s="34"/>
      <c r="MFL911" s="35"/>
      <c r="MFM911" s="34"/>
      <c r="MFT911" s="35"/>
      <c r="MFU911" s="34"/>
      <c r="MGB911" s="35"/>
      <c r="MGC911" s="34"/>
      <c r="MGJ911" s="35"/>
      <c r="MGK911" s="34"/>
      <c r="MGR911" s="35"/>
      <c r="MGS911" s="34"/>
      <c r="MGZ911" s="35"/>
      <c r="MHA911" s="34"/>
      <c r="MHH911" s="35"/>
      <c r="MHI911" s="34"/>
      <c r="MHP911" s="35"/>
      <c r="MHQ911" s="34"/>
      <c r="MHX911" s="35"/>
      <c r="MHY911" s="34"/>
      <c r="MIF911" s="35"/>
      <c r="MIG911" s="34"/>
      <c r="MIN911" s="35"/>
      <c r="MIO911" s="34"/>
      <c r="MIV911" s="35"/>
      <c r="MIW911" s="34"/>
      <c r="MJD911" s="35"/>
      <c r="MJE911" s="34"/>
      <c r="MJL911" s="35"/>
      <c r="MJM911" s="34"/>
      <c r="MJT911" s="35"/>
      <c r="MJU911" s="34"/>
      <c r="MKB911" s="35"/>
      <c r="MKC911" s="34"/>
      <c r="MKJ911" s="35"/>
      <c r="MKK911" s="34"/>
      <c r="MKR911" s="35"/>
      <c r="MKS911" s="34"/>
      <c r="MKZ911" s="35"/>
      <c r="MLA911" s="34"/>
      <c r="MLH911" s="35"/>
      <c r="MLI911" s="34"/>
      <c r="MLP911" s="35"/>
      <c r="MLQ911" s="34"/>
      <c r="MLX911" s="35"/>
      <c r="MLY911" s="34"/>
      <c r="MMF911" s="35"/>
      <c r="MMG911" s="34"/>
      <c r="MMN911" s="35"/>
      <c r="MMO911" s="34"/>
      <c r="MMV911" s="35"/>
      <c r="MMW911" s="34"/>
      <c r="MND911" s="35"/>
      <c r="MNE911" s="34"/>
      <c r="MNL911" s="35"/>
      <c r="MNM911" s="34"/>
      <c r="MNT911" s="35"/>
      <c r="MNU911" s="34"/>
      <c r="MOB911" s="35"/>
      <c r="MOC911" s="34"/>
      <c r="MOJ911" s="35"/>
      <c r="MOK911" s="34"/>
      <c r="MOR911" s="35"/>
      <c r="MOS911" s="34"/>
      <c r="MOZ911" s="35"/>
      <c r="MPA911" s="34"/>
      <c r="MPH911" s="35"/>
      <c r="MPI911" s="34"/>
      <c r="MPP911" s="35"/>
      <c r="MPQ911" s="34"/>
      <c r="MPX911" s="35"/>
      <c r="MPY911" s="34"/>
      <c r="MQF911" s="35"/>
      <c r="MQG911" s="34"/>
      <c r="MQN911" s="35"/>
      <c r="MQO911" s="34"/>
      <c r="MQV911" s="35"/>
      <c r="MQW911" s="34"/>
      <c r="MRD911" s="35"/>
      <c r="MRE911" s="34"/>
      <c r="MRL911" s="35"/>
      <c r="MRM911" s="34"/>
      <c r="MRT911" s="35"/>
      <c r="MRU911" s="34"/>
      <c r="MSB911" s="35"/>
      <c r="MSC911" s="34"/>
      <c r="MSJ911" s="35"/>
      <c r="MSK911" s="34"/>
      <c r="MSR911" s="35"/>
      <c r="MSS911" s="34"/>
      <c r="MSZ911" s="35"/>
      <c r="MTA911" s="34"/>
      <c r="MTH911" s="35"/>
      <c r="MTI911" s="34"/>
      <c r="MTP911" s="35"/>
      <c r="MTQ911" s="34"/>
      <c r="MTX911" s="35"/>
      <c r="MTY911" s="34"/>
      <c r="MUF911" s="35"/>
      <c r="MUG911" s="34"/>
      <c r="MUN911" s="35"/>
      <c r="MUO911" s="34"/>
      <c r="MUV911" s="35"/>
      <c r="MUW911" s="34"/>
      <c r="MVD911" s="35"/>
      <c r="MVE911" s="34"/>
      <c r="MVL911" s="35"/>
      <c r="MVM911" s="34"/>
      <c r="MVT911" s="35"/>
      <c r="MVU911" s="34"/>
      <c r="MWB911" s="35"/>
      <c r="MWC911" s="34"/>
      <c r="MWJ911" s="35"/>
      <c r="MWK911" s="34"/>
      <c r="MWR911" s="35"/>
      <c r="MWS911" s="34"/>
      <c r="MWZ911" s="35"/>
      <c r="MXA911" s="34"/>
      <c r="MXH911" s="35"/>
      <c r="MXI911" s="34"/>
      <c r="MXP911" s="35"/>
      <c r="MXQ911" s="34"/>
      <c r="MXX911" s="35"/>
      <c r="MXY911" s="34"/>
      <c r="MYF911" s="35"/>
      <c r="MYG911" s="34"/>
      <c r="MYN911" s="35"/>
      <c r="MYO911" s="34"/>
      <c r="MYV911" s="35"/>
      <c r="MYW911" s="34"/>
      <c r="MZD911" s="35"/>
      <c r="MZE911" s="34"/>
      <c r="MZL911" s="35"/>
      <c r="MZM911" s="34"/>
      <c r="MZT911" s="35"/>
      <c r="MZU911" s="34"/>
      <c r="NAB911" s="35"/>
      <c r="NAC911" s="34"/>
      <c r="NAJ911" s="35"/>
      <c r="NAK911" s="34"/>
      <c r="NAR911" s="35"/>
      <c r="NAS911" s="34"/>
      <c r="NAZ911" s="35"/>
      <c r="NBA911" s="34"/>
      <c r="NBH911" s="35"/>
      <c r="NBI911" s="34"/>
      <c r="NBP911" s="35"/>
      <c r="NBQ911" s="34"/>
      <c r="NBX911" s="35"/>
      <c r="NBY911" s="34"/>
      <c r="NCF911" s="35"/>
      <c r="NCG911" s="34"/>
      <c r="NCN911" s="35"/>
      <c r="NCO911" s="34"/>
      <c r="NCV911" s="35"/>
      <c r="NCW911" s="34"/>
      <c r="NDD911" s="35"/>
      <c r="NDE911" s="34"/>
      <c r="NDL911" s="35"/>
      <c r="NDM911" s="34"/>
      <c r="NDT911" s="35"/>
      <c r="NDU911" s="34"/>
      <c r="NEB911" s="35"/>
      <c r="NEC911" s="34"/>
      <c r="NEJ911" s="35"/>
      <c r="NEK911" s="34"/>
      <c r="NER911" s="35"/>
      <c r="NES911" s="34"/>
      <c r="NEZ911" s="35"/>
      <c r="NFA911" s="34"/>
      <c r="NFH911" s="35"/>
      <c r="NFI911" s="34"/>
      <c r="NFP911" s="35"/>
      <c r="NFQ911" s="34"/>
      <c r="NFX911" s="35"/>
      <c r="NFY911" s="34"/>
      <c r="NGF911" s="35"/>
      <c r="NGG911" s="34"/>
      <c r="NGN911" s="35"/>
      <c r="NGO911" s="34"/>
      <c r="NGV911" s="35"/>
      <c r="NGW911" s="34"/>
      <c r="NHD911" s="35"/>
      <c r="NHE911" s="34"/>
      <c r="NHL911" s="35"/>
      <c r="NHM911" s="34"/>
      <c r="NHT911" s="35"/>
      <c r="NHU911" s="34"/>
      <c r="NIB911" s="35"/>
      <c r="NIC911" s="34"/>
      <c r="NIJ911" s="35"/>
      <c r="NIK911" s="34"/>
      <c r="NIR911" s="35"/>
      <c r="NIS911" s="34"/>
      <c r="NIZ911" s="35"/>
      <c r="NJA911" s="34"/>
      <c r="NJH911" s="35"/>
      <c r="NJI911" s="34"/>
      <c r="NJP911" s="35"/>
      <c r="NJQ911" s="34"/>
      <c r="NJX911" s="35"/>
      <c r="NJY911" s="34"/>
      <c r="NKF911" s="35"/>
      <c r="NKG911" s="34"/>
      <c r="NKN911" s="35"/>
      <c r="NKO911" s="34"/>
      <c r="NKV911" s="35"/>
      <c r="NKW911" s="34"/>
      <c r="NLD911" s="35"/>
      <c r="NLE911" s="34"/>
      <c r="NLL911" s="35"/>
      <c r="NLM911" s="34"/>
      <c r="NLT911" s="35"/>
      <c r="NLU911" s="34"/>
      <c r="NMB911" s="35"/>
      <c r="NMC911" s="34"/>
      <c r="NMJ911" s="35"/>
      <c r="NMK911" s="34"/>
      <c r="NMR911" s="35"/>
      <c r="NMS911" s="34"/>
      <c r="NMZ911" s="35"/>
      <c r="NNA911" s="34"/>
      <c r="NNH911" s="35"/>
      <c r="NNI911" s="34"/>
      <c r="NNP911" s="35"/>
      <c r="NNQ911" s="34"/>
      <c r="NNX911" s="35"/>
      <c r="NNY911" s="34"/>
      <c r="NOF911" s="35"/>
      <c r="NOG911" s="34"/>
      <c r="NON911" s="35"/>
      <c r="NOO911" s="34"/>
      <c r="NOV911" s="35"/>
      <c r="NOW911" s="34"/>
      <c r="NPD911" s="35"/>
      <c r="NPE911" s="34"/>
      <c r="NPL911" s="35"/>
      <c r="NPM911" s="34"/>
      <c r="NPT911" s="35"/>
      <c r="NPU911" s="34"/>
      <c r="NQB911" s="35"/>
      <c r="NQC911" s="34"/>
      <c r="NQJ911" s="35"/>
      <c r="NQK911" s="34"/>
      <c r="NQR911" s="35"/>
      <c r="NQS911" s="34"/>
      <c r="NQZ911" s="35"/>
      <c r="NRA911" s="34"/>
      <c r="NRH911" s="35"/>
      <c r="NRI911" s="34"/>
      <c r="NRP911" s="35"/>
      <c r="NRQ911" s="34"/>
      <c r="NRX911" s="35"/>
      <c r="NRY911" s="34"/>
      <c r="NSF911" s="35"/>
      <c r="NSG911" s="34"/>
      <c r="NSN911" s="35"/>
      <c r="NSO911" s="34"/>
      <c r="NSV911" s="35"/>
      <c r="NSW911" s="34"/>
      <c r="NTD911" s="35"/>
      <c r="NTE911" s="34"/>
      <c r="NTL911" s="35"/>
      <c r="NTM911" s="34"/>
      <c r="NTT911" s="35"/>
      <c r="NTU911" s="34"/>
      <c r="NUB911" s="35"/>
      <c r="NUC911" s="34"/>
      <c r="NUJ911" s="35"/>
      <c r="NUK911" s="34"/>
      <c r="NUR911" s="35"/>
      <c r="NUS911" s="34"/>
      <c r="NUZ911" s="35"/>
      <c r="NVA911" s="34"/>
      <c r="NVH911" s="35"/>
      <c r="NVI911" s="34"/>
      <c r="NVP911" s="35"/>
      <c r="NVQ911" s="34"/>
      <c r="NVX911" s="35"/>
      <c r="NVY911" s="34"/>
      <c r="NWF911" s="35"/>
      <c r="NWG911" s="34"/>
      <c r="NWN911" s="35"/>
      <c r="NWO911" s="34"/>
      <c r="NWV911" s="35"/>
      <c r="NWW911" s="34"/>
      <c r="NXD911" s="35"/>
      <c r="NXE911" s="34"/>
      <c r="NXL911" s="35"/>
      <c r="NXM911" s="34"/>
      <c r="NXT911" s="35"/>
      <c r="NXU911" s="34"/>
      <c r="NYB911" s="35"/>
      <c r="NYC911" s="34"/>
      <c r="NYJ911" s="35"/>
      <c r="NYK911" s="34"/>
      <c r="NYR911" s="35"/>
      <c r="NYS911" s="34"/>
      <c r="NYZ911" s="35"/>
      <c r="NZA911" s="34"/>
      <c r="NZH911" s="35"/>
      <c r="NZI911" s="34"/>
      <c r="NZP911" s="35"/>
      <c r="NZQ911" s="34"/>
      <c r="NZX911" s="35"/>
      <c r="NZY911" s="34"/>
      <c r="OAF911" s="35"/>
      <c r="OAG911" s="34"/>
      <c r="OAN911" s="35"/>
      <c r="OAO911" s="34"/>
      <c r="OAV911" s="35"/>
      <c r="OAW911" s="34"/>
      <c r="OBD911" s="35"/>
      <c r="OBE911" s="34"/>
      <c r="OBL911" s="35"/>
      <c r="OBM911" s="34"/>
      <c r="OBT911" s="35"/>
      <c r="OBU911" s="34"/>
      <c r="OCB911" s="35"/>
      <c r="OCC911" s="34"/>
      <c r="OCJ911" s="35"/>
      <c r="OCK911" s="34"/>
      <c r="OCR911" s="35"/>
      <c r="OCS911" s="34"/>
      <c r="OCZ911" s="35"/>
      <c r="ODA911" s="34"/>
      <c r="ODH911" s="35"/>
      <c r="ODI911" s="34"/>
      <c r="ODP911" s="35"/>
      <c r="ODQ911" s="34"/>
      <c r="ODX911" s="35"/>
      <c r="ODY911" s="34"/>
      <c r="OEF911" s="35"/>
      <c r="OEG911" s="34"/>
      <c r="OEN911" s="35"/>
      <c r="OEO911" s="34"/>
      <c r="OEV911" s="35"/>
      <c r="OEW911" s="34"/>
      <c r="OFD911" s="35"/>
      <c r="OFE911" s="34"/>
      <c r="OFL911" s="35"/>
      <c r="OFM911" s="34"/>
      <c r="OFT911" s="35"/>
      <c r="OFU911" s="34"/>
      <c r="OGB911" s="35"/>
      <c r="OGC911" s="34"/>
      <c r="OGJ911" s="35"/>
      <c r="OGK911" s="34"/>
      <c r="OGR911" s="35"/>
      <c r="OGS911" s="34"/>
      <c r="OGZ911" s="35"/>
      <c r="OHA911" s="34"/>
      <c r="OHH911" s="35"/>
      <c r="OHI911" s="34"/>
      <c r="OHP911" s="35"/>
      <c r="OHQ911" s="34"/>
      <c r="OHX911" s="35"/>
      <c r="OHY911" s="34"/>
      <c r="OIF911" s="35"/>
      <c r="OIG911" s="34"/>
      <c r="OIN911" s="35"/>
      <c r="OIO911" s="34"/>
      <c r="OIV911" s="35"/>
      <c r="OIW911" s="34"/>
      <c r="OJD911" s="35"/>
      <c r="OJE911" s="34"/>
      <c r="OJL911" s="35"/>
      <c r="OJM911" s="34"/>
      <c r="OJT911" s="35"/>
      <c r="OJU911" s="34"/>
      <c r="OKB911" s="35"/>
      <c r="OKC911" s="34"/>
      <c r="OKJ911" s="35"/>
      <c r="OKK911" s="34"/>
      <c r="OKR911" s="35"/>
      <c r="OKS911" s="34"/>
      <c r="OKZ911" s="35"/>
      <c r="OLA911" s="34"/>
      <c r="OLH911" s="35"/>
      <c r="OLI911" s="34"/>
      <c r="OLP911" s="35"/>
      <c r="OLQ911" s="34"/>
      <c r="OLX911" s="35"/>
      <c r="OLY911" s="34"/>
      <c r="OMF911" s="35"/>
      <c r="OMG911" s="34"/>
      <c r="OMN911" s="35"/>
      <c r="OMO911" s="34"/>
      <c r="OMV911" s="35"/>
      <c r="OMW911" s="34"/>
      <c r="OND911" s="35"/>
      <c r="ONE911" s="34"/>
      <c r="ONL911" s="35"/>
      <c r="ONM911" s="34"/>
      <c r="ONT911" s="35"/>
      <c r="ONU911" s="34"/>
      <c r="OOB911" s="35"/>
      <c r="OOC911" s="34"/>
      <c r="OOJ911" s="35"/>
      <c r="OOK911" s="34"/>
      <c r="OOR911" s="35"/>
      <c r="OOS911" s="34"/>
      <c r="OOZ911" s="35"/>
      <c r="OPA911" s="34"/>
      <c r="OPH911" s="35"/>
      <c r="OPI911" s="34"/>
      <c r="OPP911" s="35"/>
      <c r="OPQ911" s="34"/>
      <c r="OPX911" s="35"/>
      <c r="OPY911" s="34"/>
      <c r="OQF911" s="35"/>
      <c r="OQG911" s="34"/>
      <c r="OQN911" s="35"/>
      <c r="OQO911" s="34"/>
      <c r="OQV911" s="35"/>
      <c r="OQW911" s="34"/>
      <c r="ORD911" s="35"/>
      <c r="ORE911" s="34"/>
      <c r="ORL911" s="35"/>
      <c r="ORM911" s="34"/>
      <c r="ORT911" s="35"/>
      <c r="ORU911" s="34"/>
      <c r="OSB911" s="35"/>
      <c r="OSC911" s="34"/>
      <c r="OSJ911" s="35"/>
      <c r="OSK911" s="34"/>
      <c r="OSR911" s="35"/>
      <c r="OSS911" s="34"/>
      <c r="OSZ911" s="35"/>
      <c r="OTA911" s="34"/>
      <c r="OTH911" s="35"/>
      <c r="OTI911" s="34"/>
      <c r="OTP911" s="35"/>
      <c r="OTQ911" s="34"/>
      <c r="OTX911" s="35"/>
      <c r="OTY911" s="34"/>
      <c r="OUF911" s="35"/>
      <c r="OUG911" s="34"/>
      <c r="OUN911" s="35"/>
      <c r="OUO911" s="34"/>
      <c r="OUV911" s="35"/>
      <c r="OUW911" s="34"/>
      <c r="OVD911" s="35"/>
      <c r="OVE911" s="34"/>
      <c r="OVL911" s="35"/>
      <c r="OVM911" s="34"/>
      <c r="OVT911" s="35"/>
      <c r="OVU911" s="34"/>
      <c r="OWB911" s="35"/>
      <c r="OWC911" s="34"/>
      <c r="OWJ911" s="35"/>
      <c r="OWK911" s="34"/>
      <c r="OWR911" s="35"/>
      <c r="OWS911" s="34"/>
      <c r="OWZ911" s="35"/>
      <c r="OXA911" s="34"/>
      <c r="OXH911" s="35"/>
      <c r="OXI911" s="34"/>
      <c r="OXP911" s="35"/>
      <c r="OXQ911" s="34"/>
      <c r="OXX911" s="35"/>
      <c r="OXY911" s="34"/>
      <c r="OYF911" s="35"/>
      <c r="OYG911" s="34"/>
      <c r="OYN911" s="35"/>
      <c r="OYO911" s="34"/>
      <c r="OYV911" s="35"/>
      <c r="OYW911" s="34"/>
      <c r="OZD911" s="35"/>
      <c r="OZE911" s="34"/>
      <c r="OZL911" s="35"/>
      <c r="OZM911" s="34"/>
      <c r="OZT911" s="35"/>
      <c r="OZU911" s="34"/>
      <c r="PAB911" s="35"/>
      <c r="PAC911" s="34"/>
      <c r="PAJ911" s="35"/>
      <c r="PAK911" s="34"/>
      <c r="PAR911" s="35"/>
      <c r="PAS911" s="34"/>
      <c r="PAZ911" s="35"/>
      <c r="PBA911" s="34"/>
      <c r="PBH911" s="35"/>
      <c r="PBI911" s="34"/>
      <c r="PBP911" s="35"/>
      <c r="PBQ911" s="34"/>
      <c r="PBX911" s="35"/>
      <c r="PBY911" s="34"/>
      <c r="PCF911" s="35"/>
      <c r="PCG911" s="34"/>
      <c r="PCN911" s="35"/>
      <c r="PCO911" s="34"/>
      <c r="PCV911" s="35"/>
      <c r="PCW911" s="34"/>
      <c r="PDD911" s="35"/>
      <c r="PDE911" s="34"/>
      <c r="PDL911" s="35"/>
      <c r="PDM911" s="34"/>
      <c r="PDT911" s="35"/>
      <c r="PDU911" s="34"/>
      <c r="PEB911" s="35"/>
      <c r="PEC911" s="34"/>
      <c r="PEJ911" s="35"/>
      <c r="PEK911" s="34"/>
      <c r="PER911" s="35"/>
      <c r="PES911" s="34"/>
      <c r="PEZ911" s="35"/>
      <c r="PFA911" s="34"/>
      <c r="PFH911" s="35"/>
      <c r="PFI911" s="34"/>
      <c r="PFP911" s="35"/>
      <c r="PFQ911" s="34"/>
      <c r="PFX911" s="35"/>
      <c r="PFY911" s="34"/>
      <c r="PGF911" s="35"/>
      <c r="PGG911" s="34"/>
      <c r="PGN911" s="35"/>
      <c r="PGO911" s="34"/>
      <c r="PGV911" s="35"/>
      <c r="PGW911" s="34"/>
      <c r="PHD911" s="35"/>
      <c r="PHE911" s="34"/>
      <c r="PHL911" s="35"/>
      <c r="PHM911" s="34"/>
      <c r="PHT911" s="35"/>
      <c r="PHU911" s="34"/>
      <c r="PIB911" s="35"/>
      <c r="PIC911" s="34"/>
      <c r="PIJ911" s="35"/>
      <c r="PIK911" s="34"/>
      <c r="PIR911" s="35"/>
      <c r="PIS911" s="34"/>
      <c r="PIZ911" s="35"/>
      <c r="PJA911" s="34"/>
      <c r="PJH911" s="35"/>
      <c r="PJI911" s="34"/>
      <c r="PJP911" s="35"/>
      <c r="PJQ911" s="34"/>
      <c r="PJX911" s="35"/>
      <c r="PJY911" s="34"/>
      <c r="PKF911" s="35"/>
      <c r="PKG911" s="34"/>
      <c r="PKN911" s="35"/>
      <c r="PKO911" s="34"/>
      <c r="PKV911" s="35"/>
      <c r="PKW911" s="34"/>
      <c r="PLD911" s="35"/>
      <c r="PLE911" s="34"/>
      <c r="PLL911" s="35"/>
      <c r="PLM911" s="34"/>
      <c r="PLT911" s="35"/>
      <c r="PLU911" s="34"/>
      <c r="PMB911" s="35"/>
      <c r="PMC911" s="34"/>
      <c r="PMJ911" s="35"/>
      <c r="PMK911" s="34"/>
      <c r="PMR911" s="35"/>
      <c r="PMS911" s="34"/>
      <c r="PMZ911" s="35"/>
      <c r="PNA911" s="34"/>
      <c r="PNH911" s="35"/>
      <c r="PNI911" s="34"/>
      <c r="PNP911" s="35"/>
      <c r="PNQ911" s="34"/>
      <c r="PNX911" s="35"/>
      <c r="PNY911" s="34"/>
      <c r="POF911" s="35"/>
      <c r="POG911" s="34"/>
      <c r="PON911" s="35"/>
      <c r="POO911" s="34"/>
      <c r="POV911" s="35"/>
      <c r="POW911" s="34"/>
      <c r="PPD911" s="35"/>
      <c r="PPE911" s="34"/>
      <c r="PPL911" s="35"/>
      <c r="PPM911" s="34"/>
      <c r="PPT911" s="35"/>
      <c r="PPU911" s="34"/>
      <c r="PQB911" s="35"/>
      <c r="PQC911" s="34"/>
      <c r="PQJ911" s="35"/>
      <c r="PQK911" s="34"/>
      <c r="PQR911" s="35"/>
      <c r="PQS911" s="34"/>
      <c r="PQZ911" s="35"/>
      <c r="PRA911" s="34"/>
      <c r="PRH911" s="35"/>
      <c r="PRI911" s="34"/>
      <c r="PRP911" s="35"/>
      <c r="PRQ911" s="34"/>
      <c r="PRX911" s="35"/>
      <c r="PRY911" s="34"/>
      <c r="PSF911" s="35"/>
      <c r="PSG911" s="34"/>
      <c r="PSN911" s="35"/>
      <c r="PSO911" s="34"/>
      <c r="PSV911" s="35"/>
      <c r="PSW911" s="34"/>
      <c r="PTD911" s="35"/>
      <c r="PTE911" s="34"/>
      <c r="PTL911" s="35"/>
      <c r="PTM911" s="34"/>
      <c r="PTT911" s="35"/>
      <c r="PTU911" s="34"/>
      <c r="PUB911" s="35"/>
      <c r="PUC911" s="34"/>
      <c r="PUJ911" s="35"/>
      <c r="PUK911" s="34"/>
      <c r="PUR911" s="35"/>
      <c r="PUS911" s="34"/>
      <c r="PUZ911" s="35"/>
      <c r="PVA911" s="34"/>
      <c r="PVH911" s="35"/>
      <c r="PVI911" s="34"/>
      <c r="PVP911" s="35"/>
      <c r="PVQ911" s="34"/>
      <c r="PVX911" s="35"/>
      <c r="PVY911" s="34"/>
      <c r="PWF911" s="35"/>
      <c r="PWG911" s="34"/>
      <c r="PWN911" s="35"/>
      <c r="PWO911" s="34"/>
      <c r="PWV911" s="35"/>
      <c r="PWW911" s="34"/>
      <c r="PXD911" s="35"/>
      <c r="PXE911" s="34"/>
      <c r="PXL911" s="35"/>
      <c r="PXM911" s="34"/>
      <c r="PXT911" s="35"/>
      <c r="PXU911" s="34"/>
      <c r="PYB911" s="35"/>
      <c r="PYC911" s="34"/>
      <c r="PYJ911" s="35"/>
      <c r="PYK911" s="34"/>
      <c r="PYR911" s="35"/>
      <c r="PYS911" s="34"/>
      <c r="PYZ911" s="35"/>
      <c r="PZA911" s="34"/>
      <c r="PZH911" s="35"/>
      <c r="PZI911" s="34"/>
      <c r="PZP911" s="35"/>
      <c r="PZQ911" s="34"/>
      <c r="PZX911" s="35"/>
      <c r="PZY911" s="34"/>
      <c r="QAF911" s="35"/>
      <c r="QAG911" s="34"/>
      <c r="QAN911" s="35"/>
      <c r="QAO911" s="34"/>
      <c r="QAV911" s="35"/>
      <c r="QAW911" s="34"/>
      <c r="QBD911" s="35"/>
      <c r="QBE911" s="34"/>
      <c r="QBL911" s="35"/>
      <c r="QBM911" s="34"/>
      <c r="QBT911" s="35"/>
      <c r="QBU911" s="34"/>
      <c r="QCB911" s="35"/>
      <c r="QCC911" s="34"/>
      <c r="QCJ911" s="35"/>
      <c r="QCK911" s="34"/>
      <c r="QCR911" s="35"/>
      <c r="QCS911" s="34"/>
      <c r="QCZ911" s="35"/>
      <c r="QDA911" s="34"/>
      <c r="QDH911" s="35"/>
      <c r="QDI911" s="34"/>
      <c r="QDP911" s="35"/>
      <c r="QDQ911" s="34"/>
      <c r="QDX911" s="35"/>
      <c r="QDY911" s="34"/>
      <c r="QEF911" s="35"/>
      <c r="QEG911" s="34"/>
      <c r="QEN911" s="35"/>
      <c r="QEO911" s="34"/>
      <c r="QEV911" s="35"/>
      <c r="QEW911" s="34"/>
      <c r="QFD911" s="35"/>
      <c r="QFE911" s="34"/>
      <c r="QFL911" s="35"/>
      <c r="QFM911" s="34"/>
      <c r="QFT911" s="35"/>
      <c r="QFU911" s="34"/>
      <c r="QGB911" s="35"/>
      <c r="QGC911" s="34"/>
      <c r="QGJ911" s="35"/>
      <c r="QGK911" s="34"/>
      <c r="QGR911" s="35"/>
      <c r="QGS911" s="34"/>
      <c r="QGZ911" s="35"/>
      <c r="QHA911" s="34"/>
      <c r="QHH911" s="35"/>
      <c r="QHI911" s="34"/>
      <c r="QHP911" s="35"/>
      <c r="QHQ911" s="34"/>
      <c r="QHX911" s="35"/>
      <c r="QHY911" s="34"/>
      <c r="QIF911" s="35"/>
      <c r="QIG911" s="34"/>
      <c r="QIN911" s="35"/>
      <c r="QIO911" s="34"/>
      <c r="QIV911" s="35"/>
      <c r="QIW911" s="34"/>
      <c r="QJD911" s="35"/>
      <c r="QJE911" s="34"/>
      <c r="QJL911" s="35"/>
      <c r="QJM911" s="34"/>
      <c r="QJT911" s="35"/>
      <c r="QJU911" s="34"/>
      <c r="QKB911" s="35"/>
      <c r="QKC911" s="34"/>
      <c r="QKJ911" s="35"/>
      <c r="QKK911" s="34"/>
      <c r="QKR911" s="35"/>
      <c r="QKS911" s="34"/>
      <c r="QKZ911" s="35"/>
      <c r="QLA911" s="34"/>
      <c r="QLH911" s="35"/>
      <c r="QLI911" s="34"/>
      <c r="QLP911" s="35"/>
      <c r="QLQ911" s="34"/>
      <c r="QLX911" s="35"/>
      <c r="QLY911" s="34"/>
      <c r="QMF911" s="35"/>
      <c r="QMG911" s="34"/>
      <c r="QMN911" s="35"/>
      <c r="QMO911" s="34"/>
      <c r="QMV911" s="35"/>
      <c r="QMW911" s="34"/>
      <c r="QND911" s="35"/>
      <c r="QNE911" s="34"/>
      <c r="QNL911" s="35"/>
      <c r="QNM911" s="34"/>
      <c r="QNT911" s="35"/>
      <c r="QNU911" s="34"/>
      <c r="QOB911" s="35"/>
      <c r="QOC911" s="34"/>
      <c r="QOJ911" s="35"/>
      <c r="QOK911" s="34"/>
      <c r="QOR911" s="35"/>
      <c r="QOS911" s="34"/>
      <c r="QOZ911" s="35"/>
      <c r="QPA911" s="34"/>
      <c r="QPH911" s="35"/>
      <c r="QPI911" s="34"/>
      <c r="QPP911" s="35"/>
      <c r="QPQ911" s="34"/>
      <c r="QPX911" s="35"/>
      <c r="QPY911" s="34"/>
      <c r="QQF911" s="35"/>
      <c r="QQG911" s="34"/>
      <c r="QQN911" s="35"/>
      <c r="QQO911" s="34"/>
      <c r="QQV911" s="35"/>
      <c r="QQW911" s="34"/>
      <c r="QRD911" s="35"/>
      <c r="QRE911" s="34"/>
      <c r="QRL911" s="35"/>
      <c r="QRM911" s="34"/>
      <c r="QRT911" s="35"/>
      <c r="QRU911" s="34"/>
      <c r="QSB911" s="35"/>
      <c r="QSC911" s="34"/>
      <c r="QSJ911" s="35"/>
      <c r="QSK911" s="34"/>
      <c r="QSR911" s="35"/>
      <c r="QSS911" s="34"/>
      <c r="QSZ911" s="35"/>
      <c r="QTA911" s="34"/>
      <c r="QTH911" s="35"/>
      <c r="QTI911" s="34"/>
      <c r="QTP911" s="35"/>
      <c r="QTQ911" s="34"/>
      <c r="QTX911" s="35"/>
      <c r="QTY911" s="34"/>
      <c r="QUF911" s="35"/>
      <c r="QUG911" s="34"/>
      <c r="QUN911" s="35"/>
      <c r="QUO911" s="34"/>
      <c r="QUV911" s="35"/>
      <c r="QUW911" s="34"/>
      <c r="QVD911" s="35"/>
      <c r="QVE911" s="34"/>
      <c r="QVL911" s="35"/>
      <c r="QVM911" s="34"/>
      <c r="QVT911" s="35"/>
      <c r="QVU911" s="34"/>
      <c r="QWB911" s="35"/>
      <c r="QWC911" s="34"/>
      <c r="QWJ911" s="35"/>
      <c r="QWK911" s="34"/>
      <c r="QWR911" s="35"/>
      <c r="QWS911" s="34"/>
      <c r="QWZ911" s="35"/>
      <c r="QXA911" s="34"/>
      <c r="QXH911" s="35"/>
      <c r="QXI911" s="34"/>
      <c r="QXP911" s="35"/>
      <c r="QXQ911" s="34"/>
      <c r="QXX911" s="35"/>
      <c r="QXY911" s="34"/>
      <c r="QYF911" s="35"/>
      <c r="QYG911" s="34"/>
      <c r="QYN911" s="35"/>
      <c r="QYO911" s="34"/>
      <c r="QYV911" s="35"/>
      <c r="QYW911" s="34"/>
      <c r="QZD911" s="35"/>
      <c r="QZE911" s="34"/>
      <c r="QZL911" s="35"/>
      <c r="QZM911" s="34"/>
      <c r="QZT911" s="35"/>
      <c r="QZU911" s="34"/>
      <c r="RAB911" s="35"/>
      <c r="RAC911" s="34"/>
      <c r="RAJ911" s="35"/>
      <c r="RAK911" s="34"/>
      <c r="RAR911" s="35"/>
      <c r="RAS911" s="34"/>
      <c r="RAZ911" s="35"/>
      <c r="RBA911" s="34"/>
      <c r="RBH911" s="35"/>
      <c r="RBI911" s="34"/>
      <c r="RBP911" s="35"/>
      <c r="RBQ911" s="34"/>
      <c r="RBX911" s="35"/>
      <c r="RBY911" s="34"/>
      <c r="RCF911" s="35"/>
      <c r="RCG911" s="34"/>
      <c r="RCN911" s="35"/>
      <c r="RCO911" s="34"/>
      <c r="RCV911" s="35"/>
      <c r="RCW911" s="34"/>
      <c r="RDD911" s="35"/>
      <c r="RDE911" s="34"/>
      <c r="RDL911" s="35"/>
      <c r="RDM911" s="34"/>
      <c r="RDT911" s="35"/>
      <c r="RDU911" s="34"/>
      <c r="REB911" s="35"/>
      <c r="REC911" s="34"/>
      <c r="REJ911" s="35"/>
      <c r="REK911" s="34"/>
      <c r="RER911" s="35"/>
      <c r="RES911" s="34"/>
      <c r="REZ911" s="35"/>
      <c r="RFA911" s="34"/>
      <c r="RFH911" s="35"/>
      <c r="RFI911" s="34"/>
      <c r="RFP911" s="35"/>
      <c r="RFQ911" s="34"/>
      <c r="RFX911" s="35"/>
      <c r="RFY911" s="34"/>
      <c r="RGF911" s="35"/>
      <c r="RGG911" s="34"/>
      <c r="RGN911" s="35"/>
      <c r="RGO911" s="34"/>
      <c r="RGV911" s="35"/>
      <c r="RGW911" s="34"/>
      <c r="RHD911" s="35"/>
      <c r="RHE911" s="34"/>
      <c r="RHL911" s="35"/>
      <c r="RHM911" s="34"/>
      <c r="RHT911" s="35"/>
      <c r="RHU911" s="34"/>
      <c r="RIB911" s="35"/>
      <c r="RIC911" s="34"/>
      <c r="RIJ911" s="35"/>
      <c r="RIK911" s="34"/>
      <c r="RIR911" s="35"/>
      <c r="RIS911" s="34"/>
      <c r="RIZ911" s="35"/>
      <c r="RJA911" s="34"/>
      <c r="RJH911" s="35"/>
      <c r="RJI911" s="34"/>
      <c r="RJP911" s="35"/>
      <c r="RJQ911" s="34"/>
      <c r="RJX911" s="35"/>
      <c r="RJY911" s="34"/>
      <c r="RKF911" s="35"/>
      <c r="RKG911" s="34"/>
      <c r="RKN911" s="35"/>
      <c r="RKO911" s="34"/>
      <c r="RKV911" s="35"/>
      <c r="RKW911" s="34"/>
      <c r="RLD911" s="35"/>
      <c r="RLE911" s="34"/>
      <c r="RLL911" s="35"/>
      <c r="RLM911" s="34"/>
      <c r="RLT911" s="35"/>
      <c r="RLU911" s="34"/>
      <c r="RMB911" s="35"/>
      <c r="RMC911" s="34"/>
      <c r="RMJ911" s="35"/>
      <c r="RMK911" s="34"/>
      <c r="RMR911" s="35"/>
      <c r="RMS911" s="34"/>
      <c r="RMZ911" s="35"/>
      <c r="RNA911" s="34"/>
      <c r="RNH911" s="35"/>
      <c r="RNI911" s="34"/>
      <c r="RNP911" s="35"/>
      <c r="RNQ911" s="34"/>
      <c r="RNX911" s="35"/>
      <c r="RNY911" s="34"/>
      <c r="ROF911" s="35"/>
      <c r="ROG911" s="34"/>
      <c r="RON911" s="35"/>
      <c r="ROO911" s="34"/>
      <c r="ROV911" s="35"/>
      <c r="ROW911" s="34"/>
      <c r="RPD911" s="35"/>
      <c r="RPE911" s="34"/>
      <c r="RPL911" s="35"/>
      <c r="RPM911" s="34"/>
      <c r="RPT911" s="35"/>
      <c r="RPU911" s="34"/>
      <c r="RQB911" s="35"/>
      <c r="RQC911" s="34"/>
      <c r="RQJ911" s="35"/>
      <c r="RQK911" s="34"/>
      <c r="RQR911" s="35"/>
      <c r="RQS911" s="34"/>
      <c r="RQZ911" s="35"/>
      <c r="RRA911" s="34"/>
      <c r="RRH911" s="35"/>
      <c r="RRI911" s="34"/>
      <c r="RRP911" s="35"/>
      <c r="RRQ911" s="34"/>
      <c r="RRX911" s="35"/>
      <c r="RRY911" s="34"/>
      <c r="RSF911" s="35"/>
      <c r="RSG911" s="34"/>
      <c r="RSN911" s="35"/>
      <c r="RSO911" s="34"/>
      <c r="RSV911" s="35"/>
      <c r="RSW911" s="34"/>
      <c r="RTD911" s="35"/>
      <c r="RTE911" s="34"/>
      <c r="RTL911" s="35"/>
      <c r="RTM911" s="34"/>
      <c r="RTT911" s="35"/>
      <c r="RTU911" s="34"/>
      <c r="RUB911" s="35"/>
      <c r="RUC911" s="34"/>
      <c r="RUJ911" s="35"/>
      <c r="RUK911" s="34"/>
      <c r="RUR911" s="35"/>
      <c r="RUS911" s="34"/>
      <c r="RUZ911" s="35"/>
      <c r="RVA911" s="34"/>
      <c r="RVH911" s="35"/>
      <c r="RVI911" s="34"/>
      <c r="RVP911" s="35"/>
      <c r="RVQ911" s="34"/>
      <c r="RVX911" s="35"/>
      <c r="RVY911" s="34"/>
      <c r="RWF911" s="35"/>
      <c r="RWG911" s="34"/>
      <c r="RWN911" s="35"/>
      <c r="RWO911" s="34"/>
      <c r="RWV911" s="35"/>
      <c r="RWW911" s="34"/>
      <c r="RXD911" s="35"/>
      <c r="RXE911" s="34"/>
      <c r="RXL911" s="35"/>
      <c r="RXM911" s="34"/>
      <c r="RXT911" s="35"/>
      <c r="RXU911" s="34"/>
      <c r="RYB911" s="35"/>
      <c r="RYC911" s="34"/>
      <c r="RYJ911" s="35"/>
      <c r="RYK911" s="34"/>
      <c r="RYR911" s="35"/>
      <c r="RYS911" s="34"/>
      <c r="RYZ911" s="35"/>
      <c r="RZA911" s="34"/>
      <c r="RZH911" s="35"/>
      <c r="RZI911" s="34"/>
      <c r="RZP911" s="35"/>
      <c r="RZQ911" s="34"/>
      <c r="RZX911" s="35"/>
      <c r="RZY911" s="34"/>
      <c r="SAF911" s="35"/>
      <c r="SAG911" s="34"/>
      <c r="SAN911" s="35"/>
      <c r="SAO911" s="34"/>
      <c r="SAV911" s="35"/>
      <c r="SAW911" s="34"/>
      <c r="SBD911" s="35"/>
      <c r="SBE911" s="34"/>
      <c r="SBL911" s="35"/>
      <c r="SBM911" s="34"/>
      <c r="SBT911" s="35"/>
      <c r="SBU911" s="34"/>
      <c r="SCB911" s="35"/>
      <c r="SCC911" s="34"/>
      <c r="SCJ911" s="35"/>
      <c r="SCK911" s="34"/>
      <c r="SCR911" s="35"/>
      <c r="SCS911" s="34"/>
      <c r="SCZ911" s="35"/>
      <c r="SDA911" s="34"/>
      <c r="SDH911" s="35"/>
      <c r="SDI911" s="34"/>
      <c r="SDP911" s="35"/>
      <c r="SDQ911" s="34"/>
      <c r="SDX911" s="35"/>
      <c r="SDY911" s="34"/>
      <c r="SEF911" s="35"/>
      <c r="SEG911" s="34"/>
      <c r="SEN911" s="35"/>
      <c r="SEO911" s="34"/>
      <c r="SEV911" s="35"/>
      <c r="SEW911" s="34"/>
      <c r="SFD911" s="35"/>
      <c r="SFE911" s="34"/>
      <c r="SFL911" s="35"/>
      <c r="SFM911" s="34"/>
      <c r="SFT911" s="35"/>
      <c r="SFU911" s="34"/>
      <c r="SGB911" s="35"/>
      <c r="SGC911" s="34"/>
      <c r="SGJ911" s="35"/>
      <c r="SGK911" s="34"/>
      <c r="SGR911" s="35"/>
      <c r="SGS911" s="34"/>
      <c r="SGZ911" s="35"/>
      <c r="SHA911" s="34"/>
      <c r="SHH911" s="35"/>
      <c r="SHI911" s="34"/>
      <c r="SHP911" s="35"/>
      <c r="SHQ911" s="34"/>
      <c r="SHX911" s="35"/>
      <c r="SHY911" s="34"/>
      <c r="SIF911" s="35"/>
      <c r="SIG911" s="34"/>
      <c r="SIN911" s="35"/>
      <c r="SIO911" s="34"/>
      <c r="SIV911" s="35"/>
      <c r="SIW911" s="34"/>
      <c r="SJD911" s="35"/>
      <c r="SJE911" s="34"/>
      <c r="SJL911" s="35"/>
      <c r="SJM911" s="34"/>
      <c r="SJT911" s="35"/>
      <c r="SJU911" s="34"/>
      <c r="SKB911" s="35"/>
      <c r="SKC911" s="34"/>
      <c r="SKJ911" s="35"/>
      <c r="SKK911" s="34"/>
      <c r="SKR911" s="35"/>
      <c r="SKS911" s="34"/>
      <c r="SKZ911" s="35"/>
      <c r="SLA911" s="34"/>
      <c r="SLH911" s="35"/>
      <c r="SLI911" s="34"/>
      <c r="SLP911" s="35"/>
      <c r="SLQ911" s="34"/>
      <c r="SLX911" s="35"/>
      <c r="SLY911" s="34"/>
      <c r="SMF911" s="35"/>
      <c r="SMG911" s="34"/>
      <c r="SMN911" s="35"/>
      <c r="SMO911" s="34"/>
      <c r="SMV911" s="35"/>
      <c r="SMW911" s="34"/>
      <c r="SND911" s="35"/>
      <c r="SNE911" s="34"/>
      <c r="SNL911" s="35"/>
      <c r="SNM911" s="34"/>
      <c r="SNT911" s="35"/>
      <c r="SNU911" s="34"/>
      <c r="SOB911" s="35"/>
      <c r="SOC911" s="34"/>
      <c r="SOJ911" s="35"/>
      <c r="SOK911" s="34"/>
      <c r="SOR911" s="35"/>
      <c r="SOS911" s="34"/>
      <c r="SOZ911" s="35"/>
      <c r="SPA911" s="34"/>
      <c r="SPH911" s="35"/>
      <c r="SPI911" s="34"/>
      <c r="SPP911" s="35"/>
      <c r="SPQ911" s="34"/>
      <c r="SPX911" s="35"/>
      <c r="SPY911" s="34"/>
      <c r="SQF911" s="35"/>
      <c r="SQG911" s="34"/>
      <c r="SQN911" s="35"/>
      <c r="SQO911" s="34"/>
      <c r="SQV911" s="35"/>
      <c r="SQW911" s="34"/>
      <c r="SRD911" s="35"/>
      <c r="SRE911" s="34"/>
      <c r="SRL911" s="35"/>
      <c r="SRM911" s="34"/>
      <c r="SRT911" s="35"/>
      <c r="SRU911" s="34"/>
      <c r="SSB911" s="35"/>
      <c r="SSC911" s="34"/>
      <c r="SSJ911" s="35"/>
      <c r="SSK911" s="34"/>
      <c r="SSR911" s="35"/>
      <c r="SSS911" s="34"/>
      <c r="SSZ911" s="35"/>
      <c r="STA911" s="34"/>
      <c r="STH911" s="35"/>
      <c r="STI911" s="34"/>
      <c r="STP911" s="35"/>
      <c r="STQ911" s="34"/>
      <c r="STX911" s="35"/>
      <c r="STY911" s="34"/>
      <c r="SUF911" s="35"/>
      <c r="SUG911" s="34"/>
      <c r="SUN911" s="35"/>
      <c r="SUO911" s="34"/>
      <c r="SUV911" s="35"/>
      <c r="SUW911" s="34"/>
      <c r="SVD911" s="35"/>
      <c r="SVE911" s="34"/>
      <c r="SVL911" s="35"/>
      <c r="SVM911" s="34"/>
      <c r="SVT911" s="35"/>
      <c r="SVU911" s="34"/>
      <c r="SWB911" s="35"/>
      <c r="SWC911" s="34"/>
      <c r="SWJ911" s="35"/>
      <c r="SWK911" s="34"/>
      <c r="SWR911" s="35"/>
      <c r="SWS911" s="34"/>
      <c r="SWZ911" s="35"/>
      <c r="SXA911" s="34"/>
      <c r="SXH911" s="35"/>
      <c r="SXI911" s="34"/>
      <c r="SXP911" s="35"/>
      <c r="SXQ911" s="34"/>
      <c r="SXX911" s="35"/>
      <c r="SXY911" s="34"/>
      <c r="SYF911" s="35"/>
      <c r="SYG911" s="34"/>
      <c r="SYN911" s="35"/>
      <c r="SYO911" s="34"/>
      <c r="SYV911" s="35"/>
      <c r="SYW911" s="34"/>
      <c r="SZD911" s="35"/>
      <c r="SZE911" s="34"/>
      <c r="SZL911" s="35"/>
      <c r="SZM911" s="34"/>
      <c r="SZT911" s="35"/>
      <c r="SZU911" s="34"/>
      <c r="TAB911" s="35"/>
      <c r="TAC911" s="34"/>
      <c r="TAJ911" s="35"/>
      <c r="TAK911" s="34"/>
      <c r="TAR911" s="35"/>
      <c r="TAS911" s="34"/>
      <c r="TAZ911" s="35"/>
      <c r="TBA911" s="34"/>
      <c r="TBH911" s="35"/>
      <c r="TBI911" s="34"/>
      <c r="TBP911" s="35"/>
      <c r="TBQ911" s="34"/>
      <c r="TBX911" s="35"/>
      <c r="TBY911" s="34"/>
      <c r="TCF911" s="35"/>
      <c r="TCG911" s="34"/>
      <c r="TCN911" s="35"/>
      <c r="TCO911" s="34"/>
      <c r="TCV911" s="35"/>
      <c r="TCW911" s="34"/>
      <c r="TDD911" s="35"/>
      <c r="TDE911" s="34"/>
      <c r="TDL911" s="35"/>
      <c r="TDM911" s="34"/>
      <c r="TDT911" s="35"/>
      <c r="TDU911" s="34"/>
      <c r="TEB911" s="35"/>
      <c r="TEC911" s="34"/>
      <c r="TEJ911" s="35"/>
      <c r="TEK911" s="34"/>
      <c r="TER911" s="35"/>
      <c r="TES911" s="34"/>
      <c r="TEZ911" s="35"/>
      <c r="TFA911" s="34"/>
      <c r="TFH911" s="35"/>
      <c r="TFI911" s="34"/>
      <c r="TFP911" s="35"/>
      <c r="TFQ911" s="34"/>
      <c r="TFX911" s="35"/>
      <c r="TFY911" s="34"/>
      <c r="TGF911" s="35"/>
      <c r="TGG911" s="34"/>
      <c r="TGN911" s="35"/>
      <c r="TGO911" s="34"/>
      <c r="TGV911" s="35"/>
      <c r="TGW911" s="34"/>
      <c r="THD911" s="35"/>
      <c r="THE911" s="34"/>
      <c r="THL911" s="35"/>
      <c r="THM911" s="34"/>
      <c r="THT911" s="35"/>
      <c r="THU911" s="34"/>
      <c r="TIB911" s="35"/>
      <c r="TIC911" s="34"/>
      <c r="TIJ911" s="35"/>
      <c r="TIK911" s="34"/>
      <c r="TIR911" s="35"/>
      <c r="TIS911" s="34"/>
      <c r="TIZ911" s="35"/>
      <c r="TJA911" s="34"/>
      <c r="TJH911" s="35"/>
      <c r="TJI911" s="34"/>
      <c r="TJP911" s="35"/>
      <c r="TJQ911" s="34"/>
      <c r="TJX911" s="35"/>
      <c r="TJY911" s="34"/>
      <c r="TKF911" s="35"/>
      <c r="TKG911" s="34"/>
      <c r="TKN911" s="35"/>
      <c r="TKO911" s="34"/>
      <c r="TKV911" s="35"/>
      <c r="TKW911" s="34"/>
      <c r="TLD911" s="35"/>
      <c r="TLE911" s="34"/>
      <c r="TLL911" s="35"/>
      <c r="TLM911" s="34"/>
      <c r="TLT911" s="35"/>
      <c r="TLU911" s="34"/>
      <c r="TMB911" s="35"/>
      <c r="TMC911" s="34"/>
      <c r="TMJ911" s="35"/>
      <c r="TMK911" s="34"/>
      <c r="TMR911" s="35"/>
      <c r="TMS911" s="34"/>
      <c r="TMZ911" s="35"/>
      <c r="TNA911" s="34"/>
      <c r="TNH911" s="35"/>
      <c r="TNI911" s="34"/>
      <c r="TNP911" s="35"/>
      <c r="TNQ911" s="34"/>
      <c r="TNX911" s="35"/>
      <c r="TNY911" s="34"/>
      <c r="TOF911" s="35"/>
      <c r="TOG911" s="34"/>
      <c r="TON911" s="35"/>
      <c r="TOO911" s="34"/>
      <c r="TOV911" s="35"/>
      <c r="TOW911" s="34"/>
      <c r="TPD911" s="35"/>
      <c r="TPE911" s="34"/>
      <c r="TPL911" s="35"/>
      <c r="TPM911" s="34"/>
      <c r="TPT911" s="35"/>
      <c r="TPU911" s="34"/>
      <c r="TQB911" s="35"/>
      <c r="TQC911" s="34"/>
      <c r="TQJ911" s="35"/>
      <c r="TQK911" s="34"/>
      <c r="TQR911" s="35"/>
      <c r="TQS911" s="34"/>
      <c r="TQZ911" s="35"/>
      <c r="TRA911" s="34"/>
      <c r="TRH911" s="35"/>
      <c r="TRI911" s="34"/>
      <c r="TRP911" s="35"/>
      <c r="TRQ911" s="34"/>
      <c r="TRX911" s="35"/>
      <c r="TRY911" s="34"/>
      <c r="TSF911" s="35"/>
      <c r="TSG911" s="34"/>
      <c r="TSN911" s="35"/>
      <c r="TSO911" s="34"/>
      <c r="TSV911" s="35"/>
      <c r="TSW911" s="34"/>
      <c r="TTD911" s="35"/>
      <c r="TTE911" s="34"/>
      <c r="TTL911" s="35"/>
      <c r="TTM911" s="34"/>
      <c r="TTT911" s="35"/>
      <c r="TTU911" s="34"/>
      <c r="TUB911" s="35"/>
      <c r="TUC911" s="34"/>
      <c r="TUJ911" s="35"/>
      <c r="TUK911" s="34"/>
      <c r="TUR911" s="35"/>
      <c r="TUS911" s="34"/>
      <c r="TUZ911" s="35"/>
      <c r="TVA911" s="34"/>
      <c r="TVH911" s="35"/>
      <c r="TVI911" s="34"/>
      <c r="TVP911" s="35"/>
      <c r="TVQ911" s="34"/>
      <c r="TVX911" s="35"/>
      <c r="TVY911" s="34"/>
      <c r="TWF911" s="35"/>
      <c r="TWG911" s="34"/>
      <c r="TWN911" s="35"/>
      <c r="TWO911" s="34"/>
      <c r="TWV911" s="35"/>
      <c r="TWW911" s="34"/>
      <c r="TXD911" s="35"/>
      <c r="TXE911" s="34"/>
      <c r="TXL911" s="35"/>
      <c r="TXM911" s="34"/>
      <c r="TXT911" s="35"/>
      <c r="TXU911" s="34"/>
      <c r="TYB911" s="35"/>
      <c r="TYC911" s="34"/>
      <c r="TYJ911" s="35"/>
      <c r="TYK911" s="34"/>
      <c r="TYR911" s="35"/>
      <c r="TYS911" s="34"/>
      <c r="TYZ911" s="35"/>
      <c r="TZA911" s="34"/>
      <c r="TZH911" s="35"/>
      <c r="TZI911" s="34"/>
      <c r="TZP911" s="35"/>
      <c r="TZQ911" s="34"/>
      <c r="TZX911" s="35"/>
      <c r="TZY911" s="34"/>
      <c r="UAF911" s="35"/>
      <c r="UAG911" s="34"/>
      <c r="UAN911" s="35"/>
      <c r="UAO911" s="34"/>
      <c r="UAV911" s="35"/>
      <c r="UAW911" s="34"/>
      <c r="UBD911" s="35"/>
      <c r="UBE911" s="34"/>
      <c r="UBL911" s="35"/>
      <c r="UBM911" s="34"/>
      <c r="UBT911" s="35"/>
      <c r="UBU911" s="34"/>
      <c r="UCB911" s="35"/>
      <c r="UCC911" s="34"/>
      <c r="UCJ911" s="35"/>
      <c r="UCK911" s="34"/>
      <c r="UCR911" s="35"/>
      <c r="UCS911" s="34"/>
      <c r="UCZ911" s="35"/>
      <c r="UDA911" s="34"/>
      <c r="UDH911" s="35"/>
      <c r="UDI911" s="34"/>
      <c r="UDP911" s="35"/>
      <c r="UDQ911" s="34"/>
      <c r="UDX911" s="35"/>
      <c r="UDY911" s="34"/>
      <c r="UEF911" s="35"/>
      <c r="UEG911" s="34"/>
      <c r="UEN911" s="35"/>
      <c r="UEO911" s="34"/>
      <c r="UEV911" s="35"/>
      <c r="UEW911" s="34"/>
      <c r="UFD911" s="35"/>
      <c r="UFE911" s="34"/>
      <c r="UFL911" s="35"/>
      <c r="UFM911" s="34"/>
      <c r="UFT911" s="35"/>
      <c r="UFU911" s="34"/>
      <c r="UGB911" s="35"/>
      <c r="UGC911" s="34"/>
      <c r="UGJ911" s="35"/>
      <c r="UGK911" s="34"/>
      <c r="UGR911" s="35"/>
      <c r="UGS911" s="34"/>
      <c r="UGZ911" s="35"/>
      <c r="UHA911" s="34"/>
      <c r="UHH911" s="35"/>
      <c r="UHI911" s="34"/>
      <c r="UHP911" s="35"/>
      <c r="UHQ911" s="34"/>
      <c r="UHX911" s="35"/>
      <c r="UHY911" s="34"/>
      <c r="UIF911" s="35"/>
      <c r="UIG911" s="34"/>
      <c r="UIN911" s="35"/>
      <c r="UIO911" s="34"/>
      <c r="UIV911" s="35"/>
      <c r="UIW911" s="34"/>
      <c r="UJD911" s="35"/>
      <c r="UJE911" s="34"/>
      <c r="UJL911" s="35"/>
      <c r="UJM911" s="34"/>
      <c r="UJT911" s="35"/>
      <c r="UJU911" s="34"/>
      <c r="UKB911" s="35"/>
      <c r="UKC911" s="34"/>
      <c r="UKJ911" s="35"/>
      <c r="UKK911" s="34"/>
      <c r="UKR911" s="35"/>
      <c r="UKS911" s="34"/>
      <c r="UKZ911" s="35"/>
      <c r="ULA911" s="34"/>
      <c r="ULH911" s="35"/>
      <c r="ULI911" s="34"/>
      <c r="ULP911" s="35"/>
      <c r="ULQ911" s="34"/>
      <c r="ULX911" s="35"/>
      <c r="ULY911" s="34"/>
      <c r="UMF911" s="35"/>
      <c r="UMG911" s="34"/>
      <c r="UMN911" s="35"/>
      <c r="UMO911" s="34"/>
      <c r="UMV911" s="35"/>
      <c r="UMW911" s="34"/>
      <c r="UND911" s="35"/>
      <c r="UNE911" s="34"/>
      <c r="UNL911" s="35"/>
      <c r="UNM911" s="34"/>
      <c r="UNT911" s="35"/>
      <c r="UNU911" s="34"/>
      <c r="UOB911" s="35"/>
      <c r="UOC911" s="34"/>
      <c r="UOJ911" s="35"/>
      <c r="UOK911" s="34"/>
      <c r="UOR911" s="35"/>
      <c r="UOS911" s="34"/>
      <c r="UOZ911" s="35"/>
      <c r="UPA911" s="34"/>
      <c r="UPH911" s="35"/>
      <c r="UPI911" s="34"/>
      <c r="UPP911" s="35"/>
      <c r="UPQ911" s="34"/>
      <c r="UPX911" s="35"/>
      <c r="UPY911" s="34"/>
      <c r="UQF911" s="35"/>
      <c r="UQG911" s="34"/>
      <c r="UQN911" s="35"/>
      <c r="UQO911" s="34"/>
      <c r="UQV911" s="35"/>
      <c r="UQW911" s="34"/>
      <c r="URD911" s="35"/>
      <c r="URE911" s="34"/>
      <c r="URL911" s="35"/>
      <c r="URM911" s="34"/>
      <c r="URT911" s="35"/>
      <c r="URU911" s="34"/>
      <c r="USB911" s="35"/>
      <c r="USC911" s="34"/>
      <c r="USJ911" s="35"/>
      <c r="USK911" s="34"/>
      <c r="USR911" s="35"/>
      <c r="USS911" s="34"/>
      <c r="USZ911" s="35"/>
      <c r="UTA911" s="34"/>
      <c r="UTH911" s="35"/>
      <c r="UTI911" s="34"/>
      <c r="UTP911" s="35"/>
      <c r="UTQ911" s="34"/>
      <c r="UTX911" s="35"/>
      <c r="UTY911" s="34"/>
      <c r="UUF911" s="35"/>
      <c r="UUG911" s="34"/>
      <c r="UUN911" s="35"/>
      <c r="UUO911" s="34"/>
      <c r="UUV911" s="35"/>
      <c r="UUW911" s="34"/>
      <c r="UVD911" s="35"/>
      <c r="UVE911" s="34"/>
      <c r="UVL911" s="35"/>
      <c r="UVM911" s="34"/>
      <c r="UVT911" s="35"/>
      <c r="UVU911" s="34"/>
      <c r="UWB911" s="35"/>
      <c r="UWC911" s="34"/>
      <c r="UWJ911" s="35"/>
      <c r="UWK911" s="34"/>
      <c r="UWR911" s="35"/>
      <c r="UWS911" s="34"/>
      <c r="UWZ911" s="35"/>
      <c r="UXA911" s="34"/>
      <c r="UXH911" s="35"/>
      <c r="UXI911" s="34"/>
      <c r="UXP911" s="35"/>
      <c r="UXQ911" s="34"/>
      <c r="UXX911" s="35"/>
      <c r="UXY911" s="34"/>
      <c r="UYF911" s="35"/>
      <c r="UYG911" s="34"/>
      <c r="UYN911" s="35"/>
      <c r="UYO911" s="34"/>
      <c r="UYV911" s="35"/>
      <c r="UYW911" s="34"/>
      <c r="UZD911" s="35"/>
      <c r="UZE911" s="34"/>
      <c r="UZL911" s="35"/>
      <c r="UZM911" s="34"/>
      <c r="UZT911" s="35"/>
      <c r="UZU911" s="34"/>
      <c r="VAB911" s="35"/>
      <c r="VAC911" s="34"/>
      <c r="VAJ911" s="35"/>
      <c r="VAK911" s="34"/>
      <c r="VAR911" s="35"/>
      <c r="VAS911" s="34"/>
      <c r="VAZ911" s="35"/>
      <c r="VBA911" s="34"/>
      <c r="VBH911" s="35"/>
      <c r="VBI911" s="34"/>
      <c r="VBP911" s="35"/>
      <c r="VBQ911" s="34"/>
      <c r="VBX911" s="35"/>
      <c r="VBY911" s="34"/>
      <c r="VCF911" s="35"/>
      <c r="VCG911" s="34"/>
      <c r="VCN911" s="35"/>
      <c r="VCO911" s="34"/>
      <c r="VCV911" s="35"/>
      <c r="VCW911" s="34"/>
      <c r="VDD911" s="35"/>
      <c r="VDE911" s="34"/>
      <c r="VDL911" s="35"/>
      <c r="VDM911" s="34"/>
      <c r="VDT911" s="35"/>
      <c r="VDU911" s="34"/>
      <c r="VEB911" s="35"/>
      <c r="VEC911" s="34"/>
      <c r="VEJ911" s="35"/>
      <c r="VEK911" s="34"/>
      <c r="VER911" s="35"/>
      <c r="VES911" s="34"/>
      <c r="VEZ911" s="35"/>
      <c r="VFA911" s="34"/>
      <c r="VFH911" s="35"/>
      <c r="VFI911" s="34"/>
      <c r="VFP911" s="35"/>
      <c r="VFQ911" s="34"/>
      <c r="VFX911" s="35"/>
      <c r="VFY911" s="34"/>
      <c r="VGF911" s="35"/>
      <c r="VGG911" s="34"/>
      <c r="VGN911" s="35"/>
      <c r="VGO911" s="34"/>
      <c r="VGV911" s="35"/>
      <c r="VGW911" s="34"/>
      <c r="VHD911" s="35"/>
      <c r="VHE911" s="34"/>
      <c r="VHL911" s="35"/>
      <c r="VHM911" s="34"/>
      <c r="VHT911" s="35"/>
      <c r="VHU911" s="34"/>
      <c r="VIB911" s="35"/>
      <c r="VIC911" s="34"/>
      <c r="VIJ911" s="35"/>
      <c r="VIK911" s="34"/>
      <c r="VIR911" s="35"/>
      <c r="VIS911" s="34"/>
      <c r="VIZ911" s="35"/>
      <c r="VJA911" s="34"/>
      <c r="VJH911" s="35"/>
      <c r="VJI911" s="34"/>
      <c r="VJP911" s="35"/>
      <c r="VJQ911" s="34"/>
      <c r="VJX911" s="35"/>
      <c r="VJY911" s="34"/>
      <c r="VKF911" s="35"/>
      <c r="VKG911" s="34"/>
      <c r="VKN911" s="35"/>
      <c r="VKO911" s="34"/>
      <c r="VKV911" s="35"/>
      <c r="VKW911" s="34"/>
      <c r="VLD911" s="35"/>
      <c r="VLE911" s="34"/>
      <c r="VLL911" s="35"/>
      <c r="VLM911" s="34"/>
      <c r="VLT911" s="35"/>
      <c r="VLU911" s="34"/>
      <c r="VMB911" s="35"/>
      <c r="VMC911" s="34"/>
      <c r="VMJ911" s="35"/>
      <c r="VMK911" s="34"/>
      <c r="VMR911" s="35"/>
      <c r="VMS911" s="34"/>
      <c r="VMZ911" s="35"/>
      <c r="VNA911" s="34"/>
      <c r="VNH911" s="35"/>
      <c r="VNI911" s="34"/>
      <c r="VNP911" s="35"/>
      <c r="VNQ911" s="34"/>
      <c r="VNX911" s="35"/>
      <c r="VNY911" s="34"/>
      <c r="VOF911" s="35"/>
      <c r="VOG911" s="34"/>
      <c r="VON911" s="35"/>
      <c r="VOO911" s="34"/>
      <c r="VOV911" s="35"/>
      <c r="VOW911" s="34"/>
      <c r="VPD911" s="35"/>
      <c r="VPE911" s="34"/>
      <c r="VPL911" s="35"/>
      <c r="VPM911" s="34"/>
      <c r="VPT911" s="35"/>
      <c r="VPU911" s="34"/>
      <c r="VQB911" s="35"/>
      <c r="VQC911" s="34"/>
      <c r="VQJ911" s="35"/>
      <c r="VQK911" s="34"/>
      <c r="VQR911" s="35"/>
      <c r="VQS911" s="34"/>
      <c r="VQZ911" s="35"/>
      <c r="VRA911" s="34"/>
      <c r="VRH911" s="35"/>
      <c r="VRI911" s="34"/>
      <c r="VRP911" s="35"/>
      <c r="VRQ911" s="34"/>
      <c r="VRX911" s="35"/>
      <c r="VRY911" s="34"/>
      <c r="VSF911" s="35"/>
      <c r="VSG911" s="34"/>
      <c r="VSN911" s="35"/>
      <c r="VSO911" s="34"/>
      <c r="VSV911" s="35"/>
      <c r="VSW911" s="34"/>
      <c r="VTD911" s="35"/>
      <c r="VTE911" s="34"/>
      <c r="VTL911" s="35"/>
      <c r="VTM911" s="34"/>
      <c r="VTT911" s="35"/>
      <c r="VTU911" s="34"/>
      <c r="VUB911" s="35"/>
      <c r="VUC911" s="34"/>
      <c r="VUJ911" s="35"/>
      <c r="VUK911" s="34"/>
      <c r="VUR911" s="35"/>
      <c r="VUS911" s="34"/>
      <c r="VUZ911" s="35"/>
      <c r="VVA911" s="34"/>
      <c r="VVH911" s="35"/>
      <c r="VVI911" s="34"/>
      <c r="VVP911" s="35"/>
      <c r="VVQ911" s="34"/>
      <c r="VVX911" s="35"/>
      <c r="VVY911" s="34"/>
      <c r="VWF911" s="35"/>
      <c r="VWG911" s="34"/>
      <c r="VWN911" s="35"/>
      <c r="VWO911" s="34"/>
      <c r="VWV911" s="35"/>
      <c r="VWW911" s="34"/>
      <c r="VXD911" s="35"/>
      <c r="VXE911" s="34"/>
      <c r="VXL911" s="35"/>
      <c r="VXM911" s="34"/>
      <c r="VXT911" s="35"/>
      <c r="VXU911" s="34"/>
      <c r="VYB911" s="35"/>
      <c r="VYC911" s="34"/>
      <c r="VYJ911" s="35"/>
      <c r="VYK911" s="34"/>
      <c r="VYR911" s="35"/>
      <c r="VYS911" s="34"/>
      <c r="VYZ911" s="35"/>
      <c r="VZA911" s="34"/>
      <c r="VZH911" s="35"/>
      <c r="VZI911" s="34"/>
      <c r="VZP911" s="35"/>
      <c r="VZQ911" s="34"/>
      <c r="VZX911" s="35"/>
      <c r="VZY911" s="34"/>
      <c r="WAF911" s="35"/>
      <c r="WAG911" s="34"/>
      <c r="WAN911" s="35"/>
      <c r="WAO911" s="34"/>
      <c r="WAV911" s="35"/>
      <c r="WAW911" s="34"/>
      <c r="WBD911" s="35"/>
      <c r="WBE911" s="34"/>
      <c r="WBL911" s="35"/>
      <c r="WBM911" s="34"/>
      <c r="WBT911" s="35"/>
      <c r="WBU911" s="34"/>
      <c r="WCB911" s="35"/>
      <c r="WCC911" s="34"/>
      <c r="WCJ911" s="35"/>
      <c r="WCK911" s="34"/>
      <c r="WCR911" s="35"/>
      <c r="WCS911" s="34"/>
      <c r="WCZ911" s="35"/>
      <c r="WDA911" s="34"/>
      <c r="WDH911" s="35"/>
      <c r="WDI911" s="34"/>
      <c r="WDP911" s="35"/>
      <c r="WDQ911" s="34"/>
      <c r="WDX911" s="35"/>
      <c r="WDY911" s="34"/>
      <c r="WEF911" s="35"/>
      <c r="WEG911" s="34"/>
      <c r="WEN911" s="35"/>
      <c r="WEO911" s="34"/>
      <c r="WEV911" s="35"/>
      <c r="WEW911" s="34"/>
      <c r="WFD911" s="35"/>
      <c r="WFE911" s="34"/>
      <c r="WFL911" s="35"/>
      <c r="WFM911" s="34"/>
      <c r="WFT911" s="35"/>
      <c r="WFU911" s="34"/>
      <c r="WGB911" s="35"/>
      <c r="WGC911" s="34"/>
      <c r="WGJ911" s="35"/>
      <c r="WGK911" s="34"/>
      <c r="WGR911" s="35"/>
      <c r="WGS911" s="34"/>
      <c r="WGZ911" s="35"/>
      <c r="WHA911" s="34"/>
      <c r="WHH911" s="35"/>
      <c r="WHI911" s="34"/>
      <c r="WHP911" s="35"/>
      <c r="WHQ911" s="34"/>
      <c r="WHX911" s="35"/>
      <c r="WHY911" s="34"/>
      <c r="WIF911" s="35"/>
      <c r="WIG911" s="34"/>
      <c r="WIN911" s="35"/>
      <c r="WIO911" s="34"/>
      <c r="WIV911" s="35"/>
      <c r="WIW911" s="34"/>
      <c r="WJD911" s="35"/>
      <c r="WJE911" s="34"/>
      <c r="WJL911" s="35"/>
      <c r="WJM911" s="34"/>
      <c r="WJT911" s="35"/>
      <c r="WJU911" s="34"/>
      <c r="WKB911" s="35"/>
      <c r="WKC911" s="34"/>
      <c r="WKJ911" s="35"/>
      <c r="WKK911" s="34"/>
      <c r="WKR911" s="35"/>
      <c r="WKS911" s="34"/>
      <c r="WKZ911" s="35"/>
      <c r="WLA911" s="34"/>
      <c r="WLH911" s="35"/>
      <c r="WLI911" s="34"/>
      <c r="WLP911" s="35"/>
      <c r="WLQ911" s="34"/>
      <c r="WLX911" s="35"/>
      <c r="WLY911" s="34"/>
      <c r="WMF911" s="35"/>
      <c r="WMG911" s="34"/>
      <c r="WMN911" s="35"/>
      <c r="WMO911" s="34"/>
      <c r="WMV911" s="35"/>
      <c r="WMW911" s="34"/>
      <c r="WND911" s="35"/>
      <c r="WNE911" s="34"/>
      <c r="WNL911" s="35"/>
      <c r="WNM911" s="34"/>
      <c r="WNT911" s="35"/>
      <c r="WNU911" s="34"/>
      <c r="WOB911" s="35"/>
      <c r="WOC911" s="34"/>
      <c r="WOJ911" s="35"/>
      <c r="WOK911" s="34"/>
      <c r="WOR911" s="35"/>
      <c r="WOS911" s="34"/>
      <c r="WOZ911" s="35"/>
      <c r="WPA911" s="34"/>
      <c r="WPH911" s="35"/>
      <c r="WPI911" s="34"/>
      <c r="WPP911" s="35"/>
      <c r="WPQ911" s="34"/>
      <c r="WPX911" s="35"/>
      <c r="WPY911" s="34"/>
      <c r="WQF911" s="35"/>
      <c r="WQG911" s="34"/>
      <c r="WQN911" s="35"/>
      <c r="WQO911" s="34"/>
      <c r="WQV911" s="35"/>
      <c r="WQW911" s="34"/>
      <c r="WRD911" s="35"/>
      <c r="WRE911" s="34"/>
      <c r="WRL911" s="35"/>
      <c r="WRM911" s="34"/>
      <c r="WRT911" s="35"/>
      <c r="WRU911" s="34"/>
      <c r="WSB911" s="35"/>
      <c r="WSC911" s="34"/>
      <c r="WSJ911" s="35"/>
      <c r="WSK911" s="34"/>
      <c r="WSR911" s="35"/>
      <c r="WSS911" s="34"/>
      <c r="WSZ911" s="35"/>
      <c r="WTA911" s="34"/>
      <c r="WTH911" s="35"/>
      <c r="WTI911" s="34"/>
      <c r="WTP911" s="35"/>
      <c r="WTQ911" s="34"/>
      <c r="WTX911" s="35"/>
      <c r="WTY911" s="34"/>
      <c r="WUF911" s="35"/>
      <c r="WUG911" s="34"/>
      <c r="WUN911" s="35"/>
      <c r="WUO911" s="34"/>
      <c r="WUV911" s="35"/>
      <c r="WUW911" s="34"/>
      <c r="WVD911" s="35"/>
      <c r="WVE911" s="34"/>
      <c r="WVL911" s="35"/>
      <c r="WVM911" s="34"/>
      <c r="WVT911" s="35"/>
      <c r="WVU911" s="34"/>
      <c r="WWB911" s="35"/>
      <c r="WWC911" s="34"/>
      <c r="WWJ911" s="35"/>
      <c r="WWK911" s="34"/>
      <c r="WWR911" s="35"/>
      <c r="WWS911" s="34"/>
      <c r="WWZ911" s="35"/>
      <c r="WXA911" s="34"/>
      <c r="WXH911" s="35"/>
      <c r="WXI911" s="34"/>
      <c r="WXP911" s="35"/>
      <c r="WXQ911" s="34"/>
      <c r="WXX911" s="35"/>
      <c r="WXY911" s="34"/>
      <c r="WYF911" s="35"/>
      <c r="WYG911" s="34"/>
      <c r="WYN911" s="35"/>
      <c r="WYO911" s="34"/>
      <c r="WYV911" s="35"/>
      <c r="WYW911" s="34"/>
      <c r="WZD911" s="35"/>
      <c r="WZE911" s="34"/>
      <c r="WZL911" s="35"/>
      <c r="WZM911" s="34"/>
      <c r="WZT911" s="35"/>
      <c r="WZU911" s="34"/>
      <c r="XAB911" s="35"/>
      <c r="XAC911" s="34"/>
      <c r="XAJ911" s="35"/>
      <c r="XAK911" s="34"/>
      <c r="XAR911" s="35"/>
      <c r="XAS911" s="34"/>
      <c r="XAZ911" s="35"/>
      <c r="XBA911" s="34"/>
      <c r="XBH911" s="35"/>
      <c r="XBI911" s="34"/>
      <c r="XBP911" s="35"/>
      <c r="XBQ911" s="34"/>
      <c r="XBX911" s="35"/>
      <c r="XBY911" s="34"/>
      <c r="XCF911" s="35"/>
      <c r="XCG911" s="34"/>
      <c r="XCN911" s="35"/>
      <c r="XCO911" s="34"/>
      <c r="XCV911" s="35"/>
      <c r="XCW911" s="34"/>
      <c r="XDD911" s="35"/>
      <c r="XDE911" s="34"/>
      <c r="XDL911" s="35"/>
      <c r="XDM911" s="34"/>
      <c r="XDT911" s="35"/>
      <c r="XDU911" s="34"/>
      <c r="XEB911" s="35"/>
      <c r="XEC911" s="34"/>
      <c r="XEJ911" s="35"/>
      <c r="XEK911" s="34"/>
      <c r="XER911" s="35"/>
      <c r="XES911" s="34"/>
      <c r="XEZ911" s="35"/>
      <c r="XFA911" s="34"/>
    </row>
    <row r="912" spans="1:1021 1028:2045 2052:3069 3076:4093 4100:5117 5124:6141 6148:7165 7172:8189 8196:9213 9220:10237 10244:11261 11268:12285 12292:13309 13316:14333 14340:15357 15364:16381" x14ac:dyDescent="0.25">
      <c r="A912" t="s">
        <v>21</v>
      </c>
      <c r="B912" t="s">
        <v>185</v>
      </c>
      <c r="C912">
        <v>573</v>
      </c>
      <c r="D912">
        <v>573</v>
      </c>
      <c r="E912" s="35">
        <v>1</v>
      </c>
      <c r="F912" s="34">
        <v>6.0000000000000002E-159</v>
      </c>
      <c r="G912">
        <v>98.47</v>
      </c>
      <c r="H912">
        <v>1495</v>
      </c>
      <c r="I912" t="str">
        <f>HYPERLINK("https://www.ncbi.nlm.nih.gov/nucleotide/KJ866919.1?report=genbank&amp;log$=nucltop&amp;blast_rank=10&amp;RID=XE5J84ZU013","KJ866919.1")</f>
        <v>KJ866919.1</v>
      </c>
      <c r="L912" s="35"/>
      <c r="M912" s="34"/>
      <c r="T912" s="35"/>
      <c r="U912" s="34"/>
      <c r="AB912" s="35"/>
      <c r="AC912" s="34"/>
      <c r="AJ912" s="35"/>
      <c r="AK912" s="34"/>
      <c r="AR912" s="35"/>
      <c r="AS912" s="34"/>
      <c r="AZ912" s="35"/>
      <c r="BA912" s="34"/>
      <c r="BH912" s="35"/>
      <c r="BI912" s="34"/>
      <c r="BP912" s="35"/>
      <c r="BQ912" s="34"/>
      <c r="BX912" s="35"/>
      <c r="BY912" s="34"/>
      <c r="CF912" s="35"/>
      <c r="CG912" s="34"/>
      <c r="CN912" s="35"/>
      <c r="CO912" s="34"/>
      <c r="CV912" s="35"/>
      <c r="CW912" s="34"/>
      <c r="DD912" s="35"/>
      <c r="DE912" s="34"/>
      <c r="DL912" s="35"/>
      <c r="DM912" s="34"/>
      <c r="DT912" s="35"/>
      <c r="DU912" s="34"/>
      <c r="EB912" s="35"/>
      <c r="EC912" s="34"/>
      <c r="EJ912" s="35"/>
      <c r="EK912" s="34"/>
      <c r="ER912" s="35"/>
      <c r="ES912" s="34"/>
      <c r="EZ912" s="35"/>
      <c r="FA912" s="34"/>
      <c r="FH912" s="35"/>
      <c r="FI912" s="34"/>
      <c r="FP912" s="35"/>
      <c r="FQ912" s="34"/>
      <c r="FX912" s="35"/>
      <c r="FY912" s="34"/>
      <c r="GF912" s="35"/>
      <c r="GG912" s="34"/>
      <c r="GN912" s="35"/>
      <c r="GO912" s="34"/>
      <c r="GV912" s="35"/>
      <c r="GW912" s="34"/>
      <c r="HD912" s="35"/>
      <c r="HE912" s="34"/>
      <c r="HL912" s="35"/>
      <c r="HM912" s="34"/>
      <c r="HT912" s="35"/>
      <c r="HU912" s="34"/>
      <c r="IB912" s="35"/>
      <c r="IC912" s="34"/>
      <c r="IJ912" s="35"/>
      <c r="IK912" s="34"/>
      <c r="IR912" s="35"/>
      <c r="IS912" s="34"/>
      <c r="IZ912" s="35"/>
      <c r="JA912" s="34"/>
      <c r="JH912" s="35"/>
      <c r="JI912" s="34"/>
      <c r="JP912" s="35"/>
      <c r="JQ912" s="34"/>
      <c r="JX912" s="35"/>
      <c r="JY912" s="34"/>
      <c r="KF912" s="35"/>
      <c r="KG912" s="34"/>
      <c r="KN912" s="35"/>
      <c r="KO912" s="34"/>
      <c r="KV912" s="35"/>
      <c r="KW912" s="34"/>
      <c r="LD912" s="35"/>
      <c r="LE912" s="34"/>
      <c r="LL912" s="35"/>
      <c r="LM912" s="34"/>
      <c r="LT912" s="35"/>
      <c r="LU912" s="34"/>
      <c r="MB912" s="35"/>
      <c r="MC912" s="34"/>
      <c r="MJ912" s="35"/>
      <c r="MK912" s="34"/>
      <c r="MR912" s="35"/>
      <c r="MS912" s="34"/>
      <c r="MZ912" s="35"/>
      <c r="NA912" s="34"/>
      <c r="NH912" s="35"/>
      <c r="NI912" s="34"/>
      <c r="NP912" s="35"/>
      <c r="NQ912" s="34"/>
      <c r="NX912" s="35"/>
      <c r="NY912" s="34"/>
      <c r="OF912" s="35"/>
      <c r="OG912" s="34"/>
      <c r="ON912" s="35"/>
      <c r="OO912" s="34"/>
      <c r="OV912" s="35"/>
      <c r="OW912" s="34"/>
      <c r="PD912" s="35"/>
      <c r="PE912" s="34"/>
      <c r="PL912" s="35"/>
      <c r="PM912" s="34"/>
      <c r="PT912" s="35"/>
      <c r="PU912" s="34"/>
      <c r="QB912" s="35"/>
      <c r="QC912" s="34"/>
      <c r="QJ912" s="35"/>
      <c r="QK912" s="34"/>
      <c r="QR912" s="35"/>
      <c r="QS912" s="34"/>
      <c r="QZ912" s="35"/>
      <c r="RA912" s="34"/>
      <c r="RH912" s="35"/>
      <c r="RI912" s="34"/>
      <c r="RP912" s="35"/>
      <c r="RQ912" s="34"/>
      <c r="RX912" s="35"/>
      <c r="RY912" s="34"/>
      <c r="SF912" s="35"/>
      <c r="SG912" s="34"/>
      <c r="SN912" s="35"/>
      <c r="SO912" s="34"/>
      <c r="SV912" s="35"/>
      <c r="SW912" s="34"/>
      <c r="TD912" s="35"/>
      <c r="TE912" s="34"/>
      <c r="TL912" s="35"/>
      <c r="TM912" s="34"/>
      <c r="TT912" s="35"/>
      <c r="TU912" s="34"/>
      <c r="UB912" s="35"/>
      <c r="UC912" s="34"/>
      <c r="UJ912" s="35"/>
      <c r="UK912" s="34"/>
      <c r="UR912" s="35"/>
      <c r="US912" s="34"/>
      <c r="UZ912" s="35"/>
      <c r="VA912" s="34"/>
      <c r="VH912" s="35"/>
      <c r="VI912" s="34"/>
      <c r="VP912" s="35"/>
      <c r="VQ912" s="34"/>
      <c r="VX912" s="35"/>
      <c r="VY912" s="34"/>
      <c r="WF912" s="35"/>
      <c r="WG912" s="34"/>
      <c r="WN912" s="35"/>
      <c r="WO912" s="34"/>
      <c r="WV912" s="35"/>
      <c r="WW912" s="34"/>
      <c r="XD912" s="35"/>
      <c r="XE912" s="34"/>
      <c r="XL912" s="35"/>
      <c r="XM912" s="34"/>
      <c r="XT912" s="35"/>
      <c r="XU912" s="34"/>
      <c r="YB912" s="35"/>
      <c r="YC912" s="34"/>
      <c r="YJ912" s="35"/>
      <c r="YK912" s="34"/>
      <c r="YR912" s="35"/>
      <c r="YS912" s="34"/>
      <c r="YZ912" s="35"/>
      <c r="ZA912" s="34"/>
      <c r="ZH912" s="35"/>
      <c r="ZI912" s="34"/>
      <c r="ZP912" s="35"/>
      <c r="ZQ912" s="34"/>
      <c r="ZX912" s="35"/>
      <c r="ZY912" s="34"/>
      <c r="AAF912" s="35"/>
      <c r="AAG912" s="34"/>
      <c r="AAN912" s="35"/>
      <c r="AAO912" s="34"/>
      <c r="AAV912" s="35"/>
      <c r="AAW912" s="34"/>
      <c r="ABD912" s="35"/>
      <c r="ABE912" s="34"/>
      <c r="ABL912" s="35"/>
      <c r="ABM912" s="34"/>
      <c r="ABT912" s="35"/>
      <c r="ABU912" s="34"/>
      <c r="ACB912" s="35"/>
      <c r="ACC912" s="34"/>
      <c r="ACJ912" s="35"/>
      <c r="ACK912" s="34"/>
      <c r="ACR912" s="35"/>
      <c r="ACS912" s="34"/>
      <c r="ACZ912" s="35"/>
      <c r="ADA912" s="34"/>
      <c r="ADH912" s="35"/>
      <c r="ADI912" s="34"/>
      <c r="ADP912" s="35"/>
      <c r="ADQ912" s="34"/>
      <c r="ADX912" s="35"/>
      <c r="ADY912" s="34"/>
      <c r="AEF912" s="35"/>
      <c r="AEG912" s="34"/>
      <c r="AEN912" s="35"/>
      <c r="AEO912" s="34"/>
      <c r="AEV912" s="35"/>
      <c r="AEW912" s="34"/>
      <c r="AFD912" s="35"/>
      <c r="AFE912" s="34"/>
      <c r="AFL912" s="35"/>
      <c r="AFM912" s="34"/>
      <c r="AFT912" s="35"/>
      <c r="AFU912" s="34"/>
      <c r="AGB912" s="35"/>
      <c r="AGC912" s="34"/>
      <c r="AGJ912" s="35"/>
      <c r="AGK912" s="34"/>
      <c r="AGR912" s="35"/>
      <c r="AGS912" s="34"/>
      <c r="AGZ912" s="35"/>
      <c r="AHA912" s="34"/>
      <c r="AHH912" s="35"/>
      <c r="AHI912" s="34"/>
      <c r="AHP912" s="35"/>
      <c r="AHQ912" s="34"/>
      <c r="AHX912" s="35"/>
      <c r="AHY912" s="34"/>
      <c r="AIF912" s="35"/>
      <c r="AIG912" s="34"/>
      <c r="AIN912" s="35"/>
      <c r="AIO912" s="34"/>
      <c r="AIV912" s="35"/>
      <c r="AIW912" s="34"/>
      <c r="AJD912" s="35"/>
      <c r="AJE912" s="34"/>
      <c r="AJL912" s="35"/>
      <c r="AJM912" s="34"/>
      <c r="AJT912" s="35"/>
      <c r="AJU912" s="34"/>
      <c r="AKB912" s="35"/>
      <c r="AKC912" s="34"/>
      <c r="AKJ912" s="35"/>
      <c r="AKK912" s="34"/>
      <c r="AKR912" s="35"/>
      <c r="AKS912" s="34"/>
      <c r="AKZ912" s="35"/>
      <c r="ALA912" s="34"/>
      <c r="ALH912" s="35"/>
      <c r="ALI912" s="34"/>
      <c r="ALP912" s="35"/>
      <c r="ALQ912" s="34"/>
      <c r="ALX912" s="35"/>
      <c r="ALY912" s="34"/>
      <c r="AMF912" s="35"/>
      <c r="AMG912" s="34"/>
      <c r="AMN912" s="35"/>
      <c r="AMO912" s="34"/>
      <c r="AMV912" s="35"/>
      <c r="AMW912" s="34"/>
      <c r="AND912" s="35"/>
      <c r="ANE912" s="34"/>
      <c r="ANL912" s="35"/>
      <c r="ANM912" s="34"/>
      <c r="ANT912" s="35"/>
      <c r="ANU912" s="34"/>
      <c r="AOB912" s="35"/>
      <c r="AOC912" s="34"/>
      <c r="AOJ912" s="35"/>
      <c r="AOK912" s="34"/>
      <c r="AOR912" s="35"/>
      <c r="AOS912" s="34"/>
      <c r="AOZ912" s="35"/>
      <c r="APA912" s="34"/>
      <c r="APH912" s="35"/>
      <c r="API912" s="34"/>
      <c r="APP912" s="35"/>
      <c r="APQ912" s="34"/>
      <c r="APX912" s="35"/>
      <c r="APY912" s="34"/>
      <c r="AQF912" s="35"/>
      <c r="AQG912" s="34"/>
      <c r="AQN912" s="35"/>
      <c r="AQO912" s="34"/>
      <c r="AQV912" s="35"/>
      <c r="AQW912" s="34"/>
      <c r="ARD912" s="35"/>
      <c r="ARE912" s="34"/>
      <c r="ARL912" s="35"/>
      <c r="ARM912" s="34"/>
      <c r="ART912" s="35"/>
      <c r="ARU912" s="34"/>
      <c r="ASB912" s="35"/>
      <c r="ASC912" s="34"/>
      <c r="ASJ912" s="35"/>
      <c r="ASK912" s="34"/>
      <c r="ASR912" s="35"/>
      <c r="ASS912" s="34"/>
      <c r="ASZ912" s="35"/>
      <c r="ATA912" s="34"/>
      <c r="ATH912" s="35"/>
      <c r="ATI912" s="34"/>
      <c r="ATP912" s="35"/>
      <c r="ATQ912" s="34"/>
      <c r="ATX912" s="35"/>
      <c r="ATY912" s="34"/>
      <c r="AUF912" s="35"/>
      <c r="AUG912" s="34"/>
      <c r="AUN912" s="35"/>
      <c r="AUO912" s="34"/>
      <c r="AUV912" s="35"/>
      <c r="AUW912" s="34"/>
      <c r="AVD912" s="35"/>
      <c r="AVE912" s="34"/>
      <c r="AVL912" s="35"/>
      <c r="AVM912" s="34"/>
      <c r="AVT912" s="35"/>
      <c r="AVU912" s="34"/>
      <c r="AWB912" s="35"/>
      <c r="AWC912" s="34"/>
      <c r="AWJ912" s="35"/>
      <c r="AWK912" s="34"/>
      <c r="AWR912" s="35"/>
      <c r="AWS912" s="34"/>
      <c r="AWZ912" s="35"/>
      <c r="AXA912" s="34"/>
      <c r="AXH912" s="35"/>
      <c r="AXI912" s="34"/>
      <c r="AXP912" s="35"/>
      <c r="AXQ912" s="34"/>
      <c r="AXX912" s="35"/>
      <c r="AXY912" s="34"/>
      <c r="AYF912" s="35"/>
      <c r="AYG912" s="34"/>
      <c r="AYN912" s="35"/>
      <c r="AYO912" s="34"/>
      <c r="AYV912" s="35"/>
      <c r="AYW912" s="34"/>
      <c r="AZD912" s="35"/>
      <c r="AZE912" s="34"/>
      <c r="AZL912" s="35"/>
      <c r="AZM912" s="34"/>
      <c r="AZT912" s="35"/>
      <c r="AZU912" s="34"/>
      <c r="BAB912" s="35"/>
      <c r="BAC912" s="34"/>
      <c r="BAJ912" s="35"/>
      <c r="BAK912" s="34"/>
      <c r="BAR912" s="35"/>
      <c r="BAS912" s="34"/>
      <c r="BAZ912" s="35"/>
      <c r="BBA912" s="34"/>
      <c r="BBH912" s="35"/>
      <c r="BBI912" s="34"/>
      <c r="BBP912" s="35"/>
      <c r="BBQ912" s="34"/>
      <c r="BBX912" s="35"/>
      <c r="BBY912" s="34"/>
      <c r="BCF912" s="35"/>
      <c r="BCG912" s="34"/>
      <c r="BCN912" s="35"/>
      <c r="BCO912" s="34"/>
      <c r="BCV912" s="35"/>
      <c r="BCW912" s="34"/>
      <c r="BDD912" s="35"/>
      <c r="BDE912" s="34"/>
      <c r="BDL912" s="35"/>
      <c r="BDM912" s="34"/>
      <c r="BDT912" s="35"/>
      <c r="BDU912" s="34"/>
      <c r="BEB912" s="35"/>
      <c r="BEC912" s="34"/>
      <c r="BEJ912" s="35"/>
      <c r="BEK912" s="34"/>
      <c r="BER912" s="35"/>
      <c r="BES912" s="34"/>
      <c r="BEZ912" s="35"/>
      <c r="BFA912" s="34"/>
      <c r="BFH912" s="35"/>
      <c r="BFI912" s="34"/>
      <c r="BFP912" s="35"/>
      <c r="BFQ912" s="34"/>
      <c r="BFX912" s="35"/>
      <c r="BFY912" s="34"/>
      <c r="BGF912" s="35"/>
      <c r="BGG912" s="34"/>
      <c r="BGN912" s="35"/>
      <c r="BGO912" s="34"/>
      <c r="BGV912" s="35"/>
      <c r="BGW912" s="34"/>
      <c r="BHD912" s="35"/>
      <c r="BHE912" s="34"/>
      <c r="BHL912" s="35"/>
      <c r="BHM912" s="34"/>
      <c r="BHT912" s="35"/>
      <c r="BHU912" s="34"/>
      <c r="BIB912" s="35"/>
      <c r="BIC912" s="34"/>
      <c r="BIJ912" s="35"/>
      <c r="BIK912" s="34"/>
      <c r="BIR912" s="35"/>
      <c r="BIS912" s="34"/>
      <c r="BIZ912" s="35"/>
      <c r="BJA912" s="34"/>
      <c r="BJH912" s="35"/>
      <c r="BJI912" s="34"/>
      <c r="BJP912" s="35"/>
      <c r="BJQ912" s="34"/>
      <c r="BJX912" s="35"/>
      <c r="BJY912" s="34"/>
      <c r="BKF912" s="35"/>
      <c r="BKG912" s="34"/>
      <c r="BKN912" s="35"/>
      <c r="BKO912" s="34"/>
      <c r="BKV912" s="35"/>
      <c r="BKW912" s="34"/>
      <c r="BLD912" s="35"/>
      <c r="BLE912" s="34"/>
      <c r="BLL912" s="35"/>
      <c r="BLM912" s="34"/>
      <c r="BLT912" s="35"/>
      <c r="BLU912" s="34"/>
      <c r="BMB912" s="35"/>
      <c r="BMC912" s="34"/>
      <c r="BMJ912" s="35"/>
      <c r="BMK912" s="34"/>
      <c r="BMR912" s="35"/>
      <c r="BMS912" s="34"/>
      <c r="BMZ912" s="35"/>
      <c r="BNA912" s="34"/>
      <c r="BNH912" s="35"/>
      <c r="BNI912" s="34"/>
      <c r="BNP912" s="35"/>
      <c r="BNQ912" s="34"/>
      <c r="BNX912" s="35"/>
      <c r="BNY912" s="34"/>
      <c r="BOF912" s="35"/>
      <c r="BOG912" s="34"/>
      <c r="BON912" s="35"/>
      <c r="BOO912" s="34"/>
      <c r="BOV912" s="35"/>
      <c r="BOW912" s="34"/>
      <c r="BPD912" s="35"/>
      <c r="BPE912" s="34"/>
      <c r="BPL912" s="35"/>
      <c r="BPM912" s="34"/>
      <c r="BPT912" s="35"/>
      <c r="BPU912" s="34"/>
      <c r="BQB912" s="35"/>
      <c r="BQC912" s="34"/>
      <c r="BQJ912" s="35"/>
      <c r="BQK912" s="34"/>
      <c r="BQR912" s="35"/>
      <c r="BQS912" s="34"/>
      <c r="BQZ912" s="35"/>
      <c r="BRA912" s="34"/>
      <c r="BRH912" s="35"/>
      <c r="BRI912" s="34"/>
      <c r="BRP912" s="35"/>
      <c r="BRQ912" s="34"/>
      <c r="BRX912" s="35"/>
      <c r="BRY912" s="34"/>
      <c r="BSF912" s="35"/>
      <c r="BSG912" s="34"/>
      <c r="BSN912" s="35"/>
      <c r="BSO912" s="34"/>
      <c r="BSV912" s="35"/>
      <c r="BSW912" s="34"/>
      <c r="BTD912" s="35"/>
      <c r="BTE912" s="34"/>
      <c r="BTL912" s="35"/>
      <c r="BTM912" s="34"/>
      <c r="BTT912" s="35"/>
      <c r="BTU912" s="34"/>
      <c r="BUB912" s="35"/>
      <c r="BUC912" s="34"/>
      <c r="BUJ912" s="35"/>
      <c r="BUK912" s="34"/>
      <c r="BUR912" s="35"/>
      <c r="BUS912" s="34"/>
      <c r="BUZ912" s="35"/>
      <c r="BVA912" s="34"/>
      <c r="BVH912" s="35"/>
      <c r="BVI912" s="34"/>
      <c r="BVP912" s="35"/>
      <c r="BVQ912" s="34"/>
      <c r="BVX912" s="35"/>
      <c r="BVY912" s="34"/>
      <c r="BWF912" s="35"/>
      <c r="BWG912" s="34"/>
      <c r="BWN912" s="35"/>
      <c r="BWO912" s="34"/>
      <c r="BWV912" s="35"/>
      <c r="BWW912" s="34"/>
      <c r="BXD912" s="35"/>
      <c r="BXE912" s="34"/>
      <c r="BXL912" s="35"/>
      <c r="BXM912" s="34"/>
      <c r="BXT912" s="35"/>
      <c r="BXU912" s="34"/>
      <c r="BYB912" s="35"/>
      <c r="BYC912" s="34"/>
      <c r="BYJ912" s="35"/>
      <c r="BYK912" s="34"/>
      <c r="BYR912" s="35"/>
      <c r="BYS912" s="34"/>
      <c r="BYZ912" s="35"/>
      <c r="BZA912" s="34"/>
      <c r="BZH912" s="35"/>
      <c r="BZI912" s="34"/>
      <c r="BZP912" s="35"/>
      <c r="BZQ912" s="34"/>
      <c r="BZX912" s="35"/>
      <c r="BZY912" s="34"/>
      <c r="CAF912" s="35"/>
      <c r="CAG912" s="34"/>
      <c r="CAN912" s="35"/>
      <c r="CAO912" s="34"/>
      <c r="CAV912" s="35"/>
      <c r="CAW912" s="34"/>
      <c r="CBD912" s="35"/>
      <c r="CBE912" s="34"/>
      <c r="CBL912" s="35"/>
      <c r="CBM912" s="34"/>
      <c r="CBT912" s="35"/>
      <c r="CBU912" s="34"/>
      <c r="CCB912" s="35"/>
      <c r="CCC912" s="34"/>
      <c r="CCJ912" s="35"/>
      <c r="CCK912" s="34"/>
      <c r="CCR912" s="35"/>
      <c r="CCS912" s="34"/>
      <c r="CCZ912" s="35"/>
      <c r="CDA912" s="34"/>
      <c r="CDH912" s="35"/>
      <c r="CDI912" s="34"/>
      <c r="CDP912" s="35"/>
      <c r="CDQ912" s="34"/>
      <c r="CDX912" s="35"/>
      <c r="CDY912" s="34"/>
      <c r="CEF912" s="35"/>
      <c r="CEG912" s="34"/>
      <c r="CEN912" s="35"/>
      <c r="CEO912" s="34"/>
      <c r="CEV912" s="35"/>
      <c r="CEW912" s="34"/>
      <c r="CFD912" s="35"/>
      <c r="CFE912" s="34"/>
      <c r="CFL912" s="35"/>
      <c r="CFM912" s="34"/>
      <c r="CFT912" s="35"/>
      <c r="CFU912" s="34"/>
      <c r="CGB912" s="35"/>
      <c r="CGC912" s="34"/>
      <c r="CGJ912" s="35"/>
      <c r="CGK912" s="34"/>
      <c r="CGR912" s="35"/>
      <c r="CGS912" s="34"/>
      <c r="CGZ912" s="35"/>
      <c r="CHA912" s="34"/>
      <c r="CHH912" s="35"/>
      <c r="CHI912" s="34"/>
      <c r="CHP912" s="35"/>
      <c r="CHQ912" s="34"/>
      <c r="CHX912" s="35"/>
      <c r="CHY912" s="34"/>
      <c r="CIF912" s="35"/>
      <c r="CIG912" s="34"/>
      <c r="CIN912" s="35"/>
      <c r="CIO912" s="34"/>
      <c r="CIV912" s="35"/>
      <c r="CIW912" s="34"/>
      <c r="CJD912" s="35"/>
      <c r="CJE912" s="34"/>
      <c r="CJL912" s="35"/>
      <c r="CJM912" s="34"/>
      <c r="CJT912" s="35"/>
      <c r="CJU912" s="34"/>
      <c r="CKB912" s="35"/>
      <c r="CKC912" s="34"/>
      <c r="CKJ912" s="35"/>
      <c r="CKK912" s="34"/>
      <c r="CKR912" s="35"/>
      <c r="CKS912" s="34"/>
      <c r="CKZ912" s="35"/>
      <c r="CLA912" s="34"/>
      <c r="CLH912" s="35"/>
      <c r="CLI912" s="34"/>
      <c r="CLP912" s="35"/>
      <c r="CLQ912" s="34"/>
      <c r="CLX912" s="35"/>
      <c r="CLY912" s="34"/>
      <c r="CMF912" s="35"/>
      <c r="CMG912" s="34"/>
      <c r="CMN912" s="35"/>
      <c r="CMO912" s="34"/>
      <c r="CMV912" s="35"/>
      <c r="CMW912" s="34"/>
      <c r="CND912" s="35"/>
      <c r="CNE912" s="34"/>
      <c r="CNL912" s="35"/>
      <c r="CNM912" s="34"/>
      <c r="CNT912" s="35"/>
      <c r="CNU912" s="34"/>
      <c r="COB912" s="35"/>
      <c r="COC912" s="34"/>
      <c r="COJ912" s="35"/>
      <c r="COK912" s="34"/>
      <c r="COR912" s="35"/>
      <c r="COS912" s="34"/>
      <c r="COZ912" s="35"/>
      <c r="CPA912" s="34"/>
      <c r="CPH912" s="35"/>
      <c r="CPI912" s="34"/>
      <c r="CPP912" s="35"/>
      <c r="CPQ912" s="34"/>
      <c r="CPX912" s="35"/>
      <c r="CPY912" s="34"/>
      <c r="CQF912" s="35"/>
      <c r="CQG912" s="34"/>
      <c r="CQN912" s="35"/>
      <c r="CQO912" s="34"/>
      <c r="CQV912" s="35"/>
      <c r="CQW912" s="34"/>
      <c r="CRD912" s="35"/>
      <c r="CRE912" s="34"/>
      <c r="CRL912" s="35"/>
      <c r="CRM912" s="34"/>
      <c r="CRT912" s="35"/>
      <c r="CRU912" s="34"/>
      <c r="CSB912" s="35"/>
      <c r="CSC912" s="34"/>
      <c r="CSJ912" s="35"/>
      <c r="CSK912" s="34"/>
      <c r="CSR912" s="35"/>
      <c r="CSS912" s="34"/>
      <c r="CSZ912" s="35"/>
      <c r="CTA912" s="34"/>
      <c r="CTH912" s="35"/>
      <c r="CTI912" s="34"/>
      <c r="CTP912" s="35"/>
      <c r="CTQ912" s="34"/>
      <c r="CTX912" s="35"/>
      <c r="CTY912" s="34"/>
      <c r="CUF912" s="35"/>
      <c r="CUG912" s="34"/>
      <c r="CUN912" s="35"/>
      <c r="CUO912" s="34"/>
      <c r="CUV912" s="35"/>
      <c r="CUW912" s="34"/>
      <c r="CVD912" s="35"/>
      <c r="CVE912" s="34"/>
      <c r="CVL912" s="35"/>
      <c r="CVM912" s="34"/>
      <c r="CVT912" s="35"/>
      <c r="CVU912" s="34"/>
      <c r="CWB912" s="35"/>
      <c r="CWC912" s="34"/>
      <c r="CWJ912" s="35"/>
      <c r="CWK912" s="34"/>
      <c r="CWR912" s="35"/>
      <c r="CWS912" s="34"/>
      <c r="CWZ912" s="35"/>
      <c r="CXA912" s="34"/>
      <c r="CXH912" s="35"/>
      <c r="CXI912" s="34"/>
      <c r="CXP912" s="35"/>
      <c r="CXQ912" s="34"/>
      <c r="CXX912" s="35"/>
      <c r="CXY912" s="34"/>
      <c r="CYF912" s="35"/>
      <c r="CYG912" s="34"/>
      <c r="CYN912" s="35"/>
      <c r="CYO912" s="34"/>
      <c r="CYV912" s="35"/>
      <c r="CYW912" s="34"/>
      <c r="CZD912" s="35"/>
      <c r="CZE912" s="34"/>
      <c r="CZL912" s="35"/>
      <c r="CZM912" s="34"/>
      <c r="CZT912" s="35"/>
      <c r="CZU912" s="34"/>
      <c r="DAB912" s="35"/>
      <c r="DAC912" s="34"/>
      <c r="DAJ912" s="35"/>
      <c r="DAK912" s="34"/>
      <c r="DAR912" s="35"/>
      <c r="DAS912" s="34"/>
      <c r="DAZ912" s="35"/>
      <c r="DBA912" s="34"/>
      <c r="DBH912" s="35"/>
      <c r="DBI912" s="34"/>
      <c r="DBP912" s="35"/>
      <c r="DBQ912" s="34"/>
      <c r="DBX912" s="35"/>
      <c r="DBY912" s="34"/>
      <c r="DCF912" s="35"/>
      <c r="DCG912" s="34"/>
      <c r="DCN912" s="35"/>
      <c r="DCO912" s="34"/>
      <c r="DCV912" s="35"/>
      <c r="DCW912" s="34"/>
      <c r="DDD912" s="35"/>
      <c r="DDE912" s="34"/>
      <c r="DDL912" s="35"/>
      <c r="DDM912" s="34"/>
      <c r="DDT912" s="35"/>
      <c r="DDU912" s="34"/>
      <c r="DEB912" s="35"/>
      <c r="DEC912" s="34"/>
      <c r="DEJ912" s="35"/>
      <c r="DEK912" s="34"/>
      <c r="DER912" s="35"/>
      <c r="DES912" s="34"/>
      <c r="DEZ912" s="35"/>
      <c r="DFA912" s="34"/>
      <c r="DFH912" s="35"/>
      <c r="DFI912" s="34"/>
      <c r="DFP912" s="35"/>
      <c r="DFQ912" s="34"/>
      <c r="DFX912" s="35"/>
      <c r="DFY912" s="34"/>
      <c r="DGF912" s="35"/>
      <c r="DGG912" s="34"/>
      <c r="DGN912" s="35"/>
      <c r="DGO912" s="34"/>
      <c r="DGV912" s="35"/>
      <c r="DGW912" s="34"/>
      <c r="DHD912" s="35"/>
      <c r="DHE912" s="34"/>
      <c r="DHL912" s="35"/>
      <c r="DHM912" s="34"/>
      <c r="DHT912" s="35"/>
      <c r="DHU912" s="34"/>
      <c r="DIB912" s="35"/>
      <c r="DIC912" s="34"/>
      <c r="DIJ912" s="35"/>
      <c r="DIK912" s="34"/>
      <c r="DIR912" s="35"/>
      <c r="DIS912" s="34"/>
      <c r="DIZ912" s="35"/>
      <c r="DJA912" s="34"/>
      <c r="DJH912" s="35"/>
      <c r="DJI912" s="34"/>
      <c r="DJP912" s="35"/>
      <c r="DJQ912" s="34"/>
      <c r="DJX912" s="35"/>
      <c r="DJY912" s="34"/>
      <c r="DKF912" s="35"/>
      <c r="DKG912" s="34"/>
      <c r="DKN912" s="35"/>
      <c r="DKO912" s="34"/>
      <c r="DKV912" s="35"/>
      <c r="DKW912" s="34"/>
      <c r="DLD912" s="35"/>
      <c r="DLE912" s="34"/>
      <c r="DLL912" s="35"/>
      <c r="DLM912" s="34"/>
      <c r="DLT912" s="35"/>
      <c r="DLU912" s="34"/>
      <c r="DMB912" s="35"/>
      <c r="DMC912" s="34"/>
      <c r="DMJ912" s="35"/>
      <c r="DMK912" s="34"/>
      <c r="DMR912" s="35"/>
      <c r="DMS912" s="34"/>
      <c r="DMZ912" s="35"/>
      <c r="DNA912" s="34"/>
      <c r="DNH912" s="35"/>
      <c r="DNI912" s="34"/>
      <c r="DNP912" s="35"/>
      <c r="DNQ912" s="34"/>
      <c r="DNX912" s="35"/>
      <c r="DNY912" s="34"/>
      <c r="DOF912" s="35"/>
      <c r="DOG912" s="34"/>
      <c r="DON912" s="35"/>
      <c r="DOO912" s="34"/>
      <c r="DOV912" s="35"/>
      <c r="DOW912" s="34"/>
      <c r="DPD912" s="35"/>
      <c r="DPE912" s="34"/>
      <c r="DPL912" s="35"/>
      <c r="DPM912" s="34"/>
      <c r="DPT912" s="35"/>
      <c r="DPU912" s="34"/>
      <c r="DQB912" s="35"/>
      <c r="DQC912" s="34"/>
      <c r="DQJ912" s="35"/>
      <c r="DQK912" s="34"/>
      <c r="DQR912" s="35"/>
      <c r="DQS912" s="34"/>
      <c r="DQZ912" s="35"/>
      <c r="DRA912" s="34"/>
      <c r="DRH912" s="35"/>
      <c r="DRI912" s="34"/>
      <c r="DRP912" s="35"/>
      <c r="DRQ912" s="34"/>
      <c r="DRX912" s="35"/>
      <c r="DRY912" s="34"/>
      <c r="DSF912" s="35"/>
      <c r="DSG912" s="34"/>
      <c r="DSN912" s="35"/>
      <c r="DSO912" s="34"/>
      <c r="DSV912" s="35"/>
      <c r="DSW912" s="34"/>
      <c r="DTD912" s="35"/>
      <c r="DTE912" s="34"/>
      <c r="DTL912" s="35"/>
      <c r="DTM912" s="34"/>
      <c r="DTT912" s="35"/>
      <c r="DTU912" s="34"/>
      <c r="DUB912" s="35"/>
      <c r="DUC912" s="34"/>
      <c r="DUJ912" s="35"/>
      <c r="DUK912" s="34"/>
      <c r="DUR912" s="35"/>
      <c r="DUS912" s="34"/>
      <c r="DUZ912" s="35"/>
      <c r="DVA912" s="34"/>
      <c r="DVH912" s="35"/>
      <c r="DVI912" s="34"/>
      <c r="DVP912" s="35"/>
      <c r="DVQ912" s="34"/>
      <c r="DVX912" s="35"/>
      <c r="DVY912" s="34"/>
      <c r="DWF912" s="35"/>
      <c r="DWG912" s="34"/>
      <c r="DWN912" s="35"/>
      <c r="DWO912" s="34"/>
      <c r="DWV912" s="35"/>
      <c r="DWW912" s="34"/>
      <c r="DXD912" s="35"/>
      <c r="DXE912" s="34"/>
      <c r="DXL912" s="35"/>
      <c r="DXM912" s="34"/>
      <c r="DXT912" s="35"/>
      <c r="DXU912" s="34"/>
      <c r="DYB912" s="35"/>
      <c r="DYC912" s="34"/>
      <c r="DYJ912" s="35"/>
      <c r="DYK912" s="34"/>
      <c r="DYR912" s="35"/>
      <c r="DYS912" s="34"/>
      <c r="DYZ912" s="35"/>
      <c r="DZA912" s="34"/>
      <c r="DZH912" s="35"/>
      <c r="DZI912" s="34"/>
      <c r="DZP912" s="35"/>
      <c r="DZQ912" s="34"/>
      <c r="DZX912" s="35"/>
      <c r="DZY912" s="34"/>
      <c r="EAF912" s="35"/>
      <c r="EAG912" s="34"/>
      <c r="EAN912" s="35"/>
      <c r="EAO912" s="34"/>
      <c r="EAV912" s="35"/>
      <c r="EAW912" s="34"/>
      <c r="EBD912" s="35"/>
      <c r="EBE912" s="34"/>
      <c r="EBL912" s="35"/>
      <c r="EBM912" s="34"/>
      <c r="EBT912" s="35"/>
      <c r="EBU912" s="34"/>
      <c r="ECB912" s="35"/>
      <c r="ECC912" s="34"/>
      <c r="ECJ912" s="35"/>
      <c r="ECK912" s="34"/>
      <c r="ECR912" s="35"/>
      <c r="ECS912" s="34"/>
      <c r="ECZ912" s="35"/>
      <c r="EDA912" s="34"/>
      <c r="EDH912" s="35"/>
      <c r="EDI912" s="34"/>
      <c r="EDP912" s="35"/>
      <c r="EDQ912" s="34"/>
      <c r="EDX912" s="35"/>
      <c r="EDY912" s="34"/>
      <c r="EEF912" s="35"/>
      <c r="EEG912" s="34"/>
      <c r="EEN912" s="35"/>
      <c r="EEO912" s="34"/>
      <c r="EEV912" s="35"/>
      <c r="EEW912" s="34"/>
      <c r="EFD912" s="35"/>
      <c r="EFE912" s="34"/>
      <c r="EFL912" s="35"/>
      <c r="EFM912" s="34"/>
      <c r="EFT912" s="35"/>
      <c r="EFU912" s="34"/>
      <c r="EGB912" s="35"/>
      <c r="EGC912" s="34"/>
      <c r="EGJ912" s="35"/>
      <c r="EGK912" s="34"/>
      <c r="EGR912" s="35"/>
      <c r="EGS912" s="34"/>
      <c r="EGZ912" s="35"/>
      <c r="EHA912" s="34"/>
      <c r="EHH912" s="35"/>
      <c r="EHI912" s="34"/>
      <c r="EHP912" s="35"/>
      <c r="EHQ912" s="34"/>
      <c r="EHX912" s="35"/>
      <c r="EHY912" s="34"/>
      <c r="EIF912" s="35"/>
      <c r="EIG912" s="34"/>
      <c r="EIN912" s="35"/>
      <c r="EIO912" s="34"/>
      <c r="EIV912" s="35"/>
      <c r="EIW912" s="34"/>
      <c r="EJD912" s="35"/>
      <c r="EJE912" s="34"/>
      <c r="EJL912" s="35"/>
      <c r="EJM912" s="34"/>
      <c r="EJT912" s="35"/>
      <c r="EJU912" s="34"/>
      <c r="EKB912" s="35"/>
      <c r="EKC912" s="34"/>
      <c r="EKJ912" s="35"/>
      <c r="EKK912" s="34"/>
      <c r="EKR912" s="35"/>
      <c r="EKS912" s="34"/>
      <c r="EKZ912" s="35"/>
      <c r="ELA912" s="34"/>
      <c r="ELH912" s="35"/>
      <c r="ELI912" s="34"/>
      <c r="ELP912" s="35"/>
      <c r="ELQ912" s="34"/>
      <c r="ELX912" s="35"/>
      <c r="ELY912" s="34"/>
      <c r="EMF912" s="35"/>
      <c r="EMG912" s="34"/>
      <c r="EMN912" s="35"/>
      <c r="EMO912" s="34"/>
      <c r="EMV912" s="35"/>
      <c r="EMW912" s="34"/>
      <c r="END912" s="35"/>
      <c r="ENE912" s="34"/>
      <c r="ENL912" s="35"/>
      <c r="ENM912" s="34"/>
      <c r="ENT912" s="35"/>
      <c r="ENU912" s="34"/>
      <c r="EOB912" s="35"/>
      <c r="EOC912" s="34"/>
      <c r="EOJ912" s="35"/>
      <c r="EOK912" s="34"/>
      <c r="EOR912" s="35"/>
      <c r="EOS912" s="34"/>
      <c r="EOZ912" s="35"/>
      <c r="EPA912" s="34"/>
      <c r="EPH912" s="35"/>
      <c r="EPI912" s="34"/>
      <c r="EPP912" s="35"/>
      <c r="EPQ912" s="34"/>
      <c r="EPX912" s="35"/>
      <c r="EPY912" s="34"/>
      <c r="EQF912" s="35"/>
      <c r="EQG912" s="34"/>
      <c r="EQN912" s="35"/>
      <c r="EQO912" s="34"/>
      <c r="EQV912" s="35"/>
      <c r="EQW912" s="34"/>
      <c r="ERD912" s="35"/>
      <c r="ERE912" s="34"/>
      <c r="ERL912" s="35"/>
      <c r="ERM912" s="34"/>
      <c r="ERT912" s="35"/>
      <c r="ERU912" s="34"/>
      <c r="ESB912" s="35"/>
      <c r="ESC912" s="34"/>
      <c r="ESJ912" s="35"/>
      <c r="ESK912" s="34"/>
      <c r="ESR912" s="35"/>
      <c r="ESS912" s="34"/>
      <c r="ESZ912" s="35"/>
      <c r="ETA912" s="34"/>
      <c r="ETH912" s="35"/>
      <c r="ETI912" s="34"/>
      <c r="ETP912" s="35"/>
      <c r="ETQ912" s="34"/>
      <c r="ETX912" s="35"/>
      <c r="ETY912" s="34"/>
      <c r="EUF912" s="35"/>
      <c r="EUG912" s="34"/>
      <c r="EUN912" s="35"/>
      <c r="EUO912" s="34"/>
      <c r="EUV912" s="35"/>
      <c r="EUW912" s="34"/>
      <c r="EVD912" s="35"/>
      <c r="EVE912" s="34"/>
      <c r="EVL912" s="35"/>
      <c r="EVM912" s="34"/>
      <c r="EVT912" s="35"/>
      <c r="EVU912" s="34"/>
      <c r="EWB912" s="35"/>
      <c r="EWC912" s="34"/>
      <c r="EWJ912" s="35"/>
      <c r="EWK912" s="34"/>
      <c r="EWR912" s="35"/>
      <c r="EWS912" s="34"/>
      <c r="EWZ912" s="35"/>
      <c r="EXA912" s="34"/>
      <c r="EXH912" s="35"/>
      <c r="EXI912" s="34"/>
      <c r="EXP912" s="35"/>
      <c r="EXQ912" s="34"/>
      <c r="EXX912" s="35"/>
      <c r="EXY912" s="34"/>
      <c r="EYF912" s="35"/>
      <c r="EYG912" s="34"/>
      <c r="EYN912" s="35"/>
      <c r="EYO912" s="34"/>
      <c r="EYV912" s="35"/>
      <c r="EYW912" s="34"/>
      <c r="EZD912" s="35"/>
      <c r="EZE912" s="34"/>
      <c r="EZL912" s="35"/>
      <c r="EZM912" s="34"/>
      <c r="EZT912" s="35"/>
      <c r="EZU912" s="34"/>
      <c r="FAB912" s="35"/>
      <c r="FAC912" s="34"/>
      <c r="FAJ912" s="35"/>
      <c r="FAK912" s="34"/>
      <c r="FAR912" s="35"/>
      <c r="FAS912" s="34"/>
      <c r="FAZ912" s="35"/>
      <c r="FBA912" s="34"/>
      <c r="FBH912" s="35"/>
      <c r="FBI912" s="34"/>
      <c r="FBP912" s="35"/>
      <c r="FBQ912" s="34"/>
      <c r="FBX912" s="35"/>
      <c r="FBY912" s="34"/>
      <c r="FCF912" s="35"/>
      <c r="FCG912" s="34"/>
      <c r="FCN912" s="35"/>
      <c r="FCO912" s="34"/>
      <c r="FCV912" s="35"/>
      <c r="FCW912" s="34"/>
      <c r="FDD912" s="35"/>
      <c r="FDE912" s="34"/>
      <c r="FDL912" s="35"/>
      <c r="FDM912" s="34"/>
      <c r="FDT912" s="35"/>
      <c r="FDU912" s="34"/>
      <c r="FEB912" s="35"/>
      <c r="FEC912" s="34"/>
      <c r="FEJ912" s="35"/>
      <c r="FEK912" s="34"/>
      <c r="FER912" s="35"/>
      <c r="FES912" s="34"/>
      <c r="FEZ912" s="35"/>
      <c r="FFA912" s="34"/>
      <c r="FFH912" s="35"/>
      <c r="FFI912" s="34"/>
      <c r="FFP912" s="35"/>
      <c r="FFQ912" s="34"/>
      <c r="FFX912" s="35"/>
      <c r="FFY912" s="34"/>
      <c r="FGF912" s="35"/>
      <c r="FGG912" s="34"/>
      <c r="FGN912" s="35"/>
      <c r="FGO912" s="34"/>
      <c r="FGV912" s="35"/>
      <c r="FGW912" s="34"/>
      <c r="FHD912" s="35"/>
      <c r="FHE912" s="34"/>
      <c r="FHL912" s="35"/>
      <c r="FHM912" s="34"/>
      <c r="FHT912" s="35"/>
      <c r="FHU912" s="34"/>
      <c r="FIB912" s="35"/>
      <c r="FIC912" s="34"/>
      <c r="FIJ912" s="35"/>
      <c r="FIK912" s="34"/>
      <c r="FIR912" s="35"/>
      <c r="FIS912" s="34"/>
      <c r="FIZ912" s="35"/>
      <c r="FJA912" s="34"/>
      <c r="FJH912" s="35"/>
      <c r="FJI912" s="34"/>
      <c r="FJP912" s="35"/>
      <c r="FJQ912" s="34"/>
      <c r="FJX912" s="35"/>
      <c r="FJY912" s="34"/>
      <c r="FKF912" s="35"/>
      <c r="FKG912" s="34"/>
      <c r="FKN912" s="35"/>
      <c r="FKO912" s="34"/>
      <c r="FKV912" s="35"/>
      <c r="FKW912" s="34"/>
      <c r="FLD912" s="35"/>
      <c r="FLE912" s="34"/>
      <c r="FLL912" s="35"/>
      <c r="FLM912" s="34"/>
      <c r="FLT912" s="35"/>
      <c r="FLU912" s="34"/>
      <c r="FMB912" s="35"/>
      <c r="FMC912" s="34"/>
      <c r="FMJ912" s="35"/>
      <c r="FMK912" s="34"/>
      <c r="FMR912" s="35"/>
      <c r="FMS912" s="34"/>
      <c r="FMZ912" s="35"/>
      <c r="FNA912" s="34"/>
      <c r="FNH912" s="35"/>
      <c r="FNI912" s="34"/>
      <c r="FNP912" s="35"/>
      <c r="FNQ912" s="34"/>
      <c r="FNX912" s="35"/>
      <c r="FNY912" s="34"/>
      <c r="FOF912" s="35"/>
      <c r="FOG912" s="34"/>
      <c r="FON912" s="35"/>
      <c r="FOO912" s="34"/>
      <c r="FOV912" s="35"/>
      <c r="FOW912" s="34"/>
      <c r="FPD912" s="35"/>
      <c r="FPE912" s="34"/>
      <c r="FPL912" s="35"/>
      <c r="FPM912" s="34"/>
      <c r="FPT912" s="35"/>
      <c r="FPU912" s="34"/>
      <c r="FQB912" s="35"/>
      <c r="FQC912" s="34"/>
      <c r="FQJ912" s="35"/>
      <c r="FQK912" s="34"/>
      <c r="FQR912" s="35"/>
      <c r="FQS912" s="34"/>
      <c r="FQZ912" s="35"/>
      <c r="FRA912" s="34"/>
      <c r="FRH912" s="35"/>
      <c r="FRI912" s="34"/>
      <c r="FRP912" s="35"/>
      <c r="FRQ912" s="34"/>
      <c r="FRX912" s="35"/>
      <c r="FRY912" s="34"/>
      <c r="FSF912" s="35"/>
      <c r="FSG912" s="34"/>
      <c r="FSN912" s="35"/>
      <c r="FSO912" s="34"/>
      <c r="FSV912" s="35"/>
      <c r="FSW912" s="34"/>
      <c r="FTD912" s="35"/>
      <c r="FTE912" s="34"/>
      <c r="FTL912" s="35"/>
      <c r="FTM912" s="34"/>
      <c r="FTT912" s="35"/>
      <c r="FTU912" s="34"/>
      <c r="FUB912" s="35"/>
      <c r="FUC912" s="34"/>
      <c r="FUJ912" s="35"/>
      <c r="FUK912" s="34"/>
      <c r="FUR912" s="35"/>
      <c r="FUS912" s="34"/>
      <c r="FUZ912" s="35"/>
      <c r="FVA912" s="34"/>
      <c r="FVH912" s="35"/>
      <c r="FVI912" s="34"/>
      <c r="FVP912" s="35"/>
      <c r="FVQ912" s="34"/>
      <c r="FVX912" s="35"/>
      <c r="FVY912" s="34"/>
      <c r="FWF912" s="35"/>
      <c r="FWG912" s="34"/>
      <c r="FWN912" s="35"/>
      <c r="FWO912" s="34"/>
      <c r="FWV912" s="35"/>
      <c r="FWW912" s="34"/>
      <c r="FXD912" s="35"/>
      <c r="FXE912" s="34"/>
      <c r="FXL912" s="35"/>
      <c r="FXM912" s="34"/>
      <c r="FXT912" s="35"/>
      <c r="FXU912" s="34"/>
      <c r="FYB912" s="35"/>
      <c r="FYC912" s="34"/>
      <c r="FYJ912" s="35"/>
      <c r="FYK912" s="34"/>
      <c r="FYR912" s="35"/>
      <c r="FYS912" s="34"/>
      <c r="FYZ912" s="35"/>
      <c r="FZA912" s="34"/>
      <c r="FZH912" s="35"/>
      <c r="FZI912" s="34"/>
      <c r="FZP912" s="35"/>
      <c r="FZQ912" s="34"/>
      <c r="FZX912" s="35"/>
      <c r="FZY912" s="34"/>
      <c r="GAF912" s="35"/>
      <c r="GAG912" s="34"/>
      <c r="GAN912" s="35"/>
      <c r="GAO912" s="34"/>
      <c r="GAV912" s="35"/>
      <c r="GAW912" s="34"/>
      <c r="GBD912" s="35"/>
      <c r="GBE912" s="34"/>
      <c r="GBL912" s="35"/>
      <c r="GBM912" s="34"/>
      <c r="GBT912" s="35"/>
      <c r="GBU912" s="34"/>
      <c r="GCB912" s="35"/>
      <c r="GCC912" s="34"/>
      <c r="GCJ912" s="35"/>
      <c r="GCK912" s="34"/>
      <c r="GCR912" s="35"/>
      <c r="GCS912" s="34"/>
      <c r="GCZ912" s="35"/>
      <c r="GDA912" s="34"/>
      <c r="GDH912" s="35"/>
      <c r="GDI912" s="34"/>
      <c r="GDP912" s="35"/>
      <c r="GDQ912" s="34"/>
      <c r="GDX912" s="35"/>
      <c r="GDY912" s="34"/>
      <c r="GEF912" s="35"/>
      <c r="GEG912" s="34"/>
      <c r="GEN912" s="35"/>
      <c r="GEO912" s="34"/>
      <c r="GEV912" s="35"/>
      <c r="GEW912" s="34"/>
      <c r="GFD912" s="35"/>
      <c r="GFE912" s="34"/>
      <c r="GFL912" s="35"/>
      <c r="GFM912" s="34"/>
      <c r="GFT912" s="35"/>
      <c r="GFU912" s="34"/>
      <c r="GGB912" s="35"/>
      <c r="GGC912" s="34"/>
      <c r="GGJ912" s="35"/>
      <c r="GGK912" s="34"/>
      <c r="GGR912" s="35"/>
      <c r="GGS912" s="34"/>
      <c r="GGZ912" s="35"/>
      <c r="GHA912" s="34"/>
      <c r="GHH912" s="35"/>
      <c r="GHI912" s="34"/>
      <c r="GHP912" s="35"/>
      <c r="GHQ912" s="34"/>
      <c r="GHX912" s="35"/>
      <c r="GHY912" s="34"/>
      <c r="GIF912" s="35"/>
      <c r="GIG912" s="34"/>
      <c r="GIN912" s="35"/>
      <c r="GIO912" s="34"/>
      <c r="GIV912" s="35"/>
      <c r="GIW912" s="34"/>
      <c r="GJD912" s="35"/>
      <c r="GJE912" s="34"/>
      <c r="GJL912" s="35"/>
      <c r="GJM912" s="34"/>
      <c r="GJT912" s="35"/>
      <c r="GJU912" s="34"/>
      <c r="GKB912" s="35"/>
      <c r="GKC912" s="34"/>
      <c r="GKJ912" s="35"/>
      <c r="GKK912" s="34"/>
      <c r="GKR912" s="35"/>
      <c r="GKS912" s="34"/>
      <c r="GKZ912" s="35"/>
      <c r="GLA912" s="34"/>
      <c r="GLH912" s="35"/>
      <c r="GLI912" s="34"/>
      <c r="GLP912" s="35"/>
      <c r="GLQ912" s="34"/>
      <c r="GLX912" s="35"/>
      <c r="GLY912" s="34"/>
      <c r="GMF912" s="35"/>
      <c r="GMG912" s="34"/>
      <c r="GMN912" s="35"/>
      <c r="GMO912" s="34"/>
      <c r="GMV912" s="35"/>
      <c r="GMW912" s="34"/>
      <c r="GND912" s="35"/>
      <c r="GNE912" s="34"/>
      <c r="GNL912" s="35"/>
      <c r="GNM912" s="34"/>
      <c r="GNT912" s="35"/>
      <c r="GNU912" s="34"/>
      <c r="GOB912" s="35"/>
      <c r="GOC912" s="34"/>
      <c r="GOJ912" s="35"/>
      <c r="GOK912" s="34"/>
      <c r="GOR912" s="35"/>
      <c r="GOS912" s="34"/>
      <c r="GOZ912" s="35"/>
      <c r="GPA912" s="34"/>
      <c r="GPH912" s="35"/>
      <c r="GPI912" s="34"/>
      <c r="GPP912" s="35"/>
      <c r="GPQ912" s="34"/>
      <c r="GPX912" s="35"/>
      <c r="GPY912" s="34"/>
      <c r="GQF912" s="35"/>
      <c r="GQG912" s="34"/>
      <c r="GQN912" s="35"/>
      <c r="GQO912" s="34"/>
      <c r="GQV912" s="35"/>
      <c r="GQW912" s="34"/>
      <c r="GRD912" s="35"/>
      <c r="GRE912" s="34"/>
      <c r="GRL912" s="35"/>
      <c r="GRM912" s="34"/>
      <c r="GRT912" s="35"/>
      <c r="GRU912" s="34"/>
      <c r="GSB912" s="35"/>
      <c r="GSC912" s="34"/>
      <c r="GSJ912" s="35"/>
      <c r="GSK912" s="34"/>
      <c r="GSR912" s="35"/>
      <c r="GSS912" s="34"/>
      <c r="GSZ912" s="35"/>
      <c r="GTA912" s="34"/>
      <c r="GTH912" s="35"/>
      <c r="GTI912" s="34"/>
      <c r="GTP912" s="35"/>
      <c r="GTQ912" s="34"/>
      <c r="GTX912" s="35"/>
      <c r="GTY912" s="34"/>
      <c r="GUF912" s="35"/>
      <c r="GUG912" s="34"/>
      <c r="GUN912" s="35"/>
      <c r="GUO912" s="34"/>
      <c r="GUV912" s="35"/>
      <c r="GUW912" s="34"/>
      <c r="GVD912" s="35"/>
      <c r="GVE912" s="34"/>
      <c r="GVL912" s="35"/>
      <c r="GVM912" s="34"/>
      <c r="GVT912" s="35"/>
      <c r="GVU912" s="34"/>
      <c r="GWB912" s="35"/>
      <c r="GWC912" s="34"/>
      <c r="GWJ912" s="35"/>
      <c r="GWK912" s="34"/>
      <c r="GWR912" s="35"/>
      <c r="GWS912" s="34"/>
      <c r="GWZ912" s="35"/>
      <c r="GXA912" s="34"/>
      <c r="GXH912" s="35"/>
      <c r="GXI912" s="34"/>
      <c r="GXP912" s="35"/>
      <c r="GXQ912" s="34"/>
      <c r="GXX912" s="35"/>
      <c r="GXY912" s="34"/>
      <c r="GYF912" s="35"/>
      <c r="GYG912" s="34"/>
      <c r="GYN912" s="35"/>
      <c r="GYO912" s="34"/>
      <c r="GYV912" s="35"/>
      <c r="GYW912" s="34"/>
      <c r="GZD912" s="35"/>
      <c r="GZE912" s="34"/>
      <c r="GZL912" s="35"/>
      <c r="GZM912" s="34"/>
      <c r="GZT912" s="35"/>
      <c r="GZU912" s="34"/>
      <c r="HAB912" s="35"/>
      <c r="HAC912" s="34"/>
      <c r="HAJ912" s="35"/>
      <c r="HAK912" s="34"/>
      <c r="HAR912" s="35"/>
      <c r="HAS912" s="34"/>
      <c r="HAZ912" s="35"/>
      <c r="HBA912" s="34"/>
      <c r="HBH912" s="35"/>
      <c r="HBI912" s="34"/>
      <c r="HBP912" s="35"/>
      <c r="HBQ912" s="34"/>
      <c r="HBX912" s="35"/>
      <c r="HBY912" s="34"/>
      <c r="HCF912" s="35"/>
      <c r="HCG912" s="34"/>
      <c r="HCN912" s="35"/>
      <c r="HCO912" s="34"/>
      <c r="HCV912" s="35"/>
      <c r="HCW912" s="34"/>
      <c r="HDD912" s="35"/>
      <c r="HDE912" s="34"/>
      <c r="HDL912" s="35"/>
      <c r="HDM912" s="34"/>
      <c r="HDT912" s="35"/>
      <c r="HDU912" s="34"/>
      <c r="HEB912" s="35"/>
      <c r="HEC912" s="34"/>
      <c r="HEJ912" s="35"/>
      <c r="HEK912" s="34"/>
      <c r="HER912" s="35"/>
      <c r="HES912" s="34"/>
      <c r="HEZ912" s="35"/>
      <c r="HFA912" s="34"/>
      <c r="HFH912" s="35"/>
      <c r="HFI912" s="34"/>
      <c r="HFP912" s="35"/>
      <c r="HFQ912" s="34"/>
      <c r="HFX912" s="35"/>
      <c r="HFY912" s="34"/>
      <c r="HGF912" s="35"/>
      <c r="HGG912" s="34"/>
      <c r="HGN912" s="35"/>
      <c r="HGO912" s="34"/>
      <c r="HGV912" s="35"/>
      <c r="HGW912" s="34"/>
      <c r="HHD912" s="35"/>
      <c r="HHE912" s="34"/>
      <c r="HHL912" s="35"/>
      <c r="HHM912" s="34"/>
      <c r="HHT912" s="35"/>
      <c r="HHU912" s="34"/>
      <c r="HIB912" s="35"/>
      <c r="HIC912" s="34"/>
      <c r="HIJ912" s="35"/>
      <c r="HIK912" s="34"/>
      <c r="HIR912" s="35"/>
      <c r="HIS912" s="34"/>
      <c r="HIZ912" s="35"/>
      <c r="HJA912" s="34"/>
      <c r="HJH912" s="35"/>
      <c r="HJI912" s="34"/>
      <c r="HJP912" s="35"/>
      <c r="HJQ912" s="34"/>
      <c r="HJX912" s="35"/>
      <c r="HJY912" s="34"/>
      <c r="HKF912" s="35"/>
      <c r="HKG912" s="34"/>
      <c r="HKN912" s="35"/>
      <c r="HKO912" s="34"/>
      <c r="HKV912" s="35"/>
      <c r="HKW912" s="34"/>
      <c r="HLD912" s="35"/>
      <c r="HLE912" s="34"/>
      <c r="HLL912" s="35"/>
      <c r="HLM912" s="34"/>
      <c r="HLT912" s="35"/>
      <c r="HLU912" s="34"/>
      <c r="HMB912" s="35"/>
      <c r="HMC912" s="34"/>
      <c r="HMJ912" s="35"/>
      <c r="HMK912" s="34"/>
      <c r="HMR912" s="35"/>
      <c r="HMS912" s="34"/>
      <c r="HMZ912" s="35"/>
      <c r="HNA912" s="34"/>
      <c r="HNH912" s="35"/>
      <c r="HNI912" s="34"/>
      <c r="HNP912" s="35"/>
      <c r="HNQ912" s="34"/>
      <c r="HNX912" s="35"/>
      <c r="HNY912" s="34"/>
      <c r="HOF912" s="35"/>
      <c r="HOG912" s="34"/>
      <c r="HON912" s="35"/>
      <c r="HOO912" s="34"/>
      <c r="HOV912" s="35"/>
      <c r="HOW912" s="34"/>
      <c r="HPD912" s="35"/>
      <c r="HPE912" s="34"/>
      <c r="HPL912" s="35"/>
      <c r="HPM912" s="34"/>
      <c r="HPT912" s="35"/>
      <c r="HPU912" s="34"/>
      <c r="HQB912" s="35"/>
      <c r="HQC912" s="34"/>
      <c r="HQJ912" s="35"/>
      <c r="HQK912" s="34"/>
      <c r="HQR912" s="35"/>
      <c r="HQS912" s="34"/>
      <c r="HQZ912" s="35"/>
      <c r="HRA912" s="34"/>
      <c r="HRH912" s="35"/>
      <c r="HRI912" s="34"/>
      <c r="HRP912" s="35"/>
      <c r="HRQ912" s="34"/>
      <c r="HRX912" s="35"/>
      <c r="HRY912" s="34"/>
      <c r="HSF912" s="35"/>
      <c r="HSG912" s="34"/>
      <c r="HSN912" s="35"/>
      <c r="HSO912" s="34"/>
      <c r="HSV912" s="35"/>
      <c r="HSW912" s="34"/>
      <c r="HTD912" s="35"/>
      <c r="HTE912" s="34"/>
      <c r="HTL912" s="35"/>
      <c r="HTM912" s="34"/>
      <c r="HTT912" s="35"/>
      <c r="HTU912" s="34"/>
      <c r="HUB912" s="35"/>
      <c r="HUC912" s="34"/>
      <c r="HUJ912" s="35"/>
      <c r="HUK912" s="34"/>
      <c r="HUR912" s="35"/>
      <c r="HUS912" s="34"/>
      <c r="HUZ912" s="35"/>
      <c r="HVA912" s="34"/>
      <c r="HVH912" s="35"/>
      <c r="HVI912" s="34"/>
      <c r="HVP912" s="35"/>
      <c r="HVQ912" s="34"/>
      <c r="HVX912" s="35"/>
      <c r="HVY912" s="34"/>
      <c r="HWF912" s="35"/>
      <c r="HWG912" s="34"/>
      <c r="HWN912" s="35"/>
      <c r="HWO912" s="34"/>
      <c r="HWV912" s="35"/>
      <c r="HWW912" s="34"/>
      <c r="HXD912" s="35"/>
      <c r="HXE912" s="34"/>
      <c r="HXL912" s="35"/>
      <c r="HXM912" s="34"/>
      <c r="HXT912" s="35"/>
      <c r="HXU912" s="34"/>
      <c r="HYB912" s="35"/>
      <c r="HYC912" s="34"/>
      <c r="HYJ912" s="35"/>
      <c r="HYK912" s="34"/>
      <c r="HYR912" s="35"/>
      <c r="HYS912" s="34"/>
      <c r="HYZ912" s="35"/>
      <c r="HZA912" s="34"/>
      <c r="HZH912" s="35"/>
      <c r="HZI912" s="34"/>
      <c r="HZP912" s="35"/>
      <c r="HZQ912" s="34"/>
      <c r="HZX912" s="35"/>
      <c r="HZY912" s="34"/>
      <c r="IAF912" s="35"/>
      <c r="IAG912" s="34"/>
      <c r="IAN912" s="35"/>
      <c r="IAO912" s="34"/>
      <c r="IAV912" s="35"/>
      <c r="IAW912" s="34"/>
      <c r="IBD912" s="35"/>
      <c r="IBE912" s="34"/>
      <c r="IBL912" s="35"/>
      <c r="IBM912" s="34"/>
      <c r="IBT912" s="35"/>
      <c r="IBU912" s="34"/>
      <c r="ICB912" s="35"/>
      <c r="ICC912" s="34"/>
      <c r="ICJ912" s="35"/>
      <c r="ICK912" s="34"/>
      <c r="ICR912" s="35"/>
      <c r="ICS912" s="34"/>
      <c r="ICZ912" s="35"/>
      <c r="IDA912" s="34"/>
      <c r="IDH912" s="35"/>
      <c r="IDI912" s="34"/>
      <c r="IDP912" s="35"/>
      <c r="IDQ912" s="34"/>
      <c r="IDX912" s="35"/>
      <c r="IDY912" s="34"/>
      <c r="IEF912" s="35"/>
      <c r="IEG912" s="34"/>
      <c r="IEN912" s="35"/>
      <c r="IEO912" s="34"/>
      <c r="IEV912" s="35"/>
      <c r="IEW912" s="34"/>
      <c r="IFD912" s="35"/>
      <c r="IFE912" s="34"/>
      <c r="IFL912" s="35"/>
      <c r="IFM912" s="34"/>
      <c r="IFT912" s="35"/>
      <c r="IFU912" s="34"/>
      <c r="IGB912" s="35"/>
      <c r="IGC912" s="34"/>
      <c r="IGJ912" s="35"/>
      <c r="IGK912" s="34"/>
      <c r="IGR912" s="35"/>
      <c r="IGS912" s="34"/>
      <c r="IGZ912" s="35"/>
      <c r="IHA912" s="34"/>
      <c r="IHH912" s="35"/>
      <c r="IHI912" s="34"/>
      <c r="IHP912" s="35"/>
      <c r="IHQ912" s="34"/>
      <c r="IHX912" s="35"/>
      <c r="IHY912" s="34"/>
      <c r="IIF912" s="35"/>
      <c r="IIG912" s="34"/>
      <c r="IIN912" s="35"/>
      <c r="IIO912" s="34"/>
      <c r="IIV912" s="35"/>
      <c r="IIW912" s="34"/>
      <c r="IJD912" s="35"/>
      <c r="IJE912" s="34"/>
      <c r="IJL912" s="35"/>
      <c r="IJM912" s="34"/>
      <c r="IJT912" s="35"/>
      <c r="IJU912" s="34"/>
      <c r="IKB912" s="35"/>
      <c r="IKC912" s="34"/>
      <c r="IKJ912" s="35"/>
      <c r="IKK912" s="34"/>
      <c r="IKR912" s="35"/>
      <c r="IKS912" s="34"/>
      <c r="IKZ912" s="35"/>
      <c r="ILA912" s="34"/>
      <c r="ILH912" s="35"/>
      <c r="ILI912" s="34"/>
      <c r="ILP912" s="35"/>
      <c r="ILQ912" s="34"/>
      <c r="ILX912" s="35"/>
      <c r="ILY912" s="34"/>
      <c r="IMF912" s="35"/>
      <c r="IMG912" s="34"/>
      <c r="IMN912" s="35"/>
      <c r="IMO912" s="34"/>
      <c r="IMV912" s="35"/>
      <c r="IMW912" s="34"/>
      <c r="IND912" s="35"/>
      <c r="INE912" s="34"/>
      <c r="INL912" s="35"/>
      <c r="INM912" s="34"/>
      <c r="INT912" s="35"/>
      <c r="INU912" s="34"/>
      <c r="IOB912" s="35"/>
      <c r="IOC912" s="34"/>
      <c r="IOJ912" s="35"/>
      <c r="IOK912" s="34"/>
      <c r="IOR912" s="35"/>
      <c r="IOS912" s="34"/>
      <c r="IOZ912" s="35"/>
      <c r="IPA912" s="34"/>
      <c r="IPH912" s="35"/>
      <c r="IPI912" s="34"/>
      <c r="IPP912" s="35"/>
      <c r="IPQ912" s="34"/>
      <c r="IPX912" s="35"/>
      <c r="IPY912" s="34"/>
      <c r="IQF912" s="35"/>
      <c r="IQG912" s="34"/>
      <c r="IQN912" s="35"/>
      <c r="IQO912" s="34"/>
      <c r="IQV912" s="35"/>
      <c r="IQW912" s="34"/>
      <c r="IRD912" s="35"/>
      <c r="IRE912" s="34"/>
      <c r="IRL912" s="35"/>
      <c r="IRM912" s="34"/>
      <c r="IRT912" s="35"/>
      <c r="IRU912" s="34"/>
      <c r="ISB912" s="35"/>
      <c r="ISC912" s="34"/>
      <c r="ISJ912" s="35"/>
      <c r="ISK912" s="34"/>
      <c r="ISR912" s="35"/>
      <c r="ISS912" s="34"/>
      <c r="ISZ912" s="35"/>
      <c r="ITA912" s="34"/>
      <c r="ITH912" s="35"/>
      <c r="ITI912" s="34"/>
      <c r="ITP912" s="35"/>
      <c r="ITQ912" s="34"/>
      <c r="ITX912" s="35"/>
      <c r="ITY912" s="34"/>
      <c r="IUF912" s="35"/>
      <c r="IUG912" s="34"/>
      <c r="IUN912" s="35"/>
      <c r="IUO912" s="34"/>
      <c r="IUV912" s="35"/>
      <c r="IUW912" s="34"/>
      <c r="IVD912" s="35"/>
      <c r="IVE912" s="34"/>
      <c r="IVL912" s="35"/>
      <c r="IVM912" s="34"/>
      <c r="IVT912" s="35"/>
      <c r="IVU912" s="34"/>
      <c r="IWB912" s="35"/>
      <c r="IWC912" s="34"/>
      <c r="IWJ912" s="35"/>
      <c r="IWK912" s="34"/>
      <c r="IWR912" s="35"/>
      <c r="IWS912" s="34"/>
      <c r="IWZ912" s="35"/>
      <c r="IXA912" s="34"/>
      <c r="IXH912" s="35"/>
      <c r="IXI912" s="34"/>
      <c r="IXP912" s="35"/>
      <c r="IXQ912" s="34"/>
      <c r="IXX912" s="35"/>
      <c r="IXY912" s="34"/>
      <c r="IYF912" s="35"/>
      <c r="IYG912" s="34"/>
      <c r="IYN912" s="35"/>
      <c r="IYO912" s="34"/>
      <c r="IYV912" s="35"/>
      <c r="IYW912" s="34"/>
      <c r="IZD912" s="35"/>
      <c r="IZE912" s="34"/>
      <c r="IZL912" s="35"/>
      <c r="IZM912" s="34"/>
      <c r="IZT912" s="35"/>
      <c r="IZU912" s="34"/>
      <c r="JAB912" s="35"/>
      <c r="JAC912" s="34"/>
      <c r="JAJ912" s="35"/>
      <c r="JAK912" s="34"/>
      <c r="JAR912" s="35"/>
      <c r="JAS912" s="34"/>
      <c r="JAZ912" s="35"/>
      <c r="JBA912" s="34"/>
      <c r="JBH912" s="35"/>
      <c r="JBI912" s="34"/>
      <c r="JBP912" s="35"/>
      <c r="JBQ912" s="34"/>
      <c r="JBX912" s="35"/>
      <c r="JBY912" s="34"/>
      <c r="JCF912" s="35"/>
      <c r="JCG912" s="34"/>
      <c r="JCN912" s="35"/>
      <c r="JCO912" s="34"/>
      <c r="JCV912" s="35"/>
      <c r="JCW912" s="34"/>
      <c r="JDD912" s="35"/>
      <c r="JDE912" s="34"/>
      <c r="JDL912" s="35"/>
      <c r="JDM912" s="34"/>
      <c r="JDT912" s="35"/>
      <c r="JDU912" s="34"/>
      <c r="JEB912" s="35"/>
      <c r="JEC912" s="34"/>
      <c r="JEJ912" s="35"/>
      <c r="JEK912" s="34"/>
      <c r="JER912" s="35"/>
      <c r="JES912" s="34"/>
      <c r="JEZ912" s="35"/>
      <c r="JFA912" s="34"/>
      <c r="JFH912" s="35"/>
      <c r="JFI912" s="34"/>
      <c r="JFP912" s="35"/>
      <c r="JFQ912" s="34"/>
      <c r="JFX912" s="35"/>
      <c r="JFY912" s="34"/>
      <c r="JGF912" s="35"/>
      <c r="JGG912" s="34"/>
      <c r="JGN912" s="35"/>
      <c r="JGO912" s="34"/>
      <c r="JGV912" s="35"/>
      <c r="JGW912" s="34"/>
      <c r="JHD912" s="35"/>
      <c r="JHE912" s="34"/>
      <c r="JHL912" s="35"/>
      <c r="JHM912" s="34"/>
      <c r="JHT912" s="35"/>
      <c r="JHU912" s="34"/>
      <c r="JIB912" s="35"/>
      <c r="JIC912" s="34"/>
      <c r="JIJ912" s="35"/>
      <c r="JIK912" s="34"/>
      <c r="JIR912" s="35"/>
      <c r="JIS912" s="34"/>
      <c r="JIZ912" s="35"/>
      <c r="JJA912" s="34"/>
      <c r="JJH912" s="35"/>
      <c r="JJI912" s="34"/>
      <c r="JJP912" s="35"/>
      <c r="JJQ912" s="34"/>
      <c r="JJX912" s="35"/>
      <c r="JJY912" s="34"/>
      <c r="JKF912" s="35"/>
      <c r="JKG912" s="34"/>
      <c r="JKN912" s="35"/>
      <c r="JKO912" s="34"/>
      <c r="JKV912" s="35"/>
      <c r="JKW912" s="34"/>
      <c r="JLD912" s="35"/>
      <c r="JLE912" s="34"/>
      <c r="JLL912" s="35"/>
      <c r="JLM912" s="34"/>
      <c r="JLT912" s="35"/>
      <c r="JLU912" s="34"/>
      <c r="JMB912" s="35"/>
      <c r="JMC912" s="34"/>
      <c r="JMJ912" s="35"/>
      <c r="JMK912" s="34"/>
      <c r="JMR912" s="35"/>
      <c r="JMS912" s="34"/>
      <c r="JMZ912" s="35"/>
      <c r="JNA912" s="34"/>
      <c r="JNH912" s="35"/>
      <c r="JNI912" s="34"/>
      <c r="JNP912" s="35"/>
      <c r="JNQ912" s="34"/>
      <c r="JNX912" s="35"/>
      <c r="JNY912" s="34"/>
      <c r="JOF912" s="35"/>
      <c r="JOG912" s="34"/>
      <c r="JON912" s="35"/>
      <c r="JOO912" s="34"/>
      <c r="JOV912" s="35"/>
      <c r="JOW912" s="34"/>
      <c r="JPD912" s="35"/>
      <c r="JPE912" s="34"/>
      <c r="JPL912" s="35"/>
      <c r="JPM912" s="34"/>
      <c r="JPT912" s="35"/>
      <c r="JPU912" s="34"/>
      <c r="JQB912" s="35"/>
      <c r="JQC912" s="34"/>
      <c r="JQJ912" s="35"/>
      <c r="JQK912" s="34"/>
      <c r="JQR912" s="35"/>
      <c r="JQS912" s="34"/>
      <c r="JQZ912" s="35"/>
      <c r="JRA912" s="34"/>
      <c r="JRH912" s="35"/>
      <c r="JRI912" s="34"/>
      <c r="JRP912" s="35"/>
      <c r="JRQ912" s="34"/>
      <c r="JRX912" s="35"/>
      <c r="JRY912" s="34"/>
      <c r="JSF912" s="35"/>
      <c r="JSG912" s="34"/>
      <c r="JSN912" s="35"/>
      <c r="JSO912" s="34"/>
      <c r="JSV912" s="35"/>
      <c r="JSW912" s="34"/>
      <c r="JTD912" s="35"/>
      <c r="JTE912" s="34"/>
      <c r="JTL912" s="35"/>
      <c r="JTM912" s="34"/>
      <c r="JTT912" s="35"/>
      <c r="JTU912" s="34"/>
      <c r="JUB912" s="35"/>
      <c r="JUC912" s="34"/>
      <c r="JUJ912" s="35"/>
      <c r="JUK912" s="34"/>
      <c r="JUR912" s="35"/>
      <c r="JUS912" s="34"/>
      <c r="JUZ912" s="35"/>
      <c r="JVA912" s="34"/>
      <c r="JVH912" s="35"/>
      <c r="JVI912" s="34"/>
      <c r="JVP912" s="35"/>
      <c r="JVQ912" s="34"/>
      <c r="JVX912" s="35"/>
      <c r="JVY912" s="34"/>
      <c r="JWF912" s="35"/>
      <c r="JWG912" s="34"/>
      <c r="JWN912" s="35"/>
      <c r="JWO912" s="34"/>
      <c r="JWV912" s="35"/>
      <c r="JWW912" s="34"/>
      <c r="JXD912" s="35"/>
      <c r="JXE912" s="34"/>
      <c r="JXL912" s="35"/>
      <c r="JXM912" s="34"/>
      <c r="JXT912" s="35"/>
      <c r="JXU912" s="34"/>
      <c r="JYB912" s="35"/>
      <c r="JYC912" s="34"/>
      <c r="JYJ912" s="35"/>
      <c r="JYK912" s="34"/>
      <c r="JYR912" s="35"/>
      <c r="JYS912" s="34"/>
      <c r="JYZ912" s="35"/>
      <c r="JZA912" s="34"/>
      <c r="JZH912" s="35"/>
      <c r="JZI912" s="34"/>
      <c r="JZP912" s="35"/>
      <c r="JZQ912" s="34"/>
      <c r="JZX912" s="35"/>
      <c r="JZY912" s="34"/>
      <c r="KAF912" s="35"/>
      <c r="KAG912" s="34"/>
      <c r="KAN912" s="35"/>
      <c r="KAO912" s="34"/>
      <c r="KAV912" s="35"/>
      <c r="KAW912" s="34"/>
      <c r="KBD912" s="35"/>
      <c r="KBE912" s="34"/>
      <c r="KBL912" s="35"/>
      <c r="KBM912" s="34"/>
      <c r="KBT912" s="35"/>
      <c r="KBU912" s="34"/>
      <c r="KCB912" s="35"/>
      <c r="KCC912" s="34"/>
      <c r="KCJ912" s="35"/>
      <c r="KCK912" s="34"/>
      <c r="KCR912" s="35"/>
      <c r="KCS912" s="34"/>
      <c r="KCZ912" s="35"/>
      <c r="KDA912" s="34"/>
      <c r="KDH912" s="35"/>
      <c r="KDI912" s="34"/>
      <c r="KDP912" s="35"/>
      <c r="KDQ912" s="34"/>
      <c r="KDX912" s="35"/>
      <c r="KDY912" s="34"/>
      <c r="KEF912" s="35"/>
      <c r="KEG912" s="34"/>
      <c r="KEN912" s="35"/>
      <c r="KEO912" s="34"/>
      <c r="KEV912" s="35"/>
      <c r="KEW912" s="34"/>
      <c r="KFD912" s="35"/>
      <c r="KFE912" s="34"/>
      <c r="KFL912" s="35"/>
      <c r="KFM912" s="34"/>
      <c r="KFT912" s="35"/>
      <c r="KFU912" s="34"/>
      <c r="KGB912" s="35"/>
      <c r="KGC912" s="34"/>
      <c r="KGJ912" s="35"/>
      <c r="KGK912" s="34"/>
      <c r="KGR912" s="35"/>
      <c r="KGS912" s="34"/>
      <c r="KGZ912" s="35"/>
      <c r="KHA912" s="34"/>
      <c r="KHH912" s="35"/>
      <c r="KHI912" s="34"/>
      <c r="KHP912" s="35"/>
      <c r="KHQ912" s="34"/>
      <c r="KHX912" s="35"/>
      <c r="KHY912" s="34"/>
      <c r="KIF912" s="35"/>
      <c r="KIG912" s="34"/>
      <c r="KIN912" s="35"/>
      <c r="KIO912" s="34"/>
      <c r="KIV912" s="35"/>
      <c r="KIW912" s="34"/>
      <c r="KJD912" s="35"/>
      <c r="KJE912" s="34"/>
      <c r="KJL912" s="35"/>
      <c r="KJM912" s="34"/>
      <c r="KJT912" s="35"/>
      <c r="KJU912" s="34"/>
      <c r="KKB912" s="35"/>
      <c r="KKC912" s="34"/>
      <c r="KKJ912" s="35"/>
      <c r="KKK912" s="34"/>
      <c r="KKR912" s="35"/>
      <c r="KKS912" s="34"/>
      <c r="KKZ912" s="35"/>
      <c r="KLA912" s="34"/>
      <c r="KLH912" s="35"/>
      <c r="KLI912" s="34"/>
      <c r="KLP912" s="35"/>
      <c r="KLQ912" s="34"/>
      <c r="KLX912" s="35"/>
      <c r="KLY912" s="34"/>
      <c r="KMF912" s="35"/>
      <c r="KMG912" s="34"/>
      <c r="KMN912" s="35"/>
      <c r="KMO912" s="34"/>
      <c r="KMV912" s="35"/>
      <c r="KMW912" s="34"/>
      <c r="KND912" s="35"/>
      <c r="KNE912" s="34"/>
      <c r="KNL912" s="35"/>
      <c r="KNM912" s="34"/>
      <c r="KNT912" s="35"/>
      <c r="KNU912" s="34"/>
      <c r="KOB912" s="35"/>
      <c r="KOC912" s="34"/>
      <c r="KOJ912" s="35"/>
      <c r="KOK912" s="34"/>
      <c r="KOR912" s="35"/>
      <c r="KOS912" s="34"/>
      <c r="KOZ912" s="35"/>
      <c r="KPA912" s="34"/>
      <c r="KPH912" s="35"/>
      <c r="KPI912" s="34"/>
      <c r="KPP912" s="35"/>
      <c r="KPQ912" s="34"/>
      <c r="KPX912" s="35"/>
      <c r="KPY912" s="34"/>
      <c r="KQF912" s="35"/>
      <c r="KQG912" s="34"/>
      <c r="KQN912" s="35"/>
      <c r="KQO912" s="34"/>
      <c r="KQV912" s="35"/>
      <c r="KQW912" s="34"/>
      <c r="KRD912" s="35"/>
      <c r="KRE912" s="34"/>
      <c r="KRL912" s="35"/>
      <c r="KRM912" s="34"/>
      <c r="KRT912" s="35"/>
      <c r="KRU912" s="34"/>
      <c r="KSB912" s="35"/>
      <c r="KSC912" s="34"/>
      <c r="KSJ912" s="35"/>
      <c r="KSK912" s="34"/>
      <c r="KSR912" s="35"/>
      <c r="KSS912" s="34"/>
      <c r="KSZ912" s="35"/>
      <c r="KTA912" s="34"/>
      <c r="KTH912" s="35"/>
      <c r="KTI912" s="34"/>
      <c r="KTP912" s="35"/>
      <c r="KTQ912" s="34"/>
      <c r="KTX912" s="35"/>
      <c r="KTY912" s="34"/>
      <c r="KUF912" s="35"/>
      <c r="KUG912" s="34"/>
      <c r="KUN912" s="35"/>
      <c r="KUO912" s="34"/>
      <c r="KUV912" s="35"/>
      <c r="KUW912" s="34"/>
      <c r="KVD912" s="35"/>
      <c r="KVE912" s="34"/>
      <c r="KVL912" s="35"/>
      <c r="KVM912" s="34"/>
      <c r="KVT912" s="35"/>
      <c r="KVU912" s="34"/>
      <c r="KWB912" s="35"/>
      <c r="KWC912" s="34"/>
      <c r="KWJ912" s="35"/>
      <c r="KWK912" s="34"/>
      <c r="KWR912" s="35"/>
      <c r="KWS912" s="34"/>
      <c r="KWZ912" s="35"/>
      <c r="KXA912" s="34"/>
      <c r="KXH912" s="35"/>
      <c r="KXI912" s="34"/>
      <c r="KXP912" s="35"/>
      <c r="KXQ912" s="34"/>
      <c r="KXX912" s="35"/>
      <c r="KXY912" s="34"/>
      <c r="KYF912" s="35"/>
      <c r="KYG912" s="34"/>
      <c r="KYN912" s="35"/>
      <c r="KYO912" s="34"/>
      <c r="KYV912" s="35"/>
      <c r="KYW912" s="34"/>
      <c r="KZD912" s="35"/>
      <c r="KZE912" s="34"/>
      <c r="KZL912" s="35"/>
      <c r="KZM912" s="34"/>
      <c r="KZT912" s="35"/>
      <c r="KZU912" s="34"/>
      <c r="LAB912" s="35"/>
      <c r="LAC912" s="34"/>
      <c r="LAJ912" s="35"/>
      <c r="LAK912" s="34"/>
      <c r="LAR912" s="35"/>
      <c r="LAS912" s="34"/>
      <c r="LAZ912" s="35"/>
      <c r="LBA912" s="34"/>
      <c r="LBH912" s="35"/>
      <c r="LBI912" s="34"/>
      <c r="LBP912" s="35"/>
      <c r="LBQ912" s="34"/>
      <c r="LBX912" s="35"/>
      <c r="LBY912" s="34"/>
      <c r="LCF912" s="35"/>
      <c r="LCG912" s="34"/>
      <c r="LCN912" s="35"/>
      <c r="LCO912" s="34"/>
      <c r="LCV912" s="35"/>
      <c r="LCW912" s="34"/>
      <c r="LDD912" s="35"/>
      <c r="LDE912" s="34"/>
      <c r="LDL912" s="35"/>
      <c r="LDM912" s="34"/>
      <c r="LDT912" s="35"/>
      <c r="LDU912" s="34"/>
      <c r="LEB912" s="35"/>
      <c r="LEC912" s="34"/>
      <c r="LEJ912" s="35"/>
      <c r="LEK912" s="34"/>
      <c r="LER912" s="35"/>
      <c r="LES912" s="34"/>
      <c r="LEZ912" s="35"/>
      <c r="LFA912" s="34"/>
      <c r="LFH912" s="35"/>
      <c r="LFI912" s="34"/>
      <c r="LFP912" s="35"/>
      <c r="LFQ912" s="34"/>
      <c r="LFX912" s="35"/>
      <c r="LFY912" s="34"/>
      <c r="LGF912" s="35"/>
      <c r="LGG912" s="34"/>
      <c r="LGN912" s="35"/>
      <c r="LGO912" s="34"/>
      <c r="LGV912" s="35"/>
      <c r="LGW912" s="34"/>
      <c r="LHD912" s="35"/>
      <c r="LHE912" s="34"/>
      <c r="LHL912" s="35"/>
      <c r="LHM912" s="34"/>
      <c r="LHT912" s="35"/>
      <c r="LHU912" s="34"/>
      <c r="LIB912" s="35"/>
      <c r="LIC912" s="34"/>
      <c r="LIJ912" s="35"/>
      <c r="LIK912" s="34"/>
      <c r="LIR912" s="35"/>
      <c r="LIS912" s="34"/>
      <c r="LIZ912" s="35"/>
      <c r="LJA912" s="34"/>
      <c r="LJH912" s="35"/>
      <c r="LJI912" s="34"/>
      <c r="LJP912" s="35"/>
      <c r="LJQ912" s="34"/>
      <c r="LJX912" s="35"/>
      <c r="LJY912" s="34"/>
      <c r="LKF912" s="35"/>
      <c r="LKG912" s="34"/>
      <c r="LKN912" s="35"/>
      <c r="LKO912" s="34"/>
      <c r="LKV912" s="35"/>
      <c r="LKW912" s="34"/>
      <c r="LLD912" s="35"/>
      <c r="LLE912" s="34"/>
      <c r="LLL912" s="35"/>
      <c r="LLM912" s="34"/>
      <c r="LLT912" s="35"/>
      <c r="LLU912" s="34"/>
      <c r="LMB912" s="35"/>
      <c r="LMC912" s="34"/>
      <c r="LMJ912" s="35"/>
      <c r="LMK912" s="34"/>
      <c r="LMR912" s="35"/>
      <c r="LMS912" s="34"/>
      <c r="LMZ912" s="35"/>
      <c r="LNA912" s="34"/>
      <c r="LNH912" s="35"/>
      <c r="LNI912" s="34"/>
      <c r="LNP912" s="35"/>
      <c r="LNQ912" s="34"/>
      <c r="LNX912" s="35"/>
      <c r="LNY912" s="34"/>
      <c r="LOF912" s="35"/>
      <c r="LOG912" s="34"/>
      <c r="LON912" s="35"/>
      <c r="LOO912" s="34"/>
      <c r="LOV912" s="35"/>
      <c r="LOW912" s="34"/>
      <c r="LPD912" s="35"/>
      <c r="LPE912" s="34"/>
      <c r="LPL912" s="35"/>
      <c r="LPM912" s="34"/>
      <c r="LPT912" s="35"/>
      <c r="LPU912" s="34"/>
      <c r="LQB912" s="35"/>
      <c r="LQC912" s="34"/>
      <c r="LQJ912" s="35"/>
      <c r="LQK912" s="34"/>
      <c r="LQR912" s="35"/>
      <c r="LQS912" s="34"/>
      <c r="LQZ912" s="35"/>
      <c r="LRA912" s="34"/>
      <c r="LRH912" s="35"/>
      <c r="LRI912" s="34"/>
      <c r="LRP912" s="35"/>
      <c r="LRQ912" s="34"/>
      <c r="LRX912" s="35"/>
      <c r="LRY912" s="34"/>
      <c r="LSF912" s="35"/>
      <c r="LSG912" s="34"/>
      <c r="LSN912" s="35"/>
      <c r="LSO912" s="34"/>
      <c r="LSV912" s="35"/>
      <c r="LSW912" s="34"/>
      <c r="LTD912" s="35"/>
      <c r="LTE912" s="34"/>
      <c r="LTL912" s="35"/>
      <c r="LTM912" s="34"/>
      <c r="LTT912" s="35"/>
      <c r="LTU912" s="34"/>
      <c r="LUB912" s="35"/>
      <c r="LUC912" s="34"/>
      <c r="LUJ912" s="35"/>
      <c r="LUK912" s="34"/>
      <c r="LUR912" s="35"/>
      <c r="LUS912" s="34"/>
      <c r="LUZ912" s="35"/>
      <c r="LVA912" s="34"/>
      <c r="LVH912" s="35"/>
      <c r="LVI912" s="34"/>
      <c r="LVP912" s="35"/>
      <c r="LVQ912" s="34"/>
      <c r="LVX912" s="35"/>
      <c r="LVY912" s="34"/>
      <c r="LWF912" s="35"/>
      <c r="LWG912" s="34"/>
      <c r="LWN912" s="35"/>
      <c r="LWO912" s="34"/>
      <c r="LWV912" s="35"/>
      <c r="LWW912" s="34"/>
      <c r="LXD912" s="35"/>
      <c r="LXE912" s="34"/>
      <c r="LXL912" s="35"/>
      <c r="LXM912" s="34"/>
      <c r="LXT912" s="35"/>
      <c r="LXU912" s="34"/>
      <c r="LYB912" s="35"/>
      <c r="LYC912" s="34"/>
      <c r="LYJ912" s="35"/>
      <c r="LYK912" s="34"/>
      <c r="LYR912" s="35"/>
      <c r="LYS912" s="34"/>
      <c r="LYZ912" s="35"/>
      <c r="LZA912" s="34"/>
      <c r="LZH912" s="35"/>
      <c r="LZI912" s="34"/>
      <c r="LZP912" s="35"/>
      <c r="LZQ912" s="34"/>
      <c r="LZX912" s="35"/>
      <c r="LZY912" s="34"/>
      <c r="MAF912" s="35"/>
      <c r="MAG912" s="34"/>
      <c r="MAN912" s="35"/>
      <c r="MAO912" s="34"/>
      <c r="MAV912" s="35"/>
      <c r="MAW912" s="34"/>
      <c r="MBD912" s="35"/>
      <c r="MBE912" s="34"/>
      <c r="MBL912" s="35"/>
      <c r="MBM912" s="34"/>
      <c r="MBT912" s="35"/>
      <c r="MBU912" s="34"/>
      <c r="MCB912" s="35"/>
      <c r="MCC912" s="34"/>
      <c r="MCJ912" s="35"/>
      <c r="MCK912" s="34"/>
      <c r="MCR912" s="35"/>
      <c r="MCS912" s="34"/>
      <c r="MCZ912" s="35"/>
      <c r="MDA912" s="34"/>
      <c r="MDH912" s="35"/>
      <c r="MDI912" s="34"/>
      <c r="MDP912" s="35"/>
      <c r="MDQ912" s="34"/>
      <c r="MDX912" s="35"/>
      <c r="MDY912" s="34"/>
      <c r="MEF912" s="35"/>
      <c r="MEG912" s="34"/>
      <c r="MEN912" s="35"/>
      <c r="MEO912" s="34"/>
      <c r="MEV912" s="35"/>
      <c r="MEW912" s="34"/>
      <c r="MFD912" s="35"/>
      <c r="MFE912" s="34"/>
      <c r="MFL912" s="35"/>
      <c r="MFM912" s="34"/>
      <c r="MFT912" s="35"/>
      <c r="MFU912" s="34"/>
      <c r="MGB912" s="35"/>
      <c r="MGC912" s="34"/>
      <c r="MGJ912" s="35"/>
      <c r="MGK912" s="34"/>
      <c r="MGR912" s="35"/>
      <c r="MGS912" s="34"/>
      <c r="MGZ912" s="35"/>
      <c r="MHA912" s="34"/>
      <c r="MHH912" s="35"/>
      <c r="MHI912" s="34"/>
      <c r="MHP912" s="35"/>
      <c r="MHQ912" s="34"/>
      <c r="MHX912" s="35"/>
      <c r="MHY912" s="34"/>
      <c r="MIF912" s="35"/>
      <c r="MIG912" s="34"/>
      <c r="MIN912" s="35"/>
      <c r="MIO912" s="34"/>
      <c r="MIV912" s="35"/>
      <c r="MIW912" s="34"/>
      <c r="MJD912" s="35"/>
      <c r="MJE912" s="34"/>
      <c r="MJL912" s="35"/>
      <c r="MJM912" s="34"/>
      <c r="MJT912" s="35"/>
      <c r="MJU912" s="34"/>
      <c r="MKB912" s="35"/>
      <c r="MKC912" s="34"/>
      <c r="MKJ912" s="35"/>
      <c r="MKK912" s="34"/>
      <c r="MKR912" s="35"/>
      <c r="MKS912" s="34"/>
      <c r="MKZ912" s="35"/>
      <c r="MLA912" s="34"/>
      <c r="MLH912" s="35"/>
      <c r="MLI912" s="34"/>
      <c r="MLP912" s="35"/>
      <c r="MLQ912" s="34"/>
      <c r="MLX912" s="35"/>
      <c r="MLY912" s="34"/>
      <c r="MMF912" s="35"/>
      <c r="MMG912" s="34"/>
      <c r="MMN912" s="35"/>
      <c r="MMO912" s="34"/>
      <c r="MMV912" s="35"/>
      <c r="MMW912" s="34"/>
      <c r="MND912" s="35"/>
      <c r="MNE912" s="34"/>
      <c r="MNL912" s="35"/>
      <c r="MNM912" s="34"/>
      <c r="MNT912" s="35"/>
      <c r="MNU912" s="34"/>
      <c r="MOB912" s="35"/>
      <c r="MOC912" s="34"/>
      <c r="MOJ912" s="35"/>
      <c r="MOK912" s="34"/>
      <c r="MOR912" s="35"/>
      <c r="MOS912" s="34"/>
      <c r="MOZ912" s="35"/>
      <c r="MPA912" s="34"/>
      <c r="MPH912" s="35"/>
      <c r="MPI912" s="34"/>
      <c r="MPP912" s="35"/>
      <c r="MPQ912" s="34"/>
      <c r="MPX912" s="35"/>
      <c r="MPY912" s="34"/>
      <c r="MQF912" s="35"/>
      <c r="MQG912" s="34"/>
      <c r="MQN912" s="35"/>
      <c r="MQO912" s="34"/>
      <c r="MQV912" s="35"/>
      <c r="MQW912" s="34"/>
      <c r="MRD912" s="35"/>
      <c r="MRE912" s="34"/>
      <c r="MRL912" s="35"/>
      <c r="MRM912" s="34"/>
      <c r="MRT912" s="35"/>
      <c r="MRU912" s="34"/>
      <c r="MSB912" s="35"/>
      <c r="MSC912" s="34"/>
      <c r="MSJ912" s="35"/>
      <c r="MSK912" s="34"/>
      <c r="MSR912" s="35"/>
      <c r="MSS912" s="34"/>
      <c r="MSZ912" s="35"/>
      <c r="MTA912" s="34"/>
      <c r="MTH912" s="35"/>
      <c r="MTI912" s="34"/>
      <c r="MTP912" s="35"/>
      <c r="MTQ912" s="34"/>
      <c r="MTX912" s="35"/>
      <c r="MTY912" s="34"/>
      <c r="MUF912" s="35"/>
      <c r="MUG912" s="34"/>
      <c r="MUN912" s="35"/>
      <c r="MUO912" s="34"/>
      <c r="MUV912" s="35"/>
      <c r="MUW912" s="34"/>
      <c r="MVD912" s="35"/>
      <c r="MVE912" s="34"/>
      <c r="MVL912" s="35"/>
      <c r="MVM912" s="34"/>
      <c r="MVT912" s="35"/>
      <c r="MVU912" s="34"/>
      <c r="MWB912" s="35"/>
      <c r="MWC912" s="34"/>
      <c r="MWJ912" s="35"/>
      <c r="MWK912" s="34"/>
      <c r="MWR912" s="35"/>
      <c r="MWS912" s="34"/>
      <c r="MWZ912" s="35"/>
      <c r="MXA912" s="34"/>
      <c r="MXH912" s="35"/>
      <c r="MXI912" s="34"/>
      <c r="MXP912" s="35"/>
      <c r="MXQ912" s="34"/>
      <c r="MXX912" s="35"/>
      <c r="MXY912" s="34"/>
      <c r="MYF912" s="35"/>
      <c r="MYG912" s="34"/>
      <c r="MYN912" s="35"/>
      <c r="MYO912" s="34"/>
      <c r="MYV912" s="35"/>
      <c r="MYW912" s="34"/>
      <c r="MZD912" s="35"/>
      <c r="MZE912" s="34"/>
      <c r="MZL912" s="35"/>
      <c r="MZM912" s="34"/>
      <c r="MZT912" s="35"/>
      <c r="MZU912" s="34"/>
      <c r="NAB912" s="35"/>
      <c r="NAC912" s="34"/>
      <c r="NAJ912" s="35"/>
      <c r="NAK912" s="34"/>
      <c r="NAR912" s="35"/>
      <c r="NAS912" s="34"/>
      <c r="NAZ912" s="35"/>
      <c r="NBA912" s="34"/>
      <c r="NBH912" s="35"/>
      <c r="NBI912" s="34"/>
      <c r="NBP912" s="35"/>
      <c r="NBQ912" s="34"/>
      <c r="NBX912" s="35"/>
      <c r="NBY912" s="34"/>
      <c r="NCF912" s="35"/>
      <c r="NCG912" s="34"/>
      <c r="NCN912" s="35"/>
      <c r="NCO912" s="34"/>
      <c r="NCV912" s="35"/>
      <c r="NCW912" s="34"/>
      <c r="NDD912" s="35"/>
      <c r="NDE912" s="34"/>
      <c r="NDL912" s="35"/>
      <c r="NDM912" s="34"/>
      <c r="NDT912" s="35"/>
      <c r="NDU912" s="34"/>
      <c r="NEB912" s="35"/>
      <c r="NEC912" s="34"/>
      <c r="NEJ912" s="35"/>
      <c r="NEK912" s="34"/>
      <c r="NER912" s="35"/>
      <c r="NES912" s="34"/>
      <c r="NEZ912" s="35"/>
      <c r="NFA912" s="34"/>
      <c r="NFH912" s="35"/>
      <c r="NFI912" s="34"/>
      <c r="NFP912" s="35"/>
      <c r="NFQ912" s="34"/>
      <c r="NFX912" s="35"/>
      <c r="NFY912" s="34"/>
      <c r="NGF912" s="35"/>
      <c r="NGG912" s="34"/>
      <c r="NGN912" s="35"/>
      <c r="NGO912" s="34"/>
      <c r="NGV912" s="35"/>
      <c r="NGW912" s="34"/>
      <c r="NHD912" s="35"/>
      <c r="NHE912" s="34"/>
      <c r="NHL912" s="35"/>
      <c r="NHM912" s="34"/>
      <c r="NHT912" s="35"/>
      <c r="NHU912" s="34"/>
      <c r="NIB912" s="35"/>
      <c r="NIC912" s="34"/>
      <c r="NIJ912" s="35"/>
      <c r="NIK912" s="34"/>
      <c r="NIR912" s="35"/>
      <c r="NIS912" s="34"/>
      <c r="NIZ912" s="35"/>
      <c r="NJA912" s="34"/>
      <c r="NJH912" s="35"/>
      <c r="NJI912" s="34"/>
      <c r="NJP912" s="35"/>
      <c r="NJQ912" s="34"/>
      <c r="NJX912" s="35"/>
      <c r="NJY912" s="34"/>
      <c r="NKF912" s="35"/>
      <c r="NKG912" s="34"/>
      <c r="NKN912" s="35"/>
      <c r="NKO912" s="34"/>
      <c r="NKV912" s="35"/>
      <c r="NKW912" s="34"/>
      <c r="NLD912" s="35"/>
      <c r="NLE912" s="34"/>
      <c r="NLL912" s="35"/>
      <c r="NLM912" s="34"/>
      <c r="NLT912" s="35"/>
      <c r="NLU912" s="34"/>
      <c r="NMB912" s="35"/>
      <c r="NMC912" s="34"/>
      <c r="NMJ912" s="35"/>
      <c r="NMK912" s="34"/>
      <c r="NMR912" s="35"/>
      <c r="NMS912" s="34"/>
      <c r="NMZ912" s="35"/>
      <c r="NNA912" s="34"/>
      <c r="NNH912" s="35"/>
      <c r="NNI912" s="34"/>
      <c r="NNP912" s="35"/>
      <c r="NNQ912" s="34"/>
      <c r="NNX912" s="35"/>
      <c r="NNY912" s="34"/>
      <c r="NOF912" s="35"/>
      <c r="NOG912" s="34"/>
      <c r="NON912" s="35"/>
      <c r="NOO912" s="34"/>
      <c r="NOV912" s="35"/>
      <c r="NOW912" s="34"/>
      <c r="NPD912" s="35"/>
      <c r="NPE912" s="34"/>
      <c r="NPL912" s="35"/>
      <c r="NPM912" s="34"/>
      <c r="NPT912" s="35"/>
      <c r="NPU912" s="34"/>
      <c r="NQB912" s="35"/>
      <c r="NQC912" s="34"/>
      <c r="NQJ912" s="35"/>
      <c r="NQK912" s="34"/>
      <c r="NQR912" s="35"/>
      <c r="NQS912" s="34"/>
      <c r="NQZ912" s="35"/>
      <c r="NRA912" s="34"/>
      <c r="NRH912" s="35"/>
      <c r="NRI912" s="34"/>
      <c r="NRP912" s="35"/>
      <c r="NRQ912" s="34"/>
      <c r="NRX912" s="35"/>
      <c r="NRY912" s="34"/>
      <c r="NSF912" s="35"/>
      <c r="NSG912" s="34"/>
      <c r="NSN912" s="35"/>
      <c r="NSO912" s="34"/>
      <c r="NSV912" s="35"/>
      <c r="NSW912" s="34"/>
      <c r="NTD912" s="35"/>
      <c r="NTE912" s="34"/>
      <c r="NTL912" s="35"/>
      <c r="NTM912" s="34"/>
      <c r="NTT912" s="35"/>
      <c r="NTU912" s="34"/>
      <c r="NUB912" s="35"/>
      <c r="NUC912" s="34"/>
      <c r="NUJ912" s="35"/>
      <c r="NUK912" s="34"/>
      <c r="NUR912" s="35"/>
      <c r="NUS912" s="34"/>
      <c r="NUZ912" s="35"/>
      <c r="NVA912" s="34"/>
      <c r="NVH912" s="35"/>
      <c r="NVI912" s="34"/>
      <c r="NVP912" s="35"/>
      <c r="NVQ912" s="34"/>
      <c r="NVX912" s="35"/>
      <c r="NVY912" s="34"/>
      <c r="NWF912" s="35"/>
      <c r="NWG912" s="34"/>
      <c r="NWN912" s="35"/>
      <c r="NWO912" s="34"/>
      <c r="NWV912" s="35"/>
      <c r="NWW912" s="34"/>
      <c r="NXD912" s="35"/>
      <c r="NXE912" s="34"/>
      <c r="NXL912" s="35"/>
      <c r="NXM912" s="34"/>
      <c r="NXT912" s="35"/>
      <c r="NXU912" s="34"/>
      <c r="NYB912" s="35"/>
      <c r="NYC912" s="34"/>
      <c r="NYJ912" s="35"/>
      <c r="NYK912" s="34"/>
      <c r="NYR912" s="35"/>
      <c r="NYS912" s="34"/>
      <c r="NYZ912" s="35"/>
      <c r="NZA912" s="34"/>
      <c r="NZH912" s="35"/>
      <c r="NZI912" s="34"/>
      <c r="NZP912" s="35"/>
      <c r="NZQ912" s="34"/>
      <c r="NZX912" s="35"/>
      <c r="NZY912" s="34"/>
      <c r="OAF912" s="35"/>
      <c r="OAG912" s="34"/>
      <c r="OAN912" s="35"/>
      <c r="OAO912" s="34"/>
      <c r="OAV912" s="35"/>
      <c r="OAW912" s="34"/>
      <c r="OBD912" s="35"/>
      <c r="OBE912" s="34"/>
      <c r="OBL912" s="35"/>
      <c r="OBM912" s="34"/>
      <c r="OBT912" s="35"/>
      <c r="OBU912" s="34"/>
      <c r="OCB912" s="35"/>
      <c r="OCC912" s="34"/>
      <c r="OCJ912" s="35"/>
      <c r="OCK912" s="34"/>
      <c r="OCR912" s="35"/>
      <c r="OCS912" s="34"/>
      <c r="OCZ912" s="35"/>
      <c r="ODA912" s="34"/>
      <c r="ODH912" s="35"/>
      <c r="ODI912" s="34"/>
      <c r="ODP912" s="35"/>
      <c r="ODQ912" s="34"/>
      <c r="ODX912" s="35"/>
      <c r="ODY912" s="34"/>
      <c r="OEF912" s="35"/>
      <c r="OEG912" s="34"/>
      <c r="OEN912" s="35"/>
      <c r="OEO912" s="34"/>
      <c r="OEV912" s="35"/>
      <c r="OEW912" s="34"/>
      <c r="OFD912" s="35"/>
      <c r="OFE912" s="34"/>
      <c r="OFL912" s="35"/>
      <c r="OFM912" s="34"/>
      <c r="OFT912" s="35"/>
      <c r="OFU912" s="34"/>
      <c r="OGB912" s="35"/>
      <c r="OGC912" s="34"/>
      <c r="OGJ912" s="35"/>
      <c r="OGK912" s="34"/>
      <c r="OGR912" s="35"/>
      <c r="OGS912" s="34"/>
      <c r="OGZ912" s="35"/>
      <c r="OHA912" s="34"/>
      <c r="OHH912" s="35"/>
      <c r="OHI912" s="34"/>
      <c r="OHP912" s="35"/>
      <c r="OHQ912" s="34"/>
      <c r="OHX912" s="35"/>
      <c r="OHY912" s="34"/>
      <c r="OIF912" s="35"/>
      <c r="OIG912" s="34"/>
      <c r="OIN912" s="35"/>
      <c r="OIO912" s="34"/>
      <c r="OIV912" s="35"/>
      <c r="OIW912" s="34"/>
      <c r="OJD912" s="35"/>
      <c r="OJE912" s="34"/>
      <c r="OJL912" s="35"/>
      <c r="OJM912" s="34"/>
      <c r="OJT912" s="35"/>
      <c r="OJU912" s="34"/>
      <c r="OKB912" s="35"/>
      <c r="OKC912" s="34"/>
      <c r="OKJ912" s="35"/>
      <c r="OKK912" s="34"/>
      <c r="OKR912" s="35"/>
      <c r="OKS912" s="34"/>
      <c r="OKZ912" s="35"/>
      <c r="OLA912" s="34"/>
      <c r="OLH912" s="35"/>
      <c r="OLI912" s="34"/>
      <c r="OLP912" s="35"/>
      <c r="OLQ912" s="34"/>
      <c r="OLX912" s="35"/>
      <c r="OLY912" s="34"/>
      <c r="OMF912" s="35"/>
      <c r="OMG912" s="34"/>
      <c r="OMN912" s="35"/>
      <c r="OMO912" s="34"/>
      <c r="OMV912" s="35"/>
      <c r="OMW912" s="34"/>
      <c r="OND912" s="35"/>
      <c r="ONE912" s="34"/>
      <c r="ONL912" s="35"/>
      <c r="ONM912" s="34"/>
      <c r="ONT912" s="35"/>
      <c r="ONU912" s="34"/>
      <c r="OOB912" s="35"/>
      <c r="OOC912" s="34"/>
      <c r="OOJ912" s="35"/>
      <c r="OOK912" s="34"/>
      <c r="OOR912" s="35"/>
      <c r="OOS912" s="34"/>
      <c r="OOZ912" s="35"/>
      <c r="OPA912" s="34"/>
      <c r="OPH912" s="35"/>
      <c r="OPI912" s="34"/>
      <c r="OPP912" s="35"/>
      <c r="OPQ912" s="34"/>
      <c r="OPX912" s="35"/>
      <c r="OPY912" s="34"/>
      <c r="OQF912" s="35"/>
      <c r="OQG912" s="34"/>
      <c r="OQN912" s="35"/>
      <c r="OQO912" s="34"/>
      <c r="OQV912" s="35"/>
      <c r="OQW912" s="34"/>
      <c r="ORD912" s="35"/>
      <c r="ORE912" s="34"/>
      <c r="ORL912" s="35"/>
      <c r="ORM912" s="34"/>
      <c r="ORT912" s="35"/>
      <c r="ORU912" s="34"/>
      <c r="OSB912" s="35"/>
      <c r="OSC912" s="34"/>
      <c r="OSJ912" s="35"/>
      <c r="OSK912" s="34"/>
      <c r="OSR912" s="35"/>
      <c r="OSS912" s="34"/>
      <c r="OSZ912" s="35"/>
      <c r="OTA912" s="34"/>
      <c r="OTH912" s="35"/>
      <c r="OTI912" s="34"/>
      <c r="OTP912" s="35"/>
      <c r="OTQ912" s="34"/>
      <c r="OTX912" s="35"/>
      <c r="OTY912" s="34"/>
      <c r="OUF912" s="35"/>
      <c r="OUG912" s="34"/>
      <c r="OUN912" s="35"/>
      <c r="OUO912" s="34"/>
      <c r="OUV912" s="35"/>
      <c r="OUW912" s="34"/>
      <c r="OVD912" s="35"/>
      <c r="OVE912" s="34"/>
      <c r="OVL912" s="35"/>
      <c r="OVM912" s="34"/>
      <c r="OVT912" s="35"/>
      <c r="OVU912" s="34"/>
      <c r="OWB912" s="35"/>
      <c r="OWC912" s="34"/>
      <c r="OWJ912" s="35"/>
      <c r="OWK912" s="34"/>
      <c r="OWR912" s="35"/>
      <c r="OWS912" s="34"/>
      <c r="OWZ912" s="35"/>
      <c r="OXA912" s="34"/>
      <c r="OXH912" s="35"/>
      <c r="OXI912" s="34"/>
      <c r="OXP912" s="35"/>
      <c r="OXQ912" s="34"/>
      <c r="OXX912" s="35"/>
      <c r="OXY912" s="34"/>
      <c r="OYF912" s="35"/>
      <c r="OYG912" s="34"/>
      <c r="OYN912" s="35"/>
      <c r="OYO912" s="34"/>
      <c r="OYV912" s="35"/>
      <c r="OYW912" s="34"/>
      <c r="OZD912" s="35"/>
      <c r="OZE912" s="34"/>
      <c r="OZL912" s="35"/>
      <c r="OZM912" s="34"/>
      <c r="OZT912" s="35"/>
      <c r="OZU912" s="34"/>
      <c r="PAB912" s="35"/>
      <c r="PAC912" s="34"/>
      <c r="PAJ912" s="35"/>
      <c r="PAK912" s="34"/>
      <c r="PAR912" s="35"/>
      <c r="PAS912" s="34"/>
      <c r="PAZ912" s="35"/>
      <c r="PBA912" s="34"/>
      <c r="PBH912" s="35"/>
      <c r="PBI912" s="34"/>
      <c r="PBP912" s="35"/>
      <c r="PBQ912" s="34"/>
      <c r="PBX912" s="35"/>
      <c r="PBY912" s="34"/>
      <c r="PCF912" s="35"/>
      <c r="PCG912" s="34"/>
      <c r="PCN912" s="35"/>
      <c r="PCO912" s="34"/>
      <c r="PCV912" s="35"/>
      <c r="PCW912" s="34"/>
      <c r="PDD912" s="35"/>
      <c r="PDE912" s="34"/>
      <c r="PDL912" s="35"/>
      <c r="PDM912" s="34"/>
      <c r="PDT912" s="35"/>
      <c r="PDU912" s="34"/>
      <c r="PEB912" s="35"/>
      <c r="PEC912" s="34"/>
      <c r="PEJ912" s="35"/>
      <c r="PEK912" s="34"/>
      <c r="PER912" s="35"/>
      <c r="PES912" s="34"/>
      <c r="PEZ912" s="35"/>
      <c r="PFA912" s="34"/>
      <c r="PFH912" s="35"/>
      <c r="PFI912" s="34"/>
      <c r="PFP912" s="35"/>
      <c r="PFQ912" s="34"/>
      <c r="PFX912" s="35"/>
      <c r="PFY912" s="34"/>
      <c r="PGF912" s="35"/>
      <c r="PGG912" s="34"/>
      <c r="PGN912" s="35"/>
      <c r="PGO912" s="34"/>
      <c r="PGV912" s="35"/>
      <c r="PGW912" s="34"/>
      <c r="PHD912" s="35"/>
      <c r="PHE912" s="34"/>
      <c r="PHL912" s="35"/>
      <c r="PHM912" s="34"/>
      <c r="PHT912" s="35"/>
      <c r="PHU912" s="34"/>
      <c r="PIB912" s="35"/>
      <c r="PIC912" s="34"/>
      <c r="PIJ912" s="35"/>
      <c r="PIK912" s="34"/>
      <c r="PIR912" s="35"/>
      <c r="PIS912" s="34"/>
      <c r="PIZ912" s="35"/>
      <c r="PJA912" s="34"/>
      <c r="PJH912" s="35"/>
      <c r="PJI912" s="34"/>
      <c r="PJP912" s="35"/>
      <c r="PJQ912" s="34"/>
      <c r="PJX912" s="35"/>
      <c r="PJY912" s="34"/>
      <c r="PKF912" s="35"/>
      <c r="PKG912" s="34"/>
      <c r="PKN912" s="35"/>
      <c r="PKO912" s="34"/>
      <c r="PKV912" s="35"/>
      <c r="PKW912" s="34"/>
      <c r="PLD912" s="35"/>
      <c r="PLE912" s="34"/>
      <c r="PLL912" s="35"/>
      <c r="PLM912" s="34"/>
      <c r="PLT912" s="35"/>
      <c r="PLU912" s="34"/>
      <c r="PMB912" s="35"/>
      <c r="PMC912" s="34"/>
      <c r="PMJ912" s="35"/>
      <c r="PMK912" s="34"/>
      <c r="PMR912" s="35"/>
      <c r="PMS912" s="34"/>
      <c r="PMZ912" s="35"/>
      <c r="PNA912" s="34"/>
      <c r="PNH912" s="35"/>
      <c r="PNI912" s="34"/>
      <c r="PNP912" s="35"/>
      <c r="PNQ912" s="34"/>
      <c r="PNX912" s="35"/>
      <c r="PNY912" s="34"/>
      <c r="POF912" s="35"/>
      <c r="POG912" s="34"/>
      <c r="PON912" s="35"/>
      <c r="POO912" s="34"/>
      <c r="POV912" s="35"/>
      <c r="POW912" s="34"/>
      <c r="PPD912" s="35"/>
      <c r="PPE912" s="34"/>
      <c r="PPL912" s="35"/>
      <c r="PPM912" s="34"/>
      <c r="PPT912" s="35"/>
      <c r="PPU912" s="34"/>
      <c r="PQB912" s="35"/>
      <c r="PQC912" s="34"/>
      <c r="PQJ912" s="35"/>
      <c r="PQK912" s="34"/>
      <c r="PQR912" s="35"/>
      <c r="PQS912" s="34"/>
      <c r="PQZ912" s="35"/>
      <c r="PRA912" s="34"/>
      <c r="PRH912" s="35"/>
      <c r="PRI912" s="34"/>
      <c r="PRP912" s="35"/>
      <c r="PRQ912" s="34"/>
      <c r="PRX912" s="35"/>
      <c r="PRY912" s="34"/>
      <c r="PSF912" s="35"/>
      <c r="PSG912" s="34"/>
      <c r="PSN912" s="35"/>
      <c r="PSO912" s="34"/>
      <c r="PSV912" s="35"/>
      <c r="PSW912" s="34"/>
      <c r="PTD912" s="35"/>
      <c r="PTE912" s="34"/>
      <c r="PTL912" s="35"/>
      <c r="PTM912" s="34"/>
      <c r="PTT912" s="35"/>
      <c r="PTU912" s="34"/>
      <c r="PUB912" s="35"/>
      <c r="PUC912" s="34"/>
      <c r="PUJ912" s="35"/>
      <c r="PUK912" s="34"/>
      <c r="PUR912" s="35"/>
      <c r="PUS912" s="34"/>
      <c r="PUZ912" s="35"/>
      <c r="PVA912" s="34"/>
      <c r="PVH912" s="35"/>
      <c r="PVI912" s="34"/>
      <c r="PVP912" s="35"/>
      <c r="PVQ912" s="34"/>
      <c r="PVX912" s="35"/>
      <c r="PVY912" s="34"/>
      <c r="PWF912" s="35"/>
      <c r="PWG912" s="34"/>
      <c r="PWN912" s="35"/>
      <c r="PWO912" s="34"/>
      <c r="PWV912" s="35"/>
      <c r="PWW912" s="34"/>
      <c r="PXD912" s="35"/>
      <c r="PXE912" s="34"/>
      <c r="PXL912" s="35"/>
      <c r="PXM912" s="34"/>
      <c r="PXT912" s="35"/>
      <c r="PXU912" s="34"/>
      <c r="PYB912" s="35"/>
      <c r="PYC912" s="34"/>
      <c r="PYJ912" s="35"/>
      <c r="PYK912" s="34"/>
      <c r="PYR912" s="35"/>
      <c r="PYS912" s="34"/>
      <c r="PYZ912" s="35"/>
      <c r="PZA912" s="34"/>
      <c r="PZH912" s="35"/>
      <c r="PZI912" s="34"/>
      <c r="PZP912" s="35"/>
      <c r="PZQ912" s="34"/>
      <c r="PZX912" s="35"/>
      <c r="PZY912" s="34"/>
      <c r="QAF912" s="35"/>
      <c r="QAG912" s="34"/>
      <c r="QAN912" s="35"/>
      <c r="QAO912" s="34"/>
      <c r="QAV912" s="35"/>
      <c r="QAW912" s="34"/>
      <c r="QBD912" s="35"/>
      <c r="QBE912" s="34"/>
      <c r="QBL912" s="35"/>
      <c r="QBM912" s="34"/>
      <c r="QBT912" s="35"/>
      <c r="QBU912" s="34"/>
      <c r="QCB912" s="35"/>
      <c r="QCC912" s="34"/>
      <c r="QCJ912" s="35"/>
      <c r="QCK912" s="34"/>
      <c r="QCR912" s="35"/>
      <c r="QCS912" s="34"/>
      <c r="QCZ912" s="35"/>
      <c r="QDA912" s="34"/>
      <c r="QDH912" s="35"/>
      <c r="QDI912" s="34"/>
      <c r="QDP912" s="35"/>
      <c r="QDQ912" s="34"/>
      <c r="QDX912" s="35"/>
      <c r="QDY912" s="34"/>
      <c r="QEF912" s="35"/>
      <c r="QEG912" s="34"/>
      <c r="QEN912" s="35"/>
      <c r="QEO912" s="34"/>
      <c r="QEV912" s="35"/>
      <c r="QEW912" s="34"/>
      <c r="QFD912" s="35"/>
      <c r="QFE912" s="34"/>
      <c r="QFL912" s="35"/>
      <c r="QFM912" s="34"/>
      <c r="QFT912" s="35"/>
      <c r="QFU912" s="34"/>
      <c r="QGB912" s="35"/>
      <c r="QGC912" s="34"/>
      <c r="QGJ912" s="35"/>
      <c r="QGK912" s="34"/>
      <c r="QGR912" s="35"/>
      <c r="QGS912" s="34"/>
      <c r="QGZ912" s="35"/>
      <c r="QHA912" s="34"/>
      <c r="QHH912" s="35"/>
      <c r="QHI912" s="34"/>
      <c r="QHP912" s="35"/>
      <c r="QHQ912" s="34"/>
      <c r="QHX912" s="35"/>
      <c r="QHY912" s="34"/>
      <c r="QIF912" s="35"/>
      <c r="QIG912" s="34"/>
      <c r="QIN912" s="35"/>
      <c r="QIO912" s="34"/>
      <c r="QIV912" s="35"/>
      <c r="QIW912" s="34"/>
      <c r="QJD912" s="35"/>
      <c r="QJE912" s="34"/>
      <c r="QJL912" s="35"/>
      <c r="QJM912" s="34"/>
      <c r="QJT912" s="35"/>
      <c r="QJU912" s="34"/>
      <c r="QKB912" s="35"/>
      <c r="QKC912" s="34"/>
      <c r="QKJ912" s="35"/>
      <c r="QKK912" s="34"/>
      <c r="QKR912" s="35"/>
      <c r="QKS912" s="34"/>
      <c r="QKZ912" s="35"/>
      <c r="QLA912" s="34"/>
      <c r="QLH912" s="35"/>
      <c r="QLI912" s="34"/>
      <c r="QLP912" s="35"/>
      <c r="QLQ912" s="34"/>
      <c r="QLX912" s="35"/>
      <c r="QLY912" s="34"/>
      <c r="QMF912" s="35"/>
      <c r="QMG912" s="34"/>
      <c r="QMN912" s="35"/>
      <c r="QMO912" s="34"/>
      <c r="QMV912" s="35"/>
      <c r="QMW912" s="34"/>
      <c r="QND912" s="35"/>
      <c r="QNE912" s="34"/>
      <c r="QNL912" s="35"/>
      <c r="QNM912" s="34"/>
      <c r="QNT912" s="35"/>
      <c r="QNU912" s="34"/>
      <c r="QOB912" s="35"/>
      <c r="QOC912" s="34"/>
      <c r="QOJ912" s="35"/>
      <c r="QOK912" s="34"/>
      <c r="QOR912" s="35"/>
      <c r="QOS912" s="34"/>
      <c r="QOZ912" s="35"/>
      <c r="QPA912" s="34"/>
      <c r="QPH912" s="35"/>
      <c r="QPI912" s="34"/>
      <c r="QPP912" s="35"/>
      <c r="QPQ912" s="34"/>
      <c r="QPX912" s="35"/>
      <c r="QPY912" s="34"/>
      <c r="QQF912" s="35"/>
      <c r="QQG912" s="34"/>
      <c r="QQN912" s="35"/>
      <c r="QQO912" s="34"/>
      <c r="QQV912" s="35"/>
      <c r="QQW912" s="34"/>
      <c r="QRD912" s="35"/>
      <c r="QRE912" s="34"/>
      <c r="QRL912" s="35"/>
      <c r="QRM912" s="34"/>
      <c r="QRT912" s="35"/>
      <c r="QRU912" s="34"/>
      <c r="QSB912" s="35"/>
      <c r="QSC912" s="34"/>
      <c r="QSJ912" s="35"/>
      <c r="QSK912" s="34"/>
      <c r="QSR912" s="35"/>
      <c r="QSS912" s="34"/>
      <c r="QSZ912" s="35"/>
      <c r="QTA912" s="34"/>
      <c r="QTH912" s="35"/>
      <c r="QTI912" s="34"/>
      <c r="QTP912" s="35"/>
      <c r="QTQ912" s="34"/>
      <c r="QTX912" s="35"/>
      <c r="QTY912" s="34"/>
      <c r="QUF912" s="35"/>
      <c r="QUG912" s="34"/>
      <c r="QUN912" s="35"/>
      <c r="QUO912" s="34"/>
      <c r="QUV912" s="35"/>
      <c r="QUW912" s="34"/>
      <c r="QVD912" s="35"/>
      <c r="QVE912" s="34"/>
      <c r="QVL912" s="35"/>
      <c r="QVM912" s="34"/>
      <c r="QVT912" s="35"/>
      <c r="QVU912" s="34"/>
      <c r="QWB912" s="35"/>
      <c r="QWC912" s="34"/>
      <c r="QWJ912" s="35"/>
      <c r="QWK912" s="34"/>
      <c r="QWR912" s="35"/>
      <c r="QWS912" s="34"/>
      <c r="QWZ912" s="35"/>
      <c r="QXA912" s="34"/>
      <c r="QXH912" s="35"/>
      <c r="QXI912" s="34"/>
      <c r="QXP912" s="35"/>
      <c r="QXQ912" s="34"/>
      <c r="QXX912" s="35"/>
      <c r="QXY912" s="34"/>
      <c r="QYF912" s="35"/>
      <c r="QYG912" s="34"/>
      <c r="QYN912" s="35"/>
      <c r="QYO912" s="34"/>
      <c r="QYV912" s="35"/>
      <c r="QYW912" s="34"/>
      <c r="QZD912" s="35"/>
      <c r="QZE912" s="34"/>
      <c r="QZL912" s="35"/>
      <c r="QZM912" s="34"/>
      <c r="QZT912" s="35"/>
      <c r="QZU912" s="34"/>
      <c r="RAB912" s="35"/>
      <c r="RAC912" s="34"/>
      <c r="RAJ912" s="35"/>
      <c r="RAK912" s="34"/>
      <c r="RAR912" s="35"/>
      <c r="RAS912" s="34"/>
      <c r="RAZ912" s="35"/>
      <c r="RBA912" s="34"/>
      <c r="RBH912" s="35"/>
      <c r="RBI912" s="34"/>
      <c r="RBP912" s="35"/>
      <c r="RBQ912" s="34"/>
      <c r="RBX912" s="35"/>
      <c r="RBY912" s="34"/>
      <c r="RCF912" s="35"/>
      <c r="RCG912" s="34"/>
      <c r="RCN912" s="35"/>
      <c r="RCO912" s="34"/>
      <c r="RCV912" s="35"/>
      <c r="RCW912" s="34"/>
      <c r="RDD912" s="35"/>
      <c r="RDE912" s="34"/>
      <c r="RDL912" s="35"/>
      <c r="RDM912" s="34"/>
      <c r="RDT912" s="35"/>
      <c r="RDU912" s="34"/>
      <c r="REB912" s="35"/>
      <c r="REC912" s="34"/>
      <c r="REJ912" s="35"/>
      <c r="REK912" s="34"/>
      <c r="RER912" s="35"/>
      <c r="RES912" s="34"/>
      <c r="REZ912" s="35"/>
      <c r="RFA912" s="34"/>
      <c r="RFH912" s="35"/>
      <c r="RFI912" s="34"/>
      <c r="RFP912" s="35"/>
      <c r="RFQ912" s="34"/>
      <c r="RFX912" s="35"/>
      <c r="RFY912" s="34"/>
      <c r="RGF912" s="35"/>
      <c r="RGG912" s="34"/>
      <c r="RGN912" s="35"/>
      <c r="RGO912" s="34"/>
      <c r="RGV912" s="35"/>
      <c r="RGW912" s="34"/>
      <c r="RHD912" s="35"/>
      <c r="RHE912" s="34"/>
      <c r="RHL912" s="35"/>
      <c r="RHM912" s="34"/>
      <c r="RHT912" s="35"/>
      <c r="RHU912" s="34"/>
      <c r="RIB912" s="35"/>
      <c r="RIC912" s="34"/>
      <c r="RIJ912" s="35"/>
      <c r="RIK912" s="34"/>
      <c r="RIR912" s="35"/>
      <c r="RIS912" s="34"/>
      <c r="RIZ912" s="35"/>
      <c r="RJA912" s="34"/>
      <c r="RJH912" s="35"/>
      <c r="RJI912" s="34"/>
      <c r="RJP912" s="35"/>
      <c r="RJQ912" s="34"/>
      <c r="RJX912" s="35"/>
      <c r="RJY912" s="34"/>
      <c r="RKF912" s="35"/>
      <c r="RKG912" s="34"/>
      <c r="RKN912" s="35"/>
      <c r="RKO912" s="34"/>
      <c r="RKV912" s="35"/>
      <c r="RKW912" s="34"/>
      <c r="RLD912" s="35"/>
      <c r="RLE912" s="34"/>
      <c r="RLL912" s="35"/>
      <c r="RLM912" s="34"/>
      <c r="RLT912" s="35"/>
      <c r="RLU912" s="34"/>
      <c r="RMB912" s="35"/>
      <c r="RMC912" s="34"/>
      <c r="RMJ912" s="35"/>
      <c r="RMK912" s="34"/>
      <c r="RMR912" s="35"/>
      <c r="RMS912" s="34"/>
      <c r="RMZ912" s="35"/>
      <c r="RNA912" s="34"/>
      <c r="RNH912" s="35"/>
      <c r="RNI912" s="34"/>
      <c r="RNP912" s="35"/>
      <c r="RNQ912" s="34"/>
      <c r="RNX912" s="35"/>
      <c r="RNY912" s="34"/>
      <c r="ROF912" s="35"/>
      <c r="ROG912" s="34"/>
      <c r="RON912" s="35"/>
      <c r="ROO912" s="34"/>
      <c r="ROV912" s="35"/>
      <c r="ROW912" s="34"/>
      <c r="RPD912" s="35"/>
      <c r="RPE912" s="34"/>
      <c r="RPL912" s="35"/>
      <c r="RPM912" s="34"/>
      <c r="RPT912" s="35"/>
      <c r="RPU912" s="34"/>
      <c r="RQB912" s="35"/>
      <c r="RQC912" s="34"/>
      <c r="RQJ912" s="35"/>
      <c r="RQK912" s="34"/>
      <c r="RQR912" s="35"/>
      <c r="RQS912" s="34"/>
      <c r="RQZ912" s="35"/>
      <c r="RRA912" s="34"/>
      <c r="RRH912" s="35"/>
      <c r="RRI912" s="34"/>
      <c r="RRP912" s="35"/>
      <c r="RRQ912" s="34"/>
      <c r="RRX912" s="35"/>
      <c r="RRY912" s="34"/>
      <c r="RSF912" s="35"/>
      <c r="RSG912" s="34"/>
      <c r="RSN912" s="35"/>
      <c r="RSO912" s="34"/>
      <c r="RSV912" s="35"/>
      <c r="RSW912" s="34"/>
      <c r="RTD912" s="35"/>
      <c r="RTE912" s="34"/>
      <c r="RTL912" s="35"/>
      <c r="RTM912" s="34"/>
      <c r="RTT912" s="35"/>
      <c r="RTU912" s="34"/>
      <c r="RUB912" s="35"/>
      <c r="RUC912" s="34"/>
      <c r="RUJ912" s="35"/>
      <c r="RUK912" s="34"/>
      <c r="RUR912" s="35"/>
      <c r="RUS912" s="34"/>
      <c r="RUZ912" s="35"/>
      <c r="RVA912" s="34"/>
      <c r="RVH912" s="35"/>
      <c r="RVI912" s="34"/>
      <c r="RVP912" s="35"/>
      <c r="RVQ912" s="34"/>
      <c r="RVX912" s="35"/>
      <c r="RVY912" s="34"/>
      <c r="RWF912" s="35"/>
      <c r="RWG912" s="34"/>
      <c r="RWN912" s="35"/>
      <c r="RWO912" s="34"/>
      <c r="RWV912" s="35"/>
      <c r="RWW912" s="34"/>
      <c r="RXD912" s="35"/>
      <c r="RXE912" s="34"/>
      <c r="RXL912" s="35"/>
      <c r="RXM912" s="34"/>
      <c r="RXT912" s="35"/>
      <c r="RXU912" s="34"/>
      <c r="RYB912" s="35"/>
      <c r="RYC912" s="34"/>
      <c r="RYJ912" s="35"/>
      <c r="RYK912" s="34"/>
      <c r="RYR912" s="35"/>
      <c r="RYS912" s="34"/>
      <c r="RYZ912" s="35"/>
      <c r="RZA912" s="34"/>
      <c r="RZH912" s="35"/>
      <c r="RZI912" s="34"/>
      <c r="RZP912" s="35"/>
      <c r="RZQ912" s="34"/>
      <c r="RZX912" s="35"/>
      <c r="RZY912" s="34"/>
      <c r="SAF912" s="35"/>
      <c r="SAG912" s="34"/>
      <c r="SAN912" s="35"/>
      <c r="SAO912" s="34"/>
      <c r="SAV912" s="35"/>
      <c r="SAW912" s="34"/>
      <c r="SBD912" s="35"/>
      <c r="SBE912" s="34"/>
      <c r="SBL912" s="35"/>
      <c r="SBM912" s="34"/>
      <c r="SBT912" s="35"/>
      <c r="SBU912" s="34"/>
      <c r="SCB912" s="35"/>
      <c r="SCC912" s="34"/>
      <c r="SCJ912" s="35"/>
      <c r="SCK912" s="34"/>
      <c r="SCR912" s="35"/>
      <c r="SCS912" s="34"/>
      <c r="SCZ912" s="35"/>
      <c r="SDA912" s="34"/>
      <c r="SDH912" s="35"/>
      <c r="SDI912" s="34"/>
      <c r="SDP912" s="35"/>
      <c r="SDQ912" s="34"/>
      <c r="SDX912" s="35"/>
      <c r="SDY912" s="34"/>
      <c r="SEF912" s="35"/>
      <c r="SEG912" s="34"/>
      <c r="SEN912" s="35"/>
      <c r="SEO912" s="34"/>
      <c r="SEV912" s="35"/>
      <c r="SEW912" s="34"/>
      <c r="SFD912" s="35"/>
      <c r="SFE912" s="34"/>
      <c r="SFL912" s="35"/>
      <c r="SFM912" s="34"/>
      <c r="SFT912" s="35"/>
      <c r="SFU912" s="34"/>
      <c r="SGB912" s="35"/>
      <c r="SGC912" s="34"/>
      <c r="SGJ912" s="35"/>
      <c r="SGK912" s="34"/>
      <c r="SGR912" s="35"/>
      <c r="SGS912" s="34"/>
      <c r="SGZ912" s="35"/>
      <c r="SHA912" s="34"/>
      <c r="SHH912" s="35"/>
      <c r="SHI912" s="34"/>
      <c r="SHP912" s="35"/>
      <c r="SHQ912" s="34"/>
      <c r="SHX912" s="35"/>
      <c r="SHY912" s="34"/>
      <c r="SIF912" s="35"/>
      <c r="SIG912" s="34"/>
      <c r="SIN912" s="35"/>
      <c r="SIO912" s="34"/>
      <c r="SIV912" s="35"/>
      <c r="SIW912" s="34"/>
      <c r="SJD912" s="35"/>
      <c r="SJE912" s="34"/>
      <c r="SJL912" s="35"/>
      <c r="SJM912" s="34"/>
      <c r="SJT912" s="35"/>
      <c r="SJU912" s="34"/>
      <c r="SKB912" s="35"/>
      <c r="SKC912" s="34"/>
      <c r="SKJ912" s="35"/>
      <c r="SKK912" s="34"/>
      <c r="SKR912" s="35"/>
      <c r="SKS912" s="34"/>
      <c r="SKZ912" s="35"/>
      <c r="SLA912" s="34"/>
      <c r="SLH912" s="35"/>
      <c r="SLI912" s="34"/>
      <c r="SLP912" s="35"/>
      <c r="SLQ912" s="34"/>
      <c r="SLX912" s="35"/>
      <c r="SLY912" s="34"/>
      <c r="SMF912" s="35"/>
      <c r="SMG912" s="34"/>
      <c r="SMN912" s="35"/>
      <c r="SMO912" s="34"/>
      <c r="SMV912" s="35"/>
      <c r="SMW912" s="34"/>
      <c r="SND912" s="35"/>
      <c r="SNE912" s="34"/>
      <c r="SNL912" s="35"/>
      <c r="SNM912" s="34"/>
      <c r="SNT912" s="35"/>
      <c r="SNU912" s="34"/>
      <c r="SOB912" s="35"/>
      <c r="SOC912" s="34"/>
      <c r="SOJ912" s="35"/>
      <c r="SOK912" s="34"/>
      <c r="SOR912" s="35"/>
      <c r="SOS912" s="34"/>
      <c r="SOZ912" s="35"/>
      <c r="SPA912" s="34"/>
      <c r="SPH912" s="35"/>
      <c r="SPI912" s="34"/>
      <c r="SPP912" s="35"/>
      <c r="SPQ912" s="34"/>
      <c r="SPX912" s="35"/>
      <c r="SPY912" s="34"/>
      <c r="SQF912" s="35"/>
      <c r="SQG912" s="34"/>
      <c r="SQN912" s="35"/>
      <c r="SQO912" s="34"/>
      <c r="SQV912" s="35"/>
      <c r="SQW912" s="34"/>
      <c r="SRD912" s="35"/>
      <c r="SRE912" s="34"/>
      <c r="SRL912" s="35"/>
      <c r="SRM912" s="34"/>
      <c r="SRT912" s="35"/>
      <c r="SRU912" s="34"/>
      <c r="SSB912" s="35"/>
      <c r="SSC912" s="34"/>
      <c r="SSJ912" s="35"/>
      <c r="SSK912" s="34"/>
      <c r="SSR912" s="35"/>
      <c r="SSS912" s="34"/>
      <c r="SSZ912" s="35"/>
      <c r="STA912" s="34"/>
      <c r="STH912" s="35"/>
      <c r="STI912" s="34"/>
      <c r="STP912" s="35"/>
      <c r="STQ912" s="34"/>
      <c r="STX912" s="35"/>
      <c r="STY912" s="34"/>
      <c r="SUF912" s="35"/>
      <c r="SUG912" s="34"/>
      <c r="SUN912" s="35"/>
      <c r="SUO912" s="34"/>
      <c r="SUV912" s="35"/>
      <c r="SUW912" s="34"/>
      <c r="SVD912" s="35"/>
      <c r="SVE912" s="34"/>
      <c r="SVL912" s="35"/>
      <c r="SVM912" s="34"/>
      <c r="SVT912" s="35"/>
      <c r="SVU912" s="34"/>
      <c r="SWB912" s="35"/>
      <c r="SWC912" s="34"/>
      <c r="SWJ912" s="35"/>
      <c r="SWK912" s="34"/>
      <c r="SWR912" s="35"/>
      <c r="SWS912" s="34"/>
      <c r="SWZ912" s="35"/>
      <c r="SXA912" s="34"/>
      <c r="SXH912" s="35"/>
      <c r="SXI912" s="34"/>
      <c r="SXP912" s="35"/>
      <c r="SXQ912" s="34"/>
      <c r="SXX912" s="35"/>
      <c r="SXY912" s="34"/>
      <c r="SYF912" s="35"/>
      <c r="SYG912" s="34"/>
      <c r="SYN912" s="35"/>
      <c r="SYO912" s="34"/>
      <c r="SYV912" s="35"/>
      <c r="SYW912" s="34"/>
      <c r="SZD912" s="35"/>
      <c r="SZE912" s="34"/>
      <c r="SZL912" s="35"/>
      <c r="SZM912" s="34"/>
      <c r="SZT912" s="35"/>
      <c r="SZU912" s="34"/>
      <c r="TAB912" s="35"/>
      <c r="TAC912" s="34"/>
      <c r="TAJ912" s="35"/>
      <c r="TAK912" s="34"/>
      <c r="TAR912" s="35"/>
      <c r="TAS912" s="34"/>
      <c r="TAZ912" s="35"/>
      <c r="TBA912" s="34"/>
      <c r="TBH912" s="35"/>
      <c r="TBI912" s="34"/>
      <c r="TBP912" s="35"/>
      <c r="TBQ912" s="34"/>
      <c r="TBX912" s="35"/>
      <c r="TBY912" s="34"/>
      <c r="TCF912" s="35"/>
      <c r="TCG912" s="34"/>
      <c r="TCN912" s="35"/>
      <c r="TCO912" s="34"/>
      <c r="TCV912" s="35"/>
      <c r="TCW912" s="34"/>
      <c r="TDD912" s="35"/>
      <c r="TDE912" s="34"/>
      <c r="TDL912" s="35"/>
      <c r="TDM912" s="34"/>
      <c r="TDT912" s="35"/>
      <c r="TDU912" s="34"/>
      <c r="TEB912" s="35"/>
      <c r="TEC912" s="34"/>
      <c r="TEJ912" s="35"/>
      <c r="TEK912" s="34"/>
      <c r="TER912" s="35"/>
      <c r="TES912" s="34"/>
      <c r="TEZ912" s="35"/>
      <c r="TFA912" s="34"/>
      <c r="TFH912" s="35"/>
      <c r="TFI912" s="34"/>
      <c r="TFP912" s="35"/>
      <c r="TFQ912" s="34"/>
      <c r="TFX912" s="35"/>
      <c r="TFY912" s="34"/>
      <c r="TGF912" s="35"/>
      <c r="TGG912" s="34"/>
      <c r="TGN912" s="35"/>
      <c r="TGO912" s="34"/>
      <c r="TGV912" s="35"/>
      <c r="TGW912" s="34"/>
      <c r="THD912" s="35"/>
      <c r="THE912" s="34"/>
      <c r="THL912" s="35"/>
      <c r="THM912" s="34"/>
      <c r="THT912" s="35"/>
      <c r="THU912" s="34"/>
      <c r="TIB912" s="35"/>
      <c r="TIC912" s="34"/>
      <c r="TIJ912" s="35"/>
      <c r="TIK912" s="34"/>
      <c r="TIR912" s="35"/>
      <c r="TIS912" s="34"/>
      <c r="TIZ912" s="35"/>
      <c r="TJA912" s="34"/>
      <c r="TJH912" s="35"/>
      <c r="TJI912" s="34"/>
      <c r="TJP912" s="35"/>
      <c r="TJQ912" s="34"/>
      <c r="TJX912" s="35"/>
      <c r="TJY912" s="34"/>
      <c r="TKF912" s="35"/>
      <c r="TKG912" s="34"/>
      <c r="TKN912" s="35"/>
      <c r="TKO912" s="34"/>
      <c r="TKV912" s="35"/>
      <c r="TKW912" s="34"/>
      <c r="TLD912" s="35"/>
      <c r="TLE912" s="34"/>
      <c r="TLL912" s="35"/>
      <c r="TLM912" s="34"/>
      <c r="TLT912" s="35"/>
      <c r="TLU912" s="34"/>
      <c r="TMB912" s="35"/>
      <c r="TMC912" s="34"/>
      <c r="TMJ912" s="35"/>
      <c r="TMK912" s="34"/>
      <c r="TMR912" s="35"/>
      <c r="TMS912" s="34"/>
      <c r="TMZ912" s="35"/>
      <c r="TNA912" s="34"/>
      <c r="TNH912" s="35"/>
      <c r="TNI912" s="34"/>
      <c r="TNP912" s="35"/>
      <c r="TNQ912" s="34"/>
      <c r="TNX912" s="35"/>
      <c r="TNY912" s="34"/>
      <c r="TOF912" s="35"/>
      <c r="TOG912" s="34"/>
      <c r="TON912" s="35"/>
      <c r="TOO912" s="34"/>
      <c r="TOV912" s="35"/>
      <c r="TOW912" s="34"/>
      <c r="TPD912" s="35"/>
      <c r="TPE912" s="34"/>
      <c r="TPL912" s="35"/>
      <c r="TPM912" s="34"/>
      <c r="TPT912" s="35"/>
      <c r="TPU912" s="34"/>
      <c r="TQB912" s="35"/>
      <c r="TQC912" s="34"/>
      <c r="TQJ912" s="35"/>
      <c r="TQK912" s="34"/>
      <c r="TQR912" s="35"/>
      <c r="TQS912" s="34"/>
      <c r="TQZ912" s="35"/>
      <c r="TRA912" s="34"/>
      <c r="TRH912" s="35"/>
      <c r="TRI912" s="34"/>
      <c r="TRP912" s="35"/>
      <c r="TRQ912" s="34"/>
      <c r="TRX912" s="35"/>
      <c r="TRY912" s="34"/>
      <c r="TSF912" s="35"/>
      <c r="TSG912" s="34"/>
      <c r="TSN912" s="35"/>
      <c r="TSO912" s="34"/>
      <c r="TSV912" s="35"/>
      <c r="TSW912" s="34"/>
      <c r="TTD912" s="35"/>
      <c r="TTE912" s="34"/>
      <c r="TTL912" s="35"/>
      <c r="TTM912" s="34"/>
      <c r="TTT912" s="35"/>
      <c r="TTU912" s="34"/>
      <c r="TUB912" s="35"/>
      <c r="TUC912" s="34"/>
      <c r="TUJ912" s="35"/>
      <c r="TUK912" s="34"/>
      <c r="TUR912" s="35"/>
      <c r="TUS912" s="34"/>
      <c r="TUZ912" s="35"/>
      <c r="TVA912" s="34"/>
      <c r="TVH912" s="35"/>
      <c r="TVI912" s="34"/>
      <c r="TVP912" s="35"/>
      <c r="TVQ912" s="34"/>
      <c r="TVX912" s="35"/>
      <c r="TVY912" s="34"/>
      <c r="TWF912" s="35"/>
      <c r="TWG912" s="34"/>
      <c r="TWN912" s="35"/>
      <c r="TWO912" s="34"/>
      <c r="TWV912" s="35"/>
      <c r="TWW912" s="34"/>
      <c r="TXD912" s="35"/>
      <c r="TXE912" s="34"/>
      <c r="TXL912" s="35"/>
      <c r="TXM912" s="34"/>
      <c r="TXT912" s="35"/>
      <c r="TXU912" s="34"/>
      <c r="TYB912" s="35"/>
      <c r="TYC912" s="34"/>
      <c r="TYJ912" s="35"/>
      <c r="TYK912" s="34"/>
      <c r="TYR912" s="35"/>
      <c r="TYS912" s="34"/>
      <c r="TYZ912" s="35"/>
      <c r="TZA912" s="34"/>
      <c r="TZH912" s="35"/>
      <c r="TZI912" s="34"/>
      <c r="TZP912" s="35"/>
      <c r="TZQ912" s="34"/>
      <c r="TZX912" s="35"/>
      <c r="TZY912" s="34"/>
      <c r="UAF912" s="35"/>
      <c r="UAG912" s="34"/>
      <c r="UAN912" s="35"/>
      <c r="UAO912" s="34"/>
      <c r="UAV912" s="35"/>
      <c r="UAW912" s="34"/>
      <c r="UBD912" s="35"/>
      <c r="UBE912" s="34"/>
      <c r="UBL912" s="35"/>
      <c r="UBM912" s="34"/>
      <c r="UBT912" s="35"/>
      <c r="UBU912" s="34"/>
      <c r="UCB912" s="35"/>
      <c r="UCC912" s="34"/>
      <c r="UCJ912" s="35"/>
      <c r="UCK912" s="34"/>
      <c r="UCR912" s="35"/>
      <c r="UCS912" s="34"/>
      <c r="UCZ912" s="35"/>
      <c r="UDA912" s="34"/>
      <c r="UDH912" s="35"/>
      <c r="UDI912" s="34"/>
      <c r="UDP912" s="35"/>
      <c r="UDQ912" s="34"/>
      <c r="UDX912" s="35"/>
      <c r="UDY912" s="34"/>
      <c r="UEF912" s="35"/>
      <c r="UEG912" s="34"/>
      <c r="UEN912" s="35"/>
      <c r="UEO912" s="34"/>
      <c r="UEV912" s="35"/>
      <c r="UEW912" s="34"/>
      <c r="UFD912" s="35"/>
      <c r="UFE912" s="34"/>
      <c r="UFL912" s="35"/>
      <c r="UFM912" s="34"/>
      <c r="UFT912" s="35"/>
      <c r="UFU912" s="34"/>
      <c r="UGB912" s="35"/>
      <c r="UGC912" s="34"/>
      <c r="UGJ912" s="35"/>
      <c r="UGK912" s="34"/>
      <c r="UGR912" s="35"/>
      <c r="UGS912" s="34"/>
      <c r="UGZ912" s="35"/>
      <c r="UHA912" s="34"/>
      <c r="UHH912" s="35"/>
      <c r="UHI912" s="34"/>
      <c r="UHP912" s="35"/>
      <c r="UHQ912" s="34"/>
      <c r="UHX912" s="35"/>
      <c r="UHY912" s="34"/>
      <c r="UIF912" s="35"/>
      <c r="UIG912" s="34"/>
      <c r="UIN912" s="35"/>
      <c r="UIO912" s="34"/>
      <c r="UIV912" s="35"/>
      <c r="UIW912" s="34"/>
      <c r="UJD912" s="35"/>
      <c r="UJE912" s="34"/>
      <c r="UJL912" s="35"/>
      <c r="UJM912" s="34"/>
      <c r="UJT912" s="35"/>
      <c r="UJU912" s="34"/>
      <c r="UKB912" s="35"/>
      <c r="UKC912" s="34"/>
      <c r="UKJ912" s="35"/>
      <c r="UKK912" s="34"/>
      <c r="UKR912" s="35"/>
      <c r="UKS912" s="34"/>
      <c r="UKZ912" s="35"/>
      <c r="ULA912" s="34"/>
      <c r="ULH912" s="35"/>
      <c r="ULI912" s="34"/>
      <c r="ULP912" s="35"/>
      <c r="ULQ912" s="34"/>
      <c r="ULX912" s="35"/>
      <c r="ULY912" s="34"/>
      <c r="UMF912" s="35"/>
      <c r="UMG912" s="34"/>
      <c r="UMN912" s="35"/>
      <c r="UMO912" s="34"/>
      <c r="UMV912" s="35"/>
      <c r="UMW912" s="34"/>
      <c r="UND912" s="35"/>
      <c r="UNE912" s="34"/>
      <c r="UNL912" s="35"/>
      <c r="UNM912" s="34"/>
      <c r="UNT912" s="35"/>
      <c r="UNU912" s="34"/>
      <c r="UOB912" s="35"/>
      <c r="UOC912" s="34"/>
      <c r="UOJ912" s="35"/>
      <c r="UOK912" s="34"/>
      <c r="UOR912" s="35"/>
      <c r="UOS912" s="34"/>
      <c r="UOZ912" s="35"/>
      <c r="UPA912" s="34"/>
      <c r="UPH912" s="35"/>
      <c r="UPI912" s="34"/>
      <c r="UPP912" s="35"/>
      <c r="UPQ912" s="34"/>
      <c r="UPX912" s="35"/>
      <c r="UPY912" s="34"/>
      <c r="UQF912" s="35"/>
      <c r="UQG912" s="34"/>
      <c r="UQN912" s="35"/>
      <c r="UQO912" s="34"/>
      <c r="UQV912" s="35"/>
      <c r="UQW912" s="34"/>
      <c r="URD912" s="35"/>
      <c r="URE912" s="34"/>
      <c r="URL912" s="35"/>
      <c r="URM912" s="34"/>
      <c r="URT912" s="35"/>
      <c r="URU912" s="34"/>
      <c r="USB912" s="35"/>
      <c r="USC912" s="34"/>
      <c r="USJ912" s="35"/>
      <c r="USK912" s="34"/>
      <c r="USR912" s="35"/>
      <c r="USS912" s="34"/>
      <c r="USZ912" s="35"/>
      <c r="UTA912" s="34"/>
      <c r="UTH912" s="35"/>
      <c r="UTI912" s="34"/>
      <c r="UTP912" s="35"/>
      <c r="UTQ912" s="34"/>
      <c r="UTX912" s="35"/>
      <c r="UTY912" s="34"/>
      <c r="UUF912" s="35"/>
      <c r="UUG912" s="34"/>
      <c r="UUN912" s="35"/>
      <c r="UUO912" s="34"/>
      <c r="UUV912" s="35"/>
      <c r="UUW912" s="34"/>
      <c r="UVD912" s="35"/>
      <c r="UVE912" s="34"/>
      <c r="UVL912" s="35"/>
      <c r="UVM912" s="34"/>
      <c r="UVT912" s="35"/>
      <c r="UVU912" s="34"/>
      <c r="UWB912" s="35"/>
      <c r="UWC912" s="34"/>
      <c r="UWJ912" s="35"/>
      <c r="UWK912" s="34"/>
      <c r="UWR912" s="35"/>
      <c r="UWS912" s="34"/>
      <c r="UWZ912" s="35"/>
      <c r="UXA912" s="34"/>
      <c r="UXH912" s="35"/>
      <c r="UXI912" s="34"/>
      <c r="UXP912" s="35"/>
      <c r="UXQ912" s="34"/>
      <c r="UXX912" s="35"/>
      <c r="UXY912" s="34"/>
      <c r="UYF912" s="35"/>
      <c r="UYG912" s="34"/>
      <c r="UYN912" s="35"/>
      <c r="UYO912" s="34"/>
      <c r="UYV912" s="35"/>
      <c r="UYW912" s="34"/>
      <c r="UZD912" s="35"/>
      <c r="UZE912" s="34"/>
      <c r="UZL912" s="35"/>
      <c r="UZM912" s="34"/>
      <c r="UZT912" s="35"/>
      <c r="UZU912" s="34"/>
      <c r="VAB912" s="35"/>
      <c r="VAC912" s="34"/>
      <c r="VAJ912" s="35"/>
      <c r="VAK912" s="34"/>
      <c r="VAR912" s="35"/>
      <c r="VAS912" s="34"/>
      <c r="VAZ912" s="35"/>
      <c r="VBA912" s="34"/>
      <c r="VBH912" s="35"/>
      <c r="VBI912" s="34"/>
      <c r="VBP912" s="35"/>
      <c r="VBQ912" s="34"/>
      <c r="VBX912" s="35"/>
      <c r="VBY912" s="34"/>
      <c r="VCF912" s="35"/>
      <c r="VCG912" s="34"/>
      <c r="VCN912" s="35"/>
      <c r="VCO912" s="34"/>
      <c r="VCV912" s="35"/>
      <c r="VCW912" s="34"/>
      <c r="VDD912" s="35"/>
      <c r="VDE912" s="34"/>
      <c r="VDL912" s="35"/>
      <c r="VDM912" s="34"/>
      <c r="VDT912" s="35"/>
      <c r="VDU912" s="34"/>
      <c r="VEB912" s="35"/>
      <c r="VEC912" s="34"/>
      <c r="VEJ912" s="35"/>
      <c r="VEK912" s="34"/>
      <c r="VER912" s="35"/>
      <c r="VES912" s="34"/>
      <c r="VEZ912" s="35"/>
      <c r="VFA912" s="34"/>
      <c r="VFH912" s="35"/>
      <c r="VFI912" s="34"/>
      <c r="VFP912" s="35"/>
      <c r="VFQ912" s="34"/>
      <c r="VFX912" s="35"/>
      <c r="VFY912" s="34"/>
      <c r="VGF912" s="35"/>
      <c r="VGG912" s="34"/>
      <c r="VGN912" s="35"/>
      <c r="VGO912" s="34"/>
      <c r="VGV912" s="35"/>
      <c r="VGW912" s="34"/>
      <c r="VHD912" s="35"/>
      <c r="VHE912" s="34"/>
      <c r="VHL912" s="35"/>
      <c r="VHM912" s="34"/>
      <c r="VHT912" s="35"/>
      <c r="VHU912" s="34"/>
      <c r="VIB912" s="35"/>
      <c r="VIC912" s="34"/>
      <c r="VIJ912" s="35"/>
      <c r="VIK912" s="34"/>
      <c r="VIR912" s="35"/>
      <c r="VIS912" s="34"/>
      <c r="VIZ912" s="35"/>
      <c r="VJA912" s="34"/>
      <c r="VJH912" s="35"/>
      <c r="VJI912" s="34"/>
      <c r="VJP912" s="35"/>
      <c r="VJQ912" s="34"/>
      <c r="VJX912" s="35"/>
      <c r="VJY912" s="34"/>
      <c r="VKF912" s="35"/>
      <c r="VKG912" s="34"/>
      <c r="VKN912" s="35"/>
      <c r="VKO912" s="34"/>
      <c r="VKV912" s="35"/>
      <c r="VKW912" s="34"/>
      <c r="VLD912" s="35"/>
      <c r="VLE912" s="34"/>
      <c r="VLL912" s="35"/>
      <c r="VLM912" s="34"/>
      <c r="VLT912" s="35"/>
      <c r="VLU912" s="34"/>
      <c r="VMB912" s="35"/>
      <c r="VMC912" s="34"/>
      <c r="VMJ912" s="35"/>
      <c r="VMK912" s="34"/>
      <c r="VMR912" s="35"/>
      <c r="VMS912" s="34"/>
      <c r="VMZ912" s="35"/>
      <c r="VNA912" s="34"/>
      <c r="VNH912" s="35"/>
      <c r="VNI912" s="34"/>
      <c r="VNP912" s="35"/>
      <c r="VNQ912" s="34"/>
      <c r="VNX912" s="35"/>
      <c r="VNY912" s="34"/>
      <c r="VOF912" s="35"/>
      <c r="VOG912" s="34"/>
      <c r="VON912" s="35"/>
      <c r="VOO912" s="34"/>
      <c r="VOV912" s="35"/>
      <c r="VOW912" s="34"/>
      <c r="VPD912" s="35"/>
      <c r="VPE912" s="34"/>
      <c r="VPL912" s="35"/>
      <c r="VPM912" s="34"/>
      <c r="VPT912" s="35"/>
      <c r="VPU912" s="34"/>
      <c r="VQB912" s="35"/>
      <c r="VQC912" s="34"/>
      <c r="VQJ912" s="35"/>
      <c r="VQK912" s="34"/>
      <c r="VQR912" s="35"/>
      <c r="VQS912" s="34"/>
      <c r="VQZ912" s="35"/>
      <c r="VRA912" s="34"/>
      <c r="VRH912" s="35"/>
      <c r="VRI912" s="34"/>
      <c r="VRP912" s="35"/>
      <c r="VRQ912" s="34"/>
      <c r="VRX912" s="35"/>
      <c r="VRY912" s="34"/>
      <c r="VSF912" s="35"/>
      <c r="VSG912" s="34"/>
      <c r="VSN912" s="35"/>
      <c r="VSO912" s="34"/>
      <c r="VSV912" s="35"/>
      <c r="VSW912" s="34"/>
      <c r="VTD912" s="35"/>
      <c r="VTE912" s="34"/>
      <c r="VTL912" s="35"/>
      <c r="VTM912" s="34"/>
      <c r="VTT912" s="35"/>
      <c r="VTU912" s="34"/>
      <c r="VUB912" s="35"/>
      <c r="VUC912" s="34"/>
      <c r="VUJ912" s="35"/>
      <c r="VUK912" s="34"/>
      <c r="VUR912" s="35"/>
      <c r="VUS912" s="34"/>
      <c r="VUZ912" s="35"/>
      <c r="VVA912" s="34"/>
      <c r="VVH912" s="35"/>
      <c r="VVI912" s="34"/>
      <c r="VVP912" s="35"/>
      <c r="VVQ912" s="34"/>
      <c r="VVX912" s="35"/>
      <c r="VVY912" s="34"/>
      <c r="VWF912" s="35"/>
      <c r="VWG912" s="34"/>
      <c r="VWN912" s="35"/>
      <c r="VWO912" s="34"/>
      <c r="VWV912" s="35"/>
      <c r="VWW912" s="34"/>
      <c r="VXD912" s="35"/>
      <c r="VXE912" s="34"/>
      <c r="VXL912" s="35"/>
      <c r="VXM912" s="34"/>
      <c r="VXT912" s="35"/>
      <c r="VXU912" s="34"/>
      <c r="VYB912" s="35"/>
      <c r="VYC912" s="34"/>
      <c r="VYJ912" s="35"/>
      <c r="VYK912" s="34"/>
      <c r="VYR912" s="35"/>
      <c r="VYS912" s="34"/>
      <c r="VYZ912" s="35"/>
      <c r="VZA912" s="34"/>
      <c r="VZH912" s="35"/>
      <c r="VZI912" s="34"/>
      <c r="VZP912" s="35"/>
      <c r="VZQ912" s="34"/>
      <c r="VZX912" s="35"/>
      <c r="VZY912" s="34"/>
      <c r="WAF912" s="35"/>
      <c r="WAG912" s="34"/>
      <c r="WAN912" s="35"/>
      <c r="WAO912" s="34"/>
      <c r="WAV912" s="35"/>
      <c r="WAW912" s="34"/>
      <c r="WBD912" s="35"/>
      <c r="WBE912" s="34"/>
      <c r="WBL912" s="35"/>
      <c r="WBM912" s="34"/>
      <c r="WBT912" s="35"/>
      <c r="WBU912" s="34"/>
      <c r="WCB912" s="35"/>
      <c r="WCC912" s="34"/>
      <c r="WCJ912" s="35"/>
      <c r="WCK912" s="34"/>
      <c r="WCR912" s="35"/>
      <c r="WCS912" s="34"/>
      <c r="WCZ912" s="35"/>
      <c r="WDA912" s="34"/>
      <c r="WDH912" s="35"/>
      <c r="WDI912" s="34"/>
      <c r="WDP912" s="35"/>
      <c r="WDQ912" s="34"/>
      <c r="WDX912" s="35"/>
      <c r="WDY912" s="34"/>
      <c r="WEF912" s="35"/>
      <c r="WEG912" s="34"/>
      <c r="WEN912" s="35"/>
      <c r="WEO912" s="34"/>
      <c r="WEV912" s="35"/>
      <c r="WEW912" s="34"/>
      <c r="WFD912" s="35"/>
      <c r="WFE912" s="34"/>
      <c r="WFL912" s="35"/>
      <c r="WFM912" s="34"/>
      <c r="WFT912" s="35"/>
      <c r="WFU912" s="34"/>
      <c r="WGB912" s="35"/>
      <c r="WGC912" s="34"/>
      <c r="WGJ912" s="35"/>
      <c r="WGK912" s="34"/>
      <c r="WGR912" s="35"/>
      <c r="WGS912" s="34"/>
      <c r="WGZ912" s="35"/>
      <c r="WHA912" s="34"/>
      <c r="WHH912" s="35"/>
      <c r="WHI912" s="34"/>
      <c r="WHP912" s="35"/>
      <c r="WHQ912" s="34"/>
      <c r="WHX912" s="35"/>
      <c r="WHY912" s="34"/>
      <c r="WIF912" s="35"/>
      <c r="WIG912" s="34"/>
      <c r="WIN912" s="35"/>
      <c r="WIO912" s="34"/>
      <c r="WIV912" s="35"/>
      <c r="WIW912" s="34"/>
      <c r="WJD912" s="35"/>
      <c r="WJE912" s="34"/>
      <c r="WJL912" s="35"/>
      <c r="WJM912" s="34"/>
      <c r="WJT912" s="35"/>
      <c r="WJU912" s="34"/>
      <c r="WKB912" s="35"/>
      <c r="WKC912" s="34"/>
      <c r="WKJ912" s="35"/>
      <c r="WKK912" s="34"/>
      <c r="WKR912" s="35"/>
      <c r="WKS912" s="34"/>
      <c r="WKZ912" s="35"/>
      <c r="WLA912" s="34"/>
      <c r="WLH912" s="35"/>
      <c r="WLI912" s="34"/>
      <c r="WLP912" s="35"/>
      <c r="WLQ912" s="34"/>
      <c r="WLX912" s="35"/>
      <c r="WLY912" s="34"/>
      <c r="WMF912" s="35"/>
      <c r="WMG912" s="34"/>
      <c r="WMN912" s="35"/>
      <c r="WMO912" s="34"/>
      <c r="WMV912" s="35"/>
      <c r="WMW912" s="34"/>
      <c r="WND912" s="35"/>
      <c r="WNE912" s="34"/>
      <c r="WNL912" s="35"/>
      <c r="WNM912" s="34"/>
      <c r="WNT912" s="35"/>
      <c r="WNU912" s="34"/>
      <c r="WOB912" s="35"/>
      <c r="WOC912" s="34"/>
      <c r="WOJ912" s="35"/>
      <c r="WOK912" s="34"/>
      <c r="WOR912" s="35"/>
      <c r="WOS912" s="34"/>
      <c r="WOZ912" s="35"/>
      <c r="WPA912" s="34"/>
      <c r="WPH912" s="35"/>
      <c r="WPI912" s="34"/>
      <c r="WPP912" s="35"/>
      <c r="WPQ912" s="34"/>
      <c r="WPX912" s="35"/>
      <c r="WPY912" s="34"/>
      <c r="WQF912" s="35"/>
      <c r="WQG912" s="34"/>
      <c r="WQN912" s="35"/>
      <c r="WQO912" s="34"/>
      <c r="WQV912" s="35"/>
      <c r="WQW912" s="34"/>
      <c r="WRD912" s="35"/>
      <c r="WRE912" s="34"/>
      <c r="WRL912" s="35"/>
      <c r="WRM912" s="34"/>
      <c r="WRT912" s="35"/>
      <c r="WRU912" s="34"/>
      <c r="WSB912" s="35"/>
      <c r="WSC912" s="34"/>
      <c r="WSJ912" s="35"/>
      <c r="WSK912" s="34"/>
      <c r="WSR912" s="35"/>
      <c r="WSS912" s="34"/>
      <c r="WSZ912" s="35"/>
      <c r="WTA912" s="34"/>
      <c r="WTH912" s="35"/>
      <c r="WTI912" s="34"/>
      <c r="WTP912" s="35"/>
      <c r="WTQ912" s="34"/>
      <c r="WTX912" s="35"/>
      <c r="WTY912" s="34"/>
      <c r="WUF912" s="35"/>
      <c r="WUG912" s="34"/>
      <c r="WUN912" s="35"/>
      <c r="WUO912" s="34"/>
      <c r="WUV912" s="35"/>
      <c r="WUW912" s="34"/>
      <c r="WVD912" s="35"/>
      <c r="WVE912" s="34"/>
      <c r="WVL912" s="35"/>
      <c r="WVM912" s="34"/>
      <c r="WVT912" s="35"/>
      <c r="WVU912" s="34"/>
      <c r="WWB912" s="35"/>
      <c r="WWC912" s="34"/>
      <c r="WWJ912" s="35"/>
      <c r="WWK912" s="34"/>
      <c r="WWR912" s="35"/>
      <c r="WWS912" s="34"/>
      <c r="WWZ912" s="35"/>
      <c r="WXA912" s="34"/>
      <c r="WXH912" s="35"/>
      <c r="WXI912" s="34"/>
      <c r="WXP912" s="35"/>
      <c r="WXQ912" s="34"/>
      <c r="WXX912" s="35"/>
      <c r="WXY912" s="34"/>
      <c r="WYF912" s="35"/>
      <c r="WYG912" s="34"/>
      <c r="WYN912" s="35"/>
      <c r="WYO912" s="34"/>
      <c r="WYV912" s="35"/>
      <c r="WYW912" s="34"/>
      <c r="WZD912" s="35"/>
      <c r="WZE912" s="34"/>
      <c r="WZL912" s="35"/>
      <c r="WZM912" s="34"/>
      <c r="WZT912" s="35"/>
      <c r="WZU912" s="34"/>
      <c r="XAB912" s="35"/>
      <c r="XAC912" s="34"/>
      <c r="XAJ912" s="35"/>
      <c r="XAK912" s="34"/>
      <c r="XAR912" s="35"/>
      <c r="XAS912" s="34"/>
      <c r="XAZ912" s="35"/>
      <c r="XBA912" s="34"/>
      <c r="XBH912" s="35"/>
      <c r="XBI912" s="34"/>
      <c r="XBP912" s="35"/>
      <c r="XBQ912" s="34"/>
      <c r="XBX912" s="35"/>
      <c r="XBY912" s="34"/>
      <c r="XCF912" s="35"/>
      <c r="XCG912" s="34"/>
      <c r="XCN912" s="35"/>
      <c r="XCO912" s="34"/>
      <c r="XCV912" s="35"/>
      <c r="XCW912" s="34"/>
      <c r="XDD912" s="35"/>
      <c r="XDE912" s="34"/>
      <c r="XDL912" s="35"/>
      <c r="XDM912" s="34"/>
      <c r="XDT912" s="35"/>
      <c r="XDU912" s="34"/>
      <c r="XEB912" s="35"/>
      <c r="XEC912" s="34"/>
      <c r="XEJ912" s="35"/>
      <c r="XEK912" s="34"/>
      <c r="XER912" s="35"/>
      <c r="XES912" s="34"/>
      <c r="XEZ912" s="35"/>
      <c r="XFA912" s="34"/>
    </row>
    <row r="913" spans="1:1021 1028:2045 2052:3069 3076:4093 4100:5117 5124:6141 6148:7165 7172:8189 8196:9213 9220:10237 10244:11261 11268:12285 12292:13309 13316:14333 14340:15357 15364:16381" x14ac:dyDescent="0.25">
      <c r="A913" t="s">
        <v>21</v>
      </c>
      <c r="B913" t="s">
        <v>185</v>
      </c>
      <c r="C913">
        <v>573</v>
      </c>
      <c r="D913">
        <v>573</v>
      </c>
      <c r="E913" s="35">
        <v>1</v>
      </c>
      <c r="F913" s="34">
        <v>6.0000000000000002E-159</v>
      </c>
      <c r="G913">
        <v>98.47</v>
      </c>
      <c r="H913">
        <v>10223</v>
      </c>
      <c r="I913" t="str">
        <f>HYPERLINK("https://www.ncbi.nlm.nih.gov/nucleotide/LR782263.1?report=genbank&amp;log$=nucltop&amp;blast_rank=11&amp;RID=XE5J84ZU013","LR782263.1")</f>
        <v>LR782263.1</v>
      </c>
      <c r="L913" s="35"/>
      <c r="M913" s="34"/>
      <c r="T913" s="35"/>
      <c r="U913" s="34"/>
      <c r="AB913" s="35"/>
      <c r="AC913" s="34"/>
      <c r="AJ913" s="35"/>
      <c r="AK913" s="34"/>
      <c r="AR913" s="35"/>
      <c r="AS913" s="34"/>
      <c r="AZ913" s="35"/>
      <c r="BA913" s="34"/>
      <c r="BH913" s="35"/>
      <c r="BI913" s="34"/>
      <c r="BP913" s="35"/>
      <c r="BQ913" s="34"/>
      <c r="BX913" s="35"/>
      <c r="BY913" s="34"/>
      <c r="CF913" s="35"/>
      <c r="CG913" s="34"/>
      <c r="CN913" s="35"/>
      <c r="CO913" s="34"/>
      <c r="CV913" s="35"/>
      <c r="CW913" s="34"/>
      <c r="DD913" s="35"/>
      <c r="DE913" s="34"/>
      <c r="DL913" s="35"/>
      <c r="DM913" s="34"/>
      <c r="DT913" s="35"/>
      <c r="DU913" s="34"/>
      <c r="EB913" s="35"/>
      <c r="EC913" s="34"/>
      <c r="EJ913" s="35"/>
      <c r="EK913" s="34"/>
      <c r="ER913" s="35"/>
      <c r="ES913" s="34"/>
      <c r="EZ913" s="35"/>
      <c r="FA913" s="34"/>
      <c r="FH913" s="35"/>
      <c r="FI913" s="34"/>
      <c r="FP913" s="35"/>
      <c r="FQ913" s="34"/>
      <c r="FX913" s="35"/>
      <c r="FY913" s="34"/>
      <c r="GF913" s="35"/>
      <c r="GG913" s="34"/>
      <c r="GN913" s="35"/>
      <c r="GO913" s="34"/>
      <c r="GV913" s="35"/>
      <c r="GW913" s="34"/>
      <c r="HD913" s="35"/>
      <c r="HE913" s="34"/>
      <c r="HL913" s="35"/>
      <c r="HM913" s="34"/>
      <c r="HT913" s="35"/>
      <c r="HU913" s="34"/>
      <c r="IB913" s="35"/>
      <c r="IC913" s="34"/>
      <c r="IJ913" s="35"/>
      <c r="IK913" s="34"/>
      <c r="IR913" s="35"/>
      <c r="IS913" s="34"/>
      <c r="IZ913" s="35"/>
      <c r="JA913" s="34"/>
      <c r="JH913" s="35"/>
      <c r="JI913" s="34"/>
      <c r="JP913" s="35"/>
      <c r="JQ913" s="34"/>
      <c r="JX913" s="35"/>
      <c r="JY913" s="34"/>
      <c r="KF913" s="35"/>
      <c r="KG913" s="34"/>
      <c r="KN913" s="35"/>
      <c r="KO913" s="34"/>
      <c r="KV913" s="35"/>
      <c r="KW913" s="34"/>
      <c r="LD913" s="35"/>
      <c r="LE913" s="34"/>
      <c r="LL913" s="35"/>
      <c r="LM913" s="34"/>
      <c r="LT913" s="35"/>
      <c r="LU913" s="34"/>
      <c r="MB913" s="35"/>
      <c r="MC913" s="34"/>
      <c r="MJ913" s="35"/>
      <c r="MK913" s="34"/>
      <c r="MR913" s="35"/>
      <c r="MS913" s="34"/>
      <c r="MZ913" s="35"/>
      <c r="NA913" s="34"/>
      <c r="NH913" s="35"/>
      <c r="NI913" s="34"/>
      <c r="NP913" s="35"/>
      <c r="NQ913" s="34"/>
      <c r="NX913" s="35"/>
      <c r="NY913" s="34"/>
      <c r="OF913" s="35"/>
      <c r="OG913" s="34"/>
      <c r="ON913" s="35"/>
      <c r="OO913" s="34"/>
      <c r="OV913" s="35"/>
      <c r="OW913" s="34"/>
      <c r="PD913" s="35"/>
      <c r="PE913" s="34"/>
      <c r="PL913" s="35"/>
      <c r="PM913" s="34"/>
      <c r="PT913" s="35"/>
      <c r="PU913" s="34"/>
      <c r="QB913" s="35"/>
      <c r="QC913" s="34"/>
      <c r="QJ913" s="35"/>
      <c r="QK913" s="34"/>
      <c r="QR913" s="35"/>
      <c r="QS913" s="34"/>
      <c r="QZ913" s="35"/>
      <c r="RA913" s="34"/>
      <c r="RH913" s="35"/>
      <c r="RI913" s="34"/>
      <c r="RP913" s="35"/>
      <c r="RQ913" s="34"/>
      <c r="RX913" s="35"/>
      <c r="RY913" s="34"/>
      <c r="SF913" s="35"/>
      <c r="SG913" s="34"/>
      <c r="SN913" s="35"/>
      <c r="SO913" s="34"/>
      <c r="SV913" s="35"/>
      <c r="SW913" s="34"/>
      <c r="TD913" s="35"/>
      <c r="TE913" s="34"/>
      <c r="TL913" s="35"/>
      <c r="TM913" s="34"/>
      <c r="TT913" s="35"/>
      <c r="TU913" s="34"/>
      <c r="UB913" s="35"/>
      <c r="UC913" s="34"/>
      <c r="UJ913" s="35"/>
      <c r="UK913" s="34"/>
      <c r="UR913" s="35"/>
      <c r="US913" s="34"/>
      <c r="UZ913" s="35"/>
      <c r="VA913" s="34"/>
      <c r="VH913" s="35"/>
      <c r="VI913" s="34"/>
      <c r="VP913" s="35"/>
      <c r="VQ913" s="34"/>
      <c r="VX913" s="35"/>
      <c r="VY913" s="34"/>
      <c r="WF913" s="35"/>
      <c r="WG913" s="34"/>
      <c r="WN913" s="35"/>
      <c r="WO913" s="34"/>
      <c r="WV913" s="35"/>
      <c r="WW913" s="34"/>
      <c r="XD913" s="35"/>
      <c r="XE913" s="34"/>
      <c r="XL913" s="35"/>
      <c r="XM913" s="34"/>
      <c r="XT913" s="35"/>
      <c r="XU913" s="34"/>
      <c r="YB913" s="35"/>
      <c r="YC913" s="34"/>
      <c r="YJ913" s="35"/>
      <c r="YK913" s="34"/>
      <c r="YR913" s="35"/>
      <c r="YS913" s="34"/>
      <c r="YZ913" s="35"/>
      <c r="ZA913" s="34"/>
      <c r="ZH913" s="35"/>
      <c r="ZI913" s="34"/>
      <c r="ZP913" s="35"/>
      <c r="ZQ913" s="34"/>
      <c r="ZX913" s="35"/>
      <c r="ZY913" s="34"/>
      <c r="AAF913" s="35"/>
      <c r="AAG913" s="34"/>
      <c r="AAN913" s="35"/>
      <c r="AAO913" s="34"/>
      <c r="AAV913" s="35"/>
      <c r="AAW913" s="34"/>
      <c r="ABD913" s="35"/>
      <c r="ABE913" s="34"/>
      <c r="ABL913" s="35"/>
      <c r="ABM913" s="34"/>
      <c r="ABT913" s="35"/>
      <c r="ABU913" s="34"/>
      <c r="ACB913" s="35"/>
      <c r="ACC913" s="34"/>
      <c r="ACJ913" s="35"/>
      <c r="ACK913" s="34"/>
      <c r="ACR913" s="35"/>
      <c r="ACS913" s="34"/>
      <c r="ACZ913" s="35"/>
      <c r="ADA913" s="34"/>
      <c r="ADH913" s="35"/>
      <c r="ADI913" s="34"/>
      <c r="ADP913" s="35"/>
      <c r="ADQ913" s="34"/>
      <c r="ADX913" s="35"/>
      <c r="ADY913" s="34"/>
      <c r="AEF913" s="35"/>
      <c r="AEG913" s="34"/>
      <c r="AEN913" s="35"/>
      <c r="AEO913" s="34"/>
      <c r="AEV913" s="35"/>
      <c r="AEW913" s="34"/>
      <c r="AFD913" s="35"/>
      <c r="AFE913" s="34"/>
      <c r="AFL913" s="35"/>
      <c r="AFM913" s="34"/>
      <c r="AFT913" s="35"/>
      <c r="AFU913" s="34"/>
      <c r="AGB913" s="35"/>
      <c r="AGC913" s="34"/>
      <c r="AGJ913" s="35"/>
      <c r="AGK913" s="34"/>
      <c r="AGR913" s="35"/>
      <c r="AGS913" s="34"/>
      <c r="AGZ913" s="35"/>
      <c r="AHA913" s="34"/>
      <c r="AHH913" s="35"/>
      <c r="AHI913" s="34"/>
      <c r="AHP913" s="35"/>
      <c r="AHQ913" s="34"/>
      <c r="AHX913" s="35"/>
      <c r="AHY913" s="34"/>
      <c r="AIF913" s="35"/>
      <c r="AIG913" s="34"/>
      <c r="AIN913" s="35"/>
      <c r="AIO913" s="34"/>
      <c r="AIV913" s="35"/>
      <c r="AIW913" s="34"/>
      <c r="AJD913" s="35"/>
      <c r="AJE913" s="34"/>
      <c r="AJL913" s="35"/>
      <c r="AJM913" s="34"/>
      <c r="AJT913" s="35"/>
      <c r="AJU913" s="34"/>
      <c r="AKB913" s="35"/>
      <c r="AKC913" s="34"/>
      <c r="AKJ913" s="35"/>
      <c r="AKK913" s="34"/>
      <c r="AKR913" s="35"/>
      <c r="AKS913" s="34"/>
      <c r="AKZ913" s="35"/>
      <c r="ALA913" s="34"/>
      <c r="ALH913" s="35"/>
      <c r="ALI913" s="34"/>
      <c r="ALP913" s="35"/>
      <c r="ALQ913" s="34"/>
      <c r="ALX913" s="35"/>
      <c r="ALY913" s="34"/>
      <c r="AMF913" s="35"/>
      <c r="AMG913" s="34"/>
      <c r="AMN913" s="35"/>
      <c r="AMO913" s="34"/>
      <c r="AMV913" s="35"/>
      <c r="AMW913" s="34"/>
      <c r="AND913" s="35"/>
      <c r="ANE913" s="34"/>
      <c r="ANL913" s="35"/>
      <c r="ANM913" s="34"/>
      <c r="ANT913" s="35"/>
      <c r="ANU913" s="34"/>
      <c r="AOB913" s="35"/>
      <c r="AOC913" s="34"/>
      <c r="AOJ913" s="35"/>
      <c r="AOK913" s="34"/>
      <c r="AOR913" s="35"/>
      <c r="AOS913" s="34"/>
      <c r="AOZ913" s="35"/>
      <c r="APA913" s="34"/>
      <c r="APH913" s="35"/>
      <c r="API913" s="34"/>
      <c r="APP913" s="35"/>
      <c r="APQ913" s="34"/>
      <c r="APX913" s="35"/>
      <c r="APY913" s="34"/>
      <c r="AQF913" s="35"/>
      <c r="AQG913" s="34"/>
      <c r="AQN913" s="35"/>
      <c r="AQO913" s="34"/>
      <c r="AQV913" s="35"/>
      <c r="AQW913" s="34"/>
      <c r="ARD913" s="35"/>
      <c r="ARE913" s="34"/>
      <c r="ARL913" s="35"/>
      <c r="ARM913" s="34"/>
      <c r="ART913" s="35"/>
      <c r="ARU913" s="34"/>
      <c r="ASB913" s="35"/>
      <c r="ASC913" s="34"/>
      <c r="ASJ913" s="35"/>
      <c r="ASK913" s="34"/>
      <c r="ASR913" s="35"/>
      <c r="ASS913" s="34"/>
      <c r="ASZ913" s="35"/>
      <c r="ATA913" s="34"/>
      <c r="ATH913" s="35"/>
      <c r="ATI913" s="34"/>
      <c r="ATP913" s="35"/>
      <c r="ATQ913" s="34"/>
      <c r="ATX913" s="35"/>
      <c r="ATY913" s="34"/>
      <c r="AUF913" s="35"/>
      <c r="AUG913" s="34"/>
      <c r="AUN913" s="35"/>
      <c r="AUO913" s="34"/>
      <c r="AUV913" s="35"/>
      <c r="AUW913" s="34"/>
      <c r="AVD913" s="35"/>
      <c r="AVE913" s="34"/>
      <c r="AVL913" s="35"/>
      <c r="AVM913" s="34"/>
      <c r="AVT913" s="35"/>
      <c r="AVU913" s="34"/>
      <c r="AWB913" s="35"/>
      <c r="AWC913" s="34"/>
      <c r="AWJ913" s="35"/>
      <c r="AWK913" s="34"/>
      <c r="AWR913" s="35"/>
      <c r="AWS913" s="34"/>
      <c r="AWZ913" s="35"/>
      <c r="AXA913" s="34"/>
      <c r="AXH913" s="35"/>
      <c r="AXI913" s="34"/>
      <c r="AXP913" s="35"/>
      <c r="AXQ913" s="34"/>
      <c r="AXX913" s="35"/>
      <c r="AXY913" s="34"/>
      <c r="AYF913" s="35"/>
      <c r="AYG913" s="34"/>
      <c r="AYN913" s="35"/>
      <c r="AYO913" s="34"/>
      <c r="AYV913" s="35"/>
      <c r="AYW913" s="34"/>
      <c r="AZD913" s="35"/>
      <c r="AZE913" s="34"/>
      <c r="AZL913" s="35"/>
      <c r="AZM913" s="34"/>
      <c r="AZT913" s="35"/>
      <c r="AZU913" s="34"/>
      <c r="BAB913" s="35"/>
      <c r="BAC913" s="34"/>
      <c r="BAJ913" s="35"/>
      <c r="BAK913" s="34"/>
      <c r="BAR913" s="35"/>
      <c r="BAS913" s="34"/>
      <c r="BAZ913" s="35"/>
      <c r="BBA913" s="34"/>
      <c r="BBH913" s="35"/>
      <c r="BBI913" s="34"/>
      <c r="BBP913" s="35"/>
      <c r="BBQ913" s="34"/>
      <c r="BBX913" s="35"/>
      <c r="BBY913" s="34"/>
      <c r="BCF913" s="35"/>
      <c r="BCG913" s="34"/>
      <c r="BCN913" s="35"/>
      <c r="BCO913" s="34"/>
      <c r="BCV913" s="35"/>
      <c r="BCW913" s="34"/>
      <c r="BDD913" s="35"/>
      <c r="BDE913" s="34"/>
      <c r="BDL913" s="35"/>
      <c r="BDM913" s="34"/>
      <c r="BDT913" s="35"/>
      <c r="BDU913" s="34"/>
      <c r="BEB913" s="35"/>
      <c r="BEC913" s="34"/>
      <c r="BEJ913" s="35"/>
      <c r="BEK913" s="34"/>
      <c r="BER913" s="35"/>
      <c r="BES913" s="34"/>
      <c r="BEZ913" s="35"/>
      <c r="BFA913" s="34"/>
      <c r="BFH913" s="35"/>
      <c r="BFI913" s="34"/>
      <c r="BFP913" s="35"/>
      <c r="BFQ913" s="34"/>
      <c r="BFX913" s="35"/>
      <c r="BFY913" s="34"/>
      <c r="BGF913" s="35"/>
      <c r="BGG913" s="34"/>
      <c r="BGN913" s="35"/>
      <c r="BGO913" s="34"/>
      <c r="BGV913" s="35"/>
      <c r="BGW913" s="34"/>
      <c r="BHD913" s="35"/>
      <c r="BHE913" s="34"/>
      <c r="BHL913" s="35"/>
      <c r="BHM913" s="34"/>
      <c r="BHT913" s="35"/>
      <c r="BHU913" s="34"/>
      <c r="BIB913" s="35"/>
      <c r="BIC913" s="34"/>
      <c r="BIJ913" s="35"/>
      <c r="BIK913" s="34"/>
      <c r="BIR913" s="35"/>
      <c r="BIS913" s="34"/>
      <c r="BIZ913" s="35"/>
      <c r="BJA913" s="34"/>
      <c r="BJH913" s="35"/>
      <c r="BJI913" s="34"/>
      <c r="BJP913" s="35"/>
      <c r="BJQ913" s="34"/>
      <c r="BJX913" s="35"/>
      <c r="BJY913" s="34"/>
      <c r="BKF913" s="35"/>
      <c r="BKG913" s="34"/>
      <c r="BKN913" s="35"/>
      <c r="BKO913" s="34"/>
      <c r="BKV913" s="35"/>
      <c r="BKW913" s="34"/>
      <c r="BLD913" s="35"/>
      <c r="BLE913" s="34"/>
      <c r="BLL913" s="35"/>
      <c r="BLM913" s="34"/>
      <c r="BLT913" s="35"/>
      <c r="BLU913" s="34"/>
      <c r="BMB913" s="35"/>
      <c r="BMC913" s="34"/>
      <c r="BMJ913" s="35"/>
      <c r="BMK913" s="34"/>
      <c r="BMR913" s="35"/>
      <c r="BMS913" s="34"/>
      <c r="BMZ913" s="35"/>
      <c r="BNA913" s="34"/>
      <c r="BNH913" s="35"/>
      <c r="BNI913" s="34"/>
      <c r="BNP913" s="35"/>
      <c r="BNQ913" s="34"/>
      <c r="BNX913" s="35"/>
      <c r="BNY913" s="34"/>
      <c r="BOF913" s="35"/>
      <c r="BOG913" s="34"/>
      <c r="BON913" s="35"/>
      <c r="BOO913" s="34"/>
      <c r="BOV913" s="35"/>
      <c r="BOW913" s="34"/>
      <c r="BPD913" s="35"/>
      <c r="BPE913" s="34"/>
      <c r="BPL913" s="35"/>
      <c r="BPM913" s="34"/>
      <c r="BPT913" s="35"/>
      <c r="BPU913" s="34"/>
      <c r="BQB913" s="35"/>
      <c r="BQC913" s="34"/>
      <c r="BQJ913" s="35"/>
      <c r="BQK913" s="34"/>
      <c r="BQR913" s="35"/>
      <c r="BQS913" s="34"/>
      <c r="BQZ913" s="35"/>
      <c r="BRA913" s="34"/>
      <c r="BRH913" s="35"/>
      <c r="BRI913" s="34"/>
      <c r="BRP913" s="35"/>
      <c r="BRQ913" s="34"/>
      <c r="BRX913" s="35"/>
      <c r="BRY913" s="34"/>
      <c r="BSF913" s="35"/>
      <c r="BSG913" s="34"/>
      <c r="BSN913" s="35"/>
      <c r="BSO913" s="34"/>
      <c r="BSV913" s="35"/>
      <c r="BSW913" s="34"/>
      <c r="BTD913" s="35"/>
      <c r="BTE913" s="34"/>
      <c r="BTL913" s="35"/>
      <c r="BTM913" s="34"/>
      <c r="BTT913" s="35"/>
      <c r="BTU913" s="34"/>
      <c r="BUB913" s="35"/>
      <c r="BUC913" s="34"/>
      <c r="BUJ913" s="35"/>
      <c r="BUK913" s="34"/>
      <c r="BUR913" s="35"/>
      <c r="BUS913" s="34"/>
      <c r="BUZ913" s="35"/>
      <c r="BVA913" s="34"/>
      <c r="BVH913" s="35"/>
      <c r="BVI913" s="34"/>
      <c r="BVP913" s="35"/>
      <c r="BVQ913" s="34"/>
      <c r="BVX913" s="35"/>
      <c r="BVY913" s="34"/>
      <c r="BWF913" s="35"/>
      <c r="BWG913" s="34"/>
      <c r="BWN913" s="35"/>
      <c r="BWO913" s="34"/>
      <c r="BWV913" s="35"/>
      <c r="BWW913" s="34"/>
      <c r="BXD913" s="35"/>
      <c r="BXE913" s="34"/>
      <c r="BXL913" s="35"/>
      <c r="BXM913" s="34"/>
      <c r="BXT913" s="35"/>
      <c r="BXU913" s="34"/>
      <c r="BYB913" s="35"/>
      <c r="BYC913" s="34"/>
      <c r="BYJ913" s="35"/>
      <c r="BYK913" s="34"/>
      <c r="BYR913" s="35"/>
      <c r="BYS913" s="34"/>
      <c r="BYZ913" s="35"/>
      <c r="BZA913" s="34"/>
      <c r="BZH913" s="35"/>
      <c r="BZI913" s="34"/>
      <c r="BZP913" s="35"/>
      <c r="BZQ913" s="34"/>
      <c r="BZX913" s="35"/>
      <c r="BZY913" s="34"/>
      <c r="CAF913" s="35"/>
      <c r="CAG913" s="34"/>
      <c r="CAN913" s="35"/>
      <c r="CAO913" s="34"/>
      <c r="CAV913" s="35"/>
      <c r="CAW913" s="34"/>
      <c r="CBD913" s="35"/>
      <c r="CBE913" s="34"/>
      <c r="CBL913" s="35"/>
      <c r="CBM913" s="34"/>
      <c r="CBT913" s="35"/>
      <c r="CBU913" s="34"/>
      <c r="CCB913" s="35"/>
      <c r="CCC913" s="34"/>
      <c r="CCJ913" s="35"/>
      <c r="CCK913" s="34"/>
      <c r="CCR913" s="35"/>
      <c r="CCS913" s="34"/>
      <c r="CCZ913" s="35"/>
      <c r="CDA913" s="34"/>
      <c r="CDH913" s="35"/>
      <c r="CDI913" s="34"/>
      <c r="CDP913" s="35"/>
      <c r="CDQ913" s="34"/>
      <c r="CDX913" s="35"/>
      <c r="CDY913" s="34"/>
      <c r="CEF913" s="35"/>
      <c r="CEG913" s="34"/>
      <c r="CEN913" s="35"/>
      <c r="CEO913" s="34"/>
      <c r="CEV913" s="35"/>
      <c r="CEW913" s="34"/>
      <c r="CFD913" s="35"/>
      <c r="CFE913" s="34"/>
      <c r="CFL913" s="35"/>
      <c r="CFM913" s="34"/>
      <c r="CFT913" s="35"/>
      <c r="CFU913" s="34"/>
      <c r="CGB913" s="35"/>
      <c r="CGC913" s="34"/>
      <c r="CGJ913" s="35"/>
      <c r="CGK913" s="34"/>
      <c r="CGR913" s="35"/>
      <c r="CGS913" s="34"/>
      <c r="CGZ913" s="35"/>
      <c r="CHA913" s="34"/>
      <c r="CHH913" s="35"/>
      <c r="CHI913" s="34"/>
      <c r="CHP913" s="35"/>
      <c r="CHQ913" s="34"/>
      <c r="CHX913" s="35"/>
      <c r="CHY913" s="34"/>
      <c r="CIF913" s="35"/>
      <c r="CIG913" s="34"/>
      <c r="CIN913" s="35"/>
      <c r="CIO913" s="34"/>
      <c r="CIV913" s="35"/>
      <c r="CIW913" s="34"/>
      <c r="CJD913" s="35"/>
      <c r="CJE913" s="34"/>
      <c r="CJL913" s="35"/>
      <c r="CJM913" s="34"/>
      <c r="CJT913" s="35"/>
      <c r="CJU913" s="34"/>
      <c r="CKB913" s="35"/>
      <c r="CKC913" s="34"/>
      <c r="CKJ913" s="35"/>
      <c r="CKK913" s="34"/>
      <c r="CKR913" s="35"/>
      <c r="CKS913" s="34"/>
      <c r="CKZ913" s="35"/>
      <c r="CLA913" s="34"/>
      <c r="CLH913" s="35"/>
      <c r="CLI913" s="34"/>
      <c r="CLP913" s="35"/>
      <c r="CLQ913" s="34"/>
      <c r="CLX913" s="35"/>
      <c r="CLY913" s="34"/>
      <c r="CMF913" s="35"/>
      <c r="CMG913" s="34"/>
      <c r="CMN913" s="35"/>
      <c r="CMO913" s="34"/>
      <c r="CMV913" s="35"/>
      <c r="CMW913" s="34"/>
      <c r="CND913" s="35"/>
      <c r="CNE913" s="34"/>
      <c r="CNL913" s="35"/>
      <c r="CNM913" s="34"/>
      <c r="CNT913" s="35"/>
      <c r="CNU913" s="34"/>
      <c r="COB913" s="35"/>
      <c r="COC913" s="34"/>
      <c r="COJ913" s="35"/>
      <c r="COK913" s="34"/>
      <c r="COR913" s="35"/>
      <c r="COS913" s="34"/>
      <c r="COZ913" s="35"/>
      <c r="CPA913" s="34"/>
      <c r="CPH913" s="35"/>
      <c r="CPI913" s="34"/>
      <c r="CPP913" s="35"/>
      <c r="CPQ913" s="34"/>
      <c r="CPX913" s="35"/>
      <c r="CPY913" s="34"/>
      <c r="CQF913" s="35"/>
      <c r="CQG913" s="34"/>
      <c r="CQN913" s="35"/>
      <c r="CQO913" s="34"/>
      <c r="CQV913" s="35"/>
      <c r="CQW913" s="34"/>
      <c r="CRD913" s="35"/>
      <c r="CRE913" s="34"/>
      <c r="CRL913" s="35"/>
      <c r="CRM913" s="34"/>
      <c r="CRT913" s="35"/>
      <c r="CRU913" s="34"/>
      <c r="CSB913" s="35"/>
      <c r="CSC913" s="34"/>
      <c r="CSJ913" s="35"/>
      <c r="CSK913" s="34"/>
      <c r="CSR913" s="35"/>
      <c r="CSS913" s="34"/>
      <c r="CSZ913" s="35"/>
      <c r="CTA913" s="34"/>
      <c r="CTH913" s="35"/>
      <c r="CTI913" s="34"/>
      <c r="CTP913" s="35"/>
      <c r="CTQ913" s="34"/>
      <c r="CTX913" s="35"/>
      <c r="CTY913" s="34"/>
      <c r="CUF913" s="35"/>
      <c r="CUG913" s="34"/>
      <c r="CUN913" s="35"/>
      <c r="CUO913" s="34"/>
      <c r="CUV913" s="35"/>
      <c r="CUW913" s="34"/>
      <c r="CVD913" s="35"/>
      <c r="CVE913" s="34"/>
      <c r="CVL913" s="35"/>
      <c r="CVM913" s="34"/>
      <c r="CVT913" s="35"/>
      <c r="CVU913" s="34"/>
      <c r="CWB913" s="35"/>
      <c r="CWC913" s="34"/>
      <c r="CWJ913" s="35"/>
      <c r="CWK913" s="34"/>
      <c r="CWR913" s="35"/>
      <c r="CWS913" s="34"/>
      <c r="CWZ913" s="35"/>
      <c r="CXA913" s="34"/>
      <c r="CXH913" s="35"/>
      <c r="CXI913" s="34"/>
      <c r="CXP913" s="35"/>
      <c r="CXQ913" s="34"/>
      <c r="CXX913" s="35"/>
      <c r="CXY913" s="34"/>
      <c r="CYF913" s="35"/>
      <c r="CYG913" s="34"/>
      <c r="CYN913" s="35"/>
      <c r="CYO913" s="34"/>
      <c r="CYV913" s="35"/>
      <c r="CYW913" s="34"/>
      <c r="CZD913" s="35"/>
      <c r="CZE913" s="34"/>
      <c r="CZL913" s="35"/>
      <c r="CZM913" s="34"/>
      <c r="CZT913" s="35"/>
      <c r="CZU913" s="34"/>
      <c r="DAB913" s="35"/>
      <c r="DAC913" s="34"/>
      <c r="DAJ913" s="35"/>
      <c r="DAK913" s="34"/>
      <c r="DAR913" s="35"/>
      <c r="DAS913" s="34"/>
      <c r="DAZ913" s="35"/>
      <c r="DBA913" s="34"/>
      <c r="DBH913" s="35"/>
      <c r="DBI913" s="34"/>
      <c r="DBP913" s="35"/>
      <c r="DBQ913" s="34"/>
      <c r="DBX913" s="35"/>
      <c r="DBY913" s="34"/>
      <c r="DCF913" s="35"/>
      <c r="DCG913" s="34"/>
      <c r="DCN913" s="35"/>
      <c r="DCO913" s="34"/>
      <c r="DCV913" s="35"/>
      <c r="DCW913" s="34"/>
      <c r="DDD913" s="35"/>
      <c r="DDE913" s="34"/>
      <c r="DDL913" s="35"/>
      <c r="DDM913" s="34"/>
      <c r="DDT913" s="35"/>
      <c r="DDU913" s="34"/>
      <c r="DEB913" s="35"/>
      <c r="DEC913" s="34"/>
      <c r="DEJ913" s="35"/>
      <c r="DEK913" s="34"/>
      <c r="DER913" s="35"/>
      <c r="DES913" s="34"/>
      <c r="DEZ913" s="35"/>
      <c r="DFA913" s="34"/>
      <c r="DFH913" s="35"/>
      <c r="DFI913" s="34"/>
      <c r="DFP913" s="35"/>
      <c r="DFQ913" s="34"/>
      <c r="DFX913" s="35"/>
      <c r="DFY913" s="34"/>
      <c r="DGF913" s="35"/>
      <c r="DGG913" s="34"/>
      <c r="DGN913" s="35"/>
      <c r="DGO913" s="34"/>
      <c r="DGV913" s="35"/>
      <c r="DGW913" s="34"/>
      <c r="DHD913" s="35"/>
      <c r="DHE913" s="34"/>
      <c r="DHL913" s="35"/>
      <c r="DHM913" s="34"/>
      <c r="DHT913" s="35"/>
      <c r="DHU913" s="34"/>
      <c r="DIB913" s="35"/>
      <c r="DIC913" s="34"/>
      <c r="DIJ913" s="35"/>
      <c r="DIK913" s="34"/>
      <c r="DIR913" s="35"/>
      <c r="DIS913" s="34"/>
      <c r="DIZ913" s="35"/>
      <c r="DJA913" s="34"/>
      <c r="DJH913" s="35"/>
      <c r="DJI913" s="34"/>
      <c r="DJP913" s="35"/>
      <c r="DJQ913" s="34"/>
      <c r="DJX913" s="35"/>
      <c r="DJY913" s="34"/>
      <c r="DKF913" s="35"/>
      <c r="DKG913" s="34"/>
      <c r="DKN913" s="35"/>
      <c r="DKO913" s="34"/>
      <c r="DKV913" s="35"/>
      <c r="DKW913" s="34"/>
      <c r="DLD913" s="35"/>
      <c r="DLE913" s="34"/>
      <c r="DLL913" s="35"/>
      <c r="DLM913" s="34"/>
      <c r="DLT913" s="35"/>
      <c r="DLU913" s="34"/>
      <c r="DMB913" s="35"/>
      <c r="DMC913" s="34"/>
      <c r="DMJ913" s="35"/>
      <c r="DMK913" s="34"/>
      <c r="DMR913" s="35"/>
      <c r="DMS913" s="34"/>
      <c r="DMZ913" s="35"/>
      <c r="DNA913" s="34"/>
      <c r="DNH913" s="35"/>
      <c r="DNI913" s="34"/>
      <c r="DNP913" s="35"/>
      <c r="DNQ913" s="34"/>
      <c r="DNX913" s="35"/>
      <c r="DNY913" s="34"/>
      <c r="DOF913" s="35"/>
      <c r="DOG913" s="34"/>
      <c r="DON913" s="35"/>
      <c r="DOO913" s="34"/>
      <c r="DOV913" s="35"/>
      <c r="DOW913" s="34"/>
      <c r="DPD913" s="35"/>
      <c r="DPE913" s="34"/>
      <c r="DPL913" s="35"/>
      <c r="DPM913" s="34"/>
      <c r="DPT913" s="35"/>
      <c r="DPU913" s="34"/>
      <c r="DQB913" s="35"/>
      <c r="DQC913" s="34"/>
      <c r="DQJ913" s="35"/>
      <c r="DQK913" s="34"/>
      <c r="DQR913" s="35"/>
      <c r="DQS913" s="34"/>
      <c r="DQZ913" s="35"/>
      <c r="DRA913" s="34"/>
      <c r="DRH913" s="35"/>
      <c r="DRI913" s="34"/>
      <c r="DRP913" s="35"/>
      <c r="DRQ913" s="34"/>
      <c r="DRX913" s="35"/>
      <c r="DRY913" s="34"/>
      <c r="DSF913" s="35"/>
      <c r="DSG913" s="34"/>
      <c r="DSN913" s="35"/>
      <c r="DSO913" s="34"/>
      <c r="DSV913" s="35"/>
      <c r="DSW913" s="34"/>
      <c r="DTD913" s="35"/>
      <c r="DTE913" s="34"/>
      <c r="DTL913" s="35"/>
      <c r="DTM913" s="34"/>
      <c r="DTT913" s="35"/>
      <c r="DTU913" s="34"/>
      <c r="DUB913" s="35"/>
      <c r="DUC913" s="34"/>
      <c r="DUJ913" s="35"/>
      <c r="DUK913" s="34"/>
      <c r="DUR913" s="35"/>
      <c r="DUS913" s="34"/>
      <c r="DUZ913" s="35"/>
      <c r="DVA913" s="34"/>
      <c r="DVH913" s="35"/>
      <c r="DVI913" s="34"/>
      <c r="DVP913" s="35"/>
      <c r="DVQ913" s="34"/>
      <c r="DVX913" s="35"/>
      <c r="DVY913" s="34"/>
      <c r="DWF913" s="35"/>
      <c r="DWG913" s="34"/>
      <c r="DWN913" s="35"/>
      <c r="DWO913" s="34"/>
      <c r="DWV913" s="35"/>
      <c r="DWW913" s="34"/>
      <c r="DXD913" s="35"/>
      <c r="DXE913" s="34"/>
      <c r="DXL913" s="35"/>
      <c r="DXM913" s="34"/>
      <c r="DXT913" s="35"/>
      <c r="DXU913" s="34"/>
      <c r="DYB913" s="35"/>
      <c r="DYC913" s="34"/>
      <c r="DYJ913" s="35"/>
      <c r="DYK913" s="34"/>
      <c r="DYR913" s="35"/>
      <c r="DYS913" s="34"/>
      <c r="DYZ913" s="35"/>
      <c r="DZA913" s="34"/>
      <c r="DZH913" s="35"/>
      <c r="DZI913" s="34"/>
      <c r="DZP913" s="35"/>
      <c r="DZQ913" s="34"/>
      <c r="DZX913" s="35"/>
      <c r="DZY913" s="34"/>
      <c r="EAF913" s="35"/>
      <c r="EAG913" s="34"/>
      <c r="EAN913" s="35"/>
      <c r="EAO913" s="34"/>
      <c r="EAV913" s="35"/>
      <c r="EAW913" s="34"/>
      <c r="EBD913" s="35"/>
      <c r="EBE913" s="34"/>
      <c r="EBL913" s="35"/>
      <c r="EBM913" s="34"/>
      <c r="EBT913" s="35"/>
      <c r="EBU913" s="34"/>
      <c r="ECB913" s="35"/>
      <c r="ECC913" s="34"/>
      <c r="ECJ913" s="35"/>
      <c r="ECK913" s="34"/>
      <c r="ECR913" s="35"/>
      <c r="ECS913" s="34"/>
      <c r="ECZ913" s="35"/>
      <c r="EDA913" s="34"/>
      <c r="EDH913" s="35"/>
      <c r="EDI913" s="34"/>
      <c r="EDP913" s="35"/>
      <c r="EDQ913" s="34"/>
      <c r="EDX913" s="35"/>
      <c r="EDY913" s="34"/>
      <c r="EEF913" s="35"/>
      <c r="EEG913" s="34"/>
      <c r="EEN913" s="35"/>
      <c r="EEO913" s="34"/>
      <c r="EEV913" s="35"/>
      <c r="EEW913" s="34"/>
      <c r="EFD913" s="35"/>
      <c r="EFE913" s="34"/>
      <c r="EFL913" s="35"/>
      <c r="EFM913" s="34"/>
      <c r="EFT913" s="35"/>
      <c r="EFU913" s="34"/>
      <c r="EGB913" s="35"/>
      <c r="EGC913" s="34"/>
      <c r="EGJ913" s="35"/>
      <c r="EGK913" s="34"/>
      <c r="EGR913" s="35"/>
      <c r="EGS913" s="34"/>
      <c r="EGZ913" s="35"/>
      <c r="EHA913" s="34"/>
      <c r="EHH913" s="35"/>
      <c r="EHI913" s="34"/>
      <c r="EHP913" s="35"/>
      <c r="EHQ913" s="34"/>
      <c r="EHX913" s="35"/>
      <c r="EHY913" s="34"/>
      <c r="EIF913" s="35"/>
      <c r="EIG913" s="34"/>
      <c r="EIN913" s="35"/>
      <c r="EIO913" s="34"/>
      <c r="EIV913" s="35"/>
      <c r="EIW913" s="34"/>
      <c r="EJD913" s="35"/>
      <c r="EJE913" s="34"/>
      <c r="EJL913" s="35"/>
      <c r="EJM913" s="34"/>
      <c r="EJT913" s="35"/>
      <c r="EJU913" s="34"/>
      <c r="EKB913" s="35"/>
      <c r="EKC913" s="34"/>
      <c r="EKJ913" s="35"/>
      <c r="EKK913" s="34"/>
      <c r="EKR913" s="35"/>
      <c r="EKS913" s="34"/>
      <c r="EKZ913" s="35"/>
      <c r="ELA913" s="34"/>
      <c r="ELH913" s="35"/>
      <c r="ELI913" s="34"/>
      <c r="ELP913" s="35"/>
      <c r="ELQ913" s="34"/>
      <c r="ELX913" s="35"/>
      <c r="ELY913" s="34"/>
      <c r="EMF913" s="35"/>
      <c r="EMG913" s="34"/>
      <c r="EMN913" s="35"/>
      <c r="EMO913" s="34"/>
      <c r="EMV913" s="35"/>
      <c r="EMW913" s="34"/>
      <c r="END913" s="35"/>
      <c r="ENE913" s="34"/>
      <c r="ENL913" s="35"/>
      <c r="ENM913" s="34"/>
      <c r="ENT913" s="35"/>
      <c r="ENU913" s="34"/>
      <c r="EOB913" s="35"/>
      <c r="EOC913" s="34"/>
      <c r="EOJ913" s="35"/>
      <c r="EOK913" s="34"/>
      <c r="EOR913" s="35"/>
      <c r="EOS913" s="34"/>
      <c r="EOZ913" s="35"/>
      <c r="EPA913" s="34"/>
      <c r="EPH913" s="35"/>
      <c r="EPI913" s="34"/>
      <c r="EPP913" s="35"/>
      <c r="EPQ913" s="34"/>
      <c r="EPX913" s="35"/>
      <c r="EPY913" s="34"/>
      <c r="EQF913" s="35"/>
      <c r="EQG913" s="34"/>
      <c r="EQN913" s="35"/>
      <c r="EQO913" s="34"/>
      <c r="EQV913" s="35"/>
      <c r="EQW913" s="34"/>
      <c r="ERD913" s="35"/>
      <c r="ERE913" s="34"/>
      <c r="ERL913" s="35"/>
      <c r="ERM913" s="34"/>
      <c r="ERT913" s="35"/>
      <c r="ERU913" s="34"/>
      <c r="ESB913" s="35"/>
      <c r="ESC913" s="34"/>
      <c r="ESJ913" s="35"/>
      <c r="ESK913" s="34"/>
      <c r="ESR913" s="35"/>
      <c r="ESS913" s="34"/>
      <c r="ESZ913" s="35"/>
      <c r="ETA913" s="34"/>
      <c r="ETH913" s="35"/>
      <c r="ETI913" s="34"/>
      <c r="ETP913" s="35"/>
      <c r="ETQ913" s="34"/>
      <c r="ETX913" s="35"/>
      <c r="ETY913" s="34"/>
      <c r="EUF913" s="35"/>
      <c r="EUG913" s="34"/>
      <c r="EUN913" s="35"/>
      <c r="EUO913" s="34"/>
      <c r="EUV913" s="35"/>
      <c r="EUW913" s="34"/>
      <c r="EVD913" s="35"/>
      <c r="EVE913" s="34"/>
      <c r="EVL913" s="35"/>
      <c r="EVM913" s="34"/>
      <c r="EVT913" s="35"/>
      <c r="EVU913" s="34"/>
      <c r="EWB913" s="35"/>
      <c r="EWC913" s="34"/>
      <c r="EWJ913" s="35"/>
      <c r="EWK913" s="34"/>
      <c r="EWR913" s="35"/>
      <c r="EWS913" s="34"/>
      <c r="EWZ913" s="35"/>
      <c r="EXA913" s="34"/>
      <c r="EXH913" s="35"/>
      <c r="EXI913" s="34"/>
      <c r="EXP913" s="35"/>
      <c r="EXQ913" s="34"/>
      <c r="EXX913" s="35"/>
      <c r="EXY913" s="34"/>
      <c r="EYF913" s="35"/>
      <c r="EYG913" s="34"/>
      <c r="EYN913" s="35"/>
      <c r="EYO913" s="34"/>
      <c r="EYV913" s="35"/>
      <c r="EYW913" s="34"/>
      <c r="EZD913" s="35"/>
      <c r="EZE913" s="34"/>
      <c r="EZL913" s="35"/>
      <c r="EZM913" s="34"/>
      <c r="EZT913" s="35"/>
      <c r="EZU913" s="34"/>
      <c r="FAB913" s="35"/>
      <c r="FAC913" s="34"/>
      <c r="FAJ913" s="35"/>
      <c r="FAK913" s="34"/>
      <c r="FAR913" s="35"/>
      <c r="FAS913" s="34"/>
      <c r="FAZ913" s="35"/>
      <c r="FBA913" s="34"/>
      <c r="FBH913" s="35"/>
      <c r="FBI913" s="34"/>
      <c r="FBP913" s="35"/>
      <c r="FBQ913" s="34"/>
      <c r="FBX913" s="35"/>
      <c r="FBY913" s="34"/>
      <c r="FCF913" s="35"/>
      <c r="FCG913" s="34"/>
      <c r="FCN913" s="35"/>
      <c r="FCO913" s="34"/>
      <c r="FCV913" s="35"/>
      <c r="FCW913" s="34"/>
      <c r="FDD913" s="35"/>
      <c r="FDE913" s="34"/>
      <c r="FDL913" s="35"/>
      <c r="FDM913" s="34"/>
      <c r="FDT913" s="35"/>
      <c r="FDU913" s="34"/>
      <c r="FEB913" s="35"/>
      <c r="FEC913" s="34"/>
      <c r="FEJ913" s="35"/>
      <c r="FEK913" s="34"/>
      <c r="FER913" s="35"/>
      <c r="FES913" s="34"/>
      <c r="FEZ913" s="35"/>
      <c r="FFA913" s="34"/>
      <c r="FFH913" s="35"/>
      <c r="FFI913" s="34"/>
      <c r="FFP913" s="35"/>
      <c r="FFQ913" s="34"/>
      <c r="FFX913" s="35"/>
      <c r="FFY913" s="34"/>
      <c r="FGF913" s="35"/>
      <c r="FGG913" s="34"/>
      <c r="FGN913" s="35"/>
      <c r="FGO913" s="34"/>
      <c r="FGV913" s="35"/>
      <c r="FGW913" s="34"/>
      <c r="FHD913" s="35"/>
      <c r="FHE913" s="34"/>
      <c r="FHL913" s="35"/>
      <c r="FHM913" s="34"/>
      <c r="FHT913" s="35"/>
      <c r="FHU913" s="34"/>
      <c r="FIB913" s="35"/>
      <c r="FIC913" s="34"/>
      <c r="FIJ913" s="35"/>
      <c r="FIK913" s="34"/>
      <c r="FIR913" s="35"/>
      <c r="FIS913" s="34"/>
      <c r="FIZ913" s="35"/>
      <c r="FJA913" s="34"/>
      <c r="FJH913" s="35"/>
      <c r="FJI913" s="34"/>
      <c r="FJP913" s="35"/>
      <c r="FJQ913" s="34"/>
      <c r="FJX913" s="35"/>
      <c r="FJY913" s="34"/>
      <c r="FKF913" s="35"/>
      <c r="FKG913" s="34"/>
      <c r="FKN913" s="35"/>
      <c r="FKO913" s="34"/>
      <c r="FKV913" s="35"/>
      <c r="FKW913" s="34"/>
      <c r="FLD913" s="35"/>
      <c r="FLE913" s="34"/>
      <c r="FLL913" s="35"/>
      <c r="FLM913" s="34"/>
      <c r="FLT913" s="35"/>
      <c r="FLU913" s="34"/>
      <c r="FMB913" s="35"/>
      <c r="FMC913" s="34"/>
      <c r="FMJ913" s="35"/>
      <c r="FMK913" s="34"/>
      <c r="FMR913" s="35"/>
      <c r="FMS913" s="34"/>
      <c r="FMZ913" s="35"/>
      <c r="FNA913" s="34"/>
      <c r="FNH913" s="35"/>
      <c r="FNI913" s="34"/>
      <c r="FNP913" s="35"/>
      <c r="FNQ913" s="34"/>
      <c r="FNX913" s="35"/>
      <c r="FNY913" s="34"/>
      <c r="FOF913" s="35"/>
      <c r="FOG913" s="34"/>
      <c r="FON913" s="35"/>
      <c r="FOO913" s="34"/>
      <c r="FOV913" s="35"/>
      <c r="FOW913" s="34"/>
      <c r="FPD913" s="35"/>
      <c r="FPE913" s="34"/>
      <c r="FPL913" s="35"/>
      <c r="FPM913" s="34"/>
      <c r="FPT913" s="35"/>
      <c r="FPU913" s="34"/>
      <c r="FQB913" s="35"/>
      <c r="FQC913" s="34"/>
      <c r="FQJ913" s="35"/>
      <c r="FQK913" s="34"/>
      <c r="FQR913" s="35"/>
      <c r="FQS913" s="34"/>
      <c r="FQZ913" s="35"/>
      <c r="FRA913" s="34"/>
      <c r="FRH913" s="35"/>
      <c r="FRI913" s="34"/>
      <c r="FRP913" s="35"/>
      <c r="FRQ913" s="34"/>
      <c r="FRX913" s="35"/>
      <c r="FRY913" s="34"/>
      <c r="FSF913" s="35"/>
      <c r="FSG913" s="34"/>
      <c r="FSN913" s="35"/>
      <c r="FSO913" s="34"/>
      <c r="FSV913" s="35"/>
      <c r="FSW913" s="34"/>
      <c r="FTD913" s="35"/>
      <c r="FTE913" s="34"/>
      <c r="FTL913" s="35"/>
      <c r="FTM913" s="34"/>
      <c r="FTT913" s="35"/>
      <c r="FTU913" s="34"/>
      <c r="FUB913" s="35"/>
      <c r="FUC913" s="34"/>
      <c r="FUJ913" s="35"/>
      <c r="FUK913" s="34"/>
      <c r="FUR913" s="35"/>
      <c r="FUS913" s="34"/>
      <c r="FUZ913" s="35"/>
      <c r="FVA913" s="34"/>
      <c r="FVH913" s="35"/>
      <c r="FVI913" s="34"/>
      <c r="FVP913" s="35"/>
      <c r="FVQ913" s="34"/>
      <c r="FVX913" s="35"/>
      <c r="FVY913" s="34"/>
      <c r="FWF913" s="35"/>
      <c r="FWG913" s="34"/>
      <c r="FWN913" s="35"/>
      <c r="FWO913" s="34"/>
      <c r="FWV913" s="35"/>
      <c r="FWW913" s="34"/>
      <c r="FXD913" s="35"/>
      <c r="FXE913" s="34"/>
      <c r="FXL913" s="35"/>
      <c r="FXM913" s="34"/>
      <c r="FXT913" s="35"/>
      <c r="FXU913" s="34"/>
      <c r="FYB913" s="35"/>
      <c r="FYC913" s="34"/>
      <c r="FYJ913" s="35"/>
      <c r="FYK913" s="34"/>
      <c r="FYR913" s="35"/>
      <c r="FYS913" s="34"/>
      <c r="FYZ913" s="35"/>
      <c r="FZA913" s="34"/>
      <c r="FZH913" s="35"/>
      <c r="FZI913" s="34"/>
      <c r="FZP913" s="35"/>
      <c r="FZQ913" s="34"/>
      <c r="FZX913" s="35"/>
      <c r="FZY913" s="34"/>
      <c r="GAF913" s="35"/>
      <c r="GAG913" s="34"/>
      <c r="GAN913" s="35"/>
      <c r="GAO913" s="34"/>
      <c r="GAV913" s="35"/>
      <c r="GAW913" s="34"/>
      <c r="GBD913" s="35"/>
      <c r="GBE913" s="34"/>
      <c r="GBL913" s="35"/>
      <c r="GBM913" s="34"/>
      <c r="GBT913" s="35"/>
      <c r="GBU913" s="34"/>
      <c r="GCB913" s="35"/>
      <c r="GCC913" s="34"/>
      <c r="GCJ913" s="35"/>
      <c r="GCK913" s="34"/>
      <c r="GCR913" s="35"/>
      <c r="GCS913" s="34"/>
      <c r="GCZ913" s="35"/>
      <c r="GDA913" s="34"/>
      <c r="GDH913" s="35"/>
      <c r="GDI913" s="34"/>
      <c r="GDP913" s="35"/>
      <c r="GDQ913" s="34"/>
      <c r="GDX913" s="35"/>
      <c r="GDY913" s="34"/>
      <c r="GEF913" s="35"/>
      <c r="GEG913" s="34"/>
      <c r="GEN913" s="35"/>
      <c r="GEO913" s="34"/>
      <c r="GEV913" s="35"/>
      <c r="GEW913" s="34"/>
      <c r="GFD913" s="35"/>
      <c r="GFE913" s="34"/>
      <c r="GFL913" s="35"/>
      <c r="GFM913" s="34"/>
      <c r="GFT913" s="35"/>
      <c r="GFU913" s="34"/>
      <c r="GGB913" s="35"/>
      <c r="GGC913" s="34"/>
      <c r="GGJ913" s="35"/>
      <c r="GGK913" s="34"/>
      <c r="GGR913" s="35"/>
      <c r="GGS913" s="34"/>
      <c r="GGZ913" s="35"/>
      <c r="GHA913" s="34"/>
      <c r="GHH913" s="35"/>
      <c r="GHI913" s="34"/>
      <c r="GHP913" s="35"/>
      <c r="GHQ913" s="34"/>
      <c r="GHX913" s="35"/>
      <c r="GHY913" s="34"/>
      <c r="GIF913" s="35"/>
      <c r="GIG913" s="34"/>
      <c r="GIN913" s="35"/>
      <c r="GIO913" s="34"/>
      <c r="GIV913" s="35"/>
      <c r="GIW913" s="34"/>
      <c r="GJD913" s="35"/>
      <c r="GJE913" s="34"/>
      <c r="GJL913" s="35"/>
      <c r="GJM913" s="34"/>
      <c r="GJT913" s="35"/>
      <c r="GJU913" s="34"/>
      <c r="GKB913" s="35"/>
      <c r="GKC913" s="34"/>
      <c r="GKJ913" s="35"/>
      <c r="GKK913" s="34"/>
      <c r="GKR913" s="35"/>
      <c r="GKS913" s="34"/>
      <c r="GKZ913" s="35"/>
      <c r="GLA913" s="34"/>
      <c r="GLH913" s="35"/>
      <c r="GLI913" s="34"/>
      <c r="GLP913" s="35"/>
      <c r="GLQ913" s="34"/>
      <c r="GLX913" s="35"/>
      <c r="GLY913" s="34"/>
      <c r="GMF913" s="35"/>
      <c r="GMG913" s="34"/>
      <c r="GMN913" s="35"/>
      <c r="GMO913" s="34"/>
      <c r="GMV913" s="35"/>
      <c r="GMW913" s="34"/>
      <c r="GND913" s="35"/>
      <c r="GNE913" s="34"/>
      <c r="GNL913" s="35"/>
      <c r="GNM913" s="34"/>
      <c r="GNT913" s="35"/>
      <c r="GNU913" s="34"/>
      <c r="GOB913" s="35"/>
      <c r="GOC913" s="34"/>
      <c r="GOJ913" s="35"/>
      <c r="GOK913" s="34"/>
      <c r="GOR913" s="35"/>
      <c r="GOS913" s="34"/>
      <c r="GOZ913" s="35"/>
      <c r="GPA913" s="34"/>
      <c r="GPH913" s="35"/>
      <c r="GPI913" s="34"/>
      <c r="GPP913" s="35"/>
      <c r="GPQ913" s="34"/>
      <c r="GPX913" s="35"/>
      <c r="GPY913" s="34"/>
      <c r="GQF913" s="35"/>
      <c r="GQG913" s="34"/>
      <c r="GQN913" s="35"/>
      <c r="GQO913" s="34"/>
      <c r="GQV913" s="35"/>
      <c r="GQW913" s="34"/>
      <c r="GRD913" s="35"/>
      <c r="GRE913" s="34"/>
      <c r="GRL913" s="35"/>
      <c r="GRM913" s="34"/>
      <c r="GRT913" s="35"/>
      <c r="GRU913" s="34"/>
      <c r="GSB913" s="35"/>
      <c r="GSC913" s="34"/>
      <c r="GSJ913" s="35"/>
      <c r="GSK913" s="34"/>
      <c r="GSR913" s="35"/>
      <c r="GSS913" s="34"/>
      <c r="GSZ913" s="35"/>
      <c r="GTA913" s="34"/>
      <c r="GTH913" s="35"/>
      <c r="GTI913" s="34"/>
      <c r="GTP913" s="35"/>
      <c r="GTQ913" s="34"/>
      <c r="GTX913" s="35"/>
      <c r="GTY913" s="34"/>
      <c r="GUF913" s="35"/>
      <c r="GUG913" s="34"/>
      <c r="GUN913" s="35"/>
      <c r="GUO913" s="34"/>
      <c r="GUV913" s="35"/>
      <c r="GUW913" s="34"/>
      <c r="GVD913" s="35"/>
      <c r="GVE913" s="34"/>
      <c r="GVL913" s="35"/>
      <c r="GVM913" s="34"/>
      <c r="GVT913" s="35"/>
      <c r="GVU913" s="34"/>
      <c r="GWB913" s="35"/>
      <c r="GWC913" s="34"/>
      <c r="GWJ913" s="35"/>
      <c r="GWK913" s="34"/>
      <c r="GWR913" s="35"/>
      <c r="GWS913" s="34"/>
      <c r="GWZ913" s="35"/>
      <c r="GXA913" s="34"/>
      <c r="GXH913" s="35"/>
      <c r="GXI913" s="34"/>
      <c r="GXP913" s="35"/>
      <c r="GXQ913" s="34"/>
      <c r="GXX913" s="35"/>
      <c r="GXY913" s="34"/>
      <c r="GYF913" s="35"/>
      <c r="GYG913" s="34"/>
      <c r="GYN913" s="35"/>
      <c r="GYO913" s="34"/>
      <c r="GYV913" s="35"/>
      <c r="GYW913" s="34"/>
      <c r="GZD913" s="35"/>
      <c r="GZE913" s="34"/>
      <c r="GZL913" s="35"/>
      <c r="GZM913" s="34"/>
      <c r="GZT913" s="35"/>
      <c r="GZU913" s="34"/>
      <c r="HAB913" s="35"/>
      <c r="HAC913" s="34"/>
      <c r="HAJ913" s="35"/>
      <c r="HAK913" s="34"/>
      <c r="HAR913" s="35"/>
      <c r="HAS913" s="34"/>
      <c r="HAZ913" s="35"/>
      <c r="HBA913" s="34"/>
      <c r="HBH913" s="35"/>
      <c r="HBI913" s="34"/>
      <c r="HBP913" s="35"/>
      <c r="HBQ913" s="34"/>
      <c r="HBX913" s="35"/>
      <c r="HBY913" s="34"/>
      <c r="HCF913" s="35"/>
      <c r="HCG913" s="34"/>
      <c r="HCN913" s="35"/>
      <c r="HCO913" s="34"/>
      <c r="HCV913" s="35"/>
      <c r="HCW913" s="34"/>
      <c r="HDD913" s="35"/>
      <c r="HDE913" s="34"/>
      <c r="HDL913" s="35"/>
      <c r="HDM913" s="34"/>
      <c r="HDT913" s="35"/>
      <c r="HDU913" s="34"/>
      <c r="HEB913" s="35"/>
      <c r="HEC913" s="34"/>
      <c r="HEJ913" s="35"/>
      <c r="HEK913" s="34"/>
      <c r="HER913" s="35"/>
      <c r="HES913" s="34"/>
      <c r="HEZ913" s="35"/>
      <c r="HFA913" s="34"/>
      <c r="HFH913" s="35"/>
      <c r="HFI913" s="34"/>
      <c r="HFP913" s="35"/>
      <c r="HFQ913" s="34"/>
      <c r="HFX913" s="35"/>
      <c r="HFY913" s="34"/>
      <c r="HGF913" s="35"/>
      <c r="HGG913" s="34"/>
      <c r="HGN913" s="35"/>
      <c r="HGO913" s="34"/>
      <c r="HGV913" s="35"/>
      <c r="HGW913" s="34"/>
      <c r="HHD913" s="35"/>
      <c r="HHE913" s="34"/>
      <c r="HHL913" s="35"/>
      <c r="HHM913" s="34"/>
      <c r="HHT913" s="35"/>
      <c r="HHU913" s="34"/>
      <c r="HIB913" s="35"/>
      <c r="HIC913" s="34"/>
      <c r="HIJ913" s="35"/>
      <c r="HIK913" s="34"/>
      <c r="HIR913" s="35"/>
      <c r="HIS913" s="34"/>
      <c r="HIZ913" s="35"/>
      <c r="HJA913" s="34"/>
      <c r="HJH913" s="35"/>
      <c r="HJI913" s="34"/>
      <c r="HJP913" s="35"/>
      <c r="HJQ913" s="34"/>
      <c r="HJX913" s="35"/>
      <c r="HJY913" s="34"/>
      <c r="HKF913" s="35"/>
      <c r="HKG913" s="34"/>
      <c r="HKN913" s="35"/>
      <c r="HKO913" s="34"/>
      <c r="HKV913" s="35"/>
      <c r="HKW913" s="34"/>
      <c r="HLD913" s="35"/>
      <c r="HLE913" s="34"/>
      <c r="HLL913" s="35"/>
      <c r="HLM913" s="34"/>
      <c r="HLT913" s="35"/>
      <c r="HLU913" s="34"/>
      <c r="HMB913" s="35"/>
      <c r="HMC913" s="34"/>
      <c r="HMJ913" s="35"/>
      <c r="HMK913" s="34"/>
      <c r="HMR913" s="35"/>
      <c r="HMS913" s="34"/>
      <c r="HMZ913" s="35"/>
      <c r="HNA913" s="34"/>
      <c r="HNH913" s="35"/>
      <c r="HNI913" s="34"/>
      <c r="HNP913" s="35"/>
      <c r="HNQ913" s="34"/>
      <c r="HNX913" s="35"/>
      <c r="HNY913" s="34"/>
      <c r="HOF913" s="35"/>
      <c r="HOG913" s="34"/>
      <c r="HON913" s="35"/>
      <c r="HOO913" s="34"/>
      <c r="HOV913" s="35"/>
      <c r="HOW913" s="34"/>
      <c r="HPD913" s="35"/>
      <c r="HPE913" s="34"/>
      <c r="HPL913" s="35"/>
      <c r="HPM913" s="34"/>
      <c r="HPT913" s="35"/>
      <c r="HPU913" s="34"/>
      <c r="HQB913" s="35"/>
      <c r="HQC913" s="34"/>
      <c r="HQJ913" s="35"/>
      <c r="HQK913" s="34"/>
      <c r="HQR913" s="35"/>
      <c r="HQS913" s="34"/>
      <c r="HQZ913" s="35"/>
      <c r="HRA913" s="34"/>
      <c r="HRH913" s="35"/>
      <c r="HRI913" s="34"/>
      <c r="HRP913" s="35"/>
      <c r="HRQ913" s="34"/>
      <c r="HRX913" s="35"/>
      <c r="HRY913" s="34"/>
      <c r="HSF913" s="35"/>
      <c r="HSG913" s="34"/>
      <c r="HSN913" s="35"/>
      <c r="HSO913" s="34"/>
      <c r="HSV913" s="35"/>
      <c r="HSW913" s="34"/>
      <c r="HTD913" s="35"/>
      <c r="HTE913" s="34"/>
      <c r="HTL913" s="35"/>
      <c r="HTM913" s="34"/>
      <c r="HTT913" s="35"/>
      <c r="HTU913" s="34"/>
      <c r="HUB913" s="35"/>
      <c r="HUC913" s="34"/>
      <c r="HUJ913" s="35"/>
      <c r="HUK913" s="34"/>
      <c r="HUR913" s="35"/>
      <c r="HUS913" s="34"/>
      <c r="HUZ913" s="35"/>
      <c r="HVA913" s="34"/>
      <c r="HVH913" s="35"/>
      <c r="HVI913" s="34"/>
      <c r="HVP913" s="35"/>
      <c r="HVQ913" s="34"/>
      <c r="HVX913" s="35"/>
      <c r="HVY913" s="34"/>
      <c r="HWF913" s="35"/>
      <c r="HWG913" s="34"/>
      <c r="HWN913" s="35"/>
      <c r="HWO913" s="34"/>
      <c r="HWV913" s="35"/>
      <c r="HWW913" s="34"/>
      <c r="HXD913" s="35"/>
      <c r="HXE913" s="34"/>
      <c r="HXL913" s="35"/>
      <c r="HXM913" s="34"/>
      <c r="HXT913" s="35"/>
      <c r="HXU913" s="34"/>
      <c r="HYB913" s="35"/>
      <c r="HYC913" s="34"/>
      <c r="HYJ913" s="35"/>
      <c r="HYK913" s="34"/>
      <c r="HYR913" s="35"/>
      <c r="HYS913" s="34"/>
      <c r="HYZ913" s="35"/>
      <c r="HZA913" s="34"/>
      <c r="HZH913" s="35"/>
      <c r="HZI913" s="34"/>
      <c r="HZP913" s="35"/>
      <c r="HZQ913" s="34"/>
      <c r="HZX913" s="35"/>
      <c r="HZY913" s="34"/>
      <c r="IAF913" s="35"/>
      <c r="IAG913" s="34"/>
      <c r="IAN913" s="35"/>
      <c r="IAO913" s="34"/>
      <c r="IAV913" s="35"/>
      <c r="IAW913" s="34"/>
      <c r="IBD913" s="35"/>
      <c r="IBE913" s="34"/>
      <c r="IBL913" s="35"/>
      <c r="IBM913" s="34"/>
      <c r="IBT913" s="35"/>
      <c r="IBU913" s="34"/>
      <c r="ICB913" s="35"/>
      <c r="ICC913" s="34"/>
      <c r="ICJ913" s="35"/>
      <c r="ICK913" s="34"/>
      <c r="ICR913" s="35"/>
      <c r="ICS913" s="34"/>
      <c r="ICZ913" s="35"/>
      <c r="IDA913" s="34"/>
      <c r="IDH913" s="35"/>
      <c r="IDI913" s="34"/>
      <c r="IDP913" s="35"/>
      <c r="IDQ913" s="34"/>
      <c r="IDX913" s="35"/>
      <c r="IDY913" s="34"/>
      <c r="IEF913" s="35"/>
      <c r="IEG913" s="34"/>
      <c r="IEN913" s="35"/>
      <c r="IEO913" s="34"/>
      <c r="IEV913" s="35"/>
      <c r="IEW913" s="34"/>
      <c r="IFD913" s="35"/>
      <c r="IFE913" s="34"/>
      <c r="IFL913" s="35"/>
      <c r="IFM913" s="34"/>
      <c r="IFT913" s="35"/>
      <c r="IFU913" s="34"/>
      <c r="IGB913" s="35"/>
      <c r="IGC913" s="34"/>
      <c r="IGJ913" s="35"/>
      <c r="IGK913" s="34"/>
      <c r="IGR913" s="35"/>
      <c r="IGS913" s="34"/>
      <c r="IGZ913" s="35"/>
      <c r="IHA913" s="34"/>
      <c r="IHH913" s="35"/>
      <c r="IHI913" s="34"/>
      <c r="IHP913" s="35"/>
      <c r="IHQ913" s="34"/>
      <c r="IHX913" s="35"/>
      <c r="IHY913" s="34"/>
      <c r="IIF913" s="35"/>
      <c r="IIG913" s="34"/>
      <c r="IIN913" s="35"/>
      <c r="IIO913" s="34"/>
      <c r="IIV913" s="35"/>
      <c r="IIW913" s="34"/>
      <c r="IJD913" s="35"/>
      <c r="IJE913" s="34"/>
      <c r="IJL913" s="35"/>
      <c r="IJM913" s="34"/>
      <c r="IJT913" s="35"/>
      <c r="IJU913" s="34"/>
      <c r="IKB913" s="35"/>
      <c r="IKC913" s="34"/>
      <c r="IKJ913" s="35"/>
      <c r="IKK913" s="34"/>
      <c r="IKR913" s="35"/>
      <c r="IKS913" s="34"/>
      <c r="IKZ913" s="35"/>
      <c r="ILA913" s="34"/>
      <c r="ILH913" s="35"/>
      <c r="ILI913" s="34"/>
      <c r="ILP913" s="35"/>
      <c r="ILQ913" s="34"/>
      <c r="ILX913" s="35"/>
      <c r="ILY913" s="34"/>
      <c r="IMF913" s="35"/>
      <c r="IMG913" s="34"/>
      <c r="IMN913" s="35"/>
      <c r="IMO913" s="34"/>
      <c r="IMV913" s="35"/>
      <c r="IMW913" s="34"/>
      <c r="IND913" s="35"/>
      <c r="INE913" s="34"/>
      <c r="INL913" s="35"/>
      <c r="INM913" s="34"/>
      <c r="INT913" s="35"/>
      <c r="INU913" s="34"/>
      <c r="IOB913" s="35"/>
      <c r="IOC913" s="34"/>
      <c r="IOJ913" s="35"/>
      <c r="IOK913" s="34"/>
      <c r="IOR913" s="35"/>
      <c r="IOS913" s="34"/>
      <c r="IOZ913" s="35"/>
      <c r="IPA913" s="34"/>
      <c r="IPH913" s="35"/>
      <c r="IPI913" s="34"/>
      <c r="IPP913" s="35"/>
      <c r="IPQ913" s="34"/>
      <c r="IPX913" s="35"/>
      <c r="IPY913" s="34"/>
      <c r="IQF913" s="35"/>
      <c r="IQG913" s="34"/>
      <c r="IQN913" s="35"/>
      <c r="IQO913" s="34"/>
      <c r="IQV913" s="35"/>
      <c r="IQW913" s="34"/>
      <c r="IRD913" s="35"/>
      <c r="IRE913" s="34"/>
      <c r="IRL913" s="35"/>
      <c r="IRM913" s="34"/>
      <c r="IRT913" s="35"/>
      <c r="IRU913" s="34"/>
      <c r="ISB913" s="35"/>
      <c r="ISC913" s="34"/>
      <c r="ISJ913" s="35"/>
      <c r="ISK913" s="34"/>
      <c r="ISR913" s="35"/>
      <c r="ISS913" s="34"/>
      <c r="ISZ913" s="35"/>
      <c r="ITA913" s="34"/>
      <c r="ITH913" s="35"/>
      <c r="ITI913" s="34"/>
      <c r="ITP913" s="35"/>
      <c r="ITQ913" s="34"/>
      <c r="ITX913" s="35"/>
      <c r="ITY913" s="34"/>
      <c r="IUF913" s="35"/>
      <c r="IUG913" s="34"/>
      <c r="IUN913" s="35"/>
      <c r="IUO913" s="34"/>
      <c r="IUV913" s="35"/>
      <c r="IUW913" s="34"/>
      <c r="IVD913" s="35"/>
      <c r="IVE913" s="34"/>
      <c r="IVL913" s="35"/>
      <c r="IVM913" s="34"/>
      <c r="IVT913" s="35"/>
      <c r="IVU913" s="34"/>
      <c r="IWB913" s="35"/>
      <c r="IWC913" s="34"/>
      <c r="IWJ913" s="35"/>
      <c r="IWK913" s="34"/>
      <c r="IWR913" s="35"/>
      <c r="IWS913" s="34"/>
      <c r="IWZ913" s="35"/>
      <c r="IXA913" s="34"/>
      <c r="IXH913" s="35"/>
      <c r="IXI913" s="34"/>
      <c r="IXP913" s="35"/>
      <c r="IXQ913" s="34"/>
      <c r="IXX913" s="35"/>
      <c r="IXY913" s="34"/>
      <c r="IYF913" s="35"/>
      <c r="IYG913" s="34"/>
      <c r="IYN913" s="35"/>
      <c r="IYO913" s="34"/>
      <c r="IYV913" s="35"/>
      <c r="IYW913" s="34"/>
      <c r="IZD913" s="35"/>
      <c r="IZE913" s="34"/>
      <c r="IZL913" s="35"/>
      <c r="IZM913" s="34"/>
      <c r="IZT913" s="35"/>
      <c r="IZU913" s="34"/>
      <c r="JAB913" s="35"/>
      <c r="JAC913" s="34"/>
      <c r="JAJ913" s="35"/>
      <c r="JAK913" s="34"/>
      <c r="JAR913" s="35"/>
      <c r="JAS913" s="34"/>
      <c r="JAZ913" s="35"/>
      <c r="JBA913" s="34"/>
      <c r="JBH913" s="35"/>
      <c r="JBI913" s="34"/>
      <c r="JBP913" s="35"/>
      <c r="JBQ913" s="34"/>
      <c r="JBX913" s="35"/>
      <c r="JBY913" s="34"/>
      <c r="JCF913" s="35"/>
      <c r="JCG913" s="34"/>
      <c r="JCN913" s="35"/>
      <c r="JCO913" s="34"/>
      <c r="JCV913" s="35"/>
      <c r="JCW913" s="34"/>
      <c r="JDD913" s="35"/>
      <c r="JDE913" s="34"/>
      <c r="JDL913" s="35"/>
      <c r="JDM913" s="34"/>
      <c r="JDT913" s="35"/>
      <c r="JDU913" s="34"/>
      <c r="JEB913" s="35"/>
      <c r="JEC913" s="34"/>
      <c r="JEJ913" s="35"/>
      <c r="JEK913" s="34"/>
      <c r="JER913" s="35"/>
      <c r="JES913" s="34"/>
      <c r="JEZ913" s="35"/>
      <c r="JFA913" s="34"/>
      <c r="JFH913" s="35"/>
      <c r="JFI913" s="34"/>
      <c r="JFP913" s="35"/>
      <c r="JFQ913" s="34"/>
      <c r="JFX913" s="35"/>
      <c r="JFY913" s="34"/>
      <c r="JGF913" s="35"/>
      <c r="JGG913" s="34"/>
      <c r="JGN913" s="35"/>
      <c r="JGO913" s="34"/>
      <c r="JGV913" s="35"/>
      <c r="JGW913" s="34"/>
      <c r="JHD913" s="35"/>
      <c r="JHE913" s="34"/>
      <c r="JHL913" s="35"/>
      <c r="JHM913" s="34"/>
      <c r="JHT913" s="35"/>
      <c r="JHU913" s="34"/>
      <c r="JIB913" s="35"/>
      <c r="JIC913" s="34"/>
      <c r="JIJ913" s="35"/>
      <c r="JIK913" s="34"/>
      <c r="JIR913" s="35"/>
      <c r="JIS913" s="34"/>
      <c r="JIZ913" s="35"/>
      <c r="JJA913" s="34"/>
      <c r="JJH913" s="35"/>
      <c r="JJI913" s="34"/>
      <c r="JJP913" s="35"/>
      <c r="JJQ913" s="34"/>
      <c r="JJX913" s="35"/>
      <c r="JJY913" s="34"/>
      <c r="JKF913" s="35"/>
      <c r="JKG913" s="34"/>
      <c r="JKN913" s="35"/>
      <c r="JKO913" s="34"/>
      <c r="JKV913" s="35"/>
      <c r="JKW913" s="34"/>
      <c r="JLD913" s="35"/>
      <c r="JLE913" s="34"/>
      <c r="JLL913" s="35"/>
      <c r="JLM913" s="34"/>
      <c r="JLT913" s="35"/>
      <c r="JLU913" s="34"/>
      <c r="JMB913" s="35"/>
      <c r="JMC913" s="34"/>
      <c r="JMJ913" s="35"/>
      <c r="JMK913" s="34"/>
      <c r="JMR913" s="35"/>
      <c r="JMS913" s="34"/>
      <c r="JMZ913" s="35"/>
      <c r="JNA913" s="34"/>
      <c r="JNH913" s="35"/>
      <c r="JNI913" s="34"/>
      <c r="JNP913" s="35"/>
      <c r="JNQ913" s="34"/>
      <c r="JNX913" s="35"/>
      <c r="JNY913" s="34"/>
      <c r="JOF913" s="35"/>
      <c r="JOG913" s="34"/>
      <c r="JON913" s="35"/>
      <c r="JOO913" s="34"/>
      <c r="JOV913" s="35"/>
      <c r="JOW913" s="34"/>
      <c r="JPD913" s="35"/>
      <c r="JPE913" s="34"/>
      <c r="JPL913" s="35"/>
      <c r="JPM913" s="34"/>
      <c r="JPT913" s="35"/>
      <c r="JPU913" s="34"/>
      <c r="JQB913" s="35"/>
      <c r="JQC913" s="34"/>
      <c r="JQJ913" s="35"/>
      <c r="JQK913" s="34"/>
      <c r="JQR913" s="35"/>
      <c r="JQS913" s="34"/>
      <c r="JQZ913" s="35"/>
      <c r="JRA913" s="34"/>
      <c r="JRH913" s="35"/>
      <c r="JRI913" s="34"/>
      <c r="JRP913" s="35"/>
      <c r="JRQ913" s="34"/>
      <c r="JRX913" s="35"/>
      <c r="JRY913" s="34"/>
      <c r="JSF913" s="35"/>
      <c r="JSG913" s="34"/>
      <c r="JSN913" s="35"/>
      <c r="JSO913" s="34"/>
      <c r="JSV913" s="35"/>
      <c r="JSW913" s="34"/>
      <c r="JTD913" s="35"/>
      <c r="JTE913" s="34"/>
      <c r="JTL913" s="35"/>
      <c r="JTM913" s="34"/>
      <c r="JTT913" s="35"/>
      <c r="JTU913" s="34"/>
      <c r="JUB913" s="35"/>
      <c r="JUC913" s="34"/>
      <c r="JUJ913" s="35"/>
      <c r="JUK913" s="34"/>
      <c r="JUR913" s="35"/>
      <c r="JUS913" s="34"/>
      <c r="JUZ913" s="35"/>
      <c r="JVA913" s="34"/>
      <c r="JVH913" s="35"/>
      <c r="JVI913" s="34"/>
      <c r="JVP913" s="35"/>
      <c r="JVQ913" s="34"/>
      <c r="JVX913" s="35"/>
      <c r="JVY913" s="34"/>
      <c r="JWF913" s="35"/>
      <c r="JWG913" s="34"/>
      <c r="JWN913" s="35"/>
      <c r="JWO913" s="34"/>
      <c r="JWV913" s="35"/>
      <c r="JWW913" s="34"/>
      <c r="JXD913" s="35"/>
      <c r="JXE913" s="34"/>
      <c r="JXL913" s="35"/>
      <c r="JXM913" s="34"/>
      <c r="JXT913" s="35"/>
      <c r="JXU913" s="34"/>
      <c r="JYB913" s="35"/>
      <c r="JYC913" s="34"/>
      <c r="JYJ913" s="35"/>
      <c r="JYK913" s="34"/>
      <c r="JYR913" s="35"/>
      <c r="JYS913" s="34"/>
      <c r="JYZ913" s="35"/>
      <c r="JZA913" s="34"/>
      <c r="JZH913" s="35"/>
      <c r="JZI913" s="34"/>
      <c r="JZP913" s="35"/>
      <c r="JZQ913" s="34"/>
      <c r="JZX913" s="35"/>
      <c r="JZY913" s="34"/>
      <c r="KAF913" s="35"/>
      <c r="KAG913" s="34"/>
      <c r="KAN913" s="35"/>
      <c r="KAO913" s="34"/>
      <c r="KAV913" s="35"/>
      <c r="KAW913" s="34"/>
      <c r="KBD913" s="35"/>
      <c r="KBE913" s="34"/>
      <c r="KBL913" s="35"/>
      <c r="KBM913" s="34"/>
      <c r="KBT913" s="35"/>
      <c r="KBU913" s="34"/>
      <c r="KCB913" s="35"/>
      <c r="KCC913" s="34"/>
      <c r="KCJ913" s="35"/>
      <c r="KCK913" s="34"/>
      <c r="KCR913" s="35"/>
      <c r="KCS913" s="34"/>
      <c r="KCZ913" s="35"/>
      <c r="KDA913" s="34"/>
      <c r="KDH913" s="35"/>
      <c r="KDI913" s="34"/>
      <c r="KDP913" s="35"/>
      <c r="KDQ913" s="34"/>
      <c r="KDX913" s="35"/>
      <c r="KDY913" s="34"/>
      <c r="KEF913" s="35"/>
      <c r="KEG913" s="34"/>
      <c r="KEN913" s="35"/>
      <c r="KEO913" s="34"/>
      <c r="KEV913" s="35"/>
      <c r="KEW913" s="34"/>
      <c r="KFD913" s="35"/>
      <c r="KFE913" s="34"/>
      <c r="KFL913" s="35"/>
      <c r="KFM913" s="34"/>
      <c r="KFT913" s="35"/>
      <c r="KFU913" s="34"/>
      <c r="KGB913" s="35"/>
      <c r="KGC913" s="34"/>
      <c r="KGJ913" s="35"/>
      <c r="KGK913" s="34"/>
      <c r="KGR913" s="35"/>
      <c r="KGS913" s="34"/>
      <c r="KGZ913" s="35"/>
      <c r="KHA913" s="34"/>
      <c r="KHH913" s="35"/>
      <c r="KHI913" s="34"/>
      <c r="KHP913" s="35"/>
      <c r="KHQ913" s="34"/>
      <c r="KHX913" s="35"/>
      <c r="KHY913" s="34"/>
      <c r="KIF913" s="35"/>
      <c r="KIG913" s="34"/>
      <c r="KIN913" s="35"/>
      <c r="KIO913" s="34"/>
      <c r="KIV913" s="35"/>
      <c r="KIW913" s="34"/>
      <c r="KJD913" s="35"/>
      <c r="KJE913" s="34"/>
      <c r="KJL913" s="35"/>
      <c r="KJM913" s="34"/>
      <c r="KJT913" s="35"/>
      <c r="KJU913" s="34"/>
      <c r="KKB913" s="35"/>
      <c r="KKC913" s="34"/>
      <c r="KKJ913" s="35"/>
      <c r="KKK913" s="34"/>
      <c r="KKR913" s="35"/>
      <c r="KKS913" s="34"/>
      <c r="KKZ913" s="35"/>
      <c r="KLA913" s="34"/>
      <c r="KLH913" s="35"/>
      <c r="KLI913" s="34"/>
      <c r="KLP913" s="35"/>
      <c r="KLQ913" s="34"/>
      <c r="KLX913" s="35"/>
      <c r="KLY913" s="34"/>
      <c r="KMF913" s="35"/>
      <c r="KMG913" s="34"/>
      <c r="KMN913" s="35"/>
      <c r="KMO913" s="34"/>
      <c r="KMV913" s="35"/>
      <c r="KMW913" s="34"/>
      <c r="KND913" s="35"/>
      <c r="KNE913" s="34"/>
      <c r="KNL913" s="35"/>
      <c r="KNM913" s="34"/>
      <c r="KNT913" s="35"/>
      <c r="KNU913" s="34"/>
      <c r="KOB913" s="35"/>
      <c r="KOC913" s="34"/>
      <c r="KOJ913" s="35"/>
      <c r="KOK913" s="34"/>
      <c r="KOR913" s="35"/>
      <c r="KOS913" s="34"/>
      <c r="KOZ913" s="35"/>
      <c r="KPA913" s="34"/>
      <c r="KPH913" s="35"/>
      <c r="KPI913" s="34"/>
      <c r="KPP913" s="35"/>
      <c r="KPQ913" s="34"/>
      <c r="KPX913" s="35"/>
      <c r="KPY913" s="34"/>
      <c r="KQF913" s="35"/>
      <c r="KQG913" s="34"/>
      <c r="KQN913" s="35"/>
      <c r="KQO913" s="34"/>
      <c r="KQV913" s="35"/>
      <c r="KQW913" s="34"/>
      <c r="KRD913" s="35"/>
      <c r="KRE913" s="34"/>
      <c r="KRL913" s="35"/>
      <c r="KRM913" s="34"/>
      <c r="KRT913" s="35"/>
      <c r="KRU913" s="34"/>
      <c r="KSB913" s="35"/>
      <c r="KSC913" s="34"/>
      <c r="KSJ913" s="35"/>
      <c r="KSK913" s="34"/>
      <c r="KSR913" s="35"/>
      <c r="KSS913" s="34"/>
      <c r="KSZ913" s="35"/>
      <c r="KTA913" s="34"/>
      <c r="KTH913" s="35"/>
      <c r="KTI913" s="34"/>
      <c r="KTP913" s="35"/>
      <c r="KTQ913" s="34"/>
      <c r="KTX913" s="35"/>
      <c r="KTY913" s="34"/>
      <c r="KUF913" s="35"/>
      <c r="KUG913" s="34"/>
      <c r="KUN913" s="35"/>
      <c r="KUO913" s="34"/>
      <c r="KUV913" s="35"/>
      <c r="KUW913" s="34"/>
      <c r="KVD913" s="35"/>
      <c r="KVE913" s="34"/>
      <c r="KVL913" s="35"/>
      <c r="KVM913" s="34"/>
      <c r="KVT913" s="35"/>
      <c r="KVU913" s="34"/>
      <c r="KWB913" s="35"/>
      <c r="KWC913" s="34"/>
      <c r="KWJ913" s="35"/>
      <c r="KWK913" s="34"/>
      <c r="KWR913" s="35"/>
      <c r="KWS913" s="34"/>
      <c r="KWZ913" s="35"/>
      <c r="KXA913" s="34"/>
      <c r="KXH913" s="35"/>
      <c r="KXI913" s="34"/>
      <c r="KXP913" s="35"/>
      <c r="KXQ913" s="34"/>
      <c r="KXX913" s="35"/>
      <c r="KXY913" s="34"/>
      <c r="KYF913" s="35"/>
      <c r="KYG913" s="34"/>
      <c r="KYN913" s="35"/>
      <c r="KYO913" s="34"/>
      <c r="KYV913" s="35"/>
      <c r="KYW913" s="34"/>
      <c r="KZD913" s="35"/>
      <c r="KZE913" s="34"/>
      <c r="KZL913" s="35"/>
      <c r="KZM913" s="34"/>
      <c r="KZT913" s="35"/>
      <c r="KZU913" s="34"/>
      <c r="LAB913" s="35"/>
      <c r="LAC913" s="34"/>
      <c r="LAJ913" s="35"/>
      <c r="LAK913" s="34"/>
      <c r="LAR913" s="35"/>
      <c r="LAS913" s="34"/>
      <c r="LAZ913" s="35"/>
      <c r="LBA913" s="34"/>
      <c r="LBH913" s="35"/>
      <c r="LBI913" s="34"/>
      <c r="LBP913" s="35"/>
      <c r="LBQ913" s="34"/>
      <c r="LBX913" s="35"/>
      <c r="LBY913" s="34"/>
      <c r="LCF913" s="35"/>
      <c r="LCG913" s="34"/>
      <c r="LCN913" s="35"/>
      <c r="LCO913" s="34"/>
      <c r="LCV913" s="35"/>
      <c r="LCW913" s="34"/>
      <c r="LDD913" s="35"/>
      <c r="LDE913" s="34"/>
      <c r="LDL913" s="35"/>
      <c r="LDM913" s="34"/>
      <c r="LDT913" s="35"/>
      <c r="LDU913" s="34"/>
      <c r="LEB913" s="35"/>
      <c r="LEC913" s="34"/>
      <c r="LEJ913" s="35"/>
      <c r="LEK913" s="34"/>
      <c r="LER913" s="35"/>
      <c r="LES913" s="34"/>
      <c r="LEZ913" s="35"/>
      <c r="LFA913" s="34"/>
      <c r="LFH913" s="35"/>
      <c r="LFI913" s="34"/>
      <c r="LFP913" s="35"/>
      <c r="LFQ913" s="34"/>
      <c r="LFX913" s="35"/>
      <c r="LFY913" s="34"/>
      <c r="LGF913" s="35"/>
      <c r="LGG913" s="34"/>
      <c r="LGN913" s="35"/>
      <c r="LGO913" s="34"/>
      <c r="LGV913" s="35"/>
      <c r="LGW913" s="34"/>
      <c r="LHD913" s="35"/>
      <c r="LHE913" s="34"/>
      <c r="LHL913" s="35"/>
      <c r="LHM913" s="34"/>
      <c r="LHT913" s="35"/>
      <c r="LHU913" s="34"/>
      <c r="LIB913" s="35"/>
      <c r="LIC913" s="34"/>
      <c r="LIJ913" s="35"/>
      <c r="LIK913" s="34"/>
      <c r="LIR913" s="35"/>
      <c r="LIS913" s="34"/>
      <c r="LIZ913" s="35"/>
      <c r="LJA913" s="34"/>
      <c r="LJH913" s="35"/>
      <c r="LJI913" s="34"/>
      <c r="LJP913" s="35"/>
      <c r="LJQ913" s="34"/>
      <c r="LJX913" s="35"/>
      <c r="LJY913" s="34"/>
      <c r="LKF913" s="35"/>
      <c r="LKG913" s="34"/>
      <c r="LKN913" s="35"/>
      <c r="LKO913" s="34"/>
      <c r="LKV913" s="35"/>
      <c r="LKW913" s="34"/>
      <c r="LLD913" s="35"/>
      <c r="LLE913" s="34"/>
      <c r="LLL913" s="35"/>
      <c r="LLM913" s="34"/>
      <c r="LLT913" s="35"/>
      <c r="LLU913" s="34"/>
      <c r="LMB913" s="35"/>
      <c r="LMC913" s="34"/>
      <c r="LMJ913" s="35"/>
      <c r="LMK913" s="34"/>
      <c r="LMR913" s="35"/>
      <c r="LMS913" s="34"/>
      <c r="LMZ913" s="35"/>
      <c r="LNA913" s="34"/>
      <c r="LNH913" s="35"/>
      <c r="LNI913" s="34"/>
      <c r="LNP913" s="35"/>
      <c r="LNQ913" s="34"/>
      <c r="LNX913" s="35"/>
      <c r="LNY913" s="34"/>
      <c r="LOF913" s="35"/>
      <c r="LOG913" s="34"/>
      <c r="LON913" s="35"/>
      <c r="LOO913" s="34"/>
      <c r="LOV913" s="35"/>
      <c r="LOW913" s="34"/>
      <c r="LPD913" s="35"/>
      <c r="LPE913" s="34"/>
      <c r="LPL913" s="35"/>
      <c r="LPM913" s="34"/>
      <c r="LPT913" s="35"/>
      <c r="LPU913" s="34"/>
      <c r="LQB913" s="35"/>
      <c r="LQC913" s="34"/>
      <c r="LQJ913" s="35"/>
      <c r="LQK913" s="34"/>
      <c r="LQR913" s="35"/>
      <c r="LQS913" s="34"/>
      <c r="LQZ913" s="35"/>
      <c r="LRA913" s="34"/>
      <c r="LRH913" s="35"/>
      <c r="LRI913" s="34"/>
      <c r="LRP913" s="35"/>
      <c r="LRQ913" s="34"/>
      <c r="LRX913" s="35"/>
      <c r="LRY913" s="34"/>
      <c r="LSF913" s="35"/>
      <c r="LSG913" s="34"/>
      <c r="LSN913" s="35"/>
      <c r="LSO913" s="34"/>
      <c r="LSV913" s="35"/>
      <c r="LSW913" s="34"/>
      <c r="LTD913" s="35"/>
      <c r="LTE913" s="34"/>
      <c r="LTL913" s="35"/>
      <c r="LTM913" s="34"/>
      <c r="LTT913" s="35"/>
      <c r="LTU913" s="34"/>
      <c r="LUB913" s="35"/>
      <c r="LUC913" s="34"/>
      <c r="LUJ913" s="35"/>
      <c r="LUK913" s="34"/>
      <c r="LUR913" s="35"/>
      <c r="LUS913" s="34"/>
      <c r="LUZ913" s="35"/>
      <c r="LVA913" s="34"/>
      <c r="LVH913" s="35"/>
      <c r="LVI913" s="34"/>
      <c r="LVP913" s="35"/>
      <c r="LVQ913" s="34"/>
      <c r="LVX913" s="35"/>
      <c r="LVY913" s="34"/>
      <c r="LWF913" s="35"/>
      <c r="LWG913" s="34"/>
      <c r="LWN913" s="35"/>
      <c r="LWO913" s="34"/>
      <c r="LWV913" s="35"/>
      <c r="LWW913" s="34"/>
      <c r="LXD913" s="35"/>
      <c r="LXE913" s="34"/>
      <c r="LXL913" s="35"/>
      <c r="LXM913" s="34"/>
      <c r="LXT913" s="35"/>
      <c r="LXU913" s="34"/>
      <c r="LYB913" s="35"/>
      <c r="LYC913" s="34"/>
      <c r="LYJ913" s="35"/>
      <c r="LYK913" s="34"/>
      <c r="LYR913" s="35"/>
      <c r="LYS913" s="34"/>
      <c r="LYZ913" s="35"/>
      <c r="LZA913" s="34"/>
      <c r="LZH913" s="35"/>
      <c r="LZI913" s="34"/>
      <c r="LZP913" s="35"/>
      <c r="LZQ913" s="34"/>
      <c r="LZX913" s="35"/>
      <c r="LZY913" s="34"/>
      <c r="MAF913" s="35"/>
      <c r="MAG913" s="34"/>
      <c r="MAN913" s="35"/>
      <c r="MAO913" s="34"/>
      <c r="MAV913" s="35"/>
      <c r="MAW913" s="34"/>
      <c r="MBD913" s="35"/>
      <c r="MBE913" s="34"/>
      <c r="MBL913" s="35"/>
      <c r="MBM913" s="34"/>
      <c r="MBT913" s="35"/>
      <c r="MBU913" s="34"/>
      <c r="MCB913" s="35"/>
      <c r="MCC913" s="34"/>
      <c r="MCJ913" s="35"/>
      <c r="MCK913" s="34"/>
      <c r="MCR913" s="35"/>
      <c r="MCS913" s="34"/>
      <c r="MCZ913" s="35"/>
      <c r="MDA913" s="34"/>
      <c r="MDH913" s="35"/>
      <c r="MDI913" s="34"/>
      <c r="MDP913" s="35"/>
      <c r="MDQ913" s="34"/>
      <c r="MDX913" s="35"/>
      <c r="MDY913" s="34"/>
      <c r="MEF913" s="35"/>
      <c r="MEG913" s="34"/>
      <c r="MEN913" s="35"/>
      <c r="MEO913" s="34"/>
      <c r="MEV913" s="35"/>
      <c r="MEW913" s="34"/>
      <c r="MFD913" s="35"/>
      <c r="MFE913" s="34"/>
      <c r="MFL913" s="35"/>
      <c r="MFM913" s="34"/>
      <c r="MFT913" s="35"/>
      <c r="MFU913" s="34"/>
      <c r="MGB913" s="35"/>
      <c r="MGC913" s="34"/>
      <c r="MGJ913" s="35"/>
      <c r="MGK913" s="34"/>
      <c r="MGR913" s="35"/>
      <c r="MGS913" s="34"/>
      <c r="MGZ913" s="35"/>
      <c r="MHA913" s="34"/>
      <c r="MHH913" s="35"/>
      <c r="MHI913" s="34"/>
      <c r="MHP913" s="35"/>
      <c r="MHQ913" s="34"/>
      <c r="MHX913" s="35"/>
      <c r="MHY913" s="34"/>
      <c r="MIF913" s="35"/>
      <c r="MIG913" s="34"/>
      <c r="MIN913" s="35"/>
      <c r="MIO913" s="34"/>
      <c r="MIV913" s="35"/>
      <c r="MIW913" s="34"/>
      <c r="MJD913" s="35"/>
      <c r="MJE913" s="34"/>
      <c r="MJL913" s="35"/>
      <c r="MJM913" s="34"/>
      <c r="MJT913" s="35"/>
      <c r="MJU913" s="34"/>
      <c r="MKB913" s="35"/>
      <c r="MKC913" s="34"/>
      <c r="MKJ913" s="35"/>
      <c r="MKK913" s="34"/>
      <c r="MKR913" s="35"/>
      <c r="MKS913" s="34"/>
      <c r="MKZ913" s="35"/>
      <c r="MLA913" s="34"/>
      <c r="MLH913" s="35"/>
      <c r="MLI913" s="34"/>
      <c r="MLP913" s="35"/>
      <c r="MLQ913" s="34"/>
      <c r="MLX913" s="35"/>
      <c r="MLY913" s="34"/>
      <c r="MMF913" s="35"/>
      <c r="MMG913" s="34"/>
      <c r="MMN913" s="35"/>
      <c r="MMO913" s="34"/>
      <c r="MMV913" s="35"/>
      <c r="MMW913" s="34"/>
      <c r="MND913" s="35"/>
      <c r="MNE913" s="34"/>
      <c r="MNL913" s="35"/>
      <c r="MNM913" s="34"/>
      <c r="MNT913" s="35"/>
      <c r="MNU913" s="34"/>
      <c r="MOB913" s="35"/>
      <c r="MOC913" s="34"/>
      <c r="MOJ913" s="35"/>
      <c r="MOK913" s="34"/>
      <c r="MOR913" s="35"/>
      <c r="MOS913" s="34"/>
      <c r="MOZ913" s="35"/>
      <c r="MPA913" s="34"/>
      <c r="MPH913" s="35"/>
      <c r="MPI913" s="34"/>
      <c r="MPP913" s="35"/>
      <c r="MPQ913" s="34"/>
      <c r="MPX913" s="35"/>
      <c r="MPY913" s="34"/>
      <c r="MQF913" s="35"/>
      <c r="MQG913" s="34"/>
      <c r="MQN913" s="35"/>
      <c r="MQO913" s="34"/>
      <c r="MQV913" s="35"/>
      <c r="MQW913" s="34"/>
      <c r="MRD913" s="35"/>
      <c r="MRE913" s="34"/>
      <c r="MRL913" s="35"/>
      <c r="MRM913" s="34"/>
      <c r="MRT913" s="35"/>
      <c r="MRU913" s="34"/>
      <c r="MSB913" s="35"/>
      <c r="MSC913" s="34"/>
      <c r="MSJ913" s="35"/>
      <c r="MSK913" s="34"/>
      <c r="MSR913" s="35"/>
      <c r="MSS913" s="34"/>
      <c r="MSZ913" s="35"/>
      <c r="MTA913" s="34"/>
      <c r="MTH913" s="35"/>
      <c r="MTI913" s="34"/>
      <c r="MTP913" s="35"/>
      <c r="MTQ913" s="34"/>
      <c r="MTX913" s="35"/>
      <c r="MTY913" s="34"/>
      <c r="MUF913" s="35"/>
      <c r="MUG913" s="34"/>
      <c r="MUN913" s="35"/>
      <c r="MUO913" s="34"/>
      <c r="MUV913" s="35"/>
      <c r="MUW913" s="34"/>
      <c r="MVD913" s="35"/>
      <c r="MVE913" s="34"/>
      <c r="MVL913" s="35"/>
      <c r="MVM913" s="34"/>
      <c r="MVT913" s="35"/>
      <c r="MVU913" s="34"/>
      <c r="MWB913" s="35"/>
      <c r="MWC913" s="34"/>
      <c r="MWJ913" s="35"/>
      <c r="MWK913" s="34"/>
      <c r="MWR913" s="35"/>
      <c r="MWS913" s="34"/>
      <c r="MWZ913" s="35"/>
      <c r="MXA913" s="34"/>
      <c r="MXH913" s="35"/>
      <c r="MXI913" s="34"/>
      <c r="MXP913" s="35"/>
      <c r="MXQ913" s="34"/>
      <c r="MXX913" s="35"/>
      <c r="MXY913" s="34"/>
      <c r="MYF913" s="35"/>
      <c r="MYG913" s="34"/>
      <c r="MYN913" s="35"/>
      <c r="MYO913" s="34"/>
      <c r="MYV913" s="35"/>
      <c r="MYW913" s="34"/>
      <c r="MZD913" s="35"/>
      <c r="MZE913" s="34"/>
      <c r="MZL913" s="35"/>
      <c r="MZM913" s="34"/>
      <c r="MZT913" s="35"/>
      <c r="MZU913" s="34"/>
      <c r="NAB913" s="35"/>
      <c r="NAC913" s="34"/>
      <c r="NAJ913" s="35"/>
      <c r="NAK913" s="34"/>
      <c r="NAR913" s="35"/>
      <c r="NAS913" s="34"/>
      <c r="NAZ913" s="35"/>
      <c r="NBA913" s="34"/>
      <c r="NBH913" s="35"/>
      <c r="NBI913" s="34"/>
      <c r="NBP913" s="35"/>
      <c r="NBQ913" s="34"/>
      <c r="NBX913" s="35"/>
      <c r="NBY913" s="34"/>
      <c r="NCF913" s="35"/>
      <c r="NCG913" s="34"/>
      <c r="NCN913" s="35"/>
      <c r="NCO913" s="34"/>
      <c r="NCV913" s="35"/>
      <c r="NCW913" s="34"/>
      <c r="NDD913" s="35"/>
      <c r="NDE913" s="34"/>
      <c r="NDL913" s="35"/>
      <c r="NDM913" s="34"/>
      <c r="NDT913" s="35"/>
      <c r="NDU913" s="34"/>
      <c r="NEB913" s="35"/>
      <c r="NEC913" s="34"/>
      <c r="NEJ913" s="35"/>
      <c r="NEK913" s="34"/>
      <c r="NER913" s="35"/>
      <c r="NES913" s="34"/>
      <c r="NEZ913" s="35"/>
      <c r="NFA913" s="34"/>
      <c r="NFH913" s="35"/>
      <c r="NFI913" s="34"/>
      <c r="NFP913" s="35"/>
      <c r="NFQ913" s="34"/>
      <c r="NFX913" s="35"/>
      <c r="NFY913" s="34"/>
      <c r="NGF913" s="35"/>
      <c r="NGG913" s="34"/>
      <c r="NGN913" s="35"/>
      <c r="NGO913" s="34"/>
      <c r="NGV913" s="35"/>
      <c r="NGW913" s="34"/>
      <c r="NHD913" s="35"/>
      <c r="NHE913" s="34"/>
      <c r="NHL913" s="35"/>
      <c r="NHM913" s="34"/>
      <c r="NHT913" s="35"/>
      <c r="NHU913" s="34"/>
      <c r="NIB913" s="35"/>
      <c r="NIC913" s="34"/>
      <c r="NIJ913" s="35"/>
      <c r="NIK913" s="34"/>
      <c r="NIR913" s="35"/>
      <c r="NIS913" s="34"/>
      <c r="NIZ913" s="35"/>
      <c r="NJA913" s="34"/>
      <c r="NJH913" s="35"/>
      <c r="NJI913" s="34"/>
      <c r="NJP913" s="35"/>
      <c r="NJQ913" s="34"/>
      <c r="NJX913" s="35"/>
      <c r="NJY913" s="34"/>
      <c r="NKF913" s="35"/>
      <c r="NKG913" s="34"/>
      <c r="NKN913" s="35"/>
      <c r="NKO913" s="34"/>
      <c r="NKV913" s="35"/>
      <c r="NKW913" s="34"/>
      <c r="NLD913" s="35"/>
      <c r="NLE913" s="34"/>
      <c r="NLL913" s="35"/>
      <c r="NLM913" s="34"/>
      <c r="NLT913" s="35"/>
      <c r="NLU913" s="34"/>
      <c r="NMB913" s="35"/>
      <c r="NMC913" s="34"/>
      <c r="NMJ913" s="35"/>
      <c r="NMK913" s="34"/>
      <c r="NMR913" s="35"/>
      <c r="NMS913" s="34"/>
      <c r="NMZ913" s="35"/>
      <c r="NNA913" s="34"/>
      <c r="NNH913" s="35"/>
      <c r="NNI913" s="34"/>
      <c r="NNP913" s="35"/>
      <c r="NNQ913" s="34"/>
      <c r="NNX913" s="35"/>
      <c r="NNY913" s="34"/>
      <c r="NOF913" s="35"/>
      <c r="NOG913" s="34"/>
      <c r="NON913" s="35"/>
      <c r="NOO913" s="34"/>
      <c r="NOV913" s="35"/>
      <c r="NOW913" s="34"/>
      <c r="NPD913" s="35"/>
      <c r="NPE913" s="34"/>
      <c r="NPL913" s="35"/>
      <c r="NPM913" s="34"/>
      <c r="NPT913" s="35"/>
      <c r="NPU913" s="34"/>
      <c r="NQB913" s="35"/>
      <c r="NQC913" s="34"/>
      <c r="NQJ913" s="35"/>
      <c r="NQK913" s="34"/>
      <c r="NQR913" s="35"/>
      <c r="NQS913" s="34"/>
      <c r="NQZ913" s="35"/>
      <c r="NRA913" s="34"/>
      <c r="NRH913" s="35"/>
      <c r="NRI913" s="34"/>
      <c r="NRP913" s="35"/>
      <c r="NRQ913" s="34"/>
      <c r="NRX913" s="35"/>
      <c r="NRY913" s="34"/>
      <c r="NSF913" s="35"/>
      <c r="NSG913" s="34"/>
      <c r="NSN913" s="35"/>
      <c r="NSO913" s="34"/>
      <c r="NSV913" s="35"/>
      <c r="NSW913" s="34"/>
      <c r="NTD913" s="35"/>
      <c r="NTE913" s="34"/>
      <c r="NTL913" s="35"/>
      <c r="NTM913" s="34"/>
      <c r="NTT913" s="35"/>
      <c r="NTU913" s="34"/>
      <c r="NUB913" s="35"/>
      <c r="NUC913" s="34"/>
      <c r="NUJ913" s="35"/>
      <c r="NUK913" s="34"/>
      <c r="NUR913" s="35"/>
      <c r="NUS913" s="34"/>
      <c r="NUZ913" s="35"/>
      <c r="NVA913" s="34"/>
      <c r="NVH913" s="35"/>
      <c r="NVI913" s="34"/>
      <c r="NVP913" s="35"/>
      <c r="NVQ913" s="34"/>
      <c r="NVX913" s="35"/>
      <c r="NVY913" s="34"/>
      <c r="NWF913" s="35"/>
      <c r="NWG913" s="34"/>
      <c r="NWN913" s="35"/>
      <c r="NWO913" s="34"/>
      <c r="NWV913" s="35"/>
      <c r="NWW913" s="34"/>
      <c r="NXD913" s="35"/>
      <c r="NXE913" s="34"/>
      <c r="NXL913" s="35"/>
      <c r="NXM913" s="34"/>
      <c r="NXT913" s="35"/>
      <c r="NXU913" s="34"/>
      <c r="NYB913" s="35"/>
      <c r="NYC913" s="34"/>
      <c r="NYJ913" s="35"/>
      <c r="NYK913" s="34"/>
      <c r="NYR913" s="35"/>
      <c r="NYS913" s="34"/>
      <c r="NYZ913" s="35"/>
      <c r="NZA913" s="34"/>
      <c r="NZH913" s="35"/>
      <c r="NZI913" s="34"/>
      <c r="NZP913" s="35"/>
      <c r="NZQ913" s="34"/>
      <c r="NZX913" s="35"/>
      <c r="NZY913" s="34"/>
      <c r="OAF913" s="35"/>
      <c r="OAG913" s="34"/>
      <c r="OAN913" s="35"/>
      <c r="OAO913" s="34"/>
      <c r="OAV913" s="35"/>
      <c r="OAW913" s="34"/>
      <c r="OBD913" s="35"/>
      <c r="OBE913" s="34"/>
      <c r="OBL913" s="35"/>
      <c r="OBM913" s="34"/>
      <c r="OBT913" s="35"/>
      <c r="OBU913" s="34"/>
      <c r="OCB913" s="35"/>
      <c r="OCC913" s="34"/>
      <c r="OCJ913" s="35"/>
      <c r="OCK913" s="34"/>
      <c r="OCR913" s="35"/>
      <c r="OCS913" s="34"/>
      <c r="OCZ913" s="35"/>
      <c r="ODA913" s="34"/>
      <c r="ODH913" s="35"/>
      <c r="ODI913" s="34"/>
      <c r="ODP913" s="35"/>
      <c r="ODQ913" s="34"/>
      <c r="ODX913" s="35"/>
      <c r="ODY913" s="34"/>
      <c r="OEF913" s="35"/>
      <c r="OEG913" s="34"/>
      <c r="OEN913" s="35"/>
      <c r="OEO913" s="34"/>
      <c r="OEV913" s="35"/>
      <c r="OEW913" s="34"/>
      <c r="OFD913" s="35"/>
      <c r="OFE913" s="34"/>
      <c r="OFL913" s="35"/>
      <c r="OFM913" s="34"/>
      <c r="OFT913" s="35"/>
      <c r="OFU913" s="34"/>
      <c r="OGB913" s="35"/>
      <c r="OGC913" s="34"/>
      <c r="OGJ913" s="35"/>
      <c r="OGK913" s="34"/>
      <c r="OGR913" s="35"/>
      <c r="OGS913" s="34"/>
      <c r="OGZ913" s="35"/>
      <c r="OHA913" s="34"/>
      <c r="OHH913" s="35"/>
      <c r="OHI913" s="34"/>
      <c r="OHP913" s="35"/>
      <c r="OHQ913" s="34"/>
      <c r="OHX913" s="35"/>
      <c r="OHY913" s="34"/>
      <c r="OIF913" s="35"/>
      <c r="OIG913" s="34"/>
      <c r="OIN913" s="35"/>
      <c r="OIO913" s="34"/>
      <c r="OIV913" s="35"/>
      <c r="OIW913" s="34"/>
      <c r="OJD913" s="35"/>
      <c r="OJE913" s="34"/>
      <c r="OJL913" s="35"/>
      <c r="OJM913" s="34"/>
      <c r="OJT913" s="35"/>
      <c r="OJU913" s="34"/>
      <c r="OKB913" s="35"/>
      <c r="OKC913" s="34"/>
      <c r="OKJ913" s="35"/>
      <c r="OKK913" s="34"/>
      <c r="OKR913" s="35"/>
      <c r="OKS913" s="34"/>
      <c r="OKZ913" s="35"/>
      <c r="OLA913" s="34"/>
      <c r="OLH913" s="35"/>
      <c r="OLI913" s="34"/>
      <c r="OLP913" s="35"/>
      <c r="OLQ913" s="34"/>
      <c r="OLX913" s="35"/>
      <c r="OLY913" s="34"/>
      <c r="OMF913" s="35"/>
      <c r="OMG913" s="34"/>
      <c r="OMN913" s="35"/>
      <c r="OMO913" s="34"/>
      <c r="OMV913" s="35"/>
      <c r="OMW913" s="34"/>
      <c r="OND913" s="35"/>
      <c r="ONE913" s="34"/>
      <c r="ONL913" s="35"/>
      <c r="ONM913" s="34"/>
      <c r="ONT913" s="35"/>
      <c r="ONU913" s="34"/>
      <c r="OOB913" s="35"/>
      <c r="OOC913" s="34"/>
      <c r="OOJ913" s="35"/>
      <c r="OOK913" s="34"/>
      <c r="OOR913" s="35"/>
      <c r="OOS913" s="34"/>
      <c r="OOZ913" s="35"/>
      <c r="OPA913" s="34"/>
      <c r="OPH913" s="35"/>
      <c r="OPI913" s="34"/>
      <c r="OPP913" s="35"/>
      <c r="OPQ913" s="34"/>
      <c r="OPX913" s="35"/>
      <c r="OPY913" s="34"/>
      <c r="OQF913" s="35"/>
      <c r="OQG913" s="34"/>
      <c r="OQN913" s="35"/>
      <c r="OQO913" s="34"/>
      <c r="OQV913" s="35"/>
      <c r="OQW913" s="34"/>
      <c r="ORD913" s="35"/>
      <c r="ORE913" s="34"/>
      <c r="ORL913" s="35"/>
      <c r="ORM913" s="34"/>
      <c r="ORT913" s="35"/>
      <c r="ORU913" s="34"/>
      <c r="OSB913" s="35"/>
      <c r="OSC913" s="34"/>
      <c r="OSJ913" s="35"/>
      <c r="OSK913" s="34"/>
      <c r="OSR913" s="35"/>
      <c r="OSS913" s="34"/>
      <c r="OSZ913" s="35"/>
      <c r="OTA913" s="34"/>
      <c r="OTH913" s="35"/>
      <c r="OTI913" s="34"/>
      <c r="OTP913" s="35"/>
      <c r="OTQ913" s="34"/>
      <c r="OTX913" s="35"/>
      <c r="OTY913" s="34"/>
      <c r="OUF913" s="35"/>
      <c r="OUG913" s="34"/>
      <c r="OUN913" s="35"/>
      <c r="OUO913" s="34"/>
      <c r="OUV913" s="35"/>
      <c r="OUW913" s="34"/>
      <c r="OVD913" s="35"/>
      <c r="OVE913" s="34"/>
      <c r="OVL913" s="35"/>
      <c r="OVM913" s="34"/>
      <c r="OVT913" s="35"/>
      <c r="OVU913" s="34"/>
      <c r="OWB913" s="35"/>
      <c r="OWC913" s="34"/>
      <c r="OWJ913" s="35"/>
      <c r="OWK913" s="34"/>
      <c r="OWR913" s="35"/>
      <c r="OWS913" s="34"/>
      <c r="OWZ913" s="35"/>
      <c r="OXA913" s="34"/>
      <c r="OXH913" s="35"/>
      <c r="OXI913" s="34"/>
      <c r="OXP913" s="35"/>
      <c r="OXQ913" s="34"/>
      <c r="OXX913" s="35"/>
      <c r="OXY913" s="34"/>
      <c r="OYF913" s="35"/>
      <c r="OYG913" s="34"/>
      <c r="OYN913" s="35"/>
      <c r="OYO913" s="34"/>
      <c r="OYV913" s="35"/>
      <c r="OYW913" s="34"/>
      <c r="OZD913" s="35"/>
      <c r="OZE913" s="34"/>
      <c r="OZL913" s="35"/>
      <c r="OZM913" s="34"/>
      <c r="OZT913" s="35"/>
      <c r="OZU913" s="34"/>
      <c r="PAB913" s="35"/>
      <c r="PAC913" s="34"/>
      <c r="PAJ913" s="35"/>
      <c r="PAK913" s="34"/>
      <c r="PAR913" s="35"/>
      <c r="PAS913" s="34"/>
      <c r="PAZ913" s="35"/>
      <c r="PBA913" s="34"/>
      <c r="PBH913" s="35"/>
      <c r="PBI913" s="34"/>
      <c r="PBP913" s="35"/>
      <c r="PBQ913" s="34"/>
      <c r="PBX913" s="35"/>
      <c r="PBY913" s="34"/>
      <c r="PCF913" s="35"/>
      <c r="PCG913" s="34"/>
      <c r="PCN913" s="35"/>
      <c r="PCO913" s="34"/>
      <c r="PCV913" s="35"/>
      <c r="PCW913" s="34"/>
      <c r="PDD913" s="35"/>
      <c r="PDE913" s="34"/>
      <c r="PDL913" s="35"/>
      <c r="PDM913" s="34"/>
      <c r="PDT913" s="35"/>
      <c r="PDU913" s="34"/>
      <c r="PEB913" s="35"/>
      <c r="PEC913" s="34"/>
      <c r="PEJ913" s="35"/>
      <c r="PEK913" s="34"/>
      <c r="PER913" s="35"/>
      <c r="PES913" s="34"/>
      <c r="PEZ913" s="35"/>
      <c r="PFA913" s="34"/>
      <c r="PFH913" s="35"/>
      <c r="PFI913" s="34"/>
      <c r="PFP913" s="35"/>
      <c r="PFQ913" s="34"/>
      <c r="PFX913" s="35"/>
      <c r="PFY913" s="34"/>
      <c r="PGF913" s="35"/>
      <c r="PGG913" s="34"/>
      <c r="PGN913" s="35"/>
      <c r="PGO913" s="34"/>
      <c r="PGV913" s="35"/>
      <c r="PGW913" s="34"/>
      <c r="PHD913" s="35"/>
      <c r="PHE913" s="34"/>
      <c r="PHL913" s="35"/>
      <c r="PHM913" s="34"/>
      <c r="PHT913" s="35"/>
      <c r="PHU913" s="34"/>
      <c r="PIB913" s="35"/>
      <c r="PIC913" s="34"/>
      <c r="PIJ913" s="35"/>
      <c r="PIK913" s="34"/>
      <c r="PIR913" s="35"/>
      <c r="PIS913" s="34"/>
      <c r="PIZ913" s="35"/>
      <c r="PJA913" s="34"/>
      <c r="PJH913" s="35"/>
      <c r="PJI913" s="34"/>
      <c r="PJP913" s="35"/>
      <c r="PJQ913" s="34"/>
      <c r="PJX913" s="35"/>
      <c r="PJY913" s="34"/>
      <c r="PKF913" s="35"/>
      <c r="PKG913" s="34"/>
      <c r="PKN913" s="35"/>
      <c r="PKO913" s="34"/>
      <c r="PKV913" s="35"/>
      <c r="PKW913" s="34"/>
      <c r="PLD913" s="35"/>
      <c r="PLE913" s="34"/>
      <c r="PLL913" s="35"/>
      <c r="PLM913" s="34"/>
      <c r="PLT913" s="35"/>
      <c r="PLU913" s="34"/>
      <c r="PMB913" s="35"/>
      <c r="PMC913" s="34"/>
      <c r="PMJ913" s="35"/>
      <c r="PMK913" s="34"/>
      <c r="PMR913" s="35"/>
      <c r="PMS913" s="34"/>
      <c r="PMZ913" s="35"/>
      <c r="PNA913" s="34"/>
      <c r="PNH913" s="35"/>
      <c r="PNI913" s="34"/>
      <c r="PNP913" s="35"/>
      <c r="PNQ913" s="34"/>
      <c r="PNX913" s="35"/>
      <c r="PNY913" s="34"/>
      <c r="POF913" s="35"/>
      <c r="POG913" s="34"/>
      <c r="PON913" s="35"/>
      <c r="POO913" s="34"/>
      <c r="POV913" s="35"/>
      <c r="POW913" s="34"/>
      <c r="PPD913" s="35"/>
      <c r="PPE913" s="34"/>
      <c r="PPL913" s="35"/>
      <c r="PPM913" s="34"/>
      <c r="PPT913" s="35"/>
      <c r="PPU913" s="34"/>
      <c r="PQB913" s="35"/>
      <c r="PQC913" s="34"/>
      <c r="PQJ913" s="35"/>
      <c r="PQK913" s="34"/>
      <c r="PQR913" s="35"/>
      <c r="PQS913" s="34"/>
      <c r="PQZ913" s="35"/>
      <c r="PRA913" s="34"/>
      <c r="PRH913" s="35"/>
      <c r="PRI913" s="34"/>
      <c r="PRP913" s="35"/>
      <c r="PRQ913" s="34"/>
      <c r="PRX913" s="35"/>
      <c r="PRY913" s="34"/>
      <c r="PSF913" s="35"/>
      <c r="PSG913" s="34"/>
      <c r="PSN913" s="35"/>
      <c r="PSO913" s="34"/>
      <c r="PSV913" s="35"/>
      <c r="PSW913" s="34"/>
      <c r="PTD913" s="35"/>
      <c r="PTE913" s="34"/>
      <c r="PTL913" s="35"/>
      <c r="PTM913" s="34"/>
      <c r="PTT913" s="35"/>
      <c r="PTU913" s="34"/>
      <c r="PUB913" s="35"/>
      <c r="PUC913" s="34"/>
      <c r="PUJ913" s="35"/>
      <c r="PUK913" s="34"/>
      <c r="PUR913" s="35"/>
      <c r="PUS913" s="34"/>
      <c r="PUZ913" s="35"/>
      <c r="PVA913" s="34"/>
      <c r="PVH913" s="35"/>
      <c r="PVI913" s="34"/>
      <c r="PVP913" s="35"/>
      <c r="PVQ913" s="34"/>
      <c r="PVX913" s="35"/>
      <c r="PVY913" s="34"/>
      <c r="PWF913" s="35"/>
      <c r="PWG913" s="34"/>
      <c r="PWN913" s="35"/>
      <c r="PWO913" s="34"/>
      <c r="PWV913" s="35"/>
      <c r="PWW913" s="34"/>
      <c r="PXD913" s="35"/>
      <c r="PXE913" s="34"/>
      <c r="PXL913" s="35"/>
      <c r="PXM913" s="34"/>
      <c r="PXT913" s="35"/>
      <c r="PXU913" s="34"/>
      <c r="PYB913" s="35"/>
      <c r="PYC913" s="34"/>
      <c r="PYJ913" s="35"/>
      <c r="PYK913" s="34"/>
      <c r="PYR913" s="35"/>
      <c r="PYS913" s="34"/>
      <c r="PYZ913" s="35"/>
      <c r="PZA913" s="34"/>
      <c r="PZH913" s="35"/>
      <c r="PZI913" s="34"/>
      <c r="PZP913" s="35"/>
      <c r="PZQ913" s="34"/>
      <c r="PZX913" s="35"/>
      <c r="PZY913" s="34"/>
      <c r="QAF913" s="35"/>
      <c r="QAG913" s="34"/>
      <c r="QAN913" s="35"/>
      <c r="QAO913" s="34"/>
      <c r="QAV913" s="35"/>
      <c r="QAW913" s="34"/>
      <c r="QBD913" s="35"/>
      <c r="QBE913" s="34"/>
      <c r="QBL913" s="35"/>
      <c r="QBM913" s="34"/>
      <c r="QBT913" s="35"/>
      <c r="QBU913" s="34"/>
      <c r="QCB913" s="35"/>
      <c r="QCC913" s="34"/>
      <c r="QCJ913" s="35"/>
      <c r="QCK913" s="34"/>
      <c r="QCR913" s="35"/>
      <c r="QCS913" s="34"/>
      <c r="QCZ913" s="35"/>
      <c r="QDA913" s="34"/>
      <c r="QDH913" s="35"/>
      <c r="QDI913" s="34"/>
      <c r="QDP913" s="35"/>
      <c r="QDQ913" s="34"/>
      <c r="QDX913" s="35"/>
      <c r="QDY913" s="34"/>
      <c r="QEF913" s="35"/>
      <c r="QEG913" s="34"/>
      <c r="QEN913" s="35"/>
      <c r="QEO913" s="34"/>
      <c r="QEV913" s="35"/>
      <c r="QEW913" s="34"/>
      <c r="QFD913" s="35"/>
      <c r="QFE913" s="34"/>
      <c r="QFL913" s="35"/>
      <c r="QFM913" s="34"/>
      <c r="QFT913" s="35"/>
      <c r="QFU913" s="34"/>
      <c r="QGB913" s="35"/>
      <c r="QGC913" s="34"/>
      <c r="QGJ913" s="35"/>
      <c r="QGK913" s="34"/>
      <c r="QGR913" s="35"/>
      <c r="QGS913" s="34"/>
      <c r="QGZ913" s="35"/>
      <c r="QHA913" s="34"/>
      <c r="QHH913" s="35"/>
      <c r="QHI913" s="34"/>
      <c r="QHP913" s="35"/>
      <c r="QHQ913" s="34"/>
      <c r="QHX913" s="35"/>
      <c r="QHY913" s="34"/>
      <c r="QIF913" s="35"/>
      <c r="QIG913" s="34"/>
      <c r="QIN913" s="35"/>
      <c r="QIO913" s="34"/>
      <c r="QIV913" s="35"/>
      <c r="QIW913" s="34"/>
      <c r="QJD913" s="35"/>
      <c r="QJE913" s="34"/>
      <c r="QJL913" s="35"/>
      <c r="QJM913" s="34"/>
      <c r="QJT913" s="35"/>
      <c r="QJU913" s="34"/>
      <c r="QKB913" s="35"/>
      <c r="QKC913" s="34"/>
      <c r="QKJ913" s="35"/>
      <c r="QKK913" s="34"/>
      <c r="QKR913" s="35"/>
      <c r="QKS913" s="34"/>
      <c r="QKZ913" s="35"/>
      <c r="QLA913" s="34"/>
      <c r="QLH913" s="35"/>
      <c r="QLI913" s="34"/>
      <c r="QLP913" s="35"/>
      <c r="QLQ913" s="34"/>
      <c r="QLX913" s="35"/>
      <c r="QLY913" s="34"/>
      <c r="QMF913" s="35"/>
      <c r="QMG913" s="34"/>
      <c r="QMN913" s="35"/>
      <c r="QMO913" s="34"/>
      <c r="QMV913" s="35"/>
      <c r="QMW913" s="34"/>
      <c r="QND913" s="35"/>
      <c r="QNE913" s="34"/>
      <c r="QNL913" s="35"/>
      <c r="QNM913" s="34"/>
      <c r="QNT913" s="35"/>
      <c r="QNU913" s="34"/>
      <c r="QOB913" s="35"/>
      <c r="QOC913" s="34"/>
      <c r="QOJ913" s="35"/>
      <c r="QOK913" s="34"/>
      <c r="QOR913" s="35"/>
      <c r="QOS913" s="34"/>
      <c r="QOZ913" s="35"/>
      <c r="QPA913" s="34"/>
      <c r="QPH913" s="35"/>
      <c r="QPI913" s="34"/>
      <c r="QPP913" s="35"/>
      <c r="QPQ913" s="34"/>
      <c r="QPX913" s="35"/>
      <c r="QPY913" s="34"/>
      <c r="QQF913" s="35"/>
      <c r="QQG913" s="34"/>
      <c r="QQN913" s="35"/>
      <c r="QQO913" s="34"/>
      <c r="QQV913" s="35"/>
      <c r="QQW913" s="34"/>
      <c r="QRD913" s="35"/>
      <c r="QRE913" s="34"/>
      <c r="QRL913" s="35"/>
      <c r="QRM913" s="34"/>
      <c r="QRT913" s="35"/>
      <c r="QRU913" s="34"/>
      <c r="QSB913" s="35"/>
      <c r="QSC913" s="34"/>
      <c r="QSJ913" s="35"/>
      <c r="QSK913" s="34"/>
      <c r="QSR913" s="35"/>
      <c r="QSS913" s="34"/>
      <c r="QSZ913" s="35"/>
      <c r="QTA913" s="34"/>
      <c r="QTH913" s="35"/>
      <c r="QTI913" s="34"/>
      <c r="QTP913" s="35"/>
      <c r="QTQ913" s="34"/>
      <c r="QTX913" s="35"/>
      <c r="QTY913" s="34"/>
      <c r="QUF913" s="35"/>
      <c r="QUG913" s="34"/>
      <c r="QUN913" s="35"/>
      <c r="QUO913" s="34"/>
      <c r="QUV913" s="35"/>
      <c r="QUW913" s="34"/>
      <c r="QVD913" s="35"/>
      <c r="QVE913" s="34"/>
      <c r="QVL913" s="35"/>
      <c r="QVM913" s="34"/>
      <c r="QVT913" s="35"/>
      <c r="QVU913" s="34"/>
      <c r="QWB913" s="35"/>
      <c r="QWC913" s="34"/>
      <c r="QWJ913" s="35"/>
      <c r="QWK913" s="34"/>
      <c r="QWR913" s="35"/>
      <c r="QWS913" s="34"/>
      <c r="QWZ913" s="35"/>
      <c r="QXA913" s="34"/>
      <c r="QXH913" s="35"/>
      <c r="QXI913" s="34"/>
      <c r="QXP913" s="35"/>
      <c r="QXQ913" s="34"/>
      <c r="QXX913" s="35"/>
      <c r="QXY913" s="34"/>
      <c r="QYF913" s="35"/>
      <c r="QYG913" s="34"/>
      <c r="QYN913" s="35"/>
      <c r="QYO913" s="34"/>
      <c r="QYV913" s="35"/>
      <c r="QYW913" s="34"/>
      <c r="QZD913" s="35"/>
      <c r="QZE913" s="34"/>
      <c r="QZL913" s="35"/>
      <c r="QZM913" s="34"/>
      <c r="QZT913" s="35"/>
      <c r="QZU913" s="34"/>
      <c r="RAB913" s="35"/>
      <c r="RAC913" s="34"/>
      <c r="RAJ913" s="35"/>
      <c r="RAK913" s="34"/>
      <c r="RAR913" s="35"/>
      <c r="RAS913" s="34"/>
      <c r="RAZ913" s="35"/>
      <c r="RBA913" s="34"/>
      <c r="RBH913" s="35"/>
      <c r="RBI913" s="34"/>
      <c r="RBP913" s="35"/>
      <c r="RBQ913" s="34"/>
      <c r="RBX913" s="35"/>
      <c r="RBY913" s="34"/>
      <c r="RCF913" s="35"/>
      <c r="RCG913" s="34"/>
      <c r="RCN913" s="35"/>
      <c r="RCO913" s="34"/>
      <c r="RCV913" s="35"/>
      <c r="RCW913" s="34"/>
      <c r="RDD913" s="35"/>
      <c r="RDE913" s="34"/>
      <c r="RDL913" s="35"/>
      <c r="RDM913" s="34"/>
      <c r="RDT913" s="35"/>
      <c r="RDU913" s="34"/>
      <c r="REB913" s="35"/>
      <c r="REC913" s="34"/>
      <c r="REJ913" s="35"/>
      <c r="REK913" s="34"/>
      <c r="RER913" s="35"/>
      <c r="RES913" s="34"/>
      <c r="REZ913" s="35"/>
      <c r="RFA913" s="34"/>
      <c r="RFH913" s="35"/>
      <c r="RFI913" s="34"/>
      <c r="RFP913" s="35"/>
      <c r="RFQ913" s="34"/>
      <c r="RFX913" s="35"/>
      <c r="RFY913" s="34"/>
      <c r="RGF913" s="35"/>
      <c r="RGG913" s="34"/>
      <c r="RGN913" s="35"/>
      <c r="RGO913" s="34"/>
      <c r="RGV913" s="35"/>
      <c r="RGW913" s="34"/>
      <c r="RHD913" s="35"/>
      <c r="RHE913" s="34"/>
      <c r="RHL913" s="35"/>
      <c r="RHM913" s="34"/>
      <c r="RHT913" s="35"/>
      <c r="RHU913" s="34"/>
      <c r="RIB913" s="35"/>
      <c r="RIC913" s="34"/>
      <c r="RIJ913" s="35"/>
      <c r="RIK913" s="34"/>
      <c r="RIR913" s="35"/>
      <c r="RIS913" s="34"/>
      <c r="RIZ913" s="35"/>
      <c r="RJA913" s="34"/>
      <c r="RJH913" s="35"/>
      <c r="RJI913" s="34"/>
      <c r="RJP913" s="35"/>
      <c r="RJQ913" s="34"/>
      <c r="RJX913" s="35"/>
      <c r="RJY913" s="34"/>
      <c r="RKF913" s="35"/>
      <c r="RKG913" s="34"/>
      <c r="RKN913" s="35"/>
      <c r="RKO913" s="34"/>
      <c r="RKV913" s="35"/>
      <c r="RKW913" s="34"/>
      <c r="RLD913" s="35"/>
      <c r="RLE913" s="34"/>
      <c r="RLL913" s="35"/>
      <c r="RLM913" s="34"/>
      <c r="RLT913" s="35"/>
      <c r="RLU913" s="34"/>
      <c r="RMB913" s="35"/>
      <c r="RMC913" s="34"/>
      <c r="RMJ913" s="35"/>
      <c r="RMK913" s="34"/>
      <c r="RMR913" s="35"/>
      <c r="RMS913" s="34"/>
      <c r="RMZ913" s="35"/>
      <c r="RNA913" s="34"/>
      <c r="RNH913" s="35"/>
      <c r="RNI913" s="34"/>
      <c r="RNP913" s="35"/>
      <c r="RNQ913" s="34"/>
      <c r="RNX913" s="35"/>
      <c r="RNY913" s="34"/>
      <c r="ROF913" s="35"/>
      <c r="ROG913" s="34"/>
      <c r="RON913" s="35"/>
      <c r="ROO913" s="34"/>
      <c r="ROV913" s="35"/>
      <c r="ROW913" s="34"/>
      <c r="RPD913" s="35"/>
      <c r="RPE913" s="34"/>
      <c r="RPL913" s="35"/>
      <c r="RPM913" s="34"/>
      <c r="RPT913" s="35"/>
      <c r="RPU913" s="34"/>
      <c r="RQB913" s="35"/>
      <c r="RQC913" s="34"/>
      <c r="RQJ913" s="35"/>
      <c r="RQK913" s="34"/>
      <c r="RQR913" s="35"/>
      <c r="RQS913" s="34"/>
      <c r="RQZ913" s="35"/>
      <c r="RRA913" s="34"/>
      <c r="RRH913" s="35"/>
      <c r="RRI913" s="34"/>
      <c r="RRP913" s="35"/>
      <c r="RRQ913" s="34"/>
      <c r="RRX913" s="35"/>
      <c r="RRY913" s="34"/>
      <c r="RSF913" s="35"/>
      <c r="RSG913" s="34"/>
      <c r="RSN913" s="35"/>
      <c r="RSO913" s="34"/>
      <c r="RSV913" s="35"/>
      <c r="RSW913" s="34"/>
      <c r="RTD913" s="35"/>
      <c r="RTE913" s="34"/>
      <c r="RTL913" s="35"/>
      <c r="RTM913" s="34"/>
      <c r="RTT913" s="35"/>
      <c r="RTU913" s="34"/>
      <c r="RUB913" s="35"/>
      <c r="RUC913" s="34"/>
      <c r="RUJ913" s="35"/>
      <c r="RUK913" s="34"/>
      <c r="RUR913" s="35"/>
      <c r="RUS913" s="34"/>
      <c r="RUZ913" s="35"/>
      <c r="RVA913" s="34"/>
      <c r="RVH913" s="35"/>
      <c r="RVI913" s="34"/>
      <c r="RVP913" s="35"/>
      <c r="RVQ913" s="34"/>
      <c r="RVX913" s="35"/>
      <c r="RVY913" s="34"/>
      <c r="RWF913" s="35"/>
      <c r="RWG913" s="34"/>
      <c r="RWN913" s="35"/>
      <c r="RWO913" s="34"/>
      <c r="RWV913" s="35"/>
      <c r="RWW913" s="34"/>
      <c r="RXD913" s="35"/>
      <c r="RXE913" s="34"/>
      <c r="RXL913" s="35"/>
      <c r="RXM913" s="34"/>
      <c r="RXT913" s="35"/>
      <c r="RXU913" s="34"/>
      <c r="RYB913" s="35"/>
      <c r="RYC913" s="34"/>
      <c r="RYJ913" s="35"/>
      <c r="RYK913" s="34"/>
      <c r="RYR913" s="35"/>
      <c r="RYS913" s="34"/>
      <c r="RYZ913" s="35"/>
      <c r="RZA913" s="34"/>
      <c r="RZH913" s="35"/>
      <c r="RZI913" s="34"/>
      <c r="RZP913" s="35"/>
      <c r="RZQ913" s="34"/>
      <c r="RZX913" s="35"/>
      <c r="RZY913" s="34"/>
      <c r="SAF913" s="35"/>
      <c r="SAG913" s="34"/>
      <c r="SAN913" s="35"/>
      <c r="SAO913" s="34"/>
      <c r="SAV913" s="35"/>
      <c r="SAW913" s="34"/>
      <c r="SBD913" s="35"/>
      <c r="SBE913" s="34"/>
      <c r="SBL913" s="35"/>
      <c r="SBM913" s="34"/>
      <c r="SBT913" s="35"/>
      <c r="SBU913" s="34"/>
      <c r="SCB913" s="35"/>
      <c r="SCC913" s="34"/>
      <c r="SCJ913" s="35"/>
      <c r="SCK913" s="34"/>
      <c r="SCR913" s="35"/>
      <c r="SCS913" s="34"/>
      <c r="SCZ913" s="35"/>
      <c r="SDA913" s="34"/>
      <c r="SDH913" s="35"/>
      <c r="SDI913" s="34"/>
      <c r="SDP913" s="35"/>
      <c r="SDQ913" s="34"/>
      <c r="SDX913" s="35"/>
      <c r="SDY913" s="34"/>
      <c r="SEF913" s="35"/>
      <c r="SEG913" s="34"/>
      <c r="SEN913" s="35"/>
      <c r="SEO913" s="34"/>
      <c r="SEV913" s="35"/>
      <c r="SEW913" s="34"/>
      <c r="SFD913" s="35"/>
      <c r="SFE913" s="34"/>
      <c r="SFL913" s="35"/>
      <c r="SFM913" s="34"/>
      <c r="SFT913" s="35"/>
      <c r="SFU913" s="34"/>
      <c r="SGB913" s="35"/>
      <c r="SGC913" s="34"/>
      <c r="SGJ913" s="35"/>
      <c r="SGK913" s="34"/>
      <c r="SGR913" s="35"/>
      <c r="SGS913" s="34"/>
      <c r="SGZ913" s="35"/>
      <c r="SHA913" s="34"/>
      <c r="SHH913" s="35"/>
      <c r="SHI913" s="34"/>
      <c r="SHP913" s="35"/>
      <c r="SHQ913" s="34"/>
      <c r="SHX913" s="35"/>
      <c r="SHY913" s="34"/>
      <c r="SIF913" s="35"/>
      <c r="SIG913" s="34"/>
      <c r="SIN913" s="35"/>
      <c r="SIO913" s="34"/>
      <c r="SIV913" s="35"/>
      <c r="SIW913" s="34"/>
      <c r="SJD913" s="35"/>
      <c r="SJE913" s="34"/>
      <c r="SJL913" s="35"/>
      <c r="SJM913" s="34"/>
      <c r="SJT913" s="35"/>
      <c r="SJU913" s="34"/>
      <c r="SKB913" s="35"/>
      <c r="SKC913" s="34"/>
      <c r="SKJ913" s="35"/>
      <c r="SKK913" s="34"/>
      <c r="SKR913" s="35"/>
      <c r="SKS913" s="34"/>
      <c r="SKZ913" s="35"/>
      <c r="SLA913" s="34"/>
      <c r="SLH913" s="35"/>
      <c r="SLI913" s="34"/>
      <c r="SLP913" s="35"/>
      <c r="SLQ913" s="34"/>
      <c r="SLX913" s="35"/>
      <c r="SLY913" s="34"/>
      <c r="SMF913" s="35"/>
      <c r="SMG913" s="34"/>
      <c r="SMN913" s="35"/>
      <c r="SMO913" s="34"/>
      <c r="SMV913" s="35"/>
      <c r="SMW913" s="34"/>
      <c r="SND913" s="35"/>
      <c r="SNE913" s="34"/>
      <c r="SNL913" s="35"/>
      <c r="SNM913" s="34"/>
      <c r="SNT913" s="35"/>
      <c r="SNU913" s="34"/>
      <c r="SOB913" s="35"/>
      <c r="SOC913" s="34"/>
      <c r="SOJ913" s="35"/>
      <c r="SOK913" s="34"/>
      <c r="SOR913" s="35"/>
      <c r="SOS913" s="34"/>
      <c r="SOZ913" s="35"/>
      <c r="SPA913" s="34"/>
      <c r="SPH913" s="35"/>
      <c r="SPI913" s="34"/>
      <c r="SPP913" s="35"/>
      <c r="SPQ913" s="34"/>
      <c r="SPX913" s="35"/>
      <c r="SPY913" s="34"/>
      <c r="SQF913" s="35"/>
      <c r="SQG913" s="34"/>
      <c r="SQN913" s="35"/>
      <c r="SQO913" s="34"/>
      <c r="SQV913" s="35"/>
      <c r="SQW913" s="34"/>
      <c r="SRD913" s="35"/>
      <c r="SRE913" s="34"/>
      <c r="SRL913" s="35"/>
      <c r="SRM913" s="34"/>
      <c r="SRT913" s="35"/>
      <c r="SRU913" s="34"/>
      <c r="SSB913" s="35"/>
      <c r="SSC913" s="34"/>
      <c r="SSJ913" s="35"/>
      <c r="SSK913" s="34"/>
      <c r="SSR913" s="35"/>
      <c r="SSS913" s="34"/>
      <c r="SSZ913" s="35"/>
      <c r="STA913" s="34"/>
      <c r="STH913" s="35"/>
      <c r="STI913" s="34"/>
      <c r="STP913" s="35"/>
      <c r="STQ913" s="34"/>
      <c r="STX913" s="35"/>
      <c r="STY913" s="34"/>
      <c r="SUF913" s="35"/>
      <c r="SUG913" s="34"/>
      <c r="SUN913" s="35"/>
      <c r="SUO913" s="34"/>
      <c r="SUV913" s="35"/>
      <c r="SUW913" s="34"/>
      <c r="SVD913" s="35"/>
      <c r="SVE913" s="34"/>
      <c r="SVL913" s="35"/>
      <c r="SVM913" s="34"/>
      <c r="SVT913" s="35"/>
      <c r="SVU913" s="34"/>
      <c r="SWB913" s="35"/>
      <c r="SWC913" s="34"/>
      <c r="SWJ913" s="35"/>
      <c r="SWK913" s="34"/>
      <c r="SWR913" s="35"/>
      <c r="SWS913" s="34"/>
      <c r="SWZ913" s="35"/>
      <c r="SXA913" s="34"/>
      <c r="SXH913" s="35"/>
      <c r="SXI913" s="34"/>
      <c r="SXP913" s="35"/>
      <c r="SXQ913" s="34"/>
      <c r="SXX913" s="35"/>
      <c r="SXY913" s="34"/>
      <c r="SYF913" s="35"/>
      <c r="SYG913" s="34"/>
      <c r="SYN913" s="35"/>
      <c r="SYO913" s="34"/>
      <c r="SYV913" s="35"/>
      <c r="SYW913" s="34"/>
      <c r="SZD913" s="35"/>
      <c r="SZE913" s="34"/>
      <c r="SZL913" s="35"/>
      <c r="SZM913" s="34"/>
      <c r="SZT913" s="35"/>
      <c r="SZU913" s="34"/>
      <c r="TAB913" s="35"/>
      <c r="TAC913" s="34"/>
      <c r="TAJ913" s="35"/>
      <c r="TAK913" s="34"/>
      <c r="TAR913" s="35"/>
      <c r="TAS913" s="34"/>
      <c r="TAZ913" s="35"/>
      <c r="TBA913" s="34"/>
      <c r="TBH913" s="35"/>
      <c r="TBI913" s="34"/>
      <c r="TBP913" s="35"/>
      <c r="TBQ913" s="34"/>
      <c r="TBX913" s="35"/>
      <c r="TBY913" s="34"/>
      <c r="TCF913" s="35"/>
      <c r="TCG913" s="34"/>
      <c r="TCN913" s="35"/>
      <c r="TCO913" s="34"/>
      <c r="TCV913" s="35"/>
      <c r="TCW913" s="34"/>
      <c r="TDD913" s="35"/>
      <c r="TDE913" s="34"/>
      <c r="TDL913" s="35"/>
      <c r="TDM913" s="34"/>
      <c r="TDT913" s="35"/>
      <c r="TDU913" s="34"/>
      <c r="TEB913" s="35"/>
      <c r="TEC913" s="34"/>
      <c r="TEJ913" s="35"/>
      <c r="TEK913" s="34"/>
      <c r="TER913" s="35"/>
      <c r="TES913" s="34"/>
      <c r="TEZ913" s="35"/>
      <c r="TFA913" s="34"/>
      <c r="TFH913" s="35"/>
      <c r="TFI913" s="34"/>
      <c r="TFP913" s="35"/>
      <c r="TFQ913" s="34"/>
      <c r="TFX913" s="35"/>
      <c r="TFY913" s="34"/>
      <c r="TGF913" s="35"/>
      <c r="TGG913" s="34"/>
      <c r="TGN913" s="35"/>
      <c r="TGO913" s="34"/>
      <c r="TGV913" s="35"/>
      <c r="TGW913" s="34"/>
      <c r="THD913" s="35"/>
      <c r="THE913" s="34"/>
      <c r="THL913" s="35"/>
      <c r="THM913" s="34"/>
      <c r="THT913" s="35"/>
      <c r="THU913" s="34"/>
      <c r="TIB913" s="35"/>
      <c r="TIC913" s="34"/>
      <c r="TIJ913" s="35"/>
      <c r="TIK913" s="34"/>
      <c r="TIR913" s="35"/>
      <c r="TIS913" s="34"/>
      <c r="TIZ913" s="35"/>
      <c r="TJA913" s="34"/>
      <c r="TJH913" s="35"/>
      <c r="TJI913" s="34"/>
      <c r="TJP913" s="35"/>
      <c r="TJQ913" s="34"/>
      <c r="TJX913" s="35"/>
      <c r="TJY913" s="34"/>
      <c r="TKF913" s="35"/>
      <c r="TKG913" s="34"/>
      <c r="TKN913" s="35"/>
      <c r="TKO913" s="34"/>
      <c r="TKV913" s="35"/>
      <c r="TKW913" s="34"/>
      <c r="TLD913" s="35"/>
      <c r="TLE913" s="34"/>
      <c r="TLL913" s="35"/>
      <c r="TLM913" s="34"/>
      <c r="TLT913" s="35"/>
      <c r="TLU913" s="34"/>
      <c r="TMB913" s="35"/>
      <c r="TMC913" s="34"/>
      <c r="TMJ913" s="35"/>
      <c r="TMK913" s="34"/>
      <c r="TMR913" s="35"/>
      <c r="TMS913" s="34"/>
      <c r="TMZ913" s="35"/>
      <c r="TNA913" s="34"/>
      <c r="TNH913" s="35"/>
      <c r="TNI913" s="34"/>
      <c r="TNP913" s="35"/>
      <c r="TNQ913" s="34"/>
      <c r="TNX913" s="35"/>
      <c r="TNY913" s="34"/>
      <c r="TOF913" s="35"/>
      <c r="TOG913" s="34"/>
      <c r="TON913" s="35"/>
      <c r="TOO913" s="34"/>
      <c r="TOV913" s="35"/>
      <c r="TOW913" s="34"/>
      <c r="TPD913" s="35"/>
      <c r="TPE913" s="34"/>
      <c r="TPL913" s="35"/>
      <c r="TPM913" s="34"/>
      <c r="TPT913" s="35"/>
      <c r="TPU913" s="34"/>
      <c r="TQB913" s="35"/>
      <c r="TQC913" s="34"/>
      <c r="TQJ913" s="35"/>
      <c r="TQK913" s="34"/>
      <c r="TQR913" s="35"/>
      <c r="TQS913" s="34"/>
      <c r="TQZ913" s="35"/>
      <c r="TRA913" s="34"/>
      <c r="TRH913" s="35"/>
      <c r="TRI913" s="34"/>
      <c r="TRP913" s="35"/>
      <c r="TRQ913" s="34"/>
      <c r="TRX913" s="35"/>
      <c r="TRY913" s="34"/>
      <c r="TSF913" s="35"/>
      <c r="TSG913" s="34"/>
      <c r="TSN913" s="35"/>
      <c r="TSO913" s="34"/>
      <c r="TSV913" s="35"/>
      <c r="TSW913" s="34"/>
      <c r="TTD913" s="35"/>
      <c r="TTE913" s="34"/>
      <c r="TTL913" s="35"/>
      <c r="TTM913" s="34"/>
      <c r="TTT913" s="35"/>
      <c r="TTU913" s="34"/>
      <c r="TUB913" s="35"/>
      <c r="TUC913" s="34"/>
      <c r="TUJ913" s="35"/>
      <c r="TUK913" s="34"/>
      <c r="TUR913" s="35"/>
      <c r="TUS913" s="34"/>
      <c r="TUZ913" s="35"/>
      <c r="TVA913" s="34"/>
      <c r="TVH913" s="35"/>
      <c r="TVI913" s="34"/>
      <c r="TVP913" s="35"/>
      <c r="TVQ913" s="34"/>
      <c r="TVX913" s="35"/>
      <c r="TVY913" s="34"/>
      <c r="TWF913" s="35"/>
      <c r="TWG913" s="34"/>
      <c r="TWN913" s="35"/>
      <c r="TWO913" s="34"/>
      <c r="TWV913" s="35"/>
      <c r="TWW913" s="34"/>
      <c r="TXD913" s="35"/>
      <c r="TXE913" s="34"/>
      <c r="TXL913" s="35"/>
      <c r="TXM913" s="34"/>
      <c r="TXT913" s="35"/>
      <c r="TXU913" s="34"/>
      <c r="TYB913" s="35"/>
      <c r="TYC913" s="34"/>
      <c r="TYJ913" s="35"/>
      <c r="TYK913" s="34"/>
      <c r="TYR913" s="35"/>
      <c r="TYS913" s="34"/>
      <c r="TYZ913" s="35"/>
      <c r="TZA913" s="34"/>
      <c r="TZH913" s="35"/>
      <c r="TZI913" s="34"/>
      <c r="TZP913" s="35"/>
      <c r="TZQ913" s="34"/>
      <c r="TZX913" s="35"/>
      <c r="TZY913" s="34"/>
      <c r="UAF913" s="35"/>
      <c r="UAG913" s="34"/>
      <c r="UAN913" s="35"/>
      <c r="UAO913" s="34"/>
      <c r="UAV913" s="35"/>
      <c r="UAW913" s="34"/>
      <c r="UBD913" s="35"/>
      <c r="UBE913" s="34"/>
      <c r="UBL913" s="35"/>
      <c r="UBM913" s="34"/>
      <c r="UBT913" s="35"/>
      <c r="UBU913" s="34"/>
      <c r="UCB913" s="35"/>
      <c r="UCC913" s="34"/>
      <c r="UCJ913" s="35"/>
      <c r="UCK913" s="34"/>
      <c r="UCR913" s="35"/>
      <c r="UCS913" s="34"/>
      <c r="UCZ913" s="35"/>
      <c r="UDA913" s="34"/>
      <c r="UDH913" s="35"/>
      <c r="UDI913" s="34"/>
      <c r="UDP913" s="35"/>
      <c r="UDQ913" s="34"/>
      <c r="UDX913" s="35"/>
      <c r="UDY913" s="34"/>
      <c r="UEF913" s="35"/>
      <c r="UEG913" s="34"/>
      <c r="UEN913" s="35"/>
      <c r="UEO913" s="34"/>
      <c r="UEV913" s="35"/>
      <c r="UEW913" s="34"/>
      <c r="UFD913" s="35"/>
      <c r="UFE913" s="34"/>
      <c r="UFL913" s="35"/>
      <c r="UFM913" s="34"/>
      <c r="UFT913" s="35"/>
      <c r="UFU913" s="34"/>
      <c r="UGB913" s="35"/>
      <c r="UGC913" s="34"/>
      <c r="UGJ913" s="35"/>
      <c r="UGK913" s="34"/>
      <c r="UGR913" s="35"/>
      <c r="UGS913" s="34"/>
      <c r="UGZ913" s="35"/>
      <c r="UHA913" s="34"/>
      <c r="UHH913" s="35"/>
      <c r="UHI913" s="34"/>
      <c r="UHP913" s="35"/>
      <c r="UHQ913" s="34"/>
      <c r="UHX913" s="35"/>
      <c r="UHY913" s="34"/>
      <c r="UIF913" s="35"/>
      <c r="UIG913" s="34"/>
      <c r="UIN913" s="35"/>
      <c r="UIO913" s="34"/>
      <c r="UIV913" s="35"/>
      <c r="UIW913" s="34"/>
      <c r="UJD913" s="35"/>
      <c r="UJE913" s="34"/>
      <c r="UJL913" s="35"/>
      <c r="UJM913" s="34"/>
      <c r="UJT913" s="35"/>
      <c r="UJU913" s="34"/>
      <c r="UKB913" s="35"/>
      <c r="UKC913" s="34"/>
      <c r="UKJ913" s="35"/>
      <c r="UKK913" s="34"/>
      <c r="UKR913" s="35"/>
      <c r="UKS913" s="34"/>
      <c r="UKZ913" s="35"/>
      <c r="ULA913" s="34"/>
      <c r="ULH913" s="35"/>
      <c r="ULI913" s="34"/>
      <c r="ULP913" s="35"/>
      <c r="ULQ913" s="34"/>
      <c r="ULX913" s="35"/>
      <c r="ULY913" s="34"/>
      <c r="UMF913" s="35"/>
      <c r="UMG913" s="34"/>
      <c r="UMN913" s="35"/>
      <c r="UMO913" s="34"/>
      <c r="UMV913" s="35"/>
      <c r="UMW913" s="34"/>
      <c r="UND913" s="35"/>
      <c r="UNE913" s="34"/>
      <c r="UNL913" s="35"/>
      <c r="UNM913" s="34"/>
      <c r="UNT913" s="35"/>
      <c r="UNU913" s="34"/>
      <c r="UOB913" s="35"/>
      <c r="UOC913" s="34"/>
      <c r="UOJ913" s="35"/>
      <c r="UOK913" s="34"/>
      <c r="UOR913" s="35"/>
      <c r="UOS913" s="34"/>
      <c r="UOZ913" s="35"/>
      <c r="UPA913" s="34"/>
      <c r="UPH913" s="35"/>
      <c r="UPI913" s="34"/>
      <c r="UPP913" s="35"/>
      <c r="UPQ913" s="34"/>
      <c r="UPX913" s="35"/>
      <c r="UPY913" s="34"/>
      <c r="UQF913" s="35"/>
      <c r="UQG913" s="34"/>
      <c r="UQN913" s="35"/>
      <c r="UQO913" s="34"/>
      <c r="UQV913" s="35"/>
      <c r="UQW913" s="34"/>
      <c r="URD913" s="35"/>
      <c r="URE913" s="34"/>
      <c r="URL913" s="35"/>
      <c r="URM913" s="34"/>
      <c r="URT913" s="35"/>
      <c r="URU913" s="34"/>
      <c r="USB913" s="35"/>
      <c r="USC913" s="34"/>
      <c r="USJ913" s="35"/>
      <c r="USK913" s="34"/>
      <c r="USR913" s="35"/>
      <c r="USS913" s="34"/>
      <c r="USZ913" s="35"/>
      <c r="UTA913" s="34"/>
      <c r="UTH913" s="35"/>
      <c r="UTI913" s="34"/>
      <c r="UTP913" s="35"/>
      <c r="UTQ913" s="34"/>
      <c r="UTX913" s="35"/>
      <c r="UTY913" s="34"/>
      <c r="UUF913" s="35"/>
      <c r="UUG913" s="34"/>
      <c r="UUN913" s="35"/>
      <c r="UUO913" s="34"/>
      <c r="UUV913" s="35"/>
      <c r="UUW913" s="34"/>
      <c r="UVD913" s="35"/>
      <c r="UVE913" s="34"/>
      <c r="UVL913" s="35"/>
      <c r="UVM913" s="34"/>
      <c r="UVT913" s="35"/>
      <c r="UVU913" s="34"/>
      <c r="UWB913" s="35"/>
      <c r="UWC913" s="34"/>
      <c r="UWJ913" s="35"/>
      <c r="UWK913" s="34"/>
      <c r="UWR913" s="35"/>
      <c r="UWS913" s="34"/>
      <c r="UWZ913" s="35"/>
      <c r="UXA913" s="34"/>
      <c r="UXH913" s="35"/>
      <c r="UXI913" s="34"/>
      <c r="UXP913" s="35"/>
      <c r="UXQ913" s="34"/>
      <c r="UXX913" s="35"/>
      <c r="UXY913" s="34"/>
      <c r="UYF913" s="35"/>
      <c r="UYG913" s="34"/>
      <c r="UYN913" s="35"/>
      <c r="UYO913" s="34"/>
      <c r="UYV913" s="35"/>
      <c r="UYW913" s="34"/>
      <c r="UZD913" s="35"/>
      <c r="UZE913" s="34"/>
      <c r="UZL913" s="35"/>
      <c r="UZM913" s="34"/>
      <c r="UZT913" s="35"/>
      <c r="UZU913" s="34"/>
      <c r="VAB913" s="35"/>
      <c r="VAC913" s="34"/>
      <c r="VAJ913" s="35"/>
      <c r="VAK913" s="34"/>
      <c r="VAR913" s="35"/>
      <c r="VAS913" s="34"/>
      <c r="VAZ913" s="35"/>
      <c r="VBA913" s="34"/>
      <c r="VBH913" s="35"/>
      <c r="VBI913" s="34"/>
      <c r="VBP913" s="35"/>
      <c r="VBQ913" s="34"/>
      <c r="VBX913" s="35"/>
      <c r="VBY913" s="34"/>
      <c r="VCF913" s="35"/>
      <c r="VCG913" s="34"/>
      <c r="VCN913" s="35"/>
      <c r="VCO913" s="34"/>
      <c r="VCV913" s="35"/>
      <c r="VCW913" s="34"/>
      <c r="VDD913" s="35"/>
      <c r="VDE913" s="34"/>
      <c r="VDL913" s="35"/>
      <c r="VDM913" s="34"/>
      <c r="VDT913" s="35"/>
      <c r="VDU913" s="34"/>
      <c r="VEB913" s="35"/>
      <c r="VEC913" s="34"/>
      <c r="VEJ913" s="35"/>
      <c r="VEK913" s="34"/>
      <c r="VER913" s="35"/>
      <c r="VES913" s="34"/>
      <c r="VEZ913" s="35"/>
      <c r="VFA913" s="34"/>
      <c r="VFH913" s="35"/>
      <c r="VFI913" s="34"/>
      <c r="VFP913" s="35"/>
      <c r="VFQ913" s="34"/>
      <c r="VFX913" s="35"/>
      <c r="VFY913" s="34"/>
      <c r="VGF913" s="35"/>
      <c r="VGG913" s="34"/>
      <c r="VGN913" s="35"/>
      <c r="VGO913" s="34"/>
      <c r="VGV913" s="35"/>
      <c r="VGW913" s="34"/>
      <c r="VHD913" s="35"/>
      <c r="VHE913" s="34"/>
      <c r="VHL913" s="35"/>
      <c r="VHM913" s="34"/>
      <c r="VHT913" s="35"/>
      <c r="VHU913" s="34"/>
      <c r="VIB913" s="35"/>
      <c r="VIC913" s="34"/>
      <c r="VIJ913" s="35"/>
      <c r="VIK913" s="34"/>
      <c r="VIR913" s="35"/>
      <c r="VIS913" s="34"/>
      <c r="VIZ913" s="35"/>
      <c r="VJA913" s="34"/>
      <c r="VJH913" s="35"/>
      <c r="VJI913" s="34"/>
      <c r="VJP913" s="35"/>
      <c r="VJQ913" s="34"/>
      <c r="VJX913" s="35"/>
      <c r="VJY913" s="34"/>
      <c r="VKF913" s="35"/>
      <c r="VKG913" s="34"/>
      <c r="VKN913" s="35"/>
      <c r="VKO913" s="34"/>
      <c r="VKV913" s="35"/>
      <c r="VKW913" s="34"/>
      <c r="VLD913" s="35"/>
      <c r="VLE913" s="34"/>
      <c r="VLL913" s="35"/>
      <c r="VLM913" s="34"/>
      <c r="VLT913" s="35"/>
      <c r="VLU913" s="34"/>
      <c r="VMB913" s="35"/>
      <c r="VMC913" s="34"/>
      <c r="VMJ913" s="35"/>
      <c r="VMK913" s="34"/>
      <c r="VMR913" s="35"/>
      <c r="VMS913" s="34"/>
      <c r="VMZ913" s="35"/>
      <c r="VNA913" s="34"/>
      <c r="VNH913" s="35"/>
      <c r="VNI913" s="34"/>
      <c r="VNP913" s="35"/>
      <c r="VNQ913" s="34"/>
      <c r="VNX913" s="35"/>
      <c r="VNY913" s="34"/>
      <c r="VOF913" s="35"/>
      <c r="VOG913" s="34"/>
      <c r="VON913" s="35"/>
      <c r="VOO913" s="34"/>
      <c r="VOV913" s="35"/>
      <c r="VOW913" s="34"/>
      <c r="VPD913" s="35"/>
      <c r="VPE913" s="34"/>
      <c r="VPL913" s="35"/>
      <c r="VPM913" s="34"/>
      <c r="VPT913" s="35"/>
      <c r="VPU913" s="34"/>
      <c r="VQB913" s="35"/>
      <c r="VQC913" s="34"/>
      <c r="VQJ913" s="35"/>
      <c r="VQK913" s="34"/>
      <c r="VQR913" s="35"/>
      <c r="VQS913" s="34"/>
      <c r="VQZ913" s="35"/>
      <c r="VRA913" s="34"/>
      <c r="VRH913" s="35"/>
      <c r="VRI913" s="34"/>
      <c r="VRP913" s="35"/>
      <c r="VRQ913" s="34"/>
      <c r="VRX913" s="35"/>
      <c r="VRY913" s="34"/>
      <c r="VSF913" s="35"/>
      <c r="VSG913" s="34"/>
      <c r="VSN913" s="35"/>
      <c r="VSO913" s="34"/>
      <c r="VSV913" s="35"/>
      <c r="VSW913" s="34"/>
      <c r="VTD913" s="35"/>
      <c r="VTE913" s="34"/>
      <c r="VTL913" s="35"/>
      <c r="VTM913" s="34"/>
      <c r="VTT913" s="35"/>
      <c r="VTU913" s="34"/>
      <c r="VUB913" s="35"/>
      <c r="VUC913" s="34"/>
      <c r="VUJ913" s="35"/>
      <c r="VUK913" s="34"/>
      <c r="VUR913" s="35"/>
      <c r="VUS913" s="34"/>
      <c r="VUZ913" s="35"/>
      <c r="VVA913" s="34"/>
      <c r="VVH913" s="35"/>
      <c r="VVI913" s="34"/>
      <c r="VVP913" s="35"/>
      <c r="VVQ913" s="34"/>
      <c r="VVX913" s="35"/>
      <c r="VVY913" s="34"/>
      <c r="VWF913" s="35"/>
      <c r="VWG913" s="34"/>
      <c r="VWN913" s="35"/>
      <c r="VWO913" s="34"/>
      <c r="VWV913" s="35"/>
      <c r="VWW913" s="34"/>
      <c r="VXD913" s="35"/>
      <c r="VXE913" s="34"/>
      <c r="VXL913" s="35"/>
      <c r="VXM913" s="34"/>
      <c r="VXT913" s="35"/>
      <c r="VXU913" s="34"/>
      <c r="VYB913" s="35"/>
      <c r="VYC913" s="34"/>
      <c r="VYJ913" s="35"/>
      <c r="VYK913" s="34"/>
      <c r="VYR913" s="35"/>
      <c r="VYS913" s="34"/>
      <c r="VYZ913" s="35"/>
      <c r="VZA913" s="34"/>
      <c r="VZH913" s="35"/>
      <c r="VZI913" s="34"/>
      <c r="VZP913" s="35"/>
      <c r="VZQ913" s="34"/>
      <c r="VZX913" s="35"/>
      <c r="VZY913" s="34"/>
      <c r="WAF913" s="35"/>
      <c r="WAG913" s="34"/>
      <c r="WAN913" s="35"/>
      <c r="WAO913" s="34"/>
      <c r="WAV913" s="35"/>
      <c r="WAW913" s="34"/>
      <c r="WBD913" s="35"/>
      <c r="WBE913" s="34"/>
      <c r="WBL913" s="35"/>
      <c r="WBM913" s="34"/>
      <c r="WBT913" s="35"/>
      <c r="WBU913" s="34"/>
      <c r="WCB913" s="35"/>
      <c r="WCC913" s="34"/>
      <c r="WCJ913" s="35"/>
      <c r="WCK913" s="34"/>
      <c r="WCR913" s="35"/>
      <c r="WCS913" s="34"/>
      <c r="WCZ913" s="35"/>
      <c r="WDA913" s="34"/>
      <c r="WDH913" s="35"/>
      <c r="WDI913" s="34"/>
      <c r="WDP913" s="35"/>
      <c r="WDQ913" s="34"/>
      <c r="WDX913" s="35"/>
      <c r="WDY913" s="34"/>
      <c r="WEF913" s="35"/>
      <c r="WEG913" s="34"/>
      <c r="WEN913" s="35"/>
      <c r="WEO913" s="34"/>
      <c r="WEV913" s="35"/>
      <c r="WEW913" s="34"/>
      <c r="WFD913" s="35"/>
      <c r="WFE913" s="34"/>
      <c r="WFL913" s="35"/>
      <c r="WFM913" s="34"/>
      <c r="WFT913" s="35"/>
      <c r="WFU913" s="34"/>
      <c r="WGB913" s="35"/>
      <c r="WGC913" s="34"/>
      <c r="WGJ913" s="35"/>
      <c r="WGK913" s="34"/>
      <c r="WGR913" s="35"/>
      <c r="WGS913" s="34"/>
      <c r="WGZ913" s="35"/>
      <c r="WHA913" s="34"/>
      <c r="WHH913" s="35"/>
      <c r="WHI913" s="34"/>
      <c r="WHP913" s="35"/>
      <c r="WHQ913" s="34"/>
      <c r="WHX913" s="35"/>
      <c r="WHY913" s="34"/>
      <c r="WIF913" s="35"/>
      <c r="WIG913" s="34"/>
      <c r="WIN913" s="35"/>
      <c r="WIO913" s="34"/>
      <c r="WIV913" s="35"/>
      <c r="WIW913" s="34"/>
      <c r="WJD913" s="35"/>
      <c r="WJE913" s="34"/>
      <c r="WJL913" s="35"/>
      <c r="WJM913" s="34"/>
      <c r="WJT913" s="35"/>
      <c r="WJU913" s="34"/>
      <c r="WKB913" s="35"/>
      <c r="WKC913" s="34"/>
      <c r="WKJ913" s="35"/>
      <c r="WKK913" s="34"/>
      <c r="WKR913" s="35"/>
      <c r="WKS913" s="34"/>
      <c r="WKZ913" s="35"/>
      <c r="WLA913" s="34"/>
      <c r="WLH913" s="35"/>
      <c r="WLI913" s="34"/>
      <c r="WLP913" s="35"/>
      <c r="WLQ913" s="34"/>
      <c r="WLX913" s="35"/>
      <c r="WLY913" s="34"/>
      <c r="WMF913" s="35"/>
      <c r="WMG913" s="34"/>
      <c r="WMN913" s="35"/>
      <c r="WMO913" s="34"/>
      <c r="WMV913" s="35"/>
      <c r="WMW913" s="34"/>
      <c r="WND913" s="35"/>
      <c r="WNE913" s="34"/>
      <c r="WNL913" s="35"/>
      <c r="WNM913" s="34"/>
      <c r="WNT913" s="35"/>
      <c r="WNU913" s="34"/>
      <c r="WOB913" s="35"/>
      <c r="WOC913" s="34"/>
      <c r="WOJ913" s="35"/>
      <c r="WOK913" s="34"/>
      <c r="WOR913" s="35"/>
      <c r="WOS913" s="34"/>
      <c r="WOZ913" s="35"/>
      <c r="WPA913" s="34"/>
      <c r="WPH913" s="35"/>
      <c r="WPI913" s="34"/>
      <c r="WPP913" s="35"/>
      <c r="WPQ913" s="34"/>
      <c r="WPX913" s="35"/>
      <c r="WPY913" s="34"/>
      <c r="WQF913" s="35"/>
      <c r="WQG913" s="34"/>
      <c r="WQN913" s="35"/>
      <c r="WQO913" s="34"/>
      <c r="WQV913" s="35"/>
      <c r="WQW913" s="34"/>
      <c r="WRD913" s="35"/>
      <c r="WRE913" s="34"/>
      <c r="WRL913" s="35"/>
      <c r="WRM913" s="34"/>
      <c r="WRT913" s="35"/>
      <c r="WRU913" s="34"/>
      <c r="WSB913" s="35"/>
      <c r="WSC913" s="34"/>
      <c r="WSJ913" s="35"/>
      <c r="WSK913" s="34"/>
      <c r="WSR913" s="35"/>
      <c r="WSS913" s="34"/>
      <c r="WSZ913" s="35"/>
      <c r="WTA913" s="34"/>
      <c r="WTH913" s="35"/>
      <c r="WTI913" s="34"/>
      <c r="WTP913" s="35"/>
      <c r="WTQ913" s="34"/>
      <c r="WTX913" s="35"/>
      <c r="WTY913" s="34"/>
      <c r="WUF913" s="35"/>
      <c r="WUG913" s="34"/>
      <c r="WUN913" s="35"/>
      <c r="WUO913" s="34"/>
      <c r="WUV913" s="35"/>
      <c r="WUW913" s="34"/>
      <c r="WVD913" s="35"/>
      <c r="WVE913" s="34"/>
      <c r="WVL913" s="35"/>
      <c r="WVM913" s="34"/>
      <c r="WVT913" s="35"/>
      <c r="WVU913" s="34"/>
      <c r="WWB913" s="35"/>
      <c r="WWC913" s="34"/>
      <c r="WWJ913" s="35"/>
      <c r="WWK913" s="34"/>
      <c r="WWR913" s="35"/>
      <c r="WWS913" s="34"/>
      <c r="WWZ913" s="35"/>
      <c r="WXA913" s="34"/>
      <c r="WXH913" s="35"/>
      <c r="WXI913" s="34"/>
      <c r="WXP913" s="35"/>
      <c r="WXQ913" s="34"/>
      <c r="WXX913" s="35"/>
      <c r="WXY913" s="34"/>
      <c r="WYF913" s="35"/>
      <c r="WYG913" s="34"/>
      <c r="WYN913" s="35"/>
      <c r="WYO913" s="34"/>
      <c r="WYV913" s="35"/>
      <c r="WYW913" s="34"/>
      <c r="WZD913" s="35"/>
      <c r="WZE913" s="34"/>
      <c r="WZL913" s="35"/>
      <c r="WZM913" s="34"/>
      <c r="WZT913" s="35"/>
      <c r="WZU913" s="34"/>
      <c r="XAB913" s="35"/>
      <c r="XAC913" s="34"/>
      <c r="XAJ913" s="35"/>
      <c r="XAK913" s="34"/>
      <c r="XAR913" s="35"/>
      <c r="XAS913" s="34"/>
      <c r="XAZ913" s="35"/>
      <c r="XBA913" s="34"/>
      <c r="XBH913" s="35"/>
      <c r="XBI913" s="34"/>
      <c r="XBP913" s="35"/>
      <c r="XBQ913" s="34"/>
      <c r="XBX913" s="35"/>
      <c r="XBY913" s="34"/>
      <c r="XCF913" s="35"/>
      <c r="XCG913" s="34"/>
      <c r="XCN913" s="35"/>
      <c r="XCO913" s="34"/>
      <c r="XCV913" s="35"/>
      <c r="XCW913" s="34"/>
      <c r="XDD913" s="35"/>
      <c r="XDE913" s="34"/>
      <c r="XDL913" s="35"/>
      <c r="XDM913" s="34"/>
      <c r="XDT913" s="35"/>
      <c r="XDU913" s="34"/>
      <c r="XEB913" s="35"/>
      <c r="XEC913" s="34"/>
      <c r="XEJ913" s="35"/>
      <c r="XEK913" s="34"/>
      <c r="XER913" s="35"/>
      <c r="XES913" s="34"/>
      <c r="XEZ913" s="35"/>
      <c r="XFA913" s="34"/>
    </row>
    <row r="914" spans="1:1021 1028:2045 2052:3069 3076:4093 4100:5117 5124:6141 6148:7165 7172:8189 8196:9213 9220:10237 10244:11261 11268:12285 12292:13309 13316:14333 14340:15357 15364:16381" x14ac:dyDescent="0.25">
      <c r="A914" t="s">
        <v>21</v>
      </c>
      <c r="B914" t="s">
        <v>186</v>
      </c>
      <c r="C914">
        <v>573</v>
      </c>
      <c r="D914">
        <v>573</v>
      </c>
      <c r="E914" s="35">
        <v>1</v>
      </c>
      <c r="F914" s="34">
        <v>6.0000000000000002E-159</v>
      </c>
      <c r="G914">
        <v>98.47</v>
      </c>
      <c r="H914">
        <v>1779</v>
      </c>
      <c r="I914" t="str">
        <f>HYPERLINK("https://www.ncbi.nlm.nih.gov/nucleotide/EF140623.1?report=genbank&amp;log$=nucltop&amp;blast_rank=12&amp;RID=XE5J84ZU013","EF140623.1")</f>
        <v>EF140623.1</v>
      </c>
      <c r="L914" s="35"/>
      <c r="M914" s="34"/>
      <c r="T914" s="35"/>
      <c r="U914" s="34"/>
      <c r="AB914" s="35"/>
      <c r="AC914" s="34"/>
      <c r="AJ914" s="35"/>
      <c r="AK914" s="34"/>
      <c r="AR914" s="35"/>
      <c r="AS914" s="34"/>
      <c r="AZ914" s="35"/>
      <c r="BA914" s="34"/>
      <c r="BH914" s="35"/>
      <c r="BI914" s="34"/>
      <c r="BP914" s="35"/>
      <c r="BQ914" s="34"/>
      <c r="BX914" s="35"/>
      <c r="BY914" s="34"/>
      <c r="CF914" s="35"/>
      <c r="CG914" s="34"/>
      <c r="CN914" s="35"/>
      <c r="CO914" s="34"/>
      <c r="CV914" s="35"/>
      <c r="CW914" s="34"/>
      <c r="DD914" s="35"/>
      <c r="DE914" s="34"/>
      <c r="DL914" s="35"/>
      <c r="DM914" s="34"/>
      <c r="DT914" s="35"/>
      <c r="DU914" s="34"/>
      <c r="EB914" s="35"/>
      <c r="EC914" s="34"/>
      <c r="EJ914" s="35"/>
      <c r="EK914" s="34"/>
      <c r="ER914" s="35"/>
      <c r="ES914" s="34"/>
      <c r="EZ914" s="35"/>
      <c r="FA914" s="34"/>
      <c r="FH914" s="35"/>
      <c r="FI914" s="34"/>
      <c r="FP914" s="35"/>
      <c r="FQ914" s="34"/>
      <c r="FX914" s="35"/>
      <c r="FY914" s="34"/>
      <c r="GF914" s="35"/>
      <c r="GG914" s="34"/>
      <c r="GN914" s="35"/>
      <c r="GO914" s="34"/>
      <c r="GV914" s="35"/>
      <c r="GW914" s="34"/>
      <c r="HD914" s="35"/>
      <c r="HE914" s="34"/>
      <c r="HL914" s="35"/>
      <c r="HM914" s="34"/>
      <c r="HT914" s="35"/>
      <c r="HU914" s="34"/>
      <c r="IB914" s="35"/>
      <c r="IC914" s="34"/>
      <c r="IJ914" s="35"/>
      <c r="IK914" s="34"/>
      <c r="IR914" s="35"/>
      <c r="IS914" s="34"/>
      <c r="IZ914" s="35"/>
      <c r="JA914" s="34"/>
      <c r="JH914" s="35"/>
      <c r="JI914" s="34"/>
      <c r="JP914" s="35"/>
      <c r="JQ914" s="34"/>
      <c r="JX914" s="35"/>
      <c r="JY914" s="34"/>
      <c r="KF914" s="35"/>
      <c r="KG914" s="34"/>
      <c r="KN914" s="35"/>
      <c r="KO914" s="34"/>
      <c r="KV914" s="35"/>
      <c r="KW914" s="34"/>
      <c r="LD914" s="35"/>
      <c r="LE914" s="34"/>
      <c r="LL914" s="35"/>
      <c r="LM914" s="34"/>
      <c r="LT914" s="35"/>
      <c r="LU914" s="34"/>
      <c r="MB914" s="35"/>
      <c r="MC914" s="34"/>
      <c r="MJ914" s="35"/>
      <c r="MK914" s="34"/>
      <c r="MR914" s="35"/>
      <c r="MS914" s="34"/>
      <c r="MZ914" s="35"/>
      <c r="NA914" s="34"/>
      <c r="NH914" s="35"/>
      <c r="NI914" s="34"/>
      <c r="NP914" s="35"/>
      <c r="NQ914" s="34"/>
      <c r="NX914" s="35"/>
      <c r="NY914" s="34"/>
      <c r="OF914" s="35"/>
      <c r="OG914" s="34"/>
      <c r="ON914" s="35"/>
      <c r="OO914" s="34"/>
      <c r="OV914" s="35"/>
      <c r="OW914" s="34"/>
      <c r="PD914" s="35"/>
      <c r="PE914" s="34"/>
      <c r="PL914" s="35"/>
      <c r="PM914" s="34"/>
      <c r="PT914" s="35"/>
      <c r="PU914" s="34"/>
      <c r="QB914" s="35"/>
      <c r="QC914" s="34"/>
      <c r="QJ914" s="35"/>
      <c r="QK914" s="34"/>
      <c r="QR914" s="35"/>
      <c r="QS914" s="34"/>
      <c r="QZ914" s="35"/>
      <c r="RA914" s="34"/>
      <c r="RH914" s="35"/>
      <c r="RI914" s="34"/>
      <c r="RP914" s="35"/>
      <c r="RQ914" s="34"/>
      <c r="RX914" s="35"/>
      <c r="RY914" s="34"/>
      <c r="SF914" s="35"/>
      <c r="SG914" s="34"/>
      <c r="SN914" s="35"/>
      <c r="SO914" s="34"/>
      <c r="SV914" s="35"/>
      <c r="SW914" s="34"/>
      <c r="TD914" s="35"/>
      <c r="TE914" s="34"/>
      <c r="TL914" s="35"/>
      <c r="TM914" s="34"/>
      <c r="TT914" s="35"/>
      <c r="TU914" s="34"/>
      <c r="UB914" s="35"/>
      <c r="UC914" s="34"/>
      <c r="UJ914" s="35"/>
      <c r="UK914" s="34"/>
      <c r="UR914" s="35"/>
      <c r="US914" s="34"/>
      <c r="UZ914" s="35"/>
      <c r="VA914" s="34"/>
      <c r="VH914" s="35"/>
      <c r="VI914" s="34"/>
      <c r="VP914" s="35"/>
      <c r="VQ914" s="34"/>
      <c r="VX914" s="35"/>
      <c r="VY914" s="34"/>
      <c r="WF914" s="35"/>
      <c r="WG914" s="34"/>
      <c r="WN914" s="35"/>
      <c r="WO914" s="34"/>
      <c r="WV914" s="35"/>
      <c r="WW914" s="34"/>
      <c r="XD914" s="35"/>
      <c r="XE914" s="34"/>
      <c r="XL914" s="35"/>
      <c r="XM914" s="34"/>
      <c r="XT914" s="35"/>
      <c r="XU914" s="34"/>
      <c r="YB914" s="35"/>
      <c r="YC914" s="34"/>
      <c r="YJ914" s="35"/>
      <c r="YK914" s="34"/>
      <c r="YR914" s="35"/>
      <c r="YS914" s="34"/>
      <c r="YZ914" s="35"/>
      <c r="ZA914" s="34"/>
      <c r="ZH914" s="35"/>
      <c r="ZI914" s="34"/>
      <c r="ZP914" s="35"/>
      <c r="ZQ914" s="34"/>
      <c r="ZX914" s="35"/>
      <c r="ZY914" s="34"/>
      <c r="AAF914" s="35"/>
      <c r="AAG914" s="34"/>
      <c r="AAN914" s="35"/>
      <c r="AAO914" s="34"/>
      <c r="AAV914" s="35"/>
      <c r="AAW914" s="34"/>
      <c r="ABD914" s="35"/>
      <c r="ABE914" s="34"/>
      <c r="ABL914" s="35"/>
      <c r="ABM914" s="34"/>
      <c r="ABT914" s="35"/>
      <c r="ABU914" s="34"/>
      <c r="ACB914" s="35"/>
      <c r="ACC914" s="34"/>
      <c r="ACJ914" s="35"/>
      <c r="ACK914" s="34"/>
      <c r="ACR914" s="35"/>
      <c r="ACS914" s="34"/>
      <c r="ACZ914" s="35"/>
      <c r="ADA914" s="34"/>
      <c r="ADH914" s="35"/>
      <c r="ADI914" s="34"/>
      <c r="ADP914" s="35"/>
      <c r="ADQ914" s="34"/>
      <c r="ADX914" s="35"/>
      <c r="ADY914" s="34"/>
      <c r="AEF914" s="35"/>
      <c r="AEG914" s="34"/>
      <c r="AEN914" s="35"/>
      <c r="AEO914" s="34"/>
      <c r="AEV914" s="35"/>
      <c r="AEW914" s="34"/>
      <c r="AFD914" s="35"/>
      <c r="AFE914" s="34"/>
      <c r="AFL914" s="35"/>
      <c r="AFM914" s="34"/>
      <c r="AFT914" s="35"/>
      <c r="AFU914" s="34"/>
      <c r="AGB914" s="35"/>
      <c r="AGC914" s="34"/>
      <c r="AGJ914" s="35"/>
      <c r="AGK914" s="34"/>
      <c r="AGR914" s="35"/>
      <c r="AGS914" s="34"/>
      <c r="AGZ914" s="35"/>
      <c r="AHA914" s="34"/>
      <c r="AHH914" s="35"/>
      <c r="AHI914" s="34"/>
      <c r="AHP914" s="35"/>
      <c r="AHQ914" s="34"/>
      <c r="AHX914" s="35"/>
      <c r="AHY914" s="34"/>
      <c r="AIF914" s="35"/>
      <c r="AIG914" s="34"/>
      <c r="AIN914" s="35"/>
      <c r="AIO914" s="34"/>
      <c r="AIV914" s="35"/>
      <c r="AIW914" s="34"/>
      <c r="AJD914" s="35"/>
      <c r="AJE914" s="34"/>
      <c r="AJL914" s="35"/>
      <c r="AJM914" s="34"/>
      <c r="AJT914" s="35"/>
      <c r="AJU914" s="34"/>
      <c r="AKB914" s="35"/>
      <c r="AKC914" s="34"/>
      <c r="AKJ914" s="35"/>
      <c r="AKK914" s="34"/>
      <c r="AKR914" s="35"/>
      <c r="AKS914" s="34"/>
      <c r="AKZ914" s="35"/>
      <c r="ALA914" s="34"/>
      <c r="ALH914" s="35"/>
      <c r="ALI914" s="34"/>
      <c r="ALP914" s="35"/>
      <c r="ALQ914" s="34"/>
      <c r="ALX914" s="35"/>
      <c r="ALY914" s="34"/>
      <c r="AMF914" s="35"/>
      <c r="AMG914" s="34"/>
      <c r="AMN914" s="35"/>
      <c r="AMO914" s="34"/>
      <c r="AMV914" s="35"/>
      <c r="AMW914" s="34"/>
      <c r="AND914" s="35"/>
      <c r="ANE914" s="34"/>
      <c r="ANL914" s="35"/>
      <c r="ANM914" s="34"/>
      <c r="ANT914" s="35"/>
      <c r="ANU914" s="34"/>
      <c r="AOB914" s="35"/>
      <c r="AOC914" s="34"/>
      <c r="AOJ914" s="35"/>
      <c r="AOK914" s="34"/>
      <c r="AOR914" s="35"/>
      <c r="AOS914" s="34"/>
      <c r="AOZ914" s="35"/>
      <c r="APA914" s="34"/>
      <c r="APH914" s="35"/>
      <c r="API914" s="34"/>
      <c r="APP914" s="35"/>
      <c r="APQ914" s="34"/>
      <c r="APX914" s="35"/>
      <c r="APY914" s="34"/>
      <c r="AQF914" s="35"/>
      <c r="AQG914" s="34"/>
      <c r="AQN914" s="35"/>
      <c r="AQO914" s="34"/>
      <c r="AQV914" s="35"/>
      <c r="AQW914" s="34"/>
      <c r="ARD914" s="35"/>
      <c r="ARE914" s="34"/>
      <c r="ARL914" s="35"/>
      <c r="ARM914" s="34"/>
      <c r="ART914" s="35"/>
      <c r="ARU914" s="34"/>
      <c r="ASB914" s="35"/>
      <c r="ASC914" s="34"/>
      <c r="ASJ914" s="35"/>
      <c r="ASK914" s="34"/>
      <c r="ASR914" s="35"/>
      <c r="ASS914" s="34"/>
      <c r="ASZ914" s="35"/>
      <c r="ATA914" s="34"/>
      <c r="ATH914" s="35"/>
      <c r="ATI914" s="34"/>
      <c r="ATP914" s="35"/>
      <c r="ATQ914" s="34"/>
      <c r="ATX914" s="35"/>
      <c r="ATY914" s="34"/>
      <c r="AUF914" s="35"/>
      <c r="AUG914" s="34"/>
      <c r="AUN914" s="35"/>
      <c r="AUO914" s="34"/>
      <c r="AUV914" s="35"/>
      <c r="AUW914" s="34"/>
      <c r="AVD914" s="35"/>
      <c r="AVE914" s="34"/>
      <c r="AVL914" s="35"/>
      <c r="AVM914" s="34"/>
      <c r="AVT914" s="35"/>
      <c r="AVU914" s="34"/>
      <c r="AWB914" s="35"/>
      <c r="AWC914" s="34"/>
      <c r="AWJ914" s="35"/>
      <c r="AWK914" s="34"/>
      <c r="AWR914" s="35"/>
      <c r="AWS914" s="34"/>
      <c r="AWZ914" s="35"/>
      <c r="AXA914" s="34"/>
      <c r="AXH914" s="35"/>
      <c r="AXI914" s="34"/>
      <c r="AXP914" s="35"/>
      <c r="AXQ914" s="34"/>
      <c r="AXX914" s="35"/>
      <c r="AXY914" s="34"/>
      <c r="AYF914" s="35"/>
      <c r="AYG914" s="34"/>
      <c r="AYN914" s="35"/>
      <c r="AYO914" s="34"/>
      <c r="AYV914" s="35"/>
      <c r="AYW914" s="34"/>
      <c r="AZD914" s="35"/>
      <c r="AZE914" s="34"/>
      <c r="AZL914" s="35"/>
      <c r="AZM914" s="34"/>
      <c r="AZT914" s="35"/>
      <c r="AZU914" s="34"/>
      <c r="BAB914" s="35"/>
      <c r="BAC914" s="34"/>
      <c r="BAJ914" s="35"/>
      <c r="BAK914" s="34"/>
      <c r="BAR914" s="35"/>
      <c r="BAS914" s="34"/>
      <c r="BAZ914" s="35"/>
      <c r="BBA914" s="34"/>
      <c r="BBH914" s="35"/>
      <c r="BBI914" s="34"/>
      <c r="BBP914" s="35"/>
      <c r="BBQ914" s="34"/>
      <c r="BBX914" s="35"/>
      <c r="BBY914" s="34"/>
      <c r="BCF914" s="35"/>
      <c r="BCG914" s="34"/>
      <c r="BCN914" s="35"/>
      <c r="BCO914" s="34"/>
      <c r="BCV914" s="35"/>
      <c r="BCW914" s="34"/>
      <c r="BDD914" s="35"/>
      <c r="BDE914" s="34"/>
      <c r="BDL914" s="35"/>
      <c r="BDM914" s="34"/>
      <c r="BDT914" s="35"/>
      <c r="BDU914" s="34"/>
      <c r="BEB914" s="35"/>
      <c r="BEC914" s="34"/>
      <c r="BEJ914" s="35"/>
      <c r="BEK914" s="34"/>
      <c r="BER914" s="35"/>
      <c r="BES914" s="34"/>
      <c r="BEZ914" s="35"/>
      <c r="BFA914" s="34"/>
      <c r="BFH914" s="35"/>
      <c r="BFI914" s="34"/>
      <c r="BFP914" s="35"/>
      <c r="BFQ914" s="34"/>
      <c r="BFX914" s="35"/>
      <c r="BFY914" s="34"/>
      <c r="BGF914" s="35"/>
      <c r="BGG914" s="34"/>
      <c r="BGN914" s="35"/>
      <c r="BGO914" s="34"/>
      <c r="BGV914" s="35"/>
      <c r="BGW914" s="34"/>
      <c r="BHD914" s="35"/>
      <c r="BHE914" s="34"/>
      <c r="BHL914" s="35"/>
      <c r="BHM914" s="34"/>
      <c r="BHT914" s="35"/>
      <c r="BHU914" s="34"/>
      <c r="BIB914" s="35"/>
      <c r="BIC914" s="34"/>
      <c r="BIJ914" s="35"/>
      <c r="BIK914" s="34"/>
      <c r="BIR914" s="35"/>
      <c r="BIS914" s="34"/>
      <c r="BIZ914" s="35"/>
      <c r="BJA914" s="34"/>
      <c r="BJH914" s="35"/>
      <c r="BJI914" s="34"/>
      <c r="BJP914" s="35"/>
      <c r="BJQ914" s="34"/>
      <c r="BJX914" s="35"/>
      <c r="BJY914" s="34"/>
      <c r="BKF914" s="35"/>
      <c r="BKG914" s="34"/>
      <c r="BKN914" s="35"/>
      <c r="BKO914" s="34"/>
      <c r="BKV914" s="35"/>
      <c r="BKW914" s="34"/>
      <c r="BLD914" s="35"/>
      <c r="BLE914" s="34"/>
      <c r="BLL914" s="35"/>
      <c r="BLM914" s="34"/>
      <c r="BLT914" s="35"/>
      <c r="BLU914" s="34"/>
      <c r="BMB914" s="35"/>
      <c r="BMC914" s="34"/>
      <c r="BMJ914" s="35"/>
      <c r="BMK914" s="34"/>
      <c r="BMR914" s="35"/>
      <c r="BMS914" s="34"/>
      <c r="BMZ914" s="35"/>
      <c r="BNA914" s="34"/>
      <c r="BNH914" s="35"/>
      <c r="BNI914" s="34"/>
      <c r="BNP914" s="35"/>
      <c r="BNQ914" s="34"/>
      <c r="BNX914" s="35"/>
      <c r="BNY914" s="34"/>
      <c r="BOF914" s="35"/>
      <c r="BOG914" s="34"/>
      <c r="BON914" s="35"/>
      <c r="BOO914" s="34"/>
      <c r="BOV914" s="35"/>
      <c r="BOW914" s="34"/>
      <c r="BPD914" s="35"/>
      <c r="BPE914" s="34"/>
      <c r="BPL914" s="35"/>
      <c r="BPM914" s="34"/>
      <c r="BPT914" s="35"/>
      <c r="BPU914" s="34"/>
      <c r="BQB914" s="35"/>
      <c r="BQC914" s="34"/>
      <c r="BQJ914" s="35"/>
      <c r="BQK914" s="34"/>
      <c r="BQR914" s="35"/>
      <c r="BQS914" s="34"/>
      <c r="BQZ914" s="35"/>
      <c r="BRA914" s="34"/>
      <c r="BRH914" s="35"/>
      <c r="BRI914" s="34"/>
      <c r="BRP914" s="35"/>
      <c r="BRQ914" s="34"/>
      <c r="BRX914" s="35"/>
      <c r="BRY914" s="34"/>
      <c r="BSF914" s="35"/>
      <c r="BSG914" s="34"/>
      <c r="BSN914" s="35"/>
      <c r="BSO914" s="34"/>
      <c r="BSV914" s="35"/>
      <c r="BSW914" s="34"/>
      <c r="BTD914" s="35"/>
      <c r="BTE914" s="34"/>
      <c r="BTL914" s="35"/>
      <c r="BTM914" s="34"/>
      <c r="BTT914" s="35"/>
      <c r="BTU914" s="34"/>
      <c r="BUB914" s="35"/>
      <c r="BUC914" s="34"/>
      <c r="BUJ914" s="35"/>
      <c r="BUK914" s="34"/>
      <c r="BUR914" s="35"/>
      <c r="BUS914" s="34"/>
      <c r="BUZ914" s="35"/>
      <c r="BVA914" s="34"/>
      <c r="BVH914" s="35"/>
      <c r="BVI914" s="34"/>
      <c r="BVP914" s="35"/>
      <c r="BVQ914" s="34"/>
      <c r="BVX914" s="35"/>
      <c r="BVY914" s="34"/>
      <c r="BWF914" s="35"/>
      <c r="BWG914" s="34"/>
      <c r="BWN914" s="35"/>
      <c r="BWO914" s="34"/>
      <c r="BWV914" s="35"/>
      <c r="BWW914" s="34"/>
      <c r="BXD914" s="35"/>
      <c r="BXE914" s="34"/>
      <c r="BXL914" s="35"/>
      <c r="BXM914" s="34"/>
      <c r="BXT914" s="35"/>
      <c r="BXU914" s="34"/>
      <c r="BYB914" s="35"/>
      <c r="BYC914" s="34"/>
      <c r="BYJ914" s="35"/>
      <c r="BYK914" s="34"/>
      <c r="BYR914" s="35"/>
      <c r="BYS914" s="34"/>
      <c r="BYZ914" s="35"/>
      <c r="BZA914" s="34"/>
      <c r="BZH914" s="35"/>
      <c r="BZI914" s="34"/>
      <c r="BZP914" s="35"/>
      <c r="BZQ914" s="34"/>
      <c r="BZX914" s="35"/>
      <c r="BZY914" s="34"/>
      <c r="CAF914" s="35"/>
      <c r="CAG914" s="34"/>
      <c r="CAN914" s="35"/>
      <c r="CAO914" s="34"/>
      <c r="CAV914" s="35"/>
      <c r="CAW914" s="34"/>
      <c r="CBD914" s="35"/>
      <c r="CBE914" s="34"/>
      <c r="CBL914" s="35"/>
      <c r="CBM914" s="34"/>
      <c r="CBT914" s="35"/>
      <c r="CBU914" s="34"/>
      <c r="CCB914" s="35"/>
      <c r="CCC914" s="34"/>
      <c r="CCJ914" s="35"/>
      <c r="CCK914" s="34"/>
      <c r="CCR914" s="35"/>
      <c r="CCS914" s="34"/>
      <c r="CCZ914" s="35"/>
      <c r="CDA914" s="34"/>
      <c r="CDH914" s="35"/>
      <c r="CDI914" s="34"/>
      <c r="CDP914" s="35"/>
      <c r="CDQ914" s="34"/>
      <c r="CDX914" s="35"/>
      <c r="CDY914" s="34"/>
      <c r="CEF914" s="35"/>
      <c r="CEG914" s="34"/>
      <c r="CEN914" s="35"/>
      <c r="CEO914" s="34"/>
      <c r="CEV914" s="35"/>
      <c r="CEW914" s="34"/>
      <c r="CFD914" s="35"/>
      <c r="CFE914" s="34"/>
      <c r="CFL914" s="35"/>
      <c r="CFM914" s="34"/>
      <c r="CFT914" s="35"/>
      <c r="CFU914" s="34"/>
      <c r="CGB914" s="35"/>
      <c r="CGC914" s="34"/>
      <c r="CGJ914" s="35"/>
      <c r="CGK914" s="34"/>
      <c r="CGR914" s="35"/>
      <c r="CGS914" s="34"/>
      <c r="CGZ914" s="35"/>
      <c r="CHA914" s="34"/>
      <c r="CHH914" s="35"/>
      <c r="CHI914" s="34"/>
      <c r="CHP914" s="35"/>
      <c r="CHQ914" s="34"/>
      <c r="CHX914" s="35"/>
      <c r="CHY914" s="34"/>
      <c r="CIF914" s="35"/>
      <c r="CIG914" s="34"/>
      <c r="CIN914" s="35"/>
      <c r="CIO914" s="34"/>
      <c r="CIV914" s="35"/>
      <c r="CIW914" s="34"/>
      <c r="CJD914" s="35"/>
      <c r="CJE914" s="34"/>
      <c r="CJL914" s="35"/>
      <c r="CJM914" s="34"/>
      <c r="CJT914" s="35"/>
      <c r="CJU914" s="34"/>
      <c r="CKB914" s="35"/>
      <c r="CKC914" s="34"/>
      <c r="CKJ914" s="35"/>
      <c r="CKK914" s="34"/>
      <c r="CKR914" s="35"/>
      <c r="CKS914" s="34"/>
      <c r="CKZ914" s="35"/>
      <c r="CLA914" s="34"/>
      <c r="CLH914" s="35"/>
      <c r="CLI914" s="34"/>
      <c r="CLP914" s="35"/>
      <c r="CLQ914" s="34"/>
      <c r="CLX914" s="35"/>
      <c r="CLY914" s="34"/>
      <c r="CMF914" s="35"/>
      <c r="CMG914" s="34"/>
      <c r="CMN914" s="35"/>
      <c r="CMO914" s="34"/>
      <c r="CMV914" s="35"/>
      <c r="CMW914" s="34"/>
      <c r="CND914" s="35"/>
      <c r="CNE914" s="34"/>
      <c r="CNL914" s="35"/>
      <c r="CNM914" s="34"/>
      <c r="CNT914" s="35"/>
      <c r="CNU914" s="34"/>
      <c r="COB914" s="35"/>
      <c r="COC914" s="34"/>
      <c r="COJ914" s="35"/>
      <c r="COK914" s="34"/>
      <c r="COR914" s="35"/>
      <c r="COS914" s="34"/>
      <c r="COZ914" s="35"/>
      <c r="CPA914" s="34"/>
      <c r="CPH914" s="35"/>
      <c r="CPI914" s="34"/>
      <c r="CPP914" s="35"/>
      <c r="CPQ914" s="34"/>
      <c r="CPX914" s="35"/>
      <c r="CPY914" s="34"/>
      <c r="CQF914" s="35"/>
      <c r="CQG914" s="34"/>
      <c r="CQN914" s="35"/>
      <c r="CQO914" s="34"/>
      <c r="CQV914" s="35"/>
      <c r="CQW914" s="34"/>
      <c r="CRD914" s="35"/>
      <c r="CRE914" s="34"/>
      <c r="CRL914" s="35"/>
      <c r="CRM914" s="34"/>
      <c r="CRT914" s="35"/>
      <c r="CRU914" s="34"/>
      <c r="CSB914" s="35"/>
      <c r="CSC914" s="34"/>
      <c r="CSJ914" s="35"/>
      <c r="CSK914" s="34"/>
      <c r="CSR914" s="35"/>
      <c r="CSS914" s="34"/>
      <c r="CSZ914" s="35"/>
      <c r="CTA914" s="34"/>
      <c r="CTH914" s="35"/>
      <c r="CTI914" s="34"/>
      <c r="CTP914" s="35"/>
      <c r="CTQ914" s="34"/>
      <c r="CTX914" s="35"/>
      <c r="CTY914" s="34"/>
      <c r="CUF914" s="35"/>
      <c r="CUG914" s="34"/>
      <c r="CUN914" s="35"/>
      <c r="CUO914" s="34"/>
      <c r="CUV914" s="35"/>
      <c r="CUW914" s="34"/>
      <c r="CVD914" s="35"/>
      <c r="CVE914" s="34"/>
      <c r="CVL914" s="35"/>
      <c r="CVM914" s="34"/>
      <c r="CVT914" s="35"/>
      <c r="CVU914" s="34"/>
      <c r="CWB914" s="35"/>
      <c r="CWC914" s="34"/>
      <c r="CWJ914" s="35"/>
      <c r="CWK914" s="34"/>
      <c r="CWR914" s="35"/>
      <c r="CWS914" s="34"/>
      <c r="CWZ914" s="35"/>
      <c r="CXA914" s="34"/>
      <c r="CXH914" s="35"/>
      <c r="CXI914" s="34"/>
      <c r="CXP914" s="35"/>
      <c r="CXQ914" s="34"/>
      <c r="CXX914" s="35"/>
      <c r="CXY914" s="34"/>
      <c r="CYF914" s="35"/>
      <c r="CYG914" s="34"/>
      <c r="CYN914" s="35"/>
      <c r="CYO914" s="34"/>
      <c r="CYV914" s="35"/>
      <c r="CYW914" s="34"/>
      <c r="CZD914" s="35"/>
      <c r="CZE914" s="34"/>
      <c r="CZL914" s="35"/>
      <c r="CZM914" s="34"/>
      <c r="CZT914" s="35"/>
      <c r="CZU914" s="34"/>
      <c r="DAB914" s="35"/>
      <c r="DAC914" s="34"/>
      <c r="DAJ914" s="35"/>
      <c r="DAK914" s="34"/>
      <c r="DAR914" s="35"/>
      <c r="DAS914" s="34"/>
      <c r="DAZ914" s="35"/>
      <c r="DBA914" s="34"/>
      <c r="DBH914" s="35"/>
      <c r="DBI914" s="34"/>
      <c r="DBP914" s="35"/>
      <c r="DBQ914" s="34"/>
      <c r="DBX914" s="35"/>
      <c r="DBY914" s="34"/>
      <c r="DCF914" s="35"/>
      <c r="DCG914" s="34"/>
      <c r="DCN914" s="35"/>
      <c r="DCO914" s="34"/>
      <c r="DCV914" s="35"/>
      <c r="DCW914" s="34"/>
      <c r="DDD914" s="35"/>
      <c r="DDE914" s="34"/>
      <c r="DDL914" s="35"/>
      <c r="DDM914" s="34"/>
      <c r="DDT914" s="35"/>
      <c r="DDU914" s="34"/>
      <c r="DEB914" s="35"/>
      <c r="DEC914" s="34"/>
      <c r="DEJ914" s="35"/>
      <c r="DEK914" s="34"/>
      <c r="DER914" s="35"/>
      <c r="DES914" s="34"/>
      <c r="DEZ914" s="35"/>
      <c r="DFA914" s="34"/>
      <c r="DFH914" s="35"/>
      <c r="DFI914" s="34"/>
      <c r="DFP914" s="35"/>
      <c r="DFQ914" s="34"/>
      <c r="DFX914" s="35"/>
      <c r="DFY914" s="34"/>
      <c r="DGF914" s="35"/>
      <c r="DGG914" s="34"/>
      <c r="DGN914" s="35"/>
      <c r="DGO914" s="34"/>
      <c r="DGV914" s="35"/>
      <c r="DGW914" s="34"/>
      <c r="DHD914" s="35"/>
      <c r="DHE914" s="34"/>
      <c r="DHL914" s="35"/>
      <c r="DHM914" s="34"/>
      <c r="DHT914" s="35"/>
      <c r="DHU914" s="34"/>
      <c r="DIB914" s="35"/>
      <c r="DIC914" s="34"/>
      <c r="DIJ914" s="35"/>
      <c r="DIK914" s="34"/>
      <c r="DIR914" s="35"/>
      <c r="DIS914" s="34"/>
      <c r="DIZ914" s="35"/>
      <c r="DJA914" s="34"/>
      <c r="DJH914" s="35"/>
      <c r="DJI914" s="34"/>
      <c r="DJP914" s="35"/>
      <c r="DJQ914" s="34"/>
      <c r="DJX914" s="35"/>
      <c r="DJY914" s="34"/>
      <c r="DKF914" s="35"/>
      <c r="DKG914" s="34"/>
      <c r="DKN914" s="35"/>
      <c r="DKO914" s="34"/>
      <c r="DKV914" s="35"/>
      <c r="DKW914" s="34"/>
      <c r="DLD914" s="35"/>
      <c r="DLE914" s="34"/>
      <c r="DLL914" s="35"/>
      <c r="DLM914" s="34"/>
      <c r="DLT914" s="35"/>
      <c r="DLU914" s="34"/>
      <c r="DMB914" s="35"/>
      <c r="DMC914" s="34"/>
      <c r="DMJ914" s="35"/>
      <c r="DMK914" s="34"/>
      <c r="DMR914" s="35"/>
      <c r="DMS914" s="34"/>
      <c r="DMZ914" s="35"/>
      <c r="DNA914" s="34"/>
      <c r="DNH914" s="35"/>
      <c r="DNI914" s="34"/>
      <c r="DNP914" s="35"/>
      <c r="DNQ914" s="34"/>
      <c r="DNX914" s="35"/>
      <c r="DNY914" s="34"/>
      <c r="DOF914" s="35"/>
      <c r="DOG914" s="34"/>
      <c r="DON914" s="35"/>
      <c r="DOO914" s="34"/>
      <c r="DOV914" s="35"/>
      <c r="DOW914" s="34"/>
      <c r="DPD914" s="35"/>
      <c r="DPE914" s="34"/>
      <c r="DPL914" s="35"/>
      <c r="DPM914" s="34"/>
      <c r="DPT914" s="35"/>
      <c r="DPU914" s="34"/>
      <c r="DQB914" s="35"/>
      <c r="DQC914" s="34"/>
      <c r="DQJ914" s="35"/>
      <c r="DQK914" s="34"/>
      <c r="DQR914" s="35"/>
      <c r="DQS914" s="34"/>
      <c r="DQZ914" s="35"/>
      <c r="DRA914" s="34"/>
      <c r="DRH914" s="35"/>
      <c r="DRI914" s="34"/>
      <c r="DRP914" s="35"/>
      <c r="DRQ914" s="34"/>
      <c r="DRX914" s="35"/>
      <c r="DRY914" s="34"/>
      <c r="DSF914" s="35"/>
      <c r="DSG914" s="34"/>
      <c r="DSN914" s="35"/>
      <c r="DSO914" s="34"/>
      <c r="DSV914" s="35"/>
      <c r="DSW914" s="34"/>
      <c r="DTD914" s="35"/>
      <c r="DTE914" s="34"/>
      <c r="DTL914" s="35"/>
      <c r="DTM914" s="34"/>
      <c r="DTT914" s="35"/>
      <c r="DTU914" s="34"/>
      <c r="DUB914" s="35"/>
      <c r="DUC914" s="34"/>
      <c r="DUJ914" s="35"/>
      <c r="DUK914" s="34"/>
      <c r="DUR914" s="35"/>
      <c r="DUS914" s="34"/>
      <c r="DUZ914" s="35"/>
      <c r="DVA914" s="34"/>
      <c r="DVH914" s="35"/>
      <c r="DVI914" s="34"/>
      <c r="DVP914" s="35"/>
      <c r="DVQ914" s="34"/>
      <c r="DVX914" s="35"/>
      <c r="DVY914" s="34"/>
      <c r="DWF914" s="35"/>
      <c r="DWG914" s="34"/>
      <c r="DWN914" s="35"/>
      <c r="DWO914" s="34"/>
      <c r="DWV914" s="35"/>
      <c r="DWW914" s="34"/>
      <c r="DXD914" s="35"/>
      <c r="DXE914" s="34"/>
      <c r="DXL914" s="35"/>
      <c r="DXM914" s="34"/>
      <c r="DXT914" s="35"/>
      <c r="DXU914" s="34"/>
      <c r="DYB914" s="35"/>
      <c r="DYC914" s="34"/>
      <c r="DYJ914" s="35"/>
      <c r="DYK914" s="34"/>
      <c r="DYR914" s="35"/>
      <c r="DYS914" s="34"/>
      <c r="DYZ914" s="35"/>
      <c r="DZA914" s="34"/>
      <c r="DZH914" s="35"/>
      <c r="DZI914" s="34"/>
      <c r="DZP914" s="35"/>
      <c r="DZQ914" s="34"/>
      <c r="DZX914" s="35"/>
      <c r="DZY914" s="34"/>
      <c r="EAF914" s="35"/>
      <c r="EAG914" s="34"/>
      <c r="EAN914" s="35"/>
      <c r="EAO914" s="34"/>
      <c r="EAV914" s="35"/>
      <c r="EAW914" s="34"/>
      <c r="EBD914" s="35"/>
      <c r="EBE914" s="34"/>
      <c r="EBL914" s="35"/>
      <c r="EBM914" s="34"/>
      <c r="EBT914" s="35"/>
      <c r="EBU914" s="34"/>
      <c r="ECB914" s="35"/>
      <c r="ECC914" s="34"/>
      <c r="ECJ914" s="35"/>
      <c r="ECK914" s="34"/>
      <c r="ECR914" s="35"/>
      <c r="ECS914" s="34"/>
      <c r="ECZ914" s="35"/>
      <c r="EDA914" s="34"/>
      <c r="EDH914" s="35"/>
      <c r="EDI914" s="34"/>
      <c r="EDP914" s="35"/>
      <c r="EDQ914" s="34"/>
      <c r="EDX914" s="35"/>
      <c r="EDY914" s="34"/>
      <c r="EEF914" s="35"/>
      <c r="EEG914" s="34"/>
      <c r="EEN914" s="35"/>
      <c r="EEO914" s="34"/>
      <c r="EEV914" s="35"/>
      <c r="EEW914" s="34"/>
      <c r="EFD914" s="35"/>
      <c r="EFE914" s="34"/>
      <c r="EFL914" s="35"/>
      <c r="EFM914" s="34"/>
      <c r="EFT914" s="35"/>
      <c r="EFU914" s="34"/>
      <c r="EGB914" s="35"/>
      <c r="EGC914" s="34"/>
      <c r="EGJ914" s="35"/>
      <c r="EGK914" s="34"/>
      <c r="EGR914" s="35"/>
      <c r="EGS914" s="34"/>
      <c r="EGZ914" s="35"/>
      <c r="EHA914" s="34"/>
      <c r="EHH914" s="35"/>
      <c r="EHI914" s="34"/>
      <c r="EHP914" s="35"/>
      <c r="EHQ914" s="34"/>
      <c r="EHX914" s="35"/>
      <c r="EHY914" s="34"/>
      <c r="EIF914" s="35"/>
      <c r="EIG914" s="34"/>
      <c r="EIN914" s="35"/>
      <c r="EIO914" s="34"/>
      <c r="EIV914" s="35"/>
      <c r="EIW914" s="34"/>
      <c r="EJD914" s="35"/>
      <c r="EJE914" s="34"/>
      <c r="EJL914" s="35"/>
      <c r="EJM914" s="34"/>
      <c r="EJT914" s="35"/>
      <c r="EJU914" s="34"/>
      <c r="EKB914" s="35"/>
      <c r="EKC914" s="34"/>
      <c r="EKJ914" s="35"/>
      <c r="EKK914" s="34"/>
      <c r="EKR914" s="35"/>
      <c r="EKS914" s="34"/>
      <c r="EKZ914" s="35"/>
      <c r="ELA914" s="34"/>
      <c r="ELH914" s="35"/>
      <c r="ELI914" s="34"/>
      <c r="ELP914" s="35"/>
      <c r="ELQ914" s="34"/>
      <c r="ELX914" s="35"/>
      <c r="ELY914" s="34"/>
      <c r="EMF914" s="35"/>
      <c r="EMG914" s="34"/>
      <c r="EMN914" s="35"/>
      <c r="EMO914" s="34"/>
      <c r="EMV914" s="35"/>
      <c r="EMW914" s="34"/>
      <c r="END914" s="35"/>
      <c r="ENE914" s="34"/>
      <c r="ENL914" s="35"/>
      <c r="ENM914" s="34"/>
      <c r="ENT914" s="35"/>
      <c r="ENU914" s="34"/>
      <c r="EOB914" s="35"/>
      <c r="EOC914" s="34"/>
      <c r="EOJ914" s="35"/>
      <c r="EOK914" s="34"/>
      <c r="EOR914" s="35"/>
      <c r="EOS914" s="34"/>
      <c r="EOZ914" s="35"/>
      <c r="EPA914" s="34"/>
      <c r="EPH914" s="35"/>
      <c r="EPI914" s="34"/>
      <c r="EPP914" s="35"/>
      <c r="EPQ914" s="34"/>
      <c r="EPX914" s="35"/>
      <c r="EPY914" s="34"/>
      <c r="EQF914" s="35"/>
      <c r="EQG914" s="34"/>
      <c r="EQN914" s="35"/>
      <c r="EQO914" s="34"/>
      <c r="EQV914" s="35"/>
      <c r="EQW914" s="34"/>
      <c r="ERD914" s="35"/>
      <c r="ERE914" s="34"/>
      <c r="ERL914" s="35"/>
      <c r="ERM914" s="34"/>
      <c r="ERT914" s="35"/>
      <c r="ERU914" s="34"/>
      <c r="ESB914" s="35"/>
      <c r="ESC914" s="34"/>
      <c r="ESJ914" s="35"/>
      <c r="ESK914" s="34"/>
      <c r="ESR914" s="35"/>
      <c r="ESS914" s="34"/>
      <c r="ESZ914" s="35"/>
      <c r="ETA914" s="34"/>
      <c r="ETH914" s="35"/>
      <c r="ETI914" s="34"/>
      <c r="ETP914" s="35"/>
      <c r="ETQ914" s="34"/>
      <c r="ETX914" s="35"/>
      <c r="ETY914" s="34"/>
      <c r="EUF914" s="35"/>
      <c r="EUG914" s="34"/>
      <c r="EUN914" s="35"/>
      <c r="EUO914" s="34"/>
      <c r="EUV914" s="35"/>
      <c r="EUW914" s="34"/>
      <c r="EVD914" s="35"/>
      <c r="EVE914" s="34"/>
      <c r="EVL914" s="35"/>
      <c r="EVM914" s="34"/>
      <c r="EVT914" s="35"/>
      <c r="EVU914" s="34"/>
      <c r="EWB914" s="35"/>
      <c r="EWC914" s="34"/>
      <c r="EWJ914" s="35"/>
      <c r="EWK914" s="34"/>
      <c r="EWR914" s="35"/>
      <c r="EWS914" s="34"/>
      <c r="EWZ914" s="35"/>
      <c r="EXA914" s="34"/>
      <c r="EXH914" s="35"/>
      <c r="EXI914" s="34"/>
      <c r="EXP914" s="35"/>
      <c r="EXQ914" s="34"/>
      <c r="EXX914" s="35"/>
      <c r="EXY914" s="34"/>
      <c r="EYF914" s="35"/>
      <c r="EYG914" s="34"/>
      <c r="EYN914" s="35"/>
      <c r="EYO914" s="34"/>
      <c r="EYV914" s="35"/>
      <c r="EYW914" s="34"/>
      <c r="EZD914" s="35"/>
      <c r="EZE914" s="34"/>
      <c r="EZL914" s="35"/>
      <c r="EZM914" s="34"/>
      <c r="EZT914" s="35"/>
      <c r="EZU914" s="34"/>
      <c r="FAB914" s="35"/>
      <c r="FAC914" s="34"/>
      <c r="FAJ914" s="35"/>
      <c r="FAK914" s="34"/>
      <c r="FAR914" s="35"/>
      <c r="FAS914" s="34"/>
      <c r="FAZ914" s="35"/>
      <c r="FBA914" s="34"/>
      <c r="FBH914" s="35"/>
      <c r="FBI914" s="34"/>
      <c r="FBP914" s="35"/>
      <c r="FBQ914" s="34"/>
      <c r="FBX914" s="35"/>
      <c r="FBY914" s="34"/>
      <c r="FCF914" s="35"/>
      <c r="FCG914" s="34"/>
      <c r="FCN914" s="35"/>
      <c r="FCO914" s="34"/>
      <c r="FCV914" s="35"/>
      <c r="FCW914" s="34"/>
      <c r="FDD914" s="35"/>
      <c r="FDE914" s="34"/>
      <c r="FDL914" s="35"/>
      <c r="FDM914" s="34"/>
      <c r="FDT914" s="35"/>
      <c r="FDU914" s="34"/>
      <c r="FEB914" s="35"/>
      <c r="FEC914" s="34"/>
      <c r="FEJ914" s="35"/>
      <c r="FEK914" s="34"/>
      <c r="FER914" s="35"/>
      <c r="FES914" s="34"/>
      <c r="FEZ914" s="35"/>
      <c r="FFA914" s="34"/>
      <c r="FFH914" s="35"/>
      <c r="FFI914" s="34"/>
      <c r="FFP914" s="35"/>
      <c r="FFQ914" s="34"/>
      <c r="FFX914" s="35"/>
      <c r="FFY914" s="34"/>
      <c r="FGF914" s="35"/>
      <c r="FGG914" s="34"/>
      <c r="FGN914" s="35"/>
      <c r="FGO914" s="34"/>
      <c r="FGV914" s="35"/>
      <c r="FGW914" s="34"/>
      <c r="FHD914" s="35"/>
      <c r="FHE914" s="34"/>
      <c r="FHL914" s="35"/>
      <c r="FHM914" s="34"/>
      <c r="FHT914" s="35"/>
      <c r="FHU914" s="34"/>
      <c r="FIB914" s="35"/>
      <c r="FIC914" s="34"/>
      <c r="FIJ914" s="35"/>
      <c r="FIK914" s="34"/>
      <c r="FIR914" s="35"/>
      <c r="FIS914" s="34"/>
      <c r="FIZ914" s="35"/>
      <c r="FJA914" s="34"/>
      <c r="FJH914" s="35"/>
      <c r="FJI914" s="34"/>
      <c r="FJP914" s="35"/>
      <c r="FJQ914" s="34"/>
      <c r="FJX914" s="35"/>
      <c r="FJY914" s="34"/>
      <c r="FKF914" s="35"/>
      <c r="FKG914" s="34"/>
      <c r="FKN914" s="35"/>
      <c r="FKO914" s="34"/>
      <c r="FKV914" s="35"/>
      <c r="FKW914" s="34"/>
      <c r="FLD914" s="35"/>
      <c r="FLE914" s="34"/>
      <c r="FLL914" s="35"/>
      <c r="FLM914" s="34"/>
      <c r="FLT914" s="35"/>
      <c r="FLU914" s="34"/>
      <c r="FMB914" s="35"/>
      <c r="FMC914" s="34"/>
      <c r="FMJ914" s="35"/>
      <c r="FMK914" s="34"/>
      <c r="FMR914" s="35"/>
      <c r="FMS914" s="34"/>
      <c r="FMZ914" s="35"/>
      <c r="FNA914" s="34"/>
      <c r="FNH914" s="35"/>
      <c r="FNI914" s="34"/>
      <c r="FNP914" s="35"/>
      <c r="FNQ914" s="34"/>
      <c r="FNX914" s="35"/>
      <c r="FNY914" s="34"/>
      <c r="FOF914" s="35"/>
      <c r="FOG914" s="34"/>
      <c r="FON914" s="35"/>
      <c r="FOO914" s="34"/>
      <c r="FOV914" s="35"/>
      <c r="FOW914" s="34"/>
      <c r="FPD914" s="35"/>
      <c r="FPE914" s="34"/>
      <c r="FPL914" s="35"/>
      <c r="FPM914" s="34"/>
      <c r="FPT914" s="35"/>
      <c r="FPU914" s="34"/>
      <c r="FQB914" s="35"/>
      <c r="FQC914" s="34"/>
      <c r="FQJ914" s="35"/>
      <c r="FQK914" s="34"/>
      <c r="FQR914" s="35"/>
      <c r="FQS914" s="34"/>
      <c r="FQZ914" s="35"/>
      <c r="FRA914" s="34"/>
      <c r="FRH914" s="35"/>
      <c r="FRI914" s="34"/>
      <c r="FRP914" s="35"/>
      <c r="FRQ914" s="34"/>
      <c r="FRX914" s="35"/>
      <c r="FRY914" s="34"/>
      <c r="FSF914" s="35"/>
      <c r="FSG914" s="34"/>
      <c r="FSN914" s="35"/>
      <c r="FSO914" s="34"/>
      <c r="FSV914" s="35"/>
      <c r="FSW914" s="34"/>
      <c r="FTD914" s="35"/>
      <c r="FTE914" s="34"/>
      <c r="FTL914" s="35"/>
      <c r="FTM914" s="34"/>
      <c r="FTT914" s="35"/>
      <c r="FTU914" s="34"/>
      <c r="FUB914" s="35"/>
      <c r="FUC914" s="34"/>
      <c r="FUJ914" s="35"/>
      <c r="FUK914" s="34"/>
      <c r="FUR914" s="35"/>
      <c r="FUS914" s="34"/>
      <c r="FUZ914" s="35"/>
      <c r="FVA914" s="34"/>
      <c r="FVH914" s="35"/>
      <c r="FVI914" s="34"/>
      <c r="FVP914" s="35"/>
      <c r="FVQ914" s="34"/>
      <c r="FVX914" s="35"/>
      <c r="FVY914" s="34"/>
      <c r="FWF914" s="35"/>
      <c r="FWG914" s="34"/>
      <c r="FWN914" s="35"/>
      <c r="FWO914" s="34"/>
      <c r="FWV914" s="35"/>
      <c r="FWW914" s="34"/>
      <c r="FXD914" s="35"/>
      <c r="FXE914" s="34"/>
      <c r="FXL914" s="35"/>
      <c r="FXM914" s="34"/>
      <c r="FXT914" s="35"/>
      <c r="FXU914" s="34"/>
      <c r="FYB914" s="35"/>
      <c r="FYC914" s="34"/>
      <c r="FYJ914" s="35"/>
      <c r="FYK914" s="34"/>
      <c r="FYR914" s="35"/>
      <c r="FYS914" s="34"/>
      <c r="FYZ914" s="35"/>
      <c r="FZA914" s="34"/>
      <c r="FZH914" s="35"/>
      <c r="FZI914" s="34"/>
      <c r="FZP914" s="35"/>
      <c r="FZQ914" s="34"/>
      <c r="FZX914" s="35"/>
      <c r="FZY914" s="34"/>
      <c r="GAF914" s="35"/>
      <c r="GAG914" s="34"/>
      <c r="GAN914" s="35"/>
      <c r="GAO914" s="34"/>
      <c r="GAV914" s="35"/>
      <c r="GAW914" s="34"/>
      <c r="GBD914" s="35"/>
      <c r="GBE914" s="34"/>
      <c r="GBL914" s="35"/>
      <c r="GBM914" s="34"/>
      <c r="GBT914" s="35"/>
      <c r="GBU914" s="34"/>
      <c r="GCB914" s="35"/>
      <c r="GCC914" s="34"/>
      <c r="GCJ914" s="35"/>
      <c r="GCK914" s="34"/>
      <c r="GCR914" s="35"/>
      <c r="GCS914" s="34"/>
      <c r="GCZ914" s="35"/>
      <c r="GDA914" s="34"/>
      <c r="GDH914" s="35"/>
      <c r="GDI914" s="34"/>
      <c r="GDP914" s="35"/>
      <c r="GDQ914" s="34"/>
      <c r="GDX914" s="35"/>
      <c r="GDY914" s="34"/>
      <c r="GEF914" s="35"/>
      <c r="GEG914" s="34"/>
      <c r="GEN914" s="35"/>
      <c r="GEO914" s="34"/>
      <c r="GEV914" s="35"/>
      <c r="GEW914" s="34"/>
      <c r="GFD914" s="35"/>
      <c r="GFE914" s="34"/>
      <c r="GFL914" s="35"/>
      <c r="GFM914" s="34"/>
      <c r="GFT914" s="35"/>
      <c r="GFU914" s="34"/>
      <c r="GGB914" s="35"/>
      <c r="GGC914" s="34"/>
      <c r="GGJ914" s="35"/>
      <c r="GGK914" s="34"/>
      <c r="GGR914" s="35"/>
      <c r="GGS914" s="34"/>
      <c r="GGZ914" s="35"/>
      <c r="GHA914" s="34"/>
      <c r="GHH914" s="35"/>
      <c r="GHI914" s="34"/>
      <c r="GHP914" s="35"/>
      <c r="GHQ914" s="34"/>
      <c r="GHX914" s="35"/>
      <c r="GHY914" s="34"/>
      <c r="GIF914" s="35"/>
      <c r="GIG914" s="34"/>
      <c r="GIN914" s="35"/>
      <c r="GIO914" s="34"/>
      <c r="GIV914" s="35"/>
      <c r="GIW914" s="34"/>
      <c r="GJD914" s="35"/>
      <c r="GJE914" s="34"/>
      <c r="GJL914" s="35"/>
      <c r="GJM914" s="34"/>
      <c r="GJT914" s="35"/>
      <c r="GJU914" s="34"/>
      <c r="GKB914" s="35"/>
      <c r="GKC914" s="34"/>
      <c r="GKJ914" s="35"/>
      <c r="GKK914" s="34"/>
      <c r="GKR914" s="35"/>
      <c r="GKS914" s="34"/>
      <c r="GKZ914" s="35"/>
      <c r="GLA914" s="34"/>
      <c r="GLH914" s="35"/>
      <c r="GLI914" s="34"/>
      <c r="GLP914" s="35"/>
      <c r="GLQ914" s="34"/>
      <c r="GLX914" s="35"/>
      <c r="GLY914" s="34"/>
      <c r="GMF914" s="35"/>
      <c r="GMG914" s="34"/>
      <c r="GMN914" s="35"/>
      <c r="GMO914" s="34"/>
      <c r="GMV914" s="35"/>
      <c r="GMW914" s="34"/>
      <c r="GND914" s="35"/>
      <c r="GNE914" s="34"/>
      <c r="GNL914" s="35"/>
      <c r="GNM914" s="34"/>
      <c r="GNT914" s="35"/>
      <c r="GNU914" s="34"/>
      <c r="GOB914" s="35"/>
      <c r="GOC914" s="34"/>
      <c r="GOJ914" s="35"/>
      <c r="GOK914" s="34"/>
      <c r="GOR914" s="35"/>
      <c r="GOS914" s="34"/>
      <c r="GOZ914" s="35"/>
      <c r="GPA914" s="34"/>
      <c r="GPH914" s="35"/>
      <c r="GPI914" s="34"/>
      <c r="GPP914" s="35"/>
      <c r="GPQ914" s="34"/>
      <c r="GPX914" s="35"/>
      <c r="GPY914" s="34"/>
      <c r="GQF914" s="35"/>
      <c r="GQG914" s="34"/>
      <c r="GQN914" s="35"/>
      <c r="GQO914" s="34"/>
      <c r="GQV914" s="35"/>
      <c r="GQW914" s="34"/>
      <c r="GRD914" s="35"/>
      <c r="GRE914" s="34"/>
      <c r="GRL914" s="35"/>
      <c r="GRM914" s="34"/>
      <c r="GRT914" s="35"/>
      <c r="GRU914" s="34"/>
      <c r="GSB914" s="35"/>
      <c r="GSC914" s="34"/>
      <c r="GSJ914" s="35"/>
      <c r="GSK914" s="34"/>
      <c r="GSR914" s="35"/>
      <c r="GSS914" s="34"/>
      <c r="GSZ914" s="35"/>
      <c r="GTA914" s="34"/>
      <c r="GTH914" s="35"/>
      <c r="GTI914" s="34"/>
      <c r="GTP914" s="35"/>
      <c r="GTQ914" s="34"/>
      <c r="GTX914" s="35"/>
      <c r="GTY914" s="34"/>
      <c r="GUF914" s="35"/>
      <c r="GUG914" s="34"/>
      <c r="GUN914" s="35"/>
      <c r="GUO914" s="34"/>
      <c r="GUV914" s="35"/>
      <c r="GUW914" s="34"/>
      <c r="GVD914" s="35"/>
      <c r="GVE914" s="34"/>
      <c r="GVL914" s="35"/>
      <c r="GVM914" s="34"/>
      <c r="GVT914" s="35"/>
      <c r="GVU914" s="34"/>
      <c r="GWB914" s="35"/>
      <c r="GWC914" s="34"/>
      <c r="GWJ914" s="35"/>
      <c r="GWK914" s="34"/>
      <c r="GWR914" s="35"/>
      <c r="GWS914" s="34"/>
      <c r="GWZ914" s="35"/>
      <c r="GXA914" s="34"/>
      <c r="GXH914" s="35"/>
      <c r="GXI914" s="34"/>
      <c r="GXP914" s="35"/>
      <c r="GXQ914" s="34"/>
      <c r="GXX914" s="35"/>
      <c r="GXY914" s="34"/>
      <c r="GYF914" s="35"/>
      <c r="GYG914" s="34"/>
      <c r="GYN914" s="35"/>
      <c r="GYO914" s="34"/>
      <c r="GYV914" s="35"/>
      <c r="GYW914" s="34"/>
      <c r="GZD914" s="35"/>
      <c r="GZE914" s="34"/>
      <c r="GZL914" s="35"/>
      <c r="GZM914" s="34"/>
      <c r="GZT914" s="35"/>
      <c r="GZU914" s="34"/>
      <c r="HAB914" s="35"/>
      <c r="HAC914" s="34"/>
      <c r="HAJ914" s="35"/>
      <c r="HAK914" s="34"/>
      <c r="HAR914" s="35"/>
      <c r="HAS914" s="34"/>
      <c r="HAZ914" s="35"/>
      <c r="HBA914" s="34"/>
      <c r="HBH914" s="35"/>
      <c r="HBI914" s="34"/>
      <c r="HBP914" s="35"/>
      <c r="HBQ914" s="34"/>
      <c r="HBX914" s="35"/>
      <c r="HBY914" s="34"/>
      <c r="HCF914" s="35"/>
      <c r="HCG914" s="34"/>
      <c r="HCN914" s="35"/>
      <c r="HCO914" s="34"/>
      <c r="HCV914" s="35"/>
      <c r="HCW914" s="34"/>
      <c r="HDD914" s="35"/>
      <c r="HDE914" s="34"/>
      <c r="HDL914" s="35"/>
      <c r="HDM914" s="34"/>
      <c r="HDT914" s="35"/>
      <c r="HDU914" s="34"/>
      <c r="HEB914" s="35"/>
      <c r="HEC914" s="34"/>
      <c r="HEJ914" s="35"/>
      <c r="HEK914" s="34"/>
      <c r="HER914" s="35"/>
      <c r="HES914" s="34"/>
      <c r="HEZ914" s="35"/>
      <c r="HFA914" s="34"/>
      <c r="HFH914" s="35"/>
      <c r="HFI914" s="34"/>
      <c r="HFP914" s="35"/>
      <c r="HFQ914" s="34"/>
      <c r="HFX914" s="35"/>
      <c r="HFY914" s="34"/>
      <c r="HGF914" s="35"/>
      <c r="HGG914" s="34"/>
      <c r="HGN914" s="35"/>
      <c r="HGO914" s="34"/>
      <c r="HGV914" s="35"/>
      <c r="HGW914" s="34"/>
      <c r="HHD914" s="35"/>
      <c r="HHE914" s="34"/>
      <c r="HHL914" s="35"/>
      <c r="HHM914" s="34"/>
      <c r="HHT914" s="35"/>
      <c r="HHU914" s="34"/>
      <c r="HIB914" s="35"/>
      <c r="HIC914" s="34"/>
      <c r="HIJ914" s="35"/>
      <c r="HIK914" s="34"/>
      <c r="HIR914" s="35"/>
      <c r="HIS914" s="34"/>
      <c r="HIZ914" s="35"/>
      <c r="HJA914" s="34"/>
      <c r="HJH914" s="35"/>
      <c r="HJI914" s="34"/>
      <c r="HJP914" s="35"/>
      <c r="HJQ914" s="34"/>
      <c r="HJX914" s="35"/>
      <c r="HJY914" s="34"/>
      <c r="HKF914" s="35"/>
      <c r="HKG914" s="34"/>
      <c r="HKN914" s="35"/>
      <c r="HKO914" s="34"/>
      <c r="HKV914" s="35"/>
      <c r="HKW914" s="34"/>
      <c r="HLD914" s="35"/>
      <c r="HLE914" s="34"/>
      <c r="HLL914" s="35"/>
      <c r="HLM914" s="34"/>
      <c r="HLT914" s="35"/>
      <c r="HLU914" s="34"/>
      <c r="HMB914" s="35"/>
      <c r="HMC914" s="34"/>
      <c r="HMJ914" s="35"/>
      <c r="HMK914" s="34"/>
      <c r="HMR914" s="35"/>
      <c r="HMS914" s="34"/>
      <c r="HMZ914" s="35"/>
      <c r="HNA914" s="34"/>
      <c r="HNH914" s="35"/>
      <c r="HNI914" s="34"/>
      <c r="HNP914" s="35"/>
      <c r="HNQ914" s="34"/>
      <c r="HNX914" s="35"/>
      <c r="HNY914" s="34"/>
      <c r="HOF914" s="35"/>
      <c r="HOG914" s="34"/>
      <c r="HON914" s="35"/>
      <c r="HOO914" s="34"/>
      <c r="HOV914" s="35"/>
      <c r="HOW914" s="34"/>
      <c r="HPD914" s="35"/>
      <c r="HPE914" s="34"/>
      <c r="HPL914" s="35"/>
      <c r="HPM914" s="34"/>
      <c r="HPT914" s="35"/>
      <c r="HPU914" s="34"/>
      <c r="HQB914" s="35"/>
      <c r="HQC914" s="34"/>
      <c r="HQJ914" s="35"/>
      <c r="HQK914" s="34"/>
      <c r="HQR914" s="35"/>
      <c r="HQS914" s="34"/>
      <c r="HQZ914" s="35"/>
      <c r="HRA914" s="34"/>
      <c r="HRH914" s="35"/>
      <c r="HRI914" s="34"/>
      <c r="HRP914" s="35"/>
      <c r="HRQ914" s="34"/>
      <c r="HRX914" s="35"/>
      <c r="HRY914" s="34"/>
      <c r="HSF914" s="35"/>
      <c r="HSG914" s="34"/>
      <c r="HSN914" s="35"/>
      <c r="HSO914" s="34"/>
      <c r="HSV914" s="35"/>
      <c r="HSW914" s="34"/>
      <c r="HTD914" s="35"/>
      <c r="HTE914" s="34"/>
      <c r="HTL914" s="35"/>
      <c r="HTM914" s="34"/>
      <c r="HTT914" s="35"/>
      <c r="HTU914" s="34"/>
      <c r="HUB914" s="35"/>
      <c r="HUC914" s="34"/>
      <c r="HUJ914" s="35"/>
      <c r="HUK914" s="34"/>
      <c r="HUR914" s="35"/>
      <c r="HUS914" s="34"/>
      <c r="HUZ914" s="35"/>
      <c r="HVA914" s="34"/>
      <c r="HVH914" s="35"/>
      <c r="HVI914" s="34"/>
      <c r="HVP914" s="35"/>
      <c r="HVQ914" s="34"/>
      <c r="HVX914" s="35"/>
      <c r="HVY914" s="34"/>
      <c r="HWF914" s="35"/>
      <c r="HWG914" s="34"/>
      <c r="HWN914" s="35"/>
      <c r="HWO914" s="34"/>
      <c r="HWV914" s="35"/>
      <c r="HWW914" s="34"/>
      <c r="HXD914" s="35"/>
      <c r="HXE914" s="34"/>
      <c r="HXL914" s="35"/>
      <c r="HXM914" s="34"/>
      <c r="HXT914" s="35"/>
      <c r="HXU914" s="34"/>
      <c r="HYB914" s="35"/>
      <c r="HYC914" s="34"/>
      <c r="HYJ914" s="35"/>
      <c r="HYK914" s="34"/>
      <c r="HYR914" s="35"/>
      <c r="HYS914" s="34"/>
      <c r="HYZ914" s="35"/>
      <c r="HZA914" s="34"/>
      <c r="HZH914" s="35"/>
      <c r="HZI914" s="34"/>
      <c r="HZP914" s="35"/>
      <c r="HZQ914" s="34"/>
      <c r="HZX914" s="35"/>
      <c r="HZY914" s="34"/>
      <c r="IAF914" s="35"/>
      <c r="IAG914" s="34"/>
      <c r="IAN914" s="35"/>
      <c r="IAO914" s="34"/>
      <c r="IAV914" s="35"/>
      <c r="IAW914" s="34"/>
      <c r="IBD914" s="35"/>
      <c r="IBE914" s="34"/>
      <c r="IBL914" s="35"/>
      <c r="IBM914" s="34"/>
      <c r="IBT914" s="35"/>
      <c r="IBU914" s="34"/>
      <c r="ICB914" s="35"/>
      <c r="ICC914" s="34"/>
      <c r="ICJ914" s="35"/>
      <c r="ICK914" s="34"/>
      <c r="ICR914" s="35"/>
      <c r="ICS914" s="34"/>
      <c r="ICZ914" s="35"/>
      <c r="IDA914" s="34"/>
      <c r="IDH914" s="35"/>
      <c r="IDI914" s="34"/>
      <c r="IDP914" s="35"/>
      <c r="IDQ914" s="34"/>
      <c r="IDX914" s="35"/>
      <c r="IDY914" s="34"/>
      <c r="IEF914" s="35"/>
      <c r="IEG914" s="34"/>
      <c r="IEN914" s="35"/>
      <c r="IEO914" s="34"/>
      <c r="IEV914" s="35"/>
      <c r="IEW914" s="34"/>
      <c r="IFD914" s="35"/>
      <c r="IFE914" s="34"/>
      <c r="IFL914" s="35"/>
      <c r="IFM914" s="34"/>
      <c r="IFT914" s="35"/>
      <c r="IFU914" s="34"/>
      <c r="IGB914" s="35"/>
      <c r="IGC914" s="34"/>
      <c r="IGJ914" s="35"/>
      <c r="IGK914" s="34"/>
      <c r="IGR914" s="35"/>
      <c r="IGS914" s="34"/>
      <c r="IGZ914" s="35"/>
      <c r="IHA914" s="34"/>
      <c r="IHH914" s="35"/>
      <c r="IHI914" s="34"/>
      <c r="IHP914" s="35"/>
      <c r="IHQ914" s="34"/>
      <c r="IHX914" s="35"/>
      <c r="IHY914" s="34"/>
      <c r="IIF914" s="35"/>
      <c r="IIG914" s="34"/>
      <c r="IIN914" s="35"/>
      <c r="IIO914" s="34"/>
      <c r="IIV914" s="35"/>
      <c r="IIW914" s="34"/>
      <c r="IJD914" s="35"/>
      <c r="IJE914" s="34"/>
      <c r="IJL914" s="35"/>
      <c r="IJM914" s="34"/>
      <c r="IJT914" s="35"/>
      <c r="IJU914" s="34"/>
      <c r="IKB914" s="35"/>
      <c r="IKC914" s="34"/>
      <c r="IKJ914" s="35"/>
      <c r="IKK914" s="34"/>
      <c r="IKR914" s="35"/>
      <c r="IKS914" s="34"/>
      <c r="IKZ914" s="35"/>
      <c r="ILA914" s="34"/>
      <c r="ILH914" s="35"/>
      <c r="ILI914" s="34"/>
      <c r="ILP914" s="35"/>
      <c r="ILQ914" s="34"/>
      <c r="ILX914" s="35"/>
      <c r="ILY914" s="34"/>
      <c r="IMF914" s="35"/>
      <c r="IMG914" s="34"/>
      <c r="IMN914" s="35"/>
      <c r="IMO914" s="34"/>
      <c r="IMV914" s="35"/>
      <c r="IMW914" s="34"/>
      <c r="IND914" s="35"/>
      <c r="INE914" s="34"/>
      <c r="INL914" s="35"/>
      <c r="INM914" s="34"/>
      <c r="INT914" s="35"/>
      <c r="INU914" s="34"/>
      <c r="IOB914" s="35"/>
      <c r="IOC914" s="34"/>
      <c r="IOJ914" s="35"/>
      <c r="IOK914" s="34"/>
      <c r="IOR914" s="35"/>
      <c r="IOS914" s="34"/>
      <c r="IOZ914" s="35"/>
      <c r="IPA914" s="34"/>
      <c r="IPH914" s="35"/>
      <c r="IPI914" s="34"/>
      <c r="IPP914" s="35"/>
      <c r="IPQ914" s="34"/>
      <c r="IPX914" s="35"/>
      <c r="IPY914" s="34"/>
      <c r="IQF914" s="35"/>
      <c r="IQG914" s="34"/>
      <c r="IQN914" s="35"/>
      <c r="IQO914" s="34"/>
      <c r="IQV914" s="35"/>
      <c r="IQW914" s="34"/>
      <c r="IRD914" s="35"/>
      <c r="IRE914" s="34"/>
      <c r="IRL914" s="35"/>
      <c r="IRM914" s="34"/>
      <c r="IRT914" s="35"/>
      <c r="IRU914" s="34"/>
      <c r="ISB914" s="35"/>
      <c r="ISC914" s="34"/>
      <c r="ISJ914" s="35"/>
      <c r="ISK914" s="34"/>
      <c r="ISR914" s="35"/>
      <c r="ISS914" s="34"/>
      <c r="ISZ914" s="35"/>
      <c r="ITA914" s="34"/>
      <c r="ITH914" s="35"/>
      <c r="ITI914" s="34"/>
      <c r="ITP914" s="35"/>
      <c r="ITQ914" s="34"/>
      <c r="ITX914" s="35"/>
      <c r="ITY914" s="34"/>
      <c r="IUF914" s="35"/>
      <c r="IUG914" s="34"/>
      <c r="IUN914" s="35"/>
      <c r="IUO914" s="34"/>
      <c r="IUV914" s="35"/>
      <c r="IUW914" s="34"/>
      <c r="IVD914" s="35"/>
      <c r="IVE914" s="34"/>
      <c r="IVL914" s="35"/>
      <c r="IVM914" s="34"/>
      <c r="IVT914" s="35"/>
      <c r="IVU914" s="34"/>
      <c r="IWB914" s="35"/>
      <c r="IWC914" s="34"/>
      <c r="IWJ914" s="35"/>
      <c r="IWK914" s="34"/>
      <c r="IWR914" s="35"/>
      <c r="IWS914" s="34"/>
      <c r="IWZ914" s="35"/>
      <c r="IXA914" s="34"/>
      <c r="IXH914" s="35"/>
      <c r="IXI914" s="34"/>
      <c r="IXP914" s="35"/>
      <c r="IXQ914" s="34"/>
      <c r="IXX914" s="35"/>
      <c r="IXY914" s="34"/>
      <c r="IYF914" s="35"/>
      <c r="IYG914" s="34"/>
      <c r="IYN914" s="35"/>
      <c r="IYO914" s="34"/>
      <c r="IYV914" s="35"/>
      <c r="IYW914" s="34"/>
      <c r="IZD914" s="35"/>
      <c r="IZE914" s="34"/>
      <c r="IZL914" s="35"/>
      <c r="IZM914" s="34"/>
      <c r="IZT914" s="35"/>
      <c r="IZU914" s="34"/>
      <c r="JAB914" s="35"/>
      <c r="JAC914" s="34"/>
      <c r="JAJ914" s="35"/>
      <c r="JAK914" s="34"/>
      <c r="JAR914" s="35"/>
      <c r="JAS914" s="34"/>
      <c r="JAZ914" s="35"/>
      <c r="JBA914" s="34"/>
      <c r="JBH914" s="35"/>
      <c r="JBI914" s="34"/>
      <c r="JBP914" s="35"/>
      <c r="JBQ914" s="34"/>
      <c r="JBX914" s="35"/>
      <c r="JBY914" s="34"/>
      <c r="JCF914" s="35"/>
      <c r="JCG914" s="34"/>
      <c r="JCN914" s="35"/>
      <c r="JCO914" s="34"/>
      <c r="JCV914" s="35"/>
      <c r="JCW914" s="34"/>
      <c r="JDD914" s="35"/>
      <c r="JDE914" s="34"/>
      <c r="JDL914" s="35"/>
      <c r="JDM914" s="34"/>
      <c r="JDT914" s="35"/>
      <c r="JDU914" s="34"/>
      <c r="JEB914" s="35"/>
      <c r="JEC914" s="34"/>
      <c r="JEJ914" s="35"/>
      <c r="JEK914" s="34"/>
      <c r="JER914" s="35"/>
      <c r="JES914" s="34"/>
      <c r="JEZ914" s="35"/>
      <c r="JFA914" s="34"/>
      <c r="JFH914" s="35"/>
      <c r="JFI914" s="34"/>
      <c r="JFP914" s="35"/>
      <c r="JFQ914" s="34"/>
      <c r="JFX914" s="35"/>
      <c r="JFY914" s="34"/>
      <c r="JGF914" s="35"/>
      <c r="JGG914" s="34"/>
      <c r="JGN914" s="35"/>
      <c r="JGO914" s="34"/>
      <c r="JGV914" s="35"/>
      <c r="JGW914" s="34"/>
      <c r="JHD914" s="35"/>
      <c r="JHE914" s="34"/>
      <c r="JHL914" s="35"/>
      <c r="JHM914" s="34"/>
      <c r="JHT914" s="35"/>
      <c r="JHU914" s="34"/>
      <c r="JIB914" s="35"/>
      <c r="JIC914" s="34"/>
      <c r="JIJ914" s="35"/>
      <c r="JIK914" s="34"/>
      <c r="JIR914" s="35"/>
      <c r="JIS914" s="34"/>
      <c r="JIZ914" s="35"/>
      <c r="JJA914" s="34"/>
      <c r="JJH914" s="35"/>
      <c r="JJI914" s="34"/>
      <c r="JJP914" s="35"/>
      <c r="JJQ914" s="34"/>
      <c r="JJX914" s="35"/>
      <c r="JJY914" s="34"/>
      <c r="JKF914" s="35"/>
      <c r="JKG914" s="34"/>
      <c r="JKN914" s="35"/>
      <c r="JKO914" s="34"/>
      <c r="JKV914" s="35"/>
      <c r="JKW914" s="34"/>
      <c r="JLD914" s="35"/>
      <c r="JLE914" s="34"/>
      <c r="JLL914" s="35"/>
      <c r="JLM914" s="34"/>
      <c r="JLT914" s="35"/>
      <c r="JLU914" s="34"/>
      <c r="JMB914" s="35"/>
      <c r="JMC914" s="34"/>
      <c r="JMJ914" s="35"/>
      <c r="JMK914" s="34"/>
      <c r="JMR914" s="35"/>
      <c r="JMS914" s="34"/>
      <c r="JMZ914" s="35"/>
      <c r="JNA914" s="34"/>
      <c r="JNH914" s="35"/>
      <c r="JNI914" s="34"/>
      <c r="JNP914" s="35"/>
      <c r="JNQ914" s="34"/>
      <c r="JNX914" s="35"/>
      <c r="JNY914" s="34"/>
      <c r="JOF914" s="35"/>
      <c r="JOG914" s="34"/>
      <c r="JON914" s="35"/>
      <c r="JOO914" s="34"/>
      <c r="JOV914" s="35"/>
      <c r="JOW914" s="34"/>
      <c r="JPD914" s="35"/>
      <c r="JPE914" s="34"/>
      <c r="JPL914" s="35"/>
      <c r="JPM914" s="34"/>
      <c r="JPT914" s="35"/>
      <c r="JPU914" s="34"/>
      <c r="JQB914" s="35"/>
      <c r="JQC914" s="34"/>
      <c r="JQJ914" s="35"/>
      <c r="JQK914" s="34"/>
      <c r="JQR914" s="35"/>
      <c r="JQS914" s="34"/>
      <c r="JQZ914" s="35"/>
      <c r="JRA914" s="34"/>
      <c r="JRH914" s="35"/>
      <c r="JRI914" s="34"/>
      <c r="JRP914" s="35"/>
      <c r="JRQ914" s="34"/>
      <c r="JRX914" s="35"/>
      <c r="JRY914" s="34"/>
      <c r="JSF914" s="35"/>
      <c r="JSG914" s="34"/>
      <c r="JSN914" s="35"/>
      <c r="JSO914" s="34"/>
      <c r="JSV914" s="35"/>
      <c r="JSW914" s="34"/>
      <c r="JTD914" s="35"/>
      <c r="JTE914" s="34"/>
      <c r="JTL914" s="35"/>
      <c r="JTM914" s="34"/>
      <c r="JTT914" s="35"/>
      <c r="JTU914" s="34"/>
      <c r="JUB914" s="35"/>
      <c r="JUC914" s="34"/>
      <c r="JUJ914" s="35"/>
      <c r="JUK914" s="34"/>
      <c r="JUR914" s="35"/>
      <c r="JUS914" s="34"/>
      <c r="JUZ914" s="35"/>
      <c r="JVA914" s="34"/>
      <c r="JVH914" s="35"/>
      <c r="JVI914" s="34"/>
      <c r="JVP914" s="35"/>
      <c r="JVQ914" s="34"/>
      <c r="JVX914" s="35"/>
      <c r="JVY914" s="34"/>
      <c r="JWF914" s="35"/>
      <c r="JWG914" s="34"/>
      <c r="JWN914" s="35"/>
      <c r="JWO914" s="34"/>
      <c r="JWV914" s="35"/>
      <c r="JWW914" s="34"/>
      <c r="JXD914" s="35"/>
      <c r="JXE914" s="34"/>
      <c r="JXL914" s="35"/>
      <c r="JXM914" s="34"/>
      <c r="JXT914" s="35"/>
      <c r="JXU914" s="34"/>
      <c r="JYB914" s="35"/>
      <c r="JYC914" s="34"/>
      <c r="JYJ914" s="35"/>
      <c r="JYK914" s="34"/>
      <c r="JYR914" s="35"/>
      <c r="JYS914" s="34"/>
      <c r="JYZ914" s="35"/>
      <c r="JZA914" s="34"/>
      <c r="JZH914" s="35"/>
      <c r="JZI914" s="34"/>
      <c r="JZP914" s="35"/>
      <c r="JZQ914" s="34"/>
      <c r="JZX914" s="35"/>
      <c r="JZY914" s="34"/>
      <c r="KAF914" s="35"/>
      <c r="KAG914" s="34"/>
      <c r="KAN914" s="35"/>
      <c r="KAO914" s="34"/>
      <c r="KAV914" s="35"/>
      <c r="KAW914" s="34"/>
      <c r="KBD914" s="35"/>
      <c r="KBE914" s="34"/>
      <c r="KBL914" s="35"/>
      <c r="KBM914" s="34"/>
      <c r="KBT914" s="35"/>
      <c r="KBU914" s="34"/>
      <c r="KCB914" s="35"/>
      <c r="KCC914" s="34"/>
      <c r="KCJ914" s="35"/>
      <c r="KCK914" s="34"/>
      <c r="KCR914" s="35"/>
      <c r="KCS914" s="34"/>
      <c r="KCZ914" s="35"/>
      <c r="KDA914" s="34"/>
      <c r="KDH914" s="35"/>
      <c r="KDI914" s="34"/>
      <c r="KDP914" s="35"/>
      <c r="KDQ914" s="34"/>
      <c r="KDX914" s="35"/>
      <c r="KDY914" s="34"/>
      <c r="KEF914" s="35"/>
      <c r="KEG914" s="34"/>
      <c r="KEN914" s="35"/>
      <c r="KEO914" s="34"/>
      <c r="KEV914" s="35"/>
      <c r="KEW914" s="34"/>
      <c r="KFD914" s="35"/>
      <c r="KFE914" s="34"/>
      <c r="KFL914" s="35"/>
      <c r="KFM914" s="34"/>
      <c r="KFT914" s="35"/>
      <c r="KFU914" s="34"/>
      <c r="KGB914" s="35"/>
      <c r="KGC914" s="34"/>
      <c r="KGJ914" s="35"/>
      <c r="KGK914" s="34"/>
      <c r="KGR914" s="35"/>
      <c r="KGS914" s="34"/>
      <c r="KGZ914" s="35"/>
      <c r="KHA914" s="34"/>
      <c r="KHH914" s="35"/>
      <c r="KHI914" s="34"/>
      <c r="KHP914" s="35"/>
      <c r="KHQ914" s="34"/>
      <c r="KHX914" s="35"/>
      <c r="KHY914" s="34"/>
      <c r="KIF914" s="35"/>
      <c r="KIG914" s="34"/>
      <c r="KIN914" s="35"/>
      <c r="KIO914" s="34"/>
      <c r="KIV914" s="35"/>
      <c r="KIW914" s="34"/>
      <c r="KJD914" s="35"/>
      <c r="KJE914" s="34"/>
      <c r="KJL914" s="35"/>
      <c r="KJM914" s="34"/>
      <c r="KJT914" s="35"/>
      <c r="KJU914" s="34"/>
      <c r="KKB914" s="35"/>
      <c r="KKC914" s="34"/>
      <c r="KKJ914" s="35"/>
      <c r="KKK914" s="34"/>
      <c r="KKR914" s="35"/>
      <c r="KKS914" s="34"/>
      <c r="KKZ914" s="35"/>
      <c r="KLA914" s="34"/>
      <c r="KLH914" s="35"/>
      <c r="KLI914" s="34"/>
      <c r="KLP914" s="35"/>
      <c r="KLQ914" s="34"/>
      <c r="KLX914" s="35"/>
      <c r="KLY914" s="34"/>
      <c r="KMF914" s="35"/>
      <c r="KMG914" s="34"/>
      <c r="KMN914" s="35"/>
      <c r="KMO914" s="34"/>
      <c r="KMV914" s="35"/>
      <c r="KMW914" s="34"/>
      <c r="KND914" s="35"/>
      <c r="KNE914" s="34"/>
      <c r="KNL914" s="35"/>
      <c r="KNM914" s="34"/>
      <c r="KNT914" s="35"/>
      <c r="KNU914" s="34"/>
      <c r="KOB914" s="35"/>
      <c r="KOC914" s="34"/>
      <c r="KOJ914" s="35"/>
      <c r="KOK914" s="34"/>
      <c r="KOR914" s="35"/>
      <c r="KOS914" s="34"/>
      <c r="KOZ914" s="35"/>
      <c r="KPA914" s="34"/>
      <c r="KPH914" s="35"/>
      <c r="KPI914" s="34"/>
      <c r="KPP914" s="35"/>
      <c r="KPQ914" s="34"/>
      <c r="KPX914" s="35"/>
      <c r="KPY914" s="34"/>
      <c r="KQF914" s="35"/>
      <c r="KQG914" s="34"/>
      <c r="KQN914" s="35"/>
      <c r="KQO914" s="34"/>
      <c r="KQV914" s="35"/>
      <c r="KQW914" s="34"/>
      <c r="KRD914" s="35"/>
      <c r="KRE914" s="34"/>
      <c r="KRL914" s="35"/>
      <c r="KRM914" s="34"/>
      <c r="KRT914" s="35"/>
      <c r="KRU914" s="34"/>
      <c r="KSB914" s="35"/>
      <c r="KSC914" s="34"/>
      <c r="KSJ914" s="35"/>
      <c r="KSK914" s="34"/>
      <c r="KSR914" s="35"/>
      <c r="KSS914" s="34"/>
      <c r="KSZ914" s="35"/>
      <c r="KTA914" s="34"/>
      <c r="KTH914" s="35"/>
      <c r="KTI914" s="34"/>
      <c r="KTP914" s="35"/>
      <c r="KTQ914" s="34"/>
      <c r="KTX914" s="35"/>
      <c r="KTY914" s="34"/>
      <c r="KUF914" s="35"/>
      <c r="KUG914" s="34"/>
      <c r="KUN914" s="35"/>
      <c r="KUO914" s="34"/>
      <c r="KUV914" s="35"/>
      <c r="KUW914" s="34"/>
      <c r="KVD914" s="35"/>
      <c r="KVE914" s="34"/>
      <c r="KVL914" s="35"/>
      <c r="KVM914" s="34"/>
      <c r="KVT914" s="35"/>
      <c r="KVU914" s="34"/>
      <c r="KWB914" s="35"/>
      <c r="KWC914" s="34"/>
      <c r="KWJ914" s="35"/>
      <c r="KWK914" s="34"/>
      <c r="KWR914" s="35"/>
      <c r="KWS914" s="34"/>
      <c r="KWZ914" s="35"/>
      <c r="KXA914" s="34"/>
      <c r="KXH914" s="35"/>
      <c r="KXI914" s="34"/>
      <c r="KXP914" s="35"/>
      <c r="KXQ914" s="34"/>
      <c r="KXX914" s="35"/>
      <c r="KXY914" s="34"/>
      <c r="KYF914" s="35"/>
      <c r="KYG914" s="34"/>
      <c r="KYN914" s="35"/>
      <c r="KYO914" s="34"/>
      <c r="KYV914" s="35"/>
      <c r="KYW914" s="34"/>
      <c r="KZD914" s="35"/>
      <c r="KZE914" s="34"/>
      <c r="KZL914" s="35"/>
      <c r="KZM914" s="34"/>
      <c r="KZT914" s="35"/>
      <c r="KZU914" s="34"/>
      <c r="LAB914" s="35"/>
      <c r="LAC914" s="34"/>
      <c r="LAJ914" s="35"/>
      <c r="LAK914" s="34"/>
      <c r="LAR914" s="35"/>
      <c r="LAS914" s="34"/>
      <c r="LAZ914" s="35"/>
      <c r="LBA914" s="34"/>
      <c r="LBH914" s="35"/>
      <c r="LBI914" s="34"/>
      <c r="LBP914" s="35"/>
      <c r="LBQ914" s="34"/>
      <c r="LBX914" s="35"/>
      <c r="LBY914" s="34"/>
      <c r="LCF914" s="35"/>
      <c r="LCG914" s="34"/>
      <c r="LCN914" s="35"/>
      <c r="LCO914" s="34"/>
      <c r="LCV914" s="35"/>
      <c r="LCW914" s="34"/>
      <c r="LDD914" s="35"/>
      <c r="LDE914" s="34"/>
      <c r="LDL914" s="35"/>
      <c r="LDM914" s="34"/>
      <c r="LDT914" s="35"/>
      <c r="LDU914" s="34"/>
      <c r="LEB914" s="35"/>
      <c r="LEC914" s="34"/>
      <c r="LEJ914" s="35"/>
      <c r="LEK914" s="34"/>
      <c r="LER914" s="35"/>
      <c r="LES914" s="34"/>
      <c r="LEZ914" s="35"/>
      <c r="LFA914" s="34"/>
      <c r="LFH914" s="35"/>
      <c r="LFI914" s="34"/>
      <c r="LFP914" s="35"/>
      <c r="LFQ914" s="34"/>
      <c r="LFX914" s="35"/>
      <c r="LFY914" s="34"/>
      <c r="LGF914" s="35"/>
      <c r="LGG914" s="34"/>
      <c r="LGN914" s="35"/>
      <c r="LGO914" s="34"/>
      <c r="LGV914" s="35"/>
      <c r="LGW914" s="34"/>
      <c r="LHD914" s="35"/>
      <c r="LHE914" s="34"/>
      <c r="LHL914" s="35"/>
      <c r="LHM914" s="34"/>
      <c r="LHT914" s="35"/>
      <c r="LHU914" s="34"/>
      <c r="LIB914" s="35"/>
      <c r="LIC914" s="34"/>
      <c r="LIJ914" s="35"/>
      <c r="LIK914" s="34"/>
      <c r="LIR914" s="35"/>
      <c r="LIS914" s="34"/>
      <c r="LIZ914" s="35"/>
      <c r="LJA914" s="34"/>
      <c r="LJH914" s="35"/>
      <c r="LJI914" s="34"/>
      <c r="LJP914" s="35"/>
      <c r="LJQ914" s="34"/>
      <c r="LJX914" s="35"/>
      <c r="LJY914" s="34"/>
      <c r="LKF914" s="35"/>
      <c r="LKG914" s="34"/>
      <c r="LKN914" s="35"/>
      <c r="LKO914" s="34"/>
      <c r="LKV914" s="35"/>
      <c r="LKW914" s="34"/>
      <c r="LLD914" s="35"/>
      <c r="LLE914" s="34"/>
      <c r="LLL914" s="35"/>
      <c r="LLM914" s="34"/>
      <c r="LLT914" s="35"/>
      <c r="LLU914" s="34"/>
      <c r="LMB914" s="35"/>
      <c r="LMC914" s="34"/>
      <c r="LMJ914" s="35"/>
      <c r="LMK914" s="34"/>
      <c r="LMR914" s="35"/>
      <c r="LMS914" s="34"/>
      <c r="LMZ914" s="35"/>
      <c r="LNA914" s="34"/>
      <c r="LNH914" s="35"/>
      <c r="LNI914" s="34"/>
      <c r="LNP914" s="35"/>
      <c r="LNQ914" s="34"/>
      <c r="LNX914" s="35"/>
      <c r="LNY914" s="34"/>
      <c r="LOF914" s="35"/>
      <c r="LOG914" s="34"/>
      <c r="LON914" s="35"/>
      <c r="LOO914" s="34"/>
      <c r="LOV914" s="35"/>
      <c r="LOW914" s="34"/>
      <c r="LPD914" s="35"/>
      <c r="LPE914" s="34"/>
      <c r="LPL914" s="35"/>
      <c r="LPM914" s="34"/>
      <c r="LPT914" s="35"/>
      <c r="LPU914" s="34"/>
      <c r="LQB914" s="35"/>
      <c r="LQC914" s="34"/>
      <c r="LQJ914" s="35"/>
      <c r="LQK914" s="34"/>
      <c r="LQR914" s="35"/>
      <c r="LQS914" s="34"/>
      <c r="LQZ914" s="35"/>
      <c r="LRA914" s="34"/>
      <c r="LRH914" s="35"/>
      <c r="LRI914" s="34"/>
      <c r="LRP914" s="35"/>
      <c r="LRQ914" s="34"/>
      <c r="LRX914" s="35"/>
      <c r="LRY914" s="34"/>
      <c r="LSF914" s="35"/>
      <c r="LSG914" s="34"/>
      <c r="LSN914" s="35"/>
      <c r="LSO914" s="34"/>
      <c r="LSV914" s="35"/>
      <c r="LSW914" s="34"/>
      <c r="LTD914" s="35"/>
      <c r="LTE914" s="34"/>
      <c r="LTL914" s="35"/>
      <c r="LTM914" s="34"/>
      <c r="LTT914" s="35"/>
      <c r="LTU914" s="34"/>
      <c r="LUB914" s="35"/>
      <c r="LUC914" s="34"/>
      <c r="LUJ914" s="35"/>
      <c r="LUK914" s="34"/>
      <c r="LUR914" s="35"/>
      <c r="LUS914" s="34"/>
      <c r="LUZ914" s="35"/>
      <c r="LVA914" s="34"/>
      <c r="LVH914" s="35"/>
      <c r="LVI914" s="34"/>
      <c r="LVP914" s="35"/>
      <c r="LVQ914" s="34"/>
      <c r="LVX914" s="35"/>
      <c r="LVY914" s="34"/>
      <c r="LWF914" s="35"/>
      <c r="LWG914" s="34"/>
      <c r="LWN914" s="35"/>
      <c r="LWO914" s="34"/>
      <c r="LWV914" s="35"/>
      <c r="LWW914" s="34"/>
      <c r="LXD914" s="35"/>
      <c r="LXE914" s="34"/>
      <c r="LXL914" s="35"/>
      <c r="LXM914" s="34"/>
      <c r="LXT914" s="35"/>
      <c r="LXU914" s="34"/>
      <c r="LYB914" s="35"/>
      <c r="LYC914" s="34"/>
      <c r="LYJ914" s="35"/>
      <c r="LYK914" s="34"/>
      <c r="LYR914" s="35"/>
      <c r="LYS914" s="34"/>
      <c r="LYZ914" s="35"/>
      <c r="LZA914" s="34"/>
      <c r="LZH914" s="35"/>
      <c r="LZI914" s="34"/>
      <c r="LZP914" s="35"/>
      <c r="LZQ914" s="34"/>
      <c r="LZX914" s="35"/>
      <c r="LZY914" s="34"/>
      <c r="MAF914" s="35"/>
      <c r="MAG914" s="34"/>
      <c r="MAN914" s="35"/>
      <c r="MAO914" s="34"/>
      <c r="MAV914" s="35"/>
      <c r="MAW914" s="34"/>
      <c r="MBD914" s="35"/>
      <c r="MBE914" s="34"/>
      <c r="MBL914" s="35"/>
      <c r="MBM914" s="34"/>
      <c r="MBT914" s="35"/>
      <c r="MBU914" s="34"/>
      <c r="MCB914" s="35"/>
      <c r="MCC914" s="34"/>
      <c r="MCJ914" s="35"/>
      <c r="MCK914" s="34"/>
      <c r="MCR914" s="35"/>
      <c r="MCS914" s="34"/>
      <c r="MCZ914" s="35"/>
      <c r="MDA914" s="34"/>
      <c r="MDH914" s="35"/>
      <c r="MDI914" s="34"/>
      <c r="MDP914" s="35"/>
      <c r="MDQ914" s="34"/>
      <c r="MDX914" s="35"/>
      <c r="MDY914" s="34"/>
      <c r="MEF914" s="35"/>
      <c r="MEG914" s="34"/>
      <c r="MEN914" s="35"/>
      <c r="MEO914" s="34"/>
      <c r="MEV914" s="35"/>
      <c r="MEW914" s="34"/>
      <c r="MFD914" s="35"/>
      <c r="MFE914" s="34"/>
      <c r="MFL914" s="35"/>
      <c r="MFM914" s="34"/>
      <c r="MFT914" s="35"/>
      <c r="MFU914" s="34"/>
      <c r="MGB914" s="35"/>
      <c r="MGC914" s="34"/>
      <c r="MGJ914" s="35"/>
      <c r="MGK914" s="34"/>
      <c r="MGR914" s="35"/>
      <c r="MGS914" s="34"/>
      <c r="MGZ914" s="35"/>
      <c r="MHA914" s="34"/>
      <c r="MHH914" s="35"/>
      <c r="MHI914" s="34"/>
      <c r="MHP914" s="35"/>
      <c r="MHQ914" s="34"/>
      <c r="MHX914" s="35"/>
      <c r="MHY914" s="34"/>
      <c r="MIF914" s="35"/>
      <c r="MIG914" s="34"/>
      <c r="MIN914" s="35"/>
      <c r="MIO914" s="34"/>
      <c r="MIV914" s="35"/>
      <c r="MIW914" s="34"/>
      <c r="MJD914" s="35"/>
      <c r="MJE914" s="34"/>
      <c r="MJL914" s="35"/>
      <c r="MJM914" s="34"/>
      <c r="MJT914" s="35"/>
      <c r="MJU914" s="34"/>
      <c r="MKB914" s="35"/>
      <c r="MKC914" s="34"/>
      <c r="MKJ914" s="35"/>
      <c r="MKK914" s="34"/>
      <c r="MKR914" s="35"/>
      <c r="MKS914" s="34"/>
      <c r="MKZ914" s="35"/>
      <c r="MLA914" s="34"/>
      <c r="MLH914" s="35"/>
      <c r="MLI914" s="34"/>
      <c r="MLP914" s="35"/>
      <c r="MLQ914" s="34"/>
      <c r="MLX914" s="35"/>
      <c r="MLY914" s="34"/>
      <c r="MMF914" s="35"/>
      <c r="MMG914" s="34"/>
      <c r="MMN914" s="35"/>
      <c r="MMO914" s="34"/>
      <c r="MMV914" s="35"/>
      <c r="MMW914" s="34"/>
      <c r="MND914" s="35"/>
      <c r="MNE914" s="34"/>
      <c r="MNL914" s="35"/>
      <c r="MNM914" s="34"/>
      <c r="MNT914" s="35"/>
      <c r="MNU914" s="34"/>
      <c r="MOB914" s="35"/>
      <c r="MOC914" s="34"/>
      <c r="MOJ914" s="35"/>
      <c r="MOK914" s="34"/>
      <c r="MOR914" s="35"/>
      <c r="MOS914" s="34"/>
      <c r="MOZ914" s="35"/>
      <c r="MPA914" s="34"/>
      <c r="MPH914" s="35"/>
      <c r="MPI914" s="34"/>
      <c r="MPP914" s="35"/>
      <c r="MPQ914" s="34"/>
      <c r="MPX914" s="35"/>
      <c r="MPY914" s="34"/>
      <c r="MQF914" s="35"/>
      <c r="MQG914" s="34"/>
      <c r="MQN914" s="35"/>
      <c r="MQO914" s="34"/>
      <c r="MQV914" s="35"/>
      <c r="MQW914" s="34"/>
      <c r="MRD914" s="35"/>
      <c r="MRE914" s="34"/>
      <c r="MRL914" s="35"/>
      <c r="MRM914" s="34"/>
      <c r="MRT914" s="35"/>
      <c r="MRU914" s="34"/>
      <c r="MSB914" s="35"/>
      <c r="MSC914" s="34"/>
      <c r="MSJ914" s="35"/>
      <c r="MSK914" s="34"/>
      <c r="MSR914" s="35"/>
      <c r="MSS914" s="34"/>
      <c r="MSZ914" s="35"/>
      <c r="MTA914" s="34"/>
      <c r="MTH914" s="35"/>
      <c r="MTI914" s="34"/>
      <c r="MTP914" s="35"/>
      <c r="MTQ914" s="34"/>
      <c r="MTX914" s="35"/>
      <c r="MTY914" s="34"/>
      <c r="MUF914" s="35"/>
      <c r="MUG914" s="34"/>
      <c r="MUN914" s="35"/>
      <c r="MUO914" s="34"/>
      <c r="MUV914" s="35"/>
      <c r="MUW914" s="34"/>
      <c r="MVD914" s="35"/>
      <c r="MVE914" s="34"/>
      <c r="MVL914" s="35"/>
      <c r="MVM914" s="34"/>
      <c r="MVT914" s="35"/>
      <c r="MVU914" s="34"/>
      <c r="MWB914" s="35"/>
      <c r="MWC914" s="34"/>
      <c r="MWJ914" s="35"/>
      <c r="MWK914" s="34"/>
      <c r="MWR914" s="35"/>
      <c r="MWS914" s="34"/>
      <c r="MWZ914" s="35"/>
      <c r="MXA914" s="34"/>
      <c r="MXH914" s="35"/>
      <c r="MXI914" s="34"/>
      <c r="MXP914" s="35"/>
      <c r="MXQ914" s="34"/>
      <c r="MXX914" s="35"/>
      <c r="MXY914" s="34"/>
      <c r="MYF914" s="35"/>
      <c r="MYG914" s="34"/>
      <c r="MYN914" s="35"/>
      <c r="MYO914" s="34"/>
      <c r="MYV914" s="35"/>
      <c r="MYW914" s="34"/>
      <c r="MZD914" s="35"/>
      <c r="MZE914" s="34"/>
      <c r="MZL914" s="35"/>
      <c r="MZM914" s="34"/>
      <c r="MZT914" s="35"/>
      <c r="MZU914" s="34"/>
      <c r="NAB914" s="35"/>
      <c r="NAC914" s="34"/>
      <c r="NAJ914" s="35"/>
      <c r="NAK914" s="34"/>
      <c r="NAR914" s="35"/>
      <c r="NAS914" s="34"/>
      <c r="NAZ914" s="35"/>
      <c r="NBA914" s="34"/>
      <c r="NBH914" s="35"/>
      <c r="NBI914" s="34"/>
      <c r="NBP914" s="35"/>
      <c r="NBQ914" s="34"/>
      <c r="NBX914" s="35"/>
      <c r="NBY914" s="34"/>
      <c r="NCF914" s="35"/>
      <c r="NCG914" s="34"/>
      <c r="NCN914" s="35"/>
      <c r="NCO914" s="34"/>
      <c r="NCV914" s="35"/>
      <c r="NCW914" s="34"/>
      <c r="NDD914" s="35"/>
      <c r="NDE914" s="34"/>
      <c r="NDL914" s="35"/>
      <c r="NDM914" s="34"/>
      <c r="NDT914" s="35"/>
      <c r="NDU914" s="34"/>
      <c r="NEB914" s="35"/>
      <c r="NEC914" s="34"/>
      <c r="NEJ914" s="35"/>
      <c r="NEK914" s="34"/>
      <c r="NER914" s="35"/>
      <c r="NES914" s="34"/>
      <c r="NEZ914" s="35"/>
      <c r="NFA914" s="34"/>
      <c r="NFH914" s="35"/>
      <c r="NFI914" s="34"/>
      <c r="NFP914" s="35"/>
      <c r="NFQ914" s="34"/>
      <c r="NFX914" s="35"/>
      <c r="NFY914" s="34"/>
      <c r="NGF914" s="35"/>
      <c r="NGG914" s="34"/>
      <c r="NGN914" s="35"/>
      <c r="NGO914" s="34"/>
      <c r="NGV914" s="35"/>
      <c r="NGW914" s="34"/>
      <c r="NHD914" s="35"/>
      <c r="NHE914" s="34"/>
      <c r="NHL914" s="35"/>
      <c r="NHM914" s="34"/>
      <c r="NHT914" s="35"/>
      <c r="NHU914" s="34"/>
      <c r="NIB914" s="35"/>
      <c r="NIC914" s="34"/>
      <c r="NIJ914" s="35"/>
      <c r="NIK914" s="34"/>
      <c r="NIR914" s="35"/>
      <c r="NIS914" s="34"/>
      <c r="NIZ914" s="35"/>
      <c r="NJA914" s="34"/>
      <c r="NJH914" s="35"/>
      <c r="NJI914" s="34"/>
      <c r="NJP914" s="35"/>
      <c r="NJQ914" s="34"/>
      <c r="NJX914" s="35"/>
      <c r="NJY914" s="34"/>
      <c r="NKF914" s="35"/>
      <c r="NKG914" s="34"/>
      <c r="NKN914" s="35"/>
      <c r="NKO914" s="34"/>
      <c r="NKV914" s="35"/>
      <c r="NKW914" s="34"/>
      <c r="NLD914" s="35"/>
      <c r="NLE914" s="34"/>
      <c r="NLL914" s="35"/>
      <c r="NLM914" s="34"/>
      <c r="NLT914" s="35"/>
      <c r="NLU914" s="34"/>
      <c r="NMB914" s="35"/>
      <c r="NMC914" s="34"/>
      <c r="NMJ914" s="35"/>
      <c r="NMK914" s="34"/>
      <c r="NMR914" s="35"/>
      <c r="NMS914" s="34"/>
      <c r="NMZ914" s="35"/>
      <c r="NNA914" s="34"/>
      <c r="NNH914" s="35"/>
      <c r="NNI914" s="34"/>
      <c r="NNP914" s="35"/>
      <c r="NNQ914" s="34"/>
      <c r="NNX914" s="35"/>
      <c r="NNY914" s="34"/>
      <c r="NOF914" s="35"/>
      <c r="NOG914" s="34"/>
      <c r="NON914" s="35"/>
      <c r="NOO914" s="34"/>
      <c r="NOV914" s="35"/>
      <c r="NOW914" s="34"/>
      <c r="NPD914" s="35"/>
      <c r="NPE914" s="34"/>
      <c r="NPL914" s="35"/>
      <c r="NPM914" s="34"/>
      <c r="NPT914" s="35"/>
      <c r="NPU914" s="34"/>
      <c r="NQB914" s="35"/>
      <c r="NQC914" s="34"/>
      <c r="NQJ914" s="35"/>
      <c r="NQK914" s="34"/>
      <c r="NQR914" s="35"/>
      <c r="NQS914" s="34"/>
      <c r="NQZ914" s="35"/>
      <c r="NRA914" s="34"/>
      <c r="NRH914" s="35"/>
      <c r="NRI914" s="34"/>
      <c r="NRP914" s="35"/>
      <c r="NRQ914" s="34"/>
      <c r="NRX914" s="35"/>
      <c r="NRY914" s="34"/>
      <c r="NSF914" s="35"/>
      <c r="NSG914" s="34"/>
      <c r="NSN914" s="35"/>
      <c r="NSO914" s="34"/>
      <c r="NSV914" s="35"/>
      <c r="NSW914" s="34"/>
      <c r="NTD914" s="35"/>
      <c r="NTE914" s="34"/>
      <c r="NTL914" s="35"/>
      <c r="NTM914" s="34"/>
      <c r="NTT914" s="35"/>
      <c r="NTU914" s="34"/>
      <c r="NUB914" s="35"/>
      <c r="NUC914" s="34"/>
      <c r="NUJ914" s="35"/>
      <c r="NUK914" s="34"/>
      <c r="NUR914" s="35"/>
      <c r="NUS914" s="34"/>
      <c r="NUZ914" s="35"/>
      <c r="NVA914" s="34"/>
      <c r="NVH914" s="35"/>
      <c r="NVI914" s="34"/>
      <c r="NVP914" s="35"/>
      <c r="NVQ914" s="34"/>
      <c r="NVX914" s="35"/>
      <c r="NVY914" s="34"/>
      <c r="NWF914" s="35"/>
      <c r="NWG914" s="34"/>
      <c r="NWN914" s="35"/>
      <c r="NWO914" s="34"/>
      <c r="NWV914" s="35"/>
      <c r="NWW914" s="34"/>
      <c r="NXD914" s="35"/>
      <c r="NXE914" s="34"/>
      <c r="NXL914" s="35"/>
      <c r="NXM914" s="34"/>
      <c r="NXT914" s="35"/>
      <c r="NXU914" s="34"/>
      <c r="NYB914" s="35"/>
      <c r="NYC914" s="34"/>
      <c r="NYJ914" s="35"/>
      <c r="NYK914" s="34"/>
      <c r="NYR914" s="35"/>
      <c r="NYS914" s="34"/>
      <c r="NYZ914" s="35"/>
      <c r="NZA914" s="34"/>
      <c r="NZH914" s="35"/>
      <c r="NZI914" s="34"/>
      <c r="NZP914" s="35"/>
      <c r="NZQ914" s="34"/>
      <c r="NZX914" s="35"/>
      <c r="NZY914" s="34"/>
      <c r="OAF914" s="35"/>
      <c r="OAG914" s="34"/>
      <c r="OAN914" s="35"/>
      <c r="OAO914" s="34"/>
      <c r="OAV914" s="35"/>
      <c r="OAW914" s="34"/>
      <c r="OBD914" s="35"/>
      <c r="OBE914" s="34"/>
      <c r="OBL914" s="35"/>
      <c r="OBM914" s="34"/>
      <c r="OBT914" s="35"/>
      <c r="OBU914" s="34"/>
      <c r="OCB914" s="35"/>
      <c r="OCC914" s="34"/>
      <c r="OCJ914" s="35"/>
      <c r="OCK914" s="34"/>
      <c r="OCR914" s="35"/>
      <c r="OCS914" s="34"/>
      <c r="OCZ914" s="35"/>
      <c r="ODA914" s="34"/>
      <c r="ODH914" s="35"/>
      <c r="ODI914" s="34"/>
      <c r="ODP914" s="35"/>
      <c r="ODQ914" s="34"/>
      <c r="ODX914" s="35"/>
      <c r="ODY914" s="34"/>
      <c r="OEF914" s="35"/>
      <c r="OEG914" s="34"/>
      <c r="OEN914" s="35"/>
      <c r="OEO914" s="34"/>
      <c r="OEV914" s="35"/>
      <c r="OEW914" s="34"/>
      <c r="OFD914" s="35"/>
      <c r="OFE914" s="34"/>
      <c r="OFL914" s="35"/>
      <c r="OFM914" s="34"/>
      <c r="OFT914" s="35"/>
      <c r="OFU914" s="34"/>
      <c r="OGB914" s="35"/>
      <c r="OGC914" s="34"/>
      <c r="OGJ914" s="35"/>
      <c r="OGK914" s="34"/>
      <c r="OGR914" s="35"/>
      <c r="OGS914" s="34"/>
      <c r="OGZ914" s="35"/>
      <c r="OHA914" s="34"/>
      <c r="OHH914" s="35"/>
      <c r="OHI914" s="34"/>
      <c r="OHP914" s="35"/>
      <c r="OHQ914" s="34"/>
      <c r="OHX914" s="35"/>
      <c r="OHY914" s="34"/>
      <c r="OIF914" s="35"/>
      <c r="OIG914" s="34"/>
      <c r="OIN914" s="35"/>
      <c r="OIO914" s="34"/>
      <c r="OIV914" s="35"/>
      <c r="OIW914" s="34"/>
      <c r="OJD914" s="35"/>
      <c r="OJE914" s="34"/>
      <c r="OJL914" s="35"/>
      <c r="OJM914" s="34"/>
      <c r="OJT914" s="35"/>
      <c r="OJU914" s="34"/>
      <c r="OKB914" s="35"/>
      <c r="OKC914" s="34"/>
      <c r="OKJ914" s="35"/>
      <c r="OKK914" s="34"/>
      <c r="OKR914" s="35"/>
      <c r="OKS914" s="34"/>
      <c r="OKZ914" s="35"/>
      <c r="OLA914" s="34"/>
      <c r="OLH914" s="35"/>
      <c r="OLI914" s="34"/>
      <c r="OLP914" s="35"/>
      <c r="OLQ914" s="34"/>
      <c r="OLX914" s="35"/>
      <c r="OLY914" s="34"/>
      <c r="OMF914" s="35"/>
      <c r="OMG914" s="34"/>
      <c r="OMN914" s="35"/>
      <c r="OMO914" s="34"/>
      <c r="OMV914" s="35"/>
      <c r="OMW914" s="34"/>
      <c r="OND914" s="35"/>
      <c r="ONE914" s="34"/>
      <c r="ONL914" s="35"/>
      <c r="ONM914" s="34"/>
      <c r="ONT914" s="35"/>
      <c r="ONU914" s="34"/>
      <c r="OOB914" s="35"/>
      <c r="OOC914" s="34"/>
      <c r="OOJ914" s="35"/>
      <c r="OOK914" s="34"/>
      <c r="OOR914" s="35"/>
      <c r="OOS914" s="34"/>
      <c r="OOZ914" s="35"/>
      <c r="OPA914" s="34"/>
      <c r="OPH914" s="35"/>
      <c r="OPI914" s="34"/>
      <c r="OPP914" s="35"/>
      <c r="OPQ914" s="34"/>
      <c r="OPX914" s="35"/>
      <c r="OPY914" s="34"/>
      <c r="OQF914" s="35"/>
      <c r="OQG914" s="34"/>
      <c r="OQN914" s="35"/>
      <c r="OQO914" s="34"/>
      <c r="OQV914" s="35"/>
      <c r="OQW914" s="34"/>
      <c r="ORD914" s="35"/>
      <c r="ORE914" s="34"/>
      <c r="ORL914" s="35"/>
      <c r="ORM914" s="34"/>
      <c r="ORT914" s="35"/>
      <c r="ORU914" s="34"/>
      <c r="OSB914" s="35"/>
      <c r="OSC914" s="34"/>
      <c r="OSJ914" s="35"/>
      <c r="OSK914" s="34"/>
      <c r="OSR914" s="35"/>
      <c r="OSS914" s="34"/>
      <c r="OSZ914" s="35"/>
      <c r="OTA914" s="34"/>
      <c r="OTH914" s="35"/>
      <c r="OTI914" s="34"/>
      <c r="OTP914" s="35"/>
      <c r="OTQ914" s="34"/>
      <c r="OTX914" s="35"/>
      <c r="OTY914" s="34"/>
      <c r="OUF914" s="35"/>
      <c r="OUG914" s="34"/>
      <c r="OUN914" s="35"/>
      <c r="OUO914" s="34"/>
      <c r="OUV914" s="35"/>
      <c r="OUW914" s="34"/>
      <c r="OVD914" s="35"/>
      <c r="OVE914" s="34"/>
      <c r="OVL914" s="35"/>
      <c r="OVM914" s="34"/>
      <c r="OVT914" s="35"/>
      <c r="OVU914" s="34"/>
      <c r="OWB914" s="35"/>
      <c r="OWC914" s="34"/>
      <c r="OWJ914" s="35"/>
      <c r="OWK914" s="34"/>
      <c r="OWR914" s="35"/>
      <c r="OWS914" s="34"/>
      <c r="OWZ914" s="35"/>
      <c r="OXA914" s="34"/>
      <c r="OXH914" s="35"/>
      <c r="OXI914" s="34"/>
      <c r="OXP914" s="35"/>
      <c r="OXQ914" s="34"/>
      <c r="OXX914" s="35"/>
      <c r="OXY914" s="34"/>
      <c r="OYF914" s="35"/>
      <c r="OYG914" s="34"/>
      <c r="OYN914" s="35"/>
      <c r="OYO914" s="34"/>
      <c r="OYV914" s="35"/>
      <c r="OYW914" s="34"/>
      <c r="OZD914" s="35"/>
      <c r="OZE914" s="34"/>
      <c r="OZL914" s="35"/>
      <c r="OZM914" s="34"/>
      <c r="OZT914" s="35"/>
      <c r="OZU914" s="34"/>
      <c r="PAB914" s="35"/>
      <c r="PAC914" s="34"/>
      <c r="PAJ914" s="35"/>
      <c r="PAK914" s="34"/>
      <c r="PAR914" s="35"/>
      <c r="PAS914" s="34"/>
      <c r="PAZ914" s="35"/>
      <c r="PBA914" s="34"/>
      <c r="PBH914" s="35"/>
      <c r="PBI914" s="34"/>
      <c r="PBP914" s="35"/>
      <c r="PBQ914" s="34"/>
      <c r="PBX914" s="35"/>
      <c r="PBY914" s="34"/>
      <c r="PCF914" s="35"/>
      <c r="PCG914" s="34"/>
      <c r="PCN914" s="35"/>
      <c r="PCO914" s="34"/>
      <c r="PCV914" s="35"/>
      <c r="PCW914" s="34"/>
      <c r="PDD914" s="35"/>
      <c r="PDE914" s="34"/>
      <c r="PDL914" s="35"/>
      <c r="PDM914" s="34"/>
      <c r="PDT914" s="35"/>
      <c r="PDU914" s="34"/>
      <c r="PEB914" s="35"/>
      <c r="PEC914" s="34"/>
      <c r="PEJ914" s="35"/>
      <c r="PEK914" s="34"/>
      <c r="PER914" s="35"/>
      <c r="PES914" s="34"/>
      <c r="PEZ914" s="35"/>
      <c r="PFA914" s="34"/>
      <c r="PFH914" s="35"/>
      <c r="PFI914" s="34"/>
      <c r="PFP914" s="35"/>
      <c r="PFQ914" s="34"/>
      <c r="PFX914" s="35"/>
      <c r="PFY914" s="34"/>
      <c r="PGF914" s="35"/>
      <c r="PGG914" s="34"/>
      <c r="PGN914" s="35"/>
      <c r="PGO914" s="34"/>
      <c r="PGV914" s="35"/>
      <c r="PGW914" s="34"/>
      <c r="PHD914" s="35"/>
      <c r="PHE914" s="34"/>
      <c r="PHL914" s="35"/>
      <c r="PHM914" s="34"/>
      <c r="PHT914" s="35"/>
      <c r="PHU914" s="34"/>
      <c r="PIB914" s="35"/>
      <c r="PIC914" s="34"/>
      <c r="PIJ914" s="35"/>
      <c r="PIK914" s="34"/>
      <c r="PIR914" s="35"/>
      <c r="PIS914" s="34"/>
      <c r="PIZ914" s="35"/>
      <c r="PJA914" s="34"/>
      <c r="PJH914" s="35"/>
      <c r="PJI914" s="34"/>
      <c r="PJP914" s="35"/>
      <c r="PJQ914" s="34"/>
      <c r="PJX914" s="35"/>
      <c r="PJY914" s="34"/>
      <c r="PKF914" s="35"/>
      <c r="PKG914" s="34"/>
      <c r="PKN914" s="35"/>
      <c r="PKO914" s="34"/>
      <c r="PKV914" s="35"/>
      <c r="PKW914" s="34"/>
      <c r="PLD914" s="35"/>
      <c r="PLE914" s="34"/>
      <c r="PLL914" s="35"/>
      <c r="PLM914" s="34"/>
      <c r="PLT914" s="35"/>
      <c r="PLU914" s="34"/>
      <c r="PMB914" s="35"/>
      <c r="PMC914" s="34"/>
      <c r="PMJ914" s="35"/>
      <c r="PMK914" s="34"/>
      <c r="PMR914" s="35"/>
      <c r="PMS914" s="34"/>
      <c r="PMZ914" s="35"/>
      <c r="PNA914" s="34"/>
      <c r="PNH914" s="35"/>
      <c r="PNI914" s="34"/>
      <c r="PNP914" s="35"/>
      <c r="PNQ914" s="34"/>
      <c r="PNX914" s="35"/>
      <c r="PNY914" s="34"/>
      <c r="POF914" s="35"/>
      <c r="POG914" s="34"/>
      <c r="PON914" s="35"/>
      <c r="POO914" s="34"/>
      <c r="POV914" s="35"/>
      <c r="POW914" s="34"/>
      <c r="PPD914" s="35"/>
      <c r="PPE914" s="34"/>
      <c r="PPL914" s="35"/>
      <c r="PPM914" s="34"/>
      <c r="PPT914" s="35"/>
      <c r="PPU914" s="34"/>
      <c r="PQB914" s="35"/>
      <c r="PQC914" s="34"/>
      <c r="PQJ914" s="35"/>
      <c r="PQK914" s="34"/>
      <c r="PQR914" s="35"/>
      <c r="PQS914" s="34"/>
      <c r="PQZ914" s="35"/>
      <c r="PRA914" s="34"/>
      <c r="PRH914" s="35"/>
      <c r="PRI914" s="34"/>
      <c r="PRP914" s="35"/>
      <c r="PRQ914" s="34"/>
      <c r="PRX914" s="35"/>
      <c r="PRY914" s="34"/>
      <c r="PSF914" s="35"/>
      <c r="PSG914" s="34"/>
      <c r="PSN914" s="35"/>
      <c r="PSO914" s="34"/>
      <c r="PSV914" s="35"/>
      <c r="PSW914" s="34"/>
      <c r="PTD914" s="35"/>
      <c r="PTE914" s="34"/>
      <c r="PTL914" s="35"/>
      <c r="PTM914" s="34"/>
      <c r="PTT914" s="35"/>
      <c r="PTU914" s="34"/>
      <c r="PUB914" s="35"/>
      <c r="PUC914" s="34"/>
      <c r="PUJ914" s="35"/>
      <c r="PUK914" s="34"/>
      <c r="PUR914" s="35"/>
      <c r="PUS914" s="34"/>
      <c r="PUZ914" s="35"/>
      <c r="PVA914" s="34"/>
      <c r="PVH914" s="35"/>
      <c r="PVI914" s="34"/>
      <c r="PVP914" s="35"/>
      <c r="PVQ914" s="34"/>
      <c r="PVX914" s="35"/>
      <c r="PVY914" s="34"/>
      <c r="PWF914" s="35"/>
      <c r="PWG914" s="34"/>
      <c r="PWN914" s="35"/>
      <c r="PWO914" s="34"/>
      <c r="PWV914" s="35"/>
      <c r="PWW914" s="34"/>
      <c r="PXD914" s="35"/>
      <c r="PXE914" s="34"/>
      <c r="PXL914" s="35"/>
      <c r="PXM914" s="34"/>
      <c r="PXT914" s="35"/>
      <c r="PXU914" s="34"/>
      <c r="PYB914" s="35"/>
      <c r="PYC914" s="34"/>
      <c r="PYJ914" s="35"/>
      <c r="PYK914" s="34"/>
      <c r="PYR914" s="35"/>
      <c r="PYS914" s="34"/>
      <c r="PYZ914" s="35"/>
      <c r="PZA914" s="34"/>
      <c r="PZH914" s="35"/>
      <c r="PZI914" s="34"/>
      <c r="PZP914" s="35"/>
      <c r="PZQ914" s="34"/>
      <c r="PZX914" s="35"/>
      <c r="PZY914" s="34"/>
      <c r="QAF914" s="35"/>
      <c r="QAG914" s="34"/>
      <c r="QAN914" s="35"/>
      <c r="QAO914" s="34"/>
      <c r="QAV914" s="35"/>
      <c r="QAW914" s="34"/>
      <c r="QBD914" s="35"/>
      <c r="QBE914" s="34"/>
      <c r="QBL914" s="35"/>
      <c r="QBM914" s="34"/>
      <c r="QBT914" s="35"/>
      <c r="QBU914" s="34"/>
      <c r="QCB914" s="35"/>
      <c r="QCC914" s="34"/>
      <c r="QCJ914" s="35"/>
      <c r="QCK914" s="34"/>
      <c r="QCR914" s="35"/>
      <c r="QCS914" s="34"/>
      <c r="QCZ914" s="35"/>
      <c r="QDA914" s="34"/>
      <c r="QDH914" s="35"/>
      <c r="QDI914" s="34"/>
      <c r="QDP914" s="35"/>
      <c r="QDQ914" s="34"/>
      <c r="QDX914" s="35"/>
      <c r="QDY914" s="34"/>
      <c r="QEF914" s="35"/>
      <c r="QEG914" s="34"/>
      <c r="QEN914" s="35"/>
      <c r="QEO914" s="34"/>
      <c r="QEV914" s="35"/>
      <c r="QEW914" s="34"/>
      <c r="QFD914" s="35"/>
      <c r="QFE914" s="34"/>
      <c r="QFL914" s="35"/>
      <c r="QFM914" s="34"/>
      <c r="QFT914" s="35"/>
      <c r="QFU914" s="34"/>
      <c r="QGB914" s="35"/>
      <c r="QGC914" s="34"/>
      <c r="QGJ914" s="35"/>
      <c r="QGK914" s="34"/>
      <c r="QGR914" s="35"/>
      <c r="QGS914" s="34"/>
      <c r="QGZ914" s="35"/>
      <c r="QHA914" s="34"/>
      <c r="QHH914" s="35"/>
      <c r="QHI914" s="34"/>
      <c r="QHP914" s="35"/>
      <c r="QHQ914" s="34"/>
      <c r="QHX914" s="35"/>
      <c r="QHY914" s="34"/>
      <c r="QIF914" s="35"/>
      <c r="QIG914" s="34"/>
      <c r="QIN914" s="35"/>
      <c r="QIO914" s="34"/>
      <c r="QIV914" s="35"/>
      <c r="QIW914" s="34"/>
      <c r="QJD914" s="35"/>
      <c r="QJE914" s="34"/>
      <c r="QJL914" s="35"/>
      <c r="QJM914" s="34"/>
      <c r="QJT914" s="35"/>
      <c r="QJU914" s="34"/>
      <c r="QKB914" s="35"/>
      <c r="QKC914" s="34"/>
      <c r="QKJ914" s="35"/>
      <c r="QKK914" s="34"/>
      <c r="QKR914" s="35"/>
      <c r="QKS914" s="34"/>
      <c r="QKZ914" s="35"/>
      <c r="QLA914" s="34"/>
      <c r="QLH914" s="35"/>
      <c r="QLI914" s="34"/>
      <c r="QLP914" s="35"/>
      <c r="QLQ914" s="34"/>
      <c r="QLX914" s="35"/>
      <c r="QLY914" s="34"/>
      <c r="QMF914" s="35"/>
      <c r="QMG914" s="34"/>
      <c r="QMN914" s="35"/>
      <c r="QMO914" s="34"/>
      <c r="QMV914" s="35"/>
      <c r="QMW914" s="34"/>
      <c r="QND914" s="35"/>
      <c r="QNE914" s="34"/>
      <c r="QNL914" s="35"/>
      <c r="QNM914" s="34"/>
      <c r="QNT914" s="35"/>
      <c r="QNU914" s="34"/>
      <c r="QOB914" s="35"/>
      <c r="QOC914" s="34"/>
      <c r="QOJ914" s="35"/>
      <c r="QOK914" s="34"/>
      <c r="QOR914" s="35"/>
      <c r="QOS914" s="34"/>
      <c r="QOZ914" s="35"/>
      <c r="QPA914" s="34"/>
      <c r="QPH914" s="35"/>
      <c r="QPI914" s="34"/>
      <c r="QPP914" s="35"/>
      <c r="QPQ914" s="34"/>
      <c r="QPX914" s="35"/>
      <c r="QPY914" s="34"/>
      <c r="QQF914" s="35"/>
      <c r="QQG914" s="34"/>
      <c r="QQN914" s="35"/>
      <c r="QQO914" s="34"/>
      <c r="QQV914" s="35"/>
      <c r="QQW914" s="34"/>
      <c r="QRD914" s="35"/>
      <c r="QRE914" s="34"/>
      <c r="QRL914" s="35"/>
      <c r="QRM914" s="34"/>
      <c r="QRT914" s="35"/>
      <c r="QRU914" s="34"/>
      <c r="QSB914" s="35"/>
      <c r="QSC914" s="34"/>
      <c r="QSJ914" s="35"/>
      <c r="QSK914" s="34"/>
      <c r="QSR914" s="35"/>
      <c r="QSS914" s="34"/>
      <c r="QSZ914" s="35"/>
      <c r="QTA914" s="34"/>
      <c r="QTH914" s="35"/>
      <c r="QTI914" s="34"/>
      <c r="QTP914" s="35"/>
      <c r="QTQ914" s="34"/>
      <c r="QTX914" s="35"/>
      <c r="QTY914" s="34"/>
      <c r="QUF914" s="35"/>
      <c r="QUG914" s="34"/>
      <c r="QUN914" s="35"/>
      <c r="QUO914" s="34"/>
      <c r="QUV914" s="35"/>
      <c r="QUW914" s="34"/>
      <c r="QVD914" s="35"/>
      <c r="QVE914" s="34"/>
      <c r="QVL914" s="35"/>
      <c r="QVM914" s="34"/>
      <c r="QVT914" s="35"/>
      <c r="QVU914" s="34"/>
      <c r="QWB914" s="35"/>
      <c r="QWC914" s="34"/>
      <c r="QWJ914" s="35"/>
      <c r="QWK914" s="34"/>
      <c r="QWR914" s="35"/>
      <c r="QWS914" s="34"/>
      <c r="QWZ914" s="35"/>
      <c r="QXA914" s="34"/>
      <c r="QXH914" s="35"/>
      <c r="QXI914" s="34"/>
      <c r="QXP914" s="35"/>
      <c r="QXQ914" s="34"/>
      <c r="QXX914" s="35"/>
      <c r="QXY914" s="34"/>
      <c r="QYF914" s="35"/>
      <c r="QYG914" s="34"/>
      <c r="QYN914" s="35"/>
      <c r="QYO914" s="34"/>
      <c r="QYV914" s="35"/>
      <c r="QYW914" s="34"/>
      <c r="QZD914" s="35"/>
      <c r="QZE914" s="34"/>
      <c r="QZL914" s="35"/>
      <c r="QZM914" s="34"/>
      <c r="QZT914" s="35"/>
      <c r="QZU914" s="34"/>
      <c r="RAB914" s="35"/>
      <c r="RAC914" s="34"/>
      <c r="RAJ914" s="35"/>
      <c r="RAK914" s="34"/>
      <c r="RAR914" s="35"/>
      <c r="RAS914" s="34"/>
      <c r="RAZ914" s="35"/>
      <c r="RBA914" s="34"/>
      <c r="RBH914" s="35"/>
      <c r="RBI914" s="34"/>
      <c r="RBP914" s="35"/>
      <c r="RBQ914" s="34"/>
      <c r="RBX914" s="35"/>
      <c r="RBY914" s="34"/>
      <c r="RCF914" s="35"/>
      <c r="RCG914" s="34"/>
      <c r="RCN914" s="35"/>
      <c r="RCO914" s="34"/>
      <c r="RCV914" s="35"/>
      <c r="RCW914" s="34"/>
      <c r="RDD914" s="35"/>
      <c r="RDE914" s="34"/>
      <c r="RDL914" s="35"/>
      <c r="RDM914" s="34"/>
      <c r="RDT914" s="35"/>
      <c r="RDU914" s="34"/>
      <c r="REB914" s="35"/>
      <c r="REC914" s="34"/>
      <c r="REJ914" s="35"/>
      <c r="REK914" s="34"/>
      <c r="RER914" s="35"/>
      <c r="RES914" s="34"/>
      <c r="REZ914" s="35"/>
      <c r="RFA914" s="34"/>
      <c r="RFH914" s="35"/>
      <c r="RFI914" s="34"/>
      <c r="RFP914" s="35"/>
      <c r="RFQ914" s="34"/>
      <c r="RFX914" s="35"/>
      <c r="RFY914" s="34"/>
      <c r="RGF914" s="35"/>
      <c r="RGG914" s="34"/>
      <c r="RGN914" s="35"/>
      <c r="RGO914" s="34"/>
      <c r="RGV914" s="35"/>
      <c r="RGW914" s="34"/>
      <c r="RHD914" s="35"/>
      <c r="RHE914" s="34"/>
      <c r="RHL914" s="35"/>
      <c r="RHM914" s="34"/>
      <c r="RHT914" s="35"/>
      <c r="RHU914" s="34"/>
      <c r="RIB914" s="35"/>
      <c r="RIC914" s="34"/>
      <c r="RIJ914" s="35"/>
      <c r="RIK914" s="34"/>
      <c r="RIR914" s="35"/>
      <c r="RIS914" s="34"/>
      <c r="RIZ914" s="35"/>
      <c r="RJA914" s="34"/>
      <c r="RJH914" s="35"/>
      <c r="RJI914" s="34"/>
      <c r="RJP914" s="35"/>
      <c r="RJQ914" s="34"/>
      <c r="RJX914" s="35"/>
      <c r="RJY914" s="34"/>
      <c r="RKF914" s="35"/>
      <c r="RKG914" s="34"/>
      <c r="RKN914" s="35"/>
      <c r="RKO914" s="34"/>
      <c r="RKV914" s="35"/>
      <c r="RKW914" s="34"/>
      <c r="RLD914" s="35"/>
      <c r="RLE914" s="34"/>
      <c r="RLL914" s="35"/>
      <c r="RLM914" s="34"/>
      <c r="RLT914" s="35"/>
      <c r="RLU914" s="34"/>
      <c r="RMB914" s="35"/>
      <c r="RMC914" s="34"/>
      <c r="RMJ914" s="35"/>
      <c r="RMK914" s="34"/>
      <c r="RMR914" s="35"/>
      <c r="RMS914" s="34"/>
      <c r="RMZ914" s="35"/>
      <c r="RNA914" s="34"/>
      <c r="RNH914" s="35"/>
      <c r="RNI914" s="34"/>
      <c r="RNP914" s="35"/>
      <c r="RNQ914" s="34"/>
      <c r="RNX914" s="35"/>
      <c r="RNY914" s="34"/>
      <c r="ROF914" s="35"/>
      <c r="ROG914" s="34"/>
      <c r="RON914" s="35"/>
      <c r="ROO914" s="34"/>
      <c r="ROV914" s="35"/>
      <c r="ROW914" s="34"/>
      <c r="RPD914" s="35"/>
      <c r="RPE914" s="34"/>
      <c r="RPL914" s="35"/>
      <c r="RPM914" s="34"/>
      <c r="RPT914" s="35"/>
      <c r="RPU914" s="34"/>
      <c r="RQB914" s="35"/>
      <c r="RQC914" s="34"/>
      <c r="RQJ914" s="35"/>
      <c r="RQK914" s="34"/>
      <c r="RQR914" s="35"/>
      <c r="RQS914" s="34"/>
      <c r="RQZ914" s="35"/>
      <c r="RRA914" s="34"/>
      <c r="RRH914" s="35"/>
      <c r="RRI914" s="34"/>
      <c r="RRP914" s="35"/>
      <c r="RRQ914" s="34"/>
      <c r="RRX914" s="35"/>
      <c r="RRY914" s="34"/>
      <c r="RSF914" s="35"/>
      <c r="RSG914" s="34"/>
      <c r="RSN914" s="35"/>
      <c r="RSO914" s="34"/>
      <c r="RSV914" s="35"/>
      <c r="RSW914" s="34"/>
      <c r="RTD914" s="35"/>
      <c r="RTE914" s="34"/>
      <c r="RTL914" s="35"/>
      <c r="RTM914" s="34"/>
      <c r="RTT914" s="35"/>
      <c r="RTU914" s="34"/>
      <c r="RUB914" s="35"/>
      <c r="RUC914" s="34"/>
      <c r="RUJ914" s="35"/>
      <c r="RUK914" s="34"/>
      <c r="RUR914" s="35"/>
      <c r="RUS914" s="34"/>
      <c r="RUZ914" s="35"/>
      <c r="RVA914" s="34"/>
      <c r="RVH914" s="35"/>
      <c r="RVI914" s="34"/>
      <c r="RVP914" s="35"/>
      <c r="RVQ914" s="34"/>
      <c r="RVX914" s="35"/>
      <c r="RVY914" s="34"/>
      <c r="RWF914" s="35"/>
      <c r="RWG914" s="34"/>
      <c r="RWN914" s="35"/>
      <c r="RWO914" s="34"/>
      <c r="RWV914" s="35"/>
      <c r="RWW914" s="34"/>
      <c r="RXD914" s="35"/>
      <c r="RXE914" s="34"/>
      <c r="RXL914" s="35"/>
      <c r="RXM914" s="34"/>
      <c r="RXT914" s="35"/>
      <c r="RXU914" s="34"/>
      <c r="RYB914" s="35"/>
      <c r="RYC914" s="34"/>
      <c r="RYJ914" s="35"/>
      <c r="RYK914" s="34"/>
      <c r="RYR914" s="35"/>
      <c r="RYS914" s="34"/>
      <c r="RYZ914" s="35"/>
      <c r="RZA914" s="34"/>
      <c r="RZH914" s="35"/>
      <c r="RZI914" s="34"/>
      <c r="RZP914" s="35"/>
      <c r="RZQ914" s="34"/>
      <c r="RZX914" s="35"/>
      <c r="RZY914" s="34"/>
      <c r="SAF914" s="35"/>
      <c r="SAG914" s="34"/>
      <c r="SAN914" s="35"/>
      <c r="SAO914" s="34"/>
      <c r="SAV914" s="35"/>
      <c r="SAW914" s="34"/>
      <c r="SBD914" s="35"/>
      <c r="SBE914" s="34"/>
      <c r="SBL914" s="35"/>
      <c r="SBM914" s="34"/>
      <c r="SBT914" s="35"/>
      <c r="SBU914" s="34"/>
      <c r="SCB914" s="35"/>
      <c r="SCC914" s="34"/>
      <c r="SCJ914" s="35"/>
      <c r="SCK914" s="34"/>
      <c r="SCR914" s="35"/>
      <c r="SCS914" s="34"/>
      <c r="SCZ914" s="35"/>
      <c r="SDA914" s="34"/>
      <c r="SDH914" s="35"/>
      <c r="SDI914" s="34"/>
      <c r="SDP914" s="35"/>
      <c r="SDQ914" s="34"/>
      <c r="SDX914" s="35"/>
      <c r="SDY914" s="34"/>
      <c r="SEF914" s="35"/>
      <c r="SEG914" s="34"/>
      <c r="SEN914" s="35"/>
      <c r="SEO914" s="34"/>
      <c r="SEV914" s="35"/>
      <c r="SEW914" s="34"/>
      <c r="SFD914" s="35"/>
      <c r="SFE914" s="34"/>
      <c r="SFL914" s="35"/>
      <c r="SFM914" s="34"/>
      <c r="SFT914" s="35"/>
      <c r="SFU914" s="34"/>
      <c r="SGB914" s="35"/>
      <c r="SGC914" s="34"/>
      <c r="SGJ914" s="35"/>
      <c r="SGK914" s="34"/>
      <c r="SGR914" s="35"/>
      <c r="SGS914" s="34"/>
      <c r="SGZ914" s="35"/>
      <c r="SHA914" s="34"/>
      <c r="SHH914" s="35"/>
      <c r="SHI914" s="34"/>
      <c r="SHP914" s="35"/>
      <c r="SHQ914" s="34"/>
      <c r="SHX914" s="35"/>
      <c r="SHY914" s="34"/>
      <c r="SIF914" s="35"/>
      <c r="SIG914" s="34"/>
      <c r="SIN914" s="35"/>
      <c r="SIO914" s="34"/>
      <c r="SIV914" s="35"/>
      <c r="SIW914" s="34"/>
      <c r="SJD914" s="35"/>
      <c r="SJE914" s="34"/>
      <c r="SJL914" s="35"/>
      <c r="SJM914" s="34"/>
      <c r="SJT914" s="35"/>
      <c r="SJU914" s="34"/>
      <c r="SKB914" s="35"/>
      <c r="SKC914" s="34"/>
      <c r="SKJ914" s="35"/>
      <c r="SKK914" s="34"/>
      <c r="SKR914" s="35"/>
      <c r="SKS914" s="34"/>
      <c r="SKZ914" s="35"/>
      <c r="SLA914" s="34"/>
      <c r="SLH914" s="35"/>
      <c r="SLI914" s="34"/>
      <c r="SLP914" s="35"/>
      <c r="SLQ914" s="34"/>
      <c r="SLX914" s="35"/>
      <c r="SLY914" s="34"/>
      <c r="SMF914" s="35"/>
      <c r="SMG914" s="34"/>
      <c r="SMN914" s="35"/>
      <c r="SMO914" s="34"/>
      <c r="SMV914" s="35"/>
      <c r="SMW914" s="34"/>
      <c r="SND914" s="35"/>
      <c r="SNE914" s="34"/>
      <c r="SNL914" s="35"/>
      <c r="SNM914" s="34"/>
      <c r="SNT914" s="35"/>
      <c r="SNU914" s="34"/>
      <c r="SOB914" s="35"/>
      <c r="SOC914" s="34"/>
      <c r="SOJ914" s="35"/>
      <c r="SOK914" s="34"/>
      <c r="SOR914" s="35"/>
      <c r="SOS914" s="34"/>
      <c r="SOZ914" s="35"/>
      <c r="SPA914" s="34"/>
      <c r="SPH914" s="35"/>
      <c r="SPI914" s="34"/>
      <c r="SPP914" s="35"/>
      <c r="SPQ914" s="34"/>
      <c r="SPX914" s="35"/>
      <c r="SPY914" s="34"/>
      <c r="SQF914" s="35"/>
      <c r="SQG914" s="34"/>
      <c r="SQN914" s="35"/>
      <c r="SQO914" s="34"/>
      <c r="SQV914" s="35"/>
      <c r="SQW914" s="34"/>
      <c r="SRD914" s="35"/>
      <c r="SRE914" s="34"/>
      <c r="SRL914" s="35"/>
      <c r="SRM914" s="34"/>
      <c r="SRT914" s="35"/>
      <c r="SRU914" s="34"/>
      <c r="SSB914" s="35"/>
      <c r="SSC914" s="34"/>
      <c r="SSJ914" s="35"/>
      <c r="SSK914" s="34"/>
      <c r="SSR914" s="35"/>
      <c r="SSS914" s="34"/>
      <c r="SSZ914" s="35"/>
      <c r="STA914" s="34"/>
      <c r="STH914" s="35"/>
      <c r="STI914" s="34"/>
      <c r="STP914" s="35"/>
      <c r="STQ914" s="34"/>
      <c r="STX914" s="35"/>
      <c r="STY914" s="34"/>
      <c r="SUF914" s="35"/>
      <c r="SUG914" s="34"/>
      <c r="SUN914" s="35"/>
      <c r="SUO914" s="34"/>
      <c r="SUV914" s="35"/>
      <c r="SUW914" s="34"/>
      <c r="SVD914" s="35"/>
      <c r="SVE914" s="34"/>
      <c r="SVL914" s="35"/>
      <c r="SVM914" s="34"/>
      <c r="SVT914" s="35"/>
      <c r="SVU914" s="34"/>
      <c r="SWB914" s="35"/>
      <c r="SWC914" s="34"/>
      <c r="SWJ914" s="35"/>
      <c r="SWK914" s="34"/>
      <c r="SWR914" s="35"/>
      <c r="SWS914" s="34"/>
      <c r="SWZ914" s="35"/>
      <c r="SXA914" s="34"/>
      <c r="SXH914" s="35"/>
      <c r="SXI914" s="34"/>
      <c r="SXP914" s="35"/>
      <c r="SXQ914" s="34"/>
      <c r="SXX914" s="35"/>
      <c r="SXY914" s="34"/>
      <c r="SYF914" s="35"/>
      <c r="SYG914" s="34"/>
      <c r="SYN914" s="35"/>
      <c r="SYO914" s="34"/>
      <c r="SYV914" s="35"/>
      <c r="SYW914" s="34"/>
      <c r="SZD914" s="35"/>
      <c r="SZE914" s="34"/>
      <c r="SZL914" s="35"/>
      <c r="SZM914" s="34"/>
      <c r="SZT914" s="35"/>
      <c r="SZU914" s="34"/>
      <c r="TAB914" s="35"/>
      <c r="TAC914" s="34"/>
      <c r="TAJ914" s="35"/>
      <c r="TAK914" s="34"/>
      <c r="TAR914" s="35"/>
      <c r="TAS914" s="34"/>
      <c r="TAZ914" s="35"/>
      <c r="TBA914" s="34"/>
      <c r="TBH914" s="35"/>
      <c r="TBI914" s="34"/>
      <c r="TBP914" s="35"/>
      <c r="TBQ914" s="34"/>
      <c r="TBX914" s="35"/>
      <c r="TBY914" s="34"/>
      <c r="TCF914" s="35"/>
      <c r="TCG914" s="34"/>
      <c r="TCN914" s="35"/>
      <c r="TCO914" s="34"/>
      <c r="TCV914" s="35"/>
      <c r="TCW914" s="34"/>
      <c r="TDD914" s="35"/>
      <c r="TDE914" s="34"/>
      <c r="TDL914" s="35"/>
      <c r="TDM914" s="34"/>
      <c r="TDT914" s="35"/>
      <c r="TDU914" s="34"/>
      <c r="TEB914" s="35"/>
      <c r="TEC914" s="34"/>
      <c r="TEJ914" s="35"/>
      <c r="TEK914" s="34"/>
      <c r="TER914" s="35"/>
      <c r="TES914" s="34"/>
      <c r="TEZ914" s="35"/>
      <c r="TFA914" s="34"/>
      <c r="TFH914" s="35"/>
      <c r="TFI914" s="34"/>
      <c r="TFP914" s="35"/>
      <c r="TFQ914" s="34"/>
      <c r="TFX914" s="35"/>
      <c r="TFY914" s="34"/>
      <c r="TGF914" s="35"/>
      <c r="TGG914" s="34"/>
      <c r="TGN914" s="35"/>
      <c r="TGO914" s="34"/>
      <c r="TGV914" s="35"/>
      <c r="TGW914" s="34"/>
      <c r="THD914" s="35"/>
      <c r="THE914" s="34"/>
      <c r="THL914" s="35"/>
      <c r="THM914" s="34"/>
      <c r="THT914" s="35"/>
      <c r="THU914" s="34"/>
      <c r="TIB914" s="35"/>
      <c r="TIC914" s="34"/>
      <c r="TIJ914" s="35"/>
      <c r="TIK914" s="34"/>
      <c r="TIR914" s="35"/>
      <c r="TIS914" s="34"/>
      <c r="TIZ914" s="35"/>
      <c r="TJA914" s="34"/>
      <c r="TJH914" s="35"/>
      <c r="TJI914" s="34"/>
      <c r="TJP914" s="35"/>
      <c r="TJQ914" s="34"/>
      <c r="TJX914" s="35"/>
      <c r="TJY914" s="34"/>
      <c r="TKF914" s="35"/>
      <c r="TKG914" s="34"/>
      <c r="TKN914" s="35"/>
      <c r="TKO914" s="34"/>
      <c r="TKV914" s="35"/>
      <c r="TKW914" s="34"/>
      <c r="TLD914" s="35"/>
      <c r="TLE914" s="34"/>
      <c r="TLL914" s="35"/>
      <c r="TLM914" s="34"/>
      <c r="TLT914" s="35"/>
      <c r="TLU914" s="34"/>
      <c r="TMB914" s="35"/>
      <c r="TMC914" s="34"/>
      <c r="TMJ914" s="35"/>
      <c r="TMK914" s="34"/>
      <c r="TMR914" s="35"/>
      <c r="TMS914" s="34"/>
      <c r="TMZ914" s="35"/>
      <c r="TNA914" s="34"/>
      <c r="TNH914" s="35"/>
      <c r="TNI914" s="34"/>
      <c r="TNP914" s="35"/>
      <c r="TNQ914" s="34"/>
      <c r="TNX914" s="35"/>
      <c r="TNY914" s="34"/>
      <c r="TOF914" s="35"/>
      <c r="TOG914" s="34"/>
      <c r="TON914" s="35"/>
      <c r="TOO914" s="34"/>
      <c r="TOV914" s="35"/>
      <c r="TOW914" s="34"/>
      <c r="TPD914" s="35"/>
      <c r="TPE914" s="34"/>
      <c r="TPL914" s="35"/>
      <c r="TPM914" s="34"/>
      <c r="TPT914" s="35"/>
      <c r="TPU914" s="34"/>
      <c r="TQB914" s="35"/>
      <c r="TQC914" s="34"/>
      <c r="TQJ914" s="35"/>
      <c r="TQK914" s="34"/>
      <c r="TQR914" s="35"/>
      <c r="TQS914" s="34"/>
      <c r="TQZ914" s="35"/>
      <c r="TRA914" s="34"/>
      <c r="TRH914" s="35"/>
      <c r="TRI914" s="34"/>
      <c r="TRP914" s="35"/>
      <c r="TRQ914" s="34"/>
      <c r="TRX914" s="35"/>
      <c r="TRY914" s="34"/>
      <c r="TSF914" s="35"/>
      <c r="TSG914" s="34"/>
      <c r="TSN914" s="35"/>
      <c r="TSO914" s="34"/>
      <c r="TSV914" s="35"/>
      <c r="TSW914" s="34"/>
      <c r="TTD914" s="35"/>
      <c r="TTE914" s="34"/>
      <c r="TTL914" s="35"/>
      <c r="TTM914" s="34"/>
      <c r="TTT914" s="35"/>
      <c r="TTU914" s="34"/>
      <c r="TUB914" s="35"/>
      <c r="TUC914" s="34"/>
      <c r="TUJ914" s="35"/>
      <c r="TUK914" s="34"/>
      <c r="TUR914" s="35"/>
      <c r="TUS914" s="34"/>
      <c r="TUZ914" s="35"/>
      <c r="TVA914" s="34"/>
      <c r="TVH914" s="35"/>
      <c r="TVI914" s="34"/>
      <c r="TVP914" s="35"/>
      <c r="TVQ914" s="34"/>
      <c r="TVX914" s="35"/>
      <c r="TVY914" s="34"/>
      <c r="TWF914" s="35"/>
      <c r="TWG914" s="34"/>
      <c r="TWN914" s="35"/>
      <c r="TWO914" s="34"/>
      <c r="TWV914" s="35"/>
      <c r="TWW914" s="34"/>
      <c r="TXD914" s="35"/>
      <c r="TXE914" s="34"/>
      <c r="TXL914" s="35"/>
      <c r="TXM914" s="34"/>
      <c r="TXT914" s="35"/>
      <c r="TXU914" s="34"/>
      <c r="TYB914" s="35"/>
      <c r="TYC914" s="34"/>
      <c r="TYJ914" s="35"/>
      <c r="TYK914" s="34"/>
      <c r="TYR914" s="35"/>
      <c r="TYS914" s="34"/>
      <c r="TYZ914" s="35"/>
      <c r="TZA914" s="34"/>
      <c r="TZH914" s="35"/>
      <c r="TZI914" s="34"/>
      <c r="TZP914" s="35"/>
      <c r="TZQ914" s="34"/>
      <c r="TZX914" s="35"/>
      <c r="TZY914" s="34"/>
      <c r="UAF914" s="35"/>
      <c r="UAG914" s="34"/>
      <c r="UAN914" s="35"/>
      <c r="UAO914" s="34"/>
      <c r="UAV914" s="35"/>
      <c r="UAW914" s="34"/>
      <c r="UBD914" s="35"/>
      <c r="UBE914" s="34"/>
      <c r="UBL914" s="35"/>
      <c r="UBM914" s="34"/>
      <c r="UBT914" s="35"/>
      <c r="UBU914" s="34"/>
      <c r="UCB914" s="35"/>
      <c r="UCC914" s="34"/>
      <c r="UCJ914" s="35"/>
      <c r="UCK914" s="34"/>
      <c r="UCR914" s="35"/>
      <c r="UCS914" s="34"/>
      <c r="UCZ914" s="35"/>
      <c r="UDA914" s="34"/>
      <c r="UDH914" s="35"/>
      <c r="UDI914" s="34"/>
      <c r="UDP914" s="35"/>
      <c r="UDQ914" s="34"/>
      <c r="UDX914" s="35"/>
      <c r="UDY914" s="34"/>
      <c r="UEF914" s="35"/>
      <c r="UEG914" s="34"/>
      <c r="UEN914" s="35"/>
      <c r="UEO914" s="34"/>
      <c r="UEV914" s="35"/>
      <c r="UEW914" s="34"/>
      <c r="UFD914" s="35"/>
      <c r="UFE914" s="34"/>
      <c r="UFL914" s="35"/>
      <c r="UFM914" s="34"/>
      <c r="UFT914" s="35"/>
      <c r="UFU914" s="34"/>
      <c r="UGB914" s="35"/>
      <c r="UGC914" s="34"/>
      <c r="UGJ914" s="35"/>
      <c r="UGK914" s="34"/>
      <c r="UGR914" s="35"/>
      <c r="UGS914" s="34"/>
      <c r="UGZ914" s="35"/>
      <c r="UHA914" s="34"/>
      <c r="UHH914" s="35"/>
      <c r="UHI914" s="34"/>
      <c r="UHP914" s="35"/>
      <c r="UHQ914" s="34"/>
      <c r="UHX914" s="35"/>
      <c r="UHY914" s="34"/>
      <c r="UIF914" s="35"/>
      <c r="UIG914" s="34"/>
      <c r="UIN914" s="35"/>
      <c r="UIO914" s="34"/>
      <c r="UIV914" s="35"/>
      <c r="UIW914" s="34"/>
      <c r="UJD914" s="35"/>
      <c r="UJE914" s="34"/>
      <c r="UJL914" s="35"/>
      <c r="UJM914" s="34"/>
      <c r="UJT914" s="35"/>
      <c r="UJU914" s="34"/>
      <c r="UKB914" s="35"/>
      <c r="UKC914" s="34"/>
      <c r="UKJ914" s="35"/>
      <c r="UKK914" s="34"/>
      <c r="UKR914" s="35"/>
      <c r="UKS914" s="34"/>
      <c r="UKZ914" s="35"/>
      <c r="ULA914" s="34"/>
      <c r="ULH914" s="35"/>
      <c r="ULI914" s="34"/>
      <c r="ULP914" s="35"/>
      <c r="ULQ914" s="34"/>
      <c r="ULX914" s="35"/>
      <c r="ULY914" s="34"/>
      <c r="UMF914" s="35"/>
      <c r="UMG914" s="34"/>
      <c r="UMN914" s="35"/>
      <c r="UMO914" s="34"/>
      <c r="UMV914" s="35"/>
      <c r="UMW914" s="34"/>
      <c r="UND914" s="35"/>
      <c r="UNE914" s="34"/>
      <c r="UNL914" s="35"/>
      <c r="UNM914" s="34"/>
      <c r="UNT914" s="35"/>
      <c r="UNU914" s="34"/>
      <c r="UOB914" s="35"/>
      <c r="UOC914" s="34"/>
      <c r="UOJ914" s="35"/>
      <c r="UOK914" s="34"/>
      <c r="UOR914" s="35"/>
      <c r="UOS914" s="34"/>
      <c r="UOZ914" s="35"/>
      <c r="UPA914" s="34"/>
      <c r="UPH914" s="35"/>
      <c r="UPI914" s="34"/>
      <c r="UPP914" s="35"/>
      <c r="UPQ914" s="34"/>
      <c r="UPX914" s="35"/>
      <c r="UPY914" s="34"/>
      <c r="UQF914" s="35"/>
      <c r="UQG914" s="34"/>
      <c r="UQN914" s="35"/>
      <c r="UQO914" s="34"/>
      <c r="UQV914" s="35"/>
      <c r="UQW914" s="34"/>
      <c r="URD914" s="35"/>
      <c r="URE914" s="34"/>
      <c r="URL914" s="35"/>
      <c r="URM914" s="34"/>
      <c r="URT914" s="35"/>
      <c r="URU914" s="34"/>
      <c r="USB914" s="35"/>
      <c r="USC914" s="34"/>
      <c r="USJ914" s="35"/>
      <c r="USK914" s="34"/>
      <c r="USR914" s="35"/>
      <c r="USS914" s="34"/>
      <c r="USZ914" s="35"/>
      <c r="UTA914" s="34"/>
      <c r="UTH914" s="35"/>
      <c r="UTI914" s="34"/>
      <c r="UTP914" s="35"/>
      <c r="UTQ914" s="34"/>
      <c r="UTX914" s="35"/>
      <c r="UTY914" s="34"/>
      <c r="UUF914" s="35"/>
      <c r="UUG914" s="34"/>
      <c r="UUN914" s="35"/>
      <c r="UUO914" s="34"/>
      <c r="UUV914" s="35"/>
      <c r="UUW914" s="34"/>
      <c r="UVD914" s="35"/>
      <c r="UVE914" s="34"/>
      <c r="UVL914" s="35"/>
      <c r="UVM914" s="34"/>
      <c r="UVT914" s="35"/>
      <c r="UVU914" s="34"/>
      <c r="UWB914" s="35"/>
      <c r="UWC914" s="34"/>
      <c r="UWJ914" s="35"/>
      <c r="UWK914" s="34"/>
      <c r="UWR914" s="35"/>
      <c r="UWS914" s="34"/>
      <c r="UWZ914" s="35"/>
      <c r="UXA914" s="34"/>
      <c r="UXH914" s="35"/>
      <c r="UXI914" s="34"/>
      <c r="UXP914" s="35"/>
      <c r="UXQ914" s="34"/>
      <c r="UXX914" s="35"/>
      <c r="UXY914" s="34"/>
      <c r="UYF914" s="35"/>
      <c r="UYG914" s="34"/>
      <c r="UYN914" s="35"/>
      <c r="UYO914" s="34"/>
      <c r="UYV914" s="35"/>
      <c r="UYW914" s="34"/>
      <c r="UZD914" s="35"/>
      <c r="UZE914" s="34"/>
      <c r="UZL914" s="35"/>
      <c r="UZM914" s="34"/>
      <c r="UZT914" s="35"/>
      <c r="UZU914" s="34"/>
      <c r="VAB914" s="35"/>
      <c r="VAC914" s="34"/>
      <c r="VAJ914" s="35"/>
      <c r="VAK914" s="34"/>
      <c r="VAR914" s="35"/>
      <c r="VAS914" s="34"/>
      <c r="VAZ914" s="35"/>
      <c r="VBA914" s="34"/>
      <c r="VBH914" s="35"/>
      <c r="VBI914" s="34"/>
      <c r="VBP914" s="35"/>
      <c r="VBQ914" s="34"/>
      <c r="VBX914" s="35"/>
      <c r="VBY914" s="34"/>
      <c r="VCF914" s="35"/>
      <c r="VCG914" s="34"/>
      <c r="VCN914" s="35"/>
      <c r="VCO914" s="34"/>
      <c r="VCV914" s="35"/>
      <c r="VCW914" s="34"/>
      <c r="VDD914" s="35"/>
      <c r="VDE914" s="34"/>
      <c r="VDL914" s="35"/>
      <c r="VDM914" s="34"/>
      <c r="VDT914" s="35"/>
      <c r="VDU914" s="34"/>
      <c r="VEB914" s="35"/>
      <c r="VEC914" s="34"/>
      <c r="VEJ914" s="35"/>
      <c r="VEK914" s="34"/>
      <c r="VER914" s="35"/>
      <c r="VES914" s="34"/>
      <c r="VEZ914" s="35"/>
      <c r="VFA914" s="34"/>
      <c r="VFH914" s="35"/>
      <c r="VFI914" s="34"/>
      <c r="VFP914" s="35"/>
      <c r="VFQ914" s="34"/>
      <c r="VFX914" s="35"/>
      <c r="VFY914" s="34"/>
      <c r="VGF914" s="35"/>
      <c r="VGG914" s="34"/>
      <c r="VGN914" s="35"/>
      <c r="VGO914" s="34"/>
      <c r="VGV914" s="35"/>
      <c r="VGW914" s="34"/>
      <c r="VHD914" s="35"/>
      <c r="VHE914" s="34"/>
      <c r="VHL914" s="35"/>
      <c r="VHM914" s="34"/>
      <c r="VHT914" s="35"/>
      <c r="VHU914" s="34"/>
      <c r="VIB914" s="35"/>
      <c r="VIC914" s="34"/>
      <c r="VIJ914" s="35"/>
      <c r="VIK914" s="34"/>
      <c r="VIR914" s="35"/>
      <c r="VIS914" s="34"/>
      <c r="VIZ914" s="35"/>
      <c r="VJA914" s="34"/>
      <c r="VJH914" s="35"/>
      <c r="VJI914" s="34"/>
      <c r="VJP914" s="35"/>
      <c r="VJQ914" s="34"/>
      <c r="VJX914" s="35"/>
      <c r="VJY914" s="34"/>
      <c r="VKF914" s="35"/>
      <c r="VKG914" s="34"/>
      <c r="VKN914" s="35"/>
      <c r="VKO914" s="34"/>
      <c r="VKV914" s="35"/>
      <c r="VKW914" s="34"/>
      <c r="VLD914" s="35"/>
      <c r="VLE914" s="34"/>
      <c r="VLL914" s="35"/>
      <c r="VLM914" s="34"/>
      <c r="VLT914" s="35"/>
      <c r="VLU914" s="34"/>
      <c r="VMB914" s="35"/>
      <c r="VMC914" s="34"/>
      <c r="VMJ914" s="35"/>
      <c r="VMK914" s="34"/>
      <c r="VMR914" s="35"/>
      <c r="VMS914" s="34"/>
      <c r="VMZ914" s="35"/>
      <c r="VNA914" s="34"/>
      <c r="VNH914" s="35"/>
      <c r="VNI914" s="34"/>
      <c r="VNP914" s="35"/>
      <c r="VNQ914" s="34"/>
      <c r="VNX914" s="35"/>
      <c r="VNY914" s="34"/>
      <c r="VOF914" s="35"/>
      <c r="VOG914" s="34"/>
      <c r="VON914" s="35"/>
      <c r="VOO914" s="34"/>
      <c r="VOV914" s="35"/>
      <c r="VOW914" s="34"/>
      <c r="VPD914" s="35"/>
      <c r="VPE914" s="34"/>
      <c r="VPL914" s="35"/>
      <c r="VPM914" s="34"/>
      <c r="VPT914" s="35"/>
      <c r="VPU914" s="34"/>
      <c r="VQB914" s="35"/>
      <c r="VQC914" s="34"/>
      <c r="VQJ914" s="35"/>
      <c r="VQK914" s="34"/>
      <c r="VQR914" s="35"/>
      <c r="VQS914" s="34"/>
      <c r="VQZ914" s="35"/>
      <c r="VRA914" s="34"/>
      <c r="VRH914" s="35"/>
      <c r="VRI914" s="34"/>
      <c r="VRP914" s="35"/>
      <c r="VRQ914" s="34"/>
      <c r="VRX914" s="35"/>
      <c r="VRY914" s="34"/>
      <c r="VSF914" s="35"/>
      <c r="VSG914" s="34"/>
      <c r="VSN914" s="35"/>
      <c r="VSO914" s="34"/>
      <c r="VSV914" s="35"/>
      <c r="VSW914" s="34"/>
      <c r="VTD914" s="35"/>
      <c r="VTE914" s="34"/>
      <c r="VTL914" s="35"/>
      <c r="VTM914" s="34"/>
      <c r="VTT914" s="35"/>
      <c r="VTU914" s="34"/>
      <c r="VUB914" s="35"/>
      <c r="VUC914" s="34"/>
      <c r="VUJ914" s="35"/>
      <c r="VUK914" s="34"/>
      <c r="VUR914" s="35"/>
      <c r="VUS914" s="34"/>
      <c r="VUZ914" s="35"/>
      <c r="VVA914" s="34"/>
      <c r="VVH914" s="35"/>
      <c r="VVI914" s="34"/>
      <c r="VVP914" s="35"/>
      <c r="VVQ914" s="34"/>
      <c r="VVX914" s="35"/>
      <c r="VVY914" s="34"/>
      <c r="VWF914" s="35"/>
      <c r="VWG914" s="34"/>
      <c r="VWN914" s="35"/>
      <c r="VWO914" s="34"/>
      <c r="VWV914" s="35"/>
      <c r="VWW914" s="34"/>
      <c r="VXD914" s="35"/>
      <c r="VXE914" s="34"/>
      <c r="VXL914" s="35"/>
      <c r="VXM914" s="34"/>
      <c r="VXT914" s="35"/>
      <c r="VXU914" s="34"/>
      <c r="VYB914" s="35"/>
      <c r="VYC914" s="34"/>
      <c r="VYJ914" s="35"/>
      <c r="VYK914" s="34"/>
      <c r="VYR914" s="35"/>
      <c r="VYS914" s="34"/>
      <c r="VYZ914" s="35"/>
      <c r="VZA914" s="34"/>
      <c r="VZH914" s="35"/>
      <c r="VZI914" s="34"/>
      <c r="VZP914" s="35"/>
      <c r="VZQ914" s="34"/>
      <c r="VZX914" s="35"/>
      <c r="VZY914" s="34"/>
      <c r="WAF914" s="35"/>
      <c r="WAG914" s="34"/>
      <c r="WAN914" s="35"/>
      <c r="WAO914" s="34"/>
      <c r="WAV914" s="35"/>
      <c r="WAW914" s="34"/>
      <c r="WBD914" s="35"/>
      <c r="WBE914" s="34"/>
      <c r="WBL914" s="35"/>
      <c r="WBM914" s="34"/>
      <c r="WBT914" s="35"/>
      <c r="WBU914" s="34"/>
      <c r="WCB914" s="35"/>
      <c r="WCC914" s="34"/>
      <c r="WCJ914" s="35"/>
      <c r="WCK914" s="34"/>
      <c r="WCR914" s="35"/>
      <c r="WCS914" s="34"/>
      <c r="WCZ914" s="35"/>
      <c r="WDA914" s="34"/>
      <c r="WDH914" s="35"/>
      <c r="WDI914" s="34"/>
      <c r="WDP914" s="35"/>
      <c r="WDQ914" s="34"/>
      <c r="WDX914" s="35"/>
      <c r="WDY914" s="34"/>
      <c r="WEF914" s="35"/>
      <c r="WEG914" s="34"/>
      <c r="WEN914" s="35"/>
      <c r="WEO914" s="34"/>
      <c r="WEV914" s="35"/>
      <c r="WEW914" s="34"/>
      <c r="WFD914" s="35"/>
      <c r="WFE914" s="34"/>
      <c r="WFL914" s="35"/>
      <c r="WFM914" s="34"/>
      <c r="WFT914" s="35"/>
      <c r="WFU914" s="34"/>
      <c r="WGB914" s="35"/>
      <c r="WGC914" s="34"/>
      <c r="WGJ914" s="35"/>
      <c r="WGK914" s="34"/>
      <c r="WGR914" s="35"/>
      <c r="WGS914" s="34"/>
      <c r="WGZ914" s="35"/>
      <c r="WHA914" s="34"/>
      <c r="WHH914" s="35"/>
      <c r="WHI914" s="34"/>
      <c r="WHP914" s="35"/>
      <c r="WHQ914" s="34"/>
      <c r="WHX914" s="35"/>
      <c r="WHY914" s="34"/>
      <c r="WIF914" s="35"/>
      <c r="WIG914" s="34"/>
      <c r="WIN914" s="35"/>
      <c r="WIO914" s="34"/>
      <c r="WIV914" s="35"/>
      <c r="WIW914" s="34"/>
      <c r="WJD914" s="35"/>
      <c r="WJE914" s="34"/>
      <c r="WJL914" s="35"/>
      <c r="WJM914" s="34"/>
      <c r="WJT914" s="35"/>
      <c r="WJU914" s="34"/>
      <c r="WKB914" s="35"/>
      <c r="WKC914" s="34"/>
      <c r="WKJ914" s="35"/>
      <c r="WKK914" s="34"/>
      <c r="WKR914" s="35"/>
      <c r="WKS914" s="34"/>
      <c r="WKZ914" s="35"/>
      <c r="WLA914" s="34"/>
      <c r="WLH914" s="35"/>
      <c r="WLI914" s="34"/>
      <c r="WLP914" s="35"/>
      <c r="WLQ914" s="34"/>
      <c r="WLX914" s="35"/>
      <c r="WLY914" s="34"/>
      <c r="WMF914" s="35"/>
      <c r="WMG914" s="34"/>
      <c r="WMN914" s="35"/>
      <c r="WMO914" s="34"/>
      <c r="WMV914" s="35"/>
      <c r="WMW914" s="34"/>
      <c r="WND914" s="35"/>
      <c r="WNE914" s="34"/>
      <c r="WNL914" s="35"/>
      <c r="WNM914" s="34"/>
      <c r="WNT914" s="35"/>
      <c r="WNU914" s="34"/>
      <c r="WOB914" s="35"/>
      <c r="WOC914" s="34"/>
      <c r="WOJ914" s="35"/>
      <c r="WOK914" s="34"/>
      <c r="WOR914" s="35"/>
      <c r="WOS914" s="34"/>
      <c r="WOZ914" s="35"/>
      <c r="WPA914" s="34"/>
      <c r="WPH914" s="35"/>
      <c r="WPI914" s="34"/>
      <c r="WPP914" s="35"/>
      <c r="WPQ914" s="34"/>
      <c r="WPX914" s="35"/>
      <c r="WPY914" s="34"/>
      <c r="WQF914" s="35"/>
      <c r="WQG914" s="34"/>
      <c r="WQN914" s="35"/>
      <c r="WQO914" s="34"/>
      <c r="WQV914" s="35"/>
      <c r="WQW914" s="34"/>
      <c r="WRD914" s="35"/>
      <c r="WRE914" s="34"/>
      <c r="WRL914" s="35"/>
      <c r="WRM914" s="34"/>
      <c r="WRT914" s="35"/>
      <c r="WRU914" s="34"/>
      <c r="WSB914" s="35"/>
      <c r="WSC914" s="34"/>
      <c r="WSJ914" s="35"/>
      <c r="WSK914" s="34"/>
      <c r="WSR914" s="35"/>
      <c r="WSS914" s="34"/>
      <c r="WSZ914" s="35"/>
      <c r="WTA914" s="34"/>
      <c r="WTH914" s="35"/>
      <c r="WTI914" s="34"/>
      <c r="WTP914" s="35"/>
      <c r="WTQ914" s="34"/>
      <c r="WTX914" s="35"/>
      <c r="WTY914" s="34"/>
      <c r="WUF914" s="35"/>
      <c r="WUG914" s="34"/>
      <c r="WUN914" s="35"/>
      <c r="WUO914" s="34"/>
      <c r="WUV914" s="35"/>
      <c r="WUW914" s="34"/>
      <c r="WVD914" s="35"/>
      <c r="WVE914" s="34"/>
      <c r="WVL914" s="35"/>
      <c r="WVM914" s="34"/>
      <c r="WVT914" s="35"/>
      <c r="WVU914" s="34"/>
      <c r="WWB914" s="35"/>
      <c r="WWC914" s="34"/>
      <c r="WWJ914" s="35"/>
      <c r="WWK914" s="34"/>
      <c r="WWR914" s="35"/>
      <c r="WWS914" s="34"/>
      <c r="WWZ914" s="35"/>
      <c r="WXA914" s="34"/>
      <c r="WXH914" s="35"/>
      <c r="WXI914" s="34"/>
      <c r="WXP914" s="35"/>
      <c r="WXQ914" s="34"/>
      <c r="WXX914" s="35"/>
      <c r="WXY914" s="34"/>
      <c r="WYF914" s="35"/>
      <c r="WYG914" s="34"/>
      <c r="WYN914" s="35"/>
      <c r="WYO914" s="34"/>
      <c r="WYV914" s="35"/>
      <c r="WYW914" s="34"/>
      <c r="WZD914" s="35"/>
      <c r="WZE914" s="34"/>
      <c r="WZL914" s="35"/>
      <c r="WZM914" s="34"/>
      <c r="WZT914" s="35"/>
      <c r="WZU914" s="34"/>
      <c r="XAB914" s="35"/>
      <c r="XAC914" s="34"/>
      <c r="XAJ914" s="35"/>
      <c r="XAK914" s="34"/>
      <c r="XAR914" s="35"/>
      <c r="XAS914" s="34"/>
      <c r="XAZ914" s="35"/>
      <c r="XBA914" s="34"/>
      <c r="XBH914" s="35"/>
      <c r="XBI914" s="34"/>
      <c r="XBP914" s="35"/>
      <c r="XBQ914" s="34"/>
      <c r="XBX914" s="35"/>
      <c r="XBY914" s="34"/>
      <c r="XCF914" s="35"/>
      <c r="XCG914" s="34"/>
      <c r="XCN914" s="35"/>
      <c r="XCO914" s="34"/>
      <c r="XCV914" s="35"/>
      <c r="XCW914" s="34"/>
      <c r="XDD914" s="35"/>
      <c r="XDE914" s="34"/>
      <c r="XDL914" s="35"/>
      <c r="XDM914" s="34"/>
      <c r="XDT914" s="35"/>
      <c r="XDU914" s="34"/>
      <c r="XEB914" s="35"/>
      <c r="XEC914" s="34"/>
      <c r="XEJ914" s="35"/>
      <c r="XEK914" s="34"/>
      <c r="XER914" s="35"/>
      <c r="XES914" s="34"/>
      <c r="XEZ914" s="35"/>
      <c r="XFA914" s="34"/>
    </row>
    <row r="915" spans="1:1021 1028:2045 2052:3069 3076:4093 4100:5117 5124:6141 6148:7165 7172:8189 8196:9213 9220:10237 10244:11261 11268:12285 12292:13309 13316:14333 14340:15357 15364:16381" x14ac:dyDescent="0.25">
      <c r="A915" t="s">
        <v>21</v>
      </c>
      <c r="B915" t="s">
        <v>187</v>
      </c>
      <c r="C915">
        <v>573</v>
      </c>
      <c r="D915">
        <v>573</v>
      </c>
      <c r="E915" s="35">
        <v>1</v>
      </c>
      <c r="F915" s="34">
        <v>6.0000000000000002E-159</v>
      </c>
      <c r="G915">
        <v>98.47</v>
      </c>
      <c r="H915">
        <v>1672</v>
      </c>
      <c r="I915" t="str">
        <f>HYPERLINK("https://www.ncbi.nlm.nih.gov/nucleotide/AF290085.2?report=genbank&amp;log$=nucltop&amp;blast_rank=13&amp;RID=XE5J84ZU013","AF290085.2")</f>
        <v>AF290085.2</v>
      </c>
      <c r="L915" s="35"/>
      <c r="M915" s="34"/>
      <c r="T915" s="35"/>
      <c r="U915" s="34"/>
      <c r="AB915" s="35"/>
      <c r="AC915" s="34"/>
      <c r="AJ915" s="35"/>
      <c r="AK915" s="34"/>
      <c r="AR915" s="35"/>
      <c r="AS915" s="34"/>
      <c r="AZ915" s="35"/>
      <c r="BA915" s="34"/>
      <c r="BH915" s="35"/>
      <c r="BI915" s="34"/>
      <c r="BP915" s="35"/>
      <c r="BQ915" s="34"/>
      <c r="BX915" s="35"/>
      <c r="BY915" s="34"/>
      <c r="CF915" s="35"/>
      <c r="CG915" s="34"/>
      <c r="CN915" s="35"/>
      <c r="CO915" s="34"/>
      <c r="CV915" s="35"/>
      <c r="CW915" s="34"/>
      <c r="DD915" s="35"/>
      <c r="DE915" s="34"/>
      <c r="DL915" s="35"/>
      <c r="DM915" s="34"/>
      <c r="DT915" s="35"/>
      <c r="DU915" s="34"/>
      <c r="EB915" s="35"/>
      <c r="EC915" s="34"/>
      <c r="EJ915" s="35"/>
      <c r="EK915" s="34"/>
      <c r="ER915" s="35"/>
      <c r="ES915" s="34"/>
      <c r="EZ915" s="35"/>
      <c r="FA915" s="34"/>
      <c r="FH915" s="35"/>
      <c r="FI915" s="34"/>
      <c r="FP915" s="35"/>
      <c r="FQ915" s="34"/>
      <c r="FX915" s="35"/>
      <c r="FY915" s="34"/>
      <c r="GF915" s="35"/>
      <c r="GG915" s="34"/>
      <c r="GN915" s="35"/>
      <c r="GO915" s="34"/>
      <c r="GV915" s="35"/>
      <c r="GW915" s="34"/>
      <c r="HD915" s="35"/>
      <c r="HE915" s="34"/>
      <c r="HL915" s="35"/>
      <c r="HM915" s="34"/>
      <c r="HT915" s="35"/>
      <c r="HU915" s="34"/>
      <c r="IB915" s="35"/>
      <c r="IC915" s="34"/>
      <c r="IJ915" s="35"/>
      <c r="IK915" s="34"/>
      <c r="IR915" s="35"/>
      <c r="IS915" s="34"/>
      <c r="IZ915" s="35"/>
      <c r="JA915" s="34"/>
      <c r="JH915" s="35"/>
      <c r="JI915" s="34"/>
      <c r="JP915" s="35"/>
      <c r="JQ915" s="34"/>
      <c r="JX915" s="35"/>
      <c r="JY915" s="34"/>
      <c r="KF915" s="35"/>
      <c r="KG915" s="34"/>
      <c r="KN915" s="35"/>
      <c r="KO915" s="34"/>
      <c r="KV915" s="35"/>
      <c r="KW915" s="34"/>
      <c r="LD915" s="35"/>
      <c r="LE915" s="34"/>
      <c r="LL915" s="35"/>
      <c r="LM915" s="34"/>
      <c r="LT915" s="35"/>
      <c r="LU915" s="34"/>
      <c r="MB915" s="35"/>
      <c r="MC915" s="34"/>
      <c r="MJ915" s="35"/>
      <c r="MK915" s="34"/>
      <c r="MR915" s="35"/>
      <c r="MS915" s="34"/>
      <c r="MZ915" s="35"/>
      <c r="NA915" s="34"/>
      <c r="NH915" s="35"/>
      <c r="NI915" s="34"/>
      <c r="NP915" s="35"/>
      <c r="NQ915" s="34"/>
      <c r="NX915" s="35"/>
      <c r="NY915" s="34"/>
      <c r="OF915" s="35"/>
      <c r="OG915" s="34"/>
      <c r="ON915" s="35"/>
      <c r="OO915" s="34"/>
      <c r="OV915" s="35"/>
      <c r="OW915" s="34"/>
      <c r="PD915" s="35"/>
      <c r="PE915" s="34"/>
      <c r="PL915" s="35"/>
      <c r="PM915" s="34"/>
      <c r="PT915" s="35"/>
      <c r="PU915" s="34"/>
      <c r="QB915" s="35"/>
      <c r="QC915" s="34"/>
      <c r="QJ915" s="35"/>
      <c r="QK915" s="34"/>
      <c r="QR915" s="35"/>
      <c r="QS915" s="34"/>
      <c r="QZ915" s="35"/>
      <c r="RA915" s="34"/>
      <c r="RH915" s="35"/>
      <c r="RI915" s="34"/>
      <c r="RP915" s="35"/>
      <c r="RQ915" s="34"/>
      <c r="RX915" s="35"/>
      <c r="RY915" s="34"/>
      <c r="SF915" s="35"/>
      <c r="SG915" s="34"/>
      <c r="SN915" s="35"/>
      <c r="SO915" s="34"/>
      <c r="SV915" s="35"/>
      <c r="SW915" s="34"/>
      <c r="TD915" s="35"/>
      <c r="TE915" s="34"/>
      <c r="TL915" s="35"/>
      <c r="TM915" s="34"/>
      <c r="TT915" s="35"/>
      <c r="TU915" s="34"/>
      <c r="UB915" s="35"/>
      <c r="UC915" s="34"/>
      <c r="UJ915" s="35"/>
      <c r="UK915" s="34"/>
      <c r="UR915" s="35"/>
      <c r="US915" s="34"/>
      <c r="UZ915" s="35"/>
      <c r="VA915" s="34"/>
      <c r="VH915" s="35"/>
      <c r="VI915" s="34"/>
      <c r="VP915" s="35"/>
      <c r="VQ915" s="34"/>
      <c r="VX915" s="35"/>
      <c r="VY915" s="34"/>
      <c r="WF915" s="35"/>
      <c r="WG915" s="34"/>
      <c r="WN915" s="35"/>
      <c r="WO915" s="34"/>
      <c r="WV915" s="35"/>
      <c r="WW915" s="34"/>
      <c r="XD915" s="35"/>
      <c r="XE915" s="34"/>
      <c r="XL915" s="35"/>
      <c r="XM915" s="34"/>
      <c r="XT915" s="35"/>
      <c r="XU915" s="34"/>
      <c r="YB915" s="35"/>
      <c r="YC915" s="34"/>
      <c r="YJ915" s="35"/>
      <c r="YK915" s="34"/>
      <c r="YR915" s="35"/>
      <c r="YS915" s="34"/>
      <c r="YZ915" s="35"/>
      <c r="ZA915" s="34"/>
      <c r="ZH915" s="35"/>
      <c r="ZI915" s="34"/>
      <c r="ZP915" s="35"/>
      <c r="ZQ915" s="34"/>
      <c r="ZX915" s="35"/>
      <c r="ZY915" s="34"/>
      <c r="AAF915" s="35"/>
      <c r="AAG915" s="34"/>
      <c r="AAN915" s="35"/>
      <c r="AAO915" s="34"/>
      <c r="AAV915" s="35"/>
      <c r="AAW915" s="34"/>
      <c r="ABD915" s="35"/>
      <c r="ABE915" s="34"/>
      <c r="ABL915" s="35"/>
      <c r="ABM915" s="34"/>
      <c r="ABT915" s="35"/>
      <c r="ABU915" s="34"/>
      <c r="ACB915" s="35"/>
      <c r="ACC915" s="34"/>
      <c r="ACJ915" s="35"/>
      <c r="ACK915" s="34"/>
      <c r="ACR915" s="35"/>
      <c r="ACS915" s="34"/>
      <c r="ACZ915" s="35"/>
      <c r="ADA915" s="34"/>
      <c r="ADH915" s="35"/>
      <c r="ADI915" s="34"/>
      <c r="ADP915" s="35"/>
      <c r="ADQ915" s="34"/>
      <c r="ADX915" s="35"/>
      <c r="ADY915" s="34"/>
      <c r="AEF915" s="35"/>
      <c r="AEG915" s="34"/>
      <c r="AEN915" s="35"/>
      <c r="AEO915" s="34"/>
      <c r="AEV915" s="35"/>
      <c r="AEW915" s="34"/>
      <c r="AFD915" s="35"/>
      <c r="AFE915" s="34"/>
      <c r="AFL915" s="35"/>
      <c r="AFM915" s="34"/>
      <c r="AFT915" s="35"/>
      <c r="AFU915" s="34"/>
      <c r="AGB915" s="35"/>
      <c r="AGC915" s="34"/>
      <c r="AGJ915" s="35"/>
      <c r="AGK915" s="34"/>
      <c r="AGR915" s="35"/>
      <c r="AGS915" s="34"/>
      <c r="AGZ915" s="35"/>
      <c r="AHA915" s="34"/>
      <c r="AHH915" s="35"/>
      <c r="AHI915" s="34"/>
      <c r="AHP915" s="35"/>
      <c r="AHQ915" s="34"/>
      <c r="AHX915" s="35"/>
      <c r="AHY915" s="34"/>
      <c r="AIF915" s="35"/>
      <c r="AIG915" s="34"/>
      <c r="AIN915" s="35"/>
      <c r="AIO915" s="34"/>
      <c r="AIV915" s="35"/>
      <c r="AIW915" s="34"/>
      <c r="AJD915" s="35"/>
      <c r="AJE915" s="34"/>
      <c r="AJL915" s="35"/>
      <c r="AJM915" s="34"/>
      <c r="AJT915" s="35"/>
      <c r="AJU915" s="34"/>
      <c r="AKB915" s="35"/>
      <c r="AKC915" s="34"/>
      <c r="AKJ915" s="35"/>
      <c r="AKK915" s="34"/>
      <c r="AKR915" s="35"/>
      <c r="AKS915" s="34"/>
      <c r="AKZ915" s="35"/>
      <c r="ALA915" s="34"/>
      <c r="ALH915" s="35"/>
      <c r="ALI915" s="34"/>
      <c r="ALP915" s="35"/>
      <c r="ALQ915" s="34"/>
      <c r="ALX915" s="35"/>
      <c r="ALY915" s="34"/>
      <c r="AMF915" s="35"/>
      <c r="AMG915" s="34"/>
      <c r="AMN915" s="35"/>
      <c r="AMO915" s="34"/>
      <c r="AMV915" s="35"/>
      <c r="AMW915" s="34"/>
      <c r="AND915" s="35"/>
      <c r="ANE915" s="34"/>
      <c r="ANL915" s="35"/>
      <c r="ANM915" s="34"/>
      <c r="ANT915" s="35"/>
      <c r="ANU915" s="34"/>
      <c r="AOB915" s="35"/>
      <c r="AOC915" s="34"/>
      <c r="AOJ915" s="35"/>
      <c r="AOK915" s="34"/>
      <c r="AOR915" s="35"/>
      <c r="AOS915" s="34"/>
      <c r="AOZ915" s="35"/>
      <c r="APA915" s="34"/>
      <c r="APH915" s="35"/>
      <c r="API915" s="34"/>
      <c r="APP915" s="35"/>
      <c r="APQ915" s="34"/>
      <c r="APX915" s="35"/>
      <c r="APY915" s="34"/>
      <c r="AQF915" s="35"/>
      <c r="AQG915" s="34"/>
      <c r="AQN915" s="35"/>
      <c r="AQO915" s="34"/>
      <c r="AQV915" s="35"/>
      <c r="AQW915" s="34"/>
      <c r="ARD915" s="35"/>
      <c r="ARE915" s="34"/>
      <c r="ARL915" s="35"/>
      <c r="ARM915" s="34"/>
      <c r="ART915" s="35"/>
      <c r="ARU915" s="34"/>
      <c r="ASB915" s="35"/>
      <c r="ASC915" s="34"/>
      <c r="ASJ915" s="35"/>
      <c r="ASK915" s="34"/>
      <c r="ASR915" s="35"/>
      <c r="ASS915" s="34"/>
      <c r="ASZ915" s="35"/>
      <c r="ATA915" s="34"/>
      <c r="ATH915" s="35"/>
      <c r="ATI915" s="34"/>
      <c r="ATP915" s="35"/>
      <c r="ATQ915" s="34"/>
      <c r="ATX915" s="35"/>
      <c r="ATY915" s="34"/>
      <c r="AUF915" s="35"/>
      <c r="AUG915" s="34"/>
      <c r="AUN915" s="35"/>
      <c r="AUO915" s="34"/>
      <c r="AUV915" s="35"/>
      <c r="AUW915" s="34"/>
      <c r="AVD915" s="35"/>
      <c r="AVE915" s="34"/>
      <c r="AVL915" s="35"/>
      <c r="AVM915" s="34"/>
      <c r="AVT915" s="35"/>
      <c r="AVU915" s="34"/>
      <c r="AWB915" s="35"/>
      <c r="AWC915" s="34"/>
      <c r="AWJ915" s="35"/>
      <c r="AWK915" s="34"/>
      <c r="AWR915" s="35"/>
      <c r="AWS915" s="34"/>
      <c r="AWZ915" s="35"/>
      <c r="AXA915" s="34"/>
      <c r="AXH915" s="35"/>
      <c r="AXI915" s="34"/>
      <c r="AXP915" s="35"/>
      <c r="AXQ915" s="34"/>
      <c r="AXX915" s="35"/>
      <c r="AXY915" s="34"/>
      <c r="AYF915" s="35"/>
      <c r="AYG915" s="34"/>
      <c r="AYN915" s="35"/>
      <c r="AYO915" s="34"/>
      <c r="AYV915" s="35"/>
      <c r="AYW915" s="34"/>
      <c r="AZD915" s="35"/>
      <c r="AZE915" s="34"/>
      <c r="AZL915" s="35"/>
      <c r="AZM915" s="34"/>
      <c r="AZT915" s="35"/>
      <c r="AZU915" s="34"/>
      <c r="BAB915" s="35"/>
      <c r="BAC915" s="34"/>
      <c r="BAJ915" s="35"/>
      <c r="BAK915" s="34"/>
      <c r="BAR915" s="35"/>
      <c r="BAS915" s="34"/>
      <c r="BAZ915" s="35"/>
      <c r="BBA915" s="34"/>
      <c r="BBH915" s="35"/>
      <c r="BBI915" s="34"/>
      <c r="BBP915" s="35"/>
      <c r="BBQ915" s="34"/>
      <c r="BBX915" s="35"/>
      <c r="BBY915" s="34"/>
      <c r="BCF915" s="35"/>
      <c r="BCG915" s="34"/>
      <c r="BCN915" s="35"/>
      <c r="BCO915" s="34"/>
      <c r="BCV915" s="35"/>
      <c r="BCW915" s="34"/>
      <c r="BDD915" s="35"/>
      <c r="BDE915" s="34"/>
      <c r="BDL915" s="35"/>
      <c r="BDM915" s="34"/>
      <c r="BDT915" s="35"/>
      <c r="BDU915" s="34"/>
      <c r="BEB915" s="35"/>
      <c r="BEC915" s="34"/>
      <c r="BEJ915" s="35"/>
      <c r="BEK915" s="34"/>
      <c r="BER915" s="35"/>
      <c r="BES915" s="34"/>
      <c r="BEZ915" s="35"/>
      <c r="BFA915" s="34"/>
      <c r="BFH915" s="35"/>
      <c r="BFI915" s="34"/>
      <c r="BFP915" s="35"/>
      <c r="BFQ915" s="34"/>
      <c r="BFX915" s="35"/>
      <c r="BFY915" s="34"/>
      <c r="BGF915" s="35"/>
      <c r="BGG915" s="34"/>
      <c r="BGN915" s="35"/>
      <c r="BGO915" s="34"/>
      <c r="BGV915" s="35"/>
      <c r="BGW915" s="34"/>
      <c r="BHD915" s="35"/>
      <c r="BHE915" s="34"/>
      <c r="BHL915" s="35"/>
      <c r="BHM915" s="34"/>
      <c r="BHT915" s="35"/>
      <c r="BHU915" s="34"/>
      <c r="BIB915" s="35"/>
      <c r="BIC915" s="34"/>
      <c r="BIJ915" s="35"/>
      <c r="BIK915" s="34"/>
      <c r="BIR915" s="35"/>
      <c r="BIS915" s="34"/>
      <c r="BIZ915" s="35"/>
      <c r="BJA915" s="34"/>
      <c r="BJH915" s="35"/>
      <c r="BJI915" s="34"/>
      <c r="BJP915" s="35"/>
      <c r="BJQ915" s="34"/>
      <c r="BJX915" s="35"/>
      <c r="BJY915" s="34"/>
      <c r="BKF915" s="35"/>
      <c r="BKG915" s="34"/>
      <c r="BKN915" s="35"/>
      <c r="BKO915" s="34"/>
      <c r="BKV915" s="35"/>
      <c r="BKW915" s="34"/>
      <c r="BLD915" s="35"/>
      <c r="BLE915" s="34"/>
      <c r="BLL915" s="35"/>
      <c r="BLM915" s="34"/>
      <c r="BLT915" s="35"/>
      <c r="BLU915" s="34"/>
      <c r="BMB915" s="35"/>
      <c r="BMC915" s="34"/>
      <c r="BMJ915" s="35"/>
      <c r="BMK915" s="34"/>
      <c r="BMR915" s="35"/>
      <c r="BMS915" s="34"/>
      <c r="BMZ915" s="35"/>
      <c r="BNA915" s="34"/>
      <c r="BNH915" s="35"/>
      <c r="BNI915" s="34"/>
      <c r="BNP915" s="35"/>
      <c r="BNQ915" s="34"/>
      <c r="BNX915" s="35"/>
      <c r="BNY915" s="34"/>
      <c r="BOF915" s="35"/>
      <c r="BOG915" s="34"/>
      <c r="BON915" s="35"/>
      <c r="BOO915" s="34"/>
      <c r="BOV915" s="35"/>
      <c r="BOW915" s="34"/>
      <c r="BPD915" s="35"/>
      <c r="BPE915" s="34"/>
      <c r="BPL915" s="35"/>
      <c r="BPM915" s="34"/>
      <c r="BPT915" s="35"/>
      <c r="BPU915" s="34"/>
      <c r="BQB915" s="35"/>
      <c r="BQC915" s="34"/>
      <c r="BQJ915" s="35"/>
      <c r="BQK915" s="34"/>
      <c r="BQR915" s="35"/>
      <c r="BQS915" s="34"/>
      <c r="BQZ915" s="35"/>
      <c r="BRA915" s="34"/>
      <c r="BRH915" s="35"/>
      <c r="BRI915" s="34"/>
      <c r="BRP915" s="35"/>
      <c r="BRQ915" s="34"/>
      <c r="BRX915" s="35"/>
      <c r="BRY915" s="34"/>
      <c r="BSF915" s="35"/>
      <c r="BSG915" s="34"/>
      <c r="BSN915" s="35"/>
      <c r="BSO915" s="34"/>
      <c r="BSV915" s="35"/>
      <c r="BSW915" s="34"/>
      <c r="BTD915" s="35"/>
      <c r="BTE915" s="34"/>
      <c r="BTL915" s="35"/>
      <c r="BTM915" s="34"/>
      <c r="BTT915" s="35"/>
      <c r="BTU915" s="34"/>
      <c r="BUB915" s="35"/>
      <c r="BUC915" s="34"/>
      <c r="BUJ915" s="35"/>
      <c r="BUK915" s="34"/>
      <c r="BUR915" s="35"/>
      <c r="BUS915" s="34"/>
      <c r="BUZ915" s="35"/>
      <c r="BVA915" s="34"/>
      <c r="BVH915" s="35"/>
      <c r="BVI915" s="34"/>
      <c r="BVP915" s="35"/>
      <c r="BVQ915" s="34"/>
      <c r="BVX915" s="35"/>
      <c r="BVY915" s="34"/>
      <c r="BWF915" s="35"/>
      <c r="BWG915" s="34"/>
      <c r="BWN915" s="35"/>
      <c r="BWO915" s="34"/>
      <c r="BWV915" s="35"/>
      <c r="BWW915" s="34"/>
      <c r="BXD915" s="35"/>
      <c r="BXE915" s="34"/>
      <c r="BXL915" s="35"/>
      <c r="BXM915" s="34"/>
      <c r="BXT915" s="35"/>
      <c r="BXU915" s="34"/>
      <c r="BYB915" s="35"/>
      <c r="BYC915" s="34"/>
      <c r="BYJ915" s="35"/>
      <c r="BYK915" s="34"/>
      <c r="BYR915" s="35"/>
      <c r="BYS915" s="34"/>
      <c r="BYZ915" s="35"/>
      <c r="BZA915" s="34"/>
      <c r="BZH915" s="35"/>
      <c r="BZI915" s="34"/>
      <c r="BZP915" s="35"/>
      <c r="BZQ915" s="34"/>
      <c r="BZX915" s="35"/>
      <c r="BZY915" s="34"/>
      <c r="CAF915" s="35"/>
      <c r="CAG915" s="34"/>
      <c r="CAN915" s="35"/>
      <c r="CAO915" s="34"/>
      <c r="CAV915" s="35"/>
      <c r="CAW915" s="34"/>
      <c r="CBD915" s="35"/>
      <c r="CBE915" s="34"/>
      <c r="CBL915" s="35"/>
      <c r="CBM915" s="34"/>
      <c r="CBT915" s="35"/>
      <c r="CBU915" s="34"/>
      <c r="CCB915" s="35"/>
      <c r="CCC915" s="34"/>
      <c r="CCJ915" s="35"/>
      <c r="CCK915" s="34"/>
      <c r="CCR915" s="35"/>
      <c r="CCS915" s="34"/>
      <c r="CCZ915" s="35"/>
      <c r="CDA915" s="34"/>
      <c r="CDH915" s="35"/>
      <c r="CDI915" s="34"/>
      <c r="CDP915" s="35"/>
      <c r="CDQ915" s="34"/>
      <c r="CDX915" s="35"/>
      <c r="CDY915" s="34"/>
      <c r="CEF915" s="35"/>
      <c r="CEG915" s="34"/>
      <c r="CEN915" s="35"/>
      <c r="CEO915" s="34"/>
      <c r="CEV915" s="35"/>
      <c r="CEW915" s="34"/>
      <c r="CFD915" s="35"/>
      <c r="CFE915" s="34"/>
      <c r="CFL915" s="35"/>
      <c r="CFM915" s="34"/>
      <c r="CFT915" s="35"/>
      <c r="CFU915" s="34"/>
      <c r="CGB915" s="35"/>
      <c r="CGC915" s="34"/>
      <c r="CGJ915" s="35"/>
      <c r="CGK915" s="34"/>
      <c r="CGR915" s="35"/>
      <c r="CGS915" s="34"/>
      <c r="CGZ915" s="35"/>
      <c r="CHA915" s="34"/>
      <c r="CHH915" s="35"/>
      <c r="CHI915" s="34"/>
      <c r="CHP915" s="35"/>
      <c r="CHQ915" s="34"/>
      <c r="CHX915" s="35"/>
      <c r="CHY915" s="34"/>
      <c r="CIF915" s="35"/>
      <c r="CIG915" s="34"/>
      <c r="CIN915" s="35"/>
      <c r="CIO915" s="34"/>
      <c r="CIV915" s="35"/>
      <c r="CIW915" s="34"/>
      <c r="CJD915" s="35"/>
      <c r="CJE915" s="34"/>
      <c r="CJL915" s="35"/>
      <c r="CJM915" s="34"/>
      <c r="CJT915" s="35"/>
      <c r="CJU915" s="34"/>
      <c r="CKB915" s="35"/>
      <c r="CKC915" s="34"/>
      <c r="CKJ915" s="35"/>
      <c r="CKK915" s="34"/>
      <c r="CKR915" s="35"/>
      <c r="CKS915" s="34"/>
      <c r="CKZ915" s="35"/>
      <c r="CLA915" s="34"/>
      <c r="CLH915" s="35"/>
      <c r="CLI915" s="34"/>
      <c r="CLP915" s="35"/>
      <c r="CLQ915" s="34"/>
      <c r="CLX915" s="35"/>
      <c r="CLY915" s="34"/>
      <c r="CMF915" s="35"/>
      <c r="CMG915" s="34"/>
      <c r="CMN915" s="35"/>
      <c r="CMO915" s="34"/>
      <c r="CMV915" s="35"/>
      <c r="CMW915" s="34"/>
      <c r="CND915" s="35"/>
      <c r="CNE915" s="34"/>
      <c r="CNL915" s="35"/>
      <c r="CNM915" s="34"/>
      <c r="CNT915" s="35"/>
      <c r="CNU915" s="34"/>
      <c r="COB915" s="35"/>
      <c r="COC915" s="34"/>
      <c r="COJ915" s="35"/>
      <c r="COK915" s="34"/>
      <c r="COR915" s="35"/>
      <c r="COS915" s="34"/>
      <c r="COZ915" s="35"/>
      <c r="CPA915" s="34"/>
      <c r="CPH915" s="35"/>
      <c r="CPI915" s="34"/>
      <c r="CPP915" s="35"/>
      <c r="CPQ915" s="34"/>
      <c r="CPX915" s="35"/>
      <c r="CPY915" s="34"/>
      <c r="CQF915" s="35"/>
      <c r="CQG915" s="34"/>
      <c r="CQN915" s="35"/>
      <c r="CQO915" s="34"/>
      <c r="CQV915" s="35"/>
      <c r="CQW915" s="34"/>
      <c r="CRD915" s="35"/>
      <c r="CRE915" s="34"/>
      <c r="CRL915" s="35"/>
      <c r="CRM915" s="34"/>
      <c r="CRT915" s="35"/>
      <c r="CRU915" s="34"/>
      <c r="CSB915" s="35"/>
      <c r="CSC915" s="34"/>
      <c r="CSJ915" s="35"/>
      <c r="CSK915" s="34"/>
      <c r="CSR915" s="35"/>
      <c r="CSS915" s="34"/>
      <c r="CSZ915" s="35"/>
      <c r="CTA915" s="34"/>
      <c r="CTH915" s="35"/>
      <c r="CTI915" s="34"/>
      <c r="CTP915" s="35"/>
      <c r="CTQ915" s="34"/>
      <c r="CTX915" s="35"/>
      <c r="CTY915" s="34"/>
      <c r="CUF915" s="35"/>
      <c r="CUG915" s="34"/>
      <c r="CUN915" s="35"/>
      <c r="CUO915" s="34"/>
      <c r="CUV915" s="35"/>
      <c r="CUW915" s="34"/>
      <c r="CVD915" s="35"/>
      <c r="CVE915" s="34"/>
      <c r="CVL915" s="35"/>
      <c r="CVM915" s="34"/>
      <c r="CVT915" s="35"/>
      <c r="CVU915" s="34"/>
      <c r="CWB915" s="35"/>
      <c r="CWC915" s="34"/>
      <c r="CWJ915" s="35"/>
      <c r="CWK915" s="34"/>
      <c r="CWR915" s="35"/>
      <c r="CWS915" s="34"/>
      <c r="CWZ915" s="35"/>
      <c r="CXA915" s="34"/>
      <c r="CXH915" s="35"/>
      <c r="CXI915" s="34"/>
      <c r="CXP915" s="35"/>
      <c r="CXQ915" s="34"/>
      <c r="CXX915" s="35"/>
      <c r="CXY915" s="34"/>
      <c r="CYF915" s="35"/>
      <c r="CYG915" s="34"/>
      <c r="CYN915" s="35"/>
      <c r="CYO915" s="34"/>
      <c r="CYV915" s="35"/>
      <c r="CYW915" s="34"/>
      <c r="CZD915" s="35"/>
      <c r="CZE915" s="34"/>
      <c r="CZL915" s="35"/>
      <c r="CZM915" s="34"/>
      <c r="CZT915" s="35"/>
      <c r="CZU915" s="34"/>
      <c r="DAB915" s="35"/>
      <c r="DAC915" s="34"/>
      <c r="DAJ915" s="35"/>
      <c r="DAK915" s="34"/>
      <c r="DAR915" s="35"/>
      <c r="DAS915" s="34"/>
      <c r="DAZ915" s="35"/>
      <c r="DBA915" s="34"/>
      <c r="DBH915" s="35"/>
      <c r="DBI915" s="34"/>
      <c r="DBP915" s="35"/>
      <c r="DBQ915" s="34"/>
      <c r="DBX915" s="35"/>
      <c r="DBY915" s="34"/>
      <c r="DCF915" s="35"/>
      <c r="DCG915" s="34"/>
      <c r="DCN915" s="35"/>
      <c r="DCO915" s="34"/>
      <c r="DCV915" s="35"/>
      <c r="DCW915" s="34"/>
      <c r="DDD915" s="35"/>
      <c r="DDE915" s="34"/>
      <c r="DDL915" s="35"/>
      <c r="DDM915" s="34"/>
      <c r="DDT915" s="35"/>
      <c r="DDU915" s="34"/>
      <c r="DEB915" s="35"/>
      <c r="DEC915" s="34"/>
      <c r="DEJ915" s="35"/>
      <c r="DEK915" s="34"/>
      <c r="DER915" s="35"/>
      <c r="DES915" s="34"/>
      <c r="DEZ915" s="35"/>
      <c r="DFA915" s="34"/>
      <c r="DFH915" s="35"/>
      <c r="DFI915" s="34"/>
      <c r="DFP915" s="35"/>
      <c r="DFQ915" s="34"/>
      <c r="DFX915" s="35"/>
      <c r="DFY915" s="34"/>
      <c r="DGF915" s="35"/>
      <c r="DGG915" s="34"/>
      <c r="DGN915" s="35"/>
      <c r="DGO915" s="34"/>
      <c r="DGV915" s="35"/>
      <c r="DGW915" s="34"/>
      <c r="DHD915" s="35"/>
      <c r="DHE915" s="34"/>
      <c r="DHL915" s="35"/>
      <c r="DHM915" s="34"/>
      <c r="DHT915" s="35"/>
      <c r="DHU915" s="34"/>
      <c r="DIB915" s="35"/>
      <c r="DIC915" s="34"/>
      <c r="DIJ915" s="35"/>
      <c r="DIK915" s="34"/>
      <c r="DIR915" s="35"/>
      <c r="DIS915" s="34"/>
      <c r="DIZ915" s="35"/>
      <c r="DJA915" s="34"/>
      <c r="DJH915" s="35"/>
      <c r="DJI915" s="34"/>
      <c r="DJP915" s="35"/>
      <c r="DJQ915" s="34"/>
      <c r="DJX915" s="35"/>
      <c r="DJY915" s="34"/>
      <c r="DKF915" s="35"/>
      <c r="DKG915" s="34"/>
      <c r="DKN915" s="35"/>
      <c r="DKO915" s="34"/>
      <c r="DKV915" s="35"/>
      <c r="DKW915" s="34"/>
      <c r="DLD915" s="35"/>
      <c r="DLE915" s="34"/>
      <c r="DLL915" s="35"/>
      <c r="DLM915" s="34"/>
      <c r="DLT915" s="35"/>
      <c r="DLU915" s="34"/>
      <c r="DMB915" s="35"/>
      <c r="DMC915" s="34"/>
      <c r="DMJ915" s="35"/>
      <c r="DMK915" s="34"/>
      <c r="DMR915" s="35"/>
      <c r="DMS915" s="34"/>
      <c r="DMZ915" s="35"/>
      <c r="DNA915" s="34"/>
      <c r="DNH915" s="35"/>
      <c r="DNI915" s="34"/>
      <c r="DNP915" s="35"/>
      <c r="DNQ915" s="34"/>
      <c r="DNX915" s="35"/>
      <c r="DNY915" s="34"/>
      <c r="DOF915" s="35"/>
      <c r="DOG915" s="34"/>
      <c r="DON915" s="35"/>
      <c r="DOO915" s="34"/>
      <c r="DOV915" s="35"/>
      <c r="DOW915" s="34"/>
      <c r="DPD915" s="35"/>
      <c r="DPE915" s="34"/>
      <c r="DPL915" s="35"/>
      <c r="DPM915" s="34"/>
      <c r="DPT915" s="35"/>
      <c r="DPU915" s="34"/>
      <c r="DQB915" s="35"/>
      <c r="DQC915" s="34"/>
      <c r="DQJ915" s="35"/>
      <c r="DQK915" s="34"/>
      <c r="DQR915" s="35"/>
      <c r="DQS915" s="34"/>
      <c r="DQZ915" s="35"/>
      <c r="DRA915" s="34"/>
      <c r="DRH915" s="35"/>
      <c r="DRI915" s="34"/>
      <c r="DRP915" s="35"/>
      <c r="DRQ915" s="34"/>
      <c r="DRX915" s="35"/>
      <c r="DRY915" s="34"/>
      <c r="DSF915" s="35"/>
      <c r="DSG915" s="34"/>
      <c r="DSN915" s="35"/>
      <c r="DSO915" s="34"/>
      <c r="DSV915" s="35"/>
      <c r="DSW915" s="34"/>
      <c r="DTD915" s="35"/>
      <c r="DTE915" s="34"/>
      <c r="DTL915" s="35"/>
      <c r="DTM915" s="34"/>
      <c r="DTT915" s="35"/>
      <c r="DTU915" s="34"/>
      <c r="DUB915" s="35"/>
      <c r="DUC915" s="34"/>
      <c r="DUJ915" s="35"/>
      <c r="DUK915" s="34"/>
      <c r="DUR915" s="35"/>
      <c r="DUS915" s="34"/>
      <c r="DUZ915" s="35"/>
      <c r="DVA915" s="34"/>
      <c r="DVH915" s="35"/>
      <c r="DVI915" s="34"/>
      <c r="DVP915" s="35"/>
      <c r="DVQ915" s="34"/>
      <c r="DVX915" s="35"/>
      <c r="DVY915" s="34"/>
      <c r="DWF915" s="35"/>
      <c r="DWG915" s="34"/>
      <c r="DWN915" s="35"/>
      <c r="DWO915" s="34"/>
      <c r="DWV915" s="35"/>
      <c r="DWW915" s="34"/>
      <c r="DXD915" s="35"/>
      <c r="DXE915" s="34"/>
      <c r="DXL915" s="35"/>
      <c r="DXM915" s="34"/>
      <c r="DXT915" s="35"/>
      <c r="DXU915" s="34"/>
      <c r="DYB915" s="35"/>
      <c r="DYC915" s="34"/>
      <c r="DYJ915" s="35"/>
      <c r="DYK915" s="34"/>
      <c r="DYR915" s="35"/>
      <c r="DYS915" s="34"/>
      <c r="DYZ915" s="35"/>
      <c r="DZA915" s="34"/>
      <c r="DZH915" s="35"/>
      <c r="DZI915" s="34"/>
      <c r="DZP915" s="35"/>
      <c r="DZQ915" s="34"/>
      <c r="DZX915" s="35"/>
      <c r="DZY915" s="34"/>
      <c r="EAF915" s="35"/>
      <c r="EAG915" s="34"/>
      <c r="EAN915" s="35"/>
      <c r="EAO915" s="34"/>
      <c r="EAV915" s="35"/>
      <c r="EAW915" s="34"/>
      <c r="EBD915" s="35"/>
      <c r="EBE915" s="34"/>
      <c r="EBL915" s="35"/>
      <c r="EBM915" s="34"/>
      <c r="EBT915" s="35"/>
      <c r="EBU915" s="34"/>
      <c r="ECB915" s="35"/>
      <c r="ECC915" s="34"/>
      <c r="ECJ915" s="35"/>
      <c r="ECK915" s="34"/>
      <c r="ECR915" s="35"/>
      <c r="ECS915" s="34"/>
      <c r="ECZ915" s="35"/>
      <c r="EDA915" s="34"/>
      <c r="EDH915" s="35"/>
      <c r="EDI915" s="34"/>
      <c r="EDP915" s="35"/>
      <c r="EDQ915" s="34"/>
      <c r="EDX915" s="35"/>
      <c r="EDY915" s="34"/>
      <c r="EEF915" s="35"/>
      <c r="EEG915" s="34"/>
      <c r="EEN915" s="35"/>
      <c r="EEO915" s="34"/>
      <c r="EEV915" s="35"/>
      <c r="EEW915" s="34"/>
      <c r="EFD915" s="35"/>
      <c r="EFE915" s="34"/>
      <c r="EFL915" s="35"/>
      <c r="EFM915" s="34"/>
      <c r="EFT915" s="35"/>
      <c r="EFU915" s="34"/>
      <c r="EGB915" s="35"/>
      <c r="EGC915" s="34"/>
      <c r="EGJ915" s="35"/>
      <c r="EGK915" s="34"/>
      <c r="EGR915" s="35"/>
      <c r="EGS915" s="34"/>
      <c r="EGZ915" s="35"/>
      <c r="EHA915" s="34"/>
      <c r="EHH915" s="35"/>
      <c r="EHI915" s="34"/>
      <c r="EHP915" s="35"/>
      <c r="EHQ915" s="34"/>
      <c r="EHX915" s="35"/>
      <c r="EHY915" s="34"/>
      <c r="EIF915" s="35"/>
      <c r="EIG915" s="34"/>
      <c r="EIN915" s="35"/>
      <c r="EIO915" s="34"/>
      <c r="EIV915" s="35"/>
      <c r="EIW915" s="34"/>
      <c r="EJD915" s="35"/>
      <c r="EJE915" s="34"/>
      <c r="EJL915" s="35"/>
      <c r="EJM915" s="34"/>
      <c r="EJT915" s="35"/>
      <c r="EJU915" s="34"/>
      <c r="EKB915" s="35"/>
      <c r="EKC915" s="34"/>
      <c r="EKJ915" s="35"/>
      <c r="EKK915" s="34"/>
      <c r="EKR915" s="35"/>
      <c r="EKS915" s="34"/>
      <c r="EKZ915" s="35"/>
      <c r="ELA915" s="34"/>
      <c r="ELH915" s="35"/>
      <c r="ELI915" s="34"/>
      <c r="ELP915" s="35"/>
      <c r="ELQ915" s="34"/>
      <c r="ELX915" s="35"/>
      <c r="ELY915" s="34"/>
      <c r="EMF915" s="35"/>
      <c r="EMG915" s="34"/>
      <c r="EMN915" s="35"/>
      <c r="EMO915" s="34"/>
      <c r="EMV915" s="35"/>
      <c r="EMW915" s="34"/>
      <c r="END915" s="35"/>
      <c r="ENE915" s="34"/>
      <c r="ENL915" s="35"/>
      <c r="ENM915" s="34"/>
      <c r="ENT915" s="35"/>
      <c r="ENU915" s="34"/>
      <c r="EOB915" s="35"/>
      <c r="EOC915" s="34"/>
      <c r="EOJ915" s="35"/>
      <c r="EOK915" s="34"/>
      <c r="EOR915" s="35"/>
      <c r="EOS915" s="34"/>
      <c r="EOZ915" s="35"/>
      <c r="EPA915" s="34"/>
      <c r="EPH915" s="35"/>
      <c r="EPI915" s="34"/>
      <c r="EPP915" s="35"/>
      <c r="EPQ915" s="34"/>
      <c r="EPX915" s="35"/>
      <c r="EPY915" s="34"/>
      <c r="EQF915" s="35"/>
      <c r="EQG915" s="34"/>
      <c r="EQN915" s="35"/>
      <c r="EQO915" s="34"/>
      <c r="EQV915" s="35"/>
      <c r="EQW915" s="34"/>
      <c r="ERD915" s="35"/>
      <c r="ERE915" s="34"/>
      <c r="ERL915" s="35"/>
      <c r="ERM915" s="34"/>
      <c r="ERT915" s="35"/>
      <c r="ERU915" s="34"/>
      <c r="ESB915" s="35"/>
      <c r="ESC915" s="34"/>
      <c r="ESJ915" s="35"/>
      <c r="ESK915" s="34"/>
      <c r="ESR915" s="35"/>
      <c r="ESS915" s="34"/>
      <c r="ESZ915" s="35"/>
      <c r="ETA915" s="34"/>
      <c r="ETH915" s="35"/>
      <c r="ETI915" s="34"/>
      <c r="ETP915" s="35"/>
      <c r="ETQ915" s="34"/>
      <c r="ETX915" s="35"/>
      <c r="ETY915" s="34"/>
      <c r="EUF915" s="35"/>
      <c r="EUG915" s="34"/>
      <c r="EUN915" s="35"/>
      <c r="EUO915" s="34"/>
      <c r="EUV915" s="35"/>
      <c r="EUW915" s="34"/>
      <c r="EVD915" s="35"/>
      <c r="EVE915" s="34"/>
      <c r="EVL915" s="35"/>
      <c r="EVM915" s="34"/>
      <c r="EVT915" s="35"/>
      <c r="EVU915" s="34"/>
      <c r="EWB915" s="35"/>
      <c r="EWC915" s="34"/>
      <c r="EWJ915" s="35"/>
      <c r="EWK915" s="34"/>
      <c r="EWR915" s="35"/>
      <c r="EWS915" s="34"/>
      <c r="EWZ915" s="35"/>
      <c r="EXA915" s="34"/>
      <c r="EXH915" s="35"/>
      <c r="EXI915" s="34"/>
      <c r="EXP915" s="35"/>
      <c r="EXQ915" s="34"/>
      <c r="EXX915" s="35"/>
      <c r="EXY915" s="34"/>
      <c r="EYF915" s="35"/>
      <c r="EYG915" s="34"/>
      <c r="EYN915" s="35"/>
      <c r="EYO915" s="34"/>
      <c r="EYV915" s="35"/>
      <c r="EYW915" s="34"/>
      <c r="EZD915" s="35"/>
      <c r="EZE915" s="34"/>
      <c r="EZL915" s="35"/>
      <c r="EZM915" s="34"/>
      <c r="EZT915" s="35"/>
      <c r="EZU915" s="34"/>
      <c r="FAB915" s="35"/>
      <c r="FAC915" s="34"/>
      <c r="FAJ915" s="35"/>
      <c r="FAK915" s="34"/>
      <c r="FAR915" s="35"/>
      <c r="FAS915" s="34"/>
      <c r="FAZ915" s="35"/>
      <c r="FBA915" s="34"/>
      <c r="FBH915" s="35"/>
      <c r="FBI915" s="34"/>
      <c r="FBP915" s="35"/>
      <c r="FBQ915" s="34"/>
      <c r="FBX915" s="35"/>
      <c r="FBY915" s="34"/>
      <c r="FCF915" s="35"/>
      <c r="FCG915" s="34"/>
      <c r="FCN915" s="35"/>
      <c r="FCO915" s="34"/>
      <c r="FCV915" s="35"/>
      <c r="FCW915" s="34"/>
      <c r="FDD915" s="35"/>
      <c r="FDE915" s="34"/>
      <c r="FDL915" s="35"/>
      <c r="FDM915" s="34"/>
      <c r="FDT915" s="35"/>
      <c r="FDU915" s="34"/>
      <c r="FEB915" s="35"/>
      <c r="FEC915" s="34"/>
      <c r="FEJ915" s="35"/>
      <c r="FEK915" s="34"/>
      <c r="FER915" s="35"/>
      <c r="FES915" s="34"/>
      <c r="FEZ915" s="35"/>
      <c r="FFA915" s="34"/>
      <c r="FFH915" s="35"/>
      <c r="FFI915" s="34"/>
      <c r="FFP915" s="35"/>
      <c r="FFQ915" s="34"/>
      <c r="FFX915" s="35"/>
      <c r="FFY915" s="34"/>
      <c r="FGF915" s="35"/>
      <c r="FGG915" s="34"/>
      <c r="FGN915" s="35"/>
      <c r="FGO915" s="34"/>
      <c r="FGV915" s="35"/>
      <c r="FGW915" s="34"/>
      <c r="FHD915" s="35"/>
      <c r="FHE915" s="34"/>
      <c r="FHL915" s="35"/>
      <c r="FHM915" s="34"/>
      <c r="FHT915" s="35"/>
      <c r="FHU915" s="34"/>
      <c r="FIB915" s="35"/>
      <c r="FIC915" s="34"/>
      <c r="FIJ915" s="35"/>
      <c r="FIK915" s="34"/>
      <c r="FIR915" s="35"/>
      <c r="FIS915" s="34"/>
      <c r="FIZ915" s="35"/>
      <c r="FJA915" s="34"/>
      <c r="FJH915" s="35"/>
      <c r="FJI915" s="34"/>
      <c r="FJP915" s="35"/>
      <c r="FJQ915" s="34"/>
      <c r="FJX915" s="35"/>
      <c r="FJY915" s="34"/>
      <c r="FKF915" s="35"/>
      <c r="FKG915" s="34"/>
      <c r="FKN915" s="35"/>
      <c r="FKO915" s="34"/>
      <c r="FKV915" s="35"/>
      <c r="FKW915" s="34"/>
      <c r="FLD915" s="35"/>
      <c r="FLE915" s="34"/>
      <c r="FLL915" s="35"/>
      <c r="FLM915" s="34"/>
      <c r="FLT915" s="35"/>
      <c r="FLU915" s="34"/>
      <c r="FMB915" s="35"/>
      <c r="FMC915" s="34"/>
      <c r="FMJ915" s="35"/>
      <c r="FMK915" s="34"/>
      <c r="FMR915" s="35"/>
      <c r="FMS915" s="34"/>
      <c r="FMZ915" s="35"/>
      <c r="FNA915" s="34"/>
      <c r="FNH915" s="35"/>
      <c r="FNI915" s="34"/>
      <c r="FNP915" s="35"/>
      <c r="FNQ915" s="34"/>
      <c r="FNX915" s="35"/>
      <c r="FNY915" s="34"/>
      <c r="FOF915" s="35"/>
      <c r="FOG915" s="34"/>
      <c r="FON915" s="35"/>
      <c r="FOO915" s="34"/>
      <c r="FOV915" s="35"/>
      <c r="FOW915" s="34"/>
      <c r="FPD915" s="35"/>
      <c r="FPE915" s="34"/>
      <c r="FPL915" s="35"/>
      <c r="FPM915" s="34"/>
      <c r="FPT915" s="35"/>
      <c r="FPU915" s="34"/>
      <c r="FQB915" s="35"/>
      <c r="FQC915" s="34"/>
      <c r="FQJ915" s="35"/>
      <c r="FQK915" s="34"/>
      <c r="FQR915" s="35"/>
      <c r="FQS915" s="34"/>
      <c r="FQZ915" s="35"/>
      <c r="FRA915" s="34"/>
      <c r="FRH915" s="35"/>
      <c r="FRI915" s="34"/>
      <c r="FRP915" s="35"/>
      <c r="FRQ915" s="34"/>
      <c r="FRX915" s="35"/>
      <c r="FRY915" s="34"/>
      <c r="FSF915" s="35"/>
      <c r="FSG915" s="34"/>
      <c r="FSN915" s="35"/>
      <c r="FSO915" s="34"/>
      <c r="FSV915" s="35"/>
      <c r="FSW915" s="34"/>
      <c r="FTD915" s="35"/>
      <c r="FTE915" s="34"/>
      <c r="FTL915" s="35"/>
      <c r="FTM915" s="34"/>
      <c r="FTT915" s="35"/>
      <c r="FTU915" s="34"/>
      <c r="FUB915" s="35"/>
      <c r="FUC915" s="34"/>
      <c r="FUJ915" s="35"/>
      <c r="FUK915" s="34"/>
      <c r="FUR915" s="35"/>
      <c r="FUS915" s="34"/>
      <c r="FUZ915" s="35"/>
      <c r="FVA915" s="34"/>
      <c r="FVH915" s="35"/>
      <c r="FVI915" s="34"/>
      <c r="FVP915" s="35"/>
      <c r="FVQ915" s="34"/>
      <c r="FVX915" s="35"/>
      <c r="FVY915" s="34"/>
      <c r="FWF915" s="35"/>
      <c r="FWG915" s="34"/>
      <c r="FWN915" s="35"/>
      <c r="FWO915" s="34"/>
      <c r="FWV915" s="35"/>
      <c r="FWW915" s="34"/>
      <c r="FXD915" s="35"/>
      <c r="FXE915" s="34"/>
      <c r="FXL915" s="35"/>
      <c r="FXM915" s="34"/>
      <c r="FXT915" s="35"/>
      <c r="FXU915" s="34"/>
      <c r="FYB915" s="35"/>
      <c r="FYC915" s="34"/>
      <c r="FYJ915" s="35"/>
      <c r="FYK915" s="34"/>
      <c r="FYR915" s="35"/>
      <c r="FYS915" s="34"/>
      <c r="FYZ915" s="35"/>
      <c r="FZA915" s="34"/>
      <c r="FZH915" s="35"/>
      <c r="FZI915" s="34"/>
      <c r="FZP915" s="35"/>
      <c r="FZQ915" s="34"/>
      <c r="FZX915" s="35"/>
      <c r="FZY915" s="34"/>
      <c r="GAF915" s="35"/>
      <c r="GAG915" s="34"/>
      <c r="GAN915" s="35"/>
      <c r="GAO915" s="34"/>
      <c r="GAV915" s="35"/>
      <c r="GAW915" s="34"/>
      <c r="GBD915" s="35"/>
      <c r="GBE915" s="34"/>
      <c r="GBL915" s="35"/>
      <c r="GBM915" s="34"/>
      <c r="GBT915" s="35"/>
      <c r="GBU915" s="34"/>
      <c r="GCB915" s="35"/>
      <c r="GCC915" s="34"/>
      <c r="GCJ915" s="35"/>
      <c r="GCK915" s="34"/>
      <c r="GCR915" s="35"/>
      <c r="GCS915" s="34"/>
      <c r="GCZ915" s="35"/>
      <c r="GDA915" s="34"/>
      <c r="GDH915" s="35"/>
      <c r="GDI915" s="34"/>
      <c r="GDP915" s="35"/>
      <c r="GDQ915" s="34"/>
      <c r="GDX915" s="35"/>
      <c r="GDY915" s="34"/>
      <c r="GEF915" s="35"/>
      <c r="GEG915" s="34"/>
      <c r="GEN915" s="35"/>
      <c r="GEO915" s="34"/>
      <c r="GEV915" s="35"/>
      <c r="GEW915" s="34"/>
      <c r="GFD915" s="35"/>
      <c r="GFE915" s="34"/>
      <c r="GFL915" s="35"/>
      <c r="GFM915" s="34"/>
      <c r="GFT915" s="35"/>
      <c r="GFU915" s="34"/>
      <c r="GGB915" s="35"/>
      <c r="GGC915" s="34"/>
      <c r="GGJ915" s="35"/>
      <c r="GGK915" s="34"/>
      <c r="GGR915" s="35"/>
      <c r="GGS915" s="34"/>
      <c r="GGZ915" s="35"/>
      <c r="GHA915" s="34"/>
      <c r="GHH915" s="35"/>
      <c r="GHI915" s="34"/>
      <c r="GHP915" s="35"/>
      <c r="GHQ915" s="34"/>
      <c r="GHX915" s="35"/>
      <c r="GHY915" s="34"/>
      <c r="GIF915" s="35"/>
      <c r="GIG915" s="34"/>
      <c r="GIN915" s="35"/>
      <c r="GIO915" s="34"/>
      <c r="GIV915" s="35"/>
      <c r="GIW915" s="34"/>
      <c r="GJD915" s="35"/>
      <c r="GJE915" s="34"/>
      <c r="GJL915" s="35"/>
      <c r="GJM915" s="34"/>
      <c r="GJT915" s="35"/>
      <c r="GJU915" s="34"/>
      <c r="GKB915" s="35"/>
      <c r="GKC915" s="34"/>
      <c r="GKJ915" s="35"/>
      <c r="GKK915" s="34"/>
      <c r="GKR915" s="35"/>
      <c r="GKS915" s="34"/>
      <c r="GKZ915" s="35"/>
      <c r="GLA915" s="34"/>
      <c r="GLH915" s="35"/>
      <c r="GLI915" s="34"/>
      <c r="GLP915" s="35"/>
      <c r="GLQ915" s="34"/>
      <c r="GLX915" s="35"/>
      <c r="GLY915" s="34"/>
      <c r="GMF915" s="35"/>
      <c r="GMG915" s="34"/>
      <c r="GMN915" s="35"/>
      <c r="GMO915" s="34"/>
      <c r="GMV915" s="35"/>
      <c r="GMW915" s="34"/>
      <c r="GND915" s="35"/>
      <c r="GNE915" s="34"/>
      <c r="GNL915" s="35"/>
      <c r="GNM915" s="34"/>
      <c r="GNT915" s="35"/>
      <c r="GNU915" s="34"/>
      <c r="GOB915" s="35"/>
      <c r="GOC915" s="34"/>
      <c r="GOJ915" s="35"/>
      <c r="GOK915" s="34"/>
      <c r="GOR915" s="35"/>
      <c r="GOS915" s="34"/>
      <c r="GOZ915" s="35"/>
      <c r="GPA915" s="34"/>
      <c r="GPH915" s="35"/>
      <c r="GPI915" s="34"/>
      <c r="GPP915" s="35"/>
      <c r="GPQ915" s="34"/>
      <c r="GPX915" s="35"/>
      <c r="GPY915" s="34"/>
      <c r="GQF915" s="35"/>
      <c r="GQG915" s="34"/>
      <c r="GQN915" s="35"/>
      <c r="GQO915" s="34"/>
      <c r="GQV915" s="35"/>
      <c r="GQW915" s="34"/>
      <c r="GRD915" s="35"/>
      <c r="GRE915" s="34"/>
      <c r="GRL915" s="35"/>
      <c r="GRM915" s="34"/>
      <c r="GRT915" s="35"/>
      <c r="GRU915" s="34"/>
      <c r="GSB915" s="35"/>
      <c r="GSC915" s="34"/>
      <c r="GSJ915" s="35"/>
      <c r="GSK915" s="34"/>
      <c r="GSR915" s="35"/>
      <c r="GSS915" s="34"/>
      <c r="GSZ915" s="35"/>
      <c r="GTA915" s="34"/>
      <c r="GTH915" s="35"/>
      <c r="GTI915" s="34"/>
      <c r="GTP915" s="35"/>
      <c r="GTQ915" s="34"/>
      <c r="GTX915" s="35"/>
      <c r="GTY915" s="34"/>
      <c r="GUF915" s="35"/>
      <c r="GUG915" s="34"/>
      <c r="GUN915" s="35"/>
      <c r="GUO915" s="34"/>
      <c r="GUV915" s="35"/>
      <c r="GUW915" s="34"/>
      <c r="GVD915" s="35"/>
      <c r="GVE915" s="34"/>
      <c r="GVL915" s="35"/>
      <c r="GVM915" s="34"/>
      <c r="GVT915" s="35"/>
      <c r="GVU915" s="34"/>
      <c r="GWB915" s="35"/>
      <c r="GWC915" s="34"/>
      <c r="GWJ915" s="35"/>
      <c r="GWK915" s="34"/>
      <c r="GWR915" s="35"/>
      <c r="GWS915" s="34"/>
      <c r="GWZ915" s="35"/>
      <c r="GXA915" s="34"/>
      <c r="GXH915" s="35"/>
      <c r="GXI915" s="34"/>
      <c r="GXP915" s="35"/>
      <c r="GXQ915" s="34"/>
      <c r="GXX915" s="35"/>
      <c r="GXY915" s="34"/>
      <c r="GYF915" s="35"/>
      <c r="GYG915" s="34"/>
      <c r="GYN915" s="35"/>
      <c r="GYO915" s="34"/>
      <c r="GYV915" s="35"/>
      <c r="GYW915" s="34"/>
      <c r="GZD915" s="35"/>
      <c r="GZE915" s="34"/>
      <c r="GZL915" s="35"/>
      <c r="GZM915" s="34"/>
      <c r="GZT915" s="35"/>
      <c r="GZU915" s="34"/>
      <c r="HAB915" s="35"/>
      <c r="HAC915" s="34"/>
      <c r="HAJ915" s="35"/>
      <c r="HAK915" s="34"/>
      <c r="HAR915" s="35"/>
      <c r="HAS915" s="34"/>
      <c r="HAZ915" s="35"/>
      <c r="HBA915" s="34"/>
      <c r="HBH915" s="35"/>
      <c r="HBI915" s="34"/>
      <c r="HBP915" s="35"/>
      <c r="HBQ915" s="34"/>
      <c r="HBX915" s="35"/>
      <c r="HBY915" s="34"/>
      <c r="HCF915" s="35"/>
      <c r="HCG915" s="34"/>
      <c r="HCN915" s="35"/>
      <c r="HCO915" s="34"/>
      <c r="HCV915" s="35"/>
      <c r="HCW915" s="34"/>
      <c r="HDD915" s="35"/>
      <c r="HDE915" s="34"/>
      <c r="HDL915" s="35"/>
      <c r="HDM915" s="34"/>
      <c r="HDT915" s="35"/>
      <c r="HDU915" s="34"/>
      <c r="HEB915" s="35"/>
      <c r="HEC915" s="34"/>
      <c r="HEJ915" s="35"/>
      <c r="HEK915" s="34"/>
      <c r="HER915" s="35"/>
      <c r="HES915" s="34"/>
      <c r="HEZ915" s="35"/>
      <c r="HFA915" s="34"/>
      <c r="HFH915" s="35"/>
      <c r="HFI915" s="34"/>
      <c r="HFP915" s="35"/>
      <c r="HFQ915" s="34"/>
      <c r="HFX915" s="35"/>
      <c r="HFY915" s="34"/>
      <c r="HGF915" s="35"/>
      <c r="HGG915" s="34"/>
      <c r="HGN915" s="35"/>
      <c r="HGO915" s="34"/>
      <c r="HGV915" s="35"/>
      <c r="HGW915" s="34"/>
      <c r="HHD915" s="35"/>
      <c r="HHE915" s="34"/>
      <c r="HHL915" s="35"/>
      <c r="HHM915" s="34"/>
      <c r="HHT915" s="35"/>
      <c r="HHU915" s="34"/>
      <c r="HIB915" s="35"/>
      <c r="HIC915" s="34"/>
      <c r="HIJ915" s="35"/>
      <c r="HIK915" s="34"/>
      <c r="HIR915" s="35"/>
      <c r="HIS915" s="34"/>
      <c r="HIZ915" s="35"/>
      <c r="HJA915" s="34"/>
      <c r="HJH915" s="35"/>
      <c r="HJI915" s="34"/>
      <c r="HJP915" s="35"/>
      <c r="HJQ915" s="34"/>
      <c r="HJX915" s="35"/>
      <c r="HJY915" s="34"/>
      <c r="HKF915" s="35"/>
      <c r="HKG915" s="34"/>
      <c r="HKN915" s="35"/>
      <c r="HKO915" s="34"/>
      <c r="HKV915" s="35"/>
      <c r="HKW915" s="34"/>
      <c r="HLD915" s="35"/>
      <c r="HLE915" s="34"/>
      <c r="HLL915" s="35"/>
      <c r="HLM915" s="34"/>
      <c r="HLT915" s="35"/>
      <c r="HLU915" s="34"/>
      <c r="HMB915" s="35"/>
      <c r="HMC915" s="34"/>
      <c r="HMJ915" s="35"/>
      <c r="HMK915" s="34"/>
      <c r="HMR915" s="35"/>
      <c r="HMS915" s="34"/>
      <c r="HMZ915" s="35"/>
      <c r="HNA915" s="34"/>
      <c r="HNH915" s="35"/>
      <c r="HNI915" s="34"/>
      <c r="HNP915" s="35"/>
      <c r="HNQ915" s="34"/>
      <c r="HNX915" s="35"/>
      <c r="HNY915" s="34"/>
      <c r="HOF915" s="35"/>
      <c r="HOG915" s="34"/>
      <c r="HON915" s="35"/>
      <c r="HOO915" s="34"/>
      <c r="HOV915" s="35"/>
      <c r="HOW915" s="34"/>
      <c r="HPD915" s="35"/>
      <c r="HPE915" s="34"/>
      <c r="HPL915" s="35"/>
      <c r="HPM915" s="34"/>
      <c r="HPT915" s="35"/>
      <c r="HPU915" s="34"/>
      <c r="HQB915" s="35"/>
      <c r="HQC915" s="34"/>
      <c r="HQJ915" s="35"/>
      <c r="HQK915" s="34"/>
      <c r="HQR915" s="35"/>
      <c r="HQS915" s="34"/>
      <c r="HQZ915" s="35"/>
      <c r="HRA915" s="34"/>
      <c r="HRH915" s="35"/>
      <c r="HRI915" s="34"/>
      <c r="HRP915" s="35"/>
      <c r="HRQ915" s="34"/>
      <c r="HRX915" s="35"/>
      <c r="HRY915" s="34"/>
      <c r="HSF915" s="35"/>
      <c r="HSG915" s="34"/>
      <c r="HSN915" s="35"/>
      <c r="HSO915" s="34"/>
      <c r="HSV915" s="35"/>
      <c r="HSW915" s="34"/>
      <c r="HTD915" s="35"/>
      <c r="HTE915" s="34"/>
      <c r="HTL915" s="35"/>
      <c r="HTM915" s="34"/>
      <c r="HTT915" s="35"/>
      <c r="HTU915" s="34"/>
      <c r="HUB915" s="35"/>
      <c r="HUC915" s="34"/>
      <c r="HUJ915" s="35"/>
      <c r="HUK915" s="34"/>
      <c r="HUR915" s="35"/>
      <c r="HUS915" s="34"/>
      <c r="HUZ915" s="35"/>
      <c r="HVA915" s="34"/>
      <c r="HVH915" s="35"/>
      <c r="HVI915" s="34"/>
      <c r="HVP915" s="35"/>
      <c r="HVQ915" s="34"/>
      <c r="HVX915" s="35"/>
      <c r="HVY915" s="34"/>
      <c r="HWF915" s="35"/>
      <c r="HWG915" s="34"/>
      <c r="HWN915" s="35"/>
      <c r="HWO915" s="34"/>
      <c r="HWV915" s="35"/>
      <c r="HWW915" s="34"/>
      <c r="HXD915" s="35"/>
      <c r="HXE915" s="34"/>
      <c r="HXL915" s="35"/>
      <c r="HXM915" s="34"/>
      <c r="HXT915" s="35"/>
      <c r="HXU915" s="34"/>
      <c r="HYB915" s="35"/>
      <c r="HYC915" s="34"/>
      <c r="HYJ915" s="35"/>
      <c r="HYK915" s="34"/>
      <c r="HYR915" s="35"/>
      <c r="HYS915" s="34"/>
      <c r="HYZ915" s="35"/>
      <c r="HZA915" s="34"/>
      <c r="HZH915" s="35"/>
      <c r="HZI915" s="34"/>
      <c r="HZP915" s="35"/>
      <c r="HZQ915" s="34"/>
      <c r="HZX915" s="35"/>
      <c r="HZY915" s="34"/>
      <c r="IAF915" s="35"/>
      <c r="IAG915" s="34"/>
      <c r="IAN915" s="35"/>
      <c r="IAO915" s="34"/>
      <c r="IAV915" s="35"/>
      <c r="IAW915" s="34"/>
      <c r="IBD915" s="35"/>
      <c r="IBE915" s="34"/>
      <c r="IBL915" s="35"/>
      <c r="IBM915" s="34"/>
      <c r="IBT915" s="35"/>
      <c r="IBU915" s="34"/>
      <c r="ICB915" s="35"/>
      <c r="ICC915" s="34"/>
      <c r="ICJ915" s="35"/>
      <c r="ICK915" s="34"/>
      <c r="ICR915" s="35"/>
      <c r="ICS915" s="34"/>
      <c r="ICZ915" s="35"/>
      <c r="IDA915" s="34"/>
      <c r="IDH915" s="35"/>
      <c r="IDI915" s="34"/>
      <c r="IDP915" s="35"/>
      <c r="IDQ915" s="34"/>
      <c r="IDX915" s="35"/>
      <c r="IDY915" s="34"/>
      <c r="IEF915" s="35"/>
      <c r="IEG915" s="34"/>
      <c r="IEN915" s="35"/>
      <c r="IEO915" s="34"/>
      <c r="IEV915" s="35"/>
      <c r="IEW915" s="34"/>
      <c r="IFD915" s="35"/>
      <c r="IFE915" s="34"/>
      <c r="IFL915" s="35"/>
      <c r="IFM915" s="34"/>
      <c r="IFT915" s="35"/>
      <c r="IFU915" s="34"/>
      <c r="IGB915" s="35"/>
      <c r="IGC915" s="34"/>
      <c r="IGJ915" s="35"/>
      <c r="IGK915" s="34"/>
      <c r="IGR915" s="35"/>
      <c r="IGS915" s="34"/>
      <c r="IGZ915" s="35"/>
      <c r="IHA915" s="34"/>
      <c r="IHH915" s="35"/>
      <c r="IHI915" s="34"/>
      <c r="IHP915" s="35"/>
      <c r="IHQ915" s="34"/>
      <c r="IHX915" s="35"/>
      <c r="IHY915" s="34"/>
      <c r="IIF915" s="35"/>
      <c r="IIG915" s="34"/>
      <c r="IIN915" s="35"/>
      <c r="IIO915" s="34"/>
      <c r="IIV915" s="35"/>
      <c r="IIW915" s="34"/>
      <c r="IJD915" s="35"/>
      <c r="IJE915" s="34"/>
      <c r="IJL915" s="35"/>
      <c r="IJM915" s="34"/>
      <c r="IJT915" s="35"/>
      <c r="IJU915" s="34"/>
      <c r="IKB915" s="35"/>
      <c r="IKC915" s="34"/>
      <c r="IKJ915" s="35"/>
      <c r="IKK915" s="34"/>
      <c r="IKR915" s="35"/>
      <c r="IKS915" s="34"/>
      <c r="IKZ915" s="35"/>
      <c r="ILA915" s="34"/>
      <c r="ILH915" s="35"/>
      <c r="ILI915" s="34"/>
      <c r="ILP915" s="35"/>
      <c r="ILQ915" s="34"/>
      <c r="ILX915" s="35"/>
      <c r="ILY915" s="34"/>
      <c r="IMF915" s="35"/>
      <c r="IMG915" s="34"/>
      <c r="IMN915" s="35"/>
      <c r="IMO915" s="34"/>
      <c r="IMV915" s="35"/>
      <c r="IMW915" s="34"/>
      <c r="IND915" s="35"/>
      <c r="INE915" s="34"/>
      <c r="INL915" s="35"/>
      <c r="INM915" s="34"/>
      <c r="INT915" s="35"/>
      <c r="INU915" s="34"/>
      <c r="IOB915" s="35"/>
      <c r="IOC915" s="34"/>
      <c r="IOJ915" s="35"/>
      <c r="IOK915" s="34"/>
      <c r="IOR915" s="35"/>
      <c r="IOS915" s="34"/>
      <c r="IOZ915" s="35"/>
      <c r="IPA915" s="34"/>
      <c r="IPH915" s="35"/>
      <c r="IPI915" s="34"/>
      <c r="IPP915" s="35"/>
      <c r="IPQ915" s="34"/>
      <c r="IPX915" s="35"/>
      <c r="IPY915" s="34"/>
      <c r="IQF915" s="35"/>
      <c r="IQG915" s="34"/>
      <c r="IQN915" s="35"/>
      <c r="IQO915" s="34"/>
      <c r="IQV915" s="35"/>
      <c r="IQW915" s="34"/>
      <c r="IRD915" s="35"/>
      <c r="IRE915" s="34"/>
      <c r="IRL915" s="35"/>
      <c r="IRM915" s="34"/>
      <c r="IRT915" s="35"/>
      <c r="IRU915" s="34"/>
      <c r="ISB915" s="35"/>
      <c r="ISC915" s="34"/>
      <c r="ISJ915" s="35"/>
      <c r="ISK915" s="34"/>
      <c r="ISR915" s="35"/>
      <c r="ISS915" s="34"/>
      <c r="ISZ915" s="35"/>
      <c r="ITA915" s="34"/>
      <c r="ITH915" s="35"/>
      <c r="ITI915" s="34"/>
      <c r="ITP915" s="35"/>
      <c r="ITQ915" s="34"/>
      <c r="ITX915" s="35"/>
      <c r="ITY915" s="34"/>
      <c r="IUF915" s="35"/>
      <c r="IUG915" s="34"/>
      <c r="IUN915" s="35"/>
      <c r="IUO915" s="34"/>
      <c r="IUV915" s="35"/>
      <c r="IUW915" s="34"/>
      <c r="IVD915" s="35"/>
      <c r="IVE915" s="34"/>
      <c r="IVL915" s="35"/>
      <c r="IVM915" s="34"/>
      <c r="IVT915" s="35"/>
      <c r="IVU915" s="34"/>
      <c r="IWB915" s="35"/>
      <c r="IWC915" s="34"/>
      <c r="IWJ915" s="35"/>
      <c r="IWK915" s="34"/>
      <c r="IWR915" s="35"/>
      <c r="IWS915" s="34"/>
      <c r="IWZ915" s="35"/>
      <c r="IXA915" s="34"/>
      <c r="IXH915" s="35"/>
      <c r="IXI915" s="34"/>
      <c r="IXP915" s="35"/>
      <c r="IXQ915" s="34"/>
      <c r="IXX915" s="35"/>
      <c r="IXY915" s="34"/>
      <c r="IYF915" s="35"/>
      <c r="IYG915" s="34"/>
      <c r="IYN915" s="35"/>
      <c r="IYO915" s="34"/>
      <c r="IYV915" s="35"/>
      <c r="IYW915" s="34"/>
      <c r="IZD915" s="35"/>
      <c r="IZE915" s="34"/>
      <c r="IZL915" s="35"/>
      <c r="IZM915" s="34"/>
      <c r="IZT915" s="35"/>
      <c r="IZU915" s="34"/>
      <c r="JAB915" s="35"/>
      <c r="JAC915" s="34"/>
      <c r="JAJ915" s="35"/>
      <c r="JAK915" s="34"/>
      <c r="JAR915" s="35"/>
      <c r="JAS915" s="34"/>
      <c r="JAZ915" s="35"/>
      <c r="JBA915" s="34"/>
      <c r="JBH915" s="35"/>
      <c r="JBI915" s="34"/>
      <c r="JBP915" s="35"/>
      <c r="JBQ915" s="34"/>
      <c r="JBX915" s="35"/>
      <c r="JBY915" s="34"/>
      <c r="JCF915" s="35"/>
      <c r="JCG915" s="34"/>
      <c r="JCN915" s="35"/>
      <c r="JCO915" s="34"/>
      <c r="JCV915" s="35"/>
      <c r="JCW915" s="34"/>
      <c r="JDD915" s="35"/>
      <c r="JDE915" s="34"/>
      <c r="JDL915" s="35"/>
      <c r="JDM915" s="34"/>
      <c r="JDT915" s="35"/>
      <c r="JDU915" s="34"/>
      <c r="JEB915" s="35"/>
      <c r="JEC915" s="34"/>
      <c r="JEJ915" s="35"/>
      <c r="JEK915" s="34"/>
      <c r="JER915" s="35"/>
      <c r="JES915" s="34"/>
      <c r="JEZ915" s="35"/>
      <c r="JFA915" s="34"/>
      <c r="JFH915" s="35"/>
      <c r="JFI915" s="34"/>
      <c r="JFP915" s="35"/>
      <c r="JFQ915" s="34"/>
      <c r="JFX915" s="35"/>
      <c r="JFY915" s="34"/>
      <c r="JGF915" s="35"/>
      <c r="JGG915" s="34"/>
      <c r="JGN915" s="35"/>
      <c r="JGO915" s="34"/>
      <c r="JGV915" s="35"/>
      <c r="JGW915" s="34"/>
      <c r="JHD915" s="35"/>
      <c r="JHE915" s="34"/>
      <c r="JHL915" s="35"/>
      <c r="JHM915" s="34"/>
      <c r="JHT915" s="35"/>
      <c r="JHU915" s="34"/>
      <c r="JIB915" s="35"/>
      <c r="JIC915" s="34"/>
      <c r="JIJ915" s="35"/>
      <c r="JIK915" s="34"/>
      <c r="JIR915" s="35"/>
      <c r="JIS915" s="34"/>
      <c r="JIZ915" s="35"/>
      <c r="JJA915" s="34"/>
      <c r="JJH915" s="35"/>
      <c r="JJI915" s="34"/>
      <c r="JJP915" s="35"/>
      <c r="JJQ915" s="34"/>
      <c r="JJX915" s="35"/>
      <c r="JJY915" s="34"/>
      <c r="JKF915" s="35"/>
      <c r="JKG915" s="34"/>
      <c r="JKN915" s="35"/>
      <c r="JKO915" s="34"/>
      <c r="JKV915" s="35"/>
      <c r="JKW915" s="34"/>
      <c r="JLD915" s="35"/>
      <c r="JLE915" s="34"/>
      <c r="JLL915" s="35"/>
      <c r="JLM915" s="34"/>
      <c r="JLT915" s="35"/>
      <c r="JLU915" s="34"/>
      <c r="JMB915" s="35"/>
      <c r="JMC915" s="34"/>
      <c r="JMJ915" s="35"/>
      <c r="JMK915" s="34"/>
      <c r="JMR915" s="35"/>
      <c r="JMS915" s="34"/>
      <c r="JMZ915" s="35"/>
      <c r="JNA915" s="34"/>
      <c r="JNH915" s="35"/>
      <c r="JNI915" s="34"/>
      <c r="JNP915" s="35"/>
      <c r="JNQ915" s="34"/>
      <c r="JNX915" s="35"/>
      <c r="JNY915" s="34"/>
      <c r="JOF915" s="35"/>
      <c r="JOG915" s="34"/>
      <c r="JON915" s="35"/>
      <c r="JOO915" s="34"/>
      <c r="JOV915" s="35"/>
      <c r="JOW915" s="34"/>
      <c r="JPD915" s="35"/>
      <c r="JPE915" s="34"/>
      <c r="JPL915" s="35"/>
      <c r="JPM915" s="34"/>
      <c r="JPT915" s="35"/>
      <c r="JPU915" s="34"/>
      <c r="JQB915" s="35"/>
      <c r="JQC915" s="34"/>
      <c r="JQJ915" s="35"/>
      <c r="JQK915" s="34"/>
      <c r="JQR915" s="35"/>
      <c r="JQS915" s="34"/>
      <c r="JQZ915" s="35"/>
      <c r="JRA915" s="34"/>
      <c r="JRH915" s="35"/>
      <c r="JRI915" s="34"/>
      <c r="JRP915" s="35"/>
      <c r="JRQ915" s="34"/>
      <c r="JRX915" s="35"/>
      <c r="JRY915" s="34"/>
      <c r="JSF915" s="35"/>
      <c r="JSG915" s="34"/>
      <c r="JSN915" s="35"/>
      <c r="JSO915" s="34"/>
      <c r="JSV915" s="35"/>
      <c r="JSW915" s="34"/>
      <c r="JTD915" s="35"/>
      <c r="JTE915" s="34"/>
      <c r="JTL915" s="35"/>
      <c r="JTM915" s="34"/>
      <c r="JTT915" s="35"/>
      <c r="JTU915" s="34"/>
      <c r="JUB915" s="35"/>
      <c r="JUC915" s="34"/>
      <c r="JUJ915" s="35"/>
      <c r="JUK915" s="34"/>
      <c r="JUR915" s="35"/>
      <c r="JUS915" s="34"/>
      <c r="JUZ915" s="35"/>
      <c r="JVA915" s="34"/>
      <c r="JVH915" s="35"/>
      <c r="JVI915" s="34"/>
      <c r="JVP915" s="35"/>
      <c r="JVQ915" s="34"/>
      <c r="JVX915" s="35"/>
      <c r="JVY915" s="34"/>
      <c r="JWF915" s="35"/>
      <c r="JWG915" s="34"/>
      <c r="JWN915" s="35"/>
      <c r="JWO915" s="34"/>
      <c r="JWV915" s="35"/>
      <c r="JWW915" s="34"/>
      <c r="JXD915" s="35"/>
      <c r="JXE915" s="34"/>
      <c r="JXL915" s="35"/>
      <c r="JXM915" s="34"/>
      <c r="JXT915" s="35"/>
      <c r="JXU915" s="34"/>
      <c r="JYB915" s="35"/>
      <c r="JYC915" s="34"/>
      <c r="JYJ915" s="35"/>
      <c r="JYK915" s="34"/>
      <c r="JYR915" s="35"/>
      <c r="JYS915" s="34"/>
      <c r="JYZ915" s="35"/>
      <c r="JZA915" s="34"/>
      <c r="JZH915" s="35"/>
      <c r="JZI915" s="34"/>
      <c r="JZP915" s="35"/>
      <c r="JZQ915" s="34"/>
      <c r="JZX915" s="35"/>
      <c r="JZY915" s="34"/>
      <c r="KAF915" s="35"/>
      <c r="KAG915" s="34"/>
      <c r="KAN915" s="35"/>
      <c r="KAO915" s="34"/>
      <c r="KAV915" s="35"/>
      <c r="KAW915" s="34"/>
      <c r="KBD915" s="35"/>
      <c r="KBE915" s="34"/>
      <c r="KBL915" s="35"/>
      <c r="KBM915" s="34"/>
      <c r="KBT915" s="35"/>
      <c r="KBU915" s="34"/>
      <c r="KCB915" s="35"/>
      <c r="KCC915" s="34"/>
      <c r="KCJ915" s="35"/>
      <c r="KCK915" s="34"/>
      <c r="KCR915" s="35"/>
      <c r="KCS915" s="34"/>
      <c r="KCZ915" s="35"/>
      <c r="KDA915" s="34"/>
      <c r="KDH915" s="35"/>
      <c r="KDI915" s="34"/>
      <c r="KDP915" s="35"/>
      <c r="KDQ915" s="34"/>
      <c r="KDX915" s="35"/>
      <c r="KDY915" s="34"/>
      <c r="KEF915" s="35"/>
      <c r="KEG915" s="34"/>
      <c r="KEN915" s="35"/>
      <c r="KEO915" s="34"/>
      <c r="KEV915" s="35"/>
      <c r="KEW915" s="34"/>
      <c r="KFD915" s="35"/>
      <c r="KFE915" s="34"/>
      <c r="KFL915" s="35"/>
      <c r="KFM915" s="34"/>
      <c r="KFT915" s="35"/>
      <c r="KFU915" s="34"/>
      <c r="KGB915" s="35"/>
      <c r="KGC915" s="34"/>
      <c r="KGJ915" s="35"/>
      <c r="KGK915" s="34"/>
      <c r="KGR915" s="35"/>
      <c r="KGS915" s="34"/>
      <c r="KGZ915" s="35"/>
      <c r="KHA915" s="34"/>
      <c r="KHH915" s="35"/>
      <c r="KHI915" s="34"/>
      <c r="KHP915" s="35"/>
      <c r="KHQ915" s="34"/>
      <c r="KHX915" s="35"/>
      <c r="KHY915" s="34"/>
      <c r="KIF915" s="35"/>
      <c r="KIG915" s="34"/>
      <c r="KIN915" s="35"/>
      <c r="KIO915" s="34"/>
      <c r="KIV915" s="35"/>
      <c r="KIW915" s="34"/>
      <c r="KJD915" s="35"/>
      <c r="KJE915" s="34"/>
      <c r="KJL915" s="35"/>
      <c r="KJM915" s="34"/>
      <c r="KJT915" s="35"/>
      <c r="KJU915" s="34"/>
      <c r="KKB915" s="35"/>
      <c r="KKC915" s="34"/>
      <c r="KKJ915" s="35"/>
      <c r="KKK915" s="34"/>
      <c r="KKR915" s="35"/>
      <c r="KKS915" s="34"/>
      <c r="KKZ915" s="35"/>
      <c r="KLA915" s="34"/>
      <c r="KLH915" s="35"/>
      <c r="KLI915" s="34"/>
      <c r="KLP915" s="35"/>
      <c r="KLQ915" s="34"/>
      <c r="KLX915" s="35"/>
      <c r="KLY915" s="34"/>
      <c r="KMF915" s="35"/>
      <c r="KMG915" s="34"/>
      <c r="KMN915" s="35"/>
      <c r="KMO915" s="34"/>
      <c r="KMV915" s="35"/>
      <c r="KMW915" s="34"/>
      <c r="KND915" s="35"/>
      <c r="KNE915" s="34"/>
      <c r="KNL915" s="35"/>
      <c r="KNM915" s="34"/>
      <c r="KNT915" s="35"/>
      <c r="KNU915" s="34"/>
      <c r="KOB915" s="35"/>
      <c r="KOC915" s="34"/>
      <c r="KOJ915" s="35"/>
      <c r="KOK915" s="34"/>
      <c r="KOR915" s="35"/>
      <c r="KOS915" s="34"/>
      <c r="KOZ915" s="35"/>
      <c r="KPA915" s="34"/>
      <c r="KPH915" s="35"/>
      <c r="KPI915" s="34"/>
      <c r="KPP915" s="35"/>
      <c r="KPQ915" s="34"/>
      <c r="KPX915" s="35"/>
      <c r="KPY915" s="34"/>
      <c r="KQF915" s="35"/>
      <c r="KQG915" s="34"/>
      <c r="KQN915" s="35"/>
      <c r="KQO915" s="34"/>
      <c r="KQV915" s="35"/>
      <c r="KQW915" s="34"/>
      <c r="KRD915" s="35"/>
      <c r="KRE915" s="34"/>
      <c r="KRL915" s="35"/>
      <c r="KRM915" s="34"/>
      <c r="KRT915" s="35"/>
      <c r="KRU915" s="34"/>
      <c r="KSB915" s="35"/>
      <c r="KSC915" s="34"/>
      <c r="KSJ915" s="35"/>
      <c r="KSK915" s="34"/>
      <c r="KSR915" s="35"/>
      <c r="KSS915" s="34"/>
      <c r="KSZ915" s="35"/>
      <c r="KTA915" s="34"/>
      <c r="KTH915" s="35"/>
      <c r="KTI915" s="34"/>
      <c r="KTP915" s="35"/>
      <c r="KTQ915" s="34"/>
      <c r="KTX915" s="35"/>
      <c r="KTY915" s="34"/>
      <c r="KUF915" s="35"/>
      <c r="KUG915" s="34"/>
      <c r="KUN915" s="35"/>
      <c r="KUO915" s="34"/>
      <c r="KUV915" s="35"/>
      <c r="KUW915" s="34"/>
      <c r="KVD915" s="35"/>
      <c r="KVE915" s="34"/>
      <c r="KVL915" s="35"/>
      <c r="KVM915" s="34"/>
      <c r="KVT915" s="35"/>
      <c r="KVU915" s="34"/>
      <c r="KWB915" s="35"/>
      <c r="KWC915" s="34"/>
      <c r="KWJ915" s="35"/>
      <c r="KWK915" s="34"/>
      <c r="KWR915" s="35"/>
      <c r="KWS915" s="34"/>
      <c r="KWZ915" s="35"/>
      <c r="KXA915" s="34"/>
      <c r="KXH915" s="35"/>
      <c r="KXI915" s="34"/>
      <c r="KXP915" s="35"/>
      <c r="KXQ915" s="34"/>
      <c r="KXX915" s="35"/>
      <c r="KXY915" s="34"/>
      <c r="KYF915" s="35"/>
      <c r="KYG915" s="34"/>
      <c r="KYN915" s="35"/>
      <c r="KYO915" s="34"/>
      <c r="KYV915" s="35"/>
      <c r="KYW915" s="34"/>
      <c r="KZD915" s="35"/>
      <c r="KZE915" s="34"/>
      <c r="KZL915" s="35"/>
      <c r="KZM915" s="34"/>
      <c r="KZT915" s="35"/>
      <c r="KZU915" s="34"/>
      <c r="LAB915" s="35"/>
      <c r="LAC915" s="34"/>
      <c r="LAJ915" s="35"/>
      <c r="LAK915" s="34"/>
      <c r="LAR915" s="35"/>
      <c r="LAS915" s="34"/>
      <c r="LAZ915" s="35"/>
      <c r="LBA915" s="34"/>
      <c r="LBH915" s="35"/>
      <c r="LBI915" s="34"/>
      <c r="LBP915" s="35"/>
      <c r="LBQ915" s="34"/>
      <c r="LBX915" s="35"/>
      <c r="LBY915" s="34"/>
      <c r="LCF915" s="35"/>
      <c r="LCG915" s="34"/>
      <c r="LCN915" s="35"/>
      <c r="LCO915" s="34"/>
      <c r="LCV915" s="35"/>
      <c r="LCW915" s="34"/>
      <c r="LDD915" s="35"/>
      <c r="LDE915" s="34"/>
      <c r="LDL915" s="35"/>
      <c r="LDM915" s="34"/>
      <c r="LDT915" s="35"/>
      <c r="LDU915" s="34"/>
      <c r="LEB915" s="35"/>
      <c r="LEC915" s="34"/>
      <c r="LEJ915" s="35"/>
      <c r="LEK915" s="34"/>
      <c r="LER915" s="35"/>
      <c r="LES915" s="34"/>
      <c r="LEZ915" s="35"/>
      <c r="LFA915" s="34"/>
      <c r="LFH915" s="35"/>
      <c r="LFI915" s="34"/>
      <c r="LFP915" s="35"/>
      <c r="LFQ915" s="34"/>
      <c r="LFX915" s="35"/>
      <c r="LFY915" s="34"/>
      <c r="LGF915" s="35"/>
      <c r="LGG915" s="34"/>
      <c r="LGN915" s="35"/>
      <c r="LGO915" s="34"/>
      <c r="LGV915" s="35"/>
      <c r="LGW915" s="34"/>
      <c r="LHD915" s="35"/>
      <c r="LHE915" s="34"/>
      <c r="LHL915" s="35"/>
      <c r="LHM915" s="34"/>
      <c r="LHT915" s="35"/>
      <c r="LHU915" s="34"/>
      <c r="LIB915" s="35"/>
      <c r="LIC915" s="34"/>
      <c r="LIJ915" s="35"/>
      <c r="LIK915" s="34"/>
      <c r="LIR915" s="35"/>
      <c r="LIS915" s="34"/>
      <c r="LIZ915" s="35"/>
      <c r="LJA915" s="34"/>
      <c r="LJH915" s="35"/>
      <c r="LJI915" s="34"/>
      <c r="LJP915" s="35"/>
      <c r="LJQ915" s="34"/>
      <c r="LJX915" s="35"/>
      <c r="LJY915" s="34"/>
      <c r="LKF915" s="35"/>
      <c r="LKG915" s="34"/>
      <c r="LKN915" s="35"/>
      <c r="LKO915" s="34"/>
      <c r="LKV915" s="35"/>
      <c r="LKW915" s="34"/>
      <c r="LLD915" s="35"/>
      <c r="LLE915" s="34"/>
      <c r="LLL915" s="35"/>
      <c r="LLM915" s="34"/>
      <c r="LLT915" s="35"/>
      <c r="LLU915" s="34"/>
      <c r="LMB915" s="35"/>
      <c r="LMC915" s="34"/>
      <c r="LMJ915" s="35"/>
      <c r="LMK915" s="34"/>
      <c r="LMR915" s="35"/>
      <c r="LMS915" s="34"/>
      <c r="LMZ915" s="35"/>
      <c r="LNA915" s="34"/>
      <c r="LNH915" s="35"/>
      <c r="LNI915" s="34"/>
      <c r="LNP915" s="35"/>
      <c r="LNQ915" s="34"/>
      <c r="LNX915" s="35"/>
      <c r="LNY915" s="34"/>
      <c r="LOF915" s="35"/>
      <c r="LOG915" s="34"/>
      <c r="LON915" s="35"/>
      <c r="LOO915" s="34"/>
      <c r="LOV915" s="35"/>
      <c r="LOW915" s="34"/>
      <c r="LPD915" s="35"/>
      <c r="LPE915" s="34"/>
      <c r="LPL915" s="35"/>
      <c r="LPM915" s="34"/>
      <c r="LPT915" s="35"/>
      <c r="LPU915" s="34"/>
      <c r="LQB915" s="35"/>
      <c r="LQC915" s="34"/>
      <c r="LQJ915" s="35"/>
      <c r="LQK915" s="34"/>
      <c r="LQR915" s="35"/>
      <c r="LQS915" s="34"/>
      <c r="LQZ915" s="35"/>
      <c r="LRA915" s="34"/>
      <c r="LRH915" s="35"/>
      <c r="LRI915" s="34"/>
      <c r="LRP915" s="35"/>
      <c r="LRQ915" s="34"/>
      <c r="LRX915" s="35"/>
      <c r="LRY915" s="34"/>
      <c r="LSF915" s="35"/>
      <c r="LSG915" s="34"/>
      <c r="LSN915" s="35"/>
      <c r="LSO915" s="34"/>
      <c r="LSV915" s="35"/>
      <c r="LSW915" s="34"/>
      <c r="LTD915" s="35"/>
      <c r="LTE915" s="34"/>
      <c r="LTL915" s="35"/>
      <c r="LTM915" s="34"/>
      <c r="LTT915" s="35"/>
      <c r="LTU915" s="34"/>
      <c r="LUB915" s="35"/>
      <c r="LUC915" s="34"/>
      <c r="LUJ915" s="35"/>
      <c r="LUK915" s="34"/>
      <c r="LUR915" s="35"/>
      <c r="LUS915" s="34"/>
      <c r="LUZ915" s="35"/>
      <c r="LVA915" s="34"/>
      <c r="LVH915" s="35"/>
      <c r="LVI915" s="34"/>
      <c r="LVP915" s="35"/>
      <c r="LVQ915" s="34"/>
      <c r="LVX915" s="35"/>
      <c r="LVY915" s="34"/>
      <c r="LWF915" s="35"/>
      <c r="LWG915" s="34"/>
      <c r="LWN915" s="35"/>
      <c r="LWO915" s="34"/>
      <c r="LWV915" s="35"/>
      <c r="LWW915" s="34"/>
      <c r="LXD915" s="35"/>
      <c r="LXE915" s="34"/>
      <c r="LXL915" s="35"/>
      <c r="LXM915" s="34"/>
      <c r="LXT915" s="35"/>
      <c r="LXU915" s="34"/>
      <c r="LYB915" s="35"/>
      <c r="LYC915" s="34"/>
      <c r="LYJ915" s="35"/>
      <c r="LYK915" s="34"/>
      <c r="LYR915" s="35"/>
      <c r="LYS915" s="34"/>
      <c r="LYZ915" s="35"/>
      <c r="LZA915" s="34"/>
      <c r="LZH915" s="35"/>
      <c r="LZI915" s="34"/>
      <c r="LZP915" s="35"/>
      <c r="LZQ915" s="34"/>
      <c r="LZX915" s="35"/>
      <c r="LZY915" s="34"/>
      <c r="MAF915" s="35"/>
      <c r="MAG915" s="34"/>
      <c r="MAN915" s="35"/>
      <c r="MAO915" s="34"/>
      <c r="MAV915" s="35"/>
      <c r="MAW915" s="34"/>
      <c r="MBD915" s="35"/>
      <c r="MBE915" s="34"/>
      <c r="MBL915" s="35"/>
      <c r="MBM915" s="34"/>
      <c r="MBT915" s="35"/>
      <c r="MBU915" s="34"/>
      <c r="MCB915" s="35"/>
      <c r="MCC915" s="34"/>
      <c r="MCJ915" s="35"/>
      <c r="MCK915" s="34"/>
      <c r="MCR915" s="35"/>
      <c r="MCS915" s="34"/>
      <c r="MCZ915" s="35"/>
      <c r="MDA915" s="34"/>
      <c r="MDH915" s="35"/>
      <c r="MDI915" s="34"/>
      <c r="MDP915" s="35"/>
      <c r="MDQ915" s="34"/>
      <c r="MDX915" s="35"/>
      <c r="MDY915" s="34"/>
      <c r="MEF915" s="35"/>
      <c r="MEG915" s="34"/>
      <c r="MEN915" s="35"/>
      <c r="MEO915" s="34"/>
      <c r="MEV915" s="35"/>
      <c r="MEW915" s="34"/>
      <c r="MFD915" s="35"/>
      <c r="MFE915" s="34"/>
      <c r="MFL915" s="35"/>
      <c r="MFM915" s="34"/>
      <c r="MFT915" s="35"/>
      <c r="MFU915" s="34"/>
      <c r="MGB915" s="35"/>
      <c r="MGC915" s="34"/>
      <c r="MGJ915" s="35"/>
      <c r="MGK915" s="34"/>
      <c r="MGR915" s="35"/>
      <c r="MGS915" s="34"/>
      <c r="MGZ915" s="35"/>
      <c r="MHA915" s="34"/>
      <c r="MHH915" s="35"/>
      <c r="MHI915" s="34"/>
      <c r="MHP915" s="35"/>
      <c r="MHQ915" s="34"/>
      <c r="MHX915" s="35"/>
      <c r="MHY915" s="34"/>
      <c r="MIF915" s="35"/>
      <c r="MIG915" s="34"/>
      <c r="MIN915" s="35"/>
      <c r="MIO915" s="34"/>
      <c r="MIV915" s="35"/>
      <c r="MIW915" s="34"/>
      <c r="MJD915" s="35"/>
      <c r="MJE915" s="34"/>
      <c r="MJL915" s="35"/>
      <c r="MJM915" s="34"/>
      <c r="MJT915" s="35"/>
      <c r="MJU915" s="34"/>
      <c r="MKB915" s="35"/>
      <c r="MKC915" s="34"/>
      <c r="MKJ915" s="35"/>
      <c r="MKK915" s="34"/>
      <c r="MKR915" s="35"/>
      <c r="MKS915" s="34"/>
      <c r="MKZ915" s="35"/>
      <c r="MLA915" s="34"/>
      <c r="MLH915" s="35"/>
      <c r="MLI915" s="34"/>
      <c r="MLP915" s="35"/>
      <c r="MLQ915" s="34"/>
      <c r="MLX915" s="35"/>
      <c r="MLY915" s="34"/>
      <c r="MMF915" s="35"/>
      <c r="MMG915" s="34"/>
      <c r="MMN915" s="35"/>
      <c r="MMO915" s="34"/>
      <c r="MMV915" s="35"/>
      <c r="MMW915" s="34"/>
      <c r="MND915" s="35"/>
      <c r="MNE915" s="34"/>
      <c r="MNL915" s="35"/>
      <c r="MNM915" s="34"/>
      <c r="MNT915" s="35"/>
      <c r="MNU915" s="34"/>
      <c r="MOB915" s="35"/>
      <c r="MOC915" s="34"/>
      <c r="MOJ915" s="35"/>
      <c r="MOK915" s="34"/>
      <c r="MOR915" s="35"/>
      <c r="MOS915" s="34"/>
      <c r="MOZ915" s="35"/>
      <c r="MPA915" s="34"/>
      <c r="MPH915" s="35"/>
      <c r="MPI915" s="34"/>
      <c r="MPP915" s="35"/>
      <c r="MPQ915" s="34"/>
      <c r="MPX915" s="35"/>
      <c r="MPY915" s="34"/>
      <c r="MQF915" s="35"/>
      <c r="MQG915" s="34"/>
      <c r="MQN915" s="35"/>
      <c r="MQO915" s="34"/>
      <c r="MQV915" s="35"/>
      <c r="MQW915" s="34"/>
      <c r="MRD915" s="35"/>
      <c r="MRE915" s="34"/>
      <c r="MRL915" s="35"/>
      <c r="MRM915" s="34"/>
      <c r="MRT915" s="35"/>
      <c r="MRU915" s="34"/>
      <c r="MSB915" s="35"/>
      <c r="MSC915" s="34"/>
      <c r="MSJ915" s="35"/>
      <c r="MSK915" s="34"/>
      <c r="MSR915" s="35"/>
      <c r="MSS915" s="34"/>
      <c r="MSZ915" s="35"/>
      <c r="MTA915" s="34"/>
      <c r="MTH915" s="35"/>
      <c r="MTI915" s="34"/>
      <c r="MTP915" s="35"/>
      <c r="MTQ915" s="34"/>
      <c r="MTX915" s="35"/>
      <c r="MTY915" s="34"/>
      <c r="MUF915" s="35"/>
      <c r="MUG915" s="34"/>
      <c r="MUN915" s="35"/>
      <c r="MUO915" s="34"/>
      <c r="MUV915" s="35"/>
      <c r="MUW915" s="34"/>
      <c r="MVD915" s="35"/>
      <c r="MVE915" s="34"/>
      <c r="MVL915" s="35"/>
      <c r="MVM915" s="34"/>
      <c r="MVT915" s="35"/>
      <c r="MVU915" s="34"/>
      <c r="MWB915" s="35"/>
      <c r="MWC915" s="34"/>
      <c r="MWJ915" s="35"/>
      <c r="MWK915" s="34"/>
      <c r="MWR915" s="35"/>
      <c r="MWS915" s="34"/>
      <c r="MWZ915" s="35"/>
      <c r="MXA915" s="34"/>
      <c r="MXH915" s="35"/>
      <c r="MXI915" s="34"/>
      <c r="MXP915" s="35"/>
      <c r="MXQ915" s="34"/>
      <c r="MXX915" s="35"/>
      <c r="MXY915" s="34"/>
      <c r="MYF915" s="35"/>
      <c r="MYG915" s="34"/>
      <c r="MYN915" s="35"/>
      <c r="MYO915" s="34"/>
      <c r="MYV915" s="35"/>
      <c r="MYW915" s="34"/>
      <c r="MZD915" s="35"/>
      <c r="MZE915" s="34"/>
      <c r="MZL915" s="35"/>
      <c r="MZM915" s="34"/>
      <c r="MZT915" s="35"/>
      <c r="MZU915" s="34"/>
      <c r="NAB915" s="35"/>
      <c r="NAC915" s="34"/>
      <c r="NAJ915" s="35"/>
      <c r="NAK915" s="34"/>
      <c r="NAR915" s="35"/>
      <c r="NAS915" s="34"/>
      <c r="NAZ915" s="35"/>
      <c r="NBA915" s="34"/>
      <c r="NBH915" s="35"/>
      <c r="NBI915" s="34"/>
      <c r="NBP915" s="35"/>
      <c r="NBQ915" s="34"/>
      <c r="NBX915" s="35"/>
      <c r="NBY915" s="34"/>
      <c r="NCF915" s="35"/>
      <c r="NCG915" s="34"/>
      <c r="NCN915" s="35"/>
      <c r="NCO915" s="34"/>
      <c r="NCV915" s="35"/>
      <c r="NCW915" s="34"/>
      <c r="NDD915" s="35"/>
      <c r="NDE915" s="34"/>
      <c r="NDL915" s="35"/>
      <c r="NDM915" s="34"/>
      <c r="NDT915" s="35"/>
      <c r="NDU915" s="34"/>
      <c r="NEB915" s="35"/>
      <c r="NEC915" s="34"/>
      <c r="NEJ915" s="35"/>
      <c r="NEK915" s="34"/>
      <c r="NER915" s="35"/>
      <c r="NES915" s="34"/>
      <c r="NEZ915" s="35"/>
      <c r="NFA915" s="34"/>
      <c r="NFH915" s="35"/>
      <c r="NFI915" s="34"/>
      <c r="NFP915" s="35"/>
      <c r="NFQ915" s="34"/>
      <c r="NFX915" s="35"/>
      <c r="NFY915" s="34"/>
      <c r="NGF915" s="35"/>
      <c r="NGG915" s="34"/>
      <c r="NGN915" s="35"/>
      <c r="NGO915" s="34"/>
      <c r="NGV915" s="35"/>
      <c r="NGW915" s="34"/>
      <c r="NHD915" s="35"/>
      <c r="NHE915" s="34"/>
      <c r="NHL915" s="35"/>
      <c r="NHM915" s="34"/>
      <c r="NHT915" s="35"/>
      <c r="NHU915" s="34"/>
      <c r="NIB915" s="35"/>
      <c r="NIC915" s="34"/>
      <c r="NIJ915" s="35"/>
      <c r="NIK915" s="34"/>
      <c r="NIR915" s="35"/>
      <c r="NIS915" s="34"/>
      <c r="NIZ915" s="35"/>
      <c r="NJA915" s="34"/>
      <c r="NJH915" s="35"/>
      <c r="NJI915" s="34"/>
      <c r="NJP915" s="35"/>
      <c r="NJQ915" s="34"/>
      <c r="NJX915" s="35"/>
      <c r="NJY915" s="34"/>
      <c r="NKF915" s="35"/>
      <c r="NKG915" s="34"/>
      <c r="NKN915" s="35"/>
      <c r="NKO915" s="34"/>
      <c r="NKV915" s="35"/>
      <c r="NKW915" s="34"/>
      <c r="NLD915" s="35"/>
      <c r="NLE915" s="34"/>
      <c r="NLL915" s="35"/>
      <c r="NLM915" s="34"/>
      <c r="NLT915" s="35"/>
      <c r="NLU915" s="34"/>
      <c r="NMB915" s="35"/>
      <c r="NMC915" s="34"/>
      <c r="NMJ915" s="35"/>
      <c r="NMK915" s="34"/>
      <c r="NMR915" s="35"/>
      <c r="NMS915" s="34"/>
      <c r="NMZ915" s="35"/>
      <c r="NNA915" s="34"/>
      <c r="NNH915" s="35"/>
      <c r="NNI915" s="34"/>
      <c r="NNP915" s="35"/>
      <c r="NNQ915" s="34"/>
      <c r="NNX915" s="35"/>
      <c r="NNY915" s="34"/>
      <c r="NOF915" s="35"/>
      <c r="NOG915" s="34"/>
      <c r="NON915" s="35"/>
      <c r="NOO915" s="34"/>
      <c r="NOV915" s="35"/>
      <c r="NOW915" s="34"/>
      <c r="NPD915" s="35"/>
      <c r="NPE915" s="34"/>
      <c r="NPL915" s="35"/>
      <c r="NPM915" s="34"/>
      <c r="NPT915" s="35"/>
      <c r="NPU915" s="34"/>
      <c r="NQB915" s="35"/>
      <c r="NQC915" s="34"/>
      <c r="NQJ915" s="35"/>
      <c r="NQK915" s="34"/>
      <c r="NQR915" s="35"/>
      <c r="NQS915" s="34"/>
      <c r="NQZ915" s="35"/>
      <c r="NRA915" s="34"/>
      <c r="NRH915" s="35"/>
      <c r="NRI915" s="34"/>
      <c r="NRP915" s="35"/>
      <c r="NRQ915" s="34"/>
      <c r="NRX915" s="35"/>
      <c r="NRY915" s="34"/>
      <c r="NSF915" s="35"/>
      <c r="NSG915" s="34"/>
      <c r="NSN915" s="35"/>
      <c r="NSO915" s="34"/>
      <c r="NSV915" s="35"/>
      <c r="NSW915" s="34"/>
      <c r="NTD915" s="35"/>
      <c r="NTE915" s="34"/>
      <c r="NTL915" s="35"/>
      <c r="NTM915" s="34"/>
      <c r="NTT915" s="35"/>
      <c r="NTU915" s="34"/>
      <c r="NUB915" s="35"/>
      <c r="NUC915" s="34"/>
      <c r="NUJ915" s="35"/>
      <c r="NUK915" s="34"/>
      <c r="NUR915" s="35"/>
      <c r="NUS915" s="34"/>
      <c r="NUZ915" s="35"/>
      <c r="NVA915" s="34"/>
      <c r="NVH915" s="35"/>
      <c r="NVI915" s="34"/>
      <c r="NVP915" s="35"/>
      <c r="NVQ915" s="34"/>
      <c r="NVX915" s="35"/>
      <c r="NVY915" s="34"/>
      <c r="NWF915" s="35"/>
      <c r="NWG915" s="34"/>
      <c r="NWN915" s="35"/>
      <c r="NWO915" s="34"/>
      <c r="NWV915" s="35"/>
      <c r="NWW915" s="34"/>
      <c r="NXD915" s="35"/>
      <c r="NXE915" s="34"/>
      <c r="NXL915" s="35"/>
      <c r="NXM915" s="34"/>
      <c r="NXT915" s="35"/>
      <c r="NXU915" s="34"/>
      <c r="NYB915" s="35"/>
      <c r="NYC915" s="34"/>
      <c r="NYJ915" s="35"/>
      <c r="NYK915" s="34"/>
      <c r="NYR915" s="35"/>
      <c r="NYS915" s="34"/>
      <c r="NYZ915" s="35"/>
      <c r="NZA915" s="34"/>
      <c r="NZH915" s="35"/>
      <c r="NZI915" s="34"/>
      <c r="NZP915" s="35"/>
      <c r="NZQ915" s="34"/>
      <c r="NZX915" s="35"/>
      <c r="NZY915" s="34"/>
      <c r="OAF915" s="35"/>
      <c r="OAG915" s="34"/>
      <c r="OAN915" s="35"/>
      <c r="OAO915" s="34"/>
      <c r="OAV915" s="35"/>
      <c r="OAW915" s="34"/>
      <c r="OBD915" s="35"/>
      <c r="OBE915" s="34"/>
      <c r="OBL915" s="35"/>
      <c r="OBM915" s="34"/>
      <c r="OBT915" s="35"/>
      <c r="OBU915" s="34"/>
      <c r="OCB915" s="35"/>
      <c r="OCC915" s="34"/>
      <c r="OCJ915" s="35"/>
      <c r="OCK915" s="34"/>
      <c r="OCR915" s="35"/>
      <c r="OCS915" s="34"/>
      <c r="OCZ915" s="35"/>
      <c r="ODA915" s="34"/>
      <c r="ODH915" s="35"/>
      <c r="ODI915" s="34"/>
      <c r="ODP915" s="35"/>
      <c r="ODQ915" s="34"/>
      <c r="ODX915" s="35"/>
      <c r="ODY915" s="34"/>
      <c r="OEF915" s="35"/>
      <c r="OEG915" s="34"/>
      <c r="OEN915" s="35"/>
      <c r="OEO915" s="34"/>
      <c r="OEV915" s="35"/>
      <c r="OEW915" s="34"/>
      <c r="OFD915" s="35"/>
      <c r="OFE915" s="34"/>
      <c r="OFL915" s="35"/>
      <c r="OFM915" s="34"/>
      <c r="OFT915" s="35"/>
      <c r="OFU915" s="34"/>
      <c r="OGB915" s="35"/>
      <c r="OGC915" s="34"/>
      <c r="OGJ915" s="35"/>
      <c r="OGK915" s="34"/>
      <c r="OGR915" s="35"/>
      <c r="OGS915" s="34"/>
      <c r="OGZ915" s="35"/>
      <c r="OHA915" s="34"/>
      <c r="OHH915" s="35"/>
      <c r="OHI915" s="34"/>
      <c r="OHP915" s="35"/>
      <c r="OHQ915" s="34"/>
      <c r="OHX915" s="35"/>
      <c r="OHY915" s="34"/>
      <c r="OIF915" s="35"/>
      <c r="OIG915" s="34"/>
      <c r="OIN915" s="35"/>
      <c r="OIO915" s="34"/>
      <c r="OIV915" s="35"/>
      <c r="OIW915" s="34"/>
      <c r="OJD915" s="35"/>
      <c r="OJE915" s="34"/>
      <c r="OJL915" s="35"/>
      <c r="OJM915" s="34"/>
      <c r="OJT915" s="35"/>
      <c r="OJU915" s="34"/>
      <c r="OKB915" s="35"/>
      <c r="OKC915" s="34"/>
      <c r="OKJ915" s="35"/>
      <c r="OKK915" s="34"/>
      <c r="OKR915" s="35"/>
      <c r="OKS915" s="34"/>
      <c r="OKZ915" s="35"/>
      <c r="OLA915" s="34"/>
      <c r="OLH915" s="35"/>
      <c r="OLI915" s="34"/>
      <c r="OLP915" s="35"/>
      <c r="OLQ915" s="34"/>
      <c r="OLX915" s="35"/>
      <c r="OLY915" s="34"/>
      <c r="OMF915" s="35"/>
      <c r="OMG915" s="34"/>
      <c r="OMN915" s="35"/>
      <c r="OMO915" s="34"/>
      <c r="OMV915" s="35"/>
      <c r="OMW915" s="34"/>
      <c r="OND915" s="35"/>
      <c r="ONE915" s="34"/>
      <c r="ONL915" s="35"/>
      <c r="ONM915" s="34"/>
      <c r="ONT915" s="35"/>
      <c r="ONU915" s="34"/>
      <c r="OOB915" s="35"/>
      <c r="OOC915" s="34"/>
      <c r="OOJ915" s="35"/>
      <c r="OOK915" s="34"/>
      <c r="OOR915" s="35"/>
      <c r="OOS915" s="34"/>
      <c r="OOZ915" s="35"/>
      <c r="OPA915" s="34"/>
      <c r="OPH915" s="35"/>
      <c r="OPI915" s="34"/>
      <c r="OPP915" s="35"/>
      <c r="OPQ915" s="34"/>
      <c r="OPX915" s="35"/>
      <c r="OPY915" s="34"/>
      <c r="OQF915" s="35"/>
      <c r="OQG915" s="34"/>
      <c r="OQN915" s="35"/>
      <c r="OQO915" s="34"/>
      <c r="OQV915" s="35"/>
      <c r="OQW915" s="34"/>
      <c r="ORD915" s="35"/>
      <c r="ORE915" s="34"/>
      <c r="ORL915" s="35"/>
      <c r="ORM915" s="34"/>
      <c r="ORT915" s="35"/>
      <c r="ORU915" s="34"/>
      <c r="OSB915" s="35"/>
      <c r="OSC915" s="34"/>
      <c r="OSJ915" s="35"/>
      <c r="OSK915" s="34"/>
      <c r="OSR915" s="35"/>
      <c r="OSS915" s="34"/>
      <c r="OSZ915" s="35"/>
      <c r="OTA915" s="34"/>
      <c r="OTH915" s="35"/>
      <c r="OTI915" s="34"/>
      <c r="OTP915" s="35"/>
      <c r="OTQ915" s="34"/>
      <c r="OTX915" s="35"/>
      <c r="OTY915" s="34"/>
      <c r="OUF915" s="35"/>
      <c r="OUG915" s="34"/>
      <c r="OUN915" s="35"/>
      <c r="OUO915" s="34"/>
      <c r="OUV915" s="35"/>
      <c r="OUW915" s="34"/>
      <c r="OVD915" s="35"/>
      <c r="OVE915" s="34"/>
      <c r="OVL915" s="35"/>
      <c r="OVM915" s="34"/>
      <c r="OVT915" s="35"/>
      <c r="OVU915" s="34"/>
      <c r="OWB915" s="35"/>
      <c r="OWC915" s="34"/>
      <c r="OWJ915" s="35"/>
      <c r="OWK915" s="34"/>
      <c r="OWR915" s="35"/>
      <c r="OWS915" s="34"/>
      <c r="OWZ915" s="35"/>
      <c r="OXA915" s="34"/>
      <c r="OXH915" s="35"/>
      <c r="OXI915" s="34"/>
      <c r="OXP915" s="35"/>
      <c r="OXQ915" s="34"/>
      <c r="OXX915" s="35"/>
      <c r="OXY915" s="34"/>
      <c r="OYF915" s="35"/>
      <c r="OYG915" s="34"/>
      <c r="OYN915" s="35"/>
      <c r="OYO915" s="34"/>
      <c r="OYV915" s="35"/>
      <c r="OYW915" s="34"/>
      <c r="OZD915" s="35"/>
      <c r="OZE915" s="34"/>
      <c r="OZL915" s="35"/>
      <c r="OZM915" s="34"/>
      <c r="OZT915" s="35"/>
      <c r="OZU915" s="34"/>
      <c r="PAB915" s="35"/>
      <c r="PAC915" s="34"/>
      <c r="PAJ915" s="35"/>
      <c r="PAK915" s="34"/>
      <c r="PAR915" s="35"/>
      <c r="PAS915" s="34"/>
      <c r="PAZ915" s="35"/>
      <c r="PBA915" s="34"/>
      <c r="PBH915" s="35"/>
      <c r="PBI915" s="34"/>
      <c r="PBP915" s="35"/>
      <c r="PBQ915" s="34"/>
      <c r="PBX915" s="35"/>
      <c r="PBY915" s="34"/>
      <c r="PCF915" s="35"/>
      <c r="PCG915" s="34"/>
      <c r="PCN915" s="35"/>
      <c r="PCO915" s="34"/>
      <c r="PCV915" s="35"/>
      <c r="PCW915" s="34"/>
      <c r="PDD915" s="35"/>
      <c r="PDE915" s="34"/>
      <c r="PDL915" s="35"/>
      <c r="PDM915" s="34"/>
      <c r="PDT915" s="35"/>
      <c r="PDU915" s="34"/>
      <c r="PEB915" s="35"/>
      <c r="PEC915" s="34"/>
      <c r="PEJ915" s="35"/>
      <c r="PEK915" s="34"/>
      <c r="PER915" s="35"/>
      <c r="PES915" s="34"/>
      <c r="PEZ915" s="35"/>
      <c r="PFA915" s="34"/>
      <c r="PFH915" s="35"/>
      <c r="PFI915" s="34"/>
      <c r="PFP915" s="35"/>
      <c r="PFQ915" s="34"/>
      <c r="PFX915" s="35"/>
      <c r="PFY915" s="34"/>
      <c r="PGF915" s="35"/>
      <c r="PGG915" s="34"/>
      <c r="PGN915" s="35"/>
      <c r="PGO915" s="34"/>
      <c r="PGV915" s="35"/>
      <c r="PGW915" s="34"/>
      <c r="PHD915" s="35"/>
      <c r="PHE915" s="34"/>
      <c r="PHL915" s="35"/>
      <c r="PHM915" s="34"/>
      <c r="PHT915" s="35"/>
      <c r="PHU915" s="34"/>
      <c r="PIB915" s="35"/>
      <c r="PIC915" s="34"/>
      <c r="PIJ915" s="35"/>
      <c r="PIK915" s="34"/>
      <c r="PIR915" s="35"/>
      <c r="PIS915" s="34"/>
      <c r="PIZ915" s="35"/>
      <c r="PJA915" s="34"/>
      <c r="PJH915" s="35"/>
      <c r="PJI915" s="34"/>
      <c r="PJP915" s="35"/>
      <c r="PJQ915" s="34"/>
      <c r="PJX915" s="35"/>
      <c r="PJY915" s="34"/>
      <c r="PKF915" s="35"/>
      <c r="PKG915" s="34"/>
      <c r="PKN915" s="35"/>
      <c r="PKO915" s="34"/>
      <c r="PKV915" s="35"/>
      <c r="PKW915" s="34"/>
      <c r="PLD915" s="35"/>
      <c r="PLE915" s="34"/>
      <c r="PLL915" s="35"/>
      <c r="PLM915" s="34"/>
      <c r="PLT915" s="35"/>
      <c r="PLU915" s="34"/>
      <c r="PMB915" s="35"/>
      <c r="PMC915" s="34"/>
      <c r="PMJ915" s="35"/>
      <c r="PMK915" s="34"/>
      <c r="PMR915" s="35"/>
      <c r="PMS915" s="34"/>
      <c r="PMZ915" s="35"/>
      <c r="PNA915" s="34"/>
      <c r="PNH915" s="35"/>
      <c r="PNI915" s="34"/>
      <c r="PNP915" s="35"/>
      <c r="PNQ915" s="34"/>
      <c r="PNX915" s="35"/>
      <c r="PNY915" s="34"/>
      <c r="POF915" s="35"/>
      <c r="POG915" s="34"/>
      <c r="PON915" s="35"/>
      <c r="POO915" s="34"/>
      <c r="POV915" s="35"/>
      <c r="POW915" s="34"/>
      <c r="PPD915" s="35"/>
      <c r="PPE915" s="34"/>
      <c r="PPL915" s="35"/>
      <c r="PPM915" s="34"/>
      <c r="PPT915" s="35"/>
      <c r="PPU915" s="34"/>
      <c r="PQB915" s="35"/>
      <c r="PQC915" s="34"/>
      <c r="PQJ915" s="35"/>
      <c r="PQK915" s="34"/>
      <c r="PQR915" s="35"/>
      <c r="PQS915" s="34"/>
      <c r="PQZ915" s="35"/>
      <c r="PRA915" s="34"/>
      <c r="PRH915" s="35"/>
      <c r="PRI915" s="34"/>
      <c r="PRP915" s="35"/>
      <c r="PRQ915" s="34"/>
      <c r="PRX915" s="35"/>
      <c r="PRY915" s="34"/>
      <c r="PSF915" s="35"/>
      <c r="PSG915" s="34"/>
      <c r="PSN915" s="35"/>
      <c r="PSO915" s="34"/>
      <c r="PSV915" s="35"/>
      <c r="PSW915" s="34"/>
      <c r="PTD915" s="35"/>
      <c r="PTE915" s="34"/>
      <c r="PTL915" s="35"/>
      <c r="PTM915" s="34"/>
      <c r="PTT915" s="35"/>
      <c r="PTU915" s="34"/>
      <c r="PUB915" s="35"/>
      <c r="PUC915" s="34"/>
      <c r="PUJ915" s="35"/>
      <c r="PUK915" s="34"/>
      <c r="PUR915" s="35"/>
      <c r="PUS915" s="34"/>
      <c r="PUZ915" s="35"/>
      <c r="PVA915" s="34"/>
      <c r="PVH915" s="35"/>
      <c r="PVI915" s="34"/>
      <c r="PVP915" s="35"/>
      <c r="PVQ915" s="34"/>
      <c r="PVX915" s="35"/>
      <c r="PVY915" s="34"/>
      <c r="PWF915" s="35"/>
      <c r="PWG915" s="34"/>
      <c r="PWN915" s="35"/>
      <c r="PWO915" s="34"/>
      <c r="PWV915" s="35"/>
      <c r="PWW915" s="34"/>
      <c r="PXD915" s="35"/>
      <c r="PXE915" s="34"/>
      <c r="PXL915" s="35"/>
      <c r="PXM915" s="34"/>
      <c r="PXT915" s="35"/>
      <c r="PXU915" s="34"/>
      <c r="PYB915" s="35"/>
      <c r="PYC915" s="34"/>
      <c r="PYJ915" s="35"/>
      <c r="PYK915" s="34"/>
      <c r="PYR915" s="35"/>
      <c r="PYS915" s="34"/>
      <c r="PYZ915" s="35"/>
      <c r="PZA915" s="34"/>
      <c r="PZH915" s="35"/>
      <c r="PZI915" s="34"/>
      <c r="PZP915" s="35"/>
      <c r="PZQ915" s="34"/>
      <c r="PZX915" s="35"/>
      <c r="PZY915" s="34"/>
      <c r="QAF915" s="35"/>
      <c r="QAG915" s="34"/>
      <c r="QAN915" s="35"/>
      <c r="QAO915" s="34"/>
      <c r="QAV915" s="35"/>
      <c r="QAW915" s="34"/>
      <c r="QBD915" s="35"/>
      <c r="QBE915" s="34"/>
      <c r="QBL915" s="35"/>
      <c r="QBM915" s="34"/>
      <c r="QBT915" s="35"/>
      <c r="QBU915" s="34"/>
      <c r="QCB915" s="35"/>
      <c r="QCC915" s="34"/>
      <c r="QCJ915" s="35"/>
      <c r="QCK915" s="34"/>
      <c r="QCR915" s="35"/>
      <c r="QCS915" s="34"/>
      <c r="QCZ915" s="35"/>
      <c r="QDA915" s="34"/>
      <c r="QDH915" s="35"/>
      <c r="QDI915" s="34"/>
      <c r="QDP915" s="35"/>
      <c r="QDQ915" s="34"/>
      <c r="QDX915" s="35"/>
      <c r="QDY915" s="34"/>
      <c r="QEF915" s="35"/>
      <c r="QEG915" s="34"/>
      <c r="QEN915" s="35"/>
      <c r="QEO915" s="34"/>
      <c r="QEV915" s="35"/>
      <c r="QEW915" s="34"/>
      <c r="QFD915" s="35"/>
      <c r="QFE915" s="34"/>
      <c r="QFL915" s="35"/>
      <c r="QFM915" s="34"/>
      <c r="QFT915" s="35"/>
      <c r="QFU915" s="34"/>
      <c r="QGB915" s="35"/>
      <c r="QGC915" s="34"/>
      <c r="QGJ915" s="35"/>
      <c r="QGK915" s="34"/>
      <c r="QGR915" s="35"/>
      <c r="QGS915" s="34"/>
      <c r="QGZ915" s="35"/>
      <c r="QHA915" s="34"/>
      <c r="QHH915" s="35"/>
      <c r="QHI915" s="34"/>
      <c r="QHP915" s="35"/>
      <c r="QHQ915" s="34"/>
      <c r="QHX915" s="35"/>
      <c r="QHY915" s="34"/>
      <c r="QIF915" s="35"/>
      <c r="QIG915" s="34"/>
      <c r="QIN915" s="35"/>
      <c r="QIO915" s="34"/>
      <c r="QIV915" s="35"/>
      <c r="QIW915" s="34"/>
      <c r="QJD915" s="35"/>
      <c r="QJE915" s="34"/>
      <c r="QJL915" s="35"/>
      <c r="QJM915" s="34"/>
      <c r="QJT915" s="35"/>
      <c r="QJU915" s="34"/>
      <c r="QKB915" s="35"/>
      <c r="QKC915" s="34"/>
      <c r="QKJ915" s="35"/>
      <c r="QKK915" s="34"/>
      <c r="QKR915" s="35"/>
      <c r="QKS915" s="34"/>
      <c r="QKZ915" s="35"/>
      <c r="QLA915" s="34"/>
      <c r="QLH915" s="35"/>
      <c r="QLI915" s="34"/>
      <c r="QLP915" s="35"/>
      <c r="QLQ915" s="34"/>
      <c r="QLX915" s="35"/>
      <c r="QLY915" s="34"/>
      <c r="QMF915" s="35"/>
      <c r="QMG915" s="34"/>
      <c r="QMN915" s="35"/>
      <c r="QMO915" s="34"/>
      <c r="QMV915" s="35"/>
      <c r="QMW915" s="34"/>
      <c r="QND915" s="35"/>
      <c r="QNE915" s="34"/>
      <c r="QNL915" s="35"/>
      <c r="QNM915" s="34"/>
      <c r="QNT915" s="35"/>
      <c r="QNU915" s="34"/>
      <c r="QOB915" s="35"/>
      <c r="QOC915" s="34"/>
      <c r="QOJ915" s="35"/>
      <c r="QOK915" s="34"/>
      <c r="QOR915" s="35"/>
      <c r="QOS915" s="34"/>
      <c r="QOZ915" s="35"/>
      <c r="QPA915" s="34"/>
      <c r="QPH915" s="35"/>
      <c r="QPI915" s="34"/>
      <c r="QPP915" s="35"/>
      <c r="QPQ915" s="34"/>
      <c r="QPX915" s="35"/>
      <c r="QPY915" s="34"/>
      <c r="QQF915" s="35"/>
      <c r="QQG915" s="34"/>
      <c r="QQN915" s="35"/>
      <c r="QQO915" s="34"/>
      <c r="QQV915" s="35"/>
      <c r="QQW915" s="34"/>
      <c r="QRD915" s="35"/>
      <c r="QRE915" s="34"/>
      <c r="QRL915" s="35"/>
      <c r="QRM915" s="34"/>
      <c r="QRT915" s="35"/>
      <c r="QRU915" s="34"/>
      <c r="QSB915" s="35"/>
      <c r="QSC915" s="34"/>
      <c r="QSJ915" s="35"/>
      <c r="QSK915" s="34"/>
      <c r="QSR915" s="35"/>
      <c r="QSS915" s="34"/>
      <c r="QSZ915" s="35"/>
      <c r="QTA915" s="34"/>
      <c r="QTH915" s="35"/>
      <c r="QTI915" s="34"/>
      <c r="QTP915" s="35"/>
      <c r="QTQ915" s="34"/>
      <c r="QTX915" s="35"/>
      <c r="QTY915" s="34"/>
      <c r="QUF915" s="35"/>
      <c r="QUG915" s="34"/>
      <c r="QUN915" s="35"/>
      <c r="QUO915" s="34"/>
      <c r="QUV915" s="35"/>
      <c r="QUW915" s="34"/>
      <c r="QVD915" s="35"/>
      <c r="QVE915" s="34"/>
      <c r="QVL915" s="35"/>
      <c r="QVM915" s="34"/>
      <c r="QVT915" s="35"/>
      <c r="QVU915" s="34"/>
      <c r="QWB915" s="35"/>
      <c r="QWC915" s="34"/>
      <c r="QWJ915" s="35"/>
      <c r="QWK915" s="34"/>
      <c r="QWR915" s="35"/>
      <c r="QWS915" s="34"/>
      <c r="QWZ915" s="35"/>
      <c r="QXA915" s="34"/>
      <c r="QXH915" s="35"/>
      <c r="QXI915" s="34"/>
      <c r="QXP915" s="35"/>
      <c r="QXQ915" s="34"/>
      <c r="QXX915" s="35"/>
      <c r="QXY915" s="34"/>
      <c r="QYF915" s="35"/>
      <c r="QYG915" s="34"/>
      <c r="QYN915" s="35"/>
      <c r="QYO915" s="34"/>
      <c r="QYV915" s="35"/>
      <c r="QYW915" s="34"/>
      <c r="QZD915" s="35"/>
      <c r="QZE915" s="34"/>
      <c r="QZL915" s="35"/>
      <c r="QZM915" s="34"/>
      <c r="QZT915" s="35"/>
      <c r="QZU915" s="34"/>
      <c r="RAB915" s="35"/>
      <c r="RAC915" s="34"/>
      <c r="RAJ915" s="35"/>
      <c r="RAK915" s="34"/>
      <c r="RAR915" s="35"/>
      <c r="RAS915" s="34"/>
      <c r="RAZ915" s="35"/>
      <c r="RBA915" s="34"/>
      <c r="RBH915" s="35"/>
      <c r="RBI915" s="34"/>
      <c r="RBP915" s="35"/>
      <c r="RBQ915" s="34"/>
      <c r="RBX915" s="35"/>
      <c r="RBY915" s="34"/>
      <c r="RCF915" s="35"/>
      <c r="RCG915" s="34"/>
      <c r="RCN915" s="35"/>
      <c r="RCO915" s="34"/>
      <c r="RCV915" s="35"/>
      <c r="RCW915" s="34"/>
      <c r="RDD915" s="35"/>
      <c r="RDE915" s="34"/>
      <c r="RDL915" s="35"/>
      <c r="RDM915" s="34"/>
      <c r="RDT915" s="35"/>
      <c r="RDU915" s="34"/>
      <c r="REB915" s="35"/>
      <c r="REC915" s="34"/>
      <c r="REJ915" s="35"/>
      <c r="REK915" s="34"/>
      <c r="RER915" s="35"/>
      <c r="RES915" s="34"/>
      <c r="REZ915" s="35"/>
      <c r="RFA915" s="34"/>
      <c r="RFH915" s="35"/>
      <c r="RFI915" s="34"/>
      <c r="RFP915" s="35"/>
      <c r="RFQ915" s="34"/>
      <c r="RFX915" s="35"/>
      <c r="RFY915" s="34"/>
      <c r="RGF915" s="35"/>
      <c r="RGG915" s="34"/>
      <c r="RGN915" s="35"/>
      <c r="RGO915" s="34"/>
      <c r="RGV915" s="35"/>
      <c r="RGW915" s="34"/>
      <c r="RHD915" s="35"/>
      <c r="RHE915" s="34"/>
      <c r="RHL915" s="35"/>
      <c r="RHM915" s="34"/>
      <c r="RHT915" s="35"/>
      <c r="RHU915" s="34"/>
      <c r="RIB915" s="35"/>
      <c r="RIC915" s="34"/>
      <c r="RIJ915" s="35"/>
      <c r="RIK915" s="34"/>
      <c r="RIR915" s="35"/>
      <c r="RIS915" s="34"/>
      <c r="RIZ915" s="35"/>
      <c r="RJA915" s="34"/>
      <c r="RJH915" s="35"/>
      <c r="RJI915" s="34"/>
      <c r="RJP915" s="35"/>
      <c r="RJQ915" s="34"/>
      <c r="RJX915" s="35"/>
      <c r="RJY915" s="34"/>
      <c r="RKF915" s="35"/>
      <c r="RKG915" s="34"/>
      <c r="RKN915" s="35"/>
      <c r="RKO915" s="34"/>
      <c r="RKV915" s="35"/>
      <c r="RKW915" s="34"/>
      <c r="RLD915" s="35"/>
      <c r="RLE915" s="34"/>
      <c r="RLL915" s="35"/>
      <c r="RLM915" s="34"/>
      <c r="RLT915" s="35"/>
      <c r="RLU915" s="34"/>
      <c r="RMB915" s="35"/>
      <c r="RMC915" s="34"/>
      <c r="RMJ915" s="35"/>
      <c r="RMK915" s="34"/>
      <c r="RMR915" s="35"/>
      <c r="RMS915" s="34"/>
      <c r="RMZ915" s="35"/>
      <c r="RNA915" s="34"/>
      <c r="RNH915" s="35"/>
      <c r="RNI915" s="34"/>
      <c r="RNP915" s="35"/>
      <c r="RNQ915" s="34"/>
      <c r="RNX915" s="35"/>
      <c r="RNY915" s="34"/>
      <c r="ROF915" s="35"/>
      <c r="ROG915" s="34"/>
      <c r="RON915" s="35"/>
      <c r="ROO915" s="34"/>
      <c r="ROV915" s="35"/>
      <c r="ROW915" s="34"/>
      <c r="RPD915" s="35"/>
      <c r="RPE915" s="34"/>
      <c r="RPL915" s="35"/>
      <c r="RPM915" s="34"/>
      <c r="RPT915" s="35"/>
      <c r="RPU915" s="34"/>
      <c r="RQB915" s="35"/>
      <c r="RQC915" s="34"/>
      <c r="RQJ915" s="35"/>
      <c r="RQK915" s="34"/>
      <c r="RQR915" s="35"/>
      <c r="RQS915" s="34"/>
      <c r="RQZ915" s="35"/>
      <c r="RRA915" s="34"/>
      <c r="RRH915" s="35"/>
      <c r="RRI915" s="34"/>
      <c r="RRP915" s="35"/>
      <c r="RRQ915" s="34"/>
      <c r="RRX915" s="35"/>
      <c r="RRY915" s="34"/>
      <c r="RSF915" s="35"/>
      <c r="RSG915" s="34"/>
      <c r="RSN915" s="35"/>
      <c r="RSO915" s="34"/>
      <c r="RSV915" s="35"/>
      <c r="RSW915" s="34"/>
      <c r="RTD915" s="35"/>
      <c r="RTE915" s="34"/>
      <c r="RTL915" s="35"/>
      <c r="RTM915" s="34"/>
      <c r="RTT915" s="35"/>
      <c r="RTU915" s="34"/>
      <c r="RUB915" s="35"/>
      <c r="RUC915" s="34"/>
      <c r="RUJ915" s="35"/>
      <c r="RUK915" s="34"/>
      <c r="RUR915" s="35"/>
      <c r="RUS915" s="34"/>
      <c r="RUZ915" s="35"/>
      <c r="RVA915" s="34"/>
      <c r="RVH915" s="35"/>
      <c r="RVI915" s="34"/>
      <c r="RVP915" s="35"/>
      <c r="RVQ915" s="34"/>
      <c r="RVX915" s="35"/>
      <c r="RVY915" s="34"/>
      <c r="RWF915" s="35"/>
      <c r="RWG915" s="34"/>
      <c r="RWN915" s="35"/>
      <c r="RWO915" s="34"/>
      <c r="RWV915" s="35"/>
      <c r="RWW915" s="34"/>
      <c r="RXD915" s="35"/>
      <c r="RXE915" s="34"/>
      <c r="RXL915" s="35"/>
      <c r="RXM915" s="34"/>
      <c r="RXT915" s="35"/>
      <c r="RXU915" s="34"/>
      <c r="RYB915" s="35"/>
      <c r="RYC915" s="34"/>
      <c r="RYJ915" s="35"/>
      <c r="RYK915" s="34"/>
      <c r="RYR915" s="35"/>
      <c r="RYS915" s="34"/>
      <c r="RYZ915" s="35"/>
      <c r="RZA915" s="34"/>
      <c r="RZH915" s="35"/>
      <c r="RZI915" s="34"/>
      <c r="RZP915" s="35"/>
      <c r="RZQ915" s="34"/>
      <c r="RZX915" s="35"/>
      <c r="RZY915" s="34"/>
      <c r="SAF915" s="35"/>
      <c r="SAG915" s="34"/>
      <c r="SAN915" s="35"/>
      <c r="SAO915" s="34"/>
      <c r="SAV915" s="35"/>
      <c r="SAW915" s="34"/>
      <c r="SBD915" s="35"/>
      <c r="SBE915" s="34"/>
      <c r="SBL915" s="35"/>
      <c r="SBM915" s="34"/>
      <c r="SBT915" s="35"/>
      <c r="SBU915" s="34"/>
      <c r="SCB915" s="35"/>
      <c r="SCC915" s="34"/>
      <c r="SCJ915" s="35"/>
      <c r="SCK915" s="34"/>
      <c r="SCR915" s="35"/>
      <c r="SCS915" s="34"/>
      <c r="SCZ915" s="35"/>
      <c r="SDA915" s="34"/>
      <c r="SDH915" s="35"/>
      <c r="SDI915" s="34"/>
      <c r="SDP915" s="35"/>
      <c r="SDQ915" s="34"/>
      <c r="SDX915" s="35"/>
      <c r="SDY915" s="34"/>
      <c r="SEF915" s="35"/>
      <c r="SEG915" s="34"/>
      <c r="SEN915" s="35"/>
      <c r="SEO915" s="34"/>
      <c r="SEV915" s="35"/>
      <c r="SEW915" s="34"/>
      <c r="SFD915" s="35"/>
      <c r="SFE915" s="34"/>
      <c r="SFL915" s="35"/>
      <c r="SFM915" s="34"/>
      <c r="SFT915" s="35"/>
      <c r="SFU915" s="34"/>
      <c r="SGB915" s="35"/>
      <c r="SGC915" s="34"/>
      <c r="SGJ915" s="35"/>
      <c r="SGK915" s="34"/>
      <c r="SGR915" s="35"/>
      <c r="SGS915" s="34"/>
      <c r="SGZ915" s="35"/>
      <c r="SHA915" s="34"/>
      <c r="SHH915" s="35"/>
      <c r="SHI915" s="34"/>
      <c r="SHP915" s="35"/>
      <c r="SHQ915" s="34"/>
      <c r="SHX915" s="35"/>
      <c r="SHY915" s="34"/>
      <c r="SIF915" s="35"/>
      <c r="SIG915" s="34"/>
      <c r="SIN915" s="35"/>
      <c r="SIO915" s="34"/>
      <c r="SIV915" s="35"/>
      <c r="SIW915" s="34"/>
      <c r="SJD915" s="35"/>
      <c r="SJE915" s="34"/>
      <c r="SJL915" s="35"/>
      <c r="SJM915" s="34"/>
      <c r="SJT915" s="35"/>
      <c r="SJU915" s="34"/>
      <c r="SKB915" s="35"/>
      <c r="SKC915" s="34"/>
      <c r="SKJ915" s="35"/>
      <c r="SKK915" s="34"/>
      <c r="SKR915" s="35"/>
      <c r="SKS915" s="34"/>
      <c r="SKZ915" s="35"/>
      <c r="SLA915" s="34"/>
      <c r="SLH915" s="35"/>
      <c r="SLI915" s="34"/>
      <c r="SLP915" s="35"/>
      <c r="SLQ915" s="34"/>
      <c r="SLX915" s="35"/>
      <c r="SLY915" s="34"/>
      <c r="SMF915" s="35"/>
      <c r="SMG915" s="34"/>
      <c r="SMN915" s="35"/>
      <c r="SMO915" s="34"/>
      <c r="SMV915" s="35"/>
      <c r="SMW915" s="34"/>
      <c r="SND915" s="35"/>
      <c r="SNE915" s="34"/>
      <c r="SNL915" s="35"/>
      <c r="SNM915" s="34"/>
      <c r="SNT915" s="35"/>
      <c r="SNU915" s="34"/>
      <c r="SOB915" s="35"/>
      <c r="SOC915" s="34"/>
      <c r="SOJ915" s="35"/>
      <c r="SOK915" s="34"/>
      <c r="SOR915" s="35"/>
      <c r="SOS915" s="34"/>
      <c r="SOZ915" s="35"/>
      <c r="SPA915" s="34"/>
      <c r="SPH915" s="35"/>
      <c r="SPI915" s="34"/>
      <c r="SPP915" s="35"/>
      <c r="SPQ915" s="34"/>
      <c r="SPX915" s="35"/>
      <c r="SPY915" s="34"/>
      <c r="SQF915" s="35"/>
      <c r="SQG915" s="34"/>
      <c r="SQN915" s="35"/>
      <c r="SQO915" s="34"/>
      <c r="SQV915" s="35"/>
      <c r="SQW915" s="34"/>
      <c r="SRD915" s="35"/>
      <c r="SRE915" s="34"/>
      <c r="SRL915" s="35"/>
      <c r="SRM915" s="34"/>
      <c r="SRT915" s="35"/>
      <c r="SRU915" s="34"/>
      <c r="SSB915" s="35"/>
      <c r="SSC915" s="34"/>
      <c r="SSJ915" s="35"/>
      <c r="SSK915" s="34"/>
      <c r="SSR915" s="35"/>
      <c r="SSS915" s="34"/>
      <c r="SSZ915" s="35"/>
      <c r="STA915" s="34"/>
      <c r="STH915" s="35"/>
      <c r="STI915" s="34"/>
      <c r="STP915" s="35"/>
      <c r="STQ915" s="34"/>
      <c r="STX915" s="35"/>
      <c r="STY915" s="34"/>
      <c r="SUF915" s="35"/>
      <c r="SUG915" s="34"/>
      <c r="SUN915" s="35"/>
      <c r="SUO915" s="34"/>
      <c r="SUV915" s="35"/>
      <c r="SUW915" s="34"/>
      <c r="SVD915" s="35"/>
      <c r="SVE915" s="34"/>
      <c r="SVL915" s="35"/>
      <c r="SVM915" s="34"/>
      <c r="SVT915" s="35"/>
      <c r="SVU915" s="34"/>
      <c r="SWB915" s="35"/>
      <c r="SWC915" s="34"/>
      <c r="SWJ915" s="35"/>
      <c r="SWK915" s="34"/>
      <c r="SWR915" s="35"/>
      <c r="SWS915" s="34"/>
      <c r="SWZ915" s="35"/>
      <c r="SXA915" s="34"/>
      <c r="SXH915" s="35"/>
      <c r="SXI915" s="34"/>
      <c r="SXP915" s="35"/>
      <c r="SXQ915" s="34"/>
      <c r="SXX915" s="35"/>
      <c r="SXY915" s="34"/>
      <c r="SYF915" s="35"/>
      <c r="SYG915" s="34"/>
      <c r="SYN915" s="35"/>
      <c r="SYO915" s="34"/>
      <c r="SYV915" s="35"/>
      <c r="SYW915" s="34"/>
      <c r="SZD915" s="35"/>
      <c r="SZE915" s="34"/>
      <c r="SZL915" s="35"/>
      <c r="SZM915" s="34"/>
      <c r="SZT915" s="35"/>
      <c r="SZU915" s="34"/>
      <c r="TAB915" s="35"/>
      <c r="TAC915" s="34"/>
      <c r="TAJ915" s="35"/>
      <c r="TAK915" s="34"/>
      <c r="TAR915" s="35"/>
      <c r="TAS915" s="34"/>
      <c r="TAZ915" s="35"/>
      <c r="TBA915" s="34"/>
      <c r="TBH915" s="35"/>
      <c r="TBI915" s="34"/>
      <c r="TBP915" s="35"/>
      <c r="TBQ915" s="34"/>
      <c r="TBX915" s="35"/>
      <c r="TBY915" s="34"/>
      <c r="TCF915" s="35"/>
      <c r="TCG915" s="34"/>
      <c r="TCN915" s="35"/>
      <c r="TCO915" s="34"/>
      <c r="TCV915" s="35"/>
      <c r="TCW915" s="34"/>
      <c r="TDD915" s="35"/>
      <c r="TDE915" s="34"/>
      <c r="TDL915" s="35"/>
      <c r="TDM915" s="34"/>
      <c r="TDT915" s="35"/>
      <c r="TDU915" s="34"/>
      <c r="TEB915" s="35"/>
      <c r="TEC915" s="34"/>
      <c r="TEJ915" s="35"/>
      <c r="TEK915" s="34"/>
      <c r="TER915" s="35"/>
      <c r="TES915" s="34"/>
      <c r="TEZ915" s="35"/>
      <c r="TFA915" s="34"/>
      <c r="TFH915" s="35"/>
      <c r="TFI915" s="34"/>
      <c r="TFP915" s="35"/>
      <c r="TFQ915" s="34"/>
      <c r="TFX915" s="35"/>
      <c r="TFY915" s="34"/>
      <c r="TGF915" s="35"/>
      <c r="TGG915" s="34"/>
      <c r="TGN915" s="35"/>
      <c r="TGO915" s="34"/>
      <c r="TGV915" s="35"/>
      <c r="TGW915" s="34"/>
      <c r="THD915" s="35"/>
      <c r="THE915" s="34"/>
      <c r="THL915" s="35"/>
      <c r="THM915" s="34"/>
      <c r="THT915" s="35"/>
      <c r="THU915" s="34"/>
      <c r="TIB915" s="35"/>
      <c r="TIC915" s="34"/>
      <c r="TIJ915" s="35"/>
      <c r="TIK915" s="34"/>
      <c r="TIR915" s="35"/>
      <c r="TIS915" s="34"/>
      <c r="TIZ915" s="35"/>
      <c r="TJA915" s="34"/>
      <c r="TJH915" s="35"/>
      <c r="TJI915" s="34"/>
      <c r="TJP915" s="35"/>
      <c r="TJQ915" s="34"/>
      <c r="TJX915" s="35"/>
      <c r="TJY915" s="34"/>
      <c r="TKF915" s="35"/>
      <c r="TKG915" s="34"/>
      <c r="TKN915" s="35"/>
      <c r="TKO915" s="34"/>
      <c r="TKV915" s="35"/>
      <c r="TKW915" s="34"/>
      <c r="TLD915" s="35"/>
      <c r="TLE915" s="34"/>
      <c r="TLL915" s="35"/>
      <c r="TLM915" s="34"/>
      <c r="TLT915" s="35"/>
      <c r="TLU915" s="34"/>
      <c r="TMB915" s="35"/>
      <c r="TMC915" s="34"/>
      <c r="TMJ915" s="35"/>
      <c r="TMK915" s="34"/>
      <c r="TMR915" s="35"/>
      <c r="TMS915" s="34"/>
      <c r="TMZ915" s="35"/>
      <c r="TNA915" s="34"/>
      <c r="TNH915" s="35"/>
      <c r="TNI915" s="34"/>
      <c r="TNP915" s="35"/>
      <c r="TNQ915" s="34"/>
      <c r="TNX915" s="35"/>
      <c r="TNY915" s="34"/>
      <c r="TOF915" s="35"/>
      <c r="TOG915" s="34"/>
      <c r="TON915" s="35"/>
      <c r="TOO915" s="34"/>
      <c r="TOV915" s="35"/>
      <c r="TOW915" s="34"/>
      <c r="TPD915" s="35"/>
      <c r="TPE915" s="34"/>
      <c r="TPL915" s="35"/>
      <c r="TPM915" s="34"/>
      <c r="TPT915" s="35"/>
      <c r="TPU915" s="34"/>
      <c r="TQB915" s="35"/>
      <c r="TQC915" s="34"/>
      <c r="TQJ915" s="35"/>
      <c r="TQK915" s="34"/>
      <c r="TQR915" s="35"/>
      <c r="TQS915" s="34"/>
      <c r="TQZ915" s="35"/>
      <c r="TRA915" s="34"/>
      <c r="TRH915" s="35"/>
      <c r="TRI915" s="34"/>
      <c r="TRP915" s="35"/>
      <c r="TRQ915" s="34"/>
      <c r="TRX915" s="35"/>
      <c r="TRY915" s="34"/>
      <c r="TSF915" s="35"/>
      <c r="TSG915" s="34"/>
      <c r="TSN915" s="35"/>
      <c r="TSO915" s="34"/>
      <c r="TSV915" s="35"/>
      <c r="TSW915" s="34"/>
      <c r="TTD915" s="35"/>
      <c r="TTE915" s="34"/>
      <c r="TTL915" s="35"/>
      <c r="TTM915" s="34"/>
      <c r="TTT915" s="35"/>
      <c r="TTU915" s="34"/>
      <c r="TUB915" s="35"/>
      <c r="TUC915" s="34"/>
      <c r="TUJ915" s="35"/>
      <c r="TUK915" s="34"/>
      <c r="TUR915" s="35"/>
      <c r="TUS915" s="34"/>
      <c r="TUZ915" s="35"/>
      <c r="TVA915" s="34"/>
      <c r="TVH915" s="35"/>
      <c r="TVI915" s="34"/>
      <c r="TVP915" s="35"/>
      <c r="TVQ915" s="34"/>
      <c r="TVX915" s="35"/>
      <c r="TVY915" s="34"/>
      <c r="TWF915" s="35"/>
      <c r="TWG915" s="34"/>
      <c r="TWN915" s="35"/>
      <c r="TWO915" s="34"/>
      <c r="TWV915" s="35"/>
      <c r="TWW915" s="34"/>
      <c r="TXD915" s="35"/>
      <c r="TXE915" s="34"/>
      <c r="TXL915" s="35"/>
      <c r="TXM915" s="34"/>
      <c r="TXT915" s="35"/>
      <c r="TXU915" s="34"/>
      <c r="TYB915" s="35"/>
      <c r="TYC915" s="34"/>
      <c r="TYJ915" s="35"/>
      <c r="TYK915" s="34"/>
      <c r="TYR915" s="35"/>
      <c r="TYS915" s="34"/>
      <c r="TYZ915" s="35"/>
      <c r="TZA915" s="34"/>
      <c r="TZH915" s="35"/>
      <c r="TZI915" s="34"/>
      <c r="TZP915" s="35"/>
      <c r="TZQ915" s="34"/>
      <c r="TZX915" s="35"/>
      <c r="TZY915" s="34"/>
      <c r="UAF915" s="35"/>
      <c r="UAG915" s="34"/>
      <c r="UAN915" s="35"/>
      <c r="UAO915" s="34"/>
      <c r="UAV915" s="35"/>
      <c r="UAW915" s="34"/>
      <c r="UBD915" s="35"/>
      <c r="UBE915" s="34"/>
      <c r="UBL915" s="35"/>
      <c r="UBM915" s="34"/>
      <c r="UBT915" s="35"/>
      <c r="UBU915" s="34"/>
      <c r="UCB915" s="35"/>
      <c r="UCC915" s="34"/>
      <c r="UCJ915" s="35"/>
      <c r="UCK915" s="34"/>
      <c r="UCR915" s="35"/>
      <c r="UCS915" s="34"/>
      <c r="UCZ915" s="35"/>
      <c r="UDA915" s="34"/>
      <c r="UDH915" s="35"/>
      <c r="UDI915" s="34"/>
      <c r="UDP915" s="35"/>
      <c r="UDQ915" s="34"/>
      <c r="UDX915" s="35"/>
      <c r="UDY915" s="34"/>
      <c r="UEF915" s="35"/>
      <c r="UEG915" s="34"/>
      <c r="UEN915" s="35"/>
      <c r="UEO915" s="34"/>
      <c r="UEV915" s="35"/>
      <c r="UEW915" s="34"/>
      <c r="UFD915" s="35"/>
      <c r="UFE915" s="34"/>
      <c r="UFL915" s="35"/>
      <c r="UFM915" s="34"/>
      <c r="UFT915" s="35"/>
      <c r="UFU915" s="34"/>
      <c r="UGB915" s="35"/>
      <c r="UGC915" s="34"/>
      <c r="UGJ915" s="35"/>
      <c r="UGK915" s="34"/>
      <c r="UGR915" s="35"/>
      <c r="UGS915" s="34"/>
      <c r="UGZ915" s="35"/>
      <c r="UHA915" s="34"/>
      <c r="UHH915" s="35"/>
      <c r="UHI915" s="34"/>
      <c r="UHP915" s="35"/>
      <c r="UHQ915" s="34"/>
      <c r="UHX915" s="35"/>
      <c r="UHY915" s="34"/>
      <c r="UIF915" s="35"/>
      <c r="UIG915" s="34"/>
      <c r="UIN915" s="35"/>
      <c r="UIO915" s="34"/>
      <c r="UIV915" s="35"/>
      <c r="UIW915" s="34"/>
      <c r="UJD915" s="35"/>
      <c r="UJE915" s="34"/>
      <c r="UJL915" s="35"/>
      <c r="UJM915" s="34"/>
      <c r="UJT915" s="35"/>
      <c r="UJU915" s="34"/>
      <c r="UKB915" s="35"/>
      <c r="UKC915" s="34"/>
      <c r="UKJ915" s="35"/>
      <c r="UKK915" s="34"/>
      <c r="UKR915" s="35"/>
      <c r="UKS915" s="34"/>
      <c r="UKZ915" s="35"/>
      <c r="ULA915" s="34"/>
      <c r="ULH915" s="35"/>
      <c r="ULI915" s="34"/>
      <c r="ULP915" s="35"/>
      <c r="ULQ915" s="34"/>
      <c r="ULX915" s="35"/>
      <c r="ULY915" s="34"/>
      <c r="UMF915" s="35"/>
      <c r="UMG915" s="34"/>
      <c r="UMN915" s="35"/>
      <c r="UMO915" s="34"/>
      <c r="UMV915" s="35"/>
      <c r="UMW915" s="34"/>
      <c r="UND915" s="35"/>
      <c r="UNE915" s="34"/>
      <c r="UNL915" s="35"/>
      <c r="UNM915" s="34"/>
      <c r="UNT915" s="35"/>
      <c r="UNU915" s="34"/>
      <c r="UOB915" s="35"/>
      <c r="UOC915" s="34"/>
      <c r="UOJ915" s="35"/>
      <c r="UOK915" s="34"/>
      <c r="UOR915" s="35"/>
      <c r="UOS915" s="34"/>
      <c r="UOZ915" s="35"/>
      <c r="UPA915" s="34"/>
      <c r="UPH915" s="35"/>
      <c r="UPI915" s="34"/>
      <c r="UPP915" s="35"/>
      <c r="UPQ915" s="34"/>
      <c r="UPX915" s="35"/>
      <c r="UPY915" s="34"/>
      <c r="UQF915" s="35"/>
      <c r="UQG915" s="34"/>
      <c r="UQN915" s="35"/>
      <c r="UQO915" s="34"/>
      <c r="UQV915" s="35"/>
      <c r="UQW915" s="34"/>
      <c r="URD915" s="35"/>
      <c r="URE915" s="34"/>
      <c r="URL915" s="35"/>
      <c r="URM915" s="34"/>
      <c r="URT915" s="35"/>
      <c r="URU915" s="34"/>
      <c r="USB915" s="35"/>
      <c r="USC915" s="34"/>
      <c r="USJ915" s="35"/>
      <c r="USK915" s="34"/>
      <c r="USR915" s="35"/>
      <c r="USS915" s="34"/>
      <c r="USZ915" s="35"/>
      <c r="UTA915" s="34"/>
      <c r="UTH915" s="35"/>
      <c r="UTI915" s="34"/>
      <c r="UTP915" s="35"/>
      <c r="UTQ915" s="34"/>
      <c r="UTX915" s="35"/>
      <c r="UTY915" s="34"/>
      <c r="UUF915" s="35"/>
      <c r="UUG915" s="34"/>
      <c r="UUN915" s="35"/>
      <c r="UUO915" s="34"/>
      <c r="UUV915" s="35"/>
      <c r="UUW915" s="34"/>
      <c r="UVD915" s="35"/>
      <c r="UVE915" s="34"/>
      <c r="UVL915" s="35"/>
      <c r="UVM915" s="34"/>
      <c r="UVT915" s="35"/>
      <c r="UVU915" s="34"/>
      <c r="UWB915" s="35"/>
      <c r="UWC915" s="34"/>
      <c r="UWJ915" s="35"/>
      <c r="UWK915" s="34"/>
      <c r="UWR915" s="35"/>
      <c r="UWS915" s="34"/>
      <c r="UWZ915" s="35"/>
      <c r="UXA915" s="34"/>
      <c r="UXH915" s="35"/>
      <c r="UXI915" s="34"/>
      <c r="UXP915" s="35"/>
      <c r="UXQ915" s="34"/>
      <c r="UXX915" s="35"/>
      <c r="UXY915" s="34"/>
      <c r="UYF915" s="35"/>
      <c r="UYG915" s="34"/>
      <c r="UYN915" s="35"/>
      <c r="UYO915" s="34"/>
      <c r="UYV915" s="35"/>
      <c r="UYW915" s="34"/>
      <c r="UZD915" s="35"/>
      <c r="UZE915" s="34"/>
      <c r="UZL915" s="35"/>
      <c r="UZM915" s="34"/>
      <c r="UZT915" s="35"/>
      <c r="UZU915" s="34"/>
      <c r="VAB915" s="35"/>
      <c r="VAC915" s="34"/>
      <c r="VAJ915" s="35"/>
      <c r="VAK915" s="34"/>
      <c r="VAR915" s="35"/>
      <c r="VAS915" s="34"/>
      <c r="VAZ915" s="35"/>
      <c r="VBA915" s="34"/>
      <c r="VBH915" s="35"/>
      <c r="VBI915" s="34"/>
      <c r="VBP915" s="35"/>
      <c r="VBQ915" s="34"/>
      <c r="VBX915" s="35"/>
      <c r="VBY915" s="34"/>
      <c r="VCF915" s="35"/>
      <c r="VCG915" s="34"/>
      <c r="VCN915" s="35"/>
      <c r="VCO915" s="34"/>
      <c r="VCV915" s="35"/>
      <c r="VCW915" s="34"/>
      <c r="VDD915" s="35"/>
      <c r="VDE915" s="34"/>
      <c r="VDL915" s="35"/>
      <c r="VDM915" s="34"/>
      <c r="VDT915" s="35"/>
      <c r="VDU915" s="34"/>
      <c r="VEB915" s="35"/>
      <c r="VEC915" s="34"/>
      <c r="VEJ915" s="35"/>
      <c r="VEK915" s="34"/>
      <c r="VER915" s="35"/>
      <c r="VES915" s="34"/>
      <c r="VEZ915" s="35"/>
      <c r="VFA915" s="34"/>
      <c r="VFH915" s="35"/>
      <c r="VFI915" s="34"/>
      <c r="VFP915" s="35"/>
      <c r="VFQ915" s="34"/>
      <c r="VFX915" s="35"/>
      <c r="VFY915" s="34"/>
      <c r="VGF915" s="35"/>
      <c r="VGG915" s="34"/>
      <c r="VGN915" s="35"/>
      <c r="VGO915" s="34"/>
      <c r="VGV915" s="35"/>
      <c r="VGW915" s="34"/>
      <c r="VHD915" s="35"/>
      <c r="VHE915" s="34"/>
      <c r="VHL915" s="35"/>
      <c r="VHM915" s="34"/>
      <c r="VHT915" s="35"/>
      <c r="VHU915" s="34"/>
      <c r="VIB915" s="35"/>
      <c r="VIC915" s="34"/>
      <c r="VIJ915" s="35"/>
      <c r="VIK915" s="34"/>
      <c r="VIR915" s="35"/>
      <c r="VIS915" s="34"/>
      <c r="VIZ915" s="35"/>
      <c r="VJA915" s="34"/>
      <c r="VJH915" s="35"/>
      <c r="VJI915" s="34"/>
      <c r="VJP915" s="35"/>
      <c r="VJQ915" s="34"/>
      <c r="VJX915" s="35"/>
      <c r="VJY915" s="34"/>
      <c r="VKF915" s="35"/>
      <c r="VKG915" s="34"/>
      <c r="VKN915" s="35"/>
      <c r="VKO915" s="34"/>
      <c r="VKV915" s="35"/>
      <c r="VKW915" s="34"/>
      <c r="VLD915" s="35"/>
      <c r="VLE915" s="34"/>
      <c r="VLL915" s="35"/>
      <c r="VLM915" s="34"/>
      <c r="VLT915" s="35"/>
      <c r="VLU915" s="34"/>
      <c r="VMB915" s="35"/>
      <c r="VMC915" s="34"/>
      <c r="VMJ915" s="35"/>
      <c r="VMK915" s="34"/>
      <c r="VMR915" s="35"/>
      <c r="VMS915" s="34"/>
      <c r="VMZ915" s="35"/>
      <c r="VNA915" s="34"/>
      <c r="VNH915" s="35"/>
      <c r="VNI915" s="34"/>
      <c r="VNP915" s="35"/>
      <c r="VNQ915" s="34"/>
      <c r="VNX915" s="35"/>
      <c r="VNY915" s="34"/>
      <c r="VOF915" s="35"/>
      <c r="VOG915" s="34"/>
      <c r="VON915" s="35"/>
      <c r="VOO915" s="34"/>
      <c r="VOV915" s="35"/>
      <c r="VOW915" s="34"/>
      <c r="VPD915" s="35"/>
      <c r="VPE915" s="34"/>
      <c r="VPL915" s="35"/>
      <c r="VPM915" s="34"/>
      <c r="VPT915" s="35"/>
      <c r="VPU915" s="34"/>
      <c r="VQB915" s="35"/>
      <c r="VQC915" s="34"/>
      <c r="VQJ915" s="35"/>
      <c r="VQK915" s="34"/>
      <c r="VQR915" s="35"/>
      <c r="VQS915" s="34"/>
      <c r="VQZ915" s="35"/>
      <c r="VRA915" s="34"/>
      <c r="VRH915" s="35"/>
      <c r="VRI915" s="34"/>
      <c r="VRP915" s="35"/>
      <c r="VRQ915" s="34"/>
      <c r="VRX915" s="35"/>
      <c r="VRY915" s="34"/>
      <c r="VSF915" s="35"/>
      <c r="VSG915" s="34"/>
      <c r="VSN915" s="35"/>
      <c r="VSO915" s="34"/>
      <c r="VSV915" s="35"/>
      <c r="VSW915" s="34"/>
      <c r="VTD915" s="35"/>
      <c r="VTE915" s="34"/>
      <c r="VTL915" s="35"/>
      <c r="VTM915" s="34"/>
      <c r="VTT915" s="35"/>
      <c r="VTU915" s="34"/>
      <c r="VUB915" s="35"/>
      <c r="VUC915" s="34"/>
      <c r="VUJ915" s="35"/>
      <c r="VUK915" s="34"/>
      <c r="VUR915" s="35"/>
      <c r="VUS915" s="34"/>
      <c r="VUZ915" s="35"/>
      <c r="VVA915" s="34"/>
      <c r="VVH915" s="35"/>
      <c r="VVI915" s="34"/>
      <c r="VVP915" s="35"/>
      <c r="VVQ915" s="34"/>
      <c r="VVX915" s="35"/>
      <c r="VVY915" s="34"/>
      <c r="VWF915" s="35"/>
      <c r="VWG915" s="34"/>
      <c r="VWN915" s="35"/>
      <c r="VWO915" s="34"/>
      <c r="VWV915" s="35"/>
      <c r="VWW915" s="34"/>
      <c r="VXD915" s="35"/>
      <c r="VXE915" s="34"/>
      <c r="VXL915" s="35"/>
      <c r="VXM915" s="34"/>
      <c r="VXT915" s="35"/>
      <c r="VXU915" s="34"/>
      <c r="VYB915" s="35"/>
      <c r="VYC915" s="34"/>
      <c r="VYJ915" s="35"/>
      <c r="VYK915" s="34"/>
      <c r="VYR915" s="35"/>
      <c r="VYS915" s="34"/>
      <c r="VYZ915" s="35"/>
      <c r="VZA915" s="34"/>
      <c r="VZH915" s="35"/>
      <c r="VZI915" s="34"/>
      <c r="VZP915" s="35"/>
      <c r="VZQ915" s="34"/>
      <c r="VZX915" s="35"/>
      <c r="VZY915" s="34"/>
      <c r="WAF915" s="35"/>
      <c r="WAG915" s="34"/>
      <c r="WAN915" s="35"/>
      <c r="WAO915" s="34"/>
      <c r="WAV915" s="35"/>
      <c r="WAW915" s="34"/>
      <c r="WBD915" s="35"/>
      <c r="WBE915" s="34"/>
      <c r="WBL915" s="35"/>
      <c r="WBM915" s="34"/>
      <c r="WBT915" s="35"/>
      <c r="WBU915" s="34"/>
      <c r="WCB915" s="35"/>
      <c r="WCC915" s="34"/>
      <c r="WCJ915" s="35"/>
      <c r="WCK915" s="34"/>
      <c r="WCR915" s="35"/>
      <c r="WCS915" s="34"/>
      <c r="WCZ915" s="35"/>
      <c r="WDA915" s="34"/>
      <c r="WDH915" s="35"/>
      <c r="WDI915" s="34"/>
      <c r="WDP915" s="35"/>
      <c r="WDQ915" s="34"/>
      <c r="WDX915" s="35"/>
      <c r="WDY915" s="34"/>
      <c r="WEF915" s="35"/>
      <c r="WEG915" s="34"/>
      <c r="WEN915" s="35"/>
      <c r="WEO915" s="34"/>
      <c r="WEV915" s="35"/>
      <c r="WEW915" s="34"/>
      <c r="WFD915" s="35"/>
      <c r="WFE915" s="34"/>
      <c r="WFL915" s="35"/>
      <c r="WFM915" s="34"/>
      <c r="WFT915" s="35"/>
      <c r="WFU915" s="34"/>
      <c r="WGB915" s="35"/>
      <c r="WGC915" s="34"/>
      <c r="WGJ915" s="35"/>
      <c r="WGK915" s="34"/>
      <c r="WGR915" s="35"/>
      <c r="WGS915" s="34"/>
      <c r="WGZ915" s="35"/>
      <c r="WHA915" s="34"/>
      <c r="WHH915" s="35"/>
      <c r="WHI915" s="34"/>
      <c r="WHP915" s="35"/>
      <c r="WHQ915" s="34"/>
      <c r="WHX915" s="35"/>
      <c r="WHY915" s="34"/>
      <c r="WIF915" s="35"/>
      <c r="WIG915" s="34"/>
      <c r="WIN915" s="35"/>
      <c r="WIO915" s="34"/>
      <c r="WIV915" s="35"/>
      <c r="WIW915" s="34"/>
      <c r="WJD915" s="35"/>
      <c r="WJE915" s="34"/>
      <c r="WJL915" s="35"/>
      <c r="WJM915" s="34"/>
      <c r="WJT915" s="35"/>
      <c r="WJU915" s="34"/>
      <c r="WKB915" s="35"/>
      <c r="WKC915" s="34"/>
      <c r="WKJ915" s="35"/>
      <c r="WKK915" s="34"/>
      <c r="WKR915" s="35"/>
      <c r="WKS915" s="34"/>
      <c r="WKZ915" s="35"/>
      <c r="WLA915" s="34"/>
      <c r="WLH915" s="35"/>
      <c r="WLI915" s="34"/>
      <c r="WLP915" s="35"/>
      <c r="WLQ915" s="34"/>
      <c r="WLX915" s="35"/>
      <c r="WLY915" s="34"/>
      <c r="WMF915" s="35"/>
      <c r="WMG915" s="34"/>
      <c r="WMN915" s="35"/>
      <c r="WMO915" s="34"/>
      <c r="WMV915" s="35"/>
      <c r="WMW915" s="34"/>
      <c r="WND915" s="35"/>
      <c r="WNE915" s="34"/>
      <c r="WNL915" s="35"/>
      <c r="WNM915" s="34"/>
      <c r="WNT915" s="35"/>
      <c r="WNU915" s="34"/>
      <c r="WOB915" s="35"/>
      <c r="WOC915" s="34"/>
      <c r="WOJ915" s="35"/>
      <c r="WOK915" s="34"/>
      <c r="WOR915" s="35"/>
      <c r="WOS915" s="34"/>
      <c r="WOZ915" s="35"/>
      <c r="WPA915" s="34"/>
      <c r="WPH915" s="35"/>
      <c r="WPI915" s="34"/>
      <c r="WPP915" s="35"/>
      <c r="WPQ915" s="34"/>
      <c r="WPX915" s="35"/>
      <c r="WPY915" s="34"/>
      <c r="WQF915" s="35"/>
      <c r="WQG915" s="34"/>
      <c r="WQN915" s="35"/>
      <c r="WQO915" s="34"/>
      <c r="WQV915" s="35"/>
      <c r="WQW915" s="34"/>
      <c r="WRD915" s="35"/>
      <c r="WRE915" s="34"/>
      <c r="WRL915" s="35"/>
      <c r="WRM915" s="34"/>
      <c r="WRT915" s="35"/>
      <c r="WRU915" s="34"/>
      <c r="WSB915" s="35"/>
      <c r="WSC915" s="34"/>
      <c r="WSJ915" s="35"/>
      <c r="WSK915" s="34"/>
      <c r="WSR915" s="35"/>
      <c r="WSS915" s="34"/>
      <c r="WSZ915" s="35"/>
      <c r="WTA915" s="34"/>
      <c r="WTH915" s="35"/>
      <c r="WTI915" s="34"/>
      <c r="WTP915" s="35"/>
      <c r="WTQ915" s="34"/>
      <c r="WTX915" s="35"/>
      <c r="WTY915" s="34"/>
      <c r="WUF915" s="35"/>
      <c r="WUG915" s="34"/>
      <c r="WUN915" s="35"/>
      <c r="WUO915" s="34"/>
      <c r="WUV915" s="35"/>
      <c r="WUW915" s="34"/>
      <c r="WVD915" s="35"/>
      <c r="WVE915" s="34"/>
      <c r="WVL915" s="35"/>
      <c r="WVM915" s="34"/>
      <c r="WVT915" s="35"/>
      <c r="WVU915" s="34"/>
      <c r="WWB915" s="35"/>
      <c r="WWC915" s="34"/>
      <c r="WWJ915" s="35"/>
      <c r="WWK915" s="34"/>
      <c r="WWR915" s="35"/>
      <c r="WWS915" s="34"/>
      <c r="WWZ915" s="35"/>
      <c r="WXA915" s="34"/>
      <c r="WXH915" s="35"/>
      <c r="WXI915" s="34"/>
      <c r="WXP915" s="35"/>
      <c r="WXQ915" s="34"/>
      <c r="WXX915" s="35"/>
      <c r="WXY915" s="34"/>
      <c r="WYF915" s="35"/>
      <c r="WYG915" s="34"/>
      <c r="WYN915" s="35"/>
      <c r="WYO915" s="34"/>
      <c r="WYV915" s="35"/>
      <c r="WYW915" s="34"/>
      <c r="WZD915" s="35"/>
      <c r="WZE915" s="34"/>
      <c r="WZL915" s="35"/>
      <c r="WZM915" s="34"/>
      <c r="WZT915" s="35"/>
      <c r="WZU915" s="34"/>
      <c r="XAB915" s="35"/>
      <c r="XAC915" s="34"/>
      <c r="XAJ915" s="35"/>
      <c r="XAK915" s="34"/>
      <c r="XAR915" s="35"/>
      <c r="XAS915" s="34"/>
      <c r="XAZ915" s="35"/>
      <c r="XBA915" s="34"/>
      <c r="XBH915" s="35"/>
      <c r="XBI915" s="34"/>
      <c r="XBP915" s="35"/>
      <c r="XBQ915" s="34"/>
      <c r="XBX915" s="35"/>
      <c r="XBY915" s="34"/>
      <c r="XCF915" s="35"/>
      <c r="XCG915" s="34"/>
      <c r="XCN915" s="35"/>
      <c r="XCO915" s="34"/>
      <c r="XCV915" s="35"/>
      <c r="XCW915" s="34"/>
      <c r="XDD915" s="35"/>
      <c r="XDE915" s="34"/>
      <c r="XDL915" s="35"/>
      <c r="XDM915" s="34"/>
      <c r="XDT915" s="35"/>
      <c r="XDU915" s="34"/>
      <c r="XEB915" s="35"/>
      <c r="XEC915" s="34"/>
      <c r="XEJ915" s="35"/>
      <c r="XEK915" s="34"/>
      <c r="XER915" s="35"/>
      <c r="XES915" s="34"/>
      <c r="XEZ915" s="35"/>
      <c r="XFA915" s="34"/>
    </row>
    <row r="916" spans="1:1021 1028:2045 2052:3069 3076:4093 4100:5117 5124:6141 6148:7165 7172:8189 8196:9213 9220:10237 10244:11261 11268:12285 12292:13309 13316:14333 14340:15357 15364:16381" x14ac:dyDescent="0.25">
      <c r="A916" t="s">
        <v>21</v>
      </c>
      <c r="B916" t="s">
        <v>188</v>
      </c>
      <c r="C916">
        <v>573</v>
      </c>
      <c r="D916">
        <v>573</v>
      </c>
      <c r="E916" s="35">
        <v>1</v>
      </c>
      <c r="F916" s="34">
        <v>6.0000000000000002E-159</v>
      </c>
      <c r="G916">
        <v>98.47</v>
      </c>
      <c r="H916">
        <v>1745</v>
      </c>
      <c r="I916" t="str">
        <f>HYPERLINK("https://www.ncbi.nlm.nih.gov/nucleotide/AF525665.1?report=genbank&amp;log$=nucltop&amp;blast_rank=14&amp;RID=XE5J84ZU013","AF525665.1")</f>
        <v>AF525665.1</v>
      </c>
      <c r="L916" s="35"/>
      <c r="M916" s="34"/>
      <c r="T916" s="35"/>
      <c r="U916" s="34"/>
      <c r="AB916" s="35"/>
      <c r="AC916" s="34"/>
      <c r="AJ916" s="35"/>
      <c r="AK916" s="34"/>
      <c r="AR916" s="35"/>
      <c r="AS916" s="34"/>
      <c r="AZ916" s="35"/>
      <c r="BA916" s="34"/>
      <c r="BH916" s="35"/>
      <c r="BI916" s="34"/>
      <c r="BP916" s="35"/>
      <c r="BQ916" s="34"/>
      <c r="BX916" s="35"/>
      <c r="BY916" s="34"/>
      <c r="CF916" s="35"/>
      <c r="CG916" s="34"/>
      <c r="CN916" s="35"/>
      <c r="CO916" s="34"/>
      <c r="CV916" s="35"/>
      <c r="CW916" s="34"/>
      <c r="DD916" s="35"/>
      <c r="DE916" s="34"/>
      <c r="DL916" s="35"/>
      <c r="DM916" s="34"/>
      <c r="DT916" s="35"/>
      <c r="DU916" s="34"/>
      <c r="EB916" s="35"/>
      <c r="EC916" s="34"/>
      <c r="EJ916" s="35"/>
      <c r="EK916" s="34"/>
      <c r="ER916" s="35"/>
      <c r="ES916" s="34"/>
      <c r="EZ916" s="35"/>
      <c r="FA916" s="34"/>
      <c r="FH916" s="35"/>
      <c r="FI916" s="34"/>
      <c r="FP916" s="35"/>
      <c r="FQ916" s="34"/>
      <c r="FX916" s="35"/>
      <c r="FY916" s="34"/>
      <c r="GF916" s="35"/>
      <c r="GG916" s="34"/>
      <c r="GN916" s="35"/>
      <c r="GO916" s="34"/>
      <c r="GV916" s="35"/>
      <c r="GW916" s="34"/>
      <c r="HD916" s="35"/>
      <c r="HE916" s="34"/>
      <c r="HL916" s="35"/>
      <c r="HM916" s="34"/>
      <c r="HT916" s="35"/>
      <c r="HU916" s="34"/>
      <c r="IB916" s="35"/>
      <c r="IC916" s="34"/>
      <c r="IJ916" s="35"/>
      <c r="IK916" s="34"/>
      <c r="IR916" s="35"/>
      <c r="IS916" s="34"/>
      <c r="IZ916" s="35"/>
      <c r="JA916" s="34"/>
      <c r="JH916" s="35"/>
      <c r="JI916" s="34"/>
      <c r="JP916" s="35"/>
      <c r="JQ916" s="34"/>
      <c r="JX916" s="35"/>
      <c r="JY916" s="34"/>
      <c r="KF916" s="35"/>
      <c r="KG916" s="34"/>
      <c r="KN916" s="35"/>
      <c r="KO916" s="34"/>
      <c r="KV916" s="35"/>
      <c r="KW916" s="34"/>
      <c r="LD916" s="35"/>
      <c r="LE916" s="34"/>
      <c r="LL916" s="35"/>
      <c r="LM916" s="34"/>
      <c r="LT916" s="35"/>
      <c r="LU916" s="34"/>
      <c r="MB916" s="35"/>
      <c r="MC916" s="34"/>
      <c r="MJ916" s="35"/>
      <c r="MK916" s="34"/>
      <c r="MR916" s="35"/>
      <c r="MS916" s="34"/>
      <c r="MZ916" s="35"/>
      <c r="NA916" s="34"/>
      <c r="NH916" s="35"/>
      <c r="NI916" s="34"/>
      <c r="NP916" s="35"/>
      <c r="NQ916" s="34"/>
      <c r="NX916" s="35"/>
      <c r="NY916" s="34"/>
      <c r="OF916" s="35"/>
      <c r="OG916" s="34"/>
      <c r="ON916" s="35"/>
      <c r="OO916" s="34"/>
      <c r="OV916" s="35"/>
      <c r="OW916" s="34"/>
      <c r="PD916" s="35"/>
      <c r="PE916" s="34"/>
      <c r="PL916" s="35"/>
      <c r="PM916" s="34"/>
      <c r="PT916" s="35"/>
      <c r="PU916" s="34"/>
      <c r="QB916" s="35"/>
      <c r="QC916" s="34"/>
      <c r="QJ916" s="35"/>
      <c r="QK916" s="34"/>
      <c r="QR916" s="35"/>
      <c r="QS916" s="34"/>
      <c r="QZ916" s="35"/>
      <c r="RA916" s="34"/>
      <c r="RH916" s="35"/>
      <c r="RI916" s="34"/>
      <c r="RP916" s="35"/>
      <c r="RQ916" s="34"/>
      <c r="RX916" s="35"/>
      <c r="RY916" s="34"/>
      <c r="SF916" s="35"/>
      <c r="SG916" s="34"/>
      <c r="SN916" s="35"/>
      <c r="SO916" s="34"/>
      <c r="SV916" s="35"/>
      <c r="SW916" s="34"/>
      <c r="TD916" s="35"/>
      <c r="TE916" s="34"/>
      <c r="TL916" s="35"/>
      <c r="TM916" s="34"/>
      <c r="TT916" s="35"/>
      <c r="TU916" s="34"/>
      <c r="UB916" s="35"/>
      <c r="UC916" s="34"/>
      <c r="UJ916" s="35"/>
      <c r="UK916" s="34"/>
      <c r="UR916" s="35"/>
      <c r="US916" s="34"/>
      <c r="UZ916" s="35"/>
      <c r="VA916" s="34"/>
      <c r="VH916" s="35"/>
      <c r="VI916" s="34"/>
      <c r="VP916" s="35"/>
      <c r="VQ916" s="34"/>
      <c r="VX916" s="35"/>
      <c r="VY916" s="34"/>
      <c r="WF916" s="35"/>
      <c r="WG916" s="34"/>
      <c r="WN916" s="35"/>
      <c r="WO916" s="34"/>
      <c r="WV916" s="35"/>
      <c r="WW916" s="34"/>
      <c r="XD916" s="35"/>
      <c r="XE916" s="34"/>
      <c r="XL916" s="35"/>
      <c r="XM916" s="34"/>
      <c r="XT916" s="35"/>
      <c r="XU916" s="34"/>
      <c r="YB916" s="35"/>
      <c r="YC916" s="34"/>
      <c r="YJ916" s="35"/>
      <c r="YK916" s="34"/>
      <c r="YR916" s="35"/>
      <c r="YS916" s="34"/>
      <c r="YZ916" s="35"/>
      <c r="ZA916" s="34"/>
      <c r="ZH916" s="35"/>
      <c r="ZI916" s="34"/>
      <c r="ZP916" s="35"/>
      <c r="ZQ916" s="34"/>
      <c r="ZX916" s="35"/>
      <c r="ZY916" s="34"/>
      <c r="AAF916" s="35"/>
      <c r="AAG916" s="34"/>
      <c r="AAN916" s="35"/>
      <c r="AAO916" s="34"/>
      <c r="AAV916" s="35"/>
      <c r="AAW916" s="34"/>
      <c r="ABD916" s="35"/>
      <c r="ABE916" s="34"/>
      <c r="ABL916" s="35"/>
      <c r="ABM916" s="34"/>
      <c r="ABT916" s="35"/>
      <c r="ABU916" s="34"/>
      <c r="ACB916" s="35"/>
      <c r="ACC916" s="34"/>
      <c r="ACJ916" s="35"/>
      <c r="ACK916" s="34"/>
      <c r="ACR916" s="35"/>
      <c r="ACS916" s="34"/>
      <c r="ACZ916" s="35"/>
      <c r="ADA916" s="34"/>
      <c r="ADH916" s="35"/>
      <c r="ADI916" s="34"/>
      <c r="ADP916" s="35"/>
      <c r="ADQ916" s="34"/>
      <c r="ADX916" s="35"/>
      <c r="ADY916" s="34"/>
      <c r="AEF916" s="35"/>
      <c r="AEG916" s="34"/>
      <c r="AEN916" s="35"/>
      <c r="AEO916" s="34"/>
      <c r="AEV916" s="35"/>
      <c r="AEW916" s="34"/>
      <c r="AFD916" s="35"/>
      <c r="AFE916" s="34"/>
      <c r="AFL916" s="35"/>
      <c r="AFM916" s="34"/>
      <c r="AFT916" s="35"/>
      <c r="AFU916" s="34"/>
      <c r="AGB916" s="35"/>
      <c r="AGC916" s="34"/>
      <c r="AGJ916" s="35"/>
      <c r="AGK916" s="34"/>
      <c r="AGR916" s="35"/>
      <c r="AGS916" s="34"/>
      <c r="AGZ916" s="35"/>
      <c r="AHA916" s="34"/>
      <c r="AHH916" s="35"/>
      <c r="AHI916" s="34"/>
      <c r="AHP916" s="35"/>
      <c r="AHQ916" s="34"/>
      <c r="AHX916" s="35"/>
      <c r="AHY916" s="34"/>
      <c r="AIF916" s="35"/>
      <c r="AIG916" s="34"/>
      <c r="AIN916" s="35"/>
      <c r="AIO916" s="34"/>
      <c r="AIV916" s="35"/>
      <c r="AIW916" s="34"/>
      <c r="AJD916" s="35"/>
      <c r="AJE916" s="34"/>
      <c r="AJL916" s="35"/>
      <c r="AJM916" s="34"/>
      <c r="AJT916" s="35"/>
      <c r="AJU916" s="34"/>
      <c r="AKB916" s="35"/>
      <c r="AKC916" s="34"/>
      <c r="AKJ916" s="35"/>
      <c r="AKK916" s="34"/>
      <c r="AKR916" s="35"/>
      <c r="AKS916" s="34"/>
      <c r="AKZ916" s="35"/>
      <c r="ALA916" s="34"/>
      <c r="ALH916" s="35"/>
      <c r="ALI916" s="34"/>
      <c r="ALP916" s="35"/>
      <c r="ALQ916" s="34"/>
      <c r="ALX916" s="35"/>
      <c r="ALY916" s="34"/>
      <c r="AMF916" s="35"/>
      <c r="AMG916" s="34"/>
      <c r="AMN916" s="35"/>
      <c r="AMO916" s="34"/>
      <c r="AMV916" s="35"/>
      <c r="AMW916" s="34"/>
      <c r="AND916" s="35"/>
      <c r="ANE916" s="34"/>
      <c r="ANL916" s="35"/>
      <c r="ANM916" s="34"/>
      <c r="ANT916" s="35"/>
      <c r="ANU916" s="34"/>
      <c r="AOB916" s="35"/>
      <c r="AOC916" s="34"/>
      <c r="AOJ916" s="35"/>
      <c r="AOK916" s="34"/>
      <c r="AOR916" s="35"/>
      <c r="AOS916" s="34"/>
      <c r="AOZ916" s="35"/>
      <c r="APA916" s="34"/>
      <c r="APH916" s="35"/>
      <c r="API916" s="34"/>
      <c r="APP916" s="35"/>
      <c r="APQ916" s="34"/>
      <c r="APX916" s="35"/>
      <c r="APY916" s="34"/>
      <c r="AQF916" s="35"/>
      <c r="AQG916" s="34"/>
      <c r="AQN916" s="35"/>
      <c r="AQO916" s="34"/>
      <c r="AQV916" s="35"/>
      <c r="AQW916" s="34"/>
      <c r="ARD916" s="35"/>
      <c r="ARE916" s="34"/>
      <c r="ARL916" s="35"/>
      <c r="ARM916" s="34"/>
      <c r="ART916" s="35"/>
      <c r="ARU916" s="34"/>
      <c r="ASB916" s="35"/>
      <c r="ASC916" s="34"/>
      <c r="ASJ916" s="35"/>
      <c r="ASK916" s="34"/>
      <c r="ASR916" s="35"/>
      <c r="ASS916" s="34"/>
      <c r="ASZ916" s="35"/>
      <c r="ATA916" s="34"/>
      <c r="ATH916" s="35"/>
      <c r="ATI916" s="34"/>
      <c r="ATP916" s="35"/>
      <c r="ATQ916" s="34"/>
      <c r="ATX916" s="35"/>
      <c r="ATY916" s="34"/>
      <c r="AUF916" s="35"/>
      <c r="AUG916" s="34"/>
      <c r="AUN916" s="35"/>
      <c r="AUO916" s="34"/>
      <c r="AUV916" s="35"/>
      <c r="AUW916" s="34"/>
      <c r="AVD916" s="35"/>
      <c r="AVE916" s="34"/>
      <c r="AVL916" s="35"/>
      <c r="AVM916" s="34"/>
      <c r="AVT916" s="35"/>
      <c r="AVU916" s="34"/>
      <c r="AWB916" s="35"/>
      <c r="AWC916" s="34"/>
      <c r="AWJ916" s="35"/>
      <c r="AWK916" s="34"/>
      <c r="AWR916" s="35"/>
      <c r="AWS916" s="34"/>
      <c r="AWZ916" s="35"/>
      <c r="AXA916" s="34"/>
      <c r="AXH916" s="35"/>
      <c r="AXI916" s="34"/>
      <c r="AXP916" s="35"/>
      <c r="AXQ916" s="34"/>
      <c r="AXX916" s="35"/>
      <c r="AXY916" s="34"/>
      <c r="AYF916" s="35"/>
      <c r="AYG916" s="34"/>
      <c r="AYN916" s="35"/>
      <c r="AYO916" s="34"/>
      <c r="AYV916" s="35"/>
      <c r="AYW916" s="34"/>
      <c r="AZD916" s="35"/>
      <c r="AZE916" s="34"/>
      <c r="AZL916" s="35"/>
      <c r="AZM916" s="34"/>
      <c r="AZT916" s="35"/>
      <c r="AZU916" s="34"/>
      <c r="BAB916" s="35"/>
      <c r="BAC916" s="34"/>
      <c r="BAJ916" s="35"/>
      <c r="BAK916" s="34"/>
      <c r="BAR916" s="35"/>
      <c r="BAS916" s="34"/>
      <c r="BAZ916" s="35"/>
      <c r="BBA916" s="34"/>
      <c r="BBH916" s="35"/>
      <c r="BBI916" s="34"/>
      <c r="BBP916" s="35"/>
      <c r="BBQ916" s="34"/>
      <c r="BBX916" s="35"/>
      <c r="BBY916" s="34"/>
      <c r="BCF916" s="35"/>
      <c r="BCG916" s="34"/>
      <c r="BCN916" s="35"/>
      <c r="BCO916" s="34"/>
      <c r="BCV916" s="35"/>
      <c r="BCW916" s="34"/>
      <c r="BDD916" s="35"/>
      <c r="BDE916" s="34"/>
      <c r="BDL916" s="35"/>
      <c r="BDM916" s="34"/>
      <c r="BDT916" s="35"/>
      <c r="BDU916" s="34"/>
      <c r="BEB916" s="35"/>
      <c r="BEC916" s="34"/>
      <c r="BEJ916" s="35"/>
      <c r="BEK916" s="34"/>
      <c r="BER916" s="35"/>
      <c r="BES916" s="34"/>
      <c r="BEZ916" s="35"/>
      <c r="BFA916" s="34"/>
      <c r="BFH916" s="35"/>
      <c r="BFI916" s="34"/>
      <c r="BFP916" s="35"/>
      <c r="BFQ916" s="34"/>
      <c r="BFX916" s="35"/>
      <c r="BFY916" s="34"/>
      <c r="BGF916" s="35"/>
      <c r="BGG916" s="34"/>
      <c r="BGN916" s="35"/>
      <c r="BGO916" s="34"/>
      <c r="BGV916" s="35"/>
      <c r="BGW916" s="34"/>
      <c r="BHD916" s="35"/>
      <c r="BHE916" s="34"/>
      <c r="BHL916" s="35"/>
      <c r="BHM916" s="34"/>
      <c r="BHT916" s="35"/>
      <c r="BHU916" s="34"/>
      <c r="BIB916" s="35"/>
      <c r="BIC916" s="34"/>
      <c r="BIJ916" s="35"/>
      <c r="BIK916" s="34"/>
      <c r="BIR916" s="35"/>
      <c r="BIS916" s="34"/>
      <c r="BIZ916" s="35"/>
      <c r="BJA916" s="34"/>
      <c r="BJH916" s="35"/>
      <c r="BJI916" s="34"/>
      <c r="BJP916" s="35"/>
      <c r="BJQ916" s="34"/>
      <c r="BJX916" s="35"/>
      <c r="BJY916" s="34"/>
      <c r="BKF916" s="35"/>
      <c r="BKG916" s="34"/>
      <c r="BKN916" s="35"/>
      <c r="BKO916" s="34"/>
      <c r="BKV916" s="35"/>
      <c r="BKW916" s="34"/>
      <c r="BLD916" s="35"/>
      <c r="BLE916" s="34"/>
      <c r="BLL916" s="35"/>
      <c r="BLM916" s="34"/>
      <c r="BLT916" s="35"/>
      <c r="BLU916" s="34"/>
      <c r="BMB916" s="35"/>
      <c r="BMC916" s="34"/>
      <c r="BMJ916" s="35"/>
      <c r="BMK916" s="34"/>
      <c r="BMR916" s="35"/>
      <c r="BMS916" s="34"/>
      <c r="BMZ916" s="35"/>
      <c r="BNA916" s="34"/>
      <c r="BNH916" s="35"/>
      <c r="BNI916" s="34"/>
      <c r="BNP916" s="35"/>
      <c r="BNQ916" s="34"/>
      <c r="BNX916" s="35"/>
      <c r="BNY916" s="34"/>
      <c r="BOF916" s="35"/>
      <c r="BOG916" s="34"/>
      <c r="BON916" s="35"/>
      <c r="BOO916" s="34"/>
      <c r="BOV916" s="35"/>
      <c r="BOW916" s="34"/>
      <c r="BPD916" s="35"/>
      <c r="BPE916" s="34"/>
      <c r="BPL916" s="35"/>
      <c r="BPM916" s="34"/>
      <c r="BPT916" s="35"/>
      <c r="BPU916" s="34"/>
      <c r="BQB916" s="35"/>
      <c r="BQC916" s="34"/>
      <c r="BQJ916" s="35"/>
      <c r="BQK916" s="34"/>
      <c r="BQR916" s="35"/>
      <c r="BQS916" s="34"/>
      <c r="BQZ916" s="35"/>
      <c r="BRA916" s="34"/>
      <c r="BRH916" s="35"/>
      <c r="BRI916" s="34"/>
      <c r="BRP916" s="35"/>
      <c r="BRQ916" s="34"/>
      <c r="BRX916" s="35"/>
      <c r="BRY916" s="34"/>
      <c r="BSF916" s="35"/>
      <c r="BSG916" s="34"/>
      <c r="BSN916" s="35"/>
      <c r="BSO916" s="34"/>
      <c r="BSV916" s="35"/>
      <c r="BSW916" s="34"/>
      <c r="BTD916" s="35"/>
      <c r="BTE916" s="34"/>
      <c r="BTL916" s="35"/>
      <c r="BTM916" s="34"/>
      <c r="BTT916" s="35"/>
      <c r="BTU916" s="34"/>
      <c r="BUB916" s="35"/>
      <c r="BUC916" s="34"/>
      <c r="BUJ916" s="35"/>
      <c r="BUK916" s="34"/>
      <c r="BUR916" s="35"/>
      <c r="BUS916" s="34"/>
      <c r="BUZ916" s="35"/>
      <c r="BVA916" s="34"/>
      <c r="BVH916" s="35"/>
      <c r="BVI916" s="34"/>
      <c r="BVP916" s="35"/>
      <c r="BVQ916" s="34"/>
      <c r="BVX916" s="35"/>
      <c r="BVY916" s="34"/>
      <c r="BWF916" s="35"/>
      <c r="BWG916" s="34"/>
      <c r="BWN916" s="35"/>
      <c r="BWO916" s="34"/>
      <c r="BWV916" s="35"/>
      <c r="BWW916" s="34"/>
      <c r="BXD916" s="35"/>
      <c r="BXE916" s="34"/>
      <c r="BXL916" s="35"/>
      <c r="BXM916" s="34"/>
      <c r="BXT916" s="35"/>
      <c r="BXU916" s="34"/>
      <c r="BYB916" s="35"/>
      <c r="BYC916" s="34"/>
      <c r="BYJ916" s="35"/>
      <c r="BYK916" s="34"/>
      <c r="BYR916" s="35"/>
      <c r="BYS916" s="34"/>
      <c r="BYZ916" s="35"/>
      <c r="BZA916" s="34"/>
      <c r="BZH916" s="35"/>
      <c r="BZI916" s="34"/>
      <c r="BZP916" s="35"/>
      <c r="BZQ916" s="34"/>
      <c r="BZX916" s="35"/>
      <c r="BZY916" s="34"/>
      <c r="CAF916" s="35"/>
      <c r="CAG916" s="34"/>
      <c r="CAN916" s="35"/>
      <c r="CAO916" s="34"/>
      <c r="CAV916" s="35"/>
      <c r="CAW916" s="34"/>
      <c r="CBD916" s="35"/>
      <c r="CBE916" s="34"/>
      <c r="CBL916" s="35"/>
      <c r="CBM916" s="34"/>
      <c r="CBT916" s="35"/>
      <c r="CBU916" s="34"/>
      <c r="CCB916" s="35"/>
      <c r="CCC916" s="34"/>
      <c r="CCJ916" s="35"/>
      <c r="CCK916" s="34"/>
      <c r="CCR916" s="35"/>
      <c r="CCS916" s="34"/>
      <c r="CCZ916" s="35"/>
      <c r="CDA916" s="34"/>
      <c r="CDH916" s="35"/>
      <c r="CDI916" s="34"/>
      <c r="CDP916" s="35"/>
      <c r="CDQ916" s="34"/>
      <c r="CDX916" s="35"/>
      <c r="CDY916" s="34"/>
      <c r="CEF916" s="35"/>
      <c r="CEG916" s="34"/>
      <c r="CEN916" s="35"/>
      <c r="CEO916" s="34"/>
      <c r="CEV916" s="35"/>
      <c r="CEW916" s="34"/>
      <c r="CFD916" s="35"/>
      <c r="CFE916" s="34"/>
      <c r="CFL916" s="35"/>
      <c r="CFM916" s="34"/>
      <c r="CFT916" s="35"/>
      <c r="CFU916" s="34"/>
      <c r="CGB916" s="35"/>
      <c r="CGC916" s="34"/>
      <c r="CGJ916" s="35"/>
      <c r="CGK916" s="34"/>
      <c r="CGR916" s="35"/>
      <c r="CGS916" s="34"/>
      <c r="CGZ916" s="35"/>
      <c r="CHA916" s="34"/>
      <c r="CHH916" s="35"/>
      <c r="CHI916" s="34"/>
      <c r="CHP916" s="35"/>
      <c r="CHQ916" s="34"/>
      <c r="CHX916" s="35"/>
      <c r="CHY916" s="34"/>
      <c r="CIF916" s="35"/>
      <c r="CIG916" s="34"/>
      <c r="CIN916" s="35"/>
      <c r="CIO916" s="34"/>
      <c r="CIV916" s="35"/>
      <c r="CIW916" s="34"/>
      <c r="CJD916" s="35"/>
      <c r="CJE916" s="34"/>
      <c r="CJL916" s="35"/>
      <c r="CJM916" s="34"/>
      <c r="CJT916" s="35"/>
      <c r="CJU916" s="34"/>
      <c r="CKB916" s="35"/>
      <c r="CKC916" s="34"/>
      <c r="CKJ916" s="35"/>
      <c r="CKK916" s="34"/>
      <c r="CKR916" s="35"/>
      <c r="CKS916" s="34"/>
      <c r="CKZ916" s="35"/>
      <c r="CLA916" s="34"/>
      <c r="CLH916" s="35"/>
      <c r="CLI916" s="34"/>
      <c r="CLP916" s="35"/>
      <c r="CLQ916" s="34"/>
      <c r="CLX916" s="35"/>
      <c r="CLY916" s="34"/>
      <c r="CMF916" s="35"/>
      <c r="CMG916" s="34"/>
      <c r="CMN916" s="35"/>
      <c r="CMO916" s="34"/>
      <c r="CMV916" s="35"/>
      <c r="CMW916" s="34"/>
      <c r="CND916" s="35"/>
      <c r="CNE916" s="34"/>
      <c r="CNL916" s="35"/>
      <c r="CNM916" s="34"/>
      <c r="CNT916" s="35"/>
      <c r="CNU916" s="34"/>
      <c r="COB916" s="35"/>
      <c r="COC916" s="34"/>
      <c r="COJ916" s="35"/>
      <c r="COK916" s="34"/>
      <c r="COR916" s="35"/>
      <c r="COS916" s="34"/>
      <c r="COZ916" s="35"/>
      <c r="CPA916" s="34"/>
      <c r="CPH916" s="35"/>
      <c r="CPI916" s="34"/>
      <c r="CPP916" s="35"/>
      <c r="CPQ916" s="34"/>
      <c r="CPX916" s="35"/>
      <c r="CPY916" s="34"/>
      <c r="CQF916" s="35"/>
      <c r="CQG916" s="34"/>
      <c r="CQN916" s="35"/>
      <c r="CQO916" s="34"/>
      <c r="CQV916" s="35"/>
      <c r="CQW916" s="34"/>
      <c r="CRD916" s="35"/>
      <c r="CRE916" s="34"/>
      <c r="CRL916" s="35"/>
      <c r="CRM916" s="34"/>
      <c r="CRT916" s="35"/>
      <c r="CRU916" s="34"/>
      <c r="CSB916" s="35"/>
      <c r="CSC916" s="34"/>
      <c r="CSJ916" s="35"/>
      <c r="CSK916" s="34"/>
      <c r="CSR916" s="35"/>
      <c r="CSS916" s="34"/>
      <c r="CSZ916" s="35"/>
      <c r="CTA916" s="34"/>
      <c r="CTH916" s="35"/>
      <c r="CTI916" s="34"/>
      <c r="CTP916" s="35"/>
      <c r="CTQ916" s="34"/>
      <c r="CTX916" s="35"/>
      <c r="CTY916" s="34"/>
      <c r="CUF916" s="35"/>
      <c r="CUG916" s="34"/>
      <c r="CUN916" s="35"/>
      <c r="CUO916" s="34"/>
      <c r="CUV916" s="35"/>
      <c r="CUW916" s="34"/>
      <c r="CVD916" s="35"/>
      <c r="CVE916" s="34"/>
      <c r="CVL916" s="35"/>
      <c r="CVM916" s="34"/>
      <c r="CVT916" s="35"/>
      <c r="CVU916" s="34"/>
      <c r="CWB916" s="35"/>
      <c r="CWC916" s="34"/>
      <c r="CWJ916" s="35"/>
      <c r="CWK916" s="34"/>
      <c r="CWR916" s="35"/>
      <c r="CWS916" s="34"/>
      <c r="CWZ916" s="35"/>
      <c r="CXA916" s="34"/>
      <c r="CXH916" s="35"/>
      <c r="CXI916" s="34"/>
      <c r="CXP916" s="35"/>
      <c r="CXQ916" s="34"/>
      <c r="CXX916" s="35"/>
      <c r="CXY916" s="34"/>
      <c r="CYF916" s="35"/>
      <c r="CYG916" s="34"/>
      <c r="CYN916" s="35"/>
      <c r="CYO916" s="34"/>
      <c r="CYV916" s="35"/>
      <c r="CYW916" s="34"/>
      <c r="CZD916" s="35"/>
      <c r="CZE916" s="34"/>
      <c r="CZL916" s="35"/>
      <c r="CZM916" s="34"/>
      <c r="CZT916" s="35"/>
      <c r="CZU916" s="34"/>
      <c r="DAB916" s="35"/>
      <c r="DAC916" s="34"/>
      <c r="DAJ916" s="35"/>
      <c r="DAK916" s="34"/>
      <c r="DAR916" s="35"/>
      <c r="DAS916" s="34"/>
      <c r="DAZ916" s="35"/>
      <c r="DBA916" s="34"/>
      <c r="DBH916" s="35"/>
      <c r="DBI916" s="34"/>
      <c r="DBP916" s="35"/>
      <c r="DBQ916" s="34"/>
      <c r="DBX916" s="35"/>
      <c r="DBY916" s="34"/>
      <c r="DCF916" s="35"/>
      <c r="DCG916" s="34"/>
      <c r="DCN916" s="35"/>
      <c r="DCO916" s="34"/>
      <c r="DCV916" s="35"/>
      <c r="DCW916" s="34"/>
      <c r="DDD916" s="35"/>
      <c r="DDE916" s="34"/>
      <c r="DDL916" s="35"/>
      <c r="DDM916" s="34"/>
      <c r="DDT916" s="35"/>
      <c r="DDU916" s="34"/>
      <c r="DEB916" s="35"/>
      <c r="DEC916" s="34"/>
      <c r="DEJ916" s="35"/>
      <c r="DEK916" s="34"/>
      <c r="DER916" s="35"/>
      <c r="DES916" s="34"/>
      <c r="DEZ916" s="35"/>
      <c r="DFA916" s="34"/>
      <c r="DFH916" s="35"/>
      <c r="DFI916" s="34"/>
      <c r="DFP916" s="35"/>
      <c r="DFQ916" s="34"/>
      <c r="DFX916" s="35"/>
      <c r="DFY916" s="34"/>
      <c r="DGF916" s="35"/>
      <c r="DGG916" s="34"/>
      <c r="DGN916" s="35"/>
      <c r="DGO916" s="34"/>
      <c r="DGV916" s="35"/>
      <c r="DGW916" s="34"/>
      <c r="DHD916" s="35"/>
      <c r="DHE916" s="34"/>
      <c r="DHL916" s="35"/>
      <c r="DHM916" s="34"/>
      <c r="DHT916" s="35"/>
      <c r="DHU916" s="34"/>
      <c r="DIB916" s="35"/>
      <c r="DIC916" s="34"/>
      <c r="DIJ916" s="35"/>
      <c r="DIK916" s="34"/>
      <c r="DIR916" s="35"/>
      <c r="DIS916" s="34"/>
      <c r="DIZ916" s="35"/>
      <c r="DJA916" s="34"/>
      <c r="DJH916" s="35"/>
      <c r="DJI916" s="34"/>
      <c r="DJP916" s="35"/>
      <c r="DJQ916" s="34"/>
      <c r="DJX916" s="35"/>
      <c r="DJY916" s="34"/>
      <c r="DKF916" s="35"/>
      <c r="DKG916" s="34"/>
      <c r="DKN916" s="35"/>
      <c r="DKO916" s="34"/>
      <c r="DKV916" s="35"/>
      <c r="DKW916" s="34"/>
      <c r="DLD916" s="35"/>
      <c r="DLE916" s="34"/>
      <c r="DLL916" s="35"/>
      <c r="DLM916" s="34"/>
      <c r="DLT916" s="35"/>
      <c r="DLU916" s="34"/>
      <c r="DMB916" s="35"/>
      <c r="DMC916" s="34"/>
      <c r="DMJ916" s="35"/>
      <c r="DMK916" s="34"/>
      <c r="DMR916" s="35"/>
      <c r="DMS916" s="34"/>
      <c r="DMZ916" s="35"/>
      <c r="DNA916" s="34"/>
      <c r="DNH916" s="35"/>
      <c r="DNI916" s="34"/>
      <c r="DNP916" s="35"/>
      <c r="DNQ916" s="34"/>
      <c r="DNX916" s="35"/>
      <c r="DNY916" s="34"/>
      <c r="DOF916" s="35"/>
      <c r="DOG916" s="34"/>
      <c r="DON916" s="35"/>
      <c r="DOO916" s="34"/>
      <c r="DOV916" s="35"/>
      <c r="DOW916" s="34"/>
      <c r="DPD916" s="35"/>
      <c r="DPE916" s="34"/>
      <c r="DPL916" s="35"/>
      <c r="DPM916" s="34"/>
      <c r="DPT916" s="35"/>
      <c r="DPU916" s="34"/>
      <c r="DQB916" s="35"/>
      <c r="DQC916" s="34"/>
      <c r="DQJ916" s="35"/>
      <c r="DQK916" s="34"/>
      <c r="DQR916" s="35"/>
      <c r="DQS916" s="34"/>
      <c r="DQZ916" s="35"/>
      <c r="DRA916" s="34"/>
      <c r="DRH916" s="35"/>
      <c r="DRI916" s="34"/>
      <c r="DRP916" s="35"/>
      <c r="DRQ916" s="34"/>
      <c r="DRX916" s="35"/>
      <c r="DRY916" s="34"/>
      <c r="DSF916" s="35"/>
      <c r="DSG916" s="34"/>
      <c r="DSN916" s="35"/>
      <c r="DSO916" s="34"/>
      <c r="DSV916" s="35"/>
      <c r="DSW916" s="34"/>
      <c r="DTD916" s="35"/>
      <c r="DTE916" s="34"/>
      <c r="DTL916" s="35"/>
      <c r="DTM916" s="34"/>
      <c r="DTT916" s="35"/>
      <c r="DTU916" s="34"/>
      <c r="DUB916" s="35"/>
      <c r="DUC916" s="34"/>
      <c r="DUJ916" s="35"/>
      <c r="DUK916" s="34"/>
      <c r="DUR916" s="35"/>
      <c r="DUS916" s="34"/>
      <c r="DUZ916" s="35"/>
      <c r="DVA916" s="34"/>
      <c r="DVH916" s="35"/>
      <c r="DVI916" s="34"/>
      <c r="DVP916" s="35"/>
      <c r="DVQ916" s="34"/>
      <c r="DVX916" s="35"/>
      <c r="DVY916" s="34"/>
      <c r="DWF916" s="35"/>
      <c r="DWG916" s="34"/>
      <c r="DWN916" s="35"/>
      <c r="DWO916" s="34"/>
      <c r="DWV916" s="35"/>
      <c r="DWW916" s="34"/>
      <c r="DXD916" s="35"/>
      <c r="DXE916" s="34"/>
      <c r="DXL916" s="35"/>
      <c r="DXM916" s="34"/>
      <c r="DXT916" s="35"/>
      <c r="DXU916" s="34"/>
      <c r="DYB916" s="35"/>
      <c r="DYC916" s="34"/>
      <c r="DYJ916" s="35"/>
      <c r="DYK916" s="34"/>
      <c r="DYR916" s="35"/>
      <c r="DYS916" s="34"/>
      <c r="DYZ916" s="35"/>
      <c r="DZA916" s="34"/>
      <c r="DZH916" s="35"/>
      <c r="DZI916" s="34"/>
      <c r="DZP916" s="35"/>
      <c r="DZQ916" s="34"/>
      <c r="DZX916" s="35"/>
      <c r="DZY916" s="34"/>
      <c r="EAF916" s="35"/>
      <c r="EAG916" s="34"/>
      <c r="EAN916" s="35"/>
      <c r="EAO916" s="34"/>
      <c r="EAV916" s="35"/>
      <c r="EAW916" s="34"/>
      <c r="EBD916" s="35"/>
      <c r="EBE916" s="34"/>
      <c r="EBL916" s="35"/>
      <c r="EBM916" s="34"/>
      <c r="EBT916" s="35"/>
      <c r="EBU916" s="34"/>
      <c r="ECB916" s="35"/>
      <c r="ECC916" s="34"/>
      <c r="ECJ916" s="35"/>
      <c r="ECK916" s="34"/>
      <c r="ECR916" s="35"/>
      <c r="ECS916" s="34"/>
      <c r="ECZ916" s="35"/>
      <c r="EDA916" s="34"/>
      <c r="EDH916" s="35"/>
      <c r="EDI916" s="34"/>
      <c r="EDP916" s="35"/>
      <c r="EDQ916" s="34"/>
      <c r="EDX916" s="35"/>
      <c r="EDY916" s="34"/>
      <c r="EEF916" s="35"/>
      <c r="EEG916" s="34"/>
      <c r="EEN916" s="35"/>
      <c r="EEO916" s="34"/>
      <c r="EEV916" s="35"/>
      <c r="EEW916" s="34"/>
      <c r="EFD916" s="35"/>
      <c r="EFE916" s="34"/>
      <c r="EFL916" s="35"/>
      <c r="EFM916" s="34"/>
      <c r="EFT916" s="35"/>
      <c r="EFU916" s="34"/>
      <c r="EGB916" s="35"/>
      <c r="EGC916" s="34"/>
      <c r="EGJ916" s="35"/>
      <c r="EGK916" s="34"/>
      <c r="EGR916" s="35"/>
      <c r="EGS916" s="34"/>
      <c r="EGZ916" s="35"/>
      <c r="EHA916" s="34"/>
      <c r="EHH916" s="35"/>
      <c r="EHI916" s="34"/>
      <c r="EHP916" s="35"/>
      <c r="EHQ916" s="34"/>
      <c r="EHX916" s="35"/>
      <c r="EHY916" s="34"/>
      <c r="EIF916" s="35"/>
      <c r="EIG916" s="34"/>
      <c r="EIN916" s="35"/>
      <c r="EIO916" s="34"/>
      <c r="EIV916" s="35"/>
      <c r="EIW916" s="34"/>
      <c r="EJD916" s="35"/>
      <c r="EJE916" s="34"/>
      <c r="EJL916" s="35"/>
      <c r="EJM916" s="34"/>
      <c r="EJT916" s="35"/>
      <c r="EJU916" s="34"/>
      <c r="EKB916" s="35"/>
      <c r="EKC916" s="34"/>
      <c r="EKJ916" s="35"/>
      <c r="EKK916" s="34"/>
      <c r="EKR916" s="35"/>
      <c r="EKS916" s="34"/>
      <c r="EKZ916" s="35"/>
      <c r="ELA916" s="34"/>
      <c r="ELH916" s="35"/>
      <c r="ELI916" s="34"/>
      <c r="ELP916" s="35"/>
      <c r="ELQ916" s="34"/>
      <c r="ELX916" s="35"/>
      <c r="ELY916" s="34"/>
      <c r="EMF916" s="35"/>
      <c r="EMG916" s="34"/>
      <c r="EMN916" s="35"/>
      <c r="EMO916" s="34"/>
      <c r="EMV916" s="35"/>
      <c r="EMW916" s="34"/>
      <c r="END916" s="35"/>
      <c r="ENE916" s="34"/>
      <c r="ENL916" s="35"/>
      <c r="ENM916" s="34"/>
      <c r="ENT916" s="35"/>
      <c r="ENU916" s="34"/>
      <c r="EOB916" s="35"/>
      <c r="EOC916" s="34"/>
      <c r="EOJ916" s="35"/>
      <c r="EOK916" s="34"/>
      <c r="EOR916" s="35"/>
      <c r="EOS916" s="34"/>
      <c r="EOZ916" s="35"/>
      <c r="EPA916" s="34"/>
      <c r="EPH916" s="35"/>
      <c r="EPI916" s="34"/>
      <c r="EPP916" s="35"/>
      <c r="EPQ916" s="34"/>
      <c r="EPX916" s="35"/>
      <c r="EPY916" s="34"/>
      <c r="EQF916" s="35"/>
      <c r="EQG916" s="34"/>
      <c r="EQN916" s="35"/>
      <c r="EQO916" s="34"/>
      <c r="EQV916" s="35"/>
      <c r="EQW916" s="34"/>
      <c r="ERD916" s="35"/>
      <c r="ERE916" s="34"/>
      <c r="ERL916" s="35"/>
      <c r="ERM916" s="34"/>
      <c r="ERT916" s="35"/>
      <c r="ERU916" s="34"/>
      <c r="ESB916" s="35"/>
      <c r="ESC916" s="34"/>
      <c r="ESJ916" s="35"/>
      <c r="ESK916" s="34"/>
      <c r="ESR916" s="35"/>
      <c r="ESS916" s="34"/>
      <c r="ESZ916" s="35"/>
      <c r="ETA916" s="34"/>
      <c r="ETH916" s="35"/>
      <c r="ETI916" s="34"/>
      <c r="ETP916" s="35"/>
      <c r="ETQ916" s="34"/>
      <c r="ETX916" s="35"/>
      <c r="ETY916" s="34"/>
      <c r="EUF916" s="35"/>
      <c r="EUG916" s="34"/>
      <c r="EUN916" s="35"/>
      <c r="EUO916" s="34"/>
      <c r="EUV916" s="35"/>
      <c r="EUW916" s="34"/>
      <c r="EVD916" s="35"/>
      <c r="EVE916" s="34"/>
      <c r="EVL916" s="35"/>
      <c r="EVM916" s="34"/>
      <c r="EVT916" s="35"/>
      <c r="EVU916" s="34"/>
      <c r="EWB916" s="35"/>
      <c r="EWC916" s="34"/>
      <c r="EWJ916" s="35"/>
      <c r="EWK916" s="34"/>
      <c r="EWR916" s="35"/>
      <c r="EWS916" s="34"/>
      <c r="EWZ916" s="35"/>
      <c r="EXA916" s="34"/>
      <c r="EXH916" s="35"/>
      <c r="EXI916" s="34"/>
      <c r="EXP916" s="35"/>
      <c r="EXQ916" s="34"/>
      <c r="EXX916" s="35"/>
      <c r="EXY916" s="34"/>
      <c r="EYF916" s="35"/>
      <c r="EYG916" s="34"/>
      <c r="EYN916" s="35"/>
      <c r="EYO916" s="34"/>
      <c r="EYV916" s="35"/>
      <c r="EYW916" s="34"/>
      <c r="EZD916" s="35"/>
      <c r="EZE916" s="34"/>
      <c r="EZL916" s="35"/>
      <c r="EZM916" s="34"/>
      <c r="EZT916" s="35"/>
      <c r="EZU916" s="34"/>
      <c r="FAB916" s="35"/>
      <c r="FAC916" s="34"/>
      <c r="FAJ916" s="35"/>
      <c r="FAK916" s="34"/>
      <c r="FAR916" s="35"/>
      <c r="FAS916" s="34"/>
      <c r="FAZ916" s="35"/>
      <c r="FBA916" s="34"/>
      <c r="FBH916" s="35"/>
      <c r="FBI916" s="34"/>
      <c r="FBP916" s="35"/>
      <c r="FBQ916" s="34"/>
      <c r="FBX916" s="35"/>
      <c r="FBY916" s="34"/>
      <c r="FCF916" s="35"/>
      <c r="FCG916" s="34"/>
      <c r="FCN916" s="35"/>
      <c r="FCO916" s="34"/>
      <c r="FCV916" s="35"/>
      <c r="FCW916" s="34"/>
      <c r="FDD916" s="35"/>
      <c r="FDE916" s="34"/>
      <c r="FDL916" s="35"/>
      <c r="FDM916" s="34"/>
      <c r="FDT916" s="35"/>
      <c r="FDU916" s="34"/>
      <c r="FEB916" s="35"/>
      <c r="FEC916" s="34"/>
      <c r="FEJ916" s="35"/>
      <c r="FEK916" s="34"/>
      <c r="FER916" s="35"/>
      <c r="FES916" s="34"/>
      <c r="FEZ916" s="35"/>
      <c r="FFA916" s="34"/>
      <c r="FFH916" s="35"/>
      <c r="FFI916" s="34"/>
      <c r="FFP916" s="35"/>
      <c r="FFQ916" s="34"/>
      <c r="FFX916" s="35"/>
      <c r="FFY916" s="34"/>
      <c r="FGF916" s="35"/>
      <c r="FGG916" s="34"/>
      <c r="FGN916" s="35"/>
      <c r="FGO916" s="34"/>
      <c r="FGV916" s="35"/>
      <c r="FGW916" s="34"/>
      <c r="FHD916" s="35"/>
      <c r="FHE916" s="34"/>
      <c r="FHL916" s="35"/>
      <c r="FHM916" s="34"/>
      <c r="FHT916" s="35"/>
      <c r="FHU916" s="34"/>
      <c r="FIB916" s="35"/>
      <c r="FIC916" s="34"/>
      <c r="FIJ916" s="35"/>
      <c r="FIK916" s="34"/>
      <c r="FIR916" s="35"/>
      <c r="FIS916" s="34"/>
      <c r="FIZ916" s="35"/>
      <c r="FJA916" s="34"/>
      <c r="FJH916" s="35"/>
      <c r="FJI916" s="34"/>
      <c r="FJP916" s="35"/>
      <c r="FJQ916" s="34"/>
      <c r="FJX916" s="35"/>
      <c r="FJY916" s="34"/>
      <c r="FKF916" s="35"/>
      <c r="FKG916" s="34"/>
      <c r="FKN916" s="35"/>
      <c r="FKO916" s="34"/>
      <c r="FKV916" s="35"/>
      <c r="FKW916" s="34"/>
      <c r="FLD916" s="35"/>
      <c r="FLE916" s="34"/>
      <c r="FLL916" s="35"/>
      <c r="FLM916" s="34"/>
      <c r="FLT916" s="35"/>
      <c r="FLU916" s="34"/>
      <c r="FMB916" s="35"/>
      <c r="FMC916" s="34"/>
      <c r="FMJ916" s="35"/>
      <c r="FMK916" s="34"/>
      <c r="FMR916" s="35"/>
      <c r="FMS916" s="34"/>
      <c r="FMZ916" s="35"/>
      <c r="FNA916" s="34"/>
      <c r="FNH916" s="35"/>
      <c r="FNI916" s="34"/>
      <c r="FNP916" s="35"/>
      <c r="FNQ916" s="34"/>
      <c r="FNX916" s="35"/>
      <c r="FNY916" s="34"/>
      <c r="FOF916" s="35"/>
      <c r="FOG916" s="34"/>
      <c r="FON916" s="35"/>
      <c r="FOO916" s="34"/>
      <c r="FOV916" s="35"/>
      <c r="FOW916" s="34"/>
      <c r="FPD916" s="35"/>
      <c r="FPE916" s="34"/>
      <c r="FPL916" s="35"/>
      <c r="FPM916" s="34"/>
      <c r="FPT916" s="35"/>
      <c r="FPU916" s="34"/>
      <c r="FQB916" s="35"/>
      <c r="FQC916" s="34"/>
      <c r="FQJ916" s="35"/>
      <c r="FQK916" s="34"/>
      <c r="FQR916" s="35"/>
      <c r="FQS916" s="34"/>
      <c r="FQZ916" s="35"/>
      <c r="FRA916" s="34"/>
      <c r="FRH916" s="35"/>
      <c r="FRI916" s="34"/>
      <c r="FRP916" s="35"/>
      <c r="FRQ916" s="34"/>
      <c r="FRX916" s="35"/>
      <c r="FRY916" s="34"/>
      <c r="FSF916" s="35"/>
      <c r="FSG916" s="34"/>
      <c r="FSN916" s="35"/>
      <c r="FSO916" s="34"/>
      <c r="FSV916" s="35"/>
      <c r="FSW916" s="34"/>
      <c r="FTD916" s="35"/>
      <c r="FTE916" s="34"/>
      <c r="FTL916" s="35"/>
      <c r="FTM916" s="34"/>
      <c r="FTT916" s="35"/>
      <c r="FTU916" s="34"/>
      <c r="FUB916" s="35"/>
      <c r="FUC916" s="34"/>
      <c r="FUJ916" s="35"/>
      <c r="FUK916" s="34"/>
      <c r="FUR916" s="35"/>
      <c r="FUS916" s="34"/>
      <c r="FUZ916" s="35"/>
      <c r="FVA916" s="34"/>
      <c r="FVH916" s="35"/>
      <c r="FVI916" s="34"/>
      <c r="FVP916" s="35"/>
      <c r="FVQ916" s="34"/>
      <c r="FVX916" s="35"/>
      <c r="FVY916" s="34"/>
      <c r="FWF916" s="35"/>
      <c r="FWG916" s="34"/>
      <c r="FWN916" s="35"/>
      <c r="FWO916" s="34"/>
      <c r="FWV916" s="35"/>
      <c r="FWW916" s="34"/>
      <c r="FXD916" s="35"/>
      <c r="FXE916" s="34"/>
      <c r="FXL916" s="35"/>
      <c r="FXM916" s="34"/>
      <c r="FXT916" s="35"/>
      <c r="FXU916" s="34"/>
      <c r="FYB916" s="35"/>
      <c r="FYC916" s="34"/>
      <c r="FYJ916" s="35"/>
      <c r="FYK916" s="34"/>
      <c r="FYR916" s="35"/>
      <c r="FYS916" s="34"/>
      <c r="FYZ916" s="35"/>
      <c r="FZA916" s="34"/>
      <c r="FZH916" s="35"/>
      <c r="FZI916" s="34"/>
      <c r="FZP916" s="35"/>
      <c r="FZQ916" s="34"/>
      <c r="FZX916" s="35"/>
      <c r="FZY916" s="34"/>
      <c r="GAF916" s="35"/>
      <c r="GAG916" s="34"/>
      <c r="GAN916" s="35"/>
      <c r="GAO916" s="34"/>
      <c r="GAV916" s="35"/>
      <c r="GAW916" s="34"/>
      <c r="GBD916" s="35"/>
      <c r="GBE916" s="34"/>
      <c r="GBL916" s="35"/>
      <c r="GBM916" s="34"/>
      <c r="GBT916" s="35"/>
      <c r="GBU916" s="34"/>
      <c r="GCB916" s="35"/>
      <c r="GCC916" s="34"/>
      <c r="GCJ916" s="35"/>
      <c r="GCK916" s="34"/>
      <c r="GCR916" s="35"/>
      <c r="GCS916" s="34"/>
      <c r="GCZ916" s="35"/>
      <c r="GDA916" s="34"/>
      <c r="GDH916" s="35"/>
      <c r="GDI916" s="34"/>
      <c r="GDP916" s="35"/>
      <c r="GDQ916" s="34"/>
      <c r="GDX916" s="35"/>
      <c r="GDY916" s="34"/>
      <c r="GEF916" s="35"/>
      <c r="GEG916" s="34"/>
      <c r="GEN916" s="35"/>
      <c r="GEO916" s="34"/>
      <c r="GEV916" s="35"/>
      <c r="GEW916" s="34"/>
      <c r="GFD916" s="35"/>
      <c r="GFE916" s="34"/>
      <c r="GFL916" s="35"/>
      <c r="GFM916" s="34"/>
      <c r="GFT916" s="35"/>
      <c r="GFU916" s="34"/>
      <c r="GGB916" s="35"/>
      <c r="GGC916" s="34"/>
      <c r="GGJ916" s="35"/>
      <c r="GGK916" s="34"/>
      <c r="GGR916" s="35"/>
      <c r="GGS916" s="34"/>
      <c r="GGZ916" s="35"/>
      <c r="GHA916" s="34"/>
      <c r="GHH916" s="35"/>
      <c r="GHI916" s="34"/>
      <c r="GHP916" s="35"/>
      <c r="GHQ916" s="34"/>
      <c r="GHX916" s="35"/>
      <c r="GHY916" s="34"/>
      <c r="GIF916" s="35"/>
      <c r="GIG916" s="34"/>
      <c r="GIN916" s="35"/>
      <c r="GIO916" s="34"/>
      <c r="GIV916" s="35"/>
      <c r="GIW916" s="34"/>
      <c r="GJD916" s="35"/>
      <c r="GJE916" s="34"/>
      <c r="GJL916" s="35"/>
      <c r="GJM916" s="34"/>
      <c r="GJT916" s="35"/>
      <c r="GJU916" s="34"/>
      <c r="GKB916" s="35"/>
      <c r="GKC916" s="34"/>
      <c r="GKJ916" s="35"/>
      <c r="GKK916" s="34"/>
      <c r="GKR916" s="35"/>
      <c r="GKS916" s="34"/>
      <c r="GKZ916" s="35"/>
      <c r="GLA916" s="34"/>
      <c r="GLH916" s="35"/>
      <c r="GLI916" s="34"/>
      <c r="GLP916" s="35"/>
      <c r="GLQ916" s="34"/>
      <c r="GLX916" s="35"/>
      <c r="GLY916" s="34"/>
      <c r="GMF916" s="35"/>
      <c r="GMG916" s="34"/>
      <c r="GMN916" s="35"/>
      <c r="GMO916" s="34"/>
      <c r="GMV916" s="35"/>
      <c r="GMW916" s="34"/>
      <c r="GND916" s="35"/>
      <c r="GNE916" s="34"/>
      <c r="GNL916" s="35"/>
      <c r="GNM916" s="34"/>
      <c r="GNT916" s="35"/>
      <c r="GNU916" s="34"/>
      <c r="GOB916" s="35"/>
      <c r="GOC916" s="34"/>
      <c r="GOJ916" s="35"/>
      <c r="GOK916" s="34"/>
      <c r="GOR916" s="35"/>
      <c r="GOS916" s="34"/>
      <c r="GOZ916" s="35"/>
      <c r="GPA916" s="34"/>
      <c r="GPH916" s="35"/>
      <c r="GPI916" s="34"/>
      <c r="GPP916" s="35"/>
      <c r="GPQ916" s="34"/>
      <c r="GPX916" s="35"/>
      <c r="GPY916" s="34"/>
      <c r="GQF916" s="35"/>
      <c r="GQG916" s="34"/>
      <c r="GQN916" s="35"/>
      <c r="GQO916" s="34"/>
      <c r="GQV916" s="35"/>
      <c r="GQW916" s="34"/>
      <c r="GRD916" s="35"/>
      <c r="GRE916" s="34"/>
      <c r="GRL916" s="35"/>
      <c r="GRM916" s="34"/>
      <c r="GRT916" s="35"/>
      <c r="GRU916" s="34"/>
      <c r="GSB916" s="35"/>
      <c r="GSC916" s="34"/>
      <c r="GSJ916" s="35"/>
      <c r="GSK916" s="34"/>
      <c r="GSR916" s="35"/>
      <c r="GSS916" s="34"/>
      <c r="GSZ916" s="35"/>
      <c r="GTA916" s="34"/>
      <c r="GTH916" s="35"/>
      <c r="GTI916" s="34"/>
      <c r="GTP916" s="35"/>
      <c r="GTQ916" s="34"/>
      <c r="GTX916" s="35"/>
      <c r="GTY916" s="34"/>
      <c r="GUF916" s="35"/>
      <c r="GUG916" s="34"/>
      <c r="GUN916" s="35"/>
      <c r="GUO916" s="34"/>
      <c r="GUV916" s="35"/>
      <c r="GUW916" s="34"/>
      <c r="GVD916" s="35"/>
      <c r="GVE916" s="34"/>
      <c r="GVL916" s="35"/>
      <c r="GVM916" s="34"/>
      <c r="GVT916" s="35"/>
      <c r="GVU916" s="34"/>
      <c r="GWB916" s="35"/>
      <c r="GWC916" s="34"/>
      <c r="GWJ916" s="35"/>
      <c r="GWK916" s="34"/>
      <c r="GWR916" s="35"/>
      <c r="GWS916" s="34"/>
      <c r="GWZ916" s="35"/>
      <c r="GXA916" s="34"/>
      <c r="GXH916" s="35"/>
      <c r="GXI916" s="34"/>
      <c r="GXP916" s="35"/>
      <c r="GXQ916" s="34"/>
      <c r="GXX916" s="35"/>
      <c r="GXY916" s="34"/>
      <c r="GYF916" s="35"/>
      <c r="GYG916" s="34"/>
      <c r="GYN916" s="35"/>
      <c r="GYO916" s="34"/>
      <c r="GYV916" s="35"/>
      <c r="GYW916" s="34"/>
      <c r="GZD916" s="35"/>
      <c r="GZE916" s="34"/>
      <c r="GZL916" s="35"/>
      <c r="GZM916" s="34"/>
      <c r="GZT916" s="35"/>
      <c r="GZU916" s="34"/>
      <c r="HAB916" s="35"/>
      <c r="HAC916" s="34"/>
      <c r="HAJ916" s="35"/>
      <c r="HAK916" s="34"/>
      <c r="HAR916" s="35"/>
      <c r="HAS916" s="34"/>
      <c r="HAZ916" s="35"/>
      <c r="HBA916" s="34"/>
      <c r="HBH916" s="35"/>
      <c r="HBI916" s="34"/>
      <c r="HBP916" s="35"/>
      <c r="HBQ916" s="34"/>
      <c r="HBX916" s="35"/>
      <c r="HBY916" s="34"/>
      <c r="HCF916" s="35"/>
      <c r="HCG916" s="34"/>
      <c r="HCN916" s="35"/>
      <c r="HCO916" s="34"/>
      <c r="HCV916" s="35"/>
      <c r="HCW916" s="34"/>
      <c r="HDD916" s="35"/>
      <c r="HDE916" s="34"/>
      <c r="HDL916" s="35"/>
      <c r="HDM916" s="34"/>
      <c r="HDT916" s="35"/>
      <c r="HDU916" s="34"/>
      <c r="HEB916" s="35"/>
      <c r="HEC916" s="34"/>
      <c r="HEJ916" s="35"/>
      <c r="HEK916" s="34"/>
      <c r="HER916" s="35"/>
      <c r="HES916" s="34"/>
      <c r="HEZ916" s="35"/>
      <c r="HFA916" s="34"/>
      <c r="HFH916" s="35"/>
      <c r="HFI916" s="34"/>
      <c r="HFP916" s="35"/>
      <c r="HFQ916" s="34"/>
      <c r="HFX916" s="35"/>
      <c r="HFY916" s="34"/>
      <c r="HGF916" s="35"/>
      <c r="HGG916" s="34"/>
      <c r="HGN916" s="35"/>
      <c r="HGO916" s="34"/>
      <c r="HGV916" s="35"/>
      <c r="HGW916" s="34"/>
      <c r="HHD916" s="35"/>
      <c r="HHE916" s="34"/>
      <c r="HHL916" s="35"/>
      <c r="HHM916" s="34"/>
      <c r="HHT916" s="35"/>
      <c r="HHU916" s="34"/>
      <c r="HIB916" s="35"/>
      <c r="HIC916" s="34"/>
      <c r="HIJ916" s="35"/>
      <c r="HIK916" s="34"/>
      <c r="HIR916" s="35"/>
      <c r="HIS916" s="34"/>
      <c r="HIZ916" s="35"/>
      <c r="HJA916" s="34"/>
      <c r="HJH916" s="35"/>
      <c r="HJI916" s="34"/>
      <c r="HJP916" s="35"/>
      <c r="HJQ916" s="34"/>
      <c r="HJX916" s="35"/>
      <c r="HJY916" s="34"/>
      <c r="HKF916" s="35"/>
      <c r="HKG916" s="34"/>
      <c r="HKN916" s="35"/>
      <c r="HKO916" s="34"/>
      <c r="HKV916" s="35"/>
      <c r="HKW916" s="34"/>
      <c r="HLD916" s="35"/>
      <c r="HLE916" s="34"/>
      <c r="HLL916" s="35"/>
      <c r="HLM916" s="34"/>
      <c r="HLT916" s="35"/>
      <c r="HLU916" s="34"/>
      <c r="HMB916" s="35"/>
      <c r="HMC916" s="34"/>
      <c r="HMJ916" s="35"/>
      <c r="HMK916" s="34"/>
      <c r="HMR916" s="35"/>
      <c r="HMS916" s="34"/>
      <c r="HMZ916" s="35"/>
      <c r="HNA916" s="34"/>
      <c r="HNH916" s="35"/>
      <c r="HNI916" s="34"/>
      <c r="HNP916" s="35"/>
      <c r="HNQ916" s="34"/>
      <c r="HNX916" s="35"/>
      <c r="HNY916" s="34"/>
      <c r="HOF916" s="35"/>
      <c r="HOG916" s="34"/>
      <c r="HON916" s="35"/>
      <c r="HOO916" s="34"/>
      <c r="HOV916" s="35"/>
      <c r="HOW916" s="34"/>
      <c r="HPD916" s="35"/>
      <c r="HPE916" s="34"/>
      <c r="HPL916" s="35"/>
      <c r="HPM916" s="34"/>
      <c r="HPT916" s="35"/>
      <c r="HPU916" s="34"/>
      <c r="HQB916" s="35"/>
      <c r="HQC916" s="34"/>
      <c r="HQJ916" s="35"/>
      <c r="HQK916" s="34"/>
      <c r="HQR916" s="35"/>
      <c r="HQS916" s="34"/>
      <c r="HQZ916" s="35"/>
      <c r="HRA916" s="34"/>
      <c r="HRH916" s="35"/>
      <c r="HRI916" s="34"/>
      <c r="HRP916" s="35"/>
      <c r="HRQ916" s="34"/>
      <c r="HRX916" s="35"/>
      <c r="HRY916" s="34"/>
      <c r="HSF916" s="35"/>
      <c r="HSG916" s="34"/>
      <c r="HSN916" s="35"/>
      <c r="HSO916" s="34"/>
      <c r="HSV916" s="35"/>
      <c r="HSW916" s="34"/>
      <c r="HTD916" s="35"/>
      <c r="HTE916" s="34"/>
      <c r="HTL916" s="35"/>
      <c r="HTM916" s="34"/>
      <c r="HTT916" s="35"/>
      <c r="HTU916" s="34"/>
      <c r="HUB916" s="35"/>
      <c r="HUC916" s="34"/>
      <c r="HUJ916" s="35"/>
      <c r="HUK916" s="34"/>
      <c r="HUR916" s="35"/>
      <c r="HUS916" s="34"/>
      <c r="HUZ916" s="35"/>
      <c r="HVA916" s="34"/>
      <c r="HVH916" s="35"/>
      <c r="HVI916" s="34"/>
      <c r="HVP916" s="35"/>
      <c r="HVQ916" s="34"/>
      <c r="HVX916" s="35"/>
      <c r="HVY916" s="34"/>
      <c r="HWF916" s="35"/>
      <c r="HWG916" s="34"/>
      <c r="HWN916" s="35"/>
      <c r="HWO916" s="34"/>
      <c r="HWV916" s="35"/>
      <c r="HWW916" s="34"/>
      <c r="HXD916" s="35"/>
      <c r="HXE916" s="34"/>
      <c r="HXL916" s="35"/>
      <c r="HXM916" s="34"/>
      <c r="HXT916" s="35"/>
      <c r="HXU916" s="34"/>
      <c r="HYB916" s="35"/>
      <c r="HYC916" s="34"/>
      <c r="HYJ916" s="35"/>
      <c r="HYK916" s="34"/>
      <c r="HYR916" s="35"/>
      <c r="HYS916" s="34"/>
      <c r="HYZ916" s="35"/>
      <c r="HZA916" s="34"/>
      <c r="HZH916" s="35"/>
      <c r="HZI916" s="34"/>
      <c r="HZP916" s="35"/>
      <c r="HZQ916" s="34"/>
      <c r="HZX916" s="35"/>
      <c r="HZY916" s="34"/>
      <c r="IAF916" s="35"/>
      <c r="IAG916" s="34"/>
      <c r="IAN916" s="35"/>
      <c r="IAO916" s="34"/>
      <c r="IAV916" s="35"/>
      <c r="IAW916" s="34"/>
      <c r="IBD916" s="35"/>
      <c r="IBE916" s="34"/>
      <c r="IBL916" s="35"/>
      <c r="IBM916" s="34"/>
      <c r="IBT916" s="35"/>
      <c r="IBU916" s="34"/>
      <c r="ICB916" s="35"/>
      <c r="ICC916" s="34"/>
      <c r="ICJ916" s="35"/>
      <c r="ICK916" s="34"/>
      <c r="ICR916" s="35"/>
      <c r="ICS916" s="34"/>
      <c r="ICZ916" s="35"/>
      <c r="IDA916" s="34"/>
      <c r="IDH916" s="35"/>
      <c r="IDI916" s="34"/>
      <c r="IDP916" s="35"/>
      <c r="IDQ916" s="34"/>
      <c r="IDX916" s="35"/>
      <c r="IDY916" s="34"/>
      <c r="IEF916" s="35"/>
      <c r="IEG916" s="34"/>
      <c r="IEN916" s="35"/>
      <c r="IEO916" s="34"/>
      <c r="IEV916" s="35"/>
      <c r="IEW916" s="34"/>
      <c r="IFD916" s="35"/>
      <c r="IFE916" s="34"/>
      <c r="IFL916" s="35"/>
      <c r="IFM916" s="34"/>
      <c r="IFT916" s="35"/>
      <c r="IFU916" s="34"/>
      <c r="IGB916" s="35"/>
      <c r="IGC916" s="34"/>
      <c r="IGJ916" s="35"/>
      <c r="IGK916" s="34"/>
      <c r="IGR916" s="35"/>
      <c r="IGS916" s="34"/>
      <c r="IGZ916" s="35"/>
      <c r="IHA916" s="34"/>
      <c r="IHH916" s="35"/>
      <c r="IHI916" s="34"/>
      <c r="IHP916" s="35"/>
      <c r="IHQ916" s="34"/>
      <c r="IHX916" s="35"/>
      <c r="IHY916" s="34"/>
      <c r="IIF916" s="35"/>
      <c r="IIG916" s="34"/>
      <c r="IIN916" s="35"/>
      <c r="IIO916" s="34"/>
      <c r="IIV916" s="35"/>
      <c r="IIW916" s="34"/>
      <c r="IJD916" s="35"/>
      <c r="IJE916" s="34"/>
      <c r="IJL916" s="35"/>
      <c r="IJM916" s="34"/>
      <c r="IJT916" s="35"/>
      <c r="IJU916" s="34"/>
      <c r="IKB916" s="35"/>
      <c r="IKC916" s="34"/>
      <c r="IKJ916" s="35"/>
      <c r="IKK916" s="34"/>
      <c r="IKR916" s="35"/>
      <c r="IKS916" s="34"/>
      <c r="IKZ916" s="35"/>
      <c r="ILA916" s="34"/>
      <c r="ILH916" s="35"/>
      <c r="ILI916" s="34"/>
      <c r="ILP916" s="35"/>
      <c r="ILQ916" s="34"/>
      <c r="ILX916" s="35"/>
      <c r="ILY916" s="34"/>
      <c r="IMF916" s="35"/>
      <c r="IMG916" s="34"/>
      <c r="IMN916" s="35"/>
      <c r="IMO916" s="34"/>
      <c r="IMV916" s="35"/>
      <c r="IMW916" s="34"/>
      <c r="IND916" s="35"/>
      <c r="INE916" s="34"/>
      <c r="INL916" s="35"/>
      <c r="INM916" s="34"/>
      <c r="INT916" s="35"/>
      <c r="INU916" s="34"/>
      <c r="IOB916" s="35"/>
      <c r="IOC916" s="34"/>
      <c r="IOJ916" s="35"/>
      <c r="IOK916" s="34"/>
      <c r="IOR916" s="35"/>
      <c r="IOS916" s="34"/>
      <c r="IOZ916" s="35"/>
      <c r="IPA916" s="34"/>
      <c r="IPH916" s="35"/>
      <c r="IPI916" s="34"/>
      <c r="IPP916" s="35"/>
      <c r="IPQ916" s="34"/>
      <c r="IPX916" s="35"/>
      <c r="IPY916" s="34"/>
      <c r="IQF916" s="35"/>
      <c r="IQG916" s="34"/>
      <c r="IQN916" s="35"/>
      <c r="IQO916" s="34"/>
      <c r="IQV916" s="35"/>
      <c r="IQW916" s="34"/>
      <c r="IRD916" s="35"/>
      <c r="IRE916" s="34"/>
      <c r="IRL916" s="35"/>
      <c r="IRM916" s="34"/>
      <c r="IRT916" s="35"/>
      <c r="IRU916" s="34"/>
      <c r="ISB916" s="35"/>
      <c r="ISC916" s="34"/>
      <c r="ISJ916" s="35"/>
      <c r="ISK916" s="34"/>
      <c r="ISR916" s="35"/>
      <c r="ISS916" s="34"/>
      <c r="ISZ916" s="35"/>
      <c r="ITA916" s="34"/>
      <c r="ITH916" s="35"/>
      <c r="ITI916" s="34"/>
      <c r="ITP916" s="35"/>
      <c r="ITQ916" s="34"/>
      <c r="ITX916" s="35"/>
      <c r="ITY916" s="34"/>
      <c r="IUF916" s="35"/>
      <c r="IUG916" s="34"/>
      <c r="IUN916" s="35"/>
      <c r="IUO916" s="34"/>
      <c r="IUV916" s="35"/>
      <c r="IUW916" s="34"/>
      <c r="IVD916" s="35"/>
      <c r="IVE916" s="34"/>
      <c r="IVL916" s="35"/>
      <c r="IVM916" s="34"/>
      <c r="IVT916" s="35"/>
      <c r="IVU916" s="34"/>
      <c r="IWB916" s="35"/>
      <c r="IWC916" s="34"/>
      <c r="IWJ916" s="35"/>
      <c r="IWK916" s="34"/>
      <c r="IWR916" s="35"/>
      <c r="IWS916" s="34"/>
      <c r="IWZ916" s="35"/>
      <c r="IXA916" s="34"/>
      <c r="IXH916" s="35"/>
      <c r="IXI916" s="34"/>
      <c r="IXP916" s="35"/>
      <c r="IXQ916" s="34"/>
      <c r="IXX916" s="35"/>
      <c r="IXY916" s="34"/>
      <c r="IYF916" s="35"/>
      <c r="IYG916" s="34"/>
      <c r="IYN916" s="35"/>
      <c r="IYO916" s="34"/>
      <c r="IYV916" s="35"/>
      <c r="IYW916" s="34"/>
      <c r="IZD916" s="35"/>
      <c r="IZE916" s="34"/>
      <c r="IZL916" s="35"/>
      <c r="IZM916" s="34"/>
      <c r="IZT916" s="35"/>
      <c r="IZU916" s="34"/>
      <c r="JAB916" s="35"/>
      <c r="JAC916" s="34"/>
      <c r="JAJ916" s="35"/>
      <c r="JAK916" s="34"/>
      <c r="JAR916" s="35"/>
      <c r="JAS916" s="34"/>
      <c r="JAZ916" s="35"/>
      <c r="JBA916" s="34"/>
      <c r="JBH916" s="35"/>
      <c r="JBI916" s="34"/>
      <c r="JBP916" s="35"/>
      <c r="JBQ916" s="34"/>
      <c r="JBX916" s="35"/>
      <c r="JBY916" s="34"/>
      <c r="JCF916" s="35"/>
      <c r="JCG916" s="34"/>
      <c r="JCN916" s="35"/>
      <c r="JCO916" s="34"/>
      <c r="JCV916" s="35"/>
      <c r="JCW916" s="34"/>
      <c r="JDD916" s="35"/>
      <c r="JDE916" s="34"/>
      <c r="JDL916" s="35"/>
      <c r="JDM916" s="34"/>
      <c r="JDT916" s="35"/>
      <c r="JDU916" s="34"/>
      <c r="JEB916" s="35"/>
      <c r="JEC916" s="34"/>
      <c r="JEJ916" s="35"/>
      <c r="JEK916" s="34"/>
      <c r="JER916" s="35"/>
      <c r="JES916" s="34"/>
      <c r="JEZ916" s="35"/>
      <c r="JFA916" s="34"/>
      <c r="JFH916" s="35"/>
      <c r="JFI916" s="34"/>
      <c r="JFP916" s="35"/>
      <c r="JFQ916" s="34"/>
      <c r="JFX916" s="35"/>
      <c r="JFY916" s="34"/>
      <c r="JGF916" s="35"/>
      <c r="JGG916" s="34"/>
      <c r="JGN916" s="35"/>
      <c r="JGO916" s="34"/>
      <c r="JGV916" s="35"/>
      <c r="JGW916" s="34"/>
      <c r="JHD916" s="35"/>
      <c r="JHE916" s="34"/>
      <c r="JHL916" s="35"/>
      <c r="JHM916" s="34"/>
      <c r="JHT916" s="35"/>
      <c r="JHU916" s="34"/>
      <c r="JIB916" s="35"/>
      <c r="JIC916" s="34"/>
      <c r="JIJ916" s="35"/>
      <c r="JIK916" s="34"/>
      <c r="JIR916" s="35"/>
      <c r="JIS916" s="34"/>
      <c r="JIZ916" s="35"/>
      <c r="JJA916" s="34"/>
      <c r="JJH916" s="35"/>
      <c r="JJI916" s="34"/>
      <c r="JJP916" s="35"/>
      <c r="JJQ916" s="34"/>
      <c r="JJX916" s="35"/>
      <c r="JJY916" s="34"/>
      <c r="JKF916" s="35"/>
      <c r="JKG916" s="34"/>
      <c r="JKN916" s="35"/>
      <c r="JKO916" s="34"/>
      <c r="JKV916" s="35"/>
      <c r="JKW916" s="34"/>
      <c r="JLD916" s="35"/>
      <c r="JLE916" s="34"/>
      <c r="JLL916" s="35"/>
      <c r="JLM916" s="34"/>
      <c r="JLT916" s="35"/>
      <c r="JLU916" s="34"/>
      <c r="JMB916" s="35"/>
      <c r="JMC916" s="34"/>
      <c r="JMJ916" s="35"/>
      <c r="JMK916" s="34"/>
      <c r="JMR916" s="35"/>
      <c r="JMS916" s="34"/>
      <c r="JMZ916" s="35"/>
      <c r="JNA916" s="34"/>
      <c r="JNH916" s="35"/>
      <c r="JNI916" s="34"/>
      <c r="JNP916" s="35"/>
      <c r="JNQ916" s="34"/>
      <c r="JNX916" s="35"/>
      <c r="JNY916" s="34"/>
      <c r="JOF916" s="35"/>
      <c r="JOG916" s="34"/>
      <c r="JON916" s="35"/>
      <c r="JOO916" s="34"/>
      <c r="JOV916" s="35"/>
      <c r="JOW916" s="34"/>
      <c r="JPD916" s="35"/>
      <c r="JPE916" s="34"/>
      <c r="JPL916" s="35"/>
      <c r="JPM916" s="34"/>
      <c r="JPT916" s="35"/>
      <c r="JPU916" s="34"/>
      <c r="JQB916" s="35"/>
      <c r="JQC916" s="34"/>
      <c r="JQJ916" s="35"/>
      <c r="JQK916" s="34"/>
      <c r="JQR916" s="35"/>
      <c r="JQS916" s="34"/>
      <c r="JQZ916" s="35"/>
      <c r="JRA916" s="34"/>
      <c r="JRH916" s="35"/>
      <c r="JRI916" s="34"/>
      <c r="JRP916" s="35"/>
      <c r="JRQ916" s="34"/>
      <c r="JRX916" s="35"/>
      <c r="JRY916" s="34"/>
      <c r="JSF916" s="35"/>
      <c r="JSG916" s="34"/>
      <c r="JSN916" s="35"/>
      <c r="JSO916" s="34"/>
      <c r="JSV916" s="35"/>
      <c r="JSW916" s="34"/>
      <c r="JTD916" s="35"/>
      <c r="JTE916" s="34"/>
      <c r="JTL916" s="35"/>
      <c r="JTM916" s="34"/>
      <c r="JTT916" s="35"/>
      <c r="JTU916" s="34"/>
      <c r="JUB916" s="35"/>
      <c r="JUC916" s="34"/>
      <c r="JUJ916" s="35"/>
      <c r="JUK916" s="34"/>
      <c r="JUR916" s="35"/>
      <c r="JUS916" s="34"/>
      <c r="JUZ916" s="35"/>
      <c r="JVA916" s="34"/>
      <c r="JVH916" s="35"/>
      <c r="JVI916" s="34"/>
      <c r="JVP916" s="35"/>
      <c r="JVQ916" s="34"/>
      <c r="JVX916" s="35"/>
      <c r="JVY916" s="34"/>
      <c r="JWF916" s="35"/>
      <c r="JWG916" s="34"/>
      <c r="JWN916" s="35"/>
      <c r="JWO916" s="34"/>
      <c r="JWV916" s="35"/>
      <c r="JWW916" s="34"/>
      <c r="JXD916" s="35"/>
      <c r="JXE916" s="34"/>
      <c r="JXL916" s="35"/>
      <c r="JXM916" s="34"/>
      <c r="JXT916" s="35"/>
      <c r="JXU916" s="34"/>
      <c r="JYB916" s="35"/>
      <c r="JYC916" s="34"/>
      <c r="JYJ916" s="35"/>
      <c r="JYK916" s="34"/>
      <c r="JYR916" s="35"/>
      <c r="JYS916" s="34"/>
      <c r="JYZ916" s="35"/>
      <c r="JZA916" s="34"/>
      <c r="JZH916" s="35"/>
      <c r="JZI916" s="34"/>
      <c r="JZP916" s="35"/>
      <c r="JZQ916" s="34"/>
      <c r="JZX916" s="35"/>
      <c r="JZY916" s="34"/>
      <c r="KAF916" s="35"/>
      <c r="KAG916" s="34"/>
      <c r="KAN916" s="35"/>
      <c r="KAO916" s="34"/>
      <c r="KAV916" s="35"/>
      <c r="KAW916" s="34"/>
      <c r="KBD916" s="35"/>
      <c r="KBE916" s="34"/>
      <c r="KBL916" s="35"/>
      <c r="KBM916" s="34"/>
      <c r="KBT916" s="35"/>
      <c r="KBU916" s="34"/>
      <c r="KCB916" s="35"/>
      <c r="KCC916" s="34"/>
      <c r="KCJ916" s="35"/>
      <c r="KCK916" s="34"/>
      <c r="KCR916" s="35"/>
      <c r="KCS916" s="34"/>
      <c r="KCZ916" s="35"/>
      <c r="KDA916" s="34"/>
      <c r="KDH916" s="35"/>
      <c r="KDI916" s="34"/>
      <c r="KDP916" s="35"/>
      <c r="KDQ916" s="34"/>
      <c r="KDX916" s="35"/>
      <c r="KDY916" s="34"/>
      <c r="KEF916" s="35"/>
      <c r="KEG916" s="34"/>
      <c r="KEN916" s="35"/>
      <c r="KEO916" s="34"/>
      <c r="KEV916" s="35"/>
      <c r="KEW916" s="34"/>
      <c r="KFD916" s="35"/>
      <c r="KFE916" s="34"/>
      <c r="KFL916" s="35"/>
      <c r="KFM916" s="34"/>
      <c r="KFT916" s="35"/>
      <c r="KFU916" s="34"/>
      <c r="KGB916" s="35"/>
      <c r="KGC916" s="34"/>
      <c r="KGJ916" s="35"/>
      <c r="KGK916" s="34"/>
      <c r="KGR916" s="35"/>
      <c r="KGS916" s="34"/>
      <c r="KGZ916" s="35"/>
      <c r="KHA916" s="34"/>
      <c r="KHH916" s="35"/>
      <c r="KHI916" s="34"/>
      <c r="KHP916" s="35"/>
      <c r="KHQ916" s="34"/>
      <c r="KHX916" s="35"/>
      <c r="KHY916" s="34"/>
      <c r="KIF916" s="35"/>
      <c r="KIG916" s="34"/>
      <c r="KIN916" s="35"/>
      <c r="KIO916" s="34"/>
      <c r="KIV916" s="35"/>
      <c r="KIW916" s="34"/>
      <c r="KJD916" s="35"/>
      <c r="KJE916" s="34"/>
      <c r="KJL916" s="35"/>
      <c r="KJM916" s="34"/>
      <c r="KJT916" s="35"/>
      <c r="KJU916" s="34"/>
      <c r="KKB916" s="35"/>
      <c r="KKC916" s="34"/>
      <c r="KKJ916" s="35"/>
      <c r="KKK916" s="34"/>
      <c r="KKR916" s="35"/>
      <c r="KKS916" s="34"/>
      <c r="KKZ916" s="35"/>
      <c r="KLA916" s="34"/>
      <c r="KLH916" s="35"/>
      <c r="KLI916" s="34"/>
      <c r="KLP916" s="35"/>
      <c r="KLQ916" s="34"/>
      <c r="KLX916" s="35"/>
      <c r="KLY916" s="34"/>
      <c r="KMF916" s="35"/>
      <c r="KMG916" s="34"/>
      <c r="KMN916" s="35"/>
      <c r="KMO916" s="34"/>
      <c r="KMV916" s="35"/>
      <c r="KMW916" s="34"/>
      <c r="KND916" s="35"/>
      <c r="KNE916" s="34"/>
      <c r="KNL916" s="35"/>
      <c r="KNM916" s="34"/>
      <c r="KNT916" s="35"/>
      <c r="KNU916" s="34"/>
      <c r="KOB916" s="35"/>
      <c r="KOC916" s="34"/>
      <c r="KOJ916" s="35"/>
      <c r="KOK916" s="34"/>
      <c r="KOR916" s="35"/>
      <c r="KOS916" s="34"/>
      <c r="KOZ916" s="35"/>
      <c r="KPA916" s="34"/>
      <c r="KPH916" s="35"/>
      <c r="KPI916" s="34"/>
      <c r="KPP916" s="35"/>
      <c r="KPQ916" s="34"/>
      <c r="KPX916" s="35"/>
      <c r="KPY916" s="34"/>
      <c r="KQF916" s="35"/>
      <c r="KQG916" s="34"/>
      <c r="KQN916" s="35"/>
      <c r="KQO916" s="34"/>
      <c r="KQV916" s="35"/>
      <c r="KQW916" s="34"/>
      <c r="KRD916" s="35"/>
      <c r="KRE916" s="34"/>
      <c r="KRL916" s="35"/>
      <c r="KRM916" s="34"/>
      <c r="KRT916" s="35"/>
      <c r="KRU916" s="34"/>
      <c r="KSB916" s="35"/>
      <c r="KSC916" s="34"/>
      <c r="KSJ916" s="35"/>
      <c r="KSK916" s="34"/>
      <c r="KSR916" s="35"/>
      <c r="KSS916" s="34"/>
      <c r="KSZ916" s="35"/>
      <c r="KTA916" s="34"/>
      <c r="KTH916" s="35"/>
      <c r="KTI916" s="34"/>
      <c r="KTP916" s="35"/>
      <c r="KTQ916" s="34"/>
      <c r="KTX916" s="35"/>
      <c r="KTY916" s="34"/>
      <c r="KUF916" s="35"/>
      <c r="KUG916" s="34"/>
      <c r="KUN916" s="35"/>
      <c r="KUO916" s="34"/>
      <c r="KUV916" s="35"/>
      <c r="KUW916" s="34"/>
      <c r="KVD916" s="35"/>
      <c r="KVE916" s="34"/>
      <c r="KVL916" s="35"/>
      <c r="KVM916" s="34"/>
      <c r="KVT916" s="35"/>
      <c r="KVU916" s="34"/>
      <c r="KWB916" s="35"/>
      <c r="KWC916" s="34"/>
      <c r="KWJ916" s="35"/>
      <c r="KWK916" s="34"/>
      <c r="KWR916" s="35"/>
      <c r="KWS916" s="34"/>
      <c r="KWZ916" s="35"/>
      <c r="KXA916" s="34"/>
      <c r="KXH916" s="35"/>
      <c r="KXI916" s="34"/>
      <c r="KXP916" s="35"/>
      <c r="KXQ916" s="34"/>
      <c r="KXX916" s="35"/>
      <c r="KXY916" s="34"/>
      <c r="KYF916" s="35"/>
      <c r="KYG916" s="34"/>
      <c r="KYN916" s="35"/>
      <c r="KYO916" s="34"/>
      <c r="KYV916" s="35"/>
      <c r="KYW916" s="34"/>
      <c r="KZD916" s="35"/>
      <c r="KZE916" s="34"/>
      <c r="KZL916" s="35"/>
      <c r="KZM916" s="34"/>
      <c r="KZT916" s="35"/>
      <c r="KZU916" s="34"/>
      <c r="LAB916" s="35"/>
      <c r="LAC916" s="34"/>
      <c r="LAJ916" s="35"/>
      <c r="LAK916" s="34"/>
      <c r="LAR916" s="35"/>
      <c r="LAS916" s="34"/>
      <c r="LAZ916" s="35"/>
      <c r="LBA916" s="34"/>
      <c r="LBH916" s="35"/>
      <c r="LBI916" s="34"/>
      <c r="LBP916" s="35"/>
      <c r="LBQ916" s="34"/>
      <c r="LBX916" s="35"/>
      <c r="LBY916" s="34"/>
      <c r="LCF916" s="35"/>
      <c r="LCG916" s="34"/>
      <c r="LCN916" s="35"/>
      <c r="LCO916" s="34"/>
      <c r="LCV916" s="35"/>
      <c r="LCW916" s="34"/>
      <c r="LDD916" s="35"/>
      <c r="LDE916" s="34"/>
      <c r="LDL916" s="35"/>
      <c r="LDM916" s="34"/>
      <c r="LDT916" s="35"/>
      <c r="LDU916" s="34"/>
      <c r="LEB916" s="35"/>
      <c r="LEC916" s="34"/>
      <c r="LEJ916" s="35"/>
      <c r="LEK916" s="34"/>
      <c r="LER916" s="35"/>
      <c r="LES916" s="34"/>
      <c r="LEZ916" s="35"/>
      <c r="LFA916" s="34"/>
      <c r="LFH916" s="35"/>
      <c r="LFI916" s="34"/>
      <c r="LFP916" s="35"/>
      <c r="LFQ916" s="34"/>
      <c r="LFX916" s="35"/>
      <c r="LFY916" s="34"/>
      <c r="LGF916" s="35"/>
      <c r="LGG916" s="34"/>
      <c r="LGN916" s="35"/>
      <c r="LGO916" s="34"/>
      <c r="LGV916" s="35"/>
      <c r="LGW916" s="34"/>
      <c r="LHD916" s="35"/>
      <c r="LHE916" s="34"/>
      <c r="LHL916" s="35"/>
      <c r="LHM916" s="34"/>
      <c r="LHT916" s="35"/>
      <c r="LHU916" s="34"/>
      <c r="LIB916" s="35"/>
      <c r="LIC916" s="34"/>
      <c r="LIJ916" s="35"/>
      <c r="LIK916" s="34"/>
      <c r="LIR916" s="35"/>
      <c r="LIS916" s="34"/>
      <c r="LIZ916" s="35"/>
      <c r="LJA916" s="34"/>
      <c r="LJH916" s="35"/>
      <c r="LJI916" s="34"/>
      <c r="LJP916" s="35"/>
      <c r="LJQ916" s="34"/>
      <c r="LJX916" s="35"/>
      <c r="LJY916" s="34"/>
      <c r="LKF916" s="35"/>
      <c r="LKG916" s="34"/>
      <c r="LKN916" s="35"/>
      <c r="LKO916" s="34"/>
      <c r="LKV916" s="35"/>
      <c r="LKW916" s="34"/>
      <c r="LLD916" s="35"/>
      <c r="LLE916" s="34"/>
      <c r="LLL916" s="35"/>
      <c r="LLM916" s="34"/>
      <c r="LLT916" s="35"/>
      <c r="LLU916" s="34"/>
      <c r="LMB916" s="35"/>
      <c r="LMC916" s="34"/>
      <c r="LMJ916" s="35"/>
      <c r="LMK916" s="34"/>
      <c r="LMR916" s="35"/>
      <c r="LMS916" s="34"/>
      <c r="LMZ916" s="35"/>
      <c r="LNA916" s="34"/>
      <c r="LNH916" s="35"/>
      <c r="LNI916" s="34"/>
      <c r="LNP916" s="35"/>
      <c r="LNQ916" s="34"/>
      <c r="LNX916" s="35"/>
      <c r="LNY916" s="34"/>
      <c r="LOF916" s="35"/>
      <c r="LOG916" s="34"/>
      <c r="LON916" s="35"/>
      <c r="LOO916" s="34"/>
      <c r="LOV916" s="35"/>
      <c r="LOW916" s="34"/>
      <c r="LPD916" s="35"/>
      <c r="LPE916" s="34"/>
      <c r="LPL916" s="35"/>
      <c r="LPM916" s="34"/>
      <c r="LPT916" s="35"/>
      <c r="LPU916" s="34"/>
      <c r="LQB916" s="35"/>
      <c r="LQC916" s="34"/>
      <c r="LQJ916" s="35"/>
      <c r="LQK916" s="34"/>
      <c r="LQR916" s="35"/>
      <c r="LQS916" s="34"/>
      <c r="LQZ916" s="35"/>
      <c r="LRA916" s="34"/>
      <c r="LRH916" s="35"/>
      <c r="LRI916" s="34"/>
      <c r="LRP916" s="35"/>
      <c r="LRQ916" s="34"/>
      <c r="LRX916" s="35"/>
      <c r="LRY916" s="34"/>
      <c r="LSF916" s="35"/>
      <c r="LSG916" s="34"/>
      <c r="LSN916" s="35"/>
      <c r="LSO916" s="34"/>
      <c r="LSV916" s="35"/>
      <c r="LSW916" s="34"/>
      <c r="LTD916" s="35"/>
      <c r="LTE916" s="34"/>
      <c r="LTL916" s="35"/>
      <c r="LTM916" s="34"/>
      <c r="LTT916" s="35"/>
      <c r="LTU916" s="34"/>
      <c r="LUB916" s="35"/>
      <c r="LUC916" s="34"/>
      <c r="LUJ916" s="35"/>
      <c r="LUK916" s="34"/>
      <c r="LUR916" s="35"/>
      <c r="LUS916" s="34"/>
      <c r="LUZ916" s="35"/>
      <c r="LVA916" s="34"/>
      <c r="LVH916" s="35"/>
      <c r="LVI916" s="34"/>
      <c r="LVP916" s="35"/>
      <c r="LVQ916" s="34"/>
      <c r="LVX916" s="35"/>
      <c r="LVY916" s="34"/>
      <c r="LWF916" s="35"/>
      <c r="LWG916" s="34"/>
      <c r="LWN916" s="35"/>
      <c r="LWO916" s="34"/>
      <c r="LWV916" s="35"/>
      <c r="LWW916" s="34"/>
      <c r="LXD916" s="35"/>
      <c r="LXE916" s="34"/>
      <c r="LXL916" s="35"/>
      <c r="LXM916" s="34"/>
      <c r="LXT916" s="35"/>
      <c r="LXU916" s="34"/>
      <c r="LYB916" s="35"/>
      <c r="LYC916" s="34"/>
      <c r="LYJ916" s="35"/>
      <c r="LYK916" s="34"/>
      <c r="LYR916" s="35"/>
      <c r="LYS916" s="34"/>
      <c r="LYZ916" s="35"/>
      <c r="LZA916" s="34"/>
      <c r="LZH916" s="35"/>
      <c r="LZI916" s="34"/>
      <c r="LZP916" s="35"/>
      <c r="LZQ916" s="34"/>
      <c r="LZX916" s="35"/>
      <c r="LZY916" s="34"/>
      <c r="MAF916" s="35"/>
      <c r="MAG916" s="34"/>
      <c r="MAN916" s="35"/>
      <c r="MAO916" s="34"/>
      <c r="MAV916" s="35"/>
      <c r="MAW916" s="34"/>
      <c r="MBD916" s="35"/>
      <c r="MBE916" s="34"/>
      <c r="MBL916" s="35"/>
      <c r="MBM916" s="34"/>
      <c r="MBT916" s="35"/>
      <c r="MBU916" s="34"/>
      <c r="MCB916" s="35"/>
      <c r="MCC916" s="34"/>
      <c r="MCJ916" s="35"/>
      <c r="MCK916" s="34"/>
      <c r="MCR916" s="35"/>
      <c r="MCS916" s="34"/>
      <c r="MCZ916" s="35"/>
      <c r="MDA916" s="34"/>
      <c r="MDH916" s="35"/>
      <c r="MDI916" s="34"/>
      <c r="MDP916" s="35"/>
      <c r="MDQ916" s="34"/>
      <c r="MDX916" s="35"/>
      <c r="MDY916" s="34"/>
      <c r="MEF916" s="35"/>
      <c r="MEG916" s="34"/>
      <c r="MEN916" s="35"/>
      <c r="MEO916" s="34"/>
      <c r="MEV916" s="35"/>
      <c r="MEW916" s="34"/>
      <c r="MFD916" s="35"/>
      <c r="MFE916" s="34"/>
      <c r="MFL916" s="35"/>
      <c r="MFM916" s="34"/>
      <c r="MFT916" s="35"/>
      <c r="MFU916" s="34"/>
      <c r="MGB916" s="35"/>
      <c r="MGC916" s="34"/>
      <c r="MGJ916" s="35"/>
      <c r="MGK916" s="34"/>
      <c r="MGR916" s="35"/>
      <c r="MGS916" s="34"/>
      <c r="MGZ916" s="35"/>
      <c r="MHA916" s="34"/>
      <c r="MHH916" s="35"/>
      <c r="MHI916" s="34"/>
      <c r="MHP916" s="35"/>
      <c r="MHQ916" s="34"/>
      <c r="MHX916" s="35"/>
      <c r="MHY916" s="34"/>
      <c r="MIF916" s="35"/>
      <c r="MIG916" s="34"/>
      <c r="MIN916" s="35"/>
      <c r="MIO916" s="34"/>
      <c r="MIV916" s="35"/>
      <c r="MIW916" s="34"/>
      <c r="MJD916" s="35"/>
      <c r="MJE916" s="34"/>
      <c r="MJL916" s="35"/>
      <c r="MJM916" s="34"/>
      <c r="MJT916" s="35"/>
      <c r="MJU916" s="34"/>
      <c r="MKB916" s="35"/>
      <c r="MKC916" s="34"/>
      <c r="MKJ916" s="35"/>
      <c r="MKK916" s="34"/>
      <c r="MKR916" s="35"/>
      <c r="MKS916" s="34"/>
      <c r="MKZ916" s="35"/>
      <c r="MLA916" s="34"/>
      <c r="MLH916" s="35"/>
      <c r="MLI916" s="34"/>
      <c r="MLP916" s="35"/>
      <c r="MLQ916" s="34"/>
      <c r="MLX916" s="35"/>
      <c r="MLY916" s="34"/>
      <c r="MMF916" s="35"/>
      <c r="MMG916" s="34"/>
      <c r="MMN916" s="35"/>
      <c r="MMO916" s="34"/>
      <c r="MMV916" s="35"/>
      <c r="MMW916" s="34"/>
      <c r="MND916" s="35"/>
      <c r="MNE916" s="34"/>
      <c r="MNL916" s="35"/>
      <c r="MNM916" s="34"/>
      <c r="MNT916" s="35"/>
      <c r="MNU916" s="34"/>
      <c r="MOB916" s="35"/>
      <c r="MOC916" s="34"/>
      <c r="MOJ916" s="35"/>
      <c r="MOK916" s="34"/>
      <c r="MOR916" s="35"/>
      <c r="MOS916" s="34"/>
      <c r="MOZ916" s="35"/>
      <c r="MPA916" s="34"/>
      <c r="MPH916" s="35"/>
      <c r="MPI916" s="34"/>
      <c r="MPP916" s="35"/>
      <c r="MPQ916" s="34"/>
      <c r="MPX916" s="35"/>
      <c r="MPY916" s="34"/>
      <c r="MQF916" s="35"/>
      <c r="MQG916" s="34"/>
      <c r="MQN916" s="35"/>
      <c r="MQO916" s="34"/>
      <c r="MQV916" s="35"/>
      <c r="MQW916" s="34"/>
      <c r="MRD916" s="35"/>
      <c r="MRE916" s="34"/>
      <c r="MRL916" s="35"/>
      <c r="MRM916" s="34"/>
      <c r="MRT916" s="35"/>
      <c r="MRU916" s="34"/>
      <c r="MSB916" s="35"/>
      <c r="MSC916" s="34"/>
      <c r="MSJ916" s="35"/>
      <c r="MSK916" s="34"/>
      <c r="MSR916" s="35"/>
      <c r="MSS916" s="34"/>
      <c r="MSZ916" s="35"/>
      <c r="MTA916" s="34"/>
      <c r="MTH916" s="35"/>
      <c r="MTI916" s="34"/>
      <c r="MTP916" s="35"/>
      <c r="MTQ916" s="34"/>
      <c r="MTX916" s="35"/>
      <c r="MTY916" s="34"/>
      <c r="MUF916" s="35"/>
      <c r="MUG916" s="34"/>
      <c r="MUN916" s="35"/>
      <c r="MUO916" s="34"/>
      <c r="MUV916" s="35"/>
      <c r="MUW916" s="34"/>
      <c r="MVD916" s="35"/>
      <c r="MVE916" s="34"/>
      <c r="MVL916" s="35"/>
      <c r="MVM916" s="34"/>
      <c r="MVT916" s="35"/>
      <c r="MVU916" s="34"/>
      <c r="MWB916" s="35"/>
      <c r="MWC916" s="34"/>
      <c r="MWJ916" s="35"/>
      <c r="MWK916" s="34"/>
      <c r="MWR916" s="35"/>
      <c r="MWS916" s="34"/>
      <c r="MWZ916" s="35"/>
      <c r="MXA916" s="34"/>
      <c r="MXH916" s="35"/>
      <c r="MXI916" s="34"/>
      <c r="MXP916" s="35"/>
      <c r="MXQ916" s="34"/>
      <c r="MXX916" s="35"/>
      <c r="MXY916" s="34"/>
      <c r="MYF916" s="35"/>
      <c r="MYG916" s="34"/>
      <c r="MYN916" s="35"/>
      <c r="MYO916" s="34"/>
      <c r="MYV916" s="35"/>
      <c r="MYW916" s="34"/>
      <c r="MZD916" s="35"/>
      <c r="MZE916" s="34"/>
      <c r="MZL916" s="35"/>
      <c r="MZM916" s="34"/>
      <c r="MZT916" s="35"/>
      <c r="MZU916" s="34"/>
      <c r="NAB916" s="35"/>
      <c r="NAC916" s="34"/>
      <c r="NAJ916" s="35"/>
      <c r="NAK916" s="34"/>
      <c r="NAR916" s="35"/>
      <c r="NAS916" s="34"/>
      <c r="NAZ916" s="35"/>
      <c r="NBA916" s="34"/>
      <c r="NBH916" s="35"/>
      <c r="NBI916" s="34"/>
      <c r="NBP916" s="35"/>
      <c r="NBQ916" s="34"/>
      <c r="NBX916" s="35"/>
      <c r="NBY916" s="34"/>
      <c r="NCF916" s="35"/>
      <c r="NCG916" s="34"/>
      <c r="NCN916" s="35"/>
      <c r="NCO916" s="34"/>
      <c r="NCV916" s="35"/>
      <c r="NCW916" s="34"/>
      <c r="NDD916" s="35"/>
      <c r="NDE916" s="34"/>
      <c r="NDL916" s="35"/>
      <c r="NDM916" s="34"/>
      <c r="NDT916" s="35"/>
      <c r="NDU916" s="34"/>
      <c r="NEB916" s="35"/>
      <c r="NEC916" s="34"/>
      <c r="NEJ916" s="35"/>
      <c r="NEK916" s="34"/>
      <c r="NER916" s="35"/>
      <c r="NES916" s="34"/>
      <c r="NEZ916" s="35"/>
      <c r="NFA916" s="34"/>
      <c r="NFH916" s="35"/>
      <c r="NFI916" s="34"/>
      <c r="NFP916" s="35"/>
      <c r="NFQ916" s="34"/>
      <c r="NFX916" s="35"/>
      <c r="NFY916" s="34"/>
      <c r="NGF916" s="35"/>
      <c r="NGG916" s="34"/>
      <c r="NGN916" s="35"/>
      <c r="NGO916" s="34"/>
      <c r="NGV916" s="35"/>
      <c r="NGW916" s="34"/>
      <c r="NHD916" s="35"/>
      <c r="NHE916" s="34"/>
      <c r="NHL916" s="35"/>
      <c r="NHM916" s="34"/>
      <c r="NHT916" s="35"/>
      <c r="NHU916" s="34"/>
      <c r="NIB916" s="35"/>
      <c r="NIC916" s="34"/>
      <c r="NIJ916" s="35"/>
      <c r="NIK916" s="34"/>
      <c r="NIR916" s="35"/>
      <c r="NIS916" s="34"/>
      <c r="NIZ916" s="35"/>
      <c r="NJA916" s="34"/>
      <c r="NJH916" s="35"/>
      <c r="NJI916" s="34"/>
      <c r="NJP916" s="35"/>
      <c r="NJQ916" s="34"/>
      <c r="NJX916" s="35"/>
      <c r="NJY916" s="34"/>
      <c r="NKF916" s="35"/>
      <c r="NKG916" s="34"/>
      <c r="NKN916" s="35"/>
      <c r="NKO916" s="34"/>
      <c r="NKV916" s="35"/>
      <c r="NKW916" s="34"/>
      <c r="NLD916" s="35"/>
      <c r="NLE916" s="34"/>
      <c r="NLL916" s="35"/>
      <c r="NLM916" s="34"/>
      <c r="NLT916" s="35"/>
      <c r="NLU916" s="34"/>
      <c r="NMB916" s="35"/>
      <c r="NMC916" s="34"/>
      <c r="NMJ916" s="35"/>
      <c r="NMK916" s="34"/>
      <c r="NMR916" s="35"/>
      <c r="NMS916" s="34"/>
      <c r="NMZ916" s="35"/>
      <c r="NNA916" s="34"/>
      <c r="NNH916" s="35"/>
      <c r="NNI916" s="34"/>
      <c r="NNP916" s="35"/>
      <c r="NNQ916" s="34"/>
      <c r="NNX916" s="35"/>
      <c r="NNY916" s="34"/>
      <c r="NOF916" s="35"/>
      <c r="NOG916" s="34"/>
      <c r="NON916" s="35"/>
      <c r="NOO916" s="34"/>
      <c r="NOV916" s="35"/>
      <c r="NOW916" s="34"/>
      <c r="NPD916" s="35"/>
      <c r="NPE916" s="34"/>
      <c r="NPL916" s="35"/>
      <c r="NPM916" s="34"/>
      <c r="NPT916" s="35"/>
      <c r="NPU916" s="34"/>
      <c r="NQB916" s="35"/>
      <c r="NQC916" s="34"/>
      <c r="NQJ916" s="35"/>
      <c r="NQK916" s="34"/>
      <c r="NQR916" s="35"/>
      <c r="NQS916" s="34"/>
      <c r="NQZ916" s="35"/>
      <c r="NRA916" s="34"/>
      <c r="NRH916" s="35"/>
      <c r="NRI916" s="34"/>
      <c r="NRP916" s="35"/>
      <c r="NRQ916" s="34"/>
      <c r="NRX916" s="35"/>
      <c r="NRY916" s="34"/>
      <c r="NSF916" s="35"/>
      <c r="NSG916" s="34"/>
      <c r="NSN916" s="35"/>
      <c r="NSO916" s="34"/>
      <c r="NSV916" s="35"/>
      <c r="NSW916" s="34"/>
      <c r="NTD916" s="35"/>
      <c r="NTE916" s="34"/>
      <c r="NTL916" s="35"/>
      <c r="NTM916" s="34"/>
      <c r="NTT916" s="35"/>
      <c r="NTU916" s="34"/>
      <c r="NUB916" s="35"/>
      <c r="NUC916" s="34"/>
      <c r="NUJ916" s="35"/>
      <c r="NUK916" s="34"/>
      <c r="NUR916" s="35"/>
      <c r="NUS916" s="34"/>
      <c r="NUZ916" s="35"/>
      <c r="NVA916" s="34"/>
      <c r="NVH916" s="35"/>
      <c r="NVI916" s="34"/>
      <c r="NVP916" s="35"/>
      <c r="NVQ916" s="34"/>
      <c r="NVX916" s="35"/>
      <c r="NVY916" s="34"/>
      <c r="NWF916" s="35"/>
      <c r="NWG916" s="34"/>
      <c r="NWN916" s="35"/>
      <c r="NWO916" s="34"/>
      <c r="NWV916" s="35"/>
      <c r="NWW916" s="34"/>
      <c r="NXD916" s="35"/>
      <c r="NXE916" s="34"/>
      <c r="NXL916" s="35"/>
      <c r="NXM916" s="34"/>
      <c r="NXT916" s="35"/>
      <c r="NXU916" s="34"/>
      <c r="NYB916" s="35"/>
      <c r="NYC916" s="34"/>
      <c r="NYJ916" s="35"/>
      <c r="NYK916" s="34"/>
      <c r="NYR916" s="35"/>
      <c r="NYS916" s="34"/>
      <c r="NYZ916" s="35"/>
      <c r="NZA916" s="34"/>
      <c r="NZH916" s="35"/>
      <c r="NZI916" s="34"/>
      <c r="NZP916" s="35"/>
      <c r="NZQ916" s="34"/>
      <c r="NZX916" s="35"/>
      <c r="NZY916" s="34"/>
      <c r="OAF916" s="35"/>
      <c r="OAG916" s="34"/>
      <c r="OAN916" s="35"/>
      <c r="OAO916" s="34"/>
      <c r="OAV916" s="35"/>
      <c r="OAW916" s="34"/>
      <c r="OBD916" s="35"/>
      <c r="OBE916" s="34"/>
      <c r="OBL916" s="35"/>
      <c r="OBM916" s="34"/>
      <c r="OBT916" s="35"/>
      <c r="OBU916" s="34"/>
      <c r="OCB916" s="35"/>
      <c r="OCC916" s="34"/>
      <c r="OCJ916" s="35"/>
      <c r="OCK916" s="34"/>
      <c r="OCR916" s="35"/>
      <c r="OCS916" s="34"/>
      <c r="OCZ916" s="35"/>
      <c r="ODA916" s="34"/>
      <c r="ODH916" s="35"/>
      <c r="ODI916" s="34"/>
      <c r="ODP916" s="35"/>
      <c r="ODQ916" s="34"/>
      <c r="ODX916" s="35"/>
      <c r="ODY916" s="34"/>
      <c r="OEF916" s="35"/>
      <c r="OEG916" s="34"/>
      <c r="OEN916" s="35"/>
      <c r="OEO916" s="34"/>
      <c r="OEV916" s="35"/>
      <c r="OEW916" s="34"/>
      <c r="OFD916" s="35"/>
      <c r="OFE916" s="34"/>
      <c r="OFL916" s="35"/>
      <c r="OFM916" s="34"/>
      <c r="OFT916" s="35"/>
      <c r="OFU916" s="34"/>
      <c r="OGB916" s="35"/>
      <c r="OGC916" s="34"/>
      <c r="OGJ916" s="35"/>
      <c r="OGK916" s="34"/>
      <c r="OGR916" s="35"/>
      <c r="OGS916" s="34"/>
      <c r="OGZ916" s="35"/>
      <c r="OHA916" s="34"/>
      <c r="OHH916" s="35"/>
      <c r="OHI916" s="34"/>
      <c r="OHP916" s="35"/>
      <c r="OHQ916" s="34"/>
      <c r="OHX916" s="35"/>
      <c r="OHY916" s="34"/>
      <c r="OIF916" s="35"/>
      <c r="OIG916" s="34"/>
      <c r="OIN916" s="35"/>
      <c r="OIO916" s="34"/>
      <c r="OIV916" s="35"/>
      <c r="OIW916" s="34"/>
      <c r="OJD916" s="35"/>
      <c r="OJE916" s="34"/>
      <c r="OJL916" s="35"/>
      <c r="OJM916" s="34"/>
      <c r="OJT916" s="35"/>
      <c r="OJU916" s="34"/>
      <c r="OKB916" s="35"/>
      <c r="OKC916" s="34"/>
      <c r="OKJ916" s="35"/>
      <c r="OKK916" s="34"/>
      <c r="OKR916" s="35"/>
      <c r="OKS916" s="34"/>
      <c r="OKZ916" s="35"/>
      <c r="OLA916" s="34"/>
      <c r="OLH916" s="35"/>
      <c r="OLI916" s="34"/>
      <c r="OLP916" s="35"/>
      <c r="OLQ916" s="34"/>
      <c r="OLX916" s="35"/>
      <c r="OLY916" s="34"/>
      <c r="OMF916" s="35"/>
      <c r="OMG916" s="34"/>
      <c r="OMN916" s="35"/>
      <c r="OMO916" s="34"/>
      <c r="OMV916" s="35"/>
      <c r="OMW916" s="34"/>
      <c r="OND916" s="35"/>
      <c r="ONE916" s="34"/>
      <c r="ONL916" s="35"/>
      <c r="ONM916" s="34"/>
      <c r="ONT916" s="35"/>
      <c r="ONU916" s="34"/>
      <c r="OOB916" s="35"/>
      <c r="OOC916" s="34"/>
      <c r="OOJ916" s="35"/>
      <c r="OOK916" s="34"/>
      <c r="OOR916" s="35"/>
      <c r="OOS916" s="34"/>
      <c r="OOZ916" s="35"/>
      <c r="OPA916" s="34"/>
      <c r="OPH916" s="35"/>
      <c r="OPI916" s="34"/>
      <c r="OPP916" s="35"/>
      <c r="OPQ916" s="34"/>
      <c r="OPX916" s="35"/>
      <c r="OPY916" s="34"/>
      <c r="OQF916" s="35"/>
      <c r="OQG916" s="34"/>
      <c r="OQN916" s="35"/>
      <c r="OQO916" s="34"/>
      <c r="OQV916" s="35"/>
      <c r="OQW916" s="34"/>
      <c r="ORD916" s="35"/>
      <c r="ORE916" s="34"/>
      <c r="ORL916" s="35"/>
      <c r="ORM916" s="34"/>
      <c r="ORT916" s="35"/>
      <c r="ORU916" s="34"/>
      <c r="OSB916" s="35"/>
      <c r="OSC916" s="34"/>
      <c r="OSJ916" s="35"/>
      <c r="OSK916" s="34"/>
      <c r="OSR916" s="35"/>
      <c r="OSS916" s="34"/>
      <c r="OSZ916" s="35"/>
      <c r="OTA916" s="34"/>
      <c r="OTH916" s="35"/>
      <c r="OTI916" s="34"/>
      <c r="OTP916" s="35"/>
      <c r="OTQ916" s="34"/>
      <c r="OTX916" s="35"/>
      <c r="OTY916" s="34"/>
      <c r="OUF916" s="35"/>
      <c r="OUG916" s="34"/>
      <c r="OUN916" s="35"/>
      <c r="OUO916" s="34"/>
      <c r="OUV916" s="35"/>
      <c r="OUW916" s="34"/>
      <c r="OVD916" s="35"/>
      <c r="OVE916" s="34"/>
      <c r="OVL916" s="35"/>
      <c r="OVM916" s="34"/>
      <c r="OVT916" s="35"/>
      <c r="OVU916" s="34"/>
      <c r="OWB916" s="35"/>
      <c r="OWC916" s="34"/>
      <c r="OWJ916" s="35"/>
      <c r="OWK916" s="34"/>
      <c r="OWR916" s="35"/>
      <c r="OWS916" s="34"/>
      <c r="OWZ916" s="35"/>
      <c r="OXA916" s="34"/>
      <c r="OXH916" s="35"/>
      <c r="OXI916" s="34"/>
      <c r="OXP916" s="35"/>
      <c r="OXQ916" s="34"/>
      <c r="OXX916" s="35"/>
      <c r="OXY916" s="34"/>
      <c r="OYF916" s="35"/>
      <c r="OYG916" s="34"/>
      <c r="OYN916" s="35"/>
      <c r="OYO916" s="34"/>
      <c r="OYV916" s="35"/>
      <c r="OYW916" s="34"/>
      <c r="OZD916" s="35"/>
      <c r="OZE916" s="34"/>
      <c r="OZL916" s="35"/>
      <c r="OZM916" s="34"/>
      <c r="OZT916" s="35"/>
      <c r="OZU916" s="34"/>
      <c r="PAB916" s="35"/>
      <c r="PAC916" s="34"/>
      <c r="PAJ916" s="35"/>
      <c r="PAK916" s="34"/>
      <c r="PAR916" s="35"/>
      <c r="PAS916" s="34"/>
      <c r="PAZ916" s="35"/>
      <c r="PBA916" s="34"/>
      <c r="PBH916" s="35"/>
      <c r="PBI916" s="34"/>
      <c r="PBP916" s="35"/>
      <c r="PBQ916" s="34"/>
      <c r="PBX916" s="35"/>
      <c r="PBY916" s="34"/>
      <c r="PCF916" s="35"/>
      <c r="PCG916" s="34"/>
      <c r="PCN916" s="35"/>
      <c r="PCO916" s="34"/>
      <c r="PCV916" s="35"/>
      <c r="PCW916" s="34"/>
      <c r="PDD916" s="35"/>
      <c r="PDE916" s="34"/>
      <c r="PDL916" s="35"/>
      <c r="PDM916" s="34"/>
      <c r="PDT916" s="35"/>
      <c r="PDU916" s="34"/>
      <c r="PEB916" s="35"/>
      <c r="PEC916" s="34"/>
      <c r="PEJ916" s="35"/>
      <c r="PEK916" s="34"/>
      <c r="PER916" s="35"/>
      <c r="PES916" s="34"/>
      <c r="PEZ916" s="35"/>
      <c r="PFA916" s="34"/>
      <c r="PFH916" s="35"/>
      <c r="PFI916" s="34"/>
      <c r="PFP916" s="35"/>
      <c r="PFQ916" s="34"/>
      <c r="PFX916" s="35"/>
      <c r="PFY916" s="34"/>
      <c r="PGF916" s="35"/>
      <c r="PGG916" s="34"/>
      <c r="PGN916" s="35"/>
      <c r="PGO916" s="34"/>
      <c r="PGV916" s="35"/>
      <c r="PGW916" s="34"/>
      <c r="PHD916" s="35"/>
      <c r="PHE916" s="34"/>
      <c r="PHL916" s="35"/>
      <c r="PHM916" s="34"/>
      <c r="PHT916" s="35"/>
      <c r="PHU916" s="34"/>
      <c r="PIB916" s="35"/>
      <c r="PIC916" s="34"/>
      <c r="PIJ916" s="35"/>
      <c r="PIK916" s="34"/>
      <c r="PIR916" s="35"/>
      <c r="PIS916" s="34"/>
      <c r="PIZ916" s="35"/>
      <c r="PJA916" s="34"/>
      <c r="PJH916" s="35"/>
      <c r="PJI916" s="34"/>
      <c r="PJP916" s="35"/>
      <c r="PJQ916" s="34"/>
      <c r="PJX916" s="35"/>
      <c r="PJY916" s="34"/>
      <c r="PKF916" s="35"/>
      <c r="PKG916" s="34"/>
      <c r="PKN916" s="35"/>
      <c r="PKO916" s="34"/>
      <c r="PKV916" s="35"/>
      <c r="PKW916" s="34"/>
      <c r="PLD916" s="35"/>
      <c r="PLE916" s="34"/>
      <c r="PLL916" s="35"/>
      <c r="PLM916" s="34"/>
      <c r="PLT916" s="35"/>
      <c r="PLU916" s="34"/>
      <c r="PMB916" s="35"/>
      <c r="PMC916" s="34"/>
      <c r="PMJ916" s="35"/>
      <c r="PMK916" s="34"/>
      <c r="PMR916" s="35"/>
      <c r="PMS916" s="34"/>
      <c r="PMZ916" s="35"/>
      <c r="PNA916" s="34"/>
      <c r="PNH916" s="35"/>
      <c r="PNI916" s="34"/>
      <c r="PNP916" s="35"/>
      <c r="PNQ916" s="34"/>
      <c r="PNX916" s="35"/>
      <c r="PNY916" s="34"/>
      <c r="POF916" s="35"/>
      <c r="POG916" s="34"/>
      <c r="PON916" s="35"/>
      <c r="POO916" s="34"/>
      <c r="POV916" s="35"/>
      <c r="POW916" s="34"/>
      <c r="PPD916" s="35"/>
      <c r="PPE916" s="34"/>
      <c r="PPL916" s="35"/>
      <c r="PPM916" s="34"/>
      <c r="PPT916" s="35"/>
      <c r="PPU916" s="34"/>
      <c r="PQB916" s="35"/>
      <c r="PQC916" s="34"/>
      <c r="PQJ916" s="35"/>
      <c r="PQK916" s="34"/>
      <c r="PQR916" s="35"/>
      <c r="PQS916" s="34"/>
      <c r="PQZ916" s="35"/>
      <c r="PRA916" s="34"/>
      <c r="PRH916" s="35"/>
      <c r="PRI916" s="34"/>
      <c r="PRP916" s="35"/>
      <c r="PRQ916" s="34"/>
      <c r="PRX916" s="35"/>
      <c r="PRY916" s="34"/>
      <c r="PSF916" s="35"/>
      <c r="PSG916" s="34"/>
      <c r="PSN916" s="35"/>
      <c r="PSO916" s="34"/>
      <c r="PSV916" s="35"/>
      <c r="PSW916" s="34"/>
      <c r="PTD916" s="35"/>
      <c r="PTE916" s="34"/>
      <c r="PTL916" s="35"/>
      <c r="PTM916" s="34"/>
      <c r="PTT916" s="35"/>
      <c r="PTU916" s="34"/>
      <c r="PUB916" s="35"/>
      <c r="PUC916" s="34"/>
      <c r="PUJ916" s="35"/>
      <c r="PUK916" s="34"/>
      <c r="PUR916" s="35"/>
      <c r="PUS916" s="34"/>
      <c r="PUZ916" s="35"/>
      <c r="PVA916" s="34"/>
      <c r="PVH916" s="35"/>
      <c r="PVI916" s="34"/>
      <c r="PVP916" s="35"/>
      <c r="PVQ916" s="34"/>
      <c r="PVX916" s="35"/>
      <c r="PVY916" s="34"/>
      <c r="PWF916" s="35"/>
      <c r="PWG916" s="34"/>
      <c r="PWN916" s="35"/>
      <c r="PWO916" s="34"/>
      <c r="PWV916" s="35"/>
      <c r="PWW916" s="34"/>
      <c r="PXD916" s="35"/>
      <c r="PXE916" s="34"/>
      <c r="PXL916" s="35"/>
      <c r="PXM916" s="34"/>
      <c r="PXT916" s="35"/>
      <c r="PXU916" s="34"/>
      <c r="PYB916" s="35"/>
      <c r="PYC916" s="34"/>
      <c r="PYJ916" s="35"/>
      <c r="PYK916" s="34"/>
      <c r="PYR916" s="35"/>
      <c r="PYS916" s="34"/>
      <c r="PYZ916" s="35"/>
      <c r="PZA916" s="34"/>
      <c r="PZH916" s="35"/>
      <c r="PZI916" s="34"/>
      <c r="PZP916" s="35"/>
      <c r="PZQ916" s="34"/>
      <c r="PZX916" s="35"/>
      <c r="PZY916" s="34"/>
      <c r="QAF916" s="35"/>
      <c r="QAG916" s="34"/>
      <c r="QAN916" s="35"/>
      <c r="QAO916" s="34"/>
      <c r="QAV916" s="35"/>
      <c r="QAW916" s="34"/>
      <c r="QBD916" s="35"/>
      <c r="QBE916" s="34"/>
      <c r="QBL916" s="35"/>
      <c r="QBM916" s="34"/>
      <c r="QBT916" s="35"/>
      <c r="QBU916" s="34"/>
      <c r="QCB916" s="35"/>
      <c r="QCC916" s="34"/>
      <c r="QCJ916" s="35"/>
      <c r="QCK916" s="34"/>
      <c r="QCR916" s="35"/>
      <c r="QCS916" s="34"/>
      <c r="QCZ916" s="35"/>
      <c r="QDA916" s="34"/>
      <c r="QDH916" s="35"/>
      <c r="QDI916" s="34"/>
      <c r="QDP916" s="35"/>
      <c r="QDQ916" s="34"/>
      <c r="QDX916" s="35"/>
      <c r="QDY916" s="34"/>
      <c r="QEF916" s="35"/>
      <c r="QEG916" s="34"/>
      <c r="QEN916" s="35"/>
      <c r="QEO916" s="34"/>
      <c r="QEV916" s="35"/>
      <c r="QEW916" s="34"/>
      <c r="QFD916" s="35"/>
      <c r="QFE916" s="34"/>
      <c r="QFL916" s="35"/>
      <c r="QFM916" s="34"/>
      <c r="QFT916" s="35"/>
      <c r="QFU916" s="34"/>
      <c r="QGB916" s="35"/>
      <c r="QGC916" s="34"/>
      <c r="QGJ916" s="35"/>
      <c r="QGK916" s="34"/>
      <c r="QGR916" s="35"/>
      <c r="QGS916" s="34"/>
      <c r="QGZ916" s="35"/>
      <c r="QHA916" s="34"/>
      <c r="QHH916" s="35"/>
      <c r="QHI916" s="34"/>
      <c r="QHP916" s="35"/>
      <c r="QHQ916" s="34"/>
      <c r="QHX916" s="35"/>
      <c r="QHY916" s="34"/>
      <c r="QIF916" s="35"/>
      <c r="QIG916" s="34"/>
      <c r="QIN916" s="35"/>
      <c r="QIO916" s="34"/>
      <c r="QIV916" s="35"/>
      <c r="QIW916" s="34"/>
      <c r="QJD916" s="35"/>
      <c r="QJE916" s="34"/>
      <c r="QJL916" s="35"/>
      <c r="QJM916" s="34"/>
      <c r="QJT916" s="35"/>
      <c r="QJU916" s="34"/>
      <c r="QKB916" s="35"/>
      <c r="QKC916" s="34"/>
      <c r="QKJ916" s="35"/>
      <c r="QKK916" s="34"/>
      <c r="QKR916" s="35"/>
      <c r="QKS916" s="34"/>
      <c r="QKZ916" s="35"/>
      <c r="QLA916" s="34"/>
      <c r="QLH916" s="35"/>
      <c r="QLI916" s="34"/>
      <c r="QLP916" s="35"/>
      <c r="QLQ916" s="34"/>
      <c r="QLX916" s="35"/>
      <c r="QLY916" s="34"/>
      <c r="QMF916" s="35"/>
      <c r="QMG916" s="34"/>
      <c r="QMN916" s="35"/>
      <c r="QMO916" s="34"/>
      <c r="QMV916" s="35"/>
      <c r="QMW916" s="34"/>
      <c r="QND916" s="35"/>
      <c r="QNE916" s="34"/>
      <c r="QNL916" s="35"/>
      <c r="QNM916" s="34"/>
      <c r="QNT916" s="35"/>
      <c r="QNU916" s="34"/>
      <c r="QOB916" s="35"/>
      <c r="QOC916" s="34"/>
      <c r="QOJ916" s="35"/>
      <c r="QOK916" s="34"/>
      <c r="QOR916" s="35"/>
      <c r="QOS916" s="34"/>
      <c r="QOZ916" s="35"/>
      <c r="QPA916" s="34"/>
      <c r="QPH916" s="35"/>
      <c r="QPI916" s="34"/>
      <c r="QPP916" s="35"/>
      <c r="QPQ916" s="34"/>
      <c r="QPX916" s="35"/>
      <c r="QPY916" s="34"/>
      <c r="QQF916" s="35"/>
      <c r="QQG916" s="34"/>
      <c r="QQN916" s="35"/>
      <c r="QQO916" s="34"/>
      <c r="QQV916" s="35"/>
      <c r="QQW916" s="34"/>
      <c r="QRD916" s="35"/>
      <c r="QRE916" s="34"/>
      <c r="QRL916" s="35"/>
      <c r="QRM916" s="34"/>
      <c r="QRT916" s="35"/>
      <c r="QRU916" s="34"/>
      <c r="QSB916" s="35"/>
      <c r="QSC916" s="34"/>
      <c r="QSJ916" s="35"/>
      <c r="QSK916" s="34"/>
      <c r="QSR916" s="35"/>
      <c r="QSS916" s="34"/>
      <c r="QSZ916" s="35"/>
      <c r="QTA916" s="34"/>
      <c r="QTH916" s="35"/>
      <c r="QTI916" s="34"/>
      <c r="QTP916" s="35"/>
      <c r="QTQ916" s="34"/>
      <c r="QTX916" s="35"/>
      <c r="QTY916" s="34"/>
      <c r="QUF916" s="35"/>
      <c r="QUG916" s="34"/>
      <c r="QUN916" s="35"/>
      <c r="QUO916" s="34"/>
      <c r="QUV916" s="35"/>
      <c r="QUW916" s="34"/>
      <c r="QVD916" s="35"/>
      <c r="QVE916" s="34"/>
      <c r="QVL916" s="35"/>
      <c r="QVM916" s="34"/>
      <c r="QVT916" s="35"/>
      <c r="QVU916" s="34"/>
      <c r="QWB916" s="35"/>
      <c r="QWC916" s="34"/>
      <c r="QWJ916" s="35"/>
      <c r="QWK916" s="34"/>
      <c r="QWR916" s="35"/>
      <c r="QWS916" s="34"/>
      <c r="QWZ916" s="35"/>
      <c r="QXA916" s="34"/>
      <c r="QXH916" s="35"/>
      <c r="QXI916" s="34"/>
      <c r="QXP916" s="35"/>
      <c r="QXQ916" s="34"/>
      <c r="QXX916" s="35"/>
      <c r="QXY916" s="34"/>
      <c r="QYF916" s="35"/>
      <c r="QYG916" s="34"/>
      <c r="QYN916" s="35"/>
      <c r="QYO916" s="34"/>
      <c r="QYV916" s="35"/>
      <c r="QYW916" s="34"/>
      <c r="QZD916" s="35"/>
      <c r="QZE916" s="34"/>
      <c r="QZL916" s="35"/>
      <c r="QZM916" s="34"/>
      <c r="QZT916" s="35"/>
      <c r="QZU916" s="34"/>
      <c r="RAB916" s="35"/>
      <c r="RAC916" s="34"/>
      <c r="RAJ916" s="35"/>
      <c r="RAK916" s="34"/>
      <c r="RAR916" s="35"/>
      <c r="RAS916" s="34"/>
      <c r="RAZ916" s="35"/>
      <c r="RBA916" s="34"/>
      <c r="RBH916" s="35"/>
      <c r="RBI916" s="34"/>
      <c r="RBP916" s="35"/>
      <c r="RBQ916" s="34"/>
      <c r="RBX916" s="35"/>
      <c r="RBY916" s="34"/>
      <c r="RCF916" s="35"/>
      <c r="RCG916" s="34"/>
      <c r="RCN916" s="35"/>
      <c r="RCO916" s="34"/>
      <c r="RCV916" s="35"/>
      <c r="RCW916" s="34"/>
      <c r="RDD916" s="35"/>
      <c r="RDE916" s="34"/>
      <c r="RDL916" s="35"/>
      <c r="RDM916" s="34"/>
      <c r="RDT916" s="35"/>
      <c r="RDU916" s="34"/>
      <c r="REB916" s="35"/>
      <c r="REC916" s="34"/>
      <c r="REJ916" s="35"/>
      <c r="REK916" s="34"/>
      <c r="RER916" s="35"/>
      <c r="RES916" s="34"/>
      <c r="REZ916" s="35"/>
      <c r="RFA916" s="34"/>
      <c r="RFH916" s="35"/>
      <c r="RFI916" s="34"/>
      <c r="RFP916" s="35"/>
      <c r="RFQ916" s="34"/>
      <c r="RFX916" s="35"/>
      <c r="RFY916" s="34"/>
      <c r="RGF916" s="35"/>
      <c r="RGG916" s="34"/>
      <c r="RGN916" s="35"/>
      <c r="RGO916" s="34"/>
      <c r="RGV916" s="35"/>
      <c r="RGW916" s="34"/>
      <c r="RHD916" s="35"/>
      <c r="RHE916" s="34"/>
      <c r="RHL916" s="35"/>
      <c r="RHM916" s="34"/>
      <c r="RHT916" s="35"/>
      <c r="RHU916" s="34"/>
      <c r="RIB916" s="35"/>
      <c r="RIC916" s="34"/>
      <c r="RIJ916" s="35"/>
      <c r="RIK916" s="34"/>
      <c r="RIR916" s="35"/>
      <c r="RIS916" s="34"/>
      <c r="RIZ916" s="35"/>
      <c r="RJA916" s="34"/>
      <c r="RJH916" s="35"/>
      <c r="RJI916" s="34"/>
      <c r="RJP916" s="35"/>
      <c r="RJQ916" s="34"/>
      <c r="RJX916" s="35"/>
      <c r="RJY916" s="34"/>
      <c r="RKF916" s="35"/>
      <c r="RKG916" s="34"/>
      <c r="RKN916" s="35"/>
      <c r="RKO916" s="34"/>
      <c r="RKV916" s="35"/>
      <c r="RKW916" s="34"/>
      <c r="RLD916" s="35"/>
      <c r="RLE916" s="34"/>
      <c r="RLL916" s="35"/>
      <c r="RLM916" s="34"/>
      <c r="RLT916" s="35"/>
      <c r="RLU916" s="34"/>
      <c r="RMB916" s="35"/>
      <c r="RMC916" s="34"/>
      <c r="RMJ916" s="35"/>
      <c r="RMK916" s="34"/>
      <c r="RMR916" s="35"/>
      <c r="RMS916" s="34"/>
      <c r="RMZ916" s="35"/>
      <c r="RNA916" s="34"/>
      <c r="RNH916" s="35"/>
      <c r="RNI916" s="34"/>
      <c r="RNP916" s="35"/>
      <c r="RNQ916" s="34"/>
      <c r="RNX916" s="35"/>
      <c r="RNY916" s="34"/>
      <c r="ROF916" s="35"/>
      <c r="ROG916" s="34"/>
      <c r="RON916" s="35"/>
      <c r="ROO916" s="34"/>
      <c r="ROV916" s="35"/>
      <c r="ROW916" s="34"/>
      <c r="RPD916" s="35"/>
      <c r="RPE916" s="34"/>
      <c r="RPL916" s="35"/>
      <c r="RPM916" s="34"/>
      <c r="RPT916" s="35"/>
      <c r="RPU916" s="34"/>
      <c r="RQB916" s="35"/>
      <c r="RQC916" s="34"/>
      <c r="RQJ916" s="35"/>
      <c r="RQK916" s="34"/>
      <c r="RQR916" s="35"/>
      <c r="RQS916" s="34"/>
      <c r="RQZ916" s="35"/>
      <c r="RRA916" s="34"/>
      <c r="RRH916" s="35"/>
      <c r="RRI916" s="34"/>
      <c r="RRP916" s="35"/>
      <c r="RRQ916" s="34"/>
      <c r="RRX916" s="35"/>
      <c r="RRY916" s="34"/>
      <c r="RSF916" s="35"/>
      <c r="RSG916" s="34"/>
      <c r="RSN916" s="35"/>
      <c r="RSO916" s="34"/>
      <c r="RSV916" s="35"/>
      <c r="RSW916" s="34"/>
      <c r="RTD916" s="35"/>
      <c r="RTE916" s="34"/>
      <c r="RTL916" s="35"/>
      <c r="RTM916" s="34"/>
      <c r="RTT916" s="35"/>
      <c r="RTU916" s="34"/>
      <c r="RUB916" s="35"/>
      <c r="RUC916" s="34"/>
      <c r="RUJ916" s="35"/>
      <c r="RUK916" s="34"/>
      <c r="RUR916" s="35"/>
      <c r="RUS916" s="34"/>
      <c r="RUZ916" s="35"/>
      <c r="RVA916" s="34"/>
      <c r="RVH916" s="35"/>
      <c r="RVI916" s="34"/>
      <c r="RVP916" s="35"/>
      <c r="RVQ916" s="34"/>
      <c r="RVX916" s="35"/>
      <c r="RVY916" s="34"/>
      <c r="RWF916" s="35"/>
      <c r="RWG916" s="34"/>
      <c r="RWN916" s="35"/>
      <c r="RWO916" s="34"/>
      <c r="RWV916" s="35"/>
      <c r="RWW916" s="34"/>
      <c r="RXD916" s="35"/>
      <c r="RXE916" s="34"/>
      <c r="RXL916" s="35"/>
      <c r="RXM916" s="34"/>
      <c r="RXT916" s="35"/>
      <c r="RXU916" s="34"/>
      <c r="RYB916" s="35"/>
      <c r="RYC916" s="34"/>
      <c r="RYJ916" s="35"/>
      <c r="RYK916" s="34"/>
      <c r="RYR916" s="35"/>
      <c r="RYS916" s="34"/>
      <c r="RYZ916" s="35"/>
      <c r="RZA916" s="34"/>
      <c r="RZH916" s="35"/>
      <c r="RZI916" s="34"/>
      <c r="RZP916" s="35"/>
      <c r="RZQ916" s="34"/>
      <c r="RZX916" s="35"/>
      <c r="RZY916" s="34"/>
      <c r="SAF916" s="35"/>
      <c r="SAG916" s="34"/>
      <c r="SAN916" s="35"/>
      <c r="SAO916" s="34"/>
      <c r="SAV916" s="35"/>
      <c r="SAW916" s="34"/>
      <c r="SBD916" s="35"/>
      <c r="SBE916" s="34"/>
      <c r="SBL916" s="35"/>
      <c r="SBM916" s="34"/>
      <c r="SBT916" s="35"/>
      <c r="SBU916" s="34"/>
      <c r="SCB916" s="35"/>
      <c r="SCC916" s="34"/>
      <c r="SCJ916" s="35"/>
      <c r="SCK916" s="34"/>
      <c r="SCR916" s="35"/>
      <c r="SCS916" s="34"/>
      <c r="SCZ916" s="35"/>
      <c r="SDA916" s="34"/>
      <c r="SDH916" s="35"/>
      <c r="SDI916" s="34"/>
      <c r="SDP916" s="35"/>
      <c r="SDQ916" s="34"/>
      <c r="SDX916" s="35"/>
      <c r="SDY916" s="34"/>
      <c r="SEF916" s="35"/>
      <c r="SEG916" s="34"/>
      <c r="SEN916" s="35"/>
      <c r="SEO916" s="34"/>
      <c r="SEV916" s="35"/>
      <c r="SEW916" s="34"/>
      <c r="SFD916" s="35"/>
      <c r="SFE916" s="34"/>
      <c r="SFL916" s="35"/>
      <c r="SFM916" s="34"/>
      <c r="SFT916" s="35"/>
      <c r="SFU916" s="34"/>
      <c r="SGB916" s="35"/>
      <c r="SGC916" s="34"/>
      <c r="SGJ916" s="35"/>
      <c r="SGK916" s="34"/>
      <c r="SGR916" s="35"/>
      <c r="SGS916" s="34"/>
      <c r="SGZ916" s="35"/>
      <c r="SHA916" s="34"/>
      <c r="SHH916" s="35"/>
      <c r="SHI916" s="34"/>
      <c r="SHP916" s="35"/>
      <c r="SHQ916" s="34"/>
      <c r="SHX916" s="35"/>
      <c r="SHY916" s="34"/>
      <c r="SIF916" s="35"/>
      <c r="SIG916" s="34"/>
      <c r="SIN916" s="35"/>
      <c r="SIO916" s="34"/>
      <c r="SIV916" s="35"/>
      <c r="SIW916" s="34"/>
      <c r="SJD916" s="35"/>
      <c r="SJE916" s="34"/>
      <c r="SJL916" s="35"/>
      <c r="SJM916" s="34"/>
      <c r="SJT916" s="35"/>
      <c r="SJU916" s="34"/>
      <c r="SKB916" s="35"/>
      <c r="SKC916" s="34"/>
      <c r="SKJ916" s="35"/>
      <c r="SKK916" s="34"/>
      <c r="SKR916" s="35"/>
      <c r="SKS916" s="34"/>
      <c r="SKZ916" s="35"/>
      <c r="SLA916" s="34"/>
      <c r="SLH916" s="35"/>
      <c r="SLI916" s="34"/>
      <c r="SLP916" s="35"/>
      <c r="SLQ916" s="34"/>
      <c r="SLX916" s="35"/>
      <c r="SLY916" s="34"/>
      <c r="SMF916" s="35"/>
      <c r="SMG916" s="34"/>
      <c r="SMN916" s="35"/>
      <c r="SMO916" s="34"/>
      <c r="SMV916" s="35"/>
      <c r="SMW916" s="34"/>
      <c r="SND916" s="35"/>
      <c r="SNE916" s="34"/>
      <c r="SNL916" s="35"/>
      <c r="SNM916" s="34"/>
      <c r="SNT916" s="35"/>
      <c r="SNU916" s="34"/>
      <c r="SOB916" s="35"/>
      <c r="SOC916" s="34"/>
      <c r="SOJ916" s="35"/>
      <c r="SOK916" s="34"/>
      <c r="SOR916" s="35"/>
      <c r="SOS916" s="34"/>
      <c r="SOZ916" s="35"/>
      <c r="SPA916" s="34"/>
      <c r="SPH916" s="35"/>
      <c r="SPI916" s="34"/>
      <c r="SPP916" s="35"/>
      <c r="SPQ916" s="34"/>
      <c r="SPX916" s="35"/>
      <c r="SPY916" s="34"/>
      <c r="SQF916" s="35"/>
      <c r="SQG916" s="34"/>
      <c r="SQN916" s="35"/>
      <c r="SQO916" s="34"/>
      <c r="SQV916" s="35"/>
      <c r="SQW916" s="34"/>
      <c r="SRD916" s="35"/>
      <c r="SRE916" s="34"/>
      <c r="SRL916" s="35"/>
      <c r="SRM916" s="34"/>
      <c r="SRT916" s="35"/>
      <c r="SRU916" s="34"/>
      <c r="SSB916" s="35"/>
      <c r="SSC916" s="34"/>
      <c r="SSJ916" s="35"/>
      <c r="SSK916" s="34"/>
      <c r="SSR916" s="35"/>
      <c r="SSS916" s="34"/>
      <c r="SSZ916" s="35"/>
      <c r="STA916" s="34"/>
      <c r="STH916" s="35"/>
      <c r="STI916" s="34"/>
      <c r="STP916" s="35"/>
      <c r="STQ916" s="34"/>
      <c r="STX916" s="35"/>
      <c r="STY916" s="34"/>
      <c r="SUF916" s="35"/>
      <c r="SUG916" s="34"/>
      <c r="SUN916" s="35"/>
      <c r="SUO916" s="34"/>
      <c r="SUV916" s="35"/>
      <c r="SUW916" s="34"/>
      <c r="SVD916" s="35"/>
      <c r="SVE916" s="34"/>
      <c r="SVL916" s="35"/>
      <c r="SVM916" s="34"/>
      <c r="SVT916" s="35"/>
      <c r="SVU916" s="34"/>
      <c r="SWB916" s="35"/>
      <c r="SWC916" s="34"/>
      <c r="SWJ916" s="35"/>
      <c r="SWK916" s="34"/>
      <c r="SWR916" s="35"/>
      <c r="SWS916" s="34"/>
      <c r="SWZ916" s="35"/>
      <c r="SXA916" s="34"/>
      <c r="SXH916" s="35"/>
      <c r="SXI916" s="34"/>
      <c r="SXP916" s="35"/>
      <c r="SXQ916" s="34"/>
      <c r="SXX916" s="35"/>
      <c r="SXY916" s="34"/>
      <c r="SYF916" s="35"/>
      <c r="SYG916" s="34"/>
      <c r="SYN916" s="35"/>
      <c r="SYO916" s="34"/>
      <c r="SYV916" s="35"/>
      <c r="SYW916" s="34"/>
      <c r="SZD916" s="35"/>
      <c r="SZE916" s="34"/>
      <c r="SZL916" s="35"/>
      <c r="SZM916" s="34"/>
      <c r="SZT916" s="35"/>
      <c r="SZU916" s="34"/>
      <c r="TAB916" s="35"/>
      <c r="TAC916" s="34"/>
      <c r="TAJ916" s="35"/>
      <c r="TAK916" s="34"/>
      <c r="TAR916" s="35"/>
      <c r="TAS916" s="34"/>
      <c r="TAZ916" s="35"/>
      <c r="TBA916" s="34"/>
      <c r="TBH916" s="35"/>
      <c r="TBI916" s="34"/>
      <c r="TBP916" s="35"/>
      <c r="TBQ916" s="34"/>
      <c r="TBX916" s="35"/>
      <c r="TBY916" s="34"/>
      <c r="TCF916" s="35"/>
      <c r="TCG916" s="34"/>
      <c r="TCN916" s="35"/>
      <c r="TCO916" s="34"/>
      <c r="TCV916" s="35"/>
      <c r="TCW916" s="34"/>
      <c r="TDD916" s="35"/>
      <c r="TDE916" s="34"/>
      <c r="TDL916" s="35"/>
      <c r="TDM916" s="34"/>
      <c r="TDT916" s="35"/>
      <c r="TDU916" s="34"/>
      <c r="TEB916" s="35"/>
      <c r="TEC916" s="34"/>
      <c r="TEJ916" s="35"/>
      <c r="TEK916" s="34"/>
      <c r="TER916" s="35"/>
      <c r="TES916" s="34"/>
      <c r="TEZ916" s="35"/>
      <c r="TFA916" s="34"/>
      <c r="TFH916" s="35"/>
      <c r="TFI916" s="34"/>
      <c r="TFP916" s="35"/>
      <c r="TFQ916" s="34"/>
      <c r="TFX916" s="35"/>
      <c r="TFY916" s="34"/>
      <c r="TGF916" s="35"/>
      <c r="TGG916" s="34"/>
      <c r="TGN916" s="35"/>
      <c r="TGO916" s="34"/>
      <c r="TGV916" s="35"/>
      <c r="TGW916" s="34"/>
      <c r="THD916" s="35"/>
      <c r="THE916" s="34"/>
      <c r="THL916" s="35"/>
      <c r="THM916" s="34"/>
      <c r="THT916" s="35"/>
      <c r="THU916" s="34"/>
      <c r="TIB916" s="35"/>
      <c r="TIC916" s="34"/>
      <c r="TIJ916" s="35"/>
      <c r="TIK916" s="34"/>
      <c r="TIR916" s="35"/>
      <c r="TIS916" s="34"/>
      <c r="TIZ916" s="35"/>
      <c r="TJA916" s="34"/>
      <c r="TJH916" s="35"/>
      <c r="TJI916" s="34"/>
      <c r="TJP916" s="35"/>
      <c r="TJQ916" s="34"/>
      <c r="TJX916" s="35"/>
      <c r="TJY916" s="34"/>
      <c r="TKF916" s="35"/>
      <c r="TKG916" s="34"/>
      <c r="TKN916" s="35"/>
      <c r="TKO916" s="34"/>
      <c r="TKV916" s="35"/>
      <c r="TKW916" s="34"/>
      <c r="TLD916" s="35"/>
      <c r="TLE916" s="34"/>
      <c r="TLL916" s="35"/>
      <c r="TLM916" s="34"/>
      <c r="TLT916" s="35"/>
      <c r="TLU916" s="34"/>
      <c r="TMB916" s="35"/>
      <c r="TMC916" s="34"/>
      <c r="TMJ916" s="35"/>
      <c r="TMK916" s="34"/>
      <c r="TMR916" s="35"/>
      <c r="TMS916" s="34"/>
      <c r="TMZ916" s="35"/>
      <c r="TNA916" s="34"/>
      <c r="TNH916" s="35"/>
      <c r="TNI916" s="34"/>
      <c r="TNP916" s="35"/>
      <c r="TNQ916" s="34"/>
      <c r="TNX916" s="35"/>
      <c r="TNY916" s="34"/>
      <c r="TOF916" s="35"/>
      <c r="TOG916" s="34"/>
      <c r="TON916" s="35"/>
      <c r="TOO916" s="34"/>
      <c r="TOV916" s="35"/>
      <c r="TOW916" s="34"/>
      <c r="TPD916" s="35"/>
      <c r="TPE916" s="34"/>
      <c r="TPL916" s="35"/>
      <c r="TPM916" s="34"/>
      <c r="TPT916" s="35"/>
      <c r="TPU916" s="34"/>
      <c r="TQB916" s="35"/>
      <c r="TQC916" s="34"/>
      <c r="TQJ916" s="35"/>
      <c r="TQK916" s="34"/>
      <c r="TQR916" s="35"/>
      <c r="TQS916" s="34"/>
      <c r="TQZ916" s="35"/>
      <c r="TRA916" s="34"/>
      <c r="TRH916" s="35"/>
      <c r="TRI916" s="34"/>
      <c r="TRP916" s="35"/>
      <c r="TRQ916" s="34"/>
      <c r="TRX916" s="35"/>
      <c r="TRY916" s="34"/>
      <c r="TSF916" s="35"/>
      <c r="TSG916" s="34"/>
      <c r="TSN916" s="35"/>
      <c r="TSO916" s="34"/>
      <c r="TSV916" s="35"/>
      <c r="TSW916" s="34"/>
      <c r="TTD916" s="35"/>
      <c r="TTE916" s="34"/>
      <c r="TTL916" s="35"/>
      <c r="TTM916" s="34"/>
      <c r="TTT916" s="35"/>
      <c r="TTU916" s="34"/>
      <c r="TUB916" s="35"/>
      <c r="TUC916" s="34"/>
      <c r="TUJ916" s="35"/>
      <c r="TUK916" s="34"/>
      <c r="TUR916" s="35"/>
      <c r="TUS916" s="34"/>
      <c r="TUZ916" s="35"/>
      <c r="TVA916" s="34"/>
      <c r="TVH916" s="35"/>
      <c r="TVI916" s="34"/>
      <c r="TVP916" s="35"/>
      <c r="TVQ916" s="34"/>
      <c r="TVX916" s="35"/>
      <c r="TVY916" s="34"/>
      <c r="TWF916" s="35"/>
      <c r="TWG916" s="34"/>
      <c r="TWN916" s="35"/>
      <c r="TWO916" s="34"/>
      <c r="TWV916" s="35"/>
      <c r="TWW916" s="34"/>
      <c r="TXD916" s="35"/>
      <c r="TXE916" s="34"/>
      <c r="TXL916" s="35"/>
      <c r="TXM916" s="34"/>
      <c r="TXT916" s="35"/>
      <c r="TXU916" s="34"/>
      <c r="TYB916" s="35"/>
      <c r="TYC916" s="34"/>
      <c r="TYJ916" s="35"/>
      <c r="TYK916" s="34"/>
      <c r="TYR916" s="35"/>
      <c r="TYS916" s="34"/>
      <c r="TYZ916" s="35"/>
      <c r="TZA916" s="34"/>
      <c r="TZH916" s="35"/>
      <c r="TZI916" s="34"/>
      <c r="TZP916" s="35"/>
      <c r="TZQ916" s="34"/>
      <c r="TZX916" s="35"/>
      <c r="TZY916" s="34"/>
      <c r="UAF916" s="35"/>
      <c r="UAG916" s="34"/>
      <c r="UAN916" s="35"/>
      <c r="UAO916" s="34"/>
      <c r="UAV916" s="35"/>
      <c r="UAW916" s="34"/>
      <c r="UBD916" s="35"/>
      <c r="UBE916" s="34"/>
      <c r="UBL916" s="35"/>
      <c r="UBM916" s="34"/>
      <c r="UBT916" s="35"/>
      <c r="UBU916" s="34"/>
      <c r="UCB916" s="35"/>
      <c r="UCC916" s="34"/>
      <c r="UCJ916" s="35"/>
      <c r="UCK916" s="34"/>
      <c r="UCR916" s="35"/>
      <c r="UCS916" s="34"/>
      <c r="UCZ916" s="35"/>
      <c r="UDA916" s="34"/>
      <c r="UDH916" s="35"/>
      <c r="UDI916" s="34"/>
      <c r="UDP916" s="35"/>
      <c r="UDQ916" s="34"/>
      <c r="UDX916" s="35"/>
      <c r="UDY916" s="34"/>
      <c r="UEF916" s="35"/>
      <c r="UEG916" s="34"/>
      <c r="UEN916" s="35"/>
      <c r="UEO916" s="34"/>
      <c r="UEV916" s="35"/>
      <c r="UEW916" s="34"/>
      <c r="UFD916" s="35"/>
      <c r="UFE916" s="34"/>
      <c r="UFL916" s="35"/>
      <c r="UFM916" s="34"/>
      <c r="UFT916" s="35"/>
      <c r="UFU916" s="34"/>
      <c r="UGB916" s="35"/>
      <c r="UGC916" s="34"/>
      <c r="UGJ916" s="35"/>
      <c r="UGK916" s="34"/>
      <c r="UGR916" s="35"/>
      <c r="UGS916" s="34"/>
      <c r="UGZ916" s="35"/>
      <c r="UHA916" s="34"/>
      <c r="UHH916" s="35"/>
      <c r="UHI916" s="34"/>
      <c r="UHP916" s="35"/>
      <c r="UHQ916" s="34"/>
      <c r="UHX916" s="35"/>
      <c r="UHY916" s="34"/>
      <c r="UIF916" s="35"/>
      <c r="UIG916" s="34"/>
      <c r="UIN916" s="35"/>
      <c r="UIO916" s="34"/>
      <c r="UIV916" s="35"/>
      <c r="UIW916" s="34"/>
      <c r="UJD916" s="35"/>
      <c r="UJE916" s="34"/>
      <c r="UJL916" s="35"/>
      <c r="UJM916" s="34"/>
      <c r="UJT916" s="35"/>
      <c r="UJU916" s="34"/>
      <c r="UKB916" s="35"/>
      <c r="UKC916" s="34"/>
      <c r="UKJ916" s="35"/>
      <c r="UKK916" s="34"/>
      <c r="UKR916" s="35"/>
      <c r="UKS916" s="34"/>
      <c r="UKZ916" s="35"/>
      <c r="ULA916" s="34"/>
      <c r="ULH916" s="35"/>
      <c r="ULI916" s="34"/>
      <c r="ULP916" s="35"/>
      <c r="ULQ916" s="34"/>
      <c r="ULX916" s="35"/>
      <c r="ULY916" s="34"/>
      <c r="UMF916" s="35"/>
      <c r="UMG916" s="34"/>
      <c r="UMN916" s="35"/>
      <c r="UMO916" s="34"/>
      <c r="UMV916" s="35"/>
      <c r="UMW916" s="34"/>
      <c r="UND916" s="35"/>
      <c r="UNE916" s="34"/>
      <c r="UNL916" s="35"/>
      <c r="UNM916" s="34"/>
      <c r="UNT916" s="35"/>
      <c r="UNU916" s="34"/>
      <c r="UOB916" s="35"/>
      <c r="UOC916" s="34"/>
      <c r="UOJ916" s="35"/>
      <c r="UOK916" s="34"/>
      <c r="UOR916" s="35"/>
      <c r="UOS916" s="34"/>
      <c r="UOZ916" s="35"/>
      <c r="UPA916" s="34"/>
      <c r="UPH916" s="35"/>
      <c r="UPI916" s="34"/>
      <c r="UPP916" s="35"/>
      <c r="UPQ916" s="34"/>
      <c r="UPX916" s="35"/>
      <c r="UPY916" s="34"/>
      <c r="UQF916" s="35"/>
      <c r="UQG916" s="34"/>
      <c r="UQN916" s="35"/>
      <c r="UQO916" s="34"/>
      <c r="UQV916" s="35"/>
      <c r="UQW916" s="34"/>
      <c r="URD916" s="35"/>
      <c r="URE916" s="34"/>
      <c r="URL916" s="35"/>
      <c r="URM916" s="34"/>
      <c r="URT916" s="35"/>
      <c r="URU916" s="34"/>
      <c r="USB916" s="35"/>
      <c r="USC916" s="34"/>
      <c r="USJ916" s="35"/>
      <c r="USK916" s="34"/>
      <c r="USR916" s="35"/>
      <c r="USS916" s="34"/>
      <c r="USZ916" s="35"/>
      <c r="UTA916" s="34"/>
      <c r="UTH916" s="35"/>
      <c r="UTI916" s="34"/>
      <c r="UTP916" s="35"/>
      <c r="UTQ916" s="34"/>
      <c r="UTX916" s="35"/>
      <c r="UTY916" s="34"/>
      <c r="UUF916" s="35"/>
      <c r="UUG916" s="34"/>
      <c r="UUN916" s="35"/>
      <c r="UUO916" s="34"/>
      <c r="UUV916" s="35"/>
      <c r="UUW916" s="34"/>
      <c r="UVD916" s="35"/>
      <c r="UVE916" s="34"/>
      <c r="UVL916" s="35"/>
      <c r="UVM916" s="34"/>
      <c r="UVT916" s="35"/>
      <c r="UVU916" s="34"/>
      <c r="UWB916" s="35"/>
      <c r="UWC916" s="34"/>
      <c r="UWJ916" s="35"/>
      <c r="UWK916" s="34"/>
      <c r="UWR916" s="35"/>
      <c r="UWS916" s="34"/>
      <c r="UWZ916" s="35"/>
      <c r="UXA916" s="34"/>
      <c r="UXH916" s="35"/>
      <c r="UXI916" s="34"/>
      <c r="UXP916" s="35"/>
      <c r="UXQ916" s="34"/>
      <c r="UXX916" s="35"/>
      <c r="UXY916" s="34"/>
      <c r="UYF916" s="35"/>
      <c r="UYG916" s="34"/>
      <c r="UYN916" s="35"/>
      <c r="UYO916" s="34"/>
      <c r="UYV916" s="35"/>
      <c r="UYW916" s="34"/>
      <c r="UZD916" s="35"/>
      <c r="UZE916" s="34"/>
      <c r="UZL916" s="35"/>
      <c r="UZM916" s="34"/>
      <c r="UZT916" s="35"/>
      <c r="UZU916" s="34"/>
      <c r="VAB916" s="35"/>
      <c r="VAC916" s="34"/>
      <c r="VAJ916" s="35"/>
      <c r="VAK916" s="34"/>
      <c r="VAR916" s="35"/>
      <c r="VAS916" s="34"/>
      <c r="VAZ916" s="35"/>
      <c r="VBA916" s="34"/>
      <c r="VBH916" s="35"/>
      <c r="VBI916" s="34"/>
      <c r="VBP916" s="35"/>
      <c r="VBQ916" s="34"/>
      <c r="VBX916" s="35"/>
      <c r="VBY916" s="34"/>
      <c r="VCF916" s="35"/>
      <c r="VCG916" s="34"/>
      <c r="VCN916" s="35"/>
      <c r="VCO916" s="34"/>
      <c r="VCV916" s="35"/>
      <c r="VCW916" s="34"/>
      <c r="VDD916" s="35"/>
      <c r="VDE916" s="34"/>
      <c r="VDL916" s="35"/>
      <c r="VDM916" s="34"/>
      <c r="VDT916" s="35"/>
      <c r="VDU916" s="34"/>
      <c r="VEB916" s="35"/>
      <c r="VEC916" s="34"/>
      <c r="VEJ916" s="35"/>
      <c r="VEK916" s="34"/>
      <c r="VER916" s="35"/>
      <c r="VES916" s="34"/>
      <c r="VEZ916" s="35"/>
      <c r="VFA916" s="34"/>
      <c r="VFH916" s="35"/>
      <c r="VFI916" s="34"/>
      <c r="VFP916" s="35"/>
      <c r="VFQ916" s="34"/>
      <c r="VFX916" s="35"/>
      <c r="VFY916" s="34"/>
      <c r="VGF916" s="35"/>
      <c r="VGG916" s="34"/>
      <c r="VGN916" s="35"/>
      <c r="VGO916" s="34"/>
      <c r="VGV916" s="35"/>
      <c r="VGW916" s="34"/>
      <c r="VHD916" s="35"/>
      <c r="VHE916" s="34"/>
      <c r="VHL916" s="35"/>
      <c r="VHM916" s="34"/>
      <c r="VHT916" s="35"/>
      <c r="VHU916" s="34"/>
      <c r="VIB916" s="35"/>
      <c r="VIC916" s="34"/>
      <c r="VIJ916" s="35"/>
      <c r="VIK916" s="34"/>
      <c r="VIR916" s="35"/>
      <c r="VIS916" s="34"/>
      <c r="VIZ916" s="35"/>
      <c r="VJA916" s="34"/>
      <c r="VJH916" s="35"/>
      <c r="VJI916" s="34"/>
      <c r="VJP916" s="35"/>
      <c r="VJQ916" s="34"/>
      <c r="VJX916" s="35"/>
      <c r="VJY916" s="34"/>
      <c r="VKF916" s="35"/>
      <c r="VKG916" s="34"/>
      <c r="VKN916" s="35"/>
      <c r="VKO916" s="34"/>
      <c r="VKV916" s="35"/>
      <c r="VKW916" s="34"/>
      <c r="VLD916" s="35"/>
      <c r="VLE916" s="34"/>
      <c r="VLL916" s="35"/>
      <c r="VLM916" s="34"/>
      <c r="VLT916" s="35"/>
      <c r="VLU916" s="34"/>
      <c r="VMB916" s="35"/>
      <c r="VMC916" s="34"/>
      <c r="VMJ916" s="35"/>
      <c r="VMK916" s="34"/>
      <c r="VMR916" s="35"/>
      <c r="VMS916" s="34"/>
      <c r="VMZ916" s="35"/>
      <c r="VNA916" s="34"/>
      <c r="VNH916" s="35"/>
      <c r="VNI916" s="34"/>
      <c r="VNP916" s="35"/>
      <c r="VNQ916" s="34"/>
      <c r="VNX916" s="35"/>
      <c r="VNY916" s="34"/>
      <c r="VOF916" s="35"/>
      <c r="VOG916" s="34"/>
      <c r="VON916" s="35"/>
      <c r="VOO916" s="34"/>
      <c r="VOV916" s="35"/>
      <c r="VOW916" s="34"/>
      <c r="VPD916" s="35"/>
      <c r="VPE916" s="34"/>
      <c r="VPL916" s="35"/>
      <c r="VPM916" s="34"/>
      <c r="VPT916" s="35"/>
      <c r="VPU916" s="34"/>
      <c r="VQB916" s="35"/>
      <c r="VQC916" s="34"/>
      <c r="VQJ916" s="35"/>
      <c r="VQK916" s="34"/>
      <c r="VQR916" s="35"/>
      <c r="VQS916" s="34"/>
      <c r="VQZ916" s="35"/>
      <c r="VRA916" s="34"/>
      <c r="VRH916" s="35"/>
      <c r="VRI916" s="34"/>
      <c r="VRP916" s="35"/>
      <c r="VRQ916" s="34"/>
      <c r="VRX916" s="35"/>
      <c r="VRY916" s="34"/>
      <c r="VSF916" s="35"/>
      <c r="VSG916" s="34"/>
      <c r="VSN916" s="35"/>
      <c r="VSO916" s="34"/>
      <c r="VSV916" s="35"/>
      <c r="VSW916" s="34"/>
      <c r="VTD916" s="35"/>
      <c r="VTE916" s="34"/>
      <c r="VTL916" s="35"/>
      <c r="VTM916" s="34"/>
      <c r="VTT916" s="35"/>
      <c r="VTU916" s="34"/>
      <c r="VUB916" s="35"/>
      <c r="VUC916" s="34"/>
      <c r="VUJ916" s="35"/>
      <c r="VUK916" s="34"/>
      <c r="VUR916" s="35"/>
      <c r="VUS916" s="34"/>
      <c r="VUZ916" s="35"/>
      <c r="VVA916" s="34"/>
      <c r="VVH916" s="35"/>
      <c r="VVI916" s="34"/>
      <c r="VVP916" s="35"/>
      <c r="VVQ916" s="34"/>
      <c r="VVX916" s="35"/>
      <c r="VVY916" s="34"/>
      <c r="VWF916" s="35"/>
      <c r="VWG916" s="34"/>
      <c r="VWN916" s="35"/>
      <c r="VWO916" s="34"/>
      <c r="VWV916" s="35"/>
      <c r="VWW916" s="34"/>
      <c r="VXD916" s="35"/>
      <c r="VXE916" s="34"/>
      <c r="VXL916" s="35"/>
      <c r="VXM916" s="34"/>
      <c r="VXT916" s="35"/>
      <c r="VXU916" s="34"/>
      <c r="VYB916" s="35"/>
      <c r="VYC916" s="34"/>
      <c r="VYJ916" s="35"/>
      <c r="VYK916" s="34"/>
      <c r="VYR916" s="35"/>
      <c r="VYS916" s="34"/>
      <c r="VYZ916" s="35"/>
      <c r="VZA916" s="34"/>
      <c r="VZH916" s="35"/>
      <c r="VZI916" s="34"/>
      <c r="VZP916" s="35"/>
      <c r="VZQ916" s="34"/>
      <c r="VZX916" s="35"/>
      <c r="VZY916" s="34"/>
      <c r="WAF916" s="35"/>
      <c r="WAG916" s="34"/>
      <c r="WAN916" s="35"/>
      <c r="WAO916" s="34"/>
      <c r="WAV916" s="35"/>
      <c r="WAW916" s="34"/>
      <c r="WBD916" s="35"/>
      <c r="WBE916" s="34"/>
      <c r="WBL916" s="35"/>
      <c r="WBM916" s="34"/>
      <c r="WBT916" s="35"/>
      <c r="WBU916" s="34"/>
      <c r="WCB916" s="35"/>
      <c r="WCC916" s="34"/>
      <c r="WCJ916" s="35"/>
      <c r="WCK916" s="34"/>
      <c r="WCR916" s="35"/>
      <c r="WCS916" s="34"/>
      <c r="WCZ916" s="35"/>
      <c r="WDA916" s="34"/>
      <c r="WDH916" s="35"/>
      <c r="WDI916" s="34"/>
      <c r="WDP916" s="35"/>
      <c r="WDQ916" s="34"/>
      <c r="WDX916" s="35"/>
      <c r="WDY916" s="34"/>
      <c r="WEF916" s="35"/>
      <c r="WEG916" s="34"/>
      <c r="WEN916" s="35"/>
      <c r="WEO916" s="34"/>
      <c r="WEV916" s="35"/>
      <c r="WEW916" s="34"/>
      <c r="WFD916" s="35"/>
      <c r="WFE916" s="34"/>
      <c r="WFL916" s="35"/>
      <c r="WFM916" s="34"/>
      <c r="WFT916" s="35"/>
      <c r="WFU916" s="34"/>
      <c r="WGB916" s="35"/>
      <c r="WGC916" s="34"/>
      <c r="WGJ916" s="35"/>
      <c r="WGK916" s="34"/>
      <c r="WGR916" s="35"/>
      <c r="WGS916" s="34"/>
      <c r="WGZ916" s="35"/>
      <c r="WHA916" s="34"/>
      <c r="WHH916" s="35"/>
      <c r="WHI916" s="34"/>
      <c r="WHP916" s="35"/>
      <c r="WHQ916" s="34"/>
      <c r="WHX916" s="35"/>
      <c r="WHY916" s="34"/>
      <c r="WIF916" s="35"/>
      <c r="WIG916" s="34"/>
      <c r="WIN916" s="35"/>
      <c r="WIO916" s="34"/>
      <c r="WIV916" s="35"/>
      <c r="WIW916" s="34"/>
      <c r="WJD916" s="35"/>
      <c r="WJE916" s="34"/>
      <c r="WJL916" s="35"/>
      <c r="WJM916" s="34"/>
      <c r="WJT916" s="35"/>
      <c r="WJU916" s="34"/>
      <c r="WKB916" s="35"/>
      <c r="WKC916" s="34"/>
      <c r="WKJ916" s="35"/>
      <c r="WKK916" s="34"/>
      <c r="WKR916" s="35"/>
      <c r="WKS916" s="34"/>
      <c r="WKZ916" s="35"/>
      <c r="WLA916" s="34"/>
      <c r="WLH916" s="35"/>
      <c r="WLI916" s="34"/>
      <c r="WLP916" s="35"/>
      <c r="WLQ916" s="34"/>
      <c r="WLX916" s="35"/>
      <c r="WLY916" s="34"/>
      <c r="WMF916" s="35"/>
      <c r="WMG916" s="34"/>
      <c r="WMN916" s="35"/>
      <c r="WMO916" s="34"/>
      <c r="WMV916" s="35"/>
      <c r="WMW916" s="34"/>
      <c r="WND916" s="35"/>
      <c r="WNE916" s="34"/>
      <c r="WNL916" s="35"/>
      <c r="WNM916" s="34"/>
      <c r="WNT916" s="35"/>
      <c r="WNU916" s="34"/>
      <c r="WOB916" s="35"/>
      <c r="WOC916" s="34"/>
      <c r="WOJ916" s="35"/>
      <c r="WOK916" s="34"/>
      <c r="WOR916" s="35"/>
      <c r="WOS916" s="34"/>
      <c r="WOZ916" s="35"/>
      <c r="WPA916" s="34"/>
      <c r="WPH916" s="35"/>
      <c r="WPI916" s="34"/>
      <c r="WPP916" s="35"/>
      <c r="WPQ916" s="34"/>
      <c r="WPX916" s="35"/>
      <c r="WPY916" s="34"/>
      <c r="WQF916" s="35"/>
      <c r="WQG916" s="34"/>
      <c r="WQN916" s="35"/>
      <c r="WQO916" s="34"/>
      <c r="WQV916" s="35"/>
      <c r="WQW916" s="34"/>
      <c r="WRD916" s="35"/>
      <c r="WRE916" s="34"/>
      <c r="WRL916" s="35"/>
      <c r="WRM916" s="34"/>
      <c r="WRT916" s="35"/>
      <c r="WRU916" s="34"/>
      <c r="WSB916" s="35"/>
      <c r="WSC916" s="34"/>
      <c r="WSJ916" s="35"/>
      <c r="WSK916" s="34"/>
      <c r="WSR916" s="35"/>
      <c r="WSS916" s="34"/>
      <c r="WSZ916" s="35"/>
      <c r="WTA916" s="34"/>
      <c r="WTH916" s="35"/>
      <c r="WTI916" s="34"/>
      <c r="WTP916" s="35"/>
      <c r="WTQ916" s="34"/>
      <c r="WTX916" s="35"/>
      <c r="WTY916" s="34"/>
      <c r="WUF916" s="35"/>
      <c r="WUG916" s="34"/>
      <c r="WUN916" s="35"/>
      <c r="WUO916" s="34"/>
      <c r="WUV916" s="35"/>
      <c r="WUW916" s="34"/>
      <c r="WVD916" s="35"/>
      <c r="WVE916" s="34"/>
      <c r="WVL916" s="35"/>
      <c r="WVM916" s="34"/>
      <c r="WVT916" s="35"/>
      <c r="WVU916" s="34"/>
      <c r="WWB916" s="35"/>
      <c r="WWC916" s="34"/>
      <c r="WWJ916" s="35"/>
      <c r="WWK916" s="34"/>
      <c r="WWR916" s="35"/>
      <c r="WWS916" s="34"/>
      <c r="WWZ916" s="35"/>
      <c r="WXA916" s="34"/>
      <c r="WXH916" s="35"/>
      <c r="WXI916" s="34"/>
      <c r="WXP916" s="35"/>
      <c r="WXQ916" s="34"/>
      <c r="WXX916" s="35"/>
      <c r="WXY916" s="34"/>
      <c r="WYF916" s="35"/>
      <c r="WYG916" s="34"/>
      <c r="WYN916" s="35"/>
      <c r="WYO916" s="34"/>
      <c r="WYV916" s="35"/>
      <c r="WYW916" s="34"/>
      <c r="WZD916" s="35"/>
      <c r="WZE916" s="34"/>
      <c r="WZL916" s="35"/>
      <c r="WZM916" s="34"/>
      <c r="WZT916" s="35"/>
      <c r="WZU916" s="34"/>
      <c r="XAB916" s="35"/>
      <c r="XAC916" s="34"/>
      <c r="XAJ916" s="35"/>
      <c r="XAK916" s="34"/>
      <c r="XAR916" s="35"/>
      <c r="XAS916" s="34"/>
      <c r="XAZ916" s="35"/>
      <c r="XBA916" s="34"/>
      <c r="XBH916" s="35"/>
      <c r="XBI916" s="34"/>
      <c r="XBP916" s="35"/>
      <c r="XBQ916" s="34"/>
      <c r="XBX916" s="35"/>
      <c r="XBY916" s="34"/>
      <c r="XCF916" s="35"/>
      <c r="XCG916" s="34"/>
      <c r="XCN916" s="35"/>
      <c r="XCO916" s="34"/>
      <c r="XCV916" s="35"/>
      <c r="XCW916" s="34"/>
      <c r="XDD916" s="35"/>
      <c r="XDE916" s="34"/>
      <c r="XDL916" s="35"/>
      <c r="XDM916" s="34"/>
      <c r="XDT916" s="35"/>
      <c r="XDU916" s="34"/>
      <c r="XEB916" s="35"/>
      <c r="XEC916" s="34"/>
      <c r="XEJ916" s="35"/>
      <c r="XEK916" s="34"/>
      <c r="XER916" s="35"/>
      <c r="XES916" s="34"/>
      <c r="XEZ916" s="35"/>
      <c r="XFA916" s="34"/>
    </row>
    <row r="917" spans="1:1021 1028:2045 2052:3069 3076:4093 4100:5117 5124:6141 6148:7165 7172:8189 8196:9213 9220:10237 10244:11261 11268:12285 12292:13309 13316:14333 14340:15357 15364:16381" x14ac:dyDescent="0.25">
      <c r="A917" t="s">
        <v>21</v>
      </c>
      <c r="B917" t="s">
        <v>159</v>
      </c>
      <c r="C917">
        <v>571</v>
      </c>
      <c r="D917">
        <v>571</v>
      </c>
      <c r="E917" s="35">
        <v>1</v>
      </c>
      <c r="F917" s="34">
        <v>2.0000000000000001E-158</v>
      </c>
      <c r="G917">
        <v>98.46</v>
      </c>
      <c r="H917">
        <v>1670</v>
      </c>
      <c r="I917" t="str">
        <f>HYPERLINK("https://www.ncbi.nlm.nih.gov/nucleotide/OK147666.1?report=genbank&amp;log$=nucltop&amp;blast_rank=15&amp;RID=XE5J84ZU013","OK147666.1")</f>
        <v>OK147666.1</v>
      </c>
      <c r="L917" s="35"/>
      <c r="M917" s="34"/>
      <c r="T917" s="35"/>
      <c r="U917" s="34"/>
      <c r="AB917" s="35"/>
      <c r="AC917" s="34"/>
      <c r="AJ917" s="35"/>
      <c r="AK917" s="34"/>
      <c r="AR917" s="35"/>
      <c r="AS917" s="34"/>
      <c r="AZ917" s="35"/>
      <c r="BA917" s="34"/>
      <c r="BH917" s="35"/>
      <c r="BI917" s="34"/>
      <c r="BP917" s="35"/>
      <c r="BQ917" s="34"/>
      <c r="BX917" s="35"/>
      <c r="BY917" s="34"/>
      <c r="CF917" s="35"/>
      <c r="CG917" s="34"/>
      <c r="CN917" s="35"/>
      <c r="CO917" s="34"/>
      <c r="CV917" s="35"/>
      <c r="CW917" s="34"/>
      <c r="DD917" s="35"/>
      <c r="DE917" s="34"/>
      <c r="DL917" s="35"/>
      <c r="DM917" s="34"/>
      <c r="DT917" s="35"/>
      <c r="DU917" s="34"/>
      <c r="EB917" s="35"/>
      <c r="EC917" s="34"/>
      <c r="EJ917" s="35"/>
      <c r="EK917" s="34"/>
      <c r="ER917" s="35"/>
      <c r="ES917" s="34"/>
      <c r="EZ917" s="35"/>
      <c r="FA917" s="34"/>
      <c r="FH917" s="35"/>
      <c r="FI917" s="34"/>
      <c r="FP917" s="35"/>
      <c r="FQ917" s="34"/>
      <c r="FX917" s="35"/>
      <c r="FY917" s="34"/>
      <c r="GF917" s="35"/>
      <c r="GG917" s="34"/>
      <c r="GN917" s="35"/>
      <c r="GO917" s="34"/>
      <c r="GV917" s="35"/>
      <c r="GW917" s="34"/>
      <c r="HD917" s="35"/>
      <c r="HE917" s="34"/>
      <c r="HL917" s="35"/>
      <c r="HM917" s="34"/>
      <c r="HT917" s="35"/>
      <c r="HU917" s="34"/>
      <c r="IB917" s="35"/>
      <c r="IC917" s="34"/>
      <c r="IJ917" s="35"/>
      <c r="IK917" s="34"/>
      <c r="IR917" s="35"/>
      <c r="IS917" s="34"/>
      <c r="IZ917" s="35"/>
      <c r="JA917" s="34"/>
      <c r="JH917" s="35"/>
      <c r="JI917" s="34"/>
      <c r="JP917" s="35"/>
      <c r="JQ917" s="34"/>
      <c r="JX917" s="35"/>
      <c r="JY917" s="34"/>
      <c r="KF917" s="35"/>
      <c r="KG917" s="34"/>
      <c r="KN917" s="35"/>
      <c r="KO917" s="34"/>
      <c r="KV917" s="35"/>
      <c r="KW917" s="34"/>
      <c r="LD917" s="35"/>
      <c r="LE917" s="34"/>
      <c r="LL917" s="35"/>
      <c r="LM917" s="34"/>
      <c r="LT917" s="35"/>
      <c r="LU917" s="34"/>
      <c r="MB917" s="35"/>
      <c r="MC917" s="34"/>
      <c r="MJ917" s="35"/>
      <c r="MK917" s="34"/>
      <c r="MR917" s="35"/>
      <c r="MS917" s="34"/>
      <c r="MZ917" s="35"/>
      <c r="NA917" s="34"/>
      <c r="NH917" s="35"/>
      <c r="NI917" s="34"/>
      <c r="NP917" s="35"/>
      <c r="NQ917" s="34"/>
      <c r="NX917" s="35"/>
      <c r="NY917" s="34"/>
      <c r="OF917" s="35"/>
      <c r="OG917" s="34"/>
      <c r="ON917" s="35"/>
      <c r="OO917" s="34"/>
      <c r="OV917" s="35"/>
      <c r="OW917" s="34"/>
      <c r="PD917" s="35"/>
      <c r="PE917" s="34"/>
      <c r="PL917" s="35"/>
      <c r="PM917" s="34"/>
      <c r="PT917" s="35"/>
      <c r="PU917" s="34"/>
      <c r="QB917" s="35"/>
      <c r="QC917" s="34"/>
      <c r="QJ917" s="35"/>
      <c r="QK917" s="34"/>
      <c r="QR917" s="35"/>
      <c r="QS917" s="34"/>
      <c r="QZ917" s="35"/>
      <c r="RA917" s="34"/>
      <c r="RH917" s="35"/>
      <c r="RI917" s="34"/>
      <c r="RP917" s="35"/>
      <c r="RQ917" s="34"/>
      <c r="RX917" s="35"/>
      <c r="RY917" s="34"/>
      <c r="SF917" s="35"/>
      <c r="SG917" s="34"/>
      <c r="SN917" s="35"/>
      <c r="SO917" s="34"/>
      <c r="SV917" s="35"/>
      <c r="SW917" s="34"/>
      <c r="TD917" s="35"/>
      <c r="TE917" s="34"/>
      <c r="TL917" s="35"/>
      <c r="TM917" s="34"/>
      <c r="TT917" s="35"/>
      <c r="TU917" s="34"/>
      <c r="UB917" s="35"/>
      <c r="UC917" s="34"/>
      <c r="UJ917" s="35"/>
      <c r="UK917" s="34"/>
      <c r="UR917" s="35"/>
      <c r="US917" s="34"/>
      <c r="UZ917" s="35"/>
      <c r="VA917" s="34"/>
      <c r="VH917" s="35"/>
      <c r="VI917" s="34"/>
      <c r="VP917" s="35"/>
      <c r="VQ917" s="34"/>
      <c r="VX917" s="35"/>
      <c r="VY917" s="34"/>
      <c r="WF917" s="35"/>
      <c r="WG917" s="34"/>
      <c r="WN917" s="35"/>
      <c r="WO917" s="34"/>
      <c r="WV917" s="35"/>
      <c r="WW917" s="34"/>
      <c r="XD917" s="35"/>
      <c r="XE917" s="34"/>
      <c r="XL917" s="35"/>
      <c r="XM917" s="34"/>
      <c r="XT917" s="35"/>
      <c r="XU917" s="34"/>
      <c r="YB917" s="35"/>
      <c r="YC917" s="34"/>
      <c r="YJ917" s="35"/>
      <c r="YK917" s="34"/>
      <c r="YR917" s="35"/>
      <c r="YS917" s="34"/>
      <c r="YZ917" s="35"/>
      <c r="ZA917" s="34"/>
      <c r="ZH917" s="35"/>
      <c r="ZI917" s="34"/>
      <c r="ZP917" s="35"/>
      <c r="ZQ917" s="34"/>
      <c r="ZX917" s="35"/>
      <c r="ZY917" s="34"/>
      <c r="AAF917" s="35"/>
      <c r="AAG917" s="34"/>
      <c r="AAN917" s="35"/>
      <c r="AAO917" s="34"/>
      <c r="AAV917" s="35"/>
      <c r="AAW917" s="34"/>
      <c r="ABD917" s="35"/>
      <c r="ABE917" s="34"/>
      <c r="ABL917" s="35"/>
      <c r="ABM917" s="34"/>
      <c r="ABT917" s="35"/>
      <c r="ABU917" s="34"/>
      <c r="ACB917" s="35"/>
      <c r="ACC917" s="34"/>
      <c r="ACJ917" s="35"/>
      <c r="ACK917" s="34"/>
      <c r="ACR917" s="35"/>
      <c r="ACS917" s="34"/>
      <c r="ACZ917" s="35"/>
      <c r="ADA917" s="34"/>
      <c r="ADH917" s="35"/>
      <c r="ADI917" s="34"/>
      <c r="ADP917" s="35"/>
      <c r="ADQ917" s="34"/>
      <c r="ADX917" s="35"/>
      <c r="ADY917" s="34"/>
      <c r="AEF917" s="35"/>
      <c r="AEG917" s="34"/>
      <c r="AEN917" s="35"/>
      <c r="AEO917" s="34"/>
      <c r="AEV917" s="35"/>
      <c r="AEW917" s="34"/>
      <c r="AFD917" s="35"/>
      <c r="AFE917" s="34"/>
      <c r="AFL917" s="35"/>
      <c r="AFM917" s="34"/>
      <c r="AFT917" s="35"/>
      <c r="AFU917" s="34"/>
      <c r="AGB917" s="35"/>
      <c r="AGC917" s="34"/>
      <c r="AGJ917" s="35"/>
      <c r="AGK917" s="34"/>
      <c r="AGR917" s="35"/>
      <c r="AGS917" s="34"/>
      <c r="AGZ917" s="35"/>
      <c r="AHA917" s="34"/>
      <c r="AHH917" s="35"/>
      <c r="AHI917" s="34"/>
      <c r="AHP917" s="35"/>
      <c r="AHQ917" s="34"/>
      <c r="AHX917" s="35"/>
      <c r="AHY917" s="34"/>
      <c r="AIF917" s="35"/>
      <c r="AIG917" s="34"/>
      <c r="AIN917" s="35"/>
      <c r="AIO917" s="34"/>
      <c r="AIV917" s="35"/>
      <c r="AIW917" s="34"/>
      <c r="AJD917" s="35"/>
      <c r="AJE917" s="34"/>
      <c r="AJL917" s="35"/>
      <c r="AJM917" s="34"/>
      <c r="AJT917" s="35"/>
      <c r="AJU917" s="34"/>
      <c r="AKB917" s="35"/>
      <c r="AKC917" s="34"/>
      <c r="AKJ917" s="35"/>
      <c r="AKK917" s="34"/>
      <c r="AKR917" s="35"/>
      <c r="AKS917" s="34"/>
      <c r="AKZ917" s="35"/>
      <c r="ALA917" s="34"/>
      <c r="ALH917" s="35"/>
      <c r="ALI917" s="34"/>
      <c r="ALP917" s="35"/>
      <c r="ALQ917" s="34"/>
      <c r="ALX917" s="35"/>
      <c r="ALY917" s="34"/>
      <c r="AMF917" s="35"/>
      <c r="AMG917" s="34"/>
      <c r="AMN917" s="35"/>
      <c r="AMO917" s="34"/>
      <c r="AMV917" s="35"/>
      <c r="AMW917" s="34"/>
      <c r="AND917" s="35"/>
      <c r="ANE917" s="34"/>
      <c r="ANL917" s="35"/>
      <c r="ANM917" s="34"/>
      <c r="ANT917" s="35"/>
      <c r="ANU917" s="34"/>
      <c r="AOB917" s="35"/>
      <c r="AOC917" s="34"/>
      <c r="AOJ917" s="35"/>
      <c r="AOK917" s="34"/>
      <c r="AOR917" s="35"/>
      <c r="AOS917" s="34"/>
      <c r="AOZ917" s="35"/>
      <c r="APA917" s="34"/>
      <c r="APH917" s="35"/>
      <c r="API917" s="34"/>
      <c r="APP917" s="35"/>
      <c r="APQ917" s="34"/>
      <c r="APX917" s="35"/>
      <c r="APY917" s="34"/>
      <c r="AQF917" s="35"/>
      <c r="AQG917" s="34"/>
      <c r="AQN917" s="35"/>
      <c r="AQO917" s="34"/>
      <c r="AQV917" s="35"/>
      <c r="AQW917" s="34"/>
      <c r="ARD917" s="35"/>
      <c r="ARE917" s="34"/>
      <c r="ARL917" s="35"/>
      <c r="ARM917" s="34"/>
      <c r="ART917" s="35"/>
      <c r="ARU917" s="34"/>
      <c r="ASB917" s="35"/>
      <c r="ASC917" s="34"/>
      <c r="ASJ917" s="35"/>
      <c r="ASK917" s="34"/>
      <c r="ASR917" s="35"/>
      <c r="ASS917" s="34"/>
      <c r="ASZ917" s="35"/>
      <c r="ATA917" s="34"/>
      <c r="ATH917" s="35"/>
      <c r="ATI917" s="34"/>
      <c r="ATP917" s="35"/>
      <c r="ATQ917" s="34"/>
      <c r="ATX917" s="35"/>
      <c r="ATY917" s="34"/>
      <c r="AUF917" s="35"/>
      <c r="AUG917" s="34"/>
      <c r="AUN917" s="35"/>
      <c r="AUO917" s="34"/>
      <c r="AUV917" s="35"/>
      <c r="AUW917" s="34"/>
      <c r="AVD917" s="35"/>
      <c r="AVE917" s="34"/>
      <c r="AVL917" s="35"/>
      <c r="AVM917" s="34"/>
      <c r="AVT917" s="35"/>
      <c r="AVU917" s="34"/>
      <c r="AWB917" s="35"/>
      <c r="AWC917" s="34"/>
      <c r="AWJ917" s="35"/>
      <c r="AWK917" s="34"/>
      <c r="AWR917" s="35"/>
      <c r="AWS917" s="34"/>
      <c r="AWZ917" s="35"/>
      <c r="AXA917" s="34"/>
      <c r="AXH917" s="35"/>
      <c r="AXI917" s="34"/>
      <c r="AXP917" s="35"/>
      <c r="AXQ917" s="34"/>
      <c r="AXX917" s="35"/>
      <c r="AXY917" s="34"/>
      <c r="AYF917" s="35"/>
      <c r="AYG917" s="34"/>
      <c r="AYN917" s="35"/>
      <c r="AYO917" s="34"/>
      <c r="AYV917" s="35"/>
      <c r="AYW917" s="34"/>
      <c r="AZD917" s="35"/>
      <c r="AZE917" s="34"/>
      <c r="AZL917" s="35"/>
      <c r="AZM917" s="34"/>
      <c r="AZT917" s="35"/>
      <c r="AZU917" s="34"/>
      <c r="BAB917" s="35"/>
      <c r="BAC917" s="34"/>
      <c r="BAJ917" s="35"/>
      <c r="BAK917" s="34"/>
      <c r="BAR917" s="35"/>
      <c r="BAS917" s="34"/>
      <c r="BAZ917" s="35"/>
      <c r="BBA917" s="34"/>
      <c r="BBH917" s="35"/>
      <c r="BBI917" s="34"/>
      <c r="BBP917" s="35"/>
      <c r="BBQ917" s="34"/>
      <c r="BBX917" s="35"/>
      <c r="BBY917" s="34"/>
      <c r="BCF917" s="35"/>
      <c r="BCG917" s="34"/>
      <c r="BCN917" s="35"/>
      <c r="BCO917" s="34"/>
      <c r="BCV917" s="35"/>
      <c r="BCW917" s="34"/>
      <c r="BDD917" s="35"/>
      <c r="BDE917" s="34"/>
      <c r="BDL917" s="35"/>
      <c r="BDM917" s="34"/>
      <c r="BDT917" s="35"/>
      <c r="BDU917" s="34"/>
      <c r="BEB917" s="35"/>
      <c r="BEC917" s="34"/>
      <c r="BEJ917" s="35"/>
      <c r="BEK917" s="34"/>
      <c r="BER917" s="35"/>
      <c r="BES917" s="34"/>
      <c r="BEZ917" s="35"/>
      <c r="BFA917" s="34"/>
      <c r="BFH917" s="35"/>
      <c r="BFI917" s="34"/>
      <c r="BFP917" s="35"/>
      <c r="BFQ917" s="34"/>
      <c r="BFX917" s="35"/>
      <c r="BFY917" s="34"/>
      <c r="BGF917" s="35"/>
      <c r="BGG917" s="34"/>
      <c r="BGN917" s="35"/>
      <c r="BGO917" s="34"/>
      <c r="BGV917" s="35"/>
      <c r="BGW917" s="34"/>
      <c r="BHD917" s="35"/>
      <c r="BHE917" s="34"/>
      <c r="BHL917" s="35"/>
      <c r="BHM917" s="34"/>
      <c r="BHT917" s="35"/>
      <c r="BHU917" s="34"/>
      <c r="BIB917" s="35"/>
      <c r="BIC917" s="34"/>
      <c r="BIJ917" s="35"/>
      <c r="BIK917" s="34"/>
      <c r="BIR917" s="35"/>
      <c r="BIS917" s="34"/>
      <c r="BIZ917" s="35"/>
      <c r="BJA917" s="34"/>
      <c r="BJH917" s="35"/>
      <c r="BJI917" s="34"/>
      <c r="BJP917" s="35"/>
      <c r="BJQ917" s="34"/>
      <c r="BJX917" s="35"/>
      <c r="BJY917" s="34"/>
      <c r="BKF917" s="35"/>
      <c r="BKG917" s="34"/>
      <c r="BKN917" s="35"/>
      <c r="BKO917" s="34"/>
      <c r="BKV917" s="35"/>
      <c r="BKW917" s="34"/>
      <c r="BLD917" s="35"/>
      <c r="BLE917" s="34"/>
      <c r="BLL917" s="35"/>
      <c r="BLM917" s="34"/>
      <c r="BLT917" s="35"/>
      <c r="BLU917" s="34"/>
      <c r="BMB917" s="35"/>
      <c r="BMC917" s="34"/>
      <c r="BMJ917" s="35"/>
      <c r="BMK917" s="34"/>
      <c r="BMR917" s="35"/>
      <c r="BMS917" s="34"/>
      <c r="BMZ917" s="35"/>
      <c r="BNA917" s="34"/>
      <c r="BNH917" s="35"/>
      <c r="BNI917" s="34"/>
      <c r="BNP917" s="35"/>
      <c r="BNQ917" s="34"/>
      <c r="BNX917" s="35"/>
      <c r="BNY917" s="34"/>
      <c r="BOF917" s="35"/>
      <c r="BOG917" s="34"/>
      <c r="BON917" s="35"/>
      <c r="BOO917" s="34"/>
      <c r="BOV917" s="35"/>
      <c r="BOW917" s="34"/>
      <c r="BPD917" s="35"/>
      <c r="BPE917" s="34"/>
      <c r="BPL917" s="35"/>
      <c r="BPM917" s="34"/>
      <c r="BPT917" s="35"/>
      <c r="BPU917" s="34"/>
      <c r="BQB917" s="35"/>
      <c r="BQC917" s="34"/>
      <c r="BQJ917" s="35"/>
      <c r="BQK917" s="34"/>
      <c r="BQR917" s="35"/>
      <c r="BQS917" s="34"/>
      <c r="BQZ917" s="35"/>
      <c r="BRA917" s="34"/>
      <c r="BRH917" s="35"/>
      <c r="BRI917" s="34"/>
      <c r="BRP917" s="35"/>
      <c r="BRQ917" s="34"/>
      <c r="BRX917" s="35"/>
      <c r="BRY917" s="34"/>
      <c r="BSF917" s="35"/>
      <c r="BSG917" s="34"/>
      <c r="BSN917" s="35"/>
      <c r="BSO917" s="34"/>
      <c r="BSV917" s="35"/>
      <c r="BSW917" s="34"/>
      <c r="BTD917" s="35"/>
      <c r="BTE917" s="34"/>
      <c r="BTL917" s="35"/>
      <c r="BTM917" s="34"/>
      <c r="BTT917" s="35"/>
      <c r="BTU917" s="34"/>
      <c r="BUB917" s="35"/>
      <c r="BUC917" s="34"/>
      <c r="BUJ917" s="35"/>
      <c r="BUK917" s="34"/>
      <c r="BUR917" s="35"/>
      <c r="BUS917" s="34"/>
      <c r="BUZ917" s="35"/>
      <c r="BVA917" s="34"/>
      <c r="BVH917" s="35"/>
      <c r="BVI917" s="34"/>
      <c r="BVP917" s="35"/>
      <c r="BVQ917" s="34"/>
      <c r="BVX917" s="35"/>
      <c r="BVY917" s="34"/>
      <c r="BWF917" s="35"/>
      <c r="BWG917" s="34"/>
      <c r="BWN917" s="35"/>
      <c r="BWO917" s="34"/>
      <c r="BWV917" s="35"/>
      <c r="BWW917" s="34"/>
      <c r="BXD917" s="35"/>
      <c r="BXE917" s="34"/>
      <c r="BXL917" s="35"/>
      <c r="BXM917" s="34"/>
      <c r="BXT917" s="35"/>
      <c r="BXU917" s="34"/>
      <c r="BYB917" s="35"/>
      <c r="BYC917" s="34"/>
      <c r="BYJ917" s="35"/>
      <c r="BYK917" s="34"/>
      <c r="BYR917" s="35"/>
      <c r="BYS917" s="34"/>
      <c r="BYZ917" s="35"/>
      <c r="BZA917" s="34"/>
      <c r="BZH917" s="35"/>
      <c r="BZI917" s="34"/>
      <c r="BZP917" s="35"/>
      <c r="BZQ917" s="34"/>
      <c r="BZX917" s="35"/>
      <c r="BZY917" s="34"/>
      <c r="CAF917" s="35"/>
      <c r="CAG917" s="34"/>
      <c r="CAN917" s="35"/>
      <c r="CAO917" s="34"/>
      <c r="CAV917" s="35"/>
      <c r="CAW917" s="34"/>
      <c r="CBD917" s="35"/>
      <c r="CBE917" s="34"/>
      <c r="CBL917" s="35"/>
      <c r="CBM917" s="34"/>
      <c r="CBT917" s="35"/>
      <c r="CBU917" s="34"/>
      <c r="CCB917" s="35"/>
      <c r="CCC917" s="34"/>
      <c r="CCJ917" s="35"/>
      <c r="CCK917" s="34"/>
      <c r="CCR917" s="35"/>
      <c r="CCS917" s="34"/>
      <c r="CCZ917" s="35"/>
      <c r="CDA917" s="34"/>
      <c r="CDH917" s="35"/>
      <c r="CDI917" s="34"/>
      <c r="CDP917" s="35"/>
      <c r="CDQ917" s="34"/>
      <c r="CDX917" s="35"/>
      <c r="CDY917" s="34"/>
      <c r="CEF917" s="35"/>
      <c r="CEG917" s="34"/>
      <c r="CEN917" s="35"/>
      <c r="CEO917" s="34"/>
      <c r="CEV917" s="35"/>
      <c r="CEW917" s="34"/>
      <c r="CFD917" s="35"/>
      <c r="CFE917" s="34"/>
      <c r="CFL917" s="35"/>
      <c r="CFM917" s="34"/>
      <c r="CFT917" s="35"/>
      <c r="CFU917" s="34"/>
      <c r="CGB917" s="35"/>
      <c r="CGC917" s="34"/>
      <c r="CGJ917" s="35"/>
      <c r="CGK917" s="34"/>
      <c r="CGR917" s="35"/>
      <c r="CGS917" s="34"/>
      <c r="CGZ917" s="35"/>
      <c r="CHA917" s="34"/>
      <c r="CHH917" s="35"/>
      <c r="CHI917" s="34"/>
      <c r="CHP917" s="35"/>
      <c r="CHQ917" s="34"/>
      <c r="CHX917" s="35"/>
      <c r="CHY917" s="34"/>
      <c r="CIF917" s="35"/>
      <c r="CIG917" s="34"/>
      <c r="CIN917" s="35"/>
      <c r="CIO917" s="34"/>
      <c r="CIV917" s="35"/>
      <c r="CIW917" s="34"/>
      <c r="CJD917" s="35"/>
      <c r="CJE917" s="34"/>
      <c r="CJL917" s="35"/>
      <c r="CJM917" s="34"/>
      <c r="CJT917" s="35"/>
      <c r="CJU917" s="34"/>
      <c r="CKB917" s="35"/>
      <c r="CKC917" s="34"/>
      <c r="CKJ917" s="35"/>
      <c r="CKK917" s="34"/>
      <c r="CKR917" s="35"/>
      <c r="CKS917" s="34"/>
      <c r="CKZ917" s="35"/>
      <c r="CLA917" s="34"/>
      <c r="CLH917" s="35"/>
      <c r="CLI917" s="34"/>
      <c r="CLP917" s="35"/>
      <c r="CLQ917" s="34"/>
      <c r="CLX917" s="35"/>
      <c r="CLY917" s="34"/>
      <c r="CMF917" s="35"/>
      <c r="CMG917" s="34"/>
      <c r="CMN917" s="35"/>
      <c r="CMO917" s="34"/>
      <c r="CMV917" s="35"/>
      <c r="CMW917" s="34"/>
      <c r="CND917" s="35"/>
      <c r="CNE917" s="34"/>
      <c r="CNL917" s="35"/>
      <c r="CNM917" s="34"/>
      <c r="CNT917" s="35"/>
      <c r="CNU917" s="34"/>
      <c r="COB917" s="35"/>
      <c r="COC917" s="34"/>
      <c r="COJ917" s="35"/>
      <c r="COK917" s="34"/>
      <c r="COR917" s="35"/>
      <c r="COS917" s="34"/>
      <c r="COZ917" s="35"/>
      <c r="CPA917" s="34"/>
      <c r="CPH917" s="35"/>
      <c r="CPI917" s="34"/>
      <c r="CPP917" s="35"/>
      <c r="CPQ917" s="34"/>
      <c r="CPX917" s="35"/>
      <c r="CPY917" s="34"/>
      <c r="CQF917" s="35"/>
      <c r="CQG917" s="34"/>
      <c r="CQN917" s="35"/>
      <c r="CQO917" s="34"/>
      <c r="CQV917" s="35"/>
      <c r="CQW917" s="34"/>
      <c r="CRD917" s="35"/>
      <c r="CRE917" s="34"/>
      <c r="CRL917" s="35"/>
      <c r="CRM917" s="34"/>
      <c r="CRT917" s="35"/>
      <c r="CRU917" s="34"/>
      <c r="CSB917" s="35"/>
      <c r="CSC917" s="34"/>
      <c r="CSJ917" s="35"/>
      <c r="CSK917" s="34"/>
      <c r="CSR917" s="35"/>
      <c r="CSS917" s="34"/>
      <c r="CSZ917" s="35"/>
      <c r="CTA917" s="34"/>
      <c r="CTH917" s="35"/>
      <c r="CTI917" s="34"/>
      <c r="CTP917" s="35"/>
      <c r="CTQ917" s="34"/>
      <c r="CTX917" s="35"/>
      <c r="CTY917" s="34"/>
      <c r="CUF917" s="35"/>
      <c r="CUG917" s="34"/>
      <c r="CUN917" s="35"/>
      <c r="CUO917" s="34"/>
      <c r="CUV917" s="35"/>
      <c r="CUW917" s="34"/>
      <c r="CVD917" s="35"/>
      <c r="CVE917" s="34"/>
      <c r="CVL917" s="35"/>
      <c r="CVM917" s="34"/>
      <c r="CVT917" s="35"/>
      <c r="CVU917" s="34"/>
      <c r="CWB917" s="35"/>
      <c r="CWC917" s="34"/>
      <c r="CWJ917" s="35"/>
      <c r="CWK917" s="34"/>
      <c r="CWR917" s="35"/>
      <c r="CWS917" s="34"/>
      <c r="CWZ917" s="35"/>
      <c r="CXA917" s="34"/>
      <c r="CXH917" s="35"/>
      <c r="CXI917" s="34"/>
      <c r="CXP917" s="35"/>
      <c r="CXQ917" s="34"/>
      <c r="CXX917" s="35"/>
      <c r="CXY917" s="34"/>
      <c r="CYF917" s="35"/>
      <c r="CYG917" s="34"/>
      <c r="CYN917" s="35"/>
      <c r="CYO917" s="34"/>
      <c r="CYV917" s="35"/>
      <c r="CYW917" s="34"/>
      <c r="CZD917" s="35"/>
      <c r="CZE917" s="34"/>
      <c r="CZL917" s="35"/>
      <c r="CZM917" s="34"/>
      <c r="CZT917" s="35"/>
      <c r="CZU917" s="34"/>
      <c r="DAB917" s="35"/>
      <c r="DAC917" s="34"/>
      <c r="DAJ917" s="35"/>
      <c r="DAK917" s="34"/>
      <c r="DAR917" s="35"/>
      <c r="DAS917" s="34"/>
      <c r="DAZ917" s="35"/>
      <c r="DBA917" s="34"/>
      <c r="DBH917" s="35"/>
      <c r="DBI917" s="34"/>
      <c r="DBP917" s="35"/>
      <c r="DBQ917" s="34"/>
      <c r="DBX917" s="35"/>
      <c r="DBY917" s="34"/>
      <c r="DCF917" s="35"/>
      <c r="DCG917" s="34"/>
      <c r="DCN917" s="35"/>
      <c r="DCO917" s="34"/>
      <c r="DCV917" s="35"/>
      <c r="DCW917" s="34"/>
      <c r="DDD917" s="35"/>
      <c r="DDE917" s="34"/>
      <c r="DDL917" s="35"/>
      <c r="DDM917" s="34"/>
      <c r="DDT917" s="35"/>
      <c r="DDU917" s="34"/>
      <c r="DEB917" s="35"/>
      <c r="DEC917" s="34"/>
      <c r="DEJ917" s="35"/>
      <c r="DEK917" s="34"/>
      <c r="DER917" s="35"/>
      <c r="DES917" s="34"/>
      <c r="DEZ917" s="35"/>
      <c r="DFA917" s="34"/>
      <c r="DFH917" s="35"/>
      <c r="DFI917" s="34"/>
      <c r="DFP917" s="35"/>
      <c r="DFQ917" s="34"/>
      <c r="DFX917" s="35"/>
      <c r="DFY917" s="34"/>
      <c r="DGF917" s="35"/>
      <c r="DGG917" s="34"/>
      <c r="DGN917" s="35"/>
      <c r="DGO917" s="34"/>
      <c r="DGV917" s="35"/>
      <c r="DGW917" s="34"/>
      <c r="DHD917" s="35"/>
      <c r="DHE917" s="34"/>
      <c r="DHL917" s="35"/>
      <c r="DHM917" s="34"/>
      <c r="DHT917" s="35"/>
      <c r="DHU917" s="34"/>
      <c r="DIB917" s="35"/>
      <c r="DIC917" s="34"/>
      <c r="DIJ917" s="35"/>
      <c r="DIK917" s="34"/>
      <c r="DIR917" s="35"/>
      <c r="DIS917" s="34"/>
      <c r="DIZ917" s="35"/>
      <c r="DJA917" s="34"/>
      <c r="DJH917" s="35"/>
      <c r="DJI917" s="34"/>
      <c r="DJP917" s="35"/>
      <c r="DJQ917" s="34"/>
      <c r="DJX917" s="35"/>
      <c r="DJY917" s="34"/>
      <c r="DKF917" s="35"/>
      <c r="DKG917" s="34"/>
      <c r="DKN917" s="35"/>
      <c r="DKO917" s="34"/>
      <c r="DKV917" s="35"/>
      <c r="DKW917" s="34"/>
      <c r="DLD917" s="35"/>
      <c r="DLE917" s="34"/>
      <c r="DLL917" s="35"/>
      <c r="DLM917" s="34"/>
      <c r="DLT917" s="35"/>
      <c r="DLU917" s="34"/>
      <c r="DMB917" s="35"/>
      <c r="DMC917" s="34"/>
      <c r="DMJ917" s="35"/>
      <c r="DMK917" s="34"/>
      <c r="DMR917" s="35"/>
      <c r="DMS917" s="34"/>
      <c r="DMZ917" s="35"/>
      <c r="DNA917" s="34"/>
      <c r="DNH917" s="35"/>
      <c r="DNI917" s="34"/>
      <c r="DNP917" s="35"/>
      <c r="DNQ917" s="34"/>
      <c r="DNX917" s="35"/>
      <c r="DNY917" s="34"/>
      <c r="DOF917" s="35"/>
      <c r="DOG917" s="34"/>
      <c r="DON917" s="35"/>
      <c r="DOO917" s="34"/>
      <c r="DOV917" s="35"/>
      <c r="DOW917" s="34"/>
      <c r="DPD917" s="35"/>
      <c r="DPE917" s="34"/>
      <c r="DPL917" s="35"/>
      <c r="DPM917" s="34"/>
      <c r="DPT917" s="35"/>
      <c r="DPU917" s="34"/>
      <c r="DQB917" s="35"/>
      <c r="DQC917" s="34"/>
      <c r="DQJ917" s="35"/>
      <c r="DQK917" s="34"/>
      <c r="DQR917" s="35"/>
      <c r="DQS917" s="34"/>
      <c r="DQZ917" s="35"/>
      <c r="DRA917" s="34"/>
      <c r="DRH917" s="35"/>
      <c r="DRI917" s="34"/>
      <c r="DRP917" s="35"/>
      <c r="DRQ917" s="34"/>
      <c r="DRX917" s="35"/>
      <c r="DRY917" s="34"/>
      <c r="DSF917" s="35"/>
      <c r="DSG917" s="34"/>
      <c r="DSN917" s="35"/>
      <c r="DSO917" s="34"/>
      <c r="DSV917" s="35"/>
      <c r="DSW917" s="34"/>
      <c r="DTD917" s="35"/>
      <c r="DTE917" s="34"/>
      <c r="DTL917" s="35"/>
      <c r="DTM917" s="34"/>
      <c r="DTT917" s="35"/>
      <c r="DTU917" s="34"/>
      <c r="DUB917" s="35"/>
      <c r="DUC917" s="34"/>
      <c r="DUJ917" s="35"/>
      <c r="DUK917" s="34"/>
      <c r="DUR917" s="35"/>
      <c r="DUS917" s="34"/>
      <c r="DUZ917" s="35"/>
      <c r="DVA917" s="34"/>
      <c r="DVH917" s="35"/>
      <c r="DVI917" s="34"/>
      <c r="DVP917" s="35"/>
      <c r="DVQ917" s="34"/>
      <c r="DVX917" s="35"/>
      <c r="DVY917" s="34"/>
      <c r="DWF917" s="35"/>
      <c r="DWG917" s="34"/>
      <c r="DWN917" s="35"/>
      <c r="DWO917" s="34"/>
      <c r="DWV917" s="35"/>
      <c r="DWW917" s="34"/>
      <c r="DXD917" s="35"/>
      <c r="DXE917" s="34"/>
      <c r="DXL917" s="35"/>
      <c r="DXM917" s="34"/>
      <c r="DXT917" s="35"/>
      <c r="DXU917" s="34"/>
      <c r="DYB917" s="35"/>
      <c r="DYC917" s="34"/>
      <c r="DYJ917" s="35"/>
      <c r="DYK917" s="34"/>
      <c r="DYR917" s="35"/>
      <c r="DYS917" s="34"/>
      <c r="DYZ917" s="35"/>
      <c r="DZA917" s="34"/>
      <c r="DZH917" s="35"/>
      <c r="DZI917" s="34"/>
      <c r="DZP917" s="35"/>
      <c r="DZQ917" s="34"/>
      <c r="DZX917" s="35"/>
      <c r="DZY917" s="34"/>
      <c r="EAF917" s="35"/>
      <c r="EAG917" s="34"/>
      <c r="EAN917" s="35"/>
      <c r="EAO917" s="34"/>
      <c r="EAV917" s="35"/>
      <c r="EAW917" s="34"/>
      <c r="EBD917" s="35"/>
      <c r="EBE917" s="34"/>
      <c r="EBL917" s="35"/>
      <c r="EBM917" s="34"/>
      <c r="EBT917" s="35"/>
      <c r="EBU917" s="34"/>
      <c r="ECB917" s="35"/>
      <c r="ECC917" s="34"/>
      <c r="ECJ917" s="35"/>
      <c r="ECK917" s="34"/>
      <c r="ECR917" s="35"/>
      <c r="ECS917" s="34"/>
      <c r="ECZ917" s="35"/>
      <c r="EDA917" s="34"/>
      <c r="EDH917" s="35"/>
      <c r="EDI917" s="34"/>
      <c r="EDP917" s="35"/>
      <c r="EDQ917" s="34"/>
      <c r="EDX917" s="35"/>
      <c r="EDY917" s="34"/>
      <c r="EEF917" s="35"/>
      <c r="EEG917" s="34"/>
      <c r="EEN917" s="35"/>
      <c r="EEO917" s="34"/>
      <c r="EEV917" s="35"/>
      <c r="EEW917" s="34"/>
      <c r="EFD917" s="35"/>
      <c r="EFE917" s="34"/>
      <c r="EFL917" s="35"/>
      <c r="EFM917" s="34"/>
      <c r="EFT917" s="35"/>
      <c r="EFU917" s="34"/>
      <c r="EGB917" s="35"/>
      <c r="EGC917" s="34"/>
      <c r="EGJ917" s="35"/>
      <c r="EGK917" s="34"/>
      <c r="EGR917" s="35"/>
      <c r="EGS917" s="34"/>
      <c r="EGZ917" s="35"/>
      <c r="EHA917" s="34"/>
      <c r="EHH917" s="35"/>
      <c r="EHI917" s="34"/>
      <c r="EHP917" s="35"/>
      <c r="EHQ917" s="34"/>
      <c r="EHX917" s="35"/>
      <c r="EHY917" s="34"/>
      <c r="EIF917" s="35"/>
      <c r="EIG917" s="34"/>
      <c r="EIN917" s="35"/>
      <c r="EIO917" s="34"/>
      <c r="EIV917" s="35"/>
      <c r="EIW917" s="34"/>
      <c r="EJD917" s="35"/>
      <c r="EJE917" s="34"/>
      <c r="EJL917" s="35"/>
      <c r="EJM917" s="34"/>
      <c r="EJT917" s="35"/>
      <c r="EJU917" s="34"/>
      <c r="EKB917" s="35"/>
      <c r="EKC917" s="34"/>
      <c r="EKJ917" s="35"/>
      <c r="EKK917" s="34"/>
      <c r="EKR917" s="35"/>
      <c r="EKS917" s="34"/>
      <c r="EKZ917" s="35"/>
      <c r="ELA917" s="34"/>
      <c r="ELH917" s="35"/>
      <c r="ELI917" s="34"/>
      <c r="ELP917" s="35"/>
      <c r="ELQ917" s="34"/>
      <c r="ELX917" s="35"/>
      <c r="ELY917" s="34"/>
      <c r="EMF917" s="35"/>
      <c r="EMG917" s="34"/>
      <c r="EMN917" s="35"/>
      <c r="EMO917" s="34"/>
      <c r="EMV917" s="35"/>
      <c r="EMW917" s="34"/>
      <c r="END917" s="35"/>
      <c r="ENE917" s="34"/>
      <c r="ENL917" s="35"/>
      <c r="ENM917" s="34"/>
      <c r="ENT917" s="35"/>
      <c r="ENU917" s="34"/>
      <c r="EOB917" s="35"/>
      <c r="EOC917" s="34"/>
      <c r="EOJ917" s="35"/>
      <c r="EOK917" s="34"/>
      <c r="EOR917" s="35"/>
      <c r="EOS917" s="34"/>
      <c r="EOZ917" s="35"/>
      <c r="EPA917" s="34"/>
      <c r="EPH917" s="35"/>
      <c r="EPI917" s="34"/>
      <c r="EPP917" s="35"/>
      <c r="EPQ917" s="34"/>
      <c r="EPX917" s="35"/>
      <c r="EPY917" s="34"/>
      <c r="EQF917" s="35"/>
      <c r="EQG917" s="34"/>
      <c r="EQN917" s="35"/>
      <c r="EQO917" s="34"/>
      <c r="EQV917" s="35"/>
      <c r="EQW917" s="34"/>
      <c r="ERD917" s="35"/>
      <c r="ERE917" s="34"/>
      <c r="ERL917" s="35"/>
      <c r="ERM917" s="34"/>
      <c r="ERT917" s="35"/>
      <c r="ERU917" s="34"/>
      <c r="ESB917" s="35"/>
      <c r="ESC917" s="34"/>
      <c r="ESJ917" s="35"/>
      <c r="ESK917" s="34"/>
      <c r="ESR917" s="35"/>
      <c r="ESS917" s="34"/>
      <c r="ESZ917" s="35"/>
      <c r="ETA917" s="34"/>
      <c r="ETH917" s="35"/>
      <c r="ETI917" s="34"/>
      <c r="ETP917" s="35"/>
      <c r="ETQ917" s="34"/>
      <c r="ETX917" s="35"/>
      <c r="ETY917" s="34"/>
      <c r="EUF917" s="35"/>
      <c r="EUG917" s="34"/>
      <c r="EUN917" s="35"/>
      <c r="EUO917" s="34"/>
      <c r="EUV917" s="35"/>
      <c r="EUW917" s="34"/>
      <c r="EVD917" s="35"/>
      <c r="EVE917" s="34"/>
      <c r="EVL917" s="35"/>
      <c r="EVM917" s="34"/>
      <c r="EVT917" s="35"/>
      <c r="EVU917" s="34"/>
      <c r="EWB917" s="35"/>
      <c r="EWC917" s="34"/>
      <c r="EWJ917" s="35"/>
      <c r="EWK917" s="34"/>
      <c r="EWR917" s="35"/>
      <c r="EWS917" s="34"/>
      <c r="EWZ917" s="35"/>
      <c r="EXA917" s="34"/>
      <c r="EXH917" s="35"/>
      <c r="EXI917" s="34"/>
      <c r="EXP917" s="35"/>
      <c r="EXQ917" s="34"/>
      <c r="EXX917" s="35"/>
      <c r="EXY917" s="34"/>
      <c r="EYF917" s="35"/>
      <c r="EYG917" s="34"/>
      <c r="EYN917" s="35"/>
      <c r="EYO917" s="34"/>
      <c r="EYV917" s="35"/>
      <c r="EYW917" s="34"/>
      <c r="EZD917" s="35"/>
      <c r="EZE917" s="34"/>
      <c r="EZL917" s="35"/>
      <c r="EZM917" s="34"/>
      <c r="EZT917" s="35"/>
      <c r="EZU917" s="34"/>
      <c r="FAB917" s="35"/>
      <c r="FAC917" s="34"/>
      <c r="FAJ917" s="35"/>
      <c r="FAK917" s="34"/>
      <c r="FAR917" s="35"/>
      <c r="FAS917" s="34"/>
      <c r="FAZ917" s="35"/>
      <c r="FBA917" s="34"/>
      <c r="FBH917" s="35"/>
      <c r="FBI917" s="34"/>
      <c r="FBP917" s="35"/>
      <c r="FBQ917" s="34"/>
      <c r="FBX917" s="35"/>
      <c r="FBY917" s="34"/>
      <c r="FCF917" s="35"/>
      <c r="FCG917" s="34"/>
      <c r="FCN917" s="35"/>
      <c r="FCO917" s="34"/>
      <c r="FCV917" s="35"/>
      <c r="FCW917" s="34"/>
      <c r="FDD917" s="35"/>
      <c r="FDE917" s="34"/>
      <c r="FDL917" s="35"/>
      <c r="FDM917" s="34"/>
      <c r="FDT917" s="35"/>
      <c r="FDU917" s="34"/>
      <c r="FEB917" s="35"/>
      <c r="FEC917" s="34"/>
      <c r="FEJ917" s="35"/>
      <c r="FEK917" s="34"/>
      <c r="FER917" s="35"/>
      <c r="FES917" s="34"/>
      <c r="FEZ917" s="35"/>
      <c r="FFA917" s="34"/>
      <c r="FFH917" s="35"/>
      <c r="FFI917" s="34"/>
      <c r="FFP917" s="35"/>
      <c r="FFQ917" s="34"/>
      <c r="FFX917" s="35"/>
      <c r="FFY917" s="34"/>
      <c r="FGF917" s="35"/>
      <c r="FGG917" s="34"/>
      <c r="FGN917" s="35"/>
      <c r="FGO917" s="34"/>
      <c r="FGV917" s="35"/>
      <c r="FGW917" s="34"/>
      <c r="FHD917" s="35"/>
      <c r="FHE917" s="34"/>
      <c r="FHL917" s="35"/>
      <c r="FHM917" s="34"/>
      <c r="FHT917" s="35"/>
      <c r="FHU917" s="34"/>
      <c r="FIB917" s="35"/>
      <c r="FIC917" s="34"/>
      <c r="FIJ917" s="35"/>
      <c r="FIK917" s="34"/>
      <c r="FIR917" s="35"/>
      <c r="FIS917" s="34"/>
      <c r="FIZ917" s="35"/>
      <c r="FJA917" s="34"/>
      <c r="FJH917" s="35"/>
      <c r="FJI917" s="34"/>
      <c r="FJP917" s="35"/>
      <c r="FJQ917" s="34"/>
      <c r="FJX917" s="35"/>
      <c r="FJY917" s="34"/>
      <c r="FKF917" s="35"/>
      <c r="FKG917" s="34"/>
      <c r="FKN917" s="35"/>
      <c r="FKO917" s="34"/>
      <c r="FKV917" s="35"/>
      <c r="FKW917" s="34"/>
      <c r="FLD917" s="35"/>
      <c r="FLE917" s="34"/>
      <c r="FLL917" s="35"/>
      <c r="FLM917" s="34"/>
      <c r="FLT917" s="35"/>
      <c r="FLU917" s="34"/>
      <c r="FMB917" s="35"/>
      <c r="FMC917" s="34"/>
      <c r="FMJ917" s="35"/>
      <c r="FMK917" s="34"/>
      <c r="FMR917" s="35"/>
      <c r="FMS917" s="34"/>
      <c r="FMZ917" s="35"/>
      <c r="FNA917" s="34"/>
      <c r="FNH917" s="35"/>
      <c r="FNI917" s="34"/>
      <c r="FNP917" s="35"/>
      <c r="FNQ917" s="34"/>
      <c r="FNX917" s="35"/>
      <c r="FNY917" s="34"/>
      <c r="FOF917" s="35"/>
      <c r="FOG917" s="34"/>
      <c r="FON917" s="35"/>
      <c r="FOO917" s="34"/>
      <c r="FOV917" s="35"/>
      <c r="FOW917" s="34"/>
      <c r="FPD917" s="35"/>
      <c r="FPE917" s="34"/>
      <c r="FPL917" s="35"/>
      <c r="FPM917" s="34"/>
      <c r="FPT917" s="35"/>
      <c r="FPU917" s="34"/>
      <c r="FQB917" s="35"/>
      <c r="FQC917" s="34"/>
      <c r="FQJ917" s="35"/>
      <c r="FQK917" s="34"/>
      <c r="FQR917" s="35"/>
      <c r="FQS917" s="34"/>
      <c r="FQZ917" s="35"/>
      <c r="FRA917" s="34"/>
      <c r="FRH917" s="35"/>
      <c r="FRI917" s="34"/>
      <c r="FRP917" s="35"/>
      <c r="FRQ917" s="34"/>
      <c r="FRX917" s="35"/>
      <c r="FRY917" s="34"/>
      <c r="FSF917" s="35"/>
      <c r="FSG917" s="34"/>
      <c r="FSN917" s="35"/>
      <c r="FSO917" s="34"/>
      <c r="FSV917" s="35"/>
      <c r="FSW917" s="34"/>
      <c r="FTD917" s="35"/>
      <c r="FTE917" s="34"/>
      <c r="FTL917" s="35"/>
      <c r="FTM917" s="34"/>
      <c r="FTT917" s="35"/>
      <c r="FTU917" s="34"/>
      <c r="FUB917" s="35"/>
      <c r="FUC917" s="34"/>
      <c r="FUJ917" s="35"/>
      <c r="FUK917" s="34"/>
      <c r="FUR917" s="35"/>
      <c r="FUS917" s="34"/>
      <c r="FUZ917" s="35"/>
      <c r="FVA917" s="34"/>
      <c r="FVH917" s="35"/>
      <c r="FVI917" s="34"/>
      <c r="FVP917" s="35"/>
      <c r="FVQ917" s="34"/>
      <c r="FVX917" s="35"/>
      <c r="FVY917" s="34"/>
      <c r="FWF917" s="35"/>
      <c r="FWG917" s="34"/>
      <c r="FWN917" s="35"/>
      <c r="FWO917" s="34"/>
      <c r="FWV917" s="35"/>
      <c r="FWW917" s="34"/>
      <c r="FXD917" s="35"/>
      <c r="FXE917" s="34"/>
      <c r="FXL917" s="35"/>
      <c r="FXM917" s="34"/>
      <c r="FXT917" s="35"/>
      <c r="FXU917" s="34"/>
      <c r="FYB917" s="35"/>
      <c r="FYC917" s="34"/>
      <c r="FYJ917" s="35"/>
      <c r="FYK917" s="34"/>
      <c r="FYR917" s="35"/>
      <c r="FYS917" s="34"/>
      <c r="FYZ917" s="35"/>
      <c r="FZA917" s="34"/>
      <c r="FZH917" s="35"/>
      <c r="FZI917" s="34"/>
      <c r="FZP917" s="35"/>
      <c r="FZQ917" s="34"/>
      <c r="FZX917" s="35"/>
      <c r="FZY917" s="34"/>
      <c r="GAF917" s="35"/>
      <c r="GAG917" s="34"/>
      <c r="GAN917" s="35"/>
      <c r="GAO917" s="34"/>
      <c r="GAV917" s="35"/>
      <c r="GAW917" s="34"/>
      <c r="GBD917" s="35"/>
      <c r="GBE917" s="34"/>
      <c r="GBL917" s="35"/>
      <c r="GBM917" s="34"/>
      <c r="GBT917" s="35"/>
      <c r="GBU917" s="34"/>
      <c r="GCB917" s="35"/>
      <c r="GCC917" s="34"/>
      <c r="GCJ917" s="35"/>
      <c r="GCK917" s="34"/>
      <c r="GCR917" s="35"/>
      <c r="GCS917" s="34"/>
      <c r="GCZ917" s="35"/>
      <c r="GDA917" s="34"/>
      <c r="GDH917" s="35"/>
      <c r="GDI917" s="34"/>
      <c r="GDP917" s="35"/>
      <c r="GDQ917" s="34"/>
      <c r="GDX917" s="35"/>
      <c r="GDY917" s="34"/>
      <c r="GEF917" s="35"/>
      <c r="GEG917" s="34"/>
      <c r="GEN917" s="35"/>
      <c r="GEO917" s="34"/>
      <c r="GEV917" s="35"/>
      <c r="GEW917" s="34"/>
      <c r="GFD917" s="35"/>
      <c r="GFE917" s="34"/>
      <c r="GFL917" s="35"/>
      <c r="GFM917" s="34"/>
      <c r="GFT917" s="35"/>
      <c r="GFU917" s="34"/>
      <c r="GGB917" s="35"/>
      <c r="GGC917" s="34"/>
      <c r="GGJ917" s="35"/>
      <c r="GGK917" s="34"/>
      <c r="GGR917" s="35"/>
      <c r="GGS917" s="34"/>
      <c r="GGZ917" s="35"/>
      <c r="GHA917" s="34"/>
      <c r="GHH917" s="35"/>
      <c r="GHI917" s="34"/>
      <c r="GHP917" s="35"/>
      <c r="GHQ917" s="34"/>
      <c r="GHX917" s="35"/>
      <c r="GHY917" s="34"/>
      <c r="GIF917" s="35"/>
      <c r="GIG917" s="34"/>
      <c r="GIN917" s="35"/>
      <c r="GIO917" s="34"/>
      <c r="GIV917" s="35"/>
      <c r="GIW917" s="34"/>
      <c r="GJD917" s="35"/>
      <c r="GJE917" s="34"/>
      <c r="GJL917" s="35"/>
      <c r="GJM917" s="34"/>
      <c r="GJT917" s="35"/>
      <c r="GJU917" s="34"/>
      <c r="GKB917" s="35"/>
      <c r="GKC917" s="34"/>
      <c r="GKJ917" s="35"/>
      <c r="GKK917" s="34"/>
      <c r="GKR917" s="35"/>
      <c r="GKS917" s="34"/>
      <c r="GKZ917" s="35"/>
      <c r="GLA917" s="34"/>
      <c r="GLH917" s="35"/>
      <c r="GLI917" s="34"/>
      <c r="GLP917" s="35"/>
      <c r="GLQ917" s="34"/>
      <c r="GLX917" s="35"/>
      <c r="GLY917" s="34"/>
      <c r="GMF917" s="35"/>
      <c r="GMG917" s="34"/>
      <c r="GMN917" s="35"/>
      <c r="GMO917" s="34"/>
      <c r="GMV917" s="35"/>
      <c r="GMW917" s="34"/>
      <c r="GND917" s="35"/>
      <c r="GNE917" s="34"/>
      <c r="GNL917" s="35"/>
      <c r="GNM917" s="34"/>
      <c r="GNT917" s="35"/>
      <c r="GNU917" s="34"/>
      <c r="GOB917" s="35"/>
      <c r="GOC917" s="34"/>
      <c r="GOJ917" s="35"/>
      <c r="GOK917" s="34"/>
      <c r="GOR917" s="35"/>
      <c r="GOS917" s="34"/>
      <c r="GOZ917" s="35"/>
      <c r="GPA917" s="34"/>
      <c r="GPH917" s="35"/>
      <c r="GPI917" s="34"/>
      <c r="GPP917" s="35"/>
      <c r="GPQ917" s="34"/>
      <c r="GPX917" s="35"/>
      <c r="GPY917" s="34"/>
      <c r="GQF917" s="35"/>
      <c r="GQG917" s="34"/>
      <c r="GQN917" s="35"/>
      <c r="GQO917" s="34"/>
      <c r="GQV917" s="35"/>
      <c r="GQW917" s="34"/>
      <c r="GRD917" s="35"/>
      <c r="GRE917" s="34"/>
      <c r="GRL917" s="35"/>
      <c r="GRM917" s="34"/>
      <c r="GRT917" s="35"/>
      <c r="GRU917" s="34"/>
      <c r="GSB917" s="35"/>
      <c r="GSC917" s="34"/>
      <c r="GSJ917" s="35"/>
      <c r="GSK917" s="34"/>
      <c r="GSR917" s="35"/>
      <c r="GSS917" s="34"/>
      <c r="GSZ917" s="35"/>
      <c r="GTA917" s="34"/>
      <c r="GTH917" s="35"/>
      <c r="GTI917" s="34"/>
      <c r="GTP917" s="35"/>
      <c r="GTQ917" s="34"/>
      <c r="GTX917" s="35"/>
      <c r="GTY917" s="34"/>
      <c r="GUF917" s="35"/>
      <c r="GUG917" s="34"/>
      <c r="GUN917" s="35"/>
      <c r="GUO917" s="34"/>
      <c r="GUV917" s="35"/>
      <c r="GUW917" s="34"/>
      <c r="GVD917" s="35"/>
      <c r="GVE917" s="34"/>
      <c r="GVL917" s="35"/>
      <c r="GVM917" s="34"/>
      <c r="GVT917" s="35"/>
      <c r="GVU917" s="34"/>
      <c r="GWB917" s="35"/>
      <c r="GWC917" s="34"/>
      <c r="GWJ917" s="35"/>
      <c r="GWK917" s="34"/>
      <c r="GWR917" s="35"/>
      <c r="GWS917" s="34"/>
      <c r="GWZ917" s="35"/>
      <c r="GXA917" s="34"/>
      <c r="GXH917" s="35"/>
      <c r="GXI917" s="34"/>
      <c r="GXP917" s="35"/>
      <c r="GXQ917" s="34"/>
      <c r="GXX917" s="35"/>
      <c r="GXY917" s="34"/>
      <c r="GYF917" s="35"/>
      <c r="GYG917" s="34"/>
      <c r="GYN917" s="35"/>
      <c r="GYO917" s="34"/>
      <c r="GYV917" s="35"/>
      <c r="GYW917" s="34"/>
      <c r="GZD917" s="35"/>
      <c r="GZE917" s="34"/>
      <c r="GZL917" s="35"/>
      <c r="GZM917" s="34"/>
      <c r="GZT917" s="35"/>
      <c r="GZU917" s="34"/>
      <c r="HAB917" s="35"/>
      <c r="HAC917" s="34"/>
      <c r="HAJ917" s="35"/>
      <c r="HAK917" s="34"/>
      <c r="HAR917" s="35"/>
      <c r="HAS917" s="34"/>
      <c r="HAZ917" s="35"/>
      <c r="HBA917" s="34"/>
      <c r="HBH917" s="35"/>
      <c r="HBI917" s="34"/>
      <c r="HBP917" s="35"/>
      <c r="HBQ917" s="34"/>
      <c r="HBX917" s="35"/>
      <c r="HBY917" s="34"/>
      <c r="HCF917" s="35"/>
      <c r="HCG917" s="34"/>
      <c r="HCN917" s="35"/>
      <c r="HCO917" s="34"/>
      <c r="HCV917" s="35"/>
      <c r="HCW917" s="34"/>
      <c r="HDD917" s="35"/>
      <c r="HDE917" s="34"/>
      <c r="HDL917" s="35"/>
      <c r="HDM917" s="34"/>
      <c r="HDT917" s="35"/>
      <c r="HDU917" s="34"/>
      <c r="HEB917" s="35"/>
      <c r="HEC917" s="34"/>
      <c r="HEJ917" s="35"/>
      <c r="HEK917" s="34"/>
      <c r="HER917" s="35"/>
      <c r="HES917" s="34"/>
      <c r="HEZ917" s="35"/>
      <c r="HFA917" s="34"/>
      <c r="HFH917" s="35"/>
      <c r="HFI917" s="34"/>
      <c r="HFP917" s="35"/>
      <c r="HFQ917" s="34"/>
      <c r="HFX917" s="35"/>
      <c r="HFY917" s="34"/>
      <c r="HGF917" s="35"/>
      <c r="HGG917" s="34"/>
      <c r="HGN917" s="35"/>
      <c r="HGO917" s="34"/>
      <c r="HGV917" s="35"/>
      <c r="HGW917" s="34"/>
      <c r="HHD917" s="35"/>
      <c r="HHE917" s="34"/>
      <c r="HHL917" s="35"/>
      <c r="HHM917" s="34"/>
      <c r="HHT917" s="35"/>
      <c r="HHU917" s="34"/>
      <c r="HIB917" s="35"/>
      <c r="HIC917" s="34"/>
      <c r="HIJ917" s="35"/>
      <c r="HIK917" s="34"/>
      <c r="HIR917" s="35"/>
      <c r="HIS917" s="34"/>
      <c r="HIZ917" s="35"/>
      <c r="HJA917" s="34"/>
      <c r="HJH917" s="35"/>
      <c r="HJI917" s="34"/>
      <c r="HJP917" s="35"/>
      <c r="HJQ917" s="34"/>
      <c r="HJX917" s="35"/>
      <c r="HJY917" s="34"/>
      <c r="HKF917" s="35"/>
      <c r="HKG917" s="34"/>
      <c r="HKN917" s="35"/>
      <c r="HKO917" s="34"/>
      <c r="HKV917" s="35"/>
      <c r="HKW917" s="34"/>
      <c r="HLD917" s="35"/>
      <c r="HLE917" s="34"/>
      <c r="HLL917" s="35"/>
      <c r="HLM917" s="34"/>
      <c r="HLT917" s="35"/>
      <c r="HLU917" s="34"/>
      <c r="HMB917" s="35"/>
      <c r="HMC917" s="34"/>
      <c r="HMJ917" s="35"/>
      <c r="HMK917" s="34"/>
      <c r="HMR917" s="35"/>
      <c r="HMS917" s="34"/>
      <c r="HMZ917" s="35"/>
      <c r="HNA917" s="34"/>
      <c r="HNH917" s="35"/>
      <c r="HNI917" s="34"/>
      <c r="HNP917" s="35"/>
      <c r="HNQ917" s="34"/>
      <c r="HNX917" s="35"/>
      <c r="HNY917" s="34"/>
      <c r="HOF917" s="35"/>
      <c r="HOG917" s="34"/>
      <c r="HON917" s="35"/>
      <c r="HOO917" s="34"/>
      <c r="HOV917" s="35"/>
      <c r="HOW917" s="34"/>
      <c r="HPD917" s="35"/>
      <c r="HPE917" s="34"/>
      <c r="HPL917" s="35"/>
      <c r="HPM917" s="34"/>
      <c r="HPT917" s="35"/>
      <c r="HPU917" s="34"/>
      <c r="HQB917" s="35"/>
      <c r="HQC917" s="34"/>
      <c r="HQJ917" s="35"/>
      <c r="HQK917" s="34"/>
      <c r="HQR917" s="35"/>
      <c r="HQS917" s="34"/>
      <c r="HQZ917" s="35"/>
      <c r="HRA917" s="34"/>
      <c r="HRH917" s="35"/>
      <c r="HRI917" s="34"/>
      <c r="HRP917" s="35"/>
      <c r="HRQ917" s="34"/>
      <c r="HRX917" s="35"/>
      <c r="HRY917" s="34"/>
      <c r="HSF917" s="35"/>
      <c r="HSG917" s="34"/>
      <c r="HSN917" s="35"/>
      <c r="HSO917" s="34"/>
      <c r="HSV917" s="35"/>
      <c r="HSW917" s="34"/>
      <c r="HTD917" s="35"/>
      <c r="HTE917" s="34"/>
      <c r="HTL917" s="35"/>
      <c r="HTM917" s="34"/>
      <c r="HTT917" s="35"/>
      <c r="HTU917" s="34"/>
      <c r="HUB917" s="35"/>
      <c r="HUC917" s="34"/>
      <c r="HUJ917" s="35"/>
      <c r="HUK917" s="34"/>
      <c r="HUR917" s="35"/>
      <c r="HUS917" s="34"/>
      <c r="HUZ917" s="35"/>
      <c r="HVA917" s="34"/>
      <c r="HVH917" s="35"/>
      <c r="HVI917" s="34"/>
      <c r="HVP917" s="35"/>
      <c r="HVQ917" s="34"/>
      <c r="HVX917" s="35"/>
      <c r="HVY917" s="34"/>
      <c r="HWF917" s="35"/>
      <c r="HWG917" s="34"/>
      <c r="HWN917" s="35"/>
      <c r="HWO917" s="34"/>
      <c r="HWV917" s="35"/>
      <c r="HWW917" s="34"/>
      <c r="HXD917" s="35"/>
      <c r="HXE917" s="34"/>
      <c r="HXL917" s="35"/>
      <c r="HXM917" s="34"/>
      <c r="HXT917" s="35"/>
      <c r="HXU917" s="34"/>
      <c r="HYB917" s="35"/>
      <c r="HYC917" s="34"/>
      <c r="HYJ917" s="35"/>
      <c r="HYK917" s="34"/>
      <c r="HYR917" s="35"/>
      <c r="HYS917" s="34"/>
      <c r="HYZ917" s="35"/>
      <c r="HZA917" s="34"/>
      <c r="HZH917" s="35"/>
      <c r="HZI917" s="34"/>
      <c r="HZP917" s="35"/>
      <c r="HZQ917" s="34"/>
      <c r="HZX917" s="35"/>
      <c r="HZY917" s="34"/>
      <c r="IAF917" s="35"/>
      <c r="IAG917" s="34"/>
      <c r="IAN917" s="35"/>
      <c r="IAO917" s="34"/>
      <c r="IAV917" s="35"/>
      <c r="IAW917" s="34"/>
      <c r="IBD917" s="35"/>
      <c r="IBE917" s="34"/>
      <c r="IBL917" s="35"/>
      <c r="IBM917" s="34"/>
      <c r="IBT917" s="35"/>
      <c r="IBU917" s="34"/>
      <c r="ICB917" s="35"/>
      <c r="ICC917" s="34"/>
      <c r="ICJ917" s="35"/>
      <c r="ICK917" s="34"/>
      <c r="ICR917" s="35"/>
      <c r="ICS917" s="34"/>
      <c r="ICZ917" s="35"/>
      <c r="IDA917" s="34"/>
      <c r="IDH917" s="35"/>
      <c r="IDI917" s="34"/>
      <c r="IDP917" s="35"/>
      <c r="IDQ917" s="34"/>
      <c r="IDX917" s="35"/>
      <c r="IDY917" s="34"/>
      <c r="IEF917" s="35"/>
      <c r="IEG917" s="34"/>
      <c r="IEN917" s="35"/>
      <c r="IEO917" s="34"/>
      <c r="IEV917" s="35"/>
      <c r="IEW917" s="34"/>
      <c r="IFD917" s="35"/>
      <c r="IFE917" s="34"/>
      <c r="IFL917" s="35"/>
      <c r="IFM917" s="34"/>
      <c r="IFT917" s="35"/>
      <c r="IFU917" s="34"/>
      <c r="IGB917" s="35"/>
      <c r="IGC917" s="34"/>
      <c r="IGJ917" s="35"/>
      <c r="IGK917" s="34"/>
      <c r="IGR917" s="35"/>
      <c r="IGS917" s="34"/>
      <c r="IGZ917" s="35"/>
      <c r="IHA917" s="34"/>
      <c r="IHH917" s="35"/>
      <c r="IHI917" s="34"/>
      <c r="IHP917" s="35"/>
      <c r="IHQ917" s="34"/>
      <c r="IHX917" s="35"/>
      <c r="IHY917" s="34"/>
      <c r="IIF917" s="35"/>
      <c r="IIG917" s="34"/>
      <c r="IIN917" s="35"/>
      <c r="IIO917" s="34"/>
      <c r="IIV917" s="35"/>
      <c r="IIW917" s="34"/>
      <c r="IJD917" s="35"/>
      <c r="IJE917" s="34"/>
      <c r="IJL917" s="35"/>
      <c r="IJM917" s="34"/>
      <c r="IJT917" s="35"/>
      <c r="IJU917" s="34"/>
      <c r="IKB917" s="35"/>
      <c r="IKC917" s="34"/>
      <c r="IKJ917" s="35"/>
      <c r="IKK917" s="34"/>
      <c r="IKR917" s="35"/>
      <c r="IKS917" s="34"/>
      <c r="IKZ917" s="35"/>
      <c r="ILA917" s="34"/>
      <c r="ILH917" s="35"/>
      <c r="ILI917" s="34"/>
      <c r="ILP917" s="35"/>
      <c r="ILQ917" s="34"/>
      <c r="ILX917" s="35"/>
      <c r="ILY917" s="34"/>
      <c r="IMF917" s="35"/>
      <c r="IMG917" s="34"/>
      <c r="IMN917" s="35"/>
      <c r="IMO917" s="34"/>
      <c r="IMV917" s="35"/>
      <c r="IMW917" s="34"/>
      <c r="IND917" s="35"/>
      <c r="INE917" s="34"/>
      <c r="INL917" s="35"/>
      <c r="INM917" s="34"/>
      <c r="INT917" s="35"/>
      <c r="INU917" s="34"/>
      <c r="IOB917" s="35"/>
      <c r="IOC917" s="34"/>
      <c r="IOJ917" s="35"/>
      <c r="IOK917" s="34"/>
      <c r="IOR917" s="35"/>
      <c r="IOS917" s="34"/>
      <c r="IOZ917" s="35"/>
      <c r="IPA917" s="34"/>
      <c r="IPH917" s="35"/>
      <c r="IPI917" s="34"/>
      <c r="IPP917" s="35"/>
      <c r="IPQ917" s="34"/>
      <c r="IPX917" s="35"/>
      <c r="IPY917" s="34"/>
      <c r="IQF917" s="35"/>
      <c r="IQG917" s="34"/>
      <c r="IQN917" s="35"/>
      <c r="IQO917" s="34"/>
      <c r="IQV917" s="35"/>
      <c r="IQW917" s="34"/>
      <c r="IRD917" s="35"/>
      <c r="IRE917" s="34"/>
      <c r="IRL917" s="35"/>
      <c r="IRM917" s="34"/>
      <c r="IRT917" s="35"/>
      <c r="IRU917" s="34"/>
      <c r="ISB917" s="35"/>
      <c r="ISC917" s="34"/>
      <c r="ISJ917" s="35"/>
      <c r="ISK917" s="34"/>
      <c r="ISR917" s="35"/>
      <c r="ISS917" s="34"/>
      <c r="ISZ917" s="35"/>
      <c r="ITA917" s="34"/>
      <c r="ITH917" s="35"/>
      <c r="ITI917" s="34"/>
      <c r="ITP917" s="35"/>
      <c r="ITQ917" s="34"/>
      <c r="ITX917" s="35"/>
      <c r="ITY917" s="34"/>
      <c r="IUF917" s="35"/>
      <c r="IUG917" s="34"/>
      <c r="IUN917" s="35"/>
      <c r="IUO917" s="34"/>
      <c r="IUV917" s="35"/>
      <c r="IUW917" s="34"/>
      <c r="IVD917" s="35"/>
      <c r="IVE917" s="34"/>
      <c r="IVL917" s="35"/>
      <c r="IVM917" s="34"/>
      <c r="IVT917" s="35"/>
      <c r="IVU917" s="34"/>
      <c r="IWB917" s="35"/>
      <c r="IWC917" s="34"/>
      <c r="IWJ917" s="35"/>
      <c r="IWK917" s="34"/>
      <c r="IWR917" s="35"/>
      <c r="IWS917" s="34"/>
      <c r="IWZ917" s="35"/>
      <c r="IXA917" s="34"/>
      <c r="IXH917" s="35"/>
      <c r="IXI917" s="34"/>
      <c r="IXP917" s="35"/>
      <c r="IXQ917" s="34"/>
      <c r="IXX917" s="35"/>
      <c r="IXY917" s="34"/>
      <c r="IYF917" s="35"/>
      <c r="IYG917" s="34"/>
      <c r="IYN917" s="35"/>
      <c r="IYO917" s="34"/>
      <c r="IYV917" s="35"/>
      <c r="IYW917" s="34"/>
      <c r="IZD917" s="35"/>
      <c r="IZE917" s="34"/>
      <c r="IZL917" s="35"/>
      <c r="IZM917" s="34"/>
      <c r="IZT917" s="35"/>
      <c r="IZU917" s="34"/>
      <c r="JAB917" s="35"/>
      <c r="JAC917" s="34"/>
      <c r="JAJ917" s="35"/>
      <c r="JAK917" s="34"/>
      <c r="JAR917" s="35"/>
      <c r="JAS917" s="34"/>
      <c r="JAZ917" s="35"/>
      <c r="JBA917" s="34"/>
      <c r="JBH917" s="35"/>
      <c r="JBI917" s="34"/>
      <c r="JBP917" s="35"/>
      <c r="JBQ917" s="34"/>
      <c r="JBX917" s="35"/>
      <c r="JBY917" s="34"/>
      <c r="JCF917" s="35"/>
      <c r="JCG917" s="34"/>
      <c r="JCN917" s="35"/>
      <c r="JCO917" s="34"/>
      <c r="JCV917" s="35"/>
      <c r="JCW917" s="34"/>
      <c r="JDD917" s="35"/>
      <c r="JDE917" s="34"/>
      <c r="JDL917" s="35"/>
      <c r="JDM917" s="34"/>
      <c r="JDT917" s="35"/>
      <c r="JDU917" s="34"/>
      <c r="JEB917" s="35"/>
      <c r="JEC917" s="34"/>
      <c r="JEJ917" s="35"/>
      <c r="JEK917" s="34"/>
      <c r="JER917" s="35"/>
      <c r="JES917" s="34"/>
      <c r="JEZ917" s="35"/>
      <c r="JFA917" s="34"/>
      <c r="JFH917" s="35"/>
      <c r="JFI917" s="34"/>
      <c r="JFP917" s="35"/>
      <c r="JFQ917" s="34"/>
      <c r="JFX917" s="35"/>
      <c r="JFY917" s="34"/>
      <c r="JGF917" s="35"/>
      <c r="JGG917" s="34"/>
      <c r="JGN917" s="35"/>
      <c r="JGO917" s="34"/>
      <c r="JGV917" s="35"/>
      <c r="JGW917" s="34"/>
      <c r="JHD917" s="35"/>
      <c r="JHE917" s="34"/>
      <c r="JHL917" s="35"/>
      <c r="JHM917" s="34"/>
      <c r="JHT917" s="35"/>
      <c r="JHU917" s="34"/>
      <c r="JIB917" s="35"/>
      <c r="JIC917" s="34"/>
      <c r="JIJ917" s="35"/>
      <c r="JIK917" s="34"/>
      <c r="JIR917" s="35"/>
      <c r="JIS917" s="34"/>
      <c r="JIZ917" s="35"/>
      <c r="JJA917" s="34"/>
      <c r="JJH917" s="35"/>
      <c r="JJI917" s="34"/>
      <c r="JJP917" s="35"/>
      <c r="JJQ917" s="34"/>
      <c r="JJX917" s="35"/>
      <c r="JJY917" s="34"/>
      <c r="JKF917" s="35"/>
      <c r="JKG917" s="34"/>
      <c r="JKN917" s="35"/>
      <c r="JKO917" s="34"/>
      <c r="JKV917" s="35"/>
      <c r="JKW917" s="34"/>
      <c r="JLD917" s="35"/>
      <c r="JLE917" s="34"/>
      <c r="JLL917" s="35"/>
      <c r="JLM917" s="34"/>
      <c r="JLT917" s="35"/>
      <c r="JLU917" s="34"/>
      <c r="JMB917" s="35"/>
      <c r="JMC917" s="34"/>
      <c r="JMJ917" s="35"/>
      <c r="JMK917" s="34"/>
      <c r="JMR917" s="35"/>
      <c r="JMS917" s="34"/>
      <c r="JMZ917" s="35"/>
      <c r="JNA917" s="34"/>
      <c r="JNH917" s="35"/>
      <c r="JNI917" s="34"/>
      <c r="JNP917" s="35"/>
      <c r="JNQ917" s="34"/>
      <c r="JNX917" s="35"/>
      <c r="JNY917" s="34"/>
      <c r="JOF917" s="35"/>
      <c r="JOG917" s="34"/>
      <c r="JON917" s="35"/>
      <c r="JOO917" s="34"/>
      <c r="JOV917" s="35"/>
      <c r="JOW917" s="34"/>
      <c r="JPD917" s="35"/>
      <c r="JPE917" s="34"/>
      <c r="JPL917" s="35"/>
      <c r="JPM917" s="34"/>
      <c r="JPT917" s="35"/>
      <c r="JPU917" s="34"/>
      <c r="JQB917" s="35"/>
      <c r="JQC917" s="34"/>
      <c r="JQJ917" s="35"/>
      <c r="JQK917" s="34"/>
      <c r="JQR917" s="35"/>
      <c r="JQS917" s="34"/>
      <c r="JQZ917" s="35"/>
      <c r="JRA917" s="34"/>
      <c r="JRH917" s="35"/>
      <c r="JRI917" s="34"/>
      <c r="JRP917" s="35"/>
      <c r="JRQ917" s="34"/>
      <c r="JRX917" s="35"/>
      <c r="JRY917" s="34"/>
      <c r="JSF917" s="35"/>
      <c r="JSG917" s="34"/>
      <c r="JSN917" s="35"/>
      <c r="JSO917" s="34"/>
      <c r="JSV917" s="35"/>
      <c r="JSW917" s="34"/>
      <c r="JTD917" s="35"/>
      <c r="JTE917" s="34"/>
      <c r="JTL917" s="35"/>
      <c r="JTM917" s="34"/>
      <c r="JTT917" s="35"/>
      <c r="JTU917" s="34"/>
      <c r="JUB917" s="35"/>
      <c r="JUC917" s="34"/>
      <c r="JUJ917" s="35"/>
      <c r="JUK917" s="34"/>
      <c r="JUR917" s="35"/>
      <c r="JUS917" s="34"/>
      <c r="JUZ917" s="35"/>
      <c r="JVA917" s="34"/>
      <c r="JVH917" s="35"/>
      <c r="JVI917" s="34"/>
      <c r="JVP917" s="35"/>
      <c r="JVQ917" s="34"/>
      <c r="JVX917" s="35"/>
      <c r="JVY917" s="34"/>
      <c r="JWF917" s="35"/>
      <c r="JWG917" s="34"/>
      <c r="JWN917" s="35"/>
      <c r="JWO917" s="34"/>
      <c r="JWV917" s="35"/>
      <c r="JWW917" s="34"/>
      <c r="JXD917" s="35"/>
      <c r="JXE917" s="34"/>
      <c r="JXL917" s="35"/>
      <c r="JXM917" s="34"/>
      <c r="JXT917" s="35"/>
      <c r="JXU917" s="34"/>
      <c r="JYB917" s="35"/>
      <c r="JYC917" s="34"/>
      <c r="JYJ917" s="35"/>
      <c r="JYK917" s="34"/>
      <c r="JYR917" s="35"/>
      <c r="JYS917" s="34"/>
      <c r="JYZ917" s="35"/>
      <c r="JZA917" s="34"/>
      <c r="JZH917" s="35"/>
      <c r="JZI917" s="34"/>
      <c r="JZP917" s="35"/>
      <c r="JZQ917" s="34"/>
      <c r="JZX917" s="35"/>
      <c r="JZY917" s="34"/>
      <c r="KAF917" s="35"/>
      <c r="KAG917" s="34"/>
      <c r="KAN917" s="35"/>
      <c r="KAO917" s="34"/>
      <c r="KAV917" s="35"/>
      <c r="KAW917" s="34"/>
      <c r="KBD917" s="35"/>
      <c r="KBE917" s="34"/>
      <c r="KBL917" s="35"/>
      <c r="KBM917" s="34"/>
      <c r="KBT917" s="35"/>
      <c r="KBU917" s="34"/>
      <c r="KCB917" s="35"/>
      <c r="KCC917" s="34"/>
      <c r="KCJ917" s="35"/>
      <c r="KCK917" s="34"/>
      <c r="KCR917" s="35"/>
      <c r="KCS917" s="34"/>
      <c r="KCZ917" s="35"/>
      <c r="KDA917" s="34"/>
      <c r="KDH917" s="35"/>
      <c r="KDI917" s="34"/>
      <c r="KDP917" s="35"/>
      <c r="KDQ917" s="34"/>
      <c r="KDX917" s="35"/>
      <c r="KDY917" s="34"/>
      <c r="KEF917" s="35"/>
      <c r="KEG917" s="34"/>
      <c r="KEN917" s="35"/>
      <c r="KEO917" s="34"/>
      <c r="KEV917" s="35"/>
      <c r="KEW917" s="34"/>
      <c r="KFD917" s="35"/>
      <c r="KFE917" s="34"/>
      <c r="KFL917" s="35"/>
      <c r="KFM917" s="34"/>
      <c r="KFT917" s="35"/>
      <c r="KFU917" s="34"/>
      <c r="KGB917" s="35"/>
      <c r="KGC917" s="34"/>
      <c r="KGJ917" s="35"/>
      <c r="KGK917" s="34"/>
      <c r="KGR917" s="35"/>
      <c r="KGS917" s="34"/>
      <c r="KGZ917" s="35"/>
      <c r="KHA917" s="34"/>
      <c r="KHH917" s="35"/>
      <c r="KHI917" s="34"/>
      <c r="KHP917" s="35"/>
      <c r="KHQ917" s="34"/>
      <c r="KHX917" s="35"/>
      <c r="KHY917" s="34"/>
      <c r="KIF917" s="35"/>
      <c r="KIG917" s="34"/>
      <c r="KIN917" s="35"/>
      <c r="KIO917" s="34"/>
      <c r="KIV917" s="35"/>
      <c r="KIW917" s="34"/>
      <c r="KJD917" s="35"/>
      <c r="KJE917" s="34"/>
      <c r="KJL917" s="35"/>
      <c r="KJM917" s="34"/>
      <c r="KJT917" s="35"/>
      <c r="KJU917" s="34"/>
      <c r="KKB917" s="35"/>
      <c r="KKC917" s="34"/>
      <c r="KKJ917" s="35"/>
      <c r="KKK917" s="34"/>
      <c r="KKR917" s="35"/>
      <c r="KKS917" s="34"/>
      <c r="KKZ917" s="35"/>
      <c r="KLA917" s="34"/>
      <c r="KLH917" s="35"/>
      <c r="KLI917" s="34"/>
      <c r="KLP917" s="35"/>
      <c r="KLQ917" s="34"/>
      <c r="KLX917" s="35"/>
      <c r="KLY917" s="34"/>
      <c r="KMF917" s="35"/>
      <c r="KMG917" s="34"/>
      <c r="KMN917" s="35"/>
      <c r="KMO917" s="34"/>
      <c r="KMV917" s="35"/>
      <c r="KMW917" s="34"/>
      <c r="KND917" s="35"/>
      <c r="KNE917" s="34"/>
      <c r="KNL917" s="35"/>
      <c r="KNM917" s="34"/>
      <c r="KNT917" s="35"/>
      <c r="KNU917" s="34"/>
      <c r="KOB917" s="35"/>
      <c r="KOC917" s="34"/>
      <c r="KOJ917" s="35"/>
      <c r="KOK917" s="34"/>
      <c r="KOR917" s="35"/>
      <c r="KOS917" s="34"/>
      <c r="KOZ917" s="35"/>
      <c r="KPA917" s="34"/>
      <c r="KPH917" s="35"/>
      <c r="KPI917" s="34"/>
      <c r="KPP917" s="35"/>
      <c r="KPQ917" s="34"/>
      <c r="KPX917" s="35"/>
      <c r="KPY917" s="34"/>
      <c r="KQF917" s="35"/>
      <c r="KQG917" s="34"/>
      <c r="KQN917" s="35"/>
      <c r="KQO917" s="34"/>
      <c r="KQV917" s="35"/>
      <c r="KQW917" s="34"/>
      <c r="KRD917" s="35"/>
      <c r="KRE917" s="34"/>
      <c r="KRL917" s="35"/>
      <c r="KRM917" s="34"/>
      <c r="KRT917" s="35"/>
      <c r="KRU917" s="34"/>
      <c r="KSB917" s="35"/>
      <c r="KSC917" s="34"/>
      <c r="KSJ917" s="35"/>
      <c r="KSK917" s="34"/>
      <c r="KSR917" s="35"/>
      <c r="KSS917" s="34"/>
      <c r="KSZ917" s="35"/>
      <c r="KTA917" s="34"/>
      <c r="KTH917" s="35"/>
      <c r="KTI917" s="34"/>
      <c r="KTP917" s="35"/>
      <c r="KTQ917" s="34"/>
      <c r="KTX917" s="35"/>
      <c r="KTY917" s="34"/>
      <c r="KUF917" s="35"/>
      <c r="KUG917" s="34"/>
      <c r="KUN917" s="35"/>
      <c r="KUO917" s="34"/>
      <c r="KUV917" s="35"/>
      <c r="KUW917" s="34"/>
      <c r="KVD917" s="35"/>
      <c r="KVE917" s="34"/>
      <c r="KVL917" s="35"/>
      <c r="KVM917" s="34"/>
      <c r="KVT917" s="35"/>
      <c r="KVU917" s="34"/>
      <c r="KWB917" s="35"/>
      <c r="KWC917" s="34"/>
      <c r="KWJ917" s="35"/>
      <c r="KWK917" s="34"/>
      <c r="KWR917" s="35"/>
      <c r="KWS917" s="34"/>
      <c r="KWZ917" s="35"/>
      <c r="KXA917" s="34"/>
      <c r="KXH917" s="35"/>
      <c r="KXI917" s="34"/>
      <c r="KXP917" s="35"/>
      <c r="KXQ917" s="34"/>
      <c r="KXX917" s="35"/>
      <c r="KXY917" s="34"/>
      <c r="KYF917" s="35"/>
      <c r="KYG917" s="34"/>
      <c r="KYN917" s="35"/>
      <c r="KYO917" s="34"/>
      <c r="KYV917" s="35"/>
      <c r="KYW917" s="34"/>
      <c r="KZD917" s="35"/>
      <c r="KZE917" s="34"/>
      <c r="KZL917" s="35"/>
      <c r="KZM917" s="34"/>
      <c r="KZT917" s="35"/>
      <c r="KZU917" s="34"/>
      <c r="LAB917" s="35"/>
      <c r="LAC917" s="34"/>
      <c r="LAJ917" s="35"/>
      <c r="LAK917" s="34"/>
      <c r="LAR917" s="35"/>
      <c r="LAS917" s="34"/>
      <c r="LAZ917" s="35"/>
      <c r="LBA917" s="34"/>
      <c r="LBH917" s="35"/>
      <c r="LBI917" s="34"/>
      <c r="LBP917" s="35"/>
      <c r="LBQ917" s="34"/>
      <c r="LBX917" s="35"/>
      <c r="LBY917" s="34"/>
      <c r="LCF917" s="35"/>
      <c r="LCG917" s="34"/>
      <c r="LCN917" s="35"/>
      <c r="LCO917" s="34"/>
      <c r="LCV917" s="35"/>
      <c r="LCW917" s="34"/>
      <c r="LDD917" s="35"/>
      <c r="LDE917" s="34"/>
      <c r="LDL917" s="35"/>
      <c r="LDM917" s="34"/>
      <c r="LDT917" s="35"/>
      <c r="LDU917" s="34"/>
      <c r="LEB917" s="35"/>
      <c r="LEC917" s="34"/>
      <c r="LEJ917" s="35"/>
      <c r="LEK917" s="34"/>
      <c r="LER917" s="35"/>
      <c r="LES917" s="34"/>
      <c r="LEZ917" s="35"/>
      <c r="LFA917" s="34"/>
      <c r="LFH917" s="35"/>
      <c r="LFI917" s="34"/>
      <c r="LFP917" s="35"/>
      <c r="LFQ917" s="34"/>
      <c r="LFX917" s="35"/>
      <c r="LFY917" s="34"/>
      <c r="LGF917" s="35"/>
      <c r="LGG917" s="34"/>
      <c r="LGN917" s="35"/>
      <c r="LGO917" s="34"/>
      <c r="LGV917" s="35"/>
      <c r="LGW917" s="34"/>
      <c r="LHD917" s="35"/>
      <c r="LHE917" s="34"/>
      <c r="LHL917" s="35"/>
      <c r="LHM917" s="34"/>
      <c r="LHT917" s="35"/>
      <c r="LHU917" s="34"/>
      <c r="LIB917" s="35"/>
      <c r="LIC917" s="34"/>
      <c r="LIJ917" s="35"/>
      <c r="LIK917" s="34"/>
      <c r="LIR917" s="35"/>
      <c r="LIS917" s="34"/>
      <c r="LIZ917" s="35"/>
      <c r="LJA917" s="34"/>
      <c r="LJH917" s="35"/>
      <c r="LJI917" s="34"/>
      <c r="LJP917" s="35"/>
      <c r="LJQ917" s="34"/>
      <c r="LJX917" s="35"/>
      <c r="LJY917" s="34"/>
      <c r="LKF917" s="35"/>
      <c r="LKG917" s="34"/>
      <c r="LKN917" s="35"/>
      <c r="LKO917" s="34"/>
      <c r="LKV917" s="35"/>
      <c r="LKW917" s="34"/>
      <c r="LLD917" s="35"/>
      <c r="LLE917" s="34"/>
      <c r="LLL917" s="35"/>
      <c r="LLM917" s="34"/>
      <c r="LLT917" s="35"/>
      <c r="LLU917" s="34"/>
      <c r="LMB917" s="35"/>
      <c r="LMC917" s="34"/>
      <c r="LMJ917" s="35"/>
      <c r="LMK917" s="34"/>
      <c r="LMR917" s="35"/>
      <c r="LMS917" s="34"/>
      <c r="LMZ917" s="35"/>
      <c r="LNA917" s="34"/>
      <c r="LNH917" s="35"/>
      <c r="LNI917" s="34"/>
      <c r="LNP917" s="35"/>
      <c r="LNQ917" s="34"/>
      <c r="LNX917" s="35"/>
      <c r="LNY917" s="34"/>
      <c r="LOF917" s="35"/>
      <c r="LOG917" s="34"/>
      <c r="LON917" s="35"/>
      <c r="LOO917" s="34"/>
      <c r="LOV917" s="35"/>
      <c r="LOW917" s="34"/>
      <c r="LPD917" s="35"/>
      <c r="LPE917" s="34"/>
      <c r="LPL917" s="35"/>
      <c r="LPM917" s="34"/>
      <c r="LPT917" s="35"/>
      <c r="LPU917" s="34"/>
      <c r="LQB917" s="35"/>
      <c r="LQC917" s="34"/>
      <c r="LQJ917" s="35"/>
      <c r="LQK917" s="34"/>
      <c r="LQR917" s="35"/>
      <c r="LQS917" s="34"/>
      <c r="LQZ917" s="35"/>
      <c r="LRA917" s="34"/>
      <c r="LRH917" s="35"/>
      <c r="LRI917" s="34"/>
      <c r="LRP917" s="35"/>
      <c r="LRQ917" s="34"/>
      <c r="LRX917" s="35"/>
      <c r="LRY917" s="34"/>
      <c r="LSF917" s="35"/>
      <c r="LSG917" s="34"/>
      <c r="LSN917" s="35"/>
      <c r="LSO917" s="34"/>
      <c r="LSV917" s="35"/>
      <c r="LSW917" s="34"/>
      <c r="LTD917" s="35"/>
      <c r="LTE917" s="34"/>
      <c r="LTL917" s="35"/>
      <c r="LTM917" s="34"/>
      <c r="LTT917" s="35"/>
      <c r="LTU917" s="34"/>
      <c r="LUB917" s="35"/>
      <c r="LUC917" s="34"/>
      <c r="LUJ917" s="35"/>
      <c r="LUK917" s="34"/>
      <c r="LUR917" s="35"/>
      <c r="LUS917" s="34"/>
      <c r="LUZ917" s="35"/>
      <c r="LVA917" s="34"/>
      <c r="LVH917" s="35"/>
      <c r="LVI917" s="34"/>
      <c r="LVP917" s="35"/>
      <c r="LVQ917" s="34"/>
      <c r="LVX917" s="35"/>
      <c r="LVY917" s="34"/>
      <c r="LWF917" s="35"/>
      <c r="LWG917" s="34"/>
      <c r="LWN917" s="35"/>
      <c r="LWO917" s="34"/>
      <c r="LWV917" s="35"/>
      <c r="LWW917" s="34"/>
      <c r="LXD917" s="35"/>
      <c r="LXE917" s="34"/>
      <c r="LXL917" s="35"/>
      <c r="LXM917" s="34"/>
      <c r="LXT917" s="35"/>
      <c r="LXU917" s="34"/>
      <c r="LYB917" s="35"/>
      <c r="LYC917" s="34"/>
      <c r="LYJ917" s="35"/>
      <c r="LYK917" s="34"/>
      <c r="LYR917" s="35"/>
      <c r="LYS917" s="34"/>
      <c r="LYZ917" s="35"/>
      <c r="LZA917" s="34"/>
      <c r="LZH917" s="35"/>
      <c r="LZI917" s="34"/>
      <c r="LZP917" s="35"/>
      <c r="LZQ917" s="34"/>
      <c r="LZX917" s="35"/>
      <c r="LZY917" s="34"/>
      <c r="MAF917" s="35"/>
      <c r="MAG917" s="34"/>
      <c r="MAN917" s="35"/>
      <c r="MAO917" s="34"/>
      <c r="MAV917" s="35"/>
      <c r="MAW917" s="34"/>
      <c r="MBD917" s="35"/>
      <c r="MBE917" s="34"/>
      <c r="MBL917" s="35"/>
      <c r="MBM917" s="34"/>
      <c r="MBT917" s="35"/>
      <c r="MBU917" s="34"/>
      <c r="MCB917" s="35"/>
      <c r="MCC917" s="34"/>
      <c r="MCJ917" s="35"/>
      <c r="MCK917" s="34"/>
      <c r="MCR917" s="35"/>
      <c r="MCS917" s="34"/>
      <c r="MCZ917" s="35"/>
      <c r="MDA917" s="34"/>
      <c r="MDH917" s="35"/>
      <c r="MDI917" s="34"/>
      <c r="MDP917" s="35"/>
      <c r="MDQ917" s="34"/>
      <c r="MDX917" s="35"/>
      <c r="MDY917" s="34"/>
      <c r="MEF917" s="35"/>
      <c r="MEG917" s="34"/>
      <c r="MEN917" s="35"/>
      <c r="MEO917" s="34"/>
      <c r="MEV917" s="35"/>
      <c r="MEW917" s="34"/>
      <c r="MFD917" s="35"/>
      <c r="MFE917" s="34"/>
      <c r="MFL917" s="35"/>
      <c r="MFM917" s="34"/>
      <c r="MFT917" s="35"/>
      <c r="MFU917" s="34"/>
      <c r="MGB917" s="35"/>
      <c r="MGC917" s="34"/>
      <c r="MGJ917" s="35"/>
      <c r="MGK917" s="34"/>
      <c r="MGR917" s="35"/>
      <c r="MGS917" s="34"/>
      <c r="MGZ917" s="35"/>
      <c r="MHA917" s="34"/>
      <c r="MHH917" s="35"/>
      <c r="MHI917" s="34"/>
      <c r="MHP917" s="35"/>
      <c r="MHQ917" s="34"/>
      <c r="MHX917" s="35"/>
      <c r="MHY917" s="34"/>
      <c r="MIF917" s="35"/>
      <c r="MIG917" s="34"/>
      <c r="MIN917" s="35"/>
      <c r="MIO917" s="34"/>
      <c r="MIV917" s="35"/>
      <c r="MIW917" s="34"/>
      <c r="MJD917" s="35"/>
      <c r="MJE917" s="34"/>
      <c r="MJL917" s="35"/>
      <c r="MJM917" s="34"/>
      <c r="MJT917" s="35"/>
      <c r="MJU917" s="34"/>
      <c r="MKB917" s="35"/>
      <c r="MKC917" s="34"/>
      <c r="MKJ917" s="35"/>
      <c r="MKK917" s="34"/>
      <c r="MKR917" s="35"/>
      <c r="MKS917" s="34"/>
      <c r="MKZ917" s="35"/>
      <c r="MLA917" s="34"/>
      <c r="MLH917" s="35"/>
      <c r="MLI917" s="34"/>
      <c r="MLP917" s="35"/>
      <c r="MLQ917" s="34"/>
      <c r="MLX917" s="35"/>
      <c r="MLY917" s="34"/>
      <c r="MMF917" s="35"/>
      <c r="MMG917" s="34"/>
      <c r="MMN917" s="35"/>
      <c r="MMO917" s="34"/>
      <c r="MMV917" s="35"/>
      <c r="MMW917" s="34"/>
      <c r="MND917" s="35"/>
      <c r="MNE917" s="34"/>
      <c r="MNL917" s="35"/>
      <c r="MNM917" s="34"/>
      <c r="MNT917" s="35"/>
      <c r="MNU917" s="34"/>
      <c r="MOB917" s="35"/>
      <c r="MOC917" s="34"/>
      <c r="MOJ917" s="35"/>
      <c r="MOK917" s="34"/>
      <c r="MOR917" s="35"/>
      <c r="MOS917" s="34"/>
      <c r="MOZ917" s="35"/>
      <c r="MPA917" s="34"/>
      <c r="MPH917" s="35"/>
      <c r="MPI917" s="34"/>
      <c r="MPP917" s="35"/>
      <c r="MPQ917" s="34"/>
      <c r="MPX917" s="35"/>
      <c r="MPY917" s="34"/>
      <c r="MQF917" s="35"/>
      <c r="MQG917" s="34"/>
      <c r="MQN917" s="35"/>
      <c r="MQO917" s="34"/>
      <c r="MQV917" s="35"/>
      <c r="MQW917" s="34"/>
      <c r="MRD917" s="35"/>
      <c r="MRE917" s="34"/>
      <c r="MRL917" s="35"/>
      <c r="MRM917" s="34"/>
      <c r="MRT917" s="35"/>
      <c r="MRU917" s="34"/>
      <c r="MSB917" s="35"/>
      <c r="MSC917" s="34"/>
      <c r="MSJ917" s="35"/>
      <c r="MSK917" s="34"/>
      <c r="MSR917" s="35"/>
      <c r="MSS917" s="34"/>
      <c r="MSZ917" s="35"/>
      <c r="MTA917" s="34"/>
      <c r="MTH917" s="35"/>
      <c r="MTI917" s="34"/>
      <c r="MTP917" s="35"/>
      <c r="MTQ917" s="34"/>
      <c r="MTX917" s="35"/>
      <c r="MTY917" s="34"/>
      <c r="MUF917" s="35"/>
      <c r="MUG917" s="34"/>
      <c r="MUN917" s="35"/>
      <c r="MUO917" s="34"/>
      <c r="MUV917" s="35"/>
      <c r="MUW917" s="34"/>
      <c r="MVD917" s="35"/>
      <c r="MVE917" s="34"/>
      <c r="MVL917" s="35"/>
      <c r="MVM917" s="34"/>
      <c r="MVT917" s="35"/>
      <c r="MVU917" s="34"/>
      <c r="MWB917" s="35"/>
      <c r="MWC917" s="34"/>
      <c r="MWJ917" s="35"/>
      <c r="MWK917" s="34"/>
      <c r="MWR917" s="35"/>
      <c r="MWS917" s="34"/>
      <c r="MWZ917" s="35"/>
      <c r="MXA917" s="34"/>
      <c r="MXH917" s="35"/>
      <c r="MXI917" s="34"/>
      <c r="MXP917" s="35"/>
      <c r="MXQ917" s="34"/>
      <c r="MXX917" s="35"/>
      <c r="MXY917" s="34"/>
      <c r="MYF917" s="35"/>
      <c r="MYG917" s="34"/>
      <c r="MYN917" s="35"/>
      <c r="MYO917" s="34"/>
      <c r="MYV917" s="35"/>
      <c r="MYW917" s="34"/>
      <c r="MZD917" s="35"/>
      <c r="MZE917" s="34"/>
      <c r="MZL917" s="35"/>
      <c r="MZM917" s="34"/>
      <c r="MZT917" s="35"/>
      <c r="MZU917" s="34"/>
      <c r="NAB917" s="35"/>
      <c r="NAC917" s="34"/>
      <c r="NAJ917" s="35"/>
      <c r="NAK917" s="34"/>
      <c r="NAR917" s="35"/>
      <c r="NAS917" s="34"/>
      <c r="NAZ917" s="35"/>
      <c r="NBA917" s="34"/>
      <c r="NBH917" s="35"/>
      <c r="NBI917" s="34"/>
      <c r="NBP917" s="35"/>
      <c r="NBQ917" s="34"/>
      <c r="NBX917" s="35"/>
      <c r="NBY917" s="34"/>
      <c r="NCF917" s="35"/>
      <c r="NCG917" s="34"/>
      <c r="NCN917" s="35"/>
      <c r="NCO917" s="34"/>
      <c r="NCV917" s="35"/>
      <c r="NCW917" s="34"/>
      <c r="NDD917" s="35"/>
      <c r="NDE917" s="34"/>
      <c r="NDL917" s="35"/>
      <c r="NDM917" s="34"/>
      <c r="NDT917" s="35"/>
      <c r="NDU917" s="34"/>
      <c r="NEB917" s="35"/>
      <c r="NEC917" s="34"/>
      <c r="NEJ917" s="35"/>
      <c r="NEK917" s="34"/>
      <c r="NER917" s="35"/>
      <c r="NES917" s="34"/>
      <c r="NEZ917" s="35"/>
      <c r="NFA917" s="34"/>
      <c r="NFH917" s="35"/>
      <c r="NFI917" s="34"/>
      <c r="NFP917" s="35"/>
      <c r="NFQ917" s="34"/>
      <c r="NFX917" s="35"/>
      <c r="NFY917" s="34"/>
      <c r="NGF917" s="35"/>
      <c r="NGG917" s="34"/>
      <c r="NGN917" s="35"/>
      <c r="NGO917" s="34"/>
      <c r="NGV917" s="35"/>
      <c r="NGW917" s="34"/>
      <c r="NHD917" s="35"/>
      <c r="NHE917" s="34"/>
      <c r="NHL917" s="35"/>
      <c r="NHM917" s="34"/>
      <c r="NHT917" s="35"/>
      <c r="NHU917" s="34"/>
      <c r="NIB917" s="35"/>
      <c r="NIC917" s="34"/>
      <c r="NIJ917" s="35"/>
      <c r="NIK917" s="34"/>
      <c r="NIR917" s="35"/>
      <c r="NIS917" s="34"/>
      <c r="NIZ917" s="35"/>
      <c r="NJA917" s="34"/>
      <c r="NJH917" s="35"/>
      <c r="NJI917" s="34"/>
      <c r="NJP917" s="35"/>
      <c r="NJQ917" s="34"/>
      <c r="NJX917" s="35"/>
      <c r="NJY917" s="34"/>
      <c r="NKF917" s="35"/>
      <c r="NKG917" s="34"/>
      <c r="NKN917" s="35"/>
      <c r="NKO917" s="34"/>
      <c r="NKV917" s="35"/>
      <c r="NKW917" s="34"/>
      <c r="NLD917" s="35"/>
      <c r="NLE917" s="34"/>
      <c r="NLL917" s="35"/>
      <c r="NLM917" s="34"/>
      <c r="NLT917" s="35"/>
      <c r="NLU917" s="34"/>
      <c r="NMB917" s="35"/>
      <c r="NMC917" s="34"/>
      <c r="NMJ917" s="35"/>
      <c r="NMK917" s="34"/>
      <c r="NMR917" s="35"/>
      <c r="NMS917" s="34"/>
      <c r="NMZ917" s="35"/>
      <c r="NNA917" s="34"/>
      <c r="NNH917" s="35"/>
      <c r="NNI917" s="34"/>
      <c r="NNP917" s="35"/>
      <c r="NNQ917" s="34"/>
      <c r="NNX917" s="35"/>
      <c r="NNY917" s="34"/>
      <c r="NOF917" s="35"/>
      <c r="NOG917" s="34"/>
      <c r="NON917" s="35"/>
      <c r="NOO917" s="34"/>
      <c r="NOV917" s="35"/>
      <c r="NOW917" s="34"/>
      <c r="NPD917" s="35"/>
      <c r="NPE917" s="34"/>
      <c r="NPL917" s="35"/>
      <c r="NPM917" s="34"/>
      <c r="NPT917" s="35"/>
      <c r="NPU917" s="34"/>
      <c r="NQB917" s="35"/>
      <c r="NQC917" s="34"/>
      <c r="NQJ917" s="35"/>
      <c r="NQK917" s="34"/>
      <c r="NQR917" s="35"/>
      <c r="NQS917" s="34"/>
      <c r="NQZ917" s="35"/>
      <c r="NRA917" s="34"/>
      <c r="NRH917" s="35"/>
      <c r="NRI917" s="34"/>
      <c r="NRP917" s="35"/>
      <c r="NRQ917" s="34"/>
      <c r="NRX917" s="35"/>
      <c r="NRY917" s="34"/>
      <c r="NSF917" s="35"/>
      <c r="NSG917" s="34"/>
      <c r="NSN917" s="35"/>
      <c r="NSO917" s="34"/>
      <c r="NSV917" s="35"/>
      <c r="NSW917" s="34"/>
      <c r="NTD917" s="35"/>
      <c r="NTE917" s="34"/>
      <c r="NTL917" s="35"/>
      <c r="NTM917" s="34"/>
      <c r="NTT917" s="35"/>
      <c r="NTU917" s="34"/>
      <c r="NUB917" s="35"/>
      <c r="NUC917" s="34"/>
      <c r="NUJ917" s="35"/>
      <c r="NUK917" s="34"/>
      <c r="NUR917" s="35"/>
      <c r="NUS917" s="34"/>
      <c r="NUZ917" s="35"/>
      <c r="NVA917" s="34"/>
      <c r="NVH917" s="35"/>
      <c r="NVI917" s="34"/>
      <c r="NVP917" s="35"/>
      <c r="NVQ917" s="34"/>
      <c r="NVX917" s="35"/>
      <c r="NVY917" s="34"/>
      <c r="NWF917" s="35"/>
      <c r="NWG917" s="34"/>
      <c r="NWN917" s="35"/>
      <c r="NWO917" s="34"/>
      <c r="NWV917" s="35"/>
      <c r="NWW917" s="34"/>
      <c r="NXD917" s="35"/>
      <c r="NXE917" s="34"/>
      <c r="NXL917" s="35"/>
      <c r="NXM917" s="34"/>
      <c r="NXT917" s="35"/>
      <c r="NXU917" s="34"/>
      <c r="NYB917" s="35"/>
      <c r="NYC917" s="34"/>
      <c r="NYJ917" s="35"/>
      <c r="NYK917" s="34"/>
      <c r="NYR917" s="35"/>
      <c r="NYS917" s="34"/>
      <c r="NYZ917" s="35"/>
      <c r="NZA917" s="34"/>
      <c r="NZH917" s="35"/>
      <c r="NZI917" s="34"/>
      <c r="NZP917" s="35"/>
      <c r="NZQ917" s="34"/>
      <c r="NZX917" s="35"/>
      <c r="NZY917" s="34"/>
      <c r="OAF917" s="35"/>
      <c r="OAG917" s="34"/>
      <c r="OAN917" s="35"/>
      <c r="OAO917" s="34"/>
      <c r="OAV917" s="35"/>
      <c r="OAW917" s="34"/>
      <c r="OBD917" s="35"/>
      <c r="OBE917" s="34"/>
      <c r="OBL917" s="35"/>
      <c r="OBM917" s="34"/>
      <c r="OBT917" s="35"/>
      <c r="OBU917" s="34"/>
      <c r="OCB917" s="35"/>
      <c r="OCC917" s="34"/>
      <c r="OCJ917" s="35"/>
      <c r="OCK917" s="34"/>
      <c r="OCR917" s="35"/>
      <c r="OCS917" s="34"/>
      <c r="OCZ917" s="35"/>
      <c r="ODA917" s="34"/>
      <c r="ODH917" s="35"/>
      <c r="ODI917" s="34"/>
      <c r="ODP917" s="35"/>
      <c r="ODQ917" s="34"/>
      <c r="ODX917" s="35"/>
      <c r="ODY917" s="34"/>
      <c r="OEF917" s="35"/>
      <c r="OEG917" s="34"/>
      <c r="OEN917" s="35"/>
      <c r="OEO917" s="34"/>
      <c r="OEV917" s="35"/>
      <c r="OEW917" s="34"/>
      <c r="OFD917" s="35"/>
      <c r="OFE917" s="34"/>
      <c r="OFL917" s="35"/>
      <c r="OFM917" s="34"/>
      <c r="OFT917" s="35"/>
      <c r="OFU917" s="34"/>
      <c r="OGB917" s="35"/>
      <c r="OGC917" s="34"/>
      <c r="OGJ917" s="35"/>
      <c r="OGK917" s="34"/>
      <c r="OGR917" s="35"/>
      <c r="OGS917" s="34"/>
      <c r="OGZ917" s="35"/>
      <c r="OHA917" s="34"/>
      <c r="OHH917" s="35"/>
      <c r="OHI917" s="34"/>
      <c r="OHP917" s="35"/>
      <c r="OHQ917" s="34"/>
      <c r="OHX917" s="35"/>
      <c r="OHY917" s="34"/>
      <c r="OIF917" s="35"/>
      <c r="OIG917" s="34"/>
      <c r="OIN917" s="35"/>
      <c r="OIO917" s="34"/>
      <c r="OIV917" s="35"/>
      <c r="OIW917" s="34"/>
      <c r="OJD917" s="35"/>
      <c r="OJE917" s="34"/>
      <c r="OJL917" s="35"/>
      <c r="OJM917" s="34"/>
      <c r="OJT917" s="35"/>
      <c r="OJU917" s="34"/>
      <c r="OKB917" s="35"/>
      <c r="OKC917" s="34"/>
      <c r="OKJ917" s="35"/>
      <c r="OKK917" s="34"/>
      <c r="OKR917" s="35"/>
      <c r="OKS917" s="34"/>
      <c r="OKZ917" s="35"/>
      <c r="OLA917" s="34"/>
      <c r="OLH917" s="35"/>
      <c r="OLI917" s="34"/>
      <c r="OLP917" s="35"/>
      <c r="OLQ917" s="34"/>
      <c r="OLX917" s="35"/>
      <c r="OLY917" s="34"/>
      <c r="OMF917" s="35"/>
      <c r="OMG917" s="34"/>
      <c r="OMN917" s="35"/>
      <c r="OMO917" s="34"/>
      <c r="OMV917" s="35"/>
      <c r="OMW917" s="34"/>
      <c r="OND917" s="35"/>
      <c r="ONE917" s="34"/>
      <c r="ONL917" s="35"/>
      <c r="ONM917" s="34"/>
      <c r="ONT917" s="35"/>
      <c r="ONU917" s="34"/>
      <c r="OOB917" s="35"/>
      <c r="OOC917" s="34"/>
      <c r="OOJ917" s="35"/>
      <c r="OOK917" s="34"/>
      <c r="OOR917" s="35"/>
      <c r="OOS917" s="34"/>
      <c r="OOZ917" s="35"/>
      <c r="OPA917" s="34"/>
      <c r="OPH917" s="35"/>
      <c r="OPI917" s="34"/>
      <c r="OPP917" s="35"/>
      <c r="OPQ917" s="34"/>
      <c r="OPX917" s="35"/>
      <c r="OPY917" s="34"/>
      <c r="OQF917" s="35"/>
      <c r="OQG917" s="34"/>
      <c r="OQN917" s="35"/>
      <c r="OQO917" s="34"/>
      <c r="OQV917" s="35"/>
      <c r="OQW917" s="34"/>
      <c r="ORD917" s="35"/>
      <c r="ORE917" s="34"/>
      <c r="ORL917" s="35"/>
      <c r="ORM917" s="34"/>
      <c r="ORT917" s="35"/>
      <c r="ORU917" s="34"/>
      <c r="OSB917" s="35"/>
      <c r="OSC917" s="34"/>
      <c r="OSJ917" s="35"/>
      <c r="OSK917" s="34"/>
      <c r="OSR917" s="35"/>
      <c r="OSS917" s="34"/>
      <c r="OSZ917" s="35"/>
      <c r="OTA917" s="34"/>
      <c r="OTH917" s="35"/>
      <c r="OTI917" s="34"/>
      <c r="OTP917" s="35"/>
      <c r="OTQ917" s="34"/>
      <c r="OTX917" s="35"/>
      <c r="OTY917" s="34"/>
      <c r="OUF917" s="35"/>
      <c r="OUG917" s="34"/>
      <c r="OUN917" s="35"/>
      <c r="OUO917" s="34"/>
      <c r="OUV917" s="35"/>
      <c r="OUW917" s="34"/>
      <c r="OVD917" s="35"/>
      <c r="OVE917" s="34"/>
      <c r="OVL917" s="35"/>
      <c r="OVM917" s="34"/>
      <c r="OVT917" s="35"/>
      <c r="OVU917" s="34"/>
      <c r="OWB917" s="35"/>
      <c r="OWC917" s="34"/>
      <c r="OWJ917" s="35"/>
      <c r="OWK917" s="34"/>
      <c r="OWR917" s="35"/>
      <c r="OWS917" s="34"/>
      <c r="OWZ917" s="35"/>
      <c r="OXA917" s="34"/>
      <c r="OXH917" s="35"/>
      <c r="OXI917" s="34"/>
      <c r="OXP917" s="35"/>
      <c r="OXQ917" s="34"/>
      <c r="OXX917" s="35"/>
      <c r="OXY917" s="34"/>
      <c r="OYF917" s="35"/>
      <c r="OYG917" s="34"/>
      <c r="OYN917" s="35"/>
      <c r="OYO917" s="34"/>
      <c r="OYV917" s="35"/>
      <c r="OYW917" s="34"/>
      <c r="OZD917" s="35"/>
      <c r="OZE917" s="34"/>
      <c r="OZL917" s="35"/>
      <c r="OZM917" s="34"/>
      <c r="OZT917" s="35"/>
      <c r="OZU917" s="34"/>
      <c r="PAB917" s="35"/>
      <c r="PAC917" s="34"/>
      <c r="PAJ917" s="35"/>
      <c r="PAK917" s="34"/>
      <c r="PAR917" s="35"/>
      <c r="PAS917" s="34"/>
      <c r="PAZ917" s="35"/>
      <c r="PBA917" s="34"/>
      <c r="PBH917" s="35"/>
      <c r="PBI917" s="34"/>
      <c r="PBP917" s="35"/>
      <c r="PBQ917" s="34"/>
      <c r="PBX917" s="35"/>
      <c r="PBY917" s="34"/>
      <c r="PCF917" s="35"/>
      <c r="PCG917" s="34"/>
      <c r="PCN917" s="35"/>
      <c r="PCO917" s="34"/>
      <c r="PCV917" s="35"/>
      <c r="PCW917" s="34"/>
      <c r="PDD917" s="35"/>
      <c r="PDE917" s="34"/>
      <c r="PDL917" s="35"/>
      <c r="PDM917" s="34"/>
      <c r="PDT917" s="35"/>
      <c r="PDU917" s="34"/>
      <c r="PEB917" s="35"/>
      <c r="PEC917" s="34"/>
      <c r="PEJ917" s="35"/>
      <c r="PEK917" s="34"/>
      <c r="PER917" s="35"/>
      <c r="PES917" s="34"/>
      <c r="PEZ917" s="35"/>
      <c r="PFA917" s="34"/>
      <c r="PFH917" s="35"/>
      <c r="PFI917" s="34"/>
      <c r="PFP917" s="35"/>
      <c r="PFQ917" s="34"/>
      <c r="PFX917" s="35"/>
      <c r="PFY917" s="34"/>
      <c r="PGF917" s="35"/>
      <c r="PGG917" s="34"/>
      <c r="PGN917" s="35"/>
      <c r="PGO917" s="34"/>
      <c r="PGV917" s="35"/>
      <c r="PGW917" s="34"/>
      <c r="PHD917" s="35"/>
      <c r="PHE917" s="34"/>
      <c r="PHL917" s="35"/>
      <c r="PHM917" s="34"/>
      <c r="PHT917" s="35"/>
      <c r="PHU917" s="34"/>
      <c r="PIB917" s="35"/>
      <c r="PIC917" s="34"/>
      <c r="PIJ917" s="35"/>
      <c r="PIK917" s="34"/>
      <c r="PIR917" s="35"/>
      <c r="PIS917" s="34"/>
      <c r="PIZ917" s="35"/>
      <c r="PJA917" s="34"/>
      <c r="PJH917" s="35"/>
      <c r="PJI917" s="34"/>
      <c r="PJP917" s="35"/>
      <c r="PJQ917" s="34"/>
      <c r="PJX917" s="35"/>
      <c r="PJY917" s="34"/>
      <c r="PKF917" s="35"/>
      <c r="PKG917" s="34"/>
      <c r="PKN917" s="35"/>
      <c r="PKO917" s="34"/>
      <c r="PKV917" s="35"/>
      <c r="PKW917" s="34"/>
      <c r="PLD917" s="35"/>
      <c r="PLE917" s="34"/>
      <c r="PLL917" s="35"/>
      <c r="PLM917" s="34"/>
      <c r="PLT917" s="35"/>
      <c r="PLU917" s="34"/>
      <c r="PMB917" s="35"/>
      <c r="PMC917" s="34"/>
      <c r="PMJ917" s="35"/>
      <c r="PMK917" s="34"/>
      <c r="PMR917" s="35"/>
      <c r="PMS917" s="34"/>
      <c r="PMZ917" s="35"/>
      <c r="PNA917" s="34"/>
      <c r="PNH917" s="35"/>
      <c r="PNI917" s="34"/>
      <c r="PNP917" s="35"/>
      <c r="PNQ917" s="34"/>
      <c r="PNX917" s="35"/>
      <c r="PNY917" s="34"/>
      <c r="POF917" s="35"/>
      <c r="POG917" s="34"/>
      <c r="PON917" s="35"/>
      <c r="POO917" s="34"/>
      <c r="POV917" s="35"/>
      <c r="POW917" s="34"/>
      <c r="PPD917" s="35"/>
      <c r="PPE917" s="34"/>
      <c r="PPL917" s="35"/>
      <c r="PPM917" s="34"/>
      <c r="PPT917" s="35"/>
      <c r="PPU917" s="34"/>
      <c r="PQB917" s="35"/>
      <c r="PQC917" s="34"/>
      <c r="PQJ917" s="35"/>
      <c r="PQK917" s="34"/>
      <c r="PQR917" s="35"/>
      <c r="PQS917" s="34"/>
      <c r="PQZ917" s="35"/>
      <c r="PRA917" s="34"/>
      <c r="PRH917" s="35"/>
      <c r="PRI917" s="34"/>
      <c r="PRP917" s="35"/>
      <c r="PRQ917" s="34"/>
      <c r="PRX917" s="35"/>
      <c r="PRY917" s="34"/>
      <c r="PSF917" s="35"/>
      <c r="PSG917" s="34"/>
      <c r="PSN917" s="35"/>
      <c r="PSO917" s="34"/>
      <c r="PSV917" s="35"/>
      <c r="PSW917" s="34"/>
      <c r="PTD917" s="35"/>
      <c r="PTE917" s="34"/>
      <c r="PTL917" s="35"/>
      <c r="PTM917" s="34"/>
      <c r="PTT917" s="35"/>
      <c r="PTU917" s="34"/>
      <c r="PUB917" s="35"/>
      <c r="PUC917" s="34"/>
      <c r="PUJ917" s="35"/>
      <c r="PUK917" s="34"/>
      <c r="PUR917" s="35"/>
      <c r="PUS917" s="34"/>
      <c r="PUZ917" s="35"/>
      <c r="PVA917" s="34"/>
      <c r="PVH917" s="35"/>
      <c r="PVI917" s="34"/>
      <c r="PVP917" s="35"/>
      <c r="PVQ917" s="34"/>
      <c r="PVX917" s="35"/>
      <c r="PVY917" s="34"/>
      <c r="PWF917" s="35"/>
      <c r="PWG917" s="34"/>
      <c r="PWN917" s="35"/>
      <c r="PWO917" s="34"/>
      <c r="PWV917" s="35"/>
      <c r="PWW917" s="34"/>
      <c r="PXD917" s="35"/>
      <c r="PXE917" s="34"/>
      <c r="PXL917" s="35"/>
      <c r="PXM917" s="34"/>
      <c r="PXT917" s="35"/>
      <c r="PXU917" s="34"/>
      <c r="PYB917" s="35"/>
      <c r="PYC917" s="34"/>
      <c r="PYJ917" s="35"/>
      <c r="PYK917" s="34"/>
      <c r="PYR917" s="35"/>
      <c r="PYS917" s="34"/>
      <c r="PYZ917" s="35"/>
      <c r="PZA917" s="34"/>
      <c r="PZH917" s="35"/>
      <c r="PZI917" s="34"/>
      <c r="PZP917" s="35"/>
      <c r="PZQ917" s="34"/>
      <c r="PZX917" s="35"/>
      <c r="PZY917" s="34"/>
      <c r="QAF917" s="35"/>
      <c r="QAG917" s="34"/>
      <c r="QAN917" s="35"/>
      <c r="QAO917" s="34"/>
      <c r="QAV917" s="35"/>
      <c r="QAW917" s="34"/>
      <c r="QBD917" s="35"/>
      <c r="QBE917" s="34"/>
      <c r="QBL917" s="35"/>
      <c r="QBM917" s="34"/>
      <c r="QBT917" s="35"/>
      <c r="QBU917" s="34"/>
      <c r="QCB917" s="35"/>
      <c r="QCC917" s="34"/>
      <c r="QCJ917" s="35"/>
      <c r="QCK917" s="34"/>
      <c r="QCR917" s="35"/>
      <c r="QCS917" s="34"/>
      <c r="QCZ917" s="35"/>
      <c r="QDA917" s="34"/>
      <c r="QDH917" s="35"/>
      <c r="QDI917" s="34"/>
      <c r="QDP917" s="35"/>
      <c r="QDQ917" s="34"/>
      <c r="QDX917" s="35"/>
      <c r="QDY917" s="34"/>
      <c r="QEF917" s="35"/>
      <c r="QEG917" s="34"/>
      <c r="QEN917" s="35"/>
      <c r="QEO917" s="34"/>
      <c r="QEV917" s="35"/>
      <c r="QEW917" s="34"/>
      <c r="QFD917" s="35"/>
      <c r="QFE917" s="34"/>
      <c r="QFL917" s="35"/>
      <c r="QFM917" s="34"/>
      <c r="QFT917" s="35"/>
      <c r="QFU917" s="34"/>
      <c r="QGB917" s="35"/>
      <c r="QGC917" s="34"/>
      <c r="QGJ917" s="35"/>
      <c r="QGK917" s="34"/>
      <c r="QGR917" s="35"/>
      <c r="QGS917" s="34"/>
      <c r="QGZ917" s="35"/>
      <c r="QHA917" s="34"/>
      <c r="QHH917" s="35"/>
      <c r="QHI917" s="34"/>
      <c r="QHP917" s="35"/>
      <c r="QHQ917" s="34"/>
      <c r="QHX917" s="35"/>
      <c r="QHY917" s="34"/>
      <c r="QIF917" s="35"/>
      <c r="QIG917" s="34"/>
      <c r="QIN917" s="35"/>
      <c r="QIO917" s="34"/>
      <c r="QIV917" s="35"/>
      <c r="QIW917" s="34"/>
      <c r="QJD917" s="35"/>
      <c r="QJE917" s="34"/>
      <c r="QJL917" s="35"/>
      <c r="QJM917" s="34"/>
      <c r="QJT917" s="35"/>
      <c r="QJU917" s="34"/>
      <c r="QKB917" s="35"/>
      <c r="QKC917" s="34"/>
      <c r="QKJ917" s="35"/>
      <c r="QKK917" s="34"/>
      <c r="QKR917" s="35"/>
      <c r="QKS917" s="34"/>
      <c r="QKZ917" s="35"/>
      <c r="QLA917" s="34"/>
      <c r="QLH917" s="35"/>
      <c r="QLI917" s="34"/>
      <c r="QLP917" s="35"/>
      <c r="QLQ917" s="34"/>
      <c r="QLX917" s="35"/>
      <c r="QLY917" s="34"/>
      <c r="QMF917" s="35"/>
      <c r="QMG917" s="34"/>
      <c r="QMN917" s="35"/>
      <c r="QMO917" s="34"/>
      <c r="QMV917" s="35"/>
      <c r="QMW917" s="34"/>
      <c r="QND917" s="35"/>
      <c r="QNE917" s="34"/>
      <c r="QNL917" s="35"/>
      <c r="QNM917" s="34"/>
      <c r="QNT917" s="35"/>
      <c r="QNU917" s="34"/>
      <c r="QOB917" s="35"/>
      <c r="QOC917" s="34"/>
      <c r="QOJ917" s="35"/>
      <c r="QOK917" s="34"/>
      <c r="QOR917" s="35"/>
      <c r="QOS917" s="34"/>
      <c r="QOZ917" s="35"/>
      <c r="QPA917" s="34"/>
      <c r="QPH917" s="35"/>
      <c r="QPI917" s="34"/>
      <c r="QPP917" s="35"/>
      <c r="QPQ917" s="34"/>
      <c r="QPX917" s="35"/>
      <c r="QPY917" s="34"/>
      <c r="QQF917" s="35"/>
      <c r="QQG917" s="34"/>
      <c r="QQN917" s="35"/>
      <c r="QQO917" s="34"/>
      <c r="QQV917" s="35"/>
      <c r="QQW917" s="34"/>
      <c r="QRD917" s="35"/>
      <c r="QRE917" s="34"/>
      <c r="QRL917" s="35"/>
      <c r="QRM917" s="34"/>
      <c r="QRT917" s="35"/>
      <c r="QRU917" s="34"/>
      <c r="QSB917" s="35"/>
      <c r="QSC917" s="34"/>
      <c r="QSJ917" s="35"/>
      <c r="QSK917" s="34"/>
      <c r="QSR917" s="35"/>
      <c r="QSS917" s="34"/>
      <c r="QSZ917" s="35"/>
      <c r="QTA917" s="34"/>
      <c r="QTH917" s="35"/>
      <c r="QTI917" s="34"/>
      <c r="QTP917" s="35"/>
      <c r="QTQ917" s="34"/>
      <c r="QTX917" s="35"/>
      <c r="QTY917" s="34"/>
      <c r="QUF917" s="35"/>
      <c r="QUG917" s="34"/>
      <c r="QUN917" s="35"/>
      <c r="QUO917" s="34"/>
      <c r="QUV917" s="35"/>
      <c r="QUW917" s="34"/>
      <c r="QVD917" s="35"/>
      <c r="QVE917" s="34"/>
      <c r="QVL917" s="35"/>
      <c r="QVM917" s="34"/>
      <c r="QVT917" s="35"/>
      <c r="QVU917" s="34"/>
      <c r="QWB917" s="35"/>
      <c r="QWC917" s="34"/>
      <c r="QWJ917" s="35"/>
      <c r="QWK917" s="34"/>
      <c r="QWR917" s="35"/>
      <c r="QWS917" s="34"/>
      <c r="QWZ917" s="35"/>
      <c r="QXA917" s="34"/>
      <c r="QXH917" s="35"/>
      <c r="QXI917" s="34"/>
      <c r="QXP917" s="35"/>
      <c r="QXQ917" s="34"/>
      <c r="QXX917" s="35"/>
      <c r="QXY917" s="34"/>
      <c r="QYF917" s="35"/>
      <c r="QYG917" s="34"/>
      <c r="QYN917" s="35"/>
      <c r="QYO917" s="34"/>
      <c r="QYV917" s="35"/>
      <c r="QYW917" s="34"/>
      <c r="QZD917" s="35"/>
      <c r="QZE917" s="34"/>
      <c r="QZL917" s="35"/>
      <c r="QZM917" s="34"/>
      <c r="QZT917" s="35"/>
      <c r="QZU917" s="34"/>
      <c r="RAB917" s="35"/>
      <c r="RAC917" s="34"/>
      <c r="RAJ917" s="35"/>
      <c r="RAK917" s="34"/>
      <c r="RAR917" s="35"/>
      <c r="RAS917" s="34"/>
      <c r="RAZ917" s="35"/>
      <c r="RBA917" s="34"/>
      <c r="RBH917" s="35"/>
      <c r="RBI917" s="34"/>
      <c r="RBP917" s="35"/>
      <c r="RBQ917" s="34"/>
      <c r="RBX917" s="35"/>
      <c r="RBY917" s="34"/>
      <c r="RCF917" s="35"/>
      <c r="RCG917" s="34"/>
      <c r="RCN917" s="35"/>
      <c r="RCO917" s="34"/>
      <c r="RCV917" s="35"/>
      <c r="RCW917" s="34"/>
      <c r="RDD917" s="35"/>
      <c r="RDE917" s="34"/>
      <c r="RDL917" s="35"/>
      <c r="RDM917" s="34"/>
      <c r="RDT917" s="35"/>
      <c r="RDU917" s="34"/>
      <c r="REB917" s="35"/>
      <c r="REC917" s="34"/>
      <c r="REJ917" s="35"/>
      <c r="REK917" s="34"/>
      <c r="RER917" s="35"/>
      <c r="RES917" s="34"/>
      <c r="REZ917" s="35"/>
      <c r="RFA917" s="34"/>
      <c r="RFH917" s="35"/>
      <c r="RFI917" s="34"/>
      <c r="RFP917" s="35"/>
      <c r="RFQ917" s="34"/>
      <c r="RFX917" s="35"/>
      <c r="RFY917" s="34"/>
      <c r="RGF917" s="35"/>
      <c r="RGG917" s="34"/>
      <c r="RGN917" s="35"/>
      <c r="RGO917" s="34"/>
      <c r="RGV917" s="35"/>
      <c r="RGW917" s="34"/>
      <c r="RHD917" s="35"/>
      <c r="RHE917" s="34"/>
      <c r="RHL917" s="35"/>
      <c r="RHM917" s="34"/>
      <c r="RHT917" s="35"/>
      <c r="RHU917" s="34"/>
      <c r="RIB917" s="35"/>
      <c r="RIC917" s="34"/>
      <c r="RIJ917" s="35"/>
      <c r="RIK917" s="34"/>
      <c r="RIR917" s="35"/>
      <c r="RIS917" s="34"/>
      <c r="RIZ917" s="35"/>
      <c r="RJA917" s="34"/>
      <c r="RJH917" s="35"/>
      <c r="RJI917" s="34"/>
      <c r="RJP917" s="35"/>
      <c r="RJQ917" s="34"/>
      <c r="RJX917" s="35"/>
      <c r="RJY917" s="34"/>
      <c r="RKF917" s="35"/>
      <c r="RKG917" s="34"/>
      <c r="RKN917" s="35"/>
      <c r="RKO917" s="34"/>
      <c r="RKV917" s="35"/>
      <c r="RKW917" s="34"/>
      <c r="RLD917" s="35"/>
      <c r="RLE917" s="34"/>
      <c r="RLL917" s="35"/>
      <c r="RLM917" s="34"/>
      <c r="RLT917" s="35"/>
      <c r="RLU917" s="34"/>
      <c r="RMB917" s="35"/>
      <c r="RMC917" s="34"/>
      <c r="RMJ917" s="35"/>
      <c r="RMK917" s="34"/>
      <c r="RMR917" s="35"/>
      <c r="RMS917" s="34"/>
      <c r="RMZ917" s="35"/>
      <c r="RNA917" s="34"/>
      <c r="RNH917" s="35"/>
      <c r="RNI917" s="34"/>
      <c r="RNP917" s="35"/>
      <c r="RNQ917" s="34"/>
      <c r="RNX917" s="35"/>
      <c r="RNY917" s="34"/>
      <c r="ROF917" s="35"/>
      <c r="ROG917" s="34"/>
      <c r="RON917" s="35"/>
      <c r="ROO917" s="34"/>
      <c r="ROV917" s="35"/>
      <c r="ROW917" s="34"/>
      <c r="RPD917" s="35"/>
      <c r="RPE917" s="34"/>
      <c r="RPL917" s="35"/>
      <c r="RPM917" s="34"/>
      <c r="RPT917" s="35"/>
      <c r="RPU917" s="34"/>
      <c r="RQB917" s="35"/>
      <c r="RQC917" s="34"/>
      <c r="RQJ917" s="35"/>
      <c r="RQK917" s="34"/>
      <c r="RQR917" s="35"/>
      <c r="RQS917" s="34"/>
      <c r="RQZ917" s="35"/>
      <c r="RRA917" s="34"/>
      <c r="RRH917" s="35"/>
      <c r="RRI917" s="34"/>
      <c r="RRP917" s="35"/>
      <c r="RRQ917" s="34"/>
      <c r="RRX917" s="35"/>
      <c r="RRY917" s="34"/>
      <c r="RSF917" s="35"/>
      <c r="RSG917" s="34"/>
      <c r="RSN917" s="35"/>
      <c r="RSO917" s="34"/>
      <c r="RSV917" s="35"/>
      <c r="RSW917" s="34"/>
      <c r="RTD917" s="35"/>
      <c r="RTE917" s="34"/>
      <c r="RTL917" s="35"/>
      <c r="RTM917" s="34"/>
      <c r="RTT917" s="35"/>
      <c r="RTU917" s="34"/>
      <c r="RUB917" s="35"/>
      <c r="RUC917" s="34"/>
      <c r="RUJ917" s="35"/>
      <c r="RUK917" s="34"/>
      <c r="RUR917" s="35"/>
      <c r="RUS917" s="34"/>
      <c r="RUZ917" s="35"/>
      <c r="RVA917" s="34"/>
      <c r="RVH917" s="35"/>
      <c r="RVI917" s="34"/>
      <c r="RVP917" s="35"/>
      <c r="RVQ917" s="34"/>
      <c r="RVX917" s="35"/>
      <c r="RVY917" s="34"/>
      <c r="RWF917" s="35"/>
      <c r="RWG917" s="34"/>
      <c r="RWN917" s="35"/>
      <c r="RWO917" s="34"/>
      <c r="RWV917" s="35"/>
      <c r="RWW917" s="34"/>
      <c r="RXD917" s="35"/>
      <c r="RXE917" s="34"/>
      <c r="RXL917" s="35"/>
      <c r="RXM917" s="34"/>
      <c r="RXT917" s="35"/>
      <c r="RXU917" s="34"/>
      <c r="RYB917" s="35"/>
      <c r="RYC917" s="34"/>
      <c r="RYJ917" s="35"/>
      <c r="RYK917" s="34"/>
      <c r="RYR917" s="35"/>
      <c r="RYS917" s="34"/>
      <c r="RYZ917" s="35"/>
      <c r="RZA917" s="34"/>
      <c r="RZH917" s="35"/>
      <c r="RZI917" s="34"/>
      <c r="RZP917" s="35"/>
      <c r="RZQ917" s="34"/>
      <c r="RZX917" s="35"/>
      <c r="RZY917" s="34"/>
      <c r="SAF917" s="35"/>
      <c r="SAG917" s="34"/>
      <c r="SAN917" s="35"/>
      <c r="SAO917" s="34"/>
      <c r="SAV917" s="35"/>
      <c r="SAW917" s="34"/>
      <c r="SBD917" s="35"/>
      <c r="SBE917" s="34"/>
      <c r="SBL917" s="35"/>
      <c r="SBM917" s="34"/>
      <c r="SBT917" s="35"/>
      <c r="SBU917" s="34"/>
      <c r="SCB917" s="35"/>
      <c r="SCC917" s="34"/>
      <c r="SCJ917" s="35"/>
      <c r="SCK917" s="34"/>
      <c r="SCR917" s="35"/>
      <c r="SCS917" s="34"/>
      <c r="SCZ917" s="35"/>
      <c r="SDA917" s="34"/>
      <c r="SDH917" s="35"/>
      <c r="SDI917" s="34"/>
      <c r="SDP917" s="35"/>
      <c r="SDQ917" s="34"/>
      <c r="SDX917" s="35"/>
      <c r="SDY917" s="34"/>
      <c r="SEF917" s="35"/>
      <c r="SEG917" s="34"/>
      <c r="SEN917" s="35"/>
      <c r="SEO917" s="34"/>
      <c r="SEV917" s="35"/>
      <c r="SEW917" s="34"/>
      <c r="SFD917" s="35"/>
      <c r="SFE917" s="34"/>
      <c r="SFL917" s="35"/>
      <c r="SFM917" s="34"/>
      <c r="SFT917" s="35"/>
      <c r="SFU917" s="34"/>
      <c r="SGB917" s="35"/>
      <c r="SGC917" s="34"/>
      <c r="SGJ917" s="35"/>
      <c r="SGK917" s="34"/>
      <c r="SGR917" s="35"/>
      <c r="SGS917" s="34"/>
      <c r="SGZ917" s="35"/>
      <c r="SHA917" s="34"/>
      <c r="SHH917" s="35"/>
      <c r="SHI917" s="34"/>
      <c r="SHP917" s="35"/>
      <c r="SHQ917" s="34"/>
      <c r="SHX917" s="35"/>
      <c r="SHY917" s="34"/>
      <c r="SIF917" s="35"/>
      <c r="SIG917" s="34"/>
      <c r="SIN917" s="35"/>
      <c r="SIO917" s="34"/>
      <c r="SIV917" s="35"/>
      <c r="SIW917" s="34"/>
      <c r="SJD917" s="35"/>
      <c r="SJE917" s="34"/>
      <c r="SJL917" s="35"/>
      <c r="SJM917" s="34"/>
      <c r="SJT917" s="35"/>
      <c r="SJU917" s="34"/>
      <c r="SKB917" s="35"/>
      <c r="SKC917" s="34"/>
      <c r="SKJ917" s="35"/>
      <c r="SKK917" s="34"/>
      <c r="SKR917" s="35"/>
      <c r="SKS917" s="34"/>
      <c r="SKZ917" s="35"/>
      <c r="SLA917" s="34"/>
      <c r="SLH917" s="35"/>
      <c r="SLI917" s="34"/>
      <c r="SLP917" s="35"/>
      <c r="SLQ917" s="34"/>
      <c r="SLX917" s="35"/>
      <c r="SLY917" s="34"/>
      <c r="SMF917" s="35"/>
      <c r="SMG917" s="34"/>
      <c r="SMN917" s="35"/>
      <c r="SMO917" s="34"/>
      <c r="SMV917" s="35"/>
      <c r="SMW917" s="34"/>
      <c r="SND917" s="35"/>
      <c r="SNE917" s="34"/>
      <c r="SNL917" s="35"/>
      <c r="SNM917" s="34"/>
      <c r="SNT917" s="35"/>
      <c r="SNU917" s="34"/>
      <c r="SOB917" s="35"/>
      <c r="SOC917" s="34"/>
      <c r="SOJ917" s="35"/>
      <c r="SOK917" s="34"/>
      <c r="SOR917" s="35"/>
      <c r="SOS917" s="34"/>
      <c r="SOZ917" s="35"/>
      <c r="SPA917" s="34"/>
      <c r="SPH917" s="35"/>
      <c r="SPI917" s="34"/>
      <c r="SPP917" s="35"/>
      <c r="SPQ917" s="34"/>
      <c r="SPX917" s="35"/>
      <c r="SPY917" s="34"/>
      <c r="SQF917" s="35"/>
      <c r="SQG917" s="34"/>
      <c r="SQN917" s="35"/>
      <c r="SQO917" s="34"/>
      <c r="SQV917" s="35"/>
      <c r="SQW917" s="34"/>
      <c r="SRD917" s="35"/>
      <c r="SRE917" s="34"/>
      <c r="SRL917" s="35"/>
      <c r="SRM917" s="34"/>
      <c r="SRT917" s="35"/>
      <c r="SRU917" s="34"/>
      <c r="SSB917" s="35"/>
      <c r="SSC917" s="34"/>
      <c r="SSJ917" s="35"/>
      <c r="SSK917" s="34"/>
      <c r="SSR917" s="35"/>
      <c r="SSS917" s="34"/>
      <c r="SSZ917" s="35"/>
      <c r="STA917" s="34"/>
      <c r="STH917" s="35"/>
      <c r="STI917" s="34"/>
      <c r="STP917" s="35"/>
      <c r="STQ917" s="34"/>
      <c r="STX917" s="35"/>
      <c r="STY917" s="34"/>
      <c r="SUF917" s="35"/>
      <c r="SUG917" s="34"/>
      <c r="SUN917" s="35"/>
      <c r="SUO917" s="34"/>
      <c r="SUV917" s="35"/>
      <c r="SUW917" s="34"/>
      <c r="SVD917" s="35"/>
      <c r="SVE917" s="34"/>
      <c r="SVL917" s="35"/>
      <c r="SVM917" s="34"/>
      <c r="SVT917" s="35"/>
      <c r="SVU917" s="34"/>
      <c r="SWB917" s="35"/>
      <c r="SWC917" s="34"/>
      <c r="SWJ917" s="35"/>
      <c r="SWK917" s="34"/>
      <c r="SWR917" s="35"/>
      <c r="SWS917" s="34"/>
      <c r="SWZ917" s="35"/>
      <c r="SXA917" s="34"/>
      <c r="SXH917" s="35"/>
      <c r="SXI917" s="34"/>
      <c r="SXP917" s="35"/>
      <c r="SXQ917" s="34"/>
      <c r="SXX917" s="35"/>
      <c r="SXY917" s="34"/>
      <c r="SYF917" s="35"/>
      <c r="SYG917" s="34"/>
      <c r="SYN917" s="35"/>
      <c r="SYO917" s="34"/>
      <c r="SYV917" s="35"/>
      <c r="SYW917" s="34"/>
      <c r="SZD917" s="35"/>
      <c r="SZE917" s="34"/>
      <c r="SZL917" s="35"/>
      <c r="SZM917" s="34"/>
      <c r="SZT917" s="35"/>
      <c r="SZU917" s="34"/>
      <c r="TAB917" s="35"/>
      <c r="TAC917" s="34"/>
      <c r="TAJ917" s="35"/>
      <c r="TAK917" s="34"/>
      <c r="TAR917" s="35"/>
      <c r="TAS917" s="34"/>
      <c r="TAZ917" s="35"/>
      <c r="TBA917" s="34"/>
      <c r="TBH917" s="35"/>
      <c r="TBI917" s="34"/>
      <c r="TBP917" s="35"/>
      <c r="TBQ917" s="34"/>
      <c r="TBX917" s="35"/>
      <c r="TBY917" s="34"/>
      <c r="TCF917" s="35"/>
      <c r="TCG917" s="34"/>
      <c r="TCN917" s="35"/>
      <c r="TCO917" s="34"/>
      <c r="TCV917" s="35"/>
      <c r="TCW917" s="34"/>
      <c r="TDD917" s="35"/>
      <c r="TDE917" s="34"/>
      <c r="TDL917" s="35"/>
      <c r="TDM917" s="34"/>
      <c r="TDT917" s="35"/>
      <c r="TDU917" s="34"/>
      <c r="TEB917" s="35"/>
      <c r="TEC917" s="34"/>
      <c r="TEJ917" s="35"/>
      <c r="TEK917" s="34"/>
      <c r="TER917" s="35"/>
      <c r="TES917" s="34"/>
      <c r="TEZ917" s="35"/>
      <c r="TFA917" s="34"/>
      <c r="TFH917" s="35"/>
      <c r="TFI917" s="34"/>
      <c r="TFP917" s="35"/>
      <c r="TFQ917" s="34"/>
      <c r="TFX917" s="35"/>
      <c r="TFY917" s="34"/>
      <c r="TGF917" s="35"/>
      <c r="TGG917" s="34"/>
      <c r="TGN917" s="35"/>
      <c r="TGO917" s="34"/>
      <c r="TGV917" s="35"/>
      <c r="TGW917" s="34"/>
      <c r="THD917" s="35"/>
      <c r="THE917" s="34"/>
      <c r="THL917" s="35"/>
      <c r="THM917" s="34"/>
      <c r="THT917" s="35"/>
      <c r="THU917" s="34"/>
      <c r="TIB917" s="35"/>
      <c r="TIC917" s="34"/>
      <c r="TIJ917" s="35"/>
      <c r="TIK917" s="34"/>
      <c r="TIR917" s="35"/>
      <c r="TIS917" s="34"/>
      <c r="TIZ917" s="35"/>
      <c r="TJA917" s="34"/>
      <c r="TJH917" s="35"/>
      <c r="TJI917" s="34"/>
      <c r="TJP917" s="35"/>
      <c r="TJQ917" s="34"/>
      <c r="TJX917" s="35"/>
      <c r="TJY917" s="34"/>
      <c r="TKF917" s="35"/>
      <c r="TKG917" s="34"/>
      <c r="TKN917" s="35"/>
      <c r="TKO917" s="34"/>
      <c r="TKV917" s="35"/>
      <c r="TKW917" s="34"/>
      <c r="TLD917" s="35"/>
      <c r="TLE917" s="34"/>
      <c r="TLL917" s="35"/>
      <c r="TLM917" s="34"/>
      <c r="TLT917" s="35"/>
      <c r="TLU917" s="34"/>
      <c r="TMB917" s="35"/>
      <c r="TMC917" s="34"/>
      <c r="TMJ917" s="35"/>
      <c r="TMK917" s="34"/>
      <c r="TMR917" s="35"/>
      <c r="TMS917" s="34"/>
      <c r="TMZ917" s="35"/>
      <c r="TNA917" s="34"/>
      <c r="TNH917" s="35"/>
      <c r="TNI917" s="34"/>
      <c r="TNP917" s="35"/>
      <c r="TNQ917" s="34"/>
      <c r="TNX917" s="35"/>
      <c r="TNY917" s="34"/>
      <c r="TOF917" s="35"/>
      <c r="TOG917" s="34"/>
      <c r="TON917" s="35"/>
      <c r="TOO917" s="34"/>
      <c r="TOV917" s="35"/>
      <c r="TOW917" s="34"/>
      <c r="TPD917" s="35"/>
      <c r="TPE917" s="34"/>
      <c r="TPL917" s="35"/>
      <c r="TPM917" s="34"/>
      <c r="TPT917" s="35"/>
      <c r="TPU917" s="34"/>
      <c r="TQB917" s="35"/>
      <c r="TQC917" s="34"/>
      <c r="TQJ917" s="35"/>
      <c r="TQK917" s="34"/>
      <c r="TQR917" s="35"/>
      <c r="TQS917" s="34"/>
      <c r="TQZ917" s="35"/>
      <c r="TRA917" s="34"/>
      <c r="TRH917" s="35"/>
      <c r="TRI917" s="34"/>
      <c r="TRP917" s="35"/>
      <c r="TRQ917" s="34"/>
      <c r="TRX917" s="35"/>
      <c r="TRY917" s="34"/>
      <c r="TSF917" s="35"/>
      <c r="TSG917" s="34"/>
      <c r="TSN917" s="35"/>
      <c r="TSO917" s="34"/>
      <c r="TSV917" s="35"/>
      <c r="TSW917" s="34"/>
      <c r="TTD917" s="35"/>
      <c r="TTE917" s="34"/>
      <c r="TTL917" s="35"/>
      <c r="TTM917" s="34"/>
      <c r="TTT917" s="35"/>
      <c r="TTU917" s="34"/>
      <c r="TUB917" s="35"/>
      <c r="TUC917" s="34"/>
      <c r="TUJ917" s="35"/>
      <c r="TUK917" s="34"/>
      <c r="TUR917" s="35"/>
      <c r="TUS917" s="34"/>
      <c r="TUZ917" s="35"/>
      <c r="TVA917" s="34"/>
      <c r="TVH917" s="35"/>
      <c r="TVI917" s="34"/>
      <c r="TVP917" s="35"/>
      <c r="TVQ917" s="34"/>
      <c r="TVX917" s="35"/>
      <c r="TVY917" s="34"/>
      <c r="TWF917" s="35"/>
      <c r="TWG917" s="34"/>
      <c r="TWN917" s="35"/>
      <c r="TWO917" s="34"/>
      <c r="TWV917" s="35"/>
      <c r="TWW917" s="34"/>
      <c r="TXD917" s="35"/>
      <c r="TXE917" s="34"/>
      <c r="TXL917" s="35"/>
      <c r="TXM917" s="34"/>
      <c r="TXT917" s="35"/>
      <c r="TXU917" s="34"/>
      <c r="TYB917" s="35"/>
      <c r="TYC917" s="34"/>
      <c r="TYJ917" s="35"/>
      <c r="TYK917" s="34"/>
      <c r="TYR917" s="35"/>
      <c r="TYS917" s="34"/>
      <c r="TYZ917" s="35"/>
      <c r="TZA917" s="34"/>
      <c r="TZH917" s="35"/>
      <c r="TZI917" s="34"/>
      <c r="TZP917" s="35"/>
      <c r="TZQ917" s="34"/>
      <c r="TZX917" s="35"/>
      <c r="TZY917" s="34"/>
      <c r="UAF917" s="35"/>
      <c r="UAG917" s="34"/>
      <c r="UAN917" s="35"/>
      <c r="UAO917" s="34"/>
      <c r="UAV917" s="35"/>
      <c r="UAW917" s="34"/>
      <c r="UBD917" s="35"/>
      <c r="UBE917" s="34"/>
      <c r="UBL917" s="35"/>
      <c r="UBM917" s="34"/>
      <c r="UBT917" s="35"/>
      <c r="UBU917" s="34"/>
      <c r="UCB917" s="35"/>
      <c r="UCC917" s="34"/>
      <c r="UCJ917" s="35"/>
      <c r="UCK917" s="34"/>
      <c r="UCR917" s="35"/>
      <c r="UCS917" s="34"/>
      <c r="UCZ917" s="35"/>
      <c r="UDA917" s="34"/>
      <c r="UDH917" s="35"/>
      <c r="UDI917" s="34"/>
      <c r="UDP917" s="35"/>
      <c r="UDQ917" s="34"/>
      <c r="UDX917" s="35"/>
      <c r="UDY917" s="34"/>
      <c r="UEF917" s="35"/>
      <c r="UEG917" s="34"/>
      <c r="UEN917" s="35"/>
      <c r="UEO917" s="34"/>
      <c r="UEV917" s="35"/>
      <c r="UEW917" s="34"/>
      <c r="UFD917" s="35"/>
      <c r="UFE917" s="34"/>
      <c r="UFL917" s="35"/>
      <c r="UFM917" s="34"/>
      <c r="UFT917" s="35"/>
      <c r="UFU917" s="34"/>
      <c r="UGB917" s="35"/>
      <c r="UGC917" s="34"/>
      <c r="UGJ917" s="35"/>
      <c r="UGK917" s="34"/>
      <c r="UGR917" s="35"/>
      <c r="UGS917" s="34"/>
      <c r="UGZ917" s="35"/>
      <c r="UHA917" s="34"/>
      <c r="UHH917" s="35"/>
      <c r="UHI917" s="34"/>
      <c r="UHP917" s="35"/>
      <c r="UHQ917" s="34"/>
      <c r="UHX917" s="35"/>
      <c r="UHY917" s="34"/>
      <c r="UIF917" s="35"/>
      <c r="UIG917" s="34"/>
      <c r="UIN917" s="35"/>
      <c r="UIO917" s="34"/>
      <c r="UIV917" s="35"/>
      <c r="UIW917" s="34"/>
      <c r="UJD917" s="35"/>
      <c r="UJE917" s="34"/>
      <c r="UJL917" s="35"/>
      <c r="UJM917" s="34"/>
      <c r="UJT917" s="35"/>
      <c r="UJU917" s="34"/>
      <c r="UKB917" s="35"/>
      <c r="UKC917" s="34"/>
      <c r="UKJ917" s="35"/>
      <c r="UKK917" s="34"/>
      <c r="UKR917" s="35"/>
      <c r="UKS917" s="34"/>
      <c r="UKZ917" s="35"/>
      <c r="ULA917" s="34"/>
      <c r="ULH917" s="35"/>
      <c r="ULI917" s="34"/>
      <c r="ULP917" s="35"/>
      <c r="ULQ917" s="34"/>
      <c r="ULX917" s="35"/>
      <c r="ULY917" s="34"/>
      <c r="UMF917" s="35"/>
      <c r="UMG917" s="34"/>
      <c r="UMN917" s="35"/>
      <c r="UMO917" s="34"/>
      <c r="UMV917" s="35"/>
      <c r="UMW917" s="34"/>
      <c r="UND917" s="35"/>
      <c r="UNE917" s="34"/>
      <c r="UNL917" s="35"/>
      <c r="UNM917" s="34"/>
      <c r="UNT917" s="35"/>
      <c r="UNU917" s="34"/>
      <c r="UOB917" s="35"/>
      <c r="UOC917" s="34"/>
      <c r="UOJ917" s="35"/>
      <c r="UOK917" s="34"/>
      <c r="UOR917" s="35"/>
      <c r="UOS917" s="34"/>
      <c r="UOZ917" s="35"/>
      <c r="UPA917" s="34"/>
      <c r="UPH917" s="35"/>
      <c r="UPI917" s="34"/>
      <c r="UPP917" s="35"/>
      <c r="UPQ917" s="34"/>
      <c r="UPX917" s="35"/>
      <c r="UPY917" s="34"/>
      <c r="UQF917" s="35"/>
      <c r="UQG917" s="34"/>
      <c r="UQN917" s="35"/>
      <c r="UQO917" s="34"/>
      <c r="UQV917" s="35"/>
      <c r="UQW917" s="34"/>
      <c r="URD917" s="35"/>
      <c r="URE917" s="34"/>
      <c r="URL917" s="35"/>
      <c r="URM917" s="34"/>
      <c r="URT917" s="35"/>
      <c r="URU917" s="34"/>
      <c r="USB917" s="35"/>
      <c r="USC917" s="34"/>
      <c r="USJ917" s="35"/>
      <c r="USK917" s="34"/>
      <c r="USR917" s="35"/>
      <c r="USS917" s="34"/>
      <c r="USZ917" s="35"/>
      <c r="UTA917" s="34"/>
      <c r="UTH917" s="35"/>
      <c r="UTI917" s="34"/>
      <c r="UTP917" s="35"/>
      <c r="UTQ917" s="34"/>
      <c r="UTX917" s="35"/>
      <c r="UTY917" s="34"/>
      <c r="UUF917" s="35"/>
      <c r="UUG917" s="34"/>
      <c r="UUN917" s="35"/>
      <c r="UUO917" s="34"/>
      <c r="UUV917" s="35"/>
      <c r="UUW917" s="34"/>
      <c r="UVD917" s="35"/>
      <c r="UVE917" s="34"/>
      <c r="UVL917" s="35"/>
      <c r="UVM917" s="34"/>
      <c r="UVT917" s="35"/>
      <c r="UVU917" s="34"/>
      <c r="UWB917" s="35"/>
      <c r="UWC917" s="34"/>
      <c r="UWJ917" s="35"/>
      <c r="UWK917" s="34"/>
      <c r="UWR917" s="35"/>
      <c r="UWS917" s="34"/>
      <c r="UWZ917" s="35"/>
      <c r="UXA917" s="34"/>
      <c r="UXH917" s="35"/>
      <c r="UXI917" s="34"/>
      <c r="UXP917" s="35"/>
      <c r="UXQ917" s="34"/>
      <c r="UXX917" s="35"/>
      <c r="UXY917" s="34"/>
      <c r="UYF917" s="35"/>
      <c r="UYG917" s="34"/>
      <c r="UYN917" s="35"/>
      <c r="UYO917" s="34"/>
      <c r="UYV917" s="35"/>
      <c r="UYW917" s="34"/>
      <c r="UZD917" s="35"/>
      <c r="UZE917" s="34"/>
      <c r="UZL917" s="35"/>
      <c r="UZM917" s="34"/>
      <c r="UZT917" s="35"/>
      <c r="UZU917" s="34"/>
      <c r="VAB917" s="35"/>
      <c r="VAC917" s="34"/>
      <c r="VAJ917" s="35"/>
      <c r="VAK917" s="34"/>
      <c r="VAR917" s="35"/>
      <c r="VAS917" s="34"/>
      <c r="VAZ917" s="35"/>
      <c r="VBA917" s="34"/>
      <c r="VBH917" s="35"/>
      <c r="VBI917" s="34"/>
      <c r="VBP917" s="35"/>
      <c r="VBQ917" s="34"/>
      <c r="VBX917" s="35"/>
      <c r="VBY917" s="34"/>
      <c r="VCF917" s="35"/>
      <c r="VCG917" s="34"/>
      <c r="VCN917" s="35"/>
      <c r="VCO917" s="34"/>
      <c r="VCV917" s="35"/>
      <c r="VCW917" s="34"/>
      <c r="VDD917" s="35"/>
      <c r="VDE917" s="34"/>
      <c r="VDL917" s="35"/>
      <c r="VDM917" s="34"/>
      <c r="VDT917" s="35"/>
      <c r="VDU917" s="34"/>
      <c r="VEB917" s="35"/>
      <c r="VEC917" s="34"/>
      <c r="VEJ917" s="35"/>
      <c r="VEK917" s="34"/>
      <c r="VER917" s="35"/>
      <c r="VES917" s="34"/>
      <c r="VEZ917" s="35"/>
      <c r="VFA917" s="34"/>
      <c r="VFH917" s="35"/>
      <c r="VFI917" s="34"/>
      <c r="VFP917" s="35"/>
      <c r="VFQ917" s="34"/>
      <c r="VFX917" s="35"/>
      <c r="VFY917" s="34"/>
      <c r="VGF917" s="35"/>
      <c r="VGG917" s="34"/>
      <c r="VGN917" s="35"/>
      <c r="VGO917" s="34"/>
      <c r="VGV917" s="35"/>
      <c r="VGW917" s="34"/>
      <c r="VHD917" s="35"/>
      <c r="VHE917" s="34"/>
      <c r="VHL917" s="35"/>
      <c r="VHM917" s="34"/>
      <c r="VHT917" s="35"/>
      <c r="VHU917" s="34"/>
      <c r="VIB917" s="35"/>
      <c r="VIC917" s="34"/>
      <c r="VIJ917" s="35"/>
      <c r="VIK917" s="34"/>
      <c r="VIR917" s="35"/>
      <c r="VIS917" s="34"/>
      <c r="VIZ917" s="35"/>
      <c r="VJA917" s="34"/>
      <c r="VJH917" s="35"/>
      <c r="VJI917" s="34"/>
      <c r="VJP917" s="35"/>
      <c r="VJQ917" s="34"/>
      <c r="VJX917" s="35"/>
      <c r="VJY917" s="34"/>
      <c r="VKF917" s="35"/>
      <c r="VKG917" s="34"/>
      <c r="VKN917" s="35"/>
      <c r="VKO917" s="34"/>
      <c r="VKV917" s="35"/>
      <c r="VKW917" s="34"/>
      <c r="VLD917" s="35"/>
      <c r="VLE917" s="34"/>
      <c r="VLL917" s="35"/>
      <c r="VLM917" s="34"/>
      <c r="VLT917" s="35"/>
      <c r="VLU917" s="34"/>
      <c r="VMB917" s="35"/>
      <c r="VMC917" s="34"/>
      <c r="VMJ917" s="35"/>
      <c r="VMK917" s="34"/>
      <c r="VMR917" s="35"/>
      <c r="VMS917" s="34"/>
      <c r="VMZ917" s="35"/>
      <c r="VNA917" s="34"/>
      <c r="VNH917" s="35"/>
      <c r="VNI917" s="34"/>
      <c r="VNP917" s="35"/>
      <c r="VNQ917" s="34"/>
      <c r="VNX917" s="35"/>
      <c r="VNY917" s="34"/>
      <c r="VOF917" s="35"/>
      <c r="VOG917" s="34"/>
      <c r="VON917" s="35"/>
      <c r="VOO917" s="34"/>
      <c r="VOV917" s="35"/>
      <c r="VOW917" s="34"/>
      <c r="VPD917" s="35"/>
      <c r="VPE917" s="34"/>
      <c r="VPL917" s="35"/>
      <c r="VPM917" s="34"/>
      <c r="VPT917" s="35"/>
      <c r="VPU917" s="34"/>
      <c r="VQB917" s="35"/>
      <c r="VQC917" s="34"/>
      <c r="VQJ917" s="35"/>
      <c r="VQK917" s="34"/>
      <c r="VQR917" s="35"/>
      <c r="VQS917" s="34"/>
      <c r="VQZ917" s="35"/>
      <c r="VRA917" s="34"/>
      <c r="VRH917" s="35"/>
      <c r="VRI917" s="34"/>
      <c r="VRP917" s="35"/>
      <c r="VRQ917" s="34"/>
      <c r="VRX917" s="35"/>
      <c r="VRY917" s="34"/>
      <c r="VSF917" s="35"/>
      <c r="VSG917" s="34"/>
      <c r="VSN917" s="35"/>
      <c r="VSO917" s="34"/>
      <c r="VSV917" s="35"/>
      <c r="VSW917" s="34"/>
      <c r="VTD917" s="35"/>
      <c r="VTE917" s="34"/>
      <c r="VTL917" s="35"/>
      <c r="VTM917" s="34"/>
      <c r="VTT917" s="35"/>
      <c r="VTU917" s="34"/>
      <c r="VUB917" s="35"/>
      <c r="VUC917" s="34"/>
      <c r="VUJ917" s="35"/>
      <c r="VUK917" s="34"/>
      <c r="VUR917" s="35"/>
      <c r="VUS917" s="34"/>
      <c r="VUZ917" s="35"/>
      <c r="VVA917" s="34"/>
      <c r="VVH917" s="35"/>
      <c r="VVI917" s="34"/>
      <c r="VVP917" s="35"/>
      <c r="VVQ917" s="34"/>
      <c r="VVX917" s="35"/>
      <c r="VVY917" s="34"/>
      <c r="VWF917" s="35"/>
      <c r="VWG917" s="34"/>
      <c r="VWN917" s="35"/>
      <c r="VWO917" s="34"/>
      <c r="VWV917" s="35"/>
      <c r="VWW917" s="34"/>
      <c r="VXD917" s="35"/>
      <c r="VXE917" s="34"/>
      <c r="VXL917" s="35"/>
      <c r="VXM917" s="34"/>
      <c r="VXT917" s="35"/>
      <c r="VXU917" s="34"/>
      <c r="VYB917" s="35"/>
      <c r="VYC917" s="34"/>
      <c r="VYJ917" s="35"/>
      <c r="VYK917" s="34"/>
      <c r="VYR917" s="35"/>
      <c r="VYS917" s="34"/>
      <c r="VYZ917" s="35"/>
      <c r="VZA917" s="34"/>
      <c r="VZH917" s="35"/>
      <c r="VZI917" s="34"/>
      <c r="VZP917" s="35"/>
      <c r="VZQ917" s="34"/>
      <c r="VZX917" s="35"/>
      <c r="VZY917" s="34"/>
      <c r="WAF917" s="35"/>
      <c r="WAG917" s="34"/>
      <c r="WAN917" s="35"/>
      <c r="WAO917" s="34"/>
      <c r="WAV917" s="35"/>
      <c r="WAW917" s="34"/>
      <c r="WBD917" s="35"/>
      <c r="WBE917" s="34"/>
      <c r="WBL917" s="35"/>
      <c r="WBM917" s="34"/>
      <c r="WBT917" s="35"/>
      <c r="WBU917" s="34"/>
      <c r="WCB917" s="35"/>
      <c r="WCC917" s="34"/>
      <c r="WCJ917" s="35"/>
      <c r="WCK917" s="34"/>
      <c r="WCR917" s="35"/>
      <c r="WCS917" s="34"/>
      <c r="WCZ917" s="35"/>
      <c r="WDA917" s="34"/>
      <c r="WDH917" s="35"/>
      <c r="WDI917" s="34"/>
      <c r="WDP917" s="35"/>
      <c r="WDQ917" s="34"/>
      <c r="WDX917" s="35"/>
      <c r="WDY917" s="34"/>
      <c r="WEF917" s="35"/>
      <c r="WEG917" s="34"/>
      <c r="WEN917" s="35"/>
      <c r="WEO917" s="34"/>
      <c r="WEV917" s="35"/>
      <c r="WEW917" s="34"/>
      <c r="WFD917" s="35"/>
      <c r="WFE917" s="34"/>
      <c r="WFL917" s="35"/>
      <c r="WFM917" s="34"/>
      <c r="WFT917" s="35"/>
      <c r="WFU917" s="34"/>
      <c r="WGB917" s="35"/>
      <c r="WGC917" s="34"/>
      <c r="WGJ917" s="35"/>
      <c r="WGK917" s="34"/>
      <c r="WGR917" s="35"/>
      <c r="WGS917" s="34"/>
      <c r="WGZ917" s="35"/>
      <c r="WHA917" s="34"/>
      <c r="WHH917" s="35"/>
      <c r="WHI917" s="34"/>
      <c r="WHP917" s="35"/>
      <c r="WHQ917" s="34"/>
      <c r="WHX917" s="35"/>
      <c r="WHY917" s="34"/>
      <c r="WIF917" s="35"/>
      <c r="WIG917" s="34"/>
      <c r="WIN917" s="35"/>
      <c r="WIO917" s="34"/>
      <c r="WIV917" s="35"/>
      <c r="WIW917" s="34"/>
      <c r="WJD917" s="35"/>
      <c r="WJE917" s="34"/>
      <c r="WJL917" s="35"/>
      <c r="WJM917" s="34"/>
      <c r="WJT917" s="35"/>
      <c r="WJU917" s="34"/>
      <c r="WKB917" s="35"/>
      <c r="WKC917" s="34"/>
      <c r="WKJ917" s="35"/>
      <c r="WKK917" s="34"/>
      <c r="WKR917" s="35"/>
      <c r="WKS917" s="34"/>
      <c r="WKZ917" s="35"/>
      <c r="WLA917" s="34"/>
      <c r="WLH917" s="35"/>
      <c r="WLI917" s="34"/>
      <c r="WLP917" s="35"/>
      <c r="WLQ917" s="34"/>
      <c r="WLX917" s="35"/>
      <c r="WLY917" s="34"/>
      <c r="WMF917" s="35"/>
      <c r="WMG917" s="34"/>
      <c r="WMN917" s="35"/>
      <c r="WMO917" s="34"/>
      <c r="WMV917" s="35"/>
      <c r="WMW917" s="34"/>
      <c r="WND917" s="35"/>
      <c r="WNE917" s="34"/>
      <c r="WNL917" s="35"/>
      <c r="WNM917" s="34"/>
      <c r="WNT917" s="35"/>
      <c r="WNU917" s="34"/>
      <c r="WOB917" s="35"/>
      <c r="WOC917" s="34"/>
      <c r="WOJ917" s="35"/>
      <c r="WOK917" s="34"/>
      <c r="WOR917" s="35"/>
      <c r="WOS917" s="34"/>
      <c r="WOZ917" s="35"/>
      <c r="WPA917" s="34"/>
      <c r="WPH917" s="35"/>
      <c r="WPI917" s="34"/>
      <c r="WPP917" s="35"/>
      <c r="WPQ917" s="34"/>
      <c r="WPX917" s="35"/>
      <c r="WPY917" s="34"/>
      <c r="WQF917" s="35"/>
      <c r="WQG917" s="34"/>
      <c r="WQN917" s="35"/>
      <c r="WQO917" s="34"/>
      <c r="WQV917" s="35"/>
      <c r="WQW917" s="34"/>
      <c r="WRD917" s="35"/>
      <c r="WRE917" s="34"/>
      <c r="WRL917" s="35"/>
      <c r="WRM917" s="34"/>
      <c r="WRT917" s="35"/>
      <c r="WRU917" s="34"/>
      <c r="WSB917" s="35"/>
      <c r="WSC917" s="34"/>
      <c r="WSJ917" s="35"/>
      <c r="WSK917" s="34"/>
      <c r="WSR917" s="35"/>
      <c r="WSS917" s="34"/>
      <c r="WSZ917" s="35"/>
      <c r="WTA917" s="34"/>
      <c r="WTH917" s="35"/>
      <c r="WTI917" s="34"/>
      <c r="WTP917" s="35"/>
      <c r="WTQ917" s="34"/>
      <c r="WTX917" s="35"/>
      <c r="WTY917" s="34"/>
      <c r="WUF917" s="35"/>
      <c r="WUG917" s="34"/>
      <c r="WUN917" s="35"/>
      <c r="WUO917" s="34"/>
      <c r="WUV917" s="35"/>
      <c r="WUW917" s="34"/>
      <c r="WVD917" s="35"/>
      <c r="WVE917" s="34"/>
      <c r="WVL917" s="35"/>
      <c r="WVM917" s="34"/>
      <c r="WVT917" s="35"/>
      <c r="WVU917" s="34"/>
      <c r="WWB917" s="35"/>
      <c r="WWC917" s="34"/>
      <c r="WWJ917" s="35"/>
      <c r="WWK917" s="34"/>
      <c r="WWR917" s="35"/>
      <c r="WWS917" s="34"/>
      <c r="WWZ917" s="35"/>
      <c r="WXA917" s="34"/>
      <c r="WXH917" s="35"/>
      <c r="WXI917" s="34"/>
      <c r="WXP917" s="35"/>
      <c r="WXQ917" s="34"/>
      <c r="WXX917" s="35"/>
      <c r="WXY917" s="34"/>
      <c r="WYF917" s="35"/>
      <c r="WYG917" s="34"/>
      <c r="WYN917" s="35"/>
      <c r="WYO917" s="34"/>
      <c r="WYV917" s="35"/>
      <c r="WYW917" s="34"/>
      <c r="WZD917" s="35"/>
      <c r="WZE917" s="34"/>
      <c r="WZL917" s="35"/>
      <c r="WZM917" s="34"/>
      <c r="WZT917" s="35"/>
      <c r="WZU917" s="34"/>
      <c r="XAB917" s="35"/>
      <c r="XAC917" s="34"/>
      <c r="XAJ917" s="35"/>
      <c r="XAK917" s="34"/>
      <c r="XAR917" s="35"/>
      <c r="XAS917" s="34"/>
      <c r="XAZ917" s="35"/>
      <c r="XBA917" s="34"/>
      <c r="XBH917" s="35"/>
      <c r="XBI917" s="34"/>
      <c r="XBP917" s="35"/>
      <c r="XBQ917" s="34"/>
      <c r="XBX917" s="35"/>
      <c r="XBY917" s="34"/>
      <c r="XCF917" s="35"/>
      <c r="XCG917" s="34"/>
      <c r="XCN917" s="35"/>
      <c r="XCO917" s="34"/>
      <c r="XCV917" s="35"/>
      <c r="XCW917" s="34"/>
      <c r="XDD917" s="35"/>
      <c r="XDE917" s="34"/>
      <c r="XDL917" s="35"/>
      <c r="XDM917" s="34"/>
      <c r="XDT917" s="35"/>
      <c r="XDU917" s="34"/>
      <c r="XEB917" s="35"/>
      <c r="XEC917" s="34"/>
      <c r="XEJ917" s="35"/>
      <c r="XEK917" s="34"/>
      <c r="XER917" s="35"/>
      <c r="XES917" s="34"/>
      <c r="XEZ917" s="35"/>
      <c r="XFA917" s="34"/>
    </row>
    <row r="918" spans="1:1021 1028:2045 2052:3069 3076:4093 4100:5117 5124:6141 6148:7165 7172:8189 8196:9213 9220:10237 10244:11261 11268:12285 12292:13309 13316:14333 14340:15357 15364:16381" x14ac:dyDescent="0.25">
      <c r="A918" t="s">
        <v>21</v>
      </c>
      <c r="B918" t="s">
        <v>159</v>
      </c>
      <c r="C918">
        <v>571</v>
      </c>
      <c r="D918">
        <v>571</v>
      </c>
      <c r="E918" s="35">
        <v>1</v>
      </c>
      <c r="F918" s="34">
        <v>2.0000000000000001E-158</v>
      </c>
      <c r="G918">
        <v>98.46</v>
      </c>
      <c r="H918">
        <v>1575</v>
      </c>
      <c r="I918" t="str">
        <f>HYPERLINK("https://www.ncbi.nlm.nih.gov/nucleotide/OK147665.1?report=genbank&amp;log$=nucltop&amp;blast_rank=16&amp;RID=XE5J84ZU013","OK147665.1")</f>
        <v>OK147665.1</v>
      </c>
      <c r="L918" s="35"/>
      <c r="M918" s="34"/>
      <c r="T918" s="35"/>
      <c r="U918" s="34"/>
      <c r="AB918" s="35"/>
      <c r="AC918" s="34"/>
      <c r="AJ918" s="35"/>
      <c r="AK918" s="34"/>
      <c r="AR918" s="35"/>
      <c r="AS918" s="34"/>
      <c r="AZ918" s="35"/>
      <c r="BA918" s="34"/>
      <c r="BH918" s="35"/>
      <c r="BI918" s="34"/>
      <c r="BP918" s="35"/>
      <c r="BQ918" s="34"/>
      <c r="BX918" s="35"/>
      <c r="BY918" s="34"/>
      <c r="CF918" s="35"/>
      <c r="CG918" s="34"/>
      <c r="CN918" s="35"/>
      <c r="CO918" s="34"/>
      <c r="CV918" s="35"/>
      <c r="CW918" s="34"/>
      <c r="DD918" s="35"/>
      <c r="DE918" s="34"/>
      <c r="DL918" s="35"/>
      <c r="DM918" s="34"/>
      <c r="DT918" s="35"/>
      <c r="DU918" s="34"/>
      <c r="EB918" s="35"/>
      <c r="EC918" s="34"/>
      <c r="EJ918" s="35"/>
      <c r="EK918" s="34"/>
      <c r="ER918" s="35"/>
      <c r="ES918" s="34"/>
      <c r="EZ918" s="35"/>
      <c r="FA918" s="34"/>
      <c r="FH918" s="35"/>
      <c r="FI918" s="34"/>
      <c r="FP918" s="35"/>
      <c r="FQ918" s="34"/>
      <c r="FX918" s="35"/>
      <c r="FY918" s="34"/>
      <c r="GF918" s="35"/>
      <c r="GG918" s="34"/>
      <c r="GN918" s="35"/>
      <c r="GO918" s="34"/>
      <c r="GV918" s="35"/>
      <c r="GW918" s="34"/>
      <c r="HD918" s="35"/>
      <c r="HE918" s="34"/>
      <c r="HL918" s="35"/>
      <c r="HM918" s="34"/>
      <c r="HT918" s="35"/>
      <c r="HU918" s="34"/>
      <c r="IB918" s="35"/>
      <c r="IC918" s="34"/>
      <c r="IJ918" s="35"/>
      <c r="IK918" s="34"/>
      <c r="IR918" s="35"/>
      <c r="IS918" s="34"/>
      <c r="IZ918" s="35"/>
      <c r="JA918" s="34"/>
      <c r="JH918" s="35"/>
      <c r="JI918" s="34"/>
      <c r="JP918" s="35"/>
      <c r="JQ918" s="34"/>
      <c r="JX918" s="35"/>
      <c r="JY918" s="34"/>
      <c r="KF918" s="35"/>
      <c r="KG918" s="34"/>
      <c r="KN918" s="35"/>
      <c r="KO918" s="34"/>
      <c r="KV918" s="35"/>
      <c r="KW918" s="34"/>
      <c r="LD918" s="35"/>
      <c r="LE918" s="34"/>
      <c r="LL918" s="35"/>
      <c r="LM918" s="34"/>
      <c r="LT918" s="35"/>
      <c r="LU918" s="34"/>
      <c r="MB918" s="35"/>
      <c r="MC918" s="34"/>
      <c r="MJ918" s="35"/>
      <c r="MK918" s="34"/>
      <c r="MR918" s="35"/>
      <c r="MS918" s="34"/>
      <c r="MZ918" s="35"/>
      <c r="NA918" s="34"/>
      <c r="NH918" s="35"/>
      <c r="NI918" s="34"/>
      <c r="NP918" s="35"/>
      <c r="NQ918" s="34"/>
      <c r="NX918" s="35"/>
      <c r="NY918" s="34"/>
      <c r="OF918" s="35"/>
      <c r="OG918" s="34"/>
      <c r="ON918" s="35"/>
      <c r="OO918" s="34"/>
      <c r="OV918" s="35"/>
      <c r="OW918" s="34"/>
      <c r="PD918" s="35"/>
      <c r="PE918" s="34"/>
      <c r="PL918" s="35"/>
      <c r="PM918" s="34"/>
      <c r="PT918" s="35"/>
      <c r="PU918" s="34"/>
      <c r="QB918" s="35"/>
      <c r="QC918" s="34"/>
      <c r="QJ918" s="35"/>
      <c r="QK918" s="34"/>
      <c r="QR918" s="35"/>
      <c r="QS918" s="34"/>
      <c r="QZ918" s="35"/>
      <c r="RA918" s="34"/>
      <c r="RH918" s="35"/>
      <c r="RI918" s="34"/>
      <c r="RP918" s="35"/>
      <c r="RQ918" s="34"/>
      <c r="RX918" s="35"/>
      <c r="RY918" s="34"/>
      <c r="SF918" s="35"/>
      <c r="SG918" s="34"/>
      <c r="SN918" s="35"/>
      <c r="SO918" s="34"/>
      <c r="SV918" s="35"/>
      <c r="SW918" s="34"/>
      <c r="TD918" s="35"/>
      <c r="TE918" s="34"/>
      <c r="TL918" s="35"/>
      <c r="TM918" s="34"/>
      <c r="TT918" s="35"/>
      <c r="TU918" s="34"/>
      <c r="UB918" s="35"/>
      <c r="UC918" s="34"/>
      <c r="UJ918" s="35"/>
      <c r="UK918" s="34"/>
      <c r="UR918" s="35"/>
      <c r="US918" s="34"/>
      <c r="UZ918" s="35"/>
      <c r="VA918" s="34"/>
      <c r="VH918" s="35"/>
      <c r="VI918" s="34"/>
      <c r="VP918" s="35"/>
      <c r="VQ918" s="34"/>
      <c r="VX918" s="35"/>
      <c r="VY918" s="34"/>
      <c r="WF918" s="35"/>
      <c r="WG918" s="34"/>
      <c r="WN918" s="35"/>
      <c r="WO918" s="34"/>
      <c r="WV918" s="35"/>
      <c r="WW918" s="34"/>
      <c r="XD918" s="35"/>
      <c r="XE918" s="34"/>
      <c r="XL918" s="35"/>
      <c r="XM918" s="34"/>
      <c r="XT918" s="35"/>
      <c r="XU918" s="34"/>
      <c r="YB918" s="35"/>
      <c r="YC918" s="34"/>
      <c r="YJ918" s="35"/>
      <c r="YK918" s="34"/>
      <c r="YR918" s="35"/>
      <c r="YS918" s="34"/>
      <c r="YZ918" s="35"/>
      <c r="ZA918" s="34"/>
      <c r="ZH918" s="35"/>
      <c r="ZI918" s="34"/>
      <c r="ZP918" s="35"/>
      <c r="ZQ918" s="34"/>
      <c r="ZX918" s="35"/>
      <c r="ZY918" s="34"/>
      <c r="AAF918" s="35"/>
      <c r="AAG918" s="34"/>
      <c r="AAN918" s="35"/>
      <c r="AAO918" s="34"/>
      <c r="AAV918" s="35"/>
      <c r="AAW918" s="34"/>
      <c r="ABD918" s="35"/>
      <c r="ABE918" s="34"/>
      <c r="ABL918" s="35"/>
      <c r="ABM918" s="34"/>
      <c r="ABT918" s="35"/>
      <c r="ABU918" s="34"/>
      <c r="ACB918" s="35"/>
      <c r="ACC918" s="34"/>
      <c r="ACJ918" s="35"/>
      <c r="ACK918" s="34"/>
      <c r="ACR918" s="35"/>
      <c r="ACS918" s="34"/>
      <c r="ACZ918" s="35"/>
      <c r="ADA918" s="34"/>
      <c r="ADH918" s="35"/>
      <c r="ADI918" s="34"/>
      <c r="ADP918" s="35"/>
      <c r="ADQ918" s="34"/>
      <c r="ADX918" s="35"/>
      <c r="ADY918" s="34"/>
      <c r="AEF918" s="35"/>
      <c r="AEG918" s="34"/>
      <c r="AEN918" s="35"/>
      <c r="AEO918" s="34"/>
      <c r="AEV918" s="35"/>
      <c r="AEW918" s="34"/>
      <c r="AFD918" s="35"/>
      <c r="AFE918" s="34"/>
      <c r="AFL918" s="35"/>
      <c r="AFM918" s="34"/>
      <c r="AFT918" s="35"/>
      <c r="AFU918" s="34"/>
      <c r="AGB918" s="35"/>
      <c r="AGC918" s="34"/>
      <c r="AGJ918" s="35"/>
      <c r="AGK918" s="34"/>
      <c r="AGR918" s="35"/>
      <c r="AGS918" s="34"/>
      <c r="AGZ918" s="35"/>
      <c r="AHA918" s="34"/>
      <c r="AHH918" s="35"/>
      <c r="AHI918" s="34"/>
      <c r="AHP918" s="35"/>
      <c r="AHQ918" s="34"/>
      <c r="AHX918" s="35"/>
      <c r="AHY918" s="34"/>
      <c r="AIF918" s="35"/>
      <c r="AIG918" s="34"/>
      <c r="AIN918" s="35"/>
      <c r="AIO918" s="34"/>
      <c r="AIV918" s="35"/>
      <c r="AIW918" s="34"/>
      <c r="AJD918" s="35"/>
      <c r="AJE918" s="34"/>
      <c r="AJL918" s="35"/>
      <c r="AJM918" s="34"/>
      <c r="AJT918" s="35"/>
      <c r="AJU918" s="34"/>
      <c r="AKB918" s="35"/>
      <c r="AKC918" s="34"/>
      <c r="AKJ918" s="35"/>
      <c r="AKK918" s="34"/>
      <c r="AKR918" s="35"/>
      <c r="AKS918" s="34"/>
      <c r="AKZ918" s="35"/>
      <c r="ALA918" s="34"/>
      <c r="ALH918" s="35"/>
      <c r="ALI918" s="34"/>
      <c r="ALP918" s="35"/>
      <c r="ALQ918" s="34"/>
      <c r="ALX918" s="35"/>
      <c r="ALY918" s="34"/>
      <c r="AMF918" s="35"/>
      <c r="AMG918" s="34"/>
      <c r="AMN918" s="35"/>
      <c r="AMO918" s="34"/>
      <c r="AMV918" s="35"/>
      <c r="AMW918" s="34"/>
      <c r="AND918" s="35"/>
      <c r="ANE918" s="34"/>
      <c r="ANL918" s="35"/>
      <c r="ANM918" s="34"/>
      <c r="ANT918" s="35"/>
      <c r="ANU918" s="34"/>
      <c r="AOB918" s="35"/>
      <c r="AOC918" s="34"/>
      <c r="AOJ918" s="35"/>
      <c r="AOK918" s="34"/>
      <c r="AOR918" s="35"/>
      <c r="AOS918" s="34"/>
      <c r="AOZ918" s="35"/>
      <c r="APA918" s="34"/>
      <c r="APH918" s="35"/>
      <c r="API918" s="34"/>
      <c r="APP918" s="35"/>
      <c r="APQ918" s="34"/>
      <c r="APX918" s="35"/>
      <c r="APY918" s="34"/>
      <c r="AQF918" s="35"/>
      <c r="AQG918" s="34"/>
      <c r="AQN918" s="35"/>
      <c r="AQO918" s="34"/>
      <c r="AQV918" s="35"/>
      <c r="AQW918" s="34"/>
      <c r="ARD918" s="35"/>
      <c r="ARE918" s="34"/>
      <c r="ARL918" s="35"/>
      <c r="ARM918" s="34"/>
      <c r="ART918" s="35"/>
      <c r="ARU918" s="34"/>
      <c r="ASB918" s="35"/>
      <c r="ASC918" s="34"/>
      <c r="ASJ918" s="35"/>
      <c r="ASK918" s="34"/>
      <c r="ASR918" s="35"/>
      <c r="ASS918" s="34"/>
      <c r="ASZ918" s="35"/>
      <c r="ATA918" s="34"/>
      <c r="ATH918" s="35"/>
      <c r="ATI918" s="34"/>
      <c r="ATP918" s="35"/>
      <c r="ATQ918" s="34"/>
      <c r="ATX918" s="35"/>
      <c r="ATY918" s="34"/>
      <c r="AUF918" s="35"/>
      <c r="AUG918" s="34"/>
      <c r="AUN918" s="35"/>
      <c r="AUO918" s="34"/>
      <c r="AUV918" s="35"/>
      <c r="AUW918" s="34"/>
      <c r="AVD918" s="35"/>
      <c r="AVE918" s="34"/>
      <c r="AVL918" s="35"/>
      <c r="AVM918" s="34"/>
      <c r="AVT918" s="35"/>
      <c r="AVU918" s="34"/>
      <c r="AWB918" s="35"/>
      <c r="AWC918" s="34"/>
      <c r="AWJ918" s="35"/>
      <c r="AWK918" s="34"/>
      <c r="AWR918" s="35"/>
      <c r="AWS918" s="34"/>
      <c r="AWZ918" s="35"/>
      <c r="AXA918" s="34"/>
      <c r="AXH918" s="35"/>
      <c r="AXI918" s="34"/>
      <c r="AXP918" s="35"/>
      <c r="AXQ918" s="34"/>
      <c r="AXX918" s="35"/>
      <c r="AXY918" s="34"/>
      <c r="AYF918" s="35"/>
      <c r="AYG918" s="34"/>
      <c r="AYN918" s="35"/>
      <c r="AYO918" s="34"/>
      <c r="AYV918" s="35"/>
      <c r="AYW918" s="34"/>
      <c r="AZD918" s="35"/>
      <c r="AZE918" s="34"/>
      <c r="AZL918" s="35"/>
      <c r="AZM918" s="34"/>
      <c r="AZT918" s="35"/>
      <c r="AZU918" s="34"/>
      <c r="BAB918" s="35"/>
      <c r="BAC918" s="34"/>
      <c r="BAJ918" s="35"/>
      <c r="BAK918" s="34"/>
      <c r="BAR918" s="35"/>
      <c r="BAS918" s="34"/>
      <c r="BAZ918" s="35"/>
      <c r="BBA918" s="34"/>
      <c r="BBH918" s="35"/>
      <c r="BBI918" s="34"/>
      <c r="BBP918" s="35"/>
      <c r="BBQ918" s="34"/>
      <c r="BBX918" s="35"/>
      <c r="BBY918" s="34"/>
      <c r="BCF918" s="35"/>
      <c r="BCG918" s="34"/>
      <c r="BCN918" s="35"/>
      <c r="BCO918" s="34"/>
      <c r="BCV918" s="35"/>
      <c r="BCW918" s="34"/>
      <c r="BDD918" s="35"/>
      <c r="BDE918" s="34"/>
      <c r="BDL918" s="35"/>
      <c r="BDM918" s="34"/>
      <c r="BDT918" s="35"/>
      <c r="BDU918" s="34"/>
      <c r="BEB918" s="35"/>
      <c r="BEC918" s="34"/>
      <c r="BEJ918" s="35"/>
      <c r="BEK918" s="34"/>
      <c r="BER918" s="35"/>
      <c r="BES918" s="34"/>
      <c r="BEZ918" s="35"/>
      <c r="BFA918" s="34"/>
      <c r="BFH918" s="35"/>
      <c r="BFI918" s="34"/>
      <c r="BFP918" s="35"/>
      <c r="BFQ918" s="34"/>
      <c r="BFX918" s="35"/>
      <c r="BFY918" s="34"/>
      <c r="BGF918" s="35"/>
      <c r="BGG918" s="34"/>
      <c r="BGN918" s="35"/>
      <c r="BGO918" s="34"/>
      <c r="BGV918" s="35"/>
      <c r="BGW918" s="34"/>
      <c r="BHD918" s="35"/>
      <c r="BHE918" s="34"/>
      <c r="BHL918" s="35"/>
      <c r="BHM918" s="34"/>
      <c r="BHT918" s="35"/>
      <c r="BHU918" s="34"/>
      <c r="BIB918" s="35"/>
      <c r="BIC918" s="34"/>
      <c r="BIJ918" s="35"/>
      <c r="BIK918" s="34"/>
      <c r="BIR918" s="35"/>
      <c r="BIS918" s="34"/>
      <c r="BIZ918" s="35"/>
      <c r="BJA918" s="34"/>
      <c r="BJH918" s="35"/>
      <c r="BJI918" s="34"/>
      <c r="BJP918" s="35"/>
      <c r="BJQ918" s="34"/>
      <c r="BJX918" s="35"/>
      <c r="BJY918" s="34"/>
      <c r="BKF918" s="35"/>
      <c r="BKG918" s="34"/>
      <c r="BKN918" s="35"/>
      <c r="BKO918" s="34"/>
      <c r="BKV918" s="35"/>
      <c r="BKW918" s="34"/>
      <c r="BLD918" s="35"/>
      <c r="BLE918" s="34"/>
      <c r="BLL918" s="35"/>
      <c r="BLM918" s="34"/>
      <c r="BLT918" s="35"/>
      <c r="BLU918" s="34"/>
      <c r="BMB918" s="35"/>
      <c r="BMC918" s="34"/>
      <c r="BMJ918" s="35"/>
      <c r="BMK918" s="34"/>
      <c r="BMR918" s="35"/>
      <c r="BMS918" s="34"/>
      <c r="BMZ918" s="35"/>
      <c r="BNA918" s="34"/>
      <c r="BNH918" s="35"/>
      <c r="BNI918" s="34"/>
      <c r="BNP918" s="35"/>
      <c r="BNQ918" s="34"/>
      <c r="BNX918" s="35"/>
      <c r="BNY918" s="34"/>
      <c r="BOF918" s="35"/>
      <c r="BOG918" s="34"/>
      <c r="BON918" s="35"/>
      <c r="BOO918" s="34"/>
      <c r="BOV918" s="35"/>
      <c r="BOW918" s="34"/>
      <c r="BPD918" s="35"/>
      <c r="BPE918" s="34"/>
      <c r="BPL918" s="35"/>
      <c r="BPM918" s="34"/>
      <c r="BPT918" s="35"/>
      <c r="BPU918" s="34"/>
      <c r="BQB918" s="35"/>
      <c r="BQC918" s="34"/>
      <c r="BQJ918" s="35"/>
      <c r="BQK918" s="34"/>
      <c r="BQR918" s="35"/>
      <c r="BQS918" s="34"/>
      <c r="BQZ918" s="35"/>
      <c r="BRA918" s="34"/>
      <c r="BRH918" s="35"/>
      <c r="BRI918" s="34"/>
      <c r="BRP918" s="35"/>
      <c r="BRQ918" s="34"/>
      <c r="BRX918" s="35"/>
      <c r="BRY918" s="34"/>
      <c r="BSF918" s="35"/>
      <c r="BSG918" s="34"/>
      <c r="BSN918" s="35"/>
      <c r="BSO918" s="34"/>
      <c r="BSV918" s="35"/>
      <c r="BSW918" s="34"/>
      <c r="BTD918" s="35"/>
      <c r="BTE918" s="34"/>
      <c r="BTL918" s="35"/>
      <c r="BTM918" s="34"/>
      <c r="BTT918" s="35"/>
      <c r="BTU918" s="34"/>
      <c r="BUB918" s="35"/>
      <c r="BUC918" s="34"/>
      <c r="BUJ918" s="35"/>
      <c r="BUK918" s="34"/>
      <c r="BUR918" s="35"/>
      <c r="BUS918" s="34"/>
      <c r="BUZ918" s="35"/>
      <c r="BVA918" s="34"/>
      <c r="BVH918" s="35"/>
      <c r="BVI918" s="34"/>
      <c r="BVP918" s="35"/>
      <c r="BVQ918" s="34"/>
      <c r="BVX918" s="35"/>
      <c r="BVY918" s="34"/>
      <c r="BWF918" s="35"/>
      <c r="BWG918" s="34"/>
      <c r="BWN918" s="35"/>
      <c r="BWO918" s="34"/>
      <c r="BWV918" s="35"/>
      <c r="BWW918" s="34"/>
      <c r="BXD918" s="35"/>
      <c r="BXE918" s="34"/>
      <c r="BXL918" s="35"/>
      <c r="BXM918" s="34"/>
      <c r="BXT918" s="35"/>
      <c r="BXU918" s="34"/>
      <c r="BYB918" s="35"/>
      <c r="BYC918" s="34"/>
      <c r="BYJ918" s="35"/>
      <c r="BYK918" s="34"/>
      <c r="BYR918" s="35"/>
      <c r="BYS918" s="34"/>
      <c r="BYZ918" s="35"/>
      <c r="BZA918" s="34"/>
      <c r="BZH918" s="35"/>
      <c r="BZI918" s="34"/>
      <c r="BZP918" s="35"/>
      <c r="BZQ918" s="34"/>
      <c r="BZX918" s="35"/>
      <c r="BZY918" s="34"/>
      <c r="CAF918" s="35"/>
      <c r="CAG918" s="34"/>
      <c r="CAN918" s="35"/>
      <c r="CAO918" s="34"/>
      <c r="CAV918" s="35"/>
      <c r="CAW918" s="34"/>
      <c r="CBD918" s="35"/>
      <c r="CBE918" s="34"/>
      <c r="CBL918" s="35"/>
      <c r="CBM918" s="34"/>
      <c r="CBT918" s="35"/>
      <c r="CBU918" s="34"/>
      <c r="CCB918" s="35"/>
      <c r="CCC918" s="34"/>
      <c r="CCJ918" s="35"/>
      <c r="CCK918" s="34"/>
      <c r="CCR918" s="35"/>
      <c r="CCS918" s="34"/>
      <c r="CCZ918" s="35"/>
      <c r="CDA918" s="34"/>
      <c r="CDH918" s="35"/>
      <c r="CDI918" s="34"/>
      <c r="CDP918" s="35"/>
      <c r="CDQ918" s="34"/>
      <c r="CDX918" s="35"/>
      <c r="CDY918" s="34"/>
      <c r="CEF918" s="35"/>
      <c r="CEG918" s="34"/>
      <c r="CEN918" s="35"/>
      <c r="CEO918" s="34"/>
      <c r="CEV918" s="35"/>
      <c r="CEW918" s="34"/>
      <c r="CFD918" s="35"/>
      <c r="CFE918" s="34"/>
      <c r="CFL918" s="35"/>
      <c r="CFM918" s="34"/>
      <c r="CFT918" s="35"/>
      <c r="CFU918" s="34"/>
      <c r="CGB918" s="35"/>
      <c r="CGC918" s="34"/>
      <c r="CGJ918" s="35"/>
      <c r="CGK918" s="34"/>
      <c r="CGR918" s="35"/>
      <c r="CGS918" s="34"/>
      <c r="CGZ918" s="35"/>
      <c r="CHA918" s="34"/>
      <c r="CHH918" s="35"/>
      <c r="CHI918" s="34"/>
      <c r="CHP918" s="35"/>
      <c r="CHQ918" s="34"/>
      <c r="CHX918" s="35"/>
      <c r="CHY918" s="34"/>
      <c r="CIF918" s="35"/>
      <c r="CIG918" s="34"/>
      <c r="CIN918" s="35"/>
      <c r="CIO918" s="34"/>
      <c r="CIV918" s="35"/>
      <c r="CIW918" s="34"/>
      <c r="CJD918" s="35"/>
      <c r="CJE918" s="34"/>
      <c r="CJL918" s="35"/>
      <c r="CJM918" s="34"/>
      <c r="CJT918" s="35"/>
      <c r="CJU918" s="34"/>
      <c r="CKB918" s="35"/>
      <c r="CKC918" s="34"/>
      <c r="CKJ918" s="35"/>
      <c r="CKK918" s="34"/>
      <c r="CKR918" s="35"/>
      <c r="CKS918" s="34"/>
      <c r="CKZ918" s="35"/>
      <c r="CLA918" s="34"/>
      <c r="CLH918" s="35"/>
      <c r="CLI918" s="34"/>
      <c r="CLP918" s="35"/>
      <c r="CLQ918" s="34"/>
      <c r="CLX918" s="35"/>
      <c r="CLY918" s="34"/>
      <c r="CMF918" s="35"/>
      <c r="CMG918" s="34"/>
      <c r="CMN918" s="35"/>
      <c r="CMO918" s="34"/>
      <c r="CMV918" s="35"/>
      <c r="CMW918" s="34"/>
      <c r="CND918" s="35"/>
      <c r="CNE918" s="34"/>
      <c r="CNL918" s="35"/>
      <c r="CNM918" s="34"/>
      <c r="CNT918" s="35"/>
      <c r="CNU918" s="34"/>
      <c r="COB918" s="35"/>
      <c r="COC918" s="34"/>
      <c r="COJ918" s="35"/>
      <c r="COK918" s="34"/>
      <c r="COR918" s="35"/>
      <c r="COS918" s="34"/>
      <c r="COZ918" s="35"/>
      <c r="CPA918" s="34"/>
      <c r="CPH918" s="35"/>
      <c r="CPI918" s="34"/>
      <c r="CPP918" s="35"/>
      <c r="CPQ918" s="34"/>
      <c r="CPX918" s="35"/>
      <c r="CPY918" s="34"/>
      <c r="CQF918" s="35"/>
      <c r="CQG918" s="34"/>
      <c r="CQN918" s="35"/>
      <c r="CQO918" s="34"/>
      <c r="CQV918" s="35"/>
      <c r="CQW918" s="34"/>
      <c r="CRD918" s="35"/>
      <c r="CRE918" s="34"/>
      <c r="CRL918" s="35"/>
      <c r="CRM918" s="34"/>
      <c r="CRT918" s="35"/>
      <c r="CRU918" s="34"/>
      <c r="CSB918" s="35"/>
      <c r="CSC918" s="34"/>
      <c r="CSJ918" s="35"/>
      <c r="CSK918" s="34"/>
      <c r="CSR918" s="35"/>
      <c r="CSS918" s="34"/>
      <c r="CSZ918" s="35"/>
      <c r="CTA918" s="34"/>
      <c r="CTH918" s="35"/>
      <c r="CTI918" s="34"/>
      <c r="CTP918" s="35"/>
      <c r="CTQ918" s="34"/>
      <c r="CTX918" s="35"/>
      <c r="CTY918" s="34"/>
      <c r="CUF918" s="35"/>
      <c r="CUG918" s="34"/>
      <c r="CUN918" s="35"/>
      <c r="CUO918" s="34"/>
      <c r="CUV918" s="35"/>
      <c r="CUW918" s="34"/>
      <c r="CVD918" s="35"/>
      <c r="CVE918" s="34"/>
      <c r="CVL918" s="35"/>
      <c r="CVM918" s="34"/>
      <c r="CVT918" s="35"/>
      <c r="CVU918" s="34"/>
      <c r="CWB918" s="35"/>
      <c r="CWC918" s="34"/>
      <c r="CWJ918" s="35"/>
      <c r="CWK918" s="34"/>
      <c r="CWR918" s="35"/>
      <c r="CWS918" s="34"/>
      <c r="CWZ918" s="35"/>
      <c r="CXA918" s="34"/>
      <c r="CXH918" s="35"/>
      <c r="CXI918" s="34"/>
      <c r="CXP918" s="35"/>
      <c r="CXQ918" s="34"/>
      <c r="CXX918" s="35"/>
      <c r="CXY918" s="34"/>
      <c r="CYF918" s="35"/>
      <c r="CYG918" s="34"/>
      <c r="CYN918" s="35"/>
      <c r="CYO918" s="34"/>
      <c r="CYV918" s="35"/>
      <c r="CYW918" s="34"/>
      <c r="CZD918" s="35"/>
      <c r="CZE918" s="34"/>
      <c r="CZL918" s="35"/>
      <c r="CZM918" s="34"/>
      <c r="CZT918" s="35"/>
      <c r="CZU918" s="34"/>
      <c r="DAB918" s="35"/>
      <c r="DAC918" s="34"/>
      <c r="DAJ918" s="35"/>
      <c r="DAK918" s="34"/>
      <c r="DAR918" s="35"/>
      <c r="DAS918" s="34"/>
      <c r="DAZ918" s="35"/>
      <c r="DBA918" s="34"/>
      <c r="DBH918" s="35"/>
      <c r="DBI918" s="34"/>
      <c r="DBP918" s="35"/>
      <c r="DBQ918" s="34"/>
      <c r="DBX918" s="35"/>
      <c r="DBY918" s="34"/>
      <c r="DCF918" s="35"/>
      <c r="DCG918" s="34"/>
      <c r="DCN918" s="35"/>
      <c r="DCO918" s="34"/>
      <c r="DCV918" s="35"/>
      <c r="DCW918" s="34"/>
      <c r="DDD918" s="35"/>
      <c r="DDE918" s="34"/>
      <c r="DDL918" s="35"/>
      <c r="DDM918" s="34"/>
      <c r="DDT918" s="35"/>
      <c r="DDU918" s="34"/>
      <c r="DEB918" s="35"/>
      <c r="DEC918" s="34"/>
      <c r="DEJ918" s="35"/>
      <c r="DEK918" s="34"/>
      <c r="DER918" s="35"/>
      <c r="DES918" s="34"/>
      <c r="DEZ918" s="35"/>
      <c r="DFA918" s="34"/>
      <c r="DFH918" s="35"/>
      <c r="DFI918" s="34"/>
      <c r="DFP918" s="35"/>
      <c r="DFQ918" s="34"/>
      <c r="DFX918" s="35"/>
      <c r="DFY918" s="34"/>
      <c r="DGF918" s="35"/>
      <c r="DGG918" s="34"/>
      <c r="DGN918" s="35"/>
      <c r="DGO918" s="34"/>
      <c r="DGV918" s="35"/>
      <c r="DGW918" s="34"/>
      <c r="DHD918" s="35"/>
      <c r="DHE918" s="34"/>
      <c r="DHL918" s="35"/>
      <c r="DHM918" s="34"/>
      <c r="DHT918" s="35"/>
      <c r="DHU918" s="34"/>
      <c r="DIB918" s="35"/>
      <c r="DIC918" s="34"/>
      <c r="DIJ918" s="35"/>
      <c r="DIK918" s="34"/>
      <c r="DIR918" s="35"/>
      <c r="DIS918" s="34"/>
      <c r="DIZ918" s="35"/>
      <c r="DJA918" s="34"/>
      <c r="DJH918" s="35"/>
      <c r="DJI918" s="34"/>
      <c r="DJP918" s="35"/>
      <c r="DJQ918" s="34"/>
      <c r="DJX918" s="35"/>
      <c r="DJY918" s="34"/>
      <c r="DKF918" s="35"/>
      <c r="DKG918" s="34"/>
      <c r="DKN918" s="35"/>
      <c r="DKO918" s="34"/>
      <c r="DKV918" s="35"/>
      <c r="DKW918" s="34"/>
      <c r="DLD918" s="35"/>
      <c r="DLE918" s="34"/>
      <c r="DLL918" s="35"/>
      <c r="DLM918" s="34"/>
      <c r="DLT918" s="35"/>
      <c r="DLU918" s="34"/>
      <c r="DMB918" s="35"/>
      <c r="DMC918" s="34"/>
      <c r="DMJ918" s="35"/>
      <c r="DMK918" s="34"/>
      <c r="DMR918" s="35"/>
      <c r="DMS918" s="34"/>
      <c r="DMZ918" s="35"/>
      <c r="DNA918" s="34"/>
      <c r="DNH918" s="35"/>
      <c r="DNI918" s="34"/>
      <c r="DNP918" s="35"/>
      <c r="DNQ918" s="34"/>
      <c r="DNX918" s="35"/>
      <c r="DNY918" s="34"/>
      <c r="DOF918" s="35"/>
      <c r="DOG918" s="34"/>
      <c r="DON918" s="35"/>
      <c r="DOO918" s="34"/>
      <c r="DOV918" s="35"/>
      <c r="DOW918" s="34"/>
      <c r="DPD918" s="35"/>
      <c r="DPE918" s="34"/>
      <c r="DPL918" s="35"/>
      <c r="DPM918" s="34"/>
      <c r="DPT918" s="35"/>
      <c r="DPU918" s="34"/>
      <c r="DQB918" s="35"/>
      <c r="DQC918" s="34"/>
      <c r="DQJ918" s="35"/>
      <c r="DQK918" s="34"/>
      <c r="DQR918" s="35"/>
      <c r="DQS918" s="34"/>
      <c r="DQZ918" s="35"/>
      <c r="DRA918" s="34"/>
      <c r="DRH918" s="35"/>
      <c r="DRI918" s="34"/>
      <c r="DRP918" s="35"/>
      <c r="DRQ918" s="34"/>
      <c r="DRX918" s="35"/>
      <c r="DRY918" s="34"/>
      <c r="DSF918" s="35"/>
      <c r="DSG918" s="34"/>
      <c r="DSN918" s="35"/>
      <c r="DSO918" s="34"/>
      <c r="DSV918" s="35"/>
      <c r="DSW918" s="34"/>
      <c r="DTD918" s="35"/>
      <c r="DTE918" s="34"/>
      <c r="DTL918" s="35"/>
      <c r="DTM918" s="34"/>
      <c r="DTT918" s="35"/>
      <c r="DTU918" s="34"/>
      <c r="DUB918" s="35"/>
      <c r="DUC918" s="34"/>
      <c r="DUJ918" s="35"/>
      <c r="DUK918" s="34"/>
      <c r="DUR918" s="35"/>
      <c r="DUS918" s="34"/>
      <c r="DUZ918" s="35"/>
      <c r="DVA918" s="34"/>
      <c r="DVH918" s="35"/>
      <c r="DVI918" s="34"/>
      <c r="DVP918" s="35"/>
      <c r="DVQ918" s="34"/>
      <c r="DVX918" s="35"/>
      <c r="DVY918" s="34"/>
      <c r="DWF918" s="35"/>
      <c r="DWG918" s="34"/>
      <c r="DWN918" s="35"/>
      <c r="DWO918" s="34"/>
      <c r="DWV918" s="35"/>
      <c r="DWW918" s="34"/>
      <c r="DXD918" s="35"/>
      <c r="DXE918" s="34"/>
      <c r="DXL918" s="35"/>
      <c r="DXM918" s="34"/>
      <c r="DXT918" s="35"/>
      <c r="DXU918" s="34"/>
      <c r="DYB918" s="35"/>
      <c r="DYC918" s="34"/>
      <c r="DYJ918" s="35"/>
      <c r="DYK918" s="34"/>
      <c r="DYR918" s="35"/>
      <c r="DYS918" s="34"/>
      <c r="DYZ918" s="35"/>
      <c r="DZA918" s="34"/>
      <c r="DZH918" s="35"/>
      <c r="DZI918" s="34"/>
      <c r="DZP918" s="35"/>
      <c r="DZQ918" s="34"/>
      <c r="DZX918" s="35"/>
      <c r="DZY918" s="34"/>
      <c r="EAF918" s="35"/>
      <c r="EAG918" s="34"/>
      <c r="EAN918" s="35"/>
      <c r="EAO918" s="34"/>
      <c r="EAV918" s="35"/>
      <c r="EAW918" s="34"/>
      <c r="EBD918" s="35"/>
      <c r="EBE918" s="34"/>
      <c r="EBL918" s="35"/>
      <c r="EBM918" s="34"/>
      <c r="EBT918" s="35"/>
      <c r="EBU918" s="34"/>
      <c r="ECB918" s="35"/>
      <c r="ECC918" s="34"/>
      <c r="ECJ918" s="35"/>
      <c r="ECK918" s="34"/>
      <c r="ECR918" s="35"/>
      <c r="ECS918" s="34"/>
      <c r="ECZ918" s="35"/>
      <c r="EDA918" s="34"/>
      <c r="EDH918" s="35"/>
      <c r="EDI918" s="34"/>
      <c r="EDP918" s="35"/>
      <c r="EDQ918" s="34"/>
      <c r="EDX918" s="35"/>
      <c r="EDY918" s="34"/>
      <c r="EEF918" s="35"/>
      <c r="EEG918" s="34"/>
      <c r="EEN918" s="35"/>
      <c r="EEO918" s="34"/>
      <c r="EEV918" s="35"/>
      <c r="EEW918" s="34"/>
      <c r="EFD918" s="35"/>
      <c r="EFE918" s="34"/>
      <c r="EFL918" s="35"/>
      <c r="EFM918" s="34"/>
      <c r="EFT918" s="35"/>
      <c r="EFU918" s="34"/>
      <c r="EGB918" s="35"/>
      <c r="EGC918" s="34"/>
      <c r="EGJ918" s="35"/>
      <c r="EGK918" s="34"/>
      <c r="EGR918" s="35"/>
      <c r="EGS918" s="34"/>
      <c r="EGZ918" s="35"/>
      <c r="EHA918" s="34"/>
      <c r="EHH918" s="35"/>
      <c r="EHI918" s="34"/>
      <c r="EHP918" s="35"/>
      <c r="EHQ918" s="34"/>
      <c r="EHX918" s="35"/>
      <c r="EHY918" s="34"/>
      <c r="EIF918" s="35"/>
      <c r="EIG918" s="34"/>
      <c r="EIN918" s="35"/>
      <c r="EIO918" s="34"/>
      <c r="EIV918" s="35"/>
      <c r="EIW918" s="34"/>
      <c r="EJD918" s="35"/>
      <c r="EJE918" s="34"/>
      <c r="EJL918" s="35"/>
      <c r="EJM918" s="34"/>
      <c r="EJT918" s="35"/>
      <c r="EJU918" s="34"/>
      <c r="EKB918" s="35"/>
      <c r="EKC918" s="34"/>
      <c r="EKJ918" s="35"/>
      <c r="EKK918" s="34"/>
      <c r="EKR918" s="35"/>
      <c r="EKS918" s="34"/>
      <c r="EKZ918" s="35"/>
      <c r="ELA918" s="34"/>
      <c r="ELH918" s="35"/>
      <c r="ELI918" s="34"/>
      <c r="ELP918" s="35"/>
      <c r="ELQ918" s="34"/>
      <c r="ELX918" s="35"/>
      <c r="ELY918" s="34"/>
      <c r="EMF918" s="35"/>
      <c r="EMG918" s="34"/>
      <c r="EMN918" s="35"/>
      <c r="EMO918" s="34"/>
      <c r="EMV918" s="35"/>
      <c r="EMW918" s="34"/>
      <c r="END918" s="35"/>
      <c r="ENE918" s="34"/>
      <c r="ENL918" s="35"/>
      <c r="ENM918" s="34"/>
      <c r="ENT918" s="35"/>
      <c r="ENU918" s="34"/>
      <c r="EOB918" s="35"/>
      <c r="EOC918" s="34"/>
      <c r="EOJ918" s="35"/>
      <c r="EOK918" s="34"/>
      <c r="EOR918" s="35"/>
      <c r="EOS918" s="34"/>
      <c r="EOZ918" s="35"/>
      <c r="EPA918" s="34"/>
      <c r="EPH918" s="35"/>
      <c r="EPI918" s="34"/>
      <c r="EPP918" s="35"/>
      <c r="EPQ918" s="34"/>
      <c r="EPX918" s="35"/>
      <c r="EPY918" s="34"/>
      <c r="EQF918" s="35"/>
      <c r="EQG918" s="34"/>
      <c r="EQN918" s="35"/>
      <c r="EQO918" s="34"/>
      <c r="EQV918" s="35"/>
      <c r="EQW918" s="34"/>
      <c r="ERD918" s="35"/>
      <c r="ERE918" s="34"/>
      <c r="ERL918" s="35"/>
      <c r="ERM918" s="34"/>
      <c r="ERT918" s="35"/>
      <c r="ERU918" s="34"/>
      <c r="ESB918" s="35"/>
      <c r="ESC918" s="34"/>
      <c r="ESJ918" s="35"/>
      <c r="ESK918" s="34"/>
      <c r="ESR918" s="35"/>
      <c r="ESS918" s="34"/>
      <c r="ESZ918" s="35"/>
      <c r="ETA918" s="34"/>
      <c r="ETH918" s="35"/>
      <c r="ETI918" s="34"/>
      <c r="ETP918" s="35"/>
      <c r="ETQ918" s="34"/>
      <c r="ETX918" s="35"/>
      <c r="ETY918" s="34"/>
      <c r="EUF918" s="35"/>
      <c r="EUG918" s="34"/>
      <c r="EUN918" s="35"/>
      <c r="EUO918" s="34"/>
      <c r="EUV918" s="35"/>
      <c r="EUW918" s="34"/>
      <c r="EVD918" s="35"/>
      <c r="EVE918" s="34"/>
      <c r="EVL918" s="35"/>
      <c r="EVM918" s="34"/>
      <c r="EVT918" s="35"/>
      <c r="EVU918" s="34"/>
      <c r="EWB918" s="35"/>
      <c r="EWC918" s="34"/>
      <c r="EWJ918" s="35"/>
      <c r="EWK918" s="34"/>
      <c r="EWR918" s="35"/>
      <c r="EWS918" s="34"/>
      <c r="EWZ918" s="35"/>
      <c r="EXA918" s="34"/>
      <c r="EXH918" s="35"/>
      <c r="EXI918" s="34"/>
      <c r="EXP918" s="35"/>
      <c r="EXQ918" s="34"/>
      <c r="EXX918" s="35"/>
      <c r="EXY918" s="34"/>
      <c r="EYF918" s="35"/>
      <c r="EYG918" s="34"/>
      <c r="EYN918" s="35"/>
      <c r="EYO918" s="34"/>
      <c r="EYV918" s="35"/>
      <c r="EYW918" s="34"/>
      <c r="EZD918" s="35"/>
      <c r="EZE918" s="34"/>
      <c r="EZL918" s="35"/>
      <c r="EZM918" s="34"/>
      <c r="EZT918" s="35"/>
      <c r="EZU918" s="34"/>
      <c r="FAB918" s="35"/>
      <c r="FAC918" s="34"/>
      <c r="FAJ918" s="35"/>
      <c r="FAK918" s="34"/>
      <c r="FAR918" s="35"/>
      <c r="FAS918" s="34"/>
      <c r="FAZ918" s="35"/>
      <c r="FBA918" s="34"/>
      <c r="FBH918" s="35"/>
      <c r="FBI918" s="34"/>
      <c r="FBP918" s="35"/>
      <c r="FBQ918" s="34"/>
      <c r="FBX918" s="35"/>
      <c r="FBY918" s="34"/>
      <c r="FCF918" s="35"/>
      <c r="FCG918" s="34"/>
      <c r="FCN918" s="35"/>
      <c r="FCO918" s="34"/>
      <c r="FCV918" s="35"/>
      <c r="FCW918" s="34"/>
      <c r="FDD918" s="35"/>
      <c r="FDE918" s="34"/>
      <c r="FDL918" s="35"/>
      <c r="FDM918" s="34"/>
      <c r="FDT918" s="35"/>
      <c r="FDU918" s="34"/>
      <c r="FEB918" s="35"/>
      <c r="FEC918" s="34"/>
      <c r="FEJ918" s="35"/>
      <c r="FEK918" s="34"/>
      <c r="FER918" s="35"/>
      <c r="FES918" s="34"/>
      <c r="FEZ918" s="35"/>
      <c r="FFA918" s="34"/>
      <c r="FFH918" s="35"/>
      <c r="FFI918" s="34"/>
      <c r="FFP918" s="35"/>
      <c r="FFQ918" s="34"/>
      <c r="FFX918" s="35"/>
      <c r="FFY918" s="34"/>
      <c r="FGF918" s="35"/>
      <c r="FGG918" s="34"/>
      <c r="FGN918" s="35"/>
      <c r="FGO918" s="34"/>
      <c r="FGV918" s="35"/>
      <c r="FGW918" s="34"/>
      <c r="FHD918" s="35"/>
      <c r="FHE918" s="34"/>
      <c r="FHL918" s="35"/>
      <c r="FHM918" s="34"/>
      <c r="FHT918" s="35"/>
      <c r="FHU918" s="34"/>
      <c r="FIB918" s="35"/>
      <c r="FIC918" s="34"/>
      <c r="FIJ918" s="35"/>
      <c r="FIK918" s="34"/>
      <c r="FIR918" s="35"/>
      <c r="FIS918" s="34"/>
      <c r="FIZ918" s="35"/>
      <c r="FJA918" s="34"/>
      <c r="FJH918" s="35"/>
      <c r="FJI918" s="34"/>
      <c r="FJP918" s="35"/>
      <c r="FJQ918" s="34"/>
      <c r="FJX918" s="35"/>
      <c r="FJY918" s="34"/>
      <c r="FKF918" s="35"/>
      <c r="FKG918" s="34"/>
      <c r="FKN918" s="35"/>
      <c r="FKO918" s="34"/>
      <c r="FKV918" s="35"/>
      <c r="FKW918" s="34"/>
      <c r="FLD918" s="35"/>
      <c r="FLE918" s="34"/>
      <c r="FLL918" s="35"/>
      <c r="FLM918" s="34"/>
      <c r="FLT918" s="35"/>
      <c r="FLU918" s="34"/>
      <c r="FMB918" s="35"/>
      <c r="FMC918" s="34"/>
      <c r="FMJ918" s="35"/>
      <c r="FMK918" s="34"/>
      <c r="FMR918" s="35"/>
      <c r="FMS918" s="34"/>
      <c r="FMZ918" s="35"/>
      <c r="FNA918" s="34"/>
      <c r="FNH918" s="35"/>
      <c r="FNI918" s="34"/>
      <c r="FNP918" s="35"/>
      <c r="FNQ918" s="34"/>
      <c r="FNX918" s="35"/>
      <c r="FNY918" s="34"/>
      <c r="FOF918" s="35"/>
      <c r="FOG918" s="34"/>
      <c r="FON918" s="35"/>
      <c r="FOO918" s="34"/>
      <c r="FOV918" s="35"/>
      <c r="FOW918" s="34"/>
      <c r="FPD918" s="35"/>
      <c r="FPE918" s="34"/>
      <c r="FPL918" s="35"/>
      <c r="FPM918" s="34"/>
      <c r="FPT918" s="35"/>
      <c r="FPU918" s="34"/>
      <c r="FQB918" s="35"/>
      <c r="FQC918" s="34"/>
      <c r="FQJ918" s="35"/>
      <c r="FQK918" s="34"/>
      <c r="FQR918" s="35"/>
      <c r="FQS918" s="34"/>
      <c r="FQZ918" s="35"/>
      <c r="FRA918" s="34"/>
      <c r="FRH918" s="35"/>
      <c r="FRI918" s="34"/>
      <c r="FRP918" s="35"/>
      <c r="FRQ918" s="34"/>
      <c r="FRX918" s="35"/>
      <c r="FRY918" s="34"/>
      <c r="FSF918" s="35"/>
      <c r="FSG918" s="34"/>
      <c r="FSN918" s="35"/>
      <c r="FSO918" s="34"/>
      <c r="FSV918" s="35"/>
      <c r="FSW918" s="34"/>
      <c r="FTD918" s="35"/>
      <c r="FTE918" s="34"/>
      <c r="FTL918" s="35"/>
      <c r="FTM918" s="34"/>
      <c r="FTT918" s="35"/>
      <c r="FTU918" s="34"/>
      <c r="FUB918" s="35"/>
      <c r="FUC918" s="34"/>
      <c r="FUJ918" s="35"/>
      <c r="FUK918" s="34"/>
      <c r="FUR918" s="35"/>
      <c r="FUS918" s="34"/>
      <c r="FUZ918" s="35"/>
      <c r="FVA918" s="34"/>
      <c r="FVH918" s="35"/>
      <c r="FVI918" s="34"/>
      <c r="FVP918" s="35"/>
      <c r="FVQ918" s="34"/>
      <c r="FVX918" s="35"/>
      <c r="FVY918" s="34"/>
      <c r="FWF918" s="35"/>
      <c r="FWG918" s="34"/>
      <c r="FWN918" s="35"/>
      <c r="FWO918" s="34"/>
      <c r="FWV918" s="35"/>
      <c r="FWW918" s="34"/>
      <c r="FXD918" s="35"/>
      <c r="FXE918" s="34"/>
      <c r="FXL918" s="35"/>
      <c r="FXM918" s="34"/>
      <c r="FXT918" s="35"/>
      <c r="FXU918" s="34"/>
      <c r="FYB918" s="35"/>
      <c r="FYC918" s="34"/>
      <c r="FYJ918" s="35"/>
      <c r="FYK918" s="34"/>
      <c r="FYR918" s="35"/>
      <c r="FYS918" s="34"/>
      <c r="FYZ918" s="35"/>
      <c r="FZA918" s="34"/>
      <c r="FZH918" s="35"/>
      <c r="FZI918" s="34"/>
      <c r="FZP918" s="35"/>
      <c r="FZQ918" s="34"/>
      <c r="FZX918" s="35"/>
      <c r="FZY918" s="34"/>
      <c r="GAF918" s="35"/>
      <c r="GAG918" s="34"/>
      <c r="GAN918" s="35"/>
      <c r="GAO918" s="34"/>
      <c r="GAV918" s="35"/>
      <c r="GAW918" s="34"/>
      <c r="GBD918" s="35"/>
      <c r="GBE918" s="34"/>
      <c r="GBL918" s="35"/>
      <c r="GBM918" s="34"/>
      <c r="GBT918" s="35"/>
      <c r="GBU918" s="34"/>
      <c r="GCB918" s="35"/>
      <c r="GCC918" s="34"/>
      <c r="GCJ918" s="35"/>
      <c r="GCK918" s="34"/>
      <c r="GCR918" s="35"/>
      <c r="GCS918" s="34"/>
      <c r="GCZ918" s="35"/>
      <c r="GDA918" s="34"/>
      <c r="GDH918" s="35"/>
      <c r="GDI918" s="34"/>
      <c r="GDP918" s="35"/>
      <c r="GDQ918" s="34"/>
      <c r="GDX918" s="35"/>
      <c r="GDY918" s="34"/>
      <c r="GEF918" s="35"/>
      <c r="GEG918" s="34"/>
      <c r="GEN918" s="35"/>
      <c r="GEO918" s="34"/>
      <c r="GEV918" s="35"/>
      <c r="GEW918" s="34"/>
      <c r="GFD918" s="35"/>
      <c r="GFE918" s="34"/>
      <c r="GFL918" s="35"/>
      <c r="GFM918" s="34"/>
      <c r="GFT918" s="35"/>
      <c r="GFU918" s="34"/>
      <c r="GGB918" s="35"/>
      <c r="GGC918" s="34"/>
      <c r="GGJ918" s="35"/>
      <c r="GGK918" s="34"/>
      <c r="GGR918" s="35"/>
      <c r="GGS918" s="34"/>
      <c r="GGZ918" s="35"/>
      <c r="GHA918" s="34"/>
      <c r="GHH918" s="35"/>
      <c r="GHI918" s="34"/>
      <c r="GHP918" s="35"/>
      <c r="GHQ918" s="34"/>
      <c r="GHX918" s="35"/>
      <c r="GHY918" s="34"/>
      <c r="GIF918" s="35"/>
      <c r="GIG918" s="34"/>
      <c r="GIN918" s="35"/>
      <c r="GIO918" s="34"/>
      <c r="GIV918" s="35"/>
      <c r="GIW918" s="34"/>
      <c r="GJD918" s="35"/>
      <c r="GJE918" s="34"/>
      <c r="GJL918" s="35"/>
      <c r="GJM918" s="34"/>
      <c r="GJT918" s="35"/>
      <c r="GJU918" s="34"/>
      <c r="GKB918" s="35"/>
      <c r="GKC918" s="34"/>
      <c r="GKJ918" s="35"/>
      <c r="GKK918" s="34"/>
      <c r="GKR918" s="35"/>
      <c r="GKS918" s="34"/>
      <c r="GKZ918" s="35"/>
      <c r="GLA918" s="34"/>
      <c r="GLH918" s="35"/>
      <c r="GLI918" s="34"/>
      <c r="GLP918" s="35"/>
      <c r="GLQ918" s="34"/>
      <c r="GLX918" s="35"/>
      <c r="GLY918" s="34"/>
      <c r="GMF918" s="35"/>
      <c r="GMG918" s="34"/>
      <c r="GMN918" s="35"/>
      <c r="GMO918" s="34"/>
      <c r="GMV918" s="35"/>
      <c r="GMW918" s="34"/>
      <c r="GND918" s="35"/>
      <c r="GNE918" s="34"/>
      <c r="GNL918" s="35"/>
      <c r="GNM918" s="34"/>
      <c r="GNT918" s="35"/>
      <c r="GNU918" s="34"/>
      <c r="GOB918" s="35"/>
      <c r="GOC918" s="34"/>
      <c r="GOJ918" s="35"/>
      <c r="GOK918" s="34"/>
      <c r="GOR918" s="35"/>
      <c r="GOS918" s="34"/>
      <c r="GOZ918" s="35"/>
      <c r="GPA918" s="34"/>
      <c r="GPH918" s="35"/>
      <c r="GPI918" s="34"/>
      <c r="GPP918" s="35"/>
      <c r="GPQ918" s="34"/>
      <c r="GPX918" s="35"/>
      <c r="GPY918" s="34"/>
      <c r="GQF918" s="35"/>
      <c r="GQG918" s="34"/>
      <c r="GQN918" s="35"/>
      <c r="GQO918" s="34"/>
      <c r="GQV918" s="35"/>
      <c r="GQW918" s="34"/>
      <c r="GRD918" s="35"/>
      <c r="GRE918" s="34"/>
      <c r="GRL918" s="35"/>
      <c r="GRM918" s="34"/>
      <c r="GRT918" s="35"/>
      <c r="GRU918" s="34"/>
      <c r="GSB918" s="35"/>
      <c r="GSC918" s="34"/>
      <c r="GSJ918" s="35"/>
      <c r="GSK918" s="34"/>
      <c r="GSR918" s="35"/>
      <c r="GSS918" s="34"/>
      <c r="GSZ918" s="35"/>
      <c r="GTA918" s="34"/>
      <c r="GTH918" s="35"/>
      <c r="GTI918" s="34"/>
      <c r="GTP918" s="35"/>
      <c r="GTQ918" s="34"/>
      <c r="GTX918" s="35"/>
      <c r="GTY918" s="34"/>
      <c r="GUF918" s="35"/>
      <c r="GUG918" s="34"/>
      <c r="GUN918" s="35"/>
      <c r="GUO918" s="34"/>
      <c r="GUV918" s="35"/>
      <c r="GUW918" s="34"/>
      <c r="GVD918" s="35"/>
      <c r="GVE918" s="34"/>
      <c r="GVL918" s="35"/>
      <c r="GVM918" s="34"/>
      <c r="GVT918" s="35"/>
      <c r="GVU918" s="34"/>
      <c r="GWB918" s="35"/>
      <c r="GWC918" s="34"/>
      <c r="GWJ918" s="35"/>
      <c r="GWK918" s="34"/>
      <c r="GWR918" s="35"/>
      <c r="GWS918" s="34"/>
      <c r="GWZ918" s="35"/>
      <c r="GXA918" s="34"/>
      <c r="GXH918" s="35"/>
      <c r="GXI918" s="34"/>
      <c r="GXP918" s="35"/>
      <c r="GXQ918" s="34"/>
      <c r="GXX918" s="35"/>
      <c r="GXY918" s="34"/>
      <c r="GYF918" s="35"/>
      <c r="GYG918" s="34"/>
      <c r="GYN918" s="35"/>
      <c r="GYO918" s="34"/>
      <c r="GYV918" s="35"/>
      <c r="GYW918" s="34"/>
      <c r="GZD918" s="35"/>
      <c r="GZE918" s="34"/>
      <c r="GZL918" s="35"/>
      <c r="GZM918" s="34"/>
      <c r="GZT918" s="35"/>
      <c r="GZU918" s="34"/>
      <c r="HAB918" s="35"/>
      <c r="HAC918" s="34"/>
      <c r="HAJ918" s="35"/>
      <c r="HAK918" s="34"/>
      <c r="HAR918" s="35"/>
      <c r="HAS918" s="34"/>
      <c r="HAZ918" s="35"/>
      <c r="HBA918" s="34"/>
      <c r="HBH918" s="35"/>
      <c r="HBI918" s="34"/>
      <c r="HBP918" s="35"/>
      <c r="HBQ918" s="34"/>
      <c r="HBX918" s="35"/>
      <c r="HBY918" s="34"/>
      <c r="HCF918" s="35"/>
      <c r="HCG918" s="34"/>
      <c r="HCN918" s="35"/>
      <c r="HCO918" s="34"/>
      <c r="HCV918" s="35"/>
      <c r="HCW918" s="34"/>
      <c r="HDD918" s="35"/>
      <c r="HDE918" s="34"/>
      <c r="HDL918" s="35"/>
      <c r="HDM918" s="34"/>
      <c r="HDT918" s="35"/>
      <c r="HDU918" s="34"/>
      <c r="HEB918" s="35"/>
      <c r="HEC918" s="34"/>
      <c r="HEJ918" s="35"/>
      <c r="HEK918" s="34"/>
      <c r="HER918" s="35"/>
      <c r="HES918" s="34"/>
      <c r="HEZ918" s="35"/>
      <c r="HFA918" s="34"/>
      <c r="HFH918" s="35"/>
      <c r="HFI918" s="34"/>
      <c r="HFP918" s="35"/>
      <c r="HFQ918" s="34"/>
      <c r="HFX918" s="35"/>
      <c r="HFY918" s="34"/>
      <c r="HGF918" s="35"/>
      <c r="HGG918" s="34"/>
      <c r="HGN918" s="35"/>
      <c r="HGO918" s="34"/>
      <c r="HGV918" s="35"/>
      <c r="HGW918" s="34"/>
      <c r="HHD918" s="35"/>
      <c r="HHE918" s="34"/>
      <c r="HHL918" s="35"/>
      <c r="HHM918" s="34"/>
      <c r="HHT918" s="35"/>
      <c r="HHU918" s="34"/>
      <c r="HIB918" s="35"/>
      <c r="HIC918" s="34"/>
      <c r="HIJ918" s="35"/>
      <c r="HIK918" s="34"/>
      <c r="HIR918" s="35"/>
      <c r="HIS918" s="34"/>
      <c r="HIZ918" s="35"/>
      <c r="HJA918" s="34"/>
      <c r="HJH918" s="35"/>
      <c r="HJI918" s="34"/>
      <c r="HJP918" s="35"/>
      <c r="HJQ918" s="34"/>
      <c r="HJX918" s="35"/>
      <c r="HJY918" s="34"/>
      <c r="HKF918" s="35"/>
      <c r="HKG918" s="34"/>
      <c r="HKN918" s="35"/>
      <c r="HKO918" s="34"/>
      <c r="HKV918" s="35"/>
      <c r="HKW918" s="34"/>
      <c r="HLD918" s="35"/>
      <c r="HLE918" s="34"/>
      <c r="HLL918" s="35"/>
      <c r="HLM918" s="34"/>
      <c r="HLT918" s="35"/>
      <c r="HLU918" s="34"/>
      <c r="HMB918" s="35"/>
      <c r="HMC918" s="34"/>
      <c r="HMJ918" s="35"/>
      <c r="HMK918" s="34"/>
      <c r="HMR918" s="35"/>
      <c r="HMS918" s="34"/>
      <c r="HMZ918" s="35"/>
      <c r="HNA918" s="34"/>
      <c r="HNH918" s="35"/>
      <c r="HNI918" s="34"/>
      <c r="HNP918" s="35"/>
      <c r="HNQ918" s="34"/>
      <c r="HNX918" s="35"/>
      <c r="HNY918" s="34"/>
      <c r="HOF918" s="35"/>
      <c r="HOG918" s="34"/>
      <c r="HON918" s="35"/>
      <c r="HOO918" s="34"/>
      <c r="HOV918" s="35"/>
      <c r="HOW918" s="34"/>
      <c r="HPD918" s="35"/>
      <c r="HPE918" s="34"/>
      <c r="HPL918" s="35"/>
      <c r="HPM918" s="34"/>
      <c r="HPT918" s="35"/>
      <c r="HPU918" s="34"/>
      <c r="HQB918" s="35"/>
      <c r="HQC918" s="34"/>
      <c r="HQJ918" s="35"/>
      <c r="HQK918" s="34"/>
      <c r="HQR918" s="35"/>
      <c r="HQS918" s="34"/>
      <c r="HQZ918" s="35"/>
      <c r="HRA918" s="34"/>
      <c r="HRH918" s="35"/>
      <c r="HRI918" s="34"/>
      <c r="HRP918" s="35"/>
      <c r="HRQ918" s="34"/>
      <c r="HRX918" s="35"/>
      <c r="HRY918" s="34"/>
      <c r="HSF918" s="35"/>
      <c r="HSG918" s="34"/>
      <c r="HSN918" s="35"/>
      <c r="HSO918" s="34"/>
      <c r="HSV918" s="35"/>
      <c r="HSW918" s="34"/>
      <c r="HTD918" s="35"/>
      <c r="HTE918" s="34"/>
      <c r="HTL918" s="35"/>
      <c r="HTM918" s="34"/>
      <c r="HTT918" s="35"/>
      <c r="HTU918" s="34"/>
      <c r="HUB918" s="35"/>
      <c r="HUC918" s="34"/>
      <c r="HUJ918" s="35"/>
      <c r="HUK918" s="34"/>
      <c r="HUR918" s="35"/>
      <c r="HUS918" s="34"/>
      <c r="HUZ918" s="35"/>
      <c r="HVA918" s="34"/>
      <c r="HVH918" s="35"/>
      <c r="HVI918" s="34"/>
      <c r="HVP918" s="35"/>
      <c r="HVQ918" s="34"/>
      <c r="HVX918" s="35"/>
      <c r="HVY918" s="34"/>
      <c r="HWF918" s="35"/>
      <c r="HWG918" s="34"/>
      <c r="HWN918" s="35"/>
      <c r="HWO918" s="34"/>
      <c r="HWV918" s="35"/>
      <c r="HWW918" s="34"/>
      <c r="HXD918" s="35"/>
      <c r="HXE918" s="34"/>
      <c r="HXL918" s="35"/>
      <c r="HXM918" s="34"/>
      <c r="HXT918" s="35"/>
      <c r="HXU918" s="34"/>
      <c r="HYB918" s="35"/>
      <c r="HYC918" s="34"/>
      <c r="HYJ918" s="35"/>
      <c r="HYK918" s="34"/>
      <c r="HYR918" s="35"/>
      <c r="HYS918" s="34"/>
      <c r="HYZ918" s="35"/>
      <c r="HZA918" s="34"/>
      <c r="HZH918" s="35"/>
      <c r="HZI918" s="34"/>
      <c r="HZP918" s="35"/>
      <c r="HZQ918" s="34"/>
      <c r="HZX918" s="35"/>
      <c r="HZY918" s="34"/>
      <c r="IAF918" s="35"/>
      <c r="IAG918" s="34"/>
      <c r="IAN918" s="35"/>
      <c r="IAO918" s="34"/>
      <c r="IAV918" s="35"/>
      <c r="IAW918" s="34"/>
      <c r="IBD918" s="35"/>
      <c r="IBE918" s="34"/>
      <c r="IBL918" s="35"/>
      <c r="IBM918" s="34"/>
      <c r="IBT918" s="35"/>
      <c r="IBU918" s="34"/>
      <c r="ICB918" s="35"/>
      <c r="ICC918" s="34"/>
      <c r="ICJ918" s="35"/>
      <c r="ICK918" s="34"/>
      <c r="ICR918" s="35"/>
      <c r="ICS918" s="34"/>
      <c r="ICZ918" s="35"/>
      <c r="IDA918" s="34"/>
      <c r="IDH918" s="35"/>
      <c r="IDI918" s="34"/>
      <c r="IDP918" s="35"/>
      <c r="IDQ918" s="34"/>
      <c r="IDX918" s="35"/>
      <c r="IDY918" s="34"/>
      <c r="IEF918" s="35"/>
      <c r="IEG918" s="34"/>
      <c r="IEN918" s="35"/>
      <c r="IEO918" s="34"/>
      <c r="IEV918" s="35"/>
      <c r="IEW918" s="34"/>
      <c r="IFD918" s="35"/>
      <c r="IFE918" s="34"/>
      <c r="IFL918" s="35"/>
      <c r="IFM918" s="34"/>
      <c r="IFT918" s="35"/>
      <c r="IFU918" s="34"/>
      <c r="IGB918" s="35"/>
      <c r="IGC918" s="34"/>
      <c r="IGJ918" s="35"/>
      <c r="IGK918" s="34"/>
      <c r="IGR918" s="35"/>
      <c r="IGS918" s="34"/>
      <c r="IGZ918" s="35"/>
      <c r="IHA918" s="34"/>
      <c r="IHH918" s="35"/>
      <c r="IHI918" s="34"/>
      <c r="IHP918" s="35"/>
      <c r="IHQ918" s="34"/>
      <c r="IHX918" s="35"/>
      <c r="IHY918" s="34"/>
      <c r="IIF918" s="35"/>
      <c r="IIG918" s="34"/>
      <c r="IIN918" s="35"/>
      <c r="IIO918" s="34"/>
      <c r="IIV918" s="35"/>
      <c r="IIW918" s="34"/>
      <c r="IJD918" s="35"/>
      <c r="IJE918" s="34"/>
      <c r="IJL918" s="35"/>
      <c r="IJM918" s="34"/>
      <c r="IJT918" s="35"/>
      <c r="IJU918" s="34"/>
      <c r="IKB918" s="35"/>
      <c r="IKC918" s="34"/>
      <c r="IKJ918" s="35"/>
      <c r="IKK918" s="34"/>
      <c r="IKR918" s="35"/>
      <c r="IKS918" s="34"/>
      <c r="IKZ918" s="35"/>
      <c r="ILA918" s="34"/>
      <c r="ILH918" s="35"/>
      <c r="ILI918" s="34"/>
      <c r="ILP918" s="35"/>
      <c r="ILQ918" s="34"/>
      <c r="ILX918" s="35"/>
      <c r="ILY918" s="34"/>
      <c r="IMF918" s="35"/>
      <c r="IMG918" s="34"/>
      <c r="IMN918" s="35"/>
      <c r="IMO918" s="34"/>
      <c r="IMV918" s="35"/>
      <c r="IMW918" s="34"/>
      <c r="IND918" s="35"/>
      <c r="INE918" s="34"/>
      <c r="INL918" s="35"/>
      <c r="INM918" s="34"/>
      <c r="INT918" s="35"/>
      <c r="INU918" s="34"/>
      <c r="IOB918" s="35"/>
      <c r="IOC918" s="34"/>
      <c r="IOJ918" s="35"/>
      <c r="IOK918" s="34"/>
      <c r="IOR918" s="35"/>
      <c r="IOS918" s="34"/>
      <c r="IOZ918" s="35"/>
      <c r="IPA918" s="34"/>
      <c r="IPH918" s="35"/>
      <c r="IPI918" s="34"/>
      <c r="IPP918" s="35"/>
      <c r="IPQ918" s="34"/>
      <c r="IPX918" s="35"/>
      <c r="IPY918" s="34"/>
      <c r="IQF918" s="35"/>
      <c r="IQG918" s="34"/>
      <c r="IQN918" s="35"/>
      <c r="IQO918" s="34"/>
      <c r="IQV918" s="35"/>
      <c r="IQW918" s="34"/>
      <c r="IRD918" s="35"/>
      <c r="IRE918" s="34"/>
      <c r="IRL918" s="35"/>
      <c r="IRM918" s="34"/>
      <c r="IRT918" s="35"/>
      <c r="IRU918" s="34"/>
      <c r="ISB918" s="35"/>
      <c r="ISC918" s="34"/>
      <c r="ISJ918" s="35"/>
      <c r="ISK918" s="34"/>
      <c r="ISR918" s="35"/>
      <c r="ISS918" s="34"/>
      <c r="ISZ918" s="35"/>
      <c r="ITA918" s="34"/>
      <c r="ITH918" s="35"/>
      <c r="ITI918" s="34"/>
      <c r="ITP918" s="35"/>
      <c r="ITQ918" s="34"/>
      <c r="ITX918" s="35"/>
      <c r="ITY918" s="34"/>
      <c r="IUF918" s="35"/>
      <c r="IUG918" s="34"/>
      <c r="IUN918" s="35"/>
      <c r="IUO918" s="34"/>
      <c r="IUV918" s="35"/>
      <c r="IUW918" s="34"/>
      <c r="IVD918" s="35"/>
      <c r="IVE918" s="34"/>
      <c r="IVL918" s="35"/>
      <c r="IVM918" s="34"/>
      <c r="IVT918" s="35"/>
      <c r="IVU918" s="34"/>
      <c r="IWB918" s="35"/>
      <c r="IWC918" s="34"/>
      <c r="IWJ918" s="35"/>
      <c r="IWK918" s="34"/>
      <c r="IWR918" s="35"/>
      <c r="IWS918" s="34"/>
      <c r="IWZ918" s="35"/>
      <c r="IXA918" s="34"/>
      <c r="IXH918" s="35"/>
      <c r="IXI918" s="34"/>
      <c r="IXP918" s="35"/>
      <c r="IXQ918" s="34"/>
      <c r="IXX918" s="35"/>
      <c r="IXY918" s="34"/>
      <c r="IYF918" s="35"/>
      <c r="IYG918" s="34"/>
      <c r="IYN918" s="35"/>
      <c r="IYO918" s="34"/>
      <c r="IYV918" s="35"/>
      <c r="IYW918" s="34"/>
      <c r="IZD918" s="35"/>
      <c r="IZE918" s="34"/>
      <c r="IZL918" s="35"/>
      <c r="IZM918" s="34"/>
      <c r="IZT918" s="35"/>
      <c r="IZU918" s="34"/>
      <c r="JAB918" s="35"/>
      <c r="JAC918" s="34"/>
      <c r="JAJ918" s="35"/>
      <c r="JAK918" s="34"/>
      <c r="JAR918" s="35"/>
      <c r="JAS918" s="34"/>
      <c r="JAZ918" s="35"/>
      <c r="JBA918" s="34"/>
      <c r="JBH918" s="35"/>
      <c r="JBI918" s="34"/>
      <c r="JBP918" s="35"/>
      <c r="JBQ918" s="34"/>
      <c r="JBX918" s="35"/>
      <c r="JBY918" s="34"/>
      <c r="JCF918" s="35"/>
      <c r="JCG918" s="34"/>
      <c r="JCN918" s="35"/>
      <c r="JCO918" s="34"/>
      <c r="JCV918" s="35"/>
      <c r="JCW918" s="34"/>
      <c r="JDD918" s="35"/>
      <c r="JDE918" s="34"/>
      <c r="JDL918" s="35"/>
      <c r="JDM918" s="34"/>
      <c r="JDT918" s="35"/>
      <c r="JDU918" s="34"/>
      <c r="JEB918" s="35"/>
      <c r="JEC918" s="34"/>
      <c r="JEJ918" s="35"/>
      <c r="JEK918" s="34"/>
      <c r="JER918" s="35"/>
      <c r="JES918" s="34"/>
      <c r="JEZ918" s="35"/>
      <c r="JFA918" s="34"/>
      <c r="JFH918" s="35"/>
      <c r="JFI918" s="34"/>
      <c r="JFP918" s="35"/>
      <c r="JFQ918" s="34"/>
      <c r="JFX918" s="35"/>
      <c r="JFY918" s="34"/>
      <c r="JGF918" s="35"/>
      <c r="JGG918" s="34"/>
      <c r="JGN918" s="35"/>
      <c r="JGO918" s="34"/>
      <c r="JGV918" s="35"/>
      <c r="JGW918" s="34"/>
      <c r="JHD918" s="35"/>
      <c r="JHE918" s="34"/>
      <c r="JHL918" s="35"/>
      <c r="JHM918" s="34"/>
      <c r="JHT918" s="35"/>
      <c r="JHU918" s="34"/>
      <c r="JIB918" s="35"/>
      <c r="JIC918" s="34"/>
      <c r="JIJ918" s="35"/>
      <c r="JIK918" s="34"/>
      <c r="JIR918" s="35"/>
      <c r="JIS918" s="34"/>
      <c r="JIZ918" s="35"/>
      <c r="JJA918" s="34"/>
      <c r="JJH918" s="35"/>
      <c r="JJI918" s="34"/>
      <c r="JJP918" s="35"/>
      <c r="JJQ918" s="34"/>
      <c r="JJX918" s="35"/>
      <c r="JJY918" s="34"/>
      <c r="JKF918" s="35"/>
      <c r="JKG918" s="34"/>
      <c r="JKN918" s="35"/>
      <c r="JKO918" s="34"/>
      <c r="JKV918" s="35"/>
      <c r="JKW918" s="34"/>
      <c r="JLD918" s="35"/>
      <c r="JLE918" s="34"/>
      <c r="JLL918" s="35"/>
      <c r="JLM918" s="34"/>
      <c r="JLT918" s="35"/>
      <c r="JLU918" s="34"/>
      <c r="JMB918" s="35"/>
      <c r="JMC918" s="34"/>
      <c r="JMJ918" s="35"/>
      <c r="JMK918" s="34"/>
      <c r="JMR918" s="35"/>
      <c r="JMS918" s="34"/>
      <c r="JMZ918" s="35"/>
      <c r="JNA918" s="34"/>
      <c r="JNH918" s="35"/>
      <c r="JNI918" s="34"/>
      <c r="JNP918" s="35"/>
      <c r="JNQ918" s="34"/>
      <c r="JNX918" s="35"/>
      <c r="JNY918" s="34"/>
      <c r="JOF918" s="35"/>
      <c r="JOG918" s="34"/>
      <c r="JON918" s="35"/>
      <c r="JOO918" s="34"/>
      <c r="JOV918" s="35"/>
      <c r="JOW918" s="34"/>
      <c r="JPD918" s="35"/>
      <c r="JPE918" s="34"/>
      <c r="JPL918" s="35"/>
      <c r="JPM918" s="34"/>
      <c r="JPT918" s="35"/>
      <c r="JPU918" s="34"/>
      <c r="JQB918" s="35"/>
      <c r="JQC918" s="34"/>
      <c r="JQJ918" s="35"/>
      <c r="JQK918" s="34"/>
      <c r="JQR918" s="35"/>
      <c r="JQS918" s="34"/>
      <c r="JQZ918" s="35"/>
      <c r="JRA918" s="34"/>
      <c r="JRH918" s="35"/>
      <c r="JRI918" s="34"/>
      <c r="JRP918" s="35"/>
      <c r="JRQ918" s="34"/>
      <c r="JRX918" s="35"/>
      <c r="JRY918" s="34"/>
      <c r="JSF918" s="35"/>
      <c r="JSG918" s="34"/>
      <c r="JSN918" s="35"/>
      <c r="JSO918" s="34"/>
      <c r="JSV918" s="35"/>
      <c r="JSW918" s="34"/>
      <c r="JTD918" s="35"/>
      <c r="JTE918" s="34"/>
      <c r="JTL918" s="35"/>
      <c r="JTM918" s="34"/>
      <c r="JTT918" s="35"/>
      <c r="JTU918" s="34"/>
      <c r="JUB918" s="35"/>
      <c r="JUC918" s="34"/>
      <c r="JUJ918" s="35"/>
      <c r="JUK918" s="34"/>
      <c r="JUR918" s="35"/>
      <c r="JUS918" s="34"/>
      <c r="JUZ918" s="35"/>
      <c r="JVA918" s="34"/>
      <c r="JVH918" s="35"/>
      <c r="JVI918" s="34"/>
      <c r="JVP918" s="35"/>
      <c r="JVQ918" s="34"/>
      <c r="JVX918" s="35"/>
      <c r="JVY918" s="34"/>
      <c r="JWF918" s="35"/>
      <c r="JWG918" s="34"/>
      <c r="JWN918" s="35"/>
      <c r="JWO918" s="34"/>
      <c r="JWV918" s="35"/>
      <c r="JWW918" s="34"/>
      <c r="JXD918" s="35"/>
      <c r="JXE918" s="34"/>
      <c r="JXL918" s="35"/>
      <c r="JXM918" s="34"/>
      <c r="JXT918" s="35"/>
      <c r="JXU918" s="34"/>
      <c r="JYB918" s="35"/>
      <c r="JYC918" s="34"/>
      <c r="JYJ918" s="35"/>
      <c r="JYK918" s="34"/>
      <c r="JYR918" s="35"/>
      <c r="JYS918" s="34"/>
      <c r="JYZ918" s="35"/>
      <c r="JZA918" s="34"/>
      <c r="JZH918" s="35"/>
      <c r="JZI918" s="34"/>
      <c r="JZP918" s="35"/>
      <c r="JZQ918" s="34"/>
      <c r="JZX918" s="35"/>
      <c r="JZY918" s="34"/>
      <c r="KAF918" s="35"/>
      <c r="KAG918" s="34"/>
      <c r="KAN918" s="35"/>
      <c r="KAO918" s="34"/>
      <c r="KAV918" s="35"/>
      <c r="KAW918" s="34"/>
      <c r="KBD918" s="35"/>
      <c r="KBE918" s="34"/>
      <c r="KBL918" s="35"/>
      <c r="KBM918" s="34"/>
      <c r="KBT918" s="35"/>
      <c r="KBU918" s="34"/>
      <c r="KCB918" s="35"/>
      <c r="KCC918" s="34"/>
      <c r="KCJ918" s="35"/>
      <c r="KCK918" s="34"/>
      <c r="KCR918" s="35"/>
      <c r="KCS918" s="34"/>
      <c r="KCZ918" s="35"/>
      <c r="KDA918" s="34"/>
      <c r="KDH918" s="35"/>
      <c r="KDI918" s="34"/>
      <c r="KDP918" s="35"/>
      <c r="KDQ918" s="34"/>
      <c r="KDX918" s="35"/>
      <c r="KDY918" s="34"/>
      <c r="KEF918" s="35"/>
      <c r="KEG918" s="34"/>
      <c r="KEN918" s="35"/>
      <c r="KEO918" s="34"/>
      <c r="KEV918" s="35"/>
      <c r="KEW918" s="34"/>
      <c r="KFD918" s="35"/>
      <c r="KFE918" s="34"/>
      <c r="KFL918" s="35"/>
      <c r="KFM918" s="34"/>
      <c r="KFT918" s="35"/>
      <c r="KFU918" s="34"/>
      <c r="KGB918" s="35"/>
      <c r="KGC918" s="34"/>
      <c r="KGJ918" s="35"/>
      <c r="KGK918" s="34"/>
      <c r="KGR918" s="35"/>
      <c r="KGS918" s="34"/>
      <c r="KGZ918" s="35"/>
      <c r="KHA918" s="34"/>
      <c r="KHH918" s="35"/>
      <c r="KHI918" s="34"/>
      <c r="KHP918" s="35"/>
      <c r="KHQ918" s="34"/>
      <c r="KHX918" s="35"/>
      <c r="KHY918" s="34"/>
      <c r="KIF918" s="35"/>
      <c r="KIG918" s="34"/>
      <c r="KIN918" s="35"/>
      <c r="KIO918" s="34"/>
      <c r="KIV918" s="35"/>
      <c r="KIW918" s="34"/>
      <c r="KJD918" s="35"/>
      <c r="KJE918" s="34"/>
      <c r="KJL918" s="35"/>
      <c r="KJM918" s="34"/>
      <c r="KJT918" s="35"/>
      <c r="KJU918" s="34"/>
      <c r="KKB918" s="35"/>
      <c r="KKC918" s="34"/>
      <c r="KKJ918" s="35"/>
      <c r="KKK918" s="34"/>
      <c r="KKR918" s="35"/>
      <c r="KKS918" s="34"/>
      <c r="KKZ918" s="35"/>
      <c r="KLA918" s="34"/>
      <c r="KLH918" s="35"/>
      <c r="KLI918" s="34"/>
      <c r="KLP918" s="35"/>
      <c r="KLQ918" s="34"/>
      <c r="KLX918" s="35"/>
      <c r="KLY918" s="34"/>
      <c r="KMF918" s="35"/>
      <c r="KMG918" s="34"/>
      <c r="KMN918" s="35"/>
      <c r="KMO918" s="34"/>
      <c r="KMV918" s="35"/>
      <c r="KMW918" s="34"/>
      <c r="KND918" s="35"/>
      <c r="KNE918" s="34"/>
      <c r="KNL918" s="35"/>
      <c r="KNM918" s="34"/>
      <c r="KNT918" s="35"/>
      <c r="KNU918" s="34"/>
      <c r="KOB918" s="35"/>
      <c r="KOC918" s="34"/>
      <c r="KOJ918" s="35"/>
      <c r="KOK918" s="34"/>
      <c r="KOR918" s="35"/>
      <c r="KOS918" s="34"/>
      <c r="KOZ918" s="35"/>
      <c r="KPA918" s="34"/>
      <c r="KPH918" s="35"/>
      <c r="KPI918" s="34"/>
      <c r="KPP918" s="35"/>
      <c r="KPQ918" s="34"/>
      <c r="KPX918" s="35"/>
      <c r="KPY918" s="34"/>
      <c r="KQF918" s="35"/>
      <c r="KQG918" s="34"/>
      <c r="KQN918" s="35"/>
      <c r="KQO918" s="34"/>
      <c r="KQV918" s="35"/>
      <c r="KQW918" s="34"/>
      <c r="KRD918" s="35"/>
      <c r="KRE918" s="34"/>
      <c r="KRL918" s="35"/>
      <c r="KRM918" s="34"/>
      <c r="KRT918" s="35"/>
      <c r="KRU918" s="34"/>
      <c r="KSB918" s="35"/>
      <c r="KSC918" s="34"/>
      <c r="KSJ918" s="35"/>
      <c r="KSK918" s="34"/>
      <c r="KSR918" s="35"/>
      <c r="KSS918" s="34"/>
      <c r="KSZ918" s="35"/>
      <c r="KTA918" s="34"/>
      <c r="KTH918" s="35"/>
      <c r="KTI918" s="34"/>
      <c r="KTP918" s="35"/>
      <c r="KTQ918" s="34"/>
      <c r="KTX918" s="35"/>
      <c r="KTY918" s="34"/>
      <c r="KUF918" s="35"/>
      <c r="KUG918" s="34"/>
      <c r="KUN918" s="35"/>
      <c r="KUO918" s="34"/>
      <c r="KUV918" s="35"/>
      <c r="KUW918" s="34"/>
      <c r="KVD918" s="35"/>
      <c r="KVE918" s="34"/>
      <c r="KVL918" s="35"/>
      <c r="KVM918" s="34"/>
      <c r="KVT918" s="35"/>
      <c r="KVU918" s="34"/>
      <c r="KWB918" s="35"/>
      <c r="KWC918" s="34"/>
      <c r="KWJ918" s="35"/>
      <c r="KWK918" s="34"/>
      <c r="KWR918" s="35"/>
      <c r="KWS918" s="34"/>
      <c r="KWZ918" s="35"/>
      <c r="KXA918" s="34"/>
      <c r="KXH918" s="35"/>
      <c r="KXI918" s="34"/>
      <c r="KXP918" s="35"/>
      <c r="KXQ918" s="34"/>
      <c r="KXX918" s="35"/>
      <c r="KXY918" s="34"/>
      <c r="KYF918" s="35"/>
      <c r="KYG918" s="34"/>
      <c r="KYN918" s="35"/>
      <c r="KYO918" s="34"/>
      <c r="KYV918" s="35"/>
      <c r="KYW918" s="34"/>
      <c r="KZD918" s="35"/>
      <c r="KZE918" s="34"/>
      <c r="KZL918" s="35"/>
      <c r="KZM918" s="34"/>
      <c r="KZT918" s="35"/>
      <c r="KZU918" s="34"/>
      <c r="LAB918" s="35"/>
      <c r="LAC918" s="34"/>
      <c r="LAJ918" s="35"/>
      <c r="LAK918" s="34"/>
      <c r="LAR918" s="35"/>
      <c r="LAS918" s="34"/>
      <c r="LAZ918" s="35"/>
      <c r="LBA918" s="34"/>
      <c r="LBH918" s="35"/>
      <c r="LBI918" s="34"/>
      <c r="LBP918" s="35"/>
      <c r="LBQ918" s="34"/>
      <c r="LBX918" s="35"/>
      <c r="LBY918" s="34"/>
      <c r="LCF918" s="35"/>
      <c r="LCG918" s="34"/>
      <c r="LCN918" s="35"/>
      <c r="LCO918" s="34"/>
      <c r="LCV918" s="35"/>
      <c r="LCW918" s="34"/>
      <c r="LDD918" s="35"/>
      <c r="LDE918" s="34"/>
      <c r="LDL918" s="35"/>
      <c r="LDM918" s="34"/>
      <c r="LDT918" s="35"/>
      <c r="LDU918" s="34"/>
      <c r="LEB918" s="35"/>
      <c r="LEC918" s="34"/>
      <c r="LEJ918" s="35"/>
      <c r="LEK918" s="34"/>
      <c r="LER918" s="35"/>
      <c r="LES918" s="34"/>
      <c r="LEZ918" s="35"/>
      <c r="LFA918" s="34"/>
      <c r="LFH918" s="35"/>
      <c r="LFI918" s="34"/>
      <c r="LFP918" s="35"/>
      <c r="LFQ918" s="34"/>
      <c r="LFX918" s="35"/>
      <c r="LFY918" s="34"/>
      <c r="LGF918" s="35"/>
      <c r="LGG918" s="34"/>
      <c r="LGN918" s="35"/>
      <c r="LGO918" s="34"/>
      <c r="LGV918" s="35"/>
      <c r="LGW918" s="34"/>
      <c r="LHD918" s="35"/>
      <c r="LHE918" s="34"/>
      <c r="LHL918" s="35"/>
      <c r="LHM918" s="34"/>
      <c r="LHT918" s="35"/>
      <c r="LHU918" s="34"/>
      <c r="LIB918" s="35"/>
      <c r="LIC918" s="34"/>
      <c r="LIJ918" s="35"/>
      <c r="LIK918" s="34"/>
      <c r="LIR918" s="35"/>
      <c r="LIS918" s="34"/>
      <c r="LIZ918" s="35"/>
      <c r="LJA918" s="34"/>
      <c r="LJH918" s="35"/>
      <c r="LJI918" s="34"/>
      <c r="LJP918" s="35"/>
      <c r="LJQ918" s="34"/>
      <c r="LJX918" s="35"/>
      <c r="LJY918" s="34"/>
      <c r="LKF918" s="35"/>
      <c r="LKG918" s="34"/>
      <c r="LKN918" s="35"/>
      <c r="LKO918" s="34"/>
      <c r="LKV918" s="35"/>
      <c r="LKW918" s="34"/>
      <c r="LLD918" s="35"/>
      <c r="LLE918" s="34"/>
      <c r="LLL918" s="35"/>
      <c r="LLM918" s="34"/>
      <c r="LLT918" s="35"/>
      <c r="LLU918" s="34"/>
      <c r="LMB918" s="35"/>
      <c r="LMC918" s="34"/>
      <c r="LMJ918" s="35"/>
      <c r="LMK918" s="34"/>
      <c r="LMR918" s="35"/>
      <c r="LMS918" s="34"/>
      <c r="LMZ918" s="35"/>
      <c r="LNA918" s="34"/>
      <c r="LNH918" s="35"/>
      <c r="LNI918" s="34"/>
      <c r="LNP918" s="35"/>
      <c r="LNQ918" s="34"/>
      <c r="LNX918" s="35"/>
      <c r="LNY918" s="34"/>
      <c r="LOF918" s="35"/>
      <c r="LOG918" s="34"/>
      <c r="LON918" s="35"/>
      <c r="LOO918" s="34"/>
      <c r="LOV918" s="35"/>
      <c r="LOW918" s="34"/>
      <c r="LPD918" s="35"/>
      <c r="LPE918" s="34"/>
      <c r="LPL918" s="35"/>
      <c r="LPM918" s="34"/>
      <c r="LPT918" s="35"/>
      <c r="LPU918" s="34"/>
      <c r="LQB918" s="35"/>
      <c r="LQC918" s="34"/>
      <c r="LQJ918" s="35"/>
      <c r="LQK918" s="34"/>
      <c r="LQR918" s="35"/>
      <c r="LQS918" s="34"/>
      <c r="LQZ918" s="35"/>
      <c r="LRA918" s="34"/>
      <c r="LRH918" s="35"/>
      <c r="LRI918" s="34"/>
      <c r="LRP918" s="35"/>
      <c r="LRQ918" s="34"/>
      <c r="LRX918" s="35"/>
      <c r="LRY918" s="34"/>
      <c r="LSF918" s="35"/>
      <c r="LSG918" s="34"/>
      <c r="LSN918" s="35"/>
      <c r="LSO918" s="34"/>
      <c r="LSV918" s="35"/>
      <c r="LSW918" s="34"/>
      <c r="LTD918" s="35"/>
      <c r="LTE918" s="34"/>
      <c r="LTL918" s="35"/>
      <c r="LTM918" s="34"/>
      <c r="LTT918" s="35"/>
      <c r="LTU918" s="34"/>
      <c r="LUB918" s="35"/>
      <c r="LUC918" s="34"/>
      <c r="LUJ918" s="35"/>
      <c r="LUK918" s="34"/>
      <c r="LUR918" s="35"/>
      <c r="LUS918" s="34"/>
      <c r="LUZ918" s="35"/>
      <c r="LVA918" s="34"/>
      <c r="LVH918" s="35"/>
      <c r="LVI918" s="34"/>
      <c r="LVP918" s="35"/>
      <c r="LVQ918" s="34"/>
      <c r="LVX918" s="35"/>
      <c r="LVY918" s="34"/>
      <c r="LWF918" s="35"/>
      <c r="LWG918" s="34"/>
      <c r="LWN918" s="35"/>
      <c r="LWO918" s="34"/>
      <c r="LWV918" s="35"/>
      <c r="LWW918" s="34"/>
      <c r="LXD918" s="35"/>
      <c r="LXE918" s="34"/>
      <c r="LXL918" s="35"/>
      <c r="LXM918" s="34"/>
      <c r="LXT918" s="35"/>
      <c r="LXU918" s="34"/>
      <c r="LYB918" s="35"/>
      <c r="LYC918" s="34"/>
      <c r="LYJ918" s="35"/>
      <c r="LYK918" s="34"/>
      <c r="LYR918" s="35"/>
      <c r="LYS918" s="34"/>
      <c r="LYZ918" s="35"/>
      <c r="LZA918" s="34"/>
      <c r="LZH918" s="35"/>
      <c r="LZI918" s="34"/>
      <c r="LZP918" s="35"/>
      <c r="LZQ918" s="34"/>
      <c r="LZX918" s="35"/>
      <c r="LZY918" s="34"/>
      <c r="MAF918" s="35"/>
      <c r="MAG918" s="34"/>
      <c r="MAN918" s="35"/>
      <c r="MAO918" s="34"/>
      <c r="MAV918" s="35"/>
      <c r="MAW918" s="34"/>
      <c r="MBD918" s="35"/>
      <c r="MBE918" s="34"/>
      <c r="MBL918" s="35"/>
      <c r="MBM918" s="34"/>
      <c r="MBT918" s="35"/>
      <c r="MBU918" s="34"/>
      <c r="MCB918" s="35"/>
      <c r="MCC918" s="34"/>
      <c r="MCJ918" s="35"/>
      <c r="MCK918" s="34"/>
      <c r="MCR918" s="35"/>
      <c r="MCS918" s="34"/>
      <c r="MCZ918" s="35"/>
      <c r="MDA918" s="34"/>
      <c r="MDH918" s="35"/>
      <c r="MDI918" s="34"/>
      <c r="MDP918" s="35"/>
      <c r="MDQ918" s="34"/>
      <c r="MDX918" s="35"/>
      <c r="MDY918" s="34"/>
      <c r="MEF918" s="35"/>
      <c r="MEG918" s="34"/>
      <c r="MEN918" s="35"/>
      <c r="MEO918" s="34"/>
      <c r="MEV918" s="35"/>
      <c r="MEW918" s="34"/>
      <c r="MFD918" s="35"/>
      <c r="MFE918" s="34"/>
      <c r="MFL918" s="35"/>
      <c r="MFM918" s="34"/>
      <c r="MFT918" s="35"/>
      <c r="MFU918" s="34"/>
      <c r="MGB918" s="35"/>
      <c r="MGC918" s="34"/>
      <c r="MGJ918" s="35"/>
      <c r="MGK918" s="34"/>
      <c r="MGR918" s="35"/>
      <c r="MGS918" s="34"/>
      <c r="MGZ918" s="35"/>
      <c r="MHA918" s="34"/>
      <c r="MHH918" s="35"/>
      <c r="MHI918" s="34"/>
      <c r="MHP918" s="35"/>
      <c r="MHQ918" s="34"/>
      <c r="MHX918" s="35"/>
      <c r="MHY918" s="34"/>
      <c r="MIF918" s="35"/>
      <c r="MIG918" s="34"/>
      <c r="MIN918" s="35"/>
      <c r="MIO918" s="34"/>
      <c r="MIV918" s="35"/>
      <c r="MIW918" s="34"/>
      <c r="MJD918" s="35"/>
      <c r="MJE918" s="34"/>
      <c r="MJL918" s="35"/>
      <c r="MJM918" s="34"/>
      <c r="MJT918" s="35"/>
      <c r="MJU918" s="34"/>
      <c r="MKB918" s="35"/>
      <c r="MKC918" s="34"/>
      <c r="MKJ918" s="35"/>
      <c r="MKK918" s="34"/>
      <c r="MKR918" s="35"/>
      <c r="MKS918" s="34"/>
      <c r="MKZ918" s="35"/>
      <c r="MLA918" s="34"/>
      <c r="MLH918" s="35"/>
      <c r="MLI918" s="34"/>
      <c r="MLP918" s="35"/>
      <c r="MLQ918" s="34"/>
      <c r="MLX918" s="35"/>
      <c r="MLY918" s="34"/>
      <c r="MMF918" s="35"/>
      <c r="MMG918" s="34"/>
      <c r="MMN918" s="35"/>
      <c r="MMO918" s="34"/>
      <c r="MMV918" s="35"/>
      <c r="MMW918" s="34"/>
      <c r="MND918" s="35"/>
      <c r="MNE918" s="34"/>
      <c r="MNL918" s="35"/>
      <c r="MNM918" s="34"/>
      <c r="MNT918" s="35"/>
      <c r="MNU918" s="34"/>
      <c r="MOB918" s="35"/>
      <c r="MOC918" s="34"/>
      <c r="MOJ918" s="35"/>
      <c r="MOK918" s="34"/>
      <c r="MOR918" s="35"/>
      <c r="MOS918" s="34"/>
      <c r="MOZ918" s="35"/>
      <c r="MPA918" s="34"/>
      <c r="MPH918" s="35"/>
      <c r="MPI918" s="34"/>
      <c r="MPP918" s="35"/>
      <c r="MPQ918" s="34"/>
      <c r="MPX918" s="35"/>
      <c r="MPY918" s="34"/>
      <c r="MQF918" s="35"/>
      <c r="MQG918" s="34"/>
      <c r="MQN918" s="35"/>
      <c r="MQO918" s="34"/>
      <c r="MQV918" s="35"/>
      <c r="MQW918" s="34"/>
      <c r="MRD918" s="35"/>
      <c r="MRE918" s="34"/>
      <c r="MRL918" s="35"/>
      <c r="MRM918" s="34"/>
      <c r="MRT918" s="35"/>
      <c r="MRU918" s="34"/>
      <c r="MSB918" s="35"/>
      <c r="MSC918" s="34"/>
      <c r="MSJ918" s="35"/>
      <c r="MSK918" s="34"/>
      <c r="MSR918" s="35"/>
      <c r="MSS918" s="34"/>
      <c r="MSZ918" s="35"/>
      <c r="MTA918" s="34"/>
      <c r="MTH918" s="35"/>
      <c r="MTI918" s="34"/>
      <c r="MTP918" s="35"/>
      <c r="MTQ918" s="34"/>
      <c r="MTX918" s="35"/>
      <c r="MTY918" s="34"/>
      <c r="MUF918" s="35"/>
      <c r="MUG918" s="34"/>
      <c r="MUN918" s="35"/>
      <c r="MUO918" s="34"/>
      <c r="MUV918" s="35"/>
      <c r="MUW918" s="34"/>
      <c r="MVD918" s="35"/>
      <c r="MVE918" s="34"/>
      <c r="MVL918" s="35"/>
      <c r="MVM918" s="34"/>
      <c r="MVT918" s="35"/>
      <c r="MVU918" s="34"/>
      <c r="MWB918" s="35"/>
      <c r="MWC918" s="34"/>
      <c r="MWJ918" s="35"/>
      <c r="MWK918" s="34"/>
      <c r="MWR918" s="35"/>
      <c r="MWS918" s="34"/>
      <c r="MWZ918" s="35"/>
      <c r="MXA918" s="34"/>
      <c r="MXH918" s="35"/>
      <c r="MXI918" s="34"/>
      <c r="MXP918" s="35"/>
      <c r="MXQ918" s="34"/>
      <c r="MXX918" s="35"/>
      <c r="MXY918" s="34"/>
      <c r="MYF918" s="35"/>
      <c r="MYG918" s="34"/>
      <c r="MYN918" s="35"/>
      <c r="MYO918" s="34"/>
      <c r="MYV918" s="35"/>
      <c r="MYW918" s="34"/>
      <c r="MZD918" s="35"/>
      <c r="MZE918" s="34"/>
      <c r="MZL918" s="35"/>
      <c r="MZM918" s="34"/>
      <c r="MZT918" s="35"/>
      <c r="MZU918" s="34"/>
      <c r="NAB918" s="35"/>
      <c r="NAC918" s="34"/>
      <c r="NAJ918" s="35"/>
      <c r="NAK918" s="34"/>
      <c r="NAR918" s="35"/>
      <c r="NAS918" s="34"/>
      <c r="NAZ918" s="35"/>
      <c r="NBA918" s="34"/>
      <c r="NBH918" s="35"/>
      <c r="NBI918" s="34"/>
      <c r="NBP918" s="35"/>
      <c r="NBQ918" s="34"/>
      <c r="NBX918" s="35"/>
      <c r="NBY918" s="34"/>
      <c r="NCF918" s="35"/>
      <c r="NCG918" s="34"/>
      <c r="NCN918" s="35"/>
      <c r="NCO918" s="34"/>
      <c r="NCV918" s="35"/>
      <c r="NCW918" s="34"/>
      <c r="NDD918" s="35"/>
      <c r="NDE918" s="34"/>
      <c r="NDL918" s="35"/>
      <c r="NDM918" s="34"/>
      <c r="NDT918" s="35"/>
      <c r="NDU918" s="34"/>
      <c r="NEB918" s="35"/>
      <c r="NEC918" s="34"/>
      <c r="NEJ918" s="35"/>
      <c r="NEK918" s="34"/>
      <c r="NER918" s="35"/>
      <c r="NES918" s="34"/>
      <c r="NEZ918" s="35"/>
      <c r="NFA918" s="34"/>
      <c r="NFH918" s="35"/>
      <c r="NFI918" s="34"/>
      <c r="NFP918" s="35"/>
      <c r="NFQ918" s="34"/>
      <c r="NFX918" s="35"/>
      <c r="NFY918" s="34"/>
      <c r="NGF918" s="35"/>
      <c r="NGG918" s="34"/>
      <c r="NGN918" s="35"/>
      <c r="NGO918" s="34"/>
      <c r="NGV918" s="35"/>
      <c r="NGW918" s="34"/>
      <c r="NHD918" s="35"/>
      <c r="NHE918" s="34"/>
      <c r="NHL918" s="35"/>
      <c r="NHM918" s="34"/>
      <c r="NHT918" s="35"/>
      <c r="NHU918" s="34"/>
      <c r="NIB918" s="35"/>
      <c r="NIC918" s="34"/>
      <c r="NIJ918" s="35"/>
      <c r="NIK918" s="34"/>
      <c r="NIR918" s="35"/>
      <c r="NIS918" s="34"/>
      <c r="NIZ918" s="35"/>
      <c r="NJA918" s="34"/>
      <c r="NJH918" s="35"/>
      <c r="NJI918" s="34"/>
      <c r="NJP918" s="35"/>
      <c r="NJQ918" s="34"/>
      <c r="NJX918" s="35"/>
      <c r="NJY918" s="34"/>
      <c r="NKF918" s="35"/>
      <c r="NKG918" s="34"/>
      <c r="NKN918" s="35"/>
      <c r="NKO918" s="34"/>
      <c r="NKV918" s="35"/>
      <c r="NKW918" s="34"/>
      <c r="NLD918" s="35"/>
      <c r="NLE918" s="34"/>
      <c r="NLL918" s="35"/>
      <c r="NLM918" s="34"/>
      <c r="NLT918" s="35"/>
      <c r="NLU918" s="34"/>
      <c r="NMB918" s="35"/>
      <c r="NMC918" s="34"/>
      <c r="NMJ918" s="35"/>
      <c r="NMK918" s="34"/>
      <c r="NMR918" s="35"/>
      <c r="NMS918" s="34"/>
      <c r="NMZ918" s="35"/>
      <c r="NNA918" s="34"/>
      <c r="NNH918" s="35"/>
      <c r="NNI918" s="34"/>
      <c r="NNP918" s="35"/>
      <c r="NNQ918" s="34"/>
      <c r="NNX918" s="35"/>
      <c r="NNY918" s="34"/>
      <c r="NOF918" s="35"/>
      <c r="NOG918" s="34"/>
      <c r="NON918" s="35"/>
      <c r="NOO918" s="34"/>
      <c r="NOV918" s="35"/>
      <c r="NOW918" s="34"/>
      <c r="NPD918" s="35"/>
      <c r="NPE918" s="34"/>
      <c r="NPL918" s="35"/>
      <c r="NPM918" s="34"/>
      <c r="NPT918" s="35"/>
      <c r="NPU918" s="34"/>
      <c r="NQB918" s="35"/>
      <c r="NQC918" s="34"/>
      <c r="NQJ918" s="35"/>
      <c r="NQK918" s="34"/>
      <c r="NQR918" s="35"/>
      <c r="NQS918" s="34"/>
      <c r="NQZ918" s="35"/>
      <c r="NRA918" s="34"/>
      <c r="NRH918" s="35"/>
      <c r="NRI918" s="34"/>
      <c r="NRP918" s="35"/>
      <c r="NRQ918" s="34"/>
      <c r="NRX918" s="35"/>
      <c r="NRY918" s="34"/>
      <c r="NSF918" s="35"/>
      <c r="NSG918" s="34"/>
      <c r="NSN918" s="35"/>
      <c r="NSO918" s="34"/>
      <c r="NSV918" s="35"/>
      <c r="NSW918" s="34"/>
      <c r="NTD918" s="35"/>
      <c r="NTE918" s="34"/>
      <c r="NTL918" s="35"/>
      <c r="NTM918" s="34"/>
      <c r="NTT918" s="35"/>
      <c r="NTU918" s="34"/>
      <c r="NUB918" s="35"/>
      <c r="NUC918" s="34"/>
      <c r="NUJ918" s="35"/>
      <c r="NUK918" s="34"/>
      <c r="NUR918" s="35"/>
      <c r="NUS918" s="34"/>
      <c r="NUZ918" s="35"/>
      <c r="NVA918" s="34"/>
      <c r="NVH918" s="35"/>
      <c r="NVI918" s="34"/>
      <c r="NVP918" s="35"/>
      <c r="NVQ918" s="34"/>
      <c r="NVX918" s="35"/>
      <c r="NVY918" s="34"/>
      <c r="NWF918" s="35"/>
      <c r="NWG918" s="34"/>
      <c r="NWN918" s="35"/>
      <c r="NWO918" s="34"/>
      <c r="NWV918" s="35"/>
      <c r="NWW918" s="34"/>
      <c r="NXD918" s="35"/>
      <c r="NXE918" s="34"/>
      <c r="NXL918" s="35"/>
      <c r="NXM918" s="34"/>
      <c r="NXT918" s="35"/>
      <c r="NXU918" s="34"/>
      <c r="NYB918" s="35"/>
      <c r="NYC918" s="34"/>
      <c r="NYJ918" s="35"/>
      <c r="NYK918" s="34"/>
      <c r="NYR918" s="35"/>
      <c r="NYS918" s="34"/>
      <c r="NYZ918" s="35"/>
      <c r="NZA918" s="34"/>
      <c r="NZH918" s="35"/>
      <c r="NZI918" s="34"/>
      <c r="NZP918" s="35"/>
      <c r="NZQ918" s="34"/>
      <c r="NZX918" s="35"/>
      <c r="NZY918" s="34"/>
      <c r="OAF918" s="35"/>
      <c r="OAG918" s="34"/>
      <c r="OAN918" s="35"/>
      <c r="OAO918" s="34"/>
      <c r="OAV918" s="35"/>
      <c r="OAW918" s="34"/>
      <c r="OBD918" s="35"/>
      <c r="OBE918" s="34"/>
      <c r="OBL918" s="35"/>
      <c r="OBM918" s="34"/>
      <c r="OBT918" s="35"/>
      <c r="OBU918" s="34"/>
      <c r="OCB918" s="35"/>
      <c r="OCC918" s="34"/>
      <c r="OCJ918" s="35"/>
      <c r="OCK918" s="34"/>
      <c r="OCR918" s="35"/>
      <c r="OCS918" s="34"/>
      <c r="OCZ918" s="35"/>
      <c r="ODA918" s="34"/>
      <c r="ODH918" s="35"/>
      <c r="ODI918" s="34"/>
      <c r="ODP918" s="35"/>
      <c r="ODQ918" s="34"/>
      <c r="ODX918" s="35"/>
      <c r="ODY918" s="34"/>
      <c r="OEF918" s="35"/>
      <c r="OEG918" s="34"/>
      <c r="OEN918" s="35"/>
      <c r="OEO918" s="34"/>
      <c r="OEV918" s="35"/>
      <c r="OEW918" s="34"/>
      <c r="OFD918" s="35"/>
      <c r="OFE918" s="34"/>
      <c r="OFL918" s="35"/>
      <c r="OFM918" s="34"/>
      <c r="OFT918" s="35"/>
      <c r="OFU918" s="34"/>
      <c r="OGB918" s="35"/>
      <c r="OGC918" s="34"/>
      <c r="OGJ918" s="35"/>
      <c r="OGK918" s="34"/>
      <c r="OGR918" s="35"/>
      <c r="OGS918" s="34"/>
      <c r="OGZ918" s="35"/>
      <c r="OHA918" s="34"/>
      <c r="OHH918" s="35"/>
      <c r="OHI918" s="34"/>
      <c r="OHP918" s="35"/>
      <c r="OHQ918" s="34"/>
      <c r="OHX918" s="35"/>
      <c r="OHY918" s="34"/>
      <c r="OIF918" s="35"/>
      <c r="OIG918" s="34"/>
      <c r="OIN918" s="35"/>
      <c r="OIO918" s="34"/>
      <c r="OIV918" s="35"/>
      <c r="OIW918" s="34"/>
      <c r="OJD918" s="35"/>
      <c r="OJE918" s="34"/>
      <c r="OJL918" s="35"/>
      <c r="OJM918" s="34"/>
      <c r="OJT918" s="35"/>
      <c r="OJU918" s="34"/>
      <c r="OKB918" s="35"/>
      <c r="OKC918" s="34"/>
      <c r="OKJ918" s="35"/>
      <c r="OKK918" s="34"/>
      <c r="OKR918" s="35"/>
      <c r="OKS918" s="34"/>
      <c r="OKZ918" s="35"/>
      <c r="OLA918" s="34"/>
      <c r="OLH918" s="35"/>
      <c r="OLI918" s="34"/>
      <c r="OLP918" s="35"/>
      <c r="OLQ918" s="34"/>
      <c r="OLX918" s="35"/>
      <c r="OLY918" s="34"/>
      <c r="OMF918" s="35"/>
      <c r="OMG918" s="34"/>
      <c r="OMN918" s="35"/>
      <c r="OMO918" s="34"/>
      <c r="OMV918" s="35"/>
      <c r="OMW918" s="34"/>
      <c r="OND918" s="35"/>
      <c r="ONE918" s="34"/>
      <c r="ONL918" s="35"/>
      <c r="ONM918" s="34"/>
      <c r="ONT918" s="35"/>
      <c r="ONU918" s="34"/>
      <c r="OOB918" s="35"/>
      <c r="OOC918" s="34"/>
      <c r="OOJ918" s="35"/>
      <c r="OOK918" s="34"/>
      <c r="OOR918" s="35"/>
      <c r="OOS918" s="34"/>
      <c r="OOZ918" s="35"/>
      <c r="OPA918" s="34"/>
      <c r="OPH918" s="35"/>
      <c r="OPI918" s="34"/>
      <c r="OPP918" s="35"/>
      <c r="OPQ918" s="34"/>
      <c r="OPX918" s="35"/>
      <c r="OPY918" s="34"/>
      <c r="OQF918" s="35"/>
      <c r="OQG918" s="34"/>
      <c r="OQN918" s="35"/>
      <c r="OQO918" s="34"/>
      <c r="OQV918" s="35"/>
      <c r="OQW918" s="34"/>
      <c r="ORD918" s="35"/>
      <c r="ORE918" s="34"/>
      <c r="ORL918" s="35"/>
      <c r="ORM918" s="34"/>
      <c r="ORT918" s="35"/>
      <c r="ORU918" s="34"/>
      <c r="OSB918" s="35"/>
      <c r="OSC918" s="34"/>
      <c r="OSJ918" s="35"/>
      <c r="OSK918" s="34"/>
      <c r="OSR918" s="35"/>
      <c r="OSS918" s="34"/>
      <c r="OSZ918" s="35"/>
      <c r="OTA918" s="34"/>
      <c r="OTH918" s="35"/>
      <c r="OTI918" s="34"/>
      <c r="OTP918" s="35"/>
      <c r="OTQ918" s="34"/>
      <c r="OTX918" s="35"/>
      <c r="OTY918" s="34"/>
      <c r="OUF918" s="35"/>
      <c r="OUG918" s="34"/>
      <c r="OUN918" s="35"/>
      <c r="OUO918" s="34"/>
      <c r="OUV918" s="35"/>
      <c r="OUW918" s="34"/>
      <c r="OVD918" s="35"/>
      <c r="OVE918" s="34"/>
      <c r="OVL918" s="35"/>
      <c r="OVM918" s="34"/>
      <c r="OVT918" s="35"/>
      <c r="OVU918" s="34"/>
      <c r="OWB918" s="35"/>
      <c r="OWC918" s="34"/>
      <c r="OWJ918" s="35"/>
      <c r="OWK918" s="34"/>
      <c r="OWR918" s="35"/>
      <c r="OWS918" s="34"/>
      <c r="OWZ918" s="35"/>
      <c r="OXA918" s="34"/>
      <c r="OXH918" s="35"/>
      <c r="OXI918" s="34"/>
      <c r="OXP918" s="35"/>
      <c r="OXQ918" s="34"/>
      <c r="OXX918" s="35"/>
      <c r="OXY918" s="34"/>
      <c r="OYF918" s="35"/>
      <c r="OYG918" s="34"/>
      <c r="OYN918" s="35"/>
      <c r="OYO918" s="34"/>
      <c r="OYV918" s="35"/>
      <c r="OYW918" s="34"/>
      <c r="OZD918" s="35"/>
      <c r="OZE918" s="34"/>
      <c r="OZL918" s="35"/>
      <c r="OZM918" s="34"/>
      <c r="OZT918" s="35"/>
      <c r="OZU918" s="34"/>
      <c r="PAB918" s="35"/>
      <c r="PAC918" s="34"/>
      <c r="PAJ918" s="35"/>
      <c r="PAK918" s="34"/>
      <c r="PAR918" s="35"/>
      <c r="PAS918" s="34"/>
      <c r="PAZ918" s="35"/>
      <c r="PBA918" s="34"/>
      <c r="PBH918" s="35"/>
      <c r="PBI918" s="34"/>
      <c r="PBP918" s="35"/>
      <c r="PBQ918" s="34"/>
      <c r="PBX918" s="35"/>
      <c r="PBY918" s="34"/>
      <c r="PCF918" s="35"/>
      <c r="PCG918" s="34"/>
      <c r="PCN918" s="35"/>
      <c r="PCO918" s="34"/>
      <c r="PCV918" s="35"/>
      <c r="PCW918" s="34"/>
      <c r="PDD918" s="35"/>
      <c r="PDE918" s="34"/>
      <c r="PDL918" s="35"/>
      <c r="PDM918" s="34"/>
      <c r="PDT918" s="35"/>
      <c r="PDU918" s="34"/>
      <c r="PEB918" s="35"/>
      <c r="PEC918" s="34"/>
      <c r="PEJ918" s="35"/>
      <c r="PEK918" s="34"/>
      <c r="PER918" s="35"/>
      <c r="PES918" s="34"/>
      <c r="PEZ918" s="35"/>
      <c r="PFA918" s="34"/>
      <c r="PFH918" s="35"/>
      <c r="PFI918" s="34"/>
      <c r="PFP918" s="35"/>
      <c r="PFQ918" s="34"/>
      <c r="PFX918" s="35"/>
      <c r="PFY918" s="34"/>
      <c r="PGF918" s="35"/>
      <c r="PGG918" s="34"/>
      <c r="PGN918" s="35"/>
      <c r="PGO918" s="34"/>
      <c r="PGV918" s="35"/>
      <c r="PGW918" s="34"/>
      <c r="PHD918" s="35"/>
      <c r="PHE918" s="34"/>
      <c r="PHL918" s="35"/>
      <c r="PHM918" s="34"/>
      <c r="PHT918" s="35"/>
      <c r="PHU918" s="34"/>
      <c r="PIB918" s="35"/>
      <c r="PIC918" s="34"/>
      <c r="PIJ918" s="35"/>
      <c r="PIK918" s="34"/>
      <c r="PIR918" s="35"/>
      <c r="PIS918" s="34"/>
      <c r="PIZ918" s="35"/>
      <c r="PJA918" s="34"/>
      <c r="PJH918" s="35"/>
      <c r="PJI918" s="34"/>
      <c r="PJP918" s="35"/>
      <c r="PJQ918" s="34"/>
      <c r="PJX918" s="35"/>
      <c r="PJY918" s="34"/>
      <c r="PKF918" s="35"/>
      <c r="PKG918" s="34"/>
      <c r="PKN918" s="35"/>
      <c r="PKO918" s="34"/>
      <c r="PKV918" s="35"/>
      <c r="PKW918" s="34"/>
      <c r="PLD918" s="35"/>
      <c r="PLE918" s="34"/>
      <c r="PLL918" s="35"/>
      <c r="PLM918" s="34"/>
      <c r="PLT918" s="35"/>
      <c r="PLU918" s="34"/>
      <c r="PMB918" s="35"/>
      <c r="PMC918" s="34"/>
      <c r="PMJ918" s="35"/>
      <c r="PMK918" s="34"/>
      <c r="PMR918" s="35"/>
      <c r="PMS918" s="34"/>
      <c r="PMZ918" s="35"/>
      <c r="PNA918" s="34"/>
      <c r="PNH918" s="35"/>
      <c r="PNI918" s="34"/>
      <c r="PNP918" s="35"/>
      <c r="PNQ918" s="34"/>
      <c r="PNX918" s="35"/>
      <c r="PNY918" s="34"/>
      <c r="POF918" s="35"/>
      <c r="POG918" s="34"/>
      <c r="PON918" s="35"/>
      <c r="POO918" s="34"/>
      <c r="POV918" s="35"/>
      <c r="POW918" s="34"/>
      <c r="PPD918" s="35"/>
      <c r="PPE918" s="34"/>
      <c r="PPL918" s="35"/>
      <c r="PPM918" s="34"/>
      <c r="PPT918" s="35"/>
      <c r="PPU918" s="34"/>
      <c r="PQB918" s="35"/>
      <c r="PQC918" s="34"/>
      <c r="PQJ918" s="35"/>
      <c r="PQK918" s="34"/>
      <c r="PQR918" s="35"/>
      <c r="PQS918" s="34"/>
      <c r="PQZ918" s="35"/>
      <c r="PRA918" s="34"/>
      <c r="PRH918" s="35"/>
      <c r="PRI918" s="34"/>
      <c r="PRP918" s="35"/>
      <c r="PRQ918" s="34"/>
      <c r="PRX918" s="35"/>
      <c r="PRY918" s="34"/>
      <c r="PSF918" s="35"/>
      <c r="PSG918" s="34"/>
      <c r="PSN918" s="35"/>
      <c r="PSO918" s="34"/>
      <c r="PSV918" s="35"/>
      <c r="PSW918" s="34"/>
      <c r="PTD918" s="35"/>
      <c r="PTE918" s="34"/>
      <c r="PTL918" s="35"/>
      <c r="PTM918" s="34"/>
      <c r="PTT918" s="35"/>
      <c r="PTU918" s="34"/>
      <c r="PUB918" s="35"/>
      <c r="PUC918" s="34"/>
      <c r="PUJ918" s="35"/>
      <c r="PUK918" s="34"/>
      <c r="PUR918" s="35"/>
      <c r="PUS918" s="34"/>
      <c r="PUZ918" s="35"/>
      <c r="PVA918" s="34"/>
      <c r="PVH918" s="35"/>
      <c r="PVI918" s="34"/>
      <c r="PVP918" s="35"/>
      <c r="PVQ918" s="34"/>
      <c r="PVX918" s="35"/>
      <c r="PVY918" s="34"/>
      <c r="PWF918" s="35"/>
      <c r="PWG918" s="34"/>
      <c r="PWN918" s="35"/>
      <c r="PWO918" s="34"/>
      <c r="PWV918" s="35"/>
      <c r="PWW918" s="34"/>
      <c r="PXD918" s="35"/>
      <c r="PXE918" s="34"/>
      <c r="PXL918" s="35"/>
      <c r="PXM918" s="34"/>
      <c r="PXT918" s="35"/>
      <c r="PXU918" s="34"/>
      <c r="PYB918" s="35"/>
      <c r="PYC918" s="34"/>
      <c r="PYJ918" s="35"/>
      <c r="PYK918" s="34"/>
      <c r="PYR918" s="35"/>
      <c r="PYS918" s="34"/>
      <c r="PYZ918" s="35"/>
      <c r="PZA918" s="34"/>
      <c r="PZH918" s="35"/>
      <c r="PZI918" s="34"/>
      <c r="PZP918" s="35"/>
      <c r="PZQ918" s="34"/>
      <c r="PZX918" s="35"/>
      <c r="PZY918" s="34"/>
      <c r="QAF918" s="35"/>
      <c r="QAG918" s="34"/>
      <c r="QAN918" s="35"/>
      <c r="QAO918" s="34"/>
      <c r="QAV918" s="35"/>
      <c r="QAW918" s="34"/>
      <c r="QBD918" s="35"/>
      <c r="QBE918" s="34"/>
      <c r="QBL918" s="35"/>
      <c r="QBM918" s="34"/>
      <c r="QBT918" s="35"/>
      <c r="QBU918" s="34"/>
      <c r="QCB918" s="35"/>
      <c r="QCC918" s="34"/>
      <c r="QCJ918" s="35"/>
      <c r="QCK918" s="34"/>
      <c r="QCR918" s="35"/>
      <c r="QCS918" s="34"/>
      <c r="QCZ918" s="35"/>
      <c r="QDA918" s="34"/>
      <c r="QDH918" s="35"/>
      <c r="QDI918" s="34"/>
      <c r="QDP918" s="35"/>
      <c r="QDQ918" s="34"/>
      <c r="QDX918" s="35"/>
      <c r="QDY918" s="34"/>
      <c r="QEF918" s="35"/>
      <c r="QEG918" s="34"/>
      <c r="QEN918" s="35"/>
      <c r="QEO918" s="34"/>
      <c r="QEV918" s="35"/>
      <c r="QEW918" s="34"/>
      <c r="QFD918" s="35"/>
      <c r="QFE918" s="34"/>
      <c r="QFL918" s="35"/>
      <c r="QFM918" s="34"/>
      <c r="QFT918" s="35"/>
      <c r="QFU918" s="34"/>
      <c r="QGB918" s="35"/>
      <c r="QGC918" s="34"/>
      <c r="QGJ918" s="35"/>
      <c r="QGK918" s="34"/>
      <c r="QGR918" s="35"/>
      <c r="QGS918" s="34"/>
      <c r="QGZ918" s="35"/>
      <c r="QHA918" s="34"/>
      <c r="QHH918" s="35"/>
      <c r="QHI918" s="34"/>
      <c r="QHP918" s="35"/>
      <c r="QHQ918" s="34"/>
      <c r="QHX918" s="35"/>
      <c r="QHY918" s="34"/>
      <c r="QIF918" s="35"/>
      <c r="QIG918" s="34"/>
      <c r="QIN918" s="35"/>
      <c r="QIO918" s="34"/>
      <c r="QIV918" s="35"/>
      <c r="QIW918" s="34"/>
      <c r="QJD918" s="35"/>
      <c r="QJE918" s="34"/>
      <c r="QJL918" s="35"/>
      <c r="QJM918" s="34"/>
      <c r="QJT918" s="35"/>
      <c r="QJU918" s="34"/>
      <c r="QKB918" s="35"/>
      <c r="QKC918" s="34"/>
      <c r="QKJ918" s="35"/>
      <c r="QKK918" s="34"/>
      <c r="QKR918" s="35"/>
      <c r="QKS918" s="34"/>
      <c r="QKZ918" s="35"/>
      <c r="QLA918" s="34"/>
      <c r="QLH918" s="35"/>
      <c r="QLI918" s="34"/>
      <c r="QLP918" s="35"/>
      <c r="QLQ918" s="34"/>
      <c r="QLX918" s="35"/>
      <c r="QLY918" s="34"/>
      <c r="QMF918" s="35"/>
      <c r="QMG918" s="34"/>
      <c r="QMN918" s="35"/>
      <c r="QMO918" s="34"/>
      <c r="QMV918" s="35"/>
      <c r="QMW918" s="34"/>
      <c r="QND918" s="35"/>
      <c r="QNE918" s="34"/>
      <c r="QNL918" s="35"/>
      <c r="QNM918" s="34"/>
      <c r="QNT918" s="35"/>
      <c r="QNU918" s="34"/>
      <c r="QOB918" s="35"/>
      <c r="QOC918" s="34"/>
      <c r="QOJ918" s="35"/>
      <c r="QOK918" s="34"/>
      <c r="QOR918" s="35"/>
      <c r="QOS918" s="34"/>
      <c r="QOZ918" s="35"/>
      <c r="QPA918" s="34"/>
      <c r="QPH918" s="35"/>
      <c r="QPI918" s="34"/>
      <c r="QPP918" s="35"/>
      <c r="QPQ918" s="34"/>
      <c r="QPX918" s="35"/>
      <c r="QPY918" s="34"/>
      <c r="QQF918" s="35"/>
      <c r="QQG918" s="34"/>
      <c r="QQN918" s="35"/>
      <c r="QQO918" s="34"/>
      <c r="QQV918" s="35"/>
      <c r="QQW918" s="34"/>
      <c r="QRD918" s="35"/>
      <c r="QRE918" s="34"/>
      <c r="QRL918" s="35"/>
      <c r="QRM918" s="34"/>
      <c r="QRT918" s="35"/>
      <c r="QRU918" s="34"/>
      <c r="QSB918" s="35"/>
      <c r="QSC918" s="34"/>
      <c r="QSJ918" s="35"/>
      <c r="QSK918" s="34"/>
      <c r="QSR918" s="35"/>
      <c r="QSS918" s="34"/>
      <c r="QSZ918" s="35"/>
      <c r="QTA918" s="34"/>
      <c r="QTH918" s="35"/>
      <c r="QTI918" s="34"/>
      <c r="QTP918" s="35"/>
      <c r="QTQ918" s="34"/>
      <c r="QTX918" s="35"/>
      <c r="QTY918" s="34"/>
      <c r="QUF918" s="35"/>
      <c r="QUG918" s="34"/>
      <c r="QUN918" s="35"/>
      <c r="QUO918" s="34"/>
      <c r="QUV918" s="35"/>
      <c r="QUW918" s="34"/>
      <c r="QVD918" s="35"/>
      <c r="QVE918" s="34"/>
      <c r="QVL918" s="35"/>
      <c r="QVM918" s="34"/>
      <c r="QVT918" s="35"/>
      <c r="QVU918" s="34"/>
      <c r="QWB918" s="35"/>
      <c r="QWC918" s="34"/>
      <c r="QWJ918" s="35"/>
      <c r="QWK918" s="34"/>
      <c r="QWR918" s="35"/>
      <c r="QWS918" s="34"/>
      <c r="QWZ918" s="35"/>
      <c r="QXA918" s="34"/>
      <c r="QXH918" s="35"/>
      <c r="QXI918" s="34"/>
      <c r="QXP918" s="35"/>
      <c r="QXQ918" s="34"/>
      <c r="QXX918" s="35"/>
      <c r="QXY918" s="34"/>
      <c r="QYF918" s="35"/>
      <c r="QYG918" s="34"/>
      <c r="QYN918" s="35"/>
      <c r="QYO918" s="34"/>
      <c r="QYV918" s="35"/>
      <c r="QYW918" s="34"/>
      <c r="QZD918" s="35"/>
      <c r="QZE918" s="34"/>
      <c r="QZL918" s="35"/>
      <c r="QZM918" s="34"/>
      <c r="QZT918" s="35"/>
      <c r="QZU918" s="34"/>
      <c r="RAB918" s="35"/>
      <c r="RAC918" s="34"/>
      <c r="RAJ918" s="35"/>
      <c r="RAK918" s="34"/>
      <c r="RAR918" s="35"/>
      <c r="RAS918" s="34"/>
      <c r="RAZ918" s="35"/>
      <c r="RBA918" s="34"/>
      <c r="RBH918" s="35"/>
      <c r="RBI918" s="34"/>
      <c r="RBP918" s="35"/>
      <c r="RBQ918" s="34"/>
      <c r="RBX918" s="35"/>
      <c r="RBY918" s="34"/>
      <c r="RCF918" s="35"/>
      <c r="RCG918" s="34"/>
      <c r="RCN918" s="35"/>
      <c r="RCO918" s="34"/>
      <c r="RCV918" s="35"/>
      <c r="RCW918" s="34"/>
      <c r="RDD918" s="35"/>
      <c r="RDE918" s="34"/>
      <c r="RDL918" s="35"/>
      <c r="RDM918" s="34"/>
      <c r="RDT918" s="35"/>
      <c r="RDU918" s="34"/>
      <c r="REB918" s="35"/>
      <c r="REC918" s="34"/>
      <c r="REJ918" s="35"/>
      <c r="REK918" s="34"/>
      <c r="RER918" s="35"/>
      <c r="RES918" s="34"/>
      <c r="REZ918" s="35"/>
      <c r="RFA918" s="34"/>
      <c r="RFH918" s="35"/>
      <c r="RFI918" s="34"/>
      <c r="RFP918" s="35"/>
      <c r="RFQ918" s="34"/>
      <c r="RFX918" s="35"/>
      <c r="RFY918" s="34"/>
      <c r="RGF918" s="35"/>
      <c r="RGG918" s="34"/>
      <c r="RGN918" s="35"/>
      <c r="RGO918" s="34"/>
      <c r="RGV918" s="35"/>
      <c r="RGW918" s="34"/>
      <c r="RHD918" s="35"/>
      <c r="RHE918" s="34"/>
      <c r="RHL918" s="35"/>
      <c r="RHM918" s="34"/>
      <c r="RHT918" s="35"/>
      <c r="RHU918" s="34"/>
      <c r="RIB918" s="35"/>
      <c r="RIC918" s="34"/>
      <c r="RIJ918" s="35"/>
      <c r="RIK918" s="34"/>
      <c r="RIR918" s="35"/>
      <c r="RIS918" s="34"/>
      <c r="RIZ918" s="35"/>
      <c r="RJA918" s="34"/>
      <c r="RJH918" s="35"/>
      <c r="RJI918" s="34"/>
      <c r="RJP918" s="35"/>
      <c r="RJQ918" s="34"/>
      <c r="RJX918" s="35"/>
      <c r="RJY918" s="34"/>
      <c r="RKF918" s="35"/>
      <c r="RKG918" s="34"/>
      <c r="RKN918" s="35"/>
      <c r="RKO918" s="34"/>
      <c r="RKV918" s="35"/>
      <c r="RKW918" s="34"/>
      <c r="RLD918" s="35"/>
      <c r="RLE918" s="34"/>
      <c r="RLL918" s="35"/>
      <c r="RLM918" s="34"/>
      <c r="RLT918" s="35"/>
      <c r="RLU918" s="34"/>
      <c r="RMB918" s="35"/>
      <c r="RMC918" s="34"/>
      <c r="RMJ918" s="35"/>
      <c r="RMK918" s="34"/>
      <c r="RMR918" s="35"/>
      <c r="RMS918" s="34"/>
      <c r="RMZ918" s="35"/>
      <c r="RNA918" s="34"/>
      <c r="RNH918" s="35"/>
      <c r="RNI918" s="34"/>
      <c r="RNP918" s="35"/>
      <c r="RNQ918" s="34"/>
      <c r="RNX918" s="35"/>
      <c r="RNY918" s="34"/>
      <c r="ROF918" s="35"/>
      <c r="ROG918" s="34"/>
      <c r="RON918" s="35"/>
      <c r="ROO918" s="34"/>
      <c r="ROV918" s="35"/>
      <c r="ROW918" s="34"/>
      <c r="RPD918" s="35"/>
      <c r="RPE918" s="34"/>
      <c r="RPL918" s="35"/>
      <c r="RPM918" s="34"/>
      <c r="RPT918" s="35"/>
      <c r="RPU918" s="34"/>
      <c r="RQB918" s="35"/>
      <c r="RQC918" s="34"/>
      <c r="RQJ918" s="35"/>
      <c r="RQK918" s="34"/>
      <c r="RQR918" s="35"/>
      <c r="RQS918" s="34"/>
      <c r="RQZ918" s="35"/>
      <c r="RRA918" s="34"/>
      <c r="RRH918" s="35"/>
      <c r="RRI918" s="34"/>
      <c r="RRP918" s="35"/>
      <c r="RRQ918" s="34"/>
      <c r="RRX918" s="35"/>
      <c r="RRY918" s="34"/>
      <c r="RSF918" s="35"/>
      <c r="RSG918" s="34"/>
      <c r="RSN918" s="35"/>
      <c r="RSO918" s="34"/>
      <c r="RSV918" s="35"/>
      <c r="RSW918" s="34"/>
      <c r="RTD918" s="35"/>
      <c r="RTE918" s="34"/>
      <c r="RTL918" s="35"/>
      <c r="RTM918" s="34"/>
      <c r="RTT918" s="35"/>
      <c r="RTU918" s="34"/>
      <c r="RUB918" s="35"/>
      <c r="RUC918" s="34"/>
      <c r="RUJ918" s="35"/>
      <c r="RUK918" s="34"/>
      <c r="RUR918" s="35"/>
      <c r="RUS918" s="34"/>
      <c r="RUZ918" s="35"/>
      <c r="RVA918" s="34"/>
      <c r="RVH918" s="35"/>
      <c r="RVI918" s="34"/>
      <c r="RVP918" s="35"/>
      <c r="RVQ918" s="34"/>
      <c r="RVX918" s="35"/>
      <c r="RVY918" s="34"/>
      <c r="RWF918" s="35"/>
      <c r="RWG918" s="34"/>
      <c r="RWN918" s="35"/>
      <c r="RWO918" s="34"/>
      <c r="RWV918" s="35"/>
      <c r="RWW918" s="34"/>
      <c r="RXD918" s="35"/>
      <c r="RXE918" s="34"/>
      <c r="RXL918" s="35"/>
      <c r="RXM918" s="34"/>
      <c r="RXT918" s="35"/>
      <c r="RXU918" s="34"/>
      <c r="RYB918" s="35"/>
      <c r="RYC918" s="34"/>
      <c r="RYJ918" s="35"/>
      <c r="RYK918" s="34"/>
      <c r="RYR918" s="35"/>
      <c r="RYS918" s="34"/>
      <c r="RYZ918" s="35"/>
      <c r="RZA918" s="34"/>
      <c r="RZH918" s="35"/>
      <c r="RZI918" s="34"/>
      <c r="RZP918" s="35"/>
      <c r="RZQ918" s="34"/>
      <c r="RZX918" s="35"/>
      <c r="RZY918" s="34"/>
      <c r="SAF918" s="35"/>
      <c r="SAG918" s="34"/>
      <c r="SAN918" s="35"/>
      <c r="SAO918" s="34"/>
      <c r="SAV918" s="35"/>
      <c r="SAW918" s="34"/>
      <c r="SBD918" s="35"/>
      <c r="SBE918" s="34"/>
      <c r="SBL918" s="35"/>
      <c r="SBM918" s="34"/>
      <c r="SBT918" s="35"/>
      <c r="SBU918" s="34"/>
      <c r="SCB918" s="35"/>
      <c r="SCC918" s="34"/>
      <c r="SCJ918" s="35"/>
      <c r="SCK918" s="34"/>
      <c r="SCR918" s="35"/>
      <c r="SCS918" s="34"/>
      <c r="SCZ918" s="35"/>
      <c r="SDA918" s="34"/>
      <c r="SDH918" s="35"/>
      <c r="SDI918" s="34"/>
      <c r="SDP918" s="35"/>
      <c r="SDQ918" s="34"/>
      <c r="SDX918" s="35"/>
      <c r="SDY918" s="34"/>
      <c r="SEF918" s="35"/>
      <c r="SEG918" s="34"/>
      <c r="SEN918" s="35"/>
      <c r="SEO918" s="34"/>
      <c r="SEV918" s="35"/>
      <c r="SEW918" s="34"/>
      <c r="SFD918" s="35"/>
      <c r="SFE918" s="34"/>
      <c r="SFL918" s="35"/>
      <c r="SFM918" s="34"/>
      <c r="SFT918" s="35"/>
      <c r="SFU918" s="34"/>
      <c r="SGB918" s="35"/>
      <c r="SGC918" s="34"/>
      <c r="SGJ918" s="35"/>
      <c r="SGK918" s="34"/>
      <c r="SGR918" s="35"/>
      <c r="SGS918" s="34"/>
      <c r="SGZ918" s="35"/>
      <c r="SHA918" s="34"/>
      <c r="SHH918" s="35"/>
      <c r="SHI918" s="34"/>
      <c r="SHP918" s="35"/>
      <c r="SHQ918" s="34"/>
      <c r="SHX918" s="35"/>
      <c r="SHY918" s="34"/>
      <c r="SIF918" s="35"/>
      <c r="SIG918" s="34"/>
      <c r="SIN918" s="35"/>
      <c r="SIO918" s="34"/>
      <c r="SIV918" s="35"/>
      <c r="SIW918" s="34"/>
      <c r="SJD918" s="35"/>
      <c r="SJE918" s="34"/>
      <c r="SJL918" s="35"/>
      <c r="SJM918" s="34"/>
      <c r="SJT918" s="35"/>
      <c r="SJU918" s="34"/>
      <c r="SKB918" s="35"/>
      <c r="SKC918" s="34"/>
      <c r="SKJ918" s="35"/>
      <c r="SKK918" s="34"/>
      <c r="SKR918" s="35"/>
      <c r="SKS918" s="34"/>
      <c r="SKZ918" s="35"/>
      <c r="SLA918" s="34"/>
      <c r="SLH918" s="35"/>
      <c r="SLI918" s="34"/>
      <c r="SLP918" s="35"/>
      <c r="SLQ918" s="34"/>
      <c r="SLX918" s="35"/>
      <c r="SLY918" s="34"/>
      <c r="SMF918" s="35"/>
      <c r="SMG918" s="34"/>
      <c r="SMN918" s="35"/>
      <c r="SMO918" s="34"/>
      <c r="SMV918" s="35"/>
      <c r="SMW918" s="34"/>
      <c r="SND918" s="35"/>
      <c r="SNE918" s="34"/>
      <c r="SNL918" s="35"/>
      <c r="SNM918" s="34"/>
      <c r="SNT918" s="35"/>
      <c r="SNU918" s="34"/>
      <c r="SOB918" s="35"/>
      <c r="SOC918" s="34"/>
      <c r="SOJ918" s="35"/>
      <c r="SOK918" s="34"/>
      <c r="SOR918" s="35"/>
      <c r="SOS918" s="34"/>
      <c r="SOZ918" s="35"/>
      <c r="SPA918" s="34"/>
      <c r="SPH918" s="35"/>
      <c r="SPI918" s="34"/>
      <c r="SPP918" s="35"/>
      <c r="SPQ918" s="34"/>
      <c r="SPX918" s="35"/>
      <c r="SPY918" s="34"/>
      <c r="SQF918" s="35"/>
      <c r="SQG918" s="34"/>
      <c r="SQN918" s="35"/>
      <c r="SQO918" s="34"/>
      <c r="SQV918" s="35"/>
      <c r="SQW918" s="34"/>
      <c r="SRD918" s="35"/>
      <c r="SRE918" s="34"/>
      <c r="SRL918" s="35"/>
      <c r="SRM918" s="34"/>
      <c r="SRT918" s="35"/>
      <c r="SRU918" s="34"/>
      <c r="SSB918" s="35"/>
      <c r="SSC918" s="34"/>
      <c r="SSJ918" s="35"/>
      <c r="SSK918" s="34"/>
      <c r="SSR918" s="35"/>
      <c r="SSS918" s="34"/>
      <c r="SSZ918" s="35"/>
      <c r="STA918" s="34"/>
      <c r="STH918" s="35"/>
      <c r="STI918" s="34"/>
      <c r="STP918" s="35"/>
      <c r="STQ918" s="34"/>
      <c r="STX918" s="35"/>
      <c r="STY918" s="34"/>
      <c r="SUF918" s="35"/>
      <c r="SUG918" s="34"/>
      <c r="SUN918" s="35"/>
      <c r="SUO918" s="34"/>
      <c r="SUV918" s="35"/>
      <c r="SUW918" s="34"/>
      <c r="SVD918" s="35"/>
      <c r="SVE918" s="34"/>
      <c r="SVL918" s="35"/>
      <c r="SVM918" s="34"/>
      <c r="SVT918" s="35"/>
      <c r="SVU918" s="34"/>
      <c r="SWB918" s="35"/>
      <c r="SWC918" s="34"/>
      <c r="SWJ918" s="35"/>
      <c r="SWK918" s="34"/>
      <c r="SWR918" s="35"/>
      <c r="SWS918" s="34"/>
      <c r="SWZ918" s="35"/>
      <c r="SXA918" s="34"/>
      <c r="SXH918" s="35"/>
      <c r="SXI918" s="34"/>
      <c r="SXP918" s="35"/>
      <c r="SXQ918" s="34"/>
      <c r="SXX918" s="35"/>
      <c r="SXY918" s="34"/>
      <c r="SYF918" s="35"/>
      <c r="SYG918" s="34"/>
      <c r="SYN918" s="35"/>
      <c r="SYO918" s="34"/>
      <c r="SYV918" s="35"/>
      <c r="SYW918" s="34"/>
      <c r="SZD918" s="35"/>
      <c r="SZE918" s="34"/>
      <c r="SZL918" s="35"/>
      <c r="SZM918" s="34"/>
      <c r="SZT918" s="35"/>
      <c r="SZU918" s="34"/>
      <c r="TAB918" s="35"/>
      <c r="TAC918" s="34"/>
      <c r="TAJ918" s="35"/>
      <c r="TAK918" s="34"/>
      <c r="TAR918" s="35"/>
      <c r="TAS918" s="34"/>
      <c r="TAZ918" s="35"/>
      <c r="TBA918" s="34"/>
      <c r="TBH918" s="35"/>
      <c r="TBI918" s="34"/>
      <c r="TBP918" s="35"/>
      <c r="TBQ918" s="34"/>
      <c r="TBX918" s="35"/>
      <c r="TBY918" s="34"/>
      <c r="TCF918" s="35"/>
      <c r="TCG918" s="34"/>
      <c r="TCN918" s="35"/>
      <c r="TCO918" s="34"/>
      <c r="TCV918" s="35"/>
      <c r="TCW918" s="34"/>
      <c r="TDD918" s="35"/>
      <c r="TDE918" s="34"/>
      <c r="TDL918" s="35"/>
      <c r="TDM918" s="34"/>
      <c r="TDT918" s="35"/>
      <c r="TDU918" s="34"/>
      <c r="TEB918" s="35"/>
      <c r="TEC918" s="34"/>
      <c r="TEJ918" s="35"/>
      <c r="TEK918" s="34"/>
      <c r="TER918" s="35"/>
      <c r="TES918" s="34"/>
      <c r="TEZ918" s="35"/>
      <c r="TFA918" s="34"/>
      <c r="TFH918" s="35"/>
      <c r="TFI918" s="34"/>
      <c r="TFP918" s="35"/>
      <c r="TFQ918" s="34"/>
      <c r="TFX918" s="35"/>
      <c r="TFY918" s="34"/>
      <c r="TGF918" s="35"/>
      <c r="TGG918" s="34"/>
      <c r="TGN918" s="35"/>
      <c r="TGO918" s="34"/>
      <c r="TGV918" s="35"/>
      <c r="TGW918" s="34"/>
      <c r="THD918" s="35"/>
      <c r="THE918" s="34"/>
      <c r="THL918" s="35"/>
      <c r="THM918" s="34"/>
      <c r="THT918" s="35"/>
      <c r="THU918" s="34"/>
      <c r="TIB918" s="35"/>
      <c r="TIC918" s="34"/>
      <c r="TIJ918" s="35"/>
      <c r="TIK918" s="34"/>
      <c r="TIR918" s="35"/>
      <c r="TIS918" s="34"/>
      <c r="TIZ918" s="35"/>
      <c r="TJA918" s="34"/>
      <c r="TJH918" s="35"/>
      <c r="TJI918" s="34"/>
      <c r="TJP918" s="35"/>
      <c r="TJQ918" s="34"/>
      <c r="TJX918" s="35"/>
      <c r="TJY918" s="34"/>
      <c r="TKF918" s="35"/>
      <c r="TKG918" s="34"/>
      <c r="TKN918" s="35"/>
      <c r="TKO918" s="34"/>
      <c r="TKV918" s="35"/>
      <c r="TKW918" s="34"/>
      <c r="TLD918" s="35"/>
      <c r="TLE918" s="34"/>
      <c r="TLL918" s="35"/>
      <c r="TLM918" s="34"/>
      <c r="TLT918" s="35"/>
      <c r="TLU918" s="34"/>
      <c r="TMB918" s="35"/>
      <c r="TMC918" s="34"/>
      <c r="TMJ918" s="35"/>
      <c r="TMK918" s="34"/>
      <c r="TMR918" s="35"/>
      <c r="TMS918" s="34"/>
      <c r="TMZ918" s="35"/>
      <c r="TNA918" s="34"/>
      <c r="TNH918" s="35"/>
      <c r="TNI918" s="34"/>
      <c r="TNP918" s="35"/>
      <c r="TNQ918" s="34"/>
      <c r="TNX918" s="35"/>
      <c r="TNY918" s="34"/>
      <c r="TOF918" s="35"/>
      <c r="TOG918" s="34"/>
      <c r="TON918" s="35"/>
      <c r="TOO918" s="34"/>
      <c r="TOV918" s="35"/>
      <c r="TOW918" s="34"/>
      <c r="TPD918" s="35"/>
      <c r="TPE918" s="34"/>
      <c r="TPL918" s="35"/>
      <c r="TPM918" s="34"/>
      <c r="TPT918" s="35"/>
      <c r="TPU918" s="34"/>
      <c r="TQB918" s="35"/>
      <c r="TQC918" s="34"/>
      <c r="TQJ918" s="35"/>
      <c r="TQK918" s="34"/>
      <c r="TQR918" s="35"/>
      <c r="TQS918" s="34"/>
      <c r="TQZ918" s="35"/>
      <c r="TRA918" s="34"/>
      <c r="TRH918" s="35"/>
      <c r="TRI918" s="34"/>
      <c r="TRP918" s="35"/>
      <c r="TRQ918" s="34"/>
      <c r="TRX918" s="35"/>
      <c r="TRY918" s="34"/>
      <c r="TSF918" s="35"/>
      <c r="TSG918" s="34"/>
      <c r="TSN918" s="35"/>
      <c r="TSO918" s="34"/>
      <c r="TSV918" s="35"/>
      <c r="TSW918" s="34"/>
      <c r="TTD918" s="35"/>
      <c r="TTE918" s="34"/>
      <c r="TTL918" s="35"/>
      <c r="TTM918" s="34"/>
      <c r="TTT918" s="35"/>
      <c r="TTU918" s="34"/>
      <c r="TUB918" s="35"/>
      <c r="TUC918" s="34"/>
      <c r="TUJ918" s="35"/>
      <c r="TUK918" s="34"/>
      <c r="TUR918" s="35"/>
      <c r="TUS918" s="34"/>
      <c r="TUZ918" s="35"/>
      <c r="TVA918" s="34"/>
      <c r="TVH918" s="35"/>
      <c r="TVI918" s="34"/>
      <c r="TVP918" s="35"/>
      <c r="TVQ918" s="34"/>
      <c r="TVX918" s="35"/>
      <c r="TVY918" s="34"/>
      <c r="TWF918" s="35"/>
      <c r="TWG918" s="34"/>
      <c r="TWN918" s="35"/>
      <c r="TWO918" s="34"/>
      <c r="TWV918" s="35"/>
      <c r="TWW918" s="34"/>
      <c r="TXD918" s="35"/>
      <c r="TXE918" s="34"/>
      <c r="TXL918" s="35"/>
      <c r="TXM918" s="34"/>
      <c r="TXT918" s="35"/>
      <c r="TXU918" s="34"/>
      <c r="TYB918" s="35"/>
      <c r="TYC918" s="34"/>
      <c r="TYJ918" s="35"/>
      <c r="TYK918" s="34"/>
      <c r="TYR918" s="35"/>
      <c r="TYS918" s="34"/>
      <c r="TYZ918" s="35"/>
      <c r="TZA918" s="34"/>
      <c r="TZH918" s="35"/>
      <c r="TZI918" s="34"/>
      <c r="TZP918" s="35"/>
      <c r="TZQ918" s="34"/>
      <c r="TZX918" s="35"/>
      <c r="TZY918" s="34"/>
      <c r="UAF918" s="35"/>
      <c r="UAG918" s="34"/>
      <c r="UAN918" s="35"/>
      <c r="UAO918" s="34"/>
      <c r="UAV918" s="35"/>
      <c r="UAW918" s="34"/>
      <c r="UBD918" s="35"/>
      <c r="UBE918" s="34"/>
      <c r="UBL918" s="35"/>
      <c r="UBM918" s="34"/>
      <c r="UBT918" s="35"/>
      <c r="UBU918" s="34"/>
      <c r="UCB918" s="35"/>
      <c r="UCC918" s="34"/>
      <c r="UCJ918" s="35"/>
      <c r="UCK918" s="34"/>
      <c r="UCR918" s="35"/>
      <c r="UCS918" s="34"/>
      <c r="UCZ918" s="35"/>
      <c r="UDA918" s="34"/>
      <c r="UDH918" s="35"/>
      <c r="UDI918" s="34"/>
      <c r="UDP918" s="35"/>
      <c r="UDQ918" s="34"/>
      <c r="UDX918" s="35"/>
      <c r="UDY918" s="34"/>
      <c r="UEF918" s="35"/>
      <c r="UEG918" s="34"/>
      <c r="UEN918" s="35"/>
      <c r="UEO918" s="34"/>
      <c r="UEV918" s="35"/>
      <c r="UEW918" s="34"/>
      <c r="UFD918" s="35"/>
      <c r="UFE918" s="34"/>
      <c r="UFL918" s="35"/>
      <c r="UFM918" s="34"/>
      <c r="UFT918" s="35"/>
      <c r="UFU918" s="34"/>
      <c r="UGB918" s="35"/>
      <c r="UGC918" s="34"/>
      <c r="UGJ918" s="35"/>
      <c r="UGK918" s="34"/>
      <c r="UGR918" s="35"/>
      <c r="UGS918" s="34"/>
      <c r="UGZ918" s="35"/>
      <c r="UHA918" s="34"/>
      <c r="UHH918" s="35"/>
      <c r="UHI918" s="34"/>
      <c r="UHP918" s="35"/>
      <c r="UHQ918" s="34"/>
      <c r="UHX918" s="35"/>
      <c r="UHY918" s="34"/>
      <c r="UIF918" s="35"/>
      <c r="UIG918" s="34"/>
      <c r="UIN918" s="35"/>
      <c r="UIO918" s="34"/>
      <c r="UIV918" s="35"/>
      <c r="UIW918" s="34"/>
      <c r="UJD918" s="35"/>
      <c r="UJE918" s="34"/>
      <c r="UJL918" s="35"/>
      <c r="UJM918" s="34"/>
      <c r="UJT918" s="35"/>
      <c r="UJU918" s="34"/>
      <c r="UKB918" s="35"/>
      <c r="UKC918" s="34"/>
      <c r="UKJ918" s="35"/>
      <c r="UKK918" s="34"/>
      <c r="UKR918" s="35"/>
      <c r="UKS918" s="34"/>
      <c r="UKZ918" s="35"/>
      <c r="ULA918" s="34"/>
      <c r="ULH918" s="35"/>
      <c r="ULI918" s="34"/>
      <c r="ULP918" s="35"/>
      <c r="ULQ918" s="34"/>
      <c r="ULX918" s="35"/>
      <c r="ULY918" s="34"/>
      <c r="UMF918" s="35"/>
      <c r="UMG918" s="34"/>
      <c r="UMN918" s="35"/>
      <c r="UMO918" s="34"/>
      <c r="UMV918" s="35"/>
      <c r="UMW918" s="34"/>
      <c r="UND918" s="35"/>
      <c r="UNE918" s="34"/>
      <c r="UNL918" s="35"/>
      <c r="UNM918" s="34"/>
      <c r="UNT918" s="35"/>
      <c r="UNU918" s="34"/>
      <c r="UOB918" s="35"/>
      <c r="UOC918" s="34"/>
      <c r="UOJ918" s="35"/>
      <c r="UOK918" s="34"/>
      <c r="UOR918" s="35"/>
      <c r="UOS918" s="34"/>
      <c r="UOZ918" s="35"/>
      <c r="UPA918" s="34"/>
      <c r="UPH918" s="35"/>
      <c r="UPI918" s="34"/>
      <c r="UPP918" s="35"/>
      <c r="UPQ918" s="34"/>
      <c r="UPX918" s="35"/>
      <c r="UPY918" s="34"/>
      <c r="UQF918" s="35"/>
      <c r="UQG918" s="34"/>
      <c r="UQN918" s="35"/>
      <c r="UQO918" s="34"/>
      <c r="UQV918" s="35"/>
      <c r="UQW918" s="34"/>
      <c r="URD918" s="35"/>
      <c r="URE918" s="34"/>
      <c r="URL918" s="35"/>
      <c r="URM918" s="34"/>
      <c r="URT918" s="35"/>
      <c r="URU918" s="34"/>
      <c r="USB918" s="35"/>
      <c r="USC918" s="34"/>
      <c r="USJ918" s="35"/>
      <c r="USK918" s="34"/>
      <c r="USR918" s="35"/>
      <c r="USS918" s="34"/>
      <c r="USZ918" s="35"/>
      <c r="UTA918" s="34"/>
      <c r="UTH918" s="35"/>
      <c r="UTI918" s="34"/>
      <c r="UTP918" s="35"/>
      <c r="UTQ918" s="34"/>
      <c r="UTX918" s="35"/>
      <c r="UTY918" s="34"/>
      <c r="UUF918" s="35"/>
      <c r="UUG918" s="34"/>
      <c r="UUN918" s="35"/>
      <c r="UUO918" s="34"/>
      <c r="UUV918" s="35"/>
      <c r="UUW918" s="34"/>
      <c r="UVD918" s="35"/>
      <c r="UVE918" s="34"/>
      <c r="UVL918" s="35"/>
      <c r="UVM918" s="34"/>
      <c r="UVT918" s="35"/>
      <c r="UVU918" s="34"/>
      <c r="UWB918" s="35"/>
      <c r="UWC918" s="34"/>
      <c r="UWJ918" s="35"/>
      <c r="UWK918" s="34"/>
      <c r="UWR918" s="35"/>
      <c r="UWS918" s="34"/>
      <c r="UWZ918" s="35"/>
      <c r="UXA918" s="34"/>
      <c r="UXH918" s="35"/>
      <c r="UXI918" s="34"/>
      <c r="UXP918" s="35"/>
      <c r="UXQ918" s="34"/>
      <c r="UXX918" s="35"/>
      <c r="UXY918" s="34"/>
      <c r="UYF918" s="35"/>
      <c r="UYG918" s="34"/>
      <c r="UYN918" s="35"/>
      <c r="UYO918" s="34"/>
      <c r="UYV918" s="35"/>
      <c r="UYW918" s="34"/>
      <c r="UZD918" s="35"/>
      <c r="UZE918" s="34"/>
      <c r="UZL918" s="35"/>
      <c r="UZM918" s="34"/>
      <c r="UZT918" s="35"/>
      <c r="UZU918" s="34"/>
      <c r="VAB918" s="35"/>
      <c r="VAC918" s="34"/>
      <c r="VAJ918" s="35"/>
      <c r="VAK918" s="34"/>
      <c r="VAR918" s="35"/>
      <c r="VAS918" s="34"/>
      <c r="VAZ918" s="35"/>
      <c r="VBA918" s="34"/>
      <c r="VBH918" s="35"/>
      <c r="VBI918" s="34"/>
      <c r="VBP918" s="35"/>
      <c r="VBQ918" s="34"/>
      <c r="VBX918" s="35"/>
      <c r="VBY918" s="34"/>
      <c r="VCF918" s="35"/>
      <c r="VCG918" s="34"/>
      <c r="VCN918" s="35"/>
      <c r="VCO918" s="34"/>
      <c r="VCV918" s="35"/>
      <c r="VCW918" s="34"/>
      <c r="VDD918" s="35"/>
      <c r="VDE918" s="34"/>
      <c r="VDL918" s="35"/>
      <c r="VDM918" s="34"/>
      <c r="VDT918" s="35"/>
      <c r="VDU918" s="34"/>
      <c r="VEB918" s="35"/>
      <c r="VEC918" s="34"/>
      <c r="VEJ918" s="35"/>
      <c r="VEK918" s="34"/>
      <c r="VER918" s="35"/>
      <c r="VES918" s="34"/>
      <c r="VEZ918" s="35"/>
      <c r="VFA918" s="34"/>
      <c r="VFH918" s="35"/>
      <c r="VFI918" s="34"/>
      <c r="VFP918" s="35"/>
      <c r="VFQ918" s="34"/>
      <c r="VFX918" s="35"/>
      <c r="VFY918" s="34"/>
      <c r="VGF918" s="35"/>
      <c r="VGG918" s="34"/>
      <c r="VGN918" s="35"/>
      <c r="VGO918" s="34"/>
      <c r="VGV918" s="35"/>
      <c r="VGW918" s="34"/>
      <c r="VHD918" s="35"/>
      <c r="VHE918" s="34"/>
      <c r="VHL918" s="35"/>
      <c r="VHM918" s="34"/>
      <c r="VHT918" s="35"/>
      <c r="VHU918" s="34"/>
      <c r="VIB918" s="35"/>
      <c r="VIC918" s="34"/>
      <c r="VIJ918" s="35"/>
      <c r="VIK918" s="34"/>
      <c r="VIR918" s="35"/>
      <c r="VIS918" s="34"/>
      <c r="VIZ918" s="35"/>
      <c r="VJA918" s="34"/>
      <c r="VJH918" s="35"/>
      <c r="VJI918" s="34"/>
      <c r="VJP918" s="35"/>
      <c r="VJQ918" s="34"/>
      <c r="VJX918" s="35"/>
      <c r="VJY918" s="34"/>
      <c r="VKF918" s="35"/>
      <c r="VKG918" s="34"/>
      <c r="VKN918" s="35"/>
      <c r="VKO918" s="34"/>
      <c r="VKV918" s="35"/>
      <c r="VKW918" s="34"/>
      <c r="VLD918" s="35"/>
      <c r="VLE918" s="34"/>
      <c r="VLL918" s="35"/>
      <c r="VLM918" s="34"/>
      <c r="VLT918" s="35"/>
      <c r="VLU918" s="34"/>
      <c r="VMB918" s="35"/>
      <c r="VMC918" s="34"/>
      <c r="VMJ918" s="35"/>
      <c r="VMK918" s="34"/>
      <c r="VMR918" s="35"/>
      <c r="VMS918" s="34"/>
      <c r="VMZ918" s="35"/>
      <c r="VNA918" s="34"/>
      <c r="VNH918" s="35"/>
      <c r="VNI918" s="34"/>
      <c r="VNP918" s="35"/>
      <c r="VNQ918" s="34"/>
      <c r="VNX918" s="35"/>
      <c r="VNY918" s="34"/>
      <c r="VOF918" s="35"/>
      <c r="VOG918" s="34"/>
      <c r="VON918" s="35"/>
      <c r="VOO918" s="34"/>
      <c r="VOV918" s="35"/>
      <c r="VOW918" s="34"/>
      <c r="VPD918" s="35"/>
      <c r="VPE918" s="34"/>
      <c r="VPL918" s="35"/>
      <c r="VPM918" s="34"/>
      <c r="VPT918" s="35"/>
      <c r="VPU918" s="34"/>
      <c r="VQB918" s="35"/>
      <c r="VQC918" s="34"/>
      <c r="VQJ918" s="35"/>
      <c r="VQK918" s="34"/>
      <c r="VQR918" s="35"/>
      <c r="VQS918" s="34"/>
      <c r="VQZ918" s="35"/>
      <c r="VRA918" s="34"/>
      <c r="VRH918" s="35"/>
      <c r="VRI918" s="34"/>
      <c r="VRP918" s="35"/>
      <c r="VRQ918" s="34"/>
      <c r="VRX918" s="35"/>
      <c r="VRY918" s="34"/>
      <c r="VSF918" s="35"/>
      <c r="VSG918" s="34"/>
      <c r="VSN918" s="35"/>
      <c r="VSO918" s="34"/>
      <c r="VSV918" s="35"/>
      <c r="VSW918" s="34"/>
      <c r="VTD918" s="35"/>
      <c r="VTE918" s="34"/>
      <c r="VTL918" s="35"/>
      <c r="VTM918" s="34"/>
      <c r="VTT918" s="35"/>
      <c r="VTU918" s="34"/>
      <c r="VUB918" s="35"/>
      <c r="VUC918" s="34"/>
      <c r="VUJ918" s="35"/>
      <c r="VUK918" s="34"/>
      <c r="VUR918" s="35"/>
      <c r="VUS918" s="34"/>
      <c r="VUZ918" s="35"/>
      <c r="VVA918" s="34"/>
      <c r="VVH918" s="35"/>
      <c r="VVI918" s="34"/>
      <c r="VVP918" s="35"/>
      <c r="VVQ918" s="34"/>
      <c r="VVX918" s="35"/>
      <c r="VVY918" s="34"/>
      <c r="VWF918" s="35"/>
      <c r="VWG918" s="34"/>
      <c r="VWN918" s="35"/>
      <c r="VWO918" s="34"/>
      <c r="VWV918" s="35"/>
      <c r="VWW918" s="34"/>
      <c r="VXD918" s="35"/>
      <c r="VXE918" s="34"/>
      <c r="VXL918" s="35"/>
      <c r="VXM918" s="34"/>
      <c r="VXT918" s="35"/>
      <c r="VXU918" s="34"/>
      <c r="VYB918" s="35"/>
      <c r="VYC918" s="34"/>
      <c r="VYJ918" s="35"/>
      <c r="VYK918" s="34"/>
      <c r="VYR918" s="35"/>
      <c r="VYS918" s="34"/>
      <c r="VYZ918" s="35"/>
      <c r="VZA918" s="34"/>
      <c r="VZH918" s="35"/>
      <c r="VZI918" s="34"/>
      <c r="VZP918" s="35"/>
      <c r="VZQ918" s="34"/>
      <c r="VZX918" s="35"/>
      <c r="VZY918" s="34"/>
      <c r="WAF918" s="35"/>
      <c r="WAG918" s="34"/>
      <c r="WAN918" s="35"/>
      <c r="WAO918" s="34"/>
      <c r="WAV918" s="35"/>
      <c r="WAW918" s="34"/>
      <c r="WBD918" s="35"/>
      <c r="WBE918" s="34"/>
      <c r="WBL918" s="35"/>
      <c r="WBM918" s="34"/>
      <c r="WBT918" s="35"/>
      <c r="WBU918" s="34"/>
      <c r="WCB918" s="35"/>
      <c r="WCC918" s="34"/>
      <c r="WCJ918" s="35"/>
      <c r="WCK918" s="34"/>
      <c r="WCR918" s="35"/>
      <c r="WCS918" s="34"/>
      <c r="WCZ918" s="35"/>
      <c r="WDA918" s="34"/>
      <c r="WDH918" s="35"/>
      <c r="WDI918" s="34"/>
      <c r="WDP918" s="35"/>
      <c r="WDQ918" s="34"/>
      <c r="WDX918" s="35"/>
      <c r="WDY918" s="34"/>
      <c r="WEF918" s="35"/>
      <c r="WEG918" s="34"/>
      <c r="WEN918" s="35"/>
      <c r="WEO918" s="34"/>
      <c r="WEV918" s="35"/>
      <c r="WEW918" s="34"/>
      <c r="WFD918" s="35"/>
      <c r="WFE918" s="34"/>
      <c r="WFL918" s="35"/>
      <c r="WFM918" s="34"/>
      <c r="WFT918" s="35"/>
      <c r="WFU918" s="34"/>
      <c r="WGB918" s="35"/>
      <c r="WGC918" s="34"/>
      <c r="WGJ918" s="35"/>
      <c r="WGK918" s="34"/>
      <c r="WGR918" s="35"/>
      <c r="WGS918" s="34"/>
      <c r="WGZ918" s="35"/>
      <c r="WHA918" s="34"/>
      <c r="WHH918" s="35"/>
      <c r="WHI918" s="34"/>
      <c r="WHP918" s="35"/>
      <c r="WHQ918" s="34"/>
      <c r="WHX918" s="35"/>
      <c r="WHY918" s="34"/>
      <c r="WIF918" s="35"/>
      <c r="WIG918" s="34"/>
      <c r="WIN918" s="35"/>
      <c r="WIO918" s="34"/>
      <c r="WIV918" s="35"/>
      <c r="WIW918" s="34"/>
      <c r="WJD918" s="35"/>
      <c r="WJE918" s="34"/>
      <c r="WJL918" s="35"/>
      <c r="WJM918" s="34"/>
      <c r="WJT918" s="35"/>
      <c r="WJU918" s="34"/>
      <c r="WKB918" s="35"/>
      <c r="WKC918" s="34"/>
      <c r="WKJ918" s="35"/>
      <c r="WKK918" s="34"/>
      <c r="WKR918" s="35"/>
      <c r="WKS918" s="34"/>
      <c r="WKZ918" s="35"/>
      <c r="WLA918" s="34"/>
      <c r="WLH918" s="35"/>
      <c r="WLI918" s="34"/>
      <c r="WLP918" s="35"/>
      <c r="WLQ918" s="34"/>
      <c r="WLX918" s="35"/>
      <c r="WLY918" s="34"/>
      <c r="WMF918" s="35"/>
      <c r="WMG918" s="34"/>
      <c r="WMN918" s="35"/>
      <c r="WMO918" s="34"/>
      <c r="WMV918" s="35"/>
      <c r="WMW918" s="34"/>
      <c r="WND918" s="35"/>
      <c r="WNE918" s="34"/>
      <c r="WNL918" s="35"/>
      <c r="WNM918" s="34"/>
      <c r="WNT918" s="35"/>
      <c r="WNU918" s="34"/>
      <c r="WOB918" s="35"/>
      <c r="WOC918" s="34"/>
      <c r="WOJ918" s="35"/>
      <c r="WOK918" s="34"/>
      <c r="WOR918" s="35"/>
      <c r="WOS918" s="34"/>
      <c r="WOZ918" s="35"/>
      <c r="WPA918" s="34"/>
      <c r="WPH918" s="35"/>
      <c r="WPI918" s="34"/>
      <c r="WPP918" s="35"/>
      <c r="WPQ918" s="34"/>
      <c r="WPX918" s="35"/>
      <c r="WPY918" s="34"/>
      <c r="WQF918" s="35"/>
      <c r="WQG918" s="34"/>
      <c r="WQN918" s="35"/>
      <c r="WQO918" s="34"/>
      <c r="WQV918" s="35"/>
      <c r="WQW918" s="34"/>
      <c r="WRD918" s="35"/>
      <c r="WRE918" s="34"/>
      <c r="WRL918" s="35"/>
      <c r="WRM918" s="34"/>
      <c r="WRT918" s="35"/>
      <c r="WRU918" s="34"/>
      <c r="WSB918" s="35"/>
      <c r="WSC918" s="34"/>
      <c r="WSJ918" s="35"/>
      <c r="WSK918" s="34"/>
      <c r="WSR918" s="35"/>
      <c r="WSS918" s="34"/>
      <c r="WSZ918" s="35"/>
      <c r="WTA918" s="34"/>
      <c r="WTH918" s="35"/>
      <c r="WTI918" s="34"/>
      <c r="WTP918" s="35"/>
      <c r="WTQ918" s="34"/>
      <c r="WTX918" s="35"/>
      <c r="WTY918" s="34"/>
      <c r="WUF918" s="35"/>
      <c r="WUG918" s="34"/>
      <c r="WUN918" s="35"/>
      <c r="WUO918" s="34"/>
      <c r="WUV918" s="35"/>
      <c r="WUW918" s="34"/>
      <c r="WVD918" s="35"/>
      <c r="WVE918" s="34"/>
      <c r="WVL918" s="35"/>
      <c r="WVM918" s="34"/>
      <c r="WVT918" s="35"/>
      <c r="WVU918" s="34"/>
      <c r="WWB918" s="35"/>
      <c r="WWC918" s="34"/>
      <c r="WWJ918" s="35"/>
      <c r="WWK918" s="34"/>
      <c r="WWR918" s="35"/>
      <c r="WWS918" s="34"/>
      <c r="WWZ918" s="35"/>
      <c r="WXA918" s="34"/>
      <c r="WXH918" s="35"/>
      <c r="WXI918" s="34"/>
      <c r="WXP918" s="35"/>
      <c r="WXQ918" s="34"/>
      <c r="WXX918" s="35"/>
      <c r="WXY918" s="34"/>
      <c r="WYF918" s="35"/>
      <c r="WYG918" s="34"/>
      <c r="WYN918" s="35"/>
      <c r="WYO918" s="34"/>
      <c r="WYV918" s="35"/>
      <c r="WYW918" s="34"/>
      <c r="WZD918" s="35"/>
      <c r="WZE918" s="34"/>
      <c r="WZL918" s="35"/>
      <c r="WZM918" s="34"/>
      <c r="WZT918" s="35"/>
      <c r="WZU918" s="34"/>
      <c r="XAB918" s="35"/>
      <c r="XAC918" s="34"/>
      <c r="XAJ918" s="35"/>
      <c r="XAK918" s="34"/>
      <c r="XAR918" s="35"/>
      <c r="XAS918" s="34"/>
      <c r="XAZ918" s="35"/>
      <c r="XBA918" s="34"/>
      <c r="XBH918" s="35"/>
      <c r="XBI918" s="34"/>
      <c r="XBP918" s="35"/>
      <c r="XBQ918" s="34"/>
      <c r="XBX918" s="35"/>
      <c r="XBY918" s="34"/>
      <c r="XCF918" s="35"/>
      <c r="XCG918" s="34"/>
      <c r="XCN918" s="35"/>
      <c r="XCO918" s="34"/>
      <c r="XCV918" s="35"/>
      <c r="XCW918" s="34"/>
      <c r="XDD918" s="35"/>
      <c r="XDE918" s="34"/>
      <c r="XDL918" s="35"/>
      <c r="XDM918" s="34"/>
      <c r="XDT918" s="35"/>
      <c r="XDU918" s="34"/>
      <c r="XEB918" s="35"/>
      <c r="XEC918" s="34"/>
      <c r="XEJ918" s="35"/>
      <c r="XEK918" s="34"/>
      <c r="XER918" s="35"/>
      <c r="XES918" s="34"/>
      <c r="XEZ918" s="35"/>
      <c r="XFA918" s="34"/>
    </row>
    <row r="919" spans="1:1021 1028:2045 2052:3069 3076:4093 4100:5117 5124:6141 6148:7165 7172:8189 8196:9213 9220:10237 10244:11261 11268:12285 12292:13309 13316:14333 14340:15357 15364:16381" x14ac:dyDescent="0.25">
      <c r="A919" t="s">
        <v>21</v>
      </c>
      <c r="B919" t="s">
        <v>153</v>
      </c>
      <c r="C919">
        <v>571</v>
      </c>
      <c r="D919">
        <v>571</v>
      </c>
      <c r="E919" s="35">
        <v>1</v>
      </c>
      <c r="F919" s="34">
        <v>2.0000000000000001E-158</v>
      </c>
      <c r="G919">
        <v>98.46</v>
      </c>
      <c r="H919">
        <v>383</v>
      </c>
      <c r="I919" t="str">
        <f>HYPERLINK("https://www.ncbi.nlm.nih.gov/nucleotide/OK171088.1?report=genbank&amp;log$=nucltop&amp;blast_rank=17&amp;RID=XE5J84ZU013","OK171088.1")</f>
        <v>OK171088.1</v>
      </c>
      <c r="L919" s="35"/>
      <c r="M919" s="34"/>
      <c r="T919" s="35"/>
      <c r="U919" s="34"/>
      <c r="AB919" s="35"/>
      <c r="AC919" s="34"/>
      <c r="AJ919" s="35"/>
      <c r="AK919" s="34"/>
      <c r="AR919" s="35"/>
      <c r="AS919" s="34"/>
      <c r="AZ919" s="35"/>
      <c r="BA919" s="34"/>
      <c r="BH919" s="35"/>
      <c r="BI919" s="34"/>
      <c r="BP919" s="35"/>
      <c r="BQ919" s="34"/>
      <c r="BX919" s="35"/>
      <c r="BY919" s="34"/>
      <c r="CF919" s="35"/>
      <c r="CG919" s="34"/>
      <c r="CN919" s="35"/>
      <c r="CO919" s="34"/>
      <c r="CV919" s="35"/>
      <c r="CW919" s="34"/>
      <c r="DD919" s="35"/>
      <c r="DE919" s="34"/>
      <c r="DL919" s="35"/>
      <c r="DM919" s="34"/>
      <c r="DT919" s="35"/>
      <c r="DU919" s="34"/>
      <c r="EB919" s="35"/>
      <c r="EC919" s="34"/>
      <c r="EJ919" s="35"/>
      <c r="EK919" s="34"/>
      <c r="ER919" s="35"/>
      <c r="ES919" s="34"/>
      <c r="EZ919" s="35"/>
      <c r="FA919" s="34"/>
      <c r="FH919" s="35"/>
      <c r="FI919" s="34"/>
      <c r="FP919" s="35"/>
      <c r="FQ919" s="34"/>
      <c r="FX919" s="35"/>
      <c r="FY919" s="34"/>
      <c r="GF919" s="35"/>
      <c r="GG919" s="34"/>
      <c r="GN919" s="35"/>
      <c r="GO919" s="34"/>
      <c r="GV919" s="35"/>
      <c r="GW919" s="34"/>
      <c r="HD919" s="35"/>
      <c r="HE919" s="34"/>
      <c r="HL919" s="35"/>
      <c r="HM919" s="34"/>
      <c r="HT919" s="35"/>
      <c r="HU919" s="34"/>
      <c r="IB919" s="35"/>
      <c r="IC919" s="34"/>
      <c r="IJ919" s="35"/>
      <c r="IK919" s="34"/>
      <c r="IR919" s="35"/>
      <c r="IS919" s="34"/>
      <c r="IZ919" s="35"/>
      <c r="JA919" s="34"/>
      <c r="JH919" s="35"/>
      <c r="JI919" s="34"/>
      <c r="JP919" s="35"/>
      <c r="JQ919" s="34"/>
      <c r="JX919" s="35"/>
      <c r="JY919" s="34"/>
      <c r="KF919" s="35"/>
      <c r="KG919" s="34"/>
      <c r="KN919" s="35"/>
      <c r="KO919" s="34"/>
      <c r="KV919" s="35"/>
      <c r="KW919" s="34"/>
      <c r="LD919" s="35"/>
      <c r="LE919" s="34"/>
      <c r="LL919" s="35"/>
      <c r="LM919" s="34"/>
      <c r="LT919" s="35"/>
      <c r="LU919" s="34"/>
      <c r="MB919" s="35"/>
      <c r="MC919" s="34"/>
      <c r="MJ919" s="35"/>
      <c r="MK919" s="34"/>
      <c r="MR919" s="35"/>
      <c r="MS919" s="34"/>
      <c r="MZ919" s="35"/>
      <c r="NA919" s="34"/>
      <c r="NH919" s="35"/>
      <c r="NI919" s="34"/>
      <c r="NP919" s="35"/>
      <c r="NQ919" s="34"/>
      <c r="NX919" s="35"/>
      <c r="NY919" s="34"/>
      <c r="OF919" s="35"/>
      <c r="OG919" s="34"/>
      <c r="ON919" s="35"/>
      <c r="OO919" s="34"/>
      <c r="OV919" s="35"/>
      <c r="OW919" s="34"/>
      <c r="PD919" s="35"/>
      <c r="PE919" s="34"/>
      <c r="PL919" s="35"/>
      <c r="PM919" s="34"/>
      <c r="PT919" s="35"/>
      <c r="PU919" s="34"/>
      <c r="QB919" s="35"/>
      <c r="QC919" s="34"/>
      <c r="QJ919" s="35"/>
      <c r="QK919" s="34"/>
      <c r="QR919" s="35"/>
      <c r="QS919" s="34"/>
      <c r="QZ919" s="35"/>
      <c r="RA919" s="34"/>
      <c r="RH919" s="35"/>
      <c r="RI919" s="34"/>
      <c r="RP919" s="35"/>
      <c r="RQ919" s="34"/>
      <c r="RX919" s="35"/>
      <c r="RY919" s="34"/>
      <c r="SF919" s="35"/>
      <c r="SG919" s="34"/>
      <c r="SN919" s="35"/>
      <c r="SO919" s="34"/>
      <c r="SV919" s="35"/>
      <c r="SW919" s="34"/>
      <c r="TD919" s="35"/>
      <c r="TE919" s="34"/>
      <c r="TL919" s="35"/>
      <c r="TM919" s="34"/>
      <c r="TT919" s="35"/>
      <c r="TU919" s="34"/>
      <c r="UB919" s="35"/>
      <c r="UC919" s="34"/>
      <c r="UJ919" s="35"/>
      <c r="UK919" s="34"/>
      <c r="UR919" s="35"/>
      <c r="US919" s="34"/>
      <c r="UZ919" s="35"/>
      <c r="VA919" s="34"/>
      <c r="VH919" s="35"/>
      <c r="VI919" s="34"/>
      <c r="VP919" s="35"/>
      <c r="VQ919" s="34"/>
      <c r="VX919" s="35"/>
      <c r="VY919" s="34"/>
      <c r="WF919" s="35"/>
      <c r="WG919" s="34"/>
      <c r="WN919" s="35"/>
      <c r="WO919" s="34"/>
      <c r="WV919" s="35"/>
      <c r="WW919" s="34"/>
      <c r="XD919" s="35"/>
      <c r="XE919" s="34"/>
      <c r="XL919" s="35"/>
      <c r="XM919" s="34"/>
      <c r="XT919" s="35"/>
      <c r="XU919" s="34"/>
      <c r="YB919" s="35"/>
      <c r="YC919" s="34"/>
      <c r="YJ919" s="35"/>
      <c r="YK919" s="34"/>
      <c r="YR919" s="35"/>
      <c r="YS919" s="34"/>
      <c r="YZ919" s="35"/>
      <c r="ZA919" s="34"/>
      <c r="ZH919" s="35"/>
      <c r="ZI919" s="34"/>
      <c r="ZP919" s="35"/>
      <c r="ZQ919" s="34"/>
      <c r="ZX919" s="35"/>
      <c r="ZY919" s="34"/>
      <c r="AAF919" s="35"/>
      <c r="AAG919" s="34"/>
      <c r="AAN919" s="35"/>
      <c r="AAO919" s="34"/>
      <c r="AAV919" s="35"/>
      <c r="AAW919" s="34"/>
      <c r="ABD919" s="35"/>
      <c r="ABE919" s="34"/>
      <c r="ABL919" s="35"/>
      <c r="ABM919" s="34"/>
      <c r="ABT919" s="35"/>
      <c r="ABU919" s="34"/>
      <c r="ACB919" s="35"/>
      <c r="ACC919" s="34"/>
      <c r="ACJ919" s="35"/>
      <c r="ACK919" s="34"/>
      <c r="ACR919" s="35"/>
      <c r="ACS919" s="34"/>
      <c r="ACZ919" s="35"/>
      <c r="ADA919" s="34"/>
      <c r="ADH919" s="35"/>
      <c r="ADI919" s="34"/>
      <c r="ADP919" s="35"/>
      <c r="ADQ919" s="34"/>
      <c r="ADX919" s="35"/>
      <c r="ADY919" s="34"/>
      <c r="AEF919" s="35"/>
      <c r="AEG919" s="34"/>
      <c r="AEN919" s="35"/>
      <c r="AEO919" s="34"/>
      <c r="AEV919" s="35"/>
      <c r="AEW919" s="34"/>
      <c r="AFD919" s="35"/>
      <c r="AFE919" s="34"/>
      <c r="AFL919" s="35"/>
      <c r="AFM919" s="34"/>
      <c r="AFT919" s="35"/>
      <c r="AFU919" s="34"/>
      <c r="AGB919" s="35"/>
      <c r="AGC919" s="34"/>
      <c r="AGJ919" s="35"/>
      <c r="AGK919" s="34"/>
      <c r="AGR919" s="35"/>
      <c r="AGS919" s="34"/>
      <c r="AGZ919" s="35"/>
      <c r="AHA919" s="34"/>
      <c r="AHH919" s="35"/>
      <c r="AHI919" s="34"/>
      <c r="AHP919" s="35"/>
      <c r="AHQ919" s="34"/>
      <c r="AHX919" s="35"/>
      <c r="AHY919" s="34"/>
      <c r="AIF919" s="35"/>
      <c r="AIG919" s="34"/>
      <c r="AIN919" s="35"/>
      <c r="AIO919" s="34"/>
      <c r="AIV919" s="35"/>
      <c r="AIW919" s="34"/>
      <c r="AJD919" s="35"/>
      <c r="AJE919" s="34"/>
      <c r="AJL919" s="35"/>
      <c r="AJM919" s="34"/>
      <c r="AJT919" s="35"/>
      <c r="AJU919" s="34"/>
      <c r="AKB919" s="35"/>
      <c r="AKC919" s="34"/>
      <c r="AKJ919" s="35"/>
      <c r="AKK919" s="34"/>
      <c r="AKR919" s="35"/>
      <c r="AKS919" s="34"/>
      <c r="AKZ919" s="35"/>
      <c r="ALA919" s="34"/>
      <c r="ALH919" s="35"/>
      <c r="ALI919" s="34"/>
      <c r="ALP919" s="35"/>
      <c r="ALQ919" s="34"/>
      <c r="ALX919" s="35"/>
      <c r="ALY919" s="34"/>
      <c r="AMF919" s="35"/>
      <c r="AMG919" s="34"/>
      <c r="AMN919" s="35"/>
      <c r="AMO919" s="34"/>
      <c r="AMV919" s="35"/>
      <c r="AMW919" s="34"/>
      <c r="AND919" s="35"/>
      <c r="ANE919" s="34"/>
      <c r="ANL919" s="35"/>
      <c r="ANM919" s="34"/>
      <c r="ANT919" s="35"/>
      <c r="ANU919" s="34"/>
      <c r="AOB919" s="35"/>
      <c r="AOC919" s="34"/>
      <c r="AOJ919" s="35"/>
      <c r="AOK919" s="34"/>
      <c r="AOR919" s="35"/>
      <c r="AOS919" s="34"/>
      <c r="AOZ919" s="35"/>
      <c r="APA919" s="34"/>
      <c r="APH919" s="35"/>
      <c r="API919" s="34"/>
      <c r="APP919" s="35"/>
      <c r="APQ919" s="34"/>
      <c r="APX919" s="35"/>
      <c r="APY919" s="34"/>
      <c r="AQF919" s="35"/>
      <c r="AQG919" s="34"/>
      <c r="AQN919" s="35"/>
      <c r="AQO919" s="34"/>
      <c r="AQV919" s="35"/>
      <c r="AQW919" s="34"/>
      <c r="ARD919" s="35"/>
      <c r="ARE919" s="34"/>
      <c r="ARL919" s="35"/>
      <c r="ARM919" s="34"/>
      <c r="ART919" s="35"/>
      <c r="ARU919" s="34"/>
      <c r="ASB919" s="35"/>
      <c r="ASC919" s="34"/>
      <c r="ASJ919" s="35"/>
      <c r="ASK919" s="34"/>
      <c r="ASR919" s="35"/>
      <c r="ASS919" s="34"/>
      <c r="ASZ919" s="35"/>
      <c r="ATA919" s="34"/>
      <c r="ATH919" s="35"/>
      <c r="ATI919" s="34"/>
      <c r="ATP919" s="35"/>
      <c r="ATQ919" s="34"/>
      <c r="ATX919" s="35"/>
      <c r="ATY919" s="34"/>
      <c r="AUF919" s="35"/>
      <c r="AUG919" s="34"/>
      <c r="AUN919" s="35"/>
      <c r="AUO919" s="34"/>
      <c r="AUV919" s="35"/>
      <c r="AUW919" s="34"/>
      <c r="AVD919" s="35"/>
      <c r="AVE919" s="34"/>
      <c r="AVL919" s="35"/>
      <c r="AVM919" s="34"/>
      <c r="AVT919" s="35"/>
      <c r="AVU919" s="34"/>
      <c r="AWB919" s="35"/>
      <c r="AWC919" s="34"/>
      <c r="AWJ919" s="35"/>
      <c r="AWK919" s="34"/>
      <c r="AWR919" s="35"/>
      <c r="AWS919" s="34"/>
      <c r="AWZ919" s="35"/>
      <c r="AXA919" s="34"/>
      <c r="AXH919" s="35"/>
      <c r="AXI919" s="34"/>
      <c r="AXP919" s="35"/>
      <c r="AXQ919" s="34"/>
      <c r="AXX919" s="35"/>
      <c r="AXY919" s="34"/>
      <c r="AYF919" s="35"/>
      <c r="AYG919" s="34"/>
      <c r="AYN919" s="35"/>
      <c r="AYO919" s="34"/>
      <c r="AYV919" s="35"/>
      <c r="AYW919" s="34"/>
      <c r="AZD919" s="35"/>
      <c r="AZE919" s="34"/>
      <c r="AZL919" s="35"/>
      <c r="AZM919" s="34"/>
      <c r="AZT919" s="35"/>
      <c r="AZU919" s="34"/>
      <c r="BAB919" s="35"/>
      <c r="BAC919" s="34"/>
      <c r="BAJ919" s="35"/>
      <c r="BAK919" s="34"/>
      <c r="BAR919" s="35"/>
      <c r="BAS919" s="34"/>
      <c r="BAZ919" s="35"/>
      <c r="BBA919" s="34"/>
      <c r="BBH919" s="35"/>
      <c r="BBI919" s="34"/>
      <c r="BBP919" s="35"/>
      <c r="BBQ919" s="34"/>
      <c r="BBX919" s="35"/>
      <c r="BBY919" s="34"/>
      <c r="BCF919" s="35"/>
      <c r="BCG919" s="34"/>
      <c r="BCN919" s="35"/>
      <c r="BCO919" s="34"/>
      <c r="BCV919" s="35"/>
      <c r="BCW919" s="34"/>
      <c r="BDD919" s="35"/>
      <c r="BDE919" s="34"/>
      <c r="BDL919" s="35"/>
      <c r="BDM919" s="34"/>
      <c r="BDT919" s="35"/>
      <c r="BDU919" s="34"/>
      <c r="BEB919" s="35"/>
      <c r="BEC919" s="34"/>
      <c r="BEJ919" s="35"/>
      <c r="BEK919" s="34"/>
      <c r="BER919" s="35"/>
      <c r="BES919" s="34"/>
      <c r="BEZ919" s="35"/>
      <c r="BFA919" s="34"/>
      <c r="BFH919" s="35"/>
      <c r="BFI919" s="34"/>
      <c r="BFP919" s="35"/>
      <c r="BFQ919" s="34"/>
      <c r="BFX919" s="35"/>
      <c r="BFY919" s="34"/>
      <c r="BGF919" s="35"/>
      <c r="BGG919" s="34"/>
      <c r="BGN919" s="35"/>
      <c r="BGO919" s="34"/>
      <c r="BGV919" s="35"/>
      <c r="BGW919" s="34"/>
      <c r="BHD919" s="35"/>
      <c r="BHE919" s="34"/>
      <c r="BHL919" s="35"/>
      <c r="BHM919" s="34"/>
      <c r="BHT919" s="35"/>
      <c r="BHU919" s="34"/>
      <c r="BIB919" s="35"/>
      <c r="BIC919" s="34"/>
      <c r="BIJ919" s="35"/>
      <c r="BIK919" s="34"/>
      <c r="BIR919" s="35"/>
      <c r="BIS919" s="34"/>
      <c r="BIZ919" s="35"/>
      <c r="BJA919" s="34"/>
      <c r="BJH919" s="35"/>
      <c r="BJI919" s="34"/>
      <c r="BJP919" s="35"/>
      <c r="BJQ919" s="34"/>
      <c r="BJX919" s="35"/>
      <c r="BJY919" s="34"/>
      <c r="BKF919" s="35"/>
      <c r="BKG919" s="34"/>
      <c r="BKN919" s="35"/>
      <c r="BKO919" s="34"/>
      <c r="BKV919" s="35"/>
      <c r="BKW919" s="34"/>
      <c r="BLD919" s="35"/>
      <c r="BLE919" s="34"/>
      <c r="BLL919" s="35"/>
      <c r="BLM919" s="34"/>
      <c r="BLT919" s="35"/>
      <c r="BLU919" s="34"/>
      <c r="BMB919" s="35"/>
      <c r="BMC919" s="34"/>
      <c r="BMJ919" s="35"/>
      <c r="BMK919" s="34"/>
      <c r="BMR919" s="35"/>
      <c r="BMS919" s="34"/>
      <c r="BMZ919" s="35"/>
      <c r="BNA919" s="34"/>
      <c r="BNH919" s="35"/>
      <c r="BNI919" s="34"/>
      <c r="BNP919" s="35"/>
      <c r="BNQ919" s="34"/>
      <c r="BNX919" s="35"/>
      <c r="BNY919" s="34"/>
      <c r="BOF919" s="35"/>
      <c r="BOG919" s="34"/>
      <c r="BON919" s="35"/>
      <c r="BOO919" s="34"/>
      <c r="BOV919" s="35"/>
      <c r="BOW919" s="34"/>
      <c r="BPD919" s="35"/>
      <c r="BPE919" s="34"/>
      <c r="BPL919" s="35"/>
      <c r="BPM919" s="34"/>
      <c r="BPT919" s="35"/>
      <c r="BPU919" s="34"/>
      <c r="BQB919" s="35"/>
      <c r="BQC919" s="34"/>
      <c r="BQJ919" s="35"/>
      <c r="BQK919" s="34"/>
      <c r="BQR919" s="35"/>
      <c r="BQS919" s="34"/>
      <c r="BQZ919" s="35"/>
      <c r="BRA919" s="34"/>
      <c r="BRH919" s="35"/>
      <c r="BRI919" s="34"/>
      <c r="BRP919" s="35"/>
      <c r="BRQ919" s="34"/>
      <c r="BRX919" s="35"/>
      <c r="BRY919" s="34"/>
      <c r="BSF919" s="35"/>
      <c r="BSG919" s="34"/>
      <c r="BSN919" s="35"/>
      <c r="BSO919" s="34"/>
      <c r="BSV919" s="35"/>
      <c r="BSW919" s="34"/>
      <c r="BTD919" s="35"/>
      <c r="BTE919" s="34"/>
      <c r="BTL919" s="35"/>
      <c r="BTM919" s="34"/>
      <c r="BTT919" s="35"/>
      <c r="BTU919" s="34"/>
      <c r="BUB919" s="35"/>
      <c r="BUC919" s="34"/>
      <c r="BUJ919" s="35"/>
      <c r="BUK919" s="34"/>
      <c r="BUR919" s="35"/>
      <c r="BUS919" s="34"/>
      <c r="BUZ919" s="35"/>
      <c r="BVA919" s="34"/>
      <c r="BVH919" s="35"/>
      <c r="BVI919" s="34"/>
      <c r="BVP919" s="35"/>
      <c r="BVQ919" s="34"/>
      <c r="BVX919" s="35"/>
      <c r="BVY919" s="34"/>
      <c r="BWF919" s="35"/>
      <c r="BWG919" s="34"/>
      <c r="BWN919" s="35"/>
      <c r="BWO919" s="34"/>
      <c r="BWV919" s="35"/>
      <c r="BWW919" s="34"/>
      <c r="BXD919" s="35"/>
      <c r="BXE919" s="34"/>
      <c r="BXL919" s="35"/>
      <c r="BXM919" s="34"/>
      <c r="BXT919" s="35"/>
      <c r="BXU919" s="34"/>
      <c r="BYB919" s="35"/>
      <c r="BYC919" s="34"/>
      <c r="BYJ919" s="35"/>
      <c r="BYK919" s="34"/>
      <c r="BYR919" s="35"/>
      <c r="BYS919" s="34"/>
      <c r="BYZ919" s="35"/>
      <c r="BZA919" s="34"/>
      <c r="BZH919" s="35"/>
      <c r="BZI919" s="34"/>
      <c r="BZP919" s="35"/>
      <c r="BZQ919" s="34"/>
      <c r="BZX919" s="35"/>
      <c r="BZY919" s="34"/>
      <c r="CAF919" s="35"/>
      <c r="CAG919" s="34"/>
      <c r="CAN919" s="35"/>
      <c r="CAO919" s="34"/>
      <c r="CAV919" s="35"/>
      <c r="CAW919" s="34"/>
      <c r="CBD919" s="35"/>
      <c r="CBE919" s="34"/>
      <c r="CBL919" s="35"/>
      <c r="CBM919" s="34"/>
      <c r="CBT919" s="35"/>
      <c r="CBU919" s="34"/>
      <c r="CCB919" s="35"/>
      <c r="CCC919" s="34"/>
      <c r="CCJ919" s="35"/>
      <c r="CCK919" s="34"/>
      <c r="CCR919" s="35"/>
      <c r="CCS919" s="34"/>
      <c r="CCZ919" s="35"/>
      <c r="CDA919" s="34"/>
      <c r="CDH919" s="35"/>
      <c r="CDI919" s="34"/>
      <c r="CDP919" s="35"/>
      <c r="CDQ919" s="34"/>
      <c r="CDX919" s="35"/>
      <c r="CDY919" s="34"/>
      <c r="CEF919" s="35"/>
      <c r="CEG919" s="34"/>
      <c r="CEN919" s="35"/>
      <c r="CEO919" s="34"/>
      <c r="CEV919" s="35"/>
      <c r="CEW919" s="34"/>
      <c r="CFD919" s="35"/>
      <c r="CFE919" s="34"/>
      <c r="CFL919" s="35"/>
      <c r="CFM919" s="34"/>
      <c r="CFT919" s="35"/>
      <c r="CFU919" s="34"/>
      <c r="CGB919" s="35"/>
      <c r="CGC919" s="34"/>
      <c r="CGJ919" s="35"/>
      <c r="CGK919" s="34"/>
      <c r="CGR919" s="35"/>
      <c r="CGS919" s="34"/>
      <c r="CGZ919" s="35"/>
      <c r="CHA919" s="34"/>
      <c r="CHH919" s="35"/>
      <c r="CHI919" s="34"/>
      <c r="CHP919" s="35"/>
      <c r="CHQ919" s="34"/>
      <c r="CHX919" s="35"/>
      <c r="CHY919" s="34"/>
      <c r="CIF919" s="35"/>
      <c r="CIG919" s="34"/>
      <c r="CIN919" s="35"/>
      <c r="CIO919" s="34"/>
      <c r="CIV919" s="35"/>
      <c r="CIW919" s="34"/>
      <c r="CJD919" s="35"/>
      <c r="CJE919" s="34"/>
      <c r="CJL919" s="35"/>
      <c r="CJM919" s="34"/>
      <c r="CJT919" s="35"/>
      <c r="CJU919" s="34"/>
      <c r="CKB919" s="35"/>
      <c r="CKC919" s="34"/>
      <c r="CKJ919" s="35"/>
      <c r="CKK919" s="34"/>
      <c r="CKR919" s="35"/>
      <c r="CKS919" s="34"/>
      <c r="CKZ919" s="35"/>
      <c r="CLA919" s="34"/>
      <c r="CLH919" s="35"/>
      <c r="CLI919" s="34"/>
      <c r="CLP919" s="35"/>
      <c r="CLQ919" s="34"/>
      <c r="CLX919" s="35"/>
      <c r="CLY919" s="34"/>
      <c r="CMF919" s="35"/>
      <c r="CMG919" s="34"/>
      <c r="CMN919" s="35"/>
      <c r="CMO919" s="34"/>
      <c r="CMV919" s="35"/>
      <c r="CMW919" s="34"/>
      <c r="CND919" s="35"/>
      <c r="CNE919" s="34"/>
      <c r="CNL919" s="35"/>
      <c r="CNM919" s="34"/>
      <c r="CNT919" s="35"/>
      <c r="CNU919" s="34"/>
      <c r="COB919" s="35"/>
      <c r="COC919" s="34"/>
      <c r="COJ919" s="35"/>
      <c r="COK919" s="34"/>
      <c r="COR919" s="35"/>
      <c r="COS919" s="34"/>
      <c r="COZ919" s="35"/>
      <c r="CPA919" s="34"/>
      <c r="CPH919" s="35"/>
      <c r="CPI919" s="34"/>
      <c r="CPP919" s="35"/>
      <c r="CPQ919" s="34"/>
      <c r="CPX919" s="35"/>
      <c r="CPY919" s="34"/>
      <c r="CQF919" s="35"/>
      <c r="CQG919" s="34"/>
      <c r="CQN919" s="35"/>
      <c r="CQO919" s="34"/>
      <c r="CQV919" s="35"/>
      <c r="CQW919" s="34"/>
      <c r="CRD919" s="35"/>
      <c r="CRE919" s="34"/>
      <c r="CRL919" s="35"/>
      <c r="CRM919" s="34"/>
      <c r="CRT919" s="35"/>
      <c r="CRU919" s="34"/>
      <c r="CSB919" s="35"/>
      <c r="CSC919" s="34"/>
      <c r="CSJ919" s="35"/>
      <c r="CSK919" s="34"/>
      <c r="CSR919" s="35"/>
      <c r="CSS919" s="34"/>
      <c r="CSZ919" s="35"/>
      <c r="CTA919" s="34"/>
      <c r="CTH919" s="35"/>
      <c r="CTI919" s="34"/>
      <c r="CTP919" s="35"/>
      <c r="CTQ919" s="34"/>
      <c r="CTX919" s="35"/>
      <c r="CTY919" s="34"/>
      <c r="CUF919" s="35"/>
      <c r="CUG919" s="34"/>
      <c r="CUN919" s="35"/>
      <c r="CUO919" s="34"/>
      <c r="CUV919" s="35"/>
      <c r="CUW919" s="34"/>
      <c r="CVD919" s="35"/>
      <c r="CVE919" s="34"/>
      <c r="CVL919" s="35"/>
      <c r="CVM919" s="34"/>
      <c r="CVT919" s="35"/>
      <c r="CVU919" s="34"/>
      <c r="CWB919" s="35"/>
      <c r="CWC919" s="34"/>
      <c r="CWJ919" s="35"/>
      <c r="CWK919" s="34"/>
      <c r="CWR919" s="35"/>
      <c r="CWS919" s="34"/>
      <c r="CWZ919" s="35"/>
      <c r="CXA919" s="34"/>
      <c r="CXH919" s="35"/>
      <c r="CXI919" s="34"/>
      <c r="CXP919" s="35"/>
      <c r="CXQ919" s="34"/>
      <c r="CXX919" s="35"/>
      <c r="CXY919" s="34"/>
      <c r="CYF919" s="35"/>
      <c r="CYG919" s="34"/>
      <c r="CYN919" s="35"/>
      <c r="CYO919" s="34"/>
      <c r="CYV919" s="35"/>
      <c r="CYW919" s="34"/>
      <c r="CZD919" s="35"/>
      <c r="CZE919" s="34"/>
      <c r="CZL919" s="35"/>
      <c r="CZM919" s="34"/>
      <c r="CZT919" s="35"/>
      <c r="CZU919" s="34"/>
      <c r="DAB919" s="35"/>
      <c r="DAC919" s="34"/>
      <c r="DAJ919" s="35"/>
      <c r="DAK919" s="34"/>
      <c r="DAR919" s="35"/>
      <c r="DAS919" s="34"/>
      <c r="DAZ919" s="35"/>
      <c r="DBA919" s="34"/>
      <c r="DBH919" s="35"/>
      <c r="DBI919" s="34"/>
      <c r="DBP919" s="35"/>
      <c r="DBQ919" s="34"/>
      <c r="DBX919" s="35"/>
      <c r="DBY919" s="34"/>
      <c r="DCF919" s="35"/>
      <c r="DCG919" s="34"/>
      <c r="DCN919" s="35"/>
      <c r="DCO919" s="34"/>
      <c r="DCV919" s="35"/>
      <c r="DCW919" s="34"/>
      <c r="DDD919" s="35"/>
      <c r="DDE919" s="34"/>
      <c r="DDL919" s="35"/>
      <c r="DDM919" s="34"/>
      <c r="DDT919" s="35"/>
      <c r="DDU919" s="34"/>
      <c r="DEB919" s="35"/>
      <c r="DEC919" s="34"/>
      <c r="DEJ919" s="35"/>
      <c r="DEK919" s="34"/>
      <c r="DER919" s="35"/>
      <c r="DES919" s="34"/>
      <c r="DEZ919" s="35"/>
      <c r="DFA919" s="34"/>
      <c r="DFH919" s="35"/>
      <c r="DFI919" s="34"/>
      <c r="DFP919" s="35"/>
      <c r="DFQ919" s="34"/>
      <c r="DFX919" s="35"/>
      <c r="DFY919" s="34"/>
      <c r="DGF919" s="35"/>
      <c r="DGG919" s="34"/>
      <c r="DGN919" s="35"/>
      <c r="DGO919" s="34"/>
      <c r="DGV919" s="35"/>
      <c r="DGW919" s="34"/>
      <c r="DHD919" s="35"/>
      <c r="DHE919" s="34"/>
      <c r="DHL919" s="35"/>
      <c r="DHM919" s="34"/>
      <c r="DHT919" s="35"/>
      <c r="DHU919" s="34"/>
      <c r="DIB919" s="35"/>
      <c r="DIC919" s="34"/>
      <c r="DIJ919" s="35"/>
      <c r="DIK919" s="34"/>
      <c r="DIR919" s="35"/>
      <c r="DIS919" s="34"/>
      <c r="DIZ919" s="35"/>
      <c r="DJA919" s="34"/>
      <c r="DJH919" s="35"/>
      <c r="DJI919" s="34"/>
      <c r="DJP919" s="35"/>
      <c r="DJQ919" s="34"/>
      <c r="DJX919" s="35"/>
      <c r="DJY919" s="34"/>
      <c r="DKF919" s="35"/>
      <c r="DKG919" s="34"/>
      <c r="DKN919" s="35"/>
      <c r="DKO919" s="34"/>
      <c r="DKV919" s="35"/>
      <c r="DKW919" s="34"/>
      <c r="DLD919" s="35"/>
      <c r="DLE919" s="34"/>
      <c r="DLL919" s="35"/>
      <c r="DLM919" s="34"/>
      <c r="DLT919" s="35"/>
      <c r="DLU919" s="34"/>
      <c r="DMB919" s="35"/>
      <c r="DMC919" s="34"/>
      <c r="DMJ919" s="35"/>
      <c r="DMK919" s="34"/>
      <c r="DMR919" s="35"/>
      <c r="DMS919" s="34"/>
      <c r="DMZ919" s="35"/>
      <c r="DNA919" s="34"/>
      <c r="DNH919" s="35"/>
      <c r="DNI919" s="34"/>
      <c r="DNP919" s="35"/>
      <c r="DNQ919" s="34"/>
      <c r="DNX919" s="35"/>
      <c r="DNY919" s="34"/>
      <c r="DOF919" s="35"/>
      <c r="DOG919" s="34"/>
      <c r="DON919" s="35"/>
      <c r="DOO919" s="34"/>
      <c r="DOV919" s="35"/>
      <c r="DOW919" s="34"/>
      <c r="DPD919" s="35"/>
      <c r="DPE919" s="34"/>
      <c r="DPL919" s="35"/>
      <c r="DPM919" s="34"/>
      <c r="DPT919" s="35"/>
      <c r="DPU919" s="34"/>
      <c r="DQB919" s="35"/>
      <c r="DQC919" s="34"/>
      <c r="DQJ919" s="35"/>
      <c r="DQK919" s="34"/>
      <c r="DQR919" s="35"/>
      <c r="DQS919" s="34"/>
      <c r="DQZ919" s="35"/>
      <c r="DRA919" s="34"/>
      <c r="DRH919" s="35"/>
      <c r="DRI919" s="34"/>
      <c r="DRP919" s="35"/>
      <c r="DRQ919" s="34"/>
      <c r="DRX919" s="35"/>
      <c r="DRY919" s="34"/>
      <c r="DSF919" s="35"/>
      <c r="DSG919" s="34"/>
      <c r="DSN919" s="35"/>
      <c r="DSO919" s="34"/>
      <c r="DSV919" s="35"/>
      <c r="DSW919" s="34"/>
      <c r="DTD919" s="35"/>
      <c r="DTE919" s="34"/>
      <c r="DTL919" s="35"/>
      <c r="DTM919" s="34"/>
      <c r="DTT919" s="35"/>
      <c r="DTU919" s="34"/>
      <c r="DUB919" s="35"/>
      <c r="DUC919" s="34"/>
      <c r="DUJ919" s="35"/>
      <c r="DUK919" s="34"/>
      <c r="DUR919" s="35"/>
      <c r="DUS919" s="34"/>
      <c r="DUZ919" s="35"/>
      <c r="DVA919" s="34"/>
      <c r="DVH919" s="35"/>
      <c r="DVI919" s="34"/>
      <c r="DVP919" s="35"/>
      <c r="DVQ919" s="34"/>
      <c r="DVX919" s="35"/>
      <c r="DVY919" s="34"/>
      <c r="DWF919" s="35"/>
      <c r="DWG919" s="34"/>
      <c r="DWN919" s="35"/>
      <c r="DWO919" s="34"/>
      <c r="DWV919" s="35"/>
      <c r="DWW919" s="34"/>
      <c r="DXD919" s="35"/>
      <c r="DXE919" s="34"/>
      <c r="DXL919" s="35"/>
      <c r="DXM919" s="34"/>
      <c r="DXT919" s="35"/>
      <c r="DXU919" s="34"/>
      <c r="DYB919" s="35"/>
      <c r="DYC919" s="34"/>
      <c r="DYJ919" s="35"/>
      <c r="DYK919" s="34"/>
      <c r="DYR919" s="35"/>
      <c r="DYS919" s="34"/>
      <c r="DYZ919" s="35"/>
      <c r="DZA919" s="34"/>
      <c r="DZH919" s="35"/>
      <c r="DZI919" s="34"/>
      <c r="DZP919" s="35"/>
      <c r="DZQ919" s="34"/>
      <c r="DZX919" s="35"/>
      <c r="DZY919" s="34"/>
      <c r="EAF919" s="35"/>
      <c r="EAG919" s="34"/>
      <c r="EAN919" s="35"/>
      <c r="EAO919" s="34"/>
      <c r="EAV919" s="35"/>
      <c r="EAW919" s="34"/>
      <c r="EBD919" s="35"/>
      <c r="EBE919" s="34"/>
      <c r="EBL919" s="35"/>
      <c r="EBM919" s="34"/>
      <c r="EBT919" s="35"/>
      <c r="EBU919" s="34"/>
      <c r="ECB919" s="35"/>
      <c r="ECC919" s="34"/>
      <c r="ECJ919" s="35"/>
      <c r="ECK919" s="34"/>
      <c r="ECR919" s="35"/>
      <c r="ECS919" s="34"/>
      <c r="ECZ919" s="35"/>
      <c r="EDA919" s="34"/>
      <c r="EDH919" s="35"/>
      <c r="EDI919" s="34"/>
      <c r="EDP919" s="35"/>
      <c r="EDQ919" s="34"/>
      <c r="EDX919" s="35"/>
      <c r="EDY919" s="34"/>
      <c r="EEF919" s="35"/>
      <c r="EEG919" s="34"/>
      <c r="EEN919" s="35"/>
      <c r="EEO919" s="34"/>
      <c r="EEV919" s="35"/>
      <c r="EEW919" s="34"/>
      <c r="EFD919" s="35"/>
      <c r="EFE919" s="34"/>
      <c r="EFL919" s="35"/>
      <c r="EFM919" s="34"/>
      <c r="EFT919" s="35"/>
      <c r="EFU919" s="34"/>
      <c r="EGB919" s="35"/>
      <c r="EGC919" s="34"/>
      <c r="EGJ919" s="35"/>
      <c r="EGK919" s="34"/>
      <c r="EGR919" s="35"/>
      <c r="EGS919" s="34"/>
      <c r="EGZ919" s="35"/>
      <c r="EHA919" s="34"/>
      <c r="EHH919" s="35"/>
      <c r="EHI919" s="34"/>
      <c r="EHP919" s="35"/>
      <c r="EHQ919" s="34"/>
      <c r="EHX919" s="35"/>
      <c r="EHY919" s="34"/>
      <c r="EIF919" s="35"/>
      <c r="EIG919" s="34"/>
      <c r="EIN919" s="35"/>
      <c r="EIO919" s="34"/>
      <c r="EIV919" s="35"/>
      <c r="EIW919" s="34"/>
      <c r="EJD919" s="35"/>
      <c r="EJE919" s="34"/>
      <c r="EJL919" s="35"/>
      <c r="EJM919" s="34"/>
      <c r="EJT919" s="35"/>
      <c r="EJU919" s="34"/>
      <c r="EKB919" s="35"/>
      <c r="EKC919" s="34"/>
      <c r="EKJ919" s="35"/>
      <c r="EKK919" s="34"/>
      <c r="EKR919" s="35"/>
      <c r="EKS919" s="34"/>
      <c r="EKZ919" s="35"/>
      <c r="ELA919" s="34"/>
      <c r="ELH919" s="35"/>
      <c r="ELI919" s="34"/>
      <c r="ELP919" s="35"/>
      <c r="ELQ919" s="34"/>
      <c r="ELX919" s="35"/>
      <c r="ELY919" s="34"/>
      <c r="EMF919" s="35"/>
      <c r="EMG919" s="34"/>
      <c r="EMN919" s="35"/>
      <c r="EMO919" s="34"/>
      <c r="EMV919" s="35"/>
      <c r="EMW919" s="34"/>
      <c r="END919" s="35"/>
      <c r="ENE919" s="34"/>
      <c r="ENL919" s="35"/>
      <c r="ENM919" s="34"/>
      <c r="ENT919" s="35"/>
      <c r="ENU919" s="34"/>
      <c r="EOB919" s="35"/>
      <c r="EOC919" s="34"/>
      <c r="EOJ919" s="35"/>
      <c r="EOK919" s="34"/>
      <c r="EOR919" s="35"/>
      <c r="EOS919" s="34"/>
      <c r="EOZ919" s="35"/>
      <c r="EPA919" s="34"/>
      <c r="EPH919" s="35"/>
      <c r="EPI919" s="34"/>
      <c r="EPP919" s="35"/>
      <c r="EPQ919" s="34"/>
      <c r="EPX919" s="35"/>
      <c r="EPY919" s="34"/>
      <c r="EQF919" s="35"/>
      <c r="EQG919" s="34"/>
      <c r="EQN919" s="35"/>
      <c r="EQO919" s="34"/>
      <c r="EQV919" s="35"/>
      <c r="EQW919" s="34"/>
      <c r="ERD919" s="35"/>
      <c r="ERE919" s="34"/>
      <c r="ERL919" s="35"/>
      <c r="ERM919" s="34"/>
      <c r="ERT919" s="35"/>
      <c r="ERU919" s="34"/>
      <c r="ESB919" s="35"/>
      <c r="ESC919" s="34"/>
      <c r="ESJ919" s="35"/>
      <c r="ESK919" s="34"/>
      <c r="ESR919" s="35"/>
      <c r="ESS919" s="34"/>
      <c r="ESZ919" s="35"/>
      <c r="ETA919" s="34"/>
      <c r="ETH919" s="35"/>
      <c r="ETI919" s="34"/>
      <c r="ETP919" s="35"/>
      <c r="ETQ919" s="34"/>
      <c r="ETX919" s="35"/>
      <c r="ETY919" s="34"/>
      <c r="EUF919" s="35"/>
      <c r="EUG919" s="34"/>
      <c r="EUN919" s="35"/>
      <c r="EUO919" s="34"/>
      <c r="EUV919" s="35"/>
      <c r="EUW919" s="34"/>
      <c r="EVD919" s="35"/>
      <c r="EVE919" s="34"/>
      <c r="EVL919" s="35"/>
      <c r="EVM919" s="34"/>
      <c r="EVT919" s="35"/>
      <c r="EVU919" s="34"/>
      <c r="EWB919" s="35"/>
      <c r="EWC919" s="34"/>
      <c r="EWJ919" s="35"/>
      <c r="EWK919" s="34"/>
      <c r="EWR919" s="35"/>
      <c r="EWS919" s="34"/>
      <c r="EWZ919" s="35"/>
      <c r="EXA919" s="34"/>
      <c r="EXH919" s="35"/>
      <c r="EXI919" s="34"/>
      <c r="EXP919" s="35"/>
      <c r="EXQ919" s="34"/>
      <c r="EXX919" s="35"/>
      <c r="EXY919" s="34"/>
      <c r="EYF919" s="35"/>
      <c r="EYG919" s="34"/>
      <c r="EYN919" s="35"/>
      <c r="EYO919" s="34"/>
      <c r="EYV919" s="35"/>
      <c r="EYW919" s="34"/>
      <c r="EZD919" s="35"/>
      <c r="EZE919" s="34"/>
      <c r="EZL919" s="35"/>
      <c r="EZM919" s="34"/>
      <c r="EZT919" s="35"/>
      <c r="EZU919" s="34"/>
      <c r="FAB919" s="35"/>
      <c r="FAC919" s="34"/>
      <c r="FAJ919" s="35"/>
      <c r="FAK919" s="34"/>
      <c r="FAR919" s="35"/>
      <c r="FAS919" s="34"/>
      <c r="FAZ919" s="35"/>
      <c r="FBA919" s="34"/>
      <c r="FBH919" s="35"/>
      <c r="FBI919" s="34"/>
      <c r="FBP919" s="35"/>
      <c r="FBQ919" s="34"/>
      <c r="FBX919" s="35"/>
      <c r="FBY919" s="34"/>
      <c r="FCF919" s="35"/>
      <c r="FCG919" s="34"/>
      <c r="FCN919" s="35"/>
      <c r="FCO919" s="34"/>
      <c r="FCV919" s="35"/>
      <c r="FCW919" s="34"/>
      <c r="FDD919" s="35"/>
      <c r="FDE919" s="34"/>
      <c r="FDL919" s="35"/>
      <c r="FDM919" s="34"/>
      <c r="FDT919" s="35"/>
      <c r="FDU919" s="34"/>
      <c r="FEB919" s="35"/>
      <c r="FEC919" s="34"/>
      <c r="FEJ919" s="35"/>
      <c r="FEK919" s="34"/>
      <c r="FER919" s="35"/>
      <c r="FES919" s="34"/>
      <c r="FEZ919" s="35"/>
      <c r="FFA919" s="34"/>
      <c r="FFH919" s="35"/>
      <c r="FFI919" s="34"/>
      <c r="FFP919" s="35"/>
      <c r="FFQ919" s="34"/>
      <c r="FFX919" s="35"/>
      <c r="FFY919" s="34"/>
      <c r="FGF919" s="35"/>
      <c r="FGG919" s="34"/>
      <c r="FGN919" s="35"/>
      <c r="FGO919" s="34"/>
      <c r="FGV919" s="35"/>
      <c r="FGW919" s="34"/>
      <c r="FHD919" s="35"/>
      <c r="FHE919" s="34"/>
      <c r="FHL919" s="35"/>
      <c r="FHM919" s="34"/>
      <c r="FHT919" s="35"/>
      <c r="FHU919" s="34"/>
      <c r="FIB919" s="35"/>
      <c r="FIC919" s="34"/>
      <c r="FIJ919" s="35"/>
      <c r="FIK919" s="34"/>
      <c r="FIR919" s="35"/>
      <c r="FIS919" s="34"/>
      <c r="FIZ919" s="35"/>
      <c r="FJA919" s="34"/>
      <c r="FJH919" s="35"/>
      <c r="FJI919" s="34"/>
      <c r="FJP919" s="35"/>
      <c r="FJQ919" s="34"/>
      <c r="FJX919" s="35"/>
      <c r="FJY919" s="34"/>
      <c r="FKF919" s="35"/>
      <c r="FKG919" s="34"/>
      <c r="FKN919" s="35"/>
      <c r="FKO919" s="34"/>
      <c r="FKV919" s="35"/>
      <c r="FKW919" s="34"/>
      <c r="FLD919" s="35"/>
      <c r="FLE919" s="34"/>
      <c r="FLL919" s="35"/>
      <c r="FLM919" s="34"/>
      <c r="FLT919" s="35"/>
      <c r="FLU919" s="34"/>
      <c r="FMB919" s="35"/>
      <c r="FMC919" s="34"/>
      <c r="FMJ919" s="35"/>
      <c r="FMK919" s="34"/>
      <c r="FMR919" s="35"/>
      <c r="FMS919" s="34"/>
      <c r="FMZ919" s="35"/>
      <c r="FNA919" s="34"/>
      <c r="FNH919" s="35"/>
      <c r="FNI919" s="34"/>
      <c r="FNP919" s="35"/>
      <c r="FNQ919" s="34"/>
      <c r="FNX919" s="35"/>
      <c r="FNY919" s="34"/>
      <c r="FOF919" s="35"/>
      <c r="FOG919" s="34"/>
      <c r="FON919" s="35"/>
      <c r="FOO919" s="34"/>
      <c r="FOV919" s="35"/>
      <c r="FOW919" s="34"/>
      <c r="FPD919" s="35"/>
      <c r="FPE919" s="34"/>
      <c r="FPL919" s="35"/>
      <c r="FPM919" s="34"/>
      <c r="FPT919" s="35"/>
      <c r="FPU919" s="34"/>
      <c r="FQB919" s="35"/>
      <c r="FQC919" s="34"/>
      <c r="FQJ919" s="35"/>
      <c r="FQK919" s="34"/>
      <c r="FQR919" s="35"/>
      <c r="FQS919" s="34"/>
      <c r="FQZ919" s="35"/>
      <c r="FRA919" s="34"/>
      <c r="FRH919" s="35"/>
      <c r="FRI919" s="34"/>
      <c r="FRP919" s="35"/>
      <c r="FRQ919" s="34"/>
      <c r="FRX919" s="35"/>
      <c r="FRY919" s="34"/>
      <c r="FSF919" s="35"/>
      <c r="FSG919" s="34"/>
      <c r="FSN919" s="35"/>
      <c r="FSO919" s="34"/>
      <c r="FSV919" s="35"/>
      <c r="FSW919" s="34"/>
      <c r="FTD919" s="35"/>
      <c r="FTE919" s="34"/>
      <c r="FTL919" s="35"/>
      <c r="FTM919" s="34"/>
      <c r="FTT919" s="35"/>
      <c r="FTU919" s="34"/>
      <c r="FUB919" s="35"/>
      <c r="FUC919" s="34"/>
      <c r="FUJ919" s="35"/>
      <c r="FUK919" s="34"/>
      <c r="FUR919" s="35"/>
      <c r="FUS919" s="34"/>
      <c r="FUZ919" s="35"/>
      <c r="FVA919" s="34"/>
      <c r="FVH919" s="35"/>
      <c r="FVI919" s="34"/>
      <c r="FVP919" s="35"/>
      <c r="FVQ919" s="34"/>
      <c r="FVX919" s="35"/>
      <c r="FVY919" s="34"/>
      <c r="FWF919" s="35"/>
      <c r="FWG919" s="34"/>
      <c r="FWN919" s="35"/>
      <c r="FWO919" s="34"/>
      <c r="FWV919" s="35"/>
      <c r="FWW919" s="34"/>
      <c r="FXD919" s="35"/>
      <c r="FXE919" s="34"/>
      <c r="FXL919" s="35"/>
      <c r="FXM919" s="34"/>
      <c r="FXT919" s="35"/>
      <c r="FXU919" s="34"/>
      <c r="FYB919" s="35"/>
      <c r="FYC919" s="34"/>
      <c r="FYJ919" s="35"/>
      <c r="FYK919" s="34"/>
      <c r="FYR919" s="35"/>
      <c r="FYS919" s="34"/>
      <c r="FYZ919" s="35"/>
      <c r="FZA919" s="34"/>
      <c r="FZH919" s="35"/>
      <c r="FZI919" s="34"/>
      <c r="FZP919" s="35"/>
      <c r="FZQ919" s="34"/>
      <c r="FZX919" s="35"/>
      <c r="FZY919" s="34"/>
      <c r="GAF919" s="35"/>
      <c r="GAG919" s="34"/>
      <c r="GAN919" s="35"/>
      <c r="GAO919" s="34"/>
      <c r="GAV919" s="35"/>
      <c r="GAW919" s="34"/>
      <c r="GBD919" s="35"/>
      <c r="GBE919" s="34"/>
      <c r="GBL919" s="35"/>
      <c r="GBM919" s="34"/>
      <c r="GBT919" s="35"/>
      <c r="GBU919" s="34"/>
      <c r="GCB919" s="35"/>
      <c r="GCC919" s="34"/>
      <c r="GCJ919" s="35"/>
      <c r="GCK919" s="34"/>
      <c r="GCR919" s="35"/>
      <c r="GCS919" s="34"/>
      <c r="GCZ919" s="35"/>
      <c r="GDA919" s="34"/>
      <c r="GDH919" s="35"/>
      <c r="GDI919" s="34"/>
      <c r="GDP919" s="35"/>
      <c r="GDQ919" s="34"/>
      <c r="GDX919" s="35"/>
      <c r="GDY919" s="34"/>
      <c r="GEF919" s="35"/>
      <c r="GEG919" s="34"/>
      <c r="GEN919" s="35"/>
      <c r="GEO919" s="34"/>
      <c r="GEV919" s="35"/>
      <c r="GEW919" s="34"/>
      <c r="GFD919" s="35"/>
      <c r="GFE919" s="34"/>
      <c r="GFL919" s="35"/>
      <c r="GFM919" s="34"/>
      <c r="GFT919" s="35"/>
      <c r="GFU919" s="34"/>
      <c r="GGB919" s="35"/>
      <c r="GGC919" s="34"/>
      <c r="GGJ919" s="35"/>
      <c r="GGK919" s="34"/>
      <c r="GGR919" s="35"/>
      <c r="GGS919" s="34"/>
      <c r="GGZ919" s="35"/>
      <c r="GHA919" s="34"/>
      <c r="GHH919" s="35"/>
      <c r="GHI919" s="34"/>
      <c r="GHP919" s="35"/>
      <c r="GHQ919" s="34"/>
      <c r="GHX919" s="35"/>
      <c r="GHY919" s="34"/>
      <c r="GIF919" s="35"/>
      <c r="GIG919" s="34"/>
      <c r="GIN919" s="35"/>
      <c r="GIO919" s="34"/>
      <c r="GIV919" s="35"/>
      <c r="GIW919" s="34"/>
      <c r="GJD919" s="35"/>
      <c r="GJE919" s="34"/>
      <c r="GJL919" s="35"/>
      <c r="GJM919" s="34"/>
      <c r="GJT919" s="35"/>
      <c r="GJU919" s="34"/>
      <c r="GKB919" s="35"/>
      <c r="GKC919" s="34"/>
      <c r="GKJ919" s="35"/>
      <c r="GKK919" s="34"/>
      <c r="GKR919" s="35"/>
      <c r="GKS919" s="34"/>
      <c r="GKZ919" s="35"/>
      <c r="GLA919" s="34"/>
      <c r="GLH919" s="35"/>
      <c r="GLI919" s="34"/>
      <c r="GLP919" s="35"/>
      <c r="GLQ919" s="34"/>
      <c r="GLX919" s="35"/>
      <c r="GLY919" s="34"/>
      <c r="GMF919" s="35"/>
      <c r="GMG919" s="34"/>
      <c r="GMN919" s="35"/>
      <c r="GMO919" s="34"/>
      <c r="GMV919" s="35"/>
      <c r="GMW919" s="34"/>
      <c r="GND919" s="35"/>
      <c r="GNE919" s="34"/>
      <c r="GNL919" s="35"/>
      <c r="GNM919" s="34"/>
      <c r="GNT919" s="35"/>
      <c r="GNU919" s="34"/>
      <c r="GOB919" s="35"/>
      <c r="GOC919" s="34"/>
      <c r="GOJ919" s="35"/>
      <c r="GOK919" s="34"/>
      <c r="GOR919" s="35"/>
      <c r="GOS919" s="34"/>
      <c r="GOZ919" s="35"/>
      <c r="GPA919" s="34"/>
      <c r="GPH919" s="35"/>
      <c r="GPI919" s="34"/>
      <c r="GPP919" s="35"/>
      <c r="GPQ919" s="34"/>
      <c r="GPX919" s="35"/>
      <c r="GPY919" s="34"/>
      <c r="GQF919" s="35"/>
      <c r="GQG919" s="34"/>
      <c r="GQN919" s="35"/>
      <c r="GQO919" s="34"/>
      <c r="GQV919" s="35"/>
      <c r="GQW919" s="34"/>
      <c r="GRD919" s="35"/>
      <c r="GRE919" s="34"/>
      <c r="GRL919" s="35"/>
      <c r="GRM919" s="34"/>
      <c r="GRT919" s="35"/>
      <c r="GRU919" s="34"/>
      <c r="GSB919" s="35"/>
      <c r="GSC919" s="34"/>
      <c r="GSJ919" s="35"/>
      <c r="GSK919" s="34"/>
      <c r="GSR919" s="35"/>
      <c r="GSS919" s="34"/>
      <c r="GSZ919" s="35"/>
      <c r="GTA919" s="34"/>
      <c r="GTH919" s="35"/>
      <c r="GTI919" s="34"/>
      <c r="GTP919" s="35"/>
      <c r="GTQ919" s="34"/>
      <c r="GTX919" s="35"/>
      <c r="GTY919" s="34"/>
      <c r="GUF919" s="35"/>
      <c r="GUG919" s="34"/>
      <c r="GUN919" s="35"/>
      <c r="GUO919" s="34"/>
      <c r="GUV919" s="35"/>
      <c r="GUW919" s="34"/>
      <c r="GVD919" s="35"/>
      <c r="GVE919" s="34"/>
      <c r="GVL919" s="35"/>
      <c r="GVM919" s="34"/>
      <c r="GVT919" s="35"/>
      <c r="GVU919" s="34"/>
      <c r="GWB919" s="35"/>
      <c r="GWC919" s="34"/>
      <c r="GWJ919" s="35"/>
      <c r="GWK919" s="34"/>
      <c r="GWR919" s="35"/>
      <c r="GWS919" s="34"/>
      <c r="GWZ919" s="35"/>
      <c r="GXA919" s="34"/>
      <c r="GXH919" s="35"/>
      <c r="GXI919" s="34"/>
      <c r="GXP919" s="35"/>
      <c r="GXQ919" s="34"/>
      <c r="GXX919" s="35"/>
      <c r="GXY919" s="34"/>
      <c r="GYF919" s="35"/>
      <c r="GYG919" s="34"/>
      <c r="GYN919" s="35"/>
      <c r="GYO919" s="34"/>
      <c r="GYV919" s="35"/>
      <c r="GYW919" s="34"/>
      <c r="GZD919" s="35"/>
      <c r="GZE919" s="34"/>
      <c r="GZL919" s="35"/>
      <c r="GZM919" s="34"/>
      <c r="GZT919" s="35"/>
      <c r="GZU919" s="34"/>
      <c r="HAB919" s="35"/>
      <c r="HAC919" s="34"/>
      <c r="HAJ919" s="35"/>
      <c r="HAK919" s="34"/>
      <c r="HAR919" s="35"/>
      <c r="HAS919" s="34"/>
      <c r="HAZ919" s="35"/>
      <c r="HBA919" s="34"/>
      <c r="HBH919" s="35"/>
      <c r="HBI919" s="34"/>
      <c r="HBP919" s="35"/>
      <c r="HBQ919" s="34"/>
      <c r="HBX919" s="35"/>
      <c r="HBY919" s="34"/>
      <c r="HCF919" s="35"/>
      <c r="HCG919" s="34"/>
      <c r="HCN919" s="35"/>
      <c r="HCO919" s="34"/>
      <c r="HCV919" s="35"/>
      <c r="HCW919" s="34"/>
      <c r="HDD919" s="35"/>
      <c r="HDE919" s="34"/>
      <c r="HDL919" s="35"/>
      <c r="HDM919" s="34"/>
      <c r="HDT919" s="35"/>
      <c r="HDU919" s="34"/>
      <c r="HEB919" s="35"/>
      <c r="HEC919" s="34"/>
      <c r="HEJ919" s="35"/>
      <c r="HEK919" s="34"/>
      <c r="HER919" s="35"/>
      <c r="HES919" s="34"/>
      <c r="HEZ919" s="35"/>
      <c r="HFA919" s="34"/>
      <c r="HFH919" s="35"/>
      <c r="HFI919" s="34"/>
      <c r="HFP919" s="35"/>
      <c r="HFQ919" s="34"/>
      <c r="HFX919" s="35"/>
      <c r="HFY919" s="34"/>
      <c r="HGF919" s="35"/>
      <c r="HGG919" s="34"/>
      <c r="HGN919" s="35"/>
      <c r="HGO919" s="34"/>
      <c r="HGV919" s="35"/>
      <c r="HGW919" s="34"/>
      <c r="HHD919" s="35"/>
      <c r="HHE919" s="34"/>
      <c r="HHL919" s="35"/>
      <c r="HHM919" s="34"/>
      <c r="HHT919" s="35"/>
      <c r="HHU919" s="34"/>
      <c r="HIB919" s="35"/>
      <c r="HIC919" s="34"/>
      <c r="HIJ919" s="35"/>
      <c r="HIK919" s="34"/>
      <c r="HIR919" s="35"/>
      <c r="HIS919" s="34"/>
      <c r="HIZ919" s="35"/>
      <c r="HJA919" s="34"/>
      <c r="HJH919" s="35"/>
      <c r="HJI919" s="34"/>
      <c r="HJP919" s="35"/>
      <c r="HJQ919" s="34"/>
      <c r="HJX919" s="35"/>
      <c r="HJY919" s="34"/>
      <c r="HKF919" s="35"/>
      <c r="HKG919" s="34"/>
      <c r="HKN919" s="35"/>
      <c r="HKO919" s="34"/>
      <c r="HKV919" s="35"/>
      <c r="HKW919" s="34"/>
      <c r="HLD919" s="35"/>
      <c r="HLE919" s="34"/>
      <c r="HLL919" s="35"/>
      <c r="HLM919" s="34"/>
      <c r="HLT919" s="35"/>
      <c r="HLU919" s="34"/>
      <c r="HMB919" s="35"/>
      <c r="HMC919" s="34"/>
      <c r="HMJ919" s="35"/>
      <c r="HMK919" s="34"/>
      <c r="HMR919" s="35"/>
      <c r="HMS919" s="34"/>
      <c r="HMZ919" s="35"/>
      <c r="HNA919" s="34"/>
      <c r="HNH919" s="35"/>
      <c r="HNI919" s="34"/>
      <c r="HNP919" s="35"/>
      <c r="HNQ919" s="34"/>
      <c r="HNX919" s="35"/>
      <c r="HNY919" s="34"/>
      <c r="HOF919" s="35"/>
      <c r="HOG919" s="34"/>
      <c r="HON919" s="35"/>
      <c r="HOO919" s="34"/>
      <c r="HOV919" s="35"/>
      <c r="HOW919" s="34"/>
      <c r="HPD919" s="35"/>
      <c r="HPE919" s="34"/>
      <c r="HPL919" s="35"/>
      <c r="HPM919" s="34"/>
      <c r="HPT919" s="35"/>
      <c r="HPU919" s="34"/>
      <c r="HQB919" s="35"/>
      <c r="HQC919" s="34"/>
      <c r="HQJ919" s="35"/>
      <c r="HQK919" s="34"/>
      <c r="HQR919" s="35"/>
      <c r="HQS919" s="34"/>
      <c r="HQZ919" s="35"/>
      <c r="HRA919" s="34"/>
      <c r="HRH919" s="35"/>
      <c r="HRI919" s="34"/>
      <c r="HRP919" s="35"/>
      <c r="HRQ919" s="34"/>
      <c r="HRX919" s="35"/>
      <c r="HRY919" s="34"/>
      <c r="HSF919" s="35"/>
      <c r="HSG919" s="34"/>
      <c r="HSN919" s="35"/>
      <c r="HSO919" s="34"/>
      <c r="HSV919" s="35"/>
      <c r="HSW919" s="34"/>
      <c r="HTD919" s="35"/>
      <c r="HTE919" s="34"/>
      <c r="HTL919" s="35"/>
      <c r="HTM919" s="34"/>
      <c r="HTT919" s="35"/>
      <c r="HTU919" s="34"/>
      <c r="HUB919" s="35"/>
      <c r="HUC919" s="34"/>
      <c r="HUJ919" s="35"/>
      <c r="HUK919" s="34"/>
      <c r="HUR919" s="35"/>
      <c r="HUS919" s="34"/>
      <c r="HUZ919" s="35"/>
      <c r="HVA919" s="34"/>
      <c r="HVH919" s="35"/>
      <c r="HVI919" s="34"/>
      <c r="HVP919" s="35"/>
      <c r="HVQ919" s="34"/>
      <c r="HVX919" s="35"/>
      <c r="HVY919" s="34"/>
      <c r="HWF919" s="35"/>
      <c r="HWG919" s="34"/>
      <c r="HWN919" s="35"/>
      <c r="HWO919" s="34"/>
      <c r="HWV919" s="35"/>
      <c r="HWW919" s="34"/>
      <c r="HXD919" s="35"/>
      <c r="HXE919" s="34"/>
      <c r="HXL919" s="35"/>
      <c r="HXM919" s="34"/>
      <c r="HXT919" s="35"/>
      <c r="HXU919" s="34"/>
      <c r="HYB919" s="35"/>
      <c r="HYC919" s="34"/>
      <c r="HYJ919" s="35"/>
      <c r="HYK919" s="34"/>
      <c r="HYR919" s="35"/>
      <c r="HYS919" s="34"/>
      <c r="HYZ919" s="35"/>
      <c r="HZA919" s="34"/>
      <c r="HZH919" s="35"/>
      <c r="HZI919" s="34"/>
      <c r="HZP919" s="35"/>
      <c r="HZQ919" s="34"/>
      <c r="HZX919" s="35"/>
      <c r="HZY919" s="34"/>
      <c r="IAF919" s="35"/>
      <c r="IAG919" s="34"/>
      <c r="IAN919" s="35"/>
      <c r="IAO919" s="34"/>
      <c r="IAV919" s="35"/>
      <c r="IAW919" s="34"/>
      <c r="IBD919" s="35"/>
      <c r="IBE919" s="34"/>
      <c r="IBL919" s="35"/>
      <c r="IBM919" s="34"/>
      <c r="IBT919" s="35"/>
      <c r="IBU919" s="34"/>
      <c r="ICB919" s="35"/>
      <c r="ICC919" s="34"/>
      <c r="ICJ919" s="35"/>
      <c r="ICK919" s="34"/>
      <c r="ICR919" s="35"/>
      <c r="ICS919" s="34"/>
      <c r="ICZ919" s="35"/>
      <c r="IDA919" s="34"/>
      <c r="IDH919" s="35"/>
      <c r="IDI919" s="34"/>
      <c r="IDP919" s="35"/>
      <c r="IDQ919" s="34"/>
      <c r="IDX919" s="35"/>
      <c r="IDY919" s="34"/>
      <c r="IEF919" s="35"/>
      <c r="IEG919" s="34"/>
      <c r="IEN919" s="35"/>
      <c r="IEO919" s="34"/>
      <c r="IEV919" s="35"/>
      <c r="IEW919" s="34"/>
      <c r="IFD919" s="35"/>
      <c r="IFE919" s="34"/>
      <c r="IFL919" s="35"/>
      <c r="IFM919" s="34"/>
      <c r="IFT919" s="35"/>
      <c r="IFU919" s="34"/>
      <c r="IGB919" s="35"/>
      <c r="IGC919" s="34"/>
      <c r="IGJ919" s="35"/>
      <c r="IGK919" s="34"/>
      <c r="IGR919" s="35"/>
      <c r="IGS919" s="34"/>
      <c r="IGZ919" s="35"/>
      <c r="IHA919" s="34"/>
      <c r="IHH919" s="35"/>
      <c r="IHI919" s="34"/>
      <c r="IHP919" s="35"/>
      <c r="IHQ919" s="34"/>
      <c r="IHX919" s="35"/>
      <c r="IHY919" s="34"/>
      <c r="IIF919" s="35"/>
      <c r="IIG919" s="34"/>
      <c r="IIN919" s="35"/>
      <c r="IIO919" s="34"/>
      <c r="IIV919" s="35"/>
      <c r="IIW919" s="34"/>
      <c r="IJD919" s="35"/>
      <c r="IJE919" s="34"/>
      <c r="IJL919" s="35"/>
      <c r="IJM919" s="34"/>
      <c r="IJT919" s="35"/>
      <c r="IJU919" s="34"/>
      <c r="IKB919" s="35"/>
      <c r="IKC919" s="34"/>
      <c r="IKJ919" s="35"/>
      <c r="IKK919" s="34"/>
      <c r="IKR919" s="35"/>
      <c r="IKS919" s="34"/>
      <c r="IKZ919" s="35"/>
      <c r="ILA919" s="34"/>
      <c r="ILH919" s="35"/>
      <c r="ILI919" s="34"/>
      <c r="ILP919" s="35"/>
      <c r="ILQ919" s="34"/>
      <c r="ILX919" s="35"/>
      <c r="ILY919" s="34"/>
      <c r="IMF919" s="35"/>
      <c r="IMG919" s="34"/>
      <c r="IMN919" s="35"/>
      <c r="IMO919" s="34"/>
      <c r="IMV919" s="35"/>
      <c r="IMW919" s="34"/>
      <c r="IND919" s="35"/>
      <c r="INE919" s="34"/>
      <c r="INL919" s="35"/>
      <c r="INM919" s="34"/>
      <c r="INT919" s="35"/>
      <c r="INU919" s="34"/>
      <c r="IOB919" s="35"/>
      <c r="IOC919" s="34"/>
      <c r="IOJ919" s="35"/>
      <c r="IOK919" s="34"/>
      <c r="IOR919" s="35"/>
      <c r="IOS919" s="34"/>
      <c r="IOZ919" s="35"/>
      <c r="IPA919" s="34"/>
      <c r="IPH919" s="35"/>
      <c r="IPI919" s="34"/>
      <c r="IPP919" s="35"/>
      <c r="IPQ919" s="34"/>
      <c r="IPX919" s="35"/>
      <c r="IPY919" s="34"/>
      <c r="IQF919" s="35"/>
      <c r="IQG919" s="34"/>
      <c r="IQN919" s="35"/>
      <c r="IQO919" s="34"/>
      <c r="IQV919" s="35"/>
      <c r="IQW919" s="34"/>
      <c r="IRD919" s="35"/>
      <c r="IRE919" s="34"/>
      <c r="IRL919" s="35"/>
      <c r="IRM919" s="34"/>
      <c r="IRT919" s="35"/>
      <c r="IRU919" s="34"/>
      <c r="ISB919" s="35"/>
      <c r="ISC919" s="34"/>
      <c r="ISJ919" s="35"/>
      <c r="ISK919" s="34"/>
      <c r="ISR919" s="35"/>
      <c r="ISS919" s="34"/>
      <c r="ISZ919" s="35"/>
      <c r="ITA919" s="34"/>
      <c r="ITH919" s="35"/>
      <c r="ITI919" s="34"/>
      <c r="ITP919" s="35"/>
      <c r="ITQ919" s="34"/>
      <c r="ITX919" s="35"/>
      <c r="ITY919" s="34"/>
      <c r="IUF919" s="35"/>
      <c r="IUG919" s="34"/>
      <c r="IUN919" s="35"/>
      <c r="IUO919" s="34"/>
      <c r="IUV919" s="35"/>
      <c r="IUW919" s="34"/>
      <c r="IVD919" s="35"/>
      <c r="IVE919" s="34"/>
      <c r="IVL919" s="35"/>
      <c r="IVM919" s="34"/>
      <c r="IVT919" s="35"/>
      <c r="IVU919" s="34"/>
      <c r="IWB919" s="35"/>
      <c r="IWC919" s="34"/>
      <c r="IWJ919" s="35"/>
      <c r="IWK919" s="34"/>
      <c r="IWR919" s="35"/>
      <c r="IWS919" s="34"/>
      <c r="IWZ919" s="35"/>
      <c r="IXA919" s="34"/>
      <c r="IXH919" s="35"/>
      <c r="IXI919" s="34"/>
      <c r="IXP919" s="35"/>
      <c r="IXQ919" s="34"/>
      <c r="IXX919" s="35"/>
      <c r="IXY919" s="34"/>
      <c r="IYF919" s="35"/>
      <c r="IYG919" s="34"/>
      <c r="IYN919" s="35"/>
      <c r="IYO919" s="34"/>
      <c r="IYV919" s="35"/>
      <c r="IYW919" s="34"/>
      <c r="IZD919" s="35"/>
      <c r="IZE919" s="34"/>
      <c r="IZL919" s="35"/>
      <c r="IZM919" s="34"/>
      <c r="IZT919" s="35"/>
      <c r="IZU919" s="34"/>
      <c r="JAB919" s="35"/>
      <c r="JAC919" s="34"/>
      <c r="JAJ919" s="35"/>
      <c r="JAK919" s="34"/>
      <c r="JAR919" s="35"/>
      <c r="JAS919" s="34"/>
      <c r="JAZ919" s="35"/>
      <c r="JBA919" s="34"/>
      <c r="JBH919" s="35"/>
      <c r="JBI919" s="34"/>
      <c r="JBP919" s="35"/>
      <c r="JBQ919" s="34"/>
      <c r="JBX919" s="35"/>
      <c r="JBY919" s="34"/>
      <c r="JCF919" s="35"/>
      <c r="JCG919" s="34"/>
      <c r="JCN919" s="35"/>
      <c r="JCO919" s="34"/>
      <c r="JCV919" s="35"/>
      <c r="JCW919" s="34"/>
      <c r="JDD919" s="35"/>
      <c r="JDE919" s="34"/>
      <c r="JDL919" s="35"/>
      <c r="JDM919" s="34"/>
      <c r="JDT919" s="35"/>
      <c r="JDU919" s="34"/>
      <c r="JEB919" s="35"/>
      <c r="JEC919" s="34"/>
      <c r="JEJ919" s="35"/>
      <c r="JEK919" s="34"/>
      <c r="JER919" s="35"/>
      <c r="JES919" s="34"/>
      <c r="JEZ919" s="35"/>
      <c r="JFA919" s="34"/>
      <c r="JFH919" s="35"/>
      <c r="JFI919" s="34"/>
      <c r="JFP919" s="35"/>
      <c r="JFQ919" s="34"/>
      <c r="JFX919" s="35"/>
      <c r="JFY919" s="34"/>
      <c r="JGF919" s="35"/>
      <c r="JGG919" s="34"/>
      <c r="JGN919" s="35"/>
      <c r="JGO919" s="34"/>
      <c r="JGV919" s="35"/>
      <c r="JGW919" s="34"/>
      <c r="JHD919" s="35"/>
      <c r="JHE919" s="34"/>
      <c r="JHL919" s="35"/>
      <c r="JHM919" s="34"/>
      <c r="JHT919" s="35"/>
      <c r="JHU919" s="34"/>
      <c r="JIB919" s="35"/>
      <c r="JIC919" s="34"/>
      <c r="JIJ919" s="35"/>
      <c r="JIK919" s="34"/>
      <c r="JIR919" s="35"/>
      <c r="JIS919" s="34"/>
      <c r="JIZ919" s="35"/>
      <c r="JJA919" s="34"/>
      <c r="JJH919" s="35"/>
      <c r="JJI919" s="34"/>
      <c r="JJP919" s="35"/>
      <c r="JJQ919" s="34"/>
      <c r="JJX919" s="35"/>
      <c r="JJY919" s="34"/>
      <c r="JKF919" s="35"/>
      <c r="JKG919" s="34"/>
      <c r="JKN919" s="35"/>
      <c r="JKO919" s="34"/>
      <c r="JKV919" s="35"/>
      <c r="JKW919" s="34"/>
      <c r="JLD919" s="35"/>
      <c r="JLE919" s="34"/>
      <c r="JLL919" s="35"/>
      <c r="JLM919" s="34"/>
      <c r="JLT919" s="35"/>
      <c r="JLU919" s="34"/>
      <c r="JMB919" s="35"/>
      <c r="JMC919" s="34"/>
      <c r="JMJ919" s="35"/>
      <c r="JMK919" s="34"/>
      <c r="JMR919" s="35"/>
      <c r="JMS919" s="34"/>
      <c r="JMZ919" s="35"/>
      <c r="JNA919" s="34"/>
      <c r="JNH919" s="35"/>
      <c r="JNI919" s="34"/>
      <c r="JNP919" s="35"/>
      <c r="JNQ919" s="34"/>
      <c r="JNX919" s="35"/>
      <c r="JNY919" s="34"/>
      <c r="JOF919" s="35"/>
      <c r="JOG919" s="34"/>
      <c r="JON919" s="35"/>
      <c r="JOO919" s="34"/>
      <c r="JOV919" s="35"/>
      <c r="JOW919" s="34"/>
      <c r="JPD919" s="35"/>
      <c r="JPE919" s="34"/>
      <c r="JPL919" s="35"/>
      <c r="JPM919" s="34"/>
      <c r="JPT919" s="35"/>
      <c r="JPU919" s="34"/>
      <c r="JQB919" s="35"/>
      <c r="JQC919" s="34"/>
      <c r="JQJ919" s="35"/>
      <c r="JQK919" s="34"/>
      <c r="JQR919" s="35"/>
      <c r="JQS919" s="34"/>
      <c r="JQZ919" s="35"/>
      <c r="JRA919" s="34"/>
      <c r="JRH919" s="35"/>
      <c r="JRI919" s="34"/>
      <c r="JRP919" s="35"/>
      <c r="JRQ919" s="34"/>
      <c r="JRX919" s="35"/>
      <c r="JRY919" s="34"/>
      <c r="JSF919" s="35"/>
      <c r="JSG919" s="34"/>
      <c r="JSN919" s="35"/>
      <c r="JSO919" s="34"/>
      <c r="JSV919" s="35"/>
      <c r="JSW919" s="34"/>
      <c r="JTD919" s="35"/>
      <c r="JTE919" s="34"/>
      <c r="JTL919" s="35"/>
      <c r="JTM919" s="34"/>
      <c r="JTT919" s="35"/>
      <c r="JTU919" s="34"/>
      <c r="JUB919" s="35"/>
      <c r="JUC919" s="34"/>
      <c r="JUJ919" s="35"/>
      <c r="JUK919" s="34"/>
      <c r="JUR919" s="35"/>
      <c r="JUS919" s="34"/>
      <c r="JUZ919" s="35"/>
      <c r="JVA919" s="34"/>
      <c r="JVH919" s="35"/>
      <c r="JVI919" s="34"/>
      <c r="JVP919" s="35"/>
      <c r="JVQ919" s="34"/>
      <c r="JVX919" s="35"/>
      <c r="JVY919" s="34"/>
      <c r="JWF919" s="35"/>
      <c r="JWG919" s="34"/>
      <c r="JWN919" s="35"/>
      <c r="JWO919" s="34"/>
      <c r="JWV919" s="35"/>
      <c r="JWW919" s="34"/>
      <c r="JXD919" s="35"/>
      <c r="JXE919" s="34"/>
      <c r="JXL919" s="35"/>
      <c r="JXM919" s="34"/>
      <c r="JXT919" s="35"/>
      <c r="JXU919" s="34"/>
      <c r="JYB919" s="35"/>
      <c r="JYC919" s="34"/>
      <c r="JYJ919" s="35"/>
      <c r="JYK919" s="34"/>
      <c r="JYR919" s="35"/>
      <c r="JYS919" s="34"/>
      <c r="JYZ919" s="35"/>
      <c r="JZA919" s="34"/>
      <c r="JZH919" s="35"/>
      <c r="JZI919" s="34"/>
      <c r="JZP919" s="35"/>
      <c r="JZQ919" s="34"/>
      <c r="JZX919" s="35"/>
      <c r="JZY919" s="34"/>
      <c r="KAF919" s="35"/>
      <c r="KAG919" s="34"/>
      <c r="KAN919" s="35"/>
      <c r="KAO919" s="34"/>
      <c r="KAV919" s="35"/>
      <c r="KAW919" s="34"/>
      <c r="KBD919" s="35"/>
      <c r="KBE919" s="34"/>
      <c r="KBL919" s="35"/>
      <c r="KBM919" s="34"/>
      <c r="KBT919" s="35"/>
      <c r="KBU919" s="34"/>
      <c r="KCB919" s="35"/>
      <c r="KCC919" s="34"/>
      <c r="KCJ919" s="35"/>
      <c r="KCK919" s="34"/>
      <c r="KCR919" s="35"/>
      <c r="KCS919" s="34"/>
      <c r="KCZ919" s="35"/>
      <c r="KDA919" s="34"/>
      <c r="KDH919" s="35"/>
      <c r="KDI919" s="34"/>
      <c r="KDP919" s="35"/>
      <c r="KDQ919" s="34"/>
      <c r="KDX919" s="35"/>
      <c r="KDY919" s="34"/>
      <c r="KEF919" s="35"/>
      <c r="KEG919" s="34"/>
      <c r="KEN919" s="35"/>
      <c r="KEO919" s="34"/>
      <c r="KEV919" s="35"/>
      <c r="KEW919" s="34"/>
      <c r="KFD919" s="35"/>
      <c r="KFE919" s="34"/>
      <c r="KFL919" s="35"/>
      <c r="KFM919" s="34"/>
      <c r="KFT919" s="35"/>
      <c r="KFU919" s="34"/>
      <c r="KGB919" s="35"/>
      <c r="KGC919" s="34"/>
      <c r="KGJ919" s="35"/>
      <c r="KGK919" s="34"/>
      <c r="KGR919" s="35"/>
      <c r="KGS919" s="34"/>
      <c r="KGZ919" s="35"/>
      <c r="KHA919" s="34"/>
      <c r="KHH919" s="35"/>
      <c r="KHI919" s="34"/>
      <c r="KHP919" s="35"/>
      <c r="KHQ919" s="34"/>
      <c r="KHX919" s="35"/>
      <c r="KHY919" s="34"/>
      <c r="KIF919" s="35"/>
      <c r="KIG919" s="34"/>
      <c r="KIN919" s="35"/>
      <c r="KIO919" s="34"/>
      <c r="KIV919" s="35"/>
      <c r="KIW919" s="34"/>
      <c r="KJD919" s="35"/>
      <c r="KJE919" s="34"/>
      <c r="KJL919" s="35"/>
      <c r="KJM919" s="34"/>
      <c r="KJT919" s="35"/>
      <c r="KJU919" s="34"/>
      <c r="KKB919" s="35"/>
      <c r="KKC919" s="34"/>
      <c r="KKJ919" s="35"/>
      <c r="KKK919" s="34"/>
      <c r="KKR919" s="35"/>
      <c r="KKS919" s="34"/>
      <c r="KKZ919" s="35"/>
      <c r="KLA919" s="34"/>
      <c r="KLH919" s="35"/>
      <c r="KLI919" s="34"/>
      <c r="KLP919" s="35"/>
      <c r="KLQ919" s="34"/>
      <c r="KLX919" s="35"/>
      <c r="KLY919" s="34"/>
      <c r="KMF919" s="35"/>
      <c r="KMG919" s="34"/>
      <c r="KMN919" s="35"/>
      <c r="KMO919" s="34"/>
      <c r="KMV919" s="35"/>
      <c r="KMW919" s="34"/>
      <c r="KND919" s="35"/>
      <c r="KNE919" s="34"/>
      <c r="KNL919" s="35"/>
      <c r="KNM919" s="34"/>
      <c r="KNT919" s="35"/>
      <c r="KNU919" s="34"/>
      <c r="KOB919" s="35"/>
      <c r="KOC919" s="34"/>
      <c r="KOJ919" s="35"/>
      <c r="KOK919" s="34"/>
      <c r="KOR919" s="35"/>
      <c r="KOS919" s="34"/>
      <c r="KOZ919" s="35"/>
      <c r="KPA919" s="34"/>
      <c r="KPH919" s="35"/>
      <c r="KPI919" s="34"/>
      <c r="KPP919" s="35"/>
      <c r="KPQ919" s="34"/>
      <c r="KPX919" s="35"/>
      <c r="KPY919" s="34"/>
      <c r="KQF919" s="35"/>
      <c r="KQG919" s="34"/>
      <c r="KQN919" s="35"/>
      <c r="KQO919" s="34"/>
      <c r="KQV919" s="35"/>
      <c r="KQW919" s="34"/>
      <c r="KRD919" s="35"/>
      <c r="KRE919" s="34"/>
      <c r="KRL919" s="35"/>
      <c r="KRM919" s="34"/>
      <c r="KRT919" s="35"/>
      <c r="KRU919" s="34"/>
      <c r="KSB919" s="35"/>
      <c r="KSC919" s="34"/>
      <c r="KSJ919" s="35"/>
      <c r="KSK919" s="34"/>
      <c r="KSR919" s="35"/>
      <c r="KSS919" s="34"/>
      <c r="KSZ919" s="35"/>
      <c r="KTA919" s="34"/>
      <c r="KTH919" s="35"/>
      <c r="KTI919" s="34"/>
      <c r="KTP919" s="35"/>
      <c r="KTQ919" s="34"/>
      <c r="KTX919" s="35"/>
      <c r="KTY919" s="34"/>
      <c r="KUF919" s="35"/>
      <c r="KUG919" s="34"/>
      <c r="KUN919" s="35"/>
      <c r="KUO919" s="34"/>
      <c r="KUV919" s="35"/>
      <c r="KUW919" s="34"/>
      <c r="KVD919" s="35"/>
      <c r="KVE919" s="34"/>
      <c r="KVL919" s="35"/>
      <c r="KVM919" s="34"/>
      <c r="KVT919" s="35"/>
      <c r="KVU919" s="34"/>
      <c r="KWB919" s="35"/>
      <c r="KWC919" s="34"/>
      <c r="KWJ919" s="35"/>
      <c r="KWK919" s="34"/>
      <c r="KWR919" s="35"/>
      <c r="KWS919" s="34"/>
      <c r="KWZ919" s="35"/>
      <c r="KXA919" s="34"/>
      <c r="KXH919" s="35"/>
      <c r="KXI919" s="34"/>
      <c r="KXP919" s="35"/>
      <c r="KXQ919" s="34"/>
      <c r="KXX919" s="35"/>
      <c r="KXY919" s="34"/>
      <c r="KYF919" s="35"/>
      <c r="KYG919" s="34"/>
      <c r="KYN919" s="35"/>
      <c r="KYO919" s="34"/>
      <c r="KYV919" s="35"/>
      <c r="KYW919" s="34"/>
      <c r="KZD919" s="35"/>
      <c r="KZE919" s="34"/>
      <c r="KZL919" s="35"/>
      <c r="KZM919" s="34"/>
      <c r="KZT919" s="35"/>
      <c r="KZU919" s="34"/>
      <c r="LAB919" s="35"/>
      <c r="LAC919" s="34"/>
      <c r="LAJ919" s="35"/>
      <c r="LAK919" s="34"/>
      <c r="LAR919" s="35"/>
      <c r="LAS919" s="34"/>
      <c r="LAZ919" s="35"/>
      <c r="LBA919" s="34"/>
      <c r="LBH919" s="35"/>
      <c r="LBI919" s="34"/>
      <c r="LBP919" s="35"/>
      <c r="LBQ919" s="34"/>
      <c r="LBX919" s="35"/>
      <c r="LBY919" s="34"/>
      <c r="LCF919" s="35"/>
      <c r="LCG919" s="34"/>
      <c r="LCN919" s="35"/>
      <c r="LCO919" s="34"/>
      <c r="LCV919" s="35"/>
      <c r="LCW919" s="34"/>
      <c r="LDD919" s="35"/>
      <c r="LDE919" s="34"/>
      <c r="LDL919" s="35"/>
      <c r="LDM919" s="34"/>
      <c r="LDT919" s="35"/>
      <c r="LDU919" s="34"/>
      <c r="LEB919" s="35"/>
      <c r="LEC919" s="34"/>
      <c r="LEJ919" s="35"/>
      <c r="LEK919" s="34"/>
      <c r="LER919" s="35"/>
      <c r="LES919" s="34"/>
      <c r="LEZ919" s="35"/>
      <c r="LFA919" s="34"/>
      <c r="LFH919" s="35"/>
      <c r="LFI919" s="34"/>
      <c r="LFP919" s="35"/>
      <c r="LFQ919" s="34"/>
      <c r="LFX919" s="35"/>
      <c r="LFY919" s="34"/>
      <c r="LGF919" s="35"/>
      <c r="LGG919" s="34"/>
      <c r="LGN919" s="35"/>
      <c r="LGO919" s="34"/>
      <c r="LGV919" s="35"/>
      <c r="LGW919" s="34"/>
      <c r="LHD919" s="35"/>
      <c r="LHE919" s="34"/>
      <c r="LHL919" s="35"/>
      <c r="LHM919" s="34"/>
      <c r="LHT919" s="35"/>
      <c r="LHU919" s="34"/>
      <c r="LIB919" s="35"/>
      <c r="LIC919" s="34"/>
      <c r="LIJ919" s="35"/>
      <c r="LIK919" s="34"/>
      <c r="LIR919" s="35"/>
      <c r="LIS919" s="34"/>
      <c r="LIZ919" s="35"/>
      <c r="LJA919" s="34"/>
      <c r="LJH919" s="35"/>
      <c r="LJI919" s="34"/>
      <c r="LJP919" s="35"/>
      <c r="LJQ919" s="34"/>
      <c r="LJX919" s="35"/>
      <c r="LJY919" s="34"/>
      <c r="LKF919" s="35"/>
      <c r="LKG919" s="34"/>
      <c r="LKN919" s="35"/>
      <c r="LKO919" s="34"/>
      <c r="LKV919" s="35"/>
      <c r="LKW919" s="34"/>
      <c r="LLD919" s="35"/>
      <c r="LLE919" s="34"/>
      <c r="LLL919" s="35"/>
      <c r="LLM919" s="34"/>
      <c r="LLT919" s="35"/>
      <c r="LLU919" s="34"/>
      <c r="LMB919" s="35"/>
      <c r="LMC919" s="34"/>
      <c r="LMJ919" s="35"/>
      <c r="LMK919" s="34"/>
      <c r="LMR919" s="35"/>
      <c r="LMS919" s="34"/>
      <c r="LMZ919" s="35"/>
      <c r="LNA919" s="34"/>
      <c r="LNH919" s="35"/>
      <c r="LNI919" s="34"/>
      <c r="LNP919" s="35"/>
      <c r="LNQ919" s="34"/>
      <c r="LNX919" s="35"/>
      <c r="LNY919" s="34"/>
      <c r="LOF919" s="35"/>
      <c r="LOG919" s="34"/>
      <c r="LON919" s="35"/>
      <c r="LOO919" s="34"/>
      <c r="LOV919" s="35"/>
      <c r="LOW919" s="34"/>
      <c r="LPD919" s="35"/>
      <c r="LPE919" s="34"/>
      <c r="LPL919" s="35"/>
      <c r="LPM919" s="34"/>
      <c r="LPT919" s="35"/>
      <c r="LPU919" s="34"/>
      <c r="LQB919" s="35"/>
      <c r="LQC919" s="34"/>
      <c r="LQJ919" s="35"/>
      <c r="LQK919" s="34"/>
      <c r="LQR919" s="35"/>
      <c r="LQS919" s="34"/>
      <c r="LQZ919" s="35"/>
      <c r="LRA919" s="34"/>
      <c r="LRH919" s="35"/>
      <c r="LRI919" s="34"/>
      <c r="LRP919" s="35"/>
      <c r="LRQ919" s="34"/>
      <c r="LRX919" s="35"/>
      <c r="LRY919" s="34"/>
      <c r="LSF919" s="35"/>
      <c r="LSG919" s="34"/>
      <c r="LSN919" s="35"/>
      <c r="LSO919" s="34"/>
      <c r="LSV919" s="35"/>
      <c r="LSW919" s="34"/>
      <c r="LTD919" s="35"/>
      <c r="LTE919" s="34"/>
      <c r="LTL919" s="35"/>
      <c r="LTM919" s="34"/>
      <c r="LTT919" s="35"/>
      <c r="LTU919" s="34"/>
      <c r="LUB919" s="35"/>
      <c r="LUC919" s="34"/>
      <c r="LUJ919" s="35"/>
      <c r="LUK919" s="34"/>
      <c r="LUR919" s="35"/>
      <c r="LUS919" s="34"/>
      <c r="LUZ919" s="35"/>
      <c r="LVA919" s="34"/>
      <c r="LVH919" s="35"/>
      <c r="LVI919" s="34"/>
      <c r="LVP919" s="35"/>
      <c r="LVQ919" s="34"/>
      <c r="LVX919" s="35"/>
      <c r="LVY919" s="34"/>
      <c r="LWF919" s="35"/>
      <c r="LWG919" s="34"/>
      <c r="LWN919" s="35"/>
      <c r="LWO919" s="34"/>
      <c r="LWV919" s="35"/>
      <c r="LWW919" s="34"/>
      <c r="LXD919" s="35"/>
      <c r="LXE919" s="34"/>
      <c r="LXL919" s="35"/>
      <c r="LXM919" s="34"/>
      <c r="LXT919" s="35"/>
      <c r="LXU919" s="34"/>
      <c r="LYB919" s="35"/>
      <c r="LYC919" s="34"/>
      <c r="LYJ919" s="35"/>
      <c r="LYK919" s="34"/>
      <c r="LYR919" s="35"/>
      <c r="LYS919" s="34"/>
      <c r="LYZ919" s="35"/>
      <c r="LZA919" s="34"/>
      <c r="LZH919" s="35"/>
      <c r="LZI919" s="34"/>
      <c r="LZP919" s="35"/>
      <c r="LZQ919" s="34"/>
      <c r="LZX919" s="35"/>
      <c r="LZY919" s="34"/>
      <c r="MAF919" s="35"/>
      <c r="MAG919" s="34"/>
      <c r="MAN919" s="35"/>
      <c r="MAO919" s="34"/>
      <c r="MAV919" s="35"/>
      <c r="MAW919" s="34"/>
      <c r="MBD919" s="35"/>
      <c r="MBE919" s="34"/>
      <c r="MBL919" s="35"/>
      <c r="MBM919" s="34"/>
      <c r="MBT919" s="35"/>
      <c r="MBU919" s="34"/>
      <c r="MCB919" s="35"/>
      <c r="MCC919" s="34"/>
      <c r="MCJ919" s="35"/>
      <c r="MCK919" s="34"/>
      <c r="MCR919" s="35"/>
      <c r="MCS919" s="34"/>
      <c r="MCZ919" s="35"/>
      <c r="MDA919" s="34"/>
      <c r="MDH919" s="35"/>
      <c r="MDI919" s="34"/>
      <c r="MDP919" s="35"/>
      <c r="MDQ919" s="34"/>
      <c r="MDX919" s="35"/>
      <c r="MDY919" s="34"/>
      <c r="MEF919" s="35"/>
      <c r="MEG919" s="34"/>
      <c r="MEN919" s="35"/>
      <c r="MEO919" s="34"/>
      <c r="MEV919" s="35"/>
      <c r="MEW919" s="34"/>
      <c r="MFD919" s="35"/>
      <c r="MFE919" s="34"/>
      <c r="MFL919" s="35"/>
      <c r="MFM919" s="34"/>
      <c r="MFT919" s="35"/>
      <c r="MFU919" s="34"/>
      <c r="MGB919" s="35"/>
      <c r="MGC919" s="34"/>
      <c r="MGJ919" s="35"/>
      <c r="MGK919" s="34"/>
      <c r="MGR919" s="35"/>
      <c r="MGS919" s="34"/>
      <c r="MGZ919" s="35"/>
      <c r="MHA919" s="34"/>
      <c r="MHH919" s="35"/>
      <c r="MHI919" s="34"/>
      <c r="MHP919" s="35"/>
      <c r="MHQ919" s="34"/>
      <c r="MHX919" s="35"/>
      <c r="MHY919" s="34"/>
      <c r="MIF919" s="35"/>
      <c r="MIG919" s="34"/>
      <c r="MIN919" s="35"/>
      <c r="MIO919" s="34"/>
      <c r="MIV919" s="35"/>
      <c r="MIW919" s="34"/>
      <c r="MJD919" s="35"/>
      <c r="MJE919" s="34"/>
      <c r="MJL919" s="35"/>
      <c r="MJM919" s="34"/>
      <c r="MJT919" s="35"/>
      <c r="MJU919" s="34"/>
      <c r="MKB919" s="35"/>
      <c r="MKC919" s="34"/>
      <c r="MKJ919" s="35"/>
      <c r="MKK919" s="34"/>
      <c r="MKR919" s="35"/>
      <c r="MKS919" s="34"/>
      <c r="MKZ919" s="35"/>
      <c r="MLA919" s="34"/>
      <c r="MLH919" s="35"/>
      <c r="MLI919" s="34"/>
      <c r="MLP919" s="35"/>
      <c r="MLQ919" s="34"/>
      <c r="MLX919" s="35"/>
      <c r="MLY919" s="34"/>
      <c r="MMF919" s="35"/>
      <c r="MMG919" s="34"/>
      <c r="MMN919" s="35"/>
      <c r="MMO919" s="34"/>
      <c r="MMV919" s="35"/>
      <c r="MMW919" s="34"/>
      <c r="MND919" s="35"/>
      <c r="MNE919" s="34"/>
      <c r="MNL919" s="35"/>
      <c r="MNM919" s="34"/>
      <c r="MNT919" s="35"/>
      <c r="MNU919" s="34"/>
      <c r="MOB919" s="35"/>
      <c r="MOC919" s="34"/>
      <c r="MOJ919" s="35"/>
      <c r="MOK919" s="34"/>
      <c r="MOR919" s="35"/>
      <c r="MOS919" s="34"/>
      <c r="MOZ919" s="35"/>
      <c r="MPA919" s="34"/>
      <c r="MPH919" s="35"/>
      <c r="MPI919" s="34"/>
      <c r="MPP919" s="35"/>
      <c r="MPQ919" s="34"/>
      <c r="MPX919" s="35"/>
      <c r="MPY919" s="34"/>
      <c r="MQF919" s="35"/>
      <c r="MQG919" s="34"/>
      <c r="MQN919" s="35"/>
      <c r="MQO919" s="34"/>
      <c r="MQV919" s="35"/>
      <c r="MQW919" s="34"/>
      <c r="MRD919" s="35"/>
      <c r="MRE919" s="34"/>
      <c r="MRL919" s="35"/>
      <c r="MRM919" s="34"/>
      <c r="MRT919" s="35"/>
      <c r="MRU919" s="34"/>
      <c r="MSB919" s="35"/>
      <c r="MSC919" s="34"/>
      <c r="MSJ919" s="35"/>
      <c r="MSK919" s="34"/>
      <c r="MSR919" s="35"/>
      <c r="MSS919" s="34"/>
      <c r="MSZ919" s="35"/>
      <c r="MTA919" s="34"/>
      <c r="MTH919" s="35"/>
      <c r="MTI919" s="34"/>
      <c r="MTP919" s="35"/>
      <c r="MTQ919" s="34"/>
      <c r="MTX919" s="35"/>
      <c r="MTY919" s="34"/>
      <c r="MUF919" s="35"/>
      <c r="MUG919" s="34"/>
      <c r="MUN919" s="35"/>
      <c r="MUO919" s="34"/>
      <c r="MUV919" s="35"/>
      <c r="MUW919" s="34"/>
      <c r="MVD919" s="35"/>
      <c r="MVE919" s="34"/>
      <c r="MVL919" s="35"/>
      <c r="MVM919" s="34"/>
      <c r="MVT919" s="35"/>
      <c r="MVU919" s="34"/>
      <c r="MWB919" s="35"/>
      <c r="MWC919" s="34"/>
      <c r="MWJ919" s="35"/>
      <c r="MWK919" s="34"/>
      <c r="MWR919" s="35"/>
      <c r="MWS919" s="34"/>
      <c r="MWZ919" s="35"/>
      <c r="MXA919" s="34"/>
      <c r="MXH919" s="35"/>
      <c r="MXI919" s="34"/>
      <c r="MXP919" s="35"/>
      <c r="MXQ919" s="34"/>
      <c r="MXX919" s="35"/>
      <c r="MXY919" s="34"/>
      <c r="MYF919" s="35"/>
      <c r="MYG919" s="34"/>
      <c r="MYN919" s="35"/>
      <c r="MYO919" s="34"/>
      <c r="MYV919" s="35"/>
      <c r="MYW919" s="34"/>
      <c r="MZD919" s="35"/>
      <c r="MZE919" s="34"/>
      <c r="MZL919" s="35"/>
      <c r="MZM919" s="34"/>
      <c r="MZT919" s="35"/>
      <c r="MZU919" s="34"/>
      <c r="NAB919" s="35"/>
      <c r="NAC919" s="34"/>
      <c r="NAJ919" s="35"/>
      <c r="NAK919" s="34"/>
      <c r="NAR919" s="35"/>
      <c r="NAS919" s="34"/>
      <c r="NAZ919" s="35"/>
      <c r="NBA919" s="34"/>
      <c r="NBH919" s="35"/>
      <c r="NBI919" s="34"/>
      <c r="NBP919" s="35"/>
      <c r="NBQ919" s="34"/>
      <c r="NBX919" s="35"/>
      <c r="NBY919" s="34"/>
      <c r="NCF919" s="35"/>
      <c r="NCG919" s="34"/>
      <c r="NCN919" s="35"/>
      <c r="NCO919" s="34"/>
      <c r="NCV919" s="35"/>
      <c r="NCW919" s="34"/>
      <c r="NDD919" s="35"/>
      <c r="NDE919" s="34"/>
      <c r="NDL919" s="35"/>
      <c r="NDM919" s="34"/>
      <c r="NDT919" s="35"/>
      <c r="NDU919" s="34"/>
      <c r="NEB919" s="35"/>
      <c r="NEC919" s="34"/>
      <c r="NEJ919" s="35"/>
      <c r="NEK919" s="34"/>
      <c r="NER919" s="35"/>
      <c r="NES919" s="34"/>
      <c r="NEZ919" s="35"/>
      <c r="NFA919" s="34"/>
      <c r="NFH919" s="35"/>
      <c r="NFI919" s="34"/>
      <c r="NFP919" s="35"/>
      <c r="NFQ919" s="34"/>
      <c r="NFX919" s="35"/>
      <c r="NFY919" s="34"/>
      <c r="NGF919" s="35"/>
      <c r="NGG919" s="34"/>
      <c r="NGN919" s="35"/>
      <c r="NGO919" s="34"/>
      <c r="NGV919" s="35"/>
      <c r="NGW919" s="34"/>
      <c r="NHD919" s="35"/>
      <c r="NHE919" s="34"/>
      <c r="NHL919" s="35"/>
      <c r="NHM919" s="34"/>
      <c r="NHT919" s="35"/>
      <c r="NHU919" s="34"/>
      <c r="NIB919" s="35"/>
      <c r="NIC919" s="34"/>
      <c r="NIJ919" s="35"/>
      <c r="NIK919" s="34"/>
      <c r="NIR919" s="35"/>
      <c r="NIS919" s="34"/>
      <c r="NIZ919" s="35"/>
      <c r="NJA919" s="34"/>
      <c r="NJH919" s="35"/>
      <c r="NJI919" s="34"/>
      <c r="NJP919" s="35"/>
      <c r="NJQ919" s="34"/>
      <c r="NJX919" s="35"/>
      <c r="NJY919" s="34"/>
      <c r="NKF919" s="35"/>
      <c r="NKG919" s="34"/>
      <c r="NKN919" s="35"/>
      <c r="NKO919" s="34"/>
      <c r="NKV919" s="35"/>
      <c r="NKW919" s="34"/>
      <c r="NLD919" s="35"/>
      <c r="NLE919" s="34"/>
      <c r="NLL919" s="35"/>
      <c r="NLM919" s="34"/>
      <c r="NLT919" s="35"/>
      <c r="NLU919" s="34"/>
      <c r="NMB919" s="35"/>
      <c r="NMC919" s="34"/>
      <c r="NMJ919" s="35"/>
      <c r="NMK919" s="34"/>
      <c r="NMR919" s="35"/>
      <c r="NMS919" s="34"/>
      <c r="NMZ919" s="35"/>
      <c r="NNA919" s="34"/>
      <c r="NNH919" s="35"/>
      <c r="NNI919" s="34"/>
      <c r="NNP919" s="35"/>
      <c r="NNQ919" s="34"/>
      <c r="NNX919" s="35"/>
      <c r="NNY919" s="34"/>
      <c r="NOF919" s="35"/>
      <c r="NOG919" s="34"/>
      <c r="NON919" s="35"/>
      <c r="NOO919" s="34"/>
      <c r="NOV919" s="35"/>
      <c r="NOW919" s="34"/>
      <c r="NPD919" s="35"/>
      <c r="NPE919" s="34"/>
      <c r="NPL919" s="35"/>
      <c r="NPM919" s="34"/>
      <c r="NPT919" s="35"/>
      <c r="NPU919" s="34"/>
      <c r="NQB919" s="35"/>
      <c r="NQC919" s="34"/>
      <c r="NQJ919" s="35"/>
      <c r="NQK919" s="34"/>
      <c r="NQR919" s="35"/>
      <c r="NQS919" s="34"/>
      <c r="NQZ919" s="35"/>
      <c r="NRA919" s="34"/>
      <c r="NRH919" s="35"/>
      <c r="NRI919" s="34"/>
      <c r="NRP919" s="35"/>
      <c r="NRQ919" s="34"/>
      <c r="NRX919" s="35"/>
      <c r="NRY919" s="34"/>
      <c r="NSF919" s="35"/>
      <c r="NSG919" s="34"/>
      <c r="NSN919" s="35"/>
      <c r="NSO919" s="34"/>
      <c r="NSV919" s="35"/>
      <c r="NSW919" s="34"/>
      <c r="NTD919" s="35"/>
      <c r="NTE919" s="34"/>
      <c r="NTL919" s="35"/>
      <c r="NTM919" s="34"/>
      <c r="NTT919" s="35"/>
      <c r="NTU919" s="34"/>
      <c r="NUB919" s="35"/>
      <c r="NUC919" s="34"/>
      <c r="NUJ919" s="35"/>
      <c r="NUK919" s="34"/>
      <c r="NUR919" s="35"/>
      <c r="NUS919" s="34"/>
      <c r="NUZ919" s="35"/>
      <c r="NVA919" s="34"/>
      <c r="NVH919" s="35"/>
      <c r="NVI919" s="34"/>
      <c r="NVP919" s="35"/>
      <c r="NVQ919" s="34"/>
      <c r="NVX919" s="35"/>
      <c r="NVY919" s="34"/>
      <c r="NWF919" s="35"/>
      <c r="NWG919" s="34"/>
      <c r="NWN919" s="35"/>
      <c r="NWO919" s="34"/>
      <c r="NWV919" s="35"/>
      <c r="NWW919" s="34"/>
      <c r="NXD919" s="35"/>
      <c r="NXE919" s="34"/>
      <c r="NXL919" s="35"/>
      <c r="NXM919" s="34"/>
      <c r="NXT919" s="35"/>
      <c r="NXU919" s="34"/>
      <c r="NYB919" s="35"/>
      <c r="NYC919" s="34"/>
      <c r="NYJ919" s="35"/>
      <c r="NYK919" s="34"/>
      <c r="NYR919" s="35"/>
      <c r="NYS919" s="34"/>
      <c r="NYZ919" s="35"/>
      <c r="NZA919" s="34"/>
      <c r="NZH919" s="35"/>
      <c r="NZI919" s="34"/>
      <c r="NZP919" s="35"/>
      <c r="NZQ919" s="34"/>
      <c r="NZX919" s="35"/>
      <c r="NZY919" s="34"/>
      <c r="OAF919" s="35"/>
      <c r="OAG919" s="34"/>
      <c r="OAN919" s="35"/>
      <c r="OAO919" s="34"/>
      <c r="OAV919" s="35"/>
      <c r="OAW919" s="34"/>
      <c r="OBD919" s="35"/>
      <c r="OBE919" s="34"/>
      <c r="OBL919" s="35"/>
      <c r="OBM919" s="34"/>
      <c r="OBT919" s="35"/>
      <c r="OBU919" s="34"/>
      <c r="OCB919" s="35"/>
      <c r="OCC919" s="34"/>
      <c r="OCJ919" s="35"/>
      <c r="OCK919" s="34"/>
      <c r="OCR919" s="35"/>
      <c r="OCS919" s="34"/>
      <c r="OCZ919" s="35"/>
      <c r="ODA919" s="34"/>
      <c r="ODH919" s="35"/>
      <c r="ODI919" s="34"/>
      <c r="ODP919" s="35"/>
      <c r="ODQ919" s="34"/>
      <c r="ODX919" s="35"/>
      <c r="ODY919" s="34"/>
      <c r="OEF919" s="35"/>
      <c r="OEG919" s="34"/>
      <c r="OEN919" s="35"/>
      <c r="OEO919" s="34"/>
      <c r="OEV919" s="35"/>
      <c r="OEW919" s="34"/>
      <c r="OFD919" s="35"/>
      <c r="OFE919" s="34"/>
      <c r="OFL919" s="35"/>
      <c r="OFM919" s="34"/>
      <c r="OFT919" s="35"/>
      <c r="OFU919" s="34"/>
      <c r="OGB919" s="35"/>
      <c r="OGC919" s="34"/>
      <c r="OGJ919" s="35"/>
      <c r="OGK919" s="34"/>
      <c r="OGR919" s="35"/>
      <c r="OGS919" s="34"/>
      <c r="OGZ919" s="35"/>
      <c r="OHA919" s="34"/>
      <c r="OHH919" s="35"/>
      <c r="OHI919" s="34"/>
      <c r="OHP919" s="35"/>
      <c r="OHQ919" s="34"/>
      <c r="OHX919" s="35"/>
      <c r="OHY919" s="34"/>
      <c r="OIF919" s="35"/>
      <c r="OIG919" s="34"/>
      <c r="OIN919" s="35"/>
      <c r="OIO919" s="34"/>
      <c r="OIV919" s="35"/>
      <c r="OIW919" s="34"/>
      <c r="OJD919" s="35"/>
      <c r="OJE919" s="34"/>
      <c r="OJL919" s="35"/>
      <c r="OJM919" s="34"/>
      <c r="OJT919" s="35"/>
      <c r="OJU919" s="34"/>
      <c r="OKB919" s="35"/>
      <c r="OKC919" s="34"/>
      <c r="OKJ919" s="35"/>
      <c r="OKK919" s="34"/>
      <c r="OKR919" s="35"/>
      <c r="OKS919" s="34"/>
      <c r="OKZ919" s="35"/>
      <c r="OLA919" s="34"/>
      <c r="OLH919" s="35"/>
      <c r="OLI919" s="34"/>
      <c r="OLP919" s="35"/>
      <c r="OLQ919" s="34"/>
      <c r="OLX919" s="35"/>
      <c r="OLY919" s="34"/>
      <c r="OMF919" s="35"/>
      <c r="OMG919" s="34"/>
      <c r="OMN919" s="35"/>
      <c r="OMO919" s="34"/>
      <c r="OMV919" s="35"/>
      <c r="OMW919" s="34"/>
      <c r="OND919" s="35"/>
      <c r="ONE919" s="34"/>
      <c r="ONL919" s="35"/>
      <c r="ONM919" s="34"/>
      <c r="ONT919" s="35"/>
      <c r="ONU919" s="34"/>
      <c r="OOB919" s="35"/>
      <c r="OOC919" s="34"/>
      <c r="OOJ919" s="35"/>
      <c r="OOK919" s="34"/>
      <c r="OOR919" s="35"/>
      <c r="OOS919" s="34"/>
      <c r="OOZ919" s="35"/>
      <c r="OPA919" s="34"/>
      <c r="OPH919" s="35"/>
      <c r="OPI919" s="34"/>
      <c r="OPP919" s="35"/>
      <c r="OPQ919" s="34"/>
      <c r="OPX919" s="35"/>
      <c r="OPY919" s="34"/>
      <c r="OQF919" s="35"/>
      <c r="OQG919" s="34"/>
      <c r="OQN919" s="35"/>
      <c r="OQO919" s="34"/>
      <c r="OQV919" s="35"/>
      <c r="OQW919" s="34"/>
      <c r="ORD919" s="35"/>
      <c r="ORE919" s="34"/>
      <c r="ORL919" s="35"/>
      <c r="ORM919" s="34"/>
      <c r="ORT919" s="35"/>
      <c r="ORU919" s="34"/>
      <c r="OSB919" s="35"/>
      <c r="OSC919" s="34"/>
      <c r="OSJ919" s="35"/>
      <c r="OSK919" s="34"/>
      <c r="OSR919" s="35"/>
      <c r="OSS919" s="34"/>
      <c r="OSZ919" s="35"/>
      <c r="OTA919" s="34"/>
      <c r="OTH919" s="35"/>
      <c r="OTI919" s="34"/>
      <c r="OTP919" s="35"/>
      <c r="OTQ919" s="34"/>
      <c r="OTX919" s="35"/>
      <c r="OTY919" s="34"/>
      <c r="OUF919" s="35"/>
      <c r="OUG919" s="34"/>
      <c r="OUN919" s="35"/>
      <c r="OUO919" s="34"/>
      <c r="OUV919" s="35"/>
      <c r="OUW919" s="34"/>
      <c r="OVD919" s="35"/>
      <c r="OVE919" s="34"/>
      <c r="OVL919" s="35"/>
      <c r="OVM919" s="34"/>
      <c r="OVT919" s="35"/>
      <c r="OVU919" s="34"/>
      <c r="OWB919" s="35"/>
      <c r="OWC919" s="34"/>
      <c r="OWJ919" s="35"/>
      <c r="OWK919" s="34"/>
      <c r="OWR919" s="35"/>
      <c r="OWS919" s="34"/>
      <c r="OWZ919" s="35"/>
      <c r="OXA919" s="34"/>
      <c r="OXH919" s="35"/>
      <c r="OXI919" s="34"/>
      <c r="OXP919" s="35"/>
      <c r="OXQ919" s="34"/>
      <c r="OXX919" s="35"/>
      <c r="OXY919" s="34"/>
      <c r="OYF919" s="35"/>
      <c r="OYG919" s="34"/>
      <c r="OYN919" s="35"/>
      <c r="OYO919" s="34"/>
      <c r="OYV919" s="35"/>
      <c r="OYW919" s="34"/>
      <c r="OZD919" s="35"/>
      <c r="OZE919" s="34"/>
      <c r="OZL919" s="35"/>
      <c r="OZM919" s="34"/>
      <c r="OZT919" s="35"/>
      <c r="OZU919" s="34"/>
      <c r="PAB919" s="35"/>
      <c r="PAC919" s="34"/>
      <c r="PAJ919" s="35"/>
      <c r="PAK919" s="34"/>
      <c r="PAR919" s="35"/>
      <c r="PAS919" s="34"/>
      <c r="PAZ919" s="35"/>
      <c r="PBA919" s="34"/>
      <c r="PBH919" s="35"/>
      <c r="PBI919" s="34"/>
      <c r="PBP919" s="35"/>
      <c r="PBQ919" s="34"/>
      <c r="PBX919" s="35"/>
      <c r="PBY919" s="34"/>
      <c r="PCF919" s="35"/>
      <c r="PCG919" s="34"/>
      <c r="PCN919" s="35"/>
      <c r="PCO919" s="34"/>
      <c r="PCV919" s="35"/>
      <c r="PCW919" s="34"/>
      <c r="PDD919" s="35"/>
      <c r="PDE919" s="34"/>
      <c r="PDL919" s="35"/>
      <c r="PDM919" s="34"/>
      <c r="PDT919" s="35"/>
      <c r="PDU919" s="34"/>
      <c r="PEB919" s="35"/>
      <c r="PEC919" s="34"/>
      <c r="PEJ919" s="35"/>
      <c r="PEK919" s="34"/>
      <c r="PER919" s="35"/>
      <c r="PES919" s="34"/>
      <c r="PEZ919" s="35"/>
      <c r="PFA919" s="34"/>
      <c r="PFH919" s="35"/>
      <c r="PFI919" s="34"/>
      <c r="PFP919" s="35"/>
      <c r="PFQ919" s="34"/>
      <c r="PFX919" s="35"/>
      <c r="PFY919" s="34"/>
      <c r="PGF919" s="35"/>
      <c r="PGG919" s="34"/>
      <c r="PGN919" s="35"/>
      <c r="PGO919" s="34"/>
      <c r="PGV919" s="35"/>
      <c r="PGW919" s="34"/>
      <c r="PHD919" s="35"/>
      <c r="PHE919" s="34"/>
      <c r="PHL919" s="35"/>
      <c r="PHM919" s="34"/>
      <c r="PHT919" s="35"/>
      <c r="PHU919" s="34"/>
      <c r="PIB919" s="35"/>
      <c r="PIC919" s="34"/>
      <c r="PIJ919" s="35"/>
      <c r="PIK919" s="34"/>
      <c r="PIR919" s="35"/>
      <c r="PIS919" s="34"/>
      <c r="PIZ919" s="35"/>
      <c r="PJA919" s="34"/>
      <c r="PJH919" s="35"/>
      <c r="PJI919" s="34"/>
      <c r="PJP919" s="35"/>
      <c r="PJQ919" s="34"/>
      <c r="PJX919" s="35"/>
      <c r="PJY919" s="34"/>
      <c r="PKF919" s="35"/>
      <c r="PKG919" s="34"/>
      <c r="PKN919" s="35"/>
      <c r="PKO919" s="34"/>
      <c r="PKV919" s="35"/>
      <c r="PKW919" s="34"/>
      <c r="PLD919" s="35"/>
      <c r="PLE919" s="34"/>
      <c r="PLL919" s="35"/>
      <c r="PLM919" s="34"/>
      <c r="PLT919" s="35"/>
      <c r="PLU919" s="34"/>
      <c r="PMB919" s="35"/>
      <c r="PMC919" s="34"/>
      <c r="PMJ919" s="35"/>
      <c r="PMK919" s="34"/>
      <c r="PMR919" s="35"/>
      <c r="PMS919" s="34"/>
      <c r="PMZ919" s="35"/>
      <c r="PNA919" s="34"/>
      <c r="PNH919" s="35"/>
      <c r="PNI919" s="34"/>
      <c r="PNP919" s="35"/>
      <c r="PNQ919" s="34"/>
      <c r="PNX919" s="35"/>
      <c r="PNY919" s="34"/>
      <c r="POF919" s="35"/>
      <c r="POG919" s="34"/>
      <c r="PON919" s="35"/>
      <c r="POO919" s="34"/>
      <c r="POV919" s="35"/>
      <c r="POW919" s="34"/>
      <c r="PPD919" s="35"/>
      <c r="PPE919" s="34"/>
      <c r="PPL919" s="35"/>
      <c r="PPM919" s="34"/>
      <c r="PPT919" s="35"/>
      <c r="PPU919" s="34"/>
      <c r="PQB919" s="35"/>
      <c r="PQC919" s="34"/>
      <c r="PQJ919" s="35"/>
      <c r="PQK919" s="34"/>
      <c r="PQR919" s="35"/>
      <c r="PQS919" s="34"/>
      <c r="PQZ919" s="35"/>
      <c r="PRA919" s="34"/>
      <c r="PRH919" s="35"/>
      <c r="PRI919" s="34"/>
      <c r="PRP919" s="35"/>
      <c r="PRQ919" s="34"/>
      <c r="PRX919" s="35"/>
      <c r="PRY919" s="34"/>
      <c r="PSF919" s="35"/>
      <c r="PSG919" s="34"/>
      <c r="PSN919" s="35"/>
      <c r="PSO919" s="34"/>
      <c r="PSV919" s="35"/>
      <c r="PSW919" s="34"/>
      <c r="PTD919" s="35"/>
      <c r="PTE919" s="34"/>
      <c r="PTL919" s="35"/>
      <c r="PTM919" s="34"/>
      <c r="PTT919" s="35"/>
      <c r="PTU919" s="34"/>
      <c r="PUB919" s="35"/>
      <c r="PUC919" s="34"/>
      <c r="PUJ919" s="35"/>
      <c r="PUK919" s="34"/>
      <c r="PUR919" s="35"/>
      <c r="PUS919" s="34"/>
      <c r="PUZ919" s="35"/>
      <c r="PVA919" s="34"/>
      <c r="PVH919" s="35"/>
      <c r="PVI919" s="34"/>
      <c r="PVP919" s="35"/>
      <c r="PVQ919" s="34"/>
      <c r="PVX919" s="35"/>
      <c r="PVY919" s="34"/>
      <c r="PWF919" s="35"/>
      <c r="PWG919" s="34"/>
      <c r="PWN919" s="35"/>
      <c r="PWO919" s="34"/>
      <c r="PWV919" s="35"/>
      <c r="PWW919" s="34"/>
      <c r="PXD919" s="35"/>
      <c r="PXE919" s="34"/>
      <c r="PXL919" s="35"/>
      <c r="PXM919" s="34"/>
      <c r="PXT919" s="35"/>
      <c r="PXU919" s="34"/>
      <c r="PYB919" s="35"/>
      <c r="PYC919" s="34"/>
      <c r="PYJ919" s="35"/>
      <c r="PYK919" s="34"/>
      <c r="PYR919" s="35"/>
      <c r="PYS919" s="34"/>
      <c r="PYZ919" s="35"/>
      <c r="PZA919" s="34"/>
      <c r="PZH919" s="35"/>
      <c r="PZI919" s="34"/>
      <c r="PZP919" s="35"/>
      <c r="PZQ919" s="34"/>
      <c r="PZX919" s="35"/>
      <c r="PZY919" s="34"/>
      <c r="QAF919" s="35"/>
      <c r="QAG919" s="34"/>
      <c r="QAN919" s="35"/>
      <c r="QAO919" s="34"/>
      <c r="QAV919" s="35"/>
      <c r="QAW919" s="34"/>
      <c r="QBD919" s="35"/>
      <c r="QBE919" s="34"/>
      <c r="QBL919" s="35"/>
      <c r="QBM919" s="34"/>
      <c r="QBT919" s="35"/>
      <c r="QBU919" s="34"/>
      <c r="QCB919" s="35"/>
      <c r="QCC919" s="34"/>
      <c r="QCJ919" s="35"/>
      <c r="QCK919" s="34"/>
      <c r="QCR919" s="35"/>
      <c r="QCS919" s="34"/>
      <c r="QCZ919" s="35"/>
      <c r="QDA919" s="34"/>
      <c r="QDH919" s="35"/>
      <c r="QDI919" s="34"/>
      <c r="QDP919" s="35"/>
      <c r="QDQ919" s="34"/>
      <c r="QDX919" s="35"/>
      <c r="QDY919" s="34"/>
      <c r="QEF919" s="35"/>
      <c r="QEG919" s="34"/>
      <c r="QEN919" s="35"/>
      <c r="QEO919" s="34"/>
      <c r="QEV919" s="35"/>
      <c r="QEW919" s="34"/>
      <c r="QFD919" s="35"/>
      <c r="QFE919" s="34"/>
      <c r="QFL919" s="35"/>
      <c r="QFM919" s="34"/>
      <c r="QFT919" s="35"/>
      <c r="QFU919" s="34"/>
      <c r="QGB919" s="35"/>
      <c r="QGC919" s="34"/>
      <c r="QGJ919" s="35"/>
      <c r="QGK919" s="34"/>
      <c r="QGR919" s="35"/>
      <c r="QGS919" s="34"/>
      <c r="QGZ919" s="35"/>
      <c r="QHA919" s="34"/>
      <c r="QHH919" s="35"/>
      <c r="QHI919" s="34"/>
      <c r="QHP919" s="35"/>
      <c r="QHQ919" s="34"/>
      <c r="QHX919" s="35"/>
      <c r="QHY919" s="34"/>
      <c r="QIF919" s="35"/>
      <c r="QIG919" s="34"/>
      <c r="QIN919" s="35"/>
      <c r="QIO919" s="34"/>
      <c r="QIV919" s="35"/>
      <c r="QIW919" s="34"/>
      <c r="QJD919" s="35"/>
      <c r="QJE919" s="34"/>
      <c r="QJL919" s="35"/>
      <c r="QJM919" s="34"/>
      <c r="QJT919" s="35"/>
      <c r="QJU919" s="34"/>
      <c r="QKB919" s="35"/>
      <c r="QKC919" s="34"/>
      <c r="QKJ919" s="35"/>
      <c r="QKK919" s="34"/>
      <c r="QKR919" s="35"/>
      <c r="QKS919" s="34"/>
      <c r="QKZ919" s="35"/>
      <c r="QLA919" s="34"/>
      <c r="QLH919" s="35"/>
      <c r="QLI919" s="34"/>
      <c r="QLP919" s="35"/>
      <c r="QLQ919" s="34"/>
      <c r="QLX919" s="35"/>
      <c r="QLY919" s="34"/>
      <c r="QMF919" s="35"/>
      <c r="QMG919" s="34"/>
      <c r="QMN919" s="35"/>
      <c r="QMO919" s="34"/>
      <c r="QMV919" s="35"/>
      <c r="QMW919" s="34"/>
      <c r="QND919" s="35"/>
      <c r="QNE919" s="34"/>
      <c r="QNL919" s="35"/>
      <c r="QNM919" s="34"/>
      <c r="QNT919" s="35"/>
      <c r="QNU919" s="34"/>
      <c r="QOB919" s="35"/>
      <c r="QOC919" s="34"/>
      <c r="QOJ919" s="35"/>
      <c r="QOK919" s="34"/>
      <c r="QOR919" s="35"/>
      <c r="QOS919" s="34"/>
      <c r="QOZ919" s="35"/>
      <c r="QPA919" s="34"/>
      <c r="QPH919" s="35"/>
      <c r="QPI919" s="34"/>
      <c r="QPP919" s="35"/>
      <c r="QPQ919" s="34"/>
      <c r="QPX919" s="35"/>
      <c r="QPY919" s="34"/>
      <c r="QQF919" s="35"/>
      <c r="QQG919" s="34"/>
      <c r="QQN919" s="35"/>
      <c r="QQO919" s="34"/>
      <c r="QQV919" s="35"/>
      <c r="QQW919" s="34"/>
      <c r="QRD919" s="35"/>
      <c r="QRE919" s="34"/>
      <c r="QRL919" s="35"/>
      <c r="QRM919" s="34"/>
      <c r="QRT919" s="35"/>
      <c r="QRU919" s="34"/>
      <c r="QSB919" s="35"/>
      <c r="QSC919" s="34"/>
      <c r="QSJ919" s="35"/>
      <c r="QSK919" s="34"/>
      <c r="QSR919" s="35"/>
      <c r="QSS919" s="34"/>
      <c r="QSZ919" s="35"/>
      <c r="QTA919" s="34"/>
      <c r="QTH919" s="35"/>
      <c r="QTI919" s="34"/>
      <c r="QTP919" s="35"/>
      <c r="QTQ919" s="34"/>
      <c r="QTX919" s="35"/>
      <c r="QTY919" s="34"/>
      <c r="QUF919" s="35"/>
      <c r="QUG919" s="34"/>
      <c r="QUN919" s="35"/>
      <c r="QUO919" s="34"/>
      <c r="QUV919" s="35"/>
      <c r="QUW919" s="34"/>
      <c r="QVD919" s="35"/>
      <c r="QVE919" s="34"/>
      <c r="QVL919" s="35"/>
      <c r="QVM919" s="34"/>
      <c r="QVT919" s="35"/>
      <c r="QVU919" s="34"/>
      <c r="QWB919" s="35"/>
      <c r="QWC919" s="34"/>
      <c r="QWJ919" s="35"/>
      <c r="QWK919" s="34"/>
      <c r="QWR919" s="35"/>
      <c r="QWS919" s="34"/>
      <c r="QWZ919" s="35"/>
      <c r="QXA919" s="34"/>
      <c r="QXH919" s="35"/>
      <c r="QXI919" s="34"/>
      <c r="QXP919" s="35"/>
      <c r="QXQ919" s="34"/>
      <c r="QXX919" s="35"/>
      <c r="QXY919" s="34"/>
      <c r="QYF919" s="35"/>
      <c r="QYG919" s="34"/>
      <c r="QYN919" s="35"/>
      <c r="QYO919" s="34"/>
      <c r="QYV919" s="35"/>
      <c r="QYW919" s="34"/>
      <c r="QZD919" s="35"/>
      <c r="QZE919" s="34"/>
      <c r="QZL919" s="35"/>
      <c r="QZM919" s="34"/>
      <c r="QZT919" s="35"/>
      <c r="QZU919" s="34"/>
      <c r="RAB919" s="35"/>
      <c r="RAC919" s="34"/>
      <c r="RAJ919" s="35"/>
      <c r="RAK919" s="34"/>
      <c r="RAR919" s="35"/>
      <c r="RAS919" s="34"/>
      <c r="RAZ919" s="35"/>
      <c r="RBA919" s="34"/>
      <c r="RBH919" s="35"/>
      <c r="RBI919" s="34"/>
      <c r="RBP919" s="35"/>
      <c r="RBQ919" s="34"/>
      <c r="RBX919" s="35"/>
      <c r="RBY919" s="34"/>
      <c r="RCF919" s="35"/>
      <c r="RCG919" s="34"/>
      <c r="RCN919" s="35"/>
      <c r="RCO919" s="34"/>
      <c r="RCV919" s="35"/>
      <c r="RCW919" s="34"/>
      <c r="RDD919" s="35"/>
      <c r="RDE919" s="34"/>
      <c r="RDL919" s="35"/>
      <c r="RDM919" s="34"/>
      <c r="RDT919" s="35"/>
      <c r="RDU919" s="34"/>
      <c r="REB919" s="35"/>
      <c r="REC919" s="34"/>
      <c r="REJ919" s="35"/>
      <c r="REK919" s="34"/>
      <c r="RER919" s="35"/>
      <c r="RES919" s="34"/>
      <c r="REZ919" s="35"/>
      <c r="RFA919" s="34"/>
      <c r="RFH919" s="35"/>
      <c r="RFI919" s="34"/>
      <c r="RFP919" s="35"/>
      <c r="RFQ919" s="34"/>
      <c r="RFX919" s="35"/>
      <c r="RFY919" s="34"/>
      <c r="RGF919" s="35"/>
      <c r="RGG919" s="34"/>
      <c r="RGN919" s="35"/>
      <c r="RGO919" s="34"/>
      <c r="RGV919" s="35"/>
      <c r="RGW919" s="34"/>
      <c r="RHD919" s="35"/>
      <c r="RHE919" s="34"/>
      <c r="RHL919" s="35"/>
      <c r="RHM919" s="34"/>
      <c r="RHT919" s="35"/>
      <c r="RHU919" s="34"/>
      <c r="RIB919" s="35"/>
      <c r="RIC919" s="34"/>
      <c r="RIJ919" s="35"/>
      <c r="RIK919" s="34"/>
      <c r="RIR919" s="35"/>
      <c r="RIS919" s="34"/>
      <c r="RIZ919" s="35"/>
      <c r="RJA919" s="34"/>
      <c r="RJH919" s="35"/>
      <c r="RJI919" s="34"/>
      <c r="RJP919" s="35"/>
      <c r="RJQ919" s="34"/>
      <c r="RJX919" s="35"/>
      <c r="RJY919" s="34"/>
      <c r="RKF919" s="35"/>
      <c r="RKG919" s="34"/>
      <c r="RKN919" s="35"/>
      <c r="RKO919" s="34"/>
      <c r="RKV919" s="35"/>
      <c r="RKW919" s="34"/>
      <c r="RLD919" s="35"/>
      <c r="RLE919" s="34"/>
      <c r="RLL919" s="35"/>
      <c r="RLM919" s="34"/>
      <c r="RLT919" s="35"/>
      <c r="RLU919" s="34"/>
      <c r="RMB919" s="35"/>
      <c r="RMC919" s="34"/>
      <c r="RMJ919" s="35"/>
      <c r="RMK919" s="34"/>
      <c r="RMR919" s="35"/>
      <c r="RMS919" s="34"/>
      <c r="RMZ919" s="35"/>
      <c r="RNA919" s="34"/>
      <c r="RNH919" s="35"/>
      <c r="RNI919" s="34"/>
      <c r="RNP919" s="35"/>
      <c r="RNQ919" s="34"/>
      <c r="RNX919" s="35"/>
      <c r="RNY919" s="34"/>
      <c r="ROF919" s="35"/>
      <c r="ROG919" s="34"/>
      <c r="RON919" s="35"/>
      <c r="ROO919" s="34"/>
      <c r="ROV919" s="35"/>
      <c r="ROW919" s="34"/>
      <c r="RPD919" s="35"/>
      <c r="RPE919" s="34"/>
      <c r="RPL919" s="35"/>
      <c r="RPM919" s="34"/>
      <c r="RPT919" s="35"/>
      <c r="RPU919" s="34"/>
      <c r="RQB919" s="35"/>
      <c r="RQC919" s="34"/>
      <c r="RQJ919" s="35"/>
      <c r="RQK919" s="34"/>
      <c r="RQR919" s="35"/>
      <c r="RQS919" s="34"/>
      <c r="RQZ919" s="35"/>
      <c r="RRA919" s="34"/>
      <c r="RRH919" s="35"/>
      <c r="RRI919" s="34"/>
      <c r="RRP919" s="35"/>
      <c r="RRQ919" s="34"/>
      <c r="RRX919" s="35"/>
      <c r="RRY919" s="34"/>
      <c r="RSF919" s="35"/>
      <c r="RSG919" s="34"/>
      <c r="RSN919" s="35"/>
      <c r="RSO919" s="34"/>
      <c r="RSV919" s="35"/>
      <c r="RSW919" s="34"/>
      <c r="RTD919" s="35"/>
      <c r="RTE919" s="34"/>
      <c r="RTL919" s="35"/>
      <c r="RTM919" s="34"/>
      <c r="RTT919" s="35"/>
      <c r="RTU919" s="34"/>
      <c r="RUB919" s="35"/>
      <c r="RUC919" s="34"/>
      <c r="RUJ919" s="35"/>
      <c r="RUK919" s="34"/>
      <c r="RUR919" s="35"/>
      <c r="RUS919" s="34"/>
      <c r="RUZ919" s="35"/>
      <c r="RVA919" s="34"/>
      <c r="RVH919" s="35"/>
      <c r="RVI919" s="34"/>
      <c r="RVP919" s="35"/>
      <c r="RVQ919" s="34"/>
      <c r="RVX919" s="35"/>
      <c r="RVY919" s="34"/>
      <c r="RWF919" s="35"/>
      <c r="RWG919" s="34"/>
      <c r="RWN919" s="35"/>
      <c r="RWO919" s="34"/>
      <c r="RWV919" s="35"/>
      <c r="RWW919" s="34"/>
      <c r="RXD919" s="35"/>
      <c r="RXE919" s="34"/>
      <c r="RXL919" s="35"/>
      <c r="RXM919" s="34"/>
      <c r="RXT919" s="35"/>
      <c r="RXU919" s="34"/>
      <c r="RYB919" s="35"/>
      <c r="RYC919" s="34"/>
      <c r="RYJ919" s="35"/>
      <c r="RYK919" s="34"/>
      <c r="RYR919" s="35"/>
      <c r="RYS919" s="34"/>
      <c r="RYZ919" s="35"/>
      <c r="RZA919" s="34"/>
      <c r="RZH919" s="35"/>
      <c r="RZI919" s="34"/>
      <c r="RZP919" s="35"/>
      <c r="RZQ919" s="34"/>
      <c r="RZX919" s="35"/>
      <c r="RZY919" s="34"/>
      <c r="SAF919" s="35"/>
      <c r="SAG919" s="34"/>
      <c r="SAN919" s="35"/>
      <c r="SAO919" s="34"/>
      <c r="SAV919" s="35"/>
      <c r="SAW919" s="34"/>
      <c r="SBD919" s="35"/>
      <c r="SBE919" s="34"/>
      <c r="SBL919" s="35"/>
      <c r="SBM919" s="34"/>
      <c r="SBT919" s="35"/>
      <c r="SBU919" s="34"/>
      <c r="SCB919" s="35"/>
      <c r="SCC919" s="34"/>
      <c r="SCJ919" s="35"/>
      <c r="SCK919" s="34"/>
      <c r="SCR919" s="35"/>
      <c r="SCS919" s="34"/>
      <c r="SCZ919" s="35"/>
      <c r="SDA919" s="34"/>
      <c r="SDH919" s="35"/>
      <c r="SDI919" s="34"/>
      <c r="SDP919" s="35"/>
      <c r="SDQ919" s="34"/>
      <c r="SDX919" s="35"/>
      <c r="SDY919" s="34"/>
      <c r="SEF919" s="35"/>
      <c r="SEG919" s="34"/>
      <c r="SEN919" s="35"/>
      <c r="SEO919" s="34"/>
      <c r="SEV919" s="35"/>
      <c r="SEW919" s="34"/>
      <c r="SFD919" s="35"/>
      <c r="SFE919" s="34"/>
      <c r="SFL919" s="35"/>
      <c r="SFM919" s="34"/>
      <c r="SFT919" s="35"/>
      <c r="SFU919" s="34"/>
      <c r="SGB919" s="35"/>
      <c r="SGC919" s="34"/>
      <c r="SGJ919" s="35"/>
      <c r="SGK919" s="34"/>
      <c r="SGR919" s="35"/>
      <c r="SGS919" s="34"/>
      <c r="SGZ919" s="35"/>
      <c r="SHA919" s="34"/>
      <c r="SHH919" s="35"/>
      <c r="SHI919" s="34"/>
      <c r="SHP919" s="35"/>
      <c r="SHQ919" s="34"/>
      <c r="SHX919" s="35"/>
      <c r="SHY919" s="34"/>
      <c r="SIF919" s="35"/>
      <c r="SIG919" s="34"/>
      <c r="SIN919" s="35"/>
      <c r="SIO919" s="34"/>
      <c r="SIV919" s="35"/>
      <c r="SIW919" s="34"/>
      <c r="SJD919" s="35"/>
      <c r="SJE919" s="34"/>
      <c r="SJL919" s="35"/>
      <c r="SJM919" s="34"/>
      <c r="SJT919" s="35"/>
      <c r="SJU919" s="34"/>
      <c r="SKB919" s="35"/>
      <c r="SKC919" s="34"/>
      <c r="SKJ919" s="35"/>
      <c r="SKK919" s="34"/>
      <c r="SKR919" s="35"/>
      <c r="SKS919" s="34"/>
      <c r="SKZ919" s="35"/>
      <c r="SLA919" s="34"/>
      <c r="SLH919" s="35"/>
      <c r="SLI919" s="34"/>
      <c r="SLP919" s="35"/>
      <c r="SLQ919" s="34"/>
      <c r="SLX919" s="35"/>
      <c r="SLY919" s="34"/>
      <c r="SMF919" s="35"/>
      <c r="SMG919" s="34"/>
      <c r="SMN919" s="35"/>
      <c r="SMO919" s="34"/>
      <c r="SMV919" s="35"/>
      <c r="SMW919" s="34"/>
      <c r="SND919" s="35"/>
      <c r="SNE919" s="34"/>
      <c r="SNL919" s="35"/>
      <c r="SNM919" s="34"/>
      <c r="SNT919" s="35"/>
      <c r="SNU919" s="34"/>
      <c r="SOB919" s="35"/>
      <c r="SOC919" s="34"/>
      <c r="SOJ919" s="35"/>
      <c r="SOK919" s="34"/>
      <c r="SOR919" s="35"/>
      <c r="SOS919" s="34"/>
      <c r="SOZ919" s="35"/>
      <c r="SPA919" s="34"/>
      <c r="SPH919" s="35"/>
      <c r="SPI919" s="34"/>
      <c r="SPP919" s="35"/>
      <c r="SPQ919" s="34"/>
      <c r="SPX919" s="35"/>
      <c r="SPY919" s="34"/>
      <c r="SQF919" s="35"/>
      <c r="SQG919" s="34"/>
      <c r="SQN919" s="35"/>
      <c r="SQO919" s="34"/>
      <c r="SQV919" s="35"/>
      <c r="SQW919" s="34"/>
      <c r="SRD919" s="35"/>
      <c r="SRE919" s="34"/>
      <c r="SRL919" s="35"/>
      <c r="SRM919" s="34"/>
      <c r="SRT919" s="35"/>
      <c r="SRU919" s="34"/>
      <c r="SSB919" s="35"/>
      <c r="SSC919" s="34"/>
      <c r="SSJ919" s="35"/>
      <c r="SSK919" s="34"/>
      <c r="SSR919" s="35"/>
      <c r="SSS919" s="34"/>
      <c r="SSZ919" s="35"/>
      <c r="STA919" s="34"/>
      <c r="STH919" s="35"/>
      <c r="STI919" s="34"/>
      <c r="STP919" s="35"/>
      <c r="STQ919" s="34"/>
      <c r="STX919" s="35"/>
      <c r="STY919" s="34"/>
      <c r="SUF919" s="35"/>
      <c r="SUG919" s="34"/>
      <c r="SUN919" s="35"/>
      <c r="SUO919" s="34"/>
      <c r="SUV919" s="35"/>
      <c r="SUW919" s="34"/>
      <c r="SVD919" s="35"/>
      <c r="SVE919" s="34"/>
      <c r="SVL919" s="35"/>
      <c r="SVM919" s="34"/>
      <c r="SVT919" s="35"/>
      <c r="SVU919" s="34"/>
      <c r="SWB919" s="35"/>
      <c r="SWC919" s="34"/>
      <c r="SWJ919" s="35"/>
      <c r="SWK919" s="34"/>
      <c r="SWR919" s="35"/>
      <c r="SWS919" s="34"/>
      <c r="SWZ919" s="35"/>
      <c r="SXA919" s="34"/>
      <c r="SXH919" s="35"/>
      <c r="SXI919" s="34"/>
      <c r="SXP919" s="35"/>
      <c r="SXQ919" s="34"/>
      <c r="SXX919" s="35"/>
      <c r="SXY919" s="34"/>
      <c r="SYF919" s="35"/>
      <c r="SYG919" s="34"/>
      <c r="SYN919" s="35"/>
      <c r="SYO919" s="34"/>
      <c r="SYV919" s="35"/>
      <c r="SYW919" s="34"/>
      <c r="SZD919" s="35"/>
      <c r="SZE919" s="34"/>
      <c r="SZL919" s="35"/>
      <c r="SZM919" s="34"/>
      <c r="SZT919" s="35"/>
      <c r="SZU919" s="34"/>
      <c r="TAB919" s="35"/>
      <c r="TAC919" s="34"/>
      <c r="TAJ919" s="35"/>
      <c r="TAK919" s="34"/>
      <c r="TAR919" s="35"/>
      <c r="TAS919" s="34"/>
      <c r="TAZ919" s="35"/>
      <c r="TBA919" s="34"/>
      <c r="TBH919" s="35"/>
      <c r="TBI919" s="34"/>
      <c r="TBP919" s="35"/>
      <c r="TBQ919" s="34"/>
      <c r="TBX919" s="35"/>
      <c r="TBY919" s="34"/>
      <c r="TCF919" s="35"/>
      <c r="TCG919" s="34"/>
      <c r="TCN919" s="35"/>
      <c r="TCO919" s="34"/>
      <c r="TCV919" s="35"/>
      <c r="TCW919" s="34"/>
      <c r="TDD919" s="35"/>
      <c r="TDE919" s="34"/>
      <c r="TDL919" s="35"/>
      <c r="TDM919" s="34"/>
      <c r="TDT919" s="35"/>
      <c r="TDU919" s="34"/>
      <c r="TEB919" s="35"/>
      <c r="TEC919" s="34"/>
      <c r="TEJ919" s="35"/>
      <c r="TEK919" s="34"/>
      <c r="TER919" s="35"/>
      <c r="TES919" s="34"/>
      <c r="TEZ919" s="35"/>
      <c r="TFA919" s="34"/>
      <c r="TFH919" s="35"/>
      <c r="TFI919" s="34"/>
      <c r="TFP919" s="35"/>
      <c r="TFQ919" s="34"/>
      <c r="TFX919" s="35"/>
      <c r="TFY919" s="34"/>
      <c r="TGF919" s="35"/>
      <c r="TGG919" s="34"/>
      <c r="TGN919" s="35"/>
      <c r="TGO919" s="34"/>
      <c r="TGV919" s="35"/>
      <c r="TGW919" s="34"/>
      <c r="THD919" s="35"/>
      <c r="THE919" s="34"/>
      <c r="THL919" s="35"/>
      <c r="THM919" s="34"/>
      <c r="THT919" s="35"/>
      <c r="THU919" s="34"/>
      <c r="TIB919" s="35"/>
      <c r="TIC919" s="34"/>
      <c r="TIJ919" s="35"/>
      <c r="TIK919" s="34"/>
      <c r="TIR919" s="35"/>
      <c r="TIS919" s="34"/>
      <c r="TIZ919" s="35"/>
      <c r="TJA919" s="34"/>
      <c r="TJH919" s="35"/>
      <c r="TJI919" s="34"/>
      <c r="TJP919" s="35"/>
      <c r="TJQ919" s="34"/>
      <c r="TJX919" s="35"/>
      <c r="TJY919" s="34"/>
      <c r="TKF919" s="35"/>
      <c r="TKG919" s="34"/>
      <c r="TKN919" s="35"/>
      <c r="TKO919" s="34"/>
      <c r="TKV919" s="35"/>
      <c r="TKW919" s="34"/>
      <c r="TLD919" s="35"/>
      <c r="TLE919" s="34"/>
      <c r="TLL919" s="35"/>
      <c r="TLM919" s="34"/>
      <c r="TLT919" s="35"/>
      <c r="TLU919" s="34"/>
      <c r="TMB919" s="35"/>
      <c r="TMC919" s="34"/>
      <c r="TMJ919" s="35"/>
      <c r="TMK919" s="34"/>
      <c r="TMR919" s="35"/>
      <c r="TMS919" s="34"/>
      <c r="TMZ919" s="35"/>
      <c r="TNA919" s="34"/>
      <c r="TNH919" s="35"/>
      <c r="TNI919" s="34"/>
      <c r="TNP919" s="35"/>
      <c r="TNQ919" s="34"/>
      <c r="TNX919" s="35"/>
      <c r="TNY919" s="34"/>
      <c r="TOF919" s="35"/>
      <c r="TOG919" s="34"/>
      <c r="TON919" s="35"/>
      <c r="TOO919" s="34"/>
      <c r="TOV919" s="35"/>
      <c r="TOW919" s="34"/>
      <c r="TPD919" s="35"/>
      <c r="TPE919" s="34"/>
      <c r="TPL919" s="35"/>
      <c r="TPM919" s="34"/>
      <c r="TPT919" s="35"/>
      <c r="TPU919" s="34"/>
      <c r="TQB919" s="35"/>
      <c r="TQC919" s="34"/>
      <c r="TQJ919" s="35"/>
      <c r="TQK919" s="34"/>
      <c r="TQR919" s="35"/>
      <c r="TQS919" s="34"/>
      <c r="TQZ919" s="35"/>
      <c r="TRA919" s="34"/>
      <c r="TRH919" s="35"/>
      <c r="TRI919" s="34"/>
      <c r="TRP919" s="35"/>
      <c r="TRQ919" s="34"/>
      <c r="TRX919" s="35"/>
      <c r="TRY919" s="34"/>
      <c r="TSF919" s="35"/>
      <c r="TSG919" s="34"/>
      <c r="TSN919" s="35"/>
      <c r="TSO919" s="34"/>
      <c r="TSV919" s="35"/>
      <c r="TSW919" s="34"/>
      <c r="TTD919" s="35"/>
      <c r="TTE919" s="34"/>
      <c r="TTL919" s="35"/>
      <c r="TTM919" s="34"/>
      <c r="TTT919" s="35"/>
      <c r="TTU919" s="34"/>
      <c r="TUB919" s="35"/>
      <c r="TUC919" s="34"/>
      <c r="TUJ919" s="35"/>
      <c r="TUK919" s="34"/>
      <c r="TUR919" s="35"/>
      <c r="TUS919" s="34"/>
      <c r="TUZ919" s="35"/>
      <c r="TVA919" s="34"/>
      <c r="TVH919" s="35"/>
      <c r="TVI919" s="34"/>
      <c r="TVP919" s="35"/>
      <c r="TVQ919" s="34"/>
      <c r="TVX919" s="35"/>
      <c r="TVY919" s="34"/>
      <c r="TWF919" s="35"/>
      <c r="TWG919" s="34"/>
      <c r="TWN919" s="35"/>
      <c r="TWO919" s="34"/>
      <c r="TWV919" s="35"/>
      <c r="TWW919" s="34"/>
      <c r="TXD919" s="35"/>
      <c r="TXE919" s="34"/>
      <c r="TXL919" s="35"/>
      <c r="TXM919" s="34"/>
      <c r="TXT919" s="35"/>
      <c r="TXU919" s="34"/>
      <c r="TYB919" s="35"/>
      <c r="TYC919" s="34"/>
      <c r="TYJ919" s="35"/>
      <c r="TYK919" s="34"/>
      <c r="TYR919" s="35"/>
      <c r="TYS919" s="34"/>
      <c r="TYZ919" s="35"/>
      <c r="TZA919" s="34"/>
      <c r="TZH919" s="35"/>
      <c r="TZI919" s="34"/>
      <c r="TZP919" s="35"/>
      <c r="TZQ919" s="34"/>
      <c r="TZX919" s="35"/>
      <c r="TZY919" s="34"/>
      <c r="UAF919" s="35"/>
      <c r="UAG919" s="34"/>
      <c r="UAN919" s="35"/>
      <c r="UAO919" s="34"/>
      <c r="UAV919" s="35"/>
      <c r="UAW919" s="34"/>
      <c r="UBD919" s="35"/>
      <c r="UBE919" s="34"/>
      <c r="UBL919" s="35"/>
      <c r="UBM919" s="34"/>
      <c r="UBT919" s="35"/>
      <c r="UBU919" s="34"/>
      <c r="UCB919" s="35"/>
      <c r="UCC919" s="34"/>
      <c r="UCJ919" s="35"/>
      <c r="UCK919" s="34"/>
      <c r="UCR919" s="35"/>
      <c r="UCS919" s="34"/>
      <c r="UCZ919" s="35"/>
      <c r="UDA919" s="34"/>
      <c r="UDH919" s="35"/>
      <c r="UDI919" s="34"/>
      <c r="UDP919" s="35"/>
      <c r="UDQ919" s="34"/>
      <c r="UDX919" s="35"/>
      <c r="UDY919" s="34"/>
      <c r="UEF919" s="35"/>
      <c r="UEG919" s="34"/>
      <c r="UEN919" s="35"/>
      <c r="UEO919" s="34"/>
      <c r="UEV919" s="35"/>
      <c r="UEW919" s="34"/>
      <c r="UFD919" s="35"/>
      <c r="UFE919" s="34"/>
      <c r="UFL919" s="35"/>
      <c r="UFM919" s="34"/>
      <c r="UFT919" s="35"/>
      <c r="UFU919" s="34"/>
      <c r="UGB919" s="35"/>
      <c r="UGC919" s="34"/>
      <c r="UGJ919" s="35"/>
      <c r="UGK919" s="34"/>
      <c r="UGR919" s="35"/>
      <c r="UGS919" s="34"/>
      <c r="UGZ919" s="35"/>
      <c r="UHA919" s="34"/>
      <c r="UHH919" s="35"/>
      <c r="UHI919" s="34"/>
      <c r="UHP919" s="35"/>
      <c r="UHQ919" s="34"/>
      <c r="UHX919" s="35"/>
      <c r="UHY919" s="34"/>
      <c r="UIF919" s="35"/>
      <c r="UIG919" s="34"/>
      <c r="UIN919" s="35"/>
      <c r="UIO919" s="34"/>
      <c r="UIV919" s="35"/>
      <c r="UIW919" s="34"/>
      <c r="UJD919" s="35"/>
      <c r="UJE919" s="34"/>
      <c r="UJL919" s="35"/>
      <c r="UJM919" s="34"/>
      <c r="UJT919" s="35"/>
      <c r="UJU919" s="34"/>
      <c r="UKB919" s="35"/>
      <c r="UKC919" s="34"/>
      <c r="UKJ919" s="35"/>
      <c r="UKK919" s="34"/>
      <c r="UKR919" s="35"/>
      <c r="UKS919" s="34"/>
      <c r="UKZ919" s="35"/>
      <c r="ULA919" s="34"/>
      <c r="ULH919" s="35"/>
      <c r="ULI919" s="34"/>
      <c r="ULP919" s="35"/>
      <c r="ULQ919" s="34"/>
      <c r="ULX919" s="35"/>
      <c r="ULY919" s="34"/>
      <c r="UMF919" s="35"/>
      <c r="UMG919" s="34"/>
      <c r="UMN919" s="35"/>
      <c r="UMO919" s="34"/>
      <c r="UMV919" s="35"/>
      <c r="UMW919" s="34"/>
      <c r="UND919" s="35"/>
      <c r="UNE919" s="34"/>
      <c r="UNL919" s="35"/>
      <c r="UNM919" s="34"/>
      <c r="UNT919" s="35"/>
      <c r="UNU919" s="34"/>
      <c r="UOB919" s="35"/>
      <c r="UOC919" s="34"/>
      <c r="UOJ919" s="35"/>
      <c r="UOK919" s="34"/>
      <c r="UOR919" s="35"/>
      <c r="UOS919" s="34"/>
      <c r="UOZ919" s="35"/>
      <c r="UPA919" s="34"/>
      <c r="UPH919" s="35"/>
      <c r="UPI919" s="34"/>
      <c r="UPP919" s="35"/>
      <c r="UPQ919" s="34"/>
      <c r="UPX919" s="35"/>
      <c r="UPY919" s="34"/>
      <c r="UQF919" s="35"/>
      <c r="UQG919" s="34"/>
      <c r="UQN919" s="35"/>
      <c r="UQO919" s="34"/>
      <c r="UQV919" s="35"/>
      <c r="UQW919" s="34"/>
      <c r="URD919" s="35"/>
      <c r="URE919" s="34"/>
      <c r="URL919" s="35"/>
      <c r="URM919" s="34"/>
      <c r="URT919" s="35"/>
      <c r="URU919" s="34"/>
      <c r="USB919" s="35"/>
      <c r="USC919" s="34"/>
      <c r="USJ919" s="35"/>
      <c r="USK919" s="34"/>
      <c r="USR919" s="35"/>
      <c r="USS919" s="34"/>
      <c r="USZ919" s="35"/>
      <c r="UTA919" s="34"/>
      <c r="UTH919" s="35"/>
      <c r="UTI919" s="34"/>
      <c r="UTP919" s="35"/>
      <c r="UTQ919" s="34"/>
      <c r="UTX919" s="35"/>
      <c r="UTY919" s="34"/>
      <c r="UUF919" s="35"/>
      <c r="UUG919" s="34"/>
      <c r="UUN919" s="35"/>
      <c r="UUO919" s="34"/>
      <c r="UUV919" s="35"/>
      <c r="UUW919" s="34"/>
      <c r="UVD919" s="35"/>
      <c r="UVE919" s="34"/>
      <c r="UVL919" s="35"/>
      <c r="UVM919" s="34"/>
      <c r="UVT919" s="35"/>
      <c r="UVU919" s="34"/>
      <c r="UWB919" s="35"/>
      <c r="UWC919" s="34"/>
      <c r="UWJ919" s="35"/>
      <c r="UWK919" s="34"/>
      <c r="UWR919" s="35"/>
      <c r="UWS919" s="34"/>
      <c r="UWZ919" s="35"/>
      <c r="UXA919" s="34"/>
      <c r="UXH919" s="35"/>
      <c r="UXI919" s="34"/>
      <c r="UXP919" s="35"/>
      <c r="UXQ919" s="34"/>
      <c r="UXX919" s="35"/>
      <c r="UXY919" s="34"/>
      <c r="UYF919" s="35"/>
      <c r="UYG919" s="34"/>
      <c r="UYN919" s="35"/>
      <c r="UYO919" s="34"/>
      <c r="UYV919" s="35"/>
      <c r="UYW919" s="34"/>
      <c r="UZD919" s="35"/>
      <c r="UZE919" s="34"/>
      <c r="UZL919" s="35"/>
      <c r="UZM919" s="34"/>
      <c r="UZT919" s="35"/>
      <c r="UZU919" s="34"/>
      <c r="VAB919" s="35"/>
      <c r="VAC919" s="34"/>
      <c r="VAJ919" s="35"/>
      <c r="VAK919" s="34"/>
      <c r="VAR919" s="35"/>
      <c r="VAS919" s="34"/>
      <c r="VAZ919" s="35"/>
      <c r="VBA919" s="34"/>
      <c r="VBH919" s="35"/>
      <c r="VBI919" s="34"/>
      <c r="VBP919" s="35"/>
      <c r="VBQ919" s="34"/>
      <c r="VBX919" s="35"/>
      <c r="VBY919" s="34"/>
      <c r="VCF919" s="35"/>
      <c r="VCG919" s="34"/>
      <c r="VCN919" s="35"/>
      <c r="VCO919" s="34"/>
      <c r="VCV919" s="35"/>
      <c r="VCW919" s="34"/>
      <c r="VDD919" s="35"/>
      <c r="VDE919" s="34"/>
      <c r="VDL919" s="35"/>
      <c r="VDM919" s="34"/>
      <c r="VDT919" s="35"/>
      <c r="VDU919" s="34"/>
      <c r="VEB919" s="35"/>
      <c r="VEC919" s="34"/>
      <c r="VEJ919" s="35"/>
      <c r="VEK919" s="34"/>
      <c r="VER919" s="35"/>
      <c r="VES919" s="34"/>
      <c r="VEZ919" s="35"/>
      <c r="VFA919" s="34"/>
      <c r="VFH919" s="35"/>
      <c r="VFI919" s="34"/>
      <c r="VFP919" s="35"/>
      <c r="VFQ919" s="34"/>
      <c r="VFX919" s="35"/>
      <c r="VFY919" s="34"/>
      <c r="VGF919" s="35"/>
      <c r="VGG919" s="34"/>
      <c r="VGN919" s="35"/>
      <c r="VGO919" s="34"/>
      <c r="VGV919" s="35"/>
      <c r="VGW919" s="34"/>
      <c r="VHD919" s="35"/>
      <c r="VHE919" s="34"/>
      <c r="VHL919" s="35"/>
      <c r="VHM919" s="34"/>
      <c r="VHT919" s="35"/>
      <c r="VHU919" s="34"/>
      <c r="VIB919" s="35"/>
      <c r="VIC919" s="34"/>
      <c r="VIJ919" s="35"/>
      <c r="VIK919" s="34"/>
      <c r="VIR919" s="35"/>
      <c r="VIS919" s="34"/>
      <c r="VIZ919" s="35"/>
      <c r="VJA919" s="34"/>
      <c r="VJH919" s="35"/>
      <c r="VJI919" s="34"/>
      <c r="VJP919" s="35"/>
      <c r="VJQ919" s="34"/>
      <c r="VJX919" s="35"/>
      <c r="VJY919" s="34"/>
      <c r="VKF919" s="35"/>
      <c r="VKG919" s="34"/>
      <c r="VKN919" s="35"/>
      <c r="VKO919" s="34"/>
      <c r="VKV919" s="35"/>
      <c r="VKW919" s="34"/>
      <c r="VLD919" s="35"/>
      <c r="VLE919" s="34"/>
      <c r="VLL919" s="35"/>
      <c r="VLM919" s="34"/>
      <c r="VLT919" s="35"/>
      <c r="VLU919" s="34"/>
      <c r="VMB919" s="35"/>
      <c r="VMC919" s="34"/>
      <c r="VMJ919" s="35"/>
      <c r="VMK919" s="34"/>
      <c r="VMR919" s="35"/>
      <c r="VMS919" s="34"/>
      <c r="VMZ919" s="35"/>
      <c r="VNA919" s="34"/>
      <c r="VNH919" s="35"/>
      <c r="VNI919" s="34"/>
      <c r="VNP919" s="35"/>
      <c r="VNQ919" s="34"/>
      <c r="VNX919" s="35"/>
      <c r="VNY919" s="34"/>
      <c r="VOF919" s="35"/>
      <c r="VOG919" s="34"/>
      <c r="VON919" s="35"/>
      <c r="VOO919" s="34"/>
      <c r="VOV919" s="35"/>
      <c r="VOW919" s="34"/>
      <c r="VPD919" s="35"/>
      <c r="VPE919" s="34"/>
      <c r="VPL919" s="35"/>
      <c r="VPM919" s="34"/>
      <c r="VPT919" s="35"/>
      <c r="VPU919" s="34"/>
      <c r="VQB919" s="35"/>
      <c r="VQC919" s="34"/>
      <c r="VQJ919" s="35"/>
      <c r="VQK919" s="34"/>
      <c r="VQR919" s="35"/>
      <c r="VQS919" s="34"/>
      <c r="VQZ919" s="35"/>
      <c r="VRA919" s="34"/>
      <c r="VRH919" s="35"/>
      <c r="VRI919" s="34"/>
      <c r="VRP919" s="35"/>
      <c r="VRQ919" s="34"/>
      <c r="VRX919" s="35"/>
      <c r="VRY919" s="34"/>
      <c r="VSF919" s="35"/>
      <c r="VSG919" s="34"/>
      <c r="VSN919" s="35"/>
      <c r="VSO919" s="34"/>
      <c r="VSV919" s="35"/>
      <c r="VSW919" s="34"/>
      <c r="VTD919" s="35"/>
      <c r="VTE919" s="34"/>
      <c r="VTL919" s="35"/>
      <c r="VTM919" s="34"/>
      <c r="VTT919" s="35"/>
      <c r="VTU919" s="34"/>
      <c r="VUB919" s="35"/>
      <c r="VUC919" s="34"/>
      <c r="VUJ919" s="35"/>
      <c r="VUK919" s="34"/>
      <c r="VUR919" s="35"/>
      <c r="VUS919" s="34"/>
      <c r="VUZ919" s="35"/>
      <c r="VVA919" s="34"/>
      <c r="VVH919" s="35"/>
      <c r="VVI919" s="34"/>
      <c r="VVP919" s="35"/>
      <c r="VVQ919" s="34"/>
      <c r="VVX919" s="35"/>
      <c r="VVY919" s="34"/>
      <c r="VWF919" s="35"/>
      <c r="VWG919" s="34"/>
      <c r="VWN919" s="35"/>
      <c r="VWO919" s="34"/>
      <c r="VWV919" s="35"/>
      <c r="VWW919" s="34"/>
      <c r="VXD919" s="35"/>
      <c r="VXE919" s="34"/>
      <c r="VXL919" s="35"/>
      <c r="VXM919" s="34"/>
      <c r="VXT919" s="35"/>
      <c r="VXU919" s="34"/>
      <c r="VYB919" s="35"/>
      <c r="VYC919" s="34"/>
      <c r="VYJ919" s="35"/>
      <c r="VYK919" s="34"/>
      <c r="VYR919" s="35"/>
      <c r="VYS919" s="34"/>
      <c r="VYZ919" s="35"/>
      <c r="VZA919" s="34"/>
      <c r="VZH919" s="35"/>
      <c r="VZI919" s="34"/>
      <c r="VZP919" s="35"/>
      <c r="VZQ919" s="34"/>
      <c r="VZX919" s="35"/>
      <c r="VZY919" s="34"/>
      <c r="WAF919" s="35"/>
      <c r="WAG919" s="34"/>
      <c r="WAN919" s="35"/>
      <c r="WAO919" s="34"/>
      <c r="WAV919" s="35"/>
      <c r="WAW919" s="34"/>
      <c r="WBD919" s="35"/>
      <c r="WBE919" s="34"/>
      <c r="WBL919" s="35"/>
      <c r="WBM919" s="34"/>
      <c r="WBT919" s="35"/>
      <c r="WBU919" s="34"/>
      <c r="WCB919" s="35"/>
      <c r="WCC919" s="34"/>
      <c r="WCJ919" s="35"/>
      <c r="WCK919" s="34"/>
      <c r="WCR919" s="35"/>
      <c r="WCS919" s="34"/>
      <c r="WCZ919" s="35"/>
      <c r="WDA919" s="34"/>
      <c r="WDH919" s="35"/>
      <c r="WDI919" s="34"/>
      <c r="WDP919" s="35"/>
      <c r="WDQ919" s="34"/>
      <c r="WDX919" s="35"/>
      <c r="WDY919" s="34"/>
      <c r="WEF919" s="35"/>
      <c r="WEG919" s="34"/>
      <c r="WEN919" s="35"/>
      <c r="WEO919" s="34"/>
      <c r="WEV919" s="35"/>
      <c r="WEW919" s="34"/>
      <c r="WFD919" s="35"/>
      <c r="WFE919" s="34"/>
      <c r="WFL919" s="35"/>
      <c r="WFM919" s="34"/>
      <c r="WFT919" s="35"/>
      <c r="WFU919" s="34"/>
      <c r="WGB919" s="35"/>
      <c r="WGC919" s="34"/>
      <c r="WGJ919" s="35"/>
      <c r="WGK919" s="34"/>
      <c r="WGR919" s="35"/>
      <c r="WGS919" s="34"/>
      <c r="WGZ919" s="35"/>
      <c r="WHA919" s="34"/>
      <c r="WHH919" s="35"/>
      <c r="WHI919" s="34"/>
      <c r="WHP919" s="35"/>
      <c r="WHQ919" s="34"/>
      <c r="WHX919" s="35"/>
      <c r="WHY919" s="34"/>
      <c r="WIF919" s="35"/>
      <c r="WIG919" s="34"/>
      <c r="WIN919" s="35"/>
      <c r="WIO919" s="34"/>
      <c r="WIV919" s="35"/>
      <c r="WIW919" s="34"/>
      <c r="WJD919" s="35"/>
      <c r="WJE919" s="34"/>
      <c r="WJL919" s="35"/>
      <c r="WJM919" s="34"/>
      <c r="WJT919" s="35"/>
      <c r="WJU919" s="34"/>
      <c r="WKB919" s="35"/>
      <c r="WKC919" s="34"/>
      <c r="WKJ919" s="35"/>
      <c r="WKK919" s="34"/>
      <c r="WKR919" s="35"/>
      <c r="WKS919" s="34"/>
      <c r="WKZ919" s="35"/>
      <c r="WLA919" s="34"/>
      <c r="WLH919" s="35"/>
      <c r="WLI919" s="34"/>
      <c r="WLP919" s="35"/>
      <c r="WLQ919" s="34"/>
      <c r="WLX919" s="35"/>
      <c r="WLY919" s="34"/>
      <c r="WMF919" s="35"/>
      <c r="WMG919" s="34"/>
      <c r="WMN919" s="35"/>
      <c r="WMO919" s="34"/>
      <c r="WMV919" s="35"/>
      <c r="WMW919" s="34"/>
      <c r="WND919" s="35"/>
      <c r="WNE919" s="34"/>
      <c r="WNL919" s="35"/>
      <c r="WNM919" s="34"/>
      <c r="WNT919" s="35"/>
      <c r="WNU919" s="34"/>
      <c r="WOB919" s="35"/>
      <c r="WOC919" s="34"/>
      <c r="WOJ919" s="35"/>
      <c r="WOK919" s="34"/>
      <c r="WOR919" s="35"/>
      <c r="WOS919" s="34"/>
      <c r="WOZ919" s="35"/>
      <c r="WPA919" s="34"/>
      <c r="WPH919" s="35"/>
      <c r="WPI919" s="34"/>
      <c r="WPP919" s="35"/>
      <c r="WPQ919" s="34"/>
      <c r="WPX919" s="35"/>
      <c r="WPY919" s="34"/>
      <c r="WQF919" s="35"/>
      <c r="WQG919" s="34"/>
      <c r="WQN919" s="35"/>
      <c r="WQO919" s="34"/>
      <c r="WQV919" s="35"/>
      <c r="WQW919" s="34"/>
      <c r="WRD919" s="35"/>
      <c r="WRE919" s="34"/>
      <c r="WRL919" s="35"/>
      <c r="WRM919" s="34"/>
      <c r="WRT919" s="35"/>
      <c r="WRU919" s="34"/>
      <c r="WSB919" s="35"/>
      <c r="WSC919" s="34"/>
      <c r="WSJ919" s="35"/>
      <c r="WSK919" s="34"/>
      <c r="WSR919" s="35"/>
      <c r="WSS919" s="34"/>
      <c r="WSZ919" s="35"/>
      <c r="WTA919" s="34"/>
      <c r="WTH919" s="35"/>
      <c r="WTI919" s="34"/>
      <c r="WTP919" s="35"/>
      <c r="WTQ919" s="34"/>
      <c r="WTX919" s="35"/>
      <c r="WTY919" s="34"/>
      <c r="WUF919" s="35"/>
      <c r="WUG919" s="34"/>
      <c r="WUN919" s="35"/>
      <c r="WUO919" s="34"/>
      <c r="WUV919" s="35"/>
      <c r="WUW919" s="34"/>
      <c r="WVD919" s="35"/>
      <c r="WVE919" s="34"/>
      <c r="WVL919" s="35"/>
      <c r="WVM919" s="34"/>
      <c r="WVT919" s="35"/>
      <c r="WVU919" s="34"/>
      <c r="WWB919" s="35"/>
      <c r="WWC919" s="34"/>
      <c r="WWJ919" s="35"/>
      <c r="WWK919" s="34"/>
      <c r="WWR919" s="35"/>
      <c r="WWS919" s="34"/>
      <c r="WWZ919" s="35"/>
      <c r="WXA919" s="34"/>
      <c r="WXH919" s="35"/>
      <c r="WXI919" s="34"/>
      <c r="WXP919" s="35"/>
      <c r="WXQ919" s="34"/>
      <c r="WXX919" s="35"/>
      <c r="WXY919" s="34"/>
      <c r="WYF919" s="35"/>
      <c r="WYG919" s="34"/>
      <c r="WYN919" s="35"/>
      <c r="WYO919" s="34"/>
      <c r="WYV919" s="35"/>
      <c r="WYW919" s="34"/>
      <c r="WZD919" s="35"/>
      <c r="WZE919" s="34"/>
      <c r="WZL919" s="35"/>
      <c r="WZM919" s="34"/>
      <c r="WZT919" s="35"/>
      <c r="WZU919" s="34"/>
      <c r="XAB919" s="35"/>
      <c r="XAC919" s="34"/>
      <c r="XAJ919" s="35"/>
      <c r="XAK919" s="34"/>
      <c r="XAR919" s="35"/>
      <c r="XAS919" s="34"/>
      <c r="XAZ919" s="35"/>
      <c r="XBA919" s="34"/>
      <c r="XBH919" s="35"/>
      <c r="XBI919" s="34"/>
      <c r="XBP919" s="35"/>
      <c r="XBQ919" s="34"/>
      <c r="XBX919" s="35"/>
      <c r="XBY919" s="34"/>
      <c r="XCF919" s="35"/>
      <c r="XCG919" s="34"/>
      <c r="XCN919" s="35"/>
      <c r="XCO919" s="34"/>
      <c r="XCV919" s="35"/>
      <c r="XCW919" s="34"/>
      <c r="XDD919" s="35"/>
      <c r="XDE919" s="34"/>
      <c r="XDL919" s="35"/>
      <c r="XDM919" s="34"/>
      <c r="XDT919" s="35"/>
      <c r="XDU919" s="34"/>
      <c r="XEB919" s="35"/>
      <c r="XEC919" s="34"/>
      <c r="XEJ919" s="35"/>
      <c r="XEK919" s="34"/>
      <c r="XER919" s="35"/>
      <c r="XES919" s="34"/>
      <c r="XEZ919" s="35"/>
      <c r="XFA919" s="34"/>
    </row>
    <row r="920" spans="1:1021 1028:2045 2052:3069 3076:4093 4100:5117 5124:6141 6148:7165 7172:8189 8196:9213 9220:10237 10244:11261 11268:12285 12292:13309 13316:14333 14340:15357 15364:16381" x14ac:dyDescent="0.25">
      <c r="A920" t="s">
        <v>21</v>
      </c>
      <c r="B920" t="s">
        <v>153</v>
      </c>
      <c r="C920">
        <v>571</v>
      </c>
      <c r="D920">
        <v>571</v>
      </c>
      <c r="E920" s="35">
        <v>1</v>
      </c>
      <c r="F920" s="34">
        <v>2.0000000000000001E-158</v>
      </c>
      <c r="G920">
        <v>98.46</v>
      </c>
      <c r="H920">
        <v>384</v>
      </c>
      <c r="I920" t="str">
        <f>HYPERLINK("https://www.ncbi.nlm.nih.gov/nucleotide/OK170999.1?report=genbank&amp;log$=nucltop&amp;blast_rank=18&amp;RID=XE5J84ZU013","OK170999.1")</f>
        <v>OK170999.1</v>
      </c>
      <c r="L920" s="35"/>
      <c r="M920" s="34"/>
      <c r="T920" s="35"/>
      <c r="U920" s="34"/>
      <c r="AB920" s="35"/>
      <c r="AC920" s="34"/>
      <c r="AJ920" s="35"/>
      <c r="AK920" s="34"/>
      <c r="AR920" s="35"/>
      <c r="AS920" s="34"/>
      <c r="AZ920" s="35"/>
      <c r="BA920" s="34"/>
      <c r="BH920" s="35"/>
      <c r="BI920" s="34"/>
      <c r="BP920" s="35"/>
      <c r="BQ920" s="34"/>
      <c r="BX920" s="35"/>
      <c r="BY920" s="34"/>
      <c r="CF920" s="35"/>
      <c r="CG920" s="34"/>
      <c r="CN920" s="35"/>
      <c r="CO920" s="34"/>
      <c r="CV920" s="35"/>
      <c r="CW920" s="34"/>
      <c r="DD920" s="35"/>
      <c r="DE920" s="34"/>
      <c r="DL920" s="35"/>
      <c r="DM920" s="34"/>
      <c r="DT920" s="35"/>
      <c r="DU920" s="34"/>
      <c r="EB920" s="35"/>
      <c r="EC920" s="34"/>
      <c r="EJ920" s="35"/>
      <c r="EK920" s="34"/>
      <c r="ER920" s="35"/>
      <c r="ES920" s="34"/>
      <c r="EZ920" s="35"/>
      <c r="FA920" s="34"/>
      <c r="FH920" s="35"/>
      <c r="FI920" s="34"/>
      <c r="FP920" s="35"/>
      <c r="FQ920" s="34"/>
      <c r="FX920" s="35"/>
      <c r="FY920" s="34"/>
      <c r="GF920" s="35"/>
      <c r="GG920" s="34"/>
      <c r="GN920" s="35"/>
      <c r="GO920" s="34"/>
      <c r="GV920" s="35"/>
      <c r="GW920" s="34"/>
      <c r="HD920" s="35"/>
      <c r="HE920" s="34"/>
      <c r="HL920" s="35"/>
      <c r="HM920" s="34"/>
      <c r="HT920" s="35"/>
      <c r="HU920" s="34"/>
      <c r="IB920" s="35"/>
      <c r="IC920" s="34"/>
      <c r="IJ920" s="35"/>
      <c r="IK920" s="34"/>
      <c r="IR920" s="35"/>
      <c r="IS920" s="34"/>
      <c r="IZ920" s="35"/>
      <c r="JA920" s="34"/>
      <c r="JH920" s="35"/>
      <c r="JI920" s="34"/>
      <c r="JP920" s="35"/>
      <c r="JQ920" s="34"/>
      <c r="JX920" s="35"/>
      <c r="JY920" s="34"/>
      <c r="KF920" s="35"/>
      <c r="KG920" s="34"/>
      <c r="KN920" s="35"/>
      <c r="KO920" s="34"/>
      <c r="KV920" s="35"/>
      <c r="KW920" s="34"/>
      <c r="LD920" s="35"/>
      <c r="LE920" s="34"/>
      <c r="LL920" s="35"/>
      <c r="LM920" s="34"/>
      <c r="LT920" s="35"/>
      <c r="LU920" s="34"/>
      <c r="MB920" s="35"/>
      <c r="MC920" s="34"/>
      <c r="MJ920" s="35"/>
      <c r="MK920" s="34"/>
      <c r="MR920" s="35"/>
      <c r="MS920" s="34"/>
      <c r="MZ920" s="35"/>
      <c r="NA920" s="34"/>
      <c r="NH920" s="35"/>
      <c r="NI920" s="34"/>
      <c r="NP920" s="35"/>
      <c r="NQ920" s="34"/>
      <c r="NX920" s="35"/>
      <c r="NY920" s="34"/>
      <c r="OF920" s="35"/>
      <c r="OG920" s="34"/>
      <c r="ON920" s="35"/>
      <c r="OO920" s="34"/>
      <c r="OV920" s="35"/>
      <c r="OW920" s="34"/>
      <c r="PD920" s="35"/>
      <c r="PE920" s="34"/>
      <c r="PL920" s="35"/>
      <c r="PM920" s="34"/>
      <c r="PT920" s="35"/>
      <c r="PU920" s="34"/>
      <c r="QB920" s="35"/>
      <c r="QC920" s="34"/>
      <c r="QJ920" s="35"/>
      <c r="QK920" s="34"/>
      <c r="QR920" s="35"/>
      <c r="QS920" s="34"/>
      <c r="QZ920" s="35"/>
      <c r="RA920" s="34"/>
      <c r="RH920" s="35"/>
      <c r="RI920" s="34"/>
      <c r="RP920" s="35"/>
      <c r="RQ920" s="34"/>
      <c r="RX920" s="35"/>
      <c r="RY920" s="34"/>
      <c r="SF920" s="35"/>
      <c r="SG920" s="34"/>
      <c r="SN920" s="35"/>
      <c r="SO920" s="34"/>
      <c r="SV920" s="35"/>
      <c r="SW920" s="34"/>
      <c r="TD920" s="35"/>
      <c r="TE920" s="34"/>
      <c r="TL920" s="35"/>
      <c r="TM920" s="34"/>
      <c r="TT920" s="35"/>
      <c r="TU920" s="34"/>
      <c r="UB920" s="35"/>
      <c r="UC920" s="34"/>
      <c r="UJ920" s="35"/>
      <c r="UK920" s="34"/>
      <c r="UR920" s="35"/>
      <c r="US920" s="34"/>
      <c r="UZ920" s="35"/>
      <c r="VA920" s="34"/>
      <c r="VH920" s="35"/>
      <c r="VI920" s="34"/>
      <c r="VP920" s="35"/>
      <c r="VQ920" s="34"/>
      <c r="VX920" s="35"/>
      <c r="VY920" s="34"/>
      <c r="WF920" s="35"/>
      <c r="WG920" s="34"/>
      <c r="WN920" s="35"/>
      <c r="WO920" s="34"/>
      <c r="WV920" s="35"/>
      <c r="WW920" s="34"/>
      <c r="XD920" s="35"/>
      <c r="XE920" s="34"/>
      <c r="XL920" s="35"/>
      <c r="XM920" s="34"/>
      <c r="XT920" s="35"/>
      <c r="XU920" s="34"/>
      <c r="YB920" s="35"/>
      <c r="YC920" s="34"/>
      <c r="YJ920" s="35"/>
      <c r="YK920" s="34"/>
      <c r="YR920" s="35"/>
      <c r="YS920" s="34"/>
      <c r="YZ920" s="35"/>
      <c r="ZA920" s="34"/>
      <c r="ZH920" s="35"/>
      <c r="ZI920" s="34"/>
      <c r="ZP920" s="35"/>
      <c r="ZQ920" s="34"/>
      <c r="ZX920" s="35"/>
      <c r="ZY920" s="34"/>
      <c r="AAF920" s="35"/>
      <c r="AAG920" s="34"/>
      <c r="AAN920" s="35"/>
      <c r="AAO920" s="34"/>
      <c r="AAV920" s="35"/>
      <c r="AAW920" s="34"/>
      <c r="ABD920" s="35"/>
      <c r="ABE920" s="34"/>
      <c r="ABL920" s="35"/>
      <c r="ABM920" s="34"/>
      <c r="ABT920" s="35"/>
      <c r="ABU920" s="34"/>
      <c r="ACB920" s="35"/>
      <c r="ACC920" s="34"/>
      <c r="ACJ920" s="35"/>
      <c r="ACK920" s="34"/>
      <c r="ACR920" s="35"/>
      <c r="ACS920" s="34"/>
      <c r="ACZ920" s="35"/>
      <c r="ADA920" s="34"/>
      <c r="ADH920" s="35"/>
      <c r="ADI920" s="34"/>
      <c r="ADP920" s="35"/>
      <c r="ADQ920" s="34"/>
      <c r="ADX920" s="35"/>
      <c r="ADY920" s="34"/>
      <c r="AEF920" s="35"/>
      <c r="AEG920" s="34"/>
      <c r="AEN920" s="35"/>
      <c r="AEO920" s="34"/>
      <c r="AEV920" s="35"/>
      <c r="AEW920" s="34"/>
      <c r="AFD920" s="35"/>
      <c r="AFE920" s="34"/>
      <c r="AFL920" s="35"/>
      <c r="AFM920" s="34"/>
      <c r="AFT920" s="35"/>
      <c r="AFU920" s="34"/>
      <c r="AGB920" s="35"/>
      <c r="AGC920" s="34"/>
      <c r="AGJ920" s="35"/>
      <c r="AGK920" s="34"/>
      <c r="AGR920" s="35"/>
      <c r="AGS920" s="34"/>
      <c r="AGZ920" s="35"/>
      <c r="AHA920" s="34"/>
      <c r="AHH920" s="35"/>
      <c r="AHI920" s="34"/>
      <c r="AHP920" s="35"/>
      <c r="AHQ920" s="34"/>
      <c r="AHX920" s="35"/>
      <c r="AHY920" s="34"/>
      <c r="AIF920" s="35"/>
      <c r="AIG920" s="34"/>
      <c r="AIN920" s="35"/>
      <c r="AIO920" s="34"/>
      <c r="AIV920" s="35"/>
      <c r="AIW920" s="34"/>
      <c r="AJD920" s="35"/>
      <c r="AJE920" s="34"/>
      <c r="AJL920" s="35"/>
      <c r="AJM920" s="34"/>
      <c r="AJT920" s="35"/>
      <c r="AJU920" s="34"/>
      <c r="AKB920" s="35"/>
      <c r="AKC920" s="34"/>
      <c r="AKJ920" s="35"/>
      <c r="AKK920" s="34"/>
      <c r="AKR920" s="35"/>
      <c r="AKS920" s="34"/>
      <c r="AKZ920" s="35"/>
      <c r="ALA920" s="34"/>
      <c r="ALH920" s="35"/>
      <c r="ALI920" s="34"/>
      <c r="ALP920" s="35"/>
      <c r="ALQ920" s="34"/>
      <c r="ALX920" s="35"/>
      <c r="ALY920" s="34"/>
      <c r="AMF920" s="35"/>
      <c r="AMG920" s="34"/>
      <c r="AMN920" s="35"/>
      <c r="AMO920" s="34"/>
      <c r="AMV920" s="35"/>
      <c r="AMW920" s="34"/>
      <c r="AND920" s="35"/>
      <c r="ANE920" s="34"/>
      <c r="ANL920" s="35"/>
      <c r="ANM920" s="34"/>
      <c r="ANT920" s="35"/>
      <c r="ANU920" s="34"/>
      <c r="AOB920" s="35"/>
      <c r="AOC920" s="34"/>
      <c r="AOJ920" s="35"/>
      <c r="AOK920" s="34"/>
      <c r="AOR920" s="35"/>
      <c r="AOS920" s="34"/>
      <c r="AOZ920" s="35"/>
      <c r="APA920" s="34"/>
      <c r="APH920" s="35"/>
      <c r="API920" s="34"/>
      <c r="APP920" s="35"/>
      <c r="APQ920" s="34"/>
      <c r="APX920" s="35"/>
      <c r="APY920" s="34"/>
      <c r="AQF920" s="35"/>
      <c r="AQG920" s="34"/>
      <c r="AQN920" s="35"/>
      <c r="AQO920" s="34"/>
      <c r="AQV920" s="35"/>
      <c r="AQW920" s="34"/>
      <c r="ARD920" s="35"/>
      <c r="ARE920" s="34"/>
      <c r="ARL920" s="35"/>
      <c r="ARM920" s="34"/>
      <c r="ART920" s="35"/>
      <c r="ARU920" s="34"/>
      <c r="ASB920" s="35"/>
      <c r="ASC920" s="34"/>
      <c r="ASJ920" s="35"/>
      <c r="ASK920" s="34"/>
      <c r="ASR920" s="35"/>
      <c r="ASS920" s="34"/>
      <c r="ASZ920" s="35"/>
      <c r="ATA920" s="34"/>
      <c r="ATH920" s="35"/>
      <c r="ATI920" s="34"/>
      <c r="ATP920" s="35"/>
      <c r="ATQ920" s="34"/>
      <c r="ATX920" s="35"/>
      <c r="ATY920" s="34"/>
      <c r="AUF920" s="35"/>
      <c r="AUG920" s="34"/>
      <c r="AUN920" s="35"/>
      <c r="AUO920" s="34"/>
      <c r="AUV920" s="35"/>
      <c r="AUW920" s="34"/>
      <c r="AVD920" s="35"/>
      <c r="AVE920" s="34"/>
      <c r="AVL920" s="35"/>
      <c r="AVM920" s="34"/>
      <c r="AVT920" s="35"/>
      <c r="AVU920" s="34"/>
      <c r="AWB920" s="35"/>
      <c r="AWC920" s="34"/>
      <c r="AWJ920" s="35"/>
      <c r="AWK920" s="34"/>
      <c r="AWR920" s="35"/>
      <c r="AWS920" s="34"/>
      <c r="AWZ920" s="35"/>
      <c r="AXA920" s="34"/>
      <c r="AXH920" s="35"/>
      <c r="AXI920" s="34"/>
      <c r="AXP920" s="35"/>
      <c r="AXQ920" s="34"/>
      <c r="AXX920" s="35"/>
      <c r="AXY920" s="34"/>
      <c r="AYF920" s="35"/>
      <c r="AYG920" s="34"/>
      <c r="AYN920" s="35"/>
      <c r="AYO920" s="34"/>
      <c r="AYV920" s="35"/>
      <c r="AYW920" s="34"/>
      <c r="AZD920" s="35"/>
      <c r="AZE920" s="34"/>
      <c r="AZL920" s="35"/>
      <c r="AZM920" s="34"/>
      <c r="AZT920" s="35"/>
      <c r="AZU920" s="34"/>
      <c r="BAB920" s="35"/>
      <c r="BAC920" s="34"/>
      <c r="BAJ920" s="35"/>
      <c r="BAK920" s="34"/>
      <c r="BAR920" s="35"/>
      <c r="BAS920" s="34"/>
      <c r="BAZ920" s="35"/>
      <c r="BBA920" s="34"/>
      <c r="BBH920" s="35"/>
      <c r="BBI920" s="34"/>
      <c r="BBP920" s="35"/>
      <c r="BBQ920" s="34"/>
      <c r="BBX920" s="35"/>
      <c r="BBY920" s="34"/>
      <c r="BCF920" s="35"/>
      <c r="BCG920" s="34"/>
      <c r="BCN920" s="35"/>
      <c r="BCO920" s="34"/>
      <c r="BCV920" s="35"/>
      <c r="BCW920" s="34"/>
      <c r="BDD920" s="35"/>
      <c r="BDE920" s="34"/>
      <c r="BDL920" s="35"/>
      <c r="BDM920" s="34"/>
      <c r="BDT920" s="35"/>
      <c r="BDU920" s="34"/>
      <c r="BEB920" s="35"/>
      <c r="BEC920" s="34"/>
      <c r="BEJ920" s="35"/>
      <c r="BEK920" s="34"/>
      <c r="BER920" s="35"/>
      <c r="BES920" s="34"/>
      <c r="BEZ920" s="35"/>
      <c r="BFA920" s="34"/>
      <c r="BFH920" s="35"/>
      <c r="BFI920" s="34"/>
      <c r="BFP920" s="35"/>
      <c r="BFQ920" s="34"/>
      <c r="BFX920" s="35"/>
      <c r="BFY920" s="34"/>
      <c r="BGF920" s="35"/>
      <c r="BGG920" s="34"/>
      <c r="BGN920" s="35"/>
      <c r="BGO920" s="34"/>
      <c r="BGV920" s="35"/>
      <c r="BGW920" s="34"/>
      <c r="BHD920" s="35"/>
      <c r="BHE920" s="34"/>
      <c r="BHL920" s="35"/>
      <c r="BHM920" s="34"/>
      <c r="BHT920" s="35"/>
      <c r="BHU920" s="34"/>
      <c r="BIB920" s="35"/>
      <c r="BIC920" s="34"/>
      <c r="BIJ920" s="35"/>
      <c r="BIK920" s="34"/>
      <c r="BIR920" s="35"/>
      <c r="BIS920" s="34"/>
      <c r="BIZ920" s="35"/>
      <c r="BJA920" s="34"/>
      <c r="BJH920" s="35"/>
      <c r="BJI920" s="34"/>
      <c r="BJP920" s="35"/>
      <c r="BJQ920" s="34"/>
      <c r="BJX920" s="35"/>
      <c r="BJY920" s="34"/>
      <c r="BKF920" s="35"/>
      <c r="BKG920" s="34"/>
      <c r="BKN920" s="35"/>
      <c r="BKO920" s="34"/>
      <c r="BKV920" s="35"/>
      <c r="BKW920" s="34"/>
      <c r="BLD920" s="35"/>
      <c r="BLE920" s="34"/>
      <c r="BLL920" s="35"/>
      <c r="BLM920" s="34"/>
      <c r="BLT920" s="35"/>
      <c r="BLU920" s="34"/>
      <c r="BMB920" s="35"/>
      <c r="BMC920" s="34"/>
      <c r="BMJ920" s="35"/>
      <c r="BMK920" s="34"/>
      <c r="BMR920" s="35"/>
      <c r="BMS920" s="34"/>
      <c r="BMZ920" s="35"/>
      <c r="BNA920" s="34"/>
      <c r="BNH920" s="35"/>
      <c r="BNI920" s="34"/>
      <c r="BNP920" s="35"/>
      <c r="BNQ920" s="34"/>
      <c r="BNX920" s="35"/>
      <c r="BNY920" s="34"/>
      <c r="BOF920" s="35"/>
      <c r="BOG920" s="34"/>
      <c r="BON920" s="35"/>
      <c r="BOO920" s="34"/>
      <c r="BOV920" s="35"/>
      <c r="BOW920" s="34"/>
      <c r="BPD920" s="35"/>
      <c r="BPE920" s="34"/>
      <c r="BPL920" s="35"/>
      <c r="BPM920" s="34"/>
      <c r="BPT920" s="35"/>
      <c r="BPU920" s="34"/>
      <c r="BQB920" s="35"/>
      <c r="BQC920" s="34"/>
      <c r="BQJ920" s="35"/>
      <c r="BQK920" s="34"/>
      <c r="BQR920" s="35"/>
      <c r="BQS920" s="34"/>
      <c r="BQZ920" s="35"/>
      <c r="BRA920" s="34"/>
      <c r="BRH920" s="35"/>
      <c r="BRI920" s="34"/>
      <c r="BRP920" s="35"/>
      <c r="BRQ920" s="34"/>
      <c r="BRX920" s="35"/>
      <c r="BRY920" s="34"/>
      <c r="BSF920" s="35"/>
      <c r="BSG920" s="34"/>
      <c r="BSN920" s="35"/>
      <c r="BSO920" s="34"/>
      <c r="BSV920" s="35"/>
      <c r="BSW920" s="34"/>
      <c r="BTD920" s="35"/>
      <c r="BTE920" s="34"/>
      <c r="BTL920" s="35"/>
      <c r="BTM920" s="34"/>
      <c r="BTT920" s="35"/>
      <c r="BTU920" s="34"/>
      <c r="BUB920" s="35"/>
      <c r="BUC920" s="34"/>
      <c r="BUJ920" s="35"/>
      <c r="BUK920" s="34"/>
      <c r="BUR920" s="35"/>
      <c r="BUS920" s="34"/>
      <c r="BUZ920" s="35"/>
      <c r="BVA920" s="34"/>
      <c r="BVH920" s="35"/>
      <c r="BVI920" s="34"/>
      <c r="BVP920" s="35"/>
      <c r="BVQ920" s="34"/>
      <c r="BVX920" s="35"/>
      <c r="BVY920" s="34"/>
      <c r="BWF920" s="35"/>
      <c r="BWG920" s="34"/>
      <c r="BWN920" s="35"/>
      <c r="BWO920" s="34"/>
      <c r="BWV920" s="35"/>
      <c r="BWW920" s="34"/>
      <c r="BXD920" s="35"/>
      <c r="BXE920" s="34"/>
      <c r="BXL920" s="35"/>
      <c r="BXM920" s="34"/>
      <c r="BXT920" s="35"/>
      <c r="BXU920" s="34"/>
      <c r="BYB920" s="35"/>
      <c r="BYC920" s="34"/>
      <c r="BYJ920" s="35"/>
      <c r="BYK920" s="34"/>
      <c r="BYR920" s="35"/>
      <c r="BYS920" s="34"/>
      <c r="BYZ920" s="35"/>
      <c r="BZA920" s="34"/>
      <c r="BZH920" s="35"/>
      <c r="BZI920" s="34"/>
      <c r="BZP920" s="35"/>
      <c r="BZQ920" s="34"/>
      <c r="BZX920" s="35"/>
      <c r="BZY920" s="34"/>
      <c r="CAF920" s="35"/>
      <c r="CAG920" s="34"/>
      <c r="CAN920" s="35"/>
      <c r="CAO920" s="34"/>
      <c r="CAV920" s="35"/>
      <c r="CAW920" s="34"/>
      <c r="CBD920" s="35"/>
      <c r="CBE920" s="34"/>
      <c r="CBL920" s="35"/>
      <c r="CBM920" s="34"/>
      <c r="CBT920" s="35"/>
      <c r="CBU920" s="34"/>
      <c r="CCB920" s="35"/>
      <c r="CCC920" s="34"/>
      <c r="CCJ920" s="35"/>
      <c r="CCK920" s="34"/>
      <c r="CCR920" s="35"/>
      <c r="CCS920" s="34"/>
      <c r="CCZ920" s="35"/>
      <c r="CDA920" s="34"/>
      <c r="CDH920" s="35"/>
      <c r="CDI920" s="34"/>
      <c r="CDP920" s="35"/>
      <c r="CDQ920" s="34"/>
      <c r="CDX920" s="35"/>
      <c r="CDY920" s="34"/>
      <c r="CEF920" s="35"/>
      <c r="CEG920" s="34"/>
      <c r="CEN920" s="35"/>
      <c r="CEO920" s="34"/>
      <c r="CEV920" s="35"/>
      <c r="CEW920" s="34"/>
      <c r="CFD920" s="35"/>
      <c r="CFE920" s="34"/>
      <c r="CFL920" s="35"/>
      <c r="CFM920" s="34"/>
      <c r="CFT920" s="35"/>
      <c r="CFU920" s="34"/>
      <c r="CGB920" s="35"/>
      <c r="CGC920" s="34"/>
      <c r="CGJ920" s="35"/>
      <c r="CGK920" s="34"/>
      <c r="CGR920" s="35"/>
      <c r="CGS920" s="34"/>
      <c r="CGZ920" s="35"/>
      <c r="CHA920" s="34"/>
      <c r="CHH920" s="35"/>
      <c r="CHI920" s="34"/>
      <c r="CHP920" s="35"/>
      <c r="CHQ920" s="34"/>
      <c r="CHX920" s="35"/>
      <c r="CHY920" s="34"/>
      <c r="CIF920" s="35"/>
      <c r="CIG920" s="34"/>
      <c r="CIN920" s="35"/>
      <c r="CIO920" s="34"/>
      <c r="CIV920" s="35"/>
      <c r="CIW920" s="34"/>
      <c r="CJD920" s="35"/>
      <c r="CJE920" s="34"/>
      <c r="CJL920" s="35"/>
      <c r="CJM920" s="34"/>
      <c r="CJT920" s="35"/>
      <c r="CJU920" s="34"/>
      <c r="CKB920" s="35"/>
      <c r="CKC920" s="34"/>
      <c r="CKJ920" s="35"/>
      <c r="CKK920" s="34"/>
      <c r="CKR920" s="35"/>
      <c r="CKS920" s="34"/>
      <c r="CKZ920" s="35"/>
      <c r="CLA920" s="34"/>
      <c r="CLH920" s="35"/>
      <c r="CLI920" s="34"/>
      <c r="CLP920" s="35"/>
      <c r="CLQ920" s="34"/>
      <c r="CLX920" s="35"/>
      <c r="CLY920" s="34"/>
      <c r="CMF920" s="35"/>
      <c r="CMG920" s="34"/>
      <c r="CMN920" s="35"/>
      <c r="CMO920" s="34"/>
      <c r="CMV920" s="35"/>
      <c r="CMW920" s="34"/>
      <c r="CND920" s="35"/>
      <c r="CNE920" s="34"/>
      <c r="CNL920" s="35"/>
      <c r="CNM920" s="34"/>
      <c r="CNT920" s="35"/>
      <c r="CNU920" s="34"/>
      <c r="COB920" s="35"/>
      <c r="COC920" s="34"/>
      <c r="COJ920" s="35"/>
      <c r="COK920" s="34"/>
      <c r="COR920" s="35"/>
      <c r="COS920" s="34"/>
      <c r="COZ920" s="35"/>
      <c r="CPA920" s="34"/>
      <c r="CPH920" s="35"/>
      <c r="CPI920" s="34"/>
      <c r="CPP920" s="35"/>
      <c r="CPQ920" s="34"/>
      <c r="CPX920" s="35"/>
      <c r="CPY920" s="34"/>
      <c r="CQF920" s="35"/>
      <c r="CQG920" s="34"/>
      <c r="CQN920" s="35"/>
      <c r="CQO920" s="34"/>
      <c r="CQV920" s="35"/>
      <c r="CQW920" s="34"/>
      <c r="CRD920" s="35"/>
      <c r="CRE920" s="34"/>
      <c r="CRL920" s="35"/>
      <c r="CRM920" s="34"/>
      <c r="CRT920" s="35"/>
      <c r="CRU920" s="34"/>
      <c r="CSB920" s="35"/>
      <c r="CSC920" s="34"/>
      <c r="CSJ920" s="35"/>
      <c r="CSK920" s="34"/>
      <c r="CSR920" s="35"/>
      <c r="CSS920" s="34"/>
      <c r="CSZ920" s="35"/>
      <c r="CTA920" s="34"/>
      <c r="CTH920" s="35"/>
      <c r="CTI920" s="34"/>
      <c r="CTP920" s="35"/>
      <c r="CTQ920" s="34"/>
      <c r="CTX920" s="35"/>
      <c r="CTY920" s="34"/>
      <c r="CUF920" s="35"/>
      <c r="CUG920" s="34"/>
      <c r="CUN920" s="35"/>
      <c r="CUO920" s="34"/>
      <c r="CUV920" s="35"/>
      <c r="CUW920" s="34"/>
      <c r="CVD920" s="35"/>
      <c r="CVE920" s="34"/>
      <c r="CVL920" s="35"/>
      <c r="CVM920" s="34"/>
      <c r="CVT920" s="35"/>
      <c r="CVU920" s="34"/>
      <c r="CWB920" s="35"/>
      <c r="CWC920" s="34"/>
      <c r="CWJ920" s="35"/>
      <c r="CWK920" s="34"/>
      <c r="CWR920" s="35"/>
      <c r="CWS920" s="34"/>
      <c r="CWZ920" s="35"/>
      <c r="CXA920" s="34"/>
      <c r="CXH920" s="35"/>
      <c r="CXI920" s="34"/>
      <c r="CXP920" s="35"/>
      <c r="CXQ920" s="34"/>
      <c r="CXX920" s="35"/>
      <c r="CXY920" s="34"/>
      <c r="CYF920" s="35"/>
      <c r="CYG920" s="34"/>
      <c r="CYN920" s="35"/>
      <c r="CYO920" s="34"/>
      <c r="CYV920" s="35"/>
      <c r="CYW920" s="34"/>
      <c r="CZD920" s="35"/>
      <c r="CZE920" s="34"/>
      <c r="CZL920" s="35"/>
      <c r="CZM920" s="34"/>
      <c r="CZT920" s="35"/>
      <c r="CZU920" s="34"/>
      <c r="DAB920" s="35"/>
      <c r="DAC920" s="34"/>
      <c r="DAJ920" s="35"/>
      <c r="DAK920" s="34"/>
      <c r="DAR920" s="35"/>
      <c r="DAS920" s="34"/>
      <c r="DAZ920" s="35"/>
      <c r="DBA920" s="34"/>
      <c r="DBH920" s="35"/>
      <c r="DBI920" s="34"/>
      <c r="DBP920" s="35"/>
      <c r="DBQ920" s="34"/>
      <c r="DBX920" s="35"/>
      <c r="DBY920" s="34"/>
      <c r="DCF920" s="35"/>
      <c r="DCG920" s="34"/>
      <c r="DCN920" s="35"/>
      <c r="DCO920" s="34"/>
      <c r="DCV920" s="35"/>
      <c r="DCW920" s="34"/>
      <c r="DDD920" s="35"/>
      <c r="DDE920" s="34"/>
      <c r="DDL920" s="35"/>
      <c r="DDM920" s="34"/>
      <c r="DDT920" s="35"/>
      <c r="DDU920" s="34"/>
      <c r="DEB920" s="35"/>
      <c r="DEC920" s="34"/>
      <c r="DEJ920" s="35"/>
      <c r="DEK920" s="34"/>
      <c r="DER920" s="35"/>
      <c r="DES920" s="34"/>
      <c r="DEZ920" s="35"/>
      <c r="DFA920" s="34"/>
      <c r="DFH920" s="35"/>
      <c r="DFI920" s="34"/>
      <c r="DFP920" s="35"/>
      <c r="DFQ920" s="34"/>
      <c r="DFX920" s="35"/>
      <c r="DFY920" s="34"/>
      <c r="DGF920" s="35"/>
      <c r="DGG920" s="34"/>
      <c r="DGN920" s="35"/>
      <c r="DGO920" s="34"/>
      <c r="DGV920" s="35"/>
      <c r="DGW920" s="34"/>
      <c r="DHD920" s="35"/>
      <c r="DHE920" s="34"/>
      <c r="DHL920" s="35"/>
      <c r="DHM920" s="34"/>
      <c r="DHT920" s="35"/>
      <c r="DHU920" s="34"/>
      <c r="DIB920" s="35"/>
      <c r="DIC920" s="34"/>
      <c r="DIJ920" s="35"/>
      <c r="DIK920" s="34"/>
      <c r="DIR920" s="35"/>
      <c r="DIS920" s="34"/>
      <c r="DIZ920" s="35"/>
      <c r="DJA920" s="34"/>
      <c r="DJH920" s="35"/>
      <c r="DJI920" s="34"/>
      <c r="DJP920" s="35"/>
      <c r="DJQ920" s="34"/>
      <c r="DJX920" s="35"/>
      <c r="DJY920" s="34"/>
      <c r="DKF920" s="35"/>
      <c r="DKG920" s="34"/>
      <c r="DKN920" s="35"/>
      <c r="DKO920" s="34"/>
      <c r="DKV920" s="35"/>
      <c r="DKW920" s="34"/>
      <c r="DLD920" s="35"/>
      <c r="DLE920" s="34"/>
      <c r="DLL920" s="35"/>
      <c r="DLM920" s="34"/>
      <c r="DLT920" s="35"/>
      <c r="DLU920" s="34"/>
      <c r="DMB920" s="35"/>
      <c r="DMC920" s="34"/>
      <c r="DMJ920" s="35"/>
      <c r="DMK920" s="34"/>
      <c r="DMR920" s="35"/>
      <c r="DMS920" s="34"/>
      <c r="DMZ920" s="35"/>
      <c r="DNA920" s="34"/>
      <c r="DNH920" s="35"/>
      <c r="DNI920" s="34"/>
      <c r="DNP920" s="35"/>
      <c r="DNQ920" s="34"/>
      <c r="DNX920" s="35"/>
      <c r="DNY920" s="34"/>
      <c r="DOF920" s="35"/>
      <c r="DOG920" s="34"/>
      <c r="DON920" s="35"/>
      <c r="DOO920" s="34"/>
      <c r="DOV920" s="35"/>
      <c r="DOW920" s="34"/>
      <c r="DPD920" s="35"/>
      <c r="DPE920" s="34"/>
      <c r="DPL920" s="35"/>
      <c r="DPM920" s="34"/>
      <c r="DPT920" s="35"/>
      <c r="DPU920" s="34"/>
      <c r="DQB920" s="35"/>
      <c r="DQC920" s="34"/>
      <c r="DQJ920" s="35"/>
      <c r="DQK920" s="34"/>
      <c r="DQR920" s="35"/>
      <c r="DQS920" s="34"/>
      <c r="DQZ920" s="35"/>
      <c r="DRA920" s="34"/>
      <c r="DRH920" s="35"/>
      <c r="DRI920" s="34"/>
      <c r="DRP920" s="35"/>
      <c r="DRQ920" s="34"/>
      <c r="DRX920" s="35"/>
      <c r="DRY920" s="34"/>
      <c r="DSF920" s="35"/>
      <c r="DSG920" s="34"/>
      <c r="DSN920" s="35"/>
      <c r="DSO920" s="34"/>
      <c r="DSV920" s="35"/>
      <c r="DSW920" s="34"/>
      <c r="DTD920" s="35"/>
      <c r="DTE920" s="34"/>
      <c r="DTL920" s="35"/>
      <c r="DTM920" s="34"/>
      <c r="DTT920" s="35"/>
      <c r="DTU920" s="34"/>
      <c r="DUB920" s="35"/>
      <c r="DUC920" s="34"/>
      <c r="DUJ920" s="35"/>
      <c r="DUK920" s="34"/>
      <c r="DUR920" s="35"/>
      <c r="DUS920" s="34"/>
      <c r="DUZ920" s="35"/>
      <c r="DVA920" s="34"/>
      <c r="DVH920" s="35"/>
      <c r="DVI920" s="34"/>
      <c r="DVP920" s="35"/>
      <c r="DVQ920" s="34"/>
      <c r="DVX920" s="35"/>
      <c r="DVY920" s="34"/>
      <c r="DWF920" s="35"/>
      <c r="DWG920" s="34"/>
      <c r="DWN920" s="35"/>
      <c r="DWO920" s="34"/>
      <c r="DWV920" s="35"/>
      <c r="DWW920" s="34"/>
      <c r="DXD920" s="35"/>
      <c r="DXE920" s="34"/>
      <c r="DXL920" s="35"/>
      <c r="DXM920" s="34"/>
      <c r="DXT920" s="35"/>
      <c r="DXU920" s="34"/>
      <c r="DYB920" s="35"/>
      <c r="DYC920" s="34"/>
      <c r="DYJ920" s="35"/>
      <c r="DYK920" s="34"/>
      <c r="DYR920" s="35"/>
      <c r="DYS920" s="34"/>
      <c r="DYZ920" s="35"/>
      <c r="DZA920" s="34"/>
      <c r="DZH920" s="35"/>
      <c r="DZI920" s="34"/>
      <c r="DZP920" s="35"/>
      <c r="DZQ920" s="34"/>
      <c r="DZX920" s="35"/>
      <c r="DZY920" s="34"/>
      <c r="EAF920" s="35"/>
      <c r="EAG920" s="34"/>
      <c r="EAN920" s="35"/>
      <c r="EAO920" s="34"/>
      <c r="EAV920" s="35"/>
      <c r="EAW920" s="34"/>
      <c r="EBD920" s="35"/>
      <c r="EBE920" s="34"/>
      <c r="EBL920" s="35"/>
      <c r="EBM920" s="34"/>
      <c r="EBT920" s="35"/>
      <c r="EBU920" s="34"/>
      <c r="ECB920" s="35"/>
      <c r="ECC920" s="34"/>
      <c r="ECJ920" s="35"/>
      <c r="ECK920" s="34"/>
      <c r="ECR920" s="35"/>
      <c r="ECS920" s="34"/>
      <c r="ECZ920" s="35"/>
      <c r="EDA920" s="34"/>
      <c r="EDH920" s="35"/>
      <c r="EDI920" s="34"/>
      <c r="EDP920" s="35"/>
      <c r="EDQ920" s="34"/>
      <c r="EDX920" s="35"/>
      <c r="EDY920" s="34"/>
      <c r="EEF920" s="35"/>
      <c r="EEG920" s="34"/>
      <c r="EEN920" s="35"/>
      <c r="EEO920" s="34"/>
      <c r="EEV920" s="35"/>
      <c r="EEW920" s="34"/>
      <c r="EFD920" s="35"/>
      <c r="EFE920" s="34"/>
      <c r="EFL920" s="35"/>
      <c r="EFM920" s="34"/>
      <c r="EFT920" s="35"/>
      <c r="EFU920" s="34"/>
      <c r="EGB920" s="35"/>
      <c r="EGC920" s="34"/>
      <c r="EGJ920" s="35"/>
      <c r="EGK920" s="34"/>
      <c r="EGR920" s="35"/>
      <c r="EGS920" s="34"/>
      <c r="EGZ920" s="35"/>
      <c r="EHA920" s="34"/>
      <c r="EHH920" s="35"/>
      <c r="EHI920" s="34"/>
      <c r="EHP920" s="35"/>
      <c r="EHQ920" s="34"/>
      <c r="EHX920" s="35"/>
      <c r="EHY920" s="34"/>
      <c r="EIF920" s="35"/>
      <c r="EIG920" s="34"/>
      <c r="EIN920" s="35"/>
      <c r="EIO920" s="34"/>
      <c r="EIV920" s="35"/>
      <c r="EIW920" s="34"/>
      <c r="EJD920" s="35"/>
      <c r="EJE920" s="34"/>
      <c r="EJL920" s="35"/>
      <c r="EJM920" s="34"/>
      <c r="EJT920" s="35"/>
      <c r="EJU920" s="34"/>
      <c r="EKB920" s="35"/>
      <c r="EKC920" s="34"/>
      <c r="EKJ920" s="35"/>
      <c r="EKK920" s="34"/>
      <c r="EKR920" s="35"/>
      <c r="EKS920" s="34"/>
      <c r="EKZ920" s="35"/>
      <c r="ELA920" s="34"/>
      <c r="ELH920" s="35"/>
      <c r="ELI920" s="34"/>
      <c r="ELP920" s="35"/>
      <c r="ELQ920" s="34"/>
      <c r="ELX920" s="35"/>
      <c r="ELY920" s="34"/>
      <c r="EMF920" s="35"/>
      <c r="EMG920" s="34"/>
      <c r="EMN920" s="35"/>
      <c r="EMO920" s="34"/>
      <c r="EMV920" s="35"/>
      <c r="EMW920" s="34"/>
      <c r="END920" s="35"/>
      <c r="ENE920" s="34"/>
      <c r="ENL920" s="35"/>
      <c r="ENM920" s="34"/>
      <c r="ENT920" s="35"/>
      <c r="ENU920" s="34"/>
      <c r="EOB920" s="35"/>
      <c r="EOC920" s="34"/>
      <c r="EOJ920" s="35"/>
      <c r="EOK920" s="34"/>
      <c r="EOR920" s="35"/>
      <c r="EOS920" s="34"/>
      <c r="EOZ920" s="35"/>
      <c r="EPA920" s="34"/>
      <c r="EPH920" s="35"/>
      <c r="EPI920" s="34"/>
      <c r="EPP920" s="35"/>
      <c r="EPQ920" s="34"/>
      <c r="EPX920" s="35"/>
      <c r="EPY920" s="34"/>
      <c r="EQF920" s="35"/>
      <c r="EQG920" s="34"/>
      <c r="EQN920" s="35"/>
      <c r="EQO920" s="34"/>
      <c r="EQV920" s="35"/>
      <c r="EQW920" s="34"/>
      <c r="ERD920" s="35"/>
      <c r="ERE920" s="34"/>
      <c r="ERL920" s="35"/>
      <c r="ERM920" s="34"/>
      <c r="ERT920" s="35"/>
      <c r="ERU920" s="34"/>
      <c r="ESB920" s="35"/>
      <c r="ESC920" s="34"/>
      <c r="ESJ920" s="35"/>
      <c r="ESK920" s="34"/>
      <c r="ESR920" s="35"/>
      <c r="ESS920" s="34"/>
      <c r="ESZ920" s="35"/>
      <c r="ETA920" s="34"/>
      <c r="ETH920" s="35"/>
      <c r="ETI920" s="34"/>
      <c r="ETP920" s="35"/>
      <c r="ETQ920" s="34"/>
      <c r="ETX920" s="35"/>
      <c r="ETY920" s="34"/>
      <c r="EUF920" s="35"/>
      <c r="EUG920" s="34"/>
      <c r="EUN920" s="35"/>
      <c r="EUO920" s="34"/>
      <c r="EUV920" s="35"/>
      <c r="EUW920" s="34"/>
      <c r="EVD920" s="35"/>
      <c r="EVE920" s="34"/>
      <c r="EVL920" s="35"/>
      <c r="EVM920" s="34"/>
      <c r="EVT920" s="35"/>
      <c r="EVU920" s="34"/>
      <c r="EWB920" s="35"/>
      <c r="EWC920" s="34"/>
      <c r="EWJ920" s="35"/>
      <c r="EWK920" s="34"/>
      <c r="EWR920" s="35"/>
      <c r="EWS920" s="34"/>
      <c r="EWZ920" s="35"/>
      <c r="EXA920" s="34"/>
      <c r="EXH920" s="35"/>
      <c r="EXI920" s="34"/>
      <c r="EXP920" s="35"/>
      <c r="EXQ920" s="34"/>
      <c r="EXX920" s="35"/>
      <c r="EXY920" s="34"/>
      <c r="EYF920" s="35"/>
      <c r="EYG920" s="34"/>
      <c r="EYN920" s="35"/>
      <c r="EYO920" s="34"/>
      <c r="EYV920" s="35"/>
      <c r="EYW920" s="34"/>
      <c r="EZD920" s="35"/>
      <c r="EZE920" s="34"/>
      <c r="EZL920" s="35"/>
      <c r="EZM920" s="34"/>
      <c r="EZT920" s="35"/>
      <c r="EZU920" s="34"/>
      <c r="FAB920" s="35"/>
      <c r="FAC920" s="34"/>
      <c r="FAJ920" s="35"/>
      <c r="FAK920" s="34"/>
      <c r="FAR920" s="35"/>
      <c r="FAS920" s="34"/>
      <c r="FAZ920" s="35"/>
      <c r="FBA920" s="34"/>
      <c r="FBH920" s="35"/>
      <c r="FBI920" s="34"/>
      <c r="FBP920" s="35"/>
      <c r="FBQ920" s="34"/>
      <c r="FBX920" s="35"/>
      <c r="FBY920" s="34"/>
      <c r="FCF920" s="35"/>
      <c r="FCG920" s="34"/>
      <c r="FCN920" s="35"/>
      <c r="FCO920" s="34"/>
      <c r="FCV920" s="35"/>
      <c r="FCW920" s="34"/>
      <c r="FDD920" s="35"/>
      <c r="FDE920" s="34"/>
      <c r="FDL920" s="35"/>
      <c r="FDM920" s="34"/>
      <c r="FDT920" s="35"/>
      <c r="FDU920" s="34"/>
      <c r="FEB920" s="35"/>
      <c r="FEC920" s="34"/>
      <c r="FEJ920" s="35"/>
      <c r="FEK920" s="34"/>
      <c r="FER920" s="35"/>
      <c r="FES920" s="34"/>
      <c r="FEZ920" s="35"/>
      <c r="FFA920" s="34"/>
      <c r="FFH920" s="35"/>
      <c r="FFI920" s="34"/>
      <c r="FFP920" s="35"/>
      <c r="FFQ920" s="34"/>
      <c r="FFX920" s="35"/>
      <c r="FFY920" s="34"/>
      <c r="FGF920" s="35"/>
      <c r="FGG920" s="34"/>
      <c r="FGN920" s="35"/>
      <c r="FGO920" s="34"/>
      <c r="FGV920" s="35"/>
      <c r="FGW920" s="34"/>
      <c r="FHD920" s="35"/>
      <c r="FHE920" s="34"/>
      <c r="FHL920" s="35"/>
      <c r="FHM920" s="34"/>
      <c r="FHT920" s="35"/>
      <c r="FHU920" s="34"/>
      <c r="FIB920" s="35"/>
      <c r="FIC920" s="34"/>
      <c r="FIJ920" s="35"/>
      <c r="FIK920" s="34"/>
      <c r="FIR920" s="35"/>
      <c r="FIS920" s="34"/>
      <c r="FIZ920" s="35"/>
      <c r="FJA920" s="34"/>
      <c r="FJH920" s="35"/>
      <c r="FJI920" s="34"/>
      <c r="FJP920" s="35"/>
      <c r="FJQ920" s="34"/>
      <c r="FJX920" s="35"/>
      <c r="FJY920" s="34"/>
      <c r="FKF920" s="35"/>
      <c r="FKG920" s="34"/>
      <c r="FKN920" s="35"/>
      <c r="FKO920" s="34"/>
      <c r="FKV920" s="35"/>
      <c r="FKW920" s="34"/>
      <c r="FLD920" s="35"/>
      <c r="FLE920" s="34"/>
      <c r="FLL920" s="35"/>
      <c r="FLM920" s="34"/>
      <c r="FLT920" s="35"/>
      <c r="FLU920" s="34"/>
      <c r="FMB920" s="35"/>
      <c r="FMC920" s="34"/>
      <c r="FMJ920" s="35"/>
      <c r="FMK920" s="34"/>
      <c r="FMR920" s="35"/>
      <c r="FMS920" s="34"/>
      <c r="FMZ920" s="35"/>
      <c r="FNA920" s="34"/>
      <c r="FNH920" s="35"/>
      <c r="FNI920" s="34"/>
      <c r="FNP920" s="35"/>
      <c r="FNQ920" s="34"/>
      <c r="FNX920" s="35"/>
      <c r="FNY920" s="34"/>
      <c r="FOF920" s="35"/>
      <c r="FOG920" s="34"/>
      <c r="FON920" s="35"/>
      <c r="FOO920" s="34"/>
      <c r="FOV920" s="35"/>
      <c r="FOW920" s="34"/>
      <c r="FPD920" s="35"/>
      <c r="FPE920" s="34"/>
      <c r="FPL920" s="35"/>
      <c r="FPM920" s="34"/>
      <c r="FPT920" s="35"/>
      <c r="FPU920" s="34"/>
      <c r="FQB920" s="35"/>
      <c r="FQC920" s="34"/>
      <c r="FQJ920" s="35"/>
      <c r="FQK920" s="34"/>
      <c r="FQR920" s="35"/>
      <c r="FQS920" s="34"/>
      <c r="FQZ920" s="35"/>
      <c r="FRA920" s="34"/>
      <c r="FRH920" s="35"/>
      <c r="FRI920" s="34"/>
      <c r="FRP920" s="35"/>
      <c r="FRQ920" s="34"/>
      <c r="FRX920" s="35"/>
      <c r="FRY920" s="34"/>
      <c r="FSF920" s="35"/>
      <c r="FSG920" s="34"/>
      <c r="FSN920" s="35"/>
      <c r="FSO920" s="34"/>
      <c r="FSV920" s="35"/>
      <c r="FSW920" s="34"/>
      <c r="FTD920" s="35"/>
      <c r="FTE920" s="34"/>
      <c r="FTL920" s="35"/>
      <c r="FTM920" s="34"/>
      <c r="FTT920" s="35"/>
      <c r="FTU920" s="34"/>
      <c r="FUB920" s="35"/>
      <c r="FUC920" s="34"/>
      <c r="FUJ920" s="35"/>
      <c r="FUK920" s="34"/>
      <c r="FUR920" s="35"/>
      <c r="FUS920" s="34"/>
      <c r="FUZ920" s="35"/>
      <c r="FVA920" s="34"/>
      <c r="FVH920" s="35"/>
      <c r="FVI920" s="34"/>
      <c r="FVP920" s="35"/>
      <c r="FVQ920" s="34"/>
      <c r="FVX920" s="35"/>
      <c r="FVY920" s="34"/>
      <c r="FWF920" s="35"/>
      <c r="FWG920" s="34"/>
      <c r="FWN920" s="35"/>
      <c r="FWO920" s="34"/>
      <c r="FWV920" s="35"/>
      <c r="FWW920" s="34"/>
      <c r="FXD920" s="35"/>
      <c r="FXE920" s="34"/>
      <c r="FXL920" s="35"/>
      <c r="FXM920" s="34"/>
      <c r="FXT920" s="35"/>
      <c r="FXU920" s="34"/>
      <c r="FYB920" s="35"/>
      <c r="FYC920" s="34"/>
      <c r="FYJ920" s="35"/>
      <c r="FYK920" s="34"/>
      <c r="FYR920" s="35"/>
      <c r="FYS920" s="34"/>
      <c r="FYZ920" s="35"/>
      <c r="FZA920" s="34"/>
      <c r="FZH920" s="35"/>
      <c r="FZI920" s="34"/>
      <c r="FZP920" s="35"/>
      <c r="FZQ920" s="34"/>
      <c r="FZX920" s="35"/>
      <c r="FZY920" s="34"/>
      <c r="GAF920" s="35"/>
      <c r="GAG920" s="34"/>
      <c r="GAN920" s="35"/>
      <c r="GAO920" s="34"/>
      <c r="GAV920" s="35"/>
      <c r="GAW920" s="34"/>
      <c r="GBD920" s="35"/>
      <c r="GBE920" s="34"/>
      <c r="GBL920" s="35"/>
      <c r="GBM920" s="34"/>
      <c r="GBT920" s="35"/>
      <c r="GBU920" s="34"/>
      <c r="GCB920" s="35"/>
      <c r="GCC920" s="34"/>
      <c r="GCJ920" s="35"/>
      <c r="GCK920" s="34"/>
      <c r="GCR920" s="35"/>
      <c r="GCS920" s="34"/>
      <c r="GCZ920" s="35"/>
      <c r="GDA920" s="34"/>
      <c r="GDH920" s="35"/>
      <c r="GDI920" s="34"/>
      <c r="GDP920" s="35"/>
      <c r="GDQ920" s="34"/>
      <c r="GDX920" s="35"/>
      <c r="GDY920" s="34"/>
      <c r="GEF920" s="35"/>
      <c r="GEG920" s="34"/>
      <c r="GEN920" s="35"/>
      <c r="GEO920" s="34"/>
      <c r="GEV920" s="35"/>
      <c r="GEW920" s="34"/>
      <c r="GFD920" s="35"/>
      <c r="GFE920" s="34"/>
      <c r="GFL920" s="35"/>
      <c r="GFM920" s="34"/>
      <c r="GFT920" s="35"/>
      <c r="GFU920" s="34"/>
      <c r="GGB920" s="35"/>
      <c r="GGC920" s="34"/>
      <c r="GGJ920" s="35"/>
      <c r="GGK920" s="34"/>
      <c r="GGR920" s="35"/>
      <c r="GGS920" s="34"/>
      <c r="GGZ920" s="35"/>
      <c r="GHA920" s="34"/>
      <c r="GHH920" s="35"/>
      <c r="GHI920" s="34"/>
      <c r="GHP920" s="35"/>
      <c r="GHQ920" s="34"/>
      <c r="GHX920" s="35"/>
      <c r="GHY920" s="34"/>
      <c r="GIF920" s="35"/>
      <c r="GIG920" s="34"/>
      <c r="GIN920" s="35"/>
      <c r="GIO920" s="34"/>
      <c r="GIV920" s="35"/>
      <c r="GIW920" s="34"/>
      <c r="GJD920" s="35"/>
      <c r="GJE920" s="34"/>
      <c r="GJL920" s="35"/>
      <c r="GJM920" s="34"/>
      <c r="GJT920" s="35"/>
      <c r="GJU920" s="34"/>
      <c r="GKB920" s="35"/>
      <c r="GKC920" s="34"/>
      <c r="GKJ920" s="35"/>
      <c r="GKK920" s="34"/>
      <c r="GKR920" s="35"/>
      <c r="GKS920" s="34"/>
      <c r="GKZ920" s="35"/>
      <c r="GLA920" s="34"/>
      <c r="GLH920" s="35"/>
      <c r="GLI920" s="34"/>
      <c r="GLP920" s="35"/>
      <c r="GLQ920" s="34"/>
      <c r="GLX920" s="35"/>
      <c r="GLY920" s="34"/>
      <c r="GMF920" s="35"/>
      <c r="GMG920" s="34"/>
      <c r="GMN920" s="35"/>
      <c r="GMO920" s="34"/>
      <c r="GMV920" s="35"/>
      <c r="GMW920" s="34"/>
      <c r="GND920" s="35"/>
      <c r="GNE920" s="34"/>
      <c r="GNL920" s="35"/>
      <c r="GNM920" s="34"/>
      <c r="GNT920" s="35"/>
      <c r="GNU920" s="34"/>
      <c r="GOB920" s="35"/>
      <c r="GOC920" s="34"/>
      <c r="GOJ920" s="35"/>
      <c r="GOK920" s="34"/>
      <c r="GOR920" s="35"/>
      <c r="GOS920" s="34"/>
      <c r="GOZ920" s="35"/>
      <c r="GPA920" s="34"/>
      <c r="GPH920" s="35"/>
      <c r="GPI920" s="34"/>
      <c r="GPP920" s="35"/>
      <c r="GPQ920" s="34"/>
      <c r="GPX920" s="35"/>
      <c r="GPY920" s="34"/>
      <c r="GQF920" s="35"/>
      <c r="GQG920" s="34"/>
      <c r="GQN920" s="35"/>
      <c r="GQO920" s="34"/>
      <c r="GQV920" s="35"/>
      <c r="GQW920" s="34"/>
      <c r="GRD920" s="35"/>
      <c r="GRE920" s="34"/>
      <c r="GRL920" s="35"/>
      <c r="GRM920" s="34"/>
      <c r="GRT920" s="35"/>
      <c r="GRU920" s="34"/>
      <c r="GSB920" s="35"/>
      <c r="GSC920" s="34"/>
      <c r="GSJ920" s="35"/>
      <c r="GSK920" s="34"/>
      <c r="GSR920" s="35"/>
      <c r="GSS920" s="34"/>
      <c r="GSZ920" s="35"/>
      <c r="GTA920" s="34"/>
      <c r="GTH920" s="35"/>
      <c r="GTI920" s="34"/>
      <c r="GTP920" s="35"/>
      <c r="GTQ920" s="34"/>
      <c r="GTX920" s="35"/>
      <c r="GTY920" s="34"/>
      <c r="GUF920" s="35"/>
      <c r="GUG920" s="34"/>
      <c r="GUN920" s="35"/>
      <c r="GUO920" s="34"/>
      <c r="GUV920" s="35"/>
      <c r="GUW920" s="34"/>
      <c r="GVD920" s="35"/>
      <c r="GVE920" s="34"/>
      <c r="GVL920" s="35"/>
      <c r="GVM920" s="34"/>
      <c r="GVT920" s="35"/>
      <c r="GVU920" s="34"/>
      <c r="GWB920" s="35"/>
      <c r="GWC920" s="34"/>
      <c r="GWJ920" s="35"/>
      <c r="GWK920" s="34"/>
      <c r="GWR920" s="35"/>
      <c r="GWS920" s="34"/>
      <c r="GWZ920" s="35"/>
      <c r="GXA920" s="34"/>
      <c r="GXH920" s="35"/>
      <c r="GXI920" s="34"/>
      <c r="GXP920" s="35"/>
      <c r="GXQ920" s="34"/>
      <c r="GXX920" s="35"/>
      <c r="GXY920" s="34"/>
      <c r="GYF920" s="35"/>
      <c r="GYG920" s="34"/>
      <c r="GYN920" s="35"/>
      <c r="GYO920" s="34"/>
      <c r="GYV920" s="35"/>
      <c r="GYW920" s="34"/>
      <c r="GZD920" s="35"/>
      <c r="GZE920" s="34"/>
      <c r="GZL920" s="35"/>
      <c r="GZM920" s="34"/>
      <c r="GZT920" s="35"/>
      <c r="GZU920" s="34"/>
      <c r="HAB920" s="35"/>
      <c r="HAC920" s="34"/>
      <c r="HAJ920" s="35"/>
      <c r="HAK920" s="34"/>
      <c r="HAR920" s="35"/>
      <c r="HAS920" s="34"/>
      <c r="HAZ920" s="35"/>
      <c r="HBA920" s="34"/>
      <c r="HBH920" s="35"/>
      <c r="HBI920" s="34"/>
      <c r="HBP920" s="35"/>
      <c r="HBQ920" s="34"/>
      <c r="HBX920" s="35"/>
      <c r="HBY920" s="34"/>
      <c r="HCF920" s="35"/>
      <c r="HCG920" s="34"/>
      <c r="HCN920" s="35"/>
      <c r="HCO920" s="34"/>
      <c r="HCV920" s="35"/>
      <c r="HCW920" s="34"/>
      <c r="HDD920" s="35"/>
      <c r="HDE920" s="34"/>
      <c r="HDL920" s="35"/>
      <c r="HDM920" s="34"/>
      <c r="HDT920" s="35"/>
      <c r="HDU920" s="34"/>
      <c r="HEB920" s="35"/>
      <c r="HEC920" s="34"/>
      <c r="HEJ920" s="35"/>
      <c r="HEK920" s="34"/>
      <c r="HER920" s="35"/>
      <c r="HES920" s="34"/>
      <c r="HEZ920" s="35"/>
      <c r="HFA920" s="34"/>
      <c r="HFH920" s="35"/>
      <c r="HFI920" s="34"/>
      <c r="HFP920" s="35"/>
      <c r="HFQ920" s="34"/>
      <c r="HFX920" s="35"/>
      <c r="HFY920" s="34"/>
      <c r="HGF920" s="35"/>
      <c r="HGG920" s="34"/>
      <c r="HGN920" s="35"/>
      <c r="HGO920" s="34"/>
      <c r="HGV920" s="35"/>
      <c r="HGW920" s="34"/>
      <c r="HHD920" s="35"/>
      <c r="HHE920" s="34"/>
      <c r="HHL920" s="35"/>
      <c r="HHM920" s="34"/>
      <c r="HHT920" s="35"/>
      <c r="HHU920" s="34"/>
      <c r="HIB920" s="35"/>
      <c r="HIC920" s="34"/>
      <c r="HIJ920" s="35"/>
      <c r="HIK920" s="34"/>
      <c r="HIR920" s="35"/>
      <c r="HIS920" s="34"/>
      <c r="HIZ920" s="35"/>
      <c r="HJA920" s="34"/>
      <c r="HJH920" s="35"/>
      <c r="HJI920" s="34"/>
      <c r="HJP920" s="35"/>
      <c r="HJQ920" s="34"/>
      <c r="HJX920" s="35"/>
      <c r="HJY920" s="34"/>
      <c r="HKF920" s="35"/>
      <c r="HKG920" s="34"/>
      <c r="HKN920" s="35"/>
      <c r="HKO920" s="34"/>
      <c r="HKV920" s="35"/>
      <c r="HKW920" s="34"/>
      <c r="HLD920" s="35"/>
      <c r="HLE920" s="34"/>
      <c r="HLL920" s="35"/>
      <c r="HLM920" s="34"/>
      <c r="HLT920" s="35"/>
      <c r="HLU920" s="34"/>
      <c r="HMB920" s="35"/>
      <c r="HMC920" s="34"/>
      <c r="HMJ920" s="35"/>
      <c r="HMK920" s="34"/>
      <c r="HMR920" s="35"/>
      <c r="HMS920" s="34"/>
      <c r="HMZ920" s="35"/>
      <c r="HNA920" s="34"/>
      <c r="HNH920" s="35"/>
      <c r="HNI920" s="34"/>
      <c r="HNP920" s="35"/>
      <c r="HNQ920" s="34"/>
      <c r="HNX920" s="35"/>
      <c r="HNY920" s="34"/>
      <c r="HOF920" s="35"/>
      <c r="HOG920" s="34"/>
      <c r="HON920" s="35"/>
      <c r="HOO920" s="34"/>
      <c r="HOV920" s="35"/>
      <c r="HOW920" s="34"/>
      <c r="HPD920" s="35"/>
      <c r="HPE920" s="34"/>
      <c r="HPL920" s="35"/>
      <c r="HPM920" s="34"/>
      <c r="HPT920" s="35"/>
      <c r="HPU920" s="34"/>
      <c r="HQB920" s="35"/>
      <c r="HQC920" s="34"/>
      <c r="HQJ920" s="35"/>
      <c r="HQK920" s="34"/>
      <c r="HQR920" s="35"/>
      <c r="HQS920" s="34"/>
      <c r="HQZ920" s="35"/>
      <c r="HRA920" s="34"/>
      <c r="HRH920" s="35"/>
      <c r="HRI920" s="34"/>
      <c r="HRP920" s="35"/>
      <c r="HRQ920" s="34"/>
      <c r="HRX920" s="35"/>
      <c r="HRY920" s="34"/>
      <c r="HSF920" s="35"/>
      <c r="HSG920" s="34"/>
      <c r="HSN920" s="35"/>
      <c r="HSO920" s="34"/>
      <c r="HSV920" s="35"/>
      <c r="HSW920" s="34"/>
      <c r="HTD920" s="35"/>
      <c r="HTE920" s="34"/>
      <c r="HTL920" s="35"/>
      <c r="HTM920" s="34"/>
      <c r="HTT920" s="35"/>
      <c r="HTU920" s="34"/>
      <c r="HUB920" s="35"/>
      <c r="HUC920" s="34"/>
      <c r="HUJ920" s="35"/>
      <c r="HUK920" s="34"/>
      <c r="HUR920" s="35"/>
      <c r="HUS920" s="34"/>
      <c r="HUZ920" s="35"/>
      <c r="HVA920" s="34"/>
      <c r="HVH920" s="35"/>
      <c r="HVI920" s="34"/>
      <c r="HVP920" s="35"/>
      <c r="HVQ920" s="34"/>
      <c r="HVX920" s="35"/>
      <c r="HVY920" s="34"/>
      <c r="HWF920" s="35"/>
      <c r="HWG920" s="34"/>
      <c r="HWN920" s="35"/>
      <c r="HWO920" s="34"/>
      <c r="HWV920" s="35"/>
      <c r="HWW920" s="34"/>
      <c r="HXD920" s="35"/>
      <c r="HXE920" s="34"/>
      <c r="HXL920" s="35"/>
      <c r="HXM920" s="34"/>
      <c r="HXT920" s="35"/>
      <c r="HXU920" s="34"/>
      <c r="HYB920" s="35"/>
      <c r="HYC920" s="34"/>
      <c r="HYJ920" s="35"/>
      <c r="HYK920" s="34"/>
      <c r="HYR920" s="35"/>
      <c r="HYS920" s="34"/>
      <c r="HYZ920" s="35"/>
      <c r="HZA920" s="34"/>
      <c r="HZH920" s="35"/>
      <c r="HZI920" s="34"/>
      <c r="HZP920" s="35"/>
      <c r="HZQ920" s="34"/>
      <c r="HZX920" s="35"/>
      <c r="HZY920" s="34"/>
      <c r="IAF920" s="35"/>
      <c r="IAG920" s="34"/>
      <c r="IAN920" s="35"/>
      <c r="IAO920" s="34"/>
      <c r="IAV920" s="35"/>
      <c r="IAW920" s="34"/>
      <c r="IBD920" s="35"/>
      <c r="IBE920" s="34"/>
      <c r="IBL920" s="35"/>
      <c r="IBM920" s="34"/>
      <c r="IBT920" s="35"/>
      <c r="IBU920" s="34"/>
      <c r="ICB920" s="35"/>
      <c r="ICC920" s="34"/>
      <c r="ICJ920" s="35"/>
      <c r="ICK920" s="34"/>
      <c r="ICR920" s="35"/>
      <c r="ICS920" s="34"/>
      <c r="ICZ920" s="35"/>
      <c r="IDA920" s="34"/>
      <c r="IDH920" s="35"/>
      <c r="IDI920" s="34"/>
      <c r="IDP920" s="35"/>
      <c r="IDQ920" s="34"/>
      <c r="IDX920" s="35"/>
      <c r="IDY920" s="34"/>
      <c r="IEF920" s="35"/>
      <c r="IEG920" s="34"/>
      <c r="IEN920" s="35"/>
      <c r="IEO920" s="34"/>
      <c r="IEV920" s="35"/>
      <c r="IEW920" s="34"/>
      <c r="IFD920" s="35"/>
      <c r="IFE920" s="34"/>
      <c r="IFL920" s="35"/>
      <c r="IFM920" s="34"/>
      <c r="IFT920" s="35"/>
      <c r="IFU920" s="34"/>
      <c r="IGB920" s="35"/>
      <c r="IGC920" s="34"/>
      <c r="IGJ920" s="35"/>
      <c r="IGK920" s="34"/>
      <c r="IGR920" s="35"/>
      <c r="IGS920" s="34"/>
      <c r="IGZ920" s="35"/>
      <c r="IHA920" s="34"/>
      <c r="IHH920" s="35"/>
      <c r="IHI920" s="34"/>
      <c r="IHP920" s="35"/>
      <c r="IHQ920" s="34"/>
      <c r="IHX920" s="35"/>
      <c r="IHY920" s="34"/>
      <c r="IIF920" s="35"/>
      <c r="IIG920" s="34"/>
      <c r="IIN920" s="35"/>
      <c r="IIO920" s="34"/>
      <c r="IIV920" s="35"/>
      <c r="IIW920" s="34"/>
      <c r="IJD920" s="35"/>
      <c r="IJE920" s="34"/>
      <c r="IJL920" s="35"/>
      <c r="IJM920" s="34"/>
      <c r="IJT920" s="35"/>
      <c r="IJU920" s="34"/>
      <c r="IKB920" s="35"/>
      <c r="IKC920" s="34"/>
      <c r="IKJ920" s="35"/>
      <c r="IKK920" s="34"/>
      <c r="IKR920" s="35"/>
      <c r="IKS920" s="34"/>
      <c r="IKZ920" s="35"/>
      <c r="ILA920" s="34"/>
      <c r="ILH920" s="35"/>
      <c r="ILI920" s="34"/>
      <c r="ILP920" s="35"/>
      <c r="ILQ920" s="34"/>
      <c r="ILX920" s="35"/>
      <c r="ILY920" s="34"/>
      <c r="IMF920" s="35"/>
      <c r="IMG920" s="34"/>
      <c r="IMN920" s="35"/>
      <c r="IMO920" s="34"/>
      <c r="IMV920" s="35"/>
      <c r="IMW920" s="34"/>
      <c r="IND920" s="35"/>
      <c r="INE920" s="34"/>
      <c r="INL920" s="35"/>
      <c r="INM920" s="34"/>
      <c r="INT920" s="35"/>
      <c r="INU920" s="34"/>
      <c r="IOB920" s="35"/>
      <c r="IOC920" s="34"/>
      <c r="IOJ920" s="35"/>
      <c r="IOK920" s="34"/>
      <c r="IOR920" s="35"/>
      <c r="IOS920" s="34"/>
      <c r="IOZ920" s="35"/>
      <c r="IPA920" s="34"/>
      <c r="IPH920" s="35"/>
      <c r="IPI920" s="34"/>
      <c r="IPP920" s="35"/>
      <c r="IPQ920" s="34"/>
      <c r="IPX920" s="35"/>
      <c r="IPY920" s="34"/>
      <c r="IQF920" s="35"/>
      <c r="IQG920" s="34"/>
      <c r="IQN920" s="35"/>
      <c r="IQO920" s="34"/>
      <c r="IQV920" s="35"/>
      <c r="IQW920" s="34"/>
      <c r="IRD920" s="35"/>
      <c r="IRE920" s="34"/>
      <c r="IRL920" s="35"/>
      <c r="IRM920" s="34"/>
      <c r="IRT920" s="35"/>
      <c r="IRU920" s="34"/>
      <c r="ISB920" s="35"/>
      <c r="ISC920" s="34"/>
      <c r="ISJ920" s="35"/>
      <c r="ISK920" s="34"/>
      <c r="ISR920" s="35"/>
      <c r="ISS920" s="34"/>
      <c r="ISZ920" s="35"/>
      <c r="ITA920" s="34"/>
      <c r="ITH920" s="35"/>
      <c r="ITI920" s="34"/>
      <c r="ITP920" s="35"/>
      <c r="ITQ920" s="34"/>
      <c r="ITX920" s="35"/>
      <c r="ITY920" s="34"/>
      <c r="IUF920" s="35"/>
      <c r="IUG920" s="34"/>
      <c r="IUN920" s="35"/>
      <c r="IUO920" s="34"/>
      <c r="IUV920" s="35"/>
      <c r="IUW920" s="34"/>
      <c r="IVD920" s="35"/>
      <c r="IVE920" s="34"/>
      <c r="IVL920" s="35"/>
      <c r="IVM920" s="34"/>
      <c r="IVT920" s="35"/>
      <c r="IVU920" s="34"/>
      <c r="IWB920" s="35"/>
      <c r="IWC920" s="34"/>
      <c r="IWJ920" s="35"/>
      <c r="IWK920" s="34"/>
      <c r="IWR920" s="35"/>
      <c r="IWS920" s="34"/>
      <c r="IWZ920" s="35"/>
      <c r="IXA920" s="34"/>
      <c r="IXH920" s="35"/>
      <c r="IXI920" s="34"/>
      <c r="IXP920" s="35"/>
      <c r="IXQ920" s="34"/>
      <c r="IXX920" s="35"/>
      <c r="IXY920" s="34"/>
      <c r="IYF920" s="35"/>
      <c r="IYG920" s="34"/>
      <c r="IYN920" s="35"/>
      <c r="IYO920" s="34"/>
      <c r="IYV920" s="35"/>
      <c r="IYW920" s="34"/>
      <c r="IZD920" s="35"/>
      <c r="IZE920" s="34"/>
      <c r="IZL920" s="35"/>
      <c r="IZM920" s="34"/>
      <c r="IZT920" s="35"/>
      <c r="IZU920" s="34"/>
      <c r="JAB920" s="35"/>
      <c r="JAC920" s="34"/>
      <c r="JAJ920" s="35"/>
      <c r="JAK920" s="34"/>
      <c r="JAR920" s="35"/>
      <c r="JAS920" s="34"/>
      <c r="JAZ920" s="35"/>
      <c r="JBA920" s="34"/>
      <c r="JBH920" s="35"/>
      <c r="JBI920" s="34"/>
      <c r="JBP920" s="35"/>
      <c r="JBQ920" s="34"/>
      <c r="JBX920" s="35"/>
      <c r="JBY920" s="34"/>
      <c r="JCF920" s="35"/>
      <c r="JCG920" s="34"/>
      <c r="JCN920" s="35"/>
      <c r="JCO920" s="34"/>
      <c r="JCV920" s="35"/>
      <c r="JCW920" s="34"/>
      <c r="JDD920" s="35"/>
      <c r="JDE920" s="34"/>
      <c r="JDL920" s="35"/>
      <c r="JDM920" s="34"/>
      <c r="JDT920" s="35"/>
      <c r="JDU920" s="34"/>
      <c r="JEB920" s="35"/>
      <c r="JEC920" s="34"/>
      <c r="JEJ920" s="35"/>
      <c r="JEK920" s="34"/>
      <c r="JER920" s="35"/>
      <c r="JES920" s="34"/>
      <c r="JEZ920" s="35"/>
      <c r="JFA920" s="34"/>
      <c r="JFH920" s="35"/>
      <c r="JFI920" s="34"/>
      <c r="JFP920" s="35"/>
      <c r="JFQ920" s="34"/>
      <c r="JFX920" s="35"/>
      <c r="JFY920" s="34"/>
      <c r="JGF920" s="35"/>
      <c r="JGG920" s="34"/>
      <c r="JGN920" s="35"/>
      <c r="JGO920" s="34"/>
      <c r="JGV920" s="35"/>
      <c r="JGW920" s="34"/>
      <c r="JHD920" s="35"/>
      <c r="JHE920" s="34"/>
      <c r="JHL920" s="35"/>
      <c r="JHM920" s="34"/>
      <c r="JHT920" s="35"/>
      <c r="JHU920" s="34"/>
      <c r="JIB920" s="35"/>
      <c r="JIC920" s="34"/>
      <c r="JIJ920" s="35"/>
      <c r="JIK920" s="34"/>
      <c r="JIR920" s="35"/>
      <c r="JIS920" s="34"/>
      <c r="JIZ920" s="35"/>
      <c r="JJA920" s="34"/>
      <c r="JJH920" s="35"/>
      <c r="JJI920" s="34"/>
      <c r="JJP920" s="35"/>
      <c r="JJQ920" s="34"/>
      <c r="JJX920" s="35"/>
      <c r="JJY920" s="34"/>
      <c r="JKF920" s="35"/>
      <c r="JKG920" s="34"/>
      <c r="JKN920" s="35"/>
      <c r="JKO920" s="34"/>
      <c r="JKV920" s="35"/>
      <c r="JKW920" s="34"/>
      <c r="JLD920" s="35"/>
      <c r="JLE920" s="34"/>
      <c r="JLL920" s="35"/>
      <c r="JLM920" s="34"/>
      <c r="JLT920" s="35"/>
      <c r="JLU920" s="34"/>
      <c r="JMB920" s="35"/>
      <c r="JMC920" s="34"/>
      <c r="JMJ920" s="35"/>
      <c r="JMK920" s="34"/>
      <c r="JMR920" s="35"/>
      <c r="JMS920" s="34"/>
      <c r="JMZ920" s="35"/>
      <c r="JNA920" s="34"/>
      <c r="JNH920" s="35"/>
      <c r="JNI920" s="34"/>
      <c r="JNP920" s="35"/>
      <c r="JNQ920" s="34"/>
      <c r="JNX920" s="35"/>
      <c r="JNY920" s="34"/>
      <c r="JOF920" s="35"/>
      <c r="JOG920" s="34"/>
      <c r="JON920" s="35"/>
      <c r="JOO920" s="34"/>
      <c r="JOV920" s="35"/>
      <c r="JOW920" s="34"/>
      <c r="JPD920" s="35"/>
      <c r="JPE920" s="34"/>
      <c r="JPL920" s="35"/>
      <c r="JPM920" s="34"/>
      <c r="JPT920" s="35"/>
      <c r="JPU920" s="34"/>
      <c r="JQB920" s="35"/>
      <c r="JQC920" s="34"/>
      <c r="JQJ920" s="35"/>
      <c r="JQK920" s="34"/>
      <c r="JQR920" s="35"/>
      <c r="JQS920" s="34"/>
      <c r="JQZ920" s="35"/>
      <c r="JRA920" s="34"/>
      <c r="JRH920" s="35"/>
      <c r="JRI920" s="34"/>
      <c r="JRP920" s="35"/>
      <c r="JRQ920" s="34"/>
      <c r="JRX920" s="35"/>
      <c r="JRY920" s="34"/>
      <c r="JSF920" s="35"/>
      <c r="JSG920" s="34"/>
      <c r="JSN920" s="35"/>
      <c r="JSO920" s="34"/>
      <c r="JSV920" s="35"/>
      <c r="JSW920" s="34"/>
      <c r="JTD920" s="35"/>
      <c r="JTE920" s="34"/>
      <c r="JTL920" s="35"/>
      <c r="JTM920" s="34"/>
      <c r="JTT920" s="35"/>
      <c r="JTU920" s="34"/>
      <c r="JUB920" s="35"/>
      <c r="JUC920" s="34"/>
      <c r="JUJ920" s="35"/>
      <c r="JUK920" s="34"/>
      <c r="JUR920" s="35"/>
      <c r="JUS920" s="34"/>
      <c r="JUZ920" s="35"/>
      <c r="JVA920" s="34"/>
      <c r="JVH920" s="35"/>
      <c r="JVI920" s="34"/>
      <c r="JVP920" s="35"/>
      <c r="JVQ920" s="34"/>
      <c r="JVX920" s="35"/>
      <c r="JVY920" s="34"/>
      <c r="JWF920" s="35"/>
      <c r="JWG920" s="34"/>
      <c r="JWN920" s="35"/>
      <c r="JWO920" s="34"/>
      <c r="JWV920" s="35"/>
      <c r="JWW920" s="34"/>
      <c r="JXD920" s="35"/>
      <c r="JXE920" s="34"/>
      <c r="JXL920" s="35"/>
      <c r="JXM920" s="34"/>
      <c r="JXT920" s="35"/>
      <c r="JXU920" s="34"/>
      <c r="JYB920" s="35"/>
      <c r="JYC920" s="34"/>
      <c r="JYJ920" s="35"/>
      <c r="JYK920" s="34"/>
      <c r="JYR920" s="35"/>
      <c r="JYS920" s="34"/>
      <c r="JYZ920" s="35"/>
      <c r="JZA920" s="34"/>
      <c r="JZH920" s="35"/>
      <c r="JZI920" s="34"/>
      <c r="JZP920" s="35"/>
      <c r="JZQ920" s="34"/>
      <c r="JZX920" s="35"/>
      <c r="JZY920" s="34"/>
      <c r="KAF920" s="35"/>
      <c r="KAG920" s="34"/>
      <c r="KAN920" s="35"/>
      <c r="KAO920" s="34"/>
      <c r="KAV920" s="35"/>
      <c r="KAW920" s="34"/>
      <c r="KBD920" s="35"/>
      <c r="KBE920" s="34"/>
      <c r="KBL920" s="35"/>
      <c r="KBM920" s="34"/>
      <c r="KBT920" s="35"/>
      <c r="KBU920" s="34"/>
      <c r="KCB920" s="35"/>
      <c r="KCC920" s="34"/>
      <c r="KCJ920" s="35"/>
      <c r="KCK920" s="34"/>
      <c r="KCR920" s="35"/>
      <c r="KCS920" s="34"/>
      <c r="KCZ920" s="35"/>
      <c r="KDA920" s="34"/>
      <c r="KDH920" s="35"/>
      <c r="KDI920" s="34"/>
      <c r="KDP920" s="35"/>
      <c r="KDQ920" s="34"/>
      <c r="KDX920" s="35"/>
      <c r="KDY920" s="34"/>
      <c r="KEF920" s="35"/>
      <c r="KEG920" s="34"/>
      <c r="KEN920" s="35"/>
      <c r="KEO920" s="34"/>
      <c r="KEV920" s="35"/>
      <c r="KEW920" s="34"/>
      <c r="KFD920" s="35"/>
      <c r="KFE920" s="34"/>
      <c r="KFL920" s="35"/>
      <c r="KFM920" s="34"/>
      <c r="KFT920" s="35"/>
      <c r="KFU920" s="34"/>
      <c r="KGB920" s="35"/>
      <c r="KGC920" s="34"/>
      <c r="KGJ920" s="35"/>
      <c r="KGK920" s="34"/>
      <c r="KGR920" s="35"/>
      <c r="KGS920" s="34"/>
      <c r="KGZ920" s="35"/>
      <c r="KHA920" s="34"/>
      <c r="KHH920" s="35"/>
      <c r="KHI920" s="34"/>
      <c r="KHP920" s="35"/>
      <c r="KHQ920" s="34"/>
      <c r="KHX920" s="35"/>
      <c r="KHY920" s="34"/>
      <c r="KIF920" s="35"/>
      <c r="KIG920" s="34"/>
      <c r="KIN920" s="35"/>
      <c r="KIO920" s="34"/>
      <c r="KIV920" s="35"/>
      <c r="KIW920" s="34"/>
      <c r="KJD920" s="35"/>
      <c r="KJE920" s="34"/>
      <c r="KJL920" s="35"/>
      <c r="KJM920" s="34"/>
      <c r="KJT920" s="35"/>
      <c r="KJU920" s="34"/>
      <c r="KKB920" s="35"/>
      <c r="KKC920" s="34"/>
      <c r="KKJ920" s="35"/>
      <c r="KKK920" s="34"/>
      <c r="KKR920" s="35"/>
      <c r="KKS920" s="34"/>
      <c r="KKZ920" s="35"/>
      <c r="KLA920" s="34"/>
      <c r="KLH920" s="35"/>
      <c r="KLI920" s="34"/>
      <c r="KLP920" s="35"/>
      <c r="KLQ920" s="34"/>
      <c r="KLX920" s="35"/>
      <c r="KLY920" s="34"/>
      <c r="KMF920" s="35"/>
      <c r="KMG920" s="34"/>
      <c r="KMN920" s="35"/>
      <c r="KMO920" s="34"/>
      <c r="KMV920" s="35"/>
      <c r="KMW920" s="34"/>
      <c r="KND920" s="35"/>
      <c r="KNE920" s="34"/>
      <c r="KNL920" s="35"/>
      <c r="KNM920" s="34"/>
      <c r="KNT920" s="35"/>
      <c r="KNU920" s="34"/>
      <c r="KOB920" s="35"/>
      <c r="KOC920" s="34"/>
      <c r="KOJ920" s="35"/>
      <c r="KOK920" s="34"/>
      <c r="KOR920" s="35"/>
      <c r="KOS920" s="34"/>
      <c r="KOZ920" s="35"/>
      <c r="KPA920" s="34"/>
      <c r="KPH920" s="35"/>
      <c r="KPI920" s="34"/>
      <c r="KPP920" s="35"/>
      <c r="KPQ920" s="34"/>
      <c r="KPX920" s="35"/>
      <c r="KPY920" s="34"/>
      <c r="KQF920" s="35"/>
      <c r="KQG920" s="34"/>
      <c r="KQN920" s="35"/>
      <c r="KQO920" s="34"/>
      <c r="KQV920" s="35"/>
      <c r="KQW920" s="34"/>
      <c r="KRD920" s="35"/>
      <c r="KRE920" s="34"/>
      <c r="KRL920" s="35"/>
      <c r="KRM920" s="34"/>
      <c r="KRT920" s="35"/>
      <c r="KRU920" s="34"/>
      <c r="KSB920" s="35"/>
      <c r="KSC920" s="34"/>
      <c r="KSJ920" s="35"/>
      <c r="KSK920" s="34"/>
      <c r="KSR920" s="35"/>
      <c r="KSS920" s="34"/>
      <c r="KSZ920" s="35"/>
      <c r="KTA920" s="34"/>
      <c r="KTH920" s="35"/>
      <c r="KTI920" s="34"/>
      <c r="KTP920" s="35"/>
      <c r="KTQ920" s="34"/>
      <c r="KTX920" s="35"/>
      <c r="KTY920" s="34"/>
      <c r="KUF920" s="35"/>
      <c r="KUG920" s="34"/>
      <c r="KUN920" s="35"/>
      <c r="KUO920" s="34"/>
      <c r="KUV920" s="35"/>
      <c r="KUW920" s="34"/>
      <c r="KVD920" s="35"/>
      <c r="KVE920" s="34"/>
      <c r="KVL920" s="35"/>
      <c r="KVM920" s="34"/>
      <c r="KVT920" s="35"/>
      <c r="KVU920" s="34"/>
      <c r="KWB920" s="35"/>
      <c r="KWC920" s="34"/>
      <c r="KWJ920" s="35"/>
      <c r="KWK920" s="34"/>
      <c r="KWR920" s="35"/>
      <c r="KWS920" s="34"/>
      <c r="KWZ920" s="35"/>
      <c r="KXA920" s="34"/>
      <c r="KXH920" s="35"/>
      <c r="KXI920" s="34"/>
      <c r="KXP920" s="35"/>
      <c r="KXQ920" s="34"/>
      <c r="KXX920" s="35"/>
      <c r="KXY920" s="34"/>
      <c r="KYF920" s="35"/>
      <c r="KYG920" s="34"/>
      <c r="KYN920" s="35"/>
      <c r="KYO920" s="34"/>
      <c r="KYV920" s="35"/>
      <c r="KYW920" s="34"/>
      <c r="KZD920" s="35"/>
      <c r="KZE920" s="34"/>
      <c r="KZL920" s="35"/>
      <c r="KZM920" s="34"/>
      <c r="KZT920" s="35"/>
      <c r="KZU920" s="34"/>
      <c r="LAB920" s="35"/>
      <c r="LAC920" s="34"/>
      <c r="LAJ920" s="35"/>
      <c r="LAK920" s="34"/>
      <c r="LAR920" s="35"/>
      <c r="LAS920" s="34"/>
      <c r="LAZ920" s="35"/>
      <c r="LBA920" s="34"/>
      <c r="LBH920" s="35"/>
      <c r="LBI920" s="34"/>
      <c r="LBP920" s="35"/>
      <c r="LBQ920" s="34"/>
      <c r="LBX920" s="35"/>
      <c r="LBY920" s="34"/>
      <c r="LCF920" s="35"/>
      <c r="LCG920" s="34"/>
      <c r="LCN920" s="35"/>
      <c r="LCO920" s="34"/>
      <c r="LCV920" s="35"/>
      <c r="LCW920" s="34"/>
      <c r="LDD920" s="35"/>
      <c r="LDE920" s="34"/>
      <c r="LDL920" s="35"/>
      <c r="LDM920" s="34"/>
      <c r="LDT920" s="35"/>
      <c r="LDU920" s="34"/>
      <c r="LEB920" s="35"/>
      <c r="LEC920" s="34"/>
      <c r="LEJ920" s="35"/>
      <c r="LEK920" s="34"/>
      <c r="LER920" s="35"/>
      <c r="LES920" s="34"/>
      <c r="LEZ920" s="35"/>
      <c r="LFA920" s="34"/>
      <c r="LFH920" s="35"/>
      <c r="LFI920" s="34"/>
      <c r="LFP920" s="35"/>
      <c r="LFQ920" s="34"/>
      <c r="LFX920" s="35"/>
      <c r="LFY920" s="34"/>
      <c r="LGF920" s="35"/>
      <c r="LGG920" s="34"/>
      <c r="LGN920" s="35"/>
      <c r="LGO920" s="34"/>
      <c r="LGV920" s="35"/>
      <c r="LGW920" s="34"/>
      <c r="LHD920" s="35"/>
      <c r="LHE920" s="34"/>
      <c r="LHL920" s="35"/>
      <c r="LHM920" s="34"/>
      <c r="LHT920" s="35"/>
      <c r="LHU920" s="34"/>
      <c r="LIB920" s="35"/>
      <c r="LIC920" s="34"/>
      <c r="LIJ920" s="35"/>
      <c r="LIK920" s="34"/>
      <c r="LIR920" s="35"/>
      <c r="LIS920" s="34"/>
      <c r="LIZ920" s="35"/>
      <c r="LJA920" s="34"/>
      <c r="LJH920" s="35"/>
      <c r="LJI920" s="34"/>
      <c r="LJP920" s="35"/>
      <c r="LJQ920" s="34"/>
      <c r="LJX920" s="35"/>
      <c r="LJY920" s="34"/>
      <c r="LKF920" s="35"/>
      <c r="LKG920" s="34"/>
      <c r="LKN920" s="35"/>
      <c r="LKO920" s="34"/>
      <c r="LKV920" s="35"/>
      <c r="LKW920" s="34"/>
      <c r="LLD920" s="35"/>
      <c r="LLE920" s="34"/>
      <c r="LLL920" s="35"/>
      <c r="LLM920" s="34"/>
      <c r="LLT920" s="35"/>
      <c r="LLU920" s="34"/>
      <c r="LMB920" s="35"/>
      <c r="LMC920" s="34"/>
      <c r="LMJ920" s="35"/>
      <c r="LMK920" s="34"/>
      <c r="LMR920" s="35"/>
      <c r="LMS920" s="34"/>
      <c r="LMZ920" s="35"/>
      <c r="LNA920" s="34"/>
      <c r="LNH920" s="35"/>
      <c r="LNI920" s="34"/>
      <c r="LNP920" s="35"/>
      <c r="LNQ920" s="34"/>
      <c r="LNX920" s="35"/>
      <c r="LNY920" s="34"/>
      <c r="LOF920" s="35"/>
      <c r="LOG920" s="34"/>
      <c r="LON920" s="35"/>
      <c r="LOO920" s="34"/>
      <c r="LOV920" s="35"/>
      <c r="LOW920" s="34"/>
      <c r="LPD920" s="35"/>
      <c r="LPE920" s="34"/>
      <c r="LPL920" s="35"/>
      <c r="LPM920" s="34"/>
      <c r="LPT920" s="35"/>
      <c r="LPU920" s="34"/>
      <c r="LQB920" s="35"/>
      <c r="LQC920" s="34"/>
      <c r="LQJ920" s="35"/>
      <c r="LQK920" s="34"/>
      <c r="LQR920" s="35"/>
      <c r="LQS920" s="34"/>
      <c r="LQZ920" s="35"/>
      <c r="LRA920" s="34"/>
      <c r="LRH920" s="35"/>
      <c r="LRI920" s="34"/>
      <c r="LRP920" s="35"/>
      <c r="LRQ920" s="34"/>
      <c r="LRX920" s="35"/>
      <c r="LRY920" s="34"/>
      <c r="LSF920" s="35"/>
      <c r="LSG920" s="34"/>
      <c r="LSN920" s="35"/>
      <c r="LSO920" s="34"/>
      <c r="LSV920" s="35"/>
      <c r="LSW920" s="34"/>
      <c r="LTD920" s="35"/>
      <c r="LTE920" s="34"/>
      <c r="LTL920" s="35"/>
      <c r="LTM920" s="34"/>
      <c r="LTT920" s="35"/>
      <c r="LTU920" s="34"/>
      <c r="LUB920" s="35"/>
      <c r="LUC920" s="34"/>
      <c r="LUJ920" s="35"/>
      <c r="LUK920" s="34"/>
      <c r="LUR920" s="35"/>
      <c r="LUS920" s="34"/>
      <c r="LUZ920" s="35"/>
      <c r="LVA920" s="34"/>
      <c r="LVH920" s="35"/>
      <c r="LVI920" s="34"/>
      <c r="LVP920" s="35"/>
      <c r="LVQ920" s="34"/>
      <c r="LVX920" s="35"/>
      <c r="LVY920" s="34"/>
      <c r="LWF920" s="35"/>
      <c r="LWG920" s="34"/>
      <c r="LWN920" s="35"/>
      <c r="LWO920" s="34"/>
      <c r="LWV920" s="35"/>
      <c r="LWW920" s="34"/>
      <c r="LXD920" s="35"/>
      <c r="LXE920" s="34"/>
      <c r="LXL920" s="35"/>
      <c r="LXM920" s="34"/>
      <c r="LXT920" s="35"/>
      <c r="LXU920" s="34"/>
      <c r="LYB920" s="35"/>
      <c r="LYC920" s="34"/>
      <c r="LYJ920" s="35"/>
      <c r="LYK920" s="34"/>
      <c r="LYR920" s="35"/>
      <c r="LYS920" s="34"/>
      <c r="LYZ920" s="35"/>
      <c r="LZA920" s="34"/>
      <c r="LZH920" s="35"/>
      <c r="LZI920" s="34"/>
      <c r="LZP920" s="35"/>
      <c r="LZQ920" s="34"/>
      <c r="LZX920" s="35"/>
      <c r="LZY920" s="34"/>
      <c r="MAF920" s="35"/>
      <c r="MAG920" s="34"/>
      <c r="MAN920" s="35"/>
      <c r="MAO920" s="34"/>
      <c r="MAV920" s="35"/>
      <c r="MAW920" s="34"/>
      <c r="MBD920" s="35"/>
      <c r="MBE920" s="34"/>
      <c r="MBL920" s="35"/>
      <c r="MBM920" s="34"/>
      <c r="MBT920" s="35"/>
      <c r="MBU920" s="34"/>
      <c r="MCB920" s="35"/>
      <c r="MCC920" s="34"/>
      <c r="MCJ920" s="35"/>
      <c r="MCK920" s="34"/>
      <c r="MCR920" s="35"/>
      <c r="MCS920" s="34"/>
      <c r="MCZ920" s="35"/>
      <c r="MDA920" s="34"/>
      <c r="MDH920" s="35"/>
      <c r="MDI920" s="34"/>
      <c r="MDP920" s="35"/>
      <c r="MDQ920" s="34"/>
      <c r="MDX920" s="35"/>
      <c r="MDY920" s="34"/>
      <c r="MEF920" s="35"/>
      <c r="MEG920" s="34"/>
      <c r="MEN920" s="35"/>
      <c r="MEO920" s="34"/>
      <c r="MEV920" s="35"/>
      <c r="MEW920" s="34"/>
      <c r="MFD920" s="35"/>
      <c r="MFE920" s="34"/>
      <c r="MFL920" s="35"/>
      <c r="MFM920" s="34"/>
      <c r="MFT920" s="35"/>
      <c r="MFU920" s="34"/>
      <c r="MGB920" s="35"/>
      <c r="MGC920" s="34"/>
      <c r="MGJ920" s="35"/>
      <c r="MGK920" s="34"/>
      <c r="MGR920" s="35"/>
      <c r="MGS920" s="34"/>
      <c r="MGZ920" s="35"/>
      <c r="MHA920" s="34"/>
      <c r="MHH920" s="35"/>
      <c r="MHI920" s="34"/>
      <c r="MHP920" s="35"/>
      <c r="MHQ920" s="34"/>
      <c r="MHX920" s="35"/>
      <c r="MHY920" s="34"/>
      <c r="MIF920" s="35"/>
      <c r="MIG920" s="34"/>
      <c r="MIN920" s="35"/>
      <c r="MIO920" s="34"/>
      <c r="MIV920" s="35"/>
      <c r="MIW920" s="34"/>
      <c r="MJD920" s="35"/>
      <c r="MJE920" s="34"/>
      <c r="MJL920" s="35"/>
      <c r="MJM920" s="34"/>
      <c r="MJT920" s="35"/>
      <c r="MJU920" s="34"/>
      <c r="MKB920" s="35"/>
      <c r="MKC920" s="34"/>
      <c r="MKJ920" s="35"/>
      <c r="MKK920" s="34"/>
      <c r="MKR920" s="35"/>
      <c r="MKS920" s="34"/>
      <c r="MKZ920" s="35"/>
      <c r="MLA920" s="34"/>
      <c r="MLH920" s="35"/>
      <c r="MLI920" s="34"/>
      <c r="MLP920" s="35"/>
      <c r="MLQ920" s="34"/>
      <c r="MLX920" s="35"/>
      <c r="MLY920" s="34"/>
      <c r="MMF920" s="35"/>
      <c r="MMG920" s="34"/>
      <c r="MMN920" s="35"/>
      <c r="MMO920" s="34"/>
      <c r="MMV920" s="35"/>
      <c r="MMW920" s="34"/>
      <c r="MND920" s="35"/>
      <c r="MNE920" s="34"/>
      <c r="MNL920" s="35"/>
      <c r="MNM920" s="34"/>
      <c r="MNT920" s="35"/>
      <c r="MNU920" s="34"/>
      <c r="MOB920" s="35"/>
      <c r="MOC920" s="34"/>
      <c r="MOJ920" s="35"/>
      <c r="MOK920" s="34"/>
      <c r="MOR920" s="35"/>
      <c r="MOS920" s="34"/>
      <c r="MOZ920" s="35"/>
      <c r="MPA920" s="34"/>
      <c r="MPH920" s="35"/>
      <c r="MPI920" s="34"/>
      <c r="MPP920" s="35"/>
      <c r="MPQ920" s="34"/>
      <c r="MPX920" s="35"/>
      <c r="MPY920" s="34"/>
      <c r="MQF920" s="35"/>
      <c r="MQG920" s="34"/>
      <c r="MQN920" s="35"/>
      <c r="MQO920" s="34"/>
      <c r="MQV920" s="35"/>
      <c r="MQW920" s="34"/>
      <c r="MRD920" s="35"/>
      <c r="MRE920" s="34"/>
      <c r="MRL920" s="35"/>
      <c r="MRM920" s="34"/>
      <c r="MRT920" s="35"/>
      <c r="MRU920" s="34"/>
      <c r="MSB920" s="35"/>
      <c r="MSC920" s="34"/>
      <c r="MSJ920" s="35"/>
      <c r="MSK920" s="34"/>
      <c r="MSR920" s="35"/>
      <c r="MSS920" s="34"/>
      <c r="MSZ920" s="35"/>
      <c r="MTA920" s="34"/>
      <c r="MTH920" s="35"/>
      <c r="MTI920" s="34"/>
      <c r="MTP920" s="35"/>
      <c r="MTQ920" s="34"/>
      <c r="MTX920" s="35"/>
      <c r="MTY920" s="34"/>
      <c r="MUF920" s="35"/>
      <c r="MUG920" s="34"/>
      <c r="MUN920" s="35"/>
      <c r="MUO920" s="34"/>
      <c r="MUV920" s="35"/>
      <c r="MUW920" s="34"/>
      <c r="MVD920" s="35"/>
      <c r="MVE920" s="34"/>
      <c r="MVL920" s="35"/>
      <c r="MVM920" s="34"/>
      <c r="MVT920" s="35"/>
      <c r="MVU920" s="34"/>
      <c r="MWB920" s="35"/>
      <c r="MWC920" s="34"/>
      <c r="MWJ920" s="35"/>
      <c r="MWK920" s="34"/>
      <c r="MWR920" s="35"/>
      <c r="MWS920" s="34"/>
      <c r="MWZ920" s="35"/>
      <c r="MXA920" s="34"/>
      <c r="MXH920" s="35"/>
      <c r="MXI920" s="34"/>
      <c r="MXP920" s="35"/>
      <c r="MXQ920" s="34"/>
      <c r="MXX920" s="35"/>
      <c r="MXY920" s="34"/>
      <c r="MYF920" s="35"/>
      <c r="MYG920" s="34"/>
      <c r="MYN920" s="35"/>
      <c r="MYO920" s="34"/>
      <c r="MYV920" s="35"/>
      <c r="MYW920" s="34"/>
      <c r="MZD920" s="35"/>
      <c r="MZE920" s="34"/>
      <c r="MZL920" s="35"/>
      <c r="MZM920" s="34"/>
      <c r="MZT920" s="35"/>
      <c r="MZU920" s="34"/>
      <c r="NAB920" s="35"/>
      <c r="NAC920" s="34"/>
      <c r="NAJ920" s="35"/>
      <c r="NAK920" s="34"/>
      <c r="NAR920" s="35"/>
      <c r="NAS920" s="34"/>
      <c r="NAZ920" s="35"/>
      <c r="NBA920" s="34"/>
      <c r="NBH920" s="35"/>
      <c r="NBI920" s="34"/>
      <c r="NBP920" s="35"/>
      <c r="NBQ920" s="34"/>
      <c r="NBX920" s="35"/>
      <c r="NBY920" s="34"/>
      <c r="NCF920" s="35"/>
      <c r="NCG920" s="34"/>
      <c r="NCN920" s="35"/>
      <c r="NCO920" s="34"/>
      <c r="NCV920" s="35"/>
      <c r="NCW920" s="34"/>
      <c r="NDD920" s="35"/>
      <c r="NDE920" s="34"/>
      <c r="NDL920" s="35"/>
      <c r="NDM920" s="34"/>
      <c r="NDT920" s="35"/>
      <c r="NDU920" s="34"/>
      <c r="NEB920" s="35"/>
      <c r="NEC920" s="34"/>
      <c r="NEJ920" s="35"/>
      <c r="NEK920" s="34"/>
      <c r="NER920" s="35"/>
      <c r="NES920" s="34"/>
      <c r="NEZ920" s="35"/>
      <c r="NFA920" s="34"/>
      <c r="NFH920" s="35"/>
      <c r="NFI920" s="34"/>
      <c r="NFP920" s="35"/>
      <c r="NFQ920" s="34"/>
      <c r="NFX920" s="35"/>
      <c r="NFY920" s="34"/>
      <c r="NGF920" s="35"/>
      <c r="NGG920" s="34"/>
      <c r="NGN920" s="35"/>
      <c r="NGO920" s="34"/>
      <c r="NGV920" s="35"/>
      <c r="NGW920" s="34"/>
      <c r="NHD920" s="35"/>
      <c r="NHE920" s="34"/>
      <c r="NHL920" s="35"/>
      <c r="NHM920" s="34"/>
      <c r="NHT920" s="35"/>
      <c r="NHU920" s="34"/>
      <c r="NIB920" s="35"/>
      <c r="NIC920" s="34"/>
      <c r="NIJ920" s="35"/>
      <c r="NIK920" s="34"/>
      <c r="NIR920" s="35"/>
      <c r="NIS920" s="34"/>
      <c r="NIZ920" s="35"/>
      <c r="NJA920" s="34"/>
      <c r="NJH920" s="35"/>
      <c r="NJI920" s="34"/>
      <c r="NJP920" s="35"/>
      <c r="NJQ920" s="34"/>
      <c r="NJX920" s="35"/>
      <c r="NJY920" s="34"/>
      <c r="NKF920" s="35"/>
      <c r="NKG920" s="34"/>
      <c r="NKN920" s="35"/>
      <c r="NKO920" s="34"/>
      <c r="NKV920" s="35"/>
      <c r="NKW920" s="34"/>
      <c r="NLD920" s="35"/>
      <c r="NLE920" s="34"/>
      <c r="NLL920" s="35"/>
      <c r="NLM920" s="34"/>
      <c r="NLT920" s="35"/>
      <c r="NLU920" s="34"/>
      <c r="NMB920" s="35"/>
      <c r="NMC920" s="34"/>
      <c r="NMJ920" s="35"/>
      <c r="NMK920" s="34"/>
      <c r="NMR920" s="35"/>
      <c r="NMS920" s="34"/>
      <c r="NMZ920" s="35"/>
      <c r="NNA920" s="34"/>
      <c r="NNH920" s="35"/>
      <c r="NNI920" s="34"/>
      <c r="NNP920" s="35"/>
      <c r="NNQ920" s="34"/>
      <c r="NNX920" s="35"/>
      <c r="NNY920" s="34"/>
      <c r="NOF920" s="35"/>
      <c r="NOG920" s="34"/>
      <c r="NON920" s="35"/>
      <c r="NOO920" s="34"/>
      <c r="NOV920" s="35"/>
      <c r="NOW920" s="34"/>
      <c r="NPD920" s="35"/>
      <c r="NPE920" s="34"/>
      <c r="NPL920" s="35"/>
      <c r="NPM920" s="34"/>
      <c r="NPT920" s="35"/>
      <c r="NPU920" s="34"/>
      <c r="NQB920" s="35"/>
      <c r="NQC920" s="34"/>
      <c r="NQJ920" s="35"/>
      <c r="NQK920" s="34"/>
      <c r="NQR920" s="35"/>
      <c r="NQS920" s="34"/>
      <c r="NQZ920" s="35"/>
      <c r="NRA920" s="34"/>
      <c r="NRH920" s="35"/>
      <c r="NRI920" s="34"/>
      <c r="NRP920" s="35"/>
      <c r="NRQ920" s="34"/>
      <c r="NRX920" s="35"/>
      <c r="NRY920" s="34"/>
      <c r="NSF920" s="35"/>
      <c r="NSG920" s="34"/>
      <c r="NSN920" s="35"/>
      <c r="NSO920" s="34"/>
      <c r="NSV920" s="35"/>
      <c r="NSW920" s="34"/>
      <c r="NTD920" s="35"/>
      <c r="NTE920" s="34"/>
      <c r="NTL920" s="35"/>
      <c r="NTM920" s="34"/>
      <c r="NTT920" s="35"/>
      <c r="NTU920" s="34"/>
      <c r="NUB920" s="35"/>
      <c r="NUC920" s="34"/>
      <c r="NUJ920" s="35"/>
      <c r="NUK920" s="34"/>
      <c r="NUR920" s="35"/>
      <c r="NUS920" s="34"/>
      <c r="NUZ920" s="35"/>
      <c r="NVA920" s="34"/>
      <c r="NVH920" s="35"/>
      <c r="NVI920" s="34"/>
      <c r="NVP920" s="35"/>
      <c r="NVQ920" s="34"/>
      <c r="NVX920" s="35"/>
      <c r="NVY920" s="34"/>
      <c r="NWF920" s="35"/>
      <c r="NWG920" s="34"/>
      <c r="NWN920" s="35"/>
      <c r="NWO920" s="34"/>
      <c r="NWV920" s="35"/>
      <c r="NWW920" s="34"/>
      <c r="NXD920" s="35"/>
      <c r="NXE920" s="34"/>
      <c r="NXL920" s="35"/>
      <c r="NXM920" s="34"/>
      <c r="NXT920" s="35"/>
      <c r="NXU920" s="34"/>
      <c r="NYB920" s="35"/>
      <c r="NYC920" s="34"/>
      <c r="NYJ920" s="35"/>
      <c r="NYK920" s="34"/>
      <c r="NYR920" s="35"/>
      <c r="NYS920" s="34"/>
      <c r="NYZ920" s="35"/>
      <c r="NZA920" s="34"/>
      <c r="NZH920" s="35"/>
      <c r="NZI920" s="34"/>
      <c r="NZP920" s="35"/>
      <c r="NZQ920" s="34"/>
      <c r="NZX920" s="35"/>
      <c r="NZY920" s="34"/>
      <c r="OAF920" s="35"/>
      <c r="OAG920" s="34"/>
      <c r="OAN920" s="35"/>
      <c r="OAO920" s="34"/>
      <c r="OAV920" s="35"/>
      <c r="OAW920" s="34"/>
      <c r="OBD920" s="35"/>
      <c r="OBE920" s="34"/>
      <c r="OBL920" s="35"/>
      <c r="OBM920" s="34"/>
      <c r="OBT920" s="35"/>
      <c r="OBU920" s="34"/>
      <c r="OCB920" s="35"/>
      <c r="OCC920" s="34"/>
      <c r="OCJ920" s="35"/>
      <c r="OCK920" s="34"/>
      <c r="OCR920" s="35"/>
      <c r="OCS920" s="34"/>
      <c r="OCZ920" s="35"/>
      <c r="ODA920" s="34"/>
      <c r="ODH920" s="35"/>
      <c r="ODI920" s="34"/>
      <c r="ODP920" s="35"/>
      <c r="ODQ920" s="34"/>
      <c r="ODX920" s="35"/>
      <c r="ODY920" s="34"/>
      <c r="OEF920" s="35"/>
      <c r="OEG920" s="34"/>
      <c r="OEN920" s="35"/>
      <c r="OEO920" s="34"/>
      <c r="OEV920" s="35"/>
      <c r="OEW920" s="34"/>
      <c r="OFD920" s="35"/>
      <c r="OFE920" s="34"/>
      <c r="OFL920" s="35"/>
      <c r="OFM920" s="34"/>
      <c r="OFT920" s="35"/>
      <c r="OFU920" s="34"/>
      <c r="OGB920" s="35"/>
      <c r="OGC920" s="34"/>
      <c r="OGJ920" s="35"/>
      <c r="OGK920" s="34"/>
      <c r="OGR920" s="35"/>
      <c r="OGS920" s="34"/>
      <c r="OGZ920" s="35"/>
      <c r="OHA920" s="34"/>
      <c r="OHH920" s="35"/>
      <c r="OHI920" s="34"/>
      <c r="OHP920" s="35"/>
      <c r="OHQ920" s="34"/>
      <c r="OHX920" s="35"/>
      <c r="OHY920" s="34"/>
      <c r="OIF920" s="35"/>
      <c r="OIG920" s="34"/>
      <c r="OIN920" s="35"/>
      <c r="OIO920" s="34"/>
      <c r="OIV920" s="35"/>
      <c r="OIW920" s="34"/>
      <c r="OJD920" s="35"/>
      <c r="OJE920" s="34"/>
      <c r="OJL920" s="35"/>
      <c r="OJM920" s="34"/>
      <c r="OJT920" s="35"/>
      <c r="OJU920" s="34"/>
      <c r="OKB920" s="35"/>
      <c r="OKC920" s="34"/>
      <c r="OKJ920" s="35"/>
      <c r="OKK920" s="34"/>
      <c r="OKR920" s="35"/>
      <c r="OKS920" s="34"/>
      <c r="OKZ920" s="35"/>
      <c r="OLA920" s="34"/>
      <c r="OLH920" s="35"/>
      <c r="OLI920" s="34"/>
      <c r="OLP920" s="35"/>
      <c r="OLQ920" s="34"/>
      <c r="OLX920" s="35"/>
      <c r="OLY920" s="34"/>
      <c r="OMF920" s="35"/>
      <c r="OMG920" s="34"/>
      <c r="OMN920" s="35"/>
      <c r="OMO920" s="34"/>
      <c r="OMV920" s="35"/>
      <c r="OMW920" s="34"/>
      <c r="OND920" s="35"/>
      <c r="ONE920" s="34"/>
      <c r="ONL920" s="35"/>
      <c r="ONM920" s="34"/>
      <c r="ONT920" s="35"/>
      <c r="ONU920" s="34"/>
      <c r="OOB920" s="35"/>
      <c r="OOC920" s="34"/>
      <c r="OOJ920" s="35"/>
      <c r="OOK920" s="34"/>
      <c r="OOR920" s="35"/>
      <c r="OOS920" s="34"/>
      <c r="OOZ920" s="35"/>
      <c r="OPA920" s="34"/>
      <c r="OPH920" s="35"/>
      <c r="OPI920" s="34"/>
      <c r="OPP920" s="35"/>
      <c r="OPQ920" s="34"/>
      <c r="OPX920" s="35"/>
      <c r="OPY920" s="34"/>
      <c r="OQF920" s="35"/>
      <c r="OQG920" s="34"/>
      <c r="OQN920" s="35"/>
      <c r="OQO920" s="34"/>
      <c r="OQV920" s="35"/>
      <c r="OQW920" s="34"/>
      <c r="ORD920" s="35"/>
      <c r="ORE920" s="34"/>
      <c r="ORL920" s="35"/>
      <c r="ORM920" s="34"/>
      <c r="ORT920" s="35"/>
      <c r="ORU920" s="34"/>
      <c r="OSB920" s="35"/>
      <c r="OSC920" s="34"/>
      <c r="OSJ920" s="35"/>
      <c r="OSK920" s="34"/>
      <c r="OSR920" s="35"/>
      <c r="OSS920" s="34"/>
      <c r="OSZ920" s="35"/>
      <c r="OTA920" s="34"/>
      <c r="OTH920" s="35"/>
      <c r="OTI920" s="34"/>
      <c r="OTP920" s="35"/>
      <c r="OTQ920" s="34"/>
      <c r="OTX920" s="35"/>
      <c r="OTY920" s="34"/>
      <c r="OUF920" s="35"/>
      <c r="OUG920" s="34"/>
      <c r="OUN920" s="35"/>
      <c r="OUO920" s="34"/>
      <c r="OUV920" s="35"/>
      <c r="OUW920" s="34"/>
      <c r="OVD920" s="35"/>
      <c r="OVE920" s="34"/>
      <c r="OVL920" s="35"/>
      <c r="OVM920" s="34"/>
      <c r="OVT920" s="35"/>
      <c r="OVU920" s="34"/>
      <c r="OWB920" s="35"/>
      <c r="OWC920" s="34"/>
      <c r="OWJ920" s="35"/>
      <c r="OWK920" s="34"/>
      <c r="OWR920" s="35"/>
      <c r="OWS920" s="34"/>
      <c r="OWZ920" s="35"/>
      <c r="OXA920" s="34"/>
      <c r="OXH920" s="35"/>
      <c r="OXI920" s="34"/>
      <c r="OXP920" s="35"/>
      <c r="OXQ920" s="34"/>
      <c r="OXX920" s="35"/>
      <c r="OXY920" s="34"/>
      <c r="OYF920" s="35"/>
      <c r="OYG920" s="34"/>
      <c r="OYN920" s="35"/>
      <c r="OYO920" s="34"/>
      <c r="OYV920" s="35"/>
      <c r="OYW920" s="34"/>
      <c r="OZD920" s="35"/>
      <c r="OZE920" s="34"/>
      <c r="OZL920" s="35"/>
      <c r="OZM920" s="34"/>
      <c r="OZT920" s="35"/>
      <c r="OZU920" s="34"/>
      <c r="PAB920" s="35"/>
      <c r="PAC920" s="34"/>
      <c r="PAJ920" s="35"/>
      <c r="PAK920" s="34"/>
      <c r="PAR920" s="35"/>
      <c r="PAS920" s="34"/>
      <c r="PAZ920" s="35"/>
      <c r="PBA920" s="34"/>
      <c r="PBH920" s="35"/>
      <c r="PBI920" s="34"/>
      <c r="PBP920" s="35"/>
      <c r="PBQ920" s="34"/>
      <c r="PBX920" s="35"/>
      <c r="PBY920" s="34"/>
      <c r="PCF920" s="35"/>
      <c r="PCG920" s="34"/>
      <c r="PCN920" s="35"/>
      <c r="PCO920" s="34"/>
      <c r="PCV920" s="35"/>
      <c r="PCW920" s="34"/>
      <c r="PDD920" s="35"/>
      <c r="PDE920" s="34"/>
      <c r="PDL920" s="35"/>
      <c r="PDM920" s="34"/>
      <c r="PDT920" s="35"/>
      <c r="PDU920" s="34"/>
      <c r="PEB920" s="35"/>
      <c r="PEC920" s="34"/>
      <c r="PEJ920" s="35"/>
      <c r="PEK920" s="34"/>
      <c r="PER920" s="35"/>
      <c r="PES920" s="34"/>
      <c r="PEZ920" s="35"/>
      <c r="PFA920" s="34"/>
      <c r="PFH920" s="35"/>
      <c r="PFI920" s="34"/>
      <c r="PFP920" s="35"/>
      <c r="PFQ920" s="34"/>
      <c r="PFX920" s="35"/>
      <c r="PFY920" s="34"/>
      <c r="PGF920" s="35"/>
      <c r="PGG920" s="34"/>
      <c r="PGN920" s="35"/>
      <c r="PGO920" s="34"/>
      <c r="PGV920" s="35"/>
      <c r="PGW920" s="34"/>
      <c r="PHD920" s="35"/>
      <c r="PHE920" s="34"/>
      <c r="PHL920" s="35"/>
      <c r="PHM920" s="34"/>
      <c r="PHT920" s="35"/>
      <c r="PHU920" s="34"/>
      <c r="PIB920" s="35"/>
      <c r="PIC920" s="34"/>
      <c r="PIJ920" s="35"/>
      <c r="PIK920" s="34"/>
      <c r="PIR920" s="35"/>
      <c r="PIS920" s="34"/>
      <c r="PIZ920" s="35"/>
      <c r="PJA920" s="34"/>
      <c r="PJH920" s="35"/>
      <c r="PJI920" s="34"/>
      <c r="PJP920" s="35"/>
      <c r="PJQ920" s="34"/>
      <c r="PJX920" s="35"/>
      <c r="PJY920" s="34"/>
      <c r="PKF920" s="35"/>
      <c r="PKG920" s="34"/>
      <c r="PKN920" s="35"/>
      <c r="PKO920" s="34"/>
      <c r="PKV920" s="35"/>
      <c r="PKW920" s="34"/>
      <c r="PLD920" s="35"/>
      <c r="PLE920" s="34"/>
      <c r="PLL920" s="35"/>
      <c r="PLM920" s="34"/>
      <c r="PLT920" s="35"/>
      <c r="PLU920" s="34"/>
      <c r="PMB920" s="35"/>
      <c r="PMC920" s="34"/>
      <c r="PMJ920" s="35"/>
      <c r="PMK920" s="34"/>
      <c r="PMR920" s="35"/>
      <c r="PMS920" s="34"/>
      <c r="PMZ920" s="35"/>
      <c r="PNA920" s="34"/>
      <c r="PNH920" s="35"/>
      <c r="PNI920" s="34"/>
      <c r="PNP920" s="35"/>
      <c r="PNQ920" s="34"/>
      <c r="PNX920" s="35"/>
      <c r="PNY920" s="34"/>
      <c r="POF920" s="35"/>
      <c r="POG920" s="34"/>
      <c r="PON920" s="35"/>
      <c r="POO920" s="34"/>
      <c r="POV920" s="35"/>
      <c r="POW920" s="34"/>
      <c r="PPD920" s="35"/>
      <c r="PPE920" s="34"/>
      <c r="PPL920" s="35"/>
      <c r="PPM920" s="34"/>
      <c r="PPT920" s="35"/>
      <c r="PPU920" s="34"/>
      <c r="PQB920" s="35"/>
      <c r="PQC920" s="34"/>
      <c r="PQJ920" s="35"/>
      <c r="PQK920" s="34"/>
      <c r="PQR920" s="35"/>
      <c r="PQS920" s="34"/>
      <c r="PQZ920" s="35"/>
      <c r="PRA920" s="34"/>
      <c r="PRH920" s="35"/>
      <c r="PRI920" s="34"/>
      <c r="PRP920" s="35"/>
      <c r="PRQ920" s="34"/>
      <c r="PRX920" s="35"/>
      <c r="PRY920" s="34"/>
      <c r="PSF920" s="35"/>
      <c r="PSG920" s="34"/>
      <c r="PSN920" s="35"/>
      <c r="PSO920" s="34"/>
      <c r="PSV920" s="35"/>
      <c r="PSW920" s="34"/>
      <c r="PTD920" s="35"/>
      <c r="PTE920" s="34"/>
      <c r="PTL920" s="35"/>
      <c r="PTM920" s="34"/>
      <c r="PTT920" s="35"/>
      <c r="PTU920" s="34"/>
      <c r="PUB920" s="35"/>
      <c r="PUC920" s="34"/>
      <c r="PUJ920" s="35"/>
      <c r="PUK920" s="34"/>
      <c r="PUR920" s="35"/>
      <c r="PUS920" s="34"/>
      <c r="PUZ920" s="35"/>
      <c r="PVA920" s="34"/>
      <c r="PVH920" s="35"/>
      <c r="PVI920" s="34"/>
      <c r="PVP920" s="35"/>
      <c r="PVQ920" s="34"/>
      <c r="PVX920" s="35"/>
      <c r="PVY920" s="34"/>
      <c r="PWF920" s="35"/>
      <c r="PWG920" s="34"/>
      <c r="PWN920" s="35"/>
      <c r="PWO920" s="34"/>
      <c r="PWV920" s="35"/>
      <c r="PWW920" s="34"/>
      <c r="PXD920" s="35"/>
      <c r="PXE920" s="34"/>
      <c r="PXL920" s="35"/>
      <c r="PXM920" s="34"/>
      <c r="PXT920" s="35"/>
      <c r="PXU920" s="34"/>
      <c r="PYB920" s="35"/>
      <c r="PYC920" s="34"/>
      <c r="PYJ920" s="35"/>
      <c r="PYK920" s="34"/>
      <c r="PYR920" s="35"/>
      <c r="PYS920" s="34"/>
      <c r="PYZ920" s="35"/>
      <c r="PZA920" s="34"/>
      <c r="PZH920" s="35"/>
      <c r="PZI920" s="34"/>
      <c r="PZP920" s="35"/>
      <c r="PZQ920" s="34"/>
      <c r="PZX920" s="35"/>
      <c r="PZY920" s="34"/>
      <c r="QAF920" s="35"/>
      <c r="QAG920" s="34"/>
      <c r="QAN920" s="35"/>
      <c r="QAO920" s="34"/>
      <c r="QAV920" s="35"/>
      <c r="QAW920" s="34"/>
      <c r="QBD920" s="35"/>
      <c r="QBE920" s="34"/>
      <c r="QBL920" s="35"/>
      <c r="QBM920" s="34"/>
      <c r="QBT920" s="35"/>
      <c r="QBU920" s="34"/>
      <c r="QCB920" s="35"/>
      <c r="QCC920" s="34"/>
      <c r="QCJ920" s="35"/>
      <c r="QCK920" s="34"/>
      <c r="QCR920" s="35"/>
      <c r="QCS920" s="34"/>
      <c r="QCZ920" s="35"/>
      <c r="QDA920" s="34"/>
      <c r="QDH920" s="35"/>
      <c r="QDI920" s="34"/>
      <c r="QDP920" s="35"/>
      <c r="QDQ920" s="34"/>
      <c r="QDX920" s="35"/>
      <c r="QDY920" s="34"/>
      <c r="QEF920" s="35"/>
      <c r="QEG920" s="34"/>
      <c r="QEN920" s="35"/>
      <c r="QEO920" s="34"/>
      <c r="QEV920" s="35"/>
      <c r="QEW920" s="34"/>
      <c r="QFD920" s="35"/>
      <c r="QFE920" s="34"/>
      <c r="QFL920" s="35"/>
      <c r="QFM920" s="34"/>
      <c r="QFT920" s="35"/>
      <c r="QFU920" s="34"/>
      <c r="QGB920" s="35"/>
      <c r="QGC920" s="34"/>
      <c r="QGJ920" s="35"/>
      <c r="QGK920" s="34"/>
      <c r="QGR920" s="35"/>
      <c r="QGS920" s="34"/>
      <c r="QGZ920" s="35"/>
      <c r="QHA920" s="34"/>
      <c r="QHH920" s="35"/>
      <c r="QHI920" s="34"/>
      <c r="QHP920" s="35"/>
      <c r="QHQ920" s="34"/>
      <c r="QHX920" s="35"/>
      <c r="QHY920" s="34"/>
      <c r="QIF920" s="35"/>
      <c r="QIG920" s="34"/>
      <c r="QIN920" s="35"/>
      <c r="QIO920" s="34"/>
      <c r="QIV920" s="35"/>
      <c r="QIW920" s="34"/>
      <c r="QJD920" s="35"/>
      <c r="QJE920" s="34"/>
      <c r="QJL920" s="35"/>
      <c r="QJM920" s="34"/>
      <c r="QJT920" s="35"/>
      <c r="QJU920" s="34"/>
      <c r="QKB920" s="35"/>
      <c r="QKC920" s="34"/>
      <c r="QKJ920" s="35"/>
      <c r="QKK920" s="34"/>
      <c r="QKR920" s="35"/>
      <c r="QKS920" s="34"/>
      <c r="QKZ920" s="35"/>
      <c r="QLA920" s="34"/>
      <c r="QLH920" s="35"/>
      <c r="QLI920" s="34"/>
      <c r="QLP920" s="35"/>
      <c r="QLQ920" s="34"/>
      <c r="QLX920" s="35"/>
      <c r="QLY920" s="34"/>
      <c r="QMF920" s="35"/>
      <c r="QMG920" s="34"/>
      <c r="QMN920" s="35"/>
      <c r="QMO920" s="34"/>
      <c r="QMV920" s="35"/>
      <c r="QMW920" s="34"/>
      <c r="QND920" s="35"/>
      <c r="QNE920" s="34"/>
      <c r="QNL920" s="35"/>
      <c r="QNM920" s="34"/>
      <c r="QNT920" s="35"/>
      <c r="QNU920" s="34"/>
      <c r="QOB920" s="35"/>
      <c r="QOC920" s="34"/>
      <c r="QOJ920" s="35"/>
      <c r="QOK920" s="34"/>
      <c r="QOR920" s="35"/>
      <c r="QOS920" s="34"/>
      <c r="QOZ920" s="35"/>
      <c r="QPA920" s="34"/>
      <c r="QPH920" s="35"/>
      <c r="QPI920" s="34"/>
      <c r="QPP920" s="35"/>
      <c r="QPQ920" s="34"/>
      <c r="QPX920" s="35"/>
      <c r="QPY920" s="34"/>
      <c r="QQF920" s="35"/>
      <c r="QQG920" s="34"/>
      <c r="QQN920" s="35"/>
      <c r="QQO920" s="34"/>
      <c r="QQV920" s="35"/>
      <c r="QQW920" s="34"/>
      <c r="QRD920" s="35"/>
      <c r="QRE920" s="34"/>
      <c r="QRL920" s="35"/>
      <c r="QRM920" s="34"/>
      <c r="QRT920" s="35"/>
      <c r="QRU920" s="34"/>
      <c r="QSB920" s="35"/>
      <c r="QSC920" s="34"/>
      <c r="QSJ920" s="35"/>
      <c r="QSK920" s="34"/>
      <c r="QSR920" s="35"/>
      <c r="QSS920" s="34"/>
      <c r="QSZ920" s="35"/>
      <c r="QTA920" s="34"/>
      <c r="QTH920" s="35"/>
      <c r="QTI920" s="34"/>
      <c r="QTP920" s="35"/>
      <c r="QTQ920" s="34"/>
      <c r="QTX920" s="35"/>
      <c r="QTY920" s="34"/>
      <c r="QUF920" s="35"/>
      <c r="QUG920" s="34"/>
      <c r="QUN920" s="35"/>
      <c r="QUO920" s="34"/>
      <c r="QUV920" s="35"/>
      <c r="QUW920" s="34"/>
      <c r="QVD920" s="35"/>
      <c r="QVE920" s="34"/>
      <c r="QVL920" s="35"/>
      <c r="QVM920" s="34"/>
      <c r="QVT920" s="35"/>
      <c r="QVU920" s="34"/>
      <c r="QWB920" s="35"/>
      <c r="QWC920" s="34"/>
      <c r="QWJ920" s="35"/>
      <c r="QWK920" s="34"/>
      <c r="QWR920" s="35"/>
      <c r="QWS920" s="34"/>
      <c r="QWZ920" s="35"/>
      <c r="QXA920" s="34"/>
      <c r="QXH920" s="35"/>
      <c r="QXI920" s="34"/>
      <c r="QXP920" s="35"/>
      <c r="QXQ920" s="34"/>
      <c r="QXX920" s="35"/>
      <c r="QXY920" s="34"/>
      <c r="QYF920" s="35"/>
      <c r="QYG920" s="34"/>
      <c r="QYN920" s="35"/>
      <c r="QYO920" s="34"/>
      <c r="QYV920" s="35"/>
      <c r="QYW920" s="34"/>
      <c r="QZD920" s="35"/>
      <c r="QZE920" s="34"/>
      <c r="QZL920" s="35"/>
      <c r="QZM920" s="34"/>
      <c r="QZT920" s="35"/>
      <c r="QZU920" s="34"/>
      <c r="RAB920" s="35"/>
      <c r="RAC920" s="34"/>
      <c r="RAJ920" s="35"/>
      <c r="RAK920" s="34"/>
      <c r="RAR920" s="35"/>
      <c r="RAS920" s="34"/>
      <c r="RAZ920" s="35"/>
      <c r="RBA920" s="34"/>
      <c r="RBH920" s="35"/>
      <c r="RBI920" s="34"/>
      <c r="RBP920" s="35"/>
      <c r="RBQ920" s="34"/>
      <c r="RBX920" s="35"/>
      <c r="RBY920" s="34"/>
      <c r="RCF920" s="35"/>
      <c r="RCG920" s="34"/>
      <c r="RCN920" s="35"/>
      <c r="RCO920" s="34"/>
      <c r="RCV920" s="35"/>
      <c r="RCW920" s="34"/>
      <c r="RDD920" s="35"/>
      <c r="RDE920" s="34"/>
      <c r="RDL920" s="35"/>
      <c r="RDM920" s="34"/>
      <c r="RDT920" s="35"/>
      <c r="RDU920" s="34"/>
      <c r="REB920" s="35"/>
      <c r="REC920" s="34"/>
      <c r="REJ920" s="35"/>
      <c r="REK920" s="34"/>
      <c r="RER920" s="35"/>
      <c r="RES920" s="34"/>
      <c r="REZ920" s="35"/>
      <c r="RFA920" s="34"/>
      <c r="RFH920" s="35"/>
      <c r="RFI920" s="34"/>
      <c r="RFP920" s="35"/>
      <c r="RFQ920" s="34"/>
      <c r="RFX920" s="35"/>
      <c r="RFY920" s="34"/>
      <c r="RGF920" s="35"/>
      <c r="RGG920" s="34"/>
      <c r="RGN920" s="35"/>
      <c r="RGO920" s="34"/>
      <c r="RGV920" s="35"/>
      <c r="RGW920" s="34"/>
      <c r="RHD920" s="35"/>
      <c r="RHE920" s="34"/>
      <c r="RHL920" s="35"/>
      <c r="RHM920" s="34"/>
      <c r="RHT920" s="35"/>
      <c r="RHU920" s="34"/>
      <c r="RIB920" s="35"/>
      <c r="RIC920" s="34"/>
      <c r="RIJ920" s="35"/>
      <c r="RIK920" s="34"/>
      <c r="RIR920" s="35"/>
      <c r="RIS920" s="34"/>
      <c r="RIZ920" s="35"/>
      <c r="RJA920" s="34"/>
      <c r="RJH920" s="35"/>
      <c r="RJI920" s="34"/>
      <c r="RJP920" s="35"/>
      <c r="RJQ920" s="34"/>
      <c r="RJX920" s="35"/>
      <c r="RJY920" s="34"/>
      <c r="RKF920" s="35"/>
      <c r="RKG920" s="34"/>
      <c r="RKN920" s="35"/>
      <c r="RKO920" s="34"/>
      <c r="RKV920" s="35"/>
      <c r="RKW920" s="34"/>
      <c r="RLD920" s="35"/>
      <c r="RLE920" s="34"/>
      <c r="RLL920" s="35"/>
      <c r="RLM920" s="34"/>
      <c r="RLT920" s="35"/>
      <c r="RLU920" s="34"/>
      <c r="RMB920" s="35"/>
      <c r="RMC920" s="34"/>
      <c r="RMJ920" s="35"/>
      <c r="RMK920" s="34"/>
      <c r="RMR920" s="35"/>
      <c r="RMS920" s="34"/>
      <c r="RMZ920" s="35"/>
      <c r="RNA920" s="34"/>
      <c r="RNH920" s="35"/>
      <c r="RNI920" s="34"/>
      <c r="RNP920" s="35"/>
      <c r="RNQ920" s="34"/>
      <c r="RNX920" s="35"/>
      <c r="RNY920" s="34"/>
      <c r="ROF920" s="35"/>
      <c r="ROG920" s="34"/>
      <c r="RON920" s="35"/>
      <c r="ROO920" s="34"/>
      <c r="ROV920" s="35"/>
      <c r="ROW920" s="34"/>
      <c r="RPD920" s="35"/>
      <c r="RPE920" s="34"/>
      <c r="RPL920" s="35"/>
      <c r="RPM920" s="34"/>
      <c r="RPT920" s="35"/>
      <c r="RPU920" s="34"/>
      <c r="RQB920" s="35"/>
      <c r="RQC920" s="34"/>
      <c r="RQJ920" s="35"/>
      <c r="RQK920" s="34"/>
      <c r="RQR920" s="35"/>
      <c r="RQS920" s="34"/>
      <c r="RQZ920" s="35"/>
      <c r="RRA920" s="34"/>
      <c r="RRH920" s="35"/>
      <c r="RRI920" s="34"/>
      <c r="RRP920" s="35"/>
      <c r="RRQ920" s="34"/>
      <c r="RRX920" s="35"/>
      <c r="RRY920" s="34"/>
      <c r="RSF920" s="35"/>
      <c r="RSG920" s="34"/>
      <c r="RSN920" s="35"/>
      <c r="RSO920" s="34"/>
      <c r="RSV920" s="35"/>
      <c r="RSW920" s="34"/>
      <c r="RTD920" s="35"/>
      <c r="RTE920" s="34"/>
      <c r="RTL920" s="35"/>
      <c r="RTM920" s="34"/>
      <c r="RTT920" s="35"/>
      <c r="RTU920" s="34"/>
      <c r="RUB920" s="35"/>
      <c r="RUC920" s="34"/>
      <c r="RUJ920" s="35"/>
      <c r="RUK920" s="34"/>
      <c r="RUR920" s="35"/>
      <c r="RUS920" s="34"/>
      <c r="RUZ920" s="35"/>
      <c r="RVA920" s="34"/>
      <c r="RVH920" s="35"/>
      <c r="RVI920" s="34"/>
      <c r="RVP920" s="35"/>
      <c r="RVQ920" s="34"/>
      <c r="RVX920" s="35"/>
      <c r="RVY920" s="34"/>
      <c r="RWF920" s="35"/>
      <c r="RWG920" s="34"/>
      <c r="RWN920" s="35"/>
      <c r="RWO920" s="34"/>
      <c r="RWV920" s="35"/>
      <c r="RWW920" s="34"/>
      <c r="RXD920" s="35"/>
      <c r="RXE920" s="34"/>
      <c r="RXL920" s="35"/>
      <c r="RXM920" s="34"/>
      <c r="RXT920" s="35"/>
      <c r="RXU920" s="34"/>
      <c r="RYB920" s="35"/>
      <c r="RYC920" s="34"/>
      <c r="RYJ920" s="35"/>
      <c r="RYK920" s="34"/>
      <c r="RYR920" s="35"/>
      <c r="RYS920" s="34"/>
      <c r="RYZ920" s="35"/>
      <c r="RZA920" s="34"/>
      <c r="RZH920" s="35"/>
      <c r="RZI920" s="34"/>
      <c r="RZP920" s="35"/>
      <c r="RZQ920" s="34"/>
      <c r="RZX920" s="35"/>
      <c r="RZY920" s="34"/>
      <c r="SAF920" s="35"/>
      <c r="SAG920" s="34"/>
      <c r="SAN920" s="35"/>
      <c r="SAO920" s="34"/>
      <c r="SAV920" s="35"/>
      <c r="SAW920" s="34"/>
      <c r="SBD920" s="35"/>
      <c r="SBE920" s="34"/>
      <c r="SBL920" s="35"/>
      <c r="SBM920" s="34"/>
      <c r="SBT920" s="35"/>
      <c r="SBU920" s="34"/>
      <c r="SCB920" s="35"/>
      <c r="SCC920" s="34"/>
      <c r="SCJ920" s="35"/>
      <c r="SCK920" s="34"/>
      <c r="SCR920" s="35"/>
      <c r="SCS920" s="34"/>
      <c r="SCZ920" s="35"/>
      <c r="SDA920" s="34"/>
      <c r="SDH920" s="35"/>
      <c r="SDI920" s="34"/>
      <c r="SDP920" s="35"/>
      <c r="SDQ920" s="34"/>
      <c r="SDX920" s="35"/>
      <c r="SDY920" s="34"/>
      <c r="SEF920" s="35"/>
      <c r="SEG920" s="34"/>
      <c r="SEN920" s="35"/>
      <c r="SEO920" s="34"/>
      <c r="SEV920" s="35"/>
      <c r="SEW920" s="34"/>
      <c r="SFD920" s="35"/>
      <c r="SFE920" s="34"/>
      <c r="SFL920" s="35"/>
      <c r="SFM920" s="34"/>
      <c r="SFT920" s="35"/>
      <c r="SFU920" s="34"/>
      <c r="SGB920" s="35"/>
      <c r="SGC920" s="34"/>
      <c r="SGJ920" s="35"/>
      <c r="SGK920" s="34"/>
      <c r="SGR920" s="35"/>
      <c r="SGS920" s="34"/>
      <c r="SGZ920" s="35"/>
      <c r="SHA920" s="34"/>
      <c r="SHH920" s="35"/>
      <c r="SHI920" s="34"/>
      <c r="SHP920" s="35"/>
      <c r="SHQ920" s="34"/>
      <c r="SHX920" s="35"/>
      <c r="SHY920" s="34"/>
      <c r="SIF920" s="35"/>
      <c r="SIG920" s="34"/>
      <c r="SIN920" s="35"/>
      <c r="SIO920" s="34"/>
      <c r="SIV920" s="35"/>
      <c r="SIW920" s="34"/>
      <c r="SJD920" s="35"/>
      <c r="SJE920" s="34"/>
      <c r="SJL920" s="35"/>
      <c r="SJM920" s="34"/>
      <c r="SJT920" s="35"/>
      <c r="SJU920" s="34"/>
      <c r="SKB920" s="35"/>
      <c r="SKC920" s="34"/>
      <c r="SKJ920" s="35"/>
      <c r="SKK920" s="34"/>
      <c r="SKR920" s="35"/>
      <c r="SKS920" s="34"/>
      <c r="SKZ920" s="35"/>
      <c r="SLA920" s="34"/>
      <c r="SLH920" s="35"/>
      <c r="SLI920" s="34"/>
      <c r="SLP920" s="35"/>
      <c r="SLQ920" s="34"/>
      <c r="SLX920" s="35"/>
      <c r="SLY920" s="34"/>
      <c r="SMF920" s="35"/>
      <c r="SMG920" s="34"/>
      <c r="SMN920" s="35"/>
      <c r="SMO920" s="34"/>
      <c r="SMV920" s="35"/>
      <c r="SMW920" s="34"/>
      <c r="SND920" s="35"/>
      <c r="SNE920" s="34"/>
      <c r="SNL920" s="35"/>
      <c r="SNM920" s="34"/>
      <c r="SNT920" s="35"/>
      <c r="SNU920" s="34"/>
      <c r="SOB920" s="35"/>
      <c r="SOC920" s="34"/>
      <c r="SOJ920" s="35"/>
      <c r="SOK920" s="34"/>
      <c r="SOR920" s="35"/>
      <c r="SOS920" s="34"/>
      <c r="SOZ920" s="35"/>
      <c r="SPA920" s="34"/>
      <c r="SPH920" s="35"/>
      <c r="SPI920" s="34"/>
      <c r="SPP920" s="35"/>
      <c r="SPQ920" s="34"/>
      <c r="SPX920" s="35"/>
      <c r="SPY920" s="34"/>
      <c r="SQF920" s="35"/>
      <c r="SQG920" s="34"/>
      <c r="SQN920" s="35"/>
      <c r="SQO920" s="34"/>
      <c r="SQV920" s="35"/>
      <c r="SQW920" s="34"/>
      <c r="SRD920" s="35"/>
      <c r="SRE920" s="34"/>
      <c r="SRL920" s="35"/>
      <c r="SRM920" s="34"/>
      <c r="SRT920" s="35"/>
      <c r="SRU920" s="34"/>
      <c r="SSB920" s="35"/>
      <c r="SSC920" s="34"/>
      <c r="SSJ920" s="35"/>
      <c r="SSK920" s="34"/>
      <c r="SSR920" s="35"/>
      <c r="SSS920" s="34"/>
      <c r="SSZ920" s="35"/>
      <c r="STA920" s="34"/>
      <c r="STH920" s="35"/>
      <c r="STI920" s="34"/>
      <c r="STP920" s="35"/>
      <c r="STQ920" s="34"/>
      <c r="STX920" s="35"/>
      <c r="STY920" s="34"/>
      <c r="SUF920" s="35"/>
      <c r="SUG920" s="34"/>
      <c r="SUN920" s="35"/>
      <c r="SUO920" s="34"/>
      <c r="SUV920" s="35"/>
      <c r="SUW920" s="34"/>
      <c r="SVD920" s="35"/>
      <c r="SVE920" s="34"/>
      <c r="SVL920" s="35"/>
      <c r="SVM920" s="34"/>
      <c r="SVT920" s="35"/>
      <c r="SVU920" s="34"/>
      <c r="SWB920" s="35"/>
      <c r="SWC920" s="34"/>
      <c r="SWJ920" s="35"/>
      <c r="SWK920" s="34"/>
      <c r="SWR920" s="35"/>
      <c r="SWS920" s="34"/>
      <c r="SWZ920" s="35"/>
      <c r="SXA920" s="34"/>
      <c r="SXH920" s="35"/>
      <c r="SXI920" s="34"/>
      <c r="SXP920" s="35"/>
      <c r="SXQ920" s="34"/>
      <c r="SXX920" s="35"/>
      <c r="SXY920" s="34"/>
      <c r="SYF920" s="35"/>
      <c r="SYG920" s="34"/>
      <c r="SYN920" s="35"/>
      <c r="SYO920" s="34"/>
      <c r="SYV920" s="35"/>
      <c r="SYW920" s="34"/>
      <c r="SZD920" s="35"/>
      <c r="SZE920" s="34"/>
      <c r="SZL920" s="35"/>
      <c r="SZM920" s="34"/>
      <c r="SZT920" s="35"/>
      <c r="SZU920" s="34"/>
      <c r="TAB920" s="35"/>
      <c r="TAC920" s="34"/>
      <c r="TAJ920" s="35"/>
      <c r="TAK920" s="34"/>
      <c r="TAR920" s="35"/>
      <c r="TAS920" s="34"/>
      <c r="TAZ920" s="35"/>
      <c r="TBA920" s="34"/>
      <c r="TBH920" s="35"/>
      <c r="TBI920" s="34"/>
      <c r="TBP920" s="35"/>
      <c r="TBQ920" s="34"/>
      <c r="TBX920" s="35"/>
      <c r="TBY920" s="34"/>
      <c r="TCF920" s="35"/>
      <c r="TCG920" s="34"/>
      <c r="TCN920" s="35"/>
      <c r="TCO920" s="34"/>
      <c r="TCV920" s="35"/>
      <c r="TCW920" s="34"/>
      <c r="TDD920" s="35"/>
      <c r="TDE920" s="34"/>
      <c r="TDL920" s="35"/>
      <c r="TDM920" s="34"/>
      <c r="TDT920" s="35"/>
      <c r="TDU920" s="34"/>
      <c r="TEB920" s="35"/>
      <c r="TEC920" s="34"/>
      <c r="TEJ920" s="35"/>
      <c r="TEK920" s="34"/>
      <c r="TER920" s="35"/>
      <c r="TES920" s="34"/>
      <c r="TEZ920" s="35"/>
      <c r="TFA920" s="34"/>
      <c r="TFH920" s="35"/>
      <c r="TFI920" s="34"/>
      <c r="TFP920" s="35"/>
      <c r="TFQ920" s="34"/>
      <c r="TFX920" s="35"/>
      <c r="TFY920" s="34"/>
      <c r="TGF920" s="35"/>
      <c r="TGG920" s="34"/>
      <c r="TGN920" s="35"/>
      <c r="TGO920" s="34"/>
      <c r="TGV920" s="35"/>
      <c r="TGW920" s="34"/>
      <c r="THD920" s="35"/>
      <c r="THE920" s="34"/>
      <c r="THL920" s="35"/>
      <c r="THM920" s="34"/>
      <c r="THT920" s="35"/>
      <c r="THU920" s="34"/>
      <c r="TIB920" s="35"/>
      <c r="TIC920" s="34"/>
      <c r="TIJ920" s="35"/>
      <c r="TIK920" s="34"/>
      <c r="TIR920" s="35"/>
      <c r="TIS920" s="34"/>
      <c r="TIZ920" s="35"/>
      <c r="TJA920" s="34"/>
      <c r="TJH920" s="35"/>
      <c r="TJI920" s="34"/>
      <c r="TJP920" s="35"/>
      <c r="TJQ920" s="34"/>
      <c r="TJX920" s="35"/>
      <c r="TJY920" s="34"/>
      <c r="TKF920" s="35"/>
      <c r="TKG920" s="34"/>
      <c r="TKN920" s="35"/>
      <c r="TKO920" s="34"/>
      <c r="TKV920" s="35"/>
      <c r="TKW920" s="34"/>
      <c r="TLD920" s="35"/>
      <c r="TLE920" s="34"/>
      <c r="TLL920" s="35"/>
      <c r="TLM920" s="34"/>
      <c r="TLT920" s="35"/>
      <c r="TLU920" s="34"/>
      <c r="TMB920" s="35"/>
      <c r="TMC920" s="34"/>
      <c r="TMJ920" s="35"/>
      <c r="TMK920" s="34"/>
      <c r="TMR920" s="35"/>
      <c r="TMS920" s="34"/>
      <c r="TMZ920" s="35"/>
      <c r="TNA920" s="34"/>
      <c r="TNH920" s="35"/>
      <c r="TNI920" s="34"/>
      <c r="TNP920" s="35"/>
      <c r="TNQ920" s="34"/>
      <c r="TNX920" s="35"/>
      <c r="TNY920" s="34"/>
      <c r="TOF920" s="35"/>
      <c r="TOG920" s="34"/>
      <c r="TON920" s="35"/>
      <c r="TOO920" s="34"/>
      <c r="TOV920" s="35"/>
      <c r="TOW920" s="34"/>
      <c r="TPD920" s="35"/>
      <c r="TPE920" s="34"/>
      <c r="TPL920" s="35"/>
      <c r="TPM920" s="34"/>
      <c r="TPT920" s="35"/>
      <c r="TPU920" s="34"/>
      <c r="TQB920" s="35"/>
      <c r="TQC920" s="34"/>
      <c r="TQJ920" s="35"/>
      <c r="TQK920" s="34"/>
      <c r="TQR920" s="35"/>
      <c r="TQS920" s="34"/>
      <c r="TQZ920" s="35"/>
      <c r="TRA920" s="34"/>
      <c r="TRH920" s="35"/>
      <c r="TRI920" s="34"/>
      <c r="TRP920" s="35"/>
      <c r="TRQ920" s="34"/>
      <c r="TRX920" s="35"/>
      <c r="TRY920" s="34"/>
      <c r="TSF920" s="35"/>
      <c r="TSG920" s="34"/>
      <c r="TSN920" s="35"/>
      <c r="TSO920" s="34"/>
      <c r="TSV920" s="35"/>
      <c r="TSW920" s="34"/>
      <c r="TTD920" s="35"/>
      <c r="TTE920" s="34"/>
      <c r="TTL920" s="35"/>
      <c r="TTM920" s="34"/>
      <c r="TTT920" s="35"/>
      <c r="TTU920" s="34"/>
      <c r="TUB920" s="35"/>
      <c r="TUC920" s="34"/>
      <c r="TUJ920" s="35"/>
      <c r="TUK920" s="34"/>
      <c r="TUR920" s="35"/>
      <c r="TUS920" s="34"/>
      <c r="TUZ920" s="35"/>
      <c r="TVA920" s="34"/>
      <c r="TVH920" s="35"/>
      <c r="TVI920" s="34"/>
      <c r="TVP920" s="35"/>
      <c r="TVQ920" s="34"/>
      <c r="TVX920" s="35"/>
      <c r="TVY920" s="34"/>
      <c r="TWF920" s="35"/>
      <c r="TWG920" s="34"/>
      <c r="TWN920" s="35"/>
      <c r="TWO920" s="34"/>
      <c r="TWV920" s="35"/>
      <c r="TWW920" s="34"/>
      <c r="TXD920" s="35"/>
      <c r="TXE920" s="34"/>
      <c r="TXL920" s="35"/>
      <c r="TXM920" s="34"/>
      <c r="TXT920" s="35"/>
      <c r="TXU920" s="34"/>
      <c r="TYB920" s="35"/>
      <c r="TYC920" s="34"/>
      <c r="TYJ920" s="35"/>
      <c r="TYK920" s="34"/>
      <c r="TYR920" s="35"/>
      <c r="TYS920" s="34"/>
      <c r="TYZ920" s="35"/>
      <c r="TZA920" s="34"/>
      <c r="TZH920" s="35"/>
      <c r="TZI920" s="34"/>
      <c r="TZP920" s="35"/>
      <c r="TZQ920" s="34"/>
      <c r="TZX920" s="35"/>
      <c r="TZY920" s="34"/>
      <c r="UAF920" s="35"/>
      <c r="UAG920" s="34"/>
      <c r="UAN920" s="35"/>
      <c r="UAO920" s="34"/>
      <c r="UAV920" s="35"/>
      <c r="UAW920" s="34"/>
      <c r="UBD920" s="35"/>
      <c r="UBE920" s="34"/>
      <c r="UBL920" s="35"/>
      <c r="UBM920" s="34"/>
      <c r="UBT920" s="35"/>
      <c r="UBU920" s="34"/>
      <c r="UCB920" s="35"/>
      <c r="UCC920" s="34"/>
      <c r="UCJ920" s="35"/>
      <c r="UCK920" s="34"/>
      <c r="UCR920" s="35"/>
      <c r="UCS920" s="34"/>
      <c r="UCZ920" s="35"/>
      <c r="UDA920" s="34"/>
      <c r="UDH920" s="35"/>
      <c r="UDI920" s="34"/>
      <c r="UDP920" s="35"/>
      <c r="UDQ920" s="34"/>
      <c r="UDX920" s="35"/>
      <c r="UDY920" s="34"/>
      <c r="UEF920" s="35"/>
      <c r="UEG920" s="34"/>
      <c r="UEN920" s="35"/>
      <c r="UEO920" s="34"/>
      <c r="UEV920" s="35"/>
      <c r="UEW920" s="34"/>
      <c r="UFD920" s="35"/>
      <c r="UFE920" s="34"/>
      <c r="UFL920" s="35"/>
      <c r="UFM920" s="34"/>
      <c r="UFT920" s="35"/>
      <c r="UFU920" s="34"/>
      <c r="UGB920" s="35"/>
      <c r="UGC920" s="34"/>
      <c r="UGJ920" s="35"/>
      <c r="UGK920" s="34"/>
      <c r="UGR920" s="35"/>
      <c r="UGS920" s="34"/>
      <c r="UGZ920" s="35"/>
      <c r="UHA920" s="34"/>
      <c r="UHH920" s="35"/>
      <c r="UHI920" s="34"/>
      <c r="UHP920" s="35"/>
      <c r="UHQ920" s="34"/>
      <c r="UHX920" s="35"/>
      <c r="UHY920" s="34"/>
      <c r="UIF920" s="35"/>
      <c r="UIG920" s="34"/>
      <c r="UIN920" s="35"/>
      <c r="UIO920" s="34"/>
      <c r="UIV920" s="35"/>
      <c r="UIW920" s="34"/>
      <c r="UJD920" s="35"/>
      <c r="UJE920" s="34"/>
      <c r="UJL920" s="35"/>
      <c r="UJM920" s="34"/>
      <c r="UJT920" s="35"/>
      <c r="UJU920" s="34"/>
      <c r="UKB920" s="35"/>
      <c r="UKC920" s="34"/>
      <c r="UKJ920" s="35"/>
      <c r="UKK920" s="34"/>
      <c r="UKR920" s="35"/>
      <c r="UKS920" s="34"/>
      <c r="UKZ920" s="35"/>
      <c r="ULA920" s="34"/>
      <c r="ULH920" s="35"/>
      <c r="ULI920" s="34"/>
      <c r="ULP920" s="35"/>
      <c r="ULQ920" s="34"/>
      <c r="ULX920" s="35"/>
      <c r="ULY920" s="34"/>
      <c r="UMF920" s="35"/>
      <c r="UMG920" s="34"/>
      <c r="UMN920" s="35"/>
      <c r="UMO920" s="34"/>
      <c r="UMV920" s="35"/>
      <c r="UMW920" s="34"/>
      <c r="UND920" s="35"/>
      <c r="UNE920" s="34"/>
      <c r="UNL920" s="35"/>
      <c r="UNM920" s="34"/>
      <c r="UNT920" s="35"/>
      <c r="UNU920" s="34"/>
      <c r="UOB920" s="35"/>
      <c r="UOC920" s="34"/>
      <c r="UOJ920" s="35"/>
      <c r="UOK920" s="34"/>
      <c r="UOR920" s="35"/>
      <c r="UOS920" s="34"/>
      <c r="UOZ920" s="35"/>
      <c r="UPA920" s="34"/>
      <c r="UPH920" s="35"/>
      <c r="UPI920" s="34"/>
      <c r="UPP920" s="35"/>
      <c r="UPQ920" s="34"/>
      <c r="UPX920" s="35"/>
      <c r="UPY920" s="34"/>
      <c r="UQF920" s="35"/>
      <c r="UQG920" s="34"/>
      <c r="UQN920" s="35"/>
      <c r="UQO920" s="34"/>
      <c r="UQV920" s="35"/>
      <c r="UQW920" s="34"/>
      <c r="URD920" s="35"/>
      <c r="URE920" s="34"/>
      <c r="URL920" s="35"/>
      <c r="URM920" s="34"/>
      <c r="URT920" s="35"/>
      <c r="URU920" s="34"/>
      <c r="USB920" s="35"/>
      <c r="USC920" s="34"/>
      <c r="USJ920" s="35"/>
      <c r="USK920" s="34"/>
      <c r="USR920" s="35"/>
      <c r="USS920" s="34"/>
      <c r="USZ920" s="35"/>
      <c r="UTA920" s="34"/>
      <c r="UTH920" s="35"/>
      <c r="UTI920" s="34"/>
      <c r="UTP920" s="35"/>
      <c r="UTQ920" s="34"/>
      <c r="UTX920" s="35"/>
      <c r="UTY920" s="34"/>
      <c r="UUF920" s="35"/>
      <c r="UUG920" s="34"/>
      <c r="UUN920" s="35"/>
      <c r="UUO920" s="34"/>
      <c r="UUV920" s="35"/>
      <c r="UUW920" s="34"/>
      <c r="UVD920" s="35"/>
      <c r="UVE920" s="34"/>
      <c r="UVL920" s="35"/>
      <c r="UVM920" s="34"/>
      <c r="UVT920" s="35"/>
      <c r="UVU920" s="34"/>
      <c r="UWB920" s="35"/>
      <c r="UWC920" s="34"/>
      <c r="UWJ920" s="35"/>
      <c r="UWK920" s="34"/>
      <c r="UWR920" s="35"/>
      <c r="UWS920" s="34"/>
      <c r="UWZ920" s="35"/>
      <c r="UXA920" s="34"/>
      <c r="UXH920" s="35"/>
      <c r="UXI920" s="34"/>
      <c r="UXP920" s="35"/>
      <c r="UXQ920" s="34"/>
      <c r="UXX920" s="35"/>
      <c r="UXY920" s="34"/>
      <c r="UYF920" s="35"/>
      <c r="UYG920" s="34"/>
      <c r="UYN920" s="35"/>
      <c r="UYO920" s="34"/>
      <c r="UYV920" s="35"/>
      <c r="UYW920" s="34"/>
      <c r="UZD920" s="35"/>
      <c r="UZE920" s="34"/>
      <c r="UZL920" s="35"/>
      <c r="UZM920" s="34"/>
      <c r="UZT920" s="35"/>
      <c r="UZU920" s="34"/>
      <c r="VAB920" s="35"/>
      <c r="VAC920" s="34"/>
      <c r="VAJ920" s="35"/>
      <c r="VAK920" s="34"/>
      <c r="VAR920" s="35"/>
      <c r="VAS920" s="34"/>
      <c r="VAZ920" s="35"/>
      <c r="VBA920" s="34"/>
      <c r="VBH920" s="35"/>
      <c r="VBI920" s="34"/>
      <c r="VBP920" s="35"/>
      <c r="VBQ920" s="34"/>
      <c r="VBX920" s="35"/>
      <c r="VBY920" s="34"/>
      <c r="VCF920" s="35"/>
      <c r="VCG920" s="34"/>
      <c r="VCN920" s="35"/>
      <c r="VCO920" s="34"/>
      <c r="VCV920" s="35"/>
      <c r="VCW920" s="34"/>
      <c r="VDD920" s="35"/>
      <c r="VDE920" s="34"/>
      <c r="VDL920" s="35"/>
      <c r="VDM920" s="34"/>
      <c r="VDT920" s="35"/>
      <c r="VDU920" s="34"/>
      <c r="VEB920" s="35"/>
      <c r="VEC920" s="34"/>
      <c r="VEJ920" s="35"/>
      <c r="VEK920" s="34"/>
      <c r="VER920" s="35"/>
      <c r="VES920" s="34"/>
      <c r="VEZ920" s="35"/>
      <c r="VFA920" s="34"/>
      <c r="VFH920" s="35"/>
      <c r="VFI920" s="34"/>
      <c r="VFP920" s="35"/>
      <c r="VFQ920" s="34"/>
      <c r="VFX920" s="35"/>
      <c r="VFY920" s="34"/>
      <c r="VGF920" s="35"/>
      <c r="VGG920" s="34"/>
      <c r="VGN920" s="35"/>
      <c r="VGO920" s="34"/>
      <c r="VGV920" s="35"/>
      <c r="VGW920" s="34"/>
      <c r="VHD920" s="35"/>
      <c r="VHE920" s="34"/>
      <c r="VHL920" s="35"/>
      <c r="VHM920" s="34"/>
      <c r="VHT920" s="35"/>
      <c r="VHU920" s="34"/>
      <c r="VIB920" s="35"/>
      <c r="VIC920" s="34"/>
      <c r="VIJ920" s="35"/>
      <c r="VIK920" s="34"/>
      <c r="VIR920" s="35"/>
      <c r="VIS920" s="34"/>
      <c r="VIZ920" s="35"/>
      <c r="VJA920" s="34"/>
      <c r="VJH920" s="35"/>
      <c r="VJI920" s="34"/>
      <c r="VJP920" s="35"/>
      <c r="VJQ920" s="34"/>
      <c r="VJX920" s="35"/>
      <c r="VJY920" s="34"/>
      <c r="VKF920" s="35"/>
      <c r="VKG920" s="34"/>
      <c r="VKN920" s="35"/>
      <c r="VKO920" s="34"/>
      <c r="VKV920" s="35"/>
      <c r="VKW920" s="34"/>
      <c r="VLD920" s="35"/>
      <c r="VLE920" s="34"/>
      <c r="VLL920" s="35"/>
      <c r="VLM920" s="34"/>
      <c r="VLT920" s="35"/>
      <c r="VLU920" s="34"/>
      <c r="VMB920" s="35"/>
      <c r="VMC920" s="34"/>
      <c r="VMJ920" s="35"/>
      <c r="VMK920" s="34"/>
      <c r="VMR920" s="35"/>
      <c r="VMS920" s="34"/>
      <c r="VMZ920" s="35"/>
      <c r="VNA920" s="34"/>
      <c r="VNH920" s="35"/>
      <c r="VNI920" s="34"/>
      <c r="VNP920" s="35"/>
      <c r="VNQ920" s="34"/>
      <c r="VNX920" s="35"/>
      <c r="VNY920" s="34"/>
      <c r="VOF920" s="35"/>
      <c r="VOG920" s="34"/>
      <c r="VON920" s="35"/>
      <c r="VOO920" s="34"/>
      <c r="VOV920" s="35"/>
      <c r="VOW920" s="34"/>
      <c r="VPD920" s="35"/>
      <c r="VPE920" s="34"/>
      <c r="VPL920" s="35"/>
      <c r="VPM920" s="34"/>
      <c r="VPT920" s="35"/>
      <c r="VPU920" s="34"/>
      <c r="VQB920" s="35"/>
      <c r="VQC920" s="34"/>
      <c r="VQJ920" s="35"/>
      <c r="VQK920" s="34"/>
      <c r="VQR920" s="35"/>
      <c r="VQS920" s="34"/>
      <c r="VQZ920" s="35"/>
      <c r="VRA920" s="34"/>
      <c r="VRH920" s="35"/>
      <c r="VRI920" s="34"/>
      <c r="VRP920" s="35"/>
      <c r="VRQ920" s="34"/>
      <c r="VRX920" s="35"/>
      <c r="VRY920" s="34"/>
      <c r="VSF920" s="35"/>
      <c r="VSG920" s="34"/>
      <c r="VSN920" s="35"/>
      <c r="VSO920" s="34"/>
      <c r="VSV920" s="35"/>
      <c r="VSW920" s="34"/>
      <c r="VTD920" s="35"/>
      <c r="VTE920" s="34"/>
      <c r="VTL920" s="35"/>
      <c r="VTM920" s="34"/>
      <c r="VTT920" s="35"/>
      <c r="VTU920" s="34"/>
      <c r="VUB920" s="35"/>
      <c r="VUC920" s="34"/>
      <c r="VUJ920" s="35"/>
      <c r="VUK920" s="34"/>
      <c r="VUR920" s="35"/>
      <c r="VUS920" s="34"/>
      <c r="VUZ920" s="35"/>
      <c r="VVA920" s="34"/>
      <c r="VVH920" s="35"/>
      <c r="VVI920" s="34"/>
      <c r="VVP920" s="35"/>
      <c r="VVQ920" s="34"/>
      <c r="VVX920" s="35"/>
      <c r="VVY920" s="34"/>
      <c r="VWF920" s="35"/>
      <c r="VWG920" s="34"/>
      <c r="VWN920" s="35"/>
      <c r="VWO920" s="34"/>
      <c r="VWV920" s="35"/>
      <c r="VWW920" s="34"/>
      <c r="VXD920" s="35"/>
      <c r="VXE920" s="34"/>
      <c r="VXL920" s="35"/>
      <c r="VXM920" s="34"/>
      <c r="VXT920" s="35"/>
      <c r="VXU920" s="34"/>
      <c r="VYB920" s="35"/>
      <c r="VYC920" s="34"/>
      <c r="VYJ920" s="35"/>
      <c r="VYK920" s="34"/>
      <c r="VYR920" s="35"/>
      <c r="VYS920" s="34"/>
      <c r="VYZ920" s="35"/>
      <c r="VZA920" s="34"/>
      <c r="VZH920" s="35"/>
      <c r="VZI920" s="34"/>
      <c r="VZP920" s="35"/>
      <c r="VZQ920" s="34"/>
      <c r="VZX920" s="35"/>
      <c r="VZY920" s="34"/>
      <c r="WAF920" s="35"/>
      <c r="WAG920" s="34"/>
      <c r="WAN920" s="35"/>
      <c r="WAO920" s="34"/>
      <c r="WAV920" s="35"/>
      <c r="WAW920" s="34"/>
      <c r="WBD920" s="35"/>
      <c r="WBE920" s="34"/>
      <c r="WBL920" s="35"/>
      <c r="WBM920" s="34"/>
      <c r="WBT920" s="35"/>
      <c r="WBU920" s="34"/>
      <c r="WCB920" s="35"/>
      <c r="WCC920" s="34"/>
      <c r="WCJ920" s="35"/>
      <c r="WCK920" s="34"/>
      <c r="WCR920" s="35"/>
      <c r="WCS920" s="34"/>
      <c r="WCZ920" s="35"/>
      <c r="WDA920" s="34"/>
      <c r="WDH920" s="35"/>
      <c r="WDI920" s="34"/>
      <c r="WDP920" s="35"/>
      <c r="WDQ920" s="34"/>
      <c r="WDX920" s="35"/>
      <c r="WDY920" s="34"/>
      <c r="WEF920" s="35"/>
      <c r="WEG920" s="34"/>
      <c r="WEN920" s="35"/>
      <c r="WEO920" s="34"/>
      <c r="WEV920" s="35"/>
      <c r="WEW920" s="34"/>
      <c r="WFD920" s="35"/>
      <c r="WFE920" s="34"/>
      <c r="WFL920" s="35"/>
      <c r="WFM920" s="34"/>
      <c r="WFT920" s="35"/>
      <c r="WFU920" s="34"/>
      <c r="WGB920" s="35"/>
      <c r="WGC920" s="34"/>
      <c r="WGJ920" s="35"/>
      <c r="WGK920" s="34"/>
      <c r="WGR920" s="35"/>
      <c r="WGS920" s="34"/>
      <c r="WGZ920" s="35"/>
      <c r="WHA920" s="34"/>
      <c r="WHH920" s="35"/>
      <c r="WHI920" s="34"/>
      <c r="WHP920" s="35"/>
      <c r="WHQ920" s="34"/>
      <c r="WHX920" s="35"/>
      <c r="WHY920" s="34"/>
      <c r="WIF920" s="35"/>
      <c r="WIG920" s="34"/>
      <c r="WIN920" s="35"/>
      <c r="WIO920" s="34"/>
      <c r="WIV920" s="35"/>
      <c r="WIW920" s="34"/>
      <c r="WJD920" s="35"/>
      <c r="WJE920" s="34"/>
      <c r="WJL920" s="35"/>
      <c r="WJM920" s="34"/>
      <c r="WJT920" s="35"/>
      <c r="WJU920" s="34"/>
      <c r="WKB920" s="35"/>
      <c r="WKC920" s="34"/>
      <c r="WKJ920" s="35"/>
      <c r="WKK920" s="34"/>
      <c r="WKR920" s="35"/>
      <c r="WKS920" s="34"/>
      <c r="WKZ920" s="35"/>
      <c r="WLA920" s="34"/>
      <c r="WLH920" s="35"/>
      <c r="WLI920" s="34"/>
      <c r="WLP920" s="35"/>
      <c r="WLQ920" s="34"/>
      <c r="WLX920" s="35"/>
      <c r="WLY920" s="34"/>
      <c r="WMF920" s="35"/>
      <c r="WMG920" s="34"/>
      <c r="WMN920" s="35"/>
      <c r="WMO920" s="34"/>
      <c r="WMV920" s="35"/>
      <c r="WMW920" s="34"/>
      <c r="WND920" s="35"/>
      <c r="WNE920" s="34"/>
      <c r="WNL920" s="35"/>
      <c r="WNM920" s="34"/>
      <c r="WNT920" s="35"/>
      <c r="WNU920" s="34"/>
      <c r="WOB920" s="35"/>
      <c r="WOC920" s="34"/>
      <c r="WOJ920" s="35"/>
      <c r="WOK920" s="34"/>
      <c r="WOR920" s="35"/>
      <c r="WOS920" s="34"/>
      <c r="WOZ920" s="35"/>
      <c r="WPA920" s="34"/>
      <c r="WPH920" s="35"/>
      <c r="WPI920" s="34"/>
      <c r="WPP920" s="35"/>
      <c r="WPQ920" s="34"/>
      <c r="WPX920" s="35"/>
      <c r="WPY920" s="34"/>
      <c r="WQF920" s="35"/>
      <c r="WQG920" s="34"/>
      <c r="WQN920" s="35"/>
      <c r="WQO920" s="34"/>
      <c r="WQV920" s="35"/>
      <c r="WQW920" s="34"/>
      <c r="WRD920" s="35"/>
      <c r="WRE920" s="34"/>
      <c r="WRL920" s="35"/>
      <c r="WRM920" s="34"/>
      <c r="WRT920" s="35"/>
      <c r="WRU920" s="34"/>
      <c r="WSB920" s="35"/>
      <c r="WSC920" s="34"/>
      <c r="WSJ920" s="35"/>
      <c r="WSK920" s="34"/>
      <c r="WSR920" s="35"/>
      <c r="WSS920" s="34"/>
      <c r="WSZ920" s="35"/>
      <c r="WTA920" s="34"/>
      <c r="WTH920" s="35"/>
      <c r="WTI920" s="34"/>
      <c r="WTP920" s="35"/>
      <c r="WTQ920" s="34"/>
      <c r="WTX920" s="35"/>
      <c r="WTY920" s="34"/>
      <c r="WUF920" s="35"/>
      <c r="WUG920" s="34"/>
      <c r="WUN920" s="35"/>
      <c r="WUO920" s="34"/>
      <c r="WUV920" s="35"/>
      <c r="WUW920" s="34"/>
      <c r="WVD920" s="35"/>
      <c r="WVE920" s="34"/>
      <c r="WVL920" s="35"/>
      <c r="WVM920" s="34"/>
      <c r="WVT920" s="35"/>
      <c r="WVU920" s="34"/>
      <c r="WWB920" s="35"/>
      <c r="WWC920" s="34"/>
      <c r="WWJ920" s="35"/>
      <c r="WWK920" s="34"/>
      <c r="WWR920" s="35"/>
      <c r="WWS920" s="34"/>
      <c r="WWZ920" s="35"/>
      <c r="WXA920" s="34"/>
      <c r="WXH920" s="35"/>
      <c r="WXI920" s="34"/>
      <c r="WXP920" s="35"/>
      <c r="WXQ920" s="34"/>
      <c r="WXX920" s="35"/>
      <c r="WXY920" s="34"/>
      <c r="WYF920" s="35"/>
      <c r="WYG920" s="34"/>
      <c r="WYN920" s="35"/>
      <c r="WYO920" s="34"/>
      <c r="WYV920" s="35"/>
      <c r="WYW920" s="34"/>
      <c r="WZD920" s="35"/>
      <c r="WZE920" s="34"/>
      <c r="WZL920" s="35"/>
      <c r="WZM920" s="34"/>
      <c r="WZT920" s="35"/>
      <c r="WZU920" s="34"/>
      <c r="XAB920" s="35"/>
      <c r="XAC920" s="34"/>
      <c r="XAJ920" s="35"/>
      <c r="XAK920" s="34"/>
      <c r="XAR920" s="35"/>
      <c r="XAS920" s="34"/>
      <c r="XAZ920" s="35"/>
      <c r="XBA920" s="34"/>
      <c r="XBH920" s="35"/>
      <c r="XBI920" s="34"/>
      <c r="XBP920" s="35"/>
      <c r="XBQ920" s="34"/>
      <c r="XBX920" s="35"/>
      <c r="XBY920" s="34"/>
      <c r="XCF920" s="35"/>
      <c r="XCG920" s="34"/>
      <c r="XCN920" s="35"/>
      <c r="XCO920" s="34"/>
      <c r="XCV920" s="35"/>
      <c r="XCW920" s="34"/>
      <c r="XDD920" s="35"/>
      <c r="XDE920" s="34"/>
      <c r="XDL920" s="35"/>
      <c r="XDM920" s="34"/>
      <c r="XDT920" s="35"/>
      <c r="XDU920" s="34"/>
      <c r="XEB920" s="35"/>
      <c r="XEC920" s="34"/>
      <c r="XEJ920" s="35"/>
      <c r="XEK920" s="34"/>
      <c r="XER920" s="35"/>
      <c r="XES920" s="34"/>
      <c r="XEZ920" s="35"/>
      <c r="XFA920" s="34"/>
    </row>
    <row r="921" spans="1:1021 1028:2045 2052:3069 3076:4093 4100:5117 5124:6141 6148:7165 7172:8189 8196:9213 9220:10237 10244:11261 11268:12285 12292:13309 13316:14333 14340:15357 15364:16381" x14ac:dyDescent="0.25">
      <c r="A921" t="s">
        <v>21</v>
      </c>
      <c r="B921" t="s">
        <v>180</v>
      </c>
      <c r="C921">
        <v>571</v>
      </c>
      <c r="D921">
        <v>571</v>
      </c>
      <c r="E921" s="35">
        <v>1</v>
      </c>
      <c r="F921" s="34">
        <v>2.0000000000000001E-158</v>
      </c>
      <c r="G921">
        <v>98.46</v>
      </c>
      <c r="H921">
        <v>384</v>
      </c>
      <c r="I921" t="str">
        <f>HYPERLINK("https://www.ncbi.nlm.nih.gov/nucleotide/OK170929.1?report=genbank&amp;log$=nucltop&amp;blast_rank=19&amp;RID=XE5J84ZU013","OK170929.1")</f>
        <v>OK170929.1</v>
      </c>
      <c r="L921" s="35"/>
      <c r="M921" s="34"/>
      <c r="T921" s="35"/>
      <c r="U921" s="34"/>
      <c r="AB921" s="35"/>
      <c r="AC921" s="34"/>
      <c r="AJ921" s="35"/>
      <c r="AK921" s="34"/>
      <c r="AR921" s="35"/>
      <c r="AS921" s="34"/>
      <c r="AZ921" s="35"/>
      <c r="BA921" s="34"/>
      <c r="BH921" s="35"/>
      <c r="BI921" s="34"/>
      <c r="BP921" s="35"/>
      <c r="BQ921" s="34"/>
      <c r="BX921" s="35"/>
      <c r="BY921" s="34"/>
      <c r="CF921" s="35"/>
      <c r="CG921" s="34"/>
      <c r="CN921" s="35"/>
      <c r="CO921" s="34"/>
      <c r="CV921" s="35"/>
      <c r="CW921" s="34"/>
      <c r="DD921" s="35"/>
      <c r="DE921" s="34"/>
      <c r="DL921" s="35"/>
      <c r="DM921" s="34"/>
      <c r="DT921" s="35"/>
      <c r="DU921" s="34"/>
      <c r="EB921" s="35"/>
      <c r="EC921" s="34"/>
      <c r="EJ921" s="35"/>
      <c r="EK921" s="34"/>
      <c r="ER921" s="35"/>
      <c r="ES921" s="34"/>
      <c r="EZ921" s="35"/>
      <c r="FA921" s="34"/>
      <c r="FH921" s="35"/>
      <c r="FI921" s="34"/>
      <c r="FP921" s="35"/>
      <c r="FQ921" s="34"/>
      <c r="FX921" s="35"/>
      <c r="FY921" s="34"/>
      <c r="GF921" s="35"/>
      <c r="GG921" s="34"/>
      <c r="GN921" s="35"/>
      <c r="GO921" s="34"/>
      <c r="GV921" s="35"/>
      <c r="GW921" s="34"/>
      <c r="HD921" s="35"/>
      <c r="HE921" s="34"/>
      <c r="HL921" s="35"/>
      <c r="HM921" s="34"/>
      <c r="HT921" s="35"/>
      <c r="HU921" s="34"/>
      <c r="IB921" s="35"/>
      <c r="IC921" s="34"/>
      <c r="IJ921" s="35"/>
      <c r="IK921" s="34"/>
      <c r="IR921" s="35"/>
      <c r="IS921" s="34"/>
      <c r="IZ921" s="35"/>
      <c r="JA921" s="34"/>
      <c r="JH921" s="35"/>
      <c r="JI921" s="34"/>
      <c r="JP921" s="35"/>
      <c r="JQ921" s="34"/>
      <c r="JX921" s="35"/>
      <c r="JY921" s="34"/>
      <c r="KF921" s="35"/>
      <c r="KG921" s="34"/>
      <c r="KN921" s="35"/>
      <c r="KO921" s="34"/>
      <c r="KV921" s="35"/>
      <c r="KW921" s="34"/>
      <c r="LD921" s="35"/>
      <c r="LE921" s="34"/>
      <c r="LL921" s="35"/>
      <c r="LM921" s="34"/>
      <c r="LT921" s="35"/>
      <c r="LU921" s="34"/>
      <c r="MB921" s="35"/>
      <c r="MC921" s="34"/>
      <c r="MJ921" s="35"/>
      <c r="MK921" s="34"/>
      <c r="MR921" s="35"/>
      <c r="MS921" s="34"/>
      <c r="MZ921" s="35"/>
      <c r="NA921" s="34"/>
      <c r="NH921" s="35"/>
      <c r="NI921" s="34"/>
      <c r="NP921" s="35"/>
      <c r="NQ921" s="34"/>
      <c r="NX921" s="35"/>
      <c r="NY921" s="34"/>
      <c r="OF921" s="35"/>
      <c r="OG921" s="34"/>
      <c r="ON921" s="35"/>
      <c r="OO921" s="34"/>
      <c r="OV921" s="35"/>
      <c r="OW921" s="34"/>
      <c r="PD921" s="35"/>
      <c r="PE921" s="34"/>
      <c r="PL921" s="35"/>
      <c r="PM921" s="34"/>
      <c r="PT921" s="35"/>
      <c r="PU921" s="34"/>
      <c r="QB921" s="35"/>
      <c r="QC921" s="34"/>
      <c r="QJ921" s="35"/>
      <c r="QK921" s="34"/>
      <c r="QR921" s="35"/>
      <c r="QS921" s="34"/>
      <c r="QZ921" s="35"/>
      <c r="RA921" s="34"/>
      <c r="RH921" s="35"/>
      <c r="RI921" s="34"/>
      <c r="RP921" s="35"/>
      <c r="RQ921" s="34"/>
      <c r="RX921" s="35"/>
      <c r="RY921" s="34"/>
      <c r="SF921" s="35"/>
      <c r="SG921" s="34"/>
      <c r="SN921" s="35"/>
      <c r="SO921" s="34"/>
      <c r="SV921" s="35"/>
      <c r="SW921" s="34"/>
      <c r="TD921" s="35"/>
      <c r="TE921" s="34"/>
      <c r="TL921" s="35"/>
      <c r="TM921" s="34"/>
      <c r="TT921" s="35"/>
      <c r="TU921" s="34"/>
      <c r="UB921" s="35"/>
      <c r="UC921" s="34"/>
      <c r="UJ921" s="35"/>
      <c r="UK921" s="34"/>
      <c r="UR921" s="35"/>
      <c r="US921" s="34"/>
      <c r="UZ921" s="35"/>
      <c r="VA921" s="34"/>
      <c r="VH921" s="35"/>
      <c r="VI921" s="34"/>
      <c r="VP921" s="35"/>
      <c r="VQ921" s="34"/>
      <c r="VX921" s="35"/>
      <c r="VY921" s="34"/>
      <c r="WF921" s="35"/>
      <c r="WG921" s="34"/>
      <c r="WN921" s="35"/>
      <c r="WO921" s="34"/>
      <c r="WV921" s="35"/>
      <c r="WW921" s="34"/>
      <c r="XD921" s="35"/>
      <c r="XE921" s="34"/>
      <c r="XL921" s="35"/>
      <c r="XM921" s="34"/>
      <c r="XT921" s="35"/>
      <c r="XU921" s="34"/>
      <c r="YB921" s="35"/>
      <c r="YC921" s="34"/>
      <c r="YJ921" s="35"/>
      <c r="YK921" s="34"/>
      <c r="YR921" s="35"/>
      <c r="YS921" s="34"/>
      <c r="YZ921" s="35"/>
      <c r="ZA921" s="34"/>
      <c r="ZH921" s="35"/>
      <c r="ZI921" s="34"/>
      <c r="ZP921" s="35"/>
      <c r="ZQ921" s="34"/>
      <c r="ZX921" s="35"/>
      <c r="ZY921" s="34"/>
      <c r="AAF921" s="35"/>
      <c r="AAG921" s="34"/>
      <c r="AAN921" s="35"/>
      <c r="AAO921" s="34"/>
      <c r="AAV921" s="35"/>
      <c r="AAW921" s="34"/>
      <c r="ABD921" s="35"/>
      <c r="ABE921" s="34"/>
      <c r="ABL921" s="35"/>
      <c r="ABM921" s="34"/>
      <c r="ABT921" s="35"/>
      <c r="ABU921" s="34"/>
      <c r="ACB921" s="35"/>
      <c r="ACC921" s="34"/>
      <c r="ACJ921" s="35"/>
      <c r="ACK921" s="34"/>
      <c r="ACR921" s="35"/>
      <c r="ACS921" s="34"/>
      <c r="ACZ921" s="35"/>
      <c r="ADA921" s="34"/>
      <c r="ADH921" s="35"/>
      <c r="ADI921" s="34"/>
      <c r="ADP921" s="35"/>
      <c r="ADQ921" s="34"/>
      <c r="ADX921" s="35"/>
      <c r="ADY921" s="34"/>
      <c r="AEF921" s="35"/>
      <c r="AEG921" s="34"/>
      <c r="AEN921" s="35"/>
      <c r="AEO921" s="34"/>
      <c r="AEV921" s="35"/>
      <c r="AEW921" s="34"/>
      <c r="AFD921" s="35"/>
      <c r="AFE921" s="34"/>
      <c r="AFL921" s="35"/>
      <c r="AFM921" s="34"/>
      <c r="AFT921" s="35"/>
      <c r="AFU921" s="34"/>
      <c r="AGB921" s="35"/>
      <c r="AGC921" s="34"/>
      <c r="AGJ921" s="35"/>
      <c r="AGK921" s="34"/>
      <c r="AGR921" s="35"/>
      <c r="AGS921" s="34"/>
      <c r="AGZ921" s="35"/>
      <c r="AHA921" s="34"/>
      <c r="AHH921" s="35"/>
      <c r="AHI921" s="34"/>
      <c r="AHP921" s="35"/>
      <c r="AHQ921" s="34"/>
      <c r="AHX921" s="35"/>
      <c r="AHY921" s="34"/>
      <c r="AIF921" s="35"/>
      <c r="AIG921" s="34"/>
      <c r="AIN921" s="35"/>
      <c r="AIO921" s="34"/>
      <c r="AIV921" s="35"/>
      <c r="AIW921" s="34"/>
      <c r="AJD921" s="35"/>
      <c r="AJE921" s="34"/>
      <c r="AJL921" s="35"/>
      <c r="AJM921" s="34"/>
      <c r="AJT921" s="35"/>
      <c r="AJU921" s="34"/>
      <c r="AKB921" s="35"/>
      <c r="AKC921" s="34"/>
      <c r="AKJ921" s="35"/>
      <c r="AKK921" s="34"/>
      <c r="AKR921" s="35"/>
      <c r="AKS921" s="34"/>
      <c r="AKZ921" s="35"/>
      <c r="ALA921" s="34"/>
      <c r="ALH921" s="35"/>
      <c r="ALI921" s="34"/>
      <c r="ALP921" s="35"/>
      <c r="ALQ921" s="34"/>
      <c r="ALX921" s="35"/>
      <c r="ALY921" s="34"/>
      <c r="AMF921" s="35"/>
      <c r="AMG921" s="34"/>
      <c r="AMN921" s="35"/>
      <c r="AMO921" s="34"/>
      <c r="AMV921" s="35"/>
      <c r="AMW921" s="34"/>
      <c r="AND921" s="35"/>
      <c r="ANE921" s="34"/>
      <c r="ANL921" s="35"/>
      <c r="ANM921" s="34"/>
      <c r="ANT921" s="35"/>
      <c r="ANU921" s="34"/>
      <c r="AOB921" s="35"/>
      <c r="AOC921" s="34"/>
      <c r="AOJ921" s="35"/>
      <c r="AOK921" s="34"/>
      <c r="AOR921" s="35"/>
      <c r="AOS921" s="34"/>
      <c r="AOZ921" s="35"/>
      <c r="APA921" s="34"/>
      <c r="APH921" s="35"/>
      <c r="API921" s="34"/>
      <c r="APP921" s="35"/>
      <c r="APQ921" s="34"/>
      <c r="APX921" s="35"/>
      <c r="APY921" s="34"/>
      <c r="AQF921" s="35"/>
      <c r="AQG921" s="34"/>
      <c r="AQN921" s="35"/>
      <c r="AQO921" s="34"/>
      <c r="AQV921" s="35"/>
      <c r="AQW921" s="34"/>
      <c r="ARD921" s="35"/>
      <c r="ARE921" s="34"/>
      <c r="ARL921" s="35"/>
      <c r="ARM921" s="34"/>
      <c r="ART921" s="35"/>
      <c r="ARU921" s="34"/>
      <c r="ASB921" s="35"/>
      <c r="ASC921" s="34"/>
      <c r="ASJ921" s="35"/>
      <c r="ASK921" s="34"/>
      <c r="ASR921" s="35"/>
      <c r="ASS921" s="34"/>
      <c r="ASZ921" s="35"/>
      <c r="ATA921" s="34"/>
      <c r="ATH921" s="35"/>
      <c r="ATI921" s="34"/>
      <c r="ATP921" s="35"/>
      <c r="ATQ921" s="34"/>
      <c r="ATX921" s="35"/>
      <c r="ATY921" s="34"/>
      <c r="AUF921" s="35"/>
      <c r="AUG921" s="34"/>
      <c r="AUN921" s="35"/>
      <c r="AUO921" s="34"/>
      <c r="AUV921" s="35"/>
      <c r="AUW921" s="34"/>
      <c r="AVD921" s="35"/>
      <c r="AVE921" s="34"/>
      <c r="AVL921" s="35"/>
      <c r="AVM921" s="34"/>
      <c r="AVT921" s="35"/>
      <c r="AVU921" s="34"/>
      <c r="AWB921" s="35"/>
      <c r="AWC921" s="34"/>
      <c r="AWJ921" s="35"/>
      <c r="AWK921" s="34"/>
      <c r="AWR921" s="35"/>
      <c r="AWS921" s="34"/>
      <c r="AWZ921" s="35"/>
      <c r="AXA921" s="34"/>
      <c r="AXH921" s="35"/>
      <c r="AXI921" s="34"/>
      <c r="AXP921" s="35"/>
      <c r="AXQ921" s="34"/>
      <c r="AXX921" s="35"/>
      <c r="AXY921" s="34"/>
      <c r="AYF921" s="35"/>
      <c r="AYG921" s="34"/>
      <c r="AYN921" s="35"/>
      <c r="AYO921" s="34"/>
      <c r="AYV921" s="35"/>
      <c r="AYW921" s="34"/>
      <c r="AZD921" s="35"/>
      <c r="AZE921" s="34"/>
      <c r="AZL921" s="35"/>
      <c r="AZM921" s="34"/>
      <c r="AZT921" s="35"/>
      <c r="AZU921" s="34"/>
      <c r="BAB921" s="35"/>
      <c r="BAC921" s="34"/>
      <c r="BAJ921" s="35"/>
      <c r="BAK921" s="34"/>
      <c r="BAR921" s="35"/>
      <c r="BAS921" s="34"/>
      <c r="BAZ921" s="35"/>
      <c r="BBA921" s="34"/>
      <c r="BBH921" s="35"/>
      <c r="BBI921" s="34"/>
      <c r="BBP921" s="35"/>
      <c r="BBQ921" s="34"/>
      <c r="BBX921" s="35"/>
      <c r="BBY921" s="34"/>
      <c r="BCF921" s="35"/>
      <c r="BCG921" s="34"/>
      <c r="BCN921" s="35"/>
      <c r="BCO921" s="34"/>
      <c r="BCV921" s="35"/>
      <c r="BCW921" s="34"/>
      <c r="BDD921" s="35"/>
      <c r="BDE921" s="34"/>
      <c r="BDL921" s="35"/>
      <c r="BDM921" s="34"/>
      <c r="BDT921" s="35"/>
      <c r="BDU921" s="34"/>
      <c r="BEB921" s="35"/>
      <c r="BEC921" s="34"/>
      <c r="BEJ921" s="35"/>
      <c r="BEK921" s="34"/>
      <c r="BER921" s="35"/>
      <c r="BES921" s="34"/>
      <c r="BEZ921" s="35"/>
      <c r="BFA921" s="34"/>
      <c r="BFH921" s="35"/>
      <c r="BFI921" s="34"/>
      <c r="BFP921" s="35"/>
      <c r="BFQ921" s="34"/>
      <c r="BFX921" s="35"/>
      <c r="BFY921" s="34"/>
      <c r="BGF921" s="35"/>
      <c r="BGG921" s="34"/>
      <c r="BGN921" s="35"/>
      <c r="BGO921" s="34"/>
      <c r="BGV921" s="35"/>
      <c r="BGW921" s="34"/>
      <c r="BHD921" s="35"/>
      <c r="BHE921" s="34"/>
      <c r="BHL921" s="35"/>
      <c r="BHM921" s="34"/>
      <c r="BHT921" s="35"/>
      <c r="BHU921" s="34"/>
      <c r="BIB921" s="35"/>
      <c r="BIC921" s="34"/>
      <c r="BIJ921" s="35"/>
      <c r="BIK921" s="34"/>
      <c r="BIR921" s="35"/>
      <c r="BIS921" s="34"/>
      <c r="BIZ921" s="35"/>
      <c r="BJA921" s="34"/>
      <c r="BJH921" s="35"/>
      <c r="BJI921" s="34"/>
      <c r="BJP921" s="35"/>
      <c r="BJQ921" s="34"/>
      <c r="BJX921" s="35"/>
      <c r="BJY921" s="34"/>
      <c r="BKF921" s="35"/>
      <c r="BKG921" s="34"/>
      <c r="BKN921" s="35"/>
      <c r="BKO921" s="34"/>
      <c r="BKV921" s="35"/>
      <c r="BKW921" s="34"/>
      <c r="BLD921" s="35"/>
      <c r="BLE921" s="34"/>
      <c r="BLL921" s="35"/>
      <c r="BLM921" s="34"/>
      <c r="BLT921" s="35"/>
      <c r="BLU921" s="34"/>
      <c r="BMB921" s="35"/>
      <c r="BMC921" s="34"/>
      <c r="BMJ921" s="35"/>
      <c r="BMK921" s="34"/>
      <c r="BMR921" s="35"/>
      <c r="BMS921" s="34"/>
      <c r="BMZ921" s="35"/>
      <c r="BNA921" s="34"/>
      <c r="BNH921" s="35"/>
      <c r="BNI921" s="34"/>
      <c r="BNP921" s="35"/>
      <c r="BNQ921" s="34"/>
      <c r="BNX921" s="35"/>
      <c r="BNY921" s="34"/>
      <c r="BOF921" s="35"/>
      <c r="BOG921" s="34"/>
      <c r="BON921" s="35"/>
      <c r="BOO921" s="34"/>
      <c r="BOV921" s="35"/>
      <c r="BOW921" s="34"/>
      <c r="BPD921" s="35"/>
      <c r="BPE921" s="34"/>
      <c r="BPL921" s="35"/>
      <c r="BPM921" s="34"/>
      <c r="BPT921" s="35"/>
      <c r="BPU921" s="34"/>
      <c r="BQB921" s="35"/>
      <c r="BQC921" s="34"/>
      <c r="BQJ921" s="35"/>
      <c r="BQK921" s="34"/>
      <c r="BQR921" s="35"/>
      <c r="BQS921" s="34"/>
      <c r="BQZ921" s="35"/>
      <c r="BRA921" s="34"/>
      <c r="BRH921" s="35"/>
      <c r="BRI921" s="34"/>
      <c r="BRP921" s="35"/>
      <c r="BRQ921" s="34"/>
      <c r="BRX921" s="35"/>
      <c r="BRY921" s="34"/>
      <c r="BSF921" s="35"/>
      <c r="BSG921" s="34"/>
      <c r="BSN921" s="35"/>
      <c r="BSO921" s="34"/>
      <c r="BSV921" s="35"/>
      <c r="BSW921" s="34"/>
      <c r="BTD921" s="35"/>
      <c r="BTE921" s="34"/>
      <c r="BTL921" s="35"/>
      <c r="BTM921" s="34"/>
      <c r="BTT921" s="35"/>
      <c r="BTU921" s="34"/>
      <c r="BUB921" s="35"/>
      <c r="BUC921" s="34"/>
      <c r="BUJ921" s="35"/>
      <c r="BUK921" s="34"/>
      <c r="BUR921" s="35"/>
      <c r="BUS921" s="34"/>
      <c r="BUZ921" s="35"/>
      <c r="BVA921" s="34"/>
      <c r="BVH921" s="35"/>
      <c r="BVI921" s="34"/>
      <c r="BVP921" s="35"/>
      <c r="BVQ921" s="34"/>
      <c r="BVX921" s="35"/>
      <c r="BVY921" s="34"/>
      <c r="BWF921" s="35"/>
      <c r="BWG921" s="34"/>
      <c r="BWN921" s="35"/>
      <c r="BWO921" s="34"/>
      <c r="BWV921" s="35"/>
      <c r="BWW921" s="34"/>
      <c r="BXD921" s="35"/>
      <c r="BXE921" s="34"/>
      <c r="BXL921" s="35"/>
      <c r="BXM921" s="34"/>
      <c r="BXT921" s="35"/>
      <c r="BXU921" s="34"/>
      <c r="BYB921" s="35"/>
      <c r="BYC921" s="34"/>
      <c r="BYJ921" s="35"/>
      <c r="BYK921" s="34"/>
      <c r="BYR921" s="35"/>
      <c r="BYS921" s="34"/>
      <c r="BYZ921" s="35"/>
      <c r="BZA921" s="34"/>
      <c r="BZH921" s="35"/>
      <c r="BZI921" s="34"/>
      <c r="BZP921" s="35"/>
      <c r="BZQ921" s="34"/>
      <c r="BZX921" s="35"/>
      <c r="BZY921" s="34"/>
      <c r="CAF921" s="35"/>
      <c r="CAG921" s="34"/>
      <c r="CAN921" s="35"/>
      <c r="CAO921" s="34"/>
      <c r="CAV921" s="35"/>
      <c r="CAW921" s="34"/>
      <c r="CBD921" s="35"/>
      <c r="CBE921" s="34"/>
      <c r="CBL921" s="35"/>
      <c r="CBM921" s="34"/>
      <c r="CBT921" s="35"/>
      <c r="CBU921" s="34"/>
      <c r="CCB921" s="35"/>
      <c r="CCC921" s="34"/>
      <c r="CCJ921" s="35"/>
      <c r="CCK921" s="34"/>
      <c r="CCR921" s="35"/>
      <c r="CCS921" s="34"/>
      <c r="CCZ921" s="35"/>
      <c r="CDA921" s="34"/>
      <c r="CDH921" s="35"/>
      <c r="CDI921" s="34"/>
      <c r="CDP921" s="35"/>
      <c r="CDQ921" s="34"/>
      <c r="CDX921" s="35"/>
      <c r="CDY921" s="34"/>
      <c r="CEF921" s="35"/>
      <c r="CEG921" s="34"/>
      <c r="CEN921" s="35"/>
      <c r="CEO921" s="34"/>
      <c r="CEV921" s="35"/>
      <c r="CEW921" s="34"/>
      <c r="CFD921" s="35"/>
      <c r="CFE921" s="34"/>
      <c r="CFL921" s="35"/>
      <c r="CFM921" s="34"/>
      <c r="CFT921" s="35"/>
      <c r="CFU921" s="34"/>
      <c r="CGB921" s="35"/>
      <c r="CGC921" s="34"/>
      <c r="CGJ921" s="35"/>
      <c r="CGK921" s="34"/>
      <c r="CGR921" s="35"/>
      <c r="CGS921" s="34"/>
      <c r="CGZ921" s="35"/>
      <c r="CHA921" s="34"/>
      <c r="CHH921" s="35"/>
      <c r="CHI921" s="34"/>
      <c r="CHP921" s="35"/>
      <c r="CHQ921" s="34"/>
      <c r="CHX921" s="35"/>
      <c r="CHY921" s="34"/>
      <c r="CIF921" s="35"/>
      <c r="CIG921" s="34"/>
      <c r="CIN921" s="35"/>
      <c r="CIO921" s="34"/>
      <c r="CIV921" s="35"/>
      <c r="CIW921" s="34"/>
      <c r="CJD921" s="35"/>
      <c r="CJE921" s="34"/>
      <c r="CJL921" s="35"/>
      <c r="CJM921" s="34"/>
      <c r="CJT921" s="35"/>
      <c r="CJU921" s="34"/>
      <c r="CKB921" s="35"/>
      <c r="CKC921" s="34"/>
      <c r="CKJ921" s="35"/>
      <c r="CKK921" s="34"/>
      <c r="CKR921" s="35"/>
      <c r="CKS921" s="34"/>
      <c r="CKZ921" s="35"/>
      <c r="CLA921" s="34"/>
      <c r="CLH921" s="35"/>
      <c r="CLI921" s="34"/>
      <c r="CLP921" s="35"/>
      <c r="CLQ921" s="34"/>
      <c r="CLX921" s="35"/>
      <c r="CLY921" s="34"/>
      <c r="CMF921" s="35"/>
      <c r="CMG921" s="34"/>
      <c r="CMN921" s="35"/>
      <c r="CMO921" s="34"/>
      <c r="CMV921" s="35"/>
      <c r="CMW921" s="34"/>
      <c r="CND921" s="35"/>
      <c r="CNE921" s="34"/>
      <c r="CNL921" s="35"/>
      <c r="CNM921" s="34"/>
      <c r="CNT921" s="35"/>
      <c r="CNU921" s="34"/>
      <c r="COB921" s="35"/>
      <c r="COC921" s="34"/>
      <c r="COJ921" s="35"/>
      <c r="COK921" s="34"/>
      <c r="COR921" s="35"/>
      <c r="COS921" s="34"/>
      <c r="COZ921" s="35"/>
      <c r="CPA921" s="34"/>
      <c r="CPH921" s="35"/>
      <c r="CPI921" s="34"/>
      <c r="CPP921" s="35"/>
      <c r="CPQ921" s="34"/>
      <c r="CPX921" s="35"/>
      <c r="CPY921" s="34"/>
      <c r="CQF921" s="35"/>
      <c r="CQG921" s="34"/>
      <c r="CQN921" s="35"/>
      <c r="CQO921" s="34"/>
      <c r="CQV921" s="35"/>
      <c r="CQW921" s="34"/>
      <c r="CRD921" s="35"/>
      <c r="CRE921" s="34"/>
      <c r="CRL921" s="35"/>
      <c r="CRM921" s="34"/>
      <c r="CRT921" s="35"/>
      <c r="CRU921" s="34"/>
      <c r="CSB921" s="35"/>
      <c r="CSC921" s="34"/>
      <c r="CSJ921" s="35"/>
      <c r="CSK921" s="34"/>
      <c r="CSR921" s="35"/>
      <c r="CSS921" s="34"/>
      <c r="CSZ921" s="35"/>
      <c r="CTA921" s="34"/>
      <c r="CTH921" s="35"/>
      <c r="CTI921" s="34"/>
      <c r="CTP921" s="35"/>
      <c r="CTQ921" s="34"/>
      <c r="CTX921" s="35"/>
      <c r="CTY921" s="34"/>
      <c r="CUF921" s="35"/>
      <c r="CUG921" s="34"/>
      <c r="CUN921" s="35"/>
      <c r="CUO921" s="34"/>
      <c r="CUV921" s="35"/>
      <c r="CUW921" s="34"/>
      <c r="CVD921" s="35"/>
      <c r="CVE921" s="34"/>
      <c r="CVL921" s="35"/>
      <c r="CVM921" s="34"/>
      <c r="CVT921" s="35"/>
      <c r="CVU921" s="34"/>
      <c r="CWB921" s="35"/>
      <c r="CWC921" s="34"/>
      <c r="CWJ921" s="35"/>
      <c r="CWK921" s="34"/>
      <c r="CWR921" s="35"/>
      <c r="CWS921" s="34"/>
      <c r="CWZ921" s="35"/>
      <c r="CXA921" s="34"/>
      <c r="CXH921" s="35"/>
      <c r="CXI921" s="34"/>
      <c r="CXP921" s="35"/>
      <c r="CXQ921" s="34"/>
      <c r="CXX921" s="35"/>
      <c r="CXY921" s="34"/>
      <c r="CYF921" s="35"/>
      <c r="CYG921" s="34"/>
      <c r="CYN921" s="35"/>
      <c r="CYO921" s="34"/>
      <c r="CYV921" s="35"/>
      <c r="CYW921" s="34"/>
      <c r="CZD921" s="35"/>
      <c r="CZE921" s="34"/>
      <c r="CZL921" s="35"/>
      <c r="CZM921" s="34"/>
      <c r="CZT921" s="35"/>
      <c r="CZU921" s="34"/>
      <c r="DAB921" s="35"/>
      <c r="DAC921" s="34"/>
      <c r="DAJ921" s="35"/>
      <c r="DAK921" s="34"/>
      <c r="DAR921" s="35"/>
      <c r="DAS921" s="34"/>
      <c r="DAZ921" s="35"/>
      <c r="DBA921" s="34"/>
      <c r="DBH921" s="35"/>
      <c r="DBI921" s="34"/>
      <c r="DBP921" s="35"/>
      <c r="DBQ921" s="34"/>
      <c r="DBX921" s="35"/>
      <c r="DBY921" s="34"/>
      <c r="DCF921" s="35"/>
      <c r="DCG921" s="34"/>
      <c r="DCN921" s="35"/>
      <c r="DCO921" s="34"/>
      <c r="DCV921" s="35"/>
      <c r="DCW921" s="34"/>
      <c r="DDD921" s="35"/>
      <c r="DDE921" s="34"/>
      <c r="DDL921" s="35"/>
      <c r="DDM921" s="34"/>
      <c r="DDT921" s="35"/>
      <c r="DDU921" s="34"/>
      <c r="DEB921" s="35"/>
      <c r="DEC921" s="34"/>
      <c r="DEJ921" s="35"/>
      <c r="DEK921" s="34"/>
      <c r="DER921" s="35"/>
      <c r="DES921" s="34"/>
      <c r="DEZ921" s="35"/>
      <c r="DFA921" s="34"/>
      <c r="DFH921" s="35"/>
      <c r="DFI921" s="34"/>
      <c r="DFP921" s="35"/>
      <c r="DFQ921" s="34"/>
      <c r="DFX921" s="35"/>
      <c r="DFY921" s="34"/>
      <c r="DGF921" s="35"/>
      <c r="DGG921" s="34"/>
      <c r="DGN921" s="35"/>
      <c r="DGO921" s="34"/>
      <c r="DGV921" s="35"/>
      <c r="DGW921" s="34"/>
      <c r="DHD921" s="35"/>
      <c r="DHE921" s="34"/>
      <c r="DHL921" s="35"/>
      <c r="DHM921" s="34"/>
      <c r="DHT921" s="35"/>
      <c r="DHU921" s="34"/>
      <c r="DIB921" s="35"/>
      <c r="DIC921" s="34"/>
      <c r="DIJ921" s="35"/>
      <c r="DIK921" s="34"/>
      <c r="DIR921" s="35"/>
      <c r="DIS921" s="34"/>
      <c r="DIZ921" s="35"/>
      <c r="DJA921" s="34"/>
      <c r="DJH921" s="35"/>
      <c r="DJI921" s="34"/>
      <c r="DJP921" s="35"/>
      <c r="DJQ921" s="34"/>
      <c r="DJX921" s="35"/>
      <c r="DJY921" s="34"/>
      <c r="DKF921" s="35"/>
      <c r="DKG921" s="34"/>
      <c r="DKN921" s="35"/>
      <c r="DKO921" s="34"/>
      <c r="DKV921" s="35"/>
      <c r="DKW921" s="34"/>
      <c r="DLD921" s="35"/>
      <c r="DLE921" s="34"/>
      <c r="DLL921" s="35"/>
      <c r="DLM921" s="34"/>
      <c r="DLT921" s="35"/>
      <c r="DLU921" s="34"/>
      <c r="DMB921" s="35"/>
      <c r="DMC921" s="34"/>
      <c r="DMJ921" s="35"/>
      <c r="DMK921" s="34"/>
      <c r="DMR921" s="35"/>
      <c r="DMS921" s="34"/>
      <c r="DMZ921" s="35"/>
      <c r="DNA921" s="34"/>
      <c r="DNH921" s="35"/>
      <c r="DNI921" s="34"/>
      <c r="DNP921" s="35"/>
      <c r="DNQ921" s="34"/>
      <c r="DNX921" s="35"/>
      <c r="DNY921" s="34"/>
      <c r="DOF921" s="35"/>
      <c r="DOG921" s="34"/>
      <c r="DON921" s="35"/>
      <c r="DOO921" s="34"/>
      <c r="DOV921" s="35"/>
      <c r="DOW921" s="34"/>
      <c r="DPD921" s="35"/>
      <c r="DPE921" s="34"/>
      <c r="DPL921" s="35"/>
      <c r="DPM921" s="34"/>
      <c r="DPT921" s="35"/>
      <c r="DPU921" s="34"/>
      <c r="DQB921" s="35"/>
      <c r="DQC921" s="34"/>
      <c r="DQJ921" s="35"/>
      <c r="DQK921" s="34"/>
      <c r="DQR921" s="35"/>
      <c r="DQS921" s="34"/>
      <c r="DQZ921" s="35"/>
      <c r="DRA921" s="34"/>
      <c r="DRH921" s="35"/>
      <c r="DRI921" s="34"/>
      <c r="DRP921" s="35"/>
      <c r="DRQ921" s="34"/>
      <c r="DRX921" s="35"/>
      <c r="DRY921" s="34"/>
      <c r="DSF921" s="35"/>
      <c r="DSG921" s="34"/>
      <c r="DSN921" s="35"/>
      <c r="DSO921" s="34"/>
      <c r="DSV921" s="35"/>
      <c r="DSW921" s="34"/>
      <c r="DTD921" s="35"/>
      <c r="DTE921" s="34"/>
      <c r="DTL921" s="35"/>
      <c r="DTM921" s="34"/>
      <c r="DTT921" s="35"/>
      <c r="DTU921" s="34"/>
      <c r="DUB921" s="35"/>
      <c r="DUC921" s="34"/>
      <c r="DUJ921" s="35"/>
      <c r="DUK921" s="34"/>
      <c r="DUR921" s="35"/>
      <c r="DUS921" s="34"/>
      <c r="DUZ921" s="35"/>
      <c r="DVA921" s="34"/>
      <c r="DVH921" s="35"/>
      <c r="DVI921" s="34"/>
      <c r="DVP921" s="35"/>
      <c r="DVQ921" s="34"/>
      <c r="DVX921" s="35"/>
      <c r="DVY921" s="34"/>
      <c r="DWF921" s="35"/>
      <c r="DWG921" s="34"/>
      <c r="DWN921" s="35"/>
      <c r="DWO921" s="34"/>
      <c r="DWV921" s="35"/>
      <c r="DWW921" s="34"/>
      <c r="DXD921" s="35"/>
      <c r="DXE921" s="34"/>
      <c r="DXL921" s="35"/>
      <c r="DXM921" s="34"/>
      <c r="DXT921" s="35"/>
      <c r="DXU921" s="34"/>
      <c r="DYB921" s="35"/>
      <c r="DYC921" s="34"/>
      <c r="DYJ921" s="35"/>
      <c r="DYK921" s="34"/>
      <c r="DYR921" s="35"/>
      <c r="DYS921" s="34"/>
      <c r="DYZ921" s="35"/>
      <c r="DZA921" s="34"/>
      <c r="DZH921" s="35"/>
      <c r="DZI921" s="34"/>
      <c r="DZP921" s="35"/>
      <c r="DZQ921" s="34"/>
      <c r="DZX921" s="35"/>
      <c r="DZY921" s="34"/>
      <c r="EAF921" s="35"/>
      <c r="EAG921" s="34"/>
      <c r="EAN921" s="35"/>
      <c r="EAO921" s="34"/>
      <c r="EAV921" s="35"/>
      <c r="EAW921" s="34"/>
      <c r="EBD921" s="35"/>
      <c r="EBE921" s="34"/>
      <c r="EBL921" s="35"/>
      <c r="EBM921" s="34"/>
      <c r="EBT921" s="35"/>
      <c r="EBU921" s="34"/>
      <c r="ECB921" s="35"/>
      <c r="ECC921" s="34"/>
      <c r="ECJ921" s="35"/>
      <c r="ECK921" s="34"/>
      <c r="ECR921" s="35"/>
      <c r="ECS921" s="34"/>
      <c r="ECZ921" s="35"/>
      <c r="EDA921" s="34"/>
      <c r="EDH921" s="35"/>
      <c r="EDI921" s="34"/>
      <c r="EDP921" s="35"/>
      <c r="EDQ921" s="34"/>
      <c r="EDX921" s="35"/>
      <c r="EDY921" s="34"/>
      <c r="EEF921" s="35"/>
      <c r="EEG921" s="34"/>
      <c r="EEN921" s="35"/>
      <c r="EEO921" s="34"/>
      <c r="EEV921" s="35"/>
      <c r="EEW921" s="34"/>
      <c r="EFD921" s="35"/>
      <c r="EFE921" s="34"/>
      <c r="EFL921" s="35"/>
      <c r="EFM921" s="34"/>
      <c r="EFT921" s="35"/>
      <c r="EFU921" s="34"/>
      <c r="EGB921" s="35"/>
      <c r="EGC921" s="34"/>
      <c r="EGJ921" s="35"/>
      <c r="EGK921" s="34"/>
      <c r="EGR921" s="35"/>
      <c r="EGS921" s="34"/>
      <c r="EGZ921" s="35"/>
      <c r="EHA921" s="34"/>
      <c r="EHH921" s="35"/>
      <c r="EHI921" s="34"/>
      <c r="EHP921" s="35"/>
      <c r="EHQ921" s="34"/>
      <c r="EHX921" s="35"/>
      <c r="EHY921" s="34"/>
      <c r="EIF921" s="35"/>
      <c r="EIG921" s="34"/>
      <c r="EIN921" s="35"/>
      <c r="EIO921" s="34"/>
      <c r="EIV921" s="35"/>
      <c r="EIW921" s="34"/>
      <c r="EJD921" s="35"/>
      <c r="EJE921" s="34"/>
      <c r="EJL921" s="35"/>
      <c r="EJM921" s="34"/>
      <c r="EJT921" s="35"/>
      <c r="EJU921" s="34"/>
      <c r="EKB921" s="35"/>
      <c r="EKC921" s="34"/>
      <c r="EKJ921" s="35"/>
      <c r="EKK921" s="34"/>
      <c r="EKR921" s="35"/>
      <c r="EKS921" s="34"/>
      <c r="EKZ921" s="35"/>
      <c r="ELA921" s="34"/>
      <c r="ELH921" s="35"/>
      <c r="ELI921" s="34"/>
      <c r="ELP921" s="35"/>
      <c r="ELQ921" s="34"/>
      <c r="ELX921" s="35"/>
      <c r="ELY921" s="34"/>
      <c r="EMF921" s="35"/>
      <c r="EMG921" s="34"/>
      <c r="EMN921" s="35"/>
      <c r="EMO921" s="34"/>
      <c r="EMV921" s="35"/>
      <c r="EMW921" s="34"/>
      <c r="END921" s="35"/>
      <c r="ENE921" s="34"/>
      <c r="ENL921" s="35"/>
      <c r="ENM921" s="34"/>
      <c r="ENT921" s="35"/>
      <c r="ENU921" s="34"/>
      <c r="EOB921" s="35"/>
      <c r="EOC921" s="34"/>
      <c r="EOJ921" s="35"/>
      <c r="EOK921" s="34"/>
      <c r="EOR921" s="35"/>
      <c r="EOS921" s="34"/>
      <c r="EOZ921" s="35"/>
      <c r="EPA921" s="34"/>
      <c r="EPH921" s="35"/>
      <c r="EPI921" s="34"/>
      <c r="EPP921" s="35"/>
      <c r="EPQ921" s="34"/>
      <c r="EPX921" s="35"/>
      <c r="EPY921" s="34"/>
      <c r="EQF921" s="35"/>
      <c r="EQG921" s="34"/>
      <c r="EQN921" s="35"/>
      <c r="EQO921" s="34"/>
      <c r="EQV921" s="35"/>
      <c r="EQW921" s="34"/>
      <c r="ERD921" s="35"/>
      <c r="ERE921" s="34"/>
      <c r="ERL921" s="35"/>
      <c r="ERM921" s="34"/>
      <c r="ERT921" s="35"/>
      <c r="ERU921" s="34"/>
      <c r="ESB921" s="35"/>
      <c r="ESC921" s="34"/>
      <c r="ESJ921" s="35"/>
      <c r="ESK921" s="34"/>
      <c r="ESR921" s="35"/>
      <c r="ESS921" s="34"/>
      <c r="ESZ921" s="35"/>
      <c r="ETA921" s="34"/>
      <c r="ETH921" s="35"/>
      <c r="ETI921" s="34"/>
      <c r="ETP921" s="35"/>
      <c r="ETQ921" s="34"/>
      <c r="ETX921" s="35"/>
      <c r="ETY921" s="34"/>
      <c r="EUF921" s="35"/>
      <c r="EUG921" s="34"/>
      <c r="EUN921" s="35"/>
      <c r="EUO921" s="34"/>
      <c r="EUV921" s="35"/>
      <c r="EUW921" s="34"/>
      <c r="EVD921" s="35"/>
      <c r="EVE921" s="34"/>
      <c r="EVL921" s="35"/>
      <c r="EVM921" s="34"/>
      <c r="EVT921" s="35"/>
      <c r="EVU921" s="34"/>
      <c r="EWB921" s="35"/>
      <c r="EWC921" s="34"/>
      <c r="EWJ921" s="35"/>
      <c r="EWK921" s="34"/>
      <c r="EWR921" s="35"/>
      <c r="EWS921" s="34"/>
      <c r="EWZ921" s="35"/>
      <c r="EXA921" s="34"/>
      <c r="EXH921" s="35"/>
      <c r="EXI921" s="34"/>
      <c r="EXP921" s="35"/>
      <c r="EXQ921" s="34"/>
      <c r="EXX921" s="35"/>
      <c r="EXY921" s="34"/>
      <c r="EYF921" s="35"/>
      <c r="EYG921" s="34"/>
      <c r="EYN921" s="35"/>
      <c r="EYO921" s="34"/>
      <c r="EYV921" s="35"/>
      <c r="EYW921" s="34"/>
      <c r="EZD921" s="35"/>
      <c r="EZE921" s="34"/>
      <c r="EZL921" s="35"/>
      <c r="EZM921" s="34"/>
      <c r="EZT921" s="35"/>
      <c r="EZU921" s="34"/>
      <c r="FAB921" s="35"/>
      <c r="FAC921" s="34"/>
      <c r="FAJ921" s="35"/>
      <c r="FAK921" s="34"/>
      <c r="FAR921" s="35"/>
      <c r="FAS921" s="34"/>
      <c r="FAZ921" s="35"/>
      <c r="FBA921" s="34"/>
      <c r="FBH921" s="35"/>
      <c r="FBI921" s="34"/>
      <c r="FBP921" s="35"/>
      <c r="FBQ921" s="34"/>
      <c r="FBX921" s="35"/>
      <c r="FBY921" s="34"/>
      <c r="FCF921" s="35"/>
      <c r="FCG921" s="34"/>
      <c r="FCN921" s="35"/>
      <c r="FCO921" s="34"/>
      <c r="FCV921" s="35"/>
      <c r="FCW921" s="34"/>
      <c r="FDD921" s="35"/>
      <c r="FDE921" s="34"/>
      <c r="FDL921" s="35"/>
      <c r="FDM921" s="34"/>
      <c r="FDT921" s="35"/>
      <c r="FDU921" s="34"/>
      <c r="FEB921" s="35"/>
      <c r="FEC921" s="34"/>
      <c r="FEJ921" s="35"/>
      <c r="FEK921" s="34"/>
      <c r="FER921" s="35"/>
      <c r="FES921" s="34"/>
      <c r="FEZ921" s="35"/>
      <c r="FFA921" s="34"/>
      <c r="FFH921" s="35"/>
      <c r="FFI921" s="34"/>
      <c r="FFP921" s="35"/>
      <c r="FFQ921" s="34"/>
      <c r="FFX921" s="35"/>
      <c r="FFY921" s="34"/>
      <c r="FGF921" s="35"/>
      <c r="FGG921" s="34"/>
      <c r="FGN921" s="35"/>
      <c r="FGO921" s="34"/>
      <c r="FGV921" s="35"/>
      <c r="FGW921" s="34"/>
      <c r="FHD921" s="35"/>
      <c r="FHE921" s="34"/>
      <c r="FHL921" s="35"/>
      <c r="FHM921" s="34"/>
      <c r="FHT921" s="35"/>
      <c r="FHU921" s="34"/>
      <c r="FIB921" s="35"/>
      <c r="FIC921" s="34"/>
      <c r="FIJ921" s="35"/>
      <c r="FIK921" s="34"/>
      <c r="FIR921" s="35"/>
      <c r="FIS921" s="34"/>
      <c r="FIZ921" s="35"/>
      <c r="FJA921" s="34"/>
      <c r="FJH921" s="35"/>
      <c r="FJI921" s="34"/>
      <c r="FJP921" s="35"/>
      <c r="FJQ921" s="34"/>
      <c r="FJX921" s="35"/>
      <c r="FJY921" s="34"/>
      <c r="FKF921" s="35"/>
      <c r="FKG921" s="34"/>
      <c r="FKN921" s="35"/>
      <c r="FKO921" s="34"/>
      <c r="FKV921" s="35"/>
      <c r="FKW921" s="34"/>
      <c r="FLD921" s="35"/>
      <c r="FLE921" s="34"/>
      <c r="FLL921" s="35"/>
      <c r="FLM921" s="34"/>
      <c r="FLT921" s="35"/>
      <c r="FLU921" s="34"/>
      <c r="FMB921" s="35"/>
      <c r="FMC921" s="34"/>
      <c r="FMJ921" s="35"/>
      <c r="FMK921" s="34"/>
      <c r="FMR921" s="35"/>
      <c r="FMS921" s="34"/>
      <c r="FMZ921" s="35"/>
      <c r="FNA921" s="34"/>
      <c r="FNH921" s="35"/>
      <c r="FNI921" s="34"/>
      <c r="FNP921" s="35"/>
      <c r="FNQ921" s="34"/>
      <c r="FNX921" s="35"/>
      <c r="FNY921" s="34"/>
      <c r="FOF921" s="35"/>
      <c r="FOG921" s="34"/>
      <c r="FON921" s="35"/>
      <c r="FOO921" s="34"/>
      <c r="FOV921" s="35"/>
      <c r="FOW921" s="34"/>
      <c r="FPD921" s="35"/>
      <c r="FPE921" s="34"/>
      <c r="FPL921" s="35"/>
      <c r="FPM921" s="34"/>
      <c r="FPT921" s="35"/>
      <c r="FPU921" s="34"/>
      <c r="FQB921" s="35"/>
      <c r="FQC921" s="34"/>
      <c r="FQJ921" s="35"/>
      <c r="FQK921" s="34"/>
      <c r="FQR921" s="35"/>
      <c r="FQS921" s="34"/>
      <c r="FQZ921" s="35"/>
      <c r="FRA921" s="34"/>
      <c r="FRH921" s="35"/>
      <c r="FRI921" s="34"/>
      <c r="FRP921" s="35"/>
      <c r="FRQ921" s="34"/>
      <c r="FRX921" s="35"/>
      <c r="FRY921" s="34"/>
      <c r="FSF921" s="35"/>
      <c r="FSG921" s="34"/>
      <c r="FSN921" s="35"/>
      <c r="FSO921" s="34"/>
      <c r="FSV921" s="35"/>
      <c r="FSW921" s="34"/>
      <c r="FTD921" s="35"/>
      <c r="FTE921" s="34"/>
      <c r="FTL921" s="35"/>
      <c r="FTM921" s="34"/>
      <c r="FTT921" s="35"/>
      <c r="FTU921" s="34"/>
      <c r="FUB921" s="35"/>
      <c r="FUC921" s="34"/>
      <c r="FUJ921" s="35"/>
      <c r="FUK921" s="34"/>
      <c r="FUR921" s="35"/>
      <c r="FUS921" s="34"/>
      <c r="FUZ921" s="35"/>
      <c r="FVA921" s="34"/>
      <c r="FVH921" s="35"/>
      <c r="FVI921" s="34"/>
      <c r="FVP921" s="35"/>
      <c r="FVQ921" s="34"/>
      <c r="FVX921" s="35"/>
      <c r="FVY921" s="34"/>
      <c r="FWF921" s="35"/>
      <c r="FWG921" s="34"/>
      <c r="FWN921" s="35"/>
      <c r="FWO921" s="34"/>
      <c r="FWV921" s="35"/>
      <c r="FWW921" s="34"/>
      <c r="FXD921" s="35"/>
      <c r="FXE921" s="34"/>
      <c r="FXL921" s="35"/>
      <c r="FXM921" s="34"/>
      <c r="FXT921" s="35"/>
      <c r="FXU921" s="34"/>
      <c r="FYB921" s="35"/>
      <c r="FYC921" s="34"/>
      <c r="FYJ921" s="35"/>
      <c r="FYK921" s="34"/>
      <c r="FYR921" s="35"/>
      <c r="FYS921" s="34"/>
      <c r="FYZ921" s="35"/>
      <c r="FZA921" s="34"/>
      <c r="FZH921" s="35"/>
      <c r="FZI921" s="34"/>
      <c r="FZP921" s="35"/>
      <c r="FZQ921" s="34"/>
      <c r="FZX921" s="35"/>
      <c r="FZY921" s="34"/>
      <c r="GAF921" s="35"/>
      <c r="GAG921" s="34"/>
      <c r="GAN921" s="35"/>
      <c r="GAO921" s="34"/>
      <c r="GAV921" s="35"/>
      <c r="GAW921" s="34"/>
      <c r="GBD921" s="35"/>
      <c r="GBE921" s="34"/>
      <c r="GBL921" s="35"/>
      <c r="GBM921" s="34"/>
      <c r="GBT921" s="35"/>
      <c r="GBU921" s="34"/>
      <c r="GCB921" s="35"/>
      <c r="GCC921" s="34"/>
      <c r="GCJ921" s="35"/>
      <c r="GCK921" s="34"/>
      <c r="GCR921" s="35"/>
      <c r="GCS921" s="34"/>
      <c r="GCZ921" s="35"/>
      <c r="GDA921" s="34"/>
      <c r="GDH921" s="35"/>
      <c r="GDI921" s="34"/>
      <c r="GDP921" s="35"/>
      <c r="GDQ921" s="34"/>
      <c r="GDX921" s="35"/>
      <c r="GDY921" s="34"/>
      <c r="GEF921" s="35"/>
      <c r="GEG921" s="34"/>
      <c r="GEN921" s="35"/>
      <c r="GEO921" s="34"/>
      <c r="GEV921" s="35"/>
      <c r="GEW921" s="34"/>
      <c r="GFD921" s="35"/>
      <c r="GFE921" s="34"/>
      <c r="GFL921" s="35"/>
      <c r="GFM921" s="34"/>
      <c r="GFT921" s="35"/>
      <c r="GFU921" s="34"/>
      <c r="GGB921" s="35"/>
      <c r="GGC921" s="34"/>
      <c r="GGJ921" s="35"/>
      <c r="GGK921" s="34"/>
      <c r="GGR921" s="35"/>
      <c r="GGS921" s="34"/>
      <c r="GGZ921" s="35"/>
      <c r="GHA921" s="34"/>
      <c r="GHH921" s="35"/>
      <c r="GHI921" s="34"/>
      <c r="GHP921" s="35"/>
      <c r="GHQ921" s="34"/>
      <c r="GHX921" s="35"/>
      <c r="GHY921" s="34"/>
      <c r="GIF921" s="35"/>
      <c r="GIG921" s="34"/>
      <c r="GIN921" s="35"/>
      <c r="GIO921" s="34"/>
      <c r="GIV921" s="35"/>
      <c r="GIW921" s="34"/>
      <c r="GJD921" s="35"/>
      <c r="GJE921" s="34"/>
      <c r="GJL921" s="35"/>
      <c r="GJM921" s="34"/>
      <c r="GJT921" s="35"/>
      <c r="GJU921" s="34"/>
      <c r="GKB921" s="35"/>
      <c r="GKC921" s="34"/>
      <c r="GKJ921" s="35"/>
      <c r="GKK921" s="34"/>
      <c r="GKR921" s="35"/>
      <c r="GKS921" s="34"/>
      <c r="GKZ921" s="35"/>
      <c r="GLA921" s="34"/>
      <c r="GLH921" s="35"/>
      <c r="GLI921" s="34"/>
      <c r="GLP921" s="35"/>
      <c r="GLQ921" s="34"/>
      <c r="GLX921" s="35"/>
      <c r="GLY921" s="34"/>
      <c r="GMF921" s="35"/>
      <c r="GMG921" s="34"/>
      <c r="GMN921" s="35"/>
      <c r="GMO921" s="34"/>
      <c r="GMV921" s="35"/>
      <c r="GMW921" s="34"/>
      <c r="GND921" s="35"/>
      <c r="GNE921" s="34"/>
      <c r="GNL921" s="35"/>
      <c r="GNM921" s="34"/>
      <c r="GNT921" s="35"/>
      <c r="GNU921" s="34"/>
      <c r="GOB921" s="35"/>
      <c r="GOC921" s="34"/>
      <c r="GOJ921" s="35"/>
      <c r="GOK921" s="34"/>
      <c r="GOR921" s="35"/>
      <c r="GOS921" s="34"/>
      <c r="GOZ921" s="35"/>
      <c r="GPA921" s="34"/>
      <c r="GPH921" s="35"/>
      <c r="GPI921" s="34"/>
      <c r="GPP921" s="35"/>
      <c r="GPQ921" s="34"/>
      <c r="GPX921" s="35"/>
      <c r="GPY921" s="34"/>
      <c r="GQF921" s="35"/>
      <c r="GQG921" s="34"/>
      <c r="GQN921" s="35"/>
      <c r="GQO921" s="34"/>
      <c r="GQV921" s="35"/>
      <c r="GQW921" s="34"/>
      <c r="GRD921" s="35"/>
      <c r="GRE921" s="34"/>
      <c r="GRL921" s="35"/>
      <c r="GRM921" s="34"/>
      <c r="GRT921" s="35"/>
      <c r="GRU921" s="34"/>
      <c r="GSB921" s="35"/>
      <c r="GSC921" s="34"/>
      <c r="GSJ921" s="35"/>
      <c r="GSK921" s="34"/>
      <c r="GSR921" s="35"/>
      <c r="GSS921" s="34"/>
      <c r="GSZ921" s="35"/>
      <c r="GTA921" s="34"/>
      <c r="GTH921" s="35"/>
      <c r="GTI921" s="34"/>
      <c r="GTP921" s="35"/>
      <c r="GTQ921" s="34"/>
      <c r="GTX921" s="35"/>
      <c r="GTY921" s="34"/>
      <c r="GUF921" s="35"/>
      <c r="GUG921" s="34"/>
      <c r="GUN921" s="35"/>
      <c r="GUO921" s="34"/>
      <c r="GUV921" s="35"/>
      <c r="GUW921" s="34"/>
      <c r="GVD921" s="35"/>
      <c r="GVE921" s="34"/>
      <c r="GVL921" s="35"/>
      <c r="GVM921" s="34"/>
      <c r="GVT921" s="35"/>
      <c r="GVU921" s="34"/>
      <c r="GWB921" s="35"/>
      <c r="GWC921" s="34"/>
      <c r="GWJ921" s="35"/>
      <c r="GWK921" s="34"/>
      <c r="GWR921" s="35"/>
      <c r="GWS921" s="34"/>
      <c r="GWZ921" s="35"/>
      <c r="GXA921" s="34"/>
      <c r="GXH921" s="35"/>
      <c r="GXI921" s="34"/>
      <c r="GXP921" s="35"/>
      <c r="GXQ921" s="34"/>
      <c r="GXX921" s="35"/>
      <c r="GXY921" s="34"/>
      <c r="GYF921" s="35"/>
      <c r="GYG921" s="34"/>
      <c r="GYN921" s="35"/>
      <c r="GYO921" s="34"/>
      <c r="GYV921" s="35"/>
      <c r="GYW921" s="34"/>
      <c r="GZD921" s="35"/>
      <c r="GZE921" s="34"/>
      <c r="GZL921" s="35"/>
      <c r="GZM921" s="34"/>
      <c r="GZT921" s="35"/>
      <c r="GZU921" s="34"/>
      <c r="HAB921" s="35"/>
      <c r="HAC921" s="34"/>
      <c r="HAJ921" s="35"/>
      <c r="HAK921" s="34"/>
      <c r="HAR921" s="35"/>
      <c r="HAS921" s="34"/>
      <c r="HAZ921" s="35"/>
      <c r="HBA921" s="34"/>
      <c r="HBH921" s="35"/>
      <c r="HBI921" s="34"/>
      <c r="HBP921" s="35"/>
      <c r="HBQ921" s="34"/>
      <c r="HBX921" s="35"/>
      <c r="HBY921" s="34"/>
      <c r="HCF921" s="35"/>
      <c r="HCG921" s="34"/>
      <c r="HCN921" s="35"/>
      <c r="HCO921" s="34"/>
      <c r="HCV921" s="35"/>
      <c r="HCW921" s="34"/>
      <c r="HDD921" s="35"/>
      <c r="HDE921" s="34"/>
      <c r="HDL921" s="35"/>
      <c r="HDM921" s="34"/>
      <c r="HDT921" s="35"/>
      <c r="HDU921" s="34"/>
      <c r="HEB921" s="35"/>
      <c r="HEC921" s="34"/>
      <c r="HEJ921" s="35"/>
      <c r="HEK921" s="34"/>
      <c r="HER921" s="35"/>
      <c r="HES921" s="34"/>
      <c r="HEZ921" s="35"/>
      <c r="HFA921" s="34"/>
      <c r="HFH921" s="35"/>
      <c r="HFI921" s="34"/>
      <c r="HFP921" s="35"/>
      <c r="HFQ921" s="34"/>
      <c r="HFX921" s="35"/>
      <c r="HFY921" s="34"/>
      <c r="HGF921" s="35"/>
      <c r="HGG921" s="34"/>
      <c r="HGN921" s="35"/>
      <c r="HGO921" s="34"/>
      <c r="HGV921" s="35"/>
      <c r="HGW921" s="34"/>
      <c r="HHD921" s="35"/>
      <c r="HHE921" s="34"/>
      <c r="HHL921" s="35"/>
      <c r="HHM921" s="34"/>
      <c r="HHT921" s="35"/>
      <c r="HHU921" s="34"/>
      <c r="HIB921" s="35"/>
      <c r="HIC921" s="34"/>
      <c r="HIJ921" s="35"/>
      <c r="HIK921" s="34"/>
      <c r="HIR921" s="35"/>
      <c r="HIS921" s="34"/>
      <c r="HIZ921" s="35"/>
      <c r="HJA921" s="34"/>
      <c r="HJH921" s="35"/>
      <c r="HJI921" s="34"/>
      <c r="HJP921" s="35"/>
      <c r="HJQ921" s="34"/>
      <c r="HJX921" s="35"/>
      <c r="HJY921" s="34"/>
      <c r="HKF921" s="35"/>
      <c r="HKG921" s="34"/>
      <c r="HKN921" s="35"/>
      <c r="HKO921" s="34"/>
      <c r="HKV921" s="35"/>
      <c r="HKW921" s="34"/>
      <c r="HLD921" s="35"/>
      <c r="HLE921" s="34"/>
      <c r="HLL921" s="35"/>
      <c r="HLM921" s="34"/>
      <c r="HLT921" s="35"/>
      <c r="HLU921" s="34"/>
      <c r="HMB921" s="35"/>
      <c r="HMC921" s="34"/>
      <c r="HMJ921" s="35"/>
      <c r="HMK921" s="34"/>
      <c r="HMR921" s="35"/>
      <c r="HMS921" s="34"/>
      <c r="HMZ921" s="35"/>
      <c r="HNA921" s="34"/>
      <c r="HNH921" s="35"/>
      <c r="HNI921" s="34"/>
      <c r="HNP921" s="35"/>
      <c r="HNQ921" s="34"/>
      <c r="HNX921" s="35"/>
      <c r="HNY921" s="34"/>
      <c r="HOF921" s="35"/>
      <c r="HOG921" s="34"/>
      <c r="HON921" s="35"/>
      <c r="HOO921" s="34"/>
      <c r="HOV921" s="35"/>
      <c r="HOW921" s="34"/>
      <c r="HPD921" s="35"/>
      <c r="HPE921" s="34"/>
      <c r="HPL921" s="35"/>
      <c r="HPM921" s="34"/>
      <c r="HPT921" s="35"/>
      <c r="HPU921" s="34"/>
      <c r="HQB921" s="35"/>
      <c r="HQC921" s="34"/>
      <c r="HQJ921" s="35"/>
      <c r="HQK921" s="34"/>
      <c r="HQR921" s="35"/>
      <c r="HQS921" s="34"/>
      <c r="HQZ921" s="35"/>
      <c r="HRA921" s="34"/>
      <c r="HRH921" s="35"/>
      <c r="HRI921" s="34"/>
      <c r="HRP921" s="35"/>
      <c r="HRQ921" s="34"/>
      <c r="HRX921" s="35"/>
      <c r="HRY921" s="34"/>
      <c r="HSF921" s="35"/>
      <c r="HSG921" s="34"/>
      <c r="HSN921" s="35"/>
      <c r="HSO921" s="34"/>
      <c r="HSV921" s="35"/>
      <c r="HSW921" s="34"/>
      <c r="HTD921" s="35"/>
      <c r="HTE921" s="34"/>
      <c r="HTL921" s="35"/>
      <c r="HTM921" s="34"/>
      <c r="HTT921" s="35"/>
      <c r="HTU921" s="34"/>
      <c r="HUB921" s="35"/>
      <c r="HUC921" s="34"/>
      <c r="HUJ921" s="35"/>
      <c r="HUK921" s="34"/>
      <c r="HUR921" s="35"/>
      <c r="HUS921" s="34"/>
      <c r="HUZ921" s="35"/>
      <c r="HVA921" s="34"/>
      <c r="HVH921" s="35"/>
      <c r="HVI921" s="34"/>
      <c r="HVP921" s="35"/>
      <c r="HVQ921" s="34"/>
      <c r="HVX921" s="35"/>
      <c r="HVY921" s="34"/>
      <c r="HWF921" s="35"/>
      <c r="HWG921" s="34"/>
      <c r="HWN921" s="35"/>
      <c r="HWO921" s="34"/>
      <c r="HWV921" s="35"/>
      <c r="HWW921" s="34"/>
      <c r="HXD921" s="35"/>
      <c r="HXE921" s="34"/>
      <c r="HXL921" s="35"/>
      <c r="HXM921" s="34"/>
      <c r="HXT921" s="35"/>
      <c r="HXU921" s="34"/>
      <c r="HYB921" s="35"/>
      <c r="HYC921" s="34"/>
      <c r="HYJ921" s="35"/>
      <c r="HYK921" s="34"/>
      <c r="HYR921" s="35"/>
      <c r="HYS921" s="34"/>
      <c r="HYZ921" s="35"/>
      <c r="HZA921" s="34"/>
      <c r="HZH921" s="35"/>
      <c r="HZI921" s="34"/>
      <c r="HZP921" s="35"/>
      <c r="HZQ921" s="34"/>
      <c r="HZX921" s="35"/>
      <c r="HZY921" s="34"/>
      <c r="IAF921" s="35"/>
      <c r="IAG921" s="34"/>
      <c r="IAN921" s="35"/>
      <c r="IAO921" s="34"/>
      <c r="IAV921" s="35"/>
      <c r="IAW921" s="34"/>
      <c r="IBD921" s="35"/>
      <c r="IBE921" s="34"/>
      <c r="IBL921" s="35"/>
      <c r="IBM921" s="34"/>
      <c r="IBT921" s="35"/>
      <c r="IBU921" s="34"/>
      <c r="ICB921" s="35"/>
      <c r="ICC921" s="34"/>
      <c r="ICJ921" s="35"/>
      <c r="ICK921" s="34"/>
      <c r="ICR921" s="35"/>
      <c r="ICS921" s="34"/>
      <c r="ICZ921" s="35"/>
      <c r="IDA921" s="34"/>
      <c r="IDH921" s="35"/>
      <c r="IDI921" s="34"/>
      <c r="IDP921" s="35"/>
      <c r="IDQ921" s="34"/>
      <c r="IDX921" s="35"/>
      <c r="IDY921" s="34"/>
      <c r="IEF921" s="35"/>
      <c r="IEG921" s="34"/>
      <c r="IEN921" s="35"/>
      <c r="IEO921" s="34"/>
      <c r="IEV921" s="35"/>
      <c r="IEW921" s="34"/>
      <c r="IFD921" s="35"/>
      <c r="IFE921" s="34"/>
      <c r="IFL921" s="35"/>
      <c r="IFM921" s="34"/>
      <c r="IFT921" s="35"/>
      <c r="IFU921" s="34"/>
      <c r="IGB921" s="35"/>
      <c r="IGC921" s="34"/>
      <c r="IGJ921" s="35"/>
      <c r="IGK921" s="34"/>
      <c r="IGR921" s="35"/>
      <c r="IGS921" s="34"/>
      <c r="IGZ921" s="35"/>
      <c r="IHA921" s="34"/>
      <c r="IHH921" s="35"/>
      <c r="IHI921" s="34"/>
      <c r="IHP921" s="35"/>
      <c r="IHQ921" s="34"/>
      <c r="IHX921" s="35"/>
      <c r="IHY921" s="34"/>
      <c r="IIF921" s="35"/>
      <c r="IIG921" s="34"/>
      <c r="IIN921" s="35"/>
      <c r="IIO921" s="34"/>
      <c r="IIV921" s="35"/>
      <c r="IIW921" s="34"/>
      <c r="IJD921" s="35"/>
      <c r="IJE921" s="34"/>
      <c r="IJL921" s="35"/>
      <c r="IJM921" s="34"/>
      <c r="IJT921" s="35"/>
      <c r="IJU921" s="34"/>
      <c r="IKB921" s="35"/>
      <c r="IKC921" s="34"/>
      <c r="IKJ921" s="35"/>
      <c r="IKK921" s="34"/>
      <c r="IKR921" s="35"/>
      <c r="IKS921" s="34"/>
      <c r="IKZ921" s="35"/>
      <c r="ILA921" s="34"/>
      <c r="ILH921" s="35"/>
      <c r="ILI921" s="34"/>
      <c r="ILP921" s="35"/>
      <c r="ILQ921" s="34"/>
      <c r="ILX921" s="35"/>
      <c r="ILY921" s="34"/>
      <c r="IMF921" s="35"/>
      <c r="IMG921" s="34"/>
      <c r="IMN921" s="35"/>
      <c r="IMO921" s="34"/>
      <c r="IMV921" s="35"/>
      <c r="IMW921" s="34"/>
      <c r="IND921" s="35"/>
      <c r="INE921" s="34"/>
      <c r="INL921" s="35"/>
      <c r="INM921" s="34"/>
      <c r="INT921" s="35"/>
      <c r="INU921" s="34"/>
      <c r="IOB921" s="35"/>
      <c r="IOC921" s="34"/>
      <c r="IOJ921" s="35"/>
      <c r="IOK921" s="34"/>
      <c r="IOR921" s="35"/>
      <c r="IOS921" s="34"/>
      <c r="IOZ921" s="35"/>
      <c r="IPA921" s="34"/>
      <c r="IPH921" s="35"/>
      <c r="IPI921" s="34"/>
      <c r="IPP921" s="35"/>
      <c r="IPQ921" s="34"/>
      <c r="IPX921" s="35"/>
      <c r="IPY921" s="34"/>
      <c r="IQF921" s="35"/>
      <c r="IQG921" s="34"/>
      <c r="IQN921" s="35"/>
      <c r="IQO921" s="34"/>
      <c r="IQV921" s="35"/>
      <c r="IQW921" s="34"/>
      <c r="IRD921" s="35"/>
      <c r="IRE921" s="34"/>
      <c r="IRL921" s="35"/>
      <c r="IRM921" s="34"/>
      <c r="IRT921" s="35"/>
      <c r="IRU921" s="34"/>
      <c r="ISB921" s="35"/>
      <c r="ISC921" s="34"/>
      <c r="ISJ921" s="35"/>
      <c r="ISK921" s="34"/>
      <c r="ISR921" s="35"/>
      <c r="ISS921" s="34"/>
      <c r="ISZ921" s="35"/>
      <c r="ITA921" s="34"/>
      <c r="ITH921" s="35"/>
      <c r="ITI921" s="34"/>
      <c r="ITP921" s="35"/>
      <c r="ITQ921" s="34"/>
      <c r="ITX921" s="35"/>
      <c r="ITY921" s="34"/>
      <c r="IUF921" s="35"/>
      <c r="IUG921" s="34"/>
      <c r="IUN921" s="35"/>
      <c r="IUO921" s="34"/>
      <c r="IUV921" s="35"/>
      <c r="IUW921" s="34"/>
      <c r="IVD921" s="35"/>
      <c r="IVE921" s="34"/>
      <c r="IVL921" s="35"/>
      <c r="IVM921" s="34"/>
      <c r="IVT921" s="35"/>
      <c r="IVU921" s="34"/>
      <c r="IWB921" s="35"/>
      <c r="IWC921" s="34"/>
      <c r="IWJ921" s="35"/>
      <c r="IWK921" s="34"/>
      <c r="IWR921" s="35"/>
      <c r="IWS921" s="34"/>
      <c r="IWZ921" s="35"/>
      <c r="IXA921" s="34"/>
      <c r="IXH921" s="35"/>
      <c r="IXI921" s="34"/>
      <c r="IXP921" s="35"/>
      <c r="IXQ921" s="34"/>
      <c r="IXX921" s="35"/>
      <c r="IXY921" s="34"/>
      <c r="IYF921" s="35"/>
      <c r="IYG921" s="34"/>
      <c r="IYN921" s="35"/>
      <c r="IYO921" s="34"/>
      <c r="IYV921" s="35"/>
      <c r="IYW921" s="34"/>
      <c r="IZD921" s="35"/>
      <c r="IZE921" s="34"/>
      <c r="IZL921" s="35"/>
      <c r="IZM921" s="34"/>
      <c r="IZT921" s="35"/>
      <c r="IZU921" s="34"/>
      <c r="JAB921" s="35"/>
      <c r="JAC921" s="34"/>
      <c r="JAJ921" s="35"/>
      <c r="JAK921" s="34"/>
      <c r="JAR921" s="35"/>
      <c r="JAS921" s="34"/>
      <c r="JAZ921" s="35"/>
      <c r="JBA921" s="34"/>
      <c r="JBH921" s="35"/>
      <c r="JBI921" s="34"/>
      <c r="JBP921" s="35"/>
      <c r="JBQ921" s="34"/>
      <c r="JBX921" s="35"/>
      <c r="JBY921" s="34"/>
      <c r="JCF921" s="35"/>
      <c r="JCG921" s="34"/>
      <c r="JCN921" s="35"/>
      <c r="JCO921" s="34"/>
      <c r="JCV921" s="35"/>
      <c r="JCW921" s="34"/>
      <c r="JDD921" s="35"/>
      <c r="JDE921" s="34"/>
      <c r="JDL921" s="35"/>
      <c r="JDM921" s="34"/>
      <c r="JDT921" s="35"/>
      <c r="JDU921" s="34"/>
      <c r="JEB921" s="35"/>
      <c r="JEC921" s="34"/>
      <c r="JEJ921" s="35"/>
      <c r="JEK921" s="34"/>
      <c r="JER921" s="35"/>
      <c r="JES921" s="34"/>
      <c r="JEZ921" s="35"/>
      <c r="JFA921" s="34"/>
      <c r="JFH921" s="35"/>
      <c r="JFI921" s="34"/>
      <c r="JFP921" s="35"/>
      <c r="JFQ921" s="34"/>
      <c r="JFX921" s="35"/>
      <c r="JFY921" s="34"/>
      <c r="JGF921" s="35"/>
      <c r="JGG921" s="34"/>
      <c r="JGN921" s="35"/>
      <c r="JGO921" s="34"/>
      <c r="JGV921" s="35"/>
      <c r="JGW921" s="34"/>
      <c r="JHD921" s="35"/>
      <c r="JHE921" s="34"/>
      <c r="JHL921" s="35"/>
      <c r="JHM921" s="34"/>
      <c r="JHT921" s="35"/>
      <c r="JHU921" s="34"/>
      <c r="JIB921" s="35"/>
      <c r="JIC921" s="34"/>
      <c r="JIJ921" s="35"/>
      <c r="JIK921" s="34"/>
      <c r="JIR921" s="35"/>
      <c r="JIS921" s="34"/>
      <c r="JIZ921" s="35"/>
      <c r="JJA921" s="34"/>
      <c r="JJH921" s="35"/>
      <c r="JJI921" s="34"/>
      <c r="JJP921" s="35"/>
      <c r="JJQ921" s="34"/>
      <c r="JJX921" s="35"/>
      <c r="JJY921" s="34"/>
      <c r="JKF921" s="35"/>
      <c r="JKG921" s="34"/>
      <c r="JKN921" s="35"/>
      <c r="JKO921" s="34"/>
      <c r="JKV921" s="35"/>
      <c r="JKW921" s="34"/>
      <c r="JLD921" s="35"/>
      <c r="JLE921" s="34"/>
      <c r="JLL921" s="35"/>
      <c r="JLM921" s="34"/>
      <c r="JLT921" s="35"/>
      <c r="JLU921" s="34"/>
      <c r="JMB921" s="35"/>
      <c r="JMC921" s="34"/>
      <c r="JMJ921" s="35"/>
      <c r="JMK921" s="34"/>
      <c r="JMR921" s="35"/>
      <c r="JMS921" s="34"/>
      <c r="JMZ921" s="35"/>
      <c r="JNA921" s="34"/>
      <c r="JNH921" s="35"/>
      <c r="JNI921" s="34"/>
      <c r="JNP921" s="35"/>
      <c r="JNQ921" s="34"/>
      <c r="JNX921" s="35"/>
      <c r="JNY921" s="34"/>
      <c r="JOF921" s="35"/>
      <c r="JOG921" s="34"/>
      <c r="JON921" s="35"/>
      <c r="JOO921" s="34"/>
      <c r="JOV921" s="35"/>
      <c r="JOW921" s="34"/>
      <c r="JPD921" s="35"/>
      <c r="JPE921" s="34"/>
      <c r="JPL921" s="35"/>
      <c r="JPM921" s="34"/>
      <c r="JPT921" s="35"/>
      <c r="JPU921" s="34"/>
      <c r="JQB921" s="35"/>
      <c r="JQC921" s="34"/>
      <c r="JQJ921" s="35"/>
      <c r="JQK921" s="34"/>
      <c r="JQR921" s="35"/>
      <c r="JQS921" s="34"/>
      <c r="JQZ921" s="35"/>
      <c r="JRA921" s="34"/>
      <c r="JRH921" s="35"/>
      <c r="JRI921" s="34"/>
      <c r="JRP921" s="35"/>
      <c r="JRQ921" s="34"/>
      <c r="JRX921" s="35"/>
      <c r="JRY921" s="34"/>
      <c r="JSF921" s="35"/>
      <c r="JSG921" s="34"/>
      <c r="JSN921" s="35"/>
      <c r="JSO921" s="34"/>
      <c r="JSV921" s="35"/>
      <c r="JSW921" s="34"/>
      <c r="JTD921" s="35"/>
      <c r="JTE921" s="34"/>
      <c r="JTL921" s="35"/>
      <c r="JTM921" s="34"/>
      <c r="JTT921" s="35"/>
      <c r="JTU921" s="34"/>
      <c r="JUB921" s="35"/>
      <c r="JUC921" s="34"/>
      <c r="JUJ921" s="35"/>
      <c r="JUK921" s="34"/>
      <c r="JUR921" s="35"/>
      <c r="JUS921" s="34"/>
      <c r="JUZ921" s="35"/>
      <c r="JVA921" s="34"/>
      <c r="JVH921" s="35"/>
      <c r="JVI921" s="34"/>
      <c r="JVP921" s="35"/>
      <c r="JVQ921" s="34"/>
      <c r="JVX921" s="35"/>
      <c r="JVY921" s="34"/>
      <c r="JWF921" s="35"/>
      <c r="JWG921" s="34"/>
      <c r="JWN921" s="35"/>
      <c r="JWO921" s="34"/>
      <c r="JWV921" s="35"/>
      <c r="JWW921" s="34"/>
      <c r="JXD921" s="35"/>
      <c r="JXE921" s="34"/>
      <c r="JXL921" s="35"/>
      <c r="JXM921" s="34"/>
      <c r="JXT921" s="35"/>
      <c r="JXU921" s="34"/>
      <c r="JYB921" s="35"/>
      <c r="JYC921" s="34"/>
      <c r="JYJ921" s="35"/>
      <c r="JYK921" s="34"/>
      <c r="JYR921" s="35"/>
      <c r="JYS921" s="34"/>
      <c r="JYZ921" s="35"/>
      <c r="JZA921" s="34"/>
      <c r="JZH921" s="35"/>
      <c r="JZI921" s="34"/>
      <c r="JZP921" s="35"/>
      <c r="JZQ921" s="34"/>
      <c r="JZX921" s="35"/>
      <c r="JZY921" s="34"/>
      <c r="KAF921" s="35"/>
      <c r="KAG921" s="34"/>
      <c r="KAN921" s="35"/>
      <c r="KAO921" s="34"/>
      <c r="KAV921" s="35"/>
      <c r="KAW921" s="34"/>
      <c r="KBD921" s="35"/>
      <c r="KBE921" s="34"/>
      <c r="KBL921" s="35"/>
      <c r="KBM921" s="34"/>
      <c r="KBT921" s="35"/>
      <c r="KBU921" s="34"/>
      <c r="KCB921" s="35"/>
      <c r="KCC921" s="34"/>
      <c r="KCJ921" s="35"/>
      <c r="KCK921" s="34"/>
      <c r="KCR921" s="35"/>
      <c r="KCS921" s="34"/>
      <c r="KCZ921" s="35"/>
      <c r="KDA921" s="34"/>
      <c r="KDH921" s="35"/>
      <c r="KDI921" s="34"/>
      <c r="KDP921" s="35"/>
      <c r="KDQ921" s="34"/>
      <c r="KDX921" s="35"/>
      <c r="KDY921" s="34"/>
      <c r="KEF921" s="35"/>
      <c r="KEG921" s="34"/>
      <c r="KEN921" s="35"/>
      <c r="KEO921" s="34"/>
      <c r="KEV921" s="35"/>
      <c r="KEW921" s="34"/>
      <c r="KFD921" s="35"/>
      <c r="KFE921" s="34"/>
      <c r="KFL921" s="35"/>
      <c r="KFM921" s="34"/>
      <c r="KFT921" s="35"/>
      <c r="KFU921" s="34"/>
      <c r="KGB921" s="35"/>
      <c r="KGC921" s="34"/>
      <c r="KGJ921" s="35"/>
      <c r="KGK921" s="34"/>
      <c r="KGR921" s="35"/>
      <c r="KGS921" s="34"/>
      <c r="KGZ921" s="35"/>
      <c r="KHA921" s="34"/>
      <c r="KHH921" s="35"/>
      <c r="KHI921" s="34"/>
      <c r="KHP921" s="35"/>
      <c r="KHQ921" s="34"/>
      <c r="KHX921" s="35"/>
      <c r="KHY921" s="34"/>
      <c r="KIF921" s="35"/>
      <c r="KIG921" s="34"/>
      <c r="KIN921" s="35"/>
      <c r="KIO921" s="34"/>
      <c r="KIV921" s="35"/>
      <c r="KIW921" s="34"/>
      <c r="KJD921" s="35"/>
      <c r="KJE921" s="34"/>
      <c r="KJL921" s="35"/>
      <c r="KJM921" s="34"/>
      <c r="KJT921" s="35"/>
      <c r="KJU921" s="34"/>
      <c r="KKB921" s="35"/>
      <c r="KKC921" s="34"/>
      <c r="KKJ921" s="35"/>
      <c r="KKK921" s="34"/>
      <c r="KKR921" s="35"/>
      <c r="KKS921" s="34"/>
      <c r="KKZ921" s="35"/>
      <c r="KLA921" s="34"/>
      <c r="KLH921" s="35"/>
      <c r="KLI921" s="34"/>
      <c r="KLP921" s="35"/>
      <c r="KLQ921" s="34"/>
      <c r="KLX921" s="35"/>
      <c r="KLY921" s="34"/>
      <c r="KMF921" s="35"/>
      <c r="KMG921" s="34"/>
      <c r="KMN921" s="35"/>
      <c r="KMO921" s="34"/>
      <c r="KMV921" s="35"/>
      <c r="KMW921" s="34"/>
      <c r="KND921" s="35"/>
      <c r="KNE921" s="34"/>
      <c r="KNL921" s="35"/>
      <c r="KNM921" s="34"/>
      <c r="KNT921" s="35"/>
      <c r="KNU921" s="34"/>
      <c r="KOB921" s="35"/>
      <c r="KOC921" s="34"/>
      <c r="KOJ921" s="35"/>
      <c r="KOK921" s="34"/>
      <c r="KOR921" s="35"/>
      <c r="KOS921" s="34"/>
      <c r="KOZ921" s="35"/>
      <c r="KPA921" s="34"/>
      <c r="KPH921" s="35"/>
      <c r="KPI921" s="34"/>
      <c r="KPP921" s="35"/>
      <c r="KPQ921" s="34"/>
      <c r="KPX921" s="35"/>
      <c r="KPY921" s="34"/>
      <c r="KQF921" s="35"/>
      <c r="KQG921" s="34"/>
      <c r="KQN921" s="35"/>
      <c r="KQO921" s="34"/>
      <c r="KQV921" s="35"/>
      <c r="KQW921" s="34"/>
      <c r="KRD921" s="35"/>
      <c r="KRE921" s="34"/>
      <c r="KRL921" s="35"/>
      <c r="KRM921" s="34"/>
      <c r="KRT921" s="35"/>
      <c r="KRU921" s="34"/>
      <c r="KSB921" s="35"/>
      <c r="KSC921" s="34"/>
      <c r="KSJ921" s="35"/>
      <c r="KSK921" s="34"/>
      <c r="KSR921" s="35"/>
      <c r="KSS921" s="34"/>
      <c r="KSZ921" s="35"/>
      <c r="KTA921" s="34"/>
      <c r="KTH921" s="35"/>
      <c r="KTI921" s="34"/>
      <c r="KTP921" s="35"/>
      <c r="KTQ921" s="34"/>
      <c r="KTX921" s="35"/>
      <c r="KTY921" s="34"/>
      <c r="KUF921" s="35"/>
      <c r="KUG921" s="34"/>
      <c r="KUN921" s="35"/>
      <c r="KUO921" s="34"/>
      <c r="KUV921" s="35"/>
      <c r="KUW921" s="34"/>
      <c r="KVD921" s="35"/>
      <c r="KVE921" s="34"/>
      <c r="KVL921" s="35"/>
      <c r="KVM921" s="34"/>
      <c r="KVT921" s="35"/>
      <c r="KVU921" s="34"/>
      <c r="KWB921" s="35"/>
      <c r="KWC921" s="34"/>
      <c r="KWJ921" s="35"/>
      <c r="KWK921" s="34"/>
      <c r="KWR921" s="35"/>
      <c r="KWS921" s="34"/>
      <c r="KWZ921" s="35"/>
      <c r="KXA921" s="34"/>
      <c r="KXH921" s="35"/>
      <c r="KXI921" s="34"/>
      <c r="KXP921" s="35"/>
      <c r="KXQ921" s="34"/>
      <c r="KXX921" s="35"/>
      <c r="KXY921" s="34"/>
      <c r="KYF921" s="35"/>
      <c r="KYG921" s="34"/>
      <c r="KYN921" s="35"/>
      <c r="KYO921" s="34"/>
      <c r="KYV921" s="35"/>
      <c r="KYW921" s="34"/>
      <c r="KZD921" s="35"/>
      <c r="KZE921" s="34"/>
      <c r="KZL921" s="35"/>
      <c r="KZM921" s="34"/>
      <c r="KZT921" s="35"/>
      <c r="KZU921" s="34"/>
      <c r="LAB921" s="35"/>
      <c r="LAC921" s="34"/>
      <c r="LAJ921" s="35"/>
      <c r="LAK921" s="34"/>
      <c r="LAR921" s="35"/>
      <c r="LAS921" s="34"/>
      <c r="LAZ921" s="35"/>
      <c r="LBA921" s="34"/>
      <c r="LBH921" s="35"/>
      <c r="LBI921" s="34"/>
      <c r="LBP921" s="35"/>
      <c r="LBQ921" s="34"/>
      <c r="LBX921" s="35"/>
      <c r="LBY921" s="34"/>
      <c r="LCF921" s="35"/>
      <c r="LCG921" s="34"/>
      <c r="LCN921" s="35"/>
      <c r="LCO921" s="34"/>
      <c r="LCV921" s="35"/>
      <c r="LCW921" s="34"/>
      <c r="LDD921" s="35"/>
      <c r="LDE921" s="34"/>
      <c r="LDL921" s="35"/>
      <c r="LDM921" s="34"/>
      <c r="LDT921" s="35"/>
      <c r="LDU921" s="34"/>
      <c r="LEB921" s="35"/>
      <c r="LEC921" s="34"/>
      <c r="LEJ921" s="35"/>
      <c r="LEK921" s="34"/>
      <c r="LER921" s="35"/>
      <c r="LES921" s="34"/>
      <c r="LEZ921" s="35"/>
      <c r="LFA921" s="34"/>
      <c r="LFH921" s="35"/>
      <c r="LFI921" s="34"/>
      <c r="LFP921" s="35"/>
      <c r="LFQ921" s="34"/>
      <c r="LFX921" s="35"/>
      <c r="LFY921" s="34"/>
      <c r="LGF921" s="35"/>
      <c r="LGG921" s="34"/>
      <c r="LGN921" s="35"/>
      <c r="LGO921" s="34"/>
      <c r="LGV921" s="35"/>
      <c r="LGW921" s="34"/>
      <c r="LHD921" s="35"/>
      <c r="LHE921" s="34"/>
      <c r="LHL921" s="35"/>
      <c r="LHM921" s="34"/>
      <c r="LHT921" s="35"/>
      <c r="LHU921" s="34"/>
      <c r="LIB921" s="35"/>
      <c r="LIC921" s="34"/>
      <c r="LIJ921" s="35"/>
      <c r="LIK921" s="34"/>
      <c r="LIR921" s="35"/>
      <c r="LIS921" s="34"/>
      <c r="LIZ921" s="35"/>
      <c r="LJA921" s="34"/>
      <c r="LJH921" s="35"/>
      <c r="LJI921" s="34"/>
      <c r="LJP921" s="35"/>
      <c r="LJQ921" s="34"/>
      <c r="LJX921" s="35"/>
      <c r="LJY921" s="34"/>
      <c r="LKF921" s="35"/>
      <c r="LKG921" s="34"/>
      <c r="LKN921" s="35"/>
      <c r="LKO921" s="34"/>
      <c r="LKV921" s="35"/>
      <c r="LKW921" s="34"/>
      <c r="LLD921" s="35"/>
      <c r="LLE921" s="34"/>
      <c r="LLL921" s="35"/>
      <c r="LLM921" s="34"/>
      <c r="LLT921" s="35"/>
      <c r="LLU921" s="34"/>
      <c r="LMB921" s="35"/>
      <c r="LMC921" s="34"/>
      <c r="LMJ921" s="35"/>
      <c r="LMK921" s="34"/>
      <c r="LMR921" s="35"/>
      <c r="LMS921" s="34"/>
      <c r="LMZ921" s="35"/>
      <c r="LNA921" s="34"/>
      <c r="LNH921" s="35"/>
      <c r="LNI921" s="34"/>
      <c r="LNP921" s="35"/>
      <c r="LNQ921" s="34"/>
      <c r="LNX921" s="35"/>
      <c r="LNY921" s="34"/>
      <c r="LOF921" s="35"/>
      <c r="LOG921" s="34"/>
      <c r="LON921" s="35"/>
      <c r="LOO921" s="34"/>
      <c r="LOV921" s="35"/>
      <c r="LOW921" s="34"/>
      <c r="LPD921" s="35"/>
      <c r="LPE921" s="34"/>
      <c r="LPL921" s="35"/>
      <c r="LPM921" s="34"/>
      <c r="LPT921" s="35"/>
      <c r="LPU921" s="34"/>
      <c r="LQB921" s="35"/>
      <c r="LQC921" s="34"/>
      <c r="LQJ921" s="35"/>
      <c r="LQK921" s="34"/>
      <c r="LQR921" s="35"/>
      <c r="LQS921" s="34"/>
      <c r="LQZ921" s="35"/>
      <c r="LRA921" s="34"/>
      <c r="LRH921" s="35"/>
      <c r="LRI921" s="34"/>
      <c r="LRP921" s="35"/>
      <c r="LRQ921" s="34"/>
      <c r="LRX921" s="35"/>
      <c r="LRY921" s="34"/>
      <c r="LSF921" s="35"/>
      <c r="LSG921" s="34"/>
      <c r="LSN921" s="35"/>
      <c r="LSO921" s="34"/>
      <c r="LSV921" s="35"/>
      <c r="LSW921" s="34"/>
      <c r="LTD921" s="35"/>
      <c r="LTE921" s="34"/>
      <c r="LTL921" s="35"/>
      <c r="LTM921" s="34"/>
      <c r="LTT921" s="35"/>
      <c r="LTU921" s="34"/>
      <c r="LUB921" s="35"/>
      <c r="LUC921" s="34"/>
      <c r="LUJ921" s="35"/>
      <c r="LUK921" s="34"/>
      <c r="LUR921" s="35"/>
      <c r="LUS921" s="34"/>
      <c r="LUZ921" s="35"/>
      <c r="LVA921" s="34"/>
      <c r="LVH921" s="35"/>
      <c r="LVI921" s="34"/>
      <c r="LVP921" s="35"/>
      <c r="LVQ921" s="34"/>
      <c r="LVX921" s="35"/>
      <c r="LVY921" s="34"/>
      <c r="LWF921" s="35"/>
      <c r="LWG921" s="34"/>
      <c r="LWN921" s="35"/>
      <c r="LWO921" s="34"/>
      <c r="LWV921" s="35"/>
      <c r="LWW921" s="34"/>
      <c r="LXD921" s="35"/>
      <c r="LXE921" s="34"/>
      <c r="LXL921" s="35"/>
      <c r="LXM921" s="34"/>
      <c r="LXT921" s="35"/>
      <c r="LXU921" s="34"/>
      <c r="LYB921" s="35"/>
      <c r="LYC921" s="34"/>
      <c r="LYJ921" s="35"/>
      <c r="LYK921" s="34"/>
      <c r="LYR921" s="35"/>
      <c r="LYS921" s="34"/>
      <c r="LYZ921" s="35"/>
      <c r="LZA921" s="34"/>
      <c r="LZH921" s="35"/>
      <c r="LZI921" s="34"/>
      <c r="LZP921" s="35"/>
      <c r="LZQ921" s="34"/>
      <c r="LZX921" s="35"/>
      <c r="LZY921" s="34"/>
      <c r="MAF921" s="35"/>
      <c r="MAG921" s="34"/>
      <c r="MAN921" s="35"/>
      <c r="MAO921" s="34"/>
      <c r="MAV921" s="35"/>
      <c r="MAW921" s="34"/>
      <c r="MBD921" s="35"/>
      <c r="MBE921" s="34"/>
      <c r="MBL921" s="35"/>
      <c r="MBM921" s="34"/>
      <c r="MBT921" s="35"/>
      <c r="MBU921" s="34"/>
      <c r="MCB921" s="35"/>
      <c r="MCC921" s="34"/>
      <c r="MCJ921" s="35"/>
      <c r="MCK921" s="34"/>
      <c r="MCR921" s="35"/>
      <c r="MCS921" s="34"/>
      <c r="MCZ921" s="35"/>
      <c r="MDA921" s="34"/>
      <c r="MDH921" s="35"/>
      <c r="MDI921" s="34"/>
      <c r="MDP921" s="35"/>
      <c r="MDQ921" s="34"/>
      <c r="MDX921" s="35"/>
      <c r="MDY921" s="34"/>
      <c r="MEF921" s="35"/>
      <c r="MEG921" s="34"/>
      <c r="MEN921" s="35"/>
      <c r="MEO921" s="34"/>
      <c r="MEV921" s="35"/>
      <c r="MEW921" s="34"/>
      <c r="MFD921" s="35"/>
      <c r="MFE921" s="34"/>
      <c r="MFL921" s="35"/>
      <c r="MFM921" s="34"/>
      <c r="MFT921" s="35"/>
      <c r="MFU921" s="34"/>
      <c r="MGB921" s="35"/>
      <c r="MGC921" s="34"/>
      <c r="MGJ921" s="35"/>
      <c r="MGK921" s="34"/>
      <c r="MGR921" s="35"/>
      <c r="MGS921" s="34"/>
      <c r="MGZ921" s="35"/>
      <c r="MHA921" s="34"/>
      <c r="MHH921" s="35"/>
      <c r="MHI921" s="34"/>
      <c r="MHP921" s="35"/>
      <c r="MHQ921" s="34"/>
      <c r="MHX921" s="35"/>
      <c r="MHY921" s="34"/>
      <c r="MIF921" s="35"/>
      <c r="MIG921" s="34"/>
      <c r="MIN921" s="35"/>
      <c r="MIO921" s="34"/>
      <c r="MIV921" s="35"/>
      <c r="MIW921" s="34"/>
      <c r="MJD921" s="35"/>
      <c r="MJE921" s="34"/>
      <c r="MJL921" s="35"/>
      <c r="MJM921" s="34"/>
      <c r="MJT921" s="35"/>
      <c r="MJU921" s="34"/>
      <c r="MKB921" s="35"/>
      <c r="MKC921" s="34"/>
      <c r="MKJ921" s="35"/>
      <c r="MKK921" s="34"/>
      <c r="MKR921" s="35"/>
      <c r="MKS921" s="34"/>
      <c r="MKZ921" s="35"/>
      <c r="MLA921" s="34"/>
      <c r="MLH921" s="35"/>
      <c r="MLI921" s="34"/>
      <c r="MLP921" s="35"/>
      <c r="MLQ921" s="34"/>
      <c r="MLX921" s="35"/>
      <c r="MLY921" s="34"/>
      <c r="MMF921" s="35"/>
      <c r="MMG921" s="34"/>
      <c r="MMN921" s="35"/>
      <c r="MMO921" s="34"/>
      <c r="MMV921" s="35"/>
      <c r="MMW921" s="34"/>
      <c r="MND921" s="35"/>
      <c r="MNE921" s="34"/>
      <c r="MNL921" s="35"/>
      <c r="MNM921" s="34"/>
      <c r="MNT921" s="35"/>
      <c r="MNU921" s="34"/>
      <c r="MOB921" s="35"/>
      <c r="MOC921" s="34"/>
      <c r="MOJ921" s="35"/>
      <c r="MOK921" s="34"/>
      <c r="MOR921" s="35"/>
      <c r="MOS921" s="34"/>
      <c r="MOZ921" s="35"/>
      <c r="MPA921" s="34"/>
      <c r="MPH921" s="35"/>
      <c r="MPI921" s="34"/>
      <c r="MPP921" s="35"/>
      <c r="MPQ921" s="34"/>
      <c r="MPX921" s="35"/>
      <c r="MPY921" s="34"/>
      <c r="MQF921" s="35"/>
      <c r="MQG921" s="34"/>
      <c r="MQN921" s="35"/>
      <c r="MQO921" s="34"/>
      <c r="MQV921" s="35"/>
      <c r="MQW921" s="34"/>
      <c r="MRD921" s="35"/>
      <c r="MRE921" s="34"/>
      <c r="MRL921" s="35"/>
      <c r="MRM921" s="34"/>
      <c r="MRT921" s="35"/>
      <c r="MRU921" s="34"/>
      <c r="MSB921" s="35"/>
      <c r="MSC921" s="34"/>
      <c r="MSJ921" s="35"/>
      <c r="MSK921" s="34"/>
      <c r="MSR921" s="35"/>
      <c r="MSS921" s="34"/>
      <c r="MSZ921" s="35"/>
      <c r="MTA921" s="34"/>
      <c r="MTH921" s="35"/>
      <c r="MTI921" s="34"/>
      <c r="MTP921" s="35"/>
      <c r="MTQ921" s="34"/>
      <c r="MTX921" s="35"/>
      <c r="MTY921" s="34"/>
      <c r="MUF921" s="35"/>
      <c r="MUG921" s="34"/>
      <c r="MUN921" s="35"/>
      <c r="MUO921" s="34"/>
      <c r="MUV921" s="35"/>
      <c r="MUW921" s="34"/>
      <c r="MVD921" s="35"/>
      <c r="MVE921" s="34"/>
      <c r="MVL921" s="35"/>
      <c r="MVM921" s="34"/>
      <c r="MVT921" s="35"/>
      <c r="MVU921" s="34"/>
      <c r="MWB921" s="35"/>
      <c r="MWC921" s="34"/>
      <c r="MWJ921" s="35"/>
      <c r="MWK921" s="34"/>
      <c r="MWR921" s="35"/>
      <c r="MWS921" s="34"/>
      <c r="MWZ921" s="35"/>
      <c r="MXA921" s="34"/>
      <c r="MXH921" s="35"/>
      <c r="MXI921" s="34"/>
      <c r="MXP921" s="35"/>
      <c r="MXQ921" s="34"/>
      <c r="MXX921" s="35"/>
      <c r="MXY921" s="34"/>
      <c r="MYF921" s="35"/>
      <c r="MYG921" s="34"/>
      <c r="MYN921" s="35"/>
      <c r="MYO921" s="34"/>
      <c r="MYV921" s="35"/>
      <c r="MYW921" s="34"/>
      <c r="MZD921" s="35"/>
      <c r="MZE921" s="34"/>
      <c r="MZL921" s="35"/>
      <c r="MZM921" s="34"/>
      <c r="MZT921" s="35"/>
      <c r="MZU921" s="34"/>
      <c r="NAB921" s="35"/>
      <c r="NAC921" s="34"/>
      <c r="NAJ921" s="35"/>
      <c r="NAK921" s="34"/>
      <c r="NAR921" s="35"/>
      <c r="NAS921" s="34"/>
      <c r="NAZ921" s="35"/>
      <c r="NBA921" s="34"/>
      <c r="NBH921" s="35"/>
      <c r="NBI921" s="34"/>
      <c r="NBP921" s="35"/>
      <c r="NBQ921" s="34"/>
      <c r="NBX921" s="35"/>
      <c r="NBY921" s="34"/>
      <c r="NCF921" s="35"/>
      <c r="NCG921" s="34"/>
      <c r="NCN921" s="35"/>
      <c r="NCO921" s="34"/>
      <c r="NCV921" s="35"/>
      <c r="NCW921" s="34"/>
      <c r="NDD921" s="35"/>
      <c r="NDE921" s="34"/>
      <c r="NDL921" s="35"/>
      <c r="NDM921" s="34"/>
      <c r="NDT921" s="35"/>
      <c r="NDU921" s="34"/>
      <c r="NEB921" s="35"/>
      <c r="NEC921" s="34"/>
      <c r="NEJ921" s="35"/>
      <c r="NEK921" s="34"/>
      <c r="NER921" s="35"/>
      <c r="NES921" s="34"/>
      <c r="NEZ921" s="35"/>
      <c r="NFA921" s="34"/>
      <c r="NFH921" s="35"/>
      <c r="NFI921" s="34"/>
      <c r="NFP921" s="35"/>
      <c r="NFQ921" s="34"/>
      <c r="NFX921" s="35"/>
      <c r="NFY921" s="34"/>
      <c r="NGF921" s="35"/>
      <c r="NGG921" s="34"/>
      <c r="NGN921" s="35"/>
      <c r="NGO921" s="34"/>
      <c r="NGV921" s="35"/>
      <c r="NGW921" s="34"/>
      <c r="NHD921" s="35"/>
      <c r="NHE921" s="34"/>
      <c r="NHL921" s="35"/>
      <c r="NHM921" s="34"/>
      <c r="NHT921" s="35"/>
      <c r="NHU921" s="34"/>
      <c r="NIB921" s="35"/>
      <c r="NIC921" s="34"/>
      <c r="NIJ921" s="35"/>
      <c r="NIK921" s="34"/>
      <c r="NIR921" s="35"/>
      <c r="NIS921" s="34"/>
      <c r="NIZ921" s="35"/>
      <c r="NJA921" s="34"/>
      <c r="NJH921" s="35"/>
      <c r="NJI921" s="34"/>
      <c r="NJP921" s="35"/>
      <c r="NJQ921" s="34"/>
      <c r="NJX921" s="35"/>
      <c r="NJY921" s="34"/>
      <c r="NKF921" s="35"/>
      <c r="NKG921" s="34"/>
      <c r="NKN921" s="35"/>
      <c r="NKO921" s="34"/>
      <c r="NKV921" s="35"/>
      <c r="NKW921" s="34"/>
      <c r="NLD921" s="35"/>
      <c r="NLE921" s="34"/>
      <c r="NLL921" s="35"/>
      <c r="NLM921" s="34"/>
      <c r="NLT921" s="35"/>
      <c r="NLU921" s="34"/>
      <c r="NMB921" s="35"/>
      <c r="NMC921" s="34"/>
      <c r="NMJ921" s="35"/>
      <c r="NMK921" s="34"/>
      <c r="NMR921" s="35"/>
      <c r="NMS921" s="34"/>
      <c r="NMZ921" s="35"/>
      <c r="NNA921" s="34"/>
      <c r="NNH921" s="35"/>
      <c r="NNI921" s="34"/>
      <c r="NNP921" s="35"/>
      <c r="NNQ921" s="34"/>
      <c r="NNX921" s="35"/>
      <c r="NNY921" s="34"/>
      <c r="NOF921" s="35"/>
      <c r="NOG921" s="34"/>
      <c r="NON921" s="35"/>
      <c r="NOO921" s="34"/>
      <c r="NOV921" s="35"/>
      <c r="NOW921" s="34"/>
      <c r="NPD921" s="35"/>
      <c r="NPE921" s="34"/>
      <c r="NPL921" s="35"/>
      <c r="NPM921" s="34"/>
      <c r="NPT921" s="35"/>
      <c r="NPU921" s="34"/>
      <c r="NQB921" s="35"/>
      <c r="NQC921" s="34"/>
      <c r="NQJ921" s="35"/>
      <c r="NQK921" s="34"/>
      <c r="NQR921" s="35"/>
      <c r="NQS921" s="34"/>
      <c r="NQZ921" s="35"/>
      <c r="NRA921" s="34"/>
      <c r="NRH921" s="35"/>
      <c r="NRI921" s="34"/>
      <c r="NRP921" s="35"/>
      <c r="NRQ921" s="34"/>
      <c r="NRX921" s="35"/>
      <c r="NRY921" s="34"/>
      <c r="NSF921" s="35"/>
      <c r="NSG921" s="34"/>
      <c r="NSN921" s="35"/>
      <c r="NSO921" s="34"/>
      <c r="NSV921" s="35"/>
      <c r="NSW921" s="34"/>
      <c r="NTD921" s="35"/>
      <c r="NTE921" s="34"/>
      <c r="NTL921" s="35"/>
      <c r="NTM921" s="34"/>
      <c r="NTT921" s="35"/>
      <c r="NTU921" s="34"/>
      <c r="NUB921" s="35"/>
      <c r="NUC921" s="34"/>
      <c r="NUJ921" s="35"/>
      <c r="NUK921" s="34"/>
      <c r="NUR921" s="35"/>
      <c r="NUS921" s="34"/>
      <c r="NUZ921" s="35"/>
      <c r="NVA921" s="34"/>
      <c r="NVH921" s="35"/>
      <c r="NVI921" s="34"/>
      <c r="NVP921" s="35"/>
      <c r="NVQ921" s="34"/>
      <c r="NVX921" s="35"/>
      <c r="NVY921" s="34"/>
      <c r="NWF921" s="35"/>
      <c r="NWG921" s="34"/>
      <c r="NWN921" s="35"/>
      <c r="NWO921" s="34"/>
      <c r="NWV921" s="35"/>
      <c r="NWW921" s="34"/>
      <c r="NXD921" s="35"/>
      <c r="NXE921" s="34"/>
      <c r="NXL921" s="35"/>
      <c r="NXM921" s="34"/>
      <c r="NXT921" s="35"/>
      <c r="NXU921" s="34"/>
      <c r="NYB921" s="35"/>
      <c r="NYC921" s="34"/>
      <c r="NYJ921" s="35"/>
      <c r="NYK921" s="34"/>
      <c r="NYR921" s="35"/>
      <c r="NYS921" s="34"/>
      <c r="NYZ921" s="35"/>
      <c r="NZA921" s="34"/>
      <c r="NZH921" s="35"/>
      <c r="NZI921" s="34"/>
      <c r="NZP921" s="35"/>
      <c r="NZQ921" s="34"/>
      <c r="NZX921" s="35"/>
      <c r="NZY921" s="34"/>
      <c r="OAF921" s="35"/>
      <c r="OAG921" s="34"/>
      <c r="OAN921" s="35"/>
      <c r="OAO921" s="34"/>
      <c r="OAV921" s="35"/>
      <c r="OAW921" s="34"/>
      <c r="OBD921" s="35"/>
      <c r="OBE921" s="34"/>
      <c r="OBL921" s="35"/>
      <c r="OBM921" s="34"/>
      <c r="OBT921" s="35"/>
      <c r="OBU921" s="34"/>
      <c r="OCB921" s="35"/>
      <c r="OCC921" s="34"/>
      <c r="OCJ921" s="35"/>
      <c r="OCK921" s="34"/>
      <c r="OCR921" s="35"/>
      <c r="OCS921" s="34"/>
      <c r="OCZ921" s="35"/>
      <c r="ODA921" s="34"/>
      <c r="ODH921" s="35"/>
      <c r="ODI921" s="34"/>
      <c r="ODP921" s="35"/>
      <c r="ODQ921" s="34"/>
      <c r="ODX921" s="35"/>
      <c r="ODY921" s="34"/>
      <c r="OEF921" s="35"/>
      <c r="OEG921" s="34"/>
      <c r="OEN921" s="35"/>
      <c r="OEO921" s="34"/>
      <c r="OEV921" s="35"/>
      <c r="OEW921" s="34"/>
      <c r="OFD921" s="35"/>
      <c r="OFE921" s="34"/>
      <c r="OFL921" s="35"/>
      <c r="OFM921" s="34"/>
      <c r="OFT921" s="35"/>
      <c r="OFU921" s="34"/>
      <c r="OGB921" s="35"/>
      <c r="OGC921" s="34"/>
      <c r="OGJ921" s="35"/>
      <c r="OGK921" s="34"/>
      <c r="OGR921" s="35"/>
      <c r="OGS921" s="34"/>
      <c r="OGZ921" s="35"/>
      <c r="OHA921" s="34"/>
      <c r="OHH921" s="35"/>
      <c r="OHI921" s="34"/>
      <c r="OHP921" s="35"/>
      <c r="OHQ921" s="34"/>
      <c r="OHX921" s="35"/>
      <c r="OHY921" s="34"/>
      <c r="OIF921" s="35"/>
      <c r="OIG921" s="34"/>
      <c r="OIN921" s="35"/>
      <c r="OIO921" s="34"/>
      <c r="OIV921" s="35"/>
      <c r="OIW921" s="34"/>
      <c r="OJD921" s="35"/>
      <c r="OJE921" s="34"/>
      <c r="OJL921" s="35"/>
      <c r="OJM921" s="34"/>
      <c r="OJT921" s="35"/>
      <c r="OJU921" s="34"/>
      <c r="OKB921" s="35"/>
      <c r="OKC921" s="34"/>
      <c r="OKJ921" s="35"/>
      <c r="OKK921" s="34"/>
      <c r="OKR921" s="35"/>
      <c r="OKS921" s="34"/>
      <c r="OKZ921" s="35"/>
      <c r="OLA921" s="34"/>
      <c r="OLH921" s="35"/>
      <c r="OLI921" s="34"/>
      <c r="OLP921" s="35"/>
      <c r="OLQ921" s="34"/>
      <c r="OLX921" s="35"/>
      <c r="OLY921" s="34"/>
      <c r="OMF921" s="35"/>
      <c r="OMG921" s="34"/>
      <c r="OMN921" s="35"/>
      <c r="OMO921" s="34"/>
      <c r="OMV921" s="35"/>
      <c r="OMW921" s="34"/>
      <c r="OND921" s="35"/>
      <c r="ONE921" s="34"/>
      <c r="ONL921" s="35"/>
      <c r="ONM921" s="34"/>
      <c r="ONT921" s="35"/>
      <c r="ONU921" s="34"/>
      <c r="OOB921" s="35"/>
      <c r="OOC921" s="34"/>
      <c r="OOJ921" s="35"/>
      <c r="OOK921" s="34"/>
      <c r="OOR921" s="35"/>
      <c r="OOS921" s="34"/>
      <c r="OOZ921" s="35"/>
      <c r="OPA921" s="34"/>
      <c r="OPH921" s="35"/>
      <c r="OPI921" s="34"/>
      <c r="OPP921" s="35"/>
      <c r="OPQ921" s="34"/>
      <c r="OPX921" s="35"/>
      <c r="OPY921" s="34"/>
      <c r="OQF921" s="35"/>
      <c r="OQG921" s="34"/>
      <c r="OQN921" s="35"/>
      <c r="OQO921" s="34"/>
      <c r="OQV921" s="35"/>
      <c r="OQW921" s="34"/>
      <c r="ORD921" s="35"/>
      <c r="ORE921" s="34"/>
      <c r="ORL921" s="35"/>
      <c r="ORM921" s="34"/>
      <c r="ORT921" s="35"/>
      <c r="ORU921" s="34"/>
      <c r="OSB921" s="35"/>
      <c r="OSC921" s="34"/>
      <c r="OSJ921" s="35"/>
      <c r="OSK921" s="34"/>
      <c r="OSR921" s="35"/>
      <c r="OSS921" s="34"/>
      <c r="OSZ921" s="35"/>
      <c r="OTA921" s="34"/>
      <c r="OTH921" s="35"/>
      <c r="OTI921" s="34"/>
      <c r="OTP921" s="35"/>
      <c r="OTQ921" s="34"/>
      <c r="OTX921" s="35"/>
      <c r="OTY921" s="34"/>
      <c r="OUF921" s="35"/>
      <c r="OUG921" s="34"/>
      <c r="OUN921" s="35"/>
      <c r="OUO921" s="34"/>
      <c r="OUV921" s="35"/>
      <c r="OUW921" s="34"/>
      <c r="OVD921" s="35"/>
      <c r="OVE921" s="34"/>
      <c r="OVL921" s="35"/>
      <c r="OVM921" s="34"/>
      <c r="OVT921" s="35"/>
      <c r="OVU921" s="34"/>
      <c r="OWB921" s="35"/>
      <c r="OWC921" s="34"/>
      <c r="OWJ921" s="35"/>
      <c r="OWK921" s="34"/>
      <c r="OWR921" s="35"/>
      <c r="OWS921" s="34"/>
      <c r="OWZ921" s="35"/>
      <c r="OXA921" s="34"/>
      <c r="OXH921" s="35"/>
      <c r="OXI921" s="34"/>
      <c r="OXP921" s="35"/>
      <c r="OXQ921" s="34"/>
      <c r="OXX921" s="35"/>
      <c r="OXY921" s="34"/>
      <c r="OYF921" s="35"/>
      <c r="OYG921" s="34"/>
      <c r="OYN921" s="35"/>
      <c r="OYO921" s="34"/>
      <c r="OYV921" s="35"/>
      <c r="OYW921" s="34"/>
      <c r="OZD921" s="35"/>
      <c r="OZE921" s="34"/>
      <c r="OZL921" s="35"/>
      <c r="OZM921" s="34"/>
      <c r="OZT921" s="35"/>
      <c r="OZU921" s="34"/>
      <c r="PAB921" s="35"/>
      <c r="PAC921" s="34"/>
      <c r="PAJ921" s="35"/>
      <c r="PAK921" s="34"/>
      <c r="PAR921" s="35"/>
      <c r="PAS921" s="34"/>
      <c r="PAZ921" s="35"/>
      <c r="PBA921" s="34"/>
      <c r="PBH921" s="35"/>
      <c r="PBI921" s="34"/>
      <c r="PBP921" s="35"/>
      <c r="PBQ921" s="34"/>
      <c r="PBX921" s="35"/>
      <c r="PBY921" s="34"/>
      <c r="PCF921" s="35"/>
      <c r="PCG921" s="34"/>
      <c r="PCN921" s="35"/>
      <c r="PCO921" s="34"/>
      <c r="PCV921" s="35"/>
      <c r="PCW921" s="34"/>
      <c r="PDD921" s="35"/>
      <c r="PDE921" s="34"/>
      <c r="PDL921" s="35"/>
      <c r="PDM921" s="34"/>
      <c r="PDT921" s="35"/>
      <c r="PDU921" s="34"/>
      <c r="PEB921" s="35"/>
      <c r="PEC921" s="34"/>
      <c r="PEJ921" s="35"/>
      <c r="PEK921" s="34"/>
      <c r="PER921" s="35"/>
      <c r="PES921" s="34"/>
      <c r="PEZ921" s="35"/>
      <c r="PFA921" s="34"/>
      <c r="PFH921" s="35"/>
      <c r="PFI921" s="34"/>
      <c r="PFP921" s="35"/>
      <c r="PFQ921" s="34"/>
      <c r="PFX921" s="35"/>
      <c r="PFY921" s="34"/>
      <c r="PGF921" s="35"/>
      <c r="PGG921" s="34"/>
      <c r="PGN921" s="35"/>
      <c r="PGO921" s="34"/>
      <c r="PGV921" s="35"/>
      <c r="PGW921" s="34"/>
      <c r="PHD921" s="35"/>
      <c r="PHE921" s="34"/>
      <c r="PHL921" s="35"/>
      <c r="PHM921" s="34"/>
      <c r="PHT921" s="35"/>
      <c r="PHU921" s="34"/>
      <c r="PIB921" s="35"/>
      <c r="PIC921" s="34"/>
      <c r="PIJ921" s="35"/>
      <c r="PIK921" s="34"/>
      <c r="PIR921" s="35"/>
      <c r="PIS921" s="34"/>
      <c r="PIZ921" s="35"/>
      <c r="PJA921" s="34"/>
      <c r="PJH921" s="35"/>
      <c r="PJI921" s="34"/>
      <c r="PJP921" s="35"/>
      <c r="PJQ921" s="34"/>
      <c r="PJX921" s="35"/>
      <c r="PJY921" s="34"/>
      <c r="PKF921" s="35"/>
      <c r="PKG921" s="34"/>
      <c r="PKN921" s="35"/>
      <c r="PKO921" s="34"/>
      <c r="PKV921" s="35"/>
      <c r="PKW921" s="34"/>
      <c r="PLD921" s="35"/>
      <c r="PLE921" s="34"/>
      <c r="PLL921" s="35"/>
      <c r="PLM921" s="34"/>
      <c r="PLT921" s="35"/>
      <c r="PLU921" s="34"/>
      <c r="PMB921" s="35"/>
      <c r="PMC921" s="34"/>
      <c r="PMJ921" s="35"/>
      <c r="PMK921" s="34"/>
      <c r="PMR921" s="35"/>
      <c r="PMS921" s="34"/>
      <c r="PMZ921" s="35"/>
      <c r="PNA921" s="34"/>
      <c r="PNH921" s="35"/>
      <c r="PNI921" s="34"/>
      <c r="PNP921" s="35"/>
      <c r="PNQ921" s="34"/>
      <c r="PNX921" s="35"/>
      <c r="PNY921" s="34"/>
      <c r="POF921" s="35"/>
      <c r="POG921" s="34"/>
      <c r="PON921" s="35"/>
      <c r="POO921" s="34"/>
      <c r="POV921" s="35"/>
      <c r="POW921" s="34"/>
      <c r="PPD921" s="35"/>
      <c r="PPE921" s="34"/>
      <c r="PPL921" s="35"/>
      <c r="PPM921" s="34"/>
      <c r="PPT921" s="35"/>
      <c r="PPU921" s="34"/>
      <c r="PQB921" s="35"/>
      <c r="PQC921" s="34"/>
      <c r="PQJ921" s="35"/>
      <c r="PQK921" s="34"/>
      <c r="PQR921" s="35"/>
      <c r="PQS921" s="34"/>
      <c r="PQZ921" s="35"/>
      <c r="PRA921" s="34"/>
      <c r="PRH921" s="35"/>
      <c r="PRI921" s="34"/>
      <c r="PRP921" s="35"/>
      <c r="PRQ921" s="34"/>
      <c r="PRX921" s="35"/>
      <c r="PRY921" s="34"/>
      <c r="PSF921" s="35"/>
      <c r="PSG921" s="34"/>
      <c r="PSN921" s="35"/>
      <c r="PSO921" s="34"/>
      <c r="PSV921" s="35"/>
      <c r="PSW921" s="34"/>
      <c r="PTD921" s="35"/>
      <c r="PTE921" s="34"/>
      <c r="PTL921" s="35"/>
      <c r="PTM921" s="34"/>
      <c r="PTT921" s="35"/>
      <c r="PTU921" s="34"/>
      <c r="PUB921" s="35"/>
      <c r="PUC921" s="34"/>
      <c r="PUJ921" s="35"/>
      <c r="PUK921" s="34"/>
      <c r="PUR921" s="35"/>
      <c r="PUS921" s="34"/>
      <c r="PUZ921" s="35"/>
      <c r="PVA921" s="34"/>
      <c r="PVH921" s="35"/>
      <c r="PVI921" s="34"/>
      <c r="PVP921" s="35"/>
      <c r="PVQ921" s="34"/>
      <c r="PVX921" s="35"/>
      <c r="PVY921" s="34"/>
      <c r="PWF921" s="35"/>
      <c r="PWG921" s="34"/>
      <c r="PWN921" s="35"/>
      <c r="PWO921" s="34"/>
      <c r="PWV921" s="35"/>
      <c r="PWW921" s="34"/>
      <c r="PXD921" s="35"/>
      <c r="PXE921" s="34"/>
      <c r="PXL921" s="35"/>
      <c r="PXM921" s="34"/>
      <c r="PXT921" s="35"/>
      <c r="PXU921" s="34"/>
      <c r="PYB921" s="35"/>
      <c r="PYC921" s="34"/>
      <c r="PYJ921" s="35"/>
      <c r="PYK921" s="34"/>
      <c r="PYR921" s="35"/>
      <c r="PYS921" s="34"/>
      <c r="PYZ921" s="35"/>
      <c r="PZA921" s="34"/>
      <c r="PZH921" s="35"/>
      <c r="PZI921" s="34"/>
      <c r="PZP921" s="35"/>
      <c r="PZQ921" s="34"/>
      <c r="PZX921" s="35"/>
      <c r="PZY921" s="34"/>
      <c r="QAF921" s="35"/>
      <c r="QAG921" s="34"/>
      <c r="QAN921" s="35"/>
      <c r="QAO921" s="34"/>
      <c r="QAV921" s="35"/>
      <c r="QAW921" s="34"/>
      <c r="QBD921" s="35"/>
      <c r="QBE921" s="34"/>
      <c r="QBL921" s="35"/>
      <c r="QBM921" s="34"/>
      <c r="QBT921" s="35"/>
      <c r="QBU921" s="34"/>
      <c r="QCB921" s="35"/>
      <c r="QCC921" s="34"/>
      <c r="QCJ921" s="35"/>
      <c r="QCK921" s="34"/>
      <c r="QCR921" s="35"/>
      <c r="QCS921" s="34"/>
      <c r="QCZ921" s="35"/>
      <c r="QDA921" s="34"/>
      <c r="QDH921" s="35"/>
      <c r="QDI921" s="34"/>
      <c r="QDP921" s="35"/>
      <c r="QDQ921" s="34"/>
      <c r="QDX921" s="35"/>
      <c r="QDY921" s="34"/>
      <c r="QEF921" s="35"/>
      <c r="QEG921" s="34"/>
      <c r="QEN921" s="35"/>
      <c r="QEO921" s="34"/>
      <c r="QEV921" s="35"/>
      <c r="QEW921" s="34"/>
      <c r="QFD921" s="35"/>
      <c r="QFE921" s="34"/>
      <c r="QFL921" s="35"/>
      <c r="QFM921" s="34"/>
      <c r="QFT921" s="35"/>
      <c r="QFU921" s="34"/>
      <c r="QGB921" s="35"/>
      <c r="QGC921" s="34"/>
      <c r="QGJ921" s="35"/>
      <c r="QGK921" s="34"/>
      <c r="QGR921" s="35"/>
      <c r="QGS921" s="34"/>
      <c r="QGZ921" s="35"/>
      <c r="QHA921" s="34"/>
      <c r="QHH921" s="35"/>
      <c r="QHI921" s="34"/>
      <c r="QHP921" s="35"/>
      <c r="QHQ921" s="34"/>
      <c r="QHX921" s="35"/>
      <c r="QHY921" s="34"/>
      <c r="QIF921" s="35"/>
      <c r="QIG921" s="34"/>
      <c r="QIN921" s="35"/>
      <c r="QIO921" s="34"/>
      <c r="QIV921" s="35"/>
      <c r="QIW921" s="34"/>
      <c r="QJD921" s="35"/>
      <c r="QJE921" s="34"/>
      <c r="QJL921" s="35"/>
      <c r="QJM921" s="34"/>
      <c r="QJT921" s="35"/>
      <c r="QJU921" s="34"/>
      <c r="QKB921" s="35"/>
      <c r="QKC921" s="34"/>
      <c r="QKJ921" s="35"/>
      <c r="QKK921" s="34"/>
      <c r="QKR921" s="35"/>
      <c r="QKS921" s="34"/>
      <c r="QKZ921" s="35"/>
      <c r="QLA921" s="34"/>
      <c r="QLH921" s="35"/>
      <c r="QLI921" s="34"/>
      <c r="QLP921" s="35"/>
      <c r="QLQ921" s="34"/>
      <c r="QLX921" s="35"/>
      <c r="QLY921" s="34"/>
      <c r="QMF921" s="35"/>
      <c r="QMG921" s="34"/>
      <c r="QMN921" s="35"/>
      <c r="QMO921" s="34"/>
      <c r="QMV921" s="35"/>
      <c r="QMW921" s="34"/>
      <c r="QND921" s="35"/>
      <c r="QNE921" s="34"/>
      <c r="QNL921" s="35"/>
      <c r="QNM921" s="34"/>
      <c r="QNT921" s="35"/>
      <c r="QNU921" s="34"/>
      <c r="QOB921" s="35"/>
      <c r="QOC921" s="34"/>
      <c r="QOJ921" s="35"/>
      <c r="QOK921" s="34"/>
      <c r="QOR921" s="35"/>
      <c r="QOS921" s="34"/>
      <c r="QOZ921" s="35"/>
      <c r="QPA921" s="34"/>
      <c r="QPH921" s="35"/>
      <c r="QPI921" s="34"/>
      <c r="QPP921" s="35"/>
      <c r="QPQ921" s="34"/>
      <c r="QPX921" s="35"/>
      <c r="QPY921" s="34"/>
      <c r="QQF921" s="35"/>
      <c r="QQG921" s="34"/>
      <c r="QQN921" s="35"/>
      <c r="QQO921" s="34"/>
      <c r="QQV921" s="35"/>
      <c r="QQW921" s="34"/>
      <c r="QRD921" s="35"/>
      <c r="QRE921" s="34"/>
      <c r="QRL921" s="35"/>
      <c r="QRM921" s="34"/>
      <c r="QRT921" s="35"/>
      <c r="QRU921" s="34"/>
      <c r="QSB921" s="35"/>
      <c r="QSC921" s="34"/>
      <c r="QSJ921" s="35"/>
      <c r="QSK921" s="34"/>
      <c r="QSR921" s="35"/>
      <c r="QSS921" s="34"/>
      <c r="QSZ921" s="35"/>
      <c r="QTA921" s="34"/>
      <c r="QTH921" s="35"/>
      <c r="QTI921" s="34"/>
      <c r="QTP921" s="35"/>
      <c r="QTQ921" s="34"/>
      <c r="QTX921" s="35"/>
      <c r="QTY921" s="34"/>
      <c r="QUF921" s="35"/>
      <c r="QUG921" s="34"/>
      <c r="QUN921" s="35"/>
      <c r="QUO921" s="34"/>
      <c r="QUV921" s="35"/>
      <c r="QUW921" s="34"/>
      <c r="QVD921" s="35"/>
      <c r="QVE921" s="34"/>
      <c r="QVL921" s="35"/>
      <c r="QVM921" s="34"/>
      <c r="QVT921" s="35"/>
      <c r="QVU921" s="34"/>
      <c r="QWB921" s="35"/>
      <c r="QWC921" s="34"/>
      <c r="QWJ921" s="35"/>
      <c r="QWK921" s="34"/>
      <c r="QWR921" s="35"/>
      <c r="QWS921" s="34"/>
      <c r="QWZ921" s="35"/>
      <c r="QXA921" s="34"/>
      <c r="QXH921" s="35"/>
      <c r="QXI921" s="34"/>
      <c r="QXP921" s="35"/>
      <c r="QXQ921" s="34"/>
      <c r="QXX921" s="35"/>
      <c r="QXY921" s="34"/>
      <c r="QYF921" s="35"/>
      <c r="QYG921" s="34"/>
      <c r="QYN921" s="35"/>
      <c r="QYO921" s="34"/>
      <c r="QYV921" s="35"/>
      <c r="QYW921" s="34"/>
      <c r="QZD921" s="35"/>
      <c r="QZE921" s="34"/>
      <c r="QZL921" s="35"/>
      <c r="QZM921" s="34"/>
      <c r="QZT921" s="35"/>
      <c r="QZU921" s="34"/>
      <c r="RAB921" s="35"/>
      <c r="RAC921" s="34"/>
      <c r="RAJ921" s="35"/>
      <c r="RAK921" s="34"/>
      <c r="RAR921" s="35"/>
      <c r="RAS921" s="34"/>
      <c r="RAZ921" s="35"/>
      <c r="RBA921" s="34"/>
      <c r="RBH921" s="35"/>
      <c r="RBI921" s="34"/>
      <c r="RBP921" s="35"/>
      <c r="RBQ921" s="34"/>
      <c r="RBX921" s="35"/>
      <c r="RBY921" s="34"/>
      <c r="RCF921" s="35"/>
      <c r="RCG921" s="34"/>
      <c r="RCN921" s="35"/>
      <c r="RCO921" s="34"/>
      <c r="RCV921" s="35"/>
      <c r="RCW921" s="34"/>
      <c r="RDD921" s="35"/>
      <c r="RDE921" s="34"/>
      <c r="RDL921" s="35"/>
      <c r="RDM921" s="34"/>
      <c r="RDT921" s="35"/>
      <c r="RDU921" s="34"/>
      <c r="REB921" s="35"/>
      <c r="REC921" s="34"/>
      <c r="REJ921" s="35"/>
      <c r="REK921" s="34"/>
      <c r="RER921" s="35"/>
      <c r="RES921" s="34"/>
      <c r="REZ921" s="35"/>
      <c r="RFA921" s="34"/>
      <c r="RFH921" s="35"/>
      <c r="RFI921" s="34"/>
      <c r="RFP921" s="35"/>
      <c r="RFQ921" s="34"/>
      <c r="RFX921" s="35"/>
      <c r="RFY921" s="34"/>
      <c r="RGF921" s="35"/>
      <c r="RGG921" s="34"/>
      <c r="RGN921" s="35"/>
      <c r="RGO921" s="34"/>
      <c r="RGV921" s="35"/>
      <c r="RGW921" s="34"/>
      <c r="RHD921" s="35"/>
      <c r="RHE921" s="34"/>
      <c r="RHL921" s="35"/>
      <c r="RHM921" s="34"/>
      <c r="RHT921" s="35"/>
      <c r="RHU921" s="34"/>
      <c r="RIB921" s="35"/>
      <c r="RIC921" s="34"/>
      <c r="RIJ921" s="35"/>
      <c r="RIK921" s="34"/>
      <c r="RIR921" s="35"/>
      <c r="RIS921" s="34"/>
      <c r="RIZ921" s="35"/>
      <c r="RJA921" s="34"/>
      <c r="RJH921" s="35"/>
      <c r="RJI921" s="34"/>
      <c r="RJP921" s="35"/>
      <c r="RJQ921" s="34"/>
      <c r="RJX921" s="35"/>
      <c r="RJY921" s="34"/>
      <c r="RKF921" s="35"/>
      <c r="RKG921" s="34"/>
      <c r="RKN921" s="35"/>
      <c r="RKO921" s="34"/>
      <c r="RKV921" s="35"/>
      <c r="RKW921" s="34"/>
      <c r="RLD921" s="35"/>
      <c r="RLE921" s="34"/>
      <c r="RLL921" s="35"/>
      <c r="RLM921" s="34"/>
      <c r="RLT921" s="35"/>
      <c r="RLU921" s="34"/>
      <c r="RMB921" s="35"/>
      <c r="RMC921" s="34"/>
      <c r="RMJ921" s="35"/>
      <c r="RMK921" s="34"/>
      <c r="RMR921" s="35"/>
      <c r="RMS921" s="34"/>
      <c r="RMZ921" s="35"/>
      <c r="RNA921" s="34"/>
      <c r="RNH921" s="35"/>
      <c r="RNI921" s="34"/>
      <c r="RNP921" s="35"/>
      <c r="RNQ921" s="34"/>
      <c r="RNX921" s="35"/>
      <c r="RNY921" s="34"/>
      <c r="ROF921" s="35"/>
      <c r="ROG921" s="34"/>
      <c r="RON921" s="35"/>
      <c r="ROO921" s="34"/>
      <c r="ROV921" s="35"/>
      <c r="ROW921" s="34"/>
      <c r="RPD921" s="35"/>
      <c r="RPE921" s="34"/>
      <c r="RPL921" s="35"/>
      <c r="RPM921" s="34"/>
      <c r="RPT921" s="35"/>
      <c r="RPU921" s="34"/>
      <c r="RQB921" s="35"/>
      <c r="RQC921" s="34"/>
      <c r="RQJ921" s="35"/>
      <c r="RQK921" s="34"/>
      <c r="RQR921" s="35"/>
      <c r="RQS921" s="34"/>
      <c r="RQZ921" s="35"/>
      <c r="RRA921" s="34"/>
      <c r="RRH921" s="35"/>
      <c r="RRI921" s="34"/>
      <c r="RRP921" s="35"/>
      <c r="RRQ921" s="34"/>
      <c r="RRX921" s="35"/>
      <c r="RRY921" s="34"/>
      <c r="RSF921" s="35"/>
      <c r="RSG921" s="34"/>
      <c r="RSN921" s="35"/>
      <c r="RSO921" s="34"/>
      <c r="RSV921" s="35"/>
      <c r="RSW921" s="34"/>
      <c r="RTD921" s="35"/>
      <c r="RTE921" s="34"/>
      <c r="RTL921" s="35"/>
      <c r="RTM921" s="34"/>
      <c r="RTT921" s="35"/>
      <c r="RTU921" s="34"/>
      <c r="RUB921" s="35"/>
      <c r="RUC921" s="34"/>
      <c r="RUJ921" s="35"/>
      <c r="RUK921" s="34"/>
      <c r="RUR921" s="35"/>
      <c r="RUS921" s="34"/>
      <c r="RUZ921" s="35"/>
      <c r="RVA921" s="34"/>
      <c r="RVH921" s="35"/>
      <c r="RVI921" s="34"/>
      <c r="RVP921" s="35"/>
      <c r="RVQ921" s="34"/>
      <c r="RVX921" s="35"/>
      <c r="RVY921" s="34"/>
      <c r="RWF921" s="35"/>
      <c r="RWG921" s="34"/>
      <c r="RWN921" s="35"/>
      <c r="RWO921" s="34"/>
      <c r="RWV921" s="35"/>
      <c r="RWW921" s="34"/>
      <c r="RXD921" s="35"/>
      <c r="RXE921" s="34"/>
      <c r="RXL921" s="35"/>
      <c r="RXM921" s="34"/>
      <c r="RXT921" s="35"/>
      <c r="RXU921" s="34"/>
      <c r="RYB921" s="35"/>
      <c r="RYC921" s="34"/>
      <c r="RYJ921" s="35"/>
      <c r="RYK921" s="34"/>
      <c r="RYR921" s="35"/>
      <c r="RYS921" s="34"/>
      <c r="RYZ921" s="35"/>
      <c r="RZA921" s="34"/>
      <c r="RZH921" s="35"/>
      <c r="RZI921" s="34"/>
      <c r="RZP921" s="35"/>
      <c r="RZQ921" s="34"/>
      <c r="RZX921" s="35"/>
      <c r="RZY921" s="34"/>
      <c r="SAF921" s="35"/>
      <c r="SAG921" s="34"/>
      <c r="SAN921" s="35"/>
      <c r="SAO921" s="34"/>
      <c r="SAV921" s="35"/>
      <c r="SAW921" s="34"/>
      <c r="SBD921" s="35"/>
      <c r="SBE921" s="34"/>
      <c r="SBL921" s="35"/>
      <c r="SBM921" s="34"/>
      <c r="SBT921" s="35"/>
      <c r="SBU921" s="34"/>
      <c r="SCB921" s="35"/>
      <c r="SCC921" s="34"/>
      <c r="SCJ921" s="35"/>
      <c r="SCK921" s="34"/>
      <c r="SCR921" s="35"/>
      <c r="SCS921" s="34"/>
      <c r="SCZ921" s="35"/>
      <c r="SDA921" s="34"/>
      <c r="SDH921" s="35"/>
      <c r="SDI921" s="34"/>
      <c r="SDP921" s="35"/>
      <c r="SDQ921" s="34"/>
      <c r="SDX921" s="35"/>
      <c r="SDY921" s="34"/>
      <c r="SEF921" s="35"/>
      <c r="SEG921" s="34"/>
      <c r="SEN921" s="35"/>
      <c r="SEO921" s="34"/>
      <c r="SEV921" s="35"/>
      <c r="SEW921" s="34"/>
      <c r="SFD921" s="35"/>
      <c r="SFE921" s="34"/>
      <c r="SFL921" s="35"/>
      <c r="SFM921" s="34"/>
      <c r="SFT921" s="35"/>
      <c r="SFU921" s="34"/>
      <c r="SGB921" s="35"/>
      <c r="SGC921" s="34"/>
      <c r="SGJ921" s="35"/>
      <c r="SGK921" s="34"/>
      <c r="SGR921" s="35"/>
      <c r="SGS921" s="34"/>
      <c r="SGZ921" s="35"/>
      <c r="SHA921" s="34"/>
      <c r="SHH921" s="35"/>
      <c r="SHI921" s="34"/>
      <c r="SHP921" s="35"/>
      <c r="SHQ921" s="34"/>
      <c r="SHX921" s="35"/>
      <c r="SHY921" s="34"/>
      <c r="SIF921" s="35"/>
      <c r="SIG921" s="34"/>
      <c r="SIN921" s="35"/>
      <c r="SIO921" s="34"/>
      <c r="SIV921" s="35"/>
      <c r="SIW921" s="34"/>
      <c r="SJD921" s="35"/>
      <c r="SJE921" s="34"/>
      <c r="SJL921" s="35"/>
      <c r="SJM921" s="34"/>
      <c r="SJT921" s="35"/>
      <c r="SJU921" s="34"/>
      <c r="SKB921" s="35"/>
      <c r="SKC921" s="34"/>
      <c r="SKJ921" s="35"/>
      <c r="SKK921" s="34"/>
      <c r="SKR921" s="35"/>
      <c r="SKS921" s="34"/>
      <c r="SKZ921" s="35"/>
      <c r="SLA921" s="34"/>
      <c r="SLH921" s="35"/>
      <c r="SLI921" s="34"/>
      <c r="SLP921" s="35"/>
      <c r="SLQ921" s="34"/>
      <c r="SLX921" s="35"/>
      <c r="SLY921" s="34"/>
      <c r="SMF921" s="35"/>
      <c r="SMG921" s="34"/>
      <c r="SMN921" s="35"/>
      <c r="SMO921" s="34"/>
      <c r="SMV921" s="35"/>
      <c r="SMW921" s="34"/>
      <c r="SND921" s="35"/>
      <c r="SNE921" s="34"/>
      <c r="SNL921" s="35"/>
      <c r="SNM921" s="34"/>
      <c r="SNT921" s="35"/>
      <c r="SNU921" s="34"/>
      <c r="SOB921" s="35"/>
      <c r="SOC921" s="34"/>
      <c r="SOJ921" s="35"/>
      <c r="SOK921" s="34"/>
      <c r="SOR921" s="35"/>
      <c r="SOS921" s="34"/>
      <c r="SOZ921" s="35"/>
      <c r="SPA921" s="34"/>
      <c r="SPH921" s="35"/>
      <c r="SPI921" s="34"/>
      <c r="SPP921" s="35"/>
      <c r="SPQ921" s="34"/>
      <c r="SPX921" s="35"/>
      <c r="SPY921" s="34"/>
      <c r="SQF921" s="35"/>
      <c r="SQG921" s="34"/>
      <c r="SQN921" s="35"/>
      <c r="SQO921" s="34"/>
      <c r="SQV921" s="35"/>
      <c r="SQW921" s="34"/>
      <c r="SRD921" s="35"/>
      <c r="SRE921" s="34"/>
      <c r="SRL921" s="35"/>
      <c r="SRM921" s="34"/>
      <c r="SRT921" s="35"/>
      <c r="SRU921" s="34"/>
      <c r="SSB921" s="35"/>
      <c r="SSC921" s="34"/>
      <c r="SSJ921" s="35"/>
      <c r="SSK921" s="34"/>
      <c r="SSR921" s="35"/>
      <c r="SSS921" s="34"/>
      <c r="SSZ921" s="35"/>
      <c r="STA921" s="34"/>
      <c r="STH921" s="35"/>
      <c r="STI921" s="34"/>
      <c r="STP921" s="35"/>
      <c r="STQ921" s="34"/>
      <c r="STX921" s="35"/>
      <c r="STY921" s="34"/>
      <c r="SUF921" s="35"/>
      <c r="SUG921" s="34"/>
      <c r="SUN921" s="35"/>
      <c r="SUO921" s="34"/>
      <c r="SUV921" s="35"/>
      <c r="SUW921" s="34"/>
      <c r="SVD921" s="35"/>
      <c r="SVE921" s="34"/>
      <c r="SVL921" s="35"/>
      <c r="SVM921" s="34"/>
      <c r="SVT921" s="35"/>
      <c r="SVU921" s="34"/>
      <c r="SWB921" s="35"/>
      <c r="SWC921" s="34"/>
      <c r="SWJ921" s="35"/>
      <c r="SWK921" s="34"/>
      <c r="SWR921" s="35"/>
      <c r="SWS921" s="34"/>
      <c r="SWZ921" s="35"/>
      <c r="SXA921" s="34"/>
      <c r="SXH921" s="35"/>
      <c r="SXI921" s="34"/>
      <c r="SXP921" s="35"/>
      <c r="SXQ921" s="34"/>
      <c r="SXX921" s="35"/>
      <c r="SXY921" s="34"/>
      <c r="SYF921" s="35"/>
      <c r="SYG921" s="34"/>
      <c r="SYN921" s="35"/>
      <c r="SYO921" s="34"/>
      <c r="SYV921" s="35"/>
      <c r="SYW921" s="34"/>
      <c r="SZD921" s="35"/>
      <c r="SZE921" s="34"/>
      <c r="SZL921" s="35"/>
      <c r="SZM921" s="34"/>
      <c r="SZT921" s="35"/>
      <c r="SZU921" s="34"/>
      <c r="TAB921" s="35"/>
      <c r="TAC921" s="34"/>
      <c r="TAJ921" s="35"/>
      <c r="TAK921" s="34"/>
      <c r="TAR921" s="35"/>
      <c r="TAS921" s="34"/>
      <c r="TAZ921" s="35"/>
      <c r="TBA921" s="34"/>
      <c r="TBH921" s="35"/>
      <c r="TBI921" s="34"/>
      <c r="TBP921" s="35"/>
      <c r="TBQ921" s="34"/>
      <c r="TBX921" s="35"/>
      <c r="TBY921" s="34"/>
      <c r="TCF921" s="35"/>
      <c r="TCG921" s="34"/>
      <c r="TCN921" s="35"/>
      <c r="TCO921" s="34"/>
      <c r="TCV921" s="35"/>
      <c r="TCW921" s="34"/>
      <c r="TDD921" s="35"/>
      <c r="TDE921" s="34"/>
      <c r="TDL921" s="35"/>
      <c r="TDM921" s="34"/>
      <c r="TDT921" s="35"/>
      <c r="TDU921" s="34"/>
      <c r="TEB921" s="35"/>
      <c r="TEC921" s="34"/>
      <c r="TEJ921" s="35"/>
      <c r="TEK921" s="34"/>
      <c r="TER921" s="35"/>
      <c r="TES921" s="34"/>
      <c r="TEZ921" s="35"/>
      <c r="TFA921" s="34"/>
      <c r="TFH921" s="35"/>
      <c r="TFI921" s="34"/>
      <c r="TFP921" s="35"/>
      <c r="TFQ921" s="34"/>
      <c r="TFX921" s="35"/>
      <c r="TFY921" s="34"/>
      <c r="TGF921" s="35"/>
      <c r="TGG921" s="34"/>
      <c r="TGN921" s="35"/>
      <c r="TGO921" s="34"/>
      <c r="TGV921" s="35"/>
      <c r="TGW921" s="34"/>
      <c r="THD921" s="35"/>
      <c r="THE921" s="34"/>
      <c r="THL921" s="35"/>
      <c r="THM921" s="34"/>
      <c r="THT921" s="35"/>
      <c r="THU921" s="34"/>
      <c r="TIB921" s="35"/>
      <c r="TIC921" s="34"/>
      <c r="TIJ921" s="35"/>
      <c r="TIK921" s="34"/>
      <c r="TIR921" s="35"/>
      <c r="TIS921" s="34"/>
      <c r="TIZ921" s="35"/>
      <c r="TJA921" s="34"/>
      <c r="TJH921" s="35"/>
      <c r="TJI921" s="34"/>
      <c r="TJP921" s="35"/>
      <c r="TJQ921" s="34"/>
      <c r="TJX921" s="35"/>
      <c r="TJY921" s="34"/>
      <c r="TKF921" s="35"/>
      <c r="TKG921" s="34"/>
      <c r="TKN921" s="35"/>
      <c r="TKO921" s="34"/>
      <c r="TKV921" s="35"/>
      <c r="TKW921" s="34"/>
      <c r="TLD921" s="35"/>
      <c r="TLE921" s="34"/>
      <c r="TLL921" s="35"/>
      <c r="TLM921" s="34"/>
      <c r="TLT921" s="35"/>
      <c r="TLU921" s="34"/>
      <c r="TMB921" s="35"/>
      <c r="TMC921" s="34"/>
      <c r="TMJ921" s="35"/>
      <c r="TMK921" s="34"/>
      <c r="TMR921" s="35"/>
      <c r="TMS921" s="34"/>
      <c r="TMZ921" s="35"/>
      <c r="TNA921" s="34"/>
      <c r="TNH921" s="35"/>
      <c r="TNI921" s="34"/>
      <c r="TNP921" s="35"/>
      <c r="TNQ921" s="34"/>
      <c r="TNX921" s="35"/>
      <c r="TNY921" s="34"/>
      <c r="TOF921" s="35"/>
      <c r="TOG921" s="34"/>
      <c r="TON921" s="35"/>
      <c r="TOO921" s="34"/>
      <c r="TOV921" s="35"/>
      <c r="TOW921" s="34"/>
      <c r="TPD921" s="35"/>
      <c r="TPE921" s="34"/>
      <c r="TPL921" s="35"/>
      <c r="TPM921" s="34"/>
      <c r="TPT921" s="35"/>
      <c r="TPU921" s="34"/>
      <c r="TQB921" s="35"/>
      <c r="TQC921" s="34"/>
      <c r="TQJ921" s="35"/>
      <c r="TQK921" s="34"/>
      <c r="TQR921" s="35"/>
      <c r="TQS921" s="34"/>
      <c r="TQZ921" s="35"/>
      <c r="TRA921" s="34"/>
      <c r="TRH921" s="35"/>
      <c r="TRI921" s="34"/>
      <c r="TRP921" s="35"/>
      <c r="TRQ921" s="34"/>
      <c r="TRX921" s="35"/>
      <c r="TRY921" s="34"/>
      <c r="TSF921" s="35"/>
      <c r="TSG921" s="34"/>
      <c r="TSN921" s="35"/>
      <c r="TSO921" s="34"/>
      <c r="TSV921" s="35"/>
      <c r="TSW921" s="34"/>
      <c r="TTD921" s="35"/>
      <c r="TTE921" s="34"/>
      <c r="TTL921" s="35"/>
      <c r="TTM921" s="34"/>
      <c r="TTT921" s="35"/>
      <c r="TTU921" s="34"/>
      <c r="TUB921" s="35"/>
      <c r="TUC921" s="34"/>
      <c r="TUJ921" s="35"/>
      <c r="TUK921" s="34"/>
      <c r="TUR921" s="35"/>
      <c r="TUS921" s="34"/>
      <c r="TUZ921" s="35"/>
      <c r="TVA921" s="34"/>
      <c r="TVH921" s="35"/>
      <c r="TVI921" s="34"/>
      <c r="TVP921" s="35"/>
      <c r="TVQ921" s="34"/>
      <c r="TVX921" s="35"/>
      <c r="TVY921" s="34"/>
      <c r="TWF921" s="35"/>
      <c r="TWG921" s="34"/>
      <c r="TWN921" s="35"/>
      <c r="TWO921" s="34"/>
      <c r="TWV921" s="35"/>
      <c r="TWW921" s="34"/>
      <c r="TXD921" s="35"/>
      <c r="TXE921" s="34"/>
      <c r="TXL921" s="35"/>
      <c r="TXM921" s="34"/>
      <c r="TXT921" s="35"/>
      <c r="TXU921" s="34"/>
      <c r="TYB921" s="35"/>
      <c r="TYC921" s="34"/>
      <c r="TYJ921" s="35"/>
      <c r="TYK921" s="34"/>
      <c r="TYR921" s="35"/>
      <c r="TYS921" s="34"/>
      <c r="TYZ921" s="35"/>
      <c r="TZA921" s="34"/>
      <c r="TZH921" s="35"/>
      <c r="TZI921" s="34"/>
      <c r="TZP921" s="35"/>
      <c r="TZQ921" s="34"/>
      <c r="TZX921" s="35"/>
      <c r="TZY921" s="34"/>
      <c r="UAF921" s="35"/>
      <c r="UAG921" s="34"/>
      <c r="UAN921" s="35"/>
      <c r="UAO921" s="34"/>
      <c r="UAV921" s="35"/>
      <c r="UAW921" s="34"/>
      <c r="UBD921" s="35"/>
      <c r="UBE921" s="34"/>
      <c r="UBL921" s="35"/>
      <c r="UBM921" s="34"/>
      <c r="UBT921" s="35"/>
      <c r="UBU921" s="34"/>
      <c r="UCB921" s="35"/>
      <c r="UCC921" s="34"/>
      <c r="UCJ921" s="35"/>
      <c r="UCK921" s="34"/>
      <c r="UCR921" s="35"/>
      <c r="UCS921" s="34"/>
      <c r="UCZ921" s="35"/>
      <c r="UDA921" s="34"/>
      <c r="UDH921" s="35"/>
      <c r="UDI921" s="34"/>
      <c r="UDP921" s="35"/>
      <c r="UDQ921" s="34"/>
      <c r="UDX921" s="35"/>
      <c r="UDY921" s="34"/>
      <c r="UEF921" s="35"/>
      <c r="UEG921" s="34"/>
      <c r="UEN921" s="35"/>
      <c r="UEO921" s="34"/>
      <c r="UEV921" s="35"/>
      <c r="UEW921" s="34"/>
      <c r="UFD921" s="35"/>
      <c r="UFE921" s="34"/>
      <c r="UFL921" s="35"/>
      <c r="UFM921" s="34"/>
      <c r="UFT921" s="35"/>
      <c r="UFU921" s="34"/>
      <c r="UGB921" s="35"/>
      <c r="UGC921" s="34"/>
      <c r="UGJ921" s="35"/>
      <c r="UGK921" s="34"/>
      <c r="UGR921" s="35"/>
      <c r="UGS921" s="34"/>
      <c r="UGZ921" s="35"/>
      <c r="UHA921" s="34"/>
      <c r="UHH921" s="35"/>
      <c r="UHI921" s="34"/>
      <c r="UHP921" s="35"/>
      <c r="UHQ921" s="34"/>
      <c r="UHX921" s="35"/>
      <c r="UHY921" s="34"/>
      <c r="UIF921" s="35"/>
      <c r="UIG921" s="34"/>
      <c r="UIN921" s="35"/>
      <c r="UIO921" s="34"/>
      <c r="UIV921" s="35"/>
      <c r="UIW921" s="34"/>
      <c r="UJD921" s="35"/>
      <c r="UJE921" s="34"/>
      <c r="UJL921" s="35"/>
      <c r="UJM921" s="34"/>
      <c r="UJT921" s="35"/>
      <c r="UJU921" s="34"/>
      <c r="UKB921" s="35"/>
      <c r="UKC921" s="34"/>
      <c r="UKJ921" s="35"/>
      <c r="UKK921" s="34"/>
      <c r="UKR921" s="35"/>
      <c r="UKS921" s="34"/>
      <c r="UKZ921" s="35"/>
      <c r="ULA921" s="34"/>
      <c r="ULH921" s="35"/>
      <c r="ULI921" s="34"/>
      <c r="ULP921" s="35"/>
      <c r="ULQ921" s="34"/>
      <c r="ULX921" s="35"/>
      <c r="ULY921" s="34"/>
      <c r="UMF921" s="35"/>
      <c r="UMG921" s="34"/>
      <c r="UMN921" s="35"/>
      <c r="UMO921" s="34"/>
      <c r="UMV921" s="35"/>
      <c r="UMW921" s="34"/>
      <c r="UND921" s="35"/>
      <c r="UNE921" s="34"/>
      <c r="UNL921" s="35"/>
      <c r="UNM921" s="34"/>
      <c r="UNT921" s="35"/>
      <c r="UNU921" s="34"/>
      <c r="UOB921" s="35"/>
      <c r="UOC921" s="34"/>
      <c r="UOJ921" s="35"/>
      <c r="UOK921" s="34"/>
      <c r="UOR921" s="35"/>
      <c r="UOS921" s="34"/>
      <c r="UOZ921" s="35"/>
      <c r="UPA921" s="34"/>
      <c r="UPH921" s="35"/>
      <c r="UPI921" s="34"/>
      <c r="UPP921" s="35"/>
      <c r="UPQ921" s="34"/>
      <c r="UPX921" s="35"/>
      <c r="UPY921" s="34"/>
      <c r="UQF921" s="35"/>
      <c r="UQG921" s="34"/>
      <c r="UQN921" s="35"/>
      <c r="UQO921" s="34"/>
      <c r="UQV921" s="35"/>
      <c r="UQW921" s="34"/>
      <c r="URD921" s="35"/>
      <c r="URE921" s="34"/>
      <c r="URL921" s="35"/>
      <c r="URM921" s="34"/>
      <c r="URT921" s="35"/>
      <c r="URU921" s="34"/>
      <c r="USB921" s="35"/>
      <c r="USC921" s="34"/>
      <c r="USJ921" s="35"/>
      <c r="USK921" s="34"/>
      <c r="USR921" s="35"/>
      <c r="USS921" s="34"/>
      <c r="USZ921" s="35"/>
      <c r="UTA921" s="34"/>
      <c r="UTH921" s="35"/>
      <c r="UTI921" s="34"/>
      <c r="UTP921" s="35"/>
      <c r="UTQ921" s="34"/>
      <c r="UTX921" s="35"/>
      <c r="UTY921" s="34"/>
      <c r="UUF921" s="35"/>
      <c r="UUG921" s="34"/>
      <c r="UUN921" s="35"/>
      <c r="UUO921" s="34"/>
      <c r="UUV921" s="35"/>
      <c r="UUW921" s="34"/>
      <c r="UVD921" s="35"/>
      <c r="UVE921" s="34"/>
      <c r="UVL921" s="35"/>
      <c r="UVM921" s="34"/>
      <c r="UVT921" s="35"/>
      <c r="UVU921" s="34"/>
      <c r="UWB921" s="35"/>
      <c r="UWC921" s="34"/>
      <c r="UWJ921" s="35"/>
      <c r="UWK921" s="34"/>
      <c r="UWR921" s="35"/>
      <c r="UWS921" s="34"/>
      <c r="UWZ921" s="35"/>
      <c r="UXA921" s="34"/>
      <c r="UXH921" s="35"/>
      <c r="UXI921" s="34"/>
      <c r="UXP921" s="35"/>
      <c r="UXQ921" s="34"/>
      <c r="UXX921" s="35"/>
      <c r="UXY921" s="34"/>
      <c r="UYF921" s="35"/>
      <c r="UYG921" s="34"/>
      <c r="UYN921" s="35"/>
      <c r="UYO921" s="34"/>
      <c r="UYV921" s="35"/>
      <c r="UYW921" s="34"/>
      <c r="UZD921" s="35"/>
      <c r="UZE921" s="34"/>
      <c r="UZL921" s="35"/>
      <c r="UZM921" s="34"/>
      <c r="UZT921" s="35"/>
      <c r="UZU921" s="34"/>
      <c r="VAB921" s="35"/>
      <c r="VAC921" s="34"/>
      <c r="VAJ921" s="35"/>
      <c r="VAK921" s="34"/>
      <c r="VAR921" s="35"/>
      <c r="VAS921" s="34"/>
      <c r="VAZ921" s="35"/>
      <c r="VBA921" s="34"/>
      <c r="VBH921" s="35"/>
      <c r="VBI921" s="34"/>
      <c r="VBP921" s="35"/>
      <c r="VBQ921" s="34"/>
      <c r="VBX921" s="35"/>
      <c r="VBY921" s="34"/>
      <c r="VCF921" s="35"/>
      <c r="VCG921" s="34"/>
      <c r="VCN921" s="35"/>
      <c r="VCO921" s="34"/>
      <c r="VCV921" s="35"/>
      <c r="VCW921" s="34"/>
      <c r="VDD921" s="35"/>
      <c r="VDE921" s="34"/>
      <c r="VDL921" s="35"/>
      <c r="VDM921" s="34"/>
      <c r="VDT921" s="35"/>
      <c r="VDU921" s="34"/>
      <c r="VEB921" s="35"/>
      <c r="VEC921" s="34"/>
      <c r="VEJ921" s="35"/>
      <c r="VEK921" s="34"/>
      <c r="VER921" s="35"/>
      <c r="VES921" s="34"/>
      <c r="VEZ921" s="35"/>
      <c r="VFA921" s="34"/>
      <c r="VFH921" s="35"/>
      <c r="VFI921" s="34"/>
      <c r="VFP921" s="35"/>
      <c r="VFQ921" s="34"/>
      <c r="VFX921" s="35"/>
      <c r="VFY921" s="34"/>
      <c r="VGF921" s="35"/>
      <c r="VGG921" s="34"/>
      <c r="VGN921" s="35"/>
      <c r="VGO921" s="34"/>
      <c r="VGV921" s="35"/>
      <c r="VGW921" s="34"/>
      <c r="VHD921" s="35"/>
      <c r="VHE921" s="34"/>
      <c r="VHL921" s="35"/>
      <c r="VHM921" s="34"/>
      <c r="VHT921" s="35"/>
      <c r="VHU921" s="34"/>
      <c r="VIB921" s="35"/>
      <c r="VIC921" s="34"/>
      <c r="VIJ921" s="35"/>
      <c r="VIK921" s="34"/>
      <c r="VIR921" s="35"/>
      <c r="VIS921" s="34"/>
      <c r="VIZ921" s="35"/>
      <c r="VJA921" s="34"/>
      <c r="VJH921" s="35"/>
      <c r="VJI921" s="34"/>
      <c r="VJP921" s="35"/>
      <c r="VJQ921" s="34"/>
      <c r="VJX921" s="35"/>
      <c r="VJY921" s="34"/>
      <c r="VKF921" s="35"/>
      <c r="VKG921" s="34"/>
      <c r="VKN921" s="35"/>
      <c r="VKO921" s="34"/>
      <c r="VKV921" s="35"/>
      <c r="VKW921" s="34"/>
      <c r="VLD921" s="35"/>
      <c r="VLE921" s="34"/>
      <c r="VLL921" s="35"/>
      <c r="VLM921" s="34"/>
      <c r="VLT921" s="35"/>
      <c r="VLU921" s="34"/>
      <c r="VMB921" s="35"/>
      <c r="VMC921" s="34"/>
      <c r="VMJ921" s="35"/>
      <c r="VMK921" s="34"/>
      <c r="VMR921" s="35"/>
      <c r="VMS921" s="34"/>
      <c r="VMZ921" s="35"/>
      <c r="VNA921" s="34"/>
      <c r="VNH921" s="35"/>
      <c r="VNI921" s="34"/>
      <c r="VNP921" s="35"/>
      <c r="VNQ921" s="34"/>
      <c r="VNX921" s="35"/>
      <c r="VNY921" s="34"/>
      <c r="VOF921" s="35"/>
      <c r="VOG921" s="34"/>
      <c r="VON921" s="35"/>
      <c r="VOO921" s="34"/>
      <c r="VOV921" s="35"/>
      <c r="VOW921" s="34"/>
      <c r="VPD921" s="35"/>
      <c r="VPE921" s="34"/>
      <c r="VPL921" s="35"/>
      <c r="VPM921" s="34"/>
      <c r="VPT921" s="35"/>
      <c r="VPU921" s="34"/>
      <c r="VQB921" s="35"/>
      <c r="VQC921" s="34"/>
      <c r="VQJ921" s="35"/>
      <c r="VQK921" s="34"/>
      <c r="VQR921" s="35"/>
      <c r="VQS921" s="34"/>
      <c r="VQZ921" s="35"/>
      <c r="VRA921" s="34"/>
      <c r="VRH921" s="35"/>
      <c r="VRI921" s="34"/>
      <c r="VRP921" s="35"/>
      <c r="VRQ921" s="34"/>
      <c r="VRX921" s="35"/>
      <c r="VRY921" s="34"/>
      <c r="VSF921" s="35"/>
      <c r="VSG921" s="34"/>
      <c r="VSN921" s="35"/>
      <c r="VSO921" s="34"/>
      <c r="VSV921" s="35"/>
      <c r="VSW921" s="34"/>
      <c r="VTD921" s="35"/>
      <c r="VTE921" s="34"/>
      <c r="VTL921" s="35"/>
      <c r="VTM921" s="34"/>
      <c r="VTT921" s="35"/>
      <c r="VTU921" s="34"/>
      <c r="VUB921" s="35"/>
      <c r="VUC921" s="34"/>
      <c r="VUJ921" s="35"/>
      <c r="VUK921" s="34"/>
      <c r="VUR921" s="35"/>
      <c r="VUS921" s="34"/>
      <c r="VUZ921" s="35"/>
      <c r="VVA921" s="34"/>
      <c r="VVH921" s="35"/>
      <c r="VVI921" s="34"/>
      <c r="VVP921" s="35"/>
      <c r="VVQ921" s="34"/>
      <c r="VVX921" s="35"/>
      <c r="VVY921" s="34"/>
      <c r="VWF921" s="35"/>
      <c r="VWG921" s="34"/>
      <c r="VWN921" s="35"/>
      <c r="VWO921" s="34"/>
      <c r="VWV921" s="35"/>
      <c r="VWW921" s="34"/>
      <c r="VXD921" s="35"/>
      <c r="VXE921" s="34"/>
      <c r="VXL921" s="35"/>
      <c r="VXM921" s="34"/>
      <c r="VXT921" s="35"/>
      <c r="VXU921" s="34"/>
      <c r="VYB921" s="35"/>
      <c r="VYC921" s="34"/>
      <c r="VYJ921" s="35"/>
      <c r="VYK921" s="34"/>
      <c r="VYR921" s="35"/>
      <c r="VYS921" s="34"/>
      <c r="VYZ921" s="35"/>
      <c r="VZA921" s="34"/>
      <c r="VZH921" s="35"/>
      <c r="VZI921" s="34"/>
      <c r="VZP921" s="35"/>
      <c r="VZQ921" s="34"/>
      <c r="VZX921" s="35"/>
      <c r="VZY921" s="34"/>
      <c r="WAF921" s="35"/>
      <c r="WAG921" s="34"/>
      <c r="WAN921" s="35"/>
      <c r="WAO921" s="34"/>
      <c r="WAV921" s="35"/>
      <c r="WAW921" s="34"/>
      <c r="WBD921" s="35"/>
      <c r="WBE921" s="34"/>
      <c r="WBL921" s="35"/>
      <c r="WBM921" s="34"/>
      <c r="WBT921" s="35"/>
      <c r="WBU921" s="34"/>
      <c r="WCB921" s="35"/>
      <c r="WCC921" s="34"/>
      <c r="WCJ921" s="35"/>
      <c r="WCK921" s="34"/>
      <c r="WCR921" s="35"/>
      <c r="WCS921" s="34"/>
      <c r="WCZ921" s="35"/>
      <c r="WDA921" s="34"/>
      <c r="WDH921" s="35"/>
      <c r="WDI921" s="34"/>
      <c r="WDP921" s="35"/>
      <c r="WDQ921" s="34"/>
      <c r="WDX921" s="35"/>
      <c r="WDY921" s="34"/>
      <c r="WEF921" s="35"/>
      <c r="WEG921" s="34"/>
      <c r="WEN921" s="35"/>
      <c r="WEO921" s="34"/>
      <c r="WEV921" s="35"/>
      <c r="WEW921" s="34"/>
      <c r="WFD921" s="35"/>
      <c r="WFE921" s="34"/>
      <c r="WFL921" s="35"/>
      <c r="WFM921" s="34"/>
      <c r="WFT921" s="35"/>
      <c r="WFU921" s="34"/>
      <c r="WGB921" s="35"/>
      <c r="WGC921" s="34"/>
      <c r="WGJ921" s="35"/>
      <c r="WGK921" s="34"/>
      <c r="WGR921" s="35"/>
      <c r="WGS921" s="34"/>
      <c r="WGZ921" s="35"/>
      <c r="WHA921" s="34"/>
      <c r="WHH921" s="35"/>
      <c r="WHI921" s="34"/>
      <c r="WHP921" s="35"/>
      <c r="WHQ921" s="34"/>
      <c r="WHX921" s="35"/>
      <c r="WHY921" s="34"/>
      <c r="WIF921" s="35"/>
      <c r="WIG921" s="34"/>
      <c r="WIN921" s="35"/>
      <c r="WIO921" s="34"/>
      <c r="WIV921" s="35"/>
      <c r="WIW921" s="34"/>
      <c r="WJD921" s="35"/>
      <c r="WJE921" s="34"/>
      <c r="WJL921" s="35"/>
      <c r="WJM921" s="34"/>
      <c r="WJT921" s="35"/>
      <c r="WJU921" s="34"/>
      <c r="WKB921" s="35"/>
      <c r="WKC921" s="34"/>
      <c r="WKJ921" s="35"/>
      <c r="WKK921" s="34"/>
      <c r="WKR921" s="35"/>
      <c r="WKS921" s="34"/>
      <c r="WKZ921" s="35"/>
      <c r="WLA921" s="34"/>
      <c r="WLH921" s="35"/>
      <c r="WLI921" s="34"/>
      <c r="WLP921" s="35"/>
      <c r="WLQ921" s="34"/>
      <c r="WLX921" s="35"/>
      <c r="WLY921" s="34"/>
      <c r="WMF921" s="35"/>
      <c r="WMG921" s="34"/>
      <c r="WMN921" s="35"/>
      <c r="WMO921" s="34"/>
      <c r="WMV921" s="35"/>
      <c r="WMW921" s="34"/>
      <c r="WND921" s="35"/>
      <c r="WNE921" s="34"/>
      <c r="WNL921" s="35"/>
      <c r="WNM921" s="34"/>
      <c r="WNT921" s="35"/>
      <c r="WNU921" s="34"/>
      <c r="WOB921" s="35"/>
      <c r="WOC921" s="34"/>
      <c r="WOJ921" s="35"/>
      <c r="WOK921" s="34"/>
      <c r="WOR921" s="35"/>
      <c r="WOS921" s="34"/>
      <c r="WOZ921" s="35"/>
      <c r="WPA921" s="34"/>
      <c r="WPH921" s="35"/>
      <c r="WPI921" s="34"/>
      <c r="WPP921" s="35"/>
      <c r="WPQ921" s="34"/>
      <c r="WPX921" s="35"/>
      <c r="WPY921" s="34"/>
      <c r="WQF921" s="35"/>
      <c r="WQG921" s="34"/>
      <c r="WQN921" s="35"/>
      <c r="WQO921" s="34"/>
      <c r="WQV921" s="35"/>
      <c r="WQW921" s="34"/>
      <c r="WRD921" s="35"/>
      <c r="WRE921" s="34"/>
      <c r="WRL921" s="35"/>
      <c r="WRM921" s="34"/>
      <c r="WRT921" s="35"/>
      <c r="WRU921" s="34"/>
      <c r="WSB921" s="35"/>
      <c r="WSC921" s="34"/>
      <c r="WSJ921" s="35"/>
      <c r="WSK921" s="34"/>
      <c r="WSR921" s="35"/>
      <c r="WSS921" s="34"/>
      <c r="WSZ921" s="35"/>
      <c r="WTA921" s="34"/>
      <c r="WTH921" s="35"/>
      <c r="WTI921" s="34"/>
      <c r="WTP921" s="35"/>
      <c r="WTQ921" s="34"/>
      <c r="WTX921" s="35"/>
      <c r="WTY921" s="34"/>
      <c r="WUF921" s="35"/>
      <c r="WUG921" s="34"/>
      <c r="WUN921" s="35"/>
      <c r="WUO921" s="34"/>
      <c r="WUV921" s="35"/>
      <c r="WUW921" s="34"/>
      <c r="WVD921" s="35"/>
      <c r="WVE921" s="34"/>
      <c r="WVL921" s="35"/>
      <c r="WVM921" s="34"/>
      <c r="WVT921" s="35"/>
      <c r="WVU921" s="34"/>
      <c r="WWB921" s="35"/>
      <c r="WWC921" s="34"/>
      <c r="WWJ921" s="35"/>
      <c r="WWK921" s="34"/>
      <c r="WWR921" s="35"/>
      <c r="WWS921" s="34"/>
      <c r="WWZ921" s="35"/>
      <c r="WXA921" s="34"/>
      <c r="WXH921" s="35"/>
      <c r="WXI921" s="34"/>
      <c r="WXP921" s="35"/>
      <c r="WXQ921" s="34"/>
      <c r="WXX921" s="35"/>
      <c r="WXY921" s="34"/>
      <c r="WYF921" s="35"/>
      <c r="WYG921" s="34"/>
      <c r="WYN921" s="35"/>
      <c r="WYO921" s="34"/>
      <c r="WYV921" s="35"/>
      <c r="WYW921" s="34"/>
      <c r="WZD921" s="35"/>
      <c r="WZE921" s="34"/>
      <c r="WZL921" s="35"/>
      <c r="WZM921" s="34"/>
      <c r="WZT921" s="35"/>
      <c r="WZU921" s="34"/>
      <c r="XAB921" s="35"/>
      <c r="XAC921" s="34"/>
      <c r="XAJ921" s="35"/>
      <c r="XAK921" s="34"/>
      <c r="XAR921" s="35"/>
      <c r="XAS921" s="34"/>
      <c r="XAZ921" s="35"/>
      <c r="XBA921" s="34"/>
      <c r="XBH921" s="35"/>
      <c r="XBI921" s="34"/>
      <c r="XBP921" s="35"/>
      <c r="XBQ921" s="34"/>
      <c r="XBX921" s="35"/>
      <c r="XBY921" s="34"/>
      <c r="XCF921" s="35"/>
      <c r="XCG921" s="34"/>
      <c r="XCN921" s="35"/>
      <c r="XCO921" s="34"/>
      <c r="XCV921" s="35"/>
      <c r="XCW921" s="34"/>
      <c r="XDD921" s="35"/>
      <c r="XDE921" s="34"/>
      <c r="XDL921" s="35"/>
      <c r="XDM921" s="34"/>
      <c r="XDT921" s="35"/>
      <c r="XDU921" s="34"/>
      <c r="XEB921" s="35"/>
      <c r="XEC921" s="34"/>
      <c r="XEJ921" s="35"/>
      <c r="XEK921" s="34"/>
      <c r="XER921" s="35"/>
      <c r="XES921" s="34"/>
      <c r="XEZ921" s="35"/>
      <c r="XFA921" s="34"/>
    </row>
    <row r="922" spans="1:1021 1028:2045 2052:3069 3076:4093 4100:5117 5124:6141 6148:7165 7172:8189 8196:9213 9220:10237 10244:11261 11268:12285 12292:13309 13316:14333 14340:15357 15364:16381" x14ac:dyDescent="0.25">
      <c r="A922" t="s">
        <v>21</v>
      </c>
      <c r="B922" t="s">
        <v>155</v>
      </c>
      <c r="C922">
        <v>571</v>
      </c>
      <c r="D922">
        <v>571</v>
      </c>
      <c r="E922" s="35">
        <v>1</v>
      </c>
      <c r="F922" s="34">
        <v>2.0000000000000001E-158</v>
      </c>
      <c r="G922">
        <v>98.46</v>
      </c>
      <c r="H922">
        <v>1787</v>
      </c>
      <c r="I922" t="str">
        <f>HYPERLINK("https://www.ncbi.nlm.nih.gov/nucleotide/KC771191.1?report=genbank&amp;log$=nucltop&amp;blast_rank=20&amp;RID=XE5J84ZU013","KC771191.1")</f>
        <v>KC771191.1</v>
      </c>
      <c r="L922" s="35"/>
      <c r="M922" s="34"/>
      <c r="T922" s="35"/>
      <c r="U922" s="34"/>
      <c r="AB922" s="35"/>
      <c r="AC922" s="34"/>
      <c r="AJ922" s="35"/>
      <c r="AK922" s="34"/>
      <c r="AR922" s="35"/>
      <c r="AS922" s="34"/>
      <c r="AZ922" s="35"/>
      <c r="BA922" s="34"/>
      <c r="BH922" s="35"/>
      <c r="BI922" s="34"/>
      <c r="BP922" s="35"/>
      <c r="BQ922" s="34"/>
      <c r="BX922" s="35"/>
      <c r="BY922" s="34"/>
      <c r="CF922" s="35"/>
      <c r="CG922" s="34"/>
      <c r="CN922" s="35"/>
      <c r="CO922" s="34"/>
      <c r="CV922" s="35"/>
      <c r="CW922" s="34"/>
      <c r="DD922" s="35"/>
      <c r="DE922" s="34"/>
      <c r="DL922" s="35"/>
      <c r="DM922" s="34"/>
      <c r="DT922" s="35"/>
      <c r="DU922" s="34"/>
      <c r="EB922" s="35"/>
      <c r="EC922" s="34"/>
      <c r="EJ922" s="35"/>
      <c r="EK922" s="34"/>
      <c r="ER922" s="35"/>
      <c r="ES922" s="34"/>
      <c r="EZ922" s="35"/>
      <c r="FA922" s="34"/>
      <c r="FH922" s="35"/>
      <c r="FI922" s="34"/>
      <c r="FP922" s="35"/>
      <c r="FQ922" s="34"/>
      <c r="FX922" s="35"/>
      <c r="FY922" s="34"/>
      <c r="GF922" s="35"/>
      <c r="GG922" s="34"/>
      <c r="GN922" s="35"/>
      <c r="GO922" s="34"/>
      <c r="GV922" s="35"/>
      <c r="GW922" s="34"/>
      <c r="HD922" s="35"/>
      <c r="HE922" s="34"/>
      <c r="HL922" s="35"/>
      <c r="HM922" s="34"/>
      <c r="HT922" s="35"/>
      <c r="HU922" s="34"/>
      <c r="IB922" s="35"/>
      <c r="IC922" s="34"/>
      <c r="IJ922" s="35"/>
      <c r="IK922" s="34"/>
      <c r="IR922" s="35"/>
      <c r="IS922" s="34"/>
      <c r="IZ922" s="35"/>
      <c r="JA922" s="34"/>
      <c r="JH922" s="35"/>
      <c r="JI922" s="34"/>
      <c r="JP922" s="35"/>
      <c r="JQ922" s="34"/>
      <c r="JX922" s="35"/>
      <c r="JY922" s="34"/>
      <c r="KF922" s="35"/>
      <c r="KG922" s="34"/>
      <c r="KN922" s="35"/>
      <c r="KO922" s="34"/>
      <c r="KV922" s="35"/>
      <c r="KW922" s="34"/>
      <c r="LD922" s="35"/>
      <c r="LE922" s="34"/>
      <c r="LL922" s="35"/>
      <c r="LM922" s="34"/>
      <c r="LT922" s="35"/>
      <c r="LU922" s="34"/>
      <c r="MB922" s="35"/>
      <c r="MC922" s="34"/>
      <c r="MJ922" s="35"/>
      <c r="MK922" s="34"/>
      <c r="MR922" s="35"/>
      <c r="MS922" s="34"/>
      <c r="MZ922" s="35"/>
      <c r="NA922" s="34"/>
      <c r="NH922" s="35"/>
      <c r="NI922" s="34"/>
      <c r="NP922" s="35"/>
      <c r="NQ922" s="34"/>
      <c r="NX922" s="35"/>
      <c r="NY922" s="34"/>
      <c r="OF922" s="35"/>
      <c r="OG922" s="34"/>
      <c r="ON922" s="35"/>
      <c r="OO922" s="34"/>
      <c r="OV922" s="35"/>
      <c r="OW922" s="34"/>
      <c r="PD922" s="35"/>
      <c r="PE922" s="34"/>
      <c r="PL922" s="35"/>
      <c r="PM922" s="34"/>
      <c r="PT922" s="35"/>
      <c r="PU922" s="34"/>
      <c r="QB922" s="35"/>
      <c r="QC922" s="34"/>
      <c r="QJ922" s="35"/>
      <c r="QK922" s="34"/>
      <c r="QR922" s="35"/>
      <c r="QS922" s="34"/>
      <c r="QZ922" s="35"/>
      <c r="RA922" s="34"/>
      <c r="RH922" s="35"/>
      <c r="RI922" s="34"/>
      <c r="RP922" s="35"/>
      <c r="RQ922" s="34"/>
      <c r="RX922" s="35"/>
      <c r="RY922" s="34"/>
      <c r="SF922" s="35"/>
      <c r="SG922" s="34"/>
      <c r="SN922" s="35"/>
      <c r="SO922" s="34"/>
      <c r="SV922" s="35"/>
      <c r="SW922" s="34"/>
      <c r="TD922" s="35"/>
      <c r="TE922" s="34"/>
      <c r="TL922" s="35"/>
      <c r="TM922" s="34"/>
      <c r="TT922" s="35"/>
      <c r="TU922" s="34"/>
      <c r="UB922" s="35"/>
      <c r="UC922" s="34"/>
      <c r="UJ922" s="35"/>
      <c r="UK922" s="34"/>
      <c r="UR922" s="35"/>
      <c r="US922" s="34"/>
      <c r="UZ922" s="35"/>
      <c r="VA922" s="34"/>
      <c r="VH922" s="35"/>
      <c r="VI922" s="34"/>
      <c r="VP922" s="35"/>
      <c r="VQ922" s="34"/>
      <c r="VX922" s="35"/>
      <c r="VY922" s="34"/>
      <c r="WF922" s="35"/>
      <c r="WG922" s="34"/>
      <c r="WN922" s="35"/>
      <c r="WO922" s="34"/>
      <c r="WV922" s="35"/>
      <c r="WW922" s="34"/>
      <c r="XD922" s="35"/>
      <c r="XE922" s="34"/>
      <c r="XL922" s="35"/>
      <c r="XM922" s="34"/>
      <c r="XT922" s="35"/>
      <c r="XU922" s="34"/>
      <c r="YB922" s="35"/>
      <c r="YC922" s="34"/>
      <c r="YJ922" s="35"/>
      <c r="YK922" s="34"/>
      <c r="YR922" s="35"/>
      <c r="YS922" s="34"/>
      <c r="YZ922" s="35"/>
      <c r="ZA922" s="34"/>
      <c r="ZH922" s="35"/>
      <c r="ZI922" s="34"/>
      <c r="ZP922" s="35"/>
      <c r="ZQ922" s="34"/>
      <c r="ZX922" s="35"/>
      <c r="ZY922" s="34"/>
      <c r="AAF922" s="35"/>
      <c r="AAG922" s="34"/>
      <c r="AAN922" s="35"/>
      <c r="AAO922" s="34"/>
      <c r="AAV922" s="35"/>
      <c r="AAW922" s="34"/>
      <c r="ABD922" s="35"/>
      <c r="ABE922" s="34"/>
      <c r="ABL922" s="35"/>
      <c r="ABM922" s="34"/>
      <c r="ABT922" s="35"/>
      <c r="ABU922" s="34"/>
      <c r="ACB922" s="35"/>
      <c r="ACC922" s="34"/>
      <c r="ACJ922" s="35"/>
      <c r="ACK922" s="34"/>
      <c r="ACR922" s="35"/>
      <c r="ACS922" s="34"/>
      <c r="ACZ922" s="35"/>
      <c r="ADA922" s="34"/>
      <c r="ADH922" s="35"/>
      <c r="ADI922" s="34"/>
      <c r="ADP922" s="35"/>
      <c r="ADQ922" s="34"/>
      <c r="ADX922" s="35"/>
      <c r="ADY922" s="34"/>
      <c r="AEF922" s="35"/>
      <c r="AEG922" s="34"/>
      <c r="AEN922" s="35"/>
      <c r="AEO922" s="34"/>
      <c r="AEV922" s="35"/>
      <c r="AEW922" s="34"/>
      <c r="AFD922" s="35"/>
      <c r="AFE922" s="34"/>
      <c r="AFL922" s="35"/>
      <c r="AFM922" s="34"/>
      <c r="AFT922" s="35"/>
      <c r="AFU922" s="34"/>
      <c r="AGB922" s="35"/>
      <c r="AGC922" s="34"/>
      <c r="AGJ922" s="35"/>
      <c r="AGK922" s="34"/>
      <c r="AGR922" s="35"/>
      <c r="AGS922" s="34"/>
      <c r="AGZ922" s="35"/>
      <c r="AHA922" s="34"/>
      <c r="AHH922" s="35"/>
      <c r="AHI922" s="34"/>
      <c r="AHP922" s="35"/>
      <c r="AHQ922" s="34"/>
      <c r="AHX922" s="35"/>
      <c r="AHY922" s="34"/>
      <c r="AIF922" s="35"/>
      <c r="AIG922" s="34"/>
      <c r="AIN922" s="35"/>
      <c r="AIO922" s="34"/>
      <c r="AIV922" s="35"/>
      <c r="AIW922" s="34"/>
      <c r="AJD922" s="35"/>
      <c r="AJE922" s="34"/>
      <c r="AJL922" s="35"/>
      <c r="AJM922" s="34"/>
      <c r="AJT922" s="35"/>
      <c r="AJU922" s="34"/>
      <c r="AKB922" s="35"/>
      <c r="AKC922" s="34"/>
      <c r="AKJ922" s="35"/>
      <c r="AKK922" s="34"/>
      <c r="AKR922" s="35"/>
      <c r="AKS922" s="34"/>
      <c r="AKZ922" s="35"/>
      <c r="ALA922" s="34"/>
      <c r="ALH922" s="35"/>
      <c r="ALI922" s="34"/>
      <c r="ALP922" s="35"/>
      <c r="ALQ922" s="34"/>
      <c r="ALX922" s="35"/>
      <c r="ALY922" s="34"/>
      <c r="AMF922" s="35"/>
      <c r="AMG922" s="34"/>
      <c r="AMN922" s="35"/>
      <c r="AMO922" s="34"/>
      <c r="AMV922" s="35"/>
      <c r="AMW922" s="34"/>
      <c r="AND922" s="35"/>
      <c r="ANE922" s="34"/>
      <c r="ANL922" s="35"/>
      <c r="ANM922" s="34"/>
      <c r="ANT922" s="35"/>
      <c r="ANU922" s="34"/>
      <c r="AOB922" s="35"/>
      <c r="AOC922" s="34"/>
      <c r="AOJ922" s="35"/>
      <c r="AOK922" s="34"/>
      <c r="AOR922" s="35"/>
      <c r="AOS922" s="34"/>
      <c r="AOZ922" s="35"/>
      <c r="APA922" s="34"/>
      <c r="APH922" s="35"/>
      <c r="API922" s="34"/>
      <c r="APP922" s="35"/>
      <c r="APQ922" s="34"/>
      <c r="APX922" s="35"/>
      <c r="APY922" s="34"/>
      <c r="AQF922" s="35"/>
      <c r="AQG922" s="34"/>
      <c r="AQN922" s="35"/>
      <c r="AQO922" s="34"/>
      <c r="AQV922" s="35"/>
      <c r="AQW922" s="34"/>
      <c r="ARD922" s="35"/>
      <c r="ARE922" s="34"/>
      <c r="ARL922" s="35"/>
      <c r="ARM922" s="34"/>
      <c r="ART922" s="35"/>
      <c r="ARU922" s="34"/>
      <c r="ASB922" s="35"/>
      <c r="ASC922" s="34"/>
      <c r="ASJ922" s="35"/>
      <c r="ASK922" s="34"/>
      <c r="ASR922" s="35"/>
      <c r="ASS922" s="34"/>
      <c r="ASZ922" s="35"/>
      <c r="ATA922" s="34"/>
      <c r="ATH922" s="35"/>
      <c r="ATI922" s="34"/>
      <c r="ATP922" s="35"/>
      <c r="ATQ922" s="34"/>
      <c r="ATX922" s="35"/>
      <c r="ATY922" s="34"/>
      <c r="AUF922" s="35"/>
      <c r="AUG922" s="34"/>
      <c r="AUN922" s="35"/>
      <c r="AUO922" s="34"/>
      <c r="AUV922" s="35"/>
      <c r="AUW922" s="34"/>
      <c r="AVD922" s="35"/>
      <c r="AVE922" s="34"/>
      <c r="AVL922" s="35"/>
      <c r="AVM922" s="34"/>
      <c r="AVT922" s="35"/>
      <c r="AVU922" s="34"/>
      <c r="AWB922" s="35"/>
      <c r="AWC922" s="34"/>
      <c r="AWJ922" s="35"/>
      <c r="AWK922" s="34"/>
      <c r="AWR922" s="35"/>
      <c r="AWS922" s="34"/>
      <c r="AWZ922" s="35"/>
      <c r="AXA922" s="34"/>
      <c r="AXH922" s="35"/>
      <c r="AXI922" s="34"/>
      <c r="AXP922" s="35"/>
      <c r="AXQ922" s="34"/>
      <c r="AXX922" s="35"/>
      <c r="AXY922" s="34"/>
      <c r="AYF922" s="35"/>
      <c r="AYG922" s="34"/>
      <c r="AYN922" s="35"/>
      <c r="AYO922" s="34"/>
      <c r="AYV922" s="35"/>
      <c r="AYW922" s="34"/>
      <c r="AZD922" s="35"/>
      <c r="AZE922" s="34"/>
      <c r="AZL922" s="35"/>
      <c r="AZM922" s="34"/>
      <c r="AZT922" s="35"/>
      <c r="AZU922" s="34"/>
      <c r="BAB922" s="35"/>
      <c r="BAC922" s="34"/>
      <c r="BAJ922" s="35"/>
      <c r="BAK922" s="34"/>
      <c r="BAR922" s="35"/>
      <c r="BAS922" s="34"/>
      <c r="BAZ922" s="35"/>
      <c r="BBA922" s="34"/>
      <c r="BBH922" s="35"/>
      <c r="BBI922" s="34"/>
      <c r="BBP922" s="35"/>
      <c r="BBQ922" s="34"/>
      <c r="BBX922" s="35"/>
      <c r="BBY922" s="34"/>
      <c r="BCF922" s="35"/>
      <c r="BCG922" s="34"/>
      <c r="BCN922" s="35"/>
      <c r="BCO922" s="34"/>
      <c r="BCV922" s="35"/>
      <c r="BCW922" s="34"/>
      <c r="BDD922" s="35"/>
      <c r="BDE922" s="34"/>
      <c r="BDL922" s="35"/>
      <c r="BDM922" s="34"/>
      <c r="BDT922" s="35"/>
      <c r="BDU922" s="34"/>
      <c r="BEB922" s="35"/>
      <c r="BEC922" s="34"/>
      <c r="BEJ922" s="35"/>
      <c r="BEK922" s="34"/>
      <c r="BER922" s="35"/>
      <c r="BES922" s="34"/>
      <c r="BEZ922" s="35"/>
      <c r="BFA922" s="34"/>
      <c r="BFH922" s="35"/>
      <c r="BFI922" s="34"/>
      <c r="BFP922" s="35"/>
      <c r="BFQ922" s="34"/>
      <c r="BFX922" s="35"/>
      <c r="BFY922" s="34"/>
      <c r="BGF922" s="35"/>
      <c r="BGG922" s="34"/>
      <c r="BGN922" s="35"/>
      <c r="BGO922" s="34"/>
      <c r="BGV922" s="35"/>
      <c r="BGW922" s="34"/>
      <c r="BHD922" s="35"/>
      <c r="BHE922" s="34"/>
      <c r="BHL922" s="35"/>
      <c r="BHM922" s="34"/>
      <c r="BHT922" s="35"/>
      <c r="BHU922" s="34"/>
      <c r="BIB922" s="35"/>
      <c r="BIC922" s="34"/>
      <c r="BIJ922" s="35"/>
      <c r="BIK922" s="34"/>
      <c r="BIR922" s="35"/>
      <c r="BIS922" s="34"/>
      <c r="BIZ922" s="35"/>
      <c r="BJA922" s="34"/>
      <c r="BJH922" s="35"/>
      <c r="BJI922" s="34"/>
      <c r="BJP922" s="35"/>
      <c r="BJQ922" s="34"/>
      <c r="BJX922" s="35"/>
      <c r="BJY922" s="34"/>
      <c r="BKF922" s="35"/>
      <c r="BKG922" s="34"/>
      <c r="BKN922" s="35"/>
      <c r="BKO922" s="34"/>
      <c r="BKV922" s="35"/>
      <c r="BKW922" s="34"/>
      <c r="BLD922" s="35"/>
      <c r="BLE922" s="34"/>
      <c r="BLL922" s="35"/>
      <c r="BLM922" s="34"/>
      <c r="BLT922" s="35"/>
      <c r="BLU922" s="34"/>
      <c r="BMB922" s="35"/>
      <c r="BMC922" s="34"/>
      <c r="BMJ922" s="35"/>
      <c r="BMK922" s="34"/>
      <c r="BMR922" s="35"/>
      <c r="BMS922" s="34"/>
      <c r="BMZ922" s="35"/>
      <c r="BNA922" s="34"/>
      <c r="BNH922" s="35"/>
      <c r="BNI922" s="34"/>
      <c r="BNP922" s="35"/>
      <c r="BNQ922" s="34"/>
      <c r="BNX922" s="35"/>
      <c r="BNY922" s="34"/>
      <c r="BOF922" s="35"/>
      <c r="BOG922" s="34"/>
      <c r="BON922" s="35"/>
      <c r="BOO922" s="34"/>
      <c r="BOV922" s="35"/>
      <c r="BOW922" s="34"/>
      <c r="BPD922" s="35"/>
      <c r="BPE922" s="34"/>
      <c r="BPL922" s="35"/>
      <c r="BPM922" s="34"/>
      <c r="BPT922" s="35"/>
      <c r="BPU922" s="34"/>
      <c r="BQB922" s="35"/>
      <c r="BQC922" s="34"/>
      <c r="BQJ922" s="35"/>
      <c r="BQK922" s="34"/>
      <c r="BQR922" s="35"/>
      <c r="BQS922" s="34"/>
      <c r="BQZ922" s="35"/>
      <c r="BRA922" s="34"/>
      <c r="BRH922" s="35"/>
      <c r="BRI922" s="34"/>
      <c r="BRP922" s="35"/>
      <c r="BRQ922" s="34"/>
      <c r="BRX922" s="35"/>
      <c r="BRY922" s="34"/>
      <c r="BSF922" s="35"/>
      <c r="BSG922" s="34"/>
      <c r="BSN922" s="35"/>
      <c r="BSO922" s="34"/>
      <c r="BSV922" s="35"/>
      <c r="BSW922" s="34"/>
      <c r="BTD922" s="35"/>
      <c r="BTE922" s="34"/>
      <c r="BTL922" s="35"/>
      <c r="BTM922" s="34"/>
      <c r="BTT922" s="35"/>
      <c r="BTU922" s="34"/>
      <c r="BUB922" s="35"/>
      <c r="BUC922" s="34"/>
      <c r="BUJ922" s="35"/>
      <c r="BUK922" s="34"/>
      <c r="BUR922" s="35"/>
      <c r="BUS922" s="34"/>
      <c r="BUZ922" s="35"/>
      <c r="BVA922" s="34"/>
      <c r="BVH922" s="35"/>
      <c r="BVI922" s="34"/>
      <c r="BVP922" s="35"/>
      <c r="BVQ922" s="34"/>
      <c r="BVX922" s="35"/>
      <c r="BVY922" s="34"/>
      <c r="BWF922" s="35"/>
      <c r="BWG922" s="34"/>
      <c r="BWN922" s="35"/>
      <c r="BWO922" s="34"/>
      <c r="BWV922" s="35"/>
      <c r="BWW922" s="34"/>
      <c r="BXD922" s="35"/>
      <c r="BXE922" s="34"/>
      <c r="BXL922" s="35"/>
      <c r="BXM922" s="34"/>
      <c r="BXT922" s="35"/>
      <c r="BXU922" s="34"/>
      <c r="BYB922" s="35"/>
      <c r="BYC922" s="34"/>
      <c r="BYJ922" s="35"/>
      <c r="BYK922" s="34"/>
      <c r="BYR922" s="35"/>
      <c r="BYS922" s="34"/>
      <c r="BYZ922" s="35"/>
      <c r="BZA922" s="34"/>
      <c r="BZH922" s="35"/>
      <c r="BZI922" s="34"/>
      <c r="BZP922" s="35"/>
      <c r="BZQ922" s="34"/>
      <c r="BZX922" s="35"/>
      <c r="BZY922" s="34"/>
      <c r="CAF922" s="35"/>
      <c r="CAG922" s="34"/>
      <c r="CAN922" s="35"/>
      <c r="CAO922" s="34"/>
      <c r="CAV922" s="35"/>
      <c r="CAW922" s="34"/>
      <c r="CBD922" s="35"/>
      <c r="CBE922" s="34"/>
      <c r="CBL922" s="35"/>
      <c r="CBM922" s="34"/>
      <c r="CBT922" s="35"/>
      <c r="CBU922" s="34"/>
      <c r="CCB922" s="35"/>
      <c r="CCC922" s="34"/>
      <c r="CCJ922" s="35"/>
      <c r="CCK922" s="34"/>
      <c r="CCR922" s="35"/>
      <c r="CCS922" s="34"/>
      <c r="CCZ922" s="35"/>
      <c r="CDA922" s="34"/>
      <c r="CDH922" s="35"/>
      <c r="CDI922" s="34"/>
      <c r="CDP922" s="35"/>
      <c r="CDQ922" s="34"/>
      <c r="CDX922" s="35"/>
      <c r="CDY922" s="34"/>
      <c r="CEF922" s="35"/>
      <c r="CEG922" s="34"/>
      <c r="CEN922" s="35"/>
      <c r="CEO922" s="34"/>
      <c r="CEV922" s="35"/>
      <c r="CEW922" s="34"/>
      <c r="CFD922" s="35"/>
      <c r="CFE922" s="34"/>
      <c r="CFL922" s="35"/>
      <c r="CFM922" s="34"/>
      <c r="CFT922" s="35"/>
      <c r="CFU922" s="34"/>
      <c r="CGB922" s="35"/>
      <c r="CGC922" s="34"/>
      <c r="CGJ922" s="35"/>
      <c r="CGK922" s="34"/>
      <c r="CGR922" s="35"/>
      <c r="CGS922" s="34"/>
      <c r="CGZ922" s="35"/>
      <c r="CHA922" s="34"/>
      <c r="CHH922" s="35"/>
      <c r="CHI922" s="34"/>
      <c r="CHP922" s="35"/>
      <c r="CHQ922" s="34"/>
      <c r="CHX922" s="35"/>
      <c r="CHY922" s="34"/>
      <c r="CIF922" s="35"/>
      <c r="CIG922" s="34"/>
      <c r="CIN922" s="35"/>
      <c r="CIO922" s="34"/>
      <c r="CIV922" s="35"/>
      <c r="CIW922" s="34"/>
      <c r="CJD922" s="35"/>
      <c r="CJE922" s="34"/>
      <c r="CJL922" s="35"/>
      <c r="CJM922" s="34"/>
      <c r="CJT922" s="35"/>
      <c r="CJU922" s="34"/>
      <c r="CKB922" s="35"/>
      <c r="CKC922" s="34"/>
      <c r="CKJ922" s="35"/>
      <c r="CKK922" s="34"/>
      <c r="CKR922" s="35"/>
      <c r="CKS922" s="34"/>
      <c r="CKZ922" s="35"/>
      <c r="CLA922" s="34"/>
      <c r="CLH922" s="35"/>
      <c r="CLI922" s="34"/>
      <c r="CLP922" s="35"/>
      <c r="CLQ922" s="34"/>
      <c r="CLX922" s="35"/>
      <c r="CLY922" s="34"/>
      <c r="CMF922" s="35"/>
      <c r="CMG922" s="34"/>
      <c r="CMN922" s="35"/>
      <c r="CMO922" s="34"/>
      <c r="CMV922" s="35"/>
      <c r="CMW922" s="34"/>
      <c r="CND922" s="35"/>
      <c r="CNE922" s="34"/>
      <c r="CNL922" s="35"/>
      <c r="CNM922" s="34"/>
      <c r="CNT922" s="35"/>
      <c r="CNU922" s="34"/>
      <c r="COB922" s="35"/>
      <c r="COC922" s="34"/>
      <c r="COJ922" s="35"/>
      <c r="COK922" s="34"/>
      <c r="COR922" s="35"/>
      <c r="COS922" s="34"/>
      <c r="COZ922" s="35"/>
      <c r="CPA922" s="34"/>
      <c r="CPH922" s="35"/>
      <c r="CPI922" s="34"/>
      <c r="CPP922" s="35"/>
      <c r="CPQ922" s="34"/>
      <c r="CPX922" s="35"/>
      <c r="CPY922" s="34"/>
      <c r="CQF922" s="35"/>
      <c r="CQG922" s="34"/>
      <c r="CQN922" s="35"/>
      <c r="CQO922" s="34"/>
      <c r="CQV922" s="35"/>
      <c r="CQW922" s="34"/>
      <c r="CRD922" s="35"/>
      <c r="CRE922" s="34"/>
      <c r="CRL922" s="35"/>
      <c r="CRM922" s="34"/>
      <c r="CRT922" s="35"/>
      <c r="CRU922" s="34"/>
      <c r="CSB922" s="35"/>
      <c r="CSC922" s="34"/>
      <c r="CSJ922" s="35"/>
      <c r="CSK922" s="34"/>
      <c r="CSR922" s="35"/>
      <c r="CSS922" s="34"/>
      <c r="CSZ922" s="35"/>
      <c r="CTA922" s="34"/>
      <c r="CTH922" s="35"/>
      <c r="CTI922" s="34"/>
      <c r="CTP922" s="35"/>
      <c r="CTQ922" s="34"/>
      <c r="CTX922" s="35"/>
      <c r="CTY922" s="34"/>
      <c r="CUF922" s="35"/>
      <c r="CUG922" s="34"/>
      <c r="CUN922" s="35"/>
      <c r="CUO922" s="34"/>
      <c r="CUV922" s="35"/>
      <c r="CUW922" s="34"/>
      <c r="CVD922" s="35"/>
      <c r="CVE922" s="34"/>
      <c r="CVL922" s="35"/>
      <c r="CVM922" s="34"/>
      <c r="CVT922" s="35"/>
      <c r="CVU922" s="34"/>
      <c r="CWB922" s="35"/>
      <c r="CWC922" s="34"/>
      <c r="CWJ922" s="35"/>
      <c r="CWK922" s="34"/>
      <c r="CWR922" s="35"/>
      <c r="CWS922" s="34"/>
      <c r="CWZ922" s="35"/>
      <c r="CXA922" s="34"/>
      <c r="CXH922" s="35"/>
      <c r="CXI922" s="34"/>
      <c r="CXP922" s="35"/>
      <c r="CXQ922" s="34"/>
      <c r="CXX922" s="35"/>
      <c r="CXY922" s="34"/>
      <c r="CYF922" s="35"/>
      <c r="CYG922" s="34"/>
      <c r="CYN922" s="35"/>
      <c r="CYO922" s="34"/>
      <c r="CYV922" s="35"/>
      <c r="CYW922" s="34"/>
      <c r="CZD922" s="35"/>
      <c r="CZE922" s="34"/>
      <c r="CZL922" s="35"/>
      <c r="CZM922" s="34"/>
      <c r="CZT922" s="35"/>
      <c r="CZU922" s="34"/>
      <c r="DAB922" s="35"/>
      <c r="DAC922" s="34"/>
      <c r="DAJ922" s="35"/>
      <c r="DAK922" s="34"/>
      <c r="DAR922" s="35"/>
      <c r="DAS922" s="34"/>
      <c r="DAZ922" s="35"/>
      <c r="DBA922" s="34"/>
      <c r="DBH922" s="35"/>
      <c r="DBI922" s="34"/>
      <c r="DBP922" s="35"/>
      <c r="DBQ922" s="34"/>
      <c r="DBX922" s="35"/>
      <c r="DBY922" s="34"/>
      <c r="DCF922" s="35"/>
      <c r="DCG922" s="34"/>
      <c r="DCN922" s="35"/>
      <c r="DCO922" s="34"/>
      <c r="DCV922" s="35"/>
      <c r="DCW922" s="34"/>
      <c r="DDD922" s="35"/>
      <c r="DDE922" s="34"/>
      <c r="DDL922" s="35"/>
      <c r="DDM922" s="34"/>
      <c r="DDT922" s="35"/>
      <c r="DDU922" s="34"/>
      <c r="DEB922" s="35"/>
      <c r="DEC922" s="34"/>
      <c r="DEJ922" s="35"/>
      <c r="DEK922" s="34"/>
      <c r="DER922" s="35"/>
      <c r="DES922" s="34"/>
      <c r="DEZ922" s="35"/>
      <c r="DFA922" s="34"/>
      <c r="DFH922" s="35"/>
      <c r="DFI922" s="34"/>
      <c r="DFP922" s="35"/>
      <c r="DFQ922" s="34"/>
      <c r="DFX922" s="35"/>
      <c r="DFY922" s="34"/>
      <c r="DGF922" s="35"/>
      <c r="DGG922" s="34"/>
      <c r="DGN922" s="35"/>
      <c r="DGO922" s="34"/>
      <c r="DGV922" s="35"/>
      <c r="DGW922" s="34"/>
      <c r="DHD922" s="35"/>
      <c r="DHE922" s="34"/>
      <c r="DHL922" s="35"/>
      <c r="DHM922" s="34"/>
      <c r="DHT922" s="35"/>
      <c r="DHU922" s="34"/>
      <c r="DIB922" s="35"/>
      <c r="DIC922" s="34"/>
      <c r="DIJ922" s="35"/>
      <c r="DIK922" s="34"/>
      <c r="DIR922" s="35"/>
      <c r="DIS922" s="34"/>
      <c r="DIZ922" s="35"/>
      <c r="DJA922" s="34"/>
      <c r="DJH922" s="35"/>
      <c r="DJI922" s="34"/>
      <c r="DJP922" s="35"/>
      <c r="DJQ922" s="34"/>
      <c r="DJX922" s="35"/>
      <c r="DJY922" s="34"/>
      <c r="DKF922" s="35"/>
      <c r="DKG922" s="34"/>
      <c r="DKN922" s="35"/>
      <c r="DKO922" s="34"/>
      <c r="DKV922" s="35"/>
      <c r="DKW922" s="34"/>
      <c r="DLD922" s="35"/>
      <c r="DLE922" s="34"/>
      <c r="DLL922" s="35"/>
      <c r="DLM922" s="34"/>
      <c r="DLT922" s="35"/>
      <c r="DLU922" s="34"/>
      <c r="DMB922" s="35"/>
      <c r="DMC922" s="34"/>
      <c r="DMJ922" s="35"/>
      <c r="DMK922" s="34"/>
      <c r="DMR922" s="35"/>
      <c r="DMS922" s="34"/>
      <c r="DMZ922" s="35"/>
      <c r="DNA922" s="34"/>
      <c r="DNH922" s="35"/>
      <c r="DNI922" s="34"/>
      <c r="DNP922" s="35"/>
      <c r="DNQ922" s="34"/>
      <c r="DNX922" s="35"/>
      <c r="DNY922" s="34"/>
      <c r="DOF922" s="35"/>
      <c r="DOG922" s="34"/>
      <c r="DON922" s="35"/>
      <c r="DOO922" s="34"/>
      <c r="DOV922" s="35"/>
      <c r="DOW922" s="34"/>
      <c r="DPD922" s="35"/>
      <c r="DPE922" s="34"/>
      <c r="DPL922" s="35"/>
      <c r="DPM922" s="34"/>
      <c r="DPT922" s="35"/>
      <c r="DPU922" s="34"/>
      <c r="DQB922" s="35"/>
      <c r="DQC922" s="34"/>
      <c r="DQJ922" s="35"/>
      <c r="DQK922" s="34"/>
      <c r="DQR922" s="35"/>
      <c r="DQS922" s="34"/>
      <c r="DQZ922" s="35"/>
      <c r="DRA922" s="34"/>
      <c r="DRH922" s="35"/>
      <c r="DRI922" s="34"/>
      <c r="DRP922" s="35"/>
      <c r="DRQ922" s="34"/>
      <c r="DRX922" s="35"/>
      <c r="DRY922" s="34"/>
      <c r="DSF922" s="35"/>
      <c r="DSG922" s="34"/>
      <c r="DSN922" s="35"/>
      <c r="DSO922" s="34"/>
      <c r="DSV922" s="35"/>
      <c r="DSW922" s="34"/>
      <c r="DTD922" s="35"/>
      <c r="DTE922" s="34"/>
      <c r="DTL922" s="35"/>
      <c r="DTM922" s="34"/>
      <c r="DTT922" s="35"/>
      <c r="DTU922" s="34"/>
      <c r="DUB922" s="35"/>
      <c r="DUC922" s="34"/>
      <c r="DUJ922" s="35"/>
      <c r="DUK922" s="34"/>
      <c r="DUR922" s="35"/>
      <c r="DUS922" s="34"/>
      <c r="DUZ922" s="35"/>
      <c r="DVA922" s="34"/>
      <c r="DVH922" s="35"/>
      <c r="DVI922" s="34"/>
      <c r="DVP922" s="35"/>
      <c r="DVQ922" s="34"/>
      <c r="DVX922" s="35"/>
      <c r="DVY922" s="34"/>
      <c r="DWF922" s="35"/>
      <c r="DWG922" s="34"/>
      <c r="DWN922" s="35"/>
      <c r="DWO922" s="34"/>
      <c r="DWV922" s="35"/>
      <c r="DWW922" s="34"/>
      <c r="DXD922" s="35"/>
      <c r="DXE922" s="34"/>
      <c r="DXL922" s="35"/>
      <c r="DXM922" s="34"/>
      <c r="DXT922" s="35"/>
      <c r="DXU922" s="34"/>
      <c r="DYB922" s="35"/>
      <c r="DYC922" s="34"/>
      <c r="DYJ922" s="35"/>
      <c r="DYK922" s="34"/>
      <c r="DYR922" s="35"/>
      <c r="DYS922" s="34"/>
      <c r="DYZ922" s="35"/>
      <c r="DZA922" s="34"/>
      <c r="DZH922" s="35"/>
      <c r="DZI922" s="34"/>
      <c r="DZP922" s="35"/>
      <c r="DZQ922" s="34"/>
      <c r="DZX922" s="35"/>
      <c r="DZY922" s="34"/>
      <c r="EAF922" s="35"/>
      <c r="EAG922" s="34"/>
      <c r="EAN922" s="35"/>
      <c r="EAO922" s="34"/>
      <c r="EAV922" s="35"/>
      <c r="EAW922" s="34"/>
      <c r="EBD922" s="35"/>
      <c r="EBE922" s="34"/>
      <c r="EBL922" s="35"/>
      <c r="EBM922" s="34"/>
      <c r="EBT922" s="35"/>
      <c r="EBU922" s="34"/>
      <c r="ECB922" s="35"/>
      <c r="ECC922" s="34"/>
      <c r="ECJ922" s="35"/>
      <c r="ECK922" s="34"/>
      <c r="ECR922" s="35"/>
      <c r="ECS922" s="34"/>
      <c r="ECZ922" s="35"/>
      <c r="EDA922" s="34"/>
      <c r="EDH922" s="35"/>
      <c r="EDI922" s="34"/>
      <c r="EDP922" s="35"/>
      <c r="EDQ922" s="34"/>
      <c r="EDX922" s="35"/>
      <c r="EDY922" s="34"/>
      <c r="EEF922" s="35"/>
      <c r="EEG922" s="34"/>
      <c r="EEN922" s="35"/>
      <c r="EEO922" s="34"/>
      <c r="EEV922" s="35"/>
      <c r="EEW922" s="34"/>
      <c r="EFD922" s="35"/>
      <c r="EFE922" s="34"/>
      <c r="EFL922" s="35"/>
      <c r="EFM922" s="34"/>
      <c r="EFT922" s="35"/>
      <c r="EFU922" s="34"/>
      <c r="EGB922" s="35"/>
      <c r="EGC922" s="34"/>
      <c r="EGJ922" s="35"/>
      <c r="EGK922" s="34"/>
      <c r="EGR922" s="35"/>
      <c r="EGS922" s="34"/>
      <c r="EGZ922" s="35"/>
      <c r="EHA922" s="34"/>
      <c r="EHH922" s="35"/>
      <c r="EHI922" s="34"/>
      <c r="EHP922" s="35"/>
      <c r="EHQ922" s="34"/>
      <c r="EHX922" s="35"/>
      <c r="EHY922" s="34"/>
      <c r="EIF922" s="35"/>
      <c r="EIG922" s="34"/>
      <c r="EIN922" s="35"/>
      <c r="EIO922" s="34"/>
      <c r="EIV922" s="35"/>
      <c r="EIW922" s="34"/>
      <c r="EJD922" s="35"/>
      <c r="EJE922" s="34"/>
      <c r="EJL922" s="35"/>
      <c r="EJM922" s="34"/>
      <c r="EJT922" s="35"/>
      <c r="EJU922" s="34"/>
      <c r="EKB922" s="35"/>
      <c r="EKC922" s="34"/>
      <c r="EKJ922" s="35"/>
      <c r="EKK922" s="34"/>
      <c r="EKR922" s="35"/>
      <c r="EKS922" s="34"/>
      <c r="EKZ922" s="35"/>
      <c r="ELA922" s="34"/>
      <c r="ELH922" s="35"/>
      <c r="ELI922" s="34"/>
      <c r="ELP922" s="35"/>
      <c r="ELQ922" s="34"/>
      <c r="ELX922" s="35"/>
      <c r="ELY922" s="34"/>
      <c r="EMF922" s="35"/>
      <c r="EMG922" s="34"/>
      <c r="EMN922" s="35"/>
      <c r="EMO922" s="34"/>
      <c r="EMV922" s="35"/>
      <c r="EMW922" s="34"/>
      <c r="END922" s="35"/>
      <c r="ENE922" s="34"/>
      <c r="ENL922" s="35"/>
      <c r="ENM922" s="34"/>
      <c r="ENT922" s="35"/>
      <c r="ENU922" s="34"/>
      <c r="EOB922" s="35"/>
      <c r="EOC922" s="34"/>
      <c r="EOJ922" s="35"/>
      <c r="EOK922" s="34"/>
      <c r="EOR922" s="35"/>
      <c r="EOS922" s="34"/>
      <c r="EOZ922" s="35"/>
      <c r="EPA922" s="34"/>
      <c r="EPH922" s="35"/>
      <c r="EPI922" s="34"/>
      <c r="EPP922" s="35"/>
      <c r="EPQ922" s="34"/>
      <c r="EPX922" s="35"/>
      <c r="EPY922" s="34"/>
      <c r="EQF922" s="35"/>
      <c r="EQG922" s="34"/>
      <c r="EQN922" s="35"/>
      <c r="EQO922" s="34"/>
      <c r="EQV922" s="35"/>
      <c r="EQW922" s="34"/>
      <c r="ERD922" s="35"/>
      <c r="ERE922" s="34"/>
      <c r="ERL922" s="35"/>
      <c r="ERM922" s="34"/>
      <c r="ERT922" s="35"/>
      <c r="ERU922" s="34"/>
      <c r="ESB922" s="35"/>
      <c r="ESC922" s="34"/>
      <c r="ESJ922" s="35"/>
      <c r="ESK922" s="34"/>
      <c r="ESR922" s="35"/>
      <c r="ESS922" s="34"/>
      <c r="ESZ922" s="35"/>
      <c r="ETA922" s="34"/>
      <c r="ETH922" s="35"/>
      <c r="ETI922" s="34"/>
      <c r="ETP922" s="35"/>
      <c r="ETQ922" s="34"/>
      <c r="ETX922" s="35"/>
      <c r="ETY922" s="34"/>
      <c r="EUF922" s="35"/>
      <c r="EUG922" s="34"/>
      <c r="EUN922" s="35"/>
      <c r="EUO922" s="34"/>
      <c r="EUV922" s="35"/>
      <c r="EUW922" s="34"/>
      <c r="EVD922" s="35"/>
      <c r="EVE922" s="34"/>
      <c r="EVL922" s="35"/>
      <c r="EVM922" s="34"/>
      <c r="EVT922" s="35"/>
      <c r="EVU922" s="34"/>
      <c r="EWB922" s="35"/>
      <c r="EWC922" s="34"/>
      <c r="EWJ922" s="35"/>
      <c r="EWK922" s="34"/>
      <c r="EWR922" s="35"/>
      <c r="EWS922" s="34"/>
      <c r="EWZ922" s="35"/>
      <c r="EXA922" s="34"/>
      <c r="EXH922" s="35"/>
      <c r="EXI922" s="34"/>
      <c r="EXP922" s="35"/>
      <c r="EXQ922" s="34"/>
      <c r="EXX922" s="35"/>
      <c r="EXY922" s="34"/>
      <c r="EYF922" s="35"/>
      <c r="EYG922" s="34"/>
      <c r="EYN922" s="35"/>
      <c r="EYO922" s="34"/>
      <c r="EYV922" s="35"/>
      <c r="EYW922" s="34"/>
      <c r="EZD922" s="35"/>
      <c r="EZE922" s="34"/>
      <c r="EZL922" s="35"/>
      <c r="EZM922" s="34"/>
      <c r="EZT922" s="35"/>
      <c r="EZU922" s="34"/>
      <c r="FAB922" s="35"/>
      <c r="FAC922" s="34"/>
      <c r="FAJ922" s="35"/>
      <c r="FAK922" s="34"/>
      <c r="FAR922" s="35"/>
      <c r="FAS922" s="34"/>
      <c r="FAZ922" s="35"/>
      <c r="FBA922" s="34"/>
      <c r="FBH922" s="35"/>
      <c r="FBI922" s="34"/>
      <c r="FBP922" s="35"/>
      <c r="FBQ922" s="34"/>
      <c r="FBX922" s="35"/>
      <c r="FBY922" s="34"/>
      <c r="FCF922" s="35"/>
      <c r="FCG922" s="34"/>
      <c r="FCN922" s="35"/>
      <c r="FCO922" s="34"/>
      <c r="FCV922" s="35"/>
      <c r="FCW922" s="34"/>
      <c r="FDD922" s="35"/>
      <c r="FDE922" s="34"/>
      <c r="FDL922" s="35"/>
      <c r="FDM922" s="34"/>
      <c r="FDT922" s="35"/>
      <c r="FDU922" s="34"/>
      <c r="FEB922" s="35"/>
      <c r="FEC922" s="34"/>
      <c r="FEJ922" s="35"/>
      <c r="FEK922" s="34"/>
      <c r="FER922" s="35"/>
      <c r="FES922" s="34"/>
      <c r="FEZ922" s="35"/>
      <c r="FFA922" s="34"/>
      <c r="FFH922" s="35"/>
      <c r="FFI922" s="34"/>
      <c r="FFP922" s="35"/>
      <c r="FFQ922" s="34"/>
      <c r="FFX922" s="35"/>
      <c r="FFY922" s="34"/>
      <c r="FGF922" s="35"/>
      <c r="FGG922" s="34"/>
      <c r="FGN922" s="35"/>
      <c r="FGO922" s="34"/>
      <c r="FGV922" s="35"/>
      <c r="FGW922" s="34"/>
      <c r="FHD922" s="35"/>
      <c r="FHE922" s="34"/>
      <c r="FHL922" s="35"/>
      <c r="FHM922" s="34"/>
      <c r="FHT922" s="35"/>
      <c r="FHU922" s="34"/>
      <c r="FIB922" s="35"/>
      <c r="FIC922" s="34"/>
      <c r="FIJ922" s="35"/>
      <c r="FIK922" s="34"/>
      <c r="FIR922" s="35"/>
      <c r="FIS922" s="34"/>
      <c r="FIZ922" s="35"/>
      <c r="FJA922" s="34"/>
      <c r="FJH922" s="35"/>
      <c r="FJI922" s="34"/>
      <c r="FJP922" s="35"/>
      <c r="FJQ922" s="34"/>
      <c r="FJX922" s="35"/>
      <c r="FJY922" s="34"/>
      <c r="FKF922" s="35"/>
      <c r="FKG922" s="34"/>
      <c r="FKN922" s="35"/>
      <c r="FKO922" s="34"/>
      <c r="FKV922" s="35"/>
      <c r="FKW922" s="34"/>
      <c r="FLD922" s="35"/>
      <c r="FLE922" s="34"/>
      <c r="FLL922" s="35"/>
      <c r="FLM922" s="34"/>
      <c r="FLT922" s="35"/>
      <c r="FLU922" s="34"/>
      <c r="FMB922" s="35"/>
      <c r="FMC922" s="34"/>
      <c r="FMJ922" s="35"/>
      <c r="FMK922" s="34"/>
      <c r="FMR922" s="35"/>
      <c r="FMS922" s="34"/>
      <c r="FMZ922" s="35"/>
      <c r="FNA922" s="34"/>
      <c r="FNH922" s="35"/>
      <c r="FNI922" s="34"/>
      <c r="FNP922" s="35"/>
      <c r="FNQ922" s="34"/>
      <c r="FNX922" s="35"/>
      <c r="FNY922" s="34"/>
      <c r="FOF922" s="35"/>
      <c r="FOG922" s="34"/>
      <c r="FON922" s="35"/>
      <c r="FOO922" s="34"/>
      <c r="FOV922" s="35"/>
      <c r="FOW922" s="34"/>
      <c r="FPD922" s="35"/>
      <c r="FPE922" s="34"/>
      <c r="FPL922" s="35"/>
      <c r="FPM922" s="34"/>
      <c r="FPT922" s="35"/>
      <c r="FPU922" s="34"/>
      <c r="FQB922" s="35"/>
      <c r="FQC922" s="34"/>
      <c r="FQJ922" s="35"/>
      <c r="FQK922" s="34"/>
      <c r="FQR922" s="35"/>
      <c r="FQS922" s="34"/>
      <c r="FQZ922" s="35"/>
      <c r="FRA922" s="34"/>
      <c r="FRH922" s="35"/>
      <c r="FRI922" s="34"/>
      <c r="FRP922" s="35"/>
      <c r="FRQ922" s="34"/>
      <c r="FRX922" s="35"/>
      <c r="FRY922" s="34"/>
      <c r="FSF922" s="35"/>
      <c r="FSG922" s="34"/>
      <c r="FSN922" s="35"/>
      <c r="FSO922" s="34"/>
      <c r="FSV922" s="35"/>
      <c r="FSW922" s="34"/>
      <c r="FTD922" s="35"/>
      <c r="FTE922" s="34"/>
      <c r="FTL922" s="35"/>
      <c r="FTM922" s="34"/>
      <c r="FTT922" s="35"/>
      <c r="FTU922" s="34"/>
      <c r="FUB922" s="35"/>
      <c r="FUC922" s="34"/>
      <c r="FUJ922" s="35"/>
      <c r="FUK922" s="34"/>
      <c r="FUR922" s="35"/>
      <c r="FUS922" s="34"/>
      <c r="FUZ922" s="35"/>
      <c r="FVA922" s="34"/>
      <c r="FVH922" s="35"/>
      <c r="FVI922" s="34"/>
      <c r="FVP922" s="35"/>
      <c r="FVQ922" s="34"/>
      <c r="FVX922" s="35"/>
      <c r="FVY922" s="34"/>
      <c r="FWF922" s="35"/>
      <c r="FWG922" s="34"/>
      <c r="FWN922" s="35"/>
      <c r="FWO922" s="34"/>
      <c r="FWV922" s="35"/>
      <c r="FWW922" s="34"/>
      <c r="FXD922" s="35"/>
      <c r="FXE922" s="34"/>
      <c r="FXL922" s="35"/>
      <c r="FXM922" s="34"/>
      <c r="FXT922" s="35"/>
      <c r="FXU922" s="34"/>
      <c r="FYB922" s="35"/>
      <c r="FYC922" s="34"/>
      <c r="FYJ922" s="35"/>
      <c r="FYK922" s="34"/>
      <c r="FYR922" s="35"/>
      <c r="FYS922" s="34"/>
      <c r="FYZ922" s="35"/>
      <c r="FZA922" s="34"/>
      <c r="FZH922" s="35"/>
      <c r="FZI922" s="34"/>
      <c r="FZP922" s="35"/>
      <c r="FZQ922" s="34"/>
      <c r="FZX922" s="35"/>
      <c r="FZY922" s="34"/>
      <c r="GAF922" s="35"/>
      <c r="GAG922" s="34"/>
      <c r="GAN922" s="35"/>
      <c r="GAO922" s="34"/>
      <c r="GAV922" s="35"/>
      <c r="GAW922" s="34"/>
      <c r="GBD922" s="35"/>
      <c r="GBE922" s="34"/>
      <c r="GBL922" s="35"/>
      <c r="GBM922" s="34"/>
      <c r="GBT922" s="35"/>
      <c r="GBU922" s="34"/>
      <c r="GCB922" s="35"/>
      <c r="GCC922" s="34"/>
      <c r="GCJ922" s="35"/>
      <c r="GCK922" s="34"/>
      <c r="GCR922" s="35"/>
      <c r="GCS922" s="34"/>
      <c r="GCZ922" s="35"/>
      <c r="GDA922" s="34"/>
      <c r="GDH922" s="35"/>
      <c r="GDI922" s="34"/>
      <c r="GDP922" s="35"/>
      <c r="GDQ922" s="34"/>
      <c r="GDX922" s="35"/>
      <c r="GDY922" s="34"/>
      <c r="GEF922" s="35"/>
      <c r="GEG922" s="34"/>
      <c r="GEN922" s="35"/>
      <c r="GEO922" s="34"/>
      <c r="GEV922" s="35"/>
      <c r="GEW922" s="34"/>
      <c r="GFD922" s="35"/>
      <c r="GFE922" s="34"/>
      <c r="GFL922" s="35"/>
      <c r="GFM922" s="34"/>
      <c r="GFT922" s="35"/>
      <c r="GFU922" s="34"/>
      <c r="GGB922" s="35"/>
      <c r="GGC922" s="34"/>
      <c r="GGJ922" s="35"/>
      <c r="GGK922" s="34"/>
      <c r="GGR922" s="35"/>
      <c r="GGS922" s="34"/>
      <c r="GGZ922" s="35"/>
      <c r="GHA922" s="34"/>
      <c r="GHH922" s="35"/>
      <c r="GHI922" s="34"/>
      <c r="GHP922" s="35"/>
      <c r="GHQ922" s="34"/>
      <c r="GHX922" s="35"/>
      <c r="GHY922" s="34"/>
      <c r="GIF922" s="35"/>
      <c r="GIG922" s="34"/>
      <c r="GIN922" s="35"/>
      <c r="GIO922" s="34"/>
      <c r="GIV922" s="35"/>
      <c r="GIW922" s="34"/>
      <c r="GJD922" s="35"/>
      <c r="GJE922" s="34"/>
      <c r="GJL922" s="35"/>
      <c r="GJM922" s="34"/>
      <c r="GJT922" s="35"/>
      <c r="GJU922" s="34"/>
      <c r="GKB922" s="35"/>
      <c r="GKC922" s="34"/>
      <c r="GKJ922" s="35"/>
      <c r="GKK922" s="34"/>
      <c r="GKR922" s="35"/>
      <c r="GKS922" s="34"/>
      <c r="GKZ922" s="35"/>
      <c r="GLA922" s="34"/>
      <c r="GLH922" s="35"/>
      <c r="GLI922" s="34"/>
      <c r="GLP922" s="35"/>
      <c r="GLQ922" s="34"/>
      <c r="GLX922" s="35"/>
      <c r="GLY922" s="34"/>
      <c r="GMF922" s="35"/>
      <c r="GMG922" s="34"/>
      <c r="GMN922" s="35"/>
      <c r="GMO922" s="34"/>
      <c r="GMV922" s="35"/>
      <c r="GMW922" s="34"/>
      <c r="GND922" s="35"/>
      <c r="GNE922" s="34"/>
      <c r="GNL922" s="35"/>
      <c r="GNM922" s="34"/>
      <c r="GNT922" s="35"/>
      <c r="GNU922" s="34"/>
      <c r="GOB922" s="35"/>
      <c r="GOC922" s="34"/>
      <c r="GOJ922" s="35"/>
      <c r="GOK922" s="34"/>
      <c r="GOR922" s="35"/>
      <c r="GOS922" s="34"/>
      <c r="GOZ922" s="35"/>
      <c r="GPA922" s="34"/>
      <c r="GPH922" s="35"/>
      <c r="GPI922" s="34"/>
      <c r="GPP922" s="35"/>
      <c r="GPQ922" s="34"/>
      <c r="GPX922" s="35"/>
      <c r="GPY922" s="34"/>
      <c r="GQF922" s="35"/>
      <c r="GQG922" s="34"/>
      <c r="GQN922" s="35"/>
      <c r="GQO922" s="34"/>
      <c r="GQV922" s="35"/>
      <c r="GQW922" s="34"/>
      <c r="GRD922" s="35"/>
      <c r="GRE922" s="34"/>
      <c r="GRL922" s="35"/>
      <c r="GRM922" s="34"/>
      <c r="GRT922" s="35"/>
      <c r="GRU922" s="34"/>
      <c r="GSB922" s="35"/>
      <c r="GSC922" s="34"/>
      <c r="GSJ922" s="35"/>
      <c r="GSK922" s="34"/>
      <c r="GSR922" s="35"/>
      <c r="GSS922" s="34"/>
      <c r="GSZ922" s="35"/>
      <c r="GTA922" s="34"/>
      <c r="GTH922" s="35"/>
      <c r="GTI922" s="34"/>
      <c r="GTP922" s="35"/>
      <c r="GTQ922" s="34"/>
      <c r="GTX922" s="35"/>
      <c r="GTY922" s="34"/>
      <c r="GUF922" s="35"/>
      <c r="GUG922" s="34"/>
      <c r="GUN922" s="35"/>
      <c r="GUO922" s="34"/>
      <c r="GUV922" s="35"/>
      <c r="GUW922" s="34"/>
      <c r="GVD922" s="35"/>
      <c r="GVE922" s="34"/>
      <c r="GVL922" s="35"/>
      <c r="GVM922" s="34"/>
      <c r="GVT922" s="35"/>
      <c r="GVU922" s="34"/>
      <c r="GWB922" s="35"/>
      <c r="GWC922" s="34"/>
      <c r="GWJ922" s="35"/>
      <c r="GWK922" s="34"/>
      <c r="GWR922" s="35"/>
      <c r="GWS922" s="34"/>
      <c r="GWZ922" s="35"/>
      <c r="GXA922" s="34"/>
      <c r="GXH922" s="35"/>
      <c r="GXI922" s="34"/>
      <c r="GXP922" s="35"/>
      <c r="GXQ922" s="34"/>
      <c r="GXX922" s="35"/>
      <c r="GXY922" s="34"/>
      <c r="GYF922" s="35"/>
      <c r="GYG922" s="34"/>
      <c r="GYN922" s="35"/>
      <c r="GYO922" s="34"/>
      <c r="GYV922" s="35"/>
      <c r="GYW922" s="34"/>
      <c r="GZD922" s="35"/>
      <c r="GZE922" s="34"/>
      <c r="GZL922" s="35"/>
      <c r="GZM922" s="34"/>
      <c r="GZT922" s="35"/>
      <c r="GZU922" s="34"/>
      <c r="HAB922" s="35"/>
      <c r="HAC922" s="34"/>
      <c r="HAJ922" s="35"/>
      <c r="HAK922" s="34"/>
      <c r="HAR922" s="35"/>
      <c r="HAS922" s="34"/>
      <c r="HAZ922" s="35"/>
      <c r="HBA922" s="34"/>
      <c r="HBH922" s="35"/>
      <c r="HBI922" s="34"/>
      <c r="HBP922" s="35"/>
      <c r="HBQ922" s="34"/>
      <c r="HBX922" s="35"/>
      <c r="HBY922" s="34"/>
      <c r="HCF922" s="35"/>
      <c r="HCG922" s="34"/>
      <c r="HCN922" s="35"/>
      <c r="HCO922" s="34"/>
      <c r="HCV922" s="35"/>
      <c r="HCW922" s="34"/>
      <c r="HDD922" s="35"/>
      <c r="HDE922" s="34"/>
      <c r="HDL922" s="35"/>
      <c r="HDM922" s="34"/>
      <c r="HDT922" s="35"/>
      <c r="HDU922" s="34"/>
      <c r="HEB922" s="35"/>
      <c r="HEC922" s="34"/>
      <c r="HEJ922" s="35"/>
      <c r="HEK922" s="34"/>
      <c r="HER922" s="35"/>
      <c r="HES922" s="34"/>
      <c r="HEZ922" s="35"/>
      <c r="HFA922" s="34"/>
      <c r="HFH922" s="35"/>
      <c r="HFI922" s="34"/>
      <c r="HFP922" s="35"/>
      <c r="HFQ922" s="34"/>
      <c r="HFX922" s="35"/>
      <c r="HFY922" s="34"/>
      <c r="HGF922" s="35"/>
      <c r="HGG922" s="34"/>
      <c r="HGN922" s="35"/>
      <c r="HGO922" s="34"/>
      <c r="HGV922" s="35"/>
      <c r="HGW922" s="34"/>
      <c r="HHD922" s="35"/>
      <c r="HHE922" s="34"/>
      <c r="HHL922" s="35"/>
      <c r="HHM922" s="34"/>
      <c r="HHT922" s="35"/>
      <c r="HHU922" s="34"/>
      <c r="HIB922" s="35"/>
      <c r="HIC922" s="34"/>
      <c r="HIJ922" s="35"/>
      <c r="HIK922" s="34"/>
      <c r="HIR922" s="35"/>
      <c r="HIS922" s="34"/>
      <c r="HIZ922" s="35"/>
      <c r="HJA922" s="34"/>
      <c r="HJH922" s="35"/>
      <c r="HJI922" s="34"/>
      <c r="HJP922" s="35"/>
      <c r="HJQ922" s="34"/>
      <c r="HJX922" s="35"/>
      <c r="HJY922" s="34"/>
      <c r="HKF922" s="35"/>
      <c r="HKG922" s="34"/>
      <c r="HKN922" s="35"/>
      <c r="HKO922" s="34"/>
      <c r="HKV922" s="35"/>
      <c r="HKW922" s="34"/>
      <c r="HLD922" s="35"/>
      <c r="HLE922" s="34"/>
      <c r="HLL922" s="35"/>
      <c r="HLM922" s="34"/>
      <c r="HLT922" s="35"/>
      <c r="HLU922" s="34"/>
      <c r="HMB922" s="35"/>
      <c r="HMC922" s="34"/>
      <c r="HMJ922" s="35"/>
      <c r="HMK922" s="34"/>
      <c r="HMR922" s="35"/>
      <c r="HMS922" s="34"/>
      <c r="HMZ922" s="35"/>
      <c r="HNA922" s="34"/>
      <c r="HNH922" s="35"/>
      <c r="HNI922" s="34"/>
      <c r="HNP922" s="35"/>
      <c r="HNQ922" s="34"/>
      <c r="HNX922" s="35"/>
      <c r="HNY922" s="34"/>
      <c r="HOF922" s="35"/>
      <c r="HOG922" s="34"/>
      <c r="HON922" s="35"/>
      <c r="HOO922" s="34"/>
      <c r="HOV922" s="35"/>
      <c r="HOW922" s="34"/>
      <c r="HPD922" s="35"/>
      <c r="HPE922" s="34"/>
      <c r="HPL922" s="35"/>
      <c r="HPM922" s="34"/>
      <c r="HPT922" s="35"/>
      <c r="HPU922" s="34"/>
      <c r="HQB922" s="35"/>
      <c r="HQC922" s="34"/>
      <c r="HQJ922" s="35"/>
      <c r="HQK922" s="34"/>
      <c r="HQR922" s="35"/>
      <c r="HQS922" s="34"/>
      <c r="HQZ922" s="35"/>
      <c r="HRA922" s="34"/>
      <c r="HRH922" s="35"/>
      <c r="HRI922" s="34"/>
      <c r="HRP922" s="35"/>
      <c r="HRQ922" s="34"/>
      <c r="HRX922" s="35"/>
      <c r="HRY922" s="34"/>
      <c r="HSF922" s="35"/>
      <c r="HSG922" s="34"/>
      <c r="HSN922" s="35"/>
      <c r="HSO922" s="34"/>
      <c r="HSV922" s="35"/>
      <c r="HSW922" s="34"/>
      <c r="HTD922" s="35"/>
      <c r="HTE922" s="34"/>
      <c r="HTL922" s="35"/>
      <c r="HTM922" s="34"/>
      <c r="HTT922" s="35"/>
      <c r="HTU922" s="34"/>
      <c r="HUB922" s="35"/>
      <c r="HUC922" s="34"/>
      <c r="HUJ922" s="35"/>
      <c r="HUK922" s="34"/>
      <c r="HUR922" s="35"/>
      <c r="HUS922" s="34"/>
      <c r="HUZ922" s="35"/>
      <c r="HVA922" s="34"/>
      <c r="HVH922" s="35"/>
      <c r="HVI922" s="34"/>
      <c r="HVP922" s="35"/>
      <c r="HVQ922" s="34"/>
      <c r="HVX922" s="35"/>
      <c r="HVY922" s="34"/>
      <c r="HWF922" s="35"/>
      <c r="HWG922" s="34"/>
      <c r="HWN922" s="35"/>
      <c r="HWO922" s="34"/>
      <c r="HWV922" s="35"/>
      <c r="HWW922" s="34"/>
      <c r="HXD922" s="35"/>
      <c r="HXE922" s="34"/>
      <c r="HXL922" s="35"/>
      <c r="HXM922" s="34"/>
      <c r="HXT922" s="35"/>
      <c r="HXU922" s="34"/>
      <c r="HYB922" s="35"/>
      <c r="HYC922" s="34"/>
      <c r="HYJ922" s="35"/>
      <c r="HYK922" s="34"/>
      <c r="HYR922" s="35"/>
      <c r="HYS922" s="34"/>
      <c r="HYZ922" s="35"/>
      <c r="HZA922" s="34"/>
      <c r="HZH922" s="35"/>
      <c r="HZI922" s="34"/>
      <c r="HZP922" s="35"/>
      <c r="HZQ922" s="34"/>
      <c r="HZX922" s="35"/>
      <c r="HZY922" s="34"/>
      <c r="IAF922" s="35"/>
      <c r="IAG922" s="34"/>
      <c r="IAN922" s="35"/>
      <c r="IAO922" s="34"/>
      <c r="IAV922" s="35"/>
      <c r="IAW922" s="34"/>
      <c r="IBD922" s="35"/>
      <c r="IBE922" s="34"/>
      <c r="IBL922" s="35"/>
      <c r="IBM922" s="34"/>
      <c r="IBT922" s="35"/>
      <c r="IBU922" s="34"/>
      <c r="ICB922" s="35"/>
      <c r="ICC922" s="34"/>
      <c r="ICJ922" s="35"/>
      <c r="ICK922" s="34"/>
      <c r="ICR922" s="35"/>
      <c r="ICS922" s="34"/>
      <c r="ICZ922" s="35"/>
      <c r="IDA922" s="34"/>
      <c r="IDH922" s="35"/>
      <c r="IDI922" s="34"/>
      <c r="IDP922" s="35"/>
      <c r="IDQ922" s="34"/>
      <c r="IDX922" s="35"/>
      <c r="IDY922" s="34"/>
      <c r="IEF922" s="35"/>
      <c r="IEG922" s="34"/>
      <c r="IEN922" s="35"/>
      <c r="IEO922" s="34"/>
      <c r="IEV922" s="35"/>
      <c r="IEW922" s="34"/>
      <c r="IFD922" s="35"/>
      <c r="IFE922" s="34"/>
      <c r="IFL922" s="35"/>
      <c r="IFM922" s="34"/>
      <c r="IFT922" s="35"/>
      <c r="IFU922" s="34"/>
      <c r="IGB922" s="35"/>
      <c r="IGC922" s="34"/>
      <c r="IGJ922" s="35"/>
      <c r="IGK922" s="34"/>
      <c r="IGR922" s="35"/>
      <c r="IGS922" s="34"/>
      <c r="IGZ922" s="35"/>
      <c r="IHA922" s="34"/>
      <c r="IHH922" s="35"/>
      <c r="IHI922" s="34"/>
      <c r="IHP922" s="35"/>
      <c r="IHQ922" s="34"/>
      <c r="IHX922" s="35"/>
      <c r="IHY922" s="34"/>
      <c r="IIF922" s="35"/>
      <c r="IIG922" s="34"/>
      <c r="IIN922" s="35"/>
      <c r="IIO922" s="34"/>
      <c r="IIV922" s="35"/>
      <c r="IIW922" s="34"/>
      <c r="IJD922" s="35"/>
      <c r="IJE922" s="34"/>
      <c r="IJL922" s="35"/>
      <c r="IJM922" s="34"/>
      <c r="IJT922" s="35"/>
      <c r="IJU922" s="34"/>
      <c r="IKB922" s="35"/>
      <c r="IKC922" s="34"/>
      <c r="IKJ922" s="35"/>
      <c r="IKK922" s="34"/>
      <c r="IKR922" s="35"/>
      <c r="IKS922" s="34"/>
      <c r="IKZ922" s="35"/>
      <c r="ILA922" s="34"/>
      <c r="ILH922" s="35"/>
      <c r="ILI922" s="34"/>
      <c r="ILP922" s="35"/>
      <c r="ILQ922" s="34"/>
      <c r="ILX922" s="35"/>
      <c r="ILY922" s="34"/>
      <c r="IMF922" s="35"/>
      <c r="IMG922" s="34"/>
      <c r="IMN922" s="35"/>
      <c r="IMO922" s="34"/>
      <c r="IMV922" s="35"/>
      <c r="IMW922" s="34"/>
      <c r="IND922" s="35"/>
      <c r="INE922" s="34"/>
      <c r="INL922" s="35"/>
      <c r="INM922" s="34"/>
      <c r="INT922" s="35"/>
      <c r="INU922" s="34"/>
      <c r="IOB922" s="35"/>
      <c r="IOC922" s="34"/>
      <c r="IOJ922" s="35"/>
      <c r="IOK922" s="34"/>
      <c r="IOR922" s="35"/>
      <c r="IOS922" s="34"/>
      <c r="IOZ922" s="35"/>
      <c r="IPA922" s="34"/>
      <c r="IPH922" s="35"/>
      <c r="IPI922" s="34"/>
      <c r="IPP922" s="35"/>
      <c r="IPQ922" s="34"/>
      <c r="IPX922" s="35"/>
      <c r="IPY922" s="34"/>
      <c r="IQF922" s="35"/>
      <c r="IQG922" s="34"/>
      <c r="IQN922" s="35"/>
      <c r="IQO922" s="34"/>
      <c r="IQV922" s="35"/>
      <c r="IQW922" s="34"/>
      <c r="IRD922" s="35"/>
      <c r="IRE922" s="34"/>
      <c r="IRL922" s="35"/>
      <c r="IRM922" s="34"/>
      <c r="IRT922" s="35"/>
      <c r="IRU922" s="34"/>
      <c r="ISB922" s="35"/>
      <c r="ISC922" s="34"/>
      <c r="ISJ922" s="35"/>
      <c r="ISK922" s="34"/>
      <c r="ISR922" s="35"/>
      <c r="ISS922" s="34"/>
      <c r="ISZ922" s="35"/>
      <c r="ITA922" s="34"/>
      <c r="ITH922" s="35"/>
      <c r="ITI922" s="34"/>
      <c r="ITP922" s="35"/>
      <c r="ITQ922" s="34"/>
      <c r="ITX922" s="35"/>
      <c r="ITY922" s="34"/>
      <c r="IUF922" s="35"/>
      <c r="IUG922" s="34"/>
      <c r="IUN922" s="35"/>
      <c r="IUO922" s="34"/>
      <c r="IUV922" s="35"/>
      <c r="IUW922" s="34"/>
      <c r="IVD922" s="35"/>
      <c r="IVE922" s="34"/>
      <c r="IVL922" s="35"/>
      <c r="IVM922" s="34"/>
      <c r="IVT922" s="35"/>
      <c r="IVU922" s="34"/>
      <c r="IWB922" s="35"/>
      <c r="IWC922" s="34"/>
      <c r="IWJ922" s="35"/>
      <c r="IWK922" s="34"/>
      <c r="IWR922" s="35"/>
      <c r="IWS922" s="34"/>
      <c r="IWZ922" s="35"/>
      <c r="IXA922" s="34"/>
      <c r="IXH922" s="35"/>
      <c r="IXI922" s="34"/>
      <c r="IXP922" s="35"/>
      <c r="IXQ922" s="34"/>
      <c r="IXX922" s="35"/>
      <c r="IXY922" s="34"/>
      <c r="IYF922" s="35"/>
      <c r="IYG922" s="34"/>
      <c r="IYN922" s="35"/>
      <c r="IYO922" s="34"/>
      <c r="IYV922" s="35"/>
      <c r="IYW922" s="34"/>
      <c r="IZD922" s="35"/>
      <c r="IZE922" s="34"/>
      <c r="IZL922" s="35"/>
      <c r="IZM922" s="34"/>
      <c r="IZT922" s="35"/>
      <c r="IZU922" s="34"/>
      <c r="JAB922" s="35"/>
      <c r="JAC922" s="34"/>
      <c r="JAJ922" s="35"/>
      <c r="JAK922" s="34"/>
      <c r="JAR922" s="35"/>
      <c r="JAS922" s="34"/>
      <c r="JAZ922" s="35"/>
      <c r="JBA922" s="34"/>
      <c r="JBH922" s="35"/>
      <c r="JBI922" s="34"/>
      <c r="JBP922" s="35"/>
      <c r="JBQ922" s="34"/>
      <c r="JBX922" s="35"/>
      <c r="JBY922" s="34"/>
      <c r="JCF922" s="35"/>
      <c r="JCG922" s="34"/>
      <c r="JCN922" s="35"/>
      <c r="JCO922" s="34"/>
      <c r="JCV922" s="35"/>
      <c r="JCW922" s="34"/>
      <c r="JDD922" s="35"/>
      <c r="JDE922" s="34"/>
      <c r="JDL922" s="35"/>
      <c r="JDM922" s="34"/>
      <c r="JDT922" s="35"/>
      <c r="JDU922" s="34"/>
      <c r="JEB922" s="35"/>
      <c r="JEC922" s="34"/>
      <c r="JEJ922" s="35"/>
      <c r="JEK922" s="34"/>
      <c r="JER922" s="35"/>
      <c r="JES922" s="34"/>
      <c r="JEZ922" s="35"/>
      <c r="JFA922" s="34"/>
      <c r="JFH922" s="35"/>
      <c r="JFI922" s="34"/>
      <c r="JFP922" s="35"/>
      <c r="JFQ922" s="34"/>
      <c r="JFX922" s="35"/>
      <c r="JFY922" s="34"/>
      <c r="JGF922" s="35"/>
      <c r="JGG922" s="34"/>
      <c r="JGN922" s="35"/>
      <c r="JGO922" s="34"/>
      <c r="JGV922" s="35"/>
      <c r="JGW922" s="34"/>
      <c r="JHD922" s="35"/>
      <c r="JHE922" s="34"/>
      <c r="JHL922" s="35"/>
      <c r="JHM922" s="34"/>
      <c r="JHT922" s="35"/>
      <c r="JHU922" s="34"/>
      <c r="JIB922" s="35"/>
      <c r="JIC922" s="34"/>
      <c r="JIJ922" s="35"/>
      <c r="JIK922" s="34"/>
      <c r="JIR922" s="35"/>
      <c r="JIS922" s="34"/>
      <c r="JIZ922" s="35"/>
      <c r="JJA922" s="34"/>
      <c r="JJH922" s="35"/>
      <c r="JJI922" s="34"/>
      <c r="JJP922" s="35"/>
      <c r="JJQ922" s="34"/>
      <c r="JJX922" s="35"/>
      <c r="JJY922" s="34"/>
      <c r="JKF922" s="35"/>
      <c r="JKG922" s="34"/>
      <c r="JKN922" s="35"/>
      <c r="JKO922" s="34"/>
      <c r="JKV922" s="35"/>
      <c r="JKW922" s="34"/>
      <c r="JLD922" s="35"/>
      <c r="JLE922" s="34"/>
      <c r="JLL922" s="35"/>
      <c r="JLM922" s="34"/>
      <c r="JLT922" s="35"/>
      <c r="JLU922" s="34"/>
      <c r="JMB922" s="35"/>
      <c r="JMC922" s="34"/>
      <c r="JMJ922" s="35"/>
      <c r="JMK922" s="34"/>
      <c r="JMR922" s="35"/>
      <c r="JMS922" s="34"/>
      <c r="JMZ922" s="35"/>
      <c r="JNA922" s="34"/>
      <c r="JNH922" s="35"/>
      <c r="JNI922" s="34"/>
      <c r="JNP922" s="35"/>
      <c r="JNQ922" s="34"/>
      <c r="JNX922" s="35"/>
      <c r="JNY922" s="34"/>
      <c r="JOF922" s="35"/>
      <c r="JOG922" s="34"/>
      <c r="JON922" s="35"/>
      <c r="JOO922" s="34"/>
      <c r="JOV922" s="35"/>
      <c r="JOW922" s="34"/>
      <c r="JPD922" s="35"/>
      <c r="JPE922" s="34"/>
      <c r="JPL922" s="35"/>
      <c r="JPM922" s="34"/>
      <c r="JPT922" s="35"/>
      <c r="JPU922" s="34"/>
      <c r="JQB922" s="35"/>
      <c r="JQC922" s="34"/>
      <c r="JQJ922" s="35"/>
      <c r="JQK922" s="34"/>
      <c r="JQR922" s="35"/>
      <c r="JQS922" s="34"/>
      <c r="JQZ922" s="35"/>
      <c r="JRA922" s="34"/>
      <c r="JRH922" s="35"/>
      <c r="JRI922" s="34"/>
      <c r="JRP922" s="35"/>
      <c r="JRQ922" s="34"/>
      <c r="JRX922" s="35"/>
      <c r="JRY922" s="34"/>
      <c r="JSF922" s="35"/>
      <c r="JSG922" s="34"/>
      <c r="JSN922" s="35"/>
      <c r="JSO922" s="34"/>
      <c r="JSV922" s="35"/>
      <c r="JSW922" s="34"/>
      <c r="JTD922" s="35"/>
      <c r="JTE922" s="34"/>
      <c r="JTL922" s="35"/>
      <c r="JTM922" s="34"/>
      <c r="JTT922" s="35"/>
      <c r="JTU922" s="34"/>
      <c r="JUB922" s="35"/>
      <c r="JUC922" s="34"/>
      <c r="JUJ922" s="35"/>
      <c r="JUK922" s="34"/>
      <c r="JUR922" s="35"/>
      <c r="JUS922" s="34"/>
      <c r="JUZ922" s="35"/>
      <c r="JVA922" s="34"/>
      <c r="JVH922" s="35"/>
      <c r="JVI922" s="34"/>
      <c r="JVP922" s="35"/>
      <c r="JVQ922" s="34"/>
      <c r="JVX922" s="35"/>
      <c r="JVY922" s="34"/>
      <c r="JWF922" s="35"/>
      <c r="JWG922" s="34"/>
      <c r="JWN922" s="35"/>
      <c r="JWO922" s="34"/>
      <c r="JWV922" s="35"/>
      <c r="JWW922" s="34"/>
      <c r="JXD922" s="35"/>
      <c r="JXE922" s="34"/>
      <c r="JXL922" s="35"/>
      <c r="JXM922" s="34"/>
      <c r="JXT922" s="35"/>
      <c r="JXU922" s="34"/>
      <c r="JYB922" s="35"/>
      <c r="JYC922" s="34"/>
      <c r="JYJ922" s="35"/>
      <c r="JYK922" s="34"/>
      <c r="JYR922" s="35"/>
      <c r="JYS922" s="34"/>
      <c r="JYZ922" s="35"/>
      <c r="JZA922" s="34"/>
      <c r="JZH922" s="35"/>
      <c r="JZI922" s="34"/>
      <c r="JZP922" s="35"/>
      <c r="JZQ922" s="34"/>
      <c r="JZX922" s="35"/>
      <c r="JZY922" s="34"/>
      <c r="KAF922" s="35"/>
      <c r="KAG922" s="34"/>
      <c r="KAN922" s="35"/>
      <c r="KAO922" s="34"/>
      <c r="KAV922" s="35"/>
      <c r="KAW922" s="34"/>
      <c r="KBD922" s="35"/>
      <c r="KBE922" s="34"/>
      <c r="KBL922" s="35"/>
      <c r="KBM922" s="34"/>
      <c r="KBT922" s="35"/>
      <c r="KBU922" s="34"/>
      <c r="KCB922" s="35"/>
      <c r="KCC922" s="34"/>
      <c r="KCJ922" s="35"/>
      <c r="KCK922" s="34"/>
      <c r="KCR922" s="35"/>
      <c r="KCS922" s="34"/>
      <c r="KCZ922" s="35"/>
      <c r="KDA922" s="34"/>
      <c r="KDH922" s="35"/>
      <c r="KDI922" s="34"/>
      <c r="KDP922" s="35"/>
      <c r="KDQ922" s="34"/>
      <c r="KDX922" s="35"/>
      <c r="KDY922" s="34"/>
      <c r="KEF922" s="35"/>
      <c r="KEG922" s="34"/>
      <c r="KEN922" s="35"/>
      <c r="KEO922" s="34"/>
      <c r="KEV922" s="35"/>
      <c r="KEW922" s="34"/>
      <c r="KFD922" s="35"/>
      <c r="KFE922" s="34"/>
      <c r="KFL922" s="35"/>
      <c r="KFM922" s="34"/>
      <c r="KFT922" s="35"/>
      <c r="KFU922" s="34"/>
      <c r="KGB922" s="35"/>
      <c r="KGC922" s="34"/>
      <c r="KGJ922" s="35"/>
      <c r="KGK922" s="34"/>
      <c r="KGR922" s="35"/>
      <c r="KGS922" s="34"/>
      <c r="KGZ922" s="35"/>
      <c r="KHA922" s="34"/>
      <c r="KHH922" s="35"/>
      <c r="KHI922" s="34"/>
      <c r="KHP922" s="35"/>
      <c r="KHQ922" s="34"/>
      <c r="KHX922" s="35"/>
      <c r="KHY922" s="34"/>
      <c r="KIF922" s="35"/>
      <c r="KIG922" s="34"/>
      <c r="KIN922" s="35"/>
      <c r="KIO922" s="34"/>
      <c r="KIV922" s="35"/>
      <c r="KIW922" s="34"/>
      <c r="KJD922" s="35"/>
      <c r="KJE922" s="34"/>
      <c r="KJL922" s="35"/>
      <c r="KJM922" s="34"/>
      <c r="KJT922" s="35"/>
      <c r="KJU922" s="34"/>
      <c r="KKB922" s="35"/>
      <c r="KKC922" s="34"/>
      <c r="KKJ922" s="35"/>
      <c r="KKK922" s="34"/>
      <c r="KKR922" s="35"/>
      <c r="KKS922" s="34"/>
      <c r="KKZ922" s="35"/>
      <c r="KLA922" s="34"/>
      <c r="KLH922" s="35"/>
      <c r="KLI922" s="34"/>
      <c r="KLP922" s="35"/>
      <c r="KLQ922" s="34"/>
      <c r="KLX922" s="35"/>
      <c r="KLY922" s="34"/>
      <c r="KMF922" s="35"/>
      <c r="KMG922" s="34"/>
      <c r="KMN922" s="35"/>
      <c r="KMO922" s="34"/>
      <c r="KMV922" s="35"/>
      <c r="KMW922" s="34"/>
      <c r="KND922" s="35"/>
      <c r="KNE922" s="34"/>
      <c r="KNL922" s="35"/>
      <c r="KNM922" s="34"/>
      <c r="KNT922" s="35"/>
      <c r="KNU922" s="34"/>
      <c r="KOB922" s="35"/>
      <c r="KOC922" s="34"/>
      <c r="KOJ922" s="35"/>
      <c r="KOK922" s="34"/>
      <c r="KOR922" s="35"/>
      <c r="KOS922" s="34"/>
      <c r="KOZ922" s="35"/>
      <c r="KPA922" s="34"/>
      <c r="KPH922" s="35"/>
      <c r="KPI922" s="34"/>
      <c r="KPP922" s="35"/>
      <c r="KPQ922" s="34"/>
      <c r="KPX922" s="35"/>
      <c r="KPY922" s="34"/>
      <c r="KQF922" s="35"/>
      <c r="KQG922" s="34"/>
      <c r="KQN922" s="35"/>
      <c r="KQO922" s="34"/>
      <c r="KQV922" s="35"/>
      <c r="KQW922" s="34"/>
      <c r="KRD922" s="35"/>
      <c r="KRE922" s="34"/>
      <c r="KRL922" s="35"/>
      <c r="KRM922" s="34"/>
      <c r="KRT922" s="35"/>
      <c r="KRU922" s="34"/>
      <c r="KSB922" s="35"/>
      <c r="KSC922" s="34"/>
      <c r="KSJ922" s="35"/>
      <c r="KSK922" s="34"/>
      <c r="KSR922" s="35"/>
      <c r="KSS922" s="34"/>
      <c r="KSZ922" s="35"/>
      <c r="KTA922" s="34"/>
      <c r="KTH922" s="35"/>
      <c r="KTI922" s="34"/>
      <c r="KTP922" s="35"/>
      <c r="KTQ922" s="34"/>
      <c r="KTX922" s="35"/>
      <c r="KTY922" s="34"/>
      <c r="KUF922" s="35"/>
      <c r="KUG922" s="34"/>
      <c r="KUN922" s="35"/>
      <c r="KUO922" s="34"/>
      <c r="KUV922" s="35"/>
      <c r="KUW922" s="34"/>
      <c r="KVD922" s="35"/>
      <c r="KVE922" s="34"/>
      <c r="KVL922" s="35"/>
      <c r="KVM922" s="34"/>
      <c r="KVT922" s="35"/>
      <c r="KVU922" s="34"/>
      <c r="KWB922" s="35"/>
      <c r="KWC922" s="34"/>
      <c r="KWJ922" s="35"/>
      <c r="KWK922" s="34"/>
      <c r="KWR922" s="35"/>
      <c r="KWS922" s="34"/>
      <c r="KWZ922" s="35"/>
      <c r="KXA922" s="34"/>
      <c r="KXH922" s="35"/>
      <c r="KXI922" s="34"/>
      <c r="KXP922" s="35"/>
      <c r="KXQ922" s="34"/>
      <c r="KXX922" s="35"/>
      <c r="KXY922" s="34"/>
      <c r="KYF922" s="35"/>
      <c r="KYG922" s="34"/>
      <c r="KYN922" s="35"/>
      <c r="KYO922" s="34"/>
      <c r="KYV922" s="35"/>
      <c r="KYW922" s="34"/>
      <c r="KZD922" s="35"/>
      <c r="KZE922" s="34"/>
      <c r="KZL922" s="35"/>
      <c r="KZM922" s="34"/>
      <c r="KZT922" s="35"/>
      <c r="KZU922" s="34"/>
      <c r="LAB922" s="35"/>
      <c r="LAC922" s="34"/>
      <c r="LAJ922" s="35"/>
      <c r="LAK922" s="34"/>
      <c r="LAR922" s="35"/>
      <c r="LAS922" s="34"/>
      <c r="LAZ922" s="35"/>
      <c r="LBA922" s="34"/>
      <c r="LBH922" s="35"/>
      <c r="LBI922" s="34"/>
      <c r="LBP922" s="35"/>
      <c r="LBQ922" s="34"/>
      <c r="LBX922" s="35"/>
      <c r="LBY922" s="34"/>
      <c r="LCF922" s="35"/>
      <c r="LCG922" s="34"/>
      <c r="LCN922" s="35"/>
      <c r="LCO922" s="34"/>
      <c r="LCV922" s="35"/>
      <c r="LCW922" s="34"/>
      <c r="LDD922" s="35"/>
      <c r="LDE922" s="34"/>
      <c r="LDL922" s="35"/>
      <c r="LDM922" s="34"/>
      <c r="LDT922" s="35"/>
      <c r="LDU922" s="34"/>
      <c r="LEB922" s="35"/>
      <c r="LEC922" s="34"/>
      <c r="LEJ922" s="35"/>
      <c r="LEK922" s="34"/>
      <c r="LER922" s="35"/>
      <c r="LES922" s="34"/>
      <c r="LEZ922" s="35"/>
      <c r="LFA922" s="34"/>
      <c r="LFH922" s="35"/>
      <c r="LFI922" s="34"/>
      <c r="LFP922" s="35"/>
      <c r="LFQ922" s="34"/>
      <c r="LFX922" s="35"/>
      <c r="LFY922" s="34"/>
      <c r="LGF922" s="35"/>
      <c r="LGG922" s="34"/>
      <c r="LGN922" s="35"/>
      <c r="LGO922" s="34"/>
      <c r="LGV922" s="35"/>
      <c r="LGW922" s="34"/>
      <c r="LHD922" s="35"/>
      <c r="LHE922" s="34"/>
      <c r="LHL922" s="35"/>
      <c r="LHM922" s="34"/>
      <c r="LHT922" s="35"/>
      <c r="LHU922" s="34"/>
      <c r="LIB922" s="35"/>
      <c r="LIC922" s="34"/>
      <c r="LIJ922" s="35"/>
      <c r="LIK922" s="34"/>
      <c r="LIR922" s="35"/>
      <c r="LIS922" s="34"/>
      <c r="LIZ922" s="35"/>
      <c r="LJA922" s="34"/>
      <c r="LJH922" s="35"/>
      <c r="LJI922" s="34"/>
      <c r="LJP922" s="35"/>
      <c r="LJQ922" s="34"/>
      <c r="LJX922" s="35"/>
      <c r="LJY922" s="34"/>
      <c r="LKF922" s="35"/>
      <c r="LKG922" s="34"/>
      <c r="LKN922" s="35"/>
      <c r="LKO922" s="34"/>
      <c r="LKV922" s="35"/>
      <c r="LKW922" s="34"/>
      <c r="LLD922" s="35"/>
      <c r="LLE922" s="34"/>
      <c r="LLL922" s="35"/>
      <c r="LLM922" s="34"/>
      <c r="LLT922" s="35"/>
      <c r="LLU922" s="34"/>
      <c r="LMB922" s="35"/>
      <c r="LMC922" s="34"/>
      <c r="LMJ922" s="35"/>
      <c r="LMK922" s="34"/>
      <c r="LMR922" s="35"/>
      <c r="LMS922" s="34"/>
      <c r="LMZ922" s="35"/>
      <c r="LNA922" s="34"/>
      <c r="LNH922" s="35"/>
      <c r="LNI922" s="34"/>
      <c r="LNP922" s="35"/>
      <c r="LNQ922" s="34"/>
      <c r="LNX922" s="35"/>
      <c r="LNY922" s="34"/>
      <c r="LOF922" s="35"/>
      <c r="LOG922" s="34"/>
      <c r="LON922" s="35"/>
      <c r="LOO922" s="34"/>
      <c r="LOV922" s="35"/>
      <c r="LOW922" s="34"/>
      <c r="LPD922" s="35"/>
      <c r="LPE922" s="34"/>
      <c r="LPL922" s="35"/>
      <c r="LPM922" s="34"/>
      <c r="LPT922" s="35"/>
      <c r="LPU922" s="34"/>
      <c r="LQB922" s="35"/>
      <c r="LQC922" s="34"/>
      <c r="LQJ922" s="35"/>
      <c r="LQK922" s="34"/>
      <c r="LQR922" s="35"/>
      <c r="LQS922" s="34"/>
      <c r="LQZ922" s="35"/>
      <c r="LRA922" s="34"/>
      <c r="LRH922" s="35"/>
      <c r="LRI922" s="34"/>
      <c r="LRP922" s="35"/>
      <c r="LRQ922" s="34"/>
      <c r="LRX922" s="35"/>
      <c r="LRY922" s="34"/>
      <c r="LSF922" s="35"/>
      <c r="LSG922" s="34"/>
      <c r="LSN922" s="35"/>
      <c r="LSO922" s="34"/>
      <c r="LSV922" s="35"/>
      <c r="LSW922" s="34"/>
      <c r="LTD922" s="35"/>
      <c r="LTE922" s="34"/>
      <c r="LTL922" s="35"/>
      <c r="LTM922" s="34"/>
      <c r="LTT922" s="35"/>
      <c r="LTU922" s="34"/>
      <c r="LUB922" s="35"/>
      <c r="LUC922" s="34"/>
      <c r="LUJ922" s="35"/>
      <c r="LUK922" s="34"/>
      <c r="LUR922" s="35"/>
      <c r="LUS922" s="34"/>
      <c r="LUZ922" s="35"/>
      <c r="LVA922" s="34"/>
      <c r="LVH922" s="35"/>
      <c r="LVI922" s="34"/>
      <c r="LVP922" s="35"/>
      <c r="LVQ922" s="34"/>
      <c r="LVX922" s="35"/>
      <c r="LVY922" s="34"/>
      <c r="LWF922" s="35"/>
      <c r="LWG922" s="34"/>
      <c r="LWN922" s="35"/>
      <c r="LWO922" s="34"/>
      <c r="LWV922" s="35"/>
      <c r="LWW922" s="34"/>
      <c r="LXD922" s="35"/>
      <c r="LXE922" s="34"/>
      <c r="LXL922" s="35"/>
      <c r="LXM922" s="34"/>
      <c r="LXT922" s="35"/>
      <c r="LXU922" s="34"/>
      <c r="LYB922" s="35"/>
      <c r="LYC922" s="34"/>
      <c r="LYJ922" s="35"/>
      <c r="LYK922" s="34"/>
      <c r="LYR922" s="35"/>
      <c r="LYS922" s="34"/>
      <c r="LYZ922" s="35"/>
      <c r="LZA922" s="34"/>
      <c r="LZH922" s="35"/>
      <c r="LZI922" s="34"/>
      <c r="LZP922" s="35"/>
      <c r="LZQ922" s="34"/>
      <c r="LZX922" s="35"/>
      <c r="LZY922" s="34"/>
      <c r="MAF922" s="35"/>
      <c r="MAG922" s="34"/>
      <c r="MAN922" s="35"/>
      <c r="MAO922" s="34"/>
      <c r="MAV922" s="35"/>
      <c r="MAW922" s="34"/>
      <c r="MBD922" s="35"/>
      <c r="MBE922" s="34"/>
      <c r="MBL922" s="35"/>
      <c r="MBM922" s="34"/>
      <c r="MBT922" s="35"/>
      <c r="MBU922" s="34"/>
      <c r="MCB922" s="35"/>
      <c r="MCC922" s="34"/>
      <c r="MCJ922" s="35"/>
      <c r="MCK922" s="34"/>
      <c r="MCR922" s="35"/>
      <c r="MCS922" s="34"/>
      <c r="MCZ922" s="35"/>
      <c r="MDA922" s="34"/>
      <c r="MDH922" s="35"/>
      <c r="MDI922" s="34"/>
      <c r="MDP922" s="35"/>
      <c r="MDQ922" s="34"/>
      <c r="MDX922" s="35"/>
      <c r="MDY922" s="34"/>
      <c r="MEF922" s="35"/>
      <c r="MEG922" s="34"/>
      <c r="MEN922" s="35"/>
      <c r="MEO922" s="34"/>
      <c r="MEV922" s="35"/>
      <c r="MEW922" s="34"/>
      <c r="MFD922" s="35"/>
      <c r="MFE922" s="34"/>
      <c r="MFL922" s="35"/>
      <c r="MFM922" s="34"/>
      <c r="MFT922" s="35"/>
      <c r="MFU922" s="34"/>
      <c r="MGB922" s="35"/>
      <c r="MGC922" s="34"/>
      <c r="MGJ922" s="35"/>
      <c r="MGK922" s="34"/>
      <c r="MGR922" s="35"/>
      <c r="MGS922" s="34"/>
      <c r="MGZ922" s="35"/>
      <c r="MHA922" s="34"/>
      <c r="MHH922" s="35"/>
      <c r="MHI922" s="34"/>
      <c r="MHP922" s="35"/>
      <c r="MHQ922" s="34"/>
      <c r="MHX922" s="35"/>
      <c r="MHY922" s="34"/>
      <c r="MIF922" s="35"/>
      <c r="MIG922" s="34"/>
      <c r="MIN922" s="35"/>
      <c r="MIO922" s="34"/>
      <c r="MIV922" s="35"/>
      <c r="MIW922" s="34"/>
      <c r="MJD922" s="35"/>
      <c r="MJE922" s="34"/>
      <c r="MJL922" s="35"/>
      <c r="MJM922" s="34"/>
      <c r="MJT922" s="35"/>
      <c r="MJU922" s="34"/>
      <c r="MKB922" s="35"/>
      <c r="MKC922" s="34"/>
      <c r="MKJ922" s="35"/>
      <c r="MKK922" s="34"/>
      <c r="MKR922" s="35"/>
      <c r="MKS922" s="34"/>
      <c r="MKZ922" s="35"/>
      <c r="MLA922" s="34"/>
      <c r="MLH922" s="35"/>
      <c r="MLI922" s="34"/>
      <c r="MLP922" s="35"/>
      <c r="MLQ922" s="34"/>
      <c r="MLX922" s="35"/>
      <c r="MLY922" s="34"/>
      <c r="MMF922" s="35"/>
      <c r="MMG922" s="34"/>
      <c r="MMN922" s="35"/>
      <c r="MMO922" s="34"/>
      <c r="MMV922" s="35"/>
      <c r="MMW922" s="34"/>
      <c r="MND922" s="35"/>
      <c r="MNE922" s="34"/>
      <c r="MNL922" s="35"/>
      <c r="MNM922" s="34"/>
      <c r="MNT922" s="35"/>
      <c r="MNU922" s="34"/>
      <c r="MOB922" s="35"/>
      <c r="MOC922" s="34"/>
      <c r="MOJ922" s="35"/>
      <c r="MOK922" s="34"/>
      <c r="MOR922" s="35"/>
      <c r="MOS922" s="34"/>
      <c r="MOZ922" s="35"/>
      <c r="MPA922" s="34"/>
      <c r="MPH922" s="35"/>
      <c r="MPI922" s="34"/>
      <c r="MPP922" s="35"/>
      <c r="MPQ922" s="34"/>
      <c r="MPX922" s="35"/>
      <c r="MPY922" s="34"/>
      <c r="MQF922" s="35"/>
      <c r="MQG922" s="34"/>
      <c r="MQN922" s="35"/>
      <c r="MQO922" s="34"/>
      <c r="MQV922" s="35"/>
      <c r="MQW922" s="34"/>
      <c r="MRD922" s="35"/>
      <c r="MRE922" s="34"/>
      <c r="MRL922" s="35"/>
      <c r="MRM922" s="34"/>
      <c r="MRT922" s="35"/>
      <c r="MRU922" s="34"/>
      <c r="MSB922" s="35"/>
      <c r="MSC922" s="34"/>
      <c r="MSJ922" s="35"/>
      <c r="MSK922" s="34"/>
      <c r="MSR922" s="35"/>
      <c r="MSS922" s="34"/>
      <c r="MSZ922" s="35"/>
      <c r="MTA922" s="34"/>
      <c r="MTH922" s="35"/>
      <c r="MTI922" s="34"/>
      <c r="MTP922" s="35"/>
      <c r="MTQ922" s="34"/>
      <c r="MTX922" s="35"/>
      <c r="MTY922" s="34"/>
      <c r="MUF922" s="35"/>
      <c r="MUG922" s="34"/>
      <c r="MUN922" s="35"/>
      <c r="MUO922" s="34"/>
      <c r="MUV922" s="35"/>
      <c r="MUW922" s="34"/>
      <c r="MVD922" s="35"/>
      <c r="MVE922" s="34"/>
      <c r="MVL922" s="35"/>
      <c r="MVM922" s="34"/>
      <c r="MVT922" s="35"/>
      <c r="MVU922" s="34"/>
      <c r="MWB922" s="35"/>
      <c r="MWC922" s="34"/>
      <c r="MWJ922" s="35"/>
      <c r="MWK922" s="34"/>
      <c r="MWR922" s="35"/>
      <c r="MWS922" s="34"/>
      <c r="MWZ922" s="35"/>
      <c r="MXA922" s="34"/>
      <c r="MXH922" s="35"/>
      <c r="MXI922" s="34"/>
      <c r="MXP922" s="35"/>
      <c r="MXQ922" s="34"/>
      <c r="MXX922" s="35"/>
      <c r="MXY922" s="34"/>
      <c r="MYF922" s="35"/>
      <c r="MYG922" s="34"/>
      <c r="MYN922" s="35"/>
      <c r="MYO922" s="34"/>
      <c r="MYV922" s="35"/>
      <c r="MYW922" s="34"/>
      <c r="MZD922" s="35"/>
      <c r="MZE922" s="34"/>
      <c r="MZL922" s="35"/>
      <c r="MZM922" s="34"/>
      <c r="MZT922" s="35"/>
      <c r="MZU922" s="34"/>
      <c r="NAB922" s="35"/>
      <c r="NAC922" s="34"/>
      <c r="NAJ922" s="35"/>
      <c r="NAK922" s="34"/>
      <c r="NAR922" s="35"/>
      <c r="NAS922" s="34"/>
      <c r="NAZ922" s="35"/>
      <c r="NBA922" s="34"/>
      <c r="NBH922" s="35"/>
      <c r="NBI922" s="34"/>
      <c r="NBP922" s="35"/>
      <c r="NBQ922" s="34"/>
      <c r="NBX922" s="35"/>
      <c r="NBY922" s="34"/>
      <c r="NCF922" s="35"/>
      <c r="NCG922" s="34"/>
      <c r="NCN922" s="35"/>
      <c r="NCO922" s="34"/>
      <c r="NCV922" s="35"/>
      <c r="NCW922" s="34"/>
      <c r="NDD922" s="35"/>
      <c r="NDE922" s="34"/>
      <c r="NDL922" s="35"/>
      <c r="NDM922" s="34"/>
      <c r="NDT922" s="35"/>
      <c r="NDU922" s="34"/>
      <c r="NEB922" s="35"/>
      <c r="NEC922" s="34"/>
      <c r="NEJ922" s="35"/>
      <c r="NEK922" s="34"/>
      <c r="NER922" s="35"/>
      <c r="NES922" s="34"/>
      <c r="NEZ922" s="35"/>
      <c r="NFA922" s="34"/>
      <c r="NFH922" s="35"/>
      <c r="NFI922" s="34"/>
      <c r="NFP922" s="35"/>
      <c r="NFQ922" s="34"/>
      <c r="NFX922" s="35"/>
      <c r="NFY922" s="34"/>
      <c r="NGF922" s="35"/>
      <c r="NGG922" s="34"/>
      <c r="NGN922" s="35"/>
      <c r="NGO922" s="34"/>
      <c r="NGV922" s="35"/>
      <c r="NGW922" s="34"/>
      <c r="NHD922" s="35"/>
      <c r="NHE922" s="34"/>
      <c r="NHL922" s="35"/>
      <c r="NHM922" s="34"/>
      <c r="NHT922" s="35"/>
      <c r="NHU922" s="34"/>
      <c r="NIB922" s="35"/>
      <c r="NIC922" s="34"/>
      <c r="NIJ922" s="35"/>
      <c r="NIK922" s="34"/>
      <c r="NIR922" s="35"/>
      <c r="NIS922" s="34"/>
      <c r="NIZ922" s="35"/>
      <c r="NJA922" s="34"/>
      <c r="NJH922" s="35"/>
      <c r="NJI922" s="34"/>
      <c r="NJP922" s="35"/>
      <c r="NJQ922" s="34"/>
      <c r="NJX922" s="35"/>
      <c r="NJY922" s="34"/>
      <c r="NKF922" s="35"/>
      <c r="NKG922" s="34"/>
      <c r="NKN922" s="35"/>
      <c r="NKO922" s="34"/>
      <c r="NKV922" s="35"/>
      <c r="NKW922" s="34"/>
      <c r="NLD922" s="35"/>
      <c r="NLE922" s="34"/>
      <c r="NLL922" s="35"/>
      <c r="NLM922" s="34"/>
      <c r="NLT922" s="35"/>
      <c r="NLU922" s="34"/>
      <c r="NMB922" s="35"/>
      <c r="NMC922" s="34"/>
      <c r="NMJ922" s="35"/>
      <c r="NMK922" s="34"/>
      <c r="NMR922" s="35"/>
      <c r="NMS922" s="34"/>
      <c r="NMZ922" s="35"/>
      <c r="NNA922" s="34"/>
      <c r="NNH922" s="35"/>
      <c r="NNI922" s="34"/>
      <c r="NNP922" s="35"/>
      <c r="NNQ922" s="34"/>
      <c r="NNX922" s="35"/>
      <c r="NNY922" s="34"/>
      <c r="NOF922" s="35"/>
      <c r="NOG922" s="34"/>
      <c r="NON922" s="35"/>
      <c r="NOO922" s="34"/>
      <c r="NOV922" s="35"/>
      <c r="NOW922" s="34"/>
      <c r="NPD922" s="35"/>
      <c r="NPE922" s="34"/>
      <c r="NPL922" s="35"/>
      <c r="NPM922" s="34"/>
      <c r="NPT922" s="35"/>
      <c r="NPU922" s="34"/>
      <c r="NQB922" s="35"/>
      <c r="NQC922" s="34"/>
      <c r="NQJ922" s="35"/>
      <c r="NQK922" s="34"/>
      <c r="NQR922" s="35"/>
      <c r="NQS922" s="34"/>
      <c r="NQZ922" s="35"/>
      <c r="NRA922" s="34"/>
      <c r="NRH922" s="35"/>
      <c r="NRI922" s="34"/>
      <c r="NRP922" s="35"/>
      <c r="NRQ922" s="34"/>
      <c r="NRX922" s="35"/>
      <c r="NRY922" s="34"/>
      <c r="NSF922" s="35"/>
      <c r="NSG922" s="34"/>
      <c r="NSN922" s="35"/>
      <c r="NSO922" s="34"/>
      <c r="NSV922" s="35"/>
      <c r="NSW922" s="34"/>
      <c r="NTD922" s="35"/>
      <c r="NTE922" s="34"/>
      <c r="NTL922" s="35"/>
      <c r="NTM922" s="34"/>
      <c r="NTT922" s="35"/>
      <c r="NTU922" s="34"/>
      <c r="NUB922" s="35"/>
      <c r="NUC922" s="34"/>
      <c r="NUJ922" s="35"/>
      <c r="NUK922" s="34"/>
      <c r="NUR922" s="35"/>
      <c r="NUS922" s="34"/>
      <c r="NUZ922" s="35"/>
      <c r="NVA922" s="34"/>
      <c r="NVH922" s="35"/>
      <c r="NVI922" s="34"/>
      <c r="NVP922" s="35"/>
      <c r="NVQ922" s="34"/>
      <c r="NVX922" s="35"/>
      <c r="NVY922" s="34"/>
      <c r="NWF922" s="35"/>
      <c r="NWG922" s="34"/>
      <c r="NWN922" s="35"/>
      <c r="NWO922" s="34"/>
      <c r="NWV922" s="35"/>
      <c r="NWW922" s="34"/>
      <c r="NXD922" s="35"/>
      <c r="NXE922" s="34"/>
      <c r="NXL922" s="35"/>
      <c r="NXM922" s="34"/>
      <c r="NXT922" s="35"/>
      <c r="NXU922" s="34"/>
      <c r="NYB922" s="35"/>
      <c r="NYC922" s="34"/>
      <c r="NYJ922" s="35"/>
      <c r="NYK922" s="34"/>
      <c r="NYR922" s="35"/>
      <c r="NYS922" s="34"/>
      <c r="NYZ922" s="35"/>
      <c r="NZA922" s="34"/>
      <c r="NZH922" s="35"/>
      <c r="NZI922" s="34"/>
      <c r="NZP922" s="35"/>
      <c r="NZQ922" s="34"/>
      <c r="NZX922" s="35"/>
      <c r="NZY922" s="34"/>
      <c r="OAF922" s="35"/>
      <c r="OAG922" s="34"/>
      <c r="OAN922" s="35"/>
      <c r="OAO922" s="34"/>
      <c r="OAV922" s="35"/>
      <c r="OAW922" s="34"/>
      <c r="OBD922" s="35"/>
      <c r="OBE922" s="34"/>
      <c r="OBL922" s="35"/>
      <c r="OBM922" s="34"/>
      <c r="OBT922" s="35"/>
      <c r="OBU922" s="34"/>
      <c r="OCB922" s="35"/>
      <c r="OCC922" s="34"/>
      <c r="OCJ922" s="35"/>
      <c r="OCK922" s="34"/>
      <c r="OCR922" s="35"/>
      <c r="OCS922" s="34"/>
      <c r="OCZ922" s="35"/>
      <c r="ODA922" s="34"/>
      <c r="ODH922" s="35"/>
      <c r="ODI922" s="34"/>
      <c r="ODP922" s="35"/>
      <c r="ODQ922" s="34"/>
      <c r="ODX922" s="35"/>
      <c r="ODY922" s="34"/>
      <c r="OEF922" s="35"/>
      <c r="OEG922" s="34"/>
      <c r="OEN922" s="35"/>
      <c r="OEO922" s="34"/>
      <c r="OEV922" s="35"/>
      <c r="OEW922" s="34"/>
      <c r="OFD922" s="35"/>
      <c r="OFE922" s="34"/>
      <c r="OFL922" s="35"/>
      <c r="OFM922" s="34"/>
      <c r="OFT922" s="35"/>
      <c r="OFU922" s="34"/>
      <c r="OGB922" s="35"/>
      <c r="OGC922" s="34"/>
      <c r="OGJ922" s="35"/>
      <c r="OGK922" s="34"/>
      <c r="OGR922" s="35"/>
      <c r="OGS922" s="34"/>
      <c r="OGZ922" s="35"/>
      <c r="OHA922" s="34"/>
      <c r="OHH922" s="35"/>
      <c r="OHI922" s="34"/>
      <c r="OHP922" s="35"/>
      <c r="OHQ922" s="34"/>
      <c r="OHX922" s="35"/>
      <c r="OHY922" s="34"/>
      <c r="OIF922" s="35"/>
      <c r="OIG922" s="34"/>
      <c r="OIN922" s="35"/>
      <c r="OIO922" s="34"/>
      <c r="OIV922" s="35"/>
      <c r="OIW922" s="34"/>
      <c r="OJD922" s="35"/>
      <c r="OJE922" s="34"/>
      <c r="OJL922" s="35"/>
      <c r="OJM922" s="34"/>
      <c r="OJT922" s="35"/>
      <c r="OJU922" s="34"/>
      <c r="OKB922" s="35"/>
      <c r="OKC922" s="34"/>
      <c r="OKJ922" s="35"/>
      <c r="OKK922" s="34"/>
      <c r="OKR922" s="35"/>
      <c r="OKS922" s="34"/>
      <c r="OKZ922" s="35"/>
      <c r="OLA922" s="34"/>
      <c r="OLH922" s="35"/>
      <c r="OLI922" s="34"/>
      <c r="OLP922" s="35"/>
      <c r="OLQ922" s="34"/>
      <c r="OLX922" s="35"/>
      <c r="OLY922" s="34"/>
      <c r="OMF922" s="35"/>
      <c r="OMG922" s="34"/>
      <c r="OMN922" s="35"/>
      <c r="OMO922" s="34"/>
      <c r="OMV922" s="35"/>
      <c r="OMW922" s="34"/>
      <c r="OND922" s="35"/>
      <c r="ONE922" s="34"/>
      <c r="ONL922" s="35"/>
      <c r="ONM922" s="34"/>
      <c r="ONT922" s="35"/>
      <c r="ONU922" s="34"/>
      <c r="OOB922" s="35"/>
      <c r="OOC922" s="34"/>
      <c r="OOJ922" s="35"/>
      <c r="OOK922" s="34"/>
      <c r="OOR922" s="35"/>
      <c r="OOS922" s="34"/>
      <c r="OOZ922" s="35"/>
      <c r="OPA922" s="34"/>
      <c r="OPH922" s="35"/>
      <c r="OPI922" s="34"/>
      <c r="OPP922" s="35"/>
      <c r="OPQ922" s="34"/>
      <c r="OPX922" s="35"/>
      <c r="OPY922" s="34"/>
      <c r="OQF922" s="35"/>
      <c r="OQG922" s="34"/>
      <c r="OQN922" s="35"/>
      <c r="OQO922" s="34"/>
      <c r="OQV922" s="35"/>
      <c r="OQW922" s="34"/>
      <c r="ORD922" s="35"/>
      <c r="ORE922" s="34"/>
      <c r="ORL922" s="35"/>
      <c r="ORM922" s="34"/>
      <c r="ORT922" s="35"/>
      <c r="ORU922" s="34"/>
      <c r="OSB922" s="35"/>
      <c r="OSC922" s="34"/>
      <c r="OSJ922" s="35"/>
      <c r="OSK922" s="34"/>
      <c r="OSR922" s="35"/>
      <c r="OSS922" s="34"/>
      <c r="OSZ922" s="35"/>
      <c r="OTA922" s="34"/>
      <c r="OTH922" s="35"/>
      <c r="OTI922" s="34"/>
      <c r="OTP922" s="35"/>
      <c r="OTQ922" s="34"/>
      <c r="OTX922" s="35"/>
      <c r="OTY922" s="34"/>
      <c r="OUF922" s="35"/>
      <c r="OUG922" s="34"/>
      <c r="OUN922" s="35"/>
      <c r="OUO922" s="34"/>
      <c r="OUV922" s="35"/>
      <c r="OUW922" s="34"/>
      <c r="OVD922" s="35"/>
      <c r="OVE922" s="34"/>
      <c r="OVL922" s="35"/>
      <c r="OVM922" s="34"/>
      <c r="OVT922" s="35"/>
      <c r="OVU922" s="34"/>
      <c r="OWB922" s="35"/>
      <c r="OWC922" s="34"/>
      <c r="OWJ922" s="35"/>
      <c r="OWK922" s="34"/>
      <c r="OWR922" s="35"/>
      <c r="OWS922" s="34"/>
      <c r="OWZ922" s="35"/>
      <c r="OXA922" s="34"/>
      <c r="OXH922" s="35"/>
      <c r="OXI922" s="34"/>
      <c r="OXP922" s="35"/>
      <c r="OXQ922" s="34"/>
      <c r="OXX922" s="35"/>
      <c r="OXY922" s="34"/>
      <c r="OYF922" s="35"/>
      <c r="OYG922" s="34"/>
      <c r="OYN922" s="35"/>
      <c r="OYO922" s="34"/>
      <c r="OYV922" s="35"/>
      <c r="OYW922" s="34"/>
      <c r="OZD922" s="35"/>
      <c r="OZE922" s="34"/>
      <c r="OZL922" s="35"/>
      <c r="OZM922" s="34"/>
      <c r="OZT922" s="35"/>
      <c r="OZU922" s="34"/>
      <c r="PAB922" s="35"/>
      <c r="PAC922" s="34"/>
      <c r="PAJ922" s="35"/>
      <c r="PAK922" s="34"/>
      <c r="PAR922" s="35"/>
      <c r="PAS922" s="34"/>
      <c r="PAZ922" s="35"/>
      <c r="PBA922" s="34"/>
      <c r="PBH922" s="35"/>
      <c r="PBI922" s="34"/>
      <c r="PBP922" s="35"/>
      <c r="PBQ922" s="34"/>
      <c r="PBX922" s="35"/>
      <c r="PBY922" s="34"/>
      <c r="PCF922" s="35"/>
      <c r="PCG922" s="34"/>
      <c r="PCN922" s="35"/>
      <c r="PCO922" s="34"/>
      <c r="PCV922" s="35"/>
      <c r="PCW922" s="34"/>
      <c r="PDD922" s="35"/>
      <c r="PDE922" s="34"/>
      <c r="PDL922" s="35"/>
      <c r="PDM922" s="34"/>
      <c r="PDT922" s="35"/>
      <c r="PDU922" s="34"/>
      <c r="PEB922" s="35"/>
      <c r="PEC922" s="34"/>
      <c r="PEJ922" s="35"/>
      <c r="PEK922" s="34"/>
      <c r="PER922" s="35"/>
      <c r="PES922" s="34"/>
      <c r="PEZ922" s="35"/>
      <c r="PFA922" s="34"/>
      <c r="PFH922" s="35"/>
      <c r="PFI922" s="34"/>
      <c r="PFP922" s="35"/>
      <c r="PFQ922" s="34"/>
      <c r="PFX922" s="35"/>
      <c r="PFY922" s="34"/>
      <c r="PGF922" s="35"/>
      <c r="PGG922" s="34"/>
      <c r="PGN922" s="35"/>
      <c r="PGO922" s="34"/>
      <c r="PGV922" s="35"/>
      <c r="PGW922" s="34"/>
      <c r="PHD922" s="35"/>
      <c r="PHE922" s="34"/>
      <c r="PHL922" s="35"/>
      <c r="PHM922" s="34"/>
      <c r="PHT922" s="35"/>
      <c r="PHU922" s="34"/>
      <c r="PIB922" s="35"/>
      <c r="PIC922" s="34"/>
      <c r="PIJ922" s="35"/>
      <c r="PIK922" s="34"/>
      <c r="PIR922" s="35"/>
      <c r="PIS922" s="34"/>
      <c r="PIZ922" s="35"/>
      <c r="PJA922" s="34"/>
      <c r="PJH922" s="35"/>
      <c r="PJI922" s="34"/>
      <c r="PJP922" s="35"/>
      <c r="PJQ922" s="34"/>
      <c r="PJX922" s="35"/>
      <c r="PJY922" s="34"/>
      <c r="PKF922" s="35"/>
      <c r="PKG922" s="34"/>
      <c r="PKN922" s="35"/>
      <c r="PKO922" s="34"/>
      <c r="PKV922" s="35"/>
      <c r="PKW922" s="34"/>
      <c r="PLD922" s="35"/>
      <c r="PLE922" s="34"/>
      <c r="PLL922" s="35"/>
      <c r="PLM922" s="34"/>
      <c r="PLT922" s="35"/>
      <c r="PLU922" s="34"/>
      <c r="PMB922" s="35"/>
      <c r="PMC922" s="34"/>
      <c r="PMJ922" s="35"/>
      <c r="PMK922" s="34"/>
      <c r="PMR922" s="35"/>
      <c r="PMS922" s="34"/>
      <c r="PMZ922" s="35"/>
      <c r="PNA922" s="34"/>
      <c r="PNH922" s="35"/>
      <c r="PNI922" s="34"/>
      <c r="PNP922" s="35"/>
      <c r="PNQ922" s="34"/>
      <c r="PNX922" s="35"/>
      <c r="PNY922" s="34"/>
      <c r="POF922" s="35"/>
      <c r="POG922" s="34"/>
      <c r="PON922" s="35"/>
      <c r="POO922" s="34"/>
      <c r="POV922" s="35"/>
      <c r="POW922" s="34"/>
      <c r="PPD922" s="35"/>
      <c r="PPE922" s="34"/>
      <c r="PPL922" s="35"/>
      <c r="PPM922" s="34"/>
      <c r="PPT922" s="35"/>
      <c r="PPU922" s="34"/>
      <c r="PQB922" s="35"/>
      <c r="PQC922" s="34"/>
      <c r="PQJ922" s="35"/>
      <c r="PQK922" s="34"/>
      <c r="PQR922" s="35"/>
      <c r="PQS922" s="34"/>
      <c r="PQZ922" s="35"/>
      <c r="PRA922" s="34"/>
      <c r="PRH922" s="35"/>
      <c r="PRI922" s="34"/>
      <c r="PRP922" s="35"/>
      <c r="PRQ922" s="34"/>
      <c r="PRX922" s="35"/>
      <c r="PRY922" s="34"/>
      <c r="PSF922" s="35"/>
      <c r="PSG922" s="34"/>
      <c r="PSN922" s="35"/>
      <c r="PSO922" s="34"/>
      <c r="PSV922" s="35"/>
      <c r="PSW922" s="34"/>
      <c r="PTD922" s="35"/>
      <c r="PTE922" s="34"/>
      <c r="PTL922" s="35"/>
      <c r="PTM922" s="34"/>
      <c r="PTT922" s="35"/>
      <c r="PTU922" s="34"/>
      <c r="PUB922" s="35"/>
      <c r="PUC922" s="34"/>
      <c r="PUJ922" s="35"/>
      <c r="PUK922" s="34"/>
      <c r="PUR922" s="35"/>
      <c r="PUS922" s="34"/>
      <c r="PUZ922" s="35"/>
      <c r="PVA922" s="34"/>
      <c r="PVH922" s="35"/>
      <c r="PVI922" s="34"/>
      <c r="PVP922" s="35"/>
      <c r="PVQ922" s="34"/>
      <c r="PVX922" s="35"/>
      <c r="PVY922" s="34"/>
      <c r="PWF922" s="35"/>
      <c r="PWG922" s="34"/>
      <c r="PWN922" s="35"/>
      <c r="PWO922" s="34"/>
      <c r="PWV922" s="35"/>
      <c r="PWW922" s="34"/>
      <c r="PXD922" s="35"/>
      <c r="PXE922" s="34"/>
      <c r="PXL922" s="35"/>
      <c r="PXM922" s="34"/>
      <c r="PXT922" s="35"/>
      <c r="PXU922" s="34"/>
      <c r="PYB922" s="35"/>
      <c r="PYC922" s="34"/>
      <c r="PYJ922" s="35"/>
      <c r="PYK922" s="34"/>
      <c r="PYR922" s="35"/>
      <c r="PYS922" s="34"/>
      <c r="PYZ922" s="35"/>
      <c r="PZA922" s="34"/>
      <c r="PZH922" s="35"/>
      <c r="PZI922" s="34"/>
      <c r="PZP922" s="35"/>
      <c r="PZQ922" s="34"/>
      <c r="PZX922" s="35"/>
      <c r="PZY922" s="34"/>
      <c r="QAF922" s="35"/>
      <c r="QAG922" s="34"/>
      <c r="QAN922" s="35"/>
      <c r="QAO922" s="34"/>
      <c r="QAV922" s="35"/>
      <c r="QAW922" s="34"/>
      <c r="QBD922" s="35"/>
      <c r="QBE922" s="34"/>
      <c r="QBL922" s="35"/>
      <c r="QBM922" s="34"/>
      <c r="QBT922" s="35"/>
      <c r="QBU922" s="34"/>
      <c r="QCB922" s="35"/>
      <c r="QCC922" s="34"/>
      <c r="QCJ922" s="35"/>
      <c r="QCK922" s="34"/>
      <c r="QCR922" s="35"/>
      <c r="QCS922" s="34"/>
      <c r="QCZ922" s="35"/>
      <c r="QDA922" s="34"/>
      <c r="QDH922" s="35"/>
      <c r="QDI922" s="34"/>
      <c r="QDP922" s="35"/>
      <c r="QDQ922" s="34"/>
      <c r="QDX922" s="35"/>
      <c r="QDY922" s="34"/>
      <c r="QEF922" s="35"/>
      <c r="QEG922" s="34"/>
      <c r="QEN922" s="35"/>
      <c r="QEO922" s="34"/>
      <c r="QEV922" s="35"/>
      <c r="QEW922" s="34"/>
      <c r="QFD922" s="35"/>
      <c r="QFE922" s="34"/>
      <c r="QFL922" s="35"/>
      <c r="QFM922" s="34"/>
      <c r="QFT922" s="35"/>
      <c r="QFU922" s="34"/>
      <c r="QGB922" s="35"/>
      <c r="QGC922" s="34"/>
      <c r="QGJ922" s="35"/>
      <c r="QGK922" s="34"/>
      <c r="QGR922" s="35"/>
      <c r="QGS922" s="34"/>
      <c r="QGZ922" s="35"/>
      <c r="QHA922" s="34"/>
      <c r="QHH922" s="35"/>
      <c r="QHI922" s="34"/>
      <c r="QHP922" s="35"/>
      <c r="QHQ922" s="34"/>
      <c r="QHX922" s="35"/>
      <c r="QHY922" s="34"/>
      <c r="QIF922" s="35"/>
      <c r="QIG922" s="34"/>
      <c r="QIN922" s="35"/>
      <c r="QIO922" s="34"/>
      <c r="QIV922" s="35"/>
      <c r="QIW922" s="34"/>
      <c r="QJD922" s="35"/>
      <c r="QJE922" s="34"/>
      <c r="QJL922" s="35"/>
      <c r="QJM922" s="34"/>
      <c r="QJT922" s="35"/>
      <c r="QJU922" s="34"/>
      <c r="QKB922" s="35"/>
      <c r="QKC922" s="34"/>
      <c r="QKJ922" s="35"/>
      <c r="QKK922" s="34"/>
      <c r="QKR922" s="35"/>
      <c r="QKS922" s="34"/>
      <c r="QKZ922" s="35"/>
      <c r="QLA922" s="34"/>
      <c r="QLH922" s="35"/>
      <c r="QLI922" s="34"/>
      <c r="QLP922" s="35"/>
      <c r="QLQ922" s="34"/>
      <c r="QLX922" s="35"/>
      <c r="QLY922" s="34"/>
      <c r="QMF922" s="35"/>
      <c r="QMG922" s="34"/>
      <c r="QMN922" s="35"/>
      <c r="QMO922" s="34"/>
      <c r="QMV922" s="35"/>
      <c r="QMW922" s="34"/>
      <c r="QND922" s="35"/>
      <c r="QNE922" s="34"/>
      <c r="QNL922" s="35"/>
      <c r="QNM922" s="34"/>
      <c r="QNT922" s="35"/>
      <c r="QNU922" s="34"/>
      <c r="QOB922" s="35"/>
      <c r="QOC922" s="34"/>
      <c r="QOJ922" s="35"/>
      <c r="QOK922" s="34"/>
      <c r="QOR922" s="35"/>
      <c r="QOS922" s="34"/>
      <c r="QOZ922" s="35"/>
      <c r="QPA922" s="34"/>
      <c r="QPH922" s="35"/>
      <c r="QPI922" s="34"/>
      <c r="QPP922" s="35"/>
      <c r="QPQ922" s="34"/>
      <c r="QPX922" s="35"/>
      <c r="QPY922" s="34"/>
      <c r="QQF922" s="35"/>
      <c r="QQG922" s="34"/>
      <c r="QQN922" s="35"/>
      <c r="QQO922" s="34"/>
      <c r="QQV922" s="35"/>
      <c r="QQW922" s="34"/>
      <c r="QRD922" s="35"/>
      <c r="QRE922" s="34"/>
      <c r="QRL922" s="35"/>
      <c r="QRM922" s="34"/>
      <c r="QRT922" s="35"/>
      <c r="QRU922" s="34"/>
      <c r="QSB922" s="35"/>
      <c r="QSC922" s="34"/>
      <c r="QSJ922" s="35"/>
      <c r="QSK922" s="34"/>
      <c r="QSR922" s="35"/>
      <c r="QSS922" s="34"/>
      <c r="QSZ922" s="35"/>
      <c r="QTA922" s="34"/>
      <c r="QTH922" s="35"/>
      <c r="QTI922" s="34"/>
      <c r="QTP922" s="35"/>
      <c r="QTQ922" s="34"/>
      <c r="QTX922" s="35"/>
      <c r="QTY922" s="34"/>
      <c r="QUF922" s="35"/>
      <c r="QUG922" s="34"/>
      <c r="QUN922" s="35"/>
      <c r="QUO922" s="34"/>
      <c r="QUV922" s="35"/>
      <c r="QUW922" s="34"/>
      <c r="QVD922" s="35"/>
      <c r="QVE922" s="34"/>
      <c r="QVL922" s="35"/>
      <c r="QVM922" s="34"/>
      <c r="QVT922" s="35"/>
      <c r="QVU922" s="34"/>
      <c r="QWB922" s="35"/>
      <c r="QWC922" s="34"/>
      <c r="QWJ922" s="35"/>
      <c r="QWK922" s="34"/>
      <c r="QWR922" s="35"/>
      <c r="QWS922" s="34"/>
      <c r="QWZ922" s="35"/>
      <c r="QXA922" s="34"/>
      <c r="QXH922" s="35"/>
      <c r="QXI922" s="34"/>
      <c r="QXP922" s="35"/>
      <c r="QXQ922" s="34"/>
      <c r="QXX922" s="35"/>
      <c r="QXY922" s="34"/>
      <c r="QYF922" s="35"/>
      <c r="QYG922" s="34"/>
      <c r="QYN922" s="35"/>
      <c r="QYO922" s="34"/>
      <c r="QYV922" s="35"/>
      <c r="QYW922" s="34"/>
      <c r="QZD922" s="35"/>
      <c r="QZE922" s="34"/>
      <c r="QZL922" s="35"/>
      <c r="QZM922" s="34"/>
      <c r="QZT922" s="35"/>
      <c r="QZU922" s="34"/>
      <c r="RAB922" s="35"/>
      <c r="RAC922" s="34"/>
      <c r="RAJ922" s="35"/>
      <c r="RAK922" s="34"/>
      <c r="RAR922" s="35"/>
      <c r="RAS922" s="34"/>
      <c r="RAZ922" s="35"/>
      <c r="RBA922" s="34"/>
      <c r="RBH922" s="35"/>
      <c r="RBI922" s="34"/>
      <c r="RBP922" s="35"/>
      <c r="RBQ922" s="34"/>
      <c r="RBX922" s="35"/>
      <c r="RBY922" s="34"/>
      <c r="RCF922" s="35"/>
      <c r="RCG922" s="34"/>
      <c r="RCN922" s="35"/>
      <c r="RCO922" s="34"/>
      <c r="RCV922" s="35"/>
      <c r="RCW922" s="34"/>
      <c r="RDD922" s="35"/>
      <c r="RDE922" s="34"/>
      <c r="RDL922" s="35"/>
      <c r="RDM922" s="34"/>
      <c r="RDT922" s="35"/>
      <c r="RDU922" s="34"/>
      <c r="REB922" s="35"/>
      <c r="REC922" s="34"/>
      <c r="REJ922" s="35"/>
      <c r="REK922" s="34"/>
      <c r="RER922" s="35"/>
      <c r="RES922" s="34"/>
      <c r="REZ922" s="35"/>
      <c r="RFA922" s="34"/>
      <c r="RFH922" s="35"/>
      <c r="RFI922" s="34"/>
      <c r="RFP922" s="35"/>
      <c r="RFQ922" s="34"/>
      <c r="RFX922" s="35"/>
      <c r="RFY922" s="34"/>
      <c r="RGF922" s="35"/>
      <c r="RGG922" s="34"/>
      <c r="RGN922" s="35"/>
      <c r="RGO922" s="34"/>
      <c r="RGV922" s="35"/>
      <c r="RGW922" s="34"/>
      <c r="RHD922" s="35"/>
      <c r="RHE922" s="34"/>
      <c r="RHL922" s="35"/>
      <c r="RHM922" s="34"/>
      <c r="RHT922" s="35"/>
      <c r="RHU922" s="34"/>
      <c r="RIB922" s="35"/>
      <c r="RIC922" s="34"/>
      <c r="RIJ922" s="35"/>
      <c r="RIK922" s="34"/>
      <c r="RIR922" s="35"/>
      <c r="RIS922" s="34"/>
      <c r="RIZ922" s="35"/>
      <c r="RJA922" s="34"/>
      <c r="RJH922" s="35"/>
      <c r="RJI922" s="34"/>
      <c r="RJP922" s="35"/>
      <c r="RJQ922" s="34"/>
      <c r="RJX922" s="35"/>
      <c r="RJY922" s="34"/>
      <c r="RKF922" s="35"/>
      <c r="RKG922" s="34"/>
      <c r="RKN922" s="35"/>
      <c r="RKO922" s="34"/>
      <c r="RKV922" s="35"/>
      <c r="RKW922" s="34"/>
      <c r="RLD922" s="35"/>
      <c r="RLE922" s="34"/>
      <c r="RLL922" s="35"/>
      <c r="RLM922" s="34"/>
      <c r="RLT922" s="35"/>
      <c r="RLU922" s="34"/>
      <c r="RMB922" s="35"/>
      <c r="RMC922" s="34"/>
      <c r="RMJ922" s="35"/>
      <c r="RMK922" s="34"/>
      <c r="RMR922" s="35"/>
      <c r="RMS922" s="34"/>
      <c r="RMZ922" s="35"/>
      <c r="RNA922" s="34"/>
      <c r="RNH922" s="35"/>
      <c r="RNI922" s="34"/>
      <c r="RNP922" s="35"/>
      <c r="RNQ922" s="34"/>
      <c r="RNX922" s="35"/>
      <c r="RNY922" s="34"/>
      <c r="ROF922" s="35"/>
      <c r="ROG922" s="34"/>
      <c r="RON922" s="35"/>
      <c r="ROO922" s="34"/>
      <c r="ROV922" s="35"/>
      <c r="ROW922" s="34"/>
      <c r="RPD922" s="35"/>
      <c r="RPE922" s="34"/>
      <c r="RPL922" s="35"/>
      <c r="RPM922" s="34"/>
      <c r="RPT922" s="35"/>
      <c r="RPU922" s="34"/>
      <c r="RQB922" s="35"/>
      <c r="RQC922" s="34"/>
      <c r="RQJ922" s="35"/>
      <c r="RQK922" s="34"/>
      <c r="RQR922" s="35"/>
      <c r="RQS922" s="34"/>
      <c r="RQZ922" s="35"/>
      <c r="RRA922" s="34"/>
      <c r="RRH922" s="35"/>
      <c r="RRI922" s="34"/>
      <c r="RRP922" s="35"/>
      <c r="RRQ922" s="34"/>
      <c r="RRX922" s="35"/>
      <c r="RRY922" s="34"/>
      <c r="RSF922" s="35"/>
      <c r="RSG922" s="34"/>
      <c r="RSN922" s="35"/>
      <c r="RSO922" s="34"/>
      <c r="RSV922" s="35"/>
      <c r="RSW922" s="34"/>
      <c r="RTD922" s="35"/>
      <c r="RTE922" s="34"/>
      <c r="RTL922" s="35"/>
      <c r="RTM922" s="34"/>
      <c r="RTT922" s="35"/>
      <c r="RTU922" s="34"/>
      <c r="RUB922" s="35"/>
      <c r="RUC922" s="34"/>
      <c r="RUJ922" s="35"/>
      <c r="RUK922" s="34"/>
      <c r="RUR922" s="35"/>
      <c r="RUS922" s="34"/>
      <c r="RUZ922" s="35"/>
      <c r="RVA922" s="34"/>
      <c r="RVH922" s="35"/>
      <c r="RVI922" s="34"/>
      <c r="RVP922" s="35"/>
      <c r="RVQ922" s="34"/>
      <c r="RVX922" s="35"/>
      <c r="RVY922" s="34"/>
      <c r="RWF922" s="35"/>
      <c r="RWG922" s="34"/>
      <c r="RWN922" s="35"/>
      <c r="RWO922" s="34"/>
      <c r="RWV922" s="35"/>
      <c r="RWW922" s="34"/>
      <c r="RXD922" s="35"/>
      <c r="RXE922" s="34"/>
      <c r="RXL922" s="35"/>
      <c r="RXM922" s="34"/>
      <c r="RXT922" s="35"/>
      <c r="RXU922" s="34"/>
      <c r="RYB922" s="35"/>
      <c r="RYC922" s="34"/>
      <c r="RYJ922" s="35"/>
      <c r="RYK922" s="34"/>
      <c r="RYR922" s="35"/>
      <c r="RYS922" s="34"/>
      <c r="RYZ922" s="35"/>
      <c r="RZA922" s="34"/>
      <c r="RZH922" s="35"/>
      <c r="RZI922" s="34"/>
      <c r="RZP922" s="35"/>
      <c r="RZQ922" s="34"/>
      <c r="RZX922" s="35"/>
      <c r="RZY922" s="34"/>
      <c r="SAF922" s="35"/>
      <c r="SAG922" s="34"/>
      <c r="SAN922" s="35"/>
      <c r="SAO922" s="34"/>
      <c r="SAV922" s="35"/>
      <c r="SAW922" s="34"/>
      <c r="SBD922" s="35"/>
      <c r="SBE922" s="34"/>
      <c r="SBL922" s="35"/>
      <c r="SBM922" s="34"/>
      <c r="SBT922" s="35"/>
      <c r="SBU922" s="34"/>
      <c r="SCB922" s="35"/>
      <c r="SCC922" s="34"/>
      <c r="SCJ922" s="35"/>
      <c r="SCK922" s="34"/>
      <c r="SCR922" s="35"/>
      <c r="SCS922" s="34"/>
      <c r="SCZ922" s="35"/>
      <c r="SDA922" s="34"/>
      <c r="SDH922" s="35"/>
      <c r="SDI922" s="34"/>
      <c r="SDP922" s="35"/>
      <c r="SDQ922" s="34"/>
      <c r="SDX922" s="35"/>
      <c r="SDY922" s="34"/>
      <c r="SEF922" s="35"/>
      <c r="SEG922" s="34"/>
      <c r="SEN922" s="35"/>
      <c r="SEO922" s="34"/>
      <c r="SEV922" s="35"/>
      <c r="SEW922" s="34"/>
      <c r="SFD922" s="35"/>
      <c r="SFE922" s="34"/>
      <c r="SFL922" s="35"/>
      <c r="SFM922" s="34"/>
      <c r="SFT922" s="35"/>
      <c r="SFU922" s="34"/>
      <c r="SGB922" s="35"/>
      <c r="SGC922" s="34"/>
      <c r="SGJ922" s="35"/>
      <c r="SGK922" s="34"/>
      <c r="SGR922" s="35"/>
      <c r="SGS922" s="34"/>
      <c r="SGZ922" s="35"/>
      <c r="SHA922" s="34"/>
      <c r="SHH922" s="35"/>
      <c r="SHI922" s="34"/>
      <c r="SHP922" s="35"/>
      <c r="SHQ922" s="34"/>
      <c r="SHX922" s="35"/>
      <c r="SHY922" s="34"/>
      <c r="SIF922" s="35"/>
      <c r="SIG922" s="34"/>
      <c r="SIN922" s="35"/>
      <c r="SIO922" s="34"/>
      <c r="SIV922" s="35"/>
      <c r="SIW922" s="34"/>
      <c r="SJD922" s="35"/>
      <c r="SJE922" s="34"/>
      <c r="SJL922" s="35"/>
      <c r="SJM922" s="34"/>
      <c r="SJT922" s="35"/>
      <c r="SJU922" s="34"/>
      <c r="SKB922" s="35"/>
      <c r="SKC922" s="34"/>
      <c r="SKJ922" s="35"/>
      <c r="SKK922" s="34"/>
      <c r="SKR922" s="35"/>
      <c r="SKS922" s="34"/>
      <c r="SKZ922" s="35"/>
      <c r="SLA922" s="34"/>
      <c r="SLH922" s="35"/>
      <c r="SLI922" s="34"/>
      <c r="SLP922" s="35"/>
      <c r="SLQ922" s="34"/>
      <c r="SLX922" s="35"/>
      <c r="SLY922" s="34"/>
      <c r="SMF922" s="35"/>
      <c r="SMG922" s="34"/>
      <c r="SMN922" s="35"/>
      <c r="SMO922" s="34"/>
      <c r="SMV922" s="35"/>
      <c r="SMW922" s="34"/>
      <c r="SND922" s="35"/>
      <c r="SNE922" s="34"/>
      <c r="SNL922" s="35"/>
      <c r="SNM922" s="34"/>
      <c r="SNT922" s="35"/>
      <c r="SNU922" s="34"/>
      <c r="SOB922" s="35"/>
      <c r="SOC922" s="34"/>
      <c r="SOJ922" s="35"/>
      <c r="SOK922" s="34"/>
      <c r="SOR922" s="35"/>
      <c r="SOS922" s="34"/>
      <c r="SOZ922" s="35"/>
      <c r="SPA922" s="34"/>
      <c r="SPH922" s="35"/>
      <c r="SPI922" s="34"/>
      <c r="SPP922" s="35"/>
      <c r="SPQ922" s="34"/>
      <c r="SPX922" s="35"/>
      <c r="SPY922" s="34"/>
      <c r="SQF922" s="35"/>
      <c r="SQG922" s="34"/>
      <c r="SQN922" s="35"/>
      <c r="SQO922" s="34"/>
      <c r="SQV922" s="35"/>
      <c r="SQW922" s="34"/>
      <c r="SRD922" s="35"/>
      <c r="SRE922" s="34"/>
      <c r="SRL922" s="35"/>
      <c r="SRM922" s="34"/>
      <c r="SRT922" s="35"/>
      <c r="SRU922" s="34"/>
      <c r="SSB922" s="35"/>
      <c r="SSC922" s="34"/>
      <c r="SSJ922" s="35"/>
      <c r="SSK922" s="34"/>
      <c r="SSR922" s="35"/>
      <c r="SSS922" s="34"/>
      <c r="SSZ922" s="35"/>
      <c r="STA922" s="34"/>
      <c r="STH922" s="35"/>
      <c r="STI922" s="34"/>
      <c r="STP922" s="35"/>
      <c r="STQ922" s="34"/>
      <c r="STX922" s="35"/>
      <c r="STY922" s="34"/>
      <c r="SUF922" s="35"/>
      <c r="SUG922" s="34"/>
      <c r="SUN922" s="35"/>
      <c r="SUO922" s="34"/>
      <c r="SUV922" s="35"/>
      <c r="SUW922" s="34"/>
      <c r="SVD922" s="35"/>
      <c r="SVE922" s="34"/>
      <c r="SVL922" s="35"/>
      <c r="SVM922" s="34"/>
      <c r="SVT922" s="35"/>
      <c r="SVU922" s="34"/>
      <c r="SWB922" s="35"/>
      <c r="SWC922" s="34"/>
      <c r="SWJ922" s="35"/>
      <c r="SWK922" s="34"/>
      <c r="SWR922" s="35"/>
      <c r="SWS922" s="34"/>
      <c r="SWZ922" s="35"/>
      <c r="SXA922" s="34"/>
      <c r="SXH922" s="35"/>
      <c r="SXI922" s="34"/>
      <c r="SXP922" s="35"/>
      <c r="SXQ922" s="34"/>
      <c r="SXX922" s="35"/>
      <c r="SXY922" s="34"/>
      <c r="SYF922" s="35"/>
      <c r="SYG922" s="34"/>
      <c r="SYN922" s="35"/>
      <c r="SYO922" s="34"/>
      <c r="SYV922" s="35"/>
      <c r="SYW922" s="34"/>
      <c r="SZD922" s="35"/>
      <c r="SZE922" s="34"/>
      <c r="SZL922" s="35"/>
      <c r="SZM922" s="34"/>
      <c r="SZT922" s="35"/>
      <c r="SZU922" s="34"/>
      <c r="TAB922" s="35"/>
      <c r="TAC922" s="34"/>
      <c r="TAJ922" s="35"/>
      <c r="TAK922" s="34"/>
      <c r="TAR922" s="35"/>
      <c r="TAS922" s="34"/>
      <c r="TAZ922" s="35"/>
      <c r="TBA922" s="34"/>
      <c r="TBH922" s="35"/>
      <c r="TBI922" s="34"/>
      <c r="TBP922" s="35"/>
      <c r="TBQ922" s="34"/>
      <c r="TBX922" s="35"/>
      <c r="TBY922" s="34"/>
      <c r="TCF922" s="35"/>
      <c r="TCG922" s="34"/>
      <c r="TCN922" s="35"/>
      <c r="TCO922" s="34"/>
      <c r="TCV922" s="35"/>
      <c r="TCW922" s="34"/>
      <c r="TDD922" s="35"/>
      <c r="TDE922" s="34"/>
      <c r="TDL922" s="35"/>
      <c r="TDM922" s="34"/>
      <c r="TDT922" s="35"/>
      <c r="TDU922" s="34"/>
      <c r="TEB922" s="35"/>
      <c r="TEC922" s="34"/>
      <c r="TEJ922" s="35"/>
      <c r="TEK922" s="34"/>
      <c r="TER922" s="35"/>
      <c r="TES922" s="34"/>
      <c r="TEZ922" s="35"/>
      <c r="TFA922" s="34"/>
      <c r="TFH922" s="35"/>
      <c r="TFI922" s="34"/>
      <c r="TFP922" s="35"/>
      <c r="TFQ922" s="34"/>
      <c r="TFX922" s="35"/>
      <c r="TFY922" s="34"/>
      <c r="TGF922" s="35"/>
      <c r="TGG922" s="34"/>
      <c r="TGN922" s="35"/>
      <c r="TGO922" s="34"/>
      <c r="TGV922" s="35"/>
      <c r="TGW922" s="34"/>
      <c r="THD922" s="35"/>
      <c r="THE922" s="34"/>
      <c r="THL922" s="35"/>
      <c r="THM922" s="34"/>
      <c r="THT922" s="35"/>
      <c r="THU922" s="34"/>
      <c r="TIB922" s="35"/>
      <c r="TIC922" s="34"/>
      <c r="TIJ922" s="35"/>
      <c r="TIK922" s="34"/>
      <c r="TIR922" s="35"/>
      <c r="TIS922" s="34"/>
      <c r="TIZ922" s="35"/>
      <c r="TJA922" s="34"/>
      <c r="TJH922" s="35"/>
      <c r="TJI922" s="34"/>
      <c r="TJP922" s="35"/>
      <c r="TJQ922" s="34"/>
      <c r="TJX922" s="35"/>
      <c r="TJY922" s="34"/>
      <c r="TKF922" s="35"/>
      <c r="TKG922" s="34"/>
      <c r="TKN922" s="35"/>
      <c r="TKO922" s="34"/>
      <c r="TKV922" s="35"/>
      <c r="TKW922" s="34"/>
      <c r="TLD922" s="35"/>
      <c r="TLE922" s="34"/>
      <c r="TLL922" s="35"/>
      <c r="TLM922" s="34"/>
      <c r="TLT922" s="35"/>
      <c r="TLU922" s="34"/>
      <c r="TMB922" s="35"/>
      <c r="TMC922" s="34"/>
      <c r="TMJ922" s="35"/>
      <c r="TMK922" s="34"/>
      <c r="TMR922" s="35"/>
      <c r="TMS922" s="34"/>
      <c r="TMZ922" s="35"/>
      <c r="TNA922" s="34"/>
      <c r="TNH922" s="35"/>
      <c r="TNI922" s="34"/>
      <c r="TNP922" s="35"/>
      <c r="TNQ922" s="34"/>
      <c r="TNX922" s="35"/>
      <c r="TNY922" s="34"/>
      <c r="TOF922" s="35"/>
      <c r="TOG922" s="34"/>
      <c r="TON922" s="35"/>
      <c r="TOO922" s="34"/>
      <c r="TOV922" s="35"/>
      <c r="TOW922" s="34"/>
      <c r="TPD922" s="35"/>
      <c r="TPE922" s="34"/>
      <c r="TPL922" s="35"/>
      <c r="TPM922" s="34"/>
      <c r="TPT922" s="35"/>
      <c r="TPU922" s="34"/>
      <c r="TQB922" s="35"/>
      <c r="TQC922" s="34"/>
      <c r="TQJ922" s="35"/>
      <c r="TQK922" s="34"/>
      <c r="TQR922" s="35"/>
      <c r="TQS922" s="34"/>
      <c r="TQZ922" s="35"/>
      <c r="TRA922" s="34"/>
      <c r="TRH922" s="35"/>
      <c r="TRI922" s="34"/>
      <c r="TRP922" s="35"/>
      <c r="TRQ922" s="34"/>
      <c r="TRX922" s="35"/>
      <c r="TRY922" s="34"/>
      <c r="TSF922" s="35"/>
      <c r="TSG922" s="34"/>
      <c r="TSN922" s="35"/>
      <c r="TSO922" s="34"/>
      <c r="TSV922" s="35"/>
      <c r="TSW922" s="34"/>
      <c r="TTD922" s="35"/>
      <c r="TTE922" s="34"/>
      <c r="TTL922" s="35"/>
      <c r="TTM922" s="34"/>
      <c r="TTT922" s="35"/>
      <c r="TTU922" s="34"/>
      <c r="TUB922" s="35"/>
      <c r="TUC922" s="34"/>
      <c r="TUJ922" s="35"/>
      <c r="TUK922" s="34"/>
      <c r="TUR922" s="35"/>
      <c r="TUS922" s="34"/>
      <c r="TUZ922" s="35"/>
      <c r="TVA922" s="34"/>
      <c r="TVH922" s="35"/>
      <c r="TVI922" s="34"/>
      <c r="TVP922" s="35"/>
      <c r="TVQ922" s="34"/>
      <c r="TVX922" s="35"/>
      <c r="TVY922" s="34"/>
      <c r="TWF922" s="35"/>
      <c r="TWG922" s="34"/>
      <c r="TWN922" s="35"/>
      <c r="TWO922" s="34"/>
      <c r="TWV922" s="35"/>
      <c r="TWW922" s="34"/>
      <c r="TXD922" s="35"/>
      <c r="TXE922" s="34"/>
      <c r="TXL922" s="35"/>
      <c r="TXM922" s="34"/>
      <c r="TXT922" s="35"/>
      <c r="TXU922" s="34"/>
      <c r="TYB922" s="35"/>
      <c r="TYC922" s="34"/>
      <c r="TYJ922" s="35"/>
      <c r="TYK922" s="34"/>
      <c r="TYR922" s="35"/>
      <c r="TYS922" s="34"/>
      <c r="TYZ922" s="35"/>
      <c r="TZA922" s="34"/>
      <c r="TZH922" s="35"/>
      <c r="TZI922" s="34"/>
      <c r="TZP922" s="35"/>
      <c r="TZQ922" s="34"/>
      <c r="TZX922" s="35"/>
      <c r="TZY922" s="34"/>
      <c r="UAF922" s="35"/>
      <c r="UAG922" s="34"/>
      <c r="UAN922" s="35"/>
      <c r="UAO922" s="34"/>
      <c r="UAV922" s="35"/>
      <c r="UAW922" s="34"/>
      <c r="UBD922" s="35"/>
      <c r="UBE922" s="34"/>
      <c r="UBL922" s="35"/>
      <c r="UBM922" s="34"/>
      <c r="UBT922" s="35"/>
      <c r="UBU922" s="34"/>
      <c r="UCB922" s="35"/>
      <c r="UCC922" s="34"/>
      <c r="UCJ922" s="35"/>
      <c r="UCK922" s="34"/>
      <c r="UCR922" s="35"/>
      <c r="UCS922" s="34"/>
      <c r="UCZ922" s="35"/>
      <c r="UDA922" s="34"/>
      <c r="UDH922" s="35"/>
      <c r="UDI922" s="34"/>
      <c r="UDP922" s="35"/>
      <c r="UDQ922" s="34"/>
      <c r="UDX922" s="35"/>
      <c r="UDY922" s="34"/>
      <c r="UEF922" s="35"/>
      <c r="UEG922" s="34"/>
      <c r="UEN922" s="35"/>
      <c r="UEO922" s="34"/>
      <c r="UEV922" s="35"/>
      <c r="UEW922" s="34"/>
      <c r="UFD922" s="35"/>
      <c r="UFE922" s="34"/>
      <c r="UFL922" s="35"/>
      <c r="UFM922" s="34"/>
      <c r="UFT922" s="35"/>
      <c r="UFU922" s="34"/>
      <c r="UGB922" s="35"/>
      <c r="UGC922" s="34"/>
      <c r="UGJ922" s="35"/>
      <c r="UGK922" s="34"/>
      <c r="UGR922" s="35"/>
      <c r="UGS922" s="34"/>
      <c r="UGZ922" s="35"/>
      <c r="UHA922" s="34"/>
      <c r="UHH922" s="35"/>
      <c r="UHI922" s="34"/>
      <c r="UHP922" s="35"/>
      <c r="UHQ922" s="34"/>
      <c r="UHX922" s="35"/>
      <c r="UHY922" s="34"/>
      <c r="UIF922" s="35"/>
      <c r="UIG922" s="34"/>
      <c r="UIN922" s="35"/>
      <c r="UIO922" s="34"/>
      <c r="UIV922" s="35"/>
      <c r="UIW922" s="34"/>
      <c r="UJD922" s="35"/>
      <c r="UJE922" s="34"/>
      <c r="UJL922" s="35"/>
      <c r="UJM922" s="34"/>
      <c r="UJT922" s="35"/>
      <c r="UJU922" s="34"/>
      <c r="UKB922" s="35"/>
      <c r="UKC922" s="34"/>
      <c r="UKJ922" s="35"/>
      <c r="UKK922" s="34"/>
      <c r="UKR922" s="35"/>
      <c r="UKS922" s="34"/>
      <c r="UKZ922" s="35"/>
      <c r="ULA922" s="34"/>
      <c r="ULH922" s="35"/>
      <c r="ULI922" s="34"/>
      <c r="ULP922" s="35"/>
      <c r="ULQ922" s="34"/>
      <c r="ULX922" s="35"/>
      <c r="ULY922" s="34"/>
      <c r="UMF922" s="35"/>
      <c r="UMG922" s="34"/>
      <c r="UMN922" s="35"/>
      <c r="UMO922" s="34"/>
      <c r="UMV922" s="35"/>
      <c r="UMW922" s="34"/>
      <c r="UND922" s="35"/>
      <c r="UNE922" s="34"/>
      <c r="UNL922" s="35"/>
      <c r="UNM922" s="34"/>
      <c r="UNT922" s="35"/>
      <c r="UNU922" s="34"/>
      <c r="UOB922" s="35"/>
      <c r="UOC922" s="34"/>
      <c r="UOJ922" s="35"/>
      <c r="UOK922" s="34"/>
      <c r="UOR922" s="35"/>
      <c r="UOS922" s="34"/>
      <c r="UOZ922" s="35"/>
      <c r="UPA922" s="34"/>
      <c r="UPH922" s="35"/>
      <c r="UPI922" s="34"/>
      <c r="UPP922" s="35"/>
      <c r="UPQ922" s="34"/>
      <c r="UPX922" s="35"/>
      <c r="UPY922" s="34"/>
      <c r="UQF922" s="35"/>
      <c r="UQG922" s="34"/>
      <c r="UQN922" s="35"/>
      <c r="UQO922" s="34"/>
      <c r="UQV922" s="35"/>
      <c r="UQW922" s="34"/>
      <c r="URD922" s="35"/>
      <c r="URE922" s="34"/>
      <c r="URL922" s="35"/>
      <c r="URM922" s="34"/>
      <c r="URT922" s="35"/>
      <c r="URU922" s="34"/>
      <c r="USB922" s="35"/>
      <c r="USC922" s="34"/>
      <c r="USJ922" s="35"/>
      <c r="USK922" s="34"/>
      <c r="USR922" s="35"/>
      <c r="USS922" s="34"/>
      <c r="USZ922" s="35"/>
      <c r="UTA922" s="34"/>
      <c r="UTH922" s="35"/>
      <c r="UTI922" s="34"/>
      <c r="UTP922" s="35"/>
      <c r="UTQ922" s="34"/>
      <c r="UTX922" s="35"/>
      <c r="UTY922" s="34"/>
      <c r="UUF922" s="35"/>
      <c r="UUG922" s="34"/>
      <c r="UUN922" s="35"/>
      <c r="UUO922" s="34"/>
      <c r="UUV922" s="35"/>
      <c r="UUW922" s="34"/>
      <c r="UVD922" s="35"/>
      <c r="UVE922" s="34"/>
      <c r="UVL922" s="35"/>
      <c r="UVM922" s="34"/>
      <c r="UVT922" s="35"/>
      <c r="UVU922" s="34"/>
      <c r="UWB922" s="35"/>
      <c r="UWC922" s="34"/>
      <c r="UWJ922" s="35"/>
      <c r="UWK922" s="34"/>
      <c r="UWR922" s="35"/>
      <c r="UWS922" s="34"/>
      <c r="UWZ922" s="35"/>
      <c r="UXA922" s="34"/>
      <c r="UXH922" s="35"/>
      <c r="UXI922" s="34"/>
      <c r="UXP922" s="35"/>
      <c r="UXQ922" s="34"/>
      <c r="UXX922" s="35"/>
      <c r="UXY922" s="34"/>
      <c r="UYF922" s="35"/>
      <c r="UYG922" s="34"/>
      <c r="UYN922" s="35"/>
      <c r="UYO922" s="34"/>
      <c r="UYV922" s="35"/>
      <c r="UYW922" s="34"/>
      <c r="UZD922" s="35"/>
      <c r="UZE922" s="34"/>
      <c r="UZL922" s="35"/>
      <c r="UZM922" s="34"/>
      <c r="UZT922" s="35"/>
      <c r="UZU922" s="34"/>
      <c r="VAB922" s="35"/>
      <c r="VAC922" s="34"/>
      <c r="VAJ922" s="35"/>
      <c r="VAK922" s="34"/>
      <c r="VAR922" s="35"/>
      <c r="VAS922" s="34"/>
      <c r="VAZ922" s="35"/>
      <c r="VBA922" s="34"/>
      <c r="VBH922" s="35"/>
      <c r="VBI922" s="34"/>
      <c r="VBP922" s="35"/>
      <c r="VBQ922" s="34"/>
      <c r="VBX922" s="35"/>
      <c r="VBY922" s="34"/>
      <c r="VCF922" s="35"/>
      <c r="VCG922" s="34"/>
      <c r="VCN922" s="35"/>
      <c r="VCO922" s="34"/>
      <c r="VCV922" s="35"/>
      <c r="VCW922" s="34"/>
      <c r="VDD922" s="35"/>
      <c r="VDE922" s="34"/>
      <c r="VDL922" s="35"/>
      <c r="VDM922" s="34"/>
      <c r="VDT922" s="35"/>
      <c r="VDU922" s="34"/>
      <c r="VEB922" s="35"/>
      <c r="VEC922" s="34"/>
      <c r="VEJ922" s="35"/>
      <c r="VEK922" s="34"/>
      <c r="VER922" s="35"/>
      <c r="VES922" s="34"/>
      <c r="VEZ922" s="35"/>
      <c r="VFA922" s="34"/>
      <c r="VFH922" s="35"/>
      <c r="VFI922" s="34"/>
      <c r="VFP922" s="35"/>
      <c r="VFQ922" s="34"/>
      <c r="VFX922" s="35"/>
      <c r="VFY922" s="34"/>
      <c r="VGF922" s="35"/>
      <c r="VGG922" s="34"/>
      <c r="VGN922" s="35"/>
      <c r="VGO922" s="34"/>
      <c r="VGV922" s="35"/>
      <c r="VGW922" s="34"/>
      <c r="VHD922" s="35"/>
      <c r="VHE922" s="34"/>
      <c r="VHL922" s="35"/>
      <c r="VHM922" s="34"/>
      <c r="VHT922" s="35"/>
      <c r="VHU922" s="34"/>
      <c r="VIB922" s="35"/>
      <c r="VIC922" s="34"/>
      <c r="VIJ922" s="35"/>
      <c r="VIK922" s="34"/>
      <c r="VIR922" s="35"/>
      <c r="VIS922" s="34"/>
      <c r="VIZ922" s="35"/>
      <c r="VJA922" s="34"/>
      <c r="VJH922" s="35"/>
      <c r="VJI922" s="34"/>
      <c r="VJP922" s="35"/>
      <c r="VJQ922" s="34"/>
      <c r="VJX922" s="35"/>
      <c r="VJY922" s="34"/>
      <c r="VKF922" s="35"/>
      <c r="VKG922" s="34"/>
      <c r="VKN922" s="35"/>
      <c r="VKO922" s="34"/>
      <c r="VKV922" s="35"/>
      <c r="VKW922" s="34"/>
      <c r="VLD922" s="35"/>
      <c r="VLE922" s="34"/>
      <c r="VLL922" s="35"/>
      <c r="VLM922" s="34"/>
      <c r="VLT922" s="35"/>
      <c r="VLU922" s="34"/>
      <c r="VMB922" s="35"/>
      <c r="VMC922" s="34"/>
      <c r="VMJ922" s="35"/>
      <c r="VMK922" s="34"/>
      <c r="VMR922" s="35"/>
      <c r="VMS922" s="34"/>
      <c r="VMZ922" s="35"/>
      <c r="VNA922" s="34"/>
      <c r="VNH922" s="35"/>
      <c r="VNI922" s="34"/>
      <c r="VNP922" s="35"/>
      <c r="VNQ922" s="34"/>
      <c r="VNX922" s="35"/>
      <c r="VNY922" s="34"/>
      <c r="VOF922" s="35"/>
      <c r="VOG922" s="34"/>
      <c r="VON922" s="35"/>
      <c r="VOO922" s="34"/>
      <c r="VOV922" s="35"/>
      <c r="VOW922" s="34"/>
      <c r="VPD922" s="35"/>
      <c r="VPE922" s="34"/>
      <c r="VPL922" s="35"/>
      <c r="VPM922" s="34"/>
      <c r="VPT922" s="35"/>
      <c r="VPU922" s="34"/>
      <c r="VQB922" s="35"/>
      <c r="VQC922" s="34"/>
      <c r="VQJ922" s="35"/>
      <c r="VQK922" s="34"/>
      <c r="VQR922" s="35"/>
      <c r="VQS922" s="34"/>
      <c r="VQZ922" s="35"/>
      <c r="VRA922" s="34"/>
      <c r="VRH922" s="35"/>
      <c r="VRI922" s="34"/>
      <c r="VRP922" s="35"/>
      <c r="VRQ922" s="34"/>
      <c r="VRX922" s="35"/>
      <c r="VRY922" s="34"/>
      <c r="VSF922" s="35"/>
      <c r="VSG922" s="34"/>
      <c r="VSN922" s="35"/>
      <c r="VSO922" s="34"/>
      <c r="VSV922" s="35"/>
      <c r="VSW922" s="34"/>
      <c r="VTD922" s="35"/>
      <c r="VTE922" s="34"/>
      <c r="VTL922" s="35"/>
      <c r="VTM922" s="34"/>
      <c r="VTT922" s="35"/>
      <c r="VTU922" s="34"/>
      <c r="VUB922" s="35"/>
      <c r="VUC922" s="34"/>
      <c r="VUJ922" s="35"/>
      <c r="VUK922" s="34"/>
      <c r="VUR922" s="35"/>
      <c r="VUS922" s="34"/>
      <c r="VUZ922" s="35"/>
      <c r="VVA922" s="34"/>
      <c r="VVH922" s="35"/>
      <c r="VVI922" s="34"/>
      <c r="VVP922" s="35"/>
      <c r="VVQ922" s="34"/>
      <c r="VVX922" s="35"/>
      <c r="VVY922" s="34"/>
      <c r="VWF922" s="35"/>
      <c r="VWG922" s="34"/>
      <c r="VWN922" s="35"/>
      <c r="VWO922" s="34"/>
      <c r="VWV922" s="35"/>
      <c r="VWW922" s="34"/>
      <c r="VXD922" s="35"/>
      <c r="VXE922" s="34"/>
      <c r="VXL922" s="35"/>
      <c r="VXM922" s="34"/>
      <c r="VXT922" s="35"/>
      <c r="VXU922" s="34"/>
      <c r="VYB922" s="35"/>
      <c r="VYC922" s="34"/>
      <c r="VYJ922" s="35"/>
      <c r="VYK922" s="34"/>
      <c r="VYR922" s="35"/>
      <c r="VYS922" s="34"/>
      <c r="VYZ922" s="35"/>
      <c r="VZA922" s="34"/>
      <c r="VZH922" s="35"/>
      <c r="VZI922" s="34"/>
      <c r="VZP922" s="35"/>
      <c r="VZQ922" s="34"/>
      <c r="VZX922" s="35"/>
      <c r="VZY922" s="34"/>
      <c r="WAF922" s="35"/>
      <c r="WAG922" s="34"/>
      <c r="WAN922" s="35"/>
      <c r="WAO922" s="34"/>
      <c r="WAV922" s="35"/>
      <c r="WAW922" s="34"/>
      <c r="WBD922" s="35"/>
      <c r="WBE922" s="34"/>
      <c r="WBL922" s="35"/>
      <c r="WBM922" s="34"/>
      <c r="WBT922" s="35"/>
      <c r="WBU922" s="34"/>
      <c r="WCB922" s="35"/>
      <c r="WCC922" s="34"/>
      <c r="WCJ922" s="35"/>
      <c r="WCK922" s="34"/>
      <c r="WCR922" s="35"/>
      <c r="WCS922" s="34"/>
      <c r="WCZ922" s="35"/>
      <c r="WDA922" s="34"/>
      <c r="WDH922" s="35"/>
      <c r="WDI922" s="34"/>
      <c r="WDP922" s="35"/>
      <c r="WDQ922" s="34"/>
      <c r="WDX922" s="35"/>
      <c r="WDY922" s="34"/>
      <c r="WEF922" s="35"/>
      <c r="WEG922" s="34"/>
      <c r="WEN922" s="35"/>
      <c r="WEO922" s="34"/>
      <c r="WEV922" s="35"/>
      <c r="WEW922" s="34"/>
      <c r="WFD922" s="35"/>
      <c r="WFE922" s="34"/>
      <c r="WFL922" s="35"/>
      <c r="WFM922" s="34"/>
      <c r="WFT922" s="35"/>
      <c r="WFU922" s="34"/>
      <c r="WGB922" s="35"/>
      <c r="WGC922" s="34"/>
      <c r="WGJ922" s="35"/>
      <c r="WGK922" s="34"/>
      <c r="WGR922" s="35"/>
      <c r="WGS922" s="34"/>
      <c r="WGZ922" s="35"/>
      <c r="WHA922" s="34"/>
      <c r="WHH922" s="35"/>
      <c r="WHI922" s="34"/>
      <c r="WHP922" s="35"/>
      <c r="WHQ922" s="34"/>
      <c r="WHX922" s="35"/>
      <c r="WHY922" s="34"/>
      <c r="WIF922" s="35"/>
      <c r="WIG922" s="34"/>
      <c r="WIN922" s="35"/>
      <c r="WIO922" s="34"/>
      <c r="WIV922" s="35"/>
      <c r="WIW922" s="34"/>
      <c r="WJD922" s="35"/>
      <c r="WJE922" s="34"/>
      <c r="WJL922" s="35"/>
      <c r="WJM922" s="34"/>
      <c r="WJT922" s="35"/>
      <c r="WJU922" s="34"/>
      <c r="WKB922" s="35"/>
      <c r="WKC922" s="34"/>
      <c r="WKJ922" s="35"/>
      <c r="WKK922" s="34"/>
      <c r="WKR922" s="35"/>
      <c r="WKS922" s="34"/>
      <c r="WKZ922" s="35"/>
      <c r="WLA922" s="34"/>
      <c r="WLH922" s="35"/>
      <c r="WLI922" s="34"/>
      <c r="WLP922" s="35"/>
      <c r="WLQ922" s="34"/>
      <c r="WLX922" s="35"/>
      <c r="WLY922" s="34"/>
      <c r="WMF922" s="35"/>
      <c r="WMG922" s="34"/>
      <c r="WMN922" s="35"/>
      <c r="WMO922" s="34"/>
      <c r="WMV922" s="35"/>
      <c r="WMW922" s="34"/>
      <c r="WND922" s="35"/>
      <c r="WNE922" s="34"/>
      <c r="WNL922" s="35"/>
      <c r="WNM922" s="34"/>
      <c r="WNT922" s="35"/>
      <c r="WNU922" s="34"/>
      <c r="WOB922" s="35"/>
      <c r="WOC922" s="34"/>
      <c r="WOJ922" s="35"/>
      <c r="WOK922" s="34"/>
      <c r="WOR922" s="35"/>
      <c r="WOS922" s="34"/>
      <c r="WOZ922" s="35"/>
      <c r="WPA922" s="34"/>
      <c r="WPH922" s="35"/>
      <c r="WPI922" s="34"/>
      <c r="WPP922" s="35"/>
      <c r="WPQ922" s="34"/>
      <c r="WPX922" s="35"/>
      <c r="WPY922" s="34"/>
      <c r="WQF922" s="35"/>
      <c r="WQG922" s="34"/>
      <c r="WQN922" s="35"/>
      <c r="WQO922" s="34"/>
      <c r="WQV922" s="35"/>
      <c r="WQW922" s="34"/>
      <c r="WRD922" s="35"/>
      <c r="WRE922" s="34"/>
      <c r="WRL922" s="35"/>
      <c r="WRM922" s="34"/>
      <c r="WRT922" s="35"/>
      <c r="WRU922" s="34"/>
      <c r="WSB922" s="35"/>
      <c r="WSC922" s="34"/>
      <c r="WSJ922" s="35"/>
      <c r="WSK922" s="34"/>
      <c r="WSR922" s="35"/>
      <c r="WSS922" s="34"/>
      <c r="WSZ922" s="35"/>
      <c r="WTA922" s="34"/>
      <c r="WTH922" s="35"/>
      <c r="WTI922" s="34"/>
      <c r="WTP922" s="35"/>
      <c r="WTQ922" s="34"/>
      <c r="WTX922" s="35"/>
      <c r="WTY922" s="34"/>
      <c r="WUF922" s="35"/>
      <c r="WUG922" s="34"/>
      <c r="WUN922" s="35"/>
      <c r="WUO922" s="34"/>
      <c r="WUV922" s="35"/>
      <c r="WUW922" s="34"/>
      <c r="WVD922" s="35"/>
      <c r="WVE922" s="34"/>
      <c r="WVL922" s="35"/>
      <c r="WVM922" s="34"/>
      <c r="WVT922" s="35"/>
      <c r="WVU922" s="34"/>
      <c r="WWB922" s="35"/>
      <c r="WWC922" s="34"/>
      <c r="WWJ922" s="35"/>
      <c r="WWK922" s="34"/>
      <c r="WWR922" s="35"/>
      <c r="WWS922" s="34"/>
      <c r="WWZ922" s="35"/>
      <c r="WXA922" s="34"/>
      <c r="WXH922" s="35"/>
      <c r="WXI922" s="34"/>
      <c r="WXP922" s="35"/>
      <c r="WXQ922" s="34"/>
      <c r="WXX922" s="35"/>
      <c r="WXY922" s="34"/>
      <c r="WYF922" s="35"/>
      <c r="WYG922" s="34"/>
      <c r="WYN922" s="35"/>
      <c r="WYO922" s="34"/>
      <c r="WYV922" s="35"/>
      <c r="WYW922" s="34"/>
      <c r="WZD922" s="35"/>
      <c r="WZE922" s="34"/>
      <c r="WZL922" s="35"/>
      <c r="WZM922" s="34"/>
      <c r="WZT922" s="35"/>
      <c r="WZU922" s="34"/>
      <c r="XAB922" s="35"/>
      <c r="XAC922" s="34"/>
      <c r="XAJ922" s="35"/>
      <c r="XAK922" s="34"/>
      <c r="XAR922" s="35"/>
      <c r="XAS922" s="34"/>
      <c r="XAZ922" s="35"/>
      <c r="XBA922" s="34"/>
      <c r="XBH922" s="35"/>
      <c r="XBI922" s="34"/>
      <c r="XBP922" s="35"/>
      <c r="XBQ922" s="34"/>
      <c r="XBX922" s="35"/>
      <c r="XBY922" s="34"/>
      <c r="XCF922" s="35"/>
      <c r="XCG922" s="34"/>
      <c r="XCN922" s="35"/>
      <c r="XCO922" s="34"/>
      <c r="XCV922" s="35"/>
      <c r="XCW922" s="34"/>
      <c r="XDD922" s="35"/>
      <c r="XDE922" s="34"/>
      <c r="XDL922" s="35"/>
      <c r="XDM922" s="34"/>
      <c r="XDT922" s="35"/>
      <c r="XDU922" s="34"/>
      <c r="XEB922" s="35"/>
      <c r="XEC922" s="34"/>
      <c r="XEJ922" s="35"/>
      <c r="XEK922" s="34"/>
      <c r="XER922" s="35"/>
      <c r="XES922" s="34"/>
      <c r="XEZ922" s="35"/>
      <c r="XFA922" s="34"/>
    </row>
    <row r="923" spans="1:1021 1028:2045 2052:3069 3076:4093 4100:5117 5124:6141 6148:7165 7172:8189 8196:9213 9220:10237 10244:11261 11268:12285 12292:13309 13316:14333 14340:15357 15364:16381" x14ac:dyDescent="0.25">
      <c r="A923" t="s">
        <v>21</v>
      </c>
      <c r="B923" t="s">
        <v>155</v>
      </c>
      <c r="C923">
        <v>571</v>
      </c>
      <c r="D923">
        <v>571</v>
      </c>
      <c r="E923" s="35">
        <v>1</v>
      </c>
      <c r="F923" s="34">
        <v>2.0000000000000001E-158</v>
      </c>
      <c r="G923">
        <v>98.46</v>
      </c>
      <c r="H923">
        <v>1788</v>
      </c>
      <c r="I923" t="str">
        <f>HYPERLINK("https://www.ncbi.nlm.nih.gov/nucleotide/KC771189.1?report=genbank&amp;log$=nucltop&amp;blast_rank=21&amp;RID=XE5J84ZU013","KC771189.1")</f>
        <v>KC771189.1</v>
      </c>
      <c r="L923" s="35"/>
      <c r="M923" s="34"/>
      <c r="T923" s="35"/>
      <c r="U923" s="34"/>
      <c r="AB923" s="35"/>
      <c r="AC923" s="34"/>
      <c r="AJ923" s="35"/>
      <c r="AK923" s="34"/>
      <c r="AR923" s="35"/>
      <c r="AS923" s="34"/>
      <c r="AZ923" s="35"/>
      <c r="BA923" s="34"/>
      <c r="BH923" s="35"/>
      <c r="BI923" s="34"/>
      <c r="BP923" s="35"/>
      <c r="BQ923" s="34"/>
      <c r="BX923" s="35"/>
      <c r="BY923" s="34"/>
      <c r="CF923" s="35"/>
      <c r="CG923" s="34"/>
      <c r="CN923" s="35"/>
      <c r="CO923" s="34"/>
      <c r="CV923" s="35"/>
      <c r="CW923" s="34"/>
      <c r="DD923" s="35"/>
      <c r="DE923" s="34"/>
      <c r="DL923" s="35"/>
      <c r="DM923" s="34"/>
      <c r="DT923" s="35"/>
      <c r="DU923" s="34"/>
      <c r="EB923" s="35"/>
      <c r="EC923" s="34"/>
      <c r="EJ923" s="35"/>
      <c r="EK923" s="34"/>
      <c r="ER923" s="35"/>
      <c r="ES923" s="34"/>
      <c r="EZ923" s="35"/>
      <c r="FA923" s="34"/>
      <c r="FH923" s="35"/>
      <c r="FI923" s="34"/>
      <c r="FP923" s="35"/>
      <c r="FQ923" s="34"/>
      <c r="FX923" s="35"/>
      <c r="FY923" s="34"/>
      <c r="GF923" s="35"/>
      <c r="GG923" s="34"/>
      <c r="GN923" s="35"/>
      <c r="GO923" s="34"/>
      <c r="GV923" s="35"/>
      <c r="GW923" s="34"/>
      <c r="HD923" s="35"/>
      <c r="HE923" s="34"/>
      <c r="HL923" s="35"/>
      <c r="HM923" s="34"/>
      <c r="HT923" s="35"/>
      <c r="HU923" s="34"/>
      <c r="IB923" s="35"/>
      <c r="IC923" s="34"/>
      <c r="IJ923" s="35"/>
      <c r="IK923" s="34"/>
      <c r="IR923" s="35"/>
      <c r="IS923" s="34"/>
      <c r="IZ923" s="35"/>
      <c r="JA923" s="34"/>
      <c r="JH923" s="35"/>
      <c r="JI923" s="34"/>
      <c r="JP923" s="35"/>
      <c r="JQ923" s="34"/>
      <c r="JX923" s="35"/>
      <c r="JY923" s="34"/>
      <c r="KF923" s="35"/>
      <c r="KG923" s="34"/>
      <c r="KN923" s="35"/>
      <c r="KO923" s="34"/>
      <c r="KV923" s="35"/>
      <c r="KW923" s="34"/>
      <c r="LD923" s="35"/>
      <c r="LE923" s="34"/>
      <c r="LL923" s="35"/>
      <c r="LM923" s="34"/>
      <c r="LT923" s="35"/>
      <c r="LU923" s="34"/>
      <c r="MB923" s="35"/>
      <c r="MC923" s="34"/>
      <c r="MJ923" s="35"/>
      <c r="MK923" s="34"/>
      <c r="MR923" s="35"/>
      <c r="MS923" s="34"/>
      <c r="MZ923" s="35"/>
      <c r="NA923" s="34"/>
      <c r="NH923" s="35"/>
      <c r="NI923" s="34"/>
      <c r="NP923" s="35"/>
      <c r="NQ923" s="34"/>
      <c r="NX923" s="35"/>
      <c r="NY923" s="34"/>
      <c r="OF923" s="35"/>
      <c r="OG923" s="34"/>
      <c r="ON923" s="35"/>
      <c r="OO923" s="34"/>
      <c r="OV923" s="35"/>
      <c r="OW923" s="34"/>
      <c r="PD923" s="35"/>
      <c r="PE923" s="34"/>
      <c r="PL923" s="35"/>
      <c r="PM923" s="34"/>
      <c r="PT923" s="35"/>
      <c r="PU923" s="34"/>
      <c r="QB923" s="35"/>
      <c r="QC923" s="34"/>
      <c r="QJ923" s="35"/>
      <c r="QK923" s="34"/>
      <c r="QR923" s="35"/>
      <c r="QS923" s="34"/>
      <c r="QZ923" s="35"/>
      <c r="RA923" s="34"/>
      <c r="RH923" s="35"/>
      <c r="RI923" s="34"/>
      <c r="RP923" s="35"/>
      <c r="RQ923" s="34"/>
      <c r="RX923" s="35"/>
      <c r="RY923" s="34"/>
      <c r="SF923" s="35"/>
      <c r="SG923" s="34"/>
      <c r="SN923" s="35"/>
      <c r="SO923" s="34"/>
      <c r="SV923" s="35"/>
      <c r="SW923" s="34"/>
      <c r="TD923" s="35"/>
      <c r="TE923" s="34"/>
      <c r="TL923" s="35"/>
      <c r="TM923" s="34"/>
      <c r="TT923" s="35"/>
      <c r="TU923" s="34"/>
      <c r="UB923" s="35"/>
      <c r="UC923" s="34"/>
      <c r="UJ923" s="35"/>
      <c r="UK923" s="34"/>
      <c r="UR923" s="35"/>
      <c r="US923" s="34"/>
      <c r="UZ923" s="35"/>
      <c r="VA923" s="34"/>
      <c r="VH923" s="35"/>
      <c r="VI923" s="34"/>
      <c r="VP923" s="35"/>
      <c r="VQ923" s="34"/>
      <c r="VX923" s="35"/>
      <c r="VY923" s="34"/>
      <c r="WF923" s="35"/>
      <c r="WG923" s="34"/>
      <c r="WN923" s="35"/>
      <c r="WO923" s="34"/>
      <c r="WV923" s="35"/>
      <c r="WW923" s="34"/>
      <c r="XD923" s="35"/>
      <c r="XE923" s="34"/>
      <c r="XL923" s="35"/>
      <c r="XM923" s="34"/>
      <c r="XT923" s="35"/>
      <c r="XU923" s="34"/>
      <c r="YB923" s="35"/>
      <c r="YC923" s="34"/>
      <c r="YJ923" s="35"/>
      <c r="YK923" s="34"/>
      <c r="YR923" s="35"/>
      <c r="YS923" s="34"/>
      <c r="YZ923" s="35"/>
      <c r="ZA923" s="34"/>
      <c r="ZH923" s="35"/>
      <c r="ZI923" s="34"/>
      <c r="ZP923" s="35"/>
      <c r="ZQ923" s="34"/>
      <c r="ZX923" s="35"/>
      <c r="ZY923" s="34"/>
      <c r="AAF923" s="35"/>
      <c r="AAG923" s="34"/>
      <c r="AAN923" s="35"/>
      <c r="AAO923" s="34"/>
      <c r="AAV923" s="35"/>
      <c r="AAW923" s="34"/>
      <c r="ABD923" s="35"/>
      <c r="ABE923" s="34"/>
      <c r="ABL923" s="35"/>
      <c r="ABM923" s="34"/>
      <c r="ABT923" s="35"/>
      <c r="ABU923" s="34"/>
      <c r="ACB923" s="35"/>
      <c r="ACC923" s="34"/>
      <c r="ACJ923" s="35"/>
      <c r="ACK923" s="34"/>
      <c r="ACR923" s="35"/>
      <c r="ACS923" s="34"/>
      <c r="ACZ923" s="35"/>
      <c r="ADA923" s="34"/>
      <c r="ADH923" s="35"/>
      <c r="ADI923" s="34"/>
      <c r="ADP923" s="35"/>
      <c r="ADQ923" s="34"/>
      <c r="ADX923" s="35"/>
      <c r="ADY923" s="34"/>
      <c r="AEF923" s="35"/>
      <c r="AEG923" s="34"/>
      <c r="AEN923" s="35"/>
      <c r="AEO923" s="34"/>
      <c r="AEV923" s="35"/>
      <c r="AEW923" s="34"/>
      <c r="AFD923" s="35"/>
      <c r="AFE923" s="34"/>
      <c r="AFL923" s="35"/>
      <c r="AFM923" s="34"/>
      <c r="AFT923" s="35"/>
      <c r="AFU923" s="34"/>
      <c r="AGB923" s="35"/>
      <c r="AGC923" s="34"/>
      <c r="AGJ923" s="35"/>
      <c r="AGK923" s="34"/>
      <c r="AGR923" s="35"/>
      <c r="AGS923" s="34"/>
      <c r="AGZ923" s="35"/>
      <c r="AHA923" s="34"/>
      <c r="AHH923" s="35"/>
      <c r="AHI923" s="34"/>
      <c r="AHP923" s="35"/>
      <c r="AHQ923" s="34"/>
      <c r="AHX923" s="35"/>
      <c r="AHY923" s="34"/>
      <c r="AIF923" s="35"/>
      <c r="AIG923" s="34"/>
      <c r="AIN923" s="35"/>
      <c r="AIO923" s="34"/>
      <c r="AIV923" s="35"/>
      <c r="AIW923" s="34"/>
      <c r="AJD923" s="35"/>
      <c r="AJE923" s="34"/>
      <c r="AJL923" s="35"/>
      <c r="AJM923" s="34"/>
      <c r="AJT923" s="35"/>
      <c r="AJU923" s="34"/>
      <c r="AKB923" s="35"/>
      <c r="AKC923" s="34"/>
      <c r="AKJ923" s="35"/>
      <c r="AKK923" s="34"/>
      <c r="AKR923" s="35"/>
      <c r="AKS923" s="34"/>
      <c r="AKZ923" s="35"/>
      <c r="ALA923" s="34"/>
      <c r="ALH923" s="35"/>
      <c r="ALI923" s="34"/>
      <c r="ALP923" s="35"/>
      <c r="ALQ923" s="34"/>
      <c r="ALX923" s="35"/>
      <c r="ALY923" s="34"/>
      <c r="AMF923" s="35"/>
      <c r="AMG923" s="34"/>
      <c r="AMN923" s="35"/>
      <c r="AMO923" s="34"/>
      <c r="AMV923" s="35"/>
      <c r="AMW923" s="34"/>
      <c r="AND923" s="35"/>
      <c r="ANE923" s="34"/>
      <c r="ANL923" s="35"/>
      <c r="ANM923" s="34"/>
      <c r="ANT923" s="35"/>
      <c r="ANU923" s="34"/>
      <c r="AOB923" s="35"/>
      <c r="AOC923" s="34"/>
      <c r="AOJ923" s="35"/>
      <c r="AOK923" s="34"/>
      <c r="AOR923" s="35"/>
      <c r="AOS923" s="34"/>
      <c r="AOZ923" s="35"/>
      <c r="APA923" s="34"/>
      <c r="APH923" s="35"/>
      <c r="API923" s="34"/>
      <c r="APP923" s="35"/>
      <c r="APQ923" s="34"/>
      <c r="APX923" s="35"/>
      <c r="APY923" s="34"/>
      <c r="AQF923" s="35"/>
      <c r="AQG923" s="34"/>
      <c r="AQN923" s="35"/>
      <c r="AQO923" s="34"/>
      <c r="AQV923" s="35"/>
      <c r="AQW923" s="34"/>
      <c r="ARD923" s="35"/>
      <c r="ARE923" s="34"/>
      <c r="ARL923" s="35"/>
      <c r="ARM923" s="34"/>
      <c r="ART923" s="35"/>
      <c r="ARU923" s="34"/>
      <c r="ASB923" s="35"/>
      <c r="ASC923" s="34"/>
      <c r="ASJ923" s="35"/>
      <c r="ASK923" s="34"/>
      <c r="ASR923" s="35"/>
      <c r="ASS923" s="34"/>
      <c r="ASZ923" s="35"/>
      <c r="ATA923" s="34"/>
      <c r="ATH923" s="35"/>
      <c r="ATI923" s="34"/>
      <c r="ATP923" s="35"/>
      <c r="ATQ923" s="34"/>
      <c r="ATX923" s="35"/>
      <c r="ATY923" s="34"/>
      <c r="AUF923" s="35"/>
      <c r="AUG923" s="34"/>
      <c r="AUN923" s="35"/>
      <c r="AUO923" s="34"/>
      <c r="AUV923" s="35"/>
      <c r="AUW923" s="34"/>
      <c r="AVD923" s="35"/>
      <c r="AVE923" s="34"/>
      <c r="AVL923" s="35"/>
      <c r="AVM923" s="34"/>
      <c r="AVT923" s="35"/>
      <c r="AVU923" s="34"/>
      <c r="AWB923" s="35"/>
      <c r="AWC923" s="34"/>
      <c r="AWJ923" s="35"/>
      <c r="AWK923" s="34"/>
      <c r="AWR923" s="35"/>
      <c r="AWS923" s="34"/>
      <c r="AWZ923" s="35"/>
      <c r="AXA923" s="34"/>
      <c r="AXH923" s="35"/>
      <c r="AXI923" s="34"/>
      <c r="AXP923" s="35"/>
      <c r="AXQ923" s="34"/>
      <c r="AXX923" s="35"/>
      <c r="AXY923" s="34"/>
      <c r="AYF923" s="35"/>
      <c r="AYG923" s="34"/>
      <c r="AYN923" s="35"/>
      <c r="AYO923" s="34"/>
      <c r="AYV923" s="35"/>
      <c r="AYW923" s="34"/>
      <c r="AZD923" s="35"/>
      <c r="AZE923" s="34"/>
      <c r="AZL923" s="35"/>
      <c r="AZM923" s="34"/>
      <c r="AZT923" s="35"/>
      <c r="AZU923" s="34"/>
      <c r="BAB923" s="35"/>
      <c r="BAC923" s="34"/>
      <c r="BAJ923" s="35"/>
      <c r="BAK923" s="34"/>
      <c r="BAR923" s="35"/>
      <c r="BAS923" s="34"/>
      <c r="BAZ923" s="35"/>
      <c r="BBA923" s="34"/>
      <c r="BBH923" s="35"/>
      <c r="BBI923" s="34"/>
      <c r="BBP923" s="35"/>
      <c r="BBQ923" s="34"/>
      <c r="BBX923" s="35"/>
      <c r="BBY923" s="34"/>
      <c r="BCF923" s="35"/>
      <c r="BCG923" s="34"/>
      <c r="BCN923" s="35"/>
      <c r="BCO923" s="34"/>
      <c r="BCV923" s="35"/>
      <c r="BCW923" s="34"/>
      <c r="BDD923" s="35"/>
      <c r="BDE923" s="34"/>
      <c r="BDL923" s="35"/>
      <c r="BDM923" s="34"/>
      <c r="BDT923" s="35"/>
      <c r="BDU923" s="34"/>
      <c r="BEB923" s="35"/>
      <c r="BEC923" s="34"/>
      <c r="BEJ923" s="35"/>
      <c r="BEK923" s="34"/>
      <c r="BER923" s="35"/>
      <c r="BES923" s="34"/>
      <c r="BEZ923" s="35"/>
      <c r="BFA923" s="34"/>
      <c r="BFH923" s="35"/>
      <c r="BFI923" s="34"/>
      <c r="BFP923" s="35"/>
      <c r="BFQ923" s="34"/>
      <c r="BFX923" s="35"/>
      <c r="BFY923" s="34"/>
      <c r="BGF923" s="35"/>
      <c r="BGG923" s="34"/>
      <c r="BGN923" s="35"/>
      <c r="BGO923" s="34"/>
      <c r="BGV923" s="35"/>
      <c r="BGW923" s="34"/>
      <c r="BHD923" s="35"/>
      <c r="BHE923" s="34"/>
      <c r="BHL923" s="35"/>
      <c r="BHM923" s="34"/>
      <c r="BHT923" s="35"/>
      <c r="BHU923" s="34"/>
      <c r="BIB923" s="35"/>
      <c r="BIC923" s="34"/>
      <c r="BIJ923" s="35"/>
      <c r="BIK923" s="34"/>
      <c r="BIR923" s="35"/>
      <c r="BIS923" s="34"/>
      <c r="BIZ923" s="35"/>
      <c r="BJA923" s="34"/>
      <c r="BJH923" s="35"/>
      <c r="BJI923" s="34"/>
      <c r="BJP923" s="35"/>
      <c r="BJQ923" s="34"/>
      <c r="BJX923" s="35"/>
      <c r="BJY923" s="34"/>
      <c r="BKF923" s="35"/>
      <c r="BKG923" s="34"/>
      <c r="BKN923" s="35"/>
      <c r="BKO923" s="34"/>
      <c r="BKV923" s="35"/>
      <c r="BKW923" s="34"/>
      <c r="BLD923" s="35"/>
      <c r="BLE923" s="34"/>
      <c r="BLL923" s="35"/>
      <c r="BLM923" s="34"/>
      <c r="BLT923" s="35"/>
      <c r="BLU923" s="34"/>
      <c r="BMB923" s="35"/>
      <c r="BMC923" s="34"/>
      <c r="BMJ923" s="35"/>
      <c r="BMK923" s="34"/>
      <c r="BMR923" s="35"/>
      <c r="BMS923" s="34"/>
      <c r="BMZ923" s="35"/>
      <c r="BNA923" s="34"/>
      <c r="BNH923" s="35"/>
      <c r="BNI923" s="34"/>
      <c r="BNP923" s="35"/>
      <c r="BNQ923" s="34"/>
      <c r="BNX923" s="35"/>
      <c r="BNY923" s="34"/>
      <c r="BOF923" s="35"/>
      <c r="BOG923" s="34"/>
      <c r="BON923" s="35"/>
      <c r="BOO923" s="34"/>
      <c r="BOV923" s="35"/>
      <c r="BOW923" s="34"/>
      <c r="BPD923" s="35"/>
      <c r="BPE923" s="34"/>
      <c r="BPL923" s="35"/>
      <c r="BPM923" s="34"/>
      <c r="BPT923" s="35"/>
      <c r="BPU923" s="34"/>
      <c r="BQB923" s="35"/>
      <c r="BQC923" s="34"/>
      <c r="BQJ923" s="35"/>
      <c r="BQK923" s="34"/>
      <c r="BQR923" s="35"/>
      <c r="BQS923" s="34"/>
      <c r="BQZ923" s="35"/>
      <c r="BRA923" s="34"/>
      <c r="BRH923" s="35"/>
      <c r="BRI923" s="34"/>
      <c r="BRP923" s="35"/>
      <c r="BRQ923" s="34"/>
      <c r="BRX923" s="35"/>
      <c r="BRY923" s="34"/>
      <c r="BSF923" s="35"/>
      <c r="BSG923" s="34"/>
      <c r="BSN923" s="35"/>
      <c r="BSO923" s="34"/>
      <c r="BSV923" s="35"/>
      <c r="BSW923" s="34"/>
      <c r="BTD923" s="35"/>
      <c r="BTE923" s="34"/>
      <c r="BTL923" s="35"/>
      <c r="BTM923" s="34"/>
      <c r="BTT923" s="35"/>
      <c r="BTU923" s="34"/>
      <c r="BUB923" s="35"/>
      <c r="BUC923" s="34"/>
      <c r="BUJ923" s="35"/>
      <c r="BUK923" s="34"/>
      <c r="BUR923" s="35"/>
      <c r="BUS923" s="34"/>
      <c r="BUZ923" s="35"/>
      <c r="BVA923" s="34"/>
      <c r="BVH923" s="35"/>
      <c r="BVI923" s="34"/>
      <c r="BVP923" s="35"/>
      <c r="BVQ923" s="34"/>
      <c r="BVX923" s="35"/>
      <c r="BVY923" s="34"/>
      <c r="BWF923" s="35"/>
      <c r="BWG923" s="34"/>
      <c r="BWN923" s="35"/>
      <c r="BWO923" s="34"/>
      <c r="BWV923" s="35"/>
      <c r="BWW923" s="34"/>
      <c r="BXD923" s="35"/>
      <c r="BXE923" s="34"/>
      <c r="BXL923" s="35"/>
      <c r="BXM923" s="34"/>
      <c r="BXT923" s="35"/>
      <c r="BXU923" s="34"/>
      <c r="BYB923" s="35"/>
      <c r="BYC923" s="34"/>
      <c r="BYJ923" s="35"/>
      <c r="BYK923" s="34"/>
      <c r="BYR923" s="35"/>
      <c r="BYS923" s="34"/>
      <c r="BYZ923" s="35"/>
      <c r="BZA923" s="34"/>
      <c r="BZH923" s="35"/>
      <c r="BZI923" s="34"/>
      <c r="BZP923" s="35"/>
      <c r="BZQ923" s="34"/>
      <c r="BZX923" s="35"/>
      <c r="BZY923" s="34"/>
      <c r="CAF923" s="35"/>
      <c r="CAG923" s="34"/>
      <c r="CAN923" s="35"/>
      <c r="CAO923" s="34"/>
      <c r="CAV923" s="35"/>
      <c r="CAW923" s="34"/>
      <c r="CBD923" s="35"/>
      <c r="CBE923" s="34"/>
      <c r="CBL923" s="35"/>
      <c r="CBM923" s="34"/>
      <c r="CBT923" s="35"/>
      <c r="CBU923" s="34"/>
      <c r="CCB923" s="35"/>
      <c r="CCC923" s="34"/>
      <c r="CCJ923" s="35"/>
      <c r="CCK923" s="34"/>
      <c r="CCR923" s="35"/>
      <c r="CCS923" s="34"/>
      <c r="CCZ923" s="35"/>
      <c r="CDA923" s="34"/>
      <c r="CDH923" s="35"/>
      <c r="CDI923" s="34"/>
      <c r="CDP923" s="35"/>
      <c r="CDQ923" s="34"/>
      <c r="CDX923" s="35"/>
      <c r="CDY923" s="34"/>
      <c r="CEF923" s="35"/>
      <c r="CEG923" s="34"/>
      <c r="CEN923" s="35"/>
      <c r="CEO923" s="34"/>
      <c r="CEV923" s="35"/>
      <c r="CEW923" s="34"/>
      <c r="CFD923" s="35"/>
      <c r="CFE923" s="34"/>
      <c r="CFL923" s="35"/>
      <c r="CFM923" s="34"/>
      <c r="CFT923" s="35"/>
      <c r="CFU923" s="34"/>
      <c r="CGB923" s="35"/>
      <c r="CGC923" s="34"/>
      <c r="CGJ923" s="35"/>
      <c r="CGK923" s="34"/>
      <c r="CGR923" s="35"/>
      <c r="CGS923" s="34"/>
      <c r="CGZ923" s="35"/>
      <c r="CHA923" s="34"/>
      <c r="CHH923" s="35"/>
      <c r="CHI923" s="34"/>
      <c r="CHP923" s="35"/>
      <c r="CHQ923" s="34"/>
      <c r="CHX923" s="35"/>
      <c r="CHY923" s="34"/>
      <c r="CIF923" s="35"/>
      <c r="CIG923" s="34"/>
      <c r="CIN923" s="35"/>
      <c r="CIO923" s="34"/>
      <c r="CIV923" s="35"/>
      <c r="CIW923" s="34"/>
      <c r="CJD923" s="35"/>
      <c r="CJE923" s="34"/>
      <c r="CJL923" s="35"/>
      <c r="CJM923" s="34"/>
      <c r="CJT923" s="35"/>
      <c r="CJU923" s="34"/>
      <c r="CKB923" s="35"/>
      <c r="CKC923" s="34"/>
      <c r="CKJ923" s="35"/>
      <c r="CKK923" s="34"/>
      <c r="CKR923" s="35"/>
      <c r="CKS923" s="34"/>
      <c r="CKZ923" s="35"/>
      <c r="CLA923" s="34"/>
      <c r="CLH923" s="35"/>
      <c r="CLI923" s="34"/>
      <c r="CLP923" s="35"/>
      <c r="CLQ923" s="34"/>
      <c r="CLX923" s="35"/>
      <c r="CLY923" s="34"/>
      <c r="CMF923" s="35"/>
      <c r="CMG923" s="34"/>
      <c r="CMN923" s="35"/>
      <c r="CMO923" s="34"/>
      <c r="CMV923" s="35"/>
      <c r="CMW923" s="34"/>
      <c r="CND923" s="35"/>
      <c r="CNE923" s="34"/>
      <c r="CNL923" s="35"/>
      <c r="CNM923" s="34"/>
      <c r="CNT923" s="35"/>
      <c r="CNU923" s="34"/>
      <c r="COB923" s="35"/>
      <c r="COC923" s="34"/>
      <c r="COJ923" s="35"/>
      <c r="COK923" s="34"/>
      <c r="COR923" s="35"/>
      <c r="COS923" s="34"/>
      <c r="COZ923" s="35"/>
      <c r="CPA923" s="34"/>
      <c r="CPH923" s="35"/>
      <c r="CPI923" s="34"/>
      <c r="CPP923" s="35"/>
      <c r="CPQ923" s="34"/>
      <c r="CPX923" s="35"/>
      <c r="CPY923" s="34"/>
      <c r="CQF923" s="35"/>
      <c r="CQG923" s="34"/>
      <c r="CQN923" s="35"/>
      <c r="CQO923" s="34"/>
      <c r="CQV923" s="35"/>
      <c r="CQW923" s="34"/>
      <c r="CRD923" s="35"/>
      <c r="CRE923" s="34"/>
      <c r="CRL923" s="35"/>
      <c r="CRM923" s="34"/>
      <c r="CRT923" s="35"/>
      <c r="CRU923" s="34"/>
      <c r="CSB923" s="35"/>
      <c r="CSC923" s="34"/>
      <c r="CSJ923" s="35"/>
      <c r="CSK923" s="34"/>
      <c r="CSR923" s="35"/>
      <c r="CSS923" s="34"/>
      <c r="CSZ923" s="35"/>
      <c r="CTA923" s="34"/>
      <c r="CTH923" s="35"/>
      <c r="CTI923" s="34"/>
      <c r="CTP923" s="35"/>
      <c r="CTQ923" s="34"/>
      <c r="CTX923" s="35"/>
      <c r="CTY923" s="34"/>
      <c r="CUF923" s="35"/>
      <c r="CUG923" s="34"/>
      <c r="CUN923" s="35"/>
      <c r="CUO923" s="34"/>
      <c r="CUV923" s="35"/>
      <c r="CUW923" s="34"/>
      <c r="CVD923" s="35"/>
      <c r="CVE923" s="34"/>
      <c r="CVL923" s="35"/>
      <c r="CVM923" s="34"/>
      <c r="CVT923" s="35"/>
      <c r="CVU923" s="34"/>
      <c r="CWB923" s="35"/>
      <c r="CWC923" s="34"/>
      <c r="CWJ923" s="35"/>
      <c r="CWK923" s="34"/>
      <c r="CWR923" s="35"/>
      <c r="CWS923" s="34"/>
      <c r="CWZ923" s="35"/>
      <c r="CXA923" s="34"/>
      <c r="CXH923" s="35"/>
      <c r="CXI923" s="34"/>
      <c r="CXP923" s="35"/>
      <c r="CXQ923" s="34"/>
      <c r="CXX923" s="35"/>
      <c r="CXY923" s="34"/>
      <c r="CYF923" s="35"/>
      <c r="CYG923" s="34"/>
      <c r="CYN923" s="35"/>
      <c r="CYO923" s="34"/>
      <c r="CYV923" s="35"/>
      <c r="CYW923" s="34"/>
      <c r="CZD923" s="35"/>
      <c r="CZE923" s="34"/>
      <c r="CZL923" s="35"/>
      <c r="CZM923" s="34"/>
      <c r="CZT923" s="35"/>
      <c r="CZU923" s="34"/>
      <c r="DAB923" s="35"/>
      <c r="DAC923" s="34"/>
      <c r="DAJ923" s="35"/>
      <c r="DAK923" s="34"/>
      <c r="DAR923" s="35"/>
      <c r="DAS923" s="34"/>
      <c r="DAZ923" s="35"/>
      <c r="DBA923" s="34"/>
      <c r="DBH923" s="35"/>
      <c r="DBI923" s="34"/>
      <c r="DBP923" s="35"/>
      <c r="DBQ923" s="34"/>
      <c r="DBX923" s="35"/>
      <c r="DBY923" s="34"/>
      <c r="DCF923" s="35"/>
      <c r="DCG923" s="34"/>
      <c r="DCN923" s="35"/>
      <c r="DCO923" s="34"/>
      <c r="DCV923" s="35"/>
      <c r="DCW923" s="34"/>
      <c r="DDD923" s="35"/>
      <c r="DDE923" s="34"/>
      <c r="DDL923" s="35"/>
      <c r="DDM923" s="34"/>
      <c r="DDT923" s="35"/>
      <c r="DDU923" s="34"/>
      <c r="DEB923" s="35"/>
      <c r="DEC923" s="34"/>
      <c r="DEJ923" s="35"/>
      <c r="DEK923" s="34"/>
      <c r="DER923" s="35"/>
      <c r="DES923" s="34"/>
      <c r="DEZ923" s="35"/>
      <c r="DFA923" s="34"/>
      <c r="DFH923" s="35"/>
      <c r="DFI923" s="34"/>
      <c r="DFP923" s="35"/>
      <c r="DFQ923" s="34"/>
      <c r="DFX923" s="35"/>
      <c r="DFY923" s="34"/>
      <c r="DGF923" s="35"/>
      <c r="DGG923" s="34"/>
      <c r="DGN923" s="35"/>
      <c r="DGO923" s="34"/>
      <c r="DGV923" s="35"/>
      <c r="DGW923" s="34"/>
      <c r="DHD923" s="35"/>
      <c r="DHE923" s="34"/>
      <c r="DHL923" s="35"/>
      <c r="DHM923" s="34"/>
      <c r="DHT923" s="35"/>
      <c r="DHU923" s="34"/>
      <c r="DIB923" s="35"/>
      <c r="DIC923" s="34"/>
      <c r="DIJ923" s="35"/>
      <c r="DIK923" s="34"/>
      <c r="DIR923" s="35"/>
      <c r="DIS923" s="34"/>
      <c r="DIZ923" s="35"/>
      <c r="DJA923" s="34"/>
      <c r="DJH923" s="35"/>
      <c r="DJI923" s="34"/>
      <c r="DJP923" s="35"/>
      <c r="DJQ923" s="34"/>
      <c r="DJX923" s="35"/>
      <c r="DJY923" s="34"/>
      <c r="DKF923" s="35"/>
      <c r="DKG923" s="34"/>
      <c r="DKN923" s="35"/>
      <c r="DKO923" s="34"/>
      <c r="DKV923" s="35"/>
      <c r="DKW923" s="34"/>
      <c r="DLD923" s="35"/>
      <c r="DLE923" s="34"/>
      <c r="DLL923" s="35"/>
      <c r="DLM923" s="34"/>
      <c r="DLT923" s="35"/>
      <c r="DLU923" s="34"/>
      <c r="DMB923" s="35"/>
      <c r="DMC923" s="34"/>
      <c r="DMJ923" s="35"/>
      <c r="DMK923" s="34"/>
      <c r="DMR923" s="35"/>
      <c r="DMS923" s="34"/>
      <c r="DMZ923" s="35"/>
      <c r="DNA923" s="34"/>
      <c r="DNH923" s="35"/>
      <c r="DNI923" s="34"/>
      <c r="DNP923" s="35"/>
      <c r="DNQ923" s="34"/>
      <c r="DNX923" s="35"/>
      <c r="DNY923" s="34"/>
      <c r="DOF923" s="35"/>
      <c r="DOG923" s="34"/>
      <c r="DON923" s="35"/>
      <c r="DOO923" s="34"/>
      <c r="DOV923" s="35"/>
      <c r="DOW923" s="34"/>
      <c r="DPD923" s="35"/>
      <c r="DPE923" s="34"/>
      <c r="DPL923" s="35"/>
      <c r="DPM923" s="34"/>
      <c r="DPT923" s="35"/>
      <c r="DPU923" s="34"/>
      <c r="DQB923" s="35"/>
      <c r="DQC923" s="34"/>
      <c r="DQJ923" s="35"/>
      <c r="DQK923" s="34"/>
      <c r="DQR923" s="35"/>
      <c r="DQS923" s="34"/>
      <c r="DQZ923" s="35"/>
      <c r="DRA923" s="34"/>
      <c r="DRH923" s="35"/>
      <c r="DRI923" s="34"/>
      <c r="DRP923" s="35"/>
      <c r="DRQ923" s="34"/>
      <c r="DRX923" s="35"/>
      <c r="DRY923" s="34"/>
      <c r="DSF923" s="35"/>
      <c r="DSG923" s="34"/>
      <c r="DSN923" s="35"/>
      <c r="DSO923" s="34"/>
      <c r="DSV923" s="35"/>
      <c r="DSW923" s="34"/>
      <c r="DTD923" s="35"/>
      <c r="DTE923" s="34"/>
      <c r="DTL923" s="35"/>
      <c r="DTM923" s="34"/>
      <c r="DTT923" s="35"/>
      <c r="DTU923" s="34"/>
      <c r="DUB923" s="35"/>
      <c r="DUC923" s="34"/>
      <c r="DUJ923" s="35"/>
      <c r="DUK923" s="34"/>
      <c r="DUR923" s="35"/>
      <c r="DUS923" s="34"/>
      <c r="DUZ923" s="35"/>
      <c r="DVA923" s="34"/>
      <c r="DVH923" s="35"/>
      <c r="DVI923" s="34"/>
      <c r="DVP923" s="35"/>
      <c r="DVQ923" s="34"/>
      <c r="DVX923" s="35"/>
      <c r="DVY923" s="34"/>
      <c r="DWF923" s="35"/>
      <c r="DWG923" s="34"/>
      <c r="DWN923" s="35"/>
      <c r="DWO923" s="34"/>
      <c r="DWV923" s="35"/>
      <c r="DWW923" s="34"/>
      <c r="DXD923" s="35"/>
      <c r="DXE923" s="34"/>
      <c r="DXL923" s="35"/>
      <c r="DXM923" s="34"/>
      <c r="DXT923" s="35"/>
      <c r="DXU923" s="34"/>
      <c r="DYB923" s="35"/>
      <c r="DYC923" s="34"/>
      <c r="DYJ923" s="35"/>
      <c r="DYK923" s="34"/>
      <c r="DYR923" s="35"/>
      <c r="DYS923" s="34"/>
      <c r="DYZ923" s="35"/>
      <c r="DZA923" s="34"/>
      <c r="DZH923" s="35"/>
      <c r="DZI923" s="34"/>
      <c r="DZP923" s="35"/>
      <c r="DZQ923" s="34"/>
      <c r="DZX923" s="35"/>
      <c r="DZY923" s="34"/>
      <c r="EAF923" s="35"/>
      <c r="EAG923" s="34"/>
      <c r="EAN923" s="35"/>
      <c r="EAO923" s="34"/>
      <c r="EAV923" s="35"/>
      <c r="EAW923" s="34"/>
      <c r="EBD923" s="35"/>
      <c r="EBE923" s="34"/>
      <c r="EBL923" s="35"/>
      <c r="EBM923" s="34"/>
      <c r="EBT923" s="35"/>
      <c r="EBU923" s="34"/>
      <c r="ECB923" s="35"/>
      <c r="ECC923" s="34"/>
      <c r="ECJ923" s="35"/>
      <c r="ECK923" s="34"/>
      <c r="ECR923" s="35"/>
      <c r="ECS923" s="34"/>
      <c r="ECZ923" s="35"/>
      <c r="EDA923" s="34"/>
      <c r="EDH923" s="35"/>
      <c r="EDI923" s="34"/>
      <c r="EDP923" s="35"/>
      <c r="EDQ923" s="34"/>
      <c r="EDX923" s="35"/>
      <c r="EDY923" s="34"/>
      <c r="EEF923" s="35"/>
      <c r="EEG923" s="34"/>
      <c r="EEN923" s="35"/>
      <c r="EEO923" s="34"/>
      <c r="EEV923" s="35"/>
      <c r="EEW923" s="34"/>
      <c r="EFD923" s="35"/>
      <c r="EFE923" s="34"/>
      <c r="EFL923" s="35"/>
      <c r="EFM923" s="34"/>
      <c r="EFT923" s="35"/>
      <c r="EFU923" s="34"/>
      <c r="EGB923" s="35"/>
      <c r="EGC923" s="34"/>
      <c r="EGJ923" s="35"/>
      <c r="EGK923" s="34"/>
      <c r="EGR923" s="35"/>
      <c r="EGS923" s="34"/>
      <c r="EGZ923" s="35"/>
      <c r="EHA923" s="34"/>
      <c r="EHH923" s="35"/>
      <c r="EHI923" s="34"/>
      <c r="EHP923" s="35"/>
      <c r="EHQ923" s="34"/>
      <c r="EHX923" s="35"/>
      <c r="EHY923" s="34"/>
      <c r="EIF923" s="35"/>
      <c r="EIG923" s="34"/>
      <c r="EIN923" s="35"/>
      <c r="EIO923" s="34"/>
      <c r="EIV923" s="35"/>
      <c r="EIW923" s="34"/>
      <c r="EJD923" s="35"/>
      <c r="EJE923" s="34"/>
      <c r="EJL923" s="35"/>
      <c r="EJM923" s="34"/>
      <c r="EJT923" s="35"/>
      <c r="EJU923" s="34"/>
      <c r="EKB923" s="35"/>
      <c r="EKC923" s="34"/>
      <c r="EKJ923" s="35"/>
      <c r="EKK923" s="34"/>
      <c r="EKR923" s="35"/>
      <c r="EKS923" s="34"/>
      <c r="EKZ923" s="35"/>
      <c r="ELA923" s="34"/>
      <c r="ELH923" s="35"/>
      <c r="ELI923" s="34"/>
      <c r="ELP923" s="35"/>
      <c r="ELQ923" s="34"/>
      <c r="ELX923" s="35"/>
      <c r="ELY923" s="34"/>
      <c r="EMF923" s="35"/>
      <c r="EMG923" s="34"/>
      <c r="EMN923" s="35"/>
      <c r="EMO923" s="34"/>
      <c r="EMV923" s="35"/>
      <c r="EMW923" s="34"/>
      <c r="END923" s="35"/>
      <c r="ENE923" s="34"/>
      <c r="ENL923" s="35"/>
      <c r="ENM923" s="34"/>
      <c r="ENT923" s="35"/>
      <c r="ENU923" s="34"/>
      <c r="EOB923" s="35"/>
      <c r="EOC923" s="34"/>
      <c r="EOJ923" s="35"/>
      <c r="EOK923" s="34"/>
      <c r="EOR923" s="35"/>
      <c r="EOS923" s="34"/>
      <c r="EOZ923" s="35"/>
      <c r="EPA923" s="34"/>
      <c r="EPH923" s="35"/>
      <c r="EPI923" s="34"/>
      <c r="EPP923" s="35"/>
      <c r="EPQ923" s="34"/>
      <c r="EPX923" s="35"/>
      <c r="EPY923" s="34"/>
      <c r="EQF923" s="35"/>
      <c r="EQG923" s="34"/>
      <c r="EQN923" s="35"/>
      <c r="EQO923" s="34"/>
      <c r="EQV923" s="35"/>
      <c r="EQW923" s="34"/>
      <c r="ERD923" s="35"/>
      <c r="ERE923" s="34"/>
      <c r="ERL923" s="35"/>
      <c r="ERM923" s="34"/>
      <c r="ERT923" s="35"/>
      <c r="ERU923" s="34"/>
      <c r="ESB923" s="35"/>
      <c r="ESC923" s="34"/>
      <c r="ESJ923" s="35"/>
      <c r="ESK923" s="34"/>
      <c r="ESR923" s="35"/>
      <c r="ESS923" s="34"/>
      <c r="ESZ923" s="35"/>
      <c r="ETA923" s="34"/>
      <c r="ETH923" s="35"/>
      <c r="ETI923" s="34"/>
      <c r="ETP923" s="35"/>
      <c r="ETQ923" s="34"/>
      <c r="ETX923" s="35"/>
      <c r="ETY923" s="34"/>
      <c r="EUF923" s="35"/>
      <c r="EUG923" s="34"/>
      <c r="EUN923" s="35"/>
      <c r="EUO923" s="34"/>
      <c r="EUV923" s="35"/>
      <c r="EUW923" s="34"/>
      <c r="EVD923" s="35"/>
      <c r="EVE923" s="34"/>
      <c r="EVL923" s="35"/>
      <c r="EVM923" s="34"/>
      <c r="EVT923" s="35"/>
      <c r="EVU923" s="34"/>
      <c r="EWB923" s="35"/>
      <c r="EWC923" s="34"/>
      <c r="EWJ923" s="35"/>
      <c r="EWK923" s="34"/>
      <c r="EWR923" s="35"/>
      <c r="EWS923" s="34"/>
      <c r="EWZ923" s="35"/>
      <c r="EXA923" s="34"/>
      <c r="EXH923" s="35"/>
      <c r="EXI923" s="34"/>
      <c r="EXP923" s="35"/>
      <c r="EXQ923" s="34"/>
      <c r="EXX923" s="35"/>
      <c r="EXY923" s="34"/>
      <c r="EYF923" s="35"/>
      <c r="EYG923" s="34"/>
      <c r="EYN923" s="35"/>
      <c r="EYO923" s="34"/>
      <c r="EYV923" s="35"/>
      <c r="EYW923" s="34"/>
      <c r="EZD923" s="35"/>
      <c r="EZE923" s="34"/>
      <c r="EZL923" s="35"/>
      <c r="EZM923" s="34"/>
      <c r="EZT923" s="35"/>
      <c r="EZU923" s="34"/>
      <c r="FAB923" s="35"/>
      <c r="FAC923" s="34"/>
      <c r="FAJ923" s="35"/>
      <c r="FAK923" s="34"/>
      <c r="FAR923" s="35"/>
      <c r="FAS923" s="34"/>
      <c r="FAZ923" s="35"/>
      <c r="FBA923" s="34"/>
      <c r="FBH923" s="35"/>
      <c r="FBI923" s="34"/>
      <c r="FBP923" s="35"/>
      <c r="FBQ923" s="34"/>
      <c r="FBX923" s="35"/>
      <c r="FBY923" s="34"/>
      <c r="FCF923" s="35"/>
      <c r="FCG923" s="34"/>
      <c r="FCN923" s="35"/>
      <c r="FCO923" s="34"/>
      <c r="FCV923" s="35"/>
      <c r="FCW923" s="34"/>
      <c r="FDD923" s="35"/>
      <c r="FDE923" s="34"/>
      <c r="FDL923" s="35"/>
      <c r="FDM923" s="34"/>
      <c r="FDT923" s="35"/>
      <c r="FDU923" s="34"/>
      <c r="FEB923" s="35"/>
      <c r="FEC923" s="34"/>
      <c r="FEJ923" s="35"/>
      <c r="FEK923" s="34"/>
      <c r="FER923" s="35"/>
      <c r="FES923" s="34"/>
      <c r="FEZ923" s="35"/>
      <c r="FFA923" s="34"/>
      <c r="FFH923" s="35"/>
      <c r="FFI923" s="34"/>
      <c r="FFP923" s="35"/>
      <c r="FFQ923" s="34"/>
      <c r="FFX923" s="35"/>
      <c r="FFY923" s="34"/>
      <c r="FGF923" s="35"/>
      <c r="FGG923" s="34"/>
      <c r="FGN923" s="35"/>
      <c r="FGO923" s="34"/>
      <c r="FGV923" s="35"/>
      <c r="FGW923" s="34"/>
      <c r="FHD923" s="35"/>
      <c r="FHE923" s="34"/>
      <c r="FHL923" s="35"/>
      <c r="FHM923" s="34"/>
      <c r="FHT923" s="35"/>
      <c r="FHU923" s="34"/>
      <c r="FIB923" s="35"/>
      <c r="FIC923" s="34"/>
      <c r="FIJ923" s="35"/>
      <c r="FIK923" s="34"/>
      <c r="FIR923" s="35"/>
      <c r="FIS923" s="34"/>
      <c r="FIZ923" s="35"/>
      <c r="FJA923" s="34"/>
      <c r="FJH923" s="35"/>
      <c r="FJI923" s="34"/>
      <c r="FJP923" s="35"/>
      <c r="FJQ923" s="34"/>
      <c r="FJX923" s="35"/>
      <c r="FJY923" s="34"/>
      <c r="FKF923" s="35"/>
      <c r="FKG923" s="34"/>
      <c r="FKN923" s="35"/>
      <c r="FKO923" s="34"/>
      <c r="FKV923" s="35"/>
      <c r="FKW923" s="34"/>
      <c r="FLD923" s="35"/>
      <c r="FLE923" s="34"/>
      <c r="FLL923" s="35"/>
      <c r="FLM923" s="34"/>
      <c r="FLT923" s="35"/>
      <c r="FLU923" s="34"/>
      <c r="FMB923" s="35"/>
      <c r="FMC923" s="34"/>
      <c r="FMJ923" s="35"/>
      <c r="FMK923" s="34"/>
      <c r="FMR923" s="35"/>
      <c r="FMS923" s="34"/>
      <c r="FMZ923" s="35"/>
      <c r="FNA923" s="34"/>
      <c r="FNH923" s="35"/>
      <c r="FNI923" s="34"/>
      <c r="FNP923" s="35"/>
      <c r="FNQ923" s="34"/>
      <c r="FNX923" s="35"/>
      <c r="FNY923" s="34"/>
      <c r="FOF923" s="35"/>
      <c r="FOG923" s="34"/>
      <c r="FON923" s="35"/>
      <c r="FOO923" s="34"/>
      <c r="FOV923" s="35"/>
      <c r="FOW923" s="34"/>
      <c r="FPD923" s="35"/>
      <c r="FPE923" s="34"/>
      <c r="FPL923" s="35"/>
      <c r="FPM923" s="34"/>
      <c r="FPT923" s="35"/>
      <c r="FPU923" s="34"/>
      <c r="FQB923" s="35"/>
      <c r="FQC923" s="34"/>
      <c r="FQJ923" s="35"/>
      <c r="FQK923" s="34"/>
      <c r="FQR923" s="35"/>
      <c r="FQS923" s="34"/>
      <c r="FQZ923" s="35"/>
      <c r="FRA923" s="34"/>
      <c r="FRH923" s="35"/>
      <c r="FRI923" s="34"/>
      <c r="FRP923" s="35"/>
      <c r="FRQ923" s="34"/>
      <c r="FRX923" s="35"/>
      <c r="FRY923" s="34"/>
      <c r="FSF923" s="35"/>
      <c r="FSG923" s="34"/>
      <c r="FSN923" s="35"/>
      <c r="FSO923" s="34"/>
      <c r="FSV923" s="35"/>
      <c r="FSW923" s="34"/>
      <c r="FTD923" s="35"/>
      <c r="FTE923" s="34"/>
      <c r="FTL923" s="35"/>
      <c r="FTM923" s="34"/>
      <c r="FTT923" s="35"/>
      <c r="FTU923" s="34"/>
      <c r="FUB923" s="35"/>
      <c r="FUC923" s="34"/>
      <c r="FUJ923" s="35"/>
      <c r="FUK923" s="34"/>
      <c r="FUR923" s="35"/>
      <c r="FUS923" s="34"/>
      <c r="FUZ923" s="35"/>
      <c r="FVA923" s="34"/>
      <c r="FVH923" s="35"/>
      <c r="FVI923" s="34"/>
      <c r="FVP923" s="35"/>
      <c r="FVQ923" s="34"/>
      <c r="FVX923" s="35"/>
      <c r="FVY923" s="34"/>
      <c r="FWF923" s="35"/>
      <c r="FWG923" s="34"/>
      <c r="FWN923" s="35"/>
      <c r="FWO923" s="34"/>
      <c r="FWV923" s="35"/>
      <c r="FWW923" s="34"/>
      <c r="FXD923" s="35"/>
      <c r="FXE923" s="34"/>
      <c r="FXL923" s="35"/>
      <c r="FXM923" s="34"/>
      <c r="FXT923" s="35"/>
      <c r="FXU923" s="34"/>
      <c r="FYB923" s="35"/>
      <c r="FYC923" s="34"/>
      <c r="FYJ923" s="35"/>
      <c r="FYK923" s="34"/>
      <c r="FYR923" s="35"/>
      <c r="FYS923" s="34"/>
      <c r="FYZ923" s="35"/>
      <c r="FZA923" s="34"/>
      <c r="FZH923" s="35"/>
      <c r="FZI923" s="34"/>
      <c r="FZP923" s="35"/>
      <c r="FZQ923" s="34"/>
      <c r="FZX923" s="35"/>
      <c r="FZY923" s="34"/>
      <c r="GAF923" s="35"/>
      <c r="GAG923" s="34"/>
      <c r="GAN923" s="35"/>
      <c r="GAO923" s="34"/>
      <c r="GAV923" s="35"/>
      <c r="GAW923" s="34"/>
      <c r="GBD923" s="35"/>
      <c r="GBE923" s="34"/>
      <c r="GBL923" s="35"/>
      <c r="GBM923" s="34"/>
      <c r="GBT923" s="35"/>
      <c r="GBU923" s="34"/>
      <c r="GCB923" s="35"/>
      <c r="GCC923" s="34"/>
      <c r="GCJ923" s="35"/>
      <c r="GCK923" s="34"/>
      <c r="GCR923" s="35"/>
      <c r="GCS923" s="34"/>
      <c r="GCZ923" s="35"/>
      <c r="GDA923" s="34"/>
      <c r="GDH923" s="35"/>
      <c r="GDI923" s="34"/>
      <c r="GDP923" s="35"/>
      <c r="GDQ923" s="34"/>
      <c r="GDX923" s="35"/>
      <c r="GDY923" s="34"/>
      <c r="GEF923" s="35"/>
      <c r="GEG923" s="34"/>
      <c r="GEN923" s="35"/>
      <c r="GEO923" s="34"/>
      <c r="GEV923" s="35"/>
      <c r="GEW923" s="34"/>
      <c r="GFD923" s="35"/>
      <c r="GFE923" s="34"/>
      <c r="GFL923" s="35"/>
      <c r="GFM923" s="34"/>
      <c r="GFT923" s="35"/>
      <c r="GFU923" s="34"/>
      <c r="GGB923" s="35"/>
      <c r="GGC923" s="34"/>
      <c r="GGJ923" s="35"/>
      <c r="GGK923" s="34"/>
      <c r="GGR923" s="35"/>
      <c r="GGS923" s="34"/>
      <c r="GGZ923" s="35"/>
      <c r="GHA923" s="34"/>
      <c r="GHH923" s="35"/>
      <c r="GHI923" s="34"/>
      <c r="GHP923" s="35"/>
      <c r="GHQ923" s="34"/>
      <c r="GHX923" s="35"/>
      <c r="GHY923" s="34"/>
      <c r="GIF923" s="35"/>
      <c r="GIG923" s="34"/>
      <c r="GIN923" s="35"/>
      <c r="GIO923" s="34"/>
      <c r="GIV923" s="35"/>
      <c r="GIW923" s="34"/>
      <c r="GJD923" s="35"/>
      <c r="GJE923" s="34"/>
      <c r="GJL923" s="35"/>
      <c r="GJM923" s="34"/>
      <c r="GJT923" s="35"/>
      <c r="GJU923" s="34"/>
      <c r="GKB923" s="35"/>
      <c r="GKC923" s="34"/>
      <c r="GKJ923" s="35"/>
      <c r="GKK923" s="34"/>
      <c r="GKR923" s="35"/>
      <c r="GKS923" s="34"/>
      <c r="GKZ923" s="35"/>
      <c r="GLA923" s="34"/>
      <c r="GLH923" s="35"/>
      <c r="GLI923" s="34"/>
      <c r="GLP923" s="35"/>
      <c r="GLQ923" s="34"/>
      <c r="GLX923" s="35"/>
      <c r="GLY923" s="34"/>
      <c r="GMF923" s="35"/>
      <c r="GMG923" s="34"/>
      <c r="GMN923" s="35"/>
      <c r="GMO923" s="34"/>
      <c r="GMV923" s="35"/>
      <c r="GMW923" s="34"/>
      <c r="GND923" s="35"/>
      <c r="GNE923" s="34"/>
      <c r="GNL923" s="35"/>
      <c r="GNM923" s="34"/>
      <c r="GNT923" s="35"/>
      <c r="GNU923" s="34"/>
      <c r="GOB923" s="35"/>
      <c r="GOC923" s="34"/>
      <c r="GOJ923" s="35"/>
      <c r="GOK923" s="34"/>
      <c r="GOR923" s="35"/>
      <c r="GOS923" s="34"/>
      <c r="GOZ923" s="35"/>
      <c r="GPA923" s="34"/>
      <c r="GPH923" s="35"/>
      <c r="GPI923" s="34"/>
      <c r="GPP923" s="35"/>
      <c r="GPQ923" s="34"/>
      <c r="GPX923" s="35"/>
      <c r="GPY923" s="34"/>
      <c r="GQF923" s="35"/>
      <c r="GQG923" s="34"/>
      <c r="GQN923" s="35"/>
      <c r="GQO923" s="34"/>
      <c r="GQV923" s="35"/>
      <c r="GQW923" s="34"/>
      <c r="GRD923" s="35"/>
      <c r="GRE923" s="34"/>
      <c r="GRL923" s="35"/>
      <c r="GRM923" s="34"/>
      <c r="GRT923" s="35"/>
      <c r="GRU923" s="34"/>
      <c r="GSB923" s="35"/>
      <c r="GSC923" s="34"/>
      <c r="GSJ923" s="35"/>
      <c r="GSK923" s="34"/>
      <c r="GSR923" s="35"/>
      <c r="GSS923" s="34"/>
      <c r="GSZ923" s="35"/>
      <c r="GTA923" s="34"/>
      <c r="GTH923" s="35"/>
      <c r="GTI923" s="34"/>
      <c r="GTP923" s="35"/>
      <c r="GTQ923" s="34"/>
      <c r="GTX923" s="35"/>
      <c r="GTY923" s="34"/>
      <c r="GUF923" s="35"/>
      <c r="GUG923" s="34"/>
      <c r="GUN923" s="35"/>
      <c r="GUO923" s="34"/>
      <c r="GUV923" s="35"/>
      <c r="GUW923" s="34"/>
      <c r="GVD923" s="35"/>
      <c r="GVE923" s="34"/>
      <c r="GVL923" s="35"/>
      <c r="GVM923" s="34"/>
      <c r="GVT923" s="35"/>
      <c r="GVU923" s="34"/>
      <c r="GWB923" s="35"/>
      <c r="GWC923" s="34"/>
      <c r="GWJ923" s="35"/>
      <c r="GWK923" s="34"/>
      <c r="GWR923" s="35"/>
      <c r="GWS923" s="34"/>
      <c r="GWZ923" s="35"/>
      <c r="GXA923" s="34"/>
      <c r="GXH923" s="35"/>
      <c r="GXI923" s="34"/>
      <c r="GXP923" s="35"/>
      <c r="GXQ923" s="34"/>
      <c r="GXX923" s="35"/>
      <c r="GXY923" s="34"/>
      <c r="GYF923" s="35"/>
      <c r="GYG923" s="34"/>
      <c r="GYN923" s="35"/>
      <c r="GYO923" s="34"/>
      <c r="GYV923" s="35"/>
      <c r="GYW923" s="34"/>
      <c r="GZD923" s="35"/>
      <c r="GZE923" s="34"/>
      <c r="GZL923" s="35"/>
      <c r="GZM923" s="34"/>
      <c r="GZT923" s="35"/>
      <c r="GZU923" s="34"/>
      <c r="HAB923" s="35"/>
      <c r="HAC923" s="34"/>
      <c r="HAJ923" s="35"/>
      <c r="HAK923" s="34"/>
      <c r="HAR923" s="35"/>
      <c r="HAS923" s="34"/>
      <c r="HAZ923" s="35"/>
      <c r="HBA923" s="34"/>
      <c r="HBH923" s="35"/>
      <c r="HBI923" s="34"/>
      <c r="HBP923" s="35"/>
      <c r="HBQ923" s="34"/>
      <c r="HBX923" s="35"/>
      <c r="HBY923" s="34"/>
      <c r="HCF923" s="35"/>
      <c r="HCG923" s="34"/>
      <c r="HCN923" s="35"/>
      <c r="HCO923" s="34"/>
      <c r="HCV923" s="35"/>
      <c r="HCW923" s="34"/>
      <c r="HDD923" s="35"/>
      <c r="HDE923" s="34"/>
      <c r="HDL923" s="35"/>
      <c r="HDM923" s="34"/>
      <c r="HDT923" s="35"/>
      <c r="HDU923" s="34"/>
      <c r="HEB923" s="35"/>
      <c r="HEC923" s="34"/>
      <c r="HEJ923" s="35"/>
      <c r="HEK923" s="34"/>
      <c r="HER923" s="35"/>
      <c r="HES923" s="34"/>
      <c r="HEZ923" s="35"/>
      <c r="HFA923" s="34"/>
      <c r="HFH923" s="35"/>
      <c r="HFI923" s="34"/>
      <c r="HFP923" s="35"/>
      <c r="HFQ923" s="34"/>
      <c r="HFX923" s="35"/>
      <c r="HFY923" s="34"/>
      <c r="HGF923" s="35"/>
      <c r="HGG923" s="34"/>
      <c r="HGN923" s="35"/>
      <c r="HGO923" s="34"/>
      <c r="HGV923" s="35"/>
      <c r="HGW923" s="34"/>
      <c r="HHD923" s="35"/>
      <c r="HHE923" s="34"/>
      <c r="HHL923" s="35"/>
      <c r="HHM923" s="34"/>
      <c r="HHT923" s="35"/>
      <c r="HHU923" s="34"/>
      <c r="HIB923" s="35"/>
      <c r="HIC923" s="34"/>
      <c r="HIJ923" s="35"/>
      <c r="HIK923" s="34"/>
      <c r="HIR923" s="35"/>
      <c r="HIS923" s="34"/>
      <c r="HIZ923" s="35"/>
      <c r="HJA923" s="34"/>
      <c r="HJH923" s="35"/>
      <c r="HJI923" s="34"/>
      <c r="HJP923" s="35"/>
      <c r="HJQ923" s="34"/>
      <c r="HJX923" s="35"/>
      <c r="HJY923" s="34"/>
      <c r="HKF923" s="35"/>
      <c r="HKG923" s="34"/>
      <c r="HKN923" s="35"/>
      <c r="HKO923" s="34"/>
      <c r="HKV923" s="35"/>
      <c r="HKW923" s="34"/>
      <c r="HLD923" s="35"/>
      <c r="HLE923" s="34"/>
      <c r="HLL923" s="35"/>
      <c r="HLM923" s="34"/>
      <c r="HLT923" s="35"/>
      <c r="HLU923" s="34"/>
      <c r="HMB923" s="35"/>
      <c r="HMC923" s="34"/>
      <c r="HMJ923" s="35"/>
      <c r="HMK923" s="34"/>
      <c r="HMR923" s="35"/>
      <c r="HMS923" s="34"/>
      <c r="HMZ923" s="35"/>
      <c r="HNA923" s="34"/>
      <c r="HNH923" s="35"/>
      <c r="HNI923" s="34"/>
      <c r="HNP923" s="35"/>
      <c r="HNQ923" s="34"/>
      <c r="HNX923" s="35"/>
      <c r="HNY923" s="34"/>
      <c r="HOF923" s="35"/>
      <c r="HOG923" s="34"/>
      <c r="HON923" s="35"/>
      <c r="HOO923" s="34"/>
      <c r="HOV923" s="35"/>
      <c r="HOW923" s="34"/>
      <c r="HPD923" s="35"/>
      <c r="HPE923" s="34"/>
      <c r="HPL923" s="35"/>
      <c r="HPM923" s="34"/>
      <c r="HPT923" s="35"/>
      <c r="HPU923" s="34"/>
      <c r="HQB923" s="35"/>
      <c r="HQC923" s="34"/>
      <c r="HQJ923" s="35"/>
      <c r="HQK923" s="34"/>
      <c r="HQR923" s="35"/>
      <c r="HQS923" s="34"/>
      <c r="HQZ923" s="35"/>
      <c r="HRA923" s="34"/>
      <c r="HRH923" s="35"/>
      <c r="HRI923" s="34"/>
      <c r="HRP923" s="35"/>
      <c r="HRQ923" s="34"/>
      <c r="HRX923" s="35"/>
      <c r="HRY923" s="34"/>
      <c r="HSF923" s="35"/>
      <c r="HSG923" s="34"/>
      <c r="HSN923" s="35"/>
      <c r="HSO923" s="34"/>
      <c r="HSV923" s="35"/>
      <c r="HSW923" s="34"/>
      <c r="HTD923" s="35"/>
      <c r="HTE923" s="34"/>
      <c r="HTL923" s="35"/>
      <c r="HTM923" s="34"/>
      <c r="HTT923" s="35"/>
      <c r="HTU923" s="34"/>
      <c r="HUB923" s="35"/>
      <c r="HUC923" s="34"/>
      <c r="HUJ923" s="35"/>
      <c r="HUK923" s="34"/>
      <c r="HUR923" s="35"/>
      <c r="HUS923" s="34"/>
      <c r="HUZ923" s="35"/>
      <c r="HVA923" s="34"/>
      <c r="HVH923" s="35"/>
      <c r="HVI923" s="34"/>
      <c r="HVP923" s="35"/>
      <c r="HVQ923" s="34"/>
      <c r="HVX923" s="35"/>
      <c r="HVY923" s="34"/>
      <c r="HWF923" s="35"/>
      <c r="HWG923" s="34"/>
      <c r="HWN923" s="35"/>
      <c r="HWO923" s="34"/>
      <c r="HWV923" s="35"/>
      <c r="HWW923" s="34"/>
      <c r="HXD923" s="35"/>
      <c r="HXE923" s="34"/>
      <c r="HXL923" s="35"/>
      <c r="HXM923" s="34"/>
      <c r="HXT923" s="35"/>
      <c r="HXU923" s="34"/>
      <c r="HYB923" s="35"/>
      <c r="HYC923" s="34"/>
      <c r="HYJ923" s="35"/>
      <c r="HYK923" s="34"/>
      <c r="HYR923" s="35"/>
      <c r="HYS923" s="34"/>
      <c r="HYZ923" s="35"/>
      <c r="HZA923" s="34"/>
      <c r="HZH923" s="35"/>
      <c r="HZI923" s="34"/>
      <c r="HZP923" s="35"/>
      <c r="HZQ923" s="34"/>
      <c r="HZX923" s="35"/>
      <c r="HZY923" s="34"/>
      <c r="IAF923" s="35"/>
      <c r="IAG923" s="34"/>
      <c r="IAN923" s="35"/>
      <c r="IAO923" s="34"/>
      <c r="IAV923" s="35"/>
      <c r="IAW923" s="34"/>
      <c r="IBD923" s="35"/>
      <c r="IBE923" s="34"/>
      <c r="IBL923" s="35"/>
      <c r="IBM923" s="34"/>
      <c r="IBT923" s="35"/>
      <c r="IBU923" s="34"/>
      <c r="ICB923" s="35"/>
      <c r="ICC923" s="34"/>
      <c r="ICJ923" s="35"/>
      <c r="ICK923" s="34"/>
      <c r="ICR923" s="35"/>
      <c r="ICS923" s="34"/>
      <c r="ICZ923" s="35"/>
      <c r="IDA923" s="34"/>
      <c r="IDH923" s="35"/>
      <c r="IDI923" s="34"/>
      <c r="IDP923" s="35"/>
      <c r="IDQ923" s="34"/>
      <c r="IDX923" s="35"/>
      <c r="IDY923" s="34"/>
      <c r="IEF923" s="35"/>
      <c r="IEG923" s="34"/>
      <c r="IEN923" s="35"/>
      <c r="IEO923" s="34"/>
      <c r="IEV923" s="35"/>
      <c r="IEW923" s="34"/>
      <c r="IFD923" s="35"/>
      <c r="IFE923" s="34"/>
      <c r="IFL923" s="35"/>
      <c r="IFM923" s="34"/>
      <c r="IFT923" s="35"/>
      <c r="IFU923" s="34"/>
      <c r="IGB923" s="35"/>
      <c r="IGC923" s="34"/>
      <c r="IGJ923" s="35"/>
      <c r="IGK923" s="34"/>
      <c r="IGR923" s="35"/>
      <c r="IGS923" s="34"/>
      <c r="IGZ923" s="35"/>
      <c r="IHA923" s="34"/>
      <c r="IHH923" s="35"/>
      <c r="IHI923" s="34"/>
      <c r="IHP923" s="35"/>
      <c r="IHQ923" s="34"/>
      <c r="IHX923" s="35"/>
      <c r="IHY923" s="34"/>
      <c r="IIF923" s="35"/>
      <c r="IIG923" s="34"/>
      <c r="IIN923" s="35"/>
      <c r="IIO923" s="34"/>
      <c r="IIV923" s="35"/>
      <c r="IIW923" s="34"/>
      <c r="IJD923" s="35"/>
      <c r="IJE923" s="34"/>
      <c r="IJL923" s="35"/>
      <c r="IJM923" s="34"/>
      <c r="IJT923" s="35"/>
      <c r="IJU923" s="34"/>
      <c r="IKB923" s="35"/>
      <c r="IKC923" s="34"/>
      <c r="IKJ923" s="35"/>
      <c r="IKK923" s="34"/>
      <c r="IKR923" s="35"/>
      <c r="IKS923" s="34"/>
      <c r="IKZ923" s="35"/>
      <c r="ILA923" s="34"/>
      <c r="ILH923" s="35"/>
      <c r="ILI923" s="34"/>
      <c r="ILP923" s="35"/>
      <c r="ILQ923" s="34"/>
      <c r="ILX923" s="35"/>
      <c r="ILY923" s="34"/>
      <c r="IMF923" s="35"/>
      <c r="IMG923" s="34"/>
      <c r="IMN923" s="35"/>
      <c r="IMO923" s="34"/>
      <c r="IMV923" s="35"/>
      <c r="IMW923" s="34"/>
      <c r="IND923" s="35"/>
      <c r="INE923" s="34"/>
      <c r="INL923" s="35"/>
      <c r="INM923" s="34"/>
      <c r="INT923" s="35"/>
      <c r="INU923" s="34"/>
      <c r="IOB923" s="35"/>
      <c r="IOC923" s="34"/>
      <c r="IOJ923" s="35"/>
      <c r="IOK923" s="34"/>
      <c r="IOR923" s="35"/>
      <c r="IOS923" s="34"/>
      <c r="IOZ923" s="35"/>
      <c r="IPA923" s="34"/>
      <c r="IPH923" s="35"/>
      <c r="IPI923" s="34"/>
      <c r="IPP923" s="35"/>
      <c r="IPQ923" s="34"/>
      <c r="IPX923" s="35"/>
      <c r="IPY923" s="34"/>
      <c r="IQF923" s="35"/>
      <c r="IQG923" s="34"/>
      <c r="IQN923" s="35"/>
      <c r="IQO923" s="34"/>
      <c r="IQV923" s="35"/>
      <c r="IQW923" s="34"/>
      <c r="IRD923" s="35"/>
      <c r="IRE923" s="34"/>
      <c r="IRL923" s="35"/>
      <c r="IRM923" s="34"/>
      <c r="IRT923" s="35"/>
      <c r="IRU923" s="34"/>
      <c r="ISB923" s="35"/>
      <c r="ISC923" s="34"/>
      <c r="ISJ923" s="35"/>
      <c r="ISK923" s="34"/>
      <c r="ISR923" s="35"/>
      <c r="ISS923" s="34"/>
      <c r="ISZ923" s="35"/>
      <c r="ITA923" s="34"/>
      <c r="ITH923" s="35"/>
      <c r="ITI923" s="34"/>
      <c r="ITP923" s="35"/>
      <c r="ITQ923" s="34"/>
      <c r="ITX923" s="35"/>
      <c r="ITY923" s="34"/>
      <c r="IUF923" s="35"/>
      <c r="IUG923" s="34"/>
      <c r="IUN923" s="35"/>
      <c r="IUO923" s="34"/>
      <c r="IUV923" s="35"/>
      <c r="IUW923" s="34"/>
      <c r="IVD923" s="35"/>
      <c r="IVE923" s="34"/>
      <c r="IVL923" s="35"/>
      <c r="IVM923" s="34"/>
      <c r="IVT923" s="35"/>
      <c r="IVU923" s="34"/>
      <c r="IWB923" s="35"/>
      <c r="IWC923" s="34"/>
      <c r="IWJ923" s="35"/>
      <c r="IWK923" s="34"/>
      <c r="IWR923" s="35"/>
      <c r="IWS923" s="34"/>
      <c r="IWZ923" s="35"/>
      <c r="IXA923" s="34"/>
      <c r="IXH923" s="35"/>
      <c r="IXI923" s="34"/>
      <c r="IXP923" s="35"/>
      <c r="IXQ923" s="34"/>
      <c r="IXX923" s="35"/>
      <c r="IXY923" s="34"/>
      <c r="IYF923" s="35"/>
      <c r="IYG923" s="34"/>
      <c r="IYN923" s="35"/>
      <c r="IYO923" s="34"/>
      <c r="IYV923" s="35"/>
      <c r="IYW923" s="34"/>
      <c r="IZD923" s="35"/>
      <c r="IZE923" s="34"/>
      <c r="IZL923" s="35"/>
      <c r="IZM923" s="34"/>
      <c r="IZT923" s="35"/>
      <c r="IZU923" s="34"/>
      <c r="JAB923" s="35"/>
      <c r="JAC923" s="34"/>
      <c r="JAJ923" s="35"/>
      <c r="JAK923" s="34"/>
      <c r="JAR923" s="35"/>
      <c r="JAS923" s="34"/>
      <c r="JAZ923" s="35"/>
      <c r="JBA923" s="34"/>
      <c r="JBH923" s="35"/>
      <c r="JBI923" s="34"/>
      <c r="JBP923" s="35"/>
      <c r="JBQ923" s="34"/>
      <c r="JBX923" s="35"/>
      <c r="JBY923" s="34"/>
      <c r="JCF923" s="35"/>
      <c r="JCG923" s="34"/>
      <c r="JCN923" s="35"/>
      <c r="JCO923" s="34"/>
      <c r="JCV923" s="35"/>
      <c r="JCW923" s="34"/>
      <c r="JDD923" s="35"/>
      <c r="JDE923" s="34"/>
      <c r="JDL923" s="35"/>
      <c r="JDM923" s="34"/>
      <c r="JDT923" s="35"/>
      <c r="JDU923" s="34"/>
      <c r="JEB923" s="35"/>
      <c r="JEC923" s="34"/>
      <c r="JEJ923" s="35"/>
      <c r="JEK923" s="34"/>
      <c r="JER923" s="35"/>
      <c r="JES923" s="34"/>
      <c r="JEZ923" s="35"/>
      <c r="JFA923" s="34"/>
      <c r="JFH923" s="35"/>
      <c r="JFI923" s="34"/>
      <c r="JFP923" s="35"/>
      <c r="JFQ923" s="34"/>
      <c r="JFX923" s="35"/>
      <c r="JFY923" s="34"/>
      <c r="JGF923" s="35"/>
      <c r="JGG923" s="34"/>
      <c r="JGN923" s="35"/>
      <c r="JGO923" s="34"/>
      <c r="JGV923" s="35"/>
      <c r="JGW923" s="34"/>
      <c r="JHD923" s="35"/>
      <c r="JHE923" s="34"/>
      <c r="JHL923" s="35"/>
      <c r="JHM923" s="34"/>
      <c r="JHT923" s="35"/>
      <c r="JHU923" s="34"/>
      <c r="JIB923" s="35"/>
      <c r="JIC923" s="34"/>
      <c r="JIJ923" s="35"/>
      <c r="JIK923" s="34"/>
      <c r="JIR923" s="35"/>
      <c r="JIS923" s="34"/>
      <c r="JIZ923" s="35"/>
      <c r="JJA923" s="34"/>
      <c r="JJH923" s="35"/>
      <c r="JJI923" s="34"/>
      <c r="JJP923" s="35"/>
      <c r="JJQ923" s="34"/>
      <c r="JJX923" s="35"/>
      <c r="JJY923" s="34"/>
      <c r="JKF923" s="35"/>
      <c r="JKG923" s="34"/>
      <c r="JKN923" s="35"/>
      <c r="JKO923" s="34"/>
      <c r="JKV923" s="35"/>
      <c r="JKW923" s="34"/>
      <c r="JLD923" s="35"/>
      <c r="JLE923" s="34"/>
      <c r="JLL923" s="35"/>
      <c r="JLM923" s="34"/>
      <c r="JLT923" s="35"/>
      <c r="JLU923" s="34"/>
      <c r="JMB923" s="35"/>
      <c r="JMC923" s="34"/>
      <c r="JMJ923" s="35"/>
      <c r="JMK923" s="34"/>
      <c r="JMR923" s="35"/>
      <c r="JMS923" s="34"/>
      <c r="JMZ923" s="35"/>
      <c r="JNA923" s="34"/>
      <c r="JNH923" s="35"/>
      <c r="JNI923" s="34"/>
      <c r="JNP923" s="35"/>
      <c r="JNQ923" s="34"/>
      <c r="JNX923" s="35"/>
      <c r="JNY923" s="34"/>
      <c r="JOF923" s="35"/>
      <c r="JOG923" s="34"/>
      <c r="JON923" s="35"/>
      <c r="JOO923" s="34"/>
      <c r="JOV923" s="35"/>
      <c r="JOW923" s="34"/>
      <c r="JPD923" s="35"/>
      <c r="JPE923" s="34"/>
      <c r="JPL923" s="35"/>
      <c r="JPM923" s="34"/>
      <c r="JPT923" s="35"/>
      <c r="JPU923" s="34"/>
      <c r="JQB923" s="35"/>
      <c r="JQC923" s="34"/>
      <c r="JQJ923" s="35"/>
      <c r="JQK923" s="34"/>
      <c r="JQR923" s="35"/>
      <c r="JQS923" s="34"/>
      <c r="JQZ923" s="35"/>
      <c r="JRA923" s="34"/>
      <c r="JRH923" s="35"/>
      <c r="JRI923" s="34"/>
      <c r="JRP923" s="35"/>
      <c r="JRQ923" s="34"/>
      <c r="JRX923" s="35"/>
      <c r="JRY923" s="34"/>
      <c r="JSF923" s="35"/>
      <c r="JSG923" s="34"/>
      <c r="JSN923" s="35"/>
      <c r="JSO923" s="34"/>
      <c r="JSV923" s="35"/>
      <c r="JSW923" s="34"/>
      <c r="JTD923" s="35"/>
      <c r="JTE923" s="34"/>
      <c r="JTL923" s="35"/>
      <c r="JTM923" s="34"/>
      <c r="JTT923" s="35"/>
      <c r="JTU923" s="34"/>
      <c r="JUB923" s="35"/>
      <c r="JUC923" s="34"/>
      <c r="JUJ923" s="35"/>
      <c r="JUK923" s="34"/>
      <c r="JUR923" s="35"/>
      <c r="JUS923" s="34"/>
      <c r="JUZ923" s="35"/>
      <c r="JVA923" s="34"/>
      <c r="JVH923" s="35"/>
      <c r="JVI923" s="34"/>
      <c r="JVP923" s="35"/>
      <c r="JVQ923" s="34"/>
      <c r="JVX923" s="35"/>
      <c r="JVY923" s="34"/>
      <c r="JWF923" s="35"/>
      <c r="JWG923" s="34"/>
      <c r="JWN923" s="35"/>
      <c r="JWO923" s="34"/>
      <c r="JWV923" s="35"/>
      <c r="JWW923" s="34"/>
      <c r="JXD923" s="35"/>
      <c r="JXE923" s="34"/>
      <c r="JXL923" s="35"/>
      <c r="JXM923" s="34"/>
      <c r="JXT923" s="35"/>
      <c r="JXU923" s="34"/>
      <c r="JYB923" s="35"/>
      <c r="JYC923" s="34"/>
      <c r="JYJ923" s="35"/>
      <c r="JYK923" s="34"/>
      <c r="JYR923" s="35"/>
      <c r="JYS923" s="34"/>
      <c r="JYZ923" s="35"/>
      <c r="JZA923" s="34"/>
      <c r="JZH923" s="35"/>
      <c r="JZI923" s="34"/>
      <c r="JZP923" s="35"/>
      <c r="JZQ923" s="34"/>
      <c r="JZX923" s="35"/>
      <c r="JZY923" s="34"/>
      <c r="KAF923" s="35"/>
      <c r="KAG923" s="34"/>
      <c r="KAN923" s="35"/>
      <c r="KAO923" s="34"/>
      <c r="KAV923" s="35"/>
      <c r="KAW923" s="34"/>
      <c r="KBD923" s="35"/>
      <c r="KBE923" s="34"/>
      <c r="KBL923" s="35"/>
      <c r="KBM923" s="34"/>
      <c r="KBT923" s="35"/>
      <c r="KBU923" s="34"/>
      <c r="KCB923" s="35"/>
      <c r="KCC923" s="34"/>
      <c r="KCJ923" s="35"/>
      <c r="KCK923" s="34"/>
      <c r="KCR923" s="35"/>
      <c r="KCS923" s="34"/>
      <c r="KCZ923" s="35"/>
      <c r="KDA923" s="34"/>
      <c r="KDH923" s="35"/>
      <c r="KDI923" s="34"/>
      <c r="KDP923" s="35"/>
      <c r="KDQ923" s="34"/>
      <c r="KDX923" s="35"/>
      <c r="KDY923" s="34"/>
      <c r="KEF923" s="35"/>
      <c r="KEG923" s="34"/>
      <c r="KEN923" s="35"/>
      <c r="KEO923" s="34"/>
      <c r="KEV923" s="35"/>
      <c r="KEW923" s="34"/>
      <c r="KFD923" s="35"/>
      <c r="KFE923" s="34"/>
      <c r="KFL923" s="35"/>
      <c r="KFM923" s="34"/>
      <c r="KFT923" s="35"/>
      <c r="KFU923" s="34"/>
      <c r="KGB923" s="35"/>
      <c r="KGC923" s="34"/>
      <c r="KGJ923" s="35"/>
      <c r="KGK923" s="34"/>
      <c r="KGR923" s="35"/>
      <c r="KGS923" s="34"/>
      <c r="KGZ923" s="35"/>
      <c r="KHA923" s="34"/>
      <c r="KHH923" s="35"/>
      <c r="KHI923" s="34"/>
      <c r="KHP923" s="35"/>
      <c r="KHQ923" s="34"/>
      <c r="KHX923" s="35"/>
      <c r="KHY923" s="34"/>
      <c r="KIF923" s="35"/>
      <c r="KIG923" s="34"/>
      <c r="KIN923" s="35"/>
      <c r="KIO923" s="34"/>
      <c r="KIV923" s="35"/>
      <c r="KIW923" s="34"/>
      <c r="KJD923" s="35"/>
      <c r="KJE923" s="34"/>
      <c r="KJL923" s="35"/>
      <c r="KJM923" s="34"/>
      <c r="KJT923" s="35"/>
      <c r="KJU923" s="34"/>
      <c r="KKB923" s="35"/>
      <c r="KKC923" s="34"/>
      <c r="KKJ923" s="35"/>
      <c r="KKK923" s="34"/>
      <c r="KKR923" s="35"/>
      <c r="KKS923" s="34"/>
      <c r="KKZ923" s="35"/>
      <c r="KLA923" s="34"/>
      <c r="KLH923" s="35"/>
      <c r="KLI923" s="34"/>
      <c r="KLP923" s="35"/>
      <c r="KLQ923" s="34"/>
      <c r="KLX923" s="35"/>
      <c r="KLY923" s="34"/>
      <c r="KMF923" s="35"/>
      <c r="KMG923" s="34"/>
      <c r="KMN923" s="35"/>
      <c r="KMO923" s="34"/>
      <c r="KMV923" s="35"/>
      <c r="KMW923" s="34"/>
      <c r="KND923" s="35"/>
      <c r="KNE923" s="34"/>
      <c r="KNL923" s="35"/>
      <c r="KNM923" s="34"/>
      <c r="KNT923" s="35"/>
      <c r="KNU923" s="34"/>
      <c r="KOB923" s="35"/>
      <c r="KOC923" s="34"/>
      <c r="KOJ923" s="35"/>
      <c r="KOK923" s="34"/>
      <c r="KOR923" s="35"/>
      <c r="KOS923" s="34"/>
      <c r="KOZ923" s="35"/>
      <c r="KPA923" s="34"/>
      <c r="KPH923" s="35"/>
      <c r="KPI923" s="34"/>
      <c r="KPP923" s="35"/>
      <c r="KPQ923" s="34"/>
      <c r="KPX923" s="35"/>
      <c r="KPY923" s="34"/>
      <c r="KQF923" s="35"/>
      <c r="KQG923" s="34"/>
      <c r="KQN923" s="35"/>
      <c r="KQO923" s="34"/>
      <c r="KQV923" s="35"/>
      <c r="KQW923" s="34"/>
      <c r="KRD923" s="35"/>
      <c r="KRE923" s="34"/>
      <c r="KRL923" s="35"/>
      <c r="KRM923" s="34"/>
      <c r="KRT923" s="35"/>
      <c r="KRU923" s="34"/>
      <c r="KSB923" s="35"/>
      <c r="KSC923" s="34"/>
      <c r="KSJ923" s="35"/>
      <c r="KSK923" s="34"/>
      <c r="KSR923" s="35"/>
      <c r="KSS923" s="34"/>
      <c r="KSZ923" s="35"/>
      <c r="KTA923" s="34"/>
      <c r="KTH923" s="35"/>
      <c r="KTI923" s="34"/>
      <c r="KTP923" s="35"/>
      <c r="KTQ923" s="34"/>
      <c r="KTX923" s="35"/>
      <c r="KTY923" s="34"/>
      <c r="KUF923" s="35"/>
      <c r="KUG923" s="34"/>
      <c r="KUN923" s="35"/>
      <c r="KUO923" s="34"/>
      <c r="KUV923" s="35"/>
      <c r="KUW923" s="34"/>
      <c r="KVD923" s="35"/>
      <c r="KVE923" s="34"/>
      <c r="KVL923" s="35"/>
      <c r="KVM923" s="34"/>
      <c r="KVT923" s="35"/>
      <c r="KVU923" s="34"/>
      <c r="KWB923" s="35"/>
      <c r="KWC923" s="34"/>
      <c r="KWJ923" s="35"/>
      <c r="KWK923" s="34"/>
      <c r="KWR923" s="35"/>
      <c r="KWS923" s="34"/>
      <c r="KWZ923" s="35"/>
      <c r="KXA923" s="34"/>
      <c r="KXH923" s="35"/>
      <c r="KXI923" s="34"/>
      <c r="KXP923" s="35"/>
      <c r="KXQ923" s="34"/>
      <c r="KXX923" s="35"/>
      <c r="KXY923" s="34"/>
      <c r="KYF923" s="35"/>
      <c r="KYG923" s="34"/>
      <c r="KYN923" s="35"/>
      <c r="KYO923" s="34"/>
      <c r="KYV923" s="35"/>
      <c r="KYW923" s="34"/>
      <c r="KZD923" s="35"/>
      <c r="KZE923" s="34"/>
      <c r="KZL923" s="35"/>
      <c r="KZM923" s="34"/>
      <c r="KZT923" s="35"/>
      <c r="KZU923" s="34"/>
      <c r="LAB923" s="35"/>
      <c r="LAC923" s="34"/>
      <c r="LAJ923" s="35"/>
      <c r="LAK923" s="34"/>
      <c r="LAR923" s="35"/>
      <c r="LAS923" s="34"/>
      <c r="LAZ923" s="35"/>
      <c r="LBA923" s="34"/>
      <c r="LBH923" s="35"/>
      <c r="LBI923" s="34"/>
      <c r="LBP923" s="35"/>
      <c r="LBQ923" s="34"/>
      <c r="LBX923" s="35"/>
      <c r="LBY923" s="34"/>
      <c r="LCF923" s="35"/>
      <c r="LCG923" s="34"/>
      <c r="LCN923" s="35"/>
      <c r="LCO923" s="34"/>
      <c r="LCV923" s="35"/>
      <c r="LCW923" s="34"/>
      <c r="LDD923" s="35"/>
      <c r="LDE923" s="34"/>
      <c r="LDL923" s="35"/>
      <c r="LDM923" s="34"/>
      <c r="LDT923" s="35"/>
      <c r="LDU923" s="34"/>
      <c r="LEB923" s="35"/>
      <c r="LEC923" s="34"/>
      <c r="LEJ923" s="35"/>
      <c r="LEK923" s="34"/>
      <c r="LER923" s="35"/>
      <c r="LES923" s="34"/>
      <c r="LEZ923" s="35"/>
      <c r="LFA923" s="34"/>
      <c r="LFH923" s="35"/>
      <c r="LFI923" s="34"/>
      <c r="LFP923" s="35"/>
      <c r="LFQ923" s="34"/>
      <c r="LFX923" s="35"/>
      <c r="LFY923" s="34"/>
      <c r="LGF923" s="35"/>
      <c r="LGG923" s="34"/>
      <c r="LGN923" s="35"/>
      <c r="LGO923" s="34"/>
      <c r="LGV923" s="35"/>
      <c r="LGW923" s="34"/>
      <c r="LHD923" s="35"/>
      <c r="LHE923" s="34"/>
      <c r="LHL923" s="35"/>
      <c r="LHM923" s="34"/>
      <c r="LHT923" s="35"/>
      <c r="LHU923" s="34"/>
      <c r="LIB923" s="35"/>
      <c r="LIC923" s="34"/>
      <c r="LIJ923" s="35"/>
      <c r="LIK923" s="34"/>
      <c r="LIR923" s="35"/>
      <c r="LIS923" s="34"/>
      <c r="LIZ923" s="35"/>
      <c r="LJA923" s="34"/>
      <c r="LJH923" s="35"/>
      <c r="LJI923" s="34"/>
      <c r="LJP923" s="35"/>
      <c r="LJQ923" s="34"/>
      <c r="LJX923" s="35"/>
      <c r="LJY923" s="34"/>
      <c r="LKF923" s="35"/>
      <c r="LKG923" s="34"/>
      <c r="LKN923" s="35"/>
      <c r="LKO923" s="34"/>
      <c r="LKV923" s="35"/>
      <c r="LKW923" s="34"/>
      <c r="LLD923" s="35"/>
      <c r="LLE923" s="34"/>
      <c r="LLL923" s="35"/>
      <c r="LLM923" s="34"/>
      <c r="LLT923" s="35"/>
      <c r="LLU923" s="34"/>
      <c r="LMB923" s="35"/>
      <c r="LMC923" s="34"/>
      <c r="LMJ923" s="35"/>
      <c r="LMK923" s="34"/>
      <c r="LMR923" s="35"/>
      <c r="LMS923" s="34"/>
      <c r="LMZ923" s="35"/>
      <c r="LNA923" s="34"/>
      <c r="LNH923" s="35"/>
      <c r="LNI923" s="34"/>
      <c r="LNP923" s="35"/>
      <c r="LNQ923" s="34"/>
      <c r="LNX923" s="35"/>
      <c r="LNY923" s="34"/>
      <c r="LOF923" s="35"/>
      <c r="LOG923" s="34"/>
      <c r="LON923" s="35"/>
      <c r="LOO923" s="34"/>
      <c r="LOV923" s="35"/>
      <c r="LOW923" s="34"/>
      <c r="LPD923" s="35"/>
      <c r="LPE923" s="34"/>
      <c r="LPL923" s="35"/>
      <c r="LPM923" s="34"/>
      <c r="LPT923" s="35"/>
      <c r="LPU923" s="34"/>
      <c r="LQB923" s="35"/>
      <c r="LQC923" s="34"/>
      <c r="LQJ923" s="35"/>
      <c r="LQK923" s="34"/>
      <c r="LQR923" s="35"/>
      <c r="LQS923" s="34"/>
      <c r="LQZ923" s="35"/>
      <c r="LRA923" s="34"/>
      <c r="LRH923" s="35"/>
      <c r="LRI923" s="34"/>
      <c r="LRP923" s="35"/>
      <c r="LRQ923" s="34"/>
      <c r="LRX923" s="35"/>
      <c r="LRY923" s="34"/>
      <c r="LSF923" s="35"/>
      <c r="LSG923" s="34"/>
      <c r="LSN923" s="35"/>
      <c r="LSO923" s="34"/>
      <c r="LSV923" s="35"/>
      <c r="LSW923" s="34"/>
      <c r="LTD923" s="35"/>
      <c r="LTE923" s="34"/>
      <c r="LTL923" s="35"/>
      <c r="LTM923" s="34"/>
      <c r="LTT923" s="35"/>
      <c r="LTU923" s="34"/>
      <c r="LUB923" s="35"/>
      <c r="LUC923" s="34"/>
      <c r="LUJ923" s="35"/>
      <c r="LUK923" s="34"/>
      <c r="LUR923" s="35"/>
      <c r="LUS923" s="34"/>
      <c r="LUZ923" s="35"/>
      <c r="LVA923" s="34"/>
      <c r="LVH923" s="35"/>
      <c r="LVI923" s="34"/>
      <c r="LVP923" s="35"/>
      <c r="LVQ923" s="34"/>
      <c r="LVX923" s="35"/>
      <c r="LVY923" s="34"/>
      <c r="LWF923" s="35"/>
      <c r="LWG923" s="34"/>
      <c r="LWN923" s="35"/>
      <c r="LWO923" s="34"/>
      <c r="LWV923" s="35"/>
      <c r="LWW923" s="34"/>
      <c r="LXD923" s="35"/>
      <c r="LXE923" s="34"/>
      <c r="LXL923" s="35"/>
      <c r="LXM923" s="34"/>
      <c r="LXT923" s="35"/>
      <c r="LXU923" s="34"/>
      <c r="LYB923" s="35"/>
      <c r="LYC923" s="34"/>
      <c r="LYJ923" s="35"/>
      <c r="LYK923" s="34"/>
      <c r="LYR923" s="35"/>
      <c r="LYS923" s="34"/>
      <c r="LYZ923" s="35"/>
      <c r="LZA923" s="34"/>
      <c r="LZH923" s="35"/>
      <c r="LZI923" s="34"/>
      <c r="LZP923" s="35"/>
      <c r="LZQ923" s="34"/>
      <c r="LZX923" s="35"/>
      <c r="LZY923" s="34"/>
      <c r="MAF923" s="35"/>
      <c r="MAG923" s="34"/>
      <c r="MAN923" s="35"/>
      <c r="MAO923" s="34"/>
      <c r="MAV923" s="35"/>
      <c r="MAW923" s="34"/>
      <c r="MBD923" s="35"/>
      <c r="MBE923" s="34"/>
      <c r="MBL923" s="35"/>
      <c r="MBM923" s="34"/>
      <c r="MBT923" s="35"/>
      <c r="MBU923" s="34"/>
      <c r="MCB923" s="35"/>
      <c r="MCC923" s="34"/>
      <c r="MCJ923" s="35"/>
      <c r="MCK923" s="34"/>
      <c r="MCR923" s="35"/>
      <c r="MCS923" s="34"/>
      <c r="MCZ923" s="35"/>
      <c r="MDA923" s="34"/>
      <c r="MDH923" s="35"/>
      <c r="MDI923" s="34"/>
      <c r="MDP923" s="35"/>
      <c r="MDQ923" s="34"/>
      <c r="MDX923" s="35"/>
      <c r="MDY923" s="34"/>
      <c r="MEF923" s="35"/>
      <c r="MEG923" s="34"/>
      <c r="MEN923" s="35"/>
      <c r="MEO923" s="34"/>
      <c r="MEV923" s="35"/>
      <c r="MEW923" s="34"/>
      <c r="MFD923" s="35"/>
      <c r="MFE923" s="34"/>
      <c r="MFL923" s="35"/>
      <c r="MFM923" s="34"/>
      <c r="MFT923" s="35"/>
      <c r="MFU923" s="34"/>
      <c r="MGB923" s="35"/>
      <c r="MGC923" s="34"/>
      <c r="MGJ923" s="35"/>
      <c r="MGK923" s="34"/>
      <c r="MGR923" s="35"/>
      <c r="MGS923" s="34"/>
      <c r="MGZ923" s="35"/>
      <c r="MHA923" s="34"/>
      <c r="MHH923" s="35"/>
      <c r="MHI923" s="34"/>
      <c r="MHP923" s="35"/>
      <c r="MHQ923" s="34"/>
      <c r="MHX923" s="35"/>
      <c r="MHY923" s="34"/>
      <c r="MIF923" s="35"/>
      <c r="MIG923" s="34"/>
      <c r="MIN923" s="35"/>
      <c r="MIO923" s="34"/>
      <c r="MIV923" s="35"/>
      <c r="MIW923" s="34"/>
      <c r="MJD923" s="35"/>
      <c r="MJE923" s="34"/>
      <c r="MJL923" s="35"/>
      <c r="MJM923" s="34"/>
      <c r="MJT923" s="35"/>
      <c r="MJU923" s="34"/>
      <c r="MKB923" s="35"/>
      <c r="MKC923" s="34"/>
      <c r="MKJ923" s="35"/>
      <c r="MKK923" s="34"/>
      <c r="MKR923" s="35"/>
      <c r="MKS923" s="34"/>
      <c r="MKZ923" s="35"/>
      <c r="MLA923" s="34"/>
      <c r="MLH923" s="35"/>
      <c r="MLI923" s="34"/>
      <c r="MLP923" s="35"/>
      <c r="MLQ923" s="34"/>
      <c r="MLX923" s="35"/>
      <c r="MLY923" s="34"/>
      <c r="MMF923" s="35"/>
      <c r="MMG923" s="34"/>
      <c r="MMN923" s="35"/>
      <c r="MMO923" s="34"/>
      <c r="MMV923" s="35"/>
      <c r="MMW923" s="34"/>
      <c r="MND923" s="35"/>
      <c r="MNE923" s="34"/>
      <c r="MNL923" s="35"/>
      <c r="MNM923" s="34"/>
      <c r="MNT923" s="35"/>
      <c r="MNU923" s="34"/>
      <c r="MOB923" s="35"/>
      <c r="MOC923" s="34"/>
      <c r="MOJ923" s="35"/>
      <c r="MOK923" s="34"/>
      <c r="MOR923" s="35"/>
      <c r="MOS923" s="34"/>
      <c r="MOZ923" s="35"/>
      <c r="MPA923" s="34"/>
      <c r="MPH923" s="35"/>
      <c r="MPI923" s="34"/>
      <c r="MPP923" s="35"/>
      <c r="MPQ923" s="34"/>
      <c r="MPX923" s="35"/>
      <c r="MPY923" s="34"/>
      <c r="MQF923" s="35"/>
      <c r="MQG923" s="34"/>
      <c r="MQN923" s="35"/>
      <c r="MQO923" s="34"/>
      <c r="MQV923" s="35"/>
      <c r="MQW923" s="34"/>
      <c r="MRD923" s="35"/>
      <c r="MRE923" s="34"/>
      <c r="MRL923" s="35"/>
      <c r="MRM923" s="34"/>
      <c r="MRT923" s="35"/>
      <c r="MRU923" s="34"/>
      <c r="MSB923" s="35"/>
      <c r="MSC923" s="34"/>
      <c r="MSJ923" s="35"/>
      <c r="MSK923" s="34"/>
      <c r="MSR923" s="35"/>
      <c r="MSS923" s="34"/>
      <c r="MSZ923" s="35"/>
      <c r="MTA923" s="34"/>
      <c r="MTH923" s="35"/>
      <c r="MTI923" s="34"/>
      <c r="MTP923" s="35"/>
      <c r="MTQ923" s="34"/>
      <c r="MTX923" s="35"/>
      <c r="MTY923" s="34"/>
      <c r="MUF923" s="35"/>
      <c r="MUG923" s="34"/>
      <c r="MUN923" s="35"/>
      <c r="MUO923" s="34"/>
      <c r="MUV923" s="35"/>
      <c r="MUW923" s="34"/>
      <c r="MVD923" s="35"/>
      <c r="MVE923" s="34"/>
      <c r="MVL923" s="35"/>
      <c r="MVM923" s="34"/>
      <c r="MVT923" s="35"/>
      <c r="MVU923" s="34"/>
      <c r="MWB923" s="35"/>
      <c r="MWC923" s="34"/>
      <c r="MWJ923" s="35"/>
      <c r="MWK923" s="34"/>
      <c r="MWR923" s="35"/>
      <c r="MWS923" s="34"/>
      <c r="MWZ923" s="35"/>
      <c r="MXA923" s="34"/>
      <c r="MXH923" s="35"/>
      <c r="MXI923" s="34"/>
      <c r="MXP923" s="35"/>
      <c r="MXQ923" s="34"/>
      <c r="MXX923" s="35"/>
      <c r="MXY923" s="34"/>
      <c r="MYF923" s="35"/>
      <c r="MYG923" s="34"/>
      <c r="MYN923" s="35"/>
      <c r="MYO923" s="34"/>
      <c r="MYV923" s="35"/>
      <c r="MYW923" s="34"/>
      <c r="MZD923" s="35"/>
      <c r="MZE923" s="34"/>
      <c r="MZL923" s="35"/>
      <c r="MZM923" s="34"/>
      <c r="MZT923" s="35"/>
      <c r="MZU923" s="34"/>
      <c r="NAB923" s="35"/>
      <c r="NAC923" s="34"/>
      <c r="NAJ923" s="35"/>
      <c r="NAK923" s="34"/>
      <c r="NAR923" s="35"/>
      <c r="NAS923" s="34"/>
      <c r="NAZ923" s="35"/>
      <c r="NBA923" s="34"/>
      <c r="NBH923" s="35"/>
      <c r="NBI923" s="34"/>
      <c r="NBP923" s="35"/>
      <c r="NBQ923" s="34"/>
      <c r="NBX923" s="35"/>
      <c r="NBY923" s="34"/>
      <c r="NCF923" s="35"/>
      <c r="NCG923" s="34"/>
      <c r="NCN923" s="35"/>
      <c r="NCO923" s="34"/>
      <c r="NCV923" s="35"/>
      <c r="NCW923" s="34"/>
      <c r="NDD923" s="35"/>
      <c r="NDE923" s="34"/>
      <c r="NDL923" s="35"/>
      <c r="NDM923" s="34"/>
      <c r="NDT923" s="35"/>
      <c r="NDU923" s="34"/>
      <c r="NEB923" s="35"/>
      <c r="NEC923" s="34"/>
      <c r="NEJ923" s="35"/>
      <c r="NEK923" s="34"/>
      <c r="NER923" s="35"/>
      <c r="NES923" s="34"/>
      <c r="NEZ923" s="35"/>
      <c r="NFA923" s="34"/>
      <c r="NFH923" s="35"/>
      <c r="NFI923" s="34"/>
      <c r="NFP923" s="35"/>
      <c r="NFQ923" s="34"/>
      <c r="NFX923" s="35"/>
      <c r="NFY923" s="34"/>
      <c r="NGF923" s="35"/>
      <c r="NGG923" s="34"/>
      <c r="NGN923" s="35"/>
      <c r="NGO923" s="34"/>
      <c r="NGV923" s="35"/>
      <c r="NGW923" s="34"/>
      <c r="NHD923" s="35"/>
      <c r="NHE923" s="34"/>
      <c r="NHL923" s="35"/>
      <c r="NHM923" s="34"/>
      <c r="NHT923" s="35"/>
      <c r="NHU923" s="34"/>
      <c r="NIB923" s="35"/>
      <c r="NIC923" s="34"/>
      <c r="NIJ923" s="35"/>
      <c r="NIK923" s="34"/>
      <c r="NIR923" s="35"/>
      <c r="NIS923" s="34"/>
      <c r="NIZ923" s="35"/>
      <c r="NJA923" s="34"/>
      <c r="NJH923" s="35"/>
      <c r="NJI923" s="34"/>
      <c r="NJP923" s="35"/>
      <c r="NJQ923" s="34"/>
      <c r="NJX923" s="35"/>
      <c r="NJY923" s="34"/>
      <c r="NKF923" s="35"/>
      <c r="NKG923" s="34"/>
      <c r="NKN923" s="35"/>
      <c r="NKO923" s="34"/>
      <c r="NKV923" s="35"/>
      <c r="NKW923" s="34"/>
      <c r="NLD923" s="35"/>
      <c r="NLE923" s="34"/>
      <c r="NLL923" s="35"/>
      <c r="NLM923" s="34"/>
      <c r="NLT923" s="35"/>
      <c r="NLU923" s="34"/>
      <c r="NMB923" s="35"/>
      <c r="NMC923" s="34"/>
      <c r="NMJ923" s="35"/>
      <c r="NMK923" s="34"/>
      <c r="NMR923" s="35"/>
      <c r="NMS923" s="34"/>
      <c r="NMZ923" s="35"/>
      <c r="NNA923" s="34"/>
      <c r="NNH923" s="35"/>
      <c r="NNI923" s="34"/>
      <c r="NNP923" s="35"/>
      <c r="NNQ923" s="34"/>
      <c r="NNX923" s="35"/>
      <c r="NNY923" s="34"/>
      <c r="NOF923" s="35"/>
      <c r="NOG923" s="34"/>
      <c r="NON923" s="35"/>
      <c r="NOO923" s="34"/>
      <c r="NOV923" s="35"/>
      <c r="NOW923" s="34"/>
      <c r="NPD923" s="35"/>
      <c r="NPE923" s="34"/>
      <c r="NPL923" s="35"/>
      <c r="NPM923" s="34"/>
      <c r="NPT923" s="35"/>
      <c r="NPU923" s="34"/>
      <c r="NQB923" s="35"/>
      <c r="NQC923" s="34"/>
      <c r="NQJ923" s="35"/>
      <c r="NQK923" s="34"/>
      <c r="NQR923" s="35"/>
      <c r="NQS923" s="34"/>
      <c r="NQZ923" s="35"/>
      <c r="NRA923" s="34"/>
      <c r="NRH923" s="35"/>
      <c r="NRI923" s="34"/>
      <c r="NRP923" s="35"/>
      <c r="NRQ923" s="34"/>
      <c r="NRX923" s="35"/>
      <c r="NRY923" s="34"/>
      <c r="NSF923" s="35"/>
      <c r="NSG923" s="34"/>
      <c r="NSN923" s="35"/>
      <c r="NSO923" s="34"/>
      <c r="NSV923" s="35"/>
      <c r="NSW923" s="34"/>
      <c r="NTD923" s="35"/>
      <c r="NTE923" s="34"/>
      <c r="NTL923" s="35"/>
      <c r="NTM923" s="34"/>
      <c r="NTT923" s="35"/>
      <c r="NTU923" s="34"/>
      <c r="NUB923" s="35"/>
      <c r="NUC923" s="34"/>
      <c r="NUJ923" s="35"/>
      <c r="NUK923" s="34"/>
      <c r="NUR923" s="35"/>
      <c r="NUS923" s="34"/>
      <c r="NUZ923" s="35"/>
      <c r="NVA923" s="34"/>
      <c r="NVH923" s="35"/>
      <c r="NVI923" s="34"/>
      <c r="NVP923" s="35"/>
      <c r="NVQ923" s="34"/>
      <c r="NVX923" s="35"/>
      <c r="NVY923" s="34"/>
      <c r="NWF923" s="35"/>
      <c r="NWG923" s="34"/>
      <c r="NWN923" s="35"/>
      <c r="NWO923" s="34"/>
      <c r="NWV923" s="35"/>
      <c r="NWW923" s="34"/>
      <c r="NXD923" s="35"/>
      <c r="NXE923" s="34"/>
      <c r="NXL923" s="35"/>
      <c r="NXM923" s="34"/>
      <c r="NXT923" s="35"/>
      <c r="NXU923" s="34"/>
      <c r="NYB923" s="35"/>
      <c r="NYC923" s="34"/>
      <c r="NYJ923" s="35"/>
      <c r="NYK923" s="34"/>
      <c r="NYR923" s="35"/>
      <c r="NYS923" s="34"/>
      <c r="NYZ923" s="35"/>
      <c r="NZA923" s="34"/>
      <c r="NZH923" s="35"/>
      <c r="NZI923" s="34"/>
      <c r="NZP923" s="35"/>
      <c r="NZQ923" s="34"/>
      <c r="NZX923" s="35"/>
      <c r="NZY923" s="34"/>
      <c r="OAF923" s="35"/>
      <c r="OAG923" s="34"/>
      <c r="OAN923" s="35"/>
      <c r="OAO923" s="34"/>
      <c r="OAV923" s="35"/>
      <c r="OAW923" s="34"/>
      <c r="OBD923" s="35"/>
      <c r="OBE923" s="34"/>
      <c r="OBL923" s="35"/>
      <c r="OBM923" s="34"/>
      <c r="OBT923" s="35"/>
      <c r="OBU923" s="34"/>
      <c r="OCB923" s="35"/>
      <c r="OCC923" s="34"/>
      <c r="OCJ923" s="35"/>
      <c r="OCK923" s="34"/>
      <c r="OCR923" s="35"/>
      <c r="OCS923" s="34"/>
      <c r="OCZ923" s="35"/>
      <c r="ODA923" s="34"/>
      <c r="ODH923" s="35"/>
      <c r="ODI923" s="34"/>
      <c r="ODP923" s="35"/>
      <c r="ODQ923" s="34"/>
      <c r="ODX923" s="35"/>
      <c r="ODY923" s="34"/>
      <c r="OEF923" s="35"/>
      <c r="OEG923" s="34"/>
      <c r="OEN923" s="35"/>
      <c r="OEO923" s="34"/>
      <c r="OEV923" s="35"/>
      <c r="OEW923" s="34"/>
      <c r="OFD923" s="35"/>
      <c r="OFE923" s="34"/>
      <c r="OFL923" s="35"/>
      <c r="OFM923" s="34"/>
      <c r="OFT923" s="35"/>
      <c r="OFU923" s="34"/>
      <c r="OGB923" s="35"/>
      <c r="OGC923" s="34"/>
      <c r="OGJ923" s="35"/>
      <c r="OGK923" s="34"/>
      <c r="OGR923" s="35"/>
      <c r="OGS923" s="34"/>
      <c r="OGZ923" s="35"/>
      <c r="OHA923" s="34"/>
      <c r="OHH923" s="35"/>
      <c r="OHI923" s="34"/>
      <c r="OHP923" s="35"/>
      <c r="OHQ923" s="34"/>
      <c r="OHX923" s="35"/>
      <c r="OHY923" s="34"/>
      <c r="OIF923" s="35"/>
      <c r="OIG923" s="34"/>
      <c r="OIN923" s="35"/>
      <c r="OIO923" s="34"/>
      <c r="OIV923" s="35"/>
      <c r="OIW923" s="34"/>
      <c r="OJD923" s="35"/>
      <c r="OJE923" s="34"/>
      <c r="OJL923" s="35"/>
      <c r="OJM923" s="34"/>
      <c r="OJT923" s="35"/>
      <c r="OJU923" s="34"/>
      <c r="OKB923" s="35"/>
      <c r="OKC923" s="34"/>
      <c r="OKJ923" s="35"/>
      <c r="OKK923" s="34"/>
      <c r="OKR923" s="35"/>
      <c r="OKS923" s="34"/>
      <c r="OKZ923" s="35"/>
      <c r="OLA923" s="34"/>
      <c r="OLH923" s="35"/>
      <c r="OLI923" s="34"/>
      <c r="OLP923" s="35"/>
      <c r="OLQ923" s="34"/>
      <c r="OLX923" s="35"/>
      <c r="OLY923" s="34"/>
      <c r="OMF923" s="35"/>
      <c r="OMG923" s="34"/>
      <c r="OMN923" s="35"/>
      <c r="OMO923" s="34"/>
      <c r="OMV923" s="35"/>
      <c r="OMW923" s="34"/>
      <c r="OND923" s="35"/>
      <c r="ONE923" s="34"/>
      <c r="ONL923" s="35"/>
      <c r="ONM923" s="34"/>
      <c r="ONT923" s="35"/>
      <c r="ONU923" s="34"/>
      <c r="OOB923" s="35"/>
      <c r="OOC923" s="34"/>
      <c r="OOJ923" s="35"/>
      <c r="OOK923" s="34"/>
      <c r="OOR923" s="35"/>
      <c r="OOS923" s="34"/>
      <c r="OOZ923" s="35"/>
      <c r="OPA923" s="34"/>
      <c r="OPH923" s="35"/>
      <c r="OPI923" s="34"/>
      <c r="OPP923" s="35"/>
      <c r="OPQ923" s="34"/>
      <c r="OPX923" s="35"/>
      <c r="OPY923" s="34"/>
      <c r="OQF923" s="35"/>
      <c r="OQG923" s="34"/>
      <c r="OQN923" s="35"/>
      <c r="OQO923" s="34"/>
      <c r="OQV923" s="35"/>
      <c r="OQW923" s="34"/>
      <c r="ORD923" s="35"/>
      <c r="ORE923" s="34"/>
      <c r="ORL923" s="35"/>
      <c r="ORM923" s="34"/>
      <c r="ORT923" s="35"/>
      <c r="ORU923" s="34"/>
      <c r="OSB923" s="35"/>
      <c r="OSC923" s="34"/>
      <c r="OSJ923" s="35"/>
      <c r="OSK923" s="34"/>
      <c r="OSR923" s="35"/>
      <c r="OSS923" s="34"/>
      <c r="OSZ923" s="35"/>
      <c r="OTA923" s="34"/>
      <c r="OTH923" s="35"/>
      <c r="OTI923" s="34"/>
      <c r="OTP923" s="35"/>
      <c r="OTQ923" s="34"/>
      <c r="OTX923" s="35"/>
      <c r="OTY923" s="34"/>
      <c r="OUF923" s="35"/>
      <c r="OUG923" s="34"/>
      <c r="OUN923" s="35"/>
      <c r="OUO923" s="34"/>
      <c r="OUV923" s="35"/>
      <c r="OUW923" s="34"/>
      <c r="OVD923" s="35"/>
      <c r="OVE923" s="34"/>
      <c r="OVL923" s="35"/>
      <c r="OVM923" s="34"/>
      <c r="OVT923" s="35"/>
      <c r="OVU923" s="34"/>
      <c r="OWB923" s="35"/>
      <c r="OWC923" s="34"/>
      <c r="OWJ923" s="35"/>
      <c r="OWK923" s="34"/>
      <c r="OWR923" s="35"/>
      <c r="OWS923" s="34"/>
      <c r="OWZ923" s="35"/>
      <c r="OXA923" s="34"/>
      <c r="OXH923" s="35"/>
      <c r="OXI923" s="34"/>
      <c r="OXP923" s="35"/>
      <c r="OXQ923" s="34"/>
      <c r="OXX923" s="35"/>
      <c r="OXY923" s="34"/>
      <c r="OYF923" s="35"/>
      <c r="OYG923" s="34"/>
      <c r="OYN923" s="35"/>
      <c r="OYO923" s="34"/>
      <c r="OYV923" s="35"/>
      <c r="OYW923" s="34"/>
      <c r="OZD923" s="35"/>
      <c r="OZE923" s="34"/>
      <c r="OZL923" s="35"/>
      <c r="OZM923" s="34"/>
      <c r="OZT923" s="35"/>
      <c r="OZU923" s="34"/>
      <c r="PAB923" s="35"/>
      <c r="PAC923" s="34"/>
      <c r="PAJ923" s="35"/>
      <c r="PAK923" s="34"/>
      <c r="PAR923" s="35"/>
      <c r="PAS923" s="34"/>
      <c r="PAZ923" s="35"/>
      <c r="PBA923" s="34"/>
      <c r="PBH923" s="35"/>
      <c r="PBI923" s="34"/>
      <c r="PBP923" s="35"/>
      <c r="PBQ923" s="34"/>
      <c r="PBX923" s="35"/>
      <c r="PBY923" s="34"/>
      <c r="PCF923" s="35"/>
      <c r="PCG923" s="34"/>
      <c r="PCN923" s="35"/>
      <c r="PCO923" s="34"/>
      <c r="PCV923" s="35"/>
      <c r="PCW923" s="34"/>
      <c r="PDD923" s="35"/>
      <c r="PDE923" s="34"/>
      <c r="PDL923" s="35"/>
      <c r="PDM923" s="34"/>
      <c r="PDT923" s="35"/>
      <c r="PDU923" s="34"/>
      <c r="PEB923" s="35"/>
      <c r="PEC923" s="34"/>
      <c r="PEJ923" s="35"/>
      <c r="PEK923" s="34"/>
      <c r="PER923" s="35"/>
      <c r="PES923" s="34"/>
      <c r="PEZ923" s="35"/>
      <c r="PFA923" s="34"/>
      <c r="PFH923" s="35"/>
      <c r="PFI923" s="34"/>
      <c r="PFP923" s="35"/>
      <c r="PFQ923" s="34"/>
      <c r="PFX923" s="35"/>
      <c r="PFY923" s="34"/>
      <c r="PGF923" s="35"/>
      <c r="PGG923" s="34"/>
      <c r="PGN923" s="35"/>
      <c r="PGO923" s="34"/>
      <c r="PGV923" s="35"/>
      <c r="PGW923" s="34"/>
      <c r="PHD923" s="35"/>
      <c r="PHE923" s="34"/>
      <c r="PHL923" s="35"/>
      <c r="PHM923" s="34"/>
      <c r="PHT923" s="35"/>
      <c r="PHU923" s="34"/>
      <c r="PIB923" s="35"/>
      <c r="PIC923" s="34"/>
      <c r="PIJ923" s="35"/>
      <c r="PIK923" s="34"/>
      <c r="PIR923" s="35"/>
      <c r="PIS923" s="34"/>
      <c r="PIZ923" s="35"/>
      <c r="PJA923" s="34"/>
      <c r="PJH923" s="35"/>
      <c r="PJI923" s="34"/>
      <c r="PJP923" s="35"/>
      <c r="PJQ923" s="34"/>
      <c r="PJX923" s="35"/>
      <c r="PJY923" s="34"/>
      <c r="PKF923" s="35"/>
      <c r="PKG923" s="34"/>
      <c r="PKN923" s="35"/>
      <c r="PKO923" s="34"/>
      <c r="PKV923" s="35"/>
      <c r="PKW923" s="34"/>
      <c r="PLD923" s="35"/>
      <c r="PLE923" s="34"/>
      <c r="PLL923" s="35"/>
      <c r="PLM923" s="34"/>
      <c r="PLT923" s="35"/>
      <c r="PLU923" s="34"/>
      <c r="PMB923" s="35"/>
      <c r="PMC923" s="34"/>
      <c r="PMJ923" s="35"/>
      <c r="PMK923" s="34"/>
      <c r="PMR923" s="35"/>
      <c r="PMS923" s="34"/>
      <c r="PMZ923" s="35"/>
      <c r="PNA923" s="34"/>
      <c r="PNH923" s="35"/>
      <c r="PNI923" s="34"/>
      <c r="PNP923" s="35"/>
      <c r="PNQ923" s="34"/>
      <c r="PNX923" s="35"/>
      <c r="PNY923" s="34"/>
      <c r="POF923" s="35"/>
      <c r="POG923" s="34"/>
      <c r="PON923" s="35"/>
      <c r="POO923" s="34"/>
      <c r="POV923" s="35"/>
      <c r="POW923" s="34"/>
      <c r="PPD923" s="35"/>
      <c r="PPE923" s="34"/>
      <c r="PPL923" s="35"/>
      <c r="PPM923" s="34"/>
      <c r="PPT923" s="35"/>
      <c r="PPU923" s="34"/>
      <c r="PQB923" s="35"/>
      <c r="PQC923" s="34"/>
      <c r="PQJ923" s="35"/>
      <c r="PQK923" s="34"/>
      <c r="PQR923" s="35"/>
      <c r="PQS923" s="34"/>
      <c r="PQZ923" s="35"/>
      <c r="PRA923" s="34"/>
      <c r="PRH923" s="35"/>
      <c r="PRI923" s="34"/>
      <c r="PRP923" s="35"/>
      <c r="PRQ923" s="34"/>
      <c r="PRX923" s="35"/>
      <c r="PRY923" s="34"/>
      <c r="PSF923" s="35"/>
      <c r="PSG923" s="34"/>
      <c r="PSN923" s="35"/>
      <c r="PSO923" s="34"/>
      <c r="PSV923" s="35"/>
      <c r="PSW923" s="34"/>
      <c r="PTD923" s="35"/>
      <c r="PTE923" s="34"/>
      <c r="PTL923" s="35"/>
      <c r="PTM923" s="34"/>
      <c r="PTT923" s="35"/>
      <c r="PTU923" s="34"/>
      <c r="PUB923" s="35"/>
      <c r="PUC923" s="34"/>
      <c r="PUJ923" s="35"/>
      <c r="PUK923" s="34"/>
      <c r="PUR923" s="35"/>
      <c r="PUS923" s="34"/>
      <c r="PUZ923" s="35"/>
      <c r="PVA923" s="34"/>
      <c r="PVH923" s="35"/>
      <c r="PVI923" s="34"/>
      <c r="PVP923" s="35"/>
      <c r="PVQ923" s="34"/>
      <c r="PVX923" s="35"/>
      <c r="PVY923" s="34"/>
      <c r="PWF923" s="35"/>
      <c r="PWG923" s="34"/>
      <c r="PWN923" s="35"/>
      <c r="PWO923" s="34"/>
      <c r="PWV923" s="35"/>
      <c r="PWW923" s="34"/>
      <c r="PXD923" s="35"/>
      <c r="PXE923" s="34"/>
      <c r="PXL923" s="35"/>
      <c r="PXM923" s="34"/>
      <c r="PXT923" s="35"/>
      <c r="PXU923" s="34"/>
      <c r="PYB923" s="35"/>
      <c r="PYC923" s="34"/>
      <c r="PYJ923" s="35"/>
      <c r="PYK923" s="34"/>
      <c r="PYR923" s="35"/>
      <c r="PYS923" s="34"/>
      <c r="PYZ923" s="35"/>
      <c r="PZA923" s="34"/>
      <c r="PZH923" s="35"/>
      <c r="PZI923" s="34"/>
      <c r="PZP923" s="35"/>
      <c r="PZQ923" s="34"/>
      <c r="PZX923" s="35"/>
      <c r="PZY923" s="34"/>
      <c r="QAF923" s="35"/>
      <c r="QAG923" s="34"/>
      <c r="QAN923" s="35"/>
      <c r="QAO923" s="34"/>
      <c r="QAV923" s="35"/>
      <c r="QAW923" s="34"/>
      <c r="QBD923" s="35"/>
      <c r="QBE923" s="34"/>
      <c r="QBL923" s="35"/>
      <c r="QBM923" s="34"/>
      <c r="QBT923" s="35"/>
      <c r="QBU923" s="34"/>
      <c r="QCB923" s="35"/>
      <c r="QCC923" s="34"/>
      <c r="QCJ923" s="35"/>
      <c r="QCK923" s="34"/>
      <c r="QCR923" s="35"/>
      <c r="QCS923" s="34"/>
      <c r="QCZ923" s="35"/>
      <c r="QDA923" s="34"/>
      <c r="QDH923" s="35"/>
      <c r="QDI923" s="34"/>
      <c r="QDP923" s="35"/>
      <c r="QDQ923" s="34"/>
      <c r="QDX923" s="35"/>
      <c r="QDY923" s="34"/>
      <c r="QEF923" s="35"/>
      <c r="QEG923" s="34"/>
      <c r="QEN923" s="35"/>
      <c r="QEO923" s="34"/>
      <c r="QEV923" s="35"/>
      <c r="QEW923" s="34"/>
      <c r="QFD923" s="35"/>
      <c r="QFE923" s="34"/>
      <c r="QFL923" s="35"/>
      <c r="QFM923" s="34"/>
      <c r="QFT923" s="35"/>
      <c r="QFU923" s="34"/>
      <c r="QGB923" s="35"/>
      <c r="QGC923" s="34"/>
      <c r="QGJ923" s="35"/>
      <c r="QGK923" s="34"/>
      <c r="QGR923" s="35"/>
      <c r="QGS923" s="34"/>
      <c r="QGZ923" s="35"/>
      <c r="QHA923" s="34"/>
      <c r="QHH923" s="35"/>
      <c r="QHI923" s="34"/>
      <c r="QHP923" s="35"/>
      <c r="QHQ923" s="34"/>
      <c r="QHX923" s="35"/>
      <c r="QHY923" s="34"/>
      <c r="QIF923" s="35"/>
      <c r="QIG923" s="34"/>
      <c r="QIN923" s="35"/>
      <c r="QIO923" s="34"/>
      <c r="QIV923" s="35"/>
      <c r="QIW923" s="34"/>
      <c r="QJD923" s="35"/>
      <c r="QJE923" s="34"/>
      <c r="QJL923" s="35"/>
      <c r="QJM923" s="34"/>
      <c r="QJT923" s="35"/>
      <c r="QJU923" s="34"/>
      <c r="QKB923" s="35"/>
      <c r="QKC923" s="34"/>
      <c r="QKJ923" s="35"/>
      <c r="QKK923" s="34"/>
      <c r="QKR923" s="35"/>
      <c r="QKS923" s="34"/>
      <c r="QKZ923" s="35"/>
      <c r="QLA923" s="34"/>
      <c r="QLH923" s="35"/>
      <c r="QLI923" s="34"/>
      <c r="QLP923" s="35"/>
      <c r="QLQ923" s="34"/>
      <c r="QLX923" s="35"/>
      <c r="QLY923" s="34"/>
      <c r="QMF923" s="35"/>
      <c r="QMG923" s="34"/>
      <c r="QMN923" s="35"/>
      <c r="QMO923" s="34"/>
      <c r="QMV923" s="35"/>
      <c r="QMW923" s="34"/>
      <c r="QND923" s="35"/>
      <c r="QNE923" s="34"/>
      <c r="QNL923" s="35"/>
      <c r="QNM923" s="34"/>
      <c r="QNT923" s="35"/>
      <c r="QNU923" s="34"/>
      <c r="QOB923" s="35"/>
      <c r="QOC923" s="34"/>
      <c r="QOJ923" s="35"/>
      <c r="QOK923" s="34"/>
      <c r="QOR923" s="35"/>
      <c r="QOS923" s="34"/>
      <c r="QOZ923" s="35"/>
      <c r="QPA923" s="34"/>
      <c r="QPH923" s="35"/>
      <c r="QPI923" s="34"/>
      <c r="QPP923" s="35"/>
      <c r="QPQ923" s="34"/>
      <c r="QPX923" s="35"/>
      <c r="QPY923" s="34"/>
      <c r="QQF923" s="35"/>
      <c r="QQG923" s="34"/>
      <c r="QQN923" s="35"/>
      <c r="QQO923" s="34"/>
      <c r="QQV923" s="35"/>
      <c r="QQW923" s="34"/>
      <c r="QRD923" s="35"/>
      <c r="QRE923" s="34"/>
      <c r="QRL923" s="35"/>
      <c r="QRM923" s="34"/>
      <c r="QRT923" s="35"/>
      <c r="QRU923" s="34"/>
      <c r="QSB923" s="35"/>
      <c r="QSC923" s="34"/>
      <c r="QSJ923" s="35"/>
      <c r="QSK923" s="34"/>
      <c r="QSR923" s="35"/>
      <c r="QSS923" s="34"/>
      <c r="QSZ923" s="35"/>
      <c r="QTA923" s="34"/>
      <c r="QTH923" s="35"/>
      <c r="QTI923" s="34"/>
      <c r="QTP923" s="35"/>
      <c r="QTQ923" s="34"/>
      <c r="QTX923" s="35"/>
      <c r="QTY923" s="34"/>
      <c r="QUF923" s="35"/>
      <c r="QUG923" s="34"/>
      <c r="QUN923" s="35"/>
      <c r="QUO923" s="34"/>
      <c r="QUV923" s="35"/>
      <c r="QUW923" s="34"/>
      <c r="QVD923" s="35"/>
      <c r="QVE923" s="34"/>
      <c r="QVL923" s="35"/>
      <c r="QVM923" s="34"/>
      <c r="QVT923" s="35"/>
      <c r="QVU923" s="34"/>
      <c r="QWB923" s="35"/>
      <c r="QWC923" s="34"/>
      <c r="QWJ923" s="35"/>
      <c r="QWK923" s="34"/>
      <c r="QWR923" s="35"/>
      <c r="QWS923" s="34"/>
      <c r="QWZ923" s="35"/>
      <c r="QXA923" s="34"/>
      <c r="QXH923" s="35"/>
      <c r="QXI923" s="34"/>
      <c r="QXP923" s="35"/>
      <c r="QXQ923" s="34"/>
      <c r="QXX923" s="35"/>
      <c r="QXY923" s="34"/>
      <c r="QYF923" s="35"/>
      <c r="QYG923" s="34"/>
      <c r="QYN923" s="35"/>
      <c r="QYO923" s="34"/>
      <c r="QYV923" s="35"/>
      <c r="QYW923" s="34"/>
      <c r="QZD923" s="35"/>
      <c r="QZE923" s="34"/>
      <c r="QZL923" s="35"/>
      <c r="QZM923" s="34"/>
      <c r="QZT923" s="35"/>
      <c r="QZU923" s="34"/>
      <c r="RAB923" s="35"/>
      <c r="RAC923" s="34"/>
      <c r="RAJ923" s="35"/>
      <c r="RAK923" s="34"/>
      <c r="RAR923" s="35"/>
      <c r="RAS923" s="34"/>
      <c r="RAZ923" s="35"/>
      <c r="RBA923" s="34"/>
      <c r="RBH923" s="35"/>
      <c r="RBI923" s="34"/>
      <c r="RBP923" s="35"/>
      <c r="RBQ923" s="34"/>
      <c r="RBX923" s="35"/>
      <c r="RBY923" s="34"/>
      <c r="RCF923" s="35"/>
      <c r="RCG923" s="34"/>
      <c r="RCN923" s="35"/>
      <c r="RCO923" s="34"/>
      <c r="RCV923" s="35"/>
      <c r="RCW923" s="34"/>
      <c r="RDD923" s="35"/>
      <c r="RDE923" s="34"/>
      <c r="RDL923" s="35"/>
      <c r="RDM923" s="34"/>
      <c r="RDT923" s="35"/>
      <c r="RDU923" s="34"/>
      <c r="REB923" s="35"/>
      <c r="REC923" s="34"/>
      <c r="REJ923" s="35"/>
      <c r="REK923" s="34"/>
      <c r="RER923" s="35"/>
      <c r="RES923" s="34"/>
      <c r="REZ923" s="35"/>
      <c r="RFA923" s="34"/>
      <c r="RFH923" s="35"/>
      <c r="RFI923" s="34"/>
      <c r="RFP923" s="35"/>
      <c r="RFQ923" s="34"/>
      <c r="RFX923" s="35"/>
      <c r="RFY923" s="34"/>
      <c r="RGF923" s="35"/>
      <c r="RGG923" s="34"/>
      <c r="RGN923" s="35"/>
      <c r="RGO923" s="34"/>
      <c r="RGV923" s="35"/>
      <c r="RGW923" s="34"/>
      <c r="RHD923" s="35"/>
      <c r="RHE923" s="34"/>
      <c r="RHL923" s="35"/>
      <c r="RHM923" s="34"/>
      <c r="RHT923" s="35"/>
      <c r="RHU923" s="34"/>
      <c r="RIB923" s="35"/>
      <c r="RIC923" s="34"/>
      <c r="RIJ923" s="35"/>
      <c r="RIK923" s="34"/>
      <c r="RIR923" s="35"/>
      <c r="RIS923" s="34"/>
      <c r="RIZ923" s="35"/>
      <c r="RJA923" s="34"/>
      <c r="RJH923" s="35"/>
      <c r="RJI923" s="34"/>
      <c r="RJP923" s="35"/>
      <c r="RJQ923" s="34"/>
      <c r="RJX923" s="35"/>
      <c r="RJY923" s="34"/>
      <c r="RKF923" s="35"/>
      <c r="RKG923" s="34"/>
      <c r="RKN923" s="35"/>
      <c r="RKO923" s="34"/>
      <c r="RKV923" s="35"/>
      <c r="RKW923" s="34"/>
      <c r="RLD923" s="35"/>
      <c r="RLE923" s="34"/>
      <c r="RLL923" s="35"/>
      <c r="RLM923" s="34"/>
      <c r="RLT923" s="35"/>
      <c r="RLU923" s="34"/>
      <c r="RMB923" s="35"/>
      <c r="RMC923" s="34"/>
      <c r="RMJ923" s="35"/>
      <c r="RMK923" s="34"/>
      <c r="RMR923" s="35"/>
      <c r="RMS923" s="34"/>
      <c r="RMZ923" s="35"/>
      <c r="RNA923" s="34"/>
      <c r="RNH923" s="35"/>
      <c r="RNI923" s="34"/>
      <c r="RNP923" s="35"/>
      <c r="RNQ923" s="34"/>
      <c r="RNX923" s="35"/>
      <c r="RNY923" s="34"/>
      <c r="ROF923" s="35"/>
      <c r="ROG923" s="34"/>
      <c r="RON923" s="35"/>
      <c r="ROO923" s="34"/>
      <c r="ROV923" s="35"/>
      <c r="ROW923" s="34"/>
      <c r="RPD923" s="35"/>
      <c r="RPE923" s="34"/>
      <c r="RPL923" s="35"/>
      <c r="RPM923" s="34"/>
      <c r="RPT923" s="35"/>
      <c r="RPU923" s="34"/>
      <c r="RQB923" s="35"/>
      <c r="RQC923" s="34"/>
      <c r="RQJ923" s="35"/>
      <c r="RQK923" s="34"/>
      <c r="RQR923" s="35"/>
      <c r="RQS923" s="34"/>
      <c r="RQZ923" s="35"/>
      <c r="RRA923" s="34"/>
      <c r="RRH923" s="35"/>
      <c r="RRI923" s="34"/>
      <c r="RRP923" s="35"/>
      <c r="RRQ923" s="34"/>
      <c r="RRX923" s="35"/>
      <c r="RRY923" s="34"/>
      <c r="RSF923" s="35"/>
      <c r="RSG923" s="34"/>
      <c r="RSN923" s="35"/>
      <c r="RSO923" s="34"/>
      <c r="RSV923" s="35"/>
      <c r="RSW923" s="34"/>
      <c r="RTD923" s="35"/>
      <c r="RTE923" s="34"/>
      <c r="RTL923" s="35"/>
      <c r="RTM923" s="34"/>
      <c r="RTT923" s="35"/>
      <c r="RTU923" s="34"/>
      <c r="RUB923" s="35"/>
      <c r="RUC923" s="34"/>
      <c r="RUJ923" s="35"/>
      <c r="RUK923" s="34"/>
      <c r="RUR923" s="35"/>
      <c r="RUS923" s="34"/>
      <c r="RUZ923" s="35"/>
      <c r="RVA923" s="34"/>
      <c r="RVH923" s="35"/>
      <c r="RVI923" s="34"/>
      <c r="RVP923" s="35"/>
      <c r="RVQ923" s="34"/>
      <c r="RVX923" s="35"/>
      <c r="RVY923" s="34"/>
      <c r="RWF923" s="35"/>
      <c r="RWG923" s="34"/>
      <c r="RWN923" s="35"/>
      <c r="RWO923" s="34"/>
      <c r="RWV923" s="35"/>
      <c r="RWW923" s="34"/>
      <c r="RXD923" s="35"/>
      <c r="RXE923" s="34"/>
      <c r="RXL923" s="35"/>
      <c r="RXM923" s="34"/>
      <c r="RXT923" s="35"/>
      <c r="RXU923" s="34"/>
      <c r="RYB923" s="35"/>
      <c r="RYC923" s="34"/>
      <c r="RYJ923" s="35"/>
      <c r="RYK923" s="34"/>
      <c r="RYR923" s="35"/>
      <c r="RYS923" s="34"/>
      <c r="RYZ923" s="35"/>
      <c r="RZA923" s="34"/>
      <c r="RZH923" s="35"/>
      <c r="RZI923" s="34"/>
      <c r="RZP923" s="35"/>
      <c r="RZQ923" s="34"/>
      <c r="RZX923" s="35"/>
      <c r="RZY923" s="34"/>
      <c r="SAF923" s="35"/>
      <c r="SAG923" s="34"/>
      <c r="SAN923" s="35"/>
      <c r="SAO923" s="34"/>
      <c r="SAV923" s="35"/>
      <c r="SAW923" s="34"/>
      <c r="SBD923" s="35"/>
      <c r="SBE923" s="34"/>
      <c r="SBL923" s="35"/>
      <c r="SBM923" s="34"/>
      <c r="SBT923" s="35"/>
      <c r="SBU923" s="34"/>
      <c r="SCB923" s="35"/>
      <c r="SCC923" s="34"/>
      <c r="SCJ923" s="35"/>
      <c r="SCK923" s="34"/>
      <c r="SCR923" s="35"/>
      <c r="SCS923" s="34"/>
      <c r="SCZ923" s="35"/>
      <c r="SDA923" s="34"/>
      <c r="SDH923" s="35"/>
      <c r="SDI923" s="34"/>
      <c r="SDP923" s="35"/>
      <c r="SDQ923" s="34"/>
      <c r="SDX923" s="35"/>
      <c r="SDY923" s="34"/>
      <c r="SEF923" s="35"/>
      <c r="SEG923" s="34"/>
      <c r="SEN923" s="35"/>
      <c r="SEO923" s="34"/>
      <c r="SEV923" s="35"/>
      <c r="SEW923" s="34"/>
      <c r="SFD923" s="35"/>
      <c r="SFE923" s="34"/>
      <c r="SFL923" s="35"/>
      <c r="SFM923" s="34"/>
      <c r="SFT923" s="35"/>
      <c r="SFU923" s="34"/>
      <c r="SGB923" s="35"/>
      <c r="SGC923" s="34"/>
      <c r="SGJ923" s="35"/>
      <c r="SGK923" s="34"/>
      <c r="SGR923" s="35"/>
      <c r="SGS923" s="34"/>
      <c r="SGZ923" s="35"/>
      <c r="SHA923" s="34"/>
      <c r="SHH923" s="35"/>
      <c r="SHI923" s="34"/>
      <c r="SHP923" s="35"/>
      <c r="SHQ923" s="34"/>
      <c r="SHX923" s="35"/>
      <c r="SHY923" s="34"/>
      <c r="SIF923" s="35"/>
      <c r="SIG923" s="34"/>
      <c r="SIN923" s="35"/>
      <c r="SIO923" s="34"/>
      <c r="SIV923" s="35"/>
      <c r="SIW923" s="34"/>
      <c r="SJD923" s="35"/>
      <c r="SJE923" s="34"/>
      <c r="SJL923" s="35"/>
      <c r="SJM923" s="34"/>
      <c r="SJT923" s="35"/>
      <c r="SJU923" s="34"/>
      <c r="SKB923" s="35"/>
      <c r="SKC923" s="34"/>
      <c r="SKJ923" s="35"/>
      <c r="SKK923" s="34"/>
      <c r="SKR923" s="35"/>
      <c r="SKS923" s="34"/>
      <c r="SKZ923" s="35"/>
      <c r="SLA923" s="34"/>
      <c r="SLH923" s="35"/>
      <c r="SLI923" s="34"/>
      <c r="SLP923" s="35"/>
      <c r="SLQ923" s="34"/>
      <c r="SLX923" s="35"/>
      <c r="SLY923" s="34"/>
      <c r="SMF923" s="35"/>
      <c r="SMG923" s="34"/>
      <c r="SMN923" s="35"/>
      <c r="SMO923" s="34"/>
      <c r="SMV923" s="35"/>
      <c r="SMW923" s="34"/>
      <c r="SND923" s="35"/>
      <c r="SNE923" s="34"/>
      <c r="SNL923" s="35"/>
      <c r="SNM923" s="34"/>
      <c r="SNT923" s="35"/>
      <c r="SNU923" s="34"/>
      <c r="SOB923" s="35"/>
      <c r="SOC923" s="34"/>
      <c r="SOJ923" s="35"/>
      <c r="SOK923" s="34"/>
      <c r="SOR923" s="35"/>
      <c r="SOS923" s="34"/>
      <c r="SOZ923" s="35"/>
      <c r="SPA923" s="34"/>
      <c r="SPH923" s="35"/>
      <c r="SPI923" s="34"/>
      <c r="SPP923" s="35"/>
      <c r="SPQ923" s="34"/>
      <c r="SPX923" s="35"/>
      <c r="SPY923" s="34"/>
      <c r="SQF923" s="35"/>
      <c r="SQG923" s="34"/>
      <c r="SQN923" s="35"/>
      <c r="SQO923" s="34"/>
      <c r="SQV923" s="35"/>
      <c r="SQW923" s="34"/>
      <c r="SRD923" s="35"/>
      <c r="SRE923" s="34"/>
      <c r="SRL923" s="35"/>
      <c r="SRM923" s="34"/>
      <c r="SRT923" s="35"/>
      <c r="SRU923" s="34"/>
      <c r="SSB923" s="35"/>
      <c r="SSC923" s="34"/>
      <c r="SSJ923" s="35"/>
      <c r="SSK923" s="34"/>
      <c r="SSR923" s="35"/>
      <c r="SSS923" s="34"/>
      <c r="SSZ923" s="35"/>
      <c r="STA923" s="34"/>
      <c r="STH923" s="35"/>
      <c r="STI923" s="34"/>
      <c r="STP923" s="35"/>
      <c r="STQ923" s="34"/>
      <c r="STX923" s="35"/>
      <c r="STY923" s="34"/>
      <c r="SUF923" s="35"/>
      <c r="SUG923" s="34"/>
      <c r="SUN923" s="35"/>
      <c r="SUO923" s="34"/>
      <c r="SUV923" s="35"/>
      <c r="SUW923" s="34"/>
      <c r="SVD923" s="35"/>
      <c r="SVE923" s="34"/>
      <c r="SVL923" s="35"/>
      <c r="SVM923" s="34"/>
      <c r="SVT923" s="35"/>
      <c r="SVU923" s="34"/>
      <c r="SWB923" s="35"/>
      <c r="SWC923" s="34"/>
      <c r="SWJ923" s="35"/>
      <c r="SWK923" s="34"/>
      <c r="SWR923" s="35"/>
      <c r="SWS923" s="34"/>
      <c r="SWZ923" s="35"/>
      <c r="SXA923" s="34"/>
      <c r="SXH923" s="35"/>
      <c r="SXI923" s="34"/>
      <c r="SXP923" s="35"/>
      <c r="SXQ923" s="34"/>
      <c r="SXX923" s="35"/>
      <c r="SXY923" s="34"/>
      <c r="SYF923" s="35"/>
      <c r="SYG923" s="34"/>
      <c r="SYN923" s="35"/>
      <c r="SYO923" s="34"/>
      <c r="SYV923" s="35"/>
      <c r="SYW923" s="34"/>
      <c r="SZD923" s="35"/>
      <c r="SZE923" s="34"/>
      <c r="SZL923" s="35"/>
      <c r="SZM923" s="34"/>
      <c r="SZT923" s="35"/>
      <c r="SZU923" s="34"/>
      <c r="TAB923" s="35"/>
      <c r="TAC923" s="34"/>
      <c r="TAJ923" s="35"/>
      <c r="TAK923" s="34"/>
      <c r="TAR923" s="35"/>
      <c r="TAS923" s="34"/>
      <c r="TAZ923" s="35"/>
      <c r="TBA923" s="34"/>
      <c r="TBH923" s="35"/>
      <c r="TBI923" s="34"/>
      <c r="TBP923" s="35"/>
      <c r="TBQ923" s="34"/>
      <c r="TBX923" s="35"/>
      <c r="TBY923" s="34"/>
      <c r="TCF923" s="35"/>
      <c r="TCG923" s="34"/>
      <c r="TCN923" s="35"/>
      <c r="TCO923" s="34"/>
      <c r="TCV923" s="35"/>
      <c r="TCW923" s="34"/>
      <c r="TDD923" s="35"/>
      <c r="TDE923" s="34"/>
      <c r="TDL923" s="35"/>
      <c r="TDM923" s="34"/>
      <c r="TDT923" s="35"/>
      <c r="TDU923" s="34"/>
      <c r="TEB923" s="35"/>
      <c r="TEC923" s="34"/>
      <c r="TEJ923" s="35"/>
      <c r="TEK923" s="34"/>
      <c r="TER923" s="35"/>
      <c r="TES923" s="34"/>
      <c r="TEZ923" s="35"/>
      <c r="TFA923" s="34"/>
      <c r="TFH923" s="35"/>
      <c r="TFI923" s="34"/>
      <c r="TFP923" s="35"/>
      <c r="TFQ923" s="34"/>
      <c r="TFX923" s="35"/>
      <c r="TFY923" s="34"/>
      <c r="TGF923" s="35"/>
      <c r="TGG923" s="34"/>
      <c r="TGN923" s="35"/>
      <c r="TGO923" s="34"/>
      <c r="TGV923" s="35"/>
      <c r="TGW923" s="34"/>
      <c r="THD923" s="35"/>
      <c r="THE923" s="34"/>
      <c r="THL923" s="35"/>
      <c r="THM923" s="34"/>
      <c r="THT923" s="35"/>
      <c r="THU923" s="34"/>
      <c r="TIB923" s="35"/>
      <c r="TIC923" s="34"/>
      <c r="TIJ923" s="35"/>
      <c r="TIK923" s="34"/>
      <c r="TIR923" s="35"/>
      <c r="TIS923" s="34"/>
      <c r="TIZ923" s="35"/>
      <c r="TJA923" s="34"/>
      <c r="TJH923" s="35"/>
      <c r="TJI923" s="34"/>
      <c r="TJP923" s="35"/>
      <c r="TJQ923" s="34"/>
      <c r="TJX923" s="35"/>
      <c r="TJY923" s="34"/>
      <c r="TKF923" s="35"/>
      <c r="TKG923" s="34"/>
      <c r="TKN923" s="35"/>
      <c r="TKO923" s="34"/>
      <c r="TKV923" s="35"/>
      <c r="TKW923" s="34"/>
      <c r="TLD923" s="35"/>
      <c r="TLE923" s="34"/>
      <c r="TLL923" s="35"/>
      <c r="TLM923" s="34"/>
      <c r="TLT923" s="35"/>
      <c r="TLU923" s="34"/>
      <c r="TMB923" s="35"/>
      <c r="TMC923" s="34"/>
      <c r="TMJ923" s="35"/>
      <c r="TMK923" s="34"/>
      <c r="TMR923" s="35"/>
      <c r="TMS923" s="34"/>
      <c r="TMZ923" s="35"/>
      <c r="TNA923" s="34"/>
      <c r="TNH923" s="35"/>
      <c r="TNI923" s="34"/>
      <c r="TNP923" s="35"/>
      <c r="TNQ923" s="34"/>
      <c r="TNX923" s="35"/>
      <c r="TNY923" s="34"/>
      <c r="TOF923" s="35"/>
      <c r="TOG923" s="34"/>
      <c r="TON923" s="35"/>
      <c r="TOO923" s="34"/>
      <c r="TOV923" s="35"/>
      <c r="TOW923" s="34"/>
      <c r="TPD923" s="35"/>
      <c r="TPE923" s="34"/>
      <c r="TPL923" s="35"/>
      <c r="TPM923" s="34"/>
      <c r="TPT923" s="35"/>
      <c r="TPU923" s="34"/>
      <c r="TQB923" s="35"/>
      <c r="TQC923" s="34"/>
      <c r="TQJ923" s="35"/>
      <c r="TQK923" s="34"/>
      <c r="TQR923" s="35"/>
      <c r="TQS923" s="34"/>
      <c r="TQZ923" s="35"/>
      <c r="TRA923" s="34"/>
      <c r="TRH923" s="35"/>
      <c r="TRI923" s="34"/>
      <c r="TRP923" s="35"/>
      <c r="TRQ923" s="34"/>
      <c r="TRX923" s="35"/>
      <c r="TRY923" s="34"/>
      <c r="TSF923" s="35"/>
      <c r="TSG923" s="34"/>
      <c r="TSN923" s="35"/>
      <c r="TSO923" s="34"/>
      <c r="TSV923" s="35"/>
      <c r="TSW923" s="34"/>
      <c r="TTD923" s="35"/>
      <c r="TTE923" s="34"/>
      <c r="TTL923" s="35"/>
      <c r="TTM923" s="34"/>
      <c r="TTT923" s="35"/>
      <c r="TTU923" s="34"/>
      <c r="TUB923" s="35"/>
      <c r="TUC923" s="34"/>
      <c r="TUJ923" s="35"/>
      <c r="TUK923" s="34"/>
      <c r="TUR923" s="35"/>
      <c r="TUS923" s="34"/>
      <c r="TUZ923" s="35"/>
      <c r="TVA923" s="34"/>
      <c r="TVH923" s="35"/>
      <c r="TVI923" s="34"/>
      <c r="TVP923" s="35"/>
      <c r="TVQ923" s="34"/>
      <c r="TVX923" s="35"/>
      <c r="TVY923" s="34"/>
      <c r="TWF923" s="35"/>
      <c r="TWG923" s="34"/>
      <c r="TWN923" s="35"/>
      <c r="TWO923" s="34"/>
      <c r="TWV923" s="35"/>
      <c r="TWW923" s="34"/>
      <c r="TXD923" s="35"/>
      <c r="TXE923" s="34"/>
      <c r="TXL923" s="35"/>
      <c r="TXM923" s="34"/>
      <c r="TXT923" s="35"/>
      <c r="TXU923" s="34"/>
      <c r="TYB923" s="35"/>
      <c r="TYC923" s="34"/>
      <c r="TYJ923" s="35"/>
      <c r="TYK923" s="34"/>
      <c r="TYR923" s="35"/>
      <c r="TYS923" s="34"/>
      <c r="TYZ923" s="35"/>
      <c r="TZA923" s="34"/>
      <c r="TZH923" s="35"/>
      <c r="TZI923" s="34"/>
      <c r="TZP923" s="35"/>
      <c r="TZQ923" s="34"/>
      <c r="TZX923" s="35"/>
      <c r="TZY923" s="34"/>
      <c r="UAF923" s="35"/>
      <c r="UAG923" s="34"/>
      <c r="UAN923" s="35"/>
      <c r="UAO923" s="34"/>
      <c r="UAV923" s="35"/>
      <c r="UAW923" s="34"/>
      <c r="UBD923" s="35"/>
      <c r="UBE923" s="34"/>
      <c r="UBL923" s="35"/>
      <c r="UBM923" s="34"/>
      <c r="UBT923" s="35"/>
      <c r="UBU923" s="34"/>
      <c r="UCB923" s="35"/>
      <c r="UCC923" s="34"/>
      <c r="UCJ923" s="35"/>
      <c r="UCK923" s="34"/>
      <c r="UCR923" s="35"/>
      <c r="UCS923" s="34"/>
      <c r="UCZ923" s="35"/>
      <c r="UDA923" s="34"/>
      <c r="UDH923" s="35"/>
      <c r="UDI923" s="34"/>
      <c r="UDP923" s="35"/>
      <c r="UDQ923" s="34"/>
      <c r="UDX923" s="35"/>
      <c r="UDY923" s="34"/>
      <c r="UEF923" s="35"/>
      <c r="UEG923" s="34"/>
      <c r="UEN923" s="35"/>
      <c r="UEO923" s="34"/>
      <c r="UEV923" s="35"/>
      <c r="UEW923" s="34"/>
      <c r="UFD923" s="35"/>
      <c r="UFE923" s="34"/>
      <c r="UFL923" s="35"/>
      <c r="UFM923" s="34"/>
      <c r="UFT923" s="35"/>
      <c r="UFU923" s="34"/>
      <c r="UGB923" s="35"/>
      <c r="UGC923" s="34"/>
      <c r="UGJ923" s="35"/>
      <c r="UGK923" s="34"/>
      <c r="UGR923" s="35"/>
      <c r="UGS923" s="34"/>
      <c r="UGZ923" s="35"/>
      <c r="UHA923" s="34"/>
      <c r="UHH923" s="35"/>
      <c r="UHI923" s="34"/>
      <c r="UHP923" s="35"/>
      <c r="UHQ923" s="34"/>
      <c r="UHX923" s="35"/>
      <c r="UHY923" s="34"/>
      <c r="UIF923" s="35"/>
      <c r="UIG923" s="34"/>
      <c r="UIN923" s="35"/>
      <c r="UIO923" s="34"/>
      <c r="UIV923" s="35"/>
      <c r="UIW923" s="34"/>
      <c r="UJD923" s="35"/>
      <c r="UJE923" s="34"/>
      <c r="UJL923" s="35"/>
      <c r="UJM923" s="34"/>
      <c r="UJT923" s="35"/>
      <c r="UJU923" s="34"/>
      <c r="UKB923" s="35"/>
      <c r="UKC923" s="34"/>
      <c r="UKJ923" s="35"/>
      <c r="UKK923" s="34"/>
      <c r="UKR923" s="35"/>
      <c r="UKS923" s="34"/>
      <c r="UKZ923" s="35"/>
      <c r="ULA923" s="34"/>
      <c r="ULH923" s="35"/>
      <c r="ULI923" s="34"/>
      <c r="ULP923" s="35"/>
      <c r="ULQ923" s="34"/>
      <c r="ULX923" s="35"/>
      <c r="ULY923" s="34"/>
      <c r="UMF923" s="35"/>
      <c r="UMG923" s="34"/>
      <c r="UMN923" s="35"/>
      <c r="UMO923" s="34"/>
      <c r="UMV923" s="35"/>
      <c r="UMW923" s="34"/>
      <c r="UND923" s="35"/>
      <c r="UNE923" s="34"/>
      <c r="UNL923" s="35"/>
      <c r="UNM923" s="34"/>
      <c r="UNT923" s="35"/>
      <c r="UNU923" s="34"/>
      <c r="UOB923" s="35"/>
      <c r="UOC923" s="34"/>
      <c r="UOJ923" s="35"/>
      <c r="UOK923" s="34"/>
      <c r="UOR923" s="35"/>
      <c r="UOS923" s="34"/>
      <c r="UOZ923" s="35"/>
      <c r="UPA923" s="34"/>
      <c r="UPH923" s="35"/>
      <c r="UPI923" s="34"/>
      <c r="UPP923" s="35"/>
      <c r="UPQ923" s="34"/>
      <c r="UPX923" s="35"/>
      <c r="UPY923" s="34"/>
      <c r="UQF923" s="35"/>
      <c r="UQG923" s="34"/>
      <c r="UQN923" s="35"/>
      <c r="UQO923" s="34"/>
      <c r="UQV923" s="35"/>
      <c r="UQW923" s="34"/>
      <c r="URD923" s="35"/>
      <c r="URE923" s="34"/>
      <c r="URL923" s="35"/>
      <c r="URM923" s="34"/>
      <c r="URT923" s="35"/>
      <c r="URU923" s="34"/>
      <c r="USB923" s="35"/>
      <c r="USC923" s="34"/>
      <c r="USJ923" s="35"/>
      <c r="USK923" s="34"/>
      <c r="USR923" s="35"/>
      <c r="USS923" s="34"/>
      <c r="USZ923" s="35"/>
      <c r="UTA923" s="34"/>
      <c r="UTH923" s="35"/>
      <c r="UTI923" s="34"/>
      <c r="UTP923" s="35"/>
      <c r="UTQ923" s="34"/>
      <c r="UTX923" s="35"/>
      <c r="UTY923" s="34"/>
      <c r="UUF923" s="35"/>
      <c r="UUG923" s="34"/>
      <c r="UUN923" s="35"/>
      <c r="UUO923" s="34"/>
      <c r="UUV923" s="35"/>
      <c r="UUW923" s="34"/>
      <c r="UVD923" s="35"/>
      <c r="UVE923" s="34"/>
      <c r="UVL923" s="35"/>
      <c r="UVM923" s="34"/>
      <c r="UVT923" s="35"/>
      <c r="UVU923" s="34"/>
      <c r="UWB923" s="35"/>
      <c r="UWC923" s="34"/>
      <c r="UWJ923" s="35"/>
      <c r="UWK923" s="34"/>
      <c r="UWR923" s="35"/>
      <c r="UWS923" s="34"/>
      <c r="UWZ923" s="35"/>
      <c r="UXA923" s="34"/>
      <c r="UXH923" s="35"/>
      <c r="UXI923" s="34"/>
      <c r="UXP923" s="35"/>
      <c r="UXQ923" s="34"/>
      <c r="UXX923" s="35"/>
      <c r="UXY923" s="34"/>
      <c r="UYF923" s="35"/>
      <c r="UYG923" s="34"/>
      <c r="UYN923" s="35"/>
      <c r="UYO923" s="34"/>
      <c r="UYV923" s="35"/>
      <c r="UYW923" s="34"/>
      <c r="UZD923" s="35"/>
      <c r="UZE923" s="34"/>
      <c r="UZL923" s="35"/>
      <c r="UZM923" s="34"/>
      <c r="UZT923" s="35"/>
      <c r="UZU923" s="34"/>
      <c r="VAB923" s="35"/>
      <c r="VAC923" s="34"/>
      <c r="VAJ923" s="35"/>
      <c r="VAK923" s="34"/>
      <c r="VAR923" s="35"/>
      <c r="VAS923" s="34"/>
      <c r="VAZ923" s="35"/>
      <c r="VBA923" s="34"/>
      <c r="VBH923" s="35"/>
      <c r="VBI923" s="34"/>
      <c r="VBP923" s="35"/>
      <c r="VBQ923" s="34"/>
      <c r="VBX923" s="35"/>
      <c r="VBY923" s="34"/>
      <c r="VCF923" s="35"/>
      <c r="VCG923" s="34"/>
      <c r="VCN923" s="35"/>
      <c r="VCO923" s="34"/>
      <c r="VCV923" s="35"/>
      <c r="VCW923" s="34"/>
      <c r="VDD923" s="35"/>
      <c r="VDE923" s="34"/>
      <c r="VDL923" s="35"/>
      <c r="VDM923" s="34"/>
      <c r="VDT923" s="35"/>
      <c r="VDU923" s="34"/>
      <c r="VEB923" s="35"/>
      <c r="VEC923" s="34"/>
      <c r="VEJ923" s="35"/>
      <c r="VEK923" s="34"/>
      <c r="VER923" s="35"/>
      <c r="VES923" s="34"/>
      <c r="VEZ923" s="35"/>
      <c r="VFA923" s="34"/>
      <c r="VFH923" s="35"/>
      <c r="VFI923" s="34"/>
      <c r="VFP923" s="35"/>
      <c r="VFQ923" s="34"/>
      <c r="VFX923" s="35"/>
      <c r="VFY923" s="34"/>
      <c r="VGF923" s="35"/>
      <c r="VGG923" s="34"/>
      <c r="VGN923" s="35"/>
      <c r="VGO923" s="34"/>
      <c r="VGV923" s="35"/>
      <c r="VGW923" s="34"/>
      <c r="VHD923" s="35"/>
      <c r="VHE923" s="34"/>
      <c r="VHL923" s="35"/>
      <c r="VHM923" s="34"/>
      <c r="VHT923" s="35"/>
      <c r="VHU923" s="34"/>
      <c r="VIB923" s="35"/>
      <c r="VIC923" s="34"/>
      <c r="VIJ923" s="35"/>
      <c r="VIK923" s="34"/>
      <c r="VIR923" s="35"/>
      <c r="VIS923" s="34"/>
      <c r="VIZ923" s="35"/>
      <c r="VJA923" s="34"/>
      <c r="VJH923" s="35"/>
      <c r="VJI923" s="34"/>
      <c r="VJP923" s="35"/>
      <c r="VJQ923" s="34"/>
      <c r="VJX923" s="35"/>
      <c r="VJY923" s="34"/>
      <c r="VKF923" s="35"/>
      <c r="VKG923" s="34"/>
      <c r="VKN923" s="35"/>
      <c r="VKO923" s="34"/>
      <c r="VKV923" s="35"/>
      <c r="VKW923" s="34"/>
      <c r="VLD923" s="35"/>
      <c r="VLE923" s="34"/>
      <c r="VLL923" s="35"/>
      <c r="VLM923" s="34"/>
      <c r="VLT923" s="35"/>
      <c r="VLU923" s="34"/>
      <c r="VMB923" s="35"/>
      <c r="VMC923" s="34"/>
      <c r="VMJ923" s="35"/>
      <c r="VMK923" s="34"/>
      <c r="VMR923" s="35"/>
      <c r="VMS923" s="34"/>
      <c r="VMZ923" s="35"/>
      <c r="VNA923" s="34"/>
      <c r="VNH923" s="35"/>
      <c r="VNI923" s="34"/>
      <c r="VNP923" s="35"/>
      <c r="VNQ923" s="34"/>
      <c r="VNX923" s="35"/>
      <c r="VNY923" s="34"/>
      <c r="VOF923" s="35"/>
      <c r="VOG923" s="34"/>
      <c r="VON923" s="35"/>
      <c r="VOO923" s="34"/>
      <c r="VOV923" s="35"/>
      <c r="VOW923" s="34"/>
      <c r="VPD923" s="35"/>
      <c r="VPE923" s="34"/>
      <c r="VPL923" s="35"/>
      <c r="VPM923" s="34"/>
      <c r="VPT923" s="35"/>
      <c r="VPU923" s="34"/>
      <c r="VQB923" s="35"/>
      <c r="VQC923" s="34"/>
      <c r="VQJ923" s="35"/>
      <c r="VQK923" s="34"/>
      <c r="VQR923" s="35"/>
      <c r="VQS923" s="34"/>
      <c r="VQZ923" s="35"/>
      <c r="VRA923" s="34"/>
      <c r="VRH923" s="35"/>
      <c r="VRI923" s="34"/>
      <c r="VRP923" s="35"/>
      <c r="VRQ923" s="34"/>
      <c r="VRX923" s="35"/>
      <c r="VRY923" s="34"/>
      <c r="VSF923" s="35"/>
      <c r="VSG923" s="34"/>
      <c r="VSN923" s="35"/>
      <c r="VSO923" s="34"/>
      <c r="VSV923" s="35"/>
      <c r="VSW923" s="34"/>
      <c r="VTD923" s="35"/>
      <c r="VTE923" s="34"/>
      <c r="VTL923" s="35"/>
      <c r="VTM923" s="34"/>
      <c r="VTT923" s="35"/>
      <c r="VTU923" s="34"/>
      <c r="VUB923" s="35"/>
      <c r="VUC923" s="34"/>
      <c r="VUJ923" s="35"/>
      <c r="VUK923" s="34"/>
      <c r="VUR923" s="35"/>
      <c r="VUS923" s="34"/>
      <c r="VUZ923" s="35"/>
      <c r="VVA923" s="34"/>
      <c r="VVH923" s="35"/>
      <c r="VVI923" s="34"/>
      <c r="VVP923" s="35"/>
      <c r="VVQ923" s="34"/>
      <c r="VVX923" s="35"/>
      <c r="VVY923" s="34"/>
      <c r="VWF923" s="35"/>
      <c r="VWG923" s="34"/>
      <c r="VWN923" s="35"/>
      <c r="VWO923" s="34"/>
      <c r="VWV923" s="35"/>
      <c r="VWW923" s="34"/>
      <c r="VXD923" s="35"/>
      <c r="VXE923" s="34"/>
      <c r="VXL923" s="35"/>
      <c r="VXM923" s="34"/>
      <c r="VXT923" s="35"/>
      <c r="VXU923" s="34"/>
      <c r="VYB923" s="35"/>
      <c r="VYC923" s="34"/>
      <c r="VYJ923" s="35"/>
      <c r="VYK923" s="34"/>
      <c r="VYR923" s="35"/>
      <c r="VYS923" s="34"/>
      <c r="VYZ923" s="35"/>
      <c r="VZA923" s="34"/>
      <c r="VZH923" s="35"/>
      <c r="VZI923" s="34"/>
      <c r="VZP923" s="35"/>
      <c r="VZQ923" s="34"/>
      <c r="VZX923" s="35"/>
      <c r="VZY923" s="34"/>
      <c r="WAF923" s="35"/>
      <c r="WAG923" s="34"/>
      <c r="WAN923" s="35"/>
      <c r="WAO923" s="34"/>
      <c r="WAV923" s="35"/>
      <c r="WAW923" s="34"/>
      <c r="WBD923" s="35"/>
      <c r="WBE923" s="34"/>
      <c r="WBL923" s="35"/>
      <c r="WBM923" s="34"/>
      <c r="WBT923" s="35"/>
      <c r="WBU923" s="34"/>
      <c r="WCB923" s="35"/>
      <c r="WCC923" s="34"/>
      <c r="WCJ923" s="35"/>
      <c r="WCK923" s="34"/>
      <c r="WCR923" s="35"/>
      <c r="WCS923" s="34"/>
      <c r="WCZ923" s="35"/>
      <c r="WDA923" s="34"/>
      <c r="WDH923" s="35"/>
      <c r="WDI923" s="34"/>
      <c r="WDP923" s="35"/>
      <c r="WDQ923" s="34"/>
      <c r="WDX923" s="35"/>
      <c r="WDY923" s="34"/>
      <c r="WEF923" s="35"/>
      <c r="WEG923" s="34"/>
      <c r="WEN923" s="35"/>
      <c r="WEO923" s="34"/>
      <c r="WEV923" s="35"/>
      <c r="WEW923" s="34"/>
      <c r="WFD923" s="35"/>
      <c r="WFE923" s="34"/>
      <c r="WFL923" s="35"/>
      <c r="WFM923" s="34"/>
      <c r="WFT923" s="35"/>
      <c r="WFU923" s="34"/>
      <c r="WGB923" s="35"/>
      <c r="WGC923" s="34"/>
      <c r="WGJ923" s="35"/>
      <c r="WGK923" s="34"/>
      <c r="WGR923" s="35"/>
      <c r="WGS923" s="34"/>
      <c r="WGZ923" s="35"/>
      <c r="WHA923" s="34"/>
      <c r="WHH923" s="35"/>
      <c r="WHI923" s="34"/>
      <c r="WHP923" s="35"/>
      <c r="WHQ923" s="34"/>
      <c r="WHX923" s="35"/>
      <c r="WHY923" s="34"/>
      <c r="WIF923" s="35"/>
      <c r="WIG923" s="34"/>
      <c r="WIN923" s="35"/>
      <c r="WIO923" s="34"/>
      <c r="WIV923" s="35"/>
      <c r="WIW923" s="34"/>
      <c r="WJD923" s="35"/>
      <c r="WJE923" s="34"/>
      <c r="WJL923" s="35"/>
      <c r="WJM923" s="34"/>
      <c r="WJT923" s="35"/>
      <c r="WJU923" s="34"/>
      <c r="WKB923" s="35"/>
      <c r="WKC923" s="34"/>
      <c r="WKJ923" s="35"/>
      <c r="WKK923" s="34"/>
      <c r="WKR923" s="35"/>
      <c r="WKS923" s="34"/>
      <c r="WKZ923" s="35"/>
      <c r="WLA923" s="34"/>
      <c r="WLH923" s="35"/>
      <c r="WLI923" s="34"/>
      <c r="WLP923" s="35"/>
      <c r="WLQ923" s="34"/>
      <c r="WLX923" s="35"/>
      <c r="WLY923" s="34"/>
      <c r="WMF923" s="35"/>
      <c r="WMG923" s="34"/>
      <c r="WMN923" s="35"/>
      <c r="WMO923" s="34"/>
      <c r="WMV923" s="35"/>
      <c r="WMW923" s="34"/>
      <c r="WND923" s="35"/>
      <c r="WNE923" s="34"/>
      <c r="WNL923" s="35"/>
      <c r="WNM923" s="34"/>
      <c r="WNT923" s="35"/>
      <c r="WNU923" s="34"/>
      <c r="WOB923" s="35"/>
      <c r="WOC923" s="34"/>
      <c r="WOJ923" s="35"/>
      <c r="WOK923" s="34"/>
      <c r="WOR923" s="35"/>
      <c r="WOS923" s="34"/>
      <c r="WOZ923" s="35"/>
      <c r="WPA923" s="34"/>
      <c r="WPH923" s="35"/>
      <c r="WPI923" s="34"/>
      <c r="WPP923" s="35"/>
      <c r="WPQ923" s="34"/>
      <c r="WPX923" s="35"/>
      <c r="WPY923" s="34"/>
      <c r="WQF923" s="35"/>
      <c r="WQG923" s="34"/>
      <c r="WQN923" s="35"/>
      <c r="WQO923" s="34"/>
      <c r="WQV923" s="35"/>
      <c r="WQW923" s="34"/>
      <c r="WRD923" s="35"/>
      <c r="WRE923" s="34"/>
      <c r="WRL923" s="35"/>
      <c r="WRM923" s="34"/>
      <c r="WRT923" s="35"/>
      <c r="WRU923" s="34"/>
      <c r="WSB923" s="35"/>
      <c r="WSC923" s="34"/>
      <c r="WSJ923" s="35"/>
      <c r="WSK923" s="34"/>
      <c r="WSR923" s="35"/>
      <c r="WSS923" s="34"/>
      <c r="WSZ923" s="35"/>
      <c r="WTA923" s="34"/>
      <c r="WTH923" s="35"/>
      <c r="WTI923" s="34"/>
      <c r="WTP923" s="35"/>
      <c r="WTQ923" s="34"/>
      <c r="WTX923" s="35"/>
      <c r="WTY923" s="34"/>
      <c r="WUF923" s="35"/>
      <c r="WUG923" s="34"/>
      <c r="WUN923" s="35"/>
      <c r="WUO923" s="34"/>
      <c r="WUV923" s="35"/>
      <c r="WUW923" s="34"/>
      <c r="WVD923" s="35"/>
      <c r="WVE923" s="34"/>
      <c r="WVL923" s="35"/>
      <c r="WVM923" s="34"/>
      <c r="WVT923" s="35"/>
      <c r="WVU923" s="34"/>
      <c r="WWB923" s="35"/>
      <c r="WWC923" s="34"/>
      <c r="WWJ923" s="35"/>
      <c r="WWK923" s="34"/>
      <c r="WWR923" s="35"/>
      <c r="WWS923" s="34"/>
      <c r="WWZ923" s="35"/>
      <c r="WXA923" s="34"/>
      <c r="WXH923" s="35"/>
      <c r="WXI923" s="34"/>
      <c r="WXP923" s="35"/>
      <c r="WXQ923" s="34"/>
      <c r="WXX923" s="35"/>
      <c r="WXY923" s="34"/>
      <c r="WYF923" s="35"/>
      <c r="WYG923" s="34"/>
      <c r="WYN923" s="35"/>
      <c r="WYO923" s="34"/>
      <c r="WYV923" s="35"/>
      <c r="WYW923" s="34"/>
      <c r="WZD923" s="35"/>
      <c r="WZE923" s="34"/>
      <c r="WZL923" s="35"/>
      <c r="WZM923" s="34"/>
      <c r="WZT923" s="35"/>
      <c r="WZU923" s="34"/>
      <c r="XAB923" s="35"/>
      <c r="XAC923" s="34"/>
      <c r="XAJ923" s="35"/>
      <c r="XAK923" s="34"/>
      <c r="XAR923" s="35"/>
      <c r="XAS923" s="34"/>
      <c r="XAZ923" s="35"/>
      <c r="XBA923" s="34"/>
      <c r="XBH923" s="35"/>
      <c r="XBI923" s="34"/>
      <c r="XBP923" s="35"/>
      <c r="XBQ923" s="34"/>
      <c r="XBX923" s="35"/>
      <c r="XBY923" s="34"/>
      <c r="XCF923" s="35"/>
      <c r="XCG923" s="34"/>
      <c r="XCN923" s="35"/>
      <c r="XCO923" s="34"/>
      <c r="XCV923" s="35"/>
      <c r="XCW923" s="34"/>
      <c r="XDD923" s="35"/>
      <c r="XDE923" s="34"/>
      <c r="XDL923" s="35"/>
      <c r="XDM923" s="34"/>
      <c r="XDT923" s="35"/>
      <c r="XDU923" s="34"/>
      <c r="XEB923" s="35"/>
      <c r="XEC923" s="34"/>
      <c r="XEJ923" s="35"/>
      <c r="XEK923" s="34"/>
      <c r="XER923" s="35"/>
      <c r="XES923" s="34"/>
      <c r="XEZ923" s="35"/>
      <c r="XFA923" s="34"/>
    </row>
    <row r="924" spans="1:1021 1028:2045 2052:3069 3076:4093 4100:5117 5124:6141 6148:7165 7172:8189 8196:9213 9220:10237 10244:11261 11268:12285 12292:13309 13316:14333 14340:15357 15364:16381" x14ac:dyDescent="0.25">
      <c r="A924" t="s">
        <v>21</v>
      </c>
      <c r="B924" t="s">
        <v>155</v>
      </c>
      <c r="C924">
        <v>571</v>
      </c>
      <c r="D924">
        <v>571</v>
      </c>
      <c r="E924" s="35">
        <v>1</v>
      </c>
      <c r="F924" s="34">
        <v>2.0000000000000001E-158</v>
      </c>
      <c r="G924">
        <v>98.46</v>
      </c>
      <c r="H924">
        <v>579</v>
      </c>
      <c r="I924" t="str">
        <f>HYPERLINK("https://www.ncbi.nlm.nih.gov/nucleotide/GQ382282.1?report=genbank&amp;log$=nucltop&amp;blast_rank=22&amp;RID=XE5J84ZU013","GQ382282.1")</f>
        <v>GQ382282.1</v>
      </c>
      <c r="L924" s="35"/>
      <c r="M924" s="34"/>
      <c r="T924" s="35"/>
      <c r="U924" s="34"/>
      <c r="AB924" s="35"/>
      <c r="AC924" s="34"/>
      <c r="AJ924" s="35"/>
      <c r="AK924" s="34"/>
      <c r="AR924" s="35"/>
      <c r="AS924" s="34"/>
      <c r="AZ924" s="35"/>
      <c r="BA924" s="34"/>
      <c r="BH924" s="35"/>
      <c r="BI924" s="34"/>
      <c r="BP924" s="35"/>
      <c r="BQ924" s="34"/>
      <c r="BX924" s="35"/>
      <c r="BY924" s="34"/>
      <c r="CF924" s="35"/>
      <c r="CG924" s="34"/>
      <c r="CN924" s="35"/>
      <c r="CO924" s="34"/>
      <c r="CV924" s="35"/>
      <c r="CW924" s="34"/>
      <c r="DD924" s="35"/>
      <c r="DE924" s="34"/>
      <c r="DL924" s="35"/>
      <c r="DM924" s="34"/>
      <c r="DT924" s="35"/>
      <c r="DU924" s="34"/>
      <c r="EB924" s="35"/>
      <c r="EC924" s="34"/>
      <c r="EJ924" s="35"/>
      <c r="EK924" s="34"/>
      <c r="ER924" s="35"/>
      <c r="ES924" s="34"/>
      <c r="EZ924" s="35"/>
      <c r="FA924" s="34"/>
      <c r="FH924" s="35"/>
      <c r="FI924" s="34"/>
      <c r="FP924" s="35"/>
      <c r="FQ924" s="34"/>
      <c r="FX924" s="35"/>
      <c r="FY924" s="34"/>
      <c r="GF924" s="35"/>
      <c r="GG924" s="34"/>
      <c r="GN924" s="35"/>
      <c r="GO924" s="34"/>
      <c r="GV924" s="35"/>
      <c r="GW924" s="34"/>
      <c r="HD924" s="35"/>
      <c r="HE924" s="34"/>
      <c r="HL924" s="35"/>
      <c r="HM924" s="34"/>
      <c r="HT924" s="35"/>
      <c r="HU924" s="34"/>
      <c r="IB924" s="35"/>
      <c r="IC924" s="34"/>
      <c r="IJ924" s="35"/>
      <c r="IK924" s="34"/>
      <c r="IR924" s="35"/>
      <c r="IS924" s="34"/>
      <c r="IZ924" s="35"/>
      <c r="JA924" s="34"/>
      <c r="JH924" s="35"/>
      <c r="JI924" s="34"/>
      <c r="JP924" s="35"/>
      <c r="JQ924" s="34"/>
      <c r="JX924" s="35"/>
      <c r="JY924" s="34"/>
      <c r="KF924" s="35"/>
      <c r="KG924" s="34"/>
      <c r="KN924" s="35"/>
      <c r="KO924" s="34"/>
      <c r="KV924" s="35"/>
      <c r="KW924" s="34"/>
      <c r="LD924" s="35"/>
      <c r="LE924" s="34"/>
      <c r="LL924" s="35"/>
      <c r="LM924" s="34"/>
      <c r="LT924" s="35"/>
      <c r="LU924" s="34"/>
      <c r="MB924" s="35"/>
      <c r="MC924" s="34"/>
      <c r="MJ924" s="35"/>
      <c r="MK924" s="34"/>
      <c r="MR924" s="35"/>
      <c r="MS924" s="34"/>
      <c r="MZ924" s="35"/>
      <c r="NA924" s="34"/>
      <c r="NH924" s="35"/>
      <c r="NI924" s="34"/>
      <c r="NP924" s="35"/>
      <c r="NQ924" s="34"/>
      <c r="NX924" s="35"/>
      <c r="NY924" s="34"/>
      <c r="OF924" s="35"/>
      <c r="OG924" s="34"/>
      <c r="ON924" s="35"/>
      <c r="OO924" s="34"/>
      <c r="OV924" s="35"/>
      <c r="OW924" s="34"/>
      <c r="PD924" s="35"/>
      <c r="PE924" s="34"/>
      <c r="PL924" s="35"/>
      <c r="PM924" s="34"/>
      <c r="PT924" s="35"/>
      <c r="PU924" s="34"/>
      <c r="QB924" s="35"/>
      <c r="QC924" s="34"/>
      <c r="QJ924" s="35"/>
      <c r="QK924" s="34"/>
      <c r="QR924" s="35"/>
      <c r="QS924" s="34"/>
      <c r="QZ924" s="35"/>
      <c r="RA924" s="34"/>
      <c r="RH924" s="35"/>
      <c r="RI924" s="34"/>
      <c r="RP924" s="35"/>
      <c r="RQ924" s="34"/>
      <c r="RX924" s="35"/>
      <c r="RY924" s="34"/>
      <c r="SF924" s="35"/>
      <c r="SG924" s="34"/>
      <c r="SN924" s="35"/>
      <c r="SO924" s="34"/>
      <c r="SV924" s="35"/>
      <c r="SW924" s="34"/>
      <c r="TD924" s="35"/>
      <c r="TE924" s="34"/>
      <c r="TL924" s="35"/>
      <c r="TM924" s="34"/>
      <c r="TT924" s="35"/>
      <c r="TU924" s="34"/>
      <c r="UB924" s="35"/>
      <c r="UC924" s="34"/>
      <c r="UJ924" s="35"/>
      <c r="UK924" s="34"/>
      <c r="UR924" s="35"/>
      <c r="US924" s="34"/>
      <c r="UZ924" s="35"/>
      <c r="VA924" s="34"/>
      <c r="VH924" s="35"/>
      <c r="VI924" s="34"/>
      <c r="VP924" s="35"/>
      <c r="VQ924" s="34"/>
      <c r="VX924" s="35"/>
      <c r="VY924" s="34"/>
      <c r="WF924" s="35"/>
      <c r="WG924" s="34"/>
      <c r="WN924" s="35"/>
      <c r="WO924" s="34"/>
      <c r="WV924" s="35"/>
      <c r="WW924" s="34"/>
      <c r="XD924" s="35"/>
      <c r="XE924" s="34"/>
      <c r="XL924" s="35"/>
      <c r="XM924" s="34"/>
      <c r="XT924" s="35"/>
      <c r="XU924" s="34"/>
      <c r="YB924" s="35"/>
      <c r="YC924" s="34"/>
      <c r="YJ924" s="35"/>
      <c r="YK924" s="34"/>
      <c r="YR924" s="35"/>
      <c r="YS924" s="34"/>
      <c r="YZ924" s="35"/>
      <c r="ZA924" s="34"/>
      <c r="ZH924" s="35"/>
      <c r="ZI924" s="34"/>
      <c r="ZP924" s="35"/>
      <c r="ZQ924" s="34"/>
      <c r="ZX924" s="35"/>
      <c r="ZY924" s="34"/>
      <c r="AAF924" s="35"/>
      <c r="AAG924" s="34"/>
      <c r="AAN924" s="35"/>
      <c r="AAO924" s="34"/>
      <c r="AAV924" s="35"/>
      <c r="AAW924" s="34"/>
      <c r="ABD924" s="35"/>
      <c r="ABE924" s="34"/>
      <c r="ABL924" s="35"/>
      <c r="ABM924" s="34"/>
      <c r="ABT924" s="35"/>
      <c r="ABU924" s="34"/>
      <c r="ACB924" s="35"/>
      <c r="ACC924" s="34"/>
      <c r="ACJ924" s="35"/>
      <c r="ACK924" s="34"/>
      <c r="ACR924" s="35"/>
      <c r="ACS924" s="34"/>
      <c r="ACZ924" s="35"/>
      <c r="ADA924" s="34"/>
      <c r="ADH924" s="35"/>
      <c r="ADI924" s="34"/>
      <c r="ADP924" s="35"/>
      <c r="ADQ924" s="34"/>
      <c r="ADX924" s="35"/>
      <c r="ADY924" s="34"/>
      <c r="AEF924" s="35"/>
      <c r="AEG924" s="34"/>
      <c r="AEN924" s="35"/>
      <c r="AEO924" s="34"/>
      <c r="AEV924" s="35"/>
      <c r="AEW924" s="34"/>
      <c r="AFD924" s="35"/>
      <c r="AFE924" s="34"/>
      <c r="AFL924" s="35"/>
      <c r="AFM924" s="34"/>
      <c r="AFT924" s="35"/>
      <c r="AFU924" s="34"/>
      <c r="AGB924" s="35"/>
      <c r="AGC924" s="34"/>
      <c r="AGJ924" s="35"/>
      <c r="AGK924" s="34"/>
      <c r="AGR924" s="35"/>
      <c r="AGS924" s="34"/>
      <c r="AGZ924" s="35"/>
      <c r="AHA924" s="34"/>
      <c r="AHH924" s="35"/>
      <c r="AHI924" s="34"/>
      <c r="AHP924" s="35"/>
      <c r="AHQ924" s="34"/>
      <c r="AHX924" s="35"/>
      <c r="AHY924" s="34"/>
      <c r="AIF924" s="35"/>
      <c r="AIG924" s="34"/>
      <c r="AIN924" s="35"/>
      <c r="AIO924" s="34"/>
      <c r="AIV924" s="35"/>
      <c r="AIW924" s="34"/>
      <c r="AJD924" s="35"/>
      <c r="AJE924" s="34"/>
      <c r="AJL924" s="35"/>
      <c r="AJM924" s="34"/>
      <c r="AJT924" s="35"/>
      <c r="AJU924" s="34"/>
      <c r="AKB924" s="35"/>
      <c r="AKC924" s="34"/>
      <c r="AKJ924" s="35"/>
      <c r="AKK924" s="34"/>
      <c r="AKR924" s="35"/>
      <c r="AKS924" s="34"/>
      <c r="AKZ924" s="35"/>
      <c r="ALA924" s="34"/>
      <c r="ALH924" s="35"/>
      <c r="ALI924" s="34"/>
      <c r="ALP924" s="35"/>
      <c r="ALQ924" s="34"/>
      <c r="ALX924" s="35"/>
      <c r="ALY924" s="34"/>
      <c r="AMF924" s="35"/>
      <c r="AMG924" s="34"/>
      <c r="AMN924" s="35"/>
      <c r="AMO924" s="34"/>
      <c r="AMV924" s="35"/>
      <c r="AMW924" s="34"/>
      <c r="AND924" s="35"/>
      <c r="ANE924" s="34"/>
      <c r="ANL924" s="35"/>
      <c r="ANM924" s="34"/>
      <c r="ANT924" s="35"/>
      <c r="ANU924" s="34"/>
      <c r="AOB924" s="35"/>
      <c r="AOC924" s="34"/>
      <c r="AOJ924" s="35"/>
      <c r="AOK924" s="34"/>
      <c r="AOR924" s="35"/>
      <c r="AOS924" s="34"/>
      <c r="AOZ924" s="35"/>
      <c r="APA924" s="34"/>
      <c r="APH924" s="35"/>
      <c r="API924" s="34"/>
      <c r="APP924" s="35"/>
      <c r="APQ924" s="34"/>
      <c r="APX924" s="35"/>
      <c r="APY924" s="34"/>
      <c r="AQF924" s="35"/>
      <c r="AQG924" s="34"/>
      <c r="AQN924" s="35"/>
      <c r="AQO924" s="34"/>
      <c r="AQV924" s="35"/>
      <c r="AQW924" s="34"/>
      <c r="ARD924" s="35"/>
      <c r="ARE924" s="34"/>
      <c r="ARL924" s="35"/>
      <c r="ARM924" s="34"/>
      <c r="ART924" s="35"/>
      <c r="ARU924" s="34"/>
      <c r="ASB924" s="35"/>
      <c r="ASC924" s="34"/>
      <c r="ASJ924" s="35"/>
      <c r="ASK924" s="34"/>
      <c r="ASR924" s="35"/>
      <c r="ASS924" s="34"/>
      <c r="ASZ924" s="35"/>
      <c r="ATA924" s="34"/>
      <c r="ATH924" s="35"/>
      <c r="ATI924" s="34"/>
      <c r="ATP924" s="35"/>
      <c r="ATQ924" s="34"/>
      <c r="ATX924" s="35"/>
      <c r="ATY924" s="34"/>
      <c r="AUF924" s="35"/>
      <c r="AUG924" s="34"/>
      <c r="AUN924" s="35"/>
      <c r="AUO924" s="34"/>
      <c r="AUV924" s="35"/>
      <c r="AUW924" s="34"/>
      <c r="AVD924" s="35"/>
      <c r="AVE924" s="34"/>
      <c r="AVL924" s="35"/>
      <c r="AVM924" s="34"/>
      <c r="AVT924" s="35"/>
      <c r="AVU924" s="34"/>
      <c r="AWB924" s="35"/>
      <c r="AWC924" s="34"/>
      <c r="AWJ924" s="35"/>
      <c r="AWK924" s="34"/>
      <c r="AWR924" s="35"/>
      <c r="AWS924" s="34"/>
      <c r="AWZ924" s="35"/>
      <c r="AXA924" s="34"/>
      <c r="AXH924" s="35"/>
      <c r="AXI924" s="34"/>
      <c r="AXP924" s="35"/>
      <c r="AXQ924" s="34"/>
      <c r="AXX924" s="35"/>
      <c r="AXY924" s="34"/>
      <c r="AYF924" s="35"/>
      <c r="AYG924" s="34"/>
      <c r="AYN924" s="35"/>
      <c r="AYO924" s="34"/>
      <c r="AYV924" s="35"/>
      <c r="AYW924" s="34"/>
      <c r="AZD924" s="35"/>
      <c r="AZE924" s="34"/>
      <c r="AZL924" s="35"/>
      <c r="AZM924" s="34"/>
      <c r="AZT924" s="35"/>
      <c r="AZU924" s="34"/>
      <c r="BAB924" s="35"/>
      <c r="BAC924" s="34"/>
      <c r="BAJ924" s="35"/>
      <c r="BAK924" s="34"/>
      <c r="BAR924" s="35"/>
      <c r="BAS924" s="34"/>
      <c r="BAZ924" s="35"/>
      <c r="BBA924" s="34"/>
      <c r="BBH924" s="35"/>
      <c r="BBI924" s="34"/>
      <c r="BBP924" s="35"/>
      <c r="BBQ924" s="34"/>
      <c r="BBX924" s="35"/>
      <c r="BBY924" s="34"/>
      <c r="BCF924" s="35"/>
      <c r="BCG924" s="34"/>
      <c r="BCN924" s="35"/>
      <c r="BCO924" s="34"/>
      <c r="BCV924" s="35"/>
      <c r="BCW924" s="34"/>
      <c r="BDD924" s="35"/>
      <c r="BDE924" s="34"/>
      <c r="BDL924" s="35"/>
      <c r="BDM924" s="34"/>
      <c r="BDT924" s="35"/>
      <c r="BDU924" s="34"/>
      <c r="BEB924" s="35"/>
      <c r="BEC924" s="34"/>
      <c r="BEJ924" s="35"/>
      <c r="BEK924" s="34"/>
      <c r="BER924" s="35"/>
      <c r="BES924" s="34"/>
      <c r="BEZ924" s="35"/>
      <c r="BFA924" s="34"/>
      <c r="BFH924" s="35"/>
      <c r="BFI924" s="34"/>
      <c r="BFP924" s="35"/>
      <c r="BFQ924" s="34"/>
      <c r="BFX924" s="35"/>
      <c r="BFY924" s="34"/>
      <c r="BGF924" s="35"/>
      <c r="BGG924" s="34"/>
      <c r="BGN924" s="35"/>
      <c r="BGO924" s="34"/>
      <c r="BGV924" s="35"/>
      <c r="BGW924" s="34"/>
      <c r="BHD924" s="35"/>
      <c r="BHE924" s="34"/>
      <c r="BHL924" s="35"/>
      <c r="BHM924" s="34"/>
      <c r="BHT924" s="35"/>
      <c r="BHU924" s="34"/>
      <c r="BIB924" s="35"/>
      <c r="BIC924" s="34"/>
      <c r="BIJ924" s="35"/>
      <c r="BIK924" s="34"/>
      <c r="BIR924" s="35"/>
      <c r="BIS924" s="34"/>
      <c r="BIZ924" s="35"/>
      <c r="BJA924" s="34"/>
      <c r="BJH924" s="35"/>
      <c r="BJI924" s="34"/>
      <c r="BJP924" s="35"/>
      <c r="BJQ924" s="34"/>
      <c r="BJX924" s="35"/>
      <c r="BJY924" s="34"/>
      <c r="BKF924" s="35"/>
      <c r="BKG924" s="34"/>
      <c r="BKN924" s="35"/>
      <c r="BKO924" s="34"/>
      <c r="BKV924" s="35"/>
      <c r="BKW924" s="34"/>
      <c r="BLD924" s="35"/>
      <c r="BLE924" s="34"/>
      <c r="BLL924" s="35"/>
      <c r="BLM924" s="34"/>
      <c r="BLT924" s="35"/>
      <c r="BLU924" s="34"/>
      <c r="BMB924" s="35"/>
      <c r="BMC924" s="34"/>
      <c r="BMJ924" s="35"/>
      <c r="BMK924" s="34"/>
      <c r="BMR924" s="35"/>
      <c r="BMS924" s="34"/>
      <c r="BMZ924" s="35"/>
      <c r="BNA924" s="34"/>
      <c r="BNH924" s="35"/>
      <c r="BNI924" s="34"/>
      <c r="BNP924" s="35"/>
      <c r="BNQ924" s="34"/>
      <c r="BNX924" s="35"/>
      <c r="BNY924" s="34"/>
      <c r="BOF924" s="35"/>
      <c r="BOG924" s="34"/>
      <c r="BON924" s="35"/>
      <c r="BOO924" s="34"/>
      <c r="BOV924" s="35"/>
      <c r="BOW924" s="34"/>
      <c r="BPD924" s="35"/>
      <c r="BPE924" s="34"/>
      <c r="BPL924" s="35"/>
      <c r="BPM924" s="34"/>
      <c r="BPT924" s="35"/>
      <c r="BPU924" s="34"/>
      <c r="BQB924" s="35"/>
      <c r="BQC924" s="34"/>
      <c r="BQJ924" s="35"/>
      <c r="BQK924" s="34"/>
      <c r="BQR924" s="35"/>
      <c r="BQS924" s="34"/>
      <c r="BQZ924" s="35"/>
      <c r="BRA924" s="34"/>
      <c r="BRH924" s="35"/>
      <c r="BRI924" s="34"/>
      <c r="BRP924" s="35"/>
      <c r="BRQ924" s="34"/>
      <c r="BRX924" s="35"/>
      <c r="BRY924" s="34"/>
      <c r="BSF924" s="35"/>
      <c r="BSG924" s="34"/>
      <c r="BSN924" s="35"/>
      <c r="BSO924" s="34"/>
      <c r="BSV924" s="35"/>
      <c r="BSW924" s="34"/>
      <c r="BTD924" s="35"/>
      <c r="BTE924" s="34"/>
      <c r="BTL924" s="35"/>
      <c r="BTM924" s="34"/>
      <c r="BTT924" s="35"/>
      <c r="BTU924" s="34"/>
      <c r="BUB924" s="35"/>
      <c r="BUC924" s="34"/>
      <c r="BUJ924" s="35"/>
      <c r="BUK924" s="34"/>
      <c r="BUR924" s="35"/>
      <c r="BUS924" s="34"/>
      <c r="BUZ924" s="35"/>
      <c r="BVA924" s="34"/>
      <c r="BVH924" s="35"/>
      <c r="BVI924" s="34"/>
      <c r="BVP924" s="35"/>
      <c r="BVQ924" s="34"/>
      <c r="BVX924" s="35"/>
      <c r="BVY924" s="34"/>
      <c r="BWF924" s="35"/>
      <c r="BWG924" s="34"/>
      <c r="BWN924" s="35"/>
      <c r="BWO924" s="34"/>
      <c r="BWV924" s="35"/>
      <c r="BWW924" s="34"/>
      <c r="BXD924" s="35"/>
      <c r="BXE924" s="34"/>
      <c r="BXL924" s="35"/>
      <c r="BXM924" s="34"/>
      <c r="BXT924" s="35"/>
      <c r="BXU924" s="34"/>
      <c r="BYB924" s="35"/>
      <c r="BYC924" s="34"/>
      <c r="BYJ924" s="35"/>
      <c r="BYK924" s="34"/>
      <c r="BYR924" s="35"/>
      <c r="BYS924" s="34"/>
      <c r="BYZ924" s="35"/>
      <c r="BZA924" s="34"/>
      <c r="BZH924" s="35"/>
      <c r="BZI924" s="34"/>
      <c r="BZP924" s="35"/>
      <c r="BZQ924" s="34"/>
      <c r="BZX924" s="35"/>
      <c r="BZY924" s="34"/>
      <c r="CAF924" s="35"/>
      <c r="CAG924" s="34"/>
      <c r="CAN924" s="35"/>
      <c r="CAO924" s="34"/>
      <c r="CAV924" s="35"/>
      <c r="CAW924" s="34"/>
      <c r="CBD924" s="35"/>
      <c r="CBE924" s="34"/>
      <c r="CBL924" s="35"/>
      <c r="CBM924" s="34"/>
      <c r="CBT924" s="35"/>
      <c r="CBU924" s="34"/>
      <c r="CCB924" s="35"/>
      <c r="CCC924" s="34"/>
      <c r="CCJ924" s="35"/>
      <c r="CCK924" s="34"/>
      <c r="CCR924" s="35"/>
      <c r="CCS924" s="34"/>
      <c r="CCZ924" s="35"/>
      <c r="CDA924" s="34"/>
      <c r="CDH924" s="35"/>
      <c r="CDI924" s="34"/>
      <c r="CDP924" s="35"/>
      <c r="CDQ924" s="34"/>
      <c r="CDX924" s="35"/>
      <c r="CDY924" s="34"/>
      <c r="CEF924" s="35"/>
      <c r="CEG924" s="34"/>
      <c r="CEN924" s="35"/>
      <c r="CEO924" s="34"/>
      <c r="CEV924" s="35"/>
      <c r="CEW924" s="34"/>
      <c r="CFD924" s="35"/>
      <c r="CFE924" s="34"/>
      <c r="CFL924" s="35"/>
      <c r="CFM924" s="34"/>
      <c r="CFT924" s="35"/>
      <c r="CFU924" s="34"/>
      <c r="CGB924" s="35"/>
      <c r="CGC924" s="34"/>
      <c r="CGJ924" s="35"/>
      <c r="CGK924" s="34"/>
      <c r="CGR924" s="35"/>
      <c r="CGS924" s="34"/>
      <c r="CGZ924" s="35"/>
      <c r="CHA924" s="34"/>
      <c r="CHH924" s="35"/>
      <c r="CHI924" s="34"/>
      <c r="CHP924" s="35"/>
      <c r="CHQ924" s="34"/>
      <c r="CHX924" s="35"/>
      <c r="CHY924" s="34"/>
      <c r="CIF924" s="35"/>
      <c r="CIG924" s="34"/>
      <c r="CIN924" s="35"/>
      <c r="CIO924" s="34"/>
      <c r="CIV924" s="35"/>
      <c r="CIW924" s="34"/>
      <c r="CJD924" s="35"/>
      <c r="CJE924" s="34"/>
      <c r="CJL924" s="35"/>
      <c r="CJM924" s="34"/>
      <c r="CJT924" s="35"/>
      <c r="CJU924" s="34"/>
      <c r="CKB924" s="35"/>
      <c r="CKC924" s="34"/>
      <c r="CKJ924" s="35"/>
      <c r="CKK924" s="34"/>
      <c r="CKR924" s="35"/>
      <c r="CKS924" s="34"/>
      <c r="CKZ924" s="35"/>
      <c r="CLA924" s="34"/>
      <c r="CLH924" s="35"/>
      <c r="CLI924" s="34"/>
      <c r="CLP924" s="35"/>
      <c r="CLQ924" s="34"/>
      <c r="CLX924" s="35"/>
      <c r="CLY924" s="34"/>
      <c r="CMF924" s="35"/>
      <c r="CMG924" s="34"/>
      <c r="CMN924" s="35"/>
      <c r="CMO924" s="34"/>
      <c r="CMV924" s="35"/>
      <c r="CMW924" s="34"/>
      <c r="CND924" s="35"/>
      <c r="CNE924" s="34"/>
      <c r="CNL924" s="35"/>
      <c r="CNM924" s="34"/>
      <c r="CNT924" s="35"/>
      <c r="CNU924" s="34"/>
      <c r="COB924" s="35"/>
      <c r="COC924" s="34"/>
      <c r="COJ924" s="35"/>
      <c r="COK924" s="34"/>
      <c r="COR924" s="35"/>
      <c r="COS924" s="34"/>
      <c r="COZ924" s="35"/>
      <c r="CPA924" s="34"/>
      <c r="CPH924" s="35"/>
      <c r="CPI924" s="34"/>
      <c r="CPP924" s="35"/>
      <c r="CPQ924" s="34"/>
      <c r="CPX924" s="35"/>
      <c r="CPY924" s="34"/>
      <c r="CQF924" s="35"/>
      <c r="CQG924" s="34"/>
      <c r="CQN924" s="35"/>
      <c r="CQO924" s="34"/>
      <c r="CQV924" s="35"/>
      <c r="CQW924" s="34"/>
      <c r="CRD924" s="35"/>
      <c r="CRE924" s="34"/>
      <c r="CRL924" s="35"/>
      <c r="CRM924" s="34"/>
      <c r="CRT924" s="35"/>
      <c r="CRU924" s="34"/>
      <c r="CSB924" s="35"/>
      <c r="CSC924" s="34"/>
      <c r="CSJ924" s="35"/>
      <c r="CSK924" s="34"/>
      <c r="CSR924" s="35"/>
      <c r="CSS924" s="34"/>
      <c r="CSZ924" s="35"/>
      <c r="CTA924" s="34"/>
      <c r="CTH924" s="35"/>
      <c r="CTI924" s="34"/>
      <c r="CTP924" s="35"/>
      <c r="CTQ924" s="34"/>
      <c r="CTX924" s="35"/>
      <c r="CTY924" s="34"/>
      <c r="CUF924" s="35"/>
      <c r="CUG924" s="34"/>
      <c r="CUN924" s="35"/>
      <c r="CUO924" s="34"/>
      <c r="CUV924" s="35"/>
      <c r="CUW924" s="34"/>
      <c r="CVD924" s="35"/>
      <c r="CVE924" s="34"/>
      <c r="CVL924" s="35"/>
      <c r="CVM924" s="34"/>
      <c r="CVT924" s="35"/>
      <c r="CVU924" s="34"/>
      <c r="CWB924" s="35"/>
      <c r="CWC924" s="34"/>
      <c r="CWJ924" s="35"/>
      <c r="CWK924" s="34"/>
      <c r="CWR924" s="35"/>
      <c r="CWS924" s="34"/>
      <c r="CWZ924" s="35"/>
      <c r="CXA924" s="34"/>
      <c r="CXH924" s="35"/>
      <c r="CXI924" s="34"/>
      <c r="CXP924" s="35"/>
      <c r="CXQ924" s="34"/>
      <c r="CXX924" s="35"/>
      <c r="CXY924" s="34"/>
      <c r="CYF924" s="35"/>
      <c r="CYG924" s="34"/>
      <c r="CYN924" s="35"/>
      <c r="CYO924" s="34"/>
      <c r="CYV924" s="35"/>
      <c r="CYW924" s="34"/>
      <c r="CZD924" s="35"/>
      <c r="CZE924" s="34"/>
      <c r="CZL924" s="35"/>
      <c r="CZM924" s="34"/>
      <c r="CZT924" s="35"/>
      <c r="CZU924" s="34"/>
      <c r="DAB924" s="35"/>
      <c r="DAC924" s="34"/>
      <c r="DAJ924" s="35"/>
      <c r="DAK924" s="34"/>
      <c r="DAR924" s="35"/>
      <c r="DAS924" s="34"/>
      <c r="DAZ924" s="35"/>
      <c r="DBA924" s="34"/>
      <c r="DBH924" s="35"/>
      <c r="DBI924" s="34"/>
      <c r="DBP924" s="35"/>
      <c r="DBQ924" s="34"/>
      <c r="DBX924" s="35"/>
      <c r="DBY924" s="34"/>
      <c r="DCF924" s="35"/>
      <c r="DCG924" s="34"/>
      <c r="DCN924" s="35"/>
      <c r="DCO924" s="34"/>
      <c r="DCV924" s="35"/>
      <c r="DCW924" s="34"/>
      <c r="DDD924" s="35"/>
      <c r="DDE924" s="34"/>
      <c r="DDL924" s="35"/>
      <c r="DDM924" s="34"/>
      <c r="DDT924" s="35"/>
      <c r="DDU924" s="34"/>
      <c r="DEB924" s="35"/>
      <c r="DEC924" s="34"/>
      <c r="DEJ924" s="35"/>
      <c r="DEK924" s="34"/>
      <c r="DER924" s="35"/>
      <c r="DES924" s="34"/>
      <c r="DEZ924" s="35"/>
      <c r="DFA924" s="34"/>
      <c r="DFH924" s="35"/>
      <c r="DFI924" s="34"/>
      <c r="DFP924" s="35"/>
      <c r="DFQ924" s="34"/>
      <c r="DFX924" s="35"/>
      <c r="DFY924" s="34"/>
      <c r="DGF924" s="35"/>
      <c r="DGG924" s="34"/>
      <c r="DGN924" s="35"/>
      <c r="DGO924" s="34"/>
      <c r="DGV924" s="35"/>
      <c r="DGW924" s="34"/>
      <c r="DHD924" s="35"/>
      <c r="DHE924" s="34"/>
      <c r="DHL924" s="35"/>
      <c r="DHM924" s="34"/>
      <c r="DHT924" s="35"/>
      <c r="DHU924" s="34"/>
      <c r="DIB924" s="35"/>
      <c r="DIC924" s="34"/>
      <c r="DIJ924" s="35"/>
      <c r="DIK924" s="34"/>
      <c r="DIR924" s="35"/>
      <c r="DIS924" s="34"/>
      <c r="DIZ924" s="35"/>
      <c r="DJA924" s="34"/>
      <c r="DJH924" s="35"/>
      <c r="DJI924" s="34"/>
      <c r="DJP924" s="35"/>
      <c r="DJQ924" s="34"/>
      <c r="DJX924" s="35"/>
      <c r="DJY924" s="34"/>
      <c r="DKF924" s="35"/>
      <c r="DKG924" s="34"/>
      <c r="DKN924" s="35"/>
      <c r="DKO924" s="34"/>
      <c r="DKV924" s="35"/>
      <c r="DKW924" s="34"/>
      <c r="DLD924" s="35"/>
      <c r="DLE924" s="34"/>
      <c r="DLL924" s="35"/>
      <c r="DLM924" s="34"/>
      <c r="DLT924" s="35"/>
      <c r="DLU924" s="34"/>
      <c r="DMB924" s="35"/>
      <c r="DMC924" s="34"/>
      <c r="DMJ924" s="35"/>
      <c r="DMK924" s="34"/>
      <c r="DMR924" s="35"/>
      <c r="DMS924" s="34"/>
      <c r="DMZ924" s="35"/>
      <c r="DNA924" s="34"/>
      <c r="DNH924" s="35"/>
      <c r="DNI924" s="34"/>
      <c r="DNP924" s="35"/>
      <c r="DNQ924" s="34"/>
      <c r="DNX924" s="35"/>
      <c r="DNY924" s="34"/>
      <c r="DOF924" s="35"/>
      <c r="DOG924" s="34"/>
      <c r="DON924" s="35"/>
      <c r="DOO924" s="34"/>
      <c r="DOV924" s="35"/>
      <c r="DOW924" s="34"/>
      <c r="DPD924" s="35"/>
      <c r="DPE924" s="34"/>
      <c r="DPL924" s="35"/>
      <c r="DPM924" s="34"/>
      <c r="DPT924" s="35"/>
      <c r="DPU924" s="34"/>
      <c r="DQB924" s="35"/>
      <c r="DQC924" s="34"/>
      <c r="DQJ924" s="35"/>
      <c r="DQK924" s="34"/>
      <c r="DQR924" s="35"/>
      <c r="DQS924" s="34"/>
      <c r="DQZ924" s="35"/>
      <c r="DRA924" s="34"/>
      <c r="DRH924" s="35"/>
      <c r="DRI924" s="34"/>
      <c r="DRP924" s="35"/>
      <c r="DRQ924" s="34"/>
      <c r="DRX924" s="35"/>
      <c r="DRY924" s="34"/>
      <c r="DSF924" s="35"/>
      <c r="DSG924" s="34"/>
      <c r="DSN924" s="35"/>
      <c r="DSO924" s="34"/>
      <c r="DSV924" s="35"/>
      <c r="DSW924" s="34"/>
      <c r="DTD924" s="35"/>
      <c r="DTE924" s="34"/>
      <c r="DTL924" s="35"/>
      <c r="DTM924" s="34"/>
      <c r="DTT924" s="35"/>
      <c r="DTU924" s="34"/>
      <c r="DUB924" s="35"/>
      <c r="DUC924" s="34"/>
      <c r="DUJ924" s="35"/>
      <c r="DUK924" s="34"/>
      <c r="DUR924" s="35"/>
      <c r="DUS924" s="34"/>
      <c r="DUZ924" s="35"/>
      <c r="DVA924" s="34"/>
      <c r="DVH924" s="35"/>
      <c r="DVI924" s="34"/>
      <c r="DVP924" s="35"/>
      <c r="DVQ924" s="34"/>
      <c r="DVX924" s="35"/>
      <c r="DVY924" s="34"/>
      <c r="DWF924" s="35"/>
      <c r="DWG924" s="34"/>
      <c r="DWN924" s="35"/>
      <c r="DWO924" s="34"/>
      <c r="DWV924" s="35"/>
      <c r="DWW924" s="34"/>
      <c r="DXD924" s="35"/>
      <c r="DXE924" s="34"/>
      <c r="DXL924" s="35"/>
      <c r="DXM924" s="34"/>
      <c r="DXT924" s="35"/>
      <c r="DXU924" s="34"/>
      <c r="DYB924" s="35"/>
      <c r="DYC924" s="34"/>
      <c r="DYJ924" s="35"/>
      <c r="DYK924" s="34"/>
      <c r="DYR924" s="35"/>
      <c r="DYS924" s="34"/>
      <c r="DYZ924" s="35"/>
      <c r="DZA924" s="34"/>
      <c r="DZH924" s="35"/>
      <c r="DZI924" s="34"/>
      <c r="DZP924" s="35"/>
      <c r="DZQ924" s="34"/>
      <c r="DZX924" s="35"/>
      <c r="DZY924" s="34"/>
      <c r="EAF924" s="35"/>
      <c r="EAG924" s="34"/>
      <c r="EAN924" s="35"/>
      <c r="EAO924" s="34"/>
      <c r="EAV924" s="35"/>
      <c r="EAW924" s="34"/>
      <c r="EBD924" s="35"/>
      <c r="EBE924" s="34"/>
      <c r="EBL924" s="35"/>
      <c r="EBM924" s="34"/>
      <c r="EBT924" s="35"/>
      <c r="EBU924" s="34"/>
      <c r="ECB924" s="35"/>
      <c r="ECC924" s="34"/>
      <c r="ECJ924" s="35"/>
      <c r="ECK924" s="34"/>
      <c r="ECR924" s="35"/>
      <c r="ECS924" s="34"/>
      <c r="ECZ924" s="35"/>
      <c r="EDA924" s="34"/>
      <c r="EDH924" s="35"/>
      <c r="EDI924" s="34"/>
      <c r="EDP924" s="35"/>
      <c r="EDQ924" s="34"/>
      <c r="EDX924" s="35"/>
      <c r="EDY924" s="34"/>
      <c r="EEF924" s="35"/>
      <c r="EEG924" s="34"/>
      <c r="EEN924" s="35"/>
      <c r="EEO924" s="34"/>
      <c r="EEV924" s="35"/>
      <c r="EEW924" s="34"/>
      <c r="EFD924" s="35"/>
      <c r="EFE924" s="34"/>
      <c r="EFL924" s="35"/>
      <c r="EFM924" s="34"/>
      <c r="EFT924" s="35"/>
      <c r="EFU924" s="34"/>
      <c r="EGB924" s="35"/>
      <c r="EGC924" s="34"/>
      <c r="EGJ924" s="35"/>
      <c r="EGK924" s="34"/>
      <c r="EGR924" s="35"/>
      <c r="EGS924" s="34"/>
      <c r="EGZ924" s="35"/>
      <c r="EHA924" s="34"/>
      <c r="EHH924" s="35"/>
      <c r="EHI924" s="34"/>
      <c r="EHP924" s="35"/>
      <c r="EHQ924" s="34"/>
      <c r="EHX924" s="35"/>
      <c r="EHY924" s="34"/>
      <c r="EIF924" s="35"/>
      <c r="EIG924" s="34"/>
      <c r="EIN924" s="35"/>
      <c r="EIO924" s="34"/>
      <c r="EIV924" s="35"/>
      <c r="EIW924" s="34"/>
      <c r="EJD924" s="35"/>
      <c r="EJE924" s="34"/>
      <c r="EJL924" s="35"/>
      <c r="EJM924" s="34"/>
      <c r="EJT924" s="35"/>
      <c r="EJU924" s="34"/>
      <c r="EKB924" s="35"/>
      <c r="EKC924" s="34"/>
      <c r="EKJ924" s="35"/>
      <c r="EKK924" s="34"/>
      <c r="EKR924" s="35"/>
      <c r="EKS924" s="34"/>
      <c r="EKZ924" s="35"/>
      <c r="ELA924" s="34"/>
      <c r="ELH924" s="35"/>
      <c r="ELI924" s="34"/>
      <c r="ELP924" s="35"/>
      <c r="ELQ924" s="34"/>
      <c r="ELX924" s="35"/>
      <c r="ELY924" s="34"/>
      <c r="EMF924" s="35"/>
      <c r="EMG924" s="34"/>
      <c r="EMN924" s="35"/>
      <c r="EMO924" s="34"/>
      <c r="EMV924" s="35"/>
      <c r="EMW924" s="34"/>
      <c r="END924" s="35"/>
      <c r="ENE924" s="34"/>
      <c r="ENL924" s="35"/>
      <c r="ENM924" s="34"/>
      <c r="ENT924" s="35"/>
      <c r="ENU924" s="34"/>
      <c r="EOB924" s="35"/>
      <c r="EOC924" s="34"/>
      <c r="EOJ924" s="35"/>
      <c r="EOK924" s="34"/>
      <c r="EOR924" s="35"/>
      <c r="EOS924" s="34"/>
      <c r="EOZ924" s="35"/>
      <c r="EPA924" s="34"/>
      <c r="EPH924" s="35"/>
      <c r="EPI924" s="34"/>
      <c r="EPP924" s="35"/>
      <c r="EPQ924" s="34"/>
      <c r="EPX924" s="35"/>
      <c r="EPY924" s="34"/>
      <c r="EQF924" s="35"/>
      <c r="EQG924" s="34"/>
      <c r="EQN924" s="35"/>
      <c r="EQO924" s="34"/>
      <c r="EQV924" s="35"/>
      <c r="EQW924" s="34"/>
      <c r="ERD924" s="35"/>
      <c r="ERE924" s="34"/>
      <c r="ERL924" s="35"/>
      <c r="ERM924" s="34"/>
      <c r="ERT924" s="35"/>
      <c r="ERU924" s="34"/>
      <c r="ESB924" s="35"/>
      <c r="ESC924" s="34"/>
      <c r="ESJ924" s="35"/>
      <c r="ESK924" s="34"/>
      <c r="ESR924" s="35"/>
      <c r="ESS924" s="34"/>
      <c r="ESZ924" s="35"/>
      <c r="ETA924" s="34"/>
      <c r="ETH924" s="35"/>
      <c r="ETI924" s="34"/>
      <c r="ETP924" s="35"/>
      <c r="ETQ924" s="34"/>
      <c r="ETX924" s="35"/>
      <c r="ETY924" s="34"/>
      <c r="EUF924" s="35"/>
      <c r="EUG924" s="34"/>
      <c r="EUN924" s="35"/>
      <c r="EUO924" s="34"/>
      <c r="EUV924" s="35"/>
      <c r="EUW924" s="34"/>
      <c r="EVD924" s="35"/>
      <c r="EVE924" s="34"/>
      <c r="EVL924" s="35"/>
      <c r="EVM924" s="34"/>
      <c r="EVT924" s="35"/>
      <c r="EVU924" s="34"/>
      <c r="EWB924" s="35"/>
      <c r="EWC924" s="34"/>
      <c r="EWJ924" s="35"/>
      <c r="EWK924" s="34"/>
      <c r="EWR924" s="35"/>
      <c r="EWS924" s="34"/>
      <c r="EWZ924" s="35"/>
      <c r="EXA924" s="34"/>
      <c r="EXH924" s="35"/>
      <c r="EXI924" s="34"/>
      <c r="EXP924" s="35"/>
      <c r="EXQ924" s="34"/>
      <c r="EXX924" s="35"/>
      <c r="EXY924" s="34"/>
      <c r="EYF924" s="35"/>
      <c r="EYG924" s="34"/>
      <c r="EYN924" s="35"/>
      <c r="EYO924" s="34"/>
      <c r="EYV924" s="35"/>
      <c r="EYW924" s="34"/>
      <c r="EZD924" s="35"/>
      <c r="EZE924" s="34"/>
      <c r="EZL924" s="35"/>
      <c r="EZM924" s="34"/>
      <c r="EZT924" s="35"/>
      <c r="EZU924" s="34"/>
      <c r="FAB924" s="35"/>
      <c r="FAC924" s="34"/>
      <c r="FAJ924" s="35"/>
      <c r="FAK924" s="34"/>
      <c r="FAR924" s="35"/>
      <c r="FAS924" s="34"/>
      <c r="FAZ924" s="35"/>
      <c r="FBA924" s="34"/>
      <c r="FBH924" s="35"/>
      <c r="FBI924" s="34"/>
      <c r="FBP924" s="35"/>
      <c r="FBQ924" s="34"/>
      <c r="FBX924" s="35"/>
      <c r="FBY924" s="34"/>
      <c r="FCF924" s="35"/>
      <c r="FCG924" s="34"/>
      <c r="FCN924" s="35"/>
      <c r="FCO924" s="34"/>
      <c r="FCV924" s="35"/>
      <c r="FCW924" s="34"/>
      <c r="FDD924" s="35"/>
      <c r="FDE924" s="34"/>
      <c r="FDL924" s="35"/>
      <c r="FDM924" s="34"/>
      <c r="FDT924" s="35"/>
      <c r="FDU924" s="34"/>
      <c r="FEB924" s="35"/>
      <c r="FEC924" s="34"/>
      <c r="FEJ924" s="35"/>
      <c r="FEK924" s="34"/>
      <c r="FER924" s="35"/>
      <c r="FES924" s="34"/>
      <c r="FEZ924" s="35"/>
      <c r="FFA924" s="34"/>
      <c r="FFH924" s="35"/>
      <c r="FFI924" s="34"/>
      <c r="FFP924" s="35"/>
      <c r="FFQ924" s="34"/>
      <c r="FFX924" s="35"/>
      <c r="FFY924" s="34"/>
      <c r="FGF924" s="35"/>
      <c r="FGG924" s="34"/>
      <c r="FGN924" s="35"/>
      <c r="FGO924" s="34"/>
      <c r="FGV924" s="35"/>
      <c r="FGW924" s="34"/>
      <c r="FHD924" s="35"/>
      <c r="FHE924" s="34"/>
      <c r="FHL924" s="35"/>
      <c r="FHM924" s="34"/>
      <c r="FHT924" s="35"/>
      <c r="FHU924" s="34"/>
      <c r="FIB924" s="35"/>
      <c r="FIC924" s="34"/>
      <c r="FIJ924" s="35"/>
      <c r="FIK924" s="34"/>
      <c r="FIR924" s="35"/>
      <c r="FIS924" s="34"/>
      <c r="FIZ924" s="35"/>
      <c r="FJA924" s="34"/>
      <c r="FJH924" s="35"/>
      <c r="FJI924" s="34"/>
      <c r="FJP924" s="35"/>
      <c r="FJQ924" s="34"/>
      <c r="FJX924" s="35"/>
      <c r="FJY924" s="34"/>
      <c r="FKF924" s="35"/>
      <c r="FKG924" s="34"/>
      <c r="FKN924" s="35"/>
      <c r="FKO924" s="34"/>
      <c r="FKV924" s="35"/>
      <c r="FKW924" s="34"/>
      <c r="FLD924" s="35"/>
      <c r="FLE924" s="34"/>
      <c r="FLL924" s="35"/>
      <c r="FLM924" s="34"/>
      <c r="FLT924" s="35"/>
      <c r="FLU924" s="34"/>
      <c r="FMB924" s="35"/>
      <c r="FMC924" s="34"/>
      <c r="FMJ924" s="35"/>
      <c r="FMK924" s="34"/>
      <c r="FMR924" s="35"/>
      <c r="FMS924" s="34"/>
      <c r="FMZ924" s="35"/>
      <c r="FNA924" s="34"/>
      <c r="FNH924" s="35"/>
      <c r="FNI924" s="34"/>
      <c r="FNP924" s="35"/>
      <c r="FNQ924" s="34"/>
      <c r="FNX924" s="35"/>
      <c r="FNY924" s="34"/>
      <c r="FOF924" s="35"/>
      <c r="FOG924" s="34"/>
      <c r="FON924" s="35"/>
      <c r="FOO924" s="34"/>
      <c r="FOV924" s="35"/>
      <c r="FOW924" s="34"/>
      <c r="FPD924" s="35"/>
      <c r="FPE924" s="34"/>
      <c r="FPL924" s="35"/>
      <c r="FPM924" s="34"/>
      <c r="FPT924" s="35"/>
      <c r="FPU924" s="34"/>
      <c r="FQB924" s="35"/>
      <c r="FQC924" s="34"/>
      <c r="FQJ924" s="35"/>
      <c r="FQK924" s="34"/>
      <c r="FQR924" s="35"/>
      <c r="FQS924" s="34"/>
      <c r="FQZ924" s="35"/>
      <c r="FRA924" s="34"/>
      <c r="FRH924" s="35"/>
      <c r="FRI924" s="34"/>
      <c r="FRP924" s="35"/>
      <c r="FRQ924" s="34"/>
      <c r="FRX924" s="35"/>
      <c r="FRY924" s="34"/>
      <c r="FSF924" s="35"/>
      <c r="FSG924" s="34"/>
      <c r="FSN924" s="35"/>
      <c r="FSO924" s="34"/>
      <c r="FSV924" s="35"/>
      <c r="FSW924" s="34"/>
      <c r="FTD924" s="35"/>
      <c r="FTE924" s="34"/>
      <c r="FTL924" s="35"/>
      <c r="FTM924" s="34"/>
      <c r="FTT924" s="35"/>
      <c r="FTU924" s="34"/>
      <c r="FUB924" s="35"/>
      <c r="FUC924" s="34"/>
      <c r="FUJ924" s="35"/>
      <c r="FUK924" s="34"/>
      <c r="FUR924" s="35"/>
      <c r="FUS924" s="34"/>
      <c r="FUZ924" s="35"/>
      <c r="FVA924" s="34"/>
      <c r="FVH924" s="35"/>
      <c r="FVI924" s="34"/>
      <c r="FVP924" s="35"/>
      <c r="FVQ924" s="34"/>
      <c r="FVX924" s="35"/>
      <c r="FVY924" s="34"/>
      <c r="FWF924" s="35"/>
      <c r="FWG924" s="34"/>
      <c r="FWN924" s="35"/>
      <c r="FWO924" s="34"/>
      <c r="FWV924" s="35"/>
      <c r="FWW924" s="34"/>
      <c r="FXD924" s="35"/>
      <c r="FXE924" s="34"/>
      <c r="FXL924" s="35"/>
      <c r="FXM924" s="34"/>
      <c r="FXT924" s="35"/>
      <c r="FXU924" s="34"/>
      <c r="FYB924" s="35"/>
      <c r="FYC924" s="34"/>
      <c r="FYJ924" s="35"/>
      <c r="FYK924" s="34"/>
      <c r="FYR924" s="35"/>
      <c r="FYS924" s="34"/>
      <c r="FYZ924" s="35"/>
      <c r="FZA924" s="34"/>
      <c r="FZH924" s="35"/>
      <c r="FZI924" s="34"/>
      <c r="FZP924" s="35"/>
      <c r="FZQ924" s="34"/>
      <c r="FZX924" s="35"/>
      <c r="FZY924" s="34"/>
      <c r="GAF924" s="35"/>
      <c r="GAG924" s="34"/>
      <c r="GAN924" s="35"/>
      <c r="GAO924" s="34"/>
      <c r="GAV924" s="35"/>
      <c r="GAW924" s="34"/>
      <c r="GBD924" s="35"/>
      <c r="GBE924" s="34"/>
      <c r="GBL924" s="35"/>
      <c r="GBM924" s="34"/>
      <c r="GBT924" s="35"/>
      <c r="GBU924" s="34"/>
      <c r="GCB924" s="35"/>
      <c r="GCC924" s="34"/>
      <c r="GCJ924" s="35"/>
      <c r="GCK924" s="34"/>
      <c r="GCR924" s="35"/>
      <c r="GCS924" s="34"/>
      <c r="GCZ924" s="35"/>
      <c r="GDA924" s="34"/>
      <c r="GDH924" s="35"/>
      <c r="GDI924" s="34"/>
      <c r="GDP924" s="35"/>
      <c r="GDQ924" s="34"/>
      <c r="GDX924" s="35"/>
      <c r="GDY924" s="34"/>
      <c r="GEF924" s="35"/>
      <c r="GEG924" s="34"/>
      <c r="GEN924" s="35"/>
      <c r="GEO924" s="34"/>
      <c r="GEV924" s="35"/>
      <c r="GEW924" s="34"/>
      <c r="GFD924" s="35"/>
      <c r="GFE924" s="34"/>
      <c r="GFL924" s="35"/>
      <c r="GFM924" s="34"/>
      <c r="GFT924" s="35"/>
      <c r="GFU924" s="34"/>
      <c r="GGB924" s="35"/>
      <c r="GGC924" s="34"/>
      <c r="GGJ924" s="35"/>
      <c r="GGK924" s="34"/>
      <c r="GGR924" s="35"/>
      <c r="GGS924" s="34"/>
      <c r="GGZ924" s="35"/>
      <c r="GHA924" s="34"/>
      <c r="GHH924" s="35"/>
      <c r="GHI924" s="34"/>
      <c r="GHP924" s="35"/>
      <c r="GHQ924" s="34"/>
      <c r="GHX924" s="35"/>
      <c r="GHY924" s="34"/>
      <c r="GIF924" s="35"/>
      <c r="GIG924" s="34"/>
      <c r="GIN924" s="35"/>
      <c r="GIO924" s="34"/>
      <c r="GIV924" s="35"/>
      <c r="GIW924" s="34"/>
      <c r="GJD924" s="35"/>
      <c r="GJE924" s="34"/>
      <c r="GJL924" s="35"/>
      <c r="GJM924" s="34"/>
      <c r="GJT924" s="35"/>
      <c r="GJU924" s="34"/>
      <c r="GKB924" s="35"/>
      <c r="GKC924" s="34"/>
      <c r="GKJ924" s="35"/>
      <c r="GKK924" s="34"/>
      <c r="GKR924" s="35"/>
      <c r="GKS924" s="34"/>
      <c r="GKZ924" s="35"/>
      <c r="GLA924" s="34"/>
      <c r="GLH924" s="35"/>
      <c r="GLI924" s="34"/>
      <c r="GLP924" s="35"/>
      <c r="GLQ924" s="34"/>
      <c r="GLX924" s="35"/>
      <c r="GLY924" s="34"/>
      <c r="GMF924" s="35"/>
      <c r="GMG924" s="34"/>
      <c r="GMN924" s="35"/>
      <c r="GMO924" s="34"/>
      <c r="GMV924" s="35"/>
      <c r="GMW924" s="34"/>
      <c r="GND924" s="35"/>
      <c r="GNE924" s="34"/>
      <c r="GNL924" s="35"/>
      <c r="GNM924" s="34"/>
      <c r="GNT924" s="35"/>
      <c r="GNU924" s="34"/>
      <c r="GOB924" s="35"/>
      <c r="GOC924" s="34"/>
      <c r="GOJ924" s="35"/>
      <c r="GOK924" s="34"/>
      <c r="GOR924" s="35"/>
      <c r="GOS924" s="34"/>
      <c r="GOZ924" s="35"/>
      <c r="GPA924" s="34"/>
      <c r="GPH924" s="35"/>
      <c r="GPI924" s="34"/>
      <c r="GPP924" s="35"/>
      <c r="GPQ924" s="34"/>
      <c r="GPX924" s="35"/>
      <c r="GPY924" s="34"/>
      <c r="GQF924" s="35"/>
      <c r="GQG924" s="34"/>
      <c r="GQN924" s="35"/>
      <c r="GQO924" s="34"/>
      <c r="GQV924" s="35"/>
      <c r="GQW924" s="34"/>
      <c r="GRD924" s="35"/>
      <c r="GRE924" s="34"/>
      <c r="GRL924" s="35"/>
      <c r="GRM924" s="34"/>
      <c r="GRT924" s="35"/>
      <c r="GRU924" s="34"/>
      <c r="GSB924" s="35"/>
      <c r="GSC924" s="34"/>
      <c r="GSJ924" s="35"/>
      <c r="GSK924" s="34"/>
      <c r="GSR924" s="35"/>
      <c r="GSS924" s="34"/>
      <c r="GSZ924" s="35"/>
      <c r="GTA924" s="34"/>
      <c r="GTH924" s="35"/>
      <c r="GTI924" s="34"/>
      <c r="GTP924" s="35"/>
      <c r="GTQ924" s="34"/>
      <c r="GTX924" s="35"/>
      <c r="GTY924" s="34"/>
      <c r="GUF924" s="35"/>
      <c r="GUG924" s="34"/>
      <c r="GUN924" s="35"/>
      <c r="GUO924" s="34"/>
      <c r="GUV924" s="35"/>
      <c r="GUW924" s="34"/>
      <c r="GVD924" s="35"/>
      <c r="GVE924" s="34"/>
      <c r="GVL924" s="35"/>
      <c r="GVM924" s="34"/>
      <c r="GVT924" s="35"/>
      <c r="GVU924" s="34"/>
      <c r="GWB924" s="35"/>
      <c r="GWC924" s="34"/>
      <c r="GWJ924" s="35"/>
      <c r="GWK924" s="34"/>
      <c r="GWR924" s="35"/>
      <c r="GWS924" s="34"/>
      <c r="GWZ924" s="35"/>
      <c r="GXA924" s="34"/>
      <c r="GXH924" s="35"/>
      <c r="GXI924" s="34"/>
      <c r="GXP924" s="35"/>
      <c r="GXQ924" s="34"/>
      <c r="GXX924" s="35"/>
      <c r="GXY924" s="34"/>
      <c r="GYF924" s="35"/>
      <c r="GYG924" s="34"/>
      <c r="GYN924" s="35"/>
      <c r="GYO924" s="34"/>
      <c r="GYV924" s="35"/>
      <c r="GYW924" s="34"/>
      <c r="GZD924" s="35"/>
      <c r="GZE924" s="34"/>
      <c r="GZL924" s="35"/>
      <c r="GZM924" s="34"/>
      <c r="GZT924" s="35"/>
      <c r="GZU924" s="34"/>
      <c r="HAB924" s="35"/>
      <c r="HAC924" s="34"/>
      <c r="HAJ924" s="35"/>
      <c r="HAK924" s="34"/>
      <c r="HAR924" s="35"/>
      <c r="HAS924" s="34"/>
      <c r="HAZ924" s="35"/>
      <c r="HBA924" s="34"/>
      <c r="HBH924" s="35"/>
      <c r="HBI924" s="34"/>
      <c r="HBP924" s="35"/>
      <c r="HBQ924" s="34"/>
      <c r="HBX924" s="35"/>
      <c r="HBY924" s="34"/>
      <c r="HCF924" s="35"/>
      <c r="HCG924" s="34"/>
      <c r="HCN924" s="35"/>
      <c r="HCO924" s="34"/>
      <c r="HCV924" s="35"/>
      <c r="HCW924" s="34"/>
      <c r="HDD924" s="35"/>
      <c r="HDE924" s="34"/>
      <c r="HDL924" s="35"/>
      <c r="HDM924" s="34"/>
      <c r="HDT924" s="35"/>
      <c r="HDU924" s="34"/>
      <c r="HEB924" s="35"/>
      <c r="HEC924" s="34"/>
      <c r="HEJ924" s="35"/>
      <c r="HEK924" s="34"/>
      <c r="HER924" s="35"/>
      <c r="HES924" s="34"/>
      <c r="HEZ924" s="35"/>
      <c r="HFA924" s="34"/>
      <c r="HFH924" s="35"/>
      <c r="HFI924" s="34"/>
      <c r="HFP924" s="35"/>
      <c r="HFQ924" s="34"/>
      <c r="HFX924" s="35"/>
      <c r="HFY924" s="34"/>
      <c r="HGF924" s="35"/>
      <c r="HGG924" s="34"/>
      <c r="HGN924" s="35"/>
      <c r="HGO924" s="34"/>
      <c r="HGV924" s="35"/>
      <c r="HGW924" s="34"/>
      <c r="HHD924" s="35"/>
      <c r="HHE924" s="34"/>
      <c r="HHL924" s="35"/>
      <c r="HHM924" s="34"/>
      <c r="HHT924" s="35"/>
      <c r="HHU924" s="34"/>
      <c r="HIB924" s="35"/>
      <c r="HIC924" s="34"/>
      <c r="HIJ924" s="35"/>
      <c r="HIK924" s="34"/>
      <c r="HIR924" s="35"/>
      <c r="HIS924" s="34"/>
      <c r="HIZ924" s="35"/>
      <c r="HJA924" s="34"/>
      <c r="HJH924" s="35"/>
      <c r="HJI924" s="34"/>
      <c r="HJP924" s="35"/>
      <c r="HJQ924" s="34"/>
      <c r="HJX924" s="35"/>
      <c r="HJY924" s="34"/>
      <c r="HKF924" s="35"/>
      <c r="HKG924" s="34"/>
      <c r="HKN924" s="35"/>
      <c r="HKO924" s="34"/>
      <c r="HKV924" s="35"/>
      <c r="HKW924" s="34"/>
      <c r="HLD924" s="35"/>
      <c r="HLE924" s="34"/>
      <c r="HLL924" s="35"/>
      <c r="HLM924" s="34"/>
      <c r="HLT924" s="35"/>
      <c r="HLU924" s="34"/>
      <c r="HMB924" s="35"/>
      <c r="HMC924" s="34"/>
      <c r="HMJ924" s="35"/>
      <c r="HMK924" s="34"/>
      <c r="HMR924" s="35"/>
      <c r="HMS924" s="34"/>
      <c r="HMZ924" s="35"/>
      <c r="HNA924" s="34"/>
      <c r="HNH924" s="35"/>
      <c r="HNI924" s="34"/>
      <c r="HNP924" s="35"/>
      <c r="HNQ924" s="34"/>
      <c r="HNX924" s="35"/>
      <c r="HNY924" s="34"/>
      <c r="HOF924" s="35"/>
      <c r="HOG924" s="34"/>
      <c r="HON924" s="35"/>
      <c r="HOO924" s="34"/>
      <c r="HOV924" s="35"/>
      <c r="HOW924" s="34"/>
      <c r="HPD924" s="35"/>
      <c r="HPE924" s="34"/>
      <c r="HPL924" s="35"/>
      <c r="HPM924" s="34"/>
      <c r="HPT924" s="35"/>
      <c r="HPU924" s="34"/>
      <c r="HQB924" s="35"/>
      <c r="HQC924" s="34"/>
      <c r="HQJ924" s="35"/>
      <c r="HQK924" s="34"/>
      <c r="HQR924" s="35"/>
      <c r="HQS924" s="34"/>
      <c r="HQZ924" s="35"/>
      <c r="HRA924" s="34"/>
      <c r="HRH924" s="35"/>
      <c r="HRI924" s="34"/>
      <c r="HRP924" s="35"/>
      <c r="HRQ924" s="34"/>
      <c r="HRX924" s="35"/>
      <c r="HRY924" s="34"/>
      <c r="HSF924" s="35"/>
      <c r="HSG924" s="34"/>
      <c r="HSN924" s="35"/>
      <c r="HSO924" s="34"/>
      <c r="HSV924" s="35"/>
      <c r="HSW924" s="34"/>
      <c r="HTD924" s="35"/>
      <c r="HTE924" s="34"/>
      <c r="HTL924" s="35"/>
      <c r="HTM924" s="34"/>
      <c r="HTT924" s="35"/>
      <c r="HTU924" s="34"/>
      <c r="HUB924" s="35"/>
      <c r="HUC924" s="34"/>
      <c r="HUJ924" s="35"/>
      <c r="HUK924" s="34"/>
      <c r="HUR924" s="35"/>
      <c r="HUS924" s="34"/>
      <c r="HUZ924" s="35"/>
      <c r="HVA924" s="34"/>
      <c r="HVH924" s="35"/>
      <c r="HVI924" s="34"/>
      <c r="HVP924" s="35"/>
      <c r="HVQ924" s="34"/>
      <c r="HVX924" s="35"/>
      <c r="HVY924" s="34"/>
      <c r="HWF924" s="35"/>
      <c r="HWG924" s="34"/>
      <c r="HWN924" s="35"/>
      <c r="HWO924" s="34"/>
      <c r="HWV924" s="35"/>
      <c r="HWW924" s="34"/>
      <c r="HXD924" s="35"/>
      <c r="HXE924" s="34"/>
      <c r="HXL924" s="35"/>
      <c r="HXM924" s="34"/>
      <c r="HXT924" s="35"/>
      <c r="HXU924" s="34"/>
      <c r="HYB924" s="35"/>
      <c r="HYC924" s="34"/>
      <c r="HYJ924" s="35"/>
      <c r="HYK924" s="34"/>
      <c r="HYR924" s="35"/>
      <c r="HYS924" s="34"/>
      <c r="HYZ924" s="35"/>
      <c r="HZA924" s="34"/>
      <c r="HZH924" s="35"/>
      <c r="HZI924" s="34"/>
      <c r="HZP924" s="35"/>
      <c r="HZQ924" s="34"/>
      <c r="HZX924" s="35"/>
      <c r="HZY924" s="34"/>
      <c r="IAF924" s="35"/>
      <c r="IAG924" s="34"/>
      <c r="IAN924" s="35"/>
      <c r="IAO924" s="34"/>
      <c r="IAV924" s="35"/>
      <c r="IAW924" s="34"/>
      <c r="IBD924" s="35"/>
      <c r="IBE924" s="34"/>
      <c r="IBL924" s="35"/>
      <c r="IBM924" s="34"/>
      <c r="IBT924" s="35"/>
      <c r="IBU924" s="34"/>
      <c r="ICB924" s="35"/>
      <c r="ICC924" s="34"/>
      <c r="ICJ924" s="35"/>
      <c r="ICK924" s="34"/>
      <c r="ICR924" s="35"/>
      <c r="ICS924" s="34"/>
      <c r="ICZ924" s="35"/>
      <c r="IDA924" s="34"/>
      <c r="IDH924" s="35"/>
      <c r="IDI924" s="34"/>
      <c r="IDP924" s="35"/>
      <c r="IDQ924" s="34"/>
      <c r="IDX924" s="35"/>
      <c r="IDY924" s="34"/>
      <c r="IEF924" s="35"/>
      <c r="IEG924" s="34"/>
      <c r="IEN924" s="35"/>
      <c r="IEO924" s="34"/>
      <c r="IEV924" s="35"/>
      <c r="IEW924" s="34"/>
      <c r="IFD924" s="35"/>
      <c r="IFE924" s="34"/>
      <c r="IFL924" s="35"/>
      <c r="IFM924" s="34"/>
      <c r="IFT924" s="35"/>
      <c r="IFU924" s="34"/>
      <c r="IGB924" s="35"/>
      <c r="IGC924" s="34"/>
      <c r="IGJ924" s="35"/>
      <c r="IGK924" s="34"/>
      <c r="IGR924" s="35"/>
      <c r="IGS924" s="34"/>
      <c r="IGZ924" s="35"/>
      <c r="IHA924" s="34"/>
      <c r="IHH924" s="35"/>
      <c r="IHI924" s="34"/>
      <c r="IHP924" s="35"/>
      <c r="IHQ924" s="34"/>
      <c r="IHX924" s="35"/>
      <c r="IHY924" s="34"/>
      <c r="IIF924" s="35"/>
      <c r="IIG924" s="34"/>
      <c r="IIN924" s="35"/>
      <c r="IIO924" s="34"/>
      <c r="IIV924" s="35"/>
      <c r="IIW924" s="34"/>
      <c r="IJD924" s="35"/>
      <c r="IJE924" s="34"/>
      <c r="IJL924" s="35"/>
      <c r="IJM924" s="34"/>
      <c r="IJT924" s="35"/>
      <c r="IJU924" s="34"/>
      <c r="IKB924" s="35"/>
      <c r="IKC924" s="34"/>
      <c r="IKJ924" s="35"/>
      <c r="IKK924" s="34"/>
      <c r="IKR924" s="35"/>
      <c r="IKS924" s="34"/>
      <c r="IKZ924" s="35"/>
      <c r="ILA924" s="34"/>
      <c r="ILH924" s="35"/>
      <c r="ILI924" s="34"/>
      <c r="ILP924" s="35"/>
      <c r="ILQ924" s="34"/>
      <c r="ILX924" s="35"/>
      <c r="ILY924" s="34"/>
      <c r="IMF924" s="35"/>
      <c r="IMG924" s="34"/>
      <c r="IMN924" s="35"/>
      <c r="IMO924" s="34"/>
      <c r="IMV924" s="35"/>
      <c r="IMW924" s="34"/>
      <c r="IND924" s="35"/>
      <c r="INE924" s="34"/>
      <c r="INL924" s="35"/>
      <c r="INM924" s="34"/>
      <c r="INT924" s="35"/>
      <c r="INU924" s="34"/>
      <c r="IOB924" s="35"/>
      <c r="IOC924" s="34"/>
      <c r="IOJ924" s="35"/>
      <c r="IOK924" s="34"/>
      <c r="IOR924" s="35"/>
      <c r="IOS924" s="34"/>
      <c r="IOZ924" s="35"/>
      <c r="IPA924" s="34"/>
      <c r="IPH924" s="35"/>
      <c r="IPI924" s="34"/>
      <c r="IPP924" s="35"/>
      <c r="IPQ924" s="34"/>
      <c r="IPX924" s="35"/>
      <c r="IPY924" s="34"/>
      <c r="IQF924" s="35"/>
      <c r="IQG924" s="34"/>
      <c r="IQN924" s="35"/>
      <c r="IQO924" s="34"/>
      <c r="IQV924" s="35"/>
      <c r="IQW924" s="34"/>
      <c r="IRD924" s="35"/>
      <c r="IRE924" s="34"/>
      <c r="IRL924" s="35"/>
      <c r="IRM924" s="34"/>
      <c r="IRT924" s="35"/>
      <c r="IRU924" s="34"/>
      <c r="ISB924" s="35"/>
      <c r="ISC924" s="34"/>
      <c r="ISJ924" s="35"/>
      <c r="ISK924" s="34"/>
      <c r="ISR924" s="35"/>
      <c r="ISS924" s="34"/>
      <c r="ISZ924" s="35"/>
      <c r="ITA924" s="34"/>
      <c r="ITH924" s="35"/>
      <c r="ITI924" s="34"/>
      <c r="ITP924" s="35"/>
      <c r="ITQ924" s="34"/>
      <c r="ITX924" s="35"/>
      <c r="ITY924" s="34"/>
      <c r="IUF924" s="35"/>
      <c r="IUG924" s="34"/>
      <c r="IUN924" s="35"/>
      <c r="IUO924" s="34"/>
      <c r="IUV924" s="35"/>
      <c r="IUW924" s="34"/>
      <c r="IVD924" s="35"/>
      <c r="IVE924" s="34"/>
      <c r="IVL924" s="35"/>
      <c r="IVM924" s="34"/>
      <c r="IVT924" s="35"/>
      <c r="IVU924" s="34"/>
      <c r="IWB924" s="35"/>
      <c r="IWC924" s="34"/>
      <c r="IWJ924" s="35"/>
      <c r="IWK924" s="34"/>
      <c r="IWR924" s="35"/>
      <c r="IWS924" s="34"/>
      <c r="IWZ924" s="35"/>
      <c r="IXA924" s="34"/>
      <c r="IXH924" s="35"/>
      <c r="IXI924" s="34"/>
      <c r="IXP924" s="35"/>
      <c r="IXQ924" s="34"/>
      <c r="IXX924" s="35"/>
      <c r="IXY924" s="34"/>
      <c r="IYF924" s="35"/>
      <c r="IYG924" s="34"/>
      <c r="IYN924" s="35"/>
      <c r="IYO924" s="34"/>
      <c r="IYV924" s="35"/>
      <c r="IYW924" s="34"/>
      <c r="IZD924" s="35"/>
      <c r="IZE924" s="34"/>
      <c r="IZL924" s="35"/>
      <c r="IZM924" s="34"/>
      <c r="IZT924" s="35"/>
      <c r="IZU924" s="34"/>
      <c r="JAB924" s="35"/>
      <c r="JAC924" s="34"/>
      <c r="JAJ924" s="35"/>
      <c r="JAK924" s="34"/>
      <c r="JAR924" s="35"/>
      <c r="JAS924" s="34"/>
      <c r="JAZ924" s="35"/>
      <c r="JBA924" s="34"/>
      <c r="JBH924" s="35"/>
      <c r="JBI924" s="34"/>
      <c r="JBP924" s="35"/>
      <c r="JBQ924" s="34"/>
      <c r="JBX924" s="35"/>
      <c r="JBY924" s="34"/>
      <c r="JCF924" s="35"/>
      <c r="JCG924" s="34"/>
      <c r="JCN924" s="35"/>
      <c r="JCO924" s="34"/>
      <c r="JCV924" s="35"/>
      <c r="JCW924" s="34"/>
      <c r="JDD924" s="35"/>
      <c r="JDE924" s="34"/>
      <c r="JDL924" s="35"/>
      <c r="JDM924" s="34"/>
      <c r="JDT924" s="35"/>
      <c r="JDU924" s="34"/>
      <c r="JEB924" s="35"/>
      <c r="JEC924" s="34"/>
      <c r="JEJ924" s="35"/>
      <c r="JEK924" s="34"/>
      <c r="JER924" s="35"/>
      <c r="JES924" s="34"/>
      <c r="JEZ924" s="35"/>
      <c r="JFA924" s="34"/>
      <c r="JFH924" s="35"/>
      <c r="JFI924" s="34"/>
      <c r="JFP924" s="35"/>
      <c r="JFQ924" s="34"/>
      <c r="JFX924" s="35"/>
      <c r="JFY924" s="34"/>
      <c r="JGF924" s="35"/>
      <c r="JGG924" s="34"/>
      <c r="JGN924" s="35"/>
      <c r="JGO924" s="34"/>
      <c r="JGV924" s="35"/>
      <c r="JGW924" s="34"/>
      <c r="JHD924" s="35"/>
      <c r="JHE924" s="34"/>
      <c r="JHL924" s="35"/>
      <c r="JHM924" s="34"/>
      <c r="JHT924" s="35"/>
      <c r="JHU924" s="34"/>
      <c r="JIB924" s="35"/>
      <c r="JIC924" s="34"/>
      <c r="JIJ924" s="35"/>
      <c r="JIK924" s="34"/>
      <c r="JIR924" s="35"/>
      <c r="JIS924" s="34"/>
      <c r="JIZ924" s="35"/>
      <c r="JJA924" s="34"/>
      <c r="JJH924" s="35"/>
      <c r="JJI924" s="34"/>
      <c r="JJP924" s="35"/>
      <c r="JJQ924" s="34"/>
      <c r="JJX924" s="35"/>
      <c r="JJY924" s="34"/>
      <c r="JKF924" s="35"/>
      <c r="JKG924" s="34"/>
      <c r="JKN924" s="35"/>
      <c r="JKO924" s="34"/>
      <c r="JKV924" s="35"/>
      <c r="JKW924" s="34"/>
      <c r="JLD924" s="35"/>
      <c r="JLE924" s="34"/>
      <c r="JLL924" s="35"/>
      <c r="JLM924" s="34"/>
      <c r="JLT924" s="35"/>
      <c r="JLU924" s="34"/>
      <c r="JMB924" s="35"/>
      <c r="JMC924" s="34"/>
      <c r="JMJ924" s="35"/>
      <c r="JMK924" s="34"/>
      <c r="JMR924" s="35"/>
      <c r="JMS924" s="34"/>
      <c r="JMZ924" s="35"/>
      <c r="JNA924" s="34"/>
      <c r="JNH924" s="35"/>
      <c r="JNI924" s="34"/>
      <c r="JNP924" s="35"/>
      <c r="JNQ924" s="34"/>
      <c r="JNX924" s="35"/>
      <c r="JNY924" s="34"/>
      <c r="JOF924" s="35"/>
      <c r="JOG924" s="34"/>
      <c r="JON924" s="35"/>
      <c r="JOO924" s="34"/>
      <c r="JOV924" s="35"/>
      <c r="JOW924" s="34"/>
      <c r="JPD924" s="35"/>
      <c r="JPE924" s="34"/>
      <c r="JPL924" s="35"/>
      <c r="JPM924" s="34"/>
      <c r="JPT924" s="35"/>
      <c r="JPU924" s="34"/>
      <c r="JQB924" s="35"/>
      <c r="JQC924" s="34"/>
      <c r="JQJ924" s="35"/>
      <c r="JQK924" s="34"/>
      <c r="JQR924" s="35"/>
      <c r="JQS924" s="34"/>
      <c r="JQZ924" s="35"/>
      <c r="JRA924" s="34"/>
      <c r="JRH924" s="35"/>
      <c r="JRI924" s="34"/>
      <c r="JRP924" s="35"/>
      <c r="JRQ924" s="34"/>
      <c r="JRX924" s="35"/>
      <c r="JRY924" s="34"/>
      <c r="JSF924" s="35"/>
      <c r="JSG924" s="34"/>
      <c r="JSN924" s="35"/>
      <c r="JSO924" s="34"/>
      <c r="JSV924" s="35"/>
      <c r="JSW924" s="34"/>
      <c r="JTD924" s="35"/>
      <c r="JTE924" s="34"/>
      <c r="JTL924" s="35"/>
      <c r="JTM924" s="34"/>
      <c r="JTT924" s="35"/>
      <c r="JTU924" s="34"/>
      <c r="JUB924" s="35"/>
      <c r="JUC924" s="34"/>
      <c r="JUJ924" s="35"/>
      <c r="JUK924" s="34"/>
      <c r="JUR924" s="35"/>
      <c r="JUS924" s="34"/>
      <c r="JUZ924" s="35"/>
      <c r="JVA924" s="34"/>
      <c r="JVH924" s="35"/>
      <c r="JVI924" s="34"/>
      <c r="JVP924" s="35"/>
      <c r="JVQ924" s="34"/>
      <c r="JVX924" s="35"/>
      <c r="JVY924" s="34"/>
      <c r="JWF924" s="35"/>
      <c r="JWG924" s="34"/>
      <c r="JWN924" s="35"/>
      <c r="JWO924" s="34"/>
      <c r="JWV924" s="35"/>
      <c r="JWW924" s="34"/>
      <c r="JXD924" s="35"/>
      <c r="JXE924" s="34"/>
      <c r="JXL924" s="35"/>
      <c r="JXM924" s="34"/>
      <c r="JXT924" s="35"/>
      <c r="JXU924" s="34"/>
      <c r="JYB924" s="35"/>
      <c r="JYC924" s="34"/>
      <c r="JYJ924" s="35"/>
      <c r="JYK924" s="34"/>
      <c r="JYR924" s="35"/>
      <c r="JYS924" s="34"/>
      <c r="JYZ924" s="35"/>
      <c r="JZA924" s="34"/>
      <c r="JZH924" s="35"/>
      <c r="JZI924" s="34"/>
      <c r="JZP924" s="35"/>
      <c r="JZQ924" s="34"/>
      <c r="JZX924" s="35"/>
      <c r="JZY924" s="34"/>
      <c r="KAF924" s="35"/>
      <c r="KAG924" s="34"/>
      <c r="KAN924" s="35"/>
      <c r="KAO924" s="34"/>
      <c r="KAV924" s="35"/>
      <c r="KAW924" s="34"/>
      <c r="KBD924" s="35"/>
      <c r="KBE924" s="34"/>
      <c r="KBL924" s="35"/>
      <c r="KBM924" s="34"/>
      <c r="KBT924" s="35"/>
      <c r="KBU924" s="34"/>
      <c r="KCB924" s="35"/>
      <c r="KCC924" s="34"/>
      <c r="KCJ924" s="35"/>
      <c r="KCK924" s="34"/>
      <c r="KCR924" s="35"/>
      <c r="KCS924" s="34"/>
      <c r="KCZ924" s="35"/>
      <c r="KDA924" s="34"/>
      <c r="KDH924" s="35"/>
      <c r="KDI924" s="34"/>
      <c r="KDP924" s="35"/>
      <c r="KDQ924" s="34"/>
      <c r="KDX924" s="35"/>
      <c r="KDY924" s="34"/>
      <c r="KEF924" s="35"/>
      <c r="KEG924" s="34"/>
      <c r="KEN924" s="35"/>
      <c r="KEO924" s="34"/>
      <c r="KEV924" s="35"/>
      <c r="KEW924" s="34"/>
      <c r="KFD924" s="35"/>
      <c r="KFE924" s="34"/>
      <c r="KFL924" s="35"/>
      <c r="KFM924" s="34"/>
      <c r="KFT924" s="35"/>
      <c r="KFU924" s="34"/>
      <c r="KGB924" s="35"/>
      <c r="KGC924" s="34"/>
      <c r="KGJ924" s="35"/>
      <c r="KGK924" s="34"/>
      <c r="KGR924" s="35"/>
      <c r="KGS924" s="34"/>
      <c r="KGZ924" s="35"/>
      <c r="KHA924" s="34"/>
      <c r="KHH924" s="35"/>
      <c r="KHI924" s="34"/>
      <c r="KHP924" s="35"/>
      <c r="KHQ924" s="34"/>
      <c r="KHX924" s="35"/>
      <c r="KHY924" s="34"/>
      <c r="KIF924" s="35"/>
      <c r="KIG924" s="34"/>
      <c r="KIN924" s="35"/>
      <c r="KIO924" s="34"/>
      <c r="KIV924" s="35"/>
      <c r="KIW924" s="34"/>
      <c r="KJD924" s="35"/>
      <c r="KJE924" s="34"/>
      <c r="KJL924" s="35"/>
      <c r="KJM924" s="34"/>
      <c r="KJT924" s="35"/>
      <c r="KJU924" s="34"/>
      <c r="KKB924" s="35"/>
      <c r="KKC924" s="34"/>
      <c r="KKJ924" s="35"/>
      <c r="KKK924" s="34"/>
      <c r="KKR924" s="35"/>
      <c r="KKS924" s="34"/>
      <c r="KKZ924" s="35"/>
      <c r="KLA924" s="34"/>
      <c r="KLH924" s="35"/>
      <c r="KLI924" s="34"/>
      <c r="KLP924" s="35"/>
      <c r="KLQ924" s="34"/>
      <c r="KLX924" s="35"/>
      <c r="KLY924" s="34"/>
      <c r="KMF924" s="35"/>
      <c r="KMG924" s="34"/>
      <c r="KMN924" s="35"/>
      <c r="KMO924" s="34"/>
      <c r="KMV924" s="35"/>
      <c r="KMW924" s="34"/>
      <c r="KND924" s="35"/>
      <c r="KNE924" s="34"/>
      <c r="KNL924" s="35"/>
      <c r="KNM924" s="34"/>
      <c r="KNT924" s="35"/>
      <c r="KNU924" s="34"/>
      <c r="KOB924" s="35"/>
      <c r="KOC924" s="34"/>
      <c r="KOJ924" s="35"/>
      <c r="KOK924" s="34"/>
      <c r="KOR924" s="35"/>
      <c r="KOS924" s="34"/>
      <c r="KOZ924" s="35"/>
      <c r="KPA924" s="34"/>
      <c r="KPH924" s="35"/>
      <c r="KPI924" s="34"/>
      <c r="KPP924" s="35"/>
      <c r="KPQ924" s="34"/>
      <c r="KPX924" s="35"/>
      <c r="KPY924" s="34"/>
      <c r="KQF924" s="35"/>
      <c r="KQG924" s="34"/>
      <c r="KQN924" s="35"/>
      <c r="KQO924" s="34"/>
      <c r="KQV924" s="35"/>
      <c r="KQW924" s="34"/>
      <c r="KRD924" s="35"/>
      <c r="KRE924" s="34"/>
      <c r="KRL924" s="35"/>
      <c r="KRM924" s="34"/>
      <c r="KRT924" s="35"/>
      <c r="KRU924" s="34"/>
      <c r="KSB924" s="35"/>
      <c r="KSC924" s="34"/>
      <c r="KSJ924" s="35"/>
      <c r="KSK924" s="34"/>
      <c r="KSR924" s="35"/>
      <c r="KSS924" s="34"/>
      <c r="KSZ924" s="35"/>
      <c r="KTA924" s="34"/>
      <c r="KTH924" s="35"/>
      <c r="KTI924" s="34"/>
      <c r="KTP924" s="35"/>
      <c r="KTQ924" s="34"/>
      <c r="KTX924" s="35"/>
      <c r="KTY924" s="34"/>
      <c r="KUF924" s="35"/>
      <c r="KUG924" s="34"/>
      <c r="KUN924" s="35"/>
      <c r="KUO924" s="34"/>
      <c r="KUV924" s="35"/>
      <c r="KUW924" s="34"/>
      <c r="KVD924" s="35"/>
      <c r="KVE924" s="34"/>
      <c r="KVL924" s="35"/>
      <c r="KVM924" s="34"/>
      <c r="KVT924" s="35"/>
      <c r="KVU924" s="34"/>
      <c r="KWB924" s="35"/>
      <c r="KWC924" s="34"/>
      <c r="KWJ924" s="35"/>
      <c r="KWK924" s="34"/>
      <c r="KWR924" s="35"/>
      <c r="KWS924" s="34"/>
      <c r="KWZ924" s="35"/>
      <c r="KXA924" s="34"/>
      <c r="KXH924" s="35"/>
      <c r="KXI924" s="34"/>
      <c r="KXP924" s="35"/>
      <c r="KXQ924" s="34"/>
      <c r="KXX924" s="35"/>
      <c r="KXY924" s="34"/>
      <c r="KYF924" s="35"/>
      <c r="KYG924" s="34"/>
      <c r="KYN924" s="35"/>
      <c r="KYO924" s="34"/>
      <c r="KYV924" s="35"/>
      <c r="KYW924" s="34"/>
      <c r="KZD924" s="35"/>
      <c r="KZE924" s="34"/>
      <c r="KZL924" s="35"/>
      <c r="KZM924" s="34"/>
      <c r="KZT924" s="35"/>
      <c r="KZU924" s="34"/>
      <c r="LAB924" s="35"/>
      <c r="LAC924" s="34"/>
      <c r="LAJ924" s="35"/>
      <c r="LAK924" s="34"/>
      <c r="LAR924" s="35"/>
      <c r="LAS924" s="34"/>
      <c r="LAZ924" s="35"/>
      <c r="LBA924" s="34"/>
      <c r="LBH924" s="35"/>
      <c r="LBI924" s="34"/>
      <c r="LBP924" s="35"/>
      <c r="LBQ924" s="34"/>
      <c r="LBX924" s="35"/>
      <c r="LBY924" s="34"/>
      <c r="LCF924" s="35"/>
      <c r="LCG924" s="34"/>
      <c r="LCN924" s="35"/>
      <c r="LCO924" s="34"/>
      <c r="LCV924" s="35"/>
      <c r="LCW924" s="34"/>
      <c r="LDD924" s="35"/>
      <c r="LDE924" s="34"/>
      <c r="LDL924" s="35"/>
      <c r="LDM924" s="34"/>
      <c r="LDT924" s="35"/>
      <c r="LDU924" s="34"/>
      <c r="LEB924" s="35"/>
      <c r="LEC924" s="34"/>
      <c r="LEJ924" s="35"/>
      <c r="LEK924" s="34"/>
      <c r="LER924" s="35"/>
      <c r="LES924" s="34"/>
      <c r="LEZ924" s="35"/>
      <c r="LFA924" s="34"/>
      <c r="LFH924" s="35"/>
      <c r="LFI924" s="34"/>
      <c r="LFP924" s="35"/>
      <c r="LFQ924" s="34"/>
      <c r="LFX924" s="35"/>
      <c r="LFY924" s="34"/>
      <c r="LGF924" s="35"/>
      <c r="LGG924" s="34"/>
      <c r="LGN924" s="35"/>
      <c r="LGO924" s="34"/>
      <c r="LGV924" s="35"/>
      <c r="LGW924" s="34"/>
      <c r="LHD924" s="35"/>
      <c r="LHE924" s="34"/>
      <c r="LHL924" s="35"/>
      <c r="LHM924" s="34"/>
      <c r="LHT924" s="35"/>
      <c r="LHU924" s="34"/>
      <c r="LIB924" s="35"/>
      <c r="LIC924" s="34"/>
      <c r="LIJ924" s="35"/>
      <c r="LIK924" s="34"/>
      <c r="LIR924" s="35"/>
      <c r="LIS924" s="34"/>
      <c r="LIZ924" s="35"/>
      <c r="LJA924" s="34"/>
      <c r="LJH924" s="35"/>
      <c r="LJI924" s="34"/>
      <c r="LJP924" s="35"/>
      <c r="LJQ924" s="34"/>
      <c r="LJX924" s="35"/>
      <c r="LJY924" s="34"/>
      <c r="LKF924" s="35"/>
      <c r="LKG924" s="34"/>
      <c r="LKN924" s="35"/>
      <c r="LKO924" s="34"/>
      <c r="LKV924" s="35"/>
      <c r="LKW924" s="34"/>
      <c r="LLD924" s="35"/>
      <c r="LLE924" s="34"/>
      <c r="LLL924" s="35"/>
      <c r="LLM924" s="34"/>
      <c r="LLT924" s="35"/>
      <c r="LLU924" s="34"/>
      <c r="LMB924" s="35"/>
      <c r="LMC924" s="34"/>
      <c r="LMJ924" s="35"/>
      <c r="LMK924" s="34"/>
      <c r="LMR924" s="35"/>
      <c r="LMS924" s="34"/>
      <c r="LMZ924" s="35"/>
      <c r="LNA924" s="34"/>
      <c r="LNH924" s="35"/>
      <c r="LNI924" s="34"/>
      <c r="LNP924" s="35"/>
      <c r="LNQ924" s="34"/>
      <c r="LNX924" s="35"/>
      <c r="LNY924" s="34"/>
      <c r="LOF924" s="35"/>
      <c r="LOG924" s="34"/>
      <c r="LON924" s="35"/>
      <c r="LOO924" s="34"/>
      <c r="LOV924" s="35"/>
      <c r="LOW924" s="34"/>
      <c r="LPD924" s="35"/>
      <c r="LPE924" s="34"/>
      <c r="LPL924" s="35"/>
      <c r="LPM924" s="34"/>
      <c r="LPT924" s="35"/>
      <c r="LPU924" s="34"/>
      <c r="LQB924" s="35"/>
      <c r="LQC924" s="34"/>
      <c r="LQJ924" s="35"/>
      <c r="LQK924" s="34"/>
      <c r="LQR924" s="35"/>
      <c r="LQS924" s="34"/>
      <c r="LQZ924" s="35"/>
      <c r="LRA924" s="34"/>
      <c r="LRH924" s="35"/>
      <c r="LRI924" s="34"/>
      <c r="LRP924" s="35"/>
      <c r="LRQ924" s="34"/>
      <c r="LRX924" s="35"/>
      <c r="LRY924" s="34"/>
      <c r="LSF924" s="35"/>
      <c r="LSG924" s="34"/>
      <c r="LSN924" s="35"/>
      <c r="LSO924" s="34"/>
      <c r="LSV924" s="35"/>
      <c r="LSW924" s="34"/>
      <c r="LTD924" s="35"/>
      <c r="LTE924" s="34"/>
      <c r="LTL924" s="35"/>
      <c r="LTM924" s="34"/>
      <c r="LTT924" s="35"/>
      <c r="LTU924" s="34"/>
      <c r="LUB924" s="35"/>
      <c r="LUC924" s="34"/>
      <c r="LUJ924" s="35"/>
      <c r="LUK924" s="34"/>
      <c r="LUR924" s="35"/>
      <c r="LUS924" s="34"/>
      <c r="LUZ924" s="35"/>
      <c r="LVA924" s="34"/>
      <c r="LVH924" s="35"/>
      <c r="LVI924" s="34"/>
      <c r="LVP924" s="35"/>
      <c r="LVQ924" s="34"/>
      <c r="LVX924" s="35"/>
      <c r="LVY924" s="34"/>
      <c r="LWF924" s="35"/>
      <c r="LWG924" s="34"/>
      <c r="LWN924" s="35"/>
      <c r="LWO924" s="34"/>
      <c r="LWV924" s="35"/>
      <c r="LWW924" s="34"/>
      <c r="LXD924" s="35"/>
      <c r="LXE924" s="34"/>
      <c r="LXL924" s="35"/>
      <c r="LXM924" s="34"/>
      <c r="LXT924" s="35"/>
      <c r="LXU924" s="34"/>
      <c r="LYB924" s="35"/>
      <c r="LYC924" s="34"/>
      <c r="LYJ924" s="35"/>
      <c r="LYK924" s="34"/>
      <c r="LYR924" s="35"/>
      <c r="LYS924" s="34"/>
      <c r="LYZ924" s="35"/>
      <c r="LZA924" s="34"/>
      <c r="LZH924" s="35"/>
      <c r="LZI924" s="34"/>
      <c r="LZP924" s="35"/>
      <c r="LZQ924" s="34"/>
      <c r="LZX924" s="35"/>
      <c r="LZY924" s="34"/>
      <c r="MAF924" s="35"/>
      <c r="MAG924" s="34"/>
      <c r="MAN924" s="35"/>
      <c r="MAO924" s="34"/>
      <c r="MAV924" s="35"/>
      <c r="MAW924" s="34"/>
      <c r="MBD924" s="35"/>
      <c r="MBE924" s="34"/>
      <c r="MBL924" s="35"/>
      <c r="MBM924" s="34"/>
      <c r="MBT924" s="35"/>
      <c r="MBU924" s="34"/>
      <c r="MCB924" s="35"/>
      <c r="MCC924" s="34"/>
      <c r="MCJ924" s="35"/>
      <c r="MCK924" s="34"/>
      <c r="MCR924" s="35"/>
      <c r="MCS924" s="34"/>
      <c r="MCZ924" s="35"/>
      <c r="MDA924" s="34"/>
      <c r="MDH924" s="35"/>
      <c r="MDI924" s="34"/>
      <c r="MDP924" s="35"/>
      <c r="MDQ924" s="34"/>
      <c r="MDX924" s="35"/>
      <c r="MDY924" s="34"/>
      <c r="MEF924" s="35"/>
      <c r="MEG924" s="34"/>
      <c r="MEN924" s="35"/>
      <c r="MEO924" s="34"/>
      <c r="MEV924" s="35"/>
      <c r="MEW924" s="34"/>
      <c r="MFD924" s="35"/>
      <c r="MFE924" s="34"/>
      <c r="MFL924" s="35"/>
      <c r="MFM924" s="34"/>
      <c r="MFT924" s="35"/>
      <c r="MFU924" s="34"/>
      <c r="MGB924" s="35"/>
      <c r="MGC924" s="34"/>
      <c r="MGJ924" s="35"/>
      <c r="MGK924" s="34"/>
      <c r="MGR924" s="35"/>
      <c r="MGS924" s="34"/>
      <c r="MGZ924" s="35"/>
      <c r="MHA924" s="34"/>
      <c r="MHH924" s="35"/>
      <c r="MHI924" s="34"/>
      <c r="MHP924" s="35"/>
      <c r="MHQ924" s="34"/>
      <c r="MHX924" s="35"/>
      <c r="MHY924" s="34"/>
      <c r="MIF924" s="35"/>
      <c r="MIG924" s="34"/>
      <c r="MIN924" s="35"/>
      <c r="MIO924" s="34"/>
      <c r="MIV924" s="35"/>
      <c r="MIW924" s="34"/>
      <c r="MJD924" s="35"/>
      <c r="MJE924" s="34"/>
      <c r="MJL924" s="35"/>
      <c r="MJM924" s="34"/>
      <c r="MJT924" s="35"/>
      <c r="MJU924" s="34"/>
      <c r="MKB924" s="35"/>
      <c r="MKC924" s="34"/>
      <c r="MKJ924" s="35"/>
      <c r="MKK924" s="34"/>
      <c r="MKR924" s="35"/>
      <c r="MKS924" s="34"/>
      <c r="MKZ924" s="35"/>
      <c r="MLA924" s="34"/>
      <c r="MLH924" s="35"/>
      <c r="MLI924" s="34"/>
      <c r="MLP924" s="35"/>
      <c r="MLQ924" s="34"/>
      <c r="MLX924" s="35"/>
      <c r="MLY924" s="34"/>
      <c r="MMF924" s="35"/>
      <c r="MMG924" s="34"/>
      <c r="MMN924" s="35"/>
      <c r="MMO924" s="34"/>
      <c r="MMV924" s="35"/>
      <c r="MMW924" s="34"/>
      <c r="MND924" s="35"/>
      <c r="MNE924" s="34"/>
      <c r="MNL924" s="35"/>
      <c r="MNM924" s="34"/>
      <c r="MNT924" s="35"/>
      <c r="MNU924" s="34"/>
      <c r="MOB924" s="35"/>
      <c r="MOC924" s="34"/>
      <c r="MOJ924" s="35"/>
      <c r="MOK924" s="34"/>
      <c r="MOR924" s="35"/>
      <c r="MOS924" s="34"/>
      <c r="MOZ924" s="35"/>
      <c r="MPA924" s="34"/>
      <c r="MPH924" s="35"/>
      <c r="MPI924" s="34"/>
      <c r="MPP924" s="35"/>
      <c r="MPQ924" s="34"/>
      <c r="MPX924" s="35"/>
      <c r="MPY924" s="34"/>
      <c r="MQF924" s="35"/>
      <c r="MQG924" s="34"/>
      <c r="MQN924" s="35"/>
      <c r="MQO924" s="34"/>
      <c r="MQV924" s="35"/>
      <c r="MQW924" s="34"/>
      <c r="MRD924" s="35"/>
      <c r="MRE924" s="34"/>
      <c r="MRL924" s="35"/>
      <c r="MRM924" s="34"/>
      <c r="MRT924" s="35"/>
      <c r="MRU924" s="34"/>
      <c r="MSB924" s="35"/>
      <c r="MSC924" s="34"/>
      <c r="MSJ924" s="35"/>
      <c r="MSK924" s="34"/>
      <c r="MSR924" s="35"/>
      <c r="MSS924" s="34"/>
      <c r="MSZ924" s="35"/>
      <c r="MTA924" s="34"/>
      <c r="MTH924" s="35"/>
      <c r="MTI924" s="34"/>
      <c r="MTP924" s="35"/>
      <c r="MTQ924" s="34"/>
      <c r="MTX924" s="35"/>
      <c r="MTY924" s="34"/>
      <c r="MUF924" s="35"/>
      <c r="MUG924" s="34"/>
      <c r="MUN924" s="35"/>
      <c r="MUO924" s="34"/>
      <c r="MUV924" s="35"/>
      <c r="MUW924" s="34"/>
      <c r="MVD924" s="35"/>
      <c r="MVE924" s="34"/>
      <c r="MVL924" s="35"/>
      <c r="MVM924" s="34"/>
      <c r="MVT924" s="35"/>
      <c r="MVU924" s="34"/>
      <c r="MWB924" s="35"/>
      <c r="MWC924" s="34"/>
      <c r="MWJ924" s="35"/>
      <c r="MWK924" s="34"/>
      <c r="MWR924" s="35"/>
      <c r="MWS924" s="34"/>
      <c r="MWZ924" s="35"/>
      <c r="MXA924" s="34"/>
      <c r="MXH924" s="35"/>
      <c r="MXI924" s="34"/>
      <c r="MXP924" s="35"/>
      <c r="MXQ924" s="34"/>
      <c r="MXX924" s="35"/>
      <c r="MXY924" s="34"/>
      <c r="MYF924" s="35"/>
      <c r="MYG924" s="34"/>
      <c r="MYN924" s="35"/>
      <c r="MYO924" s="34"/>
      <c r="MYV924" s="35"/>
      <c r="MYW924" s="34"/>
      <c r="MZD924" s="35"/>
      <c r="MZE924" s="34"/>
      <c r="MZL924" s="35"/>
      <c r="MZM924" s="34"/>
      <c r="MZT924" s="35"/>
      <c r="MZU924" s="34"/>
      <c r="NAB924" s="35"/>
      <c r="NAC924" s="34"/>
      <c r="NAJ924" s="35"/>
      <c r="NAK924" s="34"/>
      <c r="NAR924" s="35"/>
      <c r="NAS924" s="34"/>
      <c r="NAZ924" s="35"/>
      <c r="NBA924" s="34"/>
      <c r="NBH924" s="35"/>
      <c r="NBI924" s="34"/>
      <c r="NBP924" s="35"/>
      <c r="NBQ924" s="34"/>
      <c r="NBX924" s="35"/>
      <c r="NBY924" s="34"/>
      <c r="NCF924" s="35"/>
      <c r="NCG924" s="34"/>
      <c r="NCN924" s="35"/>
      <c r="NCO924" s="34"/>
      <c r="NCV924" s="35"/>
      <c r="NCW924" s="34"/>
      <c r="NDD924" s="35"/>
      <c r="NDE924" s="34"/>
      <c r="NDL924" s="35"/>
      <c r="NDM924" s="34"/>
      <c r="NDT924" s="35"/>
      <c r="NDU924" s="34"/>
      <c r="NEB924" s="35"/>
      <c r="NEC924" s="34"/>
      <c r="NEJ924" s="35"/>
      <c r="NEK924" s="34"/>
      <c r="NER924" s="35"/>
      <c r="NES924" s="34"/>
      <c r="NEZ924" s="35"/>
      <c r="NFA924" s="34"/>
      <c r="NFH924" s="35"/>
      <c r="NFI924" s="34"/>
      <c r="NFP924" s="35"/>
      <c r="NFQ924" s="34"/>
      <c r="NFX924" s="35"/>
      <c r="NFY924" s="34"/>
      <c r="NGF924" s="35"/>
      <c r="NGG924" s="34"/>
      <c r="NGN924" s="35"/>
      <c r="NGO924" s="34"/>
      <c r="NGV924" s="35"/>
      <c r="NGW924" s="34"/>
      <c r="NHD924" s="35"/>
      <c r="NHE924" s="34"/>
      <c r="NHL924" s="35"/>
      <c r="NHM924" s="34"/>
      <c r="NHT924" s="35"/>
      <c r="NHU924" s="34"/>
      <c r="NIB924" s="35"/>
      <c r="NIC924" s="34"/>
      <c r="NIJ924" s="35"/>
      <c r="NIK924" s="34"/>
      <c r="NIR924" s="35"/>
      <c r="NIS924" s="34"/>
      <c r="NIZ924" s="35"/>
      <c r="NJA924" s="34"/>
      <c r="NJH924" s="35"/>
      <c r="NJI924" s="34"/>
      <c r="NJP924" s="35"/>
      <c r="NJQ924" s="34"/>
      <c r="NJX924" s="35"/>
      <c r="NJY924" s="34"/>
      <c r="NKF924" s="35"/>
      <c r="NKG924" s="34"/>
      <c r="NKN924" s="35"/>
      <c r="NKO924" s="34"/>
      <c r="NKV924" s="35"/>
      <c r="NKW924" s="34"/>
      <c r="NLD924" s="35"/>
      <c r="NLE924" s="34"/>
      <c r="NLL924" s="35"/>
      <c r="NLM924" s="34"/>
      <c r="NLT924" s="35"/>
      <c r="NLU924" s="34"/>
      <c r="NMB924" s="35"/>
      <c r="NMC924" s="34"/>
      <c r="NMJ924" s="35"/>
      <c r="NMK924" s="34"/>
      <c r="NMR924" s="35"/>
      <c r="NMS924" s="34"/>
      <c r="NMZ924" s="35"/>
      <c r="NNA924" s="34"/>
      <c r="NNH924" s="35"/>
      <c r="NNI924" s="34"/>
      <c r="NNP924" s="35"/>
      <c r="NNQ924" s="34"/>
      <c r="NNX924" s="35"/>
      <c r="NNY924" s="34"/>
      <c r="NOF924" s="35"/>
      <c r="NOG924" s="34"/>
      <c r="NON924" s="35"/>
      <c r="NOO924" s="34"/>
      <c r="NOV924" s="35"/>
      <c r="NOW924" s="34"/>
      <c r="NPD924" s="35"/>
      <c r="NPE924" s="34"/>
      <c r="NPL924" s="35"/>
      <c r="NPM924" s="34"/>
      <c r="NPT924" s="35"/>
      <c r="NPU924" s="34"/>
      <c r="NQB924" s="35"/>
      <c r="NQC924" s="34"/>
      <c r="NQJ924" s="35"/>
      <c r="NQK924" s="34"/>
      <c r="NQR924" s="35"/>
      <c r="NQS924" s="34"/>
      <c r="NQZ924" s="35"/>
      <c r="NRA924" s="34"/>
      <c r="NRH924" s="35"/>
      <c r="NRI924" s="34"/>
      <c r="NRP924" s="35"/>
      <c r="NRQ924" s="34"/>
      <c r="NRX924" s="35"/>
      <c r="NRY924" s="34"/>
      <c r="NSF924" s="35"/>
      <c r="NSG924" s="34"/>
      <c r="NSN924" s="35"/>
      <c r="NSO924" s="34"/>
      <c r="NSV924" s="35"/>
      <c r="NSW924" s="34"/>
      <c r="NTD924" s="35"/>
      <c r="NTE924" s="34"/>
      <c r="NTL924" s="35"/>
      <c r="NTM924" s="34"/>
      <c r="NTT924" s="35"/>
      <c r="NTU924" s="34"/>
      <c r="NUB924" s="35"/>
      <c r="NUC924" s="34"/>
      <c r="NUJ924" s="35"/>
      <c r="NUK924" s="34"/>
      <c r="NUR924" s="35"/>
      <c r="NUS924" s="34"/>
      <c r="NUZ924" s="35"/>
      <c r="NVA924" s="34"/>
      <c r="NVH924" s="35"/>
      <c r="NVI924" s="34"/>
      <c r="NVP924" s="35"/>
      <c r="NVQ924" s="34"/>
      <c r="NVX924" s="35"/>
      <c r="NVY924" s="34"/>
      <c r="NWF924" s="35"/>
      <c r="NWG924" s="34"/>
      <c r="NWN924" s="35"/>
      <c r="NWO924" s="34"/>
      <c r="NWV924" s="35"/>
      <c r="NWW924" s="34"/>
      <c r="NXD924" s="35"/>
      <c r="NXE924" s="34"/>
      <c r="NXL924" s="35"/>
      <c r="NXM924" s="34"/>
      <c r="NXT924" s="35"/>
      <c r="NXU924" s="34"/>
      <c r="NYB924" s="35"/>
      <c r="NYC924" s="34"/>
      <c r="NYJ924" s="35"/>
      <c r="NYK924" s="34"/>
      <c r="NYR924" s="35"/>
      <c r="NYS924" s="34"/>
      <c r="NYZ924" s="35"/>
      <c r="NZA924" s="34"/>
      <c r="NZH924" s="35"/>
      <c r="NZI924" s="34"/>
      <c r="NZP924" s="35"/>
      <c r="NZQ924" s="34"/>
      <c r="NZX924" s="35"/>
      <c r="NZY924" s="34"/>
      <c r="OAF924" s="35"/>
      <c r="OAG924" s="34"/>
      <c r="OAN924" s="35"/>
      <c r="OAO924" s="34"/>
      <c r="OAV924" s="35"/>
      <c r="OAW924" s="34"/>
      <c r="OBD924" s="35"/>
      <c r="OBE924" s="34"/>
      <c r="OBL924" s="35"/>
      <c r="OBM924" s="34"/>
      <c r="OBT924" s="35"/>
      <c r="OBU924" s="34"/>
      <c r="OCB924" s="35"/>
      <c r="OCC924" s="34"/>
      <c r="OCJ924" s="35"/>
      <c r="OCK924" s="34"/>
      <c r="OCR924" s="35"/>
      <c r="OCS924" s="34"/>
      <c r="OCZ924" s="35"/>
      <c r="ODA924" s="34"/>
      <c r="ODH924" s="35"/>
      <c r="ODI924" s="34"/>
      <c r="ODP924" s="35"/>
      <c r="ODQ924" s="34"/>
      <c r="ODX924" s="35"/>
      <c r="ODY924" s="34"/>
      <c r="OEF924" s="35"/>
      <c r="OEG924" s="34"/>
      <c r="OEN924" s="35"/>
      <c r="OEO924" s="34"/>
      <c r="OEV924" s="35"/>
      <c r="OEW924" s="34"/>
      <c r="OFD924" s="35"/>
      <c r="OFE924" s="34"/>
      <c r="OFL924" s="35"/>
      <c r="OFM924" s="34"/>
      <c r="OFT924" s="35"/>
      <c r="OFU924" s="34"/>
      <c r="OGB924" s="35"/>
      <c r="OGC924" s="34"/>
      <c r="OGJ924" s="35"/>
      <c r="OGK924" s="34"/>
      <c r="OGR924" s="35"/>
      <c r="OGS924" s="34"/>
      <c r="OGZ924" s="35"/>
      <c r="OHA924" s="34"/>
      <c r="OHH924" s="35"/>
      <c r="OHI924" s="34"/>
      <c r="OHP924" s="35"/>
      <c r="OHQ924" s="34"/>
      <c r="OHX924" s="35"/>
      <c r="OHY924" s="34"/>
      <c r="OIF924" s="35"/>
      <c r="OIG924" s="34"/>
      <c r="OIN924" s="35"/>
      <c r="OIO924" s="34"/>
      <c r="OIV924" s="35"/>
      <c r="OIW924" s="34"/>
      <c r="OJD924" s="35"/>
      <c r="OJE924" s="34"/>
      <c r="OJL924" s="35"/>
      <c r="OJM924" s="34"/>
      <c r="OJT924" s="35"/>
      <c r="OJU924" s="34"/>
      <c r="OKB924" s="35"/>
      <c r="OKC924" s="34"/>
      <c r="OKJ924" s="35"/>
      <c r="OKK924" s="34"/>
      <c r="OKR924" s="35"/>
      <c r="OKS924" s="34"/>
      <c r="OKZ924" s="35"/>
      <c r="OLA924" s="34"/>
      <c r="OLH924" s="35"/>
      <c r="OLI924" s="34"/>
      <c r="OLP924" s="35"/>
      <c r="OLQ924" s="34"/>
      <c r="OLX924" s="35"/>
      <c r="OLY924" s="34"/>
      <c r="OMF924" s="35"/>
      <c r="OMG924" s="34"/>
      <c r="OMN924" s="35"/>
      <c r="OMO924" s="34"/>
      <c r="OMV924" s="35"/>
      <c r="OMW924" s="34"/>
      <c r="OND924" s="35"/>
      <c r="ONE924" s="34"/>
      <c r="ONL924" s="35"/>
      <c r="ONM924" s="34"/>
      <c r="ONT924" s="35"/>
      <c r="ONU924" s="34"/>
      <c r="OOB924" s="35"/>
      <c r="OOC924" s="34"/>
      <c r="OOJ924" s="35"/>
      <c r="OOK924" s="34"/>
      <c r="OOR924" s="35"/>
      <c r="OOS924" s="34"/>
      <c r="OOZ924" s="35"/>
      <c r="OPA924" s="34"/>
      <c r="OPH924" s="35"/>
      <c r="OPI924" s="34"/>
      <c r="OPP924" s="35"/>
      <c r="OPQ924" s="34"/>
      <c r="OPX924" s="35"/>
      <c r="OPY924" s="34"/>
      <c r="OQF924" s="35"/>
      <c r="OQG924" s="34"/>
      <c r="OQN924" s="35"/>
      <c r="OQO924" s="34"/>
      <c r="OQV924" s="35"/>
      <c r="OQW924" s="34"/>
      <c r="ORD924" s="35"/>
      <c r="ORE924" s="34"/>
      <c r="ORL924" s="35"/>
      <c r="ORM924" s="34"/>
      <c r="ORT924" s="35"/>
      <c r="ORU924" s="34"/>
      <c r="OSB924" s="35"/>
      <c r="OSC924" s="34"/>
      <c r="OSJ924" s="35"/>
      <c r="OSK924" s="34"/>
      <c r="OSR924" s="35"/>
      <c r="OSS924" s="34"/>
      <c r="OSZ924" s="35"/>
      <c r="OTA924" s="34"/>
      <c r="OTH924" s="35"/>
      <c r="OTI924" s="34"/>
      <c r="OTP924" s="35"/>
      <c r="OTQ924" s="34"/>
      <c r="OTX924" s="35"/>
      <c r="OTY924" s="34"/>
      <c r="OUF924" s="35"/>
      <c r="OUG924" s="34"/>
      <c r="OUN924" s="35"/>
      <c r="OUO924" s="34"/>
      <c r="OUV924" s="35"/>
      <c r="OUW924" s="34"/>
      <c r="OVD924" s="35"/>
      <c r="OVE924" s="34"/>
      <c r="OVL924" s="35"/>
      <c r="OVM924" s="34"/>
      <c r="OVT924" s="35"/>
      <c r="OVU924" s="34"/>
      <c r="OWB924" s="35"/>
      <c r="OWC924" s="34"/>
      <c r="OWJ924" s="35"/>
      <c r="OWK924" s="34"/>
      <c r="OWR924" s="35"/>
      <c r="OWS924" s="34"/>
      <c r="OWZ924" s="35"/>
      <c r="OXA924" s="34"/>
      <c r="OXH924" s="35"/>
      <c r="OXI924" s="34"/>
      <c r="OXP924" s="35"/>
      <c r="OXQ924" s="34"/>
      <c r="OXX924" s="35"/>
      <c r="OXY924" s="34"/>
      <c r="OYF924" s="35"/>
      <c r="OYG924" s="34"/>
      <c r="OYN924" s="35"/>
      <c r="OYO924" s="34"/>
      <c r="OYV924" s="35"/>
      <c r="OYW924" s="34"/>
      <c r="OZD924" s="35"/>
      <c r="OZE924" s="34"/>
      <c r="OZL924" s="35"/>
      <c r="OZM924" s="34"/>
      <c r="OZT924" s="35"/>
      <c r="OZU924" s="34"/>
      <c r="PAB924" s="35"/>
      <c r="PAC924" s="34"/>
      <c r="PAJ924" s="35"/>
      <c r="PAK924" s="34"/>
      <c r="PAR924" s="35"/>
      <c r="PAS924" s="34"/>
      <c r="PAZ924" s="35"/>
      <c r="PBA924" s="34"/>
      <c r="PBH924" s="35"/>
      <c r="PBI924" s="34"/>
      <c r="PBP924" s="35"/>
      <c r="PBQ924" s="34"/>
      <c r="PBX924" s="35"/>
      <c r="PBY924" s="34"/>
      <c r="PCF924" s="35"/>
      <c r="PCG924" s="34"/>
      <c r="PCN924" s="35"/>
      <c r="PCO924" s="34"/>
      <c r="PCV924" s="35"/>
      <c r="PCW924" s="34"/>
      <c r="PDD924" s="35"/>
      <c r="PDE924" s="34"/>
      <c r="PDL924" s="35"/>
      <c r="PDM924" s="34"/>
      <c r="PDT924" s="35"/>
      <c r="PDU924" s="34"/>
      <c r="PEB924" s="35"/>
      <c r="PEC924" s="34"/>
      <c r="PEJ924" s="35"/>
      <c r="PEK924" s="34"/>
      <c r="PER924" s="35"/>
      <c r="PES924" s="34"/>
      <c r="PEZ924" s="35"/>
      <c r="PFA924" s="34"/>
      <c r="PFH924" s="35"/>
      <c r="PFI924" s="34"/>
      <c r="PFP924" s="35"/>
      <c r="PFQ924" s="34"/>
      <c r="PFX924" s="35"/>
      <c r="PFY924" s="34"/>
      <c r="PGF924" s="35"/>
      <c r="PGG924" s="34"/>
      <c r="PGN924" s="35"/>
      <c r="PGO924" s="34"/>
      <c r="PGV924" s="35"/>
      <c r="PGW924" s="34"/>
      <c r="PHD924" s="35"/>
      <c r="PHE924" s="34"/>
      <c r="PHL924" s="35"/>
      <c r="PHM924" s="34"/>
      <c r="PHT924" s="35"/>
      <c r="PHU924" s="34"/>
      <c r="PIB924" s="35"/>
      <c r="PIC924" s="34"/>
      <c r="PIJ924" s="35"/>
      <c r="PIK924" s="34"/>
      <c r="PIR924" s="35"/>
      <c r="PIS924" s="34"/>
      <c r="PIZ924" s="35"/>
      <c r="PJA924" s="34"/>
      <c r="PJH924" s="35"/>
      <c r="PJI924" s="34"/>
      <c r="PJP924" s="35"/>
      <c r="PJQ924" s="34"/>
      <c r="PJX924" s="35"/>
      <c r="PJY924" s="34"/>
      <c r="PKF924" s="35"/>
      <c r="PKG924" s="34"/>
      <c r="PKN924" s="35"/>
      <c r="PKO924" s="34"/>
      <c r="PKV924" s="35"/>
      <c r="PKW924" s="34"/>
      <c r="PLD924" s="35"/>
      <c r="PLE924" s="34"/>
      <c r="PLL924" s="35"/>
      <c r="PLM924" s="34"/>
      <c r="PLT924" s="35"/>
      <c r="PLU924" s="34"/>
      <c r="PMB924" s="35"/>
      <c r="PMC924" s="34"/>
      <c r="PMJ924" s="35"/>
      <c r="PMK924" s="34"/>
      <c r="PMR924" s="35"/>
      <c r="PMS924" s="34"/>
      <c r="PMZ924" s="35"/>
      <c r="PNA924" s="34"/>
      <c r="PNH924" s="35"/>
      <c r="PNI924" s="34"/>
      <c r="PNP924" s="35"/>
      <c r="PNQ924" s="34"/>
      <c r="PNX924" s="35"/>
      <c r="PNY924" s="34"/>
      <c r="POF924" s="35"/>
      <c r="POG924" s="34"/>
      <c r="PON924" s="35"/>
      <c r="POO924" s="34"/>
      <c r="POV924" s="35"/>
      <c r="POW924" s="34"/>
      <c r="PPD924" s="35"/>
      <c r="PPE924" s="34"/>
      <c r="PPL924" s="35"/>
      <c r="PPM924" s="34"/>
      <c r="PPT924" s="35"/>
      <c r="PPU924" s="34"/>
      <c r="PQB924" s="35"/>
      <c r="PQC924" s="34"/>
      <c r="PQJ924" s="35"/>
      <c r="PQK924" s="34"/>
      <c r="PQR924" s="35"/>
      <c r="PQS924" s="34"/>
      <c r="PQZ924" s="35"/>
      <c r="PRA924" s="34"/>
      <c r="PRH924" s="35"/>
      <c r="PRI924" s="34"/>
      <c r="PRP924" s="35"/>
      <c r="PRQ924" s="34"/>
      <c r="PRX924" s="35"/>
      <c r="PRY924" s="34"/>
      <c r="PSF924" s="35"/>
      <c r="PSG924" s="34"/>
      <c r="PSN924" s="35"/>
      <c r="PSO924" s="34"/>
      <c r="PSV924" s="35"/>
      <c r="PSW924" s="34"/>
      <c r="PTD924" s="35"/>
      <c r="PTE924" s="34"/>
      <c r="PTL924" s="35"/>
      <c r="PTM924" s="34"/>
      <c r="PTT924" s="35"/>
      <c r="PTU924" s="34"/>
      <c r="PUB924" s="35"/>
      <c r="PUC924" s="34"/>
      <c r="PUJ924" s="35"/>
      <c r="PUK924" s="34"/>
      <c r="PUR924" s="35"/>
      <c r="PUS924" s="34"/>
      <c r="PUZ924" s="35"/>
      <c r="PVA924" s="34"/>
      <c r="PVH924" s="35"/>
      <c r="PVI924" s="34"/>
      <c r="PVP924" s="35"/>
      <c r="PVQ924" s="34"/>
      <c r="PVX924" s="35"/>
      <c r="PVY924" s="34"/>
      <c r="PWF924" s="35"/>
      <c r="PWG924" s="34"/>
      <c r="PWN924" s="35"/>
      <c r="PWO924" s="34"/>
      <c r="PWV924" s="35"/>
      <c r="PWW924" s="34"/>
      <c r="PXD924" s="35"/>
      <c r="PXE924" s="34"/>
      <c r="PXL924" s="35"/>
      <c r="PXM924" s="34"/>
      <c r="PXT924" s="35"/>
      <c r="PXU924" s="34"/>
      <c r="PYB924" s="35"/>
      <c r="PYC924" s="34"/>
      <c r="PYJ924" s="35"/>
      <c r="PYK924" s="34"/>
      <c r="PYR924" s="35"/>
      <c r="PYS924" s="34"/>
      <c r="PYZ924" s="35"/>
      <c r="PZA924" s="34"/>
      <c r="PZH924" s="35"/>
      <c r="PZI924" s="34"/>
      <c r="PZP924" s="35"/>
      <c r="PZQ924" s="34"/>
      <c r="PZX924" s="35"/>
      <c r="PZY924" s="34"/>
      <c r="QAF924" s="35"/>
      <c r="QAG924" s="34"/>
      <c r="QAN924" s="35"/>
      <c r="QAO924" s="34"/>
      <c r="QAV924" s="35"/>
      <c r="QAW924" s="34"/>
      <c r="QBD924" s="35"/>
      <c r="QBE924" s="34"/>
      <c r="QBL924" s="35"/>
      <c r="QBM924" s="34"/>
      <c r="QBT924" s="35"/>
      <c r="QBU924" s="34"/>
      <c r="QCB924" s="35"/>
      <c r="QCC924" s="34"/>
      <c r="QCJ924" s="35"/>
      <c r="QCK924" s="34"/>
      <c r="QCR924" s="35"/>
      <c r="QCS924" s="34"/>
      <c r="QCZ924" s="35"/>
      <c r="QDA924" s="34"/>
      <c r="QDH924" s="35"/>
      <c r="QDI924" s="34"/>
      <c r="QDP924" s="35"/>
      <c r="QDQ924" s="34"/>
      <c r="QDX924" s="35"/>
      <c r="QDY924" s="34"/>
      <c r="QEF924" s="35"/>
      <c r="QEG924" s="34"/>
      <c r="QEN924" s="35"/>
      <c r="QEO924" s="34"/>
      <c r="QEV924" s="35"/>
      <c r="QEW924" s="34"/>
      <c r="QFD924" s="35"/>
      <c r="QFE924" s="34"/>
      <c r="QFL924" s="35"/>
      <c r="QFM924" s="34"/>
      <c r="QFT924" s="35"/>
      <c r="QFU924" s="34"/>
      <c r="QGB924" s="35"/>
      <c r="QGC924" s="34"/>
      <c r="QGJ924" s="35"/>
      <c r="QGK924" s="34"/>
      <c r="QGR924" s="35"/>
      <c r="QGS924" s="34"/>
      <c r="QGZ924" s="35"/>
      <c r="QHA924" s="34"/>
      <c r="QHH924" s="35"/>
      <c r="QHI924" s="34"/>
      <c r="QHP924" s="35"/>
      <c r="QHQ924" s="34"/>
      <c r="QHX924" s="35"/>
      <c r="QHY924" s="34"/>
      <c r="QIF924" s="35"/>
      <c r="QIG924" s="34"/>
      <c r="QIN924" s="35"/>
      <c r="QIO924" s="34"/>
      <c r="QIV924" s="35"/>
      <c r="QIW924" s="34"/>
      <c r="QJD924" s="35"/>
      <c r="QJE924" s="34"/>
      <c r="QJL924" s="35"/>
      <c r="QJM924" s="34"/>
      <c r="QJT924" s="35"/>
      <c r="QJU924" s="34"/>
      <c r="QKB924" s="35"/>
      <c r="QKC924" s="34"/>
      <c r="QKJ924" s="35"/>
      <c r="QKK924" s="34"/>
      <c r="QKR924" s="35"/>
      <c r="QKS924" s="34"/>
      <c r="QKZ924" s="35"/>
      <c r="QLA924" s="34"/>
      <c r="QLH924" s="35"/>
      <c r="QLI924" s="34"/>
      <c r="QLP924" s="35"/>
      <c r="QLQ924" s="34"/>
      <c r="QLX924" s="35"/>
      <c r="QLY924" s="34"/>
      <c r="QMF924" s="35"/>
      <c r="QMG924" s="34"/>
      <c r="QMN924" s="35"/>
      <c r="QMO924" s="34"/>
      <c r="QMV924" s="35"/>
      <c r="QMW924" s="34"/>
      <c r="QND924" s="35"/>
      <c r="QNE924" s="34"/>
      <c r="QNL924" s="35"/>
      <c r="QNM924" s="34"/>
      <c r="QNT924" s="35"/>
      <c r="QNU924" s="34"/>
      <c r="QOB924" s="35"/>
      <c r="QOC924" s="34"/>
      <c r="QOJ924" s="35"/>
      <c r="QOK924" s="34"/>
      <c r="QOR924" s="35"/>
      <c r="QOS924" s="34"/>
      <c r="QOZ924" s="35"/>
      <c r="QPA924" s="34"/>
      <c r="QPH924" s="35"/>
      <c r="QPI924" s="34"/>
      <c r="QPP924" s="35"/>
      <c r="QPQ924" s="34"/>
      <c r="QPX924" s="35"/>
      <c r="QPY924" s="34"/>
      <c r="QQF924" s="35"/>
      <c r="QQG924" s="34"/>
      <c r="QQN924" s="35"/>
      <c r="QQO924" s="34"/>
      <c r="QQV924" s="35"/>
      <c r="QQW924" s="34"/>
      <c r="QRD924" s="35"/>
      <c r="QRE924" s="34"/>
      <c r="QRL924" s="35"/>
      <c r="QRM924" s="34"/>
      <c r="QRT924" s="35"/>
      <c r="QRU924" s="34"/>
      <c r="QSB924" s="35"/>
      <c r="QSC924" s="34"/>
      <c r="QSJ924" s="35"/>
      <c r="QSK924" s="34"/>
      <c r="QSR924" s="35"/>
      <c r="QSS924" s="34"/>
      <c r="QSZ924" s="35"/>
      <c r="QTA924" s="34"/>
      <c r="QTH924" s="35"/>
      <c r="QTI924" s="34"/>
      <c r="QTP924" s="35"/>
      <c r="QTQ924" s="34"/>
      <c r="QTX924" s="35"/>
      <c r="QTY924" s="34"/>
      <c r="QUF924" s="35"/>
      <c r="QUG924" s="34"/>
      <c r="QUN924" s="35"/>
      <c r="QUO924" s="34"/>
      <c r="QUV924" s="35"/>
      <c r="QUW924" s="34"/>
      <c r="QVD924" s="35"/>
      <c r="QVE924" s="34"/>
      <c r="QVL924" s="35"/>
      <c r="QVM924" s="34"/>
      <c r="QVT924" s="35"/>
      <c r="QVU924" s="34"/>
      <c r="QWB924" s="35"/>
      <c r="QWC924" s="34"/>
      <c r="QWJ924" s="35"/>
      <c r="QWK924" s="34"/>
      <c r="QWR924" s="35"/>
      <c r="QWS924" s="34"/>
      <c r="QWZ924" s="35"/>
      <c r="QXA924" s="34"/>
      <c r="QXH924" s="35"/>
      <c r="QXI924" s="34"/>
      <c r="QXP924" s="35"/>
      <c r="QXQ924" s="34"/>
      <c r="QXX924" s="35"/>
      <c r="QXY924" s="34"/>
      <c r="QYF924" s="35"/>
      <c r="QYG924" s="34"/>
      <c r="QYN924" s="35"/>
      <c r="QYO924" s="34"/>
      <c r="QYV924" s="35"/>
      <c r="QYW924" s="34"/>
      <c r="QZD924" s="35"/>
      <c r="QZE924" s="34"/>
      <c r="QZL924" s="35"/>
      <c r="QZM924" s="34"/>
      <c r="QZT924" s="35"/>
      <c r="QZU924" s="34"/>
      <c r="RAB924" s="35"/>
      <c r="RAC924" s="34"/>
      <c r="RAJ924" s="35"/>
      <c r="RAK924" s="34"/>
      <c r="RAR924" s="35"/>
      <c r="RAS924" s="34"/>
      <c r="RAZ924" s="35"/>
      <c r="RBA924" s="34"/>
      <c r="RBH924" s="35"/>
      <c r="RBI924" s="34"/>
      <c r="RBP924" s="35"/>
      <c r="RBQ924" s="34"/>
      <c r="RBX924" s="35"/>
      <c r="RBY924" s="34"/>
      <c r="RCF924" s="35"/>
      <c r="RCG924" s="34"/>
      <c r="RCN924" s="35"/>
      <c r="RCO924" s="34"/>
      <c r="RCV924" s="35"/>
      <c r="RCW924" s="34"/>
      <c r="RDD924" s="35"/>
      <c r="RDE924" s="34"/>
      <c r="RDL924" s="35"/>
      <c r="RDM924" s="34"/>
      <c r="RDT924" s="35"/>
      <c r="RDU924" s="34"/>
      <c r="REB924" s="35"/>
      <c r="REC924" s="34"/>
      <c r="REJ924" s="35"/>
      <c r="REK924" s="34"/>
      <c r="RER924" s="35"/>
      <c r="RES924" s="34"/>
      <c r="REZ924" s="35"/>
      <c r="RFA924" s="34"/>
      <c r="RFH924" s="35"/>
      <c r="RFI924" s="34"/>
      <c r="RFP924" s="35"/>
      <c r="RFQ924" s="34"/>
      <c r="RFX924" s="35"/>
      <c r="RFY924" s="34"/>
      <c r="RGF924" s="35"/>
      <c r="RGG924" s="34"/>
      <c r="RGN924" s="35"/>
      <c r="RGO924" s="34"/>
      <c r="RGV924" s="35"/>
      <c r="RGW924" s="34"/>
      <c r="RHD924" s="35"/>
      <c r="RHE924" s="34"/>
      <c r="RHL924" s="35"/>
      <c r="RHM924" s="34"/>
      <c r="RHT924" s="35"/>
      <c r="RHU924" s="34"/>
      <c r="RIB924" s="35"/>
      <c r="RIC924" s="34"/>
      <c r="RIJ924" s="35"/>
      <c r="RIK924" s="34"/>
      <c r="RIR924" s="35"/>
      <c r="RIS924" s="34"/>
      <c r="RIZ924" s="35"/>
      <c r="RJA924" s="34"/>
      <c r="RJH924" s="35"/>
      <c r="RJI924" s="34"/>
      <c r="RJP924" s="35"/>
      <c r="RJQ924" s="34"/>
      <c r="RJX924" s="35"/>
      <c r="RJY924" s="34"/>
      <c r="RKF924" s="35"/>
      <c r="RKG924" s="34"/>
      <c r="RKN924" s="35"/>
      <c r="RKO924" s="34"/>
      <c r="RKV924" s="35"/>
      <c r="RKW924" s="34"/>
      <c r="RLD924" s="35"/>
      <c r="RLE924" s="34"/>
      <c r="RLL924" s="35"/>
      <c r="RLM924" s="34"/>
      <c r="RLT924" s="35"/>
      <c r="RLU924" s="34"/>
      <c r="RMB924" s="35"/>
      <c r="RMC924" s="34"/>
      <c r="RMJ924" s="35"/>
      <c r="RMK924" s="34"/>
      <c r="RMR924" s="35"/>
      <c r="RMS924" s="34"/>
      <c r="RMZ924" s="35"/>
      <c r="RNA924" s="34"/>
      <c r="RNH924" s="35"/>
      <c r="RNI924" s="34"/>
      <c r="RNP924" s="35"/>
      <c r="RNQ924" s="34"/>
      <c r="RNX924" s="35"/>
      <c r="RNY924" s="34"/>
      <c r="ROF924" s="35"/>
      <c r="ROG924" s="34"/>
      <c r="RON924" s="35"/>
      <c r="ROO924" s="34"/>
      <c r="ROV924" s="35"/>
      <c r="ROW924" s="34"/>
      <c r="RPD924" s="35"/>
      <c r="RPE924" s="34"/>
      <c r="RPL924" s="35"/>
      <c r="RPM924" s="34"/>
      <c r="RPT924" s="35"/>
      <c r="RPU924" s="34"/>
      <c r="RQB924" s="35"/>
      <c r="RQC924" s="34"/>
      <c r="RQJ924" s="35"/>
      <c r="RQK924" s="34"/>
      <c r="RQR924" s="35"/>
      <c r="RQS924" s="34"/>
      <c r="RQZ924" s="35"/>
      <c r="RRA924" s="34"/>
      <c r="RRH924" s="35"/>
      <c r="RRI924" s="34"/>
      <c r="RRP924" s="35"/>
      <c r="RRQ924" s="34"/>
      <c r="RRX924" s="35"/>
      <c r="RRY924" s="34"/>
      <c r="RSF924" s="35"/>
      <c r="RSG924" s="34"/>
      <c r="RSN924" s="35"/>
      <c r="RSO924" s="34"/>
      <c r="RSV924" s="35"/>
      <c r="RSW924" s="34"/>
      <c r="RTD924" s="35"/>
      <c r="RTE924" s="34"/>
      <c r="RTL924" s="35"/>
      <c r="RTM924" s="34"/>
      <c r="RTT924" s="35"/>
      <c r="RTU924" s="34"/>
      <c r="RUB924" s="35"/>
      <c r="RUC924" s="34"/>
      <c r="RUJ924" s="35"/>
      <c r="RUK924" s="34"/>
      <c r="RUR924" s="35"/>
      <c r="RUS924" s="34"/>
      <c r="RUZ924" s="35"/>
      <c r="RVA924" s="34"/>
      <c r="RVH924" s="35"/>
      <c r="RVI924" s="34"/>
      <c r="RVP924" s="35"/>
      <c r="RVQ924" s="34"/>
      <c r="RVX924" s="35"/>
      <c r="RVY924" s="34"/>
      <c r="RWF924" s="35"/>
      <c r="RWG924" s="34"/>
      <c r="RWN924" s="35"/>
      <c r="RWO924" s="34"/>
      <c r="RWV924" s="35"/>
      <c r="RWW924" s="34"/>
      <c r="RXD924" s="35"/>
      <c r="RXE924" s="34"/>
      <c r="RXL924" s="35"/>
      <c r="RXM924" s="34"/>
      <c r="RXT924" s="35"/>
      <c r="RXU924" s="34"/>
      <c r="RYB924" s="35"/>
      <c r="RYC924" s="34"/>
      <c r="RYJ924" s="35"/>
      <c r="RYK924" s="34"/>
      <c r="RYR924" s="35"/>
      <c r="RYS924" s="34"/>
      <c r="RYZ924" s="35"/>
      <c r="RZA924" s="34"/>
      <c r="RZH924" s="35"/>
      <c r="RZI924" s="34"/>
      <c r="RZP924" s="35"/>
      <c r="RZQ924" s="34"/>
      <c r="RZX924" s="35"/>
      <c r="RZY924" s="34"/>
      <c r="SAF924" s="35"/>
      <c r="SAG924" s="34"/>
      <c r="SAN924" s="35"/>
      <c r="SAO924" s="34"/>
      <c r="SAV924" s="35"/>
      <c r="SAW924" s="34"/>
      <c r="SBD924" s="35"/>
      <c r="SBE924" s="34"/>
      <c r="SBL924" s="35"/>
      <c r="SBM924" s="34"/>
      <c r="SBT924" s="35"/>
      <c r="SBU924" s="34"/>
      <c r="SCB924" s="35"/>
      <c r="SCC924" s="34"/>
      <c r="SCJ924" s="35"/>
      <c r="SCK924" s="34"/>
      <c r="SCR924" s="35"/>
      <c r="SCS924" s="34"/>
      <c r="SCZ924" s="35"/>
      <c r="SDA924" s="34"/>
      <c r="SDH924" s="35"/>
      <c r="SDI924" s="34"/>
      <c r="SDP924" s="35"/>
      <c r="SDQ924" s="34"/>
      <c r="SDX924" s="35"/>
      <c r="SDY924" s="34"/>
      <c r="SEF924" s="35"/>
      <c r="SEG924" s="34"/>
      <c r="SEN924" s="35"/>
      <c r="SEO924" s="34"/>
      <c r="SEV924" s="35"/>
      <c r="SEW924" s="34"/>
      <c r="SFD924" s="35"/>
      <c r="SFE924" s="34"/>
      <c r="SFL924" s="35"/>
      <c r="SFM924" s="34"/>
      <c r="SFT924" s="35"/>
      <c r="SFU924" s="34"/>
      <c r="SGB924" s="35"/>
      <c r="SGC924" s="34"/>
      <c r="SGJ924" s="35"/>
      <c r="SGK924" s="34"/>
      <c r="SGR924" s="35"/>
      <c r="SGS924" s="34"/>
      <c r="SGZ924" s="35"/>
      <c r="SHA924" s="34"/>
      <c r="SHH924" s="35"/>
      <c r="SHI924" s="34"/>
      <c r="SHP924" s="35"/>
      <c r="SHQ924" s="34"/>
      <c r="SHX924" s="35"/>
      <c r="SHY924" s="34"/>
      <c r="SIF924" s="35"/>
      <c r="SIG924" s="34"/>
      <c r="SIN924" s="35"/>
      <c r="SIO924" s="34"/>
      <c r="SIV924" s="35"/>
      <c r="SIW924" s="34"/>
      <c r="SJD924" s="35"/>
      <c r="SJE924" s="34"/>
      <c r="SJL924" s="35"/>
      <c r="SJM924" s="34"/>
      <c r="SJT924" s="35"/>
      <c r="SJU924" s="34"/>
      <c r="SKB924" s="35"/>
      <c r="SKC924" s="34"/>
      <c r="SKJ924" s="35"/>
      <c r="SKK924" s="34"/>
      <c r="SKR924" s="35"/>
      <c r="SKS924" s="34"/>
      <c r="SKZ924" s="35"/>
      <c r="SLA924" s="34"/>
      <c r="SLH924" s="35"/>
      <c r="SLI924" s="34"/>
      <c r="SLP924" s="35"/>
      <c r="SLQ924" s="34"/>
      <c r="SLX924" s="35"/>
      <c r="SLY924" s="34"/>
      <c r="SMF924" s="35"/>
      <c r="SMG924" s="34"/>
      <c r="SMN924" s="35"/>
      <c r="SMO924" s="34"/>
      <c r="SMV924" s="35"/>
      <c r="SMW924" s="34"/>
      <c r="SND924" s="35"/>
      <c r="SNE924" s="34"/>
      <c r="SNL924" s="35"/>
      <c r="SNM924" s="34"/>
      <c r="SNT924" s="35"/>
      <c r="SNU924" s="34"/>
      <c r="SOB924" s="35"/>
      <c r="SOC924" s="34"/>
      <c r="SOJ924" s="35"/>
      <c r="SOK924" s="34"/>
      <c r="SOR924" s="35"/>
      <c r="SOS924" s="34"/>
      <c r="SOZ924" s="35"/>
      <c r="SPA924" s="34"/>
      <c r="SPH924" s="35"/>
      <c r="SPI924" s="34"/>
      <c r="SPP924" s="35"/>
      <c r="SPQ924" s="34"/>
      <c r="SPX924" s="35"/>
      <c r="SPY924" s="34"/>
      <c r="SQF924" s="35"/>
      <c r="SQG924" s="34"/>
      <c r="SQN924" s="35"/>
      <c r="SQO924" s="34"/>
      <c r="SQV924" s="35"/>
      <c r="SQW924" s="34"/>
      <c r="SRD924" s="35"/>
      <c r="SRE924" s="34"/>
      <c r="SRL924" s="35"/>
      <c r="SRM924" s="34"/>
      <c r="SRT924" s="35"/>
      <c r="SRU924" s="34"/>
      <c r="SSB924" s="35"/>
      <c r="SSC924" s="34"/>
      <c r="SSJ924" s="35"/>
      <c r="SSK924" s="34"/>
      <c r="SSR924" s="35"/>
      <c r="SSS924" s="34"/>
      <c r="SSZ924" s="35"/>
      <c r="STA924" s="34"/>
      <c r="STH924" s="35"/>
      <c r="STI924" s="34"/>
      <c r="STP924" s="35"/>
      <c r="STQ924" s="34"/>
      <c r="STX924" s="35"/>
      <c r="STY924" s="34"/>
      <c r="SUF924" s="35"/>
      <c r="SUG924" s="34"/>
      <c r="SUN924" s="35"/>
      <c r="SUO924" s="34"/>
      <c r="SUV924" s="35"/>
      <c r="SUW924" s="34"/>
      <c r="SVD924" s="35"/>
      <c r="SVE924" s="34"/>
      <c r="SVL924" s="35"/>
      <c r="SVM924" s="34"/>
      <c r="SVT924" s="35"/>
      <c r="SVU924" s="34"/>
      <c r="SWB924" s="35"/>
      <c r="SWC924" s="34"/>
      <c r="SWJ924" s="35"/>
      <c r="SWK924" s="34"/>
      <c r="SWR924" s="35"/>
      <c r="SWS924" s="34"/>
      <c r="SWZ924" s="35"/>
      <c r="SXA924" s="34"/>
      <c r="SXH924" s="35"/>
      <c r="SXI924" s="34"/>
      <c r="SXP924" s="35"/>
      <c r="SXQ924" s="34"/>
      <c r="SXX924" s="35"/>
      <c r="SXY924" s="34"/>
      <c r="SYF924" s="35"/>
      <c r="SYG924" s="34"/>
      <c r="SYN924" s="35"/>
      <c r="SYO924" s="34"/>
      <c r="SYV924" s="35"/>
      <c r="SYW924" s="34"/>
      <c r="SZD924" s="35"/>
      <c r="SZE924" s="34"/>
      <c r="SZL924" s="35"/>
      <c r="SZM924" s="34"/>
      <c r="SZT924" s="35"/>
      <c r="SZU924" s="34"/>
      <c r="TAB924" s="35"/>
      <c r="TAC924" s="34"/>
      <c r="TAJ924" s="35"/>
      <c r="TAK924" s="34"/>
      <c r="TAR924" s="35"/>
      <c r="TAS924" s="34"/>
      <c r="TAZ924" s="35"/>
      <c r="TBA924" s="34"/>
      <c r="TBH924" s="35"/>
      <c r="TBI924" s="34"/>
      <c r="TBP924" s="35"/>
      <c r="TBQ924" s="34"/>
      <c r="TBX924" s="35"/>
      <c r="TBY924" s="34"/>
      <c r="TCF924" s="35"/>
      <c r="TCG924" s="34"/>
      <c r="TCN924" s="35"/>
      <c r="TCO924" s="34"/>
      <c r="TCV924" s="35"/>
      <c r="TCW924" s="34"/>
      <c r="TDD924" s="35"/>
      <c r="TDE924" s="34"/>
      <c r="TDL924" s="35"/>
      <c r="TDM924" s="34"/>
      <c r="TDT924" s="35"/>
      <c r="TDU924" s="34"/>
      <c r="TEB924" s="35"/>
      <c r="TEC924" s="34"/>
      <c r="TEJ924" s="35"/>
      <c r="TEK924" s="34"/>
      <c r="TER924" s="35"/>
      <c r="TES924" s="34"/>
      <c r="TEZ924" s="35"/>
      <c r="TFA924" s="34"/>
      <c r="TFH924" s="35"/>
      <c r="TFI924" s="34"/>
      <c r="TFP924" s="35"/>
      <c r="TFQ924" s="34"/>
      <c r="TFX924" s="35"/>
      <c r="TFY924" s="34"/>
      <c r="TGF924" s="35"/>
      <c r="TGG924" s="34"/>
      <c r="TGN924" s="35"/>
      <c r="TGO924" s="34"/>
      <c r="TGV924" s="35"/>
      <c r="TGW924" s="34"/>
      <c r="THD924" s="35"/>
      <c r="THE924" s="34"/>
      <c r="THL924" s="35"/>
      <c r="THM924" s="34"/>
      <c r="THT924" s="35"/>
      <c r="THU924" s="34"/>
      <c r="TIB924" s="35"/>
      <c r="TIC924" s="34"/>
      <c r="TIJ924" s="35"/>
      <c r="TIK924" s="34"/>
      <c r="TIR924" s="35"/>
      <c r="TIS924" s="34"/>
      <c r="TIZ924" s="35"/>
      <c r="TJA924" s="34"/>
      <c r="TJH924" s="35"/>
      <c r="TJI924" s="34"/>
      <c r="TJP924" s="35"/>
      <c r="TJQ924" s="34"/>
      <c r="TJX924" s="35"/>
      <c r="TJY924" s="34"/>
      <c r="TKF924" s="35"/>
      <c r="TKG924" s="34"/>
      <c r="TKN924" s="35"/>
      <c r="TKO924" s="34"/>
      <c r="TKV924" s="35"/>
      <c r="TKW924" s="34"/>
      <c r="TLD924" s="35"/>
      <c r="TLE924" s="34"/>
      <c r="TLL924" s="35"/>
      <c r="TLM924" s="34"/>
      <c r="TLT924" s="35"/>
      <c r="TLU924" s="34"/>
      <c r="TMB924" s="35"/>
      <c r="TMC924" s="34"/>
      <c r="TMJ924" s="35"/>
      <c r="TMK924" s="34"/>
      <c r="TMR924" s="35"/>
      <c r="TMS924" s="34"/>
      <c r="TMZ924" s="35"/>
      <c r="TNA924" s="34"/>
      <c r="TNH924" s="35"/>
      <c r="TNI924" s="34"/>
      <c r="TNP924" s="35"/>
      <c r="TNQ924" s="34"/>
      <c r="TNX924" s="35"/>
      <c r="TNY924" s="34"/>
      <c r="TOF924" s="35"/>
      <c r="TOG924" s="34"/>
      <c r="TON924" s="35"/>
      <c r="TOO924" s="34"/>
      <c r="TOV924" s="35"/>
      <c r="TOW924" s="34"/>
      <c r="TPD924" s="35"/>
      <c r="TPE924" s="34"/>
      <c r="TPL924" s="35"/>
      <c r="TPM924" s="34"/>
      <c r="TPT924" s="35"/>
      <c r="TPU924" s="34"/>
      <c r="TQB924" s="35"/>
      <c r="TQC924" s="34"/>
      <c r="TQJ924" s="35"/>
      <c r="TQK924" s="34"/>
      <c r="TQR924" s="35"/>
      <c r="TQS924" s="34"/>
      <c r="TQZ924" s="35"/>
      <c r="TRA924" s="34"/>
      <c r="TRH924" s="35"/>
      <c r="TRI924" s="34"/>
      <c r="TRP924" s="35"/>
      <c r="TRQ924" s="34"/>
      <c r="TRX924" s="35"/>
      <c r="TRY924" s="34"/>
      <c r="TSF924" s="35"/>
      <c r="TSG924" s="34"/>
      <c r="TSN924" s="35"/>
      <c r="TSO924" s="34"/>
      <c r="TSV924" s="35"/>
      <c r="TSW924" s="34"/>
      <c r="TTD924" s="35"/>
      <c r="TTE924" s="34"/>
      <c r="TTL924" s="35"/>
      <c r="TTM924" s="34"/>
      <c r="TTT924" s="35"/>
      <c r="TTU924" s="34"/>
      <c r="TUB924" s="35"/>
      <c r="TUC924" s="34"/>
      <c r="TUJ924" s="35"/>
      <c r="TUK924" s="34"/>
      <c r="TUR924" s="35"/>
      <c r="TUS924" s="34"/>
      <c r="TUZ924" s="35"/>
      <c r="TVA924" s="34"/>
      <c r="TVH924" s="35"/>
      <c r="TVI924" s="34"/>
      <c r="TVP924" s="35"/>
      <c r="TVQ924" s="34"/>
      <c r="TVX924" s="35"/>
      <c r="TVY924" s="34"/>
      <c r="TWF924" s="35"/>
      <c r="TWG924" s="34"/>
      <c r="TWN924" s="35"/>
      <c r="TWO924" s="34"/>
      <c r="TWV924" s="35"/>
      <c r="TWW924" s="34"/>
      <c r="TXD924" s="35"/>
      <c r="TXE924" s="34"/>
      <c r="TXL924" s="35"/>
      <c r="TXM924" s="34"/>
      <c r="TXT924" s="35"/>
      <c r="TXU924" s="34"/>
      <c r="TYB924" s="35"/>
      <c r="TYC924" s="34"/>
      <c r="TYJ924" s="35"/>
      <c r="TYK924" s="34"/>
      <c r="TYR924" s="35"/>
      <c r="TYS924" s="34"/>
      <c r="TYZ924" s="35"/>
      <c r="TZA924" s="34"/>
      <c r="TZH924" s="35"/>
      <c r="TZI924" s="34"/>
      <c r="TZP924" s="35"/>
      <c r="TZQ924" s="34"/>
      <c r="TZX924" s="35"/>
      <c r="TZY924" s="34"/>
      <c r="UAF924" s="35"/>
      <c r="UAG924" s="34"/>
      <c r="UAN924" s="35"/>
      <c r="UAO924" s="34"/>
      <c r="UAV924" s="35"/>
      <c r="UAW924" s="34"/>
      <c r="UBD924" s="35"/>
      <c r="UBE924" s="34"/>
      <c r="UBL924" s="35"/>
      <c r="UBM924" s="34"/>
      <c r="UBT924" s="35"/>
      <c r="UBU924" s="34"/>
      <c r="UCB924" s="35"/>
      <c r="UCC924" s="34"/>
      <c r="UCJ924" s="35"/>
      <c r="UCK924" s="34"/>
      <c r="UCR924" s="35"/>
      <c r="UCS924" s="34"/>
      <c r="UCZ924" s="35"/>
      <c r="UDA924" s="34"/>
      <c r="UDH924" s="35"/>
      <c r="UDI924" s="34"/>
      <c r="UDP924" s="35"/>
      <c r="UDQ924" s="34"/>
      <c r="UDX924" s="35"/>
      <c r="UDY924" s="34"/>
      <c r="UEF924" s="35"/>
      <c r="UEG924" s="34"/>
      <c r="UEN924" s="35"/>
      <c r="UEO924" s="34"/>
      <c r="UEV924" s="35"/>
      <c r="UEW924" s="34"/>
      <c r="UFD924" s="35"/>
      <c r="UFE924" s="34"/>
      <c r="UFL924" s="35"/>
      <c r="UFM924" s="34"/>
      <c r="UFT924" s="35"/>
      <c r="UFU924" s="34"/>
      <c r="UGB924" s="35"/>
      <c r="UGC924" s="34"/>
      <c r="UGJ924" s="35"/>
      <c r="UGK924" s="34"/>
      <c r="UGR924" s="35"/>
      <c r="UGS924" s="34"/>
      <c r="UGZ924" s="35"/>
      <c r="UHA924" s="34"/>
      <c r="UHH924" s="35"/>
      <c r="UHI924" s="34"/>
      <c r="UHP924" s="35"/>
      <c r="UHQ924" s="34"/>
      <c r="UHX924" s="35"/>
      <c r="UHY924" s="34"/>
      <c r="UIF924" s="35"/>
      <c r="UIG924" s="34"/>
      <c r="UIN924" s="35"/>
      <c r="UIO924" s="34"/>
      <c r="UIV924" s="35"/>
      <c r="UIW924" s="34"/>
      <c r="UJD924" s="35"/>
      <c r="UJE924" s="34"/>
      <c r="UJL924" s="35"/>
      <c r="UJM924" s="34"/>
      <c r="UJT924" s="35"/>
      <c r="UJU924" s="34"/>
      <c r="UKB924" s="35"/>
      <c r="UKC924" s="34"/>
      <c r="UKJ924" s="35"/>
      <c r="UKK924" s="34"/>
      <c r="UKR924" s="35"/>
      <c r="UKS924" s="34"/>
      <c r="UKZ924" s="35"/>
      <c r="ULA924" s="34"/>
      <c r="ULH924" s="35"/>
      <c r="ULI924" s="34"/>
      <c r="ULP924" s="35"/>
      <c r="ULQ924" s="34"/>
      <c r="ULX924" s="35"/>
      <c r="ULY924" s="34"/>
      <c r="UMF924" s="35"/>
      <c r="UMG924" s="34"/>
      <c r="UMN924" s="35"/>
      <c r="UMO924" s="34"/>
      <c r="UMV924" s="35"/>
      <c r="UMW924" s="34"/>
      <c r="UND924" s="35"/>
      <c r="UNE924" s="34"/>
      <c r="UNL924" s="35"/>
      <c r="UNM924" s="34"/>
      <c r="UNT924" s="35"/>
      <c r="UNU924" s="34"/>
      <c r="UOB924" s="35"/>
      <c r="UOC924" s="34"/>
      <c r="UOJ924" s="35"/>
      <c r="UOK924" s="34"/>
      <c r="UOR924" s="35"/>
      <c r="UOS924" s="34"/>
      <c r="UOZ924" s="35"/>
      <c r="UPA924" s="34"/>
      <c r="UPH924" s="35"/>
      <c r="UPI924" s="34"/>
      <c r="UPP924" s="35"/>
      <c r="UPQ924" s="34"/>
      <c r="UPX924" s="35"/>
      <c r="UPY924" s="34"/>
      <c r="UQF924" s="35"/>
      <c r="UQG924" s="34"/>
      <c r="UQN924" s="35"/>
      <c r="UQO924" s="34"/>
      <c r="UQV924" s="35"/>
      <c r="UQW924" s="34"/>
      <c r="URD924" s="35"/>
      <c r="URE924" s="34"/>
      <c r="URL924" s="35"/>
      <c r="URM924" s="34"/>
      <c r="URT924" s="35"/>
      <c r="URU924" s="34"/>
      <c r="USB924" s="35"/>
      <c r="USC924" s="34"/>
      <c r="USJ924" s="35"/>
      <c r="USK924" s="34"/>
      <c r="USR924" s="35"/>
      <c r="USS924" s="34"/>
      <c r="USZ924" s="35"/>
      <c r="UTA924" s="34"/>
      <c r="UTH924" s="35"/>
      <c r="UTI924" s="34"/>
      <c r="UTP924" s="35"/>
      <c r="UTQ924" s="34"/>
      <c r="UTX924" s="35"/>
      <c r="UTY924" s="34"/>
      <c r="UUF924" s="35"/>
      <c r="UUG924" s="34"/>
      <c r="UUN924" s="35"/>
      <c r="UUO924" s="34"/>
      <c r="UUV924" s="35"/>
      <c r="UUW924" s="34"/>
      <c r="UVD924" s="35"/>
      <c r="UVE924" s="34"/>
      <c r="UVL924" s="35"/>
      <c r="UVM924" s="34"/>
      <c r="UVT924" s="35"/>
      <c r="UVU924" s="34"/>
      <c r="UWB924" s="35"/>
      <c r="UWC924" s="34"/>
      <c r="UWJ924" s="35"/>
      <c r="UWK924" s="34"/>
      <c r="UWR924" s="35"/>
      <c r="UWS924" s="34"/>
      <c r="UWZ924" s="35"/>
      <c r="UXA924" s="34"/>
      <c r="UXH924" s="35"/>
      <c r="UXI924" s="34"/>
      <c r="UXP924" s="35"/>
      <c r="UXQ924" s="34"/>
      <c r="UXX924" s="35"/>
      <c r="UXY924" s="34"/>
      <c r="UYF924" s="35"/>
      <c r="UYG924" s="34"/>
      <c r="UYN924" s="35"/>
      <c r="UYO924" s="34"/>
      <c r="UYV924" s="35"/>
      <c r="UYW924" s="34"/>
      <c r="UZD924" s="35"/>
      <c r="UZE924" s="34"/>
      <c r="UZL924" s="35"/>
      <c r="UZM924" s="34"/>
      <c r="UZT924" s="35"/>
      <c r="UZU924" s="34"/>
      <c r="VAB924" s="35"/>
      <c r="VAC924" s="34"/>
      <c r="VAJ924" s="35"/>
      <c r="VAK924" s="34"/>
      <c r="VAR924" s="35"/>
      <c r="VAS924" s="34"/>
      <c r="VAZ924" s="35"/>
      <c r="VBA924" s="34"/>
      <c r="VBH924" s="35"/>
      <c r="VBI924" s="34"/>
      <c r="VBP924" s="35"/>
      <c r="VBQ924" s="34"/>
      <c r="VBX924" s="35"/>
      <c r="VBY924" s="34"/>
      <c r="VCF924" s="35"/>
      <c r="VCG924" s="34"/>
      <c r="VCN924" s="35"/>
      <c r="VCO924" s="34"/>
      <c r="VCV924" s="35"/>
      <c r="VCW924" s="34"/>
      <c r="VDD924" s="35"/>
      <c r="VDE924" s="34"/>
      <c r="VDL924" s="35"/>
      <c r="VDM924" s="34"/>
      <c r="VDT924" s="35"/>
      <c r="VDU924" s="34"/>
      <c r="VEB924" s="35"/>
      <c r="VEC924" s="34"/>
      <c r="VEJ924" s="35"/>
      <c r="VEK924" s="34"/>
      <c r="VER924" s="35"/>
      <c r="VES924" s="34"/>
      <c r="VEZ924" s="35"/>
      <c r="VFA924" s="34"/>
      <c r="VFH924" s="35"/>
      <c r="VFI924" s="34"/>
      <c r="VFP924" s="35"/>
      <c r="VFQ924" s="34"/>
      <c r="VFX924" s="35"/>
      <c r="VFY924" s="34"/>
      <c r="VGF924" s="35"/>
      <c r="VGG924" s="34"/>
      <c r="VGN924" s="35"/>
      <c r="VGO924" s="34"/>
      <c r="VGV924" s="35"/>
      <c r="VGW924" s="34"/>
      <c r="VHD924" s="35"/>
      <c r="VHE924" s="34"/>
      <c r="VHL924" s="35"/>
      <c r="VHM924" s="34"/>
      <c r="VHT924" s="35"/>
      <c r="VHU924" s="34"/>
      <c r="VIB924" s="35"/>
      <c r="VIC924" s="34"/>
      <c r="VIJ924" s="35"/>
      <c r="VIK924" s="34"/>
      <c r="VIR924" s="35"/>
      <c r="VIS924" s="34"/>
      <c r="VIZ924" s="35"/>
      <c r="VJA924" s="34"/>
      <c r="VJH924" s="35"/>
      <c r="VJI924" s="34"/>
      <c r="VJP924" s="35"/>
      <c r="VJQ924" s="34"/>
      <c r="VJX924" s="35"/>
      <c r="VJY924" s="34"/>
      <c r="VKF924" s="35"/>
      <c r="VKG924" s="34"/>
      <c r="VKN924" s="35"/>
      <c r="VKO924" s="34"/>
      <c r="VKV924" s="35"/>
      <c r="VKW924" s="34"/>
      <c r="VLD924" s="35"/>
      <c r="VLE924" s="34"/>
      <c r="VLL924" s="35"/>
      <c r="VLM924" s="34"/>
      <c r="VLT924" s="35"/>
      <c r="VLU924" s="34"/>
      <c r="VMB924" s="35"/>
      <c r="VMC924" s="34"/>
      <c r="VMJ924" s="35"/>
      <c r="VMK924" s="34"/>
      <c r="VMR924" s="35"/>
      <c r="VMS924" s="34"/>
      <c r="VMZ924" s="35"/>
      <c r="VNA924" s="34"/>
      <c r="VNH924" s="35"/>
      <c r="VNI924" s="34"/>
      <c r="VNP924" s="35"/>
      <c r="VNQ924" s="34"/>
      <c r="VNX924" s="35"/>
      <c r="VNY924" s="34"/>
      <c r="VOF924" s="35"/>
      <c r="VOG924" s="34"/>
      <c r="VON924" s="35"/>
      <c r="VOO924" s="34"/>
      <c r="VOV924" s="35"/>
      <c r="VOW924" s="34"/>
      <c r="VPD924" s="35"/>
      <c r="VPE924" s="34"/>
      <c r="VPL924" s="35"/>
      <c r="VPM924" s="34"/>
      <c r="VPT924" s="35"/>
      <c r="VPU924" s="34"/>
      <c r="VQB924" s="35"/>
      <c r="VQC924" s="34"/>
      <c r="VQJ924" s="35"/>
      <c r="VQK924" s="34"/>
      <c r="VQR924" s="35"/>
      <c r="VQS924" s="34"/>
      <c r="VQZ924" s="35"/>
      <c r="VRA924" s="34"/>
      <c r="VRH924" s="35"/>
      <c r="VRI924" s="34"/>
      <c r="VRP924" s="35"/>
      <c r="VRQ924" s="34"/>
      <c r="VRX924" s="35"/>
      <c r="VRY924" s="34"/>
      <c r="VSF924" s="35"/>
      <c r="VSG924" s="34"/>
      <c r="VSN924" s="35"/>
      <c r="VSO924" s="34"/>
      <c r="VSV924" s="35"/>
      <c r="VSW924" s="34"/>
      <c r="VTD924" s="35"/>
      <c r="VTE924" s="34"/>
      <c r="VTL924" s="35"/>
      <c r="VTM924" s="34"/>
      <c r="VTT924" s="35"/>
      <c r="VTU924" s="34"/>
      <c r="VUB924" s="35"/>
      <c r="VUC924" s="34"/>
      <c r="VUJ924" s="35"/>
      <c r="VUK924" s="34"/>
      <c r="VUR924" s="35"/>
      <c r="VUS924" s="34"/>
      <c r="VUZ924" s="35"/>
      <c r="VVA924" s="34"/>
      <c r="VVH924" s="35"/>
      <c r="VVI924" s="34"/>
      <c r="VVP924" s="35"/>
      <c r="VVQ924" s="34"/>
      <c r="VVX924" s="35"/>
      <c r="VVY924" s="34"/>
      <c r="VWF924" s="35"/>
      <c r="VWG924" s="34"/>
      <c r="VWN924" s="35"/>
      <c r="VWO924" s="34"/>
      <c r="VWV924" s="35"/>
      <c r="VWW924" s="34"/>
      <c r="VXD924" s="35"/>
      <c r="VXE924" s="34"/>
      <c r="VXL924" s="35"/>
      <c r="VXM924" s="34"/>
      <c r="VXT924" s="35"/>
      <c r="VXU924" s="34"/>
      <c r="VYB924" s="35"/>
      <c r="VYC924" s="34"/>
      <c r="VYJ924" s="35"/>
      <c r="VYK924" s="34"/>
      <c r="VYR924" s="35"/>
      <c r="VYS924" s="34"/>
      <c r="VYZ924" s="35"/>
      <c r="VZA924" s="34"/>
      <c r="VZH924" s="35"/>
      <c r="VZI924" s="34"/>
      <c r="VZP924" s="35"/>
      <c r="VZQ924" s="34"/>
      <c r="VZX924" s="35"/>
      <c r="VZY924" s="34"/>
      <c r="WAF924" s="35"/>
      <c r="WAG924" s="34"/>
      <c r="WAN924" s="35"/>
      <c r="WAO924" s="34"/>
      <c r="WAV924" s="35"/>
      <c r="WAW924" s="34"/>
      <c r="WBD924" s="35"/>
      <c r="WBE924" s="34"/>
      <c r="WBL924" s="35"/>
      <c r="WBM924" s="34"/>
      <c r="WBT924" s="35"/>
      <c r="WBU924" s="34"/>
      <c r="WCB924" s="35"/>
      <c r="WCC924" s="34"/>
      <c r="WCJ924" s="35"/>
      <c r="WCK924" s="34"/>
      <c r="WCR924" s="35"/>
      <c r="WCS924" s="34"/>
      <c r="WCZ924" s="35"/>
      <c r="WDA924" s="34"/>
      <c r="WDH924" s="35"/>
      <c r="WDI924" s="34"/>
      <c r="WDP924" s="35"/>
      <c r="WDQ924" s="34"/>
      <c r="WDX924" s="35"/>
      <c r="WDY924" s="34"/>
      <c r="WEF924" s="35"/>
      <c r="WEG924" s="34"/>
      <c r="WEN924" s="35"/>
      <c r="WEO924" s="34"/>
      <c r="WEV924" s="35"/>
      <c r="WEW924" s="34"/>
      <c r="WFD924" s="35"/>
      <c r="WFE924" s="34"/>
      <c r="WFL924" s="35"/>
      <c r="WFM924" s="34"/>
      <c r="WFT924" s="35"/>
      <c r="WFU924" s="34"/>
      <c r="WGB924" s="35"/>
      <c r="WGC924" s="34"/>
      <c r="WGJ924" s="35"/>
      <c r="WGK924" s="34"/>
      <c r="WGR924" s="35"/>
      <c r="WGS924" s="34"/>
      <c r="WGZ924" s="35"/>
      <c r="WHA924" s="34"/>
      <c r="WHH924" s="35"/>
      <c r="WHI924" s="34"/>
      <c r="WHP924" s="35"/>
      <c r="WHQ924" s="34"/>
      <c r="WHX924" s="35"/>
      <c r="WHY924" s="34"/>
      <c r="WIF924" s="35"/>
      <c r="WIG924" s="34"/>
      <c r="WIN924" s="35"/>
      <c r="WIO924" s="34"/>
      <c r="WIV924" s="35"/>
      <c r="WIW924" s="34"/>
      <c r="WJD924" s="35"/>
      <c r="WJE924" s="34"/>
      <c r="WJL924" s="35"/>
      <c r="WJM924" s="34"/>
      <c r="WJT924" s="35"/>
      <c r="WJU924" s="34"/>
      <c r="WKB924" s="35"/>
      <c r="WKC924" s="34"/>
      <c r="WKJ924" s="35"/>
      <c r="WKK924" s="34"/>
      <c r="WKR924" s="35"/>
      <c r="WKS924" s="34"/>
      <c r="WKZ924" s="35"/>
      <c r="WLA924" s="34"/>
      <c r="WLH924" s="35"/>
      <c r="WLI924" s="34"/>
      <c r="WLP924" s="35"/>
      <c r="WLQ924" s="34"/>
      <c r="WLX924" s="35"/>
      <c r="WLY924" s="34"/>
      <c r="WMF924" s="35"/>
      <c r="WMG924" s="34"/>
      <c r="WMN924" s="35"/>
      <c r="WMO924" s="34"/>
      <c r="WMV924" s="35"/>
      <c r="WMW924" s="34"/>
      <c r="WND924" s="35"/>
      <c r="WNE924" s="34"/>
      <c r="WNL924" s="35"/>
      <c r="WNM924" s="34"/>
      <c r="WNT924" s="35"/>
      <c r="WNU924" s="34"/>
      <c r="WOB924" s="35"/>
      <c r="WOC924" s="34"/>
      <c r="WOJ924" s="35"/>
      <c r="WOK924" s="34"/>
      <c r="WOR924" s="35"/>
      <c r="WOS924" s="34"/>
      <c r="WOZ924" s="35"/>
      <c r="WPA924" s="34"/>
      <c r="WPH924" s="35"/>
      <c r="WPI924" s="34"/>
      <c r="WPP924" s="35"/>
      <c r="WPQ924" s="34"/>
      <c r="WPX924" s="35"/>
      <c r="WPY924" s="34"/>
      <c r="WQF924" s="35"/>
      <c r="WQG924" s="34"/>
      <c r="WQN924" s="35"/>
      <c r="WQO924" s="34"/>
      <c r="WQV924" s="35"/>
      <c r="WQW924" s="34"/>
      <c r="WRD924" s="35"/>
      <c r="WRE924" s="34"/>
      <c r="WRL924" s="35"/>
      <c r="WRM924" s="34"/>
      <c r="WRT924" s="35"/>
      <c r="WRU924" s="34"/>
      <c r="WSB924" s="35"/>
      <c r="WSC924" s="34"/>
      <c r="WSJ924" s="35"/>
      <c r="WSK924" s="34"/>
      <c r="WSR924" s="35"/>
      <c r="WSS924" s="34"/>
      <c r="WSZ924" s="35"/>
      <c r="WTA924" s="34"/>
      <c r="WTH924" s="35"/>
      <c r="WTI924" s="34"/>
      <c r="WTP924" s="35"/>
      <c r="WTQ924" s="34"/>
      <c r="WTX924" s="35"/>
      <c r="WTY924" s="34"/>
      <c r="WUF924" s="35"/>
      <c r="WUG924" s="34"/>
      <c r="WUN924" s="35"/>
      <c r="WUO924" s="34"/>
      <c r="WUV924" s="35"/>
      <c r="WUW924" s="34"/>
      <c r="WVD924" s="35"/>
      <c r="WVE924" s="34"/>
      <c r="WVL924" s="35"/>
      <c r="WVM924" s="34"/>
      <c r="WVT924" s="35"/>
      <c r="WVU924" s="34"/>
      <c r="WWB924" s="35"/>
      <c r="WWC924" s="34"/>
      <c r="WWJ924" s="35"/>
      <c r="WWK924" s="34"/>
      <c r="WWR924" s="35"/>
      <c r="WWS924" s="34"/>
      <c r="WWZ924" s="35"/>
      <c r="WXA924" s="34"/>
      <c r="WXH924" s="35"/>
      <c r="WXI924" s="34"/>
      <c r="WXP924" s="35"/>
      <c r="WXQ924" s="34"/>
      <c r="WXX924" s="35"/>
      <c r="WXY924" s="34"/>
      <c r="WYF924" s="35"/>
      <c r="WYG924" s="34"/>
      <c r="WYN924" s="35"/>
      <c r="WYO924" s="34"/>
      <c r="WYV924" s="35"/>
      <c r="WYW924" s="34"/>
      <c r="WZD924" s="35"/>
      <c r="WZE924" s="34"/>
      <c r="WZL924" s="35"/>
      <c r="WZM924" s="34"/>
      <c r="WZT924" s="35"/>
      <c r="WZU924" s="34"/>
      <c r="XAB924" s="35"/>
      <c r="XAC924" s="34"/>
      <c r="XAJ924" s="35"/>
      <c r="XAK924" s="34"/>
      <c r="XAR924" s="35"/>
      <c r="XAS924" s="34"/>
      <c r="XAZ924" s="35"/>
      <c r="XBA924" s="34"/>
      <c r="XBH924" s="35"/>
      <c r="XBI924" s="34"/>
      <c r="XBP924" s="35"/>
      <c r="XBQ924" s="34"/>
      <c r="XBX924" s="35"/>
      <c r="XBY924" s="34"/>
      <c r="XCF924" s="35"/>
      <c r="XCG924" s="34"/>
      <c r="XCN924" s="35"/>
      <c r="XCO924" s="34"/>
      <c r="XCV924" s="35"/>
      <c r="XCW924" s="34"/>
      <c r="XDD924" s="35"/>
      <c r="XDE924" s="34"/>
      <c r="XDL924" s="35"/>
      <c r="XDM924" s="34"/>
      <c r="XDT924" s="35"/>
      <c r="XDU924" s="34"/>
      <c r="XEB924" s="35"/>
      <c r="XEC924" s="34"/>
      <c r="XEJ924" s="35"/>
      <c r="XEK924" s="34"/>
      <c r="XER924" s="35"/>
      <c r="XES924" s="34"/>
      <c r="XEZ924" s="35"/>
      <c r="XFA924" s="34"/>
    </row>
    <row r="925" spans="1:1021 1028:2045 2052:3069 3076:4093 4100:5117 5124:6141 6148:7165 7172:8189 8196:9213 9220:10237 10244:11261 11268:12285 12292:13309 13316:14333 14340:15357 15364:16381" x14ac:dyDescent="0.25">
      <c r="A925" t="s">
        <v>21</v>
      </c>
      <c r="B925" t="s">
        <v>159</v>
      </c>
      <c r="C925">
        <v>571</v>
      </c>
      <c r="D925">
        <v>571</v>
      </c>
      <c r="E925" s="35">
        <v>1</v>
      </c>
      <c r="F925" s="34">
        <v>2.0000000000000001E-158</v>
      </c>
      <c r="G925">
        <v>98.46</v>
      </c>
      <c r="H925">
        <v>1219</v>
      </c>
      <c r="I925" t="str">
        <f>HYPERLINK("https://www.ncbi.nlm.nih.gov/nucleotide/FJ222752.1?report=genbank&amp;log$=nucltop&amp;blast_rank=23&amp;RID=XE5J84ZU013","FJ222752.1")</f>
        <v>FJ222752.1</v>
      </c>
      <c r="L925" s="35"/>
      <c r="M925" s="34"/>
      <c r="T925" s="35"/>
      <c r="U925" s="34"/>
      <c r="AB925" s="35"/>
      <c r="AC925" s="34"/>
      <c r="AJ925" s="35"/>
      <c r="AK925" s="34"/>
      <c r="AR925" s="35"/>
      <c r="AS925" s="34"/>
      <c r="AZ925" s="35"/>
      <c r="BA925" s="34"/>
      <c r="BH925" s="35"/>
      <c r="BI925" s="34"/>
      <c r="BP925" s="35"/>
      <c r="BQ925" s="34"/>
      <c r="BX925" s="35"/>
      <c r="BY925" s="34"/>
      <c r="CF925" s="35"/>
      <c r="CG925" s="34"/>
      <c r="CN925" s="35"/>
      <c r="CO925" s="34"/>
      <c r="CV925" s="35"/>
      <c r="CW925" s="34"/>
      <c r="DD925" s="35"/>
      <c r="DE925" s="34"/>
      <c r="DL925" s="35"/>
      <c r="DM925" s="34"/>
      <c r="DT925" s="35"/>
      <c r="DU925" s="34"/>
      <c r="EB925" s="35"/>
      <c r="EC925" s="34"/>
      <c r="EJ925" s="35"/>
      <c r="EK925" s="34"/>
      <c r="ER925" s="35"/>
      <c r="ES925" s="34"/>
      <c r="EZ925" s="35"/>
      <c r="FA925" s="34"/>
      <c r="FH925" s="35"/>
      <c r="FI925" s="34"/>
      <c r="FP925" s="35"/>
      <c r="FQ925" s="34"/>
      <c r="FX925" s="35"/>
      <c r="FY925" s="34"/>
      <c r="GF925" s="35"/>
      <c r="GG925" s="34"/>
      <c r="GN925" s="35"/>
      <c r="GO925" s="34"/>
      <c r="GV925" s="35"/>
      <c r="GW925" s="34"/>
      <c r="HD925" s="35"/>
      <c r="HE925" s="34"/>
      <c r="HL925" s="35"/>
      <c r="HM925" s="34"/>
      <c r="HT925" s="35"/>
      <c r="HU925" s="34"/>
      <c r="IB925" s="35"/>
      <c r="IC925" s="34"/>
      <c r="IJ925" s="35"/>
      <c r="IK925" s="34"/>
      <c r="IR925" s="35"/>
      <c r="IS925" s="34"/>
      <c r="IZ925" s="35"/>
      <c r="JA925" s="34"/>
      <c r="JH925" s="35"/>
      <c r="JI925" s="34"/>
      <c r="JP925" s="35"/>
      <c r="JQ925" s="34"/>
      <c r="JX925" s="35"/>
      <c r="JY925" s="34"/>
      <c r="KF925" s="35"/>
      <c r="KG925" s="34"/>
      <c r="KN925" s="35"/>
      <c r="KO925" s="34"/>
      <c r="KV925" s="35"/>
      <c r="KW925" s="34"/>
      <c r="LD925" s="35"/>
      <c r="LE925" s="34"/>
      <c r="LL925" s="35"/>
      <c r="LM925" s="34"/>
      <c r="LT925" s="35"/>
      <c r="LU925" s="34"/>
      <c r="MB925" s="35"/>
      <c r="MC925" s="34"/>
      <c r="MJ925" s="35"/>
      <c r="MK925" s="34"/>
      <c r="MR925" s="35"/>
      <c r="MS925" s="34"/>
      <c r="MZ925" s="35"/>
      <c r="NA925" s="34"/>
      <c r="NH925" s="35"/>
      <c r="NI925" s="34"/>
      <c r="NP925" s="35"/>
      <c r="NQ925" s="34"/>
      <c r="NX925" s="35"/>
      <c r="NY925" s="34"/>
      <c r="OF925" s="35"/>
      <c r="OG925" s="34"/>
      <c r="ON925" s="35"/>
      <c r="OO925" s="34"/>
      <c r="OV925" s="35"/>
      <c r="OW925" s="34"/>
      <c r="PD925" s="35"/>
      <c r="PE925" s="34"/>
      <c r="PL925" s="35"/>
      <c r="PM925" s="34"/>
      <c r="PT925" s="35"/>
      <c r="PU925" s="34"/>
      <c r="QB925" s="35"/>
      <c r="QC925" s="34"/>
      <c r="QJ925" s="35"/>
      <c r="QK925" s="34"/>
      <c r="QR925" s="35"/>
      <c r="QS925" s="34"/>
      <c r="QZ925" s="35"/>
      <c r="RA925" s="34"/>
      <c r="RH925" s="35"/>
      <c r="RI925" s="34"/>
      <c r="RP925" s="35"/>
      <c r="RQ925" s="34"/>
      <c r="RX925" s="35"/>
      <c r="RY925" s="34"/>
      <c r="SF925" s="35"/>
      <c r="SG925" s="34"/>
      <c r="SN925" s="35"/>
      <c r="SO925" s="34"/>
      <c r="SV925" s="35"/>
      <c r="SW925" s="34"/>
      <c r="TD925" s="35"/>
      <c r="TE925" s="34"/>
      <c r="TL925" s="35"/>
      <c r="TM925" s="34"/>
      <c r="TT925" s="35"/>
      <c r="TU925" s="34"/>
      <c r="UB925" s="35"/>
      <c r="UC925" s="34"/>
      <c r="UJ925" s="35"/>
      <c r="UK925" s="34"/>
      <c r="UR925" s="35"/>
      <c r="US925" s="34"/>
      <c r="UZ925" s="35"/>
      <c r="VA925" s="34"/>
      <c r="VH925" s="35"/>
      <c r="VI925" s="34"/>
      <c r="VP925" s="35"/>
      <c r="VQ925" s="34"/>
      <c r="VX925" s="35"/>
      <c r="VY925" s="34"/>
      <c r="WF925" s="35"/>
      <c r="WG925" s="34"/>
      <c r="WN925" s="35"/>
      <c r="WO925" s="34"/>
      <c r="WV925" s="35"/>
      <c r="WW925" s="34"/>
      <c r="XD925" s="35"/>
      <c r="XE925" s="34"/>
      <c r="XL925" s="35"/>
      <c r="XM925" s="34"/>
      <c r="XT925" s="35"/>
      <c r="XU925" s="34"/>
      <c r="YB925" s="35"/>
      <c r="YC925" s="34"/>
      <c r="YJ925" s="35"/>
      <c r="YK925" s="34"/>
      <c r="YR925" s="35"/>
      <c r="YS925" s="34"/>
      <c r="YZ925" s="35"/>
      <c r="ZA925" s="34"/>
      <c r="ZH925" s="35"/>
      <c r="ZI925" s="34"/>
      <c r="ZP925" s="35"/>
      <c r="ZQ925" s="34"/>
      <c r="ZX925" s="35"/>
      <c r="ZY925" s="34"/>
      <c r="AAF925" s="35"/>
      <c r="AAG925" s="34"/>
      <c r="AAN925" s="35"/>
      <c r="AAO925" s="34"/>
      <c r="AAV925" s="35"/>
      <c r="AAW925" s="34"/>
      <c r="ABD925" s="35"/>
      <c r="ABE925" s="34"/>
      <c r="ABL925" s="35"/>
      <c r="ABM925" s="34"/>
      <c r="ABT925" s="35"/>
      <c r="ABU925" s="34"/>
      <c r="ACB925" s="35"/>
      <c r="ACC925" s="34"/>
      <c r="ACJ925" s="35"/>
      <c r="ACK925" s="34"/>
      <c r="ACR925" s="35"/>
      <c r="ACS925" s="34"/>
      <c r="ACZ925" s="35"/>
      <c r="ADA925" s="34"/>
      <c r="ADH925" s="35"/>
      <c r="ADI925" s="34"/>
      <c r="ADP925" s="35"/>
      <c r="ADQ925" s="34"/>
      <c r="ADX925" s="35"/>
      <c r="ADY925" s="34"/>
      <c r="AEF925" s="35"/>
      <c r="AEG925" s="34"/>
      <c r="AEN925" s="35"/>
      <c r="AEO925" s="34"/>
      <c r="AEV925" s="35"/>
      <c r="AEW925" s="34"/>
      <c r="AFD925" s="35"/>
      <c r="AFE925" s="34"/>
      <c r="AFL925" s="35"/>
      <c r="AFM925" s="34"/>
      <c r="AFT925" s="35"/>
      <c r="AFU925" s="34"/>
      <c r="AGB925" s="35"/>
      <c r="AGC925" s="34"/>
      <c r="AGJ925" s="35"/>
      <c r="AGK925" s="34"/>
      <c r="AGR925" s="35"/>
      <c r="AGS925" s="34"/>
      <c r="AGZ925" s="35"/>
      <c r="AHA925" s="34"/>
      <c r="AHH925" s="35"/>
      <c r="AHI925" s="34"/>
      <c r="AHP925" s="35"/>
      <c r="AHQ925" s="34"/>
      <c r="AHX925" s="35"/>
      <c r="AHY925" s="34"/>
      <c r="AIF925" s="35"/>
      <c r="AIG925" s="34"/>
      <c r="AIN925" s="35"/>
      <c r="AIO925" s="34"/>
      <c r="AIV925" s="35"/>
      <c r="AIW925" s="34"/>
      <c r="AJD925" s="35"/>
      <c r="AJE925" s="34"/>
      <c r="AJL925" s="35"/>
      <c r="AJM925" s="34"/>
      <c r="AJT925" s="35"/>
      <c r="AJU925" s="34"/>
      <c r="AKB925" s="35"/>
      <c r="AKC925" s="34"/>
      <c r="AKJ925" s="35"/>
      <c r="AKK925" s="34"/>
      <c r="AKR925" s="35"/>
      <c r="AKS925" s="34"/>
      <c r="AKZ925" s="35"/>
      <c r="ALA925" s="34"/>
      <c r="ALH925" s="35"/>
      <c r="ALI925" s="34"/>
      <c r="ALP925" s="35"/>
      <c r="ALQ925" s="34"/>
      <c r="ALX925" s="35"/>
      <c r="ALY925" s="34"/>
      <c r="AMF925" s="35"/>
      <c r="AMG925" s="34"/>
      <c r="AMN925" s="35"/>
      <c r="AMO925" s="34"/>
      <c r="AMV925" s="35"/>
      <c r="AMW925" s="34"/>
      <c r="AND925" s="35"/>
      <c r="ANE925" s="34"/>
      <c r="ANL925" s="35"/>
      <c r="ANM925" s="34"/>
      <c r="ANT925" s="35"/>
      <c r="ANU925" s="34"/>
      <c r="AOB925" s="35"/>
      <c r="AOC925" s="34"/>
      <c r="AOJ925" s="35"/>
      <c r="AOK925" s="34"/>
      <c r="AOR925" s="35"/>
      <c r="AOS925" s="34"/>
      <c r="AOZ925" s="35"/>
      <c r="APA925" s="34"/>
      <c r="APH925" s="35"/>
      <c r="API925" s="34"/>
      <c r="APP925" s="35"/>
      <c r="APQ925" s="34"/>
      <c r="APX925" s="35"/>
      <c r="APY925" s="34"/>
      <c r="AQF925" s="35"/>
      <c r="AQG925" s="34"/>
      <c r="AQN925" s="35"/>
      <c r="AQO925" s="34"/>
      <c r="AQV925" s="35"/>
      <c r="AQW925" s="34"/>
      <c r="ARD925" s="35"/>
      <c r="ARE925" s="34"/>
      <c r="ARL925" s="35"/>
      <c r="ARM925" s="34"/>
      <c r="ART925" s="35"/>
      <c r="ARU925" s="34"/>
      <c r="ASB925" s="35"/>
      <c r="ASC925" s="34"/>
      <c r="ASJ925" s="35"/>
      <c r="ASK925" s="34"/>
      <c r="ASR925" s="35"/>
      <c r="ASS925" s="34"/>
      <c r="ASZ925" s="35"/>
      <c r="ATA925" s="34"/>
      <c r="ATH925" s="35"/>
      <c r="ATI925" s="34"/>
      <c r="ATP925" s="35"/>
      <c r="ATQ925" s="34"/>
      <c r="ATX925" s="35"/>
      <c r="ATY925" s="34"/>
      <c r="AUF925" s="35"/>
      <c r="AUG925" s="34"/>
      <c r="AUN925" s="35"/>
      <c r="AUO925" s="34"/>
      <c r="AUV925" s="35"/>
      <c r="AUW925" s="34"/>
      <c r="AVD925" s="35"/>
      <c r="AVE925" s="34"/>
      <c r="AVL925" s="35"/>
      <c r="AVM925" s="34"/>
      <c r="AVT925" s="35"/>
      <c r="AVU925" s="34"/>
      <c r="AWB925" s="35"/>
      <c r="AWC925" s="34"/>
      <c r="AWJ925" s="35"/>
      <c r="AWK925" s="34"/>
      <c r="AWR925" s="35"/>
      <c r="AWS925" s="34"/>
      <c r="AWZ925" s="35"/>
      <c r="AXA925" s="34"/>
      <c r="AXH925" s="35"/>
      <c r="AXI925" s="34"/>
      <c r="AXP925" s="35"/>
      <c r="AXQ925" s="34"/>
      <c r="AXX925" s="35"/>
      <c r="AXY925" s="34"/>
      <c r="AYF925" s="35"/>
      <c r="AYG925" s="34"/>
      <c r="AYN925" s="35"/>
      <c r="AYO925" s="34"/>
      <c r="AYV925" s="35"/>
      <c r="AYW925" s="34"/>
      <c r="AZD925" s="35"/>
      <c r="AZE925" s="34"/>
      <c r="AZL925" s="35"/>
      <c r="AZM925" s="34"/>
      <c r="AZT925" s="35"/>
      <c r="AZU925" s="34"/>
      <c r="BAB925" s="35"/>
      <c r="BAC925" s="34"/>
      <c r="BAJ925" s="35"/>
      <c r="BAK925" s="34"/>
      <c r="BAR925" s="35"/>
      <c r="BAS925" s="34"/>
      <c r="BAZ925" s="35"/>
      <c r="BBA925" s="34"/>
      <c r="BBH925" s="35"/>
      <c r="BBI925" s="34"/>
      <c r="BBP925" s="35"/>
      <c r="BBQ925" s="34"/>
      <c r="BBX925" s="35"/>
      <c r="BBY925" s="34"/>
      <c r="BCF925" s="35"/>
      <c r="BCG925" s="34"/>
      <c r="BCN925" s="35"/>
      <c r="BCO925" s="34"/>
      <c r="BCV925" s="35"/>
      <c r="BCW925" s="34"/>
      <c r="BDD925" s="35"/>
      <c r="BDE925" s="34"/>
      <c r="BDL925" s="35"/>
      <c r="BDM925" s="34"/>
      <c r="BDT925" s="35"/>
      <c r="BDU925" s="34"/>
      <c r="BEB925" s="35"/>
      <c r="BEC925" s="34"/>
      <c r="BEJ925" s="35"/>
      <c r="BEK925" s="34"/>
      <c r="BER925" s="35"/>
      <c r="BES925" s="34"/>
      <c r="BEZ925" s="35"/>
      <c r="BFA925" s="34"/>
      <c r="BFH925" s="35"/>
      <c r="BFI925" s="34"/>
      <c r="BFP925" s="35"/>
      <c r="BFQ925" s="34"/>
      <c r="BFX925" s="35"/>
      <c r="BFY925" s="34"/>
      <c r="BGF925" s="35"/>
      <c r="BGG925" s="34"/>
      <c r="BGN925" s="35"/>
      <c r="BGO925" s="34"/>
      <c r="BGV925" s="35"/>
      <c r="BGW925" s="34"/>
      <c r="BHD925" s="35"/>
      <c r="BHE925" s="34"/>
      <c r="BHL925" s="35"/>
      <c r="BHM925" s="34"/>
      <c r="BHT925" s="35"/>
      <c r="BHU925" s="34"/>
      <c r="BIB925" s="35"/>
      <c r="BIC925" s="34"/>
      <c r="BIJ925" s="35"/>
      <c r="BIK925" s="34"/>
      <c r="BIR925" s="35"/>
      <c r="BIS925" s="34"/>
      <c r="BIZ925" s="35"/>
      <c r="BJA925" s="34"/>
      <c r="BJH925" s="35"/>
      <c r="BJI925" s="34"/>
      <c r="BJP925" s="35"/>
      <c r="BJQ925" s="34"/>
      <c r="BJX925" s="35"/>
      <c r="BJY925" s="34"/>
      <c r="BKF925" s="35"/>
      <c r="BKG925" s="34"/>
      <c r="BKN925" s="35"/>
      <c r="BKO925" s="34"/>
      <c r="BKV925" s="35"/>
      <c r="BKW925" s="34"/>
      <c r="BLD925" s="35"/>
      <c r="BLE925" s="34"/>
      <c r="BLL925" s="35"/>
      <c r="BLM925" s="34"/>
      <c r="BLT925" s="35"/>
      <c r="BLU925" s="34"/>
      <c r="BMB925" s="35"/>
      <c r="BMC925" s="34"/>
      <c r="BMJ925" s="35"/>
      <c r="BMK925" s="34"/>
      <c r="BMR925" s="35"/>
      <c r="BMS925" s="34"/>
      <c r="BMZ925" s="35"/>
      <c r="BNA925" s="34"/>
      <c r="BNH925" s="35"/>
      <c r="BNI925" s="34"/>
      <c r="BNP925" s="35"/>
      <c r="BNQ925" s="34"/>
      <c r="BNX925" s="35"/>
      <c r="BNY925" s="34"/>
      <c r="BOF925" s="35"/>
      <c r="BOG925" s="34"/>
      <c r="BON925" s="35"/>
      <c r="BOO925" s="34"/>
      <c r="BOV925" s="35"/>
      <c r="BOW925" s="34"/>
      <c r="BPD925" s="35"/>
      <c r="BPE925" s="34"/>
      <c r="BPL925" s="35"/>
      <c r="BPM925" s="34"/>
      <c r="BPT925" s="35"/>
      <c r="BPU925" s="34"/>
      <c r="BQB925" s="35"/>
      <c r="BQC925" s="34"/>
      <c r="BQJ925" s="35"/>
      <c r="BQK925" s="34"/>
      <c r="BQR925" s="35"/>
      <c r="BQS925" s="34"/>
      <c r="BQZ925" s="35"/>
      <c r="BRA925" s="34"/>
      <c r="BRH925" s="35"/>
      <c r="BRI925" s="34"/>
      <c r="BRP925" s="35"/>
      <c r="BRQ925" s="34"/>
      <c r="BRX925" s="35"/>
      <c r="BRY925" s="34"/>
      <c r="BSF925" s="35"/>
      <c r="BSG925" s="34"/>
      <c r="BSN925" s="35"/>
      <c r="BSO925" s="34"/>
      <c r="BSV925" s="35"/>
      <c r="BSW925" s="34"/>
      <c r="BTD925" s="35"/>
      <c r="BTE925" s="34"/>
      <c r="BTL925" s="35"/>
      <c r="BTM925" s="34"/>
      <c r="BTT925" s="35"/>
      <c r="BTU925" s="34"/>
      <c r="BUB925" s="35"/>
      <c r="BUC925" s="34"/>
      <c r="BUJ925" s="35"/>
      <c r="BUK925" s="34"/>
      <c r="BUR925" s="35"/>
      <c r="BUS925" s="34"/>
      <c r="BUZ925" s="35"/>
      <c r="BVA925" s="34"/>
      <c r="BVH925" s="35"/>
      <c r="BVI925" s="34"/>
      <c r="BVP925" s="35"/>
      <c r="BVQ925" s="34"/>
      <c r="BVX925" s="35"/>
      <c r="BVY925" s="34"/>
      <c r="BWF925" s="35"/>
      <c r="BWG925" s="34"/>
      <c r="BWN925" s="35"/>
      <c r="BWO925" s="34"/>
      <c r="BWV925" s="35"/>
      <c r="BWW925" s="34"/>
      <c r="BXD925" s="35"/>
      <c r="BXE925" s="34"/>
      <c r="BXL925" s="35"/>
      <c r="BXM925" s="34"/>
      <c r="BXT925" s="35"/>
      <c r="BXU925" s="34"/>
      <c r="BYB925" s="35"/>
      <c r="BYC925" s="34"/>
      <c r="BYJ925" s="35"/>
      <c r="BYK925" s="34"/>
      <c r="BYR925" s="35"/>
      <c r="BYS925" s="34"/>
      <c r="BYZ925" s="35"/>
      <c r="BZA925" s="34"/>
      <c r="BZH925" s="35"/>
      <c r="BZI925" s="34"/>
      <c r="BZP925" s="35"/>
      <c r="BZQ925" s="34"/>
      <c r="BZX925" s="35"/>
      <c r="BZY925" s="34"/>
      <c r="CAF925" s="35"/>
      <c r="CAG925" s="34"/>
      <c r="CAN925" s="35"/>
      <c r="CAO925" s="34"/>
      <c r="CAV925" s="35"/>
      <c r="CAW925" s="34"/>
      <c r="CBD925" s="35"/>
      <c r="CBE925" s="34"/>
      <c r="CBL925" s="35"/>
      <c r="CBM925" s="34"/>
      <c r="CBT925" s="35"/>
      <c r="CBU925" s="34"/>
      <c r="CCB925" s="35"/>
      <c r="CCC925" s="34"/>
      <c r="CCJ925" s="35"/>
      <c r="CCK925" s="34"/>
      <c r="CCR925" s="35"/>
      <c r="CCS925" s="34"/>
      <c r="CCZ925" s="35"/>
      <c r="CDA925" s="34"/>
      <c r="CDH925" s="35"/>
      <c r="CDI925" s="34"/>
      <c r="CDP925" s="35"/>
      <c r="CDQ925" s="34"/>
      <c r="CDX925" s="35"/>
      <c r="CDY925" s="34"/>
      <c r="CEF925" s="35"/>
      <c r="CEG925" s="34"/>
      <c r="CEN925" s="35"/>
      <c r="CEO925" s="34"/>
      <c r="CEV925" s="35"/>
      <c r="CEW925" s="34"/>
      <c r="CFD925" s="35"/>
      <c r="CFE925" s="34"/>
      <c r="CFL925" s="35"/>
      <c r="CFM925" s="34"/>
      <c r="CFT925" s="35"/>
      <c r="CFU925" s="34"/>
      <c r="CGB925" s="35"/>
      <c r="CGC925" s="34"/>
      <c r="CGJ925" s="35"/>
      <c r="CGK925" s="34"/>
      <c r="CGR925" s="35"/>
      <c r="CGS925" s="34"/>
      <c r="CGZ925" s="35"/>
      <c r="CHA925" s="34"/>
      <c r="CHH925" s="35"/>
      <c r="CHI925" s="34"/>
      <c r="CHP925" s="35"/>
      <c r="CHQ925" s="34"/>
      <c r="CHX925" s="35"/>
      <c r="CHY925" s="34"/>
      <c r="CIF925" s="35"/>
      <c r="CIG925" s="34"/>
      <c r="CIN925" s="35"/>
      <c r="CIO925" s="34"/>
      <c r="CIV925" s="35"/>
      <c r="CIW925" s="34"/>
      <c r="CJD925" s="35"/>
      <c r="CJE925" s="34"/>
      <c r="CJL925" s="35"/>
      <c r="CJM925" s="34"/>
      <c r="CJT925" s="35"/>
      <c r="CJU925" s="34"/>
      <c r="CKB925" s="35"/>
      <c r="CKC925" s="34"/>
      <c r="CKJ925" s="35"/>
      <c r="CKK925" s="34"/>
      <c r="CKR925" s="35"/>
      <c r="CKS925" s="34"/>
      <c r="CKZ925" s="35"/>
      <c r="CLA925" s="34"/>
      <c r="CLH925" s="35"/>
      <c r="CLI925" s="34"/>
      <c r="CLP925" s="35"/>
      <c r="CLQ925" s="34"/>
      <c r="CLX925" s="35"/>
      <c r="CLY925" s="34"/>
      <c r="CMF925" s="35"/>
      <c r="CMG925" s="34"/>
      <c r="CMN925" s="35"/>
      <c r="CMO925" s="34"/>
      <c r="CMV925" s="35"/>
      <c r="CMW925" s="34"/>
      <c r="CND925" s="35"/>
      <c r="CNE925" s="34"/>
      <c r="CNL925" s="35"/>
      <c r="CNM925" s="34"/>
      <c r="CNT925" s="35"/>
      <c r="CNU925" s="34"/>
      <c r="COB925" s="35"/>
      <c r="COC925" s="34"/>
      <c r="COJ925" s="35"/>
      <c r="COK925" s="34"/>
      <c r="COR925" s="35"/>
      <c r="COS925" s="34"/>
      <c r="COZ925" s="35"/>
      <c r="CPA925" s="34"/>
      <c r="CPH925" s="35"/>
      <c r="CPI925" s="34"/>
      <c r="CPP925" s="35"/>
      <c r="CPQ925" s="34"/>
      <c r="CPX925" s="35"/>
      <c r="CPY925" s="34"/>
      <c r="CQF925" s="35"/>
      <c r="CQG925" s="34"/>
      <c r="CQN925" s="35"/>
      <c r="CQO925" s="34"/>
      <c r="CQV925" s="35"/>
      <c r="CQW925" s="34"/>
      <c r="CRD925" s="35"/>
      <c r="CRE925" s="34"/>
      <c r="CRL925" s="35"/>
      <c r="CRM925" s="34"/>
      <c r="CRT925" s="35"/>
      <c r="CRU925" s="34"/>
      <c r="CSB925" s="35"/>
      <c r="CSC925" s="34"/>
      <c r="CSJ925" s="35"/>
      <c r="CSK925" s="34"/>
      <c r="CSR925" s="35"/>
      <c r="CSS925" s="34"/>
      <c r="CSZ925" s="35"/>
      <c r="CTA925" s="34"/>
      <c r="CTH925" s="35"/>
      <c r="CTI925" s="34"/>
      <c r="CTP925" s="35"/>
      <c r="CTQ925" s="34"/>
      <c r="CTX925" s="35"/>
      <c r="CTY925" s="34"/>
      <c r="CUF925" s="35"/>
      <c r="CUG925" s="34"/>
      <c r="CUN925" s="35"/>
      <c r="CUO925" s="34"/>
      <c r="CUV925" s="35"/>
      <c r="CUW925" s="34"/>
      <c r="CVD925" s="35"/>
      <c r="CVE925" s="34"/>
      <c r="CVL925" s="35"/>
      <c r="CVM925" s="34"/>
      <c r="CVT925" s="35"/>
      <c r="CVU925" s="34"/>
      <c r="CWB925" s="35"/>
      <c r="CWC925" s="34"/>
      <c r="CWJ925" s="35"/>
      <c r="CWK925" s="34"/>
      <c r="CWR925" s="35"/>
      <c r="CWS925" s="34"/>
      <c r="CWZ925" s="35"/>
      <c r="CXA925" s="34"/>
      <c r="CXH925" s="35"/>
      <c r="CXI925" s="34"/>
      <c r="CXP925" s="35"/>
      <c r="CXQ925" s="34"/>
      <c r="CXX925" s="35"/>
      <c r="CXY925" s="34"/>
      <c r="CYF925" s="35"/>
      <c r="CYG925" s="34"/>
      <c r="CYN925" s="35"/>
      <c r="CYO925" s="34"/>
      <c r="CYV925" s="35"/>
      <c r="CYW925" s="34"/>
      <c r="CZD925" s="35"/>
      <c r="CZE925" s="34"/>
      <c r="CZL925" s="35"/>
      <c r="CZM925" s="34"/>
      <c r="CZT925" s="35"/>
      <c r="CZU925" s="34"/>
      <c r="DAB925" s="35"/>
      <c r="DAC925" s="34"/>
      <c r="DAJ925" s="35"/>
      <c r="DAK925" s="34"/>
      <c r="DAR925" s="35"/>
      <c r="DAS925" s="34"/>
      <c r="DAZ925" s="35"/>
      <c r="DBA925" s="34"/>
      <c r="DBH925" s="35"/>
      <c r="DBI925" s="34"/>
      <c r="DBP925" s="35"/>
      <c r="DBQ925" s="34"/>
      <c r="DBX925" s="35"/>
      <c r="DBY925" s="34"/>
      <c r="DCF925" s="35"/>
      <c r="DCG925" s="34"/>
      <c r="DCN925" s="35"/>
      <c r="DCO925" s="34"/>
      <c r="DCV925" s="35"/>
      <c r="DCW925" s="34"/>
      <c r="DDD925" s="35"/>
      <c r="DDE925" s="34"/>
      <c r="DDL925" s="35"/>
      <c r="DDM925" s="34"/>
      <c r="DDT925" s="35"/>
      <c r="DDU925" s="34"/>
      <c r="DEB925" s="35"/>
      <c r="DEC925" s="34"/>
      <c r="DEJ925" s="35"/>
      <c r="DEK925" s="34"/>
      <c r="DER925" s="35"/>
      <c r="DES925" s="34"/>
      <c r="DEZ925" s="35"/>
      <c r="DFA925" s="34"/>
      <c r="DFH925" s="35"/>
      <c r="DFI925" s="34"/>
      <c r="DFP925" s="35"/>
      <c r="DFQ925" s="34"/>
      <c r="DFX925" s="35"/>
      <c r="DFY925" s="34"/>
      <c r="DGF925" s="35"/>
      <c r="DGG925" s="34"/>
      <c r="DGN925" s="35"/>
      <c r="DGO925" s="34"/>
      <c r="DGV925" s="35"/>
      <c r="DGW925" s="34"/>
      <c r="DHD925" s="35"/>
      <c r="DHE925" s="34"/>
      <c r="DHL925" s="35"/>
      <c r="DHM925" s="34"/>
      <c r="DHT925" s="35"/>
      <c r="DHU925" s="34"/>
      <c r="DIB925" s="35"/>
      <c r="DIC925" s="34"/>
      <c r="DIJ925" s="35"/>
      <c r="DIK925" s="34"/>
      <c r="DIR925" s="35"/>
      <c r="DIS925" s="34"/>
      <c r="DIZ925" s="35"/>
      <c r="DJA925" s="34"/>
      <c r="DJH925" s="35"/>
      <c r="DJI925" s="34"/>
      <c r="DJP925" s="35"/>
      <c r="DJQ925" s="34"/>
      <c r="DJX925" s="35"/>
      <c r="DJY925" s="34"/>
      <c r="DKF925" s="35"/>
      <c r="DKG925" s="34"/>
      <c r="DKN925" s="35"/>
      <c r="DKO925" s="34"/>
      <c r="DKV925" s="35"/>
      <c r="DKW925" s="34"/>
      <c r="DLD925" s="35"/>
      <c r="DLE925" s="34"/>
      <c r="DLL925" s="35"/>
      <c r="DLM925" s="34"/>
      <c r="DLT925" s="35"/>
      <c r="DLU925" s="34"/>
      <c r="DMB925" s="35"/>
      <c r="DMC925" s="34"/>
      <c r="DMJ925" s="35"/>
      <c r="DMK925" s="34"/>
      <c r="DMR925" s="35"/>
      <c r="DMS925" s="34"/>
      <c r="DMZ925" s="35"/>
      <c r="DNA925" s="34"/>
      <c r="DNH925" s="35"/>
      <c r="DNI925" s="34"/>
      <c r="DNP925" s="35"/>
      <c r="DNQ925" s="34"/>
      <c r="DNX925" s="35"/>
      <c r="DNY925" s="34"/>
      <c r="DOF925" s="35"/>
      <c r="DOG925" s="34"/>
      <c r="DON925" s="35"/>
      <c r="DOO925" s="34"/>
      <c r="DOV925" s="35"/>
      <c r="DOW925" s="34"/>
      <c r="DPD925" s="35"/>
      <c r="DPE925" s="34"/>
      <c r="DPL925" s="35"/>
      <c r="DPM925" s="34"/>
      <c r="DPT925" s="35"/>
      <c r="DPU925" s="34"/>
      <c r="DQB925" s="35"/>
      <c r="DQC925" s="34"/>
      <c r="DQJ925" s="35"/>
      <c r="DQK925" s="34"/>
      <c r="DQR925" s="35"/>
      <c r="DQS925" s="34"/>
      <c r="DQZ925" s="35"/>
      <c r="DRA925" s="34"/>
      <c r="DRH925" s="35"/>
      <c r="DRI925" s="34"/>
      <c r="DRP925" s="35"/>
      <c r="DRQ925" s="34"/>
      <c r="DRX925" s="35"/>
      <c r="DRY925" s="34"/>
      <c r="DSF925" s="35"/>
      <c r="DSG925" s="34"/>
      <c r="DSN925" s="35"/>
      <c r="DSO925" s="34"/>
      <c r="DSV925" s="35"/>
      <c r="DSW925" s="34"/>
      <c r="DTD925" s="35"/>
      <c r="DTE925" s="34"/>
      <c r="DTL925" s="35"/>
      <c r="DTM925" s="34"/>
      <c r="DTT925" s="35"/>
      <c r="DTU925" s="34"/>
      <c r="DUB925" s="35"/>
      <c r="DUC925" s="34"/>
      <c r="DUJ925" s="35"/>
      <c r="DUK925" s="34"/>
      <c r="DUR925" s="35"/>
      <c r="DUS925" s="34"/>
      <c r="DUZ925" s="35"/>
      <c r="DVA925" s="34"/>
      <c r="DVH925" s="35"/>
      <c r="DVI925" s="34"/>
      <c r="DVP925" s="35"/>
      <c r="DVQ925" s="34"/>
      <c r="DVX925" s="35"/>
      <c r="DVY925" s="34"/>
      <c r="DWF925" s="35"/>
      <c r="DWG925" s="34"/>
      <c r="DWN925" s="35"/>
      <c r="DWO925" s="34"/>
      <c r="DWV925" s="35"/>
      <c r="DWW925" s="34"/>
      <c r="DXD925" s="35"/>
      <c r="DXE925" s="34"/>
      <c r="DXL925" s="35"/>
      <c r="DXM925" s="34"/>
      <c r="DXT925" s="35"/>
      <c r="DXU925" s="34"/>
      <c r="DYB925" s="35"/>
      <c r="DYC925" s="34"/>
      <c r="DYJ925" s="35"/>
      <c r="DYK925" s="34"/>
      <c r="DYR925" s="35"/>
      <c r="DYS925" s="34"/>
      <c r="DYZ925" s="35"/>
      <c r="DZA925" s="34"/>
      <c r="DZH925" s="35"/>
      <c r="DZI925" s="34"/>
      <c r="DZP925" s="35"/>
      <c r="DZQ925" s="34"/>
      <c r="DZX925" s="35"/>
      <c r="DZY925" s="34"/>
      <c r="EAF925" s="35"/>
      <c r="EAG925" s="34"/>
      <c r="EAN925" s="35"/>
      <c r="EAO925" s="34"/>
      <c r="EAV925" s="35"/>
      <c r="EAW925" s="34"/>
      <c r="EBD925" s="35"/>
      <c r="EBE925" s="34"/>
      <c r="EBL925" s="35"/>
      <c r="EBM925" s="34"/>
      <c r="EBT925" s="35"/>
      <c r="EBU925" s="34"/>
      <c r="ECB925" s="35"/>
      <c r="ECC925" s="34"/>
      <c r="ECJ925" s="35"/>
      <c r="ECK925" s="34"/>
      <c r="ECR925" s="35"/>
      <c r="ECS925" s="34"/>
      <c r="ECZ925" s="35"/>
      <c r="EDA925" s="34"/>
      <c r="EDH925" s="35"/>
      <c r="EDI925" s="34"/>
      <c r="EDP925" s="35"/>
      <c r="EDQ925" s="34"/>
      <c r="EDX925" s="35"/>
      <c r="EDY925" s="34"/>
      <c r="EEF925" s="35"/>
      <c r="EEG925" s="34"/>
      <c r="EEN925" s="35"/>
      <c r="EEO925" s="34"/>
      <c r="EEV925" s="35"/>
      <c r="EEW925" s="34"/>
      <c r="EFD925" s="35"/>
      <c r="EFE925" s="34"/>
      <c r="EFL925" s="35"/>
      <c r="EFM925" s="34"/>
      <c r="EFT925" s="35"/>
      <c r="EFU925" s="34"/>
      <c r="EGB925" s="35"/>
      <c r="EGC925" s="34"/>
      <c r="EGJ925" s="35"/>
      <c r="EGK925" s="34"/>
      <c r="EGR925" s="35"/>
      <c r="EGS925" s="34"/>
      <c r="EGZ925" s="35"/>
      <c r="EHA925" s="34"/>
      <c r="EHH925" s="35"/>
      <c r="EHI925" s="34"/>
      <c r="EHP925" s="35"/>
      <c r="EHQ925" s="34"/>
      <c r="EHX925" s="35"/>
      <c r="EHY925" s="34"/>
      <c r="EIF925" s="35"/>
      <c r="EIG925" s="34"/>
      <c r="EIN925" s="35"/>
      <c r="EIO925" s="34"/>
      <c r="EIV925" s="35"/>
      <c r="EIW925" s="34"/>
      <c r="EJD925" s="35"/>
      <c r="EJE925" s="34"/>
      <c r="EJL925" s="35"/>
      <c r="EJM925" s="34"/>
      <c r="EJT925" s="35"/>
      <c r="EJU925" s="34"/>
      <c r="EKB925" s="35"/>
      <c r="EKC925" s="34"/>
      <c r="EKJ925" s="35"/>
      <c r="EKK925" s="34"/>
      <c r="EKR925" s="35"/>
      <c r="EKS925" s="34"/>
      <c r="EKZ925" s="35"/>
      <c r="ELA925" s="34"/>
      <c r="ELH925" s="35"/>
      <c r="ELI925" s="34"/>
      <c r="ELP925" s="35"/>
      <c r="ELQ925" s="34"/>
      <c r="ELX925" s="35"/>
      <c r="ELY925" s="34"/>
      <c r="EMF925" s="35"/>
      <c r="EMG925" s="34"/>
      <c r="EMN925" s="35"/>
      <c r="EMO925" s="34"/>
      <c r="EMV925" s="35"/>
      <c r="EMW925" s="34"/>
      <c r="END925" s="35"/>
      <c r="ENE925" s="34"/>
      <c r="ENL925" s="35"/>
      <c r="ENM925" s="34"/>
      <c r="ENT925" s="35"/>
      <c r="ENU925" s="34"/>
      <c r="EOB925" s="35"/>
      <c r="EOC925" s="34"/>
      <c r="EOJ925" s="35"/>
      <c r="EOK925" s="34"/>
      <c r="EOR925" s="35"/>
      <c r="EOS925" s="34"/>
      <c r="EOZ925" s="35"/>
      <c r="EPA925" s="34"/>
      <c r="EPH925" s="35"/>
      <c r="EPI925" s="34"/>
      <c r="EPP925" s="35"/>
      <c r="EPQ925" s="34"/>
      <c r="EPX925" s="35"/>
      <c r="EPY925" s="34"/>
      <c r="EQF925" s="35"/>
      <c r="EQG925" s="34"/>
      <c r="EQN925" s="35"/>
      <c r="EQO925" s="34"/>
      <c r="EQV925" s="35"/>
      <c r="EQW925" s="34"/>
      <c r="ERD925" s="35"/>
      <c r="ERE925" s="34"/>
      <c r="ERL925" s="35"/>
      <c r="ERM925" s="34"/>
      <c r="ERT925" s="35"/>
      <c r="ERU925" s="34"/>
      <c r="ESB925" s="35"/>
      <c r="ESC925" s="34"/>
      <c r="ESJ925" s="35"/>
      <c r="ESK925" s="34"/>
      <c r="ESR925" s="35"/>
      <c r="ESS925" s="34"/>
      <c r="ESZ925" s="35"/>
      <c r="ETA925" s="34"/>
      <c r="ETH925" s="35"/>
      <c r="ETI925" s="34"/>
      <c r="ETP925" s="35"/>
      <c r="ETQ925" s="34"/>
      <c r="ETX925" s="35"/>
      <c r="ETY925" s="34"/>
      <c r="EUF925" s="35"/>
      <c r="EUG925" s="34"/>
      <c r="EUN925" s="35"/>
      <c r="EUO925" s="34"/>
      <c r="EUV925" s="35"/>
      <c r="EUW925" s="34"/>
      <c r="EVD925" s="35"/>
      <c r="EVE925" s="34"/>
      <c r="EVL925" s="35"/>
      <c r="EVM925" s="34"/>
      <c r="EVT925" s="35"/>
      <c r="EVU925" s="34"/>
      <c r="EWB925" s="35"/>
      <c r="EWC925" s="34"/>
      <c r="EWJ925" s="35"/>
      <c r="EWK925" s="34"/>
      <c r="EWR925" s="35"/>
      <c r="EWS925" s="34"/>
      <c r="EWZ925" s="35"/>
      <c r="EXA925" s="34"/>
      <c r="EXH925" s="35"/>
      <c r="EXI925" s="34"/>
      <c r="EXP925" s="35"/>
      <c r="EXQ925" s="34"/>
      <c r="EXX925" s="35"/>
      <c r="EXY925" s="34"/>
      <c r="EYF925" s="35"/>
      <c r="EYG925" s="34"/>
      <c r="EYN925" s="35"/>
      <c r="EYO925" s="34"/>
      <c r="EYV925" s="35"/>
      <c r="EYW925" s="34"/>
      <c r="EZD925" s="35"/>
      <c r="EZE925" s="34"/>
      <c r="EZL925" s="35"/>
      <c r="EZM925" s="34"/>
      <c r="EZT925" s="35"/>
      <c r="EZU925" s="34"/>
      <c r="FAB925" s="35"/>
      <c r="FAC925" s="34"/>
      <c r="FAJ925" s="35"/>
      <c r="FAK925" s="34"/>
      <c r="FAR925" s="35"/>
      <c r="FAS925" s="34"/>
      <c r="FAZ925" s="35"/>
      <c r="FBA925" s="34"/>
      <c r="FBH925" s="35"/>
      <c r="FBI925" s="34"/>
      <c r="FBP925" s="35"/>
      <c r="FBQ925" s="34"/>
      <c r="FBX925" s="35"/>
      <c r="FBY925" s="34"/>
      <c r="FCF925" s="35"/>
      <c r="FCG925" s="34"/>
      <c r="FCN925" s="35"/>
      <c r="FCO925" s="34"/>
      <c r="FCV925" s="35"/>
      <c r="FCW925" s="34"/>
      <c r="FDD925" s="35"/>
      <c r="FDE925" s="34"/>
      <c r="FDL925" s="35"/>
      <c r="FDM925" s="34"/>
      <c r="FDT925" s="35"/>
      <c r="FDU925" s="34"/>
      <c r="FEB925" s="35"/>
      <c r="FEC925" s="34"/>
      <c r="FEJ925" s="35"/>
      <c r="FEK925" s="34"/>
      <c r="FER925" s="35"/>
      <c r="FES925" s="34"/>
      <c r="FEZ925" s="35"/>
      <c r="FFA925" s="34"/>
      <c r="FFH925" s="35"/>
      <c r="FFI925" s="34"/>
      <c r="FFP925" s="35"/>
      <c r="FFQ925" s="34"/>
      <c r="FFX925" s="35"/>
      <c r="FFY925" s="34"/>
      <c r="FGF925" s="35"/>
      <c r="FGG925" s="34"/>
      <c r="FGN925" s="35"/>
      <c r="FGO925" s="34"/>
      <c r="FGV925" s="35"/>
      <c r="FGW925" s="34"/>
      <c r="FHD925" s="35"/>
      <c r="FHE925" s="34"/>
      <c r="FHL925" s="35"/>
      <c r="FHM925" s="34"/>
      <c r="FHT925" s="35"/>
      <c r="FHU925" s="34"/>
      <c r="FIB925" s="35"/>
      <c r="FIC925" s="34"/>
      <c r="FIJ925" s="35"/>
      <c r="FIK925" s="34"/>
      <c r="FIR925" s="35"/>
      <c r="FIS925" s="34"/>
      <c r="FIZ925" s="35"/>
      <c r="FJA925" s="34"/>
      <c r="FJH925" s="35"/>
      <c r="FJI925" s="34"/>
      <c r="FJP925" s="35"/>
      <c r="FJQ925" s="34"/>
      <c r="FJX925" s="35"/>
      <c r="FJY925" s="34"/>
      <c r="FKF925" s="35"/>
      <c r="FKG925" s="34"/>
      <c r="FKN925" s="35"/>
      <c r="FKO925" s="34"/>
      <c r="FKV925" s="35"/>
      <c r="FKW925" s="34"/>
      <c r="FLD925" s="35"/>
      <c r="FLE925" s="34"/>
      <c r="FLL925" s="35"/>
      <c r="FLM925" s="34"/>
      <c r="FLT925" s="35"/>
      <c r="FLU925" s="34"/>
      <c r="FMB925" s="35"/>
      <c r="FMC925" s="34"/>
      <c r="FMJ925" s="35"/>
      <c r="FMK925" s="34"/>
      <c r="FMR925" s="35"/>
      <c r="FMS925" s="34"/>
      <c r="FMZ925" s="35"/>
      <c r="FNA925" s="34"/>
      <c r="FNH925" s="35"/>
      <c r="FNI925" s="34"/>
      <c r="FNP925" s="35"/>
      <c r="FNQ925" s="34"/>
      <c r="FNX925" s="35"/>
      <c r="FNY925" s="34"/>
      <c r="FOF925" s="35"/>
      <c r="FOG925" s="34"/>
      <c r="FON925" s="35"/>
      <c r="FOO925" s="34"/>
      <c r="FOV925" s="35"/>
      <c r="FOW925" s="34"/>
      <c r="FPD925" s="35"/>
      <c r="FPE925" s="34"/>
      <c r="FPL925" s="35"/>
      <c r="FPM925" s="34"/>
      <c r="FPT925" s="35"/>
      <c r="FPU925" s="34"/>
      <c r="FQB925" s="35"/>
      <c r="FQC925" s="34"/>
      <c r="FQJ925" s="35"/>
      <c r="FQK925" s="34"/>
      <c r="FQR925" s="35"/>
      <c r="FQS925" s="34"/>
      <c r="FQZ925" s="35"/>
      <c r="FRA925" s="34"/>
      <c r="FRH925" s="35"/>
      <c r="FRI925" s="34"/>
      <c r="FRP925" s="35"/>
      <c r="FRQ925" s="34"/>
      <c r="FRX925" s="35"/>
      <c r="FRY925" s="34"/>
      <c r="FSF925" s="35"/>
      <c r="FSG925" s="34"/>
      <c r="FSN925" s="35"/>
      <c r="FSO925" s="34"/>
      <c r="FSV925" s="35"/>
      <c r="FSW925" s="34"/>
      <c r="FTD925" s="35"/>
      <c r="FTE925" s="34"/>
      <c r="FTL925" s="35"/>
      <c r="FTM925" s="34"/>
      <c r="FTT925" s="35"/>
      <c r="FTU925" s="34"/>
      <c r="FUB925" s="35"/>
      <c r="FUC925" s="34"/>
      <c r="FUJ925" s="35"/>
      <c r="FUK925" s="34"/>
      <c r="FUR925" s="35"/>
      <c r="FUS925" s="34"/>
      <c r="FUZ925" s="35"/>
      <c r="FVA925" s="34"/>
      <c r="FVH925" s="35"/>
      <c r="FVI925" s="34"/>
      <c r="FVP925" s="35"/>
      <c r="FVQ925" s="34"/>
      <c r="FVX925" s="35"/>
      <c r="FVY925" s="34"/>
      <c r="FWF925" s="35"/>
      <c r="FWG925" s="34"/>
      <c r="FWN925" s="35"/>
      <c r="FWO925" s="34"/>
      <c r="FWV925" s="35"/>
      <c r="FWW925" s="34"/>
      <c r="FXD925" s="35"/>
      <c r="FXE925" s="34"/>
      <c r="FXL925" s="35"/>
      <c r="FXM925" s="34"/>
      <c r="FXT925" s="35"/>
      <c r="FXU925" s="34"/>
      <c r="FYB925" s="35"/>
      <c r="FYC925" s="34"/>
      <c r="FYJ925" s="35"/>
      <c r="FYK925" s="34"/>
      <c r="FYR925" s="35"/>
      <c r="FYS925" s="34"/>
      <c r="FYZ925" s="35"/>
      <c r="FZA925" s="34"/>
      <c r="FZH925" s="35"/>
      <c r="FZI925" s="34"/>
      <c r="FZP925" s="35"/>
      <c r="FZQ925" s="34"/>
      <c r="FZX925" s="35"/>
      <c r="FZY925" s="34"/>
      <c r="GAF925" s="35"/>
      <c r="GAG925" s="34"/>
      <c r="GAN925" s="35"/>
      <c r="GAO925" s="34"/>
      <c r="GAV925" s="35"/>
      <c r="GAW925" s="34"/>
      <c r="GBD925" s="35"/>
      <c r="GBE925" s="34"/>
      <c r="GBL925" s="35"/>
      <c r="GBM925" s="34"/>
      <c r="GBT925" s="35"/>
      <c r="GBU925" s="34"/>
      <c r="GCB925" s="35"/>
      <c r="GCC925" s="34"/>
      <c r="GCJ925" s="35"/>
      <c r="GCK925" s="34"/>
      <c r="GCR925" s="35"/>
      <c r="GCS925" s="34"/>
      <c r="GCZ925" s="35"/>
      <c r="GDA925" s="34"/>
      <c r="GDH925" s="35"/>
      <c r="GDI925" s="34"/>
      <c r="GDP925" s="35"/>
      <c r="GDQ925" s="34"/>
      <c r="GDX925" s="35"/>
      <c r="GDY925" s="34"/>
      <c r="GEF925" s="35"/>
      <c r="GEG925" s="34"/>
      <c r="GEN925" s="35"/>
      <c r="GEO925" s="34"/>
      <c r="GEV925" s="35"/>
      <c r="GEW925" s="34"/>
      <c r="GFD925" s="35"/>
      <c r="GFE925" s="34"/>
      <c r="GFL925" s="35"/>
      <c r="GFM925" s="34"/>
      <c r="GFT925" s="35"/>
      <c r="GFU925" s="34"/>
      <c r="GGB925" s="35"/>
      <c r="GGC925" s="34"/>
      <c r="GGJ925" s="35"/>
      <c r="GGK925" s="34"/>
      <c r="GGR925" s="35"/>
      <c r="GGS925" s="34"/>
      <c r="GGZ925" s="35"/>
      <c r="GHA925" s="34"/>
      <c r="GHH925" s="35"/>
      <c r="GHI925" s="34"/>
      <c r="GHP925" s="35"/>
      <c r="GHQ925" s="34"/>
      <c r="GHX925" s="35"/>
      <c r="GHY925" s="34"/>
      <c r="GIF925" s="35"/>
      <c r="GIG925" s="34"/>
      <c r="GIN925" s="35"/>
      <c r="GIO925" s="34"/>
      <c r="GIV925" s="35"/>
      <c r="GIW925" s="34"/>
      <c r="GJD925" s="35"/>
      <c r="GJE925" s="34"/>
      <c r="GJL925" s="35"/>
      <c r="GJM925" s="34"/>
      <c r="GJT925" s="35"/>
      <c r="GJU925" s="34"/>
      <c r="GKB925" s="35"/>
      <c r="GKC925" s="34"/>
      <c r="GKJ925" s="35"/>
      <c r="GKK925" s="34"/>
      <c r="GKR925" s="35"/>
      <c r="GKS925" s="34"/>
      <c r="GKZ925" s="35"/>
      <c r="GLA925" s="34"/>
      <c r="GLH925" s="35"/>
      <c r="GLI925" s="34"/>
      <c r="GLP925" s="35"/>
      <c r="GLQ925" s="34"/>
      <c r="GLX925" s="35"/>
      <c r="GLY925" s="34"/>
      <c r="GMF925" s="35"/>
      <c r="GMG925" s="34"/>
      <c r="GMN925" s="35"/>
      <c r="GMO925" s="34"/>
      <c r="GMV925" s="35"/>
      <c r="GMW925" s="34"/>
      <c r="GND925" s="35"/>
      <c r="GNE925" s="34"/>
      <c r="GNL925" s="35"/>
      <c r="GNM925" s="34"/>
      <c r="GNT925" s="35"/>
      <c r="GNU925" s="34"/>
      <c r="GOB925" s="35"/>
      <c r="GOC925" s="34"/>
      <c r="GOJ925" s="35"/>
      <c r="GOK925" s="34"/>
      <c r="GOR925" s="35"/>
      <c r="GOS925" s="34"/>
      <c r="GOZ925" s="35"/>
      <c r="GPA925" s="34"/>
      <c r="GPH925" s="35"/>
      <c r="GPI925" s="34"/>
      <c r="GPP925" s="35"/>
      <c r="GPQ925" s="34"/>
      <c r="GPX925" s="35"/>
      <c r="GPY925" s="34"/>
      <c r="GQF925" s="35"/>
      <c r="GQG925" s="34"/>
      <c r="GQN925" s="35"/>
      <c r="GQO925" s="34"/>
      <c r="GQV925" s="35"/>
      <c r="GQW925" s="34"/>
      <c r="GRD925" s="35"/>
      <c r="GRE925" s="34"/>
      <c r="GRL925" s="35"/>
      <c r="GRM925" s="34"/>
      <c r="GRT925" s="35"/>
      <c r="GRU925" s="34"/>
      <c r="GSB925" s="35"/>
      <c r="GSC925" s="34"/>
      <c r="GSJ925" s="35"/>
      <c r="GSK925" s="34"/>
      <c r="GSR925" s="35"/>
      <c r="GSS925" s="34"/>
      <c r="GSZ925" s="35"/>
      <c r="GTA925" s="34"/>
      <c r="GTH925" s="35"/>
      <c r="GTI925" s="34"/>
      <c r="GTP925" s="35"/>
      <c r="GTQ925" s="34"/>
      <c r="GTX925" s="35"/>
      <c r="GTY925" s="34"/>
      <c r="GUF925" s="35"/>
      <c r="GUG925" s="34"/>
      <c r="GUN925" s="35"/>
      <c r="GUO925" s="34"/>
      <c r="GUV925" s="35"/>
      <c r="GUW925" s="34"/>
      <c r="GVD925" s="35"/>
      <c r="GVE925" s="34"/>
      <c r="GVL925" s="35"/>
      <c r="GVM925" s="34"/>
      <c r="GVT925" s="35"/>
      <c r="GVU925" s="34"/>
      <c r="GWB925" s="35"/>
      <c r="GWC925" s="34"/>
      <c r="GWJ925" s="35"/>
      <c r="GWK925" s="34"/>
      <c r="GWR925" s="35"/>
      <c r="GWS925" s="34"/>
      <c r="GWZ925" s="35"/>
      <c r="GXA925" s="34"/>
      <c r="GXH925" s="35"/>
      <c r="GXI925" s="34"/>
      <c r="GXP925" s="35"/>
      <c r="GXQ925" s="34"/>
      <c r="GXX925" s="35"/>
      <c r="GXY925" s="34"/>
      <c r="GYF925" s="35"/>
      <c r="GYG925" s="34"/>
      <c r="GYN925" s="35"/>
      <c r="GYO925" s="34"/>
      <c r="GYV925" s="35"/>
      <c r="GYW925" s="34"/>
      <c r="GZD925" s="35"/>
      <c r="GZE925" s="34"/>
      <c r="GZL925" s="35"/>
      <c r="GZM925" s="34"/>
      <c r="GZT925" s="35"/>
      <c r="GZU925" s="34"/>
      <c r="HAB925" s="35"/>
      <c r="HAC925" s="34"/>
      <c r="HAJ925" s="35"/>
      <c r="HAK925" s="34"/>
      <c r="HAR925" s="35"/>
      <c r="HAS925" s="34"/>
      <c r="HAZ925" s="35"/>
      <c r="HBA925" s="34"/>
      <c r="HBH925" s="35"/>
      <c r="HBI925" s="34"/>
      <c r="HBP925" s="35"/>
      <c r="HBQ925" s="34"/>
      <c r="HBX925" s="35"/>
      <c r="HBY925" s="34"/>
      <c r="HCF925" s="35"/>
      <c r="HCG925" s="34"/>
      <c r="HCN925" s="35"/>
      <c r="HCO925" s="34"/>
      <c r="HCV925" s="35"/>
      <c r="HCW925" s="34"/>
      <c r="HDD925" s="35"/>
      <c r="HDE925" s="34"/>
      <c r="HDL925" s="35"/>
      <c r="HDM925" s="34"/>
      <c r="HDT925" s="35"/>
      <c r="HDU925" s="34"/>
      <c r="HEB925" s="35"/>
      <c r="HEC925" s="34"/>
      <c r="HEJ925" s="35"/>
      <c r="HEK925" s="34"/>
      <c r="HER925" s="35"/>
      <c r="HES925" s="34"/>
      <c r="HEZ925" s="35"/>
      <c r="HFA925" s="34"/>
      <c r="HFH925" s="35"/>
      <c r="HFI925" s="34"/>
      <c r="HFP925" s="35"/>
      <c r="HFQ925" s="34"/>
      <c r="HFX925" s="35"/>
      <c r="HFY925" s="34"/>
      <c r="HGF925" s="35"/>
      <c r="HGG925" s="34"/>
      <c r="HGN925" s="35"/>
      <c r="HGO925" s="34"/>
      <c r="HGV925" s="35"/>
      <c r="HGW925" s="34"/>
      <c r="HHD925" s="35"/>
      <c r="HHE925" s="34"/>
      <c r="HHL925" s="35"/>
      <c r="HHM925" s="34"/>
      <c r="HHT925" s="35"/>
      <c r="HHU925" s="34"/>
      <c r="HIB925" s="35"/>
      <c r="HIC925" s="34"/>
      <c r="HIJ925" s="35"/>
      <c r="HIK925" s="34"/>
      <c r="HIR925" s="35"/>
      <c r="HIS925" s="34"/>
      <c r="HIZ925" s="35"/>
      <c r="HJA925" s="34"/>
      <c r="HJH925" s="35"/>
      <c r="HJI925" s="34"/>
      <c r="HJP925" s="35"/>
      <c r="HJQ925" s="34"/>
      <c r="HJX925" s="35"/>
      <c r="HJY925" s="34"/>
      <c r="HKF925" s="35"/>
      <c r="HKG925" s="34"/>
      <c r="HKN925" s="35"/>
      <c r="HKO925" s="34"/>
      <c r="HKV925" s="35"/>
      <c r="HKW925" s="34"/>
      <c r="HLD925" s="35"/>
      <c r="HLE925" s="34"/>
      <c r="HLL925" s="35"/>
      <c r="HLM925" s="34"/>
      <c r="HLT925" s="35"/>
      <c r="HLU925" s="34"/>
      <c r="HMB925" s="35"/>
      <c r="HMC925" s="34"/>
      <c r="HMJ925" s="35"/>
      <c r="HMK925" s="34"/>
      <c r="HMR925" s="35"/>
      <c r="HMS925" s="34"/>
      <c r="HMZ925" s="35"/>
      <c r="HNA925" s="34"/>
      <c r="HNH925" s="35"/>
      <c r="HNI925" s="34"/>
      <c r="HNP925" s="35"/>
      <c r="HNQ925" s="34"/>
      <c r="HNX925" s="35"/>
      <c r="HNY925" s="34"/>
      <c r="HOF925" s="35"/>
      <c r="HOG925" s="34"/>
      <c r="HON925" s="35"/>
      <c r="HOO925" s="34"/>
      <c r="HOV925" s="35"/>
      <c r="HOW925" s="34"/>
      <c r="HPD925" s="35"/>
      <c r="HPE925" s="34"/>
      <c r="HPL925" s="35"/>
      <c r="HPM925" s="34"/>
      <c r="HPT925" s="35"/>
      <c r="HPU925" s="34"/>
      <c r="HQB925" s="35"/>
      <c r="HQC925" s="34"/>
      <c r="HQJ925" s="35"/>
      <c r="HQK925" s="34"/>
      <c r="HQR925" s="35"/>
      <c r="HQS925" s="34"/>
      <c r="HQZ925" s="35"/>
      <c r="HRA925" s="34"/>
      <c r="HRH925" s="35"/>
      <c r="HRI925" s="34"/>
      <c r="HRP925" s="35"/>
      <c r="HRQ925" s="34"/>
      <c r="HRX925" s="35"/>
      <c r="HRY925" s="34"/>
      <c r="HSF925" s="35"/>
      <c r="HSG925" s="34"/>
      <c r="HSN925" s="35"/>
      <c r="HSO925" s="34"/>
      <c r="HSV925" s="35"/>
      <c r="HSW925" s="34"/>
      <c r="HTD925" s="35"/>
      <c r="HTE925" s="34"/>
      <c r="HTL925" s="35"/>
      <c r="HTM925" s="34"/>
      <c r="HTT925" s="35"/>
      <c r="HTU925" s="34"/>
      <c r="HUB925" s="35"/>
      <c r="HUC925" s="34"/>
      <c r="HUJ925" s="35"/>
      <c r="HUK925" s="34"/>
      <c r="HUR925" s="35"/>
      <c r="HUS925" s="34"/>
      <c r="HUZ925" s="35"/>
      <c r="HVA925" s="34"/>
      <c r="HVH925" s="35"/>
      <c r="HVI925" s="34"/>
      <c r="HVP925" s="35"/>
      <c r="HVQ925" s="34"/>
      <c r="HVX925" s="35"/>
      <c r="HVY925" s="34"/>
      <c r="HWF925" s="35"/>
      <c r="HWG925" s="34"/>
      <c r="HWN925" s="35"/>
      <c r="HWO925" s="34"/>
      <c r="HWV925" s="35"/>
      <c r="HWW925" s="34"/>
      <c r="HXD925" s="35"/>
      <c r="HXE925" s="34"/>
      <c r="HXL925" s="35"/>
      <c r="HXM925" s="34"/>
      <c r="HXT925" s="35"/>
      <c r="HXU925" s="34"/>
      <c r="HYB925" s="35"/>
      <c r="HYC925" s="34"/>
      <c r="HYJ925" s="35"/>
      <c r="HYK925" s="34"/>
      <c r="HYR925" s="35"/>
      <c r="HYS925" s="34"/>
      <c r="HYZ925" s="35"/>
      <c r="HZA925" s="34"/>
      <c r="HZH925" s="35"/>
      <c r="HZI925" s="34"/>
      <c r="HZP925" s="35"/>
      <c r="HZQ925" s="34"/>
      <c r="HZX925" s="35"/>
      <c r="HZY925" s="34"/>
      <c r="IAF925" s="35"/>
      <c r="IAG925" s="34"/>
      <c r="IAN925" s="35"/>
      <c r="IAO925" s="34"/>
      <c r="IAV925" s="35"/>
      <c r="IAW925" s="34"/>
      <c r="IBD925" s="35"/>
      <c r="IBE925" s="34"/>
      <c r="IBL925" s="35"/>
      <c r="IBM925" s="34"/>
      <c r="IBT925" s="35"/>
      <c r="IBU925" s="34"/>
      <c r="ICB925" s="35"/>
      <c r="ICC925" s="34"/>
      <c r="ICJ925" s="35"/>
      <c r="ICK925" s="34"/>
      <c r="ICR925" s="35"/>
      <c r="ICS925" s="34"/>
      <c r="ICZ925" s="35"/>
      <c r="IDA925" s="34"/>
      <c r="IDH925" s="35"/>
      <c r="IDI925" s="34"/>
      <c r="IDP925" s="35"/>
      <c r="IDQ925" s="34"/>
      <c r="IDX925" s="35"/>
      <c r="IDY925" s="34"/>
      <c r="IEF925" s="35"/>
      <c r="IEG925" s="34"/>
      <c r="IEN925" s="35"/>
      <c r="IEO925" s="34"/>
      <c r="IEV925" s="35"/>
      <c r="IEW925" s="34"/>
      <c r="IFD925" s="35"/>
      <c r="IFE925" s="34"/>
      <c r="IFL925" s="35"/>
      <c r="IFM925" s="34"/>
      <c r="IFT925" s="35"/>
      <c r="IFU925" s="34"/>
      <c r="IGB925" s="35"/>
      <c r="IGC925" s="34"/>
      <c r="IGJ925" s="35"/>
      <c r="IGK925" s="34"/>
      <c r="IGR925" s="35"/>
      <c r="IGS925" s="34"/>
      <c r="IGZ925" s="35"/>
      <c r="IHA925" s="34"/>
      <c r="IHH925" s="35"/>
      <c r="IHI925" s="34"/>
      <c r="IHP925" s="35"/>
      <c r="IHQ925" s="34"/>
      <c r="IHX925" s="35"/>
      <c r="IHY925" s="34"/>
      <c r="IIF925" s="35"/>
      <c r="IIG925" s="34"/>
      <c r="IIN925" s="35"/>
      <c r="IIO925" s="34"/>
      <c r="IIV925" s="35"/>
      <c r="IIW925" s="34"/>
      <c r="IJD925" s="35"/>
      <c r="IJE925" s="34"/>
      <c r="IJL925" s="35"/>
      <c r="IJM925" s="34"/>
      <c r="IJT925" s="35"/>
      <c r="IJU925" s="34"/>
      <c r="IKB925" s="35"/>
      <c r="IKC925" s="34"/>
      <c r="IKJ925" s="35"/>
      <c r="IKK925" s="34"/>
      <c r="IKR925" s="35"/>
      <c r="IKS925" s="34"/>
      <c r="IKZ925" s="35"/>
      <c r="ILA925" s="34"/>
      <c r="ILH925" s="35"/>
      <c r="ILI925" s="34"/>
      <c r="ILP925" s="35"/>
      <c r="ILQ925" s="34"/>
      <c r="ILX925" s="35"/>
      <c r="ILY925" s="34"/>
      <c r="IMF925" s="35"/>
      <c r="IMG925" s="34"/>
      <c r="IMN925" s="35"/>
      <c r="IMO925" s="34"/>
      <c r="IMV925" s="35"/>
      <c r="IMW925" s="34"/>
      <c r="IND925" s="35"/>
      <c r="INE925" s="34"/>
      <c r="INL925" s="35"/>
      <c r="INM925" s="34"/>
      <c r="INT925" s="35"/>
      <c r="INU925" s="34"/>
      <c r="IOB925" s="35"/>
      <c r="IOC925" s="34"/>
      <c r="IOJ925" s="35"/>
      <c r="IOK925" s="34"/>
      <c r="IOR925" s="35"/>
      <c r="IOS925" s="34"/>
      <c r="IOZ925" s="35"/>
      <c r="IPA925" s="34"/>
      <c r="IPH925" s="35"/>
      <c r="IPI925" s="34"/>
      <c r="IPP925" s="35"/>
      <c r="IPQ925" s="34"/>
      <c r="IPX925" s="35"/>
      <c r="IPY925" s="34"/>
      <c r="IQF925" s="35"/>
      <c r="IQG925" s="34"/>
      <c r="IQN925" s="35"/>
      <c r="IQO925" s="34"/>
      <c r="IQV925" s="35"/>
      <c r="IQW925" s="34"/>
      <c r="IRD925" s="35"/>
      <c r="IRE925" s="34"/>
      <c r="IRL925" s="35"/>
      <c r="IRM925" s="34"/>
      <c r="IRT925" s="35"/>
      <c r="IRU925" s="34"/>
      <c r="ISB925" s="35"/>
      <c r="ISC925" s="34"/>
      <c r="ISJ925" s="35"/>
      <c r="ISK925" s="34"/>
      <c r="ISR925" s="35"/>
      <c r="ISS925" s="34"/>
      <c r="ISZ925" s="35"/>
      <c r="ITA925" s="34"/>
      <c r="ITH925" s="35"/>
      <c r="ITI925" s="34"/>
      <c r="ITP925" s="35"/>
      <c r="ITQ925" s="34"/>
      <c r="ITX925" s="35"/>
      <c r="ITY925" s="34"/>
      <c r="IUF925" s="35"/>
      <c r="IUG925" s="34"/>
      <c r="IUN925" s="35"/>
      <c r="IUO925" s="34"/>
      <c r="IUV925" s="35"/>
      <c r="IUW925" s="34"/>
      <c r="IVD925" s="35"/>
      <c r="IVE925" s="34"/>
      <c r="IVL925" s="35"/>
      <c r="IVM925" s="34"/>
      <c r="IVT925" s="35"/>
      <c r="IVU925" s="34"/>
      <c r="IWB925" s="35"/>
      <c r="IWC925" s="34"/>
      <c r="IWJ925" s="35"/>
      <c r="IWK925" s="34"/>
      <c r="IWR925" s="35"/>
      <c r="IWS925" s="34"/>
      <c r="IWZ925" s="35"/>
      <c r="IXA925" s="34"/>
      <c r="IXH925" s="35"/>
      <c r="IXI925" s="34"/>
      <c r="IXP925" s="35"/>
      <c r="IXQ925" s="34"/>
      <c r="IXX925" s="35"/>
      <c r="IXY925" s="34"/>
      <c r="IYF925" s="35"/>
      <c r="IYG925" s="34"/>
      <c r="IYN925" s="35"/>
      <c r="IYO925" s="34"/>
      <c r="IYV925" s="35"/>
      <c r="IYW925" s="34"/>
      <c r="IZD925" s="35"/>
      <c r="IZE925" s="34"/>
      <c r="IZL925" s="35"/>
      <c r="IZM925" s="34"/>
      <c r="IZT925" s="35"/>
      <c r="IZU925" s="34"/>
      <c r="JAB925" s="35"/>
      <c r="JAC925" s="34"/>
      <c r="JAJ925" s="35"/>
      <c r="JAK925" s="34"/>
      <c r="JAR925" s="35"/>
      <c r="JAS925" s="34"/>
      <c r="JAZ925" s="35"/>
      <c r="JBA925" s="34"/>
      <c r="JBH925" s="35"/>
      <c r="JBI925" s="34"/>
      <c r="JBP925" s="35"/>
      <c r="JBQ925" s="34"/>
      <c r="JBX925" s="35"/>
      <c r="JBY925" s="34"/>
      <c r="JCF925" s="35"/>
      <c r="JCG925" s="34"/>
      <c r="JCN925" s="35"/>
      <c r="JCO925" s="34"/>
      <c r="JCV925" s="35"/>
      <c r="JCW925" s="34"/>
      <c r="JDD925" s="35"/>
      <c r="JDE925" s="34"/>
      <c r="JDL925" s="35"/>
      <c r="JDM925" s="34"/>
      <c r="JDT925" s="35"/>
      <c r="JDU925" s="34"/>
      <c r="JEB925" s="35"/>
      <c r="JEC925" s="34"/>
      <c r="JEJ925" s="35"/>
      <c r="JEK925" s="34"/>
      <c r="JER925" s="35"/>
      <c r="JES925" s="34"/>
      <c r="JEZ925" s="35"/>
      <c r="JFA925" s="34"/>
      <c r="JFH925" s="35"/>
      <c r="JFI925" s="34"/>
      <c r="JFP925" s="35"/>
      <c r="JFQ925" s="34"/>
      <c r="JFX925" s="35"/>
      <c r="JFY925" s="34"/>
      <c r="JGF925" s="35"/>
      <c r="JGG925" s="34"/>
      <c r="JGN925" s="35"/>
      <c r="JGO925" s="34"/>
      <c r="JGV925" s="35"/>
      <c r="JGW925" s="34"/>
      <c r="JHD925" s="35"/>
      <c r="JHE925" s="34"/>
      <c r="JHL925" s="35"/>
      <c r="JHM925" s="34"/>
      <c r="JHT925" s="35"/>
      <c r="JHU925" s="34"/>
      <c r="JIB925" s="35"/>
      <c r="JIC925" s="34"/>
      <c r="JIJ925" s="35"/>
      <c r="JIK925" s="34"/>
      <c r="JIR925" s="35"/>
      <c r="JIS925" s="34"/>
      <c r="JIZ925" s="35"/>
      <c r="JJA925" s="34"/>
      <c r="JJH925" s="35"/>
      <c r="JJI925" s="34"/>
      <c r="JJP925" s="35"/>
      <c r="JJQ925" s="34"/>
      <c r="JJX925" s="35"/>
      <c r="JJY925" s="34"/>
      <c r="JKF925" s="35"/>
      <c r="JKG925" s="34"/>
      <c r="JKN925" s="35"/>
      <c r="JKO925" s="34"/>
      <c r="JKV925" s="35"/>
      <c r="JKW925" s="34"/>
      <c r="JLD925" s="35"/>
      <c r="JLE925" s="34"/>
      <c r="JLL925" s="35"/>
      <c r="JLM925" s="34"/>
      <c r="JLT925" s="35"/>
      <c r="JLU925" s="34"/>
      <c r="JMB925" s="35"/>
      <c r="JMC925" s="34"/>
      <c r="JMJ925" s="35"/>
      <c r="JMK925" s="34"/>
      <c r="JMR925" s="35"/>
      <c r="JMS925" s="34"/>
      <c r="JMZ925" s="35"/>
      <c r="JNA925" s="34"/>
      <c r="JNH925" s="35"/>
      <c r="JNI925" s="34"/>
      <c r="JNP925" s="35"/>
      <c r="JNQ925" s="34"/>
      <c r="JNX925" s="35"/>
      <c r="JNY925" s="34"/>
      <c r="JOF925" s="35"/>
      <c r="JOG925" s="34"/>
      <c r="JON925" s="35"/>
      <c r="JOO925" s="34"/>
      <c r="JOV925" s="35"/>
      <c r="JOW925" s="34"/>
      <c r="JPD925" s="35"/>
      <c r="JPE925" s="34"/>
      <c r="JPL925" s="35"/>
      <c r="JPM925" s="34"/>
      <c r="JPT925" s="35"/>
      <c r="JPU925" s="34"/>
      <c r="JQB925" s="35"/>
      <c r="JQC925" s="34"/>
      <c r="JQJ925" s="35"/>
      <c r="JQK925" s="34"/>
      <c r="JQR925" s="35"/>
      <c r="JQS925" s="34"/>
      <c r="JQZ925" s="35"/>
      <c r="JRA925" s="34"/>
      <c r="JRH925" s="35"/>
      <c r="JRI925" s="34"/>
      <c r="JRP925" s="35"/>
      <c r="JRQ925" s="34"/>
      <c r="JRX925" s="35"/>
      <c r="JRY925" s="34"/>
      <c r="JSF925" s="35"/>
      <c r="JSG925" s="34"/>
      <c r="JSN925" s="35"/>
      <c r="JSO925" s="34"/>
      <c r="JSV925" s="35"/>
      <c r="JSW925" s="34"/>
      <c r="JTD925" s="35"/>
      <c r="JTE925" s="34"/>
      <c r="JTL925" s="35"/>
      <c r="JTM925" s="34"/>
      <c r="JTT925" s="35"/>
      <c r="JTU925" s="34"/>
      <c r="JUB925" s="35"/>
      <c r="JUC925" s="34"/>
      <c r="JUJ925" s="35"/>
      <c r="JUK925" s="34"/>
      <c r="JUR925" s="35"/>
      <c r="JUS925" s="34"/>
      <c r="JUZ925" s="35"/>
      <c r="JVA925" s="34"/>
      <c r="JVH925" s="35"/>
      <c r="JVI925" s="34"/>
      <c r="JVP925" s="35"/>
      <c r="JVQ925" s="34"/>
      <c r="JVX925" s="35"/>
      <c r="JVY925" s="34"/>
      <c r="JWF925" s="35"/>
      <c r="JWG925" s="34"/>
      <c r="JWN925" s="35"/>
      <c r="JWO925" s="34"/>
      <c r="JWV925" s="35"/>
      <c r="JWW925" s="34"/>
      <c r="JXD925" s="35"/>
      <c r="JXE925" s="34"/>
      <c r="JXL925" s="35"/>
      <c r="JXM925" s="34"/>
      <c r="JXT925" s="35"/>
      <c r="JXU925" s="34"/>
      <c r="JYB925" s="35"/>
      <c r="JYC925" s="34"/>
      <c r="JYJ925" s="35"/>
      <c r="JYK925" s="34"/>
      <c r="JYR925" s="35"/>
      <c r="JYS925" s="34"/>
      <c r="JYZ925" s="35"/>
      <c r="JZA925" s="34"/>
      <c r="JZH925" s="35"/>
      <c r="JZI925" s="34"/>
      <c r="JZP925" s="35"/>
      <c r="JZQ925" s="34"/>
      <c r="JZX925" s="35"/>
      <c r="JZY925" s="34"/>
      <c r="KAF925" s="35"/>
      <c r="KAG925" s="34"/>
      <c r="KAN925" s="35"/>
      <c r="KAO925" s="34"/>
      <c r="KAV925" s="35"/>
      <c r="KAW925" s="34"/>
      <c r="KBD925" s="35"/>
      <c r="KBE925" s="34"/>
      <c r="KBL925" s="35"/>
      <c r="KBM925" s="34"/>
      <c r="KBT925" s="35"/>
      <c r="KBU925" s="34"/>
      <c r="KCB925" s="35"/>
      <c r="KCC925" s="34"/>
      <c r="KCJ925" s="35"/>
      <c r="KCK925" s="34"/>
      <c r="KCR925" s="35"/>
      <c r="KCS925" s="34"/>
      <c r="KCZ925" s="35"/>
      <c r="KDA925" s="34"/>
      <c r="KDH925" s="35"/>
      <c r="KDI925" s="34"/>
      <c r="KDP925" s="35"/>
      <c r="KDQ925" s="34"/>
      <c r="KDX925" s="35"/>
      <c r="KDY925" s="34"/>
      <c r="KEF925" s="35"/>
      <c r="KEG925" s="34"/>
      <c r="KEN925" s="35"/>
      <c r="KEO925" s="34"/>
      <c r="KEV925" s="35"/>
      <c r="KEW925" s="34"/>
      <c r="KFD925" s="35"/>
      <c r="KFE925" s="34"/>
      <c r="KFL925" s="35"/>
      <c r="KFM925" s="34"/>
      <c r="KFT925" s="35"/>
      <c r="KFU925" s="34"/>
      <c r="KGB925" s="35"/>
      <c r="KGC925" s="34"/>
      <c r="KGJ925" s="35"/>
      <c r="KGK925" s="34"/>
      <c r="KGR925" s="35"/>
      <c r="KGS925" s="34"/>
      <c r="KGZ925" s="35"/>
      <c r="KHA925" s="34"/>
      <c r="KHH925" s="35"/>
      <c r="KHI925" s="34"/>
      <c r="KHP925" s="35"/>
      <c r="KHQ925" s="34"/>
      <c r="KHX925" s="35"/>
      <c r="KHY925" s="34"/>
      <c r="KIF925" s="35"/>
      <c r="KIG925" s="34"/>
      <c r="KIN925" s="35"/>
      <c r="KIO925" s="34"/>
      <c r="KIV925" s="35"/>
      <c r="KIW925" s="34"/>
      <c r="KJD925" s="35"/>
      <c r="KJE925" s="34"/>
      <c r="KJL925" s="35"/>
      <c r="KJM925" s="34"/>
      <c r="KJT925" s="35"/>
      <c r="KJU925" s="34"/>
      <c r="KKB925" s="35"/>
      <c r="KKC925" s="34"/>
      <c r="KKJ925" s="35"/>
      <c r="KKK925" s="34"/>
      <c r="KKR925" s="35"/>
      <c r="KKS925" s="34"/>
      <c r="KKZ925" s="35"/>
      <c r="KLA925" s="34"/>
      <c r="KLH925" s="35"/>
      <c r="KLI925" s="34"/>
      <c r="KLP925" s="35"/>
      <c r="KLQ925" s="34"/>
      <c r="KLX925" s="35"/>
      <c r="KLY925" s="34"/>
      <c r="KMF925" s="35"/>
      <c r="KMG925" s="34"/>
      <c r="KMN925" s="35"/>
      <c r="KMO925" s="34"/>
      <c r="KMV925" s="35"/>
      <c r="KMW925" s="34"/>
      <c r="KND925" s="35"/>
      <c r="KNE925" s="34"/>
      <c r="KNL925" s="35"/>
      <c r="KNM925" s="34"/>
      <c r="KNT925" s="35"/>
      <c r="KNU925" s="34"/>
      <c r="KOB925" s="35"/>
      <c r="KOC925" s="34"/>
      <c r="KOJ925" s="35"/>
      <c r="KOK925" s="34"/>
      <c r="KOR925" s="35"/>
      <c r="KOS925" s="34"/>
      <c r="KOZ925" s="35"/>
      <c r="KPA925" s="34"/>
      <c r="KPH925" s="35"/>
      <c r="KPI925" s="34"/>
      <c r="KPP925" s="35"/>
      <c r="KPQ925" s="34"/>
      <c r="KPX925" s="35"/>
      <c r="KPY925" s="34"/>
      <c r="KQF925" s="35"/>
      <c r="KQG925" s="34"/>
      <c r="KQN925" s="35"/>
      <c r="KQO925" s="34"/>
      <c r="KQV925" s="35"/>
      <c r="KQW925" s="34"/>
      <c r="KRD925" s="35"/>
      <c r="KRE925" s="34"/>
      <c r="KRL925" s="35"/>
      <c r="KRM925" s="34"/>
      <c r="KRT925" s="35"/>
      <c r="KRU925" s="34"/>
      <c r="KSB925" s="35"/>
      <c r="KSC925" s="34"/>
      <c r="KSJ925" s="35"/>
      <c r="KSK925" s="34"/>
      <c r="KSR925" s="35"/>
      <c r="KSS925" s="34"/>
      <c r="KSZ925" s="35"/>
      <c r="KTA925" s="34"/>
      <c r="KTH925" s="35"/>
      <c r="KTI925" s="34"/>
      <c r="KTP925" s="35"/>
      <c r="KTQ925" s="34"/>
      <c r="KTX925" s="35"/>
      <c r="KTY925" s="34"/>
      <c r="KUF925" s="35"/>
      <c r="KUG925" s="34"/>
      <c r="KUN925" s="35"/>
      <c r="KUO925" s="34"/>
      <c r="KUV925" s="35"/>
      <c r="KUW925" s="34"/>
      <c r="KVD925" s="35"/>
      <c r="KVE925" s="34"/>
      <c r="KVL925" s="35"/>
      <c r="KVM925" s="34"/>
      <c r="KVT925" s="35"/>
      <c r="KVU925" s="34"/>
      <c r="KWB925" s="35"/>
      <c r="KWC925" s="34"/>
      <c r="KWJ925" s="35"/>
      <c r="KWK925" s="34"/>
      <c r="KWR925" s="35"/>
      <c r="KWS925" s="34"/>
      <c r="KWZ925" s="35"/>
      <c r="KXA925" s="34"/>
      <c r="KXH925" s="35"/>
      <c r="KXI925" s="34"/>
      <c r="KXP925" s="35"/>
      <c r="KXQ925" s="34"/>
      <c r="KXX925" s="35"/>
      <c r="KXY925" s="34"/>
      <c r="KYF925" s="35"/>
      <c r="KYG925" s="34"/>
      <c r="KYN925" s="35"/>
      <c r="KYO925" s="34"/>
      <c r="KYV925" s="35"/>
      <c r="KYW925" s="34"/>
      <c r="KZD925" s="35"/>
      <c r="KZE925" s="34"/>
      <c r="KZL925" s="35"/>
      <c r="KZM925" s="34"/>
      <c r="KZT925" s="35"/>
      <c r="KZU925" s="34"/>
      <c r="LAB925" s="35"/>
      <c r="LAC925" s="34"/>
      <c r="LAJ925" s="35"/>
      <c r="LAK925" s="34"/>
      <c r="LAR925" s="35"/>
      <c r="LAS925" s="34"/>
      <c r="LAZ925" s="35"/>
      <c r="LBA925" s="34"/>
      <c r="LBH925" s="35"/>
      <c r="LBI925" s="34"/>
      <c r="LBP925" s="35"/>
      <c r="LBQ925" s="34"/>
      <c r="LBX925" s="35"/>
      <c r="LBY925" s="34"/>
      <c r="LCF925" s="35"/>
      <c r="LCG925" s="34"/>
      <c r="LCN925" s="35"/>
      <c r="LCO925" s="34"/>
      <c r="LCV925" s="35"/>
      <c r="LCW925" s="34"/>
      <c r="LDD925" s="35"/>
      <c r="LDE925" s="34"/>
      <c r="LDL925" s="35"/>
      <c r="LDM925" s="34"/>
      <c r="LDT925" s="35"/>
      <c r="LDU925" s="34"/>
      <c r="LEB925" s="35"/>
      <c r="LEC925" s="34"/>
      <c r="LEJ925" s="35"/>
      <c r="LEK925" s="34"/>
      <c r="LER925" s="35"/>
      <c r="LES925" s="34"/>
      <c r="LEZ925" s="35"/>
      <c r="LFA925" s="34"/>
      <c r="LFH925" s="35"/>
      <c r="LFI925" s="34"/>
      <c r="LFP925" s="35"/>
      <c r="LFQ925" s="34"/>
      <c r="LFX925" s="35"/>
      <c r="LFY925" s="34"/>
      <c r="LGF925" s="35"/>
      <c r="LGG925" s="34"/>
      <c r="LGN925" s="35"/>
      <c r="LGO925" s="34"/>
      <c r="LGV925" s="35"/>
      <c r="LGW925" s="34"/>
      <c r="LHD925" s="35"/>
      <c r="LHE925" s="34"/>
      <c r="LHL925" s="35"/>
      <c r="LHM925" s="34"/>
      <c r="LHT925" s="35"/>
      <c r="LHU925" s="34"/>
      <c r="LIB925" s="35"/>
      <c r="LIC925" s="34"/>
      <c r="LIJ925" s="35"/>
      <c r="LIK925" s="34"/>
      <c r="LIR925" s="35"/>
      <c r="LIS925" s="34"/>
      <c r="LIZ925" s="35"/>
      <c r="LJA925" s="34"/>
      <c r="LJH925" s="35"/>
      <c r="LJI925" s="34"/>
      <c r="LJP925" s="35"/>
      <c r="LJQ925" s="34"/>
      <c r="LJX925" s="35"/>
      <c r="LJY925" s="34"/>
      <c r="LKF925" s="35"/>
      <c r="LKG925" s="34"/>
      <c r="LKN925" s="35"/>
      <c r="LKO925" s="34"/>
      <c r="LKV925" s="35"/>
      <c r="LKW925" s="34"/>
      <c r="LLD925" s="35"/>
      <c r="LLE925" s="34"/>
      <c r="LLL925" s="35"/>
      <c r="LLM925" s="34"/>
      <c r="LLT925" s="35"/>
      <c r="LLU925" s="34"/>
      <c r="LMB925" s="35"/>
      <c r="LMC925" s="34"/>
      <c r="LMJ925" s="35"/>
      <c r="LMK925" s="34"/>
      <c r="LMR925" s="35"/>
      <c r="LMS925" s="34"/>
      <c r="LMZ925" s="35"/>
      <c r="LNA925" s="34"/>
      <c r="LNH925" s="35"/>
      <c r="LNI925" s="34"/>
      <c r="LNP925" s="35"/>
      <c r="LNQ925" s="34"/>
      <c r="LNX925" s="35"/>
      <c r="LNY925" s="34"/>
      <c r="LOF925" s="35"/>
      <c r="LOG925" s="34"/>
      <c r="LON925" s="35"/>
      <c r="LOO925" s="34"/>
      <c r="LOV925" s="35"/>
      <c r="LOW925" s="34"/>
      <c r="LPD925" s="35"/>
      <c r="LPE925" s="34"/>
      <c r="LPL925" s="35"/>
      <c r="LPM925" s="34"/>
      <c r="LPT925" s="35"/>
      <c r="LPU925" s="34"/>
      <c r="LQB925" s="35"/>
      <c r="LQC925" s="34"/>
      <c r="LQJ925" s="35"/>
      <c r="LQK925" s="34"/>
      <c r="LQR925" s="35"/>
      <c r="LQS925" s="34"/>
      <c r="LQZ925" s="35"/>
      <c r="LRA925" s="34"/>
      <c r="LRH925" s="35"/>
      <c r="LRI925" s="34"/>
      <c r="LRP925" s="35"/>
      <c r="LRQ925" s="34"/>
      <c r="LRX925" s="35"/>
      <c r="LRY925" s="34"/>
      <c r="LSF925" s="35"/>
      <c r="LSG925" s="34"/>
      <c r="LSN925" s="35"/>
      <c r="LSO925" s="34"/>
      <c r="LSV925" s="35"/>
      <c r="LSW925" s="34"/>
      <c r="LTD925" s="35"/>
      <c r="LTE925" s="34"/>
      <c r="LTL925" s="35"/>
      <c r="LTM925" s="34"/>
      <c r="LTT925" s="35"/>
      <c r="LTU925" s="34"/>
      <c r="LUB925" s="35"/>
      <c r="LUC925" s="34"/>
      <c r="LUJ925" s="35"/>
      <c r="LUK925" s="34"/>
      <c r="LUR925" s="35"/>
      <c r="LUS925" s="34"/>
      <c r="LUZ925" s="35"/>
      <c r="LVA925" s="34"/>
      <c r="LVH925" s="35"/>
      <c r="LVI925" s="34"/>
      <c r="LVP925" s="35"/>
      <c r="LVQ925" s="34"/>
      <c r="LVX925" s="35"/>
      <c r="LVY925" s="34"/>
      <c r="LWF925" s="35"/>
      <c r="LWG925" s="34"/>
      <c r="LWN925" s="35"/>
      <c r="LWO925" s="34"/>
      <c r="LWV925" s="35"/>
      <c r="LWW925" s="34"/>
      <c r="LXD925" s="35"/>
      <c r="LXE925" s="34"/>
      <c r="LXL925" s="35"/>
      <c r="LXM925" s="34"/>
      <c r="LXT925" s="35"/>
      <c r="LXU925" s="34"/>
      <c r="LYB925" s="35"/>
      <c r="LYC925" s="34"/>
      <c r="LYJ925" s="35"/>
      <c r="LYK925" s="34"/>
      <c r="LYR925" s="35"/>
      <c r="LYS925" s="34"/>
      <c r="LYZ925" s="35"/>
      <c r="LZA925" s="34"/>
      <c r="LZH925" s="35"/>
      <c r="LZI925" s="34"/>
      <c r="LZP925" s="35"/>
      <c r="LZQ925" s="34"/>
      <c r="LZX925" s="35"/>
      <c r="LZY925" s="34"/>
      <c r="MAF925" s="35"/>
      <c r="MAG925" s="34"/>
      <c r="MAN925" s="35"/>
      <c r="MAO925" s="34"/>
      <c r="MAV925" s="35"/>
      <c r="MAW925" s="34"/>
      <c r="MBD925" s="35"/>
      <c r="MBE925" s="34"/>
      <c r="MBL925" s="35"/>
      <c r="MBM925" s="34"/>
      <c r="MBT925" s="35"/>
      <c r="MBU925" s="34"/>
      <c r="MCB925" s="35"/>
      <c r="MCC925" s="34"/>
      <c r="MCJ925" s="35"/>
      <c r="MCK925" s="34"/>
      <c r="MCR925" s="35"/>
      <c r="MCS925" s="34"/>
      <c r="MCZ925" s="35"/>
      <c r="MDA925" s="34"/>
      <c r="MDH925" s="35"/>
      <c r="MDI925" s="34"/>
      <c r="MDP925" s="35"/>
      <c r="MDQ925" s="34"/>
      <c r="MDX925" s="35"/>
      <c r="MDY925" s="34"/>
      <c r="MEF925" s="35"/>
      <c r="MEG925" s="34"/>
      <c r="MEN925" s="35"/>
      <c r="MEO925" s="34"/>
      <c r="MEV925" s="35"/>
      <c r="MEW925" s="34"/>
      <c r="MFD925" s="35"/>
      <c r="MFE925" s="34"/>
      <c r="MFL925" s="35"/>
      <c r="MFM925" s="34"/>
      <c r="MFT925" s="35"/>
      <c r="MFU925" s="34"/>
      <c r="MGB925" s="35"/>
      <c r="MGC925" s="34"/>
      <c r="MGJ925" s="35"/>
      <c r="MGK925" s="34"/>
      <c r="MGR925" s="35"/>
      <c r="MGS925" s="34"/>
      <c r="MGZ925" s="35"/>
      <c r="MHA925" s="34"/>
      <c r="MHH925" s="35"/>
      <c r="MHI925" s="34"/>
      <c r="MHP925" s="35"/>
      <c r="MHQ925" s="34"/>
      <c r="MHX925" s="35"/>
      <c r="MHY925" s="34"/>
      <c r="MIF925" s="35"/>
      <c r="MIG925" s="34"/>
      <c r="MIN925" s="35"/>
      <c r="MIO925" s="34"/>
      <c r="MIV925" s="35"/>
      <c r="MIW925" s="34"/>
      <c r="MJD925" s="35"/>
      <c r="MJE925" s="34"/>
      <c r="MJL925" s="35"/>
      <c r="MJM925" s="34"/>
      <c r="MJT925" s="35"/>
      <c r="MJU925" s="34"/>
      <c r="MKB925" s="35"/>
      <c r="MKC925" s="34"/>
      <c r="MKJ925" s="35"/>
      <c r="MKK925" s="34"/>
      <c r="MKR925" s="35"/>
      <c r="MKS925" s="34"/>
      <c r="MKZ925" s="35"/>
      <c r="MLA925" s="34"/>
      <c r="MLH925" s="35"/>
      <c r="MLI925" s="34"/>
      <c r="MLP925" s="35"/>
      <c r="MLQ925" s="34"/>
      <c r="MLX925" s="35"/>
      <c r="MLY925" s="34"/>
      <c r="MMF925" s="35"/>
      <c r="MMG925" s="34"/>
      <c r="MMN925" s="35"/>
      <c r="MMO925" s="34"/>
      <c r="MMV925" s="35"/>
      <c r="MMW925" s="34"/>
      <c r="MND925" s="35"/>
      <c r="MNE925" s="34"/>
      <c r="MNL925" s="35"/>
      <c r="MNM925" s="34"/>
      <c r="MNT925" s="35"/>
      <c r="MNU925" s="34"/>
      <c r="MOB925" s="35"/>
      <c r="MOC925" s="34"/>
      <c r="MOJ925" s="35"/>
      <c r="MOK925" s="34"/>
      <c r="MOR925" s="35"/>
      <c r="MOS925" s="34"/>
      <c r="MOZ925" s="35"/>
      <c r="MPA925" s="34"/>
      <c r="MPH925" s="35"/>
      <c r="MPI925" s="34"/>
      <c r="MPP925" s="35"/>
      <c r="MPQ925" s="34"/>
      <c r="MPX925" s="35"/>
      <c r="MPY925" s="34"/>
      <c r="MQF925" s="35"/>
      <c r="MQG925" s="34"/>
      <c r="MQN925" s="35"/>
      <c r="MQO925" s="34"/>
      <c r="MQV925" s="35"/>
      <c r="MQW925" s="34"/>
      <c r="MRD925" s="35"/>
      <c r="MRE925" s="34"/>
      <c r="MRL925" s="35"/>
      <c r="MRM925" s="34"/>
      <c r="MRT925" s="35"/>
      <c r="MRU925" s="34"/>
      <c r="MSB925" s="35"/>
      <c r="MSC925" s="34"/>
      <c r="MSJ925" s="35"/>
      <c r="MSK925" s="34"/>
      <c r="MSR925" s="35"/>
      <c r="MSS925" s="34"/>
      <c r="MSZ925" s="35"/>
      <c r="MTA925" s="34"/>
      <c r="MTH925" s="35"/>
      <c r="MTI925" s="34"/>
      <c r="MTP925" s="35"/>
      <c r="MTQ925" s="34"/>
      <c r="MTX925" s="35"/>
      <c r="MTY925" s="34"/>
      <c r="MUF925" s="35"/>
      <c r="MUG925" s="34"/>
      <c r="MUN925" s="35"/>
      <c r="MUO925" s="34"/>
      <c r="MUV925" s="35"/>
      <c r="MUW925" s="34"/>
      <c r="MVD925" s="35"/>
      <c r="MVE925" s="34"/>
      <c r="MVL925" s="35"/>
      <c r="MVM925" s="34"/>
      <c r="MVT925" s="35"/>
      <c r="MVU925" s="34"/>
      <c r="MWB925" s="35"/>
      <c r="MWC925" s="34"/>
      <c r="MWJ925" s="35"/>
      <c r="MWK925" s="34"/>
      <c r="MWR925" s="35"/>
      <c r="MWS925" s="34"/>
      <c r="MWZ925" s="35"/>
      <c r="MXA925" s="34"/>
      <c r="MXH925" s="35"/>
      <c r="MXI925" s="34"/>
      <c r="MXP925" s="35"/>
      <c r="MXQ925" s="34"/>
      <c r="MXX925" s="35"/>
      <c r="MXY925" s="34"/>
      <c r="MYF925" s="35"/>
      <c r="MYG925" s="34"/>
      <c r="MYN925" s="35"/>
      <c r="MYO925" s="34"/>
      <c r="MYV925" s="35"/>
      <c r="MYW925" s="34"/>
      <c r="MZD925" s="35"/>
      <c r="MZE925" s="34"/>
      <c r="MZL925" s="35"/>
      <c r="MZM925" s="34"/>
      <c r="MZT925" s="35"/>
      <c r="MZU925" s="34"/>
      <c r="NAB925" s="35"/>
      <c r="NAC925" s="34"/>
      <c r="NAJ925" s="35"/>
      <c r="NAK925" s="34"/>
      <c r="NAR925" s="35"/>
      <c r="NAS925" s="34"/>
      <c r="NAZ925" s="35"/>
      <c r="NBA925" s="34"/>
      <c r="NBH925" s="35"/>
      <c r="NBI925" s="34"/>
      <c r="NBP925" s="35"/>
      <c r="NBQ925" s="34"/>
      <c r="NBX925" s="35"/>
      <c r="NBY925" s="34"/>
      <c r="NCF925" s="35"/>
      <c r="NCG925" s="34"/>
      <c r="NCN925" s="35"/>
      <c r="NCO925" s="34"/>
      <c r="NCV925" s="35"/>
      <c r="NCW925" s="34"/>
      <c r="NDD925" s="35"/>
      <c r="NDE925" s="34"/>
      <c r="NDL925" s="35"/>
      <c r="NDM925" s="34"/>
      <c r="NDT925" s="35"/>
      <c r="NDU925" s="34"/>
      <c r="NEB925" s="35"/>
      <c r="NEC925" s="34"/>
      <c r="NEJ925" s="35"/>
      <c r="NEK925" s="34"/>
      <c r="NER925" s="35"/>
      <c r="NES925" s="34"/>
      <c r="NEZ925" s="35"/>
      <c r="NFA925" s="34"/>
      <c r="NFH925" s="35"/>
      <c r="NFI925" s="34"/>
      <c r="NFP925" s="35"/>
      <c r="NFQ925" s="34"/>
      <c r="NFX925" s="35"/>
      <c r="NFY925" s="34"/>
      <c r="NGF925" s="35"/>
      <c r="NGG925" s="34"/>
      <c r="NGN925" s="35"/>
      <c r="NGO925" s="34"/>
      <c r="NGV925" s="35"/>
      <c r="NGW925" s="34"/>
      <c r="NHD925" s="35"/>
      <c r="NHE925" s="34"/>
      <c r="NHL925" s="35"/>
      <c r="NHM925" s="34"/>
      <c r="NHT925" s="35"/>
      <c r="NHU925" s="34"/>
      <c r="NIB925" s="35"/>
      <c r="NIC925" s="34"/>
      <c r="NIJ925" s="35"/>
      <c r="NIK925" s="34"/>
      <c r="NIR925" s="35"/>
      <c r="NIS925" s="34"/>
      <c r="NIZ925" s="35"/>
      <c r="NJA925" s="34"/>
      <c r="NJH925" s="35"/>
      <c r="NJI925" s="34"/>
      <c r="NJP925" s="35"/>
      <c r="NJQ925" s="34"/>
      <c r="NJX925" s="35"/>
      <c r="NJY925" s="34"/>
      <c r="NKF925" s="35"/>
      <c r="NKG925" s="34"/>
      <c r="NKN925" s="35"/>
      <c r="NKO925" s="34"/>
      <c r="NKV925" s="35"/>
      <c r="NKW925" s="34"/>
      <c r="NLD925" s="35"/>
      <c r="NLE925" s="34"/>
      <c r="NLL925" s="35"/>
      <c r="NLM925" s="34"/>
      <c r="NLT925" s="35"/>
      <c r="NLU925" s="34"/>
      <c r="NMB925" s="35"/>
      <c r="NMC925" s="34"/>
      <c r="NMJ925" s="35"/>
      <c r="NMK925" s="34"/>
      <c r="NMR925" s="35"/>
      <c r="NMS925" s="34"/>
      <c r="NMZ925" s="35"/>
      <c r="NNA925" s="34"/>
      <c r="NNH925" s="35"/>
      <c r="NNI925" s="34"/>
      <c r="NNP925" s="35"/>
      <c r="NNQ925" s="34"/>
      <c r="NNX925" s="35"/>
      <c r="NNY925" s="34"/>
      <c r="NOF925" s="35"/>
      <c r="NOG925" s="34"/>
      <c r="NON925" s="35"/>
      <c r="NOO925" s="34"/>
      <c r="NOV925" s="35"/>
      <c r="NOW925" s="34"/>
      <c r="NPD925" s="35"/>
      <c r="NPE925" s="34"/>
      <c r="NPL925" s="35"/>
      <c r="NPM925" s="34"/>
      <c r="NPT925" s="35"/>
      <c r="NPU925" s="34"/>
      <c r="NQB925" s="35"/>
      <c r="NQC925" s="34"/>
      <c r="NQJ925" s="35"/>
      <c r="NQK925" s="34"/>
      <c r="NQR925" s="35"/>
      <c r="NQS925" s="34"/>
      <c r="NQZ925" s="35"/>
      <c r="NRA925" s="34"/>
      <c r="NRH925" s="35"/>
      <c r="NRI925" s="34"/>
      <c r="NRP925" s="35"/>
      <c r="NRQ925" s="34"/>
      <c r="NRX925" s="35"/>
      <c r="NRY925" s="34"/>
      <c r="NSF925" s="35"/>
      <c r="NSG925" s="34"/>
      <c r="NSN925" s="35"/>
      <c r="NSO925" s="34"/>
      <c r="NSV925" s="35"/>
      <c r="NSW925" s="34"/>
      <c r="NTD925" s="35"/>
      <c r="NTE925" s="34"/>
      <c r="NTL925" s="35"/>
      <c r="NTM925" s="34"/>
      <c r="NTT925" s="35"/>
      <c r="NTU925" s="34"/>
      <c r="NUB925" s="35"/>
      <c r="NUC925" s="34"/>
      <c r="NUJ925" s="35"/>
      <c r="NUK925" s="34"/>
      <c r="NUR925" s="35"/>
      <c r="NUS925" s="34"/>
      <c r="NUZ925" s="35"/>
      <c r="NVA925" s="34"/>
      <c r="NVH925" s="35"/>
      <c r="NVI925" s="34"/>
      <c r="NVP925" s="35"/>
      <c r="NVQ925" s="34"/>
      <c r="NVX925" s="35"/>
      <c r="NVY925" s="34"/>
      <c r="NWF925" s="35"/>
      <c r="NWG925" s="34"/>
      <c r="NWN925" s="35"/>
      <c r="NWO925" s="34"/>
      <c r="NWV925" s="35"/>
      <c r="NWW925" s="34"/>
      <c r="NXD925" s="35"/>
      <c r="NXE925" s="34"/>
      <c r="NXL925" s="35"/>
      <c r="NXM925" s="34"/>
      <c r="NXT925" s="35"/>
      <c r="NXU925" s="34"/>
      <c r="NYB925" s="35"/>
      <c r="NYC925" s="34"/>
      <c r="NYJ925" s="35"/>
      <c r="NYK925" s="34"/>
      <c r="NYR925" s="35"/>
      <c r="NYS925" s="34"/>
      <c r="NYZ925" s="35"/>
      <c r="NZA925" s="34"/>
      <c r="NZH925" s="35"/>
      <c r="NZI925" s="34"/>
      <c r="NZP925" s="35"/>
      <c r="NZQ925" s="34"/>
      <c r="NZX925" s="35"/>
      <c r="NZY925" s="34"/>
      <c r="OAF925" s="35"/>
      <c r="OAG925" s="34"/>
      <c r="OAN925" s="35"/>
      <c r="OAO925" s="34"/>
      <c r="OAV925" s="35"/>
      <c r="OAW925" s="34"/>
      <c r="OBD925" s="35"/>
      <c r="OBE925" s="34"/>
      <c r="OBL925" s="35"/>
      <c r="OBM925" s="34"/>
      <c r="OBT925" s="35"/>
      <c r="OBU925" s="34"/>
      <c r="OCB925" s="35"/>
      <c r="OCC925" s="34"/>
      <c r="OCJ925" s="35"/>
      <c r="OCK925" s="34"/>
      <c r="OCR925" s="35"/>
      <c r="OCS925" s="34"/>
      <c r="OCZ925" s="35"/>
      <c r="ODA925" s="34"/>
      <c r="ODH925" s="35"/>
      <c r="ODI925" s="34"/>
      <c r="ODP925" s="35"/>
      <c r="ODQ925" s="34"/>
      <c r="ODX925" s="35"/>
      <c r="ODY925" s="34"/>
      <c r="OEF925" s="35"/>
      <c r="OEG925" s="34"/>
      <c r="OEN925" s="35"/>
      <c r="OEO925" s="34"/>
      <c r="OEV925" s="35"/>
      <c r="OEW925" s="34"/>
      <c r="OFD925" s="35"/>
      <c r="OFE925" s="34"/>
      <c r="OFL925" s="35"/>
      <c r="OFM925" s="34"/>
      <c r="OFT925" s="35"/>
      <c r="OFU925" s="34"/>
      <c r="OGB925" s="35"/>
      <c r="OGC925" s="34"/>
      <c r="OGJ925" s="35"/>
      <c r="OGK925" s="34"/>
      <c r="OGR925" s="35"/>
      <c r="OGS925" s="34"/>
      <c r="OGZ925" s="35"/>
      <c r="OHA925" s="34"/>
      <c r="OHH925" s="35"/>
      <c r="OHI925" s="34"/>
      <c r="OHP925" s="35"/>
      <c r="OHQ925" s="34"/>
      <c r="OHX925" s="35"/>
      <c r="OHY925" s="34"/>
      <c r="OIF925" s="35"/>
      <c r="OIG925" s="34"/>
      <c r="OIN925" s="35"/>
      <c r="OIO925" s="34"/>
      <c r="OIV925" s="35"/>
      <c r="OIW925" s="34"/>
      <c r="OJD925" s="35"/>
      <c r="OJE925" s="34"/>
      <c r="OJL925" s="35"/>
      <c r="OJM925" s="34"/>
      <c r="OJT925" s="35"/>
      <c r="OJU925" s="34"/>
      <c r="OKB925" s="35"/>
      <c r="OKC925" s="34"/>
      <c r="OKJ925" s="35"/>
      <c r="OKK925" s="34"/>
      <c r="OKR925" s="35"/>
      <c r="OKS925" s="34"/>
      <c r="OKZ925" s="35"/>
      <c r="OLA925" s="34"/>
      <c r="OLH925" s="35"/>
      <c r="OLI925" s="34"/>
      <c r="OLP925" s="35"/>
      <c r="OLQ925" s="34"/>
      <c r="OLX925" s="35"/>
      <c r="OLY925" s="34"/>
      <c r="OMF925" s="35"/>
      <c r="OMG925" s="34"/>
      <c r="OMN925" s="35"/>
      <c r="OMO925" s="34"/>
      <c r="OMV925" s="35"/>
      <c r="OMW925" s="34"/>
      <c r="OND925" s="35"/>
      <c r="ONE925" s="34"/>
      <c r="ONL925" s="35"/>
      <c r="ONM925" s="34"/>
      <c r="ONT925" s="35"/>
      <c r="ONU925" s="34"/>
      <c r="OOB925" s="35"/>
      <c r="OOC925" s="34"/>
      <c r="OOJ925" s="35"/>
      <c r="OOK925" s="34"/>
      <c r="OOR925" s="35"/>
      <c r="OOS925" s="34"/>
      <c r="OOZ925" s="35"/>
      <c r="OPA925" s="34"/>
      <c r="OPH925" s="35"/>
      <c r="OPI925" s="34"/>
      <c r="OPP925" s="35"/>
      <c r="OPQ925" s="34"/>
      <c r="OPX925" s="35"/>
      <c r="OPY925" s="34"/>
      <c r="OQF925" s="35"/>
      <c r="OQG925" s="34"/>
      <c r="OQN925" s="35"/>
      <c r="OQO925" s="34"/>
      <c r="OQV925" s="35"/>
      <c r="OQW925" s="34"/>
      <c r="ORD925" s="35"/>
      <c r="ORE925" s="34"/>
      <c r="ORL925" s="35"/>
      <c r="ORM925" s="34"/>
      <c r="ORT925" s="35"/>
      <c r="ORU925" s="34"/>
      <c r="OSB925" s="35"/>
      <c r="OSC925" s="34"/>
      <c r="OSJ925" s="35"/>
      <c r="OSK925" s="34"/>
      <c r="OSR925" s="35"/>
      <c r="OSS925" s="34"/>
      <c r="OSZ925" s="35"/>
      <c r="OTA925" s="34"/>
      <c r="OTH925" s="35"/>
      <c r="OTI925" s="34"/>
      <c r="OTP925" s="35"/>
      <c r="OTQ925" s="34"/>
      <c r="OTX925" s="35"/>
      <c r="OTY925" s="34"/>
      <c r="OUF925" s="35"/>
      <c r="OUG925" s="34"/>
      <c r="OUN925" s="35"/>
      <c r="OUO925" s="34"/>
      <c r="OUV925" s="35"/>
      <c r="OUW925" s="34"/>
      <c r="OVD925" s="35"/>
      <c r="OVE925" s="34"/>
      <c r="OVL925" s="35"/>
      <c r="OVM925" s="34"/>
      <c r="OVT925" s="35"/>
      <c r="OVU925" s="34"/>
      <c r="OWB925" s="35"/>
      <c r="OWC925" s="34"/>
      <c r="OWJ925" s="35"/>
      <c r="OWK925" s="34"/>
      <c r="OWR925" s="35"/>
      <c r="OWS925" s="34"/>
      <c r="OWZ925" s="35"/>
      <c r="OXA925" s="34"/>
      <c r="OXH925" s="35"/>
      <c r="OXI925" s="34"/>
      <c r="OXP925" s="35"/>
      <c r="OXQ925" s="34"/>
      <c r="OXX925" s="35"/>
      <c r="OXY925" s="34"/>
      <c r="OYF925" s="35"/>
      <c r="OYG925" s="34"/>
      <c r="OYN925" s="35"/>
      <c r="OYO925" s="34"/>
      <c r="OYV925" s="35"/>
      <c r="OYW925" s="34"/>
      <c r="OZD925" s="35"/>
      <c r="OZE925" s="34"/>
      <c r="OZL925" s="35"/>
      <c r="OZM925" s="34"/>
      <c r="OZT925" s="35"/>
      <c r="OZU925" s="34"/>
      <c r="PAB925" s="35"/>
      <c r="PAC925" s="34"/>
      <c r="PAJ925" s="35"/>
      <c r="PAK925" s="34"/>
      <c r="PAR925" s="35"/>
      <c r="PAS925" s="34"/>
      <c r="PAZ925" s="35"/>
      <c r="PBA925" s="34"/>
      <c r="PBH925" s="35"/>
      <c r="PBI925" s="34"/>
      <c r="PBP925" s="35"/>
      <c r="PBQ925" s="34"/>
      <c r="PBX925" s="35"/>
      <c r="PBY925" s="34"/>
      <c r="PCF925" s="35"/>
      <c r="PCG925" s="34"/>
      <c r="PCN925" s="35"/>
      <c r="PCO925" s="34"/>
      <c r="PCV925" s="35"/>
      <c r="PCW925" s="34"/>
      <c r="PDD925" s="35"/>
      <c r="PDE925" s="34"/>
      <c r="PDL925" s="35"/>
      <c r="PDM925" s="34"/>
      <c r="PDT925" s="35"/>
      <c r="PDU925" s="34"/>
      <c r="PEB925" s="35"/>
      <c r="PEC925" s="34"/>
      <c r="PEJ925" s="35"/>
      <c r="PEK925" s="34"/>
      <c r="PER925" s="35"/>
      <c r="PES925" s="34"/>
      <c r="PEZ925" s="35"/>
      <c r="PFA925" s="34"/>
      <c r="PFH925" s="35"/>
      <c r="PFI925" s="34"/>
      <c r="PFP925" s="35"/>
      <c r="PFQ925" s="34"/>
      <c r="PFX925" s="35"/>
      <c r="PFY925" s="34"/>
      <c r="PGF925" s="35"/>
      <c r="PGG925" s="34"/>
      <c r="PGN925" s="35"/>
      <c r="PGO925" s="34"/>
      <c r="PGV925" s="35"/>
      <c r="PGW925" s="34"/>
      <c r="PHD925" s="35"/>
      <c r="PHE925" s="34"/>
      <c r="PHL925" s="35"/>
      <c r="PHM925" s="34"/>
      <c r="PHT925" s="35"/>
      <c r="PHU925" s="34"/>
      <c r="PIB925" s="35"/>
      <c r="PIC925" s="34"/>
      <c r="PIJ925" s="35"/>
      <c r="PIK925" s="34"/>
      <c r="PIR925" s="35"/>
      <c r="PIS925" s="34"/>
      <c r="PIZ925" s="35"/>
      <c r="PJA925" s="34"/>
      <c r="PJH925" s="35"/>
      <c r="PJI925" s="34"/>
      <c r="PJP925" s="35"/>
      <c r="PJQ925" s="34"/>
      <c r="PJX925" s="35"/>
      <c r="PJY925" s="34"/>
      <c r="PKF925" s="35"/>
      <c r="PKG925" s="34"/>
      <c r="PKN925" s="35"/>
      <c r="PKO925" s="34"/>
      <c r="PKV925" s="35"/>
      <c r="PKW925" s="34"/>
      <c r="PLD925" s="35"/>
      <c r="PLE925" s="34"/>
      <c r="PLL925" s="35"/>
      <c r="PLM925" s="34"/>
      <c r="PLT925" s="35"/>
      <c r="PLU925" s="34"/>
      <c r="PMB925" s="35"/>
      <c r="PMC925" s="34"/>
      <c r="PMJ925" s="35"/>
      <c r="PMK925" s="34"/>
      <c r="PMR925" s="35"/>
      <c r="PMS925" s="34"/>
      <c r="PMZ925" s="35"/>
      <c r="PNA925" s="34"/>
      <c r="PNH925" s="35"/>
      <c r="PNI925" s="34"/>
      <c r="PNP925" s="35"/>
      <c r="PNQ925" s="34"/>
      <c r="PNX925" s="35"/>
      <c r="PNY925" s="34"/>
      <c r="POF925" s="35"/>
      <c r="POG925" s="34"/>
      <c r="PON925" s="35"/>
      <c r="POO925" s="34"/>
      <c r="POV925" s="35"/>
      <c r="POW925" s="34"/>
      <c r="PPD925" s="35"/>
      <c r="PPE925" s="34"/>
      <c r="PPL925" s="35"/>
      <c r="PPM925" s="34"/>
      <c r="PPT925" s="35"/>
      <c r="PPU925" s="34"/>
      <c r="PQB925" s="35"/>
      <c r="PQC925" s="34"/>
      <c r="PQJ925" s="35"/>
      <c r="PQK925" s="34"/>
      <c r="PQR925" s="35"/>
      <c r="PQS925" s="34"/>
      <c r="PQZ925" s="35"/>
      <c r="PRA925" s="34"/>
      <c r="PRH925" s="35"/>
      <c r="PRI925" s="34"/>
      <c r="PRP925" s="35"/>
      <c r="PRQ925" s="34"/>
      <c r="PRX925" s="35"/>
      <c r="PRY925" s="34"/>
      <c r="PSF925" s="35"/>
      <c r="PSG925" s="34"/>
      <c r="PSN925" s="35"/>
      <c r="PSO925" s="34"/>
      <c r="PSV925" s="35"/>
      <c r="PSW925" s="34"/>
      <c r="PTD925" s="35"/>
      <c r="PTE925" s="34"/>
      <c r="PTL925" s="35"/>
      <c r="PTM925" s="34"/>
      <c r="PTT925" s="35"/>
      <c r="PTU925" s="34"/>
      <c r="PUB925" s="35"/>
      <c r="PUC925" s="34"/>
      <c r="PUJ925" s="35"/>
      <c r="PUK925" s="34"/>
      <c r="PUR925" s="35"/>
      <c r="PUS925" s="34"/>
      <c r="PUZ925" s="35"/>
      <c r="PVA925" s="34"/>
      <c r="PVH925" s="35"/>
      <c r="PVI925" s="34"/>
      <c r="PVP925" s="35"/>
      <c r="PVQ925" s="34"/>
      <c r="PVX925" s="35"/>
      <c r="PVY925" s="34"/>
      <c r="PWF925" s="35"/>
      <c r="PWG925" s="34"/>
      <c r="PWN925" s="35"/>
      <c r="PWO925" s="34"/>
      <c r="PWV925" s="35"/>
      <c r="PWW925" s="34"/>
      <c r="PXD925" s="35"/>
      <c r="PXE925" s="34"/>
      <c r="PXL925" s="35"/>
      <c r="PXM925" s="34"/>
      <c r="PXT925" s="35"/>
      <c r="PXU925" s="34"/>
      <c r="PYB925" s="35"/>
      <c r="PYC925" s="34"/>
      <c r="PYJ925" s="35"/>
      <c r="PYK925" s="34"/>
      <c r="PYR925" s="35"/>
      <c r="PYS925" s="34"/>
      <c r="PYZ925" s="35"/>
      <c r="PZA925" s="34"/>
      <c r="PZH925" s="35"/>
      <c r="PZI925" s="34"/>
      <c r="PZP925" s="35"/>
      <c r="PZQ925" s="34"/>
      <c r="PZX925" s="35"/>
      <c r="PZY925" s="34"/>
      <c r="QAF925" s="35"/>
      <c r="QAG925" s="34"/>
      <c r="QAN925" s="35"/>
      <c r="QAO925" s="34"/>
      <c r="QAV925" s="35"/>
      <c r="QAW925" s="34"/>
      <c r="QBD925" s="35"/>
      <c r="QBE925" s="34"/>
      <c r="QBL925" s="35"/>
      <c r="QBM925" s="34"/>
      <c r="QBT925" s="35"/>
      <c r="QBU925" s="34"/>
      <c r="QCB925" s="35"/>
      <c r="QCC925" s="34"/>
      <c r="QCJ925" s="35"/>
      <c r="QCK925" s="34"/>
      <c r="QCR925" s="35"/>
      <c r="QCS925" s="34"/>
      <c r="QCZ925" s="35"/>
      <c r="QDA925" s="34"/>
      <c r="QDH925" s="35"/>
      <c r="QDI925" s="34"/>
      <c r="QDP925" s="35"/>
      <c r="QDQ925" s="34"/>
      <c r="QDX925" s="35"/>
      <c r="QDY925" s="34"/>
      <c r="QEF925" s="35"/>
      <c r="QEG925" s="34"/>
      <c r="QEN925" s="35"/>
      <c r="QEO925" s="34"/>
      <c r="QEV925" s="35"/>
      <c r="QEW925" s="34"/>
      <c r="QFD925" s="35"/>
      <c r="QFE925" s="34"/>
      <c r="QFL925" s="35"/>
      <c r="QFM925" s="34"/>
      <c r="QFT925" s="35"/>
      <c r="QFU925" s="34"/>
      <c r="QGB925" s="35"/>
      <c r="QGC925" s="34"/>
      <c r="QGJ925" s="35"/>
      <c r="QGK925" s="34"/>
      <c r="QGR925" s="35"/>
      <c r="QGS925" s="34"/>
      <c r="QGZ925" s="35"/>
      <c r="QHA925" s="34"/>
      <c r="QHH925" s="35"/>
      <c r="QHI925" s="34"/>
      <c r="QHP925" s="35"/>
      <c r="QHQ925" s="34"/>
      <c r="QHX925" s="35"/>
      <c r="QHY925" s="34"/>
      <c r="QIF925" s="35"/>
      <c r="QIG925" s="34"/>
      <c r="QIN925" s="35"/>
      <c r="QIO925" s="34"/>
      <c r="QIV925" s="35"/>
      <c r="QIW925" s="34"/>
      <c r="QJD925" s="35"/>
      <c r="QJE925" s="34"/>
      <c r="QJL925" s="35"/>
      <c r="QJM925" s="34"/>
      <c r="QJT925" s="35"/>
      <c r="QJU925" s="34"/>
      <c r="QKB925" s="35"/>
      <c r="QKC925" s="34"/>
      <c r="QKJ925" s="35"/>
      <c r="QKK925" s="34"/>
      <c r="QKR925" s="35"/>
      <c r="QKS925" s="34"/>
      <c r="QKZ925" s="35"/>
      <c r="QLA925" s="34"/>
      <c r="QLH925" s="35"/>
      <c r="QLI925" s="34"/>
      <c r="QLP925" s="35"/>
      <c r="QLQ925" s="34"/>
      <c r="QLX925" s="35"/>
      <c r="QLY925" s="34"/>
      <c r="QMF925" s="35"/>
      <c r="QMG925" s="34"/>
      <c r="QMN925" s="35"/>
      <c r="QMO925" s="34"/>
      <c r="QMV925" s="35"/>
      <c r="QMW925" s="34"/>
      <c r="QND925" s="35"/>
      <c r="QNE925" s="34"/>
      <c r="QNL925" s="35"/>
      <c r="QNM925" s="34"/>
      <c r="QNT925" s="35"/>
      <c r="QNU925" s="34"/>
      <c r="QOB925" s="35"/>
      <c r="QOC925" s="34"/>
      <c r="QOJ925" s="35"/>
      <c r="QOK925" s="34"/>
      <c r="QOR925" s="35"/>
      <c r="QOS925" s="34"/>
      <c r="QOZ925" s="35"/>
      <c r="QPA925" s="34"/>
      <c r="QPH925" s="35"/>
      <c r="QPI925" s="34"/>
      <c r="QPP925" s="35"/>
      <c r="QPQ925" s="34"/>
      <c r="QPX925" s="35"/>
      <c r="QPY925" s="34"/>
      <c r="QQF925" s="35"/>
      <c r="QQG925" s="34"/>
      <c r="QQN925" s="35"/>
      <c r="QQO925" s="34"/>
      <c r="QQV925" s="35"/>
      <c r="QQW925" s="34"/>
      <c r="QRD925" s="35"/>
      <c r="QRE925" s="34"/>
      <c r="QRL925" s="35"/>
      <c r="QRM925" s="34"/>
      <c r="QRT925" s="35"/>
      <c r="QRU925" s="34"/>
      <c r="QSB925" s="35"/>
      <c r="QSC925" s="34"/>
      <c r="QSJ925" s="35"/>
      <c r="QSK925" s="34"/>
      <c r="QSR925" s="35"/>
      <c r="QSS925" s="34"/>
      <c r="QSZ925" s="35"/>
      <c r="QTA925" s="34"/>
      <c r="QTH925" s="35"/>
      <c r="QTI925" s="34"/>
      <c r="QTP925" s="35"/>
      <c r="QTQ925" s="34"/>
      <c r="QTX925" s="35"/>
      <c r="QTY925" s="34"/>
      <c r="QUF925" s="35"/>
      <c r="QUG925" s="34"/>
      <c r="QUN925" s="35"/>
      <c r="QUO925" s="34"/>
      <c r="QUV925" s="35"/>
      <c r="QUW925" s="34"/>
      <c r="QVD925" s="35"/>
      <c r="QVE925" s="34"/>
      <c r="QVL925" s="35"/>
      <c r="QVM925" s="34"/>
      <c r="QVT925" s="35"/>
      <c r="QVU925" s="34"/>
      <c r="QWB925" s="35"/>
      <c r="QWC925" s="34"/>
      <c r="QWJ925" s="35"/>
      <c r="QWK925" s="34"/>
      <c r="QWR925" s="35"/>
      <c r="QWS925" s="34"/>
      <c r="QWZ925" s="35"/>
      <c r="QXA925" s="34"/>
      <c r="QXH925" s="35"/>
      <c r="QXI925" s="34"/>
      <c r="QXP925" s="35"/>
      <c r="QXQ925" s="34"/>
      <c r="QXX925" s="35"/>
      <c r="QXY925" s="34"/>
      <c r="QYF925" s="35"/>
      <c r="QYG925" s="34"/>
      <c r="QYN925" s="35"/>
      <c r="QYO925" s="34"/>
      <c r="QYV925" s="35"/>
      <c r="QYW925" s="34"/>
      <c r="QZD925" s="35"/>
      <c r="QZE925" s="34"/>
      <c r="QZL925" s="35"/>
      <c r="QZM925" s="34"/>
      <c r="QZT925" s="35"/>
      <c r="QZU925" s="34"/>
      <c r="RAB925" s="35"/>
      <c r="RAC925" s="34"/>
      <c r="RAJ925" s="35"/>
      <c r="RAK925" s="34"/>
      <c r="RAR925" s="35"/>
      <c r="RAS925" s="34"/>
      <c r="RAZ925" s="35"/>
      <c r="RBA925" s="34"/>
      <c r="RBH925" s="35"/>
      <c r="RBI925" s="34"/>
      <c r="RBP925" s="35"/>
      <c r="RBQ925" s="34"/>
      <c r="RBX925" s="35"/>
      <c r="RBY925" s="34"/>
      <c r="RCF925" s="35"/>
      <c r="RCG925" s="34"/>
      <c r="RCN925" s="35"/>
      <c r="RCO925" s="34"/>
      <c r="RCV925" s="35"/>
      <c r="RCW925" s="34"/>
      <c r="RDD925" s="35"/>
      <c r="RDE925" s="34"/>
      <c r="RDL925" s="35"/>
      <c r="RDM925" s="34"/>
      <c r="RDT925" s="35"/>
      <c r="RDU925" s="34"/>
      <c r="REB925" s="35"/>
      <c r="REC925" s="34"/>
      <c r="REJ925" s="35"/>
      <c r="REK925" s="34"/>
      <c r="RER925" s="35"/>
      <c r="RES925" s="34"/>
      <c r="REZ925" s="35"/>
      <c r="RFA925" s="34"/>
      <c r="RFH925" s="35"/>
      <c r="RFI925" s="34"/>
      <c r="RFP925" s="35"/>
      <c r="RFQ925" s="34"/>
      <c r="RFX925" s="35"/>
      <c r="RFY925" s="34"/>
      <c r="RGF925" s="35"/>
      <c r="RGG925" s="34"/>
      <c r="RGN925" s="35"/>
      <c r="RGO925" s="34"/>
      <c r="RGV925" s="35"/>
      <c r="RGW925" s="34"/>
      <c r="RHD925" s="35"/>
      <c r="RHE925" s="34"/>
      <c r="RHL925" s="35"/>
      <c r="RHM925" s="34"/>
      <c r="RHT925" s="35"/>
      <c r="RHU925" s="34"/>
      <c r="RIB925" s="35"/>
      <c r="RIC925" s="34"/>
      <c r="RIJ925" s="35"/>
      <c r="RIK925" s="34"/>
      <c r="RIR925" s="35"/>
      <c r="RIS925" s="34"/>
      <c r="RIZ925" s="35"/>
      <c r="RJA925" s="34"/>
      <c r="RJH925" s="35"/>
      <c r="RJI925" s="34"/>
      <c r="RJP925" s="35"/>
      <c r="RJQ925" s="34"/>
      <c r="RJX925" s="35"/>
      <c r="RJY925" s="34"/>
      <c r="RKF925" s="35"/>
      <c r="RKG925" s="34"/>
      <c r="RKN925" s="35"/>
      <c r="RKO925" s="34"/>
      <c r="RKV925" s="35"/>
      <c r="RKW925" s="34"/>
      <c r="RLD925" s="35"/>
      <c r="RLE925" s="34"/>
      <c r="RLL925" s="35"/>
      <c r="RLM925" s="34"/>
      <c r="RLT925" s="35"/>
      <c r="RLU925" s="34"/>
      <c r="RMB925" s="35"/>
      <c r="RMC925" s="34"/>
      <c r="RMJ925" s="35"/>
      <c r="RMK925" s="34"/>
      <c r="RMR925" s="35"/>
      <c r="RMS925" s="34"/>
      <c r="RMZ925" s="35"/>
      <c r="RNA925" s="34"/>
      <c r="RNH925" s="35"/>
      <c r="RNI925" s="34"/>
      <c r="RNP925" s="35"/>
      <c r="RNQ925" s="34"/>
      <c r="RNX925" s="35"/>
      <c r="RNY925" s="34"/>
      <c r="ROF925" s="35"/>
      <c r="ROG925" s="34"/>
      <c r="RON925" s="35"/>
      <c r="ROO925" s="34"/>
      <c r="ROV925" s="35"/>
      <c r="ROW925" s="34"/>
      <c r="RPD925" s="35"/>
      <c r="RPE925" s="34"/>
      <c r="RPL925" s="35"/>
      <c r="RPM925" s="34"/>
      <c r="RPT925" s="35"/>
      <c r="RPU925" s="34"/>
      <c r="RQB925" s="35"/>
      <c r="RQC925" s="34"/>
      <c r="RQJ925" s="35"/>
      <c r="RQK925" s="34"/>
      <c r="RQR925" s="35"/>
      <c r="RQS925" s="34"/>
      <c r="RQZ925" s="35"/>
      <c r="RRA925" s="34"/>
      <c r="RRH925" s="35"/>
      <c r="RRI925" s="34"/>
      <c r="RRP925" s="35"/>
      <c r="RRQ925" s="34"/>
      <c r="RRX925" s="35"/>
      <c r="RRY925" s="34"/>
      <c r="RSF925" s="35"/>
      <c r="RSG925" s="34"/>
      <c r="RSN925" s="35"/>
      <c r="RSO925" s="34"/>
      <c r="RSV925" s="35"/>
      <c r="RSW925" s="34"/>
      <c r="RTD925" s="35"/>
      <c r="RTE925" s="34"/>
      <c r="RTL925" s="35"/>
      <c r="RTM925" s="34"/>
      <c r="RTT925" s="35"/>
      <c r="RTU925" s="34"/>
      <c r="RUB925" s="35"/>
      <c r="RUC925" s="34"/>
      <c r="RUJ925" s="35"/>
      <c r="RUK925" s="34"/>
      <c r="RUR925" s="35"/>
      <c r="RUS925" s="34"/>
      <c r="RUZ925" s="35"/>
      <c r="RVA925" s="34"/>
      <c r="RVH925" s="35"/>
      <c r="RVI925" s="34"/>
      <c r="RVP925" s="35"/>
      <c r="RVQ925" s="34"/>
      <c r="RVX925" s="35"/>
      <c r="RVY925" s="34"/>
      <c r="RWF925" s="35"/>
      <c r="RWG925" s="34"/>
      <c r="RWN925" s="35"/>
      <c r="RWO925" s="34"/>
      <c r="RWV925" s="35"/>
      <c r="RWW925" s="34"/>
      <c r="RXD925" s="35"/>
      <c r="RXE925" s="34"/>
      <c r="RXL925" s="35"/>
      <c r="RXM925" s="34"/>
      <c r="RXT925" s="35"/>
      <c r="RXU925" s="34"/>
      <c r="RYB925" s="35"/>
      <c r="RYC925" s="34"/>
      <c r="RYJ925" s="35"/>
      <c r="RYK925" s="34"/>
      <c r="RYR925" s="35"/>
      <c r="RYS925" s="34"/>
      <c r="RYZ925" s="35"/>
      <c r="RZA925" s="34"/>
      <c r="RZH925" s="35"/>
      <c r="RZI925" s="34"/>
      <c r="RZP925" s="35"/>
      <c r="RZQ925" s="34"/>
      <c r="RZX925" s="35"/>
      <c r="RZY925" s="34"/>
      <c r="SAF925" s="35"/>
      <c r="SAG925" s="34"/>
      <c r="SAN925" s="35"/>
      <c r="SAO925" s="34"/>
      <c r="SAV925" s="35"/>
      <c r="SAW925" s="34"/>
      <c r="SBD925" s="35"/>
      <c r="SBE925" s="34"/>
      <c r="SBL925" s="35"/>
      <c r="SBM925" s="34"/>
      <c r="SBT925" s="35"/>
      <c r="SBU925" s="34"/>
      <c r="SCB925" s="35"/>
      <c r="SCC925" s="34"/>
      <c r="SCJ925" s="35"/>
      <c r="SCK925" s="34"/>
      <c r="SCR925" s="35"/>
      <c r="SCS925" s="34"/>
      <c r="SCZ925" s="35"/>
      <c r="SDA925" s="34"/>
      <c r="SDH925" s="35"/>
      <c r="SDI925" s="34"/>
      <c r="SDP925" s="35"/>
      <c r="SDQ925" s="34"/>
      <c r="SDX925" s="35"/>
      <c r="SDY925" s="34"/>
      <c r="SEF925" s="35"/>
      <c r="SEG925" s="34"/>
      <c r="SEN925" s="35"/>
      <c r="SEO925" s="34"/>
      <c r="SEV925" s="35"/>
      <c r="SEW925" s="34"/>
      <c r="SFD925" s="35"/>
      <c r="SFE925" s="34"/>
      <c r="SFL925" s="35"/>
      <c r="SFM925" s="34"/>
      <c r="SFT925" s="35"/>
      <c r="SFU925" s="34"/>
      <c r="SGB925" s="35"/>
      <c r="SGC925" s="34"/>
      <c r="SGJ925" s="35"/>
      <c r="SGK925" s="34"/>
      <c r="SGR925" s="35"/>
      <c r="SGS925" s="34"/>
      <c r="SGZ925" s="35"/>
      <c r="SHA925" s="34"/>
      <c r="SHH925" s="35"/>
      <c r="SHI925" s="34"/>
      <c r="SHP925" s="35"/>
      <c r="SHQ925" s="34"/>
      <c r="SHX925" s="35"/>
      <c r="SHY925" s="34"/>
      <c r="SIF925" s="35"/>
      <c r="SIG925" s="34"/>
      <c r="SIN925" s="35"/>
      <c r="SIO925" s="34"/>
      <c r="SIV925" s="35"/>
      <c r="SIW925" s="34"/>
      <c r="SJD925" s="35"/>
      <c r="SJE925" s="34"/>
      <c r="SJL925" s="35"/>
      <c r="SJM925" s="34"/>
      <c r="SJT925" s="35"/>
      <c r="SJU925" s="34"/>
      <c r="SKB925" s="35"/>
      <c r="SKC925" s="34"/>
      <c r="SKJ925" s="35"/>
      <c r="SKK925" s="34"/>
      <c r="SKR925" s="35"/>
      <c r="SKS925" s="34"/>
      <c r="SKZ925" s="35"/>
      <c r="SLA925" s="34"/>
      <c r="SLH925" s="35"/>
      <c r="SLI925" s="34"/>
      <c r="SLP925" s="35"/>
      <c r="SLQ925" s="34"/>
      <c r="SLX925" s="35"/>
      <c r="SLY925" s="34"/>
      <c r="SMF925" s="35"/>
      <c r="SMG925" s="34"/>
      <c r="SMN925" s="35"/>
      <c r="SMO925" s="34"/>
      <c r="SMV925" s="35"/>
      <c r="SMW925" s="34"/>
      <c r="SND925" s="35"/>
      <c r="SNE925" s="34"/>
      <c r="SNL925" s="35"/>
      <c r="SNM925" s="34"/>
      <c r="SNT925" s="35"/>
      <c r="SNU925" s="34"/>
      <c r="SOB925" s="35"/>
      <c r="SOC925" s="34"/>
      <c r="SOJ925" s="35"/>
      <c r="SOK925" s="34"/>
      <c r="SOR925" s="35"/>
      <c r="SOS925" s="34"/>
      <c r="SOZ925" s="35"/>
      <c r="SPA925" s="34"/>
      <c r="SPH925" s="35"/>
      <c r="SPI925" s="34"/>
      <c r="SPP925" s="35"/>
      <c r="SPQ925" s="34"/>
      <c r="SPX925" s="35"/>
      <c r="SPY925" s="34"/>
      <c r="SQF925" s="35"/>
      <c r="SQG925" s="34"/>
      <c r="SQN925" s="35"/>
      <c r="SQO925" s="34"/>
      <c r="SQV925" s="35"/>
      <c r="SQW925" s="34"/>
      <c r="SRD925" s="35"/>
      <c r="SRE925" s="34"/>
      <c r="SRL925" s="35"/>
      <c r="SRM925" s="34"/>
      <c r="SRT925" s="35"/>
      <c r="SRU925" s="34"/>
      <c r="SSB925" s="35"/>
      <c r="SSC925" s="34"/>
      <c r="SSJ925" s="35"/>
      <c r="SSK925" s="34"/>
      <c r="SSR925" s="35"/>
      <c r="SSS925" s="34"/>
      <c r="SSZ925" s="35"/>
      <c r="STA925" s="34"/>
      <c r="STH925" s="35"/>
      <c r="STI925" s="34"/>
      <c r="STP925" s="35"/>
      <c r="STQ925" s="34"/>
      <c r="STX925" s="35"/>
      <c r="STY925" s="34"/>
      <c r="SUF925" s="35"/>
      <c r="SUG925" s="34"/>
      <c r="SUN925" s="35"/>
      <c r="SUO925" s="34"/>
      <c r="SUV925" s="35"/>
      <c r="SUW925" s="34"/>
      <c r="SVD925" s="35"/>
      <c r="SVE925" s="34"/>
      <c r="SVL925" s="35"/>
      <c r="SVM925" s="34"/>
      <c r="SVT925" s="35"/>
      <c r="SVU925" s="34"/>
      <c r="SWB925" s="35"/>
      <c r="SWC925" s="34"/>
      <c r="SWJ925" s="35"/>
      <c r="SWK925" s="34"/>
      <c r="SWR925" s="35"/>
      <c r="SWS925" s="34"/>
      <c r="SWZ925" s="35"/>
      <c r="SXA925" s="34"/>
      <c r="SXH925" s="35"/>
      <c r="SXI925" s="34"/>
      <c r="SXP925" s="35"/>
      <c r="SXQ925" s="34"/>
      <c r="SXX925" s="35"/>
      <c r="SXY925" s="34"/>
      <c r="SYF925" s="35"/>
      <c r="SYG925" s="34"/>
      <c r="SYN925" s="35"/>
      <c r="SYO925" s="34"/>
      <c r="SYV925" s="35"/>
      <c r="SYW925" s="34"/>
      <c r="SZD925" s="35"/>
      <c r="SZE925" s="34"/>
      <c r="SZL925" s="35"/>
      <c r="SZM925" s="34"/>
      <c r="SZT925" s="35"/>
      <c r="SZU925" s="34"/>
      <c r="TAB925" s="35"/>
      <c r="TAC925" s="34"/>
      <c r="TAJ925" s="35"/>
      <c r="TAK925" s="34"/>
      <c r="TAR925" s="35"/>
      <c r="TAS925" s="34"/>
      <c r="TAZ925" s="35"/>
      <c r="TBA925" s="34"/>
      <c r="TBH925" s="35"/>
      <c r="TBI925" s="34"/>
      <c r="TBP925" s="35"/>
      <c r="TBQ925" s="34"/>
      <c r="TBX925" s="35"/>
      <c r="TBY925" s="34"/>
      <c r="TCF925" s="35"/>
      <c r="TCG925" s="34"/>
      <c r="TCN925" s="35"/>
      <c r="TCO925" s="34"/>
      <c r="TCV925" s="35"/>
      <c r="TCW925" s="34"/>
      <c r="TDD925" s="35"/>
      <c r="TDE925" s="34"/>
      <c r="TDL925" s="35"/>
      <c r="TDM925" s="34"/>
      <c r="TDT925" s="35"/>
      <c r="TDU925" s="34"/>
      <c r="TEB925" s="35"/>
      <c r="TEC925" s="34"/>
      <c r="TEJ925" s="35"/>
      <c r="TEK925" s="34"/>
      <c r="TER925" s="35"/>
      <c r="TES925" s="34"/>
      <c r="TEZ925" s="35"/>
      <c r="TFA925" s="34"/>
      <c r="TFH925" s="35"/>
      <c r="TFI925" s="34"/>
      <c r="TFP925" s="35"/>
      <c r="TFQ925" s="34"/>
      <c r="TFX925" s="35"/>
      <c r="TFY925" s="34"/>
      <c r="TGF925" s="35"/>
      <c r="TGG925" s="34"/>
      <c r="TGN925" s="35"/>
      <c r="TGO925" s="34"/>
      <c r="TGV925" s="35"/>
      <c r="TGW925" s="34"/>
      <c r="THD925" s="35"/>
      <c r="THE925" s="34"/>
      <c r="THL925" s="35"/>
      <c r="THM925" s="34"/>
      <c r="THT925" s="35"/>
      <c r="THU925" s="34"/>
      <c r="TIB925" s="35"/>
      <c r="TIC925" s="34"/>
      <c r="TIJ925" s="35"/>
      <c r="TIK925" s="34"/>
      <c r="TIR925" s="35"/>
      <c r="TIS925" s="34"/>
      <c r="TIZ925" s="35"/>
      <c r="TJA925" s="34"/>
      <c r="TJH925" s="35"/>
      <c r="TJI925" s="34"/>
      <c r="TJP925" s="35"/>
      <c r="TJQ925" s="34"/>
      <c r="TJX925" s="35"/>
      <c r="TJY925" s="34"/>
      <c r="TKF925" s="35"/>
      <c r="TKG925" s="34"/>
      <c r="TKN925" s="35"/>
      <c r="TKO925" s="34"/>
      <c r="TKV925" s="35"/>
      <c r="TKW925" s="34"/>
      <c r="TLD925" s="35"/>
      <c r="TLE925" s="34"/>
      <c r="TLL925" s="35"/>
      <c r="TLM925" s="34"/>
      <c r="TLT925" s="35"/>
      <c r="TLU925" s="34"/>
      <c r="TMB925" s="35"/>
      <c r="TMC925" s="34"/>
      <c r="TMJ925" s="35"/>
      <c r="TMK925" s="34"/>
      <c r="TMR925" s="35"/>
      <c r="TMS925" s="34"/>
      <c r="TMZ925" s="35"/>
      <c r="TNA925" s="34"/>
      <c r="TNH925" s="35"/>
      <c r="TNI925" s="34"/>
      <c r="TNP925" s="35"/>
      <c r="TNQ925" s="34"/>
      <c r="TNX925" s="35"/>
      <c r="TNY925" s="34"/>
      <c r="TOF925" s="35"/>
      <c r="TOG925" s="34"/>
      <c r="TON925" s="35"/>
      <c r="TOO925" s="34"/>
      <c r="TOV925" s="35"/>
      <c r="TOW925" s="34"/>
      <c r="TPD925" s="35"/>
      <c r="TPE925" s="34"/>
      <c r="TPL925" s="35"/>
      <c r="TPM925" s="34"/>
      <c r="TPT925" s="35"/>
      <c r="TPU925" s="34"/>
      <c r="TQB925" s="35"/>
      <c r="TQC925" s="34"/>
      <c r="TQJ925" s="35"/>
      <c r="TQK925" s="34"/>
      <c r="TQR925" s="35"/>
      <c r="TQS925" s="34"/>
      <c r="TQZ925" s="35"/>
      <c r="TRA925" s="34"/>
      <c r="TRH925" s="35"/>
      <c r="TRI925" s="34"/>
      <c r="TRP925" s="35"/>
      <c r="TRQ925" s="34"/>
      <c r="TRX925" s="35"/>
      <c r="TRY925" s="34"/>
      <c r="TSF925" s="35"/>
      <c r="TSG925" s="34"/>
      <c r="TSN925" s="35"/>
      <c r="TSO925" s="34"/>
      <c r="TSV925" s="35"/>
      <c r="TSW925" s="34"/>
      <c r="TTD925" s="35"/>
      <c r="TTE925" s="34"/>
      <c r="TTL925" s="35"/>
      <c r="TTM925" s="34"/>
      <c r="TTT925" s="35"/>
      <c r="TTU925" s="34"/>
      <c r="TUB925" s="35"/>
      <c r="TUC925" s="34"/>
      <c r="TUJ925" s="35"/>
      <c r="TUK925" s="34"/>
      <c r="TUR925" s="35"/>
      <c r="TUS925" s="34"/>
      <c r="TUZ925" s="35"/>
      <c r="TVA925" s="34"/>
      <c r="TVH925" s="35"/>
      <c r="TVI925" s="34"/>
      <c r="TVP925" s="35"/>
      <c r="TVQ925" s="34"/>
      <c r="TVX925" s="35"/>
      <c r="TVY925" s="34"/>
      <c r="TWF925" s="35"/>
      <c r="TWG925" s="34"/>
      <c r="TWN925" s="35"/>
      <c r="TWO925" s="34"/>
      <c r="TWV925" s="35"/>
      <c r="TWW925" s="34"/>
      <c r="TXD925" s="35"/>
      <c r="TXE925" s="34"/>
      <c r="TXL925" s="35"/>
      <c r="TXM925" s="34"/>
      <c r="TXT925" s="35"/>
      <c r="TXU925" s="34"/>
      <c r="TYB925" s="35"/>
      <c r="TYC925" s="34"/>
      <c r="TYJ925" s="35"/>
      <c r="TYK925" s="34"/>
      <c r="TYR925" s="35"/>
      <c r="TYS925" s="34"/>
      <c r="TYZ925" s="35"/>
      <c r="TZA925" s="34"/>
      <c r="TZH925" s="35"/>
      <c r="TZI925" s="34"/>
      <c r="TZP925" s="35"/>
      <c r="TZQ925" s="34"/>
      <c r="TZX925" s="35"/>
      <c r="TZY925" s="34"/>
      <c r="UAF925" s="35"/>
      <c r="UAG925" s="34"/>
      <c r="UAN925" s="35"/>
      <c r="UAO925" s="34"/>
      <c r="UAV925" s="35"/>
      <c r="UAW925" s="34"/>
      <c r="UBD925" s="35"/>
      <c r="UBE925" s="34"/>
      <c r="UBL925" s="35"/>
      <c r="UBM925" s="34"/>
      <c r="UBT925" s="35"/>
      <c r="UBU925" s="34"/>
      <c r="UCB925" s="35"/>
      <c r="UCC925" s="34"/>
      <c r="UCJ925" s="35"/>
      <c r="UCK925" s="34"/>
      <c r="UCR925" s="35"/>
      <c r="UCS925" s="34"/>
      <c r="UCZ925" s="35"/>
      <c r="UDA925" s="34"/>
      <c r="UDH925" s="35"/>
      <c r="UDI925" s="34"/>
      <c r="UDP925" s="35"/>
      <c r="UDQ925" s="34"/>
      <c r="UDX925" s="35"/>
      <c r="UDY925" s="34"/>
      <c r="UEF925" s="35"/>
      <c r="UEG925" s="34"/>
      <c r="UEN925" s="35"/>
      <c r="UEO925" s="34"/>
      <c r="UEV925" s="35"/>
      <c r="UEW925" s="34"/>
      <c r="UFD925" s="35"/>
      <c r="UFE925" s="34"/>
      <c r="UFL925" s="35"/>
      <c r="UFM925" s="34"/>
      <c r="UFT925" s="35"/>
      <c r="UFU925" s="34"/>
      <c r="UGB925" s="35"/>
      <c r="UGC925" s="34"/>
      <c r="UGJ925" s="35"/>
      <c r="UGK925" s="34"/>
      <c r="UGR925" s="35"/>
      <c r="UGS925" s="34"/>
      <c r="UGZ925" s="35"/>
      <c r="UHA925" s="34"/>
      <c r="UHH925" s="35"/>
      <c r="UHI925" s="34"/>
      <c r="UHP925" s="35"/>
      <c r="UHQ925" s="34"/>
      <c r="UHX925" s="35"/>
      <c r="UHY925" s="34"/>
      <c r="UIF925" s="35"/>
      <c r="UIG925" s="34"/>
      <c r="UIN925" s="35"/>
      <c r="UIO925" s="34"/>
      <c r="UIV925" s="35"/>
      <c r="UIW925" s="34"/>
      <c r="UJD925" s="35"/>
      <c r="UJE925" s="34"/>
      <c r="UJL925" s="35"/>
      <c r="UJM925" s="34"/>
      <c r="UJT925" s="35"/>
      <c r="UJU925" s="34"/>
      <c r="UKB925" s="35"/>
      <c r="UKC925" s="34"/>
      <c r="UKJ925" s="35"/>
      <c r="UKK925" s="34"/>
      <c r="UKR925" s="35"/>
      <c r="UKS925" s="34"/>
      <c r="UKZ925" s="35"/>
      <c r="ULA925" s="34"/>
      <c r="ULH925" s="35"/>
      <c r="ULI925" s="34"/>
      <c r="ULP925" s="35"/>
      <c r="ULQ925" s="34"/>
      <c r="ULX925" s="35"/>
      <c r="ULY925" s="34"/>
      <c r="UMF925" s="35"/>
      <c r="UMG925" s="34"/>
      <c r="UMN925" s="35"/>
      <c r="UMO925" s="34"/>
      <c r="UMV925" s="35"/>
      <c r="UMW925" s="34"/>
      <c r="UND925" s="35"/>
      <c r="UNE925" s="34"/>
      <c r="UNL925" s="35"/>
      <c r="UNM925" s="34"/>
      <c r="UNT925" s="35"/>
      <c r="UNU925" s="34"/>
      <c r="UOB925" s="35"/>
      <c r="UOC925" s="34"/>
      <c r="UOJ925" s="35"/>
      <c r="UOK925" s="34"/>
      <c r="UOR925" s="35"/>
      <c r="UOS925" s="34"/>
      <c r="UOZ925" s="35"/>
      <c r="UPA925" s="34"/>
      <c r="UPH925" s="35"/>
      <c r="UPI925" s="34"/>
      <c r="UPP925" s="35"/>
      <c r="UPQ925" s="34"/>
      <c r="UPX925" s="35"/>
      <c r="UPY925" s="34"/>
      <c r="UQF925" s="35"/>
      <c r="UQG925" s="34"/>
      <c r="UQN925" s="35"/>
      <c r="UQO925" s="34"/>
      <c r="UQV925" s="35"/>
      <c r="UQW925" s="34"/>
      <c r="URD925" s="35"/>
      <c r="URE925" s="34"/>
      <c r="URL925" s="35"/>
      <c r="URM925" s="34"/>
      <c r="URT925" s="35"/>
      <c r="URU925" s="34"/>
      <c r="USB925" s="35"/>
      <c r="USC925" s="34"/>
      <c r="USJ925" s="35"/>
      <c r="USK925" s="34"/>
      <c r="USR925" s="35"/>
      <c r="USS925" s="34"/>
      <c r="USZ925" s="35"/>
      <c r="UTA925" s="34"/>
      <c r="UTH925" s="35"/>
      <c r="UTI925" s="34"/>
      <c r="UTP925" s="35"/>
      <c r="UTQ925" s="34"/>
      <c r="UTX925" s="35"/>
      <c r="UTY925" s="34"/>
      <c r="UUF925" s="35"/>
      <c r="UUG925" s="34"/>
      <c r="UUN925" s="35"/>
      <c r="UUO925" s="34"/>
      <c r="UUV925" s="35"/>
      <c r="UUW925" s="34"/>
      <c r="UVD925" s="35"/>
      <c r="UVE925" s="34"/>
      <c r="UVL925" s="35"/>
      <c r="UVM925" s="34"/>
      <c r="UVT925" s="35"/>
      <c r="UVU925" s="34"/>
      <c r="UWB925" s="35"/>
      <c r="UWC925" s="34"/>
      <c r="UWJ925" s="35"/>
      <c r="UWK925" s="34"/>
      <c r="UWR925" s="35"/>
      <c r="UWS925" s="34"/>
      <c r="UWZ925" s="35"/>
      <c r="UXA925" s="34"/>
      <c r="UXH925" s="35"/>
      <c r="UXI925" s="34"/>
      <c r="UXP925" s="35"/>
      <c r="UXQ925" s="34"/>
      <c r="UXX925" s="35"/>
      <c r="UXY925" s="34"/>
      <c r="UYF925" s="35"/>
      <c r="UYG925" s="34"/>
      <c r="UYN925" s="35"/>
      <c r="UYO925" s="34"/>
      <c r="UYV925" s="35"/>
      <c r="UYW925" s="34"/>
      <c r="UZD925" s="35"/>
      <c r="UZE925" s="34"/>
      <c r="UZL925" s="35"/>
      <c r="UZM925" s="34"/>
      <c r="UZT925" s="35"/>
      <c r="UZU925" s="34"/>
      <c r="VAB925" s="35"/>
      <c r="VAC925" s="34"/>
      <c r="VAJ925" s="35"/>
      <c r="VAK925" s="34"/>
      <c r="VAR925" s="35"/>
      <c r="VAS925" s="34"/>
      <c r="VAZ925" s="35"/>
      <c r="VBA925" s="34"/>
      <c r="VBH925" s="35"/>
      <c r="VBI925" s="34"/>
      <c r="VBP925" s="35"/>
      <c r="VBQ925" s="34"/>
      <c r="VBX925" s="35"/>
      <c r="VBY925" s="34"/>
      <c r="VCF925" s="35"/>
      <c r="VCG925" s="34"/>
      <c r="VCN925" s="35"/>
      <c r="VCO925" s="34"/>
      <c r="VCV925" s="35"/>
      <c r="VCW925" s="34"/>
      <c r="VDD925" s="35"/>
      <c r="VDE925" s="34"/>
      <c r="VDL925" s="35"/>
      <c r="VDM925" s="34"/>
      <c r="VDT925" s="35"/>
      <c r="VDU925" s="34"/>
      <c r="VEB925" s="35"/>
      <c r="VEC925" s="34"/>
      <c r="VEJ925" s="35"/>
      <c r="VEK925" s="34"/>
      <c r="VER925" s="35"/>
      <c r="VES925" s="34"/>
      <c r="VEZ925" s="35"/>
      <c r="VFA925" s="34"/>
      <c r="VFH925" s="35"/>
      <c r="VFI925" s="34"/>
      <c r="VFP925" s="35"/>
      <c r="VFQ925" s="34"/>
      <c r="VFX925" s="35"/>
      <c r="VFY925" s="34"/>
      <c r="VGF925" s="35"/>
      <c r="VGG925" s="34"/>
      <c r="VGN925" s="35"/>
      <c r="VGO925" s="34"/>
      <c r="VGV925" s="35"/>
      <c r="VGW925" s="34"/>
      <c r="VHD925" s="35"/>
      <c r="VHE925" s="34"/>
      <c r="VHL925" s="35"/>
      <c r="VHM925" s="34"/>
      <c r="VHT925" s="35"/>
      <c r="VHU925" s="34"/>
      <c r="VIB925" s="35"/>
      <c r="VIC925" s="34"/>
      <c r="VIJ925" s="35"/>
      <c r="VIK925" s="34"/>
      <c r="VIR925" s="35"/>
      <c r="VIS925" s="34"/>
      <c r="VIZ925" s="35"/>
      <c r="VJA925" s="34"/>
      <c r="VJH925" s="35"/>
      <c r="VJI925" s="34"/>
      <c r="VJP925" s="35"/>
      <c r="VJQ925" s="34"/>
      <c r="VJX925" s="35"/>
      <c r="VJY925" s="34"/>
      <c r="VKF925" s="35"/>
      <c r="VKG925" s="34"/>
      <c r="VKN925" s="35"/>
      <c r="VKO925" s="34"/>
      <c r="VKV925" s="35"/>
      <c r="VKW925" s="34"/>
      <c r="VLD925" s="35"/>
      <c r="VLE925" s="34"/>
      <c r="VLL925" s="35"/>
      <c r="VLM925" s="34"/>
      <c r="VLT925" s="35"/>
      <c r="VLU925" s="34"/>
      <c r="VMB925" s="35"/>
      <c r="VMC925" s="34"/>
      <c r="VMJ925" s="35"/>
      <c r="VMK925" s="34"/>
      <c r="VMR925" s="35"/>
      <c r="VMS925" s="34"/>
      <c r="VMZ925" s="35"/>
      <c r="VNA925" s="34"/>
      <c r="VNH925" s="35"/>
      <c r="VNI925" s="34"/>
      <c r="VNP925" s="35"/>
      <c r="VNQ925" s="34"/>
      <c r="VNX925" s="35"/>
      <c r="VNY925" s="34"/>
      <c r="VOF925" s="35"/>
      <c r="VOG925" s="34"/>
      <c r="VON925" s="35"/>
      <c r="VOO925" s="34"/>
      <c r="VOV925" s="35"/>
      <c r="VOW925" s="34"/>
      <c r="VPD925" s="35"/>
      <c r="VPE925" s="34"/>
      <c r="VPL925" s="35"/>
      <c r="VPM925" s="34"/>
      <c r="VPT925" s="35"/>
      <c r="VPU925" s="34"/>
      <c r="VQB925" s="35"/>
      <c r="VQC925" s="34"/>
      <c r="VQJ925" s="35"/>
      <c r="VQK925" s="34"/>
      <c r="VQR925" s="35"/>
      <c r="VQS925" s="34"/>
      <c r="VQZ925" s="35"/>
      <c r="VRA925" s="34"/>
      <c r="VRH925" s="35"/>
      <c r="VRI925" s="34"/>
      <c r="VRP925" s="35"/>
      <c r="VRQ925" s="34"/>
      <c r="VRX925" s="35"/>
      <c r="VRY925" s="34"/>
      <c r="VSF925" s="35"/>
      <c r="VSG925" s="34"/>
      <c r="VSN925" s="35"/>
      <c r="VSO925" s="34"/>
      <c r="VSV925" s="35"/>
      <c r="VSW925" s="34"/>
      <c r="VTD925" s="35"/>
      <c r="VTE925" s="34"/>
      <c r="VTL925" s="35"/>
      <c r="VTM925" s="34"/>
      <c r="VTT925" s="35"/>
      <c r="VTU925" s="34"/>
      <c r="VUB925" s="35"/>
      <c r="VUC925" s="34"/>
      <c r="VUJ925" s="35"/>
      <c r="VUK925" s="34"/>
      <c r="VUR925" s="35"/>
      <c r="VUS925" s="34"/>
      <c r="VUZ925" s="35"/>
      <c r="VVA925" s="34"/>
      <c r="VVH925" s="35"/>
      <c r="VVI925" s="34"/>
      <c r="VVP925" s="35"/>
      <c r="VVQ925" s="34"/>
      <c r="VVX925" s="35"/>
      <c r="VVY925" s="34"/>
      <c r="VWF925" s="35"/>
      <c r="VWG925" s="34"/>
      <c r="VWN925" s="35"/>
      <c r="VWO925" s="34"/>
      <c r="VWV925" s="35"/>
      <c r="VWW925" s="34"/>
      <c r="VXD925" s="35"/>
      <c r="VXE925" s="34"/>
      <c r="VXL925" s="35"/>
      <c r="VXM925" s="34"/>
      <c r="VXT925" s="35"/>
      <c r="VXU925" s="34"/>
      <c r="VYB925" s="35"/>
      <c r="VYC925" s="34"/>
      <c r="VYJ925" s="35"/>
      <c r="VYK925" s="34"/>
      <c r="VYR925" s="35"/>
      <c r="VYS925" s="34"/>
      <c r="VYZ925" s="35"/>
      <c r="VZA925" s="34"/>
      <c r="VZH925" s="35"/>
      <c r="VZI925" s="34"/>
      <c r="VZP925" s="35"/>
      <c r="VZQ925" s="34"/>
      <c r="VZX925" s="35"/>
      <c r="VZY925" s="34"/>
      <c r="WAF925" s="35"/>
      <c r="WAG925" s="34"/>
      <c r="WAN925" s="35"/>
      <c r="WAO925" s="34"/>
      <c r="WAV925" s="35"/>
      <c r="WAW925" s="34"/>
      <c r="WBD925" s="35"/>
      <c r="WBE925" s="34"/>
      <c r="WBL925" s="35"/>
      <c r="WBM925" s="34"/>
      <c r="WBT925" s="35"/>
      <c r="WBU925" s="34"/>
      <c r="WCB925" s="35"/>
      <c r="WCC925" s="34"/>
      <c r="WCJ925" s="35"/>
      <c r="WCK925" s="34"/>
      <c r="WCR925" s="35"/>
      <c r="WCS925" s="34"/>
      <c r="WCZ925" s="35"/>
      <c r="WDA925" s="34"/>
      <c r="WDH925" s="35"/>
      <c r="WDI925" s="34"/>
      <c r="WDP925" s="35"/>
      <c r="WDQ925" s="34"/>
      <c r="WDX925" s="35"/>
      <c r="WDY925" s="34"/>
      <c r="WEF925" s="35"/>
      <c r="WEG925" s="34"/>
      <c r="WEN925" s="35"/>
      <c r="WEO925" s="34"/>
      <c r="WEV925" s="35"/>
      <c r="WEW925" s="34"/>
      <c r="WFD925" s="35"/>
      <c r="WFE925" s="34"/>
      <c r="WFL925" s="35"/>
      <c r="WFM925" s="34"/>
      <c r="WFT925" s="35"/>
      <c r="WFU925" s="34"/>
      <c r="WGB925" s="35"/>
      <c r="WGC925" s="34"/>
      <c r="WGJ925" s="35"/>
      <c r="WGK925" s="34"/>
      <c r="WGR925" s="35"/>
      <c r="WGS925" s="34"/>
      <c r="WGZ925" s="35"/>
      <c r="WHA925" s="34"/>
      <c r="WHH925" s="35"/>
      <c r="WHI925" s="34"/>
      <c r="WHP925" s="35"/>
      <c r="WHQ925" s="34"/>
      <c r="WHX925" s="35"/>
      <c r="WHY925" s="34"/>
      <c r="WIF925" s="35"/>
      <c r="WIG925" s="34"/>
      <c r="WIN925" s="35"/>
      <c r="WIO925" s="34"/>
      <c r="WIV925" s="35"/>
      <c r="WIW925" s="34"/>
      <c r="WJD925" s="35"/>
      <c r="WJE925" s="34"/>
      <c r="WJL925" s="35"/>
      <c r="WJM925" s="34"/>
      <c r="WJT925" s="35"/>
      <c r="WJU925" s="34"/>
      <c r="WKB925" s="35"/>
      <c r="WKC925" s="34"/>
      <c r="WKJ925" s="35"/>
      <c r="WKK925" s="34"/>
      <c r="WKR925" s="35"/>
      <c r="WKS925" s="34"/>
      <c r="WKZ925" s="35"/>
      <c r="WLA925" s="34"/>
      <c r="WLH925" s="35"/>
      <c r="WLI925" s="34"/>
      <c r="WLP925" s="35"/>
      <c r="WLQ925" s="34"/>
      <c r="WLX925" s="35"/>
      <c r="WLY925" s="34"/>
      <c r="WMF925" s="35"/>
      <c r="WMG925" s="34"/>
      <c r="WMN925" s="35"/>
      <c r="WMO925" s="34"/>
      <c r="WMV925" s="35"/>
      <c r="WMW925" s="34"/>
      <c r="WND925" s="35"/>
      <c r="WNE925" s="34"/>
      <c r="WNL925" s="35"/>
      <c r="WNM925" s="34"/>
      <c r="WNT925" s="35"/>
      <c r="WNU925" s="34"/>
      <c r="WOB925" s="35"/>
      <c r="WOC925" s="34"/>
      <c r="WOJ925" s="35"/>
      <c r="WOK925" s="34"/>
      <c r="WOR925" s="35"/>
      <c r="WOS925" s="34"/>
      <c r="WOZ925" s="35"/>
      <c r="WPA925" s="34"/>
      <c r="WPH925" s="35"/>
      <c r="WPI925" s="34"/>
      <c r="WPP925" s="35"/>
      <c r="WPQ925" s="34"/>
      <c r="WPX925" s="35"/>
      <c r="WPY925" s="34"/>
      <c r="WQF925" s="35"/>
      <c r="WQG925" s="34"/>
      <c r="WQN925" s="35"/>
      <c r="WQO925" s="34"/>
      <c r="WQV925" s="35"/>
      <c r="WQW925" s="34"/>
      <c r="WRD925" s="35"/>
      <c r="WRE925" s="34"/>
      <c r="WRL925" s="35"/>
      <c r="WRM925" s="34"/>
      <c r="WRT925" s="35"/>
      <c r="WRU925" s="34"/>
      <c r="WSB925" s="35"/>
      <c r="WSC925" s="34"/>
      <c r="WSJ925" s="35"/>
      <c r="WSK925" s="34"/>
      <c r="WSR925" s="35"/>
      <c r="WSS925" s="34"/>
      <c r="WSZ925" s="35"/>
      <c r="WTA925" s="34"/>
      <c r="WTH925" s="35"/>
      <c r="WTI925" s="34"/>
      <c r="WTP925" s="35"/>
      <c r="WTQ925" s="34"/>
      <c r="WTX925" s="35"/>
      <c r="WTY925" s="34"/>
      <c r="WUF925" s="35"/>
      <c r="WUG925" s="34"/>
      <c r="WUN925" s="35"/>
      <c r="WUO925" s="34"/>
      <c r="WUV925" s="35"/>
      <c r="WUW925" s="34"/>
      <c r="WVD925" s="35"/>
      <c r="WVE925" s="34"/>
      <c r="WVL925" s="35"/>
      <c r="WVM925" s="34"/>
      <c r="WVT925" s="35"/>
      <c r="WVU925" s="34"/>
      <c r="WWB925" s="35"/>
      <c r="WWC925" s="34"/>
      <c r="WWJ925" s="35"/>
      <c r="WWK925" s="34"/>
      <c r="WWR925" s="35"/>
      <c r="WWS925" s="34"/>
      <c r="WWZ925" s="35"/>
      <c r="WXA925" s="34"/>
      <c r="WXH925" s="35"/>
      <c r="WXI925" s="34"/>
      <c r="WXP925" s="35"/>
      <c r="WXQ925" s="34"/>
      <c r="WXX925" s="35"/>
      <c r="WXY925" s="34"/>
      <c r="WYF925" s="35"/>
      <c r="WYG925" s="34"/>
      <c r="WYN925" s="35"/>
      <c r="WYO925" s="34"/>
      <c r="WYV925" s="35"/>
      <c r="WYW925" s="34"/>
      <c r="WZD925" s="35"/>
      <c r="WZE925" s="34"/>
      <c r="WZL925" s="35"/>
      <c r="WZM925" s="34"/>
      <c r="WZT925" s="35"/>
      <c r="WZU925" s="34"/>
      <c r="XAB925" s="35"/>
      <c r="XAC925" s="34"/>
      <c r="XAJ925" s="35"/>
      <c r="XAK925" s="34"/>
      <c r="XAR925" s="35"/>
      <c r="XAS925" s="34"/>
      <c r="XAZ925" s="35"/>
      <c r="XBA925" s="34"/>
      <c r="XBH925" s="35"/>
      <c r="XBI925" s="34"/>
      <c r="XBP925" s="35"/>
      <c r="XBQ925" s="34"/>
      <c r="XBX925" s="35"/>
      <c r="XBY925" s="34"/>
      <c r="XCF925" s="35"/>
      <c r="XCG925" s="34"/>
      <c r="XCN925" s="35"/>
      <c r="XCO925" s="34"/>
      <c r="XCV925" s="35"/>
      <c r="XCW925" s="34"/>
      <c r="XDD925" s="35"/>
      <c r="XDE925" s="34"/>
      <c r="XDL925" s="35"/>
      <c r="XDM925" s="34"/>
      <c r="XDT925" s="35"/>
      <c r="XDU925" s="34"/>
      <c r="XEB925" s="35"/>
      <c r="XEC925" s="34"/>
      <c r="XEJ925" s="35"/>
      <c r="XEK925" s="34"/>
      <c r="XER925" s="35"/>
      <c r="XES925" s="34"/>
      <c r="XEZ925" s="35"/>
      <c r="XFA925" s="34"/>
    </row>
    <row r="926" spans="1:1021 1028:2045 2052:3069 3076:4093 4100:5117 5124:6141 6148:7165 7172:8189 8196:9213 9220:10237 10244:11261 11268:12285 12292:13309 13316:14333 14340:15357 15364:16381" x14ac:dyDescent="0.25">
      <c r="A926" t="s">
        <v>21</v>
      </c>
      <c r="B926" t="s">
        <v>353</v>
      </c>
      <c r="C926">
        <v>568</v>
      </c>
      <c r="D926">
        <v>568</v>
      </c>
      <c r="E926" s="35">
        <v>1</v>
      </c>
      <c r="F926" s="34">
        <v>3E-157</v>
      </c>
      <c r="G926">
        <v>98.16</v>
      </c>
      <c r="H926">
        <v>1237</v>
      </c>
      <c r="I926" t="str">
        <f>HYPERLINK("https://www.ncbi.nlm.nih.gov/nucleotide/MF043994.1?report=genbank&amp;log$=nucltop&amp;blast_rank=24&amp;RID=XE5J84ZU013","MF043994.1")</f>
        <v>MF043994.1</v>
      </c>
      <c r="L926" s="35"/>
      <c r="M926" s="34"/>
      <c r="T926" s="35"/>
      <c r="U926" s="34"/>
      <c r="AB926" s="35"/>
      <c r="AC926" s="34"/>
      <c r="AJ926" s="35"/>
      <c r="AK926" s="34"/>
      <c r="AR926" s="35"/>
      <c r="AS926" s="34"/>
      <c r="AZ926" s="35"/>
      <c r="BA926" s="34"/>
      <c r="BH926" s="35"/>
      <c r="BI926" s="34"/>
      <c r="BP926" s="35"/>
      <c r="BQ926" s="34"/>
      <c r="BX926" s="35"/>
      <c r="BY926" s="34"/>
      <c r="CF926" s="35"/>
      <c r="CG926" s="34"/>
      <c r="CN926" s="35"/>
      <c r="CO926" s="34"/>
      <c r="CV926" s="35"/>
      <c r="CW926" s="34"/>
      <c r="DD926" s="35"/>
      <c r="DE926" s="34"/>
      <c r="DL926" s="35"/>
      <c r="DM926" s="34"/>
      <c r="DT926" s="35"/>
      <c r="DU926" s="34"/>
      <c r="EB926" s="35"/>
      <c r="EC926" s="34"/>
      <c r="EJ926" s="35"/>
      <c r="EK926" s="34"/>
      <c r="ER926" s="35"/>
      <c r="ES926" s="34"/>
      <c r="EZ926" s="35"/>
      <c r="FA926" s="34"/>
      <c r="FH926" s="35"/>
      <c r="FI926" s="34"/>
      <c r="FP926" s="35"/>
      <c r="FQ926" s="34"/>
      <c r="FX926" s="35"/>
      <c r="FY926" s="34"/>
      <c r="GF926" s="35"/>
      <c r="GG926" s="34"/>
      <c r="GN926" s="35"/>
      <c r="GO926" s="34"/>
      <c r="GV926" s="35"/>
      <c r="GW926" s="34"/>
      <c r="HD926" s="35"/>
      <c r="HE926" s="34"/>
      <c r="HL926" s="35"/>
      <c r="HM926" s="34"/>
      <c r="HT926" s="35"/>
      <c r="HU926" s="34"/>
      <c r="IB926" s="35"/>
      <c r="IC926" s="34"/>
      <c r="IJ926" s="35"/>
      <c r="IK926" s="34"/>
      <c r="IR926" s="35"/>
      <c r="IS926" s="34"/>
      <c r="IZ926" s="35"/>
      <c r="JA926" s="34"/>
      <c r="JH926" s="35"/>
      <c r="JI926" s="34"/>
      <c r="JP926" s="35"/>
      <c r="JQ926" s="34"/>
      <c r="JX926" s="35"/>
      <c r="JY926" s="34"/>
      <c r="KF926" s="35"/>
      <c r="KG926" s="34"/>
      <c r="KN926" s="35"/>
      <c r="KO926" s="34"/>
      <c r="KV926" s="35"/>
      <c r="KW926" s="34"/>
      <c r="LD926" s="35"/>
      <c r="LE926" s="34"/>
      <c r="LL926" s="35"/>
      <c r="LM926" s="34"/>
      <c r="LT926" s="35"/>
      <c r="LU926" s="34"/>
      <c r="MB926" s="35"/>
      <c r="MC926" s="34"/>
      <c r="MJ926" s="35"/>
      <c r="MK926" s="34"/>
      <c r="MR926" s="35"/>
      <c r="MS926" s="34"/>
      <c r="MZ926" s="35"/>
      <c r="NA926" s="34"/>
      <c r="NH926" s="35"/>
      <c r="NI926" s="34"/>
      <c r="NP926" s="35"/>
      <c r="NQ926" s="34"/>
      <c r="NX926" s="35"/>
      <c r="NY926" s="34"/>
      <c r="OF926" s="35"/>
      <c r="OG926" s="34"/>
      <c r="ON926" s="35"/>
      <c r="OO926" s="34"/>
      <c r="OV926" s="35"/>
      <c r="OW926" s="34"/>
      <c r="PD926" s="35"/>
      <c r="PE926" s="34"/>
      <c r="PL926" s="35"/>
      <c r="PM926" s="34"/>
      <c r="PT926" s="35"/>
      <c r="PU926" s="34"/>
      <c r="QB926" s="35"/>
      <c r="QC926" s="34"/>
      <c r="QJ926" s="35"/>
      <c r="QK926" s="34"/>
      <c r="QR926" s="35"/>
      <c r="QS926" s="34"/>
      <c r="QZ926" s="35"/>
      <c r="RA926" s="34"/>
      <c r="RH926" s="35"/>
      <c r="RI926" s="34"/>
      <c r="RP926" s="35"/>
      <c r="RQ926" s="34"/>
      <c r="RX926" s="35"/>
      <c r="RY926" s="34"/>
      <c r="SF926" s="35"/>
      <c r="SG926" s="34"/>
      <c r="SN926" s="35"/>
      <c r="SO926" s="34"/>
      <c r="SV926" s="35"/>
      <c r="SW926" s="34"/>
      <c r="TD926" s="35"/>
      <c r="TE926" s="34"/>
      <c r="TL926" s="35"/>
      <c r="TM926" s="34"/>
      <c r="TT926" s="35"/>
      <c r="TU926" s="34"/>
      <c r="UB926" s="35"/>
      <c r="UC926" s="34"/>
      <c r="UJ926" s="35"/>
      <c r="UK926" s="34"/>
      <c r="UR926" s="35"/>
      <c r="US926" s="34"/>
      <c r="UZ926" s="35"/>
      <c r="VA926" s="34"/>
      <c r="VH926" s="35"/>
      <c r="VI926" s="34"/>
      <c r="VP926" s="35"/>
      <c r="VQ926" s="34"/>
      <c r="VX926" s="35"/>
      <c r="VY926" s="34"/>
      <c r="WF926" s="35"/>
      <c r="WG926" s="34"/>
      <c r="WN926" s="35"/>
      <c r="WO926" s="34"/>
      <c r="WV926" s="35"/>
      <c r="WW926" s="34"/>
      <c r="XD926" s="35"/>
      <c r="XE926" s="34"/>
      <c r="XL926" s="35"/>
      <c r="XM926" s="34"/>
      <c r="XT926" s="35"/>
      <c r="XU926" s="34"/>
      <c r="YB926" s="35"/>
      <c r="YC926" s="34"/>
      <c r="YJ926" s="35"/>
      <c r="YK926" s="34"/>
      <c r="YR926" s="35"/>
      <c r="YS926" s="34"/>
      <c r="YZ926" s="35"/>
      <c r="ZA926" s="34"/>
      <c r="ZH926" s="35"/>
      <c r="ZI926" s="34"/>
      <c r="ZP926" s="35"/>
      <c r="ZQ926" s="34"/>
      <c r="ZX926" s="35"/>
      <c r="ZY926" s="34"/>
      <c r="AAF926" s="35"/>
      <c r="AAG926" s="34"/>
      <c r="AAN926" s="35"/>
      <c r="AAO926" s="34"/>
      <c r="AAV926" s="35"/>
      <c r="AAW926" s="34"/>
      <c r="ABD926" s="35"/>
      <c r="ABE926" s="34"/>
      <c r="ABL926" s="35"/>
      <c r="ABM926" s="34"/>
      <c r="ABT926" s="35"/>
      <c r="ABU926" s="34"/>
      <c r="ACB926" s="35"/>
      <c r="ACC926" s="34"/>
      <c r="ACJ926" s="35"/>
      <c r="ACK926" s="34"/>
      <c r="ACR926" s="35"/>
      <c r="ACS926" s="34"/>
      <c r="ACZ926" s="35"/>
      <c r="ADA926" s="34"/>
      <c r="ADH926" s="35"/>
      <c r="ADI926" s="34"/>
      <c r="ADP926" s="35"/>
      <c r="ADQ926" s="34"/>
      <c r="ADX926" s="35"/>
      <c r="ADY926" s="34"/>
      <c r="AEF926" s="35"/>
      <c r="AEG926" s="34"/>
      <c r="AEN926" s="35"/>
      <c r="AEO926" s="34"/>
      <c r="AEV926" s="35"/>
      <c r="AEW926" s="34"/>
      <c r="AFD926" s="35"/>
      <c r="AFE926" s="34"/>
      <c r="AFL926" s="35"/>
      <c r="AFM926" s="34"/>
      <c r="AFT926" s="35"/>
      <c r="AFU926" s="34"/>
      <c r="AGB926" s="35"/>
      <c r="AGC926" s="34"/>
      <c r="AGJ926" s="35"/>
      <c r="AGK926" s="34"/>
      <c r="AGR926" s="35"/>
      <c r="AGS926" s="34"/>
      <c r="AGZ926" s="35"/>
      <c r="AHA926" s="34"/>
      <c r="AHH926" s="35"/>
      <c r="AHI926" s="34"/>
      <c r="AHP926" s="35"/>
      <c r="AHQ926" s="34"/>
      <c r="AHX926" s="35"/>
      <c r="AHY926" s="34"/>
      <c r="AIF926" s="35"/>
      <c r="AIG926" s="34"/>
      <c r="AIN926" s="35"/>
      <c r="AIO926" s="34"/>
      <c r="AIV926" s="35"/>
      <c r="AIW926" s="34"/>
      <c r="AJD926" s="35"/>
      <c r="AJE926" s="34"/>
      <c r="AJL926" s="35"/>
      <c r="AJM926" s="34"/>
      <c r="AJT926" s="35"/>
      <c r="AJU926" s="34"/>
      <c r="AKB926" s="35"/>
      <c r="AKC926" s="34"/>
      <c r="AKJ926" s="35"/>
      <c r="AKK926" s="34"/>
      <c r="AKR926" s="35"/>
      <c r="AKS926" s="34"/>
      <c r="AKZ926" s="35"/>
      <c r="ALA926" s="34"/>
      <c r="ALH926" s="35"/>
      <c r="ALI926" s="34"/>
      <c r="ALP926" s="35"/>
      <c r="ALQ926" s="34"/>
      <c r="ALX926" s="35"/>
      <c r="ALY926" s="34"/>
      <c r="AMF926" s="35"/>
      <c r="AMG926" s="34"/>
      <c r="AMN926" s="35"/>
      <c r="AMO926" s="34"/>
      <c r="AMV926" s="35"/>
      <c r="AMW926" s="34"/>
      <c r="AND926" s="35"/>
      <c r="ANE926" s="34"/>
      <c r="ANL926" s="35"/>
      <c r="ANM926" s="34"/>
      <c r="ANT926" s="35"/>
      <c r="ANU926" s="34"/>
      <c r="AOB926" s="35"/>
      <c r="AOC926" s="34"/>
      <c r="AOJ926" s="35"/>
      <c r="AOK926" s="34"/>
      <c r="AOR926" s="35"/>
      <c r="AOS926" s="34"/>
      <c r="AOZ926" s="35"/>
      <c r="APA926" s="34"/>
      <c r="APH926" s="35"/>
      <c r="API926" s="34"/>
      <c r="APP926" s="35"/>
      <c r="APQ926" s="34"/>
      <c r="APX926" s="35"/>
      <c r="APY926" s="34"/>
      <c r="AQF926" s="35"/>
      <c r="AQG926" s="34"/>
      <c r="AQN926" s="35"/>
      <c r="AQO926" s="34"/>
      <c r="AQV926" s="35"/>
      <c r="AQW926" s="34"/>
      <c r="ARD926" s="35"/>
      <c r="ARE926" s="34"/>
      <c r="ARL926" s="35"/>
      <c r="ARM926" s="34"/>
      <c r="ART926" s="35"/>
      <c r="ARU926" s="34"/>
      <c r="ASB926" s="35"/>
      <c r="ASC926" s="34"/>
      <c r="ASJ926" s="35"/>
      <c r="ASK926" s="34"/>
      <c r="ASR926" s="35"/>
      <c r="ASS926" s="34"/>
      <c r="ASZ926" s="35"/>
      <c r="ATA926" s="34"/>
      <c r="ATH926" s="35"/>
      <c r="ATI926" s="34"/>
      <c r="ATP926" s="35"/>
      <c r="ATQ926" s="34"/>
      <c r="ATX926" s="35"/>
      <c r="ATY926" s="34"/>
      <c r="AUF926" s="35"/>
      <c r="AUG926" s="34"/>
      <c r="AUN926" s="35"/>
      <c r="AUO926" s="34"/>
      <c r="AUV926" s="35"/>
      <c r="AUW926" s="34"/>
      <c r="AVD926" s="35"/>
      <c r="AVE926" s="34"/>
      <c r="AVL926" s="35"/>
      <c r="AVM926" s="34"/>
      <c r="AVT926" s="35"/>
      <c r="AVU926" s="34"/>
      <c r="AWB926" s="35"/>
      <c r="AWC926" s="34"/>
      <c r="AWJ926" s="35"/>
      <c r="AWK926" s="34"/>
      <c r="AWR926" s="35"/>
      <c r="AWS926" s="34"/>
      <c r="AWZ926" s="35"/>
      <c r="AXA926" s="34"/>
      <c r="AXH926" s="35"/>
      <c r="AXI926" s="34"/>
      <c r="AXP926" s="35"/>
      <c r="AXQ926" s="34"/>
      <c r="AXX926" s="35"/>
      <c r="AXY926" s="34"/>
      <c r="AYF926" s="35"/>
      <c r="AYG926" s="34"/>
      <c r="AYN926" s="35"/>
      <c r="AYO926" s="34"/>
      <c r="AYV926" s="35"/>
      <c r="AYW926" s="34"/>
      <c r="AZD926" s="35"/>
      <c r="AZE926" s="34"/>
      <c r="AZL926" s="35"/>
      <c r="AZM926" s="34"/>
      <c r="AZT926" s="35"/>
      <c r="AZU926" s="34"/>
      <c r="BAB926" s="35"/>
      <c r="BAC926" s="34"/>
      <c r="BAJ926" s="35"/>
      <c r="BAK926" s="34"/>
      <c r="BAR926" s="35"/>
      <c r="BAS926" s="34"/>
      <c r="BAZ926" s="35"/>
      <c r="BBA926" s="34"/>
      <c r="BBH926" s="35"/>
      <c r="BBI926" s="34"/>
      <c r="BBP926" s="35"/>
      <c r="BBQ926" s="34"/>
      <c r="BBX926" s="35"/>
      <c r="BBY926" s="34"/>
      <c r="BCF926" s="35"/>
      <c r="BCG926" s="34"/>
      <c r="BCN926" s="35"/>
      <c r="BCO926" s="34"/>
      <c r="BCV926" s="35"/>
      <c r="BCW926" s="34"/>
      <c r="BDD926" s="35"/>
      <c r="BDE926" s="34"/>
      <c r="BDL926" s="35"/>
      <c r="BDM926" s="34"/>
      <c r="BDT926" s="35"/>
      <c r="BDU926" s="34"/>
      <c r="BEB926" s="35"/>
      <c r="BEC926" s="34"/>
      <c r="BEJ926" s="35"/>
      <c r="BEK926" s="34"/>
      <c r="BER926" s="35"/>
      <c r="BES926" s="34"/>
      <c r="BEZ926" s="35"/>
      <c r="BFA926" s="34"/>
      <c r="BFH926" s="35"/>
      <c r="BFI926" s="34"/>
      <c r="BFP926" s="35"/>
      <c r="BFQ926" s="34"/>
      <c r="BFX926" s="35"/>
      <c r="BFY926" s="34"/>
      <c r="BGF926" s="35"/>
      <c r="BGG926" s="34"/>
      <c r="BGN926" s="35"/>
      <c r="BGO926" s="34"/>
      <c r="BGV926" s="35"/>
      <c r="BGW926" s="34"/>
      <c r="BHD926" s="35"/>
      <c r="BHE926" s="34"/>
      <c r="BHL926" s="35"/>
      <c r="BHM926" s="34"/>
      <c r="BHT926" s="35"/>
      <c r="BHU926" s="34"/>
      <c r="BIB926" s="35"/>
      <c r="BIC926" s="34"/>
      <c r="BIJ926" s="35"/>
      <c r="BIK926" s="34"/>
      <c r="BIR926" s="35"/>
      <c r="BIS926" s="34"/>
      <c r="BIZ926" s="35"/>
      <c r="BJA926" s="34"/>
      <c r="BJH926" s="35"/>
      <c r="BJI926" s="34"/>
      <c r="BJP926" s="35"/>
      <c r="BJQ926" s="34"/>
      <c r="BJX926" s="35"/>
      <c r="BJY926" s="34"/>
      <c r="BKF926" s="35"/>
      <c r="BKG926" s="34"/>
      <c r="BKN926" s="35"/>
      <c r="BKO926" s="34"/>
      <c r="BKV926" s="35"/>
      <c r="BKW926" s="34"/>
      <c r="BLD926" s="35"/>
      <c r="BLE926" s="34"/>
      <c r="BLL926" s="35"/>
      <c r="BLM926" s="34"/>
      <c r="BLT926" s="35"/>
      <c r="BLU926" s="34"/>
      <c r="BMB926" s="35"/>
      <c r="BMC926" s="34"/>
      <c r="BMJ926" s="35"/>
      <c r="BMK926" s="34"/>
      <c r="BMR926" s="35"/>
      <c r="BMS926" s="34"/>
      <c r="BMZ926" s="35"/>
      <c r="BNA926" s="34"/>
      <c r="BNH926" s="35"/>
      <c r="BNI926" s="34"/>
      <c r="BNP926" s="35"/>
      <c r="BNQ926" s="34"/>
      <c r="BNX926" s="35"/>
      <c r="BNY926" s="34"/>
      <c r="BOF926" s="35"/>
      <c r="BOG926" s="34"/>
      <c r="BON926" s="35"/>
      <c r="BOO926" s="34"/>
      <c r="BOV926" s="35"/>
      <c r="BOW926" s="34"/>
      <c r="BPD926" s="35"/>
      <c r="BPE926" s="34"/>
      <c r="BPL926" s="35"/>
      <c r="BPM926" s="34"/>
      <c r="BPT926" s="35"/>
      <c r="BPU926" s="34"/>
      <c r="BQB926" s="35"/>
      <c r="BQC926" s="34"/>
      <c r="BQJ926" s="35"/>
      <c r="BQK926" s="34"/>
      <c r="BQR926" s="35"/>
      <c r="BQS926" s="34"/>
      <c r="BQZ926" s="35"/>
      <c r="BRA926" s="34"/>
      <c r="BRH926" s="35"/>
      <c r="BRI926" s="34"/>
      <c r="BRP926" s="35"/>
      <c r="BRQ926" s="34"/>
      <c r="BRX926" s="35"/>
      <c r="BRY926" s="34"/>
      <c r="BSF926" s="35"/>
      <c r="BSG926" s="34"/>
      <c r="BSN926" s="35"/>
      <c r="BSO926" s="34"/>
      <c r="BSV926" s="35"/>
      <c r="BSW926" s="34"/>
      <c r="BTD926" s="35"/>
      <c r="BTE926" s="34"/>
      <c r="BTL926" s="35"/>
      <c r="BTM926" s="34"/>
      <c r="BTT926" s="35"/>
      <c r="BTU926" s="34"/>
      <c r="BUB926" s="35"/>
      <c r="BUC926" s="34"/>
      <c r="BUJ926" s="35"/>
      <c r="BUK926" s="34"/>
      <c r="BUR926" s="35"/>
      <c r="BUS926" s="34"/>
      <c r="BUZ926" s="35"/>
      <c r="BVA926" s="34"/>
      <c r="BVH926" s="35"/>
      <c r="BVI926" s="34"/>
      <c r="BVP926" s="35"/>
      <c r="BVQ926" s="34"/>
      <c r="BVX926" s="35"/>
      <c r="BVY926" s="34"/>
      <c r="BWF926" s="35"/>
      <c r="BWG926" s="34"/>
      <c r="BWN926" s="35"/>
      <c r="BWO926" s="34"/>
      <c r="BWV926" s="35"/>
      <c r="BWW926" s="34"/>
      <c r="BXD926" s="35"/>
      <c r="BXE926" s="34"/>
      <c r="BXL926" s="35"/>
      <c r="BXM926" s="34"/>
      <c r="BXT926" s="35"/>
      <c r="BXU926" s="34"/>
      <c r="BYB926" s="35"/>
      <c r="BYC926" s="34"/>
      <c r="BYJ926" s="35"/>
      <c r="BYK926" s="34"/>
      <c r="BYR926" s="35"/>
      <c r="BYS926" s="34"/>
      <c r="BYZ926" s="35"/>
      <c r="BZA926" s="34"/>
      <c r="BZH926" s="35"/>
      <c r="BZI926" s="34"/>
      <c r="BZP926" s="35"/>
      <c r="BZQ926" s="34"/>
      <c r="BZX926" s="35"/>
      <c r="BZY926" s="34"/>
      <c r="CAF926" s="35"/>
      <c r="CAG926" s="34"/>
      <c r="CAN926" s="35"/>
      <c r="CAO926" s="34"/>
      <c r="CAV926" s="35"/>
      <c r="CAW926" s="34"/>
      <c r="CBD926" s="35"/>
      <c r="CBE926" s="34"/>
      <c r="CBL926" s="35"/>
      <c r="CBM926" s="34"/>
      <c r="CBT926" s="35"/>
      <c r="CBU926" s="34"/>
      <c r="CCB926" s="35"/>
      <c r="CCC926" s="34"/>
      <c r="CCJ926" s="35"/>
      <c r="CCK926" s="34"/>
      <c r="CCR926" s="35"/>
      <c r="CCS926" s="34"/>
      <c r="CCZ926" s="35"/>
      <c r="CDA926" s="34"/>
      <c r="CDH926" s="35"/>
      <c r="CDI926" s="34"/>
      <c r="CDP926" s="35"/>
      <c r="CDQ926" s="34"/>
      <c r="CDX926" s="35"/>
      <c r="CDY926" s="34"/>
      <c r="CEF926" s="35"/>
      <c r="CEG926" s="34"/>
      <c r="CEN926" s="35"/>
      <c r="CEO926" s="34"/>
      <c r="CEV926" s="35"/>
      <c r="CEW926" s="34"/>
      <c r="CFD926" s="35"/>
      <c r="CFE926" s="34"/>
      <c r="CFL926" s="35"/>
      <c r="CFM926" s="34"/>
      <c r="CFT926" s="35"/>
      <c r="CFU926" s="34"/>
      <c r="CGB926" s="35"/>
      <c r="CGC926" s="34"/>
      <c r="CGJ926" s="35"/>
      <c r="CGK926" s="34"/>
      <c r="CGR926" s="35"/>
      <c r="CGS926" s="34"/>
      <c r="CGZ926" s="35"/>
      <c r="CHA926" s="34"/>
      <c r="CHH926" s="35"/>
      <c r="CHI926" s="34"/>
      <c r="CHP926" s="35"/>
      <c r="CHQ926" s="34"/>
      <c r="CHX926" s="35"/>
      <c r="CHY926" s="34"/>
      <c r="CIF926" s="35"/>
      <c r="CIG926" s="34"/>
      <c r="CIN926" s="35"/>
      <c r="CIO926" s="34"/>
      <c r="CIV926" s="35"/>
      <c r="CIW926" s="34"/>
      <c r="CJD926" s="35"/>
      <c r="CJE926" s="34"/>
      <c r="CJL926" s="35"/>
      <c r="CJM926" s="34"/>
      <c r="CJT926" s="35"/>
      <c r="CJU926" s="34"/>
      <c r="CKB926" s="35"/>
      <c r="CKC926" s="34"/>
      <c r="CKJ926" s="35"/>
      <c r="CKK926" s="34"/>
      <c r="CKR926" s="35"/>
      <c r="CKS926" s="34"/>
      <c r="CKZ926" s="35"/>
      <c r="CLA926" s="34"/>
      <c r="CLH926" s="35"/>
      <c r="CLI926" s="34"/>
      <c r="CLP926" s="35"/>
      <c r="CLQ926" s="34"/>
      <c r="CLX926" s="35"/>
      <c r="CLY926" s="34"/>
      <c r="CMF926" s="35"/>
      <c r="CMG926" s="34"/>
      <c r="CMN926" s="35"/>
      <c r="CMO926" s="34"/>
      <c r="CMV926" s="35"/>
      <c r="CMW926" s="34"/>
      <c r="CND926" s="35"/>
      <c r="CNE926" s="34"/>
      <c r="CNL926" s="35"/>
      <c r="CNM926" s="34"/>
      <c r="CNT926" s="35"/>
      <c r="CNU926" s="34"/>
      <c r="COB926" s="35"/>
      <c r="COC926" s="34"/>
      <c r="COJ926" s="35"/>
      <c r="COK926" s="34"/>
      <c r="COR926" s="35"/>
      <c r="COS926" s="34"/>
      <c r="COZ926" s="35"/>
      <c r="CPA926" s="34"/>
      <c r="CPH926" s="35"/>
      <c r="CPI926" s="34"/>
      <c r="CPP926" s="35"/>
      <c r="CPQ926" s="34"/>
      <c r="CPX926" s="35"/>
      <c r="CPY926" s="34"/>
      <c r="CQF926" s="35"/>
      <c r="CQG926" s="34"/>
      <c r="CQN926" s="35"/>
      <c r="CQO926" s="34"/>
      <c r="CQV926" s="35"/>
      <c r="CQW926" s="34"/>
      <c r="CRD926" s="35"/>
      <c r="CRE926" s="34"/>
      <c r="CRL926" s="35"/>
      <c r="CRM926" s="34"/>
      <c r="CRT926" s="35"/>
      <c r="CRU926" s="34"/>
      <c r="CSB926" s="35"/>
      <c r="CSC926" s="34"/>
      <c r="CSJ926" s="35"/>
      <c r="CSK926" s="34"/>
      <c r="CSR926" s="35"/>
      <c r="CSS926" s="34"/>
      <c r="CSZ926" s="35"/>
      <c r="CTA926" s="34"/>
      <c r="CTH926" s="35"/>
      <c r="CTI926" s="34"/>
      <c r="CTP926" s="35"/>
      <c r="CTQ926" s="34"/>
      <c r="CTX926" s="35"/>
      <c r="CTY926" s="34"/>
      <c r="CUF926" s="35"/>
      <c r="CUG926" s="34"/>
      <c r="CUN926" s="35"/>
      <c r="CUO926" s="34"/>
      <c r="CUV926" s="35"/>
      <c r="CUW926" s="34"/>
      <c r="CVD926" s="35"/>
      <c r="CVE926" s="34"/>
      <c r="CVL926" s="35"/>
      <c r="CVM926" s="34"/>
      <c r="CVT926" s="35"/>
      <c r="CVU926" s="34"/>
      <c r="CWB926" s="35"/>
      <c r="CWC926" s="34"/>
      <c r="CWJ926" s="35"/>
      <c r="CWK926" s="34"/>
      <c r="CWR926" s="35"/>
      <c r="CWS926" s="34"/>
      <c r="CWZ926" s="35"/>
      <c r="CXA926" s="34"/>
      <c r="CXH926" s="35"/>
      <c r="CXI926" s="34"/>
      <c r="CXP926" s="35"/>
      <c r="CXQ926" s="34"/>
      <c r="CXX926" s="35"/>
      <c r="CXY926" s="34"/>
      <c r="CYF926" s="35"/>
      <c r="CYG926" s="34"/>
      <c r="CYN926" s="35"/>
      <c r="CYO926" s="34"/>
      <c r="CYV926" s="35"/>
      <c r="CYW926" s="34"/>
      <c r="CZD926" s="35"/>
      <c r="CZE926" s="34"/>
      <c r="CZL926" s="35"/>
      <c r="CZM926" s="34"/>
      <c r="CZT926" s="35"/>
      <c r="CZU926" s="34"/>
      <c r="DAB926" s="35"/>
      <c r="DAC926" s="34"/>
      <c r="DAJ926" s="35"/>
      <c r="DAK926" s="34"/>
      <c r="DAR926" s="35"/>
      <c r="DAS926" s="34"/>
      <c r="DAZ926" s="35"/>
      <c r="DBA926" s="34"/>
      <c r="DBH926" s="35"/>
      <c r="DBI926" s="34"/>
      <c r="DBP926" s="35"/>
      <c r="DBQ926" s="34"/>
      <c r="DBX926" s="35"/>
      <c r="DBY926" s="34"/>
      <c r="DCF926" s="35"/>
      <c r="DCG926" s="34"/>
      <c r="DCN926" s="35"/>
      <c r="DCO926" s="34"/>
      <c r="DCV926" s="35"/>
      <c r="DCW926" s="34"/>
      <c r="DDD926" s="35"/>
      <c r="DDE926" s="34"/>
      <c r="DDL926" s="35"/>
      <c r="DDM926" s="34"/>
      <c r="DDT926" s="35"/>
      <c r="DDU926" s="34"/>
      <c r="DEB926" s="35"/>
      <c r="DEC926" s="34"/>
      <c r="DEJ926" s="35"/>
      <c r="DEK926" s="34"/>
      <c r="DER926" s="35"/>
      <c r="DES926" s="34"/>
      <c r="DEZ926" s="35"/>
      <c r="DFA926" s="34"/>
      <c r="DFH926" s="35"/>
      <c r="DFI926" s="34"/>
      <c r="DFP926" s="35"/>
      <c r="DFQ926" s="34"/>
      <c r="DFX926" s="35"/>
      <c r="DFY926" s="34"/>
      <c r="DGF926" s="35"/>
      <c r="DGG926" s="34"/>
      <c r="DGN926" s="35"/>
      <c r="DGO926" s="34"/>
      <c r="DGV926" s="35"/>
      <c r="DGW926" s="34"/>
      <c r="DHD926" s="35"/>
      <c r="DHE926" s="34"/>
      <c r="DHL926" s="35"/>
      <c r="DHM926" s="34"/>
      <c r="DHT926" s="35"/>
      <c r="DHU926" s="34"/>
      <c r="DIB926" s="35"/>
      <c r="DIC926" s="34"/>
      <c r="DIJ926" s="35"/>
      <c r="DIK926" s="34"/>
      <c r="DIR926" s="35"/>
      <c r="DIS926" s="34"/>
      <c r="DIZ926" s="35"/>
      <c r="DJA926" s="34"/>
      <c r="DJH926" s="35"/>
      <c r="DJI926" s="34"/>
      <c r="DJP926" s="35"/>
      <c r="DJQ926" s="34"/>
      <c r="DJX926" s="35"/>
      <c r="DJY926" s="34"/>
      <c r="DKF926" s="35"/>
      <c r="DKG926" s="34"/>
      <c r="DKN926" s="35"/>
      <c r="DKO926" s="34"/>
      <c r="DKV926" s="35"/>
      <c r="DKW926" s="34"/>
      <c r="DLD926" s="35"/>
      <c r="DLE926" s="34"/>
      <c r="DLL926" s="35"/>
      <c r="DLM926" s="34"/>
      <c r="DLT926" s="35"/>
      <c r="DLU926" s="34"/>
      <c r="DMB926" s="35"/>
      <c r="DMC926" s="34"/>
      <c r="DMJ926" s="35"/>
      <c r="DMK926" s="34"/>
      <c r="DMR926" s="35"/>
      <c r="DMS926" s="34"/>
      <c r="DMZ926" s="35"/>
      <c r="DNA926" s="34"/>
      <c r="DNH926" s="35"/>
      <c r="DNI926" s="34"/>
      <c r="DNP926" s="35"/>
      <c r="DNQ926" s="34"/>
      <c r="DNX926" s="35"/>
      <c r="DNY926" s="34"/>
      <c r="DOF926" s="35"/>
      <c r="DOG926" s="34"/>
      <c r="DON926" s="35"/>
      <c r="DOO926" s="34"/>
      <c r="DOV926" s="35"/>
      <c r="DOW926" s="34"/>
      <c r="DPD926" s="35"/>
      <c r="DPE926" s="34"/>
      <c r="DPL926" s="35"/>
      <c r="DPM926" s="34"/>
      <c r="DPT926" s="35"/>
      <c r="DPU926" s="34"/>
      <c r="DQB926" s="35"/>
      <c r="DQC926" s="34"/>
      <c r="DQJ926" s="35"/>
      <c r="DQK926" s="34"/>
      <c r="DQR926" s="35"/>
      <c r="DQS926" s="34"/>
      <c r="DQZ926" s="35"/>
      <c r="DRA926" s="34"/>
      <c r="DRH926" s="35"/>
      <c r="DRI926" s="34"/>
      <c r="DRP926" s="35"/>
      <c r="DRQ926" s="34"/>
      <c r="DRX926" s="35"/>
      <c r="DRY926" s="34"/>
      <c r="DSF926" s="35"/>
      <c r="DSG926" s="34"/>
      <c r="DSN926" s="35"/>
      <c r="DSO926" s="34"/>
      <c r="DSV926" s="35"/>
      <c r="DSW926" s="34"/>
      <c r="DTD926" s="35"/>
      <c r="DTE926" s="34"/>
      <c r="DTL926" s="35"/>
      <c r="DTM926" s="34"/>
      <c r="DTT926" s="35"/>
      <c r="DTU926" s="34"/>
      <c r="DUB926" s="35"/>
      <c r="DUC926" s="34"/>
      <c r="DUJ926" s="35"/>
      <c r="DUK926" s="34"/>
      <c r="DUR926" s="35"/>
      <c r="DUS926" s="34"/>
      <c r="DUZ926" s="35"/>
      <c r="DVA926" s="34"/>
      <c r="DVH926" s="35"/>
      <c r="DVI926" s="34"/>
      <c r="DVP926" s="35"/>
      <c r="DVQ926" s="34"/>
      <c r="DVX926" s="35"/>
      <c r="DVY926" s="34"/>
      <c r="DWF926" s="35"/>
      <c r="DWG926" s="34"/>
      <c r="DWN926" s="35"/>
      <c r="DWO926" s="34"/>
      <c r="DWV926" s="35"/>
      <c r="DWW926" s="34"/>
      <c r="DXD926" s="35"/>
      <c r="DXE926" s="34"/>
      <c r="DXL926" s="35"/>
      <c r="DXM926" s="34"/>
      <c r="DXT926" s="35"/>
      <c r="DXU926" s="34"/>
      <c r="DYB926" s="35"/>
      <c r="DYC926" s="34"/>
      <c r="DYJ926" s="35"/>
      <c r="DYK926" s="34"/>
      <c r="DYR926" s="35"/>
      <c r="DYS926" s="34"/>
      <c r="DYZ926" s="35"/>
      <c r="DZA926" s="34"/>
      <c r="DZH926" s="35"/>
      <c r="DZI926" s="34"/>
      <c r="DZP926" s="35"/>
      <c r="DZQ926" s="34"/>
      <c r="DZX926" s="35"/>
      <c r="DZY926" s="34"/>
      <c r="EAF926" s="35"/>
      <c r="EAG926" s="34"/>
      <c r="EAN926" s="35"/>
      <c r="EAO926" s="34"/>
      <c r="EAV926" s="35"/>
      <c r="EAW926" s="34"/>
      <c r="EBD926" s="35"/>
      <c r="EBE926" s="34"/>
      <c r="EBL926" s="35"/>
      <c r="EBM926" s="34"/>
      <c r="EBT926" s="35"/>
      <c r="EBU926" s="34"/>
      <c r="ECB926" s="35"/>
      <c r="ECC926" s="34"/>
      <c r="ECJ926" s="35"/>
      <c r="ECK926" s="34"/>
      <c r="ECR926" s="35"/>
      <c r="ECS926" s="34"/>
      <c r="ECZ926" s="35"/>
      <c r="EDA926" s="34"/>
      <c r="EDH926" s="35"/>
      <c r="EDI926" s="34"/>
      <c r="EDP926" s="35"/>
      <c r="EDQ926" s="34"/>
      <c r="EDX926" s="35"/>
      <c r="EDY926" s="34"/>
      <c r="EEF926" s="35"/>
      <c r="EEG926" s="34"/>
      <c r="EEN926" s="35"/>
      <c r="EEO926" s="34"/>
      <c r="EEV926" s="35"/>
      <c r="EEW926" s="34"/>
      <c r="EFD926" s="35"/>
      <c r="EFE926" s="34"/>
      <c r="EFL926" s="35"/>
      <c r="EFM926" s="34"/>
      <c r="EFT926" s="35"/>
      <c r="EFU926" s="34"/>
      <c r="EGB926" s="35"/>
      <c r="EGC926" s="34"/>
      <c r="EGJ926" s="35"/>
      <c r="EGK926" s="34"/>
      <c r="EGR926" s="35"/>
      <c r="EGS926" s="34"/>
      <c r="EGZ926" s="35"/>
      <c r="EHA926" s="34"/>
      <c r="EHH926" s="35"/>
      <c r="EHI926" s="34"/>
      <c r="EHP926" s="35"/>
      <c r="EHQ926" s="34"/>
      <c r="EHX926" s="35"/>
      <c r="EHY926" s="34"/>
      <c r="EIF926" s="35"/>
      <c r="EIG926" s="34"/>
      <c r="EIN926" s="35"/>
      <c r="EIO926" s="34"/>
      <c r="EIV926" s="35"/>
      <c r="EIW926" s="34"/>
      <c r="EJD926" s="35"/>
      <c r="EJE926" s="34"/>
      <c r="EJL926" s="35"/>
      <c r="EJM926" s="34"/>
      <c r="EJT926" s="35"/>
      <c r="EJU926" s="34"/>
      <c r="EKB926" s="35"/>
      <c r="EKC926" s="34"/>
      <c r="EKJ926" s="35"/>
      <c r="EKK926" s="34"/>
      <c r="EKR926" s="35"/>
      <c r="EKS926" s="34"/>
      <c r="EKZ926" s="35"/>
      <c r="ELA926" s="34"/>
      <c r="ELH926" s="35"/>
      <c r="ELI926" s="34"/>
      <c r="ELP926" s="35"/>
      <c r="ELQ926" s="34"/>
      <c r="ELX926" s="35"/>
      <c r="ELY926" s="34"/>
      <c r="EMF926" s="35"/>
      <c r="EMG926" s="34"/>
      <c r="EMN926" s="35"/>
      <c r="EMO926" s="34"/>
      <c r="EMV926" s="35"/>
      <c r="EMW926" s="34"/>
      <c r="END926" s="35"/>
      <c r="ENE926" s="34"/>
      <c r="ENL926" s="35"/>
      <c r="ENM926" s="34"/>
      <c r="ENT926" s="35"/>
      <c r="ENU926" s="34"/>
      <c r="EOB926" s="35"/>
      <c r="EOC926" s="34"/>
      <c r="EOJ926" s="35"/>
      <c r="EOK926" s="34"/>
      <c r="EOR926" s="35"/>
      <c r="EOS926" s="34"/>
      <c r="EOZ926" s="35"/>
      <c r="EPA926" s="34"/>
      <c r="EPH926" s="35"/>
      <c r="EPI926" s="34"/>
      <c r="EPP926" s="35"/>
      <c r="EPQ926" s="34"/>
      <c r="EPX926" s="35"/>
      <c r="EPY926" s="34"/>
      <c r="EQF926" s="35"/>
      <c r="EQG926" s="34"/>
      <c r="EQN926" s="35"/>
      <c r="EQO926" s="34"/>
      <c r="EQV926" s="35"/>
      <c r="EQW926" s="34"/>
      <c r="ERD926" s="35"/>
      <c r="ERE926" s="34"/>
      <c r="ERL926" s="35"/>
      <c r="ERM926" s="34"/>
      <c r="ERT926" s="35"/>
      <c r="ERU926" s="34"/>
      <c r="ESB926" s="35"/>
      <c r="ESC926" s="34"/>
      <c r="ESJ926" s="35"/>
      <c r="ESK926" s="34"/>
      <c r="ESR926" s="35"/>
      <c r="ESS926" s="34"/>
      <c r="ESZ926" s="35"/>
      <c r="ETA926" s="34"/>
      <c r="ETH926" s="35"/>
      <c r="ETI926" s="34"/>
      <c r="ETP926" s="35"/>
      <c r="ETQ926" s="34"/>
      <c r="ETX926" s="35"/>
      <c r="ETY926" s="34"/>
      <c r="EUF926" s="35"/>
      <c r="EUG926" s="34"/>
      <c r="EUN926" s="35"/>
      <c r="EUO926" s="34"/>
      <c r="EUV926" s="35"/>
      <c r="EUW926" s="34"/>
      <c r="EVD926" s="35"/>
      <c r="EVE926" s="34"/>
      <c r="EVL926" s="35"/>
      <c r="EVM926" s="34"/>
      <c r="EVT926" s="35"/>
      <c r="EVU926" s="34"/>
      <c r="EWB926" s="35"/>
      <c r="EWC926" s="34"/>
      <c r="EWJ926" s="35"/>
      <c r="EWK926" s="34"/>
      <c r="EWR926" s="35"/>
      <c r="EWS926" s="34"/>
      <c r="EWZ926" s="35"/>
      <c r="EXA926" s="34"/>
      <c r="EXH926" s="35"/>
      <c r="EXI926" s="34"/>
      <c r="EXP926" s="35"/>
      <c r="EXQ926" s="34"/>
      <c r="EXX926" s="35"/>
      <c r="EXY926" s="34"/>
      <c r="EYF926" s="35"/>
      <c r="EYG926" s="34"/>
      <c r="EYN926" s="35"/>
      <c r="EYO926" s="34"/>
      <c r="EYV926" s="35"/>
      <c r="EYW926" s="34"/>
      <c r="EZD926" s="35"/>
      <c r="EZE926" s="34"/>
      <c r="EZL926" s="35"/>
      <c r="EZM926" s="34"/>
      <c r="EZT926" s="35"/>
      <c r="EZU926" s="34"/>
      <c r="FAB926" s="35"/>
      <c r="FAC926" s="34"/>
      <c r="FAJ926" s="35"/>
      <c r="FAK926" s="34"/>
      <c r="FAR926" s="35"/>
      <c r="FAS926" s="34"/>
      <c r="FAZ926" s="35"/>
      <c r="FBA926" s="34"/>
      <c r="FBH926" s="35"/>
      <c r="FBI926" s="34"/>
      <c r="FBP926" s="35"/>
      <c r="FBQ926" s="34"/>
      <c r="FBX926" s="35"/>
      <c r="FBY926" s="34"/>
      <c r="FCF926" s="35"/>
      <c r="FCG926" s="34"/>
      <c r="FCN926" s="35"/>
      <c r="FCO926" s="34"/>
      <c r="FCV926" s="35"/>
      <c r="FCW926" s="34"/>
      <c r="FDD926" s="35"/>
      <c r="FDE926" s="34"/>
      <c r="FDL926" s="35"/>
      <c r="FDM926" s="34"/>
      <c r="FDT926" s="35"/>
      <c r="FDU926" s="34"/>
      <c r="FEB926" s="35"/>
      <c r="FEC926" s="34"/>
      <c r="FEJ926" s="35"/>
      <c r="FEK926" s="34"/>
      <c r="FER926" s="35"/>
      <c r="FES926" s="34"/>
      <c r="FEZ926" s="35"/>
      <c r="FFA926" s="34"/>
      <c r="FFH926" s="35"/>
      <c r="FFI926" s="34"/>
      <c r="FFP926" s="35"/>
      <c r="FFQ926" s="34"/>
      <c r="FFX926" s="35"/>
      <c r="FFY926" s="34"/>
      <c r="FGF926" s="35"/>
      <c r="FGG926" s="34"/>
      <c r="FGN926" s="35"/>
      <c r="FGO926" s="34"/>
      <c r="FGV926" s="35"/>
      <c r="FGW926" s="34"/>
      <c r="FHD926" s="35"/>
      <c r="FHE926" s="34"/>
      <c r="FHL926" s="35"/>
      <c r="FHM926" s="34"/>
      <c r="FHT926" s="35"/>
      <c r="FHU926" s="34"/>
      <c r="FIB926" s="35"/>
      <c r="FIC926" s="34"/>
      <c r="FIJ926" s="35"/>
      <c r="FIK926" s="34"/>
      <c r="FIR926" s="35"/>
      <c r="FIS926" s="34"/>
      <c r="FIZ926" s="35"/>
      <c r="FJA926" s="34"/>
      <c r="FJH926" s="35"/>
      <c r="FJI926" s="34"/>
      <c r="FJP926" s="35"/>
      <c r="FJQ926" s="34"/>
      <c r="FJX926" s="35"/>
      <c r="FJY926" s="34"/>
      <c r="FKF926" s="35"/>
      <c r="FKG926" s="34"/>
      <c r="FKN926" s="35"/>
      <c r="FKO926" s="34"/>
      <c r="FKV926" s="35"/>
      <c r="FKW926" s="34"/>
      <c r="FLD926" s="35"/>
      <c r="FLE926" s="34"/>
      <c r="FLL926" s="35"/>
      <c r="FLM926" s="34"/>
      <c r="FLT926" s="35"/>
      <c r="FLU926" s="34"/>
      <c r="FMB926" s="35"/>
      <c r="FMC926" s="34"/>
      <c r="FMJ926" s="35"/>
      <c r="FMK926" s="34"/>
      <c r="FMR926" s="35"/>
      <c r="FMS926" s="34"/>
      <c r="FMZ926" s="35"/>
      <c r="FNA926" s="34"/>
      <c r="FNH926" s="35"/>
      <c r="FNI926" s="34"/>
      <c r="FNP926" s="35"/>
      <c r="FNQ926" s="34"/>
      <c r="FNX926" s="35"/>
      <c r="FNY926" s="34"/>
      <c r="FOF926" s="35"/>
      <c r="FOG926" s="34"/>
      <c r="FON926" s="35"/>
      <c r="FOO926" s="34"/>
      <c r="FOV926" s="35"/>
      <c r="FOW926" s="34"/>
      <c r="FPD926" s="35"/>
      <c r="FPE926" s="34"/>
      <c r="FPL926" s="35"/>
      <c r="FPM926" s="34"/>
      <c r="FPT926" s="35"/>
      <c r="FPU926" s="34"/>
      <c r="FQB926" s="35"/>
      <c r="FQC926" s="34"/>
      <c r="FQJ926" s="35"/>
      <c r="FQK926" s="34"/>
      <c r="FQR926" s="35"/>
      <c r="FQS926" s="34"/>
      <c r="FQZ926" s="35"/>
      <c r="FRA926" s="34"/>
      <c r="FRH926" s="35"/>
      <c r="FRI926" s="34"/>
      <c r="FRP926" s="35"/>
      <c r="FRQ926" s="34"/>
      <c r="FRX926" s="35"/>
      <c r="FRY926" s="34"/>
      <c r="FSF926" s="35"/>
      <c r="FSG926" s="34"/>
      <c r="FSN926" s="35"/>
      <c r="FSO926" s="34"/>
      <c r="FSV926" s="35"/>
      <c r="FSW926" s="34"/>
      <c r="FTD926" s="35"/>
      <c r="FTE926" s="34"/>
      <c r="FTL926" s="35"/>
      <c r="FTM926" s="34"/>
      <c r="FTT926" s="35"/>
      <c r="FTU926" s="34"/>
      <c r="FUB926" s="35"/>
      <c r="FUC926" s="34"/>
      <c r="FUJ926" s="35"/>
      <c r="FUK926" s="34"/>
      <c r="FUR926" s="35"/>
      <c r="FUS926" s="34"/>
      <c r="FUZ926" s="35"/>
      <c r="FVA926" s="34"/>
      <c r="FVH926" s="35"/>
      <c r="FVI926" s="34"/>
      <c r="FVP926" s="35"/>
      <c r="FVQ926" s="34"/>
      <c r="FVX926" s="35"/>
      <c r="FVY926" s="34"/>
      <c r="FWF926" s="35"/>
      <c r="FWG926" s="34"/>
      <c r="FWN926" s="35"/>
      <c r="FWO926" s="34"/>
      <c r="FWV926" s="35"/>
      <c r="FWW926" s="34"/>
      <c r="FXD926" s="35"/>
      <c r="FXE926" s="34"/>
      <c r="FXL926" s="35"/>
      <c r="FXM926" s="34"/>
      <c r="FXT926" s="35"/>
      <c r="FXU926" s="34"/>
      <c r="FYB926" s="35"/>
      <c r="FYC926" s="34"/>
      <c r="FYJ926" s="35"/>
      <c r="FYK926" s="34"/>
      <c r="FYR926" s="35"/>
      <c r="FYS926" s="34"/>
      <c r="FYZ926" s="35"/>
      <c r="FZA926" s="34"/>
      <c r="FZH926" s="35"/>
      <c r="FZI926" s="34"/>
      <c r="FZP926" s="35"/>
      <c r="FZQ926" s="34"/>
      <c r="FZX926" s="35"/>
      <c r="FZY926" s="34"/>
      <c r="GAF926" s="35"/>
      <c r="GAG926" s="34"/>
      <c r="GAN926" s="35"/>
      <c r="GAO926" s="34"/>
      <c r="GAV926" s="35"/>
      <c r="GAW926" s="34"/>
      <c r="GBD926" s="35"/>
      <c r="GBE926" s="34"/>
      <c r="GBL926" s="35"/>
      <c r="GBM926" s="34"/>
      <c r="GBT926" s="35"/>
      <c r="GBU926" s="34"/>
      <c r="GCB926" s="35"/>
      <c r="GCC926" s="34"/>
      <c r="GCJ926" s="35"/>
      <c r="GCK926" s="34"/>
      <c r="GCR926" s="35"/>
      <c r="GCS926" s="34"/>
      <c r="GCZ926" s="35"/>
      <c r="GDA926" s="34"/>
      <c r="GDH926" s="35"/>
      <c r="GDI926" s="34"/>
      <c r="GDP926" s="35"/>
      <c r="GDQ926" s="34"/>
      <c r="GDX926" s="35"/>
      <c r="GDY926" s="34"/>
      <c r="GEF926" s="35"/>
      <c r="GEG926" s="34"/>
      <c r="GEN926" s="35"/>
      <c r="GEO926" s="34"/>
      <c r="GEV926" s="35"/>
      <c r="GEW926" s="34"/>
      <c r="GFD926" s="35"/>
      <c r="GFE926" s="34"/>
      <c r="GFL926" s="35"/>
      <c r="GFM926" s="34"/>
      <c r="GFT926" s="35"/>
      <c r="GFU926" s="34"/>
      <c r="GGB926" s="35"/>
      <c r="GGC926" s="34"/>
      <c r="GGJ926" s="35"/>
      <c r="GGK926" s="34"/>
      <c r="GGR926" s="35"/>
      <c r="GGS926" s="34"/>
      <c r="GGZ926" s="35"/>
      <c r="GHA926" s="34"/>
      <c r="GHH926" s="35"/>
      <c r="GHI926" s="34"/>
      <c r="GHP926" s="35"/>
      <c r="GHQ926" s="34"/>
      <c r="GHX926" s="35"/>
      <c r="GHY926" s="34"/>
      <c r="GIF926" s="35"/>
      <c r="GIG926" s="34"/>
      <c r="GIN926" s="35"/>
      <c r="GIO926" s="34"/>
      <c r="GIV926" s="35"/>
      <c r="GIW926" s="34"/>
      <c r="GJD926" s="35"/>
      <c r="GJE926" s="34"/>
      <c r="GJL926" s="35"/>
      <c r="GJM926" s="34"/>
      <c r="GJT926" s="35"/>
      <c r="GJU926" s="34"/>
      <c r="GKB926" s="35"/>
      <c r="GKC926" s="34"/>
      <c r="GKJ926" s="35"/>
      <c r="GKK926" s="34"/>
      <c r="GKR926" s="35"/>
      <c r="GKS926" s="34"/>
      <c r="GKZ926" s="35"/>
      <c r="GLA926" s="34"/>
      <c r="GLH926" s="35"/>
      <c r="GLI926" s="34"/>
      <c r="GLP926" s="35"/>
      <c r="GLQ926" s="34"/>
      <c r="GLX926" s="35"/>
      <c r="GLY926" s="34"/>
      <c r="GMF926" s="35"/>
      <c r="GMG926" s="34"/>
      <c r="GMN926" s="35"/>
      <c r="GMO926" s="34"/>
      <c r="GMV926" s="35"/>
      <c r="GMW926" s="34"/>
      <c r="GND926" s="35"/>
      <c r="GNE926" s="34"/>
      <c r="GNL926" s="35"/>
      <c r="GNM926" s="34"/>
      <c r="GNT926" s="35"/>
      <c r="GNU926" s="34"/>
      <c r="GOB926" s="35"/>
      <c r="GOC926" s="34"/>
      <c r="GOJ926" s="35"/>
      <c r="GOK926" s="34"/>
      <c r="GOR926" s="35"/>
      <c r="GOS926" s="34"/>
      <c r="GOZ926" s="35"/>
      <c r="GPA926" s="34"/>
      <c r="GPH926" s="35"/>
      <c r="GPI926" s="34"/>
      <c r="GPP926" s="35"/>
      <c r="GPQ926" s="34"/>
      <c r="GPX926" s="35"/>
      <c r="GPY926" s="34"/>
      <c r="GQF926" s="35"/>
      <c r="GQG926" s="34"/>
      <c r="GQN926" s="35"/>
      <c r="GQO926" s="34"/>
      <c r="GQV926" s="35"/>
      <c r="GQW926" s="34"/>
      <c r="GRD926" s="35"/>
      <c r="GRE926" s="34"/>
      <c r="GRL926" s="35"/>
      <c r="GRM926" s="34"/>
      <c r="GRT926" s="35"/>
      <c r="GRU926" s="34"/>
      <c r="GSB926" s="35"/>
      <c r="GSC926" s="34"/>
      <c r="GSJ926" s="35"/>
      <c r="GSK926" s="34"/>
      <c r="GSR926" s="35"/>
      <c r="GSS926" s="34"/>
      <c r="GSZ926" s="35"/>
      <c r="GTA926" s="34"/>
      <c r="GTH926" s="35"/>
      <c r="GTI926" s="34"/>
      <c r="GTP926" s="35"/>
      <c r="GTQ926" s="34"/>
      <c r="GTX926" s="35"/>
      <c r="GTY926" s="34"/>
      <c r="GUF926" s="35"/>
      <c r="GUG926" s="34"/>
      <c r="GUN926" s="35"/>
      <c r="GUO926" s="34"/>
      <c r="GUV926" s="35"/>
      <c r="GUW926" s="34"/>
      <c r="GVD926" s="35"/>
      <c r="GVE926" s="34"/>
      <c r="GVL926" s="35"/>
      <c r="GVM926" s="34"/>
      <c r="GVT926" s="35"/>
      <c r="GVU926" s="34"/>
      <c r="GWB926" s="35"/>
      <c r="GWC926" s="34"/>
      <c r="GWJ926" s="35"/>
      <c r="GWK926" s="34"/>
      <c r="GWR926" s="35"/>
      <c r="GWS926" s="34"/>
      <c r="GWZ926" s="35"/>
      <c r="GXA926" s="34"/>
      <c r="GXH926" s="35"/>
      <c r="GXI926" s="34"/>
      <c r="GXP926" s="35"/>
      <c r="GXQ926" s="34"/>
      <c r="GXX926" s="35"/>
      <c r="GXY926" s="34"/>
      <c r="GYF926" s="35"/>
      <c r="GYG926" s="34"/>
      <c r="GYN926" s="35"/>
      <c r="GYO926" s="34"/>
      <c r="GYV926" s="35"/>
      <c r="GYW926" s="34"/>
      <c r="GZD926" s="35"/>
      <c r="GZE926" s="34"/>
      <c r="GZL926" s="35"/>
      <c r="GZM926" s="34"/>
      <c r="GZT926" s="35"/>
      <c r="GZU926" s="34"/>
      <c r="HAB926" s="35"/>
      <c r="HAC926" s="34"/>
      <c r="HAJ926" s="35"/>
      <c r="HAK926" s="34"/>
      <c r="HAR926" s="35"/>
      <c r="HAS926" s="34"/>
      <c r="HAZ926" s="35"/>
      <c r="HBA926" s="34"/>
      <c r="HBH926" s="35"/>
      <c r="HBI926" s="34"/>
      <c r="HBP926" s="35"/>
      <c r="HBQ926" s="34"/>
      <c r="HBX926" s="35"/>
      <c r="HBY926" s="34"/>
      <c r="HCF926" s="35"/>
      <c r="HCG926" s="34"/>
      <c r="HCN926" s="35"/>
      <c r="HCO926" s="34"/>
      <c r="HCV926" s="35"/>
      <c r="HCW926" s="34"/>
      <c r="HDD926" s="35"/>
      <c r="HDE926" s="34"/>
      <c r="HDL926" s="35"/>
      <c r="HDM926" s="34"/>
      <c r="HDT926" s="35"/>
      <c r="HDU926" s="34"/>
      <c r="HEB926" s="35"/>
      <c r="HEC926" s="34"/>
      <c r="HEJ926" s="35"/>
      <c r="HEK926" s="34"/>
      <c r="HER926" s="35"/>
      <c r="HES926" s="34"/>
      <c r="HEZ926" s="35"/>
      <c r="HFA926" s="34"/>
      <c r="HFH926" s="35"/>
      <c r="HFI926" s="34"/>
      <c r="HFP926" s="35"/>
      <c r="HFQ926" s="34"/>
      <c r="HFX926" s="35"/>
      <c r="HFY926" s="34"/>
      <c r="HGF926" s="35"/>
      <c r="HGG926" s="34"/>
      <c r="HGN926" s="35"/>
      <c r="HGO926" s="34"/>
      <c r="HGV926" s="35"/>
      <c r="HGW926" s="34"/>
      <c r="HHD926" s="35"/>
      <c r="HHE926" s="34"/>
      <c r="HHL926" s="35"/>
      <c r="HHM926" s="34"/>
      <c r="HHT926" s="35"/>
      <c r="HHU926" s="34"/>
      <c r="HIB926" s="35"/>
      <c r="HIC926" s="34"/>
      <c r="HIJ926" s="35"/>
      <c r="HIK926" s="34"/>
      <c r="HIR926" s="35"/>
      <c r="HIS926" s="34"/>
      <c r="HIZ926" s="35"/>
      <c r="HJA926" s="34"/>
      <c r="HJH926" s="35"/>
      <c r="HJI926" s="34"/>
      <c r="HJP926" s="35"/>
      <c r="HJQ926" s="34"/>
      <c r="HJX926" s="35"/>
      <c r="HJY926" s="34"/>
      <c r="HKF926" s="35"/>
      <c r="HKG926" s="34"/>
      <c r="HKN926" s="35"/>
      <c r="HKO926" s="34"/>
      <c r="HKV926" s="35"/>
      <c r="HKW926" s="34"/>
      <c r="HLD926" s="35"/>
      <c r="HLE926" s="34"/>
      <c r="HLL926" s="35"/>
      <c r="HLM926" s="34"/>
      <c r="HLT926" s="35"/>
      <c r="HLU926" s="34"/>
      <c r="HMB926" s="35"/>
      <c r="HMC926" s="34"/>
      <c r="HMJ926" s="35"/>
      <c r="HMK926" s="34"/>
      <c r="HMR926" s="35"/>
      <c r="HMS926" s="34"/>
      <c r="HMZ926" s="35"/>
      <c r="HNA926" s="34"/>
      <c r="HNH926" s="35"/>
      <c r="HNI926" s="34"/>
      <c r="HNP926" s="35"/>
      <c r="HNQ926" s="34"/>
      <c r="HNX926" s="35"/>
      <c r="HNY926" s="34"/>
      <c r="HOF926" s="35"/>
      <c r="HOG926" s="34"/>
      <c r="HON926" s="35"/>
      <c r="HOO926" s="34"/>
      <c r="HOV926" s="35"/>
      <c r="HOW926" s="34"/>
      <c r="HPD926" s="35"/>
      <c r="HPE926" s="34"/>
      <c r="HPL926" s="35"/>
      <c r="HPM926" s="34"/>
      <c r="HPT926" s="35"/>
      <c r="HPU926" s="34"/>
      <c r="HQB926" s="35"/>
      <c r="HQC926" s="34"/>
      <c r="HQJ926" s="35"/>
      <c r="HQK926" s="34"/>
      <c r="HQR926" s="35"/>
      <c r="HQS926" s="34"/>
      <c r="HQZ926" s="35"/>
      <c r="HRA926" s="34"/>
      <c r="HRH926" s="35"/>
      <c r="HRI926" s="34"/>
      <c r="HRP926" s="35"/>
      <c r="HRQ926" s="34"/>
      <c r="HRX926" s="35"/>
      <c r="HRY926" s="34"/>
      <c r="HSF926" s="35"/>
      <c r="HSG926" s="34"/>
      <c r="HSN926" s="35"/>
      <c r="HSO926" s="34"/>
      <c r="HSV926" s="35"/>
      <c r="HSW926" s="34"/>
      <c r="HTD926" s="35"/>
      <c r="HTE926" s="34"/>
      <c r="HTL926" s="35"/>
      <c r="HTM926" s="34"/>
      <c r="HTT926" s="35"/>
      <c r="HTU926" s="34"/>
      <c r="HUB926" s="35"/>
      <c r="HUC926" s="34"/>
      <c r="HUJ926" s="35"/>
      <c r="HUK926" s="34"/>
      <c r="HUR926" s="35"/>
      <c r="HUS926" s="34"/>
      <c r="HUZ926" s="35"/>
      <c r="HVA926" s="34"/>
      <c r="HVH926" s="35"/>
      <c r="HVI926" s="34"/>
      <c r="HVP926" s="35"/>
      <c r="HVQ926" s="34"/>
      <c r="HVX926" s="35"/>
      <c r="HVY926" s="34"/>
      <c r="HWF926" s="35"/>
      <c r="HWG926" s="34"/>
      <c r="HWN926" s="35"/>
      <c r="HWO926" s="34"/>
      <c r="HWV926" s="35"/>
      <c r="HWW926" s="34"/>
      <c r="HXD926" s="35"/>
      <c r="HXE926" s="34"/>
      <c r="HXL926" s="35"/>
      <c r="HXM926" s="34"/>
      <c r="HXT926" s="35"/>
      <c r="HXU926" s="34"/>
      <c r="HYB926" s="35"/>
      <c r="HYC926" s="34"/>
      <c r="HYJ926" s="35"/>
      <c r="HYK926" s="34"/>
      <c r="HYR926" s="35"/>
      <c r="HYS926" s="34"/>
      <c r="HYZ926" s="35"/>
      <c r="HZA926" s="34"/>
      <c r="HZH926" s="35"/>
      <c r="HZI926" s="34"/>
      <c r="HZP926" s="35"/>
      <c r="HZQ926" s="34"/>
      <c r="HZX926" s="35"/>
      <c r="HZY926" s="34"/>
      <c r="IAF926" s="35"/>
      <c r="IAG926" s="34"/>
      <c r="IAN926" s="35"/>
      <c r="IAO926" s="34"/>
      <c r="IAV926" s="35"/>
      <c r="IAW926" s="34"/>
      <c r="IBD926" s="35"/>
      <c r="IBE926" s="34"/>
      <c r="IBL926" s="35"/>
      <c r="IBM926" s="34"/>
      <c r="IBT926" s="35"/>
      <c r="IBU926" s="34"/>
      <c r="ICB926" s="35"/>
      <c r="ICC926" s="34"/>
      <c r="ICJ926" s="35"/>
      <c r="ICK926" s="34"/>
      <c r="ICR926" s="35"/>
      <c r="ICS926" s="34"/>
      <c r="ICZ926" s="35"/>
      <c r="IDA926" s="34"/>
      <c r="IDH926" s="35"/>
      <c r="IDI926" s="34"/>
      <c r="IDP926" s="35"/>
      <c r="IDQ926" s="34"/>
      <c r="IDX926" s="35"/>
      <c r="IDY926" s="34"/>
      <c r="IEF926" s="35"/>
      <c r="IEG926" s="34"/>
      <c r="IEN926" s="35"/>
      <c r="IEO926" s="34"/>
      <c r="IEV926" s="35"/>
      <c r="IEW926" s="34"/>
      <c r="IFD926" s="35"/>
      <c r="IFE926" s="34"/>
      <c r="IFL926" s="35"/>
      <c r="IFM926" s="34"/>
      <c r="IFT926" s="35"/>
      <c r="IFU926" s="34"/>
      <c r="IGB926" s="35"/>
      <c r="IGC926" s="34"/>
      <c r="IGJ926" s="35"/>
      <c r="IGK926" s="34"/>
      <c r="IGR926" s="35"/>
      <c r="IGS926" s="34"/>
      <c r="IGZ926" s="35"/>
      <c r="IHA926" s="34"/>
      <c r="IHH926" s="35"/>
      <c r="IHI926" s="34"/>
      <c r="IHP926" s="35"/>
      <c r="IHQ926" s="34"/>
      <c r="IHX926" s="35"/>
      <c r="IHY926" s="34"/>
      <c r="IIF926" s="35"/>
      <c r="IIG926" s="34"/>
      <c r="IIN926" s="35"/>
      <c r="IIO926" s="34"/>
      <c r="IIV926" s="35"/>
      <c r="IIW926" s="34"/>
      <c r="IJD926" s="35"/>
      <c r="IJE926" s="34"/>
      <c r="IJL926" s="35"/>
      <c r="IJM926" s="34"/>
      <c r="IJT926" s="35"/>
      <c r="IJU926" s="34"/>
      <c r="IKB926" s="35"/>
      <c r="IKC926" s="34"/>
      <c r="IKJ926" s="35"/>
      <c r="IKK926" s="34"/>
      <c r="IKR926" s="35"/>
      <c r="IKS926" s="34"/>
      <c r="IKZ926" s="35"/>
      <c r="ILA926" s="34"/>
      <c r="ILH926" s="35"/>
      <c r="ILI926" s="34"/>
      <c r="ILP926" s="35"/>
      <c r="ILQ926" s="34"/>
      <c r="ILX926" s="35"/>
      <c r="ILY926" s="34"/>
      <c r="IMF926" s="35"/>
      <c r="IMG926" s="34"/>
      <c r="IMN926" s="35"/>
      <c r="IMO926" s="34"/>
      <c r="IMV926" s="35"/>
      <c r="IMW926" s="34"/>
      <c r="IND926" s="35"/>
      <c r="INE926" s="34"/>
      <c r="INL926" s="35"/>
      <c r="INM926" s="34"/>
      <c r="INT926" s="35"/>
      <c r="INU926" s="34"/>
      <c r="IOB926" s="35"/>
      <c r="IOC926" s="34"/>
      <c r="IOJ926" s="35"/>
      <c r="IOK926" s="34"/>
      <c r="IOR926" s="35"/>
      <c r="IOS926" s="34"/>
      <c r="IOZ926" s="35"/>
      <c r="IPA926" s="34"/>
      <c r="IPH926" s="35"/>
      <c r="IPI926" s="34"/>
      <c r="IPP926" s="35"/>
      <c r="IPQ926" s="34"/>
      <c r="IPX926" s="35"/>
      <c r="IPY926" s="34"/>
      <c r="IQF926" s="35"/>
      <c r="IQG926" s="34"/>
      <c r="IQN926" s="35"/>
      <c r="IQO926" s="34"/>
      <c r="IQV926" s="35"/>
      <c r="IQW926" s="34"/>
      <c r="IRD926" s="35"/>
      <c r="IRE926" s="34"/>
      <c r="IRL926" s="35"/>
      <c r="IRM926" s="34"/>
      <c r="IRT926" s="35"/>
      <c r="IRU926" s="34"/>
      <c r="ISB926" s="35"/>
      <c r="ISC926" s="34"/>
      <c r="ISJ926" s="35"/>
      <c r="ISK926" s="34"/>
      <c r="ISR926" s="35"/>
      <c r="ISS926" s="34"/>
      <c r="ISZ926" s="35"/>
      <c r="ITA926" s="34"/>
      <c r="ITH926" s="35"/>
      <c r="ITI926" s="34"/>
      <c r="ITP926" s="35"/>
      <c r="ITQ926" s="34"/>
      <c r="ITX926" s="35"/>
      <c r="ITY926" s="34"/>
      <c r="IUF926" s="35"/>
      <c r="IUG926" s="34"/>
      <c r="IUN926" s="35"/>
      <c r="IUO926" s="34"/>
      <c r="IUV926" s="35"/>
      <c r="IUW926" s="34"/>
      <c r="IVD926" s="35"/>
      <c r="IVE926" s="34"/>
      <c r="IVL926" s="35"/>
      <c r="IVM926" s="34"/>
      <c r="IVT926" s="35"/>
      <c r="IVU926" s="34"/>
      <c r="IWB926" s="35"/>
      <c r="IWC926" s="34"/>
      <c r="IWJ926" s="35"/>
      <c r="IWK926" s="34"/>
      <c r="IWR926" s="35"/>
      <c r="IWS926" s="34"/>
      <c r="IWZ926" s="35"/>
      <c r="IXA926" s="34"/>
      <c r="IXH926" s="35"/>
      <c r="IXI926" s="34"/>
      <c r="IXP926" s="35"/>
      <c r="IXQ926" s="34"/>
      <c r="IXX926" s="35"/>
      <c r="IXY926" s="34"/>
      <c r="IYF926" s="35"/>
      <c r="IYG926" s="34"/>
      <c r="IYN926" s="35"/>
      <c r="IYO926" s="34"/>
      <c r="IYV926" s="35"/>
      <c r="IYW926" s="34"/>
      <c r="IZD926" s="35"/>
      <c r="IZE926" s="34"/>
      <c r="IZL926" s="35"/>
      <c r="IZM926" s="34"/>
      <c r="IZT926" s="35"/>
      <c r="IZU926" s="34"/>
      <c r="JAB926" s="35"/>
      <c r="JAC926" s="34"/>
      <c r="JAJ926" s="35"/>
      <c r="JAK926" s="34"/>
      <c r="JAR926" s="35"/>
      <c r="JAS926" s="34"/>
      <c r="JAZ926" s="35"/>
      <c r="JBA926" s="34"/>
      <c r="JBH926" s="35"/>
      <c r="JBI926" s="34"/>
      <c r="JBP926" s="35"/>
      <c r="JBQ926" s="34"/>
      <c r="JBX926" s="35"/>
      <c r="JBY926" s="34"/>
      <c r="JCF926" s="35"/>
      <c r="JCG926" s="34"/>
      <c r="JCN926" s="35"/>
      <c r="JCO926" s="34"/>
      <c r="JCV926" s="35"/>
      <c r="JCW926" s="34"/>
      <c r="JDD926" s="35"/>
      <c r="JDE926" s="34"/>
      <c r="JDL926" s="35"/>
      <c r="JDM926" s="34"/>
      <c r="JDT926" s="35"/>
      <c r="JDU926" s="34"/>
      <c r="JEB926" s="35"/>
      <c r="JEC926" s="34"/>
      <c r="JEJ926" s="35"/>
      <c r="JEK926" s="34"/>
      <c r="JER926" s="35"/>
      <c r="JES926" s="34"/>
      <c r="JEZ926" s="35"/>
      <c r="JFA926" s="34"/>
      <c r="JFH926" s="35"/>
      <c r="JFI926" s="34"/>
      <c r="JFP926" s="35"/>
      <c r="JFQ926" s="34"/>
      <c r="JFX926" s="35"/>
      <c r="JFY926" s="34"/>
      <c r="JGF926" s="35"/>
      <c r="JGG926" s="34"/>
      <c r="JGN926" s="35"/>
      <c r="JGO926" s="34"/>
      <c r="JGV926" s="35"/>
      <c r="JGW926" s="34"/>
      <c r="JHD926" s="35"/>
      <c r="JHE926" s="34"/>
      <c r="JHL926" s="35"/>
      <c r="JHM926" s="34"/>
      <c r="JHT926" s="35"/>
      <c r="JHU926" s="34"/>
      <c r="JIB926" s="35"/>
      <c r="JIC926" s="34"/>
      <c r="JIJ926" s="35"/>
      <c r="JIK926" s="34"/>
      <c r="JIR926" s="35"/>
      <c r="JIS926" s="34"/>
      <c r="JIZ926" s="35"/>
      <c r="JJA926" s="34"/>
      <c r="JJH926" s="35"/>
      <c r="JJI926" s="34"/>
      <c r="JJP926" s="35"/>
      <c r="JJQ926" s="34"/>
      <c r="JJX926" s="35"/>
      <c r="JJY926" s="34"/>
      <c r="JKF926" s="35"/>
      <c r="JKG926" s="34"/>
      <c r="JKN926" s="35"/>
      <c r="JKO926" s="34"/>
      <c r="JKV926" s="35"/>
      <c r="JKW926" s="34"/>
      <c r="JLD926" s="35"/>
      <c r="JLE926" s="34"/>
      <c r="JLL926" s="35"/>
      <c r="JLM926" s="34"/>
      <c r="JLT926" s="35"/>
      <c r="JLU926" s="34"/>
      <c r="JMB926" s="35"/>
      <c r="JMC926" s="34"/>
      <c r="JMJ926" s="35"/>
      <c r="JMK926" s="34"/>
      <c r="JMR926" s="35"/>
      <c r="JMS926" s="34"/>
      <c r="JMZ926" s="35"/>
      <c r="JNA926" s="34"/>
      <c r="JNH926" s="35"/>
      <c r="JNI926" s="34"/>
      <c r="JNP926" s="35"/>
      <c r="JNQ926" s="34"/>
      <c r="JNX926" s="35"/>
      <c r="JNY926" s="34"/>
      <c r="JOF926" s="35"/>
      <c r="JOG926" s="34"/>
      <c r="JON926" s="35"/>
      <c r="JOO926" s="34"/>
      <c r="JOV926" s="35"/>
      <c r="JOW926" s="34"/>
      <c r="JPD926" s="35"/>
      <c r="JPE926" s="34"/>
      <c r="JPL926" s="35"/>
      <c r="JPM926" s="34"/>
      <c r="JPT926" s="35"/>
      <c r="JPU926" s="34"/>
      <c r="JQB926" s="35"/>
      <c r="JQC926" s="34"/>
      <c r="JQJ926" s="35"/>
      <c r="JQK926" s="34"/>
      <c r="JQR926" s="35"/>
      <c r="JQS926" s="34"/>
      <c r="JQZ926" s="35"/>
      <c r="JRA926" s="34"/>
      <c r="JRH926" s="35"/>
      <c r="JRI926" s="34"/>
      <c r="JRP926" s="35"/>
      <c r="JRQ926" s="34"/>
      <c r="JRX926" s="35"/>
      <c r="JRY926" s="34"/>
      <c r="JSF926" s="35"/>
      <c r="JSG926" s="34"/>
      <c r="JSN926" s="35"/>
      <c r="JSO926" s="34"/>
      <c r="JSV926" s="35"/>
      <c r="JSW926" s="34"/>
      <c r="JTD926" s="35"/>
      <c r="JTE926" s="34"/>
      <c r="JTL926" s="35"/>
      <c r="JTM926" s="34"/>
      <c r="JTT926" s="35"/>
      <c r="JTU926" s="34"/>
      <c r="JUB926" s="35"/>
      <c r="JUC926" s="34"/>
      <c r="JUJ926" s="35"/>
      <c r="JUK926" s="34"/>
      <c r="JUR926" s="35"/>
      <c r="JUS926" s="34"/>
      <c r="JUZ926" s="35"/>
      <c r="JVA926" s="34"/>
      <c r="JVH926" s="35"/>
      <c r="JVI926" s="34"/>
      <c r="JVP926" s="35"/>
      <c r="JVQ926" s="34"/>
      <c r="JVX926" s="35"/>
      <c r="JVY926" s="34"/>
      <c r="JWF926" s="35"/>
      <c r="JWG926" s="34"/>
      <c r="JWN926" s="35"/>
      <c r="JWO926" s="34"/>
      <c r="JWV926" s="35"/>
      <c r="JWW926" s="34"/>
      <c r="JXD926" s="35"/>
      <c r="JXE926" s="34"/>
      <c r="JXL926" s="35"/>
      <c r="JXM926" s="34"/>
      <c r="JXT926" s="35"/>
      <c r="JXU926" s="34"/>
      <c r="JYB926" s="35"/>
      <c r="JYC926" s="34"/>
      <c r="JYJ926" s="35"/>
      <c r="JYK926" s="34"/>
      <c r="JYR926" s="35"/>
      <c r="JYS926" s="34"/>
      <c r="JYZ926" s="35"/>
      <c r="JZA926" s="34"/>
      <c r="JZH926" s="35"/>
      <c r="JZI926" s="34"/>
      <c r="JZP926" s="35"/>
      <c r="JZQ926" s="34"/>
      <c r="JZX926" s="35"/>
      <c r="JZY926" s="34"/>
      <c r="KAF926" s="35"/>
      <c r="KAG926" s="34"/>
      <c r="KAN926" s="35"/>
      <c r="KAO926" s="34"/>
      <c r="KAV926" s="35"/>
      <c r="KAW926" s="34"/>
      <c r="KBD926" s="35"/>
      <c r="KBE926" s="34"/>
      <c r="KBL926" s="35"/>
      <c r="KBM926" s="34"/>
      <c r="KBT926" s="35"/>
      <c r="KBU926" s="34"/>
      <c r="KCB926" s="35"/>
      <c r="KCC926" s="34"/>
      <c r="KCJ926" s="35"/>
      <c r="KCK926" s="34"/>
      <c r="KCR926" s="35"/>
      <c r="KCS926" s="34"/>
      <c r="KCZ926" s="35"/>
      <c r="KDA926" s="34"/>
      <c r="KDH926" s="35"/>
      <c r="KDI926" s="34"/>
      <c r="KDP926" s="35"/>
      <c r="KDQ926" s="34"/>
      <c r="KDX926" s="35"/>
      <c r="KDY926" s="34"/>
      <c r="KEF926" s="35"/>
      <c r="KEG926" s="34"/>
      <c r="KEN926" s="35"/>
      <c r="KEO926" s="34"/>
      <c r="KEV926" s="35"/>
      <c r="KEW926" s="34"/>
      <c r="KFD926" s="35"/>
      <c r="KFE926" s="34"/>
      <c r="KFL926" s="35"/>
      <c r="KFM926" s="34"/>
      <c r="KFT926" s="35"/>
      <c r="KFU926" s="34"/>
      <c r="KGB926" s="35"/>
      <c r="KGC926" s="34"/>
      <c r="KGJ926" s="35"/>
      <c r="KGK926" s="34"/>
      <c r="KGR926" s="35"/>
      <c r="KGS926" s="34"/>
      <c r="KGZ926" s="35"/>
      <c r="KHA926" s="34"/>
      <c r="KHH926" s="35"/>
      <c r="KHI926" s="34"/>
      <c r="KHP926" s="35"/>
      <c r="KHQ926" s="34"/>
      <c r="KHX926" s="35"/>
      <c r="KHY926" s="34"/>
      <c r="KIF926" s="35"/>
      <c r="KIG926" s="34"/>
      <c r="KIN926" s="35"/>
      <c r="KIO926" s="34"/>
      <c r="KIV926" s="35"/>
      <c r="KIW926" s="34"/>
      <c r="KJD926" s="35"/>
      <c r="KJE926" s="34"/>
      <c r="KJL926" s="35"/>
      <c r="KJM926" s="34"/>
      <c r="KJT926" s="35"/>
      <c r="KJU926" s="34"/>
      <c r="KKB926" s="35"/>
      <c r="KKC926" s="34"/>
      <c r="KKJ926" s="35"/>
      <c r="KKK926" s="34"/>
      <c r="KKR926" s="35"/>
      <c r="KKS926" s="34"/>
      <c r="KKZ926" s="35"/>
      <c r="KLA926" s="34"/>
      <c r="KLH926" s="35"/>
      <c r="KLI926" s="34"/>
      <c r="KLP926" s="35"/>
      <c r="KLQ926" s="34"/>
      <c r="KLX926" s="35"/>
      <c r="KLY926" s="34"/>
      <c r="KMF926" s="35"/>
      <c r="KMG926" s="34"/>
      <c r="KMN926" s="35"/>
      <c r="KMO926" s="34"/>
      <c r="KMV926" s="35"/>
      <c r="KMW926" s="34"/>
      <c r="KND926" s="35"/>
      <c r="KNE926" s="34"/>
      <c r="KNL926" s="35"/>
      <c r="KNM926" s="34"/>
      <c r="KNT926" s="35"/>
      <c r="KNU926" s="34"/>
      <c r="KOB926" s="35"/>
      <c r="KOC926" s="34"/>
      <c r="KOJ926" s="35"/>
      <c r="KOK926" s="34"/>
      <c r="KOR926" s="35"/>
      <c r="KOS926" s="34"/>
      <c r="KOZ926" s="35"/>
      <c r="KPA926" s="34"/>
      <c r="KPH926" s="35"/>
      <c r="KPI926" s="34"/>
      <c r="KPP926" s="35"/>
      <c r="KPQ926" s="34"/>
      <c r="KPX926" s="35"/>
      <c r="KPY926" s="34"/>
      <c r="KQF926" s="35"/>
      <c r="KQG926" s="34"/>
      <c r="KQN926" s="35"/>
      <c r="KQO926" s="34"/>
      <c r="KQV926" s="35"/>
      <c r="KQW926" s="34"/>
      <c r="KRD926" s="35"/>
      <c r="KRE926" s="34"/>
      <c r="KRL926" s="35"/>
      <c r="KRM926" s="34"/>
      <c r="KRT926" s="35"/>
      <c r="KRU926" s="34"/>
      <c r="KSB926" s="35"/>
      <c r="KSC926" s="34"/>
      <c r="KSJ926" s="35"/>
      <c r="KSK926" s="34"/>
      <c r="KSR926" s="35"/>
      <c r="KSS926" s="34"/>
      <c r="KSZ926" s="35"/>
      <c r="KTA926" s="34"/>
      <c r="KTH926" s="35"/>
      <c r="KTI926" s="34"/>
      <c r="KTP926" s="35"/>
      <c r="KTQ926" s="34"/>
      <c r="KTX926" s="35"/>
      <c r="KTY926" s="34"/>
      <c r="KUF926" s="35"/>
      <c r="KUG926" s="34"/>
      <c r="KUN926" s="35"/>
      <c r="KUO926" s="34"/>
      <c r="KUV926" s="35"/>
      <c r="KUW926" s="34"/>
      <c r="KVD926" s="35"/>
      <c r="KVE926" s="34"/>
      <c r="KVL926" s="35"/>
      <c r="KVM926" s="34"/>
      <c r="KVT926" s="35"/>
      <c r="KVU926" s="34"/>
      <c r="KWB926" s="35"/>
      <c r="KWC926" s="34"/>
      <c r="KWJ926" s="35"/>
      <c r="KWK926" s="34"/>
      <c r="KWR926" s="35"/>
      <c r="KWS926" s="34"/>
      <c r="KWZ926" s="35"/>
      <c r="KXA926" s="34"/>
      <c r="KXH926" s="35"/>
      <c r="KXI926" s="34"/>
      <c r="KXP926" s="35"/>
      <c r="KXQ926" s="34"/>
      <c r="KXX926" s="35"/>
      <c r="KXY926" s="34"/>
      <c r="KYF926" s="35"/>
      <c r="KYG926" s="34"/>
      <c r="KYN926" s="35"/>
      <c r="KYO926" s="34"/>
      <c r="KYV926" s="35"/>
      <c r="KYW926" s="34"/>
      <c r="KZD926" s="35"/>
      <c r="KZE926" s="34"/>
      <c r="KZL926" s="35"/>
      <c r="KZM926" s="34"/>
      <c r="KZT926" s="35"/>
      <c r="KZU926" s="34"/>
      <c r="LAB926" s="35"/>
      <c r="LAC926" s="34"/>
      <c r="LAJ926" s="35"/>
      <c r="LAK926" s="34"/>
      <c r="LAR926" s="35"/>
      <c r="LAS926" s="34"/>
      <c r="LAZ926" s="35"/>
      <c r="LBA926" s="34"/>
      <c r="LBH926" s="35"/>
      <c r="LBI926" s="34"/>
      <c r="LBP926" s="35"/>
      <c r="LBQ926" s="34"/>
      <c r="LBX926" s="35"/>
      <c r="LBY926" s="34"/>
      <c r="LCF926" s="35"/>
      <c r="LCG926" s="34"/>
      <c r="LCN926" s="35"/>
      <c r="LCO926" s="34"/>
      <c r="LCV926" s="35"/>
      <c r="LCW926" s="34"/>
      <c r="LDD926" s="35"/>
      <c r="LDE926" s="34"/>
      <c r="LDL926" s="35"/>
      <c r="LDM926" s="34"/>
      <c r="LDT926" s="35"/>
      <c r="LDU926" s="34"/>
      <c r="LEB926" s="35"/>
      <c r="LEC926" s="34"/>
      <c r="LEJ926" s="35"/>
      <c r="LEK926" s="34"/>
      <c r="LER926" s="35"/>
      <c r="LES926" s="34"/>
      <c r="LEZ926" s="35"/>
      <c r="LFA926" s="34"/>
      <c r="LFH926" s="35"/>
      <c r="LFI926" s="34"/>
      <c r="LFP926" s="35"/>
      <c r="LFQ926" s="34"/>
      <c r="LFX926" s="35"/>
      <c r="LFY926" s="34"/>
      <c r="LGF926" s="35"/>
      <c r="LGG926" s="34"/>
      <c r="LGN926" s="35"/>
      <c r="LGO926" s="34"/>
      <c r="LGV926" s="35"/>
      <c r="LGW926" s="34"/>
      <c r="LHD926" s="35"/>
      <c r="LHE926" s="34"/>
      <c r="LHL926" s="35"/>
      <c r="LHM926" s="34"/>
      <c r="LHT926" s="35"/>
      <c r="LHU926" s="34"/>
      <c r="LIB926" s="35"/>
      <c r="LIC926" s="34"/>
      <c r="LIJ926" s="35"/>
      <c r="LIK926" s="34"/>
      <c r="LIR926" s="35"/>
      <c r="LIS926" s="34"/>
      <c r="LIZ926" s="35"/>
      <c r="LJA926" s="34"/>
      <c r="LJH926" s="35"/>
      <c r="LJI926" s="34"/>
      <c r="LJP926" s="35"/>
      <c r="LJQ926" s="34"/>
      <c r="LJX926" s="35"/>
      <c r="LJY926" s="34"/>
      <c r="LKF926" s="35"/>
      <c r="LKG926" s="34"/>
      <c r="LKN926" s="35"/>
      <c r="LKO926" s="34"/>
      <c r="LKV926" s="35"/>
      <c r="LKW926" s="34"/>
      <c r="LLD926" s="35"/>
      <c r="LLE926" s="34"/>
      <c r="LLL926" s="35"/>
      <c r="LLM926" s="34"/>
      <c r="LLT926" s="35"/>
      <c r="LLU926" s="34"/>
      <c r="LMB926" s="35"/>
      <c r="LMC926" s="34"/>
      <c r="LMJ926" s="35"/>
      <c r="LMK926" s="34"/>
      <c r="LMR926" s="35"/>
      <c r="LMS926" s="34"/>
      <c r="LMZ926" s="35"/>
      <c r="LNA926" s="34"/>
      <c r="LNH926" s="35"/>
      <c r="LNI926" s="34"/>
      <c r="LNP926" s="35"/>
      <c r="LNQ926" s="34"/>
      <c r="LNX926" s="35"/>
      <c r="LNY926" s="34"/>
      <c r="LOF926" s="35"/>
      <c r="LOG926" s="34"/>
      <c r="LON926" s="35"/>
      <c r="LOO926" s="34"/>
      <c r="LOV926" s="35"/>
      <c r="LOW926" s="34"/>
      <c r="LPD926" s="35"/>
      <c r="LPE926" s="34"/>
      <c r="LPL926" s="35"/>
      <c r="LPM926" s="34"/>
      <c r="LPT926" s="35"/>
      <c r="LPU926" s="34"/>
      <c r="LQB926" s="35"/>
      <c r="LQC926" s="34"/>
      <c r="LQJ926" s="35"/>
      <c r="LQK926" s="34"/>
      <c r="LQR926" s="35"/>
      <c r="LQS926" s="34"/>
      <c r="LQZ926" s="35"/>
      <c r="LRA926" s="34"/>
      <c r="LRH926" s="35"/>
      <c r="LRI926" s="34"/>
      <c r="LRP926" s="35"/>
      <c r="LRQ926" s="34"/>
      <c r="LRX926" s="35"/>
      <c r="LRY926" s="34"/>
      <c r="LSF926" s="35"/>
      <c r="LSG926" s="34"/>
      <c r="LSN926" s="35"/>
      <c r="LSO926" s="34"/>
      <c r="LSV926" s="35"/>
      <c r="LSW926" s="34"/>
      <c r="LTD926" s="35"/>
      <c r="LTE926" s="34"/>
      <c r="LTL926" s="35"/>
      <c r="LTM926" s="34"/>
      <c r="LTT926" s="35"/>
      <c r="LTU926" s="34"/>
      <c r="LUB926" s="35"/>
      <c r="LUC926" s="34"/>
      <c r="LUJ926" s="35"/>
      <c r="LUK926" s="34"/>
      <c r="LUR926" s="35"/>
      <c r="LUS926" s="34"/>
      <c r="LUZ926" s="35"/>
      <c r="LVA926" s="34"/>
      <c r="LVH926" s="35"/>
      <c r="LVI926" s="34"/>
      <c r="LVP926" s="35"/>
      <c r="LVQ926" s="34"/>
      <c r="LVX926" s="35"/>
      <c r="LVY926" s="34"/>
      <c r="LWF926" s="35"/>
      <c r="LWG926" s="34"/>
      <c r="LWN926" s="35"/>
      <c r="LWO926" s="34"/>
      <c r="LWV926" s="35"/>
      <c r="LWW926" s="34"/>
      <c r="LXD926" s="35"/>
      <c r="LXE926" s="34"/>
      <c r="LXL926" s="35"/>
      <c r="LXM926" s="34"/>
      <c r="LXT926" s="35"/>
      <c r="LXU926" s="34"/>
      <c r="LYB926" s="35"/>
      <c r="LYC926" s="34"/>
      <c r="LYJ926" s="35"/>
      <c r="LYK926" s="34"/>
      <c r="LYR926" s="35"/>
      <c r="LYS926" s="34"/>
      <c r="LYZ926" s="35"/>
      <c r="LZA926" s="34"/>
      <c r="LZH926" s="35"/>
      <c r="LZI926" s="34"/>
      <c r="LZP926" s="35"/>
      <c r="LZQ926" s="34"/>
      <c r="LZX926" s="35"/>
      <c r="LZY926" s="34"/>
      <c r="MAF926" s="35"/>
      <c r="MAG926" s="34"/>
      <c r="MAN926" s="35"/>
      <c r="MAO926" s="34"/>
      <c r="MAV926" s="35"/>
      <c r="MAW926" s="34"/>
      <c r="MBD926" s="35"/>
      <c r="MBE926" s="34"/>
      <c r="MBL926" s="35"/>
      <c r="MBM926" s="34"/>
      <c r="MBT926" s="35"/>
      <c r="MBU926" s="34"/>
      <c r="MCB926" s="35"/>
      <c r="MCC926" s="34"/>
      <c r="MCJ926" s="35"/>
      <c r="MCK926" s="34"/>
      <c r="MCR926" s="35"/>
      <c r="MCS926" s="34"/>
      <c r="MCZ926" s="35"/>
      <c r="MDA926" s="34"/>
      <c r="MDH926" s="35"/>
      <c r="MDI926" s="34"/>
      <c r="MDP926" s="35"/>
      <c r="MDQ926" s="34"/>
      <c r="MDX926" s="35"/>
      <c r="MDY926" s="34"/>
      <c r="MEF926" s="35"/>
      <c r="MEG926" s="34"/>
      <c r="MEN926" s="35"/>
      <c r="MEO926" s="34"/>
      <c r="MEV926" s="35"/>
      <c r="MEW926" s="34"/>
      <c r="MFD926" s="35"/>
      <c r="MFE926" s="34"/>
      <c r="MFL926" s="35"/>
      <c r="MFM926" s="34"/>
      <c r="MFT926" s="35"/>
      <c r="MFU926" s="34"/>
      <c r="MGB926" s="35"/>
      <c r="MGC926" s="34"/>
      <c r="MGJ926" s="35"/>
      <c r="MGK926" s="34"/>
      <c r="MGR926" s="35"/>
      <c r="MGS926" s="34"/>
      <c r="MGZ926" s="35"/>
      <c r="MHA926" s="34"/>
      <c r="MHH926" s="35"/>
      <c r="MHI926" s="34"/>
      <c r="MHP926" s="35"/>
      <c r="MHQ926" s="34"/>
      <c r="MHX926" s="35"/>
      <c r="MHY926" s="34"/>
      <c r="MIF926" s="35"/>
      <c r="MIG926" s="34"/>
      <c r="MIN926" s="35"/>
      <c r="MIO926" s="34"/>
      <c r="MIV926" s="35"/>
      <c r="MIW926" s="34"/>
      <c r="MJD926" s="35"/>
      <c r="MJE926" s="34"/>
      <c r="MJL926" s="35"/>
      <c r="MJM926" s="34"/>
      <c r="MJT926" s="35"/>
      <c r="MJU926" s="34"/>
      <c r="MKB926" s="35"/>
      <c r="MKC926" s="34"/>
      <c r="MKJ926" s="35"/>
      <c r="MKK926" s="34"/>
      <c r="MKR926" s="35"/>
      <c r="MKS926" s="34"/>
      <c r="MKZ926" s="35"/>
      <c r="MLA926" s="34"/>
      <c r="MLH926" s="35"/>
      <c r="MLI926" s="34"/>
      <c r="MLP926" s="35"/>
      <c r="MLQ926" s="34"/>
      <c r="MLX926" s="35"/>
      <c r="MLY926" s="34"/>
      <c r="MMF926" s="35"/>
      <c r="MMG926" s="34"/>
      <c r="MMN926" s="35"/>
      <c r="MMO926" s="34"/>
      <c r="MMV926" s="35"/>
      <c r="MMW926" s="34"/>
      <c r="MND926" s="35"/>
      <c r="MNE926" s="34"/>
      <c r="MNL926" s="35"/>
      <c r="MNM926" s="34"/>
      <c r="MNT926" s="35"/>
      <c r="MNU926" s="34"/>
      <c r="MOB926" s="35"/>
      <c r="MOC926" s="34"/>
      <c r="MOJ926" s="35"/>
      <c r="MOK926" s="34"/>
      <c r="MOR926" s="35"/>
      <c r="MOS926" s="34"/>
      <c r="MOZ926" s="35"/>
      <c r="MPA926" s="34"/>
      <c r="MPH926" s="35"/>
      <c r="MPI926" s="34"/>
      <c r="MPP926" s="35"/>
      <c r="MPQ926" s="34"/>
      <c r="MPX926" s="35"/>
      <c r="MPY926" s="34"/>
      <c r="MQF926" s="35"/>
      <c r="MQG926" s="34"/>
      <c r="MQN926" s="35"/>
      <c r="MQO926" s="34"/>
      <c r="MQV926" s="35"/>
      <c r="MQW926" s="34"/>
      <c r="MRD926" s="35"/>
      <c r="MRE926" s="34"/>
      <c r="MRL926" s="35"/>
      <c r="MRM926" s="34"/>
      <c r="MRT926" s="35"/>
      <c r="MRU926" s="34"/>
      <c r="MSB926" s="35"/>
      <c r="MSC926" s="34"/>
      <c r="MSJ926" s="35"/>
      <c r="MSK926" s="34"/>
      <c r="MSR926" s="35"/>
      <c r="MSS926" s="34"/>
      <c r="MSZ926" s="35"/>
      <c r="MTA926" s="34"/>
      <c r="MTH926" s="35"/>
      <c r="MTI926" s="34"/>
      <c r="MTP926" s="35"/>
      <c r="MTQ926" s="34"/>
      <c r="MTX926" s="35"/>
      <c r="MTY926" s="34"/>
      <c r="MUF926" s="35"/>
      <c r="MUG926" s="34"/>
      <c r="MUN926" s="35"/>
      <c r="MUO926" s="34"/>
      <c r="MUV926" s="35"/>
      <c r="MUW926" s="34"/>
      <c r="MVD926" s="35"/>
      <c r="MVE926" s="34"/>
      <c r="MVL926" s="35"/>
      <c r="MVM926" s="34"/>
      <c r="MVT926" s="35"/>
      <c r="MVU926" s="34"/>
      <c r="MWB926" s="35"/>
      <c r="MWC926" s="34"/>
      <c r="MWJ926" s="35"/>
      <c r="MWK926" s="34"/>
      <c r="MWR926" s="35"/>
      <c r="MWS926" s="34"/>
      <c r="MWZ926" s="35"/>
      <c r="MXA926" s="34"/>
      <c r="MXH926" s="35"/>
      <c r="MXI926" s="34"/>
      <c r="MXP926" s="35"/>
      <c r="MXQ926" s="34"/>
      <c r="MXX926" s="35"/>
      <c r="MXY926" s="34"/>
      <c r="MYF926" s="35"/>
      <c r="MYG926" s="34"/>
      <c r="MYN926" s="35"/>
      <c r="MYO926" s="34"/>
      <c r="MYV926" s="35"/>
      <c r="MYW926" s="34"/>
      <c r="MZD926" s="35"/>
      <c r="MZE926" s="34"/>
      <c r="MZL926" s="35"/>
      <c r="MZM926" s="34"/>
      <c r="MZT926" s="35"/>
      <c r="MZU926" s="34"/>
      <c r="NAB926" s="35"/>
      <c r="NAC926" s="34"/>
      <c r="NAJ926" s="35"/>
      <c r="NAK926" s="34"/>
      <c r="NAR926" s="35"/>
      <c r="NAS926" s="34"/>
      <c r="NAZ926" s="35"/>
      <c r="NBA926" s="34"/>
      <c r="NBH926" s="35"/>
      <c r="NBI926" s="34"/>
      <c r="NBP926" s="35"/>
      <c r="NBQ926" s="34"/>
      <c r="NBX926" s="35"/>
      <c r="NBY926" s="34"/>
      <c r="NCF926" s="35"/>
      <c r="NCG926" s="34"/>
      <c r="NCN926" s="35"/>
      <c r="NCO926" s="34"/>
      <c r="NCV926" s="35"/>
      <c r="NCW926" s="34"/>
      <c r="NDD926" s="35"/>
      <c r="NDE926" s="34"/>
      <c r="NDL926" s="35"/>
      <c r="NDM926" s="34"/>
      <c r="NDT926" s="35"/>
      <c r="NDU926" s="34"/>
      <c r="NEB926" s="35"/>
      <c r="NEC926" s="34"/>
      <c r="NEJ926" s="35"/>
      <c r="NEK926" s="34"/>
      <c r="NER926" s="35"/>
      <c r="NES926" s="34"/>
      <c r="NEZ926" s="35"/>
      <c r="NFA926" s="34"/>
      <c r="NFH926" s="35"/>
      <c r="NFI926" s="34"/>
      <c r="NFP926" s="35"/>
      <c r="NFQ926" s="34"/>
      <c r="NFX926" s="35"/>
      <c r="NFY926" s="34"/>
      <c r="NGF926" s="35"/>
      <c r="NGG926" s="34"/>
      <c r="NGN926" s="35"/>
      <c r="NGO926" s="34"/>
      <c r="NGV926" s="35"/>
      <c r="NGW926" s="34"/>
      <c r="NHD926" s="35"/>
      <c r="NHE926" s="34"/>
      <c r="NHL926" s="35"/>
      <c r="NHM926" s="34"/>
      <c r="NHT926" s="35"/>
      <c r="NHU926" s="34"/>
      <c r="NIB926" s="35"/>
      <c r="NIC926" s="34"/>
      <c r="NIJ926" s="35"/>
      <c r="NIK926" s="34"/>
      <c r="NIR926" s="35"/>
      <c r="NIS926" s="34"/>
      <c r="NIZ926" s="35"/>
      <c r="NJA926" s="34"/>
      <c r="NJH926" s="35"/>
      <c r="NJI926" s="34"/>
      <c r="NJP926" s="35"/>
      <c r="NJQ926" s="34"/>
      <c r="NJX926" s="35"/>
      <c r="NJY926" s="34"/>
      <c r="NKF926" s="35"/>
      <c r="NKG926" s="34"/>
      <c r="NKN926" s="35"/>
      <c r="NKO926" s="34"/>
      <c r="NKV926" s="35"/>
      <c r="NKW926" s="34"/>
      <c r="NLD926" s="35"/>
      <c r="NLE926" s="34"/>
      <c r="NLL926" s="35"/>
      <c r="NLM926" s="34"/>
      <c r="NLT926" s="35"/>
      <c r="NLU926" s="34"/>
      <c r="NMB926" s="35"/>
      <c r="NMC926" s="34"/>
      <c r="NMJ926" s="35"/>
      <c r="NMK926" s="34"/>
      <c r="NMR926" s="35"/>
      <c r="NMS926" s="34"/>
      <c r="NMZ926" s="35"/>
      <c r="NNA926" s="34"/>
      <c r="NNH926" s="35"/>
      <c r="NNI926" s="34"/>
      <c r="NNP926" s="35"/>
      <c r="NNQ926" s="34"/>
      <c r="NNX926" s="35"/>
      <c r="NNY926" s="34"/>
      <c r="NOF926" s="35"/>
      <c r="NOG926" s="34"/>
      <c r="NON926" s="35"/>
      <c r="NOO926" s="34"/>
      <c r="NOV926" s="35"/>
      <c r="NOW926" s="34"/>
      <c r="NPD926" s="35"/>
      <c r="NPE926" s="34"/>
      <c r="NPL926" s="35"/>
      <c r="NPM926" s="34"/>
      <c r="NPT926" s="35"/>
      <c r="NPU926" s="34"/>
      <c r="NQB926" s="35"/>
      <c r="NQC926" s="34"/>
      <c r="NQJ926" s="35"/>
      <c r="NQK926" s="34"/>
      <c r="NQR926" s="35"/>
      <c r="NQS926" s="34"/>
      <c r="NQZ926" s="35"/>
      <c r="NRA926" s="34"/>
      <c r="NRH926" s="35"/>
      <c r="NRI926" s="34"/>
      <c r="NRP926" s="35"/>
      <c r="NRQ926" s="34"/>
      <c r="NRX926" s="35"/>
      <c r="NRY926" s="34"/>
      <c r="NSF926" s="35"/>
      <c r="NSG926" s="34"/>
      <c r="NSN926" s="35"/>
      <c r="NSO926" s="34"/>
      <c r="NSV926" s="35"/>
      <c r="NSW926" s="34"/>
      <c r="NTD926" s="35"/>
      <c r="NTE926" s="34"/>
      <c r="NTL926" s="35"/>
      <c r="NTM926" s="34"/>
      <c r="NTT926" s="35"/>
      <c r="NTU926" s="34"/>
      <c r="NUB926" s="35"/>
      <c r="NUC926" s="34"/>
      <c r="NUJ926" s="35"/>
      <c r="NUK926" s="34"/>
      <c r="NUR926" s="35"/>
      <c r="NUS926" s="34"/>
      <c r="NUZ926" s="35"/>
      <c r="NVA926" s="34"/>
      <c r="NVH926" s="35"/>
      <c r="NVI926" s="34"/>
      <c r="NVP926" s="35"/>
      <c r="NVQ926" s="34"/>
      <c r="NVX926" s="35"/>
      <c r="NVY926" s="34"/>
      <c r="NWF926" s="35"/>
      <c r="NWG926" s="34"/>
      <c r="NWN926" s="35"/>
      <c r="NWO926" s="34"/>
      <c r="NWV926" s="35"/>
      <c r="NWW926" s="34"/>
      <c r="NXD926" s="35"/>
      <c r="NXE926" s="34"/>
      <c r="NXL926" s="35"/>
      <c r="NXM926" s="34"/>
      <c r="NXT926" s="35"/>
      <c r="NXU926" s="34"/>
      <c r="NYB926" s="35"/>
      <c r="NYC926" s="34"/>
      <c r="NYJ926" s="35"/>
      <c r="NYK926" s="34"/>
      <c r="NYR926" s="35"/>
      <c r="NYS926" s="34"/>
      <c r="NYZ926" s="35"/>
      <c r="NZA926" s="34"/>
      <c r="NZH926" s="35"/>
      <c r="NZI926" s="34"/>
      <c r="NZP926" s="35"/>
      <c r="NZQ926" s="34"/>
      <c r="NZX926" s="35"/>
      <c r="NZY926" s="34"/>
      <c r="OAF926" s="35"/>
      <c r="OAG926" s="34"/>
      <c r="OAN926" s="35"/>
      <c r="OAO926" s="34"/>
      <c r="OAV926" s="35"/>
      <c r="OAW926" s="34"/>
      <c r="OBD926" s="35"/>
      <c r="OBE926" s="34"/>
      <c r="OBL926" s="35"/>
      <c r="OBM926" s="34"/>
      <c r="OBT926" s="35"/>
      <c r="OBU926" s="34"/>
      <c r="OCB926" s="35"/>
      <c r="OCC926" s="34"/>
      <c r="OCJ926" s="35"/>
      <c r="OCK926" s="34"/>
      <c r="OCR926" s="35"/>
      <c r="OCS926" s="34"/>
      <c r="OCZ926" s="35"/>
      <c r="ODA926" s="34"/>
      <c r="ODH926" s="35"/>
      <c r="ODI926" s="34"/>
      <c r="ODP926" s="35"/>
      <c r="ODQ926" s="34"/>
      <c r="ODX926" s="35"/>
      <c r="ODY926" s="34"/>
      <c r="OEF926" s="35"/>
      <c r="OEG926" s="34"/>
      <c r="OEN926" s="35"/>
      <c r="OEO926" s="34"/>
      <c r="OEV926" s="35"/>
      <c r="OEW926" s="34"/>
      <c r="OFD926" s="35"/>
      <c r="OFE926" s="34"/>
      <c r="OFL926" s="35"/>
      <c r="OFM926" s="34"/>
      <c r="OFT926" s="35"/>
      <c r="OFU926" s="34"/>
      <c r="OGB926" s="35"/>
      <c r="OGC926" s="34"/>
      <c r="OGJ926" s="35"/>
      <c r="OGK926" s="34"/>
      <c r="OGR926" s="35"/>
      <c r="OGS926" s="34"/>
      <c r="OGZ926" s="35"/>
      <c r="OHA926" s="34"/>
      <c r="OHH926" s="35"/>
      <c r="OHI926" s="34"/>
      <c r="OHP926" s="35"/>
      <c r="OHQ926" s="34"/>
      <c r="OHX926" s="35"/>
      <c r="OHY926" s="34"/>
      <c r="OIF926" s="35"/>
      <c r="OIG926" s="34"/>
      <c r="OIN926" s="35"/>
      <c r="OIO926" s="34"/>
      <c r="OIV926" s="35"/>
      <c r="OIW926" s="34"/>
      <c r="OJD926" s="35"/>
      <c r="OJE926" s="34"/>
      <c r="OJL926" s="35"/>
      <c r="OJM926" s="34"/>
      <c r="OJT926" s="35"/>
      <c r="OJU926" s="34"/>
      <c r="OKB926" s="35"/>
      <c r="OKC926" s="34"/>
      <c r="OKJ926" s="35"/>
      <c r="OKK926" s="34"/>
      <c r="OKR926" s="35"/>
      <c r="OKS926" s="34"/>
      <c r="OKZ926" s="35"/>
      <c r="OLA926" s="34"/>
      <c r="OLH926" s="35"/>
      <c r="OLI926" s="34"/>
      <c r="OLP926" s="35"/>
      <c r="OLQ926" s="34"/>
      <c r="OLX926" s="35"/>
      <c r="OLY926" s="34"/>
      <c r="OMF926" s="35"/>
      <c r="OMG926" s="34"/>
      <c r="OMN926" s="35"/>
      <c r="OMO926" s="34"/>
      <c r="OMV926" s="35"/>
      <c r="OMW926" s="34"/>
      <c r="OND926" s="35"/>
      <c r="ONE926" s="34"/>
      <c r="ONL926" s="35"/>
      <c r="ONM926" s="34"/>
      <c r="ONT926" s="35"/>
      <c r="ONU926" s="34"/>
      <c r="OOB926" s="35"/>
      <c r="OOC926" s="34"/>
      <c r="OOJ926" s="35"/>
      <c r="OOK926" s="34"/>
      <c r="OOR926" s="35"/>
      <c r="OOS926" s="34"/>
      <c r="OOZ926" s="35"/>
      <c r="OPA926" s="34"/>
      <c r="OPH926" s="35"/>
      <c r="OPI926" s="34"/>
      <c r="OPP926" s="35"/>
      <c r="OPQ926" s="34"/>
      <c r="OPX926" s="35"/>
      <c r="OPY926" s="34"/>
      <c r="OQF926" s="35"/>
      <c r="OQG926" s="34"/>
      <c r="OQN926" s="35"/>
      <c r="OQO926" s="34"/>
      <c r="OQV926" s="35"/>
      <c r="OQW926" s="34"/>
      <c r="ORD926" s="35"/>
      <c r="ORE926" s="34"/>
      <c r="ORL926" s="35"/>
      <c r="ORM926" s="34"/>
      <c r="ORT926" s="35"/>
      <c r="ORU926" s="34"/>
      <c r="OSB926" s="35"/>
      <c r="OSC926" s="34"/>
      <c r="OSJ926" s="35"/>
      <c r="OSK926" s="34"/>
      <c r="OSR926" s="35"/>
      <c r="OSS926" s="34"/>
      <c r="OSZ926" s="35"/>
      <c r="OTA926" s="34"/>
      <c r="OTH926" s="35"/>
      <c r="OTI926" s="34"/>
      <c r="OTP926" s="35"/>
      <c r="OTQ926" s="34"/>
      <c r="OTX926" s="35"/>
      <c r="OTY926" s="34"/>
      <c r="OUF926" s="35"/>
      <c r="OUG926" s="34"/>
      <c r="OUN926" s="35"/>
      <c r="OUO926" s="34"/>
      <c r="OUV926" s="35"/>
      <c r="OUW926" s="34"/>
      <c r="OVD926" s="35"/>
      <c r="OVE926" s="34"/>
      <c r="OVL926" s="35"/>
      <c r="OVM926" s="34"/>
      <c r="OVT926" s="35"/>
      <c r="OVU926" s="34"/>
      <c r="OWB926" s="35"/>
      <c r="OWC926" s="34"/>
      <c r="OWJ926" s="35"/>
      <c r="OWK926" s="34"/>
      <c r="OWR926" s="35"/>
      <c r="OWS926" s="34"/>
      <c r="OWZ926" s="35"/>
      <c r="OXA926" s="34"/>
      <c r="OXH926" s="35"/>
      <c r="OXI926" s="34"/>
      <c r="OXP926" s="35"/>
      <c r="OXQ926" s="34"/>
      <c r="OXX926" s="35"/>
      <c r="OXY926" s="34"/>
      <c r="OYF926" s="35"/>
      <c r="OYG926" s="34"/>
      <c r="OYN926" s="35"/>
      <c r="OYO926" s="34"/>
      <c r="OYV926" s="35"/>
      <c r="OYW926" s="34"/>
      <c r="OZD926" s="35"/>
      <c r="OZE926" s="34"/>
      <c r="OZL926" s="35"/>
      <c r="OZM926" s="34"/>
      <c r="OZT926" s="35"/>
      <c r="OZU926" s="34"/>
      <c r="PAB926" s="35"/>
      <c r="PAC926" s="34"/>
      <c r="PAJ926" s="35"/>
      <c r="PAK926" s="34"/>
      <c r="PAR926" s="35"/>
      <c r="PAS926" s="34"/>
      <c r="PAZ926" s="35"/>
      <c r="PBA926" s="34"/>
      <c r="PBH926" s="35"/>
      <c r="PBI926" s="34"/>
      <c r="PBP926" s="35"/>
      <c r="PBQ926" s="34"/>
      <c r="PBX926" s="35"/>
      <c r="PBY926" s="34"/>
      <c r="PCF926" s="35"/>
      <c r="PCG926" s="34"/>
      <c r="PCN926" s="35"/>
      <c r="PCO926" s="34"/>
      <c r="PCV926" s="35"/>
      <c r="PCW926" s="34"/>
      <c r="PDD926" s="35"/>
      <c r="PDE926" s="34"/>
      <c r="PDL926" s="35"/>
      <c r="PDM926" s="34"/>
      <c r="PDT926" s="35"/>
      <c r="PDU926" s="34"/>
      <c r="PEB926" s="35"/>
      <c r="PEC926" s="34"/>
      <c r="PEJ926" s="35"/>
      <c r="PEK926" s="34"/>
      <c r="PER926" s="35"/>
      <c r="PES926" s="34"/>
      <c r="PEZ926" s="35"/>
      <c r="PFA926" s="34"/>
      <c r="PFH926" s="35"/>
      <c r="PFI926" s="34"/>
      <c r="PFP926" s="35"/>
      <c r="PFQ926" s="34"/>
      <c r="PFX926" s="35"/>
      <c r="PFY926" s="34"/>
      <c r="PGF926" s="35"/>
      <c r="PGG926" s="34"/>
      <c r="PGN926" s="35"/>
      <c r="PGO926" s="34"/>
      <c r="PGV926" s="35"/>
      <c r="PGW926" s="34"/>
      <c r="PHD926" s="35"/>
      <c r="PHE926" s="34"/>
      <c r="PHL926" s="35"/>
      <c r="PHM926" s="34"/>
      <c r="PHT926" s="35"/>
      <c r="PHU926" s="34"/>
      <c r="PIB926" s="35"/>
      <c r="PIC926" s="34"/>
      <c r="PIJ926" s="35"/>
      <c r="PIK926" s="34"/>
      <c r="PIR926" s="35"/>
      <c r="PIS926" s="34"/>
      <c r="PIZ926" s="35"/>
      <c r="PJA926" s="34"/>
      <c r="PJH926" s="35"/>
      <c r="PJI926" s="34"/>
      <c r="PJP926" s="35"/>
      <c r="PJQ926" s="34"/>
      <c r="PJX926" s="35"/>
      <c r="PJY926" s="34"/>
      <c r="PKF926" s="35"/>
      <c r="PKG926" s="34"/>
      <c r="PKN926" s="35"/>
      <c r="PKO926" s="34"/>
      <c r="PKV926" s="35"/>
      <c r="PKW926" s="34"/>
      <c r="PLD926" s="35"/>
      <c r="PLE926" s="34"/>
      <c r="PLL926" s="35"/>
      <c r="PLM926" s="34"/>
      <c r="PLT926" s="35"/>
      <c r="PLU926" s="34"/>
      <c r="PMB926" s="35"/>
      <c r="PMC926" s="34"/>
      <c r="PMJ926" s="35"/>
      <c r="PMK926" s="34"/>
      <c r="PMR926" s="35"/>
      <c r="PMS926" s="34"/>
      <c r="PMZ926" s="35"/>
      <c r="PNA926" s="34"/>
      <c r="PNH926" s="35"/>
      <c r="PNI926" s="34"/>
      <c r="PNP926" s="35"/>
      <c r="PNQ926" s="34"/>
      <c r="PNX926" s="35"/>
      <c r="PNY926" s="34"/>
      <c r="POF926" s="35"/>
      <c r="POG926" s="34"/>
      <c r="PON926" s="35"/>
      <c r="POO926" s="34"/>
      <c r="POV926" s="35"/>
      <c r="POW926" s="34"/>
      <c r="PPD926" s="35"/>
      <c r="PPE926" s="34"/>
      <c r="PPL926" s="35"/>
      <c r="PPM926" s="34"/>
      <c r="PPT926" s="35"/>
      <c r="PPU926" s="34"/>
      <c r="PQB926" s="35"/>
      <c r="PQC926" s="34"/>
      <c r="PQJ926" s="35"/>
      <c r="PQK926" s="34"/>
      <c r="PQR926" s="35"/>
      <c r="PQS926" s="34"/>
      <c r="PQZ926" s="35"/>
      <c r="PRA926" s="34"/>
      <c r="PRH926" s="35"/>
      <c r="PRI926" s="34"/>
      <c r="PRP926" s="35"/>
      <c r="PRQ926" s="34"/>
      <c r="PRX926" s="35"/>
      <c r="PRY926" s="34"/>
      <c r="PSF926" s="35"/>
      <c r="PSG926" s="34"/>
      <c r="PSN926" s="35"/>
      <c r="PSO926" s="34"/>
      <c r="PSV926" s="35"/>
      <c r="PSW926" s="34"/>
      <c r="PTD926" s="35"/>
      <c r="PTE926" s="34"/>
      <c r="PTL926" s="35"/>
      <c r="PTM926" s="34"/>
      <c r="PTT926" s="35"/>
      <c r="PTU926" s="34"/>
      <c r="PUB926" s="35"/>
      <c r="PUC926" s="34"/>
      <c r="PUJ926" s="35"/>
      <c r="PUK926" s="34"/>
      <c r="PUR926" s="35"/>
      <c r="PUS926" s="34"/>
      <c r="PUZ926" s="35"/>
      <c r="PVA926" s="34"/>
      <c r="PVH926" s="35"/>
      <c r="PVI926" s="34"/>
      <c r="PVP926" s="35"/>
      <c r="PVQ926" s="34"/>
      <c r="PVX926" s="35"/>
      <c r="PVY926" s="34"/>
      <c r="PWF926" s="35"/>
      <c r="PWG926" s="34"/>
      <c r="PWN926" s="35"/>
      <c r="PWO926" s="34"/>
      <c r="PWV926" s="35"/>
      <c r="PWW926" s="34"/>
      <c r="PXD926" s="35"/>
      <c r="PXE926" s="34"/>
      <c r="PXL926" s="35"/>
      <c r="PXM926" s="34"/>
      <c r="PXT926" s="35"/>
      <c r="PXU926" s="34"/>
      <c r="PYB926" s="35"/>
      <c r="PYC926" s="34"/>
      <c r="PYJ926" s="35"/>
      <c r="PYK926" s="34"/>
      <c r="PYR926" s="35"/>
      <c r="PYS926" s="34"/>
      <c r="PYZ926" s="35"/>
      <c r="PZA926" s="34"/>
      <c r="PZH926" s="35"/>
      <c r="PZI926" s="34"/>
      <c r="PZP926" s="35"/>
      <c r="PZQ926" s="34"/>
      <c r="PZX926" s="35"/>
      <c r="PZY926" s="34"/>
      <c r="QAF926" s="35"/>
      <c r="QAG926" s="34"/>
      <c r="QAN926" s="35"/>
      <c r="QAO926" s="34"/>
      <c r="QAV926" s="35"/>
      <c r="QAW926" s="34"/>
      <c r="QBD926" s="35"/>
      <c r="QBE926" s="34"/>
      <c r="QBL926" s="35"/>
      <c r="QBM926" s="34"/>
      <c r="QBT926" s="35"/>
      <c r="QBU926" s="34"/>
      <c r="QCB926" s="35"/>
      <c r="QCC926" s="34"/>
      <c r="QCJ926" s="35"/>
      <c r="QCK926" s="34"/>
      <c r="QCR926" s="35"/>
      <c r="QCS926" s="34"/>
      <c r="QCZ926" s="35"/>
      <c r="QDA926" s="34"/>
      <c r="QDH926" s="35"/>
      <c r="QDI926" s="34"/>
      <c r="QDP926" s="35"/>
      <c r="QDQ926" s="34"/>
      <c r="QDX926" s="35"/>
      <c r="QDY926" s="34"/>
      <c r="QEF926" s="35"/>
      <c r="QEG926" s="34"/>
      <c r="QEN926" s="35"/>
      <c r="QEO926" s="34"/>
      <c r="QEV926" s="35"/>
      <c r="QEW926" s="34"/>
      <c r="QFD926" s="35"/>
      <c r="QFE926" s="34"/>
      <c r="QFL926" s="35"/>
      <c r="QFM926" s="34"/>
      <c r="QFT926" s="35"/>
      <c r="QFU926" s="34"/>
      <c r="QGB926" s="35"/>
      <c r="QGC926" s="34"/>
      <c r="QGJ926" s="35"/>
      <c r="QGK926" s="34"/>
      <c r="QGR926" s="35"/>
      <c r="QGS926" s="34"/>
      <c r="QGZ926" s="35"/>
      <c r="QHA926" s="34"/>
      <c r="QHH926" s="35"/>
      <c r="QHI926" s="34"/>
      <c r="QHP926" s="35"/>
      <c r="QHQ926" s="34"/>
      <c r="QHX926" s="35"/>
      <c r="QHY926" s="34"/>
      <c r="QIF926" s="35"/>
      <c r="QIG926" s="34"/>
      <c r="QIN926" s="35"/>
      <c r="QIO926" s="34"/>
      <c r="QIV926" s="35"/>
      <c r="QIW926" s="34"/>
      <c r="QJD926" s="35"/>
      <c r="QJE926" s="34"/>
      <c r="QJL926" s="35"/>
      <c r="QJM926" s="34"/>
      <c r="QJT926" s="35"/>
      <c r="QJU926" s="34"/>
      <c r="QKB926" s="35"/>
      <c r="QKC926" s="34"/>
      <c r="QKJ926" s="35"/>
      <c r="QKK926" s="34"/>
      <c r="QKR926" s="35"/>
      <c r="QKS926" s="34"/>
      <c r="QKZ926" s="35"/>
      <c r="QLA926" s="34"/>
      <c r="QLH926" s="35"/>
      <c r="QLI926" s="34"/>
      <c r="QLP926" s="35"/>
      <c r="QLQ926" s="34"/>
      <c r="QLX926" s="35"/>
      <c r="QLY926" s="34"/>
      <c r="QMF926" s="35"/>
      <c r="QMG926" s="34"/>
      <c r="QMN926" s="35"/>
      <c r="QMO926" s="34"/>
      <c r="QMV926" s="35"/>
      <c r="QMW926" s="34"/>
      <c r="QND926" s="35"/>
      <c r="QNE926" s="34"/>
      <c r="QNL926" s="35"/>
      <c r="QNM926" s="34"/>
      <c r="QNT926" s="35"/>
      <c r="QNU926" s="34"/>
      <c r="QOB926" s="35"/>
      <c r="QOC926" s="34"/>
      <c r="QOJ926" s="35"/>
      <c r="QOK926" s="34"/>
      <c r="QOR926" s="35"/>
      <c r="QOS926" s="34"/>
      <c r="QOZ926" s="35"/>
      <c r="QPA926" s="34"/>
      <c r="QPH926" s="35"/>
      <c r="QPI926" s="34"/>
      <c r="QPP926" s="35"/>
      <c r="QPQ926" s="34"/>
      <c r="QPX926" s="35"/>
      <c r="QPY926" s="34"/>
      <c r="QQF926" s="35"/>
      <c r="QQG926" s="34"/>
      <c r="QQN926" s="35"/>
      <c r="QQO926" s="34"/>
      <c r="QQV926" s="35"/>
      <c r="QQW926" s="34"/>
      <c r="QRD926" s="35"/>
      <c r="QRE926" s="34"/>
      <c r="QRL926" s="35"/>
      <c r="QRM926" s="34"/>
      <c r="QRT926" s="35"/>
      <c r="QRU926" s="34"/>
      <c r="QSB926" s="35"/>
      <c r="QSC926" s="34"/>
      <c r="QSJ926" s="35"/>
      <c r="QSK926" s="34"/>
      <c r="QSR926" s="35"/>
      <c r="QSS926" s="34"/>
      <c r="QSZ926" s="35"/>
      <c r="QTA926" s="34"/>
      <c r="QTH926" s="35"/>
      <c r="QTI926" s="34"/>
      <c r="QTP926" s="35"/>
      <c r="QTQ926" s="34"/>
      <c r="QTX926" s="35"/>
      <c r="QTY926" s="34"/>
      <c r="QUF926" s="35"/>
      <c r="QUG926" s="34"/>
      <c r="QUN926" s="35"/>
      <c r="QUO926" s="34"/>
      <c r="QUV926" s="35"/>
      <c r="QUW926" s="34"/>
      <c r="QVD926" s="35"/>
      <c r="QVE926" s="34"/>
      <c r="QVL926" s="35"/>
      <c r="QVM926" s="34"/>
      <c r="QVT926" s="35"/>
      <c r="QVU926" s="34"/>
      <c r="QWB926" s="35"/>
      <c r="QWC926" s="34"/>
      <c r="QWJ926" s="35"/>
      <c r="QWK926" s="34"/>
      <c r="QWR926" s="35"/>
      <c r="QWS926" s="34"/>
      <c r="QWZ926" s="35"/>
      <c r="QXA926" s="34"/>
      <c r="QXH926" s="35"/>
      <c r="QXI926" s="34"/>
      <c r="QXP926" s="35"/>
      <c r="QXQ926" s="34"/>
      <c r="QXX926" s="35"/>
      <c r="QXY926" s="34"/>
      <c r="QYF926" s="35"/>
      <c r="QYG926" s="34"/>
      <c r="QYN926" s="35"/>
      <c r="QYO926" s="34"/>
      <c r="QYV926" s="35"/>
      <c r="QYW926" s="34"/>
      <c r="QZD926" s="35"/>
      <c r="QZE926" s="34"/>
      <c r="QZL926" s="35"/>
      <c r="QZM926" s="34"/>
      <c r="QZT926" s="35"/>
      <c r="QZU926" s="34"/>
      <c r="RAB926" s="35"/>
      <c r="RAC926" s="34"/>
      <c r="RAJ926" s="35"/>
      <c r="RAK926" s="34"/>
      <c r="RAR926" s="35"/>
      <c r="RAS926" s="34"/>
      <c r="RAZ926" s="35"/>
      <c r="RBA926" s="34"/>
      <c r="RBH926" s="35"/>
      <c r="RBI926" s="34"/>
      <c r="RBP926" s="35"/>
      <c r="RBQ926" s="34"/>
      <c r="RBX926" s="35"/>
      <c r="RBY926" s="34"/>
      <c r="RCF926" s="35"/>
      <c r="RCG926" s="34"/>
      <c r="RCN926" s="35"/>
      <c r="RCO926" s="34"/>
      <c r="RCV926" s="35"/>
      <c r="RCW926" s="34"/>
      <c r="RDD926" s="35"/>
      <c r="RDE926" s="34"/>
      <c r="RDL926" s="35"/>
      <c r="RDM926" s="34"/>
      <c r="RDT926" s="35"/>
      <c r="RDU926" s="34"/>
      <c r="REB926" s="35"/>
      <c r="REC926" s="34"/>
      <c r="REJ926" s="35"/>
      <c r="REK926" s="34"/>
      <c r="RER926" s="35"/>
      <c r="RES926" s="34"/>
      <c r="REZ926" s="35"/>
      <c r="RFA926" s="34"/>
      <c r="RFH926" s="35"/>
      <c r="RFI926" s="34"/>
      <c r="RFP926" s="35"/>
      <c r="RFQ926" s="34"/>
      <c r="RFX926" s="35"/>
      <c r="RFY926" s="34"/>
      <c r="RGF926" s="35"/>
      <c r="RGG926" s="34"/>
      <c r="RGN926" s="35"/>
      <c r="RGO926" s="34"/>
      <c r="RGV926" s="35"/>
      <c r="RGW926" s="34"/>
      <c r="RHD926" s="35"/>
      <c r="RHE926" s="34"/>
      <c r="RHL926" s="35"/>
      <c r="RHM926" s="34"/>
      <c r="RHT926" s="35"/>
      <c r="RHU926" s="34"/>
      <c r="RIB926" s="35"/>
      <c r="RIC926" s="34"/>
      <c r="RIJ926" s="35"/>
      <c r="RIK926" s="34"/>
      <c r="RIR926" s="35"/>
      <c r="RIS926" s="34"/>
      <c r="RIZ926" s="35"/>
      <c r="RJA926" s="34"/>
      <c r="RJH926" s="35"/>
      <c r="RJI926" s="34"/>
      <c r="RJP926" s="35"/>
      <c r="RJQ926" s="34"/>
      <c r="RJX926" s="35"/>
      <c r="RJY926" s="34"/>
      <c r="RKF926" s="35"/>
      <c r="RKG926" s="34"/>
      <c r="RKN926" s="35"/>
      <c r="RKO926" s="34"/>
      <c r="RKV926" s="35"/>
      <c r="RKW926" s="34"/>
      <c r="RLD926" s="35"/>
      <c r="RLE926" s="34"/>
      <c r="RLL926" s="35"/>
      <c r="RLM926" s="34"/>
      <c r="RLT926" s="35"/>
      <c r="RLU926" s="34"/>
      <c r="RMB926" s="35"/>
      <c r="RMC926" s="34"/>
      <c r="RMJ926" s="35"/>
      <c r="RMK926" s="34"/>
      <c r="RMR926" s="35"/>
      <c r="RMS926" s="34"/>
      <c r="RMZ926" s="35"/>
      <c r="RNA926" s="34"/>
      <c r="RNH926" s="35"/>
      <c r="RNI926" s="34"/>
      <c r="RNP926" s="35"/>
      <c r="RNQ926" s="34"/>
      <c r="RNX926" s="35"/>
      <c r="RNY926" s="34"/>
      <c r="ROF926" s="35"/>
      <c r="ROG926" s="34"/>
      <c r="RON926" s="35"/>
      <c r="ROO926" s="34"/>
      <c r="ROV926" s="35"/>
      <c r="ROW926" s="34"/>
      <c r="RPD926" s="35"/>
      <c r="RPE926" s="34"/>
      <c r="RPL926" s="35"/>
      <c r="RPM926" s="34"/>
      <c r="RPT926" s="35"/>
      <c r="RPU926" s="34"/>
      <c r="RQB926" s="35"/>
      <c r="RQC926" s="34"/>
      <c r="RQJ926" s="35"/>
      <c r="RQK926" s="34"/>
      <c r="RQR926" s="35"/>
      <c r="RQS926" s="34"/>
      <c r="RQZ926" s="35"/>
      <c r="RRA926" s="34"/>
      <c r="RRH926" s="35"/>
      <c r="RRI926" s="34"/>
      <c r="RRP926" s="35"/>
      <c r="RRQ926" s="34"/>
      <c r="RRX926" s="35"/>
      <c r="RRY926" s="34"/>
      <c r="RSF926" s="35"/>
      <c r="RSG926" s="34"/>
      <c r="RSN926" s="35"/>
      <c r="RSO926" s="34"/>
      <c r="RSV926" s="35"/>
      <c r="RSW926" s="34"/>
      <c r="RTD926" s="35"/>
      <c r="RTE926" s="34"/>
      <c r="RTL926" s="35"/>
      <c r="RTM926" s="34"/>
      <c r="RTT926" s="35"/>
      <c r="RTU926" s="34"/>
      <c r="RUB926" s="35"/>
      <c r="RUC926" s="34"/>
      <c r="RUJ926" s="35"/>
      <c r="RUK926" s="34"/>
      <c r="RUR926" s="35"/>
      <c r="RUS926" s="34"/>
      <c r="RUZ926" s="35"/>
      <c r="RVA926" s="34"/>
      <c r="RVH926" s="35"/>
      <c r="RVI926" s="34"/>
      <c r="RVP926" s="35"/>
      <c r="RVQ926" s="34"/>
      <c r="RVX926" s="35"/>
      <c r="RVY926" s="34"/>
      <c r="RWF926" s="35"/>
      <c r="RWG926" s="34"/>
      <c r="RWN926" s="35"/>
      <c r="RWO926" s="34"/>
      <c r="RWV926" s="35"/>
      <c r="RWW926" s="34"/>
      <c r="RXD926" s="35"/>
      <c r="RXE926" s="34"/>
      <c r="RXL926" s="35"/>
      <c r="RXM926" s="34"/>
      <c r="RXT926" s="35"/>
      <c r="RXU926" s="34"/>
      <c r="RYB926" s="35"/>
      <c r="RYC926" s="34"/>
      <c r="RYJ926" s="35"/>
      <c r="RYK926" s="34"/>
      <c r="RYR926" s="35"/>
      <c r="RYS926" s="34"/>
      <c r="RYZ926" s="35"/>
      <c r="RZA926" s="34"/>
      <c r="RZH926" s="35"/>
      <c r="RZI926" s="34"/>
      <c r="RZP926" s="35"/>
      <c r="RZQ926" s="34"/>
      <c r="RZX926" s="35"/>
      <c r="RZY926" s="34"/>
      <c r="SAF926" s="35"/>
      <c r="SAG926" s="34"/>
      <c r="SAN926" s="35"/>
      <c r="SAO926" s="34"/>
      <c r="SAV926" s="35"/>
      <c r="SAW926" s="34"/>
      <c r="SBD926" s="35"/>
      <c r="SBE926" s="34"/>
      <c r="SBL926" s="35"/>
      <c r="SBM926" s="34"/>
      <c r="SBT926" s="35"/>
      <c r="SBU926" s="34"/>
      <c r="SCB926" s="35"/>
      <c r="SCC926" s="34"/>
      <c r="SCJ926" s="35"/>
      <c r="SCK926" s="34"/>
      <c r="SCR926" s="35"/>
      <c r="SCS926" s="34"/>
      <c r="SCZ926" s="35"/>
      <c r="SDA926" s="34"/>
      <c r="SDH926" s="35"/>
      <c r="SDI926" s="34"/>
      <c r="SDP926" s="35"/>
      <c r="SDQ926" s="34"/>
      <c r="SDX926" s="35"/>
      <c r="SDY926" s="34"/>
      <c r="SEF926" s="35"/>
      <c r="SEG926" s="34"/>
      <c r="SEN926" s="35"/>
      <c r="SEO926" s="34"/>
      <c r="SEV926" s="35"/>
      <c r="SEW926" s="34"/>
      <c r="SFD926" s="35"/>
      <c r="SFE926" s="34"/>
      <c r="SFL926" s="35"/>
      <c r="SFM926" s="34"/>
      <c r="SFT926" s="35"/>
      <c r="SFU926" s="34"/>
      <c r="SGB926" s="35"/>
      <c r="SGC926" s="34"/>
      <c r="SGJ926" s="35"/>
      <c r="SGK926" s="34"/>
      <c r="SGR926" s="35"/>
      <c r="SGS926" s="34"/>
      <c r="SGZ926" s="35"/>
      <c r="SHA926" s="34"/>
      <c r="SHH926" s="35"/>
      <c r="SHI926" s="34"/>
      <c r="SHP926" s="35"/>
      <c r="SHQ926" s="34"/>
      <c r="SHX926" s="35"/>
      <c r="SHY926" s="34"/>
      <c r="SIF926" s="35"/>
      <c r="SIG926" s="34"/>
      <c r="SIN926" s="35"/>
      <c r="SIO926" s="34"/>
      <c r="SIV926" s="35"/>
      <c r="SIW926" s="34"/>
      <c r="SJD926" s="35"/>
      <c r="SJE926" s="34"/>
      <c r="SJL926" s="35"/>
      <c r="SJM926" s="34"/>
      <c r="SJT926" s="35"/>
      <c r="SJU926" s="34"/>
      <c r="SKB926" s="35"/>
      <c r="SKC926" s="34"/>
      <c r="SKJ926" s="35"/>
      <c r="SKK926" s="34"/>
      <c r="SKR926" s="35"/>
      <c r="SKS926" s="34"/>
      <c r="SKZ926" s="35"/>
      <c r="SLA926" s="34"/>
      <c r="SLH926" s="35"/>
      <c r="SLI926" s="34"/>
      <c r="SLP926" s="35"/>
      <c r="SLQ926" s="34"/>
      <c r="SLX926" s="35"/>
      <c r="SLY926" s="34"/>
      <c r="SMF926" s="35"/>
      <c r="SMG926" s="34"/>
      <c r="SMN926" s="35"/>
      <c r="SMO926" s="34"/>
      <c r="SMV926" s="35"/>
      <c r="SMW926" s="34"/>
      <c r="SND926" s="35"/>
      <c r="SNE926" s="34"/>
      <c r="SNL926" s="35"/>
      <c r="SNM926" s="34"/>
      <c r="SNT926" s="35"/>
      <c r="SNU926" s="34"/>
      <c r="SOB926" s="35"/>
      <c r="SOC926" s="34"/>
      <c r="SOJ926" s="35"/>
      <c r="SOK926" s="34"/>
      <c r="SOR926" s="35"/>
      <c r="SOS926" s="34"/>
      <c r="SOZ926" s="35"/>
      <c r="SPA926" s="34"/>
      <c r="SPH926" s="35"/>
      <c r="SPI926" s="34"/>
      <c r="SPP926" s="35"/>
      <c r="SPQ926" s="34"/>
      <c r="SPX926" s="35"/>
      <c r="SPY926" s="34"/>
      <c r="SQF926" s="35"/>
      <c r="SQG926" s="34"/>
      <c r="SQN926" s="35"/>
      <c r="SQO926" s="34"/>
      <c r="SQV926" s="35"/>
      <c r="SQW926" s="34"/>
      <c r="SRD926" s="35"/>
      <c r="SRE926" s="34"/>
      <c r="SRL926" s="35"/>
      <c r="SRM926" s="34"/>
      <c r="SRT926" s="35"/>
      <c r="SRU926" s="34"/>
      <c r="SSB926" s="35"/>
      <c r="SSC926" s="34"/>
      <c r="SSJ926" s="35"/>
      <c r="SSK926" s="34"/>
      <c r="SSR926" s="35"/>
      <c r="SSS926" s="34"/>
      <c r="SSZ926" s="35"/>
      <c r="STA926" s="34"/>
      <c r="STH926" s="35"/>
      <c r="STI926" s="34"/>
      <c r="STP926" s="35"/>
      <c r="STQ926" s="34"/>
      <c r="STX926" s="35"/>
      <c r="STY926" s="34"/>
      <c r="SUF926" s="35"/>
      <c r="SUG926" s="34"/>
      <c r="SUN926" s="35"/>
      <c r="SUO926" s="34"/>
      <c r="SUV926" s="35"/>
      <c r="SUW926" s="34"/>
      <c r="SVD926" s="35"/>
      <c r="SVE926" s="34"/>
      <c r="SVL926" s="35"/>
      <c r="SVM926" s="34"/>
      <c r="SVT926" s="35"/>
      <c r="SVU926" s="34"/>
      <c r="SWB926" s="35"/>
      <c r="SWC926" s="34"/>
      <c r="SWJ926" s="35"/>
      <c r="SWK926" s="34"/>
      <c r="SWR926" s="35"/>
      <c r="SWS926" s="34"/>
      <c r="SWZ926" s="35"/>
      <c r="SXA926" s="34"/>
      <c r="SXH926" s="35"/>
      <c r="SXI926" s="34"/>
      <c r="SXP926" s="35"/>
      <c r="SXQ926" s="34"/>
      <c r="SXX926" s="35"/>
      <c r="SXY926" s="34"/>
      <c r="SYF926" s="35"/>
      <c r="SYG926" s="34"/>
      <c r="SYN926" s="35"/>
      <c r="SYO926" s="34"/>
      <c r="SYV926" s="35"/>
      <c r="SYW926" s="34"/>
      <c r="SZD926" s="35"/>
      <c r="SZE926" s="34"/>
      <c r="SZL926" s="35"/>
      <c r="SZM926" s="34"/>
      <c r="SZT926" s="35"/>
      <c r="SZU926" s="34"/>
      <c r="TAB926" s="35"/>
      <c r="TAC926" s="34"/>
      <c r="TAJ926" s="35"/>
      <c r="TAK926" s="34"/>
      <c r="TAR926" s="35"/>
      <c r="TAS926" s="34"/>
      <c r="TAZ926" s="35"/>
      <c r="TBA926" s="34"/>
      <c r="TBH926" s="35"/>
      <c r="TBI926" s="34"/>
      <c r="TBP926" s="35"/>
      <c r="TBQ926" s="34"/>
      <c r="TBX926" s="35"/>
      <c r="TBY926" s="34"/>
      <c r="TCF926" s="35"/>
      <c r="TCG926" s="34"/>
      <c r="TCN926" s="35"/>
      <c r="TCO926" s="34"/>
      <c r="TCV926" s="35"/>
      <c r="TCW926" s="34"/>
      <c r="TDD926" s="35"/>
      <c r="TDE926" s="34"/>
      <c r="TDL926" s="35"/>
      <c r="TDM926" s="34"/>
      <c r="TDT926" s="35"/>
      <c r="TDU926" s="34"/>
      <c r="TEB926" s="35"/>
      <c r="TEC926" s="34"/>
      <c r="TEJ926" s="35"/>
      <c r="TEK926" s="34"/>
      <c r="TER926" s="35"/>
      <c r="TES926" s="34"/>
      <c r="TEZ926" s="35"/>
      <c r="TFA926" s="34"/>
      <c r="TFH926" s="35"/>
      <c r="TFI926" s="34"/>
      <c r="TFP926" s="35"/>
      <c r="TFQ926" s="34"/>
      <c r="TFX926" s="35"/>
      <c r="TFY926" s="34"/>
      <c r="TGF926" s="35"/>
      <c r="TGG926" s="34"/>
      <c r="TGN926" s="35"/>
      <c r="TGO926" s="34"/>
      <c r="TGV926" s="35"/>
      <c r="TGW926" s="34"/>
      <c r="THD926" s="35"/>
      <c r="THE926" s="34"/>
      <c r="THL926" s="35"/>
      <c r="THM926" s="34"/>
      <c r="THT926" s="35"/>
      <c r="THU926" s="34"/>
      <c r="TIB926" s="35"/>
      <c r="TIC926" s="34"/>
      <c r="TIJ926" s="35"/>
      <c r="TIK926" s="34"/>
      <c r="TIR926" s="35"/>
      <c r="TIS926" s="34"/>
      <c r="TIZ926" s="35"/>
      <c r="TJA926" s="34"/>
      <c r="TJH926" s="35"/>
      <c r="TJI926" s="34"/>
      <c r="TJP926" s="35"/>
      <c r="TJQ926" s="34"/>
      <c r="TJX926" s="35"/>
      <c r="TJY926" s="34"/>
      <c r="TKF926" s="35"/>
      <c r="TKG926" s="34"/>
      <c r="TKN926" s="35"/>
      <c r="TKO926" s="34"/>
      <c r="TKV926" s="35"/>
      <c r="TKW926" s="34"/>
      <c r="TLD926" s="35"/>
      <c r="TLE926" s="34"/>
      <c r="TLL926" s="35"/>
      <c r="TLM926" s="34"/>
      <c r="TLT926" s="35"/>
      <c r="TLU926" s="34"/>
      <c r="TMB926" s="35"/>
      <c r="TMC926" s="34"/>
      <c r="TMJ926" s="35"/>
      <c r="TMK926" s="34"/>
      <c r="TMR926" s="35"/>
      <c r="TMS926" s="34"/>
      <c r="TMZ926" s="35"/>
      <c r="TNA926" s="34"/>
      <c r="TNH926" s="35"/>
      <c r="TNI926" s="34"/>
      <c r="TNP926" s="35"/>
      <c r="TNQ926" s="34"/>
      <c r="TNX926" s="35"/>
      <c r="TNY926" s="34"/>
      <c r="TOF926" s="35"/>
      <c r="TOG926" s="34"/>
      <c r="TON926" s="35"/>
      <c r="TOO926" s="34"/>
      <c r="TOV926" s="35"/>
      <c r="TOW926" s="34"/>
      <c r="TPD926" s="35"/>
      <c r="TPE926" s="34"/>
      <c r="TPL926" s="35"/>
      <c r="TPM926" s="34"/>
      <c r="TPT926" s="35"/>
      <c r="TPU926" s="34"/>
      <c r="TQB926" s="35"/>
      <c r="TQC926" s="34"/>
      <c r="TQJ926" s="35"/>
      <c r="TQK926" s="34"/>
      <c r="TQR926" s="35"/>
      <c r="TQS926" s="34"/>
      <c r="TQZ926" s="35"/>
      <c r="TRA926" s="34"/>
      <c r="TRH926" s="35"/>
      <c r="TRI926" s="34"/>
      <c r="TRP926" s="35"/>
      <c r="TRQ926" s="34"/>
      <c r="TRX926" s="35"/>
      <c r="TRY926" s="34"/>
      <c r="TSF926" s="35"/>
      <c r="TSG926" s="34"/>
      <c r="TSN926" s="35"/>
      <c r="TSO926" s="34"/>
      <c r="TSV926" s="35"/>
      <c r="TSW926" s="34"/>
      <c r="TTD926" s="35"/>
      <c r="TTE926" s="34"/>
      <c r="TTL926" s="35"/>
      <c r="TTM926" s="34"/>
      <c r="TTT926" s="35"/>
      <c r="TTU926" s="34"/>
      <c r="TUB926" s="35"/>
      <c r="TUC926" s="34"/>
      <c r="TUJ926" s="35"/>
      <c r="TUK926" s="34"/>
      <c r="TUR926" s="35"/>
      <c r="TUS926" s="34"/>
      <c r="TUZ926" s="35"/>
      <c r="TVA926" s="34"/>
      <c r="TVH926" s="35"/>
      <c r="TVI926" s="34"/>
      <c r="TVP926" s="35"/>
      <c r="TVQ926" s="34"/>
      <c r="TVX926" s="35"/>
      <c r="TVY926" s="34"/>
      <c r="TWF926" s="35"/>
      <c r="TWG926" s="34"/>
      <c r="TWN926" s="35"/>
      <c r="TWO926" s="34"/>
      <c r="TWV926" s="35"/>
      <c r="TWW926" s="34"/>
      <c r="TXD926" s="35"/>
      <c r="TXE926" s="34"/>
      <c r="TXL926" s="35"/>
      <c r="TXM926" s="34"/>
      <c r="TXT926" s="35"/>
      <c r="TXU926" s="34"/>
      <c r="TYB926" s="35"/>
      <c r="TYC926" s="34"/>
      <c r="TYJ926" s="35"/>
      <c r="TYK926" s="34"/>
      <c r="TYR926" s="35"/>
      <c r="TYS926" s="34"/>
      <c r="TYZ926" s="35"/>
      <c r="TZA926" s="34"/>
      <c r="TZH926" s="35"/>
      <c r="TZI926" s="34"/>
      <c r="TZP926" s="35"/>
      <c r="TZQ926" s="34"/>
      <c r="TZX926" s="35"/>
      <c r="TZY926" s="34"/>
      <c r="UAF926" s="35"/>
      <c r="UAG926" s="34"/>
      <c r="UAN926" s="35"/>
      <c r="UAO926" s="34"/>
      <c r="UAV926" s="35"/>
      <c r="UAW926" s="34"/>
      <c r="UBD926" s="35"/>
      <c r="UBE926" s="34"/>
      <c r="UBL926" s="35"/>
      <c r="UBM926" s="34"/>
      <c r="UBT926" s="35"/>
      <c r="UBU926" s="34"/>
      <c r="UCB926" s="35"/>
      <c r="UCC926" s="34"/>
      <c r="UCJ926" s="35"/>
      <c r="UCK926" s="34"/>
      <c r="UCR926" s="35"/>
      <c r="UCS926" s="34"/>
      <c r="UCZ926" s="35"/>
      <c r="UDA926" s="34"/>
      <c r="UDH926" s="35"/>
      <c r="UDI926" s="34"/>
      <c r="UDP926" s="35"/>
      <c r="UDQ926" s="34"/>
      <c r="UDX926" s="35"/>
      <c r="UDY926" s="34"/>
      <c r="UEF926" s="35"/>
      <c r="UEG926" s="34"/>
      <c r="UEN926" s="35"/>
      <c r="UEO926" s="34"/>
      <c r="UEV926" s="35"/>
      <c r="UEW926" s="34"/>
      <c r="UFD926" s="35"/>
      <c r="UFE926" s="34"/>
      <c r="UFL926" s="35"/>
      <c r="UFM926" s="34"/>
      <c r="UFT926" s="35"/>
      <c r="UFU926" s="34"/>
      <c r="UGB926" s="35"/>
      <c r="UGC926" s="34"/>
      <c r="UGJ926" s="35"/>
      <c r="UGK926" s="34"/>
      <c r="UGR926" s="35"/>
      <c r="UGS926" s="34"/>
      <c r="UGZ926" s="35"/>
      <c r="UHA926" s="34"/>
      <c r="UHH926" s="35"/>
      <c r="UHI926" s="34"/>
      <c r="UHP926" s="35"/>
      <c r="UHQ926" s="34"/>
      <c r="UHX926" s="35"/>
      <c r="UHY926" s="34"/>
      <c r="UIF926" s="35"/>
      <c r="UIG926" s="34"/>
      <c r="UIN926" s="35"/>
      <c r="UIO926" s="34"/>
      <c r="UIV926" s="35"/>
      <c r="UIW926" s="34"/>
      <c r="UJD926" s="35"/>
      <c r="UJE926" s="34"/>
      <c r="UJL926" s="35"/>
      <c r="UJM926" s="34"/>
      <c r="UJT926" s="35"/>
      <c r="UJU926" s="34"/>
      <c r="UKB926" s="35"/>
      <c r="UKC926" s="34"/>
      <c r="UKJ926" s="35"/>
      <c r="UKK926" s="34"/>
      <c r="UKR926" s="35"/>
      <c r="UKS926" s="34"/>
      <c r="UKZ926" s="35"/>
      <c r="ULA926" s="34"/>
      <c r="ULH926" s="35"/>
      <c r="ULI926" s="34"/>
      <c r="ULP926" s="35"/>
      <c r="ULQ926" s="34"/>
      <c r="ULX926" s="35"/>
      <c r="ULY926" s="34"/>
      <c r="UMF926" s="35"/>
      <c r="UMG926" s="34"/>
      <c r="UMN926" s="35"/>
      <c r="UMO926" s="34"/>
      <c r="UMV926" s="35"/>
      <c r="UMW926" s="34"/>
      <c r="UND926" s="35"/>
      <c r="UNE926" s="34"/>
      <c r="UNL926" s="35"/>
      <c r="UNM926" s="34"/>
      <c r="UNT926" s="35"/>
      <c r="UNU926" s="34"/>
      <c r="UOB926" s="35"/>
      <c r="UOC926" s="34"/>
      <c r="UOJ926" s="35"/>
      <c r="UOK926" s="34"/>
      <c r="UOR926" s="35"/>
      <c r="UOS926" s="34"/>
      <c r="UOZ926" s="35"/>
      <c r="UPA926" s="34"/>
      <c r="UPH926" s="35"/>
      <c r="UPI926" s="34"/>
      <c r="UPP926" s="35"/>
      <c r="UPQ926" s="34"/>
      <c r="UPX926" s="35"/>
      <c r="UPY926" s="34"/>
      <c r="UQF926" s="35"/>
      <c r="UQG926" s="34"/>
      <c r="UQN926" s="35"/>
      <c r="UQO926" s="34"/>
      <c r="UQV926" s="35"/>
      <c r="UQW926" s="34"/>
      <c r="URD926" s="35"/>
      <c r="URE926" s="34"/>
      <c r="URL926" s="35"/>
      <c r="URM926" s="34"/>
      <c r="URT926" s="35"/>
      <c r="URU926" s="34"/>
      <c r="USB926" s="35"/>
      <c r="USC926" s="34"/>
      <c r="USJ926" s="35"/>
      <c r="USK926" s="34"/>
      <c r="USR926" s="35"/>
      <c r="USS926" s="34"/>
      <c r="USZ926" s="35"/>
      <c r="UTA926" s="34"/>
      <c r="UTH926" s="35"/>
      <c r="UTI926" s="34"/>
      <c r="UTP926" s="35"/>
      <c r="UTQ926" s="34"/>
      <c r="UTX926" s="35"/>
      <c r="UTY926" s="34"/>
      <c r="UUF926" s="35"/>
      <c r="UUG926" s="34"/>
      <c r="UUN926" s="35"/>
      <c r="UUO926" s="34"/>
      <c r="UUV926" s="35"/>
      <c r="UUW926" s="34"/>
      <c r="UVD926" s="35"/>
      <c r="UVE926" s="34"/>
      <c r="UVL926" s="35"/>
      <c r="UVM926" s="34"/>
      <c r="UVT926" s="35"/>
      <c r="UVU926" s="34"/>
      <c r="UWB926" s="35"/>
      <c r="UWC926" s="34"/>
      <c r="UWJ926" s="35"/>
      <c r="UWK926" s="34"/>
      <c r="UWR926" s="35"/>
      <c r="UWS926" s="34"/>
      <c r="UWZ926" s="35"/>
      <c r="UXA926" s="34"/>
      <c r="UXH926" s="35"/>
      <c r="UXI926" s="34"/>
      <c r="UXP926" s="35"/>
      <c r="UXQ926" s="34"/>
      <c r="UXX926" s="35"/>
      <c r="UXY926" s="34"/>
      <c r="UYF926" s="35"/>
      <c r="UYG926" s="34"/>
      <c r="UYN926" s="35"/>
      <c r="UYO926" s="34"/>
      <c r="UYV926" s="35"/>
      <c r="UYW926" s="34"/>
      <c r="UZD926" s="35"/>
      <c r="UZE926" s="34"/>
      <c r="UZL926" s="35"/>
      <c r="UZM926" s="34"/>
      <c r="UZT926" s="35"/>
      <c r="UZU926" s="34"/>
      <c r="VAB926" s="35"/>
      <c r="VAC926" s="34"/>
      <c r="VAJ926" s="35"/>
      <c r="VAK926" s="34"/>
      <c r="VAR926" s="35"/>
      <c r="VAS926" s="34"/>
      <c r="VAZ926" s="35"/>
      <c r="VBA926" s="34"/>
      <c r="VBH926" s="35"/>
      <c r="VBI926" s="34"/>
      <c r="VBP926" s="35"/>
      <c r="VBQ926" s="34"/>
      <c r="VBX926" s="35"/>
      <c r="VBY926" s="34"/>
      <c r="VCF926" s="35"/>
      <c r="VCG926" s="34"/>
      <c r="VCN926" s="35"/>
      <c r="VCO926" s="34"/>
      <c r="VCV926" s="35"/>
      <c r="VCW926" s="34"/>
      <c r="VDD926" s="35"/>
      <c r="VDE926" s="34"/>
      <c r="VDL926" s="35"/>
      <c r="VDM926" s="34"/>
      <c r="VDT926" s="35"/>
      <c r="VDU926" s="34"/>
      <c r="VEB926" s="35"/>
      <c r="VEC926" s="34"/>
      <c r="VEJ926" s="35"/>
      <c r="VEK926" s="34"/>
      <c r="VER926" s="35"/>
      <c r="VES926" s="34"/>
      <c r="VEZ926" s="35"/>
      <c r="VFA926" s="34"/>
      <c r="VFH926" s="35"/>
      <c r="VFI926" s="34"/>
      <c r="VFP926" s="35"/>
      <c r="VFQ926" s="34"/>
      <c r="VFX926" s="35"/>
      <c r="VFY926" s="34"/>
      <c r="VGF926" s="35"/>
      <c r="VGG926" s="34"/>
      <c r="VGN926" s="35"/>
      <c r="VGO926" s="34"/>
      <c r="VGV926" s="35"/>
      <c r="VGW926" s="34"/>
      <c r="VHD926" s="35"/>
      <c r="VHE926" s="34"/>
      <c r="VHL926" s="35"/>
      <c r="VHM926" s="34"/>
      <c r="VHT926" s="35"/>
      <c r="VHU926" s="34"/>
      <c r="VIB926" s="35"/>
      <c r="VIC926" s="34"/>
      <c r="VIJ926" s="35"/>
      <c r="VIK926" s="34"/>
      <c r="VIR926" s="35"/>
      <c r="VIS926" s="34"/>
      <c r="VIZ926" s="35"/>
      <c r="VJA926" s="34"/>
      <c r="VJH926" s="35"/>
      <c r="VJI926" s="34"/>
      <c r="VJP926" s="35"/>
      <c r="VJQ926" s="34"/>
      <c r="VJX926" s="35"/>
      <c r="VJY926" s="34"/>
      <c r="VKF926" s="35"/>
      <c r="VKG926" s="34"/>
      <c r="VKN926" s="35"/>
      <c r="VKO926" s="34"/>
      <c r="VKV926" s="35"/>
      <c r="VKW926" s="34"/>
      <c r="VLD926" s="35"/>
      <c r="VLE926" s="34"/>
      <c r="VLL926" s="35"/>
      <c r="VLM926" s="34"/>
      <c r="VLT926" s="35"/>
      <c r="VLU926" s="34"/>
      <c r="VMB926" s="35"/>
      <c r="VMC926" s="34"/>
      <c r="VMJ926" s="35"/>
      <c r="VMK926" s="34"/>
      <c r="VMR926" s="35"/>
      <c r="VMS926" s="34"/>
      <c r="VMZ926" s="35"/>
      <c r="VNA926" s="34"/>
      <c r="VNH926" s="35"/>
      <c r="VNI926" s="34"/>
      <c r="VNP926" s="35"/>
      <c r="VNQ926" s="34"/>
      <c r="VNX926" s="35"/>
      <c r="VNY926" s="34"/>
      <c r="VOF926" s="35"/>
      <c r="VOG926" s="34"/>
      <c r="VON926" s="35"/>
      <c r="VOO926" s="34"/>
      <c r="VOV926" s="35"/>
      <c r="VOW926" s="34"/>
      <c r="VPD926" s="35"/>
      <c r="VPE926" s="34"/>
      <c r="VPL926" s="35"/>
      <c r="VPM926" s="34"/>
      <c r="VPT926" s="35"/>
      <c r="VPU926" s="34"/>
      <c r="VQB926" s="35"/>
      <c r="VQC926" s="34"/>
      <c r="VQJ926" s="35"/>
      <c r="VQK926" s="34"/>
      <c r="VQR926" s="35"/>
      <c r="VQS926" s="34"/>
      <c r="VQZ926" s="35"/>
      <c r="VRA926" s="34"/>
      <c r="VRH926" s="35"/>
      <c r="VRI926" s="34"/>
      <c r="VRP926" s="35"/>
      <c r="VRQ926" s="34"/>
      <c r="VRX926" s="35"/>
      <c r="VRY926" s="34"/>
      <c r="VSF926" s="35"/>
      <c r="VSG926" s="34"/>
      <c r="VSN926" s="35"/>
      <c r="VSO926" s="34"/>
      <c r="VSV926" s="35"/>
      <c r="VSW926" s="34"/>
      <c r="VTD926" s="35"/>
      <c r="VTE926" s="34"/>
      <c r="VTL926" s="35"/>
      <c r="VTM926" s="34"/>
      <c r="VTT926" s="35"/>
      <c r="VTU926" s="34"/>
      <c r="VUB926" s="35"/>
      <c r="VUC926" s="34"/>
      <c r="VUJ926" s="35"/>
      <c r="VUK926" s="34"/>
      <c r="VUR926" s="35"/>
      <c r="VUS926" s="34"/>
      <c r="VUZ926" s="35"/>
      <c r="VVA926" s="34"/>
      <c r="VVH926" s="35"/>
      <c r="VVI926" s="34"/>
      <c r="VVP926" s="35"/>
      <c r="VVQ926" s="34"/>
      <c r="VVX926" s="35"/>
      <c r="VVY926" s="34"/>
      <c r="VWF926" s="35"/>
      <c r="VWG926" s="34"/>
      <c r="VWN926" s="35"/>
      <c r="VWO926" s="34"/>
      <c r="VWV926" s="35"/>
      <c r="VWW926" s="34"/>
      <c r="VXD926" s="35"/>
      <c r="VXE926" s="34"/>
      <c r="VXL926" s="35"/>
      <c r="VXM926" s="34"/>
      <c r="VXT926" s="35"/>
      <c r="VXU926" s="34"/>
      <c r="VYB926" s="35"/>
      <c r="VYC926" s="34"/>
      <c r="VYJ926" s="35"/>
      <c r="VYK926" s="34"/>
      <c r="VYR926" s="35"/>
      <c r="VYS926" s="34"/>
      <c r="VYZ926" s="35"/>
      <c r="VZA926" s="34"/>
      <c r="VZH926" s="35"/>
      <c r="VZI926" s="34"/>
      <c r="VZP926" s="35"/>
      <c r="VZQ926" s="34"/>
      <c r="VZX926" s="35"/>
      <c r="VZY926" s="34"/>
      <c r="WAF926" s="35"/>
      <c r="WAG926" s="34"/>
      <c r="WAN926" s="35"/>
      <c r="WAO926" s="34"/>
      <c r="WAV926" s="35"/>
      <c r="WAW926" s="34"/>
      <c r="WBD926" s="35"/>
      <c r="WBE926" s="34"/>
      <c r="WBL926" s="35"/>
      <c r="WBM926" s="34"/>
      <c r="WBT926" s="35"/>
      <c r="WBU926" s="34"/>
      <c r="WCB926" s="35"/>
      <c r="WCC926" s="34"/>
      <c r="WCJ926" s="35"/>
      <c r="WCK926" s="34"/>
      <c r="WCR926" s="35"/>
      <c r="WCS926" s="34"/>
      <c r="WCZ926" s="35"/>
      <c r="WDA926" s="34"/>
      <c r="WDH926" s="35"/>
      <c r="WDI926" s="34"/>
      <c r="WDP926" s="35"/>
      <c r="WDQ926" s="34"/>
      <c r="WDX926" s="35"/>
      <c r="WDY926" s="34"/>
      <c r="WEF926" s="35"/>
      <c r="WEG926" s="34"/>
      <c r="WEN926" s="35"/>
      <c r="WEO926" s="34"/>
      <c r="WEV926" s="35"/>
      <c r="WEW926" s="34"/>
      <c r="WFD926" s="35"/>
      <c r="WFE926" s="34"/>
      <c r="WFL926" s="35"/>
      <c r="WFM926" s="34"/>
      <c r="WFT926" s="35"/>
      <c r="WFU926" s="34"/>
      <c r="WGB926" s="35"/>
      <c r="WGC926" s="34"/>
      <c r="WGJ926" s="35"/>
      <c r="WGK926" s="34"/>
      <c r="WGR926" s="35"/>
      <c r="WGS926" s="34"/>
      <c r="WGZ926" s="35"/>
      <c r="WHA926" s="34"/>
      <c r="WHH926" s="35"/>
      <c r="WHI926" s="34"/>
      <c r="WHP926" s="35"/>
      <c r="WHQ926" s="34"/>
      <c r="WHX926" s="35"/>
      <c r="WHY926" s="34"/>
      <c r="WIF926" s="35"/>
      <c r="WIG926" s="34"/>
      <c r="WIN926" s="35"/>
      <c r="WIO926" s="34"/>
      <c r="WIV926" s="35"/>
      <c r="WIW926" s="34"/>
      <c r="WJD926" s="35"/>
      <c r="WJE926" s="34"/>
      <c r="WJL926" s="35"/>
      <c r="WJM926" s="34"/>
      <c r="WJT926" s="35"/>
      <c r="WJU926" s="34"/>
      <c r="WKB926" s="35"/>
      <c r="WKC926" s="34"/>
      <c r="WKJ926" s="35"/>
      <c r="WKK926" s="34"/>
      <c r="WKR926" s="35"/>
      <c r="WKS926" s="34"/>
      <c r="WKZ926" s="35"/>
      <c r="WLA926" s="34"/>
      <c r="WLH926" s="35"/>
      <c r="WLI926" s="34"/>
      <c r="WLP926" s="35"/>
      <c r="WLQ926" s="34"/>
      <c r="WLX926" s="35"/>
      <c r="WLY926" s="34"/>
      <c r="WMF926" s="35"/>
      <c r="WMG926" s="34"/>
      <c r="WMN926" s="35"/>
      <c r="WMO926" s="34"/>
      <c r="WMV926" s="35"/>
      <c r="WMW926" s="34"/>
      <c r="WND926" s="35"/>
      <c r="WNE926" s="34"/>
      <c r="WNL926" s="35"/>
      <c r="WNM926" s="34"/>
      <c r="WNT926" s="35"/>
      <c r="WNU926" s="34"/>
      <c r="WOB926" s="35"/>
      <c r="WOC926" s="34"/>
      <c r="WOJ926" s="35"/>
      <c r="WOK926" s="34"/>
      <c r="WOR926" s="35"/>
      <c r="WOS926" s="34"/>
      <c r="WOZ926" s="35"/>
      <c r="WPA926" s="34"/>
      <c r="WPH926" s="35"/>
      <c r="WPI926" s="34"/>
      <c r="WPP926" s="35"/>
      <c r="WPQ926" s="34"/>
      <c r="WPX926" s="35"/>
      <c r="WPY926" s="34"/>
      <c r="WQF926" s="35"/>
      <c r="WQG926" s="34"/>
      <c r="WQN926" s="35"/>
      <c r="WQO926" s="34"/>
      <c r="WQV926" s="35"/>
      <c r="WQW926" s="34"/>
      <c r="WRD926" s="35"/>
      <c r="WRE926" s="34"/>
      <c r="WRL926" s="35"/>
      <c r="WRM926" s="34"/>
      <c r="WRT926" s="35"/>
      <c r="WRU926" s="34"/>
      <c r="WSB926" s="35"/>
      <c r="WSC926" s="34"/>
      <c r="WSJ926" s="35"/>
      <c r="WSK926" s="34"/>
      <c r="WSR926" s="35"/>
      <c r="WSS926" s="34"/>
      <c r="WSZ926" s="35"/>
      <c r="WTA926" s="34"/>
      <c r="WTH926" s="35"/>
      <c r="WTI926" s="34"/>
      <c r="WTP926" s="35"/>
      <c r="WTQ926" s="34"/>
      <c r="WTX926" s="35"/>
      <c r="WTY926" s="34"/>
      <c r="WUF926" s="35"/>
      <c r="WUG926" s="34"/>
      <c r="WUN926" s="35"/>
      <c r="WUO926" s="34"/>
      <c r="WUV926" s="35"/>
      <c r="WUW926" s="34"/>
      <c r="WVD926" s="35"/>
      <c r="WVE926" s="34"/>
      <c r="WVL926" s="35"/>
      <c r="WVM926" s="34"/>
      <c r="WVT926" s="35"/>
      <c r="WVU926" s="34"/>
      <c r="WWB926" s="35"/>
      <c r="WWC926" s="34"/>
      <c r="WWJ926" s="35"/>
      <c r="WWK926" s="34"/>
      <c r="WWR926" s="35"/>
      <c r="WWS926" s="34"/>
      <c r="WWZ926" s="35"/>
      <c r="WXA926" s="34"/>
      <c r="WXH926" s="35"/>
      <c r="WXI926" s="34"/>
      <c r="WXP926" s="35"/>
      <c r="WXQ926" s="34"/>
      <c r="WXX926" s="35"/>
      <c r="WXY926" s="34"/>
      <c r="WYF926" s="35"/>
      <c r="WYG926" s="34"/>
      <c r="WYN926" s="35"/>
      <c r="WYO926" s="34"/>
      <c r="WYV926" s="35"/>
      <c r="WYW926" s="34"/>
      <c r="WZD926" s="35"/>
      <c r="WZE926" s="34"/>
      <c r="WZL926" s="35"/>
      <c r="WZM926" s="34"/>
      <c r="WZT926" s="35"/>
      <c r="WZU926" s="34"/>
      <c r="XAB926" s="35"/>
      <c r="XAC926" s="34"/>
      <c r="XAJ926" s="35"/>
      <c r="XAK926" s="34"/>
      <c r="XAR926" s="35"/>
      <c r="XAS926" s="34"/>
      <c r="XAZ926" s="35"/>
      <c r="XBA926" s="34"/>
      <c r="XBH926" s="35"/>
      <c r="XBI926" s="34"/>
      <c r="XBP926" s="35"/>
      <c r="XBQ926" s="34"/>
      <c r="XBX926" s="35"/>
      <c r="XBY926" s="34"/>
      <c r="XCF926" s="35"/>
      <c r="XCG926" s="34"/>
      <c r="XCN926" s="35"/>
      <c r="XCO926" s="34"/>
      <c r="XCV926" s="35"/>
      <c r="XCW926" s="34"/>
      <c r="XDD926" s="35"/>
      <c r="XDE926" s="34"/>
      <c r="XDL926" s="35"/>
      <c r="XDM926" s="34"/>
      <c r="XDT926" s="35"/>
      <c r="XDU926" s="34"/>
      <c r="XEB926" s="35"/>
      <c r="XEC926" s="34"/>
      <c r="XEJ926" s="35"/>
      <c r="XEK926" s="34"/>
      <c r="XER926" s="35"/>
      <c r="XES926" s="34"/>
      <c r="XEZ926" s="35"/>
      <c r="XFA926" s="34"/>
    </row>
    <row r="927" spans="1:1021 1028:2045 2052:3069 3076:4093 4100:5117 5124:6141 6148:7165 7172:8189 8196:9213 9220:10237 10244:11261 11268:12285 12292:13309 13316:14333 14340:15357 15364:16381" x14ac:dyDescent="0.25">
      <c r="A927" t="s">
        <v>21</v>
      </c>
      <c r="B927" t="s">
        <v>353</v>
      </c>
      <c r="C927">
        <v>568</v>
      </c>
      <c r="D927">
        <v>568</v>
      </c>
      <c r="E927" s="35">
        <v>1</v>
      </c>
      <c r="F927" s="34">
        <v>3E-157</v>
      </c>
      <c r="G927">
        <v>98.16</v>
      </c>
      <c r="H927">
        <v>1237</v>
      </c>
      <c r="I927" t="str">
        <f>HYPERLINK("https://www.ncbi.nlm.nih.gov/nucleotide/MF043991.1?report=genbank&amp;log$=nucltop&amp;blast_rank=25&amp;RID=XE5J84ZU013","MF043991.1")</f>
        <v>MF043991.1</v>
      </c>
      <c r="L927" s="35"/>
      <c r="M927" s="34"/>
      <c r="T927" s="35"/>
      <c r="U927" s="34"/>
      <c r="AB927" s="35"/>
      <c r="AC927" s="34"/>
      <c r="AJ927" s="35"/>
      <c r="AK927" s="34"/>
      <c r="AR927" s="35"/>
      <c r="AS927" s="34"/>
      <c r="AZ927" s="35"/>
      <c r="BA927" s="34"/>
      <c r="BH927" s="35"/>
      <c r="BI927" s="34"/>
      <c r="BP927" s="35"/>
      <c r="BQ927" s="34"/>
      <c r="BX927" s="35"/>
      <c r="BY927" s="34"/>
      <c r="CF927" s="35"/>
      <c r="CG927" s="34"/>
      <c r="CN927" s="35"/>
      <c r="CO927" s="34"/>
      <c r="CV927" s="35"/>
      <c r="CW927" s="34"/>
      <c r="DD927" s="35"/>
      <c r="DE927" s="34"/>
      <c r="DL927" s="35"/>
      <c r="DM927" s="34"/>
      <c r="DT927" s="35"/>
      <c r="DU927" s="34"/>
      <c r="EB927" s="35"/>
      <c r="EC927" s="34"/>
      <c r="EJ927" s="35"/>
      <c r="EK927" s="34"/>
      <c r="ER927" s="35"/>
      <c r="ES927" s="34"/>
      <c r="EZ927" s="35"/>
      <c r="FA927" s="34"/>
      <c r="FH927" s="35"/>
      <c r="FI927" s="34"/>
      <c r="FP927" s="35"/>
      <c r="FQ927" s="34"/>
      <c r="FX927" s="35"/>
      <c r="FY927" s="34"/>
      <c r="GF927" s="35"/>
      <c r="GG927" s="34"/>
      <c r="GN927" s="35"/>
      <c r="GO927" s="34"/>
      <c r="GV927" s="35"/>
      <c r="GW927" s="34"/>
      <c r="HD927" s="35"/>
      <c r="HE927" s="34"/>
      <c r="HL927" s="35"/>
      <c r="HM927" s="34"/>
      <c r="HT927" s="35"/>
      <c r="HU927" s="34"/>
      <c r="IB927" s="35"/>
      <c r="IC927" s="34"/>
      <c r="IJ927" s="35"/>
      <c r="IK927" s="34"/>
      <c r="IR927" s="35"/>
      <c r="IS927" s="34"/>
      <c r="IZ927" s="35"/>
      <c r="JA927" s="34"/>
      <c r="JH927" s="35"/>
      <c r="JI927" s="34"/>
      <c r="JP927" s="35"/>
      <c r="JQ927" s="34"/>
      <c r="JX927" s="35"/>
      <c r="JY927" s="34"/>
      <c r="KF927" s="35"/>
      <c r="KG927" s="34"/>
      <c r="KN927" s="35"/>
      <c r="KO927" s="34"/>
      <c r="KV927" s="35"/>
      <c r="KW927" s="34"/>
      <c r="LD927" s="35"/>
      <c r="LE927" s="34"/>
      <c r="LL927" s="35"/>
      <c r="LM927" s="34"/>
      <c r="LT927" s="35"/>
      <c r="LU927" s="34"/>
      <c r="MB927" s="35"/>
      <c r="MC927" s="34"/>
      <c r="MJ927" s="35"/>
      <c r="MK927" s="34"/>
      <c r="MR927" s="35"/>
      <c r="MS927" s="34"/>
      <c r="MZ927" s="35"/>
      <c r="NA927" s="34"/>
      <c r="NH927" s="35"/>
      <c r="NI927" s="34"/>
      <c r="NP927" s="35"/>
      <c r="NQ927" s="34"/>
      <c r="NX927" s="35"/>
      <c r="NY927" s="34"/>
      <c r="OF927" s="35"/>
      <c r="OG927" s="34"/>
      <c r="ON927" s="35"/>
      <c r="OO927" s="34"/>
      <c r="OV927" s="35"/>
      <c r="OW927" s="34"/>
      <c r="PD927" s="35"/>
      <c r="PE927" s="34"/>
      <c r="PL927" s="35"/>
      <c r="PM927" s="34"/>
      <c r="PT927" s="35"/>
      <c r="PU927" s="34"/>
      <c r="QB927" s="35"/>
      <c r="QC927" s="34"/>
      <c r="QJ927" s="35"/>
      <c r="QK927" s="34"/>
      <c r="QR927" s="35"/>
      <c r="QS927" s="34"/>
      <c r="QZ927" s="35"/>
      <c r="RA927" s="34"/>
      <c r="RH927" s="35"/>
      <c r="RI927" s="34"/>
      <c r="RP927" s="35"/>
      <c r="RQ927" s="34"/>
      <c r="RX927" s="35"/>
      <c r="RY927" s="34"/>
      <c r="SF927" s="35"/>
      <c r="SG927" s="34"/>
      <c r="SN927" s="35"/>
      <c r="SO927" s="34"/>
      <c r="SV927" s="35"/>
      <c r="SW927" s="34"/>
      <c r="TD927" s="35"/>
      <c r="TE927" s="34"/>
      <c r="TL927" s="35"/>
      <c r="TM927" s="34"/>
      <c r="TT927" s="35"/>
      <c r="TU927" s="34"/>
      <c r="UB927" s="35"/>
      <c r="UC927" s="34"/>
      <c r="UJ927" s="35"/>
      <c r="UK927" s="34"/>
      <c r="UR927" s="35"/>
      <c r="US927" s="34"/>
      <c r="UZ927" s="35"/>
      <c r="VA927" s="34"/>
      <c r="VH927" s="35"/>
      <c r="VI927" s="34"/>
      <c r="VP927" s="35"/>
      <c r="VQ927" s="34"/>
      <c r="VX927" s="35"/>
      <c r="VY927" s="34"/>
      <c r="WF927" s="35"/>
      <c r="WG927" s="34"/>
      <c r="WN927" s="35"/>
      <c r="WO927" s="34"/>
      <c r="WV927" s="35"/>
      <c r="WW927" s="34"/>
      <c r="XD927" s="35"/>
      <c r="XE927" s="34"/>
      <c r="XL927" s="35"/>
      <c r="XM927" s="34"/>
      <c r="XT927" s="35"/>
      <c r="XU927" s="34"/>
      <c r="YB927" s="35"/>
      <c r="YC927" s="34"/>
      <c r="YJ927" s="35"/>
      <c r="YK927" s="34"/>
      <c r="YR927" s="35"/>
      <c r="YS927" s="34"/>
      <c r="YZ927" s="35"/>
      <c r="ZA927" s="34"/>
      <c r="ZH927" s="35"/>
      <c r="ZI927" s="34"/>
      <c r="ZP927" s="35"/>
      <c r="ZQ927" s="34"/>
      <c r="ZX927" s="35"/>
      <c r="ZY927" s="34"/>
      <c r="AAF927" s="35"/>
      <c r="AAG927" s="34"/>
      <c r="AAN927" s="35"/>
      <c r="AAO927" s="34"/>
      <c r="AAV927" s="35"/>
      <c r="AAW927" s="34"/>
      <c r="ABD927" s="35"/>
      <c r="ABE927" s="34"/>
      <c r="ABL927" s="35"/>
      <c r="ABM927" s="34"/>
      <c r="ABT927" s="35"/>
      <c r="ABU927" s="34"/>
      <c r="ACB927" s="35"/>
      <c r="ACC927" s="34"/>
      <c r="ACJ927" s="35"/>
      <c r="ACK927" s="34"/>
      <c r="ACR927" s="35"/>
      <c r="ACS927" s="34"/>
      <c r="ACZ927" s="35"/>
      <c r="ADA927" s="34"/>
      <c r="ADH927" s="35"/>
      <c r="ADI927" s="34"/>
      <c r="ADP927" s="35"/>
      <c r="ADQ927" s="34"/>
      <c r="ADX927" s="35"/>
      <c r="ADY927" s="34"/>
      <c r="AEF927" s="35"/>
      <c r="AEG927" s="34"/>
      <c r="AEN927" s="35"/>
      <c r="AEO927" s="34"/>
      <c r="AEV927" s="35"/>
      <c r="AEW927" s="34"/>
      <c r="AFD927" s="35"/>
      <c r="AFE927" s="34"/>
      <c r="AFL927" s="35"/>
      <c r="AFM927" s="34"/>
      <c r="AFT927" s="35"/>
      <c r="AFU927" s="34"/>
      <c r="AGB927" s="35"/>
      <c r="AGC927" s="34"/>
      <c r="AGJ927" s="35"/>
      <c r="AGK927" s="34"/>
      <c r="AGR927" s="35"/>
      <c r="AGS927" s="34"/>
      <c r="AGZ927" s="35"/>
      <c r="AHA927" s="34"/>
      <c r="AHH927" s="35"/>
      <c r="AHI927" s="34"/>
      <c r="AHP927" s="35"/>
      <c r="AHQ927" s="34"/>
      <c r="AHX927" s="35"/>
      <c r="AHY927" s="34"/>
      <c r="AIF927" s="35"/>
      <c r="AIG927" s="34"/>
      <c r="AIN927" s="35"/>
      <c r="AIO927" s="34"/>
      <c r="AIV927" s="35"/>
      <c r="AIW927" s="34"/>
      <c r="AJD927" s="35"/>
      <c r="AJE927" s="34"/>
      <c r="AJL927" s="35"/>
      <c r="AJM927" s="34"/>
      <c r="AJT927" s="35"/>
      <c r="AJU927" s="34"/>
      <c r="AKB927" s="35"/>
      <c r="AKC927" s="34"/>
      <c r="AKJ927" s="35"/>
      <c r="AKK927" s="34"/>
      <c r="AKR927" s="35"/>
      <c r="AKS927" s="34"/>
      <c r="AKZ927" s="35"/>
      <c r="ALA927" s="34"/>
      <c r="ALH927" s="35"/>
      <c r="ALI927" s="34"/>
      <c r="ALP927" s="35"/>
      <c r="ALQ927" s="34"/>
      <c r="ALX927" s="35"/>
      <c r="ALY927" s="34"/>
      <c r="AMF927" s="35"/>
      <c r="AMG927" s="34"/>
      <c r="AMN927" s="35"/>
      <c r="AMO927" s="34"/>
      <c r="AMV927" s="35"/>
      <c r="AMW927" s="34"/>
      <c r="AND927" s="35"/>
      <c r="ANE927" s="34"/>
      <c r="ANL927" s="35"/>
      <c r="ANM927" s="34"/>
      <c r="ANT927" s="35"/>
      <c r="ANU927" s="34"/>
      <c r="AOB927" s="35"/>
      <c r="AOC927" s="34"/>
      <c r="AOJ927" s="35"/>
      <c r="AOK927" s="34"/>
      <c r="AOR927" s="35"/>
      <c r="AOS927" s="34"/>
      <c r="AOZ927" s="35"/>
      <c r="APA927" s="34"/>
      <c r="APH927" s="35"/>
      <c r="API927" s="34"/>
      <c r="APP927" s="35"/>
      <c r="APQ927" s="34"/>
      <c r="APX927" s="35"/>
      <c r="APY927" s="34"/>
      <c r="AQF927" s="35"/>
      <c r="AQG927" s="34"/>
      <c r="AQN927" s="35"/>
      <c r="AQO927" s="34"/>
      <c r="AQV927" s="35"/>
      <c r="AQW927" s="34"/>
      <c r="ARD927" s="35"/>
      <c r="ARE927" s="34"/>
      <c r="ARL927" s="35"/>
      <c r="ARM927" s="34"/>
      <c r="ART927" s="35"/>
      <c r="ARU927" s="34"/>
      <c r="ASB927" s="35"/>
      <c r="ASC927" s="34"/>
      <c r="ASJ927" s="35"/>
      <c r="ASK927" s="34"/>
      <c r="ASR927" s="35"/>
      <c r="ASS927" s="34"/>
      <c r="ASZ927" s="35"/>
      <c r="ATA927" s="34"/>
      <c r="ATH927" s="35"/>
      <c r="ATI927" s="34"/>
      <c r="ATP927" s="35"/>
      <c r="ATQ927" s="34"/>
      <c r="ATX927" s="35"/>
      <c r="ATY927" s="34"/>
      <c r="AUF927" s="35"/>
      <c r="AUG927" s="34"/>
      <c r="AUN927" s="35"/>
      <c r="AUO927" s="34"/>
      <c r="AUV927" s="35"/>
      <c r="AUW927" s="34"/>
      <c r="AVD927" s="35"/>
      <c r="AVE927" s="34"/>
      <c r="AVL927" s="35"/>
      <c r="AVM927" s="34"/>
      <c r="AVT927" s="35"/>
      <c r="AVU927" s="34"/>
      <c r="AWB927" s="35"/>
      <c r="AWC927" s="34"/>
      <c r="AWJ927" s="35"/>
      <c r="AWK927" s="34"/>
      <c r="AWR927" s="35"/>
      <c r="AWS927" s="34"/>
      <c r="AWZ927" s="35"/>
      <c r="AXA927" s="34"/>
      <c r="AXH927" s="35"/>
      <c r="AXI927" s="34"/>
      <c r="AXP927" s="35"/>
      <c r="AXQ927" s="34"/>
      <c r="AXX927" s="35"/>
      <c r="AXY927" s="34"/>
      <c r="AYF927" s="35"/>
      <c r="AYG927" s="34"/>
      <c r="AYN927" s="35"/>
      <c r="AYO927" s="34"/>
      <c r="AYV927" s="35"/>
      <c r="AYW927" s="34"/>
      <c r="AZD927" s="35"/>
      <c r="AZE927" s="34"/>
      <c r="AZL927" s="35"/>
      <c r="AZM927" s="34"/>
      <c r="AZT927" s="35"/>
      <c r="AZU927" s="34"/>
      <c r="BAB927" s="35"/>
      <c r="BAC927" s="34"/>
      <c r="BAJ927" s="35"/>
      <c r="BAK927" s="34"/>
      <c r="BAR927" s="35"/>
      <c r="BAS927" s="34"/>
      <c r="BAZ927" s="35"/>
      <c r="BBA927" s="34"/>
      <c r="BBH927" s="35"/>
      <c r="BBI927" s="34"/>
      <c r="BBP927" s="35"/>
      <c r="BBQ927" s="34"/>
      <c r="BBX927" s="35"/>
      <c r="BBY927" s="34"/>
      <c r="BCF927" s="35"/>
      <c r="BCG927" s="34"/>
      <c r="BCN927" s="35"/>
      <c r="BCO927" s="34"/>
      <c r="BCV927" s="35"/>
      <c r="BCW927" s="34"/>
      <c r="BDD927" s="35"/>
      <c r="BDE927" s="34"/>
      <c r="BDL927" s="35"/>
      <c r="BDM927" s="34"/>
      <c r="BDT927" s="35"/>
      <c r="BDU927" s="34"/>
      <c r="BEB927" s="35"/>
      <c r="BEC927" s="34"/>
      <c r="BEJ927" s="35"/>
      <c r="BEK927" s="34"/>
      <c r="BER927" s="35"/>
      <c r="BES927" s="34"/>
      <c r="BEZ927" s="35"/>
      <c r="BFA927" s="34"/>
      <c r="BFH927" s="35"/>
      <c r="BFI927" s="34"/>
      <c r="BFP927" s="35"/>
      <c r="BFQ927" s="34"/>
      <c r="BFX927" s="35"/>
      <c r="BFY927" s="34"/>
      <c r="BGF927" s="35"/>
      <c r="BGG927" s="34"/>
      <c r="BGN927" s="35"/>
      <c r="BGO927" s="34"/>
      <c r="BGV927" s="35"/>
      <c r="BGW927" s="34"/>
      <c r="BHD927" s="35"/>
      <c r="BHE927" s="34"/>
      <c r="BHL927" s="35"/>
      <c r="BHM927" s="34"/>
      <c r="BHT927" s="35"/>
      <c r="BHU927" s="34"/>
      <c r="BIB927" s="35"/>
      <c r="BIC927" s="34"/>
      <c r="BIJ927" s="35"/>
      <c r="BIK927" s="34"/>
      <c r="BIR927" s="35"/>
      <c r="BIS927" s="34"/>
      <c r="BIZ927" s="35"/>
      <c r="BJA927" s="34"/>
      <c r="BJH927" s="35"/>
      <c r="BJI927" s="34"/>
      <c r="BJP927" s="35"/>
      <c r="BJQ927" s="34"/>
      <c r="BJX927" s="35"/>
      <c r="BJY927" s="34"/>
      <c r="BKF927" s="35"/>
      <c r="BKG927" s="34"/>
      <c r="BKN927" s="35"/>
      <c r="BKO927" s="34"/>
      <c r="BKV927" s="35"/>
      <c r="BKW927" s="34"/>
      <c r="BLD927" s="35"/>
      <c r="BLE927" s="34"/>
      <c r="BLL927" s="35"/>
      <c r="BLM927" s="34"/>
      <c r="BLT927" s="35"/>
      <c r="BLU927" s="34"/>
      <c r="BMB927" s="35"/>
      <c r="BMC927" s="34"/>
      <c r="BMJ927" s="35"/>
      <c r="BMK927" s="34"/>
      <c r="BMR927" s="35"/>
      <c r="BMS927" s="34"/>
      <c r="BMZ927" s="35"/>
      <c r="BNA927" s="34"/>
      <c r="BNH927" s="35"/>
      <c r="BNI927" s="34"/>
      <c r="BNP927" s="35"/>
      <c r="BNQ927" s="34"/>
      <c r="BNX927" s="35"/>
      <c r="BNY927" s="34"/>
      <c r="BOF927" s="35"/>
      <c r="BOG927" s="34"/>
      <c r="BON927" s="35"/>
      <c r="BOO927" s="34"/>
      <c r="BOV927" s="35"/>
      <c r="BOW927" s="34"/>
      <c r="BPD927" s="35"/>
      <c r="BPE927" s="34"/>
      <c r="BPL927" s="35"/>
      <c r="BPM927" s="34"/>
      <c r="BPT927" s="35"/>
      <c r="BPU927" s="34"/>
      <c r="BQB927" s="35"/>
      <c r="BQC927" s="34"/>
      <c r="BQJ927" s="35"/>
      <c r="BQK927" s="34"/>
      <c r="BQR927" s="35"/>
      <c r="BQS927" s="34"/>
      <c r="BQZ927" s="35"/>
      <c r="BRA927" s="34"/>
      <c r="BRH927" s="35"/>
      <c r="BRI927" s="34"/>
      <c r="BRP927" s="35"/>
      <c r="BRQ927" s="34"/>
      <c r="BRX927" s="35"/>
      <c r="BRY927" s="34"/>
      <c r="BSF927" s="35"/>
      <c r="BSG927" s="34"/>
      <c r="BSN927" s="35"/>
      <c r="BSO927" s="34"/>
      <c r="BSV927" s="35"/>
      <c r="BSW927" s="34"/>
      <c r="BTD927" s="35"/>
      <c r="BTE927" s="34"/>
      <c r="BTL927" s="35"/>
      <c r="BTM927" s="34"/>
      <c r="BTT927" s="35"/>
      <c r="BTU927" s="34"/>
      <c r="BUB927" s="35"/>
      <c r="BUC927" s="34"/>
      <c r="BUJ927" s="35"/>
      <c r="BUK927" s="34"/>
      <c r="BUR927" s="35"/>
      <c r="BUS927" s="34"/>
      <c r="BUZ927" s="35"/>
      <c r="BVA927" s="34"/>
      <c r="BVH927" s="35"/>
      <c r="BVI927" s="34"/>
      <c r="BVP927" s="35"/>
      <c r="BVQ927" s="34"/>
      <c r="BVX927" s="35"/>
      <c r="BVY927" s="34"/>
      <c r="BWF927" s="35"/>
      <c r="BWG927" s="34"/>
      <c r="BWN927" s="35"/>
      <c r="BWO927" s="34"/>
      <c r="BWV927" s="35"/>
      <c r="BWW927" s="34"/>
      <c r="BXD927" s="35"/>
      <c r="BXE927" s="34"/>
      <c r="BXL927" s="35"/>
      <c r="BXM927" s="34"/>
      <c r="BXT927" s="35"/>
      <c r="BXU927" s="34"/>
      <c r="BYB927" s="35"/>
      <c r="BYC927" s="34"/>
      <c r="BYJ927" s="35"/>
      <c r="BYK927" s="34"/>
      <c r="BYR927" s="35"/>
      <c r="BYS927" s="34"/>
      <c r="BYZ927" s="35"/>
      <c r="BZA927" s="34"/>
      <c r="BZH927" s="35"/>
      <c r="BZI927" s="34"/>
      <c r="BZP927" s="35"/>
      <c r="BZQ927" s="34"/>
      <c r="BZX927" s="35"/>
      <c r="BZY927" s="34"/>
      <c r="CAF927" s="35"/>
      <c r="CAG927" s="34"/>
      <c r="CAN927" s="35"/>
      <c r="CAO927" s="34"/>
      <c r="CAV927" s="35"/>
      <c r="CAW927" s="34"/>
      <c r="CBD927" s="35"/>
      <c r="CBE927" s="34"/>
      <c r="CBL927" s="35"/>
      <c r="CBM927" s="34"/>
      <c r="CBT927" s="35"/>
      <c r="CBU927" s="34"/>
      <c r="CCB927" s="35"/>
      <c r="CCC927" s="34"/>
      <c r="CCJ927" s="35"/>
      <c r="CCK927" s="34"/>
      <c r="CCR927" s="35"/>
      <c r="CCS927" s="34"/>
      <c r="CCZ927" s="35"/>
      <c r="CDA927" s="34"/>
      <c r="CDH927" s="35"/>
      <c r="CDI927" s="34"/>
      <c r="CDP927" s="35"/>
      <c r="CDQ927" s="34"/>
      <c r="CDX927" s="35"/>
      <c r="CDY927" s="34"/>
      <c r="CEF927" s="35"/>
      <c r="CEG927" s="34"/>
      <c r="CEN927" s="35"/>
      <c r="CEO927" s="34"/>
      <c r="CEV927" s="35"/>
      <c r="CEW927" s="34"/>
      <c r="CFD927" s="35"/>
      <c r="CFE927" s="34"/>
      <c r="CFL927" s="35"/>
      <c r="CFM927" s="34"/>
      <c r="CFT927" s="35"/>
      <c r="CFU927" s="34"/>
      <c r="CGB927" s="35"/>
      <c r="CGC927" s="34"/>
      <c r="CGJ927" s="35"/>
      <c r="CGK927" s="34"/>
      <c r="CGR927" s="35"/>
      <c r="CGS927" s="34"/>
      <c r="CGZ927" s="35"/>
      <c r="CHA927" s="34"/>
      <c r="CHH927" s="35"/>
      <c r="CHI927" s="34"/>
      <c r="CHP927" s="35"/>
      <c r="CHQ927" s="34"/>
      <c r="CHX927" s="35"/>
      <c r="CHY927" s="34"/>
      <c r="CIF927" s="35"/>
      <c r="CIG927" s="34"/>
      <c r="CIN927" s="35"/>
      <c r="CIO927" s="34"/>
      <c r="CIV927" s="35"/>
      <c r="CIW927" s="34"/>
      <c r="CJD927" s="35"/>
      <c r="CJE927" s="34"/>
      <c r="CJL927" s="35"/>
      <c r="CJM927" s="34"/>
      <c r="CJT927" s="35"/>
      <c r="CJU927" s="34"/>
      <c r="CKB927" s="35"/>
      <c r="CKC927" s="34"/>
      <c r="CKJ927" s="35"/>
      <c r="CKK927" s="34"/>
      <c r="CKR927" s="35"/>
      <c r="CKS927" s="34"/>
      <c r="CKZ927" s="35"/>
      <c r="CLA927" s="34"/>
      <c r="CLH927" s="35"/>
      <c r="CLI927" s="34"/>
      <c r="CLP927" s="35"/>
      <c r="CLQ927" s="34"/>
      <c r="CLX927" s="35"/>
      <c r="CLY927" s="34"/>
      <c r="CMF927" s="35"/>
      <c r="CMG927" s="34"/>
      <c r="CMN927" s="35"/>
      <c r="CMO927" s="34"/>
      <c r="CMV927" s="35"/>
      <c r="CMW927" s="34"/>
      <c r="CND927" s="35"/>
      <c r="CNE927" s="34"/>
      <c r="CNL927" s="35"/>
      <c r="CNM927" s="34"/>
      <c r="CNT927" s="35"/>
      <c r="CNU927" s="34"/>
      <c r="COB927" s="35"/>
      <c r="COC927" s="34"/>
      <c r="COJ927" s="35"/>
      <c r="COK927" s="34"/>
      <c r="COR927" s="35"/>
      <c r="COS927" s="34"/>
      <c r="COZ927" s="35"/>
      <c r="CPA927" s="34"/>
      <c r="CPH927" s="35"/>
      <c r="CPI927" s="34"/>
      <c r="CPP927" s="35"/>
      <c r="CPQ927" s="34"/>
      <c r="CPX927" s="35"/>
      <c r="CPY927" s="34"/>
      <c r="CQF927" s="35"/>
      <c r="CQG927" s="34"/>
      <c r="CQN927" s="35"/>
      <c r="CQO927" s="34"/>
      <c r="CQV927" s="35"/>
      <c r="CQW927" s="34"/>
      <c r="CRD927" s="35"/>
      <c r="CRE927" s="34"/>
      <c r="CRL927" s="35"/>
      <c r="CRM927" s="34"/>
      <c r="CRT927" s="35"/>
      <c r="CRU927" s="34"/>
      <c r="CSB927" s="35"/>
      <c r="CSC927" s="34"/>
      <c r="CSJ927" s="35"/>
      <c r="CSK927" s="34"/>
      <c r="CSR927" s="35"/>
      <c r="CSS927" s="34"/>
      <c r="CSZ927" s="35"/>
      <c r="CTA927" s="34"/>
      <c r="CTH927" s="35"/>
      <c r="CTI927" s="34"/>
      <c r="CTP927" s="35"/>
      <c r="CTQ927" s="34"/>
      <c r="CTX927" s="35"/>
      <c r="CTY927" s="34"/>
      <c r="CUF927" s="35"/>
      <c r="CUG927" s="34"/>
      <c r="CUN927" s="35"/>
      <c r="CUO927" s="34"/>
      <c r="CUV927" s="35"/>
      <c r="CUW927" s="34"/>
      <c r="CVD927" s="35"/>
      <c r="CVE927" s="34"/>
      <c r="CVL927" s="35"/>
      <c r="CVM927" s="34"/>
      <c r="CVT927" s="35"/>
      <c r="CVU927" s="34"/>
      <c r="CWB927" s="35"/>
      <c r="CWC927" s="34"/>
      <c r="CWJ927" s="35"/>
      <c r="CWK927" s="34"/>
      <c r="CWR927" s="35"/>
      <c r="CWS927" s="34"/>
      <c r="CWZ927" s="35"/>
      <c r="CXA927" s="34"/>
      <c r="CXH927" s="35"/>
      <c r="CXI927" s="34"/>
      <c r="CXP927" s="35"/>
      <c r="CXQ927" s="34"/>
      <c r="CXX927" s="35"/>
      <c r="CXY927" s="34"/>
      <c r="CYF927" s="35"/>
      <c r="CYG927" s="34"/>
      <c r="CYN927" s="35"/>
      <c r="CYO927" s="34"/>
      <c r="CYV927" s="35"/>
      <c r="CYW927" s="34"/>
      <c r="CZD927" s="35"/>
      <c r="CZE927" s="34"/>
      <c r="CZL927" s="35"/>
      <c r="CZM927" s="34"/>
      <c r="CZT927" s="35"/>
      <c r="CZU927" s="34"/>
      <c r="DAB927" s="35"/>
      <c r="DAC927" s="34"/>
      <c r="DAJ927" s="35"/>
      <c r="DAK927" s="34"/>
      <c r="DAR927" s="35"/>
      <c r="DAS927" s="34"/>
      <c r="DAZ927" s="35"/>
      <c r="DBA927" s="34"/>
      <c r="DBH927" s="35"/>
      <c r="DBI927" s="34"/>
      <c r="DBP927" s="35"/>
      <c r="DBQ927" s="34"/>
      <c r="DBX927" s="35"/>
      <c r="DBY927" s="34"/>
      <c r="DCF927" s="35"/>
      <c r="DCG927" s="34"/>
      <c r="DCN927" s="35"/>
      <c r="DCO927" s="34"/>
      <c r="DCV927" s="35"/>
      <c r="DCW927" s="34"/>
      <c r="DDD927" s="35"/>
      <c r="DDE927" s="34"/>
      <c r="DDL927" s="35"/>
      <c r="DDM927" s="34"/>
      <c r="DDT927" s="35"/>
      <c r="DDU927" s="34"/>
      <c r="DEB927" s="35"/>
      <c r="DEC927" s="34"/>
      <c r="DEJ927" s="35"/>
      <c r="DEK927" s="34"/>
      <c r="DER927" s="35"/>
      <c r="DES927" s="34"/>
      <c r="DEZ927" s="35"/>
      <c r="DFA927" s="34"/>
      <c r="DFH927" s="35"/>
      <c r="DFI927" s="34"/>
      <c r="DFP927" s="35"/>
      <c r="DFQ927" s="34"/>
      <c r="DFX927" s="35"/>
      <c r="DFY927" s="34"/>
      <c r="DGF927" s="35"/>
      <c r="DGG927" s="34"/>
      <c r="DGN927" s="35"/>
      <c r="DGO927" s="34"/>
      <c r="DGV927" s="35"/>
      <c r="DGW927" s="34"/>
      <c r="DHD927" s="35"/>
      <c r="DHE927" s="34"/>
      <c r="DHL927" s="35"/>
      <c r="DHM927" s="34"/>
      <c r="DHT927" s="35"/>
      <c r="DHU927" s="34"/>
      <c r="DIB927" s="35"/>
      <c r="DIC927" s="34"/>
      <c r="DIJ927" s="35"/>
      <c r="DIK927" s="34"/>
      <c r="DIR927" s="35"/>
      <c r="DIS927" s="34"/>
      <c r="DIZ927" s="35"/>
      <c r="DJA927" s="34"/>
      <c r="DJH927" s="35"/>
      <c r="DJI927" s="34"/>
      <c r="DJP927" s="35"/>
      <c r="DJQ927" s="34"/>
      <c r="DJX927" s="35"/>
      <c r="DJY927" s="34"/>
      <c r="DKF927" s="35"/>
      <c r="DKG927" s="34"/>
      <c r="DKN927" s="35"/>
      <c r="DKO927" s="34"/>
      <c r="DKV927" s="35"/>
      <c r="DKW927" s="34"/>
      <c r="DLD927" s="35"/>
      <c r="DLE927" s="34"/>
      <c r="DLL927" s="35"/>
      <c r="DLM927" s="34"/>
      <c r="DLT927" s="35"/>
      <c r="DLU927" s="34"/>
      <c r="DMB927" s="35"/>
      <c r="DMC927" s="34"/>
      <c r="DMJ927" s="35"/>
      <c r="DMK927" s="34"/>
      <c r="DMR927" s="35"/>
      <c r="DMS927" s="34"/>
      <c r="DMZ927" s="35"/>
      <c r="DNA927" s="34"/>
      <c r="DNH927" s="35"/>
      <c r="DNI927" s="34"/>
      <c r="DNP927" s="35"/>
      <c r="DNQ927" s="34"/>
      <c r="DNX927" s="35"/>
      <c r="DNY927" s="34"/>
      <c r="DOF927" s="35"/>
      <c r="DOG927" s="34"/>
      <c r="DON927" s="35"/>
      <c r="DOO927" s="34"/>
      <c r="DOV927" s="35"/>
      <c r="DOW927" s="34"/>
      <c r="DPD927" s="35"/>
      <c r="DPE927" s="34"/>
      <c r="DPL927" s="35"/>
      <c r="DPM927" s="34"/>
      <c r="DPT927" s="35"/>
      <c r="DPU927" s="34"/>
      <c r="DQB927" s="35"/>
      <c r="DQC927" s="34"/>
      <c r="DQJ927" s="35"/>
      <c r="DQK927" s="34"/>
      <c r="DQR927" s="35"/>
      <c r="DQS927" s="34"/>
      <c r="DQZ927" s="35"/>
      <c r="DRA927" s="34"/>
      <c r="DRH927" s="35"/>
      <c r="DRI927" s="34"/>
      <c r="DRP927" s="35"/>
      <c r="DRQ927" s="34"/>
      <c r="DRX927" s="35"/>
      <c r="DRY927" s="34"/>
      <c r="DSF927" s="35"/>
      <c r="DSG927" s="34"/>
      <c r="DSN927" s="35"/>
      <c r="DSO927" s="34"/>
      <c r="DSV927" s="35"/>
      <c r="DSW927" s="34"/>
      <c r="DTD927" s="35"/>
      <c r="DTE927" s="34"/>
      <c r="DTL927" s="35"/>
      <c r="DTM927" s="34"/>
      <c r="DTT927" s="35"/>
      <c r="DTU927" s="34"/>
      <c r="DUB927" s="35"/>
      <c r="DUC927" s="34"/>
      <c r="DUJ927" s="35"/>
      <c r="DUK927" s="34"/>
      <c r="DUR927" s="35"/>
      <c r="DUS927" s="34"/>
      <c r="DUZ927" s="35"/>
      <c r="DVA927" s="34"/>
      <c r="DVH927" s="35"/>
      <c r="DVI927" s="34"/>
      <c r="DVP927" s="35"/>
      <c r="DVQ927" s="34"/>
      <c r="DVX927" s="35"/>
      <c r="DVY927" s="34"/>
      <c r="DWF927" s="35"/>
      <c r="DWG927" s="34"/>
      <c r="DWN927" s="35"/>
      <c r="DWO927" s="34"/>
      <c r="DWV927" s="35"/>
      <c r="DWW927" s="34"/>
      <c r="DXD927" s="35"/>
      <c r="DXE927" s="34"/>
      <c r="DXL927" s="35"/>
      <c r="DXM927" s="34"/>
      <c r="DXT927" s="35"/>
      <c r="DXU927" s="34"/>
      <c r="DYB927" s="35"/>
      <c r="DYC927" s="34"/>
      <c r="DYJ927" s="35"/>
      <c r="DYK927" s="34"/>
      <c r="DYR927" s="35"/>
      <c r="DYS927" s="34"/>
      <c r="DYZ927" s="35"/>
      <c r="DZA927" s="34"/>
      <c r="DZH927" s="35"/>
      <c r="DZI927" s="34"/>
      <c r="DZP927" s="35"/>
      <c r="DZQ927" s="34"/>
      <c r="DZX927" s="35"/>
      <c r="DZY927" s="34"/>
      <c r="EAF927" s="35"/>
      <c r="EAG927" s="34"/>
      <c r="EAN927" s="35"/>
      <c r="EAO927" s="34"/>
      <c r="EAV927" s="35"/>
      <c r="EAW927" s="34"/>
      <c r="EBD927" s="35"/>
      <c r="EBE927" s="34"/>
      <c r="EBL927" s="35"/>
      <c r="EBM927" s="34"/>
      <c r="EBT927" s="35"/>
      <c r="EBU927" s="34"/>
      <c r="ECB927" s="35"/>
      <c r="ECC927" s="34"/>
      <c r="ECJ927" s="35"/>
      <c r="ECK927" s="34"/>
      <c r="ECR927" s="35"/>
      <c r="ECS927" s="34"/>
      <c r="ECZ927" s="35"/>
      <c r="EDA927" s="34"/>
      <c r="EDH927" s="35"/>
      <c r="EDI927" s="34"/>
      <c r="EDP927" s="35"/>
      <c r="EDQ927" s="34"/>
      <c r="EDX927" s="35"/>
      <c r="EDY927" s="34"/>
      <c r="EEF927" s="35"/>
      <c r="EEG927" s="34"/>
      <c r="EEN927" s="35"/>
      <c r="EEO927" s="34"/>
      <c r="EEV927" s="35"/>
      <c r="EEW927" s="34"/>
      <c r="EFD927" s="35"/>
      <c r="EFE927" s="34"/>
      <c r="EFL927" s="35"/>
      <c r="EFM927" s="34"/>
      <c r="EFT927" s="35"/>
      <c r="EFU927" s="34"/>
      <c r="EGB927" s="35"/>
      <c r="EGC927" s="34"/>
      <c r="EGJ927" s="35"/>
      <c r="EGK927" s="34"/>
      <c r="EGR927" s="35"/>
      <c r="EGS927" s="34"/>
      <c r="EGZ927" s="35"/>
      <c r="EHA927" s="34"/>
      <c r="EHH927" s="35"/>
      <c r="EHI927" s="34"/>
      <c r="EHP927" s="35"/>
      <c r="EHQ927" s="34"/>
      <c r="EHX927" s="35"/>
      <c r="EHY927" s="34"/>
      <c r="EIF927" s="35"/>
      <c r="EIG927" s="34"/>
      <c r="EIN927" s="35"/>
      <c r="EIO927" s="34"/>
      <c r="EIV927" s="35"/>
      <c r="EIW927" s="34"/>
      <c r="EJD927" s="35"/>
      <c r="EJE927" s="34"/>
      <c r="EJL927" s="35"/>
      <c r="EJM927" s="34"/>
      <c r="EJT927" s="35"/>
      <c r="EJU927" s="34"/>
      <c r="EKB927" s="35"/>
      <c r="EKC927" s="34"/>
      <c r="EKJ927" s="35"/>
      <c r="EKK927" s="34"/>
      <c r="EKR927" s="35"/>
      <c r="EKS927" s="34"/>
      <c r="EKZ927" s="35"/>
      <c r="ELA927" s="34"/>
      <c r="ELH927" s="35"/>
      <c r="ELI927" s="34"/>
      <c r="ELP927" s="35"/>
      <c r="ELQ927" s="34"/>
      <c r="ELX927" s="35"/>
      <c r="ELY927" s="34"/>
      <c r="EMF927" s="35"/>
      <c r="EMG927" s="34"/>
      <c r="EMN927" s="35"/>
      <c r="EMO927" s="34"/>
      <c r="EMV927" s="35"/>
      <c r="EMW927" s="34"/>
      <c r="END927" s="35"/>
      <c r="ENE927" s="34"/>
      <c r="ENL927" s="35"/>
      <c r="ENM927" s="34"/>
      <c r="ENT927" s="35"/>
      <c r="ENU927" s="34"/>
      <c r="EOB927" s="35"/>
      <c r="EOC927" s="34"/>
      <c r="EOJ927" s="35"/>
      <c r="EOK927" s="34"/>
      <c r="EOR927" s="35"/>
      <c r="EOS927" s="34"/>
      <c r="EOZ927" s="35"/>
      <c r="EPA927" s="34"/>
      <c r="EPH927" s="35"/>
      <c r="EPI927" s="34"/>
      <c r="EPP927" s="35"/>
      <c r="EPQ927" s="34"/>
      <c r="EPX927" s="35"/>
      <c r="EPY927" s="34"/>
      <c r="EQF927" s="35"/>
      <c r="EQG927" s="34"/>
      <c r="EQN927" s="35"/>
      <c r="EQO927" s="34"/>
      <c r="EQV927" s="35"/>
      <c r="EQW927" s="34"/>
      <c r="ERD927" s="35"/>
      <c r="ERE927" s="34"/>
      <c r="ERL927" s="35"/>
      <c r="ERM927" s="34"/>
      <c r="ERT927" s="35"/>
      <c r="ERU927" s="34"/>
      <c r="ESB927" s="35"/>
      <c r="ESC927" s="34"/>
      <c r="ESJ927" s="35"/>
      <c r="ESK927" s="34"/>
      <c r="ESR927" s="35"/>
      <c r="ESS927" s="34"/>
      <c r="ESZ927" s="35"/>
      <c r="ETA927" s="34"/>
      <c r="ETH927" s="35"/>
      <c r="ETI927" s="34"/>
      <c r="ETP927" s="35"/>
      <c r="ETQ927" s="34"/>
      <c r="ETX927" s="35"/>
      <c r="ETY927" s="34"/>
      <c r="EUF927" s="35"/>
      <c r="EUG927" s="34"/>
      <c r="EUN927" s="35"/>
      <c r="EUO927" s="34"/>
      <c r="EUV927" s="35"/>
      <c r="EUW927" s="34"/>
      <c r="EVD927" s="35"/>
      <c r="EVE927" s="34"/>
      <c r="EVL927" s="35"/>
      <c r="EVM927" s="34"/>
      <c r="EVT927" s="35"/>
      <c r="EVU927" s="34"/>
      <c r="EWB927" s="35"/>
      <c r="EWC927" s="34"/>
      <c r="EWJ927" s="35"/>
      <c r="EWK927" s="34"/>
      <c r="EWR927" s="35"/>
      <c r="EWS927" s="34"/>
      <c r="EWZ927" s="35"/>
      <c r="EXA927" s="34"/>
      <c r="EXH927" s="35"/>
      <c r="EXI927" s="34"/>
      <c r="EXP927" s="35"/>
      <c r="EXQ927" s="34"/>
      <c r="EXX927" s="35"/>
      <c r="EXY927" s="34"/>
      <c r="EYF927" s="35"/>
      <c r="EYG927" s="34"/>
      <c r="EYN927" s="35"/>
      <c r="EYO927" s="34"/>
      <c r="EYV927" s="35"/>
      <c r="EYW927" s="34"/>
      <c r="EZD927" s="35"/>
      <c r="EZE927" s="34"/>
      <c r="EZL927" s="35"/>
      <c r="EZM927" s="34"/>
      <c r="EZT927" s="35"/>
      <c r="EZU927" s="34"/>
      <c r="FAB927" s="35"/>
      <c r="FAC927" s="34"/>
      <c r="FAJ927" s="35"/>
      <c r="FAK927" s="34"/>
      <c r="FAR927" s="35"/>
      <c r="FAS927" s="34"/>
      <c r="FAZ927" s="35"/>
      <c r="FBA927" s="34"/>
      <c r="FBH927" s="35"/>
      <c r="FBI927" s="34"/>
      <c r="FBP927" s="35"/>
      <c r="FBQ927" s="34"/>
      <c r="FBX927" s="35"/>
      <c r="FBY927" s="34"/>
      <c r="FCF927" s="35"/>
      <c r="FCG927" s="34"/>
      <c r="FCN927" s="35"/>
      <c r="FCO927" s="34"/>
      <c r="FCV927" s="35"/>
      <c r="FCW927" s="34"/>
      <c r="FDD927" s="35"/>
      <c r="FDE927" s="34"/>
      <c r="FDL927" s="35"/>
      <c r="FDM927" s="34"/>
      <c r="FDT927" s="35"/>
      <c r="FDU927" s="34"/>
      <c r="FEB927" s="35"/>
      <c r="FEC927" s="34"/>
      <c r="FEJ927" s="35"/>
      <c r="FEK927" s="34"/>
      <c r="FER927" s="35"/>
      <c r="FES927" s="34"/>
      <c r="FEZ927" s="35"/>
      <c r="FFA927" s="34"/>
      <c r="FFH927" s="35"/>
      <c r="FFI927" s="34"/>
      <c r="FFP927" s="35"/>
      <c r="FFQ927" s="34"/>
      <c r="FFX927" s="35"/>
      <c r="FFY927" s="34"/>
      <c r="FGF927" s="35"/>
      <c r="FGG927" s="34"/>
      <c r="FGN927" s="35"/>
      <c r="FGO927" s="34"/>
      <c r="FGV927" s="35"/>
      <c r="FGW927" s="34"/>
      <c r="FHD927" s="35"/>
      <c r="FHE927" s="34"/>
      <c r="FHL927" s="35"/>
      <c r="FHM927" s="34"/>
      <c r="FHT927" s="35"/>
      <c r="FHU927" s="34"/>
      <c r="FIB927" s="35"/>
      <c r="FIC927" s="34"/>
      <c r="FIJ927" s="35"/>
      <c r="FIK927" s="34"/>
      <c r="FIR927" s="35"/>
      <c r="FIS927" s="34"/>
      <c r="FIZ927" s="35"/>
      <c r="FJA927" s="34"/>
      <c r="FJH927" s="35"/>
      <c r="FJI927" s="34"/>
      <c r="FJP927" s="35"/>
      <c r="FJQ927" s="34"/>
      <c r="FJX927" s="35"/>
      <c r="FJY927" s="34"/>
      <c r="FKF927" s="35"/>
      <c r="FKG927" s="34"/>
      <c r="FKN927" s="35"/>
      <c r="FKO927" s="34"/>
      <c r="FKV927" s="35"/>
      <c r="FKW927" s="34"/>
      <c r="FLD927" s="35"/>
      <c r="FLE927" s="34"/>
      <c r="FLL927" s="35"/>
      <c r="FLM927" s="34"/>
      <c r="FLT927" s="35"/>
      <c r="FLU927" s="34"/>
      <c r="FMB927" s="35"/>
      <c r="FMC927" s="34"/>
      <c r="FMJ927" s="35"/>
      <c r="FMK927" s="34"/>
      <c r="FMR927" s="35"/>
      <c r="FMS927" s="34"/>
      <c r="FMZ927" s="35"/>
      <c r="FNA927" s="34"/>
      <c r="FNH927" s="35"/>
      <c r="FNI927" s="34"/>
      <c r="FNP927" s="35"/>
      <c r="FNQ927" s="34"/>
      <c r="FNX927" s="35"/>
      <c r="FNY927" s="34"/>
      <c r="FOF927" s="35"/>
      <c r="FOG927" s="34"/>
      <c r="FON927" s="35"/>
      <c r="FOO927" s="34"/>
      <c r="FOV927" s="35"/>
      <c r="FOW927" s="34"/>
      <c r="FPD927" s="35"/>
      <c r="FPE927" s="34"/>
      <c r="FPL927" s="35"/>
      <c r="FPM927" s="34"/>
      <c r="FPT927" s="35"/>
      <c r="FPU927" s="34"/>
      <c r="FQB927" s="35"/>
      <c r="FQC927" s="34"/>
      <c r="FQJ927" s="35"/>
      <c r="FQK927" s="34"/>
      <c r="FQR927" s="35"/>
      <c r="FQS927" s="34"/>
      <c r="FQZ927" s="35"/>
      <c r="FRA927" s="34"/>
      <c r="FRH927" s="35"/>
      <c r="FRI927" s="34"/>
      <c r="FRP927" s="35"/>
      <c r="FRQ927" s="34"/>
      <c r="FRX927" s="35"/>
      <c r="FRY927" s="34"/>
      <c r="FSF927" s="35"/>
      <c r="FSG927" s="34"/>
      <c r="FSN927" s="35"/>
      <c r="FSO927" s="34"/>
      <c r="FSV927" s="35"/>
      <c r="FSW927" s="34"/>
      <c r="FTD927" s="35"/>
      <c r="FTE927" s="34"/>
      <c r="FTL927" s="35"/>
      <c r="FTM927" s="34"/>
      <c r="FTT927" s="35"/>
      <c r="FTU927" s="34"/>
      <c r="FUB927" s="35"/>
      <c r="FUC927" s="34"/>
      <c r="FUJ927" s="35"/>
      <c r="FUK927" s="34"/>
      <c r="FUR927" s="35"/>
      <c r="FUS927" s="34"/>
      <c r="FUZ927" s="35"/>
      <c r="FVA927" s="34"/>
      <c r="FVH927" s="35"/>
      <c r="FVI927" s="34"/>
      <c r="FVP927" s="35"/>
      <c r="FVQ927" s="34"/>
      <c r="FVX927" s="35"/>
      <c r="FVY927" s="34"/>
      <c r="FWF927" s="35"/>
      <c r="FWG927" s="34"/>
      <c r="FWN927" s="35"/>
      <c r="FWO927" s="34"/>
      <c r="FWV927" s="35"/>
      <c r="FWW927" s="34"/>
      <c r="FXD927" s="35"/>
      <c r="FXE927" s="34"/>
      <c r="FXL927" s="35"/>
      <c r="FXM927" s="34"/>
      <c r="FXT927" s="35"/>
      <c r="FXU927" s="34"/>
      <c r="FYB927" s="35"/>
      <c r="FYC927" s="34"/>
      <c r="FYJ927" s="35"/>
      <c r="FYK927" s="34"/>
      <c r="FYR927" s="35"/>
      <c r="FYS927" s="34"/>
      <c r="FYZ927" s="35"/>
      <c r="FZA927" s="34"/>
      <c r="FZH927" s="35"/>
      <c r="FZI927" s="34"/>
      <c r="FZP927" s="35"/>
      <c r="FZQ927" s="34"/>
      <c r="FZX927" s="35"/>
      <c r="FZY927" s="34"/>
      <c r="GAF927" s="35"/>
      <c r="GAG927" s="34"/>
      <c r="GAN927" s="35"/>
      <c r="GAO927" s="34"/>
      <c r="GAV927" s="35"/>
      <c r="GAW927" s="34"/>
      <c r="GBD927" s="35"/>
      <c r="GBE927" s="34"/>
      <c r="GBL927" s="35"/>
      <c r="GBM927" s="34"/>
      <c r="GBT927" s="35"/>
      <c r="GBU927" s="34"/>
      <c r="GCB927" s="35"/>
      <c r="GCC927" s="34"/>
      <c r="GCJ927" s="35"/>
      <c r="GCK927" s="34"/>
      <c r="GCR927" s="35"/>
      <c r="GCS927" s="34"/>
      <c r="GCZ927" s="35"/>
      <c r="GDA927" s="34"/>
      <c r="GDH927" s="35"/>
      <c r="GDI927" s="34"/>
      <c r="GDP927" s="35"/>
      <c r="GDQ927" s="34"/>
      <c r="GDX927" s="35"/>
      <c r="GDY927" s="34"/>
      <c r="GEF927" s="35"/>
      <c r="GEG927" s="34"/>
      <c r="GEN927" s="35"/>
      <c r="GEO927" s="34"/>
      <c r="GEV927" s="35"/>
      <c r="GEW927" s="34"/>
      <c r="GFD927" s="35"/>
      <c r="GFE927" s="34"/>
      <c r="GFL927" s="35"/>
      <c r="GFM927" s="34"/>
      <c r="GFT927" s="35"/>
      <c r="GFU927" s="34"/>
      <c r="GGB927" s="35"/>
      <c r="GGC927" s="34"/>
      <c r="GGJ927" s="35"/>
      <c r="GGK927" s="34"/>
      <c r="GGR927" s="35"/>
      <c r="GGS927" s="34"/>
      <c r="GGZ927" s="35"/>
      <c r="GHA927" s="34"/>
      <c r="GHH927" s="35"/>
      <c r="GHI927" s="34"/>
      <c r="GHP927" s="35"/>
      <c r="GHQ927" s="34"/>
      <c r="GHX927" s="35"/>
      <c r="GHY927" s="34"/>
      <c r="GIF927" s="35"/>
      <c r="GIG927" s="34"/>
      <c r="GIN927" s="35"/>
      <c r="GIO927" s="34"/>
      <c r="GIV927" s="35"/>
      <c r="GIW927" s="34"/>
      <c r="GJD927" s="35"/>
      <c r="GJE927" s="34"/>
      <c r="GJL927" s="35"/>
      <c r="GJM927" s="34"/>
      <c r="GJT927" s="35"/>
      <c r="GJU927" s="34"/>
      <c r="GKB927" s="35"/>
      <c r="GKC927" s="34"/>
      <c r="GKJ927" s="35"/>
      <c r="GKK927" s="34"/>
      <c r="GKR927" s="35"/>
      <c r="GKS927" s="34"/>
      <c r="GKZ927" s="35"/>
      <c r="GLA927" s="34"/>
      <c r="GLH927" s="35"/>
      <c r="GLI927" s="34"/>
      <c r="GLP927" s="35"/>
      <c r="GLQ927" s="34"/>
      <c r="GLX927" s="35"/>
      <c r="GLY927" s="34"/>
      <c r="GMF927" s="35"/>
      <c r="GMG927" s="34"/>
      <c r="GMN927" s="35"/>
      <c r="GMO927" s="34"/>
      <c r="GMV927" s="35"/>
      <c r="GMW927" s="34"/>
      <c r="GND927" s="35"/>
      <c r="GNE927" s="34"/>
      <c r="GNL927" s="35"/>
      <c r="GNM927" s="34"/>
      <c r="GNT927" s="35"/>
      <c r="GNU927" s="34"/>
      <c r="GOB927" s="35"/>
      <c r="GOC927" s="34"/>
      <c r="GOJ927" s="35"/>
      <c r="GOK927" s="34"/>
      <c r="GOR927" s="35"/>
      <c r="GOS927" s="34"/>
      <c r="GOZ927" s="35"/>
      <c r="GPA927" s="34"/>
      <c r="GPH927" s="35"/>
      <c r="GPI927" s="34"/>
      <c r="GPP927" s="35"/>
      <c r="GPQ927" s="34"/>
      <c r="GPX927" s="35"/>
      <c r="GPY927" s="34"/>
      <c r="GQF927" s="35"/>
      <c r="GQG927" s="34"/>
      <c r="GQN927" s="35"/>
      <c r="GQO927" s="34"/>
      <c r="GQV927" s="35"/>
      <c r="GQW927" s="34"/>
      <c r="GRD927" s="35"/>
      <c r="GRE927" s="34"/>
      <c r="GRL927" s="35"/>
      <c r="GRM927" s="34"/>
      <c r="GRT927" s="35"/>
      <c r="GRU927" s="34"/>
      <c r="GSB927" s="35"/>
      <c r="GSC927" s="34"/>
      <c r="GSJ927" s="35"/>
      <c r="GSK927" s="34"/>
      <c r="GSR927" s="35"/>
      <c r="GSS927" s="34"/>
      <c r="GSZ927" s="35"/>
      <c r="GTA927" s="34"/>
      <c r="GTH927" s="35"/>
      <c r="GTI927" s="34"/>
      <c r="GTP927" s="35"/>
      <c r="GTQ927" s="34"/>
      <c r="GTX927" s="35"/>
      <c r="GTY927" s="34"/>
      <c r="GUF927" s="35"/>
      <c r="GUG927" s="34"/>
      <c r="GUN927" s="35"/>
      <c r="GUO927" s="34"/>
      <c r="GUV927" s="35"/>
      <c r="GUW927" s="34"/>
      <c r="GVD927" s="35"/>
      <c r="GVE927" s="34"/>
      <c r="GVL927" s="35"/>
      <c r="GVM927" s="34"/>
      <c r="GVT927" s="35"/>
      <c r="GVU927" s="34"/>
      <c r="GWB927" s="35"/>
      <c r="GWC927" s="34"/>
      <c r="GWJ927" s="35"/>
      <c r="GWK927" s="34"/>
      <c r="GWR927" s="35"/>
      <c r="GWS927" s="34"/>
      <c r="GWZ927" s="35"/>
      <c r="GXA927" s="34"/>
      <c r="GXH927" s="35"/>
      <c r="GXI927" s="34"/>
      <c r="GXP927" s="35"/>
      <c r="GXQ927" s="34"/>
      <c r="GXX927" s="35"/>
      <c r="GXY927" s="34"/>
      <c r="GYF927" s="35"/>
      <c r="GYG927" s="34"/>
      <c r="GYN927" s="35"/>
      <c r="GYO927" s="34"/>
      <c r="GYV927" s="35"/>
      <c r="GYW927" s="34"/>
      <c r="GZD927" s="35"/>
      <c r="GZE927" s="34"/>
      <c r="GZL927" s="35"/>
      <c r="GZM927" s="34"/>
      <c r="GZT927" s="35"/>
      <c r="GZU927" s="34"/>
      <c r="HAB927" s="35"/>
      <c r="HAC927" s="34"/>
      <c r="HAJ927" s="35"/>
      <c r="HAK927" s="34"/>
      <c r="HAR927" s="35"/>
      <c r="HAS927" s="34"/>
      <c r="HAZ927" s="35"/>
      <c r="HBA927" s="34"/>
      <c r="HBH927" s="35"/>
      <c r="HBI927" s="34"/>
      <c r="HBP927" s="35"/>
      <c r="HBQ927" s="34"/>
      <c r="HBX927" s="35"/>
      <c r="HBY927" s="34"/>
      <c r="HCF927" s="35"/>
      <c r="HCG927" s="34"/>
      <c r="HCN927" s="35"/>
      <c r="HCO927" s="34"/>
      <c r="HCV927" s="35"/>
      <c r="HCW927" s="34"/>
      <c r="HDD927" s="35"/>
      <c r="HDE927" s="34"/>
      <c r="HDL927" s="35"/>
      <c r="HDM927" s="34"/>
      <c r="HDT927" s="35"/>
      <c r="HDU927" s="34"/>
      <c r="HEB927" s="35"/>
      <c r="HEC927" s="34"/>
      <c r="HEJ927" s="35"/>
      <c r="HEK927" s="34"/>
      <c r="HER927" s="35"/>
      <c r="HES927" s="34"/>
      <c r="HEZ927" s="35"/>
      <c r="HFA927" s="34"/>
      <c r="HFH927" s="35"/>
      <c r="HFI927" s="34"/>
      <c r="HFP927" s="35"/>
      <c r="HFQ927" s="34"/>
      <c r="HFX927" s="35"/>
      <c r="HFY927" s="34"/>
      <c r="HGF927" s="35"/>
      <c r="HGG927" s="34"/>
      <c r="HGN927" s="35"/>
      <c r="HGO927" s="34"/>
      <c r="HGV927" s="35"/>
      <c r="HGW927" s="34"/>
      <c r="HHD927" s="35"/>
      <c r="HHE927" s="34"/>
      <c r="HHL927" s="35"/>
      <c r="HHM927" s="34"/>
      <c r="HHT927" s="35"/>
      <c r="HHU927" s="34"/>
      <c r="HIB927" s="35"/>
      <c r="HIC927" s="34"/>
      <c r="HIJ927" s="35"/>
      <c r="HIK927" s="34"/>
      <c r="HIR927" s="35"/>
      <c r="HIS927" s="34"/>
      <c r="HIZ927" s="35"/>
      <c r="HJA927" s="34"/>
      <c r="HJH927" s="35"/>
      <c r="HJI927" s="34"/>
      <c r="HJP927" s="35"/>
      <c r="HJQ927" s="34"/>
      <c r="HJX927" s="35"/>
      <c r="HJY927" s="34"/>
      <c r="HKF927" s="35"/>
      <c r="HKG927" s="34"/>
      <c r="HKN927" s="35"/>
      <c r="HKO927" s="34"/>
      <c r="HKV927" s="35"/>
      <c r="HKW927" s="34"/>
      <c r="HLD927" s="35"/>
      <c r="HLE927" s="34"/>
      <c r="HLL927" s="35"/>
      <c r="HLM927" s="34"/>
      <c r="HLT927" s="35"/>
      <c r="HLU927" s="34"/>
      <c r="HMB927" s="35"/>
      <c r="HMC927" s="34"/>
      <c r="HMJ927" s="35"/>
      <c r="HMK927" s="34"/>
      <c r="HMR927" s="35"/>
      <c r="HMS927" s="34"/>
      <c r="HMZ927" s="35"/>
      <c r="HNA927" s="34"/>
      <c r="HNH927" s="35"/>
      <c r="HNI927" s="34"/>
      <c r="HNP927" s="35"/>
      <c r="HNQ927" s="34"/>
      <c r="HNX927" s="35"/>
      <c r="HNY927" s="34"/>
      <c r="HOF927" s="35"/>
      <c r="HOG927" s="34"/>
      <c r="HON927" s="35"/>
      <c r="HOO927" s="34"/>
      <c r="HOV927" s="35"/>
      <c r="HOW927" s="34"/>
      <c r="HPD927" s="35"/>
      <c r="HPE927" s="34"/>
      <c r="HPL927" s="35"/>
      <c r="HPM927" s="34"/>
      <c r="HPT927" s="35"/>
      <c r="HPU927" s="34"/>
      <c r="HQB927" s="35"/>
      <c r="HQC927" s="34"/>
      <c r="HQJ927" s="35"/>
      <c r="HQK927" s="34"/>
      <c r="HQR927" s="35"/>
      <c r="HQS927" s="34"/>
      <c r="HQZ927" s="35"/>
      <c r="HRA927" s="34"/>
      <c r="HRH927" s="35"/>
      <c r="HRI927" s="34"/>
      <c r="HRP927" s="35"/>
      <c r="HRQ927" s="34"/>
      <c r="HRX927" s="35"/>
      <c r="HRY927" s="34"/>
      <c r="HSF927" s="35"/>
      <c r="HSG927" s="34"/>
      <c r="HSN927" s="35"/>
      <c r="HSO927" s="34"/>
      <c r="HSV927" s="35"/>
      <c r="HSW927" s="34"/>
      <c r="HTD927" s="35"/>
      <c r="HTE927" s="34"/>
      <c r="HTL927" s="35"/>
      <c r="HTM927" s="34"/>
      <c r="HTT927" s="35"/>
      <c r="HTU927" s="34"/>
      <c r="HUB927" s="35"/>
      <c r="HUC927" s="34"/>
      <c r="HUJ927" s="35"/>
      <c r="HUK927" s="34"/>
      <c r="HUR927" s="35"/>
      <c r="HUS927" s="34"/>
      <c r="HUZ927" s="35"/>
      <c r="HVA927" s="34"/>
      <c r="HVH927" s="35"/>
      <c r="HVI927" s="34"/>
      <c r="HVP927" s="35"/>
      <c r="HVQ927" s="34"/>
      <c r="HVX927" s="35"/>
      <c r="HVY927" s="34"/>
      <c r="HWF927" s="35"/>
      <c r="HWG927" s="34"/>
      <c r="HWN927" s="35"/>
      <c r="HWO927" s="34"/>
      <c r="HWV927" s="35"/>
      <c r="HWW927" s="34"/>
      <c r="HXD927" s="35"/>
      <c r="HXE927" s="34"/>
      <c r="HXL927" s="35"/>
      <c r="HXM927" s="34"/>
      <c r="HXT927" s="35"/>
      <c r="HXU927" s="34"/>
      <c r="HYB927" s="35"/>
      <c r="HYC927" s="34"/>
      <c r="HYJ927" s="35"/>
      <c r="HYK927" s="34"/>
      <c r="HYR927" s="35"/>
      <c r="HYS927" s="34"/>
      <c r="HYZ927" s="35"/>
      <c r="HZA927" s="34"/>
      <c r="HZH927" s="35"/>
      <c r="HZI927" s="34"/>
      <c r="HZP927" s="35"/>
      <c r="HZQ927" s="34"/>
      <c r="HZX927" s="35"/>
      <c r="HZY927" s="34"/>
      <c r="IAF927" s="35"/>
      <c r="IAG927" s="34"/>
      <c r="IAN927" s="35"/>
      <c r="IAO927" s="34"/>
      <c r="IAV927" s="35"/>
      <c r="IAW927" s="34"/>
      <c r="IBD927" s="35"/>
      <c r="IBE927" s="34"/>
      <c r="IBL927" s="35"/>
      <c r="IBM927" s="34"/>
      <c r="IBT927" s="35"/>
      <c r="IBU927" s="34"/>
      <c r="ICB927" s="35"/>
      <c r="ICC927" s="34"/>
      <c r="ICJ927" s="35"/>
      <c r="ICK927" s="34"/>
      <c r="ICR927" s="35"/>
      <c r="ICS927" s="34"/>
      <c r="ICZ927" s="35"/>
      <c r="IDA927" s="34"/>
      <c r="IDH927" s="35"/>
      <c r="IDI927" s="34"/>
      <c r="IDP927" s="35"/>
      <c r="IDQ927" s="34"/>
      <c r="IDX927" s="35"/>
      <c r="IDY927" s="34"/>
      <c r="IEF927" s="35"/>
      <c r="IEG927" s="34"/>
      <c r="IEN927" s="35"/>
      <c r="IEO927" s="34"/>
      <c r="IEV927" s="35"/>
      <c r="IEW927" s="34"/>
      <c r="IFD927" s="35"/>
      <c r="IFE927" s="34"/>
      <c r="IFL927" s="35"/>
      <c r="IFM927" s="34"/>
      <c r="IFT927" s="35"/>
      <c r="IFU927" s="34"/>
      <c r="IGB927" s="35"/>
      <c r="IGC927" s="34"/>
      <c r="IGJ927" s="35"/>
      <c r="IGK927" s="34"/>
      <c r="IGR927" s="35"/>
      <c r="IGS927" s="34"/>
      <c r="IGZ927" s="35"/>
      <c r="IHA927" s="34"/>
      <c r="IHH927" s="35"/>
      <c r="IHI927" s="34"/>
      <c r="IHP927" s="35"/>
      <c r="IHQ927" s="34"/>
      <c r="IHX927" s="35"/>
      <c r="IHY927" s="34"/>
      <c r="IIF927" s="35"/>
      <c r="IIG927" s="34"/>
      <c r="IIN927" s="35"/>
      <c r="IIO927" s="34"/>
      <c r="IIV927" s="35"/>
      <c r="IIW927" s="34"/>
      <c r="IJD927" s="35"/>
      <c r="IJE927" s="34"/>
      <c r="IJL927" s="35"/>
      <c r="IJM927" s="34"/>
      <c r="IJT927" s="35"/>
      <c r="IJU927" s="34"/>
      <c r="IKB927" s="35"/>
      <c r="IKC927" s="34"/>
      <c r="IKJ927" s="35"/>
      <c r="IKK927" s="34"/>
      <c r="IKR927" s="35"/>
      <c r="IKS927" s="34"/>
      <c r="IKZ927" s="35"/>
      <c r="ILA927" s="34"/>
      <c r="ILH927" s="35"/>
      <c r="ILI927" s="34"/>
      <c r="ILP927" s="35"/>
      <c r="ILQ927" s="34"/>
      <c r="ILX927" s="35"/>
      <c r="ILY927" s="34"/>
      <c r="IMF927" s="35"/>
      <c r="IMG927" s="34"/>
      <c r="IMN927" s="35"/>
      <c r="IMO927" s="34"/>
      <c r="IMV927" s="35"/>
      <c r="IMW927" s="34"/>
      <c r="IND927" s="35"/>
      <c r="INE927" s="34"/>
      <c r="INL927" s="35"/>
      <c r="INM927" s="34"/>
      <c r="INT927" s="35"/>
      <c r="INU927" s="34"/>
      <c r="IOB927" s="35"/>
      <c r="IOC927" s="34"/>
      <c r="IOJ927" s="35"/>
      <c r="IOK927" s="34"/>
      <c r="IOR927" s="35"/>
      <c r="IOS927" s="34"/>
      <c r="IOZ927" s="35"/>
      <c r="IPA927" s="34"/>
      <c r="IPH927" s="35"/>
      <c r="IPI927" s="34"/>
      <c r="IPP927" s="35"/>
      <c r="IPQ927" s="34"/>
      <c r="IPX927" s="35"/>
      <c r="IPY927" s="34"/>
      <c r="IQF927" s="35"/>
      <c r="IQG927" s="34"/>
      <c r="IQN927" s="35"/>
      <c r="IQO927" s="34"/>
      <c r="IQV927" s="35"/>
      <c r="IQW927" s="34"/>
      <c r="IRD927" s="35"/>
      <c r="IRE927" s="34"/>
      <c r="IRL927" s="35"/>
      <c r="IRM927" s="34"/>
      <c r="IRT927" s="35"/>
      <c r="IRU927" s="34"/>
      <c r="ISB927" s="35"/>
      <c r="ISC927" s="34"/>
      <c r="ISJ927" s="35"/>
      <c r="ISK927" s="34"/>
      <c r="ISR927" s="35"/>
      <c r="ISS927" s="34"/>
      <c r="ISZ927" s="35"/>
      <c r="ITA927" s="34"/>
      <c r="ITH927" s="35"/>
      <c r="ITI927" s="34"/>
      <c r="ITP927" s="35"/>
      <c r="ITQ927" s="34"/>
      <c r="ITX927" s="35"/>
      <c r="ITY927" s="34"/>
      <c r="IUF927" s="35"/>
      <c r="IUG927" s="34"/>
      <c r="IUN927" s="35"/>
      <c r="IUO927" s="34"/>
      <c r="IUV927" s="35"/>
      <c r="IUW927" s="34"/>
      <c r="IVD927" s="35"/>
      <c r="IVE927" s="34"/>
      <c r="IVL927" s="35"/>
      <c r="IVM927" s="34"/>
      <c r="IVT927" s="35"/>
      <c r="IVU927" s="34"/>
      <c r="IWB927" s="35"/>
      <c r="IWC927" s="34"/>
      <c r="IWJ927" s="35"/>
      <c r="IWK927" s="34"/>
      <c r="IWR927" s="35"/>
      <c r="IWS927" s="34"/>
      <c r="IWZ927" s="35"/>
      <c r="IXA927" s="34"/>
      <c r="IXH927" s="35"/>
      <c r="IXI927" s="34"/>
      <c r="IXP927" s="35"/>
      <c r="IXQ927" s="34"/>
      <c r="IXX927" s="35"/>
      <c r="IXY927" s="34"/>
      <c r="IYF927" s="35"/>
      <c r="IYG927" s="34"/>
      <c r="IYN927" s="35"/>
      <c r="IYO927" s="34"/>
      <c r="IYV927" s="35"/>
      <c r="IYW927" s="34"/>
      <c r="IZD927" s="35"/>
      <c r="IZE927" s="34"/>
      <c r="IZL927" s="35"/>
      <c r="IZM927" s="34"/>
      <c r="IZT927" s="35"/>
      <c r="IZU927" s="34"/>
      <c r="JAB927" s="35"/>
      <c r="JAC927" s="34"/>
      <c r="JAJ927" s="35"/>
      <c r="JAK927" s="34"/>
      <c r="JAR927" s="35"/>
      <c r="JAS927" s="34"/>
      <c r="JAZ927" s="35"/>
      <c r="JBA927" s="34"/>
      <c r="JBH927" s="35"/>
      <c r="JBI927" s="34"/>
      <c r="JBP927" s="35"/>
      <c r="JBQ927" s="34"/>
      <c r="JBX927" s="35"/>
      <c r="JBY927" s="34"/>
      <c r="JCF927" s="35"/>
      <c r="JCG927" s="34"/>
      <c r="JCN927" s="35"/>
      <c r="JCO927" s="34"/>
      <c r="JCV927" s="35"/>
      <c r="JCW927" s="34"/>
      <c r="JDD927" s="35"/>
      <c r="JDE927" s="34"/>
      <c r="JDL927" s="35"/>
      <c r="JDM927" s="34"/>
      <c r="JDT927" s="35"/>
      <c r="JDU927" s="34"/>
      <c r="JEB927" s="35"/>
      <c r="JEC927" s="34"/>
      <c r="JEJ927" s="35"/>
      <c r="JEK927" s="34"/>
      <c r="JER927" s="35"/>
      <c r="JES927" s="34"/>
      <c r="JEZ927" s="35"/>
      <c r="JFA927" s="34"/>
      <c r="JFH927" s="35"/>
      <c r="JFI927" s="34"/>
      <c r="JFP927" s="35"/>
      <c r="JFQ927" s="34"/>
      <c r="JFX927" s="35"/>
      <c r="JFY927" s="34"/>
      <c r="JGF927" s="35"/>
      <c r="JGG927" s="34"/>
      <c r="JGN927" s="35"/>
      <c r="JGO927" s="34"/>
      <c r="JGV927" s="35"/>
      <c r="JGW927" s="34"/>
      <c r="JHD927" s="35"/>
      <c r="JHE927" s="34"/>
      <c r="JHL927" s="35"/>
      <c r="JHM927" s="34"/>
      <c r="JHT927" s="35"/>
      <c r="JHU927" s="34"/>
      <c r="JIB927" s="35"/>
      <c r="JIC927" s="34"/>
      <c r="JIJ927" s="35"/>
      <c r="JIK927" s="34"/>
      <c r="JIR927" s="35"/>
      <c r="JIS927" s="34"/>
      <c r="JIZ927" s="35"/>
      <c r="JJA927" s="34"/>
      <c r="JJH927" s="35"/>
      <c r="JJI927" s="34"/>
      <c r="JJP927" s="35"/>
      <c r="JJQ927" s="34"/>
      <c r="JJX927" s="35"/>
      <c r="JJY927" s="34"/>
      <c r="JKF927" s="35"/>
      <c r="JKG927" s="34"/>
      <c r="JKN927" s="35"/>
      <c r="JKO927" s="34"/>
      <c r="JKV927" s="35"/>
      <c r="JKW927" s="34"/>
      <c r="JLD927" s="35"/>
      <c r="JLE927" s="34"/>
      <c r="JLL927" s="35"/>
      <c r="JLM927" s="34"/>
      <c r="JLT927" s="35"/>
      <c r="JLU927" s="34"/>
      <c r="JMB927" s="35"/>
      <c r="JMC927" s="34"/>
      <c r="JMJ927" s="35"/>
      <c r="JMK927" s="34"/>
      <c r="JMR927" s="35"/>
      <c r="JMS927" s="34"/>
      <c r="JMZ927" s="35"/>
      <c r="JNA927" s="34"/>
      <c r="JNH927" s="35"/>
      <c r="JNI927" s="34"/>
      <c r="JNP927" s="35"/>
      <c r="JNQ927" s="34"/>
      <c r="JNX927" s="35"/>
      <c r="JNY927" s="34"/>
      <c r="JOF927" s="35"/>
      <c r="JOG927" s="34"/>
      <c r="JON927" s="35"/>
      <c r="JOO927" s="34"/>
      <c r="JOV927" s="35"/>
      <c r="JOW927" s="34"/>
      <c r="JPD927" s="35"/>
      <c r="JPE927" s="34"/>
      <c r="JPL927" s="35"/>
      <c r="JPM927" s="34"/>
      <c r="JPT927" s="35"/>
      <c r="JPU927" s="34"/>
      <c r="JQB927" s="35"/>
      <c r="JQC927" s="34"/>
      <c r="JQJ927" s="35"/>
      <c r="JQK927" s="34"/>
      <c r="JQR927" s="35"/>
      <c r="JQS927" s="34"/>
      <c r="JQZ927" s="35"/>
      <c r="JRA927" s="34"/>
      <c r="JRH927" s="35"/>
      <c r="JRI927" s="34"/>
      <c r="JRP927" s="35"/>
      <c r="JRQ927" s="34"/>
      <c r="JRX927" s="35"/>
      <c r="JRY927" s="34"/>
      <c r="JSF927" s="35"/>
      <c r="JSG927" s="34"/>
      <c r="JSN927" s="35"/>
      <c r="JSO927" s="34"/>
      <c r="JSV927" s="35"/>
      <c r="JSW927" s="34"/>
      <c r="JTD927" s="35"/>
      <c r="JTE927" s="34"/>
      <c r="JTL927" s="35"/>
      <c r="JTM927" s="34"/>
      <c r="JTT927" s="35"/>
      <c r="JTU927" s="34"/>
      <c r="JUB927" s="35"/>
      <c r="JUC927" s="34"/>
      <c r="JUJ927" s="35"/>
      <c r="JUK927" s="34"/>
      <c r="JUR927" s="35"/>
      <c r="JUS927" s="34"/>
      <c r="JUZ927" s="35"/>
      <c r="JVA927" s="34"/>
      <c r="JVH927" s="35"/>
      <c r="JVI927" s="34"/>
      <c r="JVP927" s="35"/>
      <c r="JVQ927" s="34"/>
      <c r="JVX927" s="35"/>
      <c r="JVY927" s="34"/>
      <c r="JWF927" s="35"/>
      <c r="JWG927" s="34"/>
      <c r="JWN927" s="35"/>
      <c r="JWO927" s="34"/>
      <c r="JWV927" s="35"/>
      <c r="JWW927" s="34"/>
      <c r="JXD927" s="35"/>
      <c r="JXE927" s="34"/>
      <c r="JXL927" s="35"/>
      <c r="JXM927" s="34"/>
      <c r="JXT927" s="35"/>
      <c r="JXU927" s="34"/>
      <c r="JYB927" s="35"/>
      <c r="JYC927" s="34"/>
      <c r="JYJ927" s="35"/>
      <c r="JYK927" s="34"/>
      <c r="JYR927" s="35"/>
      <c r="JYS927" s="34"/>
      <c r="JYZ927" s="35"/>
      <c r="JZA927" s="34"/>
      <c r="JZH927" s="35"/>
      <c r="JZI927" s="34"/>
      <c r="JZP927" s="35"/>
      <c r="JZQ927" s="34"/>
      <c r="JZX927" s="35"/>
      <c r="JZY927" s="34"/>
      <c r="KAF927" s="35"/>
      <c r="KAG927" s="34"/>
      <c r="KAN927" s="35"/>
      <c r="KAO927" s="34"/>
      <c r="KAV927" s="35"/>
      <c r="KAW927" s="34"/>
      <c r="KBD927" s="35"/>
      <c r="KBE927" s="34"/>
      <c r="KBL927" s="35"/>
      <c r="KBM927" s="34"/>
      <c r="KBT927" s="35"/>
      <c r="KBU927" s="34"/>
      <c r="KCB927" s="35"/>
      <c r="KCC927" s="34"/>
      <c r="KCJ927" s="35"/>
      <c r="KCK927" s="34"/>
      <c r="KCR927" s="35"/>
      <c r="KCS927" s="34"/>
      <c r="KCZ927" s="35"/>
      <c r="KDA927" s="34"/>
      <c r="KDH927" s="35"/>
      <c r="KDI927" s="34"/>
      <c r="KDP927" s="35"/>
      <c r="KDQ927" s="34"/>
      <c r="KDX927" s="35"/>
      <c r="KDY927" s="34"/>
      <c r="KEF927" s="35"/>
      <c r="KEG927" s="34"/>
      <c r="KEN927" s="35"/>
      <c r="KEO927" s="34"/>
      <c r="KEV927" s="35"/>
      <c r="KEW927" s="34"/>
      <c r="KFD927" s="35"/>
      <c r="KFE927" s="34"/>
      <c r="KFL927" s="35"/>
      <c r="KFM927" s="34"/>
      <c r="KFT927" s="35"/>
      <c r="KFU927" s="34"/>
      <c r="KGB927" s="35"/>
      <c r="KGC927" s="34"/>
      <c r="KGJ927" s="35"/>
      <c r="KGK927" s="34"/>
      <c r="KGR927" s="35"/>
      <c r="KGS927" s="34"/>
      <c r="KGZ927" s="35"/>
      <c r="KHA927" s="34"/>
      <c r="KHH927" s="35"/>
      <c r="KHI927" s="34"/>
      <c r="KHP927" s="35"/>
      <c r="KHQ927" s="34"/>
      <c r="KHX927" s="35"/>
      <c r="KHY927" s="34"/>
      <c r="KIF927" s="35"/>
      <c r="KIG927" s="34"/>
      <c r="KIN927" s="35"/>
      <c r="KIO927" s="34"/>
      <c r="KIV927" s="35"/>
      <c r="KIW927" s="34"/>
      <c r="KJD927" s="35"/>
      <c r="KJE927" s="34"/>
      <c r="KJL927" s="35"/>
      <c r="KJM927" s="34"/>
      <c r="KJT927" s="35"/>
      <c r="KJU927" s="34"/>
      <c r="KKB927" s="35"/>
      <c r="KKC927" s="34"/>
      <c r="KKJ927" s="35"/>
      <c r="KKK927" s="34"/>
      <c r="KKR927" s="35"/>
      <c r="KKS927" s="34"/>
      <c r="KKZ927" s="35"/>
      <c r="KLA927" s="34"/>
      <c r="KLH927" s="35"/>
      <c r="KLI927" s="34"/>
      <c r="KLP927" s="35"/>
      <c r="KLQ927" s="34"/>
      <c r="KLX927" s="35"/>
      <c r="KLY927" s="34"/>
      <c r="KMF927" s="35"/>
      <c r="KMG927" s="34"/>
      <c r="KMN927" s="35"/>
      <c r="KMO927" s="34"/>
      <c r="KMV927" s="35"/>
      <c r="KMW927" s="34"/>
      <c r="KND927" s="35"/>
      <c r="KNE927" s="34"/>
      <c r="KNL927" s="35"/>
      <c r="KNM927" s="34"/>
      <c r="KNT927" s="35"/>
      <c r="KNU927" s="34"/>
      <c r="KOB927" s="35"/>
      <c r="KOC927" s="34"/>
      <c r="KOJ927" s="35"/>
      <c r="KOK927" s="34"/>
      <c r="KOR927" s="35"/>
      <c r="KOS927" s="34"/>
      <c r="KOZ927" s="35"/>
      <c r="KPA927" s="34"/>
      <c r="KPH927" s="35"/>
      <c r="KPI927" s="34"/>
      <c r="KPP927" s="35"/>
      <c r="KPQ927" s="34"/>
      <c r="KPX927" s="35"/>
      <c r="KPY927" s="34"/>
      <c r="KQF927" s="35"/>
      <c r="KQG927" s="34"/>
      <c r="KQN927" s="35"/>
      <c r="KQO927" s="34"/>
      <c r="KQV927" s="35"/>
      <c r="KQW927" s="34"/>
      <c r="KRD927" s="35"/>
      <c r="KRE927" s="34"/>
      <c r="KRL927" s="35"/>
      <c r="KRM927" s="34"/>
      <c r="KRT927" s="35"/>
      <c r="KRU927" s="34"/>
      <c r="KSB927" s="35"/>
      <c r="KSC927" s="34"/>
      <c r="KSJ927" s="35"/>
      <c r="KSK927" s="34"/>
      <c r="KSR927" s="35"/>
      <c r="KSS927" s="34"/>
      <c r="KSZ927" s="35"/>
      <c r="KTA927" s="34"/>
      <c r="KTH927" s="35"/>
      <c r="KTI927" s="34"/>
      <c r="KTP927" s="35"/>
      <c r="KTQ927" s="34"/>
      <c r="KTX927" s="35"/>
      <c r="KTY927" s="34"/>
      <c r="KUF927" s="35"/>
      <c r="KUG927" s="34"/>
      <c r="KUN927" s="35"/>
      <c r="KUO927" s="34"/>
      <c r="KUV927" s="35"/>
      <c r="KUW927" s="34"/>
      <c r="KVD927" s="35"/>
      <c r="KVE927" s="34"/>
      <c r="KVL927" s="35"/>
      <c r="KVM927" s="34"/>
      <c r="KVT927" s="35"/>
      <c r="KVU927" s="34"/>
      <c r="KWB927" s="35"/>
      <c r="KWC927" s="34"/>
      <c r="KWJ927" s="35"/>
      <c r="KWK927" s="34"/>
      <c r="KWR927" s="35"/>
      <c r="KWS927" s="34"/>
      <c r="KWZ927" s="35"/>
      <c r="KXA927" s="34"/>
      <c r="KXH927" s="35"/>
      <c r="KXI927" s="34"/>
      <c r="KXP927" s="35"/>
      <c r="KXQ927" s="34"/>
      <c r="KXX927" s="35"/>
      <c r="KXY927" s="34"/>
      <c r="KYF927" s="35"/>
      <c r="KYG927" s="34"/>
      <c r="KYN927" s="35"/>
      <c r="KYO927" s="34"/>
      <c r="KYV927" s="35"/>
      <c r="KYW927" s="34"/>
      <c r="KZD927" s="35"/>
      <c r="KZE927" s="34"/>
      <c r="KZL927" s="35"/>
      <c r="KZM927" s="34"/>
      <c r="KZT927" s="35"/>
      <c r="KZU927" s="34"/>
      <c r="LAB927" s="35"/>
      <c r="LAC927" s="34"/>
      <c r="LAJ927" s="35"/>
      <c r="LAK927" s="34"/>
      <c r="LAR927" s="35"/>
      <c r="LAS927" s="34"/>
      <c r="LAZ927" s="35"/>
      <c r="LBA927" s="34"/>
      <c r="LBH927" s="35"/>
      <c r="LBI927" s="34"/>
      <c r="LBP927" s="35"/>
      <c r="LBQ927" s="34"/>
      <c r="LBX927" s="35"/>
      <c r="LBY927" s="34"/>
      <c r="LCF927" s="35"/>
      <c r="LCG927" s="34"/>
      <c r="LCN927" s="35"/>
      <c r="LCO927" s="34"/>
      <c r="LCV927" s="35"/>
      <c r="LCW927" s="34"/>
      <c r="LDD927" s="35"/>
      <c r="LDE927" s="34"/>
      <c r="LDL927" s="35"/>
      <c r="LDM927" s="34"/>
      <c r="LDT927" s="35"/>
      <c r="LDU927" s="34"/>
      <c r="LEB927" s="35"/>
      <c r="LEC927" s="34"/>
      <c r="LEJ927" s="35"/>
      <c r="LEK927" s="34"/>
      <c r="LER927" s="35"/>
      <c r="LES927" s="34"/>
      <c r="LEZ927" s="35"/>
      <c r="LFA927" s="34"/>
      <c r="LFH927" s="35"/>
      <c r="LFI927" s="34"/>
      <c r="LFP927" s="35"/>
      <c r="LFQ927" s="34"/>
      <c r="LFX927" s="35"/>
      <c r="LFY927" s="34"/>
      <c r="LGF927" s="35"/>
      <c r="LGG927" s="34"/>
      <c r="LGN927" s="35"/>
      <c r="LGO927" s="34"/>
      <c r="LGV927" s="35"/>
      <c r="LGW927" s="34"/>
      <c r="LHD927" s="35"/>
      <c r="LHE927" s="34"/>
      <c r="LHL927" s="35"/>
      <c r="LHM927" s="34"/>
      <c r="LHT927" s="35"/>
      <c r="LHU927" s="34"/>
      <c r="LIB927" s="35"/>
      <c r="LIC927" s="34"/>
      <c r="LIJ927" s="35"/>
      <c r="LIK927" s="34"/>
      <c r="LIR927" s="35"/>
      <c r="LIS927" s="34"/>
      <c r="LIZ927" s="35"/>
      <c r="LJA927" s="34"/>
      <c r="LJH927" s="35"/>
      <c r="LJI927" s="34"/>
      <c r="LJP927" s="35"/>
      <c r="LJQ927" s="34"/>
      <c r="LJX927" s="35"/>
      <c r="LJY927" s="34"/>
      <c r="LKF927" s="35"/>
      <c r="LKG927" s="34"/>
      <c r="LKN927" s="35"/>
      <c r="LKO927" s="34"/>
      <c r="LKV927" s="35"/>
      <c r="LKW927" s="34"/>
      <c r="LLD927" s="35"/>
      <c r="LLE927" s="34"/>
      <c r="LLL927" s="35"/>
      <c r="LLM927" s="34"/>
      <c r="LLT927" s="35"/>
      <c r="LLU927" s="34"/>
      <c r="LMB927" s="35"/>
      <c r="LMC927" s="34"/>
      <c r="LMJ927" s="35"/>
      <c r="LMK927" s="34"/>
      <c r="LMR927" s="35"/>
      <c r="LMS927" s="34"/>
      <c r="LMZ927" s="35"/>
      <c r="LNA927" s="34"/>
      <c r="LNH927" s="35"/>
      <c r="LNI927" s="34"/>
      <c r="LNP927" s="35"/>
      <c r="LNQ927" s="34"/>
      <c r="LNX927" s="35"/>
      <c r="LNY927" s="34"/>
      <c r="LOF927" s="35"/>
      <c r="LOG927" s="34"/>
      <c r="LON927" s="35"/>
      <c r="LOO927" s="34"/>
      <c r="LOV927" s="35"/>
      <c r="LOW927" s="34"/>
      <c r="LPD927" s="35"/>
      <c r="LPE927" s="34"/>
      <c r="LPL927" s="35"/>
      <c r="LPM927" s="34"/>
      <c r="LPT927" s="35"/>
      <c r="LPU927" s="34"/>
      <c r="LQB927" s="35"/>
      <c r="LQC927" s="34"/>
      <c r="LQJ927" s="35"/>
      <c r="LQK927" s="34"/>
      <c r="LQR927" s="35"/>
      <c r="LQS927" s="34"/>
      <c r="LQZ927" s="35"/>
      <c r="LRA927" s="34"/>
      <c r="LRH927" s="35"/>
      <c r="LRI927" s="34"/>
      <c r="LRP927" s="35"/>
      <c r="LRQ927" s="34"/>
      <c r="LRX927" s="35"/>
      <c r="LRY927" s="34"/>
      <c r="LSF927" s="35"/>
      <c r="LSG927" s="34"/>
      <c r="LSN927" s="35"/>
      <c r="LSO927" s="34"/>
      <c r="LSV927" s="35"/>
      <c r="LSW927" s="34"/>
      <c r="LTD927" s="35"/>
      <c r="LTE927" s="34"/>
      <c r="LTL927" s="35"/>
      <c r="LTM927" s="34"/>
      <c r="LTT927" s="35"/>
      <c r="LTU927" s="34"/>
      <c r="LUB927" s="35"/>
      <c r="LUC927" s="34"/>
      <c r="LUJ927" s="35"/>
      <c r="LUK927" s="34"/>
      <c r="LUR927" s="35"/>
      <c r="LUS927" s="34"/>
      <c r="LUZ927" s="35"/>
      <c r="LVA927" s="34"/>
      <c r="LVH927" s="35"/>
      <c r="LVI927" s="34"/>
      <c r="LVP927" s="35"/>
      <c r="LVQ927" s="34"/>
      <c r="LVX927" s="35"/>
      <c r="LVY927" s="34"/>
      <c r="LWF927" s="35"/>
      <c r="LWG927" s="34"/>
      <c r="LWN927" s="35"/>
      <c r="LWO927" s="34"/>
      <c r="LWV927" s="35"/>
      <c r="LWW927" s="34"/>
      <c r="LXD927" s="35"/>
      <c r="LXE927" s="34"/>
      <c r="LXL927" s="35"/>
      <c r="LXM927" s="34"/>
      <c r="LXT927" s="35"/>
      <c r="LXU927" s="34"/>
      <c r="LYB927" s="35"/>
      <c r="LYC927" s="34"/>
      <c r="LYJ927" s="35"/>
      <c r="LYK927" s="34"/>
      <c r="LYR927" s="35"/>
      <c r="LYS927" s="34"/>
      <c r="LYZ927" s="35"/>
      <c r="LZA927" s="34"/>
      <c r="LZH927" s="35"/>
      <c r="LZI927" s="34"/>
      <c r="LZP927" s="35"/>
      <c r="LZQ927" s="34"/>
      <c r="LZX927" s="35"/>
      <c r="LZY927" s="34"/>
      <c r="MAF927" s="35"/>
      <c r="MAG927" s="34"/>
      <c r="MAN927" s="35"/>
      <c r="MAO927" s="34"/>
      <c r="MAV927" s="35"/>
      <c r="MAW927" s="34"/>
      <c r="MBD927" s="35"/>
      <c r="MBE927" s="34"/>
      <c r="MBL927" s="35"/>
      <c r="MBM927" s="34"/>
      <c r="MBT927" s="35"/>
      <c r="MBU927" s="34"/>
      <c r="MCB927" s="35"/>
      <c r="MCC927" s="34"/>
      <c r="MCJ927" s="35"/>
      <c r="MCK927" s="34"/>
      <c r="MCR927" s="35"/>
      <c r="MCS927" s="34"/>
      <c r="MCZ927" s="35"/>
      <c r="MDA927" s="34"/>
      <c r="MDH927" s="35"/>
      <c r="MDI927" s="34"/>
      <c r="MDP927" s="35"/>
      <c r="MDQ927" s="34"/>
      <c r="MDX927" s="35"/>
      <c r="MDY927" s="34"/>
      <c r="MEF927" s="35"/>
      <c r="MEG927" s="34"/>
      <c r="MEN927" s="35"/>
      <c r="MEO927" s="34"/>
      <c r="MEV927" s="35"/>
      <c r="MEW927" s="34"/>
      <c r="MFD927" s="35"/>
      <c r="MFE927" s="34"/>
      <c r="MFL927" s="35"/>
      <c r="MFM927" s="34"/>
      <c r="MFT927" s="35"/>
      <c r="MFU927" s="34"/>
      <c r="MGB927" s="35"/>
      <c r="MGC927" s="34"/>
      <c r="MGJ927" s="35"/>
      <c r="MGK927" s="34"/>
      <c r="MGR927" s="35"/>
      <c r="MGS927" s="34"/>
      <c r="MGZ927" s="35"/>
      <c r="MHA927" s="34"/>
      <c r="MHH927" s="35"/>
      <c r="MHI927" s="34"/>
      <c r="MHP927" s="35"/>
      <c r="MHQ927" s="34"/>
      <c r="MHX927" s="35"/>
      <c r="MHY927" s="34"/>
      <c r="MIF927" s="35"/>
      <c r="MIG927" s="34"/>
      <c r="MIN927" s="35"/>
      <c r="MIO927" s="34"/>
      <c r="MIV927" s="35"/>
      <c r="MIW927" s="34"/>
      <c r="MJD927" s="35"/>
      <c r="MJE927" s="34"/>
      <c r="MJL927" s="35"/>
      <c r="MJM927" s="34"/>
      <c r="MJT927" s="35"/>
      <c r="MJU927" s="34"/>
      <c r="MKB927" s="35"/>
      <c r="MKC927" s="34"/>
      <c r="MKJ927" s="35"/>
      <c r="MKK927" s="34"/>
      <c r="MKR927" s="35"/>
      <c r="MKS927" s="34"/>
      <c r="MKZ927" s="35"/>
      <c r="MLA927" s="34"/>
      <c r="MLH927" s="35"/>
      <c r="MLI927" s="34"/>
      <c r="MLP927" s="35"/>
      <c r="MLQ927" s="34"/>
      <c r="MLX927" s="35"/>
      <c r="MLY927" s="34"/>
      <c r="MMF927" s="35"/>
      <c r="MMG927" s="34"/>
      <c r="MMN927" s="35"/>
      <c r="MMO927" s="34"/>
      <c r="MMV927" s="35"/>
      <c r="MMW927" s="34"/>
      <c r="MND927" s="35"/>
      <c r="MNE927" s="34"/>
      <c r="MNL927" s="35"/>
      <c r="MNM927" s="34"/>
      <c r="MNT927" s="35"/>
      <c r="MNU927" s="34"/>
      <c r="MOB927" s="35"/>
      <c r="MOC927" s="34"/>
      <c r="MOJ927" s="35"/>
      <c r="MOK927" s="34"/>
      <c r="MOR927" s="35"/>
      <c r="MOS927" s="34"/>
      <c r="MOZ927" s="35"/>
      <c r="MPA927" s="34"/>
      <c r="MPH927" s="35"/>
      <c r="MPI927" s="34"/>
      <c r="MPP927" s="35"/>
      <c r="MPQ927" s="34"/>
      <c r="MPX927" s="35"/>
      <c r="MPY927" s="34"/>
      <c r="MQF927" s="35"/>
      <c r="MQG927" s="34"/>
      <c r="MQN927" s="35"/>
      <c r="MQO927" s="34"/>
      <c r="MQV927" s="35"/>
      <c r="MQW927" s="34"/>
      <c r="MRD927" s="35"/>
      <c r="MRE927" s="34"/>
      <c r="MRL927" s="35"/>
      <c r="MRM927" s="34"/>
      <c r="MRT927" s="35"/>
      <c r="MRU927" s="34"/>
      <c r="MSB927" s="35"/>
      <c r="MSC927" s="34"/>
      <c r="MSJ927" s="35"/>
      <c r="MSK927" s="34"/>
      <c r="MSR927" s="35"/>
      <c r="MSS927" s="34"/>
      <c r="MSZ927" s="35"/>
      <c r="MTA927" s="34"/>
      <c r="MTH927" s="35"/>
      <c r="MTI927" s="34"/>
      <c r="MTP927" s="35"/>
      <c r="MTQ927" s="34"/>
      <c r="MTX927" s="35"/>
      <c r="MTY927" s="34"/>
      <c r="MUF927" s="35"/>
      <c r="MUG927" s="34"/>
      <c r="MUN927" s="35"/>
      <c r="MUO927" s="34"/>
      <c r="MUV927" s="35"/>
      <c r="MUW927" s="34"/>
      <c r="MVD927" s="35"/>
      <c r="MVE927" s="34"/>
      <c r="MVL927" s="35"/>
      <c r="MVM927" s="34"/>
      <c r="MVT927" s="35"/>
      <c r="MVU927" s="34"/>
      <c r="MWB927" s="35"/>
      <c r="MWC927" s="34"/>
      <c r="MWJ927" s="35"/>
      <c r="MWK927" s="34"/>
      <c r="MWR927" s="35"/>
      <c r="MWS927" s="34"/>
      <c r="MWZ927" s="35"/>
      <c r="MXA927" s="34"/>
      <c r="MXH927" s="35"/>
      <c r="MXI927" s="34"/>
      <c r="MXP927" s="35"/>
      <c r="MXQ927" s="34"/>
      <c r="MXX927" s="35"/>
      <c r="MXY927" s="34"/>
      <c r="MYF927" s="35"/>
      <c r="MYG927" s="34"/>
      <c r="MYN927" s="35"/>
      <c r="MYO927" s="34"/>
      <c r="MYV927" s="35"/>
      <c r="MYW927" s="34"/>
      <c r="MZD927" s="35"/>
      <c r="MZE927" s="34"/>
      <c r="MZL927" s="35"/>
      <c r="MZM927" s="34"/>
      <c r="MZT927" s="35"/>
      <c r="MZU927" s="34"/>
      <c r="NAB927" s="35"/>
      <c r="NAC927" s="34"/>
      <c r="NAJ927" s="35"/>
      <c r="NAK927" s="34"/>
      <c r="NAR927" s="35"/>
      <c r="NAS927" s="34"/>
      <c r="NAZ927" s="35"/>
      <c r="NBA927" s="34"/>
      <c r="NBH927" s="35"/>
      <c r="NBI927" s="34"/>
      <c r="NBP927" s="35"/>
      <c r="NBQ927" s="34"/>
      <c r="NBX927" s="35"/>
      <c r="NBY927" s="34"/>
      <c r="NCF927" s="35"/>
      <c r="NCG927" s="34"/>
      <c r="NCN927" s="35"/>
      <c r="NCO927" s="34"/>
      <c r="NCV927" s="35"/>
      <c r="NCW927" s="34"/>
      <c r="NDD927" s="35"/>
      <c r="NDE927" s="34"/>
      <c r="NDL927" s="35"/>
      <c r="NDM927" s="34"/>
      <c r="NDT927" s="35"/>
      <c r="NDU927" s="34"/>
      <c r="NEB927" s="35"/>
      <c r="NEC927" s="34"/>
      <c r="NEJ927" s="35"/>
      <c r="NEK927" s="34"/>
      <c r="NER927" s="35"/>
      <c r="NES927" s="34"/>
      <c r="NEZ927" s="35"/>
      <c r="NFA927" s="34"/>
      <c r="NFH927" s="35"/>
      <c r="NFI927" s="34"/>
      <c r="NFP927" s="35"/>
      <c r="NFQ927" s="34"/>
      <c r="NFX927" s="35"/>
      <c r="NFY927" s="34"/>
      <c r="NGF927" s="35"/>
      <c r="NGG927" s="34"/>
      <c r="NGN927" s="35"/>
      <c r="NGO927" s="34"/>
      <c r="NGV927" s="35"/>
      <c r="NGW927" s="34"/>
      <c r="NHD927" s="35"/>
      <c r="NHE927" s="34"/>
      <c r="NHL927" s="35"/>
      <c r="NHM927" s="34"/>
      <c r="NHT927" s="35"/>
      <c r="NHU927" s="34"/>
      <c r="NIB927" s="35"/>
      <c r="NIC927" s="34"/>
      <c r="NIJ927" s="35"/>
      <c r="NIK927" s="34"/>
      <c r="NIR927" s="35"/>
      <c r="NIS927" s="34"/>
      <c r="NIZ927" s="35"/>
      <c r="NJA927" s="34"/>
      <c r="NJH927" s="35"/>
      <c r="NJI927" s="34"/>
      <c r="NJP927" s="35"/>
      <c r="NJQ927" s="34"/>
      <c r="NJX927" s="35"/>
      <c r="NJY927" s="34"/>
      <c r="NKF927" s="35"/>
      <c r="NKG927" s="34"/>
      <c r="NKN927" s="35"/>
      <c r="NKO927" s="34"/>
      <c r="NKV927" s="35"/>
      <c r="NKW927" s="34"/>
      <c r="NLD927" s="35"/>
      <c r="NLE927" s="34"/>
      <c r="NLL927" s="35"/>
      <c r="NLM927" s="34"/>
      <c r="NLT927" s="35"/>
      <c r="NLU927" s="34"/>
      <c r="NMB927" s="35"/>
      <c r="NMC927" s="34"/>
      <c r="NMJ927" s="35"/>
      <c r="NMK927" s="34"/>
      <c r="NMR927" s="35"/>
      <c r="NMS927" s="34"/>
      <c r="NMZ927" s="35"/>
      <c r="NNA927" s="34"/>
      <c r="NNH927" s="35"/>
      <c r="NNI927" s="34"/>
      <c r="NNP927" s="35"/>
      <c r="NNQ927" s="34"/>
      <c r="NNX927" s="35"/>
      <c r="NNY927" s="34"/>
      <c r="NOF927" s="35"/>
      <c r="NOG927" s="34"/>
      <c r="NON927" s="35"/>
      <c r="NOO927" s="34"/>
      <c r="NOV927" s="35"/>
      <c r="NOW927" s="34"/>
      <c r="NPD927" s="35"/>
      <c r="NPE927" s="34"/>
      <c r="NPL927" s="35"/>
      <c r="NPM927" s="34"/>
      <c r="NPT927" s="35"/>
      <c r="NPU927" s="34"/>
      <c r="NQB927" s="35"/>
      <c r="NQC927" s="34"/>
      <c r="NQJ927" s="35"/>
      <c r="NQK927" s="34"/>
      <c r="NQR927" s="35"/>
      <c r="NQS927" s="34"/>
      <c r="NQZ927" s="35"/>
      <c r="NRA927" s="34"/>
      <c r="NRH927" s="35"/>
      <c r="NRI927" s="34"/>
      <c r="NRP927" s="35"/>
      <c r="NRQ927" s="34"/>
      <c r="NRX927" s="35"/>
      <c r="NRY927" s="34"/>
      <c r="NSF927" s="35"/>
      <c r="NSG927" s="34"/>
      <c r="NSN927" s="35"/>
      <c r="NSO927" s="34"/>
      <c r="NSV927" s="35"/>
      <c r="NSW927" s="34"/>
      <c r="NTD927" s="35"/>
      <c r="NTE927" s="34"/>
      <c r="NTL927" s="35"/>
      <c r="NTM927" s="34"/>
      <c r="NTT927" s="35"/>
      <c r="NTU927" s="34"/>
      <c r="NUB927" s="35"/>
      <c r="NUC927" s="34"/>
      <c r="NUJ927" s="35"/>
      <c r="NUK927" s="34"/>
      <c r="NUR927" s="35"/>
      <c r="NUS927" s="34"/>
      <c r="NUZ927" s="35"/>
      <c r="NVA927" s="34"/>
      <c r="NVH927" s="35"/>
      <c r="NVI927" s="34"/>
      <c r="NVP927" s="35"/>
      <c r="NVQ927" s="34"/>
      <c r="NVX927" s="35"/>
      <c r="NVY927" s="34"/>
      <c r="NWF927" s="35"/>
      <c r="NWG927" s="34"/>
      <c r="NWN927" s="35"/>
      <c r="NWO927" s="34"/>
      <c r="NWV927" s="35"/>
      <c r="NWW927" s="34"/>
      <c r="NXD927" s="35"/>
      <c r="NXE927" s="34"/>
      <c r="NXL927" s="35"/>
      <c r="NXM927" s="34"/>
      <c r="NXT927" s="35"/>
      <c r="NXU927" s="34"/>
      <c r="NYB927" s="35"/>
      <c r="NYC927" s="34"/>
      <c r="NYJ927" s="35"/>
      <c r="NYK927" s="34"/>
      <c r="NYR927" s="35"/>
      <c r="NYS927" s="34"/>
      <c r="NYZ927" s="35"/>
      <c r="NZA927" s="34"/>
      <c r="NZH927" s="35"/>
      <c r="NZI927" s="34"/>
      <c r="NZP927" s="35"/>
      <c r="NZQ927" s="34"/>
      <c r="NZX927" s="35"/>
      <c r="NZY927" s="34"/>
      <c r="OAF927" s="35"/>
      <c r="OAG927" s="34"/>
      <c r="OAN927" s="35"/>
      <c r="OAO927" s="34"/>
      <c r="OAV927" s="35"/>
      <c r="OAW927" s="34"/>
      <c r="OBD927" s="35"/>
      <c r="OBE927" s="34"/>
      <c r="OBL927" s="35"/>
      <c r="OBM927" s="34"/>
      <c r="OBT927" s="35"/>
      <c r="OBU927" s="34"/>
      <c r="OCB927" s="35"/>
      <c r="OCC927" s="34"/>
      <c r="OCJ927" s="35"/>
      <c r="OCK927" s="34"/>
      <c r="OCR927" s="35"/>
      <c r="OCS927" s="34"/>
      <c r="OCZ927" s="35"/>
      <c r="ODA927" s="34"/>
      <c r="ODH927" s="35"/>
      <c r="ODI927" s="34"/>
      <c r="ODP927" s="35"/>
      <c r="ODQ927" s="34"/>
      <c r="ODX927" s="35"/>
      <c r="ODY927" s="34"/>
      <c r="OEF927" s="35"/>
      <c r="OEG927" s="34"/>
      <c r="OEN927" s="35"/>
      <c r="OEO927" s="34"/>
      <c r="OEV927" s="35"/>
      <c r="OEW927" s="34"/>
      <c r="OFD927" s="35"/>
      <c r="OFE927" s="34"/>
      <c r="OFL927" s="35"/>
      <c r="OFM927" s="34"/>
      <c r="OFT927" s="35"/>
      <c r="OFU927" s="34"/>
      <c r="OGB927" s="35"/>
      <c r="OGC927" s="34"/>
      <c r="OGJ927" s="35"/>
      <c r="OGK927" s="34"/>
      <c r="OGR927" s="35"/>
      <c r="OGS927" s="34"/>
      <c r="OGZ927" s="35"/>
      <c r="OHA927" s="34"/>
      <c r="OHH927" s="35"/>
      <c r="OHI927" s="34"/>
      <c r="OHP927" s="35"/>
      <c r="OHQ927" s="34"/>
      <c r="OHX927" s="35"/>
      <c r="OHY927" s="34"/>
      <c r="OIF927" s="35"/>
      <c r="OIG927" s="34"/>
      <c r="OIN927" s="35"/>
      <c r="OIO927" s="34"/>
      <c r="OIV927" s="35"/>
      <c r="OIW927" s="34"/>
      <c r="OJD927" s="35"/>
      <c r="OJE927" s="34"/>
      <c r="OJL927" s="35"/>
      <c r="OJM927" s="34"/>
      <c r="OJT927" s="35"/>
      <c r="OJU927" s="34"/>
      <c r="OKB927" s="35"/>
      <c r="OKC927" s="34"/>
      <c r="OKJ927" s="35"/>
      <c r="OKK927" s="34"/>
      <c r="OKR927" s="35"/>
      <c r="OKS927" s="34"/>
      <c r="OKZ927" s="35"/>
      <c r="OLA927" s="34"/>
      <c r="OLH927" s="35"/>
      <c r="OLI927" s="34"/>
      <c r="OLP927" s="35"/>
      <c r="OLQ927" s="34"/>
      <c r="OLX927" s="35"/>
      <c r="OLY927" s="34"/>
      <c r="OMF927" s="35"/>
      <c r="OMG927" s="34"/>
      <c r="OMN927" s="35"/>
      <c r="OMO927" s="34"/>
      <c r="OMV927" s="35"/>
      <c r="OMW927" s="34"/>
      <c r="OND927" s="35"/>
      <c r="ONE927" s="34"/>
      <c r="ONL927" s="35"/>
      <c r="ONM927" s="34"/>
      <c r="ONT927" s="35"/>
      <c r="ONU927" s="34"/>
      <c r="OOB927" s="35"/>
      <c r="OOC927" s="34"/>
      <c r="OOJ927" s="35"/>
      <c r="OOK927" s="34"/>
      <c r="OOR927" s="35"/>
      <c r="OOS927" s="34"/>
      <c r="OOZ927" s="35"/>
      <c r="OPA927" s="34"/>
      <c r="OPH927" s="35"/>
      <c r="OPI927" s="34"/>
      <c r="OPP927" s="35"/>
      <c r="OPQ927" s="34"/>
      <c r="OPX927" s="35"/>
      <c r="OPY927" s="34"/>
      <c r="OQF927" s="35"/>
      <c r="OQG927" s="34"/>
      <c r="OQN927" s="35"/>
      <c r="OQO927" s="34"/>
      <c r="OQV927" s="35"/>
      <c r="OQW927" s="34"/>
      <c r="ORD927" s="35"/>
      <c r="ORE927" s="34"/>
      <c r="ORL927" s="35"/>
      <c r="ORM927" s="34"/>
      <c r="ORT927" s="35"/>
      <c r="ORU927" s="34"/>
      <c r="OSB927" s="35"/>
      <c r="OSC927" s="34"/>
      <c r="OSJ927" s="35"/>
      <c r="OSK927" s="34"/>
      <c r="OSR927" s="35"/>
      <c r="OSS927" s="34"/>
      <c r="OSZ927" s="35"/>
      <c r="OTA927" s="34"/>
      <c r="OTH927" s="35"/>
      <c r="OTI927" s="34"/>
      <c r="OTP927" s="35"/>
      <c r="OTQ927" s="34"/>
      <c r="OTX927" s="35"/>
      <c r="OTY927" s="34"/>
      <c r="OUF927" s="35"/>
      <c r="OUG927" s="34"/>
      <c r="OUN927" s="35"/>
      <c r="OUO927" s="34"/>
      <c r="OUV927" s="35"/>
      <c r="OUW927" s="34"/>
      <c r="OVD927" s="35"/>
      <c r="OVE927" s="34"/>
      <c r="OVL927" s="35"/>
      <c r="OVM927" s="34"/>
      <c r="OVT927" s="35"/>
      <c r="OVU927" s="34"/>
      <c r="OWB927" s="35"/>
      <c r="OWC927" s="34"/>
      <c r="OWJ927" s="35"/>
      <c r="OWK927" s="34"/>
      <c r="OWR927" s="35"/>
      <c r="OWS927" s="34"/>
      <c r="OWZ927" s="35"/>
      <c r="OXA927" s="34"/>
      <c r="OXH927" s="35"/>
      <c r="OXI927" s="34"/>
      <c r="OXP927" s="35"/>
      <c r="OXQ927" s="34"/>
      <c r="OXX927" s="35"/>
      <c r="OXY927" s="34"/>
      <c r="OYF927" s="35"/>
      <c r="OYG927" s="34"/>
      <c r="OYN927" s="35"/>
      <c r="OYO927" s="34"/>
      <c r="OYV927" s="35"/>
      <c r="OYW927" s="34"/>
      <c r="OZD927" s="35"/>
      <c r="OZE927" s="34"/>
      <c r="OZL927" s="35"/>
      <c r="OZM927" s="34"/>
      <c r="OZT927" s="35"/>
      <c r="OZU927" s="34"/>
      <c r="PAB927" s="35"/>
      <c r="PAC927" s="34"/>
      <c r="PAJ927" s="35"/>
      <c r="PAK927" s="34"/>
      <c r="PAR927" s="35"/>
      <c r="PAS927" s="34"/>
      <c r="PAZ927" s="35"/>
      <c r="PBA927" s="34"/>
      <c r="PBH927" s="35"/>
      <c r="PBI927" s="34"/>
      <c r="PBP927" s="35"/>
      <c r="PBQ927" s="34"/>
      <c r="PBX927" s="35"/>
      <c r="PBY927" s="34"/>
      <c r="PCF927" s="35"/>
      <c r="PCG927" s="34"/>
      <c r="PCN927" s="35"/>
      <c r="PCO927" s="34"/>
      <c r="PCV927" s="35"/>
      <c r="PCW927" s="34"/>
      <c r="PDD927" s="35"/>
      <c r="PDE927" s="34"/>
      <c r="PDL927" s="35"/>
      <c r="PDM927" s="34"/>
      <c r="PDT927" s="35"/>
      <c r="PDU927" s="34"/>
      <c r="PEB927" s="35"/>
      <c r="PEC927" s="34"/>
      <c r="PEJ927" s="35"/>
      <c r="PEK927" s="34"/>
      <c r="PER927" s="35"/>
      <c r="PES927" s="34"/>
      <c r="PEZ927" s="35"/>
      <c r="PFA927" s="34"/>
      <c r="PFH927" s="35"/>
      <c r="PFI927" s="34"/>
      <c r="PFP927" s="35"/>
      <c r="PFQ927" s="34"/>
      <c r="PFX927" s="35"/>
      <c r="PFY927" s="34"/>
      <c r="PGF927" s="35"/>
      <c r="PGG927" s="34"/>
      <c r="PGN927" s="35"/>
      <c r="PGO927" s="34"/>
      <c r="PGV927" s="35"/>
      <c r="PGW927" s="34"/>
      <c r="PHD927" s="35"/>
      <c r="PHE927" s="34"/>
      <c r="PHL927" s="35"/>
      <c r="PHM927" s="34"/>
      <c r="PHT927" s="35"/>
      <c r="PHU927" s="34"/>
      <c r="PIB927" s="35"/>
      <c r="PIC927" s="34"/>
      <c r="PIJ927" s="35"/>
      <c r="PIK927" s="34"/>
      <c r="PIR927" s="35"/>
      <c r="PIS927" s="34"/>
      <c r="PIZ927" s="35"/>
      <c r="PJA927" s="34"/>
      <c r="PJH927" s="35"/>
      <c r="PJI927" s="34"/>
      <c r="PJP927" s="35"/>
      <c r="PJQ927" s="34"/>
      <c r="PJX927" s="35"/>
      <c r="PJY927" s="34"/>
      <c r="PKF927" s="35"/>
      <c r="PKG927" s="34"/>
      <c r="PKN927" s="35"/>
      <c r="PKO927" s="34"/>
      <c r="PKV927" s="35"/>
      <c r="PKW927" s="34"/>
      <c r="PLD927" s="35"/>
      <c r="PLE927" s="34"/>
      <c r="PLL927" s="35"/>
      <c r="PLM927" s="34"/>
      <c r="PLT927" s="35"/>
      <c r="PLU927" s="34"/>
      <c r="PMB927" s="35"/>
      <c r="PMC927" s="34"/>
      <c r="PMJ927" s="35"/>
      <c r="PMK927" s="34"/>
      <c r="PMR927" s="35"/>
      <c r="PMS927" s="34"/>
      <c r="PMZ927" s="35"/>
      <c r="PNA927" s="34"/>
      <c r="PNH927" s="35"/>
      <c r="PNI927" s="34"/>
      <c r="PNP927" s="35"/>
      <c r="PNQ927" s="34"/>
      <c r="PNX927" s="35"/>
      <c r="PNY927" s="34"/>
      <c r="POF927" s="35"/>
      <c r="POG927" s="34"/>
      <c r="PON927" s="35"/>
      <c r="POO927" s="34"/>
      <c r="POV927" s="35"/>
      <c r="POW927" s="34"/>
      <c r="PPD927" s="35"/>
      <c r="PPE927" s="34"/>
      <c r="PPL927" s="35"/>
      <c r="PPM927" s="34"/>
      <c r="PPT927" s="35"/>
      <c r="PPU927" s="34"/>
      <c r="PQB927" s="35"/>
      <c r="PQC927" s="34"/>
      <c r="PQJ927" s="35"/>
      <c r="PQK927" s="34"/>
      <c r="PQR927" s="35"/>
      <c r="PQS927" s="34"/>
      <c r="PQZ927" s="35"/>
      <c r="PRA927" s="34"/>
      <c r="PRH927" s="35"/>
      <c r="PRI927" s="34"/>
      <c r="PRP927" s="35"/>
      <c r="PRQ927" s="34"/>
      <c r="PRX927" s="35"/>
      <c r="PRY927" s="34"/>
      <c r="PSF927" s="35"/>
      <c r="PSG927" s="34"/>
      <c r="PSN927" s="35"/>
      <c r="PSO927" s="34"/>
      <c r="PSV927" s="35"/>
      <c r="PSW927" s="34"/>
      <c r="PTD927" s="35"/>
      <c r="PTE927" s="34"/>
      <c r="PTL927" s="35"/>
      <c r="PTM927" s="34"/>
      <c r="PTT927" s="35"/>
      <c r="PTU927" s="34"/>
      <c r="PUB927" s="35"/>
      <c r="PUC927" s="34"/>
      <c r="PUJ927" s="35"/>
      <c r="PUK927" s="34"/>
      <c r="PUR927" s="35"/>
      <c r="PUS927" s="34"/>
      <c r="PUZ927" s="35"/>
      <c r="PVA927" s="34"/>
      <c r="PVH927" s="35"/>
      <c r="PVI927" s="34"/>
      <c r="PVP927" s="35"/>
      <c r="PVQ927" s="34"/>
      <c r="PVX927" s="35"/>
      <c r="PVY927" s="34"/>
      <c r="PWF927" s="35"/>
      <c r="PWG927" s="34"/>
      <c r="PWN927" s="35"/>
      <c r="PWO927" s="34"/>
      <c r="PWV927" s="35"/>
      <c r="PWW927" s="34"/>
      <c r="PXD927" s="35"/>
      <c r="PXE927" s="34"/>
      <c r="PXL927" s="35"/>
      <c r="PXM927" s="34"/>
      <c r="PXT927" s="35"/>
      <c r="PXU927" s="34"/>
      <c r="PYB927" s="35"/>
      <c r="PYC927" s="34"/>
      <c r="PYJ927" s="35"/>
      <c r="PYK927" s="34"/>
      <c r="PYR927" s="35"/>
      <c r="PYS927" s="34"/>
      <c r="PYZ927" s="35"/>
      <c r="PZA927" s="34"/>
      <c r="PZH927" s="35"/>
      <c r="PZI927" s="34"/>
      <c r="PZP927" s="35"/>
      <c r="PZQ927" s="34"/>
      <c r="PZX927" s="35"/>
      <c r="PZY927" s="34"/>
      <c r="QAF927" s="35"/>
      <c r="QAG927" s="34"/>
      <c r="QAN927" s="35"/>
      <c r="QAO927" s="34"/>
      <c r="QAV927" s="35"/>
      <c r="QAW927" s="34"/>
      <c r="QBD927" s="35"/>
      <c r="QBE927" s="34"/>
      <c r="QBL927" s="35"/>
      <c r="QBM927" s="34"/>
      <c r="QBT927" s="35"/>
      <c r="QBU927" s="34"/>
      <c r="QCB927" s="35"/>
      <c r="QCC927" s="34"/>
      <c r="QCJ927" s="35"/>
      <c r="QCK927" s="34"/>
      <c r="QCR927" s="35"/>
      <c r="QCS927" s="34"/>
      <c r="QCZ927" s="35"/>
      <c r="QDA927" s="34"/>
      <c r="QDH927" s="35"/>
      <c r="QDI927" s="34"/>
      <c r="QDP927" s="35"/>
      <c r="QDQ927" s="34"/>
      <c r="QDX927" s="35"/>
      <c r="QDY927" s="34"/>
      <c r="QEF927" s="35"/>
      <c r="QEG927" s="34"/>
      <c r="QEN927" s="35"/>
      <c r="QEO927" s="34"/>
      <c r="QEV927" s="35"/>
      <c r="QEW927" s="34"/>
      <c r="QFD927" s="35"/>
      <c r="QFE927" s="34"/>
      <c r="QFL927" s="35"/>
      <c r="QFM927" s="34"/>
      <c r="QFT927" s="35"/>
      <c r="QFU927" s="34"/>
      <c r="QGB927" s="35"/>
      <c r="QGC927" s="34"/>
      <c r="QGJ927" s="35"/>
      <c r="QGK927" s="34"/>
      <c r="QGR927" s="35"/>
      <c r="QGS927" s="34"/>
      <c r="QGZ927" s="35"/>
      <c r="QHA927" s="34"/>
      <c r="QHH927" s="35"/>
      <c r="QHI927" s="34"/>
      <c r="QHP927" s="35"/>
      <c r="QHQ927" s="34"/>
      <c r="QHX927" s="35"/>
      <c r="QHY927" s="34"/>
      <c r="QIF927" s="35"/>
      <c r="QIG927" s="34"/>
      <c r="QIN927" s="35"/>
      <c r="QIO927" s="34"/>
      <c r="QIV927" s="35"/>
      <c r="QIW927" s="34"/>
      <c r="QJD927" s="35"/>
      <c r="QJE927" s="34"/>
      <c r="QJL927" s="35"/>
      <c r="QJM927" s="34"/>
      <c r="QJT927" s="35"/>
      <c r="QJU927" s="34"/>
      <c r="QKB927" s="35"/>
      <c r="QKC927" s="34"/>
      <c r="QKJ927" s="35"/>
      <c r="QKK927" s="34"/>
      <c r="QKR927" s="35"/>
      <c r="QKS927" s="34"/>
      <c r="QKZ927" s="35"/>
      <c r="QLA927" s="34"/>
      <c r="QLH927" s="35"/>
      <c r="QLI927" s="34"/>
      <c r="QLP927" s="35"/>
      <c r="QLQ927" s="34"/>
      <c r="QLX927" s="35"/>
      <c r="QLY927" s="34"/>
      <c r="QMF927" s="35"/>
      <c r="QMG927" s="34"/>
      <c r="QMN927" s="35"/>
      <c r="QMO927" s="34"/>
      <c r="QMV927" s="35"/>
      <c r="QMW927" s="34"/>
      <c r="QND927" s="35"/>
      <c r="QNE927" s="34"/>
      <c r="QNL927" s="35"/>
      <c r="QNM927" s="34"/>
      <c r="QNT927" s="35"/>
      <c r="QNU927" s="34"/>
      <c r="QOB927" s="35"/>
      <c r="QOC927" s="34"/>
      <c r="QOJ927" s="35"/>
      <c r="QOK927" s="34"/>
      <c r="QOR927" s="35"/>
      <c r="QOS927" s="34"/>
      <c r="QOZ927" s="35"/>
      <c r="QPA927" s="34"/>
      <c r="QPH927" s="35"/>
      <c r="QPI927" s="34"/>
      <c r="QPP927" s="35"/>
      <c r="QPQ927" s="34"/>
      <c r="QPX927" s="35"/>
      <c r="QPY927" s="34"/>
      <c r="QQF927" s="35"/>
      <c r="QQG927" s="34"/>
      <c r="QQN927" s="35"/>
      <c r="QQO927" s="34"/>
      <c r="QQV927" s="35"/>
      <c r="QQW927" s="34"/>
      <c r="QRD927" s="35"/>
      <c r="QRE927" s="34"/>
      <c r="QRL927" s="35"/>
      <c r="QRM927" s="34"/>
      <c r="QRT927" s="35"/>
      <c r="QRU927" s="34"/>
      <c r="QSB927" s="35"/>
      <c r="QSC927" s="34"/>
      <c r="QSJ927" s="35"/>
      <c r="QSK927" s="34"/>
      <c r="QSR927" s="35"/>
      <c r="QSS927" s="34"/>
      <c r="QSZ927" s="35"/>
      <c r="QTA927" s="34"/>
      <c r="QTH927" s="35"/>
      <c r="QTI927" s="34"/>
      <c r="QTP927" s="35"/>
      <c r="QTQ927" s="34"/>
      <c r="QTX927" s="35"/>
      <c r="QTY927" s="34"/>
      <c r="QUF927" s="35"/>
      <c r="QUG927" s="34"/>
      <c r="QUN927" s="35"/>
      <c r="QUO927" s="34"/>
      <c r="QUV927" s="35"/>
      <c r="QUW927" s="34"/>
      <c r="QVD927" s="35"/>
      <c r="QVE927" s="34"/>
      <c r="QVL927" s="35"/>
      <c r="QVM927" s="34"/>
      <c r="QVT927" s="35"/>
      <c r="QVU927" s="34"/>
      <c r="QWB927" s="35"/>
      <c r="QWC927" s="34"/>
      <c r="QWJ927" s="35"/>
      <c r="QWK927" s="34"/>
      <c r="QWR927" s="35"/>
      <c r="QWS927" s="34"/>
      <c r="QWZ927" s="35"/>
      <c r="QXA927" s="34"/>
      <c r="QXH927" s="35"/>
      <c r="QXI927" s="34"/>
      <c r="QXP927" s="35"/>
      <c r="QXQ927" s="34"/>
      <c r="QXX927" s="35"/>
      <c r="QXY927" s="34"/>
      <c r="QYF927" s="35"/>
      <c r="QYG927" s="34"/>
      <c r="QYN927" s="35"/>
      <c r="QYO927" s="34"/>
      <c r="QYV927" s="35"/>
      <c r="QYW927" s="34"/>
      <c r="QZD927" s="35"/>
      <c r="QZE927" s="34"/>
      <c r="QZL927" s="35"/>
      <c r="QZM927" s="34"/>
      <c r="QZT927" s="35"/>
      <c r="QZU927" s="34"/>
      <c r="RAB927" s="35"/>
      <c r="RAC927" s="34"/>
      <c r="RAJ927" s="35"/>
      <c r="RAK927" s="34"/>
      <c r="RAR927" s="35"/>
      <c r="RAS927" s="34"/>
      <c r="RAZ927" s="35"/>
      <c r="RBA927" s="34"/>
      <c r="RBH927" s="35"/>
      <c r="RBI927" s="34"/>
      <c r="RBP927" s="35"/>
      <c r="RBQ927" s="34"/>
      <c r="RBX927" s="35"/>
      <c r="RBY927" s="34"/>
      <c r="RCF927" s="35"/>
      <c r="RCG927" s="34"/>
      <c r="RCN927" s="35"/>
      <c r="RCO927" s="34"/>
      <c r="RCV927" s="35"/>
      <c r="RCW927" s="34"/>
      <c r="RDD927" s="35"/>
      <c r="RDE927" s="34"/>
      <c r="RDL927" s="35"/>
      <c r="RDM927" s="34"/>
      <c r="RDT927" s="35"/>
      <c r="RDU927" s="34"/>
      <c r="REB927" s="35"/>
      <c r="REC927" s="34"/>
      <c r="REJ927" s="35"/>
      <c r="REK927" s="34"/>
      <c r="RER927" s="35"/>
      <c r="RES927" s="34"/>
      <c r="REZ927" s="35"/>
      <c r="RFA927" s="34"/>
      <c r="RFH927" s="35"/>
      <c r="RFI927" s="34"/>
      <c r="RFP927" s="35"/>
      <c r="RFQ927" s="34"/>
      <c r="RFX927" s="35"/>
      <c r="RFY927" s="34"/>
      <c r="RGF927" s="35"/>
      <c r="RGG927" s="34"/>
      <c r="RGN927" s="35"/>
      <c r="RGO927" s="34"/>
      <c r="RGV927" s="35"/>
      <c r="RGW927" s="34"/>
      <c r="RHD927" s="35"/>
      <c r="RHE927" s="34"/>
      <c r="RHL927" s="35"/>
      <c r="RHM927" s="34"/>
      <c r="RHT927" s="35"/>
      <c r="RHU927" s="34"/>
      <c r="RIB927" s="35"/>
      <c r="RIC927" s="34"/>
      <c r="RIJ927" s="35"/>
      <c r="RIK927" s="34"/>
      <c r="RIR927" s="35"/>
      <c r="RIS927" s="34"/>
      <c r="RIZ927" s="35"/>
      <c r="RJA927" s="34"/>
      <c r="RJH927" s="35"/>
      <c r="RJI927" s="34"/>
      <c r="RJP927" s="35"/>
      <c r="RJQ927" s="34"/>
      <c r="RJX927" s="35"/>
      <c r="RJY927" s="34"/>
      <c r="RKF927" s="35"/>
      <c r="RKG927" s="34"/>
      <c r="RKN927" s="35"/>
      <c r="RKO927" s="34"/>
      <c r="RKV927" s="35"/>
      <c r="RKW927" s="34"/>
      <c r="RLD927" s="35"/>
      <c r="RLE927" s="34"/>
      <c r="RLL927" s="35"/>
      <c r="RLM927" s="34"/>
      <c r="RLT927" s="35"/>
      <c r="RLU927" s="34"/>
      <c r="RMB927" s="35"/>
      <c r="RMC927" s="34"/>
      <c r="RMJ927" s="35"/>
      <c r="RMK927" s="34"/>
      <c r="RMR927" s="35"/>
      <c r="RMS927" s="34"/>
      <c r="RMZ927" s="35"/>
      <c r="RNA927" s="34"/>
      <c r="RNH927" s="35"/>
      <c r="RNI927" s="34"/>
      <c r="RNP927" s="35"/>
      <c r="RNQ927" s="34"/>
      <c r="RNX927" s="35"/>
      <c r="RNY927" s="34"/>
      <c r="ROF927" s="35"/>
      <c r="ROG927" s="34"/>
      <c r="RON927" s="35"/>
      <c r="ROO927" s="34"/>
      <c r="ROV927" s="35"/>
      <c r="ROW927" s="34"/>
      <c r="RPD927" s="35"/>
      <c r="RPE927" s="34"/>
      <c r="RPL927" s="35"/>
      <c r="RPM927" s="34"/>
      <c r="RPT927" s="35"/>
      <c r="RPU927" s="34"/>
      <c r="RQB927" s="35"/>
      <c r="RQC927" s="34"/>
      <c r="RQJ927" s="35"/>
      <c r="RQK927" s="34"/>
      <c r="RQR927" s="35"/>
      <c r="RQS927" s="34"/>
      <c r="RQZ927" s="35"/>
      <c r="RRA927" s="34"/>
      <c r="RRH927" s="35"/>
      <c r="RRI927" s="34"/>
      <c r="RRP927" s="35"/>
      <c r="RRQ927" s="34"/>
      <c r="RRX927" s="35"/>
      <c r="RRY927" s="34"/>
      <c r="RSF927" s="35"/>
      <c r="RSG927" s="34"/>
      <c r="RSN927" s="35"/>
      <c r="RSO927" s="34"/>
      <c r="RSV927" s="35"/>
      <c r="RSW927" s="34"/>
      <c r="RTD927" s="35"/>
      <c r="RTE927" s="34"/>
      <c r="RTL927" s="35"/>
      <c r="RTM927" s="34"/>
      <c r="RTT927" s="35"/>
      <c r="RTU927" s="34"/>
      <c r="RUB927" s="35"/>
      <c r="RUC927" s="34"/>
      <c r="RUJ927" s="35"/>
      <c r="RUK927" s="34"/>
      <c r="RUR927" s="35"/>
      <c r="RUS927" s="34"/>
      <c r="RUZ927" s="35"/>
      <c r="RVA927" s="34"/>
      <c r="RVH927" s="35"/>
      <c r="RVI927" s="34"/>
      <c r="RVP927" s="35"/>
      <c r="RVQ927" s="34"/>
      <c r="RVX927" s="35"/>
      <c r="RVY927" s="34"/>
      <c r="RWF927" s="35"/>
      <c r="RWG927" s="34"/>
      <c r="RWN927" s="35"/>
      <c r="RWO927" s="34"/>
      <c r="RWV927" s="35"/>
      <c r="RWW927" s="34"/>
      <c r="RXD927" s="35"/>
      <c r="RXE927" s="34"/>
      <c r="RXL927" s="35"/>
      <c r="RXM927" s="34"/>
      <c r="RXT927" s="35"/>
      <c r="RXU927" s="34"/>
      <c r="RYB927" s="35"/>
      <c r="RYC927" s="34"/>
      <c r="RYJ927" s="35"/>
      <c r="RYK927" s="34"/>
      <c r="RYR927" s="35"/>
      <c r="RYS927" s="34"/>
      <c r="RYZ927" s="35"/>
      <c r="RZA927" s="34"/>
      <c r="RZH927" s="35"/>
      <c r="RZI927" s="34"/>
      <c r="RZP927" s="35"/>
      <c r="RZQ927" s="34"/>
      <c r="RZX927" s="35"/>
      <c r="RZY927" s="34"/>
      <c r="SAF927" s="35"/>
      <c r="SAG927" s="34"/>
      <c r="SAN927" s="35"/>
      <c r="SAO927" s="34"/>
      <c r="SAV927" s="35"/>
      <c r="SAW927" s="34"/>
      <c r="SBD927" s="35"/>
      <c r="SBE927" s="34"/>
      <c r="SBL927" s="35"/>
      <c r="SBM927" s="34"/>
      <c r="SBT927" s="35"/>
      <c r="SBU927" s="34"/>
      <c r="SCB927" s="35"/>
      <c r="SCC927" s="34"/>
      <c r="SCJ927" s="35"/>
      <c r="SCK927" s="34"/>
      <c r="SCR927" s="35"/>
      <c r="SCS927" s="34"/>
      <c r="SCZ927" s="35"/>
      <c r="SDA927" s="34"/>
      <c r="SDH927" s="35"/>
      <c r="SDI927" s="34"/>
      <c r="SDP927" s="35"/>
      <c r="SDQ927" s="34"/>
      <c r="SDX927" s="35"/>
      <c r="SDY927" s="34"/>
      <c r="SEF927" s="35"/>
      <c r="SEG927" s="34"/>
      <c r="SEN927" s="35"/>
      <c r="SEO927" s="34"/>
      <c r="SEV927" s="35"/>
      <c r="SEW927" s="34"/>
      <c r="SFD927" s="35"/>
      <c r="SFE927" s="34"/>
      <c r="SFL927" s="35"/>
      <c r="SFM927" s="34"/>
      <c r="SFT927" s="35"/>
      <c r="SFU927" s="34"/>
      <c r="SGB927" s="35"/>
      <c r="SGC927" s="34"/>
      <c r="SGJ927" s="35"/>
      <c r="SGK927" s="34"/>
      <c r="SGR927" s="35"/>
      <c r="SGS927" s="34"/>
      <c r="SGZ927" s="35"/>
      <c r="SHA927" s="34"/>
      <c r="SHH927" s="35"/>
      <c r="SHI927" s="34"/>
      <c r="SHP927" s="35"/>
      <c r="SHQ927" s="34"/>
      <c r="SHX927" s="35"/>
      <c r="SHY927" s="34"/>
      <c r="SIF927" s="35"/>
      <c r="SIG927" s="34"/>
      <c r="SIN927" s="35"/>
      <c r="SIO927" s="34"/>
      <c r="SIV927" s="35"/>
      <c r="SIW927" s="34"/>
      <c r="SJD927" s="35"/>
      <c r="SJE927" s="34"/>
      <c r="SJL927" s="35"/>
      <c r="SJM927" s="34"/>
      <c r="SJT927" s="35"/>
      <c r="SJU927" s="34"/>
      <c r="SKB927" s="35"/>
      <c r="SKC927" s="34"/>
      <c r="SKJ927" s="35"/>
      <c r="SKK927" s="34"/>
      <c r="SKR927" s="35"/>
      <c r="SKS927" s="34"/>
      <c r="SKZ927" s="35"/>
      <c r="SLA927" s="34"/>
      <c r="SLH927" s="35"/>
      <c r="SLI927" s="34"/>
      <c r="SLP927" s="35"/>
      <c r="SLQ927" s="34"/>
      <c r="SLX927" s="35"/>
      <c r="SLY927" s="34"/>
      <c r="SMF927" s="35"/>
      <c r="SMG927" s="34"/>
      <c r="SMN927" s="35"/>
      <c r="SMO927" s="34"/>
      <c r="SMV927" s="35"/>
      <c r="SMW927" s="34"/>
      <c r="SND927" s="35"/>
      <c r="SNE927" s="34"/>
      <c r="SNL927" s="35"/>
      <c r="SNM927" s="34"/>
      <c r="SNT927" s="35"/>
      <c r="SNU927" s="34"/>
      <c r="SOB927" s="35"/>
      <c r="SOC927" s="34"/>
      <c r="SOJ927" s="35"/>
      <c r="SOK927" s="34"/>
      <c r="SOR927" s="35"/>
      <c r="SOS927" s="34"/>
      <c r="SOZ927" s="35"/>
      <c r="SPA927" s="34"/>
      <c r="SPH927" s="35"/>
      <c r="SPI927" s="34"/>
      <c r="SPP927" s="35"/>
      <c r="SPQ927" s="34"/>
      <c r="SPX927" s="35"/>
      <c r="SPY927" s="34"/>
      <c r="SQF927" s="35"/>
      <c r="SQG927" s="34"/>
      <c r="SQN927" s="35"/>
      <c r="SQO927" s="34"/>
      <c r="SQV927" s="35"/>
      <c r="SQW927" s="34"/>
      <c r="SRD927" s="35"/>
      <c r="SRE927" s="34"/>
      <c r="SRL927" s="35"/>
      <c r="SRM927" s="34"/>
      <c r="SRT927" s="35"/>
      <c r="SRU927" s="34"/>
      <c r="SSB927" s="35"/>
      <c r="SSC927" s="34"/>
      <c r="SSJ927" s="35"/>
      <c r="SSK927" s="34"/>
      <c r="SSR927" s="35"/>
      <c r="SSS927" s="34"/>
      <c r="SSZ927" s="35"/>
      <c r="STA927" s="34"/>
      <c r="STH927" s="35"/>
      <c r="STI927" s="34"/>
      <c r="STP927" s="35"/>
      <c r="STQ927" s="34"/>
      <c r="STX927" s="35"/>
      <c r="STY927" s="34"/>
      <c r="SUF927" s="35"/>
      <c r="SUG927" s="34"/>
      <c r="SUN927" s="35"/>
      <c r="SUO927" s="34"/>
      <c r="SUV927" s="35"/>
      <c r="SUW927" s="34"/>
      <c r="SVD927" s="35"/>
      <c r="SVE927" s="34"/>
      <c r="SVL927" s="35"/>
      <c r="SVM927" s="34"/>
      <c r="SVT927" s="35"/>
      <c r="SVU927" s="34"/>
      <c r="SWB927" s="35"/>
      <c r="SWC927" s="34"/>
      <c r="SWJ927" s="35"/>
      <c r="SWK927" s="34"/>
      <c r="SWR927" s="35"/>
      <c r="SWS927" s="34"/>
      <c r="SWZ927" s="35"/>
      <c r="SXA927" s="34"/>
      <c r="SXH927" s="35"/>
      <c r="SXI927" s="34"/>
      <c r="SXP927" s="35"/>
      <c r="SXQ927" s="34"/>
      <c r="SXX927" s="35"/>
      <c r="SXY927" s="34"/>
      <c r="SYF927" s="35"/>
      <c r="SYG927" s="34"/>
      <c r="SYN927" s="35"/>
      <c r="SYO927" s="34"/>
      <c r="SYV927" s="35"/>
      <c r="SYW927" s="34"/>
      <c r="SZD927" s="35"/>
      <c r="SZE927" s="34"/>
      <c r="SZL927" s="35"/>
      <c r="SZM927" s="34"/>
      <c r="SZT927" s="35"/>
      <c r="SZU927" s="34"/>
      <c r="TAB927" s="35"/>
      <c r="TAC927" s="34"/>
      <c r="TAJ927" s="35"/>
      <c r="TAK927" s="34"/>
      <c r="TAR927" s="35"/>
      <c r="TAS927" s="34"/>
      <c r="TAZ927" s="35"/>
      <c r="TBA927" s="34"/>
      <c r="TBH927" s="35"/>
      <c r="TBI927" s="34"/>
      <c r="TBP927" s="35"/>
      <c r="TBQ927" s="34"/>
      <c r="TBX927" s="35"/>
      <c r="TBY927" s="34"/>
      <c r="TCF927" s="35"/>
      <c r="TCG927" s="34"/>
      <c r="TCN927" s="35"/>
      <c r="TCO927" s="34"/>
      <c r="TCV927" s="35"/>
      <c r="TCW927" s="34"/>
      <c r="TDD927" s="35"/>
      <c r="TDE927" s="34"/>
      <c r="TDL927" s="35"/>
      <c r="TDM927" s="34"/>
      <c r="TDT927" s="35"/>
      <c r="TDU927" s="34"/>
      <c r="TEB927" s="35"/>
      <c r="TEC927" s="34"/>
      <c r="TEJ927" s="35"/>
      <c r="TEK927" s="34"/>
      <c r="TER927" s="35"/>
      <c r="TES927" s="34"/>
      <c r="TEZ927" s="35"/>
      <c r="TFA927" s="34"/>
      <c r="TFH927" s="35"/>
      <c r="TFI927" s="34"/>
      <c r="TFP927" s="35"/>
      <c r="TFQ927" s="34"/>
      <c r="TFX927" s="35"/>
      <c r="TFY927" s="34"/>
      <c r="TGF927" s="35"/>
      <c r="TGG927" s="34"/>
      <c r="TGN927" s="35"/>
      <c r="TGO927" s="34"/>
      <c r="TGV927" s="35"/>
      <c r="TGW927" s="34"/>
      <c r="THD927" s="35"/>
      <c r="THE927" s="34"/>
      <c r="THL927" s="35"/>
      <c r="THM927" s="34"/>
      <c r="THT927" s="35"/>
      <c r="THU927" s="34"/>
      <c r="TIB927" s="35"/>
      <c r="TIC927" s="34"/>
      <c r="TIJ927" s="35"/>
      <c r="TIK927" s="34"/>
      <c r="TIR927" s="35"/>
      <c r="TIS927" s="34"/>
      <c r="TIZ927" s="35"/>
      <c r="TJA927" s="34"/>
      <c r="TJH927" s="35"/>
      <c r="TJI927" s="34"/>
      <c r="TJP927" s="35"/>
      <c r="TJQ927" s="34"/>
      <c r="TJX927" s="35"/>
      <c r="TJY927" s="34"/>
      <c r="TKF927" s="35"/>
      <c r="TKG927" s="34"/>
      <c r="TKN927" s="35"/>
      <c r="TKO927" s="34"/>
      <c r="TKV927" s="35"/>
      <c r="TKW927" s="34"/>
      <c r="TLD927" s="35"/>
      <c r="TLE927" s="34"/>
      <c r="TLL927" s="35"/>
      <c r="TLM927" s="34"/>
      <c r="TLT927" s="35"/>
      <c r="TLU927" s="34"/>
      <c r="TMB927" s="35"/>
      <c r="TMC927" s="34"/>
      <c r="TMJ927" s="35"/>
      <c r="TMK927" s="34"/>
      <c r="TMR927" s="35"/>
      <c r="TMS927" s="34"/>
      <c r="TMZ927" s="35"/>
      <c r="TNA927" s="34"/>
      <c r="TNH927" s="35"/>
      <c r="TNI927" s="34"/>
      <c r="TNP927" s="35"/>
      <c r="TNQ927" s="34"/>
      <c r="TNX927" s="35"/>
      <c r="TNY927" s="34"/>
      <c r="TOF927" s="35"/>
      <c r="TOG927" s="34"/>
      <c r="TON927" s="35"/>
      <c r="TOO927" s="34"/>
      <c r="TOV927" s="35"/>
      <c r="TOW927" s="34"/>
      <c r="TPD927" s="35"/>
      <c r="TPE927" s="34"/>
      <c r="TPL927" s="35"/>
      <c r="TPM927" s="34"/>
      <c r="TPT927" s="35"/>
      <c r="TPU927" s="34"/>
      <c r="TQB927" s="35"/>
      <c r="TQC927" s="34"/>
      <c r="TQJ927" s="35"/>
      <c r="TQK927" s="34"/>
      <c r="TQR927" s="35"/>
      <c r="TQS927" s="34"/>
      <c r="TQZ927" s="35"/>
      <c r="TRA927" s="34"/>
      <c r="TRH927" s="35"/>
      <c r="TRI927" s="34"/>
      <c r="TRP927" s="35"/>
      <c r="TRQ927" s="34"/>
      <c r="TRX927" s="35"/>
      <c r="TRY927" s="34"/>
      <c r="TSF927" s="35"/>
      <c r="TSG927" s="34"/>
      <c r="TSN927" s="35"/>
      <c r="TSO927" s="34"/>
      <c r="TSV927" s="35"/>
      <c r="TSW927" s="34"/>
      <c r="TTD927" s="35"/>
      <c r="TTE927" s="34"/>
      <c r="TTL927" s="35"/>
      <c r="TTM927" s="34"/>
      <c r="TTT927" s="35"/>
      <c r="TTU927" s="34"/>
      <c r="TUB927" s="35"/>
      <c r="TUC927" s="34"/>
      <c r="TUJ927" s="35"/>
      <c r="TUK927" s="34"/>
      <c r="TUR927" s="35"/>
      <c r="TUS927" s="34"/>
      <c r="TUZ927" s="35"/>
      <c r="TVA927" s="34"/>
      <c r="TVH927" s="35"/>
      <c r="TVI927" s="34"/>
      <c r="TVP927" s="35"/>
      <c r="TVQ927" s="34"/>
      <c r="TVX927" s="35"/>
      <c r="TVY927" s="34"/>
      <c r="TWF927" s="35"/>
      <c r="TWG927" s="34"/>
      <c r="TWN927" s="35"/>
      <c r="TWO927" s="34"/>
      <c r="TWV927" s="35"/>
      <c r="TWW927" s="34"/>
      <c r="TXD927" s="35"/>
      <c r="TXE927" s="34"/>
      <c r="TXL927" s="35"/>
      <c r="TXM927" s="34"/>
      <c r="TXT927" s="35"/>
      <c r="TXU927" s="34"/>
      <c r="TYB927" s="35"/>
      <c r="TYC927" s="34"/>
      <c r="TYJ927" s="35"/>
      <c r="TYK927" s="34"/>
      <c r="TYR927" s="35"/>
      <c r="TYS927" s="34"/>
      <c r="TYZ927" s="35"/>
      <c r="TZA927" s="34"/>
      <c r="TZH927" s="35"/>
      <c r="TZI927" s="34"/>
      <c r="TZP927" s="35"/>
      <c r="TZQ927" s="34"/>
      <c r="TZX927" s="35"/>
      <c r="TZY927" s="34"/>
      <c r="UAF927" s="35"/>
      <c r="UAG927" s="34"/>
      <c r="UAN927" s="35"/>
      <c r="UAO927" s="34"/>
      <c r="UAV927" s="35"/>
      <c r="UAW927" s="34"/>
      <c r="UBD927" s="35"/>
      <c r="UBE927" s="34"/>
      <c r="UBL927" s="35"/>
      <c r="UBM927" s="34"/>
      <c r="UBT927" s="35"/>
      <c r="UBU927" s="34"/>
      <c r="UCB927" s="35"/>
      <c r="UCC927" s="34"/>
      <c r="UCJ927" s="35"/>
      <c r="UCK927" s="34"/>
      <c r="UCR927" s="35"/>
      <c r="UCS927" s="34"/>
      <c r="UCZ927" s="35"/>
      <c r="UDA927" s="34"/>
      <c r="UDH927" s="35"/>
      <c r="UDI927" s="34"/>
      <c r="UDP927" s="35"/>
      <c r="UDQ927" s="34"/>
      <c r="UDX927" s="35"/>
      <c r="UDY927" s="34"/>
      <c r="UEF927" s="35"/>
      <c r="UEG927" s="34"/>
      <c r="UEN927" s="35"/>
      <c r="UEO927" s="34"/>
      <c r="UEV927" s="35"/>
      <c r="UEW927" s="34"/>
      <c r="UFD927" s="35"/>
      <c r="UFE927" s="34"/>
      <c r="UFL927" s="35"/>
      <c r="UFM927" s="34"/>
      <c r="UFT927" s="35"/>
      <c r="UFU927" s="34"/>
      <c r="UGB927" s="35"/>
      <c r="UGC927" s="34"/>
      <c r="UGJ927" s="35"/>
      <c r="UGK927" s="34"/>
      <c r="UGR927" s="35"/>
      <c r="UGS927" s="34"/>
      <c r="UGZ927" s="35"/>
      <c r="UHA927" s="34"/>
      <c r="UHH927" s="35"/>
      <c r="UHI927" s="34"/>
      <c r="UHP927" s="35"/>
      <c r="UHQ927" s="34"/>
      <c r="UHX927" s="35"/>
      <c r="UHY927" s="34"/>
      <c r="UIF927" s="35"/>
      <c r="UIG927" s="34"/>
      <c r="UIN927" s="35"/>
      <c r="UIO927" s="34"/>
      <c r="UIV927" s="35"/>
      <c r="UIW927" s="34"/>
      <c r="UJD927" s="35"/>
      <c r="UJE927" s="34"/>
      <c r="UJL927" s="35"/>
      <c r="UJM927" s="34"/>
      <c r="UJT927" s="35"/>
      <c r="UJU927" s="34"/>
      <c r="UKB927" s="35"/>
      <c r="UKC927" s="34"/>
      <c r="UKJ927" s="35"/>
      <c r="UKK927" s="34"/>
      <c r="UKR927" s="35"/>
      <c r="UKS927" s="34"/>
      <c r="UKZ927" s="35"/>
      <c r="ULA927" s="34"/>
      <c r="ULH927" s="35"/>
      <c r="ULI927" s="34"/>
      <c r="ULP927" s="35"/>
      <c r="ULQ927" s="34"/>
      <c r="ULX927" s="35"/>
      <c r="ULY927" s="34"/>
      <c r="UMF927" s="35"/>
      <c r="UMG927" s="34"/>
      <c r="UMN927" s="35"/>
      <c r="UMO927" s="34"/>
      <c r="UMV927" s="35"/>
      <c r="UMW927" s="34"/>
      <c r="UND927" s="35"/>
      <c r="UNE927" s="34"/>
      <c r="UNL927" s="35"/>
      <c r="UNM927" s="34"/>
      <c r="UNT927" s="35"/>
      <c r="UNU927" s="34"/>
      <c r="UOB927" s="35"/>
      <c r="UOC927" s="34"/>
      <c r="UOJ927" s="35"/>
      <c r="UOK927" s="34"/>
      <c r="UOR927" s="35"/>
      <c r="UOS927" s="34"/>
      <c r="UOZ927" s="35"/>
      <c r="UPA927" s="34"/>
      <c r="UPH927" s="35"/>
      <c r="UPI927" s="34"/>
      <c r="UPP927" s="35"/>
      <c r="UPQ927" s="34"/>
      <c r="UPX927" s="35"/>
      <c r="UPY927" s="34"/>
      <c r="UQF927" s="35"/>
      <c r="UQG927" s="34"/>
      <c r="UQN927" s="35"/>
      <c r="UQO927" s="34"/>
      <c r="UQV927" s="35"/>
      <c r="UQW927" s="34"/>
      <c r="URD927" s="35"/>
      <c r="URE927" s="34"/>
      <c r="URL927" s="35"/>
      <c r="URM927" s="34"/>
      <c r="URT927" s="35"/>
      <c r="URU927" s="34"/>
      <c r="USB927" s="35"/>
      <c r="USC927" s="34"/>
      <c r="USJ927" s="35"/>
      <c r="USK927" s="34"/>
      <c r="USR927" s="35"/>
      <c r="USS927" s="34"/>
      <c r="USZ927" s="35"/>
      <c r="UTA927" s="34"/>
      <c r="UTH927" s="35"/>
      <c r="UTI927" s="34"/>
      <c r="UTP927" s="35"/>
      <c r="UTQ927" s="34"/>
      <c r="UTX927" s="35"/>
      <c r="UTY927" s="34"/>
      <c r="UUF927" s="35"/>
      <c r="UUG927" s="34"/>
      <c r="UUN927" s="35"/>
      <c r="UUO927" s="34"/>
      <c r="UUV927" s="35"/>
      <c r="UUW927" s="34"/>
      <c r="UVD927" s="35"/>
      <c r="UVE927" s="34"/>
      <c r="UVL927" s="35"/>
      <c r="UVM927" s="34"/>
      <c r="UVT927" s="35"/>
      <c r="UVU927" s="34"/>
      <c r="UWB927" s="35"/>
      <c r="UWC927" s="34"/>
      <c r="UWJ927" s="35"/>
      <c r="UWK927" s="34"/>
      <c r="UWR927" s="35"/>
      <c r="UWS927" s="34"/>
      <c r="UWZ927" s="35"/>
      <c r="UXA927" s="34"/>
      <c r="UXH927" s="35"/>
      <c r="UXI927" s="34"/>
      <c r="UXP927" s="35"/>
      <c r="UXQ927" s="34"/>
      <c r="UXX927" s="35"/>
      <c r="UXY927" s="34"/>
      <c r="UYF927" s="35"/>
      <c r="UYG927" s="34"/>
      <c r="UYN927" s="35"/>
      <c r="UYO927" s="34"/>
      <c r="UYV927" s="35"/>
      <c r="UYW927" s="34"/>
      <c r="UZD927" s="35"/>
      <c r="UZE927" s="34"/>
      <c r="UZL927" s="35"/>
      <c r="UZM927" s="34"/>
      <c r="UZT927" s="35"/>
      <c r="UZU927" s="34"/>
      <c r="VAB927" s="35"/>
      <c r="VAC927" s="34"/>
      <c r="VAJ927" s="35"/>
      <c r="VAK927" s="34"/>
      <c r="VAR927" s="35"/>
      <c r="VAS927" s="34"/>
      <c r="VAZ927" s="35"/>
      <c r="VBA927" s="34"/>
      <c r="VBH927" s="35"/>
      <c r="VBI927" s="34"/>
      <c r="VBP927" s="35"/>
      <c r="VBQ927" s="34"/>
      <c r="VBX927" s="35"/>
      <c r="VBY927" s="34"/>
      <c r="VCF927" s="35"/>
      <c r="VCG927" s="34"/>
      <c r="VCN927" s="35"/>
      <c r="VCO927" s="34"/>
      <c r="VCV927" s="35"/>
      <c r="VCW927" s="34"/>
      <c r="VDD927" s="35"/>
      <c r="VDE927" s="34"/>
      <c r="VDL927" s="35"/>
      <c r="VDM927" s="34"/>
      <c r="VDT927" s="35"/>
      <c r="VDU927" s="34"/>
      <c r="VEB927" s="35"/>
      <c r="VEC927" s="34"/>
      <c r="VEJ927" s="35"/>
      <c r="VEK927" s="34"/>
      <c r="VER927" s="35"/>
      <c r="VES927" s="34"/>
      <c r="VEZ927" s="35"/>
      <c r="VFA927" s="34"/>
      <c r="VFH927" s="35"/>
      <c r="VFI927" s="34"/>
      <c r="VFP927" s="35"/>
      <c r="VFQ927" s="34"/>
      <c r="VFX927" s="35"/>
      <c r="VFY927" s="34"/>
      <c r="VGF927" s="35"/>
      <c r="VGG927" s="34"/>
      <c r="VGN927" s="35"/>
      <c r="VGO927" s="34"/>
      <c r="VGV927" s="35"/>
      <c r="VGW927" s="34"/>
      <c r="VHD927" s="35"/>
      <c r="VHE927" s="34"/>
      <c r="VHL927" s="35"/>
      <c r="VHM927" s="34"/>
      <c r="VHT927" s="35"/>
      <c r="VHU927" s="34"/>
      <c r="VIB927" s="35"/>
      <c r="VIC927" s="34"/>
      <c r="VIJ927" s="35"/>
      <c r="VIK927" s="34"/>
      <c r="VIR927" s="35"/>
      <c r="VIS927" s="34"/>
      <c r="VIZ927" s="35"/>
      <c r="VJA927" s="34"/>
      <c r="VJH927" s="35"/>
      <c r="VJI927" s="34"/>
      <c r="VJP927" s="35"/>
      <c r="VJQ927" s="34"/>
      <c r="VJX927" s="35"/>
      <c r="VJY927" s="34"/>
      <c r="VKF927" s="35"/>
      <c r="VKG927" s="34"/>
      <c r="VKN927" s="35"/>
      <c r="VKO927" s="34"/>
      <c r="VKV927" s="35"/>
      <c r="VKW927" s="34"/>
      <c r="VLD927" s="35"/>
      <c r="VLE927" s="34"/>
      <c r="VLL927" s="35"/>
      <c r="VLM927" s="34"/>
      <c r="VLT927" s="35"/>
      <c r="VLU927" s="34"/>
      <c r="VMB927" s="35"/>
      <c r="VMC927" s="34"/>
      <c r="VMJ927" s="35"/>
      <c r="VMK927" s="34"/>
      <c r="VMR927" s="35"/>
      <c r="VMS927" s="34"/>
      <c r="VMZ927" s="35"/>
      <c r="VNA927" s="34"/>
      <c r="VNH927" s="35"/>
      <c r="VNI927" s="34"/>
      <c r="VNP927" s="35"/>
      <c r="VNQ927" s="34"/>
      <c r="VNX927" s="35"/>
      <c r="VNY927" s="34"/>
      <c r="VOF927" s="35"/>
      <c r="VOG927" s="34"/>
      <c r="VON927" s="35"/>
      <c r="VOO927" s="34"/>
      <c r="VOV927" s="35"/>
      <c r="VOW927" s="34"/>
      <c r="VPD927" s="35"/>
      <c r="VPE927" s="34"/>
      <c r="VPL927" s="35"/>
      <c r="VPM927" s="34"/>
      <c r="VPT927" s="35"/>
      <c r="VPU927" s="34"/>
      <c r="VQB927" s="35"/>
      <c r="VQC927" s="34"/>
      <c r="VQJ927" s="35"/>
      <c r="VQK927" s="34"/>
      <c r="VQR927" s="35"/>
      <c r="VQS927" s="34"/>
      <c r="VQZ927" s="35"/>
      <c r="VRA927" s="34"/>
      <c r="VRH927" s="35"/>
      <c r="VRI927" s="34"/>
      <c r="VRP927" s="35"/>
      <c r="VRQ927" s="34"/>
      <c r="VRX927" s="35"/>
      <c r="VRY927" s="34"/>
      <c r="VSF927" s="35"/>
      <c r="VSG927" s="34"/>
      <c r="VSN927" s="35"/>
      <c r="VSO927" s="34"/>
      <c r="VSV927" s="35"/>
      <c r="VSW927" s="34"/>
      <c r="VTD927" s="35"/>
      <c r="VTE927" s="34"/>
      <c r="VTL927" s="35"/>
      <c r="VTM927" s="34"/>
      <c r="VTT927" s="35"/>
      <c r="VTU927" s="34"/>
      <c r="VUB927" s="35"/>
      <c r="VUC927" s="34"/>
      <c r="VUJ927" s="35"/>
      <c r="VUK927" s="34"/>
      <c r="VUR927" s="35"/>
      <c r="VUS927" s="34"/>
      <c r="VUZ927" s="35"/>
      <c r="VVA927" s="34"/>
      <c r="VVH927" s="35"/>
      <c r="VVI927" s="34"/>
      <c r="VVP927" s="35"/>
      <c r="VVQ927" s="34"/>
      <c r="VVX927" s="35"/>
      <c r="VVY927" s="34"/>
      <c r="VWF927" s="35"/>
      <c r="VWG927" s="34"/>
      <c r="VWN927" s="35"/>
      <c r="VWO927" s="34"/>
      <c r="VWV927" s="35"/>
      <c r="VWW927" s="34"/>
      <c r="VXD927" s="35"/>
      <c r="VXE927" s="34"/>
      <c r="VXL927" s="35"/>
      <c r="VXM927" s="34"/>
      <c r="VXT927" s="35"/>
      <c r="VXU927" s="34"/>
      <c r="VYB927" s="35"/>
      <c r="VYC927" s="34"/>
      <c r="VYJ927" s="35"/>
      <c r="VYK927" s="34"/>
      <c r="VYR927" s="35"/>
      <c r="VYS927" s="34"/>
      <c r="VYZ927" s="35"/>
      <c r="VZA927" s="34"/>
      <c r="VZH927" s="35"/>
      <c r="VZI927" s="34"/>
      <c r="VZP927" s="35"/>
      <c r="VZQ927" s="34"/>
      <c r="VZX927" s="35"/>
      <c r="VZY927" s="34"/>
      <c r="WAF927" s="35"/>
      <c r="WAG927" s="34"/>
      <c r="WAN927" s="35"/>
      <c r="WAO927" s="34"/>
      <c r="WAV927" s="35"/>
      <c r="WAW927" s="34"/>
      <c r="WBD927" s="35"/>
      <c r="WBE927" s="34"/>
      <c r="WBL927" s="35"/>
      <c r="WBM927" s="34"/>
      <c r="WBT927" s="35"/>
      <c r="WBU927" s="34"/>
      <c r="WCB927" s="35"/>
      <c r="WCC927" s="34"/>
      <c r="WCJ927" s="35"/>
      <c r="WCK927" s="34"/>
      <c r="WCR927" s="35"/>
      <c r="WCS927" s="34"/>
      <c r="WCZ927" s="35"/>
      <c r="WDA927" s="34"/>
      <c r="WDH927" s="35"/>
      <c r="WDI927" s="34"/>
      <c r="WDP927" s="35"/>
      <c r="WDQ927" s="34"/>
      <c r="WDX927" s="35"/>
      <c r="WDY927" s="34"/>
      <c r="WEF927" s="35"/>
      <c r="WEG927" s="34"/>
      <c r="WEN927" s="35"/>
      <c r="WEO927" s="34"/>
      <c r="WEV927" s="35"/>
      <c r="WEW927" s="34"/>
      <c r="WFD927" s="35"/>
      <c r="WFE927" s="34"/>
      <c r="WFL927" s="35"/>
      <c r="WFM927" s="34"/>
      <c r="WFT927" s="35"/>
      <c r="WFU927" s="34"/>
      <c r="WGB927" s="35"/>
      <c r="WGC927" s="34"/>
      <c r="WGJ927" s="35"/>
      <c r="WGK927" s="34"/>
      <c r="WGR927" s="35"/>
      <c r="WGS927" s="34"/>
      <c r="WGZ927" s="35"/>
      <c r="WHA927" s="34"/>
      <c r="WHH927" s="35"/>
      <c r="WHI927" s="34"/>
      <c r="WHP927" s="35"/>
      <c r="WHQ927" s="34"/>
      <c r="WHX927" s="35"/>
      <c r="WHY927" s="34"/>
      <c r="WIF927" s="35"/>
      <c r="WIG927" s="34"/>
      <c r="WIN927" s="35"/>
      <c r="WIO927" s="34"/>
      <c r="WIV927" s="35"/>
      <c r="WIW927" s="34"/>
      <c r="WJD927" s="35"/>
      <c r="WJE927" s="34"/>
      <c r="WJL927" s="35"/>
      <c r="WJM927" s="34"/>
      <c r="WJT927" s="35"/>
      <c r="WJU927" s="34"/>
      <c r="WKB927" s="35"/>
      <c r="WKC927" s="34"/>
      <c r="WKJ927" s="35"/>
      <c r="WKK927" s="34"/>
      <c r="WKR927" s="35"/>
      <c r="WKS927" s="34"/>
      <c r="WKZ927" s="35"/>
      <c r="WLA927" s="34"/>
      <c r="WLH927" s="35"/>
      <c r="WLI927" s="34"/>
      <c r="WLP927" s="35"/>
      <c r="WLQ927" s="34"/>
      <c r="WLX927" s="35"/>
      <c r="WLY927" s="34"/>
      <c r="WMF927" s="35"/>
      <c r="WMG927" s="34"/>
      <c r="WMN927" s="35"/>
      <c r="WMO927" s="34"/>
      <c r="WMV927" s="35"/>
      <c r="WMW927" s="34"/>
      <c r="WND927" s="35"/>
      <c r="WNE927" s="34"/>
      <c r="WNL927" s="35"/>
      <c r="WNM927" s="34"/>
      <c r="WNT927" s="35"/>
      <c r="WNU927" s="34"/>
      <c r="WOB927" s="35"/>
      <c r="WOC927" s="34"/>
      <c r="WOJ927" s="35"/>
      <c r="WOK927" s="34"/>
      <c r="WOR927" s="35"/>
      <c r="WOS927" s="34"/>
      <c r="WOZ927" s="35"/>
      <c r="WPA927" s="34"/>
      <c r="WPH927" s="35"/>
      <c r="WPI927" s="34"/>
      <c r="WPP927" s="35"/>
      <c r="WPQ927" s="34"/>
      <c r="WPX927" s="35"/>
      <c r="WPY927" s="34"/>
      <c r="WQF927" s="35"/>
      <c r="WQG927" s="34"/>
      <c r="WQN927" s="35"/>
      <c r="WQO927" s="34"/>
      <c r="WQV927" s="35"/>
      <c r="WQW927" s="34"/>
      <c r="WRD927" s="35"/>
      <c r="WRE927" s="34"/>
      <c r="WRL927" s="35"/>
      <c r="WRM927" s="34"/>
      <c r="WRT927" s="35"/>
      <c r="WRU927" s="34"/>
      <c r="WSB927" s="35"/>
      <c r="WSC927" s="34"/>
      <c r="WSJ927" s="35"/>
      <c r="WSK927" s="34"/>
      <c r="WSR927" s="35"/>
      <c r="WSS927" s="34"/>
      <c r="WSZ927" s="35"/>
      <c r="WTA927" s="34"/>
      <c r="WTH927" s="35"/>
      <c r="WTI927" s="34"/>
      <c r="WTP927" s="35"/>
      <c r="WTQ927" s="34"/>
      <c r="WTX927" s="35"/>
      <c r="WTY927" s="34"/>
      <c r="WUF927" s="35"/>
      <c r="WUG927" s="34"/>
      <c r="WUN927" s="35"/>
      <c r="WUO927" s="34"/>
      <c r="WUV927" s="35"/>
      <c r="WUW927" s="34"/>
      <c r="WVD927" s="35"/>
      <c r="WVE927" s="34"/>
      <c r="WVL927" s="35"/>
      <c r="WVM927" s="34"/>
      <c r="WVT927" s="35"/>
      <c r="WVU927" s="34"/>
      <c r="WWB927" s="35"/>
      <c r="WWC927" s="34"/>
      <c r="WWJ927" s="35"/>
      <c r="WWK927" s="34"/>
      <c r="WWR927" s="35"/>
      <c r="WWS927" s="34"/>
      <c r="WWZ927" s="35"/>
      <c r="WXA927" s="34"/>
      <c r="WXH927" s="35"/>
      <c r="WXI927" s="34"/>
      <c r="WXP927" s="35"/>
      <c r="WXQ927" s="34"/>
      <c r="WXX927" s="35"/>
      <c r="WXY927" s="34"/>
      <c r="WYF927" s="35"/>
      <c r="WYG927" s="34"/>
      <c r="WYN927" s="35"/>
      <c r="WYO927" s="34"/>
      <c r="WYV927" s="35"/>
      <c r="WYW927" s="34"/>
      <c r="WZD927" s="35"/>
      <c r="WZE927" s="34"/>
      <c r="WZL927" s="35"/>
      <c r="WZM927" s="34"/>
      <c r="WZT927" s="35"/>
      <c r="WZU927" s="34"/>
      <c r="XAB927" s="35"/>
      <c r="XAC927" s="34"/>
      <c r="XAJ927" s="35"/>
      <c r="XAK927" s="34"/>
      <c r="XAR927" s="35"/>
      <c r="XAS927" s="34"/>
      <c r="XAZ927" s="35"/>
      <c r="XBA927" s="34"/>
      <c r="XBH927" s="35"/>
      <c r="XBI927" s="34"/>
      <c r="XBP927" s="35"/>
      <c r="XBQ927" s="34"/>
      <c r="XBX927" s="35"/>
      <c r="XBY927" s="34"/>
      <c r="XCF927" s="35"/>
      <c r="XCG927" s="34"/>
      <c r="XCN927" s="35"/>
      <c r="XCO927" s="34"/>
      <c r="XCV927" s="35"/>
      <c r="XCW927" s="34"/>
      <c r="XDD927" s="35"/>
      <c r="XDE927" s="34"/>
      <c r="XDL927" s="35"/>
      <c r="XDM927" s="34"/>
      <c r="XDT927" s="35"/>
      <c r="XDU927" s="34"/>
      <c r="XEB927" s="35"/>
      <c r="XEC927" s="34"/>
      <c r="XEJ927" s="35"/>
      <c r="XEK927" s="34"/>
      <c r="XER927" s="35"/>
      <c r="XES927" s="34"/>
      <c r="XEZ927" s="35"/>
      <c r="XFA927" s="34"/>
    </row>
    <row r="928" spans="1:1021 1028:2045 2052:3069 3076:4093 4100:5117 5124:6141 6148:7165 7172:8189 8196:9213 9220:10237 10244:11261 11268:12285 12292:13309 13316:14333 14340:15357 15364:16381" x14ac:dyDescent="0.25">
      <c r="A928" t="s">
        <v>21</v>
      </c>
      <c r="B928" t="s">
        <v>165</v>
      </c>
      <c r="C928">
        <v>568</v>
      </c>
      <c r="D928">
        <v>568</v>
      </c>
      <c r="E928" s="35">
        <v>1</v>
      </c>
      <c r="F928" s="34">
        <v>3E-157</v>
      </c>
      <c r="G928">
        <v>98.16</v>
      </c>
      <c r="H928">
        <v>1792</v>
      </c>
      <c r="I928" t="str">
        <f>HYPERLINK("https://www.ncbi.nlm.nih.gov/nucleotide/KJ758229.1?report=genbank&amp;log$=nucltop&amp;blast_rank=26&amp;RID=XE5J84ZU013","KJ758229.1")</f>
        <v>KJ758229.1</v>
      </c>
      <c r="L928" s="35"/>
      <c r="M928" s="34"/>
      <c r="T928" s="35"/>
      <c r="U928" s="34"/>
      <c r="AB928" s="35"/>
      <c r="AC928" s="34"/>
      <c r="AJ928" s="35"/>
      <c r="AK928" s="34"/>
      <c r="AR928" s="35"/>
      <c r="AS928" s="34"/>
      <c r="AZ928" s="35"/>
      <c r="BA928" s="34"/>
      <c r="BH928" s="35"/>
      <c r="BI928" s="34"/>
      <c r="BP928" s="35"/>
      <c r="BQ928" s="34"/>
      <c r="BX928" s="35"/>
      <c r="BY928" s="34"/>
      <c r="CF928" s="35"/>
      <c r="CG928" s="34"/>
      <c r="CN928" s="35"/>
      <c r="CO928" s="34"/>
      <c r="CV928" s="35"/>
      <c r="CW928" s="34"/>
      <c r="DD928" s="35"/>
      <c r="DE928" s="34"/>
      <c r="DL928" s="35"/>
      <c r="DM928" s="34"/>
      <c r="DT928" s="35"/>
      <c r="DU928" s="34"/>
      <c r="EB928" s="35"/>
      <c r="EC928" s="34"/>
      <c r="EJ928" s="35"/>
      <c r="EK928" s="34"/>
      <c r="ER928" s="35"/>
      <c r="ES928" s="34"/>
      <c r="EZ928" s="35"/>
      <c r="FA928" s="34"/>
      <c r="FH928" s="35"/>
      <c r="FI928" s="34"/>
      <c r="FP928" s="35"/>
      <c r="FQ928" s="34"/>
      <c r="FX928" s="35"/>
      <c r="FY928" s="34"/>
      <c r="GF928" s="35"/>
      <c r="GG928" s="34"/>
      <c r="GN928" s="35"/>
      <c r="GO928" s="34"/>
      <c r="GV928" s="35"/>
      <c r="GW928" s="34"/>
      <c r="HD928" s="35"/>
      <c r="HE928" s="34"/>
      <c r="HL928" s="35"/>
      <c r="HM928" s="34"/>
      <c r="HT928" s="35"/>
      <c r="HU928" s="34"/>
      <c r="IB928" s="35"/>
      <c r="IC928" s="34"/>
      <c r="IJ928" s="35"/>
      <c r="IK928" s="34"/>
      <c r="IR928" s="35"/>
      <c r="IS928" s="34"/>
      <c r="IZ928" s="35"/>
      <c r="JA928" s="34"/>
      <c r="JH928" s="35"/>
      <c r="JI928" s="34"/>
      <c r="JP928" s="35"/>
      <c r="JQ928" s="34"/>
      <c r="JX928" s="35"/>
      <c r="JY928" s="34"/>
      <c r="KF928" s="35"/>
      <c r="KG928" s="34"/>
      <c r="KN928" s="35"/>
      <c r="KO928" s="34"/>
      <c r="KV928" s="35"/>
      <c r="KW928" s="34"/>
      <c r="LD928" s="35"/>
      <c r="LE928" s="34"/>
      <c r="LL928" s="35"/>
      <c r="LM928" s="34"/>
      <c r="LT928" s="35"/>
      <c r="LU928" s="34"/>
      <c r="MB928" s="35"/>
      <c r="MC928" s="34"/>
      <c r="MJ928" s="35"/>
      <c r="MK928" s="34"/>
      <c r="MR928" s="35"/>
      <c r="MS928" s="34"/>
      <c r="MZ928" s="35"/>
      <c r="NA928" s="34"/>
      <c r="NH928" s="35"/>
      <c r="NI928" s="34"/>
      <c r="NP928" s="35"/>
      <c r="NQ928" s="34"/>
      <c r="NX928" s="35"/>
      <c r="NY928" s="34"/>
      <c r="OF928" s="35"/>
      <c r="OG928" s="34"/>
      <c r="ON928" s="35"/>
      <c r="OO928" s="34"/>
      <c r="OV928" s="35"/>
      <c r="OW928" s="34"/>
      <c r="PD928" s="35"/>
      <c r="PE928" s="34"/>
      <c r="PL928" s="35"/>
      <c r="PM928" s="34"/>
      <c r="PT928" s="35"/>
      <c r="PU928" s="34"/>
      <c r="QB928" s="35"/>
      <c r="QC928" s="34"/>
      <c r="QJ928" s="35"/>
      <c r="QK928" s="34"/>
      <c r="QR928" s="35"/>
      <c r="QS928" s="34"/>
      <c r="QZ928" s="35"/>
      <c r="RA928" s="34"/>
      <c r="RH928" s="35"/>
      <c r="RI928" s="34"/>
      <c r="RP928" s="35"/>
      <c r="RQ928" s="34"/>
      <c r="RX928" s="35"/>
      <c r="RY928" s="34"/>
      <c r="SF928" s="35"/>
      <c r="SG928" s="34"/>
      <c r="SN928" s="35"/>
      <c r="SO928" s="34"/>
      <c r="SV928" s="35"/>
      <c r="SW928" s="34"/>
      <c r="TD928" s="35"/>
      <c r="TE928" s="34"/>
      <c r="TL928" s="35"/>
      <c r="TM928" s="34"/>
      <c r="TT928" s="35"/>
      <c r="TU928" s="34"/>
      <c r="UB928" s="35"/>
      <c r="UC928" s="34"/>
      <c r="UJ928" s="35"/>
      <c r="UK928" s="34"/>
      <c r="UR928" s="35"/>
      <c r="US928" s="34"/>
      <c r="UZ928" s="35"/>
      <c r="VA928" s="34"/>
      <c r="VH928" s="35"/>
      <c r="VI928" s="34"/>
      <c r="VP928" s="35"/>
      <c r="VQ928" s="34"/>
      <c r="VX928" s="35"/>
      <c r="VY928" s="34"/>
      <c r="WF928" s="35"/>
      <c r="WG928" s="34"/>
      <c r="WN928" s="35"/>
      <c r="WO928" s="34"/>
      <c r="WV928" s="35"/>
      <c r="WW928" s="34"/>
      <c r="XD928" s="35"/>
      <c r="XE928" s="34"/>
      <c r="XL928" s="35"/>
      <c r="XM928" s="34"/>
      <c r="XT928" s="35"/>
      <c r="XU928" s="34"/>
      <c r="YB928" s="35"/>
      <c r="YC928" s="34"/>
      <c r="YJ928" s="35"/>
      <c r="YK928" s="34"/>
      <c r="YR928" s="35"/>
      <c r="YS928" s="34"/>
      <c r="YZ928" s="35"/>
      <c r="ZA928" s="34"/>
      <c r="ZH928" s="35"/>
      <c r="ZI928" s="34"/>
      <c r="ZP928" s="35"/>
      <c r="ZQ928" s="34"/>
      <c r="ZX928" s="35"/>
      <c r="ZY928" s="34"/>
      <c r="AAF928" s="35"/>
      <c r="AAG928" s="34"/>
      <c r="AAN928" s="35"/>
      <c r="AAO928" s="34"/>
      <c r="AAV928" s="35"/>
      <c r="AAW928" s="34"/>
      <c r="ABD928" s="35"/>
      <c r="ABE928" s="34"/>
      <c r="ABL928" s="35"/>
      <c r="ABM928" s="34"/>
      <c r="ABT928" s="35"/>
      <c r="ABU928" s="34"/>
      <c r="ACB928" s="35"/>
      <c r="ACC928" s="34"/>
      <c r="ACJ928" s="35"/>
      <c r="ACK928" s="34"/>
      <c r="ACR928" s="35"/>
      <c r="ACS928" s="34"/>
      <c r="ACZ928" s="35"/>
      <c r="ADA928" s="34"/>
      <c r="ADH928" s="35"/>
      <c r="ADI928" s="34"/>
      <c r="ADP928" s="35"/>
      <c r="ADQ928" s="34"/>
      <c r="ADX928" s="35"/>
      <c r="ADY928" s="34"/>
      <c r="AEF928" s="35"/>
      <c r="AEG928" s="34"/>
      <c r="AEN928" s="35"/>
      <c r="AEO928" s="34"/>
      <c r="AEV928" s="35"/>
      <c r="AEW928" s="34"/>
      <c r="AFD928" s="35"/>
      <c r="AFE928" s="34"/>
      <c r="AFL928" s="35"/>
      <c r="AFM928" s="34"/>
      <c r="AFT928" s="35"/>
      <c r="AFU928" s="34"/>
      <c r="AGB928" s="35"/>
      <c r="AGC928" s="34"/>
      <c r="AGJ928" s="35"/>
      <c r="AGK928" s="34"/>
      <c r="AGR928" s="35"/>
      <c r="AGS928" s="34"/>
      <c r="AGZ928" s="35"/>
      <c r="AHA928" s="34"/>
      <c r="AHH928" s="35"/>
      <c r="AHI928" s="34"/>
      <c r="AHP928" s="35"/>
      <c r="AHQ928" s="34"/>
      <c r="AHX928" s="35"/>
      <c r="AHY928" s="34"/>
      <c r="AIF928" s="35"/>
      <c r="AIG928" s="34"/>
      <c r="AIN928" s="35"/>
      <c r="AIO928" s="34"/>
      <c r="AIV928" s="35"/>
      <c r="AIW928" s="34"/>
      <c r="AJD928" s="35"/>
      <c r="AJE928" s="34"/>
      <c r="AJL928" s="35"/>
      <c r="AJM928" s="34"/>
      <c r="AJT928" s="35"/>
      <c r="AJU928" s="34"/>
      <c r="AKB928" s="35"/>
      <c r="AKC928" s="34"/>
      <c r="AKJ928" s="35"/>
      <c r="AKK928" s="34"/>
      <c r="AKR928" s="35"/>
      <c r="AKS928" s="34"/>
      <c r="AKZ928" s="35"/>
      <c r="ALA928" s="34"/>
      <c r="ALH928" s="35"/>
      <c r="ALI928" s="34"/>
      <c r="ALP928" s="35"/>
      <c r="ALQ928" s="34"/>
      <c r="ALX928" s="35"/>
      <c r="ALY928" s="34"/>
      <c r="AMF928" s="35"/>
      <c r="AMG928" s="34"/>
      <c r="AMN928" s="35"/>
      <c r="AMO928" s="34"/>
      <c r="AMV928" s="35"/>
      <c r="AMW928" s="34"/>
      <c r="AND928" s="35"/>
      <c r="ANE928" s="34"/>
      <c r="ANL928" s="35"/>
      <c r="ANM928" s="34"/>
      <c r="ANT928" s="35"/>
      <c r="ANU928" s="34"/>
      <c r="AOB928" s="35"/>
      <c r="AOC928" s="34"/>
      <c r="AOJ928" s="35"/>
      <c r="AOK928" s="34"/>
      <c r="AOR928" s="35"/>
      <c r="AOS928" s="34"/>
      <c r="AOZ928" s="35"/>
      <c r="APA928" s="34"/>
      <c r="APH928" s="35"/>
      <c r="API928" s="34"/>
      <c r="APP928" s="35"/>
      <c r="APQ928" s="34"/>
      <c r="APX928" s="35"/>
      <c r="APY928" s="34"/>
      <c r="AQF928" s="35"/>
      <c r="AQG928" s="34"/>
      <c r="AQN928" s="35"/>
      <c r="AQO928" s="34"/>
      <c r="AQV928" s="35"/>
      <c r="AQW928" s="34"/>
      <c r="ARD928" s="35"/>
      <c r="ARE928" s="34"/>
      <c r="ARL928" s="35"/>
      <c r="ARM928" s="34"/>
      <c r="ART928" s="35"/>
      <c r="ARU928" s="34"/>
      <c r="ASB928" s="35"/>
      <c r="ASC928" s="34"/>
      <c r="ASJ928" s="35"/>
      <c r="ASK928" s="34"/>
      <c r="ASR928" s="35"/>
      <c r="ASS928" s="34"/>
      <c r="ASZ928" s="35"/>
      <c r="ATA928" s="34"/>
      <c r="ATH928" s="35"/>
      <c r="ATI928" s="34"/>
      <c r="ATP928" s="35"/>
      <c r="ATQ928" s="34"/>
      <c r="ATX928" s="35"/>
      <c r="ATY928" s="34"/>
      <c r="AUF928" s="35"/>
      <c r="AUG928" s="34"/>
      <c r="AUN928" s="35"/>
      <c r="AUO928" s="34"/>
      <c r="AUV928" s="35"/>
      <c r="AUW928" s="34"/>
      <c r="AVD928" s="35"/>
      <c r="AVE928" s="34"/>
      <c r="AVL928" s="35"/>
      <c r="AVM928" s="34"/>
      <c r="AVT928" s="35"/>
      <c r="AVU928" s="34"/>
      <c r="AWB928" s="35"/>
      <c r="AWC928" s="34"/>
      <c r="AWJ928" s="35"/>
      <c r="AWK928" s="34"/>
      <c r="AWR928" s="35"/>
      <c r="AWS928" s="34"/>
      <c r="AWZ928" s="35"/>
      <c r="AXA928" s="34"/>
      <c r="AXH928" s="35"/>
      <c r="AXI928" s="34"/>
      <c r="AXP928" s="35"/>
      <c r="AXQ928" s="34"/>
      <c r="AXX928" s="35"/>
      <c r="AXY928" s="34"/>
      <c r="AYF928" s="35"/>
      <c r="AYG928" s="34"/>
      <c r="AYN928" s="35"/>
      <c r="AYO928" s="34"/>
      <c r="AYV928" s="35"/>
      <c r="AYW928" s="34"/>
      <c r="AZD928" s="35"/>
      <c r="AZE928" s="34"/>
      <c r="AZL928" s="35"/>
      <c r="AZM928" s="34"/>
      <c r="AZT928" s="35"/>
      <c r="AZU928" s="34"/>
      <c r="BAB928" s="35"/>
      <c r="BAC928" s="34"/>
      <c r="BAJ928" s="35"/>
      <c r="BAK928" s="34"/>
      <c r="BAR928" s="35"/>
      <c r="BAS928" s="34"/>
      <c r="BAZ928" s="35"/>
      <c r="BBA928" s="34"/>
      <c r="BBH928" s="35"/>
      <c r="BBI928" s="34"/>
      <c r="BBP928" s="35"/>
      <c r="BBQ928" s="34"/>
      <c r="BBX928" s="35"/>
      <c r="BBY928" s="34"/>
      <c r="BCF928" s="35"/>
      <c r="BCG928" s="34"/>
      <c r="BCN928" s="35"/>
      <c r="BCO928" s="34"/>
      <c r="BCV928" s="35"/>
      <c r="BCW928" s="34"/>
      <c r="BDD928" s="35"/>
      <c r="BDE928" s="34"/>
      <c r="BDL928" s="35"/>
      <c r="BDM928" s="34"/>
      <c r="BDT928" s="35"/>
      <c r="BDU928" s="34"/>
      <c r="BEB928" s="35"/>
      <c r="BEC928" s="34"/>
      <c r="BEJ928" s="35"/>
      <c r="BEK928" s="34"/>
      <c r="BER928" s="35"/>
      <c r="BES928" s="34"/>
      <c r="BEZ928" s="35"/>
      <c r="BFA928" s="34"/>
      <c r="BFH928" s="35"/>
      <c r="BFI928" s="34"/>
      <c r="BFP928" s="35"/>
      <c r="BFQ928" s="34"/>
      <c r="BFX928" s="35"/>
      <c r="BFY928" s="34"/>
      <c r="BGF928" s="35"/>
      <c r="BGG928" s="34"/>
      <c r="BGN928" s="35"/>
      <c r="BGO928" s="34"/>
      <c r="BGV928" s="35"/>
      <c r="BGW928" s="34"/>
      <c r="BHD928" s="35"/>
      <c r="BHE928" s="34"/>
      <c r="BHL928" s="35"/>
      <c r="BHM928" s="34"/>
      <c r="BHT928" s="35"/>
      <c r="BHU928" s="34"/>
      <c r="BIB928" s="35"/>
      <c r="BIC928" s="34"/>
      <c r="BIJ928" s="35"/>
      <c r="BIK928" s="34"/>
      <c r="BIR928" s="35"/>
      <c r="BIS928" s="34"/>
      <c r="BIZ928" s="35"/>
      <c r="BJA928" s="34"/>
      <c r="BJH928" s="35"/>
      <c r="BJI928" s="34"/>
      <c r="BJP928" s="35"/>
      <c r="BJQ928" s="34"/>
      <c r="BJX928" s="35"/>
      <c r="BJY928" s="34"/>
      <c r="BKF928" s="35"/>
      <c r="BKG928" s="34"/>
      <c r="BKN928" s="35"/>
      <c r="BKO928" s="34"/>
      <c r="BKV928" s="35"/>
      <c r="BKW928" s="34"/>
      <c r="BLD928" s="35"/>
      <c r="BLE928" s="34"/>
      <c r="BLL928" s="35"/>
      <c r="BLM928" s="34"/>
      <c r="BLT928" s="35"/>
      <c r="BLU928" s="34"/>
      <c r="BMB928" s="35"/>
      <c r="BMC928" s="34"/>
      <c r="BMJ928" s="35"/>
      <c r="BMK928" s="34"/>
      <c r="BMR928" s="35"/>
      <c r="BMS928" s="34"/>
      <c r="BMZ928" s="35"/>
      <c r="BNA928" s="34"/>
      <c r="BNH928" s="35"/>
      <c r="BNI928" s="34"/>
      <c r="BNP928" s="35"/>
      <c r="BNQ928" s="34"/>
      <c r="BNX928" s="35"/>
      <c r="BNY928" s="34"/>
      <c r="BOF928" s="35"/>
      <c r="BOG928" s="34"/>
      <c r="BON928" s="35"/>
      <c r="BOO928" s="34"/>
      <c r="BOV928" s="35"/>
      <c r="BOW928" s="34"/>
      <c r="BPD928" s="35"/>
      <c r="BPE928" s="34"/>
      <c r="BPL928" s="35"/>
      <c r="BPM928" s="34"/>
      <c r="BPT928" s="35"/>
      <c r="BPU928" s="34"/>
      <c r="BQB928" s="35"/>
      <c r="BQC928" s="34"/>
      <c r="BQJ928" s="35"/>
      <c r="BQK928" s="34"/>
      <c r="BQR928" s="35"/>
      <c r="BQS928" s="34"/>
      <c r="BQZ928" s="35"/>
      <c r="BRA928" s="34"/>
      <c r="BRH928" s="35"/>
      <c r="BRI928" s="34"/>
      <c r="BRP928" s="35"/>
      <c r="BRQ928" s="34"/>
      <c r="BRX928" s="35"/>
      <c r="BRY928" s="34"/>
      <c r="BSF928" s="35"/>
      <c r="BSG928" s="34"/>
      <c r="BSN928" s="35"/>
      <c r="BSO928" s="34"/>
      <c r="BSV928" s="35"/>
      <c r="BSW928" s="34"/>
      <c r="BTD928" s="35"/>
      <c r="BTE928" s="34"/>
      <c r="BTL928" s="35"/>
      <c r="BTM928" s="34"/>
      <c r="BTT928" s="35"/>
      <c r="BTU928" s="34"/>
      <c r="BUB928" s="35"/>
      <c r="BUC928" s="34"/>
      <c r="BUJ928" s="35"/>
      <c r="BUK928" s="34"/>
      <c r="BUR928" s="35"/>
      <c r="BUS928" s="34"/>
      <c r="BUZ928" s="35"/>
      <c r="BVA928" s="34"/>
      <c r="BVH928" s="35"/>
      <c r="BVI928" s="34"/>
      <c r="BVP928" s="35"/>
      <c r="BVQ928" s="34"/>
      <c r="BVX928" s="35"/>
      <c r="BVY928" s="34"/>
      <c r="BWF928" s="35"/>
      <c r="BWG928" s="34"/>
      <c r="BWN928" s="35"/>
      <c r="BWO928" s="34"/>
      <c r="BWV928" s="35"/>
      <c r="BWW928" s="34"/>
      <c r="BXD928" s="35"/>
      <c r="BXE928" s="34"/>
      <c r="BXL928" s="35"/>
      <c r="BXM928" s="34"/>
      <c r="BXT928" s="35"/>
      <c r="BXU928" s="34"/>
      <c r="BYB928" s="35"/>
      <c r="BYC928" s="34"/>
      <c r="BYJ928" s="35"/>
      <c r="BYK928" s="34"/>
      <c r="BYR928" s="35"/>
      <c r="BYS928" s="34"/>
      <c r="BYZ928" s="35"/>
      <c r="BZA928" s="34"/>
      <c r="BZH928" s="35"/>
      <c r="BZI928" s="34"/>
      <c r="BZP928" s="35"/>
      <c r="BZQ928" s="34"/>
      <c r="BZX928" s="35"/>
      <c r="BZY928" s="34"/>
      <c r="CAF928" s="35"/>
      <c r="CAG928" s="34"/>
      <c r="CAN928" s="35"/>
      <c r="CAO928" s="34"/>
      <c r="CAV928" s="35"/>
      <c r="CAW928" s="34"/>
      <c r="CBD928" s="35"/>
      <c r="CBE928" s="34"/>
      <c r="CBL928" s="35"/>
      <c r="CBM928" s="34"/>
      <c r="CBT928" s="35"/>
      <c r="CBU928" s="34"/>
      <c r="CCB928" s="35"/>
      <c r="CCC928" s="34"/>
      <c r="CCJ928" s="35"/>
      <c r="CCK928" s="34"/>
      <c r="CCR928" s="35"/>
      <c r="CCS928" s="34"/>
      <c r="CCZ928" s="35"/>
      <c r="CDA928" s="34"/>
      <c r="CDH928" s="35"/>
      <c r="CDI928" s="34"/>
      <c r="CDP928" s="35"/>
      <c r="CDQ928" s="34"/>
      <c r="CDX928" s="35"/>
      <c r="CDY928" s="34"/>
      <c r="CEF928" s="35"/>
      <c r="CEG928" s="34"/>
      <c r="CEN928" s="35"/>
      <c r="CEO928" s="34"/>
      <c r="CEV928" s="35"/>
      <c r="CEW928" s="34"/>
      <c r="CFD928" s="35"/>
      <c r="CFE928" s="34"/>
      <c r="CFL928" s="35"/>
      <c r="CFM928" s="34"/>
      <c r="CFT928" s="35"/>
      <c r="CFU928" s="34"/>
      <c r="CGB928" s="35"/>
      <c r="CGC928" s="34"/>
      <c r="CGJ928" s="35"/>
      <c r="CGK928" s="34"/>
      <c r="CGR928" s="35"/>
      <c r="CGS928" s="34"/>
      <c r="CGZ928" s="35"/>
      <c r="CHA928" s="34"/>
      <c r="CHH928" s="35"/>
      <c r="CHI928" s="34"/>
      <c r="CHP928" s="35"/>
      <c r="CHQ928" s="34"/>
      <c r="CHX928" s="35"/>
      <c r="CHY928" s="34"/>
      <c r="CIF928" s="35"/>
      <c r="CIG928" s="34"/>
      <c r="CIN928" s="35"/>
      <c r="CIO928" s="34"/>
      <c r="CIV928" s="35"/>
      <c r="CIW928" s="34"/>
      <c r="CJD928" s="35"/>
      <c r="CJE928" s="34"/>
      <c r="CJL928" s="35"/>
      <c r="CJM928" s="34"/>
      <c r="CJT928" s="35"/>
      <c r="CJU928" s="34"/>
      <c r="CKB928" s="35"/>
      <c r="CKC928" s="34"/>
      <c r="CKJ928" s="35"/>
      <c r="CKK928" s="34"/>
      <c r="CKR928" s="35"/>
      <c r="CKS928" s="34"/>
      <c r="CKZ928" s="35"/>
      <c r="CLA928" s="34"/>
      <c r="CLH928" s="35"/>
      <c r="CLI928" s="34"/>
      <c r="CLP928" s="35"/>
      <c r="CLQ928" s="34"/>
      <c r="CLX928" s="35"/>
      <c r="CLY928" s="34"/>
      <c r="CMF928" s="35"/>
      <c r="CMG928" s="34"/>
      <c r="CMN928" s="35"/>
      <c r="CMO928" s="34"/>
      <c r="CMV928" s="35"/>
      <c r="CMW928" s="34"/>
      <c r="CND928" s="35"/>
      <c r="CNE928" s="34"/>
      <c r="CNL928" s="35"/>
      <c r="CNM928" s="34"/>
      <c r="CNT928" s="35"/>
      <c r="CNU928" s="34"/>
      <c r="COB928" s="35"/>
      <c r="COC928" s="34"/>
      <c r="COJ928" s="35"/>
      <c r="COK928" s="34"/>
      <c r="COR928" s="35"/>
      <c r="COS928" s="34"/>
      <c r="COZ928" s="35"/>
      <c r="CPA928" s="34"/>
      <c r="CPH928" s="35"/>
      <c r="CPI928" s="34"/>
      <c r="CPP928" s="35"/>
      <c r="CPQ928" s="34"/>
      <c r="CPX928" s="35"/>
      <c r="CPY928" s="34"/>
      <c r="CQF928" s="35"/>
      <c r="CQG928" s="34"/>
      <c r="CQN928" s="35"/>
      <c r="CQO928" s="34"/>
      <c r="CQV928" s="35"/>
      <c r="CQW928" s="34"/>
      <c r="CRD928" s="35"/>
      <c r="CRE928" s="34"/>
      <c r="CRL928" s="35"/>
      <c r="CRM928" s="34"/>
      <c r="CRT928" s="35"/>
      <c r="CRU928" s="34"/>
      <c r="CSB928" s="35"/>
      <c r="CSC928" s="34"/>
      <c r="CSJ928" s="35"/>
      <c r="CSK928" s="34"/>
      <c r="CSR928" s="35"/>
      <c r="CSS928" s="34"/>
      <c r="CSZ928" s="35"/>
      <c r="CTA928" s="34"/>
      <c r="CTH928" s="35"/>
      <c r="CTI928" s="34"/>
      <c r="CTP928" s="35"/>
      <c r="CTQ928" s="34"/>
      <c r="CTX928" s="35"/>
      <c r="CTY928" s="34"/>
      <c r="CUF928" s="35"/>
      <c r="CUG928" s="34"/>
      <c r="CUN928" s="35"/>
      <c r="CUO928" s="34"/>
      <c r="CUV928" s="35"/>
      <c r="CUW928" s="34"/>
      <c r="CVD928" s="35"/>
      <c r="CVE928" s="34"/>
      <c r="CVL928" s="35"/>
      <c r="CVM928" s="34"/>
      <c r="CVT928" s="35"/>
      <c r="CVU928" s="34"/>
      <c r="CWB928" s="35"/>
      <c r="CWC928" s="34"/>
      <c r="CWJ928" s="35"/>
      <c r="CWK928" s="34"/>
      <c r="CWR928" s="35"/>
      <c r="CWS928" s="34"/>
      <c r="CWZ928" s="35"/>
      <c r="CXA928" s="34"/>
      <c r="CXH928" s="35"/>
      <c r="CXI928" s="34"/>
      <c r="CXP928" s="35"/>
      <c r="CXQ928" s="34"/>
      <c r="CXX928" s="35"/>
      <c r="CXY928" s="34"/>
      <c r="CYF928" s="35"/>
      <c r="CYG928" s="34"/>
      <c r="CYN928" s="35"/>
      <c r="CYO928" s="34"/>
      <c r="CYV928" s="35"/>
      <c r="CYW928" s="34"/>
      <c r="CZD928" s="35"/>
      <c r="CZE928" s="34"/>
      <c r="CZL928" s="35"/>
      <c r="CZM928" s="34"/>
      <c r="CZT928" s="35"/>
      <c r="CZU928" s="34"/>
      <c r="DAB928" s="35"/>
      <c r="DAC928" s="34"/>
      <c r="DAJ928" s="35"/>
      <c r="DAK928" s="34"/>
      <c r="DAR928" s="35"/>
      <c r="DAS928" s="34"/>
      <c r="DAZ928" s="35"/>
      <c r="DBA928" s="34"/>
      <c r="DBH928" s="35"/>
      <c r="DBI928" s="34"/>
      <c r="DBP928" s="35"/>
      <c r="DBQ928" s="34"/>
      <c r="DBX928" s="35"/>
      <c r="DBY928" s="34"/>
      <c r="DCF928" s="35"/>
      <c r="DCG928" s="34"/>
      <c r="DCN928" s="35"/>
      <c r="DCO928" s="34"/>
      <c r="DCV928" s="35"/>
      <c r="DCW928" s="34"/>
      <c r="DDD928" s="35"/>
      <c r="DDE928" s="34"/>
      <c r="DDL928" s="35"/>
      <c r="DDM928" s="34"/>
      <c r="DDT928" s="35"/>
      <c r="DDU928" s="34"/>
      <c r="DEB928" s="35"/>
      <c r="DEC928" s="34"/>
      <c r="DEJ928" s="35"/>
      <c r="DEK928" s="34"/>
      <c r="DER928" s="35"/>
      <c r="DES928" s="34"/>
      <c r="DEZ928" s="35"/>
      <c r="DFA928" s="34"/>
      <c r="DFH928" s="35"/>
      <c r="DFI928" s="34"/>
      <c r="DFP928" s="35"/>
      <c r="DFQ928" s="34"/>
      <c r="DFX928" s="35"/>
      <c r="DFY928" s="34"/>
      <c r="DGF928" s="35"/>
      <c r="DGG928" s="34"/>
      <c r="DGN928" s="35"/>
      <c r="DGO928" s="34"/>
      <c r="DGV928" s="35"/>
      <c r="DGW928" s="34"/>
      <c r="DHD928" s="35"/>
      <c r="DHE928" s="34"/>
      <c r="DHL928" s="35"/>
      <c r="DHM928" s="34"/>
      <c r="DHT928" s="35"/>
      <c r="DHU928" s="34"/>
      <c r="DIB928" s="35"/>
      <c r="DIC928" s="34"/>
      <c r="DIJ928" s="35"/>
      <c r="DIK928" s="34"/>
      <c r="DIR928" s="35"/>
      <c r="DIS928" s="34"/>
      <c r="DIZ928" s="35"/>
      <c r="DJA928" s="34"/>
      <c r="DJH928" s="35"/>
      <c r="DJI928" s="34"/>
      <c r="DJP928" s="35"/>
      <c r="DJQ928" s="34"/>
      <c r="DJX928" s="35"/>
      <c r="DJY928" s="34"/>
      <c r="DKF928" s="35"/>
      <c r="DKG928" s="34"/>
      <c r="DKN928" s="35"/>
      <c r="DKO928" s="34"/>
      <c r="DKV928" s="35"/>
      <c r="DKW928" s="34"/>
      <c r="DLD928" s="35"/>
      <c r="DLE928" s="34"/>
      <c r="DLL928" s="35"/>
      <c r="DLM928" s="34"/>
      <c r="DLT928" s="35"/>
      <c r="DLU928" s="34"/>
      <c r="DMB928" s="35"/>
      <c r="DMC928" s="34"/>
      <c r="DMJ928" s="35"/>
      <c r="DMK928" s="34"/>
      <c r="DMR928" s="35"/>
      <c r="DMS928" s="34"/>
      <c r="DMZ928" s="35"/>
      <c r="DNA928" s="34"/>
      <c r="DNH928" s="35"/>
      <c r="DNI928" s="34"/>
      <c r="DNP928" s="35"/>
      <c r="DNQ928" s="34"/>
      <c r="DNX928" s="35"/>
      <c r="DNY928" s="34"/>
      <c r="DOF928" s="35"/>
      <c r="DOG928" s="34"/>
      <c r="DON928" s="35"/>
      <c r="DOO928" s="34"/>
      <c r="DOV928" s="35"/>
      <c r="DOW928" s="34"/>
      <c r="DPD928" s="35"/>
      <c r="DPE928" s="34"/>
      <c r="DPL928" s="35"/>
      <c r="DPM928" s="34"/>
      <c r="DPT928" s="35"/>
      <c r="DPU928" s="34"/>
      <c r="DQB928" s="35"/>
      <c r="DQC928" s="34"/>
      <c r="DQJ928" s="35"/>
      <c r="DQK928" s="34"/>
      <c r="DQR928" s="35"/>
      <c r="DQS928" s="34"/>
      <c r="DQZ928" s="35"/>
      <c r="DRA928" s="34"/>
      <c r="DRH928" s="35"/>
      <c r="DRI928" s="34"/>
      <c r="DRP928" s="35"/>
      <c r="DRQ928" s="34"/>
      <c r="DRX928" s="35"/>
      <c r="DRY928" s="34"/>
      <c r="DSF928" s="35"/>
      <c r="DSG928" s="34"/>
      <c r="DSN928" s="35"/>
      <c r="DSO928" s="34"/>
      <c r="DSV928" s="35"/>
      <c r="DSW928" s="34"/>
      <c r="DTD928" s="35"/>
      <c r="DTE928" s="34"/>
      <c r="DTL928" s="35"/>
      <c r="DTM928" s="34"/>
      <c r="DTT928" s="35"/>
      <c r="DTU928" s="34"/>
      <c r="DUB928" s="35"/>
      <c r="DUC928" s="34"/>
      <c r="DUJ928" s="35"/>
      <c r="DUK928" s="34"/>
      <c r="DUR928" s="35"/>
      <c r="DUS928" s="34"/>
      <c r="DUZ928" s="35"/>
      <c r="DVA928" s="34"/>
      <c r="DVH928" s="35"/>
      <c r="DVI928" s="34"/>
      <c r="DVP928" s="35"/>
      <c r="DVQ928" s="34"/>
      <c r="DVX928" s="35"/>
      <c r="DVY928" s="34"/>
      <c r="DWF928" s="35"/>
      <c r="DWG928" s="34"/>
      <c r="DWN928" s="35"/>
      <c r="DWO928" s="34"/>
      <c r="DWV928" s="35"/>
      <c r="DWW928" s="34"/>
      <c r="DXD928" s="35"/>
      <c r="DXE928" s="34"/>
      <c r="DXL928" s="35"/>
      <c r="DXM928" s="34"/>
      <c r="DXT928" s="35"/>
      <c r="DXU928" s="34"/>
      <c r="DYB928" s="35"/>
      <c r="DYC928" s="34"/>
      <c r="DYJ928" s="35"/>
      <c r="DYK928" s="34"/>
      <c r="DYR928" s="35"/>
      <c r="DYS928" s="34"/>
      <c r="DYZ928" s="35"/>
      <c r="DZA928" s="34"/>
      <c r="DZH928" s="35"/>
      <c r="DZI928" s="34"/>
      <c r="DZP928" s="35"/>
      <c r="DZQ928" s="34"/>
      <c r="DZX928" s="35"/>
      <c r="DZY928" s="34"/>
      <c r="EAF928" s="35"/>
      <c r="EAG928" s="34"/>
      <c r="EAN928" s="35"/>
      <c r="EAO928" s="34"/>
      <c r="EAV928" s="35"/>
      <c r="EAW928" s="34"/>
      <c r="EBD928" s="35"/>
      <c r="EBE928" s="34"/>
      <c r="EBL928" s="35"/>
      <c r="EBM928" s="34"/>
      <c r="EBT928" s="35"/>
      <c r="EBU928" s="34"/>
      <c r="ECB928" s="35"/>
      <c r="ECC928" s="34"/>
      <c r="ECJ928" s="35"/>
      <c r="ECK928" s="34"/>
      <c r="ECR928" s="35"/>
      <c r="ECS928" s="34"/>
      <c r="ECZ928" s="35"/>
      <c r="EDA928" s="34"/>
      <c r="EDH928" s="35"/>
      <c r="EDI928" s="34"/>
      <c r="EDP928" s="35"/>
      <c r="EDQ928" s="34"/>
      <c r="EDX928" s="35"/>
      <c r="EDY928" s="34"/>
      <c r="EEF928" s="35"/>
      <c r="EEG928" s="34"/>
      <c r="EEN928" s="35"/>
      <c r="EEO928" s="34"/>
      <c r="EEV928" s="35"/>
      <c r="EEW928" s="34"/>
      <c r="EFD928" s="35"/>
      <c r="EFE928" s="34"/>
      <c r="EFL928" s="35"/>
      <c r="EFM928" s="34"/>
      <c r="EFT928" s="35"/>
      <c r="EFU928" s="34"/>
      <c r="EGB928" s="35"/>
      <c r="EGC928" s="34"/>
      <c r="EGJ928" s="35"/>
      <c r="EGK928" s="34"/>
      <c r="EGR928" s="35"/>
      <c r="EGS928" s="34"/>
      <c r="EGZ928" s="35"/>
      <c r="EHA928" s="34"/>
      <c r="EHH928" s="35"/>
      <c r="EHI928" s="34"/>
      <c r="EHP928" s="35"/>
      <c r="EHQ928" s="34"/>
      <c r="EHX928" s="35"/>
      <c r="EHY928" s="34"/>
      <c r="EIF928" s="35"/>
      <c r="EIG928" s="34"/>
      <c r="EIN928" s="35"/>
      <c r="EIO928" s="34"/>
      <c r="EIV928" s="35"/>
      <c r="EIW928" s="34"/>
      <c r="EJD928" s="35"/>
      <c r="EJE928" s="34"/>
      <c r="EJL928" s="35"/>
      <c r="EJM928" s="34"/>
      <c r="EJT928" s="35"/>
      <c r="EJU928" s="34"/>
      <c r="EKB928" s="35"/>
      <c r="EKC928" s="34"/>
      <c r="EKJ928" s="35"/>
      <c r="EKK928" s="34"/>
      <c r="EKR928" s="35"/>
      <c r="EKS928" s="34"/>
      <c r="EKZ928" s="35"/>
      <c r="ELA928" s="34"/>
      <c r="ELH928" s="35"/>
      <c r="ELI928" s="34"/>
      <c r="ELP928" s="35"/>
      <c r="ELQ928" s="34"/>
      <c r="ELX928" s="35"/>
      <c r="ELY928" s="34"/>
      <c r="EMF928" s="35"/>
      <c r="EMG928" s="34"/>
      <c r="EMN928" s="35"/>
      <c r="EMO928" s="34"/>
      <c r="EMV928" s="35"/>
      <c r="EMW928" s="34"/>
      <c r="END928" s="35"/>
      <c r="ENE928" s="34"/>
      <c r="ENL928" s="35"/>
      <c r="ENM928" s="34"/>
      <c r="ENT928" s="35"/>
      <c r="ENU928" s="34"/>
      <c r="EOB928" s="35"/>
      <c r="EOC928" s="34"/>
      <c r="EOJ928" s="35"/>
      <c r="EOK928" s="34"/>
      <c r="EOR928" s="35"/>
      <c r="EOS928" s="34"/>
      <c r="EOZ928" s="35"/>
      <c r="EPA928" s="34"/>
      <c r="EPH928" s="35"/>
      <c r="EPI928" s="34"/>
      <c r="EPP928" s="35"/>
      <c r="EPQ928" s="34"/>
      <c r="EPX928" s="35"/>
      <c r="EPY928" s="34"/>
      <c r="EQF928" s="35"/>
      <c r="EQG928" s="34"/>
      <c r="EQN928" s="35"/>
      <c r="EQO928" s="34"/>
      <c r="EQV928" s="35"/>
      <c r="EQW928" s="34"/>
      <c r="ERD928" s="35"/>
      <c r="ERE928" s="34"/>
      <c r="ERL928" s="35"/>
      <c r="ERM928" s="34"/>
      <c r="ERT928" s="35"/>
      <c r="ERU928" s="34"/>
      <c r="ESB928" s="35"/>
      <c r="ESC928" s="34"/>
      <c r="ESJ928" s="35"/>
      <c r="ESK928" s="34"/>
      <c r="ESR928" s="35"/>
      <c r="ESS928" s="34"/>
      <c r="ESZ928" s="35"/>
      <c r="ETA928" s="34"/>
      <c r="ETH928" s="35"/>
      <c r="ETI928" s="34"/>
      <c r="ETP928" s="35"/>
      <c r="ETQ928" s="34"/>
      <c r="ETX928" s="35"/>
      <c r="ETY928" s="34"/>
      <c r="EUF928" s="35"/>
      <c r="EUG928" s="34"/>
      <c r="EUN928" s="35"/>
      <c r="EUO928" s="34"/>
      <c r="EUV928" s="35"/>
      <c r="EUW928" s="34"/>
      <c r="EVD928" s="35"/>
      <c r="EVE928" s="34"/>
      <c r="EVL928" s="35"/>
      <c r="EVM928" s="34"/>
      <c r="EVT928" s="35"/>
      <c r="EVU928" s="34"/>
      <c r="EWB928" s="35"/>
      <c r="EWC928" s="34"/>
      <c r="EWJ928" s="35"/>
      <c r="EWK928" s="34"/>
      <c r="EWR928" s="35"/>
      <c r="EWS928" s="34"/>
      <c r="EWZ928" s="35"/>
      <c r="EXA928" s="34"/>
      <c r="EXH928" s="35"/>
      <c r="EXI928" s="34"/>
      <c r="EXP928" s="35"/>
      <c r="EXQ928" s="34"/>
      <c r="EXX928" s="35"/>
      <c r="EXY928" s="34"/>
      <c r="EYF928" s="35"/>
      <c r="EYG928" s="34"/>
      <c r="EYN928" s="35"/>
      <c r="EYO928" s="34"/>
      <c r="EYV928" s="35"/>
      <c r="EYW928" s="34"/>
      <c r="EZD928" s="35"/>
      <c r="EZE928" s="34"/>
      <c r="EZL928" s="35"/>
      <c r="EZM928" s="34"/>
      <c r="EZT928" s="35"/>
      <c r="EZU928" s="34"/>
      <c r="FAB928" s="35"/>
      <c r="FAC928" s="34"/>
      <c r="FAJ928" s="35"/>
      <c r="FAK928" s="34"/>
      <c r="FAR928" s="35"/>
      <c r="FAS928" s="34"/>
      <c r="FAZ928" s="35"/>
      <c r="FBA928" s="34"/>
      <c r="FBH928" s="35"/>
      <c r="FBI928" s="34"/>
      <c r="FBP928" s="35"/>
      <c r="FBQ928" s="34"/>
      <c r="FBX928" s="35"/>
      <c r="FBY928" s="34"/>
      <c r="FCF928" s="35"/>
      <c r="FCG928" s="34"/>
      <c r="FCN928" s="35"/>
      <c r="FCO928" s="34"/>
      <c r="FCV928" s="35"/>
      <c r="FCW928" s="34"/>
      <c r="FDD928" s="35"/>
      <c r="FDE928" s="34"/>
      <c r="FDL928" s="35"/>
      <c r="FDM928" s="34"/>
      <c r="FDT928" s="35"/>
      <c r="FDU928" s="34"/>
      <c r="FEB928" s="35"/>
      <c r="FEC928" s="34"/>
      <c r="FEJ928" s="35"/>
      <c r="FEK928" s="34"/>
      <c r="FER928" s="35"/>
      <c r="FES928" s="34"/>
      <c r="FEZ928" s="35"/>
      <c r="FFA928" s="34"/>
      <c r="FFH928" s="35"/>
      <c r="FFI928" s="34"/>
      <c r="FFP928" s="35"/>
      <c r="FFQ928" s="34"/>
      <c r="FFX928" s="35"/>
      <c r="FFY928" s="34"/>
      <c r="FGF928" s="35"/>
      <c r="FGG928" s="34"/>
      <c r="FGN928" s="35"/>
      <c r="FGO928" s="34"/>
      <c r="FGV928" s="35"/>
      <c r="FGW928" s="34"/>
      <c r="FHD928" s="35"/>
      <c r="FHE928" s="34"/>
      <c r="FHL928" s="35"/>
      <c r="FHM928" s="34"/>
      <c r="FHT928" s="35"/>
      <c r="FHU928" s="34"/>
      <c r="FIB928" s="35"/>
      <c r="FIC928" s="34"/>
      <c r="FIJ928" s="35"/>
      <c r="FIK928" s="34"/>
      <c r="FIR928" s="35"/>
      <c r="FIS928" s="34"/>
      <c r="FIZ928" s="35"/>
      <c r="FJA928" s="34"/>
      <c r="FJH928" s="35"/>
      <c r="FJI928" s="34"/>
      <c r="FJP928" s="35"/>
      <c r="FJQ928" s="34"/>
      <c r="FJX928" s="35"/>
      <c r="FJY928" s="34"/>
      <c r="FKF928" s="35"/>
      <c r="FKG928" s="34"/>
      <c r="FKN928" s="35"/>
      <c r="FKO928" s="34"/>
      <c r="FKV928" s="35"/>
      <c r="FKW928" s="34"/>
      <c r="FLD928" s="35"/>
      <c r="FLE928" s="34"/>
      <c r="FLL928" s="35"/>
      <c r="FLM928" s="34"/>
      <c r="FLT928" s="35"/>
      <c r="FLU928" s="34"/>
      <c r="FMB928" s="35"/>
      <c r="FMC928" s="34"/>
      <c r="FMJ928" s="35"/>
      <c r="FMK928" s="34"/>
      <c r="FMR928" s="35"/>
      <c r="FMS928" s="34"/>
      <c r="FMZ928" s="35"/>
      <c r="FNA928" s="34"/>
      <c r="FNH928" s="35"/>
      <c r="FNI928" s="34"/>
      <c r="FNP928" s="35"/>
      <c r="FNQ928" s="34"/>
      <c r="FNX928" s="35"/>
      <c r="FNY928" s="34"/>
      <c r="FOF928" s="35"/>
      <c r="FOG928" s="34"/>
      <c r="FON928" s="35"/>
      <c r="FOO928" s="34"/>
      <c r="FOV928" s="35"/>
      <c r="FOW928" s="34"/>
      <c r="FPD928" s="35"/>
      <c r="FPE928" s="34"/>
      <c r="FPL928" s="35"/>
      <c r="FPM928" s="34"/>
      <c r="FPT928" s="35"/>
      <c r="FPU928" s="34"/>
      <c r="FQB928" s="35"/>
      <c r="FQC928" s="34"/>
      <c r="FQJ928" s="35"/>
      <c r="FQK928" s="34"/>
      <c r="FQR928" s="35"/>
      <c r="FQS928" s="34"/>
      <c r="FQZ928" s="35"/>
      <c r="FRA928" s="34"/>
      <c r="FRH928" s="35"/>
      <c r="FRI928" s="34"/>
      <c r="FRP928" s="35"/>
      <c r="FRQ928" s="34"/>
      <c r="FRX928" s="35"/>
      <c r="FRY928" s="34"/>
      <c r="FSF928" s="35"/>
      <c r="FSG928" s="34"/>
      <c r="FSN928" s="35"/>
      <c r="FSO928" s="34"/>
      <c r="FSV928" s="35"/>
      <c r="FSW928" s="34"/>
      <c r="FTD928" s="35"/>
      <c r="FTE928" s="34"/>
      <c r="FTL928" s="35"/>
      <c r="FTM928" s="34"/>
      <c r="FTT928" s="35"/>
      <c r="FTU928" s="34"/>
      <c r="FUB928" s="35"/>
      <c r="FUC928" s="34"/>
      <c r="FUJ928" s="35"/>
      <c r="FUK928" s="34"/>
      <c r="FUR928" s="35"/>
      <c r="FUS928" s="34"/>
      <c r="FUZ928" s="35"/>
      <c r="FVA928" s="34"/>
      <c r="FVH928" s="35"/>
      <c r="FVI928" s="34"/>
      <c r="FVP928" s="35"/>
      <c r="FVQ928" s="34"/>
      <c r="FVX928" s="35"/>
      <c r="FVY928" s="34"/>
      <c r="FWF928" s="35"/>
      <c r="FWG928" s="34"/>
      <c r="FWN928" s="35"/>
      <c r="FWO928" s="34"/>
      <c r="FWV928" s="35"/>
      <c r="FWW928" s="34"/>
      <c r="FXD928" s="35"/>
      <c r="FXE928" s="34"/>
      <c r="FXL928" s="35"/>
      <c r="FXM928" s="34"/>
      <c r="FXT928" s="35"/>
      <c r="FXU928" s="34"/>
      <c r="FYB928" s="35"/>
      <c r="FYC928" s="34"/>
      <c r="FYJ928" s="35"/>
      <c r="FYK928" s="34"/>
      <c r="FYR928" s="35"/>
      <c r="FYS928" s="34"/>
      <c r="FYZ928" s="35"/>
      <c r="FZA928" s="34"/>
      <c r="FZH928" s="35"/>
      <c r="FZI928" s="34"/>
      <c r="FZP928" s="35"/>
      <c r="FZQ928" s="34"/>
      <c r="FZX928" s="35"/>
      <c r="FZY928" s="34"/>
      <c r="GAF928" s="35"/>
      <c r="GAG928" s="34"/>
      <c r="GAN928" s="35"/>
      <c r="GAO928" s="34"/>
      <c r="GAV928" s="35"/>
      <c r="GAW928" s="34"/>
      <c r="GBD928" s="35"/>
      <c r="GBE928" s="34"/>
      <c r="GBL928" s="35"/>
      <c r="GBM928" s="34"/>
      <c r="GBT928" s="35"/>
      <c r="GBU928" s="34"/>
      <c r="GCB928" s="35"/>
      <c r="GCC928" s="34"/>
      <c r="GCJ928" s="35"/>
      <c r="GCK928" s="34"/>
      <c r="GCR928" s="35"/>
      <c r="GCS928" s="34"/>
      <c r="GCZ928" s="35"/>
      <c r="GDA928" s="34"/>
      <c r="GDH928" s="35"/>
      <c r="GDI928" s="34"/>
      <c r="GDP928" s="35"/>
      <c r="GDQ928" s="34"/>
      <c r="GDX928" s="35"/>
      <c r="GDY928" s="34"/>
      <c r="GEF928" s="35"/>
      <c r="GEG928" s="34"/>
      <c r="GEN928" s="35"/>
      <c r="GEO928" s="34"/>
      <c r="GEV928" s="35"/>
      <c r="GEW928" s="34"/>
      <c r="GFD928" s="35"/>
      <c r="GFE928" s="34"/>
      <c r="GFL928" s="35"/>
      <c r="GFM928" s="34"/>
      <c r="GFT928" s="35"/>
      <c r="GFU928" s="34"/>
      <c r="GGB928" s="35"/>
      <c r="GGC928" s="34"/>
      <c r="GGJ928" s="35"/>
      <c r="GGK928" s="34"/>
      <c r="GGR928" s="35"/>
      <c r="GGS928" s="34"/>
      <c r="GGZ928" s="35"/>
      <c r="GHA928" s="34"/>
      <c r="GHH928" s="35"/>
      <c r="GHI928" s="34"/>
      <c r="GHP928" s="35"/>
      <c r="GHQ928" s="34"/>
      <c r="GHX928" s="35"/>
      <c r="GHY928" s="34"/>
      <c r="GIF928" s="35"/>
      <c r="GIG928" s="34"/>
      <c r="GIN928" s="35"/>
      <c r="GIO928" s="34"/>
      <c r="GIV928" s="35"/>
      <c r="GIW928" s="34"/>
      <c r="GJD928" s="35"/>
      <c r="GJE928" s="34"/>
      <c r="GJL928" s="35"/>
      <c r="GJM928" s="34"/>
      <c r="GJT928" s="35"/>
      <c r="GJU928" s="34"/>
      <c r="GKB928" s="35"/>
      <c r="GKC928" s="34"/>
      <c r="GKJ928" s="35"/>
      <c r="GKK928" s="34"/>
      <c r="GKR928" s="35"/>
      <c r="GKS928" s="34"/>
      <c r="GKZ928" s="35"/>
      <c r="GLA928" s="34"/>
      <c r="GLH928" s="35"/>
      <c r="GLI928" s="34"/>
      <c r="GLP928" s="35"/>
      <c r="GLQ928" s="34"/>
      <c r="GLX928" s="35"/>
      <c r="GLY928" s="34"/>
      <c r="GMF928" s="35"/>
      <c r="GMG928" s="34"/>
      <c r="GMN928" s="35"/>
      <c r="GMO928" s="34"/>
      <c r="GMV928" s="35"/>
      <c r="GMW928" s="34"/>
      <c r="GND928" s="35"/>
      <c r="GNE928" s="34"/>
      <c r="GNL928" s="35"/>
      <c r="GNM928" s="34"/>
      <c r="GNT928" s="35"/>
      <c r="GNU928" s="34"/>
      <c r="GOB928" s="35"/>
      <c r="GOC928" s="34"/>
      <c r="GOJ928" s="35"/>
      <c r="GOK928" s="34"/>
      <c r="GOR928" s="35"/>
      <c r="GOS928" s="34"/>
      <c r="GOZ928" s="35"/>
      <c r="GPA928" s="34"/>
      <c r="GPH928" s="35"/>
      <c r="GPI928" s="34"/>
      <c r="GPP928" s="35"/>
      <c r="GPQ928" s="34"/>
      <c r="GPX928" s="35"/>
      <c r="GPY928" s="34"/>
      <c r="GQF928" s="35"/>
      <c r="GQG928" s="34"/>
      <c r="GQN928" s="35"/>
      <c r="GQO928" s="34"/>
      <c r="GQV928" s="35"/>
      <c r="GQW928" s="34"/>
      <c r="GRD928" s="35"/>
      <c r="GRE928" s="34"/>
      <c r="GRL928" s="35"/>
      <c r="GRM928" s="34"/>
      <c r="GRT928" s="35"/>
      <c r="GRU928" s="34"/>
      <c r="GSB928" s="35"/>
      <c r="GSC928" s="34"/>
      <c r="GSJ928" s="35"/>
      <c r="GSK928" s="34"/>
      <c r="GSR928" s="35"/>
      <c r="GSS928" s="34"/>
      <c r="GSZ928" s="35"/>
      <c r="GTA928" s="34"/>
      <c r="GTH928" s="35"/>
      <c r="GTI928" s="34"/>
      <c r="GTP928" s="35"/>
      <c r="GTQ928" s="34"/>
      <c r="GTX928" s="35"/>
      <c r="GTY928" s="34"/>
      <c r="GUF928" s="35"/>
      <c r="GUG928" s="34"/>
      <c r="GUN928" s="35"/>
      <c r="GUO928" s="34"/>
      <c r="GUV928" s="35"/>
      <c r="GUW928" s="34"/>
      <c r="GVD928" s="35"/>
      <c r="GVE928" s="34"/>
      <c r="GVL928" s="35"/>
      <c r="GVM928" s="34"/>
      <c r="GVT928" s="35"/>
      <c r="GVU928" s="34"/>
      <c r="GWB928" s="35"/>
      <c r="GWC928" s="34"/>
      <c r="GWJ928" s="35"/>
      <c r="GWK928" s="34"/>
      <c r="GWR928" s="35"/>
      <c r="GWS928" s="34"/>
      <c r="GWZ928" s="35"/>
      <c r="GXA928" s="34"/>
      <c r="GXH928" s="35"/>
      <c r="GXI928" s="34"/>
      <c r="GXP928" s="35"/>
      <c r="GXQ928" s="34"/>
      <c r="GXX928" s="35"/>
      <c r="GXY928" s="34"/>
      <c r="GYF928" s="35"/>
      <c r="GYG928" s="34"/>
      <c r="GYN928" s="35"/>
      <c r="GYO928" s="34"/>
      <c r="GYV928" s="35"/>
      <c r="GYW928" s="34"/>
      <c r="GZD928" s="35"/>
      <c r="GZE928" s="34"/>
      <c r="GZL928" s="35"/>
      <c r="GZM928" s="34"/>
      <c r="GZT928" s="35"/>
      <c r="GZU928" s="34"/>
      <c r="HAB928" s="35"/>
      <c r="HAC928" s="34"/>
      <c r="HAJ928" s="35"/>
      <c r="HAK928" s="34"/>
      <c r="HAR928" s="35"/>
      <c r="HAS928" s="34"/>
      <c r="HAZ928" s="35"/>
      <c r="HBA928" s="34"/>
      <c r="HBH928" s="35"/>
      <c r="HBI928" s="34"/>
      <c r="HBP928" s="35"/>
      <c r="HBQ928" s="34"/>
      <c r="HBX928" s="35"/>
      <c r="HBY928" s="34"/>
      <c r="HCF928" s="35"/>
      <c r="HCG928" s="34"/>
      <c r="HCN928" s="35"/>
      <c r="HCO928" s="34"/>
      <c r="HCV928" s="35"/>
      <c r="HCW928" s="34"/>
      <c r="HDD928" s="35"/>
      <c r="HDE928" s="34"/>
      <c r="HDL928" s="35"/>
      <c r="HDM928" s="34"/>
      <c r="HDT928" s="35"/>
      <c r="HDU928" s="34"/>
      <c r="HEB928" s="35"/>
      <c r="HEC928" s="34"/>
      <c r="HEJ928" s="35"/>
      <c r="HEK928" s="34"/>
      <c r="HER928" s="35"/>
      <c r="HES928" s="34"/>
      <c r="HEZ928" s="35"/>
      <c r="HFA928" s="34"/>
      <c r="HFH928" s="35"/>
      <c r="HFI928" s="34"/>
      <c r="HFP928" s="35"/>
      <c r="HFQ928" s="34"/>
      <c r="HFX928" s="35"/>
      <c r="HFY928" s="34"/>
      <c r="HGF928" s="35"/>
      <c r="HGG928" s="34"/>
      <c r="HGN928" s="35"/>
      <c r="HGO928" s="34"/>
      <c r="HGV928" s="35"/>
      <c r="HGW928" s="34"/>
      <c r="HHD928" s="35"/>
      <c r="HHE928" s="34"/>
      <c r="HHL928" s="35"/>
      <c r="HHM928" s="34"/>
      <c r="HHT928" s="35"/>
      <c r="HHU928" s="34"/>
      <c r="HIB928" s="35"/>
      <c r="HIC928" s="34"/>
      <c r="HIJ928" s="35"/>
      <c r="HIK928" s="34"/>
      <c r="HIR928" s="35"/>
      <c r="HIS928" s="34"/>
      <c r="HIZ928" s="35"/>
      <c r="HJA928" s="34"/>
      <c r="HJH928" s="35"/>
      <c r="HJI928" s="34"/>
      <c r="HJP928" s="35"/>
      <c r="HJQ928" s="34"/>
      <c r="HJX928" s="35"/>
      <c r="HJY928" s="34"/>
      <c r="HKF928" s="35"/>
      <c r="HKG928" s="34"/>
      <c r="HKN928" s="35"/>
      <c r="HKO928" s="34"/>
      <c r="HKV928" s="35"/>
      <c r="HKW928" s="34"/>
      <c r="HLD928" s="35"/>
      <c r="HLE928" s="34"/>
      <c r="HLL928" s="35"/>
      <c r="HLM928" s="34"/>
      <c r="HLT928" s="35"/>
      <c r="HLU928" s="34"/>
      <c r="HMB928" s="35"/>
      <c r="HMC928" s="34"/>
      <c r="HMJ928" s="35"/>
      <c r="HMK928" s="34"/>
      <c r="HMR928" s="35"/>
      <c r="HMS928" s="34"/>
      <c r="HMZ928" s="35"/>
      <c r="HNA928" s="34"/>
      <c r="HNH928" s="35"/>
      <c r="HNI928" s="34"/>
      <c r="HNP928" s="35"/>
      <c r="HNQ928" s="34"/>
      <c r="HNX928" s="35"/>
      <c r="HNY928" s="34"/>
      <c r="HOF928" s="35"/>
      <c r="HOG928" s="34"/>
      <c r="HON928" s="35"/>
      <c r="HOO928" s="34"/>
      <c r="HOV928" s="35"/>
      <c r="HOW928" s="34"/>
      <c r="HPD928" s="35"/>
      <c r="HPE928" s="34"/>
      <c r="HPL928" s="35"/>
      <c r="HPM928" s="34"/>
      <c r="HPT928" s="35"/>
      <c r="HPU928" s="34"/>
      <c r="HQB928" s="35"/>
      <c r="HQC928" s="34"/>
      <c r="HQJ928" s="35"/>
      <c r="HQK928" s="34"/>
      <c r="HQR928" s="35"/>
      <c r="HQS928" s="34"/>
      <c r="HQZ928" s="35"/>
      <c r="HRA928" s="34"/>
      <c r="HRH928" s="35"/>
      <c r="HRI928" s="34"/>
      <c r="HRP928" s="35"/>
      <c r="HRQ928" s="34"/>
      <c r="HRX928" s="35"/>
      <c r="HRY928" s="34"/>
      <c r="HSF928" s="35"/>
      <c r="HSG928" s="34"/>
      <c r="HSN928" s="35"/>
      <c r="HSO928" s="34"/>
      <c r="HSV928" s="35"/>
      <c r="HSW928" s="34"/>
      <c r="HTD928" s="35"/>
      <c r="HTE928" s="34"/>
      <c r="HTL928" s="35"/>
      <c r="HTM928" s="34"/>
      <c r="HTT928" s="35"/>
      <c r="HTU928" s="34"/>
      <c r="HUB928" s="35"/>
      <c r="HUC928" s="34"/>
      <c r="HUJ928" s="35"/>
      <c r="HUK928" s="34"/>
      <c r="HUR928" s="35"/>
      <c r="HUS928" s="34"/>
      <c r="HUZ928" s="35"/>
      <c r="HVA928" s="34"/>
      <c r="HVH928" s="35"/>
      <c r="HVI928" s="34"/>
      <c r="HVP928" s="35"/>
      <c r="HVQ928" s="34"/>
      <c r="HVX928" s="35"/>
      <c r="HVY928" s="34"/>
      <c r="HWF928" s="35"/>
      <c r="HWG928" s="34"/>
      <c r="HWN928" s="35"/>
      <c r="HWO928" s="34"/>
      <c r="HWV928" s="35"/>
      <c r="HWW928" s="34"/>
      <c r="HXD928" s="35"/>
      <c r="HXE928" s="34"/>
      <c r="HXL928" s="35"/>
      <c r="HXM928" s="34"/>
      <c r="HXT928" s="35"/>
      <c r="HXU928" s="34"/>
      <c r="HYB928" s="35"/>
      <c r="HYC928" s="34"/>
      <c r="HYJ928" s="35"/>
      <c r="HYK928" s="34"/>
      <c r="HYR928" s="35"/>
      <c r="HYS928" s="34"/>
      <c r="HYZ928" s="35"/>
      <c r="HZA928" s="34"/>
      <c r="HZH928" s="35"/>
      <c r="HZI928" s="34"/>
      <c r="HZP928" s="35"/>
      <c r="HZQ928" s="34"/>
      <c r="HZX928" s="35"/>
      <c r="HZY928" s="34"/>
      <c r="IAF928" s="35"/>
      <c r="IAG928" s="34"/>
      <c r="IAN928" s="35"/>
      <c r="IAO928" s="34"/>
      <c r="IAV928" s="35"/>
      <c r="IAW928" s="34"/>
      <c r="IBD928" s="35"/>
      <c r="IBE928" s="34"/>
      <c r="IBL928" s="35"/>
      <c r="IBM928" s="34"/>
      <c r="IBT928" s="35"/>
      <c r="IBU928" s="34"/>
      <c r="ICB928" s="35"/>
      <c r="ICC928" s="34"/>
      <c r="ICJ928" s="35"/>
      <c r="ICK928" s="34"/>
      <c r="ICR928" s="35"/>
      <c r="ICS928" s="34"/>
      <c r="ICZ928" s="35"/>
      <c r="IDA928" s="34"/>
      <c r="IDH928" s="35"/>
      <c r="IDI928" s="34"/>
      <c r="IDP928" s="35"/>
      <c r="IDQ928" s="34"/>
      <c r="IDX928" s="35"/>
      <c r="IDY928" s="34"/>
      <c r="IEF928" s="35"/>
      <c r="IEG928" s="34"/>
      <c r="IEN928" s="35"/>
      <c r="IEO928" s="34"/>
      <c r="IEV928" s="35"/>
      <c r="IEW928" s="34"/>
      <c r="IFD928" s="35"/>
      <c r="IFE928" s="34"/>
      <c r="IFL928" s="35"/>
      <c r="IFM928" s="34"/>
      <c r="IFT928" s="35"/>
      <c r="IFU928" s="34"/>
      <c r="IGB928" s="35"/>
      <c r="IGC928" s="34"/>
      <c r="IGJ928" s="35"/>
      <c r="IGK928" s="34"/>
      <c r="IGR928" s="35"/>
      <c r="IGS928" s="34"/>
      <c r="IGZ928" s="35"/>
      <c r="IHA928" s="34"/>
      <c r="IHH928" s="35"/>
      <c r="IHI928" s="34"/>
      <c r="IHP928" s="35"/>
      <c r="IHQ928" s="34"/>
      <c r="IHX928" s="35"/>
      <c r="IHY928" s="34"/>
      <c r="IIF928" s="35"/>
      <c r="IIG928" s="34"/>
      <c r="IIN928" s="35"/>
      <c r="IIO928" s="34"/>
      <c r="IIV928" s="35"/>
      <c r="IIW928" s="34"/>
      <c r="IJD928" s="35"/>
      <c r="IJE928" s="34"/>
      <c r="IJL928" s="35"/>
      <c r="IJM928" s="34"/>
      <c r="IJT928" s="35"/>
      <c r="IJU928" s="34"/>
      <c r="IKB928" s="35"/>
      <c r="IKC928" s="34"/>
      <c r="IKJ928" s="35"/>
      <c r="IKK928" s="34"/>
      <c r="IKR928" s="35"/>
      <c r="IKS928" s="34"/>
      <c r="IKZ928" s="35"/>
      <c r="ILA928" s="34"/>
      <c r="ILH928" s="35"/>
      <c r="ILI928" s="34"/>
      <c r="ILP928" s="35"/>
      <c r="ILQ928" s="34"/>
      <c r="ILX928" s="35"/>
      <c r="ILY928" s="34"/>
      <c r="IMF928" s="35"/>
      <c r="IMG928" s="34"/>
      <c r="IMN928" s="35"/>
      <c r="IMO928" s="34"/>
      <c r="IMV928" s="35"/>
      <c r="IMW928" s="34"/>
      <c r="IND928" s="35"/>
      <c r="INE928" s="34"/>
      <c r="INL928" s="35"/>
      <c r="INM928" s="34"/>
      <c r="INT928" s="35"/>
      <c r="INU928" s="34"/>
      <c r="IOB928" s="35"/>
      <c r="IOC928" s="34"/>
      <c r="IOJ928" s="35"/>
      <c r="IOK928" s="34"/>
      <c r="IOR928" s="35"/>
      <c r="IOS928" s="34"/>
      <c r="IOZ928" s="35"/>
      <c r="IPA928" s="34"/>
      <c r="IPH928" s="35"/>
      <c r="IPI928" s="34"/>
      <c r="IPP928" s="35"/>
      <c r="IPQ928" s="34"/>
      <c r="IPX928" s="35"/>
      <c r="IPY928" s="34"/>
      <c r="IQF928" s="35"/>
      <c r="IQG928" s="34"/>
      <c r="IQN928" s="35"/>
      <c r="IQO928" s="34"/>
      <c r="IQV928" s="35"/>
      <c r="IQW928" s="34"/>
      <c r="IRD928" s="35"/>
      <c r="IRE928" s="34"/>
      <c r="IRL928" s="35"/>
      <c r="IRM928" s="34"/>
      <c r="IRT928" s="35"/>
      <c r="IRU928" s="34"/>
      <c r="ISB928" s="35"/>
      <c r="ISC928" s="34"/>
      <c r="ISJ928" s="35"/>
      <c r="ISK928" s="34"/>
      <c r="ISR928" s="35"/>
      <c r="ISS928" s="34"/>
      <c r="ISZ928" s="35"/>
      <c r="ITA928" s="34"/>
      <c r="ITH928" s="35"/>
      <c r="ITI928" s="34"/>
      <c r="ITP928" s="35"/>
      <c r="ITQ928" s="34"/>
      <c r="ITX928" s="35"/>
      <c r="ITY928" s="34"/>
      <c r="IUF928" s="35"/>
      <c r="IUG928" s="34"/>
      <c r="IUN928" s="35"/>
      <c r="IUO928" s="34"/>
      <c r="IUV928" s="35"/>
      <c r="IUW928" s="34"/>
      <c r="IVD928" s="35"/>
      <c r="IVE928" s="34"/>
      <c r="IVL928" s="35"/>
      <c r="IVM928" s="34"/>
      <c r="IVT928" s="35"/>
      <c r="IVU928" s="34"/>
      <c r="IWB928" s="35"/>
      <c r="IWC928" s="34"/>
      <c r="IWJ928" s="35"/>
      <c r="IWK928" s="34"/>
      <c r="IWR928" s="35"/>
      <c r="IWS928" s="34"/>
      <c r="IWZ928" s="35"/>
      <c r="IXA928" s="34"/>
      <c r="IXH928" s="35"/>
      <c r="IXI928" s="34"/>
      <c r="IXP928" s="35"/>
      <c r="IXQ928" s="34"/>
      <c r="IXX928" s="35"/>
      <c r="IXY928" s="34"/>
      <c r="IYF928" s="35"/>
      <c r="IYG928" s="34"/>
      <c r="IYN928" s="35"/>
      <c r="IYO928" s="34"/>
      <c r="IYV928" s="35"/>
      <c r="IYW928" s="34"/>
      <c r="IZD928" s="35"/>
      <c r="IZE928" s="34"/>
      <c r="IZL928" s="35"/>
      <c r="IZM928" s="34"/>
      <c r="IZT928" s="35"/>
      <c r="IZU928" s="34"/>
      <c r="JAB928" s="35"/>
      <c r="JAC928" s="34"/>
      <c r="JAJ928" s="35"/>
      <c r="JAK928" s="34"/>
      <c r="JAR928" s="35"/>
      <c r="JAS928" s="34"/>
      <c r="JAZ928" s="35"/>
      <c r="JBA928" s="34"/>
      <c r="JBH928" s="35"/>
      <c r="JBI928" s="34"/>
      <c r="JBP928" s="35"/>
      <c r="JBQ928" s="34"/>
      <c r="JBX928" s="35"/>
      <c r="JBY928" s="34"/>
      <c r="JCF928" s="35"/>
      <c r="JCG928" s="34"/>
      <c r="JCN928" s="35"/>
      <c r="JCO928" s="34"/>
      <c r="JCV928" s="35"/>
      <c r="JCW928" s="34"/>
      <c r="JDD928" s="35"/>
      <c r="JDE928" s="34"/>
      <c r="JDL928" s="35"/>
      <c r="JDM928" s="34"/>
      <c r="JDT928" s="35"/>
      <c r="JDU928" s="34"/>
      <c r="JEB928" s="35"/>
      <c r="JEC928" s="34"/>
      <c r="JEJ928" s="35"/>
      <c r="JEK928" s="34"/>
      <c r="JER928" s="35"/>
      <c r="JES928" s="34"/>
      <c r="JEZ928" s="35"/>
      <c r="JFA928" s="34"/>
      <c r="JFH928" s="35"/>
      <c r="JFI928" s="34"/>
      <c r="JFP928" s="35"/>
      <c r="JFQ928" s="34"/>
      <c r="JFX928" s="35"/>
      <c r="JFY928" s="34"/>
      <c r="JGF928" s="35"/>
      <c r="JGG928" s="34"/>
      <c r="JGN928" s="35"/>
      <c r="JGO928" s="34"/>
      <c r="JGV928" s="35"/>
      <c r="JGW928" s="34"/>
      <c r="JHD928" s="35"/>
      <c r="JHE928" s="34"/>
      <c r="JHL928" s="35"/>
      <c r="JHM928" s="34"/>
      <c r="JHT928" s="35"/>
      <c r="JHU928" s="34"/>
      <c r="JIB928" s="35"/>
      <c r="JIC928" s="34"/>
      <c r="JIJ928" s="35"/>
      <c r="JIK928" s="34"/>
      <c r="JIR928" s="35"/>
      <c r="JIS928" s="34"/>
      <c r="JIZ928" s="35"/>
      <c r="JJA928" s="34"/>
      <c r="JJH928" s="35"/>
      <c r="JJI928" s="34"/>
      <c r="JJP928" s="35"/>
      <c r="JJQ928" s="34"/>
      <c r="JJX928" s="35"/>
      <c r="JJY928" s="34"/>
      <c r="JKF928" s="35"/>
      <c r="JKG928" s="34"/>
      <c r="JKN928" s="35"/>
      <c r="JKO928" s="34"/>
      <c r="JKV928" s="35"/>
      <c r="JKW928" s="34"/>
      <c r="JLD928" s="35"/>
      <c r="JLE928" s="34"/>
      <c r="JLL928" s="35"/>
      <c r="JLM928" s="34"/>
      <c r="JLT928" s="35"/>
      <c r="JLU928" s="34"/>
      <c r="JMB928" s="35"/>
      <c r="JMC928" s="34"/>
      <c r="JMJ928" s="35"/>
      <c r="JMK928" s="34"/>
      <c r="JMR928" s="35"/>
      <c r="JMS928" s="34"/>
      <c r="JMZ928" s="35"/>
      <c r="JNA928" s="34"/>
      <c r="JNH928" s="35"/>
      <c r="JNI928" s="34"/>
      <c r="JNP928" s="35"/>
      <c r="JNQ928" s="34"/>
      <c r="JNX928" s="35"/>
      <c r="JNY928" s="34"/>
      <c r="JOF928" s="35"/>
      <c r="JOG928" s="34"/>
      <c r="JON928" s="35"/>
      <c r="JOO928" s="34"/>
      <c r="JOV928" s="35"/>
      <c r="JOW928" s="34"/>
      <c r="JPD928" s="35"/>
      <c r="JPE928" s="34"/>
      <c r="JPL928" s="35"/>
      <c r="JPM928" s="34"/>
      <c r="JPT928" s="35"/>
      <c r="JPU928" s="34"/>
      <c r="JQB928" s="35"/>
      <c r="JQC928" s="34"/>
      <c r="JQJ928" s="35"/>
      <c r="JQK928" s="34"/>
      <c r="JQR928" s="35"/>
      <c r="JQS928" s="34"/>
      <c r="JQZ928" s="35"/>
      <c r="JRA928" s="34"/>
      <c r="JRH928" s="35"/>
      <c r="JRI928" s="34"/>
      <c r="JRP928" s="35"/>
      <c r="JRQ928" s="34"/>
      <c r="JRX928" s="35"/>
      <c r="JRY928" s="34"/>
      <c r="JSF928" s="35"/>
      <c r="JSG928" s="34"/>
      <c r="JSN928" s="35"/>
      <c r="JSO928" s="34"/>
      <c r="JSV928" s="35"/>
      <c r="JSW928" s="34"/>
      <c r="JTD928" s="35"/>
      <c r="JTE928" s="34"/>
      <c r="JTL928" s="35"/>
      <c r="JTM928" s="34"/>
      <c r="JTT928" s="35"/>
      <c r="JTU928" s="34"/>
      <c r="JUB928" s="35"/>
      <c r="JUC928" s="34"/>
      <c r="JUJ928" s="35"/>
      <c r="JUK928" s="34"/>
      <c r="JUR928" s="35"/>
      <c r="JUS928" s="34"/>
      <c r="JUZ928" s="35"/>
      <c r="JVA928" s="34"/>
      <c r="JVH928" s="35"/>
      <c r="JVI928" s="34"/>
      <c r="JVP928" s="35"/>
      <c r="JVQ928" s="34"/>
      <c r="JVX928" s="35"/>
      <c r="JVY928" s="34"/>
      <c r="JWF928" s="35"/>
      <c r="JWG928" s="34"/>
      <c r="JWN928" s="35"/>
      <c r="JWO928" s="34"/>
      <c r="JWV928" s="35"/>
      <c r="JWW928" s="34"/>
      <c r="JXD928" s="35"/>
      <c r="JXE928" s="34"/>
      <c r="JXL928" s="35"/>
      <c r="JXM928" s="34"/>
      <c r="JXT928" s="35"/>
      <c r="JXU928" s="34"/>
      <c r="JYB928" s="35"/>
      <c r="JYC928" s="34"/>
      <c r="JYJ928" s="35"/>
      <c r="JYK928" s="34"/>
      <c r="JYR928" s="35"/>
      <c r="JYS928" s="34"/>
      <c r="JYZ928" s="35"/>
      <c r="JZA928" s="34"/>
      <c r="JZH928" s="35"/>
      <c r="JZI928" s="34"/>
      <c r="JZP928" s="35"/>
      <c r="JZQ928" s="34"/>
      <c r="JZX928" s="35"/>
      <c r="JZY928" s="34"/>
      <c r="KAF928" s="35"/>
      <c r="KAG928" s="34"/>
      <c r="KAN928" s="35"/>
      <c r="KAO928" s="34"/>
      <c r="KAV928" s="35"/>
      <c r="KAW928" s="34"/>
      <c r="KBD928" s="35"/>
      <c r="KBE928" s="34"/>
      <c r="KBL928" s="35"/>
      <c r="KBM928" s="34"/>
      <c r="KBT928" s="35"/>
      <c r="KBU928" s="34"/>
      <c r="KCB928" s="35"/>
      <c r="KCC928" s="34"/>
      <c r="KCJ928" s="35"/>
      <c r="KCK928" s="34"/>
      <c r="KCR928" s="35"/>
      <c r="KCS928" s="34"/>
      <c r="KCZ928" s="35"/>
      <c r="KDA928" s="34"/>
      <c r="KDH928" s="35"/>
      <c r="KDI928" s="34"/>
      <c r="KDP928" s="35"/>
      <c r="KDQ928" s="34"/>
      <c r="KDX928" s="35"/>
      <c r="KDY928" s="34"/>
      <c r="KEF928" s="35"/>
      <c r="KEG928" s="34"/>
      <c r="KEN928" s="35"/>
      <c r="KEO928" s="34"/>
      <c r="KEV928" s="35"/>
      <c r="KEW928" s="34"/>
      <c r="KFD928" s="35"/>
      <c r="KFE928" s="34"/>
      <c r="KFL928" s="35"/>
      <c r="KFM928" s="34"/>
      <c r="KFT928" s="35"/>
      <c r="KFU928" s="34"/>
      <c r="KGB928" s="35"/>
      <c r="KGC928" s="34"/>
      <c r="KGJ928" s="35"/>
      <c r="KGK928" s="34"/>
      <c r="KGR928" s="35"/>
      <c r="KGS928" s="34"/>
      <c r="KGZ928" s="35"/>
      <c r="KHA928" s="34"/>
      <c r="KHH928" s="35"/>
      <c r="KHI928" s="34"/>
      <c r="KHP928" s="35"/>
      <c r="KHQ928" s="34"/>
      <c r="KHX928" s="35"/>
      <c r="KHY928" s="34"/>
      <c r="KIF928" s="35"/>
      <c r="KIG928" s="34"/>
      <c r="KIN928" s="35"/>
      <c r="KIO928" s="34"/>
      <c r="KIV928" s="35"/>
      <c r="KIW928" s="34"/>
      <c r="KJD928" s="35"/>
      <c r="KJE928" s="34"/>
      <c r="KJL928" s="35"/>
      <c r="KJM928" s="34"/>
      <c r="KJT928" s="35"/>
      <c r="KJU928" s="34"/>
      <c r="KKB928" s="35"/>
      <c r="KKC928" s="34"/>
      <c r="KKJ928" s="35"/>
      <c r="KKK928" s="34"/>
      <c r="KKR928" s="35"/>
      <c r="KKS928" s="34"/>
      <c r="KKZ928" s="35"/>
      <c r="KLA928" s="34"/>
      <c r="KLH928" s="35"/>
      <c r="KLI928" s="34"/>
      <c r="KLP928" s="35"/>
      <c r="KLQ928" s="34"/>
      <c r="KLX928" s="35"/>
      <c r="KLY928" s="34"/>
      <c r="KMF928" s="35"/>
      <c r="KMG928" s="34"/>
      <c r="KMN928" s="35"/>
      <c r="KMO928" s="34"/>
      <c r="KMV928" s="35"/>
      <c r="KMW928" s="34"/>
      <c r="KND928" s="35"/>
      <c r="KNE928" s="34"/>
      <c r="KNL928" s="35"/>
      <c r="KNM928" s="34"/>
      <c r="KNT928" s="35"/>
      <c r="KNU928" s="34"/>
      <c r="KOB928" s="35"/>
      <c r="KOC928" s="34"/>
      <c r="KOJ928" s="35"/>
      <c r="KOK928" s="34"/>
      <c r="KOR928" s="35"/>
      <c r="KOS928" s="34"/>
      <c r="KOZ928" s="35"/>
      <c r="KPA928" s="34"/>
      <c r="KPH928" s="35"/>
      <c r="KPI928" s="34"/>
      <c r="KPP928" s="35"/>
      <c r="KPQ928" s="34"/>
      <c r="KPX928" s="35"/>
      <c r="KPY928" s="34"/>
      <c r="KQF928" s="35"/>
      <c r="KQG928" s="34"/>
      <c r="KQN928" s="35"/>
      <c r="KQO928" s="34"/>
      <c r="KQV928" s="35"/>
      <c r="KQW928" s="34"/>
      <c r="KRD928" s="35"/>
      <c r="KRE928" s="34"/>
      <c r="KRL928" s="35"/>
      <c r="KRM928" s="34"/>
      <c r="KRT928" s="35"/>
      <c r="KRU928" s="34"/>
      <c r="KSB928" s="35"/>
      <c r="KSC928" s="34"/>
      <c r="KSJ928" s="35"/>
      <c r="KSK928" s="34"/>
      <c r="KSR928" s="35"/>
      <c r="KSS928" s="34"/>
      <c r="KSZ928" s="35"/>
      <c r="KTA928" s="34"/>
      <c r="KTH928" s="35"/>
      <c r="KTI928" s="34"/>
      <c r="KTP928" s="35"/>
      <c r="KTQ928" s="34"/>
      <c r="KTX928" s="35"/>
      <c r="KTY928" s="34"/>
      <c r="KUF928" s="35"/>
      <c r="KUG928" s="34"/>
      <c r="KUN928" s="35"/>
      <c r="KUO928" s="34"/>
      <c r="KUV928" s="35"/>
      <c r="KUW928" s="34"/>
      <c r="KVD928" s="35"/>
      <c r="KVE928" s="34"/>
      <c r="KVL928" s="35"/>
      <c r="KVM928" s="34"/>
      <c r="KVT928" s="35"/>
      <c r="KVU928" s="34"/>
      <c r="KWB928" s="35"/>
      <c r="KWC928" s="34"/>
      <c r="KWJ928" s="35"/>
      <c r="KWK928" s="34"/>
      <c r="KWR928" s="35"/>
      <c r="KWS928" s="34"/>
      <c r="KWZ928" s="35"/>
      <c r="KXA928" s="34"/>
      <c r="KXH928" s="35"/>
      <c r="KXI928" s="34"/>
      <c r="KXP928" s="35"/>
      <c r="KXQ928" s="34"/>
      <c r="KXX928" s="35"/>
      <c r="KXY928" s="34"/>
      <c r="KYF928" s="35"/>
      <c r="KYG928" s="34"/>
      <c r="KYN928" s="35"/>
      <c r="KYO928" s="34"/>
      <c r="KYV928" s="35"/>
      <c r="KYW928" s="34"/>
      <c r="KZD928" s="35"/>
      <c r="KZE928" s="34"/>
      <c r="KZL928" s="35"/>
      <c r="KZM928" s="34"/>
      <c r="KZT928" s="35"/>
      <c r="KZU928" s="34"/>
      <c r="LAB928" s="35"/>
      <c r="LAC928" s="34"/>
      <c r="LAJ928" s="35"/>
      <c r="LAK928" s="34"/>
      <c r="LAR928" s="35"/>
      <c r="LAS928" s="34"/>
      <c r="LAZ928" s="35"/>
      <c r="LBA928" s="34"/>
      <c r="LBH928" s="35"/>
      <c r="LBI928" s="34"/>
      <c r="LBP928" s="35"/>
      <c r="LBQ928" s="34"/>
      <c r="LBX928" s="35"/>
      <c r="LBY928" s="34"/>
      <c r="LCF928" s="35"/>
      <c r="LCG928" s="34"/>
      <c r="LCN928" s="35"/>
      <c r="LCO928" s="34"/>
      <c r="LCV928" s="35"/>
      <c r="LCW928" s="34"/>
      <c r="LDD928" s="35"/>
      <c r="LDE928" s="34"/>
      <c r="LDL928" s="35"/>
      <c r="LDM928" s="34"/>
      <c r="LDT928" s="35"/>
      <c r="LDU928" s="34"/>
      <c r="LEB928" s="35"/>
      <c r="LEC928" s="34"/>
      <c r="LEJ928" s="35"/>
      <c r="LEK928" s="34"/>
      <c r="LER928" s="35"/>
      <c r="LES928" s="34"/>
      <c r="LEZ928" s="35"/>
      <c r="LFA928" s="34"/>
      <c r="LFH928" s="35"/>
      <c r="LFI928" s="34"/>
      <c r="LFP928" s="35"/>
      <c r="LFQ928" s="34"/>
      <c r="LFX928" s="35"/>
      <c r="LFY928" s="34"/>
      <c r="LGF928" s="35"/>
      <c r="LGG928" s="34"/>
      <c r="LGN928" s="35"/>
      <c r="LGO928" s="34"/>
      <c r="LGV928" s="35"/>
      <c r="LGW928" s="34"/>
      <c r="LHD928" s="35"/>
      <c r="LHE928" s="34"/>
      <c r="LHL928" s="35"/>
      <c r="LHM928" s="34"/>
      <c r="LHT928" s="35"/>
      <c r="LHU928" s="34"/>
      <c r="LIB928" s="35"/>
      <c r="LIC928" s="34"/>
      <c r="LIJ928" s="35"/>
      <c r="LIK928" s="34"/>
      <c r="LIR928" s="35"/>
      <c r="LIS928" s="34"/>
      <c r="LIZ928" s="35"/>
      <c r="LJA928" s="34"/>
      <c r="LJH928" s="35"/>
      <c r="LJI928" s="34"/>
      <c r="LJP928" s="35"/>
      <c r="LJQ928" s="34"/>
      <c r="LJX928" s="35"/>
      <c r="LJY928" s="34"/>
      <c r="LKF928" s="35"/>
      <c r="LKG928" s="34"/>
      <c r="LKN928" s="35"/>
      <c r="LKO928" s="34"/>
      <c r="LKV928" s="35"/>
      <c r="LKW928" s="34"/>
      <c r="LLD928" s="35"/>
      <c r="LLE928" s="34"/>
      <c r="LLL928" s="35"/>
      <c r="LLM928" s="34"/>
      <c r="LLT928" s="35"/>
      <c r="LLU928" s="34"/>
      <c r="LMB928" s="35"/>
      <c r="LMC928" s="34"/>
      <c r="LMJ928" s="35"/>
      <c r="LMK928" s="34"/>
      <c r="LMR928" s="35"/>
      <c r="LMS928" s="34"/>
      <c r="LMZ928" s="35"/>
      <c r="LNA928" s="34"/>
      <c r="LNH928" s="35"/>
      <c r="LNI928" s="34"/>
      <c r="LNP928" s="35"/>
      <c r="LNQ928" s="34"/>
      <c r="LNX928" s="35"/>
      <c r="LNY928" s="34"/>
      <c r="LOF928" s="35"/>
      <c r="LOG928" s="34"/>
      <c r="LON928" s="35"/>
      <c r="LOO928" s="34"/>
      <c r="LOV928" s="35"/>
      <c r="LOW928" s="34"/>
      <c r="LPD928" s="35"/>
      <c r="LPE928" s="34"/>
      <c r="LPL928" s="35"/>
      <c r="LPM928" s="34"/>
      <c r="LPT928" s="35"/>
      <c r="LPU928" s="34"/>
      <c r="LQB928" s="35"/>
      <c r="LQC928" s="34"/>
      <c r="LQJ928" s="35"/>
      <c r="LQK928" s="34"/>
      <c r="LQR928" s="35"/>
      <c r="LQS928" s="34"/>
      <c r="LQZ928" s="35"/>
      <c r="LRA928" s="34"/>
      <c r="LRH928" s="35"/>
      <c r="LRI928" s="34"/>
      <c r="LRP928" s="35"/>
      <c r="LRQ928" s="34"/>
      <c r="LRX928" s="35"/>
      <c r="LRY928" s="34"/>
      <c r="LSF928" s="35"/>
      <c r="LSG928" s="34"/>
      <c r="LSN928" s="35"/>
      <c r="LSO928" s="34"/>
      <c r="LSV928" s="35"/>
      <c r="LSW928" s="34"/>
      <c r="LTD928" s="35"/>
      <c r="LTE928" s="34"/>
      <c r="LTL928" s="35"/>
      <c r="LTM928" s="34"/>
      <c r="LTT928" s="35"/>
      <c r="LTU928" s="34"/>
      <c r="LUB928" s="35"/>
      <c r="LUC928" s="34"/>
      <c r="LUJ928" s="35"/>
      <c r="LUK928" s="34"/>
      <c r="LUR928" s="35"/>
      <c r="LUS928" s="34"/>
      <c r="LUZ928" s="35"/>
      <c r="LVA928" s="34"/>
      <c r="LVH928" s="35"/>
      <c r="LVI928" s="34"/>
      <c r="LVP928" s="35"/>
      <c r="LVQ928" s="34"/>
      <c r="LVX928" s="35"/>
      <c r="LVY928" s="34"/>
      <c r="LWF928" s="35"/>
      <c r="LWG928" s="34"/>
      <c r="LWN928" s="35"/>
      <c r="LWO928" s="34"/>
      <c r="LWV928" s="35"/>
      <c r="LWW928" s="34"/>
      <c r="LXD928" s="35"/>
      <c r="LXE928" s="34"/>
      <c r="LXL928" s="35"/>
      <c r="LXM928" s="34"/>
      <c r="LXT928" s="35"/>
      <c r="LXU928" s="34"/>
      <c r="LYB928" s="35"/>
      <c r="LYC928" s="34"/>
      <c r="LYJ928" s="35"/>
      <c r="LYK928" s="34"/>
      <c r="LYR928" s="35"/>
      <c r="LYS928" s="34"/>
      <c r="LYZ928" s="35"/>
      <c r="LZA928" s="34"/>
      <c r="LZH928" s="35"/>
      <c r="LZI928" s="34"/>
      <c r="LZP928" s="35"/>
      <c r="LZQ928" s="34"/>
      <c r="LZX928" s="35"/>
      <c r="LZY928" s="34"/>
      <c r="MAF928" s="35"/>
      <c r="MAG928" s="34"/>
      <c r="MAN928" s="35"/>
      <c r="MAO928" s="34"/>
      <c r="MAV928" s="35"/>
      <c r="MAW928" s="34"/>
      <c r="MBD928" s="35"/>
      <c r="MBE928" s="34"/>
      <c r="MBL928" s="35"/>
      <c r="MBM928" s="34"/>
      <c r="MBT928" s="35"/>
      <c r="MBU928" s="34"/>
      <c r="MCB928" s="35"/>
      <c r="MCC928" s="34"/>
      <c r="MCJ928" s="35"/>
      <c r="MCK928" s="34"/>
      <c r="MCR928" s="35"/>
      <c r="MCS928" s="34"/>
      <c r="MCZ928" s="35"/>
      <c r="MDA928" s="34"/>
      <c r="MDH928" s="35"/>
      <c r="MDI928" s="34"/>
      <c r="MDP928" s="35"/>
      <c r="MDQ928" s="34"/>
      <c r="MDX928" s="35"/>
      <c r="MDY928" s="34"/>
      <c r="MEF928" s="35"/>
      <c r="MEG928" s="34"/>
      <c r="MEN928" s="35"/>
      <c r="MEO928" s="34"/>
      <c r="MEV928" s="35"/>
      <c r="MEW928" s="34"/>
      <c r="MFD928" s="35"/>
      <c r="MFE928" s="34"/>
      <c r="MFL928" s="35"/>
      <c r="MFM928" s="34"/>
      <c r="MFT928" s="35"/>
      <c r="MFU928" s="34"/>
      <c r="MGB928" s="35"/>
      <c r="MGC928" s="34"/>
      <c r="MGJ928" s="35"/>
      <c r="MGK928" s="34"/>
      <c r="MGR928" s="35"/>
      <c r="MGS928" s="34"/>
      <c r="MGZ928" s="35"/>
      <c r="MHA928" s="34"/>
      <c r="MHH928" s="35"/>
      <c r="MHI928" s="34"/>
      <c r="MHP928" s="35"/>
      <c r="MHQ928" s="34"/>
      <c r="MHX928" s="35"/>
      <c r="MHY928" s="34"/>
      <c r="MIF928" s="35"/>
      <c r="MIG928" s="34"/>
      <c r="MIN928" s="35"/>
      <c r="MIO928" s="34"/>
      <c r="MIV928" s="35"/>
      <c r="MIW928" s="34"/>
      <c r="MJD928" s="35"/>
      <c r="MJE928" s="34"/>
      <c r="MJL928" s="35"/>
      <c r="MJM928" s="34"/>
      <c r="MJT928" s="35"/>
      <c r="MJU928" s="34"/>
      <c r="MKB928" s="35"/>
      <c r="MKC928" s="34"/>
      <c r="MKJ928" s="35"/>
      <c r="MKK928" s="34"/>
      <c r="MKR928" s="35"/>
      <c r="MKS928" s="34"/>
      <c r="MKZ928" s="35"/>
      <c r="MLA928" s="34"/>
      <c r="MLH928" s="35"/>
      <c r="MLI928" s="34"/>
      <c r="MLP928" s="35"/>
      <c r="MLQ928" s="34"/>
      <c r="MLX928" s="35"/>
      <c r="MLY928" s="34"/>
      <c r="MMF928" s="35"/>
      <c r="MMG928" s="34"/>
      <c r="MMN928" s="35"/>
      <c r="MMO928" s="34"/>
      <c r="MMV928" s="35"/>
      <c r="MMW928" s="34"/>
      <c r="MND928" s="35"/>
      <c r="MNE928" s="34"/>
      <c r="MNL928" s="35"/>
      <c r="MNM928" s="34"/>
      <c r="MNT928" s="35"/>
      <c r="MNU928" s="34"/>
      <c r="MOB928" s="35"/>
      <c r="MOC928" s="34"/>
      <c r="MOJ928" s="35"/>
      <c r="MOK928" s="34"/>
      <c r="MOR928" s="35"/>
      <c r="MOS928" s="34"/>
      <c r="MOZ928" s="35"/>
      <c r="MPA928" s="34"/>
      <c r="MPH928" s="35"/>
      <c r="MPI928" s="34"/>
      <c r="MPP928" s="35"/>
      <c r="MPQ928" s="34"/>
      <c r="MPX928" s="35"/>
      <c r="MPY928" s="34"/>
      <c r="MQF928" s="35"/>
      <c r="MQG928" s="34"/>
      <c r="MQN928" s="35"/>
      <c r="MQO928" s="34"/>
      <c r="MQV928" s="35"/>
      <c r="MQW928" s="34"/>
      <c r="MRD928" s="35"/>
      <c r="MRE928" s="34"/>
      <c r="MRL928" s="35"/>
      <c r="MRM928" s="34"/>
      <c r="MRT928" s="35"/>
      <c r="MRU928" s="34"/>
      <c r="MSB928" s="35"/>
      <c r="MSC928" s="34"/>
      <c r="MSJ928" s="35"/>
      <c r="MSK928" s="34"/>
      <c r="MSR928" s="35"/>
      <c r="MSS928" s="34"/>
      <c r="MSZ928" s="35"/>
      <c r="MTA928" s="34"/>
      <c r="MTH928" s="35"/>
      <c r="MTI928" s="34"/>
      <c r="MTP928" s="35"/>
      <c r="MTQ928" s="34"/>
      <c r="MTX928" s="35"/>
      <c r="MTY928" s="34"/>
      <c r="MUF928" s="35"/>
      <c r="MUG928" s="34"/>
      <c r="MUN928" s="35"/>
      <c r="MUO928" s="34"/>
      <c r="MUV928" s="35"/>
      <c r="MUW928" s="34"/>
      <c r="MVD928" s="35"/>
      <c r="MVE928" s="34"/>
      <c r="MVL928" s="35"/>
      <c r="MVM928" s="34"/>
      <c r="MVT928" s="35"/>
      <c r="MVU928" s="34"/>
      <c r="MWB928" s="35"/>
      <c r="MWC928" s="34"/>
      <c r="MWJ928" s="35"/>
      <c r="MWK928" s="34"/>
      <c r="MWR928" s="35"/>
      <c r="MWS928" s="34"/>
      <c r="MWZ928" s="35"/>
      <c r="MXA928" s="34"/>
      <c r="MXH928" s="35"/>
      <c r="MXI928" s="34"/>
      <c r="MXP928" s="35"/>
      <c r="MXQ928" s="34"/>
      <c r="MXX928" s="35"/>
      <c r="MXY928" s="34"/>
      <c r="MYF928" s="35"/>
      <c r="MYG928" s="34"/>
      <c r="MYN928" s="35"/>
      <c r="MYO928" s="34"/>
      <c r="MYV928" s="35"/>
      <c r="MYW928" s="34"/>
      <c r="MZD928" s="35"/>
      <c r="MZE928" s="34"/>
      <c r="MZL928" s="35"/>
      <c r="MZM928" s="34"/>
      <c r="MZT928" s="35"/>
      <c r="MZU928" s="34"/>
      <c r="NAB928" s="35"/>
      <c r="NAC928" s="34"/>
      <c r="NAJ928" s="35"/>
      <c r="NAK928" s="34"/>
      <c r="NAR928" s="35"/>
      <c r="NAS928" s="34"/>
      <c r="NAZ928" s="35"/>
      <c r="NBA928" s="34"/>
      <c r="NBH928" s="35"/>
      <c r="NBI928" s="34"/>
      <c r="NBP928" s="35"/>
      <c r="NBQ928" s="34"/>
      <c r="NBX928" s="35"/>
      <c r="NBY928" s="34"/>
      <c r="NCF928" s="35"/>
      <c r="NCG928" s="34"/>
      <c r="NCN928" s="35"/>
      <c r="NCO928" s="34"/>
      <c r="NCV928" s="35"/>
      <c r="NCW928" s="34"/>
      <c r="NDD928" s="35"/>
      <c r="NDE928" s="34"/>
      <c r="NDL928" s="35"/>
      <c r="NDM928" s="34"/>
      <c r="NDT928" s="35"/>
      <c r="NDU928" s="34"/>
      <c r="NEB928" s="35"/>
      <c r="NEC928" s="34"/>
      <c r="NEJ928" s="35"/>
      <c r="NEK928" s="34"/>
      <c r="NER928" s="35"/>
      <c r="NES928" s="34"/>
      <c r="NEZ928" s="35"/>
      <c r="NFA928" s="34"/>
      <c r="NFH928" s="35"/>
      <c r="NFI928" s="34"/>
      <c r="NFP928" s="35"/>
      <c r="NFQ928" s="34"/>
      <c r="NFX928" s="35"/>
      <c r="NFY928" s="34"/>
      <c r="NGF928" s="35"/>
      <c r="NGG928" s="34"/>
      <c r="NGN928" s="35"/>
      <c r="NGO928" s="34"/>
      <c r="NGV928" s="35"/>
      <c r="NGW928" s="34"/>
      <c r="NHD928" s="35"/>
      <c r="NHE928" s="34"/>
      <c r="NHL928" s="35"/>
      <c r="NHM928" s="34"/>
      <c r="NHT928" s="35"/>
      <c r="NHU928" s="34"/>
      <c r="NIB928" s="35"/>
      <c r="NIC928" s="34"/>
      <c r="NIJ928" s="35"/>
      <c r="NIK928" s="34"/>
      <c r="NIR928" s="35"/>
      <c r="NIS928" s="34"/>
      <c r="NIZ928" s="35"/>
      <c r="NJA928" s="34"/>
      <c r="NJH928" s="35"/>
      <c r="NJI928" s="34"/>
      <c r="NJP928" s="35"/>
      <c r="NJQ928" s="34"/>
      <c r="NJX928" s="35"/>
      <c r="NJY928" s="34"/>
      <c r="NKF928" s="35"/>
      <c r="NKG928" s="34"/>
      <c r="NKN928" s="35"/>
      <c r="NKO928" s="34"/>
      <c r="NKV928" s="35"/>
      <c r="NKW928" s="34"/>
      <c r="NLD928" s="35"/>
      <c r="NLE928" s="34"/>
      <c r="NLL928" s="35"/>
      <c r="NLM928" s="34"/>
      <c r="NLT928" s="35"/>
      <c r="NLU928" s="34"/>
      <c r="NMB928" s="35"/>
      <c r="NMC928" s="34"/>
      <c r="NMJ928" s="35"/>
      <c r="NMK928" s="34"/>
      <c r="NMR928" s="35"/>
      <c r="NMS928" s="34"/>
      <c r="NMZ928" s="35"/>
      <c r="NNA928" s="34"/>
      <c r="NNH928" s="35"/>
      <c r="NNI928" s="34"/>
      <c r="NNP928" s="35"/>
      <c r="NNQ928" s="34"/>
      <c r="NNX928" s="35"/>
      <c r="NNY928" s="34"/>
      <c r="NOF928" s="35"/>
      <c r="NOG928" s="34"/>
      <c r="NON928" s="35"/>
      <c r="NOO928" s="34"/>
      <c r="NOV928" s="35"/>
      <c r="NOW928" s="34"/>
      <c r="NPD928" s="35"/>
      <c r="NPE928" s="34"/>
      <c r="NPL928" s="35"/>
      <c r="NPM928" s="34"/>
      <c r="NPT928" s="35"/>
      <c r="NPU928" s="34"/>
      <c r="NQB928" s="35"/>
      <c r="NQC928" s="34"/>
      <c r="NQJ928" s="35"/>
      <c r="NQK928" s="34"/>
      <c r="NQR928" s="35"/>
      <c r="NQS928" s="34"/>
      <c r="NQZ928" s="35"/>
      <c r="NRA928" s="34"/>
      <c r="NRH928" s="35"/>
      <c r="NRI928" s="34"/>
      <c r="NRP928" s="35"/>
      <c r="NRQ928" s="34"/>
      <c r="NRX928" s="35"/>
      <c r="NRY928" s="34"/>
      <c r="NSF928" s="35"/>
      <c r="NSG928" s="34"/>
      <c r="NSN928" s="35"/>
      <c r="NSO928" s="34"/>
      <c r="NSV928" s="35"/>
      <c r="NSW928" s="34"/>
      <c r="NTD928" s="35"/>
      <c r="NTE928" s="34"/>
      <c r="NTL928" s="35"/>
      <c r="NTM928" s="34"/>
      <c r="NTT928" s="35"/>
      <c r="NTU928" s="34"/>
      <c r="NUB928" s="35"/>
      <c r="NUC928" s="34"/>
      <c r="NUJ928" s="35"/>
      <c r="NUK928" s="34"/>
      <c r="NUR928" s="35"/>
      <c r="NUS928" s="34"/>
      <c r="NUZ928" s="35"/>
      <c r="NVA928" s="34"/>
      <c r="NVH928" s="35"/>
      <c r="NVI928" s="34"/>
      <c r="NVP928" s="35"/>
      <c r="NVQ928" s="34"/>
      <c r="NVX928" s="35"/>
      <c r="NVY928" s="34"/>
      <c r="NWF928" s="35"/>
      <c r="NWG928" s="34"/>
      <c r="NWN928" s="35"/>
      <c r="NWO928" s="34"/>
      <c r="NWV928" s="35"/>
      <c r="NWW928" s="34"/>
      <c r="NXD928" s="35"/>
      <c r="NXE928" s="34"/>
      <c r="NXL928" s="35"/>
      <c r="NXM928" s="34"/>
      <c r="NXT928" s="35"/>
      <c r="NXU928" s="34"/>
      <c r="NYB928" s="35"/>
      <c r="NYC928" s="34"/>
      <c r="NYJ928" s="35"/>
      <c r="NYK928" s="34"/>
      <c r="NYR928" s="35"/>
      <c r="NYS928" s="34"/>
      <c r="NYZ928" s="35"/>
      <c r="NZA928" s="34"/>
      <c r="NZH928" s="35"/>
      <c r="NZI928" s="34"/>
      <c r="NZP928" s="35"/>
      <c r="NZQ928" s="34"/>
      <c r="NZX928" s="35"/>
      <c r="NZY928" s="34"/>
      <c r="OAF928" s="35"/>
      <c r="OAG928" s="34"/>
      <c r="OAN928" s="35"/>
      <c r="OAO928" s="34"/>
      <c r="OAV928" s="35"/>
      <c r="OAW928" s="34"/>
      <c r="OBD928" s="35"/>
      <c r="OBE928" s="34"/>
      <c r="OBL928" s="35"/>
      <c r="OBM928" s="34"/>
      <c r="OBT928" s="35"/>
      <c r="OBU928" s="34"/>
      <c r="OCB928" s="35"/>
      <c r="OCC928" s="34"/>
      <c r="OCJ928" s="35"/>
      <c r="OCK928" s="34"/>
      <c r="OCR928" s="35"/>
      <c r="OCS928" s="34"/>
      <c r="OCZ928" s="35"/>
      <c r="ODA928" s="34"/>
      <c r="ODH928" s="35"/>
      <c r="ODI928" s="34"/>
      <c r="ODP928" s="35"/>
      <c r="ODQ928" s="34"/>
      <c r="ODX928" s="35"/>
      <c r="ODY928" s="34"/>
      <c r="OEF928" s="35"/>
      <c r="OEG928" s="34"/>
      <c r="OEN928" s="35"/>
      <c r="OEO928" s="34"/>
      <c r="OEV928" s="35"/>
      <c r="OEW928" s="34"/>
      <c r="OFD928" s="35"/>
      <c r="OFE928" s="34"/>
      <c r="OFL928" s="35"/>
      <c r="OFM928" s="34"/>
      <c r="OFT928" s="35"/>
      <c r="OFU928" s="34"/>
      <c r="OGB928" s="35"/>
      <c r="OGC928" s="34"/>
      <c r="OGJ928" s="35"/>
      <c r="OGK928" s="34"/>
      <c r="OGR928" s="35"/>
      <c r="OGS928" s="34"/>
      <c r="OGZ928" s="35"/>
      <c r="OHA928" s="34"/>
      <c r="OHH928" s="35"/>
      <c r="OHI928" s="34"/>
      <c r="OHP928" s="35"/>
      <c r="OHQ928" s="34"/>
      <c r="OHX928" s="35"/>
      <c r="OHY928" s="34"/>
      <c r="OIF928" s="35"/>
      <c r="OIG928" s="34"/>
      <c r="OIN928" s="35"/>
      <c r="OIO928" s="34"/>
      <c r="OIV928" s="35"/>
      <c r="OIW928" s="34"/>
      <c r="OJD928" s="35"/>
      <c r="OJE928" s="34"/>
      <c r="OJL928" s="35"/>
      <c r="OJM928" s="34"/>
      <c r="OJT928" s="35"/>
      <c r="OJU928" s="34"/>
      <c r="OKB928" s="35"/>
      <c r="OKC928" s="34"/>
      <c r="OKJ928" s="35"/>
      <c r="OKK928" s="34"/>
      <c r="OKR928" s="35"/>
      <c r="OKS928" s="34"/>
      <c r="OKZ928" s="35"/>
      <c r="OLA928" s="34"/>
      <c r="OLH928" s="35"/>
      <c r="OLI928" s="34"/>
      <c r="OLP928" s="35"/>
      <c r="OLQ928" s="34"/>
      <c r="OLX928" s="35"/>
      <c r="OLY928" s="34"/>
      <c r="OMF928" s="35"/>
      <c r="OMG928" s="34"/>
      <c r="OMN928" s="35"/>
      <c r="OMO928" s="34"/>
      <c r="OMV928" s="35"/>
      <c r="OMW928" s="34"/>
      <c r="OND928" s="35"/>
      <c r="ONE928" s="34"/>
      <c r="ONL928" s="35"/>
      <c r="ONM928" s="34"/>
      <c r="ONT928" s="35"/>
      <c r="ONU928" s="34"/>
      <c r="OOB928" s="35"/>
      <c r="OOC928" s="34"/>
      <c r="OOJ928" s="35"/>
      <c r="OOK928" s="34"/>
      <c r="OOR928" s="35"/>
      <c r="OOS928" s="34"/>
      <c r="OOZ928" s="35"/>
      <c r="OPA928" s="34"/>
      <c r="OPH928" s="35"/>
      <c r="OPI928" s="34"/>
      <c r="OPP928" s="35"/>
      <c r="OPQ928" s="34"/>
      <c r="OPX928" s="35"/>
      <c r="OPY928" s="34"/>
      <c r="OQF928" s="35"/>
      <c r="OQG928" s="34"/>
      <c r="OQN928" s="35"/>
      <c r="OQO928" s="34"/>
      <c r="OQV928" s="35"/>
      <c r="OQW928" s="34"/>
      <c r="ORD928" s="35"/>
      <c r="ORE928" s="34"/>
      <c r="ORL928" s="35"/>
      <c r="ORM928" s="34"/>
      <c r="ORT928" s="35"/>
      <c r="ORU928" s="34"/>
      <c r="OSB928" s="35"/>
      <c r="OSC928" s="34"/>
      <c r="OSJ928" s="35"/>
      <c r="OSK928" s="34"/>
      <c r="OSR928" s="35"/>
      <c r="OSS928" s="34"/>
      <c r="OSZ928" s="35"/>
      <c r="OTA928" s="34"/>
      <c r="OTH928" s="35"/>
      <c r="OTI928" s="34"/>
      <c r="OTP928" s="35"/>
      <c r="OTQ928" s="34"/>
      <c r="OTX928" s="35"/>
      <c r="OTY928" s="34"/>
      <c r="OUF928" s="35"/>
      <c r="OUG928" s="34"/>
      <c r="OUN928" s="35"/>
      <c r="OUO928" s="34"/>
      <c r="OUV928" s="35"/>
      <c r="OUW928" s="34"/>
      <c r="OVD928" s="35"/>
      <c r="OVE928" s="34"/>
      <c r="OVL928" s="35"/>
      <c r="OVM928" s="34"/>
      <c r="OVT928" s="35"/>
      <c r="OVU928" s="34"/>
      <c r="OWB928" s="35"/>
      <c r="OWC928" s="34"/>
      <c r="OWJ928" s="35"/>
      <c r="OWK928" s="34"/>
      <c r="OWR928" s="35"/>
      <c r="OWS928" s="34"/>
      <c r="OWZ928" s="35"/>
      <c r="OXA928" s="34"/>
      <c r="OXH928" s="35"/>
      <c r="OXI928" s="34"/>
      <c r="OXP928" s="35"/>
      <c r="OXQ928" s="34"/>
      <c r="OXX928" s="35"/>
      <c r="OXY928" s="34"/>
      <c r="OYF928" s="35"/>
      <c r="OYG928" s="34"/>
      <c r="OYN928" s="35"/>
      <c r="OYO928" s="34"/>
      <c r="OYV928" s="35"/>
      <c r="OYW928" s="34"/>
      <c r="OZD928" s="35"/>
      <c r="OZE928" s="34"/>
      <c r="OZL928" s="35"/>
      <c r="OZM928" s="34"/>
      <c r="OZT928" s="35"/>
      <c r="OZU928" s="34"/>
      <c r="PAB928" s="35"/>
      <c r="PAC928" s="34"/>
      <c r="PAJ928" s="35"/>
      <c r="PAK928" s="34"/>
      <c r="PAR928" s="35"/>
      <c r="PAS928" s="34"/>
      <c r="PAZ928" s="35"/>
      <c r="PBA928" s="34"/>
      <c r="PBH928" s="35"/>
      <c r="PBI928" s="34"/>
      <c r="PBP928" s="35"/>
      <c r="PBQ928" s="34"/>
      <c r="PBX928" s="35"/>
      <c r="PBY928" s="34"/>
      <c r="PCF928" s="35"/>
      <c r="PCG928" s="34"/>
      <c r="PCN928" s="35"/>
      <c r="PCO928" s="34"/>
      <c r="PCV928" s="35"/>
      <c r="PCW928" s="34"/>
      <c r="PDD928" s="35"/>
      <c r="PDE928" s="34"/>
      <c r="PDL928" s="35"/>
      <c r="PDM928" s="34"/>
      <c r="PDT928" s="35"/>
      <c r="PDU928" s="34"/>
      <c r="PEB928" s="35"/>
      <c r="PEC928" s="34"/>
      <c r="PEJ928" s="35"/>
      <c r="PEK928" s="34"/>
      <c r="PER928" s="35"/>
      <c r="PES928" s="34"/>
      <c r="PEZ928" s="35"/>
      <c r="PFA928" s="34"/>
      <c r="PFH928" s="35"/>
      <c r="PFI928" s="34"/>
      <c r="PFP928" s="35"/>
      <c r="PFQ928" s="34"/>
      <c r="PFX928" s="35"/>
      <c r="PFY928" s="34"/>
      <c r="PGF928" s="35"/>
      <c r="PGG928" s="34"/>
      <c r="PGN928" s="35"/>
      <c r="PGO928" s="34"/>
      <c r="PGV928" s="35"/>
      <c r="PGW928" s="34"/>
      <c r="PHD928" s="35"/>
      <c r="PHE928" s="34"/>
      <c r="PHL928" s="35"/>
      <c r="PHM928" s="34"/>
      <c r="PHT928" s="35"/>
      <c r="PHU928" s="34"/>
      <c r="PIB928" s="35"/>
      <c r="PIC928" s="34"/>
      <c r="PIJ928" s="35"/>
      <c r="PIK928" s="34"/>
      <c r="PIR928" s="35"/>
      <c r="PIS928" s="34"/>
      <c r="PIZ928" s="35"/>
      <c r="PJA928" s="34"/>
      <c r="PJH928" s="35"/>
      <c r="PJI928" s="34"/>
      <c r="PJP928" s="35"/>
      <c r="PJQ928" s="34"/>
      <c r="PJX928" s="35"/>
      <c r="PJY928" s="34"/>
      <c r="PKF928" s="35"/>
      <c r="PKG928" s="34"/>
      <c r="PKN928" s="35"/>
      <c r="PKO928" s="34"/>
      <c r="PKV928" s="35"/>
      <c r="PKW928" s="34"/>
      <c r="PLD928" s="35"/>
      <c r="PLE928" s="34"/>
      <c r="PLL928" s="35"/>
      <c r="PLM928" s="34"/>
      <c r="PLT928" s="35"/>
      <c r="PLU928" s="34"/>
      <c r="PMB928" s="35"/>
      <c r="PMC928" s="34"/>
      <c r="PMJ928" s="35"/>
      <c r="PMK928" s="34"/>
      <c r="PMR928" s="35"/>
      <c r="PMS928" s="34"/>
      <c r="PMZ928" s="35"/>
      <c r="PNA928" s="34"/>
      <c r="PNH928" s="35"/>
      <c r="PNI928" s="34"/>
      <c r="PNP928" s="35"/>
      <c r="PNQ928" s="34"/>
      <c r="PNX928" s="35"/>
      <c r="PNY928" s="34"/>
      <c r="POF928" s="35"/>
      <c r="POG928" s="34"/>
      <c r="PON928" s="35"/>
      <c r="POO928" s="34"/>
      <c r="POV928" s="35"/>
      <c r="POW928" s="34"/>
      <c r="PPD928" s="35"/>
      <c r="PPE928" s="34"/>
      <c r="PPL928" s="35"/>
      <c r="PPM928" s="34"/>
      <c r="PPT928" s="35"/>
      <c r="PPU928" s="34"/>
      <c r="PQB928" s="35"/>
      <c r="PQC928" s="34"/>
      <c r="PQJ928" s="35"/>
      <c r="PQK928" s="34"/>
      <c r="PQR928" s="35"/>
      <c r="PQS928" s="34"/>
      <c r="PQZ928" s="35"/>
      <c r="PRA928" s="34"/>
      <c r="PRH928" s="35"/>
      <c r="PRI928" s="34"/>
      <c r="PRP928" s="35"/>
      <c r="PRQ928" s="34"/>
      <c r="PRX928" s="35"/>
      <c r="PRY928" s="34"/>
      <c r="PSF928" s="35"/>
      <c r="PSG928" s="34"/>
      <c r="PSN928" s="35"/>
      <c r="PSO928" s="34"/>
      <c r="PSV928" s="35"/>
      <c r="PSW928" s="34"/>
      <c r="PTD928" s="35"/>
      <c r="PTE928" s="34"/>
      <c r="PTL928" s="35"/>
      <c r="PTM928" s="34"/>
      <c r="PTT928" s="35"/>
      <c r="PTU928" s="34"/>
      <c r="PUB928" s="35"/>
      <c r="PUC928" s="34"/>
      <c r="PUJ928" s="35"/>
      <c r="PUK928" s="34"/>
      <c r="PUR928" s="35"/>
      <c r="PUS928" s="34"/>
      <c r="PUZ928" s="35"/>
      <c r="PVA928" s="34"/>
      <c r="PVH928" s="35"/>
      <c r="PVI928" s="34"/>
      <c r="PVP928" s="35"/>
      <c r="PVQ928" s="34"/>
      <c r="PVX928" s="35"/>
      <c r="PVY928" s="34"/>
      <c r="PWF928" s="35"/>
      <c r="PWG928" s="34"/>
      <c r="PWN928" s="35"/>
      <c r="PWO928" s="34"/>
      <c r="PWV928" s="35"/>
      <c r="PWW928" s="34"/>
      <c r="PXD928" s="35"/>
      <c r="PXE928" s="34"/>
      <c r="PXL928" s="35"/>
      <c r="PXM928" s="34"/>
      <c r="PXT928" s="35"/>
      <c r="PXU928" s="34"/>
      <c r="PYB928" s="35"/>
      <c r="PYC928" s="34"/>
      <c r="PYJ928" s="35"/>
      <c r="PYK928" s="34"/>
      <c r="PYR928" s="35"/>
      <c r="PYS928" s="34"/>
      <c r="PYZ928" s="35"/>
      <c r="PZA928" s="34"/>
      <c r="PZH928" s="35"/>
      <c r="PZI928" s="34"/>
      <c r="PZP928" s="35"/>
      <c r="PZQ928" s="34"/>
      <c r="PZX928" s="35"/>
      <c r="PZY928" s="34"/>
      <c r="QAF928" s="35"/>
      <c r="QAG928" s="34"/>
      <c r="QAN928" s="35"/>
      <c r="QAO928" s="34"/>
      <c r="QAV928" s="35"/>
      <c r="QAW928" s="34"/>
      <c r="QBD928" s="35"/>
      <c r="QBE928" s="34"/>
      <c r="QBL928" s="35"/>
      <c r="QBM928" s="34"/>
      <c r="QBT928" s="35"/>
      <c r="QBU928" s="34"/>
      <c r="QCB928" s="35"/>
      <c r="QCC928" s="34"/>
      <c r="QCJ928" s="35"/>
      <c r="QCK928" s="34"/>
      <c r="QCR928" s="35"/>
      <c r="QCS928" s="34"/>
      <c r="QCZ928" s="35"/>
      <c r="QDA928" s="34"/>
      <c r="QDH928" s="35"/>
      <c r="QDI928" s="34"/>
      <c r="QDP928" s="35"/>
      <c r="QDQ928" s="34"/>
      <c r="QDX928" s="35"/>
      <c r="QDY928" s="34"/>
      <c r="QEF928" s="35"/>
      <c r="QEG928" s="34"/>
      <c r="QEN928" s="35"/>
      <c r="QEO928" s="34"/>
      <c r="QEV928" s="35"/>
      <c r="QEW928" s="34"/>
      <c r="QFD928" s="35"/>
      <c r="QFE928" s="34"/>
      <c r="QFL928" s="35"/>
      <c r="QFM928" s="34"/>
      <c r="QFT928" s="35"/>
      <c r="QFU928" s="34"/>
      <c r="QGB928" s="35"/>
      <c r="QGC928" s="34"/>
      <c r="QGJ928" s="35"/>
      <c r="QGK928" s="34"/>
      <c r="QGR928" s="35"/>
      <c r="QGS928" s="34"/>
      <c r="QGZ928" s="35"/>
      <c r="QHA928" s="34"/>
      <c r="QHH928" s="35"/>
      <c r="QHI928" s="34"/>
      <c r="QHP928" s="35"/>
      <c r="QHQ928" s="34"/>
      <c r="QHX928" s="35"/>
      <c r="QHY928" s="34"/>
      <c r="QIF928" s="35"/>
      <c r="QIG928" s="34"/>
      <c r="QIN928" s="35"/>
      <c r="QIO928" s="34"/>
      <c r="QIV928" s="35"/>
      <c r="QIW928" s="34"/>
      <c r="QJD928" s="35"/>
      <c r="QJE928" s="34"/>
      <c r="QJL928" s="35"/>
      <c r="QJM928" s="34"/>
      <c r="QJT928" s="35"/>
      <c r="QJU928" s="34"/>
      <c r="QKB928" s="35"/>
      <c r="QKC928" s="34"/>
      <c r="QKJ928" s="35"/>
      <c r="QKK928" s="34"/>
      <c r="QKR928" s="35"/>
      <c r="QKS928" s="34"/>
      <c r="QKZ928" s="35"/>
      <c r="QLA928" s="34"/>
      <c r="QLH928" s="35"/>
      <c r="QLI928" s="34"/>
      <c r="QLP928" s="35"/>
      <c r="QLQ928" s="34"/>
      <c r="QLX928" s="35"/>
      <c r="QLY928" s="34"/>
      <c r="QMF928" s="35"/>
      <c r="QMG928" s="34"/>
      <c r="QMN928" s="35"/>
      <c r="QMO928" s="34"/>
      <c r="QMV928" s="35"/>
      <c r="QMW928" s="34"/>
      <c r="QND928" s="35"/>
      <c r="QNE928" s="34"/>
      <c r="QNL928" s="35"/>
      <c r="QNM928" s="34"/>
      <c r="QNT928" s="35"/>
      <c r="QNU928" s="34"/>
      <c r="QOB928" s="35"/>
      <c r="QOC928" s="34"/>
      <c r="QOJ928" s="35"/>
      <c r="QOK928" s="34"/>
      <c r="QOR928" s="35"/>
      <c r="QOS928" s="34"/>
      <c r="QOZ928" s="35"/>
      <c r="QPA928" s="34"/>
      <c r="QPH928" s="35"/>
      <c r="QPI928" s="34"/>
      <c r="QPP928" s="35"/>
      <c r="QPQ928" s="34"/>
      <c r="QPX928" s="35"/>
      <c r="QPY928" s="34"/>
      <c r="QQF928" s="35"/>
      <c r="QQG928" s="34"/>
      <c r="QQN928" s="35"/>
      <c r="QQO928" s="34"/>
      <c r="QQV928" s="35"/>
      <c r="QQW928" s="34"/>
      <c r="QRD928" s="35"/>
      <c r="QRE928" s="34"/>
      <c r="QRL928" s="35"/>
      <c r="QRM928" s="34"/>
      <c r="QRT928" s="35"/>
      <c r="QRU928" s="34"/>
      <c r="QSB928" s="35"/>
      <c r="QSC928" s="34"/>
      <c r="QSJ928" s="35"/>
      <c r="QSK928" s="34"/>
      <c r="QSR928" s="35"/>
      <c r="QSS928" s="34"/>
      <c r="QSZ928" s="35"/>
      <c r="QTA928" s="34"/>
      <c r="QTH928" s="35"/>
      <c r="QTI928" s="34"/>
      <c r="QTP928" s="35"/>
      <c r="QTQ928" s="34"/>
      <c r="QTX928" s="35"/>
      <c r="QTY928" s="34"/>
      <c r="QUF928" s="35"/>
      <c r="QUG928" s="34"/>
      <c r="QUN928" s="35"/>
      <c r="QUO928" s="34"/>
      <c r="QUV928" s="35"/>
      <c r="QUW928" s="34"/>
      <c r="QVD928" s="35"/>
      <c r="QVE928" s="34"/>
      <c r="QVL928" s="35"/>
      <c r="QVM928" s="34"/>
      <c r="QVT928" s="35"/>
      <c r="QVU928" s="34"/>
      <c r="QWB928" s="35"/>
      <c r="QWC928" s="34"/>
      <c r="QWJ928" s="35"/>
      <c r="QWK928" s="34"/>
      <c r="QWR928" s="35"/>
      <c r="QWS928" s="34"/>
      <c r="QWZ928" s="35"/>
      <c r="QXA928" s="34"/>
      <c r="QXH928" s="35"/>
      <c r="QXI928" s="34"/>
      <c r="QXP928" s="35"/>
      <c r="QXQ928" s="34"/>
      <c r="QXX928" s="35"/>
      <c r="QXY928" s="34"/>
      <c r="QYF928" s="35"/>
      <c r="QYG928" s="34"/>
      <c r="QYN928" s="35"/>
      <c r="QYO928" s="34"/>
      <c r="QYV928" s="35"/>
      <c r="QYW928" s="34"/>
      <c r="QZD928" s="35"/>
      <c r="QZE928" s="34"/>
      <c r="QZL928" s="35"/>
      <c r="QZM928" s="34"/>
      <c r="QZT928" s="35"/>
      <c r="QZU928" s="34"/>
      <c r="RAB928" s="35"/>
      <c r="RAC928" s="34"/>
      <c r="RAJ928" s="35"/>
      <c r="RAK928" s="34"/>
      <c r="RAR928" s="35"/>
      <c r="RAS928" s="34"/>
      <c r="RAZ928" s="35"/>
      <c r="RBA928" s="34"/>
      <c r="RBH928" s="35"/>
      <c r="RBI928" s="34"/>
      <c r="RBP928" s="35"/>
      <c r="RBQ928" s="34"/>
      <c r="RBX928" s="35"/>
      <c r="RBY928" s="34"/>
      <c r="RCF928" s="35"/>
      <c r="RCG928" s="34"/>
      <c r="RCN928" s="35"/>
      <c r="RCO928" s="34"/>
      <c r="RCV928" s="35"/>
      <c r="RCW928" s="34"/>
      <c r="RDD928" s="35"/>
      <c r="RDE928" s="34"/>
      <c r="RDL928" s="35"/>
      <c r="RDM928" s="34"/>
      <c r="RDT928" s="35"/>
      <c r="RDU928" s="34"/>
      <c r="REB928" s="35"/>
      <c r="REC928" s="34"/>
      <c r="REJ928" s="35"/>
      <c r="REK928" s="34"/>
      <c r="RER928" s="35"/>
      <c r="RES928" s="34"/>
      <c r="REZ928" s="35"/>
      <c r="RFA928" s="34"/>
      <c r="RFH928" s="35"/>
      <c r="RFI928" s="34"/>
      <c r="RFP928" s="35"/>
      <c r="RFQ928" s="34"/>
      <c r="RFX928" s="35"/>
      <c r="RFY928" s="34"/>
      <c r="RGF928" s="35"/>
      <c r="RGG928" s="34"/>
      <c r="RGN928" s="35"/>
      <c r="RGO928" s="34"/>
      <c r="RGV928" s="35"/>
      <c r="RGW928" s="34"/>
      <c r="RHD928" s="35"/>
      <c r="RHE928" s="34"/>
      <c r="RHL928" s="35"/>
      <c r="RHM928" s="34"/>
      <c r="RHT928" s="35"/>
      <c r="RHU928" s="34"/>
      <c r="RIB928" s="35"/>
      <c r="RIC928" s="34"/>
      <c r="RIJ928" s="35"/>
      <c r="RIK928" s="34"/>
      <c r="RIR928" s="35"/>
      <c r="RIS928" s="34"/>
      <c r="RIZ928" s="35"/>
      <c r="RJA928" s="34"/>
      <c r="RJH928" s="35"/>
      <c r="RJI928" s="34"/>
      <c r="RJP928" s="35"/>
      <c r="RJQ928" s="34"/>
      <c r="RJX928" s="35"/>
      <c r="RJY928" s="34"/>
      <c r="RKF928" s="35"/>
      <c r="RKG928" s="34"/>
      <c r="RKN928" s="35"/>
      <c r="RKO928" s="34"/>
      <c r="RKV928" s="35"/>
      <c r="RKW928" s="34"/>
      <c r="RLD928" s="35"/>
      <c r="RLE928" s="34"/>
      <c r="RLL928" s="35"/>
      <c r="RLM928" s="34"/>
      <c r="RLT928" s="35"/>
      <c r="RLU928" s="34"/>
      <c r="RMB928" s="35"/>
      <c r="RMC928" s="34"/>
      <c r="RMJ928" s="35"/>
      <c r="RMK928" s="34"/>
      <c r="RMR928" s="35"/>
      <c r="RMS928" s="34"/>
      <c r="RMZ928" s="35"/>
      <c r="RNA928" s="34"/>
      <c r="RNH928" s="35"/>
      <c r="RNI928" s="34"/>
      <c r="RNP928" s="35"/>
      <c r="RNQ928" s="34"/>
      <c r="RNX928" s="35"/>
      <c r="RNY928" s="34"/>
      <c r="ROF928" s="35"/>
      <c r="ROG928" s="34"/>
      <c r="RON928" s="35"/>
      <c r="ROO928" s="34"/>
      <c r="ROV928" s="35"/>
      <c r="ROW928" s="34"/>
      <c r="RPD928" s="35"/>
      <c r="RPE928" s="34"/>
      <c r="RPL928" s="35"/>
      <c r="RPM928" s="34"/>
      <c r="RPT928" s="35"/>
      <c r="RPU928" s="34"/>
      <c r="RQB928" s="35"/>
      <c r="RQC928" s="34"/>
      <c r="RQJ928" s="35"/>
      <c r="RQK928" s="34"/>
      <c r="RQR928" s="35"/>
      <c r="RQS928" s="34"/>
      <c r="RQZ928" s="35"/>
      <c r="RRA928" s="34"/>
      <c r="RRH928" s="35"/>
      <c r="RRI928" s="34"/>
      <c r="RRP928" s="35"/>
      <c r="RRQ928" s="34"/>
      <c r="RRX928" s="35"/>
      <c r="RRY928" s="34"/>
      <c r="RSF928" s="35"/>
      <c r="RSG928" s="34"/>
      <c r="RSN928" s="35"/>
      <c r="RSO928" s="34"/>
      <c r="RSV928" s="35"/>
      <c r="RSW928" s="34"/>
      <c r="RTD928" s="35"/>
      <c r="RTE928" s="34"/>
      <c r="RTL928" s="35"/>
      <c r="RTM928" s="34"/>
      <c r="RTT928" s="35"/>
      <c r="RTU928" s="34"/>
      <c r="RUB928" s="35"/>
      <c r="RUC928" s="34"/>
      <c r="RUJ928" s="35"/>
      <c r="RUK928" s="34"/>
      <c r="RUR928" s="35"/>
      <c r="RUS928" s="34"/>
      <c r="RUZ928" s="35"/>
      <c r="RVA928" s="34"/>
      <c r="RVH928" s="35"/>
      <c r="RVI928" s="34"/>
      <c r="RVP928" s="35"/>
      <c r="RVQ928" s="34"/>
      <c r="RVX928" s="35"/>
      <c r="RVY928" s="34"/>
      <c r="RWF928" s="35"/>
      <c r="RWG928" s="34"/>
      <c r="RWN928" s="35"/>
      <c r="RWO928" s="34"/>
      <c r="RWV928" s="35"/>
      <c r="RWW928" s="34"/>
      <c r="RXD928" s="35"/>
      <c r="RXE928" s="34"/>
      <c r="RXL928" s="35"/>
      <c r="RXM928" s="34"/>
      <c r="RXT928" s="35"/>
      <c r="RXU928" s="34"/>
      <c r="RYB928" s="35"/>
      <c r="RYC928" s="34"/>
      <c r="RYJ928" s="35"/>
      <c r="RYK928" s="34"/>
      <c r="RYR928" s="35"/>
      <c r="RYS928" s="34"/>
      <c r="RYZ928" s="35"/>
      <c r="RZA928" s="34"/>
      <c r="RZH928" s="35"/>
      <c r="RZI928" s="34"/>
      <c r="RZP928" s="35"/>
      <c r="RZQ928" s="34"/>
      <c r="RZX928" s="35"/>
      <c r="RZY928" s="34"/>
      <c r="SAF928" s="35"/>
      <c r="SAG928" s="34"/>
      <c r="SAN928" s="35"/>
      <c r="SAO928" s="34"/>
      <c r="SAV928" s="35"/>
      <c r="SAW928" s="34"/>
      <c r="SBD928" s="35"/>
      <c r="SBE928" s="34"/>
      <c r="SBL928" s="35"/>
      <c r="SBM928" s="34"/>
      <c r="SBT928" s="35"/>
      <c r="SBU928" s="34"/>
      <c r="SCB928" s="35"/>
      <c r="SCC928" s="34"/>
      <c r="SCJ928" s="35"/>
      <c r="SCK928" s="34"/>
      <c r="SCR928" s="35"/>
      <c r="SCS928" s="34"/>
      <c r="SCZ928" s="35"/>
      <c r="SDA928" s="34"/>
      <c r="SDH928" s="35"/>
      <c r="SDI928" s="34"/>
      <c r="SDP928" s="35"/>
      <c r="SDQ928" s="34"/>
      <c r="SDX928" s="35"/>
      <c r="SDY928" s="34"/>
      <c r="SEF928" s="35"/>
      <c r="SEG928" s="34"/>
      <c r="SEN928" s="35"/>
      <c r="SEO928" s="34"/>
      <c r="SEV928" s="35"/>
      <c r="SEW928" s="34"/>
      <c r="SFD928" s="35"/>
      <c r="SFE928" s="34"/>
      <c r="SFL928" s="35"/>
      <c r="SFM928" s="34"/>
      <c r="SFT928" s="35"/>
      <c r="SFU928" s="34"/>
      <c r="SGB928" s="35"/>
      <c r="SGC928" s="34"/>
      <c r="SGJ928" s="35"/>
      <c r="SGK928" s="34"/>
      <c r="SGR928" s="35"/>
      <c r="SGS928" s="34"/>
      <c r="SGZ928" s="35"/>
      <c r="SHA928" s="34"/>
      <c r="SHH928" s="35"/>
      <c r="SHI928" s="34"/>
      <c r="SHP928" s="35"/>
      <c r="SHQ928" s="34"/>
      <c r="SHX928" s="35"/>
      <c r="SHY928" s="34"/>
      <c r="SIF928" s="35"/>
      <c r="SIG928" s="34"/>
      <c r="SIN928" s="35"/>
      <c r="SIO928" s="34"/>
      <c r="SIV928" s="35"/>
      <c r="SIW928" s="34"/>
      <c r="SJD928" s="35"/>
      <c r="SJE928" s="34"/>
      <c r="SJL928" s="35"/>
      <c r="SJM928" s="34"/>
      <c r="SJT928" s="35"/>
      <c r="SJU928" s="34"/>
      <c r="SKB928" s="35"/>
      <c r="SKC928" s="34"/>
      <c r="SKJ928" s="35"/>
      <c r="SKK928" s="34"/>
      <c r="SKR928" s="35"/>
      <c r="SKS928" s="34"/>
      <c r="SKZ928" s="35"/>
      <c r="SLA928" s="34"/>
      <c r="SLH928" s="35"/>
      <c r="SLI928" s="34"/>
      <c r="SLP928" s="35"/>
      <c r="SLQ928" s="34"/>
      <c r="SLX928" s="35"/>
      <c r="SLY928" s="34"/>
      <c r="SMF928" s="35"/>
      <c r="SMG928" s="34"/>
      <c r="SMN928" s="35"/>
      <c r="SMO928" s="34"/>
      <c r="SMV928" s="35"/>
      <c r="SMW928" s="34"/>
      <c r="SND928" s="35"/>
      <c r="SNE928" s="34"/>
      <c r="SNL928" s="35"/>
      <c r="SNM928" s="34"/>
      <c r="SNT928" s="35"/>
      <c r="SNU928" s="34"/>
      <c r="SOB928" s="35"/>
      <c r="SOC928" s="34"/>
      <c r="SOJ928" s="35"/>
      <c r="SOK928" s="34"/>
      <c r="SOR928" s="35"/>
      <c r="SOS928" s="34"/>
      <c r="SOZ928" s="35"/>
      <c r="SPA928" s="34"/>
      <c r="SPH928" s="35"/>
      <c r="SPI928" s="34"/>
      <c r="SPP928" s="35"/>
      <c r="SPQ928" s="34"/>
      <c r="SPX928" s="35"/>
      <c r="SPY928" s="34"/>
      <c r="SQF928" s="35"/>
      <c r="SQG928" s="34"/>
      <c r="SQN928" s="35"/>
      <c r="SQO928" s="34"/>
      <c r="SQV928" s="35"/>
      <c r="SQW928" s="34"/>
      <c r="SRD928" s="35"/>
      <c r="SRE928" s="34"/>
      <c r="SRL928" s="35"/>
      <c r="SRM928" s="34"/>
      <c r="SRT928" s="35"/>
      <c r="SRU928" s="34"/>
      <c r="SSB928" s="35"/>
      <c r="SSC928" s="34"/>
      <c r="SSJ928" s="35"/>
      <c r="SSK928" s="34"/>
      <c r="SSR928" s="35"/>
      <c r="SSS928" s="34"/>
      <c r="SSZ928" s="35"/>
      <c r="STA928" s="34"/>
      <c r="STH928" s="35"/>
      <c r="STI928" s="34"/>
      <c r="STP928" s="35"/>
      <c r="STQ928" s="34"/>
      <c r="STX928" s="35"/>
      <c r="STY928" s="34"/>
      <c r="SUF928" s="35"/>
      <c r="SUG928" s="34"/>
      <c r="SUN928" s="35"/>
      <c r="SUO928" s="34"/>
      <c r="SUV928" s="35"/>
      <c r="SUW928" s="34"/>
      <c r="SVD928" s="35"/>
      <c r="SVE928" s="34"/>
      <c r="SVL928" s="35"/>
      <c r="SVM928" s="34"/>
      <c r="SVT928" s="35"/>
      <c r="SVU928" s="34"/>
      <c r="SWB928" s="35"/>
      <c r="SWC928" s="34"/>
      <c r="SWJ928" s="35"/>
      <c r="SWK928" s="34"/>
      <c r="SWR928" s="35"/>
      <c r="SWS928" s="34"/>
      <c r="SWZ928" s="35"/>
      <c r="SXA928" s="34"/>
      <c r="SXH928" s="35"/>
      <c r="SXI928" s="34"/>
      <c r="SXP928" s="35"/>
      <c r="SXQ928" s="34"/>
      <c r="SXX928" s="35"/>
      <c r="SXY928" s="34"/>
      <c r="SYF928" s="35"/>
      <c r="SYG928" s="34"/>
      <c r="SYN928" s="35"/>
      <c r="SYO928" s="34"/>
      <c r="SYV928" s="35"/>
      <c r="SYW928" s="34"/>
      <c r="SZD928" s="35"/>
      <c r="SZE928" s="34"/>
      <c r="SZL928" s="35"/>
      <c r="SZM928" s="34"/>
      <c r="SZT928" s="35"/>
      <c r="SZU928" s="34"/>
      <c r="TAB928" s="35"/>
      <c r="TAC928" s="34"/>
      <c r="TAJ928" s="35"/>
      <c r="TAK928" s="34"/>
      <c r="TAR928" s="35"/>
      <c r="TAS928" s="34"/>
      <c r="TAZ928" s="35"/>
      <c r="TBA928" s="34"/>
      <c r="TBH928" s="35"/>
      <c r="TBI928" s="34"/>
      <c r="TBP928" s="35"/>
      <c r="TBQ928" s="34"/>
      <c r="TBX928" s="35"/>
      <c r="TBY928" s="34"/>
      <c r="TCF928" s="35"/>
      <c r="TCG928" s="34"/>
      <c r="TCN928" s="35"/>
      <c r="TCO928" s="34"/>
      <c r="TCV928" s="35"/>
      <c r="TCW928" s="34"/>
      <c r="TDD928" s="35"/>
      <c r="TDE928" s="34"/>
      <c r="TDL928" s="35"/>
      <c r="TDM928" s="34"/>
      <c r="TDT928" s="35"/>
      <c r="TDU928" s="34"/>
      <c r="TEB928" s="35"/>
      <c r="TEC928" s="34"/>
      <c r="TEJ928" s="35"/>
      <c r="TEK928" s="34"/>
      <c r="TER928" s="35"/>
      <c r="TES928" s="34"/>
      <c r="TEZ928" s="35"/>
      <c r="TFA928" s="34"/>
      <c r="TFH928" s="35"/>
      <c r="TFI928" s="34"/>
      <c r="TFP928" s="35"/>
      <c r="TFQ928" s="34"/>
      <c r="TFX928" s="35"/>
      <c r="TFY928" s="34"/>
      <c r="TGF928" s="35"/>
      <c r="TGG928" s="34"/>
      <c r="TGN928" s="35"/>
      <c r="TGO928" s="34"/>
      <c r="TGV928" s="35"/>
      <c r="TGW928" s="34"/>
      <c r="THD928" s="35"/>
      <c r="THE928" s="34"/>
      <c r="THL928" s="35"/>
      <c r="THM928" s="34"/>
      <c r="THT928" s="35"/>
      <c r="THU928" s="34"/>
      <c r="TIB928" s="35"/>
      <c r="TIC928" s="34"/>
      <c r="TIJ928" s="35"/>
      <c r="TIK928" s="34"/>
      <c r="TIR928" s="35"/>
      <c r="TIS928" s="34"/>
      <c r="TIZ928" s="35"/>
      <c r="TJA928" s="34"/>
      <c r="TJH928" s="35"/>
      <c r="TJI928" s="34"/>
      <c r="TJP928" s="35"/>
      <c r="TJQ928" s="34"/>
      <c r="TJX928" s="35"/>
      <c r="TJY928" s="34"/>
      <c r="TKF928" s="35"/>
      <c r="TKG928" s="34"/>
      <c r="TKN928" s="35"/>
      <c r="TKO928" s="34"/>
      <c r="TKV928" s="35"/>
      <c r="TKW928" s="34"/>
      <c r="TLD928" s="35"/>
      <c r="TLE928" s="34"/>
      <c r="TLL928" s="35"/>
      <c r="TLM928" s="34"/>
      <c r="TLT928" s="35"/>
      <c r="TLU928" s="34"/>
      <c r="TMB928" s="35"/>
      <c r="TMC928" s="34"/>
      <c r="TMJ928" s="35"/>
      <c r="TMK928" s="34"/>
      <c r="TMR928" s="35"/>
      <c r="TMS928" s="34"/>
      <c r="TMZ928" s="35"/>
      <c r="TNA928" s="34"/>
      <c r="TNH928" s="35"/>
      <c r="TNI928" s="34"/>
      <c r="TNP928" s="35"/>
      <c r="TNQ928" s="34"/>
      <c r="TNX928" s="35"/>
      <c r="TNY928" s="34"/>
      <c r="TOF928" s="35"/>
      <c r="TOG928" s="34"/>
      <c r="TON928" s="35"/>
      <c r="TOO928" s="34"/>
      <c r="TOV928" s="35"/>
      <c r="TOW928" s="34"/>
      <c r="TPD928" s="35"/>
      <c r="TPE928" s="34"/>
      <c r="TPL928" s="35"/>
      <c r="TPM928" s="34"/>
      <c r="TPT928" s="35"/>
      <c r="TPU928" s="34"/>
      <c r="TQB928" s="35"/>
      <c r="TQC928" s="34"/>
      <c r="TQJ928" s="35"/>
      <c r="TQK928" s="34"/>
      <c r="TQR928" s="35"/>
      <c r="TQS928" s="34"/>
      <c r="TQZ928" s="35"/>
      <c r="TRA928" s="34"/>
      <c r="TRH928" s="35"/>
      <c r="TRI928" s="34"/>
      <c r="TRP928" s="35"/>
      <c r="TRQ928" s="34"/>
      <c r="TRX928" s="35"/>
      <c r="TRY928" s="34"/>
      <c r="TSF928" s="35"/>
      <c r="TSG928" s="34"/>
      <c r="TSN928" s="35"/>
      <c r="TSO928" s="34"/>
      <c r="TSV928" s="35"/>
      <c r="TSW928" s="34"/>
      <c r="TTD928" s="35"/>
      <c r="TTE928" s="34"/>
      <c r="TTL928" s="35"/>
      <c r="TTM928" s="34"/>
      <c r="TTT928" s="35"/>
      <c r="TTU928" s="34"/>
      <c r="TUB928" s="35"/>
      <c r="TUC928" s="34"/>
      <c r="TUJ928" s="35"/>
      <c r="TUK928" s="34"/>
      <c r="TUR928" s="35"/>
      <c r="TUS928" s="34"/>
      <c r="TUZ928" s="35"/>
      <c r="TVA928" s="34"/>
      <c r="TVH928" s="35"/>
      <c r="TVI928" s="34"/>
      <c r="TVP928" s="35"/>
      <c r="TVQ928" s="34"/>
      <c r="TVX928" s="35"/>
      <c r="TVY928" s="34"/>
      <c r="TWF928" s="35"/>
      <c r="TWG928" s="34"/>
      <c r="TWN928" s="35"/>
      <c r="TWO928" s="34"/>
      <c r="TWV928" s="35"/>
      <c r="TWW928" s="34"/>
      <c r="TXD928" s="35"/>
      <c r="TXE928" s="34"/>
      <c r="TXL928" s="35"/>
      <c r="TXM928" s="34"/>
      <c r="TXT928" s="35"/>
      <c r="TXU928" s="34"/>
      <c r="TYB928" s="35"/>
      <c r="TYC928" s="34"/>
      <c r="TYJ928" s="35"/>
      <c r="TYK928" s="34"/>
      <c r="TYR928" s="35"/>
      <c r="TYS928" s="34"/>
      <c r="TYZ928" s="35"/>
      <c r="TZA928" s="34"/>
      <c r="TZH928" s="35"/>
      <c r="TZI928" s="34"/>
      <c r="TZP928" s="35"/>
      <c r="TZQ928" s="34"/>
      <c r="TZX928" s="35"/>
      <c r="TZY928" s="34"/>
      <c r="UAF928" s="35"/>
      <c r="UAG928" s="34"/>
      <c r="UAN928" s="35"/>
      <c r="UAO928" s="34"/>
      <c r="UAV928" s="35"/>
      <c r="UAW928" s="34"/>
      <c r="UBD928" s="35"/>
      <c r="UBE928" s="34"/>
      <c r="UBL928" s="35"/>
      <c r="UBM928" s="34"/>
      <c r="UBT928" s="35"/>
      <c r="UBU928" s="34"/>
      <c r="UCB928" s="35"/>
      <c r="UCC928" s="34"/>
      <c r="UCJ928" s="35"/>
      <c r="UCK928" s="34"/>
      <c r="UCR928" s="35"/>
      <c r="UCS928" s="34"/>
      <c r="UCZ928" s="35"/>
      <c r="UDA928" s="34"/>
      <c r="UDH928" s="35"/>
      <c r="UDI928" s="34"/>
      <c r="UDP928" s="35"/>
      <c r="UDQ928" s="34"/>
      <c r="UDX928" s="35"/>
      <c r="UDY928" s="34"/>
      <c r="UEF928" s="35"/>
      <c r="UEG928" s="34"/>
      <c r="UEN928" s="35"/>
      <c r="UEO928" s="34"/>
      <c r="UEV928" s="35"/>
      <c r="UEW928" s="34"/>
      <c r="UFD928" s="35"/>
      <c r="UFE928" s="34"/>
      <c r="UFL928" s="35"/>
      <c r="UFM928" s="34"/>
      <c r="UFT928" s="35"/>
      <c r="UFU928" s="34"/>
      <c r="UGB928" s="35"/>
      <c r="UGC928" s="34"/>
      <c r="UGJ928" s="35"/>
      <c r="UGK928" s="34"/>
      <c r="UGR928" s="35"/>
      <c r="UGS928" s="34"/>
      <c r="UGZ928" s="35"/>
      <c r="UHA928" s="34"/>
      <c r="UHH928" s="35"/>
      <c r="UHI928" s="34"/>
      <c r="UHP928" s="35"/>
      <c r="UHQ928" s="34"/>
      <c r="UHX928" s="35"/>
      <c r="UHY928" s="34"/>
      <c r="UIF928" s="35"/>
      <c r="UIG928" s="34"/>
      <c r="UIN928" s="35"/>
      <c r="UIO928" s="34"/>
      <c r="UIV928" s="35"/>
      <c r="UIW928" s="34"/>
      <c r="UJD928" s="35"/>
      <c r="UJE928" s="34"/>
      <c r="UJL928" s="35"/>
      <c r="UJM928" s="34"/>
      <c r="UJT928" s="35"/>
      <c r="UJU928" s="34"/>
      <c r="UKB928" s="35"/>
      <c r="UKC928" s="34"/>
      <c r="UKJ928" s="35"/>
      <c r="UKK928" s="34"/>
      <c r="UKR928" s="35"/>
      <c r="UKS928" s="34"/>
      <c r="UKZ928" s="35"/>
      <c r="ULA928" s="34"/>
      <c r="ULH928" s="35"/>
      <c r="ULI928" s="34"/>
      <c r="ULP928" s="35"/>
      <c r="ULQ928" s="34"/>
      <c r="ULX928" s="35"/>
      <c r="ULY928" s="34"/>
      <c r="UMF928" s="35"/>
      <c r="UMG928" s="34"/>
      <c r="UMN928" s="35"/>
      <c r="UMO928" s="34"/>
      <c r="UMV928" s="35"/>
      <c r="UMW928" s="34"/>
      <c r="UND928" s="35"/>
      <c r="UNE928" s="34"/>
      <c r="UNL928" s="35"/>
      <c r="UNM928" s="34"/>
      <c r="UNT928" s="35"/>
      <c r="UNU928" s="34"/>
      <c r="UOB928" s="35"/>
      <c r="UOC928" s="34"/>
      <c r="UOJ928" s="35"/>
      <c r="UOK928" s="34"/>
      <c r="UOR928" s="35"/>
      <c r="UOS928" s="34"/>
      <c r="UOZ928" s="35"/>
      <c r="UPA928" s="34"/>
      <c r="UPH928" s="35"/>
      <c r="UPI928" s="34"/>
      <c r="UPP928" s="35"/>
      <c r="UPQ928" s="34"/>
      <c r="UPX928" s="35"/>
      <c r="UPY928" s="34"/>
      <c r="UQF928" s="35"/>
      <c r="UQG928" s="34"/>
      <c r="UQN928" s="35"/>
      <c r="UQO928" s="34"/>
      <c r="UQV928" s="35"/>
      <c r="UQW928" s="34"/>
      <c r="URD928" s="35"/>
      <c r="URE928" s="34"/>
      <c r="URL928" s="35"/>
      <c r="URM928" s="34"/>
      <c r="URT928" s="35"/>
      <c r="URU928" s="34"/>
      <c r="USB928" s="35"/>
      <c r="USC928" s="34"/>
      <c r="USJ928" s="35"/>
      <c r="USK928" s="34"/>
      <c r="USR928" s="35"/>
      <c r="USS928" s="34"/>
      <c r="USZ928" s="35"/>
      <c r="UTA928" s="34"/>
      <c r="UTH928" s="35"/>
      <c r="UTI928" s="34"/>
      <c r="UTP928" s="35"/>
      <c r="UTQ928" s="34"/>
      <c r="UTX928" s="35"/>
      <c r="UTY928" s="34"/>
      <c r="UUF928" s="35"/>
      <c r="UUG928" s="34"/>
      <c r="UUN928" s="35"/>
      <c r="UUO928" s="34"/>
      <c r="UUV928" s="35"/>
      <c r="UUW928" s="34"/>
      <c r="UVD928" s="35"/>
      <c r="UVE928" s="34"/>
      <c r="UVL928" s="35"/>
      <c r="UVM928" s="34"/>
      <c r="UVT928" s="35"/>
      <c r="UVU928" s="34"/>
      <c r="UWB928" s="35"/>
      <c r="UWC928" s="34"/>
      <c r="UWJ928" s="35"/>
      <c r="UWK928" s="34"/>
      <c r="UWR928" s="35"/>
      <c r="UWS928" s="34"/>
      <c r="UWZ928" s="35"/>
      <c r="UXA928" s="34"/>
      <c r="UXH928" s="35"/>
      <c r="UXI928" s="34"/>
      <c r="UXP928" s="35"/>
      <c r="UXQ928" s="34"/>
      <c r="UXX928" s="35"/>
      <c r="UXY928" s="34"/>
      <c r="UYF928" s="35"/>
      <c r="UYG928" s="34"/>
      <c r="UYN928" s="35"/>
      <c r="UYO928" s="34"/>
      <c r="UYV928" s="35"/>
      <c r="UYW928" s="34"/>
      <c r="UZD928" s="35"/>
      <c r="UZE928" s="34"/>
      <c r="UZL928" s="35"/>
      <c r="UZM928" s="34"/>
      <c r="UZT928" s="35"/>
      <c r="UZU928" s="34"/>
      <c r="VAB928" s="35"/>
      <c r="VAC928" s="34"/>
      <c r="VAJ928" s="35"/>
      <c r="VAK928" s="34"/>
      <c r="VAR928" s="35"/>
      <c r="VAS928" s="34"/>
      <c r="VAZ928" s="35"/>
      <c r="VBA928" s="34"/>
      <c r="VBH928" s="35"/>
      <c r="VBI928" s="34"/>
      <c r="VBP928" s="35"/>
      <c r="VBQ928" s="34"/>
      <c r="VBX928" s="35"/>
      <c r="VBY928" s="34"/>
      <c r="VCF928" s="35"/>
      <c r="VCG928" s="34"/>
      <c r="VCN928" s="35"/>
      <c r="VCO928" s="34"/>
      <c r="VCV928" s="35"/>
      <c r="VCW928" s="34"/>
      <c r="VDD928" s="35"/>
      <c r="VDE928" s="34"/>
      <c r="VDL928" s="35"/>
      <c r="VDM928" s="34"/>
      <c r="VDT928" s="35"/>
      <c r="VDU928" s="34"/>
      <c r="VEB928" s="35"/>
      <c r="VEC928" s="34"/>
      <c r="VEJ928" s="35"/>
      <c r="VEK928" s="34"/>
      <c r="VER928" s="35"/>
      <c r="VES928" s="34"/>
      <c r="VEZ928" s="35"/>
      <c r="VFA928" s="34"/>
      <c r="VFH928" s="35"/>
      <c r="VFI928" s="34"/>
      <c r="VFP928" s="35"/>
      <c r="VFQ928" s="34"/>
      <c r="VFX928" s="35"/>
      <c r="VFY928" s="34"/>
      <c r="VGF928" s="35"/>
      <c r="VGG928" s="34"/>
      <c r="VGN928" s="35"/>
      <c r="VGO928" s="34"/>
      <c r="VGV928" s="35"/>
      <c r="VGW928" s="34"/>
      <c r="VHD928" s="35"/>
      <c r="VHE928" s="34"/>
      <c r="VHL928" s="35"/>
      <c r="VHM928" s="34"/>
      <c r="VHT928" s="35"/>
      <c r="VHU928" s="34"/>
      <c r="VIB928" s="35"/>
      <c r="VIC928" s="34"/>
      <c r="VIJ928" s="35"/>
      <c r="VIK928" s="34"/>
      <c r="VIR928" s="35"/>
      <c r="VIS928" s="34"/>
      <c r="VIZ928" s="35"/>
      <c r="VJA928" s="34"/>
      <c r="VJH928" s="35"/>
      <c r="VJI928" s="34"/>
      <c r="VJP928" s="35"/>
      <c r="VJQ928" s="34"/>
      <c r="VJX928" s="35"/>
      <c r="VJY928" s="34"/>
      <c r="VKF928" s="35"/>
      <c r="VKG928" s="34"/>
      <c r="VKN928" s="35"/>
      <c r="VKO928" s="34"/>
      <c r="VKV928" s="35"/>
      <c r="VKW928" s="34"/>
      <c r="VLD928" s="35"/>
      <c r="VLE928" s="34"/>
      <c r="VLL928" s="35"/>
      <c r="VLM928" s="34"/>
      <c r="VLT928" s="35"/>
      <c r="VLU928" s="34"/>
      <c r="VMB928" s="35"/>
      <c r="VMC928" s="34"/>
      <c r="VMJ928" s="35"/>
      <c r="VMK928" s="34"/>
      <c r="VMR928" s="35"/>
      <c r="VMS928" s="34"/>
      <c r="VMZ928" s="35"/>
      <c r="VNA928" s="34"/>
      <c r="VNH928" s="35"/>
      <c r="VNI928" s="34"/>
      <c r="VNP928" s="35"/>
      <c r="VNQ928" s="34"/>
      <c r="VNX928" s="35"/>
      <c r="VNY928" s="34"/>
      <c r="VOF928" s="35"/>
      <c r="VOG928" s="34"/>
      <c r="VON928" s="35"/>
      <c r="VOO928" s="34"/>
      <c r="VOV928" s="35"/>
      <c r="VOW928" s="34"/>
      <c r="VPD928" s="35"/>
      <c r="VPE928" s="34"/>
      <c r="VPL928" s="35"/>
      <c r="VPM928" s="34"/>
      <c r="VPT928" s="35"/>
      <c r="VPU928" s="34"/>
      <c r="VQB928" s="35"/>
      <c r="VQC928" s="34"/>
      <c r="VQJ928" s="35"/>
      <c r="VQK928" s="34"/>
      <c r="VQR928" s="35"/>
      <c r="VQS928" s="34"/>
      <c r="VQZ928" s="35"/>
      <c r="VRA928" s="34"/>
      <c r="VRH928" s="35"/>
      <c r="VRI928" s="34"/>
      <c r="VRP928" s="35"/>
      <c r="VRQ928" s="34"/>
      <c r="VRX928" s="35"/>
      <c r="VRY928" s="34"/>
      <c r="VSF928" s="35"/>
      <c r="VSG928" s="34"/>
      <c r="VSN928" s="35"/>
      <c r="VSO928" s="34"/>
      <c r="VSV928" s="35"/>
      <c r="VSW928" s="34"/>
      <c r="VTD928" s="35"/>
      <c r="VTE928" s="34"/>
      <c r="VTL928" s="35"/>
      <c r="VTM928" s="34"/>
      <c r="VTT928" s="35"/>
      <c r="VTU928" s="34"/>
      <c r="VUB928" s="35"/>
      <c r="VUC928" s="34"/>
      <c r="VUJ928" s="35"/>
      <c r="VUK928" s="34"/>
      <c r="VUR928" s="35"/>
      <c r="VUS928" s="34"/>
      <c r="VUZ928" s="35"/>
      <c r="VVA928" s="34"/>
      <c r="VVH928" s="35"/>
      <c r="VVI928" s="34"/>
      <c r="VVP928" s="35"/>
      <c r="VVQ928" s="34"/>
      <c r="VVX928" s="35"/>
      <c r="VVY928" s="34"/>
      <c r="VWF928" s="35"/>
      <c r="VWG928" s="34"/>
      <c r="VWN928" s="35"/>
      <c r="VWO928" s="34"/>
      <c r="VWV928" s="35"/>
      <c r="VWW928" s="34"/>
      <c r="VXD928" s="35"/>
      <c r="VXE928" s="34"/>
      <c r="VXL928" s="35"/>
      <c r="VXM928" s="34"/>
      <c r="VXT928" s="35"/>
      <c r="VXU928" s="34"/>
      <c r="VYB928" s="35"/>
      <c r="VYC928" s="34"/>
      <c r="VYJ928" s="35"/>
      <c r="VYK928" s="34"/>
      <c r="VYR928" s="35"/>
      <c r="VYS928" s="34"/>
      <c r="VYZ928" s="35"/>
      <c r="VZA928" s="34"/>
      <c r="VZH928" s="35"/>
      <c r="VZI928" s="34"/>
      <c r="VZP928" s="35"/>
      <c r="VZQ928" s="34"/>
      <c r="VZX928" s="35"/>
      <c r="VZY928" s="34"/>
      <c r="WAF928" s="35"/>
      <c r="WAG928" s="34"/>
      <c r="WAN928" s="35"/>
      <c r="WAO928" s="34"/>
      <c r="WAV928" s="35"/>
      <c r="WAW928" s="34"/>
      <c r="WBD928" s="35"/>
      <c r="WBE928" s="34"/>
      <c r="WBL928" s="35"/>
      <c r="WBM928" s="34"/>
      <c r="WBT928" s="35"/>
      <c r="WBU928" s="34"/>
      <c r="WCB928" s="35"/>
      <c r="WCC928" s="34"/>
      <c r="WCJ928" s="35"/>
      <c r="WCK928" s="34"/>
      <c r="WCR928" s="35"/>
      <c r="WCS928" s="34"/>
      <c r="WCZ928" s="35"/>
      <c r="WDA928" s="34"/>
      <c r="WDH928" s="35"/>
      <c r="WDI928" s="34"/>
      <c r="WDP928" s="35"/>
      <c r="WDQ928" s="34"/>
      <c r="WDX928" s="35"/>
      <c r="WDY928" s="34"/>
      <c r="WEF928" s="35"/>
      <c r="WEG928" s="34"/>
      <c r="WEN928" s="35"/>
      <c r="WEO928" s="34"/>
      <c r="WEV928" s="35"/>
      <c r="WEW928" s="34"/>
      <c r="WFD928" s="35"/>
      <c r="WFE928" s="34"/>
      <c r="WFL928" s="35"/>
      <c r="WFM928" s="34"/>
      <c r="WFT928" s="35"/>
      <c r="WFU928" s="34"/>
      <c r="WGB928" s="35"/>
      <c r="WGC928" s="34"/>
      <c r="WGJ928" s="35"/>
      <c r="WGK928" s="34"/>
      <c r="WGR928" s="35"/>
      <c r="WGS928" s="34"/>
      <c r="WGZ928" s="35"/>
      <c r="WHA928" s="34"/>
      <c r="WHH928" s="35"/>
      <c r="WHI928" s="34"/>
      <c r="WHP928" s="35"/>
      <c r="WHQ928" s="34"/>
      <c r="WHX928" s="35"/>
      <c r="WHY928" s="34"/>
      <c r="WIF928" s="35"/>
      <c r="WIG928" s="34"/>
      <c r="WIN928" s="35"/>
      <c r="WIO928" s="34"/>
      <c r="WIV928" s="35"/>
      <c r="WIW928" s="34"/>
      <c r="WJD928" s="35"/>
      <c r="WJE928" s="34"/>
      <c r="WJL928" s="35"/>
      <c r="WJM928" s="34"/>
      <c r="WJT928" s="35"/>
      <c r="WJU928" s="34"/>
      <c r="WKB928" s="35"/>
      <c r="WKC928" s="34"/>
      <c r="WKJ928" s="35"/>
      <c r="WKK928" s="34"/>
      <c r="WKR928" s="35"/>
      <c r="WKS928" s="34"/>
      <c r="WKZ928" s="35"/>
      <c r="WLA928" s="34"/>
      <c r="WLH928" s="35"/>
      <c r="WLI928" s="34"/>
      <c r="WLP928" s="35"/>
      <c r="WLQ928" s="34"/>
      <c r="WLX928" s="35"/>
      <c r="WLY928" s="34"/>
      <c r="WMF928" s="35"/>
      <c r="WMG928" s="34"/>
      <c r="WMN928" s="35"/>
      <c r="WMO928" s="34"/>
      <c r="WMV928" s="35"/>
      <c r="WMW928" s="34"/>
      <c r="WND928" s="35"/>
      <c r="WNE928" s="34"/>
      <c r="WNL928" s="35"/>
      <c r="WNM928" s="34"/>
      <c r="WNT928" s="35"/>
      <c r="WNU928" s="34"/>
      <c r="WOB928" s="35"/>
      <c r="WOC928" s="34"/>
      <c r="WOJ928" s="35"/>
      <c r="WOK928" s="34"/>
      <c r="WOR928" s="35"/>
      <c r="WOS928" s="34"/>
      <c r="WOZ928" s="35"/>
      <c r="WPA928" s="34"/>
      <c r="WPH928" s="35"/>
      <c r="WPI928" s="34"/>
      <c r="WPP928" s="35"/>
      <c r="WPQ928" s="34"/>
      <c r="WPX928" s="35"/>
      <c r="WPY928" s="34"/>
      <c r="WQF928" s="35"/>
      <c r="WQG928" s="34"/>
      <c r="WQN928" s="35"/>
      <c r="WQO928" s="34"/>
      <c r="WQV928" s="35"/>
      <c r="WQW928" s="34"/>
      <c r="WRD928" s="35"/>
      <c r="WRE928" s="34"/>
      <c r="WRL928" s="35"/>
      <c r="WRM928" s="34"/>
      <c r="WRT928" s="35"/>
      <c r="WRU928" s="34"/>
      <c r="WSB928" s="35"/>
      <c r="WSC928" s="34"/>
      <c r="WSJ928" s="35"/>
      <c r="WSK928" s="34"/>
      <c r="WSR928" s="35"/>
      <c r="WSS928" s="34"/>
      <c r="WSZ928" s="35"/>
      <c r="WTA928" s="34"/>
      <c r="WTH928" s="35"/>
      <c r="WTI928" s="34"/>
      <c r="WTP928" s="35"/>
      <c r="WTQ928" s="34"/>
      <c r="WTX928" s="35"/>
      <c r="WTY928" s="34"/>
      <c r="WUF928" s="35"/>
      <c r="WUG928" s="34"/>
      <c r="WUN928" s="35"/>
      <c r="WUO928" s="34"/>
      <c r="WUV928" s="35"/>
      <c r="WUW928" s="34"/>
      <c r="WVD928" s="35"/>
      <c r="WVE928" s="34"/>
      <c r="WVL928" s="35"/>
      <c r="WVM928" s="34"/>
      <c r="WVT928" s="35"/>
      <c r="WVU928" s="34"/>
      <c r="WWB928" s="35"/>
      <c r="WWC928" s="34"/>
      <c r="WWJ928" s="35"/>
      <c r="WWK928" s="34"/>
      <c r="WWR928" s="35"/>
      <c r="WWS928" s="34"/>
      <c r="WWZ928" s="35"/>
      <c r="WXA928" s="34"/>
      <c r="WXH928" s="35"/>
      <c r="WXI928" s="34"/>
      <c r="WXP928" s="35"/>
      <c r="WXQ928" s="34"/>
      <c r="WXX928" s="35"/>
      <c r="WXY928" s="34"/>
      <c r="WYF928" s="35"/>
      <c r="WYG928" s="34"/>
      <c r="WYN928" s="35"/>
      <c r="WYO928" s="34"/>
      <c r="WYV928" s="35"/>
      <c r="WYW928" s="34"/>
      <c r="WZD928" s="35"/>
      <c r="WZE928" s="34"/>
      <c r="WZL928" s="35"/>
      <c r="WZM928" s="34"/>
      <c r="WZT928" s="35"/>
      <c r="WZU928" s="34"/>
      <c r="XAB928" s="35"/>
      <c r="XAC928" s="34"/>
      <c r="XAJ928" s="35"/>
      <c r="XAK928" s="34"/>
      <c r="XAR928" s="35"/>
      <c r="XAS928" s="34"/>
      <c r="XAZ928" s="35"/>
      <c r="XBA928" s="34"/>
      <c r="XBH928" s="35"/>
      <c r="XBI928" s="34"/>
      <c r="XBP928" s="35"/>
      <c r="XBQ928" s="34"/>
      <c r="XBX928" s="35"/>
      <c r="XBY928" s="34"/>
      <c r="XCF928" s="35"/>
      <c r="XCG928" s="34"/>
      <c r="XCN928" s="35"/>
      <c r="XCO928" s="34"/>
      <c r="XCV928" s="35"/>
      <c r="XCW928" s="34"/>
      <c r="XDD928" s="35"/>
      <c r="XDE928" s="34"/>
      <c r="XDL928" s="35"/>
      <c r="XDM928" s="34"/>
      <c r="XDT928" s="35"/>
      <c r="XDU928" s="34"/>
      <c r="XEB928" s="35"/>
      <c r="XEC928" s="34"/>
      <c r="XEJ928" s="35"/>
      <c r="XEK928" s="34"/>
      <c r="XER928" s="35"/>
      <c r="XES928" s="34"/>
      <c r="XEZ928" s="35"/>
      <c r="XFA928" s="34"/>
    </row>
    <row r="929" spans="1:1021 1028:2045 2052:3069 3076:4093 4100:5117 5124:6141 6148:7165 7172:8189 8196:9213 9220:10237 10244:11261 11268:12285 12292:13309 13316:14333 14340:15357 15364:16381" x14ac:dyDescent="0.25">
      <c r="A929" t="s">
        <v>21</v>
      </c>
      <c r="B929" t="s">
        <v>165</v>
      </c>
      <c r="C929">
        <v>568</v>
      </c>
      <c r="D929">
        <v>568</v>
      </c>
      <c r="E929" s="35">
        <v>1</v>
      </c>
      <c r="F929" s="34">
        <v>3E-157</v>
      </c>
      <c r="G929">
        <v>98.16</v>
      </c>
      <c r="H929">
        <v>1795</v>
      </c>
      <c r="I929" t="str">
        <f>HYPERLINK("https://www.ncbi.nlm.nih.gov/nucleotide/KJ758140.1?report=genbank&amp;log$=nucltop&amp;blast_rank=27&amp;RID=XE5J84ZU013","KJ758140.1")</f>
        <v>KJ758140.1</v>
      </c>
      <c r="L929" s="35"/>
      <c r="M929" s="34"/>
      <c r="T929" s="35"/>
      <c r="U929" s="34"/>
      <c r="AB929" s="35"/>
      <c r="AC929" s="34"/>
      <c r="AJ929" s="35"/>
      <c r="AK929" s="34"/>
      <c r="AR929" s="35"/>
      <c r="AS929" s="34"/>
      <c r="AZ929" s="35"/>
      <c r="BA929" s="34"/>
      <c r="BH929" s="35"/>
      <c r="BI929" s="34"/>
      <c r="BP929" s="35"/>
      <c r="BQ929" s="34"/>
      <c r="BX929" s="35"/>
      <c r="BY929" s="34"/>
      <c r="CF929" s="35"/>
      <c r="CG929" s="34"/>
      <c r="CN929" s="35"/>
      <c r="CO929" s="34"/>
      <c r="CV929" s="35"/>
      <c r="CW929" s="34"/>
      <c r="DD929" s="35"/>
      <c r="DE929" s="34"/>
      <c r="DL929" s="35"/>
      <c r="DM929" s="34"/>
      <c r="DT929" s="35"/>
      <c r="DU929" s="34"/>
      <c r="EB929" s="35"/>
      <c r="EC929" s="34"/>
      <c r="EJ929" s="35"/>
      <c r="EK929" s="34"/>
      <c r="ER929" s="35"/>
      <c r="ES929" s="34"/>
      <c r="EZ929" s="35"/>
      <c r="FA929" s="34"/>
      <c r="FH929" s="35"/>
      <c r="FI929" s="34"/>
      <c r="FP929" s="35"/>
      <c r="FQ929" s="34"/>
      <c r="FX929" s="35"/>
      <c r="FY929" s="34"/>
      <c r="GF929" s="35"/>
      <c r="GG929" s="34"/>
      <c r="GN929" s="35"/>
      <c r="GO929" s="34"/>
      <c r="GV929" s="35"/>
      <c r="GW929" s="34"/>
      <c r="HD929" s="35"/>
      <c r="HE929" s="34"/>
      <c r="HL929" s="35"/>
      <c r="HM929" s="34"/>
      <c r="HT929" s="35"/>
      <c r="HU929" s="34"/>
      <c r="IB929" s="35"/>
      <c r="IC929" s="34"/>
      <c r="IJ929" s="35"/>
      <c r="IK929" s="34"/>
      <c r="IR929" s="35"/>
      <c r="IS929" s="34"/>
      <c r="IZ929" s="35"/>
      <c r="JA929" s="34"/>
      <c r="JH929" s="35"/>
      <c r="JI929" s="34"/>
      <c r="JP929" s="35"/>
      <c r="JQ929" s="34"/>
      <c r="JX929" s="35"/>
      <c r="JY929" s="34"/>
      <c r="KF929" s="35"/>
      <c r="KG929" s="34"/>
      <c r="KN929" s="35"/>
      <c r="KO929" s="34"/>
      <c r="KV929" s="35"/>
      <c r="KW929" s="34"/>
      <c r="LD929" s="35"/>
      <c r="LE929" s="34"/>
      <c r="LL929" s="35"/>
      <c r="LM929" s="34"/>
      <c r="LT929" s="35"/>
      <c r="LU929" s="34"/>
      <c r="MB929" s="35"/>
      <c r="MC929" s="34"/>
      <c r="MJ929" s="35"/>
      <c r="MK929" s="34"/>
      <c r="MR929" s="35"/>
      <c r="MS929" s="34"/>
      <c r="MZ929" s="35"/>
      <c r="NA929" s="34"/>
      <c r="NH929" s="35"/>
      <c r="NI929" s="34"/>
      <c r="NP929" s="35"/>
      <c r="NQ929" s="34"/>
      <c r="NX929" s="35"/>
      <c r="NY929" s="34"/>
      <c r="OF929" s="35"/>
      <c r="OG929" s="34"/>
      <c r="ON929" s="35"/>
      <c r="OO929" s="34"/>
      <c r="OV929" s="35"/>
      <c r="OW929" s="34"/>
      <c r="PD929" s="35"/>
      <c r="PE929" s="34"/>
      <c r="PL929" s="35"/>
      <c r="PM929" s="34"/>
      <c r="PT929" s="35"/>
      <c r="PU929" s="34"/>
      <c r="QB929" s="35"/>
      <c r="QC929" s="34"/>
      <c r="QJ929" s="35"/>
      <c r="QK929" s="34"/>
      <c r="QR929" s="35"/>
      <c r="QS929" s="34"/>
      <c r="QZ929" s="35"/>
      <c r="RA929" s="34"/>
      <c r="RH929" s="35"/>
      <c r="RI929" s="34"/>
      <c r="RP929" s="35"/>
      <c r="RQ929" s="34"/>
      <c r="RX929" s="35"/>
      <c r="RY929" s="34"/>
      <c r="SF929" s="35"/>
      <c r="SG929" s="34"/>
      <c r="SN929" s="35"/>
      <c r="SO929" s="34"/>
      <c r="SV929" s="35"/>
      <c r="SW929" s="34"/>
      <c r="TD929" s="35"/>
      <c r="TE929" s="34"/>
      <c r="TL929" s="35"/>
      <c r="TM929" s="34"/>
      <c r="TT929" s="35"/>
      <c r="TU929" s="34"/>
      <c r="UB929" s="35"/>
      <c r="UC929" s="34"/>
      <c r="UJ929" s="35"/>
      <c r="UK929" s="34"/>
      <c r="UR929" s="35"/>
      <c r="US929" s="34"/>
      <c r="UZ929" s="35"/>
      <c r="VA929" s="34"/>
      <c r="VH929" s="35"/>
      <c r="VI929" s="34"/>
      <c r="VP929" s="35"/>
      <c r="VQ929" s="34"/>
      <c r="VX929" s="35"/>
      <c r="VY929" s="34"/>
      <c r="WF929" s="35"/>
      <c r="WG929" s="34"/>
      <c r="WN929" s="35"/>
      <c r="WO929" s="34"/>
      <c r="WV929" s="35"/>
      <c r="WW929" s="34"/>
      <c r="XD929" s="35"/>
      <c r="XE929" s="34"/>
      <c r="XL929" s="35"/>
      <c r="XM929" s="34"/>
      <c r="XT929" s="35"/>
      <c r="XU929" s="34"/>
      <c r="YB929" s="35"/>
      <c r="YC929" s="34"/>
      <c r="YJ929" s="35"/>
      <c r="YK929" s="34"/>
      <c r="YR929" s="35"/>
      <c r="YS929" s="34"/>
      <c r="YZ929" s="35"/>
      <c r="ZA929" s="34"/>
      <c r="ZH929" s="35"/>
      <c r="ZI929" s="34"/>
      <c r="ZP929" s="35"/>
      <c r="ZQ929" s="34"/>
      <c r="ZX929" s="35"/>
      <c r="ZY929" s="34"/>
      <c r="AAF929" s="35"/>
      <c r="AAG929" s="34"/>
      <c r="AAN929" s="35"/>
      <c r="AAO929" s="34"/>
      <c r="AAV929" s="35"/>
      <c r="AAW929" s="34"/>
      <c r="ABD929" s="35"/>
      <c r="ABE929" s="34"/>
      <c r="ABL929" s="35"/>
      <c r="ABM929" s="34"/>
      <c r="ABT929" s="35"/>
      <c r="ABU929" s="34"/>
      <c r="ACB929" s="35"/>
      <c r="ACC929" s="34"/>
      <c r="ACJ929" s="35"/>
      <c r="ACK929" s="34"/>
      <c r="ACR929" s="35"/>
      <c r="ACS929" s="34"/>
      <c r="ACZ929" s="35"/>
      <c r="ADA929" s="34"/>
      <c r="ADH929" s="35"/>
      <c r="ADI929" s="34"/>
      <c r="ADP929" s="35"/>
      <c r="ADQ929" s="34"/>
      <c r="ADX929" s="35"/>
      <c r="ADY929" s="34"/>
      <c r="AEF929" s="35"/>
      <c r="AEG929" s="34"/>
      <c r="AEN929" s="35"/>
      <c r="AEO929" s="34"/>
      <c r="AEV929" s="35"/>
      <c r="AEW929" s="34"/>
      <c r="AFD929" s="35"/>
      <c r="AFE929" s="34"/>
      <c r="AFL929" s="35"/>
      <c r="AFM929" s="34"/>
      <c r="AFT929" s="35"/>
      <c r="AFU929" s="34"/>
      <c r="AGB929" s="35"/>
      <c r="AGC929" s="34"/>
      <c r="AGJ929" s="35"/>
      <c r="AGK929" s="34"/>
      <c r="AGR929" s="35"/>
      <c r="AGS929" s="34"/>
      <c r="AGZ929" s="35"/>
      <c r="AHA929" s="34"/>
      <c r="AHH929" s="35"/>
      <c r="AHI929" s="34"/>
      <c r="AHP929" s="35"/>
      <c r="AHQ929" s="34"/>
      <c r="AHX929" s="35"/>
      <c r="AHY929" s="34"/>
      <c r="AIF929" s="35"/>
      <c r="AIG929" s="34"/>
      <c r="AIN929" s="35"/>
      <c r="AIO929" s="34"/>
      <c r="AIV929" s="35"/>
      <c r="AIW929" s="34"/>
      <c r="AJD929" s="35"/>
      <c r="AJE929" s="34"/>
      <c r="AJL929" s="35"/>
      <c r="AJM929" s="34"/>
      <c r="AJT929" s="35"/>
      <c r="AJU929" s="34"/>
      <c r="AKB929" s="35"/>
      <c r="AKC929" s="34"/>
      <c r="AKJ929" s="35"/>
      <c r="AKK929" s="34"/>
      <c r="AKR929" s="35"/>
      <c r="AKS929" s="34"/>
      <c r="AKZ929" s="35"/>
      <c r="ALA929" s="34"/>
      <c r="ALH929" s="35"/>
      <c r="ALI929" s="34"/>
      <c r="ALP929" s="35"/>
      <c r="ALQ929" s="34"/>
      <c r="ALX929" s="35"/>
      <c r="ALY929" s="34"/>
      <c r="AMF929" s="35"/>
      <c r="AMG929" s="34"/>
      <c r="AMN929" s="35"/>
      <c r="AMO929" s="34"/>
      <c r="AMV929" s="35"/>
      <c r="AMW929" s="34"/>
      <c r="AND929" s="35"/>
      <c r="ANE929" s="34"/>
      <c r="ANL929" s="35"/>
      <c r="ANM929" s="34"/>
      <c r="ANT929" s="35"/>
      <c r="ANU929" s="34"/>
      <c r="AOB929" s="35"/>
      <c r="AOC929" s="34"/>
      <c r="AOJ929" s="35"/>
      <c r="AOK929" s="34"/>
      <c r="AOR929" s="35"/>
      <c r="AOS929" s="34"/>
      <c r="AOZ929" s="35"/>
      <c r="APA929" s="34"/>
      <c r="APH929" s="35"/>
      <c r="API929" s="34"/>
      <c r="APP929" s="35"/>
      <c r="APQ929" s="34"/>
      <c r="APX929" s="35"/>
      <c r="APY929" s="34"/>
      <c r="AQF929" s="35"/>
      <c r="AQG929" s="34"/>
      <c r="AQN929" s="35"/>
      <c r="AQO929" s="34"/>
      <c r="AQV929" s="35"/>
      <c r="AQW929" s="34"/>
      <c r="ARD929" s="35"/>
      <c r="ARE929" s="34"/>
      <c r="ARL929" s="35"/>
      <c r="ARM929" s="34"/>
      <c r="ART929" s="35"/>
      <c r="ARU929" s="34"/>
      <c r="ASB929" s="35"/>
      <c r="ASC929" s="34"/>
      <c r="ASJ929" s="35"/>
      <c r="ASK929" s="34"/>
      <c r="ASR929" s="35"/>
      <c r="ASS929" s="34"/>
      <c r="ASZ929" s="35"/>
      <c r="ATA929" s="34"/>
      <c r="ATH929" s="35"/>
      <c r="ATI929" s="34"/>
      <c r="ATP929" s="35"/>
      <c r="ATQ929" s="34"/>
      <c r="ATX929" s="35"/>
      <c r="ATY929" s="34"/>
      <c r="AUF929" s="35"/>
      <c r="AUG929" s="34"/>
      <c r="AUN929" s="35"/>
      <c r="AUO929" s="34"/>
      <c r="AUV929" s="35"/>
      <c r="AUW929" s="34"/>
      <c r="AVD929" s="35"/>
      <c r="AVE929" s="34"/>
      <c r="AVL929" s="35"/>
      <c r="AVM929" s="34"/>
      <c r="AVT929" s="35"/>
      <c r="AVU929" s="34"/>
      <c r="AWB929" s="35"/>
      <c r="AWC929" s="34"/>
      <c r="AWJ929" s="35"/>
      <c r="AWK929" s="34"/>
      <c r="AWR929" s="35"/>
      <c r="AWS929" s="34"/>
      <c r="AWZ929" s="35"/>
      <c r="AXA929" s="34"/>
      <c r="AXH929" s="35"/>
      <c r="AXI929" s="34"/>
      <c r="AXP929" s="35"/>
      <c r="AXQ929" s="34"/>
      <c r="AXX929" s="35"/>
      <c r="AXY929" s="34"/>
      <c r="AYF929" s="35"/>
      <c r="AYG929" s="34"/>
      <c r="AYN929" s="35"/>
      <c r="AYO929" s="34"/>
      <c r="AYV929" s="35"/>
      <c r="AYW929" s="34"/>
      <c r="AZD929" s="35"/>
      <c r="AZE929" s="34"/>
      <c r="AZL929" s="35"/>
      <c r="AZM929" s="34"/>
      <c r="AZT929" s="35"/>
      <c r="AZU929" s="34"/>
      <c r="BAB929" s="35"/>
      <c r="BAC929" s="34"/>
      <c r="BAJ929" s="35"/>
      <c r="BAK929" s="34"/>
      <c r="BAR929" s="35"/>
      <c r="BAS929" s="34"/>
      <c r="BAZ929" s="35"/>
      <c r="BBA929" s="34"/>
      <c r="BBH929" s="35"/>
      <c r="BBI929" s="34"/>
      <c r="BBP929" s="35"/>
      <c r="BBQ929" s="34"/>
      <c r="BBX929" s="35"/>
      <c r="BBY929" s="34"/>
      <c r="BCF929" s="35"/>
      <c r="BCG929" s="34"/>
      <c r="BCN929" s="35"/>
      <c r="BCO929" s="34"/>
      <c r="BCV929" s="35"/>
      <c r="BCW929" s="34"/>
      <c r="BDD929" s="35"/>
      <c r="BDE929" s="34"/>
      <c r="BDL929" s="35"/>
      <c r="BDM929" s="34"/>
      <c r="BDT929" s="35"/>
      <c r="BDU929" s="34"/>
      <c r="BEB929" s="35"/>
      <c r="BEC929" s="34"/>
      <c r="BEJ929" s="35"/>
      <c r="BEK929" s="34"/>
      <c r="BER929" s="35"/>
      <c r="BES929" s="34"/>
      <c r="BEZ929" s="35"/>
      <c r="BFA929" s="34"/>
      <c r="BFH929" s="35"/>
      <c r="BFI929" s="34"/>
      <c r="BFP929" s="35"/>
      <c r="BFQ929" s="34"/>
      <c r="BFX929" s="35"/>
      <c r="BFY929" s="34"/>
      <c r="BGF929" s="35"/>
      <c r="BGG929" s="34"/>
      <c r="BGN929" s="35"/>
      <c r="BGO929" s="34"/>
      <c r="BGV929" s="35"/>
      <c r="BGW929" s="34"/>
      <c r="BHD929" s="35"/>
      <c r="BHE929" s="34"/>
      <c r="BHL929" s="35"/>
      <c r="BHM929" s="34"/>
      <c r="BHT929" s="35"/>
      <c r="BHU929" s="34"/>
      <c r="BIB929" s="35"/>
      <c r="BIC929" s="34"/>
      <c r="BIJ929" s="35"/>
      <c r="BIK929" s="34"/>
      <c r="BIR929" s="35"/>
      <c r="BIS929" s="34"/>
      <c r="BIZ929" s="35"/>
      <c r="BJA929" s="34"/>
      <c r="BJH929" s="35"/>
      <c r="BJI929" s="34"/>
      <c r="BJP929" s="35"/>
      <c r="BJQ929" s="34"/>
      <c r="BJX929" s="35"/>
      <c r="BJY929" s="34"/>
      <c r="BKF929" s="35"/>
      <c r="BKG929" s="34"/>
      <c r="BKN929" s="35"/>
      <c r="BKO929" s="34"/>
      <c r="BKV929" s="35"/>
      <c r="BKW929" s="34"/>
      <c r="BLD929" s="35"/>
      <c r="BLE929" s="34"/>
      <c r="BLL929" s="35"/>
      <c r="BLM929" s="34"/>
      <c r="BLT929" s="35"/>
      <c r="BLU929" s="34"/>
      <c r="BMB929" s="35"/>
      <c r="BMC929" s="34"/>
      <c r="BMJ929" s="35"/>
      <c r="BMK929" s="34"/>
      <c r="BMR929" s="35"/>
      <c r="BMS929" s="34"/>
      <c r="BMZ929" s="35"/>
      <c r="BNA929" s="34"/>
      <c r="BNH929" s="35"/>
      <c r="BNI929" s="34"/>
      <c r="BNP929" s="35"/>
      <c r="BNQ929" s="34"/>
      <c r="BNX929" s="35"/>
      <c r="BNY929" s="34"/>
      <c r="BOF929" s="35"/>
      <c r="BOG929" s="34"/>
      <c r="BON929" s="35"/>
      <c r="BOO929" s="34"/>
      <c r="BOV929" s="35"/>
      <c r="BOW929" s="34"/>
      <c r="BPD929" s="35"/>
      <c r="BPE929" s="34"/>
      <c r="BPL929" s="35"/>
      <c r="BPM929" s="34"/>
      <c r="BPT929" s="35"/>
      <c r="BPU929" s="34"/>
      <c r="BQB929" s="35"/>
      <c r="BQC929" s="34"/>
      <c r="BQJ929" s="35"/>
      <c r="BQK929" s="34"/>
      <c r="BQR929" s="35"/>
      <c r="BQS929" s="34"/>
      <c r="BQZ929" s="35"/>
      <c r="BRA929" s="34"/>
      <c r="BRH929" s="35"/>
      <c r="BRI929" s="34"/>
      <c r="BRP929" s="35"/>
      <c r="BRQ929" s="34"/>
      <c r="BRX929" s="35"/>
      <c r="BRY929" s="34"/>
      <c r="BSF929" s="35"/>
      <c r="BSG929" s="34"/>
      <c r="BSN929" s="35"/>
      <c r="BSO929" s="34"/>
      <c r="BSV929" s="35"/>
      <c r="BSW929" s="34"/>
      <c r="BTD929" s="35"/>
      <c r="BTE929" s="34"/>
      <c r="BTL929" s="35"/>
      <c r="BTM929" s="34"/>
      <c r="BTT929" s="35"/>
      <c r="BTU929" s="34"/>
      <c r="BUB929" s="35"/>
      <c r="BUC929" s="34"/>
      <c r="BUJ929" s="35"/>
      <c r="BUK929" s="34"/>
      <c r="BUR929" s="35"/>
      <c r="BUS929" s="34"/>
      <c r="BUZ929" s="35"/>
      <c r="BVA929" s="34"/>
      <c r="BVH929" s="35"/>
      <c r="BVI929" s="34"/>
      <c r="BVP929" s="35"/>
      <c r="BVQ929" s="34"/>
      <c r="BVX929" s="35"/>
      <c r="BVY929" s="34"/>
      <c r="BWF929" s="35"/>
      <c r="BWG929" s="34"/>
      <c r="BWN929" s="35"/>
      <c r="BWO929" s="34"/>
      <c r="BWV929" s="35"/>
      <c r="BWW929" s="34"/>
      <c r="BXD929" s="35"/>
      <c r="BXE929" s="34"/>
      <c r="BXL929" s="35"/>
      <c r="BXM929" s="34"/>
      <c r="BXT929" s="35"/>
      <c r="BXU929" s="34"/>
      <c r="BYB929" s="35"/>
      <c r="BYC929" s="34"/>
      <c r="BYJ929" s="35"/>
      <c r="BYK929" s="34"/>
      <c r="BYR929" s="35"/>
      <c r="BYS929" s="34"/>
      <c r="BYZ929" s="35"/>
      <c r="BZA929" s="34"/>
      <c r="BZH929" s="35"/>
      <c r="BZI929" s="34"/>
      <c r="BZP929" s="35"/>
      <c r="BZQ929" s="34"/>
      <c r="BZX929" s="35"/>
      <c r="BZY929" s="34"/>
      <c r="CAF929" s="35"/>
      <c r="CAG929" s="34"/>
      <c r="CAN929" s="35"/>
      <c r="CAO929" s="34"/>
      <c r="CAV929" s="35"/>
      <c r="CAW929" s="34"/>
      <c r="CBD929" s="35"/>
      <c r="CBE929" s="34"/>
      <c r="CBL929" s="35"/>
      <c r="CBM929" s="34"/>
      <c r="CBT929" s="35"/>
      <c r="CBU929" s="34"/>
      <c r="CCB929" s="35"/>
      <c r="CCC929" s="34"/>
      <c r="CCJ929" s="35"/>
      <c r="CCK929" s="34"/>
      <c r="CCR929" s="35"/>
      <c r="CCS929" s="34"/>
      <c r="CCZ929" s="35"/>
      <c r="CDA929" s="34"/>
      <c r="CDH929" s="35"/>
      <c r="CDI929" s="34"/>
      <c r="CDP929" s="35"/>
      <c r="CDQ929" s="34"/>
      <c r="CDX929" s="35"/>
      <c r="CDY929" s="34"/>
      <c r="CEF929" s="35"/>
      <c r="CEG929" s="34"/>
      <c r="CEN929" s="35"/>
      <c r="CEO929" s="34"/>
      <c r="CEV929" s="35"/>
      <c r="CEW929" s="34"/>
      <c r="CFD929" s="35"/>
      <c r="CFE929" s="34"/>
      <c r="CFL929" s="35"/>
      <c r="CFM929" s="34"/>
      <c r="CFT929" s="35"/>
      <c r="CFU929" s="34"/>
      <c r="CGB929" s="35"/>
      <c r="CGC929" s="34"/>
      <c r="CGJ929" s="35"/>
      <c r="CGK929" s="34"/>
      <c r="CGR929" s="35"/>
      <c r="CGS929" s="34"/>
      <c r="CGZ929" s="35"/>
      <c r="CHA929" s="34"/>
      <c r="CHH929" s="35"/>
      <c r="CHI929" s="34"/>
      <c r="CHP929" s="35"/>
      <c r="CHQ929" s="34"/>
      <c r="CHX929" s="35"/>
      <c r="CHY929" s="34"/>
      <c r="CIF929" s="35"/>
      <c r="CIG929" s="34"/>
      <c r="CIN929" s="35"/>
      <c r="CIO929" s="34"/>
      <c r="CIV929" s="35"/>
      <c r="CIW929" s="34"/>
      <c r="CJD929" s="35"/>
      <c r="CJE929" s="34"/>
      <c r="CJL929" s="35"/>
      <c r="CJM929" s="34"/>
      <c r="CJT929" s="35"/>
      <c r="CJU929" s="34"/>
      <c r="CKB929" s="35"/>
      <c r="CKC929" s="34"/>
      <c r="CKJ929" s="35"/>
      <c r="CKK929" s="34"/>
      <c r="CKR929" s="35"/>
      <c r="CKS929" s="34"/>
      <c r="CKZ929" s="35"/>
      <c r="CLA929" s="34"/>
      <c r="CLH929" s="35"/>
      <c r="CLI929" s="34"/>
      <c r="CLP929" s="35"/>
      <c r="CLQ929" s="34"/>
      <c r="CLX929" s="35"/>
      <c r="CLY929" s="34"/>
      <c r="CMF929" s="35"/>
      <c r="CMG929" s="34"/>
      <c r="CMN929" s="35"/>
      <c r="CMO929" s="34"/>
      <c r="CMV929" s="35"/>
      <c r="CMW929" s="34"/>
      <c r="CND929" s="35"/>
      <c r="CNE929" s="34"/>
      <c r="CNL929" s="35"/>
      <c r="CNM929" s="34"/>
      <c r="CNT929" s="35"/>
      <c r="CNU929" s="34"/>
      <c r="COB929" s="35"/>
      <c r="COC929" s="34"/>
      <c r="COJ929" s="35"/>
      <c r="COK929" s="34"/>
      <c r="COR929" s="35"/>
      <c r="COS929" s="34"/>
      <c r="COZ929" s="35"/>
      <c r="CPA929" s="34"/>
      <c r="CPH929" s="35"/>
      <c r="CPI929" s="34"/>
      <c r="CPP929" s="35"/>
      <c r="CPQ929" s="34"/>
      <c r="CPX929" s="35"/>
      <c r="CPY929" s="34"/>
      <c r="CQF929" s="35"/>
      <c r="CQG929" s="34"/>
      <c r="CQN929" s="35"/>
      <c r="CQO929" s="34"/>
      <c r="CQV929" s="35"/>
      <c r="CQW929" s="34"/>
      <c r="CRD929" s="35"/>
      <c r="CRE929" s="34"/>
      <c r="CRL929" s="35"/>
      <c r="CRM929" s="34"/>
      <c r="CRT929" s="35"/>
      <c r="CRU929" s="34"/>
      <c r="CSB929" s="35"/>
      <c r="CSC929" s="34"/>
      <c r="CSJ929" s="35"/>
      <c r="CSK929" s="34"/>
      <c r="CSR929" s="35"/>
      <c r="CSS929" s="34"/>
      <c r="CSZ929" s="35"/>
      <c r="CTA929" s="34"/>
      <c r="CTH929" s="35"/>
      <c r="CTI929" s="34"/>
      <c r="CTP929" s="35"/>
      <c r="CTQ929" s="34"/>
      <c r="CTX929" s="35"/>
      <c r="CTY929" s="34"/>
      <c r="CUF929" s="35"/>
      <c r="CUG929" s="34"/>
      <c r="CUN929" s="35"/>
      <c r="CUO929" s="34"/>
      <c r="CUV929" s="35"/>
      <c r="CUW929" s="34"/>
      <c r="CVD929" s="35"/>
      <c r="CVE929" s="34"/>
      <c r="CVL929" s="35"/>
      <c r="CVM929" s="34"/>
      <c r="CVT929" s="35"/>
      <c r="CVU929" s="34"/>
      <c r="CWB929" s="35"/>
      <c r="CWC929" s="34"/>
      <c r="CWJ929" s="35"/>
      <c r="CWK929" s="34"/>
      <c r="CWR929" s="35"/>
      <c r="CWS929" s="34"/>
      <c r="CWZ929" s="35"/>
      <c r="CXA929" s="34"/>
      <c r="CXH929" s="35"/>
      <c r="CXI929" s="34"/>
      <c r="CXP929" s="35"/>
      <c r="CXQ929" s="34"/>
      <c r="CXX929" s="35"/>
      <c r="CXY929" s="34"/>
      <c r="CYF929" s="35"/>
      <c r="CYG929" s="34"/>
      <c r="CYN929" s="35"/>
      <c r="CYO929" s="34"/>
      <c r="CYV929" s="35"/>
      <c r="CYW929" s="34"/>
      <c r="CZD929" s="35"/>
      <c r="CZE929" s="34"/>
      <c r="CZL929" s="35"/>
      <c r="CZM929" s="34"/>
      <c r="CZT929" s="35"/>
      <c r="CZU929" s="34"/>
      <c r="DAB929" s="35"/>
      <c r="DAC929" s="34"/>
      <c r="DAJ929" s="35"/>
      <c r="DAK929" s="34"/>
      <c r="DAR929" s="35"/>
      <c r="DAS929" s="34"/>
      <c r="DAZ929" s="35"/>
      <c r="DBA929" s="34"/>
      <c r="DBH929" s="35"/>
      <c r="DBI929" s="34"/>
      <c r="DBP929" s="35"/>
      <c r="DBQ929" s="34"/>
      <c r="DBX929" s="35"/>
      <c r="DBY929" s="34"/>
      <c r="DCF929" s="35"/>
      <c r="DCG929" s="34"/>
      <c r="DCN929" s="35"/>
      <c r="DCO929" s="34"/>
      <c r="DCV929" s="35"/>
      <c r="DCW929" s="34"/>
      <c r="DDD929" s="35"/>
      <c r="DDE929" s="34"/>
      <c r="DDL929" s="35"/>
      <c r="DDM929" s="34"/>
      <c r="DDT929" s="35"/>
      <c r="DDU929" s="34"/>
      <c r="DEB929" s="35"/>
      <c r="DEC929" s="34"/>
      <c r="DEJ929" s="35"/>
      <c r="DEK929" s="34"/>
      <c r="DER929" s="35"/>
      <c r="DES929" s="34"/>
      <c r="DEZ929" s="35"/>
      <c r="DFA929" s="34"/>
      <c r="DFH929" s="35"/>
      <c r="DFI929" s="34"/>
      <c r="DFP929" s="35"/>
      <c r="DFQ929" s="34"/>
      <c r="DFX929" s="35"/>
      <c r="DFY929" s="34"/>
      <c r="DGF929" s="35"/>
      <c r="DGG929" s="34"/>
      <c r="DGN929" s="35"/>
      <c r="DGO929" s="34"/>
      <c r="DGV929" s="35"/>
      <c r="DGW929" s="34"/>
      <c r="DHD929" s="35"/>
      <c r="DHE929" s="34"/>
      <c r="DHL929" s="35"/>
      <c r="DHM929" s="34"/>
      <c r="DHT929" s="35"/>
      <c r="DHU929" s="34"/>
      <c r="DIB929" s="35"/>
      <c r="DIC929" s="34"/>
      <c r="DIJ929" s="35"/>
      <c r="DIK929" s="34"/>
      <c r="DIR929" s="35"/>
      <c r="DIS929" s="34"/>
      <c r="DIZ929" s="35"/>
      <c r="DJA929" s="34"/>
      <c r="DJH929" s="35"/>
      <c r="DJI929" s="34"/>
      <c r="DJP929" s="35"/>
      <c r="DJQ929" s="34"/>
      <c r="DJX929" s="35"/>
      <c r="DJY929" s="34"/>
      <c r="DKF929" s="35"/>
      <c r="DKG929" s="34"/>
      <c r="DKN929" s="35"/>
      <c r="DKO929" s="34"/>
      <c r="DKV929" s="35"/>
      <c r="DKW929" s="34"/>
      <c r="DLD929" s="35"/>
      <c r="DLE929" s="34"/>
      <c r="DLL929" s="35"/>
      <c r="DLM929" s="34"/>
      <c r="DLT929" s="35"/>
      <c r="DLU929" s="34"/>
      <c r="DMB929" s="35"/>
      <c r="DMC929" s="34"/>
      <c r="DMJ929" s="35"/>
      <c r="DMK929" s="34"/>
      <c r="DMR929" s="35"/>
      <c r="DMS929" s="34"/>
      <c r="DMZ929" s="35"/>
      <c r="DNA929" s="34"/>
      <c r="DNH929" s="35"/>
      <c r="DNI929" s="34"/>
      <c r="DNP929" s="35"/>
      <c r="DNQ929" s="34"/>
      <c r="DNX929" s="35"/>
      <c r="DNY929" s="34"/>
      <c r="DOF929" s="35"/>
      <c r="DOG929" s="34"/>
      <c r="DON929" s="35"/>
      <c r="DOO929" s="34"/>
      <c r="DOV929" s="35"/>
      <c r="DOW929" s="34"/>
      <c r="DPD929" s="35"/>
      <c r="DPE929" s="34"/>
      <c r="DPL929" s="35"/>
      <c r="DPM929" s="34"/>
      <c r="DPT929" s="35"/>
      <c r="DPU929" s="34"/>
      <c r="DQB929" s="35"/>
      <c r="DQC929" s="34"/>
      <c r="DQJ929" s="35"/>
      <c r="DQK929" s="34"/>
      <c r="DQR929" s="35"/>
      <c r="DQS929" s="34"/>
      <c r="DQZ929" s="35"/>
      <c r="DRA929" s="34"/>
      <c r="DRH929" s="35"/>
      <c r="DRI929" s="34"/>
      <c r="DRP929" s="35"/>
      <c r="DRQ929" s="34"/>
      <c r="DRX929" s="35"/>
      <c r="DRY929" s="34"/>
      <c r="DSF929" s="35"/>
      <c r="DSG929" s="34"/>
      <c r="DSN929" s="35"/>
      <c r="DSO929" s="34"/>
      <c r="DSV929" s="35"/>
      <c r="DSW929" s="34"/>
      <c r="DTD929" s="35"/>
      <c r="DTE929" s="34"/>
      <c r="DTL929" s="35"/>
      <c r="DTM929" s="34"/>
      <c r="DTT929" s="35"/>
      <c r="DTU929" s="34"/>
      <c r="DUB929" s="35"/>
      <c r="DUC929" s="34"/>
      <c r="DUJ929" s="35"/>
      <c r="DUK929" s="34"/>
      <c r="DUR929" s="35"/>
      <c r="DUS929" s="34"/>
      <c r="DUZ929" s="35"/>
      <c r="DVA929" s="34"/>
      <c r="DVH929" s="35"/>
      <c r="DVI929" s="34"/>
      <c r="DVP929" s="35"/>
      <c r="DVQ929" s="34"/>
      <c r="DVX929" s="35"/>
      <c r="DVY929" s="34"/>
      <c r="DWF929" s="35"/>
      <c r="DWG929" s="34"/>
      <c r="DWN929" s="35"/>
      <c r="DWO929" s="34"/>
      <c r="DWV929" s="35"/>
      <c r="DWW929" s="34"/>
      <c r="DXD929" s="35"/>
      <c r="DXE929" s="34"/>
      <c r="DXL929" s="35"/>
      <c r="DXM929" s="34"/>
      <c r="DXT929" s="35"/>
      <c r="DXU929" s="34"/>
      <c r="DYB929" s="35"/>
      <c r="DYC929" s="34"/>
      <c r="DYJ929" s="35"/>
      <c r="DYK929" s="34"/>
      <c r="DYR929" s="35"/>
      <c r="DYS929" s="34"/>
      <c r="DYZ929" s="35"/>
      <c r="DZA929" s="34"/>
      <c r="DZH929" s="35"/>
      <c r="DZI929" s="34"/>
      <c r="DZP929" s="35"/>
      <c r="DZQ929" s="34"/>
      <c r="DZX929" s="35"/>
      <c r="DZY929" s="34"/>
      <c r="EAF929" s="35"/>
      <c r="EAG929" s="34"/>
      <c r="EAN929" s="35"/>
      <c r="EAO929" s="34"/>
      <c r="EAV929" s="35"/>
      <c r="EAW929" s="34"/>
      <c r="EBD929" s="35"/>
      <c r="EBE929" s="34"/>
      <c r="EBL929" s="35"/>
      <c r="EBM929" s="34"/>
      <c r="EBT929" s="35"/>
      <c r="EBU929" s="34"/>
      <c r="ECB929" s="35"/>
      <c r="ECC929" s="34"/>
      <c r="ECJ929" s="35"/>
      <c r="ECK929" s="34"/>
      <c r="ECR929" s="35"/>
      <c r="ECS929" s="34"/>
      <c r="ECZ929" s="35"/>
      <c r="EDA929" s="34"/>
      <c r="EDH929" s="35"/>
      <c r="EDI929" s="34"/>
      <c r="EDP929" s="35"/>
      <c r="EDQ929" s="34"/>
      <c r="EDX929" s="35"/>
      <c r="EDY929" s="34"/>
      <c r="EEF929" s="35"/>
      <c r="EEG929" s="34"/>
      <c r="EEN929" s="35"/>
      <c r="EEO929" s="34"/>
      <c r="EEV929" s="35"/>
      <c r="EEW929" s="34"/>
      <c r="EFD929" s="35"/>
      <c r="EFE929" s="34"/>
      <c r="EFL929" s="35"/>
      <c r="EFM929" s="34"/>
      <c r="EFT929" s="35"/>
      <c r="EFU929" s="34"/>
      <c r="EGB929" s="35"/>
      <c r="EGC929" s="34"/>
      <c r="EGJ929" s="35"/>
      <c r="EGK929" s="34"/>
      <c r="EGR929" s="35"/>
      <c r="EGS929" s="34"/>
      <c r="EGZ929" s="35"/>
      <c r="EHA929" s="34"/>
      <c r="EHH929" s="35"/>
      <c r="EHI929" s="34"/>
      <c r="EHP929" s="35"/>
      <c r="EHQ929" s="34"/>
      <c r="EHX929" s="35"/>
      <c r="EHY929" s="34"/>
      <c r="EIF929" s="35"/>
      <c r="EIG929" s="34"/>
      <c r="EIN929" s="35"/>
      <c r="EIO929" s="34"/>
      <c r="EIV929" s="35"/>
      <c r="EIW929" s="34"/>
      <c r="EJD929" s="35"/>
      <c r="EJE929" s="34"/>
      <c r="EJL929" s="35"/>
      <c r="EJM929" s="34"/>
      <c r="EJT929" s="35"/>
      <c r="EJU929" s="34"/>
      <c r="EKB929" s="35"/>
      <c r="EKC929" s="34"/>
      <c r="EKJ929" s="35"/>
      <c r="EKK929" s="34"/>
      <c r="EKR929" s="35"/>
      <c r="EKS929" s="34"/>
      <c r="EKZ929" s="35"/>
      <c r="ELA929" s="34"/>
      <c r="ELH929" s="35"/>
      <c r="ELI929" s="34"/>
      <c r="ELP929" s="35"/>
      <c r="ELQ929" s="34"/>
      <c r="ELX929" s="35"/>
      <c r="ELY929" s="34"/>
      <c r="EMF929" s="35"/>
      <c r="EMG929" s="34"/>
      <c r="EMN929" s="35"/>
      <c r="EMO929" s="34"/>
      <c r="EMV929" s="35"/>
      <c r="EMW929" s="34"/>
      <c r="END929" s="35"/>
      <c r="ENE929" s="34"/>
      <c r="ENL929" s="35"/>
      <c r="ENM929" s="34"/>
      <c r="ENT929" s="35"/>
      <c r="ENU929" s="34"/>
      <c r="EOB929" s="35"/>
      <c r="EOC929" s="34"/>
      <c r="EOJ929" s="35"/>
      <c r="EOK929" s="34"/>
      <c r="EOR929" s="35"/>
      <c r="EOS929" s="34"/>
      <c r="EOZ929" s="35"/>
      <c r="EPA929" s="34"/>
      <c r="EPH929" s="35"/>
      <c r="EPI929" s="34"/>
      <c r="EPP929" s="35"/>
      <c r="EPQ929" s="34"/>
      <c r="EPX929" s="35"/>
      <c r="EPY929" s="34"/>
      <c r="EQF929" s="35"/>
      <c r="EQG929" s="34"/>
      <c r="EQN929" s="35"/>
      <c r="EQO929" s="34"/>
      <c r="EQV929" s="35"/>
      <c r="EQW929" s="34"/>
      <c r="ERD929" s="35"/>
      <c r="ERE929" s="34"/>
      <c r="ERL929" s="35"/>
      <c r="ERM929" s="34"/>
      <c r="ERT929" s="35"/>
      <c r="ERU929" s="34"/>
      <c r="ESB929" s="35"/>
      <c r="ESC929" s="34"/>
      <c r="ESJ929" s="35"/>
      <c r="ESK929" s="34"/>
      <c r="ESR929" s="35"/>
      <c r="ESS929" s="34"/>
      <c r="ESZ929" s="35"/>
      <c r="ETA929" s="34"/>
      <c r="ETH929" s="35"/>
      <c r="ETI929" s="34"/>
      <c r="ETP929" s="35"/>
      <c r="ETQ929" s="34"/>
      <c r="ETX929" s="35"/>
      <c r="ETY929" s="34"/>
      <c r="EUF929" s="35"/>
      <c r="EUG929" s="34"/>
      <c r="EUN929" s="35"/>
      <c r="EUO929" s="34"/>
      <c r="EUV929" s="35"/>
      <c r="EUW929" s="34"/>
      <c r="EVD929" s="35"/>
      <c r="EVE929" s="34"/>
      <c r="EVL929" s="35"/>
      <c r="EVM929" s="34"/>
      <c r="EVT929" s="35"/>
      <c r="EVU929" s="34"/>
      <c r="EWB929" s="35"/>
      <c r="EWC929" s="34"/>
      <c r="EWJ929" s="35"/>
      <c r="EWK929" s="34"/>
      <c r="EWR929" s="35"/>
      <c r="EWS929" s="34"/>
      <c r="EWZ929" s="35"/>
      <c r="EXA929" s="34"/>
      <c r="EXH929" s="35"/>
      <c r="EXI929" s="34"/>
      <c r="EXP929" s="35"/>
      <c r="EXQ929" s="34"/>
      <c r="EXX929" s="35"/>
      <c r="EXY929" s="34"/>
      <c r="EYF929" s="35"/>
      <c r="EYG929" s="34"/>
      <c r="EYN929" s="35"/>
      <c r="EYO929" s="34"/>
      <c r="EYV929" s="35"/>
      <c r="EYW929" s="34"/>
      <c r="EZD929" s="35"/>
      <c r="EZE929" s="34"/>
      <c r="EZL929" s="35"/>
      <c r="EZM929" s="34"/>
      <c r="EZT929" s="35"/>
      <c r="EZU929" s="34"/>
      <c r="FAB929" s="35"/>
      <c r="FAC929" s="34"/>
      <c r="FAJ929" s="35"/>
      <c r="FAK929" s="34"/>
      <c r="FAR929" s="35"/>
      <c r="FAS929" s="34"/>
      <c r="FAZ929" s="35"/>
      <c r="FBA929" s="34"/>
      <c r="FBH929" s="35"/>
      <c r="FBI929" s="34"/>
      <c r="FBP929" s="35"/>
      <c r="FBQ929" s="34"/>
      <c r="FBX929" s="35"/>
      <c r="FBY929" s="34"/>
      <c r="FCF929" s="35"/>
      <c r="FCG929" s="34"/>
      <c r="FCN929" s="35"/>
      <c r="FCO929" s="34"/>
      <c r="FCV929" s="35"/>
      <c r="FCW929" s="34"/>
      <c r="FDD929" s="35"/>
      <c r="FDE929" s="34"/>
      <c r="FDL929" s="35"/>
      <c r="FDM929" s="34"/>
      <c r="FDT929" s="35"/>
      <c r="FDU929" s="34"/>
      <c r="FEB929" s="35"/>
      <c r="FEC929" s="34"/>
      <c r="FEJ929" s="35"/>
      <c r="FEK929" s="34"/>
      <c r="FER929" s="35"/>
      <c r="FES929" s="34"/>
      <c r="FEZ929" s="35"/>
      <c r="FFA929" s="34"/>
      <c r="FFH929" s="35"/>
      <c r="FFI929" s="34"/>
      <c r="FFP929" s="35"/>
      <c r="FFQ929" s="34"/>
      <c r="FFX929" s="35"/>
      <c r="FFY929" s="34"/>
      <c r="FGF929" s="35"/>
      <c r="FGG929" s="34"/>
      <c r="FGN929" s="35"/>
      <c r="FGO929" s="34"/>
      <c r="FGV929" s="35"/>
      <c r="FGW929" s="34"/>
      <c r="FHD929" s="35"/>
      <c r="FHE929" s="34"/>
      <c r="FHL929" s="35"/>
      <c r="FHM929" s="34"/>
      <c r="FHT929" s="35"/>
      <c r="FHU929" s="34"/>
      <c r="FIB929" s="35"/>
      <c r="FIC929" s="34"/>
      <c r="FIJ929" s="35"/>
      <c r="FIK929" s="34"/>
      <c r="FIR929" s="35"/>
      <c r="FIS929" s="34"/>
      <c r="FIZ929" s="35"/>
      <c r="FJA929" s="34"/>
      <c r="FJH929" s="35"/>
      <c r="FJI929" s="34"/>
      <c r="FJP929" s="35"/>
      <c r="FJQ929" s="34"/>
      <c r="FJX929" s="35"/>
      <c r="FJY929" s="34"/>
      <c r="FKF929" s="35"/>
      <c r="FKG929" s="34"/>
      <c r="FKN929" s="35"/>
      <c r="FKO929" s="34"/>
      <c r="FKV929" s="35"/>
      <c r="FKW929" s="34"/>
      <c r="FLD929" s="35"/>
      <c r="FLE929" s="34"/>
      <c r="FLL929" s="35"/>
      <c r="FLM929" s="34"/>
      <c r="FLT929" s="35"/>
      <c r="FLU929" s="34"/>
      <c r="FMB929" s="35"/>
      <c r="FMC929" s="34"/>
      <c r="FMJ929" s="35"/>
      <c r="FMK929" s="34"/>
      <c r="FMR929" s="35"/>
      <c r="FMS929" s="34"/>
      <c r="FMZ929" s="35"/>
      <c r="FNA929" s="34"/>
      <c r="FNH929" s="35"/>
      <c r="FNI929" s="34"/>
      <c r="FNP929" s="35"/>
      <c r="FNQ929" s="34"/>
      <c r="FNX929" s="35"/>
      <c r="FNY929" s="34"/>
      <c r="FOF929" s="35"/>
      <c r="FOG929" s="34"/>
      <c r="FON929" s="35"/>
      <c r="FOO929" s="34"/>
      <c r="FOV929" s="35"/>
      <c r="FOW929" s="34"/>
      <c r="FPD929" s="35"/>
      <c r="FPE929" s="34"/>
      <c r="FPL929" s="35"/>
      <c r="FPM929" s="34"/>
      <c r="FPT929" s="35"/>
      <c r="FPU929" s="34"/>
      <c r="FQB929" s="35"/>
      <c r="FQC929" s="34"/>
      <c r="FQJ929" s="35"/>
      <c r="FQK929" s="34"/>
      <c r="FQR929" s="35"/>
      <c r="FQS929" s="34"/>
      <c r="FQZ929" s="35"/>
      <c r="FRA929" s="34"/>
      <c r="FRH929" s="35"/>
      <c r="FRI929" s="34"/>
      <c r="FRP929" s="35"/>
      <c r="FRQ929" s="34"/>
      <c r="FRX929" s="35"/>
      <c r="FRY929" s="34"/>
      <c r="FSF929" s="35"/>
      <c r="FSG929" s="34"/>
      <c r="FSN929" s="35"/>
      <c r="FSO929" s="34"/>
      <c r="FSV929" s="35"/>
      <c r="FSW929" s="34"/>
      <c r="FTD929" s="35"/>
      <c r="FTE929" s="34"/>
      <c r="FTL929" s="35"/>
      <c r="FTM929" s="34"/>
      <c r="FTT929" s="35"/>
      <c r="FTU929" s="34"/>
      <c r="FUB929" s="35"/>
      <c r="FUC929" s="34"/>
      <c r="FUJ929" s="35"/>
      <c r="FUK929" s="34"/>
      <c r="FUR929" s="35"/>
      <c r="FUS929" s="34"/>
      <c r="FUZ929" s="35"/>
      <c r="FVA929" s="34"/>
      <c r="FVH929" s="35"/>
      <c r="FVI929" s="34"/>
      <c r="FVP929" s="35"/>
      <c r="FVQ929" s="34"/>
      <c r="FVX929" s="35"/>
      <c r="FVY929" s="34"/>
      <c r="FWF929" s="35"/>
      <c r="FWG929" s="34"/>
      <c r="FWN929" s="35"/>
      <c r="FWO929" s="34"/>
      <c r="FWV929" s="35"/>
      <c r="FWW929" s="34"/>
      <c r="FXD929" s="35"/>
      <c r="FXE929" s="34"/>
      <c r="FXL929" s="35"/>
      <c r="FXM929" s="34"/>
      <c r="FXT929" s="35"/>
      <c r="FXU929" s="34"/>
      <c r="FYB929" s="35"/>
      <c r="FYC929" s="34"/>
      <c r="FYJ929" s="35"/>
      <c r="FYK929" s="34"/>
      <c r="FYR929" s="35"/>
      <c r="FYS929" s="34"/>
      <c r="FYZ929" s="35"/>
      <c r="FZA929" s="34"/>
      <c r="FZH929" s="35"/>
      <c r="FZI929" s="34"/>
      <c r="FZP929" s="35"/>
      <c r="FZQ929" s="34"/>
      <c r="FZX929" s="35"/>
      <c r="FZY929" s="34"/>
      <c r="GAF929" s="35"/>
      <c r="GAG929" s="34"/>
      <c r="GAN929" s="35"/>
      <c r="GAO929" s="34"/>
      <c r="GAV929" s="35"/>
      <c r="GAW929" s="34"/>
      <c r="GBD929" s="35"/>
      <c r="GBE929" s="34"/>
      <c r="GBL929" s="35"/>
      <c r="GBM929" s="34"/>
      <c r="GBT929" s="35"/>
      <c r="GBU929" s="34"/>
      <c r="GCB929" s="35"/>
      <c r="GCC929" s="34"/>
      <c r="GCJ929" s="35"/>
      <c r="GCK929" s="34"/>
      <c r="GCR929" s="35"/>
      <c r="GCS929" s="34"/>
      <c r="GCZ929" s="35"/>
      <c r="GDA929" s="34"/>
      <c r="GDH929" s="35"/>
      <c r="GDI929" s="34"/>
      <c r="GDP929" s="35"/>
      <c r="GDQ929" s="34"/>
      <c r="GDX929" s="35"/>
      <c r="GDY929" s="34"/>
      <c r="GEF929" s="35"/>
      <c r="GEG929" s="34"/>
      <c r="GEN929" s="35"/>
      <c r="GEO929" s="34"/>
      <c r="GEV929" s="35"/>
      <c r="GEW929" s="34"/>
      <c r="GFD929" s="35"/>
      <c r="GFE929" s="34"/>
      <c r="GFL929" s="35"/>
      <c r="GFM929" s="34"/>
      <c r="GFT929" s="35"/>
      <c r="GFU929" s="34"/>
      <c r="GGB929" s="35"/>
      <c r="GGC929" s="34"/>
      <c r="GGJ929" s="35"/>
      <c r="GGK929" s="34"/>
      <c r="GGR929" s="35"/>
      <c r="GGS929" s="34"/>
      <c r="GGZ929" s="35"/>
      <c r="GHA929" s="34"/>
      <c r="GHH929" s="35"/>
      <c r="GHI929" s="34"/>
      <c r="GHP929" s="35"/>
      <c r="GHQ929" s="34"/>
      <c r="GHX929" s="35"/>
      <c r="GHY929" s="34"/>
      <c r="GIF929" s="35"/>
      <c r="GIG929" s="34"/>
      <c r="GIN929" s="35"/>
      <c r="GIO929" s="34"/>
      <c r="GIV929" s="35"/>
      <c r="GIW929" s="34"/>
      <c r="GJD929" s="35"/>
      <c r="GJE929" s="34"/>
      <c r="GJL929" s="35"/>
      <c r="GJM929" s="34"/>
      <c r="GJT929" s="35"/>
      <c r="GJU929" s="34"/>
      <c r="GKB929" s="35"/>
      <c r="GKC929" s="34"/>
      <c r="GKJ929" s="35"/>
      <c r="GKK929" s="34"/>
      <c r="GKR929" s="35"/>
      <c r="GKS929" s="34"/>
      <c r="GKZ929" s="35"/>
      <c r="GLA929" s="34"/>
      <c r="GLH929" s="35"/>
      <c r="GLI929" s="34"/>
      <c r="GLP929" s="35"/>
      <c r="GLQ929" s="34"/>
      <c r="GLX929" s="35"/>
      <c r="GLY929" s="34"/>
      <c r="GMF929" s="35"/>
      <c r="GMG929" s="34"/>
      <c r="GMN929" s="35"/>
      <c r="GMO929" s="34"/>
      <c r="GMV929" s="35"/>
      <c r="GMW929" s="34"/>
      <c r="GND929" s="35"/>
      <c r="GNE929" s="34"/>
      <c r="GNL929" s="35"/>
      <c r="GNM929" s="34"/>
      <c r="GNT929" s="35"/>
      <c r="GNU929" s="34"/>
      <c r="GOB929" s="35"/>
      <c r="GOC929" s="34"/>
      <c r="GOJ929" s="35"/>
      <c r="GOK929" s="34"/>
      <c r="GOR929" s="35"/>
      <c r="GOS929" s="34"/>
      <c r="GOZ929" s="35"/>
      <c r="GPA929" s="34"/>
      <c r="GPH929" s="35"/>
      <c r="GPI929" s="34"/>
      <c r="GPP929" s="35"/>
      <c r="GPQ929" s="34"/>
      <c r="GPX929" s="35"/>
      <c r="GPY929" s="34"/>
      <c r="GQF929" s="35"/>
      <c r="GQG929" s="34"/>
      <c r="GQN929" s="35"/>
      <c r="GQO929" s="34"/>
      <c r="GQV929" s="35"/>
      <c r="GQW929" s="34"/>
      <c r="GRD929" s="35"/>
      <c r="GRE929" s="34"/>
      <c r="GRL929" s="35"/>
      <c r="GRM929" s="34"/>
      <c r="GRT929" s="35"/>
      <c r="GRU929" s="34"/>
      <c r="GSB929" s="35"/>
      <c r="GSC929" s="34"/>
      <c r="GSJ929" s="35"/>
      <c r="GSK929" s="34"/>
      <c r="GSR929" s="35"/>
      <c r="GSS929" s="34"/>
      <c r="GSZ929" s="35"/>
      <c r="GTA929" s="34"/>
      <c r="GTH929" s="35"/>
      <c r="GTI929" s="34"/>
      <c r="GTP929" s="35"/>
      <c r="GTQ929" s="34"/>
      <c r="GTX929" s="35"/>
      <c r="GTY929" s="34"/>
      <c r="GUF929" s="35"/>
      <c r="GUG929" s="34"/>
      <c r="GUN929" s="35"/>
      <c r="GUO929" s="34"/>
      <c r="GUV929" s="35"/>
      <c r="GUW929" s="34"/>
      <c r="GVD929" s="35"/>
      <c r="GVE929" s="34"/>
      <c r="GVL929" s="35"/>
      <c r="GVM929" s="34"/>
      <c r="GVT929" s="35"/>
      <c r="GVU929" s="34"/>
      <c r="GWB929" s="35"/>
      <c r="GWC929" s="34"/>
      <c r="GWJ929" s="35"/>
      <c r="GWK929" s="34"/>
      <c r="GWR929" s="35"/>
      <c r="GWS929" s="34"/>
      <c r="GWZ929" s="35"/>
      <c r="GXA929" s="34"/>
      <c r="GXH929" s="35"/>
      <c r="GXI929" s="34"/>
      <c r="GXP929" s="35"/>
      <c r="GXQ929" s="34"/>
      <c r="GXX929" s="35"/>
      <c r="GXY929" s="34"/>
      <c r="GYF929" s="35"/>
      <c r="GYG929" s="34"/>
      <c r="GYN929" s="35"/>
      <c r="GYO929" s="34"/>
      <c r="GYV929" s="35"/>
      <c r="GYW929" s="34"/>
      <c r="GZD929" s="35"/>
      <c r="GZE929" s="34"/>
      <c r="GZL929" s="35"/>
      <c r="GZM929" s="34"/>
      <c r="GZT929" s="35"/>
      <c r="GZU929" s="34"/>
      <c r="HAB929" s="35"/>
      <c r="HAC929" s="34"/>
      <c r="HAJ929" s="35"/>
      <c r="HAK929" s="34"/>
      <c r="HAR929" s="35"/>
      <c r="HAS929" s="34"/>
      <c r="HAZ929" s="35"/>
      <c r="HBA929" s="34"/>
      <c r="HBH929" s="35"/>
      <c r="HBI929" s="34"/>
      <c r="HBP929" s="35"/>
      <c r="HBQ929" s="34"/>
      <c r="HBX929" s="35"/>
      <c r="HBY929" s="34"/>
      <c r="HCF929" s="35"/>
      <c r="HCG929" s="34"/>
      <c r="HCN929" s="35"/>
      <c r="HCO929" s="34"/>
      <c r="HCV929" s="35"/>
      <c r="HCW929" s="34"/>
      <c r="HDD929" s="35"/>
      <c r="HDE929" s="34"/>
      <c r="HDL929" s="35"/>
      <c r="HDM929" s="34"/>
      <c r="HDT929" s="35"/>
      <c r="HDU929" s="34"/>
      <c r="HEB929" s="35"/>
      <c r="HEC929" s="34"/>
      <c r="HEJ929" s="35"/>
      <c r="HEK929" s="34"/>
      <c r="HER929" s="35"/>
      <c r="HES929" s="34"/>
      <c r="HEZ929" s="35"/>
      <c r="HFA929" s="34"/>
      <c r="HFH929" s="35"/>
      <c r="HFI929" s="34"/>
      <c r="HFP929" s="35"/>
      <c r="HFQ929" s="34"/>
      <c r="HFX929" s="35"/>
      <c r="HFY929" s="34"/>
      <c r="HGF929" s="35"/>
      <c r="HGG929" s="34"/>
      <c r="HGN929" s="35"/>
      <c r="HGO929" s="34"/>
      <c r="HGV929" s="35"/>
      <c r="HGW929" s="34"/>
      <c r="HHD929" s="35"/>
      <c r="HHE929" s="34"/>
      <c r="HHL929" s="35"/>
      <c r="HHM929" s="34"/>
      <c r="HHT929" s="35"/>
      <c r="HHU929" s="34"/>
      <c r="HIB929" s="35"/>
      <c r="HIC929" s="34"/>
      <c r="HIJ929" s="35"/>
      <c r="HIK929" s="34"/>
      <c r="HIR929" s="35"/>
      <c r="HIS929" s="34"/>
      <c r="HIZ929" s="35"/>
      <c r="HJA929" s="34"/>
      <c r="HJH929" s="35"/>
      <c r="HJI929" s="34"/>
      <c r="HJP929" s="35"/>
      <c r="HJQ929" s="34"/>
      <c r="HJX929" s="35"/>
      <c r="HJY929" s="34"/>
      <c r="HKF929" s="35"/>
      <c r="HKG929" s="34"/>
      <c r="HKN929" s="35"/>
      <c r="HKO929" s="34"/>
      <c r="HKV929" s="35"/>
      <c r="HKW929" s="34"/>
      <c r="HLD929" s="35"/>
      <c r="HLE929" s="34"/>
      <c r="HLL929" s="35"/>
      <c r="HLM929" s="34"/>
      <c r="HLT929" s="35"/>
      <c r="HLU929" s="34"/>
      <c r="HMB929" s="35"/>
      <c r="HMC929" s="34"/>
      <c r="HMJ929" s="35"/>
      <c r="HMK929" s="34"/>
      <c r="HMR929" s="35"/>
      <c r="HMS929" s="34"/>
      <c r="HMZ929" s="35"/>
      <c r="HNA929" s="34"/>
      <c r="HNH929" s="35"/>
      <c r="HNI929" s="34"/>
      <c r="HNP929" s="35"/>
      <c r="HNQ929" s="34"/>
      <c r="HNX929" s="35"/>
      <c r="HNY929" s="34"/>
      <c r="HOF929" s="35"/>
      <c r="HOG929" s="34"/>
      <c r="HON929" s="35"/>
      <c r="HOO929" s="34"/>
      <c r="HOV929" s="35"/>
      <c r="HOW929" s="34"/>
      <c r="HPD929" s="35"/>
      <c r="HPE929" s="34"/>
      <c r="HPL929" s="35"/>
      <c r="HPM929" s="34"/>
      <c r="HPT929" s="35"/>
      <c r="HPU929" s="34"/>
      <c r="HQB929" s="35"/>
      <c r="HQC929" s="34"/>
      <c r="HQJ929" s="35"/>
      <c r="HQK929" s="34"/>
      <c r="HQR929" s="35"/>
      <c r="HQS929" s="34"/>
      <c r="HQZ929" s="35"/>
      <c r="HRA929" s="34"/>
      <c r="HRH929" s="35"/>
      <c r="HRI929" s="34"/>
      <c r="HRP929" s="35"/>
      <c r="HRQ929" s="34"/>
      <c r="HRX929" s="35"/>
      <c r="HRY929" s="34"/>
      <c r="HSF929" s="35"/>
      <c r="HSG929" s="34"/>
      <c r="HSN929" s="35"/>
      <c r="HSO929" s="34"/>
      <c r="HSV929" s="35"/>
      <c r="HSW929" s="34"/>
      <c r="HTD929" s="35"/>
      <c r="HTE929" s="34"/>
      <c r="HTL929" s="35"/>
      <c r="HTM929" s="34"/>
      <c r="HTT929" s="35"/>
      <c r="HTU929" s="34"/>
      <c r="HUB929" s="35"/>
      <c r="HUC929" s="34"/>
      <c r="HUJ929" s="35"/>
      <c r="HUK929" s="34"/>
      <c r="HUR929" s="35"/>
      <c r="HUS929" s="34"/>
      <c r="HUZ929" s="35"/>
      <c r="HVA929" s="34"/>
      <c r="HVH929" s="35"/>
      <c r="HVI929" s="34"/>
      <c r="HVP929" s="35"/>
      <c r="HVQ929" s="34"/>
      <c r="HVX929" s="35"/>
      <c r="HVY929" s="34"/>
      <c r="HWF929" s="35"/>
      <c r="HWG929" s="34"/>
      <c r="HWN929" s="35"/>
      <c r="HWO929" s="34"/>
      <c r="HWV929" s="35"/>
      <c r="HWW929" s="34"/>
      <c r="HXD929" s="35"/>
      <c r="HXE929" s="34"/>
      <c r="HXL929" s="35"/>
      <c r="HXM929" s="34"/>
      <c r="HXT929" s="35"/>
      <c r="HXU929" s="34"/>
      <c r="HYB929" s="35"/>
      <c r="HYC929" s="34"/>
      <c r="HYJ929" s="35"/>
      <c r="HYK929" s="34"/>
      <c r="HYR929" s="35"/>
      <c r="HYS929" s="34"/>
      <c r="HYZ929" s="35"/>
      <c r="HZA929" s="34"/>
      <c r="HZH929" s="35"/>
      <c r="HZI929" s="34"/>
      <c r="HZP929" s="35"/>
      <c r="HZQ929" s="34"/>
      <c r="HZX929" s="35"/>
      <c r="HZY929" s="34"/>
      <c r="IAF929" s="35"/>
      <c r="IAG929" s="34"/>
      <c r="IAN929" s="35"/>
      <c r="IAO929" s="34"/>
      <c r="IAV929" s="35"/>
      <c r="IAW929" s="34"/>
      <c r="IBD929" s="35"/>
      <c r="IBE929" s="34"/>
      <c r="IBL929" s="35"/>
      <c r="IBM929" s="34"/>
      <c r="IBT929" s="35"/>
      <c r="IBU929" s="34"/>
      <c r="ICB929" s="35"/>
      <c r="ICC929" s="34"/>
      <c r="ICJ929" s="35"/>
      <c r="ICK929" s="34"/>
      <c r="ICR929" s="35"/>
      <c r="ICS929" s="34"/>
      <c r="ICZ929" s="35"/>
      <c r="IDA929" s="34"/>
      <c r="IDH929" s="35"/>
      <c r="IDI929" s="34"/>
      <c r="IDP929" s="35"/>
      <c r="IDQ929" s="34"/>
      <c r="IDX929" s="35"/>
      <c r="IDY929" s="34"/>
      <c r="IEF929" s="35"/>
      <c r="IEG929" s="34"/>
      <c r="IEN929" s="35"/>
      <c r="IEO929" s="34"/>
      <c r="IEV929" s="35"/>
      <c r="IEW929" s="34"/>
      <c r="IFD929" s="35"/>
      <c r="IFE929" s="34"/>
      <c r="IFL929" s="35"/>
      <c r="IFM929" s="34"/>
      <c r="IFT929" s="35"/>
      <c r="IFU929" s="34"/>
      <c r="IGB929" s="35"/>
      <c r="IGC929" s="34"/>
      <c r="IGJ929" s="35"/>
      <c r="IGK929" s="34"/>
      <c r="IGR929" s="35"/>
      <c r="IGS929" s="34"/>
      <c r="IGZ929" s="35"/>
      <c r="IHA929" s="34"/>
      <c r="IHH929" s="35"/>
      <c r="IHI929" s="34"/>
      <c r="IHP929" s="35"/>
      <c r="IHQ929" s="34"/>
      <c r="IHX929" s="35"/>
      <c r="IHY929" s="34"/>
      <c r="IIF929" s="35"/>
      <c r="IIG929" s="34"/>
      <c r="IIN929" s="35"/>
      <c r="IIO929" s="34"/>
      <c r="IIV929" s="35"/>
      <c r="IIW929" s="34"/>
      <c r="IJD929" s="35"/>
      <c r="IJE929" s="34"/>
      <c r="IJL929" s="35"/>
      <c r="IJM929" s="34"/>
      <c r="IJT929" s="35"/>
      <c r="IJU929" s="34"/>
      <c r="IKB929" s="35"/>
      <c r="IKC929" s="34"/>
      <c r="IKJ929" s="35"/>
      <c r="IKK929" s="34"/>
      <c r="IKR929" s="35"/>
      <c r="IKS929" s="34"/>
      <c r="IKZ929" s="35"/>
      <c r="ILA929" s="34"/>
      <c r="ILH929" s="35"/>
      <c r="ILI929" s="34"/>
      <c r="ILP929" s="35"/>
      <c r="ILQ929" s="34"/>
      <c r="ILX929" s="35"/>
      <c r="ILY929" s="34"/>
      <c r="IMF929" s="35"/>
      <c r="IMG929" s="34"/>
      <c r="IMN929" s="35"/>
      <c r="IMO929" s="34"/>
      <c r="IMV929" s="35"/>
      <c r="IMW929" s="34"/>
      <c r="IND929" s="35"/>
      <c r="INE929" s="34"/>
      <c r="INL929" s="35"/>
      <c r="INM929" s="34"/>
      <c r="INT929" s="35"/>
      <c r="INU929" s="34"/>
      <c r="IOB929" s="35"/>
      <c r="IOC929" s="34"/>
      <c r="IOJ929" s="35"/>
      <c r="IOK929" s="34"/>
      <c r="IOR929" s="35"/>
      <c r="IOS929" s="34"/>
      <c r="IOZ929" s="35"/>
      <c r="IPA929" s="34"/>
      <c r="IPH929" s="35"/>
      <c r="IPI929" s="34"/>
      <c r="IPP929" s="35"/>
      <c r="IPQ929" s="34"/>
      <c r="IPX929" s="35"/>
      <c r="IPY929" s="34"/>
      <c r="IQF929" s="35"/>
      <c r="IQG929" s="34"/>
      <c r="IQN929" s="35"/>
      <c r="IQO929" s="34"/>
      <c r="IQV929" s="35"/>
      <c r="IQW929" s="34"/>
      <c r="IRD929" s="35"/>
      <c r="IRE929" s="34"/>
      <c r="IRL929" s="35"/>
      <c r="IRM929" s="34"/>
      <c r="IRT929" s="35"/>
      <c r="IRU929" s="34"/>
      <c r="ISB929" s="35"/>
      <c r="ISC929" s="34"/>
      <c r="ISJ929" s="35"/>
      <c r="ISK929" s="34"/>
      <c r="ISR929" s="35"/>
      <c r="ISS929" s="34"/>
      <c r="ISZ929" s="35"/>
      <c r="ITA929" s="34"/>
      <c r="ITH929" s="35"/>
      <c r="ITI929" s="34"/>
      <c r="ITP929" s="35"/>
      <c r="ITQ929" s="34"/>
      <c r="ITX929" s="35"/>
      <c r="ITY929" s="34"/>
      <c r="IUF929" s="35"/>
      <c r="IUG929" s="34"/>
      <c r="IUN929" s="35"/>
      <c r="IUO929" s="34"/>
      <c r="IUV929" s="35"/>
      <c r="IUW929" s="34"/>
      <c r="IVD929" s="35"/>
      <c r="IVE929" s="34"/>
      <c r="IVL929" s="35"/>
      <c r="IVM929" s="34"/>
      <c r="IVT929" s="35"/>
      <c r="IVU929" s="34"/>
      <c r="IWB929" s="35"/>
      <c r="IWC929" s="34"/>
      <c r="IWJ929" s="35"/>
      <c r="IWK929" s="34"/>
      <c r="IWR929" s="35"/>
      <c r="IWS929" s="34"/>
      <c r="IWZ929" s="35"/>
      <c r="IXA929" s="34"/>
      <c r="IXH929" s="35"/>
      <c r="IXI929" s="34"/>
      <c r="IXP929" s="35"/>
      <c r="IXQ929" s="34"/>
      <c r="IXX929" s="35"/>
      <c r="IXY929" s="34"/>
      <c r="IYF929" s="35"/>
      <c r="IYG929" s="34"/>
      <c r="IYN929" s="35"/>
      <c r="IYO929" s="34"/>
      <c r="IYV929" s="35"/>
      <c r="IYW929" s="34"/>
      <c r="IZD929" s="35"/>
      <c r="IZE929" s="34"/>
      <c r="IZL929" s="35"/>
      <c r="IZM929" s="34"/>
      <c r="IZT929" s="35"/>
      <c r="IZU929" s="34"/>
      <c r="JAB929" s="35"/>
      <c r="JAC929" s="34"/>
      <c r="JAJ929" s="35"/>
      <c r="JAK929" s="34"/>
      <c r="JAR929" s="35"/>
      <c r="JAS929" s="34"/>
      <c r="JAZ929" s="35"/>
      <c r="JBA929" s="34"/>
      <c r="JBH929" s="35"/>
      <c r="JBI929" s="34"/>
      <c r="JBP929" s="35"/>
      <c r="JBQ929" s="34"/>
      <c r="JBX929" s="35"/>
      <c r="JBY929" s="34"/>
      <c r="JCF929" s="35"/>
      <c r="JCG929" s="34"/>
      <c r="JCN929" s="35"/>
      <c r="JCO929" s="34"/>
      <c r="JCV929" s="35"/>
      <c r="JCW929" s="34"/>
      <c r="JDD929" s="35"/>
      <c r="JDE929" s="34"/>
      <c r="JDL929" s="35"/>
      <c r="JDM929" s="34"/>
      <c r="JDT929" s="35"/>
      <c r="JDU929" s="34"/>
      <c r="JEB929" s="35"/>
      <c r="JEC929" s="34"/>
      <c r="JEJ929" s="35"/>
      <c r="JEK929" s="34"/>
      <c r="JER929" s="35"/>
      <c r="JES929" s="34"/>
      <c r="JEZ929" s="35"/>
      <c r="JFA929" s="34"/>
      <c r="JFH929" s="35"/>
      <c r="JFI929" s="34"/>
      <c r="JFP929" s="35"/>
      <c r="JFQ929" s="34"/>
      <c r="JFX929" s="35"/>
      <c r="JFY929" s="34"/>
      <c r="JGF929" s="35"/>
      <c r="JGG929" s="34"/>
      <c r="JGN929" s="35"/>
      <c r="JGO929" s="34"/>
      <c r="JGV929" s="35"/>
      <c r="JGW929" s="34"/>
      <c r="JHD929" s="35"/>
      <c r="JHE929" s="34"/>
      <c r="JHL929" s="35"/>
      <c r="JHM929" s="34"/>
      <c r="JHT929" s="35"/>
      <c r="JHU929" s="34"/>
      <c r="JIB929" s="35"/>
      <c r="JIC929" s="34"/>
      <c r="JIJ929" s="35"/>
      <c r="JIK929" s="34"/>
      <c r="JIR929" s="35"/>
      <c r="JIS929" s="34"/>
      <c r="JIZ929" s="35"/>
      <c r="JJA929" s="34"/>
      <c r="JJH929" s="35"/>
      <c r="JJI929" s="34"/>
      <c r="JJP929" s="35"/>
      <c r="JJQ929" s="34"/>
      <c r="JJX929" s="35"/>
      <c r="JJY929" s="34"/>
      <c r="JKF929" s="35"/>
      <c r="JKG929" s="34"/>
      <c r="JKN929" s="35"/>
      <c r="JKO929" s="34"/>
      <c r="JKV929" s="35"/>
      <c r="JKW929" s="34"/>
      <c r="JLD929" s="35"/>
      <c r="JLE929" s="34"/>
      <c r="JLL929" s="35"/>
      <c r="JLM929" s="34"/>
      <c r="JLT929" s="35"/>
      <c r="JLU929" s="34"/>
      <c r="JMB929" s="35"/>
      <c r="JMC929" s="34"/>
      <c r="JMJ929" s="35"/>
      <c r="JMK929" s="34"/>
      <c r="JMR929" s="35"/>
      <c r="JMS929" s="34"/>
      <c r="JMZ929" s="35"/>
      <c r="JNA929" s="34"/>
      <c r="JNH929" s="35"/>
      <c r="JNI929" s="34"/>
      <c r="JNP929" s="35"/>
      <c r="JNQ929" s="34"/>
      <c r="JNX929" s="35"/>
      <c r="JNY929" s="34"/>
      <c r="JOF929" s="35"/>
      <c r="JOG929" s="34"/>
      <c r="JON929" s="35"/>
      <c r="JOO929" s="34"/>
      <c r="JOV929" s="35"/>
      <c r="JOW929" s="34"/>
      <c r="JPD929" s="35"/>
      <c r="JPE929" s="34"/>
      <c r="JPL929" s="35"/>
      <c r="JPM929" s="34"/>
      <c r="JPT929" s="35"/>
      <c r="JPU929" s="34"/>
      <c r="JQB929" s="35"/>
      <c r="JQC929" s="34"/>
      <c r="JQJ929" s="35"/>
      <c r="JQK929" s="34"/>
      <c r="JQR929" s="35"/>
      <c r="JQS929" s="34"/>
      <c r="JQZ929" s="35"/>
      <c r="JRA929" s="34"/>
      <c r="JRH929" s="35"/>
      <c r="JRI929" s="34"/>
      <c r="JRP929" s="35"/>
      <c r="JRQ929" s="34"/>
      <c r="JRX929" s="35"/>
      <c r="JRY929" s="34"/>
      <c r="JSF929" s="35"/>
      <c r="JSG929" s="34"/>
      <c r="JSN929" s="35"/>
      <c r="JSO929" s="34"/>
      <c r="JSV929" s="35"/>
      <c r="JSW929" s="34"/>
      <c r="JTD929" s="35"/>
      <c r="JTE929" s="34"/>
      <c r="JTL929" s="35"/>
      <c r="JTM929" s="34"/>
      <c r="JTT929" s="35"/>
      <c r="JTU929" s="34"/>
      <c r="JUB929" s="35"/>
      <c r="JUC929" s="34"/>
      <c r="JUJ929" s="35"/>
      <c r="JUK929" s="34"/>
      <c r="JUR929" s="35"/>
      <c r="JUS929" s="34"/>
      <c r="JUZ929" s="35"/>
      <c r="JVA929" s="34"/>
      <c r="JVH929" s="35"/>
      <c r="JVI929" s="34"/>
      <c r="JVP929" s="35"/>
      <c r="JVQ929" s="34"/>
      <c r="JVX929" s="35"/>
      <c r="JVY929" s="34"/>
      <c r="JWF929" s="35"/>
      <c r="JWG929" s="34"/>
      <c r="JWN929" s="35"/>
      <c r="JWO929" s="34"/>
      <c r="JWV929" s="35"/>
      <c r="JWW929" s="34"/>
      <c r="JXD929" s="35"/>
      <c r="JXE929" s="34"/>
      <c r="JXL929" s="35"/>
      <c r="JXM929" s="34"/>
      <c r="JXT929" s="35"/>
      <c r="JXU929" s="34"/>
      <c r="JYB929" s="35"/>
      <c r="JYC929" s="34"/>
      <c r="JYJ929" s="35"/>
      <c r="JYK929" s="34"/>
      <c r="JYR929" s="35"/>
      <c r="JYS929" s="34"/>
      <c r="JYZ929" s="35"/>
      <c r="JZA929" s="34"/>
      <c r="JZH929" s="35"/>
      <c r="JZI929" s="34"/>
      <c r="JZP929" s="35"/>
      <c r="JZQ929" s="34"/>
      <c r="JZX929" s="35"/>
      <c r="JZY929" s="34"/>
      <c r="KAF929" s="35"/>
      <c r="KAG929" s="34"/>
      <c r="KAN929" s="35"/>
      <c r="KAO929" s="34"/>
      <c r="KAV929" s="35"/>
      <c r="KAW929" s="34"/>
      <c r="KBD929" s="35"/>
      <c r="KBE929" s="34"/>
      <c r="KBL929" s="35"/>
      <c r="KBM929" s="34"/>
      <c r="KBT929" s="35"/>
      <c r="KBU929" s="34"/>
      <c r="KCB929" s="35"/>
      <c r="KCC929" s="34"/>
      <c r="KCJ929" s="35"/>
      <c r="KCK929" s="34"/>
      <c r="KCR929" s="35"/>
      <c r="KCS929" s="34"/>
      <c r="KCZ929" s="35"/>
      <c r="KDA929" s="34"/>
      <c r="KDH929" s="35"/>
      <c r="KDI929" s="34"/>
      <c r="KDP929" s="35"/>
      <c r="KDQ929" s="34"/>
      <c r="KDX929" s="35"/>
      <c r="KDY929" s="34"/>
      <c r="KEF929" s="35"/>
      <c r="KEG929" s="34"/>
      <c r="KEN929" s="35"/>
      <c r="KEO929" s="34"/>
      <c r="KEV929" s="35"/>
      <c r="KEW929" s="34"/>
      <c r="KFD929" s="35"/>
      <c r="KFE929" s="34"/>
      <c r="KFL929" s="35"/>
      <c r="KFM929" s="34"/>
      <c r="KFT929" s="35"/>
      <c r="KFU929" s="34"/>
      <c r="KGB929" s="35"/>
      <c r="KGC929" s="34"/>
      <c r="KGJ929" s="35"/>
      <c r="KGK929" s="34"/>
      <c r="KGR929" s="35"/>
      <c r="KGS929" s="34"/>
      <c r="KGZ929" s="35"/>
      <c r="KHA929" s="34"/>
      <c r="KHH929" s="35"/>
      <c r="KHI929" s="34"/>
      <c r="KHP929" s="35"/>
      <c r="KHQ929" s="34"/>
      <c r="KHX929" s="35"/>
      <c r="KHY929" s="34"/>
      <c r="KIF929" s="35"/>
      <c r="KIG929" s="34"/>
      <c r="KIN929" s="35"/>
      <c r="KIO929" s="34"/>
      <c r="KIV929" s="35"/>
      <c r="KIW929" s="34"/>
      <c r="KJD929" s="35"/>
      <c r="KJE929" s="34"/>
      <c r="KJL929" s="35"/>
      <c r="KJM929" s="34"/>
      <c r="KJT929" s="35"/>
      <c r="KJU929" s="34"/>
      <c r="KKB929" s="35"/>
      <c r="KKC929" s="34"/>
      <c r="KKJ929" s="35"/>
      <c r="KKK929" s="34"/>
      <c r="KKR929" s="35"/>
      <c r="KKS929" s="34"/>
      <c r="KKZ929" s="35"/>
      <c r="KLA929" s="34"/>
      <c r="KLH929" s="35"/>
      <c r="KLI929" s="34"/>
      <c r="KLP929" s="35"/>
      <c r="KLQ929" s="34"/>
      <c r="KLX929" s="35"/>
      <c r="KLY929" s="34"/>
      <c r="KMF929" s="35"/>
      <c r="KMG929" s="34"/>
      <c r="KMN929" s="35"/>
      <c r="KMO929" s="34"/>
      <c r="KMV929" s="35"/>
      <c r="KMW929" s="34"/>
      <c r="KND929" s="35"/>
      <c r="KNE929" s="34"/>
      <c r="KNL929" s="35"/>
      <c r="KNM929" s="34"/>
      <c r="KNT929" s="35"/>
      <c r="KNU929" s="34"/>
      <c r="KOB929" s="35"/>
      <c r="KOC929" s="34"/>
      <c r="KOJ929" s="35"/>
      <c r="KOK929" s="34"/>
      <c r="KOR929" s="35"/>
      <c r="KOS929" s="34"/>
      <c r="KOZ929" s="35"/>
      <c r="KPA929" s="34"/>
      <c r="KPH929" s="35"/>
      <c r="KPI929" s="34"/>
      <c r="KPP929" s="35"/>
      <c r="KPQ929" s="34"/>
      <c r="KPX929" s="35"/>
      <c r="KPY929" s="34"/>
      <c r="KQF929" s="35"/>
      <c r="KQG929" s="34"/>
      <c r="KQN929" s="35"/>
      <c r="KQO929" s="34"/>
      <c r="KQV929" s="35"/>
      <c r="KQW929" s="34"/>
      <c r="KRD929" s="35"/>
      <c r="KRE929" s="34"/>
      <c r="KRL929" s="35"/>
      <c r="KRM929" s="34"/>
      <c r="KRT929" s="35"/>
      <c r="KRU929" s="34"/>
      <c r="KSB929" s="35"/>
      <c r="KSC929" s="34"/>
      <c r="KSJ929" s="35"/>
      <c r="KSK929" s="34"/>
      <c r="KSR929" s="35"/>
      <c r="KSS929" s="34"/>
      <c r="KSZ929" s="35"/>
      <c r="KTA929" s="34"/>
      <c r="KTH929" s="35"/>
      <c r="KTI929" s="34"/>
      <c r="KTP929" s="35"/>
      <c r="KTQ929" s="34"/>
      <c r="KTX929" s="35"/>
      <c r="KTY929" s="34"/>
      <c r="KUF929" s="35"/>
      <c r="KUG929" s="34"/>
      <c r="KUN929" s="35"/>
      <c r="KUO929" s="34"/>
      <c r="KUV929" s="35"/>
      <c r="KUW929" s="34"/>
      <c r="KVD929" s="35"/>
      <c r="KVE929" s="34"/>
      <c r="KVL929" s="35"/>
      <c r="KVM929" s="34"/>
      <c r="KVT929" s="35"/>
      <c r="KVU929" s="34"/>
      <c r="KWB929" s="35"/>
      <c r="KWC929" s="34"/>
      <c r="KWJ929" s="35"/>
      <c r="KWK929" s="34"/>
      <c r="KWR929" s="35"/>
      <c r="KWS929" s="34"/>
      <c r="KWZ929" s="35"/>
      <c r="KXA929" s="34"/>
      <c r="KXH929" s="35"/>
      <c r="KXI929" s="34"/>
      <c r="KXP929" s="35"/>
      <c r="KXQ929" s="34"/>
      <c r="KXX929" s="35"/>
      <c r="KXY929" s="34"/>
      <c r="KYF929" s="35"/>
      <c r="KYG929" s="34"/>
      <c r="KYN929" s="35"/>
      <c r="KYO929" s="34"/>
      <c r="KYV929" s="35"/>
      <c r="KYW929" s="34"/>
      <c r="KZD929" s="35"/>
      <c r="KZE929" s="34"/>
      <c r="KZL929" s="35"/>
      <c r="KZM929" s="34"/>
      <c r="KZT929" s="35"/>
      <c r="KZU929" s="34"/>
      <c r="LAB929" s="35"/>
      <c r="LAC929" s="34"/>
      <c r="LAJ929" s="35"/>
      <c r="LAK929" s="34"/>
      <c r="LAR929" s="35"/>
      <c r="LAS929" s="34"/>
      <c r="LAZ929" s="35"/>
      <c r="LBA929" s="34"/>
      <c r="LBH929" s="35"/>
      <c r="LBI929" s="34"/>
      <c r="LBP929" s="35"/>
      <c r="LBQ929" s="34"/>
      <c r="LBX929" s="35"/>
      <c r="LBY929" s="34"/>
      <c r="LCF929" s="35"/>
      <c r="LCG929" s="34"/>
      <c r="LCN929" s="35"/>
      <c r="LCO929" s="34"/>
      <c r="LCV929" s="35"/>
      <c r="LCW929" s="34"/>
      <c r="LDD929" s="35"/>
      <c r="LDE929" s="34"/>
      <c r="LDL929" s="35"/>
      <c r="LDM929" s="34"/>
      <c r="LDT929" s="35"/>
      <c r="LDU929" s="34"/>
      <c r="LEB929" s="35"/>
      <c r="LEC929" s="34"/>
      <c r="LEJ929" s="35"/>
      <c r="LEK929" s="34"/>
      <c r="LER929" s="35"/>
      <c r="LES929" s="34"/>
      <c r="LEZ929" s="35"/>
      <c r="LFA929" s="34"/>
      <c r="LFH929" s="35"/>
      <c r="LFI929" s="34"/>
      <c r="LFP929" s="35"/>
      <c r="LFQ929" s="34"/>
      <c r="LFX929" s="35"/>
      <c r="LFY929" s="34"/>
      <c r="LGF929" s="35"/>
      <c r="LGG929" s="34"/>
      <c r="LGN929" s="35"/>
      <c r="LGO929" s="34"/>
      <c r="LGV929" s="35"/>
      <c r="LGW929" s="34"/>
      <c r="LHD929" s="35"/>
      <c r="LHE929" s="34"/>
      <c r="LHL929" s="35"/>
      <c r="LHM929" s="34"/>
      <c r="LHT929" s="35"/>
      <c r="LHU929" s="34"/>
      <c r="LIB929" s="35"/>
      <c r="LIC929" s="34"/>
      <c r="LIJ929" s="35"/>
      <c r="LIK929" s="34"/>
      <c r="LIR929" s="35"/>
      <c r="LIS929" s="34"/>
      <c r="LIZ929" s="35"/>
      <c r="LJA929" s="34"/>
      <c r="LJH929" s="35"/>
      <c r="LJI929" s="34"/>
      <c r="LJP929" s="35"/>
      <c r="LJQ929" s="34"/>
      <c r="LJX929" s="35"/>
      <c r="LJY929" s="34"/>
      <c r="LKF929" s="35"/>
      <c r="LKG929" s="34"/>
      <c r="LKN929" s="35"/>
      <c r="LKO929" s="34"/>
      <c r="LKV929" s="35"/>
      <c r="LKW929" s="34"/>
      <c r="LLD929" s="35"/>
      <c r="LLE929" s="34"/>
      <c r="LLL929" s="35"/>
      <c r="LLM929" s="34"/>
      <c r="LLT929" s="35"/>
      <c r="LLU929" s="34"/>
      <c r="LMB929" s="35"/>
      <c r="LMC929" s="34"/>
      <c r="LMJ929" s="35"/>
      <c r="LMK929" s="34"/>
      <c r="LMR929" s="35"/>
      <c r="LMS929" s="34"/>
      <c r="LMZ929" s="35"/>
      <c r="LNA929" s="34"/>
      <c r="LNH929" s="35"/>
      <c r="LNI929" s="34"/>
      <c r="LNP929" s="35"/>
      <c r="LNQ929" s="34"/>
      <c r="LNX929" s="35"/>
      <c r="LNY929" s="34"/>
      <c r="LOF929" s="35"/>
      <c r="LOG929" s="34"/>
      <c r="LON929" s="35"/>
      <c r="LOO929" s="34"/>
      <c r="LOV929" s="35"/>
      <c r="LOW929" s="34"/>
      <c r="LPD929" s="35"/>
      <c r="LPE929" s="34"/>
      <c r="LPL929" s="35"/>
      <c r="LPM929" s="34"/>
      <c r="LPT929" s="35"/>
      <c r="LPU929" s="34"/>
      <c r="LQB929" s="35"/>
      <c r="LQC929" s="34"/>
      <c r="LQJ929" s="35"/>
      <c r="LQK929" s="34"/>
      <c r="LQR929" s="35"/>
      <c r="LQS929" s="34"/>
      <c r="LQZ929" s="35"/>
      <c r="LRA929" s="34"/>
      <c r="LRH929" s="35"/>
      <c r="LRI929" s="34"/>
      <c r="LRP929" s="35"/>
      <c r="LRQ929" s="34"/>
      <c r="LRX929" s="35"/>
      <c r="LRY929" s="34"/>
      <c r="LSF929" s="35"/>
      <c r="LSG929" s="34"/>
      <c r="LSN929" s="35"/>
      <c r="LSO929" s="34"/>
      <c r="LSV929" s="35"/>
      <c r="LSW929" s="34"/>
      <c r="LTD929" s="35"/>
      <c r="LTE929" s="34"/>
      <c r="LTL929" s="35"/>
      <c r="LTM929" s="34"/>
      <c r="LTT929" s="35"/>
      <c r="LTU929" s="34"/>
      <c r="LUB929" s="35"/>
      <c r="LUC929" s="34"/>
      <c r="LUJ929" s="35"/>
      <c r="LUK929" s="34"/>
      <c r="LUR929" s="35"/>
      <c r="LUS929" s="34"/>
      <c r="LUZ929" s="35"/>
      <c r="LVA929" s="34"/>
      <c r="LVH929" s="35"/>
      <c r="LVI929" s="34"/>
      <c r="LVP929" s="35"/>
      <c r="LVQ929" s="34"/>
      <c r="LVX929" s="35"/>
      <c r="LVY929" s="34"/>
      <c r="LWF929" s="35"/>
      <c r="LWG929" s="34"/>
      <c r="LWN929" s="35"/>
      <c r="LWO929" s="34"/>
      <c r="LWV929" s="35"/>
      <c r="LWW929" s="34"/>
      <c r="LXD929" s="35"/>
      <c r="LXE929" s="34"/>
      <c r="LXL929" s="35"/>
      <c r="LXM929" s="34"/>
      <c r="LXT929" s="35"/>
      <c r="LXU929" s="34"/>
      <c r="LYB929" s="35"/>
      <c r="LYC929" s="34"/>
      <c r="LYJ929" s="35"/>
      <c r="LYK929" s="34"/>
      <c r="LYR929" s="35"/>
      <c r="LYS929" s="34"/>
      <c r="LYZ929" s="35"/>
      <c r="LZA929" s="34"/>
      <c r="LZH929" s="35"/>
      <c r="LZI929" s="34"/>
      <c r="LZP929" s="35"/>
      <c r="LZQ929" s="34"/>
      <c r="LZX929" s="35"/>
      <c r="LZY929" s="34"/>
      <c r="MAF929" s="35"/>
      <c r="MAG929" s="34"/>
      <c r="MAN929" s="35"/>
      <c r="MAO929" s="34"/>
      <c r="MAV929" s="35"/>
      <c r="MAW929" s="34"/>
      <c r="MBD929" s="35"/>
      <c r="MBE929" s="34"/>
      <c r="MBL929" s="35"/>
      <c r="MBM929" s="34"/>
      <c r="MBT929" s="35"/>
      <c r="MBU929" s="34"/>
      <c r="MCB929" s="35"/>
      <c r="MCC929" s="34"/>
      <c r="MCJ929" s="35"/>
      <c r="MCK929" s="34"/>
      <c r="MCR929" s="35"/>
      <c r="MCS929" s="34"/>
      <c r="MCZ929" s="35"/>
      <c r="MDA929" s="34"/>
      <c r="MDH929" s="35"/>
      <c r="MDI929" s="34"/>
      <c r="MDP929" s="35"/>
      <c r="MDQ929" s="34"/>
      <c r="MDX929" s="35"/>
      <c r="MDY929" s="34"/>
      <c r="MEF929" s="35"/>
      <c r="MEG929" s="34"/>
      <c r="MEN929" s="35"/>
      <c r="MEO929" s="34"/>
      <c r="MEV929" s="35"/>
      <c r="MEW929" s="34"/>
      <c r="MFD929" s="35"/>
      <c r="MFE929" s="34"/>
      <c r="MFL929" s="35"/>
      <c r="MFM929" s="34"/>
      <c r="MFT929" s="35"/>
      <c r="MFU929" s="34"/>
      <c r="MGB929" s="35"/>
      <c r="MGC929" s="34"/>
      <c r="MGJ929" s="35"/>
      <c r="MGK929" s="34"/>
      <c r="MGR929" s="35"/>
      <c r="MGS929" s="34"/>
      <c r="MGZ929" s="35"/>
      <c r="MHA929" s="34"/>
      <c r="MHH929" s="35"/>
      <c r="MHI929" s="34"/>
      <c r="MHP929" s="35"/>
      <c r="MHQ929" s="34"/>
      <c r="MHX929" s="35"/>
      <c r="MHY929" s="34"/>
      <c r="MIF929" s="35"/>
      <c r="MIG929" s="34"/>
      <c r="MIN929" s="35"/>
      <c r="MIO929" s="34"/>
      <c r="MIV929" s="35"/>
      <c r="MIW929" s="34"/>
      <c r="MJD929" s="35"/>
      <c r="MJE929" s="34"/>
      <c r="MJL929" s="35"/>
      <c r="MJM929" s="34"/>
      <c r="MJT929" s="35"/>
      <c r="MJU929" s="34"/>
      <c r="MKB929" s="35"/>
      <c r="MKC929" s="34"/>
      <c r="MKJ929" s="35"/>
      <c r="MKK929" s="34"/>
      <c r="MKR929" s="35"/>
      <c r="MKS929" s="34"/>
      <c r="MKZ929" s="35"/>
      <c r="MLA929" s="34"/>
      <c r="MLH929" s="35"/>
      <c r="MLI929" s="34"/>
      <c r="MLP929" s="35"/>
      <c r="MLQ929" s="34"/>
      <c r="MLX929" s="35"/>
      <c r="MLY929" s="34"/>
      <c r="MMF929" s="35"/>
      <c r="MMG929" s="34"/>
      <c r="MMN929" s="35"/>
      <c r="MMO929" s="34"/>
      <c r="MMV929" s="35"/>
      <c r="MMW929" s="34"/>
      <c r="MND929" s="35"/>
      <c r="MNE929" s="34"/>
      <c r="MNL929" s="35"/>
      <c r="MNM929" s="34"/>
      <c r="MNT929" s="35"/>
      <c r="MNU929" s="34"/>
      <c r="MOB929" s="35"/>
      <c r="MOC929" s="34"/>
      <c r="MOJ929" s="35"/>
      <c r="MOK929" s="34"/>
      <c r="MOR929" s="35"/>
      <c r="MOS929" s="34"/>
      <c r="MOZ929" s="35"/>
      <c r="MPA929" s="34"/>
      <c r="MPH929" s="35"/>
      <c r="MPI929" s="34"/>
      <c r="MPP929" s="35"/>
      <c r="MPQ929" s="34"/>
      <c r="MPX929" s="35"/>
      <c r="MPY929" s="34"/>
      <c r="MQF929" s="35"/>
      <c r="MQG929" s="34"/>
      <c r="MQN929" s="35"/>
      <c r="MQO929" s="34"/>
      <c r="MQV929" s="35"/>
      <c r="MQW929" s="34"/>
      <c r="MRD929" s="35"/>
      <c r="MRE929" s="34"/>
      <c r="MRL929" s="35"/>
      <c r="MRM929" s="34"/>
      <c r="MRT929" s="35"/>
      <c r="MRU929" s="34"/>
      <c r="MSB929" s="35"/>
      <c r="MSC929" s="34"/>
      <c r="MSJ929" s="35"/>
      <c r="MSK929" s="34"/>
      <c r="MSR929" s="35"/>
      <c r="MSS929" s="34"/>
      <c r="MSZ929" s="35"/>
      <c r="MTA929" s="34"/>
      <c r="MTH929" s="35"/>
      <c r="MTI929" s="34"/>
      <c r="MTP929" s="35"/>
      <c r="MTQ929" s="34"/>
      <c r="MTX929" s="35"/>
      <c r="MTY929" s="34"/>
      <c r="MUF929" s="35"/>
      <c r="MUG929" s="34"/>
      <c r="MUN929" s="35"/>
      <c r="MUO929" s="34"/>
      <c r="MUV929" s="35"/>
      <c r="MUW929" s="34"/>
      <c r="MVD929" s="35"/>
      <c r="MVE929" s="34"/>
      <c r="MVL929" s="35"/>
      <c r="MVM929" s="34"/>
      <c r="MVT929" s="35"/>
      <c r="MVU929" s="34"/>
      <c r="MWB929" s="35"/>
      <c r="MWC929" s="34"/>
      <c r="MWJ929" s="35"/>
      <c r="MWK929" s="34"/>
      <c r="MWR929" s="35"/>
      <c r="MWS929" s="34"/>
      <c r="MWZ929" s="35"/>
      <c r="MXA929" s="34"/>
      <c r="MXH929" s="35"/>
      <c r="MXI929" s="34"/>
      <c r="MXP929" s="35"/>
      <c r="MXQ929" s="34"/>
      <c r="MXX929" s="35"/>
      <c r="MXY929" s="34"/>
      <c r="MYF929" s="35"/>
      <c r="MYG929" s="34"/>
      <c r="MYN929" s="35"/>
      <c r="MYO929" s="34"/>
      <c r="MYV929" s="35"/>
      <c r="MYW929" s="34"/>
      <c r="MZD929" s="35"/>
      <c r="MZE929" s="34"/>
      <c r="MZL929" s="35"/>
      <c r="MZM929" s="34"/>
      <c r="MZT929" s="35"/>
      <c r="MZU929" s="34"/>
      <c r="NAB929" s="35"/>
      <c r="NAC929" s="34"/>
      <c r="NAJ929" s="35"/>
      <c r="NAK929" s="34"/>
      <c r="NAR929" s="35"/>
      <c r="NAS929" s="34"/>
      <c r="NAZ929" s="35"/>
      <c r="NBA929" s="34"/>
      <c r="NBH929" s="35"/>
      <c r="NBI929" s="34"/>
      <c r="NBP929" s="35"/>
      <c r="NBQ929" s="34"/>
      <c r="NBX929" s="35"/>
      <c r="NBY929" s="34"/>
      <c r="NCF929" s="35"/>
      <c r="NCG929" s="34"/>
      <c r="NCN929" s="35"/>
      <c r="NCO929" s="34"/>
      <c r="NCV929" s="35"/>
      <c r="NCW929" s="34"/>
      <c r="NDD929" s="35"/>
      <c r="NDE929" s="34"/>
      <c r="NDL929" s="35"/>
      <c r="NDM929" s="34"/>
      <c r="NDT929" s="35"/>
      <c r="NDU929" s="34"/>
      <c r="NEB929" s="35"/>
      <c r="NEC929" s="34"/>
      <c r="NEJ929" s="35"/>
      <c r="NEK929" s="34"/>
      <c r="NER929" s="35"/>
      <c r="NES929" s="34"/>
      <c r="NEZ929" s="35"/>
      <c r="NFA929" s="34"/>
      <c r="NFH929" s="35"/>
      <c r="NFI929" s="34"/>
      <c r="NFP929" s="35"/>
      <c r="NFQ929" s="34"/>
      <c r="NFX929" s="35"/>
      <c r="NFY929" s="34"/>
      <c r="NGF929" s="35"/>
      <c r="NGG929" s="34"/>
      <c r="NGN929" s="35"/>
      <c r="NGO929" s="34"/>
      <c r="NGV929" s="35"/>
      <c r="NGW929" s="34"/>
      <c r="NHD929" s="35"/>
      <c r="NHE929" s="34"/>
      <c r="NHL929" s="35"/>
      <c r="NHM929" s="34"/>
      <c r="NHT929" s="35"/>
      <c r="NHU929" s="34"/>
      <c r="NIB929" s="35"/>
      <c r="NIC929" s="34"/>
      <c r="NIJ929" s="35"/>
      <c r="NIK929" s="34"/>
      <c r="NIR929" s="35"/>
      <c r="NIS929" s="34"/>
      <c r="NIZ929" s="35"/>
      <c r="NJA929" s="34"/>
      <c r="NJH929" s="35"/>
      <c r="NJI929" s="34"/>
      <c r="NJP929" s="35"/>
      <c r="NJQ929" s="34"/>
      <c r="NJX929" s="35"/>
      <c r="NJY929" s="34"/>
      <c r="NKF929" s="35"/>
      <c r="NKG929" s="34"/>
      <c r="NKN929" s="35"/>
      <c r="NKO929" s="34"/>
      <c r="NKV929" s="35"/>
      <c r="NKW929" s="34"/>
      <c r="NLD929" s="35"/>
      <c r="NLE929" s="34"/>
      <c r="NLL929" s="35"/>
      <c r="NLM929" s="34"/>
      <c r="NLT929" s="35"/>
      <c r="NLU929" s="34"/>
      <c r="NMB929" s="35"/>
      <c r="NMC929" s="34"/>
      <c r="NMJ929" s="35"/>
      <c r="NMK929" s="34"/>
      <c r="NMR929" s="35"/>
      <c r="NMS929" s="34"/>
      <c r="NMZ929" s="35"/>
      <c r="NNA929" s="34"/>
      <c r="NNH929" s="35"/>
      <c r="NNI929" s="34"/>
      <c r="NNP929" s="35"/>
      <c r="NNQ929" s="34"/>
      <c r="NNX929" s="35"/>
      <c r="NNY929" s="34"/>
      <c r="NOF929" s="35"/>
      <c r="NOG929" s="34"/>
      <c r="NON929" s="35"/>
      <c r="NOO929" s="34"/>
      <c r="NOV929" s="35"/>
      <c r="NOW929" s="34"/>
      <c r="NPD929" s="35"/>
      <c r="NPE929" s="34"/>
      <c r="NPL929" s="35"/>
      <c r="NPM929" s="34"/>
      <c r="NPT929" s="35"/>
      <c r="NPU929" s="34"/>
      <c r="NQB929" s="35"/>
      <c r="NQC929" s="34"/>
      <c r="NQJ929" s="35"/>
      <c r="NQK929" s="34"/>
      <c r="NQR929" s="35"/>
      <c r="NQS929" s="34"/>
      <c r="NQZ929" s="35"/>
      <c r="NRA929" s="34"/>
      <c r="NRH929" s="35"/>
      <c r="NRI929" s="34"/>
      <c r="NRP929" s="35"/>
      <c r="NRQ929" s="34"/>
      <c r="NRX929" s="35"/>
      <c r="NRY929" s="34"/>
      <c r="NSF929" s="35"/>
      <c r="NSG929" s="34"/>
      <c r="NSN929" s="35"/>
      <c r="NSO929" s="34"/>
      <c r="NSV929" s="35"/>
      <c r="NSW929" s="34"/>
      <c r="NTD929" s="35"/>
      <c r="NTE929" s="34"/>
      <c r="NTL929" s="35"/>
      <c r="NTM929" s="34"/>
      <c r="NTT929" s="35"/>
      <c r="NTU929" s="34"/>
      <c r="NUB929" s="35"/>
      <c r="NUC929" s="34"/>
      <c r="NUJ929" s="35"/>
      <c r="NUK929" s="34"/>
      <c r="NUR929" s="35"/>
      <c r="NUS929" s="34"/>
      <c r="NUZ929" s="35"/>
      <c r="NVA929" s="34"/>
      <c r="NVH929" s="35"/>
      <c r="NVI929" s="34"/>
      <c r="NVP929" s="35"/>
      <c r="NVQ929" s="34"/>
      <c r="NVX929" s="35"/>
      <c r="NVY929" s="34"/>
      <c r="NWF929" s="35"/>
      <c r="NWG929" s="34"/>
      <c r="NWN929" s="35"/>
      <c r="NWO929" s="34"/>
      <c r="NWV929" s="35"/>
      <c r="NWW929" s="34"/>
      <c r="NXD929" s="35"/>
      <c r="NXE929" s="34"/>
      <c r="NXL929" s="35"/>
      <c r="NXM929" s="34"/>
      <c r="NXT929" s="35"/>
      <c r="NXU929" s="34"/>
      <c r="NYB929" s="35"/>
      <c r="NYC929" s="34"/>
      <c r="NYJ929" s="35"/>
      <c r="NYK929" s="34"/>
      <c r="NYR929" s="35"/>
      <c r="NYS929" s="34"/>
      <c r="NYZ929" s="35"/>
      <c r="NZA929" s="34"/>
      <c r="NZH929" s="35"/>
      <c r="NZI929" s="34"/>
      <c r="NZP929" s="35"/>
      <c r="NZQ929" s="34"/>
      <c r="NZX929" s="35"/>
      <c r="NZY929" s="34"/>
      <c r="OAF929" s="35"/>
      <c r="OAG929" s="34"/>
      <c r="OAN929" s="35"/>
      <c r="OAO929" s="34"/>
      <c r="OAV929" s="35"/>
      <c r="OAW929" s="34"/>
      <c r="OBD929" s="35"/>
      <c r="OBE929" s="34"/>
      <c r="OBL929" s="35"/>
      <c r="OBM929" s="34"/>
      <c r="OBT929" s="35"/>
      <c r="OBU929" s="34"/>
      <c r="OCB929" s="35"/>
      <c r="OCC929" s="34"/>
      <c r="OCJ929" s="35"/>
      <c r="OCK929" s="34"/>
      <c r="OCR929" s="35"/>
      <c r="OCS929" s="34"/>
      <c r="OCZ929" s="35"/>
      <c r="ODA929" s="34"/>
      <c r="ODH929" s="35"/>
      <c r="ODI929" s="34"/>
      <c r="ODP929" s="35"/>
      <c r="ODQ929" s="34"/>
      <c r="ODX929" s="35"/>
      <c r="ODY929" s="34"/>
      <c r="OEF929" s="35"/>
      <c r="OEG929" s="34"/>
      <c r="OEN929" s="35"/>
      <c r="OEO929" s="34"/>
      <c r="OEV929" s="35"/>
      <c r="OEW929" s="34"/>
      <c r="OFD929" s="35"/>
      <c r="OFE929" s="34"/>
      <c r="OFL929" s="35"/>
      <c r="OFM929" s="34"/>
      <c r="OFT929" s="35"/>
      <c r="OFU929" s="34"/>
      <c r="OGB929" s="35"/>
      <c r="OGC929" s="34"/>
      <c r="OGJ929" s="35"/>
      <c r="OGK929" s="34"/>
      <c r="OGR929" s="35"/>
      <c r="OGS929" s="34"/>
      <c r="OGZ929" s="35"/>
      <c r="OHA929" s="34"/>
      <c r="OHH929" s="35"/>
      <c r="OHI929" s="34"/>
      <c r="OHP929" s="35"/>
      <c r="OHQ929" s="34"/>
      <c r="OHX929" s="35"/>
      <c r="OHY929" s="34"/>
      <c r="OIF929" s="35"/>
      <c r="OIG929" s="34"/>
      <c r="OIN929" s="35"/>
      <c r="OIO929" s="34"/>
      <c r="OIV929" s="35"/>
      <c r="OIW929" s="34"/>
      <c r="OJD929" s="35"/>
      <c r="OJE929" s="34"/>
      <c r="OJL929" s="35"/>
      <c r="OJM929" s="34"/>
      <c r="OJT929" s="35"/>
      <c r="OJU929" s="34"/>
      <c r="OKB929" s="35"/>
      <c r="OKC929" s="34"/>
      <c r="OKJ929" s="35"/>
      <c r="OKK929" s="34"/>
      <c r="OKR929" s="35"/>
      <c r="OKS929" s="34"/>
      <c r="OKZ929" s="35"/>
      <c r="OLA929" s="34"/>
      <c r="OLH929" s="35"/>
      <c r="OLI929" s="34"/>
      <c r="OLP929" s="35"/>
      <c r="OLQ929" s="34"/>
      <c r="OLX929" s="35"/>
      <c r="OLY929" s="34"/>
      <c r="OMF929" s="35"/>
      <c r="OMG929" s="34"/>
      <c r="OMN929" s="35"/>
      <c r="OMO929" s="34"/>
      <c r="OMV929" s="35"/>
      <c r="OMW929" s="34"/>
      <c r="OND929" s="35"/>
      <c r="ONE929" s="34"/>
      <c r="ONL929" s="35"/>
      <c r="ONM929" s="34"/>
      <c r="ONT929" s="35"/>
      <c r="ONU929" s="34"/>
      <c r="OOB929" s="35"/>
      <c r="OOC929" s="34"/>
      <c r="OOJ929" s="35"/>
      <c r="OOK929" s="34"/>
      <c r="OOR929" s="35"/>
      <c r="OOS929" s="34"/>
      <c r="OOZ929" s="35"/>
      <c r="OPA929" s="34"/>
      <c r="OPH929" s="35"/>
      <c r="OPI929" s="34"/>
      <c r="OPP929" s="35"/>
      <c r="OPQ929" s="34"/>
      <c r="OPX929" s="35"/>
      <c r="OPY929" s="34"/>
      <c r="OQF929" s="35"/>
      <c r="OQG929" s="34"/>
      <c r="OQN929" s="35"/>
      <c r="OQO929" s="34"/>
      <c r="OQV929" s="35"/>
      <c r="OQW929" s="34"/>
      <c r="ORD929" s="35"/>
      <c r="ORE929" s="34"/>
      <c r="ORL929" s="35"/>
      <c r="ORM929" s="34"/>
      <c r="ORT929" s="35"/>
      <c r="ORU929" s="34"/>
      <c r="OSB929" s="35"/>
      <c r="OSC929" s="34"/>
      <c r="OSJ929" s="35"/>
      <c r="OSK929" s="34"/>
      <c r="OSR929" s="35"/>
      <c r="OSS929" s="34"/>
      <c r="OSZ929" s="35"/>
      <c r="OTA929" s="34"/>
      <c r="OTH929" s="35"/>
      <c r="OTI929" s="34"/>
      <c r="OTP929" s="35"/>
      <c r="OTQ929" s="34"/>
      <c r="OTX929" s="35"/>
      <c r="OTY929" s="34"/>
      <c r="OUF929" s="35"/>
      <c r="OUG929" s="34"/>
      <c r="OUN929" s="35"/>
      <c r="OUO929" s="34"/>
      <c r="OUV929" s="35"/>
      <c r="OUW929" s="34"/>
      <c r="OVD929" s="35"/>
      <c r="OVE929" s="34"/>
      <c r="OVL929" s="35"/>
      <c r="OVM929" s="34"/>
      <c r="OVT929" s="35"/>
      <c r="OVU929" s="34"/>
      <c r="OWB929" s="35"/>
      <c r="OWC929" s="34"/>
      <c r="OWJ929" s="35"/>
      <c r="OWK929" s="34"/>
      <c r="OWR929" s="35"/>
      <c r="OWS929" s="34"/>
      <c r="OWZ929" s="35"/>
      <c r="OXA929" s="34"/>
      <c r="OXH929" s="35"/>
      <c r="OXI929" s="34"/>
      <c r="OXP929" s="35"/>
      <c r="OXQ929" s="34"/>
      <c r="OXX929" s="35"/>
      <c r="OXY929" s="34"/>
      <c r="OYF929" s="35"/>
      <c r="OYG929" s="34"/>
      <c r="OYN929" s="35"/>
      <c r="OYO929" s="34"/>
      <c r="OYV929" s="35"/>
      <c r="OYW929" s="34"/>
      <c r="OZD929" s="35"/>
      <c r="OZE929" s="34"/>
      <c r="OZL929" s="35"/>
      <c r="OZM929" s="34"/>
      <c r="OZT929" s="35"/>
      <c r="OZU929" s="34"/>
      <c r="PAB929" s="35"/>
      <c r="PAC929" s="34"/>
      <c r="PAJ929" s="35"/>
      <c r="PAK929" s="34"/>
      <c r="PAR929" s="35"/>
      <c r="PAS929" s="34"/>
      <c r="PAZ929" s="35"/>
      <c r="PBA929" s="34"/>
      <c r="PBH929" s="35"/>
      <c r="PBI929" s="34"/>
      <c r="PBP929" s="35"/>
      <c r="PBQ929" s="34"/>
      <c r="PBX929" s="35"/>
      <c r="PBY929" s="34"/>
      <c r="PCF929" s="35"/>
      <c r="PCG929" s="34"/>
      <c r="PCN929" s="35"/>
      <c r="PCO929" s="34"/>
      <c r="PCV929" s="35"/>
      <c r="PCW929" s="34"/>
      <c r="PDD929" s="35"/>
      <c r="PDE929" s="34"/>
      <c r="PDL929" s="35"/>
      <c r="PDM929" s="34"/>
      <c r="PDT929" s="35"/>
      <c r="PDU929" s="34"/>
      <c r="PEB929" s="35"/>
      <c r="PEC929" s="34"/>
      <c r="PEJ929" s="35"/>
      <c r="PEK929" s="34"/>
      <c r="PER929" s="35"/>
      <c r="PES929" s="34"/>
      <c r="PEZ929" s="35"/>
      <c r="PFA929" s="34"/>
      <c r="PFH929" s="35"/>
      <c r="PFI929" s="34"/>
      <c r="PFP929" s="35"/>
      <c r="PFQ929" s="34"/>
      <c r="PFX929" s="35"/>
      <c r="PFY929" s="34"/>
      <c r="PGF929" s="35"/>
      <c r="PGG929" s="34"/>
      <c r="PGN929" s="35"/>
      <c r="PGO929" s="34"/>
      <c r="PGV929" s="35"/>
      <c r="PGW929" s="34"/>
      <c r="PHD929" s="35"/>
      <c r="PHE929" s="34"/>
      <c r="PHL929" s="35"/>
      <c r="PHM929" s="34"/>
      <c r="PHT929" s="35"/>
      <c r="PHU929" s="34"/>
      <c r="PIB929" s="35"/>
      <c r="PIC929" s="34"/>
      <c r="PIJ929" s="35"/>
      <c r="PIK929" s="34"/>
      <c r="PIR929" s="35"/>
      <c r="PIS929" s="34"/>
      <c r="PIZ929" s="35"/>
      <c r="PJA929" s="34"/>
      <c r="PJH929" s="35"/>
      <c r="PJI929" s="34"/>
      <c r="PJP929" s="35"/>
      <c r="PJQ929" s="34"/>
      <c r="PJX929" s="35"/>
      <c r="PJY929" s="34"/>
      <c r="PKF929" s="35"/>
      <c r="PKG929" s="34"/>
      <c r="PKN929" s="35"/>
      <c r="PKO929" s="34"/>
      <c r="PKV929" s="35"/>
      <c r="PKW929" s="34"/>
      <c r="PLD929" s="35"/>
      <c r="PLE929" s="34"/>
      <c r="PLL929" s="35"/>
      <c r="PLM929" s="34"/>
      <c r="PLT929" s="35"/>
      <c r="PLU929" s="34"/>
      <c r="PMB929" s="35"/>
      <c r="PMC929" s="34"/>
      <c r="PMJ929" s="35"/>
      <c r="PMK929" s="34"/>
      <c r="PMR929" s="35"/>
      <c r="PMS929" s="34"/>
      <c r="PMZ929" s="35"/>
      <c r="PNA929" s="34"/>
      <c r="PNH929" s="35"/>
      <c r="PNI929" s="34"/>
      <c r="PNP929" s="35"/>
      <c r="PNQ929" s="34"/>
      <c r="PNX929" s="35"/>
      <c r="PNY929" s="34"/>
      <c r="POF929" s="35"/>
      <c r="POG929" s="34"/>
      <c r="PON929" s="35"/>
      <c r="POO929" s="34"/>
      <c r="POV929" s="35"/>
      <c r="POW929" s="34"/>
      <c r="PPD929" s="35"/>
      <c r="PPE929" s="34"/>
      <c r="PPL929" s="35"/>
      <c r="PPM929" s="34"/>
      <c r="PPT929" s="35"/>
      <c r="PPU929" s="34"/>
      <c r="PQB929" s="35"/>
      <c r="PQC929" s="34"/>
      <c r="PQJ929" s="35"/>
      <c r="PQK929" s="34"/>
      <c r="PQR929" s="35"/>
      <c r="PQS929" s="34"/>
      <c r="PQZ929" s="35"/>
      <c r="PRA929" s="34"/>
      <c r="PRH929" s="35"/>
      <c r="PRI929" s="34"/>
      <c r="PRP929" s="35"/>
      <c r="PRQ929" s="34"/>
      <c r="PRX929" s="35"/>
      <c r="PRY929" s="34"/>
      <c r="PSF929" s="35"/>
      <c r="PSG929" s="34"/>
      <c r="PSN929" s="35"/>
      <c r="PSO929" s="34"/>
      <c r="PSV929" s="35"/>
      <c r="PSW929" s="34"/>
      <c r="PTD929" s="35"/>
      <c r="PTE929" s="34"/>
      <c r="PTL929" s="35"/>
      <c r="PTM929" s="34"/>
      <c r="PTT929" s="35"/>
      <c r="PTU929" s="34"/>
      <c r="PUB929" s="35"/>
      <c r="PUC929" s="34"/>
      <c r="PUJ929" s="35"/>
      <c r="PUK929" s="34"/>
      <c r="PUR929" s="35"/>
      <c r="PUS929" s="34"/>
      <c r="PUZ929" s="35"/>
      <c r="PVA929" s="34"/>
      <c r="PVH929" s="35"/>
      <c r="PVI929" s="34"/>
      <c r="PVP929" s="35"/>
      <c r="PVQ929" s="34"/>
      <c r="PVX929" s="35"/>
      <c r="PVY929" s="34"/>
      <c r="PWF929" s="35"/>
      <c r="PWG929" s="34"/>
      <c r="PWN929" s="35"/>
      <c r="PWO929" s="34"/>
      <c r="PWV929" s="35"/>
      <c r="PWW929" s="34"/>
      <c r="PXD929" s="35"/>
      <c r="PXE929" s="34"/>
      <c r="PXL929" s="35"/>
      <c r="PXM929" s="34"/>
      <c r="PXT929" s="35"/>
      <c r="PXU929" s="34"/>
      <c r="PYB929" s="35"/>
      <c r="PYC929" s="34"/>
      <c r="PYJ929" s="35"/>
      <c r="PYK929" s="34"/>
      <c r="PYR929" s="35"/>
      <c r="PYS929" s="34"/>
      <c r="PYZ929" s="35"/>
      <c r="PZA929" s="34"/>
      <c r="PZH929" s="35"/>
      <c r="PZI929" s="34"/>
      <c r="PZP929" s="35"/>
      <c r="PZQ929" s="34"/>
      <c r="PZX929" s="35"/>
      <c r="PZY929" s="34"/>
      <c r="QAF929" s="35"/>
      <c r="QAG929" s="34"/>
      <c r="QAN929" s="35"/>
      <c r="QAO929" s="34"/>
      <c r="QAV929" s="35"/>
      <c r="QAW929" s="34"/>
      <c r="QBD929" s="35"/>
      <c r="QBE929" s="34"/>
      <c r="QBL929" s="35"/>
      <c r="QBM929" s="34"/>
      <c r="QBT929" s="35"/>
      <c r="QBU929" s="34"/>
      <c r="QCB929" s="35"/>
      <c r="QCC929" s="34"/>
      <c r="QCJ929" s="35"/>
      <c r="QCK929" s="34"/>
      <c r="QCR929" s="35"/>
      <c r="QCS929" s="34"/>
      <c r="QCZ929" s="35"/>
      <c r="QDA929" s="34"/>
      <c r="QDH929" s="35"/>
      <c r="QDI929" s="34"/>
      <c r="QDP929" s="35"/>
      <c r="QDQ929" s="34"/>
      <c r="QDX929" s="35"/>
      <c r="QDY929" s="34"/>
      <c r="QEF929" s="35"/>
      <c r="QEG929" s="34"/>
      <c r="QEN929" s="35"/>
      <c r="QEO929" s="34"/>
      <c r="QEV929" s="35"/>
      <c r="QEW929" s="34"/>
      <c r="QFD929" s="35"/>
      <c r="QFE929" s="34"/>
      <c r="QFL929" s="35"/>
      <c r="QFM929" s="34"/>
      <c r="QFT929" s="35"/>
      <c r="QFU929" s="34"/>
      <c r="QGB929" s="35"/>
      <c r="QGC929" s="34"/>
      <c r="QGJ929" s="35"/>
      <c r="QGK929" s="34"/>
      <c r="QGR929" s="35"/>
      <c r="QGS929" s="34"/>
      <c r="QGZ929" s="35"/>
      <c r="QHA929" s="34"/>
      <c r="QHH929" s="35"/>
      <c r="QHI929" s="34"/>
      <c r="QHP929" s="35"/>
      <c r="QHQ929" s="34"/>
      <c r="QHX929" s="35"/>
      <c r="QHY929" s="34"/>
      <c r="QIF929" s="35"/>
      <c r="QIG929" s="34"/>
      <c r="QIN929" s="35"/>
      <c r="QIO929" s="34"/>
      <c r="QIV929" s="35"/>
      <c r="QIW929" s="34"/>
      <c r="QJD929" s="35"/>
      <c r="QJE929" s="34"/>
      <c r="QJL929" s="35"/>
      <c r="QJM929" s="34"/>
      <c r="QJT929" s="35"/>
      <c r="QJU929" s="34"/>
      <c r="QKB929" s="35"/>
      <c r="QKC929" s="34"/>
      <c r="QKJ929" s="35"/>
      <c r="QKK929" s="34"/>
      <c r="QKR929" s="35"/>
      <c r="QKS929" s="34"/>
      <c r="QKZ929" s="35"/>
      <c r="QLA929" s="34"/>
      <c r="QLH929" s="35"/>
      <c r="QLI929" s="34"/>
      <c r="QLP929" s="35"/>
      <c r="QLQ929" s="34"/>
      <c r="QLX929" s="35"/>
      <c r="QLY929" s="34"/>
      <c r="QMF929" s="35"/>
      <c r="QMG929" s="34"/>
      <c r="QMN929" s="35"/>
      <c r="QMO929" s="34"/>
      <c r="QMV929" s="35"/>
      <c r="QMW929" s="34"/>
      <c r="QND929" s="35"/>
      <c r="QNE929" s="34"/>
      <c r="QNL929" s="35"/>
      <c r="QNM929" s="34"/>
      <c r="QNT929" s="35"/>
      <c r="QNU929" s="34"/>
      <c r="QOB929" s="35"/>
      <c r="QOC929" s="34"/>
      <c r="QOJ929" s="35"/>
      <c r="QOK929" s="34"/>
      <c r="QOR929" s="35"/>
      <c r="QOS929" s="34"/>
      <c r="QOZ929" s="35"/>
      <c r="QPA929" s="34"/>
      <c r="QPH929" s="35"/>
      <c r="QPI929" s="34"/>
      <c r="QPP929" s="35"/>
      <c r="QPQ929" s="34"/>
      <c r="QPX929" s="35"/>
      <c r="QPY929" s="34"/>
      <c r="QQF929" s="35"/>
      <c r="QQG929" s="34"/>
      <c r="QQN929" s="35"/>
      <c r="QQO929" s="34"/>
      <c r="QQV929" s="35"/>
      <c r="QQW929" s="34"/>
      <c r="QRD929" s="35"/>
      <c r="QRE929" s="34"/>
      <c r="QRL929" s="35"/>
      <c r="QRM929" s="34"/>
      <c r="QRT929" s="35"/>
      <c r="QRU929" s="34"/>
      <c r="QSB929" s="35"/>
      <c r="QSC929" s="34"/>
      <c r="QSJ929" s="35"/>
      <c r="QSK929" s="34"/>
      <c r="QSR929" s="35"/>
      <c r="QSS929" s="34"/>
      <c r="QSZ929" s="35"/>
      <c r="QTA929" s="34"/>
      <c r="QTH929" s="35"/>
      <c r="QTI929" s="34"/>
      <c r="QTP929" s="35"/>
      <c r="QTQ929" s="34"/>
      <c r="QTX929" s="35"/>
      <c r="QTY929" s="34"/>
      <c r="QUF929" s="35"/>
      <c r="QUG929" s="34"/>
      <c r="QUN929" s="35"/>
      <c r="QUO929" s="34"/>
      <c r="QUV929" s="35"/>
      <c r="QUW929" s="34"/>
      <c r="QVD929" s="35"/>
      <c r="QVE929" s="34"/>
      <c r="QVL929" s="35"/>
      <c r="QVM929" s="34"/>
      <c r="QVT929" s="35"/>
      <c r="QVU929" s="34"/>
      <c r="QWB929" s="35"/>
      <c r="QWC929" s="34"/>
      <c r="QWJ929" s="35"/>
      <c r="QWK929" s="34"/>
      <c r="QWR929" s="35"/>
      <c r="QWS929" s="34"/>
      <c r="QWZ929" s="35"/>
      <c r="QXA929" s="34"/>
      <c r="QXH929" s="35"/>
      <c r="QXI929" s="34"/>
      <c r="QXP929" s="35"/>
      <c r="QXQ929" s="34"/>
      <c r="QXX929" s="35"/>
      <c r="QXY929" s="34"/>
      <c r="QYF929" s="35"/>
      <c r="QYG929" s="34"/>
      <c r="QYN929" s="35"/>
      <c r="QYO929" s="34"/>
      <c r="QYV929" s="35"/>
      <c r="QYW929" s="34"/>
      <c r="QZD929" s="35"/>
      <c r="QZE929" s="34"/>
      <c r="QZL929" s="35"/>
      <c r="QZM929" s="34"/>
      <c r="QZT929" s="35"/>
      <c r="QZU929" s="34"/>
      <c r="RAB929" s="35"/>
      <c r="RAC929" s="34"/>
      <c r="RAJ929" s="35"/>
      <c r="RAK929" s="34"/>
      <c r="RAR929" s="35"/>
      <c r="RAS929" s="34"/>
      <c r="RAZ929" s="35"/>
      <c r="RBA929" s="34"/>
      <c r="RBH929" s="35"/>
      <c r="RBI929" s="34"/>
      <c r="RBP929" s="35"/>
      <c r="RBQ929" s="34"/>
      <c r="RBX929" s="35"/>
      <c r="RBY929" s="34"/>
      <c r="RCF929" s="35"/>
      <c r="RCG929" s="34"/>
      <c r="RCN929" s="35"/>
      <c r="RCO929" s="34"/>
      <c r="RCV929" s="35"/>
      <c r="RCW929" s="34"/>
      <c r="RDD929" s="35"/>
      <c r="RDE929" s="34"/>
      <c r="RDL929" s="35"/>
      <c r="RDM929" s="34"/>
      <c r="RDT929" s="35"/>
      <c r="RDU929" s="34"/>
      <c r="REB929" s="35"/>
      <c r="REC929" s="34"/>
      <c r="REJ929" s="35"/>
      <c r="REK929" s="34"/>
      <c r="RER929" s="35"/>
      <c r="RES929" s="34"/>
      <c r="REZ929" s="35"/>
      <c r="RFA929" s="34"/>
      <c r="RFH929" s="35"/>
      <c r="RFI929" s="34"/>
      <c r="RFP929" s="35"/>
      <c r="RFQ929" s="34"/>
      <c r="RFX929" s="35"/>
      <c r="RFY929" s="34"/>
      <c r="RGF929" s="35"/>
      <c r="RGG929" s="34"/>
      <c r="RGN929" s="35"/>
      <c r="RGO929" s="34"/>
      <c r="RGV929" s="35"/>
      <c r="RGW929" s="34"/>
      <c r="RHD929" s="35"/>
      <c r="RHE929" s="34"/>
      <c r="RHL929" s="35"/>
      <c r="RHM929" s="34"/>
      <c r="RHT929" s="35"/>
      <c r="RHU929" s="34"/>
      <c r="RIB929" s="35"/>
      <c r="RIC929" s="34"/>
      <c r="RIJ929" s="35"/>
      <c r="RIK929" s="34"/>
      <c r="RIR929" s="35"/>
      <c r="RIS929" s="34"/>
      <c r="RIZ929" s="35"/>
      <c r="RJA929" s="34"/>
      <c r="RJH929" s="35"/>
      <c r="RJI929" s="34"/>
      <c r="RJP929" s="35"/>
      <c r="RJQ929" s="34"/>
      <c r="RJX929" s="35"/>
      <c r="RJY929" s="34"/>
      <c r="RKF929" s="35"/>
      <c r="RKG929" s="34"/>
      <c r="RKN929" s="35"/>
      <c r="RKO929" s="34"/>
      <c r="RKV929" s="35"/>
      <c r="RKW929" s="34"/>
      <c r="RLD929" s="35"/>
      <c r="RLE929" s="34"/>
      <c r="RLL929" s="35"/>
      <c r="RLM929" s="34"/>
      <c r="RLT929" s="35"/>
      <c r="RLU929" s="34"/>
      <c r="RMB929" s="35"/>
      <c r="RMC929" s="34"/>
      <c r="RMJ929" s="35"/>
      <c r="RMK929" s="34"/>
      <c r="RMR929" s="35"/>
      <c r="RMS929" s="34"/>
      <c r="RMZ929" s="35"/>
      <c r="RNA929" s="34"/>
      <c r="RNH929" s="35"/>
      <c r="RNI929" s="34"/>
      <c r="RNP929" s="35"/>
      <c r="RNQ929" s="34"/>
      <c r="RNX929" s="35"/>
      <c r="RNY929" s="34"/>
      <c r="ROF929" s="35"/>
      <c r="ROG929" s="34"/>
      <c r="RON929" s="35"/>
      <c r="ROO929" s="34"/>
      <c r="ROV929" s="35"/>
      <c r="ROW929" s="34"/>
      <c r="RPD929" s="35"/>
      <c r="RPE929" s="34"/>
      <c r="RPL929" s="35"/>
      <c r="RPM929" s="34"/>
      <c r="RPT929" s="35"/>
      <c r="RPU929" s="34"/>
      <c r="RQB929" s="35"/>
      <c r="RQC929" s="34"/>
      <c r="RQJ929" s="35"/>
      <c r="RQK929" s="34"/>
      <c r="RQR929" s="35"/>
      <c r="RQS929" s="34"/>
      <c r="RQZ929" s="35"/>
      <c r="RRA929" s="34"/>
      <c r="RRH929" s="35"/>
      <c r="RRI929" s="34"/>
      <c r="RRP929" s="35"/>
      <c r="RRQ929" s="34"/>
      <c r="RRX929" s="35"/>
      <c r="RRY929" s="34"/>
      <c r="RSF929" s="35"/>
      <c r="RSG929" s="34"/>
      <c r="RSN929" s="35"/>
      <c r="RSO929" s="34"/>
      <c r="RSV929" s="35"/>
      <c r="RSW929" s="34"/>
      <c r="RTD929" s="35"/>
      <c r="RTE929" s="34"/>
      <c r="RTL929" s="35"/>
      <c r="RTM929" s="34"/>
      <c r="RTT929" s="35"/>
      <c r="RTU929" s="34"/>
      <c r="RUB929" s="35"/>
      <c r="RUC929" s="34"/>
      <c r="RUJ929" s="35"/>
      <c r="RUK929" s="34"/>
      <c r="RUR929" s="35"/>
      <c r="RUS929" s="34"/>
      <c r="RUZ929" s="35"/>
      <c r="RVA929" s="34"/>
      <c r="RVH929" s="35"/>
      <c r="RVI929" s="34"/>
      <c r="RVP929" s="35"/>
      <c r="RVQ929" s="34"/>
      <c r="RVX929" s="35"/>
      <c r="RVY929" s="34"/>
      <c r="RWF929" s="35"/>
      <c r="RWG929" s="34"/>
      <c r="RWN929" s="35"/>
      <c r="RWO929" s="34"/>
      <c r="RWV929" s="35"/>
      <c r="RWW929" s="34"/>
      <c r="RXD929" s="35"/>
      <c r="RXE929" s="34"/>
      <c r="RXL929" s="35"/>
      <c r="RXM929" s="34"/>
      <c r="RXT929" s="35"/>
      <c r="RXU929" s="34"/>
      <c r="RYB929" s="35"/>
      <c r="RYC929" s="34"/>
      <c r="RYJ929" s="35"/>
      <c r="RYK929" s="34"/>
      <c r="RYR929" s="35"/>
      <c r="RYS929" s="34"/>
      <c r="RYZ929" s="35"/>
      <c r="RZA929" s="34"/>
      <c r="RZH929" s="35"/>
      <c r="RZI929" s="34"/>
      <c r="RZP929" s="35"/>
      <c r="RZQ929" s="34"/>
      <c r="RZX929" s="35"/>
      <c r="RZY929" s="34"/>
      <c r="SAF929" s="35"/>
      <c r="SAG929" s="34"/>
      <c r="SAN929" s="35"/>
      <c r="SAO929" s="34"/>
      <c r="SAV929" s="35"/>
      <c r="SAW929" s="34"/>
      <c r="SBD929" s="35"/>
      <c r="SBE929" s="34"/>
      <c r="SBL929" s="35"/>
      <c r="SBM929" s="34"/>
      <c r="SBT929" s="35"/>
      <c r="SBU929" s="34"/>
      <c r="SCB929" s="35"/>
      <c r="SCC929" s="34"/>
      <c r="SCJ929" s="35"/>
      <c r="SCK929" s="34"/>
      <c r="SCR929" s="35"/>
      <c r="SCS929" s="34"/>
      <c r="SCZ929" s="35"/>
      <c r="SDA929" s="34"/>
      <c r="SDH929" s="35"/>
      <c r="SDI929" s="34"/>
      <c r="SDP929" s="35"/>
      <c r="SDQ929" s="34"/>
      <c r="SDX929" s="35"/>
      <c r="SDY929" s="34"/>
      <c r="SEF929" s="35"/>
      <c r="SEG929" s="34"/>
      <c r="SEN929" s="35"/>
      <c r="SEO929" s="34"/>
      <c r="SEV929" s="35"/>
      <c r="SEW929" s="34"/>
      <c r="SFD929" s="35"/>
      <c r="SFE929" s="34"/>
      <c r="SFL929" s="35"/>
      <c r="SFM929" s="34"/>
      <c r="SFT929" s="35"/>
      <c r="SFU929" s="34"/>
      <c r="SGB929" s="35"/>
      <c r="SGC929" s="34"/>
      <c r="SGJ929" s="35"/>
      <c r="SGK929" s="34"/>
      <c r="SGR929" s="35"/>
      <c r="SGS929" s="34"/>
      <c r="SGZ929" s="35"/>
      <c r="SHA929" s="34"/>
      <c r="SHH929" s="35"/>
      <c r="SHI929" s="34"/>
      <c r="SHP929" s="35"/>
      <c r="SHQ929" s="34"/>
      <c r="SHX929" s="35"/>
      <c r="SHY929" s="34"/>
      <c r="SIF929" s="35"/>
      <c r="SIG929" s="34"/>
      <c r="SIN929" s="35"/>
      <c r="SIO929" s="34"/>
      <c r="SIV929" s="35"/>
      <c r="SIW929" s="34"/>
      <c r="SJD929" s="35"/>
      <c r="SJE929" s="34"/>
      <c r="SJL929" s="35"/>
      <c r="SJM929" s="34"/>
      <c r="SJT929" s="35"/>
      <c r="SJU929" s="34"/>
      <c r="SKB929" s="35"/>
      <c r="SKC929" s="34"/>
      <c r="SKJ929" s="35"/>
      <c r="SKK929" s="34"/>
      <c r="SKR929" s="35"/>
      <c r="SKS929" s="34"/>
      <c r="SKZ929" s="35"/>
      <c r="SLA929" s="34"/>
      <c r="SLH929" s="35"/>
      <c r="SLI929" s="34"/>
      <c r="SLP929" s="35"/>
      <c r="SLQ929" s="34"/>
      <c r="SLX929" s="35"/>
      <c r="SLY929" s="34"/>
      <c r="SMF929" s="35"/>
      <c r="SMG929" s="34"/>
      <c r="SMN929" s="35"/>
      <c r="SMO929" s="34"/>
      <c r="SMV929" s="35"/>
      <c r="SMW929" s="34"/>
      <c r="SND929" s="35"/>
      <c r="SNE929" s="34"/>
      <c r="SNL929" s="35"/>
      <c r="SNM929" s="34"/>
      <c r="SNT929" s="35"/>
      <c r="SNU929" s="34"/>
      <c r="SOB929" s="35"/>
      <c r="SOC929" s="34"/>
      <c r="SOJ929" s="35"/>
      <c r="SOK929" s="34"/>
      <c r="SOR929" s="35"/>
      <c r="SOS929" s="34"/>
      <c r="SOZ929" s="35"/>
      <c r="SPA929" s="34"/>
      <c r="SPH929" s="35"/>
      <c r="SPI929" s="34"/>
      <c r="SPP929" s="35"/>
      <c r="SPQ929" s="34"/>
      <c r="SPX929" s="35"/>
      <c r="SPY929" s="34"/>
      <c r="SQF929" s="35"/>
      <c r="SQG929" s="34"/>
      <c r="SQN929" s="35"/>
      <c r="SQO929" s="34"/>
      <c r="SQV929" s="35"/>
      <c r="SQW929" s="34"/>
      <c r="SRD929" s="35"/>
      <c r="SRE929" s="34"/>
      <c r="SRL929" s="35"/>
      <c r="SRM929" s="34"/>
      <c r="SRT929" s="35"/>
      <c r="SRU929" s="34"/>
      <c r="SSB929" s="35"/>
      <c r="SSC929" s="34"/>
      <c r="SSJ929" s="35"/>
      <c r="SSK929" s="34"/>
      <c r="SSR929" s="35"/>
      <c r="SSS929" s="34"/>
      <c r="SSZ929" s="35"/>
      <c r="STA929" s="34"/>
      <c r="STH929" s="35"/>
      <c r="STI929" s="34"/>
      <c r="STP929" s="35"/>
      <c r="STQ929" s="34"/>
      <c r="STX929" s="35"/>
      <c r="STY929" s="34"/>
      <c r="SUF929" s="35"/>
      <c r="SUG929" s="34"/>
      <c r="SUN929" s="35"/>
      <c r="SUO929" s="34"/>
      <c r="SUV929" s="35"/>
      <c r="SUW929" s="34"/>
      <c r="SVD929" s="35"/>
      <c r="SVE929" s="34"/>
      <c r="SVL929" s="35"/>
      <c r="SVM929" s="34"/>
      <c r="SVT929" s="35"/>
      <c r="SVU929" s="34"/>
      <c r="SWB929" s="35"/>
      <c r="SWC929" s="34"/>
      <c r="SWJ929" s="35"/>
      <c r="SWK929" s="34"/>
      <c r="SWR929" s="35"/>
      <c r="SWS929" s="34"/>
      <c r="SWZ929" s="35"/>
      <c r="SXA929" s="34"/>
      <c r="SXH929" s="35"/>
      <c r="SXI929" s="34"/>
      <c r="SXP929" s="35"/>
      <c r="SXQ929" s="34"/>
      <c r="SXX929" s="35"/>
      <c r="SXY929" s="34"/>
      <c r="SYF929" s="35"/>
      <c r="SYG929" s="34"/>
      <c r="SYN929" s="35"/>
      <c r="SYO929" s="34"/>
      <c r="SYV929" s="35"/>
      <c r="SYW929" s="34"/>
      <c r="SZD929" s="35"/>
      <c r="SZE929" s="34"/>
      <c r="SZL929" s="35"/>
      <c r="SZM929" s="34"/>
      <c r="SZT929" s="35"/>
      <c r="SZU929" s="34"/>
      <c r="TAB929" s="35"/>
      <c r="TAC929" s="34"/>
      <c r="TAJ929" s="35"/>
      <c r="TAK929" s="34"/>
      <c r="TAR929" s="35"/>
      <c r="TAS929" s="34"/>
      <c r="TAZ929" s="35"/>
      <c r="TBA929" s="34"/>
      <c r="TBH929" s="35"/>
      <c r="TBI929" s="34"/>
      <c r="TBP929" s="35"/>
      <c r="TBQ929" s="34"/>
      <c r="TBX929" s="35"/>
      <c r="TBY929" s="34"/>
      <c r="TCF929" s="35"/>
      <c r="TCG929" s="34"/>
      <c r="TCN929" s="35"/>
      <c r="TCO929" s="34"/>
      <c r="TCV929" s="35"/>
      <c r="TCW929" s="34"/>
      <c r="TDD929" s="35"/>
      <c r="TDE929" s="34"/>
      <c r="TDL929" s="35"/>
      <c r="TDM929" s="34"/>
      <c r="TDT929" s="35"/>
      <c r="TDU929" s="34"/>
      <c r="TEB929" s="35"/>
      <c r="TEC929" s="34"/>
      <c r="TEJ929" s="35"/>
      <c r="TEK929" s="34"/>
      <c r="TER929" s="35"/>
      <c r="TES929" s="34"/>
      <c r="TEZ929" s="35"/>
      <c r="TFA929" s="34"/>
      <c r="TFH929" s="35"/>
      <c r="TFI929" s="34"/>
      <c r="TFP929" s="35"/>
      <c r="TFQ929" s="34"/>
      <c r="TFX929" s="35"/>
      <c r="TFY929" s="34"/>
      <c r="TGF929" s="35"/>
      <c r="TGG929" s="34"/>
      <c r="TGN929" s="35"/>
      <c r="TGO929" s="34"/>
      <c r="TGV929" s="35"/>
      <c r="TGW929" s="34"/>
      <c r="THD929" s="35"/>
      <c r="THE929" s="34"/>
      <c r="THL929" s="35"/>
      <c r="THM929" s="34"/>
      <c r="THT929" s="35"/>
      <c r="THU929" s="34"/>
      <c r="TIB929" s="35"/>
      <c r="TIC929" s="34"/>
      <c r="TIJ929" s="35"/>
      <c r="TIK929" s="34"/>
      <c r="TIR929" s="35"/>
      <c r="TIS929" s="34"/>
      <c r="TIZ929" s="35"/>
      <c r="TJA929" s="34"/>
      <c r="TJH929" s="35"/>
      <c r="TJI929" s="34"/>
      <c r="TJP929" s="35"/>
      <c r="TJQ929" s="34"/>
      <c r="TJX929" s="35"/>
      <c r="TJY929" s="34"/>
      <c r="TKF929" s="35"/>
      <c r="TKG929" s="34"/>
      <c r="TKN929" s="35"/>
      <c r="TKO929" s="34"/>
      <c r="TKV929" s="35"/>
      <c r="TKW929" s="34"/>
      <c r="TLD929" s="35"/>
      <c r="TLE929" s="34"/>
      <c r="TLL929" s="35"/>
      <c r="TLM929" s="34"/>
      <c r="TLT929" s="35"/>
      <c r="TLU929" s="34"/>
      <c r="TMB929" s="35"/>
      <c r="TMC929" s="34"/>
      <c r="TMJ929" s="35"/>
      <c r="TMK929" s="34"/>
      <c r="TMR929" s="35"/>
      <c r="TMS929" s="34"/>
      <c r="TMZ929" s="35"/>
      <c r="TNA929" s="34"/>
      <c r="TNH929" s="35"/>
      <c r="TNI929" s="34"/>
      <c r="TNP929" s="35"/>
      <c r="TNQ929" s="34"/>
      <c r="TNX929" s="35"/>
      <c r="TNY929" s="34"/>
      <c r="TOF929" s="35"/>
      <c r="TOG929" s="34"/>
      <c r="TON929" s="35"/>
      <c r="TOO929" s="34"/>
      <c r="TOV929" s="35"/>
      <c r="TOW929" s="34"/>
      <c r="TPD929" s="35"/>
      <c r="TPE929" s="34"/>
      <c r="TPL929" s="35"/>
      <c r="TPM929" s="34"/>
      <c r="TPT929" s="35"/>
      <c r="TPU929" s="34"/>
      <c r="TQB929" s="35"/>
      <c r="TQC929" s="34"/>
      <c r="TQJ929" s="35"/>
      <c r="TQK929" s="34"/>
      <c r="TQR929" s="35"/>
      <c r="TQS929" s="34"/>
      <c r="TQZ929" s="35"/>
      <c r="TRA929" s="34"/>
      <c r="TRH929" s="35"/>
      <c r="TRI929" s="34"/>
      <c r="TRP929" s="35"/>
      <c r="TRQ929" s="34"/>
      <c r="TRX929" s="35"/>
      <c r="TRY929" s="34"/>
      <c r="TSF929" s="35"/>
      <c r="TSG929" s="34"/>
      <c r="TSN929" s="35"/>
      <c r="TSO929" s="34"/>
      <c r="TSV929" s="35"/>
      <c r="TSW929" s="34"/>
      <c r="TTD929" s="35"/>
      <c r="TTE929" s="34"/>
      <c r="TTL929" s="35"/>
      <c r="TTM929" s="34"/>
      <c r="TTT929" s="35"/>
      <c r="TTU929" s="34"/>
      <c r="TUB929" s="35"/>
      <c r="TUC929" s="34"/>
      <c r="TUJ929" s="35"/>
      <c r="TUK929" s="34"/>
      <c r="TUR929" s="35"/>
      <c r="TUS929" s="34"/>
      <c r="TUZ929" s="35"/>
      <c r="TVA929" s="34"/>
      <c r="TVH929" s="35"/>
      <c r="TVI929" s="34"/>
      <c r="TVP929" s="35"/>
      <c r="TVQ929" s="34"/>
      <c r="TVX929" s="35"/>
      <c r="TVY929" s="34"/>
      <c r="TWF929" s="35"/>
      <c r="TWG929" s="34"/>
      <c r="TWN929" s="35"/>
      <c r="TWO929" s="34"/>
      <c r="TWV929" s="35"/>
      <c r="TWW929" s="34"/>
      <c r="TXD929" s="35"/>
      <c r="TXE929" s="34"/>
      <c r="TXL929" s="35"/>
      <c r="TXM929" s="34"/>
      <c r="TXT929" s="35"/>
      <c r="TXU929" s="34"/>
      <c r="TYB929" s="35"/>
      <c r="TYC929" s="34"/>
      <c r="TYJ929" s="35"/>
      <c r="TYK929" s="34"/>
      <c r="TYR929" s="35"/>
      <c r="TYS929" s="34"/>
      <c r="TYZ929" s="35"/>
      <c r="TZA929" s="34"/>
      <c r="TZH929" s="35"/>
      <c r="TZI929" s="34"/>
      <c r="TZP929" s="35"/>
      <c r="TZQ929" s="34"/>
      <c r="TZX929" s="35"/>
      <c r="TZY929" s="34"/>
      <c r="UAF929" s="35"/>
      <c r="UAG929" s="34"/>
      <c r="UAN929" s="35"/>
      <c r="UAO929" s="34"/>
      <c r="UAV929" s="35"/>
      <c r="UAW929" s="34"/>
      <c r="UBD929" s="35"/>
      <c r="UBE929" s="34"/>
      <c r="UBL929" s="35"/>
      <c r="UBM929" s="34"/>
      <c r="UBT929" s="35"/>
      <c r="UBU929" s="34"/>
      <c r="UCB929" s="35"/>
      <c r="UCC929" s="34"/>
      <c r="UCJ929" s="35"/>
      <c r="UCK929" s="34"/>
      <c r="UCR929" s="35"/>
      <c r="UCS929" s="34"/>
      <c r="UCZ929" s="35"/>
      <c r="UDA929" s="34"/>
      <c r="UDH929" s="35"/>
      <c r="UDI929" s="34"/>
      <c r="UDP929" s="35"/>
      <c r="UDQ929" s="34"/>
      <c r="UDX929" s="35"/>
      <c r="UDY929" s="34"/>
      <c r="UEF929" s="35"/>
      <c r="UEG929" s="34"/>
      <c r="UEN929" s="35"/>
      <c r="UEO929" s="34"/>
      <c r="UEV929" s="35"/>
      <c r="UEW929" s="34"/>
      <c r="UFD929" s="35"/>
      <c r="UFE929" s="34"/>
      <c r="UFL929" s="35"/>
      <c r="UFM929" s="34"/>
      <c r="UFT929" s="35"/>
      <c r="UFU929" s="34"/>
      <c r="UGB929" s="35"/>
      <c r="UGC929" s="34"/>
      <c r="UGJ929" s="35"/>
      <c r="UGK929" s="34"/>
      <c r="UGR929" s="35"/>
      <c r="UGS929" s="34"/>
      <c r="UGZ929" s="35"/>
      <c r="UHA929" s="34"/>
      <c r="UHH929" s="35"/>
      <c r="UHI929" s="34"/>
      <c r="UHP929" s="35"/>
      <c r="UHQ929" s="34"/>
      <c r="UHX929" s="35"/>
      <c r="UHY929" s="34"/>
      <c r="UIF929" s="35"/>
      <c r="UIG929" s="34"/>
      <c r="UIN929" s="35"/>
      <c r="UIO929" s="34"/>
      <c r="UIV929" s="35"/>
      <c r="UIW929" s="34"/>
      <c r="UJD929" s="35"/>
      <c r="UJE929" s="34"/>
      <c r="UJL929" s="35"/>
      <c r="UJM929" s="34"/>
      <c r="UJT929" s="35"/>
      <c r="UJU929" s="34"/>
      <c r="UKB929" s="35"/>
      <c r="UKC929" s="34"/>
      <c r="UKJ929" s="35"/>
      <c r="UKK929" s="34"/>
      <c r="UKR929" s="35"/>
      <c r="UKS929" s="34"/>
      <c r="UKZ929" s="35"/>
      <c r="ULA929" s="34"/>
      <c r="ULH929" s="35"/>
      <c r="ULI929" s="34"/>
      <c r="ULP929" s="35"/>
      <c r="ULQ929" s="34"/>
      <c r="ULX929" s="35"/>
      <c r="ULY929" s="34"/>
      <c r="UMF929" s="35"/>
      <c r="UMG929" s="34"/>
      <c r="UMN929" s="35"/>
      <c r="UMO929" s="34"/>
      <c r="UMV929" s="35"/>
      <c r="UMW929" s="34"/>
      <c r="UND929" s="35"/>
      <c r="UNE929" s="34"/>
      <c r="UNL929" s="35"/>
      <c r="UNM929" s="34"/>
      <c r="UNT929" s="35"/>
      <c r="UNU929" s="34"/>
      <c r="UOB929" s="35"/>
      <c r="UOC929" s="34"/>
      <c r="UOJ929" s="35"/>
      <c r="UOK929" s="34"/>
      <c r="UOR929" s="35"/>
      <c r="UOS929" s="34"/>
      <c r="UOZ929" s="35"/>
      <c r="UPA929" s="34"/>
      <c r="UPH929" s="35"/>
      <c r="UPI929" s="34"/>
      <c r="UPP929" s="35"/>
      <c r="UPQ929" s="34"/>
      <c r="UPX929" s="35"/>
      <c r="UPY929" s="34"/>
      <c r="UQF929" s="35"/>
      <c r="UQG929" s="34"/>
      <c r="UQN929" s="35"/>
      <c r="UQO929" s="34"/>
      <c r="UQV929" s="35"/>
      <c r="UQW929" s="34"/>
      <c r="URD929" s="35"/>
      <c r="URE929" s="34"/>
      <c r="URL929" s="35"/>
      <c r="URM929" s="34"/>
      <c r="URT929" s="35"/>
      <c r="URU929" s="34"/>
      <c r="USB929" s="35"/>
      <c r="USC929" s="34"/>
      <c r="USJ929" s="35"/>
      <c r="USK929" s="34"/>
      <c r="USR929" s="35"/>
      <c r="USS929" s="34"/>
      <c r="USZ929" s="35"/>
      <c r="UTA929" s="34"/>
      <c r="UTH929" s="35"/>
      <c r="UTI929" s="34"/>
      <c r="UTP929" s="35"/>
      <c r="UTQ929" s="34"/>
      <c r="UTX929" s="35"/>
      <c r="UTY929" s="34"/>
      <c r="UUF929" s="35"/>
      <c r="UUG929" s="34"/>
      <c r="UUN929" s="35"/>
      <c r="UUO929" s="34"/>
      <c r="UUV929" s="35"/>
      <c r="UUW929" s="34"/>
      <c r="UVD929" s="35"/>
      <c r="UVE929" s="34"/>
      <c r="UVL929" s="35"/>
      <c r="UVM929" s="34"/>
      <c r="UVT929" s="35"/>
      <c r="UVU929" s="34"/>
      <c r="UWB929" s="35"/>
      <c r="UWC929" s="34"/>
      <c r="UWJ929" s="35"/>
      <c r="UWK929" s="34"/>
      <c r="UWR929" s="35"/>
      <c r="UWS929" s="34"/>
      <c r="UWZ929" s="35"/>
      <c r="UXA929" s="34"/>
      <c r="UXH929" s="35"/>
      <c r="UXI929" s="34"/>
      <c r="UXP929" s="35"/>
      <c r="UXQ929" s="34"/>
      <c r="UXX929" s="35"/>
      <c r="UXY929" s="34"/>
      <c r="UYF929" s="35"/>
      <c r="UYG929" s="34"/>
      <c r="UYN929" s="35"/>
      <c r="UYO929" s="34"/>
      <c r="UYV929" s="35"/>
      <c r="UYW929" s="34"/>
      <c r="UZD929" s="35"/>
      <c r="UZE929" s="34"/>
      <c r="UZL929" s="35"/>
      <c r="UZM929" s="34"/>
      <c r="UZT929" s="35"/>
      <c r="UZU929" s="34"/>
      <c r="VAB929" s="35"/>
      <c r="VAC929" s="34"/>
      <c r="VAJ929" s="35"/>
      <c r="VAK929" s="34"/>
      <c r="VAR929" s="35"/>
      <c r="VAS929" s="34"/>
      <c r="VAZ929" s="35"/>
      <c r="VBA929" s="34"/>
      <c r="VBH929" s="35"/>
      <c r="VBI929" s="34"/>
      <c r="VBP929" s="35"/>
      <c r="VBQ929" s="34"/>
      <c r="VBX929" s="35"/>
      <c r="VBY929" s="34"/>
      <c r="VCF929" s="35"/>
      <c r="VCG929" s="34"/>
      <c r="VCN929" s="35"/>
      <c r="VCO929" s="34"/>
      <c r="VCV929" s="35"/>
      <c r="VCW929" s="34"/>
      <c r="VDD929" s="35"/>
      <c r="VDE929" s="34"/>
      <c r="VDL929" s="35"/>
      <c r="VDM929" s="34"/>
      <c r="VDT929" s="35"/>
      <c r="VDU929" s="34"/>
      <c r="VEB929" s="35"/>
      <c r="VEC929" s="34"/>
      <c r="VEJ929" s="35"/>
      <c r="VEK929" s="34"/>
      <c r="VER929" s="35"/>
      <c r="VES929" s="34"/>
      <c r="VEZ929" s="35"/>
      <c r="VFA929" s="34"/>
      <c r="VFH929" s="35"/>
      <c r="VFI929" s="34"/>
      <c r="VFP929" s="35"/>
      <c r="VFQ929" s="34"/>
      <c r="VFX929" s="35"/>
      <c r="VFY929" s="34"/>
      <c r="VGF929" s="35"/>
      <c r="VGG929" s="34"/>
      <c r="VGN929" s="35"/>
      <c r="VGO929" s="34"/>
      <c r="VGV929" s="35"/>
      <c r="VGW929" s="34"/>
      <c r="VHD929" s="35"/>
      <c r="VHE929" s="34"/>
      <c r="VHL929" s="35"/>
      <c r="VHM929" s="34"/>
      <c r="VHT929" s="35"/>
      <c r="VHU929" s="34"/>
      <c r="VIB929" s="35"/>
      <c r="VIC929" s="34"/>
      <c r="VIJ929" s="35"/>
      <c r="VIK929" s="34"/>
      <c r="VIR929" s="35"/>
      <c r="VIS929" s="34"/>
      <c r="VIZ929" s="35"/>
      <c r="VJA929" s="34"/>
      <c r="VJH929" s="35"/>
      <c r="VJI929" s="34"/>
      <c r="VJP929" s="35"/>
      <c r="VJQ929" s="34"/>
      <c r="VJX929" s="35"/>
      <c r="VJY929" s="34"/>
      <c r="VKF929" s="35"/>
      <c r="VKG929" s="34"/>
      <c r="VKN929" s="35"/>
      <c r="VKO929" s="34"/>
      <c r="VKV929" s="35"/>
      <c r="VKW929" s="34"/>
      <c r="VLD929" s="35"/>
      <c r="VLE929" s="34"/>
      <c r="VLL929" s="35"/>
      <c r="VLM929" s="34"/>
      <c r="VLT929" s="35"/>
      <c r="VLU929" s="34"/>
      <c r="VMB929" s="35"/>
      <c r="VMC929" s="34"/>
      <c r="VMJ929" s="35"/>
      <c r="VMK929" s="34"/>
      <c r="VMR929" s="35"/>
      <c r="VMS929" s="34"/>
      <c r="VMZ929" s="35"/>
      <c r="VNA929" s="34"/>
      <c r="VNH929" s="35"/>
      <c r="VNI929" s="34"/>
      <c r="VNP929" s="35"/>
      <c r="VNQ929" s="34"/>
      <c r="VNX929" s="35"/>
      <c r="VNY929" s="34"/>
      <c r="VOF929" s="35"/>
      <c r="VOG929" s="34"/>
      <c r="VON929" s="35"/>
      <c r="VOO929" s="34"/>
      <c r="VOV929" s="35"/>
      <c r="VOW929" s="34"/>
      <c r="VPD929" s="35"/>
      <c r="VPE929" s="34"/>
      <c r="VPL929" s="35"/>
      <c r="VPM929" s="34"/>
      <c r="VPT929" s="35"/>
      <c r="VPU929" s="34"/>
      <c r="VQB929" s="35"/>
      <c r="VQC929" s="34"/>
      <c r="VQJ929" s="35"/>
      <c r="VQK929" s="34"/>
      <c r="VQR929" s="35"/>
      <c r="VQS929" s="34"/>
      <c r="VQZ929" s="35"/>
      <c r="VRA929" s="34"/>
      <c r="VRH929" s="35"/>
      <c r="VRI929" s="34"/>
      <c r="VRP929" s="35"/>
      <c r="VRQ929" s="34"/>
      <c r="VRX929" s="35"/>
      <c r="VRY929" s="34"/>
      <c r="VSF929" s="35"/>
      <c r="VSG929" s="34"/>
      <c r="VSN929" s="35"/>
      <c r="VSO929" s="34"/>
      <c r="VSV929" s="35"/>
      <c r="VSW929" s="34"/>
      <c r="VTD929" s="35"/>
      <c r="VTE929" s="34"/>
      <c r="VTL929" s="35"/>
      <c r="VTM929" s="34"/>
      <c r="VTT929" s="35"/>
      <c r="VTU929" s="34"/>
      <c r="VUB929" s="35"/>
      <c r="VUC929" s="34"/>
      <c r="VUJ929" s="35"/>
      <c r="VUK929" s="34"/>
      <c r="VUR929" s="35"/>
      <c r="VUS929" s="34"/>
      <c r="VUZ929" s="35"/>
      <c r="VVA929" s="34"/>
      <c r="VVH929" s="35"/>
      <c r="VVI929" s="34"/>
      <c r="VVP929" s="35"/>
      <c r="VVQ929" s="34"/>
      <c r="VVX929" s="35"/>
      <c r="VVY929" s="34"/>
      <c r="VWF929" s="35"/>
      <c r="VWG929" s="34"/>
      <c r="VWN929" s="35"/>
      <c r="VWO929" s="34"/>
      <c r="VWV929" s="35"/>
      <c r="VWW929" s="34"/>
      <c r="VXD929" s="35"/>
      <c r="VXE929" s="34"/>
      <c r="VXL929" s="35"/>
      <c r="VXM929" s="34"/>
      <c r="VXT929" s="35"/>
      <c r="VXU929" s="34"/>
      <c r="VYB929" s="35"/>
      <c r="VYC929" s="34"/>
      <c r="VYJ929" s="35"/>
      <c r="VYK929" s="34"/>
      <c r="VYR929" s="35"/>
      <c r="VYS929" s="34"/>
      <c r="VYZ929" s="35"/>
      <c r="VZA929" s="34"/>
      <c r="VZH929" s="35"/>
      <c r="VZI929" s="34"/>
      <c r="VZP929" s="35"/>
      <c r="VZQ929" s="34"/>
      <c r="VZX929" s="35"/>
      <c r="VZY929" s="34"/>
      <c r="WAF929" s="35"/>
      <c r="WAG929" s="34"/>
      <c r="WAN929" s="35"/>
      <c r="WAO929" s="34"/>
      <c r="WAV929" s="35"/>
      <c r="WAW929" s="34"/>
      <c r="WBD929" s="35"/>
      <c r="WBE929" s="34"/>
      <c r="WBL929" s="35"/>
      <c r="WBM929" s="34"/>
      <c r="WBT929" s="35"/>
      <c r="WBU929" s="34"/>
      <c r="WCB929" s="35"/>
      <c r="WCC929" s="34"/>
      <c r="WCJ929" s="35"/>
      <c r="WCK929" s="34"/>
      <c r="WCR929" s="35"/>
      <c r="WCS929" s="34"/>
      <c r="WCZ929" s="35"/>
      <c r="WDA929" s="34"/>
      <c r="WDH929" s="35"/>
      <c r="WDI929" s="34"/>
      <c r="WDP929" s="35"/>
      <c r="WDQ929" s="34"/>
      <c r="WDX929" s="35"/>
      <c r="WDY929" s="34"/>
      <c r="WEF929" s="35"/>
      <c r="WEG929" s="34"/>
      <c r="WEN929" s="35"/>
      <c r="WEO929" s="34"/>
      <c r="WEV929" s="35"/>
      <c r="WEW929" s="34"/>
      <c r="WFD929" s="35"/>
      <c r="WFE929" s="34"/>
      <c r="WFL929" s="35"/>
      <c r="WFM929" s="34"/>
      <c r="WFT929" s="35"/>
      <c r="WFU929" s="34"/>
      <c r="WGB929" s="35"/>
      <c r="WGC929" s="34"/>
      <c r="WGJ929" s="35"/>
      <c r="WGK929" s="34"/>
      <c r="WGR929" s="35"/>
      <c r="WGS929" s="34"/>
      <c r="WGZ929" s="35"/>
      <c r="WHA929" s="34"/>
      <c r="WHH929" s="35"/>
      <c r="WHI929" s="34"/>
      <c r="WHP929" s="35"/>
      <c r="WHQ929" s="34"/>
      <c r="WHX929" s="35"/>
      <c r="WHY929" s="34"/>
      <c r="WIF929" s="35"/>
      <c r="WIG929" s="34"/>
      <c r="WIN929" s="35"/>
      <c r="WIO929" s="34"/>
      <c r="WIV929" s="35"/>
      <c r="WIW929" s="34"/>
      <c r="WJD929" s="35"/>
      <c r="WJE929" s="34"/>
      <c r="WJL929" s="35"/>
      <c r="WJM929" s="34"/>
      <c r="WJT929" s="35"/>
      <c r="WJU929" s="34"/>
      <c r="WKB929" s="35"/>
      <c r="WKC929" s="34"/>
      <c r="WKJ929" s="35"/>
      <c r="WKK929" s="34"/>
      <c r="WKR929" s="35"/>
      <c r="WKS929" s="34"/>
      <c r="WKZ929" s="35"/>
      <c r="WLA929" s="34"/>
      <c r="WLH929" s="35"/>
      <c r="WLI929" s="34"/>
      <c r="WLP929" s="35"/>
      <c r="WLQ929" s="34"/>
      <c r="WLX929" s="35"/>
      <c r="WLY929" s="34"/>
      <c r="WMF929" s="35"/>
      <c r="WMG929" s="34"/>
      <c r="WMN929" s="35"/>
      <c r="WMO929" s="34"/>
      <c r="WMV929" s="35"/>
      <c r="WMW929" s="34"/>
      <c r="WND929" s="35"/>
      <c r="WNE929" s="34"/>
      <c r="WNL929" s="35"/>
      <c r="WNM929" s="34"/>
      <c r="WNT929" s="35"/>
      <c r="WNU929" s="34"/>
      <c r="WOB929" s="35"/>
      <c r="WOC929" s="34"/>
      <c r="WOJ929" s="35"/>
      <c r="WOK929" s="34"/>
      <c r="WOR929" s="35"/>
      <c r="WOS929" s="34"/>
      <c r="WOZ929" s="35"/>
      <c r="WPA929" s="34"/>
      <c r="WPH929" s="35"/>
      <c r="WPI929" s="34"/>
      <c r="WPP929" s="35"/>
      <c r="WPQ929" s="34"/>
      <c r="WPX929" s="35"/>
      <c r="WPY929" s="34"/>
      <c r="WQF929" s="35"/>
      <c r="WQG929" s="34"/>
      <c r="WQN929" s="35"/>
      <c r="WQO929" s="34"/>
      <c r="WQV929" s="35"/>
      <c r="WQW929" s="34"/>
      <c r="WRD929" s="35"/>
      <c r="WRE929" s="34"/>
      <c r="WRL929" s="35"/>
      <c r="WRM929" s="34"/>
      <c r="WRT929" s="35"/>
      <c r="WRU929" s="34"/>
      <c r="WSB929" s="35"/>
      <c r="WSC929" s="34"/>
      <c r="WSJ929" s="35"/>
      <c r="WSK929" s="34"/>
      <c r="WSR929" s="35"/>
      <c r="WSS929" s="34"/>
      <c r="WSZ929" s="35"/>
      <c r="WTA929" s="34"/>
      <c r="WTH929" s="35"/>
      <c r="WTI929" s="34"/>
      <c r="WTP929" s="35"/>
      <c r="WTQ929" s="34"/>
      <c r="WTX929" s="35"/>
      <c r="WTY929" s="34"/>
      <c r="WUF929" s="35"/>
      <c r="WUG929" s="34"/>
      <c r="WUN929" s="35"/>
      <c r="WUO929" s="34"/>
      <c r="WUV929" s="35"/>
      <c r="WUW929" s="34"/>
      <c r="WVD929" s="35"/>
      <c r="WVE929" s="34"/>
      <c r="WVL929" s="35"/>
      <c r="WVM929" s="34"/>
      <c r="WVT929" s="35"/>
      <c r="WVU929" s="34"/>
      <c r="WWB929" s="35"/>
      <c r="WWC929" s="34"/>
      <c r="WWJ929" s="35"/>
      <c r="WWK929" s="34"/>
      <c r="WWR929" s="35"/>
      <c r="WWS929" s="34"/>
      <c r="WWZ929" s="35"/>
      <c r="WXA929" s="34"/>
      <c r="WXH929" s="35"/>
      <c r="WXI929" s="34"/>
      <c r="WXP929" s="35"/>
      <c r="WXQ929" s="34"/>
      <c r="WXX929" s="35"/>
      <c r="WXY929" s="34"/>
      <c r="WYF929" s="35"/>
      <c r="WYG929" s="34"/>
      <c r="WYN929" s="35"/>
      <c r="WYO929" s="34"/>
      <c r="WYV929" s="35"/>
      <c r="WYW929" s="34"/>
      <c r="WZD929" s="35"/>
      <c r="WZE929" s="34"/>
      <c r="WZL929" s="35"/>
      <c r="WZM929" s="34"/>
      <c r="WZT929" s="35"/>
      <c r="WZU929" s="34"/>
      <c r="XAB929" s="35"/>
      <c r="XAC929" s="34"/>
      <c r="XAJ929" s="35"/>
      <c r="XAK929" s="34"/>
      <c r="XAR929" s="35"/>
      <c r="XAS929" s="34"/>
      <c r="XAZ929" s="35"/>
      <c r="XBA929" s="34"/>
      <c r="XBH929" s="35"/>
      <c r="XBI929" s="34"/>
      <c r="XBP929" s="35"/>
      <c r="XBQ929" s="34"/>
      <c r="XBX929" s="35"/>
      <c r="XBY929" s="34"/>
      <c r="XCF929" s="35"/>
      <c r="XCG929" s="34"/>
      <c r="XCN929" s="35"/>
      <c r="XCO929" s="34"/>
      <c r="XCV929" s="35"/>
      <c r="XCW929" s="34"/>
      <c r="XDD929" s="35"/>
      <c r="XDE929" s="34"/>
      <c r="XDL929" s="35"/>
      <c r="XDM929" s="34"/>
      <c r="XDT929" s="35"/>
      <c r="XDU929" s="34"/>
      <c r="XEB929" s="35"/>
      <c r="XEC929" s="34"/>
      <c r="XEJ929" s="35"/>
      <c r="XEK929" s="34"/>
      <c r="XER929" s="35"/>
      <c r="XES929" s="34"/>
      <c r="XEZ929" s="35"/>
      <c r="XFA929" s="34"/>
    </row>
    <row r="930" spans="1:1021 1028:2045 2052:3069 3076:4093 4100:5117 5124:6141 6148:7165 7172:8189 8196:9213 9220:10237 10244:11261 11268:12285 12292:13309 13316:14333 14340:15357 15364:16381" x14ac:dyDescent="0.25">
      <c r="A930" t="s">
        <v>21</v>
      </c>
      <c r="B930" t="s">
        <v>165</v>
      </c>
      <c r="C930">
        <v>568</v>
      </c>
      <c r="D930">
        <v>568</v>
      </c>
      <c r="E930" s="35">
        <v>1</v>
      </c>
      <c r="F930" s="34">
        <v>3E-157</v>
      </c>
      <c r="G930">
        <v>98.16</v>
      </c>
      <c r="H930">
        <v>1800</v>
      </c>
      <c r="I930" t="str">
        <f>HYPERLINK("https://www.ncbi.nlm.nih.gov/nucleotide/KJ758129.1?report=genbank&amp;log$=nucltop&amp;blast_rank=28&amp;RID=XE5J84ZU013","KJ758129.1")</f>
        <v>KJ758129.1</v>
      </c>
      <c r="L930" s="35"/>
      <c r="M930" s="34"/>
      <c r="T930" s="35"/>
      <c r="U930" s="34"/>
      <c r="AB930" s="35"/>
      <c r="AC930" s="34"/>
      <c r="AJ930" s="35"/>
      <c r="AK930" s="34"/>
      <c r="AR930" s="35"/>
      <c r="AS930" s="34"/>
      <c r="AZ930" s="35"/>
      <c r="BA930" s="34"/>
      <c r="BH930" s="35"/>
      <c r="BI930" s="34"/>
      <c r="BP930" s="35"/>
      <c r="BQ930" s="34"/>
      <c r="BX930" s="35"/>
      <c r="BY930" s="34"/>
      <c r="CF930" s="35"/>
      <c r="CG930" s="34"/>
      <c r="CN930" s="35"/>
      <c r="CO930" s="34"/>
      <c r="CV930" s="35"/>
      <c r="CW930" s="34"/>
      <c r="DD930" s="35"/>
      <c r="DE930" s="34"/>
      <c r="DL930" s="35"/>
      <c r="DM930" s="34"/>
      <c r="DT930" s="35"/>
      <c r="DU930" s="34"/>
      <c r="EB930" s="35"/>
      <c r="EC930" s="34"/>
      <c r="EJ930" s="35"/>
      <c r="EK930" s="34"/>
      <c r="ER930" s="35"/>
      <c r="ES930" s="34"/>
      <c r="EZ930" s="35"/>
      <c r="FA930" s="34"/>
      <c r="FH930" s="35"/>
      <c r="FI930" s="34"/>
      <c r="FP930" s="35"/>
      <c r="FQ930" s="34"/>
      <c r="FX930" s="35"/>
      <c r="FY930" s="34"/>
      <c r="GF930" s="35"/>
      <c r="GG930" s="34"/>
      <c r="GN930" s="35"/>
      <c r="GO930" s="34"/>
      <c r="GV930" s="35"/>
      <c r="GW930" s="34"/>
      <c r="HD930" s="35"/>
      <c r="HE930" s="34"/>
      <c r="HL930" s="35"/>
      <c r="HM930" s="34"/>
      <c r="HT930" s="35"/>
      <c r="HU930" s="34"/>
      <c r="IB930" s="35"/>
      <c r="IC930" s="34"/>
      <c r="IJ930" s="35"/>
      <c r="IK930" s="34"/>
      <c r="IR930" s="35"/>
      <c r="IS930" s="34"/>
      <c r="IZ930" s="35"/>
      <c r="JA930" s="34"/>
      <c r="JH930" s="35"/>
      <c r="JI930" s="34"/>
      <c r="JP930" s="35"/>
      <c r="JQ930" s="34"/>
      <c r="JX930" s="35"/>
      <c r="JY930" s="34"/>
      <c r="KF930" s="35"/>
      <c r="KG930" s="34"/>
      <c r="KN930" s="35"/>
      <c r="KO930" s="34"/>
      <c r="KV930" s="35"/>
      <c r="KW930" s="34"/>
      <c r="LD930" s="35"/>
      <c r="LE930" s="34"/>
      <c r="LL930" s="35"/>
      <c r="LM930" s="34"/>
      <c r="LT930" s="35"/>
      <c r="LU930" s="34"/>
      <c r="MB930" s="35"/>
      <c r="MC930" s="34"/>
      <c r="MJ930" s="35"/>
      <c r="MK930" s="34"/>
      <c r="MR930" s="35"/>
      <c r="MS930" s="34"/>
      <c r="MZ930" s="35"/>
      <c r="NA930" s="34"/>
      <c r="NH930" s="35"/>
      <c r="NI930" s="34"/>
      <c r="NP930" s="35"/>
      <c r="NQ930" s="34"/>
      <c r="NX930" s="35"/>
      <c r="NY930" s="34"/>
      <c r="OF930" s="35"/>
      <c r="OG930" s="34"/>
      <c r="ON930" s="35"/>
      <c r="OO930" s="34"/>
      <c r="OV930" s="35"/>
      <c r="OW930" s="34"/>
      <c r="PD930" s="35"/>
      <c r="PE930" s="34"/>
      <c r="PL930" s="35"/>
      <c r="PM930" s="34"/>
      <c r="PT930" s="35"/>
      <c r="PU930" s="34"/>
      <c r="QB930" s="35"/>
      <c r="QC930" s="34"/>
      <c r="QJ930" s="35"/>
      <c r="QK930" s="34"/>
      <c r="QR930" s="35"/>
      <c r="QS930" s="34"/>
      <c r="QZ930" s="35"/>
      <c r="RA930" s="34"/>
      <c r="RH930" s="35"/>
      <c r="RI930" s="34"/>
      <c r="RP930" s="35"/>
      <c r="RQ930" s="34"/>
      <c r="RX930" s="35"/>
      <c r="RY930" s="34"/>
      <c r="SF930" s="35"/>
      <c r="SG930" s="34"/>
      <c r="SN930" s="35"/>
      <c r="SO930" s="34"/>
      <c r="SV930" s="35"/>
      <c r="SW930" s="34"/>
      <c r="TD930" s="35"/>
      <c r="TE930" s="34"/>
      <c r="TL930" s="35"/>
      <c r="TM930" s="34"/>
      <c r="TT930" s="35"/>
      <c r="TU930" s="34"/>
      <c r="UB930" s="35"/>
      <c r="UC930" s="34"/>
      <c r="UJ930" s="35"/>
      <c r="UK930" s="34"/>
      <c r="UR930" s="35"/>
      <c r="US930" s="34"/>
      <c r="UZ930" s="35"/>
      <c r="VA930" s="34"/>
      <c r="VH930" s="35"/>
      <c r="VI930" s="34"/>
      <c r="VP930" s="35"/>
      <c r="VQ930" s="34"/>
      <c r="VX930" s="35"/>
      <c r="VY930" s="34"/>
      <c r="WF930" s="35"/>
      <c r="WG930" s="34"/>
      <c r="WN930" s="35"/>
      <c r="WO930" s="34"/>
      <c r="WV930" s="35"/>
      <c r="WW930" s="34"/>
      <c r="XD930" s="35"/>
      <c r="XE930" s="34"/>
      <c r="XL930" s="35"/>
      <c r="XM930" s="34"/>
      <c r="XT930" s="35"/>
      <c r="XU930" s="34"/>
      <c r="YB930" s="35"/>
      <c r="YC930" s="34"/>
      <c r="YJ930" s="35"/>
      <c r="YK930" s="34"/>
      <c r="YR930" s="35"/>
      <c r="YS930" s="34"/>
      <c r="YZ930" s="35"/>
      <c r="ZA930" s="34"/>
      <c r="ZH930" s="35"/>
      <c r="ZI930" s="34"/>
      <c r="ZP930" s="35"/>
      <c r="ZQ930" s="34"/>
      <c r="ZX930" s="35"/>
      <c r="ZY930" s="34"/>
      <c r="AAF930" s="35"/>
      <c r="AAG930" s="34"/>
      <c r="AAN930" s="35"/>
      <c r="AAO930" s="34"/>
      <c r="AAV930" s="35"/>
      <c r="AAW930" s="34"/>
      <c r="ABD930" s="35"/>
      <c r="ABE930" s="34"/>
      <c r="ABL930" s="35"/>
      <c r="ABM930" s="34"/>
      <c r="ABT930" s="35"/>
      <c r="ABU930" s="34"/>
      <c r="ACB930" s="35"/>
      <c r="ACC930" s="34"/>
      <c r="ACJ930" s="35"/>
      <c r="ACK930" s="34"/>
      <c r="ACR930" s="35"/>
      <c r="ACS930" s="34"/>
      <c r="ACZ930" s="35"/>
      <c r="ADA930" s="34"/>
      <c r="ADH930" s="35"/>
      <c r="ADI930" s="34"/>
      <c r="ADP930" s="35"/>
      <c r="ADQ930" s="34"/>
      <c r="ADX930" s="35"/>
      <c r="ADY930" s="34"/>
      <c r="AEF930" s="35"/>
      <c r="AEG930" s="34"/>
      <c r="AEN930" s="35"/>
      <c r="AEO930" s="34"/>
      <c r="AEV930" s="35"/>
      <c r="AEW930" s="34"/>
      <c r="AFD930" s="35"/>
      <c r="AFE930" s="34"/>
      <c r="AFL930" s="35"/>
      <c r="AFM930" s="34"/>
      <c r="AFT930" s="35"/>
      <c r="AFU930" s="34"/>
      <c r="AGB930" s="35"/>
      <c r="AGC930" s="34"/>
      <c r="AGJ930" s="35"/>
      <c r="AGK930" s="34"/>
      <c r="AGR930" s="35"/>
      <c r="AGS930" s="34"/>
      <c r="AGZ930" s="35"/>
      <c r="AHA930" s="34"/>
      <c r="AHH930" s="35"/>
      <c r="AHI930" s="34"/>
      <c r="AHP930" s="35"/>
      <c r="AHQ930" s="34"/>
      <c r="AHX930" s="35"/>
      <c r="AHY930" s="34"/>
      <c r="AIF930" s="35"/>
      <c r="AIG930" s="34"/>
      <c r="AIN930" s="35"/>
      <c r="AIO930" s="34"/>
      <c r="AIV930" s="35"/>
      <c r="AIW930" s="34"/>
      <c r="AJD930" s="35"/>
      <c r="AJE930" s="34"/>
      <c r="AJL930" s="35"/>
      <c r="AJM930" s="34"/>
      <c r="AJT930" s="35"/>
      <c r="AJU930" s="34"/>
      <c r="AKB930" s="35"/>
      <c r="AKC930" s="34"/>
      <c r="AKJ930" s="35"/>
      <c r="AKK930" s="34"/>
      <c r="AKR930" s="35"/>
      <c r="AKS930" s="34"/>
      <c r="AKZ930" s="35"/>
      <c r="ALA930" s="34"/>
      <c r="ALH930" s="35"/>
      <c r="ALI930" s="34"/>
      <c r="ALP930" s="35"/>
      <c r="ALQ930" s="34"/>
      <c r="ALX930" s="35"/>
      <c r="ALY930" s="34"/>
      <c r="AMF930" s="35"/>
      <c r="AMG930" s="34"/>
      <c r="AMN930" s="35"/>
      <c r="AMO930" s="34"/>
      <c r="AMV930" s="35"/>
      <c r="AMW930" s="34"/>
      <c r="AND930" s="35"/>
      <c r="ANE930" s="34"/>
      <c r="ANL930" s="35"/>
      <c r="ANM930" s="34"/>
      <c r="ANT930" s="35"/>
      <c r="ANU930" s="34"/>
      <c r="AOB930" s="35"/>
      <c r="AOC930" s="34"/>
      <c r="AOJ930" s="35"/>
      <c r="AOK930" s="34"/>
      <c r="AOR930" s="35"/>
      <c r="AOS930" s="34"/>
      <c r="AOZ930" s="35"/>
      <c r="APA930" s="34"/>
      <c r="APH930" s="35"/>
      <c r="API930" s="34"/>
      <c r="APP930" s="35"/>
      <c r="APQ930" s="34"/>
      <c r="APX930" s="35"/>
      <c r="APY930" s="34"/>
      <c r="AQF930" s="35"/>
      <c r="AQG930" s="34"/>
      <c r="AQN930" s="35"/>
      <c r="AQO930" s="34"/>
      <c r="AQV930" s="35"/>
      <c r="AQW930" s="34"/>
      <c r="ARD930" s="35"/>
      <c r="ARE930" s="34"/>
      <c r="ARL930" s="35"/>
      <c r="ARM930" s="34"/>
      <c r="ART930" s="35"/>
      <c r="ARU930" s="34"/>
      <c r="ASB930" s="35"/>
      <c r="ASC930" s="34"/>
      <c r="ASJ930" s="35"/>
      <c r="ASK930" s="34"/>
      <c r="ASR930" s="35"/>
      <c r="ASS930" s="34"/>
      <c r="ASZ930" s="35"/>
      <c r="ATA930" s="34"/>
      <c r="ATH930" s="35"/>
      <c r="ATI930" s="34"/>
      <c r="ATP930" s="35"/>
      <c r="ATQ930" s="34"/>
      <c r="ATX930" s="35"/>
      <c r="ATY930" s="34"/>
      <c r="AUF930" s="35"/>
      <c r="AUG930" s="34"/>
      <c r="AUN930" s="35"/>
      <c r="AUO930" s="34"/>
      <c r="AUV930" s="35"/>
      <c r="AUW930" s="34"/>
      <c r="AVD930" s="35"/>
      <c r="AVE930" s="34"/>
      <c r="AVL930" s="35"/>
      <c r="AVM930" s="34"/>
      <c r="AVT930" s="35"/>
      <c r="AVU930" s="34"/>
      <c r="AWB930" s="35"/>
      <c r="AWC930" s="34"/>
      <c r="AWJ930" s="35"/>
      <c r="AWK930" s="34"/>
      <c r="AWR930" s="35"/>
      <c r="AWS930" s="34"/>
      <c r="AWZ930" s="35"/>
      <c r="AXA930" s="34"/>
      <c r="AXH930" s="35"/>
      <c r="AXI930" s="34"/>
      <c r="AXP930" s="35"/>
      <c r="AXQ930" s="34"/>
      <c r="AXX930" s="35"/>
      <c r="AXY930" s="34"/>
      <c r="AYF930" s="35"/>
      <c r="AYG930" s="34"/>
      <c r="AYN930" s="35"/>
      <c r="AYO930" s="34"/>
      <c r="AYV930" s="35"/>
      <c r="AYW930" s="34"/>
      <c r="AZD930" s="35"/>
      <c r="AZE930" s="34"/>
      <c r="AZL930" s="35"/>
      <c r="AZM930" s="34"/>
      <c r="AZT930" s="35"/>
      <c r="AZU930" s="34"/>
      <c r="BAB930" s="35"/>
      <c r="BAC930" s="34"/>
      <c r="BAJ930" s="35"/>
      <c r="BAK930" s="34"/>
      <c r="BAR930" s="35"/>
      <c r="BAS930" s="34"/>
      <c r="BAZ930" s="35"/>
      <c r="BBA930" s="34"/>
      <c r="BBH930" s="35"/>
      <c r="BBI930" s="34"/>
      <c r="BBP930" s="35"/>
      <c r="BBQ930" s="34"/>
      <c r="BBX930" s="35"/>
      <c r="BBY930" s="34"/>
      <c r="BCF930" s="35"/>
      <c r="BCG930" s="34"/>
      <c r="BCN930" s="35"/>
      <c r="BCO930" s="34"/>
      <c r="BCV930" s="35"/>
      <c r="BCW930" s="34"/>
      <c r="BDD930" s="35"/>
      <c r="BDE930" s="34"/>
      <c r="BDL930" s="35"/>
      <c r="BDM930" s="34"/>
      <c r="BDT930" s="35"/>
      <c r="BDU930" s="34"/>
      <c r="BEB930" s="35"/>
      <c r="BEC930" s="34"/>
      <c r="BEJ930" s="35"/>
      <c r="BEK930" s="34"/>
      <c r="BER930" s="35"/>
      <c r="BES930" s="34"/>
      <c r="BEZ930" s="35"/>
      <c r="BFA930" s="34"/>
      <c r="BFH930" s="35"/>
      <c r="BFI930" s="34"/>
      <c r="BFP930" s="35"/>
      <c r="BFQ930" s="34"/>
      <c r="BFX930" s="35"/>
      <c r="BFY930" s="34"/>
      <c r="BGF930" s="35"/>
      <c r="BGG930" s="34"/>
      <c r="BGN930" s="35"/>
      <c r="BGO930" s="34"/>
      <c r="BGV930" s="35"/>
      <c r="BGW930" s="34"/>
      <c r="BHD930" s="35"/>
      <c r="BHE930" s="34"/>
      <c r="BHL930" s="35"/>
      <c r="BHM930" s="34"/>
      <c r="BHT930" s="35"/>
      <c r="BHU930" s="34"/>
      <c r="BIB930" s="35"/>
      <c r="BIC930" s="34"/>
      <c r="BIJ930" s="35"/>
      <c r="BIK930" s="34"/>
      <c r="BIR930" s="35"/>
      <c r="BIS930" s="34"/>
      <c r="BIZ930" s="35"/>
      <c r="BJA930" s="34"/>
      <c r="BJH930" s="35"/>
      <c r="BJI930" s="34"/>
      <c r="BJP930" s="35"/>
      <c r="BJQ930" s="34"/>
      <c r="BJX930" s="35"/>
      <c r="BJY930" s="34"/>
      <c r="BKF930" s="35"/>
      <c r="BKG930" s="34"/>
      <c r="BKN930" s="35"/>
      <c r="BKO930" s="34"/>
      <c r="BKV930" s="35"/>
      <c r="BKW930" s="34"/>
      <c r="BLD930" s="35"/>
      <c r="BLE930" s="34"/>
      <c r="BLL930" s="35"/>
      <c r="BLM930" s="34"/>
      <c r="BLT930" s="35"/>
      <c r="BLU930" s="34"/>
      <c r="BMB930" s="35"/>
      <c r="BMC930" s="34"/>
      <c r="BMJ930" s="35"/>
      <c r="BMK930" s="34"/>
      <c r="BMR930" s="35"/>
      <c r="BMS930" s="34"/>
      <c r="BMZ930" s="35"/>
      <c r="BNA930" s="34"/>
      <c r="BNH930" s="35"/>
      <c r="BNI930" s="34"/>
      <c r="BNP930" s="35"/>
      <c r="BNQ930" s="34"/>
      <c r="BNX930" s="35"/>
      <c r="BNY930" s="34"/>
      <c r="BOF930" s="35"/>
      <c r="BOG930" s="34"/>
      <c r="BON930" s="35"/>
      <c r="BOO930" s="34"/>
      <c r="BOV930" s="35"/>
      <c r="BOW930" s="34"/>
      <c r="BPD930" s="35"/>
      <c r="BPE930" s="34"/>
      <c r="BPL930" s="35"/>
      <c r="BPM930" s="34"/>
      <c r="BPT930" s="35"/>
      <c r="BPU930" s="34"/>
      <c r="BQB930" s="35"/>
      <c r="BQC930" s="34"/>
      <c r="BQJ930" s="35"/>
      <c r="BQK930" s="34"/>
      <c r="BQR930" s="35"/>
      <c r="BQS930" s="34"/>
      <c r="BQZ930" s="35"/>
      <c r="BRA930" s="34"/>
      <c r="BRH930" s="35"/>
      <c r="BRI930" s="34"/>
      <c r="BRP930" s="35"/>
      <c r="BRQ930" s="34"/>
      <c r="BRX930" s="35"/>
      <c r="BRY930" s="34"/>
      <c r="BSF930" s="35"/>
      <c r="BSG930" s="34"/>
      <c r="BSN930" s="35"/>
      <c r="BSO930" s="34"/>
      <c r="BSV930" s="35"/>
      <c r="BSW930" s="34"/>
      <c r="BTD930" s="35"/>
      <c r="BTE930" s="34"/>
      <c r="BTL930" s="35"/>
      <c r="BTM930" s="34"/>
      <c r="BTT930" s="35"/>
      <c r="BTU930" s="34"/>
      <c r="BUB930" s="35"/>
      <c r="BUC930" s="34"/>
      <c r="BUJ930" s="35"/>
      <c r="BUK930" s="34"/>
      <c r="BUR930" s="35"/>
      <c r="BUS930" s="34"/>
      <c r="BUZ930" s="35"/>
      <c r="BVA930" s="34"/>
      <c r="BVH930" s="35"/>
      <c r="BVI930" s="34"/>
      <c r="BVP930" s="35"/>
      <c r="BVQ930" s="34"/>
      <c r="BVX930" s="35"/>
      <c r="BVY930" s="34"/>
      <c r="BWF930" s="35"/>
      <c r="BWG930" s="34"/>
      <c r="BWN930" s="35"/>
      <c r="BWO930" s="34"/>
      <c r="BWV930" s="35"/>
      <c r="BWW930" s="34"/>
      <c r="BXD930" s="35"/>
      <c r="BXE930" s="34"/>
      <c r="BXL930" s="35"/>
      <c r="BXM930" s="34"/>
      <c r="BXT930" s="35"/>
      <c r="BXU930" s="34"/>
      <c r="BYB930" s="35"/>
      <c r="BYC930" s="34"/>
      <c r="BYJ930" s="35"/>
      <c r="BYK930" s="34"/>
      <c r="BYR930" s="35"/>
      <c r="BYS930" s="34"/>
      <c r="BYZ930" s="35"/>
      <c r="BZA930" s="34"/>
      <c r="BZH930" s="35"/>
      <c r="BZI930" s="34"/>
      <c r="BZP930" s="35"/>
      <c r="BZQ930" s="34"/>
      <c r="BZX930" s="35"/>
      <c r="BZY930" s="34"/>
      <c r="CAF930" s="35"/>
      <c r="CAG930" s="34"/>
      <c r="CAN930" s="35"/>
      <c r="CAO930" s="34"/>
      <c r="CAV930" s="35"/>
      <c r="CAW930" s="34"/>
      <c r="CBD930" s="35"/>
      <c r="CBE930" s="34"/>
      <c r="CBL930" s="35"/>
      <c r="CBM930" s="34"/>
      <c r="CBT930" s="35"/>
      <c r="CBU930" s="34"/>
      <c r="CCB930" s="35"/>
      <c r="CCC930" s="34"/>
      <c r="CCJ930" s="35"/>
      <c r="CCK930" s="34"/>
      <c r="CCR930" s="35"/>
      <c r="CCS930" s="34"/>
      <c r="CCZ930" s="35"/>
      <c r="CDA930" s="34"/>
      <c r="CDH930" s="35"/>
      <c r="CDI930" s="34"/>
      <c r="CDP930" s="35"/>
      <c r="CDQ930" s="34"/>
      <c r="CDX930" s="35"/>
      <c r="CDY930" s="34"/>
      <c r="CEF930" s="35"/>
      <c r="CEG930" s="34"/>
      <c r="CEN930" s="35"/>
      <c r="CEO930" s="34"/>
      <c r="CEV930" s="35"/>
      <c r="CEW930" s="34"/>
      <c r="CFD930" s="35"/>
      <c r="CFE930" s="34"/>
      <c r="CFL930" s="35"/>
      <c r="CFM930" s="34"/>
      <c r="CFT930" s="35"/>
      <c r="CFU930" s="34"/>
      <c r="CGB930" s="35"/>
      <c r="CGC930" s="34"/>
      <c r="CGJ930" s="35"/>
      <c r="CGK930" s="34"/>
      <c r="CGR930" s="35"/>
      <c r="CGS930" s="34"/>
      <c r="CGZ930" s="35"/>
      <c r="CHA930" s="34"/>
      <c r="CHH930" s="35"/>
      <c r="CHI930" s="34"/>
      <c r="CHP930" s="35"/>
      <c r="CHQ930" s="34"/>
      <c r="CHX930" s="35"/>
      <c r="CHY930" s="34"/>
      <c r="CIF930" s="35"/>
      <c r="CIG930" s="34"/>
      <c r="CIN930" s="35"/>
      <c r="CIO930" s="34"/>
      <c r="CIV930" s="35"/>
      <c r="CIW930" s="34"/>
      <c r="CJD930" s="35"/>
      <c r="CJE930" s="34"/>
      <c r="CJL930" s="35"/>
      <c r="CJM930" s="34"/>
      <c r="CJT930" s="35"/>
      <c r="CJU930" s="34"/>
      <c r="CKB930" s="35"/>
      <c r="CKC930" s="34"/>
      <c r="CKJ930" s="35"/>
      <c r="CKK930" s="34"/>
      <c r="CKR930" s="35"/>
      <c r="CKS930" s="34"/>
      <c r="CKZ930" s="35"/>
      <c r="CLA930" s="34"/>
      <c r="CLH930" s="35"/>
      <c r="CLI930" s="34"/>
      <c r="CLP930" s="35"/>
      <c r="CLQ930" s="34"/>
      <c r="CLX930" s="35"/>
      <c r="CLY930" s="34"/>
      <c r="CMF930" s="35"/>
      <c r="CMG930" s="34"/>
      <c r="CMN930" s="35"/>
      <c r="CMO930" s="34"/>
      <c r="CMV930" s="35"/>
      <c r="CMW930" s="34"/>
      <c r="CND930" s="35"/>
      <c r="CNE930" s="34"/>
      <c r="CNL930" s="35"/>
      <c r="CNM930" s="34"/>
      <c r="CNT930" s="35"/>
      <c r="CNU930" s="34"/>
      <c r="COB930" s="35"/>
      <c r="COC930" s="34"/>
      <c r="COJ930" s="35"/>
      <c r="COK930" s="34"/>
      <c r="COR930" s="35"/>
      <c r="COS930" s="34"/>
      <c r="COZ930" s="35"/>
      <c r="CPA930" s="34"/>
      <c r="CPH930" s="35"/>
      <c r="CPI930" s="34"/>
      <c r="CPP930" s="35"/>
      <c r="CPQ930" s="34"/>
      <c r="CPX930" s="35"/>
      <c r="CPY930" s="34"/>
      <c r="CQF930" s="35"/>
      <c r="CQG930" s="34"/>
      <c r="CQN930" s="35"/>
      <c r="CQO930" s="34"/>
      <c r="CQV930" s="35"/>
      <c r="CQW930" s="34"/>
      <c r="CRD930" s="35"/>
      <c r="CRE930" s="34"/>
      <c r="CRL930" s="35"/>
      <c r="CRM930" s="34"/>
      <c r="CRT930" s="35"/>
      <c r="CRU930" s="34"/>
      <c r="CSB930" s="35"/>
      <c r="CSC930" s="34"/>
      <c r="CSJ930" s="35"/>
      <c r="CSK930" s="34"/>
      <c r="CSR930" s="35"/>
      <c r="CSS930" s="34"/>
      <c r="CSZ930" s="35"/>
      <c r="CTA930" s="34"/>
      <c r="CTH930" s="35"/>
      <c r="CTI930" s="34"/>
      <c r="CTP930" s="35"/>
      <c r="CTQ930" s="34"/>
      <c r="CTX930" s="35"/>
      <c r="CTY930" s="34"/>
      <c r="CUF930" s="35"/>
      <c r="CUG930" s="34"/>
      <c r="CUN930" s="35"/>
      <c r="CUO930" s="34"/>
      <c r="CUV930" s="35"/>
      <c r="CUW930" s="34"/>
      <c r="CVD930" s="35"/>
      <c r="CVE930" s="34"/>
      <c r="CVL930" s="35"/>
      <c r="CVM930" s="34"/>
      <c r="CVT930" s="35"/>
      <c r="CVU930" s="34"/>
      <c r="CWB930" s="35"/>
      <c r="CWC930" s="34"/>
      <c r="CWJ930" s="35"/>
      <c r="CWK930" s="34"/>
      <c r="CWR930" s="35"/>
      <c r="CWS930" s="34"/>
      <c r="CWZ930" s="35"/>
      <c r="CXA930" s="34"/>
      <c r="CXH930" s="35"/>
      <c r="CXI930" s="34"/>
      <c r="CXP930" s="35"/>
      <c r="CXQ930" s="34"/>
      <c r="CXX930" s="35"/>
      <c r="CXY930" s="34"/>
      <c r="CYF930" s="35"/>
      <c r="CYG930" s="34"/>
      <c r="CYN930" s="35"/>
      <c r="CYO930" s="34"/>
      <c r="CYV930" s="35"/>
      <c r="CYW930" s="34"/>
      <c r="CZD930" s="35"/>
      <c r="CZE930" s="34"/>
      <c r="CZL930" s="35"/>
      <c r="CZM930" s="34"/>
      <c r="CZT930" s="35"/>
      <c r="CZU930" s="34"/>
      <c r="DAB930" s="35"/>
      <c r="DAC930" s="34"/>
      <c r="DAJ930" s="35"/>
      <c r="DAK930" s="34"/>
      <c r="DAR930" s="35"/>
      <c r="DAS930" s="34"/>
      <c r="DAZ930" s="35"/>
      <c r="DBA930" s="34"/>
      <c r="DBH930" s="35"/>
      <c r="DBI930" s="34"/>
      <c r="DBP930" s="35"/>
      <c r="DBQ930" s="34"/>
      <c r="DBX930" s="35"/>
      <c r="DBY930" s="34"/>
      <c r="DCF930" s="35"/>
      <c r="DCG930" s="34"/>
      <c r="DCN930" s="35"/>
      <c r="DCO930" s="34"/>
      <c r="DCV930" s="35"/>
      <c r="DCW930" s="34"/>
      <c r="DDD930" s="35"/>
      <c r="DDE930" s="34"/>
      <c r="DDL930" s="35"/>
      <c r="DDM930" s="34"/>
      <c r="DDT930" s="35"/>
      <c r="DDU930" s="34"/>
      <c r="DEB930" s="35"/>
      <c r="DEC930" s="34"/>
      <c r="DEJ930" s="35"/>
      <c r="DEK930" s="34"/>
      <c r="DER930" s="35"/>
      <c r="DES930" s="34"/>
      <c r="DEZ930" s="35"/>
      <c r="DFA930" s="34"/>
      <c r="DFH930" s="35"/>
      <c r="DFI930" s="34"/>
      <c r="DFP930" s="35"/>
      <c r="DFQ930" s="34"/>
      <c r="DFX930" s="35"/>
      <c r="DFY930" s="34"/>
      <c r="DGF930" s="35"/>
      <c r="DGG930" s="34"/>
      <c r="DGN930" s="35"/>
      <c r="DGO930" s="34"/>
      <c r="DGV930" s="35"/>
      <c r="DGW930" s="34"/>
      <c r="DHD930" s="35"/>
      <c r="DHE930" s="34"/>
      <c r="DHL930" s="35"/>
      <c r="DHM930" s="34"/>
      <c r="DHT930" s="35"/>
      <c r="DHU930" s="34"/>
      <c r="DIB930" s="35"/>
      <c r="DIC930" s="34"/>
      <c r="DIJ930" s="35"/>
      <c r="DIK930" s="34"/>
      <c r="DIR930" s="35"/>
      <c r="DIS930" s="34"/>
      <c r="DIZ930" s="35"/>
      <c r="DJA930" s="34"/>
      <c r="DJH930" s="35"/>
      <c r="DJI930" s="34"/>
      <c r="DJP930" s="35"/>
      <c r="DJQ930" s="34"/>
      <c r="DJX930" s="35"/>
      <c r="DJY930" s="34"/>
      <c r="DKF930" s="35"/>
      <c r="DKG930" s="34"/>
      <c r="DKN930" s="35"/>
      <c r="DKO930" s="34"/>
      <c r="DKV930" s="35"/>
      <c r="DKW930" s="34"/>
      <c r="DLD930" s="35"/>
      <c r="DLE930" s="34"/>
      <c r="DLL930" s="35"/>
      <c r="DLM930" s="34"/>
      <c r="DLT930" s="35"/>
      <c r="DLU930" s="34"/>
      <c r="DMB930" s="35"/>
      <c r="DMC930" s="34"/>
      <c r="DMJ930" s="35"/>
      <c r="DMK930" s="34"/>
      <c r="DMR930" s="35"/>
      <c r="DMS930" s="34"/>
      <c r="DMZ930" s="35"/>
      <c r="DNA930" s="34"/>
      <c r="DNH930" s="35"/>
      <c r="DNI930" s="34"/>
      <c r="DNP930" s="35"/>
      <c r="DNQ930" s="34"/>
      <c r="DNX930" s="35"/>
      <c r="DNY930" s="34"/>
      <c r="DOF930" s="35"/>
      <c r="DOG930" s="34"/>
      <c r="DON930" s="35"/>
      <c r="DOO930" s="34"/>
      <c r="DOV930" s="35"/>
      <c r="DOW930" s="34"/>
      <c r="DPD930" s="35"/>
      <c r="DPE930" s="34"/>
      <c r="DPL930" s="35"/>
      <c r="DPM930" s="34"/>
      <c r="DPT930" s="35"/>
      <c r="DPU930" s="34"/>
      <c r="DQB930" s="35"/>
      <c r="DQC930" s="34"/>
      <c r="DQJ930" s="35"/>
      <c r="DQK930" s="34"/>
      <c r="DQR930" s="35"/>
      <c r="DQS930" s="34"/>
      <c r="DQZ930" s="35"/>
      <c r="DRA930" s="34"/>
      <c r="DRH930" s="35"/>
      <c r="DRI930" s="34"/>
      <c r="DRP930" s="35"/>
      <c r="DRQ930" s="34"/>
      <c r="DRX930" s="35"/>
      <c r="DRY930" s="34"/>
      <c r="DSF930" s="35"/>
      <c r="DSG930" s="34"/>
      <c r="DSN930" s="35"/>
      <c r="DSO930" s="34"/>
      <c r="DSV930" s="35"/>
      <c r="DSW930" s="34"/>
      <c r="DTD930" s="35"/>
      <c r="DTE930" s="34"/>
      <c r="DTL930" s="35"/>
      <c r="DTM930" s="34"/>
      <c r="DTT930" s="35"/>
      <c r="DTU930" s="34"/>
      <c r="DUB930" s="35"/>
      <c r="DUC930" s="34"/>
      <c r="DUJ930" s="35"/>
      <c r="DUK930" s="34"/>
      <c r="DUR930" s="35"/>
      <c r="DUS930" s="34"/>
      <c r="DUZ930" s="35"/>
      <c r="DVA930" s="34"/>
      <c r="DVH930" s="35"/>
      <c r="DVI930" s="34"/>
      <c r="DVP930" s="35"/>
      <c r="DVQ930" s="34"/>
      <c r="DVX930" s="35"/>
      <c r="DVY930" s="34"/>
      <c r="DWF930" s="35"/>
      <c r="DWG930" s="34"/>
      <c r="DWN930" s="35"/>
      <c r="DWO930" s="34"/>
      <c r="DWV930" s="35"/>
      <c r="DWW930" s="34"/>
      <c r="DXD930" s="35"/>
      <c r="DXE930" s="34"/>
      <c r="DXL930" s="35"/>
      <c r="DXM930" s="34"/>
      <c r="DXT930" s="35"/>
      <c r="DXU930" s="34"/>
      <c r="DYB930" s="35"/>
      <c r="DYC930" s="34"/>
      <c r="DYJ930" s="35"/>
      <c r="DYK930" s="34"/>
      <c r="DYR930" s="35"/>
      <c r="DYS930" s="34"/>
      <c r="DYZ930" s="35"/>
      <c r="DZA930" s="34"/>
      <c r="DZH930" s="35"/>
      <c r="DZI930" s="34"/>
      <c r="DZP930" s="35"/>
      <c r="DZQ930" s="34"/>
      <c r="DZX930" s="35"/>
      <c r="DZY930" s="34"/>
      <c r="EAF930" s="35"/>
      <c r="EAG930" s="34"/>
      <c r="EAN930" s="35"/>
      <c r="EAO930" s="34"/>
      <c r="EAV930" s="35"/>
      <c r="EAW930" s="34"/>
      <c r="EBD930" s="35"/>
      <c r="EBE930" s="34"/>
      <c r="EBL930" s="35"/>
      <c r="EBM930" s="34"/>
      <c r="EBT930" s="35"/>
      <c r="EBU930" s="34"/>
      <c r="ECB930" s="35"/>
      <c r="ECC930" s="34"/>
      <c r="ECJ930" s="35"/>
      <c r="ECK930" s="34"/>
      <c r="ECR930" s="35"/>
      <c r="ECS930" s="34"/>
      <c r="ECZ930" s="35"/>
      <c r="EDA930" s="34"/>
      <c r="EDH930" s="35"/>
      <c r="EDI930" s="34"/>
      <c r="EDP930" s="35"/>
      <c r="EDQ930" s="34"/>
      <c r="EDX930" s="35"/>
      <c r="EDY930" s="34"/>
      <c r="EEF930" s="35"/>
      <c r="EEG930" s="34"/>
      <c r="EEN930" s="35"/>
      <c r="EEO930" s="34"/>
      <c r="EEV930" s="35"/>
      <c r="EEW930" s="34"/>
      <c r="EFD930" s="35"/>
      <c r="EFE930" s="34"/>
      <c r="EFL930" s="35"/>
      <c r="EFM930" s="34"/>
      <c r="EFT930" s="35"/>
      <c r="EFU930" s="34"/>
      <c r="EGB930" s="35"/>
      <c r="EGC930" s="34"/>
      <c r="EGJ930" s="35"/>
      <c r="EGK930" s="34"/>
      <c r="EGR930" s="35"/>
      <c r="EGS930" s="34"/>
      <c r="EGZ930" s="35"/>
      <c r="EHA930" s="34"/>
      <c r="EHH930" s="35"/>
      <c r="EHI930" s="34"/>
      <c r="EHP930" s="35"/>
      <c r="EHQ930" s="34"/>
      <c r="EHX930" s="35"/>
      <c r="EHY930" s="34"/>
      <c r="EIF930" s="35"/>
      <c r="EIG930" s="34"/>
      <c r="EIN930" s="35"/>
      <c r="EIO930" s="34"/>
      <c r="EIV930" s="35"/>
      <c r="EIW930" s="34"/>
      <c r="EJD930" s="35"/>
      <c r="EJE930" s="34"/>
      <c r="EJL930" s="35"/>
      <c r="EJM930" s="34"/>
      <c r="EJT930" s="35"/>
      <c r="EJU930" s="34"/>
      <c r="EKB930" s="35"/>
      <c r="EKC930" s="34"/>
      <c r="EKJ930" s="35"/>
      <c r="EKK930" s="34"/>
      <c r="EKR930" s="35"/>
      <c r="EKS930" s="34"/>
      <c r="EKZ930" s="35"/>
      <c r="ELA930" s="34"/>
      <c r="ELH930" s="35"/>
      <c r="ELI930" s="34"/>
      <c r="ELP930" s="35"/>
      <c r="ELQ930" s="34"/>
      <c r="ELX930" s="35"/>
      <c r="ELY930" s="34"/>
      <c r="EMF930" s="35"/>
      <c r="EMG930" s="34"/>
      <c r="EMN930" s="35"/>
      <c r="EMO930" s="34"/>
      <c r="EMV930" s="35"/>
      <c r="EMW930" s="34"/>
      <c r="END930" s="35"/>
      <c r="ENE930" s="34"/>
      <c r="ENL930" s="35"/>
      <c r="ENM930" s="34"/>
      <c r="ENT930" s="35"/>
      <c r="ENU930" s="34"/>
      <c r="EOB930" s="35"/>
      <c r="EOC930" s="34"/>
      <c r="EOJ930" s="35"/>
      <c r="EOK930" s="34"/>
      <c r="EOR930" s="35"/>
      <c r="EOS930" s="34"/>
      <c r="EOZ930" s="35"/>
      <c r="EPA930" s="34"/>
      <c r="EPH930" s="35"/>
      <c r="EPI930" s="34"/>
      <c r="EPP930" s="35"/>
      <c r="EPQ930" s="34"/>
      <c r="EPX930" s="35"/>
      <c r="EPY930" s="34"/>
      <c r="EQF930" s="35"/>
      <c r="EQG930" s="34"/>
      <c r="EQN930" s="35"/>
      <c r="EQO930" s="34"/>
      <c r="EQV930" s="35"/>
      <c r="EQW930" s="34"/>
      <c r="ERD930" s="35"/>
      <c r="ERE930" s="34"/>
      <c r="ERL930" s="35"/>
      <c r="ERM930" s="34"/>
      <c r="ERT930" s="35"/>
      <c r="ERU930" s="34"/>
      <c r="ESB930" s="35"/>
      <c r="ESC930" s="34"/>
      <c r="ESJ930" s="35"/>
      <c r="ESK930" s="34"/>
      <c r="ESR930" s="35"/>
      <c r="ESS930" s="34"/>
      <c r="ESZ930" s="35"/>
      <c r="ETA930" s="34"/>
      <c r="ETH930" s="35"/>
      <c r="ETI930" s="34"/>
      <c r="ETP930" s="35"/>
      <c r="ETQ930" s="34"/>
      <c r="ETX930" s="35"/>
      <c r="ETY930" s="34"/>
      <c r="EUF930" s="35"/>
      <c r="EUG930" s="34"/>
      <c r="EUN930" s="35"/>
      <c r="EUO930" s="34"/>
      <c r="EUV930" s="35"/>
      <c r="EUW930" s="34"/>
      <c r="EVD930" s="35"/>
      <c r="EVE930" s="34"/>
      <c r="EVL930" s="35"/>
      <c r="EVM930" s="34"/>
      <c r="EVT930" s="35"/>
      <c r="EVU930" s="34"/>
      <c r="EWB930" s="35"/>
      <c r="EWC930" s="34"/>
      <c r="EWJ930" s="35"/>
      <c r="EWK930" s="34"/>
      <c r="EWR930" s="35"/>
      <c r="EWS930" s="34"/>
      <c r="EWZ930" s="35"/>
      <c r="EXA930" s="34"/>
      <c r="EXH930" s="35"/>
      <c r="EXI930" s="34"/>
      <c r="EXP930" s="35"/>
      <c r="EXQ930" s="34"/>
      <c r="EXX930" s="35"/>
      <c r="EXY930" s="34"/>
      <c r="EYF930" s="35"/>
      <c r="EYG930" s="34"/>
      <c r="EYN930" s="35"/>
      <c r="EYO930" s="34"/>
      <c r="EYV930" s="35"/>
      <c r="EYW930" s="34"/>
      <c r="EZD930" s="35"/>
      <c r="EZE930" s="34"/>
      <c r="EZL930" s="35"/>
      <c r="EZM930" s="34"/>
      <c r="EZT930" s="35"/>
      <c r="EZU930" s="34"/>
      <c r="FAB930" s="35"/>
      <c r="FAC930" s="34"/>
      <c r="FAJ930" s="35"/>
      <c r="FAK930" s="34"/>
      <c r="FAR930" s="35"/>
      <c r="FAS930" s="34"/>
      <c r="FAZ930" s="35"/>
      <c r="FBA930" s="34"/>
      <c r="FBH930" s="35"/>
      <c r="FBI930" s="34"/>
      <c r="FBP930" s="35"/>
      <c r="FBQ930" s="34"/>
      <c r="FBX930" s="35"/>
      <c r="FBY930" s="34"/>
      <c r="FCF930" s="35"/>
      <c r="FCG930" s="34"/>
      <c r="FCN930" s="35"/>
      <c r="FCO930" s="34"/>
      <c r="FCV930" s="35"/>
      <c r="FCW930" s="34"/>
      <c r="FDD930" s="35"/>
      <c r="FDE930" s="34"/>
      <c r="FDL930" s="35"/>
      <c r="FDM930" s="34"/>
      <c r="FDT930" s="35"/>
      <c r="FDU930" s="34"/>
      <c r="FEB930" s="35"/>
      <c r="FEC930" s="34"/>
      <c r="FEJ930" s="35"/>
      <c r="FEK930" s="34"/>
      <c r="FER930" s="35"/>
      <c r="FES930" s="34"/>
      <c r="FEZ930" s="35"/>
      <c r="FFA930" s="34"/>
      <c r="FFH930" s="35"/>
      <c r="FFI930" s="34"/>
      <c r="FFP930" s="35"/>
      <c r="FFQ930" s="34"/>
      <c r="FFX930" s="35"/>
      <c r="FFY930" s="34"/>
      <c r="FGF930" s="35"/>
      <c r="FGG930" s="34"/>
      <c r="FGN930" s="35"/>
      <c r="FGO930" s="34"/>
      <c r="FGV930" s="35"/>
      <c r="FGW930" s="34"/>
      <c r="FHD930" s="35"/>
      <c r="FHE930" s="34"/>
      <c r="FHL930" s="35"/>
      <c r="FHM930" s="34"/>
      <c r="FHT930" s="35"/>
      <c r="FHU930" s="34"/>
      <c r="FIB930" s="35"/>
      <c r="FIC930" s="34"/>
      <c r="FIJ930" s="35"/>
      <c r="FIK930" s="34"/>
      <c r="FIR930" s="35"/>
      <c r="FIS930" s="34"/>
      <c r="FIZ930" s="35"/>
      <c r="FJA930" s="34"/>
      <c r="FJH930" s="35"/>
      <c r="FJI930" s="34"/>
      <c r="FJP930" s="35"/>
      <c r="FJQ930" s="34"/>
      <c r="FJX930" s="35"/>
      <c r="FJY930" s="34"/>
      <c r="FKF930" s="35"/>
      <c r="FKG930" s="34"/>
      <c r="FKN930" s="35"/>
      <c r="FKO930" s="34"/>
      <c r="FKV930" s="35"/>
      <c r="FKW930" s="34"/>
      <c r="FLD930" s="35"/>
      <c r="FLE930" s="34"/>
      <c r="FLL930" s="35"/>
      <c r="FLM930" s="34"/>
      <c r="FLT930" s="35"/>
      <c r="FLU930" s="34"/>
      <c r="FMB930" s="35"/>
      <c r="FMC930" s="34"/>
      <c r="FMJ930" s="35"/>
      <c r="FMK930" s="34"/>
      <c r="FMR930" s="35"/>
      <c r="FMS930" s="34"/>
      <c r="FMZ930" s="35"/>
      <c r="FNA930" s="34"/>
      <c r="FNH930" s="35"/>
      <c r="FNI930" s="34"/>
      <c r="FNP930" s="35"/>
      <c r="FNQ930" s="34"/>
      <c r="FNX930" s="35"/>
      <c r="FNY930" s="34"/>
      <c r="FOF930" s="35"/>
      <c r="FOG930" s="34"/>
      <c r="FON930" s="35"/>
      <c r="FOO930" s="34"/>
      <c r="FOV930" s="35"/>
      <c r="FOW930" s="34"/>
      <c r="FPD930" s="35"/>
      <c r="FPE930" s="34"/>
      <c r="FPL930" s="35"/>
      <c r="FPM930" s="34"/>
      <c r="FPT930" s="35"/>
      <c r="FPU930" s="34"/>
      <c r="FQB930" s="35"/>
      <c r="FQC930" s="34"/>
      <c r="FQJ930" s="35"/>
      <c r="FQK930" s="34"/>
      <c r="FQR930" s="35"/>
      <c r="FQS930" s="34"/>
      <c r="FQZ930" s="35"/>
      <c r="FRA930" s="34"/>
      <c r="FRH930" s="35"/>
      <c r="FRI930" s="34"/>
      <c r="FRP930" s="35"/>
      <c r="FRQ930" s="34"/>
      <c r="FRX930" s="35"/>
      <c r="FRY930" s="34"/>
      <c r="FSF930" s="35"/>
      <c r="FSG930" s="34"/>
      <c r="FSN930" s="35"/>
      <c r="FSO930" s="34"/>
      <c r="FSV930" s="35"/>
      <c r="FSW930" s="34"/>
      <c r="FTD930" s="35"/>
      <c r="FTE930" s="34"/>
      <c r="FTL930" s="35"/>
      <c r="FTM930" s="34"/>
      <c r="FTT930" s="35"/>
      <c r="FTU930" s="34"/>
      <c r="FUB930" s="35"/>
      <c r="FUC930" s="34"/>
      <c r="FUJ930" s="35"/>
      <c r="FUK930" s="34"/>
      <c r="FUR930" s="35"/>
      <c r="FUS930" s="34"/>
      <c r="FUZ930" s="35"/>
      <c r="FVA930" s="34"/>
      <c r="FVH930" s="35"/>
      <c r="FVI930" s="34"/>
      <c r="FVP930" s="35"/>
      <c r="FVQ930" s="34"/>
      <c r="FVX930" s="35"/>
      <c r="FVY930" s="34"/>
      <c r="FWF930" s="35"/>
      <c r="FWG930" s="34"/>
      <c r="FWN930" s="35"/>
      <c r="FWO930" s="34"/>
      <c r="FWV930" s="35"/>
      <c r="FWW930" s="34"/>
      <c r="FXD930" s="35"/>
      <c r="FXE930" s="34"/>
      <c r="FXL930" s="35"/>
      <c r="FXM930" s="34"/>
      <c r="FXT930" s="35"/>
      <c r="FXU930" s="34"/>
      <c r="FYB930" s="35"/>
      <c r="FYC930" s="34"/>
      <c r="FYJ930" s="35"/>
      <c r="FYK930" s="34"/>
      <c r="FYR930" s="35"/>
      <c r="FYS930" s="34"/>
      <c r="FYZ930" s="35"/>
      <c r="FZA930" s="34"/>
      <c r="FZH930" s="35"/>
      <c r="FZI930" s="34"/>
      <c r="FZP930" s="35"/>
      <c r="FZQ930" s="34"/>
      <c r="FZX930" s="35"/>
      <c r="FZY930" s="34"/>
      <c r="GAF930" s="35"/>
      <c r="GAG930" s="34"/>
      <c r="GAN930" s="35"/>
      <c r="GAO930" s="34"/>
      <c r="GAV930" s="35"/>
      <c r="GAW930" s="34"/>
      <c r="GBD930" s="35"/>
      <c r="GBE930" s="34"/>
      <c r="GBL930" s="35"/>
      <c r="GBM930" s="34"/>
      <c r="GBT930" s="35"/>
      <c r="GBU930" s="34"/>
      <c r="GCB930" s="35"/>
      <c r="GCC930" s="34"/>
      <c r="GCJ930" s="35"/>
      <c r="GCK930" s="34"/>
      <c r="GCR930" s="35"/>
      <c r="GCS930" s="34"/>
      <c r="GCZ930" s="35"/>
      <c r="GDA930" s="34"/>
      <c r="GDH930" s="35"/>
      <c r="GDI930" s="34"/>
      <c r="GDP930" s="35"/>
      <c r="GDQ930" s="34"/>
      <c r="GDX930" s="35"/>
      <c r="GDY930" s="34"/>
      <c r="GEF930" s="35"/>
      <c r="GEG930" s="34"/>
      <c r="GEN930" s="35"/>
      <c r="GEO930" s="34"/>
      <c r="GEV930" s="35"/>
      <c r="GEW930" s="34"/>
      <c r="GFD930" s="35"/>
      <c r="GFE930" s="34"/>
      <c r="GFL930" s="35"/>
      <c r="GFM930" s="34"/>
      <c r="GFT930" s="35"/>
      <c r="GFU930" s="34"/>
      <c r="GGB930" s="35"/>
      <c r="GGC930" s="34"/>
      <c r="GGJ930" s="35"/>
      <c r="GGK930" s="34"/>
      <c r="GGR930" s="35"/>
      <c r="GGS930" s="34"/>
      <c r="GGZ930" s="35"/>
      <c r="GHA930" s="34"/>
      <c r="GHH930" s="35"/>
      <c r="GHI930" s="34"/>
      <c r="GHP930" s="35"/>
      <c r="GHQ930" s="34"/>
      <c r="GHX930" s="35"/>
      <c r="GHY930" s="34"/>
      <c r="GIF930" s="35"/>
      <c r="GIG930" s="34"/>
      <c r="GIN930" s="35"/>
      <c r="GIO930" s="34"/>
      <c r="GIV930" s="35"/>
      <c r="GIW930" s="34"/>
      <c r="GJD930" s="35"/>
      <c r="GJE930" s="34"/>
      <c r="GJL930" s="35"/>
      <c r="GJM930" s="34"/>
      <c r="GJT930" s="35"/>
      <c r="GJU930" s="34"/>
      <c r="GKB930" s="35"/>
      <c r="GKC930" s="34"/>
      <c r="GKJ930" s="35"/>
      <c r="GKK930" s="34"/>
      <c r="GKR930" s="35"/>
      <c r="GKS930" s="34"/>
      <c r="GKZ930" s="35"/>
      <c r="GLA930" s="34"/>
      <c r="GLH930" s="35"/>
      <c r="GLI930" s="34"/>
      <c r="GLP930" s="35"/>
      <c r="GLQ930" s="34"/>
      <c r="GLX930" s="35"/>
      <c r="GLY930" s="34"/>
      <c r="GMF930" s="35"/>
      <c r="GMG930" s="34"/>
      <c r="GMN930" s="35"/>
      <c r="GMO930" s="34"/>
      <c r="GMV930" s="35"/>
      <c r="GMW930" s="34"/>
      <c r="GND930" s="35"/>
      <c r="GNE930" s="34"/>
      <c r="GNL930" s="35"/>
      <c r="GNM930" s="34"/>
      <c r="GNT930" s="35"/>
      <c r="GNU930" s="34"/>
      <c r="GOB930" s="35"/>
      <c r="GOC930" s="34"/>
      <c r="GOJ930" s="35"/>
      <c r="GOK930" s="34"/>
      <c r="GOR930" s="35"/>
      <c r="GOS930" s="34"/>
      <c r="GOZ930" s="35"/>
      <c r="GPA930" s="34"/>
      <c r="GPH930" s="35"/>
      <c r="GPI930" s="34"/>
      <c r="GPP930" s="35"/>
      <c r="GPQ930" s="34"/>
      <c r="GPX930" s="35"/>
      <c r="GPY930" s="34"/>
      <c r="GQF930" s="35"/>
      <c r="GQG930" s="34"/>
      <c r="GQN930" s="35"/>
      <c r="GQO930" s="34"/>
      <c r="GQV930" s="35"/>
      <c r="GQW930" s="34"/>
      <c r="GRD930" s="35"/>
      <c r="GRE930" s="34"/>
      <c r="GRL930" s="35"/>
      <c r="GRM930" s="34"/>
      <c r="GRT930" s="35"/>
      <c r="GRU930" s="34"/>
      <c r="GSB930" s="35"/>
      <c r="GSC930" s="34"/>
      <c r="GSJ930" s="35"/>
      <c r="GSK930" s="34"/>
      <c r="GSR930" s="35"/>
      <c r="GSS930" s="34"/>
      <c r="GSZ930" s="35"/>
      <c r="GTA930" s="34"/>
      <c r="GTH930" s="35"/>
      <c r="GTI930" s="34"/>
      <c r="GTP930" s="35"/>
      <c r="GTQ930" s="34"/>
      <c r="GTX930" s="35"/>
      <c r="GTY930" s="34"/>
      <c r="GUF930" s="35"/>
      <c r="GUG930" s="34"/>
      <c r="GUN930" s="35"/>
      <c r="GUO930" s="34"/>
      <c r="GUV930" s="35"/>
      <c r="GUW930" s="34"/>
      <c r="GVD930" s="35"/>
      <c r="GVE930" s="34"/>
      <c r="GVL930" s="35"/>
      <c r="GVM930" s="34"/>
      <c r="GVT930" s="35"/>
      <c r="GVU930" s="34"/>
      <c r="GWB930" s="35"/>
      <c r="GWC930" s="34"/>
      <c r="GWJ930" s="35"/>
      <c r="GWK930" s="34"/>
      <c r="GWR930" s="35"/>
      <c r="GWS930" s="34"/>
      <c r="GWZ930" s="35"/>
      <c r="GXA930" s="34"/>
      <c r="GXH930" s="35"/>
      <c r="GXI930" s="34"/>
      <c r="GXP930" s="35"/>
      <c r="GXQ930" s="34"/>
      <c r="GXX930" s="35"/>
      <c r="GXY930" s="34"/>
      <c r="GYF930" s="35"/>
      <c r="GYG930" s="34"/>
      <c r="GYN930" s="35"/>
      <c r="GYO930" s="34"/>
      <c r="GYV930" s="35"/>
      <c r="GYW930" s="34"/>
      <c r="GZD930" s="35"/>
      <c r="GZE930" s="34"/>
      <c r="GZL930" s="35"/>
      <c r="GZM930" s="34"/>
      <c r="GZT930" s="35"/>
      <c r="GZU930" s="34"/>
      <c r="HAB930" s="35"/>
      <c r="HAC930" s="34"/>
      <c r="HAJ930" s="35"/>
      <c r="HAK930" s="34"/>
      <c r="HAR930" s="35"/>
      <c r="HAS930" s="34"/>
      <c r="HAZ930" s="35"/>
      <c r="HBA930" s="34"/>
      <c r="HBH930" s="35"/>
      <c r="HBI930" s="34"/>
      <c r="HBP930" s="35"/>
      <c r="HBQ930" s="34"/>
      <c r="HBX930" s="35"/>
      <c r="HBY930" s="34"/>
      <c r="HCF930" s="35"/>
      <c r="HCG930" s="34"/>
      <c r="HCN930" s="35"/>
      <c r="HCO930" s="34"/>
      <c r="HCV930" s="35"/>
      <c r="HCW930" s="34"/>
      <c r="HDD930" s="35"/>
      <c r="HDE930" s="34"/>
      <c r="HDL930" s="35"/>
      <c r="HDM930" s="34"/>
      <c r="HDT930" s="35"/>
      <c r="HDU930" s="34"/>
      <c r="HEB930" s="35"/>
      <c r="HEC930" s="34"/>
      <c r="HEJ930" s="35"/>
      <c r="HEK930" s="34"/>
      <c r="HER930" s="35"/>
      <c r="HES930" s="34"/>
      <c r="HEZ930" s="35"/>
      <c r="HFA930" s="34"/>
      <c r="HFH930" s="35"/>
      <c r="HFI930" s="34"/>
      <c r="HFP930" s="35"/>
      <c r="HFQ930" s="34"/>
      <c r="HFX930" s="35"/>
      <c r="HFY930" s="34"/>
      <c r="HGF930" s="35"/>
      <c r="HGG930" s="34"/>
      <c r="HGN930" s="35"/>
      <c r="HGO930" s="34"/>
      <c r="HGV930" s="35"/>
      <c r="HGW930" s="34"/>
      <c r="HHD930" s="35"/>
      <c r="HHE930" s="34"/>
      <c r="HHL930" s="35"/>
      <c r="HHM930" s="34"/>
      <c r="HHT930" s="35"/>
      <c r="HHU930" s="34"/>
      <c r="HIB930" s="35"/>
      <c r="HIC930" s="34"/>
      <c r="HIJ930" s="35"/>
      <c r="HIK930" s="34"/>
      <c r="HIR930" s="35"/>
      <c r="HIS930" s="34"/>
      <c r="HIZ930" s="35"/>
      <c r="HJA930" s="34"/>
      <c r="HJH930" s="35"/>
      <c r="HJI930" s="34"/>
      <c r="HJP930" s="35"/>
      <c r="HJQ930" s="34"/>
      <c r="HJX930" s="35"/>
      <c r="HJY930" s="34"/>
      <c r="HKF930" s="35"/>
      <c r="HKG930" s="34"/>
      <c r="HKN930" s="35"/>
      <c r="HKO930" s="34"/>
      <c r="HKV930" s="35"/>
      <c r="HKW930" s="34"/>
      <c r="HLD930" s="35"/>
      <c r="HLE930" s="34"/>
      <c r="HLL930" s="35"/>
      <c r="HLM930" s="34"/>
      <c r="HLT930" s="35"/>
      <c r="HLU930" s="34"/>
      <c r="HMB930" s="35"/>
      <c r="HMC930" s="34"/>
      <c r="HMJ930" s="35"/>
      <c r="HMK930" s="34"/>
      <c r="HMR930" s="35"/>
      <c r="HMS930" s="34"/>
      <c r="HMZ930" s="35"/>
      <c r="HNA930" s="34"/>
      <c r="HNH930" s="35"/>
      <c r="HNI930" s="34"/>
      <c r="HNP930" s="35"/>
      <c r="HNQ930" s="34"/>
      <c r="HNX930" s="35"/>
      <c r="HNY930" s="34"/>
      <c r="HOF930" s="35"/>
      <c r="HOG930" s="34"/>
      <c r="HON930" s="35"/>
      <c r="HOO930" s="34"/>
      <c r="HOV930" s="35"/>
      <c r="HOW930" s="34"/>
      <c r="HPD930" s="35"/>
      <c r="HPE930" s="34"/>
      <c r="HPL930" s="35"/>
      <c r="HPM930" s="34"/>
      <c r="HPT930" s="35"/>
      <c r="HPU930" s="34"/>
      <c r="HQB930" s="35"/>
      <c r="HQC930" s="34"/>
      <c r="HQJ930" s="35"/>
      <c r="HQK930" s="34"/>
      <c r="HQR930" s="35"/>
      <c r="HQS930" s="34"/>
      <c r="HQZ930" s="35"/>
      <c r="HRA930" s="34"/>
      <c r="HRH930" s="35"/>
      <c r="HRI930" s="34"/>
      <c r="HRP930" s="35"/>
      <c r="HRQ930" s="34"/>
      <c r="HRX930" s="35"/>
      <c r="HRY930" s="34"/>
      <c r="HSF930" s="35"/>
      <c r="HSG930" s="34"/>
      <c r="HSN930" s="35"/>
      <c r="HSO930" s="34"/>
      <c r="HSV930" s="35"/>
      <c r="HSW930" s="34"/>
      <c r="HTD930" s="35"/>
      <c r="HTE930" s="34"/>
      <c r="HTL930" s="35"/>
      <c r="HTM930" s="34"/>
      <c r="HTT930" s="35"/>
      <c r="HTU930" s="34"/>
      <c r="HUB930" s="35"/>
      <c r="HUC930" s="34"/>
      <c r="HUJ930" s="35"/>
      <c r="HUK930" s="34"/>
      <c r="HUR930" s="35"/>
      <c r="HUS930" s="34"/>
      <c r="HUZ930" s="35"/>
      <c r="HVA930" s="34"/>
      <c r="HVH930" s="35"/>
      <c r="HVI930" s="34"/>
      <c r="HVP930" s="35"/>
      <c r="HVQ930" s="34"/>
      <c r="HVX930" s="35"/>
      <c r="HVY930" s="34"/>
      <c r="HWF930" s="35"/>
      <c r="HWG930" s="34"/>
      <c r="HWN930" s="35"/>
      <c r="HWO930" s="34"/>
      <c r="HWV930" s="35"/>
      <c r="HWW930" s="34"/>
      <c r="HXD930" s="35"/>
      <c r="HXE930" s="34"/>
      <c r="HXL930" s="35"/>
      <c r="HXM930" s="34"/>
      <c r="HXT930" s="35"/>
      <c r="HXU930" s="34"/>
      <c r="HYB930" s="35"/>
      <c r="HYC930" s="34"/>
      <c r="HYJ930" s="35"/>
      <c r="HYK930" s="34"/>
      <c r="HYR930" s="35"/>
      <c r="HYS930" s="34"/>
      <c r="HYZ930" s="35"/>
      <c r="HZA930" s="34"/>
      <c r="HZH930" s="35"/>
      <c r="HZI930" s="34"/>
      <c r="HZP930" s="35"/>
      <c r="HZQ930" s="34"/>
      <c r="HZX930" s="35"/>
      <c r="HZY930" s="34"/>
      <c r="IAF930" s="35"/>
      <c r="IAG930" s="34"/>
      <c r="IAN930" s="35"/>
      <c r="IAO930" s="34"/>
      <c r="IAV930" s="35"/>
      <c r="IAW930" s="34"/>
      <c r="IBD930" s="35"/>
      <c r="IBE930" s="34"/>
      <c r="IBL930" s="35"/>
      <c r="IBM930" s="34"/>
      <c r="IBT930" s="35"/>
      <c r="IBU930" s="34"/>
      <c r="ICB930" s="35"/>
      <c r="ICC930" s="34"/>
      <c r="ICJ930" s="35"/>
      <c r="ICK930" s="34"/>
      <c r="ICR930" s="35"/>
      <c r="ICS930" s="34"/>
      <c r="ICZ930" s="35"/>
      <c r="IDA930" s="34"/>
      <c r="IDH930" s="35"/>
      <c r="IDI930" s="34"/>
      <c r="IDP930" s="35"/>
      <c r="IDQ930" s="34"/>
      <c r="IDX930" s="35"/>
      <c r="IDY930" s="34"/>
      <c r="IEF930" s="35"/>
      <c r="IEG930" s="34"/>
      <c r="IEN930" s="35"/>
      <c r="IEO930" s="34"/>
      <c r="IEV930" s="35"/>
      <c r="IEW930" s="34"/>
      <c r="IFD930" s="35"/>
      <c r="IFE930" s="34"/>
      <c r="IFL930" s="35"/>
      <c r="IFM930" s="34"/>
      <c r="IFT930" s="35"/>
      <c r="IFU930" s="34"/>
      <c r="IGB930" s="35"/>
      <c r="IGC930" s="34"/>
      <c r="IGJ930" s="35"/>
      <c r="IGK930" s="34"/>
      <c r="IGR930" s="35"/>
      <c r="IGS930" s="34"/>
      <c r="IGZ930" s="35"/>
      <c r="IHA930" s="34"/>
      <c r="IHH930" s="35"/>
      <c r="IHI930" s="34"/>
      <c r="IHP930" s="35"/>
      <c r="IHQ930" s="34"/>
      <c r="IHX930" s="35"/>
      <c r="IHY930" s="34"/>
      <c r="IIF930" s="35"/>
      <c r="IIG930" s="34"/>
      <c r="IIN930" s="35"/>
      <c r="IIO930" s="34"/>
      <c r="IIV930" s="35"/>
      <c r="IIW930" s="34"/>
      <c r="IJD930" s="35"/>
      <c r="IJE930" s="34"/>
      <c r="IJL930" s="35"/>
      <c r="IJM930" s="34"/>
      <c r="IJT930" s="35"/>
      <c r="IJU930" s="34"/>
      <c r="IKB930" s="35"/>
      <c r="IKC930" s="34"/>
      <c r="IKJ930" s="35"/>
      <c r="IKK930" s="34"/>
      <c r="IKR930" s="35"/>
      <c r="IKS930" s="34"/>
      <c r="IKZ930" s="35"/>
      <c r="ILA930" s="34"/>
      <c r="ILH930" s="35"/>
      <c r="ILI930" s="34"/>
      <c r="ILP930" s="35"/>
      <c r="ILQ930" s="34"/>
      <c r="ILX930" s="35"/>
      <c r="ILY930" s="34"/>
      <c r="IMF930" s="35"/>
      <c r="IMG930" s="34"/>
      <c r="IMN930" s="35"/>
      <c r="IMO930" s="34"/>
      <c r="IMV930" s="35"/>
      <c r="IMW930" s="34"/>
      <c r="IND930" s="35"/>
      <c r="INE930" s="34"/>
      <c r="INL930" s="35"/>
      <c r="INM930" s="34"/>
      <c r="INT930" s="35"/>
      <c r="INU930" s="34"/>
      <c r="IOB930" s="35"/>
      <c r="IOC930" s="34"/>
      <c r="IOJ930" s="35"/>
      <c r="IOK930" s="34"/>
      <c r="IOR930" s="35"/>
      <c r="IOS930" s="34"/>
      <c r="IOZ930" s="35"/>
      <c r="IPA930" s="34"/>
      <c r="IPH930" s="35"/>
      <c r="IPI930" s="34"/>
      <c r="IPP930" s="35"/>
      <c r="IPQ930" s="34"/>
      <c r="IPX930" s="35"/>
      <c r="IPY930" s="34"/>
      <c r="IQF930" s="35"/>
      <c r="IQG930" s="34"/>
      <c r="IQN930" s="35"/>
      <c r="IQO930" s="34"/>
      <c r="IQV930" s="35"/>
      <c r="IQW930" s="34"/>
      <c r="IRD930" s="35"/>
      <c r="IRE930" s="34"/>
      <c r="IRL930" s="35"/>
      <c r="IRM930" s="34"/>
      <c r="IRT930" s="35"/>
      <c r="IRU930" s="34"/>
      <c r="ISB930" s="35"/>
      <c r="ISC930" s="34"/>
      <c r="ISJ930" s="35"/>
      <c r="ISK930" s="34"/>
      <c r="ISR930" s="35"/>
      <c r="ISS930" s="34"/>
      <c r="ISZ930" s="35"/>
      <c r="ITA930" s="34"/>
      <c r="ITH930" s="35"/>
      <c r="ITI930" s="34"/>
      <c r="ITP930" s="35"/>
      <c r="ITQ930" s="34"/>
      <c r="ITX930" s="35"/>
      <c r="ITY930" s="34"/>
      <c r="IUF930" s="35"/>
      <c r="IUG930" s="34"/>
      <c r="IUN930" s="35"/>
      <c r="IUO930" s="34"/>
      <c r="IUV930" s="35"/>
      <c r="IUW930" s="34"/>
      <c r="IVD930" s="35"/>
      <c r="IVE930" s="34"/>
      <c r="IVL930" s="35"/>
      <c r="IVM930" s="34"/>
      <c r="IVT930" s="35"/>
      <c r="IVU930" s="34"/>
      <c r="IWB930" s="35"/>
      <c r="IWC930" s="34"/>
      <c r="IWJ930" s="35"/>
      <c r="IWK930" s="34"/>
      <c r="IWR930" s="35"/>
      <c r="IWS930" s="34"/>
      <c r="IWZ930" s="35"/>
      <c r="IXA930" s="34"/>
      <c r="IXH930" s="35"/>
      <c r="IXI930" s="34"/>
      <c r="IXP930" s="35"/>
      <c r="IXQ930" s="34"/>
      <c r="IXX930" s="35"/>
      <c r="IXY930" s="34"/>
      <c r="IYF930" s="35"/>
      <c r="IYG930" s="34"/>
      <c r="IYN930" s="35"/>
      <c r="IYO930" s="34"/>
      <c r="IYV930" s="35"/>
      <c r="IYW930" s="34"/>
      <c r="IZD930" s="35"/>
      <c r="IZE930" s="34"/>
      <c r="IZL930" s="35"/>
      <c r="IZM930" s="34"/>
      <c r="IZT930" s="35"/>
      <c r="IZU930" s="34"/>
      <c r="JAB930" s="35"/>
      <c r="JAC930" s="34"/>
      <c r="JAJ930" s="35"/>
      <c r="JAK930" s="34"/>
      <c r="JAR930" s="35"/>
      <c r="JAS930" s="34"/>
      <c r="JAZ930" s="35"/>
      <c r="JBA930" s="34"/>
      <c r="JBH930" s="35"/>
      <c r="JBI930" s="34"/>
      <c r="JBP930" s="35"/>
      <c r="JBQ930" s="34"/>
      <c r="JBX930" s="35"/>
      <c r="JBY930" s="34"/>
      <c r="JCF930" s="35"/>
      <c r="JCG930" s="34"/>
      <c r="JCN930" s="35"/>
      <c r="JCO930" s="34"/>
      <c r="JCV930" s="35"/>
      <c r="JCW930" s="34"/>
      <c r="JDD930" s="35"/>
      <c r="JDE930" s="34"/>
      <c r="JDL930" s="35"/>
      <c r="JDM930" s="34"/>
      <c r="JDT930" s="35"/>
      <c r="JDU930" s="34"/>
      <c r="JEB930" s="35"/>
      <c r="JEC930" s="34"/>
      <c r="JEJ930" s="35"/>
      <c r="JEK930" s="34"/>
      <c r="JER930" s="35"/>
      <c r="JES930" s="34"/>
      <c r="JEZ930" s="35"/>
      <c r="JFA930" s="34"/>
      <c r="JFH930" s="35"/>
      <c r="JFI930" s="34"/>
      <c r="JFP930" s="35"/>
      <c r="JFQ930" s="34"/>
      <c r="JFX930" s="35"/>
      <c r="JFY930" s="34"/>
      <c r="JGF930" s="35"/>
      <c r="JGG930" s="34"/>
      <c r="JGN930" s="35"/>
      <c r="JGO930" s="34"/>
      <c r="JGV930" s="35"/>
      <c r="JGW930" s="34"/>
      <c r="JHD930" s="35"/>
      <c r="JHE930" s="34"/>
      <c r="JHL930" s="35"/>
      <c r="JHM930" s="34"/>
      <c r="JHT930" s="35"/>
      <c r="JHU930" s="34"/>
      <c r="JIB930" s="35"/>
      <c r="JIC930" s="34"/>
      <c r="JIJ930" s="35"/>
      <c r="JIK930" s="34"/>
      <c r="JIR930" s="35"/>
      <c r="JIS930" s="34"/>
      <c r="JIZ930" s="35"/>
      <c r="JJA930" s="34"/>
      <c r="JJH930" s="35"/>
      <c r="JJI930" s="34"/>
      <c r="JJP930" s="35"/>
      <c r="JJQ930" s="34"/>
      <c r="JJX930" s="35"/>
      <c r="JJY930" s="34"/>
      <c r="JKF930" s="35"/>
      <c r="JKG930" s="34"/>
      <c r="JKN930" s="35"/>
      <c r="JKO930" s="34"/>
      <c r="JKV930" s="35"/>
      <c r="JKW930" s="34"/>
      <c r="JLD930" s="35"/>
      <c r="JLE930" s="34"/>
      <c r="JLL930" s="35"/>
      <c r="JLM930" s="34"/>
      <c r="JLT930" s="35"/>
      <c r="JLU930" s="34"/>
      <c r="JMB930" s="35"/>
      <c r="JMC930" s="34"/>
      <c r="JMJ930" s="35"/>
      <c r="JMK930" s="34"/>
      <c r="JMR930" s="35"/>
      <c r="JMS930" s="34"/>
      <c r="JMZ930" s="35"/>
      <c r="JNA930" s="34"/>
      <c r="JNH930" s="35"/>
      <c r="JNI930" s="34"/>
      <c r="JNP930" s="35"/>
      <c r="JNQ930" s="34"/>
      <c r="JNX930" s="35"/>
      <c r="JNY930" s="34"/>
      <c r="JOF930" s="35"/>
      <c r="JOG930" s="34"/>
      <c r="JON930" s="35"/>
      <c r="JOO930" s="34"/>
      <c r="JOV930" s="35"/>
      <c r="JOW930" s="34"/>
      <c r="JPD930" s="35"/>
      <c r="JPE930" s="34"/>
      <c r="JPL930" s="35"/>
      <c r="JPM930" s="34"/>
      <c r="JPT930" s="35"/>
      <c r="JPU930" s="34"/>
      <c r="JQB930" s="35"/>
      <c r="JQC930" s="34"/>
      <c r="JQJ930" s="35"/>
      <c r="JQK930" s="34"/>
      <c r="JQR930" s="35"/>
      <c r="JQS930" s="34"/>
      <c r="JQZ930" s="35"/>
      <c r="JRA930" s="34"/>
      <c r="JRH930" s="35"/>
      <c r="JRI930" s="34"/>
      <c r="JRP930" s="35"/>
      <c r="JRQ930" s="34"/>
      <c r="JRX930" s="35"/>
      <c r="JRY930" s="34"/>
      <c r="JSF930" s="35"/>
      <c r="JSG930" s="34"/>
      <c r="JSN930" s="35"/>
      <c r="JSO930" s="34"/>
      <c r="JSV930" s="35"/>
      <c r="JSW930" s="34"/>
      <c r="JTD930" s="35"/>
      <c r="JTE930" s="34"/>
      <c r="JTL930" s="35"/>
      <c r="JTM930" s="34"/>
      <c r="JTT930" s="35"/>
      <c r="JTU930" s="34"/>
      <c r="JUB930" s="35"/>
      <c r="JUC930" s="34"/>
      <c r="JUJ930" s="35"/>
      <c r="JUK930" s="34"/>
      <c r="JUR930" s="35"/>
      <c r="JUS930" s="34"/>
      <c r="JUZ930" s="35"/>
      <c r="JVA930" s="34"/>
      <c r="JVH930" s="35"/>
      <c r="JVI930" s="34"/>
      <c r="JVP930" s="35"/>
      <c r="JVQ930" s="34"/>
      <c r="JVX930" s="35"/>
      <c r="JVY930" s="34"/>
      <c r="JWF930" s="35"/>
      <c r="JWG930" s="34"/>
      <c r="JWN930" s="35"/>
      <c r="JWO930" s="34"/>
      <c r="JWV930" s="35"/>
      <c r="JWW930" s="34"/>
      <c r="JXD930" s="35"/>
      <c r="JXE930" s="34"/>
      <c r="JXL930" s="35"/>
      <c r="JXM930" s="34"/>
      <c r="JXT930" s="35"/>
      <c r="JXU930" s="34"/>
      <c r="JYB930" s="35"/>
      <c r="JYC930" s="34"/>
      <c r="JYJ930" s="35"/>
      <c r="JYK930" s="34"/>
      <c r="JYR930" s="35"/>
      <c r="JYS930" s="34"/>
      <c r="JYZ930" s="35"/>
      <c r="JZA930" s="34"/>
      <c r="JZH930" s="35"/>
      <c r="JZI930" s="34"/>
      <c r="JZP930" s="35"/>
      <c r="JZQ930" s="34"/>
      <c r="JZX930" s="35"/>
      <c r="JZY930" s="34"/>
      <c r="KAF930" s="35"/>
      <c r="KAG930" s="34"/>
      <c r="KAN930" s="35"/>
      <c r="KAO930" s="34"/>
      <c r="KAV930" s="35"/>
      <c r="KAW930" s="34"/>
      <c r="KBD930" s="35"/>
      <c r="KBE930" s="34"/>
      <c r="KBL930" s="35"/>
      <c r="KBM930" s="34"/>
      <c r="KBT930" s="35"/>
      <c r="KBU930" s="34"/>
      <c r="KCB930" s="35"/>
      <c r="KCC930" s="34"/>
      <c r="KCJ930" s="35"/>
      <c r="KCK930" s="34"/>
      <c r="KCR930" s="35"/>
      <c r="KCS930" s="34"/>
      <c r="KCZ930" s="35"/>
      <c r="KDA930" s="34"/>
      <c r="KDH930" s="35"/>
      <c r="KDI930" s="34"/>
      <c r="KDP930" s="35"/>
      <c r="KDQ930" s="34"/>
      <c r="KDX930" s="35"/>
      <c r="KDY930" s="34"/>
      <c r="KEF930" s="35"/>
      <c r="KEG930" s="34"/>
      <c r="KEN930" s="35"/>
      <c r="KEO930" s="34"/>
      <c r="KEV930" s="35"/>
      <c r="KEW930" s="34"/>
      <c r="KFD930" s="35"/>
      <c r="KFE930" s="34"/>
      <c r="KFL930" s="35"/>
      <c r="KFM930" s="34"/>
      <c r="KFT930" s="35"/>
      <c r="KFU930" s="34"/>
      <c r="KGB930" s="35"/>
      <c r="KGC930" s="34"/>
      <c r="KGJ930" s="35"/>
      <c r="KGK930" s="34"/>
      <c r="KGR930" s="35"/>
      <c r="KGS930" s="34"/>
      <c r="KGZ930" s="35"/>
      <c r="KHA930" s="34"/>
      <c r="KHH930" s="35"/>
      <c r="KHI930" s="34"/>
      <c r="KHP930" s="35"/>
      <c r="KHQ930" s="34"/>
      <c r="KHX930" s="35"/>
      <c r="KHY930" s="34"/>
      <c r="KIF930" s="35"/>
      <c r="KIG930" s="34"/>
      <c r="KIN930" s="35"/>
      <c r="KIO930" s="34"/>
      <c r="KIV930" s="35"/>
      <c r="KIW930" s="34"/>
      <c r="KJD930" s="35"/>
      <c r="KJE930" s="34"/>
      <c r="KJL930" s="35"/>
      <c r="KJM930" s="34"/>
      <c r="KJT930" s="35"/>
      <c r="KJU930" s="34"/>
      <c r="KKB930" s="35"/>
      <c r="KKC930" s="34"/>
      <c r="KKJ930" s="35"/>
      <c r="KKK930" s="34"/>
      <c r="KKR930" s="35"/>
      <c r="KKS930" s="34"/>
      <c r="KKZ930" s="35"/>
      <c r="KLA930" s="34"/>
      <c r="KLH930" s="35"/>
      <c r="KLI930" s="34"/>
      <c r="KLP930" s="35"/>
      <c r="KLQ930" s="34"/>
      <c r="KLX930" s="35"/>
      <c r="KLY930" s="34"/>
      <c r="KMF930" s="35"/>
      <c r="KMG930" s="34"/>
      <c r="KMN930" s="35"/>
      <c r="KMO930" s="34"/>
      <c r="KMV930" s="35"/>
      <c r="KMW930" s="34"/>
      <c r="KND930" s="35"/>
      <c r="KNE930" s="34"/>
      <c r="KNL930" s="35"/>
      <c r="KNM930" s="34"/>
      <c r="KNT930" s="35"/>
      <c r="KNU930" s="34"/>
      <c r="KOB930" s="35"/>
      <c r="KOC930" s="34"/>
      <c r="KOJ930" s="35"/>
      <c r="KOK930" s="34"/>
      <c r="KOR930" s="35"/>
      <c r="KOS930" s="34"/>
      <c r="KOZ930" s="35"/>
      <c r="KPA930" s="34"/>
      <c r="KPH930" s="35"/>
      <c r="KPI930" s="34"/>
      <c r="KPP930" s="35"/>
      <c r="KPQ930" s="34"/>
      <c r="KPX930" s="35"/>
      <c r="KPY930" s="34"/>
      <c r="KQF930" s="35"/>
      <c r="KQG930" s="34"/>
      <c r="KQN930" s="35"/>
      <c r="KQO930" s="34"/>
      <c r="KQV930" s="35"/>
      <c r="KQW930" s="34"/>
      <c r="KRD930" s="35"/>
      <c r="KRE930" s="34"/>
      <c r="KRL930" s="35"/>
      <c r="KRM930" s="34"/>
      <c r="KRT930" s="35"/>
      <c r="KRU930" s="34"/>
      <c r="KSB930" s="35"/>
      <c r="KSC930" s="34"/>
      <c r="KSJ930" s="35"/>
      <c r="KSK930" s="34"/>
      <c r="KSR930" s="35"/>
      <c r="KSS930" s="34"/>
      <c r="KSZ930" s="35"/>
      <c r="KTA930" s="34"/>
      <c r="KTH930" s="35"/>
      <c r="KTI930" s="34"/>
      <c r="KTP930" s="35"/>
      <c r="KTQ930" s="34"/>
      <c r="KTX930" s="35"/>
      <c r="KTY930" s="34"/>
      <c r="KUF930" s="35"/>
      <c r="KUG930" s="34"/>
      <c r="KUN930" s="35"/>
      <c r="KUO930" s="34"/>
      <c r="KUV930" s="35"/>
      <c r="KUW930" s="34"/>
      <c r="KVD930" s="35"/>
      <c r="KVE930" s="34"/>
      <c r="KVL930" s="35"/>
      <c r="KVM930" s="34"/>
      <c r="KVT930" s="35"/>
      <c r="KVU930" s="34"/>
      <c r="KWB930" s="35"/>
      <c r="KWC930" s="34"/>
      <c r="KWJ930" s="35"/>
      <c r="KWK930" s="34"/>
      <c r="KWR930" s="35"/>
      <c r="KWS930" s="34"/>
      <c r="KWZ930" s="35"/>
      <c r="KXA930" s="34"/>
      <c r="KXH930" s="35"/>
      <c r="KXI930" s="34"/>
      <c r="KXP930" s="35"/>
      <c r="KXQ930" s="34"/>
      <c r="KXX930" s="35"/>
      <c r="KXY930" s="34"/>
      <c r="KYF930" s="35"/>
      <c r="KYG930" s="34"/>
      <c r="KYN930" s="35"/>
      <c r="KYO930" s="34"/>
      <c r="KYV930" s="35"/>
      <c r="KYW930" s="34"/>
      <c r="KZD930" s="35"/>
      <c r="KZE930" s="34"/>
      <c r="KZL930" s="35"/>
      <c r="KZM930" s="34"/>
      <c r="KZT930" s="35"/>
      <c r="KZU930" s="34"/>
      <c r="LAB930" s="35"/>
      <c r="LAC930" s="34"/>
      <c r="LAJ930" s="35"/>
      <c r="LAK930" s="34"/>
      <c r="LAR930" s="35"/>
      <c r="LAS930" s="34"/>
      <c r="LAZ930" s="35"/>
      <c r="LBA930" s="34"/>
      <c r="LBH930" s="35"/>
      <c r="LBI930" s="34"/>
      <c r="LBP930" s="35"/>
      <c r="LBQ930" s="34"/>
      <c r="LBX930" s="35"/>
      <c r="LBY930" s="34"/>
      <c r="LCF930" s="35"/>
      <c r="LCG930" s="34"/>
      <c r="LCN930" s="35"/>
      <c r="LCO930" s="34"/>
      <c r="LCV930" s="35"/>
      <c r="LCW930" s="34"/>
      <c r="LDD930" s="35"/>
      <c r="LDE930" s="34"/>
      <c r="LDL930" s="35"/>
      <c r="LDM930" s="34"/>
      <c r="LDT930" s="35"/>
      <c r="LDU930" s="34"/>
      <c r="LEB930" s="35"/>
      <c r="LEC930" s="34"/>
      <c r="LEJ930" s="35"/>
      <c r="LEK930" s="34"/>
      <c r="LER930" s="35"/>
      <c r="LES930" s="34"/>
      <c r="LEZ930" s="35"/>
      <c r="LFA930" s="34"/>
      <c r="LFH930" s="35"/>
      <c r="LFI930" s="34"/>
      <c r="LFP930" s="35"/>
      <c r="LFQ930" s="34"/>
      <c r="LFX930" s="35"/>
      <c r="LFY930" s="34"/>
      <c r="LGF930" s="35"/>
      <c r="LGG930" s="34"/>
      <c r="LGN930" s="35"/>
      <c r="LGO930" s="34"/>
      <c r="LGV930" s="35"/>
      <c r="LGW930" s="34"/>
      <c r="LHD930" s="35"/>
      <c r="LHE930" s="34"/>
      <c r="LHL930" s="35"/>
      <c r="LHM930" s="34"/>
      <c r="LHT930" s="35"/>
      <c r="LHU930" s="34"/>
      <c r="LIB930" s="35"/>
      <c r="LIC930" s="34"/>
      <c r="LIJ930" s="35"/>
      <c r="LIK930" s="34"/>
      <c r="LIR930" s="35"/>
      <c r="LIS930" s="34"/>
      <c r="LIZ930" s="35"/>
      <c r="LJA930" s="34"/>
      <c r="LJH930" s="35"/>
      <c r="LJI930" s="34"/>
      <c r="LJP930" s="35"/>
      <c r="LJQ930" s="34"/>
      <c r="LJX930" s="35"/>
      <c r="LJY930" s="34"/>
      <c r="LKF930" s="35"/>
      <c r="LKG930" s="34"/>
      <c r="LKN930" s="35"/>
      <c r="LKO930" s="34"/>
      <c r="LKV930" s="35"/>
      <c r="LKW930" s="34"/>
      <c r="LLD930" s="35"/>
      <c r="LLE930" s="34"/>
      <c r="LLL930" s="35"/>
      <c r="LLM930" s="34"/>
      <c r="LLT930" s="35"/>
      <c r="LLU930" s="34"/>
      <c r="LMB930" s="35"/>
      <c r="LMC930" s="34"/>
      <c r="LMJ930" s="35"/>
      <c r="LMK930" s="34"/>
      <c r="LMR930" s="35"/>
      <c r="LMS930" s="34"/>
      <c r="LMZ930" s="35"/>
      <c r="LNA930" s="34"/>
      <c r="LNH930" s="35"/>
      <c r="LNI930" s="34"/>
      <c r="LNP930" s="35"/>
      <c r="LNQ930" s="34"/>
      <c r="LNX930" s="35"/>
      <c r="LNY930" s="34"/>
      <c r="LOF930" s="35"/>
      <c r="LOG930" s="34"/>
      <c r="LON930" s="35"/>
      <c r="LOO930" s="34"/>
      <c r="LOV930" s="35"/>
      <c r="LOW930" s="34"/>
      <c r="LPD930" s="35"/>
      <c r="LPE930" s="34"/>
      <c r="LPL930" s="35"/>
      <c r="LPM930" s="34"/>
      <c r="LPT930" s="35"/>
      <c r="LPU930" s="34"/>
      <c r="LQB930" s="35"/>
      <c r="LQC930" s="34"/>
      <c r="LQJ930" s="35"/>
      <c r="LQK930" s="34"/>
      <c r="LQR930" s="35"/>
      <c r="LQS930" s="34"/>
      <c r="LQZ930" s="35"/>
      <c r="LRA930" s="34"/>
      <c r="LRH930" s="35"/>
      <c r="LRI930" s="34"/>
      <c r="LRP930" s="35"/>
      <c r="LRQ930" s="34"/>
      <c r="LRX930" s="35"/>
      <c r="LRY930" s="34"/>
      <c r="LSF930" s="35"/>
      <c r="LSG930" s="34"/>
      <c r="LSN930" s="35"/>
      <c r="LSO930" s="34"/>
      <c r="LSV930" s="35"/>
      <c r="LSW930" s="34"/>
      <c r="LTD930" s="35"/>
      <c r="LTE930" s="34"/>
      <c r="LTL930" s="35"/>
      <c r="LTM930" s="34"/>
      <c r="LTT930" s="35"/>
      <c r="LTU930" s="34"/>
      <c r="LUB930" s="35"/>
      <c r="LUC930" s="34"/>
      <c r="LUJ930" s="35"/>
      <c r="LUK930" s="34"/>
      <c r="LUR930" s="35"/>
      <c r="LUS930" s="34"/>
      <c r="LUZ930" s="35"/>
      <c r="LVA930" s="34"/>
      <c r="LVH930" s="35"/>
      <c r="LVI930" s="34"/>
      <c r="LVP930" s="35"/>
      <c r="LVQ930" s="34"/>
      <c r="LVX930" s="35"/>
      <c r="LVY930" s="34"/>
      <c r="LWF930" s="35"/>
      <c r="LWG930" s="34"/>
      <c r="LWN930" s="35"/>
      <c r="LWO930" s="34"/>
      <c r="LWV930" s="35"/>
      <c r="LWW930" s="34"/>
      <c r="LXD930" s="35"/>
      <c r="LXE930" s="34"/>
      <c r="LXL930" s="35"/>
      <c r="LXM930" s="34"/>
      <c r="LXT930" s="35"/>
      <c r="LXU930" s="34"/>
      <c r="LYB930" s="35"/>
      <c r="LYC930" s="34"/>
      <c r="LYJ930" s="35"/>
      <c r="LYK930" s="34"/>
      <c r="LYR930" s="35"/>
      <c r="LYS930" s="34"/>
      <c r="LYZ930" s="35"/>
      <c r="LZA930" s="34"/>
      <c r="LZH930" s="35"/>
      <c r="LZI930" s="34"/>
      <c r="LZP930" s="35"/>
      <c r="LZQ930" s="34"/>
      <c r="LZX930" s="35"/>
      <c r="LZY930" s="34"/>
      <c r="MAF930" s="35"/>
      <c r="MAG930" s="34"/>
      <c r="MAN930" s="35"/>
      <c r="MAO930" s="34"/>
      <c r="MAV930" s="35"/>
      <c r="MAW930" s="34"/>
      <c r="MBD930" s="35"/>
      <c r="MBE930" s="34"/>
      <c r="MBL930" s="35"/>
      <c r="MBM930" s="34"/>
      <c r="MBT930" s="35"/>
      <c r="MBU930" s="34"/>
      <c r="MCB930" s="35"/>
      <c r="MCC930" s="34"/>
      <c r="MCJ930" s="35"/>
      <c r="MCK930" s="34"/>
      <c r="MCR930" s="35"/>
      <c r="MCS930" s="34"/>
      <c r="MCZ930" s="35"/>
      <c r="MDA930" s="34"/>
      <c r="MDH930" s="35"/>
      <c r="MDI930" s="34"/>
      <c r="MDP930" s="35"/>
      <c r="MDQ930" s="34"/>
      <c r="MDX930" s="35"/>
      <c r="MDY930" s="34"/>
      <c r="MEF930" s="35"/>
      <c r="MEG930" s="34"/>
      <c r="MEN930" s="35"/>
      <c r="MEO930" s="34"/>
      <c r="MEV930" s="35"/>
      <c r="MEW930" s="34"/>
      <c r="MFD930" s="35"/>
      <c r="MFE930" s="34"/>
      <c r="MFL930" s="35"/>
      <c r="MFM930" s="34"/>
      <c r="MFT930" s="35"/>
      <c r="MFU930" s="34"/>
      <c r="MGB930" s="35"/>
      <c r="MGC930" s="34"/>
      <c r="MGJ930" s="35"/>
      <c r="MGK930" s="34"/>
      <c r="MGR930" s="35"/>
      <c r="MGS930" s="34"/>
      <c r="MGZ930" s="35"/>
      <c r="MHA930" s="34"/>
      <c r="MHH930" s="35"/>
      <c r="MHI930" s="34"/>
      <c r="MHP930" s="35"/>
      <c r="MHQ930" s="34"/>
      <c r="MHX930" s="35"/>
      <c r="MHY930" s="34"/>
      <c r="MIF930" s="35"/>
      <c r="MIG930" s="34"/>
      <c r="MIN930" s="35"/>
      <c r="MIO930" s="34"/>
      <c r="MIV930" s="35"/>
      <c r="MIW930" s="34"/>
      <c r="MJD930" s="35"/>
      <c r="MJE930" s="34"/>
      <c r="MJL930" s="35"/>
      <c r="MJM930" s="34"/>
      <c r="MJT930" s="35"/>
      <c r="MJU930" s="34"/>
      <c r="MKB930" s="35"/>
      <c r="MKC930" s="34"/>
      <c r="MKJ930" s="35"/>
      <c r="MKK930" s="34"/>
      <c r="MKR930" s="35"/>
      <c r="MKS930" s="34"/>
      <c r="MKZ930" s="35"/>
      <c r="MLA930" s="34"/>
      <c r="MLH930" s="35"/>
      <c r="MLI930" s="34"/>
      <c r="MLP930" s="35"/>
      <c r="MLQ930" s="34"/>
      <c r="MLX930" s="35"/>
      <c r="MLY930" s="34"/>
      <c r="MMF930" s="35"/>
      <c r="MMG930" s="34"/>
      <c r="MMN930" s="35"/>
      <c r="MMO930" s="34"/>
      <c r="MMV930" s="35"/>
      <c r="MMW930" s="34"/>
      <c r="MND930" s="35"/>
      <c r="MNE930" s="34"/>
      <c r="MNL930" s="35"/>
      <c r="MNM930" s="34"/>
      <c r="MNT930" s="35"/>
      <c r="MNU930" s="34"/>
      <c r="MOB930" s="35"/>
      <c r="MOC930" s="34"/>
      <c r="MOJ930" s="35"/>
      <c r="MOK930" s="34"/>
      <c r="MOR930" s="35"/>
      <c r="MOS930" s="34"/>
      <c r="MOZ930" s="35"/>
      <c r="MPA930" s="34"/>
      <c r="MPH930" s="35"/>
      <c r="MPI930" s="34"/>
      <c r="MPP930" s="35"/>
      <c r="MPQ930" s="34"/>
      <c r="MPX930" s="35"/>
      <c r="MPY930" s="34"/>
      <c r="MQF930" s="35"/>
      <c r="MQG930" s="34"/>
      <c r="MQN930" s="35"/>
      <c r="MQO930" s="34"/>
      <c r="MQV930" s="35"/>
      <c r="MQW930" s="34"/>
      <c r="MRD930" s="35"/>
      <c r="MRE930" s="34"/>
      <c r="MRL930" s="35"/>
      <c r="MRM930" s="34"/>
      <c r="MRT930" s="35"/>
      <c r="MRU930" s="34"/>
      <c r="MSB930" s="35"/>
      <c r="MSC930" s="34"/>
      <c r="MSJ930" s="35"/>
      <c r="MSK930" s="34"/>
      <c r="MSR930" s="35"/>
      <c r="MSS930" s="34"/>
      <c r="MSZ930" s="35"/>
      <c r="MTA930" s="34"/>
      <c r="MTH930" s="35"/>
      <c r="MTI930" s="34"/>
      <c r="MTP930" s="35"/>
      <c r="MTQ930" s="34"/>
      <c r="MTX930" s="35"/>
      <c r="MTY930" s="34"/>
      <c r="MUF930" s="35"/>
      <c r="MUG930" s="34"/>
      <c r="MUN930" s="35"/>
      <c r="MUO930" s="34"/>
      <c r="MUV930" s="35"/>
      <c r="MUW930" s="34"/>
      <c r="MVD930" s="35"/>
      <c r="MVE930" s="34"/>
      <c r="MVL930" s="35"/>
      <c r="MVM930" s="34"/>
      <c r="MVT930" s="35"/>
      <c r="MVU930" s="34"/>
      <c r="MWB930" s="35"/>
      <c r="MWC930" s="34"/>
      <c r="MWJ930" s="35"/>
      <c r="MWK930" s="34"/>
      <c r="MWR930" s="35"/>
      <c r="MWS930" s="34"/>
      <c r="MWZ930" s="35"/>
      <c r="MXA930" s="34"/>
      <c r="MXH930" s="35"/>
      <c r="MXI930" s="34"/>
      <c r="MXP930" s="35"/>
      <c r="MXQ930" s="34"/>
      <c r="MXX930" s="35"/>
      <c r="MXY930" s="34"/>
      <c r="MYF930" s="35"/>
      <c r="MYG930" s="34"/>
      <c r="MYN930" s="35"/>
      <c r="MYO930" s="34"/>
      <c r="MYV930" s="35"/>
      <c r="MYW930" s="34"/>
      <c r="MZD930" s="35"/>
      <c r="MZE930" s="34"/>
      <c r="MZL930" s="35"/>
      <c r="MZM930" s="34"/>
      <c r="MZT930" s="35"/>
      <c r="MZU930" s="34"/>
      <c r="NAB930" s="35"/>
      <c r="NAC930" s="34"/>
      <c r="NAJ930" s="35"/>
      <c r="NAK930" s="34"/>
      <c r="NAR930" s="35"/>
      <c r="NAS930" s="34"/>
      <c r="NAZ930" s="35"/>
      <c r="NBA930" s="34"/>
      <c r="NBH930" s="35"/>
      <c r="NBI930" s="34"/>
      <c r="NBP930" s="35"/>
      <c r="NBQ930" s="34"/>
      <c r="NBX930" s="35"/>
      <c r="NBY930" s="34"/>
      <c r="NCF930" s="35"/>
      <c r="NCG930" s="34"/>
      <c r="NCN930" s="35"/>
      <c r="NCO930" s="34"/>
      <c r="NCV930" s="35"/>
      <c r="NCW930" s="34"/>
      <c r="NDD930" s="35"/>
      <c r="NDE930" s="34"/>
      <c r="NDL930" s="35"/>
      <c r="NDM930" s="34"/>
      <c r="NDT930" s="35"/>
      <c r="NDU930" s="34"/>
      <c r="NEB930" s="35"/>
      <c r="NEC930" s="34"/>
      <c r="NEJ930" s="35"/>
      <c r="NEK930" s="34"/>
      <c r="NER930" s="35"/>
      <c r="NES930" s="34"/>
      <c r="NEZ930" s="35"/>
      <c r="NFA930" s="34"/>
      <c r="NFH930" s="35"/>
      <c r="NFI930" s="34"/>
      <c r="NFP930" s="35"/>
      <c r="NFQ930" s="34"/>
      <c r="NFX930" s="35"/>
      <c r="NFY930" s="34"/>
      <c r="NGF930" s="35"/>
      <c r="NGG930" s="34"/>
      <c r="NGN930" s="35"/>
      <c r="NGO930" s="34"/>
      <c r="NGV930" s="35"/>
      <c r="NGW930" s="34"/>
      <c r="NHD930" s="35"/>
      <c r="NHE930" s="34"/>
      <c r="NHL930" s="35"/>
      <c r="NHM930" s="34"/>
      <c r="NHT930" s="35"/>
      <c r="NHU930" s="34"/>
      <c r="NIB930" s="35"/>
      <c r="NIC930" s="34"/>
      <c r="NIJ930" s="35"/>
      <c r="NIK930" s="34"/>
      <c r="NIR930" s="35"/>
      <c r="NIS930" s="34"/>
      <c r="NIZ930" s="35"/>
      <c r="NJA930" s="34"/>
      <c r="NJH930" s="35"/>
      <c r="NJI930" s="34"/>
      <c r="NJP930" s="35"/>
      <c r="NJQ930" s="34"/>
      <c r="NJX930" s="35"/>
      <c r="NJY930" s="34"/>
      <c r="NKF930" s="35"/>
      <c r="NKG930" s="34"/>
      <c r="NKN930" s="35"/>
      <c r="NKO930" s="34"/>
      <c r="NKV930" s="35"/>
      <c r="NKW930" s="34"/>
      <c r="NLD930" s="35"/>
      <c r="NLE930" s="34"/>
      <c r="NLL930" s="35"/>
      <c r="NLM930" s="34"/>
      <c r="NLT930" s="35"/>
      <c r="NLU930" s="34"/>
      <c r="NMB930" s="35"/>
      <c r="NMC930" s="34"/>
      <c r="NMJ930" s="35"/>
      <c r="NMK930" s="34"/>
      <c r="NMR930" s="35"/>
      <c r="NMS930" s="34"/>
      <c r="NMZ930" s="35"/>
      <c r="NNA930" s="34"/>
      <c r="NNH930" s="35"/>
      <c r="NNI930" s="34"/>
      <c r="NNP930" s="35"/>
      <c r="NNQ930" s="34"/>
      <c r="NNX930" s="35"/>
      <c r="NNY930" s="34"/>
      <c r="NOF930" s="35"/>
      <c r="NOG930" s="34"/>
      <c r="NON930" s="35"/>
      <c r="NOO930" s="34"/>
      <c r="NOV930" s="35"/>
      <c r="NOW930" s="34"/>
      <c r="NPD930" s="35"/>
      <c r="NPE930" s="34"/>
      <c r="NPL930" s="35"/>
      <c r="NPM930" s="34"/>
      <c r="NPT930" s="35"/>
      <c r="NPU930" s="34"/>
      <c r="NQB930" s="35"/>
      <c r="NQC930" s="34"/>
      <c r="NQJ930" s="35"/>
      <c r="NQK930" s="34"/>
      <c r="NQR930" s="35"/>
      <c r="NQS930" s="34"/>
      <c r="NQZ930" s="35"/>
      <c r="NRA930" s="34"/>
      <c r="NRH930" s="35"/>
      <c r="NRI930" s="34"/>
      <c r="NRP930" s="35"/>
      <c r="NRQ930" s="34"/>
      <c r="NRX930" s="35"/>
      <c r="NRY930" s="34"/>
      <c r="NSF930" s="35"/>
      <c r="NSG930" s="34"/>
      <c r="NSN930" s="35"/>
      <c r="NSO930" s="34"/>
      <c r="NSV930" s="35"/>
      <c r="NSW930" s="34"/>
      <c r="NTD930" s="35"/>
      <c r="NTE930" s="34"/>
      <c r="NTL930" s="35"/>
      <c r="NTM930" s="34"/>
      <c r="NTT930" s="35"/>
      <c r="NTU930" s="34"/>
      <c r="NUB930" s="35"/>
      <c r="NUC930" s="34"/>
      <c r="NUJ930" s="35"/>
      <c r="NUK930" s="34"/>
      <c r="NUR930" s="35"/>
      <c r="NUS930" s="34"/>
      <c r="NUZ930" s="35"/>
      <c r="NVA930" s="34"/>
      <c r="NVH930" s="35"/>
      <c r="NVI930" s="34"/>
      <c r="NVP930" s="35"/>
      <c r="NVQ930" s="34"/>
      <c r="NVX930" s="35"/>
      <c r="NVY930" s="34"/>
      <c r="NWF930" s="35"/>
      <c r="NWG930" s="34"/>
      <c r="NWN930" s="35"/>
      <c r="NWO930" s="34"/>
      <c r="NWV930" s="35"/>
      <c r="NWW930" s="34"/>
      <c r="NXD930" s="35"/>
      <c r="NXE930" s="34"/>
      <c r="NXL930" s="35"/>
      <c r="NXM930" s="34"/>
      <c r="NXT930" s="35"/>
      <c r="NXU930" s="34"/>
      <c r="NYB930" s="35"/>
      <c r="NYC930" s="34"/>
      <c r="NYJ930" s="35"/>
      <c r="NYK930" s="34"/>
      <c r="NYR930" s="35"/>
      <c r="NYS930" s="34"/>
      <c r="NYZ930" s="35"/>
      <c r="NZA930" s="34"/>
      <c r="NZH930" s="35"/>
      <c r="NZI930" s="34"/>
      <c r="NZP930" s="35"/>
      <c r="NZQ930" s="34"/>
      <c r="NZX930" s="35"/>
      <c r="NZY930" s="34"/>
      <c r="OAF930" s="35"/>
      <c r="OAG930" s="34"/>
      <c r="OAN930" s="35"/>
      <c r="OAO930" s="34"/>
      <c r="OAV930" s="35"/>
      <c r="OAW930" s="34"/>
      <c r="OBD930" s="35"/>
      <c r="OBE930" s="34"/>
      <c r="OBL930" s="35"/>
      <c r="OBM930" s="34"/>
      <c r="OBT930" s="35"/>
      <c r="OBU930" s="34"/>
      <c r="OCB930" s="35"/>
      <c r="OCC930" s="34"/>
      <c r="OCJ930" s="35"/>
      <c r="OCK930" s="34"/>
      <c r="OCR930" s="35"/>
      <c r="OCS930" s="34"/>
      <c r="OCZ930" s="35"/>
      <c r="ODA930" s="34"/>
      <c r="ODH930" s="35"/>
      <c r="ODI930" s="34"/>
      <c r="ODP930" s="35"/>
      <c r="ODQ930" s="34"/>
      <c r="ODX930" s="35"/>
      <c r="ODY930" s="34"/>
      <c r="OEF930" s="35"/>
      <c r="OEG930" s="34"/>
      <c r="OEN930" s="35"/>
      <c r="OEO930" s="34"/>
      <c r="OEV930" s="35"/>
      <c r="OEW930" s="34"/>
      <c r="OFD930" s="35"/>
      <c r="OFE930" s="34"/>
      <c r="OFL930" s="35"/>
      <c r="OFM930" s="34"/>
      <c r="OFT930" s="35"/>
      <c r="OFU930" s="34"/>
      <c r="OGB930" s="35"/>
      <c r="OGC930" s="34"/>
      <c r="OGJ930" s="35"/>
      <c r="OGK930" s="34"/>
      <c r="OGR930" s="35"/>
      <c r="OGS930" s="34"/>
      <c r="OGZ930" s="35"/>
      <c r="OHA930" s="34"/>
      <c r="OHH930" s="35"/>
      <c r="OHI930" s="34"/>
      <c r="OHP930" s="35"/>
      <c r="OHQ930" s="34"/>
      <c r="OHX930" s="35"/>
      <c r="OHY930" s="34"/>
      <c r="OIF930" s="35"/>
      <c r="OIG930" s="34"/>
      <c r="OIN930" s="35"/>
      <c r="OIO930" s="34"/>
      <c r="OIV930" s="35"/>
      <c r="OIW930" s="34"/>
      <c r="OJD930" s="35"/>
      <c r="OJE930" s="34"/>
      <c r="OJL930" s="35"/>
      <c r="OJM930" s="34"/>
      <c r="OJT930" s="35"/>
      <c r="OJU930" s="34"/>
      <c r="OKB930" s="35"/>
      <c r="OKC930" s="34"/>
      <c r="OKJ930" s="35"/>
      <c r="OKK930" s="34"/>
      <c r="OKR930" s="35"/>
      <c r="OKS930" s="34"/>
      <c r="OKZ930" s="35"/>
      <c r="OLA930" s="34"/>
      <c r="OLH930" s="35"/>
      <c r="OLI930" s="34"/>
      <c r="OLP930" s="35"/>
      <c r="OLQ930" s="34"/>
      <c r="OLX930" s="35"/>
      <c r="OLY930" s="34"/>
      <c r="OMF930" s="35"/>
      <c r="OMG930" s="34"/>
      <c r="OMN930" s="35"/>
      <c r="OMO930" s="34"/>
      <c r="OMV930" s="35"/>
      <c r="OMW930" s="34"/>
      <c r="OND930" s="35"/>
      <c r="ONE930" s="34"/>
      <c r="ONL930" s="35"/>
      <c r="ONM930" s="34"/>
      <c r="ONT930" s="35"/>
      <c r="ONU930" s="34"/>
      <c r="OOB930" s="35"/>
      <c r="OOC930" s="34"/>
      <c r="OOJ930" s="35"/>
      <c r="OOK930" s="34"/>
      <c r="OOR930" s="35"/>
      <c r="OOS930" s="34"/>
      <c r="OOZ930" s="35"/>
      <c r="OPA930" s="34"/>
      <c r="OPH930" s="35"/>
      <c r="OPI930" s="34"/>
      <c r="OPP930" s="35"/>
      <c r="OPQ930" s="34"/>
      <c r="OPX930" s="35"/>
      <c r="OPY930" s="34"/>
      <c r="OQF930" s="35"/>
      <c r="OQG930" s="34"/>
      <c r="OQN930" s="35"/>
      <c r="OQO930" s="34"/>
      <c r="OQV930" s="35"/>
      <c r="OQW930" s="34"/>
      <c r="ORD930" s="35"/>
      <c r="ORE930" s="34"/>
      <c r="ORL930" s="35"/>
      <c r="ORM930" s="34"/>
      <c r="ORT930" s="35"/>
      <c r="ORU930" s="34"/>
      <c r="OSB930" s="35"/>
      <c r="OSC930" s="34"/>
      <c r="OSJ930" s="35"/>
      <c r="OSK930" s="34"/>
      <c r="OSR930" s="35"/>
      <c r="OSS930" s="34"/>
      <c r="OSZ930" s="35"/>
      <c r="OTA930" s="34"/>
      <c r="OTH930" s="35"/>
      <c r="OTI930" s="34"/>
      <c r="OTP930" s="35"/>
      <c r="OTQ930" s="34"/>
      <c r="OTX930" s="35"/>
      <c r="OTY930" s="34"/>
      <c r="OUF930" s="35"/>
      <c r="OUG930" s="34"/>
      <c r="OUN930" s="35"/>
      <c r="OUO930" s="34"/>
      <c r="OUV930" s="35"/>
      <c r="OUW930" s="34"/>
      <c r="OVD930" s="35"/>
      <c r="OVE930" s="34"/>
      <c r="OVL930" s="35"/>
      <c r="OVM930" s="34"/>
      <c r="OVT930" s="35"/>
      <c r="OVU930" s="34"/>
      <c r="OWB930" s="35"/>
      <c r="OWC930" s="34"/>
      <c r="OWJ930" s="35"/>
      <c r="OWK930" s="34"/>
      <c r="OWR930" s="35"/>
      <c r="OWS930" s="34"/>
      <c r="OWZ930" s="35"/>
      <c r="OXA930" s="34"/>
      <c r="OXH930" s="35"/>
      <c r="OXI930" s="34"/>
      <c r="OXP930" s="35"/>
      <c r="OXQ930" s="34"/>
      <c r="OXX930" s="35"/>
      <c r="OXY930" s="34"/>
      <c r="OYF930" s="35"/>
      <c r="OYG930" s="34"/>
      <c r="OYN930" s="35"/>
      <c r="OYO930" s="34"/>
      <c r="OYV930" s="35"/>
      <c r="OYW930" s="34"/>
      <c r="OZD930" s="35"/>
      <c r="OZE930" s="34"/>
      <c r="OZL930" s="35"/>
      <c r="OZM930" s="34"/>
      <c r="OZT930" s="35"/>
      <c r="OZU930" s="34"/>
      <c r="PAB930" s="35"/>
      <c r="PAC930" s="34"/>
      <c r="PAJ930" s="35"/>
      <c r="PAK930" s="34"/>
      <c r="PAR930" s="35"/>
      <c r="PAS930" s="34"/>
      <c r="PAZ930" s="35"/>
      <c r="PBA930" s="34"/>
      <c r="PBH930" s="35"/>
      <c r="PBI930" s="34"/>
      <c r="PBP930" s="35"/>
      <c r="PBQ930" s="34"/>
      <c r="PBX930" s="35"/>
      <c r="PBY930" s="34"/>
      <c r="PCF930" s="35"/>
      <c r="PCG930" s="34"/>
      <c r="PCN930" s="35"/>
      <c r="PCO930" s="34"/>
      <c r="PCV930" s="35"/>
      <c r="PCW930" s="34"/>
      <c r="PDD930" s="35"/>
      <c r="PDE930" s="34"/>
      <c r="PDL930" s="35"/>
      <c r="PDM930" s="34"/>
      <c r="PDT930" s="35"/>
      <c r="PDU930" s="34"/>
      <c r="PEB930" s="35"/>
      <c r="PEC930" s="34"/>
      <c r="PEJ930" s="35"/>
      <c r="PEK930" s="34"/>
      <c r="PER930" s="35"/>
      <c r="PES930" s="34"/>
      <c r="PEZ930" s="35"/>
      <c r="PFA930" s="34"/>
      <c r="PFH930" s="35"/>
      <c r="PFI930" s="34"/>
      <c r="PFP930" s="35"/>
      <c r="PFQ930" s="34"/>
      <c r="PFX930" s="35"/>
      <c r="PFY930" s="34"/>
      <c r="PGF930" s="35"/>
      <c r="PGG930" s="34"/>
      <c r="PGN930" s="35"/>
      <c r="PGO930" s="34"/>
      <c r="PGV930" s="35"/>
      <c r="PGW930" s="34"/>
      <c r="PHD930" s="35"/>
      <c r="PHE930" s="34"/>
      <c r="PHL930" s="35"/>
      <c r="PHM930" s="34"/>
      <c r="PHT930" s="35"/>
      <c r="PHU930" s="34"/>
      <c r="PIB930" s="35"/>
      <c r="PIC930" s="34"/>
      <c r="PIJ930" s="35"/>
      <c r="PIK930" s="34"/>
      <c r="PIR930" s="35"/>
      <c r="PIS930" s="34"/>
      <c r="PIZ930" s="35"/>
      <c r="PJA930" s="34"/>
      <c r="PJH930" s="35"/>
      <c r="PJI930" s="34"/>
      <c r="PJP930" s="35"/>
      <c r="PJQ930" s="34"/>
      <c r="PJX930" s="35"/>
      <c r="PJY930" s="34"/>
      <c r="PKF930" s="35"/>
      <c r="PKG930" s="34"/>
      <c r="PKN930" s="35"/>
      <c r="PKO930" s="34"/>
      <c r="PKV930" s="35"/>
      <c r="PKW930" s="34"/>
      <c r="PLD930" s="35"/>
      <c r="PLE930" s="34"/>
      <c r="PLL930" s="35"/>
      <c r="PLM930" s="34"/>
      <c r="PLT930" s="35"/>
      <c r="PLU930" s="34"/>
      <c r="PMB930" s="35"/>
      <c r="PMC930" s="34"/>
      <c r="PMJ930" s="35"/>
      <c r="PMK930" s="34"/>
      <c r="PMR930" s="35"/>
      <c r="PMS930" s="34"/>
      <c r="PMZ930" s="35"/>
      <c r="PNA930" s="34"/>
      <c r="PNH930" s="35"/>
      <c r="PNI930" s="34"/>
      <c r="PNP930" s="35"/>
      <c r="PNQ930" s="34"/>
      <c r="PNX930" s="35"/>
      <c r="PNY930" s="34"/>
      <c r="POF930" s="35"/>
      <c r="POG930" s="34"/>
      <c r="PON930" s="35"/>
      <c r="POO930" s="34"/>
      <c r="POV930" s="35"/>
      <c r="POW930" s="34"/>
      <c r="PPD930" s="35"/>
      <c r="PPE930" s="34"/>
      <c r="PPL930" s="35"/>
      <c r="PPM930" s="34"/>
      <c r="PPT930" s="35"/>
      <c r="PPU930" s="34"/>
      <c r="PQB930" s="35"/>
      <c r="PQC930" s="34"/>
      <c r="PQJ930" s="35"/>
      <c r="PQK930" s="34"/>
      <c r="PQR930" s="35"/>
      <c r="PQS930" s="34"/>
      <c r="PQZ930" s="35"/>
      <c r="PRA930" s="34"/>
      <c r="PRH930" s="35"/>
      <c r="PRI930" s="34"/>
      <c r="PRP930" s="35"/>
      <c r="PRQ930" s="34"/>
      <c r="PRX930" s="35"/>
      <c r="PRY930" s="34"/>
      <c r="PSF930" s="35"/>
      <c r="PSG930" s="34"/>
      <c r="PSN930" s="35"/>
      <c r="PSO930" s="34"/>
      <c r="PSV930" s="35"/>
      <c r="PSW930" s="34"/>
      <c r="PTD930" s="35"/>
      <c r="PTE930" s="34"/>
      <c r="PTL930" s="35"/>
      <c r="PTM930" s="34"/>
      <c r="PTT930" s="35"/>
      <c r="PTU930" s="34"/>
      <c r="PUB930" s="35"/>
      <c r="PUC930" s="34"/>
      <c r="PUJ930" s="35"/>
      <c r="PUK930" s="34"/>
      <c r="PUR930" s="35"/>
      <c r="PUS930" s="34"/>
      <c r="PUZ930" s="35"/>
      <c r="PVA930" s="34"/>
      <c r="PVH930" s="35"/>
      <c r="PVI930" s="34"/>
      <c r="PVP930" s="35"/>
      <c r="PVQ930" s="34"/>
      <c r="PVX930" s="35"/>
      <c r="PVY930" s="34"/>
      <c r="PWF930" s="35"/>
      <c r="PWG930" s="34"/>
      <c r="PWN930" s="35"/>
      <c r="PWO930" s="34"/>
      <c r="PWV930" s="35"/>
      <c r="PWW930" s="34"/>
      <c r="PXD930" s="35"/>
      <c r="PXE930" s="34"/>
      <c r="PXL930" s="35"/>
      <c r="PXM930" s="34"/>
      <c r="PXT930" s="35"/>
      <c r="PXU930" s="34"/>
      <c r="PYB930" s="35"/>
      <c r="PYC930" s="34"/>
      <c r="PYJ930" s="35"/>
      <c r="PYK930" s="34"/>
      <c r="PYR930" s="35"/>
      <c r="PYS930" s="34"/>
      <c r="PYZ930" s="35"/>
      <c r="PZA930" s="34"/>
      <c r="PZH930" s="35"/>
      <c r="PZI930" s="34"/>
      <c r="PZP930" s="35"/>
      <c r="PZQ930" s="34"/>
      <c r="PZX930" s="35"/>
      <c r="PZY930" s="34"/>
      <c r="QAF930" s="35"/>
      <c r="QAG930" s="34"/>
      <c r="QAN930" s="35"/>
      <c r="QAO930" s="34"/>
      <c r="QAV930" s="35"/>
      <c r="QAW930" s="34"/>
      <c r="QBD930" s="35"/>
      <c r="QBE930" s="34"/>
      <c r="QBL930" s="35"/>
      <c r="QBM930" s="34"/>
      <c r="QBT930" s="35"/>
      <c r="QBU930" s="34"/>
      <c r="QCB930" s="35"/>
      <c r="QCC930" s="34"/>
      <c r="QCJ930" s="35"/>
      <c r="QCK930" s="34"/>
      <c r="QCR930" s="35"/>
      <c r="QCS930" s="34"/>
      <c r="QCZ930" s="35"/>
      <c r="QDA930" s="34"/>
      <c r="QDH930" s="35"/>
      <c r="QDI930" s="34"/>
      <c r="QDP930" s="35"/>
      <c r="QDQ930" s="34"/>
      <c r="QDX930" s="35"/>
      <c r="QDY930" s="34"/>
      <c r="QEF930" s="35"/>
      <c r="QEG930" s="34"/>
      <c r="QEN930" s="35"/>
      <c r="QEO930" s="34"/>
      <c r="QEV930" s="35"/>
      <c r="QEW930" s="34"/>
      <c r="QFD930" s="35"/>
      <c r="QFE930" s="34"/>
      <c r="QFL930" s="35"/>
      <c r="QFM930" s="34"/>
      <c r="QFT930" s="35"/>
      <c r="QFU930" s="34"/>
      <c r="QGB930" s="35"/>
      <c r="QGC930" s="34"/>
      <c r="QGJ930" s="35"/>
      <c r="QGK930" s="34"/>
      <c r="QGR930" s="35"/>
      <c r="QGS930" s="34"/>
      <c r="QGZ930" s="35"/>
      <c r="QHA930" s="34"/>
      <c r="QHH930" s="35"/>
      <c r="QHI930" s="34"/>
      <c r="QHP930" s="35"/>
      <c r="QHQ930" s="34"/>
      <c r="QHX930" s="35"/>
      <c r="QHY930" s="34"/>
      <c r="QIF930" s="35"/>
      <c r="QIG930" s="34"/>
      <c r="QIN930" s="35"/>
      <c r="QIO930" s="34"/>
      <c r="QIV930" s="35"/>
      <c r="QIW930" s="34"/>
      <c r="QJD930" s="35"/>
      <c r="QJE930" s="34"/>
      <c r="QJL930" s="35"/>
      <c r="QJM930" s="34"/>
      <c r="QJT930" s="35"/>
      <c r="QJU930" s="34"/>
      <c r="QKB930" s="35"/>
      <c r="QKC930" s="34"/>
      <c r="QKJ930" s="35"/>
      <c r="QKK930" s="34"/>
      <c r="QKR930" s="35"/>
      <c r="QKS930" s="34"/>
      <c r="QKZ930" s="35"/>
      <c r="QLA930" s="34"/>
      <c r="QLH930" s="35"/>
      <c r="QLI930" s="34"/>
      <c r="QLP930" s="35"/>
      <c r="QLQ930" s="34"/>
      <c r="QLX930" s="35"/>
      <c r="QLY930" s="34"/>
      <c r="QMF930" s="35"/>
      <c r="QMG930" s="34"/>
      <c r="QMN930" s="35"/>
      <c r="QMO930" s="34"/>
      <c r="QMV930" s="35"/>
      <c r="QMW930" s="34"/>
      <c r="QND930" s="35"/>
      <c r="QNE930" s="34"/>
      <c r="QNL930" s="35"/>
      <c r="QNM930" s="34"/>
      <c r="QNT930" s="35"/>
      <c r="QNU930" s="34"/>
      <c r="QOB930" s="35"/>
      <c r="QOC930" s="34"/>
      <c r="QOJ930" s="35"/>
      <c r="QOK930" s="34"/>
      <c r="QOR930" s="35"/>
      <c r="QOS930" s="34"/>
      <c r="QOZ930" s="35"/>
      <c r="QPA930" s="34"/>
      <c r="QPH930" s="35"/>
      <c r="QPI930" s="34"/>
      <c r="QPP930" s="35"/>
      <c r="QPQ930" s="34"/>
      <c r="QPX930" s="35"/>
      <c r="QPY930" s="34"/>
      <c r="QQF930" s="35"/>
      <c r="QQG930" s="34"/>
      <c r="QQN930" s="35"/>
      <c r="QQO930" s="34"/>
      <c r="QQV930" s="35"/>
      <c r="QQW930" s="34"/>
      <c r="QRD930" s="35"/>
      <c r="QRE930" s="34"/>
      <c r="QRL930" s="35"/>
      <c r="QRM930" s="34"/>
      <c r="QRT930" s="35"/>
      <c r="QRU930" s="34"/>
      <c r="QSB930" s="35"/>
      <c r="QSC930" s="34"/>
      <c r="QSJ930" s="35"/>
      <c r="QSK930" s="34"/>
      <c r="QSR930" s="35"/>
      <c r="QSS930" s="34"/>
      <c r="QSZ930" s="35"/>
      <c r="QTA930" s="34"/>
      <c r="QTH930" s="35"/>
      <c r="QTI930" s="34"/>
      <c r="QTP930" s="35"/>
      <c r="QTQ930" s="34"/>
      <c r="QTX930" s="35"/>
      <c r="QTY930" s="34"/>
      <c r="QUF930" s="35"/>
      <c r="QUG930" s="34"/>
      <c r="QUN930" s="35"/>
      <c r="QUO930" s="34"/>
      <c r="QUV930" s="35"/>
      <c r="QUW930" s="34"/>
      <c r="QVD930" s="35"/>
      <c r="QVE930" s="34"/>
      <c r="QVL930" s="35"/>
      <c r="QVM930" s="34"/>
      <c r="QVT930" s="35"/>
      <c r="QVU930" s="34"/>
      <c r="QWB930" s="35"/>
      <c r="QWC930" s="34"/>
      <c r="QWJ930" s="35"/>
      <c r="QWK930" s="34"/>
      <c r="QWR930" s="35"/>
      <c r="QWS930" s="34"/>
      <c r="QWZ930" s="35"/>
      <c r="QXA930" s="34"/>
      <c r="QXH930" s="35"/>
      <c r="QXI930" s="34"/>
      <c r="QXP930" s="35"/>
      <c r="QXQ930" s="34"/>
      <c r="QXX930" s="35"/>
      <c r="QXY930" s="34"/>
      <c r="QYF930" s="35"/>
      <c r="QYG930" s="34"/>
      <c r="QYN930" s="35"/>
      <c r="QYO930" s="34"/>
      <c r="QYV930" s="35"/>
      <c r="QYW930" s="34"/>
      <c r="QZD930" s="35"/>
      <c r="QZE930" s="34"/>
      <c r="QZL930" s="35"/>
      <c r="QZM930" s="34"/>
      <c r="QZT930" s="35"/>
      <c r="QZU930" s="34"/>
      <c r="RAB930" s="35"/>
      <c r="RAC930" s="34"/>
      <c r="RAJ930" s="35"/>
      <c r="RAK930" s="34"/>
      <c r="RAR930" s="35"/>
      <c r="RAS930" s="34"/>
      <c r="RAZ930" s="35"/>
      <c r="RBA930" s="34"/>
      <c r="RBH930" s="35"/>
      <c r="RBI930" s="34"/>
      <c r="RBP930" s="35"/>
      <c r="RBQ930" s="34"/>
      <c r="RBX930" s="35"/>
      <c r="RBY930" s="34"/>
      <c r="RCF930" s="35"/>
      <c r="RCG930" s="34"/>
      <c r="RCN930" s="35"/>
      <c r="RCO930" s="34"/>
      <c r="RCV930" s="35"/>
      <c r="RCW930" s="34"/>
      <c r="RDD930" s="35"/>
      <c r="RDE930" s="34"/>
      <c r="RDL930" s="35"/>
      <c r="RDM930" s="34"/>
      <c r="RDT930" s="35"/>
      <c r="RDU930" s="34"/>
      <c r="REB930" s="35"/>
      <c r="REC930" s="34"/>
      <c r="REJ930" s="35"/>
      <c r="REK930" s="34"/>
      <c r="RER930" s="35"/>
      <c r="RES930" s="34"/>
      <c r="REZ930" s="35"/>
      <c r="RFA930" s="34"/>
      <c r="RFH930" s="35"/>
      <c r="RFI930" s="34"/>
      <c r="RFP930" s="35"/>
      <c r="RFQ930" s="34"/>
      <c r="RFX930" s="35"/>
      <c r="RFY930" s="34"/>
      <c r="RGF930" s="35"/>
      <c r="RGG930" s="34"/>
      <c r="RGN930" s="35"/>
      <c r="RGO930" s="34"/>
      <c r="RGV930" s="35"/>
      <c r="RGW930" s="34"/>
      <c r="RHD930" s="35"/>
      <c r="RHE930" s="34"/>
      <c r="RHL930" s="35"/>
      <c r="RHM930" s="34"/>
      <c r="RHT930" s="35"/>
      <c r="RHU930" s="34"/>
      <c r="RIB930" s="35"/>
      <c r="RIC930" s="34"/>
      <c r="RIJ930" s="35"/>
      <c r="RIK930" s="34"/>
      <c r="RIR930" s="35"/>
      <c r="RIS930" s="34"/>
      <c r="RIZ930" s="35"/>
      <c r="RJA930" s="34"/>
      <c r="RJH930" s="35"/>
      <c r="RJI930" s="34"/>
      <c r="RJP930" s="35"/>
      <c r="RJQ930" s="34"/>
      <c r="RJX930" s="35"/>
      <c r="RJY930" s="34"/>
      <c r="RKF930" s="35"/>
      <c r="RKG930" s="34"/>
      <c r="RKN930" s="35"/>
      <c r="RKO930" s="34"/>
      <c r="RKV930" s="35"/>
      <c r="RKW930" s="34"/>
      <c r="RLD930" s="35"/>
      <c r="RLE930" s="34"/>
      <c r="RLL930" s="35"/>
      <c r="RLM930" s="34"/>
      <c r="RLT930" s="35"/>
      <c r="RLU930" s="34"/>
      <c r="RMB930" s="35"/>
      <c r="RMC930" s="34"/>
      <c r="RMJ930" s="35"/>
      <c r="RMK930" s="34"/>
      <c r="RMR930" s="35"/>
      <c r="RMS930" s="34"/>
      <c r="RMZ930" s="35"/>
      <c r="RNA930" s="34"/>
      <c r="RNH930" s="35"/>
      <c r="RNI930" s="34"/>
      <c r="RNP930" s="35"/>
      <c r="RNQ930" s="34"/>
      <c r="RNX930" s="35"/>
      <c r="RNY930" s="34"/>
      <c r="ROF930" s="35"/>
      <c r="ROG930" s="34"/>
      <c r="RON930" s="35"/>
      <c r="ROO930" s="34"/>
      <c r="ROV930" s="35"/>
      <c r="ROW930" s="34"/>
      <c r="RPD930" s="35"/>
      <c r="RPE930" s="34"/>
      <c r="RPL930" s="35"/>
      <c r="RPM930" s="34"/>
      <c r="RPT930" s="35"/>
      <c r="RPU930" s="34"/>
      <c r="RQB930" s="35"/>
      <c r="RQC930" s="34"/>
      <c r="RQJ930" s="35"/>
      <c r="RQK930" s="34"/>
      <c r="RQR930" s="35"/>
      <c r="RQS930" s="34"/>
      <c r="RQZ930" s="35"/>
      <c r="RRA930" s="34"/>
      <c r="RRH930" s="35"/>
      <c r="RRI930" s="34"/>
      <c r="RRP930" s="35"/>
      <c r="RRQ930" s="34"/>
      <c r="RRX930" s="35"/>
      <c r="RRY930" s="34"/>
      <c r="RSF930" s="35"/>
      <c r="RSG930" s="34"/>
      <c r="RSN930" s="35"/>
      <c r="RSO930" s="34"/>
      <c r="RSV930" s="35"/>
      <c r="RSW930" s="34"/>
      <c r="RTD930" s="35"/>
      <c r="RTE930" s="34"/>
      <c r="RTL930" s="35"/>
      <c r="RTM930" s="34"/>
      <c r="RTT930" s="35"/>
      <c r="RTU930" s="34"/>
      <c r="RUB930" s="35"/>
      <c r="RUC930" s="34"/>
      <c r="RUJ930" s="35"/>
      <c r="RUK930" s="34"/>
      <c r="RUR930" s="35"/>
      <c r="RUS930" s="34"/>
      <c r="RUZ930" s="35"/>
      <c r="RVA930" s="34"/>
      <c r="RVH930" s="35"/>
      <c r="RVI930" s="34"/>
      <c r="RVP930" s="35"/>
      <c r="RVQ930" s="34"/>
      <c r="RVX930" s="35"/>
      <c r="RVY930" s="34"/>
      <c r="RWF930" s="35"/>
      <c r="RWG930" s="34"/>
      <c r="RWN930" s="35"/>
      <c r="RWO930" s="34"/>
      <c r="RWV930" s="35"/>
      <c r="RWW930" s="34"/>
      <c r="RXD930" s="35"/>
      <c r="RXE930" s="34"/>
      <c r="RXL930" s="35"/>
      <c r="RXM930" s="34"/>
      <c r="RXT930" s="35"/>
      <c r="RXU930" s="34"/>
      <c r="RYB930" s="35"/>
      <c r="RYC930" s="34"/>
      <c r="RYJ930" s="35"/>
      <c r="RYK930" s="34"/>
      <c r="RYR930" s="35"/>
      <c r="RYS930" s="34"/>
      <c r="RYZ930" s="35"/>
      <c r="RZA930" s="34"/>
      <c r="RZH930" s="35"/>
      <c r="RZI930" s="34"/>
      <c r="RZP930" s="35"/>
      <c r="RZQ930" s="34"/>
      <c r="RZX930" s="35"/>
      <c r="RZY930" s="34"/>
      <c r="SAF930" s="35"/>
      <c r="SAG930" s="34"/>
      <c r="SAN930" s="35"/>
      <c r="SAO930" s="34"/>
      <c r="SAV930" s="35"/>
      <c r="SAW930" s="34"/>
      <c r="SBD930" s="35"/>
      <c r="SBE930" s="34"/>
      <c r="SBL930" s="35"/>
      <c r="SBM930" s="34"/>
      <c r="SBT930" s="35"/>
      <c r="SBU930" s="34"/>
      <c r="SCB930" s="35"/>
      <c r="SCC930" s="34"/>
      <c r="SCJ930" s="35"/>
      <c r="SCK930" s="34"/>
      <c r="SCR930" s="35"/>
      <c r="SCS930" s="34"/>
      <c r="SCZ930" s="35"/>
      <c r="SDA930" s="34"/>
      <c r="SDH930" s="35"/>
      <c r="SDI930" s="34"/>
      <c r="SDP930" s="35"/>
      <c r="SDQ930" s="34"/>
      <c r="SDX930" s="35"/>
      <c r="SDY930" s="34"/>
      <c r="SEF930" s="35"/>
      <c r="SEG930" s="34"/>
      <c r="SEN930" s="35"/>
      <c r="SEO930" s="34"/>
      <c r="SEV930" s="35"/>
      <c r="SEW930" s="34"/>
      <c r="SFD930" s="35"/>
      <c r="SFE930" s="34"/>
      <c r="SFL930" s="35"/>
      <c r="SFM930" s="34"/>
      <c r="SFT930" s="35"/>
      <c r="SFU930" s="34"/>
      <c r="SGB930" s="35"/>
      <c r="SGC930" s="34"/>
      <c r="SGJ930" s="35"/>
      <c r="SGK930" s="34"/>
      <c r="SGR930" s="35"/>
      <c r="SGS930" s="34"/>
      <c r="SGZ930" s="35"/>
      <c r="SHA930" s="34"/>
      <c r="SHH930" s="35"/>
      <c r="SHI930" s="34"/>
      <c r="SHP930" s="35"/>
      <c r="SHQ930" s="34"/>
      <c r="SHX930" s="35"/>
      <c r="SHY930" s="34"/>
      <c r="SIF930" s="35"/>
      <c r="SIG930" s="34"/>
      <c r="SIN930" s="35"/>
      <c r="SIO930" s="34"/>
      <c r="SIV930" s="35"/>
      <c r="SIW930" s="34"/>
      <c r="SJD930" s="35"/>
      <c r="SJE930" s="34"/>
      <c r="SJL930" s="35"/>
      <c r="SJM930" s="34"/>
      <c r="SJT930" s="35"/>
      <c r="SJU930" s="34"/>
      <c r="SKB930" s="35"/>
      <c r="SKC930" s="34"/>
      <c r="SKJ930" s="35"/>
      <c r="SKK930" s="34"/>
      <c r="SKR930" s="35"/>
      <c r="SKS930" s="34"/>
      <c r="SKZ930" s="35"/>
      <c r="SLA930" s="34"/>
      <c r="SLH930" s="35"/>
      <c r="SLI930" s="34"/>
      <c r="SLP930" s="35"/>
      <c r="SLQ930" s="34"/>
      <c r="SLX930" s="35"/>
      <c r="SLY930" s="34"/>
      <c r="SMF930" s="35"/>
      <c r="SMG930" s="34"/>
      <c r="SMN930" s="35"/>
      <c r="SMO930" s="34"/>
      <c r="SMV930" s="35"/>
      <c r="SMW930" s="34"/>
      <c r="SND930" s="35"/>
      <c r="SNE930" s="34"/>
      <c r="SNL930" s="35"/>
      <c r="SNM930" s="34"/>
      <c r="SNT930" s="35"/>
      <c r="SNU930" s="34"/>
      <c r="SOB930" s="35"/>
      <c r="SOC930" s="34"/>
      <c r="SOJ930" s="35"/>
      <c r="SOK930" s="34"/>
      <c r="SOR930" s="35"/>
      <c r="SOS930" s="34"/>
      <c r="SOZ930" s="35"/>
      <c r="SPA930" s="34"/>
      <c r="SPH930" s="35"/>
      <c r="SPI930" s="34"/>
      <c r="SPP930" s="35"/>
      <c r="SPQ930" s="34"/>
      <c r="SPX930" s="35"/>
      <c r="SPY930" s="34"/>
      <c r="SQF930" s="35"/>
      <c r="SQG930" s="34"/>
      <c r="SQN930" s="35"/>
      <c r="SQO930" s="34"/>
      <c r="SQV930" s="35"/>
      <c r="SQW930" s="34"/>
      <c r="SRD930" s="35"/>
      <c r="SRE930" s="34"/>
      <c r="SRL930" s="35"/>
      <c r="SRM930" s="34"/>
      <c r="SRT930" s="35"/>
      <c r="SRU930" s="34"/>
      <c r="SSB930" s="35"/>
      <c r="SSC930" s="34"/>
      <c r="SSJ930" s="35"/>
      <c r="SSK930" s="34"/>
      <c r="SSR930" s="35"/>
      <c r="SSS930" s="34"/>
      <c r="SSZ930" s="35"/>
      <c r="STA930" s="34"/>
      <c r="STH930" s="35"/>
      <c r="STI930" s="34"/>
      <c r="STP930" s="35"/>
      <c r="STQ930" s="34"/>
      <c r="STX930" s="35"/>
      <c r="STY930" s="34"/>
      <c r="SUF930" s="35"/>
      <c r="SUG930" s="34"/>
      <c r="SUN930" s="35"/>
      <c r="SUO930" s="34"/>
      <c r="SUV930" s="35"/>
      <c r="SUW930" s="34"/>
      <c r="SVD930" s="35"/>
      <c r="SVE930" s="34"/>
      <c r="SVL930" s="35"/>
      <c r="SVM930" s="34"/>
      <c r="SVT930" s="35"/>
      <c r="SVU930" s="34"/>
      <c r="SWB930" s="35"/>
      <c r="SWC930" s="34"/>
      <c r="SWJ930" s="35"/>
      <c r="SWK930" s="34"/>
      <c r="SWR930" s="35"/>
      <c r="SWS930" s="34"/>
      <c r="SWZ930" s="35"/>
      <c r="SXA930" s="34"/>
      <c r="SXH930" s="35"/>
      <c r="SXI930" s="34"/>
      <c r="SXP930" s="35"/>
      <c r="SXQ930" s="34"/>
      <c r="SXX930" s="35"/>
      <c r="SXY930" s="34"/>
      <c r="SYF930" s="35"/>
      <c r="SYG930" s="34"/>
      <c r="SYN930" s="35"/>
      <c r="SYO930" s="34"/>
      <c r="SYV930" s="35"/>
      <c r="SYW930" s="34"/>
      <c r="SZD930" s="35"/>
      <c r="SZE930" s="34"/>
      <c r="SZL930" s="35"/>
      <c r="SZM930" s="34"/>
      <c r="SZT930" s="35"/>
      <c r="SZU930" s="34"/>
      <c r="TAB930" s="35"/>
      <c r="TAC930" s="34"/>
      <c r="TAJ930" s="35"/>
      <c r="TAK930" s="34"/>
      <c r="TAR930" s="35"/>
      <c r="TAS930" s="34"/>
      <c r="TAZ930" s="35"/>
      <c r="TBA930" s="34"/>
      <c r="TBH930" s="35"/>
      <c r="TBI930" s="34"/>
      <c r="TBP930" s="35"/>
      <c r="TBQ930" s="34"/>
      <c r="TBX930" s="35"/>
      <c r="TBY930" s="34"/>
      <c r="TCF930" s="35"/>
      <c r="TCG930" s="34"/>
      <c r="TCN930" s="35"/>
      <c r="TCO930" s="34"/>
      <c r="TCV930" s="35"/>
      <c r="TCW930" s="34"/>
      <c r="TDD930" s="35"/>
      <c r="TDE930" s="34"/>
      <c r="TDL930" s="35"/>
      <c r="TDM930" s="34"/>
      <c r="TDT930" s="35"/>
      <c r="TDU930" s="34"/>
      <c r="TEB930" s="35"/>
      <c r="TEC930" s="34"/>
      <c r="TEJ930" s="35"/>
      <c r="TEK930" s="34"/>
      <c r="TER930" s="35"/>
      <c r="TES930" s="34"/>
      <c r="TEZ930" s="35"/>
      <c r="TFA930" s="34"/>
      <c r="TFH930" s="35"/>
      <c r="TFI930" s="34"/>
      <c r="TFP930" s="35"/>
      <c r="TFQ930" s="34"/>
      <c r="TFX930" s="35"/>
      <c r="TFY930" s="34"/>
      <c r="TGF930" s="35"/>
      <c r="TGG930" s="34"/>
      <c r="TGN930" s="35"/>
      <c r="TGO930" s="34"/>
      <c r="TGV930" s="35"/>
      <c r="TGW930" s="34"/>
      <c r="THD930" s="35"/>
      <c r="THE930" s="34"/>
      <c r="THL930" s="35"/>
      <c r="THM930" s="34"/>
      <c r="THT930" s="35"/>
      <c r="THU930" s="34"/>
      <c r="TIB930" s="35"/>
      <c r="TIC930" s="34"/>
      <c r="TIJ930" s="35"/>
      <c r="TIK930" s="34"/>
      <c r="TIR930" s="35"/>
      <c r="TIS930" s="34"/>
      <c r="TIZ930" s="35"/>
      <c r="TJA930" s="34"/>
      <c r="TJH930" s="35"/>
      <c r="TJI930" s="34"/>
      <c r="TJP930" s="35"/>
      <c r="TJQ930" s="34"/>
      <c r="TJX930" s="35"/>
      <c r="TJY930" s="34"/>
      <c r="TKF930" s="35"/>
      <c r="TKG930" s="34"/>
      <c r="TKN930" s="35"/>
      <c r="TKO930" s="34"/>
      <c r="TKV930" s="35"/>
      <c r="TKW930" s="34"/>
      <c r="TLD930" s="35"/>
      <c r="TLE930" s="34"/>
      <c r="TLL930" s="35"/>
      <c r="TLM930" s="34"/>
      <c r="TLT930" s="35"/>
      <c r="TLU930" s="34"/>
      <c r="TMB930" s="35"/>
      <c r="TMC930" s="34"/>
      <c r="TMJ930" s="35"/>
      <c r="TMK930" s="34"/>
      <c r="TMR930" s="35"/>
      <c r="TMS930" s="34"/>
      <c r="TMZ930" s="35"/>
      <c r="TNA930" s="34"/>
      <c r="TNH930" s="35"/>
      <c r="TNI930" s="34"/>
      <c r="TNP930" s="35"/>
      <c r="TNQ930" s="34"/>
      <c r="TNX930" s="35"/>
      <c r="TNY930" s="34"/>
      <c r="TOF930" s="35"/>
      <c r="TOG930" s="34"/>
      <c r="TON930" s="35"/>
      <c r="TOO930" s="34"/>
      <c r="TOV930" s="35"/>
      <c r="TOW930" s="34"/>
      <c r="TPD930" s="35"/>
      <c r="TPE930" s="34"/>
      <c r="TPL930" s="35"/>
      <c r="TPM930" s="34"/>
      <c r="TPT930" s="35"/>
      <c r="TPU930" s="34"/>
      <c r="TQB930" s="35"/>
      <c r="TQC930" s="34"/>
      <c r="TQJ930" s="35"/>
      <c r="TQK930" s="34"/>
      <c r="TQR930" s="35"/>
      <c r="TQS930" s="34"/>
      <c r="TQZ930" s="35"/>
      <c r="TRA930" s="34"/>
      <c r="TRH930" s="35"/>
      <c r="TRI930" s="34"/>
      <c r="TRP930" s="35"/>
      <c r="TRQ930" s="34"/>
      <c r="TRX930" s="35"/>
      <c r="TRY930" s="34"/>
      <c r="TSF930" s="35"/>
      <c r="TSG930" s="34"/>
      <c r="TSN930" s="35"/>
      <c r="TSO930" s="34"/>
      <c r="TSV930" s="35"/>
      <c r="TSW930" s="34"/>
      <c r="TTD930" s="35"/>
      <c r="TTE930" s="34"/>
      <c r="TTL930" s="35"/>
      <c r="TTM930" s="34"/>
      <c r="TTT930" s="35"/>
      <c r="TTU930" s="34"/>
      <c r="TUB930" s="35"/>
      <c r="TUC930" s="34"/>
      <c r="TUJ930" s="35"/>
      <c r="TUK930" s="34"/>
      <c r="TUR930" s="35"/>
      <c r="TUS930" s="34"/>
      <c r="TUZ930" s="35"/>
      <c r="TVA930" s="34"/>
      <c r="TVH930" s="35"/>
      <c r="TVI930" s="34"/>
      <c r="TVP930" s="35"/>
      <c r="TVQ930" s="34"/>
      <c r="TVX930" s="35"/>
      <c r="TVY930" s="34"/>
      <c r="TWF930" s="35"/>
      <c r="TWG930" s="34"/>
      <c r="TWN930" s="35"/>
      <c r="TWO930" s="34"/>
      <c r="TWV930" s="35"/>
      <c r="TWW930" s="34"/>
      <c r="TXD930" s="35"/>
      <c r="TXE930" s="34"/>
      <c r="TXL930" s="35"/>
      <c r="TXM930" s="34"/>
      <c r="TXT930" s="35"/>
      <c r="TXU930" s="34"/>
      <c r="TYB930" s="35"/>
      <c r="TYC930" s="34"/>
      <c r="TYJ930" s="35"/>
      <c r="TYK930" s="34"/>
      <c r="TYR930" s="35"/>
      <c r="TYS930" s="34"/>
      <c r="TYZ930" s="35"/>
      <c r="TZA930" s="34"/>
      <c r="TZH930" s="35"/>
      <c r="TZI930" s="34"/>
      <c r="TZP930" s="35"/>
      <c r="TZQ930" s="34"/>
      <c r="TZX930" s="35"/>
      <c r="TZY930" s="34"/>
      <c r="UAF930" s="35"/>
      <c r="UAG930" s="34"/>
      <c r="UAN930" s="35"/>
      <c r="UAO930" s="34"/>
      <c r="UAV930" s="35"/>
      <c r="UAW930" s="34"/>
      <c r="UBD930" s="35"/>
      <c r="UBE930" s="34"/>
      <c r="UBL930" s="35"/>
      <c r="UBM930" s="34"/>
      <c r="UBT930" s="35"/>
      <c r="UBU930" s="34"/>
      <c r="UCB930" s="35"/>
      <c r="UCC930" s="34"/>
      <c r="UCJ930" s="35"/>
      <c r="UCK930" s="34"/>
      <c r="UCR930" s="35"/>
      <c r="UCS930" s="34"/>
      <c r="UCZ930" s="35"/>
      <c r="UDA930" s="34"/>
      <c r="UDH930" s="35"/>
      <c r="UDI930" s="34"/>
      <c r="UDP930" s="35"/>
      <c r="UDQ930" s="34"/>
      <c r="UDX930" s="35"/>
      <c r="UDY930" s="34"/>
      <c r="UEF930" s="35"/>
      <c r="UEG930" s="34"/>
      <c r="UEN930" s="35"/>
      <c r="UEO930" s="34"/>
      <c r="UEV930" s="35"/>
      <c r="UEW930" s="34"/>
      <c r="UFD930" s="35"/>
      <c r="UFE930" s="34"/>
      <c r="UFL930" s="35"/>
      <c r="UFM930" s="34"/>
      <c r="UFT930" s="35"/>
      <c r="UFU930" s="34"/>
      <c r="UGB930" s="35"/>
      <c r="UGC930" s="34"/>
      <c r="UGJ930" s="35"/>
      <c r="UGK930" s="34"/>
      <c r="UGR930" s="35"/>
      <c r="UGS930" s="34"/>
      <c r="UGZ930" s="35"/>
      <c r="UHA930" s="34"/>
      <c r="UHH930" s="35"/>
      <c r="UHI930" s="34"/>
      <c r="UHP930" s="35"/>
      <c r="UHQ930" s="34"/>
      <c r="UHX930" s="35"/>
      <c r="UHY930" s="34"/>
      <c r="UIF930" s="35"/>
      <c r="UIG930" s="34"/>
      <c r="UIN930" s="35"/>
      <c r="UIO930" s="34"/>
      <c r="UIV930" s="35"/>
      <c r="UIW930" s="34"/>
      <c r="UJD930" s="35"/>
      <c r="UJE930" s="34"/>
      <c r="UJL930" s="35"/>
      <c r="UJM930" s="34"/>
      <c r="UJT930" s="35"/>
      <c r="UJU930" s="34"/>
      <c r="UKB930" s="35"/>
      <c r="UKC930" s="34"/>
      <c r="UKJ930" s="35"/>
      <c r="UKK930" s="34"/>
      <c r="UKR930" s="35"/>
      <c r="UKS930" s="34"/>
      <c r="UKZ930" s="35"/>
      <c r="ULA930" s="34"/>
      <c r="ULH930" s="35"/>
      <c r="ULI930" s="34"/>
      <c r="ULP930" s="35"/>
      <c r="ULQ930" s="34"/>
      <c r="ULX930" s="35"/>
      <c r="ULY930" s="34"/>
      <c r="UMF930" s="35"/>
      <c r="UMG930" s="34"/>
      <c r="UMN930" s="35"/>
      <c r="UMO930" s="34"/>
      <c r="UMV930" s="35"/>
      <c r="UMW930" s="34"/>
      <c r="UND930" s="35"/>
      <c r="UNE930" s="34"/>
      <c r="UNL930" s="35"/>
      <c r="UNM930" s="34"/>
      <c r="UNT930" s="35"/>
      <c r="UNU930" s="34"/>
      <c r="UOB930" s="35"/>
      <c r="UOC930" s="34"/>
      <c r="UOJ930" s="35"/>
      <c r="UOK930" s="34"/>
      <c r="UOR930" s="35"/>
      <c r="UOS930" s="34"/>
      <c r="UOZ930" s="35"/>
      <c r="UPA930" s="34"/>
      <c r="UPH930" s="35"/>
      <c r="UPI930" s="34"/>
      <c r="UPP930" s="35"/>
      <c r="UPQ930" s="34"/>
      <c r="UPX930" s="35"/>
      <c r="UPY930" s="34"/>
      <c r="UQF930" s="35"/>
      <c r="UQG930" s="34"/>
      <c r="UQN930" s="35"/>
      <c r="UQO930" s="34"/>
      <c r="UQV930" s="35"/>
      <c r="UQW930" s="34"/>
      <c r="URD930" s="35"/>
      <c r="URE930" s="34"/>
      <c r="URL930" s="35"/>
      <c r="URM930" s="34"/>
      <c r="URT930" s="35"/>
      <c r="URU930" s="34"/>
      <c r="USB930" s="35"/>
      <c r="USC930" s="34"/>
      <c r="USJ930" s="35"/>
      <c r="USK930" s="34"/>
      <c r="USR930" s="35"/>
      <c r="USS930" s="34"/>
      <c r="USZ930" s="35"/>
      <c r="UTA930" s="34"/>
      <c r="UTH930" s="35"/>
      <c r="UTI930" s="34"/>
      <c r="UTP930" s="35"/>
      <c r="UTQ930" s="34"/>
      <c r="UTX930" s="35"/>
      <c r="UTY930" s="34"/>
      <c r="UUF930" s="35"/>
      <c r="UUG930" s="34"/>
      <c r="UUN930" s="35"/>
      <c r="UUO930" s="34"/>
      <c r="UUV930" s="35"/>
      <c r="UUW930" s="34"/>
      <c r="UVD930" s="35"/>
      <c r="UVE930" s="34"/>
      <c r="UVL930" s="35"/>
      <c r="UVM930" s="34"/>
      <c r="UVT930" s="35"/>
      <c r="UVU930" s="34"/>
      <c r="UWB930" s="35"/>
      <c r="UWC930" s="34"/>
      <c r="UWJ930" s="35"/>
      <c r="UWK930" s="34"/>
      <c r="UWR930" s="35"/>
      <c r="UWS930" s="34"/>
      <c r="UWZ930" s="35"/>
      <c r="UXA930" s="34"/>
      <c r="UXH930" s="35"/>
      <c r="UXI930" s="34"/>
      <c r="UXP930" s="35"/>
      <c r="UXQ930" s="34"/>
      <c r="UXX930" s="35"/>
      <c r="UXY930" s="34"/>
      <c r="UYF930" s="35"/>
      <c r="UYG930" s="34"/>
      <c r="UYN930" s="35"/>
      <c r="UYO930" s="34"/>
      <c r="UYV930" s="35"/>
      <c r="UYW930" s="34"/>
      <c r="UZD930" s="35"/>
      <c r="UZE930" s="34"/>
      <c r="UZL930" s="35"/>
      <c r="UZM930" s="34"/>
      <c r="UZT930" s="35"/>
      <c r="UZU930" s="34"/>
      <c r="VAB930" s="35"/>
      <c r="VAC930" s="34"/>
      <c r="VAJ930" s="35"/>
      <c r="VAK930" s="34"/>
      <c r="VAR930" s="35"/>
      <c r="VAS930" s="34"/>
      <c r="VAZ930" s="35"/>
      <c r="VBA930" s="34"/>
      <c r="VBH930" s="35"/>
      <c r="VBI930" s="34"/>
      <c r="VBP930" s="35"/>
      <c r="VBQ930" s="34"/>
      <c r="VBX930" s="35"/>
      <c r="VBY930" s="34"/>
      <c r="VCF930" s="35"/>
      <c r="VCG930" s="34"/>
      <c r="VCN930" s="35"/>
      <c r="VCO930" s="34"/>
      <c r="VCV930" s="35"/>
      <c r="VCW930" s="34"/>
      <c r="VDD930" s="35"/>
      <c r="VDE930" s="34"/>
      <c r="VDL930" s="35"/>
      <c r="VDM930" s="34"/>
      <c r="VDT930" s="35"/>
      <c r="VDU930" s="34"/>
      <c r="VEB930" s="35"/>
      <c r="VEC930" s="34"/>
      <c r="VEJ930" s="35"/>
      <c r="VEK930" s="34"/>
      <c r="VER930" s="35"/>
      <c r="VES930" s="34"/>
      <c r="VEZ930" s="35"/>
      <c r="VFA930" s="34"/>
      <c r="VFH930" s="35"/>
      <c r="VFI930" s="34"/>
      <c r="VFP930" s="35"/>
      <c r="VFQ930" s="34"/>
      <c r="VFX930" s="35"/>
      <c r="VFY930" s="34"/>
      <c r="VGF930" s="35"/>
      <c r="VGG930" s="34"/>
      <c r="VGN930" s="35"/>
      <c r="VGO930" s="34"/>
      <c r="VGV930" s="35"/>
      <c r="VGW930" s="34"/>
      <c r="VHD930" s="35"/>
      <c r="VHE930" s="34"/>
      <c r="VHL930" s="35"/>
      <c r="VHM930" s="34"/>
      <c r="VHT930" s="35"/>
      <c r="VHU930" s="34"/>
      <c r="VIB930" s="35"/>
      <c r="VIC930" s="34"/>
      <c r="VIJ930" s="35"/>
      <c r="VIK930" s="34"/>
      <c r="VIR930" s="35"/>
      <c r="VIS930" s="34"/>
      <c r="VIZ930" s="35"/>
      <c r="VJA930" s="34"/>
      <c r="VJH930" s="35"/>
      <c r="VJI930" s="34"/>
      <c r="VJP930" s="35"/>
      <c r="VJQ930" s="34"/>
      <c r="VJX930" s="35"/>
      <c r="VJY930" s="34"/>
      <c r="VKF930" s="35"/>
      <c r="VKG930" s="34"/>
      <c r="VKN930" s="35"/>
      <c r="VKO930" s="34"/>
      <c r="VKV930" s="35"/>
      <c r="VKW930" s="34"/>
      <c r="VLD930" s="35"/>
      <c r="VLE930" s="34"/>
      <c r="VLL930" s="35"/>
      <c r="VLM930" s="34"/>
      <c r="VLT930" s="35"/>
      <c r="VLU930" s="34"/>
      <c r="VMB930" s="35"/>
      <c r="VMC930" s="34"/>
      <c r="VMJ930" s="35"/>
      <c r="VMK930" s="34"/>
      <c r="VMR930" s="35"/>
      <c r="VMS930" s="34"/>
      <c r="VMZ930" s="35"/>
      <c r="VNA930" s="34"/>
      <c r="VNH930" s="35"/>
      <c r="VNI930" s="34"/>
      <c r="VNP930" s="35"/>
      <c r="VNQ930" s="34"/>
      <c r="VNX930" s="35"/>
      <c r="VNY930" s="34"/>
      <c r="VOF930" s="35"/>
      <c r="VOG930" s="34"/>
      <c r="VON930" s="35"/>
      <c r="VOO930" s="34"/>
      <c r="VOV930" s="35"/>
      <c r="VOW930" s="34"/>
      <c r="VPD930" s="35"/>
      <c r="VPE930" s="34"/>
      <c r="VPL930" s="35"/>
      <c r="VPM930" s="34"/>
      <c r="VPT930" s="35"/>
      <c r="VPU930" s="34"/>
      <c r="VQB930" s="35"/>
      <c r="VQC930" s="34"/>
      <c r="VQJ930" s="35"/>
      <c r="VQK930" s="34"/>
      <c r="VQR930" s="35"/>
      <c r="VQS930" s="34"/>
      <c r="VQZ930" s="35"/>
      <c r="VRA930" s="34"/>
      <c r="VRH930" s="35"/>
      <c r="VRI930" s="34"/>
      <c r="VRP930" s="35"/>
      <c r="VRQ930" s="34"/>
      <c r="VRX930" s="35"/>
      <c r="VRY930" s="34"/>
      <c r="VSF930" s="35"/>
      <c r="VSG930" s="34"/>
      <c r="VSN930" s="35"/>
      <c r="VSO930" s="34"/>
      <c r="VSV930" s="35"/>
      <c r="VSW930" s="34"/>
      <c r="VTD930" s="35"/>
      <c r="VTE930" s="34"/>
      <c r="VTL930" s="35"/>
      <c r="VTM930" s="34"/>
      <c r="VTT930" s="35"/>
      <c r="VTU930" s="34"/>
      <c r="VUB930" s="35"/>
      <c r="VUC930" s="34"/>
      <c r="VUJ930" s="35"/>
      <c r="VUK930" s="34"/>
      <c r="VUR930" s="35"/>
      <c r="VUS930" s="34"/>
      <c r="VUZ930" s="35"/>
      <c r="VVA930" s="34"/>
      <c r="VVH930" s="35"/>
      <c r="VVI930" s="34"/>
      <c r="VVP930" s="35"/>
      <c r="VVQ930" s="34"/>
      <c r="VVX930" s="35"/>
      <c r="VVY930" s="34"/>
      <c r="VWF930" s="35"/>
      <c r="VWG930" s="34"/>
      <c r="VWN930" s="35"/>
      <c r="VWO930" s="34"/>
      <c r="VWV930" s="35"/>
      <c r="VWW930" s="34"/>
      <c r="VXD930" s="35"/>
      <c r="VXE930" s="34"/>
      <c r="VXL930" s="35"/>
      <c r="VXM930" s="34"/>
      <c r="VXT930" s="35"/>
      <c r="VXU930" s="34"/>
      <c r="VYB930" s="35"/>
      <c r="VYC930" s="34"/>
      <c r="VYJ930" s="35"/>
      <c r="VYK930" s="34"/>
      <c r="VYR930" s="35"/>
      <c r="VYS930" s="34"/>
      <c r="VYZ930" s="35"/>
      <c r="VZA930" s="34"/>
      <c r="VZH930" s="35"/>
      <c r="VZI930" s="34"/>
      <c r="VZP930" s="35"/>
      <c r="VZQ930" s="34"/>
      <c r="VZX930" s="35"/>
      <c r="VZY930" s="34"/>
      <c r="WAF930" s="35"/>
      <c r="WAG930" s="34"/>
      <c r="WAN930" s="35"/>
      <c r="WAO930" s="34"/>
      <c r="WAV930" s="35"/>
      <c r="WAW930" s="34"/>
      <c r="WBD930" s="35"/>
      <c r="WBE930" s="34"/>
      <c r="WBL930" s="35"/>
      <c r="WBM930" s="34"/>
      <c r="WBT930" s="35"/>
      <c r="WBU930" s="34"/>
      <c r="WCB930" s="35"/>
      <c r="WCC930" s="34"/>
      <c r="WCJ930" s="35"/>
      <c r="WCK930" s="34"/>
      <c r="WCR930" s="35"/>
      <c r="WCS930" s="34"/>
      <c r="WCZ930" s="35"/>
      <c r="WDA930" s="34"/>
      <c r="WDH930" s="35"/>
      <c r="WDI930" s="34"/>
      <c r="WDP930" s="35"/>
      <c r="WDQ930" s="34"/>
      <c r="WDX930" s="35"/>
      <c r="WDY930" s="34"/>
      <c r="WEF930" s="35"/>
      <c r="WEG930" s="34"/>
      <c r="WEN930" s="35"/>
      <c r="WEO930" s="34"/>
      <c r="WEV930" s="35"/>
      <c r="WEW930" s="34"/>
      <c r="WFD930" s="35"/>
      <c r="WFE930" s="34"/>
      <c r="WFL930" s="35"/>
      <c r="WFM930" s="34"/>
      <c r="WFT930" s="35"/>
      <c r="WFU930" s="34"/>
      <c r="WGB930" s="35"/>
      <c r="WGC930" s="34"/>
      <c r="WGJ930" s="35"/>
      <c r="WGK930" s="34"/>
      <c r="WGR930" s="35"/>
      <c r="WGS930" s="34"/>
      <c r="WGZ930" s="35"/>
      <c r="WHA930" s="34"/>
      <c r="WHH930" s="35"/>
      <c r="WHI930" s="34"/>
      <c r="WHP930" s="35"/>
      <c r="WHQ930" s="34"/>
      <c r="WHX930" s="35"/>
      <c r="WHY930" s="34"/>
      <c r="WIF930" s="35"/>
      <c r="WIG930" s="34"/>
      <c r="WIN930" s="35"/>
      <c r="WIO930" s="34"/>
      <c r="WIV930" s="35"/>
      <c r="WIW930" s="34"/>
      <c r="WJD930" s="35"/>
      <c r="WJE930" s="34"/>
      <c r="WJL930" s="35"/>
      <c r="WJM930" s="34"/>
      <c r="WJT930" s="35"/>
      <c r="WJU930" s="34"/>
      <c r="WKB930" s="35"/>
      <c r="WKC930" s="34"/>
      <c r="WKJ930" s="35"/>
      <c r="WKK930" s="34"/>
      <c r="WKR930" s="35"/>
      <c r="WKS930" s="34"/>
      <c r="WKZ930" s="35"/>
      <c r="WLA930" s="34"/>
      <c r="WLH930" s="35"/>
      <c r="WLI930" s="34"/>
      <c r="WLP930" s="35"/>
      <c r="WLQ930" s="34"/>
      <c r="WLX930" s="35"/>
      <c r="WLY930" s="34"/>
      <c r="WMF930" s="35"/>
      <c r="WMG930" s="34"/>
      <c r="WMN930" s="35"/>
      <c r="WMO930" s="34"/>
      <c r="WMV930" s="35"/>
      <c r="WMW930" s="34"/>
      <c r="WND930" s="35"/>
      <c r="WNE930" s="34"/>
      <c r="WNL930" s="35"/>
      <c r="WNM930" s="34"/>
      <c r="WNT930" s="35"/>
      <c r="WNU930" s="34"/>
      <c r="WOB930" s="35"/>
      <c r="WOC930" s="34"/>
      <c r="WOJ930" s="35"/>
      <c r="WOK930" s="34"/>
      <c r="WOR930" s="35"/>
      <c r="WOS930" s="34"/>
      <c r="WOZ930" s="35"/>
      <c r="WPA930" s="34"/>
      <c r="WPH930" s="35"/>
      <c r="WPI930" s="34"/>
      <c r="WPP930" s="35"/>
      <c r="WPQ930" s="34"/>
      <c r="WPX930" s="35"/>
      <c r="WPY930" s="34"/>
      <c r="WQF930" s="35"/>
      <c r="WQG930" s="34"/>
      <c r="WQN930" s="35"/>
      <c r="WQO930" s="34"/>
      <c r="WQV930" s="35"/>
      <c r="WQW930" s="34"/>
      <c r="WRD930" s="35"/>
      <c r="WRE930" s="34"/>
      <c r="WRL930" s="35"/>
      <c r="WRM930" s="34"/>
      <c r="WRT930" s="35"/>
      <c r="WRU930" s="34"/>
      <c r="WSB930" s="35"/>
      <c r="WSC930" s="34"/>
      <c r="WSJ930" s="35"/>
      <c r="WSK930" s="34"/>
      <c r="WSR930" s="35"/>
      <c r="WSS930" s="34"/>
      <c r="WSZ930" s="35"/>
      <c r="WTA930" s="34"/>
      <c r="WTH930" s="35"/>
      <c r="WTI930" s="34"/>
      <c r="WTP930" s="35"/>
      <c r="WTQ930" s="34"/>
      <c r="WTX930" s="35"/>
      <c r="WTY930" s="34"/>
      <c r="WUF930" s="35"/>
      <c r="WUG930" s="34"/>
      <c r="WUN930" s="35"/>
      <c r="WUO930" s="34"/>
      <c r="WUV930" s="35"/>
      <c r="WUW930" s="34"/>
      <c r="WVD930" s="35"/>
      <c r="WVE930" s="34"/>
      <c r="WVL930" s="35"/>
      <c r="WVM930" s="34"/>
      <c r="WVT930" s="35"/>
      <c r="WVU930" s="34"/>
      <c r="WWB930" s="35"/>
      <c r="WWC930" s="34"/>
      <c r="WWJ930" s="35"/>
      <c r="WWK930" s="34"/>
      <c r="WWR930" s="35"/>
      <c r="WWS930" s="34"/>
      <c r="WWZ930" s="35"/>
      <c r="WXA930" s="34"/>
      <c r="WXH930" s="35"/>
      <c r="WXI930" s="34"/>
      <c r="WXP930" s="35"/>
      <c r="WXQ930" s="34"/>
      <c r="WXX930" s="35"/>
      <c r="WXY930" s="34"/>
      <c r="WYF930" s="35"/>
      <c r="WYG930" s="34"/>
      <c r="WYN930" s="35"/>
      <c r="WYO930" s="34"/>
      <c r="WYV930" s="35"/>
      <c r="WYW930" s="34"/>
      <c r="WZD930" s="35"/>
      <c r="WZE930" s="34"/>
      <c r="WZL930" s="35"/>
      <c r="WZM930" s="34"/>
      <c r="WZT930" s="35"/>
      <c r="WZU930" s="34"/>
      <c r="XAB930" s="35"/>
      <c r="XAC930" s="34"/>
      <c r="XAJ930" s="35"/>
      <c r="XAK930" s="34"/>
      <c r="XAR930" s="35"/>
      <c r="XAS930" s="34"/>
      <c r="XAZ930" s="35"/>
      <c r="XBA930" s="34"/>
      <c r="XBH930" s="35"/>
      <c r="XBI930" s="34"/>
      <c r="XBP930" s="35"/>
      <c r="XBQ930" s="34"/>
      <c r="XBX930" s="35"/>
      <c r="XBY930" s="34"/>
      <c r="XCF930" s="35"/>
      <c r="XCG930" s="34"/>
      <c r="XCN930" s="35"/>
      <c r="XCO930" s="34"/>
      <c r="XCV930" s="35"/>
      <c r="XCW930" s="34"/>
      <c r="XDD930" s="35"/>
      <c r="XDE930" s="34"/>
      <c r="XDL930" s="35"/>
      <c r="XDM930" s="34"/>
      <c r="XDT930" s="35"/>
      <c r="XDU930" s="34"/>
      <c r="XEB930" s="35"/>
      <c r="XEC930" s="34"/>
      <c r="XEJ930" s="35"/>
      <c r="XEK930" s="34"/>
      <c r="XER930" s="35"/>
      <c r="XES930" s="34"/>
      <c r="XEZ930" s="35"/>
      <c r="XFA930" s="34"/>
    </row>
    <row r="931" spans="1:1021 1028:2045 2052:3069 3076:4093 4100:5117 5124:6141 6148:7165 7172:8189 8196:9213 9220:10237 10244:11261 11268:12285 12292:13309 13316:14333 14340:15357 15364:16381" x14ac:dyDescent="0.25">
      <c r="A931" t="s">
        <v>21</v>
      </c>
      <c r="B931" t="s">
        <v>155</v>
      </c>
      <c r="C931">
        <v>568</v>
      </c>
      <c r="D931">
        <v>568</v>
      </c>
      <c r="E931" s="35">
        <v>1</v>
      </c>
      <c r="F931" s="34">
        <v>3E-157</v>
      </c>
      <c r="G931">
        <v>98.16</v>
      </c>
      <c r="H931">
        <v>1790</v>
      </c>
      <c r="I931" t="str">
        <f>HYPERLINK("https://www.ncbi.nlm.nih.gov/nucleotide/KC771203.1?report=genbank&amp;log$=nucltop&amp;blast_rank=29&amp;RID=XE5J84ZU013","KC771203.1")</f>
        <v>KC771203.1</v>
      </c>
      <c r="L931" s="35"/>
      <c r="M931" s="34"/>
      <c r="T931" s="35"/>
      <c r="U931" s="34"/>
      <c r="AB931" s="35"/>
      <c r="AC931" s="34"/>
      <c r="AJ931" s="35"/>
      <c r="AK931" s="34"/>
      <c r="AR931" s="35"/>
      <c r="AS931" s="34"/>
      <c r="AZ931" s="35"/>
      <c r="BA931" s="34"/>
      <c r="BH931" s="35"/>
      <c r="BI931" s="34"/>
      <c r="BP931" s="35"/>
      <c r="BQ931" s="34"/>
      <c r="BX931" s="35"/>
      <c r="BY931" s="34"/>
      <c r="CF931" s="35"/>
      <c r="CG931" s="34"/>
      <c r="CN931" s="35"/>
      <c r="CO931" s="34"/>
      <c r="CV931" s="35"/>
      <c r="CW931" s="34"/>
      <c r="DD931" s="35"/>
      <c r="DE931" s="34"/>
      <c r="DL931" s="35"/>
      <c r="DM931" s="34"/>
      <c r="DT931" s="35"/>
      <c r="DU931" s="34"/>
      <c r="EB931" s="35"/>
      <c r="EC931" s="34"/>
      <c r="EJ931" s="35"/>
      <c r="EK931" s="34"/>
      <c r="ER931" s="35"/>
      <c r="ES931" s="34"/>
      <c r="EZ931" s="35"/>
      <c r="FA931" s="34"/>
      <c r="FH931" s="35"/>
      <c r="FI931" s="34"/>
      <c r="FP931" s="35"/>
      <c r="FQ931" s="34"/>
      <c r="FX931" s="35"/>
      <c r="FY931" s="34"/>
      <c r="GF931" s="35"/>
      <c r="GG931" s="34"/>
      <c r="GN931" s="35"/>
      <c r="GO931" s="34"/>
      <c r="GV931" s="35"/>
      <c r="GW931" s="34"/>
      <c r="HD931" s="35"/>
      <c r="HE931" s="34"/>
      <c r="HL931" s="35"/>
      <c r="HM931" s="34"/>
      <c r="HT931" s="35"/>
      <c r="HU931" s="34"/>
      <c r="IB931" s="35"/>
      <c r="IC931" s="34"/>
      <c r="IJ931" s="35"/>
      <c r="IK931" s="34"/>
      <c r="IR931" s="35"/>
      <c r="IS931" s="34"/>
      <c r="IZ931" s="35"/>
      <c r="JA931" s="34"/>
      <c r="JH931" s="35"/>
      <c r="JI931" s="34"/>
      <c r="JP931" s="35"/>
      <c r="JQ931" s="34"/>
      <c r="JX931" s="35"/>
      <c r="JY931" s="34"/>
      <c r="KF931" s="35"/>
      <c r="KG931" s="34"/>
      <c r="KN931" s="35"/>
      <c r="KO931" s="34"/>
      <c r="KV931" s="35"/>
      <c r="KW931" s="34"/>
      <c r="LD931" s="35"/>
      <c r="LE931" s="34"/>
      <c r="LL931" s="35"/>
      <c r="LM931" s="34"/>
      <c r="LT931" s="35"/>
      <c r="LU931" s="34"/>
      <c r="MB931" s="35"/>
      <c r="MC931" s="34"/>
      <c r="MJ931" s="35"/>
      <c r="MK931" s="34"/>
      <c r="MR931" s="35"/>
      <c r="MS931" s="34"/>
      <c r="MZ931" s="35"/>
      <c r="NA931" s="34"/>
      <c r="NH931" s="35"/>
      <c r="NI931" s="34"/>
      <c r="NP931" s="35"/>
      <c r="NQ931" s="34"/>
      <c r="NX931" s="35"/>
      <c r="NY931" s="34"/>
      <c r="OF931" s="35"/>
      <c r="OG931" s="34"/>
      <c r="ON931" s="35"/>
      <c r="OO931" s="34"/>
      <c r="OV931" s="35"/>
      <c r="OW931" s="34"/>
      <c r="PD931" s="35"/>
      <c r="PE931" s="34"/>
      <c r="PL931" s="35"/>
      <c r="PM931" s="34"/>
      <c r="PT931" s="35"/>
      <c r="PU931" s="34"/>
      <c r="QB931" s="35"/>
      <c r="QC931" s="34"/>
      <c r="QJ931" s="35"/>
      <c r="QK931" s="34"/>
      <c r="QR931" s="35"/>
      <c r="QS931" s="34"/>
      <c r="QZ931" s="35"/>
      <c r="RA931" s="34"/>
      <c r="RH931" s="35"/>
      <c r="RI931" s="34"/>
      <c r="RP931" s="35"/>
      <c r="RQ931" s="34"/>
      <c r="RX931" s="35"/>
      <c r="RY931" s="34"/>
      <c r="SF931" s="35"/>
      <c r="SG931" s="34"/>
      <c r="SN931" s="35"/>
      <c r="SO931" s="34"/>
      <c r="SV931" s="35"/>
      <c r="SW931" s="34"/>
      <c r="TD931" s="35"/>
      <c r="TE931" s="34"/>
      <c r="TL931" s="35"/>
      <c r="TM931" s="34"/>
      <c r="TT931" s="35"/>
      <c r="TU931" s="34"/>
      <c r="UB931" s="35"/>
      <c r="UC931" s="34"/>
      <c r="UJ931" s="35"/>
      <c r="UK931" s="34"/>
      <c r="UR931" s="35"/>
      <c r="US931" s="34"/>
      <c r="UZ931" s="35"/>
      <c r="VA931" s="34"/>
      <c r="VH931" s="35"/>
      <c r="VI931" s="34"/>
      <c r="VP931" s="35"/>
      <c r="VQ931" s="34"/>
      <c r="VX931" s="35"/>
      <c r="VY931" s="34"/>
      <c r="WF931" s="35"/>
      <c r="WG931" s="34"/>
      <c r="WN931" s="35"/>
      <c r="WO931" s="34"/>
      <c r="WV931" s="35"/>
      <c r="WW931" s="34"/>
      <c r="XD931" s="35"/>
      <c r="XE931" s="34"/>
      <c r="XL931" s="35"/>
      <c r="XM931" s="34"/>
      <c r="XT931" s="35"/>
      <c r="XU931" s="34"/>
      <c r="YB931" s="35"/>
      <c r="YC931" s="34"/>
      <c r="YJ931" s="35"/>
      <c r="YK931" s="34"/>
      <c r="YR931" s="35"/>
      <c r="YS931" s="34"/>
      <c r="YZ931" s="35"/>
      <c r="ZA931" s="34"/>
      <c r="ZH931" s="35"/>
      <c r="ZI931" s="34"/>
      <c r="ZP931" s="35"/>
      <c r="ZQ931" s="34"/>
      <c r="ZX931" s="35"/>
      <c r="ZY931" s="34"/>
      <c r="AAF931" s="35"/>
      <c r="AAG931" s="34"/>
      <c r="AAN931" s="35"/>
      <c r="AAO931" s="34"/>
      <c r="AAV931" s="35"/>
      <c r="AAW931" s="34"/>
      <c r="ABD931" s="35"/>
      <c r="ABE931" s="34"/>
      <c r="ABL931" s="35"/>
      <c r="ABM931" s="34"/>
      <c r="ABT931" s="35"/>
      <c r="ABU931" s="34"/>
      <c r="ACB931" s="35"/>
      <c r="ACC931" s="34"/>
      <c r="ACJ931" s="35"/>
      <c r="ACK931" s="34"/>
      <c r="ACR931" s="35"/>
      <c r="ACS931" s="34"/>
      <c r="ACZ931" s="35"/>
      <c r="ADA931" s="34"/>
      <c r="ADH931" s="35"/>
      <c r="ADI931" s="34"/>
      <c r="ADP931" s="35"/>
      <c r="ADQ931" s="34"/>
      <c r="ADX931" s="35"/>
      <c r="ADY931" s="34"/>
      <c r="AEF931" s="35"/>
      <c r="AEG931" s="34"/>
      <c r="AEN931" s="35"/>
      <c r="AEO931" s="34"/>
      <c r="AEV931" s="35"/>
      <c r="AEW931" s="34"/>
      <c r="AFD931" s="35"/>
      <c r="AFE931" s="34"/>
      <c r="AFL931" s="35"/>
      <c r="AFM931" s="34"/>
      <c r="AFT931" s="35"/>
      <c r="AFU931" s="34"/>
      <c r="AGB931" s="35"/>
      <c r="AGC931" s="34"/>
      <c r="AGJ931" s="35"/>
      <c r="AGK931" s="34"/>
      <c r="AGR931" s="35"/>
      <c r="AGS931" s="34"/>
      <c r="AGZ931" s="35"/>
      <c r="AHA931" s="34"/>
      <c r="AHH931" s="35"/>
      <c r="AHI931" s="34"/>
      <c r="AHP931" s="35"/>
      <c r="AHQ931" s="34"/>
      <c r="AHX931" s="35"/>
      <c r="AHY931" s="34"/>
      <c r="AIF931" s="35"/>
      <c r="AIG931" s="34"/>
      <c r="AIN931" s="35"/>
      <c r="AIO931" s="34"/>
      <c r="AIV931" s="35"/>
      <c r="AIW931" s="34"/>
      <c r="AJD931" s="35"/>
      <c r="AJE931" s="34"/>
      <c r="AJL931" s="35"/>
      <c r="AJM931" s="34"/>
      <c r="AJT931" s="35"/>
      <c r="AJU931" s="34"/>
      <c r="AKB931" s="35"/>
      <c r="AKC931" s="34"/>
      <c r="AKJ931" s="35"/>
      <c r="AKK931" s="34"/>
      <c r="AKR931" s="35"/>
      <c r="AKS931" s="34"/>
      <c r="AKZ931" s="35"/>
      <c r="ALA931" s="34"/>
      <c r="ALH931" s="35"/>
      <c r="ALI931" s="34"/>
      <c r="ALP931" s="35"/>
      <c r="ALQ931" s="34"/>
      <c r="ALX931" s="35"/>
      <c r="ALY931" s="34"/>
      <c r="AMF931" s="35"/>
      <c r="AMG931" s="34"/>
      <c r="AMN931" s="35"/>
      <c r="AMO931" s="34"/>
      <c r="AMV931" s="35"/>
      <c r="AMW931" s="34"/>
      <c r="AND931" s="35"/>
      <c r="ANE931" s="34"/>
      <c r="ANL931" s="35"/>
      <c r="ANM931" s="34"/>
      <c r="ANT931" s="35"/>
      <c r="ANU931" s="34"/>
      <c r="AOB931" s="35"/>
      <c r="AOC931" s="34"/>
      <c r="AOJ931" s="35"/>
      <c r="AOK931" s="34"/>
      <c r="AOR931" s="35"/>
      <c r="AOS931" s="34"/>
      <c r="AOZ931" s="35"/>
      <c r="APA931" s="34"/>
      <c r="APH931" s="35"/>
      <c r="API931" s="34"/>
      <c r="APP931" s="35"/>
      <c r="APQ931" s="34"/>
      <c r="APX931" s="35"/>
      <c r="APY931" s="34"/>
      <c r="AQF931" s="35"/>
      <c r="AQG931" s="34"/>
      <c r="AQN931" s="35"/>
      <c r="AQO931" s="34"/>
      <c r="AQV931" s="35"/>
      <c r="AQW931" s="34"/>
      <c r="ARD931" s="35"/>
      <c r="ARE931" s="34"/>
      <c r="ARL931" s="35"/>
      <c r="ARM931" s="34"/>
      <c r="ART931" s="35"/>
      <c r="ARU931" s="34"/>
      <c r="ASB931" s="35"/>
      <c r="ASC931" s="34"/>
      <c r="ASJ931" s="35"/>
      <c r="ASK931" s="34"/>
      <c r="ASR931" s="35"/>
      <c r="ASS931" s="34"/>
      <c r="ASZ931" s="35"/>
      <c r="ATA931" s="34"/>
      <c r="ATH931" s="35"/>
      <c r="ATI931" s="34"/>
      <c r="ATP931" s="35"/>
      <c r="ATQ931" s="34"/>
      <c r="ATX931" s="35"/>
      <c r="ATY931" s="34"/>
      <c r="AUF931" s="35"/>
      <c r="AUG931" s="34"/>
      <c r="AUN931" s="35"/>
      <c r="AUO931" s="34"/>
      <c r="AUV931" s="35"/>
      <c r="AUW931" s="34"/>
      <c r="AVD931" s="35"/>
      <c r="AVE931" s="34"/>
      <c r="AVL931" s="35"/>
      <c r="AVM931" s="34"/>
      <c r="AVT931" s="35"/>
      <c r="AVU931" s="34"/>
      <c r="AWB931" s="35"/>
      <c r="AWC931" s="34"/>
      <c r="AWJ931" s="35"/>
      <c r="AWK931" s="34"/>
      <c r="AWR931" s="35"/>
      <c r="AWS931" s="34"/>
      <c r="AWZ931" s="35"/>
      <c r="AXA931" s="34"/>
      <c r="AXH931" s="35"/>
      <c r="AXI931" s="34"/>
      <c r="AXP931" s="35"/>
      <c r="AXQ931" s="34"/>
      <c r="AXX931" s="35"/>
      <c r="AXY931" s="34"/>
      <c r="AYF931" s="35"/>
      <c r="AYG931" s="34"/>
      <c r="AYN931" s="35"/>
      <c r="AYO931" s="34"/>
      <c r="AYV931" s="35"/>
      <c r="AYW931" s="34"/>
      <c r="AZD931" s="35"/>
      <c r="AZE931" s="34"/>
      <c r="AZL931" s="35"/>
      <c r="AZM931" s="34"/>
      <c r="AZT931" s="35"/>
      <c r="AZU931" s="34"/>
      <c r="BAB931" s="35"/>
      <c r="BAC931" s="34"/>
      <c r="BAJ931" s="35"/>
      <c r="BAK931" s="34"/>
      <c r="BAR931" s="35"/>
      <c r="BAS931" s="34"/>
      <c r="BAZ931" s="35"/>
      <c r="BBA931" s="34"/>
      <c r="BBH931" s="35"/>
      <c r="BBI931" s="34"/>
      <c r="BBP931" s="35"/>
      <c r="BBQ931" s="34"/>
      <c r="BBX931" s="35"/>
      <c r="BBY931" s="34"/>
      <c r="BCF931" s="35"/>
      <c r="BCG931" s="34"/>
      <c r="BCN931" s="35"/>
      <c r="BCO931" s="34"/>
      <c r="BCV931" s="35"/>
      <c r="BCW931" s="34"/>
      <c r="BDD931" s="35"/>
      <c r="BDE931" s="34"/>
      <c r="BDL931" s="35"/>
      <c r="BDM931" s="34"/>
      <c r="BDT931" s="35"/>
      <c r="BDU931" s="34"/>
      <c r="BEB931" s="35"/>
      <c r="BEC931" s="34"/>
      <c r="BEJ931" s="35"/>
      <c r="BEK931" s="34"/>
      <c r="BER931" s="35"/>
      <c r="BES931" s="34"/>
      <c r="BEZ931" s="35"/>
      <c r="BFA931" s="34"/>
      <c r="BFH931" s="35"/>
      <c r="BFI931" s="34"/>
      <c r="BFP931" s="35"/>
      <c r="BFQ931" s="34"/>
      <c r="BFX931" s="35"/>
      <c r="BFY931" s="34"/>
      <c r="BGF931" s="35"/>
      <c r="BGG931" s="34"/>
      <c r="BGN931" s="35"/>
      <c r="BGO931" s="34"/>
      <c r="BGV931" s="35"/>
      <c r="BGW931" s="34"/>
      <c r="BHD931" s="35"/>
      <c r="BHE931" s="34"/>
      <c r="BHL931" s="35"/>
      <c r="BHM931" s="34"/>
      <c r="BHT931" s="35"/>
      <c r="BHU931" s="34"/>
      <c r="BIB931" s="35"/>
      <c r="BIC931" s="34"/>
      <c r="BIJ931" s="35"/>
      <c r="BIK931" s="34"/>
      <c r="BIR931" s="35"/>
      <c r="BIS931" s="34"/>
      <c r="BIZ931" s="35"/>
      <c r="BJA931" s="34"/>
      <c r="BJH931" s="35"/>
      <c r="BJI931" s="34"/>
      <c r="BJP931" s="35"/>
      <c r="BJQ931" s="34"/>
      <c r="BJX931" s="35"/>
      <c r="BJY931" s="34"/>
      <c r="BKF931" s="35"/>
      <c r="BKG931" s="34"/>
      <c r="BKN931" s="35"/>
      <c r="BKO931" s="34"/>
      <c r="BKV931" s="35"/>
      <c r="BKW931" s="34"/>
      <c r="BLD931" s="35"/>
      <c r="BLE931" s="34"/>
      <c r="BLL931" s="35"/>
      <c r="BLM931" s="34"/>
      <c r="BLT931" s="35"/>
      <c r="BLU931" s="34"/>
      <c r="BMB931" s="35"/>
      <c r="BMC931" s="34"/>
      <c r="BMJ931" s="35"/>
      <c r="BMK931" s="34"/>
      <c r="BMR931" s="35"/>
      <c r="BMS931" s="34"/>
      <c r="BMZ931" s="35"/>
      <c r="BNA931" s="34"/>
      <c r="BNH931" s="35"/>
      <c r="BNI931" s="34"/>
      <c r="BNP931" s="35"/>
      <c r="BNQ931" s="34"/>
      <c r="BNX931" s="35"/>
      <c r="BNY931" s="34"/>
      <c r="BOF931" s="35"/>
      <c r="BOG931" s="34"/>
      <c r="BON931" s="35"/>
      <c r="BOO931" s="34"/>
      <c r="BOV931" s="35"/>
      <c r="BOW931" s="34"/>
      <c r="BPD931" s="35"/>
      <c r="BPE931" s="34"/>
      <c r="BPL931" s="35"/>
      <c r="BPM931" s="34"/>
      <c r="BPT931" s="35"/>
      <c r="BPU931" s="34"/>
      <c r="BQB931" s="35"/>
      <c r="BQC931" s="34"/>
      <c r="BQJ931" s="35"/>
      <c r="BQK931" s="34"/>
      <c r="BQR931" s="35"/>
      <c r="BQS931" s="34"/>
      <c r="BQZ931" s="35"/>
      <c r="BRA931" s="34"/>
      <c r="BRH931" s="35"/>
      <c r="BRI931" s="34"/>
      <c r="BRP931" s="35"/>
      <c r="BRQ931" s="34"/>
      <c r="BRX931" s="35"/>
      <c r="BRY931" s="34"/>
      <c r="BSF931" s="35"/>
      <c r="BSG931" s="34"/>
      <c r="BSN931" s="35"/>
      <c r="BSO931" s="34"/>
      <c r="BSV931" s="35"/>
      <c r="BSW931" s="34"/>
      <c r="BTD931" s="35"/>
      <c r="BTE931" s="34"/>
      <c r="BTL931" s="35"/>
      <c r="BTM931" s="34"/>
      <c r="BTT931" s="35"/>
      <c r="BTU931" s="34"/>
      <c r="BUB931" s="35"/>
      <c r="BUC931" s="34"/>
      <c r="BUJ931" s="35"/>
      <c r="BUK931" s="34"/>
      <c r="BUR931" s="35"/>
      <c r="BUS931" s="34"/>
      <c r="BUZ931" s="35"/>
      <c r="BVA931" s="34"/>
      <c r="BVH931" s="35"/>
      <c r="BVI931" s="34"/>
      <c r="BVP931" s="35"/>
      <c r="BVQ931" s="34"/>
      <c r="BVX931" s="35"/>
      <c r="BVY931" s="34"/>
      <c r="BWF931" s="35"/>
      <c r="BWG931" s="34"/>
      <c r="BWN931" s="35"/>
      <c r="BWO931" s="34"/>
      <c r="BWV931" s="35"/>
      <c r="BWW931" s="34"/>
      <c r="BXD931" s="35"/>
      <c r="BXE931" s="34"/>
      <c r="BXL931" s="35"/>
      <c r="BXM931" s="34"/>
      <c r="BXT931" s="35"/>
      <c r="BXU931" s="34"/>
      <c r="BYB931" s="35"/>
      <c r="BYC931" s="34"/>
      <c r="BYJ931" s="35"/>
      <c r="BYK931" s="34"/>
      <c r="BYR931" s="35"/>
      <c r="BYS931" s="34"/>
      <c r="BYZ931" s="35"/>
      <c r="BZA931" s="34"/>
      <c r="BZH931" s="35"/>
      <c r="BZI931" s="34"/>
      <c r="BZP931" s="35"/>
      <c r="BZQ931" s="34"/>
      <c r="BZX931" s="35"/>
      <c r="BZY931" s="34"/>
      <c r="CAF931" s="35"/>
      <c r="CAG931" s="34"/>
      <c r="CAN931" s="35"/>
      <c r="CAO931" s="34"/>
      <c r="CAV931" s="35"/>
      <c r="CAW931" s="34"/>
      <c r="CBD931" s="35"/>
      <c r="CBE931" s="34"/>
      <c r="CBL931" s="35"/>
      <c r="CBM931" s="34"/>
      <c r="CBT931" s="35"/>
      <c r="CBU931" s="34"/>
      <c r="CCB931" s="35"/>
      <c r="CCC931" s="34"/>
      <c r="CCJ931" s="35"/>
      <c r="CCK931" s="34"/>
      <c r="CCR931" s="35"/>
      <c r="CCS931" s="34"/>
      <c r="CCZ931" s="35"/>
      <c r="CDA931" s="34"/>
      <c r="CDH931" s="35"/>
      <c r="CDI931" s="34"/>
      <c r="CDP931" s="35"/>
      <c r="CDQ931" s="34"/>
      <c r="CDX931" s="35"/>
      <c r="CDY931" s="34"/>
      <c r="CEF931" s="35"/>
      <c r="CEG931" s="34"/>
      <c r="CEN931" s="35"/>
      <c r="CEO931" s="34"/>
      <c r="CEV931" s="35"/>
      <c r="CEW931" s="34"/>
      <c r="CFD931" s="35"/>
      <c r="CFE931" s="34"/>
      <c r="CFL931" s="35"/>
      <c r="CFM931" s="34"/>
      <c r="CFT931" s="35"/>
      <c r="CFU931" s="34"/>
      <c r="CGB931" s="35"/>
      <c r="CGC931" s="34"/>
      <c r="CGJ931" s="35"/>
      <c r="CGK931" s="34"/>
      <c r="CGR931" s="35"/>
      <c r="CGS931" s="34"/>
      <c r="CGZ931" s="35"/>
      <c r="CHA931" s="34"/>
      <c r="CHH931" s="35"/>
      <c r="CHI931" s="34"/>
      <c r="CHP931" s="35"/>
      <c r="CHQ931" s="34"/>
      <c r="CHX931" s="35"/>
      <c r="CHY931" s="34"/>
      <c r="CIF931" s="35"/>
      <c r="CIG931" s="34"/>
      <c r="CIN931" s="35"/>
      <c r="CIO931" s="34"/>
      <c r="CIV931" s="35"/>
      <c r="CIW931" s="34"/>
      <c r="CJD931" s="35"/>
      <c r="CJE931" s="34"/>
      <c r="CJL931" s="35"/>
      <c r="CJM931" s="34"/>
      <c r="CJT931" s="35"/>
      <c r="CJU931" s="34"/>
      <c r="CKB931" s="35"/>
      <c r="CKC931" s="34"/>
      <c r="CKJ931" s="35"/>
      <c r="CKK931" s="34"/>
      <c r="CKR931" s="35"/>
      <c r="CKS931" s="34"/>
      <c r="CKZ931" s="35"/>
      <c r="CLA931" s="34"/>
      <c r="CLH931" s="35"/>
      <c r="CLI931" s="34"/>
      <c r="CLP931" s="35"/>
      <c r="CLQ931" s="34"/>
      <c r="CLX931" s="35"/>
      <c r="CLY931" s="34"/>
      <c r="CMF931" s="35"/>
      <c r="CMG931" s="34"/>
      <c r="CMN931" s="35"/>
      <c r="CMO931" s="34"/>
      <c r="CMV931" s="35"/>
      <c r="CMW931" s="34"/>
      <c r="CND931" s="35"/>
      <c r="CNE931" s="34"/>
      <c r="CNL931" s="35"/>
      <c r="CNM931" s="34"/>
      <c r="CNT931" s="35"/>
      <c r="CNU931" s="34"/>
      <c r="COB931" s="35"/>
      <c r="COC931" s="34"/>
      <c r="COJ931" s="35"/>
      <c r="COK931" s="34"/>
      <c r="COR931" s="35"/>
      <c r="COS931" s="34"/>
      <c r="COZ931" s="35"/>
      <c r="CPA931" s="34"/>
      <c r="CPH931" s="35"/>
      <c r="CPI931" s="34"/>
      <c r="CPP931" s="35"/>
      <c r="CPQ931" s="34"/>
      <c r="CPX931" s="35"/>
      <c r="CPY931" s="34"/>
      <c r="CQF931" s="35"/>
      <c r="CQG931" s="34"/>
      <c r="CQN931" s="35"/>
      <c r="CQO931" s="34"/>
      <c r="CQV931" s="35"/>
      <c r="CQW931" s="34"/>
      <c r="CRD931" s="35"/>
      <c r="CRE931" s="34"/>
      <c r="CRL931" s="35"/>
      <c r="CRM931" s="34"/>
      <c r="CRT931" s="35"/>
      <c r="CRU931" s="34"/>
      <c r="CSB931" s="35"/>
      <c r="CSC931" s="34"/>
      <c r="CSJ931" s="35"/>
      <c r="CSK931" s="34"/>
      <c r="CSR931" s="35"/>
      <c r="CSS931" s="34"/>
      <c r="CSZ931" s="35"/>
      <c r="CTA931" s="34"/>
      <c r="CTH931" s="35"/>
      <c r="CTI931" s="34"/>
      <c r="CTP931" s="35"/>
      <c r="CTQ931" s="34"/>
      <c r="CTX931" s="35"/>
      <c r="CTY931" s="34"/>
      <c r="CUF931" s="35"/>
      <c r="CUG931" s="34"/>
      <c r="CUN931" s="35"/>
      <c r="CUO931" s="34"/>
      <c r="CUV931" s="35"/>
      <c r="CUW931" s="34"/>
      <c r="CVD931" s="35"/>
      <c r="CVE931" s="34"/>
      <c r="CVL931" s="35"/>
      <c r="CVM931" s="34"/>
      <c r="CVT931" s="35"/>
      <c r="CVU931" s="34"/>
      <c r="CWB931" s="35"/>
      <c r="CWC931" s="34"/>
      <c r="CWJ931" s="35"/>
      <c r="CWK931" s="34"/>
      <c r="CWR931" s="35"/>
      <c r="CWS931" s="34"/>
      <c r="CWZ931" s="35"/>
      <c r="CXA931" s="34"/>
      <c r="CXH931" s="35"/>
      <c r="CXI931" s="34"/>
      <c r="CXP931" s="35"/>
      <c r="CXQ931" s="34"/>
      <c r="CXX931" s="35"/>
      <c r="CXY931" s="34"/>
      <c r="CYF931" s="35"/>
      <c r="CYG931" s="34"/>
      <c r="CYN931" s="35"/>
      <c r="CYO931" s="34"/>
      <c r="CYV931" s="35"/>
      <c r="CYW931" s="34"/>
      <c r="CZD931" s="35"/>
      <c r="CZE931" s="34"/>
      <c r="CZL931" s="35"/>
      <c r="CZM931" s="34"/>
      <c r="CZT931" s="35"/>
      <c r="CZU931" s="34"/>
      <c r="DAB931" s="35"/>
      <c r="DAC931" s="34"/>
      <c r="DAJ931" s="35"/>
      <c r="DAK931" s="34"/>
      <c r="DAR931" s="35"/>
      <c r="DAS931" s="34"/>
      <c r="DAZ931" s="35"/>
      <c r="DBA931" s="34"/>
      <c r="DBH931" s="35"/>
      <c r="DBI931" s="34"/>
      <c r="DBP931" s="35"/>
      <c r="DBQ931" s="34"/>
      <c r="DBX931" s="35"/>
      <c r="DBY931" s="34"/>
      <c r="DCF931" s="35"/>
      <c r="DCG931" s="34"/>
      <c r="DCN931" s="35"/>
      <c r="DCO931" s="34"/>
      <c r="DCV931" s="35"/>
      <c r="DCW931" s="34"/>
      <c r="DDD931" s="35"/>
      <c r="DDE931" s="34"/>
      <c r="DDL931" s="35"/>
      <c r="DDM931" s="34"/>
      <c r="DDT931" s="35"/>
      <c r="DDU931" s="34"/>
      <c r="DEB931" s="35"/>
      <c r="DEC931" s="34"/>
      <c r="DEJ931" s="35"/>
      <c r="DEK931" s="34"/>
      <c r="DER931" s="35"/>
      <c r="DES931" s="34"/>
      <c r="DEZ931" s="35"/>
      <c r="DFA931" s="34"/>
      <c r="DFH931" s="35"/>
      <c r="DFI931" s="34"/>
      <c r="DFP931" s="35"/>
      <c r="DFQ931" s="34"/>
      <c r="DFX931" s="35"/>
      <c r="DFY931" s="34"/>
      <c r="DGF931" s="35"/>
      <c r="DGG931" s="34"/>
      <c r="DGN931" s="35"/>
      <c r="DGO931" s="34"/>
      <c r="DGV931" s="35"/>
      <c r="DGW931" s="34"/>
      <c r="DHD931" s="35"/>
      <c r="DHE931" s="34"/>
      <c r="DHL931" s="35"/>
      <c r="DHM931" s="34"/>
      <c r="DHT931" s="35"/>
      <c r="DHU931" s="34"/>
      <c r="DIB931" s="35"/>
      <c r="DIC931" s="34"/>
      <c r="DIJ931" s="35"/>
      <c r="DIK931" s="34"/>
      <c r="DIR931" s="35"/>
      <c r="DIS931" s="34"/>
      <c r="DIZ931" s="35"/>
      <c r="DJA931" s="34"/>
      <c r="DJH931" s="35"/>
      <c r="DJI931" s="34"/>
      <c r="DJP931" s="35"/>
      <c r="DJQ931" s="34"/>
      <c r="DJX931" s="35"/>
      <c r="DJY931" s="34"/>
      <c r="DKF931" s="35"/>
      <c r="DKG931" s="34"/>
      <c r="DKN931" s="35"/>
      <c r="DKO931" s="34"/>
      <c r="DKV931" s="35"/>
      <c r="DKW931" s="34"/>
      <c r="DLD931" s="35"/>
      <c r="DLE931" s="34"/>
      <c r="DLL931" s="35"/>
      <c r="DLM931" s="34"/>
      <c r="DLT931" s="35"/>
      <c r="DLU931" s="34"/>
      <c r="DMB931" s="35"/>
      <c r="DMC931" s="34"/>
      <c r="DMJ931" s="35"/>
      <c r="DMK931" s="34"/>
      <c r="DMR931" s="35"/>
      <c r="DMS931" s="34"/>
      <c r="DMZ931" s="35"/>
      <c r="DNA931" s="34"/>
      <c r="DNH931" s="35"/>
      <c r="DNI931" s="34"/>
      <c r="DNP931" s="35"/>
      <c r="DNQ931" s="34"/>
      <c r="DNX931" s="35"/>
      <c r="DNY931" s="34"/>
      <c r="DOF931" s="35"/>
      <c r="DOG931" s="34"/>
      <c r="DON931" s="35"/>
      <c r="DOO931" s="34"/>
      <c r="DOV931" s="35"/>
      <c r="DOW931" s="34"/>
      <c r="DPD931" s="35"/>
      <c r="DPE931" s="34"/>
      <c r="DPL931" s="35"/>
      <c r="DPM931" s="34"/>
      <c r="DPT931" s="35"/>
      <c r="DPU931" s="34"/>
      <c r="DQB931" s="35"/>
      <c r="DQC931" s="34"/>
      <c r="DQJ931" s="35"/>
      <c r="DQK931" s="34"/>
      <c r="DQR931" s="35"/>
      <c r="DQS931" s="34"/>
      <c r="DQZ931" s="35"/>
      <c r="DRA931" s="34"/>
      <c r="DRH931" s="35"/>
      <c r="DRI931" s="34"/>
      <c r="DRP931" s="35"/>
      <c r="DRQ931" s="34"/>
      <c r="DRX931" s="35"/>
      <c r="DRY931" s="34"/>
      <c r="DSF931" s="35"/>
      <c r="DSG931" s="34"/>
      <c r="DSN931" s="35"/>
      <c r="DSO931" s="34"/>
      <c r="DSV931" s="35"/>
      <c r="DSW931" s="34"/>
      <c r="DTD931" s="35"/>
      <c r="DTE931" s="34"/>
      <c r="DTL931" s="35"/>
      <c r="DTM931" s="34"/>
      <c r="DTT931" s="35"/>
      <c r="DTU931" s="34"/>
      <c r="DUB931" s="35"/>
      <c r="DUC931" s="34"/>
      <c r="DUJ931" s="35"/>
      <c r="DUK931" s="34"/>
      <c r="DUR931" s="35"/>
      <c r="DUS931" s="34"/>
      <c r="DUZ931" s="35"/>
      <c r="DVA931" s="34"/>
      <c r="DVH931" s="35"/>
      <c r="DVI931" s="34"/>
      <c r="DVP931" s="35"/>
      <c r="DVQ931" s="34"/>
      <c r="DVX931" s="35"/>
      <c r="DVY931" s="34"/>
      <c r="DWF931" s="35"/>
      <c r="DWG931" s="34"/>
      <c r="DWN931" s="35"/>
      <c r="DWO931" s="34"/>
      <c r="DWV931" s="35"/>
      <c r="DWW931" s="34"/>
      <c r="DXD931" s="35"/>
      <c r="DXE931" s="34"/>
      <c r="DXL931" s="35"/>
      <c r="DXM931" s="34"/>
      <c r="DXT931" s="35"/>
      <c r="DXU931" s="34"/>
      <c r="DYB931" s="35"/>
      <c r="DYC931" s="34"/>
      <c r="DYJ931" s="35"/>
      <c r="DYK931" s="34"/>
      <c r="DYR931" s="35"/>
      <c r="DYS931" s="34"/>
      <c r="DYZ931" s="35"/>
      <c r="DZA931" s="34"/>
      <c r="DZH931" s="35"/>
      <c r="DZI931" s="34"/>
      <c r="DZP931" s="35"/>
      <c r="DZQ931" s="34"/>
      <c r="DZX931" s="35"/>
      <c r="DZY931" s="34"/>
      <c r="EAF931" s="35"/>
      <c r="EAG931" s="34"/>
      <c r="EAN931" s="35"/>
      <c r="EAO931" s="34"/>
      <c r="EAV931" s="35"/>
      <c r="EAW931" s="34"/>
      <c r="EBD931" s="35"/>
      <c r="EBE931" s="34"/>
      <c r="EBL931" s="35"/>
      <c r="EBM931" s="34"/>
      <c r="EBT931" s="35"/>
      <c r="EBU931" s="34"/>
      <c r="ECB931" s="35"/>
      <c r="ECC931" s="34"/>
      <c r="ECJ931" s="35"/>
      <c r="ECK931" s="34"/>
      <c r="ECR931" s="35"/>
      <c r="ECS931" s="34"/>
      <c r="ECZ931" s="35"/>
      <c r="EDA931" s="34"/>
      <c r="EDH931" s="35"/>
      <c r="EDI931" s="34"/>
      <c r="EDP931" s="35"/>
      <c r="EDQ931" s="34"/>
      <c r="EDX931" s="35"/>
      <c r="EDY931" s="34"/>
      <c r="EEF931" s="35"/>
      <c r="EEG931" s="34"/>
      <c r="EEN931" s="35"/>
      <c r="EEO931" s="34"/>
      <c r="EEV931" s="35"/>
      <c r="EEW931" s="34"/>
      <c r="EFD931" s="35"/>
      <c r="EFE931" s="34"/>
      <c r="EFL931" s="35"/>
      <c r="EFM931" s="34"/>
      <c r="EFT931" s="35"/>
      <c r="EFU931" s="34"/>
      <c r="EGB931" s="35"/>
      <c r="EGC931" s="34"/>
      <c r="EGJ931" s="35"/>
      <c r="EGK931" s="34"/>
      <c r="EGR931" s="35"/>
      <c r="EGS931" s="34"/>
      <c r="EGZ931" s="35"/>
      <c r="EHA931" s="34"/>
      <c r="EHH931" s="35"/>
      <c r="EHI931" s="34"/>
      <c r="EHP931" s="35"/>
      <c r="EHQ931" s="34"/>
      <c r="EHX931" s="35"/>
      <c r="EHY931" s="34"/>
      <c r="EIF931" s="35"/>
      <c r="EIG931" s="34"/>
      <c r="EIN931" s="35"/>
      <c r="EIO931" s="34"/>
      <c r="EIV931" s="35"/>
      <c r="EIW931" s="34"/>
      <c r="EJD931" s="35"/>
      <c r="EJE931" s="34"/>
      <c r="EJL931" s="35"/>
      <c r="EJM931" s="34"/>
      <c r="EJT931" s="35"/>
      <c r="EJU931" s="34"/>
      <c r="EKB931" s="35"/>
      <c r="EKC931" s="34"/>
      <c r="EKJ931" s="35"/>
      <c r="EKK931" s="34"/>
      <c r="EKR931" s="35"/>
      <c r="EKS931" s="34"/>
      <c r="EKZ931" s="35"/>
      <c r="ELA931" s="34"/>
      <c r="ELH931" s="35"/>
      <c r="ELI931" s="34"/>
      <c r="ELP931" s="35"/>
      <c r="ELQ931" s="34"/>
      <c r="ELX931" s="35"/>
      <c r="ELY931" s="34"/>
      <c r="EMF931" s="35"/>
      <c r="EMG931" s="34"/>
      <c r="EMN931" s="35"/>
      <c r="EMO931" s="34"/>
      <c r="EMV931" s="35"/>
      <c r="EMW931" s="34"/>
      <c r="END931" s="35"/>
      <c r="ENE931" s="34"/>
      <c r="ENL931" s="35"/>
      <c r="ENM931" s="34"/>
      <c r="ENT931" s="35"/>
      <c r="ENU931" s="34"/>
      <c r="EOB931" s="35"/>
      <c r="EOC931" s="34"/>
      <c r="EOJ931" s="35"/>
      <c r="EOK931" s="34"/>
      <c r="EOR931" s="35"/>
      <c r="EOS931" s="34"/>
      <c r="EOZ931" s="35"/>
      <c r="EPA931" s="34"/>
      <c r="EPH931" s="35"/>
      <c r="EPI931" s="34"/>
      <c r="EPP931" s="35"/>
      <c r="EPQ931" s="34"/>
      <c r="EPX931" s="35"/>
      <c r="EPY931" s="34"/>
      <c r="EQF931" s="35"/>
      <c r="EQG931" s="34"/>
      <c r="EQN931" s="35"/>
      <c r="EQO931" s="34"/>
      <c r="EQV931" s="35"/>
      <c r="EQW931" s="34"/>
      <c r="ERD931" s="35"/>
      <c r="ERE931" s="34"/>
      <c r="ERL931" s="35"/>
      <c r="ERM931" s="34"/>
      <c r="ERT931" s="35"/>
      <c r="ERU931" s="34"/>
      <c r="ESB931" s="35"/>
      <c r="ESC931" s="34"/>
      <c r="ESJ931" s="35"/>
      <c r="ESK931" s="34"/>
      <c r="ESR931" s="35"/>
      <c r="ESS931" s="34"/>
      <c r="ESZ931" s="35"/>
      <c r="ETA931" s="34"/>
      <c r="ETH931" s="35"/>
      <c r="ETI931" s="34"/>
      <c r="ETP931" s="35"/>
      <c r="ETQ931" s="34"/>
      <c r="ETX931" s="35"/>
      <c r="ETY931" s="34"/>
      <c r="EUF931" s="35"/>
      <c r="EUG931" s="34"/>
      <c r="EUN931" s="35"/>
      <c r="EUO931" s="34"/>
      <c r="EUV931" s="35"/>
      <c r="EUW931" s="34"/>
      <c r="EVD931" s="35"/>
      <c r="EVE931" s="34"/>
      <c r="EVL931" s="35"/>
      <c r="EVM931" s="34"/>
      <c r="EVT931" s="35"/>
      <c r="EVU931" s="34"/>
      <c r="EWB931" s="35"/>
      <c r="EWC931" s="34"/>
      <c r="EWJ931" s="35"/>
      <c r="EWK931" s="34"/>
      <c r="EWR931" s="35"/>
      <c r="EWS931" s="34"/>
      <c r="EWZ931" s="35"/>
      <c r="EXA931" s="34"/>
      <c r="EXH931" s="35"/>
      <c r="EXI931" s="34"/>
      <c r="EXP931" s="35"/>
      <c r="EXQ931" s="34"/>
      <c r="EXX931" s="35"/>
      <c r="EXY931" s="34"/>
      <c r="EYF931" s="35"/>
      <c r="EYG931" s="34"/>
      <c r="EYN931" s="35"/>
      <c r="EYO931" s="34"/>
      <c r="EYV931" s="35"/>
      <c r="EYW931" s="34"/>
      <c r="EZD931" s="35"/>
      <c r="EZE931" s="34"/>
      <c r="EZL931" s="35"/>
      <c r="EZM931" s="34"/>
      <c r="EZT931" s="35"/>
      <c r="EZU931" s="34"/>
      <c r="FAB931" s="35"/>
      <c r="FAC931" s="34"/>
      <c r="FAJ931" s="35"/>
      <c r="FAK931" s="34"/>
      <c r="FAR931" s="35"/>
      <c r="FAS931" s="34"/>
      <c r="FAZ931" s="35"/>
      <c r="FBA931" s="34"/>
      <c r="FBH931" s="35"/>
      <c r="FBI931" s="34"/>
      <c r="FBP931" s="35"/>
      <c r="FBQ931" s="34"/>
      <c r="FBX931" s="35"/>
      <c r="FBY931" s="34"/>
      <c r="FCF931" s="35"/>
      <c r="FCG931" s="34"/>
      <c r="FCN931" s="35"/>
      <c r="FCO931" s="34"/>
      <c r="FCV931" s="35"/>
      <c r="FCW931" s="34"/>
      <c r="FDD931" s="35"/>
      <c r="FDE931" s="34"/>
      <c r="FDL931" s="35"/>
      <c r="FDM931" s="34"/>
      <c r="FDT931" s="35"/>
      <c r="FDU931" s="34"/>
      <c r="FEB931" s="35"/>
      <c r="FEC931" s="34"/>
      <c r="FEJ931" s="35"/>
      <c r="FEK931" s="34"/>
      <c r="FER931" s="35"/>
      <c r="FES931" s="34"/>
      <c r="FEZ931" s="35"/>
      <c r="FFA931" s="34"/>
      <c r="FFH931" s="35"/>
      <c r="FFI931" s="34"/>
      <c r="FFP931" s="35"/>
      <c r="FFQ931" s="34"/>
      <c r="FFX931" s="35"/>
      <c r="FFY931" s="34"/>
      <c r="FGF931" s="35"/>
      <c r="FGG931" s="34"/>
      <c r="FGN931" s="35"/>
      <c r="FGO931" s="34"/>
      <c r="FGV931" s="35"/>
      <c r="FGW931" s="34"/>
      <c r="FHD931" s="35"/>
      <c r="FHE931" s="34"/>
      <c r="FHL931" s="35"/>
      <c r="FHM931" s="34"/>
      <c r="FHT931" s="35"/>
      <c r="FHU931" s="34"/>
      <c r="FIB931" s="35"/>
      <c r="FIC931" s="34"/>
      <c r="FIJ931" s="35"/>
      <c r="FIK931" s="34"/>
      <c r="FIR931" s="35"/>
      <c r="FIS931" s="34"/>
      <c r="FIZ931" s="35"/>
      <c r="FJA931" s="34"/>
      <c r="FJH931" s="35"/>
      <c r="FJI931" s="34"/>
      <c r="FJP931" s="35"/>
      <c r="FJQ931" s="34"/>
      <c r="FJX931" s="35"/>
      <c r="FJY931" s="34"/>
      <c r="FKF931" s="35"/>
      <c r="FKG931" s="34"/>
      <c r="FKN931" s="35"/>
      <c r="FKO931" s="34"/>
      <c r="FKV931" s="35"/>
      <c r="FKW931" s="34"/>
      <c r="FLD931" s="35"/>
      <c r="FLE931" s="34"/>
      <c r="FLL931" s="35"/>
      <c r="FLM931" s="34"/>
      <c r="FLT931" s="35"/>
      <c r="FLU931" s="34"/>
      <c r="FMB931" s="35"/>
      <c r="FMC931" s="34"/>
      <c r="FMJ931" s="35"/>
      <c r="FMK931" s="34"/>
      <c r="FMR931" s="35"/>
      <c r="FMS931" s="34"/>
      <c r="FMZ931" s="35"/>
      <c r="FNA931" s="34"/>
      <c r="FNH931" s="35"/>
      <c r="FNI931" s="34"/>
      <c r="FNP931" s="35"/>
      <c r="FNQ931" s="34"/>
      <c r="FNX931" s="35"/>
      <c r="FNY931" s="34"/>
      <c r="FOF931" s="35"/>
      <c r="FOG931" s="34"/>
      <c r="FON931" s="35"/>
      <c r="FOO931" s="34"/>
      <c r="FOV931" s="35"/>
      <c r="FOW931" s="34"/>
      <c r="FPD931" s="35"/>
      <c r="FPE931" s="34"/>
      <c r="FPL931" s="35"/>
      <c r="FPM931" s="34"/>
      <c r="FPT931" s="35"/>
      <c r="FPU931" s="34"/>
      <c r="FQB931" s="35"/>
      <c r="FQC931" s="34"/>
      <c r="FQJ931" s="35"/>
      <c r="FQK931" s="34"/>
      <c r="FQR931" s="35"/>
      <c r="FQS931" s="34"/>
      <c r="FQZ931" s="35"/>
      <c r="FRA931" s="34"/>
      <c r="FRH931" s="35"/>
      <c r="FRI931" s="34"/>
      <c r="FRP931" s="35"/>
      <c r="FRQ931" s="34"/>
      <c r="FRX931" s="35"/>
      <c r="FRY931" s="34"/>
      <c r="FSF931" s="35"/>
      <c r="FSG931" s="34"/>
      <c r="FSN931" s="35"/>
      <c r="FSO931" s="34"/>
      <c r="FSV931" s="35"/>
      <c r="FSW931" s="34"/>
      <c r="FTD931" s="35"/>
      <c r="FTE931" s="34"/>
      <c r="FTL931" s="35"/>
      <c r="FTM931" s="34"/>
      <c r="FTT931" s="35"/>
      <c r="FTU931" s="34"/>
      <c r="FUB931" s="35"/>
      <c r="FUC931" s="34"/>
      <c r="FUJ931" s="35"/>
      <c r="FUK931" s="34"/>
      <c r="FUR931" s="35"/>
      <c r="FUS931" s="34"/>
      <c r="FUZ931" s="35"/>
      <c r="FVA931" s="34"/>
      <c r="FVH931" s="35"/>
      <c r="FVI931" s="34"/>
      <c r="FVP931" s="35"/>
      <c r="FVQ931" s="34"/>
      <c r="FVX931" s="35"/>
      <c r="FVY931" s="34"/>
      <c r="FWF931" s="35"/>
      <c r="FWG931" s="34"/>
      <c r="FWN931" s="35"/>
      <c r="FWO931" s="34"/>
      <c r="FWV931" s="35"/>
      <c r="FWW931" s="34"/>
      <c r="FXD931" s="35"/>
      <c r="FXE931" s="34"/>
      <c r="FXL931" s="35"/>
      <c r="FXM931" s="34"/>
      <c r="FXT931" s="35"/>
      <c r="FXU931" s="34"/>
      <c r="FYB931" s="35"/>
      <c r="FYC931" s="34"/>
      <c r="FYJ931" s="35"/>
      <c r="FYK931" s="34"/>
      <c r="FYR931" s="35"/>
      <c r="FYS931" s="34"/>
      <c r="FYZ931" s="35"/>
      <c r="FZA931" s="34"/>
      <c r="FZH931" s="35"/>
      <c r="FZI931" s="34"/>
      <c r="FZP931" s="35"/>
      <c r="FZQ931" s="34"/>
      <c r="FZX931" s="35"/>
      <c r="FZY931" s="34"/>
      <c r="GAF931" s="35"/>
      <c r="GAG931" s="34"/>
      <c r="GAN931" s="35"/>
      <c r="GAO931" s="34"/>
      <c r="GAV931" s="35"/>
      <c r="GAW931" s="34"/>
      <c r="GBD931" s="35"/>
      <c r="GBE931" s="34"/>
      <c r="GBL931" s="35"/>
      <c r="GBM931" s="34"/>
      <c r="GBT931" s="35"/>
      <c r="GBU931" s="34"/>
      <c r="GCB931" s="35"/>
      <c r="GCC931" s="34"/>
      <c r="GCJ931" s="35"/>
      <c r="GCK931" s="34"/>
      <c r="GCR931" s="35"/>
      <c r="GCS931" s="34"/>
      <c r="GCZ931" s="35"/>
      <c r="GDA931" s="34"/>
      <c r="GDH931" s="35"/>
      <c r="GDI931" s="34"/>
      <c r="GDP931" s="35"/>
      <c r="GDQ931" s="34"/>
      <c r="GDX931" s="35"/>
      <c r="GDY931" s="34"/>
      <c r="GEF931" s="35"/>
      <c r="GEG931" s="34"/>
      <c r="GEN931" s="35"/>
      <c r="GEO931" s="34"/>
      <c r="GEV931" s="35"/>
      <c r="GEW931" s="34"/>
      <c r="GFD931" s="35"/>
      <c r="GFE931" s="34"/>
      <c r="GFL931" s="35"/>
      <c r="GFM931" s="34"/>
      <c r="GFT931" s="35"/>
      <c r="GFU931" s="34"/>
      <c r="GGB931" s="35"/>
      <c r="GGC931" s="34"/>
      <c r="GGJ931" s="35"/>
      <c r="GGK931" s="34"/>
      <c r="GGR931" s="35"/>
      <c r="GGS931" s="34"/>
      <c r="GGZ931" s="35"/>
      <c r="GHA931" s="34"/>
      <c r="GHH931" s="35"/>
      <c r="GHI931" s="34"/>
      <c r="GHP931" s="35"/>
      <c r="GHQ931" s="34"/>
      <c r="GHX931" s="35"/>
      <c r="GHY931" s="34"/>
      <c r="GIF931" s="35"/>
      <c r="GIG931" s="34"/>
      <c r="GIN931" s="35"/>
      <c r="GIO931" s="34"/>
      <c r="GIV931" s="35"/>
      <c r="GIW931" s="34"/>
      <c r="GJD931" s="35"/>
      <c r="GJE931" s="34"/>
      <c r="GJL931" s="35"/>
      <c r="GJM931" s="34"/>
      <c r="GJT931" s="35"/>
      <c r="GJU931" s="34"/>
      <c r="GKB931" s="35"/>
      <c r="GKC931" s="34"/>
      <c r="GKJ931" s="35"/>
      <c r="GKK931" s="34"/>
      <c r="GKR931" s="35"/>
      <c r="GKS931" s="34"/>
      <c r="GKZ931" s="35"/>
      <c r="GLA931" s="34"/>
      <c r="GLH931" s="35"/>
      <c r="GLI931" s="34"/>
      <c r="GLP931" s="35"/>
      <c r="GLQ931" s="34"/>
      <c r="GLX931" s="35"/>
      <c r="GLY931" s="34"/>
      <c r="GMF931" s="35"/>
      <c r="GMG931" s="34"/>
      <c r="GMN931" s="35"/>
      <c r="GMO931" s="34"/>
      <c r="GMV931" s="35"/>
      <c r="GMW931" s="34"/>
      <c r="GND931" s="35"/>
      <c r="GNE931" s="34"/>
      <c r="GNL931" s="35"/>
      <c r="GNM931" s="34"/>
      <c r="GNT931" s="35"/>
      <c r="GNU931" s="34"/>
      <c r="GOB931" s="35"/>
      <c r="GOC931" s="34"/>
      <c r="GOJ931" s="35"/>
      <c r="GOK931" s="34"/>
      <c r="GOR931" s="35"/>
      <c r="GOS931" s="34"/>
      <c r="GOZ931" s="35"/>
      <c r="GPA931" s="34"/>
      <c r="GPH931" s="35"/>
      <c r="GPI931" s="34"/>
      <c r="GPP931" s="35"/>
      <c r="GPQ931" s="34"/>
      <c r="GPX931" s="35"/>
      <c r="GPY931" s="34"/>
      <c r="GQF931" s="35"/>
      <c r="GQG931" s="34"/>
      <c r="GQN931" s="35"/>
      <c r="GQO931" s="34"/>
      <c r="GQV931" s="35"/>
      <c r="GQW931" s="34"/>
      <c r="GRD931" s="35"/>
      <c r="GRE931" s="34"/>
      <c r="GRL931" s="35"/>
      <c r="GRM931" s="34"/>
      <c r="GRT931" s="35"/>
      <c r="GRU931" s="34"/>
      <c r="GSB931" s="35"/>
      <c r="GSC931" s="34"/>
      <c r="GSJ931" s="35"/>
      <c r="GSK931" s="34"/>
      <c r="GSR931" s="35"/>
      <c r="GSS931" s="34"/>
      <c r="GSZ931" s="35"/>
      <c r="GTA931" s="34"/>
      <c r="GTH931" s="35"/>
      <c r="GTI931" s="34"/>
      <c r="GTP931" s="35"/>
      <c r="GTQ931" s="34"/>
      <c r="GTX931" s="35"/>
      <c r="GTY931" s="34"/>
      <c r="GUF931" s="35"/>
      <c r="GUG931" s="34"/>
      <c r="GUN931" s="35"/>
      <c r="GUO931" s="34"/>
      <c r="GUV931" s="35"/>
      <c r="GUW931" s="34"/>
      <c r="GVD931" s="35"/>
      <c r="GVE931" s="34"/>
      <c r="GVL931" s="35"/>
      <c r="GVM931" s="34"/>
      <c r="GVT931" s="35"/>
      <c r="GVU931" s="34"/>
      <c r="GWB931" s="35"/>
      <c r="GWC931" s="34"/>
      <c r="GWJ931" s="35"/>
      <c r="GWK931" s="34"/>
      <c r="GWR931" s="35"/>
      <c r="GWS931" s="34"/>
      <c r="GWZ931" s="35"/>
      <c r="GXA931" s="34"/>
      <c r="GXH931" s="35"/>
      <c r="GXI931" s="34"/>
      <c r="GXP931" s="35"/>
      <c r="GXQ931" s="34"/>
      <c r="GXX931" s="35"/>
      <c r="GXY931" s="34"/>
      <c r="GYF931" s="35"/>
      <c r="GYG931" s="34"/>
      <c r="GYN931" s="35"/>
      <c r="GYO931" s="34"/>
      <c r="GYV931" s="35"/>
      <c r="GYW931" s="34"/>
      <c r="GZD931" s="35"/>
      <c r="GZE931" s="34"/>
      <c r="GZL931" s="35"/>
      <c r="GZM931" s="34"/>
      <c r="GZT931" s="35"/>
      <c r="GZU931" s="34"/>
      <c r="HAB931" s="35"/>
      <c r="HAC931" s="34"/>
      <c r="HAJ931" s="35"/>
      <c r="HAK931" s="34"/>
      <c r="HAR931" s="35"/>
      <c r="HAS931" s="34"/>
      <c r="HAZ931" s="35"/>
      <c r="HBA931" s="34"/>
      <c r="HBH931" s="35"/>
      <c r="HBI931" s="34"/>
      <c r="HBP931" s="35"/>
      <c r="HBQ931" s="34"/>
      <c r="HBX931" s="35"/>
      <c r="HBY931" s="34"/>
      <c r="HCF931" s="35"/>
      <c r="HCG931" s="34"/>
      <c r="HCN931" s="35"/>
      <c r="HCO931" s="34"/>
      <c r="HCV931" s="35"/>
      <c r="HCW931" s="34"/>
      <c r="HDD931" s="35"/>
      <c r="HDE931" s="34"/>
      <c r="HDL931" s="35"/>
      <c r="HDM931" s="34"/>
      <c r="HDT931" s="35"/>
      <c r="HDU931" s="34"/>
      <c r="HEB931" s="35"/>
      <c r="HEC931" s="34"/>
      <c r="HEJ931" s="35"/>
      <c r="HEK931" s="34"/>
      <c r="HER931" s="35"/>
      <c r="HES931" s="34"/>
      <c r="HEZ931" s="35"/>
      <c r="HFA931" s="34"/>
      <c r="HFH931" s="35"/>
      <c r="HFI931" s="34"/>
      <c r="HFP931" s="35"/>
      <c r="HFQ931" s="34"/>
      <c r="HFX931" s="35"/>
      <c r="HFY931" s="34"/>
      <c r="HGF931" s="35"/>
      <c r="HGG931" s="34"/>
      <c r="HGN931" s="35"/>
      <c r="HGO931" s="34"/>
      <c r="HGV931" s="35"/>
      <c r="HGW931" s="34"/>
      <c r="HHD931" s="35"/>
      <c r="HHE931" s="34"/>
      <c r="HHL931" s="35"/>
      <c r="HHM931" s="34"/>
      <c r="HHT931" s="35"/>
      <c r="HHU931" s="34"/>
      <c r="HIB931" s="35"/>
      <c r="HIC931" s="34"/>
      <c r="HIJ931" s="35"/>
      <c r="HIK931" s="34"/>
      <c r="HIR931" s="35"/>
      <c r="HIS931" s="34"/>
      <c r="HIZ931" s="35"/>
      <c r="HJA931" s="34"/>
      <c r="HJH931" s="35"/>
      <c r="HJI931" s="34"/>
      <c r="HJP931" s="35"/>
      <c r="HJQ931" s="34"/>
      <c r="HJX931" s="35"/>
      <c r="HJY931" s="34"/>
      <c r="HKF931" s="35"/>
      <c r="HKG931" s="34"/>
      <c r="HKN931" s="35"/>
      <c r="HKO931" s="34"/>
      <c r="HKV931" s="35"/>
      <c r="HKW931" s="34"/>
      <c r="HLD931" s="35"/>
      <c r="HLE931" s="34"/>
      <c r="HLL931" s="35"/>
      <c r="HLM931" s="34"/>
      <c r="HLT931" s="35"/>
      <c r="HLU931" s="34"/>
      <c r="HMB931" s="35"/>
      <c r="HMC931" s="34"/>
      <c r="HMJ931" s="35"/>
      <c r="HMK931" s="34"/>
      <c r="HMR931" s="35"/>
      <c r="HMS931" s="34"/>
      <c r="HMZ931" s="35"/>
      <c r="HNA931" s="34"/>
      <c r="HNH931" s="35"/>
      <c r="HNI931" s="34"/>
      <c r="HNP931" s="35"/>
      <c r="HNQ931" s="34"/>
      <c r="HNX931" s="35"/>
      <c r="HNY931" s="34"/>
      <c r="HOF931" s="35"/>
      <c r="HOG931" s="34"/>
      <c r="HON931" s="35"/>
      <c r="HOO931" s="34"/>
      <c r="HOV931" s="35"/>
      <c r="HOW931" s="34"/>
      <c r="HPD931" s="35"/>
      <c r="HPE931" s="34"/>
      <c r="HPL931" s="35"/>
      <c r="HPM931" s="34"/>
      <c r="HPT931" s="35"/>
      <c r="HPU931" s="34"/>
      <c r="HQB931" s="35"/>
      <c r="HQC931" s="34"/>
      <c r="HQJ931" s="35"/>
      <c r="HQK931" s="34"/>
      <c r="HQR931" s="35"/>
      <c r="HQS931" s="34"/>
      <c r="HQZ931" s="35"/>
      <c r="HRA931" s="34"/>
      <c r="HRH931" s="35"/>
      <c r="HRI931" s="34"/>
      <c r="HRP931" s="35"/>
      <c r="HRQ931" s="34"/>
      <c r="HRX931" s="35"/>
      <c r="HRY931" s="34"/>
      <c r="HSF931" s="35"/>
      <c r="HSG931" s="34"/>
      <c r="HSN931" s="35"/>
      <c r="HSO931" s="34"/>
      <c r="HSV931" s="35"/>
      <c r="HSW931" s="34"/>
      <c r="HTD931" s="35"/>
      <c r="HTE931" s="34"/>
      <c r="HTL931" s="35"/>
      <c r="HTM931" s="34"/>
      <c r="HTT931" s="35"/>
      <c r="HTU931" s="34"/>
      <c r="HUB931" s="35"/>
      <c r="HUC931" s="34"/>
      <c r="HUJ931" s="35"/>
      <c r="HUK931" s="34"/>
      <c r="HUR931" s="35"/>
      <c r="HUS931" s="34"/>
      <c r="HUZ931" s="35"/>
      <c r="HVA931" s="34"/>
      <c r="HVH931" s="35"/>
      <c r="HVI931" s="34"/>
      <c r="HVP931" s="35"/>
      <c r="HVQ931" s="34"/>
      <c r="HVX931" s="35"/>
      <c r="HVY931" s="34"/>
      <c r="HWF931" s="35"/>
      <c r="HWG931" s="34"/>
      <c r="HWN931" s="35"/>
      <c r="HWO931" s="34"/>
      <c r="HWV931" s="35"/>
      <c r="HWW931" s="34"/>
      <c r="HXD931" s="35"/>
      <c r="HXE931" s="34"/>
      <c r="HXL931" s="35"/>
      <c r="HXM931" s="34"/>
      <c r="HXT931" s="35"/>
      <c r="HXU931" s="34"/>
      <c r="HYB931" s="35"/>
      <c r="HYC931" s="34"/>
      <c r="HYJ931" s="35"/>
      <c r="HYK931" s="34"/>
      <c r="HYR931" s="35"/>
      <c r="HYS931" s="34"/>
      <c r="HYZ931" s="35"/>
      <c r="HZA931" s="34"/>
      <c r="HZH931" s="35"/>
      <c r="HZI931" s="34"/>
      <c r="HZP931" s="35"/>
      <c r="HZQ931" s="34"/>
      <c r="HZX931" s="35"/>
      <c r="HZY931" s="34"/>
      <c r="IAF931" s="35"/>
      <c r="IAG931" s="34"/>
      <c r="IAN931" s="35"/>
      <c r="IAO931" s="34"/>
      <c r="IAV931" s="35"/>
      <c r="IAW931" s="34"/>
      <c r="IBD931" s="35"/>
      <c r="IBE931" s="34"/>
      <c r="IBL931" s="35"/>
      <c r="IBM931" s="34"/>
      <c r="IBT931" s="35"/>
      <c r="IBU931" s="34"/>
      <c r="ICB931" s="35"/>
      <c r="ICC931" s="34"/>
      <c r="ICJ931" s="35"/>
      <c r="ICK931" s="34"/>
      <c r="ICR931" s="35"/>
      <c r="ICS931" s="34"/>
      <c r="ICZ931" s="35"/>
      <c r="IDA931" s="34"/>
      <c r="IDH931" s="35"/>
      <c r="IDI931" s="34"/>
      <c r="IDP931" s="35"/>
      <c r="IDQ931" s="34"/>
      <c r="IDX931" s="35"/>
      <c r="IDY931" s="34"/>
      <c r="IEF931" s="35"/>
      <c r="IEG931" s="34"/>
      <c r="IEN931" s="35"/>
      <c r="IEO931" s="34"/>
      <c r="IEV931" s="35"/>
      <c r="IEW931" s="34"/>
      <c r="IFD931" s="35"/>
      <c r="IFE931" s="34"/>
      <c r="IFL931" s="35"/>
      <c r="IFM931" s="34"/>
      <c r="IFT931" s="35"/>
      <c r="IFU931" s="34"/>
      <c r="IGB931" s="35"/>
      <c r="IGC931" s="34"/>
      <c r="IGJ931" s="35"/>
      <c r="IGK931" s="34"/>
      <c r="IGR931" s="35"/>
      <c r="IGS931" s="34"/>
      <c r="IGZ931" s="35"/>
      <c r="IHA931" s="34"/>
      <c r="IHH931" s="35"/>
      <c r="IHI931" s="34"/>
      <c r="IHP931" s="35"/>
      <c r="IHQ931" s="34"/>
      <c r="IHX931" s="35"/>
      <c r="IHY931" s="34"/>
      <c r="IIF931" s="35"/>
      <c r="IIG931" s="34"/>
      <c r="IIN931" s="35"/>
      <c r="IIO931" s="34"/>
      <c r="IIV931" s="35"/>
      <c r="IIW931" s="34"/>
      <c r="IJD931" s="35"/>
      <c r="IJE931" s="34"/>
      <c r="IJL931" s="35"/>
      <c r="IJM931" s="34"/>
      <c r="IJT931" s="35"/>
      <c r="IJU931" s="34"/>
      <c r="IKB931" s="35"/>
      <c r="IKC931" s="34"/>
      <c r="IKJ931" s="35"/>
      <c r="IKK931" s="34"/>
      <c r="IKR931" s="35"/>
      <c r="IKS931" s="34"/>
      <c r="IKZ931" s="35"/>
      <c r="ILA931" s="34"/>
      <c r="ILH931" s="35"/>
      <c r="ILI931" s="34"/>
      <c r="ILP931" s="35"/>
      <c r="ILQ931" s="34"/>
      <c r="ILX931" s="35"/>
      <c r="ILY931" s="34"/>
      <c r="IMF931" s="35"/>
      <c r="IMG931" s="34"/>
      <c r="IMN931" s="35"/>
      <c r="IMO931" s="34"/>
      <c r="IMV931" s="35"/>
      <c r="IMW931" s="34"/>
      <c r="IND931" s="35"/>
      <c r="INE931" s="34"/>
      <c r="INL931" s="35"/>
      <c r="INM931" s="34"/>
      <c r="INT931" s="35"/>
      <c r="INU931" s="34"/>
      <c r="IOB931" s="35"/>
      <c r="IOC931" s="34"/>
      <c r="IOJ931" s="35"/>
      <c r="IOK931" s="34"/>
      <c r="IOR931" s="35"/>
      <c r="IOS931" s="34"/>
      <c r="IOZ931" s="35"/>
      <c r="IPA931" s="34"/>
      <c r="IPH931" s="35"/>
      <c r="IPI931" s="34"/>
      <c r="IPP931" s="35"/>
      <c r="IPQ931" s="34"/>
      <c r="IPX931" s="35"/>
      <c r="IPY931" s="34"/>
      <c r="IQF931" s="35"/>
      <c r="IQG931" s="34"/>
      <c r="IQN931" s="35"/>
      <c r="IQO931" s="34"/>
      <c r="IQV931" s="35"/>
      <c r="IQW931" s="34"/>
      <c r="IRD931" s="35"/>
      <c r="IRE931" s="34"/>
      <c r="IRL931" s="35"/>
      <c r="IRM931" s="34"/>
      <c r="IRT931" s="35"/>
      <c r="IRU931" s="34"/>
      <c r="ISB931" s="35"/>
      <c r="ISC931" s="34"/>
      <c r="ISJ931" s="35"/>
      <c r="ISK931" s="34"/>
      <c r="ISR931" s="35"/>
      <c r="ISS931" s="34"/>
      <c r="ISZ931" s="35"/>
      <c r="ITA931" s="34"/>
      <c r="ITH931" s="35"/>
      <c r="ITI931" s="34"/>
      <c r="ITP931" s="35"/>
      <c r="ITQ931" s="34"/>
      <c r="ITX931" s="35"/>
      <c r="ITY931" s="34"/>
      <c r="IUF931" s="35"/>
      <c r="IUG931" s="34"/>
      <c r="IUN931" s="35"/>
      <c r="IUO931" s="34"/>
      <c r="IUV931" s="35"/>
      <c r="IUW931" s="34"/>
      <c r="IVD931" s="35"/>
      <c r="IVE931" s="34"/>
      <c r="IVL931" s="35"/>
      <c r="IVM931" s="34"/>
      <c r="IVT931" s="35"/>
      <c r="IVU931" s="34"/>
      <c r="IWB931" s="35"/>
      <c r="IWC931" s="34"/>
      <c r="IWJ931" s="35"/>
      <c r="IWK931" s="34"/>
      <c r="IWR931" s="35"/>
      <c r="IWS931" s="34"/>
      <c r="IWZ931" s="35"/>
      <c r="IXA931" s="34"/>
      <c r="IXH931" s="35"/>
      <c r="IXI931" s="34"/>
      <c r="IXP931" s="35"/>
      <c r="IXQ931" s="34"/>
      <c r="IXX931" s="35"/>
      <c r="IXY931" s="34"/>
      <c r="IYF931" s="35"/>
      <c r="IYG931" s="34"/>
      <c r="IYN931" s="35"/>
      <c r="IYO931" s="34"/>
      <c r="IYV931" s="35"/>
      <c r="IYW931" s="34"/>
      <c r="IZD931" s="35"/>
      <c r="IZE931" s="34"/>
      <c r="IZL931" s="35"/>
      <c r="IZM931" s="34"/>
      <c r="IZT931" s="35"/>
      <c r="IZU931" s="34"/>
      <c r="JAB931" s="35"/>
      <c r="JAC931" s="34"/>
      <c r="JAJ931" s="35"/>
      <c r="JAK931" s="34"/>
      <c r="JAR931" s="35"/>
      <c r="JAS931" s="34"/>
      <c r="JAZ931" s="35"/>
      <c r="JBA931" s="34"/>
      <c r="JBH931" s="35"/>
      <c r="JBI931" s="34"/>
      <c r="JBP931" s="35"/>
      <c r="JBQ931" s="34"/>
      <c r="JBX931" s="35"/>
      <c r="JBY931" s="34"/>
      <c r="JCF931" s="35"/>
      <c r="JCG931" s="34"/>
      <c r="JCN931" s="35"/>
      <c r="JCO931" s="34"/>
      <c r="JCV931" s="35"/>
      <c r="JCW931" s="34"/>
      <c r="JDD931" s="35"/>
      <c r="JDE931" s="34"/>
      <c r="JDL931" s="35"/>
      <c r="JDM931" s="34"/>
      <c r="JDT931" s="35"/>
      <c r="JDU931" s="34"/>
      <c r="JEB931" s="35"/>
      <c r="JEC931" s="34"/>
      <c r="JEJ931" s="35"/>
      <c r="JEK931" s="34"/>
      <c r="JER931" s="35"/>
      <c r="JES931" s="34"/>
      <c r="JEZ931" s="35"/>
      <c r="JFA931" s="34"/>
      <c r="JFH931" s="35"/>
      <c r="JFI931" s="34"/>
      <c r="JFP931" s="35"/>
      <c r="JFQ931" s="34"/>
      <c r="JFX931" s="35"/>
      <c r="JFY931" s="34"/>
      <c r="JGF931" s="35"/>
      <c r="JGG931" s="34"/>
      <c r="JGN931" s="35"/>
      <c r="JGO931" s="34"/>
      <c r="JGV931" s="35"/>
      <c r="JGW931" s="34"/>
      <c r="JHD931" s="35"/>
      <c r="JHE931" s="34"/>
      <c r="JHL931" s="35"/>
      <c r="JHM931" s="34"/>
      <c r="JHT931" s="35"/>
      <c r="JHU931" s="34"/>
      <c r="JIB931" s="35"/>
      <c r="JIC931" s="34"/>
      <c r="JIJ931" s="35"/>
      <c r="JIK931" s="34"/>
      <c r="JIR931" s="35"/>
      <c r="JIS931" s="34"/>
      <c r="JIZ931" s="35"/>
      <c r="JJA931" s="34"/>
      <c r="JJH931" s="35"/>
      <c r="JJI931" s="34"/>
      <c r="JJP931" s="35"/>
      <c r="JJQ931" s="34"/>
      <c r="JJX931" s="35"/>
      <c r="JJY931" s="34"/>
      <c r="JKF931" s="35"/>
      <c r="JKG931" s="34"/>
      <c r="JKN931" s="35"/>
      <c r="JKO931" s="34"/>
      <c r="JKV931" s="35"/>
      <c r="JKW931" s="34"/>
      <c r="JLD931" s="35"/>
      <c r="JLE931" s="34"/>
      <c r="JLL931" s="35"/>
      <c r="JLM931" s="34"/>
      <c r="JLT931" s="35"/>
      <c r="JLU931" s="34"/>
      <c r="JMB931" s="35"/>
      <c r="JMC931" s="34"/>
      <c r="JMJ931" s="35"/>
      <c r="JMK931" s="34"/>
      <c r="JMR931" s="35"/>
      <c r="JMS931" s="34"/>
      <c r="JMZ931" s="35"/>
      <c r="JNA931" s="34"/>
      <c r="JNH931" s="35"/>
      <c r="JNI931" s="34"/>
      <c r="JNP931" s="35"/>
      <c r="JNQ931" s="34"/>
      <c r="JNX931" s="35"/>
      <c r="JNY931" s="34"/>
      <c r="JOF931" s="35"/>
      <c r="JOG931" s="34"/>
      <c r="JON931" s="35"/>
      <c r="JOO931" s="34"/>
      <c r="JOV931" s="35"/>
      <c r="JOW931" s="34"/>
      <c r="JPD931" s="35"/>
      <c r="JPE931" s="34"/>
      <c r="JPL931" s="35"/>
      <c r="JPM931" s="34"/>
      <c r="JPT931" s="35"/>
      <c r="JPU931" s="34"/>
      <c r="JQB931" s="35"/>
      <c r="JQC931" s="34"/>
      <c r="JQJ931" s="35"/>
      <c r="JQK931" s="34"/>
      <c r="JQR931" s="35"/>
      <c r="JQS931" s="34"/>
      <c r="JQZ931" s="35"/>
      <c r="JRA931" s="34"/>
      <c r="JRH931" s="35"/>
      <c r="JRI931" s="34"/>
      <c r="JRP931" s="35"/>
      <c r="JRQ931" s="34"/>
      <c r="JRX931" s="35"/>
      <c r="JRY931" s="34"/>
      <c r="JSF931" s="35"/>
      <c r="JSG931" s="34"/>
      <c r="JSN931" s="35"/>
      <c r="JSO931" s="34"/>
      <c r="JSV931" s="35"/>
      <c r="JSW931" s="34"/>
      <c r="JTD931" s="35"/>
      <c r="JTE931" s="34"/>
      <c r="JTL931" s="35"/>
      <c r="JTM931" s="34"/>
      <c r="JTT931" s="35"/>
      <c r="JTU931" s="34"/>
      <c r="JUB931" s="35"/>
      <c r="JUC931" s="34"/>
      <c r="JUJ931" s="35"/>
      <c r="JUK931" s="34"/>
      <c r="JUR931" s="35"/>
      <c r="JUS931" s="34"/>
      <c r="JUZ931" s="35"/>
      <c r="JVA931" s="34"/>
      <c r="JVH931" s="35"/>
      <c r="JVI931" s="34"/>
      <c r="JVP931" s="35"/>
      <c r="JVQ931" s="34"/>
      <c r="JVX931" s="35"/>
      <c r="JVY931" s="34"/>
      <c r="JWF931" s="35"/>
      <c r="JWG931" s="34"/>
      <c r="JWN931" s="35"/>
      <c r="JWO931" s="34"/>
      <c r="JWV931" s="35"/>
      <c r="JWW931" s="34"/>
      <c r="JXD931" s="35"/>
      <c r="JXE931" s="34"/>
      <c r="JXL931" s="35"/>
      <c r="JXM931" s="34"/>
      <c r="JXT931" s="35"/>
      <c r="JXU931" s="34"/>
      <c r="JYB931" s="35"/>
      <c r="JYC931" s="34"/>
      <c r="JYJ931" s="35"/>
      <c r="JYK931" s="34"/>
      <c r="JYR931" s="35"/>
      <c r="JYS931" s="34"/>
      <c r="JYZ931" s="35"/>
      <c r="JZA931" s="34"/>
      <c r="JZH931" s="35"/>
      <c r="JZI931" s="34"/>
      <c r="JZP931" s="35"/>
      <c r="JZQ931" s="34"/>
      <c r="JZX931" s="35"/>
      <c r="JZY931" s="34"/>
      <c r="KAF931" s="35"/>
      <c r="KAG931" s="34"/>
      <c r="KAN931" s="35"/>
      <c r="KAO931" s="34"/>
      <c r="KAV931" s="35"/>
      <c r="KAW931" s="34"/>
      <c r="KBD931" s="35"/>
      <c r="KBE931" s="34"/>
      <c r="KBL931" s="35"/>
      <c r="KBM931" s="34"/>
      <c r="KBT931" s="35"/>
      <c r="KBU931" s="34"/>
      <c r="KCB931" s="35"/>
      <c r="KCC931" s="34"/>
      <c r="KCJ931" s="35"/>
      <c r="KCK931" s="34"/>
      <c r="KCR931" s="35"/>
      <c r="KCS931" s="34"/>
      <c r="KCZ931" s="35"/>
      <c r="KDA931" s="34"/>
      <c r="KDH931" s="35"/>
      <c r="KDI931" s="34"/>
      <c r="KDP931" s="35"/>
      <c r="KDQ931" s="34"/>
      <c r="KDX931" s="35"/>
      <c r="KDY931" s="34"/>
      <c r="KEF931" s="35"/>
      <c r="KEG931" s="34"/>
      <c r="KEN931" s="35"/>
      <c r="KEO931" s="34"/>
      <c r="KEV931" s="35"/>
      <c r="KEW931" s="34"/>
      <c r="KFD931" s="35"/>
      <c r="KFE931" s="34"/>
      <c r="KFL931" s="35"/>
      <c r="KFM931" s="34"/>
      <c r="KFT931" s="35"/>
      <c r="KFU931" s="34"/>
      <c r="KGB931" s="35"/>
      <c r="KGC931" s="34"/>
      <c r="KGJ931" s="35"/>
      <c r="KGK931" s="34"/>
      <c r="KGR931" s="35"/>
      <c r="KGS931" s="34"/>
      <c r="KGZ931" s="35"/>
      <c r="KHA931" s="34"/>
      <c r="KHH931" s="35"/>
      <c r="KHI931" s="34"/>
      <c r="KHP931" s="35"/>
      <c r="KHQ931" s="34"/>
      <c r="KHX931" s="35"/>
      <c r="KHY931" s="34"/>
      <c r="KIF931" s="35"/>
      <c r="KIG931" s="34"/>
      <c r="KIN931" s="35"/>
      <c r="KIO931" s="34"/>
      <c r="KIV931" s="35"/>
      <c r="KIW931" s="34"/>
      <c r="KJD931" s="35"/>
      <c r="KJE931" s="34"/>
      <c r="KJL931" s="35"/>
      <c r="KJM931" s="34"/>
      <c r="KJT931" s="35"/>
      <c r="KJU931" s="34"/>
      <c r="KKB931" s="35"/>
      <c r="KKC931" s="34"/>
      <c r="KKJ931" s="35"/>
      <c r="KKK931" s="34"/>
      <c r="KKR931" s="35"/>
      <c r="KKS931" s="34"/>
      <c r="KKZ931" s="35"/>
      <c r="KLA931" s="34"/>
      <c r="KLH931" s="35"/>
      <c r="KLI931" s="34"/>
      <c r="KLP931" s="35"/>
      <c r="KLQ931" s="34"/>
      <c r="KLX931" s="35"/>
      <c r="KLY931" s="34"/>
      <c r="KMF931" s="35"/>
      <c r="KMG931" s="34"/>
      <c r="KMN931" s="35"/>
      <c r="KMO931" s="34"/>
      <c r="KMV931" s="35"/>
      <c r="KMW931" s="34"/>
      <c r="KND931" s="35"/>
      <c r="KNE931" s="34"/>
      <c r="KNL931" s="35"/>
      <c r="KNM931" s="34"/>
      <c r="KNT931" s="35"/>
      <c r="KNU931" s="34"/>
      <c r="KOB931" s="35"/>
      <c r="KOC931" s="34"/>
      <c r="KOJ931" s="35"/>
      <c r="KOK931" s="34"/>
      <c r="KOR931" s="35"/>
      <c r="KOS931" s="34"/>
      <c r="KOZ931" s="35"/>
      <c r="KPA931" s="34"/>
      <c r="KPH931" s="35"/>
      <c r="KPI931" s="34"/>
      <c r="KPP931" s="35"/>
      <c r="KPQ931" s="34"/>
      <c r="KPX931" s="35"/>
      <c r="KPY931" s="34"/>
      <c r="KQF931" s="35"/>
      <c r="KQG931" s="34"/>
      <c r="KQN931" s="35"/>
      <c r="KQO931" s="34"/>
      <c r="KQV931" s="35"/>
      <c r="KQW931" s="34"/>
      <c r="KRD931" s="35"/>
      <c r="KRE931" s="34"/>
      <c r="KRL931" s="35"/>
      <c r="KRM931" s="34"/>
      <c r="KRT931" s="35"/>
      <c r="KRU931" s="34"/>
      <c r="KSB931" s="35"/>
      <c r="KSC931" s="34"/>
      <c r="KSJ931" s="35"/>
      <c r="KSK931" s="34"/>
      <c r="KSR931" s="35"/>
      <c r="KSS931" s="34"/>
      <c r="KSZ931" s="35"/>
      <c r="KTA931" s="34"/>
      <c r="KTH931" s="35"/>
      <c r="KTI931" s="34"/>
      <c r="KTP931" s="35"/>
      <c r="KTQ931" s="34"/>
      <c r="KTX931" s="35"/>
      <c r="KTY931" s="34"/>
      <c r="KUF931" s="35"/>
      <c r="KUG931" s="34"/>
      <c r="KUN931" s="35"/>
      <c r="KUO931" s="34"/>
      <c r="KUV931" s="35"/>
      <c r="KUW931" s="34"/>
      <c r="KVD931" s="35"/>
      <c r="KVE931" s="34"/>
      <c r="KVL931" s="35"/>
      <c r="KVM931" s="34"/>
      <c r="KVT931" s="35"/>
      <c r="KVU931" s="34"/>
      <c r="KWB931" s="35"/>
      <c r="KWC931" s="34"/>
      <c r="KWJ931" s="35"/>
      <c r="KWK931" s="34"/>
      <c r="KWR931" s="35"/>
      <c r="KWS931" s="34"/>
      <c r="KWZ931" s="35"/>
      <c r="KXA931" s="34"/>
      <c r="KXH931" s="35"/>
      <c r="KXI931" s="34"/>
      <c r="KXP931" s="35"/>
      <c r="KXQ931" s="34"/>
      <c r="KXX931" s="35"/>
      <c r="KXY931" s="34"/>
      <c r="KYF931" s="35"/>
      <c r="KYG931" s="34"/>
      <c r="KYN931" s="35"/>
      <c r="KYO931" s="34"/>
      <c r="KYV931" s="35"/>
      <c r="KYW931" s="34"/>
      <c r="KZD931" s="35"/>
      <c r="KZE931" s="34"/>
      <c r="KZL931" s="35"/>
      <c r="KZM931" s="34"/>
      <c r="KZT931" s="35"/>
      <c r="KZU931" s="34"/>
      <c r="LAB931" s="35"/>
      <c r="LAC931" s="34"/>
      <c r="LAJ931" s="35"/>
      <c r="LAK931" s="34"/>
      <c r="LAR931" s="35"/>
      <c r="LAS931" s="34"/>
      <c r="LAZ931" s="35"/>
      <c r="LBA931" s="34"/>
      <c r="LBH931" s="35"/>
      <c r="LBI931" s="34"/>
      <c r="LBP931" s="35"/>
      <c r="LBQ931" s="34"/>
      <c r="LBX931" s="35"/>
      <c r="LBY931" s="34"/>
      <c r="LCF931" s="35"/>
      <c r="LCG931" s="34"/>
      <c r="LCN931" s="35"/>
      <c r="LCO931" s="34"/>
      <c r="LCV931" s="35"/>
      <c r="LCW931" s="34"/>
      <c r="LDD931" s="35"/>
      <c r="LDE931" s="34"/>
      <c r="LDL931" s="35"/>
      <c r="LDM931" s="34"/>
      <c r="LDT931" s="35"/>
      <c r="LDU931" s="34"/>
      <c r="LEB931" s="35"/>
      <c r="LEC931" s="34"/>
      <c r="LEJ931" s="35"/>
      <c r="LEK931" s="34"/>
      <c r="LER931" s="35"/>
      <c r="LES931" s="34"/>
      <c r="LEZ931" s="35"/>
      <c r="LFA931" s="34"/>
      <c r="LFH931" s="35"/>
      <c r="LFI931" s="34"/>
      <c r="LFP931" s="35"/>
      <c r="LFQ931" s="34"/>
      <c r="LFX931" s="35"/>
      <c r="LFY931" s="34"/>
      <c r="LGF931" s="35"/>
      <c r="LGG931" s="34"/>
      <c r="LGN931" s="35"/>
      <c r="LGO931" s="34"/>
      <c r="LGV931" s="35"/>
      <c r="LGW931" s="34"/>
      <c r="LHD931" s="35"/>
      <c r="LHE931" s="34"/>
      <c r="LHL931" s="35"/>
      <c r="LHM931" s="34"/>
      <c r="LHT931" s="35"/>
      <c r="LHU931" s="34"/>
      <c r="LIB931" s="35"/>
      <c r="LIC931" s="34"/>
      <c r="LIJ931" s="35"/>
      <c r="LIK931" s="34"/>
      <c r="LIR931" s="35"/>
      <c r="LIS931" s="34"/>
      <c r="LIZ931" s="35"/>
      <c r="LJA931" s="34"/>
      <c r="LJH931" s="35"/>
      <c r="LJI931" s="34"/>
      <c r="LJP931" s="35"/>
      <c r="LJQ931" s="34"/>
      <c r="LJX931" s="35"/>
      <c r="LJY931" s="34"/>
      <c r="LKF931" s="35"/>
      <c r="LKG931" s="34"/>
      <c r="LKN931" s="35"/>
      <c r="LKO931" s="34"/>
      <c r="LKV931" s="35"/>
      <c r="LKW931" s="34"/>
      <c r="LLD931" s="35"/>
      <c r="LLE931" s="34"/>
      <c r="LLL931" s="35"/>
      <c r="LLM931" s="34"/>
      <c r="LLT931" s="35"/>
      <c r="LLU931" s="34"/>
      <c r="LMB931" s="35"/>
      <c r="LMC931" s="34"/>
      <c r="LMJ931" s="35"/>
      <c r="LMK931" s="34"/>
      <c r="LMR931" s="35"/>
      <c r="LMS931" s="34"/>
      <c r="LMZ931" s="35"/>
      <c r="LNA931" s="34"/>
      <c r="LNH931" s="35"/>
      <c r="LNI931" s="34"/>
      <c r="LNP931" s="35"/>
      <c r="LNQ931" s="34"/>
      <c r="LNX931" s="35"/>
      <c r="LNY931" s="34"/>
      <c r="LOF931" s="35"/>
      <c r="LOG931" s="34"/>
      <c r="LON931" s="35"/>
      <c r="LOO931" s="34"/>
      <c r="LOV931" s="35"/>
      <c r="LOW931" s="34"/>
      <c r="LPD931" s="35"/>
      <c r="LPE931" s="34"/>
      <c r="LPL931" s="35"/>
      <c r="LPM931" s="34"/>
      <c r="LPT931" s="35"/>
      <c r="LPU931" s="34"/>
      <c r="LQB931" s="35"/>
      <c r="LQC931" s="34"/>
      <c r="LQJ931" s="35"/>
      <c r="LQK931" s="34"/>
      <c r="LQR931" s="35"/>
      <c r="LQS931" s="34"/>
      <c r="LQZ931" s="35"/>
      <c r="LRA931" s="34"/>
      <c r="LRH931" s="35"/>
      <c r="LRI931" s="34"/>
      <c r="LRP931" s="35"/>
      <c r="LRQ931" s="34"/>
      <c r="LRX931" s="35"/>
      <c r="LRY931" s="34"/>
      <c r="LSF931" s="35"/>
      <c r="LSG931" s="34"/>
      <c r="LSN931" s="35"/>
      <c r="LSO931" s="34"/>
      <c r="LSV931" s="35"/>
      <c r="LSW931" s="34"/>
      <c r="LTD931" s="35"/>
      <c r="LTE931" s="34"/>
      <c r="LTL931" s="35"/>
      <c r="LTM931" s="34"/>
      <c r="LTT931" s="35"/>
      <c r="LTU931" s="34"/>
      <c r="LUB931" s="35"/>
      <c r="LUC931" s="34"/>
      <c r="LUJ931" s="35"/>
      <c r="LUK931" s="34"/>
      <c r="LUR931" s="35"/>
      <c r="LUS931" s="34"/>
      <c r="LUZ931" s="35"/>
      <c r="LVA931" s="34"/>
      <c r="LVH931" s="35"/>
      <c r="LVI931" s="34"/>
      <c r="LVP931" s="35"/>
      <c r="LVQ931" s="34"/>
      <c r="LVX931" s="35"/>
      <c r="LVY931" s="34"/>
      <c r="LWF931" s="35"/>
      <c r="LWG931" s="34"/>
      <c r="LWN931" s="35"/>
      <c r="LWO931" s="34"/>
      <c r="LWV931" s="35"/>
      <c r="LWW931" s="34"/>
      <c r="LXD931" s="35"/>
      <c r="LXE931" s="34"/>
      <c r="LXL931" s="35"/>
      <c r="LXM931" s="34"/>
      <c r="LXT931" s="35"/>
      <c r="LXU931" s="34"/>
      <c r="LYB931" s="35"/>
      <c r="LYC931" s="34"/>
      <c r="LYJ931" s="35"/>
      <c r="LYK931" s="34"/>
      <c r="LYR931" s="35"/>
      <c r="LYS931" s="34"/>
      <c r="LYZ931" s="35"/>
      <c r="LZA931" s="34"/>
      <c r="LZH931" s="35"/>
      <c r="LZI931" s="34"/>
      <c r="LZP931" s="35"/>
      <c r="LZQ931" s="34"/>
      <c r="LZX931" s="35"/>
      <c r="LZY931" s="34"/>
      <c r="MAF931" s="35"/>
      <c r="MAG931" s="34"/>
      <c r="MAN931" s="35"/>
      <c r="MAO931" s="34"/>
      <c r="MAV931" s="35"/>
      <c r="MAW931" s="34"/>
      <c r="MBD931" s="35"/>
      <c r="MBE931" s="34"/>
      <c r="MBL931" s="35"/>
      <c r="MBM931" s="34"/>
      <c r="MBT931" s="35"/>
      <c r="MBU931" s="34"/>
      <c r="MCB931" s="35"/>
      <c r="MCC931" s="34"/>
      <c r="MCJ931" s="35"/>
      <c r="MCK931" s="34"/>
      <c r="MCR931" s="35"/>
      <c r="MCS931" s="34"/>
      <c r="MCZ931" s="35"/>
      <c r="MDA931" s="34"/>
      <c r="MDH931" s="35"/>
      <c r="MDI931" s="34"/>
      <c r="MDP931" s="35"/>
      <c r="MDQ931" s="34"/>
      <c r="MDX931" s="35"/>
      <c r="MDY931" s="34"/>
      <c r="MEF931" s="35"/>
      <c r="MEG931" s="34"/>
      <c r="MEN931" s="35"/>
      <c r="MEO931" s="34"/>
      <c r="MEV931" s="35"/>
      <c r="MEW931" s="34"/>
      <c r="MFD931" s="35"/>
      <c r="MFE931" s="34"/>
      <c r="MFL931" s="35"/>
      <c r="MFM931" s="34"/>
      <c r="MFT931" s="35"/>
      <c r="MFU931" s="34"/>
      <c r="MGB931" s="35"/>
      <c r="MGC931" s="34"/>
      <c r="MGJ931" s="35"/>
      <c r="MGK931" s="34"/>
      <c r="MGR931" s="35"/>
      <c r="MGS931" s="34"/>
      <c r="MGZ931" s="35"/>
      <c r="MHA931" s="34"/>
      <c r="MHH931" s="35"/>
      <c r="MHI931" s="34"/>
      <c r="MHP931" s="35"/>
      <c r="MHQ931" s="34"/>
      <c r="MHX931" s="35"/>
      <c r="MHY931" s="34"/>
      <c r="MIF931" s="35"/>
      <c r="MIG931" s="34"/>
      <c r="MIN931" s="35"/>
      <c r="MIO931" s="34"/>
      <c r="MIV931" s="35"/>
      <c r="MIW931" s="34"/>
      <c r="MJD931" s="35"/>
      <c r="MJE931" s="34"/>
      <c r="MJL931" s="35"/>
      <c r="MJM931" s="34"/>
      <c r="MJT931" s="35"/>
      <c r="MJU931" s="34"/>
      <c r="MKB931" s="35"/>
      <c r="MKC931" s="34"/>
      <c r="MKJ931" s="35"/>
      <c r="MKK931" s="34"/>
      <c r="MKR931" s="35"/>
      <c r="MKS931" s="34"/>
      <c r="MKZ931" s="35"/>
      <c r="MLA931" s="34"/>
      <c r="MLH931" s="35"/>
      <c r="MLI931" s="34"/>
      <c r="MLP931" s="35"/>
      <c r="MLQ931" s="34"/>
      <c r="MLX931" s="35"/>
      <c r="MLY931" s="34"/>
      <c r="MMF931" s="35"/>
      <c r="MMG931" s="34"/>
      <c r="MMN931" s="35"/>
      <c r="MMO931" s="34"/>
      <c r="MMV931" s="35"/>
      <c r="MMW931" s="34"/>
      <c r="MND931" s="35"/>
      <c r="MNE931" s="34"/>
      <c r="MNL931" s="35"/>
      <c r="MNM931" s="34"/>
      <c r="MNT931" s="35"/>
      <c r="MNU931" s="34"/>
      <c r="MOB931" s="35"/>
      <c r="MOC931" s="34"/>
      <c r="MOJ931" s="35"/>
      <c r="MOK931" s="34"/>
      <c r="MOR931" s="35"/>
      <c r="MOS931" s="34"/>
      <c r="MOZ931" s="35"/>
      <c r="MPA931" s="34"/>
      <c r="MPH931" s="35"/>
      <c r="MPI931" s="34"/>
      <c r="MPP931" s="35"/>
      <c r="MPQ931" s="34"/>
      <c r="MPX931" s="35"/>
      <c r="MPY931" s="34"/>
      <c r="MQF931" s="35"/>
      <c r="MQG931" s="34"/>
      <c r="MQN931" s="35"/>
      <c r="MQO931" s="34"/>
      <c r="MQV931" s="35"/>
      <c r="MQW931" s="34"/>
      <c r="MRD931" s="35"/>
      <c r="MRE931" s="34"/>
      <c r="MRL931" s="35"/>
      <c r="MRM931" s="34"/>
      <c r="MRT931" s="35"/>
      <c r="MRU931" s="34"/>
      <c r="MSB931" s="35"/>
      <c r="MSC931" s="34"/>
      <c r="MSJ931" s="35"/>
      <c r="MSK931" s="34"/>
      <c r="MSR931" s="35"/>
      <c r="MSS931" s="34"/>
      <c r="MSZ931" s="35"/>
      <c r="MTA931" s="34"/>
      <c r="MTH931" s="35"/>
      <c r="MTI931" s="34"/>
      <c r="MTP931" s="35"/>
      <c r="MTQ931" s="34"/>
      <c r="MTX931" s="35"/>
      <c r="MTY931" s="34"/>
      <c r="MUF931" s="35"/>
      <c r="MUG931" s="34"/>
      <c r="MUN931" s="35"/>
      <c r="MUO931" s="34"/>
      <c r="MUV931" s="35"/>
      <c r="MUW931" s="34"/>
      <c r="MVD931" s="35"/>
      <c r="MVE931" s="34"/>
      <c r="MVL931" s="35"/>
      <c r="MVM931" s="34"/>
      <c r="MVT931" s="35"/>
      <c r="MVU931" s="34"/>
      <c r="MWB931" s="35"/>
      <c r="MWC931" s="34"/>
      <c r="MWJ931" s="35"/>
      <c r="MWK931" s="34"/>
      <c r="MWR931" s="35"/>
      <c r="MWS931" s="34"/>
      <c r="MWZ931" s="35"/>
      <c r="MXA931" s="34"/>
      <c r="MXH931" s="35"/>
      <c r="MXI931" s="34"/>
      <c r="MXP931" s="35"/>
      <c r="MXQ931" s="34"/>
      <c r="MXX931" s="35"/>
      <c r="MXY931" s="34"/>
      <c r="MYF931" s="35"/>
      <c r="MYG931" s="34"/>
      <c r="MYN931" s="35"/>
      <c r="MYO931" s="34"/>
      <c r="MYV931" s="35"/>
      <c r="MYW931" s="34"/>
      <c r="MZD931" s="35"/>
      <c r="MZE931" s="34"/>
      <c r="MZL931" s="35"/>
      <c r="MZM931" s="34"/>
      <c r="MZT931" s="35"/>
      <c r="MZU931" s="34"/>
      <c r="NAB931" s="35"/>
      <c r="NAC931" s="34"/>
      <c r="NAJ931" s="35"/>
      <c r="NAK931" s="34"/>
      <c r="NAR931" s="35"/>
      <c r="NAS931" s="34"/>
      <c r="NAZ931" s="35"/>
      <c r="NBA931" s="34"/>
      <c r="NBH931" s="35"/>
      <c r="NBI931" s="34"/>
      <c r="NBP931" s="35"/>
      <c r="NBQ931" s="34"/>
      <c r="NBX931" s="35"/>
      <c r="NBY931" s="34"/>
      <c r="NCF931" s="35"/>
      <c r="NCG931" s="34"/>
      <c r="NCN931" s="35"/>
      <c r="NCO931" s="34"/>
      <c r="NCV931" s="35"/>
      <c r="NCW931" s="34"/>
      <c r="NDD931" s="35"/>
      <c r="NDE931" s="34"/>
      <c r="NDL931" s="35"/>
      <c r="NDM931" s="34"/>
      <c r="NDT931" s="35"/>
      <c r="NDU931" s="34"/>
      <c r="NEB931" s="35"/>
      <c r="NEC931" s="34"/>
      <c r="NEJ931" s="35"/>
      <c r="NEK931" s="34"/>
      <c r="NER931" s="35"/>
      <c r="NES931" s="34"/>
      <c r="NEZ931" s="35"/>
      <c r="NFA931" s="34"/>
      <c r="NFH931" s="35"/>
      <c r="NFI931" s="34"/>
      <c r="NFP931" s="35"/>
      <c r="NFQ931" s="34"/>
      <c r="NFX931" s="35"/>
      <c r="NFY931" s="34"/>
      <c r="NGF931" s="35"/>
      <c r="NGG931" s="34"/>
      <c r="NGN931" s="35"/>
      <c r="NGO931" s="34"/>
      <c r="NGV931" s="35"/>
      <c r="NGW931" s="34"/>
      <c r="NHD931" s="35"/>
      <c r="NHE931" s="34"/>
      <c r="NHL931" s="35"/>
      <c r="NHM931" s="34"/>
      <c r="NHT931" s="35"/>
      <c r="NHU931" s="34"/>
      <c r="NIB931" s="35"/>
      <c r="NIC931" s="34"/>
      <c r="NIJ931" s="35"/>
      <c r="NIK931" s="34"/>
      <c r="NIR931" s="35"/>
      <c r="NIS931" s="34"/>
      <c r="NIZ931" s="35"/>
      <c r="NJA931" s="34"/>
      <c r="NJH931" s="35"/>
      <c r="NJI931" s="34"/>
      <c r="NJP931" s="35"/>
      <c r="NJQ931" s="34"/>
      <c r="NJX931" s="35"/>
      <c r="NJY931" s="34"/>
      <c r="NKF931" s="35"/>
      <c r="NKG931" s="34"/>
      <c r="NKN931" s="35"/>
      <c r="NKO931" s="34"/>
      <c r="NKV931" s="35"/>
      <c r="NKW931" s="34"/>
      <c r="NLD931" s="35"/>
      <c r="NLE931" s="34"/>
      <c r="NLL931" s="35"/>
      <c r="NLM931" s="34"/>
      <c r="NLT931" s="35"/>
      <c r="NLU931" s="34"/>
      <c r="NMB931" s="35"/>
      <c r="NMC931" s="34"/>
      <c r="NMJ931" s="35"/>
      <c r="NMK931" s="34"/>
      <c r="NMR931" s="35"/>
      <c r="NMS931" s="34"/>
      <c r="NMZ931" s="35"/>
      <c r="NNA931" s="34"/>
      <c r="NNH931" s="35"/>
      <c r="NNI931" s="34"/>
      <c r="NNP931" s="35"/>
      <c r="NNQ931" s="34"/>
      <c r="NNX931" s="35"/>
      <c r="NNY931" s="34"/>
      <c r="NOF931" s="35"/>
      <c r="NOG931" s="34"/>
      <c r="NON931" s="35"/>
      <c r="NOO931" s="34"/>
      <c r="NOV931" s="35"/>
      <c r="NOW931" s="34"/>
      <c r="NPD931" s="35"/>
      <c r="NPE931" s="34"/>
      <c r="NPL931" s="35"/>
      <c r="NPM931" s="34"/>
      <c r="NPT931" s="35"/>
      <c r="NPU931" s="34"/>
      <c r="NQB931" s="35"/>
      <c r="NQC931" s="34"/>
      <c r="NQJ931" s="35"/>
      <c r="NQK931" s="34"/>
      <c r="NQR931" s="35"/>
      <c r="NQS931" s="34"/>
      <c r="NQZ931" s="35"/>
      <c r="NRA931" s="34"/>
      <c r="NRH931" s="35"/>
      <c r="NRI931" s="34"/>
      <c r="NRP931" s="35"/>
      <c r="NRQ931" s="34"/>
      <c r="NRX931" s="35"/>
      <c r="NRY931" s="34"/>
      <c r="NSF931" s="35"/>
      <c r="NSG931" s="34"/>
      <c r="NSN931" s="35"/>
      <c r="NSO931" s="34"/>
      <c r="NSV931" s="35"/>
      <c r="NSW931" s="34"/>
      <c r="NTD931" s="35"/>
      <c r="NTE931" s="34"/>
      <c r="NTL931" s="35"/>
      <c r="NTM931" s="34"/>
      <c r="NTT931" s="35"/>
      <c r="NTU931" s="34"/>
      <c r="NUB931" s="35"/>
      <c r="NUC931" s="34"/>
      <c r="NUJ931" s="35"/>
      <c r="NUK931" s="34"/>
      <c r="NUR931" s="35"/>
      <c r="NUS931" s="34"/>
      <c r="NUZ931" s="35"/>
      <c r="NVA931" s="34"/>
      <c r="NVH931" s="35"/>
      <c r="NVI931" s="34"/>
      <c r="NVP931" s="35"/>
      <c r="NVQ931" s="34"/>
      <c r="NVX931" s="35"/>
      <c r="NVY931" s="34"/>
      <c r="NWF931" s="35"/>
      <c r="NWG931" s="34"/>
      <c r="NWN931" s="35"/>
      <c r="NWO931" s="34"/>
      <c r="NWV931" s="35"/>
      <c r="NWW931" s="34"/>
      <c r="NXD931" s="35"/>
      <c r="NXE931" s="34"/>
      <c r="NXL931" s="35"/>
      <c r="NXM931" s="34"/>
      <c r="NXT931" s="35"/>
      <c r="NXU931" s="34"/>
      <c r="NYB931" s="35"/>
      <c r="NYC931" s="34"/>
      <c r="NYJ931" s="35"/>
      <c r="NYK931" s="34"/>
      <c r="NYR931" s="35"/>
      <c r="NYS931" s="34"/>
      <c r="NYZ931" s="35"/>
      <c r="NZA931" s="34"/>
      <c r="NZH931" s="35"/>
      <c r="NZI931" s="34"/>
      <c r="NZP931" s="35"/>
      <c r="NZQ931" s="34"/>
      <c r="NZX931" s="35"/>
      <c r="NZY931" s="34"/>
      <c r="OAF931" s="35"/>
      <c r="OAG931" s="34"/>
      <c r="OAN931" s="35"/>
      <c r="OAO931" s="34"/>
      <c r="OAV931" s="35"/>
      <c r="OAW931" s="34"/>
      <c r="OBD931" s="35"/>
      <c r="OBE931" s="34"/>
      <c r="OBL931" s="35"/>
      <c r="OBM931" s="34"/>
      <c r="OBT931" s="35"/>
      <c r="OBU931" s="34"/>
      <c r="OCB931" s="35"/>
      <c r="OCC931" s="34"/>
      <c r="OCJ931" s="35"/>
      <c r="OCK931" s="34"/>
      <c r="OCR931" s="35"/>
      <c r="OCS931" s="34"/>
      <c r="OCZ931" s="35"/>
      <c r="ODA931" s="34"/>
      <c r="ODH931" s="35"/>
      <c r="ODI931" s="34"/>
      <c r="ODP931" s="35"/>
      <c r="ODQ931" s="34"/>
      <c r="ODX931" s="35"/>
      <c r="ODY931" s="34"/>
      <c r="OEF931" s="35"/>
      <c r="OEG931" s="34"/>
      <c r="OEN931" s="35"/>
      <c r="OEO931" s="34"/>
      <c r="OEV931" s="35"/>
      <c r="OEW931" s="34"/>
      <c r="OFD931" s="35"/>
      <c r="OFE931" s="34"/>
      <c r="OFL931" s="35"/>
      <c r="OFM931" s="34"/>
      <c r="OFT931" s="35"/>
      <c r="OFU931" s="34"/>
      <c r="OGB931" s="35"/>
      <c r="OGC931" s="34"/>
      <c r="OGJ931" s="35"/>
      <c r="OGK931" s="34"/>
      <c r="OGR931" s="35"/>
      <c r="OGS931" s="34"/>
      <c r="OGZ931" s="35"/>
      <c r="OHA931" s="34"/>
      <c r="OHH931" s="35"/>
      <c r="OHI931" s="34"/>
      <c r="OHP931" s="35"/>
      <c r="OHQ931" s="34"/>
      <c r="OHX931" s="35"/>
      <c r="OHY931" s="34"/>
      <c r="OIF931" s="35"/>
      <c r="OIG931" s="34"/>
      <c r="OIN931" s="35"/>
      <c r="OIO931" s="34"/>
      <c r="OIV931" s="35"/>
      <c r="OIW931" s="34"/>
      <c r="OJD931" s="35"/>
      <c r="OJE931" s="34"/>
      <c r="OJL931" s="35"/>
      <c r="OJM931" s="34"/>
      <c r="OJT931" s="35"/>
      <c r="OJU931" s="34"/>
      <c r="OKB931" s="35"/>
      <c r="OKC931" s="34"/>
      <c r="OKJ931" s="35"/>
      <c r="OKK931" s="34"/>
      <c r="OKR931" s="35"/>
      <c r="OKS931" s="34"/>
      <c r="OKZ931" s="35"/>
      <c r="OLA931" s="34"/>
      <c r="OLH931" s="35"/>
      <c r="OLI931" s="34"/>
      <c r="OLP931" s="35"/>
      <c r="OLQ931" s="34"/>
      <c r="OLX931" s="35"/>
      <c r="OLY931" s="34"/>
      <c r="OMF931" s="35"/>
      <c r="OMG931" s="34"/>
      <c r="OMN931" s="35"/>
      <c r="OMO931" s="34"/>
      <c r="OMV931" s="35"/>
      <c r="OMW931" s="34"/>
      <c r="OND931" s="35"/>
      <c r="ONE931" s="34"/>
      <c r="ONL931" s="35"/>
      <c r="ONM931" s="34"/>
      <c r="ONT931" s="35"/>
      <c r="ONU931" s="34"/>
      <c r="OOB931" s="35"/>
      <c r="OOC931" s="34"/>
      <c r="OOJ931" s="35"/>
      <c r="OOK931" s="34"/>
      <c r="OOR931" s="35"/>
      <c r="OOS931" s="34"/>
      <c r="OOZ931" s="35"/>
      <c r="OPA931" s="34"/>
      <c r="OPH931" s="35"/>
      <c r="OPI931" s="34"/>
      <c r="OPP931" s="35"/>
      <c r="OPQ931" s="34"/>
      <c r="OPX931" s="35"/>
      <c r="OPY931" s="34"/>
      <c r="OQF931" s="35"/>
      <c r="OQG931" s="34"/>
      <c r="OQN931" s="35"/>
      <c r="OQO931" s="34"/>
      <c r="OQV931" s="35"/>
      <c r="OQW931" s="34"/>
      <c r="ORD931" s="35"/>
      <c r="ORE931" s="34"/>
      <c r="ORL931" s="35"/>
      <c r="ORM931" s="34"/>
      <c r="ORT931" s="35"/>
      <c r="ORU931" s="34"/>
      <c r="OSB931" s="35"/>
      <c r="OSC931" s="34"/>
      <c r="OSJ931" s="35"/>
      <c r="OSK931" s="34"/>
      <c r="OSR931" s="35"/>
      <c r="OSS931" s="34"/>
      <c r="OSZ931" s="35"/>
      <c r="OTA931" s="34"/>
      <c r="OTH931" s="35"/>
      <c r="OTI931" s="34"/>
      <c r="OTP931" s="35"/>
      <c r="OTQ931" s="34"/>
      <c r="OTX931" s="35"/>
      <c r="OTY931" s="34"/>
      <c r="OUF931" s="35"/>
      <c r="OUG931" s="34"/>
      <c r="OUN931" s="35"/>
      <c r="OUO931" s="34"/>
      <c r="OUV931" s="35"/>
      <c r="OUW931" s="34"/>
      <c r="OVD931" s="35"/>
      <c r="OVE931" s="34"/>
      <c r="OVL931" s="35"/>
      <c r="OVM931" s="34"/>
      <c r="OVT931" s="35"/>
      <c r="OVU931" s="34"/>
      <c r="OWB931" s="35"/>
      <c r="OWC931" s="34"/>
      <c r="OWJ931" s="35"/>
      <c r="OWK931" s="34"/>
      <c r="OWR931" s="35"/>
      <c r="OWS931" s="34"/>
      <c r="OWZ931" s="35"/>
      <c r="OXA931" s="34"/>
      <c r="OXH931" s="35"/>
      <c r="OXI931" s="34"/>
      <c r="OXP931" s="35"/>
      <c r="OXQ931" s="34"/>
      <c r="OXX931" s="35"/>
      <c r="OXY931" s="34"/>
      <c r="OYF931" s="35"/>
      <c r="OYG931" s="34"/>
      <c r="OYN931" s="35"/>
      <c r="OYO931" s="34"/>
      <c r="OYV931" s="35"/>
      <c r="OYW931" s="34"/>
      <c r="OZD931" s="35"/>
      <c r="OZE931" s="34"/>
      <c r="OZL931" s="35"/>
      <c r="OZM931" s="34"/>
      <c r="OZT931" s="35"/>
      <c r="OZU931" s="34"/>
      <c r="PAB931" s="35"/>
      <c r="PAC931" s="34"/>
      <c r="PAJ931" s="35"/>
      <c r="PAK931" s="34"/>
      <c r="PAR931" s="35"/>
      <c r="PAS931" s="34"/>
      <c r="PAZ931" s="35"/>
      <c r="PBA931" s="34"/>
      <c r="PBH931" s="35"/>
      <c r="PBI931" s="34"/>
      <c r="PBP931" s="35"/>
      <c r="PBQ931" s="34"/>
      <c r="PBX931" s="35"/>
      <c r="PBY931" s="34"/>
      <c r="PCF931" s="35"/>
      <c r="PCG931" s="34"/>
      <c r="PCN931" s="35"/>
      <c r="PCO931" s="34"/>
      <c r="PCV931" s="35"/>
      <c r="PCW931" s="34"/>
      <c r="PDD931" s="35"/>
      <c r="PDE931" s="34"/>
      <c r="PDL931" s="35"/>
      <c r="PDM931" s="34"/>
      <c r="PDT931" s="35"/>
      <c r="PDU931" s="34"/>
      <c r="PEB931" s="35"/>
      <c r="PEC931" s="34"/>
      <c r="PEJ931" s="35"/>
      <c r="PEK931" s="34"/>
      <c r="PER931" s="35"/>
      <c r="PES931" s="34"/>
      <c r="PEZ931" s="35"/>
      <c r="PFA931" s="34"/>
      <c r="PFH931" s="35"/>
      <c r="PFI931" s="34"/>
      <c r="PFP931" s="35"/>
      <c r="PFQ931" s="34"/>
      <c r="PFX931" s="35"/>
      <c r="PFY931" s="34"/>
      <c r="PGF931" s="35"/>
      <c r="PGG931" s="34"/>
      <c r="PGN931" s="35"/>
      <c r="PGO931" s="34"/>
      <c r="PGV931" s="35"/>
      <c r="PGW931" s="34"/>
      <c r="PHD931" s="35"/>
      <c r="PHE931" s="34"/>
      <c r="PHL931" s="35"/>
      <c r="PHM931" s="34"/>
      <c r="PHT931" s="35"/>
      <c r="PHU931" s="34"/>
      <c r="PIB931" s="35"/>
      <c r="PIC931" s="34"/>
      <c r="PIJ931" s="35"/>
      <c r="PIK931" s="34"/>
      <c r="PIR931" s="35"/>
      <c r="PIS931" s="34"/>
      <c r="PIZ931" s="35"/>
      <c r="PJA931" s="34"/>
      <c r="PJH931" s="35"/>
      <c r="PJI931" s="34"/>
      <c r="PJP931" s="35"/>
      <c r="PJQ931" s="34"/>
      <c r="PJX931" s="35"/>
      <c r="PJY931" s="34"/>
      <c r="PKF931" s="35"/>
      <c r="PKG931" s="34"/>
      <c r="PKN931" s="35"/>
      <c r="PKO931" s="34"/>
      <c r="PKV931" s="35"/>
      <c r="PKW931" s="34"/>
      <c r="PLD931" s="35"/>
      <c r="PLE931" s="34"/>
      <c r="PLL931" s="35"/>
      <c r="PLM931" s="34"/>
      <c r="PLT931" s="35"/>
      <c r="PLU931" s="34"/>
      <c r="PMB931" s="35"/>
      <c r="PMC931" s="34"/>
      <c r="PMJ931" s="35"/>
      <c r="PMK931" s="34"/>
      <c r="PMR931" s="35"/>
      <c r="PMS931" s="34"/>
      <c r="PMZ931" s="35"/>
      <c r="PNA931" s="34"/>
      <c r="PNH931" s="35"/>
      <c r="PNI931" s="34"/>
      <c r="PNP931" s="35"/>
      <c r="PNQ931" s="34"/>
      <c r="PNX931" s="35"/>
      <c r="PNY931" s="34"/>
      <c r="POF931" s="35"/>
      <c r="POG931" s="34"/>
      <c r="PON931" s="35"/>
      <c r="POO931" s="34"/>
      <c r="POV931" s="35"/>
      <c r="POW931" s="34"/>
      <c r="PPD931" s="35"/>
      <c r="PPE931" s="34"/>
      <c r="PPL931" s="35"/>
      <c r="PPM931" s="34"/>
      <c r="PPT931" s="35"/>
      <c r="PPU931" s="34"/>
      <c r="PQB931" s="35"/>
      <c r="PQC931" s="34"/>
      <c r="PQJ931" s="35"/>
      <c r="PQK931" s="34"/>
      <c r="PQR931" s="35"/>
      <c r="PQS931" s="34"/>
      <c r="PQZ931" s="35"/>
      <c r="PRA931" s="34"/>
      <c r="PRH931" s="35"/>
      <c r="PRI931" s="34"/>
      <c r="PRP931" s="35"/>
      <c r="PRQ931" s="34"/>
      <c r="PRX931" s="35"/>
      <c r="PRY931" s="34"/>
      <c r="PSF931" s="35"/>
      <c r="PSG931" s="34"/>
      <c r="PSN931" s="35"/>
      <c r="PSO931" s="34"/>
      <c r="PSV931" s="35"/>
      <c r="PSW931" s="34"/>
      <c r="PTD931" s="35"/>
      <c r="PTE931" s="34"/>
      <c r="PTL931" s="35"/>
      <c r="PTM931" s="34"/>
      <c r="PTT931" s="35"/>
      <c r="PTU931" s="34"/>
      <c r="PUB931" s="35"/>
      <c r="PUC931" s="34"/>
      <c r="PUJ931" s="35"/>
      <c r="PUK931" s="34"/>
      <c r="PUR931" s="35"/>
      <c r="PUS931" s="34"/>
      <c r="PUZ931" s="35"/>
      <c r="PVA931" s="34"/>
      <c r="PVH931" s="35"/>
      <c r="PVI931" s="34"/>
      <c r="PVP931" s="35"/>
      <c r="PVQ931" s="34"/>
      <c r="PVX931" s="35"/>
      <c r="PVY931" s="34"/>
      <c r="PWF931" s="35"/>
      <c r="PWG931" s="34"/>
      <c r="PWN931" s="35"/>
      <c r="PWO931" s="34"/>
      <c r="PWV931" s="35"/>
      <c r="PWW931" s="34"/>
      <c r="PXD931" s="35"/>
      <c r="PXE931" s="34"/>
      <c r="PXL931" s="35"/>
      <c r="PXM931" s="34"/>
      <c r="PXT931" s="35"/>
      <c r="PXU931" s="34"/>
      <c r="PYB931" s="35"/>
      <c r="PYC931" s="34"/>
      <c r="PYJ931" s="35"/>
      <c r="PYK931" s="34"/>
      <c r="PYR931" s="35"/>
      <c r="PYS931" s="34"/>
      <c r="PYZ931" s="35"/>
      <c r="PZA931" s="34"/>
      <c r="PZH931" s="35"/>
      <c r="PZI931" s="34"/>
      <c r="PZP931" s="35"/>
      <c r="PZQ931" s="34"/>
      <c r="PZX931" s="35"/>
      <c r="PZY931" s="34"/>
      <c r="QAF931" s="35"/>
      <c r="QAG931" s="34"/>
      <c r="QAN931" s="35"/>
      <c r="QAO931" s="34"/>
      <c r="QAV931" s="35"/>
      <c r="QAW931" s="34"/>
      <c r="QBD931" s="35"/>
      <c r="QBE931" s="34"/>
      <c r="QBL931" s="35"/>
      <c r="QBM931" s="34"/>
      <c r="QBT931" s="35"/>
      <c r="QBU931" s="34"/>
      <c r="QCB931" s="35"/>
      <c r="QCC931" s="34"/>
      <c r="QCJ931" s="35"/>
      <c r="QCK931" s="34"/>
      <c r="QCR931" s="35"/>
      <c r="QCS931" s="34"/>
      <c r="QCZ931" s="35"/>
      <c r="QDA931" s="34"/>
      <c r="QDH931" s="35"/>
      <c r="QDI931" s="34"/>
      <c r="QDP931" s="35"/>
      <c r="QDQ931" s="34"/>
      <c r="QDX931" s="35"/>
      <c r="QDY931" s="34"/>
      <c r="QEF931" s="35"/>
      <c r="QEG931" s="34"/>
      <c r="QEN931" s="35"/>
      <c r="QEO931" s="34"/>
      <c r="QEV931" s="35"/>
      <c r="QEW931" s="34"/>
      <c r="QFD931" s="35"/>
      <c r="QFE931" s="34"/>
      <c r="QFL931" s="35"/>
      <c r="QFM931" s="34"/>
      <c r="QFT931" s="35"/>
      <c r="QFU931" s="34"/>
      <c r="QGB931" s="35"/>
      <c r="QGC931" s="34"/>
      <c r="QGJ931" s="35"/>
      <c r="QGK931" s="34"/>
      <c r="QGR931" s="35"/>
      <c r="QGS931" s="34"/>
      <c r="QGZ931" s="35"/>
      <c r="QHA931" s="34"/>
      <c r="QHH931" s="35"/>
      <c r="QHI931" s="34"/>
      <c r="QHP931" s="35"/>
      <c r="QHQ931" s="34"/>
      <c r="QHX931" s="35"/>
      <c r="QHY931" s="34"/>
      <c r="QIF931" s="35"/>
      <c r="QIG931" s="34"/>
      <c r="QIN931" s="35"/>
      <c r="QIO931" s="34"/>
      <c r="QIV931" s="35"/>
      <c r="QIW931" s="34"/>
      <c r="QJD931" s="35"/>
      <c r="QJE931" s="34"/>
      <c r="QJL931" s="35"/>
      <c r="QJM931" s="34"/>
      <c r="QJT931" s="35"/>
      <c r="QJU931" s="34"/>
      <c r="QKB931" s="35"/>
      <c r="QKC931" s="34"/>
      <c r="QKJ931" s="35"/>
      <c r="QKK931" s="34"/>
      <c r="QKR931" s="35"/>
      <c r="QKS931" s="34"/>
      <c r="QKZ931" s="35"/>
      <c r="QLA931" s="34"/>
      <c r="QLH931" s="35"/>
      <c r="QLI931" s="34"/>
      <c r="QLP931" s="35"/>
      <c r="QLQ931" s="34"/>
      <c r="QLX931" s="35"/>
      <c r="QLY931" s="34"/>
      <c r="QMF931" s="35"/>
      <c r="QMG931" s="34"/>
      <c r="QMN931" s="35"/>
      <c r="QMO931" s="34"/>
      <c r="QMV931" s="35"/>
      <c r="QMW931" s="34"/>
      <c r="QND931" s="35"/>
      <c r="QNE931" s="34"/>
      <c r="QNL931" s="35"/>
      <c r="QNM931" s="34"/>
      <c r="QNT931" s="35"/>
      <c r="QNU931" s="34"/>
      <c r="QOB931" s="35"/>
      <c r="QOC931" s="34"/>
      <c r="QOJ931" s="35"/>
      <c r="QOK931" s="34"/>
      <c r="QOR931" s="35"/>
      <c r="QOS931" s="34"/>
      <c r="QOZ931" s="35"/>
      <c r="QPA931" s="34"/>
      <c r="QPH931" s="35"/>
      <c r="QPI931" s="34"/>
      <c r="QPP931" s="35"/>
      <c r="QPQ931" s="34"/>
      <c r="QPX931" s="35"/>
      <c r="QPY931" s="34"/>
      <c r="QQF931" s="35"/>
      <c r="QQG931" s="34"/>
      <c r="QQN931" s="35"/>
      <c r="QQO931" s="34"/>
      <c r="QQV931" s="35"/>
      <c r="QQW931" s="34"/>
      <c r="QRD931" s="35"/>
      <c r="QRE931" s="34"/>
      <c r="QRL931" s="35"/>
      <c r="QRM931" s="34"/>
      <c r="QRT931" s="35"/>
      <c r="QRU931" s="34"/>
      <c r="QSB931" s="35"/>
      <c r="QSC931" s="34"/>
      <c r="QSJ931" s="35"/>
      <c r="QSK931" s="34"/>
      <c r="QSR931" s="35"/>
      <c r="QSS931" s="34"/>
      <c r="QSZ931" s="35"/>
      <c r="QTA931" s="34"/>
      <c r="QTH931" s="35"/>
      <c r="QTI931" s="34"/>
      <c r="QTP931" s="35"/>
      <c r="QTQ931" s="34"/>
      <c r="QTX931" s="35"/>
      <c r="QTY931" s="34"/>
      <c r="QUF931" s="35"/>
      <c r="QUG931" s="34"/>
      <c r="QUN931" s="35"/>
      <c r="QUO931" s="34"/>
      <c r="QUV931" s="35"/>
      <c r="QUW931" s="34"/>
      <c r="QVD931" s="35"/>
      <c r="QVE931" s="34"/>
      <c r="QVL931" s="35"/>
      <c r="QVM931" s="34"/>
      <c r="QVT931" s="35"/>
      <c r="QVU931" s="34"/>
      <c r="QWB931" s="35"/>
      <c r="QWC931" s="34"/>
      <c r="QWJ931" s="35"/>
      <c r="QWK931" s="34"/>
      <c r="QWR931" s="35"/>
      <c r="QWS931" s="34"/>
      <c r="QWZ931" s="35"/>
      <c r="QXA931" s="34"/>
      <c r="QXH931" s="35"/>
      <c r="QXI931" s="34"/>
      <c r="QXP931" s="35"/>
      <c r="QXQ931" s="34"/>
      <c r="QXX931" s="35"/>
      <c r="QXY931" s="34"/>
      <c r="QYF931" s="35"/>
      <c r="QYG931" s="34"/>
      <c r="QYN931" s="35"/>
      <c r="QYO931" s="34"/>
      <c r="QYV931" s="35"/>
      <c r="QYW931" s="34"/>
      <c r="QZD931" s="35"/>
      <c r="QZE931" s="34"/>
      <c r="QZL931" s="35"/>
      <c r="QZM931" s="34"/>
      <c r="QZT931" s="35"/>
      <c r="QZU931" s="34"/>
      <c r="RAB931" s="35"/>
      <c r="RAC931" s="34"/>
      <c r="RAJ931" s="35"/>
      <c r="RAK931" s="34"/>
      <c r="RAR931" s="35"/>
      <c r="RAS931" s="34"/>
      <c r="RAZ931" s="35"/>
      <c r="RBA931" s="34"/>
      <c r="RBH931" s="35"/>
      <c r="RBI931" s="34"/>
      <c r="RBP931" s="35"/>
      <c r="RBQ931" s="34"/>
      <c r="RBX931" s="35"/>
      <c r="RBY931" s="34"/>
      <c r="RCF931" s="35"/>
      <c r="RCG931" s="34"/>
      <c r="RCN931" s="35"/>
      <c r="RCO931" s="34"/>
      <c r="RCV931" s="35"/>
      <c r="RCW931" s="34"/>
      <c r="RDD931" s="35"/>
      <c r="RDE931" s="34"/>
      <c r="RDL931" s="35"/>
      <c r="RDM931" s="34"/>
      <c r="RDT931" s="35"/>
      <c r="RDU931" s="34"/>
      <c r="REB931" s="35"/>
      <c r="REC931" s="34"/>
      <c r="REJ931" s="35"/>
      <c r="REK931" s="34"/>
      <c r="RER931" s="35"/>
      <c r="RES931" s="34"/>
      <c r="REZ931" s="35"/>
      <c r="RFA931" s="34"/>
      <c r="RFH931" s="35"/>
      <c r="RFI931" s="34"/>
      <c r="RFP931" s="35"/>
      <c r="RFQ931" s="34"/>
      <c r="RFX931" s="35"/>
      <c r="RFY931" s="34"/>
      <c r="RGF931" s="35"/>
      <c r="RGG931" s="34"/>
      <c r="RGN931" s="35"/>
      <c r="RGO931" s="34"/>
      <c r="RGV931" s="35"/>
      <c r="RGW931" s="34"/>
      <c r="RHD931" s="35"/>
      <c r="RHE931" s="34"/>
      <c r="RHL931" s="35"/>
      <c r="RHM931" s="34"/>
      <c r="RHT931" s="35"/>
      <c r="RHU931" s="34"/>
      <c r="RIB931" s="35"/>
      <c r="RIC931" s="34"/>
      <c r="RIJ931" s="35"/>
      <c r="RIK931" s="34"/>
      <c r="RIR931" s="35"/>
      <c r="RIS931" s="34"/>
      <c r="RIZ931" s="35"/>
      <c r="RJA931" s="34"/>
      <c r="RJH931" s="35"/>
      <c r="RJI931" s="34"/>
      <c r="RJP931" s="35"/>
      <c r="RJQ931" s="34"/>
      <c r="RJX931" s="35"/>
      <c r="RJY931" s="34"/>
      <c r="RKF931" s="35"/>
      <c r="RKG931" s="34"/>
      <c r="RKN931" s="35"/>
      <c r="RKO931" s="34"/>
      <c r="RKV931" s="35"/>
      <c r="RKW931" s="34"/>
      <c r="RLD931" s="35"/>
      <c r="RLE931" s="34"/>
      <c r="RLL931" s="35"/>
      <c r="RLM931" s="34"/>
      <c r="RLT931" s="35"/>
      <c r="RLU931" s="34"/>
      <c r="RMB931" s="35"/>
      <c r="RMC931" s="34"/>
      <c r="RMJ931" s="35"/>
      <c r="RMK931" s="34"/>
      <c r="RMR931" s="35"/>
      <c r="RMS931" s="34"/>
      <c r="RMZ931" s="35"/>
      <c r="RNA931" s="34"/>
      <c r="RNH931" s="35"/>
      <c r="RNI931" s="34"/>
      <c r="RNP931" s="35"/>
      <c r="RNQ931" s="34"/>
      <c r="RNX931" s="35"/>
      <c r="RNY931" s="34"/>
      <c r="ROF931" s="35"/>
      <c r="ROG931" s="34"/>
      <c r="RON931" s="35"/>
      <c r="ROO931" s="34"/>
      <c r="ROV931" s="35"/>
      <c r="ROW931" s="34"/>
      <c r="RPD931" s="35"/>
      <c r="RPE931" s="34"/>
      <c r="RPL931" s="35"/>
      <c r="RPM931" s="34"/>
      <c r="RPT931" s="35"/>
      <c r="RPU931" s="34"/>
      <c r="RQB931" s="35"/>
      <c r="RQC931" s="34"/>
      <c r="RQJ931" s="35"/>
      <c r="RQK931" s="34"/>
      <c r="RQR931" s="35"/>
      <c r="RQS931" s="34"/>
      <c r="RQZ931" s="35"/>
      <c r="RRA931" s="34"/>
      <c r="RRH931" s="35"/>
      <c r="RRI931" s="34"/>
      <c r="RRP931" s="35"/>
      <c r="RRQ931" s="34"/>
      <c r="RRX931" s="35"/>
      <c r="RRY931" s="34"/>
      <c r="RSF931" s="35"/>
      <c r="RSG931" s="34"/>
      <c r="RSN931" s="35"/>
      <c r="RSO931" s="34"/>
      <c r="RSV931" s="35"/>
      <c r="RSW931" s="34"/>
      <c r="RTD931" s="35"/>
      <c r="RTE931" s="34"/>
      <c r="RTL931" s="35"/>
      <c r="RTM931" s="34"/>
      <c r="RTT931" s="35"/>
      <c r="RTU931" s="34"/>
      <c r="RUB931" s="35"/>
      <c r="RUC931" s="34"/>
      <c r="RUJ931" s="35"/>
      <c r="RUK931" s="34"/>
      <c r="RUR931" s="35"/>
      <c r="RUS931" s="34"/>
      <c r="RUZ931" s="35"/>
      <c r="RVA931" s="34"/>
      <c r="RVH931" s="35"/>
      <c r="RVI931" s="34"/>
      <c r="RVP931" s="35"/>
      <c r="RVQ931" s="34"/>
      <c r="RVX931" s="35"/>
      <c r="RVY931" s="34"/>
      <c r="RWF931" s="35"/>
      <c r="RWG931" s="34"/>
      <c r="RWN931" s="35"/>
      <c r="RWO931" s="34"/>
      <c r="RWV931" s="35"/>
      <c r="RWW931" s="34"/>
      <c r="RXD931" s="35"/>
      <c r="RXE931" s="34"/>
      <c r="RXL931" s="35"/>
      <c r="RXM931" s="34"/>
      <c r="RXT931" s="35"/>
      <c r="RXU931" s="34"/>
      <c r="RYB931" s="35"/>
      <c r="RYC931" s="34"/>
      <c r="RYJ931" s="35"/>
      <c r="RYK931" s="34"/>
      <c r="RYR931" s="35"/>
      <c r="RYS931" s="34"/>
      <c r="RYZ931" s="35"/>
      <c r="RZA931" s="34"/>
      <c r="RZH931" s="35"/>
      <c r="RZI931" s="34"/>
      <c r="RZP931" s="35"/>
      <c r="RZQ931" s="34"/>
      <c r="RZX931" s="35"/>
      <c r="RZY931" s="34"/>
      <c r="SAF931" s="35"/>
      <c r="SAG931" s="34"/>
      <c r="SAN931" s="35"/>
      <c r="SAO931" s="34"/>
      <c r="SAV931" s="35"/>
      <c r="SAW931" s="34"/>
      <c r="SBD931" s="35"/>
      <c r="SBE931" s="34"/>
      <c r="SBL931" s="35"/>
      <c r="SBM931" s="34"/>
      <c r="SBT931" s="35"/>
      <c r="SBU931" s="34"/>
      <c r="SCB931" s="35"/>
      <c r="SCC931" s="34"/>
      <c r="SCJ931" s="35"/>
      <c r="SCK931" s="34"/>
      <c r="SCR931" s="35"/>
      <c r="SCS931" s="34"/>
      <c r="SCZ931" s="35"/>
      <c r="SDA931" s="34"/>
      <c r="SDH931" s="35"/>
      <c r="SDI931" s="34"/>
      <c r="SDP931" s="35"/>
      <c r="SDQ931" s="34"/>
      <c r="SDX931" s="35"/>
      <c r="SDY931" s="34"/>
      <c r="SEF931" s="35"/>
      <c r="SEG931" s="34"/>
      <c r="SEN931" s="35"/>
      <c r="SEO931" s="34"/>
      <c r="SEV931" s="35"/>
      <c r="SEW931" s="34"/>
      <c r="SFD931" s="35"/>
      <c r="SFE931" s="34"/>
      <c r="SFL931" s="35"/>
      <c r="SFM931" s="34"/>
      <c r="SFT931" s="35"/>
      <c r="SFU931" s="34"/>
      <c r="SGB931" s="35"/>
      <c r="SGC931" s="34"/>
      <c r="SGJ931" s="35"/>
      <c r="SGK931" s="34"/>
      <c r="SGR931" s="35"/>
      <c r="SGS931" s="34"/>
      <c r="SGZ931" s="35"/>
      <c r="SHA931" s="34"/>
      <c r="SHH931" s="35"/>
      <c r="SHI931" s="34"/>
      <c r="SHP931" s="35"/>
      <c r="SHQ931" s="34"/>
      <c r="SHX931" s="35"/>
      <c r="SHY931" s="34"/>
      <c r="SIF931" s="35"/>
      <c r="SIG931" s="34"/>
      <c r="SIN931" s="35"/>
      <c r="SIO931" s="34"/>
      <c r="SIV931" s="35"/>
      <c r="SIW931" s="34"/>
      <c r="SJD931" s="35"/>
      <c r="SJE931" s="34"/>
      <c r="SJL931" s="35"/>
      <c r="SJM931" s="34"/>
      <c r="SJT931" s="35"/>
      <c r="SJU931" s="34"/>
      <c r="SKB931" s="35"/>
      <c r="SKC931" s="34"/>
      <c r="SKJ931" s="35"/>
      <c r="SKK931" s="34"/>
      <c r="SKR931" s="35"/>
      <c r="SKS931" s="34"/>
      <c r="SKZ931" s="35"/>
      <c r="SLA931" s="34"/>
      <c r="SLH931" s="35"/>
      <c r="SLI931" s="34"/>
      <c r="SLP931" s="35"/>
      <c r="SLQ931" s="34"/>
      <c r="SLX931" s="35"/>
      <c r="SLY931" s="34"/>
      <c r="SMF931" s="35"/>
      <c r="SMG931" s="34"/>
      <c r="SMN931" s="35"/>
      <c r="SMO931" s="34"/>
      <c r="SMV931" s="35"/>
      <c r="SMW931" s="34"/>
      <c r="SND931" s="35"/>
      <c r="SNE931" s="34"/>
      <c r="SNL931" s="35"/>
      <c r="SNM931" s="34"/>
      <c r="SNT931" s="35"/>
      <c r="SNU931" s="34"/>
      <c r="SOB931" s="35"/>
      <c r="SOC931" s="34"/>
      <c r="SOJ931" s="35"/>
      <c r="SOK931" s="34"/>
      <c r="SOR931" s="35"/>
      <c r="SOS931" s="34"/>
      <c r="SOZ931" s="35"/>
      <c r="SPA931" s="34"/>
      <c r="SPH931" s="35"/>
      <c r="SPI931" s="34"/>
      <c r="SPP931" s="35"/>
      <c r="SPQ931" s="34"/>
      <c r="SPX931" s="35"/>
      <c r="SPY931" s="34"/>
      <c r="SQF931" s="35"/>
      <c r="SQG931" s="34"/>
      <c r="SQN931" s="35"/>
      <c r="SQO931" s="34"/>
      <c r="SQV931" s="35"/>
      <c r="SQW931" s="34"/>
      <c r="SRD931" s="35"/>
      <c r="SRE931" s="34"/>
      <c r="SRL931" s="35"/>
      <c r="SRM931" s="34"/>
      <c r="SRT931" s="35"/>
      <c r="SRU931" s="34"/>
      <c r="SSB931" s="35"/>
      <c r="SSC931" s="34"/>
      <c r="SSJ931" s="35"/>
      <c r="SSK931" s="34"/>
      <c r="SSR931" s="35"/>
      <c r="SSS931" s="34"/>
      <c r="SSZ931" s="35"/>
      <c r="STA931" s="34"/>
      <c r="STH931" s="35"/>
      <c r="STI931" s="34"/>
      <c r="STP931" s="35"/>
      <c r="STQ931" s="34"/>
      <c r="STX931" s="35"/>
      <c r="STY931" s="34"/>
      <c r="SUF931" s="35"/>
      <c r="SUG931" s="34"/>
      <c r="SUN931" s="35"/>
      <c r="SUO931" s="34"/>
      <c r="SUV931" s="35"/>
      <c r="SUW931" s="34"/>
      <c r="SVD931" s="35"/>
      <c r="SVE931" s="34"/>
      <c r="SVL931" s="35"/>
      <c r="SVM931" s="34"/>
      <c r="SVT931" s="35"/>
      <c r="SVU931" s="34"/>
      <c r="SWB931" s="35"/>
      <c r="SWC931" s="34"/>
      <c r="SWJ931" s="35"/>
      <c r="SWK931" s="34"/>
      <c r="SWR931" s="35"/>
      <c r="SWS931" s="34"/>
      <c r="SWZ931" s="35"/>
      <c r="SXA931" s="34"/>
      <c r="SXH931" s="35"/>
      <c r="SXI931" s="34"/>
      <c r="SXP931" s="35"/>
      <c r="SXQ931" s="34"/>
      <c r="SXX931" s="35"/>
      <c r="SXY931" s="34"/>
      <c r="SYF931" s="35"/>
      <c r="SYG931" s="34"/>
      <c r="SYN931" s="35"/>
      <c r="SYO931" s="34"/>
      <c r="SYV931" s="35"/>
      <c r="SYW931" s="34"/>
      <c r="SZD931" s="35"/>
      <c r="SZE931" s="34"/>
      <c r="SZL931" s="35"/>
      <c r="SZM931" s="34"/>
      <c r="SZT931" s="35"/>
      <c r="SZU931" s="34"/>
      <c r="TAB931" s="35"/>
      <c r="TAC931" s="34"/>
      <c r="TAJ931" s="35"/>
      <c r="TAK931" s="34"/>
      <c r="TAR931" s="35"/>
      <c r="TAS931" s="34"/>
      <c r="TAZ931" s="35"/>
      <c r="TBA931" s="34"/>
      <c r="TBH931" s="35"/>
      <c r="TBI931" s="34"/>
      <c r="TBP931" s="35"/>
      <c r="TBQ931" s="34"/>
      <c r="TBX931" s="35"/>
      <c r="TBY931" s="34"/>
      <c r="TCF931" s="35"/>
      <c r="TCG931" s="34"/>
      <c r="TCN931" s="35"/>
      <c r="TCO931" s="34"/>
      <c r="TCV931" s="35"/>
      <c r="TCW931" s="34"/>
      <c r="TDD931" s="35"/>
      <c r="TDE931" s="34"/>
      <c r="TDL931" s="35"/>
      <c r="TDM931" s="34"/>
      <c r="TDT931" s="35"/>
      <c r="TDU931" s="34"/>
      <c r="TEB931" s="35"/>
      <c r="TEC931" s="34"/>
      <c r="TEJ931" s="35"/>
      <c r="TEK931" s="34"/>
      <c r="TER931" s="35"/>
      <c r="TES931" s="34"/>
      <c r="TEZ931" s="35"/>
      <c r="TFA931" s="34"/>
      <c r="TFH931" s="35"/>
      <c r="TFI931" s="34"/>
      <c r="TFP931" s="35"/>
      <c r="TFQ931" s="34"/>
      <c r="TFX931" s="35"/>
      <c r="TFY931" s="34"/>
      <c r="TGF931" s="35"/>
      <c r="TGG931" s="34"/>
      <c r="TGN931" s="35"/>
      <c r="TGO931" s="34"/>
      <c r="TGV931" s="35"/>
      <c r="TGW931" s="34"/>
      <c r="THD931" s="35"/>
      <c r="THE931" s="34"/>
      <c r="THL931" s="35"/>
      <c r="THM931" s="34"/>
      <c r="THT931" s="35"/>
      <c r="THU931" s="34"/>
      <c r="TIB931" s="35"/>
      <c r="TIC931" s="34"/>
      <c r="TIJ931" s="35"/>
      <c r="TIK931" s="34"/>
      <c r="TIR931" s="35"/>
      <c r="TIS931" s="34"/>
      <c r="TIZ931" s="35"/>
      <c r="TJA931" s="34"/>
      <c r="TJH931" s="35"/>
      <c r="TJI931" s="34"/>
      <c r="TJP931" s="35"/>
      <c r="TJQ931" s="34"/>
      <c r="TJX931" s="35"/>
      <c r="TJY931" s="34"/>
      <c r="TKF931" s="35"/>
      <c r="TKG931" s="34"/>
      <c r="TKN931" s="35"/>
      <c r="TKO931" s="34"/>
      <c r="TKV931" s="35"/>
      <c r="TKW931" s="34"/>
      <c r="TLD931" s="35"/>
      <c r="TLE931" s="34"/>
      <c r="TLL931" s="35"/>
      <c r="TLM931" s="34"/>
      <c r="TLT931" s="35"/>
      <c r="TLU931" s="34"/>
      <c r="TMB931" s="35"/>
      <c r="TMC931" s="34"/>
      <c r="TMJ931" s="35"/>
      <c r="TMK931" s="34"/>
      <c r="TMR931" s="35"/>
      <c r="TMS931" s="34"/>
      <c r="TMZ931" s="35"/>
      <c r="TNA931" s="34"/>
      <c r="TNH931" s="35"/>
      <c r="TNI931" s="34"/>
      <c r="TNP931" s="35"/>
      <c r="TNQ931" s="34"/>
      <c r="TNX931" s="35"/>
      <c r="TNY931" s="34"/>
      <c r="TOF931" s="35"/>
      <c r="TOG931" s="34"/>
      <c r="TON931" s="35"/>
      <c r="TOO931" s="34"/>
      <c r="TOV931" s="35"/>
      <c r="TOW931" s="34"/>
      <c r="TPD931" s="35"/>
      <c r="TPE931" s="34"/>
      <c r="TPL931" s="35"/>
      <c r="TPM931" s="34"/>
      <c r="TPT931" s="35"/>
      <c r="TPU931" s="34"/>
      <c r="TQB931" s="35"/>
      <c r="TQC931" s="34"/>
      <c r="TQJ931" s="35"/>
      <c r="TQK931" s="34"/>
      <c r="TQR931" s="35"/>
      <c r="TQS931" s="34"/>
      <c r="TQZ931" s="35"/>
      <c r="TRA931" s="34"/>
      <c r="TRH931" s="35"/>
      <c r="TRI931" s="34"/>
      <c r="TRP931" s="35"/>
      <c r="TRQ931" s="34"/>
      <c r="TRX931" s="35"/>
      <c r="TRY931" s="34"/>
      <c r="TSF931" s="35"/>
      <c r="TSG931" s="34"/>
      <c r="TSN931" s="35"/>
      <c r="TSO931" s="34"/>
      <c r="TSV931" s="35"/>
      <c r="TSW931" s="34"/>
      <c r="TTD931" s="35"/>
      <c r="TTE931" s="34"/>
      <c r="TTL931" s="35"/>
      <c r="TTM931" s="34"/>
      <c r="TTT931" s="35"/>
      <c r="TTU931" s="34"/>
      <c r="TUB931" s="35"/>
      <c r="TUC931" s="34"/>
      <c r="TUJ931" s="35"/>
      <c r="TUK931" s="34"/>
      <c r="TUR931" s="35"/>
      <c r="TUS931" s="34"/>
      <c r="TUZ931" s="35"/>
      <c r="TVA931" s="34"/>
      <c r="TVH931" s="35"/>
      <c r="TVI931" s="34"/>
      <c r="TVP931" s="35"/>
      <c r="TVQ931" s="34"/>
      <c r="TVX931" s="35"/>
      <c r="TVY931" s="34"/>
      <c r="TWF931" s="35"/>
      <c r="TWG931" s="34"/>
      <c r="TWN931" s="35"/>
      <c r="TWO931" s="34"/>
      <c r="TWV931" s="35"/>
      <c r="TWW931" s="34"/>
      <c r="TXD931" s="35"/>
      <c r="TXE931" s="34"/>
      <c r="TXL931" s="35"/>
      <c r="TXM931" s="34"/>
      <c r="TXT931" s="35"/>
      <c r="TXU931" s="34"/>
      <c r="TYB931" s="35"/>
      <c r="TYC931" s="34"/>
      <c r="TYJ931" s="35"/>
      <c r="TYK931" s="34"/>
      <c r="TYR931" s="35"/>
      <c r="TYS931" s="34"/>
      <c r="TYZ931" s="35"/>
      <c r="TZA931" s="34"/>
      <c r="TZH931" s="35"/>
      <c r="TZI931" s="34"/>
      <c r="TZP931" s="35"/>
      <c r="TZQ931" s="34"/>
      <c r="TZX931" s="35"/>
      <c r="TZY931" s="34"/>
      <c r="UAF931" s="35"/>
      <c r="UAG931" s="34"/>
      <c r="UAN931" s="35"/>
      <c r="UAO931" s="34"/>
      <c r="UAV931" s="35"/>
      <c r="UAW931" s="34"/>
      <c r="UBD931" s="35"/>
      <c r="UBE931" s="34"/>
      <c r="UBL931" s="35"/>
      <c r="UBM931" s="34"/>
      <c r="UBT931" s="35"/>
      <c r="UBU931" s="34"/>
      <c r="UCB931" s="35"/>
      <c r="UCC931" s="34"/>
      <c r="UCJ931" s="35"/>
      <c r="UCK931" s="34"/>
      <c r="UCR931" s="35"/>
      <c r="UCS931" s="34"/>
      <c r="UCZ931" s="35"/>
      <c r="UDA931" s="34"/>
      <c r="UDH931" s="35"/>
      <c r="UDI931" s="34"/>
      <c r="UDP931" s="35"/>
      <c r="UDQ931" s="34"/>
      <c r="UDX931" s="35"/>
      <c r="UDY931" s="34"/>
      <c r="UEF931" s="35"/>
      <c r="UEG931" s="34"/>
      <c r="UEN931" s="35"/>
      <c r="UEO931" s="34"/>
      <c r="UEV931" s="35"/>
      <c r="UEW931" s="34"/>
      <c r="UFD931" s="35"/>
      <c r="UFE931" s="34"/>
      <c r="UFL931" s="35"/>
      <c r="UFM931" s="34"/>
      <c r="UFT931" s="35"/>
      <c r="UFU931" s="34"/>
      <c r="UGB931" s="35"/>
      <c r="UGC931" s="34"/>
      <c r="UGJ931" s="35"/>
      <c r="UGK931" s="34"/>
      <c r="UGR931" s="35"/>
      <c r="UGS931" s="34"/>
      <c r="UGZ931" s="35"/>
      <c r="UHA931" s="34"/>
      <c r="UHH931" s="35"/>
      <c r="UHI931" s="34"/>
      <c r="UHP931" s="35"/>
      <c r="UHQ931" s="34"/>
      <c r="UHX931" s="35"/>
      <c r="UHY931" s="34"/>
      <c r="UIF931" s="35"/>
      <c r="UIG931" s="34"/>
      <c r="UIN931" s="35"/>
      <c r="UIO931" s="34"/>
      <c r="UIV931" s="35"/>
      <c r="UIW931" s="34"/>
      <c r="UJD931" s="35"/>
      <c r="UJE931" s="34"/>
      <c r="UJL931" s="35"/>
      <c r="UJM931" s="34"/>
      <c r="UJT931" s="35"/>
      <c r="UJU931" s="34"/>
      <c r="UKB931" s="35"/>
      <c r="UKC931" s="34"/>
      <c r="UKJ931" s="35"/>
      <c r="UKK931" s="34"/>
      <c r="UKR931" s="35"/>
      <c r="UKS931" s="34"/>
      <c r="UKZ931" s="35"/>
      <c r="ULA931" s="34"/>
      <c r="ULH931" s="35"/>
      <c r="ULI931" s="34"/>
      <c r="ULP931" s="35"/>
      <c r="ULQ931" s="34"/>
      <c r="ULX931" s="35"/>
      <c r="ULY931" s="34"/>
      <c r="UMF931" s="35"/>
      <c r="UMG931" s="34"/>
      <c r="UMN931" s="35"/>
      <c r="UMO931" s="34"/>
      <c r="UMV931" s="35"/>
      <c r="UMW931" s="34"/>
      <c r="UND931" s="35"/>
      <c r="UNE931" s="34"/>
      <c r="UNL931" s="35"/>
      <c r="UNM931" s="34"/>
      <c r="UNT931" s="35"/>
      <c r="UNU931" s="34"/>
      <c r="UOB931" s="35"/>
      <c r="UOC931" s="34"/>
      <c r="UOJ931" s="35"/>
      <c r="UOK931" s="34"/>
      <c r="UOR931" s="35"/>
      <c r="UOS931" s="34"/>
      <c r="UOZ931" s="35"/>
      <c r="UPA931" s="34"/>
      <c r="UPH931" s="35"/>
      <c r="UPI931" s="34"/>
      <c r="UPP931" s="35"/>
      <c r="UPQ931" s="34"/>
      <c r="UPX931" s="35"/>
      <c r="UPY931" s="34"/>
      <c r="UQF931" s="35"/>
      <c r="UQG931" s="34"/>
      <c r="UQN931" s="35"/>
      <c r="UQO931" s="34"/>
      <c r="UQV931" s="35"/>
      <c r="UQW931" s="34"/>
      <c r="URD931" s="35"/>
      <c r="URE931" s="34"/>
      <c r="URL931" s="35"/>
      <c r="URM931" s="34"/>
      <c r="URT931" s="35"/>
      <c r="URU931" s="34"/>
      <c r="USB931" s="35"/>
      <c r="USC931" s="34"/>
      <c r="USJ931" s="35"/>
      <c r="USK931" s="34"/>
      <c r="USR931" s="35"/>
      <c r="USS931" s="34"/>
      <c r="USZ931" s="35"/>
      <c r="UTA931" s="34"/>
      <c r="UTH931" s="35"/>
      <c r="UTI931" s="34"/>
      <c r="UTP931" s="35"/>
      <c r="UTQ931" s="34"/>
      <c r="UTX931" s="35"/>
      <c r="UTY931" s="34"/>
      <c r="UUF931" s="35"/>
      <c r="UUG931" s="34"/>
      <c r="UUN931" s="35"/>
      <c r="UUO931" s="34"/>
      <c r="UUV931" s="35"/>
      <c r="UUW931" s="34"/>
      <c r="UVD931" s="35"/>
      <c r="UVE931" s="34"/>
      <c r="UVL931" s="35"/>
      <c r="UVM931" s="34"/>
      <c r="UVT931" s="35"/>
      <c r="UVU931" s="34"/>
      <c r="UWB931" s="35"/>
      <c r="UWC931" s="34"/>
      <c r="UWJ931" s="35"/>
      <c r="UWK931" s="34"/>
      <c r="UWR931" s="35"/>
      <c r="UWS931" s="34"/>
      <c r="UWZ931" s="35"/>
      <c r="UXA931" s="34"/>
      <c r="UXH931" s="35"/>
      <c r="UXI931" s="34"/>
      <c r="UXP931" s="35"/>
      <c r="UXQ931" s="34"/>
      <c r="UXX931" s="35"/>
      <c r="UXY931" s="34"/>
      <c r="UYF931" s="35"/>
      <c r="UYG931" s="34"/>
      <c r="UYN931" s="35"/>
      <c r="UYO931" s="34"/>
      <c r="UYV931" s="35"/>
      <c r="UYW931" s="34"/>
      <c r="UZD931" s="35"/>
      <c r="UZE931" s="34"/>
      <c r="UZL931" s="35"/>
      <c r="UZM931" s="34"/>
      <c r="UZT931" s="35"/>
      <c r="UZU931" s="34"/>
      <c r="VAB931" s="35"/>
      <c r="VAC931" s="34"/>
      <c r="VAJ931" s="35"/>
      <c r="VAK931" s="34"/>
      <c r="VAR931" s="35"/>
      <c r="VAS931" s="34"/>
      <c r="VAZ931" s="35"/>
      <c r="VBA931" s="34"/>
      <c r="VBH931" s="35"/>
      <c r="VBI931" s="34"/>
      <c r="VBP931" s="35"/>
      <c r="VBQ931" s="34"/>
      <c r="VBX931" s="35"/>
      <c r="VBY931" s="34"/>
      <c r="VCF931" s="35"/>
      <c r="VCG931" s="34"/>
      <c r="VCN931" s="35"/>
      <c r="VCO931" s="34"/>
      <c r="VCV931" s="35"/>
      <c r="VCW931" s="34"/>
      <c r="VDD931" s="35"/>
      <c r="VDE931" s="34"/>
      <c r="VDL931" s="35"/>
      <c r="VDM931" s="34"/>
      <c r="VDT931" s="35"/>
      <c r="VDU931" s="34"/>
      <c r="VEB931" s="35"/>
      <c r="VEC931" s="34"/>
      <c r="VEJ931" s="35"/>
      <c r="VEK931" s="34"/>
      <c r="VER931" s="35"/>
      <c r="VES931" s="34"/>
      <c r="VEZ931" s="35"/>
      <c r="VFA931" s="34"/>
      <c r="VFH931" s="35"/>
      <c r="VFI931" s="34"/>
      <c r="VFP931" s="35"/>
      <c r="VFQ931" s="34"/>
      <c r="VFX931" s="35"/>
      <c r="VFY931" s="34"/>
      <c r="VGF931" s="35"/>
      <c r="VGG931" s="34"/>
      <c r="VGN931" s="35"/>
      <c r="VGO931" s="34"/>
      <c r="VGV931" s="35"/>
      <c r="VGW931" s="34"/>
      <c r="VHD931" s="35"/>
      <c r="VHE931" s="34"/>
      <c r="VHL931" s="35"/>
      <c r="VHM931" s="34"/>
      <c r="VHT931" s="35"/>
      <c r="VHU931" s="34"/>
      <c r="VIB931" s="35"/>
      <c r="VIC931" s="34"/>
      <c r="VIJ931" s="35"/>
      <c r="VIK931" s="34"/>
      <c r="VIR931" s="35"/>
      <c r="VIS931" s="34"/>
      <c r="VIZ931" s="35"/>
      <c r="VJA931" s="34"/>
      <c r="VJH931" s="35"/>
      <c r="VJI931" s="34"/>
      <c r="VJP931" s="35"/>
      <c r="VJQ931" s="34"/>
      <c r="VJX931" s="35"/>
      <c r="VJY931" s="34"/>
      <c r="VKF931" s="35"/>
      <c r="VKG931" s="34"/>
      <c r="VKN931" s="35"/>
      <c r="VKO931" s="34"/>
      <c r="VKV931" s="35"/>
      <c r="VKW931" s="34"/>
      <c r="VLD931" s="35"/>
      <c r="VLE931" s="34"/>
      <c r="VLL931" s="35"/>
      <c r="VLM931" s="34"/>
      <c r="VLT931" s="35"/>
      <c r="VLU931" s="34"/>
      <c r="VMB931" s="35"/>
      <c r="VMC931" s="34"/>
      <c r="VMJ931" s="35"/>
      <c r="VMK931" s="34"/>
      <c r="VMR931" s="35"/>
      <c r="VMS931" s="34"/>
      <c r="VMZ931" s="35"/>
      <c r="VNA931" s="34"/>
      <c r="VNH931" s="35"/>
      <c r="VNI931" s="34"/>
      <c r="VNP931" s="35"/>
      <c r="VNQ931" s="34"/>
      <c r="VNX931" s="35"/>
      <c r="VNY931" s="34"/>
      <c r="VOF931" s="35"/>
      <c r="VOG931" s="34"/>
      <c r="VON931" s="35"/>
      <c r="VOO931" s="34"/>
      <c r="VOV931" s="35"/>
      <c r="VOW931" s="34"/>
      <c r="VPD931" s="35"/>
      <c r="VPE931" s="34"/>
      <c r="VPL931" s="35"/>
      <c r="VPM931" s="34"/>
      <c r="VPT931" s="35"/>
      <c r="VPU931" s="34"/>
      <c r="VQB931" s="35"/>
      <c r="VQC931" s="34"/>
      <c r="VQJ931" s="35"/>
      <c r="VQK931" s="34"/>
      <c r="VQR931" s="35"/>
      <c r="VQS931" s="34"/>
      <c r="VQZ931" s="35"/>
      <c r="VRA931" s="34"/>
      <c r="VRH931" s="35"/>
      <c r="VRI931" s="34"/>
      <c r="VRP931" s="35"/>
      <c r="VRQ931" s="34"/>
      <c r="VRX931" s="35"/>
      <c r="VRY931" s="34"/>
      <c r="VSF931" s="35"/>
      <c r="VSG931" s="34"/>
      <c r="VSN931" s="35"/>
      <c r="VSO931" s="34"/>
      <c r="VSV931" s="35"/>
      <c r="VSW931" s="34"/>
      <c r="VTD931" s="35"/>
      <c r="VTE931" s="34"/>
      <c r="VTL931" s="35"/>
      <c r="VTM931" s="34"/>
      <c r="VTT931" s="35"/>
      <c r="VTU931" s="34"/>
      <c r="VUB931" s="35"/>
      <c r="VUC931" s="34"/>
      <c r="VUJ931" s="35"/>
      <c r="VUK931" s="34"/>
      <c r="VUR931" s="35"/>
      <c r="VUS931" s="34"/>
      <c r="VUZ931" s="35"/>
      <c r="VVA931" s="34"/>
      <c r="VVH931" s="35"/>
      <c r="VVI931" s="34"/>
      <c r="VVP931" s="35"/>
      <c r="VVQ931" s="34"/>
      <c r="VVX931" s="35"/>
      <c r="VVY931" s="34"/>
      <c r="VWF931" s="35"/>
      <c r="VWG931" s="34"/>
      <c r="VWN931" s="35"/>
      <c r="VWO931" s="34"/>
      <c r="VWV931" s="35"/>
      <c r="VWW931" s="34"/>
      <c r="VXD931" s="35"/>
      <c r="VXE931" s="34"/>
      <c r="VXL931" s="35"/>
      <c r="VXM931" s="34"/>
      <c r="VXT931" s="35"/>
      <c r="VXU931" s="34"/>
      <c r="VYB931" s="35"/>
      <c r="VYC931" s="34"/>
      <c r="VYJ931" s="35"/>
      <c r="VYK931" s="34"/>
      <c r="VYR931" s="35"/>
      <c r="VYS931" s="34"/>
      <c r="VYZ931" s="35"/>
      <c r="VZA931" s="34"/>
      <c r="VZH931" s="35"/>
      <c r="VZI931" s="34"/>
      <c r="VZP931" s="35"/>
      <c r="VZQ931" s="34"/>
      <c r="VZX931" s="35"/>
      <c r="VZY931" s="34"/>
      <c r="WAF931" s="35"/>
      <c r="WAG931" s="34"/>
      <c r="WAN931" s="35"/>
      <c r="WAO931" s="34"/>
      <c r="WAV931" s="35"/>
      <c r="WAW931" s="34"/>
      <c r="WBD931" s="35"/>
      <c r="WBE931" s="34"/>
      <c r="WBL931" s="35"/>
      <c r="WBM931" s="34"/>
      <c r="WBT931" s="35"/>
      <c r="WBU931" s="34"/>
      <c r="WCB931" s="35"/>
      <c r="WCC931" s="34"/>
      <c r="WCJ931" s="35"/>
      <c r="WCK931" s="34"/>
      <c r="WCR931" s="35"/>
      <c r="WCS931" s="34"/>
      <c r="WCZ931" s="35"/>
      <c r="WDA931" s="34"/>
      <c r="WDH931" s="35"/>
      <c r="WDI931" s="34"/>
      <c r="WDP931" s="35"/>
      <c r="WDQ931" s="34"/>
      <c r="WDX931" s="35"/>
      <c r="WDY931" s="34"/>
      <c r="WEF931" s="35"/>
      <c r="WEG931" s="34"/>
      <c r="WEN931" s="35"/>
      <c r="WEO931" s="34"/>
      <c r="WEV931" s="35"/>
      <c r="WEW931" s="34"/>
      <c r="WFD931" s="35"/>
      <c r="WFE931" s="34"/>
      <c r="WFL931" s="35"/>
      <c r="WFM931" s="34"/>
      <c r="WFT931" s="35"/>
      <c r="WFU931" s="34"/>
      <c r="WGB931" s="35"/>
      <c r="WGC931" s="34"/>
      <c r="WGJ931" s="35"/>
      <c r="WGK931" s="34"/>
      <c r="WGR931" s="35"/>
      <c r="WGS931" s="34"/>
      <c r="WGZ931" s="35"/>
      <c r="WHA931" s="34"/>
      <c r="WHH931" s="35"/>
      <c r="WHI931" s="34"/>
      <c r="WHP931" s="35"/>
      <c r="WHQ931" s="34"/>
      <c r="WHX931" s="35"/>
      <c r="WHY931" s="34"/>
      <c r="WIF931" s="35"/>
      <c r="WIG931" s="34"/>
      <c r="WIN931" s="35"/>
      <c r="WIO931" s="34"/>
      <c r="WIV931" s="35"/>
      <c r="WIW931" s="34"/>
      <c r="WJD931" s="35"/>
      <c r="WJE931" s="34"/>
      <c r="WJL931" s="35"/>
      <c r="WJM931" s="34"/>
      <c r="WJT931" s="35"/>
      <c r="WJU931" s="34"/>
      <c r="WKB931" s="35"/>
      <c r="WKC931" s="34"/>
      <c r="WKJ931" s="35"/>
      <c r="WKK931" s="34"/>
      <c r="WKR931" s="35"/>
      <c r="WKS931" s="34"/>
      <c r="WKZ931" s="35"/>
      <c r="WLA931" s="34"/>
      <c r="WLH931" s="35"/>
      <c r="WLI931" s="34"/>
      <c r="WLP931" s="35"/>
      <c r="WLQ931" s="34"/>
      <c r="WLX931" s="35"/>
      <c r="WLY931" s="34"/>
      <c r="WMF931" s="35"/>
      <c r="WMG931" s="34"/>
      <c r="WMN931" s="35"/>
      <c r="WMO931" s="34"/>
      <c r="WMV931" s="35"/>
      <c r="WMW931" s="34"/>
      <c r="WND931" s="35"/>
      <c r="WNE931" s="34"/>
      <c r="WNL931" s="35"/>
      <c r="WNM931" s="34"/>
      <c r="WNT931" s="35"/>
      <c r="WNU931" s="34"/>
      <c r="WOB931" s="35"/>
      <c r="WOC931" s="34"/>
      <c r="WOJ931" s="35"/>
      <c r="WOK931" s="34"/>
      <c r="WOR931" s="35"/>
      <c r="WOS931" s="34"/>
      <c r="WOZ931" s="35"/>
      <c r="WPA931" s="34"/>
      <c r="WPH931" s="35"/>
      <c r="WPI931" s="34"/>
      <c r="WPP931" s="35"/>
      <c r="WPQ931" s="34"/>
      <c r="WPX931" s="35"/>
      <c r="WPY931" s="34"/>
      <c r="WQF931" s="35"/>
      <c r="WQG931" s="34"/>
      <c r="WQN931" s="35"/>
      <c r="WQO931" s="34"/>
      <c r="WQV931" s="35"/>
      <c r="WQW931" s="34"/>
      <c r="WRD931" s="35"/>
      <c r="WRE931" s="34"/>
      <c r="WRL931" s="35"/>
      <c r="WRM931" s="34"/>
      <c r="WRT931" s="35"/>
      <c r="WRU931" s="34"/>
      <c r="WSB931" s="35"/>
      <c r="WSC931" s="34"/>
      <c r="WSJ931" s="35"/>
      <c r="WSK931" s="34"/>
      <c r="WSR931" s="35"/>
      <c r="WSS931" s="34"/>
      <c r="WSZ931" s="35"/>
      <c r="WTA931" s="34"/>
      <c r="WTH931" s="35"/>
      <c r="WTI931" s="34"/>
      <c r="WTP931" s="35"/>
      <c r="WTQ931" s="34"/>
      <c r="WTX931" s="35"/>
      <c r="WTY931" s="34"/>
      <c r="WUF931" s="35"/>
      <c r="WUG931" s="34"/>
      <c r="WUN931" s="35"/>
      <c r="WUO931" s="34"/>
      <c r="WUV931" s="35"/>
      <c r="WUW931" s="34"/>
      <c r="WVD931" s="35"/>
      <c r="WVE931" s="34"/>
      <c r="WVL931" s="35"/>
      <c r="WVM931" s="34"/>
      <c r="WVT931" s="35"/>
      <c r="WVU931" s="34"/>
      <c r="WWB931" s="35"/>
      <c r="WWC931" s="34"/>
      <c r="WWJ931" s="35"/>
      <c r="WWK931" s="34"/>
      <c r="WWR931" s="35"/>
      <c r="WWS931" s="34"/>
      <c r="WWZ931" s="35"/>
      <c r="WXA931" s="34"/>
      <c r="WXH931" s="35"/>
      <c r="WXI931" s="34"/>
      <c r="WXP931" s="35"/>
      <c r="WXQ931" s="34"/>
      <c r="WXX931" s="35"/>
      <c r="WXY931" s="34"/>
      <c r="WYF931" s="35"/>
      <c r="WYG931" s="34"/>
      <c r="WYN931" s="35"/>
      <c r="WYO931" s="34"/>
      <c r="WYV931" s="35"/>
      <c r="WYW931" s="34"/>
      <c r="WZD931" s="35"/>
      <c r="WZE931" s="34"/>
      <c r="WZL931" s="35"/>
      <c r="WZM931" s="34"/>
      <c r="WZT931" s="35"/>
      <c r="WZU931" s="34"/>
      <c r="XAB931" s="35"/>
      <c r="XAC931" s="34"/>
      <c r="XAJ931" s="35"/>
      <c r="XAK931" s="34"/>
      <c r="XAR931" s="35"/>
      <c r="XAS931" s="34"/>
      <c r="XAZ931" s="35"/>
      <c r="XBA931" s="34"/>
      <c r="XBH931" s="35"/>
      <c r="XBI931" s="34"/>
      <c r="XBP931" s="35"/>
      <c r="XBQ931" s="34"/>
      <c r="XBX931" s="35"/>
      <c r="XBY931" s="34"/>
      <c r="XCF931" s="35"/>
      <c r="XCG931" s="34"/>
      <c r="XCN931" s="35"/>
      <c r="XCO931" s="34"/>
      <c r="XCV931" s="35"/>
      <c r="XCW931" s="34"/>
      <c r="XDD931" s="35"/>
      <c r="XDE931" s="34"/>
      <c r="XDL931" s="35"/>
      <c r="XDM931" s="34"/>
      <c r="XDT931" s="35"/>
      <c r="XDU931" s="34"/>
      <c r="XEB931" s="35"/>
      <c r="XEC931" s="34"/>
      <c r="XEJ931" s="35"/>
      <c r="XEK931" s="34"/>
      <c r="XER931" s="35"/>
      <c r="XES931" s="34"/>
      <c r="XEZ931" s="35"/>
      <c r="XFA931" s="34"/>
    </row>
    <row r="932" spans="1:1021 1028:2045 2052:3069 3076:4093 4100:5117 5124:6141 6148:7165 7172:8189 8196:9213 9220:10237 10244:11261 11268:12285 12292:13309 13316:14333 14340:15357 15364:16381" x14ac:dyDescent="0.25">
      <c r="A932" t="s">
        <v>21</v>
      </c>
      <c r="B932" t="s">
        <v>155</v>
      </c>
      <c r="C932">
        <v>568</v>
      </c>
      <c r="D932">
        <v>568</v>
      </c>
      <c r="E932" s="35">
        <v>1</v>
      </c>
      <c r="F932" s="34">
        <v>3E-157</v>
      </c>
      <c r="G932">
        <v>98.16</v>
      </c>
      <c r="H932">
        <v>1789</v>
      </c>
      <c r="I932" t="str">
        <f>HYPERLINK("https://www.ncbi.nlm.nih.gov/nucleotide/KC771190.1?report=genbank&amp;log$=nucltop&amp;blast_rank=30&amp;RID=XE5J84ZU013","KC771190.1")</f>
        <v>KC771190.1</v>
      </c>
      <c r="L932" s="35"/>
      <c r="M932" s="34"/>
      <c r="T932" s="35"/>
      <c r="U932" s="34"/>
      <c r="AB932" s="35"/>
      <c r="AC932" s="34"/>
      <c r="AJ932" s="35"/>
      <c r="AK932" s="34"/>
      <c r="AR932" s="35"/>
      <c r="AS932" s="34"/>
      <c r="AZ932" s="35"/>
      <c r="BA932" s="34"/>
      <c r="BH932" s="35"/>
      <c r="BI932" s="34"/>
      <c r="BP932" s="35"/>
      <c r="BQ932" s="34"/>
      <c r="BX932" s="35"/>
      <c r="BY932" s="34"/>
      <c r="CF932" s="35"/>
      <c r="CG932" s="34"/>
      <c r="CN932" s="35"/>
      <c r="CO932" s="34"/>
      <c r="CV932" s="35"/>
      <c r="CW932" s="34"/>
      <c r="DD932" s="35"/>
      <c r="DE932" s="34"/>
      <c r="DL932" s="35"/>
      <c r="DM932" s="34"/>
      <c r="DT932" s="35"/>
      <c r="DU932" s="34"/>
      <c r="EB932" s="35"/>
      <c r="EC932" s="34"/>
      <c r="EJ932" s="35"/>
      <c r="EK932" s="34"/>
      <c r="ER932" s="35"/>
      <c r="ES932" s="34"/>
      <c r="EZ932" s="35"/>
      <c r="FA932" s="34"/>
      <c r="FH932" s="35"/>
      <c r="FI932" s="34"/>
      <c r="FP932" s="35"/>
      <c r="FQ932" s="34"/>
      <c r="FX932" s="35"/>
      <c r="FY932" s="34"/>
      <c r="GF932" s="35"/>
      <c r="GG932" s="34"/>
      <c r="GN932" s="35"/>
      <c r="GO932" s="34"/>
      <c r="GV932" s="35"/>
      <c r="GW932" s="34"/>
      <c r="HD932" s="35"/>
      <c r="HE932" s="34"/>
      <c r="HL932" s="35"/>
      <c r="HM932" s="34"/>
      <c r="HT932" s="35"/>
      <c r="HU932" s="34"/>
      <c r="IB932" s="35"/>
      <c r="IC932" s="34"/>
      <c r="IJ932" s="35"/>
      <c r="IK932" s="34"/>
      <c r="IR932" s="35"/>
      <c r="IS932" s="34"/>
      <c r="IZ932" s="35"/>
      <c r="JA932" s="34"/>
      <c r="JH932" s="35"/>
      <c r="JI932" s="34"/>
      <c r="JP932" s="35"/>
      <c r="JQ932" s="34"/>
      <c r="JX932" s="35"/>
      <c r="JY932" s="34"/>
      <c r="KF932" s="35"/>
      <c r="KG932" s="34"/>
      <c r="KN932" s="35"/>
      <c r="KO932" s="34"/>
      <c r="KV932" s="35"/>
      <c r="KW932" s="34"/>
      <c r="LD932" s="35"/>
      <c r="LE932" s="34"/>
      <c r="LL932" s="35"/>
      <c r="LM932" s="34"/>
      <c r="LT932" s="35"/>
      <c r="LU932" s="34"/>
      <c r="MB932" s="35"/>
      <c r="MC932" s="34"/>
      <c r="MJ932" s="35"/>
      <c r="MK932" s="34"/>
      <c r="MR932" s="35"/>
      <c r="MS932" s="34"/>
      <c r="MZ932" s="35"/>
      <c r="NA932" s="34"/>
      <c r="NH932" s="35"/>
      <c r="NI932" s="34"/>
      <c r="NP932" s="35"/>
      <c r="NQ932" s="34"/>
      <c r="NX932" s="35"/>
      <c r="NY932" s="34"/>
      <c r="OF932" s="35"/>
      <c r="OG932" s="34"/>
      <c r="ON932" s="35"/>
      <c r="OO932" s="34"/>
      <c r="OV932" s="35"/>
      <c r="OW932" s="34"/>
      <c r="PD932" s="35"/>
      <c r="PE932" s="34"/>
      <c r="PL932" s="35"/>
      <c r="PM932" s="34"/>
      <c r="PT932" s="35"/>
      <c r="PU932" s="34"/>
      <c r="QB932" s="35"/>
      <c r="QC932" s="34"/>
      <c r="QJ932" s="35"/>
      <c r="QK932" s="34"/>
      <c r="QR932" s="35"/>
      <c r="QS932" s="34"/>
      <c r="QZ932" s="35"/>
      <c r="RA932" s="34"/>
      <c r="RH932" s="35"/>
      <c r="RI932" s="34"/>
      <c r="RP932" s="35"/>
      <c r="RQ932" s="34"/>
      <c r="RX932" s="35"/>
      <c r="RY932" s="34"/>
      <c r="SF932" s="35"/>
      <c r="SG932" s="34"/>
      <c r="SN932" s="35"/>
      <c r="SO932" s="34"/>
      <c r="SV932" s="35"/>
      <c r="SW932" s="34"/>
      <c r="TD932" s="35"/>
      <c r="TE932" s="34"/>
      <c r="TL932" s="35"/>
      <c r="TM932" s="34"/>
      <c r="TT932" s="35"/>
      <c r="TU932" s="34"/>
      <c r="UB932" s="35"/>
      <c r="UC932" s="34"/>
      <c r="UJ932" s="35"/>
      <c r="UK932" s="34"/>
      <c r="UR932" s="35"/>
      <c r="US932" s="34"/>
      <c r="UZ932" s="35"/>
      <c r="VA932" s="34"/>
      <c r="VH932" s="35"/>
      <c r="VI932" s="34"/>
      <c r="VP932" s="35"/>
      <c r="VQ932" s="34"/>
      <c r="VX932" s="35"/>
      <c r="VY932" s="34"/>
      <c r="WF932" s="35"/>
      <c r="WG932" s="34"/>
      <c r="WN932" s="35"/>
      <c r="WO932" s="34"/>
      <c r="WV932" s="35"/>
      <c r="WW932" s="34"/>
      <c r="XD932" s="35"/>
      <c r="XE932" s="34"/>
      <c r="XL932" s="35"/>
      <c r="XM932" s="34"/>
      <c r="XT932" s="35"/>
      <c r="XU932" s="34"/>
      <c r="YB932" s="35"/>
      <c r="YC932" s="34"/>
      <c r="YJ932" s="35"/>
      <c r="YK932" s="34"/>
      <c r="YR932" s="35"/>
      <c r="YS932" s="34"/>
      <c r="YZ932" s="35"/>
      <c r="ZA932" s="34"/>
      <c r="ZH932" s="35"/>
      <c r="ZI932" s="34"/>
      <c r="ZP932" s="35"/>
      <c r="ZQ932" s="34"/>
      <c r="ZX932" s="35"/>
      <c r="ZY932" s="34"/>
      <c r="AAF932" s="35"/>
      <c r="AAG932" s="34"/>
      <c r="AAN932" s="35"/>
      <c r="AAO932" s="34"/>
      <c r="AAV932" s="35"/>
      <c r="AAW932" s="34"/>
      <c r="ABD932" s="35"/>
      <c r="ABE932" s="34"/>
      <c r="ABL932" s="35"/>
      <c r="ABM932" s="34"/>
      <c r="ABT932" s="35"/>
      <c r="ABU932" s="34"/>
      <c r="ACB932" s="35"/>
      <c r="ACC932" s="34"/>
      <c r="ACJ932" s="35"/>
      <c r="ACK932" s="34"/>
      <c r="ACR932" s="35"/>
      <c r="ACS932" s="34"/>
      <c r="ACZ932" s="35"/>
      <c r="ADA932" s="34"/>
      <c r="ADH932" s="35"/>
      <c r="ADI932" s="34"/>
      <c r="ADP932" s="35"/>
      <c r="ADQ932" s="34"/>
      <c r="ADX932" s="35"/>
      <c r="ADY932" s="34"/>
      <c r="AEF932" s="35"/>
      <c r="AEG932" s="34"/>
      <c r="AEN932" s="35"/>
      <c r="AEO932" s="34"/>
      <c r="AEV932" s="35"/>
      <c r="AEW932" s="34"/>
      <c r="AFD932" s="35"/>
      <c r="AFE932" s="34"/>
      <c r="AFL932" s="35"/>
      <c r="AFM932" s="34"/>
      <c r="AFT932" s="35"/>
      <c r="AFU932" s="34"/>
      <c r="AGB932" s="35"/>
      <c r="AGC932" s="34"/>
      <c r="AGJ932" s="35"/>
      <c r="AGK932" s="34"/>
      <c r="AGR932" s="35"/>
      <c r="AGS932" s="34"/>
      <c r="AGZ932" s="35"/>
      <c r="AHA932" s="34"/>
      <c r="AHH932" s="35"/>
      <c r="AHI932" s="34"/>
      <c r="AHP932" s="35"/>
      <c r="AHQ932" s="34"/>
      <c r="AHX932" s="35"/>
      <c r="AHY932" s="34"/>
      <c r="AIF932" s="35"/>
      <c r="AIG932" s="34"/>
      <c r="AIN932" s="35"/>
      <c r="AIO932" s="34"/>
      <c r="AIV932" s="35"/>
      <c r="AIW932" s="34"/>
      <c r="AJD932" s="35"/>
      <c r="AJE932" s="34"/>
      <c r="AJL932" s="35"/>
      <c r="AJM932" s="34"/>
      <c r="AJT932" s="35"/>
      <c r="AJU932" s="34"/>
      <c r="AKB932" s="35"/>
      <c r="AKC932" s="34"/>
      <c r="AKJ932" s="35"/>
      <c r="AKK932" s="34"/>
      <c r="AKR932" s="35"/>
      <c r="AKS932" s="34"/>
      <c r="AKZ932" s="35"/>
      <c r="ALA932" s="34"/>
      <c r="ALH932" s="35"/>
      <c r="ALI932" s="34"/>
      <c r="ALP932" s="35"/>
      <c r="ALQ932" s="34"/>
      <c r="ALX932" s="35"/>
      <c r="ALY932" s="34"/>
      <c r="AMF932" s="35"/>
      <c r="AMG932" s="34"/>
      <c r="AMN932" s="35"/>
      <c r="AMO932" s="34"/>
      <c r="AMV932" s="35"/>
      <c r="AMW932" s="34"/>
      <c r="AND932" s="35"/>
      <c r="ANE932" s="34"/>
      <c r="ANL932" s="35"/>
      <c r="ANM932" s="34"/>
      <c r="ANT932" s="35"/>
      <c r="ANU932" s="34"/>
      <c r="AOB932" s="35"/>
      <c r="AOC932" s="34"/>
      <c r="AOJ932" s="35"/>
      <c r="AOK932" s="34"/>
      <c r="AOR932" s="35"/>
      <c r="AOS932" s="34"/>
      <c r="AOZ932" s="35"/>
      <c r="APA932" s="34"/>
      <c r="APH932" s="35"/>
      <c r="API932" s="34"/>
      <c r="APP932" s="35"/>
      <c r="APQ932" s="34"/>
      <c r="APX932" s="35"/>
      <c r="APY932" s="34"/>
      <c r="AQF932" s="35"/>
      <c r="AQG932" s="34"/>
      <c r="AQN932" s="35"/>
      <c r="AQO932" s="34"/>
      <c r="AQV932" s="35"/>
      <c r="AQW932" s="34"/>
      <c r="ARD932" s="35"/>
      <c r="ARE932" s="34"/>
      <c r="ARL932" s="35"/>
      <c r="ARM932" s="34"/>
      <c r="ART932" s="35"/>
      <c r="ARU932" s="34"/>
      <c r="ASB932" s="35"/>
      <c r="ASC932" s="34"/>
      <c r="ASJ932" s="35"/>
      <c r="ASK932" s="34"/>
      <c r="ASR932" s="35"/>
      <c r="ASS932" s="34"/>
      <c r="ASZ932" s="35"/>
      <c r="ATA932" s="34"/>
      <c r="ATH932" s="35"/>
      <c r="ATI932" s="34"/>
      <c r="ATP932" s="35"/>
      <c r="ATQ932" s="34"/>
      <c r="ATX932" s="35"/>
      <c r="ATY932" s="34"/>
      <c r="AUF932" s="35"/>
      <c r="AUG932" s="34"/>
      <c r="AUN932" s="35"/>
      <c r="AUO932" s="34"/>
      <c r="AUV932" s="35"/>
      <c r="AUW932" s="34"/>
      <c r="AVD932" s="35"/>
      <c r="AVE932" s="34"/>
      <c r="AVL932" s="35"/>
      <c r="AVM932" s="34"/>
      <c r="AVT932" s="35"/>
      <c r="AVU932" s="34"/>
      <c r="AWB932" s="35"/>
      <c r="AWC932" s="34"/>
      <c r="AWJ932" s="35"/>
      <c r="AWK932" s="34"/>
      <c r="AWR932" s="35"/>
      <c r="AWS932" s="34"/>
      <c r="AWZ932" s="35"/>
      <c r="AXA932" s="34"/>
      <c r="AXH932" s="35"/>
      <c r="AXI932" s="34"/>
      <c r="AXP932" s="35"/>
      <c r="AXQ932" s="34"/>
      <c r="AXX932" s="35"/>
      <c r="AXY932" s="34"/>
      <c r="AYF932" s="35"/>
      <c r="AYG932" s="34"/>
      <c r="AYN932" s="35"/>
      <c r="AYO932" s="34"/>
      <c r="AYV932" s="35"/>
      <c r="AYW932" s="34"/>
      <c r="AZD932" s="35"/>
      <c r="AZE932" s="34"/>
      <c r="AZL932" s="35"/>
      <c r="AZM932" s="34"/>
      <c r="AZT932" s="35"/>
      <c r="AZU932" s="34"/>
      <c r="BAB932" s="35"/>
      <c r="BAC932" s="34"/>
      <c r="BAJ932" s="35"/>
      <c r="BAK932" s="34"/>
      <c r="BAR932" s="35"/>
      <c r="BAS932" s="34"/>
      <c r="BAZ932" s="35"/>
      <c r="BBA932" s="34"/>
      <c r="BBH932" s="35"/>
      <c r="BBI932" s="34"/>
      <c r="BBP932" s="35"/>
      <c r="BBQ932" s="34"/>
      <c r="BBX932" s="35"/>
      <c r="BBY932" s="34"/>
      <c r="BCF932" s="35"/>
      <c r="BCG932" s="34"/>
      <c r="BCN932" s="35"/>
      <c r="BCO932" s="34"/>
      <c r="BCV932" s="35"/>
      <c r="BCW932" s="34"/>
      <c r="BDD932" s="35"/>
      <c r="BDE932" s="34"/>
      <c r="BDL932" s="35"/>
      <c r="BDM932" s="34"/>
      <c r="BDT932" s="35"/>
      <c r="BDU932" s="34"/>
      <c r="BEB932" s="35"/>
      <c r="BEC932" s="34"/>
      <c r="BEJ932" s="35"/>
      <c r="BEK932" s="34"/>
      <c r="BER932" s="35"/>
      <c r="BES932" s="34"/>
      <c r="BEZ932" s="35"/>
      <c r="BFA932" s="34"/>
      <c r="BFH932" s="35"/>
      <c r="BFI932" s="34"/>
      <c r="BFP932" s="35"/>
      <c r="BFQ932" s="34"/>
      <c r="BFX932" s="35"/>
      <c r="BFY932" s="34"/>
      <c r="BGF932" s="35"/>
      <c r="BGG932" s="34"/>
      <c r="BGN932" s="35"/>
      <c r="BGO932" s="34"/>
      <c r="BGV932" s="35"/>
      <c r="BGW932" s="34"/>
      <c r="BHD932" s="35"/>
      <c r="BHE932" s="34"/>
      <c r="BHL932" s="35"/>
      <c r="BHM932" s="34"/>
      <c r="BHT932" s="35"/>
      <c r="BHU932" s="34"/>
      <c r="BIB932" s="35"/>
      <c r="BIC932" s="34"/>
      <c r="BIJ932" s="35"/>
      <c r="BIK932" s="34"/>
      <c r="BIR932" s="35"/>
      <c r="BIS932" s="34"/>
      <c r="BIZ932" s="35"/>
      <c r="BJA932" s="34"/>
      <c r="BJH932" s="35"/>
      <c r="BJI932" s="34"/>
      <c r="BJP932" s="35"/>
      <c r="BJQ932" s="34"/>
      <c r="BJX932" s="35"/>
      <c r="BJY932" s="34"/>
      <c r="BKF932" s="35"/>
      <c r="BKG932" s="34"/>
      <c r="BKN932" s="35"/>
      <c r="BKO932" s="34"/>
      <c r="BKV932" s="35"/>
      <c r="BKW932" s="34"/>
      <c r="BLD932" s="35"/>
      <c r="BLE932" s="34"/>
      <c r="BLL932" s="35"/>
      <c r="BLM932" s="34"/>
      <c r="BLT932" s="35"/>
      <c r="BLU932" s="34"/>
      <c r="BMB932" s="35"/>
      <c r="BMC932" s="34"/>
      <c r="BMJ932" s="35"/>
      <c r="BMK932" s="34"/>
      <c r="BMR932" s="35"/>
      <c r="BMS932" s="34"/>
      <c r="BMZ932" s="35"/>
      <c r="BNA932" s="34"/>
      <c r="BNH932" s="35"/>
      <c r="BNI932" s="34"/>
      <c r="BNP932" s="35"/>
      <c r="BNQ932" s="34"/>
      <c r="BNX932" s="35"/>
      <c r="BNY932" s="34"/>
      <c r="BOF932" s="35"/>
      <c r="BOG932" s="34"/>
      <c r="BON932" s="35"/>
      <c r="BOO932" s="34"/>
      <c r="BOV932" s="35"/>
      <c r="BOW932" s="34"/>
      <c r="BPD932" s="35"/>
      <c r="BPE932" s="34"/>
      <c r="BPL932" s="35"/>
      <c r="BPM932" s="34"/>
      <c r="BPT932" s="35"/>
      <c r="BPU932" s="34"/>
      <c r="BQB932" s="35"/>
      <c r="BQC932" s="34"/>
      <c r="BQJ932" s="35"/>
      <c r="BQK932" s="34"/>
      <c r="BQR932" s="35"/>
      <c r="BQS932" s="34"/>
      <c r="BQZ932" s="35"/>
      <c r="BRA932" s="34"/>
      <c r="BRH932" s="35"/>
      <c r="BRI932" s="34"/>
      <c r="BRP932" s="35"/>
      <c r="BRQ932" s="34"/>
      <c r="BRX932" s="35"/>
      <c r="BRY932" s="34"/>
      <c r="BSF932" s="35"/>
      <c r="BSG932" s="34"/>
      <c r="BSN932" s="35"/>
      <c r="BSO932" s="34"/>
      <c r="BSV932" s="35"/>
      <c r="BSW932" s="34"/>
      <c r="BTD932" s="35"/>
      <c r="BTE932" s="34"/>
      <c r="BTL932" s="35"/>
      <c r="BTM932" s="34"/>
      <c r="BTT932" s="35"/>
      <c r="BTU932" s="34"/>
      <c r="BUB932" s="35"/>
      <c r="BUC932" s="34"/>
      <c r="BUJ932" s="35"/>
      <c r="BUK932" s="34"/>
      <c r="BUR932" s="35"/>
      <c r="BUS932" s="34"/>
      <c r="BUZ932" s="35"/>
      <c r="BVA932" s="34"/>
      <c r="BVH932" s="35"/>
      <c r="BVI932" s="34"/>
      <c r="BVP932" s="35"/>
      <c r="BVQ932" s="34"/>
      <c r="BVX932" s="35"/>
      <c r="BVY932" s="34"/>
      <c r="BWF932" s="35"/>
      <c r="BWG932" s="34"/>
      <c r="BWN932" s="35"/>
      <c r="BWO932" s="34"/>
      <c r="BWV932" s="35"/>
      <c r="BWW932" s="34"/>
      <c r="BXD932" s="35"/>
      <c r="BXE932" s="34"/>
      <c r="BXL932" s="35"/>
      <c r="BXM932" s="34"/>
      <c r="BXT932" s="35"/>
      <c r="BXU932" s="34"/>
      <c r="BYB932" s="35"/>
      <c r="BYC932" s="34"/>
      <c r="BYJ932" s="35"/>
      <c r="BYK932" s="34"/>
      <c r="BYR932" s="35"/>
      <c r="BYS932" s="34"/>
      <c r="BYZ932" s="35"/>
      <c r="BZA932" s="34"/>
      <c r="BZH932" s="35"/>
      <c r="BZI932" s="34"/>
      <c r="BZP932" s="35"/>
      <c r="BZQ932" s="34"/>
      <c r="BZX932" s="35"/>
      <c r="BZY932" s="34"/>
      <c r="CAF932" s="35"/>
      <c r="CAG932" s="34"/>
      <c r="CAN932" s="35"/>
      <c r="CAO932" s="34"/>
      <c r="CAV932" s="35"/>
      <c r="CAW932" s="34"/>
      <c r="CBD932" s="35"/>
      <c r="CBE932" s="34"/>
      <c r="CBL932" s="35"/>
      <c r="CBM932" s="34"/>
      <c r="CBT932" s="35"/>
      <c r="CBU932" s="34"/>
      <c r="CCB932" s="35"/>
      <c r="CCC932" s="34"/>
      <c r="CCJ932" s="35"/>
      <c r="CCK932" s="34"/>
      <c r="CCR932" s="35"/>
      <c r="CCS932" s="34"/>
      <c r="CCZ932" s="35"/>
      <c r="CDA932" s="34"/>
      <c r="CDH932" s="35"/>
      <c r="CDI932" s="34"/>
      <c r="CDP932" s="35"/>
      <c r="CDQ932" s="34"/>
      <c r="CDX932" s="35"/>
      <c r="CDY932" s="34"/>
      <c r="CEF932" s="35"/>
      <c r="CEG932" s="34"/>
      <c r="CEN932" s="35"/>
      <c r="CEO932" s="34"/>
      <c r="CEV932" s="35"/>
      <c r="CEW932" s="34"/>
      <c r="CFD932" s="35"/>
      <c r="CFE932" s="34"/>
      <c r="CFL932" s="35"/>
      <c r="CFM932" s="34"/>
      <c r="CFT932" s="35"/>
      <c r="CFU932" s="34"/>
      <c r="CGB932" s="35"/>
      <c r="CGC932" s="34"/>
      <c r="CGJ932" s="35"/>
      <c r="CGK932" s="34"/>
      <c r="CGR932" s="35"/>
      <c r="CGS932" s="34"/>
      <c r="CGZ932" s="35"/>
      <c r="CHA932" s="34"/>
      <c r="CHH932" s="35"/>
      <c r="CHI932" s="34"/>
      <c r="CHP932" s="35"/>
      <c r="CHQ932" s="34"/>
      <c r="CHX932" s="35"/>
      <c r="CHY932" s="34"/>
      <c r="CIF932" s="35"/>
      <c r="CIG932" s="34"/>
      <c r="CIN932" s="35"/>
      <c r="CIO932" s="34"/>
      <c r="CIV932" s="35"/>
      <c r="CIW932" s="34"/>
      <c r="CJD932" s="35"/>
      <c r="CJE932" s="34"/>
      <c r="CJL932" s="35"/>
      <c r="CJM932" s="34"/>
      <c r="CJT932" s="35"/>
      <c r="CJU932" s="34"/>
      <c r="CKB932" s="35"/>
      <c r="CKC932" s="34"/>
      <c r="CKJ932" s="35"/>
      <c r="CKK932" s="34"/>
      <c r="CKR932" s="35"/>
      <c r="CKS932" s="34"/>
      <c r="CKZ932" s="35"/>
      <c r="CLA932" s="34"/>
      <c r="CLH932" s="35"/>
      <c r="CLI932" s="34"/>
      <c r="CLP932" s="35"/>
      <c r="CLQ932" s="34"/>
      <c r="CLX932" s="35"/>
      <c r="CLY932" s="34"/>
      <c r="CMF932" s="35"/>
      <c r="CMG932" s="34"/>
      <c r="CMN932" s="35"/>
      <c r="CMO932" s="34"/>
      <c r="CMV932" s="35"/>
      <c r="CMW932" s="34"/>
      <c r="CND932" s="35"/>
      <c r="CNE932" s="34"/>
      <c r="CNL932" s="35"/>
      <c r="CNM932" s="34"/>
      <c r="CNT932" s="35"/>
      <c r="CNU932" s="34"/>
      <c r="COB932" s="35"/>
      <c r="COC932" s="34"/>
      <c r="COJ932" s="35"/>
      <c r="COK932" s="34"/>
      <c r="COR932" s="35"/>
      <c r="COS932" s="34"/>
      <c r="COZ932" s="35"/>
      <c r="CPA932" s="34"/>
      <c r="CPH932" s="35"/>
      <c r="CPI932" s="34"/>
      <c r="CPP932" s="35"/>
      <c r="CPQ932" s="34"/>
      <c r="CPX932" s="35"/>
      <c r="CPY932" s="34"/>
      <c r="CQF932" s="35"/>
      <c r="CQG932" s="34"/>
      <c r="CQN932" s="35"/>
      <c r="CQO932" s="34"/>
      <c r="CQV932" s="35"/>
      <c r="CQW932" s="34"/>
      <c r="CRD932" s="35"/>
      <c r="CRE932" s="34"/>
      <c r="CRL932" s="35"/>
      <c r="CRM932" s="34"/>
      <c r="CRT932" s="35"/>
      <c r="CRU932" s="34"/>
      <c r="CSB932" s="35"/>
      <c r="CSC932" s="34"/>
      <c r="CSJ932" s="35"/>
      <c r="CSK932" s="34"/>
      <c r="CSR932" s="35"/>
      <c r="CSS932" s="34"/>
      <c r="CSZ932" s="35"/>
      <c r="CTA932" s="34"/>
      <c r="CTH932" s="35"/>
      <c r="CTI932" s="34"/>
      <c r="CTP932" s="35"/>
      <c r="CTQ932" s="34"/>
      <c r="CTX932" s="35"/>
      <c r="CTY932" s="34"/>
      <c r="CUF932" s="35"/>
      <c r="CUG932" s="34"/>
      <c r="CUN932" s="35"/>
      <c r="CUO932" s="34"/>
      <c r="CUV932" s="35"/>
      <c r="CUW932" s="34"/>
      <c r="CVD932" s="35"/>
      <c r="CVE932" s="34"/>
      <c r="CVL932" s="35"/>
      <c r="CVM932" s="34"/>
      <c r="CVT932" s="35"/>
      <c r="CVU932" s="34"/>
      <c r="CWB932" s="35"/>
      <c r="CWC932" s="34"/>
      <c r="CWJ932" s="35"/>
      <c r="CWK932" s="34"/>
      <c r="CWR932" s="35"/>
      <c r="CWS932" s="34"/>
      <c r="CWZ932" s="35"/>
      <c r="CXA932" s="34"/>
      <c r="CXH932" s="35"/>
      <c r="CXI932" s="34"/>
      <c r="CXP932" s="35"/>
      <c r="CXQ932" s="34"/>
      <c r="CXX932" s="35"/>
      <c r="CXY932" s="34"/>
      <c r="CYF932" s="35"/>
      <c r="CYG932" s="34"/>
      <c r="CYN932" s="35"/>
      <c r="CYO932" s="34"/>
      <c r="CYV932" s="35"/>
      <c r="CYW932" s="34"/>
      <c r="CZD932" s="35"/>
      <c r="CZE932" s="34"/>
      <c r="CZL932" s="35"/>
      <c r="CZM932" s="34"/>
      <c r="CZT932" s="35"/>
      <c r="CZU932" s="34"/>
      <c r="DAB932" s="35"/>
      <c r="DAC932" s="34"/>
      <c r="DAJ932" s="35"/>
      <c r="DAK932" s="34"/>
      <c r="DAR932" s="35"/>
      <c r="DAS932" s="34"/>
      <c r="DAZ932" s="35"/>
      <c r="DBA932" s="34"/>
      <c r="DBH932" s="35"/>
      <c r="DBI932" s="34"/>
      <c r="DBP932" s="35"/>
      <c r="DBQ932" s="34"/>
      <c r="DBX932" s="35"/>
      <c r="DBY932" s="34"/>
      <c r="DCF932" s="35"/>
      <c r="DCG932" s="34"/>
      <c r="DCN932" s="35"/>
      <c r="DCO932" s="34"/>
      <c r="DCV932" s="35"/>
      <c r="DCW932" s="34"/>
      <c r="DDD932" s="35"/>
      <c r="DDE932" s="34"/>
      <c r="DDL932" s="35"/>
      <c r="DDM932" s="34"/>
      <c r="DDT932" s="35"/>
      <c r="DDU932" s="34"/>
      <c r="DEB932" s="35"/>
      <c r="DEC932" s="34"/>
      <c r="DEJ932" s="35"/>
      <c r="DEK932" s="34"/>
      <c r="DER932" s="35"/>
      <c r="DES932" s="34"/>
      <c r="DEZ932" s="35"/>
      <c r="DFA932" s="34"/>
      <c r="DFH932" s="35"/>
      <c r="DFI932" s="34"/>
      <c r="DFP932" s="35"/>
      <c r="DFQ932" s="34"/>
      <c r="DFX932" s="35"/>
      <c r="DFY932" s="34"/>
      <c r="DGF932" s="35"/>
      <c r="DGG932" s="34"/>
      <c r="DGN932" s="35"/>
      <c r="DGO932" s="34"/>
      <c r="DGV932" s="35"/>
      <c r="DGW932" s="34"/>
      <c r="DHD932" s="35"/>
      <c r="DHE932" s="34"/>
      <c r="DHL932" s="35"/>
      <c r="DHM932" s="34"/>
      <c r="DHT932" s="35"/>
      <c r="DHU932" s="34"/>
      <c r="DIB932" s="35"/>
      <c r="DIC932" s="34"/>
      <c r="DIJ932" s="35"/>
      <c r="DIK932" s="34"/>
      <c r="DIR932" s="35"/>
      <c r="DIS932" s="34"/>
      <c r="DIZ932" s="35"/>
      <c r="DJA932" s="34"/>
      <c r="DJH932" s="35"/>
      <c r="DJI932" s="34"/>
      <c r="DJP932" s="35"/>
      <c r="DJQ932" s="34"/>
      <c r="DJX932" s="35"/>
      <c r="DJY932" s="34"/>
      <c r="DKF932" s="35"/>
      <c r="DKG932" s="34"/>
      <c r="DKN932" s="35"/>
      <c r="DKO932" s="34"/>
      <c r="DKV932" s="35"/>
      <c r="DKW932" s="34"/>
      <c r="DLD932" s="35"/>
      <c r="DLE932" s="34"/>
      <c r="DLL932" s="35"/>
      <c r="DLM932" s="34"/>
      <c r="DLT932" s="35"/>
      <c r="DLU932" s="34"/>
      <c r="DMB932" s="35"/>
      <c r="DMC932" s="34"/>
      <c r="DMJ932" s="35"/>
      <c r="DMK932" s="34"/>
      <c r="DMR932" s="35"/>
      <c r="DMS932" s="34"/>
      <c r="DMZ932" s="35"/>
      <c r="DNA932" s="34"/>
      <c r="DNH932" s="35"/>
      <c r="DNI932" s="34"/>
      <c r="DNP932" s="35"/>
      <c r="DNQ932" s="34"/>
      <c r="DNX932" s="35"/>
      <c r="DNY932" s="34"/>
      <c r="DOF932" s="35"/>
      <c r="DOG932" s="34"/>
      <c r="DON932" s="35"/>
      <c r="DOO932" s="34"/>
      <c r="DOV932" s="35"/>
      <c r="DOW932" s="34"/>
      <c r="DPD932" s="35"/>
      <c r="DPE932" s="34"/>
      <c r="DPL932" s="35"/>
      <c r="DPM932" s="34"/>
      <c r="DPT932" s="35"/>
      <c r="DPU932" s="34"/>
      <c r="DQB932" s="35"/>
      <c r="DQC932" s="34"/>
      <c r="DQJ932" s="35"/>
      <c r="DQK932" s="34"/>
      <c r="DQR932" s="35"/>
      <c r="DQS932" s="34"/>
      <c r="DQZ932" s="35"/>
      <c r="DRA932" s="34"/>
      <c r="DRH932" s="35"/>
      <c r="DRI932" s="34"/>
      <c r="DRP932" s="35"/>
      <c r="DRQ932" s="34"/>
      <c r="DRX932" s="35"/>
      <c r="DRY932" s="34"/>
      <c r="DSF932" s="35"/>
      <c r="DSG932" s="34"/>
      <c r="DSN932" s="35"/>
      <c r="DSO932" s="34"/>
      <c r="DSV932" s="35"/>
      <c r="DSW932" s="34"/>
      <c r="DTD932" s="35"/>
      <c r="DTE932" s="34"/>
      <c r="DTL932" s="35"/>
      <c r="DTM932" s="34"/>
      <c r="DTT932" s="35"/>
      <c r="DTU932" s="34"/>
      <c r="DUB932" s="35"/>
      <c r="DUC932" s="34"/>
      <c r="DUJ932" s="35"/>
      <c r="DUK932" s="34"/>
      <c r="DUR932" s="35"/>
      <c r="DUS932" s="34"/>
      <c r="DUZ932" s="35"/>
      <c r="DVA932" s="34"/>
      <c r="DVH932" s="35"/>
      <c r="DVI932" s="34"/>
      <c r="DVP932" s="35"/>
      <c r="DVQ932" s="34"/>
      <c r="DVX932" s="35"/>
      <c r="DVY932" s="34"/>
      <c r="DWF932" s="35"/>
      <c r="DWG932" s="34"/>
      <c r="DWN932" s="35"/>
      <c r="DWO932" s="34"/>
      <c r="DWV932" s="35"/>
      <c r="DWW932" s="34"/>
      <c r="DXD932" s="35"/>
      <c r="DXE932" s="34"/>
      <c r="DXL932" s="35"/>
      <c r="DXM932" s="34"/>
      <c r="DXT932" s="35"/>
      <c r="DXU932" s="34"/>
      <c r="DYB932" s="35"/>
      <c r="DYC932" s="34"/>
      <c r="DYJ932" s="35"/>
      <c r="DYK932" s="34"/>
      <c r="DYR932" s="35"/>
      <c r="DYS932" s="34"/>
      <c r="DYZ932" s="35"/>
      <c r="DZA932" s="34"/>
      <c r="DZH932" s="35"/>
      <c r="DZI932" s="34"/>
      <c r="DZP932" s="35"/>
      <c r="DZQ932" s="34"/>
      <c r="DZX932" s="35"/>
      <c r="DZY932" s="34"/>
      <c r="EAF932" s="35"/>
      <c r="EAG932" s="34"/>
      <c r="EAN932" s="35"/>
      <c r="EAO932" s="34"/>
      <c r="EAV932" s="35"/>
      <c r="EAW932" s="34"/>
      <c r="EBD932" s="35"/>
      <c r="EBE932" s="34"/>
      <c r="EBL932" s="35"/>
      <c r="EBM932" s="34"/>
      <c r="EBT932" s="35"/>
      <c r="EBU932" s="34"/>
      <c r="ECB932" s="35"/>
      <c r="ECC932" s="34"/>
      <c r="ECJ932" s="35"/>
      <c r="ECK932" s="34"/>
      <c r="ECR932" s="35"/>
      <c r="ECS932" s="34"/>
      <c r="ECZ932" s="35"/>
      <c r="EDA932" s="34"/>
      <c r="EDH932" s="35"/>
      <c r="EDI932" s="34"/>
      <c r="EDP932" s="35"/>
      <c r="EDQ932" s="34"/>
      <c r="EDX932" s="35"/>
      <c r="EDY932" s="34"/>
      <c r="EEF932" s="35"/>
      <c r="EEG932" s="34"/>
      <c r="EEN932" s="35"/>
      <c r="EEO932" s="34"/>
      <c r="EEV932" s="35"/>
      <c r="EEW932" s="34"/>
      <c r="EFD932" s="35"/>
      <c r="EFE932" s="34"/>
      <c r="EFL932" s="35"/>
      <c r="EFM932" s="34"/>
      <c r="EFT932" s="35"/>
      <c r="EFU932" s="34"/>
      <c r="EGB932" s="35"/>
      <c r="EGC932" s="34"/>
      <c r="EGJ932" s="35"/>
      <c r="EGK932" s="34"/>
      <c r="EGR932" s="35"/>
      <c r="EGS932" s="34"/>
      <c r="EGZ932" s="35"/>
      <c r="EHA932" s="34"/>
      <c r="EHH932" s="35"/>
      <c r="EHI932" s="34"/>
      <c r="EHP932" s="35"/>
      <c r="EHQ932" s="34"/>
      <c r="EHX932" s="35"/>
      <c r="EHY932" s="34"/>
      <c r="EIF932" s="35"/>
      <c r="EIG932" s="34"/>
      <c r="EIN932" s="35"/>
      <c r="EIO932" s="34"/>
      <c r="EIV932" s="35"/>
      <c r="EIW932" s="34"/>
      <c r="EJD932" s="35"/>
      <c r="EJE932" s="34"/>
      <c r="EJL932" s="35"/>
      <c r="EJM932" s="34"/>
      <c r="EJT932" s="35"/>
      <c r="EJU932" s="34"/>
      <c r="EKB932" s="35"/>
      <c r="EKC932" s="34"/>
      <c r="EKJ932" s="35"/>
      <c r="EKK932" s="34"/>
      <c r="EKR932" s="35"/>
      <c r="EKS932" s="34"/>
      <c r="EKZ932" s="35"/>
      <c r="ELA932" s="34"/>
      <c r="ELH932" s="35"/>
      <c r="ELI932" s="34"/>
      <c r="ELP932" s="35"/>
      <c r="ELQ932" s="34"/>
      <c r="ELX932" s="35"/>
      <c r="ELY932" s="34"/>
      <c r="EMF932" s="35"/>
      <c r="EMG932" s="34"/>
      <c r="EMN932" s="35"/>
      <c r="EMO932" s="34"/>
      <c r="EMV932" s="35"/>
      <c r="EMW932" s="34"/>
      <c r="END932" s="35"/>
      <c r="ENE932" s="34"/>
      <c r="ENL932" s="35"/>
      <c r="ENM932" s="34"/>
      <c r="ENT932" s="35"/>
      <c r="ENU932" s="34"/>
      <c r="EOB932" s="35"/>
      <c r="EOC932" s="34"/>
      <c r="EOJ932" s="35"/>
      <c r="EOK932" s="34"/>
      <c r="EOR932" s="35"/>
      <c r="EOS932" s="34"/>
      <c r="EOZ932" s="35"/>
      <c r="EPA932" s="34"/>
      <c r="EPH932" s="35"/>
      <c r="EPI932" s="34"/>
      <c r="EPP932" s="35"/>
      <c r="EPQ932" s="34"/>
      <c r="EPX932" s="35"/>
      <c r="EPY932" s="34"/>
      <c r="EQF932" s="35"/>
      <c r="EQG932" s="34"/>
      <c r="EQN932" s="35"/>
      <c r="EQO932" s="34"/>
      <c r="EQV932" s="35"/>
      <c r="EQW932" s="34"/>
      <c r="ERD932" s="35"/>
      <c r="ERE932" s="34"/>
      <c r="ERL932" s="35"/>
      <c r="ERM932" s="34"/>
      <c r="ERT932" s="35"/>
      <c r="ERU932" s="34"/>
      <c r="ESB932" s="35"/>
      <c r="ESC932" s="34"/>
      <c r="ESJ932" s="35"/>
      <c r="ESK932" s="34"/>
      <c r="ESR932" s="35"/>
      <c r="ESS932" s="34"/>
      <c r="ESZ932" s="35"/>
      <c r="ETA932" s="34"/>
      <c r="ETH932" s="35"/>
      <c r="ETI932" s="34"/>
      <c r="ETP932" s="35"/>
      <c r="ETQ932" s="34"/>
      <c r="ETX932" s="35"/>
      <c r="ETY932" s="34"/>
      <c r="EUF932" s="35"/>
      <c r="EUG932" s="34"/>
      <c r="EUN932" s="35"/>
      <c r="EUO932" s="34"/>
      <c r="EUV932" s="35"/>
      <c r="EUW932" s="34"/>
      <c r="EVD932" s="35"/>
      <c r="EVE932" s="34"/>
      <c r="EVL932" s="35"/>
      <c r="EVM932" s="34"/>
      <c r="EVT932" s="35"/>
      <c r="EVU932" s="34"/>
      <c r="EWB932" s="35"/>
      <c r="EWC932" s="34"/>
      <c r="EWJ932" s="35"/>
      <c r="EWK932" s="34"/>
      <c r="EWR932" s="35"/>
      <c r="EWS932" s="34"/>
      <c r="EWZ932" s="35"/>
      <c r="EXA932" s="34"/>
      <c r="EXH932" s="35"/>
      <c r="EXI932" s="34"/>
      <c r="EXP932" s="35"/>
      <c r="EXQ932" s="34"/>
      <c r="EXX932" s="35"/>
      <c r="EXY932" s="34"/>
      <c r="EYF932" s="35"/>
      <c r="EYG932" s="34"/>
      <c r="EYN932" s="35"/>
      <c r="EYO932" s="34"/>
      <c r="EYV932" s="35"/>
      <c r="EYW932" s="34"/>
      <c r="EZD932" s="35"/>
      <c r="EZE932" s="34"/>
      <c r="EZL932" s="35"/>
      <c r="EZM932" s="34"/>
      <c r="EZT932" s="35"/>
      <c r="EZU932" s="34"/>
      <c r="FAB932" s="35"/>
      <c r="FAC932" s="34"/>
      <c r="FAJ932" s="35"/>
      <c r="FAK932" s="34"/>
      <c r="FAR932" s="35"/>
      <c r="FAS932" s="34"/>
      <c r="FAZ932" s="35"/>
      <c r="FBA932" s="34"/>
      <c r="FBH932" s="35"/>
      <c r="FBI932" s="34"/>
      <c r="FBP932" s="35"/>
      <c r="FBQ932" s="34"/>
      <c r="FBX932" s="35"/>
      <c r="FBY932" s="34"/>
      <c r="FCF932" s="35"/>
      <c r="FCG932" s="34"/>
      <c r="FCN932" s="35"/>
      <c r="FCO932" s="34"/>
      <c r="FCV932" s="35"/>
      <c r="FCW932" s="34"/>
      <c r="FDD932" s="35"/>
      <c r="FDE932" s="34"/>
      <c r="FDL932" s="35"/>
      <c r="FDM932" s="34"/>
      <c r="FDT932" s="35"/>
      <c r="FDU932" s="34"/>
      <c r="FEB932" s="35"/>
      <c r="FEC932" s="34"/>
      <c r="FEJ932" s="35"/>
      <c r="FEK932" s="34"/>
      <c r="FER932" s="35"/>
      <c r="FES932" s="34"/>
      <c r="FEZ932" s="35"/>
      <c r="FFA932" s="34"/>
      <c r="FFH932" s="35"/>
      <c r="FFI932" s="34"/>
      <c r="FFP932" s="35"/>
      <c r="FFQ932" s="34"/>
      <c r="FFX932" s="35"/>
      <c r="FFY932" s="34"/>
      <c r="FGF932" s="35"/>
      <c r="FGG932" s="34"/>
      <c r="FGN932" s="35"/>
      <c r="FGO932" s="34"/>
      <c r="FGV932" s="35"/>
      <c r="FGW932" s="34"/>
      <c r="FHD932" s="35"/>
      <c r="FHE932" s="34"/>
      <c r="FHL932" s="35"/>
      <c r="FHM932" s="34"/>
      <c r="FHT932" s="35"/>
      <c r="FHU932" s="34"/>
      <c r="FIB932" s="35"/>
      <c r="FIC932" s="34"/>
      <c r="FIJ932" s="35"/>
      <c r="FIK932" s="34"/>
      <c r="FIR932" s="35"/>
      <c r="FIS932" s="34"/>
      <c r="FIZ932" s="35"/>
      <c r="FJA932" s="34"/>
      <c r="FJH932" s="35"/>
      <c r="FJI932" s="34"/>
      <c r="FJP932" s="35"/>
      <c r="FJQ932" s="34"/>
      <c r="FJX932" s="35"/>
      <c r="FJY932" s="34"/>
      <c r="FKF932" s="35"/>
      <c r="FKG932" s="34"/>
      <c r="FKN932" s="35"/>
      <c r="FKO932" s="34"/>
      <c r="FKV932" s="35"/>
      <c r="FKW932" s="34"/>
      <c r="FLD932" s="35"/>
      <c r="FLE932" s="34"/>
      <c r="FLL932" s="35"/>
      <c r="FLM932" s="34"/>
      <c r="FLT932" s="35"/>
      <c r="FLU932" s="34"/>
      <c r="FMB932" s="35"/>
      <c r="FMC932" s="34"/>
      <c r="FMJ932" s="35"/>
      <c r="FMK932" s="34"/>
      <c r="FMR932" s="35"/>
      <c r="FMS932" s="34"/>
      <c r="FMZ932" s="35"/>
      <c r="FNA932" s="34"/>
      <c r="FNH932" s="35"/>
      <c r="FNI932" s="34"/>
      <c r="FNP932" s="35"/>
      <c r="FNQ932" s="34"/>
      <c r="FNX932" s="35"/>
      <c r="FNY932" s="34"/>
      <c r="FOF932" s="35"/>
      <c r="FOG932" s="34"/>
      <c r="FON932" s="35"/>
      <c r="FOO932" s="34"/>
      <c r="FOV932" s="35"/>
      <c r="FOW932" s="34"/>
      <c r="FPD932" s="35"/>
      <c r="FPE932" s="34"/>
      <c r="FPL932" s="35"/>
      <c r="FPM932" s="34"/>
      <c r="FPT932" s="35"/>
      <c r="FPU932" s="34"/>
      <c r="FQB932" s="35"/>
      <c r="FQC932" s="34"/>
      <c r="FQJ932" s="35"/>
      <c r="FQK932" s="34"/>
      <c r="FQR932" s="35"/>
      <c r="FQS932" s="34"/>
      <c r="FQZ932" s="35"/>
      <c r="FRA932" s="34"/>
      <c r="FRH932" s="35"/>
      <c r="FRI932" s="34"/>
      <c r="FRP932" s="35"/>
      <c r="FRQ932" s="34"/>
      <c r="FRX932" s="35"/>
      <c r="FRY932" s="34"/>
      <c r="FSF932" s="35"/>
      <c r="FSG932" s="34"/>
      <c r="FSN932" s="35"/>
      <c r="FSO932" s="34"/>
      <c r="FSV932" s="35"/>
      <c r="FSW932" s="34"/>
      <c r="FTD932" s="35"/>
      <c r="FTE932" s="34"/>
      <c r="FTL932" s="35"/>
      <c r="FTM932" s="34"/>
      <c r="FTT932" s="35"/>
      <c r="FTU932" s="34"/>
      <c r="FUB932" s="35"/>
      <c r="FUC932" s="34"/>
      <c r="FUJ932" s="35"/>
      <c r="FUK932" s="34"/>
      <c r="FUR932" s="35"/>
      <c r="FUS932" s="34"/>
      <c r="FUZ932" s="35"/>
      <c r="FVA932" s="34"/>
      <c r="FVH932" s="35"/>
      <c r="FVI932" s="34"/>
      <c r="FVP932" s="35"/>
      <c r="FVQ932" s="34"/>
      <c r="FVX932" s="35"/>
      <c r="FVY932" s="34"/>
      <c r="FWF932" s="35"/>
      <c r="FWG932" s="34"/>
      <c r="FWN932" s="35"/>
      <c r="FWO932" s="34"/>
      <c r="FWV932" s="35"/>
      <c r="FWW932" s="34"/>
      <c r="FXD932" s="35"/>
      <c r="FXE932" s="34"/>
      <c r="FXL932" s="35"/>
      <c r="FXM932" s="34"/>
      <c r="FXT932" s="35"/>
      <c r="FXU932" s="34"/>
      <c r="FYB932" s="35"/>
      <c r="FYC932" s="34"/>
      <c r="FYJ932" s="35"/>
      <c r="FYK932" s="34"/>
      <c r="FYR932" s="35"/>
      <c r="FYS932" s="34"/>
      <c r="FYZ932" s="35"/>
      <c r="FZA932" s="34"/>
      <c r="FZH932" s="35"/>
      <c r="FZI932" s="34"/>
      <c r="FZP932" s="35"/>
      <c r="FZQ932" s="34"/>
      <c r="FZX932" s="35"/>
      <c r="FZY932" s="34"/>
      <c r="GAF932" s="35"/>
      <c r="GAG932" s="34"/>
      <c r="GAN932" s="35"/>
      <c r="GAO932" s="34"/>
      <c r="GAV932" s="35"/>
      <c r="GAW932" s="34"/>
      <c r="GBD932" s="35"/>
      <c r="GBE932" s="34"/>
      <c r="GBL932" s="35"/>
      <c r="GBM932" s="34"/>
      <c r="GBT932" s="35"/>
      <c r="GBU932" s="34"/>
      <c r="GCB932" s="35"/>
      <c r="GCC932" s="34"/>
      <c r="GCJ932" s="35"/>
      <c r="GCK932" s="34"/>
      <c r="GCR932" s="35"/>
      <c r="GCS932" s="34"/>
      <c r="GCZ932" s="35"/>
      <c r="GDA932" s="34"/>
      <c r="GDH932" s="35"/>
      <c r="GDI932" s="34"/>
      <c r="GDP932" s="35"/>
      <c r="GDQ932" s="34"/>
      <c r="GDX932" s="35"/>
      <c r="GDY932" s="34"/>
      <c r="GEF932" s="35"/>
      <c r="GEG932" s="34"/>
      <c r="GEN932" s="35"/>
      <c r="GEO932" s="34"/>
      <c r="GEV932" s="35"/>
      <c r="GEW932" s="34"/>
      <c r="GFD932" s="35"/>
      <c r="GFE932" s="34"/>
      <c r="GFL932" s="35"/>
      <c r="GFM932" s="34"/>
      <c r="GFT932" s="35"/>
      <c r="GFU932" s="34"/>
      <c r="GGB932" s="35"/>
      <c r="GGC932" s="34"/>
      <c r="GGJ932" s="35"/>
      <c r="GGK932" s="34"/>
      <c r="GGR932" s="35"/>
      <c r="GGS932" s="34"/>
      <c r="GGZ932" s="35"/>
      <c r="GHA932" s="34"/>
      <c r="GHH932" s="35"/>
      <c r="GHI932" s="34"/>
      <c r="GHP932" s="35"/>
      <c r="GHQ932" s="34"/>
      <c r="GHX932" s="35"/>
      <c r="GHY932" s="34"/>
      <c r="GIF932" s="35"/>
      <c r="GIG932" s="34"/>
      <c r="GIN932" s="35"/>
      <c r="GIO932" s="34"/>
      <c r="GIV932" s="35"/>
      <c r="GIW932" s="34"/>
      <c r="GJD932" s="35"/>
      <c r="GJE932" s="34"/>
      <c r="GJL932" s="35"/>
      <c r="GJM932" s="34"/>
      <c r="GJT932" s="35"/>
      <c r="GJU932" s="34"/>
      <c r="GKB932" s="35"/>
      <c r="GKC932" s="34"/>
      <c r="GKJ932" s="35"/>
      <c r="GKK932" s="34"/>
      <c r="GKR932" s="35"/>
      <c r="GKS932" s="34"/>
      <c r="GKZ932" s="35"/>
      <c r="GLA932" s="34"/>
      <c r="GLH932" s="35"/>
      <c r="GLI932" s="34"/>
      <c r="GLP932" s="35"/>
      <c r="GLQ932" s="34"/>
      <c r="GLX932" s="35"/>
      <c r="GLY932" s="34"/>
      <c r="GMF932" s="35"/>
      <c r="GMG932" s="34"/>
      <c r="GMN932" s="35"/>
      <c r="GMO932" s="34"/>
      <c r="GMV932" s="35"/>
      <c r="GMW932" s="34"/>
      <c r="GND932" s="35"/>
      <c r="GNE932" s="34"/>
      <c r="GNL932" s="35"/>
      <c r="GNM932" s="34"/>
      <c r="GNT932" s="35"/>
      <c r="GNU932" s="34"/>
      <c r="GOB932" s="35"/>
      <c r="GOC932" s="34"/>
      <c r="GOJ932" s="35"/>
      <c r="GOK932" s="34"/>
      <c r="GOR932" s="35"/>
      <c r="GOS932" s="34"/>
      <c r="GOZ932" s="35"/>
      <c r="GPA932" s="34"/>
      <c r="GPH932" s="35"/>
      <c r="GPI932" s="34"/>
      <c r="GPP932" s="35"/>
      <c r="GPQ932" s="34"/>
      <c r="GPX932" s="35"/>
      <c r="GPY932" s="34"/>
      <c r="GQF932" s="35"/>
      <c r="GQG932" s="34"/>
      <c r="GQN932" s="35"/>
      <c r="GQO932" s="34"/>
      <c r="GQV932" s="35"/>
      <c r="GQW932" s="34"/>
      <c r="GRD932" s="35"/>
      <c r="GRE932" s="34"/>
      <c r="GRL932" s="35"/>
      <c r="GRM932" s="34"/>
      <c r="GRT932" s="35"/>
      <c r="GRU932" s="34"/>
      <c r="GSB932" s="35"/>
      <c r="GSC932" s="34"/>
      <c r="GSJ932" s="35"/>
      <c r="GSK932" s="34"/>
      <c r="GSR932" s="35"/>
      <c r="GSS932" s="34"/>
      <c r="GSZ932" s="35"/>
      <c r="GTA932" s="34"/>
      <c r="GTH932" s="35"/>
      <c r="GTI932" s="34"/>
      <c r="GTP932" s="35"/>
      <c r="GTQ932" s="34"/>
      <c r="GTX932" s="35"/>
      <c r="GTY932" s="34"/>
      <c r="GUF932" s="35"/>
      <c r="GUG932" s="34"/>
      <c r="GUN932" s="35"/>
      <c r="GUO932" s="34"/>
      <c r="GUV932" s="35"/>
      <c r="GUW932" s="34"/>
      <c r="GVD932" s="35"/>
      <c r="GVE932" s="34"/>
      <c r="GVL932" s="35"/>
      <c r="GVM932" s="34"/>
      <c r="GVT932" s="35"/>
      <c r="GVU932" s="34"/>
      <c r="GWB932" s="35"/>
      <c r="GWC932" s="34"/>
      <c r="GWJ932" s="35"/>
      <c r="GWK932" s="34"/>
      <c r="GWR932" s="35"/>
      <c r="GWS932" s="34"/>
      <c r="GWZ932" s="35"/>
      <c r="GXA932" s="34"/>
      <c r="GXH932" s="35"/>
      <c r="GXI932" s="34"/>
      <c r="GXP932" s="35"/>
      <c r="GXQ932" s="34"/>
      <c r="GXX932" s="35"/>
      <c r="GXY932" s="34"/>
      <c r="GYF932" s="35"/>
      <c r="GYG932" s="34"/>
      <c r="GYN932" s="35"/>
      <c r="GYO932" s="34"/>
      <c r="GYV932" s="35"/>
      <c r="GYW932" s="34"/>
      <c r="GZD932" s="35"/>
      <c r="GZE932" s="34"/>
      <c r="GZL932" s="35"/>
      <c r="GZM932" s="34"/>
      <c r="GZT932" s="35"/>
      <c r="GZU932" s="34"/>
      <c r="HAB932" s="35"/>
      <c r="HAC932" s="34"/>
      <c r="HAJ932" s="35"/>
      <c r="HAK932" s="34"/>
      <c r="HAR932" s="35"/>
      <c r="HAS932" s="34"/>
      <c r="HAZ932" s="35"/>
      <c r="HBA932" s="34"/>
      <c r="HBH932" s="35"/>
      <c r="HBI932" s="34"/>
      <c r="HBP932" s="35"/>
      <c r="HBQ932" s="34"/>
      <c r="HBX932" s="35"/>
      <c r="HBY932" s="34"/>
      <c r="HCF932" s="35"/>
      <c r="HCG932" s="34"/>
      <c r="HCN932" s="35"/>
      <c r="HCO932" s="34"/>
      <c r="HCV932" s="35"/>
      <c r="HCW932" s="34"/>
      <c r="HDD932" s="35"/>
      <c r="HDE932" s="34"/>
      <c r="HDL932" s="35"/>
      <c r="HDM932" s="34"/>
      <c r="HDT932" s="35"/>
      <c r="HDU932" s="34"/>
      <c r="HEB932" s="35"/>
      <c r="HEC932" s="34"/>
      <c r="HEJ932" s="35"/>
      <c r="HEK932" s="34"/>
      <c r="HER932" s="35"/>
      <c r="HES932" s="34"/>
      <c r="HEZ932" s="35"/>
      <c r="HFA932" s="34"/>
      <c r="HFH932" s="35"/>
      <c r="HFI932" s="34"/>
      <c r="HFP932" s="35"/>
      <c r="HFQ932" s="34"/>
      <c r="HFX932" s="35"/>
      <c r="HFY932" s="34"/>
      <c r="HGF932" s="35"/>
      <c r="HGG932" s="34"/>
      <c r="HGN932" s="35"/>
      <c r="HGO932" s="34"/>
      <c r="HGV932" s="35"/>
      <c r="HGW932" s="34"/>
      <c r="HHD932" s="35"/>
      <c r="HHE932" s="34"/>
      <c r="HHL932" s="35"/>
      <c r="HHM932" s="34"/>
      <c r="HHT932" s="35"/>
      <c r="HHU932" s="34"/>
      <c r="HIB932" s="35"/>
      <c r="HIC932" s="34"/>
      <c r="HIJ932" s="35"/>
      <c r="HIK932" s="34"/>
      <c r="HIR932" s="35"/>
      <c r="HIS932" s="34"/>
      <c r="HIZ932" s="35"/>
      <c r="HJA932" s="34"/>
      <c r="HJH932" s="35"/>
      <c r="HJI932" s="34"/>
      <c r="HJP932" s="35"/>
      <c r="HJQ932" s="34"/>
      <c r="HJX932" s="35"/>
      <c r="HJY932" s="34"/>
      <c r="HKF932" s="35"/>
      <c r="HKG932" s="34"/>
      <c r="HKN932" s="35"/>
      <c r="HKO932" s="34"/>
      <c r="HKV932" s="35"/>
      <c r="HKW932" s="34"/>
      <c r="HLD932" s="35"/>
      <c r="HLE932" s="34"/>
      <c r="HLL932" s="35"/>
      <c r="HLM932" s="34"/>
      <c r="HLT932" s="35"/>
      <c r="HLU932" s="34"/>
      <c r="HMB932" s="35"/>
      <c r="HMC932" s="34"/>
      <c r="HMJ932" s="35"/>
      <c r="HMK932" s="34"/>
      <c r="HMR932" s="35"/>
      <c r="HMS932" s="34"/>
      <c r="HMZ932" s="35"/>
      <c r="HNA932" s="34"/>
      <c r="HNH932" s="35"/>
      <c r="HNI932" s="34"/>
      <c r="HNP932" s="35"/>
      <c r="HNQ932" s="34"/>
      <c r="HNX932" s="35"/>
      <c r="HNY932" s="34"/>
      <c r="HOF932" s="35"/>
      <c r="HOG932" s="34"/>
      <c r="HON932" s="35"/>
      <c r="HOO932" s="34"/>
      <c r="HOV932" s="35"/>
      <c r="HOW932" s="34"/>
      <c r="HPD932" s="35"/>
      <c r="HPE932" s="34"/>
      <c r="HPL932" s="35"/>
      <c r="HPM932" s="34"/>
      <c r="HPT932" s="35"/>
      <c r="HPU932" s="34"/>
      <c r="HQB932" s="35"/>
      <c r="HQC932" s="34"/>
      <c r="HQJ932" s="35"/>
      <c r="HQK932" s="34"/>
      <c r="HQR932" s="35"/>
      <c r="HQS932" s="34"/>
      <c r="HQZ932" s="35"/>
      <c r="HRA932" s="34"/>
      <c r="HRH932" s="35"/>
      <c r="HRI932" s="34"/>
      <c r="HRP932" s="35"/>
      <c r="HRQ932" s="34"/>
      <c r="HRX932" s="35"/>
      <c r="HRY932" s="34"/>
      <c r="HSF932" s="35"/>
      <c r="HSG932" s="34"/>
      <c r="HSN932" s="35"/>
      <c r="HSO932" s="34"/>
      <c r="HSV932" s="35"/>
      <c r="HSW932" s="34"/>
      <c r="HTD932" s="35"/>
      <c r="HTE932" s="34"/>
      <c r="HTL932" s="35"/>
      <c r="HTM932" s="34"/>
      <c r="HTT932" s="35"/>
      <c r="HTU932" s="34"/>
      <c r="HUB932" s="35"/>
      <c r="HUC932" s="34"/>
      <c r="HUJ932" s="35"/>
      <c r="HUK932" s="34"/>
      <c r="HUR932" s="35"/>
      <c r="HUS932" s="34"/>
      <c r="HUZ932" s="35"/>
      <c r="HVA932" s="34"/>
      <c r="HVH932" s="35"/>
      <c r="HVI932" s="34"/>
      <c r="HVP932" s="35"/>
      <c r="HVQ932" s="34"/>
      <c r="HVX932" s="35"/>
      <c r="HVY932" s="34"/>
      <c r="HWF932" s="35"/>
      <c r="HWG932" s="34"/>
      <c r="HWN932" s="35"/>
      <c r="HWO932" s="34"/>
      <c r="HWV932" s="35"/>
      <c r="HWW932" s="34"/>
      <c r="HXD932" s="35"/>
      <c r="HXE932" s="34"/>
      <c r="HXL932" s="35"/>
      <c r="HXM932" s="34"/>
      <c r="HXT932" s="35"/>
      <c r="HXU932" s="34"/>
      <c r="HYB932" s="35"/>
      <c r="HYC932" s="34"/>
      <c r="HYJ932" s="35"/>
      <c r="HYK932" s="34"/>
      <c r="HYR932" s="35"/>
      <c r="HYS932" s="34"/>
      <c r="HYZ932" s="35"/>
      <c r="HZA932" s="34"/>
      <c r="HZH932" s="35"/>
      <c r="HZI932" s="34"/>
      <c r="HZP932" s="35"/>
      <c r="HZQ932" s="34"/>
      <c r="HZX932" s="35"/>
      <c r="HZY932" s="34"/>
      <c r="IAF932" s="35"/>
      <c r="IAG932" s="34"/>
      <c r="IAN932" s="35"/>
      <c r="IAO932" s="34"/>
      <c r="IAV932" s="35"/>
      <c r="IAW932" s="34"/>
      <c r="IBD932" s="35"/>
      <c r="IBE932" s="34"/>
      <c r="IBL932" s="35"/>
      <c r="IBM932" s="34"/>
      <c r="IBT932" s="35"/>
      <c r="IBU932" s="34"/>
      <c r="ICB932" s="35"/>
      <c r="ICC932" s="34"/>
      <c r="ICJ932" s="35"/>
      <c r="ICK932" s="34"/>
      <c r="ICR932" s="35"/>
      <c r="ICS932" s="34"/>
      <c r="ICZ932" s="35"/>
      <c r="IDA932" s="34"/>
      <c r="IDH932" s="35"/>
      <c r="IDI932" s="34"/>
      <c r="IDP932" s="35"/>
      <c r="IDQ932" s="34"/>
      <c r="IDX932" s="35"/>
      <c r="IDY932" s="34"/>
      <c r="IEF932" s="35"/>
      <c r="IEG932" s="34"/>
      <c r="IEN932" s="35"/>
      <c r="IEO932" s="34"/>
      <c r="IEV932" s="35"/>
      <c r="IEW932" s="34"/>
      <c r="IFD932" s="35"/>
      <c r="IFE932" s="34"/>
      <c r="IFL932" s="35"/>
      <c r="IFM932" s="34"/>
      <c r="IFT932" s="35"/>
      <c r="IFU932" s="34"/>
      <c r="IGB932" s="35"/>
      <c r="IGC932" s="34"/>
      <c r="IGJ932" s="35"/>
      <c r="IGK932" s="34"/>
      <c r="IGR932" s="35"/>
      <c r="IGS932" s="34"/>
      <c r="IGZ932" s="35"/>
      <c r="IHA932" s="34"/>
      <c r="IHH932" s="35"/>
      <c r="IHI932" s="34"/>
      <c r="IHP932" s="35"/>
      <c r="IHQ932" s="34"/>
      <c r="IHX932" s="35"/>
      <c r="IHY932" s="34"/>
      <c r="IIF932" s="35"/>
      <c r="IIG932" s="34"/>
      <c r="IIN932" s="35"/>
      <c r="IIO932" s="34"/>
      <c r="IIV932" s="35"/>
      <c r="IIW932" s="34"/>
      <c r="IJD932" s="35"/>
      <c r="IJE932" s="34"/>
      <c r="IJL932" s="35"/>
      <c r="IJM932" s="34"/>
      <c r="IJT932" s="35"/>
      <c r="IJU932" s="34"/>
      <c r="IKB932" s="35"/>
      <c r="IKC932" s="34"/>
      <c r="IKJ932" s="35"/>
      <c r="IKK932" s="34"/>
      <c r="IKR932" s="35"/>
      <c r="IKS932" s="34"/>
      <c r="IKZ932" s="35"/>
      <c r="ILA932" s="34"/>
      <c r="ILH932" s="35"/>
      <c r="ILI932" s="34"/>
      <c r="ILP932" s="35"/>
      <c r="ILQ932" s="34"/>
      <c r="ILX932" s="35"/>
      <c r="ILY932" s="34"/>
      <c r="IMF932" s="35"/>
      <c r="IMG932" s="34"/>
      <c r="IMN932" s="35"/>
      <c r="IMO932" s="34"/>
      <c r="IMV932" s="35"/>
      <c r="IMW932" s="34"/>
      <c r="IND932" s="35"/>
      <c r="INE932" s="34"/>
      <c r="INL932" s="35"/>
      <c r="INM932" s="34"/>
      <c r="INT932" s="35"/>
      <c r="INU932" s="34"/>
      <c r="IOB932" s="35"/>
      <c r="IOC932" s="34"/>
      <c r="IOJ932" s="35"/>
      <c r="IOK932" s="34"/>
      <c r="IOR932" s="35"/>
      <c r="IOS932" s="34"/>
      <c r="IOZ932" s="35"/>
      <c r="IPA932" s="34"/>
      <c r="IPH932" s="35"/>
      <c r="IPI932" s="34"/>
      <c r="IPP932" s="35"/>
      <c r="IPQ932" s="34"/>
      <c r="IPX932" s="35"/>
      <c r="IPY932" s="34"/>
      <c r="IQF932" s="35"/>
      <c r="IQG932" s="34"/>
      <c r="IQN932" s="35"/>
      <c r="IQO932" s="34"/>
      <c r="IQV932" s="35"/>
      <c r="IQW932" s="34"/>
      <c r="IRD932" s="35"/>
      <c r="IRE932" s="34"/>
      <c r="IRL932" s="35"/>
      <c r="IRM932" s="34"/>
      <c r="IRT932" s="35"/>
      <c r="IRU932" s="34"/>
      <c r="ISB932" s="35"/>
      <c r="ISC932" s="34"/>
      <c r="ISJ932" s="35"/>
      <c r="ISK932" s="34"/>
      <c r="ISR932" s="35"/>
      <c r="ISS932" s="34"/>
      <c r="ISZ932" s="35"/>
      <c r="ITA932" s="34"/>
      <c r="ITH932" s="35"/>
      <c r="ITI932" s="34"/>
      <c r="ITP932" s="35"/>
      <c r="ITQ932" s="34"/>
      <c r="ITX932" s="35"/>
      <c r="ITY932" s="34"/>
      <c r="IUF932" s="35"/>
      <c r="IUG932" s="34"/>
      <c r="IUN932" s="35"/>
      <c r="IUO932" s="34"/>
      <c r="IUV932" s="35"/>
      <c r="IUW932" s="34"/>
      <c r="IVD932" s="35"/>
      <c r="IVE932" s="34"/>
      <c r="IVL932" s="35"/>
      <c r="IVM932" s="34"/>
      <c r="IVT932" s="35"/>
      <c r="IVU932" s="34"/>
      <c r="IWB932" s="35"/>
      <c r="IWC932" s="34"/>
      <c r="IWJ932" s="35"/>
      <c r="IWK932" s="34"/>
      <c r="IWR932" s="35"/>
      <c r="IWS932" s="34"/>
      <c r="IWZ932" s="35"/>
      <c r="IXA932" s="34"/>
      <c r="IXH932" s="35"/>
      <c r="IXI932" s="34"/>
      <c r="IXP932" s="35"/>
      <c r="IXQ932" s="34"/>
      <c r="IXX932" s="35"/>
      <c r="IXY932" s="34"/>
      <c r="IYF932" s="35"/>
      <c r="IYG932" s="34"/>
      <c r="IYN932" s="35"/>
      <c r="IYO932" s="34"/>
      <c r="IYV932" s="35"/>
      <c r="IYW932" s="34"/>
      <c r="IZD932" s="35"/>
      <c r="IZE932" s="34"/>
      <c r="IZL932" s="35"/>
      <c r="IZM932" s="34"/>
      <c r="IZT932" s="35"/>
      <c r="IZU932" s="34"/>
      <c r="JAB932" s="35"/>
      <c r="JAC932" s="34"/>
      <c r="JAJ932" s="35"/>
      <c r="JAK932" s="34"/>
      <c r="JAR932" s="35"/>
      <c r="JAS932" s="34"/>
      <c r="JAZ932" s="35"/>
      <c r="JBA932" s="34"/>
      <c r="JBH932" s="35"/>
      <c r="JBI932" s="34"/>
      <c r="JBP932" s="35"/>
      <c r="JBQ932" s="34"/>
      <c r="JBX932" s="35"/>
      <c r="JBY932" s="34"/>
      <c r="JCF932" s="35"/>
      <c r="JCG932" s="34"/>
      <c r="JCN932" s="35"/>
      <c r="JCO932" s="34"/>
      <c r="JCV932" s="35"/>
      <c r="JCW932" s="34"/>
      <c r="JDD932" s="35"/>
      <c r="JDE932" s="34"/>
      <c r="JDL932" s="35"/>
      <c r="JDM932" s="34"/>
      <c r="JDT932" s="35"/>
      <c r="JDU932" s="34"/>
      <c r="JEB932" s="35"/>
      <c r="JEC932" s="34"/>
      <c r="JEJ932" s="35"/>
      <c r="JEK932" s="34"/>
      <c r="JER932" s="35"/>
      <c r="JES932" s="34"/>
      <c r="JEZ932" s="35"/>
      <c r="JFA932" s="34"/>
      <c r="JFH932" s="35"/>
      <c r="JFI932" s="34"/>
      <c r="JFP932" s="35"/>
      <c r="JFQ932" s="34"/>
      <c r="JFX932" s="35"/>
      <c r="JFY932" s="34"/>
      <c r="JGF932" s="35"/>
      <c r="JGG932" s="34"/>
      <c r="JGN932" s="35"/>
      <c r="JGO932" s="34"/>
      <c r="JGV932" s="35"/>
      <c r="JGW932" s="34"/>
      <c r="JHD932" s="35"/>
      <c r="JHE932" s="34"/>
      <c r="JHL932" s="35"/>
      <c r="JHM932" s="34"/>
      <c r="JHT932" s="35"/>
      <c r="JHU932" s="34"/>
      <c r="JIB932" s="35"/>
      <c r="JIC932" s="34"/>
      <c r="JIJ932" s="35"/>
      <c r="JIK932" s="34"/>
      <c r="JIR932" s="35"/>
      <c r="JIS932" s="34"/>
      <c r="JIZ932" s="35"/>
      <c r="JJA932" s="34"/>
      <c r="JJH932" s="35"/>
      <c r="JJI932" s="34"/>
      <c r="JJP932" s="35"/>
      <c r="JJQ932" s="34"/>
      <c r="JJX932" s="35"/>
      <c r="JJY932" s="34"/>
      <c r="JKF932" s="35"/>
      <c r="JKG932" s="34"/>
      <c r="JKN932" s="35"/>
      <c r="JKO932" s="34"/>
      <c r="JKV932" s="35"/>
      <c r="JKW932" s="34"/>
      <c r="JLD932" s="35"/>
      <c r="JLE932" s="34"/>
      <c r="JLL932" s="35"/>
      <c r="JLM932" s="34"/>
      <c r="JLT932" s="35"/>
      <c r="JLU932" s="34"/>
      <c r="JMB932" s="35"/>
      <c r="JMC932" s="34"/>
      <c r="JMJ932" s="35"/>
      <c r="JMK932" s="34"/>
      <c r="JMR932" s="35"/>
      <c r="JMS932" s="34"/>
      <c r="JMZ932" s="35"/>
      <c r="JNA932" s="34"/>
      <c r="JNH932" s="35"/>
      <c r="JNI932" s="34"/>
      <c r="JNP932" s="35"/>
      <c r="JNQ932" s="34"/>
      <c r="JNX932" s="35"/>
      <c r="JNY932" s="34"/>
      <c r="JOF932" s="35"/>
      <c r="JOG932" s="34"/>
      <c r="JON932" s="35"/>
      <c r="JOO932" s="34"/>
      <c r="JOV932" s="35"/>
      <c r="JOW932" s="34"/>
      <c r="JPD932" s="35"/>
      <c r="JPE932" s="34"/>
      <c r="JPL932" s="35"/>
      <c r="JPM932" s="34"/>
      <c r="JPT932" s="35"/>
      <c r="JPU932" s="34"/>
      <c r="JQB932" s="35"/>
      <c r="JQC932" s="34"/>
      <c r="JQJ932" s="35"/>
      <c r="JQK932" s="34"/>
      <c r="JQR932" s="35"/>
      <c r="JQS932" s="34"/>
      <c r="JQZ932" s="35"/>
      <c r="JRA932" s="34"/>
      <c r="JRH932" s="35"/>
      <c r="JRI932" s="34"/>
      <c r="JRP932" s="35"/>
      <c r="JRQ932" s="34"/>
      <c r="JRX932" s="35"/>
      <c r="JRY932" s="34"/>
      <c r="JSF932" s="35"/>
      <c r="JSG932" s="34"/>
      <c r="JSN932" s="35"/>
      <c r="JSO932" s="34"/>
      <c r="JSV932" s="35"/>
      <c r="JSW932" s="34"/>
      <c r="JTD932" s="35"/>
      <c r="JTE932" s="34"/>
      <c r="JTL932" s="35"/>
      <c r="JTM932" s="34"/>
      <c r="JTT932" s="35"/>
      <c r="JTU932" s="34"/>
      <c r="JUB932" s="35"/>
      <c r="JUC932" s="34"/>
      <c r="JUJ932" s="35"/>
      <c r="JUK932" s="34"/>
      <c r="JUR932" s="35"/>
      <c r="JUS932" s="34"/>
      <c r="JUZ932" s="35"/>
      <c r="JVA932" s="34"/>
      <c r="JVH932" s="35"/>
      <c r="JVI932" s="34"/>
      <c r="JVP932" s="35"/>
      <c r="JVQ932" s="34"/>
      <c r="JVX932" s="35"/>
      <c r="JVY932" s="34"/>
      <c r="JWF932" s="35"/>
      <c r="JWG932" s="34"/>
      <c r="JWN932" s="35"/>
      <c r="JWO932" s="34"/>
      <c r="JWV932" s="35"/>
      <c r="JWW932" s="34"/>
      <c r="JXD932" s="35"/>
      <c r="JXE932" s="34"/>
      <c r="JXL932" s="35"/>
      <c r="JXM932" s="34"/>
      <c r="JXT932" s="35"/>
      <c r="JXU932" s="34"/>
      <c r="JYB932" s="35"/>
      <c r="JYC932" s="34"/>
      <c r="JYJ932" s="35"/>
      <c r="JYK932" s="34"/>
      <c r="JYR932" s="35"/>
      <c r="JYS932" s="34"/>
      <c r="JYZ932" s="35"/>
      <c r="JZA932" s="34"/>
      <c r="JZH932" s="35"/>
      <c r="JZI932" s="34"/>
      <c r="JZP932" s="35"/>
      <c r="JZQ932" s="34"/>
      <c r="JZX932" s="35"/>
      <c r="JZY932" s="34"/>
      <c r="KAF932" s="35"/>
      <c r="KAG932" s="34"/>
      <c r="KAN932" s="35"/>
      <c r="KAO932" s="34"/>
      <c r="KAV932" s="35"/>
      <c r="KAW932" s="34"/>
      <c r="KBD932" s="35"/>
      <c r="KBE932" s="34"/>
      <c r="KBL932" s="35"/>
      <c r="KBM932" s="34"/>
      <c r="KBT932" s="35"/>
      <c r="KBU932" s="34"/>
      <c r="KCB932" s="35"/>
      <c r="KCC932" s="34"/>
      <c r="KCJ932" s="35"/>
      <c r="KCK932" s="34"/>
      <c r="KCR932" s="35"/>
      <c r="KCS932" s="34"/>
      <c r="KCZ932" s="35"/>
      <c r="KDA932" s="34"/>
      <c r="KDH932" s="35"/>
      <c r="KDI932" s="34"/>
      <c r="KDP932" s="35"/>
      <c r="KDQ932" s="34"/>
      <c r="KDX932" s="35"/>
      <c r="KDY932" s="34"/>
      <c r="KEF932" s="35"/>
      <c r="KEG932" s="34"/>
      <c r="KEN932" s="35"/>
      <c r="KEO932" s="34"/>
      <c r="KEV932" s="35"/>
      <c r="KEW932" s="34"/>
      <c r="KFD932" s="35"/>
      <c r="KFE932" s="34"/>
      <c r="KFL932" s="35"/>
      <c r="KFM932" s="34"/>
      <c r="KFT932" s="35"/>
      <c r="KFU932" s="34"/>
      <c r="KGB932" s="35"/>
      <c r="KGC932" s="34"/>
      <c r="KGJ932" s="35"/>
      <c r="KGK932" s="34"/>
      <c r="KGR932" s="35"/>
      <c r="KGS932" s="34"/>
      <c r="KGZ932" s="35"/>
      <c r="KHA932" s="34"/>
      <c r="KHH932" s="35"/>
      <c r="KHI932" s="34"/>
      <c r="KHP932" s="35"/>
      <c r="KHQ932" s="34"/>
      <c r="KHX932" s="35"/>
      <c r="KHY932" s="34"/>
      <c r="KIF932" s="35"/>
      <c r="KIG932" s="34"/>
      <c r="KIN932" s="35"/>
      <c r="KIO932" s="34"/>
      <c r="KIV932" s="35"/>
      <c r="KIW932" s="34"/>
      <c r="KJD932" s="35"/>
      <c r="KJE932" s="34"/>
      <c r="KJL932" s="35"/>
      <c r="KJM932" s="34"/>
      <c r="KJT932" s="35"/>
      <c r="KJU932" s="34"/>
      <c r="KKB932" s="35"/>
      <c r="KKC932" s="34"/>
      <c r="KKJ932" s="35"/>
      <c r="KKK932" s="34"/>
      <c r="KKR932" s="35"/>
      <c r="KKS932" s="34"/>
      <c r="KKZ932" s="35"/>
      <c r="KLA932" s="34"/>
      <c r="KLH932" s="35"/>
      <c r="KLI932" s="34"/>
      <c r="KLP932" s="35"/>
      <c r="KLQ932" s="34"/>
      <c r="KLX932" s="35"/>
      <c r="KLY932" s="34"/>
      <c r="KMF932" s="35"/>
      <c r="KMG932" s="34"/>
      <c r="KMN932" s="35"/>
      <c r="KMO932" s="34"/>
      <c r="KMV932" s="35"/>
      <c r="KMW932" s="34"/>
      <c r="KND932" s="35"/>
      <c r="KNE932" s="34"/>
      <c r="KNL932" s="35"/>
      <c r="KNM932" s="34"/>
      <c r="KNT932" s="35"/>
      <c r="KNU932" s="34"/>
      <c r="KOB932" s="35"/>
      <c r="KOC932" s="34"/>
      <c r="KOJ932" s="35"/>
      <c r="KOK932" s="34"/>
      <c r="KOR932" s="35"/>
      <c r="KOS932" s="34"/>
      <c r="KOZ932" s="35"/>
      <c r="KPA932" s="34"/>
      <c r="KPH932" s="35"/>
      <c r="KPI932" s="34"/>
      <c r="KPP932" s="35"/>
      <c r="KPQ932" s="34"/>
      <c r="KPX932" s="35"/>
      <c r="KPY932" s="34"/>
      <c r="KQF932" s="35"/>
      <c r="KQG932" s="34"/>
      <c r="KQN932" s="35"/>
      <c r="KQO932" s="34"/>
      <c r="KQV932" s="35"/>
      <c r="KQW932" s="34"/>
      <c r="KRD932" s="35"/>
      <c r="KRE932" s="34"/>
      <c r="KRL932" s="35"/>
      <c r="KRM932" s="34"/>
      <c r="KRT932" s="35"/>
      <c r="KRU932" s="34"/>
      <c r="KSB932" s="35"/>
      <c r="KSC932" s="34"/>
      <c r="KSJ932" s="35"/>
      <c r="KSK932" s="34"/>
      <c r="KSR932" s="35"/>
      <c r="KSS932" s="34"/>
      <c r="KSZ932" s="35"/>
      <c r="KTA932" s="34"/>
      <c r="KTH932" s="35"/>
      <c r="KTI932" s="34"/>
      <c r="KTP932" s="35"/>
      <c r="KTQ932" s="34"/>
      <c r="KTX932" s="35"/>
      <c r="KTY932" s="34"/>
      <c r="KUF932" s="35"/>
      <c r="KUG932" s="34"/>
      <c r="KUN932" s="35"/>
      <c r="KUO932" s="34"/>
      <c r="KUV932" s="35"/>
      <c r="KUW932" s="34"/>
      <c r="KVD932" s="35"/>
      <c r="KVE932" s="34"/>
      <c r="KVL932" s="35"/>
      <c r="KVM932" s="34"/>
      <c r="KVT932" s="35"/>
      <c r="KVU932" s="34"/>
      <c r="KWB932" s="35"/>
      <c r="KWC932" s="34"/>
      <c r="KWJ932" s="35"/>
      <c r="KWK932" s="34"/>
      <c r="KWR932" s="35"/>
      <c r="KWS932" s="34"/>
      <c r="KWZ932" s="35"/>
      <c r="KXA932" s="34"/>
      <c r="KXH932" s="35"/>
      <c r="KXI932" s="34"/>
      <c r="KXP932" s="35"/>
      <c r="KXQ932" s="34"/>
      <c r="KXX932" s="35"/>
      <c r="KXY932" s="34"/>
      <c r="KYF932" s="35"/>
      <c r="KYG932" s="34"/>
      <c r="KYN932" s="35"/>
      <c r="KYO932" s="34"/>
      <c r="KYV932" s="35"/>
      <c r="KYW932" s="34"/>
      <c r="KZD932" s="35"/>
      <c r="KZE932" s="34"/>
      <c r="KZL932" s="35"/>
      <c r="KZM932" s="34"/>
      <c r="KZT932" s="35"/>
      <c r="KZU932" s="34"/>
      <c r="LAB932" s="35"/>
      <c r="LAC932" s="34"/>
      <c r="LAJ932" s="35"/>
      <c r="LAK932" s="34"/>
      <c r="LAR932" s="35"/>
      <c r="LAS932" s="34"/>
      <c r="LAZ932" s="35"/>
      <c r="LBA932" s="34"/>
      <c r="LBH932" s="35"/>
      <c r="LBI932" s="34"/>
      <c r="LBP932" s="35"/>
      <c r="LBQ932" s="34"/>
      <c r="LBX932" s="35"/>
      <c r="LBY932" s="34"/>
      <c r="LCF932" s="35"/>
      <c r="LCG932" s="34"/>
      <c r="LCN932" s="35"/>
      <c r="LCO932" s="34"/>
      <c r="LCV932" s="35"/>
      <c r="LCW932" s="34"/>
      <c r="LDD932" s="35"/>
      <c r="LDE932" s="34"/>
      <c r="LDL932" s="35"/>
      <c r="LDM932" s="34"/>
      <c r="LDT932" s="35"/>
      <c r="LDU932" s="34"/>
      <c r="LEB932" s="35"/>
      <c r="LEC932" s="34"/>
      <c r="LEJ932" s="35"/>
      <c r="LEK932" s="34"/>
      <c r="LER932" s="35"/>
      <c r="LES932" s="34"/>
      <c r="LEZ932" s="35"/>
      <c r="LFA932" s="34"/>
      <c r="LFH932" s="35"/>
      <c r="LFI932" s="34"/>
      <c r="LFP932" s="35"/>
      <c r="LFQ932" s="34"/>
      <c r="LFX932" s="35"/>
      <c r="LFY932" s="34"/>
      <c r="LGF932" s="35"/>
      <c r="LGG932" s="34"/>
      <c r="LGN932" s="35"/>
      <c r="LGO932" s="34"/>
      <c r="LGV932" s="35"/>
      <c r="LGW932" s="34"/>
      <c r="LHD932" s="35"/>
      <c r="LHE932" s="34"/>
      <c r="LHL932" s="35"/>
      <c r="LHM932" s="34"/>
      <c r="LHT932" s="35"/>
      <c r="LHU932" s="34"/>
      <c r="LIB932" s="35"/>
      <c r="LIC932" s="34"/>
      <c r="LIJ932" s="35"/>
      <c r="LIK932" s="34"/>
      <c r="LIR932" s="35"/>
      <c r="LIS932" s="34"/>
      <c r="LIZ932" s="35"/>
      <c r="LJA932" s="34"/>
      <c r="LJH932" s="35"/>
      <c r="LJI932" s="34"/>
      <c r="LJP932" s="35"/>
      <c r="LJQ932" s="34"/>
      <c r="LJX932" s="35"/>
      <c r="LJY932" s="34"/>
      <c r="LKF932" s="35"/>
      <c r="LKG932" s="34"/>
      <c r="LKN932" s="35"/>
      <c r="LKO932" s="34"/>
      <c r="LKV932" s="35"/>
      <c r="LKW932" s="34"/>
      <c r="LLD932" s="35"/>
      <c r="LLE932" s="34"/>
      <c r="LLL932" s="35"/>
      <c r="LLM932" s="34"/>
      <c r="LLT932" s="35"/>
      <c r="LLU932" s="34"/>
      <c r="LMB932" s="35"/>
      <c r="LMC932" s="34"/>
      <c r="LMJ932" s="35"/>
      <c r="LMK932" s="34"/>
      <c r="LMR932" s="35"/>
      <c r="LMS932" s="34"/>
      <c r="LMZ932" s="35"/>
      <c r="LNA932" s="34"/>
      <c r="LNH932" s="35"/>
      <c r="LNI932" s="34"/>
      <c r="LNP932" s="35"/>
      <c r="LNQ932" s="34"/>
      <c r="LNX932" s="35"/>
      <c r="LNY932" s="34"/>
      <c r="LOF932" s="35"/>
      <c r="LOG932" s="34"/>
      <c r="LON932" s="35"/>
      <c r="LOO932" s="34"/>
      <c r="LOV932" s="35"/>
      <c r="LOW932" s="34"/>
      <c r="LPD932" s="35"/>
      <c r="LPE932" s="34"/>
      <c r="LPL932" s="35"/>
      <c r="LPM932" s="34"/>
      <c r="LPT932" s="35"/>
      <c r="LPU932" s="34"/>
      <c r="LQB932" s="35"/>
      <c r="LQC932" s="34"/>
      <c r="LQJ932" s="35"/>
      <c r="LQK932" s="34"/>
      <c r="LQR932" s="35"/>
      <c r="LQS932" s="34"/>
      <c r="LQZ932" s="35"/>
      <c r="LRA932" s="34"/>
      <c r="LRH932" s="35"/>
      <c r="LRI932" s="34"/>
      <c r="LRP932" s="35"/>
      <c r="LRQ932" s="34"/>
      <c r="LRX932" s="35"/>
      <c r="LRY932" s="34"/>
      <c r="LSF932" s="35"/>
      <c r="LSG932" s="34"/>
      <c r="LSN932" s="35"/>
      <c r="LSO932" s="34"/>
      <c r="LSV932" s="35"/>
      <c r="LSW932" s="34"/>
      <c r="LTD932" s="35"/>
      <c r="LTE932" s="34"/>
      <c r="LTL932" s="35"/>
      <c r="LTM932" s="34"/>
      <c r="LTT932" s="35"/>
      <c r="LTU932" s="34"/>
      <c r="LUB932" s="35"/>
      <c r="LUC932" s="34"/>
      <c r="LUJ932" s="35"/>
      <c r="LUK932" s="34"/>
      <c r="LUR932" s="35"/>
      <c r="LUS932" s="34"/>
      <c r="LUZ932" s="35"/>
      <c r="LVA932" s="34"/>
      <c r="LVH932" s="35"/>
      <c r="LVI932" s="34"/>
      <c r="LVP932" s="35"/>
      <c r="LVQ932" s="34"/>
      <c r="LVX932" s="35"/>
      <c r="LVY932" s="34"/>
      <c r="LWF932" s="35"/>
      <c r="LWG932" s="34"/>
      <c r="LWN932" s="35"/>
      <c r="LWO932" s="34"/>
      <c r="LWV932" s="35"/>
      <c r="LWW932" s="34"/>
      <c r="LXD932" s="35"/>
      <c r="LXE932" s="34"/>
      <c r="LXL932" s="35"/>
      <c r="LXM932" s="34"/>
      <c r="LXT932" s="35"/>
      <c r="LXU932" s="34"/>
      <c r="LYB932" s="35"/>
      <c r="LYC932" s="34"/>
      <c r="LYJ932" s="35"/>
      <c r="LYK932" s="34"/>
      <c r="LYR932" s="35"/>
      <c r="LYS932" s="34"/>
      <c r="LYZ932" s="35"/>
      <c r="LZA932" s="34"/>
      <c r="LZH932" s="35"/>
      <c r="LZI932" s="34"/>
      <c r="LZP932" s="35"/>
      <c r="LZQ932" s="34"/>
      <c r="LZX932" s="35"/>
      <c r="LZY932" s="34"/>
      <c r="MAF932" s="35"/>
      <c r="MAG932" s="34"/>
      <c r="MAN932" s="35"/>
      <c r="MAO932" s="34"/>
      <c r="MAV932" s="35"/>
      <c r="MAW932" s="34"/>
      <c r="MBD932" s="35"/>
      <c r="MBE932" s="34"/>
      <c r="MBL932" s="35"/>
      <c r="MBM932" s="34"/>
      <c r="MBT932" s="35"/>
      <c r="MBU932" s="34"/>
      <c r="MCB932" s="35"/>
      <c r="MCC932" s="34"/>
      <c r="MCJ932" s="35"/>
      <c r="MCK932" s="34"/>
      <c r="MCR932" s="35"/>
      <c r="MCS932" s="34"/>
      <c r="MCZ932" s="35"/>
      <c r="MDA932" s="34"/>
      <c r="MDH932" s="35"/>
      <c r="MDI932" s="34"/>
      <c r="MDP932" s="35"/>
      <c r="MDQ932" s="34"/>
      <c r="MDX932" s="35"/>
      <c r="MDY932" s="34"/>
      <c r="MEF932" s="35"/>
      <c r="MEG932" s="34"/>
      <c r="MEN932" s="35"/>
      <c r="MEO932" s="34"/>
      <c r="MEV932" s="35"/>
      <c r="MEW932" s="34"/>
      <c r="MFD932" s="35"/>
      <c r="MFE932" s="34"/>
      <c r="MFL932" s="35"/>
      <c r="MFM932" s="34"/>
      <c r="MFT932" s="35"/>
      <c r="MFU932" s="34"/>
      <c r="MGB932" s="35"/>
      <c r="MGC932" s="34"/>
      <c r="MGJ932" s="35"/>
      <c r="MGK932" s="34"/>
      <c r="MGR932" s="35"/>
      <c r="MGS932" s="34"/>
      <c r="MGZ932" s="35"/>
      <c r="MHA932" s="34"/>
      <c r="MHH932" s="35"/>
      <c r="MHI932" s="34"/>
      <c r="MHP932" s="35"/>
      <c r="MHQ932" s="34"/>
      <c r="MHX932" s="35"/>
      <c r="MHY932" s="34"/>
      <c r="MIF932" s="35"/>
      <c r="MIG932" s="34"/>
      <c r="MIN932" s="35"/>
      <c r="MIO932" s="34"/>
      <c r="MIV932" s="35"/>
      <c r="MIW932" s="34"/>
      <c r="MJD932" s="35"/>
      <c r="MJE932" s="34"/>
      <c r="MJL932" s="35"/>
      <c r="MJM932" s="34"/>
      <c r="MJT932" s="35"/>
      <c r="MJU932" s="34"/>
      <c r="MKB932" s="35"/>
      <c r="MKC932" s="34"/>
      <c r="MKJ932" s="35"/>
      <c r="MKK932" s="34"/>
      <c r="MKR932" s="35"/>
      <c r="MKS932" s="34"/>
      <c r="MKZ932" s="35"/>
      <c r="MLA932" s="34"/>
      <c r="MLH932" s="35"/>
      <c r="MLI932" s="34"/>
      <c r="MLP932" s="35"/>
      <c r="MLQ932" s="34"/>
      <c r="MLX932" s="35"/>
      <c r="MLY932" s="34"/>
      <c r="MMF932" s="35"/>
      <c r="MMG932" s="34"/>
      <c r="MMN932" s="35"/>
      <c r="MMO932" s="34"/>
      <c r="MMV932" s="35"/>
      <c r="MMW932" s="34"/>
      <c r="MND932" s="35"/>
      <c r="MNE932" s="34"/>
      <c r="MNL932" s="35"/>
      <c r="MNM932" s="34"/>
      <c r="MNT932" s="35"/>
      <c r="MNU932" s="34"/>
      <c r="MOB932" s="35"/>
      <c r="MOC932" s="34"/>
      <c r="MOJ932" s="35"/>
      <c r="MOK932" s="34"/>
      <c r="MOR932" s="35"/>
      <c r="MOS932" s="34"/>
      <c r="MOZ932" s="35"/>
      <c r="MPA932" s="34"/>
      <c r="MPH932" s="35"/>
      <c r="MPI932" s="34"/>
      <c r="MPP932" s="35"/>
      <c r="MPQ932" s="34"/>
      <c r="MPX932" s="35"/>
      <c r="MPY932" s="34"/>
      <c r="MQF932" s="35"/>
      <c r="MQG932" s="34"/>
      <c r="MQN932" s="35"/>
      <c r="MQO932" s="34"/>
      <c r="MQV932" s="35"/>
      <c r="MQW932" s="34"/>
      <c r="MRD932" s="35"/>
      <c r="MRE932" s="34"/>
      <c r="MRL932" s="35"/>
      <c r="MRM932" s="34"/>
      <c r="MRT932" s="35"/>
      <c r="MRU932" s="34"/>
      <c r="MSB932" s="35"/>
      <c r="MSC932" s="34"/>
      <c r="MSJ932" s="35"/>
      <c r="MSK932" s="34"/>
      <c r="MSR932" s="35"/>
      <c r="MSS932" s="34"/>
      <c r="MSZ932" s="35"/>
      <c r="MTA932" s="34"/>
      <c r="MTH932" s="35"/>
      <c r="MTI932" s="34"/>
      <c r="MTP932" s="35"/>
      <c r="MTQ932" s="34"/>
      <c r="MTX932" s="35"/>
      <c r="MTY932" s="34"/>
      <c r="MUF932" s="35"/>
      <c r="MUG932" s="34"/>
      <c r="MUN932" s="35"/>
      <c r="MUO932" s="34"/>
      <c r="MUV932" s="35"/>
      <c r="MUW932" s="34"/>
      <c r="MVD932" s="35"/>
      <c r="MVE932" s="34"/>
      <c r="MVL932" s="35"/>
      <c r="MVM932" s="34"/>
      <c r="MVT932" s="35"/>
      <c r="MVU932" s="34"/>
      <c r="MWB932" s="35"/>
      <c r="MWC932" s="34"/>
      <c r="MWJ932" s="35"/>
      <c r="MWK932" s="34"/>
      <c r="MWR932" s="35"/>
      <c r="MWS932" s="34"/>
      <c r="MWZ932" s="35"/>
      <c r="MXA932" s="34"/>
      <c r="MXH932" s="35"/>
      <c r="MXI932" s="34"/>
      <c r="MXP932" s="35"/>
      <c r="MXQ932" s="34"/>
      <c r="MXX932" s="35"/>
      <c r="MXY932" s="34"/>
      <c r="MYF932" s="35"/>
      <c r="MYG932" s="34"/>
      <c r="MYN932" s="35"/>
      <c r="MYO932" s="34"/>
      <c r="MYV932" s="35"/>
      <c r="MYW932" s="34"/>
      <c r="MZD932" s="35"/>
      <c r="MZE932" s="34"/>
      <c r="MZL932" s="35"/>
      <c r="MZM932" s="34"/>
      <c r="MZT932" s="35"/>
      <c r="MZU932" s="34"/>
      <c r="NAB932" s="35"/>
      <c r="NAC932" s="34"/>
      <c r="NAJ932" s="35"/>
      <c r="NAK932" s="34"/>
      <c r="NAR932" s="35"/>
      <c r="NAS932" s="34"/>
      <c r="NAZ932" s="35"/>
      <c r="NBA932" s="34"/>
      <c r="NBH932" s="35"/>
      <c r="NBI932" s="34"/>
      <c r="NBP932" s="35"/>
      <c r="NBQ932" s="34"/>
      <c r="NBX932" s="35"/>
      <c r="NBY932" s="34"/>
      <c r="NCF932" s="35"/>
      <c r="NCG932" s="34"/>
      <c r="NCN932" s="35"/>
      <c r="NCO932" s="34"/>
      <c r="NCV932" s="35"/>
      <c r="NCW932" s="34"/>
      <c r="NDD932" s="35"/>
      <c r="NDE932" s="34"/>
      <c r="NDL932" s="35"/>
      <c r="NDM932" s="34"/>
      <c r="NDT932" s="35"/>
      <c r="NDU932" s="34"/>
      <c r="NEB932" s="35"/>
      <c r="NEC932" s="34"/>
      <c r="NEJ932" s="35"/>
      <c r="NEK932" s="34"/>
      <c r="NER932" s="35"/>
      <c r="NES932" s="34"/>
      <c r="NEZ932" s="35"/>
      <c r="NFA932" s="34"/>
      <c r="NFH932" s="35"/>
      <c r="NFI932" s="34"/>
      <c r="NFP932" s="35"/>
      <c r="NFQ932" s="34"/>
      <c r="NFX932" s="35"/>
      <c r="NFY932" s="34"/>
      <c r="NGF932" s="35"/>
      <c r="NGG932" s="34"/>
      <c r="NGN932" s="35"/>
      <c r="NGO932" s="34"/>
      <c r="NGV932" s="35"/>
      <c r="NGW932" s="34"/>
      <c r="NHD932" s="35"/>
      <c r="NHE932" s="34"/>
      <c r="NHL932" s="35"/>
      <c r="NHM932" s="34"/>
      <c r="NHT932" s="35"/>
      <c r="NHU932" s="34"/>
      <c r="NIB932" s="35"/>
      <c r="NIC932" s="34"/>
      <c r="NIJ932" s="35"/>
      <c r="NIK932" s="34"/>
      <c r="NIR932" s="35"/>
      <c r="NIS932" s="34"/>
      <c r="NIZ932" s="35"/>
      <c r="NJA932" s="34"/>
      <c r="NJH932" s="35"/>
      <c r="NJI932" s="34"/>
      <c r="NJP932" s="35"/>
      <c r="NJQ932" s="34"/>
      <c r="NJX932" s="35"/>
      <c r="NJY932" s="34"/>
      <c r="NKF932" s="35"/>
      <c r="NKG932" s="34"/>
      <c r="NKN932" s="35"/>
      <c r="NKO932" s="34"/>
      <c r="NKV932" s="35"/>
      <c r="NKW932" s="34"/>
      <c r="NLD932" s="35"/>
      <c r="NLE932" s="34"/>
      <c r="NLL932" s="35"/>
      <c r="NLM932" s="34"/>
      <c r="NLT932" s="35"/>
      <c r="NLU932" s="34"/>
      <c r="NMB932" s="35"/>
      <c r="NMC932" s="34"/>
      <c r="NMJ932" s="35"/>
      <c r="NMK932" s="34"/>
      <c r="NMR932" s="35"/>
      <c r="NMS932" s="34"/>
      <c r="NMZ932" s="35"/>
      <c r="NNA932" s="34"/>
      <c r="NNH932" s="35"/>
      <c r="NNI932" s="34"/>
      <c r="NNP932" s="35"/>
      <c r="NNQ932" s="34"/>
      <c r="NNX932" s="35"/>
      <c r="NNY932" s="34"/>
      <c r="NOF932" s="35"/>
      <c r="NOG932" s="34"/>
      <c r="NON932" s="35"/>
      <c r="NOO932" s="34"/>
      <c r="NOV932" s="35"/>
      <c r="NOW932" s="34"/>
      <c r="NPD932" s="35"/>
      <c r="NPE932" s="34"/>
      <c r="NPL932" s="35"/>
      <c r="NPM932" s="34"/>
      <c r="NPT932" s="35"/>
      <c r="NPU932" s="34"/>
      <c r="NQB932" s="35"/>
      <c r="NQC932" s="34"/>
      <c r="NQJ932" s="35"/>
      <c r="NQK932" s="34"/>
      <c r="NQR932" s="35"/>
      <c r="NQS932" s="34"/>
      <c r="NQZ932" s="35"/>
      <c r="NRA932" s="34"/>
      <c r="NRH932" s="35"/>
      <c r="NRI932" s="34"/>
      <c r="NRP932" s="35"/>
      <c r="NRQ932" s="34"/>
      <c r="NRX932" s="35"/>
      <c r="NRY932" s="34"/>
      <c r="NSF932" s="35"/>
      <c r="NSG932" s="34"/>
      <c r="NSN932" s="35"/>
      <c r="NSO932" s="34"/>
      <c r="NSV932" s="35"/>
      <c r="NSW932" s="34"/>
      <c r="NTD932" s="35"/>
      <c r="NTE932" s="34"/>
      <c r="NTL932" s="35"/>
      <c r="NTM932" s="34"/>
      <c r="NTT932" s="35"/>
      <c r="NTU932" s="34"/>
      <c r="NUB932" s="35"/>
      <c r="NUC932" s="34"/>
      <c r="NUJ932" s="35"/>
      <c r="NUK932" s="34"/>
      <c r="NUR932" s="35"/>
      <c r="NUS932" s="34"/>
      <c r="NUZ932" s="35"/>
      <c r="NVA932" s="34"/>
      <c r="NVH932" s="35"/>
      <c r="NVI932" s="34"/>
      <c r="NVP932" s="35"/>
      <c r="NVQ932" s="34"/>
      <c r="NVX932" s="35"/>
      <c r="NVY932" s="34"/>
      <c r="NWF932" s="35"/>
      <c r="NWG932" s="34"/>
      <c r="NWN932" s="35"/>
      <c r="NWO932" s="34"/>
      <c r="NWV932" s="35"/>
      <c r="NWW932" s="34"/>
      <c r="NXD932" s="35"/>
      <c r="NXE932" s="34"/>
      <c r="NXL932" s="35"/>
      <c r="NXM932" s="34"/>
      <c r="NXT932" s="35"/>
      <c r="NXU932" s="34"/>
      <c r="NYB932" s="35"/>
      <c r="NYC932" s="34"/>
      <c r="NYJ932" s="35"/>
      <c r="NYK932" s="34"/>
      <c r="NYR932" s="35"/>
      <c r="NYS932" s="34"/>
      <c r="NYZ932" s="35"/>
      <c r="NZA932" s="34"/>
      <c r="NZH932" s="35"/>
      <c r="NZI932" s="34"/>
      <c r="NZP932" s="35"/>
      <c r="NZQ932" s="34"/>
      <c r="NZX932" s="35"/>
      <c r="NZY932" s="34"/>
      <c r="OAF932" s="35"/>
      <c r="OAG932" s="34"/>
      <c r="OAN932" s="35"/>
      <c r="OAO932" s="34"/>
      <c r="OAV932" s="35"/>
      <c r="OAW932" s="34"/>
      <c r="OBD932" s="35"/>
      <c r="OBE932" s="34"/>
      <c r="OBL932" s="35"/>
      <c r="OBM932" s="34"/>
      <c r="OBT932" s="35"/>
      <c r="OBU932" s="34"/>
      <c r="OCB932" s="35"/>
      <c r="OCC932" s="34"/>
      <c r="OCJ932" s="35"/>
      <c r="OCK932" s="34"/>
      <c r="OCR932" s="35"/>
      <c r="OCS932" s="34"/>
      <c r="OCZ932" s="35"/>
      <c r="ODA932" s="34"/>
      <c r="ODH932" s="35"/>
      <c r="ODI932" s="34"/>
      <c r="ODP932" s="35"/>
      <c r="ODQ932" s="34"/>
      <c r="ODX932" s="35"/>
      <c r="ODY932" s="34"/>
      <c r="OEF932" s="35"/>
      <c r="OEG932" s="34"/>
      <c r="OEN932" s="35"/>
      <c r="OEO932" s="34"/>
      <c r="OEV932" s="35"/>
      <c r="OEW932" s="34"/>
      <c r="OFD932" s="35"/>
      <c r="OFE932" s="34"/>
      <c r="OFL932" s="35"/>
      <c r="OFM932" s="34"/>
      <c r="OFT932" s="35"/>
      <c r="OFU932" s="34"/>
      <c r="OGB932" s="35"/>
      <c r="OGC932" s="34"/>
      <c r="OGJ932" s="35"/>
      <c r="OGK932" s="34"/>
      <c r="OGR932" s="35"/>
      <c r="OGS932" s="34"/>
      <c r="OGZ932" s="35"/>
      <c r="OHA932" s="34"/>
      <c r="OHH932" s="35"/>
      <c r="OHI932" s="34"/>
      <c r="OHP932" s="35"/>
      <c r="OHQ932" s="34"/>
      <c r="OHX932" s="35"/>
      <c r="OHY932" s="34"/>
      <c r="OIF932" s="35"/>
      <c r="OIG932" s="34"/>
      <c r="OIN932" s="35"/>
      <c r="OIO932" s="34"/>
      <c r="OIV932" s="35"/>
      <c r="OIW932" s="34"/>
      <c r="OJD932" s="35"/>
      <c r="OJE932" s="34"/>
      <c r="OJL932" s="35"/>
      <c r="OJM932" s="34"/>
      <c r="OJT932" s="35"/>
      <c r="OJU932" s="34"/>
      <c r="OKB932" s="35"/>
      <c r="OKC932" s="34"/>
      <c r="OKJ932" s="35"/>
      <c r="OKK932" s="34"/>
      <c r="OKR932" s="35"/>
      <c r="OKS932" s="34"/>
      <c r="OKZ932" s="35"/>
      <c r="OLA932" s="34"/>
      <c r="OLH932" s="35"/>
      <c r="OLI932" s="34"/>
      <c r="OLP932" s="35"/>
      <c r="OLQ932" s="34"/>
      <c r="OLX932" s="35"/>
      <c r="OLY932" s="34"/>
      <c r="OMF932" s="35"/>
      <c r="OMG932" s="34"/>
      <c r="OMN932" s="35"/>
      <c r="OMO932" s="34"/>
      <c r="OMV932" s="35"/>
      <c r="OMW932" s="34"/>
      <c r="OND932" s="35"/>
      <c r="ONE932" s="34"/>
      <c r="ONL932" s="35"/>
      <c r="ONM932" s="34"/>
      <c r="ONT932" s="35"/>
      <c r="ONU932" s="34"/>
      <c r="OOB932" s="35"/>
      <c r="OOC932" s="34"/>
      <c r="OOJ932" s="35"/>
      <c r="OOK932" s="34"/>
      <c r="OOR932" s="35"/>
      <c r="OOS932" s="34"/>
      <c r="OOZ932" s="35"/>
      <c r="OPA932" s="34"/>
      <c r="OPH932" s="35"/>
      <c r="OPI932" s="34"/>
      <c r="OPP932" s="35"/>
      <c r="OPQ932" s="34"/>
      <c r="OPX932" s="35"/>
      <c r="OPY932" s="34"/>
      <c r="OQF932" s="35"/>
      <c r="OQG932" s="34"/>
      <c r="OQN932" s="35"/>
      <c r="OQO932" s="34"/>
      <c r="OQV932" s="35"/>
      <c r="OQW932" s="34"/>
      <c r="ORD932" s="35"/>
      <c r="ORE932" s="34"/>
      <c r="ORL932" s="35"/>
      <c r="ORM932" s="34"/>
      <c r="ORT932" s="35"/>
      <c r="ORU932" s="34"/>
      <c r="OSB932" s="35"/>
      <c r="OSC932" s="34"/>
      <c r="OSJ932" s="35"/>
      <c r="OSK932" s="34"/>
      <c r="OSR932" s="35"/>
      <c r="OSS932" s="34"/>
      <c r="OSZ932" s="35"/>
      <c r="OTA932" s="34"/>
      <c r="OTH932" s="35"/>
      <c r="OTI932" s="34"/>
      <c r="OTP932" s="35"/>
      <c r="OTQ932" s="34"/>
      <c r="OTX932" s="35"/>
      <c r="OTY932" s="34"/>
      <c r="OUF932" s="35"/>
      <c r="OUG932" s="34"/>
      <c r="OUN932" s="35"/>
      <c r="OUO932" s="34"/>
      <c r="OUV932" s="35"/>
      <c r="OUW932" s="34"/>
      <c r="OVD932" s="35"/>
      <c r="OVE932" s="34"/>
      <c r="OVL932" s="35"/>
      <c r="OVM932" s="34"/>
      <c r="OVT932" s="35"/>
      <c r="OVU932" s="34"/>
      <c r="OWB932" s="35"/>
      <c r="OWC932" s="34"/>
      <c r="OWJ932" s="35"/>
      <c r="OWK932" s="34"/>
      <c r="OWR932" s="35"/>
      <c r="OWS932" s="34"/>
      <c r="OWZ932" s="35"/>
      <c r="OXA932" s="34"/>
      <c r="OXH932" s="35"/>
      <c r="OXI932" s="34"/>
      <c r="OXP932" s="35"/>
      <c r="OXQ932" s="34"/>
      <c r="OXX932" s="35"/>
      <c r="OXY932" s="34"/>
      <c r="OYF932" s="35"/>
      <c r="OYG932" s="34"/>
      <c r="OYN932" s="35"/>
      <c r="OYO932" s="34"/>
      <c r="OYV932" s="35"/>
      <c r="OYW932" s="34"/>
      <c r="OZD932" s="35"/>
      <c r="OZE932" s="34"/>
      <c r="OZL932" s="35"/>
      <c r="OZM932" s="34"/>
      <c r="OZT932" s="35"/>
      <c r="OZU932" s="34"/>
      <c r="PAB932" s="35"/>
      <c r="PAC932" s="34"/>
      <c r="PAJ932" s="35"/>
      <c r="PAK932" s="34"/>
      <c r="PAR932" s="35"/>
      <c r="PAS932" s="34"/>
      <c r="PAZ932" s="35"/>
      <c r="PBA932" s="34"/>
      <c r="PBH932" s="35"/>
      <c r="PBI932" s="34"/>
      <c r="PBP932" s="35"/>
      <c r="PBQ932" s="34"/>
      <c r="PBX932" s="35"/>
      <c r="PBY932" s="34"/>
      <c r="PCF932" s="35"/>
      <c r="PCG932" s="34"/>
      <c r="PCN932" s="35"/>
      <c r="PCO932" s="34"/>
      <c r="PCV932" s="35"/>
      <c r="PCW932" s="34"/>
      <c r="PDD932" s="35"/>
      <c r="PDE932" s="34"/>
      <c r="PDL932" s="35"/>
      <c r="PDM932" s="34"/>
      <c r="PDT932" s="35"/>
      <c r="PDU932" s="34"/>
      <c r="PEB932" s="35"/>
      <c r="PEC932" s="34"/>
      <c r="PEJ932" s="35"/>
      <c r="PEK932" s="34"/>
      <c r="PER932" s="35"/>
      <c r="PES932" s="34"/>
      <c r="PEZ932" s="35"/>
      <c r="PFA932" s="34"/>
      <c r="PFH932" s="35"/>
      <c r="PFI932" s="34"/>
      <c r="PFP932" s="35"/>
      <c r="PFQ932" s="34"/>
      <c r="PFX932" s="35"/>
      <c r="PFY932" s="34"/>
      <c r="PGF932" s="35"/>
      <c r="PGG932" s="34"/>
      <c r="PGN932" s="35"/>
      <c r="PGO932" s="34"/>
      <c r="PGV932" s="35"/>
      <c r="PGW932" s="34"/>
      <c r="PHD932" s="35"/>
      <c r="PHE932" s="34"/>
      <c r="PHL932" s="35"/>
      <c r="PHM932" s="34"/>
      <c r="PHT932" s="35"/>
      <c r="PHU932" s="34"/>
      <c r="PIB932" s="35"/>
      <c r="PIC932" s="34"/>
      <c r="PIJ932" s="35"/>
      <c r="PIK932" s="34"/>
      <c r="PIR932" s="35"/>
      <c r="PIS932" s="34"/>
      <c r="PIZ932" s="35"/>
      <c r="PJA932" s="34"/>
      <c r="PJH932" s="35"/>
      <c r="PJI932" s="34"/>
      <c r="PJP932" s="35"/>
      <c r="PJQ932" s="34"/>
      <c r="PJX932" s="35"/>
      <c r="PJY932" s="34"/>
      <c r="PKF932" s="35"/>
      <c r="PKG932" s="34"/>
      <c r="PKN932" s="35"/>
      <c r="PKO932" s="34"/>
      <c r="PKV932" s="35"/>
      <c r="PKW932" s="34"/>
      <c r="PLD932" s="35"/>
      <c r="PLE932" s="34"/>
      <c r="PLL932" s="35"/>
      <c r="PLM932" s="34"/>
      <c r="PLT932" s="35"/>
      <c r="PLU932" s="34"/>
      <c r="PMB932" s="35"/>
      <c r="PMC932" s="34"/>
      <c r="PMJ932" s="35"/>
      <c r="PMK932" s="34"/>
      <c r="PMR932" s="35"/>
      <c r="PMS932" s="34"/>
      <c r="PMZ932" s="35"/>
      <c r="PNA932" s="34"/>
      <c r="PNH932" s="35"/>
      <c r="PNI932" s="34"/>
      <c r="PNP932" s="35"/>
      <c r="PNQ932" s="34"/>
      <c r="PNX932" s="35"/>
      <c r="PNY932" s="34"/>
      <c r="POF932" s="35"/>
      <c r="POG932" s="34"/>
      <c r="PON932" s="35"/>
      <c r="POO932" s="34"/>
      <c r="POV932" s="35"/>
      <c r="POW932" s="34"/>
      <c r="PPD932" s="35"/>
      <c r="PPE932" s="34"/>
      <c r="PPL932" s="35"/>
      <c r="PPM932" s="34"/>
      <c r="PPT932" s="35"/>
      <c r="PPU932" s="34"/>
      <c r="PQB932" s="35"/>
      <c r="PQC932" s="34"/>
      <c r="PQJ932" s="35"/>
      <c r="PQK932" s="34"/>
      <c r="PQR932" s="35"/>
      <c r="PQS932" s="34"/>
      <c r="PQZ932" s="35"/>
      <c r="PRA932" s="34"/>
      <c r="PRH932" s="35"/>
      <c r="PRI932" s="34"/>
      <c r="PRP932" s="35"/>
      <c r="PRQ932" s="34"/>
      <c r="PRX932" s="35"/>
      <c r="PRY932" s="34"/>
      <c r="PSF932" s="35"/>
      <c r="PSG932" s="34"/>
      <c r="PSN932" s="35"/>
      <c r="PSO932" s="34"/>
      <c r="PSV932" s="35"/>
      <c r="PSW932" s="34"/>
      <c r="PTD932" s="35"/>
      <c r="PTE932" s="34"/>
      <c r="PTL932" s="35"/>
      <c r="PTM932" s="34"/>
      <c r="PTT932" s="35"/>
      <c r="PTU932" s="34"/>
      <c r="PUB932" s="35"/>
      <c r="PUC932" s="34"/>
      <c r="PUJ932" s="35"/>
      <c r="PUK932" s="34"/>
      <c r="PUR932" s="35"/>
      <c r="PUS932" s="34"/>
      <c r="PUZ932" s="35"/>
      <c r="PVA932" s="34"/>
      <c r="PVH932" s="35"/>
      <c r="PVI932" s="34"/>
      <c r="PVP932" s="35"/>
      <c r="PVQ932" s="34"/>
      <c r="PVX932" s="35"/>
      <c r="PVY932" s="34"/>
      <c r="PWF932" s="35"/>
      <c r="PWG932" s="34"/>
      <c r="PWN932" s="35"/>
      <c r="PWO932" s="34"/>
      <c r="PWV932" s="35"/>
      <c r="PWW932" s="34"/>
      <c r="PXD932" s="35"/>
      <c r="PXE932" s="34"/>
      <c r="PXL932" s="35"/>
      <c r="PXM932" s="34"/>
      <c r="PXT932" s="35"/>
      <c r="PXU932" s="34"/>
      <c r="PYB932" s="35"/>
      <c r="PYC932" s="34"/>
      <c r="PYJ932" s="35"/>
      <c r="PYK932" s="34"/>
      <c r="PYR932" s="35"/>
      <c r="PYS932" s="34"/>
      <c r="PYZ932" s="35"/>
      <c r="PZA932" s="34"/>
      <c r="PZH932" s="35"/>
      <c r="PZI932" s="34"/>
      <c r="PZP932" s="35"/>
      <c r="PZQ932" s="34"/>
      <c r="PZX932" s="35"/>
      <c r="PZY932" s="34"/>
      <c r="QAF932" s="35"/>
      <c r="QAG932" s="34"/>
      <c r="QAN932" s="35"/>
      <c r="QAO932" s="34"/>
      <c r="QAV932" s="35"/>
      <c r="QAW932" s="34"/>
      <c r="QBD932" s="35"/>
      <c r="QBE932" s="34"/>
      <c r="QBL932" s="35"/>
      <c r="QBM932" s="34"/>
      <c r="QBT932" s="35"/>
      <c r="QBU932" s="34"/>
      <c r="QCB932" s="35"/>
      <c r="QCC932" s="34"/>
      <c r="QCJ932" s="35"/>
      <c r="QCK932" s="34"/>
      <c r="QCR932" s="35"/>
      <c r="QCS932" s="34"/>
      <c r="QCZ932" s="35"/>
      <c r="QDA932" s="34"/>
      <c r="QDH932" s="35"/>
      <c r="QDI932" s="34"/>
      <c r="QDP932" s="35"/>
      <c r="QDQ932" s="34"/>
      <c r="QDX932" s="35"/>
      <c r="QDY932" s="34"/>
      <c r="QEF932" s="35"/>
      <c r="QEG932" s="34"/>
      <c r="QEN932" s="35"/>
      <c r="QEO932" s="34"/>
      <c r="QEV932" s="35"/>
      <c r="QEW932" s="34"/>
      <c r="QFD932" s="35"/>
      <c r="QFE932" s="34"/>
      <c r="QFL932" s="35"/>
      <c r="QFM932" s="34"/>
      <c r="QFT932" s="35"/>
      <c r="QFU932" s="34"/>
      <c r="QGB932" s="35"/>
      <c r="QGC932" s="34"/>
      <c r="QGJ932" s="35"/>
      <c r="QGK932" s="34"/>
      <c r="QGR932" s="35"/>
      <c r="QGS932" s="34"/>
      <c r="QGZ932" s="35"/>
      <c r="QHA932" s="34"/>
      <c r="QHH932" s="35"/>
      <c r="QHI932" s="34"/>
      <c r="QHP932" s="35"/>
      <c r="QHQ932" s="34"/>
      <c r="QHX932" s="35"/>
      <c r="QHY932" s="34"/>
      <c r="QIF932" s="35"/>
      <c r="QIG932" s="34"/>
      <c r="QIN932" s="35"/>
      <c r="QIO932" s="34"/>
      <c r="QIV932" s="35"/>
      <c r="QIW932" s="34"/>
      <c r="QJD932" s="35"/>
      <c r="QJE932" s="34"/>
      <c r="QJL932" s="35"/>
      <c r="QJM932" s="34"/>
      <c r="QJT932" s="35"/>
      <c r="QJU932" s="34"/>
      <c r="QKB932" s="35"/>
      <c r="QKC932" s="34"/>
      <c r="QKJ932" s="35"/>
      <c r="QKK932" s="34"/>
      <c r="QKR932" s="35"/>
      <c r="QKS932" s="34"/>
      <c r="QKZ932" s="35"/>
      <c r="QLA932" s="34"/>
      <c r="QLH932" s="35"/>
      <c r="QLI932" s="34"/>
      <c r="QLP932" s="35"/>
      <c r="QLQ932" s="34"/>
      <c r="QLX932" s="35"/>
      <c r="QLY932" s="34"/>
      <c r="QMF932" s="35"/>
      <c r="QMG932" s="34"/>
      <c r="QMN932" s="35"/>
      <c r="QMO932" s="34"/>
      <c r="QMV932" s="35"/>
      <c r="QMW932" s="34"/>
      <c r="QND932" s="35"/>
      <c r="QNE932" s="34"/>
      <c r="QNL932" s="35"/>
      <c r="QNM932" s="34"/>
      <c r="QNT932" s="35"/>
      <c r="QNU932" s="34"/>
      <c r="QOB932" s="35"/>
      <c r="QOC932" s="34"/>
      <c r="QOJ932" s="35"/>
      <c r="QOK932" s="34"/>
      <c r="QOR932" s="35"/>
      <c r="QOS932" s="34"/>
      <c r="QOZ932" s="35"/>
      <c r="QPA932" s="34"/>
      <c r="QPH932" s="35"/>
      <c r="QPI932" s="34"/>
      <c r="QPP932" s="35"/>
      <c r="QPQ932" s="34"/>
      <c r="QPX932" s="35"/>
      <c r="QPY932" s="34"/>
      <c r="QQF932" s="35"/>
      <c r="QQG932" s="34"/>
      <c r="QQN932" s="35"/>
      <c r="QQO932" s="34"/>
      <c r="QQV932" s="35"/>
      <c r="QQW932" s="34"/>
      <c r="QRD932" s="35"/>
      <c r="QRE932" s="34"/>
      <c r="QRL932" s="35"/>
      <c r="QRM932" s="34"/>
      <c r="QRT932" s="35"/>
      <c r="QRU932" s="34"/>
      <c r="QSB932" s="35"/>
      <c r="QSC932" s="34"/>
      <c r="QSJ932" s="35"/>
      <c r="QSK932" s="34"/>
      <c r="QSR932" s="35"/>
      <c r="QSS932" s="34"/>
      <c r="QSZ932" s="35"/>
      <c r="QTA932" s="34"/>
      <c r="QTH932" s="35"/>
      <c r="QTI932" s="34"/>
      <c r="QTP932" s="35"/>
      <c r="QTQ932" s="34"/>
      <c r="QTX932" s="35"/>
      <c r="QTY932" s="34"/>
      <c r="QUF932" s="35"/>
      <c r="QUG932" s="34"/>
      <c r="QUN932" s="35"/>
      <c r="QUO932" s="34"/>
      <c r="QUV932" s="35"/>
      <c r="QUW932" s="34"/>
      <c r="QVD932" s="35"/>
      <c r="QVE932" s="34"/>
      <c r="QVL932" s="35"/>
      <c r="QVM932" s="34"/>
      <c r="QVT932" s="35"/>
      <c r="QVU932" s="34"/>
      <c r="QWB932" s="35"/>
      <c r="QWC932" s="34"/>
      <c r="QWJ932" s="35"/>
      <c r="QWK932" s="34"/>
      <c r="QWR932" s="35"/>
      <c r="QWS932" s="34"/>
      <c r="QWZ932" s="35"/>
      <c r="QXA932" s="34"/>
      <c r="QXH932" s="35"/>
      <c r="QXI932" s="34"/>
      <c r="QXP932" s="35"/>
      <c r="QXQ932" s="34"/>
      <c r="QXX932" s="35"/>
      <c r="QXY932" s="34"/>
      <c r="QYF932" s="35"/>
      <c r="QYG932" s="34"/>
      <c r="QYN932" s="35"/>
      <c r="QYO932" s="34"/>
      <c r="QYV932" s="35"/>
      <c r="QYW932" s="34"/>
      <c r="QZD932" s="35"/>
      <c r="QZE932" s="34"/>
      <c r="QZL932" s="35"/>
      <c r="QZM932" s="34"/>
      <c r="QZT932" s="35"/>
      <c r="QZU932" s="34"/>
      <c r="RAB932" s="35"/>
      <c r="RAC932" s="34"/>
      <c r="RAJ932" s="35"/>
      <c r="RAK932" s="34"/>
      <c r="RAR932" s="35"/>
      <c r="RAS932" s="34"/>
      <c r="RAZ932" s="35"/>
      <c r="RBA932" s="34"/>
      <c r="RBH932" s="35"/>
      <c r="RBI932" s="34"/>
      <c r="RBP932" s="35"/>
      <c r="RBQ932" s="34"/>
      <c r="RBX932" s="35"/>
      <c r="RBY932" s="34"/>
      <c r="RCF932" s="35"/>
      <c r="RCG932" s="34"/>
      <c r="RCN932" s="35"/>
      <c r="RCO932" s="34"/>
      <c r="RCV932" s="35"/>
      <c r="RCW932" s="34"/>
      <c r="RDD932" s="35"/>
      <c r="RDE932" s="34"/>
      <c r="RDL932" s="35"/>
      <c r="RDM932" s="34"/>
      <c r="RDT932" s="35"/>
      <c r="RDU932" s="34"/>
      <c r="REB932" s="35"/>
      <c r="REC932" s="34"/>
      <c r="REJ932" s="35"/>
      <c r="REK932" s="34"/>
      <c r="RER932" s="35"/>
      <c r="RES932" s="34"/>
      <c r="REZ932" s="35"/>
      <c r="RFA932" s="34"/>
      <c r="RFH932" s="35"/>
      <c r="RFI932" s="34"/>
      <c r="RFP932" s="35"/>
      <c r="RFQ932" s="34"/>
      <c r="RFX932" s="35"/>
      <c r="RFY932" s="34"/>
      <c r="RGF932" s="35"/>
      <c r="RGG932" s="34"/>
      <c r="RGN932" s="35"/>
      <c r="RGO932" s="34"/>
      <c r="RGV932" s="35"/>
      <c r="RGW932" s="34"/>
      <c r="RHD932" s="35"/>
      <c r="RHE932" s="34"/>
      <c r="RHL932" s="35"/>
      <c r="RHM932" s="34"/>
      <c r="RHT932" s="35"/>
      <c r="RHU932" s="34"/>
      <c r="RIB932" s="35"/>
      <c r="RIC932" s="34"/>
      <c r="RIJ932" s="35"/>
      <c r="RIK932" s="34"/>
      <c r="RIR932" s="35"/>
      <c r="RIS932" s="34"/>
      <c r="RIZ932" s="35"/>
      <c r="RJA932" s="34"/>
      <c r="RJH932" s="35"/>
      <c r="RJI932" s="34"/>
      <c r="RJP932" s="35"/>
      <c r="RJQ932" s="34"/>
      <c r="RJX932" s="35"/>
      <c r="RJY932" s="34"/>
      <c r="RKF932" s="35"/>
      <c r="RKG932" s="34"/>
      <c r="RKN932" s="35"/>
      <c r="RKO932" s="34"/>
      <c r="RKV932" s="35"/>
      <c r="RKW932" s="34"/>
      <c r="RLD932" s="35"/>
      <c r="RLE932" s="34"/>
      <c r="RLL932" s="35"/>
      <c r="RLM932" s="34"/>
      <c r="RLT932" s="35"/>
      <c r="RLU932" s="34"/>
      <c r="RMB932" s="35"/>
      <c r="RMC932" s="34"/>
      <c r="RMJ932" s="35"/>
      <c r="RMK932" s="34"/>
      <c r="RMR932" s="35"/>
      <c r="RMS932" s="34"/>
      <c r="RMZ932" s="35"/>
      <c r="RNA932" s="34"/>
      <c r="RNH932" s="35"/>
      <c r="RNI932" s="34"/>
      <c r="RNP932" s="35"/>
      <c r="RNQ932" s="34"/>
      <c r="RNX932" s="35"/>
      <c r="RNY932" s="34"/>
      <c r="ROF932" s="35"/>
      <c r="ROG932" s="34"/>
      <c r="RON932" s="35"/>
      <c r="ROO932" s="34"/>
      <c r="ROV932" s="35"/>
      <c r="ROW932" s="34"/>
      <c r="RPD932" s="35"/>
      <c r="RPE932" s="34"/>
      <c r="RPL932" s="35"/>
      <c r="RPM932" s="34"/>
      <c r="RPT932" s="35"/>
      <c r="RPU932" s="34"/>
      <c r="RQB932" s="35"/>
      <c r="RQC932" s="34"/>
      <c r="RQJ932" s="35"/>
      <c r="RQK932" s="34"/>
      <c r="RQR932" s="35"/>
      <c r="RQS932" s="34"/>
      <c r="RQZ932" s="35"/>
      <c r="RRA932" s="34"/>
      <c r="RRH932" s="35"/>
      <c r="RRI932" s="34"/>
      <c r="RRP932" s="35"/>
      <c r="RRQ932" s="34"/>
      <c r="RRX932" s="35"/>
      <c r="RRY932" s="34"/>
      <c r="RSF932" s="35"/>
      <c r="RSG932" s="34"/>
      <c r="RSN932" s="35"/>
      <c r="RSO932" s="34"/>
      <c r="RSV932" s="35"/>
      <c r="RSW932" s="34"/>
      <c r="RTD932" s="35"/>
      <c r="RTE932" s="34"/>
      <c r="RTL932" s="35"/>
      <c r="RTM932" s="34"/>
      <c r="RTT932" s="35"/>
      <c r="RTU932" s="34"/>
      <c r="RUB932" s="35"/>
      <c r="RUC932" s="34"/>
      <c r="RUJ932" s="35"/>
      <c r="RUK932" s="34"/>
      <c r="RUR932" s="35"/>
      <c r="RUS932" s="34"/>
      <c r="RUZ932" s="35"/>
      <c r="RVA932" s="34"/>
      <c r="RVH932" s="35"/>
      <c r="RVI932" s="34"/>
      <c r="RVP932" s="35"/>
      <c r="RVQ932" s="34"/>
      <c r="RVX932" s="35"/>
      <c r="RVY932" s="34"/>
      <c r="RWF932" s="35"/>
      <c r="RWG932" s="34"/>
      <c r="RWN932" s="35"/>
      <c r="RWO932" s="34"/>
      <c r="RWV932" s="35"/>
      <c r="RWW932" s="34"/>
      <c r="RXD932" s="35"/>
      <c r="RXE932" s="34"/>
      <c r="RXL932" s="35"/>
      <c r="RXM932" s="34"/>
      <c r="RXT932" s="35"/>
      <c r="RXU932" s="34"/>
      <c r="RYB932" s="35"/>
      <c r="RYC932" s="34"/>
      <c r="RYJ932" s="35"/>
      <c r="RYK932" s="34"/>
      <c r="RYR932" s="35"/>
      <c r="RYS932" s="34"/>
      <c r="RYZ932" s="35"/>
      <c r="RZA932" s="34"/>
      <c r="RZH932" s="35"/>
      <c r="RZI932" s="34"/>
      <c r="RZP932" s="35"/>
      <c r="RZQ932" s="34"/>
      <c r="RZX932" s="35"/>
      <c r="RZY932" s="34"/>
      <c r="SAF932" s="35"/>
      <c r="SAG932" s="34"/>
      <c r="SAN932" s="35"/>
      <c r="SAO932" s="34"/>
      <c r="SAV932" s="35"/>
      <c r="SAW932" s="34"/>
      <c r="SBD932" s="35"/>
      <c r="SBE932" s="34"/>
      <c r="SBL932" s="35"/>
      <c r="SBM932" s="34"/>
      <c r="SBT932" s="35"/>
      <c r="SBU932" s="34"/>
      <c r="SCB932" s="35"/>
      <c r="SCC932" s="34"/>
      <c r="SCJ932" s="35"/>
      <c r="SCK932" s="34"/>
      <c r="SCR932" s="35"/>
      <c r="SCS932" s="34"/>
      <c r="SCZ932" s="35"/>
      <c r="SDA932" s="34"/>
      <c r="SDH932" s="35"/>
      <c r="SDI932" s="34"/>
      <c r="SDP932" s="35"/>
      <c r="SDQ932" s="34"/>
      <c r="SDX932" s="35"/>
      <c r="SDY932" s="34"/>
      <c r="SEF932" s="35"/>
      <c r="SEG932" s="34"/>
      <c r="SEN932" s="35"/>
      <c r="SEO932" s="34"/>
      <c r="SEV932" s="35"/>
      <c r="SEW932" s="34"/>
      <c r="SFD932" s="35"/>
      <c r="SFE932" s="34"/>
      <c r="SFL932" s="35"/>
      <c r="SFM932" s="34"/>
      <c r="SFT932" s="35"/>
      <c r="SFU932" s="34"/>
      <c r="SGB932" s="35"/>
      <c r="SGC932" s="34"/>
      <c r="SGJ932" s="35"/>
      <c r="SGK932" s="34"/>
      <c r="SGR932" s="35"/>
      <c r="SGS932" s="34"/>
      <c r="SGZ932" s="35"/>
      <c r="SHA932" s="34"/>
      <c r="SHH932" s="35"/>
      <c r="SHI932" s="34"/>
      <c r="SHP932" s="35"/>
      <c r="SHQ932" s="34"/>
      <c r="SHX932" s="35"/>
      <c r="SHY932" s="34"/>
      <c r="SIF932" s="35"/>
      <c r="SIG932" s="34"/>
      <c r="SIN932" s="35"/>
      <c r="SIO932" s="34"/>
      <c r="SIV932" s="35"/>
      <c r="SIW932" s="34"/>
      <c r="SJD932" s="35"/>
      <c r="SJE932" s="34"/>
      <c r="SJL932" s="35"/>
      <c r="SJM932" s="34"/>
      <c r="SJT932" s="35"/>
      <c r="SJU932" s="34"/>
      <c r="SKB932" s="35"/>
      <c r="SKC932" s="34"/>
      <c r="SKJ932" s="35"/>
      <c r="SKK932" s="34"/>
      <c r="SKR932" s="35"/>
      <c r="SKS932" s="34"/>
      <c r="SKZ932" s="35"/>
      <c r="SLA932" s="34"/>
      <c r="SLH932" s="35"/>
      <c r="SLI932" s="34"/>
      <c r="SLP932" s="35"/>
      <c r="SLQ932" s="34"/>
      <c r="SLX932" s="35"/>
      <c r="SLY932" s="34"/>
      <c r="SMF932" s="35"/>
      <c r="SMG932" s="34"/>
      <c r="SMN932" s="35"/>
      <c r="SMO932" s="34"/>
      <c r="SMV932" s="35"/>
      <c r="SMW932" s="34"/>
      <c r="SND932" s="35"/>
      <c r="SNE932" s="34"/>
      <c r="SNL932" s="35"/>
      <c r="SNM932" s="34"/>
      <c r="SNT932" s="35"/>
      <c r="SNU932" s="34"/>
      <c r="SOB932" s="35"/>
      <c r="SOC932" s="34"/>
      <c r="SOJ932" s="35"/>
      <c r="SOK932" s="34"/>
      <c r="SOR932" s="35"/>
      <c r="SOS932" s="34"/>
      <c r="SOZ932" s="35"/>
      <c r="SPA932" s="34"/>
      <c r="SPH932" s="35"/>
      <c r="SPI932" s="34"/>
      <c r="SPP932" s="35"/>
      <c r="SPQ932" s="34"/>
      <c r="SPX932" s="35"/>
      <c r="SPY932" s="34"/>
      <c r="SQF932" s="35"/>
      <c r="SQG932" s="34"/>
      <c r="SQN932" s="35"/>
      <c r="SQO932" s="34"/>
      <c r="SQV932" s="35"/>
      <c r="SQW932" s="34"/>
      <c r="SRD932" s="35"/>
      <c r="SRE932" s="34"/>
      <c r="SRL932" s="35"/>
      <c r="SRM932" s="34"/>
      <c r="SRT932" s="35"/>
      <c r="SRU932" s="34"/>
      <c r="SSB932" s="35"/>
      <c r="SSC932" s="34"/>
      <c r="SSJ932" s="35"/>
      <c r="SSK932" s="34"/>
      <c r="SSR932" s="35"/>
      <c r="SSS932" s="34"/>
      <c r="SSZ932" s="35"/>
      <c r="STA932" s="34"/>
      <c r="STH932" s="35"/>
      <c r="STI932" s="34"/>
      <c r="STP932" s="35"/>
      <c r="STQ932" s="34"/>
      <c r="STX932" s="35"/>
      <c r="STY932" s="34"/>
      <c r="SUF932" s="35"/>
      <c r="SUG932" s="34"/>
      <c r="SUN932" s="35"/>
      <c r="SUO932" s="34"/>
      <c r="SUV932" s="35"/>
      <c r="SUW932" s="34"/>
      <c r="SVD932" s="35"/>
      <c r="SVE932" s="34"/>
      <c r="SVL932" s="35"/>
      <c r="SVM932" s="34"/>
      <c r="SVT932" s="35"/>
      <c r="SVU932" s="34"/>
      <c r="SWB932" s="35"/>
      <c r="SWC932" s="34"/>
      <c r="SWJ932" s="35"/>
      <c r="SWK932" s="34"/>
      <c r="SWR932" s="35"/>
      <c r="SWS932" s="34"/>
      <c r="SWZ932" s="35"/>
      <c r="SXA932" s="34"/>
      <c r="SXH932" s="35"/>
      <c r="SXI932" s="34"/>
      <c r="SXP932" s="35"/>
      <c r="SXQ932" s="34"/>
      <c r="SXX932" s="35"/>
      <c r="SXY932" s="34"/>
      <c r="SYF932" s="35"/>
      <c r="SYG932" s="34"/>
      <c r="SYN932" s="35"/>
      <c r="SYO932" s="34"/>
      <c r="SYV932" s="35"/>
      <c r="SYW932" s="34"/>
      <c r="SZD932" s="35"/>
      <c r="SZE932" s="34"/>
      <c r="SZL932" s="35"/>
      <c r="SZM932" s="34"/>
      <c r="SZT932" s="35"/>
      <c r="SZU932" s="34"/>
      <c r="TAB932" s="35"/>
      <c r="TAC932" s="34"/>
      <c r="TAJ932" s="35"/>
      <c r="TAK932" s="34"/>
      <c r="TAR932" s="35"/>
      <c r="TAS932" s="34"/>
      <c r="TAZ932" s="35"/>
      <c r="TBA932" s="34"/>
      <c r="TBH932" s="35"/>
      <c r="TBI932" s="34"/>
      <c r="TBP932" s="35"/>
      <c r="TBQ932" s="34"/>
      <c r="TBX932" s="35"/>
      <c r="TBY932" s="34"/>
      <c r="TCF932" s="35"/>
      <c r="TCG932" s="34"/>
      <c r="TCN932" s="35"/>
      <c r="TCO932" s="34"/>
      <c r="TCV932" s="35"/>
      <c r="TCW932" s="34"/>
      <c r="TDD932" s="35"/>
      <c r="TDE932" s="34"/>
      <c r="TDL932" s="35"/>
      <c r="TDM932" s="34"/>
      <c r="TDT932" s="35"/>
      <c r="TDU932" s="34"/>
      <c r="TEB932" s="35"/>
      <c r="TEC932" s="34"/>
      <c r="TEJ932" s="35"/>
      <c r="TEK932" s="34"/>
      <c r="TER932" s="35"/>
      <c r="TES932" s="34"/>
      <c r="TEZ932" s="35"/>
      <c r="TFA932" s="34"/>
      <c r="TFH932" s="35"/>
      <c r="TFI932" s="34"/>
      <c r="TFP932" s="35"/>
      <c r="TFQ932" s="34"/>
      <c r="TFX932" s="35"/>
      <c r="TFY932" s="34"/>
      <c r="TGF932" s="35"/>
      <c r="TGG932" s="34"/>
      <c r="TGN932" s="35"/>
      <c r="TGO932" s="34"/>
      <c r="TGV932" s="35"/>
      <c r="TGW932" s="34"/>
      <c r="THD932" s="35"/>
      <c r="THE932" s="34"/>
      <c r="THL932" s="35"/>
      <c r="THM932" s="34"/>
      <c r="THT932" s="35"/>
      <c r="THU932" s="34"/>
      <c r="TIB932" s="35"/>
      <c r="TIC932" s="34"/>
      <c r="TIJ932" s="35"/>
      <c r="TIK932" s="34"/>
      <c r="TIR932" s="35"/>
      <c r="TIS932" s="34"/>
      <c r="TIZ932" s="35"/>
      <c r="TJA932" s="34"/>
      <c r="TJH932" s="35"/>
      <c r="TJI932" s="34"/>
      <c r="TJP932" s="35"/>
      <c r="TJQ932" s="34"/>
      <c r="TJX932" s="35"/>
      <c r="TJY932" s="34"/>
      <c r="TKF932" s="35"/>
      <c r="TKG932" s="34"/>
      <c r="TKN932" s="35"/>
      <c r="TKO932" s="34"/>
      <c r="TKV932" s="35"/>
      <c r="TKW932" s="34"/>
      <c r="TLD932" s="35"/>
      <c r="TLE932" s="34"/>
      <c r="TLL932" s="35"/>
      <c r="TLM932" s="34"/>
      <c r="TLT932" s="35"/>
      <c r="TLU932" s="34"/>
      <c r="TMB932" s="35"/>
      <c r="TMC932" s="34"/>
      <c r="TMJ932" s="35"/>
      <c r="TMK932" s="34"/>
      <c r="TMR932" s="35"/>
      <c r="TMS932" s="34"/>
      <c r="TMZ932" s="35"/>
      <c r="TNA932" s="34"/>
      <c r="TNH932" s="35"/>
      <c r="TNI932" s="34"/>
      <c r="TNP932" s="35"/>
      <c r="TNQ932" s="34"/>
      <c r="TNX932" s="35"/>
      <c r="TNY932" s="34"/>
      <c r="TOF932" s="35"/>
      <c r="TOG932" s="34"/>
      <c r="TON932" s="35"/>
      <c r="TOO932" s="34"/>
      <c r="TOV932" s="35"/>
      <c r="TOW932" s="34"/>
      <c r="TPD932" s="35"/>
      <c r="TPE932" s="34"/>
      <c r="TPL932" s="35"/>
      <c r="TPM932" s="34"/>
      <c r="TPT932" s="35"/>
      <c r="TPU932" s="34"/>
      <c r="TQB932" s="35"/>
      <c r="TQC932" s="34"/>
      <c r="TQJ932" s="35"/>
      <c r="TQK932" s="34"/>
      <c r="TQR932" s="35"/>
      <c r="TQS932" s="34"/>
      <c r="TQZ932" s="35"/>
      <c r="TRA932" s="34"/>
      <c r="TRH932" s="35"/>
      <c r="TRI932" s="34"/>
      <c r="TRP932" s="35"/>
      <c r="TRQ932" s="34"/>
      <c r="TRX932" s="35"/>
      <c r="TRY932" s="34"/>
      <c r="TSF932" s="35"/>
      <c r="TSG932" s="34"/>
      <c r="TSN932" s="35"/>
      <c r="TSO932" s="34"/>
      <c r="TSV932" s="35"/>
      <c r="TSW932" s="34"/>
      <c r="TTD932" s="35"/>
      <c r="TTE932" s="34"/>
      <c r="TTL932" s="35"/>
      <c r="TTM932" s="34"/>
      <c r="TTT932" s="35"/>
      <c r="TTU932" s="34"/>
      <c r="TUB932" s="35"/>
      <c r="TUC932" s="34"/>
      <c r="TUJ932" s="35"/>
      <c r="TUK932" s="34"/>
      <c r="TUR932" s="35"/>
      <c r="TUS932" s="34"/>
      <c r="TUZ932" s="35"/>
      <c r="TVA932" s="34"/>
      <c r="TVH932" s="35"/>
      <c r="TVI932" s="34"/>
      <c r="TVP932" s="35"/>
      <c r="TVQ932" s="34"/>
      <c r="TVX932" s="35"/>
      <c r="TVY932" s="34"/>
      <c r="TWF932" s="35"/>
      <c r="TWG932" s="34"/>
      <c r="TWN932" s="35"/>
      <c r="TWO932" s="34"/>
      <c r="TWV932" s="35"/>
      <c r="TWW932" s="34"/>
      <c r="TXD932" s="35"/>
      <c r="TXE932" s="34"/>
      <c r="TXL932" s="35"/>
      <c r="TXM932" s="34"/>
      <c r="TXT932" s="35"/>
      <c r="TXU932" s="34"/>
      <c r="TYB932" s="35"/>
      <c r="TYC932" s="34"/>
      <c r="TYJ932" s="35"/>
      <c r="TYK932" s="34"/>
      <c r="TYR932" s="35"/>
      <c r="TYS932" s="34"/>
      <c r="TYZ932" s="35"/>
      <c r="TZA932" s="34"/>
      <c r="TZH932" s="35"/>
      <c r="TZI932" s="34"/>
      <c r="TZP932" s="35"/>
      <c r="TZQ932" s="34"/>
      <c r="TZX932" s="35"/>
      <c r="TZY932" s="34"/>
      <c r="UAF932" s="35"/>
      <c r="UAG932" s="34"/>
      <c r="UAN932" s="35"/>
      <c r="UAO932" s="34"/>
      <c r="UAV932" s="35"/>
      <c r="UAW932" s="34"/>
      <c r="UBD932" s="35"/>
      <c r="UBE932" s="34"/>
      <c r="UBL932" s="35"/>
      <c r="UBM932" s="34"/>
      <c r="UBT932" s="35"/>
      <c r="UBU932" s="34"/>
      <c r="UCB932" s="35"/>
      <c r="UCC932" s="34"/>
      <c r="UCJ932" s="35"/>
      <c r="UCK932" s="34"/>
      <c r="UCR932" s="35"/>
      <c r="UCS932" s="34"/>
      <c r="UCZ932" s="35"/>
      <c r="UDA932" s="34"/>
      <c r="UDH932" s="35"/>
      <c r="UDI932" s="34"/>
      <c r="UDP932" s="35"/>
      <c r="UDQ932" s="34"/>
      <c r="UDX932" s="35"/>
      <c r="UDY932" s="34"/>
      <c r="UEF932" s="35"/>
      <c r="UEG932" s="34"/>
      <c r="UEN932" s="35"/>
      <c r="UEO932" s="34"/>
      <c r="UEV932" s="35"/>
      <c r="UEW932" s="34"/>
      <c r="UFD932" s="35"/>
      <c r="UFE932" s="34"/>
      <c r="UFL932" s="35"/>
      <c r="UFM932" s="34"/>
      <c r="UFT932" s="35"/>
      <c r="UFU932" s="34"/>
      <c r="UGB932" s="35"/>
      <c r="UGC932" s="34"/>
      <c r="UGJ932" s="35"/>
      <c r="UGK932" s="34"/>
      <c r="UGR932" s="35"/>
      <c r="UGS932" s="34"/>
      <c r="UGZ932" s="35"/>
      <c r="UHA932" s="34"/>
      <c r="UHH932" s="35"/>
      <c r="UHI932" s="34"/>
      <c r="UHP932" s="35"/>
      <c r="UHQ932" s="34"/>
      <c r="UHX932" s="35"/>
      <c r="UHY932" s="34"/>
      <c r="UIF932" s="35"/>
      <c r="UIG932" s="34"/>
      <c r="UIN932" s="35"/>
      <c r="UIO932" s="34"/>
      <c r="UIV932" s="35"/>
      <c r="UIW932" s="34"/>
      <c r="UJD932" s="35"/>
      <c r="UJE932" s="34"/>
      <c r="UJL932" s="35"/>
      <c r="UJM932" s="34"/>
      <c r="UJT932" s="35"/>
      <c r="UJU932" s="34"/>
      <c r="UKB932" s="35"/>
      <c r="UKC932" s="34"/>
      <c r="UKJ932" s="35"/>
      <c r="UKK932" s="34"/>
      <c r="UKR932" s="35"/>
      <c r="UKS932" s="34"/>
      <c r="UKZ932" s="35"/>
      <c r="ULA932" s="34"/>
      <c r="ULH932" s="35"/>
      <c r="ULI932" s="34"/>
      <c r="ULP932" s="35"/>
      <c r="ULQ932" s="34"/>
      <c r="ULX932" s="35"/>
      <c r="ULY932" s="34"/>
      <c r="UMF932" s="35"/>
      <c r="UMG932" s="34"/>
      <c r="UMN932" s="35"/>
      <c r="UMO932" s="34"/>
      <c r="UMV932" s="35"/>
      <c r="UMW932" s="34"/>
      <c r="UND932" s="35"/>
      <c r="UNE932" s="34"/>
      <c r="UNL932" s="35"/>
      <c r="UNM932" s="34"/>
      <c r="UNT932" s="35"/>
      <c r="UNU932" s="34"/>
      <c r="UOB932" s="35"/>
      <c r="UOC932" s="34"/>
      <c r="UOJ932" s="35"/>
      <c r="UOK932" s="34"/>
      <c r="UOR932" s="35"/>
      <c r="UOS932" s="34"/>
      <c r="UOZ932" s="35"/>
      <c r="UPA932" s="34"/>
      <c r="UPH932" s="35"/>
      <c r="UPI932" s="34"/>
      <c r="UPP932" s="35"/>
      <c r="UPQ932" s="34"/>
      <c r="UPX932" s="35"/>
      <c r="UPY932" s="34"/>
      <c r="UQF932" s="35"/>
      <c r="UQG932" s="34"/>
      <c r="UQN932" s="35"/>
      <c r="UQO932" s="34"/>
      <c r="UQV932" s="35"/>
      <c r="UQW932" s="34"/>
      <c r="URD932" s="35"/>
      <c r="URE932" s="34"/>
      <c r="URL932" s="35"/>
      <c r="URM932" s="34"/>
      <c r="URT932" s="35"/>
      <c r="URU932" s="34"/>
      <c r="USB932" s="35"/>
      <c r="USC932" s="34"/>
      <c r="USJ932" s="35"/>
      <c r="USK932" s="34"/>
      <c r="USR932" s="35"/>
      <c r="USS932" s="34"/>
      <c r="USZ932" s="35"/>
      <c r="UTA932" s="34"/>
      <c r="UTH932" s="35"/>
      <c r="UTI932" s="34"/>
      <c r="UTP932" s="35"/>
      <c r="UTQ932" s="34"/>
      <c r="UTX932" s="35"/>
      <c r="UTY932" s="34"/>
      <c r="UUF932" s="35"/>
      <c r="UUG932" s="34"/>
      <c r="UUN932" s="35"/>
      <c r="UUO932" s="34"/>
      <c r="UUV932" s="35"/>
      <c r="UUW932" s="34"/>
      <c r="UVD932" s="35"/>
      <c r="UVE932" s="34"/>
      <c r="UVL932" s="35"/>
      <c r="UVM932" s="34"/>
      <c r="UVT932" s="35"/>
      <c r="UVU932" s="34"/>
      <c r="UWB932" s="35"/>
      <c r="UWC932" s="34"/>
      <c r="UWJ932" s="35"/>
      <c r="UWK932" s="34"/>
      <c r="UWR932" s="35"/>
      <c r="UWS932" s="34"/>
      <c r="UWZ932" s="35"/>
      <c r="UXA932" s="34"/>
      <c r="UXH932" s="35"/>
      <c r="UXI932" s="34"/>
      <c r="UXP932" s="35"/>
      <c r="UXQ932" s="34"/>
      <c r="UXX932" s="35"/>
      <c r="UXY932" s="34"/>
      <c r="UYF932" s="35"/>
      <c r="UYG932" s="34"/>
      <c r="UYN932" s="35"/>
      <c r="UYO932" s="34"/>
      <c r="UYV932" s="35"/>
      <c r="UYW932" s="34"/>
      <c r="UZD932" s="35"/>
      <c r="UZE932" s="34"/>
      <c r="UZL932" s="35"/>
      <c r="UZM932" s="34"/>
      <c r="UZT932" s="35"/>
      <c r="UZU932" s="34"/>
      <c r="VAB932" s="35"/>
      <c r="VAC932" s="34"/>
      <c r="VAJ932" s="35"/>
      <c r="VAK932" s="34"/>
      <c r="VAR932" s="35"/>
      <c r="VAS932" s="34"/>
      <c r="VAZ932" s="35"/>
      <c r="VBA932" s="34"/>
      <c r="VBH932" s="35"/>
      <c r="VBI932" s="34"/>
      <c r="VBP932" s="35"/>
      <c r="VBQ932" s="34"/>
      <c r="VBX932" s="35"/>
      <c r="VBY932" s="34"/>
      <c r="VCF932" s="35"/>
      <c r="VCG932" s="34"/>
      <c r="VCN932" s="35"/>
      <c r="VCO932" s="34"/>
      <c r="VCV932" s="35"/>
      <c r="VCW932" s="34"/>
      <c r="VDD932" s="35"/>
      <c r="VDE932" s="34"/>
      <c r="VDL932" s="35"/>
      <c r="VDM932" s="34"/>
      <c r="VDT932" s="35"/>
      <c r="VDU932" s="34"/>
      <c r="VEB932" s="35"/>
      <c r="VEC932" s="34"/>
      <c r="VEJ932" s="35"/>
      <c r="VEK932" s="34"/>
      <c r="VER932" s="35"/>
      <c r="VES932" s="34"/>
      <c r="VEZ932" s="35"/>
      <c r="VFA932" s="34"/>
      <c r="VFH932" s="35"/>
      <c r="VFI932" s="34"/>
      <c r="VFP932" s="35"/>
      <c r="VFQ932" s="34"/>
      <c r="VFX932" s="35"/>
      <c r="VFY932" s="34"/>
      <c r="VGF932" s="35"/>
      <c r="VGG932" s="34"/>
      <c r="VGN932" s="35"/>
      <c r="VGO932" s="34"/>
      <c r="VGV932" s="35"/>
      <c r="VGW932" s="34"/>
      <c r="VHD932" s="35"/>
      <c r="VHE932" s="34"/>
      <c r="VHL932" s="35"/>
      <c r="VHM932" s="34"/>
      <c r="VHT932" s="35"/>
      <c r="VHU932" s="34"/>
      <c r="VIB932" s="35"/>
      <c r="VIC932" s="34"/>
      <c r="VIJ932" s="35"/>
      <c r="VIK932" s="34"/>
      <c r="VIR932" s="35"/>
      <c r="VIS932" s="34"/>
      <c r="VIZ932" s="35"/>
      <c r="VJA932" s="34"/>
      <c r="VJH932" s="35"/>
      <c r="VJI932" s="34"/>
      <c r="VJP932" s="35"/>
      <c r="VJQ932" s="34"/>
      <c r="VJX932" s="35"/>
      <c r="VJY932" s="34"/>
      <c r="VKF932" s="35"/>
      <c r="VKG932" s="34"/>
      <c r="VKN932" s="35"/>
      <c r="VKO932" s="34"/>
      <c r="VKV932" s="35"/>
      <c r="VKW932" s="34"/>
      <c r="VLD932" s="35"/>
      <c r="VLE932" s="34"/>
      <c r="VLL932" s="35"/>
      <c r="VLM932" s="34"/>
      <c r="VLT932" s="35"/>
      <c r="VLU932" s="34"/>
      <c r="VMB932" s="35"/>
      <c r="VMC932" s="34"/>
      <c r="VMJ932" s="35"/>
      <c r="VMK932" s="34"/>
      <c r="VMR932" s="35"/>
      <c r="VMS932" s="34"/>
      <c r="VMZ932" s="35"/>
      <c r="VNA932" s="34"/>
      <c r="VNH932" s="35"/>
      <c r="VNI932" s="34"/>
      <c r="VNP932" s="35"/>
      <c r="VNQ932" s="34"/>
      <c r="VNX932" s="35"/>
      <c r="VNY932" s="34"/>
      <c r="VOF932" s="35"/>
      <c r="VOG932" s="34"/>
      <c r="VON932" s="35"/>
      <c r="VOO932" s="34"/>
      <c r="VOV932" s="35"/>
      <c r="VOW932" s="34"/>
      <c r="VPD932" s="35"/>
      <c r="VPE932" s="34"/>
      <c r="VPL932" s="35"/>
      <c r="VPM932" s="34"/>
      <c r="VPT932" s="35"/>
      <c r="VPU932" s="34"/>
      <c r="VQB932" s="35"/>
      <c r="VQC932" s="34"/>
      <c r="VQJ932" s="35"/>
      <c r="VQK932" s="34"/>
      <c r="VQR932" s="35"/>
      <c r="VQS932" s="34"/>
      <c r="VQZ932" s="35"/>
      <c r="VRA932" s="34"/>
      <c r="VRH932" s="35"/>
      <c r="VRI932" s="34"/>
      <c r="VRP932" s="35"/>
      <c r="VRQ932" s="34"/>
      <c r="VRX932" s="35"/>
      <c r="VRY932" s="34"/>
      <c r="VSF932" s="35"/>
      <c r="VSG932" s="34"/>
      <c r="VSN932" s="35"/>
      <c r="VSO932" s="34"/>
      <c r="VSV932" s="35"/>
      <c r="VSW932" s="34"/>
      <c r="VTD932" s="35"/>
      <c r="VTE932" s="34"/>
      <c r="VTL932" s="35"/>
      <c r="VTM932" s="34"/>
      <c r="VTT932" s="35"/>
      <c r="VTU932" s="34"/>
      <c r="VUB932" s="35"/>
      <c r="VUC932" s="34"/>
      <c r="VUJ932" s="35"/>
      <c r="VUK932" s="34"/>
      <c r="VUR932" s="35"/>
      <c r="VUS932" s="34"/>
      <c r="VUZ932" s="35"/>
      <c r="VVA932" s="34"/>
      <c r="VVH932" s="35"/>
      <c r="VVI932" s="34"/>
      <c r="VVP932" s="35"/>
      <c r="VVQ932" s="34"/>
      <c r="VVX932" s="35"/>
      <c r="VVY932" s="34"/>
      <c r="VWF932" s="35"/>
      <c r="VWG932" s="34"/>
      <c r="VWN932" s="35"/>
      <c r="VWO932" s="34"/>
      <c r="VWV932" s="35"/>
      <c r="VWW932" s="34"/>
      <c r="VXD932" s="35"/>
      <c r="VXE932" s="34"/>
      <c r="VXL932" s="35"/>
      <c r="VXM932" s="34"/>
      <c r="VXT932" s="35"/>
      <c r="VXU932" s="34"/>
      <c r="VYB932" s="35"/>
      <c r="VYC932" s="34"/>
      <c r="VYJ932" s="35"/>
      <c r="VYK932" s="34"/>
      <c r="VYR932" s="35"/>
      <c r="VYS932" s="34"/>
      <c r="VYZ932" s="35"/>
      <c r="VZA932" s="34"/>
      <c r="VZH932" s="35"/>
      <c r="VZI932" s="34"/>
      <c r="VZP932" s="35"/>
      <c r="VZQ932" s="34"/>
      <c r="VZX932" s="35"/>
      <c r="VZY932" s="34"/>
      <c r="WAF932" s="35"/>
      <c r="WAG932" s="34"/>
      <c r="WAN932" s="35"/>
      <c r="WAO932" s="34"/>
      <c r="WAV932" s="35"/>
      <c r="WAW932" s="34"/>
      <c r="WBD932" s="35"/>
      <c r="WBE932" s="34"/>
      <c r="WBL932" s="35"/>
      <c r="WBM932" s="34"/>
      <c r="WBT932" s="35"/>
      <c r="WBU932" s="34"/>
      <c r="WCB932" s="35"/>
      <c r="WCC932" s="34"/>
      <c r="WCJ932" s="35"/>
      <c r="WCK932" s="34"/>
      <c r="WCR932" s="35"/>
      <c r="WCS932" s="34"/>
      <c r="WCZ932" s="35"/>
      <c r="WDA932" s="34"/>
      <c r="WDH932" s="35"/>
      <c r="WDI932" s="34"/>
      <c r="WDP932" s="35"/>
      <c r="WDQ932" s="34"/>
      <c r="WDX932" s="35"/>
      <c r="WDY932" s="34"/>
      <c r="WEF932" s="35"/>
      <c r="WEG932" s="34"/>
      <c r="WEN932" s="35"/>
      <c r="WEO932" s="34"/>
      <c r="WEV932" s="35"/>
      <c r="WEW932" s="34"/>
      <c r="WFD932" s="35"/>
      <c r="WFE932" s="34"/>
      <c r="WFL932" s="35"/>
      <c r="WFM932" s="34"/>
      <c r="WFT932" s="35"/>
      <c r="WFU932" s="34"/>
      <c r="WGB932" s="35"/>
      <c r="WGC932" s="34"/>
      <c r="WGJ932" s="35"/>
      <c r="WGK932" s="34"/>
      <c r="WGR932" s="35"/>
      <c r="WGS932" s="34"/>
      <c r="WGZ932" s="35"/>
      <c r="WHA932" s="34"/>
      <c r="WHH932" s="35"/>
      <c r="WHI932" s="34"/>
      <c r="WHP932" s="35"/>
      <c r="WHQ932" s="34"/>
      <c r="WHX932" s="35"/>
      <c r="WHY932" s="34"/>
      <c r="WIF932" s="35"/>
      <c r="WIG932" s="34"/>
      <c r="WIN932" s="35"/>
      <c r="WIO932" s="34"/>
      <c r="WIV932" s="35"/>
      <c r="WIW932" s="34"/>
      <c r="WJD932" s="35"/>
      <c r="WJE932" s="34"/>
      <c r="WJL932" s="35"/>
      <c r="WJM932" s="34"/>
      <c r="WJT932" s="35"/>
      <c r="WJU932" s="34"/>
      <c r="WKB932" s="35"/>
      <c r="WKC932" s="34"/>
      <c r="WKJ932" s="35"/>
      <c r="WKK932" s="34"/>
      <c r="WKR932" s="35"/>
      <c r="WKS932" s="34"/>
      <c r="WKZ932" s="35"/>
      <c r="WLA932" s="34"/>
      <c r="WLH932" s="35"/>
      <c r="WLI932" s="34"/>
      <c r="WLP932" s="35"/>
      <c r="WLQ932" s="34"/>
      <c r="WLX932" s="35"/>
      <c r="WLY932" s="34"/>
      <c r="WMF932" s="35"/>
      <c r="WMG932" s="34"/>
      <c r="WMN932" s="35"/>
      <c r="WMO932" s="34"/>
      <c r="WMV932" s="35"/>
      <c r="WMW932" s="34"/>
      <c r="WND932" s="35"/>
      <c r="WNE932" s="34"/>
      <c r="WNL932" s="35"/>
      <c r="WNM932" s="34"/>
      <c r="WNT932" s="35"/>
      <c r="WNU932" s="34"/>
      <c r="WOB932" s="35"/>
      <c r="WOC932" s="34"/>
      <c r="WOJ932" s="35"/>
      <c r="WOK932" s="34"/>
      <c r="WOR932" s="35"/>
      <c r="WOS932" s="34"/>
      <c r="WOZ932" s="35"/>
      <c r="WPA932" s="34"/>
      <c r="WPH932" s="35"/>
      <c r="WPI932" s="34"/>
      <c r="WPP932" s="35"/>
      <c r="WPQ932" s="34"/>
      <c r="WPX932" s="35"/>
      <c r="WPY932" s="34"/>
      <c r="WQF932" s="35"/>
      <c r="WQG932" s="34"/>
      <c r="WQN932" s="35"/>
      <c r="WQO932" s="34"/>
      <c r="WQV932" s="35"/>
      <c r="WQW932" s="34"/>
      <c r="WRD932" s="35"/>
      <c r="WRE932" s="34"/>
      <c r="WRL932" s="35"/>
      <c r="WRM932" s="34"/>
      <c r="WRT932" s="35"/>
      <c r="WRU932" s="34"/>
      <c r="WSB932" s="35"/>
      <c r="WSC932" s="34"/>
      <c r="WSJ932" s="35"/>
      <c r="WSK932" s="34"/>
      <c r="WSR932" s="35"/>
      <c r="WSS932" s="34"/>
      <c r="WSZ932" s="35"/>
      <c r="WTA932" s="34"/>
      <c r="WTH932" s="35"/>
      <c r="WTI932" s="34"/>
      <c r="WTP932" s="35"/>
      <c r="WTQ932" s="34"/>
      <c r="WTX932" s="35"/>
      <c r="WTY932" s="34"/>
      <c r="WUF932" s="35"/>
      <c r="WUG932" s="34"/>
      <c r="WUN932" s="35"/>
      <c r="WUO932" s="34"/>
      <c r="WUV932" s="35"/>
      <c r="WUW932" s="34"/>
      <c r="WVD932" s="35"/>
      <c r="WVE932" s="34"/>
      <c r="WVL932" s="35"/>
      <c r="WVM932" s="34"/>
      <c r="WVT932" s="35"/>
      <c r="WVU932" s="34"/>
      <c r="WWB932" s="35"/>
      <c r="WWC932" s="34"/>
      <c r="WWJ932" s="35"/>
      <c r="WWK932" s="34"/>
      <c r="WWR932" s="35"/>
      <c r="WWS932" s="34"/>
      <c r="WWZ932" s="35"/>
      <c r="WXA932" s="34"/>
      <c r="WXH932" s="35"/>
      <c r="WXI932" s="34"/>
      <c r="WXP932" s="35"/>
      <c r="WXQ932" s="34"/>
      <c r="WXX932" s="35"/>
      <c r="WXY932" s="34"/>
      <c r="WYF932" s="35"/>
      <c r="WYG932" s="34"/>
      <c r="WYN932" s="35"/>
      <c r="WYO932" s="34"/>
      <c r="WYV932" s="35"/>
      <c r="WYW932" s="34"/>
      <c r="WZD932" s="35"/>
      <c r="WZE932" s="34"/>
      <c r="WZL932" s="35"/>
      <c r="WZM932" s="34"/>
      <c r="WZT932" s="35"/>
      <c r="WZU932" s="34"/>
      <c r="XAB932" s="35"/>
      <c r="XAC932" s="34"/>
      <c r="XAJ932" s="35"/>
      <c r="XAK932" s="34"/>
      <c r="XAR932" s="35"/>
      <c r="XAS932" s="34"/>
      <c r="XAZ932" s="35"/>
      <c r="XBA932" s="34"/>
      <c r="XBH932" s="35"/>
      <c r="XBI932" s="34"/>
      <c r="XBP932" s="35"/>
      <c r="XBQ932" s="34"/>
      <c r="XBX932" s="35"/>
      <c r="XBY932" s="34"/>
      <c r="XCF932" s="35"/>
      <c r="XCG932" s="34"/>
      <c r="XCN932" s="35"/>
      <c r="XCO932" s="34"/>
      <c r="XCV932" s="35"/>
      <c r="XCW932" s="34"/>
      <c r="XDD932" s="35"/>
      <c r="XDE932" s="34"/>
      <c r="XDL932" s="35"/>
      <c r="XDM932" s="34"/>
      <c r="XDT932" s="35"/>
      <c r="XDU932" s="34"/>
      <c r="XEB932" s="35"/>
      <c r="XEC932" s="34"/>
      <c r="XEJ932" s="35"/>
      <c r="XEK932" s="34"/>
      <c r="XER932" s="35"/>
      <c r="XES932" s="34"/>
      <c r="XEZ932" s="35"/>
      <c r="XFA932" s="34"/>
    </row>
    <row r="933" spans="1:1021 1028:2045 2052:3069 3076:4093 4100:5117 5124:6141 6148:7165 7172:8189 8196:9213 9220:10237 10244:11261 11268:12285 12292:13309 13316:14333 14340:15357 15364:16381" x14ac:dyDescent="0.25">
      <c r="A933" t="s">
        <v>21</v>
      </c>
      <c r="B933" t="s">
        <v>155</v>
      </c>
      <c r="C933">
        <v>568</v>
      </c>
      <c r="D933">
        <v>568</v>
      </c>
      <c r="E933" s="35">
        <v>1</v>
      </c>
      <c r="F933" s="34">
        <v>3E-157</v>
      </c>
      <c r="G933">
        <v>98.16</v>
      </c>
      <c r="H933">
        <v>1798</v>
      </c>
      <c r="I933" t="str">
        <f>HYPERLINK("https://www.ncbi.nlm.nih.gov/nucleotide/KC771184.1?report=genbank&amp;log$=nucltop&amp;blast_rank=31&amp;RID=XE5J84ZU013","KC771184.1")</f>
        <v>KC771184.1</v>
      </c>
      <c r="L933" s="35"/>
      <c r="M933" s="34"/>
      <c r="T933" s="35"/>
      <c r="U933" s="34"/>
      <c r="AB933" s="35"/>
      <c r="AC933" s="34"/>
      <c r="AJ933" s="35"/>
      <c r="AK933" s="34"/>
      <c r="AR933" s="35"/>
      <c r="AS933" s="34"/>
      <c r="AZ933" s="35"/>
      <c r="BA933" s="34"/>
      <c r="BH933" s="35"/>
      <c r="BI933" s="34"/>
      <c r="BP933" s="35"/>
      <c r="BQ933" s="34"/>
      <c r="BX933" s="35"/>
      <c r="BY933" s="34"/>
      <c r="CF933" s="35"/>
      <c r="CG933" s="34"/>
      <c r="CN933" s="35"/>
      <c r="CO933" s="34"/>
      <c r="CV933" s="35"/>
      <c r="CW933" s="34"/>
      <c r="DD933" s="35"/>
      <c r="DE933" s="34"/>
      <c r="DL933" s="35"/>
      <c r="DM933" s="34"/>
      <c r="DT933" s="35"/>
      <c r="DU933" s="34"/>
      <c r="EB933" s="35"/>
      <c r="EC933" s="34"/>
      <c r="EJ933" s="35"/>
      <c r="EK933" s="34"/>
      <c r="ER933" s="35"/>
      <c r="ES933" s="34"/>
      <c r="EZ933" s="35"/>
      <c r="FA933" s="34"/>
      <c r="FH933" s="35"/>
      <c r="FI933" s="34"/>
      <c r="FP933" s="35"/>
      <c r="FQ933" s="34"/>
      <c r="FX933" s="35"/>
      <c r="FY933" s="34"/>
      <c r="GF933" s="35"/>
      <c r="GG933" s="34"/>
      <c r="GN933" s="35"/>
      <c r="GO933" s="34"/>
      <c r="GV933" s="35"/>
      <c r="GW933" s="34"/>
      <c r="HD933" s="35"/>
      <c r="HE933" s="34"/>
      <c r="HL933" s="35"/>
      <c r="HM933" s="34"/>
      <c r="HT933" s="35"/>
      <c r="HU933" s="34"/>
      <c r="IB933" s="35"/>
      <c r="IC933" s="34"/>
      <c r="IJ933" s="35"/>
      <c r="IK933" s="34"/>
      <c r="IR933" s="35"/>
      <c r="IS933" s="34"/>
      <c r="IZ933" s="35"/>
      <c r="JA933" s="34"/>
      <c r="JH933" s="35"/>
      <c r="JI933" s="34"/>
      <c r="JP933" s="35"/>
      <c r="JQ933" s="34"/>
      <c r="JX933" s="35"/>
      <c r="JY933" s="34"/>
      <c r="KF933" s="35"/>
      <c r="KG933" s="34"/>
      <c r="KN933" s="35"/>
      <c r="KO933" s="34"/>
      <c r="KV933" s="35"/>
      <c r="KW933" s="34"/>
      <c r="LD933" s="35"/>
      <c r="LE933" s="34"/>
      <c r="LL933" s="35"/>
      <c r="LM933" s="34"/>
      <c r="LT933" s="35"/>
      <c r="LU933" s="34"/>
      <c r="MB933" s="35"/>
      <c r="MC933" s="34"/>
      <c r="MJ933" s="35"/>
      <c r="MK933" s="34"/>
      <c r="MR933" s="35"/>
      <c r="MS933" s="34"/>
      <c r="MZ933" s="35"/>
      <c r="NA933" s="34"/>
      <c r="NH933" s="35"/>
      <c r="NI933" s="34"/>
      <c r="NP933" s="35"/>
      <c r="NQ933" s="34"/>
      <c r="NX933" s="35"/>
      <c r="NY933" s="34"/>
      <c r="OF933" s="35"/>
      <c r="OG933" s="34"/>
      <c r="ON933" s="35"/>
      <c r="OO933" s="34"/>
      <c r="OV933" s="35"/>
      <c r="OW933" s="34"/>
      <c r="PD933" s="35"/>
      <c r="PE933" s="34"/>
      <c r="PL933" s="35"/>
      <c r="PM933" s="34"/>
      <c r="PT933" s="35"/>
      <c r="PU933" s="34"/>
      <c r="QB933" s="35"/>
      <c r="QC933" s="34"/>
      <c r="QJ933" s="35"/>
      <c r="QK933" s="34"/>
      <c r="QR933" s="35"/>
      <c r="QS933" s="34"/>
      <c r="QZ933" s="35"/>
      <c r="RA933" s="34"/>
      <c r="RH933" s="35"/>
      <c r="RI933" s="34"/>
      <c r="RP933" s="35"/>
      <c r="RQ933" s="34"/>
      <c r="RX933" s="35"/>
      <c r="RY933" s="34"/>
      <c r="SF933" s="35"/>
      <c r="SG933" s="34"/>
      <c r="SN933" s="35"/>
      <c r="SO933" s="34"/>
      <c r="SV933" s="35"/>
      <c r="SW933" s="34"/>
      <c r="TD933" s="35"/>
      <c r="TE933" s="34"/>
      <c r="TL933" s="35"/>
      <c r="TM933" s="34"/>
      <c r="TT933" s="35"/>
      <c r="TU933" s="34"/>
      <c r="UB933" s="35"/>
      <c r="UC933" s="34"/>
      <c r="UJ933" s="35"/>
      <c r="UK933" s="34"/>
      <c r="UR933" s="35"/>
      <c r="US933" s="34"/>
      <c r="UZ933" s="35"/>
      <c r="VA933" s="34"/>
      <c r="VH933" s="35"/>
      <c r="VI933" s="34"/>
      <c r="VP933" s="35"/>
      <c r="VQ933" s="34"/>
      <c r="VX933" s="35"/>
      <c r="VY933" s="34"/>
      <c r="WF933" s="35"/>
      <c r="WG933" s="34"/>
      <c r="WN933" s="35"/>
      <c r="WO933" s="34"/>
      <c r="WV933" s="35"/>
      <c r="WW933" s="34"/>
      <c r="XD933" s="35"/>
      <c r="XE933" s="34"/>
      <c r="XL933" s="35"/>
      <c r="XM933" s="34"/>
      <c r="XT933" s="35"/>
      <c r="XU933" s="34"/>
      <c r="YB933" s="35"/>
      <c r="YC933" s="34"/>
      <c r="YJ933" s="35"/>
      <c r="YK933" s="34"/>
      <c r="YR933" s="35"/>
      <c r="YS933" s="34"/>
      <c r="YZ933" s="35"/>
      <c r="ZA933" s="34"/>
      <c r="ZH933" s="35"/>
      <c r="ZI933" s="34"/>
      <c r="ZP933" s="35"/>
      <c r="ZQ933" s="34"/>
      <c r="ZX933" s="35"/>
      <c r="ZY933" s="34"/>
      <c r="AAF933" s="35"/>
      <c r="AAG933" s="34"/>
      <c r="AAN933" s="35"/>
      <c r="AAO933" s="34"/>
      <c r="AAV933" s="35"/>
      <c r="AAW933" s="34"/>
      <c r="ABD933" s="35"/>
      <c r="ABE933" s="34"/>
      <c r="ABL933" s="35"/>
      <c r="ABM933" s="34"/>
      <c r="ABT933" s="35"/>
      <c r="ABU933" s="34"/>
      <c r="ACB933" s="35"/>
      <c r="ACC933" s="34"/>
      <c r="ACJ933" s="35"/>
      <c r="ACK933" s="34"/>
      <c r="ACR933" s="35"/>
      <c r="ACS933" s="34"/>
      <c r="ACZ933" s="35"/>
      <c r="ADA933" s="34"/>
      <c r="ADH933" s="35"/>
      <c r="ADI933" s="34"/>
      <c r="ADP933" s="35"/>
      <c r="ADQ933" s="34"/>
      <c r="ADX933" s="35"/>
      <c r="ADY933" s="34"/>
      <c r="AEF933" s="35"/>
      <c r="AEG933" s="34"/>
      <c r="AEN933" s="35"/>
      <c r="AEO933" s="34"/>
      <c r="AEV933" s="35"/>
      <c r="AEW933" s="34"/>
      <c r="AFD933" s="35"/>
      <c r="AFE933" s="34"/>
      <c r="AFL933" s="35"/>
      <c r="AFM933" s="34"/>
      <c r="AFT933" s="35"/>
      <c r="AFU933" s="34"/>
      <c r="AGB933" s="35"/>
      <c r="AGC933" s="34"/>
      <c r="AGJ933" s="35"/>
      <c r="AGK933" s="34"/>
      <c r="AGR933" s="35"/>
      <c r="AGS933" s="34"/>
      <c r="AGZ933" s="35"/>
      <c r="AHA933" s="34"/>
      <c r="AHH933" s="35"/>
      <c r="AHI933" s="34"/>
      <c r="AHP933" s="35"/>
      <c r="AHQ933" s="34"/>
      <c r="AHX933" s="35"/>
      <c r="AHY933" s="34"/>
      <c r="AIF933" s="35"/>
      <c r="AIG933" s="34"/>
      <c r="AIN933" s="35"/>
      <c r="AIO933" s="34"/>
      <c r="AIV933" s="35"/>
      <c r="AIW933" s="34"/>
      <c r="AJD933" s="35"/>
      <c r="AJE933" s="34"/>
      <c r="AJL933" s="35"/>
      <c r="AJM933" s="34"/>
      <c r="AJT933" s="35"/>
      <c r="AJU933" s="34"/>
      <c r="AKB933" s="35"/>
      <c r="AKC933" s="34"/>
      <c r="AKJ933" s="35"/>
      <c r="AKK933" s="34"/>
      <c r="AKR933" s="35"/>
      <c r="AKS933" s="34"/>
      <c r="AKZ933" s="35"/>
      <c r="ALA933" s="34"/>
      <c r="ALH933" s="35"/>
      <c r="ALI933" s="34"/>
      <c r="ALP933" s="35"/>
      <c r="ALQ933" s="34"/>
      <c r="ALX933" s="35"/>
      <c r="ALY933" s="34"/>
      <c r="AMF933" s="35"/>
      <c r="AMG933" s="34"/>
      <c r="AMN933" s="35"/>
      <c r="AMO933" s="34"/>
      <c r="AMV933" s="35"/>
      <c r="AMW933" s="34"/>
      <c r="AND933" s="35"/>
      <c r="ANE933" s="34"/>
      <c r="ANL933" s="35"/>
      <c r="ANM933" s="34"/>
      <c r="ANT933" s="35"/>
      <c r="ANU933" s="34"/>
      <c r="AOB933" s="35"/>
      <c r="AOC933" s="34"/>
      <c r="AOJ933" s="35"/>
      <c r="AOK933" s="34"/>
      <c r="AOR933" s="35"/>
      <c r="AOS933" s="34"/>
      <c r="AOZ933" s="35"/>
      <c r="APA933" s="34"/>
      <c r="APH933" s="35"/>
      <c r="API933" s="34"/>
      <c r="APP933" s="35"/>
      <c r="APQ933" s="34"/>
      <c r="APX933" s="35"/>
      <c r="APY933" s="34"/>
      <c r="AQF933" s="35"/>
      <c r="AQG933" s="34"/>
      <c r="AQN933" s="35"/>
      <c r="AQO933" s="34"/>
      <c r="AQV933" s="35"/>
      <c r="AQW933" s="34"/>
      <c r="ARD933" s="35"/>
      <c r="ARE933" s="34"/>
      <c r="ARL933" s="35"/>
      <c r="ARM933" s="34"/>
      <c r="ART933" s="35"/>
      <c r="ARU933" s="34"/>
      <c r="ASB933" s="35"/>
      <c r="ASC933" s="34"/>
      <c r="ASJ933" s="35"/>
      <c r="ASK933" s="34"/>
      <c r="ASR933" s="35"/>
      <c r="ASS933" s="34"/>
      <c r="ASZ933" s="35"/>
      <c r="ATA933" s="34"/>
      <c r="ATH933" s="35"/>
      <c r="ATI933" s="34"/>
      <c r="ATP933" s="35"/>
      <c r="ATQ933" s="34"/>
      <c r="ATX933" s="35"/>
      <c r="ATY933" s="34"/>
      <c r="AUF933" s="35"/>
      <c r="AUG933" s="34"/>
      <c r="AUN933" s="35"/>
      <c r="AUO933" s="34"/>
      <c r="AUV933" s="35"/>
      <c r="AUW933" s="34"/>
      <c r="AVD933" s="35"/>
      <c r="AVE933" s="34"/>
      <c r="AVL933" s="35"/>
      <c r="AVM933" s="34"/>
      <c r="AVT933" s="35"/>
      <c r="AVU933" s="34"/>
      <c r="AWB933" s="35"/>
      <c r="AWC933" s="34"/>
      <c r="AWJ933" s="35"/>
      <c r="AWK933" s="34"/>
      <c r="AWR933" s="35"/>
      <c r="AWS933" s="34"/>
      <c r="AWZ933" s="35"/>
      <c r="AXA933" s="34"/>
      <c r="AXH933" s="35"/>
      <c r="AXI933" s="34"/>
      <c r="AXP933" s="35"/>
      <c r="AXQ933" s="34"/>
      <c r="AXX933" s="35"/>
      <c r="AXY933" s="34"/>
      <c r="AYF933" s="35"/>
      <c r="AYG933" s="34"/>
      <c r="AYN933" s="35"/>
      <c r="AYO933" s="34"/>
      <c r="AYV933" s="35"/>
      <c r="AYW933" s="34"/>
      <c r="AZD933" s="35"/>
      <c r="AZE933" s="34"/>
      <c r="AZL933" s="35"/>
      <c r="AZM933" s="34"/>
      <c r="AZT933" s="35"/>
      <c r="AZU933" s="34"/>
      <c r="BAB933" s="35"/>
      <c r="BAC933" s="34"/>
      <c r="BAJ933" s="35"/>
      <c r="BAK933" s="34"/>
      <c r="BAR933" s="35"/>
      <c r="BAS933" s="34"/>
      <c r="BAZ933" s="35"/>
      <c r="BBA933" s="34"/>
      <c r="BBH933" s="35"/>
      <c r="BBI933" s="34"/>
      <c r="BBP933" s="35"/>
      <c r="BBQ933" s="34"/>
      <c r="BBX933" s="35"/>
      <c r="BBY933" s="34"/>
      <c r="BCF933" s="35"/>
      <c r="BCG933" s="34"/>
      <c r="BCN933" s="35"/>
      <c r="BCO933" s="34"/>
      <c r="BCV933" s="35"/>
      <c r="BCW933" s="34"/>
      <c r="BDD933" s="35"/>
      <c r="BDE933" s="34"/>
      <c r="BDL933" s="35"/>
      <c r="BDM933" s="34"/>
      <c r="BDT933" s="35"/>
      <c r="BDU933" s="34"/>
      <c r="BEB933" s="35"/>
      <c r="BEC933" s="34"/>
      <c r="BEJ933" s="35"/>
      <c r="BEK933" s="34"/>
      <c r="BER933" s="35"/>
      <c r="BES933" s="34"/>
      <c r="BEZ933" s="35"/>
      <c r="BFA933" s="34"/>
      <c r="BFH933" s="35"/>
      <c r="BFI933" s="34"/>
      <c r="BFP933" s="35"/>
      <c r="BFQ933" s="34"/>
      <c r="BFX933" s="35"/>
      <c r="BFY933" s="34"/>
      <c r="BGF933" s="35"/>
      <c r="BGG933" s="34"/>
      <c r="BGN933" s="35"/>
      <c r="BGO933" s="34"/>
      <c r="BGV933" s="35"/>
      <c r="BGW933" s="34"/>
      <c r="BHD933" s="35"/>
      <c r="BHE933" s="34"/>
      <c r="BHL933" s="35"/>
      <c r="BHM933" s="34"/>
      <c r="BHT933" s="35"/>
      <c r="BHU933" s="34"/>
      <c r="BIB933" s="35"/>
      <c r="BIC933" s="34"/>
      <c r="BIJ933" s="35"/>
      <c r="BIK933" s="34"/>
      <c r="BIR933" s="35"/>
      <c r="BIS933" s="34"/>
      <c r="BIZ933" s="35"/>
      <c r="BJA933" s="34"/>
      <c r="BJH933" s="35"/>
      <c r="BJI933" s="34"/>
      <c r="BJP933" s="35"/>
      <c r="BJQ933" s="34"/>
      <c r="BJX933" s="35"/>
      <c r="BJY933" s="34"/>
      <c r="BKF933" s="35"/>
      <c r="BKG933" s="34"/>
      <c r="BKN933" s="35"/>
      <c r="BKO933" s="34"/>
      <c r="BKV933" s="35"/>
      <c r="BKW933" s="34"/>
      <c r="BLD933" s="35"/>
      <c r="BLE933" s="34"/>
      <c r="BLL933" s="35"/>
      <c r="BLM933" s="34"/>
      <c r="BLT933" s="35"/>
      <c r="BLU933" s="34"/>
      <c r="BMB933" s="35"/>
      <c r="BMC933" s="34"/>
      <c r="BMJ933" s="35"/>
      <c r="BMK933" s="34"/>
      <c r="BMR933" s="35"/>
      <c r="BMS933" s="34"/>
      <c r="BMZ933" s="35"/>
      <c r="BNA933" s="34"/>
      <c r="BNH933" s="35"/>
      <c r="BNI933" s="34"/>
      <c r="BNP933" s="35"/>
      <c r="BNQ933" s="34"/>
      <c r="BNX933" s="35"/>
      <c r="BNY933" s="34"/>
      <c r="BOF933" s="35"/>
      <c r="BOG933" s="34"/>
      <c r="BON933" s="35"/>
      <c r="BOO933" s="34"/>
      <c r="BOV933" s="35"/>
      <c r="BOW933" s="34"/>
      <c r="BPD933" s="35"/>
      <c r="BPE933" s="34"/>
      <c r="BPL933" s="35"/>
      <c r="BPM933" s="34"/>
      <c r="BPT933" s="35"/>
      <c r="BPU933" s="34"/>
      <c r="BQB933" s="35"/>
      <c r="BQC933" s="34"/>
      <c r="BQJ933" s="35"/>
      <c r="BQK933" s="34"/>
      <c r="BQR933" s="35"/>
      <c r="BQS933" s="34"/>
      <c r="BQZ933" s="35"/>
      <c r="BRA933" s="34"/>
      <c r="BRH933" s="35"/>
      <c r="BRI933" s="34"/>
      <c r="BRP933" s="35"/>
      <c r="BRQ933" s="34"/>
      <c r="BRX933" s="35"/>
      <c r="BRY933" s="34"/>
      <c r="BSF933" s="35"/>
      <c r="BSG933" s="34"/>
      <c r="BSN933" s="35"/>
      <c r="BSO933" s="34"/>
      <c r="BSV933" s="35"/>
      <c r="BSW933" s="34"/>
      <c r="BTD933" s="35"/>
      <c r="BTE933" s="34"/>
      <c r="BTL933" s="35"/>
      <c r="BTM933" s="34"/>
      <c r="BTT933" s="35"/>
      <c r="BTU933" s="34"/>
      <c r="BUB933" s="35"/>
      <c r="BUC933" s="34"/>
      <c r="BUJ933" s="35"/>
      <c r="BUK933" s="34"/>
      <c r="BUR933" s="35"/>
      <c r="BUS933" s="34"/>
      <c r="BUZ933" s="35"/>
      <c r="BVA933" s="34"/>
      <c r="BVH933" s="35"/>
      <c r="BVI933" s="34"/>
      <c r="BVP933" s="35"/>
      <c r="BVQ933" s="34"/>
      <c r="BVX933" s="35"/>
      <c r="BVY933" s="34"/>
      <c r="BWF933" s="35"/>
      <c r="BWG933" s="34"/>
      <c r="BWN933" s="35"/>
      <c r="BWO933" s="34"/>
      <c r="BWV933" s="35"/>
      <c r="BWW933" s="34"/>
      <c r="BXD933" s="35"/>
      <c r="BXE933" s="34"/>
      <c r="BXL933" s="35"/>
      <c r="BXM933" s="34"/>
      <c r="BXT933" s="35"/>
      <c r="BXU933" s="34"/>
      <c r="BYB933" s="35"/>
      <c r="BYC933" s="34"/>
      <c r="BYJ933" s="35"/>
      <c r="BYK933" s="34"/>
      <c r="BYR933" s="35"/>
      <c r="BYS933" s="34"/>
      <c r="BYZ933" s="35"/>
      <c r="BZA933" s="34"/>
      <c r="BZH933" s="35"/>
      <c r="BZI933" s="34"/>
      <c r="BZP933" s="35"/>
      <c r="BZQ933" s="34"/>
      <c r="BZX933" s="35"/>
      <c r="BZY933" s="34"/>
      <c r="CAF933" s="35"/>
      <c r="CAG933" s="34"/>
      <c r="CAN933" s="35"/>
      <c r="CAO933" s="34"/>
      <c r="CAV933" s="35"/>
      <c r="CAW933" s="34"/>
      <c r="CBD933" s="35"/>
      <c r="CBE933" s="34"/>
      <c r="CBL933" s="35"/>
      <c r="CBM933" s="34"/>
      <c r="CBT933" s="35"/>
      <c r="CBU933" s="34"/>
      <c r="CCB933" s="35"/>
      <c r="CCC933" s="34"/>
      <c r="CCJ933" s="35"/>
      <c r="CCK933" s="34"/>
      <c r="CCR933" s="35"/>
      <c r="CCS933" s="34"/>
      <c r="CCZ933" s="35"/>
      <c r="CDA933" s="34"/>
      <c r="CDH933" s="35"/>
      <c r="CDI933" s="34"/>
      <c r="CDP933" s="35"/>
      <c r="CDQ933" s="34"/>
      <c r="CDX933" s="35"/>
      <c r="CDY933" s="34"/>
      <c r="CEF933" s="35"/>
      <c r="CEG933" s="34"/>
      <c r="CEN933" s="35"/>
      <c r="CEO933" s="34"/>
      <c r="CEV933" s="35"/>
      <c r="CEW933" s="34"/>
      <c r="CFD933" s="35"/>
      <c r="CFE933" s="34"/>
      <c r="CFL933" s="35"/>
      <c r="CFM933" s="34"/>
      <c r="CFT933" s="35"/>
      <c r="CFU933" s="34"/>
      <c r="CGB933" s="35"/>
      <c r="CGC933" s="34"/>
      <c r="CGJ933" s="35"/>
      <c r="CGK933" s="34"/>
      <c r="CGR933" s="35"/>
      <c r="CGS933" s="34"/>
      <c r="CGZ933" s="35"/>
      <c r="CHA933" s="34"/>
      <c r="CHH933" s="35"/>
      <c r="CHI933" s="34"/>
      <c r="CHP933" s="35"/>
      <c r="CHQ933" s="34"/>
      <c r="CHX933" s="35"/>
      <c r="CHY933" s="34"/>
      <c r="CIF933" s="35"/>
      <c r="CIG933" s="34"/>
      <c r="CIN933" s="35"/>
      <c r="CIO933" s="34"/>
      <c r="CIV933" s="35"/>
      <c r="CIW933" s="34"/>
      <c r="CJD933" s="35"/>
      <c r="CJE933" s="34"/>
      <c r="CJL933" s="35"/>
      <c r="CJM933" s="34"/>
      <c r="CJT933" s="35"/>
      <c r="CJU933" s="34"/>
      <c r="CKB933" s="35"/>
      <c r="CKC933" s="34"/>
      <c r="CKJ933" s="35"/>
      <c r="CKK933" s="34"/>
      <c r="CKR933" s="35"/>
      <c r="CKS933" s="34"/>
      <c r="CKZ933" s="35"/>
      <c r="CLA933" s="34"/>
      <c r="CLH933" s="35"/>
      <c r="CLI933" s="34"/>
      <c r="CLP933" s="35"/>
      <c r="CLQ933" s="34"/>
      <c r="CLX933" s="35"/>
      <c r="CLY933" s="34"/>
      <c r="CMF933" s="35"/>
      <c r="CMG933" s="34"/>
      <c r="CMN933" s="35"/>
      <c r="CMO933" s="34"/>
      <c r="CMV933" s="35"/>
      <c r="CMW933" s="34"/>
      <c r="CND933" s="35"/>
      <c r="CNE933" s="34"/>
      <c r="CNL933" s="35"/>
      <c r="CNM933" s="34"/>
      <c r="CNT933" s="35"/>
      <c r="CNU933" s="34"/>
      <c r="COB933" s="35"/>
      <c r="COC933" s="34"/>
      <c r="COJ933" s="35"/>
      <c r="COK933" s="34"/>
      <c r="COR933" s="35"/>
      <c r="COS933" s="34"/>
      <c r="COZ933" s="35"/>
      <c r="CPA933" s="34"/>
      <c r="CPH933" s="35"/>
      <c r="CPI933" s="34"/>
      <c r="CPP933" s="35"/>
      <c r="CPQ933" s="34"/>
      <c r="CPX933" s="35"/>
      <c r="CPY933" s="34"/>
      <c r="CQF933" s="35"/>
      <c r="CQG933" s="34"/>
      <c r="CQN933" s="35"/>
      <c r="CQO933" s="34"/>
      <c r="CQV933" s="35"/>
      <c r="CQW933" s="34"/>
      <c r="CRD933" s="35"/>
      <c r="CRE933" s="34"/>
      <c r="CRL933" s="35"/>
      <c r="CRM933" s="34"/>
      <c r="CRT933" s="35"/>
      <c r="CRU933" s="34"/>
      <c r="CSB933" s="35"/>
      <c r="CSC933" s="34"/>
      <c r="CSJ933" s="35"/>
      <c r="CSK933" s="34"/>
      <c r="CSR933" s="35"/>
      <c r="CSS933" s="34"/>
      <c r="CSZ933" s="35"/>
      <c r="CTA933" s="34"/>
      <c r="CTH933" s="35"/>
      <c r="CTI933" s="34"/>
      <c r="CTP933" s="35"/>
      <c r="CTQ933" s="34"/>
      <c r="CTX933" s="35"/>
      <c r="CTY933" s="34"/>
      <c r="CUF933" s="35"/>
      <c r="CUG933" s="34"/>
      <c r="CUN933" s="35"/>
      <c r="CUO933" s="34"/>
      <c r="CUV933" s="35"/>
      <c r="CUW933" s="34"/>
      <c r="CVD933" s="35"/>
      <c r="CVE933" s="34"/>
      <c r="CVL933" s="35"/>
      <c r="CVM933" s="34"/>
      <c r="CVT933" s="35"/>
      <c r="CVU933" s="34"/>
      <c r="CWB933" s="35"/>
      <c r="CWC933" s="34"/>
      <c r="CWJ933" s="35"/>
      <c r="CWK933" s="34"/>
      <c r="CWR933" s="35"/>
      <c r="CWS933" s="34"/>
      <c r="CWZ933" s="35"/>
      <c r="CXA933" s="34"/>
      <c r="CXH933" s="35"/>
      <c r="CXI933" s="34"/>
      <c r="CXP933" s="35"/>
      <c r="CXQ933" s="34"/>
      <c r="CXX933" s="35"/>
      <c r="CXY933" s="34"/>
      <c r="CYF933" s="35"/>
      <c r="CYG933" s="34"/>
      <c r="CYN933" s="35"/>
      <c r="CYO933" s="34"/>
      <c r="CYV933" s="35"/>
      <c r="CYW933" s="34"/>
      <c r="CZD933" s="35"/>
      <c r="CZE933" s="34"/>
      <c r="CZL933" s="35"/>
      <c r="CZM933" s="34"/>
      <c r="CZT933" s="35"/>
      <c r="CZU933" s="34"/>
      <c r="DAB933" s="35"/>
      <c r="DAC933" s="34"/>
      <c r="DAJ933" s="35"/>
      <c r="DAK933" s="34"/>
      <c r="DAR933" s="35"/>
      <c r="DAS933" s="34"/>
      <c r="DAZ933" s="35"/>
      <c r="DBA933" s="34"/>
      <c r="DBH933" s="35"/>
      <c r="DBI933" s="34"/>
      <c r="DBP933" s="35"/>
      <c r="DBQ933" s="34"/>
      <c r="DBX933" s="35"/>
      <c r="DBY933" s="34"/>
      <c r="DCF933" s="35"/>
      <c r="DCG933" s="34"/>
      <c r="DCN933" s="35"/>
      <c r="DCO933" s="34"/>
      <c r="DCV933" s="35"/>
      <c r="DCW933" s="34"/>
      <c r="DDD933" s="35"/>
      <c r="DDE933" s="34"/>
      <c r="DDL933" s="35"/>
      <c r="DDM933" s="34"/>
      <c r="DDT933" s="35"/>
      <c r="DDU933" s="34"/>
      <c r="DEB933" s="35"/>
      <c r="DEC933" s="34"/>
      <c r="DEJ933" s="35"/>
      <c r="DEK933" s="34"/>
      <c r="DER933" s="35"/>
      <c r="DES933" s="34"/>
      <c r="DEZ933" s="35"/>
      <c r="DFA933" s="34"/>
      <c r="DFH933" s="35"/>
      <c r="DFI933" s="34"/>
      <c r="DFP933" s="35"/>
      <c r="DFQ933" s="34"/>
      <c r="DFX933" s="35"/>
      <c r="DFY933" s="34"/>
      <c r="DGF933" s="35"/>
      <c r="DGG933" s="34"/>
      <c r="DGN933" s="35"/>
      <c r="DGO933" s="34"/>
      <c r="DGV933" s="35"/>
      <c r="DGW933" s="34"/>
      <c r="DHD933" s="35"/>
      <c r="DHE933" s="34"/>
      <c r="DHL933" s="35"/>
      <c r="DHM933" s="34"/>
      <c r="DHT933" s="35"/>
      <c r="DHU933" s="34"/>
      <c r="DIB933" s="35"/>
      <c r="DIC933" s="34"/>
      <c r="DIJ933" s="35"/>
      <c r="DIK933" s="34"/>
      <c r="DIR933" s="35"/>
      <c r="DIS933" s="34"/>
      <c r="DIZ933" s="35"/>
      <c r="DJA933" s="34"/>
      <c r="DJH933" s="35"/>
      <c r="DJI933" s="34"/>
      <c r="DJP933" s="35"/>
      <c r="DJQ933" s="34"/>
      <c r="DJX933" s="35"/>
      <c r="DJY933" s="34"/>
      <c r="DKF933" s="35"/>
      <c r="DKG933" s="34"/>
      <c r="DKN933" s="35"/>
      <c r="DKO933" s="34"/>
      <c r="DKV933" s="35"/>
      <c r="DKW933" s="34"/>
      <c r="DLD933" s="35"/>
      <c r="DLE933" s="34"/>
      <c r="DLL933" s="35"/>
      <c r="DLM933" s="34"/>
      <c r="DLT933" s="35"/>
      <c r="DLU933" s="34"/>
      <c r="DMB933" s="35"/>
      <c r="DMC933" s="34"/>
      <c r="DMJ933" s="35"/>
      <c r="DMK933" s="34"/>
      <c r="DMR933" s="35"/>
      <c r="DMS933" s="34"/>
      <c r="DMZ933" s="35"/>
      <c r="DNA933" s="34"/>
      <c r="DNH933" s="35"/>
      <c r="DNI933" s="34"/>
      <c r="DNP933" s="35"/>
      <c r="DNQ933" s="34"/>
      <c r="DNX933" s="35"/>
      <c r="DNY933" s="34"/>
      <c r="DOF933" s="35"/>
      <c r="DOG933" s="34"/>
      <c r="DON933" s="35"/>
      <c r="DOO933" s="34"/>
      <c r="DOV933" s="35"/>
      <c r="DOW933" s="34"/>
      <c r="DPD933" s="35"/>
      <c r="DPE933" s="34"/>
      <c r="DPL933" s="35"/>
      <c r="DPM933" s="34"/>
      <c r="DPT933" s="35"/>
      <c r="DPU933" s="34"/>
      <c r="DQB933" s="35"/>
      <c r="DQC933" s="34"/>
      <c r="DQJ933" s="35"/>
      <c r="DQK933" s="34"/>
      <c r="DQR933" s="35"/>
      <c r="DQS933" s="34"/>
      <c r="DQZ933" s="35"/>
      <c r="DRA933" s="34"/>
      <c r="DRH933" s="35"/>
      <c r="DRI933" s="34"/>
      <c r="DRP933" s="35"/>
      <c r="DRQ933" s="34"/>
      <c r="DRX933" s="35"/>
      <c r="DRY933" s="34"/>
      <c r="DSF933" s="35"/>
      <c r="DSG933" s="34"/>
      <c r="DSN933" s="35"/>
      <c r="DSO933" s="34"/>
      <c r="DSV933" s="35"/>
      <c r="DSW933" s="34"/>
      <c r="DTD933" s="35"/>
      <c r="DTE933" s="34"/>
      <c r="DTL933" s="35"/>
      <c r="DTM933" s="34"/>
      <c r="DTT933" s="35"/>
      <c r="DTU933" s="34"/>
      <c r="DUB933" s="35"/>
      <c r="DUC933" s="34"/>
      <c r="DUJ933" s="35"/>
      <c r="DUK933" s="34"/>
      <c r="DUR933" s="35"/>
      <c r="DUS933" s="34"/>
      <c r="DUZ933" s="35"/>
      <c r="DVA933" s="34"/>
      <c r="DVH933" s="35"/>
      <c r="DVI933" s="34"/>
      <c r="DVP933" s="35"/>
      <c r="DVQ933" s="34"/>
      <c r="DVX933" s="35"/>
      <c r="DVY933" s="34"/>
      <c r="DWF933" s="35"/>
      <c r="DWG933" s="34"/>
      <c r="DWN933" s="35"/>
      <c r="DWO933" s="34"/>
      <c r="DWV933" s="35"/>
      <c r="DWW933" s="34"/>
      <c r="DXD933" s="35"/>
      <c r="DXE933" s="34"/>
      <c r="DXL933" s="35"/>
      <c r="DXM933" s="34"/>
      <c r="DXT933" s="35"/>
      <c r="DXU933" s="34"/>
      <c r="DYB933" s="35"/>
      <c r="DYC933" s="34"/>
      <c r="DYJ933" s="35"/>
      <c r="DYK933" s="34"/>
      <c r="DYR933" s="35"/>
      <c r="DYS933" s="34"/>
      <c r="DYZ933" s="35"/>
      <c r="DZA933" s="34"/>
      <c r="DZH933" s="35"/>
      <c r="DZI933" s="34"/>
      <c r="DZP933" s="35"/>
      <c r="DZQ933" s="34"/>
      <c r="DZX933" s="35"/>
      <c r="DZY933" s="34"/>
      <c r="EAF933" s="35"/>
      <c r="EAG933" s="34"/>
      <c r="EAN933" s="35"/>
      <c r="EAO933" s="34"/>
      <c r="EAV933" s="35"/>
      <c r="EAW933" s="34"/>
      <c r="EBD933" s="35"/>
      <c r="EBE933" s="34"/>
      <c r="EBL933" s="35"/>
      <c r="EBM933" s="34"/>
      <c r="EBT933" s="35"/>
      <c r="EBU933" s="34"/>
      <c r="ECB933" s="35"/>
      <c r="ECC933" s="34"/>
      <c r="ECJ933" s="35"/>
      <c r="ECK933" s="34"/>
      <c r="ECR933" s="35"/>
      <c r="ECS933" s="34"/>
      <c r="ECZ933" s="35"/>
      <c r="EDA933" s="34"/>
      <c r="EDH933" s="35"/>
      <c r="EDI933" s="34"/>
      <c r="EDP933" s="35"/>
      <c r="EDQ933" s="34"/>
      <c r="EDX933" s="35"/>
      <c r="EDY933" s="34"/>
      <c r="EEF933" s="35"/>
      <c r="EEG933" s="34"/>
      <c r="EEN933" s="35"/>
      <c r="EEO933" s="34"/>
      <c r="EEV933" s="35"/>
      <c r="EEW933" s="34"/>
      <c r="EFD933" s="35"/>
      <c r="EFE933" s="34"/>
      <c r="EFL933" s="35"/>
      <c r="EFM933" s="34"/>
      <c r="EFT933" s="35"/>
      <c r="EFU933" s="34"/>
      <c r="EGB933" s="35"/>
      <c r="EGC933" s="34"/>
      <c r="EGJ933" s="35"/>
      <c r="EGK933" s="34"/>
      <c r="EGR933" s="35"/>
      <c r="EGS933" s="34"/>
      <c r="EGZ933" s="35"/>
      <c r="EHA933" s="34"/>
      <c r="EHH933" s="35"/>
      <c r="EHI933" s="34"/>
      <c r="EHP933" s="35"/>
      <c r="EHQ933" s="34"/>
      <c r="EHX933" s="35"/>
      <c r="EHY933" s="34"/>
      <c r="EIF933" s="35"/>
      <c r="EIG933" s="34"/>
      <c r="EIN933" s="35"/>
      <c r="EIO933" s="34"/>
      <c r="EIV933" s="35"/>
      <c r="EIW933" s="34"/>
      <c r="EJD933" s="35"/>
      <c r="EJE933" s="34"/>
      <c r="EJL933" s="35"/>
      <c r="EJM933" s="34"/>
      <c r="EJT933" s="35"/>
      <c r="EJU933" s="34"/>
      <c r="EKB933" s="35"/>
      <c r="EKC933" s="34"/>
      <c r="EKJ933" s="35"/>
      <c r="EKK933" s="34"/>
      <c r="EKR933" s="35"/>
      <c r="EKS933" s="34"/>
      <c r="EKZ933" s="35"/>
      <c r="ELA933" s="34"/>
      <c r="ELH933" s="35"/>
      <c r="ELI933" s="34"/>
      <c r="ELP933" s="35"/>
      <c r="ELQ933" s="34"/>
      <c r="ELX933" s="35"/>
      <c r="ELY933" s="34"/>
      <c r="EMF933" s="35"/>
      <c r="EMG933" s="34"/>
      <c r="EMN933" s="35"/>
      <c r="EMO933" s="34"/>
      <c r="EMV933" s="35"/>
      <c r="EMW933" s="34"/>
      <c r="END933" s="35"/>
      <c r="ENE933" s="34"/>
      <c r="ENL933" s="35"/>
      <c r="ENM933" s="34"/>
      <c r="ENT933" s="35"/>
      <c r="ENU933" s="34"/>
      <c r="EOB933" s="35"/>
      <c r="EOC933" s="34"/>
      <c r="EOJ933" s="35"/>
      <c r="EOK933" s="34"/>
      <c r="EOR933" s="35"/>
      <c r="EOS933" s="34"/>
      <c r="EOZ933" s="35"/>
      <c r="EPA933" s="34"/>
      <c r="EPH933" s="35"/>
      <c r="EPI933" s="34"/>
      <c r="EPP933" s="35"/>
      <c r="EPQ933" s="34"/>
      <c r="EPX933" s="35"/>
      <c r="EPY933" s="34"/>
      <c r="EQF933" s="35"/>
      <c r="EQG933" s="34"/>
      <c r="EQN933" s="35"/>
      <c r="EQO933" s="34"/>
      <c r="EQV933" s="35"/>
      <c r="EQW933" s="34"/>
      <c r="ERD933" s="35"/>
      <c r="ERE933" s="34"/>
      <c r="ERL933" s="35"/>
      <c r="ERM933" s="34"/>
      <c r="ERT933" s="35"/>
      <c r="ERU933" s="34"/>
      <c r="ESB933" s="35"/>
      <c r="ESC933" s="34"/>
      <c r="ESJ933" s="35"/>
      <c r="ESK933" s="34"/>
      <c r="ESR933" s="35"/>
      <c r="ESS933" s="34"/>
      <c r="ESZ933" s="35"/>
      <c r="ETA933" s="34"/>
      <c r="ETH933" s="35"/>
      <c r="ETI933" s="34"/>
      <c r="ETP933" s="35"/>
      <c r="ETQ933" s="34"/>
      <c r="ETX933" s="35"/>
      <c r="ETY933" s="34"/>
      <c r="EUF933" s="35"/>
      <c r="EUG933" s="34"/>
      <c r="EUN933" s="35"/>
      <c r="EUO933" s="34"/>
      <c r="EUV933" s="35"/>
      <c r="EUW933" s="34"/>
      <c r="EVD933" s="35"/>
      <c r="EVE933" s="34"/>
      <c r="EVL933" s="35"/>
      <c r="EVM933" s="34"/>
      <c r="EVT933" s="35"/>
      <c r="EVU933" s="34"/>
      <c r="EWB933" s="35"/>
      <c r="EWC933" s="34"/>
      <c r="EWJ933" s="35"/>
      <c r="EWK933" s="34"/>
      <c r="EWR933" s="35"/>
      <c r="EWS933" s="34"/>
      <c r="EWZ933" s="35"/>
      <c r="EXA933" s="34"/>
      <c r="EXH933" s="35"/>
      <c r="EXI933" s="34"/>
      <c r="EXP933" s="35"/>
      <c r="EXQ933" s="34"/>
      <c r="EXX933" s="35"/>
      <c r="EXY933" s="34"/>
      <c r="EYF933" s="35"/>
      <c r="EYG933" s="34"/>
      <c r="EYN933" s="35"/>
      <c r="EYO933" s="34"/>
      <c r="EYV933" s="35"/>
      <c r="EYW933" s="34"/>
      <c r="EZD933" s="35"/>
      <c r="EZE933" s="34"/>
      <c r="EZL933" s="35"/>
      <c r="EZM933" s="34"/>
      <c r="EZT933" s="35"/>
      <c r="EZU933" s="34"/>
      <c r="FAB933" s="35"/>
      <c r="FAC933" s="34"/>
      <c r="FAJ933" s="35"/>
      <c r="FAK933" s="34"/>
      <c r="FAR933" s="35"/>
      <c r="FAS933" s="34"/>
      <c r="FAZ933" s="35"/>
      <c r="FBA933" s="34"/>
      <c r="FBH933" s="35"/>
      <c r="FBI933" s="34"/>
      <c r="FBP933" s="35"/>
      <c r="FBQ933" s="34"/>
      <c r="FBX933" s="35"/>
      <c r="FBY933" s="34"/>
      <c r="FCF933" s="35"/>
      <c r="FCG933" s="34"/>
      <c r="FCN933" s="35"/>
      <c r="FCO933" s="34"/>
      <c r="FCV933" s="35"/>
      <c r="FCW933" s="34"/>
      <c r="FDD933" s="35"/>
      <c r="FDE933" s="34"/>
      <c r="FDL933" s="35"/>
      <c r="FDM933" s="34"/>
      <c r="FDT933" s="35"/>
      <c r="FDU933" s="34"/>
      <c r="FEB933" s="35"/>
      <c r="FEC933" s="34"/>
      <c r="FEJ933" s="35"/>
      <c r="FEK933" s="34"/>
      <c r="FER933" s="35"/>
      <c r="FES933" s="34"/>
      <c r="FEZ933" s="35"/>
      <c r="FFA933" s="34"/>
      <c r="FFH933" s="35"/>
      <c r="FFI933" s="34"/>
      <c r="FFP933" s="35"/>
      <c r="FFQ933" s="34"/>
      <c r="FFX933" s="35"/>
      <c r="FFY933" s="34"/>
      <c r="FGF933" s="35"/>
      <c r="FGG933" s="34"/>
      <c r="FGN933" s="35"/>
      <c r="FGO933" s="34"/>
      <c r="FGV933" s="35"/>
      <c r="FGW933" s="34"/>
      <c r="FHD933" s="35"/>
      <c r="FHE933" s="34"/>
      <c r="FHL933" s="35"/>
      <c r="FHM933" s="34"/>
      <c r="FHT933" s="35"/>
      <c r="FHU933" s="34"/>
      <c r="FIB933" s="35"/>
      <c r="FIC933" s="34"/>
      <c r="FIJ933" s="35"/>
      <c r="FIK933" s="34"/>
      <c r="FIR933" s="35"/>
      <c r="FIS933" s="34"/>
      <c r="FIZ933" s="35"/>
      <c r="FJA933" s="34"/>
      <c r="FJH933" s="35"/>
      <c r="FJI933" s="34"/>
      <c r="FJP933" s="35"/>
      <c r="FJQ933" s="34"/>
      <c r="FJX933" s="35"/>
      <c r="FJY933" s="34"/>
      <c r="FKF933" s="35"/>
      <c r="FKG933" s="34"/>
      <c r="FKN933" s="35"/>
      <c r="FKO933" s="34"/>
      <c r="FKV933" s="35"/>
      <c r="FKW933" s="34"/>
      <c r="FLD933" s="35"/>
      <c r="FLE933" s="34"/>
      <c r="FLL933" s="35"/>
      <c r="FLM933" s="34"/>
      <c r="FLT933" s="35"/>
      <c r="FLU933" s="34"/>
      <c r="FMB933" s="35"/>
      <c r="FMC933" s="34"/>
      <c r="FMJ933" s="35"/>
      <c r="FMK933" s="34"/>
      <c r="FMR933" s="35"/>
      <c r="FMS933" s="34"/>
      <c r="FMZ933" s="35"/>
      <c r="FNA933" s="34"/>
      <c r="FNH933" s="35"/>
      <c r="FNI933" s="34"/>
      <c r="FNP933" s="35"/>
      <c r="FNQ933" s="34"/>
      <c r="FNX933" s="35"/>
      <c r="FNY933" s="34"/>
      <c r="FOF933" s="35"/>
      <c r="FOG933" s="34"/>
      <c r="FON933" s="35"/>
      <c r="FOO933" s="34"/>
      <c r="FOV933" s="35"/>
      <c r="FOW933" s="34"/>
      <c r="FPD933" s="35"/>
      <c r="FPE933" s="34"/>
      <c r="FPL933" s="35"/>
      <c r="FPM933" s="34"/>
      <c r="FPT933" s="35"/>
      <c r="FPU933" s="34"/>
      <c r="FQB933" s="35"/>
      <c r="FQC933" s="34"/>
      <c r="FQJ933" s="35"/>
      <c r="FQK933" s="34"/>
      <c r="FQR933" s="35"/>
      <c r="FQS933" s="34"/>
      <c r="FQZ933" s="35"/>
      <c r="FRA933" s="34"/>
      <c r="FRH933" s="35"/>
      <c r="FRI933" s="34"/>
      <c r="FRP933" s="35"/>
      <c r="FRQ933" s="34"/>
      <c r="FRX933" s="35"/>
      <c r="FRY933" s="34"/>
      <c r="FSF933" s="35"/>
      <c r="FSG933" s="34"/>
      <c r="FSN933" s="35"/>
      <c r="FSO933" s="34"/>
      <c r="FSV933" s="35"/>
      <c r="FSW933" s="34"/>
      <c r="FTD933" s="35"/>
      <c r="FTE933" s="34"/>
      <c r="FTL933" s="35"/>
      <c r="FTM933" s="34"/>
      <c r="FTT933" s="35"/>
      <c r="FTU933" s="34"/>
      <c r="FUB933" s="35"/>
      <c r="FUC933" s="34"/>
      <c r="FUJ933" s="35"/>
      <c r="FUK933" s="34"/>
      <c r="FUR933" s="35"/>
      <c r="FUS933" s="34"/>
      <c r="FUZ933" s="35"/>
      <c r="FVA933" s="34"/>
      <c r="FVH933" s="35"/>
      <c r="FVI933" s="34"/>
      <c r="FVP933" s="35"/>
      <c r="FVQ933" s="34"/>
      <c r="FVX933" s="35"/>
      <c r="FVY933" s="34"/>
      <c r="FWF933" s="35"/>
      <c r="FWG933" s="34"/>
      <c r="FWN933" s="35"/>
      <c r="FWO933" s="34"/>
      <c r="FWV933" s="35"/>
      <c r="FWW933" s="34"/>
      <c r="FXD933" s="35"/>
      <c r="FXE933" s="34"/>
      <c r="FXL933" s="35"/>
      <c r="FXM933" s="34"/>
      <c r="FXT933" s="35"/>
      <c r="FXU933" s="34"/>
      <c r="FYB933" s="35"/>
      <c r="FYC933" s="34"/>
      <c r="FYJ933" s="35"/>
      <c r="FYK933" s="34"/>
      <c r="FYR933" s="35"/>
      <c r="FYS933" s="34"/>
      <c r="FYZ933" s="35"/>
      <c r="FZA933" s="34"/>
      <c r="FZH933" s="35"/>
      <c r="FZI933" s="34"/>
      <c r="FZP933" s="35"/>
      <c r="FZQ933" s="34"/>
      <c r="FZX933" s="35"/>
      <c r="FZY933" s="34"/>
      <c r="GAF933" s="35"/>
      <c r="GAG933" s="34"/>
      <c r="GAN933" s="35"/>
      <c r="GAO933" s="34"/>
      <c r="GAV933" s="35"/>
      <c r="GAW933" s="34"/>
      <c r="GBD933" s="35"/>
      <c r="GBE933" s="34"/>
      <c r="GBL933" s="35"/>
      <c r="GBM933" s="34"/>
      <c r="GBT933" s="35"/>
      <c r="GBU933" s="34"/>
      <c r="GCB933" s="35"/>
      <c r="GCC933" s="34"/>
      <c r="GCJ933" s="35"/>
      <c r="GCK933" s="34"/>
      <c r="GCR933" s="35"/>
      <c r="GCS933" s="34"/>
      <c r="GCZ933" s="35"/>
      <c r="GDA933" s="34"/>
      <c r="GDH933" s="35"/>
      <c r="GDI933" s="34"/>
      <c r="GDP933" s="35"/>
      <c r="GDQ933" s="34"/>
      <c r="GDX933" s="35"/>
      <c r="GDY933" s="34"/>
      <c r="GEF933" s="35"/>
      <c r="GEG933" s="34"/>
      <c r="GEN933" s="35"/>
      <c r="GEO933" s="34"/>
      <c r="GEV933" s="35"/>
      <c r="GEW933" s="34"/>
      <c r="GFD933" s="35"/>
      <c r="GFE933" s="34"/>
      <c r="GFL933" s="35"/>
      <c r="GFM933" s="34"/>
      <c r="GFT933" s="35"/>
      <c r="GFU933" s="34"/>
      <c r="GGB933" s="35"/>
      <c r="GGC933" s="34"/>
      <c r="GGJ933" s="35"/>
      <c r="GGK933" s="34"/>
      <c r="GGR933" s="35"/>
      <c r="GGS933" s="34"/>
      <c r="GGZ933" s="35"/>
      <c r="GHA933" s="34"/>
      <c r="GHH933" s="35"/>
      <c r="GHI933" s="34"/>
      <c r="GHP933" s="35"/>
      <c r="GHQ933" s="34"/>
      <c r="GHX933" s="35"/>
      <c r="GHY933" s="34"/>
      <c r="GIF933" s="35"/>
      <c r="GIG933" s="34"/>
      <c r="GIN933" s="35"/>
      <c r="GIO933" s="34"/>
      <c r="GIV933" s="35"/>
      <c r="GIW933" s="34"/>
      <c r="GJD933" s="35"/>
      <c r="GJE933" s="34"/>
      <c r="GJL933" s="35"/>
      <c r="GJM933" s="34"/>
      <c r="GJT933" s="35"/>
      <c r="GJU933" s="34"/>
      <c r="GKB933" s="35"/>
      <c r="GKC933" s="34"/>
      <c r="GKJ933" s="35"/>
      <c r="GKK933" s="34"/>
      <c r="GKR933" s="35"/>
      <c r="GKS933" s="34"/>
      <c r="GKZ933" s="35"/>
      <c r="GLA933" s="34"/>
      <c r="GLH933" s="35"/>
      <c r="GLI933" s="34"/>
      <c r="GLP933" s="35"/>
      <c r="GLQ933" s="34"/>
      <c r="GLX933" s="35"/>
      <c r="GLY933" s="34"/>
      <c r="GMF933" s="35"/>
      <c r="GMG933" s="34"/>
      <c r="GMN933" s="35"/>
      <c r="GMO933" s="34"/>
      <c r="GMV933" s="35"/>
      <c r="GMW933" s="34"/>
      <c r="GND933" s="35"/>
      <c r="GNE933" s="34"/>
      <c r="GNL933" s="35"/>
      <c r="GNM933" s="34"/>
      <c r="GNT933" s="35"/>
      <c r="GNU933" s="34"/>
      <c r="GOB933" s="35"/>
      <c r="GOC933" s="34"/>
      <c r="GOJ933" s="35"/>
      <c r="GOK933" s="34"/>
      <c r="GOR933" s="35"/>
      <c r="GOS933" s="34"/>
      <c r="GOZ933" s="35"/>
      <c r="GPA933" s="34"/>
      <c r="GPH933" s="35"/>
      <c r="GPI933" s="34"/>
      <c r="GPP933" s="35"/>
      <c r="GPQ933" s="34"/>
      <c r="GPX933" s="35"/>
      <c r="GPY933" s="34"/>
      <c r="GQF933" s="35"/>
      <c r="GQG933" s="34"/>
      <c r="GQN933" s="35"/>
      <c r="GQO933" s="34"/>
      <c r="GQV933" s="35"/>
      <c r="GQW933" s="34"/>
      <c r="GRD933" s="35"/>
      <c r="GRE933" s="34"/>
      <c r="GRL933" s="35"/>
      <c r="GRM933" s="34"/>
      <c r="GRT933" s="35"/>
      <c r="GRU933" s="34"/>
      <c r="GSB933" s="35"/>
      <c r="GSC933" s="34"/>
      <c r="GSJ933" s="35"/>
      <c r="GSK933" s="34"/>
      <c r="GSR933" s="35"/>
      <c r="GSS933" s="34"/>
      <c r="GSZ933" s="35"/>
      <c r="GTA933" s="34"/>
      <c r="GTH933" s="35"/>
      <c r="GTI933" s="34"/>
      <c r="GTP933" s="35"/>
      <c r="GTQ933" s="34"/>
      <c r="GTX933" s="35"/>
      <c r="GTY933" s="34"/>
      <c r="GUF933" s="35"/>
      <c r="GUG933" s="34"/>
      <c r="GUN933" s="35"/>
      <c r="GUO933" s="34"/>
      <c r="GUV933" s="35"/>
      <c r="GUW933" s="34"/>
      <c r="GVD933" s="35"/>
      <c r="GVE933" s="34"/>
      <c r="GVL933" s="35"/>
      <c r="GVM933" s="34"/>
      <c r="GVT933" s="35"/>
      <c r="GVU933" s="34"/>
      <c r="GWB933" s="35"/>
      <c r="GWC933" s="34"/>
      <c r="GWJ933" s="35"/>
      <c r="GWK933" s="34"/>
      <c r="GWR933" s="35"/>
      <c r="GWS933" s="34"/>
      <c r="GWZ933" s="35"/>
      <c r="GXA933" s="34"/>
      <c r="GXH933" s="35"/>
      <c r="GXI933" s="34"/>
      <c r="GXP933" s="35"/>
      <c r="GXQ933" s="34"/>
      <c r="GXX933" s="35"/>
      <c r="GXY933" s="34"/>
      <c r="GYF933" s="35"/>
      <c r="GYG933" s="34"/>
      <c r="GYN933" s="35"/>
      <c r="GYO933" s="34"/>
      <c r="GYV933" s="35"/>
      <c r="GYW933" s="34"/>
      <c r="GZD933" s="35"/>
      <c r="GZE933" s="34"/>
      <c r="GZL933" s="35"/>
      <c r="GZM933" s="34"/>
      <c r="GZT933" s="35"/>
      <c r="GZU933" s="34"/>
      <c r="HAB933" s="35"/>
      <c r="HAC933" s="34"/>
      <c r="HAJ933" s="35"/>
      <c r="HAK933" s="34"/>
      <c r="HAR933" s="35"/>
      <c r="HAS933" s="34"/>
      <c r="HAZ933" s="35"/>
      <c r="HBA933" s="34"/>
      <c r="HBH933" s="35"/>
      <c r="HBI933" s="34"/>
      <c r="HBP933" s="35"/>
      <c r="HBQ933" s="34"/>
      <c r="HBX933" s="35"/>
      <c r="HBY933" s="34"/>
      <c r="HCF933" s="35"/>
      <c r="HCG933" s="34"/>
      <c r="HCN933" s="35"/>
      <c r="HCO933" s="34"/>
      <c r="HCV933" s="35"/>
      <c r="HCW933" s="34"/>
      <c r="HDD933" s="35"/>
      <c r="HDE933" s="34"/>
      <c r="HDL933" s="35"/>
      <c r="HDM933" s="34"/>
      <c r="HDT933" s="35"/>
      <c r="HDU933" s="34"/>
      <c r="HEB933" s="35"/>
      <c r="HEC933" s="34"/>
      <c r="HEJ933" s="35"/>
      <c r="HEK933" s="34"/>
      <c r="HER933" s="35"/>
      <c r="HES933" s="34"/>
      <c r="HEZ933" s="35"/>
      <c r="HFA933" s="34"/>
      <c r="HFH933" s="35"/>
      <c r="HFI933" s="34"/>
      <c r="HFP933" s="35"/>
      <c r="HFQ933" s="34"/>
      <c r="HFX933" s="35"/>
      <c r="HFY933" s="34"/>
      <c r="HGF933" s="35"/>
      <c r="HGG933" s="34"/>
      <c r="HGN933" s="35"/>
      <c r="HGO933" s="34"/>
      <c r="HGV933" s="35"/>
      <c r="HGW933" s="34"/>
      <c r="HHD933" s="35"/>
      <c r="HHE933" s="34"/>
      <c r="HHL933" s="35"/>
      <c r="HHM933" s="34"/>
      <c r="HHT933" s="35"/>
      <c r="HHU933" s="34"/>
      <c r="HIB933" s="35"/>
      <c r="HIC933" s="34"/>
      <c r="HIJ933" s="35"/>
      <c r="HIK933" s="34"/>
      <c r="HIR933" s="35"/>
      <c r="HIS933" s="34"/>
      <c r="HIZ933" s="35"/>
      <c r="HJA933" s="34"/>
      <c r="HJH933" s="35"/>
      <c r="HJI933" s="34"/>
      <c r="HJP933" s="35"/>
      <c r="HJQ933" s="34"/>
      <c r="HJX933" s="35"/>
      <c r="HJY933" s="34"/>
      <c r="HKF933" s="35"/>
      <c r="HKG933" s="34"/>
      <c r="HKN933" s="35"/>
      <c r="HKO933" s="34"/>
      <c r="HKV933" s="35"/>
      <c r="HKW933" s="34"/>
      <c r="HLD933" s="35"/>
      <c r="HLE933" s="34"/>
      <c r="HLL933" s="35"/>
      <c r="HLM933" s="34"/>
      <c r="HLT933" s="35"/>
      <c r="HLU933" s="34"/>
      <c r="HMB933" s="35"/>
      <c r="HMC933" s="34"/>
      <c r="HMJ933" s="35"/>
      <c r="HMK933" s="34"/>
      <c r="HMR933" s="35"/>
      <c r="HMS933" s="34"/>
      <c r="HMZ933" s="35"/>
      <c r="HNA933" s="34"/>
      <c r="HNH933" s="35"/>
      <c r="HNI933" s="34"/>
      <c r="HNP933" s="35"/>
      <c r="HNQ933" s="34"/>
      <c r="HNX933" s="35"/>
      <c r="HNY933" s="34"/>
      <c r="HOF933" s="35"/>
      <c r="HOG933" s="34"/>
      <c r="HON933" s="35"/>
      <c r="HOO933" s="34"/>
      <c r="HOV933" s="35"/>
      <c r="HOW933" s="34"/>
      <c r="HPD933" s="35"/>
      <c r="HPE933" s="34"/>
      <c r="HPL933" s="35"/>
      <c r="HPM933" s="34"/>
      <c r="HPT933" s="35"/>
      <c r="HPU933" s="34"/>
      <c r="HQB933" s="35"/>
      <c r="HQC933" s="34"/>
      <c r="HQJ933" s="35"/>
      <c r="HQK933" s="34"/>
      <c r="HQR933" s="35"/>
      <c r="HQS933" s="34"/>
      <c r="HQZ933" s="35"/>
      <c r="HRA933" s="34"/>
      <c r="HRH933" s="35"/>
      <c r="HRI933" s="34"/>
      <c r="HRP933" s="35"/>
      <c r="HRQ933" s="34"/>
      <c r="HRX933" s="35"/>
      <c r="HRY933" s="34"/>
      <c r="HSF933" s="35"/>
      <c r="HSG933" s="34"/>
      <c r="HSN933" s="35"/>
      <c r="HSO933" s="34"/>
      <c r="HSV933" s="35"/>
      <c r="HSW933" s="34"/>
      <c r="HTD933" s="35"/>
      <c r="HTE933" s="34"/>
      <c r="HTL933" s="35"/>
      <c r="HTM933" s="34"/>
      <c r="HTT933" s="35"/>
      <c r="HTU933" s="34"/>
      <c r="HUB933" s="35"/>
      <c r="HUC933" s="34"/>
      <c r="HUJ933" s="35"/>
      <c r="HUK933" s="34"/>
      <c r="HUR933" s="35"/>
      <c r="HUS933" s="34"/>
      <c r="HUZ933" s="35"/>
      <c r="HVA933" s="34"/>
      <c r="HVH933" s="35"/>
      <c r="HVI933" s="34"/>
      <c r="HVP933" s="35"/>
      <c r="HVQ933" s="34"/>
      <c r="HVX933" s="35"/>
      <c r="HVY933" s="34"/>
      <c r="HWF933" s="35"/>
      <c r="HWG933" s="34"/>
      <c r="HWN933" s="35"/>
      <c r="HWO933" s="34"/>
      <c r="HWV933" s="35"/>
      <c r="HWW933" s="34"/>
      <c r="HXD933" s="35"/>
      <c r="HXE933" s="34"/>
      <c r="HXL933" s="35"/>
      <c r="HXM933" s="34"/>
      <c r="HXT933" s="35"/>
      <c r="HXU933" s="34"/>
      <c r="HYB933" s="35"/>
      <c r="HYC933" s="34"/>
      <c r="HYJ933" s="35"/>
      <c r="HYK933" s="34"/>
      <c r="HYR933" s="35"/>
      <c r="HYS933" s="34"/>
      <c r="HYZ933" s="35"/>
      <c r="HZA933" s="34"/>
      <c r="HZH933" s="35"/>
      <c r="HZI933" s="34"/>
      <c r="HZP933" s="35"/>
      <c r="HZQ933" s="34"/>
      <c r="HZX933" s="35"/>
      <c r="HZY933" s="34"/>
      <c r="IAF933" s="35"/>
      <c r="IAG933" s="34"/>
      <c r="IAN933" s="35"/>
      <c r="IAO933" s="34"/>
      <c r="IAV933" s="35"/>
      <c r="IAW933" s="34"/>
      <c r="IBD933" s="35"/>
      <c r="IBE933" s="34"/>
      <c r="IBL933" s="35"/>
      <c r="IBM933" s="34"/>
      <c r="IBT933" s="35"/>
      <c r="IBU933" s="34"/>
      <c r="ICB933" s="35"/>
      <c r="ICC933" s="34"/>
      <c r="ICJ933" s="35"/>
      <c r="ICK933" s="34"/>
      <c r="ICR933" s="35"/>
      <c r="ICS933" s="34"/>
      <c r="ICZ933" s="35"/>
      <c r="IDA933" s="34"/>
      <c r="IDH933" s="35"/>
      <c r="IDI933" s="34"/>
      <c r="IDP933" s="35"/>
      <c r="IDQ933" s="34"/>
      <c r="IDX933" s="35"/>
      <c r="IDY933" s="34"/>
      <c r="IEF933" s="35"/>
      <c r="IEG933" s="34"/>
      <c r="IEN933" s="35"/>
      <c r="IEO933" s="34"/>
      <c r="IEV933" s="35"/>
      <c r="IEW933" s="34"/>
      <c r="IFD933" s="35"/>
      <c r="IFE933" s="34"/>
      <c r="IFL933" s="35"/>
      <c r="IFM933" s="34"/>
      <c r="IFT933" s="35"/>
      <c r="IFU933" s="34"/>
      <c r="IGB933" s="35"/>
      <c r="IGC933" s="34"/>
      <c r="IGJ933" s="35"/>
      <c r="IGK933" s="34"/>
      <c r="IGR933" s="35"/>
      <c r="IGS933" s="34"/>
      <c r="IGZ933" s="35"/>
      <c r="IHA933" s="34"/>
      <c r="IHH933" s="35"/>
      <c r="IHI933" s="34"/>
      <c r="IHP933" s="35"/>
      <c r="IHQ933" s="34"/>
      <c r="IHX933" s="35"/>
      <c r="IHY933" s="34"/>
      <c r="IIF933" s="35"/>
      <c r="IIG933" s="34"/>
      <c r="IIN933" s="35"/>
      <c r="IIO933" s="34"/>
      <c r="IIV933" s="35"/>
      <c r="IIW933" s="34"/>
      <c r="IJD933" s="35"/>
      <c r="IJE933" s="34"/>
      <c r="IJL933" s="35"/>
      <c r="IJM933" s="34"/>
      <c r="IJT933" s="35"/>
      <c r="IJU933" s="34"/>
      <c r="IKB933" s="35"/>
      <c r="IKC933" s="34"/>
      <c r="IKJ933" s="35"/>
      <c r="IKK933" s="34"/>
      <c r="IKR933" s="35"/>
      <c r="IKS933" s="34"/>
      <c r="IKZ933" s="35"/>
      <c r="ILA933" s="34"/>
      <c r="ILH933" s="35"/>
      <c r="ILI933" s="34"/>
      <c r="ILP933" s="35"/>
      <c r="ILQ933" s="34"/>
      <c r="ILX933" s="35"/>
      <c r="ILY933" s="34"/>
      <c r="IMF933" s="35"/>
      <c r="IMG933" s="34"/>
      <c r="IMN933" s="35"/>
      <c r="IMO933" s="34"/>
      <c r="IMV933" s="35"/>
      <c r="IMW933" s="34"/>
      <c r="IND933" s="35"/>
      <c r="INE933" s="34"/>
      <c r="INL933" s="35"/>
      <c r="INM933" s="34"/>
      <c r="INT933" s="35"/>
      <c r="INU933" s="34"/>
      <c r="IOB933" s="35"/>
      <c r="IOC933" s="34"/>
      <c r="IOJ933" s="35"/>
      <c r="IOK933" s="34"/>
      <c r="IOR933" s="35"/>
      <c r="IOS933" s="34"/>
      <c r="IOZ933" s="35"/>
      <c r="IPA933" s="34"/>
      <c r="IPH933" s="35"/>
      <c r="IPI933" s="34"/>
      <c r="IPP933" s="35"/>
      <c r="IPQ933" s="34"/>
      <c r="IPX933" s="35"/>
      <c r="IPY933" s="34"/>
      <c r="IQF933" s="35"/>
      <c r="IQG933" s="34"/>
      <c r="IQN933" s="35"/>
      <c r="IQO933" s="34"/>
      <c r="IQV933" s="35"/>
      <c r="IQW933" s="34"/>
      <c r="IRD933" s="35"/>
      <c r="IRE933" s="34"/>
      <c r="IRL933" s="35"/>
      <c r="IRM933" s="34"/>
      <c r="IRT933" s="35"/>
      <c r="IRU933" s="34"/>
      <c r="ISB933" s="35"/>
      <c r="ISC933" s="34"/>
      <c r="ISJ933" s="35"/>
      <c r="ISK933" s="34"/>
      <c r="ISR933" s="35"/>
      <c r="ISS933" s="34"/>
      <c r="ISZ933" s="35"/>
      <c r="ITA933" s="34"/>
      <c r="ITH933" s="35"/>
      <c r="ITI933" s="34"/>
      <c r="ITP933" s="35"/>
      <c r="ITQ933" s="34"/>
      <c r="ITX933" s="35"/>
      <c r="ITY933" s="34"/>
      <c r="IUF933" s="35"/>
      <c r="IUG933" s="34"/>
      <c r="IUN933" s="35"/>
      <c r="IUO933" s="34"/>
      <c r="IUV933" s="35"/>
      <c r="IUW933" s="34"/>
      <c r="IVD933" s="35"/>
      <c r="IVE933" s="34"/>
      <c r="IVL933" s="35"/>
      <c r="IVM933" s="34"/>
      <c r="IVT933" s="35"/>
      <c r="IVU933" s="34"/>
      <c r="IWB933" s="35"/>
      <c r="IWC933" s="34"/>
      <c r="IWJ933" s="35"/>
      <c r="IWK933" s="34"/>
      <c r="IWR933" s="35"/>
      <c r="IWS933" s="34"/>
      <c r="IWZ933" s="35"/>
      <c r="IXA933" s="34"/>
      <c r="IXH933" s="35"/>
      <c r="IXI933" s="34"/>
      <c r="IXP933" s="35"/>
      <c r="IXQ933" s="34"/>
      <c r="IXX933" s="35"/>
      <c r="IXY933" s="34"/>
      <c r="IYF933" s="35"/>
      <c r="IYG933" s="34"/>
      <c r="IYN933" s="35"/>
      <c r="IYO933" s="34"/>
      <c r="IYV933" s="35"/>
      <c r="IYW933" s="34"/>
      <c r="IZD933" s="35"/>
      <c r="IZE933" s="34"/>
      <c r="IZL933" s="35"/>
      <c r="IZM933" s="34"/>
      <c r="IZT933" s="35"/>
      <c r="IZU933" s="34"/>
      <c r="JAB933" s="35"/>
      <c r="JAC933" s="34"/>
      <c r="JAJ933" s="35"/>
      <c r="JAK933" s="34"/>
      <c r="JAR933" s="35"/>
      <c r="JAS933" s="34"/>
      <c r="JAZ933" s="35"/>
      <c r="JBA933" s="34"/>
      <c r="JBH933" s="35"/>
      <c r="JBI933" s="34"/>
      <c r="JBP933" s="35"/>
      <c r="JBQ933" s="34"/>
      <c r="JBX933" s="35"/>
      <c r="JBY933" s="34"/>
      <c r="JCF933" s="35"/>
      <c r="JCG933" s="34"/>
      <c r="JCN933" s="35"/>
      <c r="JCO933" s="34"/>
      <c r="JCV933" s="35"/>
      <c r="JCW933" s="34"/>
      <c r="JDD933" s="35"/>
      <c r="JDE933" s="34"/>
      <c r="JDL933" s="35"/>
      <c r="JDM933" s="34"/>
      <c r="JDT933" s="35"/>
      <c r="JDU933" s="34"/>
      <c r="JEB933" s="35"/>
      <c r="JEC933" s="34"/>
      <c r="JEJ933" s="35"/>
      <c r="JEK933" s="34"/>
      <c r="JER933" s="35"/>
      <c r="JES933" s="34"/>
      <c r="JEZ933" s="35"/>
      <c r="JFA933" s="34"/>
      <c r="JFH933" s="35"/>
      <c r="JFI933" s="34"/>
      <c r="JFP933" s="35"/>
      <c r="JFQ933" s="34"/>
      <c r="JFX933" s="35"/>
      <c r="JFY933" s="34"/>
      <c r="JGF933" s="35"/>
      <c r="JGG933" s="34"/>
      <c r="JGN933" s="35"/>
      <c r="JGO933" s="34"/>
      <c r="JGV933" s="35"/>
      <c r="JGW933" s="34"/>
      <c r="JHD933" s="35"/>
      <c r="JHE933" s="34"/>
      <c r="JHL933" s="35"/>
      <c r="JHM933" s="34"/>
      <c r="JHT933" s="35"/>
      <c r="JHU933" s="34"/>
      <c r="JIB933" s="35"/>
      <c r="JIC933" s="34"/>
      <c r="JIJ933" s="35"/>
      <c r="JIK933" s="34"/>
      <c r="JIR933" s="35"/>
      <c r="JIS933" s="34"/>
      <c r="JIZ933" s="35"/>
      <c r="JJA933" s="34"/>
      <c r="JJH933" s="35"/>
      <c r="JJI933" s="34"/>
      <c r="JJP933" s="35"/>
      <c r="JJQ933" s="34"/>
      <c r="JJX933" s="35"/>
      <c r="JJY933" s="34"/>
      <c r="JKF933" s="35"/>
      <c r="JKG933" s="34"/>
      <c r="JKN933" s="35"/>
      <c r="JKO933" s="34"/>
      <c r="JKV933" s="35"/>
      <c r="JKW933" s="34"/>
      <c r="JLD933" s="35"/>
      <c r="JLE933" s="34"/>
      <c r="JLL933" s="35"/>
      <c r="JLM933" s="34"/>
      <c r="JLT933" s="35"/>
      <c r="JLU933" s="34"/>
      <c r="JMB933" s="35"/>
      <c r="JMC933" s="34"/>
      <c r="JMJ933" s="35"/>
      <c r="JMK933" s="34"/>
      <c r="JMR933" s="35"/>
      <c r="JMS933" s="34"/>
      <c r="JMZ933" s="35"/>
      <c r="JNA933" s="34"/>
      <c r="JNH933" s="35"/>
      <c r="JNI933" s="34"/>
      <c r="JNP933" s="35"/>
      <c r="JNQ933" s="34"/>
      <c r="JNX933" s="35"/>
      <c r="JNY933" s="34"/>
      <c r="JOF933" s="35"/>
      <c r="JOG933" s="34"/>
      <c r="JON933" s="35"/>
      <c r="JOO933" s="34"/>
      <c r="JOV933" s="35"/>
      <c r="JOW933" s="34"/>
      <c r="JPD933" s="35"/>
      <c r="JPE933" s="34"/>
      <c r="JPL933" s="35"/>
      <c r="JPM933" s="34"/>
      <c r="JPT933" s="35"/>
      <c r="JPU933" s="34"/>
      <c r="JQB933" s="35"/>
      <c r="JQC933" s="34"/>
      <c r="JQJ933" s="35"/>
      <c r="JQK933" s="34"/>
      <c r="JQR933" s="35"/>
      <c r="JQS933" s="34"/>
      <c r="JQZ933" s="35"/>
      <c r="JRA933" s="34"/>
      <c r="JRH933" s="35"/>
      <c r="JRI933" s="34"/>
      <c r="JRP933" s="35"/>
      <c r="JRQ933" s="34"/>
      <c r="JRX933" s="35"/>
      <c r="JRY933" s="34"/>
      <c r="JSF933" s="35"/>
      <c r="JSG933" s="34"/>
      <c r="JSN933" s="35"/>
      <c r="JSO933" s="34"/>
      <c r="JSV933" s="35"/>
      <c r="JSW933" s="34"/>
      <c r="JTD933" s="35"/>
      <c r="JTE933" s="34"/>
      <c r="JTL933" s="35"/>
      <c r="JTM933" s="34"/>
      <c r="JTT933" s="35"/>
      <c r="JTU933" s="34"/>
      <c r="JUB933" s="35"/>
      <c r="JUC933" s="34"/>
      <c r="JUJ933" s="35"/>
      <c r="JUK933" s="34"/>
      <c r="JUR933" s="35"/>
      <c r="JUS933" s="34"/>
      <c r="JUZ933" s="35"/>
      <c r="JVA933" s="34"/>
      <c r="JVH933" s="35"/>
      <c r="JVI933" s="34"/>
      <c r="JVP933" s="35"/>
      <c r="JVQ933" s="34"/>
      <c r="JVX933" s="35"/>
      <c r="JVY933" s="34"/>
      <c r="JWF933" s="35"/>
      <c r="JWG933" s="34"/>
      <c r="JWN933" s="35"/>
      <c r="JWO933" s="34"/>
      <c r="JWV933" s="35"/>
      <c r="JWW933" s="34"/>
      <c r="JXD933" s="35"/>
      <c r="JXE933" s="34"/>
      <c r="JXL933" s="35"/>
      <c r="JXM933" s="34"/>
      <c r="JXT933" s="35"/>
      <c r="JXU933" s="34"/>
      <c r="JYB933" s="35"/>
      <c r="JYC933" s="34"/>
      <c r="JYJ933" s="35"/>
      <c r="JYK933" s="34"/>
      <c r="JYR933" s="35"/>
      <c r="JYS933" s="34"/>
      <c r="JYZ933" s="35"/>
      <c r="JZA933" s="34"/>
      <c r="JZH933" s="35"/>
      <c r="JZI933" s="34"/>
      <c r="JZP933" s="35"/>
      <c r="JZQ933" s="34"/>
      <c r="JZX933" s="35"/>
      <c r="JZY933" s="34"/>
      <c r="KAF933" s="35"/>
      <c r="KAG933" s="34"/>
      <c r="KAN933" s="35"/>
      <c r="KAO933" s="34"/>
      <c r="KAV933" s="35"/>
      <c r="KAW933" s="34"/>
      <c r="KBD933" s="35"/>
      <c r="KBE933" s="34"/>
      <c r="KBL933" s="35"/>
      <c r="KBM933" s="34"/>
      <c r="KBT933" s="35"/>
      <c r="KBU933" s="34"/>
      <c r="KCB933" s="35"/>
      <c r="KCC933" s="34"/>
      <c r="KCJ933" s="35"/>
      <c r="KCK933" s="34"/>
      <c r="KCR933" s="35"/>
      <c r="KCS933" s="34"/>
      <c r="KCZ933" s="35"/>
      <c r="KDA933" s="34"/>
      <c r="KDH933" s="35"/>
      <c r="KDI933" s="34"/>
      <c r="KDP933" s="35"/>
      <c r="KDQ933" s="34"/>
      <c r="KDX933" s="35"/>
      <c r="KDY933" s="34"/>
      <c r="KEF933" s="35"/>
      <c r="KEG933" s="34"/>
      <c r="KEN933" s="35"/>
      <c r="KEO933" s="34"/>
      <c r="KEV933" s="35"/>
      <c r="KEW933" s="34"/>
      <c r="KFD933" s="35"/>
      <c r="KFE933" s="34"/>
      <c r="KFL933" s="35"/>
      <c r="KFM933" s="34"/>
      <c r="KFT933" s="35"/>
      <c r="KFU933" s="34"/>
      <c r="KGB933" s="35"/>
      <c r="KGC933" s="34"/>
      <c r="KGJ933" s="35"/>
      <c r="KGK933" s="34"/>
      <c r="KGR933" s="35"/>
      <c r="KGS933" s="34"/>
      <c r="KGZ933" s="35"/>
      <c r="KHA933" s="34"/>
      <c r="KHH933" s="35"/>
      <c r="KHI933" s="34"/>
      <c r="KHP933" s="35"/>
      <c r="KHQ933" s="34"/>
      <c r="KHX933" s="35"/>
      <c r="KHY933" s="34"/>
      <c r="KIF933" s="35"/>
      <c r="KIG933" s="34"/>
      <c r="KIN933" s="35"/>
      <c r="KIO933" s="34"/>
      <c r="KIV933" s="35"/>
      <c r="KIW933" s="34"/>
      <c r="KJD933" s="35"/>
      <c r="KJE933" s="34"/>
      <c r="KJL933" s="35"/>
      <c r="KJM933" s="34"/>
      <c r="KJT933" s="35"/>
      <c r="KJU933" s="34"/>
      <c r="KKB933" s="35"/>
      <c r="KKC933" s="34"/>
      <c r="KKJ933" s="35"/>
      <c r="KKK933" s="34"/>
      <c r="KKR933" s="35"/>
      <c r="KKS933" s="34"/>
      <c r="KKZ933" s="35"/>
      <c r="KLA933" s="34"/>
      <c r="KLH933" s="35"/>
      <c r="KLI933" s="34"/>
      <c r="KLP933" s="35"/>
      <c r="KLQ933" s="34"/>
      <c r="KLX933" s="35"/>
      <c r="KLY933" s="34"/>
      <c r="KMF933" s="35"/>
      <c r="KMG933" s="34"/>
      <c r="KMN933" s="35"/>
      <c r="KMO933" s="34"/>
      <c r="KMV933" s="35"/>
      <c r="KMW933" s="34"/>
      <c r="KND933" s="35"/>
      <c r="KNE933" s="34"/>
      <c r="KNL933" s="35"/>
      <c r="KNM933" s="34"/>
      <c r="KNT933" s="35"/>
      <c r="KNU933" s="34"/>
      <c r="KOB933" s="35"/>
      <c r="KOC933" s="34"/>
      <c r="KOJ933" s="35"/>
      <c r="KOK933" s="34"/>
      <c r="KOR933" s="35"/>
      <c r="KOS933" s="34"/>
      <c r="KOZ933" s="35"/>
      <c r="KPA933" s="34"/>
      <c r="KPH933" s="35"/>
      <c r="KPI933" s="34"/>
      <c r="KPP933" s="35"/>
      <c r="KPQ933" s="34"/>
      <c r="KPX933" s="35"/>
      <c r="KPY933" s="34"/>
      <c r="KQF933" s="35"/>
      <c r="KQG933" s="34"/>
      <c r="KQN933" s="35"/>
      <c r="KQO933" s="34"/>
      <c r="KQV933" s="35"/>
      <c r="KQW933" s="34"/>
      <c r="KRD933" s="35"/>
      <c r="KRE933" s="34"/>
      <c r="KRL933" s="35"/>
      <c r="KRM933" s="34"/>
      <c r="KRT933" s="35"/>
      <c r="KRU933" s="34"/>
      <c r="KSB933" s="35"/>
      <c r="KSC933" s="34"/>
      <c r="KSJ933" s="35"/>
      <c r="KSK933" s="34"/>
      <c r="KSR933" s="35"/>
      <c r="KSS933" s="34"/>
      <c r="KSZ933" s="35"/>
      <c r="KTA933" s="34"/>
      <c r="KTH933" s="35"/>
      <c r="KTI933" s="34"/>
      <c r="KTP933" s="35"/>
      <c r="KTQ933" s="34"/>
      <c r="KTX933" s="35"/>
      <c r="KTY933" s="34"/>
      <c r="KUF933" s="35"/>
      <c r="KUG933" s="34"/>
      <c r="KUN933" s="35"/>
      <c r="KUO933" s="34"/>
      <c r="KUV933" s="35"/>
      <c r="KUW933" s="34"/>
      <c r="KVD933" s="35"/>
      <c r="KVE933" s="34"/>
      <c r="KVL933" s="35"/>
      <c r="KVM933" s="34"/>
      <c r="KVT933" s="35"/>
      <c r="KVU933" s="34"/>
      <c r="KWB933" s="35"/>
      <c r="KWC933" s="34"/>
      <c r="KWJ933" s="35"/>
      <c r="KWK933" s="34"/>
      <c r="KWR933" s="35"/>
      <c r="KWS933" s="34"/>
      <c r="KWZ933" s="35"/>
      <c r="KXA933" s="34"/>
      <c r="KXH933" s="35"/>
      <c r="KXI933" s="34"/>
      <c r="KXP933" s="35"/>
      <c r="KXQ933" s="34"/>
      <c r="KXX933" s="35"/>
      <c r="KXY933" s="34"/>
      <c r="KYF933" s="35"/>
      <c r="KYG933" s="34"/>
      <c r="KYN933" s="35"/>
      <c r="KYO933" s="34"/>
      <c r="KYV933" s="35"/>
      <c r="KYW933" s="34"/>
      <c r="KZD933" s="35"/>
      <c r="KZE933" s="34"/>
      <c r="KZL933" s="35"/>
      <c r="KZM933" s="34"/>
      <c r="KZT933" s="35"/>
      <c r="KZU933" s="34"/>
      <c r="LAB933" s="35"/>
      <c r="LAC933" s="34"/>
      <c r="LAJ933" s="35"/>
      <c r="LAK933" s="34"/>
      <c r="LAR933" s="35"/>
      <c r="LAS933" s="34"/>
      <c r="LAZ933" s="35"/>
      <c r="LBA933" s="34"/>
      <c r="LBH933" s="35"/>
      <c r="LBI933" s="34"/>
      <c r="LBP933" s="35"/>
      <c r="LBQ933" s="34"/>
      <c r="LBX933" s="35"/>
      <c r="LBY933" s="34"/>
      <c r="LCF933" s="35"/>
      <c r="LCG933" s="34"/>
      <c r="LCN933" s="35"/>
      <c r="LCO933" s="34"/>
      <c r="LCV933" s="35"/>
      <c r="LCW933" s="34"/>
      <c r="LDD933" s="35"/>
      <c r="LDE933" s="34"/>
      <c r="LDL933" s="35"/>
      <c r="LDM933" s="34"/>
      <c r="LDT933" s="35"/>
      <c r="LDU933" s="34"/>
      <c r="LEB933" s="35"/>
      <c r="LEC933" s="34"/>
      <c r="LEJ933" s="35"/>
      <c r="LEK933" s="34"/>
      <c r="LER933" s="35"/>
      <c r="LES933" s="34"/>
      <c r="LEZ933" s="35"/>
      <c r="LFA933" s="34"/>
      <c r="LFH933" s="35"/>
      <c r="LFI933" s="34"/>
      <c r="LFP933" s="35"/>
      <c r="LFQ933" s="34"/>
      <c r="LFX933" s="35"/>
      <c r="LFY933" s="34"/>
      <c r="LGF933" s="35"/>
      <c r="LGG933" s="34"/>
      <c r="LGN933" s="35"/>
      <c r="LGO933" s="34"/>
      <c r="LGV933" s="35"/>
      <c r="LGW933" s="34"/>
      <c r="LHD933" s="35"/>
      <c r="LHE933" s="34"/>
      <c r="LHL933" s="35"/>
      <c r="LHM933" s="34"/>
      <c r="LHT933" s="35"/>
      <c r="LHU933" s="34"/>
      <c r="LIB933" s="35"/>
      <c r="LIC933" s="34"/>
      <c r="LIJ933" s="35"/>
      <c r="LIK933" s="34"/>
      <c r="LIR933" s="35"/>
      <c r="LIS933" s="34"/>
      <c r="LIZ933" s="35"/>
      <c r="LJA933" s="34"/>
      <c r="LJH933" s="35"/>
      <c r="LJI933" s="34"/>
      <c r="LJP933" s="35"/>
      <c r="LJQ933" s="34"/>
      <c r="LJX933" s="35"/>
      <c r="LJY933" s="34"/>
      <c r="LKF933" s="35"/>
      <c r="LKG933" s="34"/>
      <c r="LKN933" s="35"/>
      <c r="LKO933" s="34"/>
      <c r="LKV933" s="35"/>
      <c r="LKW933" s="34"/>
      <c r="LLD933" s="35"/>
      <c r="LLE933" s="34"/>
      <c r="LLL933" s="35"/>
      <c r="LLM933" s="34"/>
      <c r="LLT933" s="35"/>
      <c r="LLU933" s="34"/>
      <c r="LMB933" s="35"/>
      <c r="LMC933" s="34"/>
      <c r="LMJ933" s="35"/>
      <c r="LMK933" s="34"/>
      <c r="LMR933" s="35"/>
      <c r="LMS933" s="34"/>
      <c r="LMZ933" s="35"/>
      <c r="LNA933" s="34"/>
      <c r="LNH933" s="35"/>
      <c r="LNI933" s="34"/>
      <c r="LNP933" s="35"/>
      <c r="LNQ933" s="34"/>
      <c r="LNX933" s="35"/>
      <c r="LNY933" s="34"/>
      <c r="LOF933" s="35"/>
      <c r="LOG933" s="34"/>
      <c r="LON933" s="35"/>
      <c r="LOO933" s="34"/>
      <c r="LOV933" s="35"/>
      <c r="LOW933" s="34"/>
      <c r="LPD933" s="35"/>
      <c r="LPE933" s="34"/>
      <c r="LPL933" s="35"/>
      <c r="LPM933" s="34"/>
      <c r="LPT933" s="35"/>
      <c r="LPU933" s="34"/>
      <c r="LQB933" s="35"/>
      <c r="LQC933" s="34"/>
      <c r="LQJ933" s="35"/>
      <c r="LQK933" s="34"/>
      <c r="LQR933" s="35"/>
      <c r="LQS933" s="34"/>
      <c r="LQZ933" s="35"/>
      <c r="LRA933" s="34"/>
      <c r="LRH933" s="35"/>
      <c r="LRI933" s="34"/>
      <c r="LRP933" s="35"/>
      <c r="LRQ933" s="34"/>
      <c r="LRX933" s="35"/>
      <c r="LRY933" s="34"/>
      <c r="LSF933" s="35"/>
      <c r="LSG933" s="34"/>
      <c r="LSN933" s="35"/>
      <c r="LSO933" s="34"/>
      <c r="LSV933" s="35"/>
      <c r="LSW933" s="34"/>
      <c r="LTD933" s="35"/>
      <c r="LTE933" s="34"/>
      <c r="LTL933" s="35"/>
      <c r="LTM933" s="34"/>
      <c r="LTT933" s="35"/>
      <c r="LTU933" s="34"/>
      <c r="LUB933" s="35"/>
      <c r="LUC933" s="34"/>
      <c r="LUJ933" s="35"/>
      <c r="LUK933" s="34"/>
      <c r="LUR933" s="35"/>
      <c r="LUS933" s="34"/>
      <c r="LUZ933" s="35"/>
      <c r="LVA933" s="34"/>
      <c r="LVH933" s="35"/>
      <c r="LVI933" s="34"/>
      <c r="LVP933" s="35"/>
      <c r="LVQ933" s="34"/>
      <c r="LVX933" s="35"/>
      <c r="LVY933" s="34"/>
      <c r="LWF933" s="35"/>
      <c r="LWG933" s="34"/>
      <c r="LWN933" s="35"/>
      <c r="LWO933" s="34"/>
      <c r="LWV933" s="35"/>
      <c r="LWW933" s="34"/>
      <c r="LXD933" s="35"/>
      <c r="LXE933" s="34"/>
      <c r="LXL933" s="35"/>
      <c r="LXM933" s="34"/>
      <c r="LXT933" s="35"/>
      <c r="LXU933" s="34"/>
      <c r="LYB933" s="35"/>
      <c r="LYC933" s="34"/>
      <c r="LYJ933" s="35"/>
      <c r="LYK933" s="34"/>
      <c r="LYR933" s="35"/>
      <c r="LYS933" s="34"/>
      <c r="LYZ933" s="35"/>
      <c r="LZA933" s="34"/>
      <c r="LZH933" s="35"/>
      <c r="LZI933" s="34"/>
      <c r="LZP933" s="35"/>
      <c r="LZQ933" s="34"/>
      <c r="LZX933" s="35"/>
      <c r="LZY933" s="34"/>
      <c r="MAF933" s="35"/>
      <c r="MAG933" s="34"/>
      <c r="MAN933" s="35"/>
      <c r="MAO933" s="34"/>
      <c r="MAV933" s="35"/>
      <c r="MAW933" s="34"/>
      <c r="MBD933" s="35"/>
      <c r="MBE933" s="34"/>
      <c r="MBL933" s="35"/>
      <c r="MBM933" s="34"/>
      <c r="MBT933" s="35"/>
      <c r="MBU933" s="34"/>
      <c r="MCB933" s="35"/>
      <c r="MCC933" s="34"/>
      <c r="MCJ933" s="35"/>
      <c r="MCK933" s="34"/>
      <c r="MCR933" s="35"/>
      <c r="MCS933" s="34"/>
      <c r="MCZ933" s="35"/>
      <c r="MDA933" s="34"/>
      <c r="MDH933" s="35"/>
      <c r="MDI933" s="34"/>
      <c r="MDP933" s="35"/>
      <c r="MDQ933" s="34"/>
      <c r="MDX933" s="35"/>
      <c r="MDY933" s="34"/>
      <c r="MEF933" s="35"/>
      <c r="MEG933" s="34"/>
      <c r="MEN933" s="35"/>
      <c r="MEO933" s="34"/>
      <c r="MEV933" s="35"/>
      <c r="MEW933" s="34"/>
      <c r="MFD933" s="35"/>
      <c r="MFE933" s="34"/>
      <c r="MFL933" s="35"/>
      <c r="MFM933" s="34"/>
      <c r="MFT933" s="35"/>
      <c r="MFU933" s="34"/>
      <c r="MGB933" s="35"/>
      <c r="MGC933" s="34"/>
      <c r="MGJ933" s="35"/>
      <c r="MGK933" s="34"/>
      <c r="MGR933" s="35"/>
      <c r="MGS933" s="34"/>
      <c r="MGZ933" s="35"/>
      <c r="MHA933" s="34"/>
      <c r="MHH933" s="35"/>
      <c r="MHI933" s="34"/>
      <c r="MHP933" s="35"/>
      <c r="MHQ933" s="34"/>
      <c r="MHX933" s="35"/>
      <c r="MHY933" s="34"/>
      <c r="MIF933" s="35"/>
      <c r="MIG933" s="34"/>
      <c r="MIN933" s="35"/>
      <c r="MIO933" s="34"/>
      <c r="MIV933" s="35"/>
      <c r="MIW933" s="34"/>
      <c r="MJD933" s="35"/>
      <c r="MJE933" s="34"/>
      <c r="MJL933" s="35"/>
      <c r="MJM933" s="34"/>
      <c r="MJT933" s="35"/>
      <c r="MJU933" s="34"/>
      <c r="MKB933" s="35"/>
      <c r="MKC933" s="34"/>
      <c r="MKJ933" s="35"/>
      <c r="MKK933" s="34"/>
      <c r="MKR933" s="35"/>
      <c r="MKS933" s="34"/>
      <c r="MKZ933" s="35"/>
      <c r="MLA933" s="34"/>
      <c r="MLH933" s="35"/>
      <c r="MLI933" s="34"/>
      <c r="MLP933" s="35"/>
      <c r="MLQ933" s="34"/>
      <c r="MLX933" s="35"/>
      <c r="MLY933" s="34"/>
      <c r="MMF933" s="35"/>
      <c r="MMG933" s="34"/>
      <c r="MMN933" s="35"/>
      <c r="MMO933" s="34"/>
      <c r="MMV933" s="35"/>
      <c r="MMW933" s="34"/>
      <c r="MND933" s="35"/>
      <c r="MNE933" s="34"/>
      <c r="MNL933" s="35"/>
      <c r="MNM933" s="34"/>
      <c r="MNT933" s="35"/>
      <c r="MNU933" s="34"/>
      <c r="MOB933" s="35"/>
      <c r="MOC933" s="34"/>
      <c r="MOJ933" s="35"/>
      <c r="MOK933" s="34"/>
      <c r="MOR933" s="35"/>
      <c r="MOS933" s="34"/>
      <c r="MOZ933" s="35"/>
      <c r="MPA933" s="34"/>
      <c r="MPH933" s="35"/>
      <c r="MPI933" s="34"/>
      <c r="MPP933" s="35"/>
      <c r="MPQ933" s="34"/>
      <c r="MPX933" s="35"/>
      <c r="MPY933" s="34"/>
      <c r="MQF933" s="35"/>
      <c r="MQG933" s="34"/>
      <c r="MQN933" s="35"/>
      <c r="MQO933" s="34"/>
      <c r="MQV933" s="35"/>
      <c r="MQW933" s="34"/>
      <c r="MRD933" s="35"/>
      <c r="MRE933" s="34"/>
      <c r="MRL933" s="35"/>
      <c r="MRM933" s="34"/>
      <c r="MRT933" s="35"/>
      <c r="MRU933" s="34"/>
      <c r="MSB933" s="35"/>
      <c r="MSC933" s="34"/>
      <c r="MSJ933" s="35"/>
      <c r="MSK933" s="34"/>
      <c r="MSR933" s="35"/>
      <c r="MSS933" s="34"/>
      <c r="MSZ933" s="35"/>
      <c r="MTA933" s="34"/>
      <c r="MTH933" s="35"/>
      <c r="MTI933" s="34"/>
      <c r="MTP933" s="35"/>
      <c r="MTQ933" s="34"/>
      <c r="MTX933" s="35"/>
      <c r="MTY933" s="34"/>
      <c r="MUF933" s="35"/>
      <c r="MUG933" s="34"/>
      <c r="MUN933" s="35"/>
      <c r="MUO933" s="34"/>
      <c r="MUV933" s="35"/>
      <c r="MUW933" s="34"/>
      <c r="MVD933" s="35"/>
      <c r="MVE933" s="34"/>
      <c r="MVL933" s="35"/>
      <c r="MVM933" s="34"/>
      <c r="MVT933" s="35"/>
      <c r="MVU933" s="34"/>
      <c r="MWB933" s="35"/>
      <c r="MWC933" s="34"/>
      <c r="MWJ933" s="35"/>
      <c r="MWK933" s="34"/>
      <c r="MWR933" s="35"/>
      <c r="MWS933" s="34"/>
      <c r="MWZ933" s="35"/>
      <c r="MXA933" s="34"/>
      <c r="MXH933" s="35"/>
      <c r="MXI933" s="34"/>
      <c r="MXP933" s="35"/>
      <c r="MXQ933" s="34"/>
      <c r="MXX933" s="35"/>
      <c r="MXY933" s="34"/>
      <c r="MYF933" s="35"/>
      <c r="MYG933" s="34"/>
      <c r="MYN933" s="35"/>
      <c r="MYO933" s="34"/>
      <c r="MYV933" s="35"/>
      <c r="MYW933" s="34"/>
      <c r="MZD933" s="35"/>
      <c r="MZE933" s="34"/>
      <c r="MZL933" s="35"/>
      <c r="MZM933" s="34"/>
      <c r="MZT933" s="35"/>
      <c r="MZU933" s="34"/>
      <c r="NAB933" s="35"/>
      <c r="NAC933" s="34"/>
      <c r="NAJ933" s="35"/>
      <c r="NAK933" s="34"/>
      <c r="NAR933" s="35"/>
      <c r="NAS933" s="34"/>
      <c r="NAZ933" s="35"/>
      <c r="NBA933" s="34"/>
      <c r="NBH933" s="35"/>
      <c r="NBI933" s="34"/>
      <c r="NBP933" s="35"/>
      <c r="NBQ933" s="34"/>
      <c r="NBX933" s="35"/>
      <c r="NBY933" s="34"/>
      <c r="NCF933" s="35"/>
      <c r="NCG933" s="34"/>
      <c r="NCN933" s="35"/>
      <c r="NCO933" s="34"/>
      <c r="NCV933" s="35"/>
      <c r="NCW933" s="34"/>
      <c r="NDD933" s="35"/>
      <c r="NDE933" s="34"/>
      <c r="NDL933" s="35"/>
      <c r="NDM933" s="34"/>
      <c r="NDT933" s="35"/>
      <c r="NDU933" s="34"/>
      <c r="NEB933" s="35"/>
      <c r="NEC933" s="34"/>
      <c r="NEJ933" s="35"/>
      <c r="NEK933" s="34"/>
      <c r="NER933" s="35"/>
      <c r="NES933" s="34"/>
      <c r="NEZ933" s="35"/>
      <c r="NFA933" s="34"/>
      <c r="NFH933" s="35"/>
      <c r="NFI933" s="34"/>
      <c r="NFP933" s="35"/>
      <c r="NFQ933" s="34"/>
      <c r="NFX933" s="35"/>
      <c r="NFY933" s="34"/>
      <c r="NGF933" s="35"/>
      <c r="NGG933" s="34"/>
      <c r="NGN933" s="35"/>
      <c r="NGO933" s="34"/>
      <c r="NGV933" s="35"/>
      <c r="NGW933" s="34"/>
      <c r="NHD933" s="35"/>
      <c r="NHE933" s="34"/>
      <c r="NHL933" s="35"/>
      <c r="NHM933" s="34"/>
      <c r="NHT933" s="35"/>
      <c r="NHU933" s="34"/>
      <c r="NIB933" s="35"/>
      <c r="NIC933" s="34"/>
      <c r="NIJ933" s="35"/>
      <c r="NIK933" s="34"/>
      <c r="NIR933" s="35"/>
      <c r="NIS933" s="34"/>
      <c r="NIZ933" s="35"/>
      <c r="NJA933" s="34"/>
      <c r="NJH933" s="35"/>
      <c r="NJI933" s="34"/>
      <c r="NJP933" s="35"/>
      <c r="NJQ933" s="34"/>
      <c r="NJX933" s="35"/>
      <c r="NJY933" s="34"/>
      <c r="NKF933" s="35"/>
      <c r="NKG933" s="34"/>
      <c r="NKN933" s="35"/>
      <c r="NKO933" s="34"/>
      <c r="NKV933" s="35"/>
      <c r="NKW933" s="34"/>
      <c r="NLD933" s="35"/>
      <c r="NLE933" s="34"/>
      <c r="NLL933" s="35"/>
      <c r="NLM933" s="34"/>
      <c r="NLT933" s="35"/>
      <c r="NLU933" s="34"/>
      <c r="NMB933" s="35"/>
      <c r="NMC933" s="34"/>
      <c r="NMJ933" s="35"/>
      <c r="NMK933" s="34"/>
      <c r="NMR933" s="35"/>
      <c r="NMS933" s="34"/>
      <c r="NMZ933" s="35"/>
      <c r="NNA933" s="34"/>
      <c r="NNH933" s="35"/>
      <c r="NNI933" s="34"/>
      <c r="NNP933" s="35"/>
      <c r="NNQ933" s="34"/>
      <c r="NNX933" s="35"/>
      <c r="NNY933" s="34"/>
      <c r="NOF933" s="35"/>
      <c r="NOG933" s="34"/>
      <c r="NON933" s="35"/>
      <c r="NOO933" s="34"/>
      <c r="NOV933" s="35"/>
      <c r="NOW933" s="34"/>
      <c r="NPD933" s="35"/>
      <c r="NPE933" s="34"/>
      <c r="NPL933" s="35"/>
      <c r="NPM933" s="34"/>
      <c r="NPT933" s="35"/>
      <c r="NPU933" s="34"/>
      <c r="NQB933" s="35"/>
      <c r="NQC933" s="34"/>
      <c r="NQJ933" s="35"/>
      <c r="NQK933" s="34"/>
      <c r="NQR933" s="35"/>
      <c r="NQS933" s="34"/>
      <c r="NQZ933" s="35"/>
      <c r="NRA933" s="34"/>
      <c r="NRH933" s="35"/>
      <c r="NRI933" s="34"/>
      <c r="NRP933" s="35"/>
      <c r="NRQ933" s="34"/>
      <c r="NRX933" s="35"/>
      <c r="NRY933" s="34"/>
      <c r="NSF933" s="35"/>
      <c r="NSG933" s="34"/>
      <c r="NSN933" s="35"/>
      <c r="NSO933" s="34"/>
      <c r="NSV933" s="35"/>
      <c r="NSW933" s="34"/>
      <c r="NTD933" s="35"/>
      <c r="NTE933" s="34"/>
      <c r="NTL933" s="35"/>
      <c r="NTM933" s="34"/>
      <c r="NTT933" s="35"/>
      <c r="NTU933" s="34"/>
      <c r="NUB933" s="35"/>
      <c r="NUC933" s="34"/>
      <c r="NUJ933" s="35"/>
      <c r="NUK933" s="34"/>
      <c r="NUR933" s="35"/>
      <c r="NUS933" s="34"/>
      <c r="NUZ933" s="35"/>
      <c r="NVA933" s="34"/>
      <c r="NVH933" s="35"/>
      <c r="NVI933" s="34"/>
      <c r="NVP933" s="35"/>
      <c r="NVQ933" s="34"/>
      <c r="NVX933" s="35"/>
      <c r="NVY933" s="34"/>
      <c r="NWF933" s="35"/>
      <c r="NWG933" s="34"/>
      <c r="NWN933" s="35"/>
      <c r="NWO933" s="34"/>
      <c r="NWV933" s="35"/>
      <c r="NWW933" s="34"/>
      <c r="NXD933" s="35"/>
      <c r="NXE933" s="34"/>
      <c r="NXL933" s="35"/>
      <c r="NXM933" s="34"/>
      <c r="NXT933" s="35"/>
      <c r="NXU933" s="34"/>
      <c r="NYB933" s="35"/>
      <c r="NYC933" s="34"/>
      <c r="NYJ933" s="35"/>
      <c r="NYK933" s="34"/>
      <c r="NYR933" s="35"/>
      <c r="NYS933" s="34"/>
      <c r="NYZ933" s="35"/>
      <c r="NZA933" s="34"/>
      <c r="NZH933" s="35"/>
      <c r="NZI933" s="34"/>
      <c r="NZP933" s="35"/>
      <c r="NZQ933" s="34"/>
      <c r="NZX933" s="35"/>
      <c r="NZY933" s="34"/>
      <c r="OAF933" s="35"/>
      <c r="OAG933" s="34"/>
      <c r="OAN933" s="35"/>
      <c r="OAO933" s="34"/>
      <c r="OAV933" s="35"/>
      <c r="OAW933" s="34"/>
      <c r="OBD933" s="35"/>
      <c r="OBE933" s="34"/>
      <c r="OBL933" s="35"/>
      <c r="OBM933" s="34"/>
      <c r="OBT933" s="35"/>
      <c r="OBU933" s="34"/>
      <c r="OCB933" s="35"/>
      <c r="OCC933" s="34"/>
      <c r="OCJ933" s="35"/>
      <c r="OCK933" s="34"/>
      <c r="OCR933" s="35"/>
      <c r="OCS933" s="34"/>
      <c r="OCZ933" s="35"/>
      <c r="ODA933" s="34"/>
      <c r="ODH933" s="35"/>
      <c r="ODI933" s="34"/>
      <c r="ODP933" s="35"/>
      <c r="ODQ933" s="34"/>
      <c r="ODX933" s="35"/>
      <c r="ODY933" s="34"/>
      <c r="OEF933" s="35"/>
      <c r="OEG933" s="34"/>
      <c r="OEN933" s="35"/>
      <c r="OEO933" s="34"/>
      <c r="OEV933" s="35"/>
      <c r="OEW933" s="34"/>
      <c r="OFD933" s="35"/>
      <c r="OFE933" s="34"/>
      <c r="OFL933" s="35"/>
      <c r="OFM933" s="34"/>
      <c r="OFT933" s="35"/>
      <c r="OFU933" s="34"/>
      <c r="OGB933" s="35"/>
      <c r="OGC933" s="34"/>
      <c r="OGJ933" s="35"/>
      <c r="OGK933" s="34"/>
      <c r="OGR933" s="35"/>
      <c r="OGS933" s="34"/>
      <c r="OGZ933" s="35"/>
      <c r="OHA933" s="34"/>
      <c r="OHH933" s="35"/>
      <c r="OHI933" s="34"/>
      <c r="OHP933" s="35"/>
      <c r="OHQ933" s="34"/>
      <c r="OHX933" s="35"/>
      <c r="OHY933" s="34"/>
      <c r="OIF933" s="35"/>
      <c r="OIG933" s="34"/>
      <c r="OIN933" s="35"/>
      <c r="OIO933" s="34"/>
      <c r="OIV933" s="35"/>
      <c r="OIW933" s="34"/>
      <c r="OJD933" s="35"/>
      <c r="OJE933" s="34"/>
      <c r="OJL933" s="35"/>
      <c r="OJM933" s="34"/>
      <c r="OJT933" s="35"/>
      <c r="OJU933" s="34"/>
      <c r="OKB933" s="35"/>
      <c r="OKC933" s="34"/>
      <c r="OKJ933" s="35"/>
      <c r="OKK933" s="34"/>
      <c r="OKR933" s="35"/>
      <c r="OKS933" s="34"/>
      <c r="OKZ933" s="35"/>
      <c r="OLA933" s="34"/>
      <c r="OLH933" s="35"/>
      <c r="OLI933" s="34"/>
      <c r="OLP933" s="35"/>
      <c r="OLQ933" s="34"/>
      <c r="OLX933" s="35"/>
      <c r="OLY933" s="34"/>
      <c r="OMF933" s="35"/>
      <c r="OMG933" s="34"/>
      <c r="OMN933" s="35"/>
      <c r="OMO933" s="34"/>
      <c r="OMV933" s="35"/>
      <c r="OMW933" s="34"/>
      <c r="OND933" s="35"/>
      <c r="ONE933" s="34"/>
      <c r="ONL933" s="35"/>
      <c r="ONM933" s="34"/>
      <c r="ONT933" s="35"/>
      <c r="ONU933" s="34"/>
      <c r="OOB933" s="35"/>
      <c r="OOC933" s="34"/>
      <c r="OOJ933" s="35"/>
      <c r="OOK933" s="34"/>
      <c r="OOR933" s="35"/>
      <c r="OOS933" s="34"/>
      <c r="OOZ933" s="35"/>
      <c r="OPA933" s="34"/>
      <c r="OPH933" s="35"/>
      <c r="OPI933" s="34"/>
      <c r="OPP933" s="35"/>
      <c r="OPQ933" s="34"/>
      <c r="OPX933" s="35"/>
      <c r="OPY933" s="34"/>
      <c r="OQF933" s="35"/>
      <c r="OQG933" s="34"/>
      <c r="OQN933" s="35"/>
      <c r="OQO933" s="34"/>
      <c r="OQV933" s="35"/>
      <c r="OQW933" s="34"/>
      <c r="ORD933" s="35"/>
      <c r="ORE933" s="34"/>
      <c r="ORL933" s="35"/>
      <c r="ORM933" s="34"/>
      <c r="ORT933" s="35"/>
      <c r="ORU933" s="34"/>
      <c r="OSB933" s="35"/>
      <c r="OSC933" s="34"/>
      <c r="OSJ933" s="35"/>
      <c r="OSK933" s="34"/>
      <c r="OSR933" s="35"/>
      <c r="OSS933" s="34"/>
      <c r="OSZ933" s="35"/>
      <c r="OTA933" s="34"/>
      <c r="OTH933" s="35"/>
      <c r="OTI933" s="34"/>
      <c r="OTP933" s="35"/>
      <c r="OTQ933" s="34"/>
      <c r="OTX933" s="35"/>
      <c r="OTY933" s="34"/>
      <c r="OUF933" s="35"/>
      <c r="OUG933" s="34"/>
      <c r="OUN933" s="35"/>
      <c r="OUO933" s="34"/>
      <c r="OUV933" s="35"/>
      <c r="OUW933" s="34"/>
      <c r="OVD933" s="35"/>
      <c r="OVE933" s="34"/>
      <c r="OVL933" s="35"/>
      <c r="OVM933" s="34"/>
      <c r="OVT933" s="35"/>
      <c r="OVU933" s="34"/>
      <c r="OWB933" s="35"/>
      <c r="OWC933" s="34"/>
      <c r="OWJ933" s="35"/>
      <c r="OWK933" s="34"/>
      <c r="OWR933" s="35"/>
      <c r="OWS933" s="34"/>
      <c r="OWZ933" s="35"/>
      <c r="OXA933" s="34"/>
      <c r="OXH933" s="35"/>
      <c r="OXI933" s="34"/>
      <c r="OXP933" s="35"/>
      <c r="OXQ933" s="34"/>
      <c r="OXX933" s="35"/>
      <c r="OXY933" s="34"/>
      <c r="OYF933" s="35"/>
      <c r="OYG933" s="34"/>
      <c r="OYN933" s="35"/>
      <c r="OYO933" s="34"/>
      <c r="OYV933" s="35"/>
      <c r="OYW933" s="34"/>
      <c r="OZD933" s="35"/>
      <c r="OZE933" s="34"/>
      <c r="OZL933" s="35"/>
      <c r="OZM933" s="34"/>
      <c r="OZT933" s="35"/>
      <c r="OZU933" s="34"/>
      <c r="PAB933" s="35"/>
      <c r="PAC933" s="34"/>
      <c r="PAJ933" s="35"/>
      <c r="PAK933" s="34"/>
      <c r="PAR933" s="35"/>
      <c r="PAS933" s="34"/>
      <c r="PAZ933" s="35"/>
      <c r="PBA933" s="34"/>
      <c r="PBH933" s="35"/>
      <c r="PBI933" s="34"/>
      <c r="PBP933" s="35"/>
      <c r="PBQ933" s="34"/>
      <c r="PBX933" s="35"/>
      <c r="PBY933" s="34"/>
      <c r="PCF933" s="35"/>
      <c r="PCG933" s="34"/>
      <c r="PCN933" s="35"/>
      <c r="PCO933" s="34"/>
      <c r="PCV933" s="35"/>
      <c r="PCW933" s="34"/>
      <c r="PDD933" s="35"/>
      <c r="PDE933" s="34"/>
      <c r="PDL933" s="35"/>
      <c r="PDM933" s="34"/>
      <c r="PDT933" s="35"/>
      <c r="PDU933" s="34"/>
      <c r="PEB933" s="35"/>
      <c r="PEC933" s="34"/>
      <c r="PEJ933" s="35"/>
      <c r="PEK933" s="34"/>
      <c r="PER933" s="35"/>
      <c r="PES933" s="34"/>
      <c r="PEZ933" s="35"/>
      <c r="PFA933" s="34"/>
      <c r="PFH933" s="35"/>
      <c r="PFI933" s="34"/>
      <c r="PFP933" s="35"/>
      <c r="PFQ933" s="34"/>
      <c r="PFX933" s="35"/>
      <c r="PFY933" s="34"/>
      <c r="PGF933" s="35"/>
      <c r="PGG933" s="34"/>
      <c r="PGN933" s="35"/>
      <c r="PGO933" s="34"/>
      <c r="PGV933" s="35"/>
      <c r="PGW933" s="34"/>
      <c r="PHD933" s="35"/>
      <c r="PHE933" s="34"/>
      <c r="PHL933" s="35"/>
      <c r="PHM933" s="34"/>
      <c r="PHT933" s="35"/>
      <c r="PHU933" s="34"/>
      <c r="PIB933" s="35"/>
      <c r="PIC933" s="34"/>
      <c r="PIJ933" s="35"/>
      <c r="PIK933" s="34"/>
      <c r="PIR933" s="35"/>
      <c r="PIS933" s="34"/>
      <c r="PIZ933" s="35"/>
      <c r="PJA933" s="34"/>
      <c r="PJH933" s="35"/>
      <c r="PJI933" s="34"/>
      <c r="PJP933" s="35"/>
      <c r="PJQ933" s="34"/>
      <c r="PJX933" s="35"/>
      <c r="PJY933" s="34"/>
      <c r="PKF933" s="35"/>
      <c r="PKG933" s="34"/>
      <c r="PKN933" s="35"/>
      <c r="PKO933" s="34"/>
      <c r="PKV933" s="35"/>
      <c r="PKW933" s="34"/>
      <c r="PLD933" s="35"/>
      <c r="PLE933" s="34"/>
      <c r="PLL933" s="35"/>
      <c r="PLM933" s="34"/>
      <c r="PLT933" s="35"/>
      <c r="PLU933" s="34"/>
      <c r="PMB933" s="35"/>
      <c r="PMC933" s="34"/>
      <c r="PMJ933" s="35"/>
      <c r="PMK933" s="34"/>
      <c r="PMR933" s="35"/>
      <c r="PMS933" s="34"/>
      <c r="PMZ933" s="35"/>
      <c r="PNA933" s="34"/>
      <c r="PNH933" s="35"/>
      <c r="PNI933" s="34"/>
      <c r="PNP933" s="35"/>
      <c r="PNQ933" s="34"/>
      <c r="PNX933" s="35"/>
      <c r="PNY933" s="34"/>
      <c r="POF933" s="35"/>
      <c r="POG933" s="34"/>
      <c r="PON933" s="35"/>
      <c r="POO933" s="34"/>
      <c r="POV933" s="35"/>
      <c r="POW933" s="34"/>
      <c r="PPD933" s="35"/>
      <c r="PPE933" s="34"/>
      <c r="PPL933" s="35"/>
      <c r="PPM933" s="34"/>
      <c r="PPT933" s="35"/>
      <c r="PPU933" s="34"/>
      <c r="PQB933" s="35"/>
      <c r="PQC933" s="34"/>
      <c r="PQJ933" s="35"/>
      <c r="PQK933" s="34"/>
      <c r="PQR933" s="35"/>
      <c r="PQS933" s="34"/>
      <c r="PQZ933" s="35"/>
      <c r="PRA933" s="34"/>
      <c r="PRH933" s="35"/>
      <c r="PRI933" s="34"/>
      <c r="PRP933" s="35"/>
      <c r="PRQ933" s="34"/>
      <c r="PRX933" s="35"/>
      <c r="PRY933" s="34"/>
      <c r="PSF933" s="35"/>
      <c r="PSG933" s="34"/>
      <c r="PSN933" s="35"/>
      <c r="PSO933" s="34"/>
      <c r="PSV933" s="35"/>
      <c r="PSW933" s="34"/>
      <c r="PTD933" s="35"/>
      <c r="PTE933" s="34"/>
      <c r="PTL933" s="35"/>
      <c r="PTM933" s="34"/>
      <c r="PTT933" s="35"/>
      <c r="PTU933" s="34"/>
      <c r="PUB933" s="35"/>
      <c r="PUC933" s="34"/>
      <c r="PUJ933" s="35"/>
      <c r="PUK933" s="34"/>
      <c r="PUR933" s="35"/>
      <c r="PUS933" s="34"/>
      <c r="PUZ933" s="35"/>
      <c r="PVA933" s="34"/>
      <c r="PVH933" s="35"/>
      <c r="PVI933" s="34"/>
      <c r="PVP933" s="35"/>
      <c r="PVQ933" s="34"/>
      <c r="PVX933" s="35"/>
      <c r="PVY933" s="34"/>
      <c r="PWF933" s="35"/>
      <c r="PWG933" s="34"/>
      <c r="PWN933" s="35"/>
      <c r="PWO933" s="34"/>
      <c r="PWV933" s="35"/>
      <c r="PWW933" s="34"/>
      <c r="PXD933" s="35"/>
      <c r="PXE933" s="34"/>
      <c r="PXL933" s="35"/>
      <c r="PXM933" s="34"/>
      <c r="PXT933" s="35"/>
      <c r="PXU933" s="34"/>
      <c r="PYB933" s="35"/>
      <c r="PYC933" s="34"/>
      <c r="PYJ933" s="35"/>
      <c r="PYK933" s="34"/>
      <c r="PYR933" s="35"/>
      <c r="PYS933" s="34"/>
      <c r="PYZ933" s="35"/>
      <c r="PZA933" s="34"/>
      <c r="PZH933" s="35"/>
      <c r="PZI933" s="34"/>
      <c r="PZP933" s="35"/>
      <c r="PZQ933" s="34"/>
      <c r="PZX933" s="35"/>
      <c r="PZY933" s="34"/>
      <c r="QAF933" s="35"/>
      <c r="QAG933" s="34"/>
      <c r="QAN933" s="35"/>
      <c r="QAO933" s="34"/>
      <c r="QAV933" s="35"/>
      <c r="QAW933" s="34"/>
      <c r="QBD933" s="35"/>
      <c r="QBE933" s="34"/>
      <c r="QBL933" s="35"/>
      <c r="QBM933" s="34"/>
      <c r="QBT933" s="35"/>
      <c r="QBU933" s="34"/>
      <c r="QCB933" s="35"/>
      <c r="QCC933" s="34"/>
      <c r="QCJ933" s="35"/>
      <c r="QCK933" s="34"/>
      <c r="QCR933" s="35"/>
      <c r="QCS933" s="34"/>
      <c r="QCZ933" s="35"/>
      <c r="QDA933" s="34"/>
      <c r="QDH933" s="35"/>
      <c r="QDI933" s="34"/>
      <c r="QDP933" s="35"/>
      <c r="QDQ933" s="34"/>
      <c r="QDX933" s="35"/>
      <c r="QDY933" s="34"/>
      <c r="QEF933" s="35"/>
      <c r="QEG933" s="34"/>
      <c r="QEN933" s="35"/>
      <c r="QEO933" s="34"/>
      <c r="QEV933" s="35"/>
      <c r="QEW933" s="34"/>
      <c r="QFD933" s="35"/>
      <c r="QFE933" s="34"/>
      <c r="QFL933" s="35"/>
      <c r="QFM933" s="34"/>
      <c r="QFT933" s="35"/>
      <c r="QFU933" s="34"/>
      <c r="QGB933" s="35"/>
      <c r="QGC933" s="34"/>
      <c r="QGJ933" s="35"/>
      <c r="QGK933" s="34"/>
      <c r="QGR933" s="35"/>
      <c r="QGS933" s="34"/>
      <c r="QGZ933" s="35"/>
      <c r="QHA933" s="34"/>
      <c r="QHH933" s="35"/>
      <c r="QHI933" s="34"/>
      <c r="QHP933" s="35"/>
      <c r="QHQ933" s="34"/>
      <c r="QHX933" s="35"/>
      <c r="QHY933" s="34"/>
      <c r="QIF933" s="35"/>
      <c r="QIG933" s="34"/>
      <c r="QIN933" s="35"/>
      <c r="QIO933" s="34"/>
      <c r="QIV933" s="35"/>
      <c r="QIW933" s="34"/>
      <c r="QJD933" s="35"/>
      <c r="QJE933" s="34"/>
      <c r="QJL933" s="35"/>
      <c r="QJM933" s="34"/>
      <c r="QJT933" s="35"/>
      <c r="QJU933" s="34"/>
      <c r="QKB933" s="35"/>
      <c r="QKC933" s="34"/>
      <c r="QKJ933" s="35"/>
      <c r="QKK933" s="34"/>
      <c r="QKR933" s="35"/>
      <c r="QKS933" s="34"/>
      <c r="QKZ933" s="35"/>
      <c r="QLA933" s="34"/>
      <c r="QLH933" s="35"/>
      <c r="QLI933" s="34"/>
      <c r="QLP933" s="35"/>
      <c r="QLQ933" s="34"/>
      <c r="QLX933" s="35"/>
      <c r="QLY933" s="34"/>
      <c r="QMF933" s="35"/>
      <c r="QMG933" s="34"/>
      <c r="QMN933" s="35"/>
      <c r="QMO933" s="34"/>
      <c r="QMV933" s="35"/>
      <c r="QMW933" s="34"/>
      <c r="QND933" s="35"/>
      <c r="QNE933" s="34"/>
      <c r="QNL933" s="35"/>
      <c r="QNM933" s="34"/>
      <c r="QNT933" s="35"/>
      <c r="QNU933" s="34"/>
      <c r="QOB933" s="35"/>
      <c r="QOC933" s="34"/>
      <c r="QOJ933" s="35"/>
      <c r="QOK933" s="34"/>
      <c r="QOR933" s="35"/>
      <c r="QOS933" s="34"/>
      <c r="QOZ933" s="35"/>
      <c r="QPA933" s="34"/>
      <c r="QPH933" s="35"/>
      <c r="QPI933" s="34"/>
      <c r="QPP933" s="35"/>
      <c r="QPQ933" s="34"/>
      <c r="QPX933" s="35"/>
      <c r="QPY933" s="34"/>
      <c r="QQF933" s="35"/>
      <c r="QQG933" s="34"/>
      <c r="QQN933" s="35"/>
      <c r="QQO933" s="34"/>
      <c r="QQV933" s="35"/>
      <c r="QQW933" s="34"/>
      <c r="QRD933" s="35"/>
      <c r="QRE933" s="34"/>
      <c r="QRL933" s="35"/>
      <c r="QRM933" s="34"/>
      <c r="QRT933" s="35"/>
      <c r="QRU933" s="34"/>
      <c r="QSB933" s="35"/>
      <c r="QSC933" s="34"/>
      <c r="QSJ933" s="35"/>
      <c r="QSK933" s="34"/>
      <c r="QSR933" s="35"/>
      <c r="QSS933" s="34"/>
      <c r="QSZ933" s="35"/>
      <c r="QTA933" s="34"/>
      <c r="QTH933" s="35"/>
      <c r="QTI933" s="34"/>
      <c r="QTP933" s="35"/>
      <c r="QTQ933" s="34"/>
      <c r="QTX933" s="35"/>
      <c r="QTY933" s="34"/>
      <c r="QUF933" s="35"/>
      <c r="QUG933" s="34"/>
      <c r="QUN933" s="35"/>
      <c r="QUO933" s="34"/>
      <c r="QUV933" s="35"/>
      <c r="QUW933" s="34"/>
      <c r="QVD933" s="35"/>
      <c r="QVE933" s="34"/>
      <c r="QVL933" s="35"/>
      <c r="QVM933" s="34"/>
      <c r="QVT933" s="35"/>
      <c r="QVU933" s="34"/>
      <c r="QWB933" s="35"/>
      <c r="QWC933" s="34"/>
      <c r="QWJ933" s="35"/>
      <c r="QWK933" s="34"/>
      <c r="QWR933" s="35"/>
      <c r="QWS933" s="34"/>
      <c r="QWZ933" s="35"/>
      <c r="QXA933" s="34"/>
      <c r="QXH933" s="35"/>
      <c r="QXI933" s="34"/>
      <c r="QXP933" s="35"/>
      <c r="QXQ933" s="34"/>
      <c r="QXX933" s="35"/>
      <c r="QXY933" s="34"/>
      <c r="QYF933" s="35"/>
      <c r="QYG933" s="34"/>
      <c r="QYN933" s="35"/>
      <c r="QYO933" s="34"/>
      <c r="QYV933" s="35"/>
      <c r="QYW933" s="34"/>
      <c r="QZD933" s="35"/>
      <c r="QZE933" s="34"/>
      <c r="QZL933" s="35"/>
      <c r="QZM933" s="34"/>
      <c r="QZT933" s="35"/>
      <c r="QZU933" s="34"/>
      <c r="RAB933" s="35"/>
      <c r="RAC933" s="34"/>
      <c r="RAJ933" s="35"/>
      <c r="RAK933" s="34"/>
      <c r="RAR933" s="35"/>
      <c r="RAS933" s="34"/>
      <c r="RAZ933" s="35"/>
      <c r="RBA933" s="34"/>
      <c r="RBH933" s="35"/>
      <c r="RBI933" s="34"/>
      <c r="RBP933" s="35"/>
      <c r="RBQ933" s="34"/>
      <c r="RBX933" s="35"/>
      <c r="RBY933" s="34"/>
      <c r="RCF933" s="35"/>
      <c r="RCG933" s="34"/>
      <c r="RCN933" s="35"/>
      <c r="RCO933" s="34"/>
      <c r="RCV933" s="35"/>
      <c r="RCW933" s="34"/>
      <c r="RDD933" s="35"/>
      <c r="RDE933" s="34"/>
      <c r="RDL933" s="35"/>
      <c r="RDM933" s="34"/>
      <c r="RDT933" s="35"/>
      <c r="RDU933" s="34"/>
      <c r="REB933" s="35"/>
      <c r="REC933" s="34"/>
      <c r="REJ933" s="35"/>
      <c r="REK933" s="34"/>
      <c r="RER933" s="35"/>
      <c r="RES933" s="34"/>
      <c r="REZ933" s="35"/>
      <c r="RFA933" s="34"/>
      <c r="RFH933" s="35"/>
      <c r="RFI933" s="34"/>
      <c r="RFP933" s="35"/>
      <c r="RFQ933" s="34"/>
      <c r="RFX933" s="35"/>
      <c r="RFY933" s="34"/>
      <c r="RGF933" s="35"/>
      <c r="RGG933" s="34"/>
      <c r="RGN933" s="35"/>
      <c r="RGO933" s="34"/>
      <c r="RGV933" s="35"/>
      <c r="RGW933" s="34"/>
      <c r="RHD933" s="35"/>
      <c r="RHE933" s="34"/>
      <c r="RHL933" s="35"/>
      <c r="RHM933" s="34"/>
      <c r="RHT933" s="35"/>
      <c r="RHU933" s="34"/>
      <c r="RIB933" s="35"/>
      <c r="RIC933" s="34"/>
      <c r="RIJ933" s="35"/>
      <c r="RIK933" s="34"/>
      <c r="RIR933" s="35"/>
      <c r="RIS933" s="34"/>
      <c r="RIZ933" s="35"/>
      <c r="RJA933" s="34"/>
      <c r="RJH933" s="35"/>
      <c r="RJI933" s="34"/>
      <c r="RJP933" s="35"/>
      <c r="RJQ933" s="34"/>
      <c r="RJX933" s="35"/>
      <c r="RJY933" s="34"/>
      <c r="RKF933" s="35"/>
      <c r="RKG933" s="34"/>
      <c r="RKN933" s="35"/>
      <c r="RKO933" s="34"/>
      <c r="RKV933" s="35"/>
      <c r="RKW933" s="34"/>
      <c r="RLD933" s="35"/>
      <c r="RLE933" s="34"/>
      <c r="RLL933" s="35"/>
      <c r="RLM933" s="34"/>
      <c r="RLT933" s="35"/>
      <c r="RLU933" s="34"/>
      <c r="RMB933" s="35"/>
      <c r="RMC933" s="34"/>
      <c r="RMJ933" s="35"/>
      <c r="RMK933" s="34"/>
      <c r="RMR933" s="35"/>
      <c r="RMS933" s="34"/>
      <c r="RMZ933" s="35"/>
      <c r="RNA933" s="34"/>
      <c r="RNH933" s="35"/>
      <c r="RNI933" s="34"/>
      <c r="RNP933" s="35"/>
      <c r="RNQ933" s="34"/>
      <c r="RNX933" s="35"/>
      <c r="RNY933" s="34"/>
      <c r="ROF933" s="35"/>
      <c r="ROG933" s="34"/>
      <c r="RON933" s="35"/>
      <c r="ROO933" s="34"/>
      <c r="ROV933" s="35"/>
      <c r="ROW933" s="34"/>
      <c r="RPD933" s="35"/>
      <c r="RPE933" s="34"/>
      <c r="RPL933" s="35"/>
      <c r="RPM933" s="34"/>
      <c r="RPT933" s="35"/>
      <c r="RPU933" s="34"/>
      <c r="RQB933" s="35"/>
      <c r="RQC933" s="34"/>
      <c r="RQJ933" s="35"/>
      <c r="RQK933" s="34"/>
      <c r="RQR933" s="35"/>
      <c r="RQS933" s="34"/>
      <c r="RQZ933" s="35"/>
      <c r="RRA933" s="34"/>
      <c r="RRH933" s="35"/>
      <c r="RRI933" s="34"/>
      <c r="RRP933" s="35"/>
      <c r="RRQ933" s="34"/>
      <c r="RRX933" s="35"/>
      <c r="RRY933" s="34"/>
      <c r="RSF933" s="35"/>
      <c r="RSG933" s="34"/>
      <c r="RSN933" s="35"/>
      <c r="RSO933" s="34"/>
      <c r="RSV933" s="35"/>
      <c r="RSW933" s="34"/>
      <c r="RTD933" s="35"/>
      <c r="RTE933" s="34"/>
      <c r="RTL933" s="35"/>
      <c r="RTM933" s="34"/>
      <c r="RTT933" s="35"/>
      <c r="RTU933" s="34"/>
      <c r="RUB933" s="35"/>
      <c r="RUC933" s="34"/>
      <c r="RUJ933" s="35"/>
      <c r="RUK933" s="34"/>
      <c r="RUR933" s="35"/>
      <c r="RUS933" s="34"/>
      <c r="RUZ933" s="35"/>
      <c r="RVA933" s="34"/>
      <c r="RVH933" s="35"/>
      <c r="RVI933" s="34"/>
      <c r="RVP933" s="35"/>
      <c r="RVQ933" s="34"/>
      <c r="RVX933" s="35"/>
      <c r="RVY933" s="34"/>
      <c r="RWF933" s="35"/>
      <c r="RWG933" s="34"/>
      <c r="RWN933" s="35"/>
      <c r="RWO933" s="34"/>
      <c r="RWV933" s="35"/>
      <c r="RWW933" s="34"/>
      <c r="RXD933" s="35"/>
      <c r="RXE933" s="34"/>
      <c r="RXL933" s="35"/>
      <c r="RXM933" s="34"/>
      <c r="RXT933" s="35"/>
      <c r="RXU933" s="34"/>
      <c r="RYB933" s="35"/>
      <c r="RYC933" s="34"/>
      <c r="RYJ933" s="35"/>
      <c r="RYK933" s="34"/>
      <c r="RYR933" s="35"/>
      <c r="RYS933" s="34"/>
      <c r="RYZ933" s="35"/>
      <c r="RZA933" s="34"/>
      <c r="RZH933" s="35"/>
      <c r="RZI933" s="34"/>
      <c r="RZP933" s="35"/>
      <c r="RZQ933" s="34"/>
      <c r="RZX933" s="35"/>
      <c r="RZY933" s="34"/>
      <c r="SAF933" s="35"/>
      <c r="SAG933" s="34"/>
      <c r="SAN933" s="35"/>
      <c r="SAO933" s="34"/>
      <c r="SAV933" s="35"/>
      <c r="SAW933" s="34"/>
      <c r="SBD933" s="35"/>
      <c r="SBE933" s="34"/>
      <c r="SBL933" s="35"/>
      <c r="SBM933" s="34"/>
      <c r="SBT933" s="35"/>
      <c r="SBU933" s="34"/>
      <c r="SCB933" s="35"/>
      <c r="SCC933" s="34"/>
      <c r="SCJ933" s="35"/>
      <c r="SCK933" s="34"/>
      <c r="SCR933" s="35"/>
      <c r="SCS933" s="34"/>
      <c r="SCZ933" s="35"/>
      <c r="SDA933" s="34"/>
      <c r="SDH933" s="35"/>
      <c r="SDI933" s="34"/>
      <c r="SDP933" s="35"/>
      <c r="SDQ933" s="34"/>
      <c r="SDX933" s="35"/>
      <c r="SDY933" s="34"/>
      <c r="SEF933" s="35"/>
      <c r="SEG933" s="34"/>
      <c r="SEN933" s="35"/>
      <c r="SEO933" s="34"/>
      <c r="SEV933" s="35"/>
      <c r="SEW933" s="34"/>
      <c r="SFD933" s="35"/>
      <c r="SFE933" s="34"/>
      <c r="SFL933" s="35"/>
      <c r="SFM933" s="34"/>
      <c r="SFT933" s="35"/>
      <c r="SFU933" s="34"/>
      <c r="SGB933" s="35"/>
      <c r="SGC933" s="34"/>
      <c r="SGJ933" s="35"/>
      <c r="SGK933" s="34"/>
      <c r="SGR933" s="35"/>
      <c r="SGS933" s="34"/>
      <c r="SGZ933" s="35"/>
      <c r="SHA933" s="34"/>
      <c r="SHH933" s="35"/>
      <c r="SHI933" s="34"/>
      <c r="SHP933" s="35"/>
      <c r="SHQ933" s="34"/>
      <c r="SHX933" s="35"/>
      <c r="SHY933" s="34"/>
      <c r="SIF933" s="35"/>
      <c r="SIG933" s="34"/>
      <c r="SIN933" s="35"/>
      <c r="SIO933" s="34"/>
      <c r="SIV933" s="35"/>
      <c r="SIW933" s="34"/>
      <c r="SJD933" s="35"/>
      <c r="SJE933" s="34"/>
      <c r="SJL933" s="35"/>
      <c r="SJM933" s="34"/>
      <c r="SJT933" s="35"/>
      <c r="SJU933" s="34"/>
      <c r="SKB933" s="35"/>
      <c r="SKC933" s="34"/>
      <c r="SKJ933" s="35"/>
      <c r="SKK933" s="34"/>
      <c r="SKR933" s="35"/>
      <c r="SKS933" s="34"/>
      <c r="SKZ933" s="35"/>
      <c r="SLA933" s="34"/>
      <c r="SLH933" s="35"/>
      <c r="SLI933" s="34"/>
      <c r="SLP933" s="35"/>
      <c r="SLQ933" s="34"/>
      <c r="SLX933" s="35"/>
      <c r="SLY933" s="34"/>
      <c r="SMF933" s="35"/>
      <c r="SMG933" s="34"/>
      <c r="SMN933" s="35"/>
      <c r="SMO933" s="34"/>
      <c r="SMV933" s="35"/>
      <c r="SMW933" s="34"/>
      <c r="SND933" s="35"/>
      <c r="SNE933" s="34"/>
      <c r="SNL933" s="35"/>
      <c r="SNM933" s="34"/>
      <c r="SNT933" s="35"/>
      <c r="SNU933" s="34"/>
      <c r="SOB933" s="35"/>
      <c r="SOC933" s="34"/>
      <c r="SOJ933" s="35"/>
      <c r="SOK933" s="34"/>
      <c r="SOR933" s="35"/>
      <c r="SOS933" s="34"/>
      <c r="SOZ933" s="35"/>
      <c r="SPA933" s="34"/>
      <c r="SPH933" s="35"/>
      <c r="SPI933" s="34"/>
      <c r="SPP933" s="35"/>
      <c r="SPQ933" s="34"/>
      <c r="SPX933" s="35"/>
      <c r="SPY933" s="34"/>
      <c r="SQF933" s="35"/>
      <c r="SQG933" s="34"/>
      <c r="SQN933" s="35"/>
      <c r="SQO933" s="34"/>
      <c r="SQV933" s="35"/>
      <c r="SQW933" s="34"/>
      <c r="SRD933" s="35"/>
      <c r="SRE933" s="34"/>
      <c r="SRL933" s="35"/>
      <c r="SRM933" s="34"/>
      <c r="SRT933" s="35"/>
      <c r="SRU933" s="34"/>
      <c r="SSB933" s="35"/>
      <c r="SSC933" s="34"/>
      <c r="SSJ933" s="35"/>
      <c r="SSK933" s="34"/>
      <c r="SSR933" s="35"/>
      <c r="SSS933" s="34"/>
      <c r="SSZ933" s="35"/>
      <c r="STA933" s="34"/>
      <c r="STH933" s="35"/>
      <c r="STI933" s="34"/>
      <c r="STP933" s="35"/>
      <c r="STQ933" s="34"/>
      <c r="STX933" s="35"/>
      <c r="STY933" s="34"/>
      <c r="SUF933" s="35"/>
      <c r="SUG933" s="34"/>
      <c r="SUN933" s="35"/>
      <c r="SUO933" s="34"/>
      <c r="SUV933" s="35"/>
      <c r="SUW933" s="34"/>
      <c r="SVD933" s="35"/>
      <c r="SVE933" s="34"/>
      <c r="SVL933" s="35"/>
      <c r="SVM933" s="34"/>
      <c r="SVT933" s="35"/>
      <c r="SVU933" s="34"/>
      <c r="SWB933" s="35"/>
      <c r="SWC933" s="34"/>
      <c r="SWJ933" s="35"/>
      <c r="SWK933" s="34"/>
      <c r="SWR933" s="35"/>
      <c r="SWS933" s="34"/>
      <c r="SWZ933" s="35"/>
      <c r="SXA933" s="34"/>
      <c r="SXH933" s="35"/>
      <c r="SXI933" s="34"/>
      <c r="SXP933" s="35"/>
      <c r="SXQ933" s="34"/>
      <c r="SXX933" s="35"/>
      <c r="SXY933" s="34"/>
      <c r="SYF933" s="35"/>
      <c r="SYG933" s="34"/>
      <c r="SYN933" s="35"/>
      <c r="SYO933" s="34"/>
      <c r="SYV933" s="35"/>
      <c r="SYW933" s="34"/>
      <c r="SZD933" s="35"/>
      <c r="SZE933" s="34"/>
      <c r="SZL933" s="35"/>
      <c r="SZM933" s="34"/>
      <c r="SZT933" s="35"/>
      <c r="SZU933" s="34"/>
      <c r="TAB933" s="35"/>
      <c r="TAC933" s="34"/>
      <c r="TAJ933" s="35"/>
      <c r="TAK933" s="34"/>
      <c r="TAR933" s="35"/>
      <c r="TAS933" s="34"/>
      <c r="TAZ933" s="35"/>
      <c r="TBA933" s="34"/>
      <c r="TBH933" s="35"/>
      <c r="TBI933" s="34"/>
      <c r="TBP933" s="35"/>
      <c r="TBQ933" s="34"/>
      <c r="TBX933" s="35"/>
      <c r="TBY933" s="34"/>
      <c r="TCF933" s="35"/>
      <c r="TCG933" s="34"/>
      <c r="TCN933" s="35"/>
      <c r="TCO933" s="34"/>
      <c r="TCV933" s="35"/>
      <c r="TCW933" s="34"/>
      <c r="TDD933" s="35"/>
      <c r="TDE933" s="34"/>
      <c r="TDL933" s="35"/>
      <c r="TDM933" s="34"/>
      <c r="TDT933" s="35"/>
      <c r="TDU933" s="34"/>
      <c r="TEB933" s="35"/>
      <c r="TEC933" s="34"/>
      <c r="TEJ933" s="35"/>
      <c r="TEK933" s="34"/>
      <c r="TER933" s="35"/>
      <c r="TES933" s="34"/>
      <c r="TEZ933" s="35"/>
      <c r="TFA933" s="34"/>
      <c r="TFH933" s="35"/>
      <c r="TFI933" s="34"/>
      <c r="TFP933" s="35"/>
      <c r="TFQ933" s="34"/>
      <c r="TFX933" s="35"/>
      <c r="TFY933" s="34"/>
      <c r="TGF933" s="35"/>
      <c r="TGG933" s="34"/>
      <c r="TGN933" s="35"/>
      <c r="TGO933" s="34"/>
      <c r="TGV933" s="35"/>
      <c r="TGW933" s="34"/>
      <c r="THD933" s="35"/>
      <c r="THE933" s="34"/>
      <c r="THL933" s="35"/>
      <c r="THM933" s="34"/>
      <c r="THT933" s="35"/>
      <c r="THU933" s="34"/>
      <c r="TIB933" s="35"/>
      <c r="TIC933" s="34"/>
      <c r="TIJ933" s="35"/>
      <c r="TIK933" s="34"/>
      <c r="TIR933" s="35"/>
      <c r="TIS933" s="34"/>
      <c r="TIZ933" s="35"/>
      <c r="TJA933" s="34"/>
      <c r="TJH933" s="35"/>
      <c r="TJI933" s="34"/>
      <c r="TJP933" s="35"/>
      <c r="TJQ933" s="34"/>
      <c r="TJX933" s="35"/>
      <c r="TJY933" s="34"/>
      <c r="TKF933" s="35"/>
      <c r="TKG933" s="34"/>
      <c r="TKN933" s="35"/>
      <c r="TKO933" s="34"/>
      <c r="TKV933" s="35"/>
      <c r="TKW933" s="34"/>
      <c r="TLD933" s="35"/>
      <c r="TLE933" s="34"/>
      <c r="TLL933" s="35"/>
      <c r="TLM933" s="34"/>
      <c r="TLT933" s="35"/>
      <c r="TLU933" s="34"/>
      <c r="TMB933" s="35"/>
      <c r="TMC933" s="34"/>
      <c r="TMJ933" s="35"/>
      <c r="TMK933" s="34"/>
      <c r="TMR933" s="35"/>
      <c r="TMS933" s="34"/>
      <c r="TMZ933" s="35"/>
      <c r="TNA933" s="34"/>
      <c r="TNH933" s="35"/>
      <c r="TNI933" s="34"/>
      <c r="TNP933" s="35"/>
      <c r="TNQ933" s="34"/>
      <c r="TNX933" s="35"/>
      <c r="TNY933" s="34"/>
      <c r="TOF933" s="35"/>
      <c r="TOG933" s="34"/>
      <c r="TON933" s="35"/>
      <c r="TOO933" s="34"/>
      <c r="TOV933" s="35"/>
      <c r="TOW933" s="34"/>
      <c r="TPD933" s="35"/>
      <c r="TPE933" s="34"/>
      <c r="TPL933" s="35"/>
      <c r="TPM933" s="34"/>
      <c r="TPT933" s="35"/>
      <c r="TPU933" s="34"/>
      <c r="TQB933" s="35"/>
      <c r="TQC933" s="34"/>
      <c r="TQJ933" s="35"/>
      <c r="TQK933" s="34"/>
      <c r="TQR933" s="35"/>
      <c r="TQS933" s="34"/>
      <c r="TQZ933" s="35"/>
      <c r="TRA933" s="34"/>
      <c r="TRH933" s="35"/>
      <c r="TRI933" s="34"/>
      <c r="TRP933" s="35"/>
      <c r="TRQ933" s="34"/>
      <c r="TRX933" s="35"/>
      <c r="TRY933" s="34"/>
      <c r="TSF933" s="35"/>
      <c r="TSG933" s="34"/>
      <c r="TSN933" s="35"/>
      <c r="TSO933" s="34"/>
      <c r="TSV933" s="35"/>
      <c r="TSW933" s="34"/>
      <c r="TTD933" s="35"/>
      <c r="TTE933" s="34"/>
      <c r="TTL933" s="35"/>
      <c r="TTM933" s="34"/>
      <c r="TTT933" s="35"/>
      <c r="TTU933" s="34"/>
      <c r="TUB933" s="35"/>
      <c r="TUC933" s="34"/>
      <c r="TUJ933" s="35"/>
      <c r="TUK933" s="34"/>
      <c r="TUR933" s="35"/>
      <c r="TUS933" s="34"/>
      <c r="TUZ933" s="35"/>
      <c r="TVA933" s="34"/>
      <c r="TVH933" s="35"/>
      <c r="TVI933" s="34"/>
      <c r="TVP933" s="35"/>
      <c r="TVQ933" s="34"/>
      <c r="TVX933" s="35"/>
      <c r="TVY933" s="34"/>
      <c r="TWF933" s="35"/>
      <c r="TWG933" s="34"/>
      <c r="TWN933" s="35"/>
      <c r="TWO933" s="34"/>
      <c r="TWV933" s="35"/>
      <c r="TWW933" s="34"/>
      <c r="TXD933" s="35"/>
      <c r="TXE933" s="34"/>
      <c r="TXL933" s="35"/>
      <c r="TXM933" s="34"/>
      <c r="TXT933" s="35"/>
      <c r="TXU933" s="34"/>
      <c r="TYB933" s="35"/>
      <c r="TYC933" s="34"/>
      <c r="TYJ933" s="35"/>
      <c r="TYK933" s="34"/>
      <c r="TYR933" s="35"/>
      <c r="TYS933" s="34"/>
      <c r="TYZ933" s="35"/>
      <c r="TZA933" s="34"/>
      <c r="TZH933" s="35"/>
      <c r="TZI933" s="34"/>
      <c r="TZP933" s="35"/>
      <c r="TZQ933" s="34"/>
      <c r="TZX933" s="35"/>
      <c r="TZY933" s="34"/>
      <c r="UAF933" s="35"/>
      <c r="UAG933" s="34"/>
      <c r="UAN933" s="35"/>
      <c r="UAO933" s="34"/>
      <c r="UAV933" s="35"/>
      <c r="UAW933" s="34"/>
      <c r="UBD933" s="35"/>
      <c r="UBE933" s="34"/>
      <c r="UBL933" s="35"/>
      <c r="UBM933" s="34"/>
      <c r="UBT933" s="35"/>
      <c r="UBU933" s="34"/>
      <c r="UCB933" s="35"/>
      <c r="UCC933" s="34"/>
      <c r="UCJ933" s="35"/>
      <c r="UCK933" s="34"/>
      <c r="UCR933" s="35"/>
      <c r="UCS933" s="34"/>
      <c r="UCZ933" s="35"/>
      <c r="UDA933" s="34"/>
      <c r="UDH933" s="35"/>
      <c r="UDI933" s="34"/>
      <c r="UDP933" s="35"/>
      <c r="UDQ933" s="34"/>
      <c r="UDX933" s="35"/>
      <c r="UDY933" s="34"/>
      <c r="UEF933" s="35"/>
      <c r="UEG933" s="34"/>
      <c r="UEN933" s="35"/>
      <c r="UEO933" s="34"/>
      <c r="UEV933" s="35"/>
      <c r="UEW933" s="34"/>
      <c r="UFD933" s="35"/>
      <c r="UFE933" s="34"/>
      <c r="UFL933" s="35"/>
      <c r="UFM933" s="34"/>
      <c r="UFT933" s="35"/>
      <c r="UFU933" s="34"/>
      <c r="UGB933" s="35"/>
      <c r="UGC933" s="34"/>
      <c r="UGJ933" s="35"/>
      <c r="UGK933" s="34"/>
      <c r="UGR933" s="35"/>
      <c r="UGS933" s="34"/>
      <c r="UGZ933" s="35"/>
      <c r="UHA933" s="34"/>
      <c r="UHH933" s="35"/>
      <c r="UHI933" s="34"/>
      <c r="UHP933" s="35"/>
      <c r="UHQ933" s="34"/>
      <c r="UHX933" s="35"/>
      <c r="UHY933" s="34"/>
      <c r="UIF933" s="35"/>
      <c r="UIG933" s="34"/>
      <c r="UIN933" s="35"/>
      <c r="UIO933" s="34"/>
      <c r="UIV933" s="35"/>
      <c r="UIW933" s="34"/>
      <c r="UJD933" s="35"/>
      <c r="UJE933" s="34"/>
      <c r="UJL933" s="35"/>
      <c r="UJM933" s="34"/>
      <c r="UJT933" s="35"/>
      <c r="UJU933" s="34"/>
      <c r="UKB933" s="35"/>
      <c r="UKC933" s="34"/>
      <c r="UKJ933" s="35"/>
      <c r="UKK933" s="34"/>
      <c r="UKR933" s="35"/>
      <c r="UKS933" s="34"/>
      <c r="UKZ933" s="35"/>
      <c r="ULA933" s="34"/>
      <c r="ULH933" s="35"/>
      <c r="ULI933" s="34"/>
      <c r="ULP933" s="35"/>
      <c r="ULQ933" s="34"/>
      <c r="ULX933" s="35"/>
      <c r="ULY933" s="34"/>
      <c r="UMF933" s="35"/>
      <c r="UMG933" s="34"/>
      <c r="UMN933" s="35"/>
      <c r="UMO933" s="34"/>
      <c r="UMV933" s="35"/>
      <c r="UMW933" s="34"/>
      <c r="UND933" s="35"/>
      <c r="UNE933" s="34"/>
      <c r="UNL933" s="35"/>
      <c r="UNM933" s="34"/>
      <c r="UNT933" s="35"/>
      <c r="UNU933" s="34"/>
      <c r="UOB933" s="35"/>
      <c r="UOC933" s="34"/>
      <c r="UOJ933" s="35"/>
      <c r="UOK933" s="34"/>
      <c r="UOR933" s="35"/>
      <c r="UOS933" s="34"/>
      <c r="UOZ933" s="35"/>
      <c r="UPA933" s="34"/>
      <c r="UPH933" s="35"/>
      <c r="UPI933" s="34"/>
      <c r="UPP933" s="35"/>
      <c r="UPQ933" s="34"/>
      <c r="UPX933" s="35"/>
      <c r="UPY933" s="34"/>
      <c r="UQF933" s="35"/>
      <c r="UQG933" s="34"/>
      <c r="UQN933" s="35"/>
      <c r="UQO933" s="34"/>
      <c r="UQV933" s="35"/>
      <c r="UQW933" s="34"/>
      <c r="URD933" s="35"/>
      <c r="URE933" s="34"/>
      <c r="URL933" s="35"/>
      <c r="URM933" s="34"/>
      <c r="URT933" s="35"/>
      <c r="URU933" s="34"/>
      <c r="USB933" s="35"/>
      <c r="USC933" s="34"/>
      <c r="USJ933" s="35"/>
      <c r="USK933" s="34"/>
      <c r="USR933" s="35"/>
      <c r="USS933" s="34"/>
      <c r="USZ933" s="35"/>
      <c r="UTA933" s="34"/>
      <c r="UTH933" s="35"/>
      <c r="UTI933" s="34"/>
      <c r="UTP933" s="35"/>
      <c r="UTQ933" s="34"/>
      <c r="UTX933" s="35"/>
      <c r="UTY933" s="34"/>
      <c r="UUF933" s="35"/>
      <c r="UUG933" s="34"/>
      <c r="UUN933" s="35"/>
      <c r="UUO933" s="34"/>
      <c r="UUV933" s="35"/>
      <c r="UUW933" s="34"/>
      <c r="UVD933" s="35"/>
      <c r="UVE933" s="34"/>
      <c r="UVL933" s="35"/>
      <c r="UVM933" s="34"/>
      <c r="UVT933" s="35"/>
      <c r="UVU933" s="34"/>
      <c r="UWB933" s="35"/>
      <c r="UWC933" s="34"/>
      <c r="UWJ933" s="35"/>
      <c r="UWK933" s="34"/>
      <c r="UWR933" s="35"/>
      <c r="UWS933" s="34"/>
      <c r="UWZ933" s="35"/>
      <c r="UXA933" s="34"/>
      <c r="UXH933" s="35"/>
      <c r="UXI933" s="34"/>
      <c r="UXP933" s="35"/>
      <c r="UXQ933" s="34"/>
      <c r="UXX933" s="35"/>
      <c r="UXY933" s="34"/>
      <c r="UYF933" s="35"/>
      <c r="UYG933" s="34"/>
      <c r="UYN933" s="35"/>
      <c r="UYO933" s="34"/>
      <c r="UYV933" s="35"/>
      <c r="UYW933" s="34"/>
      <c r="UZD933" s="35"/>
      <c r="UZE933" s="34"/>
      <c r="UZL933" s="35"/>
      <c r="UZM933" s="34"/>
      <c r="UZT933" s="35"/>
      <c r="UZU933" s="34"/>
      <c r="VAB933" s="35"/>
      <c r="VAC933" s="34"/>
      <c r="VAJ933" s="35"/>
      <c r="VAK933" s="34"/>
      <c r="VAR933" s="35"/>
      <c r="VAS933" s="34"/>
      <c r="VAZ933" s="35"/>
      <c r="VBA933" s="34"/>
      <c r="VBH933" s="35"/>
      <c r="VBI933" s="34"/>
      <c r="VBP933" s="35"/>
      <c r="VBQ933" s="34"/>
      <c r="VBX933" s="35"/>
      <c r="VBY933" s="34"/>
      <c r="VCF933" s="35"/>
      <c r="VCG933" s="34"/>
      <c r="VCN933" s="35"/>
      <c r="VCO933" s="34"/>
      <c r="VCV933" s="35"/>
      <c r="VCW933" s="34"/>
      <c r="VDD933" s="35"/>
      <c r="VDE933" s="34"/>
      <c r="VDL933" s="35"/>
      <c r="VDM933" s="34"/>
      <c r="VDT933" s="35"/>
      <c r="VDU933" s="34"/>
      <c r="VEB933" s="35"/>
      <c r="VEC933" s="34"/>
      <c r="VEJ933" s="35"/>
      <c r="VEK933" s="34"/>
      <c r="VER933" s="35"/>
      <c r="VES933" s="34"/>
      <c r="VEZ933" s="35"/>
      <c r="VFA933" s="34"/>
      <c r="VFH933" s="35"/>
      <c r="VFI933" s="34"/>
      <c r="VFP933" s="35"/>
      <c r="VFQ933" s="34"/>
      <c r="VFX933" s="35"/>
      <c r="VFY933" s="34"/>
      <c r="VGF933" s="35"/>
      <c r="VGG933" s="34"/>
      <c r="VGN933" s="35"/>
      <c r="VGO933" s="34"/>
      <c r="VGV933" s="35"/>
      <c r="VGW933" s="34"/>
      <c r="VHD933" s="35"/>
      <c r="VHE933" s="34"/>
      <c r="VHL933" s="35"/>
      <c r="VHM933" s="34"/>
      <c r="VHT933" s="35"/>
      <c r="VHU933" s="34"/>
      <c r="VIB933" s="35"/>
      <c r="VIC933" s="34"/>
      <c r="VIJ933" s="35"/>
      <c r="VIK933" s="34"/>
      <c r="VIR933" s="35"/>
      <c r="VIS933" s="34"/>
      <c r="VIZ933" s="35"/>
      <c r="VJA933" s="34"/>
      <c r="VJH933" s="35"/>
      <c r="VJI933" s="34"/>
      <c r="VJP933" s="35"/>
      <c r="VJQ933" s="34"/>
      <c r="VJX933" s="35"/>
      <c r="VJY933" s="34"/>
      <c r="VKF933" s="35"/>
      <c r="VKG933" s="34"/>
      <c r="VKN933" s="35"/>
      <c r="VKO933" s="34"/>
      <c r="VKV933" s="35"/>
      <c r="VKW933" s="34"/>
      <c r="VLD933" s="35"/>
      <c r="VLE933" s="34"/>
      <c r="VLL933" s="35"/>
      <c r="VLM933" s="34"/>
      <c r="VLT933" s="35"/>
      <c r="VLU933" s="34"/>
      <c r="VMB933" s="35"/>
      <c r="VMC933" s="34"/>
      <c r="VMJ933" s="35"/>
      <c r="VMK933" s="34"/>
      <c r="VMR933" s="35"/>
      <c r="VMS933" s="34"/>
      <c r="VMZ933" s="35"/>
      <c r="VNA933" s="34"/>
      <c r="VNH933" s="35"/>
      <c r="VNI933" s="34"/>
      <c r="VNP933" s="35"/>
      <c r="VNQ933" s="34"/>
      <c r="VNX933" s="35"/>
      <c r="VNY933" s="34"/>
      <c r="VOF933" s="35"/>
      <c r="VOG933" s="34"/>
      <c r="VON933" s="35"/>
      <c r="VOO933" s="34"/>
      <c r="VOV933" s="35"/>
      <c r="VOW933" s="34"/>
      <c r="VPD933" s="35"/>
      <c r="VPE933" s="34"/>
      <c r="VPL933" s="35"/>
      <c r="VPM933" s="34"/>
      <c r="VPT933" s="35"/>
      <c r="VPU933" s="34"/>
      <c r="VQB933" s="35"/>
      <c r="VQC933" s="34"/>
      <c r="VQJ933" s="35"/>
      <c r="VQK933" s="34"/>
      <c r="VQR933" s="35"/>
      <c r="VQS933" s="34"/>
      <c r="VQZ933" s="35"/>
      <c r="VRA933" s="34"/>
      <c r="VRH933" s="35"/>
      <c r="VRI933" s="34"/>
      <c r="VRP933" s="35"/>
      <c r="VRQ933" s="34"/>
      <c r="VRX933" s="35"/>
      <c r="VRY933" s="34"/>
      <c r="VSF933" s="35"/>
      <c r="VSG933" s="34"/>
      <c r="VSN933" s="35"/>
      <c r="VSO933" s="34"/>
      <c r="VSV933" s="35"/>
      <c r="VSW933" s="34"/>
      <c r="VTD933" s="35"/>
      <c r="VTE933" s="34"/>
      <c r="VTL933" s="35"/>
      <c r="VTM933" s="34"/>
      <c r="VTT933" s="35"/>
      <c r="VTU933" s="34"/>
      <c r="VUB933" s="35"/>
      <c r="VUC933" s="34"/>
      <c r="VUJ933" s="35"/>
      <c r="VUK933" s="34"/>
      <c r="VUR933" s="35"/>
      <c r="VUS933" s="34"/>
      <c r="VUZ933" s="35"/>
      <c r="VVA933" s="34"/>
      <c r="VVH933" s="35"/>
      <c r="VVI933" s="34"/>
      <c r="VVP933" s="35"/>
      <c r="VVQ933" s="34"/>
      <c r="VVX933" s="35"/>
      <c r="VVY933" s="34"/>
      <c r="VWF933" s="35"/>
      <c r="VWG933" s="34"/>
      <c r="VWN933" s="35"/>
      <c r="VWO933" s="34"/>
      <c r="VWV933" s="35"/>
      <c r="VWW933" s="34"/>
      <c r="VXD933" s="35"/>
      <c r="VXE933" s="34"/>
      <c r="VXL933" s="35"/>
      <c r="VXM933" s="34"/>
      <c r="VXT933" s="35"/>
      <c r="VXU933" s="34"/>
      <c r="VYB933" s="35"/>
      <c r="VYC933" s="34"/>
      <c r="VYJ933" s="35"/>
      <c r="VYK933" s="34"/>
      <c r="VYR933" s="35"/>
      <c r="VYS933" s="34"/>
      <c r="VYZ933" s="35"/>
      <c r="VZA933" s="34"/>
      <c r="VZH933" s="35"/>
      <c r="VZI933" s="34"/>
      <c r="VZP933" s="35"/>
      <c r="VZQ933" s="34"/>
      <c r="VZX933" s="35"/>
      <c r="VZY933" s="34"/>
      <c r="WAF933" s="35"/>
      <c r="WAG933" s="34"/>
      <c r="WAN933" s="35"/>
      <c r="WAO933" s="34"/>
      <c r="WAV933" s="35"/>
      <c r="WAW933" s="34"/>
      <c r="WBD933" s="35"/>
      <c r="WBE933" s="34"/>
      <c r="WBL933" s="35"/>
      <c r="WBM933" s="34"/>
      <c r="WBT933" s="35"/>
      <c r="WBU933" s="34"/>
      <c r="WCB933" s="35"/>
      <c r="WCC933" s="34"/>
      <c r="WCJ933" s="35"/>
      <c r="WCK933" s="34"/>
      <c r="WCR933" s="35"/>
      <c r="WCS933" s="34"/>
      <c r="WCZ933" s="35"/>
      <c r="WDA933" s="34"/>
      <c r="WDH933" s="35"/>
      <c r="WDI933" s="34"/>
      <c r="WDP933" s="35"/>
      <c r="WDQ933" s="34"/>
      <c r="WDX933" s="35"/>
      <c r="WDY933" s="34"/>
      <c r="WEF933" s="35"/>
      <c r="WEG933" s="34"/>
      <c r="WEN933" s="35"/>
      <c r="WEO933" s="34"/>
      <c r="WEV933" s="35"/>
      <c r="WEW933" s="34"/>
      <c r="WFD933" s="35"/>
      <c r="WFE933" s="34"/>
      <c r="WFL933" s="35"/>
      <c r="WFM933" s="34"/>
      <c r="WFT933" s="35"/>
      <c r="WFU933" s="34"/>
      <c r="WGB933" s="35"/>
      <c r="WGC933" s="34"/>
      <c r="WGJ933" s="35"/>
      <c r="WGK933" s="34"/>
      <c r="WGR933" s="35"/>
      <c r="WGS933" s="34"/>
      <c r="WGZ933" s="35"/>
      <c r="WHA933" s="34"/>
      <c r="WHH933" s="35"/>
      <c r="WHI933" s="34"/>
      <c r="WHP933" s="35"/>
      <c r="WHQ933" s="34"/>
      <c r="WHX933" s="35"/>
      <c r="WHY933" s="34"/>
      <c r="WIF933" s="35"/>
      <c r="WIG933" s="34"/>
      <c r="WIN933" s="35"/>
      <c r="WIO933" s="34"/>
      <c r="WIV933" s="35"/>
      <c r="WIW933" s="34"/>
      <c r="WJD933" s="35"/>
      <c r="WJE933" s="34"/>
      <c r="WJL933" s="35"/>
      <c r="WJM933" s="34"/>
      <c r="WJT933" s="35"/>
      <c r="WJU933" s="34"/>
      <c r="WKB933" s="35"/>
      <c r="WKC933" s="34"/>
      <c r="WKJ933" s="35"/>
      <c r="WKK933" s="34"/>
      <c r="WKR933" s="35"/>
      <c r="WKS933" s="34"/>
      <c r="WKZ933" s="35"/>
      <c r="WLA933" s="34"/>
      <c r="WLH933" s="35"/>
      <c r="WLI933" s="34"/>
      <c r="WLP933" s="35"/>
      <c r="WLQ933" s="34"/>
      <c r="WLX933" s="35"/>
      <c r="WLY933" s="34"/>
      <c r="WMF933" s="35"/>
      <c r="WMG933" s="34"/>
      <c r="WMN933" s="35"/>
      <c r="WMO933" s="34"/>
      <c r="WMV933" s="35"/>
      <c r="WMW933" s="34"/>
      <c r="WND933" s="35"/>
      <c r="WNE933" s="34"/>
      <c r="WNL933" s="35"/>
      <c r="WNM933" s="34"/>
      <c r="WNT933" s="35"/>
      <c r="WNU933" s="34"/>
      <c r="WOB933" s="35"/>
      <c r="WOC933" s="34"/>
      <c r="WOJ933" s="35"/>
      <c r="WOK933" s="34"/>
      <c r="WOR933" s="35"/>
      <c r="WOS933" s="34"/>
      <c r="WOZ933" s="35"/>
      <c r="WPA933" s="34"/>
      <c r="WPH933" s="35"/>
      <c r="WPI933" s="34"/>
      <c r="WPP933" s="35"/>
      <c r="WPQ933" s="34"/>
      <c r="WPX933" s="35"/>
      <c r="WPY933" s="34"/>
      <c r="WQF933" s="35"/>
      <c r="WQG933" s="34"/>
      <c r="WQN933" s="35"/>
      <c r="WQO933" s="34"/>
      <c r="WQV933" s="35"/>
      <c r="WQW933" s="34"/>
      <c r="WRD933" s="35"/>
      <c r="WRE933" s="34"/>
      <c r="WRL933" s="35"/>
      <c r="WRM933" s="34"/>
      <c r="WRT933" s="35"/>
      <c r="WRU933" s="34"/>
      <c r="WSB933" s="35"/>
      <c r="WSC933" s="34"/>
      <c r="WSJ933" s="35"/>
      <c r="WSK933" s="34"/>
      <c r="WSR933" s="35"/>
      <c r="WSS933" s="34"/>
      <c r="WSZ933" s="35"/>
      <c r="WTA933" s="34"/>
      <c r="WTH933" s="35"/>
      <c r="WTI933" s="34"/>
      <c r="WTP933" s="35"/>
      <c r="WTQ933" s="34"/>
      <c r="WTX933" s="35"/>
      <c r="WTY933" s="34"/>
      <c r="WUF933" s="35"/>
      <c r="WUG933" s="34"/>
      <c r="WUN933" s="35"/>
      <c r="WUO933" s="34"/>
      <c r="WUV933" s="35"/>
      <c r="WUW933" s="34"/>
      <c r="WVD933" s="35"/>
      <c r="WVE933" s="34"/>
      <c r="WVL933" s="35"/>
      <c r="WVM933" s="34"/>
      <c r="WVT933" s="35"/>
      <c r="WVU933" s="34"/>
      <c r="WWB933" s="35"/>
      <c r="WWC933" s="34"/>
      <c r="WWJ933" s="35"/>
      <c r="WWK933" s="34"/>
      <c r="WWR933" s="35"/>
      <c r="WWS933" s="34"/>
      <c r="WWZ933" s="35"/>
      <c r="WXA933" s="34"/>
      <c r="WXH933" s="35"/>
      <c r="WXI933" s="34"/>
      <c r="WXP933" s="35"/>
      <c r="WXQ933" s="34"/>
      <c r="WXX933" s="35"/>
      <c r="WXY933" s="34"/>
      <c r="WYF933" s="35"/>
      <c r="WYG933" s="34"/>
      <c r="WYN933" s="35"/>
      <c r="WYO933" s="34"/>
      <c r="WYV933" s="35"/>
      <c r="WYW933" s="34"/>
      <c r="WZD933" s="35"/>
      <c r="WZE933" s="34"/>
      <c r="WZL933" s="35"/>
      <c r="WZM933" s="34"/>
      <c r="WZT933" s="35"/>
      <c r="WZU933" s="34"/>
      <c r="XAB933" s="35"/>
      <c r="XAC933" s="34"/>
      <c r="XAJ933" s="35"/>
      <c r="XAK933" s="34"/>
      <c r="XAR933" s="35"/>
      <c r="XAS933" s="34"/>
      <c r="XAZ933" s="35"/>
      <c r="XBA933" s="34"/>
      <c r="XBH933" s="35"/>
      <c r="XBI933" s="34"/>
      <c r="XBP933" s="35"/>
      <c r="XBQ933" s="34"/>
      <c r="XBX933" s="35"/>
      <c r="XBY933" s="34"/>
      <c r="XCF933" s="35"/>
      <c r="XCG933" s="34"/>
      <c r="XCN933" s="35"/>
      <c r="XCO933" s="34"/>
      <c r="XCV933" s="35"/>
      <c r="XCW933" s="34"/>
      <c r="XDD933" s="35"/>
      <c r="XDE933" s="34"/>
      <c r="XDL933" s="35"/>
      <c r="XDM933" s="34"/>
      <c r="XDT933" s="35"/>
      <c r="XDU933" s="34"/>
      <c r="XEB933" s="35"/>
      <c r="XEC933" s="34"/>
      <c r="XEJ933" s="35"/>
      <c r="XEK933" s="34"/>
      <c r="XER933" s="35"/>
      <c r="XES933" s="34"/>
      <c r="XEZ933" s="35"/>
      <c r="XFA933" s="34"/>
    </row>
    <row r="934" spans="1:1021 1028:2045 2052:3069 3076:4093 4100:5117 5124:6141 6148:7165 7172:8189 8196:9213 9220:10237 10244:11261 11268:12285 12292:13309 13316:14333 14340:15357 15364:16381" x14ac:dyDescent="0.25">
      <c r="A934" t="s">
        <v>21</v>
      </c>
      <c r="B934" t="s">
        <v>181</v>
      </c>
      <c r="C934">
        <v>568</v>
      </c>
      <c r="D934">
        <v>568</v>
      </c>
      <c r="E934" s="35">
        <v>1</v>
      </c>
      <c r="F934" s="34">
        <v>3E-157</v>
      </c>
      <c r="G934">
        <v>98.16</v>
      </c>
      <c r="H934">
        <v>986</v>
      </c>
      <c r="I934" t="str">
        <f>HYPERLINK("https://www.ncbi.nlm.nih.gov/nucleotide/HM561223.1?report=genbank&amp;log$=nucltop&amp;blast_rank=32&amp;RID=XE5J84ZU013","HM561223.1")</f>
        <v>HM561223.1</v>
      </c>
      <c r="L934" s="35"/>
      <c r="M934" s="34"/>
      <c r="T934" s="35"/>
      <c r="U934" s="34"/>
      <c r="AB934" s="35"/>
      <c r="AC934" s="34"/>
      <c r="AJ934" s="35"/>
      <c r="AK934" s="34"/>
      <c r="AR934" s="35"/>
      <c r="AS934" s="34"/>
      <c r="AZ934" s="35"/>
      <c r="BA934" s="34"/>
      <c r="BH934" s="35"/>
      <c r="BI934" s="34"/>
      <c r="BP934" s="35"/>
      <c r="BQ934" s="34"/>
      <c r="BX934" s="35"/>
      <c r="BY934" s="34"/>
      <c r="CF934" s="35"/>
      <c r="CG934" s="34"/>
      <c r="CN934" s="35"/>
      <c r="CO934" s="34"/>
      <c r="CV934" s="35"/>
      <c r="CW934" s="34"/>
      <c r="DD934" s="35"/>
      <c r="DE934" s="34"/>
      <c r="DL934" s="35"/>
      <c r="DM934" s="34"/>
      <c r="DT934" s="35"/>
      <c r="DU934" s="34"/>
      <c r="EB934" s="35"/>
      <c r="EC934" s="34"/>
      <c r="EJ934" s="35"/>
      <c r="EK934" s="34"/>
      <c r="ER934" s="35"/>
      <c r="ES934" s="34"/>
      <c r="EZ934" s="35"/>
      <c r="FA934" s="34"/>
      <c r="FH934" s="35"/>
      <c r="FI934" s="34"/>
      <c r="FP934" s="35"/>
      <c r="FQ934" s="34"/>
      <c r="FX934" s="35"/>
      <c r="FY934" s="34"/>
      <c r="GF934" s="35"/>
      <c r="GG934" s="34"/>
      <c r="GN934" s="35"/>
      <c r="GO934" s="34"/>
      <c r="GV934" s="35"/>
      <c r="GW934" s="34"/>
      <c r="HD934" s="35"/>
      <c r="HE934" s="34"/>
      <c r="HL934" s="35"/>
      <c r="HM934" s="34"/>
      <c r="HT934" s="35"/>
      <c r="HU934" s="34"/>
      <c r="IB934" s="35"/>
      <c r="IC934" s="34"/>
      <c r="IJ934" s="35"/>
      <c r="IK934" s="34"/>
      <c r="IR934" s="35"/>
      <c r="IS934" s="34"/>
      <c r="IZ934" s="35"/>
      <c r="JA934" s="34"/>
      <c r="JH934" s="35"/>
      <c r="JI934" s="34"/>
      <c r="JP934" s="35"/>
      <c r="JQ934" s="34"/>
      <c r="JX934" s="35"/>
      <c r="JY934" s="34"/>
      <c r="KF934" s="35"/>
      <c r="KG934" s="34"/>
      <c r="KN934" s="35"/>
      <c r="KO934" s="34"/>
      <c r="KV934" s="35"/>
      <c r="KW934" s="34"/>
      <c r="LD934" s="35"/>
      <c r="LE934" s="34"/>
      <c r="LL934" s="35"/>
      <c r="LM934" s="34"/>
      <c r="LT934" s="35"/>
      <c r="LU934" s="34"/>
      <c r="MB934" s="35"/>
      <c r="MC934" s="34"/>
      <c r="MJ934" s="35"/>
      <c r="MK934" s="34"/>
      <c r="MR934" s="35"/>
      <c r="MS934" s="34"/>
      <c r="MZ934" s="35"/>
      <c r="NA934" s="34"/>
      <c r="NH934" s="35"/>
      <c r="NI934" s="34"/>
      <c r="NP934" s="35"/>
      <c r="NQ934" s="34"/>
      <c r="NX934" s="35"/>
      <c r="NY934" s="34"/>
      <c r="OF934" s="35"/>
      <c r="OG934" s="34"/>
      <c r="ON934" s="35"/>
      <c r="OO934" s="34"/>
      <c r="OV934" s="35"/>
      <c r="OW934" s="34"/>
      <c r="PD934" s="35"/>
      <c r="PE934" s="34"/>
      <c r="PL934" s="35"/>
      <c r="PM934" s="34"/>
      <c r="PT934" s="35"/>
      <c r="PU934" s="34"/>
      <c r="QB934" s="35"/>
      <c r="QC934" s="34"/>
      <c r="QJ934" s="35"/>
      <c r="QK934" s="34"/>
      <c r="QR934" s="35"/>
      <c r="QS934" s="34"/>
      <c r="QZ934" s="35"/>
      <c r="RA934" s="34"/>
      <c r="RH934" s="35"/>
      <c r="RI934" s="34"/>
      <c r="RP934" s="35"/>
      <c r="RQ934" s="34"/>
      <c r="RX934" s="35"/>
      <c r="RY934" s="34"/>
      <c r="SF934" s="35"/>
      <c r="SG934" s="34"/>
      <c r="SN934" s="35"/>
      <c r="SO934" s="34"/>
      <c r="SV934" s="35"/>
      <c r="SW934" s="34"/>
      <c r="TD934" s="35"/>
      <c r="TE934" s="34"/>
      <c r="TL934" s="35"/>
      <c r="TM934" s="34"/>
      <c r="TT934" s="35"/>
      <c r="TU934" s="34"/>
      <c r="UB934" s="35"/>
      <c r="UC934" s="34"/>
      <c r="UJ934" s="35"/>
      <c r="UK934" s="34"/>
      <c r="UR934" s="35"/>
      <c r="US934" s="34"/>
      <c r="UZ934" s="35"/>
      <c r="VA934" s="34"/>
      <c r="VH934" s="35"/>
      <c r="VI934" s="34"/>
      <c r="VP934" s="35"/>
      <c r="VQ934" s="34"/>
      <c r="VX934" s="35"/>
      <c r="VY934" s="34"/>
      <c r="WF934" s="35"/>
      <c r="WG934" s="34"/>
      <c r="WN934" s="35"/>
      <c r="WO934" s="34"/>
      <c r="WV934" s="35"/>
      <c r="WW934" s="34"/>
      <c r="XD934" s="35"/>
      <c r="XE934" s="34"/>
      <c r="XL934" s="35"/>
      <c r="XM934" s="34"/>
      <c r="XT934" s="35"/>
      <c r="XU934" s="34"/>
      <c r="YB934" s="35"/>
      <c r="YC934" s="34"/>
      <c r="YJ934" s="35"/>
      <c r="YK934" s="34"/>
      <c r="YR934" s="35"/>
      <c r="YS934" s="34"/>
      <c r="YZ934" s="35"/>
      <c r="ZA934" s="34"/>
      <c r="ZH934" s="35"/>
      <c r="ZI934" s="34"/>
      <c r="ZP934" s="35"/>
      <c r="ZQ934" s="34"/>
      <c r="ZX934" s="35"/>
      <c r="ZY934" s="34"/>
      <c r="AAF934" s="35"/>
      <c r="AAG934" s="34"/>
      <c r="AAN934" s="35"/>
      <c r="AAO934" s="34"/>
      <c r="AAV934" s="35"/>
      <c r="AAW934" s="34"/>
      <c r="ABD934" s="35"/>
      <c r="ABE934" s="34"/>
      <c r="ABL934" s="35"/>
      <c r="ABM934" s="34"/>
      <c r="ABT934" s="35"/>
      <c r="ABU934" s="34"/>
      <c r="ACB934" s="35"/>
      <c r="ACC934" s="34"/>
      <c r="ACJ934" s="35"/>
      <c r="ACK934" s="34"/>
      <c r="ACR934" s="35"/>
      <c r="ACS934" s="34"/>
      <c r="ACZ934" s="35"/>
      <c r="ADA934" s="34"/>
      <c r="ADH934" s="35"/>
      <c r="ADI934" s="34"/>
      <c r="ADP934" s="35"/>
      <c r="ADQ934" s="34"/>
      <c r="ADX934" s="35"/>
      <c r="ADY934" s="34"/>
      <c r="AEF934" s="35"/>
      <c r="AEG934" s="34"/>
      <c r="AEN934" s="35"/>
      <c r="AEO934" s="34"/>
      <c r="AEV934" s="35"/>
      <c r="AEW934" s="34"/>
      <c r="AFD934" s="35"/>
      <c r="AFE934" s="34"/>
      <c r="AFL934" s="35"/>
      <c r="AFM934" s="34"/>
      <c r="AFT934" s="35"/>
      <c r="AFU934" s="34"/>
      <c r="AGB934" s="35"/>
      <c r="AGC934" s="34"/>
      <c r="AGJ934" s="35"/>
      <c r="AGK934" s="34"/>
      <c r="AGR934" s="35"/>
      <c r="AGS934" s="34"/>
      <c r="AGZ934" s="35"/>
      <c r="AHA934" s="34"/>
      <c r="AHH934" s="35"/>
      <c r="AHI934" s="34"/>
      <c r="AHP934" s="35"/>
      <c r="AHQ934" s="34"/>
      <c r="AHX934" s="35"/>
      <c r="AHY934" s="34"/>
      <c r="AIF934" s="35"/>
      <c r="AIG934" s="34"/>
      <c r="AIN934" s="35"/>
      <c r="AIO934" s="34"/>
      <c r="AIV934" s="35"/>
      <c r="AIW934" s="34"/>
      <c r="AJD934" s="35"/>
      <c r="AJE934" s="34"/>
      <c r="AJL934" s="35"/>
      <c r="AJM934" s="34"/>
      <c r="AJT934" s="35"/>
      <c r="AJU934" s="34"/>
      <c r="AKB934" s="35"/>
      <c r="AKC934" s="34"/>
      <c r="AKJ934" s="35"/>
      <c r="AKK934" s="34"/>
      <c r="AKR934" s="35"/>
      <c r="AKS934" s="34"/>
      <c r="AKZ934" s="35"/>
      <c r="ALA934" s="34"/>
      <c r="ALH934" s="35"/>
      <c r="ALI934" s="34"/>
      <c r="ALP934" s="35"/>
      <c r="ALQ934" s="34"/>
      <c r="ALX934" s="35"/>
      <c r="ALY934" s="34"/>
      <c r="AMF934" s="35"/>
      <c r="AMG934" s="34"/>
      <c r="AMN934" s="35"/>
      <c r="AMO934" s="34"/>
      <c r="AMV934" s="35"/>
      <c r="AMW934" s="34"/>
      <c r="AND934" s="35"/>
      <c r="ANE934" s="34"/>
      <c r="ANL934" s="35"/>
      <c r="ANM934" s="34"/>
      <c r="ANT934" s="35"/>
      <c r="ANU934" s="34"/>
      <c r="AOB934" s="35"/>
      <c r="AOC934" s="34"/>
      <c r="AOJ934" s="35"/>
      <c r="AOK934" s="34"/>
      <c r="AOR934" s="35"/>
      <c r="AOS934" s="34"/>
      <c r="AOZ934" s="35"/>
      <c r="APA934" s="34"/>
      <c r="APH934" s="35"/>
      <c r="API934" s="34"/>
      <c r="APP934" s="35"/>
      <c r="APQ934" s="34"/>
      <c r="APX934" s="35"/>
      <c r="APY934" s="34"/>
      <c r="AQF934" s="35"/>
      <c r="AQG934" s="34"/>
      <c r="AQN934" s="35"/>
      <c r="AQO934" s="34"/>
      <c r="AQV934" s="35"/>
      <c r="AQW934" s="34"/>
      <c r="ARD934" s="35"/>
      <c r="ARE934" s="34"/>
      <c r="ARL934" s="35"/>
      <c r="ARM934" s="34"/>
      <c r="ART934" s="35"/>
      <c r="ARU934" s="34"/>
      <c r="ASB934" s="35"/>
      <c r="ASC934" s="34"/>
      <c r="ASJ934" s="35"/>
      <c r="ASK934" s="34"/>
      <c r="ASR934" s="35"/>
      <c r="ASS934" s="34"/>
      <c r="ASZ934" s="35"/>
      <c r="ATA934" s="34"/>
      <c r="ATH934" s="35"/>
      <c r="ATI934" s="34"/>
      <c r="ATP934" s="35"/>
      <c r="ATQ934" s="34"/>
      <c r="ATX934" s="35"/>
      <c r="ATY934" s="34"/>
      <c r="AUF934" s="35"/>
      <c r="AUG934" s="34"/>
      <c r="AUN934" s="35"/>
      <c r="AUO934" s="34"/>
      <c r="AUV934" s="35"/>
      <c r="AUW934" s="34"/>
      <c r="AVD934" s="35"/>
      <c r="AVE934" s="34"/>
      <c r="AVL934" s="35"/>
      <c r="AVM934" s="34"/>
      <c r="AVT934" s="35"/>
      <c r="AVU934" s="34"/>
      <c r="AWB934" s="35"/>
      <c r="AWC934" s="34"/>
      <c r="AWJ934" s="35"/>
      <c r="AWK934" s="34"/>
      <c r="AWR934" s="35"/>
      <c r="AWS934" s="34"/>
      <c r="AWZ934" s="35"/>
      <c r="AXA934" s="34"/>
      <c r="AXH934" s="35"/>
      <c r="AXI934" s="34"/>
      <c r="AXP934" s="35"/>
      <c r="AXQ934" s="34"/>
      <c r="AXX934" s="35"/>
      <c r="AXY934" s="34"/>
      <c r="AYF934" s="35"/>
      <c r="AYG934" s="34"/>
      <c r="AYN934" s="35"/>
      <c r="AYO934" s="34"/>
      <c r="AYV934" s="35"/>
      <c r="AYW934" s="34"/>
      <c r="AZD934" s="35"/>
      <c r="AZE934" s="34"/>
      <c r="AZL934" s="35"/>
      <c r="AZM934" s="34"/>
      <c r="AZT934" s="35"/>
      <c r="AZU934" s="34"/>
      <c r="BAB934" s="35"/>
      <c r="BAC934" s="34"/>
      <c r="BAJ934" s="35"/>
      <c r="BAK934" s="34"/>
      <c r="BAR934" s="35"/>
      <c r="BAS934" s="34"/>
      <c r="BAZ934" s="35"/>
      <c r="BBA934" s="34"/>
      <c r="BBH934" s="35"/>
      <c r="BBI934" s="34"/>
      <c r="BBP934" s="35"/>
      <c r="BBQ934" s="34"/>
      <c r="BBX934" s="35"/>
      <c r="BBY934" s="34"/>
      <c r="BCF934" s="35"/>
      <c r="BCG934" s="34"/>
      <c r="BCN934" s="35"/>
      <c r="BCO934" s="34"/>
      <c r="BCV934" s="35"/>
      <c r="BCW934" s="34"/>
      <c r="BDD934" s="35"/>
      <c r="BDE934" s="34"/>
      <c r="BDL934" s="35"/>
      <c r="BDM934" s="34"/>
      <c r="BDT934" s="35"/>
      <c r="BDU934" s="34"/>
      <c r="BEB934" s="35"/>
      <c r="BEC934" s="34"/>
      <c r="BEJ934" s="35"/>
      <c r="BEK934" s="34"/>
      <c r="BER934" s="35"/>
      <c r="BES934" s="34"/>
      <c r="BEZ934" s="35"/>
      <c r="BFA934" s="34"/>
      <c r="BFH934" s="35"/>
      <c r="BFI934" s="34"/>
      <c r="BFP934" s="35"/>
      <c r="BFQ934" s="34"/>
      <c r="BFX934" s="35"/>
      <c r="BFY934" s="34"/>
      <c r="BGF934" s="35"/>
      <c r="BGG934" s="34"/>
      <c r="BGN934" s="35"/>
      <c r="BGO934" s="34"/>
      <c r="BGV934" s="35"/>
      <c r="BGW934" s="34"/>
      <c r="BHD934" s="35"/>
      <c r="BHE934" s="34"/>
      <c r="BHL934" s="35"/>
      <c r="BHM934" s="34"/>
      <c r="BHT934" s="35"/>
      <c r="BHU934" s="34"/>
      <c r="BIB934" s="35"/>
      <c r="BIC934" s="34"/>
      <c r="BIJ934" s="35"/>
      <c r="BIK934" s="34"/>
      <c r="BIR934" s="35"/>
      <c r="BIS934" s="34"/>
      <c r="BIZ934" s="35"/>
      <c r="BJA934" s="34"/>
      <c r="BJH934" s="35"/>
      <c r="BJI934" s="34"/>
      <c r="BJP934" s="35"/>
      <c r="BJQ934" s="34"/>
      <c r="BJX934" s="35"/>
      <c r="BJY934" s="34"/>
      <c r="BKF934" s="35"/>
      <c r="BKG934" s="34"/>
      <c r="BKN934" s="35"/>
      <c r="BKO934" s="34"/>
      <c r="BKV934" s="35"/>
      <c r="BKW934" s="34"/>
      <c r="BLD934" s="35"/>
      <c r="BLE934" s="34"/>
      <c r="BLL934" s="35"/>
      <c r="BLM934" s="34"/>
      <c r="BLT934" s="35"/>
      <c r="BLU934" s="34"/>
      <c r="BMB934" s="35"/>
      <c r="BMC934" s="34"/>
      <c r="BMJ934" s="35"/>
      <c r="BMK934" s="34"/>
      <c r="BMR934" s="35"/>
      <c r="BMS934" s="34"/>
      <c r="BMZ934" s="35"/>
      <c r="BNA934" s="34"/>
      <c r="BNH934" s="35"/>
      <c r="BNI934" s="34"/>
      <c r="BNP934" s="35"/>
      <c r="BNQ934" s="34"/>
      <c r="BNX934" s="35"/>
      <c r="BNY934" s="34"/>
      <c r="BOF934" s="35"/>
      <c r="BOG934" s="34"/>
      <c r="BON934" s="35"/>
      <c r="BOO934" s="34"/>
      <c r="BOV934" s="35"/>
      <c r="BOW934" s="34"/>
      <c r="BPD934" s="35"/>
      <c r="BPE934" s="34"/>
      <c r="BPL934" s="35"/>
      <c r="BPM934" s="34"/>
      <c r="BPT934" s="35"/>
      <c r="BPU934" s="34"/>
      <c r="BQB934" s="35"/>
      <c r="BQC934" s="34"/>
      <c r="BQJ934" s="35"/>
      <c r="BQK934" s="34"/>
      <c r="BQR934" s="35"/>
      <c r="BQS934" s="34"/>
      <c r="BQZ934" s="35"/>
      <c r="BRA934" s="34"/>
      <c r="BRH934" s="35"/>
      <c r="BRI934" s="34"/>
      <c r="BRP934" s="35"/>
      <c r="BRQ934" s="34"/>
      <c r="BRX934" s="35"/>
      <c r="BRY934" s="34"/>
      <c r="BSF934" s="35"/>
      <c r="BSG934" s="34"/>
      <c r="BSN934" s="35"/>
      <c r="BSO934" s="34"/>
      <c r="BSV934" s="35"/>
      <c r="BSW934" s="34"/>
      <c r="BTD934" s="35"/>
      <c r="BTE934" s="34"/>
      <c r="BTL934" s="35"/>
      <c r="BTM934" s="34"/>
      <c r="BTT934" s="35"/>
      <c r="BTU934" s="34"/>
      <c r="BUB934" s="35"/>
      <c r="BUC934" s="34"/>
      <c r="BUJ934" s="35"/>
      <c r="BUK934" s="34"/>
      <c r="BUR934" s="35"/>
      <c r="BUS934" s="34"/>
      <c r="BUZ934" s="35"/>
      <c r="BVA934" s="34"/>
      <c r="BVH934" s="35"/>
      <c r="BVI934" s="34"/>
      <c r="BVP934" s="35"/>
      <c r="BVQ934" s="34"/>
      <c r="BVX934" s="35"/>
      <c r="BVY934" s="34"/>
      <c r="BWF934" s="35"/>
      <c r="BWG934" s="34"/>
      <c r="BWN934" s="35"/>
      <c r="BWO934" s="34"/>
      <c r="BWV934" s="35"/>
      <c r="BWW934" s="34"/>
      <c r="BXD934" s="35"/>
      <c r="BXE934" s="34"/>
      <c r="BXL934" s="35"/>
      <c r="BXM934" s="34"/>
      <c r="BXT934" s="35"/>
      <c r="BXU934" s="34"/>
      <c r="BYB934" s="35"/>
      <c r="BYC934" s="34"/>
      <c r="BYJ934" s="35"/>
      <c r="BYK934" s="34"/>
      <c r="BYR934" s="35"/>
      <c r="BYS934" s="34"/>
      <c r="BYZ934" s="35"/>
      <c r="BZA934" s="34"/>
      <c r="BZH934" s="35"/>
      <c r="BZI934" s="34"/>
      <c r="BZP934" s="35"/>
      <c r="BZQ934" s="34"/>
      <c r="BZX934" s="35"/>
      <c r="BZY934" s="34"/>
      <c r="CAF934" s="35"/>
      <c r="CAG934" s="34"/>
      <c r="CAN934" s="35"/>
      <c r="CAO934" s="34"/>
      <c r="CAV934" s="35"/>
      <c r="CAW934" s="34"/>
      <c r="CBD934" s="35"/>
      <c r="CBE934" s="34"/>
      <c r="CBL934" s="35"/>
      <c r="CBM934" s="34"/>
      <c r="CBT934" s="35"/>
      <c r="CBU934" s="34"/>
      <c r="CCB934" s="35"/>
      <c r="CCC934" s="34"/>
      <c r="CCJ934" s="35"/>
      <c r="CCK934" s="34"/>
      <c r="CCR934" s="35"/>
      <c r="CCS934" s="34"/>
      <c r="CCZ934" s="35"/>
      <c r="CDA934" s="34"/>
      <c r="CDH934" s="35"/>
      <c r="CDI934" s="34"/>
      <c r="CDP934" s="35"/>
      <c r="CDQ934" s="34"/>
      <c r="CDX934" s="35"/>
      <c r="CDY934" s="34"/>
      <c r="CEF934" s="35"/>
      <c r="CEG934" s="34"/>
      <c r="CEN934" s="35"/>
      <c r="CEO934" s="34"/>
      <c r="CEV934" s="35"/>
      <c r="CEW934" s="34"/>
      <c r="CFD934" s="35"/>
      <c r="CFE934" s="34"/>
      <c r="CFL934" s="35"/>
      <c r="CFM934" s="34"/>
      <c r="CFT934" s="35"/>
      <c r="CFU934" s="34"/>
      <c r="CGB934" s="35"/>
      <c r="CGC934" s="34"/>
      <c r="CGJ934" s="35"/>
      <c r="CGK934" s="34"/>
      <c r="CGR934" s="35"/>
      <c r="CGS934" s="34"/>
      <c r="CGZ934" s="35"/>
      <c r="CHA934" s="34"/>
      <c r="CHH934" s="35"/>
      <c r="CHI934" s="34"/>
      <c r="CHP934" s="35"/>
      <c r="CHQ934" s="34"/>
      <c r="CHX934" s="35"/>
      <c r="CHY934" s="34"/>
      <c r="CIF934" s="35"/>
      <c r="CIG934" s="34"/>
      <c r="CIN934" s="35"/>
      <c r="CIO934" s="34"/>
      <c r="CIV934" s="35"/>
      <c r="CIW934" s="34"/>
      <c r="CJD934" s="35"/>
      <c r="CJE934" s="34"/>
      <c r="CJL934" s="35"/>
      <c r="CJM934" s="34"/>
      <c r="CJT934" s="35"/>
      <c r="CJU934" s="34"/>
      <c r="CKB934" s="35"/>
      <c r="CKC934" s="34"/>
      <c r="CKJ934" s="35"/>
      <c r="CKK934" s="34"/>
      <c r="CKR934" s="35"/>
      <c r="CKS934" s="34"/>
      <c r="CKZ934" s="35"/>
      <c r="CLA934" s="34"/>
      <c r="CLH934" s="35"/>
      <c r="CLI934" s="34"/>
      <c r="CLP934" s="35"/>
      <c r="CLQ934" s="34"/>
      <c r="CLX934" s="35"/>
      <c r="CLY934" s="34"/>
      <c r="CMF934" s="35"/>
      <c r="CMG934" s="34"/>
      <c r="CMN934" s="35"/>
      <c r="CMO934" s="34"/>
      <c r="CMV934" s="35"/>
      <c r="CMW934" s="34"/>
      <c r="CND934" s="35"/>
      <c r="CNE934" s="34"/>
      <c r="CNL934" s="35"/>
      <c r="CNM934" s="34"/>
      <c r="CNT934" s="35"/>
      <c r="CNU934" s="34"/>
      <c r="COB934" s="35"/>
      <c r="COC934" s="34"/>
      <c r="COJ934" s="35"/>
      <c r="COK934" s="34"/>
      <c r="COR934" s="35"/>
      <c r="COS934" s="34"/>
      <c r="COZ934" s="35"/>
      <c r="CPA934" s="34"/>
      <c r="CPH934" s="35"/>
      <c r="CPI934" s="34"/>
      <c r="CPP934" s="35"/>
      <c r="CPQ934" s="34"/>
      <c r="CPX934" s="35"/>
      <c r="CPY934" s="34"/>
      <c r="CQF934" s="35"/>
      <c r="CQG934" s="34"/>
      <c r="CQN934" s="35"/>
      <c r="CQO934" s="34"/>
      <c r="CQV934" s="35"/>
      <c r="CQW934" s="34"/>
      <c r="CRD934" s="35"/>
      <c r="CRE934" s="34"/>
      <c r="CRL934" s="35"/>
      <c r="CRM934" s="34"/>
      <c r="CRT934" s="35"/>
      <c r="CRU934" s="34"/>
      <c r="CSB934" s="35"/>
      <c r="CSC934" s="34"/>
      <c r="CSJ934" s="35"/>
      <c r="CSK934" s="34"/>
      <c r="CSR934" s="35"/>
      <c r="CSS934" s="34"/>
      <c r="CSZ934" s="35"/>
      <c r="CTA934" s="34"/>
      <c r="CTH934" s="35"/>
      <c r="CTI934" s="34"/>
      <c r="CTP934" s="35"/>
      <c r="CTQ934" s="34"/>
      <c r="CTX934" s="35"/>
      <c r="CTY934" s="34"/>
      <c r="CUF934" s="35"/>
      <c r="CUG934" s="34"/>
      <c r="CUN934" s="35"/>
      <c r="CUO934" s="34"/>
      <c r="CUV934" s="35"/>
      <c r="CUW934" s="34"/>
      <c r="CVD934" s="35"/>
      <c r="CVE934" s="34"/>
      <c r="CVL934" s="35"/>
      <c r="CVM934" s="34"/>
      <c r="CVT934" s="35"/>
      <c r="CVU934" s="34"/>
      <c r="CWB934" s="35"/>
      <c r="CWC934" s="34"/>
      <c r="CWJ934" s="35"/>
      <c r="CWK934" s="34"/>
      <c r="CWR934" s="35"/>
      <c r="CWS934" s="34"/>
      <c r="CWZ934" s="35"/>
      <c r="CXA934" s="34"/>
      <c r="CXH934" s="35"/>
      <c r="CXI934" s="34"/>
      <c r="CXP934" s="35"/>
      <c r="CXQ934" s="34"/>
      <c r="CXX934" s="35"/>
      <c r="CXY934" s="34"/>
      <c r="CYF934" s="35"/>
      <c r="CYG934" s="34"/>
      <c r="CYN934" s="35"/>
      <c r="CYO934" s="34"/>
      <c r="CYV934" s="35"/>
      <c r="CYW934" s="34"/>
      <c r="CZD934" s="35"/>
      <c r="CZE934" s="34"/>
      <c r="CZL934" s="35"/>
      <c r="CZM934" s="34"/>
      <c r="CZT934" s="35"/>
      <c r="CZU934" s="34"/>
      <c r="DAB934" s="35"/>
      <c r="DAC934" s="34"/>
      <c r="DAJ934" s="35"/>
      <c r="DAK934" s="34"/>
      <c r="DAR934" s="35"/>
      <c r="DAS934" s="34"/>
      <c r="DAZ934" s="35"/>
      <c r="DBA934" s="34"/>
      <c r="DBH934" s="35"/>
      <c r="DBI934" s="34"/>
      <c r="DBP934" s="35"/>
      <c r="DBQ934" s="34"/>
      <c r="DBX934" s="35"/>
      <c r="DBY934" s="34"/>
      <c r="DCF934" s="35"/>
      <c r="DCG934" s="34"/>
      <c r="DCN934" s="35"/>
      <c r="DCO934" s="34"/>
      <c r="DCV934" s="35"/>
      <c r="DCW934" s="34"/>
      <c r="DDD934" s="35"/>
      <c r="DDE934" s="34"/>
      <c r="DDL934" s="35"/>
      <c r="DDM934" s="34"/>
      <c r="DDT934" s="35"/>
      <c r="DDU934" s="34"/>
      <c r="DEB934" s="35"/>
      <c r="DEC934" s="34"/>
      <c r="DEJ934" s="35"/>
      <c r="DEK934" s="34"/>
      <c r="DER934" s="35"/>
      <c r="DES934" s="34"/>
      <c r="DEZ934" s="35"/>
      <c r="DFA934" s="34"/>
      <c r="DFH934" s="35"/>
      <c r="DFI934" s="34"/>
      <c r="DFP934" s="35"/>
      <c r="DFQ934" s="34"/>
      <c r="DFX934" s="35"/>
      <c r="DFY934" s="34"/>
      <c r="DGF934" s="35"/>
      <c r="DGG934" s="34"/>
      <c r="DGN934" s="35"/>
      <c r="DGO934" s="34"/>
      <c r="DGV934" s="35"/>
      <c r="DGW934" s="34"/>
      <c r="DHD934" s="35"/>
      <c r="DHE934" s="34"/>
      <c r="DHL934" s="35"/>
      <c r="DHM934" s="34"/>
      <c r="DHT934" s="35"/>
      <c r="DHU934" s="34"/>
      <c r="DIB934" s="35"/>
      <c r="DIC934" s="34"/>
      <c r="DIJ934" s="35"/>
      <c r="DIK934" s="34"/>
      <c r="DIR934" s="35"/>
      <c r="DIS934" s="34"/>
      <c r="DIZ934" s="35"/>
      <c r="DJA934" s="34"/>
      <c r="DJH934" s="35"/>
      <c r="DJI934" s="34"/>
      <c r="DJP934" s="35"/>
      <c r="DJQ934" s="34"/>
      <c r="DJX934" s="35"/>
      <c r="DJY934" s="34"/>
      <c r="DKF934" s="35"/>
      <c r="DKG934" s="34"/>
      <c r="DKN934" s="35"/>
      <c r="DKO934" s="34"/>
      <c r="DKV934" s="35"/>
      <c r="DKW934" s="34"/>
      <c r="DLD934" s="35"/>
      <c r="DLE934" s="34"/>
      <c r="DLL934" s="35"/>
      <c r="DLM934" s="34"/>
      <c r="DLT934" s="35"/>
      <c r="DLU934" s="34"/>
      <c r="DMB934" s="35"/>
      <c r="DMC934" s="34"/>
      <c r="DMJ934" s="35"/>
      <c r="DMK934" s="34"/>
      <c r="DMR934" s="35"/>
      <c r="DMS934" s="34"/>
      <c r="DMZ934" s="35"/>
      <c r="DNA934" s="34"/>
      <c r="DNH934" s="35"/>
      <c r="DNI934" s="34"/>
      <c r="DNP934" s="35"/>
      <c r="DNQ934" s="34"/>
      <c r="DNX934" s="35"/>
      <c r="DNY934" s="34"/>
      <c r="DOF934" s="35"/>
      <c r="DOG934" s="34"/>
      <c r="DON934" s="35"/>
      <c r="DOO934" s="34"/>
      <c r="DOV934" s="35"/>
      <c r="DOW934" s="34"/>
      <c r="DPD934" s="35"/>
      <c r="DPE934" s="34"/>
      <c r="DPL934" s="35"/>
      <c r="DPM934" s="34"/>
      <c r="DPT934" s="35"/>
      <c r="DPU934" s="34"/>
      <c r="DQB934" s="35"/>
      <c r="DQC934" s="34"/>
      <c r="DQJ934" s="35"/>
      <c r="DQK934" s="34"/>
      <c r="DQR934" s="35"/>
      <c r="DQS934" s="34"/>
      <c r="DQZ934" s="35"/>
      <c r="DRA934" s="34"/>
      <c r="DRH934" s="35"/>
      <c r="DRI934" s="34"/>
      <c r="DRP934" s="35"/>
      <c r="DRQ934" s="34"/>
      <c r="DRX934" s="35"/>
      <c r="DRY934" s="34"/>
      <c r="DSF934" s="35"/>
      <c r="DSG934" s="34"/>
      <c r="DSN934" s="35"/>
      <c r="DSO934" s="34"/>
      <c r="DSV934" s="35"/>
      <c r="DSW934" s="34"/>
      <c r="DTD934" s="35"/>
      <c r="DTE934" s="34"/>
      <c r="DTL934" s="35"/>
      <c r="DTM934" s="34"/>
      <c r="DTT934" s="35"/>
      <c r="DTU934" s="34"/>
      <c r="DUB934" s="35"/>
      <c r="DUC934" s="34"/>
      <c r="DUJ934" s="35"/>
      <c r="DUK934" s="34"/>
      <c r="DUR934" s="35"/>
      <c r="DUS934" s="34"/>
      <c r="DUZ934" s="35"/>
      <c r="DVA934" s="34"/>
      <c r="DVH934" s="35"/>
      <c r="DVI934" s="34"/>
      <c r="DVP934" s="35"/>
      <c r="DVQ934" s="34"/>
      <c r="DVX934" s="35"/>
      <c r="DVY934" s="34"/>
      <c r="DWF934" s="35"/>
      <c r="DWG934" s="34"/>
      <c r="DWN934" s="35"/>
      <c r="DWO934" s="34"/>
      <c r="DWV934" s="35"/>
      <c r="DWW934" s="34"/>
      <c r="DXD934" s="35"/>
      <c r="DXE934" s="34"/>
      <c r="DXL934" s="35"/>
      <c r="DXM934" s="34"/>
      <c r="DXT934" s="35"/>
      <c r="DXU934" s="34"/>
      <c r="DYB934" s="35"/>
      <c r="DYC934" s="34"/>
      <c r="DYJ934" s="35"/>
      <c r="DYK934" s="34"/>
      <c r="DYR934" s="35"/>
      <c r="DYS934" s="34"/>
      <c r="DYZ934" s="35"/>
      <c r="DZA934" s="34"/>
      <c r="DZH934" s="35"/>
      <c r="DZI934" s="34"/>
      <c r="DZP934" s="35"/>
      <c r="DZQ934" s="34"/>
      <c r="DZX934" s="35"/>
      <c r="DZY934" s="34"/>
      <c r="EAF934" s="35"/>
      <c r="EAG934" s="34"/>
      <c r="EAN934" s="35"/>
      <c r="EAO934" s="34"/>
      <c r="EAV934" s="35"/>
      <c r="EAW934" s="34"/>
      <c r="EBD934" s="35"/>
      <c r="EBE934" s="34"/>
      <c r="EBL934" s="35"/>
      <c r="EBM934" s="34"/>
      <c r="EBT934" s="35"/>
      <c r="EBU934" s="34"/>
      <c r="ECB934" s="35"/>
      <c r="ECC934" s="34"/>
      <c r="ECJ934" s="35"/>
      <c r="ECK934" s="34"/>
      <c r="ECR934" s="35"/>
      <c r="ECS934" s="34"/>
      <c r="ECZ934" s="35"/>
      <c r="EDA934" s="34"/>
      <c r="EDH934" s="35"/>
      <c r="EDI934" s="34"/>
      <c r="EDP934" s="35"/>
      <c r="EDQ934" s="34"/>
      <c r="EDX934" s="35"/>
      <c r="EDY934" s="34"/>
      <c r="EEF934" s="35"/>
      <c r="EEG934" s="34"/>
      <c r="EEN934" s="35"/>
      <c r="EEO934" s="34"/>
      <c r="EEV934" s="35"/>
      <c r="EEW934" s="34"/>
      <c r="EFD934" s="35"/>
      <c r="EFE934" s="34"/>
      <c r="EFL934" s="35"/>
      <c r="EFM934" s="34"/>
      <c r="EFT934" s="35"/>
      <c r="EFU934" s="34"/>
      <c r="EGB934" s="35"/>
      <c r="EGC934" s="34"/>
      <c r="EGJ934" s="35"/>
      <c r="EGK934" s="34"/>
      <c r="EGR934" s="35"/>
      <c r="EGS934" s="34"/>
      <c r="EGZ934" s="35"/>
      <c r="EHA934" s="34"/>
      <c r="EHH934" s="35"/>
      <c r="EHI934" s="34"/>
      <c r="EHP934" s="35"/>
      <c r="EHQ934" s="34"/>
      <c r="EHX934" s="35"/>
      <c r="EHY934" s="34"/>
      <c r="EIF934" s="35"/>
      <c r="EIG934" s="34"/>
      <c r="EIN934" s="35"/>
      <c r="EIO934" s="34"/>
      <c r="EIV934" s="35"/>
      <c r="EIW934" s="34"/>
      <c r="EJD934" s="35"/>
      <c r="EJE934" s="34"/>
      <c r="EJL934" s="35"/>
      <c r="EJM934" s="34"/>
      <c r="EJT934" s="35"/>
      <c r="EJU934" s="34"/>
      <c r="EKB934" s="35"/>
      <c r="EKC934" s="34"/>
      <c r="EKJ934" s="35"/>
      <c r="EKK934" s="34"/>
      <c r="EKR934" s="35"/>
      <c r="EKS934" s="34"/>
      <c r="EKZ934" s="35"/>
      <c r="ELA934" s="34"/>
      <c r="ELH934" s="35"/>
      <c r="ELI934" s="34"/>
      <c r="ELP934" s="35"/>
      <c r="ELQ934" s="34"/>
      <c r="ELX934" s="35"/>
      <c r="ELY934" s="34"/>
      <c r="EMF934" s="35"/>
      <c r="EMG934" s="34"/>
      <c r="EMN934" s="35"/>
      <c r="EMO934" s="34"/>
      <c r="EMV934" s="35"/>
      <c r="EMW934" s="34"/>
      <c r="END934" s="35"/>
      <c r="ENE934" s="34"/>
      <c r="ENL934" s="35"/>
      <c r="ENM934" s="34"/>
      <c r="ENT934" s="35"/>
      <c r="ENU934" s="34"/>
      <c r="EOB934" s="35"/>
      <c r="EOC934" s="34"/>
      <c r="EOJ934" s="35"/>
      <c r="EOK934" s="34"/>
      <c r="EOR934" s="35"/>
      <c r="EOS934" s="34"/>
      <c r="EOZ934" s="35"/>
      <c r="EPA934" s="34"/>
      <c r="EPH934" s="35"/>
      <c r="EPI934" s="34"/>
      <c r="EPP934" s="35"/>
      <c r="EPQ934" s="34"/>
      <c r="EPX934" s="35"/>
      <c r="EPY934" s="34"/>
      <c r="EQF934" s="35"/>
      <c r="EQG934" s="34"/>
      <c r="EQN934" s="35"/>
      <c r="EQO934" s="34"/>
      <c r="EQV934" s="35"/>
      <c r="EQW934" s="34"/>
      <c r="ERD934" s="35"/>
      <c r="ERE934" s="34"/>
      <c r="ERL934" s="35"/>
      <c r="ERM934" s="34"/>
      <c r="ERT934" s="35"/>
      <c r="ERU934" s="34"/>
      <c r="ESB934" s="35"/>
      <c r="ESC934" s="34"/>
      <c r="ESJ934" s="35"/>
      <c r="ESK934" s="34"/>
      <c r="ESR934" s="35"/>
      <c r="ESS934" s="34"/>
      <c r="ESZ934" s="35"/>
      <c r="ETA934" s="34"/>
      <c r="ETH934" s="35"/>
      <c r="ETI934" s="34"/>
      <c r="ETP934" s="35"/>
      <c r="ETQ934" s="34"/>
      <c r="ETX934" s="35"/>
      <c r="ETY934" s="34"/>
      <c r="EUF934" s="35"/>
      <c r="EUG934" s="34"/>
      <c r="EUN934" s="35"/>
      <c r="EUO934" s="34"/>
      <c r="EUV934" s="35"/>
      <c r="EUW934" s="34"/>
      <c r="EVD934" s="35"/>
      <c r="EVE934" s="34"/>
      <c r="EVL934" s="35"/>
      <c r="EVM934" s="34"/>
      <c r="EVT934" s="35"/>
      <c r="EVU934" s="34"/>
      <c r="EWB934" s="35"/>
      <c r="EWC934" s="34"/>
      <c r="EWJ934" s="35"/>
      <c r="EWK934" s="34"/>
      <c r="EWR934" s="35"/>
      <c r="EWS934" s="34"/>
      <c r="EWZ934" s="35"/>
      <c r="EXA934" s="34"/>
      <c r="EXH934" s="35"/>
      <c r="EXI934" s="34"/>
      <c r="EXP934" s="35"/>
      <c r="EXQ934" s="34"/>
      <c r="EXX934" s="35"/>
      <c r="EXY934" s="34"/>
      <c r="EYF934" s="35"/>
      <c r="EYG934" s="34"/>
      <c r="EYN934" s="35"/>
      <c r="EYO934" s="34"/>
      <c r="EYV934" s="35"/>
      <c r="EYW934" s="34"/>
      <c r="EZD934" s="35"/>
      <c r="EZE934" s="34"/>
      <c r="EZL934" s="35"/>
      <c r="EZM934" s="34"/>
      <c r="EZT934" s="35"/>
      <c r="EZU934" s="34"/>
      <c r="FAB934" s="35"/>
      <c r="FAC934" s="34"/>
      <c r="FAJ934" s="35"/>
      <c r="FAK934" s="34"/>
      <c r="FAR934" s="35"/>
      <c r="FAS934" s="34"/>
      <c r="FAZ934" s="35"/>
      <c r="FBA934" s="34"/>
      <c r="FBH934" s="35"/>
      <c r="FBI934" s="34"/>
      <c r="FBP934" s="35"/>
      <c r="FBQ934" s="34"/>
      <c r="FBX934" s="35"/>
      <c r="FBY934" s="34"/>
      <c r="FCF934" s="35"/>
      <c r="FCG934" s="34"/>
      <c r="FCN934" s="35"/>
      <c r="FCO934" s="34"/>
      <c r="FCV934" s="35"/>
      <c r="FCW934" s="34"/>
      <c r="FDD934" s="35"/>
      <c r="FDE934" s="34"/>
      <c r="FDL934" s="35"/>
      <c r="FDM934" s="34"/>
      <c r="FDT934" s="35"/>
      <c r="FDU934" s="34"/>
      <c r="FEB934" s="35"/>
      <c r="FEC934" s="34"/>
      <c r="FEJ934" s="35"/>
      <c r="FEK934" s="34"/>
      <c r="FER934" s="35"/>
      <c r="FES934" s="34"/>
      <c r="FEZ934" s="35"/>
      <c r="FFA934" s="34"/>
      <c r="FFH934" s="35"/>
      <c r="FFI934" s="34"/>
      <c r="FFP934" s="35"/>
      <c r="FFQ934" s="34"/>
      <c r="FFX934" s="35"/>
      <c r="FFY934" s="34"/>
      <c r="FGF934" s="35"/>
      <c r="FGG934" s="34"/>
      <c r="FGN934" s="35"/>
      <c r="FGO934" s="34"/>
      <c r="FGV934" s="35"/>
      <c r="FGW934" s="34"/>
      <c r="FHD934" s="35"/>
      <c r="FHE934" s="34"/>
      <c r="FHL934" s="35"/>
      <c r="FHM934" s="34"/>
      <c r="FHT934" s="35"/>
      <c r="FHU934" s="34"/>
      <c r="FIB934" s="35"/>
      <c r="FIC934" s="34"/>
      <c r="FIJ934" s="35"/>
      <c r="FIK934" s="34"/>
      <c r="FIR934" s="35"/>
      <c r="FIS934" s="34"/>
      <c r="FIZ934" s="35"/>
      <c r="FJA934" s="34"/>
      <c r="FJH934" s="35"/>
      <c r="FJI934" s="34"/>
      <c r="FJP934" s="35"/>
      <c r="FJQ934" s="34"/>
      <c r="FJX934" s="35"/>
      <c r="FJY934" s="34"/>
      <c r="FKF934" s="35"/>
      <c r="FKG934" s="34"/>
      <c r="FKN934" s="35"/>
      <c r="FKO934" s="34"/>
      <c r="FKV934" s="35"/>
      <c r="FKW934" s="34"/>
      <c r="FLD934" s="35"/>
      <c r="FLE934" s="34"/>
      <c r="FLL934" s="35"/>
      <c r="FLM934" s="34"/>
      <c r="FLT934" s="35"/>
      <c r="FLU934" s="34"/>
      <c r="FMB934" s="35"/>
      <c r="FMC934" s="34"/>
      <c r="FMJ934" s="35"/>
      <c r="FMK934" s="34"/>
      <c r="FMR934" s="35"/>
      <c r="FMS934" s="34"/>
      <c r="FMZ934" s="35"/>
      <c r="FNA934" s="34"/>
      <c r="FNH934" s="35"/>
      <c r="FNI934" s="34"/>
      <c r="FNP934" s="35"/>
      <c r="FNQ934" s="34"/>
      <c r="FNX934" s="35"/>
      <c r="FNY934" s="34"/>
      <c r="FOF934" s="35"/>
      <c r="FOG934" s="34"/>
      <c r="FON934" s="35"/>
      <c r="FOO934" s="34"/>
      <c r="FOV934" s="35"/>
      <c r="FOW934" s="34"/>
      <c r="FPD934" s="35"/>
      <c r="FPE934" s="34"/>
      <c r="FPL934" s="35"/>
      <c r="FPM934" s="34"/>
      <c r="FPT934" s="35"/>
      <c r="FPU934" s="34"/>
      <c r="FQB934" s="35"/>
      <c r="FQC934" s="34"/>
      <c r="FQJ934" s="35"/>
      <c r="FQK934" s="34"/>
      <c r="FQR934" s="35"/>
      <c r="FQS934" s="34"/>
      <c r="FQZ934" s="35"/>
      <c r="FRA934" s="34"/>
      <c r="FRH934" s="35"/>
      <c r="FRI934" s="34"/>
      <c r="FRP934" s="35"/>
      <c r="FRQ934" s="34"/>
      <c r="FRX934" s="35"/>
      <c r="FRY934" s="34"/>
      <c r="FSF934" s="35"/>
      <c r="FSG934" s="34"/>
      <c r="FSN934" s="35"/>
      <c r="FSO934" s="34"/>
      <c r="FSV934" s="35"/>
      <c r="FSW934" s="34"/>
      <c r="FTD934" s="35"/>
      <c r="FTE934" s="34"/>
      <c r="FTL934" s="35"/>
      <c r="FTM934" s="34"/>
      <c r="FTT934" s="35"/>
      <c r="FTU934" s="34"/>
      <c r="FUB934" s="35"/>
      <c r="FUC934" s="34"/>
      <c r="FUJ934" s="35"/>
      <c r="FUK934" s="34"/>
      <c r="FUR934" s="35"/>
      <c r="FUS934" s="34"/>
      <c r="FUZ934" s="35"/>
      <c r="FVA934" s="34"/>
      <c r="FVH934" s="35"/>
      <c r="FVI934" s="34"/>
      <c r="FVP934" s="35"/>
      <c r="FVQ934" s="34"/>
      <c r="FVX934" s="35"/>
      <c r="FVY934" s="34"/>
      <c r="FWF934" s="35"/>
      <c r="FWG934" s="34"/>
      <c r="FWN934" s="35"/>
      <c r="FWO934" s="34"/>
      <c r="FWV934" s="35"/>
      <c r="FWW934" s="34"/>
      <c r="FXD934" s="35"/>
      <c r="FXE934" s="34"/>
      <c r="FXL934" s="35"/>
      <c r="FXM934" s="34"/>
      <c r="FXT934" s="35"/>
      <c r="FXU934" s="34"/>
      <c r="FYB934" s="35"/>
      <c r="FYC934" s="34"/>
      <c r="FYJ934" s="35"/>
      <c r="FYK934" s="34"/>
      <c r="FYR934" s="35"/>
      <c r="FYS934" s="34"/>
      <c r="FYZ934" s="35"/>
      <c r="FZA934" s="34"/>
      <c r="FZH934" s="35"/>
      <c r="FZI934" s="34"/>
      <c r="FZP934" s="35"/>
      <c r="FZQ934" s="34"/>
      <c r="FZX934" s="35"/>
      <c r="FZY934" s="34"/>
      <c r="GAF934" s="35"/>
      <c r="GAG934" s="34"/>
      <c r="GAN934" s="35"/>
      <c r="GAO934" s="34"/>
      <c r="GAV934" s="35"/>
      <c r="GAW934" s="34"/>
      <c r="GBD934" s="35"/>
      <c r="GBE934" s="34"/>
      <c r="GBL934" s="35"/>
      <c r="GBM934" s="34"/>
      <c r="GBT934" s="35"/>
      <c r="GBU934" s="34"/>
      <c r="GCB934" s="35"/>
      <c r="GCC934" s="34"/>
      <c r="GCJ934" s="35"/>
      <c r="GCK934" s="34"/>
      <c r="GCR934" s="35"/>
      <c r="GCS934" s="34"/>
      <c r="GCZ934" s="35"/>
      <c r="GDA934" s="34"/>
      <c r="GDH934" s="35"/>
      <c r="GDI934" s="34"/>
      <c r="GDP934" s="35"/>
      <c r="GDQ934" s="34"/>
      <c r="GDX934" s="35"/>
      <c r="GDY934" s="34"/>
      <c r="GEF934" s="35"/>
      <c r="GEG934" s="34"/>
      <c r="GEN934" s="35"/>
      <c r="GEO934" s="34"/>
      <c r="GEV934" s="35"/>
      <c r="GEW934" s="34"/>
      <c r="GFD934" s="35"/>
      <c r="GFE934" s="34"/>
      <c r="GFL934" s="35"/>
      <c r="GFM934" s="34"/>
      <c r="GFT934" s="35"/>
      <c r="GFU934" s="34"/>
      <c r="GGB934" s="35"/>
      <c r="GGC934" s="34"/>
      <c r="GGJ934" s="35"/>
      <c r="GGK934" s="34"/>
      <c r="GGR934" s="35"/>
      <c r="GGS934" s="34"/>
      <c r="GGZ934" s="35"/>
      <c r="GHA934" s="34"/>
      <c r="GHH934" s="35"/>
      <c r="GHI934" s="34"/>
      <c r="GHP934" s="35"/>
      <c r="GHQ934" s="34"/>
      <c r="GHX934" s="35"/>
      <c r="GHY934" s="34"/>
      <c r="GIF934" s="35"/>
      <c r="GIG934" s="34"/>
      <c r="GIN934" s="35"/>
      <c r="GIO934" s="34"/>
      <c r="GIV934" s="35"/>
      <c r="GIW934" s="34"/>
      <c r="GJD934" s="35"/>
      <c r="GJE934" s="34"/>
      <c r="GJL934" s="35"/>
      <c r="GJM934" s="34"/>
      <c r="GJT934" s="35"/>
      <c r="GJU934" s="34"/>
      <c r="GKB934" s="35"/>
      <c r="GKC934" s="34"/>
      <c r="GKJ934" s="35"/>
      <c r="GKK934" s="34"/>
      <c r="GKR934" s="35"/>
      <c r="GKS934" s="34"/>
      <c r="GKZ934" s="35"/>
      <c r="GLA934" s="34"/>
      <c r="GLH934" s="35"/>
      <c r="GLI934" s="34"/>
      <c r="GLP934" s="35"/>
      <c r="GLQ934" s="34"/>
      <c r="GLX934" s="35"/>
      <c r="GLY934" s="34"/>
      <c r="GMF934" s="35"/>
      <c r="GMG934" s="34"/>
      <c r="GMN934" s="35"/>
      <c r="GMO934" s="34"/>
      <c r="GMV934" s="35"/>
      <c r="GMW934" s="34"/>
      <c r="GND934" s="35"/>
      <c r="GNE934" s="34"/>
      <c r="GNL934" s="35"/>
      <c r="GNM934" s="34"/>
      <c r="GNT934" s="35"/>
      <c r="GNU934" s="34"/>
      <c r="GOB934" s="35"/>
      <c r="GOC934" s="34"/>
      <c r="GOJ934" s="35"/>
      <c r="GOK934" s="34"/>
      <c r="GOR934" s="35"/>
      <c r="GOS934" s="34"/>
      <c r="GOZ934" s="35"/>
      <c r="GPA934" s="34"/>
      <c r="GPH934" s="35"/>
      <c r="GPI934" s="34"/>
      <c r="GPP934" s="35"/>
      <c r="GPQ934" s="34"/>
      <c r="GPX934" s="35"/>
      <c r="GPY934" s="34"/>
      <c r="GQF934" s="35"/>
      <c r="GQG934" s="34"/>
      <c r="GQN934" s="35"/>
      <c r="GQO934" s="34"/>
      <c r="GQV934" s="35"/>
      <c r="GQW934" s="34"/>
      <c r="GRD934" s="35"/>
      <c r="GRE934" s="34"/>
      <c r="GRL934" s="35"/>
      <c r="GRM934" s="34"/>
      <c r="GRT934" s="35"/>
      <c r="GRU934" s="34"/>
      <c r="GSB934" s="35"/>
      <c r="GSC934" s="34"/>
      <c r="GSJ934" s="35"/>
      <c r="GSK934" s="34"/>
      <c r="GSR934" s="35"/>
      <c r="GSS934" s="34"/>
      <c r="GSZ934" s="35"/>
      <c r="GTA934" s="34"/>
      <c r="GTH934" s="35"/>
      <c r="GTI934" s="34"/>
      <c r="GTP934" s="35"/>
      <c r="GTQ934" s="34"/>
      <c r="GTX934" s="35"/>
      <c r="GTY934" s="34"/>
      <c r="GUF934" s="35"/>
      <c r="GUG934" s="34"/>
      <c r="GUN934" s="35"/>
      <c r="GUO934" s="34"/>
      <c r="GUV934" s="35"/>
      <c r="GUW934" s="34"/>
      <c r="GVD934" s="35"/>
      <c r="GVE934" s="34"/>
      <c r="GVL934" s="35"/>
      <c r="GVM934" s="34"/>
      <c r="GVT934" s="35"/>
      <c r="GVU934" s="34"/>
      <c r="GWB934" s="35"/>
      <c r="GWC934" s="34"/>
      <c r="GWJ934" s="35"/>
      <c r="GWK934" s="34"/>
      <c r="GWR934" s="35"/>
      <c r="GWS934" s="34"/>
      <c r="GWZ934" s="35"/>
      <c r="GXA934" s="34"/>
      <c r="GXH934" s="35"/>
      <c r="GXI934" s="34"/>
      <c r="GXP934" s="35"/>
      <c r="GXQ934" s="34"/>
      <c r="GXX934" s="35"/>
      <c r="GXY934" s="34"/>
      <c r="GYF934" s="35"/>
      <c r="GYG934" s="34"/>
      <c r="GYN934" s="35"/>
      <c r="GYO934" s="34"/>
      <c r="GYV934" s="35"/>
      <c r="GYW934" s="34"/>
      <c r="GZD934" s="35"/>
      <c r="GZE934" s="34"/>
      <c r="GZL934" s="35"/>
      <c r="GZM934" s="34"/>
      <c r="GZT934" s="35"/>
      <c r="GZU934" s="34"/>
      <c r="HAB934" s="35"/>
      <c r="HAC934" s="34"/>
      <c r="HAJ934" s="35"/>
      <c r="HAK934" s="34"/>
      <c r="HAR934" s="35"/>
      <c r="HAS934" s="34"/>
      <c r="HAZ934" s="35"/>
      <c r="HBA934" s="34"/>
      <c r="HBH934" s="35"/>
      <c r="HBI934" s="34"/>
      <c r="HBP934" s="35"/>
      <c r="HBQ934" s="34"/>
      <c r="HBX934" s="35"/>
      <c r="HBY934" s="34"/>
      <c r="HCF934" s="35"/>
      <c r="HCG934" s="34"/>
      <c r="HCN934" s="35"/>
      <c r="HCO934" s="34"/>
      <c r="HCV934" s="35"/>
      <c r="HCW934" s="34"/>
      <c r="HDD934" s="35"/>
      <c r="HDE934" s="34"/>
      <c r="HDL934" s="35"/>
      <c r="HDM934" s="34"/>
      <c r="HDT934" s="35"/>
      <c r="HDU934" s="34"/>
      <c r="HEB934" s="35"/>
      <c r="HEC934" s="34"/>
      <c r="HEJ934" s="35"/>
      <c r="HEK934" s="34"/>
      <c r="HER934" s="35"/>
      <c r="HES934" s="34"/>
      <c r="HEZ934" s="35"/>
      <c r="HFA934" s="34"/>
      <c r="HFH934" s="35"/>
      <c r="HFI934" s="34"/>
      <c r="HFP934" s="35"/>
      <c r="HFQ934" s="34"/>
      <c r="HFX934" s="35"/>
      <c r="HFY934" s="34"/>
      <c r="HGF934" s="35"/>
      <c r="HGG934" s="34"/>
      <c r="HGN934" s="35"/>
      <c r="HGO934" s="34"/>
      <c r="HGV934" s="35"/>
      <c r="HGW934" s="34"/>
      <c r="HHD934" s="35"/>
      <c r="HHE934" s="34"/>
      <c r="HHL934" s="35"/>
      <c r="HHM934" s="34"/>
      <c r="HHT934" s="35"/>
      <c r="HHU934" s="34"/>
      <c r="HIB934" s="35"/>
      <c r="HIC934" s="34"/>
      <c r="HIJ934" s="35"/>
      <c r="HIK934" s="34"/>
      <c r="HIR934" s="35"/>
      <c r="HIS934" s="34"/>
      <c r="HIZ934" s="35"/>
      <c r="HJA934" s="34"/>
      <c r="HJH934" s="35"/>
      <c r="HJI934" s="34"/>
      <c r="HJP934" s="35"/>
      <c r="HJQ934" s="34"/>
      <c r="HJX934" s="35"/>
      <c r="HJY934" s="34"/>
      <c r="HKF934" s="35"/>
      <c r="HKG934" s="34"/>
      <c r="HKN934" s="35"/>
      <c r="HKO934" s="34"/>
      <c r="HKV934" s="35"/>
      <c r="HKW934" s="34"/>
      <c r="HLD934" s="35"/>
      <c r="HLE934" s="34"/>
      <c r="HLL934" s="35"/>
      <c r="HLM934" s="34"/>
      <c r="HLT934" s="35"/>
      <c r="HLU934" s="34"/>
      <c r="HMB934" s="35"/>
      <c r="HMC934" s="34"/>
      <c r="HMJ934" s="35"/>
      <c r="HMK934" s="34"/>
      <c r="HMR934" s="35"/>
      <c r="HMS934" s="34"/>
      <c r="HMZ934" s="35"/>
      <c r="HNA934" s="34"/>
      <c r="HNH934" s="35"/>
      <c r="HNI934" s="34"/>
      <c r="HNP934" s="35"/>
      <c r="HNQ934" s="34"/>
      <c r="HNX934" s="35"/>
      <c r="HNY934" s="34"/>
      <c r="HOF934" s="35"/>
      <c r="HOG934" s="34"/>
      <c r="HON934" s="35"/>
      <c r="HOO934" s="34"/>
      <c r="HOV934" s="35"/>
      <c r="HOW934" s="34"/>
      <c r="HPD934" s="35"/>
      <c r="HPE934" s="34"/>
      <c r="HPL934" s="35"/>
      <c r="HPM934" s="34"/>
      <c r="HPT934" s="35"/>
      <c r="HPU934" s="34"/>
      <c r="HQB934" s="35"/>
      <c r="HQC934" s="34"/>
      <c r="HQJ934" s="35"/>
      <c r="HQK934" s="34"/>
      <c r="HQR934" s="35"/>
      <c r="HQS934" s="34"/>
      <c r="HQZ934" s="35"/>
      <c r="HRA934" s="34"/>
      <c r="HRH934" s="35"/>
      <c r="HRI934" s="34"/>
      <c r="HRP934" s="35"/>
      <c r="HRQ934" s="34"/>
      <c r="HRX934" s="35"/>
      <c r="HRY934" s="34"/>
      <c r="HSF934" s="35"/>
      <c r="HSG934" s="34"/>
      <c r="HSN934" s="35"/>
      <c r="HSO934" s="34"/>
      <c r="HSV934" s="35"/>
      <c r="HSW934" s="34"/>
      <c r="HTD934" s="35"/>
      <c r="HTE934" s="34"/>
      <c r="HTL934" s="35"/>
      <c r="HTM934" s="34"/>
      <c r="HTT934" s="35"/>
      <c r="HTU934" s="34"/>
      <c r="HUB934" s="35"/>
      <c r="HUC934" s="34"/>
      <c r="HUJ934" s="35"/>
      <c r="HUK934" s="34"/>
      <c r="HUR934" s="35"/>
      <c r="HUS934" s="34"/>
      <c r="HUZ934" s="35"/>
      <c r="HVA934" s="34"/>
      <c r="HVH934" s="35"/>
      <c r="HVI934" s="34"/>
      <c r="HVP934" s="35"/>
      <c r="HVQ934" s="34"/>
      <c r="HVX934" s="35"/>
      <c r="HVY934" s="34"/>
      <c r="HWF934" s="35"/>
      <c r="HWG934" s="34"/>
      <c r="HWN934" s="35"/>
      <c r="HWO934" s="34"/>
      <c r="HWV934" s="35"/>
      <c r="HWW934" s="34"/>
      <c r="HXD934" s="35"/>
      <c r="HXE934" s="34"/>
      <c r="HXL934" s="35"/>
      <c r="HXM934" s="34"/>
      <c r="HXT934" s="35"/>
      <c r="HXU934" s="34"/>
      <c r="HYB934" s="35"/>
      <c r="HYC934" s="34"/>
      <c r="HYJ934" s="35"/>
      <c r="HYK934" s="34"/>
      <c r="HYR934" s="35"/>
      <c r="HYS934" s="34"/>
      <c r="HYZ934" s="35"/>
      <c r="HZA934" s="34"/>
      <c r="HZH934" s="35"/>
      <c r="HZI934" s="34"/>
      <c r="HZP934" s="35"/>
      <c r="HZQ934" s="34"/>
      <c r="HZX934" s="35"/>
      <c r="HZY934" s="34"/>
      <c r="IAF934" s="35"/>
      <c r="IAG934" s="34"/>
      <c r="IAN934" s="35"/>
      <c r="IAO934" s="34"/>
      <c r="IAV934" s="35"/>
      <c r="IAW934" s="34"/>
      <c r="IBD934" s="35"/>
      <c r="IBE934" s="34"/>
      <c r="IBL934" s="35"/>
      <c r="IBM934" s="34"/>
      <c r="IBT934" s="35"/>
      <c r="IBU934" s="34"/>
      <c r="ICB934" s="35"/>
      <c r="ICC934" s="34"/>
      <c r="ICJ934" s="35"/>
      <c r="ICK934" s="34"/>
      <c r="ICR934" s="35"/>
      <c r="ICS934" s="34"/>
      <c r="ICZ934" s="35"/>
      <c r="IDA934" s="34"/>
      <c r="IDH934" s="35"/>
      <c r="IDI934" s="34"/>
      <c r="IDP934" s="35"/>
      <c r="IDQ934" s="34"/>
      <c r="IDX934" s="35"/>
      <c r="IDY934" s="34"/>
      <c r="IEF934" s="35"/>
      <c r="IEG934" s="34"/>
      <c r="IEN934" s="35"/>
      <c r="IEO934" s="34"/>
      <c r="IEV934" s="35"/>
      <c r="IEW934" s="34"/>
      <c r="IFD934" s="35"/>
      <c r="IFE934" s="34"/>
      <c r="IFL934" s="35"/>
      <c r="IFM934" s="34"/>
      <c r="IFT934" s="35"/>
      <c r="IFU934" s="34"/>
      <c r="IGB934" s="35"/>
      <c r="IGC934" s="34"/>
      <c r="IGJ934" s="35"/>
      <c r="IGK934" s="34"/>
      <c r="IGR934" s="35"/>
      <c r="IGS934" s="34"/>
      <c r="IGZ934" s="35"/>
      <c r="IHA934" s="34"/>
      <c r="IHH934" s="35"/>
      <c r="IHI934" s="34"/>
      <c r="IHP934" s="35"/>
      <c r="IHQ934" s="34"/>
      <c r="IHX934" s="35"/>
      <c r="IHY934" s="34"/>
      <c r="IIF934" s="35"/>
      <c r="IIG934" s="34"/>
      <c r="IIN934" s="35"/>
      <c r="IIO934" s="34"/>
      <c r="IIV934" s="35"/>
      <c r="IIW934" s="34"/>
      <c r="IJD934" s="35"/>
      <c r="IJE934" s="34"/>
      <c r="IJL934" s="35"/>
      <c r="IJM934" s="34"/>
      <c r="IJT934" s="35"/>
      <c r="IJU934" s="34"/>
      <c r="IKB934" s="35"/>
      <c r="IKC934" s="34"/>
      <c r="IKJ934" s="35"/>
      <c r="IKK934" s="34"/>
      <c r="IKR934" s="35"/>
      <c r="IKS934" s="34"/>
      <c r="IKZ934" s="35"/>
      <c r="ILA934" s="34"/>
      <c r="ILH934" s="35"/>
      <c r="ILI934" s="34"/>
      <c r="ILP934" s="35"/>
      <c r="ILQ934" s="34"/>
      <c r="ILX934" s="35"/>
      <c r="ILY934" s="34"/>
      <c r="IMF934" s="35"/>
      <c r="IMG934" s="34"/>
      <c r="IMN934" s="35"/>
      <c r="IMO934" s="34"/>
      <c r="IMV934" s="35"/>
      <c r="IMW934" s="34"/>
      <c r="IND934" s="35"/>
      <c r="INE934" s="34"/>
      <c r="INL934" s="35"/>
      <c r="INM934" s="34"/>
      <c r="INT934" s="35"/>
      <c r="INU934" s="34"/>
      <c r="IOB934" s="35"/>
      <c r="IOC934" s="34"/>
      <c r="IOJ934" s="35"/>
      <c r="IOK934" s="34"/>
      <c r="IOR934" s="35"/>
      <c r="IOS934" s="34"/>
      <c r="IOZ934" s="35"/>
      <c r="IPA934" s="34"/>
      <c r="IPH934" s="35"/>
      <c r="IPI934" s="34"/>
      <c r="IPP934" s="35"/>
      <c r="IPQ934" s="34"/>
      <c r="IPX934" s="35"/>
      <c r="IPY934" s="34"/>
      <c r="IQF934" s="35"/>
      <c r="IQG934" s="34"/>
      <c r="IQN934" s="35"/>
      <c r="IQO934" s="34"/>
      <c r="IQV934" s="35"/>
      <c r="IQW934" s="34"/>
      <c r="IRD934" s="35"/>
      <c r="IRE934" s="34"/>
      <c r="IRL934" s="35"/>
      <c r="IRM934" s="34"/>
      <c r="IRT934" s="35"/>
      <c r="IRU934" s="34"/>
      <c r="ISB934" s="35"/>
      <c r="ISC934" s="34"/>
      <c r="ISJ934" s="35"/>
      <c r="ISK934" s="34"/>
      <c r="ISR934" s="35"/>
      <c r="ISS934" s="34"/>
      <c r="ISZ934" s="35"/>
      <c r="ITA934" s="34"/>
      <c r="ITH934" s="35"/>
      <c r="ITI934" s="34"/>
      <c r="ITP934" s="35"/>
      <c r="ITQ934" s="34"/>
      <c r="ITX934" s="35"/>
      <c r="ITY934" s="34"/>
      <c r="IUF934" s="35"/>
      <c r="IUG934" s="34"/>
      <c r="IUN934" s="35"/>
      <c r="IUO934" s="34"/>
      <c r="IUV934" s="35"/>
      <c r="IUW934" s="34"/>
      <c r="IVD934" s="35"/>
      <c r="IVE934" s="34"/>
      <c r="IVL934" s="35"/>
      <c r="IVM934" s="34"/>
      <c r="IVT934" s="35"/>
      <c r="IVU934" s="34"/>
      <c r="IWB934" s="35"/>
      <c r="IWC934" s="34"/>
      <c r="IWJ934" s="35"/>
      <c r="IWK934" s="34"/>
      <c r="IWR934" s="35"/>
      <c r="IWS934" s="34"/>
      <c r="IWZ934" s="35"/>
      <c r="IXA934" s="34"/>
      <c r="IXH934" s="35"/>
      <c r="IXI934" s="34"/>
      <c r="IXP934" s="35"/>
      <c r="IXQ934" s="34"/>
      <c r="IXX934" s="35"/>
      <c r="IXY934" s="34"/>
      <c r="IYF934" s="35"/>
      <c r="IYG934" s="34"/>
      <c r="IYN934" s="35"/>
      <c r="IYO934" s="34"/>
      <c r="IYV934" s="35"/>
      <c r="IYW934" s="34"/>
      <c r="IZD934" s="35"/>
      <c r="IZE934" s="34"/>
      <c r="IZL934" s="35"/>
      <c r="IZM934" s="34"/>
      <c r="IZT934" s="35"/>
      <c r="IZU934" s="34"/>
      <c r="JAB934" s="35"/>
      <c r="JAC934" s="34"/>
      <c r="JAJ934" s="35"/>
      <c r="JAK934" s="34"/>
      <c r="JAR934" s="35"/>
      <c r="JAS934" s="34"/>
      <c r="JAZ934" s="35"/>
      <c r="JBA934" s="34"/>
      <c r="JBH934" s="35"/>
      <c r="JBI934" s="34"/>
      <c r="JBP934" s="35"/>
      <c r="JBQ934" s="34"/>
      <c r="JBX934" s="35"/>
      <c r="JBY934" s="34"/>
      <c r="JCF934" s="35"/>
      <c r="JCG934" s="34"/>
      <c r="JCN934" s="35"/>
      <c r="JCO934" s="34"/>
      <c r="JCV934" s="35"/>
      <c r="JCW934" s="34"/>
      <c r="JDD934" s="35"/>
      <c r="JDE934" s="34"/>
      <c r="JDL934" s="35"/>
      <c r="JDM934" s="34"/>
      <c r="JDT934" s="35"/>
      <c r="JDU934" s="34"/>
      <c r="JEB934" s="35"/>
      <c r="JEC934" s="34"/>
      <c r="JEJ934" s="35"/>
      <c r="JEK934" s="34"/>
      <c r="JER934" s="35"/>
      <c r="JES934" s="34"/>
      <c r="JEZ934" s="35"/>
      <c r="JFA934" s="34"/>
      <c r="JFH934" s="35"/>
      <c r="JFI934" s="34"/>
      <c r="JFP934" s="35"/>
      <c r="JFQ934" s="34"/>
      <c r="JFX934" s="35"/>
      <c r="JFY934" s="34"/>
      <c r="JGF934" s="35"/>
      <c r="JGG934" s="34"/>
      <c r="JGN934" s="35"/>
      <c r="JGO934" s="34"/>
      <c r="JGV934" s="35"/>
      <c r="JGW934" s="34"/>
      <c r="JHD934" s="35"/>
      <c r="JHE934" s="34"/>
      <c r="JHL934" s="35"/>
      <c r="JHM934" s="34"/>
      <c r="JHT934" s="35"/>
      <c r="JHU934" s="34"/>
      <c r="JIB934" s="35"/>
      <c r="JIC934" s="34"/>
      <c r="JIJ934" s="35"/>
      <c r="JIK934" s="34"/>
      <c r="JIR934" s="35"/>
      <c r="JIS934" s="34"/>
      <c r="JIZ934" s="35"/>
      <c r="JJA934" s="34"/>
      <c r="JJH934" s="35"/>
      <c r="JJI934" s="34"/>
      <c r="JJP934" s="35"/>
      <c r="JJQ934" s="34"/>
      <c r="JJX934" s="35"/>
      <c r="JJY934" s="34"/>
      <c r="JKF934" s="35"/>
      <c r="JKG934" s="34"/>
      <c r="JKN934" s="35"/>
      <c r="JKO934" s="34"/>
      <c r="JKV934" s="35"/>
      <c r="JKW934" s="34"/>
      <c r="JLD934" s="35"/>
      <c r="JLE934" s="34"/>
      <c r="JLL934" s="35"/>
      <c r="JLM934" s="34"/>
      <c r="JLT934" s="35"/>
      <c r="JLU934" s="34"/>
      <c r="JMB934" s="35"/>
      <c r="JMC934" s="34"/>
      <c r="JMJ934" s="35"/>
      <c r="JMK934" s="34"/>
      <c r="JMR934" s="35"/>
      <c r="JMS934" s="34"/>
      <c r="JMZ934" s="35"/>
      <c r="JNA934" s="34"/>
      <c r="JNH934" s="35"/>
      <c r="JNI934" s="34"/>
      <c r="JNP934" s="35"/>
      <c r="JNQ934" s="34"/>
      <c r="JNX934" s="35"/>
      <c r="JNY934" s="34"/>
      <c r="JOF934" s="35"/>
      <c r="JOG934" s="34"/>
      <c r="JON934" s="35"/>
      <c r="JOO934" s="34"/>
      <c r="JOV934" s="35"/>
      <c r="JOW934" s="34"/>
      <c r="JPD934" s="35"/>
      <c r="JPE934" s="34"/>
      <c r="JPL934" s="35"/>
      <c r="JPM934" s="34"/>
      <c r="JPT934" s="35"/>
      <c r="JPU934" s="34"/>
      <c r="JQB934" s="35"/>
      <c r="JQC934" s="34"/>
      <c r="JQJ934" s="35"/>
      <c r="JQK934" s="34"/>
      <c r="JQR934" s="35"/>
      <c r="JQS934" s="34"/>
      <c r="JQZ934" s="35"/>
      <c r="JRA934" s="34"/>
      <c r="JRH934" s="35"/>
      <c r="JRI934" s="34"/>
      <c r="JRP934" s="35"/>
      <c r="JRQ934" s="34"/>
      <c r="JRX934" s="35"/>
      <c r="JRY934" s="34"/>
      <c r="JSF934" s="35"/>
      <c r="JSG934" s="34"/>
      <c r="JSN934" s="35"/>
      <c r="JSO934" s="34"/>
      <c r="JSV934" s="35"/>
      <c r="JSW934" s="34"/>
      <c r="JTD934" s="35"/>
      <c r="JTE934" s="34"/>
      <c r="JTL934" s="35"/>
      <c r="JTM934" s="34"/>
      <c r="JTT934" s="35"/>
      <c r="JTU934" s="34"/>
      <c r="JUB934" s="35"/>
      <c r="JUC934" s="34"/>
      <c r="JUJ934" s="35"/>
      <c r="JUK934" s="34"/>
      <c r="JUR934" s="35"/>
      <c r="JUS934" s="34"/>
      <c r="JUZ934" s="35"/>
      <c r="JVA934" s="34"/>
      <c r="JVH934" s="35"/>
      <c r="JVI934" s="34"/>
      <c r="JVP934" s="35"/>
      <c r="JVQ934" s="34"/>
      <c r="JVX934" s="35"/>
      <c r="JVY934" s="34"/>
      <c r="JWF934" s="35"/>
      <c r="JWG934" s="34"/>
      <c r="JWN934" s="35"/>
      <c r="JWO934" s="34"/>
      <c r="JWV934" s="35"/>
      <c r="JWW934" s="34"/>
      <c r="JXD934" s="35"/>
      <c r="JXE934" s="34"/>
      <c r="JXL934" s="35"/>
      <c r="JXM934" s="34"/>
      <c r="JXT934" s="35"/>
      <c r="JXU934" s="34"/>
      <c r="JYB934" s="35"/>
      <c r="JYC934" s="34"/>
      <c r="JYJ934" s="35"/>
      <c r="JYK934" s="34"/>
      <c r="JYR934" s="35"/>
      <c r="JYS934" s="34"/>
      <c r="JYZ934" s="35"/>
      <c r="JZA934" s="34"/>
      <c r="JZH934" s="35"/>
      <c r="JZI934" s="34"/>
      <c r="JZP934" s="35"/>
      <c r="JZQ934" s="34"/>
      <c r="JZX934" s="35"/>
      <c r="JZY934" s="34"/>
      <c r="KAF934" s="35"/>
      <c r="KAG934" s="34"/>
      <c r="KAN934" s="35"/>
      <c r="KAO934" s="34"/>
      <c r="KAV934" s="35"/>
      <c r="KAW934" s="34"/>
      <c r="KBD934" s="35"/>
      <c r="KBE934" s="34"/>
      <c r="KBL934" s="35"/>
      <c r="KBM934" s="34"/>
      <c r="KBT934" s="35"/>
      <c r="KBU934" s="34"/>
      <c r="KCB934" s="35"/>
      <c r="KCC934" s="34"/>
      <c r="KCJ934" s="35"/>
      <c r="KCK934" s="34"/>
      <c r="KCR934" s="35"/>
      <c r="KCS934" s="34"/>
      <c r="KCZ934" s="35"/>
      <c r="KDA934" s="34"/>
      <c r="KDH934" s="35"/>
      <c r="KDI934" s="34"/>
      <c r="KDP934" s="35"/>
      <c r="KDQ934" s="34"/>
      <c r="KDX934" s="35"/>
      <c r="KDY934" s="34"/>
      <c r="KEF934" s="35"/>
      <c r="KEG934" s="34"/>
      <c r="KEN934" s="35"/>
      <c r="KEO934" s="34"/>
      <c r="KEV934" s="35"/>
      <c r="KEW934" s="34"/>
      <c r="KFD934" s="35"/>
      <c r="KFE934" s="34"/>
      <c r="KFL934" s="35"/>
      <c r="KFM934" s="34"/>
      <c r="KFT934" s="35"/>
      <c r="KFU934" s="34"/>
      <c r="KGB934" s="35"/>
      <c r="KGC934" s="34"/>
      <c r="KGJ934" s="35"/>
      <c r="KGK934" s="34"/>
      <c r="KGR934" s="35"/>
      <c r="KGS934" s="34"/>
      <c r="KGZ934" s="35"/>
      <c r="KHA934" s="34"/>
      <c r="KHH934" s="35"/>
      <c r="KHI934" s="34"/>
      <c r="KHP934" s="35"/>
      <c r="KHQ934" s="34"/>
      <c r="KHX934" s="35"/>
      <c r="KHY934" s="34"/>
      <c r="KIF934" s="35"/>
      <c r="KIG934" s="34"/>
      <c r="KIN934" s="35"/>
      <c r="KIO934" s="34"/>
      <c r="KIV934" s="35"/>
      <c r="KIW934" s="34"/>
      <c r="KJD934" s="35"/>
      <c r="KJE934" s="34"/>
      <c r="KJL934" s="35"/>
      <c r="KJM934" s="34"/>
      <c r="KJT934" s="35"/>
      <c r="KJU934" s="34"/>
      <c r="KKB934" s="35"/>
      <c r="KKC934" s="34"/>
      <c r="KKJ934" s="35"/>
      <c r="KKK934" s="34"/>
      <c r="KKR934" s="35"/>
      <c r="KKS934" s="34"/>
      <c r="KKZ934" s="35"/>
      <c r="KLA934" s="34"/>
      <c r="KLH934" s="35"/>
      <c r="KLI934" s="34"/>
      <c r="KLP934" s="35"/>
      <c r="KLQ934" s="34"/>
      <c r="KLX934" s="35"/>
      <c r="KLY934" s="34"/>
      <c r="KMF934" s="35"/>
      <c r="KMG934" s="34"/>
      <c r="KMN934" s="35"/>
      <c r="KMO934" s="34"/>
      <c r="KMV934" s="35"/>
      <c r="KMW934" s="34"/>
      <c r="KND934" s="35"/>
      <c r="KNE934" s="34"/>
      <c r="KNL934" s="35"/>
      <c r="KNM934" s="34"/>
      <c r="KNT934" s="35"/>
      <c r="KNU934" s="34"/>
      <c r="KOB934" s="35"/>
      <c r="KOC934" s="34"/>
      <c r="KOJ934" s="35"/>
      <c r="KOK934" s="34"/>
      <c r="KOR934" s="35"/>
      <c r="KOS934" s="34"/>
      <c r="KOZ934" s="35"/>
      <c r="KPA934" s="34"/>
      <c r="KPH934" s="35"/>
      <c r="KPI934" s="34"/>
      <c r="KPP934" s="35"/>
      <c r="KPQ934" s="34"/>
      <c r="KPX934" s="35"/>
      <c r="KPY934" s="34"/>
      <c r="KQF934" s="35"/>
      <c r="KQG934" s="34"/>
      <c r="KQN934" s="35"/>
      <c r="KQO934" s="34"/>
      <c r="KQV934" s="35"/>
      <c r="KQW934" s="34"/>
      <c r="KRD934" s="35"/>
      <c r="KRE934" s="34"/>
      <c r="KRL934" s="35"/>
      <c r="KRM934" s="34"/>
      <c r="KRT934" s="35"/>
      <c r="KRU934" s="34"/>
      <c r="KSB934" s="35"/>
      <c r="KSC934" s="34"/>
      <c r="KSJ934" s="35"/>
      <c r="KSK934" s="34"/>
      <c r="KSR934" s="35"/>
      <c r="KSS934" s="34"/>
      <c r="KSZ934" s="35"/>
      <c r="KTA934" s="34"/>
      <c r="KTH934" s="35"/>
      <c r="KTI934" s="34"/>
      <c r="KTP934" s="35"/>
      <c r="KTQ934" s="34"/>
      <c r="KTX934" s="35"/>
      <c r="KTY934" s="34"/>
      <c r="KUF934" s="35"/>
      <c r="KUG934" s="34"/>
      <c r="KUN934" s="35"/>
      <c r="KUO934" s="34"/>
      <c r="KUV934" s="35"/>
      <c r="KUW934" s="34"/>
      <c r="KVD934" s="35"/>
      <c r="KVE934" s="34"/>
      <c r="KVL934" s="35"/>
      <c r="KVM934" s="34"/>
      <c r="KVT934" s="35"/>
      <c r="KVU934" s="34"/>
      <c r="KWB934" s="35"/>
      <c r="KWC934" s="34"/>
      <c r="KWJ934" s="35"/>
      <c r="KWK934" s="34"/>
      <c r="KWR934" s="35"/>
      <c r="KWS934" s="34"/>
      <c r="KWZ934" s="35"/>
      <c r="KXA934" s="34"/>
      <c r="KXH934" s="35"/>
      <c r="KXI934" s="34"/>
      <c r="KXP934" s="35"/>
      <c r="KXQ934" s="34"/>
      <c r="KXX934" s="35"/>
      <c r="KXY934" s="34"/>
      <c r="KYF934" s="35"/>
      <c r="KYG934" s="34"/>
      <c r="KYN934" s="35"/>
      <c r="KYO934" s="34"/>
      <c r="KYV934" s="35"/>
      <c r="KYW934" s="34"/>
      <c r="KZD934" s="35"/>
      <c r="KZE934" s="34"/>
      <c r="KZL934" s="35"/>
      <c r="KZM934" s="34"/>
      <c r="KZT934" s="35"/>
      <c r="KZU934" s="34"/>
      <c r="LAB934" s="35"/>
      <c r="LAC934" s="34"/>
      <c r="LAJ934" s="35"/>
      <c r="LAK934" s="34"/>
      <c r="LAR934" s="35"/>
      <c r="LAS934" s="34"/>
      <c r="LAZ934" s="35"/>
      <c r="LBA934" s="34"/>
      <c r="LBH934" s="35"/>
      <c r="LBI934" s="34"/>
      <c r="LBP934" s="35"/>
      <c r="LBQ934" s="34"/>
      <c r="LBX934" s="35"/>
      <c r="LBY934" s="34"/>
      <c r="LCF934" s="35"/>
      <c r="LCG934" s="34"/>
      <c r="LCN934" s="35"/>
      <c r="LCO934" s="34"/>
      <c r="LCV934" s="35"/>
      <c r="LCW934" s="34"/>
      <c r="LDD934" s="35"/>
      <c r="LDE934" s="34"/>
      <c r="LDL934" s="35"/>
      <c r="LDM934" s="34"/>
      <c r="LDT934" s="35"/>
      <c r="LDU934" s="34"/>
      <c r="LEB934" s="35"/>
      <c r="LEC934" s="34"/>
      <c r="LEJ934" s="35"/>
      <c r="LEK934" s="34"/>
      <c r="LER934" s="35"/>
      <c r="LES934" s="34"/>
      <c r="LEZ934" s="35"/>
      <c r="LFA934" s="34"/>
      <c r="LFH934" s="35"/>
      <c r="LFI934" s="34"/>
      <c r="LFP934" s="35"/>
      <c r="LFQ934" s="34"/>
      <c r="LFX934" s="35"/>
      <c r="LFY934" s="34"/>
      <c r="LGF934" s="35"/>
      <c r="LGG934" s="34"/>
      <c r="LGN934" s="35"/>
      <c r="LGO934" s="34"/>
      <c r="LGV934" s="35"/>
      <c r="LGW934" s="34"/>
      <c r="LHD934" s="35"/>
      <c r="LHE934" s="34"/>
      <c r="LHL934" s="35"/>
      <c r="LHM934" s="34"/>
      <c r="LHT934" s="35"/>
      <c r="LHU934" s="34"/>
      <c r="LIB934" s="35"/>
      <c r="LIC934" s="34"/>
      <c r="LIJ934" s="35"/>
      <c r="LIK934" s="34"/>
      <c r="LIR934" s="35"/>
      <c r="LIS934" s="34"/>
      <c r="LIZ934" s="35"/>
      <c r="LJA934" s="34"/>
      <c r="LJH934" s="35"/>
      <c r="LJI934" s="34"/>
      <c r="LJP934" s="35"/>
      <c r="LJQ934" s="34"/>
      <c r="LJX934" s="35"/>
      <c r="LJY934" s="34"/>
      <c r="LKF934" s="35"/>
      <c r="LKG934" s="34"/>
      <c r="LKN934" s="35"/>
      <c r="LKO934" s="34"/>
      <c r="LKV934" s="35"/>
      <c r="LKW934" s="34"/>
      <c r="LLD934" s="35"/>
      <c r="LLE934" s="34"/>
      <c r="LLL934" s="35"/>
      <c r="LLM934" s="34"/>
      <c r="LLT934" s="35"/>
      <c r="LLU934" s="34"/>
      <c r="LMB934" s="35"/>
      <c r="LMC934" s="34"/>
      <c r="LMJ934" s="35"/>
      <c r="LMK934" s="34"/>
      <c r="LMR934" s="35"/>
      <c r="LMS934" s="34"/>
      <c r="LMZ934" s="35"/>
      <c r="LNA934" s="34"/>
      <c r="LNH934" s="35"/>
      <c r="LNI934" s="34"/>
      <c r="LNP934" s="35"/>
      <c r="LNQ934" s="34"/>
      <c r="LNX934" s="35"/>
      <c r="LNY934" s="34"/>
      <c r="LOF934" s="35"/>
      <c r="LOG934" s="34"/>
      <c r="LON934" s="35"/>
      <c r="LOO934" s="34"/>
      <c r="LOV934" s="35"/>
      <c r="LOW934" s="34"/>
      <c r="LPD934" s="35"/>
      <c r="LPE934" s="34"/>
      <c r="LPL934" s="35"/>
      <c r="LPM934" s="34"/>
      <c r="LPT934" s="35"/>
      <c r="LPU934" s="34"/>
      <c r="LQB934" s="35"/>
      <c r="LQC934" s="34"/>
      <c r="LQJ934" s="35"/>
      <c r="LQK934" s="34"/>
      <c r="LQR934" s="35"/>
      <c r="LQS934" s="34"/>
      <c r="LQZ934" s="35"/>
      <c r="LRA934" s="34"/>
      <c r="LRH934" s="35"/>
      <c r="LRI934" s="34"/>
      <c r="LRP934" s="35"/>
      <c r="LRQ934" s="34"/>
      <c r="LRX934" s="35"/>
      <c r="LRY934" s="34"/>
      <c r="LSF934" s="35"/>
      <c r="LSG934" s="34"/>
      <c r="LSN934" s="35"/>
      <c r="LSO934" s="34"/>
      <c r="LSV934" s="35"/>
      <c r="LSW934" s="34"/>
      <c r="LTD934" s="35"/>
      <c r="LTE934" s="34"/>
      <c r="LTL934" s="35"/>
      <c r="LTM934" s="34"/>
      <c r="LTT934" s="35"/>
      <c r="LTU934" s="34"/>
      <c r="LUB934" s="35"/>
      <c r="LUC934" s="34"/>
      <c r="LUJ934" s="35"/>
      <c r="LUK934" s="34"/>
      <c r="LUR934" s="35"/>
      <c r="LUS934" s="34"/>
      <c r="LUZ934" s="35"/>
      <c r="LVA934" s="34"/>
      <c r="LVH934" s="35"/>
      <c r="LVI934" s="34"/>
      <c r="LVP934" s="35"/>
      <c r="LVQ934" s="34"/>
      <c r="LVX934" s="35"/>
      <c r="LVY934" s="34"/>
      <c r="LWF934" s="35"/>
      <c r="LWG934" s="34"/>
      <c r="LWN934" s="35"/>
      <c r="LWO934" s="34"/>
      <c r="LWV934" s="35"/>
      <c r="LWW934" s="34"/>
      <c r="LXD934" s="35"/>
      <c r="LXE934" s="34"/>
      <c r="LXL934" s="35"/>
      <c r="LXM934" s="34"/>
      <c r="LXT934" s="35"/>
      <c r="LXU934" s="34"/>
      <c r="LYB934" s="35"/>
      <c r="LYC934" s="34"/>
      <c r="LYJ934" s="35"/>
      <c r="LYK934" s="34"/>
      <c r="LYR934" s="35"/>
      <c r="LYS934" s="34"/>
      <c r="LYZ934" s="35"/>
      <c r="LZA934" s="34"/>
      <c r="LZH934" s="35"/>
      <c r="LZI934" s="34"/>
      <c r="LZP934" s="35"/>
      <c r="LZQ934" s="34"/>
      <c r="LZX934" s="35"/>
      <c r="LZY934" s="34"/>
      <c r="MAF934" s="35"/>
      <c r="MAG934" s="34"/>
      <c r="MAN934" s="35"/>
      <c r="MAO934" s="34"/>
      <c r="MAV934" s="35"/>
      <c r="MAW934" s="34"/>
      <c r="MBD934" s="35"/>
      <c r="MBE934" s="34"/>
      <c r="MBL934" s="35"/>
      <c r="MBM934" s="34"/>
      <c r="MBT934" s="35"/>
      <c r="MBU934" s="34"/>
      <c r="MCB934" s="35"/>
      <c r="MCC934" s="34"/>
      <c r="MCJ934" s="35"/>
      <c r="MCK934" s="34"/>
      <c r="MCR934" s="35"/>
      <c r="MCS934" s="34"/>
      <c r="MCZ934" s="35"/>
      <c r="MDA934" s="34"/>
      <c r="MDH934" s="35"/>
      <c r="MDI934" s="34"/>
      <c r="MDP934" s="35"/>
      <c r="MDQ934" s="34"/>
      <c r="MDX934" s="35"/>
      <c r="MDY934" s="34"/>
      <c r="MEF934" s="35"/>
      <c r="MEG934" s="34"/>
      <c r="MEN934" s="35"/>
      <c r="MEO934" s="34"/>
      <c r="MEV934" s="35"/>
      <c r="MEW934" s="34"/>
      <c r="MFD934" s="35"/>
      <c r="MFE934" s="34"/>
      <c r="MFL934" s="35"/>
      <c r="MFM934" s="34"/>
      <c r="MFT934" s="35"/>
      <c r="MFU934" s="34"/>
      <c r="MGB934" s="35"/>
      <c r="MGC934" s="34"/>
      <c r="MGJ934" s="35"/>
      <c r="MGK934" s="34"/>
      <c r="MGR934" s="35"/>
      <c r="MGS934" s="34"/>
      <c r="MGZ934" s="35"/>
      <c r="MHA934" s="34"/>
      <c r="MHH934" s="35"/>
      <c r="MHI934" s="34"/>
      <c r="MHP934" s="35"/>
      <c r="MHQ934" s="34"/>
      <c r="MHX934" s="35"/>
      <c r="MHY934" s="34"/>
      <c r="MIF934" s="35"/>
      <c r="MIG934" s="34"/>
      <c r="MIN934" s="35"/>
      <c r="MIO934" s="34"/>
      <c r="MIV934" s="35"/>
      <c r="MIW934" s="34"/>
      <c r="MJD934" s="35"/>
      <c r="MJE934" s="34"/>
      <c r="MJL934" s="35"/>
      <c r="MJM934" s="34"/>
      <c r="MJT934" s="35"/>
      <c r="MJU934" s="34"/>
      <c r="MKB934" s="35"/>
      <c r="MKC934" s="34"/>
      <c r="MKJ934" s="35"/>
      <c r="MKK934" s="34"/>
      <c r="MKR934" s="35"/>
      <c r="MKS934" s="34"/>
      <c r="MKZ934" s="35"/>
      <c r="MLA934" s="34"/>
      <c r="MLH934" s="35"/>
      <c r="MLI934" s="34"/>
      <c r="MLP934" s="35"/>
      <c r="MLQ934" s="34"/>
      <c r="MLX934" s="35"/>
      <c r="MLY934" s="34"/>
      <c r="MMF934" s="35"/>
      <c r="MMG934" s="34"/>
      <c r="MMN934" s="35"/>
      <c r="MMO934" s="34"/>
      <c r="MMV934" s="35"/>
      <c r="MMW934" s="34"/>
      <c r="MND934" s="35"/>
      <c r="MNE934" s="34"/>
      <c r="MNL934" s="35"/>
      <c r="MNM934" s="34"/>
      <c r="MNT934" s="35"/>
      <c r="MNU934" s="34"/>
      <c r="MOB934" s="35"/>
      <c r="MOC934" s="34"/>
      <c r="MOJ934" s="35"/>
      <c r="MOK934" s="34"/>
      <c r="MOR934" s="35"/>
      <c r="MOS934" s="34"/>
      <c r="MOZ934" s="35"/>
      <c r="MPA934" s="34"/>
      <c r="MPH934" s="35"/>
      <c r="MPI934" s="34"/>
      <c r="MPP934" s="35"/>
      <c r="MPQ934" s="34"/>
      <c r="MPX934" s="35"/>
      <c r="MPY934" s="34"/>
      <c r="MQF934" s="35"/>
      <c r="MQG934" s="34"/>
      <c r="MQN934" s="35"/>
      <c r="MQO934" s="34"/>
      <c r="MQV934" s="35"/>
      <c r="MQW934" s="34"/>
      <c r="MRD934" s="35"/>
      <c r="MRE934" s="34"/>
      <c r="MRL934" s="35"/>
      <c r="MRM934" s="34"/>
      <c r="MRT934" s="35"/>
      <c r="MRU934" s="34"/>
      <c r="MSB934" s="35"/>
      <c r="MSC934" s="34"/>
      <c r="MSJ934" s="35"/>
      <c r="MSK934" s="34"/>
      <c r="MSR934" s="35"/>
      <c r="MSS934" s="34"/>
      <c r="MSZ934" s="35"/>
      <c r="MTA934" s="34"/>
      <c r="MTH934" s="35"/>
      <c r="MTI934" s="34"/>
      <c r="MTP934" s="35"/>
      <c r="MTQ934" s="34"/>
      <c r="MTX934" s="35"/>
      <c r="MTY934" s="34"/>
      <c r="MUF934" s="35"/>
      <c r="MUG934" s="34"/>
      <c r="MUN934" s="35"/>
      <c r="MUO934" s="34"/>
      <c r="MUV934" s="35"/>
      <c r="MUW934" s="34"/>
      <c r="MVD934" s="35"/>
      <c r="MVE934" s="34"/>
      <c r="MVL934" s="35"/>
      <c r="MVM934" s="34"/>
      <c r="MVT934" s="35"/>
      <c r="MVU934" s="34"/>
      <c r="MWB934" s="35"/>
      <c r="MWC934" s="34"/>
      <c r="MWJ934" s="35"/>
      <c r="MWK934" s="34"/>
      <c r="MWR934" s="35"/>
      <c r="MWS934" s="34"/>
      <c r="MWZ934" s="35"/>
      <c r="MXA934" s="34"/>
      <c r="MXH934" s="35"/>
      <c r="MXI934" s="34"/>
      <c r="MXP934" s="35"/>
      <c r="MXQ934" s="34"/>
      <c r="MXX934" s="35"/>
      <c r="MXY934" s="34"/>
      <c r="MYF934" s="35"/>
      <c r="MYG934" s="34"/>
      <c r="MYN934" s="35"/>
      <c r="MYO934" s="34"/>
      <c r="MYV934" s="35"/>
      <c r="MYW934" s="34"/>
      <c r="MZD934" s="35"/>
      <c r="MZE934" s="34"/>
      <c r="MZL934" s="35"/>
      <c r="MZM934" s="34"/>
      <c r="MZT934" s="35"/>
      <c r="MZU934" s="34"/>
      <c r="NAB934" s="35"/>
      <c r="NAC934" s="34"/>
      <c r="NAJ934" s="35"/>
      <c r="NAK934" s="34"/>
      <c r="NAR934" s="35"/>
      <c r="NAS934" s="34"/>
      <c r="NAZ934" s="35"/>
      <c r="NBA934" s="34"/>
      <c r="NBH934" s="35"/>
      <c r="NBI934" s="34"/>
      <c r="NBP934" s="35"/>
      <c r="NBQ934" s="34"/>
      <c r="NBX934" s="35"/>
      <c r="NBY934" s="34"/>
      <c r="NCF934" s="35"/>
      <c r="NCG934" s="34"/>
      <c r="NCN934" s="35"/>
      <c r="NCO934" s="34"/>
      <c r="NCV934" s="35"/>
      <c r="NCW934" s="34"/>
      <c r="NDD934" s="35"/>
      <c r="NDE934" s="34"/>
      <c r="NDL934" s="35"/>
      <c r="NDM934" s="34"/>
      <c r="NDT934" s="35"/>
      <c r="NDU934" s="34"/>
      <c r="NEB934" s="35"/>
      <c r="NEC934" s="34"/>
      <c r="NEJ934" s="35"/>
      <c r="NEK934" s="34"/>
      <c r="NER934" s="35"/>
      <c r="NES934" s="34"/>
      <c r="NEZ934" s="35"/>
      <c r="NFA934" s="34"/>
      <c r="NFH934" s="35"/>
      <c r="NFI934" s="34"/>
      <c r="NFP934" s="35"/>
      <c r="NFQ934" s="34"/>
      <c r="NFX934" s="35"/>
      <c r="NFY934" s="34"/>
      <c r="NGF934" s="35"/>
      <c r="NGG934" s="34"/>
      <c r="NGN934" s="35"/>
      <c r="NGO934" s="34"/>
      <c r="NGV934" s="35"/>
      <c r="NGW934" s="34"/>
      <c r="NHD934" s="35"/>
      <c r="NHE934" s="34"/>
      <c r="NHL934" s="35"/>
      <c r="NHM934" s="34"/>
      <c r="NHT934" s="35"/>
      <c r="NHU934" s="34"/>
      <c r="NIB934" s="35"/>
      <c r="NIC934" s="34"/>
      <c r="NIJ934" s="35"/>
      <c r="NIK934" s="34"/>
      <c r="NIR934" s="35"/>
      <c r="NIS934" s="34"/>
      <c r="NIZ934" s="35"/>
      <c r="NJA934" s="34"/>
      <c r="NJH934" s="35"/>
      <c r="NJI934" s="34"/>
      <c r="NJP934" s="35"/>
      <c r="NJQ934" s="34"/>
      <c r="NJX934" s="35"/>
      <c r="NJY934" s="34"/>
      <c r="NKF934" s="35"/>
      <c r="NKG934" s="34"/>
      <c r="NKN934" s="35"/>
      <c r="NKO934" s="34"/>
      <c r="NKV934" s="35"/>
      <c r="NKW934" s="34"/>
      <c r="NLD934" s="35"/>
      <c r="NLE934" s="34"/>
      <c r="NLL934" s="35"/>
      <c r="NLM934" s="34"/>
      <c r="NLT934" s="35"/>
      <c r="NLU934" s="34"/>
      <c r="NMB934" s="35"/>
      <c r="NMC934" s="34"/>
      <c r="NMJ934" s="35"/>
      <c r="NMK934" s="34"/>
      <c r="NMR934" s="35"/>
      <c r="NMS934" s="34"/>
      <c r="NMZ934" s="35"/>
      <c r="NNA934" s="34"/>
      <c r="NNH934" s="35"/>
      <c r="NNI934" s="34"/>
      <c r="NNP934" s="35"/>
      <c r="NNQ934" s="34"/>
      <c r="NNX934" s="35"/>
      <c r="NNY934" s="34"/>
      <c r="NOF934" s="35"/>
      <c r="NOG934" s="34"/>
      <c r="NON934" s="35"/>
      <c r="NOO934" s="34"/>
      <c r="NOV934" s="35"/>
      <c r="NOW934" s="34"/>
      <c r="NPD934" s="35"/>
      <c r="NPE934" s="34"/>
      <c r="NPL934" s="35"/>
      <c r="NPM934" s="34"/>
      <c r="NPT934" s="35"/>
      <c r="NPU934" s="34"/>
      <c r="NQB934" s="35"/>
      <c r="NQC934" s="34"/>
      <c r="NQJ934" s="35"/>
      <c r="NQK934" s="34"/>
      <c r="NQR934" s="35"/>
      <c r="NQS934" s="34"/>
      <c r="NQZ934" s="35"/>
      <c r="NRA934" s="34"/>
      <c r="NRH934" s="35"/>
      <c r="NRI934" s="34"/>
      <c r="NRP934" s="35"/>
      <c r="NRQ934" s="34"/>
      <c r="NRX934" s="35"/>
      <c r="NRY934" s="34"/>
      <c r="NSF934" s="35"/>
      <c r="NSG934" s="34"/>
      <c r="NSN934" s="35"/>
      <c r="NSO934" s="34"/>
      <c r="NSV934" s="35"/>
      <c r="NSW934" s="34"/>
      <c r="NTD934" s="35"/>
      <c r="NTE934" s="34"/>
      <c r="NTL934" s="35"/>
      <c r="NTM934" s="34"/>
      <c r="NTT934" s="35"/>
      <c r="NTU934" s="34"/>
      <c r="NUB934" s="35"/>
      <c r="NUC934" s="34"/>
      <c r="NUJ934" s="35"/>
      <c r="NUK934" s="34"/>
      <c r="NUR934" s="35"/>
      <c r="NUS934" s="34"/>
      <c r="NUZ934" s="35"/>
      <c r="NVA934" s="34"/>
      <c r="NVH934" s="35"/>
      <c r="NVI934" s="34"/>
      <c r="NVP934" s="35"/>
      <c r="NVQ934" s="34"/>
      <c r="NVX934" s="35"/>
      <c r="NVY934" s="34"/>
      <c r="NWF934" s="35"/>
      <c r="NWG934" s="34"/>
      <c r="NWN934" s="35"/>
      <c r="NWO934" s="34"/>
      <c r="NWV934" s="35"/>
      <c r="NWW934" s="34"/>
      <c r="NXD934" s="35"/>
      <c r="NXE934" s="34"/>
      <c r="NXL934" s="35"/>
      <c r="NXM934" s="34"/>
      <c r="NXT934" s="35"/>
      <c r="NXU934" s="34"/>
      <c r="NYB934" s="35"/>
      <c r="NYC934" s="34"/>
      <c r="NYJ934" s="35"/>
      <c r="NYK934" s="34"/>
      <c r="NYR934" s="35"/>
      <c r="NYS934" s="34"/>
      <c r="NYZ934" s="35"/>
      <c r="NZA934" s="34"/>
      <c r="NZH934" s="35"/>
      <c r="NZI934" s="34"/>
      <c r="NZP934" s="35"/>
      <c r="NZQ934" s="34"/>
      <c r="NZX934" s="35"/>
      <c r="NZY934" s="34"/>
      <c r="OAF934" s="35"/>
      <c r="OAG934" s="34"/>
      <c r="OAN934" s="35"/>
      <c r="OAO934" s="34"/>
      <c r="OAV934" s="35"/>
      <c r="OAW934" s="34"/>
      <c r="OBD934" s="35"/>
      <c r="OBE934" s="34"/>
      <c r="OBL934" s="35"/>
      <c r="OBM934" s="34"/>
      <c r="OBT934" s="35"/>
      <c r="OBU934" s="34"/>
      <c r="OCB934" s="35"/>
      <c r="OCC934" s="34"/>
      <c r="OCJ934" s="35"/>
      <c r="OCK934" s="34"/>
      <c r="OCR934" s="35"/>
      <c r="OCS934" s="34"/>
      <c r="OCZ934" s="35"/>
      <c r="ODA934" s="34"/>
      <c r="ODH934" s="35"/>
      <c r="ODI934" s="34"/>
      <c r="ODP934" s="35"/>
      <c r="ODQ934" s="34"/>
      <c r="ODX934" s="35"/>
      <c r="ODY934" s="34"/>
      <c r="OEF934" s="35"/>
      <c r="OEG934" s="34"/>
      <c r="OEN934" s="35"/>
      <c r="OEO934" s="34"/>
      <c r="OEV934" s="35"/>
      <c r="OEW934" s="34"/>
      <c r="OFD934" s="35"/>
      <c r="OFE934" s="34"/>
      <c r="OFL934" s="35"/>
      <c r="OFM934" s="34"/>
      <c r="OFT934" s="35"/>
      <c r="OFU934" s="34"/>
      <c r="OGB934" s="35"/>
      <c r="OGC934" s="34"/>
      <c r="OGJ934" s="35"/>
      <c r="OGK934" s="34"/>
      <c r="OGR934" s="35"/>
      <c r="OGS934" s="34"/>
      <c r="OGZ934" s="35"/>
      <c r="OHA934" s="34"/>
      <c r="OHH934" s="35"/>
      <c r="OHI934" s="34"/>
      <c r="OHP934" s="35"/>
      <c r="OHQ934" s="34"/>
      <c r="OHX934" s="35"/>
      <c r="OHY934" s="34"/>
      <c r="OIF934" s="35"/>
      <c r="OIG934" s="34"/>
      <c r="OIN934" s="35"/>
      <c r="OIO934" s="34"/>
      <c r="OIV934" s="35"/>
      <c r="OIW934" s="34"/>
      <c r="OJD934" s="35"/>
      <c r="OJE934" s="34"/>
      <c r="OJL934" s="35"/>
      <c r="OJM934" s="34"/>
      <c r="OJT934" s="35"/>
      <c r="OJU934" s="34"/>
      <c r="OKB934" s="35"/>
      <c r="OKC934" s="34"/>
      <c r="OKJ934" s="35"/>
      <c r="OKK934" s="34"/>
      <c r="OKR934" s="35"/>
      <c r="OKS934" s="34"/>
      <c r="OKZ934" s="35"/>
      <c r="OLA934" s="34"/>
      <c r="OLH934" s="35"/>
      <c r="OLI934" s="34"/>
      <c r="OLP934" s="35"/>
      <c r="OLQ934" s="34"/>
      <c r="OLX934" s="35"/>
      <c r="OLY934" s="34"/>
      <c r="OMF934" s="35"/>
      <c r="OMG934" s="34"/>
      <c r="OMN934" s="35"/>
      <c r="OMO934" s="34"/>
      <c r="OMV934" s="35"/>
      <c r="OMW934" s="34"/>
      <c r="OND934" s="35"/>
      <c r="ONE934" s="34"/>
      <c r="ONL934" s="35"/>
      <c r="ONM934" s="34"/>
      <c r="ONT934" s="35"/>
      <c r="ONU934" s="34"/>
      <c r="OOB934" s="35"/>
      <c r="OOC934" s="34"/>
      <c r="OOJ934" s="35"/>
      <c r="OOK934" s="34"/>
      <c r="OOR934" s="35"/>
      <c r="OOS934" s="34"/>
      <c r="OOZ934" s="35"/>
      <c r="OPA934" s="34"/>
      <c r="OPH934" s="35"/>
      <c r="OPI934" s="34"/>
      <c r="OPP934" s="35"/>
      <c r="OPQ934" s="34"/>
      <c r="OPX934" s="35"/>
      <c r="OPY934" s="34"/>
      <c r="OQF934" s="35"/>
      <c r="OQG934" s="34"/>
      <c r="OQN934" s="35"/>
      <c r="OQO934" s="34"/>
      <c r="OQV934" s="35"/>
      <c r="OQW934" s="34"/>
      <c r="ORD934" s="35"/>
      <c r="ORE934" s="34"/>
      <c r="ORL934" s="35"/>
      <c r="ORM934" s="34"/>
      <c r="ORT934" s="35"/>
      <c r="ORU934" s="34"/>
      <c r="OSB934" s="35"/>
      <c r="OSC934" s="34"/>
      <c r="OSJ934" s="35"/>
      <c r="OSK934" s="34"/>
      <c r="OSR934" s="35"/>
      <c r="OSS934" s="34"/>
      <c r="OSZ934" s="35"/>
      <c r="OTA934" s="34"/>
      <c r="OTH934" s="35"/>
      <c r="OTI934" s="34"/>
      <c r="OTP934" s="35"/>
      <c r="OTQ934" s="34"/>
      <c r="OTX934" s="35"/>
      <c r="OTY934" s="34"/>
      <c r="OUF934" s="35"/>
      <c r="OUG934" s="34"/>
      <c r="OUN934" s="35"/>
      <c r="OUO934" s="34"/>
      <c r="OUV934" s="35"/>
      <c r="OUW934" s="34"/>
      <c r="OVD934" s="35"/>
      <c r="OVE934" s="34"/>
      <c r="OVL934" s="35"/>
      <c r="OVM934" s="34"/>
      <c r="OVT934" s="35"/>
      <c r="OVU934" s="34"/>
      <c r="OWB934" s="35"/>
      <c r="OWC934" s="34"/>
      <c r="OWJ934" s="35"/>
      <c r="OWK934" s="34"/>
      <c r="OWR934" s="35"/>
      <c r="OWS934" s="34"/>
      <c r="OWZ934" s="35"/>
      <c r="OXA934" s="34"/>
      <c r="OXH934" s="35"/>
      <c r="OXI934" s="34"/>
      <c r="OXP934" s="35"/>
      <c r="OXQ934" s="34"/>
      <c r="OXX934" s="35"/>
      <c r="OXY934" s="34"/>
      <c r="OYF934" s="35"/>
      <c r="OYG934" s="34"/>
      <c r="OYN934" s="35"/>
      <c r="OYO934" s="34"/>
      <c r="OYV934" s="35"/>
      <c r="OYW934" s="34"/>
      <c r="OZD934" s="35"/>
      <c r="OZE934" s="34"/>
      <c r="OZL934" s="35"/>
      <c r="OZM934" s="34"/>
      <c r="OZT934" s="35"/>
      <c r="OZU934" s="34"/>
      <c r="PAB934" s="35"/>
      <c r="PAC934" s="34"/>
      <c r="PAJ934" s="35"/>
      <c r="PAK934" s="34"/>
      <c r="PAR934" s="35"/>
      <c r="PAS934" s="34"/>
      <c r="PAZ934" s="35"/>
      <c r="PBA934" s="34"/>
      <c r="PBH934" s="35"/>
      <c r="PBI934" s="34"/>
      <c r="PBP934" s="35"/>
      <c r="PBQ934" s="34"/>
      <c r="PBX934" s="35"/>
      <c r="PBY934" s="34"/>
      <c r="PCF934" s="35"/>
      <c r="PCG934" s="34"/>
      <c r="PCN934" s="35"/>
      <c r="PCO934" s="34"/>
      <c r="PCV934" s="35"/>
      <c r="PCW934" s="34"/>
      <c r="PDD934" s="35"/>
      <c r="PDE934" s="34"/>
      <c r="PDL934" s="35"/>
      <c r="PDM934" s="34"/>
      <c r="PDT934" s="35"/>
      <c r="PDU934" s="34"/>
      <c r="PEB934" s="35"/>
      <c r="PEC934" s="34"/>
      <c r="PEJ934" s="35"/>
      <c r="PEK934" s="34"/>
      <c r="PER934" s="35"/>
      <c r="PES934" s="34"/>
      <c r="PEZ934" s="35"/>
      <c r="PFA934" s="34"/>
      <c r="PFH934" s="35"/>
      <c r="PFI934" s="34"/>
      <c r="PFP934" s="35"/>
      <c r="PFQ934" s="34"/>
      <c r="PFX934" s="35"/>
      <c r="PFY934" s="34"/>
      <c r="PGF934" s="35"/>
      <c r="PGG934" s="34"/>
      <c r="PGN934" s="35"/>
      <c r="PGO934" s="34"/>
      <c r="PGV934" s="35"/>
      <c r="PGW934" s="34"/>
      <c r="PHD934" s="35"/>
      <c r="PHE934" s="34"/>
      <c r="PHL934" s="35"/>
      <c r="PHM934" s="34"/>
      <c r="PHT934" s="35"/>
      <c r="PHU934" s="34"/>
      <c r="PIB934" s="35"/>
      <c r="PIC934" s="34"/>
      <c r="PIJ934" s="35"/>
      <c r="PIK934" s="34"/>
      <c r="PIR934" s="35"/>
      <c r="PIS934" s="34"/>
      <c r="PIZ934" s="35"/>
      <c r="PJA934" s="34"/>
      <c r="PJH934" s="35"/>
      <c r="PJI934" s="34"/>
      <c r="PJP934" s="35"/>
      <c r="PJQ934" s="34"/>
      <c r="PJX934" s="35"/>
      <c r="PJY934" s="34"/>
      <c r="PKF934" s="35"/>
      <c r="PKG934" s="34"/>
      <c r="PKN934" s="35"/>
      <c r="PKO934" s="34"/>
      <c r="PKV934" s="35"/>
      <c r="PKW934" s="34"/>
      <c r="PLD934" s="35"/>
      <c r="PLE934" s="34"/>
      <c r="PLL934" s="35"/>
      <c r="PLM934" s="34"/>
      <c r="PLT934" s="35"/>
      <c r="PLU934" s="34"/>
      <c r="PMB934" s="35"/>
      <c r="PMC934" s="34"/>
      <c r="PMJ934" s="35"/>
      <c r="PMK934" s="34"/>
      <c r="PMR934" s="35"/>
      <c r="PMS934" s="34"/>
      <c r="PMZ934" s="35"/>
      <c r="PNA934" s="34"/>
      <c r="PNH934" s="35"/>
      <c r="PNI934" s="34"/>
      <c r="PNP934" s="35"/>
      <c r="PNQ934" s="34"/>
      <c r="PNX934" s="35"/>
      <c r="PNY934" s="34"/>
      <c r="POF934" s="35"/>
      <c r="POG934" s="34"/>
      <c r="PON934" s="35"/>
      <c r="POO934" s="34"/>
      <c r="POV934" s="35"/>
      <c r="POW934" s="34"/>
      <c r="PPD934" s="35"/>
      <c r="PPE934" s="34"/>
      <c r="PPL934" s="35"/>
      <c r="PPM934" s="34"/>
      <c r="PPT934" s="35"/>
      <c r="PPU934" s="34"/>
      <c r="PQB934" s="35"/>
      <c r="PQC934" s="34"/>
      <c r="PQJ934" s="35"/>
      <c r="PQK934" s="34"/>
      <c r="PQR934" s="35"/>
      <c r="PQS934" s="34"/>
      <c r="PQZ934" s="35"/>
      <c r="PRA934" s="34"/>
      <c r="PRH934" s="35"/>
      <c r="PRI934" s="34"/>
      <c r="PRP934" s="35"/>
      <c r="PRQ934" s="34"/>
      <c r="PRX934" s="35"/>
      <c r="PRY934" s="34"/>
      <c r="PSF934" s="35"/>
      <c r="PSG934" s="34"/>
      <c r="PSN934" s="35"/>
      <c r="PSO934" s="34"/>
      <c r="PSV934" s="35"/>
      <c r="PSW934" s="34"/>
      <c r="PTD934" s="35"/>
      <c r="PTE934" s="34"/>
      <c r="PTL934" s="35"/>
      <c r="PTM934" s="34"/>
      <c r="PTT934" s="35"/>
      <c r="PTU934" s="34"/>
      <c r="PUB934" s="35"/>
      <c r="PUC934" s="34"/>
      <c r="PUJ934" s="35"/>
      <c r="PUK934" s="34"/>
      <c r="PUR934" s="35"/>
      <c r="PUS934" s="34"/>
      <c r="PUZ934" s="35"/>
      <c r="PVA934" s="34"/>
      <c r="PVH934" s="35"/>
      <c r="PVI934" s="34"/>
      <c r="PVP934" s="35"/>
      <c r="PVQ934" s="34"/>
      <c r="PVX934" s="35"/>
      <c r="PVY934" s="34"/>
      <c r="PWF934" s="35"/>
      <c r="PWG934" s="34"/>
      <c r="PWN934" s="35"/>
      <c r="PWO934" s="34"/>
      <c r="PWV934" s="35"/>
      <c r="PWW934" s="34"/>
      <c r="PXD934" s="35"/>
      <c r="PXE934" s="34"/>
      <c r="PXL934" s="35"/>
      <c r="PXM934" s="34"/>
      <c r="PXT934" s="35"/>
      <c r="PXU934" s="34"/>
      <c r="PYB934" s="35"/>
      <c r="PYC934" s="34"/>
      <c r="PYJ934" s="35"/>
      <c r="PYK934" s="34"/>
      <c r="PYR934" s="35"/>
      <c r="PYS934" s="34"/>
      <c r="PYZ934" s="35"/>
      <c r="PZA934" s="34"/>
      <c r="PZH934" s="35"/>
      <c r="PZI934" s="34"/>
      <c r="PZP934" s="35"/>
      <c r="PZQ934" s="34"/>
      <c r="PZX934" s="35"/>
      <c r="PZY934" s="34"/>
      <c r="QAF934" s="35"/>
      <c r="QAG934" s="34"/>
      <c r="QAN934" s="35"/>
      <c r="QAO934" s="34"/>
      <c r="QAV934" s="35"/>
      <c r="QAW934" s="34"/>
      <c r="QBD934" s="35"/>
      <c r="QBE934" s="34"/>
      <c r="QBL934" s="35"/>
      <c r="QBM934" s="34"/>
      <c r="QBT934" s="35"/>
      <c r="QBU934" s="34"/>
      <c r="QCB934" s="35"/>
      <c r="QCC934" s="34"/>
      <c r="QCJ934" s="35"/>
      <c r="QCK934" s="34"/>
      <c r="QCR934" s="35"/>
      <c r="QCS934" s="34"/>
      <c r="QCZ934" s="35"/>
      <c r="QDA934" s="34"/>
      <c r="QDH934" s="35"/>
      <c r="QDI934" s="34"/>
      <c r="QDP934" s="35"/>
      <c r="QDQ934" s="34"/>
      <c r="QDX934" s="35"/>
      <c r="QDY934" s="34"/>
      <c r="QEF934" s="35"/>
      <c r="QEG934" s="34"/>
      <c r="QEN934" s="35"/>
      <c r="QEO934" s="34"/>
      <c r="QEV934" s="35"/>
      <c r="QEW934" s="34"/>
      <c r="QFD934" s="35"/>
      <c r="QFE934" s="34"/>
      <c r="QFL934" s="35"/>
      <c r="QFM934" s="34"/>
      <c r="QFT934" s="35"/>
      <c r="QFU934" s="34"/>
      <c r="QGB934" s="35"/>
      <c r="QGC934" s="34"/>
      <c r="QGJ934" s="35"/>
      <c r="QGK934" s="34"/>
      <c r="QGR934" s="35"/>
      <c r="QGS934" s="34"/>
      <c r="QGZ934" s="35"/>
      <c r="QHA934" s="34"/>
      <c r="QHH934" s="35"/>
      <c r="QHI934" s="34"/>
      <c r="QHP934" s="35"/>
      <c r="QHQ934" s="34"/>
      <c r="QHX934" s="35"/>
      <c r="QHY934" s="34"/>
      <c r="QIF934" s="35"/>
      <c r="QIG934" s="34"/>
      <c r="QIN934" s="35"/>
      <c r="QIO934" s="34"/>
      <c r="QIV934" s="35"/>
      <c r="QIW934" s="34"/>
      <c r="QJD934" s="35"/>
      <c r="QJE934" s="34"/>
      <c r="QJL934" s="35"/>
      <c r="QJM934" s="34"/>
      <c r="QJT934" s="35"/>
      <c r="QJU934" s="34"/>
      <c r="QKB934" s="35"/>
      <c r="QKC934" s="34"/>
      <c r="QKJ934" s="35"/>
      <c r="QKK934" s="34"/>
      <c r="QKR934" s="35"/>
      <c r="QKS934" s="34"/>
      <c r="QKZ934" s="35"/>
      <c r="QLA934" s="34"/>
      <c r="QLH934" s="35"/>
      <c r="QLI934" s="34"/>
      <c r="QLP934" s="35"/>
      <c r="QLQ934" s="34"/>
      <c r="QLX934" s="35"/>
      <c r="QLY934" s="34"/>
      <c r="QMF934" s="35"/>
      <c r="QMG934" s="34"/>
      <c r="QMN934" s="35"/>
      <c r="QMO934" s="34"/>
      <c r="QMV934" s="35"/>
      <c r="QMW934" s="34"/>
      <c r="QND934" s="35"/>
      <c r="QNE934" s="34"/>
      <c r="QNL934" s="35"/>
      <c r="QNM934" s="34"/>
      <c r="QNT934" s="35"/>
      <c r="QNU934" s="34"/>
      <c r="QOB934" s="35"/>
      <c r="QOC934" s="34"/>
      <c r="QOJ934" s="35"/>
      <c r="QOK934" s="34"/>
      <c r="QOR934" s="35"/>
      <c r="QOS934" s="34"/>
      <c r="QOZ934" s="35"/>
      <c r="QPA934" s="34"/>
      <c r="QPH934" s="35"/>
      <c r="QPI934" s="34"/>
      <c r="QPP934" s="35"/>
      <c r="QPQ934" s="34"/>
      <c r="QPX934" s="35"/>
      <c r="QPY934" s="34"/>
      <c r="QQF934" s="35"/>
      <c r="QQG934" s="34"/>
      <c r="QQN934" s="35"/>
      <c r="QQO934" s="34"/>
      <c r="QQV934" s="35"/>
      <c r="QQW934" s="34"/>
      <c r="QRD934" s="35"/>
      <c r="QRE934" s="34"/>
      <c r="QRL934" s="35"/>
      <c r="QRM934" s="34"/>
      <c r="QRT934" s="35"/>
      <c r="QRU934" s="34"/>
      <c r="QSB934" s="35"/>
      <c r="QSC934" s="34"/>
      <c r="QSJ934" s="35"/>
      <c r="QSK934" s="34"/>
      <c r="QSR934" s="35"/>
      <c r="QSS934" s="34"/>
      <c r="QSZ934" s="35"/>
      <c r="QTA934" s="34"/>
      <c r="QTH934" s="35"/>
      <c r="QTI934" s="34"/>
      <c r="QTP934" s="35"/>
      <c r="QTQ934" s="34"/>
      <c r="QTX934" s="35"/>
      <c r="QTY934" s="34"/>
      <c r="QUF934" s="35"/>
      <c r="QUG934" s="34"/>
      <c r="QUN934" s="35"/>
      <c r="QUO934" s="34"/>
      <c r="QUV934" s="35"/>
      <c r="QUW934" s="34"/>
      <c r="QVD934" s="35"/>
      <c r="QVE934" s="34"/>
      <c r="QVL934" s="35"/>
      <c r="QVM934" s="34"/>
      <c r="QVT934" s="35"/>
      <c r="QVU934" s="34"/>
      <c r="QWB934" s="35"/>
      <c r="QWC934" s="34"/>
      <c r="QWJ934" s="35"/>
      <c r="QWK934" s="34"/>
      <c r="QWR934" s="35"/>
      <c r="QWS934" s="34"/>
      <c r="QWZ934" s="35"/>
      <c r="QXA934" s="34"/>
      <c r="QXH934" s="35"/>
      <c r="QXI934" s="34"/>
      <c r="QXP934" s="35"/>
      <c r="QXQ934" s="34"/>
      <c r="QXX934" s="35"/>
      <c r="QXY934" s="34"/>
      <c r="QYF934" s="35"/>
      <c r="QYG934" s="34"/>
      <c r="QYN934" s="35"/>
      <c r="QYO934" s="34"/>
      <c r="QYV934" s="35"/>
      <c r="QYW934" s="34"/>
      <c r="QZD934" s="35"/>
      <c r="QZE934" s="34"/>
      <c r="QZL934" s="35"/>
      <c r="QZM934" s="34"/>
      <c r="QZT934" s="35"/>
      <c r="QZU934" s="34"/>
      <c r="RAB934" s="35"/>
      <c r="RAC934" s="34"/>
      <c r="RAJ934" s="35"/>
      <c r="RAK934" s="34"/>
      <c r="RAR934" s="35"/>
      <c r="RAS934" s="34"/>
      <c r="RAZ934" s="35"/>
      <c r="RBA934" s="34"/>
      <c r="RBH934" s="35"/>
      <c r="RBI934" s="34"/>
      <c r="RBP934" s="35"/>
      <c r="RBQ934" s="34"/>
      <c r="RBX934" s="35"/>
      <c r="RBY934" s="34"/>
      <c r="RCF934" s="35"/>
      <c r="RCG934" s="34"/>
      <c r="RCN934" s="35"/>
      <c r="RCO934" s="34"/>
      <c r="RCV934" s="35"/>
      <c r="RCW934" s="34"/>
      <c r="RDD934" s="35"/>
      <c r="RDE934" s="34"/>
      <c r="RDL934" s="35"/>
      <c r="RDM934" s="34"/>
      <c r="RDT934" s="35"/>
      <c r="RDU934" s="34"/>
      <c r="REB934" s="35"/>
      <c r="REC934" s="34"/>
      <c r="REJ934" s="35"/>
      <c r="REK934" s="34"/>
      <c r="RER934" s="35"/>
      <c r="RES934" s="34"/>
      <c r="REZ934" s="35"/>
      <c r="RFA934" s="34"/>
      <c r="RFH934" s="35"/>
      <c r="RFI934" s="34"/>
      <c r="RFP934" s="35"/>
      <c r="RFQ934" s="34"/>
      <c r="RFX934" s="35"/>
      <c r="RFY934" s="34"/>
      <c r="RGF934" s="35"/>
      <c r="RGG934" s="34"/>
      <c r="RGN934" s="35"/>
      <c r="RGO934" s="34"/>
      <c r="RGV934" s="35"/>
      <c r="RGW934" s="34"/>
      <c r="RHD934" s="35"/>
      <c r="RHE934" s="34"/>
      <c r="RHL934" s="35"/>
      <c r="RHM934" s="34"/>
      <c r="RHT934" s="35"/>
      <c r="RHU934" s="34"/>
      <c r="RIB934" s="35"/>
      <c r="RIC934" s="34"/>
      <c r="RIJ934" s="35"/>
      <c r="RIK934" s="34"/>
      <c r="RIR934" s="35"/>
      <c r="RIS934" s="34"/>
      <c r="RIZ934" s="35"/>
      <c r="RJA934" s="34"/>
      <c r="RJH934" s="35"/>
      <c r="RJI934" s="34"/>
      <c r="RJP934" s="35"/>
      <c r="RJQ934" s="34"/>
      <c r="RJX934" s="35"/>
      <c r="RJY934" s="34"/>
      <c r="RKF934" s="35"/>
      <c r="RKG934" s="34"/>
      <c r="RKN934" s="35"/>
      <c r="RKO934" s="34"/>
      <c r="RKV934" s="35"/>
      <c r="RKW934" s="34"/>
      <c r="RLD934" s="35"/>
      <c r="RLE934" s="34"/>
      <c r="RLL934" s="35"/>
      <c r="RLM934" s="34"/>
      <c r="RLT934" s="35"/>
      <c r="RLU934" s="34"/>
      <c r="RMB934" s="35"/>
      <c r="RMC934" s="34"/>
      <c r="RMJ934" s="35"/>
      <c r="RMK934" s="34"/>
      <c r="RMR934" s="35"/>
      <c r="RMS934" s="34"/>
      <c r="RMZ934" s="35"/>
      <c r="RNA934" s="34"/>
      <c r="RNH934" s="35"/>
      <c r="RNI934" s="34"/>
      <c r="RNP934" s="35"/>
      <c r="RNQ934" s="34"/>
      <c r="RNX934" s="35"/>
      <c r="RNY934" s="34"/>
      <c r="ROF934" s="35"/>
      <c r="ROG934" s="34"/>
      <c r="RON934" s="35"/>
      <c r="ROO934" s="34"/>
      <c r="ROV934" s="35"/>
      <c r="ROW934" s="34"/>
      <c r="RPD934" s="35"/>
      <c r="RPE934" s="34"/>
      <c r="RPL934" s="35"/>
      <c r="RPM934" s="34"/>
      <c r="RPT934" s="35"/>
      <c r="RPU934" s="34"/>
      <c r="RQB934" s="35"/>
      <c r="RQC934" s="34"/>
      <c r="RQJ934" s="35"/>
      <c r="RQK934" s="34"/>
      <c r="RQR934" s="35"/>
      <c r="RQS934" s="34"/>
      <c r="RQZ934" s="35"/>
      <c r="RRA934" s="34"/>
      <c r="RRH934" s="35"/>
      <c r="RRI934" s="34"/>
      <c r="RRP934" s="35"/>
      <c r="RRQ934" s="34"/>
      <c r="RRX934" s="35"/>
      <c r="RRY934" s="34"/>
      <c r="RSF934" s="35"/>
      <c r="RSG934" s="34"/>
      <c r="RSN934" s="35"/>
      <c r="RSO934" s="34"/>
      <c r="RSV934" s="35"/>
      <c r="RSW934" s="34"/>
      <c r="RTD934" s="35"/>
      <c r="RTE934" s="34"/>
      <c r="RTL934" s="35"/>
      <c r="RTM934" s="34"/>
      <c r="RTT934" s="35"/>
      <c r="RTU934" s="34"/>
      <c r="RUB934" s="35"/>
      <c r="RUC934" s="34"/>
      <c r="RUJ934" s="35"/>
      <c r="RUK934" s="34"/>
      <c r="RUR934" s="35"/>
      <c r="RUS934" s="34"/>
      <c r="RUZ934" s="35"/>
      <c r="RVA934" s="34"/>
      <c r="RVH934" s="35"/>
      <c r="RVI934" s="34"/>
      <c r="RVP934" s="35"/>
      <c r="RVQ934" s="34"/>
      <c r="RVX934" s="35"/>
      <c r="RVY934" s="34"/>
      <c r="RWF934" s="35"/>
      <c r="RWG934" s="34"/>
      <c r="RWN934" s="35"/>
      <c r="RWO934" s="34"/>
      <c r="RWV934" s="35"/>
      <c r="RWW934" s="34"/>
      <c r="RXD934" s="35"/>
      <c r="RXE934" s="34"/>
      <c r="RXL934" s="35"/>
      <c r="RXM934" s="34"/>
      <c r="RXT934" s="35"/>
      <c r="RXU934" s="34"/>
      <c r="RYB934" s="35"/>
      <c r="RYC934" s="34"/>
      <c r="RYJ934" s="35"/>
      <c r="RYK934" s="34"/>
      <c r="RYR934" s="35"/>
      <c r="RYS934" s="34"/>
      <c r="RYZ934" s="35"/>
      <c r="RZA934" s="34"/>
      <c r="RZH934" s="35"/>
      <c r="RZI934" s="34"/>
      <c r="RZP934" s="35"/>
      <c r="RZQ934" s="34"/>
      <c r="RZX934" s="35"/>
      <c r="RZY934" s="34"/>
      <c r="SAF934" s="35"/>
      <c r="SAG934" s="34"/>
      <c r="SAN934" s="35"/>
      <c r="SAO934" s="34"/>
      <c r="SAV934" s="35"/>
      <c r="SAW934" s="34"/>
      <c r="SBD934" s="35"/>
      <c r="SBE934" s="34"/>
      <c r="SBL934" s="35"/>
      <c r="SBM934" s="34"/>
      <c r="SBT934" s="35"/>
      <c r="SBU934" s="34"/>
      <c r="SCB934" s="35"/>
      <c r="SCC934" s="34"/>
      <c r="SCJ934" s="35"/>
      <c r="SCK934" s="34"/>
      <c r="SCR934" s="35"/>
      <c r="SCS934" s="34"/>
      <c r="SCZ934" s="35"/>
      <c r="SDA934" s="34"/>
      <c r="SDH934" s="35"/>
      <c r="SDI934" s="34"/>
      <c r="SDP934" s="35"/>
      <c r="SDQ934" s="34"/>
      <c r="SDX934" s="35"/>
      <c r="SDY934" s="34"/>
      <c r="SEF934" s="35"/>
      <c r="SEG934" s="34"/>
      <c r="SEN934" s="35"/>
      <c r="SEO934" s="34"/>
      <c r="SEV934" s="35"/>
      <c r="SEW934" s="34"/>
      <c r="SFD934" s="35"/>
      <c r="SFE934" s="34"/>
      <c r="SFL934" s="35"/>
      <c r="SFM934" s="34"/>
      <c r="SFT934" s="35"/>
      <c r="SFU934" s="34"/>
      <c r="SGB934" s="35"/>
      <c r="SGC934" s="34"/>
      <c r="SGJ934" s="35"/>
      <c r="SGK934" s="34"/>
      <c r="SGR934" s="35"/>
      <c r="SGS934" s="34"/>
      <c r="SGZ934" s="35"/>
      <c r="SHA934" s="34"/>
      <c r="SHH934" s="35"/>
      <c r="SHI934" s="34"/>
      <c r="SHP934" s="35"/>
      <c r="SHQ934" s="34"/>
      <c r="SHX934" s="35"/>
      <c r="SHY934" s="34"/>
      <c r="SIF934" s="35"/>
      <c r="SIG934" s="34"/>
      <c r="SIN934" s="35"/>
      <c r="SIO934" s="34"/>
      <c r="SIV934" s="35"/>
      <c r="SIW934" s="34"/>
      <c r="SJD934" s="35"/>
      <c r="SJE934" s="34"/>
      <c r="SJL934" s="35"/>
      <c r="SJM934" s="34"/>
      <c r="SJT934" s="35"/>
      <c r="SJU934" s="34"/>
      <c r="SKB934" s="35"/>
      <c r="SKC934" s="34"/>
      <c r="SKJ934" s="35"/>
      <c r="SKK934" s="34"/>
      <c r="SKR934" s="35"/>
      <c r="SKS934" s="34"/>
      <c r="SKZ934" s="35"/>
      <c r="SLA934" s="34"/>
      <c r="SLH934" s="35"/>
      <c r="SLI934" s="34"/>
      <c r="SLP934" s="35"/>
      <c r="SLQ934" s="34"/>
      <c r="SLX934" s="35"/>
      <c r="SLY934" s="34"/>
      <c r="SMF934" s="35"/>
      <c r="SMG934" s="34"/>
      <c r="SMN934" s="35"/>
      <c r="SMO934" s="34"/>
      <c r="SMV934" s="35"/>
      <c r="SMW934" s="34"/>
      <c r="SND934" s="35"/>
      <c r="SNE934" s="34"/>
      <c r="SNL934" s="35"/>
      <c r="SNM934" s="34"/>
      <c r="SNT934" s="35"/>
      <c r="SNU934" s="34"/>
      <c r="SOB934" s="35"/>
      <c r="SOC934" s="34"/>
      <c r="SOJ934" s="35"/>
      <c r="SOK934" s="34"/>
      <c r="SOR934" s="35"/>
      <c r="SOS934" s="34"/>
      <c r="SOZ934" s="35"/>
      <c r="SPA934" s="34"/>
      <c r="SPH934" s="35"/>
      <c r="SPI934" s="34"/>
      <c r="SPP934" s="35"/>
      <c r="SPQ934" s="34"/>
      <c r="SPX934" s="35"/>
      <c r="SPY934" s="34"/>
      <c r="SQF934" s="35"/>
      <c r="SQG934" s="34"/>
      <c r="SQN934" s="35"/>
      <c r="SQO934" s="34"/>
      <c r="SQV934" s="35"/>
      <c r="SQW934" s="34"/>
      <c r="SRD934" s="35"/>
      <c r="SRE934" s="34"/>
      <c r="SRL934" s="35"/>
      <c r="SRM934" s="34"/>
      <c r="SRT934" s="35"/>
      <c r="SRU934" s="34"/>
      <c r="SSB934" s="35"/>
      <c r="SSC934" s="34"/>
      <c r="SSJ934" s="35"/>
      <c r="SSK934" s="34"/>
      <c r="SSR934" s="35"/>
      <c r="SSS934" s="34"/>
      <c r="SSZ934" s="35"/>
      <c r="STA934" s="34"/>
      <c r="STH934" s="35"/>
      <c r="STI934" s="34"/>
      <c r="STP934" s="35"/>
      <c r="STQ934" s="34"/>
      <c r="STX934" s="35"/>
      <c r="STY934" s="34"/>
      <c r="SUF934" s="35"/>
      <c r="SUG934" s="34"/>
      <c r="SUN934" s="35"/>
      <c r="SUO934" s="34"/>
      <c r="SUV934" s="35"/>
      <c r="SUW934" s="34"/>
      <c r="SVD934" s="35"/>
      <c r="SVE934" s="34"/>
      <c r="SVL934" s="35"/>
      <c r="SVM934" s="34"/>
      <c r="SVT934" s="35"/>
      <c r="SVU934" s="34"/>
      <c r="SWB934" s="35"/>
      <c r="SWC934" s="34"/>
      <c r="SWJ934" s="35"/>
      <c r="SWK934" s="34"/>
      <c r="SWR934" s="35"/>
      <c r="SWS934" s="34"/>
      <c r="SWZ934" s="35"/>
      <c r="SXA934" s="34"/>
      <c r="SXH934" s="35"/>
      <c r="SXI934" s="34"/>
      <c r="SXP934" s="35"/>
      <c r="SXQ934" s="34"/>
      <c r="SXX934" s="35"/>
      <c r="SXY934" s="34"/>
      <c r="SYF934" s="35"/>
      <c r="SYG934" s="34"/>
      <c r="SYN934" s="35"/>
      <c r="SYO934" s="34"/>
      <c r="SYV934" s="35"/>
      <c r="SYW934" s="34"/>
      <c r="SZD934" s="35"/>
      <c r="SZE934" s="34"/>
      <c r="SZL934" s="35"/>
      <c r="SZM934" s="34"/>
      <c r="SZT934" s="35"/>
      <c r="SZU934" s="34"/>
      <c r="TAB934" s="35"/>
      <c r="TAC934" s="34"/>
      <c r="TAJ934" s="35"/>
      <c r="TAK934" s="34"/>
      <c r="TAR934" s="35"/>
      <c r="TAS934" s="34"/>
      <c r="TAZ934" s="35"/>
      <c r="TBA934" s="34"/>
      <c r="TBH934" s="35"/>
      <c r="TBI934" s="34"/>
      <c r="TBP934" s="35"/>
      <c r="TBQ934" s="34"/>
      <c r="TBX934" s="35"/>
      <c r="TBY934" s="34"/>
      <c r="TCF934" s="35"/>
      <c r="TCG934" s="34"/>
      <c r="TCN934" s="35"/>
      <c r="TCO934" s="34"/>
      <c r="TCV934" s="35"/>
      <c r="TCW934" s="34"/>
      <c r="TDD934" s="35"/>
      <c r="TDE934" s="34"/>
      <c r="TDL934" s="35"/>
      <c r="TDM934" s="34"/>
      <c r="TDT934" s="35"/>
      <c r="TDU934" s="34"/>
      <c r="TEB934" s="35"/>
      <c r="TEC934" s="34"/>
      <c r="TEJ934" s="35"/>
      <c r="TEK934" s="34"/>
      <c r="TER934" s="35"/>
      <c r="TES934" s="34"/>
      <c r="TEZ934" s="35"/>
      <c r="TFA934" s="34"/>
      <c r="TFH934" s="35"/>
      <c r="TFI934" s="34"/>
      <c r="TFP934" s="35"/>
      <c r="TFQ934" s="34"/>
      <c r="TFX934" s="35"/>
      <c r="TFY934" s="34"/>
      <c r="TGF934" s="35"/>
      <c r="TGG934" s="34"/>
      <c r="TGN934" s="35"/>
      <c r="TGO934" s="34"/>
      <c r="TGV934" s="35"/>
      <c r="TGW934" s="34"/>
      <c r="THD934" s="35"/>
      <c r="THE934" s="34"/>
      <c r="THL934" s="35"/>
      <c r="THM934" s="34"/>
      <c r="THT934" s="35"/>
      <c r="THU934" s="34"/>
      <c r="TIB934" s="35"/>
      <c r="TIC934" s="34"/>
      <c r="TIJ934" s="35"/>
      <c r="TIK934" s="34"/>
      <c r="TIR934" s="35"/>
      <c r="TIS934" s="34"/>
      <c r="TIZ934" s="35"/>
      <c r="TJA934" s="34"/>
      <c r="TJH934" s="35"/>
      <c r="TJI934" s="34"/>
      <c r="TJP934" s="35"/>
      <c r="TJQ934" s="34"/>
      <c r="TJX934" s="35"/>
      <c r="TJY934" s="34"/>
      <c r="TKF934" s="35"/>
      <c r="TKG934" s="34"/>
      <c r="TKN934" s="35"/>
      <c r="TKO934" s="34"/>
      <c r="TKV934" s="35"/>
      <c r="TKW934" s="34"/>
      <c r="TLD934" s="35"/>
      <c r="TLE934" s="34"/>
      <c r="TLL934" s="35"/>
      <c r="TLM934" s="34"/>
      <c r="TLT934" s="35"/>
      <c r="TLU934" s="34"/>
      <c r="TMB934" s="35"/>
      <c r="TMC934" s="34"/>
      <c r="TMJ934" s="35"/>
      <c r="TMK934" s="34"/>
      <c r="TMR934" s="35"/>
      <c r="TMS934" s="34"/>
      <c r="TMZ934" s="35"/>
      <c r="TNA934" s="34"/>
      <c r="TNH934" s="35"/>
      <c r="TNI934" s="34"/>
      <c r="TNP934" s="35"/>
      <c r="TNQ934" s="34"/>
      <c r="TNX934" s="35"/>
      <c r="TNY934" s="34"/>
      <c r="TOF934" s="35"/>
      <c r="TOG934" s="34"/>
      <c r="TON934" s="35"/>
      <c r="TOO934" s="34"/>
      <c r="TOV934" s="35"/>
      <c r="TOW934" s="34"/>
      <c r="TPD934" s="35"/>
      <c r="TPE934" s="34"/>
      <c r="TPL934" s="35"/>
      <c r="TPM934" s="34"/>
      <c r="TPT934" s="35"/>
      <c r="TPU934" s="34"/>
      <c r="TQB934" s="35"/>
      <c r="TQC934" s="34"/>
      <c r="TQJ934" s="35"/>
      <c r="TQK934" s="34"/>
      <c r="TQR934" s="35"/>
      <c r="TQS934" s="34"/>
      <c r="TQZ934" s="35"/>
      <c r="TRA934" s="34"/>
      <c r="TRH934" s="35"/>
      <c r="TRI934" s="34"/>
      <c r="TRP934" s="35"/>
      <c r="TRQ934" s="34"/>
      <c r="TRX934" s="35"/>
      <c r="TRY934" s="34"/>
      <c r="TSF934" s="35"/>
      <c r="TSG934" s="34"/>
      <c r="TSN934" s="35"/>
      <c r="TSO934" s="34"/>
      <c r="TSV934" s="35"/>
      <c r="TSW934" s="34"/>
      <c r="TTD934" s="35"/>
      <c r="TTE934" s="34"/>
      <c r="TTL934" s="35"/>
      <c r="TTM934" s="34"/>
      <c r="TTT934" s="35"/>
      <c r="TTU934" s="34"/>
      <c r="TUB934" s="35"/>
      <c r="TUC934" s="34"/>
      <c r="TUJ934" s="35"/>
      <c r="TUK934" s="34"/>
      <c r="TUR934" s="35"/>
      <c r="TUS934" s="34"/>
      <c r="TUZ934" s="35"/>
      <c r="TVA934" s="34"/>
      <c r="TVH934" s="35"/>
      <c r="TVI934" s="34"/>
      <c r="TVP934" s="35"/>
      <c r="TVQ934" s="34"/>
      <c r="TVX934" s="35"/>
      <c r="TVY934" s="34"/>
      <c r="TWF934" s="35"/>
      <c r="TWG934" s="34"/>
      <c r="TWN934" s="35"/>
      <c r="TWO934" s="34"/>
      <c r="TWV934" s="35"/>
      <c r="TWW934" s="34"/>
      <c r="TXD934" s="35"/>
      <c r="TXE934" s="34"/>
      <c r="TXL934" s="35"/>
      <c r="TXM934" s="34"/>
      <c r="TXT934" s="35"/>
      <c r="TXU934" s="34"/>
      <c r="TYB934" s="35"/>
      <c r="TYC934" s="34"/>
      <c r="TYJ934" s="35"/>
      <c r="TYK934" s="34"/>
      <c r="TYR934" s="35"/>
      <c r="TYS934" s="34"/>
      <c r="TYZ934" s="35"/>
      <c r="TZA934" s="34"/>
      <c r="TZH934" s="35"/>
      <c r="TZI934" s="34"/>
      <c r="TZP934" s="35"/>
      <c r="TZQ934" s="34"/>
      <c r="TZX934" s="35"/>
      <c r="TZY934" s="34"/>
      <c r="UAF934" s="35"/>
      <c r="UAG934" s="34"/>
      <c r="UAN934" s="35"/>
      <c r="UAO934" s="34"/>
      <c r="UAV934" s="35"/>
      <c r="UAW934" s="34"/>
      <c r="UBD934" s="35"/>
      <c r="UBE934" s="34"/>
      <c r="UBL934" s="35"/>
      <c r="UBM934" s="34"/>
      <c r="UBT934" s="35"/>
      <c r="UBU934" s="34"/>
      <c r="UCB934" s="35"/>
      <c r="UCC934" s="34"/>
      <c r="UCJ934" s="35"/>
      <c r="UCK934" s="34"/>
      <c r="UCR934" s="35"/>
      <c r="UCS934" s="34"/>
      <c r="UCZ934" s="35"/>
      <c r="UDA934" s="34"/>
      <c r="UDH934" s="35"/>
      <c r="UDI934" s="34"/>
      <c r="UDP934" s="35"/>
      <c r="UDQ934" s="34"/>
      <c r="UDX934" s="35"/>
      <c r="UDY934" s="34"/>
      <c r="UEF934" s="35"/>
      <c r="UEG934" s="34"/>
      <c r="UEN934" s="35"/>
      <c r="UEO934" s="34"/>
      <c r="UEV934" s="35"/>
      <c r="UEW934" s="34"/>
      <c r="UFD934" s="35"/>
      <c r="UFE934" s="34"/>
      <c r="UFL934" s="35"/>
      <c r="UFM934" s="34"/>
      <c r="UFT934" s="35"/>
      <c r="UFU934" s="34"/>
      <c r="UGB934" s="35"/>
      <c r="UGC934" s="34"/>
      <c r="UGJ934" s="35"/>
      <c r="UGK934" s="34"/>
      <c r="UGR934" s="35"/>
      <c r="UGS934" s="34"/>
      <c r="UGZ934" s="35"/>
      <c r="UHA934" s="34"/>
      <c r="UHH934" s="35"/>
      <c r="UHI934" s="34"/>
      <c r="UHP934" s="35"/>
      <c r="UHQ934" s="34"/>
      <c r="UHX934" s="35"/>
      <c r="UHY934" s="34"/>
      <c r="UIF934" s="35"/>
      <c r="UIG934" s="34"/>
      <c r="UIN934" s="35"/>
      <c r="UIO934" s="34"/>
      <c r="UIV934" s="35"/>
      <c r="UIW934" s="34"/>
      <c r="UJD934" s="35"/>
      <c r="UJE934" s="34"/>
      <c r="UJL934" s="35"/>
      <c r="UJM934" s="34"/>
      <c r="UJT934" s="35"/>
      <c r="UJU934" s="34"/>
      <c r="UKB934" s="35"/>
      <c r="UKC934" s="34"/>
      <c r="UKJ934" s="35"/>
      <c r="UKK934" s="34"/>
      <c r="UKR934" s="35"/>
      <c r="UKS934" s="34"/>
      <c r="UKZ934" s="35"/>
      <c r="ULA934" s="34"/>
      <c r="ULH934" s="35"/>
      <c r="ULI934" s="34"/>
      <c r="ULP934" s="35"/>
      <c r="ULQ934" s="34"/>
      <c r="ULX934" s="35"/>
      <c r="ULY934" s="34"/>
      <c r="UMF934" s="35"/>
      <c r="UMG934" s="34"/>
      <c r="UMN934" s="35"/>
      <c r="UMO934" s="34"/>
      <c r="UMV934" s="35"/>
      <c r="UMW934" s="34"/>
      <c r="UND934" s="35"/>
      <c r="UNE934" s="34"/>
      <c r="UNL934" s="35"/>
      <c r="UNM934" s="34"/>
      <c r="UNT934" s="35"/>
      <c r="UNU934" s="34"/>
      <c r="UOB934" s="35"/>
      <c r="UOC934" s="34"/>
      <c r="UOJ934" s="35"/>
      <c r="UOK934" s="34"/>
      <c r="UOR934" s="35"/>
      <c r="UOS934" s="34"/>
      <c r="UOZ934" s="35"/>
      <c r="UPA934" s="34"/>
      <c r="UPH934" s="35"/>
      <c r="UPI934" s="34"/>
      <c r="UPP934" s="35"/>
      <c r="UPQ934" s="34"/>
      <c r="UPX934" s="35"/>
      <c r="UPY934" s="34"/>
      <c r="UQF934" s="35"/>
      <c r="UQG934" s="34"/>
      <c r="UQN934" s="35"/>
      <c r="UQO934" s="34"/>
      <c r="UQV934" s="35"/>
      <c r="UQW934" s="34"/>
      <c r="URD934" s="35"/>
      <c r="URE934" s="34"/>
      <c r="URL934" s="35"/>
      <c r="URM934" s="34"/>
      <c r="URT934" s="35"/>
      <c r="URU934" s="34"/>
      <c r="USB934" s="35"/>
      <c r="USC934" s="34"/>
      <c r="USJ934" s="35"/>
      <c r="USK934" s="34"/>
      <c r="USR934" s="35"/>
      <c r="USS934" s="34"/>
      <c r="USZ934" s="35"/>
      <c r="UTA934" s="34"/>
      <c r="UTH934" s="35"/>
      <c r="UTI934" s="34"/>
      <c r="UTP934" s="35"/>
      <c r="UTQ934" s="34"/>
      <c r="UTX934" s="35"/>
      <c r="UTY934" s="34"/>
      <c r="UUF934" s="35"/>
      <c r="UUG934" s="34"/>
      <c r="UUN934" s="35"/>
      <c r="UUO934" s="34"/>
      <c r="UUV934" s="35"/>
      <c r="UUW934" s="34"/>
      <c r="UVD934" s="35"/>
      <c r="UVE934" s="34"/>
      <c r="UVL934" s="35"/>
      <c r="UVM934" s="34"/>
      <c r="UVT934" s="35"/>
      <c r="UVU934" s="34"/>
      <c r="UWB934" s="35"/>
      <c r="UWC934" s="34"/>
      <c r="UWJ934" s="35"/>
      <c r="UWK934" s="34"/>
      <c r="UWR934" s="35"/>
      <c r="UWS934" s="34"/>
      <c r="UWZ934" s="35"/>
      <c r="UXA934" s="34"/>
      <c r="UXH934" s="35"/>
      <c r="UXI934" s="34"/>
      <c r="UXP934" s="35"/>
      <c r="UXQ934" s="34"/>
      <c r="UXX934" s="35"/>
      <c r="UXY934" s="34"/>
      <c r="UYF934" s="35"/>
      <c r="UYG934" s="34"/>
      <c r="UYN934" s="35"/>
      <c r="UYO934" s="34"/>
      <c r="UYV934" s="35"/>
      <c r="UYW934" s="34"/>
      <c r="UZD934" s="35"/>
      <c r="UZE934" s="34"/>
      <c r="UZL934" s="35"/>
      <c r="UZM934" s="34"/>
      <c r="UZT934" s="35"/>
      <c r="UZU934" s="34"/>
      <c r="VAB934" s="35"/>
      <c r="VAC934" s="34"/>
      <c r="VAJ934" s="35"/>
      <c r="VAK934" s="34"/>
      <c r="VAR934" s="35"/>
      <c r="VAS934" s="34"/>
      <c r="VAZ934" s="35"/>
      <c r="VBA934" s="34"/>
      <c r="VBH934" s="35"/>
      <c r="VBI934" s="34"/>
      <c r="VBP934" s="35"/>
      <c r="VBQ934" s="34"/>
      <c r="VBX934" s="35"/>
      <c r="VBY934" s="34"/>
      <c r="VCF934" s="35"/>
      <c r="VCG934" s="34"/>
      <c r="VCN934" s="35"/>
      <c r="VCO934" s="34"/>
      <c r="VCV934" s="35"/>
      <c r="VCW934" s="34"/>
      <c r="VDD934" s="35"/>
      <c r="VDE934" s="34"/>
      <c r="VDL934" s="35"/>
      <c r="VDM934" s="34"/>
      <c r="VDT934" s="35"/>
      <c r="VDU934" s="34"/>
      <c r="VEB934" s="35"/>
      <c r="VEC934" s="34"/>
      <c r="VEJ934" s="35"/>
      <c r="VEK934" s="34"/>
      <c r="VER934" s="35"/>
      <c r="VES934" s="34"/>
      <c r="VEZ934" s="35"/>
      <c r="VFA934" s="34"/>
      <c r="VFH934" s="35"/>
      <c r="VFI934" s="34"/>
      <c r="VFP934" s="35"/>
      <c r="VFQ934" s="34"/>
      <c r="VFX934" s="35"/>
      <c r="VFY934" s="34"/>
      <c r="VGF934" s="35"/>
      <c r="VGG934" s="34"/>
      <c r="VGN934" s="35"/>
      <c r="VGO934" s="34"/>
      <c r="VGV934" s="35"/>
      <c r="VGW934" s="34"/>
      <c r="VHD934" s="35"/>
      <c r="VHE934" s="34"/>
      <c r="VHL934" s="35"/>
      <c r="VHM934" s="34"/>
      <c r="VHT934" s="35"/>
      <c r="VHU934" s="34"/>
      <c r="VIB934" s="35"/>
      <c r="VIC934" s="34"/>
      <c r="VIJ934" s="35"/>
      <c r="VIK934" s="34"/>
      <c r="VIR934" s="35"/>
      <c r="VIS934" s="34"/>
      <c r="VIZ934" s="35"/>
      <c r="VJA934" s="34"/>
      <c r="VJH934" s="35"/>
      <c r="VJI934" s="34"/>
      <c r="VJP934" s="35"/>
      <c r="VJQ934" s="34"/>
      <c r="VJX934" s="35"/>
      <c r="VJY934" s="34"/>
      <c r="VKF934" s="35"/>
      <c r="VKG934" s="34"/>
      <c r="VKN934" s="35"/>
      <c r="VKO934" s="34"/>
      <c r="VKV934" s="35"/>
      <c r="VKW934" s="34"/>
      <c r="VLD934" s="35"/>
      <c r="VLE934" s="34"/>
      <c r="VLL934" s="35"/>
      <c r="VLM934" s="34"/>
      <c r="VLT934" s="35"/>
      <c r="VLU934" s="34"/>
      <c r="VMB934" s="35"/>
      <c r="VMC934" s="34"/>
      <c r="VMJ934" s="35"/>
      <c r="VMK934" s="34"/>
      <c r="VMR934" s="35"/>
      <c r="VMS934" s="34"/>
      <c r="VMZ934" s="35"/>
      <c r="VNA934" s="34"/>
      <c r="VNH934" s="35"/>
      <c r="VNI934" s="34"/>
      <c r="VNP934" s="35"/>
      <c r="VNQ934" s="34"/>
      <c r="VNX934" s="35"/>
      <c r="VNY934" s="34"/>
      <c r="VOF934" s="35"/>
      <c r="VOG934" s="34"/>
      <c r="VON934" s="35"/>
      <c r="VOO934" s="34"/>
      <c r="VOV934" s="35"/>
      <c r="VOW934" s="34"/>
      <c r="VPD934" s="35"/>
      <c r="VPE934" s="34"/>
      <c r="VPL934" s="35"/>
      <c r="VPM934" s="34"/>
      <c r="VPT934" s="35"/>
      <c r="VPU934" s="34"/>
      <c r="VQB934" s="35"/>
      <c r="VQC934" s="34"/>
      <c r="VQJ934" s="35"/>
      <c r="VQK934" s="34"/>
      <c r="VQR934" s="35"/>
      <c r="VQS934" s="34"/>
      <c r="VQZ934" s="35"/>
      <c r="VRA934" s="34"/>
      <c r="VRH934" s="35"/>
      <c r="VRI934" s="34"/>
      <c r="VRP934" s="35"/>
      <c r="VRQ934" s="34"/>
      <c r="VRX934" s="35"/>
      <c r="VRY934" s="34"/>
      <c r="VSF934" s="35"/>
      <c r="VSG934" s="34"/>
      <c r="VSN934" s="35"/>
      <c r="VSO934" s="34"/>
      <c r="VSV934" s="35"/>
      <c r="VSW934" s="34"/>
      <c r="VTD934" s="35"/>
      <c r="VTE934" s="34"/>
      <c r="VTL934" s="35"/>
      <c r="VTM934" s="34"/>
      <c r="VTT934" s="35"/>
      <c r="VTU934" s="34"/>
      <c r="VUB934" s="35"/>
      <c r="VUC934" s="34"/>
      <c r="VUJ934" s="35"/>
      <c r="VUK934" s="34"/>
      <c r="VUR934" s="35"/>
      <c r="VUS934" s="34"/>
      <c r="VUZ934" s="35"/>
      <c r="VVA934" s="34"/>
      <c r="VVH934" s="35"/>
      <c r="VVI934" s="34"/>
      <c r="VVP934" s="35"/>
      <c r="VVQ934" s="34"/>
      <c r="VVX934" s="35"/>
      <c r="VVY934" s="34"/>
      <c r="VWF934" s="35"/>
      <c r="VWG934" s="34"/>
      <c r="VWN934" s="35"/>
      <c r="VWO934" s="34"/>
      <c r="VWV934" s="35"/>
      <c r="VWW934" s="34"/>
      <c r="VXD934" s="35"/>
      <c r="VXE934" s="34"/>
      <c r="VXL934" s="35"/>
      <c r="VXM934" s="34"/>
      <c r="VXT934" s="35"/>
      <c r="VXU934" s="34"/>
      <c r="VYB934" s="35"/>
      <c r="VYC934" s="34"/>
      <c r="VYJ934" s="35"/>
      <c r="VYK934" s="34"/>
      <c r="VYR934" s="35"/>
      <c r="VYS934" s="34"/>
      <c r="VYZ934" s="35"/>
      <c r="VZA934" s="34"/>
      <c r="VZH934" s="35"/>
      <c r="VZI934" s="34"/>
      <c r="VZP934" s="35"/>
      <c r="VZQ934" s="34"/>
      <c r="VZX934" s="35"/>
      <c r="VZY934" s="34"/>
      <c r="WAF934" s="35"/>
      <c r="WAG934" s="34"/>
      <c r="WAN934" s="35"/>
      <c r="WAO934" s="34"/>
      <c r="WAV934" s="35"/>
      <c r="WAW934" s="34"/>
      <c r="WBD934" s="35"/>
      <c r="WBE934" s="34"/>
      <c r="WBL934" s="35"/>
      <c r="WBM934" s="34"/>
      <c r="WBT934" s="35"/>
      <c r="WBU934" s="34"/>
      <c r="WCB934" s="35"/>
      <c r="WCC934" s="34"/>
      <c r="WCJ934" s="35"/>
      <c r="WCK934" s="34"/>
      <c r="WCR934" s="35"/>
      <c r="WCS934" s="34"/>
      <c r="WCZ934" s="35"/>
      <c r="WDA934" s="34"/>
      <c r="WDH934" s="35"/>
      <c r="WDI934" s="34"/>
      <c r="WDP934" s="35"/>
      <c r="WDQ934" s="34"/>
      <c r="WDX934" s="35"/>
      <c r="WDY934" s="34"/>
      <c r="WEF934" s="35"/>
      <c r="WEG934" s="34"/>
      <c r="WEN934" s="35"/>
      <c r="WEO934" s="34"/>
      <c r="WEV934" s="35"/>
      <c r="WEW934" s="34"/>
      <c r="WFD934" s="35"/>
      <c r="WFE934" s="34"/>
      <c r="WFL934" s="35"/>
      <c r="WFM934" s="34"/>
      <c r="WFT934" s="35"/>
      <c r="WFU934" s="34"/>
      <c r="WGB934" s="35"/>
      <c r="WGC934" s="34"/>
      <c r="WGJ934" s="35"/>
      <c r="WGK934" s="34"/>
      <c r="WGR934" s="35"/>
      <c r="WGS934" s="34"/>
      <c r="WGZ934" s="35"/>
      <c r="WHA934" s="34"/>
      <c r="WHH934" s="35"/>
      <c r="WHI934" s="34"/>
      <c r="WHP934" s="35"/>
      <c r="WHQ934" s="34"/>
      <c r="WHX934" s="35"/>
      <c r="WHY934" s="34"/>
      <c r="WIF934" s="35"/>
      <c r="WIG934" s="34"/>
      <c r="WIN934" s="35"/>
      <c r="WIO934" s="34"/>
      <c r="WIV934" s="35"/>
      <c r="WIW934" s="34"/>
      <c r="WJD934" s="35"/>
      <c r="WJE934" s="34"/>
      <c r="WJL934" s="35"/>
      <c r="WJM934" s="34"/>
      <c r="WJT934" s="35"/>
      <c r="WJU934" s="34"/>
      <c r="WKB934" s="35"/>
      <c r="WKC934" s="34"/>
      <c r="WKJ934" s="35"/>
      <c r="WKK934" s="34"/>
      <c r="WKR934" s="35"/>
      <c r="WKS934" s="34"/>
      <c r="WKZ934" s="35"/>
      <c r="WLA934" s="34"/>
      <c r="WLH934" s="35"/>
      <c r="WLI934" s="34"/>
      <c r="WLP934" s="35"/>
      <c r="WLQ934" s="34"/>
      <c r="WLX934" s="35"/>
      <c r="WLY934" s="34"/>
      <c r="WMF934" s="35"/>
      <c r="WMG934" s="34"/>
      <c r="WMN934" s="35"/>
      <c r="WMO934" s="34"/>
      <c r="WMV934" s="35"/>
      <c r="WMW934" s="34"/>
      <c r="WND934" s="35"/>
      <c r="WNE934" s="34"/>
      <c r="WNL934" s="35"/>
      <c r="WNM934" s="34"/>
      <c r="WNT934" s="35"/>
      <c r="WNU934" s="34"/>
      <c r="WOB934" s="35"/>
      <c r="WOC934" s="34"/>
      <c r="WOJ934" s="35"/>
      <c r="WOK934" s="34"/>
      <c r="WOR934" s="35"/>
      <c r="WOS934" s="34"/>
      <c r="WOZ934" s="35"/>
      <c r="WPA934" s="34"/>
      <c r="WPH934" s="35"/>
      <c r="WPI934" s="34"/>
      <c r="WPP934" s="35"/>
      <c r="WPQ934" s="34"/>
      <c r="WPX934" s="35"/>
      <c r="WPY934" s="34"/>
      <c r="WQF934" s="35"/>
      <c r="WQG934" s="34"/>
      <c r="WQN934" s="35"/>
      <c r="WQO934" s="34"/>
      <c r="WQV934" s="35"/>
      <c r="WQW934" s="34"/>
      <c r="WRD934" s="35"/>
      <c r="WRE934" s="34"/>
      <c r="WRL934" s="35"/>
      <c r="WRM934" s="34"/>
      <c r="WRT934" s="35"/>
      <c r="WRU934" s="34"/>
      <c r="WSB934" s="35"/>
      <c r="WSC934" s="34"/>
      <c r="WSJ934" s="35"/>
      <c r="WSK934" s="34"/>
      <c r="WSR934" s="35"/>
      <c r="WSS934" s="34"/>
      <c r="WSZ934" s="35"/>
      <c r="WTA934" s="34"/>
      <c r="WTH934" s="35"/>
      <c r="WTI934" s="34"/>
      <c r="WTP934" s="35"/>
      <c r="WTQ934" s="34"/>
      <c r="WTX934" s="35"/>
      <c r="WTY934" s="34"/>
      <c r="WUF934" s="35"/>
      <c r="WUG934" s="34"/>
      <c r="WUN934" s="35"/>
      <c r="WUO934" s="34"/>
      <c r="WUV934" s="35"/>
      <c r="WUW934" s="34"/>
      <c r="WVD934" s="35"/>
      <c r="WVE934" s="34"/>
      <c r="WVL934" s="35"/>
      <c r="WVM934" s="34"/>
      <c r="WVT934" s="35"/>
      <c r="WVU934" s="34"/>
      <c r="WWB934" s="35"/>
      <c r="WWC934" s="34"/>
      <c r="WWJ934" s="35"/>
      <c r="WWK934" s="34"/>
      <c r="WWR934" s="35"/>
      <c r="WWS934" s="34"/>
      <c r="WWZ934" s="35"/>
      <c r="WXA934" s="34"/>
      <c r="WXH934" s="35"/>
      <c r="WXI934" s="34"/>
      <c r="WXP934" s="35"/>
      <c r="WXQ934" s="34"/>
      <c r="WXX934" s="35"/>
      <c r="WXY934" s="34"/>
      <c r="WYF934" s="35"/>
      <c r="WYG934" s="34"/>
      <c r="WYN934" s="35"/>
      <c r="WYO934" s="34"/>
      <c r="WYV934" s="35"/>
      <c r="WYW934" s="34"/>
      <c r="WZD934" s="35"/>
      <c r="WZE934" s="34"/>
      <c r="WZL934" s="35"/>
      <c r="WZM934" s="34"/>
      <c r="WZT934" s="35"/>
      <c r="WZU934" s="34"/>
      <c r="XAB934" s="35"/>
      <c r="XAC934" s="34"/>
      <c r="XAJ934" s="35"/>
      <c r="XAK934" s="34"/>
      <c r="XAR934" s="35"/>
      <c r="XAS934" s="34"/>
      <c r="XAZ934" s="35"/>
      <c r="XBA934" s="34"/>
      <c r="XBH934" s="35"/>
      <c r="XBI934" s="34"/>
      <c r="XBP934" s="35"/>
      <c r="XBQ934" s="34"/>
      <c r="XBX934" s="35"/>
      <c r="XBY934" s="34"/>
      <c r="XCF934" s="35"/>
      <c r="XCG934" s="34"/>
      <c r="XCN934" s="35"/>
      <c r="XCO934" s="34"/>
      <c r="XCV934" s="35"/>
      <c r="XCW934" s="34"/>
      <c r="XDD934" s="35"/>
      <c r="XDE934" s="34"/>
      <c r="XDL934" s="35"/>
      <c r="XDM934" s="34"/>
      <c r="XDT934" s="35"/>
      <c r="XDU934" s="34"/>
      <c r="XEB934" s="35"/>
      <c r="XEC934" s="34"/>
      <c r="XEJ934" s="35"/>
      <c r="XEK934" s="34"/>
      <c r="XER934" s="35"/>
      <c r="XES934" s="34"/>
      <c r="XEZ934" s="35"/>
      <c r="XFA934" s="34"/>
    </row>
    <row r="935" spans="1:1021 1028:2045 2052:3069 3076:4093 4100:5117 5124:6141 6148:7165 7172:8189 8196:9213 9220:10237 10244:11261 11268:12285 12292:13309 13316:14333 14340:15357 15364:16381" x14ac:dyDescent="0.25">
      <c r="A935" t="s">
        <v>21</v>
      </c>
      <c r="B935" t="s">
        <v>165</v>
      </c>
      <c r="C935">
        <v>568</v>
      </c>
      <c r="D935">
        <v>568</v>
      </c>
      <c r="E935" s="35">
        <v>1</v>
      </c>
      <c r="F935" s="34">
        <v>3E-157</v>
      </c>
      <c r="G935">
        <v>98.16</v>
      </c>
      <c r="H935">
        <v>1232</v>
      </c>
      <c r="I935" t="str">
        <f>HYPERLINK("https://www.ncbi.nlm.nih.gov/nucleotide/EF100371.1?report=genbank&amp;log$=nucltop&amp;blast_rank=33&amp;RID=XE5J84ZU013","EF100371.1")</f>
        <v>EF100371.1</v>
      </c>
      <c r="L935" s="35"/>
      <c r="M935" s="34"/>
      <c r="T935" s="35"/>
      <c r="U935" s="34"/>
      <c r="AB935" s="35"/>
      <c r="AC935" s="34"/>
      <c r="AJ935" s="35"/>
      <c r="AK935" s="34"/>
      <c r="AR935" s="35"/>
      <c r="AS935" s="34"/>
      <c r="AZ935" s="35"/>
      <c r="BA935" s="34"/>
      <c r="BH935" s="35"/>
      <c r="BI935" s="34"/>
      <c r="BP935" s="35"/>
      <c r="BQ935" s="34"/>
      <c r="BX935" s="35"/>
      <c r="BY935" s="34"/>
      <c r="CF935" s="35"/>
      <c r="CG935" s="34"/>
      <c r="CN935" s="35"/>
      <c r="CO935" s="34"/>
      <c r="CV935" s="35"/>
      <c r="CW935" s="34"/>
      <c r="DD935" s="35"/>
      <c r="DE935" s="34"/>
      <c r="DL935" s="35"/>
      <c r="DM935" s="34"/>
      <c r="DT935" s="35"/>
      <c r="DU935" s="34"/>
      <c r="EB935" s="35"/>
      <c r="EC935" s="34"/>
      <c r="EJ935" s="35"/>
      <c r="EK935" s="34"/>
      <c r="ER935" s="35"/>
      <c r="ES935" s="34"/>
      <c r="EZ935" s="35"/>
      <c r="FA935" s="34"/>
      <c r="FH935" s="35"/>
      <c r="FI935" s="34"/>
      <c r="FP935" s="35"/>
      <c r="FQ935" s="34"/>
      <c r="FX935" s="35"/>
      <c r="FY935" s="34"/>
      <c r="GF935" s="35"/>
      <c r="GG935" s="34"/>
      <c r="GN935" s="35"/>
      <c r="GO935" s="34"/>
      <c r="GV935" s="35"/>
      <c r="GW935" s="34"/>
      <c r="HD935" s="35"/>
      <c r="HE935" s="34"/>
      <c r="HL935" s="35"/>
      <c r="HM935" s="34"/>
      <c r="HT935" s="35"/>
      <c r="HU935" s="34"/>
      <c r="IB935" s="35"/>
      <c r="IC935" s="34"/>
      <c r="IJ935" s="35"/>
      <c r="IK935" s="34"/>
      <c r="IR935" s="35"/>
      <c r="IS935" s="34"/>
      <c r="IZ935" s="35"/>
      <c r="JA935" s="34"/>
      <c r="JH935" s="35"/>
      <c r="JI935" s="34"/>
      <c r="JP935" s="35"/>
      <c r="JQ935" s="34"/>
      <c r="JX935" s="35"/>
      <c r="JY935" s="34"/>
      <c r="KF935" s="35"/>
      <c r="KG935" s="34"/>
      <c r="KN935" s="35"/>
      <c r="KO935" s="34"/>
      <c r="KV935" s="35"/>
      <c r="KW935" s="34"/>
      <c r="LD935" s="35"/>
      <c r="LE935" s="34"/>
      <c r="LL935" s="35"/>
      <c r="LM935" s="34"/>
      <c r="LT935" s="35"/>
      <c r="LU935" s="34"/>
      <c r="MB935" s="35"/>
      <c r="MC935" s="34"/>
      <c r="MJ935" s="35"/>
      <c r="MK935" s="34"/>
      <c r="MR935" s="35"/>
      <c r="MS935" s="34"/>
      <c r="MZ935" s="35"/>
      <c r="NA935" s="34"/>
      <c r="NH935" s="35"/>
      <c r="NI935" s="34"/>
      <c r="NP935" s="35"/>
      <c r="NQ935" s="34"/>
      <c r="NX935" s="35"/>
      <c r="NY935" s="34"/>
      <c r="OF935" s="35"/>
      <c r="OG935" s="34"/>
      <c r="ON935" s="35"/>
      <c r="OO935" s="34"/>
      <c r="OV935" s="35"/>
      <c r="OW935" s="34"/>
      <c r="PD935" s="35"/>
      <c r="PE935" s="34"/>
      <c r="PL935" s="35"/>
      <c r="PM935" s="34"/>
      <c r="PT935" s="35"/>
      <c r="PU935" s="34"/>
      <c r="QB935" s="35"/>
      <c r="QC935" s="34"/>
      <c r="QJ935" s="35"/>
      <c r="QK935" s="34"/>
      <c r="QR935" s="35"/>
      <c r="QS935" s="34"/>
      <c r="QZ935" s="35"/>
      <c r="RA935" s="34"/>
      <c r="RH935" s="35"/>
      <c r="RI935" s="34"/>
      <c r="RP935" s="35"/>
      <c r="RQ935" s="34"/>
      <c r="RX935" s="35"/>
      <c r="RY935" s="34"/>
      <c r="SF935" s="35"/>
      <c r="SG935" s="34"/>
      <c r="SN935" s="35"/>
      <c r="SO935" s="34"/>
      <c r="SV935" s="35"/>
      <c r="SW935" s="34"/>
      <c r="TD935" s="35"/>
      <c r="TE935" s="34"/>
      <c r="TL935" s="35"/>
      <c r="TM935" s="34"/>
      <c r="TT935" s="35"/>
      <c r="TU935" s="34"/>
      <c r="UB935" s="35"/>
      <c r="UC935" s="34"/>
      <c r="UJ935" s="35"/>
      <c r="UK935" s="34"/>
      <c r="UR935" s="35"/>
      <c r="US935" s="34"/>
      <c r="UZ935" s="35"/>
      <c r="VA935" s="34"/>
      <c r="VH935" s="35"/>
      <c r="VI935" s="34"/>
      <c r="VP935" s="35"/>
      <c r="VQ935" s="34"/>
      <c r="VX935" s="35"/>
      <c r="VY935" s="34"/>
      <c r="WF935" s="35"/>
      <c r="WG935" s="34"/>
      <c r="WN935" s="35"/>
      <c r="WO935" s="34"/>
      <c r="WV935" s="35"/>
      <c r="WW935" s="34"/>
      <c r="XD935" s="35"/>
      <c r="XE935" s="34"/>
      <c r="XL935" s="35"/>
      <c r="XM935" s="34"/>
      <c r="XT935" s="35"/>
      <c r="XU935" s="34"/>
      <c r="YB935" s="35"/>
      <c r="YC935" s="34"/>
      <c r="YJ935" s="35"/>
      <c r="YK935" s="34"/>
      <c r="YR935" s="35"/>
      <c r="YS935" s="34"/>
      <c r="YZ935" s="35"/>
      <c r="ZA935" s="34"/>
      <c r="ZH935" s="35"/>
      <c r="ZI935" s="34"/>
      <c r="ZP935" s="35"/>
      <c r="ZQ935" s="34"/>
      <c r="ZX935" s="35"/>
      <c r="ZY935" s="34"/>
      <c r="AAF935" s="35"/>
      <c r="AAG935" s="34"/>
      <c r="AAN935" s="35"/>
      <c r="AAO935" s="34"/>
      <c r="AAV935" s="35"/>
      <c r="AAW935" s="34"/>
      <c r="ABD935" s="35"/>
      <c r="ABE935" s="34"/>
      <c r="ABL935" s="35"/>
      <c r="ABM935" s="34"/>
      <c r="ABT935" s="35"/>
      <c r="ABU935" s="34"/>
      <c r="ACB935" s="35"/>
      <c r="ACC935" s="34"/>
      <c r="ACJ935" s="35"/>
      <c r="ACK935" s="34"/>
      <c r="ACR935" s="35"/>
      <c r="ACS935" s="34"/>
      <c r="ACZ935" s="35"/>
      <c r="ADA935" s="34"/>
      <c r="ADH935" s="35"/>
      <c r="ADI935" s="34"/>
      <c r="ADP935" s="35"/>
      <c r="ADQ935" s="34"/>
      <c r="ADX935" s="35"/>
      <c r="ADY935" s="34"/>
      <c r="AEF935" s="35"/>
      <c r="AEG935" s="34"/>
      <c r="AEN935" s="35"/>
      <c r="AEO935" s="34"/>
      <c r="AEV935" s="35"/>
      <c r="AEW935" s="34"/>
      <c r="AFD935" s="35"/>
      <c r="AFE935" s="34"/>
      <c r="AFL935" s="35"/>
      <c r="AFM935" s="34"/>
      <c r="AFT935" s="35"/>
      <c r="AFU935" s="34"/>
      <c r="AGB935" s="35"/>
      <c r="AGC935" s="34"/>
      <c r="AGJ935" s="35"/>
      <c r="AGK935" s="34"/>
      <c r="AGR935" s="35"/>
      <c r="AGS935" s="34"/>
      <c r="AGZ935" s="35"/>
      <c r="AHA935" s="34"/>
      <c r="AHH935" s="35"/>
      <c r="AHI935" s="34"/>
      <c r="AHP935" s="35"/>
      <c r="AHQ935" s="34"/>
      <c r="AHX935" s="35"/>
      <c r="AHY935" s="34"/>
      <c r="AIF935" s="35"/>
      <c r="AIG935" s="34"/>
      <c r="AIN935" s="35"/>
      <c r="AIO935" s="34"/>
      <c r="AIV935" s="35"/>
      <c r="AIW935" s="34"/>
      <c r="AJD935" s="35"/>
      <c r="AJE935" s="34"/>
      <c r="AJL935" s="35"/>
      <c r="AJM935" s="34"/>
      <c r="AJT935" s="35"/>
      <c r="AJU935" s="34"/>
      <c r="AKB935" s="35"/>
      <c r="AKC935" s="34"/>
      <c r="AKJ935" s="35"/>
      <c r="AKK935" s="34"/>
      <c r="AKR935" s="35"/>
      <c r="AKS935" s="34"/>
      <c r="AKZ935" s="35"/>
      <c r="ALA935" s="34"/>
      <c r="ALH935" s="35"/>
      <c r="ALI935" s="34"/>
      <c r="ALP935" s="35"/>
      <c r="ALQ935" s="34"/>
      <c r="ALX935" s="35"/>
      <c r="ALY935" s="34"/>
      <c r="AMF935" s="35"/>
      <c r="AMG935" s="34"/>
      <c r="AMN935" s="35"/>
      <c r="AMO935" s="34"/>
      <c r="AMV935" s="35"/>
      <c r="AMW935" s="34"/>
      <c r="AND935" s="35"/>
      <c r="ANE935" s="34"/>
      <c r="ANL935" s="35"/>
      <c r="ANM935" s="34"/>
      <c r="ANT935" s="35"/>
      <c r="ANU935" s="34"/>
      <c r="AOB935" s="35"/>
      <c r="AOC935" s="34"/>
      <c r="AOJ935" s="35"/>
      <c r="AOK935" s="34"/>
      <c r="AOR935" s="35"/>
      <c r="AOS935" s="34"/>
      <c r="AOZ935" s="35"/>
      <c r="APA935" s="34"/>
      <c r="APH935" s="35"/>
      <c r="API935" s="34"/>
      <c r="APP935" s="35"/>
      <c r="APQ935" s="34"/>
      <c r="APX935" s="35"/>
      <c r="APY935" s="34"/>
      <c r="AQF935" s="35"/>
      <c r="AQG935" s="34"/>
      <c r="AQN935" s="35"/>
      <c r="AQO935" s="34"/>
      <c r="AQV935" s="35"/>
      <c r="AQW935" s="34"/>
      <c r="ARD935" s="35"/>
      <c r="ARE935" s="34"/>
      <c r="ARL935" s="35"/>
      <c r="ARM935" s="34"/>
      <c r="ART935" s="35"/>
      <c r="ARU935" s="34"/>
      <c r="ASB935" s="35"/>
      <c r="ASC935" s="34"/>
      <c r="ASJ935" s="35"/>
      <c r="ASK935" s="34"/>
      <c r="ASR935" s="35"/>
      <c r="ASS935" s="34"/>
      <c r="ASZ935" s="35"/>
      <c r="ATA935" s="34"/>
      <c r="ATH935" s="35"/>
      <c r="ATI935" s="34"/>
      <c r="ATP935" s="35"/>
      <c r="ATQ935" s="34"/>
      <c r="ATX935" s="35"/>
      <c r="ATY935" s="34"/>
      <c r="AUF935" s="35"/>
      <c r="AUG935" s="34"/>
      <c r="AUN935" s="35"/>
      <c r="AUO935" s="34"/>
      <c r="AUV935" s="35"/>
      <c r="AUW935" s="34"/>
      <c r="AVD935" s="35"/>
      <c r="AVE935" s="34"/>
      <c r="AVL935" s="35"/>
      <c r="AVM935" s="34"/>
      <c r="AVT935" s="35"/>
      <c r="AVU935" s="34"/>
      <c r="AWB935" s="35"/>
      <c r="AWC935" s="34"/>
      <c r="AWJ935" s="35"/>
      <c r="AWK935" s="34"/>
      <c r="AWR935" s="35"/>
      <c r="AWS935" s="34"/>
      <c r="AWZ935" s="35"/>
      <c r="AXA935" s="34"/>
      <c r="AXH935" s="35"/>
      <c r="AXI935" s="34"/>
      <c r="AXP935" s="35"/>
      <c r="AXQ935" s="34"/>
      <c r="AXX935" s="35"/>
      <c r="AXY935" s="34"/>
      <c r="AYF935" s="35"/>
      <c r="AYG935" s="34"/>
      <c r="AYN935" s="35"/>
      <c r="AYO935" s="34"/>
      <c r="AYV935" s="35"/>
      <c r="AYW935" s="34"/>
      <c r="AZD935" s="35"/>
      <c r="AZE935" s="34"/>
      <c r="AZL935" s="35"/>
      <c r="AZM935" s="34"/>
      <c r="AZT935" s="35"/>
      <c r="AZU935" s="34"/>
      <c r="BAB935" s="35"/>
      <c r="BAC935" s="34"/>
      <c r="BAJ935" s="35"/>
      <c r="BAK935" s="34"/>
      <c r="BAR935" s="35"/>
      <c r="BAS935" s="34"/>
      <c r="BAZ935" s="35"/>
      <c r="BBA935" s="34"/>
      <c r="BBH935" s="35"/>
      <c r="BBI935" s="34"/>
      <c r="BBP935" s="35"/>
      <c r="BBQ935" s="34"/>
      <c r="BBX935" s="35"/>
      <c r="BBY935" s="34"/>
      <c r="BCF935" s="35"/>
      <c r="BCG935" s="34"/>
      <c r="BCN935" s="35"/>
      <c r="BCO935" s="34"/>
      <c r="BCV935" s="35"/>
      <c r="BCW935" s="34"/>
      <c r="BDD935" s="35"/>
      <c r="BDE935" s="34"/>
      <c r="BDL935" s="35"/>
      <c r="BDM935" s="34"/>
      <c r="BDT935" s="35"/>
      <c r="BDU935" s="34"/>
      <c r="BEB935" s="35"/>
      <c r="BEC935" s="34"/>
      <c r="BEJ935" s="35"/>
      <c r="BEK935" s="34"/>
      <c r="BER935" s="35"/>
      <c r="BES935" s="34"/>
      <c r="BEZ935" s="35"/>
      <c r="BFA935" s="34"/>
      <c r="BFH935" s="35"/>
      <c r="BFI935" s="34"/>
      <c r="BFP935" s="35"/>
      <c r="BFQ935" s="34"/>
      <c r="BFX935" s="35"/>
      <c r="BFY935" s="34"/>
      <c r="BGF935" s="35"/>
      <c r="BGG935" s="34"/>
      <c r="BGN935" s="35"/>
      <c r="BGO935" s="34"/>
      <c r="BGV935" s="35"/>
      <c r="BGW935" s="34"/>
      <c r="BHD935" s="35"/>
      <c r="BHE935" s="34"/>
      <c r="BHL935" s="35"/>
      <c r="BHM935" s="34"/>
      <c r="BHT935" s="35"/>
      <c r="BHU935" s="34"/>
      <c r="BIB935" s="35"/>
      <c r="BIC935" s="34"/>
      <c r="BIJ935" s="35"/>
      <c r="BIK935" s="34"/>
      <c r="BIR935" s="35"/>
      <c r="BIS935" s="34"/>
      <c r="BIZ935" s="35"/>
      <c r="BJA935" s="34"/>
      <c r="BJH935" s="35"/>
      <c r="BJI935" s="34"/>
      <c r="BJP935" s="35"/>
      <c r="BJQ935" s="34"/>
      <c r="BJX935" s="35"/>
      <c r="BJY935" s="34"/>
      <c r="BKF935" s="35"/>
      <c r="BKG935" s="34"/>
      <c r="BKN935" s="35"/>
      <c r="BKO935" s="34"/>
      <c r="BKV935" s="35"/>
      <c r="BKW935" s="34"/>
      <c r="BLD935" s="35"/>
      <c r="BLE935" s="34"/>
      <c r="BLL935" s="35"/>
      <c r="BLM935" s="34"/>
      <c r="BLT935" s="35"/>
      <c r="BLU935" s="34"/>
      <c r="BMB935" s="35"/>
      <c r="BMC935" s="34"/>
      <c r="BMJ935" s="35"/>
      <c r="BMK935" s="34"/>
      <c r="BMR935" s="35"/>
      <c r="BMS935" s="34"/>
      <c r="BMZ935" s="35"/>
      <c r="BNA935" s="34"/>
      <c r="BNH935" s="35"/>
      <c r="BNI935" s="34"/>
      <c r="BNP935" s="35"/>
      <c r="BNQ935" s="34"/>
      <c r="BNX935" s="35"/>
      <c r="BNY935" s="34"/>
      <c r="BOF935" s="35"/>
      <c r="BOG935" s="34"/>
      <c r="BON935" s="35"/>
      <c r="BOO935" s="34"/>
      <c r="BOV935" s="35"/>
      <c r="BOW935" s="34"/>
      <c r="BPD935" s="35"/>
      <c r="BPE935" s="34"/>
      <c r="BPL935" s="35"/>
      <c r="BPM935" s="34"/>
      <c r="BPT935" s="35"/>
      <c r="BPU935" s="34"/>
      <c r="BQB935" s="35"/>
      <c r="BQC935" s="34"/>
      <c r="BQJ935" s="35"/>
      <c r="BQK935" s="34"/>
      <c r="BQR935" s="35"/>
      <c r="BQS935" s="34"/>
      <c r="BQZ935" s="35"/>
      <c r="BRA935" s="34"/>
      <c r="BRH935" s="35"/>
      <c r="BRI935" s="34"/>
      <c r="BRP935" s="35"/>
      <c r="BRQ935" s="34"/>
      <c r="BRX935" s="35"/>
      <c r="BRY935" s="34"/>
      <c r="BSF935" s="35"/>
      <c r="BSG935" s="34"/>
      <c r="BSN935" s="35"/>
      <c r="BSO935" s="34"/>
      <c r="BSV935" s="35"/>
      <c r="BSW935" s="34"/>
      <c r="BTD935" s="35"/>
      <c r="BTE935" s="34"/>
      <c r="BTL935" s="35"/>
      <c r="BTM935" s="34"/>
      <c r="BTT935" s="35"/>
      <c r="BTU935" s="34"/>
      <c r="BUB935" s="35"/>
      <c r="BUC935" s="34"/>
      <c r="BUJ935" s="35"/>
      <c r="BUK935" s="34"/>
      <c r="BUR935" s="35"/>
      <c r="BUS935" s="34"/>
      <c r="BUZ935" s="35"/>
      <c r="BVA935" s="34"/>
      <c r="BVH935" s="35"/>
      <c r="BVI935" s="34"/>
      <c r="BVP935" s="35"/>
      <c r="BVQ935" s="34"/>
      <c r="BVX935" s="35"/>
      <c r="BVY935" s="34"/>
      <c r="BWF935" s="35"/>
      <c r="BWG935" s="34"/>
      <c r="BWN935" s="35"/>
      <c r="BWO935" s="34"/>
      <c r="BWV935" s="35"/>
      <c r="BWW935" s="34"/>
      <c r="BXD935" s="35"/>
      <c r="BXE935" s="34"/>
      <c r="BXL935" s="35"/>
      <c r="BXM935" s="34"/>
      <c r="BXT935" s="35"/>
      <c r="BXU935" s="34"/>
      <c r="BYB935" s="35"/>
      <c r="BYC935" s="34"/>
      <c r="BYJ935" s="35"/>
      <c r="BYK935" s="34"/>
      <c r="BYR935" s="35"/>
      <c r="BYS935" s="34"/>
      <c r="BYZ935" s="35"/>
      <c r="BZA935" s="34"/>
      <c r="BZH935" s="35"/>
      <c r="BZI935" s="34"/>
      <c r="BZP935" s="35"/>
      <c r="BZQ935" s="34"/>
      <c r="BZX935" s="35"/>
      <c r="BZY935" s="34"/>
      <c r="CAF935" s="35"/>
      <c r="CAG935" s="34"/>
      <c r="CAN935" s="35"/>
      <c r="CAO935" s="34"/>
      <c r="CAV935" s="35"/>
      <c r="CAW935" s="34"/>
      <c r="CBD935" s="35"/>
      <c r="CBE935" s="34"/>
      <c r="CBL935" s="35"/>
      <c r="CBM935" s="34"/>
      <c r="CBT935" s="35"/>
      <c r="CBU935" s="34"/>
      <c r="CCB935" s="35"/>
      <c r="CCC935" s="34"/>
      <c r="CCJ935" s="35"/>
      <c r="CCK935" s="34"/>
      <c r="CCR935" s="35"/>
      <c r="CCS935" s="34"/>
      <c r="CCZ935" s="35"/>
      <c r="CDA935" s="34"/>
      <c r="CDH935" s="35"/>
      <c r="CDI935" s="34"/>
      <c r="CDP935" s="35"/>
      <c r="CDQ935" s="34"/>
      <c r="CDX935" s="35"/>
      <c r="CDY935" s="34"/>
      <c r="CEF935" s="35"/>
      <c r="CEG935" s="34"/>
      <c r="CEN935" s="35"/>
      <c r="CEO935" s="34"/>
      <c r="CEV935" s="35"/>
      <c r="CEW935" s="34"/>
      <c r="CFD935" s="35"/>
      <c r="CFE935" s="34"/>
      <c r="CFL935" s="35"/>
      <c r="CFM935" s="34"/>
      <c r="CFT935" s="35"/>
      <c r="CFU935" s="34"/>
      <c r="CGB935" s="35"/>
      <c r="CGC935" s="34"/>
      <c r="CGJ935" s="35"/>
      <c r="CGK935" s="34"/>
      <c r="CGR935" s="35"/>
      <c r="CGS935" s="34"/>
      <c r="CGZ935" s="35"/>
      <c r="CHA935" s="34"/>
      <c r="CHH935" s="35"/>
      <c r="CHI935" s="34"/>
      <c r="CHP935" s="35"/>
      <c r="CHQ935" s="34"/>
      <c r="CHX935" s="35"/>
      <c r="CHY935" s="34"/>
      <c r="CIF935" s="35"/>
      <c r="CIG935" s="34"/>
      <c r="CIN935" s="35"/>
      <c r="CIO935" s="34"/>
      <c r="CIV935" s="35"/>
      <c r="CIW935" s="34"/>
      <c r="CJD935" s="35"/>
      <c r="CJE935" s="34"/>
      <c r="CJL935" s="35"/>
      <c r="CJM935" s="34"/>
      <c r="CJT935" s="35"/>
      <c r="CJU935" s="34"/>
      <c r="CKB935" s="35"/>
      <c r="CKC935" s="34"/>
      <c r="CKJ935" s="35"/>
      <c r="CKK935" s="34"/>
      <c r="CKR935" s="35"/>
      <c r="CKS935" s="34"/>
      <c r="CKZ935" s="35"/>
      <c r="CLA935" s="34"/>
      <c r="CLH935" s="35"/>
      <c r="CLI935" s="34"/>
      <c r="CLP935" s="35"/>
      <c r="CLQ935" s="34"/>
      <c r="CLX935" s="35"/>
      <c r="CLY935" s="34"/>
      <c r="CMF935" s="35"/>
      <c r="CMG935" s="34"/>
      <c r="CMN935" s="35"/>
      <c r="CMO935" s="34"/>
      <c r="CMV935" s="35"/>
      <c r="CMW935" s="34"/>
      <c r="CND935" s="35"/>
      <c r="CNE935" s="34"/>
      <c r="CNL935" s="35"/>
      <c r="CNM935" s="34"/>
      <c r="CNT935" s="35"/>
      <c r="CNU935" s="34"/>
      <c r="COB935" s="35"/>
      <c r="COC935" s="34"/>
      <c r="COJ935" s="35"/>
      <c r="COK935" s="34"/>
      <c r="COR935" s="35"/>
      <c r="COS935" s="34"/>
      <c r="COZ935" s="35"/>
      <c r="CPA935" s="34"/>
      <c r="CPH935" s="35"/>
      <c r="CPI935" s="34"/>
      <c r="CPP935" s="35"/>
      <c r="CPQ935" s="34"/>
      <c r="CPX935" s="35"/>
      <c r="CPY935" s="34"/>
      <c r="CQF935" s="35"/>
      <c r="CQG935" s="34"/>
      <c r="CQN935" s="35"/>
      <c r="CQO935" s="34"/>
      <c r="CQV935" s="35"/>
      <c r="CQW935" s="34"/>
      <c r="CRD935" s="35"/>
      <c r="CRE935" s="34"/>
      <c r="CRL935" s="35"/>
      <c r="CRM935" s="34"/>
      <c r="CRT935" s="35"/>
      <c r="CRU935" s="34"/>
      <c r="CSB935" s="35"/>
      <c r="CSC935" s="34"/>
      <c r="CSJ935" s="35"/>
      <c r="CSK935" s="34"/>
      <c r="CSR935" s="35"/>
      <c r="CSS935" s="34"/>
      <c r="CSZ935" s="35"/>
      <c r="CTA935" s="34"/>
      <c r="CTH935" s="35"/>
      <c r="CTI935" s="34"/>
      <c r="CTP935" s="35"/>
      <c r="CTQ935" s="34"/>
      <c r="CTX935" s="35"/>
      <c r="CTY935" s="34"/>
      <c r="CUF935" s="35"/>
      <c r="CUG935" s="34"/>
      <c r="CUN935" s="35"/>
      <c r="CUO935" s="34"/>
      <c r="CUV935" s="35"/>
      <c r="CUW935" s="34"/>
      <c r="CVD935" s="35"/>
      <c r="CVE935" s="34"/>
      <c r="CVL935" s="35"/>
      <c r="CVM935" s="34"/>
      <c r="CVT935" s="35"/>
      <c r="CVU935" s="34"/>
      <c r="CWB935" s="35"/>
      <c r="CWC935" s="34"/>
      <c r="CWJ935" s="35"/>
      <c r="CWK935" s="34"/>
      <c r="CWR935" s="35"/>
      <c r="CWS935" s="34"/>
      <c r="CWZ935" s="35"/>
      <c r="CXA935" s="34"/>
      <c r="CXH935" s="35"/>
      <c r="CXI935" s="34"/>
      <c r="CXP935" s="35"/>
      <c r="CXQ935" s="34"/>
      <c r="CXX935" s="35"/>
      <c r="CXY935" s="34"/>
      <c r="CYF935" s="35"/>
      <c r="CYG935" s="34"/>
      <c r="CYN935" s="35"/>
      <c r="CYO935" s="34"/>
      <c r="CYV935" s="35"/>
      <c r="CYW935" s="34"/>
      <c r="CZD935" s="35"/>
      <c r="CZE935" s="34"/>
      <c r="CZL935" s="35"/>
      <c r="CZM935" s="34"/>
      <c r="CZT935" s="35"/>
      <c r="CZU935" s="34"/>
      <c r="DAB935" s="35"/>
      <c r="DAC935" s="34"/>
      <c r="DAJ935" s="35"/>
      <c r="DAK935" s="34"/>
      <c r="DAR935" s="35"/>
      <c r="DAS935" s="34"/>
      <c r="DAZ935" s="35"/>
      <c r="DBA935" s="34"/>
      <c r="DBH935" s="35"/>
      <c r="DBI935" s="34"/>
      <c r="DBP935" s="35"/>
      <c r="DBQ935" s="34"/>
      <c r="DBX935" s="35"/>
      <c r="DBY935" s="34"/>
      <c r="DCF935" s="35"/>
      <c r="DCG935" s="34"/>
      <c r="DCN935" s="35"/>
      <c r="DCO935" s="34"/>
      <c r="DCV935" s="35"/>
      <c r="DCW935" s="34"/>
      <c r="DDD935" s="35"/>
      <c r="DDE935" s="34"/>
      <c r="DDL935" s="35"/>
      <c r="DDM935" s="34"/>
      <c r="DDT935" s="35"/>
      <c r="DDU935" s="34"/>
      <c r="DEB935" s="35"/>
      <c r="DEC935" s="34"/>
      <c r="DEJ935" s="35"/>
      <c r="DEK935" s="34"/>
      <c r="DER935" s="35"/>
      <c r="DES935" s="34"/>
      <c r="DEZ935" s="35"/>
      <c r="DFA935" s="34"/>
      <c r="DFH935" s="35"/>
      <c r="DFI935" s="34"/>
      <c r="DFP935" s="35"/>
      <c r="DFQ935" s="34"/>
      <c r="DFX935" s="35"/>
      <c r="DFY935" s="34"/>
      <c r="DGF935" s="35"/>
      <c r="DGG935" s="34"/>
      <c r="DGN935" s="35"/>
      <c r="DGO935" s="34"/>
      <c r="DGV935" s="35"/>
      <c r="DGW935" s="34"/>
      <c r="DHD935" s="35"/>
      <c r="DHE935" s="34"/>
      <c r="DHL935" s="35"/>
      <c r="DHM935" s="34"/>
      <c r="DHT935" s="35"/>
      <c r="DHU935" s="34"/>
      <c r="DIB935" s="35"/>
      <c r="DIC935" s="34"/>
      <c r="DIJ935" s="35"/>
      <c r="DIK935" s="34"/>
      <c r="DIR935" s="35"/>
      <c r="DIS935" s="34"/>
      <c r="DIZ935" s="35"/>
      <c r="DJA935" s="34"/>
      <c r="DJH935" s="35"/>
      <c r="DJI935" s="34"/>
      <c r="DJP935" s="35"/>
      <c r="DJQ935" s="34"/>
      <c r="DJX935" s="35"/>
      <c r="DJY935" s="34"/>
      <c r="DKF935" s="35"/>
      <c r="DKG935" s="34"/>
      <c r="DKN935" s="35"/>
      <c r="DKO935" s="34"/>
      <c r="DKV935" s="35"/>
      <c r="DKW935" s="34"/>
      <c r="DLD935" s="35"/>
      <c r="DLE935" s="34"/>
      <c r="DLL935" s="35"/>
      <c r="DLM935" s="34"/>
      <c r="DLT935" s="35"/>
      <c r="DLU935" s="34"/>
      <c r="DMB935" s="35"/>
      <c r="DMC935" s="34"/>
      <c r="DMJ935" s="35"/>
      <c r="DMK935" s="34"/>
      <c r="DMR935" s="35"/>
      <c r="DMS935" s="34"/>
      <c r="DMZ935" s="35"/>
      <c r="DNA935" s="34"/>
      <c r="DNH935" s="35"/>
      <c r="DNI935" s="34"/>
      <c r="DNP935" s="35"/>
      <c r="DNQ935" s="34"/>
      <c r="DNX935" s="35"/>
      <c r="DNY935" s="34"/>
      <c r="DOF935" s="35"/>
      <c r="DOG935" s="34"/>
      <c r="DON935" s="35"/>
      <c r="DOO935" s="34"/>
      <c r="DOV935" s="35"/>
      <c r="DOW935" s="34"/>
      <c r="DPD935" s="35"/>
      <c r="DPE935" s="34"/>
      <c r="DPL935" s="35"/>
      <c r="DPM935" s="34"/>
      <c r="DPT935" s="35"/>
      <c r="DPU935" s="34"/>
      <c r="DQB935" s="35"/>
      <c r="DQC935" s="34"/>
      <c r="DQJ935" s="35"/>
      <c r="DQK935" s="34"/>
      <c r="DQR935" s="35"/>
      <c r="DQS935" s="34"/>
      <c r="DQZ935" s="35"/>
      <c r="DRA935" s="34"/>
      <c r="DRH935" s="35"/>
      <c r="DRI935" s="34"/>
      <c r="DRP935" s="35"/>
      <c r="DRQ935" s="34"/>
      <c r="DRX935" s="35"/>
      <c r="DRY935" s="34"/>
      <c r="DSF935" s="35"/>
      <c r="DSG935" s="34"/>
      <c r="DSN935" s="35"/>
      <c r="DSO935" s="34"/>
      <c r="DSV935" s="35"/>
      <c r="DSW935" s="34"/>
      <c r="DTD935" s="35"/>
      <c r="DTE935" s="34"/>
      <c r="DTL935" s="35"/>
      <c r="DTM935" s="34"/>
      <c r="DTT935" s="35"/>
      <c r="DTU935" s="34"/>
      <c r="DUB935" s="35"/>
      <c r="DUC935" s="34"/>
      <c r="DUJ935" s="35"/>
      <c r="DUK935" s="34"/>
      <c r="DUR935" s="35"/>
      <c r="DUS935" s="34"/>
      <c r="DUZ935" s="35"/>
      <c r="DVA935" s="34"/>
      <c r="DVH935" s="35"/>
      <c r="DVI935" s="34"/>
      <c r="DVP935" s="35"/>
      <c r="DVQ935" s="34"/>
      <c r="DVX935" s="35"/>
      <c r="DVY935" s="34"/>
      <c r="DWF935" s="35"/>
      <c r="DWG935" s="34"/>
      <c r="DWN935" s="35"/>
      <c r="DWO935" s="34"/>
      <c r="DWV935" s="35"/>
      <c r="DWW935" s="34"/>
      <c r="DXD935" s="35"/>
      <c r="DXE935" s="34"/>
      <c r="DXL935" s="35"/>
      <c r="DXM935" s="34"/>
      <c r="DXT935" s="35"/>
      <c r="DXU935" s="34"/>
      <c r="DYB935" s="35"/>
      <c r="DYC935" s="34"/>
      <c r="DYJ935" s="35"/>
      <c r="DYK935" s="34"/>
      <c r="DYR935" s="35"/>
      <c r="DYS935" s="34"/>
      <c r="DYZ935" s="35"/>
      <c r="DZA935" s="34"/>
      <c r="DZH935" s="35"/>
      <c r="DZI935" s="34"/>
      <c r="DZP935" s="35"/>
      <c r="DZQ935" s="34"/>
      <c r="DZX935" s="35"/>
      <c r="DZY935" s="34"/>
      <c r="EAF935" s="35"/>
      <c r="EAG935" s="34"/>
      <c r="EAN935" s="35"/>
      <c r="EAO935" s="34"/>
      <c r="EAV935" s="35"/>
      <c r="EAW935" s="34"/>
      <c r="EBD935" s="35"/>
      <c r="EBE935" s="34"/>
      <c r="EBL935" s="35"/>
      <c r="EBM935" s="34"/>
      <c r="EBT935" s="35"/>
      <c r="EBU935" s="34"/>
      <c r="ECB935" s="35"/>
      <c r="ECC935" s="34"/>
      <c r="ECJ935" s="35"/>
      <c r="ECK935" s="34"/>
      <c r="ECR935" s="35"/>
      <c r="ECS935" s="34"/>
      <c r="ECZ935" s="35"/>
      <c r="EDA935" s="34"/>
      <c r="EDH935" s="35"/>
      <c r="EDI935" s="34"/>
      <c r="EDP935" s="35"/>
      <c r="EDQ935" s="34"/>
      <c r="EDX935" s="35"/>
      <c r="EDY935" s="34"/>
      <c r="EEF935" s="35"/>
      <c r="EEG935" s="34"/>
      <c r="EEN935" s="35"/>
      <c r="EEO935" s="34"/>
      <c r="EEV935" s="35"/>
      <c r="EEW935" s="34"/>
      <c r="EFD935" s="35"/>
      <c r="EFE935" s="34"/>
      <c r="EFL935" s="35"/>
      <c r="EFM935" s="34"/>
      <c r="EFT935" s="35"/>
      <c r="EFU935" s="34"/>
      <c r="EGB935" s="35"/>
      <c r="EGC935" s="34"/>
      <c r="EGJ935" s="35"/>
      <c r="EGK935" s="34"/>
      <c r="EGR935" s="35"/>
      <c r="EGS935" s="34"/>
      <c r="EGZ935" s="35"/>
      <c r="EHA935" s="34"/>
      <c r="EHH935" s="35"/>
      <c r="EHI935" s="34"/>
      <c r="EHP935" s="35"/>
      <c r="EHQ935" s="34"/>
      <c r="EHX935" s="35"/>
      <c r="EHY935" s="34"/>
      <c r="EIF935" s="35"/>
      <c r="EIG935" s="34"/>
      <c r="EIN935" s="35"/>
      <c r="EIO935" s="34"/>
      <c r="EIV935" s="35"/>
      <c r="EIW935" s="34"/>
      <c r="EJD935" s="35"/>
      <c r="EJE935" s="34"/>
      <c r="EJL935" s="35"/>
      <c r="EJM935" s="34"/>
      <c r="EJT935" s="35"/>
      <c r="EJU935" s="34"/>
      <c r="EKB935" s="35"/>
      <c r="EKC935" s="34"/>
      <c r="EKJ935" s="35"/>
      <c r="EKK935" s="34"/>
      <c r="EKR935" s="35"/>
      <c r="EKS935" s="34"/>
      <c r="EKZ935" s="35"/>
      <c r="ELA935" s="34"/>
      <c r="ELH935" s="35"/>
      <c r="ELI935" s="34"/>
      <c r="ELP935" s="35"/>
      <c r="ELQ935" s="34"/>
      <c r="ELX935" s="35"/>
      <c r="ELY935" s="34"/>
      <c r="EMF935" s="35"/>
      <c r="EMG935" s="34"/>
      <c r="EMN935" s="35"/>
      <c r="EMO935" s="34"/>
      <c r="EMV935" s="35"/>
      <c r="EMW935" s="34"/>
      <c r="END935" s="35"/>
      <c r="ENE935" s="34"/>
      <c r="ENL935" s="35"/>
      <c r="ENM935" s="34"/>
      <c r="ENT935" s="35"/>
      <c r="ENU935" s="34"/>
      <c r="EOB935" s="35"/>
      <c r="EOC935" s="34"/>
      <c r="EOJ935" s="35"/>
      <c r="EOK935" s="34"/>
      <c r="EOR935" s="35"/>
      <c r="EOS935" s="34"/>
      <c r="EOZ935" s="35"/>
      <c r="EPA935" s="34"/>
      <c r="EPH935" s="35"/>
      <c r="EPI935" s="34"/>
      <c r="EPP935" s="35"/>
      <c r="EPQ935" s="34"/>
      <c r="EPX935" s="35"/>
      <c r="EPY935" s="34"/>
      <c r="EQF935" s="35"/>
      <c r="EQG935" s="34"/>
      <c r="EQN935" s="35"/>
      <c r="EQO935" s="34"/>
      <c r="EQV935" s="35"/>
      <c r="EQW935" s="34"/>
      <c r="ERD935" s="35"/>
      <c r="ERE935" s="34"/>
      <c r="ERL935" s="35"/>
      <c r="ERM935" s="34"/>
      <c r="ERT935" s="35"/>
      <c r="ERU935" s="34"/>
      <c r="ESB935" s="35"/>
      <c r="ESC935" s="34"/>
      <c r="ESJ935" s="35"/>
      <c r="ESK935" s="34"/>
      <c r="ESR935" s="35"/>
      <c r="ESS935" s="34"/>
      <c r="ESZ935" s="35"/>
      <c r="ETA935" s="34"/>
      <c r="ETH935" s="35"/>
      <c r="ETI935" s="34"/>
      <c r="ETP935" s="35"/>
      <c r="ETQ935" s="34"/>
      <c r="ETX935" s="35"/>
      <c r="ETY935" s="34"/>
      <c r="EUF935" s="35"/>
      <c r="EUG935" s="34"/>
      <c r="EUN935" s="35"/>
      <c r="EUO935" s="34"/>
      <c r="EUV935" s="35"/>
      <c r="EUW935" s="34"/>
      <c r="EVD935" s="35"/>
      <c r="EVE935" s="34"/>
      <c r="EVL935" s="35"/>
      <c r="EVM935" s="34"/>
      <c r="EVT935" s="35"/>
      <c r="EVU935" s="34"/>
      <c r="EWB935" s="35"/>
      <c r="EWC935" s="34"/>
      <c r="EWJ935" s="35"/>
      <c r="EWK935" s="34"/>
      <c r="EWR935" s="35"/>
      <c r="EWS935" s="34"/>
      <c r="EWZ935" s="35"/>
      <c r="EXA935" s="34"/>
      <c r="EXH935" s="35"/>
      <c r="EXI935" s="34"/>
      <c r="EXP935" s="35"/>
      <c r="EXQ935" s="34"/>
      <c r="EXX935" s="35"/>
      <c r="EXY935" s="34"/>
      <c r="EYF935" s="35"/>
      <c r="EYG935" s="34"/>
      <c r="EYN935" s="35"/>
      <c r="EYO935" s="34"/>
      <c r="EYV935" s="35"/>
      <c r="EYW935" s="34"/>
      <c r="EZD935" s="35"/>
      <c r="EZE935" s="34"/>
      <c r="EZL935" s="35"/>
      <c r="EZM935" s="34"/>
      <c r="EZT935" s="35"/>
      <c r="EZU935" s="34"/>
      <c r="FAB935" s="35"/>
      <c r="FAC935" s="34"/>
      <c r="FAJ935" s="35"/>
      <c r="FAK935" s="34"/>
      <c r="FAR935" s="35"/>
      <c r="FAS935" s="34"/>
      <c r="FAZ935" s="35"/>
      <c r="FBA935" s="34"/>
      <c r="FBH935" s="35"/>
      <c r="FBI935" s="34"/>
      <c r="FBP935" s="35"/>
      <c r="FBQ935" s="34"/>
      <c r="FBX935" s="35"/>
      <c r="FBY935" s="34"/>
      <c r="FCF935" s="35"/>
      <c r="FCG935" s="34"/>
      <c r="FCN935" s="35"/>
      <c r="FCO935" s="34"/>
      <c r="FCV935" s="35"/>
      <c r="FCW935" s="34"/>
      <c r="FDD935" s="35"/>
      <c r="FDE935" s="34"/>
      <c r="FDL935" s="35"/>
      <c r="FDM935" s="34"/>
      <c r="FDT935" s="35"/>
      <c r="FDU935" s="34"/>
      <c r="FEB935" s="35"/>
      <c r="FEC935" s="34"/>
      <c r="FEJ935" s="35"/>
      <c r="FEK935" s="34"/>
      <c r="FER935" s="35"/>
      <c r="FES935" s="34"/>
      <c r="FEZ935" s="35"/>
      <c r="FFA935" s="34"/>
      <c r="FFH935" s="35"/>
      <c r="FFI935" s="34"/>
      <c r="FFP935" s="35"/>
      <c r="FFQ935" s="34"/>
      <c r="FFX935" s="35"/>
      <c r="FFY935" s="34"/>
      <c r="FGF935" s="35"/>
      <c r="FGG935" s="34"/>
      <c r="FGN935" s="35"/>
      <c r="FGO935" s="34"/>
      <c r="FGV935" s="35"/>
      <c r="FGW935" s="34"/>
      <c r="FHD935" s="35"/>
      <c r="FHE935" s="34"/>
      <c r="FHL935" s="35"/>
      <c r="FHM935" s="34"/>
      <c r="FHT935" s="35"/>
      <c r="FHU935" s="34"/>
      <c r="FIB935" s="35"/>
      <c r="FIC935" s="34"/>
      <c r="FIJ935" s="35"/>
      <c r="FIK935" s="34"/>
      <c r="FIR935" s="35"/>
      <c r="FIS935" s="34"/>
      <c r="FIZ935" s="35"/>
      <c r="FJA935" s="34"/>
      <c r="FJH935" s="35"/>
      <c r="FJI935" s="34"/>
      <c r="FJP935" s="35"/>
      <c r="FJQ935" s="34"/>
      <c r="FJX935" s="35"/>
      <c r="FJY935" s="34"/>
      <c r="FKF935" s="35"/>
      <c r="FKG935" s="34"/>
      <c r="FKN935" s="35"/>
      <c r="FKO935" s="34"/>
      <c r="FKV935" s="35"/>
      <c r="FKW935" s="34"/>
      <c r="FLD935" s="35"/>
      <c r="FLE935" s="34"/>
      <c r="FLL935" s="35"/>
      <c r="FLM935" s="34"/>
      <c r="FLT935" s="35"/>
      <c r="FLU935" s="34"/>
      <c r="FMB935" s="35"/>
      <c r="FMC935" s="34"/>
      <c r="FMJ935" s="35"/>
      <c r="FMK935" s="34"/>
      <c r="FMR935" s="35"/>
      <c r="FMS935" s="34"/>
      <c r="FMZ935" s="35"/>
      <c r="FNA935" s="34"/>
      <c r="FNH935" s="35"/>
      <c r="FNI935" s="34"/>
      <c r="FNP935" s="35"/>
      <c r="FNQ935" s="34"/>
      <c r="FNX935" s="35"/>
      <c r="FNY935" s="34"/>
      <c r="FOF935" s="35"/>
      <c r="FOG935" s="34"/>
      <c r="FON935" s="35"/>
      <c r="FOO935" s="34"/>
      <c r="FOV935" s="35"/>
      <c r="FOW935" s="34"/>
      <c r="FPD935" s="35"/>
      <c r="FPE935" s="34"/>
      <c r="FPL935" s="35"/>
      <c r="FPM935" s="34"/>
      <c r="FPT935" s="35"/>
      <c r="FPU935" s="34"/>
      <c r="FQB935" s="35"/>
      <c r="FQC935" s="34"/>
      <c r="FQJ935" s="35"/>
      <c r="FQK935" s="34"/>
      <c r="FQR935" s="35"/>
      <c r="FQS935" s="34"/>
      <c r="FQZ935" s="35"/>
      <c r="FRA935" s="34"/>
      <c r="FRH935" s="35"/>
      <c r="FRI935" s="34"/>
      <c r="FRP935" s="35"/>
      <c r="FRQ935" s="34"/>
      <c r="FRX935" s="35"/>
      <c r="FRY935" s="34"/>
      <c r="FSF935" s="35"/>
      <c r="FSG935" s="34"/>
      <c r="FSN935" s="35"/>
      <c r="FSO935" s="34"/>
      <c r="FSV935" s="35"/>
      <c r="FSW935" s="34"/>
      <c r="FTD935" s="35"/>
      <c r="FTE935" s="34"/>
      <c r="FTL935" s="35"/>
      <c r="FTM935" s="34"/>
      <c r="FTT935" s="35"/>
      <c r="FTU935" s="34"/>
      <c r="FUB935" s="35"/>
      <c r="FUC935" s="34"/>
      <c r="FUJ935" s="35"/>
      <c r="FUK935" s="34"/>
      <c r="FUR935" s="35"/>
      <c r="FUS935" s="34"/>
      <c r="FUZ935" s="35"/>
      <c r="FVA935" s="34"/>
      <c r="FVH935" s="35"/>
      <c r="FVI935" s="34"/>
      <c r="FVP935" s="35"/>
      <c r="FVQ935" s="34"/>
      <c r="FVX935" s="35"/>
      <c r="FVY935" s="34"/>
      <c r="FWF935" s="35"/>
      <c r="FWG935" s="34"/>
      <c r="FWN935" s="35"/>
      <c r="FWO935" s="34"/>
      <c r="FWV935" s="35"/>
      <c r="FWW935" s="34"/>
      <c r="FXD935" s="35"/>
      <c r="FXE935" s="34"/>
      <c r="FXL935" s="35"/>
      <c r="FXM935" s="34"/>
      <c r="FXT935" s="35"/>
      <c r="FXU935" s="34"/>
      <c r="FYB935" s="35"/>
      <c r="FYC935" s="34"/>
      <c r="FYJ935" s="35"/>
      <c r="FYK935" s="34"/>
      <c r="FYR935" s="35"/>
      <c r="FYS935" s="34"/>
      <c r="FYZ935" s="35"/>
      <c r="FZA935" s="34"/>
      <c r="FZH935" s="35"/>
      <c r="FZI935" s="34"/>
      <c r="FZP935" s="35"/>
      <c r="FZQ935" s="34"/>
      <c r="FZX935" s="35"/>
      <c r="FZY935" s="34"/>
      <c r="GAF935" s="35"/>
      <c r="GAG935" s="34"/>
      <c r="GAN935" s="35"/>
      <c r="GAO935" s="34"/>
      <c r="GAV935" s="35"/>
      <c r="GAW935" s="34"/>
      <c r="GBD935" s="35"/>
      <c r="GBE935" s="34"/>
      <c r="GBL935" s="35"/>
      <c r="GBM935" s="34"/>
      <c r="GBT935" s="35"/>
      <c r="GBU935" s="34"/>
      <c r="GCB935" s="35"/>
      <c r="GCC935" s="34"/>
      <c r="GCJ935" s="35"/>
      <c r="GCK935" s="34"/>
      <c r="GCR935" s="35"/>
      <c r="GCS935" s="34"/>
      <c r="GCZ935" s="35"/>
      <c r="GDA935" s="34"/>
      <c r="GDH935" s="35"/>
      <c r="GDI935" s="34"/>
      <c r="GDP935" s="35"/>
      <c r="GDQ935" s="34"/>
      <c r="GDX935" s="35"/>
      <c r="GDY935" s="34"/>
      <c r="GEF935" s="35"/>
      <c r="GEG935" s="34"/>
      <c r="GEN935" s="35"/>
      <c r="GEO935" s="34"/>
      <c r="GEV935" s="35"/>
      <c r="GEW935" s="34"/>
      <c r="GFD935" s="35"/>
      <c r="GFE935" s="34"/>
      <c r="GFL935" s="35"/>
      <c r="GFM935" s="34"/>
      <c r="GFT935" s="35"/>
      <c r="GFU935" s="34"/>
      <c r="GGB935" s="35"/>
      <c r="GGC935" s="34"/>
      <c r="GGJ935" s="35"/>
      <c r="GGK935" s="34"/>
      <c r="GGR935" s="35"/>
      <c r="GGS935" s="34"/>
      <c r="GGZ935" s="35"/>
      <c r="GHA935" s="34"/>
      <c r="GHH935" s="35"/>
      <c r="GHI935" s="34"/>
      <c r="GHP935" s="35"/>
      <c r="GHQ935" s="34"/>
      <c r="GHX935" s="35"/>
      <c r="GHY935" s="34"/>
      <c r="GIF935" s="35"/>
      <c r="GIG935" s="34"/>
      <c r="GIN935" s="35"/>
      <c r="GIO935" s="34"/>
      <c r="GIV935" s="35"/>
      <c r="GIW935" s="34"/>
      <c r="GJD935" s="35"/>
      <c r="GJE935" s="34"/>
      <c r="GJL935" s="35"/>
      <c r="GJM935" s="34"/>
      <c r="GJT935" s="35"/>
      <c r="GJU935" s="34"/>
      <c r="GKB935" s="35"/>
      <c r="GKC935" s="34"/>
      <c r="GKJ935" s="35"/>
      <c r="GKK935" s="34"/>
      <c r="GKR935" s="35"/>
      <c r="GKS935" s="34"/>
      <c r="GKZ935" s="35"/>
      <c r="GLA935" s="34"/>
      <c r="GLH935" s="35"/>
      <c r="GLI935" s="34"/>
      <c r="GLP935" s="35"/>
      <c r="GLQ935" s="34"/>
      <c r="GLX935" s="35"/>
      <c r="GLY935" s="34"/>
      <c r="GMF935" s="35"/>
      <c r="GMG935" s="34"/>
      <c r="GMN935" s="35"/>
      <c r="GMO935" s="34"/>
      <c r="GMV935" s="35"/>
      <c r="GMW935" s="34"/>
      <c r="GND935" s="35"/>
      <c r="GNE935" s="34"/>
      <c r="GNL935" s="35"/>
      <c r="GNM935" s="34"/>
      <c r="GNT935" s="35"/>
      <c r="GNU935" s="34"/>
      <c r="GOB935" s="35"/>
      <c r="GOC935" s="34"/>
      <c r="GOJ935" s="35"/>
      <c r="GOK935" s="34"/>
      <c r="GOR935" s="35"/>
      <c r="GOS935" s="34"/>
      <c r="GOZ935" s="35"/>
      <c r="GPA935" s="34"/>
      <c r="GPH935" s="35"/>
      <c r="GPI935" s="34"/>
      <c r="GPP935" s="35"/>
      <c r="GPQ935" s="34"/>
      <c r="GPX935" s="35"/>
      <c r="GPY935" s="34"/>
      <c r="GQF935" s="35"/>
      <c r="GQG935" s="34"/>
      <c r="GQN935" s="35"/>
      <c r="GQO935" s="34"/>
      <c r="GQV935" s="35"/>
      <c r="GQW935" s="34"/>
      <c r="GRD935" s="35"/>
      <c r="GRE935" s="34"/>
      <c r="GRL935" s="35"/>
      <c r="GRM935" s="34"/>
      <c r="GRT935" s="35"/>
      <c r="GRU935" s="34"/>
      <c r="GSB935" s="35"/>
      <c r="GSC935" s="34"/>
      <c r="GSJ935" s="35"/>
      <c r="GSK935" s="34"/>
      <c r="GSR935" s="35"/>
      <c r="GSS935" s="34"/>
      <c r="GSZ935" s="35"/>
      <c r="GTA935" s="34"/>
      <c r="GTH935" s="35"/>
      <c r="GTI935" s="34"/>
      <c r="GTP935" s="35"/>
      <c r="GTQ935" s="34"/>
      <c r="GTX935" s="35"/>
      <c r="GTY935" s="34"/>
      <c r="GUF935" s="35"/>
      <c r="GUG935" s="34"/>
      <c r="GUN935" s="35"/>
      <c r="GUO935" s="34"/>
      <c r="GUV935" s="35"/>
      <c r="GUW935" s="34"/>
      <c r="GVD935" s="35"/>
      <c r="GVE935" s="34"/>
      <c r="GVL935" s="35"/>
      <c r="GVM935" s="34"/>
      <c r="GVT935" s="35"/>
      <c r="GVU935" s="34"/>
      <c r="GWB935" s="35"/>
      <c r="GWC935" s="34"/>
      <c r="GWJ935" s="35"/>
      <c r="GWK935" s="34"/>
      <c r="GWR935" s="35"/>
      <c r="GWS935" s="34"/>
      <c r="GWZ935" s="35"/>
      <c r="GXA935" s="34"/>
      <c r="GXH935" s="35"/>
      <c r="GXI935" s="34"/>
      <c r="GXP935" s="35"/>
      <c r="GXQ935" s="34"/>
      <c r="GXX935" s="35"/>
      <c r="GXY935" s="34"/>
      <c r="GYF935" s="35"/>
      <c r="GYG935" s="34"/>
      <c r="GYN935" s="35"/>
      <c r="GYO935" s="34"/>
      <c r="GYV935" s="35"/>
      <c r="GYW935" s="34"/>
      <c r="GZD935" s="35"/>
      <c r="GZE935" s="34"/>
      <c r="GZL935" s="35"/>
      <c r="GZM935" s="34"/>
      <c r="GZT935" s="35"/>
      <c r="GZU935" s="34"/>
      <c r="HAB935" s="35"/>
      <c r="HAC935" s="34"/>
      <c r="HAJ935" s="35"/>
      <c r="HAK935" s="34"/>
      <c r="HAR935" s="35"/>
      <c r="HAS935" s="34"/>
      <c r="HAZ935" s="35"/>
      <c r="HBA935" s="34"/>
      <c r="HBH935" s="35"/>
      <c r="HBI935" s="34"/>
      <c r="HBP935" s="35"/>
      <c r="HBQ935" s="34"/>
      <c r="HBX935" s="35"/>
      <c r="HBY935" s="34"/>
      <c r="HCF935" s="35"/>
      <c r="HCG935" s="34"/>
      <c r="HCN935" s="35"/>
      <c r="HCO935" s="34"/>
      <c r="HCV935" s="35"/>
      <c r="HCW935" s="34"/>
      <c r="HDD935" s="35"/>
      <c r="HDE935" s="34"/>
      <c r="HDL935" s="35"/>
      <c r="HDM935" s="34"/>
      <c r="HDT935" s="35"/>
      <c r="HDU935" s="34"/>
      <c r="HEB935" s="35"/>
      <c r="HEC935" s="34"/>
      <c r="HEJ935" s="35"/>
      <c r="HEK935" s="34"/>
      <c r="HER935" s="35"/>
      <c r="HES935" s="34"/>
      <c r="HEZ935" s="35"/>
      <c r="HFA935" s="34"/>
      <c r="HFH935" s="35"/>
      <c r="HFI935" s="34"/>
      <c r="HFP935" s="35"/>
      <c r="HFQ935" s="34"/>
      <c r="HFX935" s="35"/>
      <c r="HFY935" s="34"/>
      <c r="HGF935" s="35"/>
      <c r="HGG935" s="34"/>
      <c r="HGN935" s="35"/>
      <c r="HGO935" s="34"/>
      <c r="HGV935" s="35"/>
      <c r="HGW935" s="34"/>
      <c r="HHD935" s="35"/>
      <c r="HHE935" s="34"/>
      <c r="HHL935" s="35"/>
      <c r="HHM935" s="34"/>
      <c r="HHT935" s="35"/>
      <c r="HHU935" s="34"/>
      <c r="HIB935" s="35"/>
      <c r="HIC935" s="34"/>
      <c r="HIJ935" s="35"/>
      <c r="HIK935" s="34"/>
      <c r="HIR935" s="35"/>
      <c r="HIS935" s="34"/>
      <c r="HIZ935" s="35"/>
      <c r="HJA935" s="34"/>
      <c r="HJH935" s="35"/>
      <c r="HJI935" s="34"/>
      <c r="HJP935" s="35"/>
      <c r="HJQ935" s="34"/>
      <c r="HJX935" s="35"/>
      <c r="HJY935" s="34"/>
      <c r="HKF935" s="35"/>
      <c r="HKG935" s="34"/>
      <c r="HKN935" s="35"/>
      <c r="HKO935" s="34"/>
      <c r="HKV935" s="35"/>
      <c r="HKW935" s="34"/>
      <c r="HLD935" s="35"/>
      <c r="HLE935" s="34"/>
      <c r="HLL935" s="35"/>
      <c r="HLM935" s="34"/>
      <c r="HLT935" s="35"/>
      <c r="HLU935" s="34"/>
      <c r="HMB935" s="35"/>
      <c r="HMC935" s="34"/>
      <c r="HMJ935" s="35"/>
      <c r="HMK935" s="34"/>
      <c r="HMR935" s="35"/>
      <c r="HMS935" s="34"/>
      <c r="HMZ935" s="35"/>
      <c r="HNA935" s="34"/>
      <c r="HNH935" s="35"/>
      <c r="HNI935" s="34"/>
      <c r="HNP935" s="35"/>
      <c r="HNQ935" s="34"/>
      <c r="HNX935" s="35"/>
      <c r="HNY935" s="34"/>
      <c r="HOF935" s="35"/>
      <c r="HOG935" s="34"/>
      <c r="HON935" s="35"/>
      <c r="HOO935" s="34"/>
      <c r="HOV935" s="35"/>
      <c r="HOW935" s="34"/>
      <c r="HPD935" s="35"/>
      <c r="HPE935" s="34"/>
      <c r="HPL935" s="35"/>
      <c r="HPM935" s="34"/>
      <c r="HPT935" s="35"/>
      <c r="HPU935" s="34"/>
      <c r="HQB935" s="35"/>
      <c r="HQC935" s="34"/>
      <c r="HQJ935" s="35"/>
      <c r="HQK935" s="34"/>
      <c r="HQR935" s="35"/>
      <c r="HQS935" s="34"/>
      <c r="HQZ935" s="35"/>
      <c r="HRA935" s="34"/>
      <c r="HRH935" s="35"/>
      <c r="HRI935" s="34"/>
      <c r="HRP935" s="35"/>
      <c r="HRQ935" s="34"/>
      <c r="HRX935" s="35"/>
      <c r="HRY935" s="34"/>
      <c r="HSF935" s="35"/>
      <c r="HSG935" s="34"/>
      <c r="HSN935" s="35"/>
      <c r="HSO935" s="34"/>
      <c r="HSV935" s="35"/>
      <c r="HSW935" s="34"/>
      <c r="HTD935" s="35"/>
      <c r="HTE935" s="34"/>
      <c r="HTL935" s="35"/>
      <c r="HTM935" s="34"/>
      <c r="HTT935" s="35"/>
      <c r="HTU935" s="34"/>
      <c r="HUB935" s="35"/>
      <c r="HUC935" s="34"/>
      <c r="HUJ935" s="35"/>
      <c r="HUK935" s="34"/>
      <c r="HUR935" s="35"/>
      <c r="HUS935" s="34"/>
      <c r="HUZ935" s="35"/>
      <c r="HVA935" s="34"/>
      <c r="HVH935" s="35"/>
      <c r="HVI935" s="34"/>
      <c r="HVP935" s="35"/>
      <c r="HVQ935" s="34"/>
      <c r="HVX935" s="35"/>
      <c r="HVY935" s="34"/>
      <c r="HWF935" s="35"/>
      <c r="HWG935" s="34"/>
      <c r="HWN935" s="35"/>
      <c r="HWO935" s="34"/>
      <c r="HWV935" s="35"/>
      <c r="HWW935" s="34"/>
      <c r="HXD935" s="35"/>
      <c r="HXE935" s="34"/>
      <c r="HXL935" s="35"/>
      <c r="HXM935" s="34"/>
      <c r="HXT935" s="35"/>
      <c r="HXU935" s="34"/>
      <c r="HYB935" s="35"/>
      <c r="HYC935" s="34"/>
      <c r="HYJ935" s="35"/>
      <c r="HYK935" s="34"/>
      <c r="HYR935" s="35"/>
      <c r="HYS935" s="34"/>
      <c r="HYZ935" s="35"/>
      <c r="HZA935" s="34"/>
      <c r="HZH935" s="35"/>
      <c r="HZI935" s="34"/>
      <c r="HZP935" s="35"/>
      <c r="HZQ935" s="34"/>
      <c r="HZX935" s="35"/>
      <c r="HZY935" s="34"/>
      <c r="IAF935" s="35"/>
      <c r="IAG935" s="34"/>
      <c r="IAN935" s="35"/>
      <c r="IAO935" s="34"/>
      <c r="IAV935" s="35"/>
      <c r="IAW935" s="34"/>
      <c r="IBD935" s="35"/>
      <c r="IBE935" s="34"/>
      <c r="IBL935" s="35"/>
      <c r="IBM935" s="34"/>
      <c r="IBT935" s="35"/>
      <c r="IBU935" s="34"/>
      <c r="ICB935" s="35"/>
      <c r="ICC935" s="34"/>
      <c r="ICJ935" s="35"/>
      <c r="ICK935" s="34"/>
      <c r="ICR935" s="35"/>
      <c r="ICS935" s="34"/>
      <c r="ICZ935" s="35"/>
      <c r="IDA935" s="34"/>
      <c r="IDH935" s="35"/>
      <c r="IDI935" s="34"/>
      <c r="IDP935" s="35"/>
      <c r="IDQ935" s="34"/>
      <c r="IDX935" s="35"/>
      <c r="IDY935" s="34"/>
      <c r="IEF935" s="35"/>
      <c r="IEG935" s="34"/>
      <c r="IEN935" s="35"/>
      <c r="IEO935" s="34"/>
      <c r="IEV935" s="35"/>
      <c r="IEW935" s="34"/>
      <c r="IFD935" s="35"/>
      <c r="IFE935" s="34"/>
      <c r="IFL935" s="35"/>
      <c r="IFM935" s="34"/>
      <c r="IFT935" s="35"/>
      <c r="IFU935" s="34"/>
      <c r="IGB935" s="35"/>
      <c r="IGC935" s="34"/>
      <c r="IGJ935" s="35"/>
      <c r="IGK935" s="34"/>
      <c r="IGR935" s="35"/>
      <c r="IGS935" s="34"/>
      <c r="IGZ935" s="35"/>
      <c r="IHA935" s="34"/>
      <c r="IHH935" s="35"/>
      <c r="IHI935" s="34"/>
      <c r="IHP935" s="35"/>
      <c r="IHQ935" s="34"/>
      <c r="IHX935" s="35"/>
      <c r="IHY935" s="34"/>
      <c r="IIF935" s="35"/>
      <c r="IIG935" s="34"/>
      <c r="IIN935" s="35"/>
      <c r="IIO935" s="34"/>
      <c r="IIV935" s="35"/>
      <c r="IIW935" s="34"/>
      <c r="IJD935" s="35"/>
      <c r="IJE935" s="34"/>
      <c r="IJL935" s="35"/>
      <c r="IJM935" s="34"/>
      <c r="IJT935" s="35"/>
      <c r="IJU935" s="34"/>
      <c r="IKB935" s="35"/>
      <c r="IKC935" s="34"/>
      <c r="IKJ935" s="35"/>
      <c r="IKK935" s="34"/>
      <c r="IKR935" s="35"/>
      <c r="IKS935" s="34"/>
      <c r="IKZ935" s="35"/>
      <c r="ILA935" s="34"/>
      <c r="ILH935" s="35"/>
      <c r="ILI935" s="34"/>
      <c r="ILP935" s="35"/>
      <c r="ILQ935" s="34"/>
      <c r="ILX935" s="35"/>
      <c r="ILY935" s="34"/>
      <c r="IMF935" s="35"/>
      <c r="IMG935" s="34"/>
      <c r="IMN935" s="35"/>
      <c r="IMO935" s="34"/>
      <c r="IMV935" s="35"/>
      <c r="IMW935" s="34"/>
      <c r="IND935" s="35"/>
      <c r="INE935" s="34"/>
      <c r="INL935" s="35"/>
      <c r="INM935" s="34"/>
      <c r="INT935" s="35"/>
      <c r="INU935" s="34"/>
      <c r="IOB935" s="35"/>
      <c r="IOC935" s="34"/>
      <c r="IOJ935" s="35"/>
      <c r="IOK935" s="34"/>
      <c r="IOR935" s="35"/>
      <c r="IOS935" s="34"/>
      <c r="IOZ935" s="35"/>
      <c r="IPA935" s="34"/>
      <c r="IPH935" s="35"/>
      <c r="IPI935" s="34"/>
      <c r="IPP935" s="35"/>
      <c r="IPQ935" s="34"/>
      <c r="IPX935" s="35"/>
      <c r="IPY935" s="34"/>
      <c r="IQF935" s="35"/>
      <c r="IQG935" s="34"/>
      <c r="IQN935" s="35"/>
      <c r="IQO935" s="34"/>
      <c r="IQV935" s="35"/>
      <c r="IQW935" s="34"/>
      <c r="IRD935" s="35"/>
      <c r="IRE935" s="34"/>
      <c r="IRL935" s="35"/>
      <c r="IRM935" s="34"/>
      <c r="IRT935" s="35"/>
      <c r="IRU935" s="34"/>
      <c r="ISB935" s="35"/>
      <c r="ISC935" s="34"/>
      <c r="ISJ935" s="35"/>
      <c r="ISK935" s="34"/>
      <c r="ISR935" s="35"/>
      <c r="ISS935" s="34"/>
      <c r="ISZ935" s="35"/>
      <c r="ITA935" s="34"/>
      <c r="ITH935" s="35"/>
      <c r="ITI935" s="34"/>
      <c r="ITP935" s="35"/>
      <c r="ITQ935" s="34"/>
      <c r="ITX935" s="35"/>
      <c r="ITY935" s="34"/>
      <c r="IUF935" s="35"/>
      <c r="IUG935" s="34"/>
      <c r="IUN935" s="35"/>
      <c r="IUO935" s="34"/>
      <c r="IUV935" s="35"/>
      <c r="IUW935" s="34"/>
      <c r="IVD935" s="35"/>
      <c r="IVE935" s="34"/>
      <c r="IVL935" s="35"/>
      <c r="IVM935" s="34"/>
      <c r="IVT935" s="35"/>
      <c r="IVU935" s="34"/>
      <c r="IWB935" s="35"/>
      <c r="IWC935" s="34"/>
      <c r="IWJ935" s="35"/>
      <c r="IWK935" s="34"/>
      <c r="IWR935" s="35"/>
      <c r="IWS935" s="34"/>
      <c r="IWZ935" s="35"/>
      <c r="IXA935" s="34"/>
      <c r="IXH935" s="35"/>
      <c r="IXI935" s="34"/>
      <c r="IXP935" s="35"/>
      <c r="IXQ935" s="34"/>
      <c r="IXX935" s="35"/>
      <c r="IXY935" s="34"/>
      <c r="IYF935" s="35"/>
      <c r="IYG935" s="34"/>
      <c r="IYN935" s="35"/>
      <c r="IYO935" s="34"/>
      <c r="IYV935" s="35"/>
      <c r="IYW935" s="34"/>
      <c r="IZD935" s="35"/>
      <c r="IZE935" s="34"/>
      <c r="IZL935" s="35"/>
      <c r="IZM935" s="34"/>
      <c r="IZT935" s="35"/>
      <c r="IZU935" s="34"/>
      <c r="JAB935" s="35"/>
      <c r="JAC935" s="34"/>
      <c r="JAJ935" s="35"/>
      <c r="JAK935" s="34"/>
      <c r="JAR935" s="35"/>
      <c r="JAS935" s="34"/>
      <c r="JAZ935" s="35"/>
      <c r="JBA935" s="34"/>
      <c r="JBH935" s="35"/>
      <c r="JBI935" s="34"/>
      <c r="JBP935" s="35"/>
      <c r="JBQ935" s="34"/>
      <c r="JBX935" s="35"/>
      <c r="JBY935" s="34"/>
      <c r="JCF935" s="35"/>
      <c r="JCG935" s="34"/>
      <c r="JCN935" s="35"/>
      <c r="JCO935" s="34"/>
      <c r="JCV935" s="35"/>
      <c r="JCW935" s="34"/>
      <c r="JDD935" s="35"/>
      <c r="JDE935" s="34"/>
      <c r="JDL935" s="35"/>
      <c r="JDM935" s="34"/>
      <c r="JDT935" s="35"/>
      <c r="JDU935" s="34"/>
      <c r="JEB935" s="35"/>
      <c r="JEC935" s="34"/>
      <c r="JEJ935" s="35"/>
      <c r="JEK935" s="34"/>
      <c r="JER935" s="35"/>
      <c r="JES935" s="34"/>
      <c r="JEZ935" s="35"/>
      <c r="JFA935" s="34"/>
      <c r="JFH935" s="35"/>
      <c r="JFI935" s="34"/>
      <c r="JFP935" s="35"/>
      <c r="JFQ935" s="34"/>
      <c r="JFX935" s="35"/>
      <c r="JFY935" s="34"/>
      <c r="JGF935" s="35"/>
      <c r="JGG935" s="34"/>
      <c r="JGN935" s="35"/>
      <c r="JGO935" s="34"/>
      <c r="JGV935" s="35"/>
      <c r="JGW935" s="34"/>
      <c r="JHD935" s="35"/>
      <c r="JHE935" s="34"/>
      <c r="JHL935" s="35"/>
      <c r="JHM935" s="34"/>
      <c r="JHT935" s="35"/>
      <c r="JHU935" s="34"/>
      <c r="JIB935" s="35"/>
      <c r="JIC935" s="34"/>
      <c r="JIJ935" s="35"/>
      <c r="JIK935" s="34"/>
      <c r="JIR935" s="35"/>
      <c r="JIS935" s="34"/>
      <c r="JIZ935" s="35"/>
      <c r="JJA935" s="34"/>
      <c r="JJH935" s="35"/>
      <c r="JJI935" s="34"/>
      <c r="JJP935" s="35"/>
      <c r="JJQ935" s="34"/>
      <c r="JJX935" s="35"/>
      <c r="JJY935" s="34"/>
      <c r="JKF935" s="35"/>
      <c r="JKG935" s="34"/>
      <c r="JKN935" s="35"/>
      <c r="JKO935" s="34"/>
      <c r="JKV935" s="35"/>
      <c r="JKW935" s="34"/>
      <c r="JLD935" s="35"/>
      <c r="JLE935" s="34"/>
      <c r="JLL935" s="35"/>
      <c r="JLM935" s="34"/>
      <c r="JLT935" s="35"/>
      <c r="JLU935" s="34"/>
      <c r="JMB935" s="35"/>
      <c r="JMC935" s="34"/>
      <c r="JMJ935" s="35"/>
      <c r="JMK935" s="34"/>
      <c r="JMR935" s="35"/>
      <c r="JMS935" s="34"/>
      <c r="JMZ935" s="35"/>
      <c r="JNA935" s="34"/>
      <c r="JNH935" s="35"/>
      <c r="JNI935" s="34"/>
      <c r="JNP935" s="35"/>
      <c r="JNQ935" s="34"/>
      <c r="JNX935" s="35"/>
      <c r="JNY935" s="34"/>
      <c r="JOF935" s="35"/>
      <c r="JOG935" s="34"/>
      <c r="JON935" s="35"/>
      <c r="JOO935" s="34"/>
      <c r="JOV935" s="35"/>
      <c r="JOW935" s="34"/>
      <c r="JPD935" s="35"/>
      <c r="JPE935" s="34"/>
      <c r="JPL935" s="35"/>
      <c r="JPM935" s="34"/>
      <c r="JPT935" s="35"/>
      <c r="JPU935" s="34"/>
      <c r="JQB935" s="35"/>
      <c r="JQC935" s="34"/>
      <c r="JQJ935" s="35"/>
      <c r="JQK935" s="34"/>
      <c r="JQR935" s="35"/>
      <c r="JQS935" s="34"/>
      <c r="JQZ935" s="35"/>
      <c r="JRA935" s="34"/>
      <c r="JRH935" s="35"/>
      <c r="JRI935" s="34"/>
      <c r="JRP935" s="35"/>
      <c r="JRQ935" s="34"/>
      <c r="JRX935" s="35"/>
      <c r="JRY935" s="34"/>
      <c r="JSF935" s="35"/>
      <c r="JSG935" s="34"/>
      <c r="JSN935" s="35"/>
      <c r="JSO935" s="34"/>
      <c r="JSV935" s="35"/>
      <c r="JSW935" s="34"/>
      <c r="JTD935" s="35"/>
      <c r="JTE935" s="34"/>
      <c r="JTL935" s="35"/>
      <c r="JTM935" s="34"/>
      <c r="JTT935" s="35"/>
      <c r="JTU935" s="34"/>
      <c r="JUB935" s="35"/>
      <c r="JUC935" s="34"/>
      <c r="JUJ935" s="35"/>
      <c r="JUK935" s="34"/>
      <c r="JUR935" s="35"/>
      <c r="JUS935" s="34"/>
      <c r="JUZ935" s="35"/>
      <c r="JVA935" s="34"/>
      <c r="JVH935" s="35"/>
      <c r="JVI935" s="34"/>
      <c r="JVP935" s="35"/>
      <c r="JVQ935" s="34"/>
      <c r="JVX935" s="35"/>
      <c r="JVY935" s="34"/>
      <c r="JWF935" s="35"/>
      <c r="JWG935" s="34"/>
      <c r="JWN935" s="35"/>
      <c r="JWO935" s="34"/>
      <c r="JWV935" s="35"/>
      <c r="JWW935" s="34"/>
      <c r="JXD935" s="35"/>
      <c r="JXE935" s="34"/>
      <c r="JXL935" s="35"/>
      <c r="JXM935" s="34"/>
      <c r="JXT935" s="35"/>
      <c r="JXU935" s="34"/>
      <c r="JYB935" s="35"/>
      <c r="JYC935" s="34"/>
      <c r="JYJ935" s="35"/>
      <c r="JYK935" s="34"/>
      <c r="JYR935" s="35"/>
      <c r="JYS935" s="34"/>
      <c r="JYZ935" s="35"/>
      <c r="JZA935" s="34"/>
      <c r="JZH935" s="35"/>
      <c r="JZI935" s="34"/>
      <c r="JZP935" s="35"/>
      <c r="JZQ935" s="34"/>
      <c r="JZX935" s="35"/>
      <c r="JZY935" s="34"/>
      <c r="KAF935" s="35"/>
      <c r="KAG935" s="34"/>
      <c r="KAN935" s="35"/>
      <c r="KAO935" s="34"/>
      <c r="KAV935" s="35"/>
      <c r="KAW935" s="34"/>
      <c r="KBD935" s="35"/>
      <c r="KBE935" s="34"/>
      <c r="KBL935" s="35"/>
      <c r="KBM935" s="34"/>
      <c r="KBT935" s="35"/>
      <c r="KBU935" s="34"/>
      <c r="KCB935" s="35"/>
      <c r="KCC935" s="34"/>
      <c r="KCJ935" s="35"/>
      <c r="KCK935" s="34"/>
      <c r="KCR935" s="35"/>
      <c r="KCS935" s="34"/>
      <c r="KCZ935" s="35"/>
      <c r="KDA935" s="34"/>
      <c r="KDH935" s="35"/>
      <c r="KDI935" s="34"/>
      <c r="KDP935" s="35"/>
      <c r="KDQ935" s="34"/>
      <c r="KDX935" s="35"/>
      <c r="KDY935" s="34"/>
      <c r="KEF935" s="35"/>
      <c r="KEG935" s="34"/>
      <c r="KEN935" s="35"/>
      <c r="KEO935" s="34"/>
      <c r="KEV935" s="35"/>
      <c r="KEW935" s="34"/>
      <c r="KFD935" s="35"/>
      <c r="KFE935" s="34"/>
      <c r="KFL935" s="35"/>
      <c r="KFM935" s="34"/>
      <c r="KFT935" s="35"/>
      <c r="KFU935" s="34"/>
      <c r="KGB935" s="35"/>
      <c r="KGC935" s="34"/>
      <c r="KGJ935" s="35"/>
      <c r="KGK935" s="34"/>
      <c r="KGR935" s="35"/>
      <c r="KGS935" s="34"/>
      <c r="KGZ935" s="35"/>
      <c r="KHA935" s="34"/>
      <c r="KHH935" s="35"/>
      <c r="KHI935" s="34"/>
      <c r="KHP935" s="35"/>
      <c r="KHQ935" s="34"/>
      <c r="KHX935" s="35"/>
      <c r="KHY935" s="34"/>
      <c r="KIF935" s="35"/>
      <c r="KIG935" s="34"/>
      <c r="KIN935" s="35"/>
      <c r="KIO935" s="34"/>
      <c r="KIV935" s="35"/>
      <c r="KIW935" s="34"/>
      <c r="KJD935" s="35"/>
      <c r="KJE935" s="34"/>
      <c r="KJL935" s="35"/>
      <c r="KJM935" s="34"/>
      <c r="KJT935" s="35"/>
      <c r="KJU935" s="34"/>
      <c r="KKB935" s="35"/>
      <c r="KKC935" s="34"/>
      <c r="KKJ935" s="35"/>
      <c r="KKK935" s="34"/>
      <c r="KKR935" s="35"/>
      <c r="KKS935" s="34"/>
      <c r="KKZ935" s="35"/>
      <c r="KLA935" s="34"/>
      <c r="KLH935" s="35"/>
      <c r="KLI935" s="34"/>
      <c r="KLP935" s="35"/>
      <c r="KLQ935" s="34"/>
      <c r="KLX935" s="35"/>
      <c r="KLY935" s="34"/>
      <c r="KMF935" s="35"/>
      <c r="KMG935" s="34"/>
      <c r="KMN935" s="35"/>
      <c r="KMO935" s="34"/>
      <c r="KMV935" s="35"/>
      <c r="KMW935" s="34"/>
      <c r="KND935" s="35"/>
      <c r="KNE935" s="34"/>
      <c r="KNL935" s="35"/>
      <c r="KNM935" s="34"/>
      <c r="KNT935" s="35"/>
      <c r="KNU935" s="34"/>
      <c r="KOB935" s="35"/>
      <c r="KOC935" s="34"/>
      <c r="KOJ935" s="35"/>
      <c r="KOK935" s="34"/>
      <c r="KOR935" s="35"/>
      <c r="KOS935" s="34"/>
      <c r="KOZ935" s="35"/>
      <c r="KPA935" s="34"/>
      <c r="KPH935" s="35"/>
      <c r="KPI935" s="34"/>
      <c r="KPP935" s="35"/>
      <c r="KPQ935" s="34"/>
      <c r="KPX935" s="35"/>
      <c r="KPY935" s="34"/>
      <c r="KQF935" s="35"/>
      <c r="KQG935" s="34"/>
      <c r="KQN935" s="35"/>
      <c r="KQO935" s="34"/>
      <c r="KQV935" s="35"/>
      <c r="KQW935" s="34"/>
      <c r="KRD935" s="35"/>
      <c r="KRE935" s="34"/>
      <c r="KRL935" s="35"/>
      <c r="KRM935" s="34"/>
      <c r="KRT935" s="35"/>
      <c r="KRU935" s="34"/>
      <c r="KSB935" s="35"/>
      <c r="KSC935" s="34"/>
      <c r="KSJ935" s="35"/>
      <c r="KSK935" s="34"/>
      <c r="KSR935" s="35"/>
      <c r="KSS935" s="34"/>
      <c r="KSZ935" s="35"/>
      <c r="KTA935" s="34"/>
      <c r="KTH935" s="35"/>
      <c r="KTI935" s="34"/>
      <c r="KTP935" s="35"/>
      <c r="KTQ935" s="34"/>
      <c r="KTX935" s="35"/>
      <c r="KTY935" s="34"/>
      <c r="KUF935" s="35"/>
      <c r="KUG935" s="34"/>
      <c r="KUN935" s="35"/>
      <c r="KUO935" s="34"/>
      <c r="KUV935" s="35"/>
      <c r="KUW935" s="34"/>
      <c r="KVD935" s="35"/>
      <c r="KVE935" s="34"/>
      <c r="KVL935" s="35"/>
      <c r="KVM935" s="34"/>
      <c r="KVT935" s="35"/>
      <c r="KVU935" s="34"/>
      <c r="KWB935" s="35"/>
      <c r="KWC935" s="34"/>
      <c r="KWJ935" s="35"/>
      <c r="KWK935" s="34"/>
      <c r="KWR935" s="35"/>
      <c r="KWS935" s="34"/>
      <c r="KWZ935" s="35"/>
      <c r="KXA935" s="34"/>
      <c r="KXH935" s="35"/>
      <c r="KXI935" s="34"/>
      <c r="KXP935" s="35"/>
      <c r="KXQ935" s="34"/>
      <c r="KXX935" s="35"/>
      <c r="KXY935" s="34"/>
      <c r="KYF935" s="35"/>
      <c r="KYG935" s="34"/>
      <c r="KYN935" s="35"/>
      <c r="KYO935" s="34"/>
      <c r="KYV935" s="35"/>
      <c r="KYW935" s="34"/>
      <c r="KZD935" s="35"/>
      <c r="KZE935" s="34"/>
      <c r="KZL935" s="35"/>
      <c r="KZM935" s="34"/>
      <c r="KZT935" s="35"/>
      <c r="KZU935" s="34"/>
      <c r="LAB935" s="35"/>
      <c r="LAC935" s="34"/>
      <c r="LAJ935" s="35"/>
      <c r="LAK935" s="34"/>
      <c r="LAR935" s="35"/>
      <c r="LAS935" s="34"/>
      <c r="LAZ935" s="35"/>
      <c r="LBA935" s="34"/>
      <c r="LBH935" s="35"/>
      <c r="LBI935" s="34"/>
      <c r="LBP935" s="35"/>
      <c r="LBQ935" s="34"/>
      <c r="LBX935" s="35"/>
      <c r="LBY935" s="34"/>
      <c r="LCF935" s="35"/>
      <c r="LCG935" s="34"/>
      <c r="LCN935" s="35"/>
      <c r="LCO935" s="34"/>
      <c r="LCV935" s="35"/>
      <c r="LCW935" s="34"/>
      <c r="LDD935" s="35"/>
      <c r="LDE935" s="34"/>
      <c r="LDL935" s="35"/>
      <c r="LDM935" s="34"/>
      <c r="LDT935" s="35"/>
      <c r="LDU935" s="34"/>
      <c r="LEB935" s="35"/>
      <c r="LEC935" s="34"/>
      <c r="LEJ935" s="35"/>
      <c r="LEK935" s="34"/>
      <c r="LER935" s="35"/>
      <c r="LES935" s="34"/>
      <c r="LEZ935" s="35"/>
      <c r="LFA935" s="34"/>
      <c r="LFH935" s="35"/>
      <c r="LFI935" s="34"/>
      <c r="LFP935" s="35"/>
      <c r="LFQ935" s="34"/>
      <c r="LFX935" s="35"/>
      <c r="LFY935" s="34"/>
      <c r="LGF935" s="35"/>
      <c r="LGG935" s="34"/>
      <c r="LGN935" s="35"/>
      <c r="LGO935" s="34"/>
      <c r="LGV935" s="35"/>
      <c r="LGW935" s="34"/>
      <c r="LHD935" s="35"/>
      <c r="LHE935" s="34"/>
      <c r="LHL935" s="35"/>
      <c r="LHM935" s="34"/>
      <c r="LHT935" s="35"/>
      <c r="LHU935" s="34"/>
      <c r="LIB935" s="35"/>
      <c r="LIC935" s="34"/>
      <c r="LIJ935" s="35"/>
      <c r="LIK935" s="34"/>
      <c r="LIR935" s="35"/>
      <c r="LIS935" s="34"/>
      <c r="LIZ935" s="35"/>
      <c r="LJA935" s="34"/>
      <c r="LJH935" s="35"/>
      <c r="LJI935" s="34"/>
      <c r="LJP935" s="35"/>
      <c r="LJQ935" s="34"/>
      <c r="LJX935" s="35"/>
      <c r="LJY935" s="34"/>
      <c r="LKF935" s="35"/>
      <c r="LKG935" s="34"/>
      <c r="LKN935" s="35"/>
      <c r="LKO935" s="34"/>
      <c r="LKV935" s="35"/>
      <c r="LKW935" s="34"/>
      <c r="LLD935" s="35"/>
      <c r="LLE935" s="34"/>
      <c r="LLL935" s="35"/>
      <c r="LLM935" s="34"/>
      <c r="LLT935" s="35"/>
      <c r="LLU935" s="34"/>
      <c r="LMB935" s="35"/>
      <c r="LMC935" s="34"/>
      <c r="LMJ935" s="35"/>
      <c r="LMK935" s="34"/>
      <c r="LMR935" s="35"/>
      <c r="LMS935" s="34"/>
      <c r="LMZ935" s="35"/>
      <c r="LNA935" s="34"/>
      <c r="LNH935" s="35"/>
      <c r="LNI935" s="34"/>
      <c r="LNP935" s="35"/>
      <c r="LNQ935" s="34"/>
      <c r="LNX935" s="35"/>
      <c r="LNY935" s="34"/>
      <c r="LOF935" s="35"/>
      <c r="LOG935" s="34"/>
      <c r="LON935" s="35"/>
      <c r="LOO935" s="34"/>
      <c r="LOV935" s="35"/>
      <c r="LOW935" s="34"/>
      <c r="LPD935" s="35"/>
      <c r="LPE935" s="34"/>
      <c r="LPL935" s="35"/>
      <c r="LPM935" s="34"/>
      <c r="LPT935" s="35"/>
      <c r="LPU935" s="34"/>
      <c r="LQB935" s="35"/>
      <c r="LQC935" s="34"/>
      <c r="LQJ935" s="35"/>
      <c r="LQK935" s="34"/>
      <c r="LQR935" s="35"/>
      <c r="LQS935" s="34"/>
      <c r="LQZ935" s="35"/>
      <c r="LRA935" s="34"/>
      <c r="LRH935" s="35"/>
      <c r="LRI935" s="34"/>
      <c r="LRP935" s="35"/>
      <c r="LRQ935" s="34"/>
      <c r="LRX935" s="35"/>
      <c r="LRY935" s="34"/>
      <c r="LSF935" s="35"/>
      <c r="LSG935" s="34"/>
      <c r="LSN935" s="35"/>
      <c r="LSO935" s="34"/>
      <c r="LSV935" s="35"/>
      <c r="LSW935" s="34"/>
      <c r="LTD935" s="35"/>
      <c r="LTE935" s="34"/>
      <c r="LTL935" s="35"/>
      <c r="LTM935" s="34"/>
      <c r="LTT935" s="35"/>
      <c r="LTU935" s="34"/>
      <c r="LUB935" s="35"/>
      <c r="LUC935" s="34"/>
      <c r="LUJ935" s="35"/>
      <c r="LUK935" s="34"/>
      <c r="LUR935" s="35"/>
      <c r="LUS935" s="34"/>
      <c r="LUZ935" s="35"/>
      <c r="LVA935" s="34"/>
      <c r="LVH935" s="35"/>
      <c r="LVI935" s="34"/>
      <c r="LVP935" s="35"/>
      <c r="LVQ935" s="34"/>
      <c r="LVX935" s="35"/>
      <c r="LVY935" s="34"/>
      <c r="LWF935" s="35"/>
      <c r="LWG935" s="34"/>
      <c r="LWN935" s="35"/>
      <c r="LWO935" s="34"/>
      <c r="LWV935" s="35"/>
      <c r="LWW935" s="34"/>
      <c r="LXD935" s="35"/>
      <c r="LXE935" s="34"/>
      <c r="LXL935" s="35"/>
      <c r="LXM935" s="34"/>
      <c r="LXT935" s="35"/>
      <c r="LXU935" s="34"/>
      <c r="LYB935" s="35"/>
      <c r="LYC935" s="34"/>
      <c r="LYJ935" s="35"/>
      <c r="LYK935" s="34"/>
      <c r="LYR935" s="35"/>
      <c r="LYS935" s="34"/>
      <c r="LYZ935" s="35"/>
      <c r="LZA935" s="34"/>
      <c r="LZH935" s="35"/>
      <c r="LZI935" s="34"/>
      <c r="LZP935" s="35"/>
      <c r="LZQ935" s="34"/>
      <c r="LZX935" s="35"/>
      <c r="LZY935" s="34"/>
      <c r="MAF935" s="35"/>
      <c r="MAG935" s="34"/>
      <c r="MAN935" s="35"/>
      <c r="MAO935" s="34"/>
      <c r="MAV935" s="35"/>
      <c r="MAW935" s="34"/>
      <c r="MBD935" s="35"/>
      <c r="MBE935" s="34"/>
      <c r="MBL935" s="35"/>
      <c r="MBM935" s="34"/>
      <c r="MBT935" s="35"/>
      <c r="MBU935" s="34"/>
      <c r="MCB935" s="35"/>
      <c r="MCC935" s="34"/>
      <c r="MCJ935" s="35"/>
      <c r="MCK935" s="34"/>
      <c r="MCR935" s="35"/>
      <c r="MCS935" s="34"/>
      <c r="MCZ935" s="35"/>
      <c r="MDA935" s="34"/>
      <c r="MDH935" s="35"/>
      <c r="MDI935" s="34"/>
      <c r="MDP935" s="35"/>
      <c r="MDQ935" s="34"/>
      <c r="MDX935" s="35"/>
      <c r="MDY935" s="34"/>
      <c r="MEF935" s="35"/>
      <c r="MEG935" s="34"/>
      <c r="MEN935" s="35"/>
      <c r="MEO935" s="34"/>
      <c r="MEV935" s="35"/>
      <c r="MEW935" s="34"/>
      <c r="MFD935" s="35"/>
      <c r="MFE935" s="34"/>
      <c r="MFL935" s="35"/>
      <c r="MFM935" s="34"/>
      <c r="MFT935" s="35"/>
      <c r="MFU935" s="34"/>
      <c r="MGB935" s="35"/>
      <c r="MGC935" s="34"/>
      <c r="MGJ935" s="35"/>
      <c r="MGK935" s="34"/>
      <c r="MGR935" s="35"/>
      <c r="MGS935" s="34"/>
      <c r="MGZ935" s="35"/>
      <c r="MHA935" s="34"/>
      <c r="MHH935" s="35"/>
      <c r="MHI935" s="34"/>
      <c r="MHP935" s="35"/>
      <c r="MHQ935" s="34"/>
      <c r="MHX935" s="35"/>
      <c r="MHY935" s="34"/>
      <c r="MIF935" s="35"/>
      <c r="MIG935" s="34"/>
      <c r="MIN935" s="35"/>
      <c r="MIO935" s="34"/>
      <c r="MIV935" s="35"/>
      <c r="MIW935" s="34"/>
      <c r="MJD935" s="35"/>
      <c r="MJE935" s="34"/>
      <c r="MJL935" s="35"/>
      <c r="MJM935" s="34"/>
      <c r="MJT935" s="35"/>
      <c r="MJU935" s="34"/>
      <c r="MKB935" s="35"/>
      <c r="MKC935" s="34"/>
      <c r="MKJ935" s="35"/>
      <c r="MKK935" s="34"/>
      <c r="MKR935" s="35"/>
      <c r="MKS935" s="34"/>
      <c r="MKZ935" s="35"/>
      <c r="MLA935" s="34"/>
      <c r="MLH935" s="35"/>
      <c r="MLI935" s="34"/>
      <c r="MLP935" s="35"/>
      <c r="MLQ935" s="34"/>
      <c r="MLX935" s="35"/>
      <c r="MLY935" s="34"/>
      <c r="MMF935" s="35"/>
      <c r="MMG935" s="34"/>
      <c r="MMN935" s="35"/>
      <c r="MMO935" s="34"/>
      <c r="MMV935" s="35"/>
      <c r="MMW935" s="34"/>
      <c r="MND935" s="35"/>
      <c r="MNE935" s="34"/>
      <c r="MNL935" s="35"/>
      <c r="MNM935" s="34"/>
      <c r="MNT935" s="35"/>
      <c r="MNU935" s="34"/>
      <c r="MOB935" s="35"/>
      <c r="MOC935" s="34"/>
      <c r="MOJ935" s="35"/>
      <c r="MOK935" s="34"/>
      <c r="MOR935" s="35"/>
      <c r="MOS935" s="34"/>
      <c r="MOZ935" s="35"/>
      <c r="MPA935" s="34"/>
      <c r="MPH935" s="35"/>
      <c r="MPI935" s="34"/>
      <c r="MPP935" s="35"/>
      <c r="MPQ935" s="34"/>
      <c r="MPX935" s="35"/>
      <c r="MPY935" s="34"/>
      <c r="MQF935" s="35"/>
      <c r="MQG935" s="34"/>
      <c r="MQN935" s="35"/>
      <c r="MQO935" s="34"/>
      <c r="MQV935" s="35"/>
      <c r="MQW935" s="34"/>
      <c r="MRD935" s="35"/>
      <c r="MRE935" s="34"/>
      <c r="MRL935" s="35"/>
      <c r="MRM935" s="34"/>
      <c r="MRT935" s="35"/>
      <c r="MRU935" s="34"/>
      <c r="MSB935" s="35"/>
      <c r="MSC935" s="34"/>
      <c r="MSJ935" s="35"/>
      <c r="MSK935" s="34"/>
      <c r="MSR935" s="35"/>
      <c r="MSS935" s="34"/>
      <c r="MSZ935" s="35"/>
      <c r="MTA935" s="34"/>
      <c r="MTH935" s="35"/>
      <c r="MTI935" s="34"/>
      <c r="MTP935" s="35"/>
      <c r="MTQ935" s="34"/>
      <c r="MTX935" s="35"/>
      <c r="MTY935" s="34"/>
      <c r="MUF935" s="35"/>
      <c r="MUG935" s="34"/>
      <c r="MUN935" s="35"/>
      <c r="MUO935" s="34"/>
      <c r="MUV935" s="35"/>
      <c r="MUW935" s="34"/>
      <c r="MVD935" s="35"/>
      <c r="MVE935" s="34"/>
      <c r="MVL935" s="35"/>
      <c r="MVM935" s="34"/>
      <c r="MVT935" s="35"/>
      <c r="MVU935" s="34"/>
      <c r="MWB935" s="35"/>
      <c r="MWC935" s="34"/>
      <c r="MWJ935" s="35"/>
      <c r="MWK935" s="34"/>
      <c r="MWR935" s="35"/>
      <c r="MWS935" s="34"/>
      <c r="MWZ935" s="35"/>
      <c r="MXA935" s="34"/>
      <c r="MXH935" s="35"/>
      <c r="MXI935" s="34"/>
      <c r="MXP935" s="35"/>
      <c r="MXQ935" s="34"/>
      <c r="MXX935" s="35"/>
      <c r="MXY935" s="34"/>
      <c r="MYF935" s="35"/>
      <c r="MYG935" s="34"/>
      <c r="MYN935" s="35"/>
      <c r="MYO935" s="34"/>
      <c r="MYV935" s="35"/>
      <c r="MYW935" s="34"/>
      <c r="MZD935" s="35"/>
      <c r="MZE935" s="34"/>
      <c r="MZL935" s="35"/>
      <c r="MZM935" s="34"/>
      <c r="MZT935" s="35"/>
      <c r="MZU935" s="34"/>
      <c r="NAB935" s="35"/>
      <c r="NAC935" s="34"/>
      <c r="NAJ935" s="35"/>
      <c r="NAK935" s="34"/>
      <c r="NAR935" s="35"/>
      <c r="NAS935" s="34"/>
      <c r="NAZ935" s="35"/>
      <c r="NBA935" s="34"/>
      <c r="NBH935" s="35"/>
      <c r="NBI935" s="34"/>
      <c r="NBP935" s="35"/>
      <c r="NBQ935" s="34"/>
      <c r="NBX935" s="35"/>
      <c r="NBY935" s="34"/>
      <c r="NCF935" s="35"/>
      <c r="NCG935" s="34"/>
      <c r="NCN935" s="35"/>
      <c r="NCO935" s="34"/>
      <c r="NCV935" s="35"/>
      <c r="NCW935" s="34"/>
      <c r="NDD935" s="35"/>
      <c r="NDE935" s="34"/>
      <c r="NDL935" s="35"/>
      <c r="NDM935" s="34"/>
      <c r="NDT935" s="35"/>
      <c r="NDU935" s="34"/>
      <c r="NEB935" s="35"/>
      <c r="NEC935" s="34"/>
      <c r="NEJ935" s="35"/>
      <c r="NEK935" s="34"/>
      <c r="NER935" s="35"/>
      <c r="NES935" s="34"/>
      <c r="NEZ935" s="35"/>
      <c r="NFA935" s="34"/>
      <c r="NFH935" s="35"/>
      <c r="NFI935" s="34"/>
      <c r="NFP935" s="35"/>
      <c r="NFQ935" s="34"/>
      <c r="NFX935" s="35"/>
      <c r="NFY935" s="34"/>
      <c r="NGF935" s="35"/>
      <c r="NGG935" s="34"/>
      <c r="NGN935" s="35"/>
      <c r="NGO935" s="34"/>
      <c r="NGV935" s="35"/>
      <c r="NGW935" s="34"/>
      <c r="NHD935" s="35"/>
      <c r="NHE935" s="34"/>
      <c r="NHL935" s="35"/>
      <c r="NHM935" s="34"/>
      <c r="NHT935" s="35"/>
      <c r="NHU935" s="34"/>
      <c r="NIB935" s="35"/>
      <c r="NIC935" s="34"/>
      <c r="NIJ935" s="35"/>
      <c r="NIK935" s="34"/>
      <c r="NIR935" s="35"/>
      <c r="NIS935" s="34"/>
      <c r="NIZ935" s="35"/>
      <c r="NJA935" s="34"/>
      <c r="NJH935" s="35"/>
      <c r="NJI935" s="34"/>
      <c r="NJP935" s="35"/>
      <c r="NJQ935" s="34"/>
      <c r="NJX935" s="35"/>
      <c r="NJY935" s="34"/>
      <c r="NKF935" s="35"/>
      <c r="NKG935" s="34"/>
      <c r="NKN935" s="35"/>
      <c r="NKO935" s="34"/>
      <c r="NKV935" s="35"/>
      <c r="NKW935" s="34"/>
      <c r="NLD935" s="35"/>
      <c r="NLE935" s="34"/>
      <c r="NLL935" s="35"/>
      <c r="NLM935" s="34"/>
      <c r="NLT935" s="35"/>
      <c r="NLU935" s="34"/>
      <c r="NMB935" s="35"/>
      <c r="NMC935" s="34"/>
      <c r="NMJ935" s="35"/>
      <c r="NMK935" s="34"/>
      <c r="NMR935" s="35"/>
      <c r="NMS935" s="34"/>
      <c r="NMZ935" s="35"/>
      <c r="NNA935" s="34"/>
      <c r="NNH935" s="35"/>
      <c r="NNI935" s="34"/>
      <c r="NNP935" s="35"/>
      <c r="NNQ935" s="34"/>
      <c r="NNX935" s="35"/>
      <c r="NNY935" s="34"/>
      <c r="NOF935" s="35"/>
      <c r="NOG935" s="34"/>
      <c r="NON935" s="35"/>
      <c r="NOO935" s="34"/>
      <c r="NOV935" s="35"/>
      <c r="NOW935" s="34"/>
      <c r="NPD935" s="35"/>
      <c r="NPE935" s="34"/>
      <c r="NPL935" s="35"/>
      <c r="NPM935" s="34"/>
      <c r="NPT935" s="35"/>
      <c r="NPU935" s="34"/>
      <c r="NQB935" s="35"/>
      <c r="NQC935" s="34"/>
      <c r="NQJ935" s="35"/>
      <c r="NQK935" s="34"/>
      <c r="NQR935" s="35"/>
      <c r="NQS935" s="34"/>
      <c r="NQZ935" s="35"/>
      <c r="NRA935" s="34"/>
      <c r="NRH935" s="35"/>
      <c r="NRI935" s="34"/>
      <c r="NRP935" s="35"/>
      <c r="NRQ935" s="34"/>
      <c r="NRX935" s="35"/>
      <c r="NRY935" s="34"/>
      <c r="NSF935" s="35"/>
      <c r="NSG935" s="34"/>
      <c r="NSN935" s="35"/>
      <c r="NSO935" s="34"/>
      <c r="NSV935" s="35"/>
      <c r="NSW935" s="34"/>
      <c r="NTD935" s="35"/>
      <c r="NTE935" s="34"/>
      <c r="NTL935" s="35"/>
      <c r="NTM935" s="34"/>
      <c r="NTT935" s="35"/>
      <c r="NTU935" s="34"/>
      <c r="NUB935" s="35"/>
      <c r="NUC935" s="34"/>
      <c r="NUJ935" s="35"/>
      <c r="NUK935" s="34"/>
      <c r="NUR935" s="35"/>
      <c r="NUS935" s="34"/>
      <c r="NUZ935" s="35"/>
      <c r="NVA935" s="34"/>
      <c r="NVH935" s="35"/>
      <c r="NVI935" s="34"/>
      <c r="NVP935" s="35"/>
      <c r="NVQ935" s="34"/>
      <c r="NVX935" s="35"/>
      <c r="NVY935" s="34"/>
      <c r="NWF935" s="35"/>
      <c r="NWG935" s="34"/>
      <c r="NWN935" s="35"/>
      <c r="NWO935" s="34"/>
      <c r="NWV935" s="35"/>
      <c r="NWW935" s="34"/>
      <c r="NXD935" s="35"/>
      <c r="NXE935" s="34"/>
      <c r="NXL935" s="35"/>
      <c r="NXM935" s="34"/>
      <c r="NXT935" s="35"/>
      <c r="NXU935" s="34"/>
      <c r="NYB935" s="35"/>
      <c r="NYC935" s="34"/>
      <c r="NYJ935" s="35"/>
      <c r="NYK935" s="34"/>
      <c r="NYR935" s="35"/>
      <c r="NYS935" s="34"/>
      <c r="NYZ935" s="35"/>
      <c r="NZA935" s="34"/>
      <c r="NZH935" s="35"/>
      <c r="NZI935" s="34"/>
      <c r="NZP935" s="35"/>
      <c r="NZQ935" s="34"/>
      <c r="NZX935" s="35"/>
      <c r="NZY935" s="34"/>
      <c r="OAF935" s="35"/>
      <c r="OAG935" s="34"/>
      <c r="OAN935" s="35"/>
      <c r="OAO935" s="34"/>
      <c r="OAV935" s="35"/>
      <c r="OAW935" s="34"/>
      <c r="OBD935" s="35"/>
      <c r="OBE935" s="34"/>
      <c r="OBL935" s="35"/>
      <c r="OBM935" s="34"/>
      <c r="OBT935" s="35"/>
      <c r="OBU935" s="34"/>
      <c r="OCB935" s="35"/>
      <c r="OCC935" s="34"/>
      <c r="OCJ935" s="35"/>
      <c r="OCK935" s="34"/>
      <c r="OCR935" s="35"/>
      <c r="OCS935" s="34"/>
      <c r="OCZ935" s="35"/>
      <c r="ODA935" s="34"/>
      <c r="ODH935" s="35"/>
      <c r="ODI935" s="34"/>
      <c r="ODP935" s="35"/>
      <c r="ODQ935" s="34"/>
      <c r="ODX935" s="35"/>
      <c r="ODY935" s="34"/>
      <c r="OEF935" s="35"/>
      <c r="OEG935" s="34"/>
      <c r="OEN935" s="35"/>
      <c r="OEO935" s="34"/>
      <c r="OEV935" s="35"/>
      <c r="OEW935" s="34"/>
      <c r="OFD935" s="35"/>
      <c r="OFE935" s="34"/>
      <c r="OFL935" s="35"/>
      <c r="OFM935" s="34"/>
      <c r="OFT935" s="35"/>
      <c r="OFU935" s="34"/>
      <c r="OGB935" s="35"/>
      <c r="OGC935" s="34"/>
      <c r="OGJ935" s="35"/>
      <c r="OGK935" s="34"/>
      <c r="OGR935" s="35"/>
      <c r="OGS935" s="34"/>
      <c r="OGZ935" s="35"/>
      <c r="OHA935" s="34"/>
      <c r="OHH935" s="35"/>
      <c r="OHI935" s="34"/>
      <c r="OHP935" s="35"/>
      <c r="OHQ935" s="34"/>
      <c r="OHX935" s="35"/>
      <c r="OHY935" s="34"/>
      <c r="OIF935" s="35"/>
      <c r="OIG935" s="34"/>
      <c r="OIN935" s="35"/>
      <c r="OIO935" s="34"/>
      <c r="OIV935" s="35"/>
      <c r="OIW935" s="34"/>
      <c r="OJD935" s="35"/>
      <c r="OJE935" s="34"/>
      <c r="OJL935" s="35"/>
      <c r="OJM935" s="34"/>
      <c r="OJT935" s="35"/>
      <c r="OJU935" s="34"/>
      <c r="OKB935" s="35"/>
      <c r="OKC935" s="34"/>
      <c r="OKJ935" s="35"/>
      <c r="OKK935" s="34"/>
      <c r="OKR935" s="35"/>
      <c r="OKS935" s="34"/>
      <c r="OKZ935" s="35"/>
      <c r="OLA935" s="34"/>
      <c r="OLH935" s="35"/>
      <c r="OLI935" s="34"/>
      <c r="OLP935" s="35"/>
      <c r="OLQ935" s="34"/>
      <c r="OLX935" s="35"/>
      <c r="OLY935" s="34"/>
      <c r="OMF935" s="35"/>
      <c r="OMG935" s="34"/>
      <c r="OMN935" s="35"/>
      <c r="OMO935" s="34"/>
      <c r="OMV935" s="35"/>
      <c r="OMW935" s="34"/>
      <c r="OND935" s="35"/>
      <c r="ONE935" s="34"/>
      <c r="ONL935" s="35"/>
      <c r="ONM935" s="34"/>
      <c r="ONT935" s="35"/>
      <c r="ONU935" s="34"/>
      <c r="OOB935" s="35"/>
      <c r="OOC935" s="34"/>
      <c r="OOJ935" s="35"/>
      <c r="OOK935" s="34"/>
      <c r="OOR935" s="35"/>
      <c r="OOS935" s="34"/>
      <c r="OOZ935" s="35"/>
      <c r="OPA935" s="34"/>
      <c r="OPH935" s="35"/>
      <c r="OPI935" s="34"/>
      <c r="OPP935" s="35"/>
      <c r="OPQ935" s="34"/>
      <c r="OPX935" s="35"/>
      <c r="OPY935" s="34"/>
      <c r="OQF935" s="35"/>
      <c r="OQG935" s="34"/>
      <c r="OQN935" s="35"/>
      <c r="OQO935" s="34"/>
      <c r="OQV935" s="35"/>
      <c r="OQW935" s="34"/>
      <c r="ORD935" s="35"/>
      <c r="ORE935" s="34"/>
      <c r="ORL935" s="35"/>
      <c r="ORM935" s="34"/>
      <c r="ORT935" s="35"/>
      <c r="ORU935" s="34"/>
      <c r="OSB935" s="35"/>
      <c r="OSC935" s="34"/>
      <c r="OSJ935" s="35"/>
      <c r="OSK935" s="34"/>
      <c r="OSR935" s="35"/>
      <c r="OSS935" s="34"/>
      <c r="OSZ935" s="35"/>
      <c r="OTA935" s="34"/>
      <c r="OTH935" s="35"/>
      <c r="OTI935" s="34"/>
      <c r="OTP935" s="35"/>
      <c r="OTQ935" s="34"/>
      <c r="OTX935" s="35"/>
      <c r="OTY935" s="34"/>
      <c r="OUF935" s="35"/>
      <c r="OUG935" s="34"/>
      <c r="OUN935" s="35"/>
      <c r="OUO935" s="34"/>
      <c r="OUV935" s="35"/>
      <c r="OUW935" s="34"/>
      <c r="OVD935" s="35"/>
      <c r="OVE935" s="34"/>
      <c r="OVL935" s="35"/>
      <c r="OVM935" s="34"/>
      <c r="OVT935" s="35"/>
      <c r="OVU935" s="34"/>
      <c r="OWB935" s="35"/>
      <c r="OWC935" s="34"/>
      <c r="OWJ935" s="35"/>
      <c r="OWK935" s="34"/>
      <c r="OWR935" s="35"/>
      <c r="OWS935" s="34"/>
      <c r="OWZ935" s="35"/>
      <c r="OXA935" s="34"/>
      <c r="OXH935" s="35"/>
      <c r="OXI935" s="34"/>
      <c r="OXP935" s="35"/>
      <c r="OXQ935" s="34"/>
      <c r="OXX935" s="35"/>
      <c r="OXY935" s="34"/>
      <c r="OYF935" s="35"/>
      <c r="OYG935" s="34"/>
      <c r="OYN935" s="35"/>
      <c r="OYO935" s="34"/>
      <c r="OYV935" s="35"/>
      <c r="OYW935" s="34"/>
      <c r="OZD935" s="35"/>
      <c r="OZE935" s="34"/>
      <c r="OZL935" s="35"/>
      <c r="OZM935" s="34"/>
      <c r="OZT935" s="35"/>
      <c r="OZU935" s="34"/>
      <c r="PAB935" s="35"/>
      <c r="PAC935" s="34"/>
      <c r="PAJ935" s="35"/>
      <c r="PAK935" s="34"/>
      <c r="PAR935" s="35"/>
      <c r="PAS935" s="34"/>
      <c r="PAZ935" s="35"/>
      <c r="PBA935" s="34"/>
      <c r="PBH935" s="35"/>
      <c r="PBI935" s="34"/>
      <c r="PBP935" s="35"/>
      <c r="PBQ935" s="34"/>
      <c r="PBX935" s="35"/>
      <c r="PBY935" s="34"/>
      <c r="PCF935" s="35"/>
      <c r="PCG935" s="34"/>
      <c r="PCN935" s="35"/>
      <c r="PCO935" s="34"/>
      <c r="PCV935" s="35"/>
      <c r="PCW935" s="34"/>
      <c r="PDD935" s="35"/>
      <c r="PDE935" s="34"/>
      <c r="PDL935" s="35"/>
      <c r="PDM935" s="34"/>
      <c r="PDT935" s="35"/>
      <c r="PDU935" s="34"/>
      <c r="PEB935" s="35"/>
      <c r="PEC935" s="34"/>
      <c r="PEJ935" s="35"/>
      <c r="PEK935" s="34"/>
      <c r="PER935" s="35"/>
      <c r="PES935" s="34"/>
      <c r="PEZ935" s="35"/>
      <c r="PFA935" s="34"/>
      <c r="PFH935" s="35"/>
      <c r="PFI935" s="34"/>
      <c r="PFP935" s="35"/>
      <c r="PFQ935" s="34"/>
      <c r="PFX935" s="35"/>
      <c r="PFY935" s="34"/>
      <c r="PGF935" s="35"/>
      <c r="PGG935" s="34"/>
      <c r="PGN935" s="35"/>
      <c r="PGO935" s="34"/>
      <c r="PGV935" s="35"/>
      <c r="PGW935" s="34"/>
      <c r="PHD935" s="35"/>
      <c r="PHE935" s="34"/>
      <c r="PHL935" s="35"/>
      <c r="PHM935" s="34"/>
      <c r="PHT935" s="35"/>
      <c r="PHU935" s="34"/>
      <c r="PIB935" s="35"/>
      <c r="PIC935" s="34"/>
      <c r="PIJ935" s="35"/>
      <c r="PIK935" s="34"/>
      <c r="PIR935" s="35"/>
      <c r="PIS935" s="34"/>
      <c r="PIZ935" s="35"/>
      <c r="PJA935" s="34"/>
      <c r="PJH935" s="35"/>
      <c r="PJI935" s="34"/>
      <c r="PJP935" s="35"/>
      <c r="PJQ935" s="34"/>
      <c r="PJX935" s="35"/>
      <c r="PJY935" s="34"/>
      <c r="PKF935" s="35"/>
      <c r="PKG935" s="34"/>
      <c r="PKN935" s="35"/>
      <c r="PKO935" s="34"/>
      <c r="PKV935" s="35"/>
      <c r="PKW935" s="34"/>
      <c r="PLD935" s="35"/>
      <c r="PLE935" s="34"/>
      <c r="PLL935" s="35"/>
      <c r="PLM935" s="34"/>
      <c r="PLT935" s="35"/>
      <c r="PLU935" s="34"/>
      <c r="PMB935" s="35"/>
      <c r="PMC935" s="34"/>
      <c r="PMJ935" s="35"/>
      <c r="PMK935" s="34"/>
      <c r="PMR935" s="35"/>
      <c r="PMS935" s="34"/>
      <c r="PMZ935" s="35"/>
      <c r="PNA935" s="34"/>
      <c r="PNH935" s="35"/>
      <c r="PNI935" s="34"/>
      <c r="PNP935" s="35"/>
      <c r="PNQ935" s="34"/>
      <c r="PNX935" s="35"/>
      <c r="PNY935" s="34"/>
      <c r="POF935" s="35"/>
      <c r="POG935" s="34"/>
      <c r="PON935" s="35"/>
      <c r="POO935" s="34"/>
      <c r="POV935" s="35"/>
      <c r="POW935" s="34"/>
      <c r="PPD935" s="35"/>
      <c r="PPE935" s="34"/>
      <c r="PPL935" s="35"/>
      <c r="PPM935" s="34"/>
      <c r="PPT935" s="35"/>
      <c r="PPU935" s="34"/>
      <c r="PQB935" s="35"/>
      <c r="PQC935" s="34"/>
      <c r="PQJ935" s="35"/>
      <c r="PQK935" s="34"/>
      <c r="PQR935" s="35"/>
      <c r="PQS935" s="34"/>
      <c r="PQZ935" s="35"/>
      <c r="PRA935" s="34"/>
      <c r="PRH935" s="35"/>
      <c r="PRI935" s="34"/>
      <c r="PRP935" s="35"/>
      <c r="PRQ935" s="34"/>
      <c r="PRX935" s="35"/>
      <c r="PRY935" s="34"/>
      <c r="PSF935" s="35"/>
      <c r="PSG935" s="34"/>
      <c r="PSN935" s="35"/>
      <c r="PSO935" s="34"/>
      <c r="PSV935" s="35"/>
      <c r="PSW935" s="34"/>
      <c r="PTD935" s="35"/>
      <c r="PTE935" s="34"/>
      <c r="PTL935" s="35"/>
      <c r="PTM935" s="34"/>
      <c r="PTT935" s="35"/>
      <c r="PTU935" s="34"/>
      <c r="PUB935" s="35"/>
      <c r="PUC935" s="34"/>
      <c r="PUJ935" s="35"/>
      <c r="PUK935" s="34"/>
      <c r="PUR935" s="35"/>
      <c r="PUS935" s="34"/>
      <c r="PUZ935" s="35"/>
      <c r="PVA935" s="34"/>
      <c r="PVH935" s="35"/>
      <c r="PVI935" s="34"/>
      <c r="PVP935" s="35"/>
      <c r="PVQ935" s="34"/>
      <c r="PVX935" s="35"/>
      <c r="PVY935" s="34"/>
      <c r="PWF935" s="35"/>
      <c r="PWG935" s="34"/>
      <c r="PWN935" s="35"/>
      <c r="PWO935" s="34"/>
      <c r="PWV935" s="35"/>
      <c r="PWW935" s="34"/>
      <c r="PXD935" s="35"/>
      <c r="PXE935" s="34"/>
      <c r="PXL935" s="35"/>
      <c r="PXM935" s="34"/>
      <c r="PXT935" s="35"/>
      <c r="PXU935" s="34"/>
      <c r="PYB935" s="35"/>
      <c r="PYC935" s="34"/>
      <c r="PYJ935" s="35"/>
      <c r="PYK935" s="34"/>
      <c r="PYR935" s="35"/>
      <c r="PYS935" s="34"/>
      <c r="PYZ935" s="35"/>
      <c r="PZA935" s="34"/>
      <c r="PZH935" s="35"/>
      <c r="PZI935" s="34"/>
      <c r="PZP935" s="35"/>
      <c r="PZQ935" s="34"/>
      <c r="PZX935" s="35"/>
      <c r="PZY935" s="34"/>
      <c r="QAF935" s="35"/>
      <c r="QAG935" s="34"/>
      <c r="QAN935" s="35"/>
      <c r="QAO935" s="34"/>
      <c r="QAV935" s="35"/>
      <c r="QAW935" s="34"/>
      <c r="QBD935" s="35"/>
      <c r="QBE935" s="34"/>
      <c r="QBL935" s="35"/>
      <c r="QBM935" s="34"/>
      <c r="QBT935" s="35"/>
      <c r="QBU935" s="34"/>
      <c r="QCB935" s="35"/>
      <c r="QCC935" s="34"/>
      <c r="QCJ935" s="35"/>
      <c r="QCK935" s="34"/>
      <c r="QCR935" s="35"/>
      <c r="QCS935" s="34"/>
      <c r="QCZ935" s="35"/>
      <c r="QDA935" s="34"/>
      <c r="QDH935" s="35"/>
      <c r="QDI935" s="34"/>
      <c r="QDP935" s="35"/>
      <c r="QDQ935" s="34"/>
      <c r="QDX935" s="35"/>
      <c r="QDY935" s="34"/>
      <c r="QEF935" s="35"/>
      <c r="QEG935" s="34"/>
      <c r="QEN935" s="35"/>
      <c r="QEO935" s="34"/>
      <c r="QEV935" s="35"/>
      <c r="QEW935" s="34"/>
      <c r="QFD935" s="35"/>
      <c r="QFE935" s="34"/>
      <c r="QFL935" s="35"/>
      <c r="QFM935" s="34"/>
      <c r="QFT935" s="35"/>
      <c r="QFU935" s="34"/>
      <c r="QGB935" s="35"/>
      <c r="QGC935" s="34"/>
      <c r="QGJ935" s="35"/>
      <c r="QGK935" s="34"/>
      <c r="QGR935" s="35"/>
      <c r="QGS935" s="34"/>
      <c r="QGZ935" s="35"/>
      <c r="QHA935" s="34"/>
      <c r="QHH935" s="35"/>
      <c r="QHI935" s="34"/>
      <c r="QHP935" s="35"/>
      <c r="QHQ935" s="34"/>
      <c r="QHX935" s="35"/>
      <c r="QHY935" s="34"/>
      <c r="QIF935" s="35"/>
      <c r="QIG935" s="34"/>
      <c r="QIN935" s="35"/>
      <c r="QIO935" s="34"/>
      <c r="QIV935" s="35"/>
      <c r="QIW935" s="34"/>
      <c r="QJD935" s="35"/>
      <c r="QJE935" s="34"/>
      <c r="QJL935" s="35"/>
      <c r="QJM935" s="34"/>
      <c r="QJT935" s="35"/>
      <c r="QJU935" s="34"/>
      <c r="QKB935" s="35"/>
      <c r="QKC935" s="34"/>
      <c r="QKJ935" s="35"/>
      <c r="QKK935" s="34"/>
      <c r="QKR935" s="35"/>
      <c r="QKS935" s="34"/>
      <c r="QKZ935" s="35"/>
      <c r="QLA935" s="34"/>
      <c r="QLH935" s="35"/>
      <c r="QLI935" s="34"/>
      <c r="QLP935" s="35"/>
      <c r="QLQ935" s="34"/>
      <c r="QLX935" s="35"/>
      <c r="QLY935" s="34"/>
      <c r="QMF935" s="35"/>
      <c r="QMG935" s="34"/>
      <c r="QMN935" s="35"/>
      <c r="QMO935" s="34"/>
      <c r="QMV935" s="35"/>
      <c r="QMW935" s="34"/>
      <c r="QND935" s="35"/>
      <c r="QNE935" s="34"/>
      <c r="QNL935" s="35"/>
      <c r="QNM935" s="34"/>
      <c r="QNT935" s="35"/>
      <c r="QNU935" s="34"/>
      <c r="QOB935" s="35"/>
      <c r="QOC935" s="34"/>
      <c r="QOJ935" s="35"/>
      <c r="QOK935" s="34"/>
      <c r="QOR935" s="35"/>
      <c r="QOS935" s="34"/>
      <c r="QOZ935" s="35"/>
      <c r="QPA935" s="34"/>
      <c r="QPH935" s="35"/>
      <c r="QPI935" s="34"/>
      <c r="QPP935" s="35"/>
      <c r="QPQ935" s="34"/>
      <c r="QPX935" s="35"/>
      <c r="QPY935" s="34"/>
      <c r="QQF935" s="35"/>
      <c r="QQG935" s="34"/>
      <c r="QQN935" s="35"/>
      <c r="QQO935" s="34"/>
      <c r="QQV935" s="35"/>
      <c r="QQW935" s="34"/>
      <c r="QRD935" s="35"/>
      <c r="QRE935" s="34"/>
      <c r="QRL935" s="35"/>
      <c r="QRM935" s="34"/>
      <c r="QRT935" s="35"/>
      <c r="QRU935" s="34"/>
      <c r="QSB935" s="35"/>
      <c r="QSC935" s="34"/>
      <c r="QSJ935" s="35"/>
      <c r="QSK935" s="34"/>
      <c r="QSR935" s="35"/>
      <c r="QSS935" s="34"/>
      <c r="QSZ935" s="35"/>
      <c r="QTA935" s="34"/>
      <c r="QTH935" s="35"/>
      <c r="QTI935" s="34"/>
      <c r="QTP935" s="35"/>
      <c r="QTQ935" s="34"/>
      <c r="QTX935" s="35"/>
      <c r="QTY935" s="34"/>
      <c r="QUF935" s="35"/>
      <c r="QUG935" s="34"/>
      <c r="QUN935" s="35"/>
      <c r="QUO935" s="34"/>
      <c r="QUV935" s="35"/>
      <c r="QUW935" s="34"/>
      <c r="QVD935" s="35"/>
      <c r="QVE935" s="34"/>
      <c r="QVL935" s="35"/>
      <c r="QVM935" s="34"/>
      <c r="QVT935" s="35"/>
      <c r="QVU935" s="34"/>
      <c r="QWB935" s="35"/>
      <c r="QWC935" s="34"/>
      <c r="QWJ935" s="35"/>
      <c r="QWK935" s="34"/>
      <c r="QWR935" s="35"/>
      <c r="QWS935" s="34"/>
      <c r="QWZ935" s="35"/>
      <c r="QXA935" s="34"/>
      <c r="QXH935" s="35"/>
      <c r="QXI935" s="34"/>
      <c r="QXP935" s="35"/>
      <c r="QXQ935" s="34"/>
      <c r="QXX935" s="35"/>
      <c r="QXY935" s="34"/>
      <c r="QYF935" s="35"/>
      <c r="QYG935" s="34"/>
      <c r="QYN935" s="35"/>
      <c r="QYO935" s="34"/>
      <c r="QYV935" s="35"/>
      <c r="QYW935" s="34"/>
      <c r="QZD935" s="35"/>
      <c r="QZE935" s="34"/>
      <c r="QZL935" s="35"/>
      <c r="QZM935" s="34"/>
      <c r="QZT935" s="35"/>
      <c r="QZU935" s="34"/>
      <c r="RAB935" s="35"/>
      <c r="RAC935" s="34"/>
      <c r="RAJ935" s="35"/>
      <c r="RAK935" s="34"/>
      <c r="RAR935" s="35"/>
      <c r="RAS935" s="34"/>
      <c r="RAZ935" s="35"/>
      <c r="RBA935" s="34"/>
      <c r="RBH935" s="35"/>
      <c r="RBI935" s="34"/>
      <c r="RBP935" s="35"/>
      <c r="RBQ935" s="34"/>
      <c r="RBX935" s="35"/>
      <c r="RBY935" s="34"/>
      <c r="RCF935" s="35"/>
      <c r="RCG935" s="34"/>
      <c r="RCN935" s="35"/>
      <c r="RCO935" s="34"/>
      <c r="RCV935" s="35"/>
      <c r="RCW935" s="34"/>
      <c r="RDD935" s="35"/>
      <c r="RDE935" s="34"/>
      <c r="RDL935" s="35"/>
      <c r="RDM935" s="34"/>
      <c r="RDT935" s="35"/>
      <c r="RDU935" s="34"/>
      <c r="REB935" s="35"/>
      <c r="REC935" s="34"/>
      <c r="REJ935" s="35"/>
      <c r="REK935" s="34"/>
      <c r="RER935" s="35"/>
      <c r="RES935" s="34"/>
      <c r="REZ935" s="35"/>
      <c r="RFA935" s="34"/>
      <c r="RFH935" s="35"/>
      <c r="RFI935" s="34"/>
      <c r="RFP935" s="35"/>
      <c r="RFQ935" s="34"/>
      <c r="RFX935" s="35"/>
      <c r="RFY935" s="34"/>
      <c r="RGF935" s="35"/>
      <c r="RGG935" s="34"/>
      <c r="RGN935" s="35"/>
      <c r="RGO935" s="34"/>
      <c r="RGV935" s="35"/>
      <c r="RGW935" s="34"/>
      <c r="RHD935" s="35"/>
      <c r="RHE935" s="34"/>
      <c r="RHL935" s="35"/>
      <c r="RHM935" s="34"/>
      <c r="RHT935" s="35"/>
      <c r="RHU935" s="34"/>
      <c r="RIB935" s="35"/>
      <c r="RIC935" s="34"/>
      <c r="RIJ935" s="35"/>
      <c r="RIK935" s="34"/>
      <c r="RIR935" s="35"/>
      <c r="RIS935" s="34"/>
      <c r="RIZ935" s="35"/>
      <c r="RJA935" s="34"/>
      <c r="RJH935" s="35"/>
      <c r="RJI935" s="34"/>
      <c r="RJP935" s="35"/>
      <c r="RJQ935" s="34"/>
      <c r="RJX935" s="35"/>
      <c r="RJY935" s="34"/>
      <c r="RKF935" s="35"/>
      <c r="RKG935" s="34"/>
      <c r="RKN935" s="35"/>
      <c r="RKO935" s="34"/>
      <c r="RKV935" s="35"/>
      <c r="RKW935" s="34"/>
      <c r="RLD935" s="35"/>
      <c r="RLE935" s="34"/>
      <c r="RLL935" s="35"/>
      <c r="RLM935" s="34"/>
      <c r="RLT935" s="35"/>
      <c r="RLU935" s="34"/>
      <c r="RMB935" s="35"/>
      <c r="RMC935" s="34"/>
      <c r="RMJ935" s="35"/>
      <c r="RMK935" s="34"/>
      <c r="RMR935" s="35"/>
      <c r="RMS935" s="34"/>
      <c r="RMZ935" s="35"/>
      <c r="RNA935" s="34"/>
      <c r="RNH935" s="35"/>
      <c r="RNI935" s="34"/>
      <c r="RNP935" s="35"/>
      <c r="RNQ935" s="34"/>
      <c r="RNX935" s="35"/>
      <c r="RNY935" s="34"/>
      <c r="ROF935" s="35"/>
      <c r="ROG935" s="34"/>
      <c r="RON935" s="35"/>
      <c r="ROO935" s="34"/>
      <c r="ROV935" s="35"/>
      <c r="ROW935" s="34"/>
      <c r="RPD935" s="35"/>
      <c r="RPE935" s="34"/>
      <c r="RPL935" s="35"/>
      <c r="RPM935" s="34"/>
      <c r="RPT935" s="35"/>
      <c r="RPU935" s="34"/>
      <c r="RQB935" s="35"/>
      <c r="RQC935" s="34"/>
      <c r="RQJ935" s="35"/>
      <c r="RQK935" s="34"/>
      <c r="RQR935" s="35"/>
      <c r="RQS935" s="34"/>
      <c r="RQZ935" s="35"/>
      <c r="RRA935" s="34"/>
      <c r="RRH935" s="35"/>
      <c r="RRI935" s="34"/>
      <c r="RRP935" s="35"/>
      <c r="RRQ935" s="34"/>
      <c r="RRX935" s="35"/>
      <c r="RRY935" s="34"/>
      <c r="RSF935" s="35"/>
      <c r="RSG935" s="34"/>
      <c r="RSN935" s="35"/>
      <c r="RSO935" s="34"/>
      <c r="RSV935" s="35"/>
      <c r="RSW935" s="34"/>
      <c r="RTD935" s="35"/>
      <c r="RTE935" s="34"/>
      <c r="RTL935" s="35"/>
      <c r="RTM935" s="34"/>
      <c r="RTT935" s="35"/>
      <c r="RTU935" s="34"/>
      <c r="RUB935" s="35"/>
      <c r="RUC935" s="34"/>
      <c r="RUJ935" s="35"/>
      <c r="RUK935" s="34"/>
      <c r="RUR935" s="35"/>
      <c r="RUS935" s="34"/>
      <c r="RUZ935" s="35"/>
      <c r="RVA935" s="34"/>
      <c r="RVH935" s="35"/>
      <c r="RVI935" s="34"/>
      <c r="RVP935" s="35"/>
      <c r="RVQ935" s="34"/>
      <c r="RVX935" s="35"/>
      <c r="RVY935" s="34"/>
      <c r="RWF935" s="35"/>
      <c r="RWG935" s="34"/>
      <c r="RWN935" s="35"/>
      <c r="RWO935" s="34"/>
      <c r="RWV935" s="35"/>
      <c r="RWW935" s="34"/>
      <c r="RXD935" s="35"/>
      <c r="RXE935" s="34"/>
      <c r="RXL935" s="35"/>
      <c r="RXM935" s="34"/>
      <c r="RXT935" s="35"/>
      <c r="RXU935" s="34"/>
      <c r="RYB935" s="35"/>
      <c r="RYC935" s="34"/>
      <c r="RYJ935" s="35"/>
      <c r="RYK935" s="34"/>
      <c r="RYR935" s="35"/>
      <c r="RYS935" s="34"/>
      <c r="RYZ935" s="35"/>
      <c r="RZA935" s="34"/>
      <c r="RZH935" s="35"/>
      <c r="RZI935" s="34"/>
      <c r="RZP935" s="35"/>
      <c r="RZQ935" s="34"/>
      <c r="RZX935" s="35"/>
      <c r="RZY935" s="34"/>
      <c r="SAF935" s="35"/>
      <c r="SAG935" s="34"/>
      <c r="SAN935" s="35"/>
      <c r="SAO935" s="34"/>
      <c r="SAV935" s="35"/>
      <c r="SAW935" s="34"/>
      <c r="SBD935" s="35"/>
      <c r="SBE935" s="34"/>
      <c r="SBL935" s="35"/>
      <c r="SBM935" s="34"/>
      <c r="SBT935" s="35"/>
      <c r="SBU935" s="34"/>
      <c r="SCB935" s="35"/>
      <c r="SCC935" s="34"/>
      <c r="SCJ935" s="35"/>
      <c r="SCK935" s="34"/>
      <c r="SCR935" s="35"/>
      <c r="SCS935" s="34"/>
      <c r="SCZ935" s="35"/>
      <c r="SDA935" s="34"/>
      <c r="SDH935" s="35"/>
      <c r="SDI935" s="34"/>
      <c r="SDP935" s="35"/>
      <c r="SDQ935" s="34"/>
      <c r="SDX935" s="35"/>
      <c r="SDY935" s="34"/>
      <c r="SEF935" s="35"/>
      <c r="SEG935" s="34"/>
      <c r="SEN935" s="35"/>
      <c r="SEO935" s="34"/>
      <c r="SEV935" s="35"/>
      <c r="SEW935" s="34"/>
      <c r="SFD935" s="35"/>
      <c r="SFE935" s="34"/>
      <c r="SFL935" s="35"/>
      <c r="SFM935" s="34"/>
      <c r="SFT935" s="35"/>
      <c r="SFU935" s="34"/>
      <c r="SGB935" s="35"/>
      <c r="SGC935" s="34"/>
      <c r="SGJ935" s="35"/>
      <c r="SGK935" s="34"/>
      <c r="SGR935" s="35"/>
      <c r="SGS935" s="34"/>
      <c r="SGZ935" s="35"/>
      <c r="SHA935" s="34"/>
      <c r="SHH935" s="35"/>
      <c r="SHI935" s="34"/>
      <c r="SHP935" s="35"/>
      <c r="SHQ935" s="34"/>
      <c r="SHX935" s="35"/>
      <c r="SHY935" s="34"/>
      <c r="SIF935" s="35"/>
      <c r="SIG935" s="34"/>
      <c r="SIN935" s="35"/>
      <c r="SIO935" s="34"/>
      <c r="SIV935" s="35"/>
      <c r="SIW935" s="34"/>
      <c r="SJD935" s="35"/>
      <c r="SJE935" s="34"/>
      <c r="SJL935" s="35"/>
      <c r="SJM935" s="34"/>
      <c r="SJT935" s="35"/>
      <c r="SJU935" s="34"/>
      <c r="SKB935" s="35"/>
      <c r="SKC935" s="34"/>
      <c r="SKJ935" s="35"/>
      <c r="SKK935" s="34"/>
      <c r="SKR935" s="35"/>
      <c r="SKS935" s="34"/>
      <c r="SKZ935" s="35"/>
      <c r="SLA935" s="34"/>
      <c r="SLH935" s="35"/>
      <c r="SLI935" s="34"/>
      <c r="SLP935" s="35"/>
      <c r="SLQ935" s="34"/>
      <c r="SLX935" s="35"/>
      <c r="SLY935" s="34"/>
      <c r="SMF935" s="35"/>
      <c r="SMG935" s="34"/>
      <c r="SMN935" s="35"/>
      <c r="SMO935" s="34"/>
      <c r="SMV935" s="35"/>
      <c r="SMW935" s="34"/>
      <c r="SND935" s="35"/>
      <c r="SNE935" s="34"/>
      <c r="SNL935" s="35"/>
      <c r="SNM935" s="34"/>
      <c r="SNT935" s="35"/>
      <c r="SNU935" s="34"/>
      <c r="SOB935" s="35"/>
      <c r="SOC935" s="34"/>
      <c r="SOJ935" s="35"/>
      <c r="SOK935" s="34"/>
      <c r="SOR935" s="35"/>
      <c r="SOS935" s="34"/>
      <c r="SOZ935" s="35"/>
      <c r="SPA935" s="34"/>
      <c r="SPH935" s="35"/>
      <c r="SPI935" s="34"/>
      <c r="SPP935" s="35"/>
      <c r="SPQ935" s="34"/>
      <c r="SPX935" s="35"/>
      <c r="SPY935" s="34"/>
      <c r="SQF935" s="35"/>
      <c r="SQG935" s="34"/>
      <c r="SQN935" s="35"/>
      <c r="SQO935" s="34"/>
      <c r="SQV935" s="35"/>
      <c r="SQW935" s="34"/>
      <c r="SRD935" s="35"/>
      <c r="SRE935" s="34"/>
      <c r="SRL935" s="35"/>
      <c r="SRM935" s="34"/>
      <c r="SRT935" s="35"/>
      <c r="SRU935" s="34"/>
      <c r="SSB935" s="35"/>
      <c r="SSC935" s="34"/>
      <c r="SSJ935" s="35"/>
      <c r="SSK935" s="34"/>
      <c r="SSR935" s="35"/>
      <c r="SSS935" s="34"/>
      <c r="SSZ935" s="35"/>
      <c r="STA935" s="34"/>
      <c r="STH935" s="35"/>
      <c r="STI935" s="34"/>
      <c r="STP935" s="35"/>
      <c r="STQ935" s="34"/>
      <c r="STX935" s="35"/>
      <c r="STY935" s="34"/>
      <c r="SUF935" s="35"/>
      <c r="SUG935" s="34"/>
      <c r="SUN935" s="35"/>
      <c r="SUO935" s="34"/>
      <c r="SUV935" s="35"/>
      <c r="SUW935" s="34"/>
      <c r="SVD935" s="35"/>
      <c r="SVE935" s="34"/>
      <c r="SVL935" s="35"/>
      <c r="SVM935" s="34"/>
      <c r="SVT935" s="35"/>
      <c r="SVU935" s="34"/>
      <c r="SWB935" s="35"/>
      <c r="SWC935" s="34"/>
      <c r="SWJ935" s="35"/>
      <c r="SWK935" s="34"/>
      <c r="SWR935" s="35"/>
      <c r="SWS935" s="34"/>
      <c r="SWZ935" s="35"/>
      <c r="SXA935" s="34"/>
      <c r="SXH935" s="35"/>
      <c r="SXI935" s="34"/>
      <c r="SXP935" s="35"/>
      <c r="SXQ935" s="34"/>
      <c r="SXX935" s="35"/>
      <c r="SXY935" s="34"/>
      <c r="SYF935" s="35"/>
      <c r="SYG935" s="34"/>
      <c r="SYN935" s="35"/>
      <c r="SYO935" s="34"/>
      <c r="SYV935" s="35"/>
      <c r="SYW935" s="34"/>
      <c r="SZD935" s="35"/>
      <c r="SZE935" s="34"/>
      <c r="SZL935" s="35"/>
      <c r="SZM935" s="34"/>
      <c r="SZT935" s="35"/>
      <c r="SZU935" s="34"/>
      <c r="TAB935" s="35"/>
      <c r="TAC935" s="34"/>
      <c r="TAJ935" s="35"/>
      <c r="TAK935" s="34"/>
      <c r="TAR935" s="35"/>
      <c r="TAS935" s="34"/>
      <c r="TAZ935" s="35"/>
      <c r="TBA935" s="34"/>
      <c r="TBH935" s="35"/>
      <c r="TBI935" s="34"/>
      <c r="TBP935" s="35"/>
      <c r="TBQ935" s="34"/>
      <c r="TBX935" s="35"/>
      <c r="TBY935" s="34"/>
      <c r="TCF935" s="35"/>
      <c r="TCG935" s="34"/>
      <c r="TCN935" s="35"/>
      <c r="TCO935" s="34"/>
      <c r="TCV935" s="35"/>
      <c r="TCW935" s="34"/>
      <c r="TDD935" s="35"/>
      <c r="TDE935" s="34"/>
      <c r="TDL935" s="35"/>
      <c r="TDM935" s="34"/>
      <c r="TDT935" s="35"/>
      <c r="TDU935" s="34"/>
      <c r="TEB935" s="35"/>
      <c r="TEC935" s="34"/>
      <c r="TEJ935" s="35"/>
      <c r="TEK935" s="34"/>
      <c r="TER935" s="35"/>
      <c r="TES935" s="34"/>
      <c r="TEZ935" s="35"/>
      <c r="TFA935" s="34"/>
      <c r="TFH935" s="35"/>
      <c r="TFI935" s="34"/>
      <c r="TFP935" s="35"/>
      <c r="TFQ935" s="34"/>
      <c r="TFX935" s="35"/>
      <c r="TFY935" s="34"/>
      <c r="TGF935" s="35"/>
      <c r="TGG935" s="34"/>
      <c r="TGN935" s="35"/>
      <c r="TGO935" s="34"/>
      <c r="TGV935" s="35"/>
      <c r="TGW935" s="34"/>
      <c r="THD935" s="35"/>
      <c r="THE935" s="34"/>
      <c r="THL935" s="35"/>
      <c r="THM935" s="34"/>
      <c r="THT935" s="35"/>
      <c r="THU935" s="34"/>
      <c r="TIB935" s="35"/>
      <c r="TIC935" s="34"/>
      <c r="TIJ935" s="35"/>
      <c r="TIK935" s="34"/>
      <c r="TIR935" s="35"/>
      <c r="TIS935" s="34"/>
      <c r="TIZ935" s="35"/>
      <c r="TJA935" s="34"/>
      <c r="TJH935" s="35"/>
      <c r="TJI935" s="34"/>
      <c r="TJP935" s="35"/>
      <c r="TJQ935" s="34"/>
      <c r="TJX935" s="35"/>
      <c r="TJY935" s="34"/>
      <c r="TKF935" s="35"/>
      <c r="TKG935" s="34"/>
      <c r="TKN935" s="35"/>
      <c r="TKO935" s="34"/>
      <c r="TKV935" s="35"/>
      <c r="TKW935" s="34"/>
      <c r="TLD935" s="35"/>
      <c r="TLE935" s="34"/>
      <c r="TLL935" s="35"/>
      <c r="TLM935" s="34"/>
      <c r="TLT935" s="35"/>
      <c r="TLU935" s="34"/>
      <c r="TMB935" s="35"/>
      <c r="TMC935" s="34"/>
      <c r="TMJ935" s="35"/>
      <c r="TMK935" s="34"/>
      <c r="TMR935" s="35"/>
      <c r="TMS935" s="34"/>
      <c r="TMZ935" s="35"/>
      <c r="TNA935" s="34"/>
      <c r="TNH935" s="35"/>
      <c r="TNI935" s="34"/>
      <c r="TNP935" s="35"/>
      <c r="TNQ935" s="34"/>
      <c r="TNX935" s="35"/>
      <c r="TNY935" s="34"/>
      <c r="TOF935" s="35"/>
      <c r="TOG935" s="34"/>
      <c r="TON935" s="35"/>
      <c r="TOO935" s="34"/>
      <c r="TOV935" s="35"/>
      <c r="TOW935" s="34"/>
      <c r="TPD935" s="35"/>
      <c r="TPE935" s="34"/>
      <c r="TPL935" s="35"/>
      <c r="TPM935" s="34"/>
      <c r="TPT935" s="35"/>
      <c r="TPU935" s="34"/>
      <c r="TQB935" s="35"/>
      <c r="TQC935" s="34"/>
      <c r="TQJ935" s="35"/>
      <c r="TQK935" s="34"/>
      <c r="TQR935" s="35"/>
      <c r="TQS935" s="34"/>
      <c r="TQZ935" s="35"/>
      <c r="TRA935" s="34"/>
      <c r="TRH935" s="35"/>
      <c r="TRI935" s="34"/>
      <c r="TRP935" s="35"/>
      <c r="TRQ935" s="34"/>
      <c r="TRX935" s="35"/>
      <c r="TRY935" s="34"/>
      <c r="TSF935" s="35"/>
      <c r="TSG935" s="34"/>
      <c r="TSN935" s="35"/>
      <c r="TSO935" s="34"/>
      <c r="TSV935" s="35"/>
      <c r="TSW935" s="34"/>
      <c r="TTD935" s="35"/>
      <c r="TTE935" s="34"/>
      <c r="TTL935" s="35"/>
      <c r="TTM935" s="34"/>
      <c r="TTT935" s="35"/>
      <c r="TTU935" s="34"/>
      <c r="TUB935" s="35"/>
      <c r="TUC935" s="34"/>
      <c r="TUJ935" s="35"/>
      <c r="TUK935" s="34"/>
      <c r="TUR935" s="35"/>
      <c r="TUS935" s="34"/>
      <c r="TUZ935" s="35"/>
      <c r="TVA935" s="34"/>
      <c r="TVH935" s="35"/>
      <c r="TVI935" s="34"/>
      <c r="TVP935" s="35"/>
      <c r="TVQ935" s="34"/>
      <c r="TVX935" s="35"/>
      <c r="TVY935" s="34"/>
      <c r="TWF935" s="35"/>
      <c r="TWG935" s="34"/>
      <c r="TWN935" s="35"/>
      <c r="TWO935" s="34"/>
      <c r="TWV935" s="35"/>
      <c r="TWW935" s="34"/>
      <c r="TXD935" s="35"/>
      <c r="TXE935" s="34"/>
      <c r="TXL935" s="35"/>
      <c r="TXM935" s="34"/>
      <c r="TXT935" s="35"/>
      <c r="TXU935" s="34"/>
      <c r="TYB935" s="35"/>
      <c r="TYC935" s="34"/>
      <c r="TYJ935" s="35"/>
      <c r="TYK935" s="34"/>
      <c r="TYR935" s="35"/>
      <c r="TYS935" s="34"/>
      <c r="TYZ935" s="35"/>
      <c r="TZA935" s="34"/>
      <c r="TZH935" s="35"/>
      <c r="TZI935" s="34"/>
      <c r="TZP935" s="35"/>
      <c r="TZQ935" s="34"/>
      <c r="TZX935" s="35"/>
      <c r="TZY935" s="34"/>
      <c r="UAF935" s="35"/>
      <c r="UAG935" s="34"/>
      <c r="UAN935" s="35"/>
      <c r="UAO935" s="34"/>
      <c r="UAV935" s="35"/>
      <c r="UAW935" s="34"/>
      <c r="UBD935" s="35"/>
      <c r="UBE935" s="34"/>
      <c r="UBL935" s="35"/>
      <c r="UBM935" s="34"/>
      <c r="UBT935" s="35"/>
      <c r="UBU935" s="34"/>
      <c r="UCB935" s="35"/>
      <c r="UCC935" s="34"/>
      <c r="UCJ935" s="35"/>
      <c r="UCK935" s="34"/>
      <c r="UCR935" s="35"/>
      <c r="UCS935" s="34"/>
      <c r="UCZ935" s="35"/>
      <c r="UDA935" s="34"/>
      <c r="UDH935" s="35"/>
      <c r="UDI935" s="34"/>
      <c r="UDP935" s="35"/>
      <c r="UDQ935" s="34"/>
      <c r="UDX935" s="35"/>
      <c r="UDY935" s="34"/>
      <c r="UEF935" s="35"/>
      <c r="UEG935" s="34"/>
      <c r="UEN935" s="35"/>
      <c r="UEO935" s="34"/>
      <c r="UEV935" s="35"/>
      <c r="UEW935" s="34"/>
      <c r="UFD935" s="35"/>
      <c r="UFE935" s="34"/>
      <c r="UFL935" s="35"/>
      <c r="UFM935" s="34"/>
      <c r="UFT935" s="35"/>
      <c r="UFU935" s="34"/>
      <c r="UGB935" s="35"/>
      <c r="UGC935" s="34"/>
      <c r="UGJ935" s="35"/>
      <c r="UGK935" s="34"/>
      <c r="UGR935" s="35"/>
      <c r="UGS935" s="34"/>
      <c r="UGZ935" s="35"/>
      <c r="UHA935" s="34"/>
      <c r="UHH935" s="35"/>
      <c r="UHI935" s="34"/>
      <c r="UHP935" s="35"/>
      <c r="UHQ935" s="34"/>
      <c r="UHX935" s="35"/>
      <c r="UHY935" s="34"/>
      <c r="UIF935" s="35"/>
      <c r="UIG935" s="34"/>
      <c r="UIN935" s="35"/>
      <c r="UIO935" s="34"/>
      <c r="UIV935" s="35"/>
      <c r="UIW935" s="34"/>
      <c r="UJD935" s="35"/>
      <c r="UJE935" s="34"/>
      <c r="UJL935" s="35"/>
      <c r="UJM935" s="34"/>
      <c r="UJT935" s="35"/>
      <c r="UJU935" s="34"/>
      <c r="UKB935" s="35"/>
      <c r="UKC935" s="34"/>
      <c r="UKJ935" s="35"/>
      <c r="UKK935" s="34"/>
      <c r="UKR935" s="35"/>
      <c r="UKS935" s="34"/>
      <c r="UKZ935" s="35"/>
      <c r="ULA935" s="34"/>
      <c r="ULH935" s="35"/>
      <c r="ULI935" s="34"/>
      <c r="ULP935" s="35"/>
      <c r="ULQ935" s="34"/>
      <c r="ULX935" s="35"/>
      <c r="ULY935" s="34"/>
      <c r="UMF935" s="35"/>
      <c r="UMG935" s="34"/>
      <c r="UMN935" s="35"/>
      <c r="UMO935" s="34"/>
      <c r="UMV935" s="35"/>
      <c r="UMW935" s="34"/>
      <c r="UND935" s="35"/>
      <c r="UNE935" s="34"/>
      <c r="UNL935" s="35"/>
      <c r="UNM935" s="34"/>
      <c r="UNT935" s="35"/>
      <c r="UNU935" s="34"/>
      <c r="UOB935" s="35"/>
      <c r="UOC935" s="34"/>
      <c r="UOJ935" s="35"/>
      <c r="UOK935" s="34"/>
      <c r="UOR935" s="35"/>
      <c r="UOS935" s="34"/>
      <c r="UOZ935" s="35"/>
      <c r="UPA935" s="34"/>
      <c r="UPH935" s="35"/>
      <c r="UPI935" s="34"/>
      <c r="UPP935" s="35"/>
      <c r="UPQ935" s="34"/>
      <c r="UPX935" s="35"/>
      <c r="UPY935" s="34"/>
      <c r="UQF935" s="35"/>
      <c r="UQG935" s="34"/>
      <c r="UQN935" s="35"/>
      <c r="UQO935" s="34"/>
      <c r="UQV935" s="35"/>
      <c r="UQW935" s="34"/>
      <c r="URD935" s="35"/>
      <c r="URE935" s="34"/>
      <c r="URL935" s="35"/>
      <c r="URM935" s="34"/>
      <c r="URT935" s="35"/>
      <c r="URU935" s="34"/>
      <c r="USB935" s="35"/>
      <c r="USC935" s="34"/>
      <c r="USJ935" s="35"/>
      <c r="USK935" s="34"/>
      <c r="USR935" s="35"/>
      <c r="USS935" s="34"/>
      <c r="USZ935" s="35"/>
      <c r="UTA935" s="34"/>
      <c r="UTH935" s="35"/>
      <c r="UTI935" s="34"/>
      <c r="UTP935" s="35"/>
      <c r="UTQ935" s="34"/>
      <c r="UTX935" s="35"/>
      <c r="UTY935" s="34"/>
      <c r="UUF935" s="35"/>
      <c r="UUG935" s="34"/>
      <c r="UUN935" s="35"/>
      <c r="UUO935" s="34"/>
      <c r="UUV935" s="35"/>
      <c r="UUW935" s="34"/>
      <c r="UVD935" s="35"/>
      <c r="UVE935" s="34"/>
      <c r="UVL935" s="35"/>
      <c r="UVM935" s="34"/>
      <c r="UVT935" s="35"/>
      <c r="UVU935" s="34"/>
      <c r="UWB935" s="35"/>
      <c r="UWC935" s="34"/>
      <c r="UWJ935" s="35"/>
      <c r="UWK935" s="34"/>
      <c r="UWR935" s="35"/>
      <c r="UWS935" s="34"/>
      <c r="UWZ935" s="35"/>
      <c r="UXA935" s="34"/>
      <c r="UXH935" s="35"/>
      <c r="UXI935" s="34"/>
      <c r="UXP935" s="35"/>
      <c r="UXQ935" s="34"/>
      <c r="UXX935" s="35"/>
      <c r="UXY935" s="34"/>
      <c r="UYF935" s="35"/>
      <c r="UYG935" s="34"/>
      <c r="UYN935" s="35"/>
      <c r="UYO935" s="34"/>
      <c r="UYV935" s="35"/>
      <c r="UYW935" s="34"/>
      <c r="UZD935" s="35"/>
      <c r="UZE935" s="34"/>
      <c r="UZL935" s="35"/>
      <c r="UZM935" s="34"/>
      <c r="UZT935" s="35"/>
      <c r="UZU935" s="34"/>
      <c r="VAB935" s="35"/>
      <c r="VAC935" s="34"/>
      <c r="VAJ935" s="35"/>
      <c r="VAK935" s="34"/>
      <c r="VAR935" s="35"/>
      <c r="VAS935" s="34"/>
      <c r="VAZ935" s="35"/>
      <c r="VBA935" s="34"/>
      <c r="VBH935" s="35"/>
      <c r="VBI935" s="34"/>
      <c r="VBP935" s="35"/>
      <c r="VBQ935" s="34"/>
      <c r="VBX935" s="35"/>
      <c r="VBY935" s="34"/>
      <c r="VCF935" s="35"/>
      <c r="VCG935" s="34"/>
      <c r="VCN935" s="35"/>
      <c r="VCO935" s="34"/>
      <c r="VCV935" s="35"/>
      <c r="VCW935" s="34"/>
      <c r="VDD935" s="35"/>
      <c r="VDE935" s="34"/>
      <c r="VDL935" s="35"/>
      <c r="VDM935" s="34"/>
      <c r="VDT935" s="35"/>
      <c r="VDU935" s="34"/>
      <c r="VEB935" s="35"/>
      <c r="VEC935" s="34"/>
      <c r="VEJ935" s="35"/>
      <c r="VEK935" s="34"/>
      <c r="VER935" s="35"/>
      <c r="VES935" s="34"/>
      <c r="VEZ935" s="35"/>
      <c r="VFA935" s="34"/>
      <c r="VFH935" s="35"/>
      <c r="VFI935" s="34"/>
      <c r="VFP935" s="35"/>
      <c r="VFQ935" s="34"/>
      <c r="VFX935" s="35"/>
      <c r="VFY935" s="34"/>
      <c r="VGF935" s="35"/>
      <c r="VGG935" s="34"/>
      <c r="VGN935" s="35"/>
      <c r="VGO935" s="34"/>
      <c r="VGV935" s="35"/>
      <c r="VGW935" s="34"/>
      <c r="VHD935" s="35"/>
      <c r="VHE935" s="34"/>
      <c r="VHL935" s="35"/>
      <c r="VHM935" s="34"/>
      <c r="VHT935" s="35"/>
      <c r="VHU935" s="34"/>
      <c r="VIB935" s="35"/>
      <c r="VIC935" s="34"/>
      <c r="VIJ935" s="35"/>
      <c r="VIK935" s="34"/>
      <c r="VIR935" s="35"/>
      <c r="VIS935" s="34"/>
      <c r="VIZ935" s="35"/>
      <c r="VJA935" s="34"/>
      <c r="VJH935" s="35"/>
      <c r="VJI935" s="34"/>
      <c r="VJP935" s="35"/>
      <c r="VJQ935" s="34"/>
      <c r="VJX935" s="35"/>
      <c r="VJY935" s="34"/>
      <c r="VKF935" s="35"/>
      <c r="VKG935" s="34"/>
      <c r="VKN935" s="35"/>
      <c r="VKO935" s="34"/>
      <c r="VKV935" s="35"/>
      <c r="VKW935" s="34"/>
      <c r="VLD935" s="35"/>
      <c r="VLE935" s="34"/>
      <c r="VLL935" s="35"/>
      <c r="VLM935" s="34"/>
      <c r="VLT935" s="35"/>
      <c r="VLU935" s="34"/>
      <c r="VMB935" s="35"/>
      <c r="VMC935" s="34"/>
      <c r="VMJ935" s="35"/>
      <c r="VMK935" s="34"/>
      <c r="VMR935" s="35"/>
      <c r="VMS935" s="34"/>
      <c r="VMZ935" s="35"/>
      <c r="VNA935" s="34"/>
      <c r="VNH935" s="35"/>
      <c r="VNI935" s="34"/>
      <c r="VNP935" s="35"/>
      <c r="VNQ935" s="34"/>
      <c r="VNX935" s="35"/>
      <c r="VNY935" s="34"/>
      <c r="VOF935" s="35"/>
      <c r="VOG935" s="34"/>
      <c r="VON935" s="35"/>
      <c r="VOO935" s="34"/>
      <c r="VOV935" s="35"/>
      <c r="VOW935" s="34"/>
      <c r="VPD935" s="35"/>
      <c r="VPE935" s="34"/>
      <c r="VPL935" s="35"/>
      <c r="VPM935" s="34"/>
      <c r="VPT935" s="35"/>
      <c r="VPU935" s="34"/>
      <c r="VQB935" s="35"/>
      <c r="VQC935" s="34"/>
      <c r="VQJ935" s="35"/>
      <c r="VQK935" s="34"/>
      <c r="VQR935" s="35"/>
      <c r="VQS935" s="34"/>
      <c r="VQZ935" s="35"/>
      <c r="VRA935" s="34"/>
      <c r="VRH935" s="35"/>
      <c r="VRI935" s="34"/>
      <c r="VRP935" s="35"/>
      <c r="VRQ935" s="34"/>
      <c r="VRX935" s="35"/>
      <c r="VRY935" s="34"/>
      <c r="VSF935" s="35"/>
      <c r="VSG935" s="34"/>
      <c r="VSN935" s="35"/>
      <c r="VSO935" s="34"/>
      <c r="VSV935" s="35"/>
      <c r="VSW935" s="34"/>
      <c r="VTD935" s="35"/>
      <c r="VTE935" s="34"/>
      <c r="VTL935" s="35"/>
      <c r="VTM935" s="34"/>
      <c r="VTT935" s="35"/>
      <c r="VTU935" s="34"/>
      <c r="VUB935" s="35"/>
      <c r="VUC935" s="34"/>
      <c r="VUJ935" s="35"/>
      <c r="VUK935" s="34"/>
      <c r="VUR935" s="35"/>
      <c r="VUS935" s="34"/>
      <c r="VUZ935" s="35"/>
      <c r="VVA935" s="34"/>
      <c r="VVH935" s="35"/>
      <c r="VVI935" s="34"/>
      <c r="VVP935" s="35"/>
      <c r="VVQ935" s="34"/>
      <c r="VVX935" s="35"/>
      <c r="VVY935" s="34"/>
      <c r="VWF935" s="35"/>
      <c r="VWG935" s="34"/>
      <c r="VWN935" s="35"/>
      <c r="VWO935" s="34"/>
      <c r="VWV935" s="35"/>
      <c r="VWW935" s="34"/>
      <c r="VXD935" s="35"/>
      <c r="VXE935" s="34"/>
      <c r="VXL935" s="35"/>
      <c r="VXM935" s="34"/>
      <c r="VXT935" s="35"/>
      <c r="VXU935" s="34"/>
      <c r="VYB935" s="35"/>
      <c r="VYC935" s="34"/>
      <c r="VYJ935" s="35"/>
      <c r="VYK935" s="34"/>
      <c r="VYR935" s="35"/>
      <c r="VYS935" s="34"/>
      <c r="VYZ935" s="35"/>
      <c r="VZA935" s="34"/>
      <c r="VZH935" s="35"/>
      <c r="VZI935" s="34"/>
      <c r="VZP935" s="35"/>
      <c r="VZQ935" s="34"/>
      <c r="VZX935" s="35"/>
      <c r="VZY935" s="34"/>
      <c r="WAF935" s="35"/>
      <c r="WAG935" s="34"/>
      <c r="WAN935" s="35"/>
      <c r="WAO935" s="34"/>
      <c r="WAV935" s="35"/>
      <c r="WAW935" s="34"/>
      <c r="WBD935" s="35"/>
      <c r="WBE935" s="34"/>
      <c r="WBL935" s="35"/>
      <c r="WBM935" s="34"/>
      <c r="WBT935" s="35"/>
      <c r="WBU935" s="34"/>
      <c r="WCB935" s="35"/>
      <c r="WCC935" s="34"/>
      <c r="WCJ935" s="35"/>
      <c r="WCK935" s="34"/>
      <c r="WCR935" s="35"/>
      <c r="WCS935" s="34"/>
      <c r="WCZ935" s="35"/>
      <c r="WDA935" s="34"/>
      <c r="WDH935" s="35"/>
      <c r="WDI935" s="34"/>
      <c r="WDP935" s="35"/>
      <c r="WDQ935" s="34"/>
      <c r="WDX935" s="35"/>
      <c r="WDY935" s="34"/>
      <c r="WEF935" s="35"/>
      <c r="WEG935" s="34"/>
      <c r="WEN935" s="35"/>
      <c r="WEO935" s="34"/>
      <c r="WEV935" s="35"/>
      <c r="WEW935" s="34"/>
      <c r="WFD935" s="35"/>
      <c r="WFE935" s="34"/>
      <c r="WFL935" s="35"/>
      <c r="WFM935" s="34"/>
      <c r="WFT935" s="35"/>
      <c r="WFU935" s="34"/>
      <c r="WGB935" s="35"/>
      <c r="WGC935" s="34"/>
      <c r="WGJ935" s="35"/>
      <c r="WGK935" s="34"/>
      <c r="WGR935" s="35"/>
      <c r="WGS935" s="34"/>
      <c r="WGZ935" s="35"/>
      <c r="WHA935" s="34"/>
      <c r="WHH935" s="35"/>
      <c r="WHI935" s="34"/>
      <c r="WHP935" s="35"/>
      <c r="WHQ935" s="34"/>
      <c r="WHX935" s="35"/>
      <c r="WHY935" s="34"/>
      <c r="WIF935" s="35"/>
      <c r="WIG935" s="34"/>
      <c r="WIN935" s="35"/>
      <c r="WIO935" s="34"/>
      <c r="WIV935" s="35"/>
      <c r="WIW935" s="34"/>
      <c r="WJD935" s="35"/>
      <c r="WJE935" s="34"/>
      <c r="WJL935" s="35"/>
      <c r="WJM935" s="34"/>
      <c r="WJT935" s="35"/>
      <c r="WJU935" s="34"/>
      <c r="WKB935" s="35"/>
      <c r="WKC935" s="34"/>
      <c r="WKJ935" s="35"/>
      <c r="WKK935" s="34"/>
      <c r="WKR935" s="35"/>
      <c r="WKS935" s="34"/>
      <c r="WKZ935" s="35"/>
      <c r="WLA935" s="34"/>
      <c r="WLH935" s="35"/>
      <c r="WLI935" s="34"/>
      <c r="WLP935" s="35"/>
      <c r="WLQ935" s="34"/>
      <c r="WLX935" s="35"/>
      <c r="WLY935" s="34"/>
      <c r="WMF935" s="35"/>
      <c r="WMG935" s="34"/>
      <c r="WMN935" s="35"/>
      <c r="WMO935" s="34"/>
      <c r="WMV935" s="35"/>
      <c r="WMW935" s="34"/>
      <c r="WND935" s="35"/>
      <c r="WNE935" s="34"/>
      <c r="WNL935" s="35"/>
      <c r="WNM935" s="34"/>
      <c r="WNT935" s="35"/>
      <c r="WNU935" s="34"/>
      <c r="WOB935" s="35"/>
      <c r="WOC935" s="34"/>
      <c r="WOJ935" s="35"/>
      <c r="WOK935" s="34"/>
      <c r="WOR935" s="35"/>
      <c r="WOS935" s="34"/>
      <c r="WOZ935" s="35"/>
      <c r="WPA935" s="34"/>
      <c r="WPH935" s="35"/>
      <c r="WPI935" s="34"/>
      <c r="WPP935" s="35"/>
      <c r="WPQ935" s="34"/>
      <c r="WPX935" s="35"/>
      <c r="WPY935" s="34"/>
      <c r="WQF935" s="35"/>
      <c r="WQG935" s="34"/>
      <c r="WQN935" s="35"/>
      <c r="WQO935" s="34"/>
      <c r="WQV935" s="35"/>
      <c r="WQW935" s="34"/>
      <c r="WRD935" s="35"/>
      <c r="WRE935" s="34"/>
      <c r="WRL935" s="35"/>
      <c r="WRM935" s="34"/>
      <c r="WRT935" s="35"/>
      <c r="WRU935" s="34"/>
      <c r="WSB935" s="35"/>
      <c r="WSC935" s="34"/>
      <c r="WSJ935" s="35"/>
      <c r="WSK935" s="34"/>
      <c r="WSR935" s="35"/>
      <c r="WSS935" s="34"/>
      <c r="WSZ935" s="35"/>
      <c r="WTA935" s="34"/>
      <c r="WTH935" s="35"/>
      <c r="WTI935" s="34"/>
      <c r="WTP935" s="35"/>
      <c r="WTQ935" s="34"/>
      <c r="WTX935" s="35"/>
      <c r="WTY935" s="34"/>
      <c r="WUF935" s="35"/>
      <c r="WUG935" s="34"/>
      <c r="WUN935" s="35"/>
      <c r="WUO935" s="34"/>
      <c r="WUV935" s="35"/>
      <c r="WUW935" s="34"/>
      <c r="WVD935" s="35"/>
      <c r="WVE935" s="34"/>
      <c r="WVL935" s="35"/>
      <c r="WVM935" s="34"/>
      <c r="WVT935" s="35"/>
      <c r="WVU935" s="34"/>
      <c r="WWB935" s="35"/>
      <c r="WWC935" s="34"/>
      <c r="WWJ935" s="35"/>
      <c r="WWK935" s="34"/>
      <c r="WWR935" s="35"/>
      <c r="WWS935" s="34"/>
      <c r="WWZ935" s="35"/>
      <c r="WXA935" s="34"/>
      <c r="WXH935" s="35"/>
      <c r="WXI935" s="34"/>
      <c r="WXP935" s="35"/>
      <c r="WXQ935" s="34"/>
      <c r="WXX935" s="35"/>
      <c r="WXY935" s="34"/>
      <c r="WYF935" s="35"/>
      <c r="WYG935" s="34"/>
      <c r="WYN935" s="35"/>
      <c r="WYO935" s="34"/>
      <c r="WYV935" s="35"/>
      <c r="WYW935" s="34"/>
      <c r="WZD935" s="35"/>
      <c r="WZE935" s="34"/>
      <c r="WZL935" s="35"/>
      <c r="WZM935" s="34"/>
      <c r="WZT935" s="35"/>
      <c r="WZU935" s="34"/>
      <c r="XAB935" s="35"/>
      <c r="XAC935" s="34"/>
      <c r="XAJ935" s="35"/>
      <c r="XAK935" s="34"/>
      <c r="XAR935" s="35"/>
      <c r="XAS935" s="34"/>
      <c r="XAZ935" s="35"/>
      <c r="XBA935" s="34"/>
      <c r="XBH935" s="35"/>
      <c r="XBI935" s="34"/>
      <c r="XBP935" s="35"/>
      <c r="XBQ935" s="34"/>
      <c r="XBX935" s="35"/>
      <c r="XBY935" s="34"/>
      <c r="XCF935" s="35"/>
      <c r="XCG935" s="34"/>
      <c r="XCN935" s="35"/>
      <c r="XCO935" s="34"/>
      <c r="XCV935" s="35"/>
      <c r="XCW935" s="34"/>
      <c r="XDD935" s="35"/>
      <c r="XDE935" s="34"/>
      <c r="XDL935" s="35"/>
      <c r="XDM935" s="34"/>
      <c r="XDT935" s="35"/>
      <c r="XDU935" s="34"/>
      <c r="XEB935" s="35"/>
      <c r="XEC935" s="34"/>
      <c r="XEJ935" s="35"/>
      <c r="XEK935" s="34"/>
      <c r="XER935" s="35"/>
      <c r="XES935" s="34"/>
      <c r="XEZ935" s="35"/>
      <c r="XFA935" s="34"/>
    </row>
    <row r="936" spans="1:1021 1028:2045 2052:3069 3076:4093 4100:5117 5124:6141 6148:7165 7172:8189 8196:9213 9220:10237 10244:11261 11268:12285 12292:13309 13316:14333 14340:15357 15364:16381" x14ac:dyDescent="0.25">
      <c r="A936" t="s">
        <v>21</v>
      </c>
      <c r="B936" t="s">
        <v>177</v>
      </c>
      <c r="C936">
        <v>566</v>
      </c>
      <c r="D936">
        <v>566</v>
      </c>
      <c r="E936" s="35">
        <v>1</v>
      </c>
      <c r="F936" s="34">
        <v>1E-156</v>
      </c>
      <c r="G936">
        <v>98.15</v>
      </c>
      <c r="H936">
        <v>1659</v>
      </c>
      <c r="I936" t="str">
        <f>HYPERLINK("https://www.ncbi.nlm.nih.gov/nucleotide/MN824024.1?report=genbank&amp;log$=nucltop&amp;blast_rank=34&amp;RID=XE5J84ZU013","MN824024.1")</f>
        <v>MN824024.1</v>
      </c>
      <c r="L936" s="35"/>
      <c r="M936" s="34"/>
      <c r="T936" s="35"/>
      <c r="U936" s="34"/>
      <c r="AB936" s="35"/>
      <c r="AC936" s="34"/>
      <c r="AJ936" s="35"/>
      <c r="AK936" s="34"/>
      <c r="AR936" s="35"/>
      <c r="AS936" s="34"/>
      <c r="AZ936" s="35"/>
      <c r="BA936" s="34"/>
      <c r="BH936" s="35"/>
      <c r="BI936" s="34"/>
      <c r="BP936" s="35"/>
      <c r="BQ936" s="34"/>
      <c r="BX936" s="35"/>
      <c r="BY936" s="34"/>
      <c r="CF936" s="35"/>
      <c r="CG936" s="34"/>
      <c r="CN936" s="35"/>
      <c r="CO936" s="34"/>
      <c r="CV936" s="35"/>
      <c r="CW936" s="34"/>
      <c r="DD936" s="35"/>
      <c r="DE936" s="34"/>
      <c r="DL936" s="35"/>
      <c r="DM936" s="34"/>
      <c r="DT936" s="35"/>
      <c r="DU936" s="34"/>
      <c r="EB936" s="35"/>
      <c r="EC936" s="34"/>
      <c r="EJ936" s="35"/>
      <c r="EK936" s="34"/>
      <c r="ER936" s="35"/>
      <c r="ES936" s="34"/>
      <c r="EZ936" s="35"/>
      <c r="FA936" s="34"/>
      <c r="FH936" s="35"/>
      <c r="FI936" s="34"/>
      <c r="FP936" s="35"/>
      <c r="FQ936" s="34"/>
      <c r="FX936" s="35"/>
      <c r="FY936" s="34"/>
      <c r="GF936" s="35"/>
      <c r="GG936" s="34"/>
      <c r="GN936" s="35"/>
      <c r="GO936" s="34"/>
      <c r="GV936" s="35"/>
      <c r="GW936" s="34"/>
      <c r="HD936" s="35"/>
      <c r="HE936" s="34"/>
      <c r="HL936" s="35"/>
      <c r="HM936" s="34"/>
      <c r="HT936" s="35"/>
      <c r="HU936" s="34"/>
      <c r="IB936" s="35"/>
      <c r="IC936" s="34"/>
      <c r="IJ936" s="35"/>
      <c r="IK936" s="34"/>
      <c r="IR936" s="35"/>
      <c r="IS936" s="34"/>
      <c r="IZ936" s="35"/>
      <c r="JA936" s="34"/>
      <c r="JH936" s="35"/>
      <c r="JI936" s="34"/>
      <c r="JP936" s="35"/>
      <c r="JQ936" s="34"/>
      <c r="JX936" s="35"/>
      <c r="JY936" s="34"/>
      <c r="KF936" s="35"/>
      <c r="KG936" s="34"/>
      <c r="KN936" s="35"/>
      <c r="KO936" s="34"/>
      <c r="KV936" s="35"/>
      <c r="KW936" s="34"/>
      <c r="LD936" s="35"/>
      <c r="LE936" s="34"/>
      <c r="LL936" s="35"/>
      <c r="LM936" s="34"/>
      <c r="LT936" s="35"/>
      <c r="LU936" s="34"/>
      <c r="MB936" s="35"/>
      <c r="MC936" s="34"/>
      <c r="MJ936" s="35"/>
      <c r="MK936" s="34"/>
      <c r="MR936" s="35"/>
      <c r="MS936" s="34"/>
      <c r="MZ936" s="35"/>
      <c r="NA936" s="34"/>
      <c r="NH936" s="35"/>
      <c r="NI936" s="34"/>
      <c r="NP936" s="35"/>
      <c r="NQ936" s="34"/>
      <c r="NX936" s="35"/>
      <c r="NY936" s="34"/>
      <c r="OF936" s="35"/>
      <c r="OG936" s="34"/>
      <c r="ON936" s="35"/>
      <c r="OO936" s="34"/>
      <c r="OV936" s="35"/>
      <c r="OW936" s="34"/>
      <c r="PD936" s="35"/>
      <c r="PE936" s="34"/>
      <c r="PL936" s="35"/>
      <c r="PM936" s="34"/>
      <c r="PT936" s="35"/>
      <c r="PU936" s="34"/>
      <c r="QB936" s="35"/>
      <c r="QC936" s="34"/>
      <c r="QJ936" s="35"/>
      <c r="QK936" s="34"/>
      <c r="QR936" s="35"/>
      <c r="QS936" s="34"/>
      <c r="QZ936" s="35"/>
      <c r="RA936" s="34"/>
      <c r="RH936" s="35"/>
      <c r="RI936" s="34"/>
      <c r="RP936" s="35"/>
      <c r="RQ936" s="34"/>
      <c r="RX936" s="35"/>
      <c r="RY936" s="34"/>
      <c r="SF936" s="35"/>
      <c r="SG936" s="34"/>
      <c r="SN936" s="35"/>
      <c r="SO936" s="34"/>
      <c r="SV936" s="35"/>
      <c r="SW936" s="34"/>
      <c r="TD936" s="35"/>
      <c r="TE936" s="34"/>
      <c r="TL936" s="35"/>
      <c r="TM936" s="34"/>
      <c r="TT936" s="35"/>
      <c r="TU936" s="34"/>
      <c r="UB936" s="35"/>
      <c r="UC936" s="34"/>
      <c r="UJ936" s="35"/>
      <c r="UK936" s="34"/>
      <c r="UR936" s="35"/>
      <c r="US936" s="34"/>
      <c r="UZ936" s="35"/>
      <c r="VA936" s="34"/>
      <c r="VH936" s="35"/>
      <c r="VI936" s="34"/>
      <c r="VP936" s="35"/>
      <c r="VQ936" s="34"/>
      <c r="VX936" s="35"/>
      <c r="VY936" s="34"/>
      <c r="WF936" s="35"/>
      <c r="WG936" s="34"/>
      <c r="WN936" s="35"/>
      <c r="WO936" s="34"/>
      <c r="WV936" s="35"/>
      <c r="WW936" s="34"/>
      <c r="XD936" s="35"/>
      <c r="XE936" s="34"/>
      <c r="XL936" s="35"/>
      <c r="XM936" s="34"/>
      <c r="XT936" s="35"/>
      <c r="XU936" s="34"/>
      <c r="YB936" s="35"/>
      <c r="YC936" s="34"/>
      <c r="YJ936" s="35"/>
      <c r="YK936" s="34"/>
      <c r="YR936" s="35"/>
      <c r="YS936" s="34"/>
      <c r="YZ936" s="35"/>
      <c r="ZA936" s="34"/>
      <c r="ZH936" s="35"/>
      <c r="ZI936" s="34"/>
      <c r="ZP936" s="35"/>
      <c r="ZQ936" s="34"/>
      <c r="ZX936" s="35"/>
      <c r="ZY936" s="34"/>
      <c r="AAF936" s="35"/>
      <c r="AAG936" s="34"/>
      <c r="AAN936" s="35"/>
      <c r="AAO936" s="34"/>
      <c r="AAV936" s="35"/>
      <c r="AAW936" s="34"/>
      <c r="ABD936" s="35"/>
      <c r="ABE936" s="34"/>
      <c r="ABL936" s="35"/>
      <c r="ABM936" s="34"/>
      <c r="ABT936" s="35"/>
      <c r="ABU936" s="34"/>
      <c r="ACB936" s="35"/>
      <c r="ACC936" s="34"/>
      <c r="ACJ936" s="35"/>
      <c r="ACK936" s="34"/>
      <c r="ACR936" s="35"/>
      <c r="ACS936" s="34"/>
      <c r="ACZ936" s="35"/>
      <c r="ADA936" s="34"/>
      <c r="ADH936" s="35"/>
      <c r="ADI936" s="34"/>
      <c r="ADP936" s="35"/>
      <c r="ADQ936" s="34"/>
      <c r="ADX936" s="35"/>
      <c r="ADY936" s="34"/>
      <c r="AEF936" s="35"/>
      <c r="AEG936" s="34"/>
      <c r="AEN936" s="35"/>
      <c r="AEO936" s="34"/>
      <c r="AEV936" s="35"/>
      <c r="AEW936" s="34"/>
      <c r="AFD936" s="35"/>
      <c r="AFE936" s="34"/>
      <c r="AFL936" s="35"/>
      <c r="AFM936" s="34"/>
      <c r="AFT936" s="35"/>
      <c r="AFU936" s="34"/>
      <c r="AGB936" s="35"/>
      <c r="AGC936" s="34"/>
      <c r="AGJ936" s="35"/>
      <c r="AGK936" s="34"/>
      <c r="AGR936" s="35"/>
      <c r="AGS936" s="34"/>
      <c r="AGZ936" s="35"/>
      <c r="AHA936" s="34"/>
      <c r="AHH936" s="35"/>
      <c r="AHI936" s="34"/>
      <c r="AHP936" s="35"/>
      <c r="AHQ936" s="34"/>
      <c r="AHX936" s="35"/>
      <c r="AHY936" s="34"/>
      <c r="AIF936" s="35"/>
      <c r="AIG936" s="34"/>
      <c r="AIN936" s="35"/>
      <c r="AIO936" s="34"/>
      <c r="AIV936" s="35"/>
      <c r="AIW936" s="34"/>
      <c r="AJD936" s="35"/>
      <c r="AJE936" s="34"/>
      <c r="AJL936" s="35"/>
      <c r="AJM936" s="34"/>
      <c r="AJT936" s="35"/>
      <c r="AJU936" s="34"/>
      <c r="AKB936" s="35"/>
      <c r="AKC936" s="34"/>
      <c r="AKJ936" s="35"/>
      <c r="AKK936" s="34"/>
      <c r="AKR936" s="35"/>
      <c r="AKS936" s="34"/>
      <c r="AKZ936" s="35"/>
      <c r="ALA936" s="34"/>
      <c r="ALH936" s="35"/>
      <c r="ALI936" s="34"/>
      <c r="ALP936" s="35"/>
      <c r="ALQ936" s="34"/>
      <c r="ALX936" s="35"/>
      <c r="ALY936" s="34"/>
      <c r="AMF936" s="35"/>
      <c r="AMG936" s="34"/>
      <c r="AMN936" s="35"/>
      <c r="AMO936" s="34"/>
      <c r="AMV936" s="35"/>
      <c r="AMW936" s="34"/>
      <c r="AND936" s="35"/>
      <c r="ANE936" s="34"/>
      <c r="ANL936" s="35"/>
      <c r="ANM936" s="34"/>
      <c r="ANT936" s="35"/>
      <c r="ANU936" s="34"/>
      <c r="AOB936" s="35"/>
      <c r="AOC936" s="34"/>
      <c r="AOJ936" s="35"/>
      <c r="AOK936" s="34"/>
      <c r="AOR936" s="35"/>
      <c r="AOS936" s="34"/>
      <c r="AOZ936" s="35"/>
      <c r="APA936" s="34"/>
      <c r="APH936" s="35"/>
      <c r="API936" s="34"/>
      <c r="APP936" s="35"/>
      <c r="APQ936" s="34"/>
      <c r="APX936" s="35"/>
      <c r="APY936" s="34"/>
      <c r="AQF936" s="35"/>
      <c r="AQG936" s="34"/>
      <c r="AQN936" s="35"/>
      <c r="AQO936" s="34"/>
      <c r="AQV936" s="35"/>
      <c r="AQW936" s="34"/>
      <c r="ARD936" s="35"/>
      <c r="ARE936" s="34"/>
      <c r="ARL936" s="35"/>
      <c r="ARM936" s="34"/>
      <c r="ART936" s="35"/>
      <c r="ARU936" s="34"/>
      <c r="ASB936" s="35"/>
      <c r="ASC936" s="34"/>
      <c r="ASJ936" s="35"/>
      <c r="ASK936" s="34"/>
      <c r="ASR936" s="35"/>
      <c r="ASS936" s="34"/>
      <c r="ASZ936" s="35"/>
      <c r="ATA936" s="34"/>
      <c r="ATH936" s="35"/>
      <c r="ATI936" s="34"/>
      <c r="ATP936" s="35"/>
      <c r="ATQ936" s="34"/>
      <c r="ATX936" s="35"/>
      <c r="ATY936" s="34"/>
      <c r="AUF936" s="35"/>
      <c r="AUG936" s="34"/>
      <c r="AUN936" s="35"/>
      <c r="AUO936" s="34"/>
      <c r="AUV936" s="35"/>
      <c r="AUW936" s="34"/>
      <c r="AVD936" s="35"/>
      <c r="AVE936" s="34"/>
      <c r="AVL936" s="35"/>
      <c r="AVM936" s="34"/>
      <c r="AVT936" s="35"/>
      <c r="AVU936" s="34"/>
      <c r="AWB936" s="35"/>
      <c r="AWC936" s="34"/>
      <c r="AWJ936" s="35"/>
      <c r="AWK936" s="34"/>
      <c r="AWR936" s="35"/>
      <c r="AWS936" s="34"/>
      <c r="AWZ936" s="35"/>
      <c r="AXA936" s="34"/>
      <c r="AXH936" s="35"/>
      <c r="AXI936" s="34"/>
      <c r="AXP936" s="35"/>
      <c r="AXQ936" s="34"/>
      <c r="AXX936" s="35"/>
      <c r="AXY936" s="34"/>
      <c r="AYF936" s="35"/>
      <c r="AYG936" s="34"/>
      <c r="AYN936" s="35"/>
      <c r="AYO936" s="34"/>
      <c r="AYV936" s="35"/>
      <c r="AYW936" s="34"/>
      <c r="AZD936" s="35"/>
      <c r="AZE936" s="34"/>
      <c r="AZL936" s="35"/>
      <c r="AZM936" s="34"/>
      <c r="AZT936" s="35"/>
      <c r="AZU936" s="34"/>
      <c r="BAB936" s="35"/>
      <c r="BAC936" s="34"/>
      <c r="BAJ936" s="35"/>
      <c r="BAK936" s="34"/>
      <c r="BAR936" s="35"/>
      <c r="BAS936" s="34"/>
      <c r="BAZ936" s="35"/>
      <c r="BBA936" s="34"/>
      <c r="BBH936" s="35"/>
      <c r="BBI936" s="34"/>
      <c r="BBP936" s="35"/>
      <c r="BBQ936" s="34"/>
      <c r="BBX936" s="35"/>
      <c r="BBY936" s="34"/>
      <c r="BCF936" s="35"/>
      <c r="BCG936" s="34"/>
      <c r="BCN936" s="35"/>
      <c r="BCO936" s="34"/>
      <c r="BCV936" s="35"/>
      <c r="BCW936" s="34"/>
      <c r="BDD936" s="35"/>
      <c r="BDE936" s="34"/>
      <c r="BDL936" s="35"/>
      <c r="BDM936" s="34"/>
      <c r="BDT936" s="35"/>
      <c r="BDU936" s="34"/>
      <c r="BEB936" s="35"/>
      <c r="BEC936" s="34"/>
      <c r="BEJ936" s="35"/>
      <c r="BEK936" s="34"/>
      <c r="BER936" s="35"/>
      <c r="BES936" s="34"/>
      <c r="BEZ936" s="35"/>
      <c r="BFA936" s="34"/>
      <c r="BFH936" s="35"/>
      <c r="BFI936" s="34"/>
      <c r="BFP936" s="35"/>
      <c r="BFQ936" s="34"/>
      <c r="BFX936" s="35"/>
      <c r="BFY936" s="34"/>
      <c r="BGF936" s="35"/>
      <c r="BGG936" s="34"/>
      <c r="BGN936" s="35"/>
      <c r="BGO936" s="34"/>
      <c r="BGV936" s="35"/>
      <c r="BGW936" s="34"/>
      <c r="BHD936" s="35"/>
      <c r="BHE936" s="34"/>
      <c r="BHL936" s="35"/>
      <c r="BHM936" s="34"/>
      <c r="BHT936" s="35"/>
      <c r="BHU936" s="34"/>
      <c r="BIB936" s="35"/>
      <c r="BIC936" s="34"/>
      <c r="BIJ936" s="35"/>
      <c r="BIK936" s="34"/>
      <c r="BIR936" s="35"/>
      <c r="BIS936" s="34"/>
      <c r="BIZ936" s="35"/>
      <c r="BJA936" s="34"/>
      <c r="BJH936" s="35"/>
      <c r="BJI936" s="34"/>
      <c r="BJP936" s="35"/>
      <c r="BJQ936" s="34"/>
      <c r="BJX936" s="35"/>
      <c r="BJY936" s="34"/>
      <c r="BKF936" s="35"/>
      <c r="BKG936" s="34"/>
      <c r="BKN936" s="35"/>
      <c r="BKO936" s="34"/>
      <c r="BKV936" s="35"/>
      <c r="BKW936" s="34"/>
      <c r="BLD936" s="35"/>
      <c r="BLE936" s="34"/>
      <c r="BLL936" s="35"/>
      <c r="BLM936" s="34"/>
      <c r="BLT936" s="35"/>
      <c r="BLU936" s="34"/>
      <c r="BMB936" s="35"/>
      <c r="BMC936" s="34"/>
      <c r="BMJ936" s="35"/>
      <c r="BMK936" s="34"/>
      <c r="BMR936" s="35"/>
      <c r="BMS936" s="34"/>
      <c r="BMZ936" s="35"/>
      <c r="BNA936" s="34"/>
      <c r="BNH936" s="35"/>
      <c r="BNI936" s="34"/>
      <c r="BNP936" s="35"/>
      <c r="BNQ936" s="34"/>
      <c r="BNX936" s="35"/>
      <c r="BNY936" s="34"/>
      <c r="BOF936" s="35"/>
      <c r="BOG936" s="34"/>
      <c r="BON936" s="35"/>
      <c r="BOO936" s="34"/>
      <c r="BOV936" s="35"/>
      <c r="BOW936" s="34"/>
      <c r="BPD936" s="35"/>
      <c r="BPE936" s="34"/>
      <c r="BPL936" s="35"/>
      <c r="BPM936" s="34"/>
      <c r="BPT936" s="35"/>
      <c r="BPU936" s="34"/>
      <c r="BQB936" s="35"/>
      <c r="BQC936" s="34"/>
      <c r="BQJ936" s="35"/>
      <c r="BQK936" s="34"/>
      <c r="BQR936" s="35"/>
      <c r="BQS936" s="34"/>
      <c r="BQZ936" s="35"/>
      <c r="BRA936" s="34"/>
      <c r="BRH936" s="35"/>
      <c r="BRI936" s="34"/>
      <c r="BRP936" s="35"/>
      <c r="BRQ936" s="34"/>
      <c r="BRX936" s="35"/>
      <c r="BRY936" s="34"/>
      <c r="BSF936" s="35"/>
      <c r="BSG936" s="34"/>
      <c r="BSN936" s="35"/>
      <c r="BSO936" s="34"/>
      <c r="BSV936" s="35"/>
      <c r="BSW936" s="34"/>
      <c r="BTD936" s="35"/>
      <c r="BTE936" s="34"/>
      <c r="BTL936" s="35"/>
      <c r="BTM936" s="34"/>
      <c r="BTT936" s="35"/>
      <c r="BTU936" s="34"/>
      <c r="BUB936" s="35"/>
      <c r="BUC936" s="34"/>
      <c r="BUJ936" s="35"/>
      <c r="BUK936" s="34"/>
      <c r="BUR936" s="35"/>
      <c r="BUS936" s="34"/>
      <c r="BUZ936" s="35"/>
      <c r="BVA936" s="34"/>
      <c r="BVH936" s="35"/>
      <c r="BVI936" s="34"/>
      <c r="BVP936" s="35"/>
      <c r="BVQ936" s="34"/>
      <c r="BVX936" s="35"/>
      <c r="BVY936" s="34"/>
      <c r="BWF936" s="35"/>
      <c r="BWG936" s="34"/>
      <c r="BWN936" s="35"/>
      <c r="BWO936" s="34"/>
      <c r="BWV936" s="35"/>
      <c r="BWW936" s="34"/>
      <c r="BXD936" s="35"/>
      <c r="BXE936" s="34"/>
      <c r="BXL936" s="35"/>
      <c r="BXM936" s="34"/>
      <c r="BXT936" s="35"/>
      <c r="BXU936" s="34"/>
      <c r="BYB936" s="35"/>
      <c r="BYC936" s="34"/>
      <c r="BYJ936" s="35"/>
      <c r="BYK936" s="34"/>
      <c r="BYR936" s="35"/>
      <c r="BYS936" s="34"/>
      <c r="BYZ936" s="35"/>
      <c r="BZA936" s="34"/>
      <c r="BZH936" s="35"/>
      <c r="BZI936" s="34"/>
      <c r="BZP936" s="35"/>
      <c r="BZQ936" s="34"/>
      <c r="BZX936" s="35"/>
      <c r="BZY936" s="34"/>
      <c r="CAF936" s="35"/>
      <c r="CAG936" s="34"/>
      <c r="CAN936" s="35"/>
      <c r="CAO936" s="34"/>
      <c r="CAV936" s="35"/>
      <c r="CAW936" s="34"/>
      <c r="CBD936" s="35"/>
      <c r="CBE936" s="34"/>
      <c r="CBL936" s="35"/>
      <c r="CBM936" s="34"/>
      <c r="CBT936" s="35"/>
      <c r="CBU936" s="34"/>
      <c r="CCB936" s="35"/>
      <c r="CCC936" s="34"/>
      <c r="CCJ936" s="35"/>
      <c r="CCK936" s="34"/>
      <c r="CCR936" s="35"/>
      <c r="CCS936" s="34"/>
      <c r="CCZ936" s="35"/>
      <c r="CDA936" s="34"/>
      <c r="CDH936" s="35"/>
      <c r="CDI936" s="34"/>
      <c r="CDP936" s="35"/>
      <c r="CDQ936" s="34"/>
      <c r="CDX936" s="35"/>
      <c r="CDY936" s="34"/>
      <c r="CEF936" s="35"/>
      <c r="CEG936" s="34"/>
      <c r="CEN936" s="35"/>
      <c r="CEO936" s="34"/>
      <c r="CEV936" s="35"/>
      <c r="CEW936" s="34"/>
      <c r="CFD936" s="35"/>
      <c r="CFE936" s="34"/>
      <c r="CFL936" s="35"/>
      <c r="CFM936" s="34"/>
      <c r="CFT936" s="35"/>
      <c r="CFU936" s="34"/>
      <c r="CGB936" s="35"/>
      <c r="CGC936" s="34"/>
      <c r="CGJ936" s="35"/>
      <c r="CGK936" s="34"/>
      <c r="CGR936" s="35"/>
      <c r="CGS936" s="34"/>
      <c r="CGZ936" s="35"/>
      <c r="CHA936" s="34"/>
      <c r="CHH936" s="35"/>
      <c r="CHI936" s="34"/>
      <c r="CHP936" s="35"/>
      <c r="CHQ936" s="34"/>
      <c r="CHX936" s="35"/>
      <c r="CHY936" s="34"/>
      <c r="CIF936" s="35"/>
      <c r="CIG936" s="34"/>
      <c r="CIN936" s="35"/>
      <c r="CIO936" s="34"/>
      <c r="CIV936" s="35"/>
      <c r="CIW936" s="34"/>
      <c r="CJD936" s="35"/>
      <c r="CJE936" s="34"/>
      <c r="CJL936" s="35"/>
      <c r="CJM936" s="34"/>
      <c r="CJT936" s="35"/>
      <c r="CJU936" s="34"/>
      <c r="CKB936" s="35"/>
      <c r="CKC936" s="34"/>
      <c r="CKJ936" s="35"/>
      <c r="CKK936" s="34"/>
      <c r="CKR936" s="35"/>
      <c r="CKS936" s="34"/>
      <c r="CKZ936" s="35"/>
      <c r="CLA936" s="34"/>
      <c r="CLH936" s="35"/>
      <c r="CLI936" s="34"/>
      <c r="CLP936" s="35"/>
      <c r="CLQ936" s="34"/>
      <c r="CLX936" s="35"/>
      <c r="CLY936" s="34"/>
      <c r="CMF936" s="35"/>
      <c r="CMG936" s="34"/>
      <c r="CMN936" s="35"/>
      <c r="CMO936" s="34"/>
      <c r="CMV936" s="35"/>
      <c r="CMW936" s="34"/>
      <c r="CND936" s="35"/>
      <c r="CNE936" s="34"/>
      <c r="CNL936" s="35"/>
      <c r="CNM936" s="34"/>
      <c r="CNT936" s="35"/>
      <c r="CNU936" s="34"/>
      <c r="COB936" s="35"/>
      <c r="COC936" s="34"/>
      <c r="COJ936" s="35"/>
      <c r="COK936" s="34"/>
      <c r="COR936" s="35"/>
      <c r="COS936" s="34"/>
      <c r="COZ936" s="35"/>
      <c r="CPA936" s="34"/>
      <c r="CPH936" s="35"/>
      <c r="CPI936" s="34"/>
      <c r="CPP936" s="35"/>
      <c r="CPQ936" s="34"/>
      <c r="CPX936" s="35"/>
      <c r="CPY936" s="34"/>
      <c r="CQF936" s="35"/>
      <c r="CQG936" s="34"/>
      <c r="CQN936" s="35"/>
      <c r="CQO936" s="34"/>
      <c r="CQV936" s="35"/>
      <c r="CQW936" s="34"/>
      <c r="CRD936" s="35"/>
      <c r="CRE936" s="34"/>
      <c r="CRL936" s="35"/>
      <c r="CRM936" s="34"/>
      <c r="CRT936" s="35"/>
      <c r="CRU936" s="34"/>
      <c r="CSB936" s="35"/>
      <c r="CSC936" s="34"/>
      <c r="CSJ936" s="35"/>
      <c r="CSK936" s="34"/>
      <c r="CSR936" s="35"/>
      <c r="CSS936" s="34"/>
      <c r="CSZ936" s="35"/>
      <c r="CTA936" s="34"/>
      <c r="CTH936" s="35"/>
      <c r="CTI936" s="34"/>
      <c r="CTP936" s="35"/>
      <c r="CTQ936" s="34"/>
      <c r="CTX936" s="35"/>
      <c r="CTY936" s="34"/>
      <c r="CUF936" s="35"/>
      <c r="CUG936" s="34"/>
      <c r="CUN936" s="35"/>
      <c r="CUO936" s="34"/>
      <c r="CUV936" s="35"/>
      <c r="CUW936" s="34"/>
      <c r="CVD936" s="35"/>
      <c r="CVE936" s="34"/>
      <c r="CVL936" s="35"/>
      <c r="CVM936" s="34"/>
      <c r="CVT936" s="35"/>
      <c r="CVU936" s="34"/>
      <c r="CWB936" s="35"/>
      <c r="CWC936" s="34"/>
      <c r="CWJ936" s="35"/>
      <c r="CWK936" s="34"/>
      <c r="CWR936" s="35"/>
      <c r="CWS936" s="34"/>
      <c r="CWZ936" s="35"/>
      <c r="CXA936" s="34"/>
      <c r="CXH936" s="35"/>
      <c r="CXI936" s="34"/>
      <c r="CXP936" s="35"/>
      <c r="CXQ936" s="34"/>
      <c r="CXX936" s="35"/>
      <c r="CXY936" s="34"/>
      <c r="CYF936" s="35"/>
      <c r="CYG936" s="34"/>
      <c r="CYN936" s="35"/>
      <c r="CYO936" s="34"/>
      <c r="CYV936" s="35"/>
      <c r="CYW936" s="34"/>
      <c r="CZD936" s="35"/>
      <c r="CZE936" s="34"/>
      <c r="CZL936" s="35"/>
      <c r="CZM936" s="34"/>
      <c r="CZT936" s="35"/>
      <c r="CZU936" s="34"/>
      <c r="DAB936" s="35"/>
      <c r="DAC936" s="34"/>
      <c r="DAJ936" s="35"/>
      <c r="DAK936" s="34"/>
      <c r="DAR936" s="35"/>
      <c r="DAS936" s="34"/>
      <c r="DAZ936" s="35"/>
      <c r="DBA936" s="34"/>
      <c r="DBH936" s="35"/>
      <c r="DBI936" s="34"/>
      <c r="DBP936" s="35"/>
      <c r="DBQ936" s="34"/>
      <c r="DBX936" s="35"/>
      <c r="DBY936" s="34"/>
      <c r="DCF936" s="35"/>
      <c r="DCG936" s="34"/>
      <c r="DCN936" s="35"/>
      <c r="DCO936" s="34"/>
      <c r="DCV936" s="35"/>
      <c r="DCW936" s="34"/>
      <c r="DDD936" s="35"/>
      <c r="DDE936" s="34"/>
      <c r="DDL936" s="35"/>
      <c r="DDM936" s="34"/>
      <c r="DDT936" s="35"/>
      <c r="DDU936" s="34"/>
      <c r="DEB936" s="35"/>
      <c r="DEC936" s="34"/>
      <c r="DEJ936" s="35"/>
      <c r="DEK936" s="34"/>
      <c r="DER936" s="35"/>
      <c r="DES936" s="34"/>
      <c r="DEZ936" s="35"/>
      <c r="DFA936" s="34"/>
      <c r="DFH936" s="35"/>
      <c r="DFI936" s="34"/>
      <c r="DFP936" s="35"/>
      <c r="DFQ936" s="34"/>
      <c r="DFX936" s="35"/>
      <c r="DFY936" s="34"/>
      <c r="DGF936" s="35"/>
      <c r="DGG936" s="34"/>
      <c r="DGN936" s="35"/>
      <c r="DGO936" s="34"/>
      <c r="DGV936" s="35"/>
      <c r="DGW936" s="34"/>
      <c r="DHD936" s="35"/>
      <c r="DHE936" s="34"/>
      <c r="DHL936" s="35"/>
      <c r="DHM936" s="34"/>
      <c r="DHT936" s="35"/>
      <c r="DHU936" s="34"/>
      <c r="DIB936" s="35"/>
      <c r="DIC936" s="34"/>
      <c r="DIJ936" s="35"/>
      <c r="DIK936" s="34"/>
      <c r="DIR936" s="35"/>
      <c r="DIS936" s="34"/>
      <c r="DIZ936" s="35"/>
      <c r="DJA936" s="34"/>
      <c r="DJH936" s="35"/>
      <c r="DJI936" s="34"/>
      <c r="DJP936" s="35"/>
      <c r="DJQ936" s="34"/>
      <c r="DJX936" s="35"/>
      <c r="DJY936" s="34"/>
      <c r="DKF936" s="35"/>
      <c r="DKG936" s="34"/>
      <c r="DKN936" s="35"/>
      <c r="DKO936" s="34"/>
      <c r="DKV936" s="35"/>
      <c r="DKW936" s="34"/>
      <c r="DLD936" s="35"/>
      <c r="DLE936" s="34"/>
      <c r="DLL936" s="35"/>
      <c r="DLM936" s="34"/>
      <c r="DLT936" s="35"/>
      <c r="DLU936" s="34"/>
      <c r="DMB936" s="35"/>
      <c r="DMC936" s="34"/>
      <c r="DMJ936" s="35"/>
      <c r="DMK936" s="34"/>
      <c r="DMR936" s="35"/>
      <c r="DMS936" s="34"/>
      <c r="DMZ936" s="35"/>
      <c r="DNA936" s="34"/>
      <c r="DNH936" s="35"/>
      <c r="DNI936" s="34"/>
      <c r="DNP936" s="35"/>
      <c r="DNQ936" s="34"/>
      <c r="DNX936" s="35"/>
      <c r="DNY936" s="34"/>
      <c r="DOF936" s="35"/>
      <c r="DOG936" s="34"/>
      <c r="DON936" s="35"/>
      <c r="DOO936" s="34"/>
      <c r="DOV936" s="35"/>
      <c r="DOW936" s="34"/>
      <c r="DPD936" s="35"/>
      <c r="DPE936" s="34"/>
      <c r="DPL936" s="35"/>
      <c r="DPM936" s="34"/>
      <c r="DPT936" s="35"/>
      <c r="DPU936" s="34"/>
      <c r="DQB936" s="35"/>
      <c r="DQC936" s="34"/>
      <c r="DQJ936" s="35"/>
      <c r="DQK936" s="34"/>
      <c r="DQR936" s="35"/>
      <c r="DQS936" s="34"/>
      <c r="DQZ936" s="35"/>
      <c r="DRA936" s="34"/>
      <c r="DRH936" s="35"/>
      <c r="DRI936" s="34"/>
      <c r="DRP936" s="35"/>
      <c r="DRQ936" s="34"/>
      <c r="DRX936" s="35"/>
      <c r="DRY936" s="34"/>
      <c r="DSF936" s="35"/>
      <c r="DSG936" s="34"/>
      <c r="DSN936" s="35"/>
      <c r="DSO936" s="34"/>
      <c r="DSV936" s="35"/>
      <c r="DSW936" s="34"/>
      <c r="DTD936" s="35"/>
      <c r="DTE936" s="34"/>
      <c r="DTL936" s="35"/>
      <c r="DTM936" s="34"/>
      <c r="DTT936" s="35"/>
      <c r="DTU936" s="34"/>
      <c r="DUB936" s="35"/>
      <c r="DUC936" s="34"/>
      <c r="DUJ936" s="35"/>
      <c r="DUK936" s="34"/>
      <c r="DUR936" s="35"/>
      <c r="DUS936" s="34"/>
      <c r="DUZ936" s="35"/>
      <c r="DVA936" s="34"/>
      <c r="DVH936" s="35"/>
      <c r="DVI936" s="34"/>
      <c r="DVP936" s="35"/>
      <c r="DVQ936" s="34"/>
      <c r="DVX936" s="35"/>
      <c r="DVY936" s="34"/>
      <c r="DWF936" s="35"/>
      <c r="DWG936" s="34"/>
      <c r="DWN936" s="35"/>
      <c r="DWO936" s="34"/>
      <c r="DWV936" s="35"/>
      <c r="DWW936" s="34"/>
      <c r="DXD936" s="35"/>
      <c r="DXE936" s="34"/>
      <c r="DXL936" s="35"/>
      <c r="DXM936" s="34"/>
      <c r="DXT936" s="35"/>
      <c r="DXU936" s="34"/>
      <c r="DYB936" s="35"/>
      <c r="DYC936" s="34"/>
      <c r="DYJ936" s="35"/>
      <c r="DYK936" s="34"/>
      <c r="DYR936" s="35"/>
      <c r="DYS936" s="34"/>
      <c r="DYZ936" s="35"/>
      <c r="DZA936" s="34"/>
      <c r="DZH936" s="35"/>
      <c r="DZI936" s="34"/>
      <c r="DZP936" s="35"/>
      <c r="DZQ936" s="34"/>
      <c r="DZX936" s="35"/>
      <c r="DZY936" s="34"/>
      <c r="EAF936" s="35"/>
      <c r="EAG936" s="34"/>
      <c r="EAN936" s="35"/>
      <c r="EAO936" s="34"/>
      <c r="EAV936" s="35"/>
      <c r="EAW936" s="34"/>
      <c r="EBD936" s="35"/>
      <c r="EBE936" s="34"/>
      <c r="EBL936" s="35"/>
      <c r="EBM936" s="34"/>
      <c r="EBT936" s="35"/>
      <c r="EBU936" s="34"/>
      <c r="ECB936" s="35"/>
      <c r="ECC936" s="34"/>
      <c r="ECJ936" s="35"/>
      <c r="ECK936" s="34"/>
      <c r="ECR936" s="35"/>
      <c r="ECS936" s="34"/>
      <c r="ECZ936" s="35"/>
      <c r="EDA936" s="34"/>
      <c r="EDH936" s="35"/>
      <c r="EDI936" s="34"/>
      <c r="EDP936" s="35"/>
      <c r="EDQ936" s="34"/>
      <c r="EDX936" s="35"/>
      <c r="EDY936" s="34"/>
      <c r="EEF936" s="35"/>
      <c r="EEG936" s="34"/>
      <c r="EEN936" s="35"/>
      <c r="EEO936" s="34"/>
      <c r="EEV936" s="35"/>
      <c r="EEW936" s="34"/>
      <c r="EFD936" s="35"/>
      <c r="EFE936" s="34"/>
      <c r="EFL936" s="35"/>
      <c r="EFM936" s="34"/>
      <c r="EFT936" s="35"/>
      <c r="EFU936" s="34"/>
      <c r="EGB936" s="35"/>
      <c r="EGC936" s="34"/>
      <c r="EGJ936" s="35"/>
      <c r="EGK936" s="34"/>
      <c r="EGR936" s="35"/>
      <c r="EGS936" s="34"/>
      <c r="EGZ936" s="35"/>
      <c r="EHA936" s="34"/>
      <c r="EHH936" s="35"/>
      <c r="EHI936" s="34"/>
      <c r="EHP936" s="35"/>
      <c r="EHQ936" s="34"/>
      <c r="EHX936" s="35"/>
      <c r="EHY936" s="34"/>
      <c r="EIF936" s="35"/>
      <c r="EIG936" s="34"/>
      <c r="EIN936" s="35"/>
      <c r="EIO936" s="34"/>
      <c r="EIV936" s="35"/>
      <c r="EIW936" s="34"/>
      <c r="EJD936" s="35"/>
      <c r="EJE936" s="34"/>
      <c r="EJL936" s="35"/>
      <c r="EJM936" s="34"/>
      <c r="EJT936" s="35"/>
      <c r="EJU936" s="34"/>
      <c r="EKB936" s="35"/>
      <c r="EKC936" s="34"/>
      <c r="EKJ936" s="35"/>
      <c r="EKK936" s="34"/>
      <c r="EKR936" s="35"/>
      <c r="EKS936" s="34"/>
      <c r="EKZ936" s="35"/>
      <c r="ELA936" s="34"/>
      <c r="ELH936" s="35"/>
      <c r="ELI936" s="34"/>
      <c r="ELP936" s="35"/>
      <c r="ELQ936" s="34"/>
      <c r="ELX936" s="35"/>
      <c r="ELY936" s="34"/>
      <c r="EMF936" s="35"/>
      <c r="EMG936" s="34"/>
      <c r="EMN936" s="35"/>
      <c r="EMO936" s="34"/>
      <c r="EMV936" s="35"/>
      <c r="EMW936" s="34"/>
      <c r="END936" s="35"/>
      <c r="ENE936" s="34"/>
      <c r="ENL936" s="35"/>
      <c r="ENM936" s="34"/>
      <c r="ENT936" s="35"/>
      <c r="ENU936" s="34"/>
      <c r="EOB936" s="35"/>
      <c r="EOC936" s="34"/>
      <c r="EOJ936" s="35"/>
      <c r="EOK936" s="34"/>
      <c r="EOR936" s="35"/>
      <c r="EOS936" s="34"/>
      <c r="EOZ936" s="35"/>
      <c r="EPA936" s="34"/>
      <c r="EPH936" s="35"/>
      <c r="EPI936" s="34"/>
      <c r="EPP936" s="35"/>
      <c r="EPQ936" s="34"/>
      <c r="EPX936" s="35"/>
      <c r="EPY936" s="34"/>
      <c r="EQF936" s="35"/>
      <c r="EQG936" s="34"/>
      <c r="EQN936" s="35"/>
      <c r="EQO936" s="34"/>
      <c r="EQV936" s="35"/>
      <c r="EQW936" s="34"/>
      <c r="ERD936" s="35"/>
      <c r="ERE936" s="34"/>
      <c r="ERL936" s="35"/>
      <c r="ERM936" s="34"/>
      <c r="ERT936" s="35"/>
      <c r="ERU936" s="34"/>
      <c r="ESB936" s="35"/>
      <c r="ESC936" s="34"/>
      <c r="ESJ936" s="35"/>
      <c r="ESK936" s="34"/>
      <c r="ESR936" s="35"/>
      <c r="ESS936" s="34"/>
      <c r="ESZ936" s="35"/>
      <c r="ETA936" s="34"/>
      <c r="ETH936" s="35"/>
      <c r="ETI936" s="34"/>
      <c r="ETP936" s="35"/>
      <c r="ETQ936" s="34"/>
      <c r="ETX936" s="35"/>
      <c r="ETY936" s="34"/>
      <c r="EUF936" s="35"/>
      <c r="EUG936" s="34"/>
      <c r="EUN936" s="35"/>
      <c r="EUO936" s="34"/>
      <c r="EUV936" s="35"/>
      <c r="EUW936" s="34"/>
      <c r="EVD936" s="35"/>
      <c r="EVE936" s="34"/>
      <c r="EVL936" s="35"/>
      <c r="EVM936" s="34"/>
      <c r="EVT936" s="35"/>
      <c r="EVU936" s="34"/>
      <c r="EWB936" s="35"/>
      <c r="EWC936" s="34"/>
      <c r="EWJ936" s="35"/>
      <c r="EWK936" s="34"/>
      <c r="EWR936" s="35"/>
      <c r="EWS936" s="34"/>
      <c r="EWZ936" s="35"/>
      <c r="EXA936" s="34"/>
      <c r="EXH936" s="35"/>
      <c r="EXI936" s="34"/>
      <c r="EXP936" s="35"/>
      <c r="EXQ936" s="34"/>
      <c r="EXX936" s="35"/>
      <c r="EXY936" s="34"/>
      <c r="EYF936" s="35"/>
      <c r="EYG936" s="34"/>
      <c r="EYN936" s="35"/>
      <c r="EYO936" s="34"/>
      <c r="EYV936" s="35"/>
      <c r="EYW936" s="34"/>
      <c r="EZD936" s="35"/>
      <c r="EZE936" s="34"/>
      <c r="EZL936" s="35"/>
      <c r="EZM936" s="34"/>
      <c r="EZT936" s="35"/>
      <c r="EZU936" s="34"/>
      <c r="FAB936" s="35"/>
      <c r="FAC936" s="34"/>
      <c r="FAJ936" s="35"/>
      <c r="FAK936" s="34"/>
      <c r="FAR936" s="35"/>
      <c r="FAS936" s="34"/>
      <c r="FAZ936" s="35"/>
      <c r="FBA936" s="34"/>
      <c r="FBH936" s="35"/>
      <c r="FBI936" s="34"/>
      <c r="FBP936" s="35"/>
      <c r="FBQ936" s="34"/>
      <c r="FBX936" s="35"/>
      <c r="FBY936" s="34"/>
      <c r="FCF936" s="35"/>
      <c r="FCG936" s="34"/>
      <c r="FCN936" s="35"/>
      <c r="FCO936" s="34"/>
      <c r="FCV936" s="35"/>
      <c r="FCW936" s="34"/>
      <c r="FDD936" s="35"/>
      <c r="FDE936" s="34"/>
      <c r="FDL936" s="35"/>
      <c r="FDM936" s="34"/>
      <c r="FDT936" s="35"/>
      <c r="FDU936" s="34"/>
      <c r="FEB936" s="35"/>
      <c r="FEC936" s="34"/>
      <c r="FEJ936" s="35"/>
      <c r="FEK936" s="34"/>
      <c r="FER936" s="35"/>
      <c r="FES936" s="34"/>
      <c r="FEZ936" s="35"/>
      <c r="FFA936" s="34"/>
      <c r="FFH936" s="35"/>
      <c r="FFI936" s="34"/>
      <c r="FFP936" s="35"/>
      <c r="FFQ936" s="34"/>
      <c r="FFX936" s="35"/>
      <c r="FFY936" s="34"/>
      <c r="FGF936" s="35"/>
      <c r="FGG936" s="34"/>
      <c r="FGN936" s="35"/>
      <c r="FGO936" s="34"/>
      <c r="FGV936" s="35"/>
      <c r="FGW936" s="34"/>
      <c r="FHD936" s="35"/>
      <c r="FHE936" s="34"/>
      <c r="FHL936" s="35"/>
      <c r="FHM936" s="34"/>
      <c r="FHT936" s="35"/>
      <c r="FHU936" s="34"/>
      <c r="FIB936" s="35"/>
      <c r="FIC936" s="34"/>
      <c r="FIJ936" s="35"/>
      <c r="FIK936" s="34"/>
      <c r="FIR936" s="35"/>
      <c r="FIS936" s="34"/>
      <c r="FIZ936" s="35"/>
      <c r="FJA936" s="34"/>
      <c r="FJH936" s="35"/>
      <c r="FJI936" s="34"/>
      <c r="FJP936" s="35"/>
      <c r="FJQ936" s="34"/>
      <c r="FJX936" s="35"/>
      <c r="FJY936" s="34"/>
      <c r="FKF936" s="35"/>
      <c r="FKG936" s="34"/>
      <c r="FKN936" s="35"/>
      <c r="FKO936" s="34"/>
      <c r="FKV936" s="35"/>
      <c r="FKW936" s="34"/>
      <c r="FLD936" s="35"/>
      <c r="FLE936" s="34"/>
      <c r="FLL936" s="35"/>
      <c r="FLM936" s="34"/>
      <c r="FLT936" s="35"/>
      <c r="FLU936" s="34"/>
      <c r="FMB936" s="35"/>
      <c r="FMC936" s="34"/>
      <c r="FMJ936" s="35"/>
      <c r="FMK936" s="34"/>
      <c r="FMR936" s="35"/>
      <c r="FMS936" s="34"/>
      <c r="FMZ936" s="35"/>
      <c r="FNA936" s="34"/>
      <c r="FNH936" s="35"/>
      <c r="FNI936" s="34"/>
      <c r="FNP936" s="35"/>
      <c r="FNQ936" s="34"/>
      <c r="FNX936" s="35"/>
      <c r="FNY936" s="34"/>
      <c r="FOF936" s="35"/>
      <c r="FOG936" s="34"/>
      <c r="FON936" s="35"/>
      <c r="FOO936" s="34"/>
      <c r="FOV936" s="35"/>
      <c r="FOW936" s="34"/>
      <c r="FPD936" s="35"/>
      <c r="FPE936" s="34"/>
      <c r="FPL936" s="35"/>
      <c r="FPM936" s="34"/>
      <c r="FPT936" s="35"/>
      <c r="FPU936" s="34"/>
      <c r="FQB936" s="35"/>
      <c r="FQC936" s="34"/>
      <c r="FQJ936" s="35"/>
      <c r="FQK936" s="34"/>
      <c r="FQR936" s="35"/>
      <c r="FQS936" s="34"/>
      <c r="FQZ936" s="35"/>
      <c r="FRA936" s="34"/>
      <c r="FRH936" s="35"/>
      <c r="FRI936" s="34"/>
      <c r="FRP936" s="35"/>
      <c r="FRQ936" s="34"/>
      <c r="FRX936" s="35"/>
      <c r="FRY936" s="34"/>
      <c r="FSF936" s="35"/>
      <c r="FSG936" s="34"/>
      <c r="FSN936" s="35"/>
      <c r="FSO936" s="34"/>
      <c r="FSV936" s="35"/>
      <c r="FSW936" s="34"/>
      <c r="FTD936" s="35"/>
      <c r="FTE936" s="34"/>
      <c r="FTL936" s="35"/>
      <c r="FTM936" s="34"/>
      <c r="FTT936" s="35"/>
      <c r="FTU936" s="34"/>
      <c r="FUB936" s="35"/>
      <c r="FUC936" s="34"/>
      <c r="FUJ936" s="35"/>
      <c r="FUK936" s="34"/>
      <c r="FUR936" s="35"/>
      <c r="FUS936" s="34"/>
      <c r="FUZ936" s="35"/>
      <c r="FVA936" s="34"/>
      <c r="FVH936" s="35"/>
      <c r="FVI936" s="34"/>
      <c r="FVP936" s="35"/>
      <c r="FVQ936" s="34"/>
      <c r="FVX936" s="35"/>
      <c r="FVY936" s="34"/>
      <c r="FWF936" s="35"/>
      <c r="FWG936" s="34"/>
      <c r="FWN936" s="35"/>
      <c r="FWO936" s="34"/>
      <c r="FWV936" s="35"/>
      <c r="FWW936" s="34"/>
      <c r="FXD936" s="35"/>
      <c r="FXE936" s="34"/>
      <c r="FXL936" s="35"/>
      <c r="FXM936" s="34"/>
      <c r="FXT936" s="35"/>
      <c r="FXU936" s="34"/>
      <c r="FYB936" s="35"/>
      <c r="FYC936" s="34"/>
      <c r="FYJ936" s="35"/>
      <c r="FYK936" s="34"/>
      <c r="FYR936" s="35"/>
      <c r="FYS936" s="34"/>
      <c r="FYZ936" s="35"/>
      <c r="FZA936" s="34"/>
      <c r="FZH936" s="35"/>
      <c r="FZI936" s="34"/>
      <c r="FZP936" s="35"/>
      <c r="FZQ936" s="34"/>
      <c r="FZX936" s="35"/>
      <c r="FZY936" s="34"/>
      <c r="GAF936" s="35"/>
      <c r="GAG936" s="34"/>
      <c r="GAN936" s="35"/>
      <c r="GAO936" s="34"/>
      <c r="GAV936" s="35"/>
      <c r="GAW936" s="34"/>
      <c r="GBD936" s="35"/>
      <c r="GBE936" s="34"/>
      <c r="GBL936" s="35"/>
      <c r="GBM936" s="34"/>
      <c r="GBT936" s="35"/>
      <c r="GBU936" s="34"/>
      <c r="GCB936" s="35"/>
      <c r="GCC936" s="34"/>
      <c r="GCJ936" s="35"/>
      <c r="GCK936" s="34"/>
      <c r="GCR936" s="35"/>
      <c r="GCS936" s="34"/>
      <c r="GCZ936" s="35"/>
      <c r="GDA936" s="34"/>
      <c r="GDH936" s="35"/>
      <c r="GDI936" s="34"/>
      <c r="GDP936" s="35"/>
      <c r="GDQ936" s="34"/>
      <c r="GDX936" s="35"/>
      <c r="GDY936" s="34"/>
      <c r="GEF936" s="35"/>
      <c r="GEG936" s="34"/>
      <c r="GEN936" s="35"/>
      <c r="GEO936" s="34"/>
      <c r="GEV936" s="35"/>
      <c r="GEW936" s="34"/>
      <c r="GFD936" s="35"/>
      <c r="GFE936" s="34"/>
      <c r="GFL936" s="35"/>
      <c r="GFM936" s="34"/>
      <c r="GFT936" s="35"/>
      <c r="GFU936" s="34"/>
      <c r="GGB936" s="35"/>
      <c r="GGC936" s="34"/>
      <c r="GGJ936" s="35"/>
      <c r="GGK936" s="34"/>
      <c r="GGR936" s="35"/>
      <c r="GGS936" s="34"/>
      <c r="GGZ936" s="35"/>
      <c r="GHA936" s="34"/>
      <c r="GHH936" s="35"/>
      <c r="GHI936" s="34"/>
      <c r="GHP936" s="35"/>
      <c r="GHQ936" s="34"/>
      <c r="GHX936" s="35"/>
      <c r="GHY936" s="34"/>
      <c r="GIF936" s="35"/>
      <c r="GIG936" s="34"/>
      <c r="GIN936" s="35"/>
      <c r="GIO936" s="34"/>
      <c r="GIV936" s="35"/>
      <c r="GIW936" s="34"/>
      <c r="GJD936" s="35"/>
      <c r="GJE936" s="34"/>
      <c r="GJL936" s="35"/>
      <c r="GJM936" s="34"/>
      <c r="GJT936" s="35"/>
      <c r="GJU936" s="34"/>
      <c r="GKB936" s="35"/>
      <c r="GKC936" s="34"/>
      <c r="GKJ936" s="35"/>
      <c r="GKK936" s="34"/>
      <c r="GKR936" s="35"/>
      <c r="GKS936" s="34"/>
      <c r="GKZ936" s="35"/>
      <c r="GLA936" s="34"/>
      <c r="GLH936" s="35"/>
      <c r="GLI936" s="34"/>
      <c r="GLP936" s="35"/>
      <c r="GLQ936" s="34"/>
      <c r="GLX936" s="35"/>
      <c r="GLY936" s="34"/>
      <c r="GMF936" s="35"/>
      <c r="GMG936" s="34"/>
      <c r="GMN936" s="35"/>
      <c r="GMO936" s="34"/>
      <c r="GMV936" s="35"/>
      <c r="GMW936" s="34"/>
      <c r="GND936" s="35"/>
      <c r="GNE936" s="34"/>
      <c r="GNL936" s="35"/>
      <c r="GNM936" s="34"/>
      <c r="GNT936" s="35"/>
      <c r="GNU936" s="34"/>
      <c r="GOB936" s="35"/>
      <c r="GOC936" s="34"/>
      <c r="GOJ936" s="35"/>
      <c r="GOK936" s="34"/>
      <c r="GOR936" s="35"/>
      <c r="GOS936" s="34"/>
      <c r="GOZ936" s="35"/>
      <c r="GPA936" s="34"/>
      <c r="GPH936" s="35"/>
      <c r="GPI936" s="34"/>
      <c r="GPP936" s="35"/>
      <c r="GPQ936" s="34"/>
      <c r="GPX936" s="35"/>
      <c r="GPY936" s="34"/>
      <c r="GQF936" s="35"/>
      <c r="GQG936" s="34"/>
      <c r="GQN936" s="35"/>
      <c r="GQO936" s="34"/>
      <c r="GQV936" s="35"/>
      <c r="GQW936" s="34"/>
      <c r="GRD936" s="35"/>
      <c r="GRE936" s="34"/>
      <c r="GRL936" s="35"/>
      <c r="GRM936" s="34"/>
      <c r="GRT936" s="35"/>
      <c r="GRU936" s="34"/>
      <c r="GSB936" s="35"/>
      <c r="GSC936" s="34"/>
      <c r="GSJ936" s="35"/>
      <c r="GSK936" s="34"/>
      <c r="GSR936" s="35"/>
      <c r="GSS936" s="34"/>
      <c r="GSZ936" s="35"/>
      <c r="GTA936" s="34"/>
      <c r="GTH936" s="35"/>
      <c r="GTI936" s="34"/>
      <c r="GTP936" s="35"/>
      <c r="GTQ936" s="34"/>
      <c r="GTX936" s="35"/>
      <c r="GTY936" s="34"/>
      <c r="GUF936" s="35"/>
      <c r="GUG936" s="34"/>
      <c r="GUN936" s="35"/>
      <c r="GUO936" s="34"/>
      <c r="GUV936" s="35"/>
      <c r="GUW936" s="34"/>
      <c r="GVD936" s="35"/>
      <c r="GVE936" s="34"/>
      <c r="GVL936" s="35"/>
      <c r="GVM936" s="34"/>
      <c r="GVT936" s="35"/>
      <c r="GVU936" s="34"/>
      <c r="GWB936" s="35"/>
      <c r="GWC936" s="34"/>
      <c r="GWJ936" s="35"/>
      <c r="GWK936" s="34"/>
      <c r="GWR936" s="35"/>
      <c r="GWS936" s="34"/>
      <c r="GWZ936" s="35"/>
      <c r="GXA936" s="34"/>
      <c r="GXH936" s="35"/>
      <c r="GXI936" s="34"/>
      <c r="GXP936" s="35"/>
      <c r="GXQ936" s="34"/>
      <c r="GXX936" s="35"/>
      <c r="GXY936" s="34"/>
      <c r="GYF936" s="35"/>
      <c r="GYG936" s="34"/>
      <c r="GYN936" s="35"/>
      <c r="GYO936" s="34"/>
      <c r="GYV936" s="35"/>
      <c r="GYW936" s="34"/>
      <c r="GZD936" s="35"/>
      <c r="GZE936" s="34"/>
      <c r="GZL936" s="35"/>
      <c r="GZM936" s="34"/>
      <c r="GZT936" s="35"/>
      <c r="GZU936" s="34"/>
      <c r="HAB936" s="35"/>
      <c r="HAC936" s="34"/>
      <c r="HAJ936" s="35"/>
      <c r="HAK936" s="34"/>
      <c r="HAR936" s="35"/>
      <c r="HAS936" s="34"/>
      <c r="HAZ936" s="35"/>
      <c r="HBA936" s="34"/>
      <c r="HBH936" s="35"/>
      <c r="HBI936" s="34"/>
      <c r="HBP936" s="35"/>
      <c r="HBQ936" s="34"/>
      <c r="HBX936" s="35"/>
      <c r="HBY936" s="34"/>
      <c r="HCF936" s="35"/>
      <c r="HCG936" s="34"/>
      <c r="HCN936" s="35"/>
      <c r="HCO936" s="34"/>
      <c r="HCV936" s="35"/>
      <c r="HCW936" s="34"/>
      <c r="HDD936" s="35"/>
      <c r="HDE936" s="34"/>
      <c r="HDL936" s="35"/>
      <c r="HDM936" s="34"/>
      <c r="HDT936" s="35"/>
      <c r="HDU936" s="34"/>
      <c r="HEB936" s="35"/>
      <c r="HEC936" s="34"/>
      <c r="HEJ936" s="35"/>
      <c r="HEK936" s="34"/>
      <c r="HER936" s="35"/>
      <c r="HES936" s="34"/>
      <c r="HEZ936" s="35"/>
      <c r="HFA936" s="34"/>
      <c r="HFH936" s="35"/>
      <c r="HFI936" s="34"/>
      <c r="HFP936" s="35"/>
      <c r="HFQ936" s="34"/>
      <c r="HFX936" s="35"/>
      <c r="HFY936" s="34"/>
      <c r="HGF936" s="35"/>
      <c r="HGG936" s="34"/>
      <c r="HGN936" s="35"/>
      <c r="HGO936" s="34"/>
      <c r="HGV936" s="35"/>
      <c r="HGW936" s="34"/>
      <c r="HHD936" s="35"/>
      <c r="HHE936" s="34"/>
      <c r="HHL936" s="35"/>
      <c r="HHM936" s="34"/>
      <c r="HHT936" s="35"/>
      <c r="HHU936" s="34"/>
      <c r="HIB936" s="35"/>
      <c r="HIC936" s="34"/>
      <c r="HIJ936" s="35"/>
      <c r="HIK936" s="34"/>
      <c r="HIR936" s="35"/>
      <c r="HIS936" s="34"/>
      <c r="HIZ936" s="35"/>
      <c r="HJA936" s="34"/>
      <c r="HJH936" s="35"/>
      <c r="HJI936" s="34"/>
      <c r="HJP936" s="35"/>
      <c r="HJQ936" s="34"/>
      <c r="HJX936" s="35"/>
      <c r="HJY936" s="34"/>
      <c r="HKF936" s="35"/>
      <c r="HKG936" s="34"/>
      <c r="HKN936" s="35"/>
      <c r="HKO936" s="34"/>
      <c r="HKV936" s="35"/>
      <c r="HKW936" s="34"/>
      <c r="HLD936" s="35"/>
      <c r="HLE936" s="34"/>
      <c r="HLL936" s="35"/>
      <c r="HLM936" s="34"/>
      <c r="HLT936" s="35"/>
      <c r="HLU936" s="34"/>
      <c r="HMB936" s="35"/>
      <c r="HMC936" s="34"/>
      <c r="HMJ936" s="35"/>
      <c r="HMK936" s="34"/>
      <c r="HMR936" s="35"/>
      <c r="HMS936" s="34"/>
      <c r="HMZ936" s="35"/>
      <c r="HNA936" s="34"/>
      <c r="HNH936" s="35"/>
      <c r="HNI936" s="34"/>
      <c r="HNP936" s="35"/>
      <c r="HNQ936" s="34"/>
      <c r="HNX936" s="35"/>
      <c r="HNY936" s="34"/>
      <c r="HOF936" s="35"/>
      <c r="HOG936" s="34"/>
      <c r="HON936" s="35"/>
      <c r="HOO936" s="34"/>
      <c r="HOV936" s="35"/>
      <c r="HOW936" s="34"/>
      <c r="HPD936" s="35"/>
      <c r="HPE936" s="34"/>
      <c r="HPL936" s="35"/>
      <c r="HPM936" s="34"/>
      <c r="HPT936" s="35"/>
      <c r="HPU936" s="34"/>
      <c r="HQB936" s="35"/>
      <c r="HQC936" s="34"/>
      <c r="HQJ936" s="35"/>
      <c r="HQK936" s="34"/>
      <c r="HQR936" s="35"/>
      <c r="HQS936" s="34"/>
      <c r="HQZ936" s="35"/>
      <c r="HRA936" s="34"/>
      <c r="HRH936" s="35"/>
      <c r="HRI936" s="34"/>
      <c r="HRP936" s="35"/>
      <c r="HRQ936" s="34"/>
      <c r="HRX936" s="35"/>
      <c r="HRY936" s="34"/>
      <c r="HSF936" s="35"/>
      <c r="HSG936" s="34"/>
      <c r="HSN936" s="35"/>
      <c r="HSO936" s="34"/>
      <c r="HSV936" s="35"/>
      <c r="HSW936" s="34"/>
      <c r="HTD936" s="35"/>
      <c r="HTE936" s="34"/>
      <c r="HTL936" s="35"/>
      <c r="HTM936" s="34"/>
      <c r="HTT936" s="35"/>
      <c r="HTU936" s="34"/>
      <c r="HUB936" s="35"/>
      <c r="HUC936" s="34"/>
      <c r="HUJ936" s="35"/>
      <c r="HUK936" s="34"/>
      <c r="HUR936" s="35"/>
      <c r="HUS936" s="34"/>
      <c r="HUZ936" s="35"/>
      <c r="HVA936" s="34"/>
      <c r="HVH936" s="35"/>
      <c r="HVI936" s="34"/>
      <c r="HVP936" s="35"/>
      <c r="HVQ936" s="34"/>
      <c r="HVX936" s="35"/>
      <c r="HVY936" s="34"/>
      <c r="HWF936" s="35"/>
      <c r="HWG936" s="34"/>
      <c r="HWN936" s="35"/>
      <c r="HWO936" s="34"/>
      <c r="HWV936" s="35"/>
      <c r="HWW936" s="34"/>
      <c r="HXD936" s="35"/>
      <c r="HXE936" s="34"/>
      <c r="HXL936" s="35"/>
      <c r="HXM936" s="34"/>
      <c r="HXT936" s="35"/>
      <c r="HXU936" s="34"/>
      <c r="HYB936" s="35"/>
      <c r="HYC936" s="34"/>
      <c r="HYJ936" s="35"/>
      <c r="HYK936" s="34"/>
      <c r="HYR936" s="35"/>
      <c r="HYS936" s="34"/>
      <c r="HYZ936" s="35"/>
      <c r="HZA936" s="34"/>
      <c r="HZH936" s="35"/>
      <c r="HZI936" s="34"/>
      <c r="HZP936" s="35"/>
      <c r="HZQ936" s="34"/>
      <c r="HZX936" s="35"/>
      <c r="HZY936" s="34"/>
      <c r="IAF936" s="35"/>
      <c r="IAG936" s="34"/>
      <c r="IAN936" s="35"/>
      <c r="IAO936" s="34"/>
      <c r="IAV936" s="35"/>
      <c r="IAW936" s="34"/>
      <c r="IBD936" s="35"/>
      <c r="IBE936" s="34"/>
      <c r="IBL936" s="35"/>
      <c r="IBM936" s="34"/>
      <c r="IBT936" s="35"/>
      <c r="IBU936" s="34"/>
      <c r="ICB936" s="35"/>
      <c r="ICC936" s="34"/>
      <c r="ICJ936" s="35"/>
      <c r="ICK936" s="34"/>
      <c r="ICR936" s="35"/>
      <c r="ICS936" s="34"/>
      <c r="ICZ936" s="35"/>
      <c r="IDA936" s="34"/>
      <c r="IDH936" s="35"/>
      <c r="IDI936" s="34"/>
      <c r="IDP936" s="35"/>
      <c r="IDQ936" s="34"/>
      <c r="IDX936" s="35"/>
      <c r="IDY936" s="34"/>
      <c r="IEF936" s="35"/>
      <c r="IEG936" s="34"/>
      <c r="IEN936" s="35"/>
      <c r="IEO936" s="34"/>
      <c r="IEV936" s="35"/>
      <c r="IEW936" s="34"/>
      <c r="IFD936" s="35"/>
      <c r="IFE936" s="34"/>
      <c r="IFL936" s="35"/>
      <c r="IFM936" s="34"/>
      <c r="IFT936" s="35"/>
      <c r="IFU936" s="34"/>
      <c r="IGB936" s="35"/>
      <c r="IGC936" s="34"/>
      <c r="IGJ936" s="35"/>
      <c r="IGK936" s="34"/>
      <c r="IGR936" s="35"/>
      <c r="IGS936" s="34"/>
      <c r="IGZ936" s="35"/>
      <c r="IHA936" s="34"/>
      <c r="IHH936" s="35"/>
      <c r="IHI936" s="34"/>
      <c r="IHP936" s="35"/>
      <c r="IHQ936" s="34"/>
      <c r="IHX936" s="35"/>
      <c r="IHY936" s="34"/>
      <c r="IIF936" s="35"/>
      <c r="IIG936" s="34"/>
      <c r="IIN936" s="35"/>
      <c r="IIO936" s="34"/>
      <c r="IIV936" s="35"/>
      <c r="IIW936" s="34"/>
      <c r="IJD936" s="35"/>
      <c r="IJE936" s="34"/>
      <c r="IJL936" s="35"/>
      <c r="IJM936" s="34"/>
      <c r="IJT936" s="35"/>
      <c r="IJU936" s="34"/>
      <c r="IKB936" s="35"/>
      <c r="IKC936" s="34"/>
      <c r="IKJ936" s="35"/>
      <c r="IKK936" s="34"/>
      <c r="IKR936" s="35"/>
      <c r="IKS936" s="34"/>
      <c r="IKZ936" s="35"/>
      <c r="ILA936" s="34"/>
      <c r="ILH936" s="35"/>
      <c r="ILI936" s="34"/>
      <c r="ILP936" s="35"/>
      <c r="ILQ936" s="34"/>
      <c r="ILX936" s="35"/>
      <c r="ILY936" s="34"/>
      <c r="IMF936" s="35"/>
      <c r="IMG936" s="34"/>
      <c r="IMN936" s="35"/>
      <c r="IMO936" s="34"/>
      <c r="IMV936" s="35"/>
      <c r="IMW936" s="34"/>
      <c r="IND936" s="35"/>
      <c r="INE936" s="34"/>
      <c r="INL936" s="35"/>
      <c r="INM936" s="34"/>
      <c r="INT936" s="35"/>
      <c r="INU936" s="34"/>
      <c r="IOB936" s="35"/>
      <c r="IOC936" s="34"/>
      <c r="IOJ936" s="35"/>
      <c r="IOK936" s="34"/>
      <c r="IOR936" s="35"/>
      <c r="IOS936" s="34"/>
      <c r="IOZ936" s="35"/>
      <c r="IPA936" s="34"/>
      <c r="IPH936" s="35"/>
      <c r="IPI936" s="34"/>
      <c r="IPP936" s="35"/>
      <c r="IPQ936" s="34"/>
      <c r="IPX936" s="35"/>
      <c r="IPY936" s="34"/>
      <c r="IQF936" s="35"/>
      <c r="IQG936" s="34"/>
      <c r="IQN936" s="35"/>
      <c r="IQO936" s="34"/>
      <c r="IQV936" s="35"/>
      <c r="IQW936" s="34"/>
      <c r="IRD936" s="35"/>
      <c r="IRE936" s="34"/>
      <c r="IRL936" s="35"/>
      <c r="IRM936" s="34"/>
      <c r="IRT936" s="35"/>
      <c r="IRU936" s="34"/>
      <c r="ISB936" s="35"/>
      <c r="ISC936" s="34"/>
      <c r="ISJ936" s="35"/>
      <c r="ISK936" s="34"/>
      <c r="ISR936" s="35"/>
      <c r="ISS936" s="34"/>
      <c r="ISZ936" s="35"/>
      <c r="ITA936" s="34"/>
      <c r="ITH936" s="35"/>
      <c r="ITI936" s="34"/>
      <c r="ITP936" s="35"/>
      <c r="ITQ936" s="34"/>
      <c r="ITX936" s="35"/>
      <c r="ITY936" s="34"/>
      <c r="IUF936" s="35"/>
      <c r="IUG936" s="34"/>
      <c r="IUN936" s="35"/>
      <c r="IUO936" s="34"/>
      <c r="IUV936" s="35"/>
      <c r="IUW936" s="34"/>
      <c r="IVD936" s="35"/>
      <c r="IVE936" s="34"/>
      <c r="IVL936" s="35"/>
      <c r="IVM936" s="34"/>
      <c r="IVT936" s="35"/>
      <c r="IVU936" s="34"/>
      <c r="IWB936" s="35"/>
      <c r="IWC936" s="34"/>
      <c r="IWJ936" s="35"/>
      <c r="IWK936" s="34"/>
      <c r="IWR936" s="35"/>
      <c r="IWS936" s="34"/>
      <c r="IWZ936" s="35"/>
      <c r="IXA936" s="34"/>
      <c r="IXH936" s="35"/>
      <c r="IXI936" s="34"/>
      <c r="IXP936" s="35"/>
      <c r="IXQ936" s="34"/>
      <c r="IXX936" s="35"/>
      <c r="IXY936" s="34"/>
      <c r="IYF936" s="35"/>
      <c r="IYG936" s="34"/>
      <c r="IYN936" s="35"/>
      <c r="IYO936" s="34"/>
      <c r="IYV936" s="35"/>
      <c r="IYW936" s="34"/>
      <c r="IZD936" s="35"/>
      <c r="IZE936" s="34"/>
      <c r="IZL936" s="35"/>
      <c r="IZM936" s="34"/>
      <c r="IZT936" s="35"/>
      <c r="IZU936" s="34"/>
      <c r="JAB936" s="35"/>
      <c r="JAC936" s="34"/>
      <c r="JAJ936" s="35"/>
      <c r="JAK936" s="34"/>
      <c r="JAR936" s="35"/>
      <c r="JAS936" s="34"/>
      <c r="JAZ936" s="35"/>
      <c r="JBA936" s="34"/>
      <c r="JBH936" s="35"/>
      <c r="JBI936" s="34"/>
      <c r="JBP936" s="35"/>
      <c r="JBQ936" s="34"/>
      <c r="JBX936" s="35"/>
      <c r="JBY936" s="34"/>
      <c r="JCF936" s="35"/>
      <c r="JCG936" s="34"/>
      <c r="JCN936" s="35"/>
      <c r="JCO936" s="34"/>
      <c r="JCV936" s="35"/>
      <c r="JCW936" s="34"/>
      <c r="JDD936" s="35"/>
      <c r="JDE936" s="34"/>
      <c r="JDL936" s="35"/>
      <c r="JDM936" s="34"/>
      <c r="JDT936" s="35"/>
      <c r="JDU936" s="34"/>
      <c r="JEB936" s="35"/>
      <c r="JEC936" s="34"/>
      <c r="JEJ936" s="35"/>
      <c r="JEK936" s="34"/>
      <c r="JER936" s="35"/>
      <c r="JES936" s="34"/>
      <c r="JEZ936" s="35"/>
      <c r="JFA936" s="34"/>
      <c r="JFH936" s="35"/>
      <c r="JFI936" s="34"/>
      <c r="JFP936" s="35"/>
      <c r="JFQ936" s="34"/>
      <c r="JFX936" s="35"/>
      <c r="JFY936" s="34"/>
      <c r="JGF936" s="35"/>
      <c r="JGG936" s="34"/>
      <c r="JGN936" s="35"/>
      <c r="JGO936" s="34"/>
      <c r="JGV936" s="35"/>
      <c r="JGW936" s="34"/>
      <c r="JHD936" s="35"/>
      <c r="JHE936" s="34"/>
      <c r="JHL936" s="35"/>
      <c r="JHM936" s="34"/>
      <c r="JHT936" s="35"/>
      <c r="JHU936" s="34"/>
      <c r="JIB936" s="35"/>
      <c r="JIC936" s="34"/>
      <c r="JIJ936" s="35"/>
      <c r="JIK936" s="34"/>
      <c r="JIR936" s="35"/>
      <c r="JIS936" s="34"/>
      <c r="JIZ936" s="35"/>
      <c r="JJA936" s="34"/>
      <c r="JJH936" s="35"/>
      <c r="JJI936" s="34"/>
      <c r="JJP936" s="35"/>
      <c r="JJQ936" s="34"/>
      <c r="JJX936" s="35"/>
      <c r="JJY936" s="34"/>
      <c r="JKF936" s="35"/>
      <c r="JKG936" s="34"/>
      <c r="JKN936" s="35"/>
      <c r="JKO936" s="34"/>
      <c r="JKV936" s="35"/>
      <c r="JKW936" s="34"/>
      <c r="JLD936" s="35"/>
      <c r="JLE936" s="34"/>
      <c r="JLL936" s="35"/>
      <c r="JLM936" s="34"/>
      <c r="JLT936" s="35"/>
      <c r="JLU936" s="34"/>
      <c r="JMB936" s="35"/>
      <c r="JMC936" s="34"/>
      <c r="JMJ936" s="35"/>
      <c r="JMK936" s="34"/>
      <c r="JMR936" s="35"/>
      <c r="JMS936" s="34"/>
      <c r="JMZ936" s="35"/>
      <c r="JNA936" s="34"/>
      <c r="JNH936" s="35"/>
      <c r="JNI936" s="34"/>
      <c r="JNP936" s="35"/>
      <c r="JNQ936" s="34"/>
      <c r="JNX936" s="35"/>
      <c r="JNY936" s="34"/>
      <c r="JOF936" s="35"/>
      <c r="JOG936" s="34"/>
      <c r="JON936" s="35"/>
      <c r="JOO936" s="34"/>
      <c r="JOV936" s="35"/>
      <c r="JOW936" s="34"/>
      <c r="JPD936" s="35"/>
      <c r="JPE936" s="34"/>
      <c r="JPL936" s="35"/>
      <c r="JPM936" s="34"/>
      <c r="JPT936" s="35"/>
      <c r="JPU936" s="34"/>
      <c r="JQB936" s="35"/>
      <c r="JQC936" s="34"/>
      <c r="JQJ936" s="35"/>
      <c r="JQK936" s="34"/>
      <c r="JQR936" s="35"/>
      <c r="JQS936" s="34"/>
      <c r="JQZ936" s="35"/>
      <c r="JRA936" s="34"/>
      <c r="JRH936" s="35"/>
      <c r="JRI936" s="34"/>
      <c r="JRP936" s="35"/>
      <c r="JRQ936" s="34"/>
      <c r="JRX936" s="35"/>
      <c r="JRY936" s="34"/>
      <c r="JSF936" s="35"/>
      <c r="JSG936" s="34"/>
      <c r="JSN936" s="35"/>
      <c r="JSO936" s="34"/>
      <c r="JSV936" s="35"/>
      <c r="JSW936" s="34"/>
      <c r="JTD936" s="35"/>
      <c r="JTE936" s="34"/>
      <c r="JTL936" s="35"/>
      <c r="JTM936" s="34"/>
      <c r="JTT936" s="35"/>
      <c r="JTU936" s="34"/>
      <c r="JUB936" s="35"/>
      <c r="JUC936" s="34"/>
      <c r="JUJ936" s="35"/>
      <c r="JUK936" s="34"/>
      <c r="JUR936" s="35"/>
      <c r="JUS936" s="34"/>
      <c r="JUZ936" s="35"/>
      <c r="JVA936" s="34"/>
      <c r="JVH936" s="35"/>
      <c r="JVI936" s="34"/>
      <c r="JVP936" s="35"/>
      <c r="JVQ936" s="34"/>
      <c r="JVX936" s="35"/>
      <c r="JVY936" s="34"/>
      <c r="JWF936" s="35"/>
      <c r="JWG936" s="34"/>
      <c r="JWN936" s="35"/>
      <c r="JWO936" s="34"/>
      <c r="JWV936" s="35"/>
      <c r="JWW936" s="34"/>
      <c r="JXD936" s="35"/>
      <c r="JXE936" s="34"/>
      <c r="JXL936" s="35"/>
      <c r="JXM936" s="34"/>
      <c r="JXT936" s="35"/>
      <c r="JXU936" s="34"/>
      <c r="JYB936" s="35"/>
      <c r="JYC936" s="34"/>
      <c r="JYJ936" s="35"/>
      <c r="JYK936" s="34"/>
      <c r="JYR936" s="35"/>
      <c r="JYS936" s="34"/>
      <c r="JYZ936" s="35"/>
      <c r="JZA936" s="34"/>
      <c r="JZH936" s="35"/>
      <c r="JZI936" s="34"/>
      <c r="JZP936" s="35"/>
      <c r="JZQ936" s="34"/>
      <c r="JZX936" s="35"/>
      <c r="JZY936" s="34"/>
      <c r="KAF936" s="35"/>
      <c r="KAG936" s="34"/>
      <c r="KAN936" s="35"/>
      <c r="KAO936" s="34"/>
      <c r="KAV936" s="35"/>
      <c r="KAW936" s="34"/>
      <c r="KBD936" s="35"/>
      <c r="KBE936" s="34"/>
      <c r="KBL936" s="35"/>
      <c r="KBM936" s="34"/>
      <c r="KBT936" s="35"/>
      <c r="KBU936" s="34"/>
      <c r="KCB936" s="35"/>
      <c r="KCC936" s="34"/>
      <c r="KCJ936" s="35"/>
      <c r="KCK936" s="34"/>
      <c r="KCR936" s="35"/>
      <c r="KCS936" s="34"/>
      <c r="KCZ936" s="35"/>
      <c r="KDA936" s="34"/>
      <c r="KDH936" s="35"/>
      <c r="KDI936" s="34"/>
      <c r="KDP936" s="35"/>
      <c r="KDQ936" s="34"/>
      <c r="KDX936" s="35"/>
      <c r="KDY936" s="34"/>
      <c r="KEF936" s="35"/>
      <c r="KEG936" s="34"/>
      <c r="KEN936" s="35"/>
      <c r="KEO936" s="34"/>
      <c r="KEV936" s="35"/>
      <c r="KEW936" s="34"/>
      <c r="KFD936" s="35"/>
      <c r="KFE936" s="34"/>
      <c r="KFL936" s="35"/>
      <c r="KFM936" s="34"/>
      <c r="KFT936" s="35"/>
      <c r="KFU936" s="34"/>
      <c r="KGB936" s="35"/>
      <c r="KGC936" s="34"/>
      <c r="KGJ936" s="35"/>
      <c r="KGK936" s="34"/>
      <c r="KGR936" s="35"/>
      <c r="KGS936" s="34"/>
      <c r="KGZ936" s="35"/>
      <c r="KHA936" s="34"/>
      <c r="KHH936" s="35"/>
      <c r="KHI936" s="34"/>
      <c r="KHP936" s="35"/>
      <c r="KHQ936" s="34"/>
      <c r="KHX936" s="35"/>
      <c r="KHY936" s="34"/>
      <c r="KIF936" s="35"/>
      <c r="KIG936" s="34"/>
      <c r="KIN936" s="35"/>
      <c r="KIO936" s="34"/>
      <c r="KIV936" s="35"/>
      <c r="KIW936" s="34"/>
      <c r="KJD936" s="35"/>
      <c r="KJE936" s="34"/>
      <c r="KJL936" s="35"/>
      <c r="KJM936" s="34"/>
      <c r="KJT936" s="35"/>
      <c r="KJU936" s="34"/>
      <c r="KKB936" s="35"/>
      <c r="KKC936" s="34"/>
      <c r="KKJ936" s="35"/>
      <c r="KKK936" s="34"/>
      <c r="KKR936" s="35"/>
      <c r="KKS936" s="34"/>
      <c r="KKZ936" s="35"/>
      <c r="KLA936" s="34"/>
      <c r="KLH936" s="35"/>
      <c r="KLI936" s="34"/>
      <c r="KLP936" s="35"/>
      <c r="KLQ936" s="34"/>
      <c r="KLX936" s="35"/>
      <c r="KLY936" s="34"/>
      <c r="KMF936" s="35"/>
      <c r="KMG936" s="34"/>
      <c r="KMN936" s="35"/>
      <c r="KMO936" s="34"/>
      <c r="KMV936" s="35"/>
      <c r="KMW936" s="34"/>
      <c r="KND936" s="35"/>
      <c r="KNE936" s="34"/>
      <c r="KNL936" s="35"/>
      <c r="KNM936" s="34"/>
      <c r="KNT936" s="35"/>
      <c r="KNU936" s="34"/>
      <c r="KOB936" s="35"/>
      <c r="KOC936" s="34"/>
      <c r="KOJ936" s="35"/>
      <c r="KOK936" s="34"/>
      <c r="KOR936" s="35"/>
      <c r="KOS936" s="34"/>
      <c r="KOZ936" s="35"/>
      <c r="KPA936" s="34"/>
      <c r="KPH936" s="35"/>
      <c r="KPI936" s="34"/>
      <c r="KPP936" s="35"/>
      <c r="KPQ936" s="34"/>
      <c r="KPX936" s="35"/>
      <c r="KPY936" s="34"/>
      <c r="KQF936" s="35"/>
      <c r="KQG936" s="34"/>
      <c r="KQN936" s="35"/>
      <c r="KQO936" s="34"/>
      <c r="KQV936" s="35"/>
      <c r="KQW936" s="34"/>
      <c r="KRD936" s="35"/>
      <c r="KRE936" s="34"/>
      <c r="KRL936" s="35"/>
      <c r="KRM936" s="34"/>
      <c r="KRT936" s="35"/>
      <c r="KRU936" s="34"/>
      <c r="KSB936" s="35"/>
      <c r="KSC936" s="34"/>
      <c r="KSJ936" s="35"/>
      <c r="KSK936" s="34"/>
      <c r="KSR936" s="35"/>
      <c r="KSS936" s="34"/>
      <c r="KSZ936" s="35"/>
      <c r="KTA936" s="34"/>
      <c r="KTH936" s="35"/>
      <c r="KTI936" s="34"/>
      <c r="KTP936" s="35"/>
      <c r="KTQ936" s="34"/>
      <c r="KTX936" s="35"/>
      <c r="KTY936" s="34"/>
      <c r="KUF936" s="35"/>
      <c r="KUG936" s="34"/>
      <c r="KUN936" s="35"/>
      <c r="KUO936" s="34"/>
      <c r="KUV936" s="35"/>
      <c r="KUW936" s="34"/>
      <c r="KVD936" s="35"/>
      <c r="KVE936" s="34"/>
      <c r="KVL936" s="35"/>
      <c r="KVM936" s="34"/>
      <c r="KVT936" s="35"/>
      <c r="KVU936" s="34"/>
      <c r="KWB936" s="35"/>
      <c r="KWC936" s="34"/>
      <c r="KWJ936" s="35"/>
      <c r="KWK936" s="34"/>
      <c r="KWR936" s="35"/>
      <c r="KWS936" s="34"/>
      <c r="KWZ936" s="35"/>
      <c r="KXA936" s="34"/>
      <c r="KXH936" s="35"/>
      <c r="KXI936" s="34"/>
      <c r="KXP936" s="35"/>
      <c r="KXQ936" s="34"/>
      <c r="KXX936" s="35"/>
      <c r="KXY936" s="34"/>
      <c r="KYF936" s="35"/>
      <c r="KYG936" s="34"/>
      <c r="KYN936" s="35"/>
      <c r="KYO936" s="34"/>
      <c r="KYV936" s="35"/>
      <c r="KYW936" s="34"/>
      <c r="KZD936" s="35"/>
      <c r="KZE936" s="34"/>
      <c r="KZL936" s="35"/>
      <c r="KZM936" s="34"/>
      <c r="KZT936" s="35"/>
      <c r="KZU936" s="34"/>
      <c r="LAB936" s="35"/>
      <c r="LAC936" s="34"/>
      <c r="LAJ936" s="35"/>
      <c r="LAK936" s="34"/>
      <c r="LAR936" s="35"/>
      <c r="LAS936" s="34"/>
      <c r="LAZ936" s="35"/>
      <c r="LBA936" s="34"/>
      <c r="LBH936" s="35"/>
      <c r="LBI936" s="34"/>
      <c r="LBP936" s="35"/>
      <c r="LBQ936" s="34"/>
      <c r="LBX936" s="35"/>
      <c r="LBY936" s="34"/>
      <c r="LCF936" s="35"/>
      <c r="LCG936" s="34"/>
      <c r="LCN936" s="35"/>
      <c r="LCO936" s="34"/>
      <c r="LCV936" s="35"/>
      <c r="LCW936" s="34"/>
      <c r="LDD936" s="35"/>
      <c r="LDE936" s="34"/>
      <c r="LDL936" s="35"/>
      <c r="LDM936" s="34"/>
      <c r="LDT936" s="35"/>
      <c r="LDU936" s="34"/>
      <c r="LEB936" s="35"/>
      <c r="LEC936" s="34"/>
      <c r="LEJ936" s="35"/>
      <c r="LEK936" s="34"/>
      <c r="LER936" s="35"/>
      <c r="LES936" s="34"/>
      <c r="LEZ936" s="35"/>
      <c r="LFA936" s="34"/>
      <c r="LFH936" s="35"/>
      <c r="LFI936" s="34"/>
      <c r="LFP936" s="35"/>
      <c r="LFQ936" s="34"/>
      <c r="LFX936" s="35"/>
      <c r="LFY936" s="34"/>
      <c r="LGF936" s="35"/>
      <c r="LGG936" s="34"/>
      <c r="LGN936" s="35"/>
      <c r="LGO936" s="34"/>
      <c r="LGV936" s="35"/>
      <c r="LGW936" s="34"/>
      <c r="LHD936" s="35"/>
      <c r="LHE936" s="34"/>
      <c r="LHL936" s="35"/>
      <c r="LHM936" s="34"/>
      <c r="LHT936" s="35"/>
      <c r="LHU936" s="34"/>
      <c r="LIB936" s="35"/>
      <c r="LIC936" s="34"/>
      <c r="LIJ936" s="35"/>
      <c r="LIK936" s="34"/>
      <c r="LIR936" s="35"/>
      <c r="LIS936" s="34"/>
      <c r="LIZ936" s="35"/>
      <c r="LJA936" s="34"/>
      <c r="LJH936" s="35"/>
      <c r="LJI936" s="34"/>
      <c r="LJP936" s="35"/>
      <c r="LJQ936" s="34"/>
      <c r="LJX936" s="35"/>
      <c r="LJY936" s="34"/>
      <c r="LKF936" s="35"/>
      <c r="LKG936" s="34"/>
      <c r="LKN936" s="35"/>
      <c r="LKO936" s="34"/>
      <c r="LKV936" s="35"/>
      <c r="LKW936" s="34"/>
      <c r="LLD936" s="35"/>
      <c r="LLE936" s="34"/>
      <c r="LLL936" s="35"/>
      <c r="LLM936" s="34"/>
      <c r="LLT936" s="35"/>
      <c r="LLU936" s="34"/>
      <c r="LMB936" s="35"/>
      <c r="LMC936" s="34"/>
      <c r="LMJ936" s="35"/>
      <c r="LMK936" s="34"/>
      <c r="LMR936" s="35"/>
      <c r="LMS936" s="34"/>
      <c r="LMZ936" s="35"/>
      <c r="LNA936" s="34"/>
      <c r="LNH936" s="35"/>
      <c r="LNI936" s="34"/>
      <c r="LNP936" s="35"/>
      <c r="LNQ936" s="34"/>
      <c r="LNX936" s="35"/>
      <c r="LNY936" s="34"/>
      <c r="LOF936" s="35"/>
      <c r="LOG936" s="34"/>
      <c r="LON936" s="35"/>
      <c r="LOO936" s="34"/>
      <c r="LOV936" s="35"/>
      <c r="LOW936" s="34"/>
      <c r="LPD936" s="35"/>
      <c r="LPE936" s="34"/>
      <c r="LPL936" s="35"/>
      <c r="LPM936" s="34"/>
      <c r="LPT936" s="35"/>
      <c r="LPU936" s="34"/>
      <c r="LQB936" s="35"/>
      <c r="LQC936" s="34"/>
      <c r="LQJ936" s="35"/>
      <c r="LQK936" s="34"/>
      <c r="LQR936" s="35"/>
      <c r="LQS936" s="34"/>
      <c r="LQZ936" s="35"/>
      <c r="LRA936" s="34"/>
      <c r="LRH936" s="35"/>
      <c r="LRI936" s="34"/>
      <c r="LRP936" s="35"/>
      <c r="LRQ936" s="34"/>
      <c r="LRX936" s="35"/>
      <c r="LRY936" s="34"/>
      <c r="LSF936" s="35"/>
      <c r="LSG936" s="34"/>
      <c r="LSN936" s="35"/>
      <c r="LSO936" s="34"/>
      <c r="LSV936" s="35"/>
      <c r="LSW936" s="34"/>
      <c r="LTD936" s="35"/>
      <c r="LTE936" s="34"/>
      <c r="LTL936" s="35"/>
      <c r="LTM936" s="34"/>
      <c r="LTT936" s="35"/>
      <c r="LTU936" s="34"/>
      <c r="LUB936" s="35"/>
      <c r="LUC936" s="34"/>
      <c r="LUJ936" s="35"/>
      <c r="LUK936" s="34"/>
      <c r="LUR936" s="35"/>
      <c r="LUS936" s="34"/>
      <c r="LUZ936" s="35"/>
      <c r="LVA936" s="34"/>
      <c r="LVH936" s="35"/>
      <c r="LVI936" s="34"/>
      <c r="LVP936" s="35"/>
      <c r="LVQ936" s="34"/>
      <c r="LVX936" s="35"/>
      <c r="LVY936" s="34"/>
      <c r="LWF936" s="35"/>
      <c r="LWG936" s="34"/>
      <c r="LWN936" s="35"/>
      <c r="LWO936" s="34"/>
      <c r="LWV936" s="35"/>
      <c r="LWW936" s="34"/>
      <c r="LXD936" s="35"/>
      <c r="LXE936" s="34"/>
      <c r="LXL936" s="35"/>
      <c r="LXM936" s="34"/>
      <c r="LXT936" s="35"/>
      <c r="LXU936" s="34"/>
      <c r="LYB936" s="35"/>
      <c r="LYC936" s="34"/>
      <c r="LYJ936" s="35"/>
      <c r="LYK936" s="34"/>
      <c r="LYR936" s="35"/>
      <c r="LYS936" s="34"/>
      <c r="LYZ936" s="35"/>
      <c r="LZA936" s="34"/>
      <c r="LZH936" s="35"/>
      <c r="LZI936" s="34"/>
      <c r="LZP936" s="35"/>
      <c r="LZQ936" s="34"/>
      <c r="LZX936" s="35"/>
      <c r="LZY936" s="34"/>
      <c r="MAF936" s="35"/>
      <c r="MAG936" s="34"/>
      <c r="MAN936" s="35"/>
      <c r="MAO936" s="34"/>
      <c r="MAV936" s="35"/>
      <c r="MAW936" s="34"/>
      <c r="MBD936" s="35"/>
      <c r="MBE936" s="34"/>
      <c r="MBL936" s="35"/>
      <c r="MBM936" s="34"/>
      <c r="MBT936" s="35"/>
      <c r="MBU936" s="34"/>
      <c r="MCB936" s="35"/>
      <c r="MCC936" s="34"/>
      <c r="MCJ936" s="35"/>
      <c r="MCK936" s="34"/>
      <c r="MCR936" s="35"/>
      <c r="MCS936" s="34"/>
      <c r="MCZ936" s="35"/>
      <c r="MDA936" s="34"/>
      <c r="MDH936" s="35"/>
      <c r="MDI936" s="34"/>
      <c r="MDP936" s="35"/>
      <c r="MDQ936" s="34"/>
      <c r="MDX936" s="35"/>
      <c r="MDY936" s="34"/>
      <c r="MEF936" s="35"/>
      <c r="MEG936" s="34"/>
      <c r="MEN936" s="35"/>
      <c r="MEO936" s="34"/>
      <c r="MEV936" s="35"/>
      <c r="MEW936" s="34"/>
      <c r="MFD936" s="35"/>
      <c r="MFE936" s="34"/>
      <c r="MFL936" s="35"/>
      <c r="MFM936" s="34"/>
      <c r="MFT936" s="35"/>
      <c r="MFU936" s="34"/>
      <c r="MGB936" s="35"/>
      <c r="MGC936" s="34"/>
      <c r="MGJ936" s="35"/>
      <c r="MGK936" s="34"/>
      <c r="MGR936" s="35"/>
      <c r="MGS936" s="34"/>
      <c r="MGZ936" s="35"/>
      <c r="MHA936" s="34"/>
      <c r="MHH936" s="35"/>
      <c r="MHI936" s="34"/>
      <c r="MHP936" s="35"/>
      <c r="MHQ936" s="34"/>
      <c r="MHX936" s="35"/>
      <c r="MHY936" s="34"/>
      <c r="MIF936" s="35"/>
      <c r="MIG936" s="34"/>
      <c r="MIN936" s="35"/>
      <c r="MIO936" s="34"/>
      <c r="MIV936" s="35"/>
      <c r="MIW936" s="34"/>
      <c r="MJD936" s="35"/>
      <c r="MJE936" s="34"/>
      <c r="MJL936" s="35"/>
      <c r="MJM936" s="34"/>
      <c r="MJT936" s="35"/>
      <c r="MJU936" s="34"/>
      <c r="MKB936" s="35"/>
      <c r="MKC936" s="34"/>
      <c r="MKJ936" s="35"/>
      <c r="MKK936" s="34"/>
      <c r="MKR936" s="35"/>
      <c r="MKS936" s="34"/>
      <c r="MKZ936" s="35"/>
      <c r="MLA936" s="34"/>
      <c r="MLH936" s="35"/>
      <c r="MLI936" s="34"/>
      <c r="MLP936" s="35"/>
      <c r="MLQ936" s="34"/>
      <c r="MLX936" s="35"/>
      <c r="MLY936" s="34"/>
      <c r="MMF936" s="35"/>
      <c r="MMG936" s="34"/>
      <c r="MMN936" s="35"/>
      <c r="MMO936" s="34"/>
      <c r="MMV936" s="35"/>
      <c r="MMW936" s="34"/>
      <c r="MND936" s="35"/>
      <c r="MNE936" s="34"/>
      <c r="MNL936" s="35"/>
      <c r="MNM936" s="34"/>
      <c r="MNT936" s="35"/>
      <c r="MNU936" s="34"/>
      <c r="MOB936" s="35"/>
      <c r="MOC936" s="34"/>
      <c r="MOJ936" s="35"/>
      <c r="MOK936" s="34"/>
      <c r="MOR936" s="35"/>
      <c r="MOS936" s="34"/>
      <c r="MOZ936" s="35"/>
      <c r="MPA936" s="34"/>
      <c r="MPH936" s="35"/>
      <c r="MPI936" s="34"/>
      <c r="MPP936" s="35"/>
      <c r="MPQ936" s="34"/>
      <c r="MPX936" s="35"/>
      <c r="MPY936" s="34"/>
      <c r="MQF936" s="35"/>
      <c r="MQG936" s="34"/>
      <c r="MQN936" s="35"/>
      <c r="MQO936" s="34"/>
      <c r="MQV936" s="35"/>
      <c r="MQW936" s="34"/>
      <c r="MRD936" s="35"/>
      <c r="MRE936" s="34"/>
      <c r="MRL936" s="35"/>
      <c r="MRM936" s="34"/>
      <c r="MRT936" s="35"/>
      <c r="MRU936" s="34"/>
      <c r="MSB936" s="35"/>
      <c r="MSC936" s="34"/>
      <c r="MSJ936" s="35"/>
      <c r="MSK936" s="34"/>
      <c r="MSR936" s="35"/>
      <c r="MSS936" s="34"/>
      <c r="MSZ936" s="35"/>
      <c r="MTA936" s="34"/>
      <c r="MTH936" s="35"/>
      <c r="MTI936" s="34"/>
      <c r="MTP936" s="35"/>
      <c r="MTQ936" s="34"/>
      <c r="MTX936" s="35"/>
      <c r="MTY936" s="34"/>
      <c r="MUF936" s="35"/>
      <c r="MUG936" s="34"/>
      <c r="MUN936" s="35"/>
      <c r="MUO936" s="34"/>
      <c r="MUV936" s="35"/>
      <c r="MUW936" s="34"/>
      <c r="MVD936" s="35"/>
      <c r="MVE936" s="34"/>
      <c r="MVL936" s="35"/>
      <c r="MVM936" s="34"/>
      <c r="MVT936" s="35"/>
      <c r="MVU936" s="34"/>
      <c r="MWB936" s="35"/>
      <c r="MWC936" s="34"/>
      <c r="MWJ936" s="35"/>
      <c r="MWK936" s="34"/>
      <c r="MWR936" s="35"/>
      <c r="MWS936" s="34"/>
      <c r="MWZ936" s="35"/>
      <c r="MXA936" s="34"/>
      <c r="MXH936" s="35"/>
      <c r="MXI936" s="34"/>
      <c r="MXP936" s="35"/>
      <c r="MXQ936" s="34"/>
      <c r="MXX936" s="35"/>
      <c r="MXY936" s="34"/>
      <c r="MYF936" s="35"/>
      <c r="MYG936" s="34"/>
      <c r="MYN936" s="35"/>
      <c r="MYO936" s="34"/>
      <c r="MYV936" s="35"/>
      <c r="MYW936" s="34"/>
      <c r="MZD936" s="35"/>
      <c r="MZE936" s="34"/>
      <c r="MZL936" s="35"/>
      <c r="MZM936" s="34"/>
      <c r="MZT936" s="35"/>
      <c r="MZU936" s="34"/>
      <c r="NAB936" s="35"/>
      <c r="NAC936" s="34"/>
      <c r="NAJ936" s="35"/>
      <c r="NAK936" s="34"/>
      <c r="NAR936" s="35"/>
      <c r="NAS936" s="34"/>
      <c r="NAZ936" s="35"/>
      <c r="NBA936" s="34"/>
      <c r="NBH936" s="35"/>
      <c r="NBI936" s="34"/>
      <c r="NBP936" s="35"/>
      <c r="NBQ936" s="34"/>
      <c r="NBX936" s="35"/>
      <c r="NBY936" s="34"/>
      <c r="NCF936" s="35"/>
      <c r="NCG936" s="34"/>
      <c r="NCN936" s="35"/>
      <c r="NCO936" s="34"/>
      <c r="NCV936" s="35"/>
      <c r="NCW936" s="34"/>
      <c r="NDD936" s="35"/>
      <c r="NDE936" s="34"/>
      <c r="NDL936" s="35"/>
      <c r="NDM936" s="34"/>
      <c r="NDT936" s="35"/>
      <c r="NDU936" s="34"/>
      <c r="NEB936" s="35"/>
      <c r="NEC936" s="34"/>
      <c r="NEJ936" s="35"/>
      <c r="NEK936" s="34"/>
      <c r="NER936" s="35"/>
      <c r="NES936" s="34"/>
      <c r="NEZ936" s="35"/>
      <c r="NFA936" s="34"/>
      <c r="NFH936" s="35"/>
      <c r="NFI936" s="34"/>
      <c r="NFP936" s="35"/>
      <c r="NFQ936" s="34"/>
      <c r="NFX936" s="35"/>
      <c r="NFY936" s="34"/>
      <c r="NGF936" s="35"/>
      <c r="NGG936" s="34"/>
      <c r="NGN936" s="35"/>
      <c r="NGO936" s="34"/>
      <c r="NGV936" s="35"/>
      <c r="NGW936" s="34"/>
      <c r="NHD936" s="35"/>
      <c r="NHE936" s="34"/>
      <c r="NHL936" s="35"/>
      <c r="NHM936" s="34"/>
      <c r="NHT936" s="35"/>
      <c r="NHU936" s="34"/>
      <c r="NIB936" s="35"/>
      <c r="NIC936" s="34"/>
      <c r="NIJ936" s="35"/>
      <c r="NIK936" s="34"/>
      <c r="NIR936" s="35"/>
      <c r="NIS936" s="34"/>
      <c r="NIZ936" s="35"/>
      <c r="NJA936" s="34"/>
      <c r="NJH936" s="35"/>
      <c r="NJI936" s="34"/>
      <c r="NJP936" s="35"/>
      <c r="NJQ936" s="34"/>
      <c r="NJX936" s="35"/>
      <c r="NJY936" s="34"/>
      <c r="NKF936" s="35"/>
      <c r="NKG936" s="34"/>
      <c r="NKN936" s="35"/>
      <c r="NKO936" s="34"/>
      <c r="NKV936" s="35"/>
      <c r="NKW936" s="34"/>
      <c r="NLD936" s="35"/>
      <c r="NLE936" s="34"/>
      <c r="NLL936" s="35"/>
      <c r="NLM936" s="34"/>
      <c r="NLT936" s="35"/>
      <c r="NLU936" s="34"/>
      <c r="NMB936" s="35"/>
      <c r="NMC936" s="34"/>
      <c r="NMJ936" s="35"/>
      <c r="NMK936" s="34"/>
      <c r="NMR936" s="35"/>
      <c r="NMS936" s="34"/>
      <c r="NMZ936" s="35"/>
      <c r="NNA936" s="34"/>
      <c r="NNH936" s="35"/>
      <c r="NNI936" s="34"/>
      <c r="NNP936" s="35"/>
      <c r="NNQ936" s="34"/>
      <c r="NNX936" s="35"/>
      <c r="NNY936" s="34"/>
      <c r="NOF936" s="35"/>
      <c r="NOG936" s="34"/>
      <c r="NON936" s="35"/>
      <c r="NOO936" s="34"/>
      <c r="NOV936" s="35"/>
      <c r="NOW936" s="34"/>
      <c r="NPD936" s="35"/>
      <c r="NPE936" s="34"/>
      <c r="NPL936" s="35"/>
      <c r="NPM936" s="34"/>
      <c r="NPT936" s="35"/>
      <c r="NPU936" s="34"/>
      <c r="NQB936" s="35"/>
      <c r="NQC936" s="34"/>
      <c r="NQJ936" s="35"/>
      <c r="NQK936" s="34"/>
      <c r="NQR936" s="35"/>
      <c r="NQS936" s="34"/>
      <c r="NQZ936" s="35"/>
      <c r="NRA936" s="34"/>
      <c r="NRH936" s="35"/>
      <c r="NRI936" s="34"/>
      <c r="NRP936" s="35"/>
      <c r="NRQ936" s="34"/>
      <c r="NRX936" s="35"/>
      <c r="NRY936" s="34"/>
      <c r="NSF936" s="35"/>
      <c r="NSG936" s="34"/>
      <c r="NSN936" s="35"/>
      <c r="NSO936" s="34"/>
      <c r="NSV936" s="35"/>
      <c r="NSW936" s="34"/>
      <c r="NTD936" s="35"/>
      <c r="NTE936" s="34"/>
      <c r="NTL936" s="35"/>
      <c r="NTM936" s="34"/>
      <c r="NTT936" s="35"/>
      <c r="NTU936" s="34"/>
      <c r="NUB936" s="35"/>
      <c r="NUC936" s="34"/>
      <c r="NUJ936" s="35"/>
      <c r="NUK936" s="34"/>
      <c r="NUR936" s="35"/>
      <c r="NUS936" s="34"/>
      <c r="NUZ936" s="35"/>
      <c r="NVA936" s="34"/>
      <c r="NVH936" s="35"/>
      <c r="NVI936" s="34"/>
      <c r="NVP936" s="35"/>
      <c r="NVQ936" s="34"/>
      <c r="NVX936" s="35"/>
      <c r="NVY936" s="34"/>
      <c r="NWF936" s="35"/>
      <c r="NWG936" s="34"/>
      <c r="NWN936" s="35"/>
      <c r="NWO936" s="34"/>
      <c r="NWV936" s="35"/>
      <c r="NWW936" s="34"/>
      <c r="NXD936" s="35"/>
      <c r="NXE936" s="34"/>
      <c r="NXL936" s="35"/>
      <c r="NXM936" s="34"/>
      <c r="NXT936" s="35"/>
      <c r="NXU936" s="34"/>
      <c r="NYB936" s="35"/>
      <c r="NYC936" s="34"/>
      <c r="NYJ936" s="35"/>
      <c r="NYK936" s="34"/>
      <c r="NYR936" s="35"/>
      <c r="NYS936" s="34"/>
      <c r="NYZ936" s="35"/>
      <c r="NZA936" s="34"/>
      <c r="NZH936" s="35"/>
      <c r="NZI936" s="34"/>
      <c r="NZP936" s="35"/>
      <c r="NZQ936" s="34"/>
      <c r="NZX936" s="35"/>
      <c r="NZY936" s="34"/>
      <c r="OAF936" s="35"/>
      <c r="OAG936" s="34"/>
      <c r="OAN936" s="35"/>
      <c r="OAO936" s="34"/>
      <c r="OAV936" s="35"/>
      <c r="OAW936" s="34"/>
      <c r="OBD936" s="35"/>
      <c r="OBE936" s="34"/>
      <c r="OBL936" s="35"/>
      <c r="OBM936" s="34"/>
      <c r="OBT936" s="35"/>
      <c r="OBU936" s="34"/>
      <c r="OCB936" s="35"/>
      <c r="OCC936" s="34"/>
      <c r="OCJ936" s="35"/>
      <c r="OCK936" s="34"/>
      <c r="OCR936" s="35"/>
      <c r="OCS936" s="34"/>
      <c r="OCZ936" s="35"/>
      <c r="ODA936" s="34"/>
      <c r="ODH936" s="35"/>
      <c r="ODI936" s="34"/>
      <c r="ODP936" s="35"/>
      <c r="ODQ936" s="34"/>
      <c r="ODX936" s="35"/>
      <c r="ODY936" s="34"/>
      <c r="OEF936" s="35"/>
      <c r="OEG936" s="34"/>
      <c r="OEN936" s="35"/>
      <c r="OEO936" s="34"/>
      <c r="OEV936" s="35"/>
      <c r="OEW936" s="34"/>
      <c r="OFD936" s="35"/>
      <c r="OFE936" s="34"/>
      <c r="OFL936" s="35"/>
      <c r="OFM936" s="34"/>
      <c r="OFT936" s="35"/>
      <c r="OFU936" s="34"/>
      <c r="OGB936" s="35"/>
      <c r="OGC936" s="34"/>
      <c r="OGJ936" s="35"/>
      <c r="OGK936" s="34"/>
      <c r="OGR936" s="35"/>
      <c r="OGS936" s="34"/>
      <c r="OGZ936" s="35"/>
      <c r="OHA936" s="34"/>
      <c r="OHH936" s="35"/>
      <c r="OHI936" s="34"/>
      <c r="OHP936" s="35"/>
      <c r="OHQ936" s="34"/>
      <c r="OHX936" s="35"/>
      <c r="OHY936" s="34"/>
      <c r="OIF936" s="35"/>
      <c r="OIG936" s="34"/>
      <c r="OIN936" s="35"/>
      <c r="OIO936" s="34"/>
      <c r="OIV936" s="35"/>
      <c r="OIW936" s="34"/>
      <c r="OJD936" s="35"/>
      <c r="OJE936" s="34"/>
      <c r="OJL936" s="35"/>
      <c r="OJM936" s="34"/>
      <c r="OJT936" s="35"/>
      <c r="OJU936" s="34"/>
      <c r="OKB936" s="35"/>
      <c r="OKC936" s="34"/>
      <c r="OKJ936" s="35"/>
      <c r="OKK936" s="34"/>
      <c r="OKR936" s="35"/>
      <c r="OKS936" s="34"/>
      <c r="OKZ936" s="35"/>
      <c r="OLA936" s="34"/>
      <c r="OLH936" s="35"/>
      <c r="OLI936" s="34"/>
      <c r="OLP936" s="35"/>
      <c r="OLQ936" s="34"/>
      <c r="OLX936" s="35"/>
      <c r="OLY936" s="34"/>
      <c r="OMF936" s="35"/>
      <c r="OMG936" s="34"/>
      <c r="OMN936" s="35"/>
      <c r="OMO936" s="34"/>
      <c r="OMV936" s="35"/>
      <c r="OMW936" s="34"/>
      <c r="OND936" s="35"/>
      <c r="ONE936" s="34"/>
      <c r="ONL936" s="35"/>
      <c r="ONM936" s="34"/>
      <c r="ONT936" s="35"/>
      <c r="ONU936" s="34"/>
      <c r="OOB936" s="35"/>
      <c r="OOC936" s="34"/>
      <c r="OOJ936" s="35"/>
      <c r="OOK936" s="34"/>
      <c r="OOR936" s="35"/>
      <c r="OOS936" s="34"/>
      <c r="OOZ936" s="35"/>
      <c r="OPA936" s="34"/>
      <c r="OPH936" s="35"/>
      <c r="OPI936" s="34"/>
      <c r="OPP936" s="35"/>
      <c r="OPQ936" s="34"/>
      <c r="OPX936" s="35"/>
      <c r="OPY936" s="34"/>
      <c r="OQF936" s="35"/>
      <c r="OQG936" s="34"/>
      <c r="OQN936" s="35"/>
      <c r="OQO936" s="34"/>
      <c r="OQV936" s="35"/>
      <c r="OQW936" s="34"/>
      <c r="ORD936" s="35"/>
      <c r="ORE936" s="34"/>
      <c r="ORL936" s="35"/>
      <c r="ORM936" s="34"/>
      <c r="ORT936" s="35"/>
      <c r="ORU936" s="34"/>
      <c r="OSB936" s="35"/>
      <c r="OSC936" s="34"/>
      <c r="OSJ936" s="35"/>
      <c r="OSK936" s="34"/>
      <c r="OSR936" s="35"/>
      <c r="OSS936" s="34"/>
      <c r="OSZ936" s="35"/>
      <c r="OTA936" s="34"/>
      <c r="OTH936" s="35"/>
      <c r="OTI936" s="34"/>
      <c r="OTP936" s="35"/>
      <c r="OTQ936" s="34"/>
      <c r="OTX936" s="35"/>
      <c r="OTY936" s="34"/>
      <c r="OUF936" s="35"/>
      <c r="OUG936" s="34"/>
      <c r="OUN936" s="35"/>
      <c r="OUO936" s="34"/>
      <c r="OUV936" s="35"/>
      <c r="OUW936" s="34"/>
      <c r="OVD936" s="35"/>
      <c r="OVE936" s="34"/>
      <c r="OVL936" s="35"/>
      <c r="OVM936" s="34"/>
      <c r="OVT936" s="35"/>
      <c r="OVU936" s="34"/>
      <c r="OWB936" s="35"/>
      <c r="OWC936" s="34"/>
      <c r="OWJ936" s="35"/>
      <c r="OWK936" s="34"/>
      <c r="OWR936" s="35"/>
      <c r="OWS936" s="34"/>
      <c r="OWZ936" s="35"/>
      <c r="OXA936" s="34"/>
      <c r="OXH936" s="35"/>
      <c r="OXI936" s="34"/>
      <c r="OXP936" s="35"/>
      <c r="OXQ936" s="34"/>
      <c r="OXX936" s="35"/>
      <c r="OXY936" s="34"/>
      <c r="OYF936" s="35"/>
      <c r="OYG936" s="34"/>
      <c r="OYN936" s="35"/>
      <c r="OYO936" s="34"/>
      <c r="OYV936" s="35"/>
      <c r="OYW936" s="34"/>
      <c r="OZD936" s="35"/>
      <c r="OZE936" s="34"/>
      <c r="OZL936" s="35"/>
      <c r="OZM936" s="34"/>
      <c r="OZT936" s="35"/>
      <c r="OZU936" s="34"/>
      <c r="PAB936" s="35"/>
      <c r="PAC936" s="34"/>
      <c r="PAJ936" s="35"/>
      <c r="PAK936" s="34"/>
      <c r="PAR936" s="35"/>
      <c r="PAS936" s="34"/>
      <c r="PAZ936" s="35"/>
      <c r="PBA936" s="34"/>
      <c r="PBH936" s="35"/>
      <c r="PBI936" s="34"/>
      <c r="PBP936" s="35"/>
      <c r="PBQ936" s="34"/>
      <c r="PBX936" s="35"/>
      <c r="PBY936" s="34"/>
      <c r="PCF936" s="35"/>
      <c r="PCG936" s="34"/>
      <c r="PCN936" s="35"/>
      <c r="PCO936" s="34"/>
      <c r="PCV936" s="35"/>
      <c r="PCW936" s="34"/>
      <c r="PDD936" s="35"/>
      <c r="PDE936" s="34"/>
      <c r="PDL936" s="35"/>
      <c r="PDM936" s="34"/>
      <c r="PDT936" s="35"/>
      <c r="PDU936" s="34"/>
      <c r="PEB936" s="35"/>
      <c r="PEC936" s="34"/>
      <c r="PEJ936" s="35"/>
      <c r="PEK936" s="34"/>
      <c r="PER936" s="35"/>
      <c r="PES936" s="34"/>
      <c r="PEZ936" s="35"/>
      <c r="PFA936" s="34"/>
      <c r="PFH936" s="35"/>
      <c r="PFI936" s="34"/>
      <c r="PFP936" s="35"/>
      <c r="PFQ936" s="34"/>
      <c r="PFX936" s="35"/>
      <c r="PFY936" s="34"/>
      <c r="PGF936" s="35"/>
      <c r="PGG936" s="34"/>
      <c r="PGN936" s="35"/>
      <c r="PGO936" s="34"/>
      <c r="PGV936" s="35"/>
      <c r="PGW936" s="34"/>
      <c r="PHD936" s="35"/>
      <c r="PHE936" s="34"/>
      <c r="PHL936" s="35"/>
      <c r="PHM936" s="34"/>
      <c r="PHT936" s="35"/>
      <c r="PHU936" s="34"/>
      <c r="PIB936" s="35"/>
      <c r="PIC936" s="34"/>
      <c r="PIJ936" s="35"/>
      <c r="PIK936" s="34"/>
      <c r="PIR936" s="35"/>
      <c r="PIS936" s="34"/>
      <c r="PIZ936" s="35"/>
      <c r="PJA936" s="34"/>
      <c r="PJH936" s="35"/>
      <c r="PJI936" s="34"/>
      <c r="PJP936" s="35"/>
      <c r="PJQ936" s="34"/>
      <c r="PJX936" s="35"/>
      <c r="PJY936" s="34"/>
      <c r="PKF936" s="35"/>
      <c r="PKG936" s="34"/>
      <c r="PKN936" s="35"/>
      <c r="PKO936" s="34"/>
      <c r="PKV936" s="35"/>
      <c r="PKW936" s="34"/>
      <c r="PLD936" s="35"/>
      <c r="PLE936" s="34"/>
      <c r="PLL936" s="35"/>
      <c r="PLM936" s="34"/>
      <c r="PLT936" s="35"/>
      <c r="PLU936" s="34"/>
      <c r="PMB936" s="35"/>
      <c r="PMC936" s="34"/>
      <c r="PMJ936" s="35"/>
      <c r="PMK936" s="34"/>
      <c r="PMR936" s="35"/>
      <c r="PMS936" s="34"/>
      <c r="PMZ936" s="35"/>
      <c r="PNA936" s="34"/>
      <c r="PNH936" s="35"/>
      <c r="PNI936" s="34"/>
      <c r="PNP936" s="35"/>
      <c r="PNQ936" s="34"/>
      <c r="PNX936" s="35"/>
      <c r="PNY936" s="34"/>
      <c r="POF936" s="35"/>
      <c r="POG936" s="34"/>
      <c r="PON936" s="35"/>
      <c r="POO936" s="34"/>
      <c r="POV936" s="35"/>
      <c r="POW936" s="34"/>
      <c r="PPD936" s="35"/>
      <c r="PPE936" s="34"/>
      <c r="PPL936" s="35"/>
      <c r="PPM936" s="34"/>
      <c r="PPT936" s="35"/>
      <c r="PPU936" s="34"/>
      <c r="PQB936" s="35"/>
      <c r="PQC936" s="34"/>
      <c r="PQJ936" s="35"/>
      <c r="PQK936" s="34"/>
      <c r="PQR936" s="35"/>
      <c r="PQS936" s="34"/>
      <c r="PQZ936" s="35"/>
      <c r="PRA936" s="34"/>
      <c r="PRH936" s="35"/>
      <c r="PRI936" s="34"/>
      <c r="PRP936" s="35"/>
      <c r="PRQ936" s="34"/>
      <c r="PRX936" s="35"/>
      <c r="PRY936" s="34"/>
      <c r="PSF936" s="35"/>
      <c r="PSG936" s="34"/>
      <c r="PSN936" s="35"/>
      <c r="PSO936" s="34"/>
      <c r="PSV936" s="35"/>
      <c r="PSW936" s="34"/>
      <c r="PTD936" s="35"/>
      <c r="PTE936" s="34"/>
      <c r="PTL936" s="35"/>
      <c r="PTM936" s="34"/>
      <c r="PTT936" s="35"/>
      <c r="PTU936" s="34"/>
      <c r="PUB936" s="35"/>
      <c r="PUC936" s="34"/>
      <c r="PUJ936" s="35"/>
      <c r="PUK936" s="34"/>
      <c r="PUR936" s="35"/>
      <c r="PUS936" s="34"/>
      <c r="PUZ936" s="35"/>
      <c r="PVA936" s="34"/>
      <c r="PVH936" s="35"/>
      <c r="PVI936" s="34"/>
      <c r="PVP936" s="35"/>
      <c r="PVQ936" s="34"/>
      <c r="PVX936" s="35"/>
      <c r="PVY936" s="34"/>
      <c r="PWF936" s="35"/>
      <c r="PWG936" s="34"/>
      <c r="PWN936" s="35"/>
      <c r="PWO936" s="34"/>
      <c r="PWV936" s="35"/>
      <c r="PWW936" s="34"/>
      <c r="PXD936" s="35"/>
      <c r="PXE936" s="34"/>
      <c r="PXL936" s="35"/>
      <c r="PXM936" s="34"/>
      <c r="PXT936" s="35"/>
      <c r="PXU936" s="34"/>
      <c r="PYB936" s="35"/>
      <c r="PYC936" s="34"/>
      <c r="PYJ936" s="35"/>
      <c r="PYK936" s="34"/>
      <c r="PYR936" s="35"/>
      <c r="PYS936" s="34"/>
      <c r="PYZ936" s="35"/>
      <c r="PZA936" s="34"/>
      <c r="PZH936" s="35"/>
      <c r="PZI936" s="34"/>
      <c r="PZP936" s="35"/>
      <c r="PZQ936" s="34"/>
      <c r="PZX936" s="35"/>
      <c r="PZY936" s="34"/>
      <c r="QAF936" s="35"/>
      <c r="QAG936" s="34"/>
      <c r="QAN936" s="35"/>
      <c r="QAO936" s="34"/>
      <c r="QAV936" s="35"/>
      <c r="QAW936" s="34"/>
      <c r="QBD936" s="35"/>
      <c r="QBE936" s="34"/>
      <c r="QBL936" s="35"/>
      <c r="QBM936" s="34"/>
      <c r="QBT936" s="35"/>
      <c r="QBU936" s="34"/>
      <c r="QCB936" s="35"/>
      <c r="QCC936" s="34"/>
      <c r="QCJ936" s="35"/>
      <c r="QCK936" s="34"/>
      <c r="QCR936" s="35"/>
      <c r="QCS936" s="34"/>
      <c r="QCZ936" s="35"/>
      <c r="QDA936" s="34"/>
      <c r="QDH936" s="35"/>
      <c r="QDI936" s="34"/>
      <c r="QDP936" s="35"/>
      <c r="QDQ936" s="34"/>
      <c r="QDX936" s="35"/>
      <c r="QDY936" s="34"/>
      <c r="QEF936" s="35"/>
      <c r="QEG936" s="34"/>
      <c r="QEN936" s="35"/>
      <c r="QEO936" s="34"/>
      <c r="QEV936" s="35"/>
      <c r="QEW936" s="34"/>
      <c r="QFD936" s="35"/>
      <c r="QFE936" s="34"/>
      <c r="QFL936" s="35"/>
      <c r="QFM936" s="34"/>
      <c r="QFT936" s="35"/>
      <c r="QFU936" s="34"/>
      <c r="QGB936" s="35"/>
      <c r="QGC936" s="34"/>
      <c r="QGJ936" s="35"/>
      <c r="QGK936" s="34"/>
      <c r="QGR936" s="35"/>
      <c r="QGS936" s="34"/>
      <c r="QGZ936" s="35"/>
      <c r="QHA936" s="34"/>
      <c r="QHH936" s="35"/>
      <c r="QHI936" s="34"/>
      <c r="QHP936" s="35"/>
      <c r="QHQ936" s="34"/>
      <c r="QHX936" s="35"/>
      <c r="QHY936" s="34"/>
      <c r="QIF936" s="35"/>
      <c r="QIG936" s="34"/>
      <c r="QIN936" s="35"/>
      <c r="QIO936" s="34"/>
      <c r="QIV936" s="35"/>
      <c r="QIW936" s="34"/>
      <c r="QJD936" s="35"/>
      <c r="QJE936" s="34"/>
      <c r="QJL936" s="35"/>
      <c r="QJM936" s="34"/>
      <c r="QJT936" s="35"/>
      <c r="QJU936" s="34"/>
      <c r="QKB936" s="35"/>
      <c r="QKC936" s="34"/>
      <c r="QKJ936" s="35"/>
      <c r="QKK936" s="34"/>
      <c r="QKR936" s="35"/>
      <c r="QKS936" s="34"/>
      <c r="QKZ936" s="35"/>
      <c r="QLA936" s="34"/>
      <c r="QLH936" s="35"/>
      <c r="QLI936" s="34"/>
      <c r="QLP936" s="35"/>
      <c r="QLQ936" s="34"/>
      <c r="QLX936" s="35"/>
      <c r="QLY936" s="34"/>
      <c r="QMF936" s="35"/>
      <c r="QMG936" s="34"/>
      <c r="QMN936" s="35"/>
      <c r="QMO936" s="34"/>
      <c r="QMV936" s="35"/>
      <c r="QMW936" s="34"/>
      <c r="QND936" s="35"/>
      <c r="QNE936" s="34"/>
      <c r="QNL936" s="35"/>
      <c r="QNM936" s="34"/>
      <c r="QNT936" s="35"/>
      <c r="QNU936" s="34"/>
      <c r="QOB936" s="35"/>
      <c r="QOC936" s="34"/>
      <c r="QOJ936" s="35"/>
      <c r="QOK936" s="34"/>
      <c r="QOR936" s="35"/>
      <c r="QOS936" s="34"/>
      <c r="QOZ936" s="35"/>
      <c r="QPA936" s="34"/>
      <c r="QPH936" s="35"/>
      <c r="QPI936" s="34"/>
      <c r="QPP936" s="35"/>
      <c r="QPQ936" s="34"/>
      <c r="QPX936" s="35"/>
      <c r="QPY936" s="34"/>
      <c r="QQF936" s="35"/>
      <c r="QQG936" s="34"/>
      <c r="QQN936" s="35"/>
      <c r="QQO936" s="34"/>
      <c r="QQV936" s="35"/>
      <c r="QQW936" s="34"/>
      <c r="QRD936" s="35"/>
      <c r="QRE936" s="34"/>
      <c r="QRL936" s="35"/>
      <c r="QRM936" s="34"/>
      <c r="QRT936" s="35"/>
      <c r="QRU936" s="34"/>
      <c r="QSB936" s="35"/>
      <c r="QSC936" s="34"/>
      <c r="QSJ936" s="35"/>
      <c r="QSK936" s="34"/>
      <c r="QSR936" s="35"/>
      <c r="QSS936" s="34"/>
      <c r="QSZ936" s="35"/>
      <c r="QTA936" s="34"/>
      <c r="QTH936" s="35"/>
      <c r="QTI936" s="34"/>
      <c r="QTP936" s="35"/>
      <c r="QTQ936" s="34"/>
      <c r="QTX936" s="35"/>
      <c r="QTY936" s="34"/>
      <c r="QUF936" s="35"/>
      <c r="QUG936" s="34"/>
      <c r="QUN936" s="35"/>
      <c r="QUO936" s="34"/>
      <c r="QUV936" s="35"/>
      <c r="QUW936" s="34"/>
      <c r="QVD936" s="35"/>
      <c r="QVE936" s="34"/>
      <c r="QVL936" s="35"/>
      <c r="QVM936" s="34"/>
      <c r="QVT936" s="35"/>
      <c r="QVU936" s="34"/>
      <c r="QWB936" s="35"/>
      <c r="QWC936" s="34"/>
      <c r="QWJ936" s="35"/>
      <c r="QWK936" s="34"/>
      <c r="QWR936" s="35"/>
      <c r="QWS936" s="34"/>
      <c r="QWZ936" s="35"/>
      <c r="QXA936" s="34"/>
      <c r="QXH936" s="35"/>
      <c r="QXI936" s="34"/>
      <c r="QXP936" s="35"/>
      <c r="QXQ936" s="34"/>
      <c r="QXX936" s="35"/>
      <c r="QXY936" s="34"/>
      <c r="QYF936" s="35"/>
      <c r="QYG936" s="34"/>
      <c r="QYN936" s="35"/>
      <c r="QYO936" s="34"/>
      <c r="QYV936" s="35"/>
      <c r="QYW936" s="34"/>
      <c r="QZD936" s="35"/>
      <c r="QZE936" s="34"/>
      <c r="QZL936" s="35"/>
      <c r="QZM936" s="34"/>
      <c r="QZT936" s="35"/>
      <c r="QZU936" s="34"/>
      <c r="RAB936" s="35"/>
      <c r="RAC936" s="34"/>
      <c r="RAJ936" s="35"/>
      <c r="RAK936" s="34"/>
      <c r="RAR936" s="35"/>
      <c r="RAS936" s="34"/>
      <c r="RAZ936" s="35"/>
      <c r="RBA936" s="34"/>
      <c r="RBH936" s="35"/>
      <c r="RBI936" s="34"/>
      <c r="RBP936" s="35"/>
      <c r="RBQ936" s="34"/>
      <c r="RBX936" s="35"/>
      <c r="RBY936" s="34"/>
      <c r="RCF936" s="35"/>
      <c r="RCG936" s="34"/>
      <c r="RCN936" s="35"/>
      <c r="RCO936" s="34"/>
      <c r="RCV936" s="35"/>
      <c r="RCW936" s="34"/>
      <c r="RDD936" s="35"/>
      <c r="RDE936" s="34"/>
      <c r="RDL936" s="35"/>
      <c r="RDM936" s="34"/>
      <c r="RDT936" s="35"/>
      <c r="RDU936" s="34"/>
      <c r="REB936" s="35"/>
      <c r="REC936" s="34"/>
      <c r="REJ936" s="35"/>
      <c r="REK936" s="34"/>
      <c r="RER936" s="35"/>
      <c r="RES936" s="34"/>
      <c r="REZ936" s="35"/>
      <c r="RFA936" s="34"/>
      <c r="RFH936" s="35"/>
      <c r="RFI936" s="34"/>
      <c r="RFP936" s="35"/>
      <c r="RFQ936" s="34"/>
      <c r="RFX936" s="35"/>
      <c r="RFY936" s="34"/>
      <c r="RGF936" s="35"/>
      <c r="RGG936" s="34"/>
      <c r="RGN936" s="35"/>
      <c r="RGO936" s="34"/>
      <c r="RGV936" s="35"/>
      <c r="RGW936" s="34"/>
      <c r="RHD936" s="35"/>
      <c r="RHE936" s="34"/>
      <c r="RHL936" s="35"/>
      <c r="RHM936" s="34"/>
      <c r="RHT936" s="35"/>
      <c r="RHU936" s="34"/>
      <c r="RIB936" s="35"/>
      <c r="RIC936" s="34"/>
      <c r="RIJ936" s="35"/>
      <c r="RIK936" s="34"/>
      <c r="RIR936" s="35"/>
      <c r="RIS936" s="34"/>
      <c r="RIZ936" s="35"/>
      <c r="RJA936" s="34"/>
      <c r="RJH936" s="35"/>
      <c r="RJI936" s="34"/>
      <c r="RJP936" s="35"/>
      <c r="RJQ936" s="34"/>
      <c r="RJX936" s="35"/>
      <c r="RJY936" s="34"/>
      <c r="RKF936" s="35"/>
      <c r="RKG936" s="34"/>
      <c r="RKN936" s="35"/>
      <c r="RKO936" s="34"/>
      <c r="RKV936" s="35"/>
      <c r="RKW936" s="34"/>
      <c r="RLD936" s="35"/>
      <c r="RLE936" s="34"/>
      <c r="RLL936" s="35"/>
      <c r="RLM936" s="34"/>
      <c r="RLT936" s="35"/>
      <c r="RLU936" s="34"/>
      <c r="RMB936" s="35"/>
      <c r="RMC936" s="34"/>
      <c r="RMJ936" s="35"/>
      <c r="RMK936" s="34"/>
      <c r="RMR936" s="35"/>
      <c r="RMS936" s="34"/>
      <c r="RMZ936" s="35"/>
      <c r="RNA936" s="34"/>
      <c r="RNH936" s="35"/>
      <c r="RNI936" s="34"/>
      <c r="RNP936" s="35"/>
      <c r="RNQ936" s="34"/>
      <c r="RNX936" s="35"/>
      <c r="RNY936" s="34"/>
      <c r="ROF936" s="35"/>
      <c r="ROG936" s="34"/>
      <c r="RON936" s="35"/>
      <c r="ROO936" s="34"/>
      <c r="ROV936" s="35"/>
      <c r="ROW936" s="34"/>
      <c r="RPD936" s="35"/>
      <c r="RPE936" s="34"/>
      <c r="RPL936" s="35"/>
      <c r="RPM936" s="34"/>
      <c r="RPT936" s="35"/>
      <c r="RPU936" s="34"/>
      <c r="RQB936" s="35"/>
      <c r="RQC936" s="34"/>
      <c r="RQJ936" s="35"/>
      <c r="RQK936" s="34"/>
      <c r="RQR936" s="35"/>
      <c r="RQS936" s="34"/>
      <c r="RQZ936" s="35"/>
      <c r="RRA936" s="34"/>
      <c r="RRH936" s="35"/>
      <c r="RRI936" s="34"/>
      <c r="RRP936" s="35"/>
      <c r="RRQ936" s="34"/>
      <c r="RRX936" s="35"/>
      <c r="RRY936" s="34"/>
      <c r="RSF936" s="35"/>
      <c r="RSG936" s="34"/>
      <c r="RSN936" s="35"/>
      <c r="RSO936" s="34"/>
      <c r="RSV936" s="35"/>
      <c r="RSW936" s="34"/>
      <c r="RTD936" s="35"/>
      <c r="RTE936" s="34"/>
      <c r="RTL936" s="35"/>
      <c r="RTM936" s="34"/>
      <c r="RTT936" s="35"/>
      <c r="RTU936" s="34"/>
      <c r="RUB936" s="35"/>
      <c r="RUC936" s="34"/>
      <c r="RUJ936" s="35"/>
      <c r="RUK936" s="34"/>
      <c r="RUR936" s="35"/>
      <c r="RUS936" s="34"/>
      <c r="RUZ936" s="35"/>
      <c r="RVA936" s="34"/>
      <c r="RVH936" s="35"/>
      <c r="RVI936" s="34"/>
      <c r="RVP936" s="35"/>
      <c r="RVQ936" s="34"/>
      <c r="RVX936" s="35"/>
      <c r="RVY936" s="34"/>
      <c r="RWF936" s="35"/>
      <c r="RWG936" s="34"/>
      <c r="RWN936" s="35"/>
      <c r="RWO936" s="34"/>
      <c r="RWV936" s="35"/>
      <c r="RWW936" s="34"/>
      <c r="RXD936" s="35"/>
      <c r="RXE936" s="34"/>
      <c r="RXL936" s="35"/>
      <c r="RXM936" s="34"/>
      <c r="RXT936" s="35"/>
      <c r="RXU936" s="34"/>
      <c r="RYB936" s="35"/>
      <c r="RYC936" s="34"/>
      <c r="RYJ936" s="35"/>
      <c r="RYK936" s="34"/>
      <c r="RYR936" s="35"/>
      <c r="RYS936" s="34"/>
      <c r="RYZ936" s="35"/>
      <c r="RZA936" s="34"/>
      <c r="RZH936" s="35"/>
      <c r="RZI936" s="34"/>
      <c r="RZP936" s="35"/>
      <c r="RZQ936" s="34"/>
      <c r="RZX936" s="35"/>
      <c r="RZY936" s="34"/>
      <c r="SAF936" s="35"/>
      <c r="SAG936" s="34"/>
      <c r="SAN936" s="35"/>
      <c r="SAO936" s="34"/>
      <c r="SAV936" s="35"/>
      <c r="SAW936" s="34"/>
      <c r="SBD936" s="35"/>
      <c r="SBE936" s="34"/>
      <c r="SBL936" s="35"/>
      <c r="SBM936" s="34"/>
      <c r="SBT936" s="35"/>
      <c r="SBU936" s="34"/>
      <c r="SCB936" s="35"/>
      <c r="SCC936" s="34"/>
      <c r="SCJ936" s="35"/>
      <c r="SCK936" s="34"/>
      <c r="SCR936" s="35"/>
      <c r="SCS936" s="34"/>
      <c r="SCZ936" s="35"/>
      <c r="SDA936" s="34"/>
      <c r="SDH936" s="35"/>
      <c r="SDI936" s="34"/>
      <c r="SDP936" s="35"/>
      <c r="SDQ936" s="34"/>
      <c r="SDX936" s="35"/>
      <c r="SDY936" s="34"/>
      <c r="SEF936" s="35"/>
      <c r="SEG936" s="34"/>
      <c r="SEN936" s="35"/>
      <c r="SEO936" s="34"/>
      <c r="SEV936" s="35"/>
      <c r="SEW936" s="34"/>
      <c r="SFD936" s="35"/>
      <c r="SFE936" s="34"/>
      <c r="SFL936" s="35"/>
      <c r="SFM936" s="34"/>
      <c r="SFT936" s="35"/>
      <c r="SFU936" s="34"/>
      <c r="SGB936" s="35"/>
      <c r="SGC936" s="34"/>
      <c r="SGJ936" s="35"/>
      <c r="SGK936" s="34"/>
      <c r="SGR936" s="35"/>
      <c r="SGS936" s="34"/>
      <c r="SGZ936" s="35"/>
      <c r="SHA936" s="34"/>
      <c r="SHH936" s="35"/>
      <c r="SHI936" s="34"/>
      <c r="SHP936" s="35"/>
      <c r="SHQ936" s="34"/>
      <c r="SHX936" s="35"/>
      <c r="SHY936" s="34"/>
      <c r="SIF936" s="35"/>
      <c r="SIG936" s="34"/>
      <c r="SIN936" s="35"/>
      <c r="SIO936" s="34"/>
      <c r="SIV936" s="35"/>
      <c r="SIW936" s="34"/>
      <c r="SJD936" s="35"/>
      <c r="SJE936" s="34"/>
      <c r="SJL936" s="35"/>
      <c r="SJM936" s="34"/>
      <c r="SJT936" s="35"/>
      <c r="SJU936" s="34"/>
      <c r="SKB936" s="35"/>
      <c r="SKC936" s="34"/>
      <c r="SKJ936" s="35"/>
      <c r="SKK936" s="34"/>
      <c r="SKR936" s="35"/>
      <c r="SKS936" s="34"/>
      <c r="SKZ936" s="35"/>
      <c r="SLA936" s="34"/>
      <c r="SLH936" s="35"/>
      <c r="SLI936" s="34"/>
      <c r="SLP936" s="35"/>
      <c r="SLQ936" s="34"/>
      <c r="SLX936" s="35"/>
      <c r="SLY936" s="34"/>
      <c r="SMF936" s="35"/>
      <c r="SMG936" s="34"/>
      <c r="SMN936" s="35"/>
      <c r="SMO936" s="34"/>
      <c r="SMV936" s="35"/>
      <c r="SMW936" s="34"/>
      <c r="SND936" s="35"/>
      <c r="SNE936" s="34"/>
      <c r="SNL936" s="35"/>
      <c r="SNM936" s="34"/>
      <c r="SNT936" s="35"/>
      <c r="SNU936" s="34"/>
      <c r="SOB936" s="35"/>
      <c r="SOC936" s="34"/>
      <c r="SOJ936" s="35"/>
      <c r="SOK936" s="34"/>
      <c r="SOR936" s="35"/>
      <c r="SOS936" s="34"/>
      <c r="SOZ936" s="35"/>
      <c r="SPA936" s="34"/>
      <c r="SPH936" s="35"/>
      <c r="SPI936" s="34"/>
      <c r="SPP936" s="35"/>
      <c r="SPQ936" s="34"/>
      <c r="SPX936" s="35"/>
      <c r="SPY936" s="34"/>
      <c r="SQF936" s="35"/>
      <c r="SQG936" s="34"/>
      <c r="SQN936" s="35"/>
      <c r="SQO936" s="34"/>
      <c r="SQV936" s="35"/>
      <c r="SQW936" s="34"/>
      <c r="SRD936" s="35"/>
      <c r="SRE936" s="34"/>
      <c r="SRL936" s="35"/>
      <c r="SRM936" s="34"/>
      <c r="SRT936" s="35"/>
      <c r="SRU936" s="34"/>
      <c r="SSB936" s="35"/>
      <c r="SSC936" s="34"/>
      <c r="SSJ936" s="35"/>
      <c r="SSK936" s="34"/>
      <c r="SSR936" s="35"/>
      <c r="SSS936" s="34"/>
      <c r="SSZ936" s="35"/>
      <c r="STA936" s="34"/>
      <c r="STH936" s="35"/>
      <c r="STI936" s="34"/>
      <c r="STP936" s="35"/>
      <c r="STQ936" s="34"/>
      <c r="STX936" s="35"/>
      <c r="STY936" s="34"/>
      <c r="SUF936" s="35"/>
      <c r="SUG936" s="34"/>
      <c r="SUN936" s="35"/>
      <c r="SUO936" s="34"/>
      <c r="SUV936" s="35"/>
      <c r="SUW936" s="34"/>
      <c r="SVD936" s="35"/>
      <c r="SVE936" s="34"/>
      <c r="SVL936" s="35"/>
      <c r="SVM936" s="34"/>
      <c r="SVT936" s="35"/>
      <c r="SVU936" s="34"/>
      <c r="SWB936" s="35"/>
      <c r="SWC936" s="34"/>
      <c r="SWJ936" s="35"/>
      <c r="SWK936" s="34"/>
      <c r="SWR936" s="35"/>
      <c r="SWS936" s="34"/>
      <c r="SWZ936" s="35"/>
      <c r="SXA936" s="34"/>
      <c r="SXH936" s="35"/>
      <c r="SXI936" s="34"/>
      <c r="SXP936" s="35"/>
      <c r="SXQ936" s="34"/>
      <c r="SXX936" s="35"/>
      <c r="SXY936" s="34"/>
      <c r="SYF936" s="35"/>
      <c r="SYG936" s="34"/>
      <c r="SYN936" s="35"/>
      <c r="SYO936" s="34"/>
      <c r="SYV936" s="35"/>
      <c r="SYW936" s="34"/>
      <c r="SZD936" s="35"/>
      <c r="SZE936" s="34"/>
      <c r="SZL936" s="35"/>
      <c r="SZM936" s="34"/>
      <c r="SZT936" s="35"/>
      <c r="SZU936" s="34"/>
      <c r="TAB936" s="35"/>
      <c r="TAC936" s="34"/>
      <c r="TAJ936" s="35"/>
      <c r="TAK936" s="34"/>
      <c r="TAR936" s="35"/>
      <c r="TAS936" s="34"/>
      <c r="TAZ936" s="35"/>
      <c r="TBA936" s="34"/>
      <c r="TBH936" s="35"/>
      <c r="TBI936" s="34"/>
      <c r="TBP936" s="35"/>
      <c r="TBQ936" s="34"/>
      <c r="TBX936" s="35"/>
      <c r="TBY936" s="34"/>
      <c r="TCF936" s="35"/>
      <c r="TCG936" s="34"/>
      <c r="TCN936" s="35"/>
      <c r="TCO936" s="34"/>
      <c r="TCV936" s="35"/>
      <c r="TCW936" s="34"/>
      <c r="TDD936" s="35"/>
      <c r="TDE936" s="34"/>
      <c r="TDL936" s="35"/>
      <c r="TDM936" s="34"/>
      <c r="TDT936" s="35"/>
      <c r="TDU936" s="34"/>
      <c r="TEB936" s="35"/>
      <c r="TEC936" s="34"/>
      <c r="TEJ936" s="35"/>
      <c r="TEK936" s="34"/>
      <c r="TER936" s="35"/>
      <c r="TES936" s="34"/>
      <c r="TEZ936" s="35"/>
      <c r="TFA936" s="34"/>
      <c r="TFH936" s="35"/>
      <c r="TFI936" s="34"/>
      <c r="TFP936" s="35"/>
      <c r="TFQ936" s="34"/>
      <c r="TFX936" s="35"/>
      <c r="TFY936" s="34"/>
      <c r="TGF936" s="35"/>
      <c r="TGG936" s="34"/>
      <c r="TGN936" s="35"/>
      <c r="TGO936" s="34"/>
      <c r="TGV936" s="35"/>
      <c r="TGW936" s="34"/>
      <c r="THD936" s="35"/>
      <c r="THE936" s="34"/>
      <c r="THL936" s="35"/>
      <c r="THM936" s="34"/>
      <c r="THT936" s="35"/>
      <c r="THU936" s="34"/>
      <c r="TIB936" s="35"/>
      <c r="TIC936" s="34"/>
      <c r="TIJ936" s="35"/>
      <c r="TIK936" s="34"/>
      <c r="TIR936" s="35"/>
      <c r="TIS936" s="34"/>
      <c r="TIZ936" s="35"/>
      <c r="TJA936" s="34"/>
      <c r="TJH936" s="35"/>
      <c r="TJI936" s="34"/>
      <c r="TJP936" s="35"/>
      <c r="TJQ936" s="34"/>
      <c r="TJX936" s="35"/>
      <c r="TJY936" s="34"/>
      <c r="TKF936" s="35"/>
      <c r="TKG936" s="34"/>
      <c r="TKN936" s="35"/>
      <c r="TKO936" s="34"/>
      <c r="TKV936" s="35"/>
      <c r="TKW936" s="34"/>
      <c r="TLD936" s="35"/>
      <c r="TLE936" s="34"/>
      <c r="TLL936" s="35"/>
      <c r="TLM936" s="34"/>
      <c r="TLT936" s="35"/>
      <c r="TLU936" s="34"/>
      <c r="TMB936" s="35"/>
      <c r="TMC936" s="34"/>
      <c r="TMJ936" s="35"/>
      <c r="TMK936" s="34"/>
      <c r="TMR936" s="35"/>
      <c r="TMS936" s="34"/>
      <c r="TMZ936" s="35"/>
      <c r="TNA936" s="34"/>
      <c r="TNH936" s="35"/>
      <c r="TNI936" s="34"/>
      <c r="TNP936" s="35"/>
      <c r="TNQ936" s="34"/>
      <c r="TNX936" s="35"/>
      <c r="TNY936" s="34"/>
      <c r="TOF936" s="35"/>
      <c r="TOG936" s="34"/>
      <c r="TON936" s="35"/>
      <c r="TOO936" s="34"/>
      <c r="TOV936" s="35"/>
      <c r="TOW936" s="34"/>
      <c r="TPD936" s="35"/>
      <c r="TPE936" s="34"/>
      <c r="TPL936" s="35"/>
      <c r="TPM936" s="34"/>
      <c r="TPT936" s="35"/>
      <c r="TPU936" s="34"/>
      <c r="TQB936" s="35"/>
      <c r="TQC936" s="34"/>
      <c r="TQJ936" s="35"/>
      <c r="TQK936" s="34"/>
      <c r="TQR936" s="35"/>
      <c r="TQS936" s="34"/>
      <c r="TQZ936" s="35"/>
      <c r="TRA936" s="34"/>
      <c r="TRH936" s="35"/>
      <c r="TRI936" s="34"/>
      <c r="TRP936" s="35"/>
      <c r="TRQ936" s="34"/>
      <c r="TRX936" s="35"/>
      <c r="TRY936" s="34"/>
      <c r="TSF936" s="35"/>
      <c r="TSG936" s="34"/>
      <c r="TSN936" s="35"/>
      <c r="TSO936" s="34"/>
      <c r="TSV936" s="35"/>
      <c r="TSW936" s="34"/>
      <c r="TTD936" s="35"/>
      <c r="TTE936" s="34"/>
      <c r="TTL936" s="35"/>
      <c r="TTM936" s="34"/>
      <c r="TTT936" s="35"/>
      <c r="TTU936" s="34"/>
      <c r="TUB936" s="35"/>
      <c r="TUC936" s="34"/>
      <c r="TUJ936" s="35"/>
      <c r="TUK936" s="34"/>
      <c r="TUR936" s="35"/>
      <c r="TUS936" s="34"/>
      <c r="TUZ936" s="35"/>
      <c r="TVA936" s="34"/>
      <c r="TVH936" s="35"/>
      <c r="TVI936" s="34"/>
      <c r="TVP936" s="35"/>
      <c r="TVQ936" s="34"/>
      <c r="TVX936" s="35"/>
      <c r="TVY936" s="34"/>
      <c r="TWF936" s="35"/>
      <c r="TWG936" s="34"/>
      <c r="TWN936" s="35"/>
      <c r="TWO936" s="34"/>
      <c r="TWV936" s="35"/>
      <c r="TWW936" s="34"/>
      <c r="TXD936" s="35"/>
      <c r="TXE936" s="34"/>
      <c r="TXL936" s="35"/>
      <c r="TXM936" s="34"/>
      <c r="TXT936" s="35"/>
      <c r="TXU936" s="34"/>
      <c r="TYB936" s="35"/>
      <c r="TYC936" s="34"/>
      <c r="TYJ936" s="35"/>
      <c r="TYK936" s="34"/>
      <c r="TYR936" s="35"/>
      <c r="TYS936" s="34"/>
      <c r="TYZ936" s="35"/>
      <c r="TZA936" s="34"/>
      <c r="TZH936" s="35"/>
      <c r="TZI936" s="34"/>
      <c r="TZP936" s="35"/>
      <c r="TZQ936" s="34"/>
      <c r="TZX936" s="35"/>
      <c r="TZY936" s="34"/>
      <c r="UAF936" s="35"/>
      <c r="UAG936" s="34"/>
      <c r="UAN936" s="35"/>
      <c r="UAO936" s="34"/>
      <c r="UAV936" s="35"/>
      <c r="UAW936" s="34"/>
      <c r="UBD936" s="35"/>
      <c r="UBE936" s="34"/>
      <c r="UBL936" s="35"/>
      <c r="UBM936" s="34"/>
      <c r="UBT936" s="35"/>
      <c r="UBU936" s="34"/>
      <c r="UCB936" s="35"/>
      <c r="UCC936" s="34"/>
      <c r="UCJ936" s="35"/>
      <c r="UCK936" s="34"/>
      <c r="UCR936" s="35"/>
      <c r="UCS936" s="34"/>
      <c r="UCZ936" s="35"/>
      <c r="UDA936" s="34"/>
      <c r="UDH936" s="35"/>
      <c r="UDI936" s="34"/>
      <c r="UDP936" s="35"/>
      <c r="UDQ936" s="34"/>
      <c r="UDX936" s="35"/>
      <c r="UDY936" s="34"/>
      <c r="UEF936" s="35"/>
      <c r="UEG936" s="34"/>
      <c r="UEN936" s="35"/>
      <c r="UEO936" s="34"/>
      <c r="UEV936" s="35"/>
      <c r="UEW936" s="34"/>
      <c r="UFD936" s="35"/>
      <c r="UFE936" s="34"/>
      <c r="UFL936" s="35"/>
      <c r="UFM936" s="34"/>
      <c r="UFT936" s="35"/>
      <c r="UFU936" s="34"/>
      <c r="UGB936" s="35"/>
      <c r="UGC936" s="34"/>
      <c r="UGJ936" s="35"/>
      <c r="UGK936" s="34"/>
      <c r="UGR936" s="35"/>
      <c r="UGS936" s="34"/>
      <c r="UGZ936" s="35"/>
      <c r="UHA936" s="34"/>
      <c r="UHH936" s="35"/>
      <c r="UHI936" s="34"/>
      <c r="UHP936" s="35"/>
      <c r="UHQ936" s="34"/>
      <c r="UHX936" s="35"/>
      <c r="UHY936" s="34"/>
      <c r="UIF936" s="35"/>
      <c r="UIG936" s="34"/>
      <c r="UIN936" s="35"/>
      <c r="UIO936" s="34"/>
      <c r="UIV936" s="35"/>
      <c r="UIW936" s="34"/>
      <c r="UJD936" s="35"/>
      <c r="UJE936" s="34"/>
      <c r="UJL936" s="35"/>
      <c r="UJM936" s="34"/>
      <c r="UJT936" s="35"/>
      <c r="UJU936" s="34"/>
      <c r="UKB936" s="35"/>
      <c r="UKC936" s="34"/>
      <c r="UKJ936" s="35"/>
      <c r="UKK936" s="34"/>
      <c r="UKR936" s="35"/>
      <c r="UKS936" s="34"/>
      <c r="UKZ936" s="35"/>
      <c r="ULA936" s="34"/>
      <c r="ULH936" s="35"/>
      <c r="ULI936" s="34"/>
      <c r="ULP936" s="35"/>
      <c r="ULQ936" s="34"/>
      <c r="ULX936" s="35"/>
      <c r="ULY936" s="34"/>
      <c r="UMF936" s="35"/>
      <c r="UMG936" s="34"/>
      <c r="UMN936" s="35"/>
      <c r="UMO936" s="34"/>
      <c r="UMV936" s="35"/>
      <c r="UMW936" s="34"/>
      <c r="UND936" s="35"/>
      <c r="UNE936" s="34"/>
      <c r="UNL936" s="35"/>
      <c r="UNM936" s="34"/>
      <c r="UNT936" s="35"/>
      <c r="UNU936" s="34"/>
      <c r="UOB936" s="35"/>
      <c r="UOC936" s="34"/>
      <c r="UOJ936" s="35"/>
      <c r="UOK936" s="34"/>
      <c r="UOR936" s="35"/>
      <c r="UOS936" s="34"/>
      <c r="UOZ936" s="35"/>
      <c r="UPA936" s="34"/>
      <c r="UPH936" s="35"/>
      <c r="UPI936" s="34"/>
      <c r="UPP936" s="35"/>
      <c r="UPQ936" s="34"/>
      <c r="UPX936" s="35"/>
      <c r="UPY936" s="34"/>
      <c r="UQF936" s="35"/>
      <c r="UQG936" s="34"/>
      <c r="UQN936" s="35"/>
      <c r="UQO936" s="34"/>
      <c r="UQV936" s="35"/>
      <c r="UQW936" s="34"/>
      <c r="URD936" s="35"/>
      <c r="URE936" s="34"/>
      <c r="URL936" s="35"/>
      <c r="URM936" s="34"/>
      <c r="URT936" s="35"/>
      <c r="URU936" s="34"/>
      <c r="USB936" s="35"/>
      <c r="USC936" s="34"/>
      <c r="USJ936" s="35"/>
      <c r="USK936" s="34"/>
      <c r="USR936" s="35"/>
      <c r="USS936" s="34"/>
      <c r="USZ936" s="35"/>
      <c r="UTA936" s="34"/>
      <c r="UTH936" s="35"/>
      <c r="UTI936" s="34"/>
      <c r="UTP936" s="35"/>
      <c r="UTQ936" s="34"/>
      <c r="UTX936" s="35"/>
      <c r="UTY936" s="34"/>
      <c r="UUF936" s="35"/>
      <c r="UUG936" s="34"/>
      <c r="UUN936" s="35"/>
      <c r="UUO936" s="34"/>
      <c r="UUV936" s="35"/>
      <c r="UUW936" s="34"/>
      <c r="UVD936" s="35"/>
      <c r="UVE936" s="34"/>
      <c r="UVL936" s="35"/>
      <c r="UVM936" s="34"/>
      <c r="UVT936" s="35"/>
      <c r="UVU936" s="34"/>
      <c r="UWB936" s="35"/>
      <c r="UWC936" s="34"/>
      <c r="UWJ936" s="35"/>
      <c r="UWK936" s="34"/>
      <c r="UWR936" s="35"/>
      <c r="UWS936" s="34"/>
      <c r="UWZ936" s="35"/>
      <c r="UXA936" s="34"/>
      <c r="UXH936" s="35"/>
      <c r="UXI936" s="34"/>
      <c r="UXP936" s="35"/>
      <c r="UXQ936" s="34"/>
      <c r="UXX936" s="35"/>
      <c r="UXY936" s="34"/>
      <c r="UYF936" s="35"/>
      <c r="UYG936" s="34"/>
      <c r="UYN936" s="35"/>
      <c r="UYO936" s="34"/>
      <c r="UYV936" s="35"/>
      <c r="UYW936" s="34"/>
      <c r="UZD936" s="35"/>
      <c r="UZE936" s="34"/>
      <c r="UZL936" s="35"/>
      <c r="UZM936" s="34"/>
      <c r="UZT936" s="35"/>
      <c r="UZU936" s="34"/>
      <c r="VAB936" s="35"/>
      <c r="VAC936" s="34"/>
      <c r="VAJ936" s="35"/>
      <c r="VAK936" s="34"/>
      <c r="VAR936" s="35"/>
      <c r="VAS936" s="34"/>
      <c r="VAZ936" s="35"/>
      <c r="VBA936" s="34"/>
      <c r="VBH936" s="35"/>
      <c r="VBI936" s="34"/>
      <c r="VBP936" s="35"/>
      <c r="VBQ936" s="34"/>
      <c r="VBX936" s="35"/>
      <c r="VBY936" s="34"/>
      <c r="VCF936" s="35"/>
      <c r="VCG936" s="34"/>
      <c r="VCN936" s="35"/>
      <c r="VCO936" s="34"/>
      <c r="VCV936" s="35"/>
      <c r="VCW936" s="34"/>
      <c r="VDD936" s="35"/>
      <c r="VDE936" s="34"/>
      <c r="VDL936" s="35"/>
      <c r="VDM936" s="34"/>
      <c r="VDT936" s="35"/>
      <c r="VDU936" s="34"/>
      <c r="VEB936" s="35"/>
      <c r="VEC936" s="34"/>
      <c r="VEJ936" s="35"/>
      <c r="VEK936" s="34"/>
      <c r="VER936" s="35"/>
      <c r="VES936" s="34"/>
      <c r="VEZ936" s="35"/>
      <c r="VFA936" s="34"/>
      <c r="VFH936" s="35"/>
      <c r="VFI936" s="34"/>
      <c r="VFP936" s="35"/>
      <c r="VFQ936" s="34"/>
      <c r="VFX936" s="35"/>
      <c r="VFY936" s="34"/>
      <c r="VGF936" s="35"/>
      <c r="VGG936" s="34"/>
      <c r="VGN936" s="35"/>
      <c r="VGO936" s="34"/>
      <c r="VGV936" s="35"/>
      <c r="VGW936" s="34"/>
      <c r="VHD936" s="35"/>
      <c r="VHE936" s="34"/>
      <c r="VHL936" s="35"/>
      <c r="VHM936" s="34"/>
      <c r="VHT936" s="35"/>
      <c r="VHU936" s="34"/>
      <c r="VIB936" s="35"/>
      <c r="VIC936" s="34"/>
      <c r="VIJ936" s="35"/>
      <c r="VIK936" s="34"/>
      <c r="VIR936" s="35"/>
      <c r="VIS936" s="34"/>
      <c r="VIZ936" s="35"/>
      <c r="VJA936" s="34"/>
      <c r="VJH936" s="35"/>
      <c r="VJI936" s="34"/>
      <c r="VJP936" s="35"/>
      <c r="VJQ936" s="34"/>
      <c r="VJX936" s="35"/>
      <c r="VJY936" s="34"/>
      <c r="VKF936" s="35"/>
      <c r="VKG936" s="34"/>
      <c r="VKN936" s="35"/>
      <c r="VKO936" s="34"/>
      <c r="VKV936" s="35"/>
      <c r="VKW936" s="34"/>
      <c r="VLD936" s="35"/>
      <c r="VLE936" s="34"/>
      <c r="VLL936" s="35"/>
      <c r="VLM936" s="34"/>
      <c r="VLT936" s="35"/>
      <c r="VLU936" s="34"/>
      <c r="VMB936" s="35"/>
      <c r="VMC936" s="34"/>
      <c r="VMJ936" s="35"/>
      <c r="VMK936" s="34"/>
      <c r="VMR936" s="35"/>
      <c r="VMS936" s="34"/>
      <c r="VMZ936" s="35"/>
      <c r="VNA936" s="34"/>
      <c r="VNH936" s="35"/>
      <c r="VNI936" s="34"/>
      <c r="VNP936" s="35"/>
      <c r="VNQ936" s="34"/>
      <c r="VNX936" s="35"/>
      <c r="VNY936" s="34"/>
      <c r="VOF936" s="35"/>
      <c r="VOG936" s="34"/>
      <c r="VON936" s="35"/>
      <c r="VOO936" s="34"/>
      <c r="VOV936" s="35"/>
      <c r="VOW936" s="34"/>
      <c r="VPD936" s="35"/>
      <c r="VPE936" s="34"/>
      <c r="VPL936" s="35"/>
      <c r="VPM936" s="34"/>
      <c r="VPT936" s="35"/>
      <c r="VPU936" s="34"/>
      <c r="VQB936" s="35"/>
      <c r="VQC936" s="34"/>
      <c r="VQJ936" s="35"/>
      <c r="VQK936" s="34"/>
      <c r="VQR936" s="35"/>
      <c r="VQS936" s="34"/>
      <c r="VQZ936" s="35"/>
      <c r="VRA936" s="34"/>
      <c r="VRH936" s="35"/>
      <c r="VRI936" s="34"/>
      <c r="VRP936" s="35"/>
      <c r="VRQ936" s="34"/>
      <c r="VRX936" s="35"/>
      <c r="VRY936" s="34"/>
      <c r="VSF936" s="35"/>
      <c r="VSG936" s="34"/>
      <c r="VSN936" s="35"/>
      <c r="VSO936" s="34"/>
      <c r="VSV936" s="35"/>
      <c r="VSW936" s="34"/>
      <c r="VTD936" s="35"/>
      <c r="VTE936" s="34"/>
      <c r="VTL936" s="35"/>
      <c r="VTM936" s="34"/>
      <c r="VTT936" s="35"/>
      <c r="VTU936" s="34"/>
      <c r="VUB936" s="35"/>
      <c r="VUC936" s="34"/>
      <c r="VUJ936" s="35"/>
      <c r="VUK936" s="34"/>
      <c r="VUR936" s="35"/>
      <c r="VUS936" s="34"/>
      <c r="VUZ936" s="35"/>
      <c r="VVA936" s="34"/>
      <c r="VVH936" s="35"/>
      <c r="VVI936" s="34"/>
      <c r="VVP936" s="35"/>
      <c r="VVQ936" s="34"/>
      <c r="VVX936" s="35"/>
      <c r="VVY936" s="34"/>
      <c r="VWF936" s="35"/>
      <c r="VWG936" s="34"/>
      <c r="VWN936" s="35"/>
      <c r="VWO936" s="34"/>
      <c r="VWV936" s="35"/>
      <c r="VWW936" s="34"/>
      <c r="VXD936" s="35"/>
      <c r="VXE936" s="34"/>
      <c r="VXL936" s="35"/>
      <c r="VXM936" s="34"/>
      <c r="VXT936" s="35"/>
      <c r="VXU936" s="34"/>
      <c r="VYB936" s="35"/>
      <c r="VYC936" s="34"/>
      <c r="VYJ936" s="35"/>
      <c r="VYK936" s="34"/>
      <c r="VYR936" s="35"/>
      <c r="VYS936" s="34"/>
      <c r="VYZ936" s="35"/>
      <c r="VZA936" s="34"/>
      <c r="VZH936" s="35"/>
      <c r="VZI936" s="34"/>
      <c r="VZP936" s="35"/>
      <c r="VZQ936" s="34"/>
      <c r="VZX936" s="35"/>
      <c r="VZY936" s="34"/>
      <c r="WAF936" s="35"/>
      <c r="WAG936" s="34"/>
      <c r="WAN936" s="35"/>
      <c r="WAO936" s="34"/>
      <c r="WAV936" s="35"/>
      <c r="WAW936" s="34"/>
      <c r="WBD936" s="35"/>
      <c r="WBE936" s="34"/>
      <c r="WBL936" s="35"/>
      <c r="WBM936" s="34"/>
      <c r="WBT936" s="35"/>
      <c r="WBU936" s="34"/>
      <c r="WCB936" s="35"/>
      <c r="WCC936" s="34"/>
      <c r="WCJ936" s="35"/>
      <c r="WCK936" s="34"/>
      <c r="WCR936" s="35"/>
      <c r="WCS936" s="34"/>
      <c r="WCZ936" s="35"/>
      <c r="WDA936" s="34"/>
      <c r="WDH936" s="35"/>
      <c r="WDI936" s="34"/>
      <c r="WDP936" s="35"/>
      <c r="WDQ936" s="34"/>
      <c r="WDX936" s="35"/>
      <c r="WDY936" s="34"/>
      <c r="WEF936" s="35"/>
      <c r="WEG936" s="34"/>
      <c r="WEN936" s="35"/>
      <c r="WEO936" s="34"/>
      <c r="WEV936" s="35"/>
      <c r="WEW936" s="34"/>
      <c r="WFD936" s="35"/>
      <c r="WFE936" s="34"/>
      <c r="WFL936" s="35"/>
      <c r="WFM936" s="34"/>
      <c r="WFT936" s="35"/>
      <c r="WFU936" s="34"/>
      <c r="WGB936" s="35"/>
      <c r="WGC936" s="34"/>
      <c r="WGJ936" s="35"/>
      <c r="WGK936" s="34"/>
      <c r="WGR936" s="35"/>
      <c r="WGS936" s="34"/>
      <c r="WGZ936" s="35"/>
      <c r="WHA936" s="34"/>
      <c r="WHH936" s="35"/>
      <c r="WHI936" s="34"/>
      <c r="WHP936" s="35"/>
      <c r="WHQ936" s="34"/>
      <c r="WHX936" s="35"/>
      <c r="WHY936" s="34"/>
      <c r="WIF936" s="35"/>
      <c r="WIG936" s="34"/>
      <c r="WIN936" s="35"/>
      <c r="WIO936" s="34"/>
      <c r="WIV936" s="35"/>
      <c r="WIW936" s="34"/>
      <c r="WJD936" s="35"/>
      <c r="WJE936" s="34"/>
      <c r="WJL936" s="35"/>
      <c r="WJM936" s="34"/>
      <c r="WJT936" s="35"/>
      <c r="WJU936" s="34"/>
      <c r="WKB936" s="35"/>
      <c r="WKC936" s="34"/>
      <c r="WKJ936" s="35"/>
      <c r="WKK936" s="34"/>
      <c r="WKR936" s="35"/>
      <c r="WKS936" s="34"/>
      <c r="WKZ936" s="35"/>
      <c r="WLA936" s="34"/>
      <c r="WLH936" s="35"/>
      <c r="WLI936" s="34"/>
      <c r="WLP936" s="35"/>
      <c r="WLQ936" s="34"/>
      <c r="WLX936" s="35"/>
      <c r="WLY936" s="34"/>
      <c r="WMF936" s="35"/>
      <c r="WMG936" s="34"/>
      <c r="WMN936" s="35"/>
      <c r="WMO936" s="34"/>
      <c r="WMV936" s="35"/>
      <c r="WMW936" s="34"/>
      <c r="WND936" s="35"/>
      <c r="WNE936" s="34"/>
      <c r="WNL936" s="35"/>
      <c r="WNM936" s="34"/>
      <c r="WNT936" s="35"/>
      <c r="WNU936" s="34"/>
      <c r="WOB936" s="35"/>
      <c r="WOC936" s="34"/>
      <c r="WOJ936" s="35"/>
      <c r="WOK936" s="34"/>
      <c r="WOR936" s="35"/>
      <c r="WOS936" s="34"/>
      <c r="WOZ936" s="35"/>
      <c r="WPA936" s="34"/>
      <c r="WPH936" s="35"/>
      <c r="WPI936" s="34"/>
      <c r="WPP936" s="35"/>
      <c r="WPQ936" s="34"/>
      <c r="WPX936" s="35"/>
      <c r="WPY936" s="34"/>
      <c r="WQF936" s="35"/>
      <c r="WQG936" s="34"/>
      <c r="WQN936" s="35"/>
      <c r="WQO936" s="34"/>
      <c r="WQV936" s="35"/>
      <c r="WQW936" s="34"/>
      <c r="WRD936" s="35"/>
      <c r="WRE936" s="34"/>
      <c r="WRL936" s="35"/>
      <c r="WRM936" s="34"/>
      <c r="WRT936" s="35"/>
      <c r="WRU936" s="34"/>
      <c r="WSB936" s="35"/>
      <c r="WSC936" s="34"/>
      <c r="WSJ936" s="35"/>
      <c r="WSK936" s="34"/>
      <c r="WSR936" s="35"/>
      <c r="WSS936" s="34"/>
      <c r="WSZ936" s="35"/>
      <c r="WTA936" s="34"/>
      <c r="WTH936" s="35"/>
      <c r="WTI936" s="34"/>
      <c r="WTP936" s="35"/>
      <c r="WTQ936" s="34"/>
      <c r="WTX936" s="35"/>
      <c r="WTY936" s="34"/>
      <c r="WUF936" s="35"/>
      <c r="WUG936" s="34"/>
      <c r="WUN936" s="35"/>
      <c r="WUO936" s="34"/>
      <c r="WUV936" s="35"/>
      <c r="WUW936" s="34"/>
      <c r="WVD936" s="35"/>
      <c r="WVE936" s="34"/>
      <c r="WVL936" s="35"/>
      <c r="WVM936" s="34"/>
      <c r="WVT936" s="35"/>
      <c r="WVU936" s="34"/>
      <c r="WWB936" s="35"/>
      <c r="WWC936" s="34"/>
      <c r="WWJ936" s="35"/>
      <c r="WWK936" s="34"/>
      <c r="WWR936" s="35"/>
      <c r="WWS936" s="34"/>
      <c r="WWZ936" s="35"/>
      <c r="WXA936" s="34"/>
      <c r="WXH936" s="35"/>
      <c r="WXI936" s="34"/>
      <c r="WXP936" s="35"/>
      <c r="WXQ936" s="34"/>
      <c r="WXX936" s="35"/>
      <c r="WXY936" s="34"/>
      <c r="WYF936" s="35"/>
      <c r="WYG936" s="34"/>
      <c r="WYN936" s="35"/>
      <c r="WYO936" s="34"/>
      <c r="WYV936" s="35"/>
      <c r="WYW936" s="34"/>
      <c r="WZD936" s="35"/>
      <c r="WZE936" s="34"/>
      <c r="WZL936" s="35"/>
      <c r="WZM936" s="34"/>
      <c r="WZT936" s="35"/>
      <c r="WZU936" s="34"/>
      <c r="XAB936" s="35"/>
      <c r="XAC936" s="34"/>
      <c r="XAJ936" s="35"/>
      <c r="XAK936" s="34"/>
      <c r="XAR936" s="35"/>
      <c r="XAS936" s="34"/>
      <c r="XAZ936" s="35"/>
      <c r="XBA936" s="34"/>
      <c r="XBH936" s="35"/>
      <c r="XBI936" s="34"/>
      <c r="XBP936" s="35"/>
      <c r="XBQ936" s="34"/>
      <c r="XBX936" s="35"/>
      <c r="XBY936" s="34"/>
      <c r="XCF936" s="35"/>
      <c r="XCG936" s="34"/>
      <c r="XCN936" s="35"/>
      <c r="XCO936" s="34"/>
      <c r="XCV936" s="35"/>
      <c r="XCW936" s="34"/>
      <c r="XDD936" s="35"/>
      <c r="XDE936" s="34"/>
      <c r="XDL936" s="35"/>
      <c r="XDM936" s="34"/>
      <c r="XDT936" s="35"/>
      <c r="XDU936" s="34"/>
      <c r="XEB936" s="35"/>
      <c r="XEC936" s="34"/>
      <c r="XEJ936" s="35"/>
      <c r="XEK936" s="34"/>
      <c r="XER936" s="35"/>
      <c r="XES936" s="34"/>
      <c r="XEZ936" s="35"/>
      <c r="XFA936" s="34"/>
    </row>
    <row r="937" spans="1:1021 1028:2045 2052:3069 3076:4093 4100:5117 5124:6141 6148:7165 7172:8189 8196:9213 9220:10237 10244:11261 11268:12285 12292:13309 13316:14333 14340:15357 15364:16381" x14ac:dyDescent="0.25">
      <c r="A937" t="s">
        <v>21</v>
      </c>
      <c r="B937" t="s">
        <v>150</v>
      </c>
      <c r="C937">
        <v>566</v>
      </c>
      <c r="D937">
        <v>566</v>
      </c>
      <c r="E937" s="35">
        <v>1</v>
      </c>
      <c r="F937" s="34">
        <v>1E-156</v>
      </c>
      <c r="G937">
        <v>98.15</v>
      </c>
      <c r="H937">
        <v>1670</v>
      </c>
      <c r="I937" t="str">
        <f>HYPERLINK("https://www.ncbi.nlm.nih.gov/nucleotide/MN824023.1?report=genbank&amp;log$=nucltop&amp;blast_rank=35&amp;RID=XE5J84ZU013","MN824023.1")</f>
        <v>MN824023.1</v>
      </c>
      <c r="L937" s="35"/>
      <c r="M937" s="34"/>
      <c r="T937" s="35"/>
      <c r="U937" s="34"/>
      <c r="AB937" s="35"/>
      <c r="AC937" s="34"/>
      <c r="AJ937" s="35"/>
      <c r="AK937" s="34"/>
      <c r="AR937" s="35"/>
      <c r="AS937" s="34"/>
      <c r="AZ937" s="35"/>
      <c r="BA937" s="34"/>
      <c r="BH937" s="35"/>
      <c r="BI937" s="34"/>
      <c r="BP937" s="35"/>
      <c r="BQ937" s="34"/>
      <c r="BX937" s="35"/>
      <c r="BY937" s="34"/>
      <c r="CF937" s="35"/>
      <c r="CG937" s="34"/>
      <c r="CN937" s="35"/>
      <c r="CO937" s="34"/>
      <c r="CV937" s="35"/>
      <c r="CW937" s="34"/>
      <c r="DD937" s="35"/>
      <c r="DE937" s="34"/>
      <c r="DL937" s="35"/>
      <c r="DM937" s="34"/>
      <c r="DT937" s="35"/>
      <c r="DU937" s="34"/>
      <c r="EB937" s="35"/>
      <c r="EC937" s="34"/>
      <c r="EJ937" s="35"/>
      <c r="EK937" s="34"/>
      <c r="ER937" s="35"/>
      <c r="ES937" s="34"/>
      <c r="EZ937" s="35"/>
      <c r="FA937" s="34"/>
      <c r="FH937" s="35"/>
      <c r="FI937" s="34"/>
      <c r="FP937" s="35"/>
      <c r="FQ937" s="34"/>
      <c r="FX937" s="35"/>
      <c r="FY937" s="34"/>
      <c r="GF937" s="35"/>
      <c r="GG937" s="34"/>
      <c r="GN937" s="35"/>
      <c r="GO937" s="34"/>
      <c r="GV937" s="35"/>
      <c r="GW937" s="34"/>
      <c r="HD937" s="35"/>
      <c r="HE937" s="34"/>
      <c r="HL937" s="35"/>
      <c r="HM937" s="34"/>
      <c r="HT937" s="35"/>
      <c r="HU937" s="34"/>
      <c r="IB937" s="35"/>
      <c r="IC937" s="34"/>
      <c r="IJ937" s="35"/>
      <c r="IK937" s="34"/>
      <c r="IR937" s="35"/>
      <c r="IS937" s="34"/>
      <c r="IZ937" s="35"/>
      <c r="JA937" s="34"/>
      <c r="JH937" s="35"/>
      <c r="JI937" s="34"/>
      <c r="JP937" s="35"/>
      <c r="JQ937" s="34"/>
      <c r="JX937" s="35"/>
      <c r="JY937" s="34"/>
      <c r="KF937" s="35"/>
      <c r="KG937" s="34"/>
      <c r="KN937" s="35"/>
      <c r="KO937" s="34"/>
      <c r="KV937" s="35"/>
      <c r="KW937" s="34"/>
      <c r="LD937" s="35"/>
      <c r="LE937" s="34"/>
      <c r="LL937" s="35"/>
      <c r="LM937" s="34"/>
      <c r="LT937" s="35"/>
      <c r="LU937" s="34"/>
      <c r="MB937" s="35"/>
      <c r="MC937" s="34"/>
      <c r="MJ937" s="35"/>
      <c r="MK937" s="34"/>
      <c r="MR937" s="35"/>
      <c r="MS937" s="34"/>
      <c r="MZ937" s="35"/>
      <c r="NA937" s="34"/>
      <c r="NH937" s="35"/>
      <c r="NI937" s="34"/>
      <c r="NP937" s="35"/>
      <c r="NQ937" s="34"/>
      <c r="NX937" s="35"/>
      <c r="NY937" s="34"/>
      <c r="OF937" s="35"/>
      <c r="OG937" s="34"/>
      <c r="ON937" s="35"/>
      <c r="OO937" s="34"/>
      <c r="OV937" s="35"/>
      <c r="OW937" s="34"/>
      <c r="PD937" s="35"/>
      <c r="PE937" s="34"/>
      <c r="PL937" s="35"/>
      <c r="PM937" s="34"/>
      <c r="PT937" s="35"/>
      <c r="PU937" s="34"/>
      <c r="QB937" s="35"/>
      <c r="QC937" s="34"/>
      <c r="QJ937" s="35"/>
      <c r="QK937" s="34"/>
      <c r="QR937" s="35"/>
      <c r="QS937" s="34"/>
      <c r="QZ937" s="35"/>
      <c r="RA937" s="34"/>
      <c r="RH937" s="35"/>
      <c r="RI937" s="34"/>
      <c r="RP937" s="35"/>
      <c r="RQ937" s="34"/>
      <c r="RX937" s="35"/>
      <c r="RY937" s="34"/>
      <c r="SF937" s="35"/>
      <c r="SG937" s="34"/>
      <c r="SN937" s="35"/>
      <c r="SO937" s="34"/>
      <c r="SV937" s="35"/>
      <c r="SW937" s="34"/>
      <c r="TD937" s="35"/>
      <c r="TE937" s="34"/>
      <c r="TL937" s="35"/>
      <c r="TM937" s="34"/>
      <c r="TT937" s="35"/>
      <c r="TU937" s="34"/>
      <c r="UB937" s="35"/>
      <c r="UC937" s="34"/>
      <c r="UJ937" s="35"/>
      <c r="UK937" s="34"/>
      <c r="UR937" s="35"/>
      <c r="US937" s="34"/>
      <c r="UZ937" s="35"/>
      <c r="VA937" s="34"/>
      <c r="VH937" s="35"/>
      <c r="VI937" s="34"/>
      <c r="VP937" s="35"/>
      <c r="VQ937" s="34"/>
      <c r="VX937" s="35"/>
      <c r="VY937" s="34"/>
      <c r="WF937" s="35"/>
      <c r="WG937" s="34"/>
      <c r="WN937" s="35"/>
      <c r="WO937" s="34"/>
      <c r="WV937" s="35"/>
      <c r="WW937" s="34"/>
      <c r="XD937" s="35"/>
      <c r="XE937" s="34"/>
      <c r="XL937" s="35"/>
      <c r="XM937" s="34"/>
      <c r="XT937" s="35"/>
      <c r="XU937" s="34"/>
      <c r="YB937" s="35"/>
      <c r="YC937" s="34"/>
      <c r="YJ937" s="35"/>
      <c r="YK937" s="34"/>
      <c r="YR937" s="35"/>
      <c r="YS937" s="34"/>
      <c r="YZ937" s="35"/>
      <c r="ZA937" s="34"/>
      <c r="ZH937" s="35"/>
      <c r="ZI937" s="34"/>
      <c r="ZP937" s="35"/>
      <c r="ZQ937" s="34"/>
      <c r="ZX937" s="35"/>
      <c r="ZY937" s="34"/>
      <c r="AAF937" s="35"/>
      <c r="AAG937" s="34"/>
      <c r="AAN937" s="35"/>
      <c r="AAO937" s="34"/>
      <c r="AAV937" s="35"/>
      <c r="AAW937" s="34"/>
      <c r="ABD937" s="35"/>
      <c r="ABE937" s="34"/>
      <c r="ABL937" s="35"/>
      <c r="ABM937" s="34"/>
      <c r="ABT937" s="35"/>
      <c r="ABU937" s="34"/>
      <c r="ACB937" s="35"/>
      <c r="ACC937" s="34"/>
      <c r="ACJ937" s="35"/>
      <c r="ACK937" s="34"/>
      <c r="ACR937" s="35"/>
      <c r="ACS937" s="34"/>
      <c r="ACZ937" s="35"/>
      <c r="ADA937" s="34"/>
      <c r="ADH937" s="35"/>
      <c r="ADI937" s="34"/>
      <c r="ADP937" s="35"/>
      <c r="ADQ937" s="34"/>
      <c r="ADX937" s="35"/>
      <c r="ADY937" s="34"/>
      <c r="AEF937" s="35"/>
      <c r="AEG937" s="34"/>
      <c r="AEN937" s="35"/>
      <c r="AEO937" s="34"/>
      <c r="AEV937" s="35"/>
      <c r="AEW937" s="34"/>
      <c r="AFD937" s="35"/>
      <c r="AFE937" s="34"/>
      <c r="AFL937" s="35"/>
      <c r="AFM937" s="34"/>
      <c r="AFT937" s="35"/>
      <c r="AFU937" s="34"/>
      <c r="AGB937" s="35"/>
      <c r="AGC937" s="34"/>
      <c r="AGJ937" s="35"/>
      <c r="AGK937" s="34"/>
      <c r="AGR937" s="35"/>
      <c r="AGS937" s="34"/>
      <c r="AGZ937" s="35"/>
      <c r="AHA937" s="34"/>
      <c r="AHH937" s="35"/>
      <c r="AHI937" s="34"/>
      <c r="AHP937" s="35"/>
      <c r="AHQ937" s="34"/>
      <c r="AHX937" s="35"/>
      <c r="AHY937" s="34"/>
      <c r="AIF937" s="35"/>
      <c r="AIG937" s="34"/>
      <c r="AIN937" s="35"/>
      <c r="AIO937" s="34"/>
      <c r="AIV937" s="35"/>
      <c r="AIW937" s="34"/>
      <c r="AJD937" s="35"/>
      <c r="AJE937" s="34"/>
      <c r="AJL937" s="35"/>
      <c r="AJM937" s="34"/>
      <c r="AJT937" s="35"/>
      <c r="AJU937" s="34"/>
      <c r="AKB937" s="35"/>
      <c r="AKC937" s="34"/>
      <c r="AKJ937" s="35"/>
      <c r="AKK937" s="34"/>
      <c r="AKR937" s="35"/>
      <c r="AKS937" s="34"/>
      <c r="AKZ937" s="35"/>
      <c r="ALA937" s="34"/>
      <c r="ALH937" s="35"/>
      <c r="ALI937" s="34"/>
      <c r="ALP937" s="35"/>
      <c r="ALQ937" s="34"/>
      <c r="ALX937" s="35"/>
      <c r="ALY937" s="34"/>
      <c r="AMF937" s="35"/>
      <c r="AMG937" s="34"/>
      <c r="AMN937" s="35"/>
      <c r="AMO937" s="34"/>
      <c r="AMV937" s="35"/>
      <c r="AMW937" s="34"/>
      <c r="AND937" s="35"/>
      <c r="ANE937" s="34"/>
      <c r="ANL937" s="35"/>
      <c r="ANM937" s="34"/>
      <c r="ANT937" s="35"/>
      <c r="ANU937" s="34"/>
      <c r="AOB937" s="35"/>
      <c r="AOC937" s="34"/>
      <c r="AOJ937" s="35"/>
      <c r="AOK937" s="34"/>
      <c r="AOR937" s="35"/>
      <c r="AOS937" s="34"/>
      <c r="AOZ937" s="35"/>
      <c r="APA937" s="34"/>
      <c r="APH937" s="35"/>
      <c r="API937" s="34"/>
      <c r="APP937" s="35"/>
      <c r="APQ937" s="34"/>
      <c r="APX937" s="35"/>
      <c r="APY937" s="34"/>
      <c r="AQF937" s="35"/>
      <c r="AQG937" s="34"/>
      <c r="AQN937" s="35"/>
      <c r="AQO937" s="34"/>
      <c r="AQV937" s="35"/>
      <c r="AQW937" s="34"/>
      <c r="ARD937" s="35"/>
      <c r="ARE937" s="34"/>
      <c r="ARL937" s="35"/>
      <c r="ARM937" s="34"/>
      <c r="ART937" s="35"/>
      <c r="ARU937" s="34"/>
      <c r="ASB937" s="35"/>
      <c r="ASC937" s="34"/>
      <c r="ASJ937" s="35"/>
      <c r="ASK937" s="34"/>
      <c r="ASR937" s="35"/>
      <c r="ASS937" s="34"/>
      <c r="ASZ937" s="35"/>
      <c r="ATA937" s="34"/>
      <c r="ATH937" s="35"/>
      <c r="ATI937" s="34"/>
      <c r="ATP937" s="35"/>
      <c r="ATQ937" s="34"/>
      <c r="ATX937" s="35"/>
      <c r="ATY937" s="34"/>
      <c r="AUF937" s="35"/>
      <c r="AUG937" s="34"/>
      <c r="AUN937" s="35"/>
      <c r="AUO937" s="34"/>
      <c r="AUV937" s="35"/>
      <c r="AUW937" s="34"/>
      <c r="AVD937" s="35"/>
      <c r="AVE937" s="34"/>
      <c r="AVL937" s="35"/>
      <c r="AVM937" s="34"/>
      <c r="AVT937" s="35"/>
      <c r="AVU937" s="34"/>
      <c r="AWB937" s="35"/>
      <c r="AWC937" s="34"/>
      <c r="AWJ937" s="35"/>
      <c r="AWK937" s="34"/>
      <c r="AWR937" s="35"/>
      <c r="AWS937" s="34"/>
      <c r="AWZ937" s="35"/>
      <c r="AXA937" s="34"/>
      <c r="AXH937" s="35"/>
      <c r="AXI937" s="34"/>
      <c r="AXP937" s="35"/>
      <c r="AXQ937" s="34"/>
      <c r="AXX937" s="35"/>
      <c r="AXY937" s="34"/>
      <c r="AYF937" s="35"/>
      <c r="AYG937" s="34"/>
      <c r="AYN937" s="35"/>
      <c r="AYO937" s="34"/>
      <c r="AYV937" s="35"/>
      <c r="AYW937" s="34"/>
      <c r="AZD937" s="35"/>
      <c r="AZE937" s="34"/>
      <c r="AZL937" s="35"/>
      <c r="AZM937" s="34"/>
      <c r="AZT937" s="35"/>
      <c r="AZU937" s="34"/>
      <c r="BAB937" s="35"/>
      <c r="BAC937" s="34"/>
      <c r="BAJ937" s="35"/>
      <c r="BAK937" s="34"/>
      <c r="BAR937" s="35"/>
      <c r="BAS937" s="34"/>
      <c r="BAZ937" s="35"/>
      <c r="BBA937" s="34"/>
      <c r="BBH937" s="35"/>
      <c r="BBI937" s="34"/>
      <c r="BBP937" s="35"/>
      <c r="BBQ937" s="34"/>
      <c r="BBX937" s="35"/>
      <c r="BBY937" s="34"/>
      <c r="BCF937" s="35"/>
      <c r="BCG937" s="34"/>
      <c r="BCN937" s="35"/>
      <c r="BCO937" s="34"/>
      <c r="BCV937" s="35"/>
      <c r="BCW937" s="34"/>
      <c r="BDD937" s="35"/>
      <c r="BDE937" s="34"/>
      <c r="BDL937" s="35"/>
      <c r="BDM937" s="34"/>
      <c r="BDT937" s="35"/>
      <c r="BDU937" s="34"/>
      <c r="BEB937" s="35"/>
      <c r="BEC937" s="34"/>
      <c r="BEJ937" s="35"/>
      <c r="BEK937" s="34"/>
      <c r="BER937" s="35"/>
      <c r="BES937" s="34"/>
      <c r="BEZ937" s="35"/>
      <c r="BFA937" s="34"/>
      <c r="BFH937" s="35"/>
      <c r="BFI937" s="34"/>
      <c r="BFP937" s="35"/>
      <c r="BFQ937" s="34"/>
      <c r="BFX937" s="35"/>
      <c r="BFY937" s="34"/>
      <c r="BGF937" s="35"/>
      <c r="BGG937" s="34"/>
      <c r="BGN937" s="35"/>
      <c r="BGO937" s="34"/>
      <c r="BGV937" s="35"/>
      <c r="BGW937" s="34"/>
      <c r="BHD937" s="35"/>
      <c r="BHE937" s="34"/>
      <c r="BHL937" s="35"/>
      <c r="BHM937" s="34"/>
      <c r="BHT937" s="35"/>
      <c r="BHU937" s="34"/>
      <c r="BIB937" s="35"/>
      <c r="BIC937" s="34"/>
      <c r="BIJ937" s="35"/>
      <c r="BIK937" s="34"/>
      <c r="BIR937" s="35"/>
      <c r="BIS937" s="34"/>
      <c r="BIZ937" s="35"/>
      <c r="BJA937" s="34"/>
      <c r="BJH937" s="35"/>
      <c r="BJI937" s="34"/>
      <c r="BJP937" s="35"/>
      <c r="BJQ937" s="34"/>
      <c r="BJX937" s="35"/>
      <c r="BJY937" s="34"/>
      <c r="BKF937" s="35"/>
      <c r="BKG937" s="34"/>
      <c r="BKN937" s="35"/>
      <c r="BKO937" s="34"/>
      <c r="BKV937" s="35"/>
      <c r="BKW937" s="34"/>
      <c r="BLD937" s="35"/>
      <c r="BLE937" s="34"/>
      <c r="BLL937" s="35"/>
      <c r="BLM937" s="34"/>
      <c r="BLT937" s="35"/>
      <c r="BLU937" s="34"/>
      <c r="BMB937" s="35"/>
      <c r="BMC937" s="34"/>
      <c r="BMJ937" s="35"/>
      <c r="BMK937" s="34"/>
      <c r="BMR937" s="35"/>
      <c r="BMS937" s="34"/>
      <c r="BMZ937" s="35"/>
      <c r="BNA937" s="34"/>
      <c r="BNH937" s="35"/>
      <c r="BNI937" s="34"/>
      <c r="BNP937" s="35"/>
      <c r="BNQ937" s="34"/>
      <c r="BNX937" s="35"/>
      <c r="BNY937" s="34"/>
      <c r="BOF937" s="35"/>
      <c r="BOG937" s="34"/>
      <c r="BON937" s="35"/>
      <c r="BOO937" s="34"/>
      <c r="BOV937" s="35"/>
      <c r="BOW937" s="34"/>
      <c r="BPD937" s="35"/>
      <c r="BPE937" s="34"/>
      <c r="BPL937" s="35"/>
      <c r="BPM937" s="34"/>
      <c r="BPT937" s="35"/>
      <c r="BPU937" s="34"/>
      <c r="BQB937" s="35"/>
      <c r="BQC937" s="34"/>
      <c r="BQJ937" s="35"/>
      <c r="BQK937" s="34"/>
      <c r="BQR937" s="35"/>
      <c r="BQS937" s="34"/>
      <c r="BQZ937" s="35"/>
      <c r="BRA937" s="34"/>
      <c r="BRH937" s="35"/>
      <c r="BRI937" s="34"/>
      <c r="BRP937" s="35"/>
      <c r="BRQ937" s="34"/>
      <c r="BRX937" s="35"/>
      <c r="BRY937" s="34"/>
      <c r="BSF937" s="35"/>
      <c r="BSG937" s="34"/>
      <c r="BSN937" s="35"/>
      <c r="BSO937" s="34"/>
      <c r="BSV937" s="35"/>
      <c r="BSW937" s="34"/>
      <c r="BTD937" s="35"/>
      <c r="BTE937" s="34"/>
      <c r="BTL937" s="35"/>
      <c r="BTM937" s="34"/>
      <c r="BTT937" s="35"/>
      <c r="BTU937" s="34"/>
      <c r="BUB937" s="35"/>
      <c r="BUC937" s="34"/>
      <c r="BUJ937" s="35"/>
      <c r="BUK937" s="34"/>
      <c r="BUR937" s="35"/>
      <c r="BUS937" s="34"/>
      <c r="BUZ937" s="35"/>
      <c r="BVA937" s="34"/>
      <c r="BVH937" s="35"/>
      <c r="BVI937" s="34"/>
      <c r="BVP937" s="35"/>
      <c r="BVQ937" s="34"/>
      <c r="BVX937" s="35"/>
      <c r="BVY937" s="34"/>
      <c r="BWF937" s="35"/>
      <c r="BWG937" s="34"/>
      <c r="BWN937" s="35"/>
      <c r="BWO937" s="34"/>
      <c r="BWV937" s="35"/>
      <c r="BWW937" s="34"/>
      <c r="BXD937" s="35"/>
      <c r="BXE937" s="34"/>
      <c r="BXL937" s="35"/>
      <c r="BXM937" s="34"/>
      <c r="BXT937" s="35"/>
      <c r="BXU937" s="34"/>
      <c r="BYB937" s="35"/>
      <c r="BYC937" s="34"/>
      <c r="BYJ937" s="35"/>
      <c r="BYK937" s="34"/>
      <c r="BYR937" s="35"/>
      <c r="BYS937" s="34"/>
      <c r="BYZ937" s="35"/>
      <c r="BZA937" s="34"/>
      <c r="BZH937" s="35"/>
      <c r="BZI937" s="34"/>
      <c r="BZP937" s="35"/>
      <c r="BZQ937" s="34"/>
      <c r="BZX937" s="35"/>
      <c r="BZY937" s="34"/>
      <c r="CAF937" s="35"/>
      <c r="CAG937" s="34"/>
      <c r="CAN937" s="35"/>
      <c r="CAO937" s="34"/>
      <c r="CAV937" s="35"/>
      <c r="CAW937" s="34"/>
      <c r="CBD937" s="35"/>
      <c r="CBE937" s="34"/>
      <c r="CBL937" s="35"/>
      <c r="CBM937" s="34"/>
      <c r="CBT937" s="35"/>
      <c r="CBU937" s="34"/>
      <c r="CCB937" s="35"/>
      <c r="CCC937" s="34"/>
      <c r="CCJ937" s="35"/>
      <c r="CCK937" s="34"/>
      <c r="CCR937" s="35"/>
      <c r="CCS937" s="34"/>
      <c r="CCZ937" s="35"/>
      <c r="CDA937" s="34"/>
      <c r="CDH937" s="35"/>
      <c r="CDI937" s="34"/>
      <c r="CDP937" s="35"/>
      <c r="CDQ937" s="34"/>
      <c r="CDX937" s="35"/>
      <c r="CDY937" s="34"/>
      <c r="CEF937" s="35"/>
      <c r="CEG937" s="34"/>
      <c r="CEN937" s="35"/>
      <c r="CEO937" s="34"/>
      <c r="CEV937" s="35"/>
      <c r="CEW937" s="34"/>
      <c r="CFD937" s="35"/>
      <c r="CFE937" s="34"/>
      <c r="CFL937" s="35"/>
      <c r="CFM937" s="34"/>
      <c r="CFT937" s="35"/>
      <c r="CFU937" s="34"/>
      <c r="CGB937" s="35"/>
      <c r="CGC937" s="34"/>
      <c r="CGJ937" s="35"/>
      <c r="CGK937" s="34"/>
      <c r="CGR937" s="35"/>
      <c r="CGS937" s="34"/>
      <c r="CGZ937" s="35"/>
      <c r="CHA937" s="34"/>
      <c r="CHH937" s="35"/>
      <c r="CHI937" s="34"/>
      <c r="CHP937" s="35"/>
      <c r="CHQ937" s="34"/>
      <c r="CHX937" s="35"/>
      <c r="CHY937" s="34"/>
      <c r="CIF937" s="35"/>
      <c r="CIG937" s="34"/>
      <c r="CIN937" s="35"/>
      <c r="CIO937" s="34"/>
      <c r="CIV937" s="35"/>
      <c r="CIW937" s="34"/>
      <c r="CJD937" s="35"/>
      <c r="CJE937" s="34"/>
      <c r="CJL937" s="35"/>
      <c r="CJM937" s="34"/>
      <c r="CJT937" s="35"/>
      <c r="CJU937" s="34"/>
      <c r="CKB937" s="35"/>
      <c r="CKC937" s="34"/>
      <c r="CKJ937" s="35"/>
      <c r="CKK937" s="34"/>
      <c r="CKR937" s="35"/>
      <c r="CKS937" s="34"/>
      <c r="CKZ937" s="35"/>
      <c r="CLA937" s="34"/>
      <c r="CLH937" s="35"/>
      <c r="CLI937" s="34"/>
      <c r="CLP937" s="35"/>
      <c r="CLQ937" s="34"/>
      <c r="CLX937" s="35"/>
      <c r="CLY937" s="34"/>
      <c r="CMF937" s="35"/>
      <c r="CMG937" s="34"/>
      <c r="CMN937" s="35"/>
      <c r="CMO937" s="34"/>
      <c r="CMV937" s="35"/>
      <c r="CMW937" s="34"/>
      <c r="CND937" s="35"/>
      <c r="CNE937" s="34"/>
      <c r="CNL937" s="35"/>
      <c r="CNM937" s="34"/>
      <c r="CNT937" s="35"/>
      <c r="CNU937" s="34"/>
      <c r="COB937" s="35"/>
      <c r="COC937" s="34"/>
      <c r="COJ937" s="35"/>
      <c r="COK937" s="34"/>
      <c r="COR937" s="35"/>
      <c r="COS937" s="34"/>
      <c r="COZ937" s="35"/>
      <c r="CPA937" s="34"/>
      <c r="CPH937" s="35"/>
      <c r="CPI937" s="34"/>
      <c r="CPP937" s="35"/>
      <c r="CPQ937" s="34"/>
      <c r="CPX937" s="35"/>
      <c r="CPY937" s="34"/>
      <c r="CQF937" s="35"/>
      <c r="CQG937" s="34"/>
      <c r="CQN937" s="35"/>
      <c r="CQO937" s="34"/>
      <c r="CQV937" s="35"/>
      <c r="CQW937" s="34"/>
      <c r="CRD937" s="35"/>
      <c r="CRE937" s="34"/>
      <c r="CRL937" s="35"/>
      <c r="CRM937" s="34"/>
      <c r="CRT937" s="35"/>
      <c r="CRU937" s="34"/>
      <c r="CSB937" s="35"/>
      <c r="CSC937" s="34"/>
      <c r="CSJ937" s="35"/>
      <c r="CSK937" s="34"/>
      <c r="CSR937" s="35"/>
      <c r="CSS937" s="34"/>
      <c r="CSZ937" s="35"/>
      <c r="CTA937" s="34"/>
      <c r="CTH937" s="35"/>
      <c r="CTI937" s="34"/>
      <c r="CTP937" s="35"/>
      <c r="CTQ937" s="34"/>
      <c r="CTX937" s="35"/>
      <c r="CTY937" s="34"/>
      <c r="CUF937" s="35"/>
      <c r="CUG937" s="34"/>
      <c r="CUN937" s="35"/>
      <c r="CUO937" s="34"/>
      <c r="CUV937" s="35"/>
      <c r="CUW937" s="34"/>
      <c r="CVD937" s="35"/>
      <c r="CVE937" s="34"/>
      <c r="CVL937" s="35"/>
      <c r="CVM937" s="34"/>
      <c r="CVT937" s="35"/>
      <c r="CVU937" s="34"/>
      <c r="CWB937" s="35"/>
      <c r="CWC937" s="34"/>
      <c r="CWJ937" s="35"/>
      <c r="CWK937" s="34"/>
      <c r="CWR937" s="35"/>
      <c r="CWS937" s="34"/>
      <c r="CWZ937" s="35"/>
      <c r="CXA937" s="34"/>
      <c r="CXH937" s="35"/>
      <c r="CXI937" s="34"/>
      <c r="CXP937" s="35"/>
      <c r="CXQ937" s="34"/>
      <c r="CXX937" s="35"/>
      <c r="CXY937" s="34"/>
      <c r="CYF937" s="35"/>
      <c r="CYG937" s="34"/>
      <c r="CYN937" s="35"/>
      <c r="CYO937" s="34"/>
      <c r="CYV937" s="35"/>
      <c r="CYW937" s="34"/>
      <c r="CZD937" s="35"/>
      <c r="CZE937" s="34"/>
      <c r="CZL937" s="35"/>
      <c r="CZM937" s="34"/>
      <c r="CZT937" s="35"/>
      <c r="CZU937" s="34"/>
      <c r="DAB937" s="35"/>
      <c r="DAC937" s="34"/>
      <c r="DAJ937" s="35"/>
      <c r="DAK937" s="34"/>
      <c r="DAR937" s="35"/>
      <c r="DAS937" s="34"/>
      <c r="DAZ937" s="35"/>
      <c r="DBA937" s="34"/>
      <c r="DBH937" s="35"/>
      <c r="DBI937" s="34"/>
      <c r="DBP937" s="35"/>
      <c r="DBQ937" s="34"/>
      <c r="DBX937" s="35"/>
      <c r="DBY937" s="34"/>
      <c r="DCF937" s="35"/>
      <c r="DCG937" s="34"/>
      <c r="DCN937" s="35"/>
      <c r="DCO937" s="34"/>
      <c r="DCV937" s="35"/>
      <c r="DCW937" s="34"/>
      <c r="DDD937" s="35"/>
      <c r="DDE937" s="34"/>
      <c r="DDL937" s="35"/>
      <c r="DDM937" s="34"/>
      <c r="DDT937" s="35"/>
      <c r="DDU937" s="34"/>
      <c r="DEB937" s="35"/>
      <c r="DEC937" s="34"/>
      <c r="DEJ937" s="35"/>
      <c r="DEK937" s="34"/>
      <c r="DER937" s="35"/>
      <c r="DES937" s="34"/>
      <c r="DEZ937" s="35"/>
      <c r="DFA937" s="34"/>
      <c r="DFH937" s="35"/>
      <c r="DFI937" s="34"/>
      <c r="DFP937" s="35"/>
      <c r="DFQ937" s="34"/>
      <c r="DFX937" s="35"/>
      <c r="DFY937" s="34"/>
      <c r="DGF937" s="35"/>
      <c r="DGG937" s="34"/>
      <c r="DGN937" s="35"/>
      <c r="DGO937" s="34"/>
      <c r="DGV937" s="35"/>
      <c r="DGW937" s="34"/>
      <c r="DHD937" s="35"/>
      <c r="DHE937" s="34"/>
      <c r="DHL937" s="35"/>
      <c r="DHM937" s="34"/>
      <c r="DHT937" s="35"/>
      <c r="DHU937" s="34"/>
      <c r="DIB937" s="35"/>
      <c r="DIC937" s="34"/>
      <c r="DIJ937" s="35"/>
      <c r="DIK937" s="34"/>
      <c r="DIR937" s="35"/>
      <c r="DIS937" s="34"/>
      <c r="DIZ937" s="35"/>
      <c r="DJA937" s="34"/>
      <c r="DJH937" s="35"/>
      <c r="DJI937" s="34"/>
      <c r="DJP937" s="35"/>
      <c r="DJQ937" s="34"/>
      <c r="DJX937" s="35"/>
      <c r="DJY937" s="34"/>
      <c r="DKF937" s="35"/>
      <c r="DKG937" s="34"/>
      <c r="DKN937" s="35"/>
      <c r="DKO937" s="34"/>
      <c r="DKV937" s="35"/>
      <c r="DKW937" s="34"/>
      <c r="DLD937" s="35"/>
      <c r="DLE937" s="34"/>
      <c r="DLL937" s="35"/>
      <c r="DLM937" s="34"/>
      <c r="DLT937" s="35"/>
      <c r="DLU937" s="34"/>
      <c r="DMB937" s="35"/>
      <c r="DMC937" s="34"/>
      <c r="DMJ937" s="35"/>
      <c r="DMK937" s="34"/>
      <c r="DMR937" s="35"/>
      <c r="DMS937" s="34"/>
      <c r="DMZ937" s="35"/>
      <c r="DNA937" s="34"/>
      <c r="DNH937" s="35"/>
      <c r="DNI937" s="34"/>
      <c r="DNP937" s="35"/>
      <c r="DNQ937" s="34"/>
      <c r="DNX937" s="35"/>
      <c r="DNY937" s="34"/>
      <c r="DOF937" s="35"/>
      <c r="DOG937" s="34"/>
      <c r="DON937" s="35"/>
      <c r="DOO937" s="34"/>
      <c r="DOV937" s="35"/>
      <c r="DOW937" s="34"/>
      <c r="DPD937" s="35"/>
      <c r="DPE937" s="34"/>
      <c r="DPL937" s="35"/>
      <c r="DPM937" s="34"/>
      <c r="DPT937" s="35"/>
      <c r="DPU937" s="34"/>
      <c r="DQB937" s="35"/>
      <c r="DQC937" s="34"/>
      <c r="DQJ937" s="35"/>
      <c r="DQK937" s="34"/>
      <c r="DQR937" s="35"/>
      <c r="DQS937" s="34"/>
      <c r="DQZ937" s="35"/>
      <c r="DRA937" s="34"/>
      <c r="DRH937" s="35"/>
      <c r="DRI937" s="34"/>
      <c r="DRP937" s="35"/>
      <c r="DRQ937" s="34"/>
      <c r="DRX937" s="35"/>
      <c r="DRY937" s="34"/>
      <c r="DSF937" s="35"/>
      <c r="DSG937" s="34"/>
      <c r="DSN937" s="35"/>
      <c r="DSO937" s="34"/>
      <c r="DSV937" s="35"/>
      <c r="DSW937" s="34"/>
      <c r="DTD937" s="35"/>
      <c r="DTE937" s="34"/>
      <c r="DTL937" s="35"/>
      <c r="DTM937" s="34"/>
      <c r="DTT937" s="35"/>
      <c r="DTU937" s="34"/>
      <c r="DUB937" s="35"/>
      <c r="DUC937" s="34"/>
      <c r="DUJ937" s="35"/>
      <c r="DUK937" s="34"/>
      <c r="DUR937" s="35"/>
      <c r="DUS937" s="34"/>
      <c r="DUZ937" s="35"/>
      <c r="DVA937" s="34"/>
      <c r="DVH937" s="35"/>
      <c r="DVI937" s="34"/>
      <c r="DVP937" s="35"/>
      <c r="DVQ937" s="34"/>
      <c r="DVX937" s="35"/>
      <c r="DVY937" s="34"/>
      <c r="DWF937" s="35"/>
      <c r="DWG937" s="34"/>
      <c r="DWN937" s="35"/>
      <c r="DWO937" s="34"/>
      <c r="DWV937" s="35"/>
      <c r="DWW937" s="34"/>
      <c r="DXD937" s="35"/>
      <c r="DXE937" s="34"/>
      <c r="DXL937" s="35"/>
      <c r="DXM937" s="34"/>
      <c r="DXT937" s="35"/>
      <c r="DXU937" s="34"/>
      <c r="DYB937" s="35"/>
      <c r="DYC937" s="34"/>
      <c r="DYJ937" s="35"/>
      <c r="DYK937" s="34"/>
      <c r="DYR937" s="35"/>
      <c r="DYS937" s="34"/>
      <c r="DYZ937" s="35"/>
      <c r="DZA937" s="34"/>
      <c r="DZH937" s="35"/>
      <c r="DZI937" s="34"/>
      <c r="DZP937" s="35"/>
      <c r="DZQ937" s="34"/>
      <c r="DZX937" s="35"/>
      <c r="DZY937" s="34"/>
      <c r="EAF937" s="35"/>
      <c r="EAG937" s="34"/>
      <c r="EAN937" s="35"/>
      <c r="EAO937" s="34"/>
      <c r="EAV937" s="35"/>
      <c r="EAW937" s="34"/>
      <c r="EBD937" s="35"/>
      <c r="EBE937" s="34"/>
      <c r="EBL937" s="35"/>
      <c r="EBM937" s="34"/>
      <c r="EBT937" s="35"/>
      <c r="EBU937" s="34"/>
      <c r="ECB937" s="35"/>
      <c r="ECC937" s="34"/>
      <c r="ECJ937" s="35"/>
      <c r="ECK937" s="34"/>
      <c r="ECR937" s="35"/>
      <c r="ECS937" s="34"/>
      <c r="ECZ937" s="35"/>
      <c r="EDA937" s="34"/>
      <c r="EDH937" s="35"/>
      <c r="EDI937" s="34"/>
      <c r="EDP937" s="35"/>
      <c r="EDQ937" s="34"/>
      <c r="EDX937" s="35"/>
      <c r="EDY937" s="34"/>
      <c r="EEF937" s="35"/>
      <c r="EEG937" s="34"/>
      <c r="EEN937" s="35"/>
      <c r="EEO937" s="34"/>
      <c r="EEV937" s="35"/>
      <c r="EEW937" s="34"/>
      <c r="EFD937" s="35"/>
      <c r="EFE937" s="34"/>
      <c r="EFL937" s="35"/>
      <c r="EFM937" s="34"/>
      <c r="EFT937" s="35"/>
      <c r="EFU937" s="34"/>
      <c r="EGB937" s="35"/>
      <c r="EGC937" s="34"/>
      <c r="EGJ937" s="35"/>
      <c r="EGK937" s="34"/>
      <c r="EGR937" s="35"/>
      <c r="EGS937" s="34"/>
      <c r="EGZ937" s="35"/>
      <c r="EHA937" s="34"/>
      <c r="EHH937" s="35"/>
      <c r="EHI937" s="34"/>
      <c r="EHP937" s="35"/>
      <c r="EHQ937" s="34"/>
      <c r="EHX937" s="35"/>
      <c r="EHY937" s="34"/>
      <c r="EIF937" s="35"/>
      <c r="EIG937" s="34"/>
      <c r="EIN937" s="35"/>
      <c r="EIO937" s="34"/>
      <c r="EIV937" s="35"/>
      <c r="EIW937" s="34"/>
      <c r="EJD937" s="35"/>
      <c r="EJE937" s="34"/>
      <c r="EJL937" s="35"/>
      <c r="EJM937" s="34"/>
      <c r="EJT937" s="35"/>
      <c r="EJU937" s="34"/>
      <c r="EKB937" s="35"/>
      <c r="EKC937" s="34"/>
      <c r="EKJ937" s="35"/>
      <c r="EKK937" s="34"/>
      <c r="EKR937" s="35"/>
      <c r="EKS937" s="34"/>
      <c r="EKZ937" s="35"/>
      <c r="ELA937" s="34"/>
      <c r="ELH937" s="35"/>
      <c r="ELI937" s="34"/>
      <c r="ELP937" s="35"/>
      <c r="ELQ937" s="34"/>
      <c r="ELX937" s="35"/>
      <c r="ELY937" s="34"/>
      <c r="EMF937" s="35"/>
      <c r="EMG937" s="34"/>
      <c r="EMN937" s="35"/>
      <c r="EMO937" s="34"/>
      <c r="EMV937" s="35"/>
      <c r="EMW937" s="34"/>
      <c r="END937" s="35"/>
      <c r="ENE937" s="34"/>
      <c r="ENL937" s="35"/>
      <c r="ENM937" s="34"/>
      <c r="ENT937" s="35"/>
      <c r="ENU937" s="34"/>
      <c r="EOB937" s="35"/>
      <c r="EOC937" s="34"/>
      <c r="EOJ937" s="35"/>
      <c r="EOK937" s="34"/>
      <c r="EOR937" s="35"/>
      <c r="EOS937" s="34"/>
      <c r="EOZ937" s="35"/>
      <c r="EPA937" s="34"/>
      <c r="EPH937" s="35"/>
      <c r="EPI937" s="34"/>
      <c r="EPP937" s="35"/>
      <c r="EPQ937" s="34"/>
      <c r="EPX937" s="35"/>
      <c r="EPY937" s="34"/>
      <c r="EQF937" s="35"/>
      <c r="EQG937" s="34"/>
      <c r="EQN937" s="35"/>
      <c r="EQO937" s="34"/>
      <c r="EQV937" s="35"/>
      <c r="EQW937" s="34"/>
      <c r="ERD937" s="35"/>
      <c r="ERE937" s="34"/>
      <c r="ERL937" s="35"/>
      <c r="ERM937" s="34"/>
      <c r="ERT937" s="35"/>
      <c r="ERU937" s="34"/>
      <c r="ESB937" s="35"/>
      <c r="ESC937" s="34"/>
      <c r="ESJ937" s="35"/>
      <c r="ESK937" s="34"/>
      <c r="ESR937" s="35"/>
      <c r="ESS937" s="34"/>
      <c r="ESZ937" s="35"/>
      <c r="ETA937" s="34"/>
      <c r="ETH937" s="35"/>
      <c r="ETI937" s="34"/>
      <c r="ETP937" s="35"/>
      <c r="ETQ937" s="34"/>
      <c r="ETX937" s="35"/>
      <c r="ETY937" s="34"/>
      <c r="EUF937" s="35"/>
      <c r="EUG937" s="34"/>
      <c r="EUN937" s="35"/>
      <c r="EUO937" s="34"/>
      <c r="EUV937" s="35"/>
      <c r="EUW937" s="34"/>
      <c r="EVD937" s="35"/>
      <c r="EVE937" s="34"/>
      <c r="EVL937" s="35"/>
      <c r="EVM937" s="34"/>
      <c r="EVT937" s="35"/>
      <c r="EVU937" s="34"/>
      <c r="EWB937" s="35"/>
      <c r="EWC937" s="34"/>
      <c r="EWJ937" s="35"/>
      <c r="EWK937" s="34"/>
      <c r="EWR937" s="35"/>
      <c r="EWS937" s="34"/>
      <c r="EWZ937" s="35"/>
      <c r="EXA937" s="34"/>
      <c r="EXH937" s="35"/>
      <c r="EXI937" s="34"/>
      <c r="EXP937" s="35"/>
      <c r="EXQ937" s="34"/>
      <c r="EXX937" s="35"/>
      <c r="EXY937" s="34"/>
      <c r="EYF937" s="35"/>
      <c r="EYG937" s="34"/>
      <c r="EYN937" s="35"/>
      <c r="EYO937" s="34"/>
      <c r="EYV937" s="35"/>
      <c r="EYW937" s="34"/>
      <c r="EZD937" s="35"/>
      <c r="EZE937" s="34"/>
      <c r="EZL937" s="35"/>
      <c r="EZM937" s="34"/>
      <c r="EZT937" s="35"/>
      <c r="EZU937" s="34"/>
      <c r="FAB937" s="35"/>
      <c r="FAC937" s="34"/>
      <c r="FAJ937" s="35"/>
      <c r="FAK937" s="34"/>
      <c r="FAR937" s="35"/>
      <c r="FAS937" s="34"/>
      <c r="FAZ937" s="35"/>
      <c r="FBA937" s="34"/>
      <c r="FBH937" s="35"/>
      <c r="FBI937" s="34"/>
      <c r="FBP937" s="35"/>
      <c r="FBQ937" s="34"/>
      <c r="FBX937" s="35"/>
      <c r="FBY937" s="34"/>
      <c r="FCF937" s="35"/>
      <c r="FCG937" s="34"/>
      <c r="FCN937" s="35"/>
      <c r="FCO937" s="34"/>
      <c r="FCV937" s="35"/>
      <c r="FCW937" s="34"/>
      <c r="FDD937" s="35"/>
      <c r="FDE937" s="34"/>
      <c r="FDL937" s="35"/>
      <c r="FDM937" s="34"/>
      <c r="FDT937" s="35"/>
      <c r="FDU937" s="34"/>
      <c r="FEB937" s="35"/>
      <c r="FEC937" s="34"/>
      <c r="FEJ937" s="35"/>
      <c r="FEK937" s="34"/>
      <c r="FER937" s="35"/>
      <c r="FES937" s="34"/>
      <c r="FEZ937" s="35"/>
      <c r="FFA937" s="34"/>
      <c r="FFH937" s="35"/>
      <c r="FFI937" s="34"/>
      <c r="FFP937" s="35"/>
      <c r="FFQ937" s="34"/>
      <c r="FFX937" s="35"/>
      <c r="FFY937" s="34"/>
      <c r="FGF937" s="35"/>
      <c r="FGG937" s="34"/>
      <c r="FGN937" s="35"/>
      <c r="FGO937" s="34"/>
      <c r="FGV937" s="35"/>
      <c r="FGW937" s="34"/>
      <c r="FHD937" s="35"/>
      <c r="FHE937" s="34"/>
      <c r="FHL937" s="35"/>
      <c r="FHM937" s="34"/>
      <c r="FHT937" s="35"/>
      <c r="FHU937" s="34"/>
      <c r="FIB937" s="35"/>
      <c r="FIC937" s="34"/>
      <c r="FIJ937" s="35"/>
      <c r="FIK937" s="34"/>
      <c r="FIR937" s="35"/>
      <c r="FIS937" s="34"/>
      <c r="FIZ937" s="35"/>
      <c r="FJA937" s="34"/>
      <c r="FJH937" s="35"/>
      <c r="FJI937" s="34"/>
      <c r="FJP937" s="35"/>
      <c r="FJQ937" s="34"/>
      <c r="FJX937" s="35"/>
      <c r="FJY937" s="34"/>
      <c r="FKF937" s="35"/>
      <c r="FKG937" s="34"/>
      <c r="FKN937" s="35"/>
      <c r="FKO937" s="34"/>
      <c r="FKV937" s="35"/>
      <c r="FKW937" s="34"/>
      <c r="FLD937" s="35"/>
      <c r="FLE937" s="34"/>
      <c r="FLL937" s="35"/>
      <c r="FLM937" s="34"/>
      <c r="FLT937" s="35"/>
      <c r="FLU937" s="34"/>
      <c r="FMB937" s="35"/>
      <c r="FMC937" s="34"/>
      <c r="FMJ937" s="35"/>
      <c r="FMK937" s="34"/>
      <c r="FMR937" s="35"/>
      <c r="FMS937" s="34"/>
      <c r="FMZ937" s="35"/>
      <c r="FNA937" s="34"/>
      <c r="FNH937" s="35"/>
      <c r="FNI937" s="34"/>
      <c r="FNP937" s="35"/>
      <c r="FNQ937" s="34"/>
      <c r="FNX937" s="35"/>
      <c r="FNY937" s="34"/>
      <c r="FOF937" s="35"/>
      <c r="FOG937" s="34"/>
      <c r="FON937" s="35"/>
      <c r="FOO937" s="34"/>
      <c r="FOV937" s="35"/>
      <c r="FOW937" s="34"/>
      <c r="FPD937" s="35"/>
      <c r="FPE937" s="34"/>
      <c r="FPL937" s="35"/>
      <c r="FPM937" s="34"/>
      <c r="FPT937" s="35"/>
      <c r="FPU937" s="34"/>
      <c r="FQB937" s="35"/>
      <c r="FQC937" s="34"/>
      <c r="FQJ937" s="35"/>
      <c r="FQK937" s="34"/>
      <c r="FQR937" s="35"/>
      <c r="FQS937" s="34"/>
      <c r="FQZ937" s="35"/>
      <c r="FRA937" s="34"/>
      <c r="FRH937" s="35"/>
      <c r="FRI937" s="34"/>
      <c r="FRP937" s="35"/>
      <c r="FRQ937" s="34"/>
      <c r="FRX937" s="35"/>
      <c r="FRY937" s="34"/>
      <c r="FSF937" s="35"/>
      <c r="FSG937" s="34"/>
      <c r="FSN937" s="35"/>
      <c r="FSO937" s="34"/>
      <c r="FSV937" s="35"/>
      <c r="FSW937" s="34"/>
      <c r="FTD937" s="35"/>
      <c r="FTE937" s="34"/>
      <c r="FTL937" s="35"/>
      <c r="FTM937" s="34"/>
      <c r="FTT937" s="35"/>
      <c r="FTU937" s="34"/>
      <c r="FUB937" s="35"/>
      <c r="FUC937" s="34"/>
      <c r="FUJ937" s="35"/>
      <c r="FUK937" s="34"/>
      <c r="FUR937" s="35"/>
      <c r="FUS937" s="34"/>
      <c r="FUZ937" s="35"/>
      <c r="FVA937" s="34"/>
      <c r="FVH937" s="35"/>
      <c r="FVI937" s="34"/>
      <c r="FVP937" s="35"/>
      <c r="FVQ937" s="34"/>
      <c r="FVX937" s="35"/>
      <c r="FVY937" s="34"/>
      <c r="FWF937" s="35"/>
      <c r="FWG937" s="34"/>
      <c r="FWN937" s="35"/>
      <c r="FWO937" s="34"/>
      <c r="FWV937" s="35"/>
      <c r="FWW937" s="34"/>
      <c r="FXD937" s="35"/>
      <c r="FXE937" s="34"/>
      <c r="FXL937" s="35"/>
      <c r="FXM937" s="34"/>
      <c r="FXT937" s="35"/>
      <c r="FXU937" s="34"/>
      <c r="FYB937" s="35"/>
      <c r="FYC937" s="34"/>
      <c r="FYJ937" s="35"/>
      <c r="FYK937" s="34"/>
      <c r="FYR937" s="35"/>
      <c r="FYS937" s="34"/>
      <c r="FYZ937" s="35"/>
      <c r="FZA937" s="34"/>
      <c r="FZH937" s="35"/>
      <c r="FZI937" s="34"/>
      <c r="FZP937" s="35"/>
      <c r="FZQ937" s="34"/>
      <c r="FZX937" s="35"/>
      <c r="FZY937" s="34"/>
      <c r="GAF937" s="35"/>
      <c r="GAG937" s="34"/>
      <c r="GAN937" s="35"/>
      <c r="GAO937" s="34"/>
      <c r="GAV937" s="35"/>
      <c r="GAW937" s="34"/>
      <c r="GBD937" s="35"/>
      <c r="GBE937" s="34"/>
      <c r="GBL937" s="35"/>
      <c r="GBM937" s="34"/>
      <c r="GBT937" s="35"/>
      <c r="GBU937" s="34"/>
      <c r="GCB937" s="35"/>
      <c r="GCC937" s="34"/>
      <c r="GCJ937" s="35"/>
      <c r="GCK937" s="34"/>
      <c r="GCR937" s="35"/>
      <c r="GCS937" s="34"/>
      <c r="GCZ937" s="35"/>
      <c r="GDA937" s="34"/>
      <c r="GDH937" s="35"/>
      <c r="GDI937" s="34"/>
      <c r="GDP937" s="35"/>
      <c r="GDQ937" s="34"/>
      <c r="GDX937" s="35"/>
      <c r="GDY937" s="34"/>
      <c r="GEF937" s="35"/>
      <c r="GEG937" s="34"/>
      <c r="GEN937" s="35"/>
      <c r="GEO937" s="34"/>
      <c r="GEV937" s="35"/>
      <c r="GEW937" s="34"/>
      <c r="GFD937" s="35"/>
      <c r="GFE937" s="34"/>
      <c r="GFL937" s="35"/>
      <c r="GFM937" s="34"/>
      <c r="GFT937" s="35"/>
      <c r="GFU937" s="34"/>
      <c r="GGB937" s="35"/>
      <c r="GGC937" s="34"/>
      <c r="GGJ937" s="35"/>
      <c r="GGK937" s="34"/>
      <c r="GGR937" s="35"/>
      <c r="GGS937" s="34"/>
      <c r="GGZ937" s="35"/>
      <c r="GHA937" s="34"/>
      <c r="GHH937" s="35"/>
      <c r="GHI937" s="34"/>
      <c r="GHP937" s="35"/>
      <c r="GHQ937" s="34"/>
      <c r="GHX937" s="35"/>
      <c r="GHY937" s="34"/>
      <c r="GIF937" s="35"/>
      <c r="GIG937" s="34"/>
      <c r="GIN937" s="35"/>
      <c r="GIO937" s="34"/>
      <c r="GIV937" s="35"/>
      <c r="GIW937" s="34"/>
      <c r="GJD937" s="35"/>
      <c r="GJE937" s="34"/>
      <c r="GJL937" s="35"/>
      <c r="GJM937" s="34"/>
      <c r="GJT937" s="35"/>
      <c r="GJU937" s="34"/>
      <c r="GKB937" s="35"/>
      <c r="GKC937" s="34"/>
      <c r="GKJ937" s="35"/>
      <c r="GKK937" s="34"/>
      <c r="GKR937" s="35"/>
      <c r="GKS937" s="34"/>
      <c r="GKZ937" s="35"/>
      <c r="GLA937" s="34"/>
      <c r="GLH937" s="35"/>
      <c r="GLI937" s="34"/>
      <c r="GLP937" s="35"/>
      <c r="GLQ937" s="34"/>
      <c r="GLX937" s="35"/>
      <c r="GLY937" s="34"/>
      <c r="GMF937" s="35"/>
      <c r="GMG937" s="34"/>
      <c r="GMN937" s="35"/>
      <c r="GMO937" s="34"/>
      <c r="GMV937" s="35"/>
      <c r="GMW937" s="34"/>
      <c r="GND937" s="35"/>
      <c r="GNE937" s="34"/>
      <c r="GNL937" s="35"/>
      <c r="GNM937" s="34"/>
      <c r="GNT937" s="35"/>
      <c r="GNU937" s="34"/>
      <c r="GOB937" s="35"/>
      <c r="GOC937" s="34"/>
      <c r="GOJ937" s="35"/>
      <c r="GOK937" s="34"/>
      <c r="GOR937" s="35"/>
      <c r="GOS937" s="34"/>
      <c r="GOZ937" s="35"/>
      <c r="GPA937" s="34"/>
      <c r="GPH937" s="35"/>
      <c r="GPI937" s="34"/>
      <c r="GPP937" s="35"/>
      <c r="GPQ937" s="34"/>
      <c r="GPX937" s="35"/>
      <c r="GPY937" s="34"/>
      <c r="GQF937" s="35"/>
      <c r="GQG937" s="34"/>
      <c r="GQN937" s="35"/>
      <c r="GQO937" s="34"/>
      <c r="GQV937" s="35"/>
      <c r="GQW937" s="34"/>
      <c r="GRD937" s="35"/>
      <c r="GRE937" s="34"/>
      <c r="GRL937" s="35"/>
      <c r="GRM937" s="34"/>
      <c r="GRT937" s="35"/>
      <c r="GRU937" s="34"/>
      <c r="GSB937" s="35"/>
      <c r="GSC937" s="34"/>
      <c r="GSJ937" s="35"/>
      <c r="GSK937" s="34"/>
      <c r="GSR937" s="35"/>
      <c r="GSS937" s="34"/>
      <c r="GSZ937" s="35"/>
      <c r="GTA937" s="34"/>
      <c r="GTH937" s="35"/>
      <c r="GTI937" s="34"/>
      <c r="GTP937" s="35"/>
      <c r="GTQ937" s="34"/>
      <c r="GTX937" s="35"/>
      <c r="GTY937" s="34"/>
      <c r="GUF937" s="35"/>
      <c r="GUG937" s="34"/>
      <c r="GUN937" s="35"/>
      <c r="GUO937" s="34"/>
      <c r="GUV937" s="35"/>
      <c r="GUW937" s="34"/>
      <c r="GVD937" s="35"/>
      <c r="GVE937" s="34"/>
      <c r="GVL937" s="35"/>
      <c r="GVM937" s="34"/>
      <c r="GVT937" s="35"/>
      <c r="GVU937" s="34"/>
      <c r="GWB937" s="35"/>
      <c r="GWC937" s="34"/>
      <c r="GWJ937" s="35"/>
      <c r="GWK937" s="34"/>
      <c r="GWR937" s="35"/>
      <c r="GWS937" s="34"/>
      <c r="GWZ937" s="35"/>
      <c r="GXA937" s="34"/>
      <c r="GXH937" s="35"/>
      <c r="GXI937" s="34"/>
      <c r="GXP937" s="35"/>
      <c r="GXQ937" s="34"/>
      <c r="GXX937" s="35"/>
      <c r="GXY937" s="34"/>
      <c r="GYF937" s="35"/>
      <c r="GYG937" s="34"/>
      <c r="GYN937" s="35"/>
      <c r="GYO937" s="34"/>
      <c r="GYV937" s="35"/>
      <c r="GYW937" s="34"/>
      <c r="GZD937" s="35"/>
      <c r="GZE937" s="34"/>
      <c r="GZL937" s="35"/>
      <c r="GZM937" s="34"/>
      <c r="GZT937" s="35"/>
      <c r="GZU937" s="34"/>
      <c r="HAB937" s="35"/>
      <c r="HAC937" s="34"/>
      <c r="HAJ937" s="35"/>
      <c r="HAK937" s="34"/>
      <c r="HAR937" s="35"/>
      <c r="HAS937" s="34"/>
      <c r="HAZ937" s="35"/>
      <c r="HBA937" s="34"/>
      <c r="HBH937" s="35"/>
      <c r="HBI937" s="34"/>
      <c r="HBP937" s="35"/>
      <c r="HBQ937" s="34"/>
      <c r="HBX937" s="35"/>
      <c r="HBY937" s="34"/>
      <c r="HCF937" s="35"/>
      <c r="HCG937" s="34"/>
      <c r="HCN937" s="35"/>
      <c r="HCO937" s="34"/>
      <c r="HCV937" s="35"/>
      <c r="HCW937" s="34"/>
      <c r="HDD937" s="35"/>
      <c r="HDE937" s="34"/>
      <c r="HDL937" s="35"/>
      <c r="HDM937" s="34"/>
      <c r="HDT937" s="35"/>
      <c r="HDU937" s="34"/>
      <c r="HEB937" s="35"/>
      <c r="HEC937" s="34"/>
      <c r="HEJ937" s="35"/>
      <c r="HEK937" s="34"/>
      <c r="HER937" s="35"/>
      <c r="HES937" s="34"/>
      <c r="HEZ937" s="35"/>
      <c r="HFA937" s="34"/>
      <c r="HFH937" s="35"/>
      <c r="HFI937" s="34"/>
      <c r="HFP937" s="35"/>
      <c r="HFQ937" s="34"/>
      <c r="HFX937" s="35"/>
      <c r="HFY937" s="34"/>
      <c r="HGF937" s="35"/>
      <c r="HGG937" s="34"/>
      <c r="HGN937" s="35"/>
      <c r="HGO937" s="34"/>
      <c r="HGV937" s="35"/>
      <c r="HGW937" s="34"/>
      <c r="HHD937" s="35"/>
      <c r="HHE937" s="34"/>
      <c r="HHL937" s="35"/>
      <c r="HHM937" s="34"/>
      <c r="HHT937" s="35"/>
      <c r="HHU937" s="34"/>
      <c r="HIB937" s="35"/>
      <c r="HIC937" s="34"/>
      <c r="HIJ937" s="35"/>
      <c r="HIK937" s="34"/>
      <c r="HIR937" s="35"/>
      <c r="HIS937" s="34"/>
      <c r="HIZ937" s="35"/>
      <c r="HJA937" s="34"/>
      <c r="HJH937" s="35"/>
      <c r="HJI937" s="34"/>
      <c r="HJP937" s="35"/>
      <c r="HJQ937" s="34"/>
      <c r="HJX937" s="35"/>
      <c r="HJY937" s="34"/>
      <c r="HKF937" s="35"/>
      <c r="HKG937" s="34"/>
      <c r="HKN937" s="35"/>
      <c r="HKO937" s="34"/>
      <c r="HKV937" s="35"/>
      <c r="HKW937" s="34"/>
      <c r="HLD937" s="35"/>
      <c r="HLE937" s="34"/>
      <c r="HLL937" s="35"/>
      <c r="HLM937" s="34"/>
      <c r="HLT937" s="35"/>
      <c r="HLU937" s="34"/>
      <c r="HMB937" s="35"/>
      <c r="HMC937" s="34"/>
      <c r="HMJ937" s="35"/>
      <c r="HMK937" s="34"/>
      <c r="HMR937" s="35"/>
      <c r="HMS937" s="34"/>
      <c r="HMZ937" s="35"/>
      <c r="HNA937" s="34"/>
      <c r="HNH937" s="35"/>
      <c r="HNI937" s="34"/>
      <c r="HNP937" s="35"/>
      <c r="HNQ937" s="34"/>
      <c r="HNX937" s="35"/>
      <c r="HNY937" s="34"/>
      <c r="HOF937" s="35"/>
      <c r="HOG937" s="34"/>
      <c r="HON937" s="35"/>
      <c r="HOO937" s="34"/>
      <c r="HOV937" s="35"/>
      <c r="HOW937" s="34"/>
      <c r="HPD937" s="35"/>
      <c r="HPE937" s="34"/>
      <c r="HPL937" s="35"/>
      <c r="HPM937" s="34"/>
      <c r="HPT937" s="35"/>
      <c r="HPU937" s="34"/>
      <c r="HQB937" s="35"/>
      <c r="HQC937" s="34"/>
      <c r="HQJ937" s="35"/>
      <c r="HQK937" s="34"/>
      <c r="HQR937" s="35"/>
      <c r="HQS937" s="34"/>
      <c r="HQZ937" s="35"/>
      <c r="HRA937" s="34"/>
      <c r="HRH937" s="35"/>
      <c r="HRI937" s="34"/>
      <c r="HRP937" s="35"/>
      <c r="HRQ937" s="34"/>
      <c r="HRX937" s="35"/>
      <c r="HRY937" s="34"/>
      <c r="HSF937" s="35"/>
      <c r="HSG937" s="34"/>
      <c r="HSN937" s="35"/>
      <c r="HSO937" s="34"/>
      <c r="HSV937" s="35"/>
      <c r="HSW937" s="34"/>
      <c r="HTD937" s="35"/>
      <c r="HTE937" s="34"/>
      <c r="HTL937" s="35"/>
      <c r="HTM937" s="34"/>
      <c r="HTT937" s="35"/>
      <c r="HTU937" s="34"/>
      <c r="HUB937" s="35"/>
      <c r="HUC937" s="34"/>
      <c r="HUJ937" s="35"/>
      <c r="HUK937" s="34"/>
      <c r="HUR937" s="35"/>
      <c r="HUS937" s="34"/>
      <c r="HUZ937" s="35"/>
      <c r="HVA937" s="34"/>
      <c r="HVH937" s="35"/>
      <c r="HVI937" s="34"/>
      <c r="HVP937" s="35"/>
      <c r="HVQ937" s="34"/>
      <c r="HVX937" s="35"/>
      <c r="HVY937" s="34"/>
      <c r="HWF937" s="35"/>
      <c r="HWG937" s="34"/>
      <c r="HWN937" s="35"/>
      <c r="HWO937" s="34"/>
      <c r="HWV937" s="35"/>
      <c r="HWW937" s="34"/>
      <c r="HXD937" s="35"/>
      <c r="HXE937" s="34"/>
      <c r="HXL937" s="35"/>
      <c r="HXM937" s="34"/>
      <c r="HXT937" s="35"/>
      <c r="HXU937" s="34"/>
      <c r="HYB937" s="35"/>
      <c r="HYC937" s="34"/>
      <c r="HYJ937" s="35"/>
      <c r="HYK937" s="34"/>
      <c r="HYR937" s="35"/>
      <c r="HYS937" s="34"/>
      <c r="HYZ937" s="35"/>
      <c r="HZA937" s="34"/>
      <c r="HZH937" s="35"/>
      <c r="HZI937" s="34"/>
      <c r="HZP937" s="35"/>
      <c r="HZQ937" s="34"/>
      <c r="HZX937" s="35"/>
      <c r="HZY937" s="34"/>
      <c r="IAF937" s="35"/>
      <c r="IAG937" s="34"/>
      <c r="IAN937" s="35"/>
      <c r="IAO937" s="34"/>
      <c r="IAV937" s="35"/>
      <c r="IAW937" s="34"/>
      <c r="IBD937" s="35"/>
      <c r="IBE937" s="34"/>
      <c r="IBL937" s="35"/>
      <c r="IBM937" s="34"/>
      <c r="IBT937" s="35"/>
      <c r="IBU937" s="34"/>
      <c r="ICB937" s="35"/>
      <c r="ICC937" s="34"/>
      <c r="ICJ937" s="35"/>
      <c r="ICK937" s="34"/>
      <c r="ICR937" s="35"/>
      <c r="ICS937" s="34"/>
      <c r="ICZ937" s="35"/>
      <c r="IDA937" s="34"/>
      <c r="IDH937" s="35"/>
      <c r="IDI937" s="34"/>
      <c r="IDP937" s="35"/>
      <c r="IDQ937" s="34"/>
      <c r="IDX937" s="35"/>
      <c r="IDY937" s="34"/>
      <c r="IEF937" s="35"/>
      <c r="IEG937" s="34"/>
      <c r="IEN937" s="35"/>
      <c r="IEO937" s="34"/>
      <c r="IEV937" s="35"/>
      <c r="IEW937" s="34"/>
      <c r="IFD937" s="35"/>
      <c r="IFE937" s="34"/>
      <c r="IFL937" s="35"/>
      <c r="IFM937" s="34"/>
      <c r="IFT937" s="35"/>
      <c r="IFU937" s="34"/>
      <c r="IGB937" s="35"/>
      <c r="IGC937" s="34"/>
      <c r="IGJ937" s="35"/>
      <c r="IGK937" s="34"/>
      <c r="IGR937" s="35"/>
      <c r="IGS937" s="34"/>
      <c r="IGZ937" s="35"/>
      <c r="IHA937" s="34"/>
      <c r="IHH937" s="35"/>
      <c r="IHI937" s="34"/>
      <c r="IHP937" s="35"/>
      <c r="IHQ937" s="34"/>
      <c r="IHX937" s="35"/>
      <c r="IHY937" s="34"/>
      <c r="IIF937" s="35"/>
      <c r="IIG937" s="34"/>
      <c r="IIN937" s="35"/>
      <c r="IIO937" s="34"/>
      <c r="IIV937" s="35"/>
      <c r="IIW937" s="34"/>
      <c r="IJD937" s="35"/>
      <c r="IJE937" s="34"/>
      <c r="IJL937" s="35"/>
      <c r="IJM937" s="34"/>
      <c r="IJT937" s="35"/>
      <c r="IJU937" s="34"/>
      <c r="IKB937" s="35"/>
      <c r="IKC937" s="34"/>
      <c r="IKJ937" s="35"/>
      <c r="IKK937" s="34"/>
      <c r="IKR937" s="35"/>
      <c r="IKS937" s="34"/>
      <c r="IKZ937" s="35"/>
      <c r="ILA937" s="34"/>
      <c r="ILH937" s="35"/>
      <c r="ILI937" s="34"/>
      <c r="ILP937" s="35"/>
      <c r="ILQ937" s="34"/>
      <c r="ILX937" s="35"/>
      <c r="ILY937" s="34"/>
      <c r="IMF937" s="35"/>
      <c r="IMG937" s="34"/>
      <c r="IMN937" s="35"/>
      <c r="IMO937" s="34"/>
      <c r="IMV937" s="35"/>
      <c r="IMW937" s="34"/>
      <c r="IND937" s="35"/>
      <c r="INE937" s="34"/>
      <c r="INL937" s="35"/>
      <c r="INM937" s="34"/>
      <c r="INT937" s="35"/>
      <c r="INU937" s="34"/>
      <c r="IOB937" s="35"/>
      <c r="IOC937" s="34"/>
      <c r="IOJ937" s="35"/>
      <c r="IOK937" s="34"/>
      <c r="IOR937" s="35"/>
      <c r="IOS937" s="34"/>
      <c r="IOZ937" s="35"/>
      <c r="IPA937" s="34"/>
      <c r="IPH937" s="35"/>
      <c r="IPI937" s="34"/>
      <c r="IPP937" s="35"/>
      <c r="IPQ937" s="34"/>
      <c r="IPX937" s="35"/>
      <c r="IPY937" s="34"/>
      <c r="IQF937" s="35"/>
      <c r="IQG937" s="34"/>
      <c r="IQN937" s="35"/>
      <c r="IQO937" s="34"/>
      <c r="IQV937" s="35"/>
      <c r="IQW937" s="34"/>
      <c r="IRD937" s="35"/>
      <c r="IRE937" s="34"/>
      <c r="IRL937" s="35"/>
      <c r="IRM937" s="34"/>
      <c r="IRT937" s="35"/>
      <c r="IRU937" s="34"/>
      <c r="ISB937" s="35"/>
      <c r="ISC937" s="34"/>
      <c r="ISJ937" s="35"/>
      <c r="ISK937" s="34"/>
      <c r="ISR937" s="35"/>
      <c r="ISS937" s="34"/>
      <c r="ISZ937" s="35"/>
      <c r="ITA937" s="34"/>
      <c r="ITH937" s="35"/>
      <c r="ITI937" s="34"/>
      <c r="ITP937" s="35"/>
      <c r="ITQ937" s="34"/>
      <c r="ITX937" s="35"/>
      <c r="ITY937" s="34"/>
      <c r="IUF937" s="35"/>
      <c r="IUG937" s="34"/>
      <c r="IUN937" s="35"/>
      <c r="IUO937" s="34"/>
      <c r="IUV937" s="35"/>
      <c r="IUW937" s="34"/>
      <c r="IVD937" s="35"/>
      <c r="IVE937" s="34"/>
      <c r="IVL937" s="35"/>
      <c r="IVM937" s="34"/>
      <c r="IVT937" s="35"/>
      <c r="IVU937" s="34"/>
      <c r="IWB937" s="35"/>
      <c r="IWC937" s="34"/>
      <c r="IWJ937" s="35"/>
      <c r="IWK937" s="34"/>
      <c r="IWR937" s="35"/>
      <c r="IWS937" s="34"/>
      <c r="IWZ937" s="35"/>
      <c r="IXA937" s="34"/>
      <c r="IXH937" s="35"/>
      <c r="IXI937" s="34"/>
      <c r="IXP937" s="35"/>
      <c r="IXQ937" s="34"/>
      <c r="IXX937" s="35"/>
      <c r="IXY937" s="34"/>
      <c r="IYF937" s="35"/>
      <c r="IYG937" s="34"/>
      <c r="IYN937" s="35"/>
      <c r="IYO937" s="34"/>
      <c r="IYV937" s="35"/>
      <c r="IYW937" s="34"/>
      <c r="IZD937" s="35"/>
      <c r="IZE937" s="34"/>
      <c r="IZL937" s="35"/>
      <c r="IZM937" s="34"/>
      <c r="IZT937" s="35"/>
      <c r="IZU937" s="34"/>
      <c r="JAB937" s="35"/>
      <c r="JAC937" s="34"/>
      <c r="JAJ937" s="35"/>
      <c r="JAK937" s="34"/>
      <c r="JAR937" s="35"/>
      <c r="JAS937" s="34"/>
      <c r="JAZ937" s="35"/>
      <c r="JBA937" s="34"/>
      <c r="JBH937" s="35"/>
      <c r="JBI937" s="34"/>
      <c r="JBP937" s="35"/>
      <c r="JBQ937" s="34"/>
      <c r="JBX937" s="35"/>
      <c r="JBY937" s="34"/>
      <c r="JCF937" s="35"/>
      <c r="JCG937" s="34"/>
      <c r="JCN937" s="35"/>
      <c r="JCO937" s="34"/>
      <c r="JCV937" s="35"/>
      <c r="JCW937" s="34"/>
      <c r="JDD937" s="35"/>
      <c r="JDE937" s="34"/>
      <c r="JDL937" s="35"/>
      <c r="JDM937" s="34"/>
      <c r="JDT937" s="35"/>
      <c r="JDU937" s="34"/>
      <c r="JEB937" s="35"/>
      <c r="JEC937" s="34"/>
      <c r="JEJ937" s="35"/>
      <c r="JEK937" s="34"/>
      <c r="JER937" s="35"/>
      <c r="JES937" s="34"/>
      <c r="JEZ937" s="35"/>
      <c r="JFA937" s="34"/>
      <c r="JFH937" s="35"/>
      <c r="JFI937" s="34"/>
      <c r="JFP937" s="35"/>
      <c r="JFQ937" s="34"/>
      <c r="JFX937" s="35"/>
      <c r="JFY937" s="34"/>
      <c r="JGF937" s="35"/>
      <c r="JGG937" s="34"/>
      <c r="JGN937" s="35"/>
      <c r="JGO937" s="34"/>
      <c r="JGV937" s="35"/>
      <c r="JGW937" s="34"/>
      <c r="JHD937" s="35"/>
      <c r="JHE937" s="34"/>
      <c r="JHL937" s="35"/>
      <c r="JHM937" s="34"/>
      <c r="JHT937" s="35"/>
      <c r="JHU937" s="34"/>
      <c r="JIB937" s="35"/>
      <c r="JIC937" s="34"/>
      <c r="JIJ937" s="35"/>
      <c r="JIK937" s="34"/>
      <c r="JIR937" s="35"/>
      <c r="JIS937" s="34"/>
      <c r="JIZ937" s="35"/>
      <c r="JJA937" s="34"/>
      <c r="JJH937" s="35"/>
      <c r="JJI937" s="34"/>
      <c r="JJP937" s="35"/>
      <c r="JJQ937" s="34"/>
      <c r="JJX937" s="35"/>
      <c r="JJY937" s="34"/>
      <c r="JKF937" s="35"/>
      <c r="JKG937" s="34"/>
      <c r="JKN937" s="35"/>
      <c r="JKO937" s="34"/>
      <c r="JKV937" s="35"/>
      <c r="JKW937" s="34"/>
      <c r="JLD937" s="35"/>
      <c r="JLE937" s="34"/>
      <c r="JLL937" s="35"/>
      <c r="JLM937" s="34"/>
      <c r="JLT937" s="35"/>
      <c r="JLU937" s="34"/>
      <c r="JMB937" s="35"/>
      <c r="JMC937" s="34"/>
      <c r="JMJ937" s="35"/>
      <c r="JMK937" s="34"/>
      <c r="JMR937" s="35"/>
      <c r="JMS937" s="34"/>
      <c r="JMZ937" s="35"/>
      <c r="JNA937" s="34"/>
      <c r="JNH937" s="35"/>
      <c r="JNI937" s="34"/>
      <c r="JNP937" s="35"/>
      <c r="JNQ937" s="34"/>
      <c r="JNX937" s="35"/>
      <c r="JNY937" s="34"/>
      <c r="JOF937" s="35"/>
      <c r="JOG937" s="34"/>
      <c r="JON937" s="35"/>
      <c r="JOO937" s="34"/>
      <c r="JOV937" s="35"/>
      <c r="JOW937" s="34"/>
      <c r="JPD937" s="35"/>
      <c r="JPE937" s="34"/>
      <c r="JPL937" s="35"/>
      <c r="JPM937" s="34"/>
      <c r="JPT937" s="35"/>
      <c r="JPU937" s="34"/>
      <c r="JQB937" s="35"/>
      <c r="JQC937" s="34"/>
      <c r="JQJ937" s="35"/>
      <c r="JQK937" s="34"/>
      <c r="JQR937" s="35"/>
      <c r="JQS937" s="34"/>
      <c r="JQZ937" s="35"/>
      <c r="JRA937" s="34"/>
      <c r="JRH937" s="35"/>
      <c r="JRI937" s="34"/>
      <c r="JRP937" s="35"/>
      <c r="JRQ937" s="34"/>
      <c r="JRX937" s="35"/>
      <c r="JRY937" s="34"/>
      <c r="JSF937" s="35"/>
      <c r="JSG937" s="34"/>
      <c r="JSN937" s="35"/>
      <c r="JSO937" s="34"/>
      <c r="JSV937" s="35"/>
      <c r="JSW937" s="34"/>
      <c r="JTD937" s="35"/>
      <c r="JTE937" s="34"/>
      <c r="JTL937" s="35"/>
      <c r="JTM937" s="34"/>
      <c r="JTT937" s="35"/>
      <c r="JTU937" s="34"/>
      <c r="JUB937" s="35"/>
      <c r="JUC937" s="34"/>
      <c r="JUJ937" s="35"/>
      <c r="JUK937" s="34"/>
      <c r="JUR937" s="35"/>
      <c r="JUS937" s="34"/>
      <c r="JUZ937" s="35"/>
      <c r="JVA937" s="34"/>
      <c r="JVH937" s="35"/>
      <c r="JVI937" s="34"/>
      <c r="JVP937" s="35"/>
      <c r="JVQ937" s="34"/>
      <c r="JVX937" s="35"/>
      <c r="JVY937" s="34"/>
      <c r="JWF937" s="35"/>
      <c r="JWG937" s="34"/>
      <c r="JWN937" s="35"/>
      <c r="JWO937" s="34"/>
      <c r="JWV937" s="35"/>
      <c r="JWW937" s="34"/>
      <c r="JXD937" s="35"/>
      <c r="JXE937" s="34"/>
      <c r="JXL937" s="35"/>
      <c r="JXM937" s="34"/>
      <c r="JXT937" s="35"/>
      <c r="JXU937" s="34"/>
      <c r="JYB937" s="35"/>
      <c r="JYC937" s="34"/>
      <c r="JYJ937" s="35"/>
      <c r="JYK937" s="34"/>
      <c r="JYR937" s="35"/>
      <c r="JYS937" s="34"/>
      <c r="JYZ937" s="35"/>
      <c r="JZA937" s="34"/>
      <c r="JZH937" s="35"/>
      <c r="JZI937" s="34"/>
      <c r="JZP937" s="35"/>
      <c r="JZQ937" s="34"/>
      <c r="JZX937" s="35"/>
      <c r="JZY937" s="34"/>
      <c r="KAF937" s="35"/>
      <c r="KAG937" s="34"/>
      <c r="KAN937" s="35"/>
      <c r="KAO937" s="34"/>
      <c r="KAV937" s="35"/>
      <c r="KAW937" s="34"/>
      <c r="KBD937" s="35"/>
      <c r="KBE937" s="34"/>
      <c r="KBL937" s="35"/>
      <c r="KBM937" s="34"/>
      <c r="KBT937" s="35"/>
      <c r="KBU937" s="34"/>
      <c r="KCB937" s="35"/>
      <c r="KCC937" s="34"/>
      <c r="KCJ937" s="35"/>
      <c r="KCK937" s="34"/>
      <c r="KCR937" s="35"/>
      <c r="KCS937" s="34"/>
      <c r="KCZ937" s="35"/>
      <c r="KDA937" s="34"/>
      <c r="KDH937" s="35"/>
      <c r="KDI937" s="34"/>
      <c r="KDP937" s="35"/>
      <c r="KDQ937" s="34"/>
      <c r="KDX937" s="35"/>
      <c r="KDY937" s="34"/>
      <c r="KEF937" s="35"/>
      <c r="KEG937" s="34"/>
      <c r="KEN937" s="35"/>
      <c r="KEO937" s="34"/>
      <c r="KEV937" s="35"/>
      <c r="KEW937" s="34"/>
      <c r="KFD937" s="35"/>
      <c r="KFE937" s="34"/>
      <c r="KFL937" s="35"/>
      <c r="KFM937" s="34"/>
      <c r="KFT937" s="35"/>
      <c r="KFU937" s="34"/>
      <c r="KGB937" s="35"/>
      <c r="KGC937" s="34"/>
      <c r="KGJ937" s="35"/>
      <c r="KGK937" s="34"/>
      <c r="KGR937" s="35"/>
      <c r="KGS937" s="34"/>
      <c r="KGZ937" s="35"/>
      <c r="KHA937" s="34"/>
      <c r="KHH937" s="35"/>
      <c r="KHI937" s="34"/>
      <c r="KHP937" s="35"/>
      <c r="KHQ937" s="34"/>
      <c r="KHX937" s="35"/>
      <c r="KHY937" s="34"/>
      <c r="KIF937" s="35"/>
      <c r="KIG937" s="34"/>
      <c r="KIN937" s="35"/>
      <c r="KIO937" s="34"/>
      <c r="KIV937" s="35"/>
      <c r="KIW937" s="34"/>
      <c r="KJD937" s="35"/>
      <c r="KJE937" s="34"/>
      <c r="KJL937" s="35"/>
      <c r="KJM937" s="34"/>
      <c r="KJT937" s="35"/>
      <c r="KJU937" s="34"/>
      <c r="KKB937" s="35"/>
      <c r="KKC937" s="34"/>
      <c r="KKJ937" s="35"/>
      <c r="KKK937" s="34"/>
      <c r="KKR937" s="35"/>
      <c r="KKS937" s="34"/>
      <c r="KKZ937" s="35"/>
      <c r="KLA937" s="34"/>
      <c r="KLH937" s="35"/>
      <c r="KLI937" s="34"/>
      <c r="KLP937" s="35"/>
      <c r="KLQ937" s="34"/>
      <c r="KLX937" s="35"/>
      <c r="KLY937" s="34"/>
      <c r="KMF937" s="35"/>
      <c r="KMG937" s="34"/>
      <c r="KMN937" s="35"/>
      <c r="KMO937" s="34"/>
      <c r="KMV937" s="35"/>
      <c r="KMW937" s="34"/>
      <c r="KND937" s="35"/>
      <c r="KNE937" s="34"/>
      <c r="KNL937" s="35"/>
      <c r="KNM937" s="34"/>
      <c r="KNT937" s="35"/>
      <c r="KNU937" s="34"/>
      <c r="KOB937" s="35"/>
      <c r="KOC937" s="34"/>
      <c r="KOJ937" s="35"/>
      <c r="KOK937" s="34"/>
      <c r="KOR937" s="35"/>
      <c r="KOS937" s="34"/>
      <c r="KOZ937" s="35"/>
      <c r="KPA937" s="34"/>
      <c r="KPH937" s="35"/>
      <c r="KPI937" s="34"/>
      <c r="KPP937" s="35"/>
      <c r="KPQ937" s="34"/>
      <c r="KPX937" s="35"/>
      <c r="KPY937" s="34"/>
      <c r="KQF937" s="35"/>
      <c r="KQG937" s="34"/>
      <c r="KQN937" s="35"/>
      <c r="KQO937" s="34"/>
      <c r="KQV937" s="35"/>
      <c r="KQW937" s="34"/>
      <c r="KRD937" s="35"/>
      <c r="KRE937" s="34"/>
      <c r="KRL937" s="35"/>
      <c r="KRM937" s="34"/>
      <c r="KRT937" s="35"/>
      <c r="KRU937" s="34"/>
      <c r="KSB937" s="35"/>
      <c r="KSC937" s="34"/>
      <c r="KSJ937" s="35"/>
      <c r="KSK937" s="34"/>
      <c r="KSR937" s="35"/>
      <c r="KSS937" s="34"/>
      <c r="KSZ937" s="35"/>
      <c r="KTA937" s="34"/>
      <c r="KTH937" s="35"/>
      <c r="KTI937" s="34"/>
      <c r="KTP937" s="35"/>
      <c r="KTQ937" s="34"/>
      <c r="KTX937" s="35"/>
      <c r="KTY937" s="34"/>
      <c r="KUF937" s="35"/>
      <c r="KUG937" s="34"/>
      <c r="KUN937" s="35"/>
      <c r="KUO937" s="34"/>
      <c r="KUV937" s="35"/>
      <c r="KUW937" s="34"/>
      <c r="KVD937" s="35"/>
      <c r="KVE937" s="34"/>
      <c r="KVL937" s="35"/>
      <c r="KVM937" s="34"/>
      <c r="KVT937" s="35"/>
      <c r="KVU937" s="34"/>
      <c r="KWB937" s="35"/>
      <c r="KWC937" s="34"/>
      <c r="KWJ937" s="35"/>
      <c r="KWK937" s="34"/>
      <c r="KWR937" s="35"/>
      <c r="KWS937" s="34"/>
      <c r="KWZ937" s="35"/>
      <c r="KXA937" s="34"/>
      <c r="KXH937" s="35"/>
      <c r="KXI937" s="34"/>
      <c r="KXP937" s="35"/>
      <c r="KXQ937" s="34"/>
      <c r="KXX937" s="35"/>
      <c r="KXY937" s="34"/>
      <c r="KYF937" s="35"/>
      <c r="KYG937" s="34"/>
      <c r="KYN937" s="35"/>
      <c r="KYO937" s="34"/>
      <c r="KYV937" s="35"/>
      <c r="KYW937" s="34"/>
      <c r="KZD937" s="35"/>
      <c r="KZE937" s="34"/>
      <c r="KZL937" s="35"/>
      <c r="KZM937" s="34"/>
      <c r="KZT937" s="35"/>
      <c r="KZU937" s="34"/>
      <c r="LAB937" s="35"/>
      <c r="LAC937" s="34"/>
      <c r="LAJ937" s="35"/>
      <c r="LAK937" s="34"/>
      <c r="LAR937" s="35"/>
      <c r="LAS937" s="34"/>
      <c r="LAZ937" s="35"/>
      <c r="LBA937" s="34"/>
      <c r="LBH937" s="35"/>
      <c r="LBI937" s="34"/>
      <c r="LBP937" s="35"/>
      <c r="LBQ937" s="34"/>
      <c r="LBX937" s="35"/>
      <c r="LBY937" s="34"/>
      <c r="LCF937" s="35"/>
      <c r="LCG937" s="34"/>
      <c r="LCN937" s="35"/>
      <c r="LCO937" s="34"/>
      <c r="LCV937" s="35"/>
      <c r="LCW937" s="34"/>
      <c r="LDD937" s="35"/>
      <c r="LDE937" s="34"/>
      <c r="LDL937" s="35"/>
      <c r="LDM937" s="34"/>
      <c r="LDT937" s="35"/>
      <c r="LDU937" s="34"/>
      <c r="LEB937" s="35"/>
      <c r="LEC937" s="34"/>
      <c r="LEJ937" s="35"/>
      <c r="LEK937" s="34"/>
      <c r="LER937" s="35"/>
      <c r="LES937" s="34"/>
      <c r="LEZ937" s="35"/>
      <c r="LFA937" s="34"/>
      <c r="LFH937" s="35"/>
      <c r="LFI937" s="34"/>
      <c r="LFP937" s="35"/>
      <c r="LFQ937" s="34"/>
      <c r="LFX937" s="35"/>
      <c r="LFY937" s="34"/>
      <c r="LGF937" s="35"/>
      <c r="LGG937" s="34"/>
      <c r="LGN937" s="35"/>
      <c r="LGO937" s="34"/>
      <c r="LGV937" s="35"/>
      <c r="LGW937" s="34"/>
      <c r="LHD937" s="35"/>
      <c r="LHE937" s="34"/>
      <c r="LHL937" s="35"/>
      <c r="LHM937" s="34"/>
      <c r="LHT937" s="35"/>
      <c r="LHU937" s="34"/>
      <c r="LIB937" s="35"/>
      <c r="LIC937" s="34"/>
      <c r="LIJ937" s="35"/>
      <c r="LIK937" s="34"/>
      <c r="LIR937" s="35"/>
      <c r="LIS937" s="34"/>
      <c r="LIZ937" s="35"/>
      <c r="LJA937" s="34"/>
      <c r="LJH937" s="35"/>
      <c r="LJI937" s="34"/>
      <c r="LJP937" s="35"/>
      <c r="LJQ937" s="34"/>
      <c r="LJX937" s="35"/>
      <c r="LJY937" s="34"/>
      <c r="LKF937" s="35"/>
      <c r="LKG937" s="34"/>
      <c r="LKN937" s="35"/>
      <c r="LKO937" s="34"/>
      <c r="LKV937" s="35"/>
      <c r="LKW937" s="34"/>
      <c r="LLD937" s="35"/>
      <c r="LLE937" s="34"/>
      <c r="LLL937" s="35"/>
      <c r="LLM937" s="34"/>
      <c r="LLT937" s="35"/>
      <c r="LLU937" s="34"/>
      <c r="LMB937" s="35"/>
      <c r="LMC937" s="34"/>
      <c r="LMJ937" s="35"/>
      <c r="LMK937" s="34"/>
      <c r="LMR937" s="35"/>
      <c r="LMS937" s="34"/>
      <c r="LMZ937" s="35"/>
      <c r="LNA937" s="34"/>
      <c r="LNH937" s="35"/>
      <c r="LNI937" s="34"/>
      <c r="LNP937" s="35"/>
      <c r="LNQ937" s="34"/>
      <c r="LNX937" s="35"/>
      <c r="LNY937" s="34"/>
      <c r="LOF937" s="35"/>
      <c r="LOG937" s="34"/>
      <c r="LON937" s="35"/>
      <c r="LOO937" s="34"/>
      <c r="LOV937" s="35"/>
      <c r="LOW937" s="34"/>
      <c r="LPD937" s="35"/>
      <c r="LPE937" s="34"/>
      <c r="LPL937" s="35"/>
      <c r="LPM937" s="34"/>
      <c r="LPT937" s="35"/>
      <c r="LPU937" s="34"/>
      <c r="LQB937" s="35"/>
      <c r="LQC937" s="34"/>
      <c r="LQJ937" s="35"/>
      <c r="LQK937" s="34"/>
      <c r="LQR937" s="35"/>
      <c r="LQS937" s="34"/>
      <c r="LQZ937" s="35"/>
      <c r="LRA937" s="34"/>
      <c r="LRH937" s="35"/>
      <c r="LRI937" s="34"/>
      <c r="LRP937" s="35"/>
      <c r="LRQ937" s="34"/>
      <c r="LRX937" s="35"/>
      <c r="LRY937" s="34"/>
      <c r="LSF937" s="35"/>
      <c r="LSG937" s="34"/>
      <c r="LSN937" s="35"/>
      <c r="LSO937" s="34"/>
      <c r="LSV937" s="35"/>
      <c r="LSW937" s="34"/>
      <c r="LTD937" s="35"/>
      <c r="LTE937" s="34"/>
      <c r="LTL937" s="35"/>
      <c r="LTM937" s="34"/>
      <c r="LTT937" s="35"/>
      <c r="LTU937" s="34"/>
      <c r="LUB937" s="35"/>
      <c r="LUC937" s="34"/>
      <c r="LUJ937" s="35"/>
      <c r="LUK937" s="34"/>
      <c r="LUR937" s="35"/>
      <c r="LUS937" s="34"/>
      <c r="LUZ937" s="35"/>
      <c r="LVA937" s="34"/>
      <c r="LVH937" s="35"/>
      <c r="LVI937" s="34"/>
      <c r="LVP937" s="35"/>
      <c r="LVQ937" s="34"/>
      <c r="LVX937" s="35"/>
      <c r="LVY937" s="34"/>
      <c r="LWF937" s="35"/>
      <c r="LWG937" s="34"/>
      <c r="LWN937" s="35"/>
      <c r="LWO937" s="34"/>
      <c r="LWV937" s="35"/>
      <c r="LWW937" s="34"/>
      <c r="LXD937" s="35"/>
      <c r="LXE937" s="34"/>
      <c r="LXL937" s="35"/>
      <c r="LXM937" s="34"/>
      <c r="LXT937" s="35"/>
      <c r="LXU937" s="34"/>
      <c r="LYB937" s="35"/>
      <c r="LYC937" s="34"/>
      <c r="LYJ937" s="35"/>
      <c r="LYK937" s="34"/>
      <c r="LYR937" s="35"/>
      <c r="LYS937" s="34"/>
      <c r="LYZ937" s="35"/>
      <c r="LZA937" s="34"/>
      <c r="LZH937" s="35"/>
      <c r="LZI937" s="34"/>
      <c r="LZP937" s="35"/>
      <c r="LZQ937" s="34"/>
      <c r="LZX937" s="35"/>
      <c r="LZY937" s="34"/>
      <c r="MAF937" s="35"/>
      <c r="MAG937" s="34"/>
      <c r="MAN937" s="35"/>
      <c r="MAO937" s="34"/>
      <c r="MAV937" s="35"/>
      <c r="MAW937" s="34"/>
      <c r="MBD937" s="35"/>
      <c r="MBE937" s="34"/>
      <c r="MBL937" s="35"/>
      <c r="MBM937" s="34"/>
      <c r="MBT937" s="35"/>
      <c r="MBU937" s="34"/>
      <c r="MCB937" s="35"/>
      <c r="MCC937" s="34"/>
      <c r="MCJ937" s="35"/>
      <c r="MCK937" s="34"/>
      <c r="MCR937" s="35"/>
      <c r="MCS937" s="34"/>
      <c r="MCZ937" s="35"/>
      <c r="MDA937" s="34"/>
      <c r="MDH937" s="35"/>
      <c r="MDI937" s="34"/>
      <c r="MDP937" s="35"/>
      <c r="MDQ937" s="34"/>
      <c r="MDX937" s="35"/>
      <c r="MDY937" s="34"/>
      <c r="MEF937" s="35"/>
      <c r="MEG937" s="34"/>
      <c r="MEN937" s="35"/>
      <c r="MEO937" s="34"/>
      <c r="MEV937" s="35"/>
      <c r="MEW937" s="34"/>
      <c r="MFD937" s="35"/>
      <c r="MFE937" s="34"/>
      <c r="MFL937" s="35"/>
      <c r="MFM937" s="34"/>
      <c r="MFT937" s="35"/>
      <c r="MFU937" s="34"/>
      <c r="MGB937" s="35"/>
      <c r="MGC937" s="34"/>
      <c r="MGJ937" s="35"/>
      <c r="MGK937" s="34"/>
      <c r="MGR937" s="35"/>
      <c r="MGS937" s="34"/>
      <c r="MGZ937" s="35"/>
      <c r="MHA937" s="34"/>
      <c r="MHH937" s="35"/>
      <c r="MHI937" s="34"/>
      <c r="MHP937" s="35"/>
      <c r="MHQ937" s="34"/>
      <c r="MHX937" s="35"/>
      <c r="MHY937" s="34"/>
      <c r="MIF937" s="35"/>
      <c r="MIG937" s="34"/>
      <c r="MIN937" s="35"/>
      <c r="MIO937" s="34"/>
      <c r="MIV937" s="35"/>
      <c r="MIW937" s="34"/>
      <c r="MJD937" s="35"/>
      <c r="MJE937" s="34"/>
      <c r="MJL937" s="35"/>
      <c r="MJM937" s="34"/>
      <c r="MJT937" s="35"/>
      <c r="MJU937" s="34"/>
      <c r="MKB937" s="35"/>
      <c r="MKC937" s="34"/>
      <c r="MKJ937" s="35"/>
      <c r="MKK937" s="34"/>
      <c r="MKR937" s="35"/>
      <c r="MKS937" s="34"/>
      <c r="MKZ937" s="35"/>
      <c r="MLA937" s="34"/>
      <c r="MLH937" s="35"/>
      <c r="MLI937" s="34"/>
      <c r="MLP937" s="35"/>
      <c r="MLQ937" s="34"/>
      <c r="MLX937" s="35"/>
      <c r="MLY937" s="34"/>
      <c r="MMF937" s="35"/>
      <c r="MMG937" s="34"/>
      <c r="MMN937" s="35"/>
      <c r="MMO937" s="34"/>
      <c r="MMV937" s="35"/>
      <c r="MMW937" s="34"/>
      <c r="MND937" s="35"/>
      <c r="MNE937" s="34"/>
      <c r="MNL937" s="35"/>
      <c r="MNM937" s="34"/>
      <c r="MNT937" s="35"/>
      <c r="MNU937" s="34"/>
      <c r="MOB937" s="35"/>
      <c r="MOC937" s="34"/>
      <c r="MOJ937" s="35"/>
      <c r="MOK937" s="34"/>
      <c r="MOR937" s="35"/>
      <c r="MOS937" s="34"/>
      <c r="MOZ937" s="35"/>
      <c r="MPA937" s="34"/>
      <c r="MPH937" s="35"/>
      <c r="MPI937" s="34"/>
      <c r="MPP937" s="35"/>
      <c r="MPQ937" s="34"/>
      <c r="MPX937" s="35"/>
      <c r="MPY937" s="34"/>
      <c r="MQF937" s="35"/>
      <c r="MQG937" s="34"/>
      <c r="MQN937" s="35"/>
      <c r="MQO937" s="34"/>
      <c r="MQV937" s="35"/>
      <c r="MQW937" s="34"/>
      <c r="MRD937" s="35"/>
      <c r="MRE937" s="34"/>
      <c r="MRL937" s="35"/>
      <c r="MRM937" s="34"/>
      <c r="MRT937" s="35"/>
      <c r="MRU937" s="34"/>
      <c r="MSB937" s="35"/>
      <c r="MSC937" s="34"/>
      <c r="MSJ937" s="35"/>
      <c r="MSK937" s="34"/>
      <c r="MSR937" s="35"/>
      <c r="MSS937" s="34"/>
      <c r="MSZ937" s="35"/>
      <c r="MTA937" s="34"/>
      <c r="MTH937" s="35"/>
      <c r="MTI937" s="34"/>
      <c r="MTP937" s="35"/>
      <c r="MTQ937" s="34"/>
      <c r="MTX937" s="35"/>
      <c r="MTY937" s="34"/>
      <c r="MUF937" s="35"/>
      <c r="MUG937" s="34"/>
      <c r="MUN937" s="35"/>
      <c r="MUO937" s="34"/>
      <c r="MUV937" s="35"/>
      <c r="MUW937" s="34"/>
      <c r="MVD937" s="35"/>
      <c r="MVE937" s="34"/>
      <c r="MVL937" s="35"/>
      <c r="MVM937" s="34"/>
      <c r="MVT937" s="35"/>
      <c r="MVU937" s="34"/>
      <c r="MWB937" s="35"/>
      <c r="MWC937" s="34"/>
      <c r="MWJ937" s="35"/>
      <c r="MWK937" s="34"/>
      <c r="MWR937" s="35"/>
      <c r="MWS937" s="34"/>
      <c r="MWZ937" s="35"/>
      <c r="MXA937" s="34"/>
      <c r="MXH937" s="35"/>
      <c r="MXI937" s="34"/>
      <c r="MXP937" s="35"/>
      <c r="MXQ937" s="34"/>
      <c r="MXX937" s="35"/>
      <c r="MXY937" s="34"/>
      <c r="MYF937" s="35"/>
      <c r="MYG937" s="34"/>
      <c r="MYN937" s="35"/>
      <c r="MYO937" s="34"/>
      <c r="MYV937" s="35"/>
      <c r="MYW937" s="34"/>
      <c r="MZD937" s="35"/>
      <c r="MZE937" s="34"/>
      <c r="MZL937" s="35"/>
      <c r="MZM937" s="34"/>
      <c r="MZT937" s="35"/>
      <c r="MZU937" s="34"/>
      <c r="NAB937" s="35"/>
      <c r="NAC937" s="34"/>
      <c r="NAJ937" s="35"/>
      <c r="NAK937" s="34"/>
      <c r="NAR937" s="35"/>
      <c r="NAS937" s="34"/>
      <c r="NAZ937" s="35"/>
      <c r="NBA937" s="34"/>
      <c r="NBH937" s="35"/>
      <c r="NBI937" s="34"/>
      <c r="NBP937" s="35"/>
      <c r="NBQ937" s="34"/>
      <c r="NBX937" s="35"/>
      <c r="NBY937" s="34"/>
      <c r="NCF937" s="35"/>
      <c r="NCG937" s="34"/>
      <c r="NCN937" s="35"/>
      <c r="NCO937" s="34"/>
      <c r="NCV937" s="35"/>
      <c r="NCW937" s="34"/>
      <c r="NDD937" s="35"/>
      <c r="NDE937" s="34"/>
      <c r="NDL937" s="35"/>
      <c r="NDM937" s="34"/>
      <c r="NDT937" s="35"/>
      <c r="NDU937" s="34"/>
      <c r="NEB937" s="35"/>
      <c r="NEC937" s="34"/>
      <c r="NEJ937" s="35"/>
      <c r="NEK937" s="34"/>
      <c r="NER937" s="35"/>
      <c r="NES937" s="34"/>
      <c r="NEZ937" s="35"/>
      <c r="NFA937" s="34"/>
      <c r="NFH937" s="35"/>
      <c r="NFI937" s="34"/>
      <c r="NFP937" s="35"/>
      <c r="NFQ937" s="34"/>
      <c r="NFX937" s="35"/>
      <c r="NFY937" s="34"/>
      <c r="NGF937" s="35"/>
      <c r="NGG937" s="34"/>
      <c r="NGN937" s="35"/>
      <c r="NGO937" s="34"/>
      <c r="NGV937" s="35"/>
      <c r="NGW937" s="34"/>
      <c r="NHD937" s="35"/>
      <c r="NHE937" s="34"/>
      <c r="NHL937" s="35"/>
      <c r="NHM937" s="34"/>
      <c r="NHT937" s="35"/>
      <c r="NHU937" s="34"/>
      <c r="NIB937" s="35"/>
      <c r="NIC937" s="34"/>
      <c r="NIJ937" s="35"/>
      <c r="NIK937" s="34"/>
      <c r="NIR937" s="35"/>
      <c r="NIS937" s="34"/>
      <c r="NIZ937" s="35"/>
      <c r="NJA937" s="34"/>
      <c r="NJH937" s="35"/>
      <c r="NJI937" s="34"/>
      <c r="NJP937" s="35"/>
      <c r="NJQ937" s="34"/>
      <c r="NJX937" s="35"/>
      <c r="NJY937" s="34"/>
      <c r="NKF937" s="35"/>
      <c r="NKG937" s="34"/>
      <c r="NKN937" s="35"/>
      <c r="NKO937" s="34"/>
      <c r="NKV937" s="35"/>
      <c r="NKW937" s="34"/>
      <c r="NLD937" s="35"/>
      <c r="NLE937" s="34"/>
      <c r="NLL937" s="35"/>
      <c r="NLM937" s="34"/>
      <c r="NLT937" s="35"/>
      <c r="NLU937" s="34"/>
      <c r="NMB937" s="35"/>
      <c r="NMC937" s="34"/>
      <c r="NMJ937" s="35"/>
      <c r="NMK937" s="34"/>
      <c r="NMR937" s="35"/>
      <c r="NMS937" s="34"/>
      <c r="NMZ937" s="35"/>
      <c r="NNA937" s="34"/>
      <c r="NNH937" s="35"/>
      <c r="NNI937" s="34"/>
      <c r="NNP937" s="35"/>
      <c r="NNQ937" s="34"/>
      <c r="NNX937" s="35"/>
      <c r="NNY937" s="34"/>
      <c r="NOF937" s="35"/>
      <c r="NOG937" s="34"/>
      <c r="NON937" s="35"/>
      <c r="NOO937" s="34"/>
      <c r="NOV937" s="35"/>
      <c r="NOW937" s="34"/>
      <c r="NPD937" s="35"/>
      <c r="NPE937" s="34"/>
      <c r="NPL937" s="35"/>
      <c r="NPM937" s="34"/>
      <c r="NPT937" s="35"/>
      <c r="NPU937" s="34"/>
      <c r="NQB937" s="35"/>
      <c r="NQC937" s="34"/>
      <c r="NQJ937" s="35"/>
      <c r="NQK937" s="34"/>
      <c r="NQR937" s="35"/>
      <c r="NQS937" s="34"/>
      <c r="NQZ937" s="35"/>
      <c r="NRA937" s="34"/>
      <c r="NRH937" s="35"/>
      <c r="NRI937" s="34"/>
      <c r="NRP937" s="35"/>
      <c r="NRQ937" s="34"/>
      <c r="NRX937" s="35"/>
      <c r="NRY937" s="34"/>
      <c r="NSF937" s="35"/>
      <c r="NSG937" s="34"/>
      <c r="NSN937" s="35"/>
      <c r="NSO937" s="34"/>
      <c r="NSV937" s="35"/>
      <c r="NSW937" s="34"/>
      <c r="NTD937" s="35"/>
      <c r="NTE937" s="34"/>
      <c r="NTL937" s="35"/>
      <c r="NTM937" s="34"/>
      <c r="NTT937" s="35"/>
      <c r="NTU937" s="34"/>
      <c r="NUB937" s="35"/>
      <c r="NUC937" s="34"/>
      <c r="NUJ937" s="35"/>
      <c r="NUK937" s="34"/>
      <c r="NUR937" s="35"/>
      <c r="NUS937" s="34"/>
      <c r="NUZ937" s="35"/>
      <c r="NVA937" s="34"/>
      <c r="NVH937" s="35"/>
      <c r="NVI937" s="34"/>
      <c r="NVP937" s="35"/>
      <c r="NVQ937" s="34"/>
      <c r="NVX937" s="35"/>
      <c r="NVY937" s="34"/>
      <c r="NWF937" s="35"/>
      <c r="NWG937" s="34"/>
      <c r="NWN937" s="35"/>
      <c r="NWO937" s="34"/>
      <c r="NWV937" s="35"/>
      <c r="NWW937" s="34"/>
      <c r="NXD937" s="35"/>
      <c r="NXE937" s="34"/>
      <c r="NXL937" s="35"/>
      <c r="NXM937" s="34"/>
      <c r="NXT937" s="35"/>
      <c r="NXU937" s="34"/>
      <c r="NYB937" s="35"/>
      <c r="NYC937" s="34"/>
      <c r="NYJ937" s="35"/>
      <c r="NYK937" s="34"/>
      <c r="NYR937" s="35"/>
      <c r="NYS937" s="34"/>
      <c r="NYZ937" s="35"/>
      <c r="NZA937" s="34"/>
      <c r="NZH937" s="35"/>
      <c r="NZI937" s="34"/>
      <c r="NZP937" s="35"/>
      <c r="NZQ937" s="34"/>
      <c r="NZX937" s="35"/>
      <c r="NZY937" s="34"/>
      <c r="OAF937" s="35"/>
      <c r="OAG937" s="34"/>
      <c r="OAN937" s="35"/>
      <c r="OAO937" s="34"/>
      <c r="OAV937" s="35"/>
      <c r="OAW937" s="34"/>
      <c r="OBD937" s="35"/>
      <c r="OBE937" s="34"/>
      <c r="OBL937" s="35"/>
      <c r="OBM937" s="34"/>
      <c r="OBT937" s="35"/>
      <c r="OBU937" s="34"/>
      <c r="OCB937" s="35"/>
      <c r="OCC937" s="34"/>
      <c r="OCJ937" s="35"/>
      <c r="OCK937" s="34"/>
      <c r="OCR937" s="35"/>
      <c r="OCS937" s="34"/>
      <c r="OCZ937" s="35"/>
      <c r="ODA937" s="34"/>
      <c r="ODH937" s="35"/>
      <c r="ODI937" s="34"/>
      <c r="ODP937" s="35"/>
      <c r="ODQ937" s="34"/>
      <c r="ODX937" s="35"/>
      <c r="ODY937" s="34"/>
      <c r="OEF937" s="35"/>
      <c r="OEG937" s="34"/>
      <c r="OEN937" s="35"/>
      <c r="OEO937" s="34"/>
      <c r="OEV937" s="35"/>
      <c r="OEW937" s="34"/>
      <c r="OFD937" s="35"/>
      <c r="OFE937" s="34"/>
      <c r="OFL937" s="35"/>
      <c r="OFM937" s="34"/>
      <c r="OFT937" s="35"/>
      <c r="OFU937" s="34"/>
      <c r="OGB937" s="35"/>
      <c r="OGC937" s="34"/>
      <c r="OGJ937" s="35"/>
      <c r="OGK937" s="34"/>
      <c r="OGR937" s="35"/>
      <c r="OGS937" s="34"/>
      <c r="OGZ937" s="35"/>
      <c r="OHA937" s="34"/>
      <c r="OHH937" s="35"/>
      <c r="OHI937" s="34"/>
      <c r="OHP937" s="35"/>
      <c r="OHQ937" s="34"/>
      <c r="OHX937" s="35"/>
      <c r="OHY937" s="34"/>
      <c r="OIF937" s="35"/>
      <c r="OIG937" s="34"/>
      <c r="OIN937" s="35"/>
      <c r="OIO937" s="34"/>
      <c r="OIV937" s="35"/>
      <c r="OIW937" s="34"/>
      <c r="OJD937" s="35"/>
      <c r="OJE937" s="34"/>
      <c r="OJL937" s="35"/>
      <c r="OJM937" s="34"/>
      <c r="OJT937" s="35"/>
      <c r="OJU937" s="34"/>
      <c r="OKB937" s="35"/>
      <c r="OKC937" s="34"/>
      <c r="OKJ937" s="35"/>
      <c r="OKK937" s="34"/>
      <c r="OKR937" s="35"/>
      <c r="OKS937" s="34"/>
      <c r="OKZ937" s="35"/>
      <c r="OLA937" s="34"/>
      <c r="OLH937" s="35"/>
      <c r="OLI937" s="34"/>
      <c r="OLP937" s="35"/>
      <c r="OLQ937" s="34"/>
      <c r="OLX937" s="35"/>
      <c r="OLY937" s="34"/>
      <c r="OMF937" s="35"/>
      <c r="OMG937" s="34"/>
      <c r="OMN937" s="35"/>
      <c r="OMO937" s="34"/>
      <c r="OMV937" s="35"/>
      <c r="OMW937" s="34"/>
      <c r="OND937" s="35"/>
      <c r="ONE937" s="34"/>
      <c r="ONL937" s="35"/>
      <c r="ONM937" s="34"/>
      <c r="ONT937" s="35"/>
      <c r="ONU937" s="34"/>
      <c r="OOB937" s="35"/>
      <c r="OOC937" s="34"/>
      <c r="OOJ937" s="35"/>
      <c r="OOK937" s="34"/>
      <c r="OOR937" s="35"/>
      <c r="OOS937" s="34"/>
      <c r="OOZ937" s="35"/>
      <c r="OPA937" s="34"/>
      <c r="OPH937" s="35"/>
      <c r="OPI937" s="34"/>
      <c r="OPP937" s="35"/>
      <c r="OPQ937" s="34"/>
      <c r="OPX937" s="35"/>
      <c r="OPY937" s="34"/>
      <c r="OQF937" s="35"/>
      <c r="OQG937" s="34"/>
      <c r="OQN937" s="35"/>
      <c r="OQO937" s="34"/>
      <c r="OQV937" s="35"/>
      <c r="OQW937" s="34"/>
      <c r="ORD937" s="35"/>
      <c r="ORE937" s="34"/>
      <c r="ORL937" s="35"/>
      <c r="ORM937" s="34"/>
      <c r="ORT937" s="35"/>
      <c r="ORU937" s="34"/>
      <c r="OSB937" s="35"/>
      <c r="OSC937" s="34"/>
      <c r="OSJ937" s="35"/>
      <c r="OSK937" s="34"/>
      <c r="OSR937" s="35"/>
      <c r="OSS937" s="34"/>
      <c r="OSZ937" s="35"/>
      <c r="OTA937" s="34"/>
      <c r="OTH937" s="35"/>
      <c r="OTI937" s="34"/>
      <c r="OTP937" s="35"/>
      <c r="OTQ937" s="34"/>
      <c r="OTX937" s="35"/>
      <c r="OTY937" s="34"/>
      <c r="OUF937" s="35"/>
      <c r="OUG937" s="34"/>
      <c r="OUN937" s="35"/>
      <c r="OUO937" s="34"/>
      <c r="OUV937" s="35"/>
      <c r="OUW937" s="34"/>
      <c r="OVD937" s="35"/>
      <c r="OVE937" s="34"/>
      <c r="OVL937" s="35"/>
      <c r="OVM937" s="34"/>
      <c r="OVT937" s="35"/>
      <c r="OVU937" s="34"/>
      <c r="OWB937" s="35"/>
      <c r="OWC937" s="34"/>
      <c r="OWJ937" s="35"/>
      <c r="OWK937" s="34"/>
      <c r="OWR937" s="35"/>
      <c r="OWS937" s="34"/>
      <c r="OWZ937" s="35"/>
      <c r="OXA937" s="34"/>
      <c r="OXH937" s="35"/>
      <c r="OXI937" s="34"/>
      <c r="OXP937" s="35"/>
      <c r="OXQ937" s="34"/>
      <c r="OXX937" s="35"/>
      <c r="OXY937" s="34"/>
      <c r="OYF937" s="35"/>
      <c r="OYG937" s="34"/>
      <c r="OYN937" s="35"/>
      <c r="OYO937" s="34"/>
      <c r="OYV937" s="35"/>
      <c r="OYW937" s="34"/>
      <c r="OZD937" s="35"/>
      <c r="OZE937" s="34"/>
      <c r="OZL937" s="35"/>
      <c r="OZM937" s="34"/>
      <c r="OZT937" s="35"/>
      <c r="OZU937" s="34"/>
      <c r="PAB937" s="35"/>
      <c r="PAC937" s="34"/>
      <c r="PAJ937" s="35"/>
      <c r="PAK937" s="34"/>
      <c r="PAR937" s="35"/>
      <c r="PAS937" s="34"/>
      <c r="PAZ937" s="35"/>
      <c r="PBA937" s="34"/>
      <c r="PBH937" s="35"/>
      <c r="PBI937" s="34"/>
      <c r="PBP937" s="35"/>
      <c r="PBQ937" s="34"/>
      <c r="PBX937" s="35"/>
      <c r="PBY937" s="34"/>
      <c r="PCF937" s="35"/>
      <c r="PCG937" s="34"/>
      <c r="PCN937" s="35"/>
      <c r="PCO937" s="34"/>
      <c r="PCV937" s="35"/>
      <c r="PCW937" s="34"/>
      <c r="PDD937" s="35"/>
      <c r="PDE937" s="34"/>
      <c r="PDL937" s="35"/>
      <c r="PDM937" s="34"/>
      <c r="PDT937" s="35"/>
      <c r="PDU937" s="34"/>
      <c r="PEB937" s="35"/>
      <c r="PEC937" s="34"/>
      <c r="PEJ937" s="35"/>
      <c r="PEK937" s="34"/>
      <c r="PER937" s="35"/>
      <c r="PES937" s="34"/>
      <c r="PEZ937" s="35"/>
      <c r="PFA937" s="34"/>
      <c r="PFH937" s="35"/>
      <c r="PFI937" s="34"/>
      <c r="PFP937" s="35"/>
      <c r="PFQ937" s="34"/>
      <c r="PFX937" s="35"/>
      <c r="PFY937" s="34"/>
      <c r="PGF937" s="35"/>
      <c r="PGG937" s="34"/>
      <c r="PGN937" s="35"/>
      <c r="PGO937" s="34"/>
      <c r="PGV937" s="35"/>
      <c r="PGW937" s="34"/>
      <c r="PHD937" s="35"/>
      <c r="PHE937" s="34"/>
      <c r="PHL937" s="35"/>
      <c r="PHM937" s="34"/>
      <c r="PHT937" s="35"/>
      <c r="PHU937" s="34"/>
      <c r="PIB937" s="35"/>
      <c r="PIC937" s="34"/>
      <c r="PIJ937" s="35"/>
      <c r="PIK937" s="34"/>
      <c r="PIR937" s="35"/>
      <c r="PIS937" s="34"/>
      <c r="PIZ937" s="35"/>
      <c r="PJA937" s="34"/>
      <c r="PJH937" s="35"/>
      <c r="PJI937" s="34"/>
      <c r="PJP937" s="35"/>
      <c r="PJQ937" s="34"/>
      <c r="PJX937" s="35"/>
      <c r="PJY937" s="34"/>
      <c r="PKF937" s="35"/>
      <c r="PKG937" s="34"/>
      <c r="PKN937" s="35"/>
      <c r="PKO937" s="34"/>
      <c r="PKV937" s="35"/>
      <c r="PKW937" s="34"/>
      <c r="PLD937" s="35"/>
      <c r="PLE937" s="34"/>
      <c r="PLL937" s="35"/>
      <c r="PLM937" s="34"/>
      <c r="PLT937" s="35"/>
      <c r="PLU937" s="34"/>
      <c r="PMB937" s="35"/>
      <c r="PMC937" s="34"/>
      <c r="PMJ937" s="35"/>
      <c r="PMK937" s="34"/>
      <c r="PMR937" s="35"/>
      <c r="PMS937" s="34"/>
      <c r="PMZ937" s="35"/>
      <c r="PNA937" s="34"/>
      <c r="PNH937" s="35"/>
      <c r="PNI937" s="34"/>
      <c r="PNP937" s="35"/>
      <c r="PNQ937" s="34"/>
      <c r="PNX937" s="35"/>
      <c r="PNY937" s="34"/>
      <c r="POF937" s="35"/>
      <c r="POG937" s="34"/>
      <c r="PON937" s="35"/>
      <c r="POO937" s="34"/>
      <c r="POV937" s="35"/>
      <c r="POW937" s="34"/>
      <c r="PPD937" s="35"/>
      <c r="PPE937" s="34"/>
      <c r="PPL937" s="35"/>
      <c r="PPM937" s="34"/>
      <c r="PPT937" s="35"/>
      <c r="PPU937" s="34"/>
      <c r="PQB937" s="35"/>
      <c r="PQC937" s="34"/>
      <c r="PQJ937" s="35"/>
      <c r="PQK937" s="34"/>
      <c r="PQR937" s="35"/>
      <c r="PQS937" s="34"/>
      <c r="PQZ937" s="35"/>
      <c r="PRA937" s="34"/>
      <c r="PRH937" s="35"/>
      <c r="PRI937" s="34"/>
      <c r="PRP937" s="35"/>
      <c r="PRQ937" s="34"/>
      <c r="PRX937" s="35"/>
      <c r="PRY937" s="34"/>
      <c r="PSF937" s="35"/>
      <c r="PSG937" s="34"/>
      <c r="PSN937" s="35"/>
      <c r="PSO937" s="34"/>
      <c r="PSV937" s="35"/>
      <c r="PSW937" s="34"/>
      <c r="PTD937" s="35"/>
      <c r="PTE937" s="34"/>
      <c r="PTL937" s="35"/>
      <c r="PTM937" s="34"/>
      <c r="PTT937" s="35"/>
      <c r="PTU937" s="34"/>
      <c r="PUB937" s="35"/>
      <c r="PUC937" s="34"/>
      <c r="PUJ937" s="35"/>
      <c r="PUK937" s="34"/>
      <c r="PUR937" s="35"/>
      <c r="PUS937" s="34"/>
      <c r="PUZ937" s="35"/>
      <c r="PVA937" s="34"/>
      <c r="PVH937" s="35"/>
      <c r="PVI937" s="34"/>
      <c r="PVP937" s="35"/>
      <c r="PVQ937" s="34"/>
      <c r="PVX937" s="35"/>
      <c r="PVY937" s="34"/>
      <c r="PWF937" s="35"/>
      <c r="PWG937" s="34"/>
      <c r="PWN937" s="35"/>
      <c r="PWO937" s="34"/>
      <c r="PWV937" s="35"/>
      <c r="PWW937" s="34"/>
      <c r="PXD937" s="35"/>
      <c r="PXE937" s="34"/>
      <c r="PXL937" s="35"/>
      <c r="PXM937" s="34"/>
      <c r="PXT937" s="35"/>
      <c r="PXU937" s="34"/>
      <c r="PYB937" s="35"/>
      <c r="PYC937" s="34"/>
      <c r="PYJ937" s="35"/>
      <c r="PYK937" s="34"/>
      <c r="PYR937" s="35"/>
      <c r="PYS937" s="34"/>
      <c r="PYZ937" s="35"/>
      <c r="PZA937" s="34"/>
      <c r="PZH937" s="35"/>
      <c r="PZI937" s="34"/>
      <c r="PZP937" s="35"/>
      <c r="PZQ937" s="34"/>
      <c r="PZX937" s="35"/>
      <c r="PZY937" s="34"/>
      <c r="QAF937" s="35"/>
      <c r="QAG937" s="34"/>
      <c r="QAN937" s="35"/>
      <c r="QAO937" s="34"/>
      <c r="QAV937" s="35"/>
      <c r="QAW937" s="34"/>
      <c r="QBD937" s="35"/>
      <c r="QBE937" s="34"/>
      <c r="QBL937" s="35"/>
      <c r="QBM937" s="34"/>
      <c r="QBT937" s="35"/>
      <c r="QBU937" s="34"/>
      <c r="QCB937" s="35"/>
      <c r="QCC937" s="34"/>
      <c r="QCJ937" s="35"/>
      <c r="QCK937" s="34"/>
      <c r="QCR937" s="35"/>
      <c r="QCS937" s="34"/>
      <c r="QCZ937" s="35"/>
      <c r="QDA937" s="34"/>
      <c r="QDH937" s="35"/>
      <c r="QDI937" s="34"/>
      <c r="QDP937" s="35"/>
      <c r="QDQ937" s="34"/>
      <c r="QDX937" s="35"/>
      <c r="QDY937" s="34"/>
      <c r="QEF937" s="35"/>
      <c r="QEG937" s="34"/>
      <c r="QEN937" s="35"/>
      <c r="QEO937" s="34"/>
      <c r="QEV937" s="35"/>
      <c r="QEW937" s="34"/>
      <c r="QFD937" s="35"/>
      <c r="QFE937" s="34"/>
      <c r="QFL937" s="35"/>
      <c r="QFM937" s="34"/>
      <c r="QFT937" s="35"/>
      <c r="QFU937" s="34"/>
      <c r="QGB937" s="35"/>
      <c r="QGC937" s="34"/>
      <c r="QGJ937" s="35"/>
      <c r="QGK937" s="34"/>
      <c r="QGR937" s="35"/>
      <c r="QGS937" s="34"/>
      <c r="QGZ937" s="35"/>
      <c r="QHA937" s="34"/>
      <c r="QHH937" s="35"/>
      <c r="QHI937" s="34"/>
      <c r="QHP937" s="35"/>
      <c r="QHQ937" s="34"/>
      <c r="QHX937" s="35"/>
      <c r="QHY937" s="34"/>
      <c r="QIF937" s="35"/>
      <c r="QIG937" s="34"/>
      <c r="QIN937" s="35"/>
      <c r="QIO937" s="34"/>
      <c r="QIV937" s="35"/>
      <c r="QIW937" s="34"/>
      <c r="QJD937" s="35"/>
      <c r="QJE937" s="34"/>
      <c r="QJL937" s="35"/>
      <c r="QJM937" s="34"/>
      <c r="QJT937" s="35"/>
      <c r="QJU937" s="34"/>
      <c r="QKB937" s="35"/>
      <c r="QKC937" s="34"/>
      <c r="QKJ937" s="35"/>
      <c r="QKK937" s="34"/>
      <c r="QKR937" s="35"/>
      <c r="QKS937" s="34"/>
      <c r="QKZ937" s="35"/>
      <c r="QLA937" s="34"/>
      <c r="QLH937" s="35"/>
      <c r="QLI937" s="34"/>
      <c r="QLP937" s="35"/>
      <c r="QLQ937" s="34"/>
      <c r="QLX937" s="35"/>
      <c r="QLY937" s="34"/>
      <c r="QMF937" s="35"/>
      <c r="QMG937" s="34"/>
      <c r="QMN937" s="35"/>
      <c r="QMO937" s="34"/>
      <c r="QMV937" s="35"/>
      <c r="QMW937" s="34"/>
      <c r="QND937" s="35"/>
      <c r="QNE937" s="34"/>
      <c r="QNL937" s="35"/>
      <c r="QNM937" s="34"/>
      <c r="QNT937" s="35"/>
      <c r="QNU937" s="34"/>
      <c r="QOB937" s="35"/>
      <c r="QOC937" s="34"/>
      <c r="QOJ937" s="35"/>
      <c r="QOK937" s="34"/>
      <c r="QOR937" s="35"/>
      <c r="QOS937" s="34"/>
      <c r="QOZ937" s="35"/>
      <c r="QPA937" s="34"/>
      <c r="QPH937" s="35"/>
      <c r="QPI937" s="34"/>
      <c r="QPP937" s="35"/>
      <c r="QPQ937" s="34"/>
      <c r="QPX937" s="35"/>
      <c r="QPY937" s="34"/>
      <c r="QQF937" s="35"/>
      <c r="QQG937" s="34"/>
      <c r="QQN937" s="35"/>
      <c r="QQO937" s="34"/>
      <c r="QQV937" s="35"/>
      <c r="QQW937" s="34"/>
      <c r="QRD937" s="35"/>
      <c r="QRE937" s="34"/>
      <c r="QRL937" s="35"/>
      <c r="QRM937" s="34"/>
      <c r="QRT937" s="35"/>
      <c r="QRU937" s="34"/>
      <c r="QSB937" s="35"/>
      <c r="QSC937" s="34"/>
      <c r="QSJ937" s="35"/>
      <c r="QSK937" s="34"/>
      <c r="QSR937" s="35"/>
      <c r="QSS937" s="34"/>
      <c r="QSZ937" s="35"/>
      <c r="QTA937" s="34"/>
      <c r="QTH937" s="35"/>
      <c r="QTI937" s="34"/>
      <c r="QTP937" s="35"/>
      <c r="QTQ937" s="34"/>
      <c r="QTX937" s="35"/>
      <c r="QTY937" s="34"/>
      <c r="QUF937" s="35"/>
      <c r="QUG937" s="34"/>
      <c r="QUN937" s="35"/>
      <c r="QUO937" s="34"/>
      <c r="QUV937" s="35"/>
      <c r="QUW937" s="34"/>
      <c r="QVD937" s="35"/>
      <c r="QVE937" s="34"/>
      <c r="QVL937" s="35"/>
      <c r="QVM937" s="34"/>
      <c r="QVT937" s="35"/>
      <c r="QVU937" s="34"/>
      <c r="QWB937" s="35"/>
      <c r="QWC937" s="34"/>
      <c r="QWJ937" s="35"/>
      <c r="QWK937" s="34"/>
      <c r="QWR937" s="35"/>
      <c r="QWS937" s="34"/>
      <c r="QWZ937" s="35"/>
      <c r="QXA937" s="34"/>
      <c r="QXH937" s="35"/>
      <c r="QXI937" s="34"/>
      <c r="QXP937" s="35"/>
      <c r="QXQ937" s="34"/>
      <c r="QXX937" s="35"/>
      <c r="QXY937" s="34"/>
      <c r="QYF937" s="35"/>
      <c r="QYG937" s="34"/>
      <c r="QYN937" s="35"/>
      <c r="QYO937" s="34"/>
      <c r="QYV937" s="35"/>
      <c r="QYW937" s="34"/>
      <c r="QZD937" s="35"/>
      <c r="QZE937" s="34"/>
      <c r="QZL937" s="35"/>
      <c r="QZM937" s="34"/>
      <c r="QZT937" s="35"/>
      <c r="QZU937" s="34"/>
      <c r="RAB937" s="35"/>
      <c r="RAC937" s="34"/>
      <c r="RAJ937" s="35"/>
      <c r="RAK937" s="34"/>
      <c r="RAR937" s="35"/>
      <c r="RAS937" s="34"/>
      <c r="RAZ937" s="35"/>
      <c r="RBA937" s="34"/>
      <c r="RBH937" s="35"/>
      <c r="RBI937" s="34"/>
      <c r="RBP937" s="35"/>
      <c r="RBQ937" s="34"/>
      <c r="RBX937" s="35"/>
      <c r="RBY937" s="34"/>
      <c r="RCF937" s="35"/>
      <c r="RCG937" s="34"/>
      <c r="RCN937" s="35"/>
      <c r="RCO937" s="34"/>
      <c r="RCV937" s="35"/>
      <c r="RCW937" s="34"/>
      <c r="RDD937" s="35"/>
      <c r="RDE937" s="34"/>
      <c r="RDL937" s="35"/>
      <c r="RDM937" s="34"/>
      <c r="RDT937" s="35"/>
      <c r="RDU937" s="34"/>
      <c r="REB937" s="35"/>
      <c r="REC937" s="34"/>
      <c r="REJ937" s="35"/>
      <c r="REK937" s="34"/>
      <c r="RER937" s="35"/>
      <c r="RES937" s="34"/>
      <c r="REZ937" s="35"/>
      <c r="RFA937" s="34"/>
      <c r="RFH937" s="35"/>
      <c r="RFI937" s="34"/>
      <c r="RFP937" s="35"/>
      <c r="RFQ937" s="34"/>
      <c r="RFX937" s="35"/>
      <c r="RFY937" s="34"/>
      <c r="RGF937" s="35"/>
      <c r="RGG937" s="34"/>
      <c r="RGN937" s="35"/>
      <c r="RGO937" s="34"/>
      <c r="RGV937" s="35"/>
      <c r="RGW937" s="34"/>
      <c r="RHD937" s="35"/>
      <c r="RHE937" s="34"/>
      <c r="RHL937" s="35"/>
      <c r="RHM937" s="34"/>
      <c r="RHT937" s="35"/>
      <c r="RHU937" s="34"/>
      <c r="RIB937" s="35"/>
      <c r="RIC937" s="34"/>
      <c r="RIJ937" s="35"/>
      <c r="RIK937" s="34"/>
      <c r="RIR937" s="35"/>
      <c r="RIS937" s="34"/>
      <c r="RIZ937" s="35"/>
      <c r="RJA937" s="34"/>
      <c r="RJH937" s="35"/>
      <c r="RJI937" s="34"/>
      <c r="RJP937" s="35"/>
      <c r="RJQ937" s="34"/>
      <c r="RJX937" s="35"/>
      <c r="RJY937" s="34"/>
      <c r="RKF937" s="35"/>
      <c r="RKG937" s="34"/>
      <c r="RKN937" s="35"/>
      <c r="RKO937" s="34"/>
      <c r="RKV937" s="35"/>
      <c r="RKW937" s="34"/>
      <c r="RLD937" s="35"/>
      <c r="RLE937" s="34"/>
      <c r="RLL937" s="35"/>
      <c r="RLM937" s="34"/>
      <c r="RLT937" s="35"/>
      <c r="RLU937" s="34"/>
      <c r="RMB937" s="35"/>
      <c r="RMC937" s="34"/>
      <c r="RMJ937" s="35"/>
      <c r="RMK937" s="34"/>
      <c r="RMR937" s="35"/>
      <c r="RMS937" s="34"/>
      <c r="RMZ937" s="35"/>
      <c r="RNA937" s="34"/>
      <c r="RNH937" s="35"/>
      <c r="RNI937" s="34"/>
      <c r="RNP937" s="35"/>
      <c r="RNQ937" s="34"/>
      <c r="RNX937" s="35"/>
      <c r="RNY937" s="34"/>
      <c r="ROF937" s="35"/>
      <c r="ROG937" s="34"/>
      <c r="RON937" s="35"/>
      <c r="ROO937" s="34"/>
      <c r="ROV937" s="35"/>
      <c r="ROW937" s="34"/>
      <c r="RPD937" s="35"/>
      <c r="RPE937" s="34"/>
      <c r="RPL937" s="35"/>
      <c r="RPM937" s="34"/>
      <c r="RPT937" s="35"/>
      <c r="RPU937" s="34"/>
      <c r="RQB937" s="35"/>
      <c r="RQC937" s="34"/>
      <c r="RQJ937" s="35"/>
      <c r="RQK937" s="34"/>
      <c r="RQR937" s="35"/>
      <c r="RQS937" s="34"/>
      <c r="RQZ937" s="35"/>
      <c r="RRA937" s="34"/>
      <c r="RRH937" s="35"/>
      <c r="RRI937" s="34"/>
      <c r="RRP937" s="35"/>
      <c r="RRQ937" s="34"/>
      <c r="RRX937" s="35"/>
      <c r="RRY937" s="34"/>
      <c r="RSF937" s="35"/>
      <c r="RSG937" s="34"/>
      <c r="RSN937" s="35"/>
      <c r="RSO937" s="34"/>
      <c r="RSV937" s="35"/>
      <c r="RSW937" s="34"/>
      <c r="RTD937" s="35"/>
      <c r="RTE937" s="34"/>
      <c r="RTL937" s="35"/>
      <c r="RTM937" s="34"/>
      <c r="RTT937" s="35"/>
      <c r="RTU937" s="34"/>
      <c r="RUB937" s="35"/>
      <c r="RUC937" s="34"/>
      <c r="RUJ937" s="35"/>
      <c r="RUK937" s="34"/>
      <c r="RUR937" s="35"/>
      <c r="RUS937" s="34"/>
      <c r="RUZ937" s="35"/>
      <c r="RVA937" s="34"/>
      <c r="RVH937" s="35"/>
      <c r="RVI937" s="34"/>
      <c r="RVP937" s="35"/>
      <c r="RVQ937" s="34"/>
      <c r="RVX937" s="35"/>
      <c r="RVY937" s="34"/>
      <c r="RWF937" s="35"/>
      <c r="RWG937" s="34"/>
      <c r="RWN937" s="35"/>
      <c r="RWO937" s="34"/>
      <c r="RWV937" s="35"/>
      <c r="RWW937" s="34"/>
      <c r="RXD937" s="35"/>
      <c r="RXE937" s="34"/>
      <c r="RXL937" s="35"/>
      <c r="RXM937" s="34"/>
      <c r="RXT937" s="35"/>
      <c r="RXU937" s="34"/>
      <c r="RYB937" s="35"/>
      <c r="RYC937" s="34"/>
      <c r="RYJ937" s="35"/>
      <c r="RYK937" s="34"/>
      <c r="RYR937" s="35"/>
      <c r="RYS937" s="34"/>
      <c r="RYZ937" s="35"/>
      <c r="RZA937" s="34"/>
      <c r="RZH937" s="35"/>
      <c r="RZI937" s="34"/>
      <c r="RZP937" s="35"/>
      <c r="RZQ937" s="34"/>
      <c r="RZX937" s="35"/>
      <c r="RZY937" s="34"/>
      <c r="SAF937" s="35"/>
      <c r="SAG937" s="34"/>
      <c r="SAN937" s="35"/>
      <c r="SAO937" s="34"/>
      <c r="SAV937" s="35"/>
      <c r="SAW937" s="34"/>
      <c r="SBD937" s="35"/>
      <c r="SBE937" s="34"/>
      <c r="SBL937" s="35"/>
      <c r="SBM937" s="34"/>
      <c r="SBT937" s="35"/>
      <c r="SBU937" s="34"/>
      <c r="SCB937" s="35"/>
      <c r="SCC937" s="34"/>
      <c r="SCJ937" s="35"/>
      <c r="SCK937" s="34"/>
      <c r="SCR937" s="35"/>
      <c r="SCS937" s="34"/>
      <c r="SCZ937" s="35"/>
      <c r="SDA937" s="34"/>
      <c r="SDH937" s="35"/>
      <c r="SDI937" s="34"/>
      <c r="SDP937" s="35"/>
      <c r="SDQ937" s="34"/>
      <c r="SDX937" s="35"/>
      <c r="SDY937" s="34"/>
      <c r="SEF937" s="35"/>
      <c r="SEG937" s="34"/>
      <c r="SEN937" s="35"/>
      <c r="SEO937" s="34"/>
      <c r="SEV937" s="35"/>
      <c r="SEW937" s="34"/>
      <c r="SFD937" s="35"/>
      <c r="SFE937" s="34"/>
      <c r="SFL937" s="35"/>
      <c r="SFM937" s="34"/>
      <c r="SFT937" s="35"/>
      <c r="SFU937" s="34"/>
      <c r="SGB937" s="35"/>
      <c r="SGC937" s="34"/>
      <c r="SGJ937" s="35"/>
      <c r="SGK937" s="34"/>
      <c r="SGR937" s="35"/>
      <c r="SGS937" s="34"/>
      <c r="SGZ937" s="35"/>
      <c r="SHA937" s="34"/>
      <c r="SHH937" s="35"/>
      <c r="SHI937" s="34"/>
      <c r="SHP937" s="35"/>
      <c r="SHQ937" s="34"/>
      <c r="SHX937" s="35"/>
      <c r="SHY937" s="34"/>
      <c r="SIF937" s="35"/>
      <c r="SIG937" s="34"/>
      <c r="SIN937" s="35"/>
      <c r="SIO937" s="34"/>
      <c r="SIV937" s="35"/>
      <c r="SIW937" s="34"/>
      <c r="SJD937" s="35"/>
      <c r="SJE937" s="34"/>
      <c r="SJL937" s="35"/>
      <c r="SJM937" s="34"/>
      <c r="SJT937" s="35"/>
      <c r="SJU937" s="34"/>
      <c r="SKB937" s="35"/>
      <c r="SKC937" s="34"/>
      <c r="SKJ937" s="35"/>
      <c r="SKK937" s="34"/>
      <c r="SKR937" s="35"/>
      <c r="SKS937" s="34"/>
      <c r="SKZ937" s="35"/>
      <c r="SLA937" s="34"/>
      <c r="SLH937" s="35"/>
      <c r="SLI937" s="34"/>
      <c r="SLP937" s="35"/>
      <c r="SLQ937" s="34"/>
      <c r="SLX937" s="35"/>
      <c r="SLY937" s="34"/>
      <c r="SMF937" s="35"/>
      <c r="SMG937" s="34"/>
      <c r="SMN937" s="35"/>
      <c r="SMO937" s="34"/>
      <c r="SMV937" s="35"/>
      <c r="SMW937" s="34"/>
      <c r="SND937" s="35"/>
      <c r="SNE937" s="34"/>
      <c r="SNL937" s="35"/>
      <c r="SNM937" s="34"/>
      <c r="SNT937" s="35"/>
      <c r="SNU937" s="34"/>
      <c r="SOB937" s="35"/>
      <c r="SOC937" s="34"/>
      <c r="SOJ937" s="35"/>
      <c r="SOK937" s="34"/>
      <c r="SOR937" s="35"/>
      <c r="SOS937" s="34"/>
      <c r="SOZ937" s="35"/>
      <c r="SPA937" s="34"/>
      <c r="SPH937" s="35"/>
      <c r="SPI937" s="34"/>
      <c r="SPP937" s="35"/>
      <c r="SPQ937" s="34"/>
      <c r="SPX937" s="35"/>
      <c r="SPY937" s="34"/>
      <c r="SQF937" s="35"/>
      <c r="SQG937" s="34"/>
      <c r="SQN937" s="35"/>
      <c r="SQO937" s="34"/>
      <c r="SQV937" s="35"/>
      <c r="SQW937" s="34"/>
      <c r="SRD937" s="35"/>
      <c r="SRE937" s="34"/>
      <c r="SRL937" s="35"/>
      <c r="SRM937" s="34"/>
      <c r="SRT937" s="35"/>
      <c r="SRU937" s="34"/>
      <c r="SSB937" s="35"/>
      <c r="SSC937" s="34"/>
      <c r="SSJ937" s="35"/>
      <c r="SSK937" s="34"/>
      <c r="SSR937" s="35"/>
      <c r="SSS937" s="34"/>
      <c r="SSZ937" s="35"/>
      <c r="STA937" s="34"/>
      <c r="STH937" s="35"/>
      <c r="STI937" s="34"/>
      <c r="STP937" s="35"/>
      <c r="STQ937" s="34"/>
      <c r="STX937" s="35"/>
      <c r="STY937" s="34"/>
      <c r="SUF937" s="35"/>
      <c r="SUG937" s="34"/>
      <c r="SUN937" s="35"/>
      <c r="SUO937" s="34"/>
      <c r="SUV937" s="35"/>
      <c r="SUW937" s="34"/>
      <c r="SVD937" s="35"/>
      <c r="SVE937" s="34"/>
      <c r="SVL937" s="35"/>
      <c r="SVM937" s="34"/>
      <c r="SVT937" s="35"/>
      <c r="SVU937" s="34"/>
      <c r="SWB937" s="35"/>
      <c r="SWC937" s="34"/>
      <c r="SWJ937" s="35"/>
      <c r="SWK937" s="34"/>
      <c r="SWR937" s="35"/>
      <c r="SWS937" s="34"/>
      <c r="SWZ937" s="35"/>
      <c r="SXA937" s="34"/>
      <c r="SXH937" s="35"/>
      <c r="SXI937" s="34"/>
      <c r="SXP937" s="35"/>
      <c r="SXQ937" s="34"/>
      <c r="SXX937" s="35"/>
      <c r="SXY937" s="34"/>
      <c r="SYF937" s="35"/>
      <c r="SYG937" s="34"/>
      <c r="SYN937" s="35"/>
      <c r="SYO937" s="34"/>
      <c r="SYV937" s="35"/>
      <c r="SYW937" s="34"/>
      <c r="SZD937" s="35"/>
      <c r="SZE937" s="34"/>
      <c r="SZL937" s="35"/>
      <c r="SZM937" s="34"/>
      <c r="SZT937" s="35"/>
      <c r="SZU937" s="34"/>
      <c r="TAB937" s="35"/>
      <c r="TAC937" s="34"/>
      <c r="TAJ937" s="35"/>
      <c r="TAK937" s="34"/>
      <c r="TAR937" s="35"/>
      <c r="TAS937" s="34"/>
      <c r="TAZ937" s="35"/>
      <c r="TBA937" s="34"/>
      <c r="TBH937" s="35"/>
      <c r="TBI937" s="34"/>
      <c r="TBP937" s="35"/>
      <c r="TBQ937" s="34"/>
      <c r="TBX937" s="35"/>
      <c r="TBY937" s="34"/>
      <c r="TCF937" s="35"/>
      <c r="TCG937" s="34"/>
      <c r="TCN937" s="35"/>
      <c r="TCO937" s="34"/>
      <c r="TCV937" s="35"/>
      <c r="TCW937" s="34"/>
      <c r="TDD937" s="35"/>
      <c r="TDE937" s="34"/>
      <c r="TDL937" s="35"/>
      <c r="TDM937" s="34"/>
      <c r="TDT937" s="35"/>
      <c r="TDU937" s="34"/>
      <c r="TEB937" s="35"/>
      <c r="TEC937" s="34"/>
      <c r="TEJ937" s="35"/>
      <c r="TEK937" s="34"/>
      <c r="TER937" s="35"/>
      <c r="TES937" s="34"/>
      <c r="TEZ937" s="35"/>
      <c r="TFA937" s="34"/>
      <c r="TFH937" s="35"/>
      <c r="TFI937" s="34"/>
      <c r="TFP937" s="35"/>
      <c r="TFQ937" s="34"/>
      <c r="TFX937" s="35"/>
      <c r="TFY937" s="34"/>
      <c r="TGF937" s="35"/>
      <c r="TGG937" s="34"/>
      <c r="TGN937" s="35"/>
      <c r="TGO937" s="34"/>
      <c r="TGV937" s="35"/>
      <c r="TGW937" s="34"/>
      <c r="THD937" s="35"/>
      <c r="THE937" s="34"/>
      <c r="THL937" s="35"/>
      <c r="THM937" s="34"/>
      <c r="THT937" s="35"/>
      <c r="THU937" s="34"/>
      <c r="TIB937" s="35"/>
      <c r="TIC937" s="34"/>
      <c r="TIJ937" s="35"/>
      <c r="TIK937" s="34"/>
      <c r="TIR937" s="35"/>
      <c r="TIS937" s="34"/>
      <c r="TIZ937" s="35"/>
      <c r="TJA937" s="34"/>
      <c r="TJH937" s="35"/>
      <c r="TJI937" s="34"/>
      <c r="TJP937" s="35"/>
      <c r="TJQ937" s="34"/>
      <c r="TJX937" s="35"/>
      <c r="TJY937" s="34"/>
      <c r="TKF937" s="35"/>
      <c r="TKG937" s="34"/>
      <c r="TKN937" s="35"/>
      <c r="TKO937" s="34"/>
      <c r="TKV937" s="35"/>
      <c r="TKW937" s="34"/>
      <c r="TLD937" s="35"/>
      <c r="TLE937" s="34"/>
      <c r="TLL937" s="35"/>
      <c r="TLM937" s="34"/>
      <c r="TLT937" s="35"/>
      <c r="TLU937" s="34"/>
      <c r="TMB937" s="35"/>
      <c r="TMC937" s="34"/>
      <c r="TMJ937" s="35"/>
      <c r="TMK937" s="34"/>
      <c r="TMR937" s="35"/>
      <c r="TMS937" s="34"/>
      <c r="TMZ937" s="35"/>
      <c r="TNA937" s="34"/>
      <c r="TNH937" s="35"/>
      <c r="TNI937" s="34"/>
      <c r="TNP937" s="35"/>
      <c r="TNQ937" s="34"/>
      <c r="TNX937" s="35"/>
      <c r="TNY937" s="34"/>
      <c r="TOF937" s="35"/>
      <c r="TOG937" s="34"/>
      <c r="TON937" s="35"/>
      <c r="TOO937" s="34"/>
      <c r="TOV937" s="35"/>
      <c r="TOW937" s="34"/>
      <c r="TPD937" s="35"/>
      <c r="TPE937" s="34"/>
      <c r="TPL937" s="35"/>
      <c r="TPM937" s="34"/>
      <c r="TPT937" s="35"/>
      <c r="TPU937" s="34"/>
      <c r="TQB937" s="35"/>
      <c r="TQC937" s="34"/>
      <c r="TQJ937" s="35"/>
      <c r="TQK937" s="34"/>
      <c r="TQR937" s="35"/>
      <c r="TQS937" s="34"/>
      <c r="TQZ937" s="35"/>
      <c r="TRA937" s="34"/>
      <c r="TRH937" s="35"/>
      <c r="TRI937" s="34"/>
      <c r="TRP937" s="35"/>
      <c r="TRQ937" s="34"/>
      <c r="TRX937" s="35"/>
      <c r="TRY937" s="34"/>
      <c r="TSF937" s="35"/>
      <c r="TSG937" s="34"/>
      <c r="TSN937" s="35"/>
      <c r="TSO937" s="34"/>
      <c r="TSV937" s="35"/>
      <c r="TSW937" s="34"/>
      <c r="TTD937" s="35"/>
      <c r="TTE937" s="34"/>
      <c r="TTL937" s="35"/>
      <c r="TTM937" s="34"/>
      <c r="TTT937" s="35"/>
      <c r="TTU937" s="34"/>
      <c r="TUB937" s="35"/>
      <c r="TUC937" s="34"/>
      <c r="TUJ937" s="35"/>
      <c r="TUK937" s="34"/>
      <c r="TUR937" s="35"/>
      <c r="TUS937" s="34"/>
      <c r="TUZ937" s="35"/>
      <c r="TVA937" s="34"/>
      <c r="TVH937" s="35"/>
      <c r="TVI937" s="34"/>
      <c r="TVP937" s="35"/>
      <c r="TVQ937" s="34"/>
      <c r="TVX937" s="35"/>
      <c r="TVY937" s="34"/>
      <c r="TWF937" s="35"/>
      <c r="TWG937" s="34"/>
      <c r="TWN937" s="35"/>
      <c r="TWO937" s="34"/>
      <c r="TWV937" s="35"/>
      <c r="TWW937" s="34"/>
      <c r="TXD937" s="35"/>
      <c r="TXE937" s="34"/>
      <c r="TXL937" s="35"/>
      <c r="TXM937" s="34"/>
      <c r="TXT937" s="35"/>
      <c r="TXU937" s="34"/>
      <c r="TYB937" s="35"/>
      <c r="TYC937" s="34"/>
      <c r="TYJ937" s="35"/>
      <c r="TYK937" s="34"/>
      <c r="TYR937" s="35"/>
      <c r="TYS937" s="34"/>
      <c r="TYZ937" s="35"/>
      <c r="TZA937" s="34"/>
      <c r="TZH937" s="35"/>
      <c r="TZI937" s="34"/>
      <c r="TZP937" s="35"/>
      <c r="TZQ937" s="34"/>
      <c r="TZX937" s="35"/>
      <c r="TZY937" s="34"/>
      <c r="UAF937" s="35"/>
      <c r="UAG937" s="34"/>
      <c r="UAN937" s="35"/>
      <c r="UAO937" s="34"/>
      <c r="UAV937" s="35"/>
      <c r="UAW937" s="34"/>
      <c r="UBD937" s="35"/>
      <c r="UBE937" s="34"/>
      <c r="UBL937" s="35"/>
      <c r="UBM937" s="34"/>
      <c r="UBT937" s="35"/>
      <c r="UBU937" s="34"/>
      <c r="UCB937" s="35"/>
      <c r="UCC937" s="34"/>
      <c r="UCJ937" s="35"/>
      <c r="UCK937" s="34"/>
      <c r="UCR937" s="35"/>
      <c r="UCS937" s="34"/>
      <c r="UCZ937" s="35"/>
      <c r="UDA937" s="34"/>
      <c r="UDH937" s="35"/>
      <c r="UDI937" s="34"/>
      <c r="UDP937" s="35"/>
      <c r="UDQ937" s="34"/>
      <c r="UDX937" s="35"/>
      <c r="UDY937" s="34"/>
      <c r="UEF937" s="35"/>
      <c r="UEG937" s="34"/>
      <c r="UEN937" s="35"/>
      <c r="UEO937" s="34"/>
      <c r="UEV937" s="35"/>
      <c r="UEW937" s="34"/>
      <c r="UFD937" s="35"/>
      <c r="UFE937" s="34"/>
      <c r="UFL937" s="35"/>
      <c r="UFM937" s="34"/>
      <c r="UFT937" s="35"/>
      <c r="UFU937" s="34"/>
      <c r="UGB937" s="35"/>
      <c r="UGC937" s="34"/>
      <c r="UGJ937" s="35"/>
      <c r="UGK937" s="34"/>
      <c r="UGR937" s="35"/>
      <c r="UGS937" s="34"/>
      <c r="UGZ937" s="35"/>
      <c r="UHA937" s="34"/>
      <c r="UHH937" s="35"/>
      <c r="UHI937" s="34"/>
      <c r="UHP937" s="35"/>
      <c r="UHQ937" s="34"/>
      <c r="UHX937" s="35"/>
      <c r="UHY937" s="34"/>
      <c r="UIF937" s="35"/>
      <c r="UIG937" s="34"/>
      <c r="UIN937" s="35"/>
      <c r="UIO937" s="34"/>
      <c r="UIV937" s="35"/>
      <c r="UIW937" s="34"/>
      <c r="UJD937" s="35"/>
      <c r="UJE937" s="34"/>
      <c r="UJL937" s="35"/>
      <c r="UJM937" s="34"/>
      <c r="UJT937" s="35"/>
      <c r="UJU937" s="34"/>
      <c r="UKB937" s="35"/>
      <c r="UKC937" s="34"/>
      <c r="UKJ937" s="35"/>
      <c r="UKK937" s="34"/>
      <c r="UKR937" s="35"/>
      <c r="UKS937" s="34"/>
      <c r="UKZ937" s="35"/>
      <c r="ULA937" s="34"/>
      <c r="ULH937" s="35"/>
      <c r="ULI937" s="34"/>
      <c r="ULP937" s="35"/>
      <c r="ULQ937" s="34"/>
      <c r="ULX937" s="35"/>
      <c r="ULY937" s="34"/>
      <c r="UMF937" s="35"/>
      <c r="UMG937" s="34"/>
      <c r="UMN937" s="35"/>
      <c r="UMO937" s="34"/>
      <c r="UMV937" s="35"/>
      <c r="UMW937" s="34"/>
      <c r="UND937" s="35"/>
      <c r="UNE937" s="34"/>
      <c r="UNL937" s="35"/>
      <c r="UNM937" s="34"/>
      <c r="UNT937" s="35"/>
      <c r="UNU937" s="34"/>
      <c r="UOB937" s="35"/>
      <c r="UOC937" s="34"/>
      <c r="UOJ937" s="35"/>
      <c r="UOK937" s="34"/>
      <c r="UOR937" s="35"/>
      <c r="UOS937" s="34"/>
      <c r="UOZ937" s="35"/>
      <c r="UPA937" s="34"/>
      <c r="UPH937" s="35"/>
      <c r="UPI937" s="34"/>
      <c r="UPP937" s="35"/>
      <c r="UPQ937" s="34"/>
      <c r="UPX937" s="35"/>
      <c r="UPY937" s="34"/>
      <c r="UQF937" s="35"/>
      <c r="UQG937" s="34"/>
      <c r="UQN937" s="35"/>
      <c r="UQO937" s="34"/>
      <c r="UQV937" s="35"/>
      <c r="UQW937" s="34"/>
      <c r="URD937" s="35"/>
      <c r="URE937" s="34"/>
      <c r="URL937" s="35"/>
      <c r="URM937" s="34"/>
      <c r="URT937" s="35"/>
      <c r="URU937" s="34"/>
      <c r="USB937" s="35"/>
      <c r="USC937" s="34"/>
      <c r="USJ937" s="35"/>
      <c r="USK937" s="34"/>
      <c r="USR937" s="35"/>
      <c r="USS937" s="34"/>
      <c r="USZ937" s="35"/>
      <c r="UTA937" s="34"/>
      <c r="UTH937" s="35"/>
      <c r="UTI937" s="34"/>
      <c r="UTP937" s="35"/>
      <c r="UTQ937" s="34"/>
      <c r="UTX937" s="35"/>
      <c r="UTY937" s="34"/>
      <c r="UUF937" s="35"/>
      <c r="UUG937" s="34"/>
      <c r="UUN937" s="35"/>
      <c r="UUO937" s="34"/>
      <c r="UUV937" s="35"/>
      <c r="UUW937" s="34"/>
      <c r="UVD937" s="35"/>
      <c r="UVE937" s="34"/>
      <c r="UVL937" s="35"/>
      <c r="UVM937" s="34"/>
      <c r="UVT937" s="35"/>
      <c r="UVU937" s="34"/>
      <c r="UWB937" s="35"/>
      <c r="UWC937" s="34"/>
      <c r="UWJ937" s="35"/>
      <c r="UWK937" s="34"/>
      <c r="UWR937" s="35"/>
      <c r="UWS937" s="34"/>
      <c r="UWZ937" s="35"/>
      <c r="UXA937" s="34"/>
      <c r="UXH937" s="35"/>
      <c r="UXI937" s="34"/>
      <c r="UXP937" s="35"/>
      <c r="UXQ937" s="34"/>
      <c r="UXX937" s="35"/>
      <c r="UXY937" s="34"/>
      <c r="UYF937" s="35"/>
      <c r="UYG937" s="34"/>
      <c r="UYN937" s="35"/>
      <c r="UYO937" s="34"/>
      <c r="UYV937" s="35"/>
      <c r="UYW937" s="34"/>
      <c r="UZD937" s="35"/>
      <c r="UZE937" s="34"/>
      <c r="UZL937" s="35"/>
      <c r="UZM937" s="34"/>
      <c r="UZT937" s="35"/>
      <c r="UZU937" s="34"/>
      <c r="VAB937" s="35"/>
      <c r="VAC937" s="34"/>
      <c r="VAJ937" s="35"/>
      <c r="VAK937" s="34"/>
      <c r="VAR937" s="35"/>
      <c r="VAS937" s="34"/>
      <c r="VAZ937" s="35"/>
      <c r="VBA937" s="34"/>
      <c r="VBH937" s="35"/>
      <c r="VBI937" s="34"/>
      <c r="VBP937" s="35"/>
      <c r="VBQ937" s="34"/>
      <c r="VBX937" s="35"/>
      <c r="VBY937" s="34"/>
      <c r="VCF937" s="35"/>
      <c r="VCG937" s="34"/>
      <c r="VCN937" s="35"/>
      <c r="VCO937" s="34"/>
      <c r="VCV937" s="35"/>
      <c r="VCW937" s="34"/>
      <c r="VDD937" s="35"/>
      <c r="VDE937" s="34"/>
      <c r="VDL937" s="35"/>
      <c r="VDM937" s="34"/>
      <c r="VDT937" s="35"/>
      <c r="VDU937" s="34"/>
      <c r="VEB937" s="35"/>
      <c r="VEC937" s="34"/>
      <c r="VEJ937" s="35"/>
      <c r="VEK937" s="34"/>
      <c r="VER937" s="35"/>
      <c r="VES937" s="34"/>
      <c r="VEZ937" s="35"/>
      <c r="VFA937" s="34"/>
      <c r="VFH937" s="35"/>
      <c r="VFI937" s="34"/>
      <c r="VFP937" s="35"/>
      <c r="VFQ937" s="34"/>
      <c r="VFX937" s="35"/>
      <c r="VFY937" s="34"/>
      <c r="VGF937" s="35"/>
      <c r="VGG937" s="34"/>
      <c r="VGN937" s="35"/>
      <c r="VGO937" s="34"/>
      <c r="VGV937" s="35"/>
      <c r="VGW937" s="34"/>
      <c r="VHD937" s="35"/>
      <c r="VHE937" s="34"/>
      <c r="VHL937" s="35"/>
      <c r="VHM937" s="34"/>
      <c r="VHT937" s="35"/>
      <c r="VHU937" s="34"/>
      <c r="VIB937" s="35"/>
      <c r="VIC937" s="34"/>
      <c r="VIJ937" s="35"/>
      <c r="VIK937" s="34"/>
      <c r="VIR937" s="35"/>
      <c r="VIS937" s="34"/>
      <c r="VIZ937" s="35"/>
      <c r="VJA937" s="34"/>
      <c r="VJH937" s="35"/>
      <c r="VJI937" s="34"/>
      <c r="VJP937" s="35"/>
      <c r="VJQ937" s="34"/>
      <c r="VJX937" s="35"/>
      <c r="VJY937" s="34"/>
      <c r="VKF937" s="35"/>
      <c r="VKG937" s="34"/>
      <c r="VKN937" s="35"/>
      <c r="VKO937" s="34"/>
      <c r="VKV937" s="35"/>
      <c r="VKW937" s="34"/>
      <c r="VLD937" s="35"/>
      <c r="VLE937" s="34"/>
      <c r="VLL937" s="35"/>
      <c r="VLM937" s="34"/>
      <c r="VLT937" s="35"/>
      <c r="VLU937" s="34"/>
      <c r="VMB937" s="35"/>
      <c r="VMC937" s="34"/>
      <c r="VMJ937" s="35"/>
      <c r="VMK937" s="34"/>
      <c r="VMR937" s="35"/>
      <c r="VMS937" s="34"/>
      <c r="VMZ937" s="35"/>
      <c r="VNA937" s="34"/>
      <c r="VNH937" s="35"/>
      <c r="VNI937" s="34"/>
      <c r="VNP937" s="35"/>
      <c r="VNQ937" s="34"/>
      <c r="VNX937" s="35"/>
      <c r="VNY937" s="34"/>
      <c r="VOF937" s="35"/>
      <c r="VOG937" s="34"/>
      <c r="VON937" s="35"/>
      <c r="VOO937" s="34"/>
      <c r="VOV937" s="35"/>
      <c r="VOW937" s="34"/>
      <c r="VPD937" s="35"/>
      <c r="VPE937" s="34"/>
      <c r="VPL937" s="35"/>
      <c r="VPM937" s="34"/>
      <c r="VPT937" s="35"/>
      <c r="VPU937" s="34"/>
      <c r="VQB937" s="35"/>
      <c r="VQC937" s="34"/>
      <c r="VQJ937" s="35"/>
      <c r="VQK937" s="34"/>
      <c r="VQR937" s="35"/>
      <c r="VQS937" s="34"/>
      <c r="VQZ937" s="35"/>
      <c r="VRA937" s="34"/>
      <c r="VRH937" s="35"/>
      <c r="VRI937" s="34"/>
      <c r="VRP937" s="35"/>
      <c r="VRQ937" s="34"/>
      <c r="VRX937" s="35"/>
      <c r="VRY937" s="34"/>
      <c r="VSF937" s="35"/>
      <c r="VSG937" s="34"/>
      <c r="VSN937" s="35"/>
      <c r="VSO937" s="34"/>
      <c r="VSV937" s="35"/>
      <c r="VSW937" s="34"/>
      <c r="VTD937" s="35"/>
      <c r="VTE937" s="34"/>
      <c r="VTL937" s="35"/>
      <c r="VTM937" s="34"/>
      <c r="VTT937" s="35"/>
      <c r="VTU937" s="34"/>
      <c r="VUB937" s="35"/>
      <c r="VUC937" s="34"/>
      <c r="VUJ937" s="35"/>
      <c r="VUK937" s="34"/>
      <c r="VUR937" s="35"/>
      <c r="VUS937" s="34"/>
      <c r="VUZ937" s="35"/>
      <c r="VVA937" s="34"/>
      <c r="VVH937" s="35"/>
      <c r="VVI937" s="34"/>
      <c r="VVP937" s="35"/>
      <c r="VVQ937" s="34"/>
      <c r="VVX937" s="35"/>
      <c r="VVY937" s="34"/>
      <c r="VWF937" s="35"/>
      <c r="VWG937" s="34"/>
      <c r="VWN937" s="35"/>
      <c r="VWO937" s="34"/>
      <c r="VWV937" s="35"/>
      <c r="VWW937" s="34"/>
      <c r="VXD937" s="35"/>
      <c r="VXE937" s="34"/>
      <c r="VXL937" s="35"/>
      <c r="VXM937" s="34"/>
      <c r="VXT937" s="35"/>
      <c r="VXU937" s="34"/>
      <c r="VYB937" s="35"/>
      <c r="VYC937" s="34"/>
      <c r="VYJ937" s="35"/>
      <c r="VYK937" s="34"/>
      <c r="VYR937" s="35"/>
      <c r="VYS937" s="34"/>
      <c r="VYZ937" s="35"/>
      <c r="VZA937" s="34"/>
      <c r="VZH937" s="35"/>
      <c r="VZI937" s="34"/>
      <c r="VZP937" s="35"/>
      <c r="VZQ937" s="34"/>
      <c r="VZX937" s="35"/>
      <c r="VZY937" s="34"/>
      <c r="WAF937" s="35"/>
      <c r="WAG937" s="34"/>
      <c r="WAN937" s="35"/>
      <c r="WAO937" s="34"/>
      <c r="WAV937" s="35"/>
      <c r="WAW937" s="34"/>
      <c r="WBD937" s="35"/>
      <c r="WBE937" s="34"/>
      <c r="WBL937" s="35"/>
      <c r="WBM937" s="34"/>
      <c r="WBT937" s="35"/>
      <c r="WBU937" s="34"/>
      <c r="WCB937" s="35"/>
      <c r="WCC937" s="34"/>
      <c r="WCJ937" s="35"/>
      <c r="WCK937" s="34"/>
      <c r="WCR937" s="35"/>
      <c r="WCS937" s="34"/>
      <c r="WCZ937" s="35"/>
      <c r="WDA937" s="34"/>
      <c r="WDH937" s="35"/>
      <c r="WDI937" s="34"/>
      <c r="WDP937" s="35"/>
      <c r="WDQ937" s="34"/>
      <c r="WDX937" s="35"/>
      <c r="WDY937" s="34"/>
      <c r="WEF937" s="35"/>
      <c r="WEG937" s="34"/>
      <c r="WEN937" s="35"/>
      <c r="WEO937" s="34"/>
      <c r="WEV937" s="35"/>
      <c r="WEW937" s="34"/>
      <c r="WFD937" s="35"/>
      <c r="WFE937" s="34"/>
      <c r="WFL937" s="35"/>
      <c r="WFM937" s="34"/>
      <c r="WFT937" s="35"/>
      <c r="WFU937" s="34"/>
      <c r="WGB937" s="35"/>
      <c r="WGC937" s="34"/>
      <c r="WGJ937" s="35"/>
      <c r="WGK937" s="34"/>
      <c r="WGR937" s="35"/>
      <c r="WGS937" s="34"/>
      <c r="WGZ937" s="35"/>
      <c r="WHA937" s="34"/>
      <c r="WHH937" s="35"/>
      <c r="WHI937" s="34"/>
      <c r="WHP937" s="35"/>
      <c r="WHQ937" s="34"/>
      <c r="WHX937" s="35"/>
      <c r="WHY937" s="34"/>
      <c r="WIF937" s="35"/>
      <c r="WIG937" s="34"/>
      <c r="WIN937" s="35"/>
      <c r="WIO937" s="34"/>
      <c r="WIV937" s="35"/>
      <c r="WIW937" s="34"/>
      <c r="WJD937" s="35"/>
      <c r="WJE937" s="34"/>
      <c r="WJL937" s="35"/>
      <c r="WJM937" s="34"/>
      <c r="WJT937" s="35"/>
      <c r="WJU937" s="34"/>
      <c r="WKB937" s="35"/>
      <c r="WKC937" s="34"/>
      <c r="WKJ937" s="35"/>
      <c r="WKK937" s="34"/>
      <c r="WKR937" s="35"/>
      <c r="WKS937" s="34"/>
      <c r="WKZ937" s="35"/>
      <c r="WLA937" s="34"/>
      <c r="WLH937" s="35"/>
      <c r="WLI937" s="34"/>
      <c r="WLP937" s="35"/>
      <c r="WLQ937" s="34"/>
      <c r="WLX937" s="35"/>
      <c r="WLY937" s="34"/>
      <c r="WMF937" s="35"/>
      <c r="WMG937" s="34"/>
      <c r="WMN937" s="35"/>
      <c r="WMO937" s="34"/>
      <c r="WMV937" s="35"/>
      <c r="WMW937" s="34"/>
      <c r="WND937" s="35"/>
      <c r="WNE937" s="34"/>
      <c r="WNL937" s="35"/>
      <c r="WNM937" s="34"/>
      <c r="WNT937" s="35"/>
      <c r="WNU937" s="34"/>
      <c r="WOB937" s="35"/>
      <c r="WOC937" s="34"/>
      <c r="WOJ937" s="35"/>
      <c r="WOK937" s="34"/>
      <c r="WOR937" s="35"/>
      <c r="WOS937" s="34"/>
      <c r="WOZ937" s="35"/>
      <c r="WPA937" s="34"/>
      <c r="WPH937" s="35"/>
      <c r="WPI937" s="34"/>
      <c r="WPP937" s="35"/>
      <c r="WPQ937" s="34"/>
      <c r="WPX937" s="35"/>
      <c r="WPY937" s="34"/>
      <c r="WQF937" s="35"/>
      <c r="WQG937" s="34"/>
      <c r="WQN937" s="35"/>
      <c r="WQO937" s="34"/>
      <c r="WQV937" s="35"/>
      <c r="WQW937" s="34"/>
      <c r="WRD937" s="35"/>
      <c r="WRE937" s="34"/>
      <c r="WRL937" s="35"/>
      <c r="WRM937" s="34"/>
      <c r="WRT937" s="35"/>
      <c r="WRU937" s="34"/>
      <c r="WSB937" s="35"/>
      <c r="WSC937" s="34"/>
      <c r="WSJ937" s="35"/>
      <c r="WSK937" s="34"/>
      <c r="WSR937" s="35"/>
      <c r="WSS937" s="34"/>
      <c r="WSZ937" s="35"/>
      <c r="WTA937" s="34"/>
      <c r="WTH937" s="35"/>
      <c r="WTI937" s="34"/>
      <c r="WTP937" s="35"/>
      <c r="WTQ937" s="34"/>
      <c r="WTX937" s="35"/>
      <c r="WTY937" s="34"/>
      <c r="WUF937" s="35"/>
      <c r="WUG937" s="34"/>
      <c r="WUN937" s="35"/>
      <c r="WUO937" s="34"/>
      <c r="WUV937" s="35"/>
      <c r="WUW937" s="34"/>
      <c r="WVD937" s="35"/>
      <c r="WVE937" s="34"/>
      <c r="WVL937" s="35"/>
      <c r="WVM937" s="34"/>
      <c r="WVT937" s="35"/>
      <c r="WVU937" s="34"/>
      <c r="WWB937" s="35"/>
      <c r="WWC937" s="34"/>
      <c r="WWJ937" s="35"/>
      <c r="WWK937" s="34"/>
      <c r="WWR937" s="35"/>
      <c r="WWS937" s="34"/>
      <c r="WWZ937" s="35"/>
      <c r="WXA937" s="34"/>
      <c r="WXH937" s="35"/>
      <c r="WXI937" s="34"/>
      <c r="WXP937" s="35"/>
      <c r="WXQ937" s="34"/>
      <c r="WXX937" s="35"/>
      <c r="WXY937" s="34"/>
      <c r="WYF937" s="35"/>
      <c r="WYG937" s="34"/>
      <c r="WYN937" s="35"/>
      <c r="WYO937" s="34"/>
      <c r="WYV937" s="35"/>
      <c r="WYW937" s="34"/>
      <c r="WZD937" s="35"/>
      <c r="WZE937" s="34"/>
      <c r="WZL937" s="35"/>
      <c r="WZM937" s="34"/>
      <c r="WZT937" s="35"/>
      <c r="WZU937" s="34"/>
      <c r="XAB937" s="35"/>
      <c r="XAC937" s="34"/>
      <c r="XAJ937" s="35"/>
      <c r="XAK937" s="34"/>
      <c r="XAR937" s="35"/>
      <c r="XAS937" s="34"/>
      <c r="XAZ937" s="35"/>
      <c r="XBA937" s="34"/>
      <c r="XBH937" s="35"/>
      <c r="XBI937" s="34"/>
      <c r="XBP937" s="35"/>
      <c r="XBQ937" s="34"/>
      <c r="XBX937" s="35"/>
      <c r="XBY937" s="34"/>
      <c r="XCF937" s="35"/>
      <c r="XCG937" s="34"/>
      <c r="XCN937" s="35"/>
      <c r="XCO937" s="34"/>
      <c r="XCV937" s="35"/>
      <c r="XCW937" s="34"/>
      <c r="XDD937" s="35"/>
      <c r="XDE937" s="34"/>
      <c r="XDL937" s="35"/>
      <c r="XDM937" s="34"/>
      <c r="XDT937" s="35"/>
      <c r="XDU937" s="34"/>
      <c r="XEB937" s="35"/>
      <c r="XEC937" s="34"/>
      <c r="XEJ937" s="35"/>
      <c r="XEK937" s="34"/>
      <c r="XER937" s="35"/>
      <c r="XES937" s="34"/>
      <c r="XEZ937" s="35"/>
      <c r="XFA937" s="34"/>
    </row>
    <row r="938" spans="1:1021 1028:2045 2052:3069 3076:4093 4100:5117 5124:6141 6148:7165 7172:8189 8196:9213 9220:10237 10244:11261 11268:12285 12292:13309 13316:14333 14340:15357 15364:16381" x14ac:dyDescent="0.25">
      <c r="A938" t="s">
        <v>21</v>
      </c>
      <c r="B938" t="s">
        <v>177</v>
      </c>
      <c r="C938">
        <v>566</v>
      </c>
      <c r="D938">
        <v>566</v>
      </c>
      <c r="E938" s="35">
        <v>1</v>
      </c>
      <c r="F938" s="34">
        <v>1E-156</v>
      </c>
      <c r="G938">
        <v>98.15</v>
      </c>
      <c r="H938">
        <v>1677</v>
      </c>
      <c r="I938" t="str">
        <f>HYPERLINK("https://www.ncbi.nlm.nih.gov/nucleotide/MN824020.1?report=genbank&amp;log$=nucltop&amp;blast_rank=36&amp;RID=XE5J84ZU013","MN824020.1")</f>
        <v>MN824020.1</v>
      </c>
      <c r="L938" s="35"/>
      <c r="M938" s="34"/>
      <c r="T938" s="35"/>
      <c r="U938" s="34"/>
      <c r="AB938" s="35"/>
      <c r="AC938" s="34"/>
      <c r="AJ938" s="35"/>
      <c r="AK938" s="34"/>
      <c r="AR938" s="35"/>
      <c r="AS938" s="34"/>
      <c r="AZ938" s="35"/>
      <c r="BA938" s="34"/>
      <c r="BH938" s="35"/>
      <c r="BI938" s="34"/>
      <c r="BP938" s="35"/>
      <c r="BQ938" s="34"/>
      <c r="BX938" s="35"/>
      <c r="BY938" s="34"/>
      <c r="CF938" s="35"/>
      <c r="CG938" s="34"/>
      <c r="CN938" s="35"/>
      <c r="CO938" s="34"/>
      <c r="CV938" s="35"/>
      <c r="CW938" s="34"/>
      <c r="DD938" s="35"/>
      <c r="DE938" s="34"/>
      <c r="DL938" s="35"/>
      <c r="DM938" s="34"/>
      <c r="DT938" s="35"/>
      <c r="DU938" s="34"/>
      <c r="EB938" s="35"/>
      <c r="EC938" s="34"/>
      <c r="EJ938" s="35"/>
      <c r="EK938" s="34"/>
      <c r="ER938" s="35"/>
      <c r="ES938" s="34"/>
      <c r="EZ938" s="35"/>
      <c r="FA938" s="34"/>
      <c r="FH938" s="35"/>
      <c r="FI938" s="34"/>
      <c r="FP938" s="35"/>
      <c r="FQ938" s="34"/>
      <c r="FX938" s="35"/>
      <c r="FY938" s="34"/>
      <c r="GF938" s="35"/>
      <c r="GG938" s="34"/>
      <c r="GN938" s="35"/>
      <c r="GO938" s="34"/>
      <c r="GV938" s="35"/>
      <c r="GW938" s="34"/>
      <c r="HD938" s="35"/>
      <c r="HE938" s="34"/>
      <c r="HL938" s="35"/>
      <c r="HM938" s="34"/>
      <c r="HT938" s="35"/>
      <c r="HU938" s="34"/>
      <c r="IB938" s="35"/>
      <c r="IC938" s="34"/>
      <c r="IJ938" s="35"/>
      <c r="IK938" s="34"/>
      <c r="IR938" s="35"/>
      <c r="IS938" s="34"/>
      <c r="IZ938" s="35"/>
      <c r="JA938" s="34"/>
      <c r="JH938" s="35"/>
      <c r="JI938" s="34"/>
      <c r="JP938" s="35"/>
      <c r="JQ938" s="34"/>
      <c r="JX938" s="35"/>
      <c r="JY938" s="34"/>
      <c r="KF938" s="35"/>
      <c r="KG938" s="34"/>
      <c r="KN938" s="35"/>
      <c r="KO938" s="34"/>
      <c r="KV938" s="35"/>
      <c r="KW938" s="34"/>
      <c r="LD938" s="35"/>
      <c r="LE938" s="34"/>
      <c r="LL938" s="35"/>
      <c r="LM938" s="34"/>
      <c r="LT938" s="35"/>
      <c r="LU938" s="34"/>
      <c r="MB938" s="35"/>
      <c r="MC938" s="34"/>
      <c r="MJ938" s="35"/>
      <c r="MK938" s="34"/>
      <c r="MR938" s="35"/>
      <c r="MS938" s="34"/>
      <c r="MZ938" s="35"/>
      <c r="NA938" s="34"/>
      <c r="NH938" s="35"/>
      <c r="NI938" s="34"/>
      <c r="NP938" s="35"/>
      <c r="NQ938" s="34"/>
      <c r="NX938" s="35"/>
      <c r="NY938" s="34"/>
      <c r="OF938" s="35"/>
      <c r="OG938" s="34"/>
      <c r="ON938" s="35"/>
      <c r="OO938" s="34"/>
      <c r="OV938" s="35"/>
      <c r="OW938" s="34"/>
      <c r="PD938" s="35"/>
      <c r="PE938" s="34"/>
      <c r="PL938" s="35"/>
      <c r="PM938" s="34"/>
      <c r="PT938" s="35"/>
      <c r="PU938" s="34"/>
      <c r="QB938" s="35"/>
      <c r="QC938" s="34"/>
      <c r="QJ938" s="35"/>
      <c r="QK938" s="34"/>
      <c r="QR938" s="35"/>
      <c r="QS938" s="34"/>
      <c r="QZ938" s="35"/>
      <c r="RA938" s="34"/>
      <c r="RH938" s="35"/>
      <c r="RI938" s="34"/>
      <c r="RP938" s="35"/>
      <c r="RQ938" s="34"/>
      <c r="RX938" s="35"/>
      <c r="RY938" s="34"/>
      <c r="SF938" s="35"/>
      <c r="SG938" s="34"/>
      <c r="SN938" s="35"/>
      <c r="SO938" s="34"/>
      <c r="SV938" s="35"/>
      <c r="SW938" s="34"/>
      <c r="TD938" s="35"/>
      <c r="TE938" s="34"/>
      <c r="TL938" s="35"/>
      <c r="TM938" s="34"/>
      <c r="TT938" s="35"/>
      <c r="TU938" s="34"/>
      <c r="UB938" s="35"/>
      <c r="UC938" s="34"/>
      <c r="UJ938" s="35"/>
      <c r="UK938" s="34"/>
      <c r="UR938" s="35"/>
      <c r="US938" s="34"/>
      <c r="UZ938" s="35"/>
      <c r="VA938" s="34"/>
      <c r="VH938" s="35"/>
      <c r="VI938" s="34"/>
      <c r="VP938" s="35"/>
      <c r="VQ938" s="34"/>
      <c r="VX938" s="35"/>
      <c r="VY938" s="34"/>
      <c r="WF938" s="35"/>
      <c r="WG938" s="34"/>
      <c r="WN938" s="35"/>
      <c r="WO938" s="34"/>
      <c r="WV938" s="35"/>
      <c r="WW938" s="34"/>
      <c r="XD938" s="35"/>
      <c r="XE938" s="34"/>
      <c r="XL938" s="35"/>
      <c r="XM938" s="34"/>
      <c r="XT938" s="35"/>
      <c r="XU938" s="34"/>
      <c r="YB938" s="35"/>
      <c r="YC938" s="34"/>
      <c r="YJ938" s="35"/>
      <c r="YK938" s="34"/>
      <c r="YR938" s="35"/>
      <c r="YS938" s="34"/>
      <c r="YZ938" s="35"/>
      <c r="ZA938" s="34"/>
      <c r="ZH938" s="35"/>
      <c r="ZI938" s="34"/>
      <c r="ZP938" s="35"/>
      <c r="ZQ938" s="34"/>
      <c r="ZX938" s="35"/>
      <c r="ZY938" s="34"/>
      <c r="AAF938" s="35"/>
      <c r="AAG938" s="34"/>
      <c r="AAN938" s="35"/>
      <c r="AAO938" s="34"/>
      <c r="AAV938" s="35"/>
      <c r="AAW938" s="34"/>
      <c r="ABD938" s="35"/>
      <c r="ABE938" s="34"/>
      <c r="ABL938" s="35"/>
      <c r="ABM938" s="34"/>
      <c r="ABT938" s="35"/>
      <c r="ABU938" s="34"/>
      <c r="ACB938" s="35"/>
      <c r="ACC938" s="34"/>
      <c r="ACJ938" s="35"/>
      <c r="ACK938" s="34"/>
      <c r="ACR938" s="35"/>
      <c r="ACS938" s="34"/>
      <c r="ACZ938" s="35"/>
      <c r="ADA938" s="34"/>
      <c r="ADH938" s="35"/>
      <c r="ADI938" s="34"/>
      <c r="ADP938" s="35"/>
      <c r="ADQ938" s="34"/>
      <c r="ADX938" s="35"/>
      <c r="ADY938" s="34"/>
      <c r="AEF938" s="35"/>
      <c r="AEG938" s="34"/>
      <c r="AEN938" s="35"/>
      <c r="AEO938" s="34"/>
      <c r="AEV938" s="35"/>
      <c r="AEW938" s="34"/>
      <c r="AFD938" s="35"/>
      <c r="AFE938" s="34"/>
      <c r="AFL938" s="35"/>
      <c r="AFM938" s="34"/>
      <c r="AFT938" s="35"/>
      <c r="AFU938" s="34"/>
      <c r="AGB938" s="35"/>
      <c r="AGC938" s="34"/>
      <c r="AGJ938" s="35"/>
      <c r="AGK938" s="34"/>
      <c r="AGR938" s="35"/>
      <c r="AGS938" s="34"/>
      <c r="AGZ938" s="35"/>
      <c r="AHA938" s="34"/>
      <c r="AHH938" s="35"/>
      <c r="AHI938" s="34"/>
      <c r="AHP938" s="35"/>
      <c r="AHQ938" s="34"/>
      <c r="AHX938" s="35"/>
      <c r="AHY938" s="34"/>
      <c r="AIF938" s="35"/>
      <c r="AIG938" s="34"/>
      <c r="AIN938" s="35"/>
      <c r="AIO938" s="34"/>
      <c r="AIV938" s="35"/>
      <c r="AIW938" s="34"/>
      <c r="AJD938" s="35"/>
      <c r="AJE938" s="34"/>
      <c r="AJL938" s="35"/>
      <c r="AJM938" s="34"/>
      <c r="AJT938" s="35"/>
      <c r="AJU938" s="34"/>
      <c r="AKB938" s="35"/>
      <c r="AKC938" s="34"/>
      <c r="AKJ938" s="35"/>
      <c r="AKK938" s="34"/>
      <c r="AKR938" s="35"/>
      <c r="AKS938" s="34"/>
      <c r="AKZ938" s="35"/>
      <c r="ALA938" s="34"/>
      <c r="ALH938" s="35"/>
      <c r="ALI938" s="34"/>
      <c r="ALP938" s="35"/>
      <c r="ALQ938" s="34"/>
      <c r="ALX938" s="35"/>
      <c r="ALY938" s="34"/>
      <c r="AMF938" s="35"/>
      <c r="AMG938" s="34"/>
      <c r="AMN938" s="35"/>
      <c r="AMO938" s="34"/>
      <c r="AMV938" s="35"/>
      <c r="AMW938" s="34"/>
      <c r="AND938" s="35"/>
      <c r="ANE938" s="34"/>
      <c r="ANL938" s="35"/>
      <c r="ANM938" s="34"/>
      <c r="ANT938" s="35"/>
      <c r="ANU938" s="34"/>
      <c r="AOB938" s="35"/>
      <c r="AOC938" s="34"/>
      <c r="AOJ938" s="35"/>
      <c r="AOK938" s="34"/>
      <c r="AOR938" s="35"/>
      <c r="AOS938" s="34"/>
      <c r="AOZ938" s="35"/>
      <c r="APA938" s="34"/>
      <c r="APH938" s="35"/>
      <c r="API938" s="34"/>
      <c r="APP938" s="35"/>
      <c r="APQ938" s="34"/>
      <c r="APX938" s="35"/>
      <c r="APY938" s="34"/>
      <c r="AQF938" s="35"/>
      <c r="AQG938" s="34"/>
      <c r="AQN938" s="35"/>
      <c r="AQO938" s="34"/>
      <c r="AQV938" s="35"/>
      <c r="AQW938" s="34"/>
      <c r="ARD938" s="35"/>
      <c r="ARE938" s="34"/>
      <c r="ARL938" s="35"/>
      <c r="ARM938" s="34"/>
      <c r="ART938" s="35"/>
      <c r="ARU938" s="34"/>
      <c r="ASB938" s="35"/>
      <c r="ASC938" s="34"/>
      <c r="ASJ938" s="35"/>
      <c r="ASK938" s="34"/>
      <c r="ASR938" s="35"/>
      <c r="ASS938" s="34"/>
      <c r="ASZ938" s="35"/>
      <c r="ATA938" s="34"/>
      <c r="ATH938" s="35"/>
      <c r="ATI938" s="34"/>
      <c r="ATP938" s="35"/>
      <c r="ATQ938" s="34"/>
      <c r="ATX938" s="35"/>
      <c r="ATY938" s="34"/>
      <c r="AUF938" s="35"/>
      <c r="AUG938" s="34"/>
      <c r="AUN938" s="35"/>
      <c r="AUO938" s="34"/>
      <c r="AUV938" s="35"/>
      <c r="AUW938" s="34"/>
      <c r="AVD938" s="35"/>
      <c r="AVE938" s="34"/>
      <c r="AVL938" s="35"/>
      <c r="AVM938" s="34"/>
      <c r="AVT938" s="35"/>
      <c r="AVU938" s="34"/>
      <c r="AWB938" s="35"/>
      <c r="AWC938" s="34"/>
      <c r="AWJ938" s="35"/>
      <c r="AWK938" s="34"/>
      <c r="AWR938" s="35"/>
      <c r="AWS938" s="34"/>
      <c r="AWZ938" s="35"/>
      <c r="AXA938" s="34"/>
      <c r="AXH938" s="35"/>
      <c r="AXI938" s="34"/>
      <c r="AXP938" s="35"/>
      <c r="AXQ938" s="34"/>
      <c r="AXX938" s="35"/>
      <c r="AXY938" s="34"/>
      <c r="AYF938" s="35"/>
      <c r="AYG938" s="34"/>
      <c r="AYN938" s="35"/>
      <c r="AYO938" s="34"/>
      <c r="AYV938" s="35"/>
      <c r="AYW938" s="34"/>
      <c r="AZD938" s="35"/>
      <c r="AZE938" s="34"/>
      <c r="AZL938" s="35"/>
      <c r="AZM938" s="34"/>
      <c r="AZT938" s="35"/>
      <c r="AZU938" s="34"/>
      <c r="BAB938" s="35"/>
      <c r="BAC938" s="34"/>
      <c r="BAJ938" s="35"/>
      <c r="BAK938" s="34"/>
      <c r="BAR938" s="35"/>
      <c r="BAS938" s="34"/>
      <c r="BAZ938" s="35"/>
      <c r="BBA938" s="34"/>
      <c r="BBH938" s="35"/>
      <c r="BBI938" s="34"/>
      <c r="BBP938" s="35"/>
      <c r="BBQ938" s="34"/>
      <c r="BBX938" s="35"/>
      <c r="BBY938" s="34"/>
      <c r="BCF938" s="35"/>
      <c r="BCG938" s="34"/>
      <c r="BCN938" s="35"/>
      <c r="BCO938" s="34"/>
      <c r="BCV938" s="35"/>
      <c r="BCW938" s="34"/>
      <c r="BDD938" s="35"/>
      <c r="BDE938" s="34"/>
      <c r="BDL938" s="35"/>
      <c r="BDM938" s="34"/>
      <c r="BDT938" s="35"/>
      <c r="BDU938" s="34"/>
      <c r="BEB938" s="35"/>
      <c r="BEC938" s="34"/>
      <c r="BEJ938" s="35"/>
      <c r="BEK938" s="34"/>
      <c r="BER938" s="35"/>
      <c r="BES938" s="34"/>
      <c r="BEZ938" s="35"/>
      <c r="BFA938" s="34"/>
      <c r="BFH938" s="35"/>
      <c r="BFI938" s="34"/>
      <c r="BFP938" s="35"/>
      <c r="BFQ938" s="34"/>
      <c r="BFX938" s="35"/>
      <c r="BFY938" s="34"/>
      <c r="BGF938" s="35"/>
      <c r="BGG938" s="34"/>
      <c r="BGN938" s="35"/>
      <c r="BGO938" s="34"/>
      <c r="BGV938" s="35"/>
      <c r="BGW938" s="34"/>
      <c r="BHD938" s="35"/>
      <c r="BHE938" s="34"/>
      <c r="BHL938" s="35"/>
      <c r="BHM938" s="34"/>
      <c r="BHT938" s="35"/>
      <c r="BHU938" s="34"/>
      <c r="BIB938" s="35"/>
      <c r="BIC938" s="34"/>
      <c r="BIJ938" s="35"/>
      <c r="BIK938" s="34"/>
      <c r="BIR938" s="35"/>
      <c r="BIS938" s="34"/>
      <c r="BIZ938" s="35"/>
      <c r="BJA938" s="34"/>
      <c r="BJH938" s="35"/>
      <c r="BJI938" s="34"/>
      <c r="BJP938" s="35"/>
      <c r="BJQ938" s="34"/>
      <c r="BJX938" s="35"/>
      <c r="BJY938" s="34"/>
      <c r="BKF938" s="35"/>
      <c r="BKG938" s="34"/>
      <c r="BKN938" s="35"/>
      <c r="BKO938" s="34"/>
      <c r="BKV938" s="35"/>
      <c r="BKW938" s="34"/>
      <c r="BLD938" s="35"/>
      <c r="BLE938" s="34"/>
      <c r="BLL938" s="35"/>
      <c r="BLM938" s="34"/>
      <c r="BLT938" s="35"/>
      <c r="BLU938" s="34"/>
      <c r="BMB938" s="35"/>
      <c r="BMC938" s="34"/>
      <c r="BMJ938" s="35"/>
      <c r="BMK938" s="34"/>
      <c r="BMR938" s="35"/>
      <c r="BMS938" s="34"/>
      <c r="BMZ938" s="35"/>
      <c r="BNA938" s="34"/>
      <c r="BNH938" s="35"/>
      <c r="BNI938" s="34"/>
      <c r="BNP938" s="35"/>
      <c r="BNQ938" s="34"/>
      <c r="BNX938" s="35"/>
      <c r="BNY938" s="34"/>
      <c r="BOF938" s="35"/>
      <c r="BOG938" s="34"/>
      <c r="BON938" s="35"/>
      <c r="BOO938" s="34"/>
      <c r="BOV938" s="35"/>
      <c r="BOW938" s="34"/>
      <c r="BPD938" s="35"/>
      <c r="BPE938" s="34"/>
      <c r="BPL938" s="35"/>
      <c r="BPM938" s="34"/>
      <c r="BPT938" s="35"/>
      <c r="BPU938" s="34"/>
      <c r="BQB938" s="35"/>
      <c r="BQC938" s="34"/>
      <c r="BQJ938" s="35"/>
      <c r="BQK938" s="34"/>
      <c r="BQR938" s="35"/>
      <c r="BQS938" s="34"/>
      <c r="BQZ938" s="35"/>
      <c r="BRA938" s="34"/>
      <c r="BRH938" s="35"/>
      <c r="BRI938" s="34"/>
      <c r="BRP938" s="35"/>
      <c r="BRQ938" s="34"/>
      <c r="BRX938" s="35"/>
      <c r="BRY938" s="34"/>
      <c r="BSF938" s="35"/>
      <c r="BSG938" s="34"/>
      <c r="BSN938" s="35"/>
      <c r="BSO938" s="34"/>
      <c r="BSV938" s="35"/>
      <c r="BSW938" s="34"/>
      <c r="BTD938" s="35"/>
      <c r="BTE938" s="34"/>
      <c r="BTL938" s="35"/>
      <c r="BTM938" s="34"/>
      <c r="BTT938" s="35"/>
      <c r="BTU938" s="34"/>
      <c r="BUB938" s="35"/>
      <c r="BUC938" s="34"/>
      <c r="BUJ938" s="35"/>
      <c r="BUK938" s="34"/>
      <c r="BUR938" s="35"/>
      <c r="BUS938" s="34"/>
      <c r="BUZ938" s="35"/>
      <c r="BVA938" s="34"/>
      <c r="BVH938" s="35"/>
      <c r="BVI938" s="34"/>
      <c r="BVP938" s="35"/>
      <c r="BVQ938" s="34"/>
      <c r="BVX938" s="35"/>
      <c r="BVY938" s="34"/>
      <c r="BWF938" s="35"/>
      <c r="BWG938" s="34"/>
      <c r="BWN938" s="35"/>
      <c r="BWO938" s="34"/>
      <c r="BWV938" s="35"/>
      <c r="BWW938" s="34"/>
      <c r="BXD938" s="35"/>
      <c r="BXE938" s="34"/>
      <c r="BXL938" s="35"/>
      <c r="BXM938" s="34"/>
      <c r="BXT938" s="35"/>
      <c r="BXU938" s="34"/>
      <c r="BYB938" s="35"/>
      <c r="BYC938" s="34"/>
      <c r="BYJ938" s="35"/>
      <c r="BYK938" s="34"/>
      <c r="BYR938" s="35"/>
      <c r="BYS938" s="34"/>
      <c r="BYZ938" s="35"/>
      <c r="BZA938" s="34"/>
      <c r="BZH938" s="35"/>
      <c r="BZI938" s="34"/>
      <c r="BZP938" s="35"/>
      <c r="BZQ938" s="34"/>
      <c r="BZX938" s="35"/>
      <c r="BZY938" s="34"/>
      <c r="CAF938" s="35"/>
      <c r="CAG938" s="34"/>
      <c r="CAN938" s="35"/>
      <c r="CAO938" s="34"/>
      <c r="CAV938" s="35"/>
      <c r="CAW938" s="34"/>
      <c r="CBD938" s="35"/>
      <c r="CBE938" s="34"/>
      <c r="CBL938" s="35"/>
      <c r="CBM938" s="34"/>
      <c r="CBT938" s="35"/>
      <c r="CBU938" s="34"/>
      <c r="CCB938" s="35"/>
      <c r="CCC938" s="34"/>
      <c r="CCJ938" s="35"/>
      <c r="CCK938" s="34"/>
      <c r="CCR938" s="35"/>
      <c r="CCS938" s="34"/>
      <c r="CCZ938" s="35"/>
      <c r="CDA938" s="34"/>
      <c r="CDH938" s="35"/>
      <c r="CDI938" s="34"/>
      <c r="CDP938" s="35"/>
      <c r="CDQ938" s="34"/>
      <c r="CDX938" s="35"/>
      <c r="CDY938" s="34"/>
      <c r="CEF938" s="35"/>
      <c r="CEG938" s="34"/>
      <c r="CEN938" s="35"/>
      <c r="CEO938" s="34"/>
      <c r="CEV938" s="35"/>
      <c r="CEW938" s="34"/>
      <c r="CFD938" s="35"/>
      <c r="CFE938" s="34"/>
      <c r="CFL938" s="35"/>
      <c r="CFM938" s="34"/>
      <c r="CFT938" s="35"/>
      <c r="CFU938" s="34"/>
      <c r="CGB938" s="35"/>
      <c r="CGC938" s="34"/>
      <c r="CGJ938" s="35"/>
      <c r="CGK938" s="34"/>
      <c r="CGR938" s="35"/>
      <c r="CGS938" s="34"/>
      <c r="CGZ938" s="35"/>
      <c r="CHA938" s="34"/>
      <c r="CHH938" s="35"/>
      <c r="CHI938" s="34"/>
      <c r="CHP938" s="35"/>
      <c r="CHQ938" s="34"/>
      <c r="CHX938" s="35"/>
      <c r="CHY938" s="34"/>
      <c r="CIF938" s="35"/>
      <c r="CIG938" s="34"/>
      <c r="CIN938" s="35"/>
      <c r="CIO938" s="34"/>
      <c r="CIV938" s="35"/>
      <c r="CIW938" s="34"/>
      <c r="CJD938" s="35"/>
      <c r="CJE938" s="34"/>
      <c r="CJL938" s="35"/>
      <c r="CJM938" s="34"/>
      <c r="CJT938" s="35"/>
      <c r="CJU938" s="34"/>
      <c r="CKB938" s="35"/>
      <c r="CKC938" s="34"/>
      <c r="CKJ938" s="35"/>
      <c r="CKK938" s="34"/>
      <c r="CKR938" s="35"/>
      <c r="CKS938" s="34"/>
      <c r="CKZ938" s="35"/>
      <c r="CLA938" s="34"/>
      <c r="CLH938" s="35"/>
      <c r="CLI938" s="34"/>
      <c r="CLP938" s="35"/>
      <c r="CLQ938" s="34"/>
      <c r="CLX938" s="35"/>
      <c r="CLY938" s="34"/>
      <c r="CMF938" s="35"/>
      <c r="CMG938" s="34"/>
      <c r="CMN938" s="35"/>
      <c r="CMO938" s="34"/>
      <c r="CMV938" s="35"/>
      <c r="CMW938" s="34"/>
      <c r="CND938" s="35"/>
      <c r="CNE938" s="34"/>
      <c r="CNL938" s="35"/>
      <c r="CNM938" s="34"/>
      <c r="CNT938" s="35"/>
      <c r="CNU938" s="34"/>
      <c r="COB938" s="35"/>
      <c r="COC938" s="34"/>
      <c r="COJ938" s="35"/>
      <c r="COK938" s="34"/>
      <c r="COR938" s="35"/>
      <c r="COS938" s="34"/>
      <c r="COZ938" s="35"/>
      <c r="CPA938" s="34"/>
      <c r="CPH938" s="35"/>
      <c r="CPI938" s="34"/>
      <c r="CPP938" s="35"/>
      <c r="CPQ938" s="34"/>
      <c r="CPX938" s="35"/>
      <c r="CPY938" s="34"/>
      <c r="CQF938" s="35"/>
      <c r="CQG938" s="34"/>
      <c r="CQN938" s="35"/>
      <c r="CQO938" s="34"/>
      <c r="CQV938" s="35"/>
      <c r="CQW938" s="34"/>
      <c r="CRD938" s="35"/>
      <c r="CRE938" s="34"/>
      <c r="CRL938" s="35"/>
      <c r="CRM938" s="34"/>
      <c r="CRT938" s="35"/>
      <c r="CRU938" s="34"/>
      <c r="CSB938" s="35"/>
      <c r="CSC938" s="34"/>
      <c r="CSJ938" s="35"/>
      <c r="CSK938" s="34"/>
      <c r="CSR938" s="35"/>
      <c r="CSS938" s="34"/>
      <c r="CSZ938" s="35"/>
      <c r="CTA938" s="34"/>
      <c r="CTH938" s="35"/>
      <c r="CTI938" s="34"/>
      <c r="CTP938" s="35"/>
      <c r="CTQ938" s="34"/>
      <c r="CTX938" s="35"/>
      <c r="CTY938" s="34"/>
      <c r="CUF938" s="35"/>
      <c r="CUG938" s="34"/>
      <c r="CUN938" s="35"/>
      <c r="CUO938" s="34"/>
      <c r="CUV938" s="35"/>
      <c r="CUW938" s="34"/>
      <c r="CVD938" s="35"/>
      <c r="CVE938" s="34"/>
      <c r="CVL938" s="35"/>
      <c r="CVM938" s="34"/>
      <c r="CVT938" s="35"/>
      <c r="CVU938" s="34"/>
      <c r="CWB938" s="35"/>
      <c r="CWC938" s="34"/>
      <c r="CWJ938" s="35"/>
      <c r="CWK938" s="34"/>
      <c r="CWR938" s="35"/>
      <c r="CWS938" s="34"/>
      <c r="CWZ938" s="35"/>
      <c r="CXA938" s="34"/>
      <c r="CXH938" s="35"/>
      <c r="CXI938" s="34"/>
      <c r="CXP938" s="35"/>
      <c r="CXQ938" s="34"/>
      <c r="CXX938" s="35"/>
      <c r="CXY938" s="34"/>
      <c r="CYF938" s="35"/>
      <c r="CYG938" s="34"/>
      <c r="CYN938" s="35"/>
      <c r="CYO938" s="34"/>
      <c r="CYV938" s="35"/>
      <c r="CYW938" s="34"/>
      <c r="CZD938" s="35"/>
      <c r="CZE938" s="34"/>
      <c r="CZL938" s="35"/>
      <c r="CZM938" s="34"/>
      <c r="CZT938" s="35"/>
      <c r="CZU938" s="34"/>
      <c r="DAB938" s="35"/>
      <c r="DAC938" s="34"/>
      <c r="DAJ938" s="35"/>
      <c r="DAK938" s="34"/>
      <c r="DAR938" s="35"/>
      <c r="DAS938" s="34"/>
      <c r="DAZ938" s="35"/>
      <c r="DBA938" s="34"/>
      <c r="DBH938" s="35"/>
      <c r="DBI938" s="34"/>
      <c r="DBP938" s="35"/>
      <c r="DBQ938" s="34"/>
      <c r="DBX938" s="35"/>
      <c r="DBY938" s="34"/>
      <c r="DCF938" s="35"/>
      <c r="DCG938" s="34"/>
      <c r="DCN938" s="35"/>
      <c r="DCO938" s="34"/>
      <c r="DCV938" s="35"/>
      <c r="DCW938" s="34"/>
      <c r="DDD938" s="35"/>
      <c r="DDE938" s="34"/>
      <c r="DDL938" s="35"/>
      <c r="DDM938" s="34"/>
      <c r="DDT938" s="35"/>
      <c r="DDU938" s="34"/>
      <c r="DEB938" s="35"/>
      <c r="DEC938" s="34"/>
      <c r="DEJ938" s="35"/>
      <c r="DEK938" s="34"/>
      <c r="DER938" s="35"/>
      <c r="DES938" s="34"/>
      <c r="DEZ938" s="35"/>
      <c r="DFA938" s="34"/>
      <c r="DFH938" s="35"/>
      <c r="DFI938" s="34"/>
      <c r="DFP938" s="35"/>
      <c r="DFQ938" s="34"/>
      <c r="DFX938" s="35"/>
      <c r="DFY938" s="34"/>
      <c r="DGF938" s="35"/>
      <c r="DGG938" s="34"/>
      <c r="DGN938" s="35"/>
      <c r="DGO938" s="34"/>
      <c r="DGV938" s="35"/>
      <c r="DGW938" s="34"/>
      <c r="DHD938" s="35"/>
      <c r="DHE938" s="34"/>
      <c r="DHL938" s="35"/>
      <c r="DHM938" s="34"/>
      <c r="DHT938" s="35"/>
      <c r="DHU938" s="34"/>
      <c r="DIB938" s="35"/>
      <c r="DIC938" s="34"/>
      <c r="DIJ938" s="35"/>
      <c r="DIK938" s="34"/>
      <c r="DIR938" s="35"/>
      <c r="DIS938" s="34"/>
      <c r="DIZ938" s="35"/>
      <c r="DJA938" s="34"/>
      <c r="DJH938" s="35"/>
      <c r="DJI938" s="34"/>
      <c r="DJP938" s="35"/>
      <c r="DJQ938" s="34"/>
      <c r="DJX938" s="35"/>
      <c r="DJY938" s="34"/>
      <c r="DKF938" s="35"/>
      <c r="DKG938" s="34"/>
      <c r="DKN938" s="35"/>
      <c r="DKO938" s="34"/>
      <c r="DKV938" s="35"/>
      <c r="DKW938" s="34"/>
      <c r="DLD938" s="35"/>
      <c r="DLE938" s="34"/>
      <c r="DLL938" s="35"/>
      <c r="DLM938" s="34"/>
      <c r="DLT938" s="35"/>
      <c r="DLU938" s="34"/>
      <c r="DMB938" s="35"/>
      <c r="DMC938" s="34"/>
      <c r="DMJ938" s="35"/>
      <c r="DMK938" s="34"/>
      <c r="DMR938" s="35"/>
      <c r="DMS938" s="34"/>
      <c r="DMZ938" s="35"/>
      <c r="DNA938" s="34"/>
      <c r="DNH938" s="35"/>
      <c r="DNI938" s="34"/>
      <c r="DNP938" s="35"/>
      <c r="DNQ938" s="34"/>
      <c r="DNX938" s="35"/>
      <c r="DNY938" s="34"/>
      <c r="DOF938" s="35"/>
      <c r="DOG938" s="34"/>
      <c r="DON938" s="35"/>
      <c r="DOO938" s="34"/>
      <c r="DOV938" s="35"/>
      <c r="DOW938" s="34"/>
      <c r="DPD938" s="35"/>
      <c r="DPE938" s="34"/>
      <c r="DPL938" s="35"/>
      <c r="DPM938" s="34"/>
      <c r="DPT938" s="35"/>
      <c r="DPU938" s="34"/>
      <c r="DQB938" s="35"/>
      <c r="DQC938" s="34"/>
      <c r="DQJ938" s="35"/>
      <c r="DQK938" s="34"/>
      <c r="DQR938" s="35"/>
      <c r="DQS938" s="34"/>
      <c r="DQZ938" s="35"/>
      <c r="DRA938" s="34"/>
      <c r="DRH938" s="35"/>
      <c r="DRI938" s="34"/>
      <c r="DRP938" s="35"/>
      <c r="DRQ938" s="34"/>
      <c r="DRX938" s="35"/>
      <c r="DRY938" s="34"/>
      <c r="DSF938" s="35"/>
      <c r="DSG938" s="34"/>
      <c r="DSN938" s="35"/>
      <c r="DSO938" s="34"/>
      <c r="DSV938" s="35"/>
      <c r="DSW938" s="34"/>
      <c r="DTD938" s="35"/>
      <c r="DTE938" s="34"/>
      <c r="DTL938" s="35"/>
      <c r="DTM938" s="34"/>
      <c r="DTT938" s="35"/>
      <c r="DTU938" s="34"/>
      <c r="DUB938" s="35"/>
      <c r="DUC938" s="34"/>
      <c r="DUJ938" s="35"/>
      <c r="DUK938" s="34"/>
      <c r="DUR938" s="35"/>
      <c r="DUS938" s="34"/>
      <c r="DUZ938" s="35"/>
      <c r="DVA938" s="34"/>
      <c r="DVH938" s="35"/>
      <c r="DVI938" s="34"/>
      <c r="DVP938" s="35"/>
      <c r="DVQ938" s="34"/>
      <c r="DVX938" s="35"/>
      <c r="DVY938" s="34"/>
      <c r="DWF938" s="35"/>
      <c r="DWG938" s="34"/>
      <c r="DWN938" s="35"/>
      <c r="DWO938" s="34"/>
      <c r="DWV938" s="35"/>
      <c r="DWW938" s="34"/>
      <c r="DXD938" s="35"/>
      <c r="DXE938" s="34"/>
      <c r="DXL938" s="35"/>
      <c r="DXM938" s="34"/>
      <c r="DXT938" s="35"/>
      <c r="DXU938" s="34"/>
      <c r="DYB938" s="35"/>
      <c r="DYC938" s="34"/>
      <c r="DYJ938" s="35"/>
      <c r="DYK938" s="34"/>
      <c r="DYR938" s="35"/>
      <c r="DYS938" s="34"/>
      <c r="DYZ938" s="35"/>
      <c r="DZA938" s="34"/>
      <c r="DZH938" s="35"/>
      <c r="DZI938" s="34"/>
      <c r="DZP938" s="35"/>
      <c r="DZQ938" s="34"/>
      <c r="DZX938" s="35"/>
      <c r="DZY938" s="34"/>
      <c r="EAF938" s="35"/>
      <c r="EAG938" s="34"/>
      <c r="EAN938" s="35"/>
      <c r="EAO938" s="34"/>
      <c r="EAV938" s="35"/>
      <c r="EAW938" s="34"/>
      <c r="EBD938" s="35"/>
      <c r="EBE938" s="34"/>
      <c r="EBL938" s="35"/>
      <c r="EBM938" s="34"/>
      <c r="EBT938" s="35"/>
      <c r="EBU938" s="34"/>
      <c r="ECB938" s="35"/>
      <c r="ECC938" s="34"/>
      <c r="ECJ938" s="35"/>
      <c r="ECK938" s="34"/>
      <c r="ECR938" s="35"/>
      <c r="ECS938" s="34"/>
      <c r="ECZ938" s="35"/>
      <c r="EDA938" s="34"/>
      <c r="EDH938" s="35"/>
      <c r="EDI938" s="34"/>
      <c r="EDP938" s="35"/>
      <c r="EDQ938" s="34"/>
      <c r="EDX938" s="35"/>
      <c r="EDY938" s="34"/>
      <c r="EEF938" s="35"/>
      <c r="EEG938" s="34"/>
      <c r="EEN938" s="35"/>
      <c r="EEO938" s="34"/>
      <c r="EEV938" s="35"/>
      <c r="EEW938" s="34"/>
      <c r="EFD938" s="35"/>
      <c r="EFE938" s="34"/>
      <c r="EFL938" s="35"/>
      <c r="EFM938" s="34"/>
      <c r="EFT938" s="35"/>
      <c r="EFU938" s="34"/>
      <c r="EGB938" s="35"/>
      <c r="EGC938" s="34"/>
      <c r="EGJ938" s="35"/>
      <c r="EGK938" s="34"/>
      <c r="EGR938" s="35"/>
      <c r="EGS938" s="34"/>
      <c r="EGZ938" s="35"/>
      <c r="EHA938" s="34"/>
      <c r="EHH938" s="35"/>
      <c r="EHI938" s="34"/>
      <c r="EHP938" s="35"/>
      <c r="EHQ938" s="34"/>
      <c r="EHX938" s="35"/>
      <c r="EHY938" s="34"/>
      <c r="EIF938" s="35"/>
      <c r="EIG938" s="34"/>
      <c r="EIN938" s="35"/>
      <c r="EIO938" s="34"/>
      <c r="EIV938" s="35"/>
      <c r="EIW938" s="34"/>
      <c r="EJD938" s="35"/>
      <c r="EJE938" s="34"/>
      <c r="EJL938" s="35"/>
      <c r="EJM938" s="34"/>
      <c r="EJT938" s="35"/>
      <c r="EJU938" s="34"/>
      <c r="EKB938" s="35"/>
      <c r="EKC938" s="34"/>
      <c r="EKJ938" s="35"/>
      <c r="EKK938" s="34"/>
      <c r="EKR938" s="35"/>
      <c r="EKS938" s="34"/>
      <c r="EKZ938" s="35"/>
      <c r="ELA938" s="34"/>
      <c r="ELH938" s="35"/>
      <c r="ELI938" s="34"/>
      <c r="ELP938" s="35"/>
      <c r="ELQ938" s="34"/>
      <c r="ELX938" s="35"/>
      <c r="ELY938" s="34"/>
      <c r="EMF938" s="35"/>
      <c r="EMG938" s="34"/>
      <c r="EMN938" s="35"/>
      <c r="EMO938" s="34"/>
      <c r="EMV938" s="35"/>
      <c r="EMW938" s="34"/>
      <c r="END938" s="35"/>
      <c r="ENE938" s="34"/>
      <c r="ENL938" s="35"/>
      <c r="ENM938" s="34"/>
      <c r="ENT938" s="35"/>
      <c r="ENU938" s="34"/>
      <c r="EOB938" s="35"/>
      <c r="EOC938" s="34"/>
      <c r="EOJ938" s="35"/>
      <c r="EOK938" s="34"/>
      <c r="EOR938" s="35"/>
      <c r="EOS938" s="34"/>
      <c r="EOZ938" s="35"/>
      <c r="EPA938" s="34"/>
      <c r="EPH938" s="35"/>
      <c r="EPI938" s="34"/>
      <c r="EPP938" s="35"/>
      <c r="EPQ938" s="34"/>
      <c r="EPX938" s="35"/>
      <c r="EPY938" s="34"/>
      <c r="EQF938" s="35"/>
      <c r="EQG938" s="34"/>
      <c r="EQN938" s="35"/>
      <c r="EQO938" s="34"/>
      <c r="EQV938" s="35"/>
      <c r="EQW938" s="34"/>
      <c r="ERD938" s="35"/>
      <c r="ERE938" s="34"/>
      <c r="ERL938" s="35"/>
      <c r="ERM938" s="34"/>
      <c r="ERT938" s="35"/>
      <c r="ERU938" s="34"/>
      <c r="ESB938" s="35"/>
      <c r="ESC938" s="34"/>
      <c r="ESJ938" s="35"/>
      <c r="ESK938" s="34"/>
      <c r="ESR938" s="35"/>
      <c r="ESS938" s="34"/>
      <c r="ESZ938" s="35"/>
      <c r="ETA938" s="34"/>
      <c r="ETH938" s="35"/>
      <c r="ETI938" s="34"/>
      <c r="ETP938" s="35"/>
      <c r="ETQ938" s="34"/>
      <c r="ETX938" s="35"/>
      <c r="ETY938" s="34"/>
      <c r="EUF938" s="35"/>
      <c r="EUG938" s="34"/>
      <c r="EUN938" s="35"/>
      <c r="EUO938" s="34"/>
      <c r="EUV938" s="35"/>
      <c r="EUW938" s="34"/>
      <c r="EVD938" s="35"/>
      <c r="EVE938" s="34"/>
      <c r="EVL938" s="35"/>
      <c r="EVM938" s="34"/>
      <c r="EVT938" s="35"/>
      <c r="EVU938" s="34"/>
      <c r="EWB938" s="35"/>
      <c r="EWC938" s="34"/>
      <c r="EWJ938" s="35"/>
      <c r="EWK938" s="34"/>
      <c r="EWR938" s="35"/>
      <c r="EWS938" s="34"/>
      <c r="EWZ938" s="35"/>
      <c r="EXA938" s="34"/>
      <c r="EXH938" s="35"/>
      <c r="EXI938" s="34"/>
      <c r="EXP938" s="35"/>
      <c r="EXQ938" s="34"/>
      <c r="EXX938" s="35"/>
      <c r="EXY938" s="34"/>
      <c r="EYF938" s="35"/>
      <c r="EYG938" s="34"/>
      <c r="EYN938" s="35"/>
      <c r="EYO938" s="34"/>
      <c r="EYV938" s="35"/>
      <c r="EYW938" s="34"/>
      <c r="EZD938" s="35"/>
      <c r="EZE938" s="34"/>
      <c r="EZL938" s="35"/>
      <c r="EZM938" s="34"/>
      <c r="EZT938" s="35"/>
      <c r="EZU938" s="34"/>
      <c r="FAB938" s="35"/>
      <c r="FAC938" s="34"/>
      <c r="FAJ938" s="35"/>
      <c r="FAK938" s="34"/>
      <c r="FAR938" s="35"/>
      <c r="FAS938" s="34"/>
      <c r="FAZ938" s="35"/>
      <c r="FBA938" s="34"/>
      <c r="FBH938" s="35"/>
      <c r="FBI938" s="34"/>
      <c r="FBP938" s="35"/>
      <c r="FBQ938" s="34"/>
      <c r="FBX938" s="35"/>
      <c r="FBY938" s="34"/>
      <c r="FCF938" s="35"/>
      <c r="FCG938" s="34"/>
      <c r="FCN938" s="35"/>
      <c r="FCO938" s="34"/>
      <c r="FCV938" s="35"/>
      <c r="FCW938" s="34"/>
      <c r="FDD938" s="35"/>
      <c r="FDE938" s="34"/>
      <c r="FDL938" s="35"/>
      <c r="FDM938" s="34"/>
      <c r="FDT938" s="35"/>
      <c r="FDU938" s="34"/>
      <c r="FEB938" s="35"/>
      <c r="FEC938" s="34"/>
      <c r="FEJ938" s="35"/>
      <c r="FEK938" s="34"/>
      <c r="FER938" s="35"/>
      <c r="FES938" s="34"/>
      <c r="FEZ938" s="35"/>
      <c r="FFA938" s="34"/>
      <c r="FFH938" s="35"/>
      <c r="FFI938" s="34"/>
      <c r="FFP938" s="35"/>
      <c r="FFQ938" s="34"/>
      <c r="FFX938" s="35"/>
      <c r="FFY938" s="34"/>
      <c r="FGF938" s="35"/>
      <c r="FGG938" s="34"/>
      <c r="FGN938" s="35"/>
      <c r="FGO938" s="34"/>
      <c r="FGV938" s="35"/>
      <c r="FGW938" s="34"/>
      <c r="FHD938" s="35"/>
      <c r="FHE938" s="34"/>
      <c r="FHL938" s="35"/>
      <c r="FHM938" s="34"/>
      <c r="FHT938" s="35"/>
      <c r="FHU938" s="34"/>
      <c r="FIB938" s="35"/>
      <c r="FIC938" s="34"/>
      <c r="FIJ938" s="35"/>
      <c r="FIK938" s="34"/>
      <c r="FIR938" s="35"/>
      <c r="FIS938" s="34"/>
      <c r="FIZ938" s="35"/>
      <c r="FJA938" s="34"/>
      <c r="FJH938" s="35"/>
      <c r="FJI938" s="34"/>
      <c r="FJP938" s="35"/>
      <c r="FJQ938" s="34"/>
      <c r="FJX938" s="35"/>
      <c r="FJY938" s="34"/>
      <c r="FKF938" s="35"/>
      <c r="FKG938" s="34"/>
      <c r="FKN938" s="35"/>
      <c r="FKO938" s="34"/>
      <c r="FKV938" s="35"/>
      <c r="FKW938" s="34"/>
      <c r="FLD938" s="35"/>
      <c r="FLE938" s="34"/>
      <c r="FLL938" s="35"/>
      <c r="FLM938" s="34"/>
      <c r="FLT938" s="35"/>
      <c r="FLU938" s="34"/>
      <c r="FMB938" s="35"/>
      <c r="FMC938" s="34"/>
      <c r="FMJ938" s="35"/>
      <c r="FMK938" s="34"/>
      <c r="FMR938" s="35"/>
      <c r="FMS938" s="34"/>
      <c r="FMZ938" s="35"/>
      <c r="FNA938" s="34"/>
      <c r="FNH938" s="35"/>
      <c r="FNI938" s="34"/>
      <c r="FNP938" s="35"/>
      <c r="FNQ938" s="34"/>
      <c r="FNX938" s="35"/>
      <c r="FNY938" s="34"/>
      <c r="FOF938" s="35"/>
      <c r="FOG938" s="34"/>
      <c r="FON938" s="35"/>
      <c r="FOO938" s="34"/>
      <c r="FOV938" s="35"/>
      <c r="FOW938" s="34"/>
      <c r="FPD938" s="35"/>
      <c r="FPE938" s="34"/>
      <c r="FPL938" s="35"/>
      <c r="FPM938" s="34"/>
      <c r="FPT938" s="35"/>
      <c r="FPU938" s="34"/>
      <c r="FQB938" s="35"/>
      <c r="FQC938" s="34"/>
      <c r="FQJ938" s="35"/>
      <c r="FQK938" s="34"/>
      <c r="FQR938" s="35"/>
      <c r="FQS938" s="34"/>
      <c r="FQZ938" s="35"/>
      <c r="FRA938" s="34"/>
      <c r="FRH938" s="35"/>
      <c r="FRI938" s="34"/>
      <c r="FRP938" s="35"/>
      <c r="FRQ938" s="34"/>
      <c r="FRX938" s="35"/>
      <c r="FRY938" s="34"/>
      <c r="FSF938" s="35"/>
      <c r="FSG938" s="34"/>
      <c r="FSN938" s="35"/>
      <c r="FSO938" s="34"/>
      <c r="FSV938" s="35"/>
      <c r="FSW938" s="34"/>
      <c r="FTD938" s="35"/>
      <c r="FTE938" s="34"/>
      <c r="FTL938" s="35"/>
      <c r="FTM938" s="34"/>
      <c r="FTT938" s="35"/>
      <c r="FTU938" s="34"/>
      <c r="FUB938" s="35"/>
      <c r="FUC938" s="34"/>
      <c r="FUJ938" s="35"/>
      <c r="FUK938" s="34"/>
      <c r="FUR938" s="35"/>
      <c r="FUS938" s="34"/>
      <c r="FUZ938" s="35"/>
      <c r="FVA938" s="34"/>
      <c r="FVH938" s="35"/>
      <c r="FVI938" s="34"/>
      <c r="FVP938" s="35"/>
      <c r="FVQ938" s="34"/>
      <c r="FVX938" s="35"/>
      <c r="FVY938" s="34"/>
      <c r="FWF938" s="35"/>
      <c r="FWG938" s="34"/>
      <c r="FWN938" s="35"/>
      <c r="FWO938" s="34"/>
      <c r="FWV938" s="35"/>
      <c r="FWW938" s="34"/>
      <c r="FXD938" s="35"/>
      <c r="FXE938" s="34"/>
      <c r="FXL938" s="35"/>
      <c r="FXM938" s="34"/>
      <c r="FXT938" s="35"/>
      <c r="FXU938" s="34"/>
      <c r="FYB938" s="35"/>
      <c r="FYC938" s="34"/>
      <c r="FYJ938" s="35"/>
      <c r="FYK938" s="34"/>
      <c r="FYR938" s="35"/>
      <c r="FYS938" s="34"/>
      <c r="FYZ938" s="35"/>
      <c r="FZA938" s="34"/>
      <c r="FZH938" s="35"/>
      <c r="FZI938" s="34"/>
      <c r="FZP938" s="35"/>
      <c r="FZQ938" s="34"/>
      <c r="FZX938" s="35"/>
      <c r="FZY938" s="34"/>
      <c r="GAF938" s="35"/>
      <c r="GAG938" s="34"/>
      <c r="GAN938" s="35"/>
      <c r="GAO938" s="34"/>
      <c r="GAV938" s="35"/>
      <c r="GAW938" s="34"/>
      <c r="GBD938" s="35"/>
      <c r="GBE938" s="34"/>
      <c r="GBL938" s="35"/>
      <c r="GBM938" s="34"/>
      <c r="GBT938" s="35"/>
      <c r="GBU938" s="34"/>
      <c r="GCB938" s="35"/>
      <c r="GCC938" s="34"/>
      <c r="GCJ938" s="35"/>
      <c r="GCK938" s="34"/>
      <c r="GCR938" s="35"/>
      <c r="GCS938" s="34"/>
      <c r="GCZ938" s="35"/>
      <c r="GDA938" s="34"/>
      <c r="GDH938" s="35"/>
      <c r="GDI938" s="34"/>
      <c r="GDP938" s="35"/>
      <c r="GDQ938" s="34"/>
      <c r="GDX938" s="35"/>
      <c r="GDY938" s="34"/>
      <c r="GEF938" s="35"/>
      <c r="GEG938" s="34"/>
      <c r="GEN938" s="35"/>
      <c r="GEO938" s="34"/>
      <c r="GEV938" s="35"/>
      <c r="GEW938" s="34"/>
      <c r="GFD938" s="35"/>
      <c r="GFE938" s="34"/>
      <c r="GFL938" s="35"/>
      <c r="GFM938" s="34"/>
      <c r="GFT938" s="35"/>
      <c r="GFU938" s="34"/>
      <c r="GGB938" s="35"/>
      <c r="GGC938" s="34"/>
      <c r="GGJ938" s="35"/>
      <c r="GGK938" s="34"/>
      <c r="GGR938" s="35"/>
      <c r="GGS938" s="34"/>
      <c r="GGZ938" s="35"/>
      <c r="GHA938" s="34"/>
      <c r="GHH938" s="35"/>
      <c r="GHI938" s="34"/>
      <c r="GHP938" s="35"/>
      <c r="GHQ938" s="34"/>
      <c r="GHX938" s="35"/>
      <c r="GHY938" s="34"/>
      <c r="GIF938" s="35"/>
      <c r="GIG938" s="34"/>
      <c r="GIN938" s="35"/>
      <c r="GIO938" s="34"/>
      <c r="GIV938" s="35"/>
      <c r="GIW938" s="34"/>
      <c r="GJD938" s="35"/>
      <c r="GJE938" s="34"/>
      <c r="GJL938" s="35"/>
      <c r="GJM938" s="34"/>
      <c r="GJT938" s="35"/>
      <c r="GJU938" s="34"/>
      <c r="GKB938" s="35"/>
      <c r="GKC938" s="34"/>
      <c r="GKJ938" s="35"/>
      <c r="GKK938" s="34"/>
      <c r="GKR938" s="35"/>
      <c r="GKS938" s="34"/>
      <c r="GKZ938" s="35"/>
      <c r="GLA938" s="34"/>
      <c r="GLH938" s="35"/>
      <c r="GLI938" s="34"/>
      <c r="GLP938" s="35"/>
      <c r="GLQ938" s="34"/>
      <c r="GLX938" s="35"/>
      <c r="GLY938" s="34"/>
      <c r="GMF938" s="35"/>
      <c r="GMG938" s="34"/>
      <c r="GMN938" s="35"/>
      <c r="GMO938" s="34"/>
      <c r="GMV938" s="35"/>
      <c r="GMW938" s="34"/>
      <c r="GND938" s="35"/>
      <c r="GNE938" s="34"/>
      <c r="GNL938" s="35"/>
      <c r="GNM938" s="34"/>
      <c r="GNT938" s="35"/>
      <c r="GNU938" s="34"/>
      <c r="GOB938" s="35"/>
      <c r="GOC938" s="34"/>
      <c r="GOJ938" s="35"/>
      <c r="GOK938" s="34"/>
      <c r="GOR938" s="35"/>
      <c r="GOS938" s="34"/>
      <c r="GOZ938" s="35"/>
      <c r="GPA938" s="34"/>
      <c r="GPH938" s="35"/>
      <c r="GPI938" s="34"/>
      <c r="GPP938" s="35"/>
      <c r="GPQ938" s="34"/>
      <c r="GPX938" s="35"/>
      <c r="GPY938" s="34"/>
      <c r="GQF938" s="35"/>
      <c r="GQG938" s="34"/>
      <c r="GQN938" s="35"/>
      <c r="GQO938" s="34"/>
      <c r="GQV938" s="35"/>
      <c r="GQW938" s="34"/>
      <c r="GRD938" s="35"/>
      <c r="GRE938" s="34"/>
      <c r="GRL938" s="35"/>
      <c r="GRM938" s="34"/>
      <c r="GRT938" s="35"/>
      <c r="GRU938" s="34"/>
      <c r="GSB938" s="35"/>
      <c r="GSC938" s="34"/>
      <c r="GSJ938" s="35"/>
      <c r="GSK938" s="34"/>
      <c r="GSR938" s="35"/>
      <c r="GSS938" s="34"/>
      <c r="GSZ938" s="35"/>
      <c r="GTA938" s="34"/>
      <c r="GTH938" s="35"/>
      <c r="GTI938" s="34"/>
      <c r="GTP938" s="35"/>
      <c r="GTQ938" s="34"/>
      <c r="GTX938" s="35"/>
      <c r="GTY938" s="34"/>
      <c r="GUF938" s="35"/>
      <c r="GUG938" s="34"/>
      <c r="GUN938" s="35"/>
      <c r="GUO938" s="34"/>
      <c r="GUV938" s="35"/>
      <c r="GUW938" s="34"/>
      <c r="GVD938" s="35"/>
      <c r="GVE938" s="34"/>
      <c r="GVL938" s="35"/>
      <c r="GVM938" s="34"/>
      <c r="GVT938" s="35"/>
      <c r="GVU938" s="34"/>
      <c r="GWB938" s="35"/>
      <c r="GWC938" s="34"/>
      <c r="GWJ938" s="35"/>
      <c r="GWK938" s="34"/>
      <c r="GWR938" s="35"/>
      <c r="GWS938" s="34"/>
      <c r="GWZ938" s="35"/>
      <c r="GXA938" s="34"/>
      <c r="GXH938" s="35"/>
      <c r="GXI938" s="34"/>
      <c r="GXP938" s="35"/>
      <c r="GXQ938" s="34"/>
      <c r="GXX938" s="35"/>
      <c r="GXY938" s="34"/>
      <c r="GYF938" s="35"/>
      <c r="GYG938" s="34"/>
      <c r="GYN938" s="35"/>
      <c r="GYO938" s="34"/>
      <c r="GYV938" s="35"/>
      <c r="GYW938" s="34"/>
      <c r="GZD938" s="35"/>
      <c r="GZE938" s="34"/>
      <c r="GZL938" s="35"/>
      <c r="GZM938" s="34"/>
      <c r="GZT938" s="35"/>
      <c r="GZU938" s="34"/>
      <c r="HAB938" s="35"/>
      <c r="HAC938" s="34"/>
      <c r="HAJ938" s="35"/>
      <c r="HAK938" s="34"/>
      <c r="HAR938" s="35"/>
      <c r="HAS938" s="34"/>
      <c r="HAZ938" s="35"/>
      <c r="HBA938" s="34"/>
      <c r="HBH938" s="35"/>
      <c r="HBI938" s="34"/>
      <c r="HBP938" s="35"/>
      <c r="HBQ938" s="34"/>
      <c r="HBX938" s="35"/>
      <c r="HBY938" s="34"/>
      <c r="HCF938" s="35"/>
      <c r="HCG938" s="34"/>
      <c r="HCN938" s="35"/>
      <c r="HCO938" s="34"/>
      <c r="HCV938" s="35"/>
      <c r="HCW938" s="34"/>
      <c r="HDD938" s="35"/>
      <c r="HDE938" s="34"/>
      <c r="HDL938" s="35"/>
      <c r="HDM938" s="34"/>
      <c r="HDT938" s="35"/>
      <c r="HDU938" s="34"/>
      <c r="HEB938" s="35"/>
      <c r="HEC938" s="34"/>
      <c r="HEJ938" s="35"/>
      <c r="HEK938" s="34"/>
      <c r="HER938" s="35"/>
      <c r="HES938" s="34"/>
      <c r="HEZ938" s="35"/>
      <c r="HFA938" s="34"/>
      <c r="HFH938" s="35"/>
      <c r="HFI938" s="34"/>
      <c r="HFP938" s="35"/>
      <c r="HFQ938" s="34"/>
      <c r="HFX938" s="35"/>
      <c r="HFY938" s="34"/>
      <c r="HGF938" s="35"/>
      <c r="HGG938" s="34"/>
      <c r="HGN938" s="35"/>
      <c r="HGO938" s="34"/>
      <c r="HGV938" s="35"/>
      <c r="HGW938" s="34"/>
      <c r="HHD938" s="35"/>
      <c r="HHE938" s="34"/>
      <c r="HHL938" s="35"/>
      <c r="HHM938" s="34"/>
      <c r="HHT938" s="35"/>
      <c r="HHU938" s="34"/>
      <c r="HIB938" s="35"/>
      <c r="HIC938" s="34"/>
      <c r="HIJ938" s="35"/>
      <c r="HIK938" s="34"/>
      <c r="HIR938" s="35"/>
      <c r="HIS938" s="34"/>
      <c r="HIZ938" s="35"/>
      <c r="HJA938" s="34"/>
      <c r="HJH938" s="35"/>
      <c r="HJI938" s="34"/>
      <c r="HJP938" s="35"/>
      <c r="HJQ938" s="34"/>
      <c r="HJX938" s="35"/>
      <c r="HJY938" s="34"/>
      <c r="HKF938" s="35"/>
      <c r="HKG938" s="34"/>
      <c r="HKN938" s="35"/>
      <c r="HKO938" s="34"/>
      <c r="HKV938" s="35"/>
      <c r="HKW938" s="34"/>
      <c r="HLD938" s="35"/>
      <c r="HLE938" s="34"/>
      <c r="HLL938" s="35"/>
      <c r="HLM938" s="34"/>
      <c r="HLT938" s="35"/>
      <c r="HLU938" s="34"/>
      <c r="HMB938" s="35"/>
      <c r="HMC938" s="34"/>
      <c r="HMJ938" s="35"/>
      <c r="HMK938" s="34"/>
      <c r="HMR938" s="35"/>
      <c r="HMS938" s="34"/>
      <c r="HMZ938" s="35"/>
      <c r="HNA938" s="34"/>
      <c r="HNH938" s="35"/>
      <c r="HNI938" s="34"/>
      <c r="HNP938" s="35"/>
      <c r="HNQ938" s="34"/>
      <c r="HNX938" s="35"/>
      <c r="HNY938" s="34"/>
      <c r="HOF938" s="35"/>
      <c r="HOG938" s="34"/>
      <c r="HON938" s="35"/>
      <c r="HOO938" s="34"/>
      <c r="HOV938" s="35"/>
      <c r="HOW938" s="34"/>
      <c r="HPD938" s="35"/>
      <c r="HPE938" s="34"/>
      <c r="HPL938" s="35"/>
      <c r="HPM938" s="34"/>
      <c r="HPT938" s="35"/>
      <c r="HPU938" s="34"/>
      <c r="HQB938" s="35"/>
      <c r="HQC938" s="34"/>
      <c r="HQJ938" s="35"/>
      <c r="HQK938" s="34"/>
      <c r="HQR938" s="35"/>
      <c r="HQS938" s="34"/>
      <c r="HQZ938" s="35"/>
      <c r="HRA938" s="34"/>
      <c r="HRH938" s="35"/>
      <c r="HRI938" s="34"/>
      <c r="HRP938" s="35"/>
      <c r="HRQ938" s="34"/>
      <c r="HRX938" s="35"/>
      <c r="HRY938" s="34"/>
      <c r="HSF938" s="35"/>
      <c r="HSG938" s="34"/>
      <c r="HSN938" s="35"/>
      <c r="HSO938" s="34"/>
      <c r="HSV938" s="35"/>
      <c r="HSW938" s="34"/>
      <c r="HTD938" s="35"/>
      <c r="HTE938" s="34"/>
      <c r="HTL938" s="35"/>
      <c r="HTM938" s="34"/>
      <c r="HTT938" s="35"/>
      <c r="HTU938" s="34"/>
      <c r="HUB938" s="35"/>
      <c r="HUC938" s="34"/>
      <c r="HUJ938" s="35"/>
      <c r="HUK938" s="34"/>
      <c r="HUR938" s="35"/>
      <c r="HUS938" s="34"/>
      <c r="HUZ938" s="35"/>
      <c r="HVA938" s="34"/>
      <c r="HVH938" s="35"/>
      <c r="HVI938" s="34"/>
      <c r="HVP938" s="35"/>
      <c r="HVQ938" s="34"/>
      <c r="HVX938" s="35"/>
      <c r="HVY938" s="34"/>
      <c r="HWF938" s="35"/>
      <c r="HWG938" s="34"/>
      <c r="HWN938" s="35"/>
      <c r="HWO938" s="34"/>
      <c r="HWV938" s="35"/>
      <c r="HWW938" s="34"/>
      <c r="HXD938" s="35"/>
      <c r="HXE938" s="34"/>
      <c r="HXL938" s="35"/>
      <c r="HXM938" s="34"/>
      <c r="HXT938" s="35"/>
      <c r="HXU938" s="34"/>
      <c r="HYB938" s="35"/>
      <c r="HYC938" s="34"/>
      <c r="HYJ938" s="35"/>
      <c r="HYK938" s="34"/>
      <c r="HYR938" s="35"/>
      <c r="HYS938" s="34"/>
      <c r="HYZ938" s="35"/>
      <c r="HZA938" s="34"/>
      <c r="HZH938" s="35"/>
      <c r="HZI938" s="34"/>
      <c r="HZP938" s="35"/>
      <c r="HZQ938" s="34"/>
      <c r="HZX938" s="35"/>
      <c r="HZY938" s="34"/>
      <c r="IAF938" s="35"/>
      <c r="IAG938" s="34"/>
      <c r="IAN938" s="35"/>
      <c r="IAO938" s="34"/>
      <c r="IAV938" s="35"/>
      <c r="IAW938" s="34"/>
      <c r="IBD938" s="35"/>
      <c r="IBE938" s="34"/>
      <c r="IBL938" s="35"/>
      <c r="IBM938" s="34"/>
      <c r="IBT938" s="35"/>
      <c r="IBU938" s="34"/>
      <c r="ICB938" s="35"/>
      <c r="ICC938" s="34"/>
      <c r="ICJ938" s="35"/>
      <c r="ICK938" s="34"/>
      <c r="ICR938" s="35"/>
      <c r="ICS938" s="34"/>
      <c r="ICZ938" s="35"/>
      <c r="IDA938" s="34"/>
      <c r="IDH938" s="35"/>
      <c r="IDI938" s="34"/>
      <c r="IDP938" s="35"/>
      <c r="IDQ938" s="34"/>
      <c r="IDX938" s="35"/>
      <c r="IDY938" s="34"/>
      <c r="IEF938" s="35"/>
      <c r="IEG938" s="34"/>
      <c r="IEN938" s="35"/>
      <c r="IEO938" s="34"/>
      <c r="IEV938" s="35"/>
      <c r="IEW938" s="34"/>
      <c r="IFD938" s="35"/>
      <c r="IFE938" s="34"/>
      <c r="IFL938" s="35"/>
      <c r="IFM938" s="34"/>
      <c r="IFT938" s="35"/>
      <c r="IFU938" s="34"/>
      <c r="IGB938" s="35"/>
      <c r="IGC938" s="34"/>
      <c r="IGJ938" s="35"/>
      <c r="IGK938" s="34"/>
      <c r="IGR938" s="35"/>
      <c r="IGS938" s="34"/>
      <c r="IGZ938" s="35"/>
      <c r="IHA938" s="34"/>
      <c r="IHH938" s="35"/>
      <c r="IHI938" s="34"/>
      <c r="IHP938" s="35"/>
      <c r="IHQ938" s="34"/>
      <c r="IHX938" s="35"/>
      <c r="IHY938" s="34"/>
      <c r="IIF938" s="35"/>
      <c r="IIG938" s="34"/>
      <c r="IIN938" s="35"/>
      <c r="IIO938" s="34"/>
      <c r="IIV938" s="35"/>
      <c r="IIW938" s="34"/>
      <c r="IJD938" s="35"/>
      <c r="IJE938" s="34"/>
      <c r="IJL938" s="35"/>
      <c r="IJM938" s="34"/>
      <c r="IJT938" s="35"/>
      <c r="IJU938" s="34"/>
      <c r="IKB938" s="35"/>
      <c r="IKC938" s="34"/>
      <c r="IKJ938" s="35"/>
      <c r="IKK938" s="34"/>
      <c r="IKR938" s="35"/>
      <c r="IKS938" s="34"/>
      <c r="IKZ938" s="35"/>
      <c r="ILA938" s="34"/>
      <c r="ILH938" s="35"/>
      <c r="ILI938" s="34"/>
      <c r="ILP938" s="35"/>
      <c r="ILQ938" s="34"/>
      <c r="ILX938" s="35"/>
      <c r="ILY938" s="34"/>
      <c r="IMF938" s="35"/>
      <c r="IMG938" s="34"/>
      <c r="IMN938" s="35"/>
      <c r="IMO938" s="34"/>
      <c r="IMV938" s="35"/>
      <c r="IMW938" s="34"/>
      <c r="IND938" s="35"/>
      <c r="INE938" s="34"/>
      <c r="INL938" s="35"/>
      <c r="INM938" s="34"/>
      <c r="INT938" s="35"/>
      <c r="INU938" s="34"/>
      <c r="IOB938" s="35"/>
      <c r="IOC938" s="34"/>
      <c r="IOJ938" s="35"/>
      <c r="IOK938" s="34"/>
      <c r="IOR938" s="35"/>
      <c r="IOS938" s="34"/>
      <c r="IOZ938" s="35"/>
      <c r="IPA938" s="34"/>
      <c r="IPH938" s="35"/>
      <c r="IPI938" s="34"/>
      <c r="IPP938" s="35"/>
      <c r="IPQ938" s="34"/>
      <c r="IPX938" s="35"/>
      <c r="IPY938" s="34"/>
      <c r="IQF938" s="35"/>
      <c r="IQG938" s="34"/>
      <c r="IQN938" s="35"/>
      <c r="IQO938" s="34"/>
      <c r="IQV938" s="35"/>
      <c r="IQW938" s="34"/>
      <c r="IRD938" s="35"/>
      <c r="IRE938" s="34"/>
      <c r="IRL938" s="35"/>
      <c r="IRM938" s="34"/>
      <c r="IRT938" s="35"/>
      <c r="IRU938" s="34"/>
      <c r="ISB938" s="35"/>
      <c r="ISC938" s="34"/>
      <c r="ISJ938" s="35"/>
      <c r="ISK938" s="34"/>
      <c r="ISR938" s="35"/>
      <c r="ISS938" s="34"/>
      <c r="ISZ938" s="35"/>
      <c r="ITA938" s="34"/>
      <c r="ITH938" s="35"/>
      <c r="ITI938" s="34"/>
      <c r="ITP938" s="35"/>
      <c r="ITQ938" s="34"/>
      <c r="ITX938" s="35"/>
      <c r="ITY938" s="34"/>
      <c r="IUF938" s="35"/>
      <c r="IUG938" s="34"/>
      <c r="IUN938" s="35"/>
      <c r="IUO938" s="34"/>
      <c r="IUV938" s="35"/>
      <c r="IUW938" s="34"/>
      <c r="IVD938" s="35"/>
      <c r="IVE938" s="34"/>
      <c r="IVL938" s="35"/>
      <c r="IVM938" s="34"/>
      <c r="IVT938" s="35"/>
      <c r="IVU938" s="34"/>
      <c r="IWB938" s="35"/>
      <c r="IWC938" s="34"/>
      <c r="IWJ938" s="35"/>
      <c r="IWK938" s="34"/>
      <c r="IWR938" s="35"/>
      <c r="IWS938" s="34"/>
      <c r="IWZ938" s="35"/>
      <c r="IXA938" s="34"/>
      <c r="IXH938" s="35"/>
      <c r="IXI938" s="34"/>
      <c r="IXP938" s="35"/>
      <c r="IXQ938" s="34"/>
      <c r="IXX938" s="35"/>
      <c r="IXY938" s="34"/>
      <c r="IYF938" s="35"/>
      <c r="IYG938" s="34"/>
      <c r="IYN938" s="35"/>
      <c r="IYO938" s="34"/>
      <c r="IYV938" s="35"/>
      <c r="IYW938" s="34"/>
      <c r="IZD938" s="35"/>
      <c r="IZE938" s="34"/>
      <c r="IZL938" s="35"/>
      <c r="IZM938" s="34"/>
      <c r="IZT938" s="35"/>
      <c r="IZU938" s="34"/>
      <c r="JAB938" s="35"/>
      <c r="JAC938" s="34"/>
      <c r="JAJ938" s="35"/>
      <c r="JAK938" s="34"/>
      <c r="JAR938" s="35"/>
      <c r="JAS938" s="34"/>
      <c r="JAZ938" s="35"/>
      <c r="JBA938" s="34"/>
      <c r="JBH938" s="35"/>
      <c r="JBI938" s="34"/>
      <c r="JBP938" s="35"/>
      <c r="JBQ938" s="34"/>
      <c r="JBX938" s="35"/>
      <c r="JBY938" s="34"/>
      <c r="JCF938" s="35"/>
      <c r="JCG938" s="34"/>
      <c r="JCN938" s="35"/>
      <c r="JCO938" s="34"/>
      <c r="JCV938" s="35"/>
      <c r="JCW938" s="34"/>
      <c r="JDD938" s="35"/>
      <c r="JDE938" s="34"/>
      <c r="JDL938" s="35"/>
      <c r="JDM938" s="34"/>
      <c r="JDT938" s="35"/>
      <c r="JDU938" s="34"/>
      <c r="JEB938" s="35"/>
      <c r="JEC938" s="34"/>
      <c r="JEJ938" s="35"/>
      <c r="JEK938" s="34"/>
      <c r="JER938" s="35"/>
      <c r="JES938" s="34"/>
      <c r="JEZ938" s="35"/>
      <c r="JFA938" s="34"/>
      <c r="JFH938" s="35"/>
      <c r="JFI938" s="34"/>
      <c r="JFP938" s="35"/>
      <c r="JFQ938" s="34"/>
      <c r="JFX938" s="35"/>
      <c r="JFY938" s="34"/>
      <c r="JGF938" s="35"/>
      <c r="JGG938" s="34"/>
      <c r="JGN938" s="35"/>
      <c r="JGO938" s="34"/>
      <c r="JGV938" s="35"/>
      <c r="JGW938" s="34"/>
      <c r="JHD938" s="35"/>
      <c r="JHE938" s="34"/>
      <c r="JHL938" s="35"/>
      <c r="JHM938" s="34"/>
      <c r="JHT938" s="35"/>
      <c r="JHU938" s="34"/>
      <c r="JIB938" s="35"/>
      <c r="JIC938" s="34"/>
      <c r="JIJ938" s="35"/>
      <c r="JIK938" s="34"/>
      <c r="JIR938" s="35"/>
      <c r="JIS938" s="34"/>
      <c r="JIZ938" s="35"/>
      <c r="JJA938" s="34"/>
      <c r="JJH938" s="35"/>
      <c r="JJI938" s="34"/>
      <c r="JJP938" s="35"/>
      <c r="JJQ938" s="34"/>
      <c r="JJX938" s="35"/>
      <c r="JJY938" s="34"/>
      <c r="JKF938" s="35"/>
      <c r="JKG938" s="34"/>
      <c r="JKN938" s="35"/>
      <c r="JKO938" s="34"/>
      <c r="JKV938" s="35"/>
      <c r="JKW938" s="34"/>
      <c r="JLD938" s="35"/>
      <c r="JLE938" s="34"/>
      <c r="JLL938" s="35"/>
      <c r="JLM938" s="34"/>
      <c r="JLT938" s="35"/>
      <c r="JLU938" s="34"/>
      <c r="JMB938" s="35"/>
      <c r="JMC938" s="34"/>
      <c r="JMJ938" s="35"/>
      <c r="JMK938" s="34"/>
      <c r="JMR938" s="35"/>
      <c r="JMS938" s="34"/>
      <c r="JMZ938" s="35"/>
      <c r="JNA938" s="34"/>
      <c r="JNH938" s="35"/>
      <c r="JNI938" s="34"/>
      <c r="JNP938" s="35"/>
      <c r="JNQ938" s="34"/>
      <c r="JNX938" s="35"/>
      <c r="JNY938" s="34"/>
      <c r="JOF938" s="35"/>
      <c r="JOG938" s="34"/>
      <c r="JON938" s="35"/>
      <c r="JOO938" s="34"/>
      <c r="JOV938" s="35"/>
      <c r="JOW938" s="34"/>
      <c r="JPD938" s="35"/>
      <c r="JPE938" s="34"/>
      <c r="JPL938" s="35"/>
      <c r="JPM938" s="34"/>
      <c r="JPT938" s="35"/>
      <c r="JPU938" s="34"/>
      <c r="JQB938" s="35"/>
      <c r="JQC938" s="34"/>
      <c r="JQJ938" s="35"/>
      <c r="JQK938" s="34"/>
      <c r="JQR938" s="35"/>
      <c r="JQS938" s="34"/>
      <c r="JQZ938" s="35"/>
      <c r="JRA938" s="34"/>
      <c r="JRH938" s="35"/>
      <c r="JRI938" s="34"/>
      <c r="JRP938" s="35"/>
      <c r="JRQ938" s="34"/>
      <c r="JRX938" s="35"/>
      <c r="JRY938" s="34"/>
      <c r="JSF938" s="35"/>
      <c r="JSG938" s="34"/>
      <c r="JSN938" s="35"/>
      <c r="JSO938" s="34"/>
      <c r="JSV938" s="35"/>
      <c r="JSW938" s="34"/>
      <c r="JTD938" s="35"/>
      <c r="JTE938" s="34"/>
      <c r="JTL938" s="35"/>
      <c r="JTM938" s="34"/>
      <c r="JTT938" s="35"/>
      <c r="JTU938" s="34"/>
      <c r="JUB938" s="35"/>
      <c r="JUC938" s="34"/>
      <c r="JUJ938" s="35"/>
      <c r="JUK938" s="34"/>
      <c r="JUR938" s="35"/>
      <c r="JUS938" s="34"/>
      <c r="JUZ938" s="35"/>
      <c r="JVA938" s="34"/>
      <c r="JVH938" s="35"/>
      <c r="JVI938" s="34"/>
      <c r="JVP938" s="35"/>
      <c r="JVQ938" s="34"/>
      <c r="JVX938" s="35"/>
      <c r="JVY938" s="34"/>
      <c r="JWF938" s="35"/>
      <c r="JWG938" s="34"/>
      <c r="JWN938" s="35"/>
      <c r="JWO938" s="34"/>
      <c r="JWV938" s="35"/>
      <c r="JWW938" s="34"/>
      <c r="JXD938" s="35"/>
      <c r="JXE938" s="34"/>
      <c r="JXL938" s="35"/>
      <c r="JXM938" s="34"/>
      <c r="JXT938" s="35"/>
      <c r="JXU938" s="34"/>
      <c r="JYB938" s="35"/>
      <c r="JYC938" s="34"/>
      <c r="JYJ938" s="35"/>
      <c r="JYK938" s="34"/>
      <c r="JYR938" s="35"/>
      <c r="JYS938" s="34"/>
      <c r="JYZ938" s="35"/>
      <c r="JZA938" s="34"/>
      <c r="JZH938" s="35"/>
      <c r="JZI938" s="34"/>
      <c r="JZP938" s="35"/>
      <c r="JZQ938" s="34"/>
      <c r="JZX938" s="35"/>
      <c r="JZY938" s="34"/>
      <c r="KAF938" s="35"/>
      <c r="KAG938" s="34"/>
      <c r="KAN938" s="35"/>
      <c r="KAO938" s="34"/>
      <c r="KAV938" s="35"/>
      <c r="KAW938" s="34"/>
      <c r="KBD938" s="35"/>
      <c r="KBE938" s="34"/>
      <c r="KBL938" s="35"/>
      <c r="KBM938" s="34"/>
      <c r="KBT938" s="35"/>
      <c r="KBU938" s="34"/>
      <c r="KCB938" s="35"/>
      <c r="KCC938" s="34"/>
      <c r="KCJ938" s="35"/>
      <c r="KCK938" s="34"/>
      <c r="KCR938" s="35"/>
      <c r="KCS938" s="34"/>
      <c r="KCZ938" s="35"/>
      <c r="KDA938" s="34"/>
      <c r="KDH938" s="35"/>
      <c r="KDI938" s="34"/>
      <c r="KDP938" s="35"/>
      <c r="KDQ938" s="34"/>
      <c r="KDX938" s="35"/>
      <c r="KDY938" s="34"/>
      <c r="KEF938" s="35"/>
      <c r="KEG938" s="34"/>
      <c r="KEN938" s="35"/>
      <c r="KEO938" s="34"/>
      <c r="KEV938" s="35"/>
      <c r="KEW938" s="34"/>
      <c r="KFD938" s="35"/>
      <c r="KFE938" s="34"/>
      <c r="KFL938" s="35"/>
      <c r="KFM938" s="34"/>
      <c r="KFT938" s="35"/>
      <c r="KFU938" s="34"/>
      <c r="KGB938" s="35"/>
      <c r="KGC938" s="34"/>
      <c r="KGJ938" s="35"/>
      <c r="KGK938" s="34"/>
      <c r="KGR938" s="35"/>
      <c r="KGS938" s="34"/>
      <c r="KGZ938" s="35"/>
      <c r="KHA938" s="34"/>
      <c r="KHH938" s="35"/>
      <c r="KHI938" s="34"/>
      <c r="KHP938" s="35"/>
      <c r="KHQ938" s="34"/>
      <c r="KHX938" s="35"/>
      <c r="KHY938" s="34"/>
      <c r="KIF938" s="35"/>
      <c r="KIG938" s="34"/>
      <c r="KIN938" s="35"/>
      <c r="KIO938" s="34"/>
      <c r="KIV938" s="35"/>
      <c r="KIW938" s="34"/>
      <c r="KJD938" s="35"/>
      <c r="KJE938" s="34"/>
      <c r="KJL938" s="35"/>
      <c r="KJM938" s="34"/>
      <c r="KJT938" s="35"/>
      <c r="KJU938" s="34"/>
      <c r="KKB938" s="35"/>
      <c r="KKC938" s="34"/>
      <c r="KKJ938" s="35"/>
      <c r="KKK938" s="34"/>
      <c r="KKR938" s="35"/>
      <c r="KKS938" s="34"/>
      <c r="KKZ938" s="35"/>
      <c r="KLA938" s="34"/>
      <c r="KLH938" s="35"/>
      <c r="KLI938" s="34"/>
      <c r="KLP938" s="35"/>
      <c r="KLQ938" s="34"/>
      <c r="KLX938" s="35"/>
      <c r="KLY938" s="34"/>
      <c r="KMF938" s="35"/>
      <c r="KMG938" s="34"/>
      <c r="KMN938" s="35"/>
      <c r="KMO938" s="34"/>
      <c r="KMV938" s="35"/>
      <c r="KMW938" s="34"/>
      <c r="KND938" s="35"/>
      <c r="KNE938" s="34"/>
      <c r="KNL938" s="35"/>
      <c r="KNM938" s="34"/>
      <c r="KNT938" s="35"/>
      <c r="KNU938" s="34"/>
      <c r="KOB938" s="35"/>
      <c r="KOC938" s="34"/>
      <c r="KOJ938" s="35"/>
      <c r="KOK938" s="34"/>
      <c r="KOR938" s="35"/>
      <c r="KOS938" s="34"/>
      <c r="KOZ938" s="35"/>
      <c r="KPA938" s="34"/>
      <c r="KPH938" s="35"/>
      <c r="KPI938" s="34"/>
      <c r="KPP938" s="35"/>
      <c r="KPQ938" s="34"/>
      <c r="KPX938" s="35"/>
      <c r="KPY938" s="34"/>
      <c r="KQF938" s="35"/>
      <c r="KQG938" s="34"/>
      <c r="KQN938" s="35"/>
      <c r="KQO938" s="34"/>
      <c r="KQV938" s="35"/>
      <c r="KQW938" s="34"/>
      <c r="KRD938" s="35"/>
      <c r="KRE938" s="34"/>
      <c r="KRL938" s="35"/>
      <c r="KRM938" s="34"/>
      <c r="KRT938" s="35"/>
      <c r="KRU938" s="34"/>
      <c r="KSB938" s="35"/>
      <c r="KSC938" s="34"/>
      <c r="KSJ938" s="35"/>
      <c r="KSK938" s="34"/>
      <c r="KSR938" s="35"/>
      <c r="KSS938" s="34"/>
      <c r="KSZ938" s="35"/>
      <c r="KTA938" s="34"/>
      <c r="KTH938" s="35"/>
      <c r="KTI938" s="34"/>
      <c r="KTP938" s="35"/>
      <c r="KTQ938" s="34"/>
      <c r="KTX938" s="35"/>
      <c r="KTY938" s="34"/>
      <c r="KUF938" s="35"/>
      <c r="KUG938" s="34"/>
      <c r="KUN938" s="35"/>
      <c r="KUO938" s="34"/>
      <c r="KUV938" s="35"/>
      <c r="KUW938" s="34"/>
      <c r="KVD938" s="35"/>
      <c r="KVE938" s="34"/>
      <c r="KVL938" s="35"/>
      <c r="KVM938" s="34"/>
      <c r="KVT938" s="35"/>
      <c r="KVU938" s="34"/>
      <c r="KWB938" s="35"/>
      <c r="KWC938" s="34"/>
      <c r="KWJ938" s="35"/>
      <c r="KWK938" s="34"/>
      <c r="KWR938" s="35"/>
      <c r="KWS938" s="34"/>
      <c r="KWZ938" s="35"/>
      <c r="KXA938" s="34"/>
      <c r="KXH938" s="35"/>
      <c r="KXI938" s="34"/>
      <c r="KXP938" s="35"/>
      <c r="KXQ938" s="34"/>
      <c r="KXX938" s="35"/>
      <c r="KXY938" s="34"/>
      <c r="KYF938" s="35"/>
      <c r="KYG938" s="34"/>
      <c r="KYN938" s="35"/>
      <c r="KYO938" s="34"/>
      <c r="KYV938" s="35"/>
      <c r="KYW938" s="34"/>
      <c r="KZD938" s="35"/>
      <c r="KZE938" s="34"/>
      <c r="KZL938" s="35"/>
      <c r="KZM938" s="34"/>
      <c r="KZT938" s="35"/>
      <c r="KZU938" s="34"/>
      <c r="LAB938" s="35"/>
      <c r="LAC938" s="34"/>
      <c r="LAJ938" s="35"/>
      <c r="LAK938" s="34"/>
      <c r="LAR938" s="35"/>
      <c r="LAS938" s="34"/>
      <c r="LAZ938" s="35"/>
      <c r="LBA938" s="34"/>
      <c r="LBH938" s="35"/>
      <c r="LBI938" s="34"/>
      <c r="LBP938" s="35"/>
      <c r="LBQ938" s="34"/>
      <c r="LBX938" s="35"/>
      <c r="LBY938" s="34"/>
      <c r="LCF938" s="35"/>
      <c r="LCG938" s="34"/>
      <c r="LCN938" s="35"/>
      <c r="LCO938" s="34"/>
      <c r="LCV938" s="35"/>
      <c r="LCW938" s="34"/>
      <c r="LDD938" s="35"/>
      <c r="LDE938" s="34"/>
      <c r="LDL938" s="35"/>
      <c r="LDM938" s="34"/>
      <c r="LDT938" s="35"/>
      <c r="LDU938" s="34"/>
      <c r="LEB938" s="35"/>
      <c r="LEC938" s="34"/>
      <c r="LEJ938" s="35"/>
      <c r="LEK938" s="34"/>
      <c r="LER938" s="35"/>
      <c r="LES938" s="34"/>
      <c r="LEZ938" s="35"/>
      <c r="LFA938" s="34"/>
      <c r="LFH938" s="35"/>
      <c r="LFI938" s="34"/>
      <c r="LFP938" s="35"/>
      <c r="LFQ938" s="34"/>
      <c r="LFX938" s="35"/>
      <c r="LFY938" s="34"/>
      <c r="LGF938" s="35"/>
      <c r="LGG938" s="34"/>
      <c r="LGN938" s="35"/>
      <c r="LGO938" s="34"/>
      <c r="LGV938" s="35"/>
      <c r="LGW938" s="34"/>
      <c r="LHD938" s="35"/>
      <c r="LHE938" s="34"/>
      <c r="LHL938" s="35"/>
      <c r="LHM938" s="34"/>
      <c r="LHT938" s="35"/>
      <c r="LHU938" s="34"/>
      <c r="LIB938" s="35"/>
      <c r="LIC938" s="34"/>
      <c r="LIJ938" s="35"/>
      <c r="LIK938" s="34"/>
      <c r="LIR938" s="35"/>
      <c r="LIS938" s="34"/>
      <c r="LIZ938" s="35"/>
      <c r="LJA938" s="34"/>
      <c r="LJH938" s="35"/>
      <c r="LJI938" s="34"/>
      <c r="LJP938" s="35"/>
      <c r="LJQ938" s="34"/>
      <c r="LJX938" s="35"/>
      <c r="LJY938" s="34"/>
      <c r="LKF938" s="35"/>
      <c r="LKG938" s="34"/>
      <c r="LKN938" s="35"/>
      <c r="LKO938" s="34"/>
      <c r="LKV938" s="35"/>
      <c r="LKW938" s="34"/>
      <c r="LLD938" s="35"/>
      <c r="LLE938" s="34"/>
      <c r="LLL938" s="35"/>
      <c r="LLM938" s="34"/>
      <c r="LLT938" s="35"/>
      <c r="LLU938" s="34"/>
      <c r="LMB938" s="35"/>
      <c r="LMC938" s="34"/>
      <c r="LMJ938" s="35"/>
      <c r="LMK938" s="34"/>
      <c r="LMR938" s="35"/>
      <c r="LMS938" s="34"/>
      <c r="LMZ938" s="35"/>
      <c r="LNA938" s="34"/>
      <c r="LNH938" s="35"/>
      <c r="LNI938" s="34"/>
      <c r="LNP938" s="35"/>
      <c r="LNQ938" s="34"/>
      <c r="LNX938" s="35"/>
      <c r="LNY938" s="34"/>
      <c r="LOF938" s="35"/>
      <c r="LOG938" s="34"/>
      <c r="LON938" s="35"/>
      <c r="LOO938" s="34"/>
      <c r="LOV938" s="35"/>
      <c r="LOW938" s="34"/>
      <c r="LPD938" s="35"/>
      <c r="LPE938" s="34"/>
      <c r="LPL938" s="35"/>
      <c r="LPM938" s="34"/>
      <c r="LPT938" s="35"/>
      <c r="LPU938" s="34"/>
      <c r="LQB938" s="35"/>
      <c r="LQC938" s="34"/>
      <c r="LQJ938" s="35"/>
      <c r="LQK938" s="34"/>
      <c r="LQR938" s="35"/>
      <c r="LQS938" s="34"/>
      <c r="LQZ938" s="35"/>
      <c r="LRA938" s="34"/>
      <c r="LRH938" s="35"/>
      <c r="LRI938" s="34"/>
      <c r="LRP938" s="35"/>
      <c r="LRQ938" s="34"/>
      <c r="LRX938" s="35"/>
      <c r="LRY938" s="34"/>
      <c r="LSF938" s="35"/>
      <c r="LSG938" s="34"/>
      <c r="LSN938" s="35"/>
      <c r="LSO938" s="34"/>
      <c r="LSV938" s="35"/>
      <c r="LSW938" s="34"/>
      <c r="LTD938" s="35"/>
      <c r="LTE938" s="34"/>
      <c r="LTL938" s="35"/>
      <c r="LTM938" s="34"/>
      <c r="LTT938" s="35"/>
      <c r="LTU938" s="34"/>
      <c r="LUB938" s="35"/>
      <c r="LUC938" s="34"/>
      <c r="LUJ938" s="35"/>
      <c r="LUK938" s="34"/>
      <c r="LUR938" s="35"/>
      <c r="LUS938" s="34"/>
      <c r="LUZ938" s="35"/>
      <c r="LVA938" s="34"/>
      <c r="LVH938" s="35"/>
      <c r="LVI938" s="34"/>
      <c r="LVP938" s="35"/>
      <c r="LVQ938" s="34"/>
      <c r="LVX938" s="35"/>
      <c r="LVY938" s="34"/>
      <c r="LWF938" s="35"/>
      <c r="LWG938" s="34"/>
      <c r="LWN938" s="35"/>
      <c r="LWO938" s="34"/>
      <c r="LWV938" s="35"/>
      <c r="LWW938" s="34"/>
      <c r="LXD938" s="35"/>
      <c r="LXE938" s="34"/>
      <c r="LXL938" s="35"/>
      <c r="LXM938" s="34"/>
      <c r="LXT938" s="35"/>
      <c r="LXU938" s="34"/>
      <c r="LYB938" s="35"/>
      <c r="LYC938" s="34"/>
      <c r="LYJ938" s="35"/>
      <c r="LYK938" s="34"/>
      <c r="LYR938" s="35"/>
      <c r="LYS938" s="34"/>
      <c r="LYZ938" s="35"/>
      <c r="LZA938" s="34"/>
      <c r="LZH938" s="35"/>
      <c r="LZI938" s="34"/>
      <c r="LZP938" s="35"/>
      <c r="LZQ938" s="34"/>
      <c r="LZX938" s="35"/>
      <c r="LZY938" s="34"/>
      <c r="MAF938" s="35"/>
      <c r="MAG938" s="34"/>
      <c r="MAN938" s="35"/>
      <c r="MAO938" s="34"/>
      <c r="MAV938" s="35"/>
      <c r="MAW938" s="34"/>
      <c r="MBD938" s="35"/>
      <c r="MBE938" s="34"/>
      <c r="MBL938" s="35"/>
      <c r="MBM938" s="34"/>
      <c r="MBT938" s="35"/>
      <c r="MBU938" s="34"/>
      <c r="MCB938" s="35"/>
      <c r="MCC938" s="34"/>
      <c r="MCJ938" s="35"/>
      <c r="MCK938" s="34"/>
      <c r="MCR938" s="35"/>
      <c r="MCS938" s="34"/>
      <c r="MCZ938" s="35"/>
      <c r="MDA938" s="34"/>
      <c r="MDH938" s="35"/>
      <c r="MDI938" s="34"/>
      <c r="MDP938" s="35"/>
      <c r="MDQ938" s="34"/>
      <c r="MDX938" s="35"/>
      <c r="MDY938" s="34"/>
      <c r="MEF938" s="35"/>
      <c r="MEG938" s="34"/>
      <c r="MEN938" s="35"/>
      <c r="MEO938" s="34"/>
      <c r="MEV938" s="35"/>
      <c r="MEW938" s="34"/>
      <c r="MFD938" s="35"/>
      <c r="MFE938" s="34"/>
      <c r="MFL938" s="35"/>
      <c r="MFM938" s="34"/>
      <c r="MFT938" s="35"/>
      <c r="MFU938" s="34"/>
      <c r="MGB938" s="35"/>
      <c r="MGC938" s="34"/>
      <c r="MGJ938" s="35"/>
      <c r="MGK938" s="34"/>
      <c r="MGR938" s="35"/>
      <c r="MGS938" s="34"/>
      <c r="MGZ938" s="35"/>
      <c r="MHA938" s="34"/>
      <c r="MHH938" s="35"/>
      <c r="MHI938" s="34"/>
      <c r="MHP938" s="35"/>
      <c r="MHQ938" s="34"/>
      <c r="MHX938" s="35"/>
      <c r="MHY938" s="34"/>
      <c r="MIF938" s="35"/>
      <c r="MIG938" s="34"/>
      <c r="MIN938" s="35"/>
      <c r="MIO938" s="34"/>
      <c r="MIV938" s="35"/>
      <c r="MIW938" s="34"/>
      <c r="MJD938" s="35"/>
      <c r="MJE938" s="34"/>
      <c r="MJL938" s="35"/>
      <c r="MJM938" s="34"/>
      <c r="MJT938" s="35"/>
      <c r="MJU938" s="34"/>
      <c r="MKB938" s="35"/>
      <c r="MKC938" s="34"/>
      <c r="MKJ938" s="35"/>
      <c r="MKK938" s="34"/>
      <c r="MKR938" s="35"/>
      <c r="MKS938" s="34"/>
      <c r="MKZ938" s="35"/>
      <c r="MLA938" s="34"/>
      <c r="MLH938" s="35"/>
      <c r="MLI938" s="34"/>
      <c r="MLP938" s="35"/>
      <c r="MLQ938" s="34"/>
      <c r="MLX938" s="35"/>
      <c r="MLY938" s="34"/>
      <c r="MMF938" s="35"/>
      <c r="MMG938" s="34"/>
      <c r="MMN938" s="35"/>
      <c r="MMO938" s="34"/>
      <c r="MMV938" s="35"/>
      <c r="MMW938" s="34"/>
      <c r="MND938" s="35"/>
      <c r="MNE938" s="34"/>
      <c r="MNL938" s="35"/>
      <c r="MNM938" s="34"/>
      <c r="MNT938" s="35"/>
      <c r="MNU938" s="34"/>
      <c r="MOB938" s="35"/>
      <c r="MOC938" s="34"/>
      <c r="MOJ938" s="35"/>
      <c r="MOK938" s="34"/>
      <c r="MOR938" s="35"/>
      <c r="MOS938" s="34"/>
      <c r="MOZ938" s="35"/>
      <c r="MPA938" s="34"/>
      <c r="MPH938" s="35"/>
      <c r="MPI938" s="34"/>
      <c r="MPP938" s="35"/>
      <c r="MPQ938" s="34"/>
      <c r="MPX938" s="35"/>
      <c r="MPY938" s="34"/>
      <c r="MQF938" s="35"/>
      <c r="MQG938" s="34"/>
      <c r="MQN938" s="35"/>
      <c r="MQO938" s="34"/>
      <c r="MQV938" s="35"/>
      <c r="MQW938" s="34"/>
      <c r="MRD938" s="35"/>
      <c r="MRE938" s="34"/>
      <c r="MRL938" s="35"/>
      <c r="MRM938" s="34"/>
      <c r="MRT938" s="35"/>
      <c r="MRU938" s="34"/>
      <c r="MSB938" s="35"/>
      <c r="MSC938" s="34"/>
      <c r="MSJ938" s="35"/>
      <c r="MSK938" s="34"/>
      <c r="MSR938" s="35"/>
      <c r="MSS938" s="34"/>
      <c r="MSZ938" s="35"/>
      <c r="MTA938" s="34"/>
      <c r="MTH938" s="35"/>
      <c r="MTI938" s="34"/>
      <c r="MTP938" s="35"/>
      <c r="MTQ938" s="34"/>
      <c r="MTX938" s="35"/>
      <c r="MTY938" s="34"/>
      <c r="MUF938" s="35"/>
      <c r="MUG938" s="34"/>
      <c r="MUN938" s="35"/>
      <c r="MUO938" s="34"/>
      <c r="MUV938" s="35"/>
      <c r="MUW938" s="34"/>
      <c r="MVD938" s="35"/>
      <c r="MVE938" s="34"/>
      <c r="MVL938" s="35"/>
      <c r="MVM938" s="34"/>
      <c r="MVT938" s="35"/>
      <c r="MVU938" s="34"/>
      <c r="MWB938" s="35"/>
      <c r="MWC938" s="34"/>
      <c r="MWJ938" s="35"/>
      <c r="MWK938" s="34"/>
      <c r="MWR938" s="35"/>
      <c r="MWS938" s="34"/>
      <c r="MWZ938" s="35"/>
      <c r="MXA938" s="34"/>
      <c r="MXH938" s="35"/>
      <c r="MXI938" s="34"/>
      <c r="MXP938" s="35"/>
      <c r="MXQ938" s="34"/>
      <c r="MXX938" s="35"/>
      <c r="MXY938" s="34"/>
      <c r="MYF938" s="35"/>
      <c r="MYG938" s="34"/>
      <c r="MYN938" s="35"/>
      <c r="MYO938" s="34"/>
      <c r="MYV938" s="35"/>
      <c r="MYW938" s="34"/>
      <c r="MZD938" s="35"/>
      <c r="MZE938" s="34"/>
      <c r="MZL938" s="35"/>
      <c r="MZM938" s="34"/>
      <c r="MZT938" s="35"/>
      <c r="MZU938" s="34"/>
      <c r="NAB938" s="35"/>
      <c r="NAC938" s="34"/>
      <c r="NAJ938" s="35"/>
      <c r="NAK938" s="34"/>
      <c r="NAR938" s="35"/>
      <c r="NAS938" s="34"/>
      <c r="NAZ938" s="35"/>
      <c r="NBA938" s="34"/>
      <c r="NBH938" s="35"/>
      <c r="NBI938" s="34"/>
      <c r="NBP938" s="35"/>
      <c r="NBQ938" s="34"/>
      <c r="NBX938" s="35"/>
      <c r="NBY938" s="34"/>
      <c r="NCF938" s="35"/>
      <c r="NCG938" s="34"/>
      <c r="NCN938" s="35"/>
      <c r="NCO938" s="34"/>
      <c r="NCV938" s="35"/>
      <c r="NCW938" s="34"/>
      <c r="NDD938" s="35"/>
      <c r="NDE938" s="34"/>
      <c r="NDL938" s="35"/>
      <c r="NDM938" s="34"/>
      <c r="NDT938" s="35"/>
      <c r="NDU938" s="34"/>
      <c r="NEB938" s="35"/>
      <c r="NEC938" s="34"/>
      <c r="NEJ938" s="35"/>
      <c r="NEK938" s="34"/>
      <c r="NER938" s="35"/>
      <c r="NES938" s="34"/>
      <c r="NEZ938" s="35"/>
      <c r="NFA938" s="34"/>
      <c r="NFH938" s="35"/>
      <c r="NFI938" s="34"/>
      <c r="NFP938" s="35"/>
      <c r="NFQ938" s="34"/>
      <c r="NFX938" s="35"/>
      <c r="NFY938" s="34"/>
      <c r="NGF938" s="35"/>
      <c r="NGG938" s="34"/>
      <c r="NGN938" s="35"/>
      <c r="NGO938" s="34"/>
      <c r="NGV938" s="35"/>
      <c r="NGW938" s="34"/>
      <c r="NHD938" s="35"/>
      <c r="NHE938" s="34"/>
      <c r="NHL938" s="35"/>
      <c r="NHM938" s="34"/>
      <c r="NHT938" s="35"/>
      <c r="NHU938" s="34"/>
      <c r="NIB938" s="35"/>
      <c r="NIC938" s="34"/>
      <c r="NIJ938" s="35"/>
      <c r="NIK938" s="34"/>
      <c r="NIR938" s="35"/>
      <c r="NIS938" s="34"/>
      <c r="NIZ938" s="35"/>
      <c r="NJA938" s="34"/>
      <c r="NJH938" s="35"/>
      <c r="NJI938" s="34"/>
      <c r="NJP938" s="35"/>
      <c r="NJQ938" s="34"/>
      <c r="NJX938" s="35"/>
      <c r="NJY938" s="34"/>
      <c r="NKF938" s="35"/>
      <c r="NKG938" s="34"/>
      <c r="NKN938" s="35"/>
      <c r="NKO938" s="34"/>
      <c r="NKV938" s="35"/>
      <c r="NKW938" s="34"/>
      <c r="NLD938" s="35"/>
      <c r="NLE938" s="34"/>
      <c r="NLL938" s="35"/>
      <c r="NLM938" s="34"/>
      <c r="NLT938" s="35"/>
      <c r="NLU938" s="34"/>
      <c r="NMB938" s="35"/>
      <c r="NMC938" s="34"/>
      <c r="NMJ938" s="35"/>
      <c r="NMK938" s="34"/>
      <c r="NMR938" s="35"/>
      <c r="NMS938" s="34"/>
      <c r="NMZ938" s="35"/>
      <c r="NNA938" s="34"/>
      <c r="NNH938" s="35"/>
      <c r="NNI938" s="34"/>
      <c r="NNP938" s="35"/>
      <c r="NNQ938" s="34"/>
      <c r="NNX938" s="35"/>
      <c r="NNY938" s="34"/>
      <c r="NOF938" s="35"/>
      <c r="NOG938" s="34"/>
      <c r="NON938" s="35"/>
      <c r="NOO938" s="34"/>
      <c r="NOV938" s="35"/>
      <c r="NOW938" s="34"/>
      <c r="NPD938" s="35"/>
      <c r="NPE938" s="34"/>
      <c r="NPL938" s="35"/>
      <c r="NPM938" s="34"/>
      <c r="NPT938" s="35"/>
      <c r="NPU938" s="34"/>
      <c r="NQB938" s="35"/>
      <c r="NQC938" s="34"/>
      <c r="NQJ938" s="35"/>
      <c r="NQK938" s="34"/>
      <c r="NQR938" s="35"/>
      <c r="NQS938" s="34"/>
      <c r="NQZ938" s="35"/>
      <c r="NRA938" s="34"/>
      <c r="NRH938" s="35"/>
      <c r="NRI938" s="34"/>
      <c r="NRP938" s="35"/>
      <c r="NRQ938" s="34"/>
      <c r="NRX938" s="35"/>
      <c r="NRY938" s="34"/>
      <c r="NSF938" s="35"/>
      <c r="NSG938" s="34"/>
      <c r="NSN938" s="35"/>
      <c r="NSO938" s="34"/>
      <c r="NSV938" s="35"/>
      <c r="NSW938" s="34"/>
      <c r="NTD938" s="35"/>
      <c r="NTE938" s="34"/>
      <c r="NTL938" s="35"/>
      <c r="NTM938" s="34"/>
      <c r="NTT938" s="35"/>
      <c r="NTU938" s="34"/>
      <c r="NUB938" s="35"/>
      <c r="NUC938" s="34"/>
      <c r="NUJ938" s="35"/>
      <c r="NUK938" s="34"/>
      <c r="NUR938" s="35"/>
      <c r="NUS938" s="34"/>
      <c r="NUZ938" s="35"/>
      <c r="NVA938" s="34"/>
      <c r="NVH938" s="35"/>
      <c r="NVI938" s="34"/>
      <c r="NVP938" s="35"/>
      <c r="NVQ938" s="34"/>
      <c r="NVX938" s="35"/>
      <c r="NVY938" s="34"/>
      <c r="NWF938" s="35"/>
      <c r="NWG938" s="34"/>
      <c r="NWN938" s="35"/>
      <c r="NWO938" s="34"/>
      <c r="NWV938" s="35"/>
      <c r="NWW938" s="34"/>
      <c r="NXD938" s="35"/>
      <c r="NXE938" s="34"/>
      <c r="NXL938" s="35"/>
      <c r="NXM938" s="34"/>
      <c r="NXT938" s="35"/>
      <c r="NXU938" s="34"/>
      <c r="NYB938" s="35"/>
      <c r="NYC938" s="34"/>
      <c r="NYJ938" s="35"/>
      <c r="NYK938" s="34"/>
      <c r="NYR938" s="35"/>
      <c r="NYS938" s="34"/>
      <c r="NYZ938" s="35"/>
      <c r="NZA938" s="34"/>
      <c r="NZH938" s="35"/>
      <c r="NZI938" s="34"/>
      <c r="NZP938" s="35"/>
      <c r="NZQ938" s="34"/>
      <c r="NZX938" s="35"/>
      <c r="NZY938" s="34"/>
      <c r="OAF938" s="35"/>
      <c r="OAG938" s="34"/>
      <c r="OAN938" s="35"/>
      <c r="OAO938" s="34"/>
      <c r="OAV938" s="35"/>
      <c r="OAW938" s="34"/>
      <c r="OBD938" s="35"/>
      <c r="OBE938" s="34"/>
      <c r="OBL938" s="35"/>
      <c r="OBM938" s="34"/>
      <c r="OBT938" s="35"/>
      <c r="OBU938" s="34"/>
      <c r="OCB938" s="35"/>
      <c r="OCC938" s="34"/>
      <c r="OCJ938" s="35"/>
      <c r="OCK938" s="34"/>
      <c r="OCR938" s="35"/>
      <c r="OCS938" s="34"/>
      <c r="OCZ938" s="35"/>
      <c r="ODA938" s="34"/>
      <c r="ODH938" s="35"/>
      <c r="ODI938" s="34"/>
      <c r="ODP938" s="35"/>
      <c r="ODQ938" s="34"/>
      <c r="ODX938" s="35"/>
      <c r="ODY938" s="34"/>
      <c r="OEF938" s="35"/>
      <c r="OEG938" s="34"/>
      <c r="OEN938" s="35"/>
      <c r="OEO938" s="34"/>
      <c r="OEV938" s="35"/>
      <c r="OEW938" s="34"/>
      <c r="OFD938" s="35"/>
      <c r="OFE938" s="34"/>
      <c r="OFL938" s="35"/>
      <c r="OFM938" s="34"/>
      <c r="OFT938" s="35"/>
      <c r="OFU938" s="34"/>
      <c r="OGB938" s="35"/>
      <c r="OGC938" s="34"/>
      <c r="OGJ938" s="35"/>
      <c r="OGK938" s="34"/>
      <c r="OGR938" s="35"/>
      <c r="OGS938" s="34"/>
      <c r="OGZ938" s="35"/>
      <c r="OHA938" s="34"/>
      <c r="OHH938" s="35"/>
      <c r="OHI938" s="34"/>
      <c r="OHP938" s="35"/>
      <c r="OHQ938" s="34"/>
      <c r="OHX938" s="35"/>
      <c r="OHY938" s="34"/>
      <c r="OIF938" s="35"/>
      <c r="OIG938" s="34"/>
      <c r="OIN938" s="35"/>
      <c r="OIO938" s="34"/>
      <c r="OIV938" s="35"/>
      <c r="OIW938" s="34"/>
      <c r="OJD938" s="35"/>
      <c r="OJE938" s="34"/>
      <c r="OJL938" s="35"/>
      <c r="OJM938" s="34"/>
      <c r="OJT938" s="35"/>
      <c r="OJU938" s="34"/>
      <c r="OKB938" s="35"/>
      <c r="OKC938" s="34"/>
      <c r="OKJ938" s="35"/>
      <c r="OKK938" s="34"/>
      <c r="OKR938" s="35"/>
      <c r="OKS938" s="34"/>
      <c r="OKZ938" s="35"/>
      <c r="OLA938" s="34"/>
      <c r="OLH938" s="35"/>
      <c r="OLI938" s="34"/>
      <c r="OLP938" s="35"/>
      <c r="OLQ938" s="34"/>
      <c r="OLX938" s="35"/>
      <c r="OLY938" s="34"/>
      <c r="OMF938" s="35"/>
      <c r="OMG938" s="34"/>
      <c r="OMN938" s="35"/>
      <c r="OMO938" s="34"/>
      <c r="OMV938" s="35"/>
      <c r="OMW938" s="34"/>
      <c r="OND938" s="35"/>
      <c r="ONE938" s="34"/>
      <c r="ONL938" s="35"/>
      <c r="ONM938" s="34"/>
      <c r="ONT938" s="35"/>
      <c r="ONU938" s="34"/>
      <c r="OOB938" s="35"/>
      <c r="OOC938" s="34"/>
      <c r="OOJ938" s="35"/>
      <c r="OOK938" s="34"/>
      <c r="OOR938" s="35"/>
      <c r="OOS938" s="34"/>
      <c r="OOZ938" s="35"/>
      <c r="OPA938" s="34"/>
      <c r="OPH938" s="35"/>
      <c r="OPI938" s="34"/>
      <c r="OPP938" s="35"/>
      <c r="OPQ938" s="34"/>
      <c r="OPX938" s="35"/>
      <c r="OPY938" s="34"/>
      <c r="OQF938" s="35"/>
      <c r="OQG938" s="34"/>
      <c r="OQN938" s="35"/>
      <c r="OQO938" s="34"/>
      <c r="OQV938" s="35"/>
      <c r="OQW938" s="34"/>
      <c r="ORD938" s="35"/>
      <c r="ORE938" s="34"/>
      <c r="ORL938" s="35"/>
      <c r="ORM938" s="34"/>
      <c r="ORT938" s="35"/>
      <c r="ORU938" s="34"/>
      <c r="OSB938" s="35"/>
      <c r="OSC938" s="34"/>
      <c r="OSJ938" s="35"/>
      <c r="OSK938" s="34"/>
      <c r="OSR938" s="35"/>
      <c r="OSS938" s="34"/>
      <c r="OSZ938" s="35"/>
      <c r="OTA938" s="34"/>
      <c r="OTH938" s="35"/>
      <c r="OTI938" s="34"/>
      <c r="OTP938" s="35"/>
      <c r="OTQ938" s="34"/>
      <c r="OTX938" s="35"/>
      <c r="OTY938" s="34"/>
      <c r="OUF938" s="35"/>
      <c r="OUG938" s="34"/>
      <c r="OUN938" s="35"/>
      <c r="OUO938" s="34"/>
      <c r="OUV938" s="35"/>
      <c r="OUW938" s="34"/>
      <c r="OVD938" s="35"/>
      <c r="OVE938" s="34"/>
      <c r="OVL938" s="35"/>
      <c r="OVM938" s="34"/>
      <c r="OVT938" s="35"/>
      <c r="OVU938" s="34"/>
      <c r="OWB938" s="35"/>
      <c r="OWC938" s="34"/>
      <c r="OWJ938" s="35"/>
      <c r="OWK938" s="34"/>
      <c r="OWR938" s="35"/>
      <c r="OWS938" s="34"/>
      <c r="OWZ938" s="35"/>
      <c r="OXA938" s="34"/>
      <c r="OXH938" s="35"/>
      <c r="OXI938" s="34"/>
      <c r="OXP938" s="35"/>
      <c r="OXQ938" s="34"/>
      <c r="OXX938" s="35"/>
      <c r="OXY938" s="34"/>
      <c r="OYF938" s="35"/>
      <c r="OYG938" s="34"/>
      <c r="OYN938" s="35"/>
      <c r="OYO938" s="34"/>
      <c r="OYV938" s="35"/>
      <c r="OYW938" s="34"/>
      <c r="OZD938" s="35"/>
      <c r="OZE938" s="34"/>
      <c r="OZL938" s="35"/>
      <c r="OZM938" s="34"/>
      <c r="OZT938" s="35"/>
      <c r="OZU938" s="34"/>
      <c r="PAB938" s="35"/>
      <c r="PAC938" s="34"/>
      <c r="PAJ938" s="35"/>
      <c r="PAK938" s="34"/>
      <c r="PAR938" s="35"/>
      <c r="PAS938" s="34"/>
      <c r="PAZ938" s="35"/>
      <c r="PBA938" s="34"/>
      <c r="PBH938" s="35"/>
      <c r="PBI938" s="34"/>
      <c r="PBP938" s="35"/>
      <c r="PBQ938" s="34"/>
      <c r="PBX938" s="35"/>
      <c r="PBY938" s="34"/>
      <c r="PCF938" s="35"/>
      <c r="PCG938" s="34"/>
      <c r="PCN938" s="35"/>
      <c r="PCO938" s="34"/>
      <c r="PCV938" s="35"/>
      <c r="PCW938" s="34"/>
      <c r="PDD938" s="35"/>
      <c r="PDE938" s="34"/>
      <c r="PDL938" s="35"/>
      <c r="PDM938" s="34"/>
      <c r="PDT938" s="35"/>
      <c r="PDU938" s="34"/>
      <c r="PEB938" s="35"/>
      <c r="PEC938" s="34"/>
      <c r="PEJ938" s="35"/>
      <c r="PEK938" s="34"/>
      <c r="PER938" s="35"/>
      <c r="PES938" s="34"/>
      <c r="PEZ938" s="35"/>
      <c r="PFA938" s="34"/>
      <c r="PFH938" s="35"/>
      <c r="PFI938" s="34"/>
      <c r="PFP938" s="35"/>
      <c r="PFQ938" s="34"/>
      <c r="PFX938" s="35"/>
      <c r="PFY938" s="34"/>
      <c r="PGF938" s="35"/>
      <c r="PGG938" s="34"/>
      <c r="PGN938" s="35"/>
      <c r="PGO938" s="34"/>
      <c r="PGV938" s="35"/>
      <c r="PGW938" s="34"/>
      <c r="PHD938" s="35"/>
      <c r="PHE938" s="34"/>
      <c r="PHL938" s="35"/>
      <c r="PHM938" s="34"/>
      <c r="PHT938" s="35"/>
      <c r="PHU938" s="34"/>
      <c r="PIB938" s="35"/>
      <c r="PIC938" s="34"/>
      <c r="PIJ938" s="35"/>
      <c r="PIK938" s="34"/>
      <c r="PIR938" s="35"/>
      <c r="PIS938" s="34"/>
      <c r="PIZ938" s="35"/>
      <c r="PJA938" s="34"/>
      <c r="PJH938" s="35"/>
      <c r="PJI938" s="34"/>
      <c r="PJP938" s="35"/>
      <c r="PJQ938" s="34"/>
      <c r="PJX938" s="35"/>
      <c r="PJY938" s="34"/>
      <c r="PKF938" s="35"/>
      <c r="PKG938" s="34"/>
      <c r="PKN938" s="35"/>
      <c r="PKO938" s="34"/>
      <c r="PKV938" s="35"/>
      <c r="PKW938" s="34"/>
      <c r="PLD938" s="35"/>
      <c r="PLE938" s="34"/>
      <c r="PLL938" s="35"/>
      <c r="PLM938" s="34"/>
      <c r="PLT938" s="35"/>
      <c r="PLU938" s="34"/>
      <c r="PMB938" s="35"/>
      <c r="PMC938" s="34"/>
      <c r="PMJ938" s="35"/>
      <c r="PMK938" s="34"/>
      <c r="PMR938" s="35"/>
      <c r="PMS938" s="34"/>
      <c r="PMZ938" s="35"/>
      <c r="PNA938" s="34"/>
      <c r="PNH938" s="35"/>
      <c r="PNI938" s="34"/>
      <c r="PNP938" s="35"/>
      <c r="PNQ938" s="34"/>
      <c r="PNX938" s="35"/>
      <c r="PNY938" s="34"/>
      <c r="POF938" s="35"/>
      <c r="POG938" s="34"/>
      <c r="PON938" s="35"/>
      <c r="POO938" s="34"/>
      <c r="POV938" s="35"/>
      <c r="POW938" s="34"/>
      <c r="PPD938" s="35"/>
      <c r="PPE938" s="34"/>
      <c r="PPL938" s="35"/>
      <c r="PPM938" s="34"/>
      <c r="PPT938" s="35"/>
      <c r="PPU938" s="34"/>
      <c r="PQB938" s="35"/>
      <c r="PQC938" s="34"/>
      <c r="PQJ938" s="35"/>
      <c r="PQK938" s="34"/>
      <c r="PQR938" s="35"/>
      <c r="PQS938" s="34"/>
      <c r="PQZ938" s="35"/>
      <c r="PRA938" s="34"/>
      <c r="PRH938" s="35"/>
      <c r="PRI938" s="34"/>
      <c r="PRP938" s="35"/>
      <c r="PRQ938" s="34"/>
      <c r="PRX938" s="35"/>
      <c r="PRY938" s="34"/>
      <c r="PSF938" s="35"/>
      <c r="PSG938" s="34"/>
      <c r="PSN938" s="35"/>
      <c r="PSO938" s="34"/>
      <c r="PSV938" s="35"/>
      <c r="PSW938" s="34"/>
      <c r="PTD938" s="35"/>
      <c r="PTE938" s="34"/>
      <c r="PTL938" s="35"/>
      <c r="PTM938" s="34"/>
      <c r="PTT938" s="35"/>
      <c r="PTU938" s="34"/>
      <c r="PUB938" s="35"/>
      <c r="PUC938" s="34"/>
      <c r="PUJ938" s="35"/>
      <c r="PUK938" s="34"/>
      <c r="PUR938" s="35"/>
      <c r="PUS938" s="34"/>
      <c r="PUZ938" s="35"/>
      <c r="PVA938" s="34"/>
      <c r="PVH938" s="35"/>
      <c r="PVI938" s="34"/>
      <c r="PVP938" s="35"/>
      <c r="PVQ938" s="34"/>
      <c r="PVX938" s="35"/>
      <c r="PVY938" s="34"/>
      <c r="PWF938" s="35"/>
      <c r="PWG938" s="34"/>
      <c r="PWN938" s="35"/>
      <c r="PWO938" s="34"/>
      <c r="PWV938" s="35"/>
      <c r="PWW938" s="34"/>
      <c r="PXD938" s="35"/>
      <c r="PXE938" s="34"/>
      <c r="PXL938" s="35"/>
      <c r="PXM938" s="34"/>
      <c r="PXT938" s="35"/>
      <c r="PXU938" s="34"/>
      <c r="PYB938" s="35"/>
      <c r="PYC938" s="34"/>
      <c r="PYJ938" s="35"/>
      <c r="PYK938" s="34"/>
      <c r="PYR938" s="35"/>
      <c r="PYS938" s="34"/>
      <c r="PYZ938" s="35"/>
      <c r="PZA938" s="34"/>
      <c r="PZH938" s="35"/>
      <c r="PZI938" s="34"/>
      <c r="PZP938" s="35"/>
      <c r="PZQ938" s="34"/>
      <c r="PZX938" s="35"/>
      <c r="PZY938" s="34"/>
      <c r="QAF938" s="35"/>
      <c r="QAG938" s="34"/>
      <c r="QAN938" s="35"/>
      <c r="QAO938" s="34"/>
      <c r="QAV938" s="35"/>
      <c r="QAW938" s="34"/>
      <c r="QBD938" s="35"/>
      <c r="QBE938" s="34"/>
      <c r="QBL938" s="35"/>
      <c r="QBM938" s="34"/>
      <c r="QBT938" s="35"/>
      <c r="QBU938" s="34"/>
      <c r="QCB938" s="35"/>
      <c r="QCC938" s="34"/>
      <c r="QCJ938" s="35"/>
      <c r="QCK938" s="34"/>
      <c r="QCR938" s="35"/>
      <c r="QCS938" s="34"/>
      <c r="QCZ938" s="35"/>
      <c r="QDA938" s="34"/>
      <c r="QDH938" s="35"/>
      <c r="QDI938" s="34"/>
      <c r="QDP938" s="35"/>
      <c r="QDQ938" s="34"/>
      <c r="QDX938" s="35"/>
      <c r="QDY938" s="34"/>
      <c r="QEF938" s="35"/>
      <c r="QEG938" s="34"/>
      <c r="QEN938" s="35"/>
      <c r="QEO938" s="34"/>
      <c r="QEV938" s="35"/>
      <c r="QEW938" s="34"/>
      <c r="QFD938" s="35"/>
      <c r="QFE938" s="34"/>
      <c r="QFL938" s="35"/>
      <c r="QFM938" s="34"/>
      <c r="QFT938" s="35"/>
      <c r="QFU938" s="34"/>
      <c r="QGB938" s="35"/>
      <c r="QGC938" s="34"/>
      <c r="QGJ938" s="35"/>
      <c r="QGK938" s="34"/>
      <c r="QGR938" s="35"/>
      <c r="QGS938" s="34"/>
      <c r="QGZ938" s="35"/>
      <c r="QHA938" s="34"/>
      <c r="QHH938" s="35"/>
      <c r="QHI938" s="34"/>
      <c r="QHP938" s="35"/>
      <c r="QHQ938" s="34"/>
      <c r="QHX938" s="35"/>
      <c r="QHY938" s="34"/>
      <c r="QIF938" s="35"/>
      <c r="QIG938" s="34"/>
      <c r="QIN938" s="35"/>
      <c r="QIO938" s="34"/>
      <c r="QIV938" s="35"/>
      <c r="QIW938" s="34"/>
      <c r="QJD938" s="35"/>
      <c r="QJE938" s="34"/>
      <c r="QJL938" s="35"/>
      <c r="QJM938" s="34"/>
      <c r="QJT938" s="35"/>
      <c r="QJU938" s="34"/>
      <c r="QKB938" s="35"/>
      <c r="QKC938" s="34"/>
      <c r="QKJ938" s="35"/>
      <c r="QKK938" s="34"/>
      <c r="QKR938" s="35"/>
      <c r="QKS938" s="34"/>
      <c r="QKZ938" s="35"/>
      <c r="QLA938" s="34"/>
      <c r="QLH938" s="35"/>
      <c r="QLI938" s="34"/>
      <c r="QLP938" s="35"/>
      <c r="QLQ938" s="34"/>
      <c r="QLX938" s="35"/>
      <c r="QLY938" s="34"/>
      <c r="QMF938" s="35"/>
      <c r="QMG938" s="34"/>
      <c r="QMN938" s="35"/>
      <c r="QMO938" s="34"/>
      <c r="QMV938" s="35"/>
      <c r="QMW938" s="34"/>
      <c r="QND938" s="35"/>
      <c r="QNE938" s="34"/>
      <c r="QNL938" s="35"/>
      <c r="QNM938" s="34"/>
      <c r="QNT938" s="35"/>
      <c r="QNU938" s="34"/>
      <c r="QOB938" s="35"/>
      <c r="QOC938" s="34"/>
      <c r="QOJ938" s="35"/>
      <c r="QOK938" s="34"/>
      <c r="QOR938" s="35"/>
      <c r="QOS938" s="34"/>
      <c r="QOZ938" s="35"/>
      <c r="QPA938" s="34"/>
      <c r="QPH938" s="35"/>
      <c r="QPI938" s="34"/>
      <c r="QPP938" s="35"/>
      <c r="QPQ938" s="34"/>
      <c r="QPX938" s="35"/>
      <c r="QPY938" s="34"/>
      <c r="QQF938" s="35"/>
      <c r="QQG938" s="34"/>
      <c r="QQN938" s="35"/>
      <c r="QQO938" s="34"/>
      <c r="QQV938" s="35"/>
      <c r="QQW938" s="34"/>
      <c r="QRD938" s="35"/>
      <c r="QRE938" s="34"/>
      <c r="QRL938" s="35"/>
      <c r="QRM938" s="34"/>
      <c r="QRT938" s="35"/>
      <c r="QRU938" s="34"/>
      <c r="QSB938" s="35"/>
      <c r="QSC938" s="34"/>
      <c r="QSJ938" s="35"/>
      <c r="QSK938" s="34"/>
      <c r="QSR938" s="35"/>
      <c r="QSS938" s="34"/>
      <c r="QSZ938" s="35"/>
      <c r="QTA938" s="34"/>
      <c r="QTH938" s="35"/>
      <c r="QTI938" s="34"/>
      <c r="QTP938" s="35"/>
      <c r="QTQ938" s="34"/>
      <c r="QTX938" s="35"/>
      <c r="QTY938" s="34"/>
      <c r="QUF938" s="35"/>
      <c r="QUG938" s="34"/>
      <c r="QUN938" s="35"/>
      <c r="QUO938" s="34"/>
      <c r="QUV938" s="35"/>
      <c r="QUW938" s="34"/>
      <c r="QVD938" s="35"/>
      <c r="QVE938" s="34"/>
      <c r="QVL938" s="35"/>
      <c r="QVM938" s="34"/>
      <c r="QVT938" s="35"/>
      <c r="QVU938" s="34"/>
      <c r="QWB938" s="35"/>
      <c r="QWC938" s="34"/>
      <c r="QWJ938" s="35"/>
      <c r="QWK938" s="34"/>
      <c r="QWR938" s="35"/>
      <c r="QWS938" s="34"/>
      <c r="QWZ938" s="35"/>
      <c r="QXA938" s="34"/>
      <c r="QXH938" s="35"/>
      <c r="QXI938" s="34"/>
      <c r="QXP938" s="35"/>
      <c r="QXQ938" s="34"/>
      <c r="QXX938" s="35"/>
      <c r="QXY938" s="34"/>
      <c r="QYF938" s="35"/>
      <c r="QYG938" s="34"/>
      <c r="QYN938" s="35"/>
      <c r="QYO938" s="34"/>
      <c r="QYV938" s="35"/>
      <c r="QYW938" s="34"/>
      <c r="QZD938" s="35"/>
      <c r="QZE938" s="34"/>
      <c r="QZL938" s="35"/>
      <c r="QZM938" s="34"/>
      <c r="QZT938" s="35"/>
      <c r="QZU938" s="34"/>
      <c r="RAB938" s="35"/>
      <c r="RAC938" s="34"/>
      <c r="RAJ938" s="35"/>
      <c r="RAK938" s="34"/>
      <c r="RAR938" s="35"/>
      <c r="RAS938" s="34"/>
      <c r="RAZ938" s="35"/>
      <c r="RBA938" s="34"/>
      <c r="RBH938" s="35"/>
      <c r="RBI938" s="34"/>
      <c r="RBP938" s="35"/>
      <c r="RBQ938" s="34"/>
      <c r="RBX938" s="35"/>
      <c r="RBY938" s="34"/>
      <c r="RCF938" s="35"/>
      <c r="RCG938" s="34"/>
      <c r="RCN938" s="35"/>
      <c r="RCO938" s="34"/>
      <c r="RCV938" s="35"/>
      <c r="RCW938" s="34"/>
      <c r="RDD938" s="35"/>
      <c r="RDE938" s="34"/>
      <c r="RDL938" s="35"/>
      <c r="RDM938" s="34"/>
      <c r="RDT938" s="35"/>
      <c r="RDU938" s="34"/>
      <c r="REB938" s="35"/>
      <c r="REC938" s="34"/>
      <c r="REJ938" s="35"/>
      <c r="REK938" s="34"/>
      <c r="RER938" s="35"/>
      <c r="RES938" s="34"/>
      <c r="REZ938" s="35"/>
      <c r="RFA938" s="34"/>
      <c r="RFH938" s="35"/>
      <c r="RFI938" s="34"/>
      <c r="RFP938" s="35"/>
      <c r="RFQ938" s="34"/>
      <c r="RFX938" s="35"/>
      <c r="RFY938" s="34"/>
      <c r="RGF938" s="35"/>
      <c r="RGG938" s="34"/>
      <c r="RGN938" s="35"/>
      <c r="RGO938" s="34"/>
      <c r="RGV938" s="35"/>
      <c r="RGW938" s="34"/>
      <c r="RHD938" s="35"/>
      <c r="RHE938" s="34"/>
      <c r="RHL938" s="35"/>
      <c r="RHM938" s="34"/>
      <c r="RHT938" s="35"/>
      <c r="RHU938" s="34"/>
      <c r="RIB938" s="35"/>
      <c r="RIC938" s="34"/>
      <c r="RIJ938" s="35"/>
      <c r="RIK938" s="34"/>
      <c r="RIR938" s="35"/>
      <c r="RIS938" s="34"/>
      <c r="RIZ938" s="35"/>
      <c r="RJA938" s="34"/>
      <c r="RJH938" s="35"/>
      <c r="RJI938" s="34"/>
      <c r="RJP938" s="35"/>
      <c r="RJQ938" s="34"/>
      <c r="RJX938" s="35"/>
      <c r="RJY938" s="34"/>
      <c r="RKF938" s="35"/>
      <c r="RKG938" s="34"/>
      <c r="RKN938" s="35"/>
      <c r="RKO938" s="34"/>
      <c r="RKV938" s="35"/>
      <c r="RKW938" s="34"/>
      <c r="RLD938" s="35"/>
      <c r="RLE938" s="34"/>
      <c r="RLL938" s="35"/>
      <c r="RLM938" s="34"/>
      <c r="RLT938" s="35"/>
      <c r="RLU938" s="34"/>
      <c r="RMB938" s="35"/>
      <c r="RMC938" s="34"/>
      <c r="RMJ938" s="35"/>
      <c r="RMK938" s="34"/>
      <c r="RMR938" s="35"/>
      <c r="RMS938" s="34"/>
      <c r="RMZ938" s="35"/>
      <c r="RNA938" s="34"/>
      <c r="RNH938" s="35"/>
      <c r="RNI938" s="34"/>
      <c r="RNP938" s="35"/>
      <c r="RNQ938" s="34"/>
      <c r="RNX938" s="35"/>
      <c r="RNY938" s="34"/>
      <c r="ROF938" s="35"/>
      <c r="ROG938" s="34"/>
      <c r="RON938" s="35"/>
      <c r="ROO938" s="34"/>
      <c r="ROV938" s="35"/>
      <c r="ROW938" s="34"/>
      <c r="RPD938" s="35"/>
      <c r="RPE938" s="34"/>
      <c r="RPL938" s="35"/>
      <c r="RPM938" s="34"/>
      <c r="RPT938" s="35"/>
      <c r="RPU938" s="34"/>
      <c r="RQB938" s="35"/>
      <c r="RQC938" s="34"/>
      <c r="RQJ938" s="35"/>
      <c r="RQK938" s="34"/>
      <c r="RQR938" s="35"/>
      <c r="RQS938" s="34"/>
      <c r="RQZ938" s="35"/>
      <c r="RRA938" s="34"/>
      <c r="RRH938" s="35"/>
      <c r="RRI938" s="34"/>
      <c r="RRP938" s="35"/>
      <c r="RRQ938" s="34"/>
      <c r="RRX938" s="35"/>
      <c r="RRY938" s="34"/>
      <c r="RSF938" s="35"/>
      <c r="RSG938" s="34"/>
      <c r="RSN938" s="35"/>
      <c r="RSO938" s="34"/>
      <c r="RSV938" s="35"/>
      <c r="RSW938" s="34"/>
      <c r="RTD938" s="35"/>
      <c r="RTE938" s="34"/>
      <c r="RTL938" s="35"/>
      <c r="RTM938" s="34"/>
      <c r="RTT938" s="35"/>
      <c r="RTU938" s="34"/>
      <c r="RUB938" s="35"/>
      <c r="RUC938" s="34"/>
      <c r="RUJ938" s="35"/>
      <c r="RUK938" s="34"/>
      <c r="RUR938" s="35"/>
      <c r="RUS938" s="34"/>
      <c r="RUZ938" s="35"/>
      <c r="RVA938" s="34"/>
      <c r="RVH938" s="35"/>
      <c r="RVI938" s="34"/>
      <c r="RVP938" s="35"/>
      <c r="RVQ938" s="34"/>
      <c r="RVX938" s="35"/>
      <c r="RVY938" s="34"/>
      <c r="RWF938" s="35"/>
      <c r="RWG938" s="34"/>
      <c r="RWN938" s="35"/>
      <c r="RWO938" s="34"/>
      <c r="RWV938" s="35"/>
      <c r="RWW938" s="34"/>
      <c r="RXD938" s="35"/>
      <c r="RXE938" s="34"/>
      <c r="RXL938" s="35"/>
      <c r="RXM938" s="34"/>
      <c r="RXT938" s="35"/>
      <c r="RXU938" s="34"/>
      <c r="RYB938" s="35"/>
      <c r="RYC938" s="34"/>
      <c r="RYJ938" s="35"/>
      <c r="RYK938" s="34"/>
      <c r="RYR938" s="35"/>
      <c r="RYS938" s="34"/>
      <c r="RYZ938" s="35"/>
      <c r="RZA938" s="34"/>
      <c r="RZH938" s="35"/>
      <c r="RZI938" s="34"/>
      <c r="RZP938" s="35"/>
      <c r="RZQ938" s="34"/>
      <c r="RZX938" s="35"/>
      <c r="RZY938" s="34"/>
      <c r="SAF938" s="35"/>
      <c r="SAG938" s="34"/>
      <c r="SAN938" s="35"/>
      <c r="SAO938" s="34"/>
      <c r="SAV938" s="35"/>
      <c r="SAW938" s="34"/>
      <c r="SBD938" s="35"/>
      <c r="SBE938" s="34"/>
      <c r="SBL938" s="35"/>
      <c r="SBM938" s="34"/>
      <c r="SBT938" s="35"/>
      <c r="SBU938" s="34"/>
      <c r="SCB938" s="35"/>
      <c r="SCC938" s="34"/>
      <c r="SCJ938" s="35"/>
      <c r="SCK938" s="34"/>
      <c r="SCR938" s="35"/>
      <c r="SCS938" s="34"/>
      <c r="SCZ938" s="35"/>
      <c r="SDA938" s="34"/>
      <c r="SDH938" s="35"/>
      <c r="SDI938" s="34"/>
      <c r="SDP938" s="35"/>
      <c r="SDQ938" s="34"/>
      <c r="SDX938" s="35"/>
      <c r="SDY938" s="34"/>
      <c r="SEF938" s="35"/>
      <c r="SEG938" s="34"/>
      <c r="SEN938" s="35"/>
      <c r="SEO938" s="34"/>
      <c r="SEV938" s="35"/>
      <c r="SEW938" s="34"/>
      <c r="SFD938" s="35"/>
      <c r="SFE938" s="34"/>
      <c r="SFL938" s="35"/>
      <c r="SFM938" s="34"/>
      <c r="SFT938" s="35"/>
      <c r="SFU938" s="34"/>
      <c r="SGB938" s="35"/>
      <c r="SGC938" s="34"/>
      <c r="SGJ938" s="35"/>
      <c r="SGK938" s="34"/>
      <c r="SGR938" s="35"/>
      <c r="SGS938" s="34"/>
      <c r="SGZ938" s="35"/>
      <c r="SHA938" s="34"/>
      <c r="SHH938" s="35"/>
      <c r="SHI938" s="34"/>
      <c r="SHP938" s="35"/>
      <c r="SHQ938" s="34"/>
      <c r="SHX938" s="35"/>
      <c r="SHY938" s="34"/>
      <c r="SIF938" s="35"/>
      <c r="SIG938" s="34"/>
      <c r="SIN938" s="35"/>
      <c r="SIO938" s="34"/>
      <c r="SIV938" s="35"/>
      <c r="SIW938" s="34"/>
      <c r="SJD938" s="35"/>
      <c r="SJE938" s="34"/>
      <c r="SJL938" s="35"/>
      <c r="SJM938" s="34"/>
      <c r="SJT938" s="35"/>
      <c r="SJU938" s="34"/>
      <c r="SKB938" s="35"/>
      <c r="SKC938" s="34"/>
      <c r="SKJ938" s="35"/>
      <c r="SKK938" s="34"/>
      <c r="SKR938" s="35"/>
      <c r="SKS938" s="34"/>
      <c r="SKZ938" s="35"/>
      <c r="SLA938" s="34"/>
      <c r="SLH938" s="35"/>
      <c r="SLI938" s="34"/>
      <c r="SLP938" s="35"/>
      <c r="SLQ938" s="34"/>
      <c r="SLX938" s="35"/>
      <c r="SLY938" s="34"/>
      <c r="SMF938" s="35"/>
      <c r="SMG938" s="34"/>
      <c r="SMN938" s="35"/>
      <c r="SMO938" s="34"/>
      <c r="SMV938" s="35"/>
      <c r="SMW938" s="34"/>
      <c r="SND938" s="35"/>
      <c r="SNE938" s="34"/>
      <c r="SNL938" s="35"/>
      <c r="SNM938" s="34"/>
      <c r="SNT938" s="35"/>
      <c r="SNU938" s="34"/>
      <c r="SOB938" s="35"/>
      <c r="SOC938" s="34"/>
      <c r="SOJ938" s="35"/>
      <c r="SOK938" s="34"/>
      <c r="SOR938" s="35"/>
      <c r="SOS938" s="34"/>
      <c r="SOZ938" s="35"/>
      <c r="SPA938" s="34"/>
      <c r="SPH938" s="35"/>
      <c r="SPI938" s="34"/>
      <c r="SPP938" s="35"/>
      <c r="SPQ938" s="34"/>
      <c r="SPX938" s="35"/>
      <c r="SPY938" s="34"/>
      <c r="SQF938" s="35"/>
      <c r="SQG938" s="34"/>
      <c r="SQN938" s="35"/>
      <c r="SQO938" s="34"/>
      <c r="SQV938" s="35"/>
      <c r="SQW938" s="34"/>
      <c r="SRD938" s="35"/>
      <c r="SRE938" s="34"/>
      <c r="SRL938" s="35"/>
      <c r="SRM938" s="34"/>
      <c r="SRT938" s="35"/>
      <c r="SRU938" s="34"/>
      <c r="SSB938" s="35"/>
      <c r="SSC938" s="34"/>
      <c r="SSJ938" s="35"/>
      <c r="SSK938" s="34"/>
      <c r="SSR938" s="35"/>
      <c r="SSS938" s="34"/>
      <c r="SSZ938" s="35"/>
      <c r="STA938" s="34"/>
      <c r="STH938" s="35"/>
      <c r="STI938" s="34"/>
      <c r="STP938" s="35"/>
      <c r="STQ938" s="34"/>
      <c r="STX938" s="35"/>
      <c r="STY938" s="34"/>
      <c r="SUF938" s="35"/>
      <c r="SUG938" s="34"/>
      <c r="SUN938" s="35"/>
      <c r="SUO938" s="34"/>
      <c r="SUV938" s="35"/>
      <c r="SUW938" s="34"/>
      <c r="SVD938" s="35"/>
      <c r="SVE938" s="34"/>
      <c r="SVL938" s="35"/>
      <c r="SVM938" s="34"/>
      <c r="SVT938" s="35"/>
      <c r="SVU938" s="34"/>
      <c r="SWB938" s="35"/>
      <c r="SWC938" s="34"/>
      <c r="SWJ938" s="35"/>
      <c r="SWK938" s="34"/>
      <c r="SWR938" s="35"/>
      <c r="SWS938" s="34"/>
      <c r="SWZ938" s="35"/>
      <c r="SXA938" s="34"/>
      <c r="SXH938" s="35"/>
      <c r="SXI938" s="34"/>
      <c r="SXP938" s="35"/>
      <c r="SXQ938" s="34"/>
      <c r="SXX938" s="35"/>
      <c r="SXY938" s="34"/>
      <c r="SYF938" s="35"/>
      <c r="SYG938" s="34"/>
      <c r="SYN938" s="35"/>
      <c r="SYO938" s="34"/>
      <c r="SYV938" s="35"/>
      <c r="SYW938" s="34"/>
      <c r="SZD938" s="35"/>
      <c r="SZE938" s="34"/>
      <c r="SZL938" s="35"/>
      <c r="SZM938" s="34"/>
      <c r="SZT938" s="35"/>
      <c r="SZU938" s="34"/>
      <c r="TAB938" s="35"/>
      <c r="TAC938" s="34"/>
      <c r="TAJ938" s="35"/>
      <c r="TAK938" s="34"/>
      <c r="TAR938" s="35"/>
      <c r="TAS938" s="34"/>
      <c r="TAZ938" s="35"/>
      <c r="TBA938" s="34"/>
      <c r="TBH938" s="35"/>
      <c r="TBI938" s="34"/>
      <c r="TBP938" s="35"/>
      <c r="TBQ938" s="34"/>
      <c r="TBX938" s="35"/>
      <c r="TBY938" s="34"/>
      <c r="TCF938" s="35"/>
      <c r="TCG938" s="34"/>
      <c r="TCN938" s="35"/>
      <c r="TCO938" s="34"/>
      <c r="TCV938" s="35"/>
      <c r="TCW938" s="34"/>
      <c r="TDD938" s="35"/>
      <c r="TDE938" s="34"/>
      <c r="TDL938" s="35"/>
      <c r="TDM938" s="34"/>
      <c r="TDT938" s="35"/>
      <c r="TDU938" s="34"/>
      <c r="TEB938" s="35"/>
      <c r="TEC938" s="34"/>
      <c r="TEJ938" s="35"/>
      <c r="TEK938" s="34"/>
      <c r="TER938" s="35"/>
      <c r="TES938" s="34"/>
      <c r="TEZ938" s="35"/>
      <c r="TFA938" s="34"/>
      <c r="TFH938" s="35"/>
      <c r="TFI938" s="34"/>
      <c r="TFP938" s="35"/>
      <c r="TFQ938" s="34"/>
      <c r="TFX938" s="35"/>
      <c r="TFY938" s="34"/>
      <c r="TGF938" s="35"/>
      <c r="TGG938" s="34"/>
      <c r="TGN938" s="35"/>
      <c r="TGO938" s="34"/>
      <c r="TGV938" s="35"/>
      <c r="TGW938" s="34"/>
      <c r="THD938" s="35"/>
      <c r="THE938" s="34"/>
      <c r="THL938" s="35"/>
      <c r="THM938" s="34"/>
      <c r="THT938" s="35"/>
      <c r="THU938" s="34"/>
      <c r="TIB938" s="35"/>
      <c r="TIC938" s="34"/>
      <c r="TIJ938" s="35"/>
      <c r="TIK938" s="34"/>
      <c r="TIR938" s="35"/>
      <c r="TIS938" s="34"/>
      <c r="TIZ938" s="35"/>
      <c r="TJA938" s="34"/>
      <c r="TJH938" s="35"/>
      <c r="TJI938" s="34"/>
      <c r="TJP938" s="35"/>
      <c r="TJQ938" s="34"/>
      <c r="TJX938" s="35"/>
      <c r="TJY938" s="34"/>
      <c r="TKF938" s="35"/>
      <c r="TKG938" s="34"/>
      <c r="TKN938" s="35"/>
      <c r="TKO938" s="34"/>
      <c r="TKV938" s="35"/>
      <c r="TKW938" s="34"/>
      <c r="TLD938" s="35"/>
      <c r="TLE938" s="34"/>
      <c r="TLL938" s="35"/>
      <c r="TLM938" s="34"/>
      <c r="TLT938" s="35"/>
      <c r="TLU938" s="34"/>
      <c r="TMB938" s="35"/>
      <c r="TMC938" s="34"/>
      <c r="TMJ938" s="35"/>
      <c r="TMK938" s="34"/>
      <c r="TMR938" s="35"/>
      <c r="TMS938" s="34"/>
      <c r="TMZ938" s="35"/>
      <c r="TNA938" s="34"/>
      <c r="TNH938" s="35"/>
      <c r="TNI938" s="34"/>
      <c r="TNP938" s="35"/>
      <c r="TNQ938" s="34"/>
      <c r="TNX938" s="35"/>
      <c r="TNY938" s="34"/>
      <c r="TOF938" s="35"/>
      <c r="TOG938" s="34"/>
      <c r="TON938" s="35"/>
      <c r="TOO938" s="34"/>
      <c r="TOV938" s="35"/>
      <c r="TOW938" s="34"/>
      <c r="TPD938" s="35"/>
      <c r="TPE938" s="34"/>
      <c r="TPL938" s="35"/>
      <c r="TPM938" s="34"/>
      <c r="TPT938" s="35"/>
      <c r="TPU938" s="34"/>
      <c r="TQB938" s="35"/>
      <c r="TQC938" s="34"/>
      <c r="TQJ938" s="35"/>
      <c r="TQK938" s="34"/>
      <c r="TQR938" s="35"/>
      <c r="TQS938" s="34"/>
      <c r="TQZ938" s="35"/>
      <c r="TRA938" s="34"/>
      <c r="TRH938" s="35"/>
      <c r="TRI938" s="34"/>
      <c r="TRP938" s="35"/>
      <c r="TRQ938" s="34"/>
      <c r="TRX938" s="35"/>
      <c r="TRY938" s="34"/>
      <c r="TSF938" s="35"/>
      <c r="TSG938" s="34"/>
      <c r="TSN938" s="35"/>
      <c r="TSO938" s="34"/>
      <c r="TSV938" s="35"/>
      <c r="TSW938" s="34"/>
      <c r="TTD938" s="35"/>
      <c r="TTE938" s="34"/>
      <c r="TTL938" s="35"/>
      <c r="TTM938" s="34"/>
      <c r="TTT938" s="35"/>
      <c r="TTU938" s="34"/>
      <c r="TUB938" s="35"/>
      <c r="TUC938" s="34"/>
      <c r="TUJ938" s="35"/>
      <c r="TUK938" s="34"/>
      <c r="TUR938" s="35"/>
      <c r="TUS938" s="34"/>
      <c r="TUZ938" s="35"/>
      <c r="TVA938" s="34"/>
      <c r="TVH938" s="35"/>
      <c r="TVI938" s="34"/>
      <c r="TVP938" s="35"/>
      <c r="TVQ938" s="34"/>
      <c r="TVX938" s="35"/>
      <c r="TVY938" s="34"/>
      <c r="TWF938" s="35"/>
      <c r="TWG938" s="34"/>
      <c r="TWN938" s="35"/>
      <c r="TWO938" s="34"/>
      <c r="TWV938" s="35"/>
      <c r="TWW938" s="34"/>
      <c r="TXD938" s="35"/>
      <c r="TXE938" s="34"/>
      <c r="TXL938" s="35"/>
      <c r="TXM938" s="34"/>
      <c r="TXT938" s="35"/>
      <c r="TXU938" s="34"/>
      <c r="TYB938" s="35"/>
      <c r="TYC938" s="34"/>
      <c r="TYJ938" s="35"/>
      <c r="TYK938" s="34"/>
      <c r="TYR938" s="35"/>
      <c r="TYS938" s="34"/>
      <c r="TYZ938" s="35"/>
      <c r="TZA938" s="34"/>
      <c r="TZH938" s="35"/>
      <c r="TZI938" s="34"/>
      <c r="TZP938" s="35"/>
      <c r="TZQ938" s="34"/>
      <c r="TZX938" s="35"/>
      <c r="TZY938" s="34"/>
      <c r="UAF938" s="35"/>
      <c r="UAG938" s="34"/>
      <c r="UAN938" s="35"/>
      <c r="UAO938" s="34"/>
      <c r="UAV938" s="35"/>
      <c r="UAW938" s="34"/>
      <c r="UBD938" s="35"/>
      <c r="UBE938" s="34"/>
      <c r="UBL938" s="35"/>
      <c r="UBM938" s="34"/>
      <c r="UBT938" s="35"/>
      <c r="UBU938" s="34"/>
      <c r="UCB938" s="35"/>
      <c r="UCC938" s="34"/>
      <c r="UCJ938" s="35"/>
      <c r="UCK938" s="34"/>
      <c r="UCR938" s="35"/>
      <c r="UCS938" s="34"/>
      <c r="UCZ938" s="35"/>
      <c r="UDA938" s="34"/>
      <c r="UDH938" s="35"/>
      <c r="UDI938" s="34"/>
      <c r="UDP938" s="35"/>
      <c r="UDQ938" s="34"/>
      <c r="UDX938" s="35"/>
      <c r="UDY938" s="34"/>
      <c r="UEF938" s="35"/>
      <c r="UEG938" s="34"/>
      <c r="UEN938" s="35"/>
      <c r="UEO938" s="34"/>
      <c r="UEV938" s="35"/>
      <c r="UEW938" s="34"/>
      <c r="UFD938" s="35"/>
      <c r="UFE938" s="34"/>
      <c r="UFL938" s="35"/>
      <c r="UFM938" s="34"/>
      <c r="UFT938" s="35"/>
      <c r="UFU938" s="34"/>
      <c r="UGB938" s="35"/>
      <c r="UGC938" s="34"/>
      <c r="UGJ938" s="35"/>
      <c r="UGK938" s="34"/>
      <c r="UGR938" s="35"/>
      <c r="UGS938" s="34"/>
      <c r="UGZ938" s="35"/>
      <c r="UHA938" s="34"/>
      <c r="UHH938" s="35"/>
      <c r="UHI938" s="34"/>
      <c r="UHP938" s="35"/>
      <c r="UHQ938" s="34"/>
      <c r="UHX938" s="35"/>
      <c r="UHY938" s="34"/>
      <c r="UIF938" s="35"/>
      <c r="UIG938" s="34"/>
      <c r="UIN938" s="35"/>
      <c r="UIO938" s="34"/>
      <c r="UIV938" s="35"/>
      <c r="UIW938" s="34"/>
      <c r="UJD938" s="35"/>
      <c r="UJE938" s="34"/>
      <c r="UJL938" s="35"/>
      <c r="UJM938" s="34"/>
      <c r="UJT938" s="35"/>
      <c r="UJU938" s="34"/>
      <c r="UKB938" s="35"/>
      <c r="UKC938" s="34"/>
      <c r="UKJ938" s="35"/>
      <c r="UKK938" s="34"/>
      <c r="UKR938" s="35"/>
      <c r="UKS938" s="34"/>
      <c r="UKZ938" s="35"/>
      <c r="ULA938" s="34"/>
      <c r="ULH938" s="35"/>
      <c r="ULI938" s="34"/>
      <c r="ULP938" s="35"/>
      <c r="ULQ938" s="34"/>
      <c r="ULX938" s="35"/>
      <c r="ULY938" s="34"/>
      <c r="UMF938" s="35"/>
      <c r="UMG938" s="34"/>
      <c r="UMN938" s="35"/>
      <c r="UMO938" s="34"/>
      <c r="UMV938" s="35"/>
      <c r="UMW938" s="34"/>
      <c r="UND938" s="35"/>
      <c r="UNE938" s="34"/>
      <c r="UNL938" s="35"/>
      <c r="UNM938" s="34"/>
      <c r="UNT938" s="35"/>
      <c r="UNU938" s="34"/>
      <c r="UOB938" s="35"/>
      <c r="UOC938" s="34"/>
      <c r="UOJ938" s="35"/>
      <c r="UOK938" s="34"/>
      <c r="UOR938" s="35"/>
      <c r="UOS938" s="34"/>
      <c r="UOZ938" s="35"/>
      <c r="UPA938" s="34"/>
      <c r="UPH938" s="35"/>
      <c r="UPI938" s="34"/>
      <c r="UPP938" s="35"/>
      <c r="UPQ938" s="34"/>
      <c r="UPX938" s="35"/>
      <c r="UPY938" s="34"/>
      <c r="UQF938" s="35"/>
      <c r="UQG938" s="34"/>
      <c r="UQN938" s="35"/>
      <c r="UQO938" s="34"/>
      <c r="UQV938" s="35"/>
      <c r="UQW938" s="34"/>
      <c r="URD938" s="35"/>
      <c r="URE938" s="34"/>
      <c r="URL938" s="35"/>
      <c r="URM938" s="34"/>
      <c r="URT938" s="35"/>
      <c r="URU938" s="34"/>
      <c r="USB938" s="35"/>
      <c r="USC938" s="34"/>
      <c r="USJ938" s="35"/>
      <c r="USK938" s="34"/>
      <c r="USR938" s="35"/>
      <c r="USS938" s="34"/>
      <c r="USZ938" s="35"/>
      <c r="UTA938" s="34"/>
      <c r="UTH938" s="35"/>
      <c r="UTI938" s="34"/>
      <c r="UTP938" s="35"/>
      <c r="UTQ938" s="34"/>
      <c r="UTX938" s="35"/>
      <c r="UTY938" s="34"/>
      <c r="UUF938" s="35"/>
      <c r="UUG938" s="34"/>
      <c r="UUN938" s="35"/>
      <c r="UUO938" s="34"/>
      <c r="UUV938" s="35"/>
      <c r="UUW938" s="34"/>
      <c r="UVD938" s="35"/>
      <c r="UVE938" s="34"/>
      <c r="UVL938" s="35"/>
      <c r="UVM938" s="34"/>
      <c r="UVT938" s="35"/>
      <c r="UVU938" s="34"/>
      <c r="UWB938" s="35"/>
      <c r="UWC938" s="34"/>
      <c r="UWJ938" s="35"/>
      <c r="UWK938" s="34"/>
      <c r="UWR938" s="35"/>
      <c r="UWS938" s="34"/>
      <c r="UWZ938" s="35"/>
      <c r="UXA938" s="34"/>
      <c r="UXH938" s="35"/>
      <c r="UXI938" s="34"/>
      <c r="UXP938" s="35"/>
      <c r="UXQ938" s="34"/>
      <c r="UXX938" s="35"/>
      <c r="UXY938" s="34"/>
      <c r="UYF938" s="35"/>
      <c r="UYG938" s="34"/>
      <c r="UYN938" s="35"/>
      <c r="UYO938" s="34"/>
      <c r="UYV938" s="35"/>
      <c r="UYW938" s="34"/>
      <c r="UZD938" s="35"/>
      <c r="UZE938" s="34"/>
      <c r="UZL938" s="35"/>
      <c r="UZM938" s="34"/>
      <c r="UZT938" s="35"/>
      <c r="UZU938" s="34"/>
      <c r="VAB938" s="35"/>
      <c r="VAC938" s="34"/>
      <c r="VAJ938" s="35"/>
      <c r="VAK938" s="34"/>
      <c r="VAR938" s="35"/>
      <c r="VAS938" s="34"/>
      <c r="VAZ938" s="35"/>
      <c r="VBA938" s="34"/>
      <c r="VBH938" s="35"/>
      <c r="VBI938" s="34"/>
      <c r="VBP938" s="35"/>
      <c r="VBQ938" s="34"/>
      <c r="VBX938" s="35"/>
      <c r="VBY938" s="34"/>
      <c r="VCF938" s="35"/>
      <c r="VCG938" s="34"/>
      <c r="VCN938" s="35"/>
      <c r="VCO938" s="34"/>
      <c r="VCV938" s="35"/>
      <c r="VCW938" s="34"/>
      <c r="VDD938" s="35"/>
      <c r="VDE938" s="34"/>
      <c r="VDL938" s="35"/>
      <c r="VDM938" s="34"/>
      <c r="VDT938" s="35"/>
      <c r="VDU938" s="34"/>
      <c r="VEB938" s="35"/>
      <c r="VEC938" s="34"/>
      <c r="VEJ938" s="35"/>
      <c r="VEK938" s="34"/>
      <c r="VER938" s="35"/>
      <c r="VES938" s="34"/>
      <c r="VEZ938" s="35"/>
      <c r="VFA938" s="34"/>
      <c r="VFH938" s="35"/>
      <c r="VFI938" s="34"/>
      <c r="VFP938" s="35"/>
      <c r="VFQ938" s="34"/>
      <c r="VFX938" s="35"/>
      <c r="VFY938" s="34"/>
      <c r="VGF938" s="35"/>
      <c r="VGG938" s="34"/>
      <c r="VGN938" s="35"/>
      <c r="VGO938" s="34"/>
      <c r="VGV938" s="35"/>
      <c r="VGW938" s="34"/>
      <c r="VHD938" s="35"/>
      <c r="VHE938" s="34"/>
      <c r="VHL938" s="35"/>
      <c r="VHM938" s="34"/>
      <c r="VHT938" s="35"/>
      <c r="VHU938" s="34"/>
      <c r="VIB938" s="35"/>
      <c r="VIC938" s="34"/>
      <c r="VIJ938" s="35"/>
      <c r="VIK938" s="34"/>
      <c r="VIR938" s="35"/>
      <c r="VIS938" s="34"/>
      <c r="VIZ938" s="35"/>
      <c r="VJA938" s="34"/>
      <c r="VJH938" s="35"/>
      <c r="VJI938" s="34"/>
      <c r="VJP938" s="35"/>
      <c r="VJQ938" s="34"/>
      <c r="VJX938" s="35"/>
      <c r="VJY938" s="34"/>
      <c r="VKF938" s="35"/>
      <c r="VKG938" s="34"/>
      <c r="VKN938" s="35"/>
      <c r="VKO938" s="34"/>
      <c r="VKV938" s="35"/>
      <c r="VKW938" s="34"/>
      <c r="VLD938" s="35"/>
      <c r="VLE938" s="34"/>
      <c r="VLL938" s="35"/>
      <c r="VLM938" s="34"/>
      <c r="VLT938" s="35"/>
      <c r="VLU938" s="34"/>
      <c r="VMB938" s="35"/>
      <c r="VMC938" s="34"/>
      <c r="VMJ938" s="35"/>
      <c r="VMK938" s="34"/>
      <c r="VMR938" s="35"/>
      <c r="VMS938" s="34"/>
      <c r="VMZ938" s="35"/>
      <c r="VNA938" s="34"/>
      <c r="VNH938" s="35"/>
      <c r="VNI938" s="34"/>
      <c r="VNP938" s="35"/>
      <c r="VNQ938" s="34"/>
      <c r="VNX938" s="35"/>
      <c r="VNY938" s="34"/>
      <c r="VOF938" s="35"/>
      <c r="VOG938" s="34"/>
      <c r="VON938" s="35"/>
      <c r="VOO938" s="34"/>
      <c r="VOV938" s="35"/>
      <c r="VOW938" s="34"/>
      <c r="VPD938" s="35"/>
      <c r="VPE938" s="34"/>
      <c r="VPL938" s="35"/>
      <c r="VPM938" s="34"/>
      <c r="VPT938" s="35"/>
      <c r="VPU938" s="34"/>
      <c r="VQB938" s="35"/>
      <c r="VQC938" s="34"/>
      <c r="VQJ938" s="35"/>
      <c r="VQK938" s="34"/>
      <c r="VQR938" s="35"/>
      <c r="VQS938" s="34"/>
      <c r="VQZ938" s="35"/>
      <c r="VRA938" s="34"/>
      <c r="VRH938" s="35"/>
      <c r="VRI938" s="34"/>
      <c r="VRP938" s="35"/>
      <c r="VRQ938" s="34"/>
      <c r="VRX938" s="35"/>
      <c r="VRY938" s="34"/>
      <c r="VSF938" s="35"/>
      <c r="VSG938" s="34"/>
      <c r="VSN938" s="35"/>
      <c r="VSO938" s="34"/>
      <c r="VSV938" s="35"/>
      <c r="VSW938" s="34"/>
      <c r="VTD938" s="35"/>
      <c r="VTE938" s="34"/>
      <c r="VTL938" s="35"/>
      <c r="VTM938" s="34"/>
      <c r="VTT938" s="35"/>
      <c r="VTU938" s="34"/>
      <c r="VUB938" s="35"/>
      <c r="VUC938" s="34"/>
      <c r="VUJ938" s="35"/>
      <c r="VUK938" s="34"/>
      <c r="VUR938" s="35"/>
      <c r="VUS938" s="34"/>
      <c r="VUZ938" s="35"/>
      <c r="VVA938" s="34"/>
      <c r="VVH938" s="35"/>
      <c r="VVI938" s="34"/>
      <c r="VVP938" s="35"/>
      <c r="VVQ938" s="34"/>
      <c r="VVX938" s="35"/>
      <c r="VVY938" s="34"/>
      <c r="VWF938" s="35"/>
      <c r="VWG938" s="34"/>
      <c r="VWN938" s="35"/>
      <c r="VWO938" s="34"/>
      <c r="VWV938" s="35"/>
      <c r="VWW938" s="34"/>
      <c r="VXD938" s="35"/>
      <c r="VXE938" s="34"/>
      <c r="VXL938" s="35"/>
      <c r="VXM938" s="34"/>
      <c r="VXT938" s="35"/>
      <c r="VXU938" s="34"/>
      <c r="VYB938" s="35"/>
      <c r="VYC938" s="34"/>
      <c r="VYJ938" s="35"/>
      <c r="VYK938" s="34"/>
      <c r="VYR938" s="35"/>
      <c r="VYS938" s="34"/>
      <c r="VYZ938" s="35"/>
      <c r="VZA938" s="34"/>
      <c r="VZH938" s="35"/>
      <c r="VZI938" s="34"/>
      <c r="VZP938" s="35"/>
      <c r="VZQ938" s="34"/>
      <c r="VZX938" s="35"/>
      <c r="VZY938" s="34"/>
      <c r="WAF938" s="35"/>
      <c r="WAG938" s="34"/>
      <c r="WAN938" s="35"/>
      <c r="WAO938" s="34"/>
      <c r="WAV938" s="35"/>
      <c r="WAW938" s="34"/>
      <c r="WBD938" s="35"/>
      <c r="WBE938" s="34"/>
      <c r="WBL938" s="35"/>
      <c r="WBM938" s="34"/>
      <c r="WBT938" s="35"/>
      <c r="WBU938" s="34"/>
      <c r="WCB938" s="35"/>
      <c r="WCC938" s="34"/>
      <c r="WCJ938" s="35"/>
      <c r="WCK938" s="34"/>
      <c r="WCR938" s="35"/>
      <c r="WCS938" s="34"/>
      <c r="WCZ938" s="35"/>
      <c r="WDA938" s="34"/>
      <c r="WDH938" s="35"/>
      <c r="WDI938" s="34"/>
      <c r="WDP938" s="35"/>
      <c r="WDQ938" s="34"/>
      <c r="WDX938" s="35"/>
      <c r="WDY938" s="34"/>
      <c r="WEF938" s="35"/>
      <c r="WEG938" s="34"/>
      <c r="WEN938" s="35"/>
      <c r="WEO938" s="34"/>
      <c r="WEV938" s="35"/>
      <c r="WEW938" s="34"/>
      <c r="WFD938" s="35"/>
      <c r="WFE938" s="34"/>
      <c r="WFL938" s="35"/>
      <c r="WFM938" s="34"/>
      <c r="WFT938" s="35"/>
      <c r="WFU938" s="34"/>
      <c r="WGB938" s="35"/>
      <c r="WGC938" s="34"/>
      <c r="WGJ938" s="35"/>
      <c r="WGK938" s="34"/>
      <c r="WGR938" s="35"/>
      <c r="WGS938" s="34"/>
      <c r="WGZ938" s="35"/>
      <c r="WHA938" s="34"/>
      <c r="WHH938" s="35"/>
      <c r="WHI938" s="34"/>
      <c r="WHP938" s="35"/>
      <c r="WHQ938" s="34"/>
      <c r="WHX938" s="35"/>
      <c r="WHY938" s="34"/>
      <c r="WIF938" s="35"/>
      <c r="WIG938" s="34"/>
      <c r="WIN938" s="35"/>
      <c r="WIO938" s="34"/>
      <c r="WIV938" s="35"/>
      <c r="WIW938" s="34"/>
      <c r="WJD938" s="35"/>
      <c r="WJE938" s="34"/>
      <c r="WJL938" s="35"/>
      <c r="WJM938" s="34"/>
      <c r="WJT938" s="35"/>
      <c r="WJU938" s="34"/>
      <c r="WKB938" s="35"/>
      <c r="WKC938" s="34"/>
      <c r="WKJ938" s="35"/>
      <c r="WKK938" s="34"/>
      <c r="WKR938" s="35"/>
      <c r="WKS938" s="34"/>
      <c r="WKZ938" s="35"/>
      <c r="WLA938" s="34"/>
      <c r="WLH938" s="35"/>
      <c r="WLI938" s="34"/>
      <c r="WLP938" s="35"/>
      <c r="WLQ938" s="34"/>
      <c r="WLX938" s="35"/>
      <c r="WLY938" s="34"/>
      <c r="WMF938" s="35"/>
      <c r="WMG938" s="34"/>
      <c r="WMN938" s="35"/>
      <c r="WMO938" s="34"/>
      <c r="WMV938" s="35"/>
      <c r="WMW938" s="34"/>
      <c r="WND938" s="35"/>
      <c r="WNE938" s="34"/>
      <c r="WNL938" s="35"/>
      <c r="WNM938" s="34"/>
      <c r="WNT938" s="35"/>
      <c r="WNU938" s="34"/>
      <c r="WOB938" s="35"/>
      <c r="WOC938" s="34"/>
      <c r="WOJ938" s="35"/>
      <c r="WOK938" s="34"/>
      <c r="WOR938" s="35"/>
      <c r="WOS938" s="34"/>
      <c r="WOZ938" s="35"/>
      <c r="WPA938" s="34"/>
      <c r="WPH938" s="35"/>
      <c r="WPI938" s="34"/>
      <c r="WPP938" s="35"/>
      <c r="WPQ938" s="34"/>
      <c r="WPX938" s="35"/>
      <c r="WPY938" s="34"/>
      <c r="WQF938" s="35"/>
      <c r="WQG938" s="34"/>
      <c r="WQN938" s="35"/>
      <c r="WQO938" s="34"/>
      <c r="WQV938" s="35"/>
      <c r="WQW938" s="34"/>
      <c r="WRD938" s="35"/>
      <c r="WRE938" s="34"/>
      <c r="WRL938" s="35"/>
      <c r="WRM938" s="34"/>
      <c r="WRT938" s="35"/>
      <c r="WRU938" s="34"/>
      <c r="WSB938" s="35"/>
      <c r="WSC938" s="34"/>
      <c r="WSJ938" s="35"/>
      <c r="WSK938" s="34"/>
      <c r="WSR938" s="35"/>
      <c r="WSS938" s="34"/>
      <c r="WSZ938" s="35"/>
      <c r="WTA938" s="34"/>
      <c r="WTH938" s="35"/>
      <c r="WTI938" s="34"/>
      <c r="WTP938" s="35"/>
      <c r="WTQ938" s="34"/>
      <c r="WTX938" s="35"/>
      <c r="WTY938" s="34"/>
      <c r="WUF938" s="35"/>
      <c r="WUG938" s="34"/>
      <c r="WUN938" s="35"/>
      <c r="WUO938" s="34"/>
      <c r="WUV938" s="35"/>
      <c r="WUW938" s="34"/>
      <c r="WVD938" s="35"/>
      <c r="WVE938" s="34"/>
      <c r="WVL938" s="35"/>
      <c r="WVM938" s="34"/>
      <c r="WVT938" s="35"/>
      <c r="WVU938" s="34"/>
      <c r="WWB938" s="35"/>
      <c r="WWC938" s="34"/>
      <c r="WWJ938" s="35"/>
      <c r="WWK938" s="34"/>
      <c r="WWR938" s="35"/>
      <c r="WWS938" s="34"/>
      <c r="WWZ938" s="35"/>
      <c r="WXA938" s="34"/>
      <c r="WXH938" s="35"/>
      <c r="WXI938" s="34"/>
      <c r="WXP938" s="35"/>
      <c r="WXQ938" s="34"/>
      <c r="WXX938" s="35"/>
      <c r="WXY938" s="34"/>
      <c r="WYF938" s="35"/>
      <c r="WYG938" s="34"/>
      <c r="WYN938" s="35"/>
      <c r="WYO938" s="34"/>
      <c r="WYV938" s="35"/>
      <c r="WYW938" s="34"/>
      <c r="WZD938" s="35"/>
      <c r="WZE938" s="34"/>
      <c r="WZL938" s="35"/>
      <c r="WZM938" s="34"/>
      <c r="WZT938" s="35"/>
      <c r="WZU938" s="34"/>
      <c r="XAB938" s="35"/>
      <c r="XAC938" s="34"/>
      <c r="XAJ938" s="35"/>
      <c r="XAK938" s="34"/>
      <c r="XAR938" s="35"/>
      <c r="XAS938" s="34"/>
      <c r="XAZ938" s="35"/>
      <c r="XBA938" s="34"/>
      <c r="XBH938" s="35"/>
      <c r="XBI938" s="34"/>
      <c r="XBP938" s="35"/>
      <c r="XBQ938" s="34"/>
      <c r="XBX938" s="35"/>
      <c r="XBY938" s="34"/>
      <c r="XCF938" s="35"/>
      <c r="XCG938" s="34"/>
      <c r="XCN938" s="35"/>
      <c r="XCO938" s="34"/>
      <c r="XCV938" s="35"/>
      <c r="XCW938" s="34"/>
      <c r="XDD938" s="35"/>
      <c r="XDE938" s="34"/>
      <c r="XDL938" s="35"/>
      <c r="XDM938" s="34"/>
      <c r="XDT938" s="35"/>
      <c r="XDU938" s="34"/>
      <c r="XEB938" s="35"/>
      <c r="XEC938" s="34"/>
      <c r="XEJ938" s="35"/>
      <c r="XEK938" s="34"/>
      <c r="XER938" s="35"/>
      <c r="XES938" s="34"/>
      <c r="XEZ938" s="35"/>
      <c r="XFA938" s="34"/>
    </row>
    <row r="939" spans="1:1021 1028:2045 2052:3069 3076:4093 4100:5117 5124:6141 6148:7165 7172:8189 8196:9213 9220:10237 10244:11261 11268:12285 12292:13309 13316:14333 14340:15357 15364:16381" x14ac:dyDescent="0.25">
      <c r="A939" t="s">
        <v>21</v>
      </c>
      <c r="B939" t="s">
        <v>177</v>
      </c>
      <c r="C939">
        <v>566</v>
      </c>
      <c r="D939">
        <v>566</v>
      </c>
      <c r="E939" s="35">
        <v>1</v>
      </c>
      <c r="F939" s="34">
        <v>1E-156</v>
      </c>
      <c r="G939">
        <v>98.15</v>
      </c>
      <c r="H939">
        <v>1670</v>
      </c>
      <c r="I939" t="str">
        <f>HYPERLINK("https://www.ncbi.nlm.nih.gov/nucleotide/MN824018.1?report=genbank&amp;log$=nucltop&amp;blast_rank=37&amp;RID=XE5J84ZU013","MN824018.1")</f>
        <v>MN824018.1</v>
      </c>
      <c r="L939" s="35"/>
      <c r="M939" s="34"/>
      <c r="T939" s="35"/>
      <c r="U939" s="34"/>
      <c r="AB939" s="35"/>
      <c r="AC939" s="34"/>
      <c r="AJ939" s="35"/>
      <c r="AK939" s="34"/>
      <c r="AR939" s="35"/>
      <c r="AS939" s="34"/>
      <c r="AZ939" s="35"/>
      <c r="BA939" s="34"/>
      <c r="BH939" s="35"/>
      <c r="BI939" s="34"/>
      <c r="BP939" s="35"/>
      <c r="BQ939" s="34"/>
      <c r="BX939" s="35"/>
      <c r="BY939" s="34"/>
      <c r="CF939" s="35"/>
      <c r="CG939" s="34"/>
      <c r="CN939" s="35"/>
      <c r="CO939" s="34"/>
      <c r="CV939" s="35"/>
      <c r="CW939" s="34"/>
      <c r="DD939" s="35"/>
      <c r="DE939" s="34"/>
      <c r="DL939" s="35"/>
      <c r="DM939" s="34"/>
      <c r="DT939" s="35"/>
      <c r="DU939" s="34"/>
      <c r="EB939" s="35"/>
      <c r="EC939" s="34"/>
      <c r="EJ939" s="35"/>
      <c r="EK939" s="34"/>
      <c r="ER939" s="35"/>
      <c r="ES939" s="34"/>
      <c r="EZ939" s="35"/>
      <c r="FA939" s="34"/>
      <c r="FH939" s="35"/>
      <c r="FI939" s="34"/>
      <c r="FP939" s="35"/>
      <c r="FQ939" s="34"/>
      <c r="FX939" s="35"/>
      <c r="FY939" s="34"/>
      <c r="GF939" s="35"/>
      <c r="GG939" s="34"/>
      <c r="GN939" s="35"/>
      <c r="GO939" s="34"/>
      <c r="GV939" s="35"/>
      <c r="GW939" s="34"/>
      <c r="HD939" s="35"/>
      <c r="HE939" s="34"/>
      <c r="HL939" s="35"/>
      <c r="HM939" s="34"/>
      <c r="HT939" s="35"/>
      <c r="HU939" s="34"/>
      <c r="IB939" s="35"/>
      <c r="IC939" s="34"/>
      <c r="IJ939" s="35"/>
      <c r="IK939" s="34"/>
      <c r="IR939" s="35"/>
      <c r="IS939" s="34"/>
      <c r="IZ939" s="35"/>
      <c r="JA939" s="34"/>
      <c r="JH939" s="35"/>
      <c r="JI939" s="34"/>
      <c r="JP939" s="35"/>
      <c r="JQ939" s="34"/>
      <c r="JX939" s="35"/>
      <c r="JY939" s="34"/>
      <c r="KF939" s="35"/>
      <c r="KG939" s="34"/>
      <c r="KN939" s="35"/>
      <c r="KO939" s="34"/>
      <c r="KV939" s="35"/>
      <c r="KW939" s="34"/>
      <c r="LD939" s="35"/>
      <c r="LE939" s="34"/>
      <c r="LL939" s="35"/>
      <c r="LM939" s="34"/>
      <c r="LT939" s="35"/>
      <c r="LU939" s="34"/>
      <c r="MB939" s="35"/>
      <c r="MC939" s="34"/>
      <c r="MJ939" s="35"/>
      <c r="MK939" s="34"/>
      <c r="MR939" s="35"/>
      <c r="MS939" s="34"/>
      <c r="MZ939" s="35"/>
      <c r="NA939" s="34"/>
      <c r="NH939" s="35"/>
      <c r="NI939" s="34"/>
      <c r="NP939" s="35"/>
      <c r="NQ939" s="34"/>
      <c r="NX939" s="35"/>
      <c r="NY939" s="34"/>
      <c r="OF939" s="35"/>
      <c r="OG939" s="34"/>
      <c r="ON939" s="35"/>
      <c r="OO939" s="34"/>
      <c r="OV939" s="35"/>
      <c r="OW939" s="34"/>
      <c r="PD939" s="35"/>
      <c r="PE939" s="34"/>
      <c r="PL939" s="35"/>
      <c r="PM939" s="34"/>
      <c r="PT939" s="35"/>
      <c r="PU939" s="34"/>
      <c r="QB939" s="35"/>
      <c r="QC939" s="34"/>
      <c r="QJ939" s="35"/>
      <c r="QK939" s="34"/>
      <c r="QR939" s="35"/>
      <c r="QS939" s="34"/>
      <c r="QZ939" s="35"/>
      <c r="RA939" s="34"/>
      <c r="RH939" s="35"/>
      <c r="RI939" s="34"/>
      <c r="RP939" s="35"/>
      <c r="RQ939" s="34"/>
      <c r="RX939" s="35"/>
      <c r="RY939" s="34"/>
      <c r="SF939" s="35"/>
      <c r="SG939" s="34"/>
      <c r="SN939" s="35"/>
      <c r="SO939" s="34"/>
      <c r="SV939" s="35"/>
      <c r="SW939" s="34"/>
      <c r="TD939" s="35"/>
      <c r="TE939" s="34"/>
      <c r="TL939" s="35"/>
      <c r="TM939" s="34"/>
      <c r="TT939" s="35"/>
      <c r="TU939" s="34"/>
      <c r="UB939" s="35"/>
      <c r="UC939" s="34"/>
      <c r="UJ939" s="35"/>
      <c r="UK939" s="34"/>
      <c r="UR939" s="35"/>
      <c r="US939" s="34"/>
      <c r="UZ939" s="35"/>
      <c r="VA939" s="34"/>
      <c r="VH939" s="35"/>
      <c r="VI939" s="34"/>
      <c r="VP939" s="35"/>
      <c r="VQ939" s="34"/>
      <c r="VX939" s="35"/>
      <c r="VY939" s="34"/>
      <c r="WF939" s="35"/>
      <c r="WG939" s="34"/>
      <c r="WN939" s="35"/>
      <c r="WO939" s="34"/>
      <c r="WV939" s="35"/>
      <c r="WW939" s="34"/>
      <c r="XD939" s="35"/>
      <c r="XE939" s="34"/>
      <c r="XL939" s="35"/>
      <c r="XM939" s="34"/>
      <c r="XT939" s="35"/>
      <c r="XU939" s="34"/>
      <c r="YB939" s="35"/>
      <c r="YC939" s="34"/>
      <c r="YJ939" s="35"/>
      <c r="YK939" s="34"/>
      <c r="YR939" s="35"/>
      <c r="YS939" s="34"/>
      <c r="YZ939" s="35"/>
      <c r="ZA939" s="34"/>
      <c r="ZH939" s="35"/>
      <c r="ZI939" s="34"/>
      <c r="ZP939" s="35"/>
      <c r="ZQ939" s="34"/>
      <c r="ZX939" s="35"/>
      <c r="ZY939" s="34"/>
      <c r="AAF939" s="35"/>
      <c r="AAG939" s="34"/>
      <c r="AAN939" s="35"/>
      <c r="AAO939" s="34"/>
      <c r="AAV939" s="35"/>
      <c r="AAW939" s="34"/>
      <c r="ABD939" s="35"/>
      <c r="ABE939" s="34"/>
      <c r="ABL939" s="35"/>
      <c r="ABM939" s="34"/>
      <c r="ABT939" s="35"/>
      <c r="ABU939" s="34"/>
      <c r="ACB939" s="35"/>
      <c r="ACC939" s="34"/>
      <c r="ACJ939" s="35"/>
      <c r="ACK939" s="34"/>
      <c r="ACR939" s="35"/>
      <c r="ACS939" s="34"/>
      <c r="ACZ939" s="35"/>
      <c r="ADA939" s="34"/>
      <c r="ADH939" s="35"/>
      <c r="ADI939" s="34"/>
      <c r="ADP939" s="35"/>
      <c r="ADQ939" s="34"/>
      <c r="ADX939" s="35"/>
      <c r="ADY939" s="34"/>
      <c r="AEF939" s="35"/>
      <c r="AEG939" s="34"/>
      <c r="AEN939" s="35"/>
      <c r="AEO939" s="34"/>
      <c r="AEV939" s="35"/>
      <c r="AEW939" s="34"/>
      <c r="AFD939" s="35"/>
      <c r="AFE939" s="34"/>
      <c r="AFL939" s="35"/>
      <c r="AFM939" s="34"/>
      <c r="AFT939" s="35"/>
      <c r="AFU939" s="34"/>
      <c r="AGB939" s="35"/>
      <c r="AGC939" s="34"/>
      <c r="AGJ939" s="35"/>
      <c r="AGK939" s="34"/>
      <c r="AGR939" s="35"/>
      <c r="AGS939" s="34"/>
      <c r="AGZ939" s="35"/>
      <c r="AHA939" s="34"/>
      <c r="AHH939" s="35"/>
      <c r="AHI939" s="34"/>
      <c r="AHP939" s="35"/>
      <c r="AHQ939" s="34"/>
      <c r="AHX939" s="35"/>
      <c r="AHY939" s="34"/>
      <c r="AIF939" s="35"/>
      <c r="AIG939" s="34"/>
      <c r="AIN939" s="35"/>
      <c r="AIO939" s="34"/>
      <c r="AIV939" s="35"/>
      <c r="AIW939" s="34"/>
      <c r="AJD939" s="35"/>
      <c r="AJE939" s="34"/>
      <c r="AJL939" s="35"/>
      <c r="AJM939" s="34"/>
      <c r="AJT939" s="35"/>
      <c r="AJU939" s="34"/>
      <c r="AKB939" s="35"/>
      <c r="AKC939" s="34"/>
      <c r="AKJ939" s="35"/>
      <c r="AKK939" s="34"/>
      <c r="AKR939" s="35"/>
      <c r="AKS939" s="34"/>
      <c r="AKZ939" s="35"/>
      <c r="ALA939" s="34"/>
      <c r="ALH939" s="35"/>
      <c r="ALI939" s="34"/>
      <c r="ALP939" s="35"/>
      <c r="ALQ939" s="34"/>
      <c r="ALX939" s="35"/>
      <c r="ALY939" s="34"/>
      <c r="AMF939" s="35"/>
      <c r="AMG939" s="34"/>
      <c r="AMN939" s="35"/>
      <c r="AMO939" s="34"/>
      <c r="AMV939" s="35"/>
      <c r="AMW939" s="34"/>
      <c r="AND939" s="35"/>
      <c r="ANE939" s="34"/>
      <c r="ANL939" s="35"/>
      <c r="ANM939" s="34"/>
      <c r="ANT939" s="35"/>
      <c r="ANU939" s="34"/>
      <c r="AOB939" s="35"/>
      <c r="AOC939" s="34"/>
      <c r="AOJ939" s="35"/>
      <c r="AOK939" s="34"/>
      <c r="AOR939" s="35"/>
      <c r="AOS939" s="34"/>
      <c r="AOZ939" s="35"/>
      <c r="APA939" s="34"/>
      <c r="APH939" s="35"/>
      <c r="API939" s="34"/>
      <c r="APP939" s="35"/>
      <c r="APQ939" s="34"/>
      <c r="APX939" s="35"/>
      <c r="APY939" s="34"/>
      <c r="AQF939" s="35"/>
      <c r="AQG939" s="34"/>
      <c r="AQN939" s="35"/>
      <c r="AQO939" s="34"/>
      <c r="AQV939" s="35"/>
      <c r="AQW939" s="34"/>
      <c r="ARD939" s="35"/>
      <c r="ARE939" s="34"/>
      <c r="ARL939" s="35"/>
      <c r="ARM939" s="34"/>
      <c r="ART939" s="35"/>
      <c r="ARU939" s="34"/>
      <c r="ASB939" s="35"/>
      <c r="ASC939" s="34"/>
      <c r="ASJ939" s="35"/>
      <c r="ASK939" s="34"/>
      <c r="ASR939" s="35"/>
      <c r="ASS939" s="34"/>
      <c r="ASZ939" s="35"/>
      <c r="ATA939" s="34"/>
      <c r="ATH939" s="35"/>
      <c r="ATI939" s="34"/>
      <c r="ATP939" s="35"/>
      <c r="ATQ939" s="34"/>
      <c r="ATX939" s="35"/>
      <c r="ATY939" s="34"/>
      <c r="AUF939" s="35"/>
      <c r="AUG939" s="34"/>
      <c r="AUN939" s="35"/>
      <c r="AUO939" s="34"/>
      <c r="AUV939" s="35"/>
      <c r="AUW939" s="34"/>
      <c r="AVD939" s="35"/>
      <c r="AVE939" s="34"/>
      <c r="AVL939" s="35"/>
      <c r="AVM939" s="34"/>
      <c r="AVT939" s="35"/>
      <c r="AVU939" s="34"/>
      <c r="AWB939" s="35"/>
      <c r="AWC939" s="34"/>
      <c r="AWJ939" s="35"/>
      <c r="AWK939" s="34"/>
      <c r="AWR939" s="35"/>
      <c r="AWS939" s="34"/>
      <c r="AWZ939" s="35"/>
      <c r="AXA939" s="34"/>
      <c r="AXH939" s="35"/>
      <c r="AXI939" s="34"/>
      <c r="AXP939" s="35"/>
      <c r="AXQ939" s="34"/>
      <c r="AXX939" s="35"/>
      <c r="AXY939" s="34"/>
      <c r="AYF939" s="35"/>
      <c r="AYG939" s="34"/>
      <c r="AYN939" s="35"/>
      <c r="AYO939" s="34"/>
      <c r="AYV939" s="35"/>
      <c r="AYW939" s="34"/>
      <c r="AZD939" s="35"/>
      <c r="AZE939" s="34"/>
      <c r="AZL939" s="35"/>
      <c r="AZM939" s="34"/>
      <c r="AZT939" s="35"/>
      <c r="AZU939" s="34"/>
      <c r="BAB939" s="35"/>
      <c r="BAC939" s="34"/>
      <c r="BAJ939" s="35"/>
      <c r="BAK939" s="34"/>
      <c r="BAR939" s="35"/>
      <c r="BAS939" s="34"/>
      <c r="BAZ939" s="35"/>
      <c r="BBA939" s="34"/>
      <c r="BBH939" s="35"/>
      <c r="BBI939" s="34"/>
      <c r="BBP939" s="35"/>
      <c r="BBQ939" s="34"/>
      <c r="BBX939" s="35"/>
      <c r="BBY939" s="34"/>
      <c r="BCF939" s="35"/>
      <c r="BCG939" s="34"/>
      <c r="BCN939" s="35"/>
      <c r="BCO939" s="34"/>
      <c r="BCV939" s="35"/>
      <c r="BCW939" s="34"/>
      <c r="BDD939" s="35"/>
      <c r="BDE939" s="34"/>
      <c r="BDL939" s="35"/>
      <c r="BDM939" s="34"/>
      <c r="BDT939" s="35"/>
      <c r="BDU939" s="34"/>
      <c r="BEB939" s="35"/>
      <c r="BEC939" s="34"/>
      <c r="BEJ939" s="35"/>
      <c r="BEK939" s="34"/>
      <c r="BER939" s="35"/>
      <c r="BES939" s="34"/>
      <c r="BEZ939" s="35"/>
      <c r="BFA939" s="34"/>
      <c r="BFH939" s="35"/>
      <c r="BFI939" s="34"/>
      <c r="BFP939" s="35"/>
      <c r="BFQ939" s="34"/>
      <c r="BFX939" s="35"/>
      <c r="BFY939" s="34"/>
      <c r="BGF939" s="35"/>
      <c r="BGG939" s="34"/>
      <c r="BGN939" s="35"/>
      <c r="BGO939" s="34"/>
      <c r="BGV939" s="35"/>
      <c r="BGW939" s="34"/>
      <c r="BHD939" s="35"/>
      <c r="BHE939" s="34"/>
      <c r="BHL939" s="35"/>
      <c r="BHM939" s="34"/>
      <c r="BHT939" s="35"/>
      <c r="BHU939" s="34"/>
      <c r="BIB939" s="35"/>
      <c r="BIC939" s="34"/>
      <c r="BIJ939" s="35"/>
      <c r="BIK939" s="34"/>
      <c r="BIR939" s="35"/>
      <c r="BIS939" s="34"/>
      <c r="BIZ939" s="35"/>
      <c r="BJA939" s="34"/>
      <c r="BJH939" s="35"/>
      <c r="BJI939" s="34"/>
      <c r="BJP939" s="35"/>
      <c r="BJQ939" s="34"/>
      <c r="BJX939" s="35"/>
      <c r="BJY939" s="34"/>
      <c r="BKF939" s="35"/>
      <c r="BKG939" s="34"/>
      <c r="BKN939" s="35"/>
      <c r="BKO939" s="34"/>
      <c r="BKV939" s="35"/>
      <c r="BKW939" s="34"/>
      <c r="BLD939" s="35"/>
      <c r="BLE939" s="34"/>
      <c r="BLL939" s="35"/>
      <c r="BLM939" s="34"/>
      <c r="BLT939" s="35"/>
      <c r="BLU939" s="34"/>
      <c r="BMB939" s="35"/>
      <c r="BMC939" s="34"/>
      <c r="BMJ939" s="35"/>
      <c r="BMK939" s="34"/>
      <c r="BMR939" s="35"/>
      <c r="BMS939" s="34"/>
      <c r="BMZ939" s="35"/>
      <c r="BNA939" s="34"/>
      <c r="BNH939" s="35"/>
      <c r="BNI939" s="34"/>
      <c r="BNP939" s="35"/>
      <c r="BNQ939" s="34"/>
      <c r="BNX939" s="35"/>
      <c r="BNY939" s="34"/>
      <c r="BOF939" s="35"/>
      <c r="BOG939" s="34"/>
      <c r="BON939" s="35"/>
      <c r="BOO939" s="34"/>
      <c r="BOV939" s="35"/>
      <c r="BOW939" s="34"/>
      <c r="BPD939" s="35"/>
      <c r="BPE939" s="34"/>
      <c r="BPL939" s="35"/>
      <c r="BPM939" s="34"/>
      <c r="BPT939" s="35"/>
      <c r="BPU939" s="34"/>
      <c r="BQB939" s="35"/>
      <c r="BQC939" s="34"/>
      <c r="BQJ939" s="35"/>
      <c r="BQK939" s="34"/>
      <c r="BQR939" s="35"/>
      <c r="BQS939" s="34"/>
      <c r="BQZ939" s="35"/>
      <c r="BRA939" s="34"/>
      <c r="BRH939" s="35"/>
      <c r="BRI939" s="34"/>
      <c r="BRP939" s="35"/>
      <c r="BRQ939" s="34"/>
      <c r="BRX939" s="35"/>
      <c r="BRY939" s="34"/>
      <c r="BSF939" s="35"/>
      <c r="BSG939" s="34"/>
      <c r="BSN939" s="35"/>
      <c r="BSO939" s="34"/>
      <c r="BSV939" s="35"/>
      <c r="BSW939" s="34"/>
      <c r="BTD939" s="35"/>
      <c r="BTE939" s="34"/>
      <c r="BTL939" s="35"/>
      <c r="BTM939" s="34"/>
      <c r="BTT939" s="35"/>
      <c r="BTU939" s="34"/>
      <c r="BUB939" s="35"/>
      <c r="BUC939" s="34"/>
      <c r="BUJ939" s="35"/>
      <c r="BUK939" s="34"/>
      <c r="BUR939" s="35"/>
      <c r="BUS939" s="34"/>
      <c r="BUZ939" s="35"/>
      <c r="BVA939" s="34"/>
      <c r="BVH939" s="35"/>
      <c r="BVI939" s="34"/>
      <c r="BVP939" s="35"/>
      <c r="BVQ939" s="34"/>
      <c r="BVX939" s="35"/>
      <c r="BVY939" s="34"/>
      <c r="BWF939" s="35"/>
      <c r="BWG939" s="34"/>
      <c r="BWN939" s="35"/>
      <c r="BWO939" s="34"/>
      <c r="BWV939" s="35"/>
      <c r="BWW939" s="34"/>
      <c r="BXD939" s="35"/>
      <c r="BXE939" s="34"/>
      <c r="BXL939" s="35"/>
      <c r="BXM939" s="34"/>
      <c r="BXT939" s="35"/>
      <c r="BXU939" s="34"/>
      <c r="BYB939" s="35"/>
      <c r="BYC939" s="34"/>
      <c r="BYJ939" s="35"/>
      <c r="BYK939" s="34"/>
      <c r="BYR939" s="35"/>
      <c r="BYS939" s="34"/>
      <c r="BYZ939" s="35"/>
      <c r="BZA939" s="34"/>
      <c r="BZH939" s="35"/>
      <c r="BZI939" s="34"/>
      <c r="BZP939" s="35"/>
      <c r="BZQ939" s="34"/>
      <c r="BZX939" s="35"/>
      <c r="BZY939" s="34"/>
      <c r="CAF939" s="35"/>
      <c r="CAG939" s="34"/>
      <c r="CAN939" s="35"/>
      <c r="CAO939" s="34"/>
      <c r="CAV939" s="35"/>
      <c r="CAW939" s="34"/>
      <c r="CBD939" s="35"/>
      <c r="CBE939" s="34"/>
      <c r="CBL939" s="35"/>
      <c r="CBM939" s="34"/>
      <c r="CBT939" s="35"/>
      <c r="CBU939" s="34"/>
      <c r="CCB939" s="35"/>
      <c r="CCC939" s="34"/>
      <c r="CCJ939" s="35"/>
      <c r="CCK939" s="34"/>
      <c r="CCR939" s="35"/>
      <c r="CCS939" s="34"/>
      <c r="CCZ939" s="35"/>
      <c r="CDA939" s="34"/>
      <c r="CDH939" s="35"/>
      <c r="CDI939" s="34"/>
      <c r="CDP939" s="35"/>
      <c r="CDQ939" s="34"/>
      <c r="CDX939" s="35"/>
      <c r="CDY939" s="34"/>
      <c r="CEF939" s="35"/>
      <c r="CEG939" s="34"/>
      <c r="CEN939" s="35"/>
      <c r="CEO939" s="34"/>
      <c r="CEV939" s="35"/>
      <c r="CEW939" s="34"/>
      <c r="CFD939" s="35"/>
      <c r="CFE939" s="34"/>
      <c r="CFL939" s="35"/>
      <c r="CFM939" s="34"/>
      <c r="CFT939" s="35"/>
      <c r="CFU939" s="34"/>
      <c r="CGB939" s="35"/>
      <c r="CGC939" s="34"/>
      <c r="CGJ939" s="35"/>
      <c r="CGK939" s="34"/>
      <c r="CGR939" s="35"/>
      <c r="CGS939" s="34"/>
      <c r="CGZ939" s="35"/>
      <c r="CHA939" s="34"/>
      <c r="CHH939" s="35"/>
      <c r="CHI939" s="34"/>
      <c r="CHP939" s="35"/>
      <c r="CHQ939" s="34"/>
      <c r="CHX939" s="35"/>
      <c r="CHY939" s="34"/>
      <c r="CIF939" s="35"/>
      <c r="CIG939" s="34"/>
      <c r="CIN939" s="35"/>
      <c r="CIO939" s="34"/>
      <c r="CIV939" s="35"/>
      <c r="CIW939" s="34"/>
      <c r="CJD939" s="35"/>
      <c r="CJE939" s="34"/>
      <c r="CJL939" s="35"/>
      <c r="CJM939" s="34"/>
      <c r="CJT939" s="35"/>
      <c r="CJU939" s="34"/>
      <c r="CKB939" s="35"/>
      <c r="CKC939" s="34"/>
      <c r="CKJ939" s="35"/>
      <c r="CKK939" s="34"/>
      <c r="CKR939" s="35"/>
      <c r="CKS939" s="34"/>
      <c r="CKZ939" s="35"/>
      <c r="CLA939" s="34"/>
      <c r="CLH939" s="35"/>
      <c r="CLI939" s="34"/>
      <c r="CLP939" s="35"/>
      <c r="CLQ939" s="34"/>
      <c r="CLX939" s="35"/>
      <c r="CLY939" s="34"/>
      <c r="CMF939" s="35"/>
      <c r="CMG939" s="34"/>
      <c r="CMN939" s="35"/>
      <c r="CMO939" s="34"/>
      <c r="CMV939" s="35"/>
      <c r="CMW939" s="34"/>
      <c r="CND939" s="35"/>
      <c r="CNE939" s="34"/>
      <c r="CNL939" s="35"/>
      <c r="CNM939" s="34"/>
      <c r="CNT939" s="35"/>
      <c r="CNU939" s="34"/>
      <c r="COB939" s="35"/>
      <c r="COC939" s="34"/>
      <c r="COJ939" s="35"/>
      <c r="COK939" s="34"/>
      <c r="COR939" s="35"/>
      <c r="COS939" s="34"/>
      <c r="COZ939" s="35"/>
      <c r="CPA939" s="34"/>
      <c r="CPH939" s="35"/>
      <c r="CPI939" s="34"/>
      <c r="CPP939" s="35"/>
      <c r="CPQ939" s="34"/>
      <c r="CPX939" s="35"/>
      <c r="CPY939" s="34"/>
      <c r="CQF939" s="35"/>
      <c r="CQG939" s="34"/>
      <c r="CQN939" s="35"/>
      <c r="CQO939" s="34"/>
      <c r="CQV939" s="35"/>
      <c r="CQW939" s="34"/>
      <c r="CRD939" s="35"/>
      <c r="CRE939" s="34"/>
      <c r="CRL939" s="35"/>
      <c r="CRM939" s="34"/>
      <c r="CRT939" s="35"/>
      <c r="CRU939" s="34"/>
      <c r="CSB939" s="35"/>
      <c r="CSC939" s="34"/>
      <c r="CSJ939" s="35"/>
      <c r="CSK939" s="34"/>
      <c r="CSR939" s="35"/>
      <c r="CSS939" s="34"/>
      <c r="CSZ939" s="35"/>
      <c r="CTA939" s="34"/>
      <c r="CTH939" s="35"/>
      <c r="CTI939" s="34"/>
      <c r="CTP939" s="35"/>
      <c r="CTQ939" s="34"/>
      <c r="CTX939" s="35"/>
      <c r="CTY939" s="34"/>
      <c r="CUF939" s="35"/>
      <c r="CUG939" s="34"/>
      <c r="CUN939" s="35"/>
      <c r="CUO939" s="34"/>
      <c r="CUV939" s="35"/>
      <c r="CUW939" s="34"/>
      <c r="CVD939" s="35"/>
      <c r="CVE939" s="34"/>
      <c r="CVL939" s="35"/>
      <c r="CVM939" s="34"/>
      <c r="CVT939" s="35"/>
      <c r="CVU939" s="34"/>
      <c r="CWB939" s="35"/>
      <c r="CWC939" s="34"/>
      <c r="CWJ939" s="35"/>
      <c r="CWK939" s="34"/>
      <c r="CWR939" s="35"/>
      <c r="CWS939" s="34"/>
      <c r="CWZ939" s="35"/>
      <c r="CXA939" s="34"/>
      <c r="CXH939" s="35"/>
      <c r="CXI939" s="34"/>
      <c r="CXP939" s="35"/>
      <c r="CXQ939" s="34"/>
      <c r="CXX939" s="35"/>
      <c r="CXY939" s="34"/>
      <c r="CYF939" s="35"/>
      <c r="CYG939" s="34"/>
      <c r="CYN939" s="35"/>
      <c r="CYO939" s="34"/>
      <c r="CYV939" s="35"/>
      <c r="CYW939" s="34"/>
      <c r="CZD939" s="35"/>
      <c r="CZE939" s="34"/>
      <c r="CZL939" s="35"/>
      <c r="CZM939" s="34"/>
      <c r="CZT939" s="35"/>
      <c r="CZU939" s="34"/>
      <c r="DAB939" s="35"/>
      <c r="DAC939" s="34"/>
      <c r="DAJ939" s="35"/>
      <c r="DAK939" s="34"/>
      <c r="DAR939" s="35"/>
      <c r="DAS939" s="34"/>
      <c r="DAZ939" s="35"/>
      <c r="DBA939" s="34"/>
      <c r="DBH939" s="35"/>
      <c r="DBI939" s="34"/>
      <c r="DBP939" s="35"/>
      <c r="DBQ939" s="34"/>
      <c r="DBX939" s="35"/>
      <c r="DBY939" s="34"/>
      <c r="DCF939" s="35"/>
      <c r="DCG939" s="34"/>
      <c r="DCN939" s="35"/>
      <c r="DCO939" s="34"/>
      <c r="DCV939" s="35"/>
      <c r="DCW939" s="34"/>
      <c r="DDD939" s="35"/>
      <c r="DDE939" s="34"/>
      <c r="DDL939" s="35"/>
      <c r="DDM939" s="34"/>
      <c r="DDT939" s="35"/>
      <c r="DDU939" s="34"/>
      <c r="DEB939" s="35"/>
      <c r="DEC939" s="34"/>
      <c r="DEJ939" s="35"/>
      <c r="DEK939" s="34"/>
      <c r="DER939" s="35"/>
      <c r="DES939" s="34"/>
      <c r="DEZ939" s="35"/>
      <c r="DFA939" s="34"/>
      <c r="DFH939" s="35"/>
      <c r="DFI939" s="34"/>
      <c r="DFP939" s="35"/>
      <c r="DFQ939" s="34"/>
      <c r="DFX939" s="35"/>
      <c r="DFY939" s="34"/>
      <c r="DGF939" s="35"/>
      <c r="DGG939" s="34"/>
      <c r="DGN939" s="35"/>
      <c r="DGO939" s="34"/>
      <c r="DGV939" s="35"/>
      <c r="DGW939" s="34"/>
      <c r="DHD939" s="35"/>
      <c r="DHE939" s="34"/>
      <c r="DHL939" s="35"/>
      <c r="DHM939" s="34"/>
      <c r="DHT939" s="35"/>
      <c r="DHU939" s="34"/>
      <c r="DIB939" s="35"/>
      <c r="DIC939" s="34"/>
      <c r="DIJ939" s="35"/>
      <c r="DIK939" s="34"/>
      <c r="DIR939" s="35"/>
      <c r="DIS939" s="34"/>
      <c r="DIZ939" s="35"/>
      <c r="DJA939" s="34"/>
      <c r="DJH939" s="35"/>
      <c r="DJI939" s="34"/>
      <c r="DJP939" s="35"/>
      <c r="DJQ939" s="34"/>
      <c r="DJX939" s="35"/>
      <c r="DJY939" s="34"/>
      <c r="DKF939" s="35"/>
      <c r="DKG939" s="34"/>
      <c r="DKN939" s="35"/>
      <c r="DKO939" s="34"/>
      <c r="DKV939" s="35"/>
      <c r="DKW939" s="34"/>
      <c r="DLD939" s="35"/>
      <c r="DLE939" s="34"/>
      <c r="DLL939" s="35"/>
      <c r="DLM939" s="34"/>
      <c r="DLT939" s="35"/>
      <c r="DLU939" s="34"/>
      <c r="DMB939" s="35"/>
      <c r="DMC939" s="34"/>
      <c r="DMJ939" s="35"/>
      <c r="DMK939" s="34"/>
      <c r="DMR939" s="35"/>
      <c r="DMS939" s="34"/>
      <c r="DMZ939" s="35"/>
      <c r="DNA939" s="34"/>
      <c r="DNH939" s="35"/>
      <c r="DNI939" s="34"/>
      <c r="DNP939" s="35"/>
      <c r="DNQ939" s="34"/>
      <c r="DNX939" s="35"/>
      <c r="DNY939" s="34"/>
      <c r="DOF939" s="35"/>
      <c r="DOG939" s="34"/>
      <c r="DON939" s="35"/>
      <c r="DOO939" s="34"/>
      <c r="DOV939" s="35"/>
      <c r="DOW939" s="34"/>
      <c r="DPD939" s="35"/>
      <c r="DPE939" s="34"/>
      <c r="DPL939" s="35"/>
      <c r="DPM939" s="34"/>
      <c r="DPT939" s="35"/>
      <c r="DPU939" s="34"/>
      <c r="DQB939" s="35"/>
      <c r="DQC939" s="34"/>
      <c r="DQJ939" s="35"/>
      <c r="DQK939" s="34"/>
      <c r="DQR939" s="35"/>
      <c r="DQS939" s="34"/>
      <c r="DQZ939" s="35"/>
      <c r="DRA939" s="34"/>
      <c r="DRH939" s="35"/>
      <c r="DRI939" s="34"/>
      <c r="DRP939" s="35"/>
      <c r="DRQ939" s="34"/>
      <c r="DRX939" s="35"/>
      <c r="DRY939" s="34"/>
      <c r="DSF939" s="35"/>
      <c r="DSG939" s="34"/>
      <c r="DSN939" s="35"/>
      <c r="DSO939" s="34"/>
      <c r="DSV939" s="35"/>
      <c r="DSW939" s="34"/>
      <c r="DTD939" s="35"/>
      <c r="DTE939" s="34"/>
      <c r="DTL939" s="35"/>
      <c r="DTM939" s="34"/>
      <c r="DTT939" s="35"/>
      <c r="DTU939" s="34"/>
      <c r="DUB939" s="35"/>
      <c r="DUC939" s="34"/>
      <c r="DUJ939" s="35"/>
      <c r="DUK939" s="34"/>
      <c r="DUR939" s="35"/>
      <c r="DUS939" s="34"/>
      <c r="DUZ939" s="35"/>
      <c r="DVA939" s="34"/>
      <c r="DVH939" s="35"/>
      <c r="DVI939" s="34"/>
      <c r="DVP939" s="35"/>
      <c r="DVQ939" s="34"/>
      <c r="DVX939" s="35"/>
      <c r="DVY939" s="34"/>
      <c r="DWF939" s="35"/>
      <c r="DWG939" s="34"/>
      <c r="DWN939" s="35"/>
      <c r="DWO939" s="34"/>
      <c r="DWV939" s="35"/>
      <c r="DWW939" s="34"/>
      <c r="DXD939" s="35"/>
      <c r="DXE939" s="34"/>
      <c r="DXL939" s="35"/>
      <c r="DXM939" s="34"/>
      <c r="DXT939" s="35"/>
      <c r="DXU939" s="34"/>
      <c r="DYB939" s="35"/>
      <c r="DYC939" s="34"/>
      <c r="DYJ939" s="35"/>
      <c r="DYK939" s="34"/>
      <c r="DYR939" s="35"/>
      <c r="DYS939" s="34"/>
      <c r="DYZ939" s="35"/>
      <c r="DZA939" s="34"/>
      <c r="DZH939" s="35"/>
      <c r="DZI939" s="34"/>
      <c r="DZP939" s="35"/>
      <c r="DZQ939" s="34"/>
      <c r="DZX939" s="35"/>
      <c r="DZY939" s="34"/>
      <c r="EAF939" s="35"/>
      <c r="EAG939" s="34"/>
      <c r="EAN939" s="35"/>
      <c r="EAO939" s="34"/>
      <c r="EAV939" s="35"/>
      <c r="EAW939" s="34"/>
      <c r="EBD939" s="35"/>
      <c r="EBE939" s="34"/>
      <c r="EBL939" s="35"/>
      <c r="EBM939" s="34"/>
      <c r="EBT939" s="35"/>
      <c r="EBU939" s="34"/>
      <c r="ECB939" s="35"/>
      <c r="ECC939" s="34"/>
      <c r="ECJ939" s="35"/>
      <c r="ECK939" s="34"/>
      <c r="ECR939" s="35"/>
      <c r="ECS939" s="34"/>
      <c r="ECZ939" s="35"/>
      <c r="EDA939" s="34"/>
      <c r="EDH939" s="35"/>
      <c r="EDI939" s="34"/>
      <c r="EDP939" s="35"/>
      <c r="EDQ939" s="34"/>
      <c r="EDX939" s="35"/>
      <c r="EDY939" s="34"/>
      <c r="EEF939" s="35"/>
      <c r="EEG939" s="34"/>
      <c r="EEN939" s="35"/>
      <c r="EEO939" s="34"/>
      <c r="EEV939" s="35"/>
      <c r="EEW939" s="34"/>
      <c r="EFD939" s="35"/>
      <c r="EFE939" s="34"/>
      <c r="EFL939" s="35"/>
      <c r="EFM939" s="34"/>
      <c r="EFT939" s="35"/>
      <c r="EFU939" s="34"/>
      <c r="EGB939" s="35"/>
      <c r="EGC939" s="34"/>
      <c r="EGJ939" s="35"/>
      <c r="EGK939" s="34"/>
      <c r="EGR939" s="35"/>
      <c r="EGS939" s="34"/>
      <c r="EGZ939" s="35"/>
      <c r="EHA939" s="34"/>
      <c r="EHH939" s="35"/>
      <c r="EHI939" s="34"/>
      <c r="EHP939" s="35"/>
      <c r="EHQ939" s="34"/>
      <c r="EHX939" s="35"/>
      <c r="EHY939" s="34"/>
      <c r="EIF939" s="35"/>
      <c r="EIG939" s="34"/>
      <c r="EIN939" s="35"/>
      <c r="EIO939" s="34"/>
      <c r="EIV939" s="35"/>
      <c r="EIW939" s="34"/>
      <c r="EJD939" s="35"/>
      <c r="EJE939" s="34"/>
      <c r="EJL939" s="35"/>
      <c r="EJM939" s="34"/>
      <c r="EJT939" s="35"/>
      <c r="EJU939" s="34"/>
      <c r="EKB939" s="35"/>
      <c r="EKC939" s="34"/>
      <c r="EKJ939" s="35"/>
      <c r="EKK939" s="34"/>
      <c r="EKR939" s="35"/>
      <c r="EKS939" s="34"/>
      <c r="EKZ939" s="35"/>
      <c r="ELA939" s="34"/>
      <c r="ELH939" s="35"/>
      <c r="ELI939" s="34"/>
      <c r="ELP939" s="35"/>
      <c r="ELQ939" s="34"/>
      <c r="ELX939" s="35"/>
      <c r="ELY939" s="34"/>
      <c r="EMF939" s="35"/>
      <c r="EMG939" s="34"/>
      <c r="EMN939" s="35"/>
      <c r="EMO939" s="34"/>
      <c r="EMV939" s="35"/>
      <c r="EMW939" s="34"/>
      <c r="END939" s="35"/>
      <c r="ENE939" s="34"/>
      <c r="ENL939" s="35"/>
      <c r="ENM939" s="34"/>
      <c r="ENT939" s="35"/>
      <c r="ENU939" s="34"/>
      <c r="EOB939" s="35"/>
      <c r="EOC939" s="34"/>
      <c r="EOJ939" s="35"/>
      <c r="EOK939" s="34"/>
      <c r="EOR939" s="35"/>
      <c r="EOS939" s="34"/>
      <c r="EOZ939" s="35"/>
      <c r="EPA939" s="34"/>
      <c r="EPH939" s="35"/>
      <c r="EPI939" s="34"/>
      <c r="EPP939" s="35"/>
      <c r="EPQ939" s="34"/>
      <c r="EPX939" s="35"/>
      <c r="EPY939" s="34"/>
      <c r="EQF939" s="35"/>
      <c r="EQG939" s="34"/>
      <c r="EQN939" s="35"/>
      <c r="EQO939" s="34"/>
      <c r="EQV939" s="35"/>
      <c r="EQW939" s="34"/>
      <c r="ERD939" s="35"/>
      <c r="ERE939" s="34"/>
      <c r="ERL939" s="35"/>
      <c r="ERM939" s="34"/>
      <c r="ERT939" s="35"/>
      <c r="ERU939" s="34"/>
      <c r="ESB939" s="35"/>
      <c r="ESC939" s="34"/>
      <c r="ESJ939" s="35"/>
      <c r="ESK939" s="34"/>
      <c r="ESR939" s="35"/>
      <c r="ESS939" s="34"/>
      <c r="ESZ939" s="35"/>
      <c r="ETA939" s="34"/>
      <c r="ETH939" s="35"/>
      <c r="ETI939" s="34"/>
      <c r="ETP939" s="35"/>
      <c r="ETQ939" s="34"/>
      <c r="ETX939" s="35"/>
      <c r="ETY939" s="34"/>
      <c r="EUF939" s="35"/>
      <c r="EUG939" s="34"/>
      <c r="EUN939" s="35"/>
      <c r="EUO939" s="34"/>
      <c r="EUV939" s="35"/>
      <c r="EUW939" s="34"/>
      <c r="EVD939" s="35"/>
      <c r="EVE939" s="34"/>
      <c r="EVL939" s="35"/>
      <c r="EVM939" s="34"/>
      <c r="EVT939" s="35"/>
      <c r="EVU939" s="34"/>
      <c r="EWB939" s="35"/>
      <c r="EWC939" s="34"/>
      <c r="EWJ939" s="35"/>
      <c r="EWK939" s="34"/>
      <c r="EWR939" s="35"/>
      <c r="EWS939" s="34"/>
      <c r="EWZ939" s="35"/>
      <c r="EXA939" s="34"/>
      <c r="EXH939" s="35"/>
      <c r="EXI939" s="34"/>
      <c r="EXP939" s="35"/>
      <c r="EXQ939" s="34"/>
      <c r="EXX939" s="35"/>
      <c r="EXY939" s="34"/>
      <c r="EYF939" s="35"/>
      <c r="EYG939" s="34"/>
      <c r="EYN939" s="35"/>
      <c r="EYO939" s="34"/>
      <c r="EYV939" s="35"/>
      <c r="EYW939" s="34"/>
      <c r="EZD939" s="35"/>
      <c r="EZE939" s="34"/>
      <c r="EZL939" s="35"/>
      <c r="EZM939" s="34"/>
      <c r="EZT939" s="35"/>
      <c r="EZU939" s="34"/>
      <c r="FAB939" s="35"/>
      <c r="FAC939" s="34"/>
      <c r="FAJ939" s="35"/>
      <c r="FAK939" s="34"/>
      <c r="FAR939" s="35"/>
      <c r="FAS939" s="34"/>
      <c r="FAZ939" s="35"/>
      <c r="FBA939" s="34"/>
      <c r="FBH939" s="35"/>
      <c r="FBI939" s="34"/>
      <c r="FBP939" s="35"/>
      <c r="FBQ939" s="34"/>
      <c r="FBX939" s="35"/>
      <c r="FBY939" s="34"/>
      <c r="FCF939" s="35"/>
      <c r="FCG939" s="34"/>
      <c r="FCN939" s="35"/>
      <c r="FCO939" s="34"/>
      <c r="FCV939" s="35"/>
      <c r="FCW939" s="34"/>
      <c r="FDD939" s="35"/>
      <c r="FDE939" s="34"/>
      <c r="FDL939" s="35"/>
      <c r="FDM939" s="34"/>
      <c r="FDT939" s="35"/>
      <c r="FDU939" s="34"/>
      <c r="FEB939" s="35"/>
      <c r="FEC939" s="34"/>
      <c r="FEJ939" s="35"/>
      <c r="FEK939" s="34"/>
      <c r="FER939" s="35"/>
      <c r="FES939" s="34"/>
      <c r="FEZ939" s="35"/>
      <c r="FFA939" s="34"/>
      <c r="FFH939" s="35"/>
      <c r="FFI939" s="34"/>
      <c r="FFP939" s="35"/>
      <c r="FFQ939" s="34"/>
      <c r="FFX939" s="35"/>
      <c r="FFY939" s="34"/>
      <c r="FGF939" s="35"/>
      <c r="FGG939" s="34"/>
      <c r="FGN939" s="35"/>
      <c r="FGO939" s="34"/>
      <c r="FGV939" s="35"/>
      <c r="FGW939" s="34"/>
      <c r="FHD939" s="35"/>
      <c r="FHE939" s="34"/>
      <c r="FHL939" s="35"/>
      <c r="FHM939" s="34"/>
      <c r="FHT939" s="35"/>
      <c r="FHU939" s="34"/>
      <c r="FIB939" s="35"/>
      <c r="FIC939" s="34"/>
      <c r="FIJ939" s="35"/>
      <c r="FIK939" s="34"/>
      <c r="FIR939" s="35"/>
      <c r="FIS939" s="34"/>
      <c r="FIZ939" s="35"/>
      <c r="FJA939" s="34"/>
      <c r="FJH939" s="35"/>
      <c r="FJI939" s="34"/>
      <c r="FJP939" s="35"/>
      <c r="FJQ939" s="34"/>
      <c r="FJX939" s="35"/>
      <c r="FJY939" s="34"/>
      <c r="FKF939" s="35"/>
      <c r="FKG939" s="34"/>
      <c r="FKN939" s="35"/>
      <c r="FKO939" s="34"/>
      <c r="FKV939" s="35"/>
      <c r="FKW939" s="34"/>
      <c r="FLD939" s="35"/>
      <c r="FLE939" s="34"/>
      <c r="FLL939" s="35"/>
      <c r="FLM939" s="34"/>
      <c r="FLT939" s="35"/>
      <c r="FLU939" s="34"/>
      <c r="FMB939" s="35"/>
      <c r="FMC939" s="34"/>
      <c r="FMJ939" s="35"/>
      <c r="FMK939" s="34"/>
      <c r="FMR939" s="35"/>
      <c r="FMS939" s="34"/>
      <c r="FMZ939" s="35"/>
      <c r="FNA939" s="34"/>
      <c r="FNH939" s="35"/>
      <c r="FNI939" s="34"/>
      <c r="FNP939" s="35"/>
      <c r="FNQ939" s="34"/>
      <c r="FNX939" s="35"/>
      <c r="FNY939" s="34"/>
      <c r="FOF939" s="35"/>
      <c r="FOG939" s="34"/>
      <c r="FON939" s="35"/>
      <c r="FOO939" s="34"/>
      <c r="FOV939" s="35"/>
      <c r="FOW939" s="34"/>
      <c r="FPD939" s="35"/>
      <c r="FPE939" s="34"/>
      <c r="FPL939" s="35"/>
      <c r="FPM939" s="34"/>
      <c r="FPT939" s="35"/>
      <c r="FPU939" s="34"/>
      <c r="FQB939" s="35"/>
      <c r="FQC939" s="34"/>
      <c r="FQJ939" s="35"/>
      <c r="FQK939" s="34"/>
      <c r="FQR939" s="35"/>
      <c r="FQS939" s="34"/>
      <c r="FQZ939" s="35"/>
      <c r="FRA939" s="34"/>
      <c r="FRH939" s="35"/>
      <c r="FRI939" s="34"/>
      <c r="FRP939" s="35"/>
      <c r="FRQ939" s="34"/>
      <c r="FRX939" s="35"/>
      <c r="FRY939" s="34"/>
      <c r="FSF939" s="35"/>
      <c r="FSG939" s="34"/>
      <c r="FSN939" s="35"/>
      <c r="FSO939" s="34"/>
      <c r="FSV939" s="35"/>
      <c r="FSW939" s="34"/>
      <c r="FTD939" s="35"/>
      <c r="FTE939" s="34"/>
      <c r="FTL939" s="35"/>
      <c r="FTM939" s="34"/>
      <c r="FTT939" s="35"/>
      <c r="FTU939" s="34"/>
      <c r="FUB939" s="35"/>
      <c r="FUC939" s="34"/>
      <c r="FUJ939" s="35"/>
      <c r="FUK939" s="34"/>
      <c r="FUR939" s="35"/>
      <c r="FUS939" s="34"/>
      <c r="FUZ939" s="35"/>
      <c r="FVA939" s="34"/>
      <c r="FVH939" s="35"/>
      <c r="FVI939" s="34"/>
      <c r="FVP939" s="35"/>
      <c r="FVQ939" s="34"/>
      <c r="FVX939" s="35"/>
      <c r="FVY939" s="34"/>
      <c r="FWF939" s="35"/>
      <c r="FWG939" s="34"/>
      <c r="FWN939" s="35"/>
      <c r="FWO939" s="34"/>
      <c r="FWV939" s="35"/>
      <c r="FWW939" s="34"/>
      <c r="FXD939" s="35"/>
      <c r="FXE939" s="34"/>
      <c r="FXL939" s="35"/>
      <c r="FXM939" s="34"/>
      <c r="FXT939" s="35"/>
      <c r="FXU939" s="34"/>
      <c r="FYB939" s="35"/>
      <c r="FYC939" s="34"/>
      <c r="FYJ939" s="35"/>
      <c r="FYK939" s="34"/>
      <c r="FYR939" s="35"/>
      <c r="FYS939" s="34"/>
      <c r="FYZ939" s="35"/>
      <c r="FZA939" s="34"/>
      <c r="FZH939" s="35"/>
      <c r="FZI939" s="34"/>
      <c r="FZP939" s="35"/>
      <c r="FZQ939" s="34"/>
      <c r="FZX939" s="35"/>
      <c r="FZY939" s="34"/>
      <c r="GAF939" s="35"/>
      <c r="GAG939" s="34"/>
      <c r="GAN939" s="35"/>
      <c r="GAO939" s="34"/>
      <c r="GAV939" s="35"/>
      <c r="GAW939" s="34"/>
      <c r="GBD939" s="35"/>
      <c r="GBE939" s="34"/>
      <c r="GBL939" s="35"/>
      <c r="GBM939" s="34"/>
      <c r="GBT939" s="35"/>
      <c r="GBU939" s="34"/>
      <c r="GCB939" s="35"/>
      <c r="GCC939" s="34"/>
      <c r="GCJ939" s="35"/>
      <c r="GCK939" s="34"/>
      <c r="GCR939" s="35"/>
      <c r="GCS939" s="34"/>
      <c r="GCZ939" s="35"/>
      <c r="GDA939" s="34"/>
      <c r="GDH939" s="35"/>
      <c r="GDI939" s="34"/>
      <c r="GDP939" s="35"/>
      <c r="GDQ939" s="34"/>
      <c r="GDX939" s="35"/>
      <c r="GDY939" s="34"/>
      <c r="GEF939" s="35"/>
      <c r="GEG939" s="34"/>
      <c r="GEN939" s="35"/>
      <c r="GEO939" s="34"/>
      <c r="GEV939" s="35"/>
      <c r="GEW939" s="34"/>
      <c r="GFD939" s="35"/>
      <c r="GFE939" s="34"/>
      <c r="GFL939" s="35"/>
      <c r="GFM939" s="34"/>
      <c r="GFT939" s="35"/>
      <c r="GFU939" s="34"/>
      <c r="GGB939" s="35"/>
      <c r="GGC939" s="34"/>
      <c r="GGJ939" s="35"/>
      <c r="GGK939" s="34"/>
      <c r="GGR939" s="35"/>
      <c r="GGS939" s="34"/>
      <c r="GGZ939" s="35"/>
      <c r="GHA939" s="34"/>
      <c r="GHH939" s="35"/>
      <c r="GHI939" s="34"/>
      <c r="GHP939" s="35"/>
      <c r="GHQ939" s="34"/>
      <c r="GHX939" s="35"/>
      <c r="GHY939" s="34"/>
      <c r="GIF939" s="35"/>
      <c r="GIG939" s="34"/>
      <c r="GIN939" s="35"/>
      <c r="GIO939" s="34"/>
      <c r="GIV939" s="35"/>
      <c r="GIW939" s="34"/>
      <c r="GJD939" s="35"/>
      <c r="GJE939" s="34"/>
      <c r="GJL939" s="35"/>
      <c r="GJM939" s="34"/>
      <c r="GJT939" s="35"/>
      <c r="GJU939" s="34"/>
      <c r="GKB939" s="35"/>
      <c r="GKC939" s="34"/>
      <c r="GKJ939" s="35"/>
      <c r="GKK939" s="34"/>
      <c r="GKR939" s="35"/>
      <c r="GKS939" s="34"/>
      <c r="GKZ939" s="35"/>
      <c r="GLA939" s="34"/>
      <c r="GLH939" s="35"/>
      <c r="GLI939" s="34"/>
      <c r="GLP939" s="35"/>
      <c r="GLQ939" s="34"/>
      <c r="GLX939" s="35"/>
      <c r="GLY939" s="34"/>
      <c r="GMF939" s="35"/>
      <c r="GMG939" s="34"/>
      <c r="GMN939" s="35"/>
      <c r="GMO939" s="34"/>
      <c r="GMV939" s="35"/>
      <c r="GMW939" s="34"/>
      <c r="GND939" s="35"/>
      <c r="GNE939" s="34"/>
      <c r="GNL939" s="35"/>
      <c r="GNM939" s="34"/>
      <c r="GNT939" s="35"/>
      <c r="GNU939" s="34"/>
      <c r="GOB939" s="35"/>
      <c r="GOC939" s="34"/>
      <c r="GOJ939" s="35"/>
      <c r="GOK939" s="34"/>
      <c r="GOR939" s="35"/>
      <c r="GOS939" s="34"/>
      <c r="GOZ939" s="35"/>
      <c r="GPA939" s="34"/>
      <c r="GPH939" s="35"/>
      <c r="GPI939" s="34"/>
      <c r="GPP939" s="35"/>
      <c r="GPQ939" s="34"/>
      <c r="GPX939" s="35"/>
      <c r="GPY939" s="34"/>
      <c r="GQF939" s="35"/>
      <c r="GQG939" s="34"/>
      <c r="GQN939" s="35"/>
      <c r="GQO939" s="34"/>
      <c r="GQV939" s="35"/>
      <c r="GQW939" s="34"/>
      <c r="GRD939" s="35"/>
      <c r="GRE939" s="34"/>
      <c r="GRL939" s="35"/>
      <c r="GRM939" s="34"/>
      <c r="GRT939" s="35"/>
      <c r="GRU939" s="34"/>
      <c r="GSB939" s="35"/>
      <c r="GSC939" s="34"/>
      <c r="GSJ939" s="35"/>
      <c r="GSK939" s="34"/>
      <c r="GSR939" s="35"/>
      <c r="GSS939" s="34"/>
      <c r="GSZ939" s="35"/>
      <c r="GTA939" s="34"/>
      <c r="GTH939" s="35"/>
      <c r="GTI939" s="34"/>
      <c r="GTP939" s="35"/>
      <c r="GTQ939" s="34"/>
      <c r="GTX939" s="35"/>
      <c r="GTY939" s="34"/>
      <c r="GUF939" s="35"/>
      <c r="GUG939" s="34"/>
      <c r="GUN939" s="35"/>
      <c r="GUO939" s="34"/>
      <c r="GUV939" s="35"/>
      <c r="GUW939" s="34"/>
      <c r="GVD939" s="35"/>
      <c r="GVE939" s="34"/>
      <c r="GVL939" s="35"/>
      <c r="GVM939" s="34"/>
      <c r="GVT939" s="35"/>
      <c r="GVU939" s="34"/>
      <c r="GWB939" s="35"/>
      <c r="GWC939" s="34"/>
      <c r="GWJ939" s="35"/>
      <c r="GWK939" s="34"/>
      <c r="GWR939" s="35"/>
      <c r="GWS939" s="34"/>
      <c r="GWZ939" s="35"/>
      <c r="GXA939" s="34"/>
      <c r="GXH939" s="35"/>
      <c r="GXI939" s="34"/>
      <c r="GXP939" s="35"/>
      <c r="GXQ939" s="34"/>
      <c r="GXX939" s="35"/>
      <c r="GXY939" s="34"/>
      <c r="GYF939" s="35"/>
      <c r="GYG939" s="34"/>
      <c r="GYN939" s="35"/>
      <c r="GYO939" s="34"/>
      <c r="GYV939" s="35"/>
      <c r="GYW939" s="34"/>
      <c r="GZD939" s="35"/>
      <c r="GZE939" s="34"/>
      <c r="GZL939" s="35"/>
      <c r="GZM939" s="34"/>
      <c r="GZT939" s="35"/>
      <c r="GZU939" s="34"/>
      <c r="HAB939" s="35"/>
      <c r="HAC939" s="34"/>
      <c r="HAJ939" s="35"/>
      <c r="HAK939" s="34"/>
      <c r="HAR939" s="35"/>
      <c r="HAS939" s="34"/>
      <c r="HAZ939" s="35"/>
      <c r="HBA939" s="34"/>
      <c r="HBH939" s="35"/>
      <c r="HBI939" s="34"/>
      <c r="HBP939" s="35"/>
      <c r="HBQ939" s="34"/>
      <c r="HBX939" s="35"/>
      <c r="HBY939" s="34"/>
      <c r="HCF939" s="35"/>
      <c r="HCG939" s="34"/>
      <c r="HCN939" s="35"/>
      <c r="HCO939" s="34"/>
      <c r="HCV939" s="35"/>
      <c r="HCW939" s="34"/>
      <c r="HDD939" s="35"/>
      <c r="HDE939" s="34"/>
      <c r="HDL939" s="35"/>
      <c r="HDM939" s="34"/>
      <c r="HDT939" s="35"/>
      <c r="HDU939" s="34"/>
      <c r="HEB939" s="35"/>
      <c r="HEC939" s="34"/>
      <c r="HEJ939" s="35"/>
      <c r="HEK939" s="34"/>
      <c r="HER939" s="35"/>
      <c r="HES939" s="34"/>
      <c r="HEZ939" s="35"/>
      <c r="HFA939" s="34"/>
      <c r="HFH939" s="35"/>
      <c r="HFI939" s="34"/>
      <c r="HFP939" s="35"/>
      <c r="HFQ939" s="34"/>
      <c r="HFX939" s="35"/>
      <c r="HFY939" s="34"/>
      <c r="HGF939" s="35"/>
      <c r="HGG939" s="34"/>
      <c r="HGN939" s="35"/>
      <c r="HGO939" s="34"/>
      <c r="HGV939" s="35"/>
      <c r="HGW939" s="34"/>
      <c r="HHD939" s="35"/>
      <c r="HHE939" s="34"/>
      <c r="HHL939" s="35"/>
      <c r="HHM939" s="34"/>
      <c r="HHT939" s="35"/>
      <c r="HHU939" s="34"/>
      <c r="HIB939" s="35"/>
      <c r="HIC939" s="34"/>
      <c r="HIJ939" s="35"/>
      <c r="HIK939" s="34"/>
      <c r="HIR939" s="35"/>
      <c r="HIS939" s="34"/>
      <c r="HIZ939" s="35"/>
      <c r="HJA939" s="34"/>
      <c r="HJH939" s="35"/>
      <c r="HJI939" s="34"/>
      <c r="HJP939" s="35"/>
      <c r="HJQ939" s="34"/>
      <c r="HJX939" s="35"/>
      <c r="HJY939" s="34"/>
      <c r="HKF939" s="35"/>
      <c r="HKG939" s="34"/>
      <c r="HKN939" s="35"/>
      <c r="HKO939" s="34"/>
      <c r="HKV939" s="35"/>
      <c r="HKW939" s="34"/>
      <c r="HLD939" s="35"/>
      <c r="HLE939" s="34"/>
      <c r="HLL939" s="35"/>
      <c r="HLM939" s="34"/>
      <c r="HLT939" s="35"/>
      <c r="HLU939" s="34"/>
      <c r="HMB939" s="35"/>
      <c r="HMC939" s="34"/>
      <c r="HMJ939" s="35"/>
      <c r="HMK939" s="34"/>
      <c r="HMR939" s="35"/>
      <c r="HMS939" s="34"/>
      <c r="HMZ939" s="35"/>
      <c r="HNA939" s="34"/>
      <c r="HNH939" s="35"/>
      <c r="HNI939" s="34"/>
      <c r="HNP939" s="35"/>
      <c r="HNQ939" s="34"/>
      <c r="HNX939" s="35"/>
      <c r="HNY939" s="34"/>
      <c r="HOF939" s="35"/>
      <c r="HOG939" s="34"/>
      <c r="HON939" s="35"/>
      <c r="HOO939" s="34"/>
      <c r="HOV939" s="35"/>
      <c r="HOW939" s="34"/>
      <c r="HPD939" s="35"/>
      <c r="HPE939" s="34"/>
      <c r="HPL939" s="35"/>
      <c r="HPM939" s="34"/>
      <c r="HPT939" s="35"/>
      <c r="HPU939" s="34"/>
      <c r="HQB939" s="35"/>
      <c r="HQC939" s="34"/>
      <c r="HQJ939" s="35"/>
      <c r="HQK939" s="34"/>
      <c r="HQR939" s="35"/>
      <c r="HQS939" s="34"/>
      <c r="HQZ939" s="35"/>
      <c r="HRA939" s="34"/>
      <c r="HRH939" s="35"/>
      <c r="HRI939" s="34"/>
      <c r="HRP939" s="35"/>
      <c r="HRQ939" s="34"/>
      <c r="HRX939" s="35"/>
      <c r="HRY939" s="34"/>
      <c r="HSF939" s="35"/>
      <c r="HSG939" s="34"/>
      <c r="HSN939" s="35"/>
      <c r="HSO939" s="34"/>
      <c r="HSV939" s="35"/>
      <c r="HSW939" s="34"/>
      <c r="HTD939" s="35"/>
      <c r="HTE939" s="34"/>
      <c r="HTL939" s="35"/>
      <c r="HTM939" s="34"/>
      <c r="HTT939" s="35"/>
      <c r="HTU939" s="34"/>
      <c r="HUB939" s="35"/>
      <c r="HUC939" s="34"/>
      <c r="HUJ939" s="35"/>
      <c r="HUK939" s="34"/>
      <c r="HUR939" s="35"/>
      <c r="HUS939" s="34"/>
      <c r="HUZ939" s="35"/>
      <c r="HVA939" s="34"/>
      <c r="HVH939" s="35"/>
      <c r="HVI939" s="34"/>
      <c r="HVP939" s="35"/>
      <c r="HVQ939" s="34"/>
      <c r="HVX939" s="35"/>
      <c r="HVY939" s="34"/>
      <c r="HWF939" s="35"/>
      <c r="HWG939" s="34"/>
      <c r="HWN939" s="35"/>
      <c r="HWO939" s="34"/>
      <c r="HWV939" s="35"/>
      <c r="HWW939" s="34"/>
      <c r="HXD939" s="35"/>
      <c r="HXE939" s="34"/>
      <c r="HXL939" s="35"/>
      <c r="HXM939" s="34"/>
      <c r="HXT939" s="35"/>
      <c r="HXU939" s="34"/>
      <c r="HYB939" s="35"/>
      <c r="HYC939" s="34"/>
      <c r="HYJ939" s="35"/>
      <c r="HYK939" s="34"/>
      <c r="HYR939" s="35"/>
      <c r="HYS939" s="34"/>
      <c r="HYZ939" s="35"/>
      <c r="HZA939" s="34"/>
      <c r="HZH939" s="35"/>
      <c r="HZI939" s="34"/>
      <c r="HZP939" s="35"/>
      <c r="HZQ939" s="34"/>
      <c r="HZX939" s="35"/>
      <c r="HZY939" s="34"/>
      <c r="IAF939" s="35"/>
      <c r="IAG939" s="34"/>
      <c r="IAN939" s="35"/>
      <c r="IAO939" s="34"/>
      <c r="IAV939" s="35"/>
      <c r="IAW939" s="34"/>
      <c r="IBD939" s="35"/>
      <c r="IBE939" s="34"/>
      <c r="IBL939" s="35"/>
      <c r="IBM939" s="34"/>
      <c r="IBT939" s="35"/>
      <c r="IBU939" s="34"/>
      <c r="ICB939" s="35"/>
      <c r="ICC939" s="34"/>
      <c r="ICJ939" s="35"/>
      <c r="ICK939" s="34"/>
      <c r="ICR939" s="35"/>
      <c r="ICS939" s="34"/>
      <c r="ICZ939" s="35"/>
      <c r="IDA939" s="34"/>
      <c r="IDH939" s="35"/>
      <c r="IDI939" s="34"/>
      <c r="IDP939" s="35"/>
      <c r="IDQ939" s="34"/>
      <c r="IDX939" s="35"/>
      <c r="IDY939" s="34"/>
      <c r="IEF939" s="35"/>
      <c r="IEG939" s="34"/>
      <c r="IEN939" s="35"/>
      <c r="IEO939" s="34"/>
      <c r="IEV939" s="35"/>
      <c r="IEW939" s="34"/>
      <c r="IFD939" s="35"/>
      <c r="IFE939" s="34"/>
      <c r="IFL939" s="35"/>
      <c r="IFM939" s="34"/>
      <c r="IFT939" s="35"/>
      <c r="IFU939" s="34"/>
      <c r="IGB939" s="35"/>
      <c r="IGC939" s="34"/>
      <c r="IGJ939" s="35"/>
      <c r="IGK939" s="34"/>
      <c r="IGR939" s="35"/>
      <c r="IGS939" s="34"/>
      <c r="IGZ939" s="35"/>
      <c r="IHA939" s="34"/>
      <c r="IHH939" s="35"/>
      <c r="IHI939" s="34"/>
      <c r="IHP939" s="35"/>
      <c r="IHQ939" s="34"/>
      <c r="IHX939" s="35"/>
      <c r="IHY939" s="34"/>
      <c r="IIF939" s="35"/>
      <c r="IIG939" s="34"/>
      <c r="IIN939" s="35"/>
      <c r="IIO939" s="34"/>
      <c r="IIV939" s="35"/>
      <c r="IIW939" s="34"/>
      <c r="IJD939" s="35"/>
      <c r="IJE939" s="34"/>
      <c r="IJL939" s="35"/>
      <c r="IJM939" s="34"/>
      <c r="IJT939" s="35"/>
      <c r="IJU939" s="34"/>
      <c r="IKB939" s="35"/>
      <c r="IKC939" s="34"/>
      <c r="IKJ939" s="35"/>
      <c r="IKK939" s="34"/>
      <c r="IKR939" s="35"/>
      <c r="IKS939" s="34"/>
      <c r="IKZ939" s="35"/>
      <c r="ILA939" s="34"/>
      <c r="ILH939" s="35"/>
      <c r="ILI939" s="34"/>
      <c r="ILP939" s="35"/>
      <c r="ILQ939" s="34"/>
      <c r="ILX939" s="35"/>
      <c r="ILY939" s="34"/>
      <c r="IMF939" s="35"/>
      <c r="IMG939" s="34"/>
      <c r="IMN939" s="35"/>
      <c r="IMO939" s="34"/>
      <c r="IMV939" s="35"/>
      <c r="IMW939" s="34"/>
      <c r="IND939" s="35"/>
      <c r="INE939" s="34"/>
      <c r="INL939" s="35"/>
      <c r="INM939" s="34"/>
      <c r="INT939" s="35"/>
      <c r="INU939" s="34"/>
      <c r="IOB939" s="35"/>
      <c r="IOC939" s="34"/>
      <c r="IOJ939" s="35"/>
      <c r="IOK939" s="34"/>
      <c r="IOR939" s="35"/>
      <c r="IOS939" s="34"/>
      <c r="IOZ939" s="35"/>
      <c r="IPA939" s="34"/>
      <c r="IPH939" s="35"/>
      <c r="IPI939" s="34"/>
      <c r="IPP939" s="35"/>
      <c r="IPQ939" s="34"/>
      <c r="IPX939" s="35"/>
      <c r="IPY939" s="34"/>
      <c r="IQF939" s="35"/>
      <c r="IQG939" s="34"/>
      <c r="IQN939" s="35"/>
      <c r="IQO939" s="34"/>
      <c r="IQV939" s="35"/>
      <c r="IQW939" s="34"/>
      <c r="IRD939" s="35"/>
      <c r="IRE939" s="34"/>
      <c r="IRL939" s="35"/>
      <c r="IRM939" s="34"/>
      <c r="IRT939" s="35"/>
      <c r="IRU939" s="34"/>
      <c r="ISB939" s="35"/>
      <c r="ISC939" s="34"/>
      <c r="ISJ939" s="35"/>
      <c r="ISK939" s="34"/>
      <c r="ISR939" s="35"/>
      <c r="ISS939" s="34"/>
      <c r="ISZ939" s="35"/>
      <c r="ITA939" s="34"/>
      <c r="ITH939" s="35"/>
      <c r="ITI939" s="34"/>
      <c r="ITP939" s="35"/>
      <c r="ITQ939" s="34"/>
      <c r="ITX939" s="35"/>
      <c r="ITY939" s="34"/>
      <c r="IUF939" s="35"/>
      <c r="IUG939" s="34"/>
      <c r="IUN939" s="35"/>
      <c r="IUO939" s="34"/>
      <c r="IUV939" s="35"/>
      <c r="IUW939" s="34"/>
      <c r="IVD939" s="35"/>
      <c r="IVE939" s="34"/>
      <c r="IVL939" s="35"/>
      <c r="IVM939" s="34"/>
      <c r="IVT939" s="35"/>
      <c r="IVU939" s="34"/>
      <c r="IWB939" s="35"/>
      <c r="IWC939" s="34"/>
      <c r="IWJ939" s="35"/>
      <c r="IWK939" s="34"/>
      <c r="IWR939" s="35"/>
      <c r="IWS939" s="34"/>
      <c r="IWZ939" s="35"/>
      <c r="IXA939" s="34"/>
      <c r="IXH939" s="35"/>
      <c r="IXI939" s="34"/>
      <c r="IXP939" s="35"/>
      <c r="IXQ939" s="34"/>
      <c r="IXX939" s="35"/>
      <c r="IXY939" s="34"/>
      <c r="IYF939" s="35"/>
      <c r="IYG939" s="34"/>
      <c r="IYN939" s="35"/>
      <c r="IYO939" s="34"/>
      <c r="IYV939" s="35"/>
      <c r="IYW939" s="34"/>
      <c r="IZD939" s="35"/>
      <c r="IZE939" s="34"/>
      <c r="IZL939" s="35"/>
      <c r="IZM939" s="34"/>
      <c r="IZT939" s="35"/>
      <c r="IZU939" s="34"/>
      <c r="JAB939" s="35"/>
      <c r="JAC939" s="34"/>
      <c r="JAJ939" s="35"/>
      <c r="JAK939" s="34"/>
      <c r="JAR939" s="35"/>
      <c r="JAS939" s="34"/>
      <c r="JAZ939" s="35"/>
      <c r="JBA939" s="34"/>
      <c r="JBH939" s="35"/>
      <c r="JBI939" s="34"/>
      <c r="JBP939" s="35"/>
      <c r="JBQ939" s="34"/>
      <c r="JBX939" s="35"/>
      <c r="JBY939" s="34"/>
      <c r="JCF939" s="35"/>
      <c r="JCG939" s="34"/>
      <c r="JCN939" s="35"/>
      <c r="JCO939" s="34"/>
      <c r="JCV939" s="35"/>
      <c r="JCW939" s="34"/>
      <c r="JDD939" s="35"/>
      <c r="JDE939" s="34"/>
      <c r="JDL939" s="35"/>
      <c r="JDM939" s="34"/>
      <c r="JDT939" s="35"/>
      <c r="JDU939" s="34"/>
      <c r="JEB939" s="35"/>
      <c r="JEC939" s="34"/>
      <c r="JEJ939" s="35"/>
      <c r="JEK939" s="34"/>
      <c r="JER939" s="35"/>
      <c r="JES939" s="34"/>
      <c r="JEZ939" s="35"/>
      <c r="JFA939" s="34"/>
      <c r="JFH939" s="35"/>
      <c r="JFI939" s="34"/>
      <c r="JFP939" s="35"/>
      <c r="JFQ939" s="34"/>
      <c r="JFX939" s="35"/>
      <c r="JFY939" s="34"/>
      <c r="JGF939" s="35"/>
      <c r="JGG939" s="34"/>
      <c r="JGN939" s="35"/>
      <c r="JGO939" s="34"/>
      <c r="JGV939" s="35"/>
      <c r="JGW939" s="34"/>
      <c r="JHD939" s="35"/>
      <c r="JHE939" s="34"/>
      <c r="JHL939" s="35"/>
      <c r="JHM939" s="34"/>
      <c r="JHT939" s="35"/>
      <c r="JHU939" s="34"/>
      <c r="JIB939" s="35"/>
      <c r="JIC939" s="34"/>
      <c r="JIJ939" s="35"/>
      <c r="JIK939" s="34"/>
      <c r="JIR939" s="35"/>
      <c r="JIS939" s="34"/>
      <c r="JIZ939" s="35"/>
      <c r="JJA939" s="34"/>
      <c r="JJH939" s="35"/>
      <c r="JJI939" s="34"/>
      <c r="JJP939" s="35"/>
      <c r="JJQ939" s="34"/>
      <c r="JJX939" s="35"/>
      <c r="JJY939" s="34"/>
      <c r="JKF939" s="35"/>
      <c r="JKG939" s="34"/>
      <c r="JKN939" s="35"/>
      <c r="JKO939" s="34"/>
      <c r="JKV939" s="35"/>
      <c r="JKW939" s="34"/>
      <c r="JLD939" s="35"/>
      <c r="JLE939" s="34"/>
      <c r="JLL939" s="35"/>
      <c r="JLM939" s="34"/>
      <c r="JLT939" s="35"/>
      <c r="JLU939" s="34"/>
      <c r="JMB939" s="35"/>
      <c r="JMC939" s="34"/>
      <c r="JMJ939" s="35"/>
      <c r="JMK939" s="34"/>
      <c r="JMR939" s="35"/>
      <c r="JMS939" s="34"/>
      <c r="JMZ939" s="35"/>
      <c r="JNA939" s="34"/>
      <c r="JNH939" s="35"/>
      <c r="JNI939" s="34"/>
      <c r="JNP939" s="35"/>
      <c r="JNQ939" s="34"/>
      <c r="JNX939" s="35"/>
      <c r="JNY939" s="34"/>
      <c r="JOF939" s="35"/>
      <c r="JOG939" s="34"/>
      <c r="JON939" s="35"/>
      <c r="JOO939" s="34"/>
      <c r="JOV939" s="35"/>
      <c r="JOW939" s="34"/>
      <c r="JPD939" s="35"/>
      <c r="JPE939" s="34"/>
      <c r="JPL939" s="35"/>
      <c r="JPM939" s="34"/>
      <c r="JPT939" s="35"/>
      <c r="JPU939" s="34"/>
      <c r="JQB939" s="35"/>
      <c r="JQC939" s="34"/>
      <c r="JQJ939" s="35"/>
      <c r="JQK939" s="34"/>
      <c r="JQR939" s="35"/>
      <c r="JQS939" s="34"/>
      <c r="JQZ939" s="35"/>
      <c r="JRA939" s="34"/>
      <c r="JRH939" s="35"/>
      <c r="JRI939" s="34"/>
      <c r="JRP939" s="35"/>
      <c r="JRQ939" s="34"/>
      <c r="JRX939" s="35"/>
      <c r="JRY939" s="34"/>
      <c r="JSF939" s="35"/>
      <c r="JSG939" s="34"/>
      <c r="JSN939" s="35"/>
      <c r="JSO939" s="34"/>
      <c r="JSV939" s="35"/>
      <c r="JSW939" s="34"/>
      <c r="JTD939" s="35"/>
      <c r="JTE939" s="34"/>
      <c r="JTL939" s="35"/>
      <c r="JTM939" s="34"/>
      <c r="JTT939" s="35"/>
      <c r="JTU939" s="34"/>
      <c r="JUB939" s="35"/>
      <c r="JUC939" s="34"/>
      <c r="JUJ939" s="35"/>
      <c r="JUK939" s="34"/>
      <c r="JUR939" s="35"/>
      <c r="JUS939" s="34"/>
      <c r="JUZ939" s="35"/>
      <c r="JVA939" s="34"/>
      <c r="JVH939" s="35"/>
      <c r="JVI939" s="34"/>
      <c r="JVP939" s="35"/>
      <c r="JVQ939" s="34"/>
      <c r="JVX939" s="35"/>
      <c r="JVY939" s="34"/>
      <c r="JWF939" s="35"/>
      <c r="JWG939" s="34"/>
      <c r="JWN939" s="35"/>
      <c r="JWO939" s="34"/>
      <c r="JWV939" s="35"/>
      <c r="JWW939" s="34"/>
      <c r="JXD939" s="35"/>
      <c r="JXE939" s="34"/>
      <c r="JXL939" s="35"/>
      <c r="JXM939" s="34"/>
      <c r="JXT939" s="35"/>
      <c r="JXU939" s="34"/>
      <c r="JYB939" s="35"/>
      <c r="JYC939" s="34"/>
      <c r="JYJ939" s="35"/>
      <c r="JYK939" s="34"/>
      <c r="JYR939" s="35"/>
      <c r="JYS939" s="34"/>
      <c r="JYZ939" s="35"/>
      <c r="JZA939" s="34"/>
      <c r="JZH939" s="35"/>
      <c r="JZI939" s="34"/>
      <c r="JZP939" s="35"/>
      <c r="JZQ939" s="34"/>
      <c r="JZX939" s="35"/>
      <c r="JZY939" s="34"/>
      <c r="KAF939" s="35"/>
      <c r="KAG939" s="34"/>
      <c r="KAN939" s="35"/>
      <c r="KAO939" s="34"/>
      <c r="KAV939" s="35"/>
      <c r="KAW939" s="34"/>
      <c r="KBD939" s="35"/>
      <c r="KBE939" s="34"/>
      <c r="KBL939" s="35"/>
      <c r="KBM939" s="34"/>
      <c r="KBT939" s="35"/>
      <c r="KBU939" s="34"/>
      <c r="KCB939" s="35"/>
      <c r="KCC939" s="34"/>
      <c r="KCJ939" s="35"/>
      <c r="KCK939" s="34"/>
      <c r="KCR939" s="35"/>
      <c r="KCS939" s="34"/>
      <c r="KCZ939" s="35"/>
      <c r="KDA939" s="34"/>
      <c r="KDH939" s="35"/>
      <c r="KDI939" s="34"/>
      <c r="KDP939" s="35"/>
      <c r="KDQ939" s="34"/>
      <c r="KDX939" s="35"/>
      <c r="KDY939" s="34"/>
      <c r="KEF939" s="35"/>
      <c r="KEG939" s="34"/>
      <c r="KEN939" s="35"/>
      <c r="KEO939" s="34"/>
      <c r="KEV939" s="35"/>
      <c r="KEW939" s="34"/>
      <c r="KFD939" s="35"/>
      <c r="KFE939" s="34"/>
      <c r="KFL939" s="35"/>
      <c r="KFM939" s="34"/>
      <c r="KFT939" s="35"/>
      <c r="KFU939" s="34"/>
      <c r="KGB939" s="35"/>
      <c r="KGC939" s="34"/>
      <c r="KGJ939" s="35"/>
      <c r="KGK939" s="34"/>
      <c r="KGR939" s="35"/>
      <c r="KGS939" s="34"/>
      <c r="KGZ939" s="35"/>
      <c r="KHA939" s="34"/>
      <c r="KHH939" s="35"/>
      <c r="KHI939" s="34"/>
      <c r="KHP939" s="35"/>
      <c r="KHQ939" s="34"/>
      <c r="KHX939" s="35"/>
      <c r="KHY939" s="34"/>
      <c r="KIF939" s="35"/>
      <c r="KIG939" s="34"/>
      <c r="KIN939" s="35"/>
      <c r="KIO939" s="34"/>
      <c r="KIV939" s="35"/>
      <c r="KIW939" s="34"/>
      <c r="KJD939" s="35"/>
      <c r="KJE939" s="34"/>
      <c r="KJL939" s="35"/>
      <c r="KJM939" s="34"/>
      <c r="KJT939" s="35"/>
      <c r="KJU939" s="34"/>
      <c r="KKB939" s="35"/>
      <c r="KKC939" s="34"/>
      <c r="KKJ939" s="35"/>
      <c r="KKK939" s="34"/>
      <c r="KKR939" s="35"/>
      <c r="KKS939" s="34"/>
      <c r="KKZ939" s="35"/>
      <c r="KLA939" s="34"/>
      <c r="KLH939" s="35"/>
      <c r="KLI939" s="34"/>
      <c r="KLP939" s="35"/>
      <c r="KLQ939" s="34"/>
      <c r="KLX939" s="35"/>
      <c r="KLY939" s="34"/>
      <c r="KMF939" s="35"/>
      <c r="KMG939" s="34"/>
      <c r="KMN939" s="35"/>
      <c r="KMO939" s="34"/>
      <c r="KMV939" s="35"/>
      <c r="KMW939" s="34"/>
      <c r="KND939" s="35"/>
      <c r="KNE939" s="34"/>
      <c r="KNL939" s="35"/>
      <c r="KNM939" s="34"/>
      <c r="KNT939" s="35"/>
      <c r="KNU939" s="34"/>
      <c r="KOB939" s="35"/>
      <c r="KOC939" s="34"/>
      <c r="KOJ939" s="35"/>
      <c r="KOK939" s="34"/>
      <c r="KOR939" s="35"/>
      <c r="KOS939" s="34"/>
      <c r="KOZ939" s="35"/>
      <c r="KPA939" s="34"/>
      <c r="KPH939" s="35"/>
      <c r="KPI939" s="34"/>
      <c r="KPP939" s="35"/>
      <c r="KPQ939" s="34"/>
      <c r="KPX939" s="35"/>
      <c r="KPY939" s="34"/>
      <c r="KQF939" s="35"/>
      <c r="KQG939" s="34"/>
      <c r="KQN939" s="35"/>
      <c r="KQO939" s="34"/>
      <c r="KQV939" s="35"/>
      <c r="KQW939" s="34"/>
      <c r="KRD939" s="35"/>
      <c r="KRE939" s="34"/>
      <c r="KRL939" s="35"/>
      <c r="KRM939" s="34"/>
      <c r="KRT939" s="35"/>
      <c r="KRU939" s="34"/>
      <c r="KSB939" s="35"/>
      <c r="KSC939" s="34"/>
      <c r="KSJ939" s="35"/>
      <c r="KSK939" s="34"/>
      <c r="KSR939" s="35"/>
      <c r="KSS939" s="34"/>
      <c r="KSZ939" s="35"/>
      <c r="KTA939" s="34"/>
      <c r="KTH939" s="35"/>
      <c r="KTI939" s="34"/>
      <c r="KTP939" s="35"/>
      <c r="KTQ939" s="34"/>
      <c r="KTX939" s="35"/>
      <c r="KTY939" s="34"/>
      <c r="KUF939" s="35"/>
      <c r="KUG939" s="34"/>
      <c r="KUN939" s="35"/>
      <c r="KUO939" s="34"/>
      <c r="KUV939" s="35"/>
      <c r="KUW939" s="34"/>
      <c r="KVD939" s="35"/>
      <c r="KVE939" s="34"/>
      <c r="KVL939" s="35"/>
      <c r="KVM939" s="34"/>
      <c r="KVT939" s="35"/>
      <c r="KVU939" s="34"/>
      <c r="KWB939" s="35"/>
      <c r="KWC939" s="34"/>
      <c r="KWJ939" s="35"/>
      <c r="KWK939" s="34"/>
      <c r="KWR939" s="35"/>
      <c r="KWS939" s="34"/>
      <c r="KWZ939" s="35"/>
      <c r="KXA939" s="34"/>
      <c r="KXH939" s="35"/>
      <c r="KXI939" s="34"/>
      <c r="KXP939" s="35"/>
      <c r="KXQ939" s="34"/>
      <c r="KXX939" s="35"/>
      <c r="KXY939" s="34"/>
      <c r="KYF939" s="35"/>
      <c r="KYG939" s="34"/>
      <c r="KYN939" s="35"/>
      <c r="KYO939" s="34"/>
      <c r="KYV939" s="35"/>
      <c r="KYW939" s="34"/>
      <c r="KZD939" s="35"/>
      <c r="KZE939" s="34"/>
      <c r="KZL939" s="35"/>
      <c r="KZM939" s="34"/>
      <c r="KZT939" s="35"/>
      <c r="KZU939" s="34"/>
      <c r="LAB939" s="35"/>
      <c r="LAC939" s="34"/>
      <c r="LAJ939" s="35"/>
      <c r="LAK939" s="34"/>
      <c r="LAR939" s="35"/>
      <c r="LAS939" s="34"/>
      <c r="LAZ939" s="35"/>
      <c r="LBA939" s="34"/>
      <c r="LBH939" s="35"/>
      <c r="LBI939" s="34"/>
      <c r="LBP939" s="35"/>
      <c r="LBQ939" s="34"/>
      <c r="LBX939" s="35"/>
      <c r="LBY939" s="34"/>
      <c r="LCF939" s="35"/>
      <c r="LCG939" s="34"/>
      <c r="LCN939" s="35"/>
      <c r="LCO939" s="34"/>
      <c r="LCV939" s="35"/>
      <c r="LCW939" s="34"/>
      <c r="LDD939" s="35"/>
      <c r="LDE939" s="34"/>
      <c r="LDL939" s="35"/>
      <c r="LDM939" s="34"/>
      <c r="LDT939" s="35"/>
      <c r="LDU939" s="34"/>
      <c r="LEB939" s="35"/>
      <c r="LEC939" s="34"/>
      <c r="LEJ939" s="35"/>
      <c r="LEK939" s="34"/>
      <c r="LER939" s="35"/>
      <c r="LES939" s="34"/>
      <c r="LEZ939" s="35"/>
      <c r="LFA939" s="34"/>
      <c r="LFH939" s="35"/>
      <c r="LFI939" s="34"/>
      <c r="LFP939" s="35"/>
      <c r="LFQ939" s="34"/>
      <c r="LFX939" s="35"/>
      <c r="LFY939" s="34"/>
      <c r="LGF939" s="35"/>
      <c r="LGG939" s="34"/>
      <c r="LGN939" s="35"/>
      <c r="LGO939" s="34"/>
      <c r="LGV939" s="35"/>
      <c r="LGW939" s="34"/>
      <c r="LHD939" s="35"/>
      <c r="LHE939" s="34"/>
      <c r="LHL939" s="35"/>
      <c r="LHM939" s="34"/>
      <c r="LHT939" s="35"/>
      <c r="LHU939" s="34"/>
      <c r="LIB939" s="35"/>
      <c r="LIC939" s="34"/>
      <c r="LIJ939" s="35"/>
      <c r="LIK939" s="34"/>
      <c r="LIR939" s="35"/>
      <c r="LIS939" s="34"/>
      <c r="LIZ939" s="35"/>
      <c r="LJA939" s="34"/>
      <c r="LJH939" s="35"/>
      <c r="LJI939" s="34"/>
      <c r="LJP939" s="35"/>
      <c r="LJQ939" s="34"/>
      <c r="LJX939" s="35"/>
      <c r="LJY939" s="34"/>
      <c r="LKF939" s="35"/>
      <c r="LKG939" s="34"/>
      <c r="LKN939" s="35"/>
      <c r="LKO939" s="34"/>
      <c r="LKV939" s="35"/>
      <c r="LKW939" s="34"/>
      <c r="LLD939" s="35"/>
      <c r="LLE939" s="34"/>
      <c r="LLL939" s="35"/>
      <c r="LLM939" s="34"/>
      <c r="LLT939" s="35"/>
      <c r="LLU939" s="34"/>
      <c r="LMB939" s="35"/>
      <c r="LMC939" s="34"/>
      <c r="LMJ939" s="35"/>
      <c r="LMK939" s="34"/>
      <c r="LMR939" s="35"/>
      <c r="LMS939" s="34"/>
      <c r="LMZ939" s="35"/>
      <c r="LNA939" s="34"/>
      <c r="LNH939" s="35"/>
      <c r="LNI939" s="34"/>
      <c r="LNP939" s="35"/>
      <c r="LNQ939" s="34"/>
      <c r="LNX939" s="35"/>
      <c r="LNY939" s="34"/>
      <c r="LOF939" s="35"/>
      <c r="LOG939" s="34"/>
      <c r="LON939" s="35"/>
      <c r="LOO939" s="34"/>
      <c r="LOV939" s="35"/>
      <c r="LOW939" s="34"/>
      <c r="LPD939" s="35"/>
      <c r="LPE939" s="34"/>
      <c r="LPL939" s="35"/>
      <c r="LPM939" s="34"/>
      <c r="LPT939" s="35"/>
      <c r="LPU939" s="34"/>
      <c r="LQB939" s="35"/>
      <c r="LQC939" s="34"/>
      <c r="LQJ939" s="35"/>
      <c r="LQK939" s="34"/>
      <c r="LQR939" s="35"/>
      <c r="LQS939" s="34"/>
      <c r="LQZ939" s="35"/>
      <c r="LRA939" s="34"/>
      <c r="LRH939" s="35"/>
      <c r="LRI939" s="34"/>
      <c r="LRP939" s="35"/>
      <c r="LRQ939" s="34"/>
      <c r="LRX939" s="35"/>
      <c r="LRY939" s="34"/>
      <c r="LSF939" s="35"/>
      <c r="LSG939" s="34"/>
      <c r="LSN939" s="35"/>
      <c r="LSO939" s="34"/>
      <c r="LSV939" s="35"/>
      <c r="LSW939" s="34"/>
      <c r="LTD939" s="35"/>
      <c r="LTE939" s="34"/>
      <c r="LTL939" s="35"/>
      <c r="LTM939" s="34"/>
      <c r="LTT939" s="35"/>
      <c r="LTU939" s="34"/>
      <c r="LUB939" s="35"/>
      <c r="LUC939" s="34"/>
      <c r="LUJ939" s="35"/>
      <c r="LUK939" s="34"/>
      <c r="LUR939" s="35"/>
      <c r="LUS939" s="34"/>
      <c r="LUZ939" s="35"/>
      <c r="LVA939" s="34"/>
      <c r="LVH939" s="35"/>
      <c r="LVI939" s="34"/>
      <c r="LVP939" s="35"/>
      <c r="LVQ939" s="34"/>
      <c r="LVX939" s="35"/>
      <c r="LVY939" s="34"/>
      <c r="LWF939" s="35"/>
      <c r="LWG939" s="34"/>
      <c r="LWN939" s="35"/>
      <c r="LWO939" s="34"/>
      <c r="LWV939" s="35"/>
      <c r="LWW939" s="34"/>
      <c r="LXD939" s="35"/>
      <c r="LXE939" s="34"/>
      <c r="LXL939" s="35"/>
      <c r="LXM939" s="34"/>
      <c r="LXT939" s="35"/>
      <c r="LXU939" s="34"/>
      <c r="LYB939" s="35"/>
      <c r="LYC939" s="34"/>
      <c r="LYJ939" s="35"/>
      <c r="LYK939" s="34"/>
      <c r="LYR939" s="35"/>
      <c r="LYS939" s="34"/>
      <c r="LYZ939" s="35"/>
      <c r="LZA939" s="34"/>
      <c r="LZH939" s="35"/>
      <c r="LZI939" s="34"/>
      <c r="LZP939" s="35"/>
      <c r="LZQ939" s="34"/>
      <c r="LZX939" s="35"/>
      <c r="LZY939" s="34"/>
      <c r="MAF939" s="35"/>
      <c r="MAG939" s="34"/>
      <c r="MAN939" s="35"/>
      <c r="MAO939" s="34"/>
      <c r="MAV939" s="35"/>
      <c r="MAW939" s="34"/>
      <c r="MBD939" s="35"/>
      <c r="MBE939" s="34"/>
      <c r="MBL939" s="35"/>
      <c r="MBM939" s="34"/>
      <c r="MBT939" s="35"/>
      <c r="MBU939" s="34"/>
      <c r="MCB939" s="35"/>
      <c r="MCC939" s="34"/>
      <c r="MCJ939" s="35"/>
      <c r="MCK939" s="34"/>
      <c r="MCR939" s="35"/>
      <c r="MCS939" s="34"/>
      <c r="MCZ939" s="35"/>
      <c r="MDA939" s="34"/>
      <c r="MDH939" s="35"/>
      <c r="MDI939" s="34"/>
      <c r="MDP939" s="35"/>
      <c r="MDQ939" s="34"/>
      <c r="MDX939" s="35"/>
      <c r="MDY939" s="34"/>
      <c r="MEF939" s="35"/>
      <c r="MEG939" s="34"/>
      <c r="MEN939" s="35"/>
      <c r="MEO939" s="34"/>
      <c r="MEV939" s="35"/>
      <c r="MEW939" s="34"/>
      <c r="MFD939" s="35"/>
      <c r="MFE939" s="34"/>
      <c r="MFL939" s="35"/>
      <c r="MFM939" s="34"/>
      <c r="MFT939" s="35"/>
      <c r="MFU939" s="34"/>
      <c r="MGB939" s="35"/>
      <c r="MGC939" s="34"/>
      <c r="MGJ939" s="35"/>
      <c r="MGK939" s="34"/>
      <c r="MGR939" s="35"/>
      <c r="MGS939" s="34"/>
      <c r="MGZ939" s="35"/>
      <c r="MHA939" s="34"/>
      <c r="MHH939" s="35"/>
      <c r="MHI939" s="34"/>
      <c r="MHP939" s="35"/>
      <c r="MHQ939" s="34"/>
      <c r="MHX939" s="35"/>
      <c r="MHY939" s="34"/>
      <c r="MIF939" s="35"/>
      <c r="MIG939" s="34"/>
      <c r="MIN939" s="35"/>
      <c r="MIO939" s="34"/>
      <c r="MIV939" s="35"/>
      <c r="MIW939" s="34"/>
      <c r="MJD939" s="35"/>
      <c r="MJE939" s="34"/>
      <c r="MJL939" s="35"/>
      <c r="MJM939" s="34"/>
      <c r="MJT939" s="35"/>
      <c r="MJU939" s="34"/>
      <c r="MKB939" s="35"/>
      <c r="MKC939" s="34"/>
      <c r="MKJ939" s="35"/>
      <c r="MKK939" s="34"/>
      <c r="MKR939" s="35"/>
      <c r="MKS939" s="34"/>
      <c r="MKZ939" s="35"/>
      <c r="MLA939" s="34"/>
      <c r="MLH939" s="35"/>
      <c r="MLI939" s="34"/>
      <c r="MLP939" s="35"/>
      <c r="MLQ939" s="34"/>
      <c r="MLX939" s="35"/>
      <c r="MLY939" s="34"/>
      <c r="MMF939" s="35"/>
      <c r="MMG939" s="34"/>
      <c r="MMN939" s="35"/>
      <c r="MMO939" s="34"/>
      <c r="MMV939" s="35"/>
      <c r="MMW939" s="34"/>
      <c r="MND939" s="35"/>
      <c r="MNE939" s="34"/>
      <c r="MNL939" s="35"/>
      <c r="MNM939" s="34"/>
      <c r="MNT939" s="35"/>
      <c r="MNU939" s="34"/>
      <c r="MOB939" s="35"/>
      <c r="MOC939" s="34"/>
      <c r="MOJ939" s="35"/>
      <c r="MOK939" s="34"/>
      <c r="MOR939" s="35"/>
      <c r="MOS939" s="34"/>
      <c r="MOZ939" s="35"/>
      <c r="MPA939" s="34"/>
      <c r="MPH939" s="35"/>
      <c r="MPI939" s="34"/>
      <c r="MPP939" s="35"/>
      <c r="MPQ939" s="34"/>
      <c r="MPX939" s="35"/>
      <c r="MPY939" s="34"/>
      <c r="MQF939" s="35"/>
      <c r="MQG939" s="34"/>
      <c r="MQN939" s="35"/>
      <c r="MQO939" s="34"/>
      <c r="MQV939" s="35"/>
      <c r="MQW939" s="34"/>
      <c r="MRD939" s="35"/>
      <c r="MRE939" s="34"/>
      <c r="MRL939" s="35"/>
      <c r="MRM939" s="34"/>
      <c r="MRT939" s="35"/>
      <c r="MRU939" s="34"/>
      <c r="MSB939" s="35"/>
      <c r="MSC939" s="34"/>
      <c r="MSJ939" s="35"/>
      <c r="MSK939" s="34"/>
      <c r="MSR939" s="35"/>
      <c r="MSS939" s="34"/>
      <c r="MSZ939" s="35"/>
      <c r="MTA939" s="34"/>
      <c r="MTH939" s="35"/>
      <c r="MTI939" s="34"/>
      <c r="MTP939" s="35"/>
      <c r="MTQ939" s="34"/>
      <c r="MTX939" s="35"/>
      <c r="MTY939" s="34"/>
      <c r="MUF939" s="35"/>
      <c r="MUG939" s="34"/>
      <c r="MUN939" s="35"/>
      <c r="MUO939" s="34"/>
      <c r="MUV939" s="35"/>
      <c r="MUW939" s="34"/>
      <c r="MVD939" s="35"/>
      <c r="MVE939" s="34"/>
      <c r="MVL939" s="35"/>
      <c r="MVM939" s="34"/>
      <c r="MVT939" s="35"/>
      <c r="MVU939" s="34"/>
      <c r="MWB939" s="35"/>
      <c r="MWC939" s="34"/>
      <c r="MWJ939" s="35"/>
      <c r="MWK939" s="34"/>
      <c r="MWR939" s="35"/>
      <c r="MWS939" s="34"/>
      <c r="MWZ939" s="35"/>
      <c r="MXA939" s="34"/>
      <c r="MXH939" s="35"/>
      <c r="MXI939" s="34"/>
      <c r="MXP939" s="35"/>
      <c r="MXQ939" s="34"/>
      <c r="MXX939" s="35"/>
      <c r="MXY939" s="34"/>
      <c r="MYF939" s="35"/>
      <c r="MYG939" s="34"/>
      <c r="MYN939" s="35"/>
      <c r="MYO939" s="34"/>
      <c r="MYV939" s="35"/>
      <c r="MYW939" s="34"/>
      <c r="MZD939" s="35"/>
      <c r="MZE939" s="34"/>
      <c r="MZL939" s="35"/>
      <c r="MZM939" s="34"/>
      <c r="MZT939" s="35"/>
      <c r="MZU939" s="34"/>
      <c r="NAB939" s="35"/>
      <c r="NAC939" s="34"/>
      <c r="NAJ939" s="35"/>
      <c r="NAK939" s="34"/>
      <c r="NAR939" s="35"/>
      <c r="NAS939" s="34"/>
      <c r="NAZ939" s="35"/>
      <c r="NBA939" s="34"/>
      <c r="NBH939" s="35"/>
      <c r="NBI939" s="34"/>
      <c r="NBP939" s="35"/>
      <c r="NBQ939" s="34"/>
      <c r="NBX939" s="35"/>
      <c r="NBY939" s="34"/>
      <c r="NCF939" s="35"/>
      <c r="NCG939" s="34"/>
      <c r="NCN939" s="35"/>
      <c r="NCO939" s="34"/>
      <c r="NCV939" s="35"/>
      <c r="NCW939" s="34"/>
      <c r="NDD939" s="35"/>
      <c r="NDE939" s="34"/>
      <c r="NDL939" s="35"/>
      <c r="NDM939" s="34"/>
      <c r="NDT939" s="35"/>
      <c r="NDU939" s="34"/>
      <c r="NEB939" s="35"/>
      <c r="NEC939" s="34"/>
      <c r="NEJ939" s="35"/>
      <c r="NEK939" s="34"/>
      <c r="NER939" s="35"/>
      <c r="NES939" s="34"/>
      <c r="NEZ939" s="35"/>
      <c r="NFA939" s="34"/>
      <c r="NFH939" s="35"/>
      <c r="NFI939" s="34"/>
      <c r="NFP939" s="35"/>
      <c r="NFQ939" s="34"/>
      <c r="NFX939" s="35"/>
      <c r="NFY939" s="34"/>
      <c r="NGF939" s="35"/>
      <c r="NGG939" s="34"/>
      <c r="NGN939" s="35"/>
      <c r="NGO939" s="34"/>
      <c r="NGV939" s="35"/>
      <c r="NGW939" s="34"/>
      <c r="NHD939" s="35"/>
      <c r="NHE939" s="34"/>
      <c r="NHL939" s="35"/>
      <c r="NHM939" s="34"/>
      <c r="NHT939" s="35"/>
      <c r="NHU939" s="34"/>
      <c r="NIB939" s="35"/>
      <c r="NIC939" s="34"/>
      <c r="NIJ939" s="35"/>
      <c r="NIK939" s="34"/>
      <c r="NIR939" s="35"/>
      <c r="NIS939" s="34"/>
      <c r="NIZ939" s="35"/>
      <c r="NJA939" s="34"/>
      <c r="NJH939" s="35"/>
      <c r="NJI939" s="34"/>
      <c r="NJP939" s="35"/>
      <c r="NJQ939" s="34"/>
      <c r="NJX939" s="35"/>
      <c r="NJY939" s="34"/>
      <c r="NKF939" s="35"/>
      <c r="NKG939" s="34"/>
      <c r="NKN939" s="35"/>
      <c r="NKO939" s="34"/>
      <c r="NKV939" s="35"/>
      <c r="NKW939" s="34"/>
      <c r="NLD939" s="35"/>
      <c r="NLE939" s="34"/>
      <c r="NLL939" s="35"/>
      <c r="NLM939" s="34"/>
      <c r="NLT939" s="35"/>
      <c r="NLU939" s="34"/>
      <c r="NMB939" s="35"/>
      <c r="NMC939" s="34"/>
      <c r="NMJ939" s="35"/>
      <c r="NMK939" s="34"/>
      <c r="NMR939" s="35"/>
      <c r="NMS939" s="34"/>
      <c r="NMZ939" s="35"/>
      <c r="NNA939" s="34"/>
      <c r="NNH939" s="35"/>
      <c r="NNI939" s="34"/>
      <c r="NNP939" s="35"/>
      <c r="NNQ939" s="34"/>
      <c r="NNX939" s="35"/>
      <c r="NNY939" s="34"/>
      <c r="NOF939" s="35"/>
      <c r="NOG939" s="34"/>
      <c r="NON939" s="35"/>
      <c r="NOO939" s="34"/>
      <c r="NOV939" s="35"/>
      <c r="NOW939" s="34"/>
      <c r="NPD939" s="35"/>
      <c r="NPE939" s="34"/>
      <c r="NPL939" s="35"/>
      <c r="NPM939" s="34"/>
      <c r="NPT939" s="35"/>
      <c r="NPU939" s="34"/>
      <c r="NQB939" s="35"/>
      <c r="NQC939" s="34"/>
      <c r="NQJ939" s="35"/>
      <c r="NQK939" s="34"/>
      <c r="NQR939" s="35"/>
      <c r="NQS939" s="34"/>
      <c r="NQZ939" s="35"/>
      <c r="NRA939" s="34"/>
      <c r="NRH939" s="35"/>
      <c r="NRI939" s="34"/>
      <c r="NRP939" s="35"/>
      <c r="NRQ939" s="34"/>
      <c r="NRX939" s="35"/>
      <c r="NRY939" s="34"/>
      <c r="NSF939" s="35"/>
      <c r="NSG939" s="34"/>
      <c r="NSN939" s="35"/>
      <c r="NSO939" s="34"/>
      <c r="NSV939" s="35"/>
      <c r="NSW939" s="34"/>
      <c r="NTD939" s="35"/>
      <c r="NTE939" s="34"/>
      <c r="NTL939" s="35"/>
      <c r="NTM939" s="34"/>
      <c r="NTT939" s="35"/>
      <c r="NTU939" s="34"/>
      <c r="NUB939" s="35"/>
      <c r="NUC939" s="34"/>
      <c r="NUJ939" s="35"/>
      <c r="NUK939" s="34"/>
      <c r="NUR939" s="35"/>
      <c r="NUS939" s="34"/>
      <c r="NUZ939" s="35"/>
      <c r="NVA939" s="34"/>
      <c r="NVH939" s="35"/>
      <c r="NVI939" s="34"/>
      <c r="NVP939" s="35"/>
      <c r="NVQ939" s="34"/>
      <c r="NVX939" s="35"/>
      <c r="NVY939" s="34"/>
      <c r="NWF939" s="35"/>
      <c r="NWG939" s="34"/>
      <c r="NWN939" s="35"/>
      <c r="NWO939" s="34"/>
      <c r="NWV939" s="35"/>
      <c r="NWW939" s="34"/>
      <c r="NXD939" s="35"/>
      <c r="NXE939" s="34"/>
      <c r="NXL939" s="35"/>
      <c r="NXM939" s="34"/>
      <c r="NXT939" s="35"/>
      <c r="NXU939" s="34"/>
      <c r="NYB939" s="35"/>
      <c r="NYC939" s="34"/>
      <c r="NYJ939" s="35"/>
      <c r="NYK939" s="34"/>
      <c r="NYR939" s="35"/>
      <c r="NYS939" s="34"/>
      <c r="NYZ939" s="35"/>
      <c r="NZA939" s="34"/>
      <c r="NZH939" s="35"/>
      <c r="NZI939" s="34"/>
      <c r="NZP939" s="35"/>
      <c r="NZQ939" s="34"/>
      <c r="NZX939" s="35"/>
      <c r="NZY939" s="34"/>
      <c r="OAF939" s="35"/>
      <c r="OAG939" s="34"/>
      <c r="OAN939" s="35"/>
      <c r="OAO939" s="34"/>
      <c r="OAV939" s="35"/>
      <c r="OAW939" s="34"/>
      <c r="OBD939" s="35"/>
      <c r="OBE939" s="34"/>
      <c r="OBL939" s="35"/>
      <c r="OBM939" s="34"/>
      <c r="OBT939" s="35"/>
      <c r="OBU939" s="34"/>
      <c r="OCB939" s="35"/>
      <c r="OCC939" s="34"/>
      <c r="OCJ939" s="35"/>
      <c r="OCK939" s="34"/>
      <c r="OCR939" s="35"/>
      <c r="OCS939" s="34"/>
      <c r="OCZ939" s="35"/>
      <c r="ODA939" s="34"/>
      <c r="ODH939" s="35"/>
      <c r="ODI939" s="34"/>
      <c r="ODP939" s="35"/>
      <c r="ODQ939" s="34"/>
      <c r="ODX939" s="35"/>
      <c r="ODY939" s="34"/>
      <c r="OEF939" s="35"/>
      <c r="OEG939" s="34"/>
      <c r="OEN939" s="35"/>
      <c r="OEO939" s="34"/>
      <c r="OEV939" s="35"/>
      <c r="OEW939" s="34"/>
      <c r="OFD939" s="35"/>
      <c r="OFE939" s="34"/>
      <c r="OFL939" s="35"/>
      <c r="OFM939" s="34"/>
      <c r="OFT939" s="35"/>
      <c r="OFU939" s="34"/>
      <c r="OGB939" s="35"/>
      <c r="OGC939" s="34"/>
      <c r="OGJ939" s="35"/>
      <c r="OGK939" s="34"/>
      <c r="OGR939" s="35"/>
      <c r="OGS939" s="34"/>
      <c r="OGZ939" s="35"/>
      <c r="OHA939" s="34"/>
      <c r="OHH939" s="35"/>
      <c r="OHI939" s="34"/>
      <c r="OHP939" s="35"/>
      <c r="OHQ939" s="34"/>
      <c r="OHX939" s="35"/>
      <c r="OHY939" s="34"/>
      <c r="OIF939" s="35"/>
      <c r="OIG939" s="34"/>
      <c r="OIN939" s="35"/>
      <c r="OIO939" s="34"/>
      <c r="OIV939" s="35"/>
      <c r="OIW939" s="34"/>
      <c r="OJD939" s="35"/>
      <c r="OJE939" s="34"/>
      <c r="OJL939" s="35"/>
      <c r="OJM939" s="34"/>
      <c r="OJT939" s="35"/>
      <c r="OJU939" s="34"/>
      <c r="OKB939" s="35"/>
      <c r="OKC939" s="34"/>
      <c r="OKJ939" s="35"/>
      <c r="OKK939" s="34"/>
      <c r="OKR939" s="35"/>
      <c r="OKS939" s="34"/>
      <c r="OKZ939" s="35"/>
      <c r="OLA939" s="34"/>
      <c r="OLH939" s="35"/>
      <c r="OLI939" s="34"/>
      <c r="OLP939" s="35"/>
      <c r="OLQ939" s="34"/>
      <c r="OLX939" s="35"/>
      <c r="OLY939" s="34"/>
      <c r="OMF939" s="35"/>
      <c r="OMG939" s="34"/>
      <c r="OMN939" s="35"/>
      <c r="OMO939" s="34"/>
      <c r="OMV939" s="35"/>
      <c r="OMW939" s="34"/>
      <c r="OND939" s="35"/>
      <c r="ONE939" s="34"/>
      <c r="ONL939" s="35"/>
      <c r="ONM939" s="34"/>
      <c r="ONT939" s="35"/>
      <c r="ONU939" s="34"/>
      <c r="OOB939" s="35"/>
      <c r="OOC939" s="34"/>
      <c r="OOJ939" s="35"/>
      <c r="OOK939" s="34"/>
      <c r="OOR939" s="35"/>
      <c r="OOS939" s="34"/>
      <c r="OOZ939" s="35"/>
      <c r="OPA939" s="34"/>
      <c r="OPH939" s="35"/>
      <c r="OPI939" s="34"/>
      <c r="OPP939" s="35"/>
      <c r="OPQ939" s="34"/>
      <c r="OPX939" s="35"/>
      <c r="OPY939" s="34"/>
      <c r="OQF939" s="35"/>
      <c r="OQG939" s="34"/>
      <c r="OQN939" s="35"/>
      <c r="OQO939" s="34"/>
      <c r="OQV939" s="35"/>
      <c r="OQW939" s="34"/>
      <c r="ORD939" s="35"/>
      <c r="ORE939" s="34"/>
      <c r="ORL939" s="35"/>
      <c r="ORM939" s="34"/>
      <c r="ORT939" s="35"/>
      <c r="ORU939" s="34"/>
      <c r="OSB939" s="35"/>
      <c r="OSC939" s="34"/>
      <c r="OSJ939" s="35"/>
      <c r="OSK939" s="34"/>
      <c r="OSR939" s="35"/>
      <c r="OSS939" s="34"/>
      <c r="OSZ939" s="35"/>
      <c r="OTA939" s="34"/>
      <c r="OTH939" s="35"/>
      <c r="OTI939" s="34"/>
      <c r="OTP939" s="35"/>
      <c r="OTQ939" s="34"/>
      <c r="OTX939" s="35"/>
      <c r="OTY939" s="34"/>
      <c r="OUF939" s="35"/>
      <c r="OUG939" s="34"/>
      <c r="OUN939" s="35"/>
      <c r="OUO939" s="34"/>
      <c r="OUV939" s="35"/>
      <c r="OUW939" s="34"/>
      <c r="OVD939" s="35"/>
      <c r="OVE939" s="34"/>
      <c r="OVL939" s="35"/>
      <c r="OVM939" s="34"/>
      <c r="OVT939" s="35"/>
      <c r="OVU939" s="34"/>
      <c r="OWB939" s="35"/>
      <c r="OWC939" s="34"/>
      <c r="OWJ939" s="35"/>
      <c r="OWK939" s="34"/>
      <c r="OWR939" s="35"/>
      <c r="OWS939" s="34"/>
      <c r="OWZ939" s="35"/>
      <c r="OXA939" s="34"/>
      <c r="OXH939" s="35"/>
      <c r="OXI939" s="34"/>
      <c r="OXP939" s="35"/>
      <c r="OXQ939" s="34"/>
      <c r="OXX939" s="35"/>
      <c r="OXY939" s="34"/>
      <c r="OYF939" s="35"/>
      <c r="OYG939" s="34"/>
      <c r="OYN939" s="35"/>
      <c r="OYO939" s="34"/>
      <c r="OYV939" s="35"/>
      <c r="OYW939" s="34"/>
      <c r="OZD939" s="35"/>
      <c r="OZE939" s="34"/>
      <c r="OZL939" s="35"/>
      <c r="OZM939" s="34"/>
      <c r="OZT939" s="35"/>
      <c r="OZU939" s="34"/>
      <c r="PAB939" s="35"/>
      <c r="PAC939" s="34"/>
      <c r="PAJ939" s="35"/>
      <c r="PAK939" s="34"/>
      <c r="PAR939" s="35"/>
      <c r="PAS939" s="34"/>
      <c r="PAZ939" s="35"/>
      <c r="PBA939" s="34"/>
      <c r="PBH939" s="35"/>
      <c r="PBI939" s="34"/>
      <c r="PBP939" s="35"/>
      <c r="PBQ939" s="34"/>
      <c r="PBX939" s="35"/>
      <c r="PBY939" s="34"/>
      <c r="PCF939" s="35"/>
      <c r="PCG939" s="34"/>
      <c r="PCN939" s="35"/>
      <c r="PCO939" s="34"/>
      <c r="PCV939" s="35"/>
      <c r="PCW939" s="34"/>
      <c r="PDD939" s="35"/>
      <c r="PDE939" s="34"/>
      <c r="PDL939" s="35"/>
      <c r="PDM939" s="34"/>
      <c r="PDT939" s="35"/>
      <c r="PDU939" s="34"/>
      <c r="PEB939" s="35"/>
      <c r="PEC939" s="34"/>
      <c r="PEJ939" s="35"/>
      <c r="PEK939" s="34"/>
      <c r="PER939" s="35"/>
      <c r="PES939" s="34"/>
      <c r="PEZ939" s="35"/>
      <c r="PFA939" s="34"/>
      <c r="PFH939" s="35"/>
      <c r="PFI939" s="34"/>
      <c r="PFP939" s="35"/>
      <c r="PFQ939" s="34"/>
      <c r="PFX939" s="35"/>
      <c r="PFY939" s="34"/>
      <c r="PGF939" s="35"/>
      <c r="PGG939" s="34"/>
      <c r="PGN939" s="35"/>
      <c r="PGO939" s="34"/>
      <c r="PGV939" s="35"/>
      <c r="PGW939" s="34"/>
      <c r="PHD939" s="35"/>
      <c r="PHE939" s="34"/>
      <c r="PHL939" s="35"/>
      <c r="PHM939" s="34"/>
      <c r="PHT939" s="35"/>
      <c r="PHU939" s="34"/>
      <c r="PIB939" s="35"/>
      <c r="PIC939" s="34"/>
      <c r="PIJ939" s="35"/>
      <c r="PIK939" s="34"/>
      <c r="PIR939" s="35"/>
      <c r="PIS939" s="34"/>
      <c r="PIZ939" s="35"/>
      <c r="PJA939" s="34"/>
      <c r="PJH939" s="35"/>
      <c r="PJI939" s="34"/>
      <c r="PJP939" s="35"/>
      <c r="PJQ939" s="34"/>
      <c r="PJX939" s="35"/>
      <c r="PJY939" s="34"/>
      <c r="PKF939" s="35"/>
      <c r="PKG939" s="34"/>
      <c r="PKN939" s="35"/>
      <c r="PKO939" s="34"/>
      <c r="PKV939" s="35"/>
      <c r="PKW939" s="34"/>
      <c r="PLD939" s="35"/>
      <c r="PLE939" s="34"/>
      <c r="PLL939" s="35"/>
      <c r="PLM939" s="34"/>
      <c r="PLT939" s="35"/>
      <c r="PLU939" s="34"/>
      <c r="PMB939" s="35"/>
      <c r="PMC939" s="34"/>
      <c r="PMJ939" s="35"/>
      <c r="PMK939" s="34"/>
      <c r="PMR939" s="35"/>
      <c r="PMS939" s="34"/>
      <c r="PMZ939" s="35"/>
      <c r="PNA939" s="34"/>
      <c r="PNH939" s="35"/>
      <c r="PNI939" s="34"/>
      <c r="PNP939" s="35"/>
      <c r="PNQ939" s="34"/>
      <c r="PNX939" s="35"/>
      <c r="PNY939" s="34"/>
      <c r="POF939" s="35"/>
      <c r="POG939" s="34"/>
      <c r="PON939" s="35"/>
      <c r="POO939" s="34"/>
      <c r="POV939" s="35"/>
      <c r="POW939" s="34"/>
      <c r="PPD939" s="35"/>
      <c r="PPE939" s="34"/>
      <c r="PPL939" s="35"/>
      <c r="PPM939" s="34"/>
      <c r="PPT939" s="35"/>
      <c r="PPU939" s="34"/>
      <c r="PQB939" s="35"/>
      <c r="PQC939" s="34"/>
      <c r="PQJ939" s="35"/>
      <c r="PQK939" s="34"/>
      <c r="PQR939" s="35"/>
      <c r="PQS939" s="34"/>
      <c r="PQZ939" s="35"/>
      <c r="PRA939" s="34"/>
      <c r="PRH939" s="35"/>
      <c r="PRI939" s="34"/>
      <c r="PRP939" s="35"/>
      <c r="PRQ939" s="34"/>
      <c r="PRX939" s="35"/>
      <c r="PRY939" s="34"/>
      <c r="PSF939" s="35"/>
      <c r="PSG939" s="34"/>
      <c r="PSN939" s="35"/>
      <c r="PSO939" s="34"/>
      <c r="PSV939" s="35"/>
      <c r="PSW939" s="34"/>
      <c r="PTD939" s="35"/>
      <c r="PTE939" s="34"/>
      <c r="PTL939" s="35"/>
      <c r="PTM939" s="34"/>
      <c r="PTT939" s="35"/>
      <c r="PTU939" s="34"/>
      <c r="PUB939" s="35"/>
      <c r="PUC939" s="34"/>
      <c r="PUJ939" s="35"/>
      <c r="PUK939" s="34"/>
      <c r="PUR939" s="35"/>
      <c r="PUS939" s="34"/>
      <c r="PUZ939" s="35"/>
      <c r="PVA939" s="34"/>
      <c r="PVH939" s="35"/>
      <c r="PVI939" s="34"/>
      <c r="PVP939" s="35"/>
      <c r="PVQ939" s="34"/>
      <c r="PVX939" s="35"/>
      <c r="PVY939" s="34"/>
      <c r="PWF939" s="35"/>
      <c r="PWG939" s="34"/>
      <c r="PWN939" s="35"/>
      <c r="PWO939" s="34"/>
      <c r="PWV939" s="35"/>
      <c r="PWW939" s="34"/>
      <c r="PXD939" s="35"/>
      <c r="PXE939" s="34"/>
      <c r="PXL939" s="35"/>
      <c r="PXM939" s="34"/>
      <c r="PXT939" s="35"/>
      <c r="PXU939" s="34"/>
      <c r="PYB939" s="35"/>
      <c r="PYC939" s="34"/>
      <c r="PYJ939" s="35"/>
      <c r="PYK939" s="34"/>
      <c r="PYR939" s="35"/>
      <c r="PYS939" s="34"/>
      <c r="PYZ939" s="35"/>
      <c r="PZA939" s="34"/>
      <c r="PZH939" s="35"/>
      <c r="PZI939" s="34"/>
      <c r="PZP939" s="35"/>
      <c r="PZQ939" s="34"/>
      <c r="PZX939" s="35"/>
      <c r="PZY939" s="34"/>
      <c r="QAF939" s="35"/>
      <c r="QAG939" s="34"/>
      <c r="QAN939" s="35"/>
      <c r="QAO939" s="34"/>
      <c r="QAV939" s="35"/>
      <c r="QAW939" s="34"/>
      <c r="QBD939" s="35"/>
      <c r="QBE939" s="34"/>
      <c r="QBL939" s="35"/>
      <c r="QBM939" s="34"/>
      <c r="QBT939" s="35"/>
      <c r="QBU939" s="34"/>
      <c r="QCB939" s="35"/>
      <c r="QCC939" s="34"/>
      <c r="QCJ939" s="35"/>
      <c r="QCK939" s="34"/>
      <c r="QCR939" s="35"/>
      <c r="QCS939" s="34"/>
      <c r="QCZ939" s="35"/>
      <c r="QDA939" s="34"/>
      <c r="QDH939" s="35"/>
      <c r="QDI939" s="34"/>
      <c r="QDP939" s="35"/>
      <c r="QDQ939" s="34"/>
      <c r="QDX939" s="35"/>
      <c r="QDY939" s="34"/>
      <c r="QEF939" s="35"/>
      <c r="QEG939" s="34"/>
      <c r="QEN939" s="35"/>
      <c r="QEO939" s="34"/>
      <c r="QEV939" s="35"/>
      <c r="QEW939" s="34"/>
      <c r="QFD939" s="35"/>
      <c r="QFE939" s="34"/>
      <c r="QFL939" s="35"/>
      <c r="QFM939" s="34"/>
      <c r="QFT939" s="35"/>
      <c r="QFU939" s="34"/>
      <c r="QGB939" s="35"/>
      <c r="QGC939" s="34"/>
      <c r="QGJ939" s="35"/>
      <c r="QGK939" s="34"/>
      <c r="QGR939" s="35"/>
      <c r="QGS939" s="34"/>
      <c r="QGZ939" s="35"/>
      <c r="QHA939" s="34"/>
      <c r="QHH939" s="35"/>
      <c r="QHI939" s="34"/>
      <c r="QHP939" s="35"/>
      <c r="QHQ939" s="34"/>
      <c r="QHX939" s="35"/>
      <c r="QHY939" s="34"/>
      <c r="QIF939" s="35"/>
      <c r="QIG939" s="34"/>
      <c r="QIN939" s="35"/>
      <c r="QIO939" s="34"/>
      <c r="QIV939" s="35"/>
      <c r="QIW939" s="34"/>
      <c r="QJD939" s="35"/>
      <c r="QJE939" s="34"/>
      <c r="QJL939" s="35"/>
      <c r="QJM939" s="34"/>
      <c r="QJT939" s="35"/>
      <c r="QJU939" s="34"/>
      <c r="QKB939" s="35"/>
      <c r="QKC939" s="34"/>
      <c r="QKJ939" s="35"/>
      <c r="QKK939" s="34"/>
      <c r="QKR939" s="35"/>
      <c r="QKS939" s="34"/>
      <c r="QKZ939" s="35"/>
      <c r="QLA939" s="34"/>
      <c r="QLH939" s="35"/>
      <c r="QLI939" s="34"/>
      <c r="QLP939" s="35"/>
      <c r="QLQ939" s="34"/>
      <c r="QLX939" s="35"/>
      <c r="QLY939" s="34"/>
      <c r="QMF939" s="35"/>
      <c r="QMG939" s="34"/>
      <c r="QMN939" s="35"/>
      <c r="QMO939" s="34"/>
      <c r="QMV939" s="35"/>
      <c r="QMW939" s="34"/>
      <c r="QND939" s="35"/>
      <c r="QNE939" s="34"/>
      <c r="QNL939" s="35"/>
      <c r="QNM939" s="34"/>
      <c r="QNT939" s="35"/>
      <c r="QNU939" s="34"/>
      <c r="QOB939" s="35"/>
      <c r="QOC939" s="34"/>
      <c r="QOJ939" s="35"/>
      <c r="QOK939" s="34"/>
      <c r="QOR939" s="35"/>
      <c r="QOS939" s="34"/>
      <c r="QOZ939" s="35"/>
      <c r="QPA939" s="34"/>
      <c r="QPH939" s="35"/>
      <c r="QPI939" s="34"/>
      <c r="QPP939" s="35"/>
      <c r="QPQ939" s="34"/>
      <c r="QPX939" s="35"/>
      <c r="QPY939" s="34"/>
      <c r="QQF939" s="35"/>
      <c r="QQG939" s="34"/>
      <c r="QQN939" s="35"/>
      <c r="QQO939" s="34"/>
      <c r="QQV939" s="35"/>
      <c r="QQW939" s="34"/>
      <c r="QRD939" s="35"/>
      <c r="QRE939" s="34"/>
      <c r="QRL939" s="35"/>
      <c r="QRM939" s="34"/>
      <c r="QRT939" s="35"/>
      <c r="QRU939" s="34"/>
      <c r="QSB939" s="35"/>
      <c r="QSC939" s="34"/>
      <c r="QSJ939" s="35"/>
      <c r="QSK939" s="34"/>
      <c r="QSR939" s="35"/>
      <c r="QSS939" s="34"/>
      <c r="QSZ939" s="35"/>
      <c r="QTA939" s="34"/>
      <c r="QTH939" s="35"/>
      <c r="QTI939" s="34"/>
      <c r="QTP939" s="35"/>
      <c r="QTQ939" s="34"/>
      <c r="QTX939" s="35"/>
      <c r="QTY939" s="34"/>
      <c r="QUF939" s="35"/>
      <c r="QUG939" s="34"/>
      <c r="QUN939" s="35"/>
      <c r="QUO939" s="34"/>
      <c r="QUV939" s="35"/>
      <c r="QUW939" s="34"/>
      <c r="QVD939" s="35"/>
      <c r="QVE939" s="34"/>
      <c r="QVL939" s="35"/>
      <c r="QVM939" s="34"/>
      <c r="QVT939" s="35"/>
      <c r="QVU939" s="34"/>
      <c r="QWB939" s="35"/>
      <c r="QWC939" s="34"/>
      <c r="QWJ939" s="35"/>
      <c r="QWK939" s="34"/>
      <c r="QWR939" s="35"/>
      <c r="QWS939" s="34"/>
      <c r="QWZ939" s="35"/>
      <c r="QXA939" s="34"/>
      <c r="QXH939" s="35"/>
      <c r="QXI939" s="34"/>
      <c r="QXP939" s="35"/>
      <c r="QXQ939" s="34"/>
      <c r="QXX939" s="35"/>
      <c r="QXY939" s="34"/>
      <c r="QYF939" s="35"/>
      <c r="QYG939" s="34"/>
      <c r="QYN939" s="35"/>
      <c r="QYO939" s="34"/>
      <c r="QYV939" s="35"/>
      <c r="QYW939" s="34"/>
      <c r="QZD939" s="35"/>
      <c r="QZE939" s="34"/>
      <c r="QZL939" s="35"/>
      <c r="QZM939" s="34"/>
      <c r="QZT939" s="35"/>
      <c r="QZU939" s="34"/>
      <c r="RAB939" s="35"/>
      <c r="RAC939" s="34"/>
      <c r="RAJ939" s="35"/>
      <c r="RAK939" s="34"/>
      <c r="RAR939" s="35"/>
      <c r="RAS939" s="34"/>
      <c r="RAZ939" s="35"/>
      <c r="RBA939" s="34"/>
      <c r="RBH939" s="35"/>
      <c r="RBI939" s="34"/>
      <c r="RBP939" s="35"/>
      <c r="RBQ939" s="34"/>
      <c r="RBX939" s="35"/>
      <c r="RBY939" s="34"/>
      <c r="RCF939" s="35"/>
      <c r="RCG939" s="34"/>
      <c r="RCN939" s="35"/>
      <c r="RCO939" s="34"/>
      <c r="RCV939" s="35"/>
      <c r="RCW939" s="34"/>
      <c r="RDD939" s="35"/>
      <c r="RDE939" s="34"/>
      <c r="RDL939" s="35"/>
      <c r="RDM939" s="34"/>
      <c r="RDT939" s="35"/>
      <c r="RDU939" s="34"/>
      <c r="REB939" s="35"/>
      <c r="REC939" s="34"/>
      <c r="REJ939" s="35"/>
      <c r="REK939" s="34"/>
      <c r="RER939" s="35"/>
      <c r="RES939" s="34"/>
      <c r="REZ939" s="35"/>
      <c r="RFA939" s="34"/>
      <c r="RFH939" s="35"/>
      <c r="RFI939" s="34"/>
      <c r="RFP939" s="35"/>
      <c r="RFQ939" s="34"/>
      <c r="RFX939" s="35"/>
      <c r="RFY939" s="34"/>
      <c r="RGF939" s="35"/>
      <c r="RGG939" s="34"/>
      <c r="RGN939" s="35"/>
      <c r="RGO939" s="34"/>
      <c r="RGV939" s="35"/>
      <c r="RGW939" s="34"/>
      <c r="RHD939" s="35"/>
      <c r="RHE939" s="34"/>
      <c r="RHL939" s="35"/>
      <c r="RHM939" s="34"/>
      <c r="RHT939" s="35"/>
      <c r="RHU939" s="34"/>
      <c r="RIB939" s="35"/>
      <c r="RIC939" s="34"/>
      <c r="RIJ939" s="35"/>
      <c r="RIK939" s="34"/>
      <c r="RIR939" s="35"/>
      <c r="RIS939" s="34"/>
      <c r="RIZ939" s="35"/>
      <c r="RJA939" s="34"/>
      <c r="RJH939" s="35"/>
      <c r="RJI939" s="34"/>
      <c r="RJP939" s="35"/>
      <c r="RJQ939" s="34"/>
      <c r="RJX939" s="35"/>
      <c r="RJY939" s="34"/>
      <c r="RKF939" s="35"/>
      <c r="RKG939" s="34"/>
      <c r="RKN939" s="35"/>
      <c r="RKO939" s="34"/>
      <c r="RKV939" s="35"/>
      <c r="RKW939" s="34"/>
      <c r="RLD939" s="35"/>
      <c r="RLE939" s="34"/>
      <c r="RLL939" s="35"/>
      <c r="RLM939" s="34"/>
      <c r="RLT939" s="35"/>
      <c r="RLU939" s="34"/>
      <c r="RMB939" s="35"/>
      <c r="RMC939" s="34"/>
      <c r="RMJ939" s="35"/>
      <c r="RMK939" s="34"/>
      <c r="RMR939" s="35"/>
      <c r="RMS939" s="34"/>
      <c r="RMZ939" s="35"/>
      <c r="RNA939" s="34"/>
      <c r="RNH939" s="35"/>
      <c r="RNI939" s="34"/>
      <c r="RNP939" s="35"/>
      <c r="RNQ939" s="34"/>
      <c r="RNX939" s="35"/>
      <c r="RNY939" s="34"/>
      <c r="ROF939" s="35"/>
      <c r="ROG939" s="34"/>
      <c r="RON939" s="35"/>
      <c r="ROO939" s="34"/>
      <c r="ROV939" s="35"/>
      <c r="ROW939" s="34"/>
      <c r="RPD939" s="35"/>
      <c r="RPE939" s="34"/>
      <c r="RPL939" s="35"/>
      <c r="RPM939" s="34"/>
      <c r="RPT939" s="35"/>
      <c r="RPU939" s="34"/>
      <c r="RQB939" s="35"/>
      <c r="RQC939" s="34"/>
      <c r="RQJ939" s="35"/>
      <c r="RQK939" s="34"/>
      <c r="RQR939" s="35"/>
      <c r="RQS939" s="34"/>
      <c r="RQZ939" s="35"/>
      <c r="RRA939" s="34"/>
      <c r="RRH939" s="35"/>
      <c r="RRI939" s="34"/>
      <c r="RRP939" s="35"/>
      <c r="RRQ939" s="34"/>
      <c r="RRX939" s="35"/>
      <c r="RRY939" s="34"/>
      <c r="RSF939" s="35"/>
      <c r="RSG939" s="34"/>
      <c r="RSN939" s="35"/>
      <c r="RSO939" s="34"/>
      <c r="RSV939" s="35"/>
      <c r="RSW939" s="34"/>
      <c r="RTD939" s="35"/>
      <c r="RTE939" s="34"/>
      <c r="RTL939" s="35"/>
      <c r="RTM939" s="34"/>
      <c r="RTT939" s="35"/>
      <c r="RTU939" s="34"/>
      <c r="RUB939" s="35"/>
      <c r="RUC939" s="34"/>
      <c r="RUJ939" s="35"/>
      <c r="RUK939" s="34"/>
      <c r="RUR939" s="35"/>
      <c r="RUS939" s="34"/>
      <c r="RUZ939" s="35"/>
      <c r="RVA939" s="34"/>
      <c r="RVH939" s="35"/>
      <c r="RVI939" s="34"/>
      <c r="RVP939" s="35"/>
      <c r="RVQ939" s="34"/>
      <c r="RVX939" s="35"/>
      <c r="RVY939" s="34"/>
      <c r="RWF939" s="35"/>
      <c r="RWG939" s="34"/>
      <c r="RWN939" s="35"/>
      <c r="RWO939" s="34"/>
      <c r="RWV939" s="35"/>
      <c r="RWW939" s="34"/>
      <c r="RXD939" s="35"/>
      <c r="RXE939" s="34"/>
      <c r="RXL939" s="35"/>
      <c r="RXM939" s="34"/>
      <c r="RXT939" s="35"/>
      <c r="RXU939" s="34"/>
      <c r="RYB939" s="35"/>
      <c r="RYC939" s="34"/>
      <c r="RYJ939" s="35"/>
      <c r="RYK939" s="34"/>
      <c r="RYR939" s="35"/>
      <c r="RYS939" s="34"/>
      <c r="RYZ939" s="35"/>
      <c r="RZA939" s="34"/>
      <c r="RZH939" s="35"/>
      <c r="RZI939" s="34"/>
      <c r="RZP939" s="35"/>
      <c r="RZQ939" s="34"/>
      <c r="RZX939" s="35"/>
      <c r="RZY939" s="34"/>
      <c r="SAF939" s="35"/>
      <c r="SAG939" s="34"/>
      <c r="SAN939" s="35"/>
      <c r="SAO939" s="34"/>
      <c r="SAV939" s="35"/>
      <c r="SAW939" s="34"/>
      <c r="SBD939" s="35"/>
      <c r="SBE939" s="34"/>
      <c r="SBL939" s="35"/>
      <c r="SBM939" s="34"/>
      <c r="SBT939" s="35"/>
      <c r="SBU939" s="34"/>
      <c r="SCB939" s="35"/>
      <c r="SCC939" s="34"/>
      <c r="SCJ939" s="35"/>
      <c r="SCK939" s="34"/>
      <c r="SCR939" s="35"/>
      <c r="SCS939" s="34"/>
      <c r="SCZ939" s="35"/>
      <c r="SDA939" s="34"/>
      <c r="SDH939" s="35"/>
      <c r="SDI939" s="34"/>
      <c r="SDP939" s="35"/>
      <c r="SDQ939" s="34"/>
      <c r="SDX939" s="35"/>
      <c r="SDY939" s="34"/>
      <c r="SEF939" s="35"/>
      <c r="SEG939" s="34"/>
      <c r="SEN939" s="35"/>
      <c r="SEO939" s="34"/>
      <c r="SEV939" s="35"/>
      <c r="SEW939" s="34"/>
      <c r="SFD939" s="35"/>
      <c r="SFE939" s="34"/>
      <c r="SFL939" s="35"/>
      <c r="SFM939" s="34"/>
      <c r="SFT939" s="35"/>
      <c r="SFU939" s="34"/>
      <c r="SGB939" s="35"/>
      <c r="SGC939" s="34"/>
      <c r="SGJ939" s="35"/>
      <c r="SGK939" s="34"/>
      <c r="SGR939" s="35"/>
      <c r="SGS939" s="34"/>
      <c r="SGZ939" s="35"/>
      <c r="SHA939" s="34"/>
      <c r="SHH939" s="35"/>
      <c r="SHI939" s="34"/>
      <c r="SHP939" s="35"/>
      <c r="SHQ939" s="34"/>
      <c r="SHX939" s="35"/>
      <c r="SHY939" s="34"/>
      <c r="SIF939" s="35"/>
      <c r="SIG939" s="34"/>
      <c r="SIN939" s="35"/>
      <c r="SIO939" s="34"/>
      <c r="SIV939" s="35"/>
      <c r="SIW939" s="34"/>
      <c r="SJD939" s="35"/>
      <c r="SJE939" s="34"/>
      <c r="SJL939" s="35"/>
      <c r="SJM939" s="34"/>
      <c r="SJT939" s="35"/>
      <c r="SJU939" s="34"/>
      <c r="SKB939" s="35"/>
      <c r="SKC939" s="34"/>
      <c r="SKJ939" s="35"/>
      <c r="SKK939" s="34"/>
      <c r="SKR939" s="35"/>
      <c r="SKS939" s="34"/>
      <c r="SKZ939" s="35"/>
      <c r="SLA939" s="34"/>
      <c r="SLH939" s="35"/>
      <c r="SLI939" s="34"/>
      <c r="SLP939" s="35"/>
      <c r="SLQ939" s="34"/>
      <c r="SLX939" s="35"/>
      <c r="SLY939" s="34"/>
      <c r="SMF939" s="35"/>
      <c r="SMG939" s="34"/>
      <c r="SMN939" s="35"/>
      <c r="SMO939" s="34"/>
      <c r="SMV939" s="35"/>
      <c r="SMW939" s="34"/>
      <c r="SND939" s="35"/>
      <c r="SNE939" s="34"/>
      <c r="SNL939" s="35"/>
      <c r="SNM939" s="34"/>
      <c r="SNT939" s="35"/>
      <c r="SNU939" s="34"/>
      <c r="SOB939" s="35"/>
      <c r="SOC939" s="34"/>
      <c r="SOJ939" s="35"/>
      <c r="SOK939" s="34"/>
      <c r="SOR939" s="35"/>
      <c r="SOS939" s="34"/>
      <c r="SOZ939" s="35"/>
      <c r="SPA939" s="34"/>
      <c r="SPH939" s="35"/>
      <c r="SPI939" s="34"/>
      <c r="SPP939" s="35"/>
      <c r="SPQ939" s="34"/>
      <c r="SPX939" s="35"/>
      <c r="SPY939" s="34"/>
      <c r="SQF939" s="35"/>
      <c r="SQG939" s="34"/>
      <c r="SQN939" s="35"/>
      <c r="SQO939" s="34"/>
      <c r="SQV939" s="35"/>
      <c r="SQW939" s="34"/>
      <c r="SRD939" s="35"/>
      <c r="SRE939" s="34"/>
      <c r="SRL939" s="35"/>
      <c r="SRM939" s="34"/>
      <c r="SRT939" s="35"/>
      <c r="SRU939" s="34"/>
      <c r="SSB939" s="35"/>
      <c r="SSC939" s="34"/>
      <c r="SSJ939" s="35"/>
      <c r="SSK939" s="34"/>
      <c r="SSR939" s="35"/>
      <c r="SSS939" s="34"/>
      <c r="SSZ939" s="35"/>
      <c r="STA939" s="34"/>
      <c r="STH939" s="35"/>
      <c r="STI939" s="34"/>
      <c r="STP939" s="35"/>
      <c r="STQ939" s="34"/>
      <c r="STX939" s="35"/>
      <c r="STY939" s="34"/>
      <c r="SUF939" s="35"/>
      <c r="SUG939" s="34"/>
      <c r="SUN939" s="35"/>
      <c r="SUO939" s="34"/>
      <c r="SUV939" s="35"/>
      <c r="SUW939" s="34"/>
      <c r="SVD939" s="35"/>
      <c r="SVE939" s="34"/>
      <c r="SVL939" s="35"/>
      <c r="SVM939" s="34"/>
      <c r="SVT939" s="35"/>
      <c r="SVU939" s="34"/>
      <c r="SWB939" s="35"/>
      <c r="SWC939" s="34"/>
      <c r="SWJ939" s="35"/>
      <c r="SWK939" s="34"/>
      <c r="SWR939" s="35"/>
      <c r="SWS939" s="34"/>
      <c r="SWZ939" s="35"/>
      <c r="SXA939" s="34"/>
      <c r="SXH939" s="35"/>
      <c r="SXI939" s="34"/>
      <c r="SXP939" s="35"/>
      <c r="SXQ939" s="34"/>
      <c r="SXX939" s="35"/>
      <c r="SXY939" s="34"/>
      <c r="SYF939" s="35"/>
      <c r="SYG939" s="34"/>
      <c r="SYN939" s="35"/>
      <c r="SYO939" s="34"/>
      <c r="SYV939" s="35"/>
      <c r="SYW939" s="34"/>
      <c r="SZD939" s="35"/>
      <c r="SZE939" s="34"/>
      <c r="SZL939" s="35"/>
      <c r="SZM939" s="34"/>
      <c r="SZT939" s="35"/>
      <c r="SZU939" s="34"/>
      <c r="TAB939" s="35"/>
      <c r="TAC939" s="34"/>
      <c r="TAJ939" s="35"/>
      <c r="TAK939" s="34"/>
      <c r="TAR939" s="35"/>
      <c r="TAS939" s="34"/>
      <c r="TAZ939" s="35"/>
      <c r="TBA939" s="34"/>
      <c r="TBH939" s="35"/>
      <c r="TBI939" s="34"/>
      <c r="TBP939" s="35"/>
      <c r="TBQ939" s="34"/>
      <c r="TBX939" s="35"/>
      <c r="TBY939" s="34"/>
      <c r="TCF939" s="35"/>
      <c r="TCG939" s="34"/>
      <c r="TCN939" s="35"/>
      <c r="TCO939" s="34"/>
      <c r="TCV939" s="35"/>
      <c r="TCW939" s="34"/>
      <c r="TDD939" s="35"/>
      <c r="TDE939" s="34"/>
      <c r="TDL939" s="35"/>
      <c r="TDM939" s="34"/>
      <c r="TDT939" s="35"/>
      <c r="TDU939" s="34"/>
      <c r="TEB939" s="35"/>
      <c r="TEC939" s="34"/>
      <c r="TEJ939" s="35"/>
      <c r="TEK939" s="34"/>
      <c r="TER939" s="35"/>
      <c r="TES939" s="34"/>
      <c r="TEZ939" s="35"/>
      <c r="TFA939" s="34"/>
      <c r="TFH939" s="35"/>
      <c r="TFI939" s="34"/>
      <c r="TFP939" s="35"/>
      <c r="TFQ939" s="34"/>
      <c r="TFX939" s="35"/>
      <c r="TFY939" s="34"/>
      <c r="TGF939" s="35"/>
      <c r="TGG939" s="34"/>
      <c r="TGN939" s="35"/>
      <c r="TGO939" s="34"/>
      <c r="TGV939" s="35"/>
      <c r="TGW939" s="34"/>
      <c r="THD939" s="35"/>
      <c r="THE939" s="34"/>
      <c r="THL939" s="35"/>
      <c r="THM939" s="34"/>
      <c r="THT939" s="35"/>
      <c r="THU939" s="34"/>
      <c r="TIB939" s="35"/>
      <c r="TIC939" s="34"/>
      <c r="TIJ939" s="35"/>
      <c r="TIK939" s="34"/>
      <c r="TIR939" s="35"/>
      <c r="TIS939" s="34"/>
      <c r="TIZ939" s="35"/>
      <c r="TJA939" s="34"/>
      <c r="TJH939" s="35"/>
      <c r="TJI939" s="34"/>
      <c r="TJP939" s="35"/>
      <c r="TJQ939" s="34"/>
      <c r="TJX939" s="35"/>
      <c r="TJY939" s="34"/>
      <c r="TKF939" s="35"/>
      <c r="TKG939" s="34"/>
      <c r="TKN939" s="35"/>
      <c r="TKO939" s="34"/>
      <c r="TKV939" s="35"/>
      <c r="TKW939" s="34"/>
      <c r="TLD939" s="35"/>
      <c r="TLE939" s="34"/>
      <c r="TLL939" s="35"/>
      <c r="TLM939" s="34"/>
      <c r="TLT939" s="35"/>
      <c r="TLU939" s="34"/>
      <c r="TMB939" s="35"/>
      <c r="TMC939" s="34"/>
      <c r="TMJ939" s="35"/>
      <c r="TMK939" s="34"/>
      <c r="TMR939" s="35"/>
      <c r="TMS939" s="34"/>
      <c r="TMZ939" s="35"/>
      <c r="TNA939" s="34"/>
      <c r="TNH939" s="35"/>
      <c r="TNI939" s="34"/>
      <c r="TNP939" s="35"/>
      <c r="TNQ939" s="34"/>
      <c r="TNX939" s="35"/>
      <c r="TNY939" s="34"/>
      <c r="TOF939" s="35"/>
      <c r="TOG939" s="34"/>
      <c r="TON939" s="35"/>
      <c r="TOO939" s="34"/>
      <c r="TOV939" s="35"/>
      <c r="TOW939" s="34"/>
      <c r="TPD939" s="35"/>
      <c r="TPE939" s="34"/>
      <c r="TPL939" s="35"/>
      <c r="TPM939" s="34"/>
      <c r="TPT939" s="35"/>
      <c r="TPU939" s="34"/>
      <c r="TQB939" s="35"/>
      <c r="TQC939" s="34"/>
      <c r="TQJ939" s="35"/>
      <c r="TQK939" s="34"/>
      <c r="TQR939" s="35"/>
      <c r="TQS939" s="34"/>
      <c r="TQZ939" s="35"/>
      <c r="TRA939" s="34"/>
      <c r="TRH939" s="35"/>
      <c r="TRI939" s="34"/>
      <c r="TRP939" s="35"/>
      <c r="TRQ939" s="34"/>
      <c r="TRX939" s="35"/>
      <c r="TRY939" s="34"/>
      <c r="TSF939" s="35"/>
      <c r="TSG939" s="34"/>
      <c r="TSN939" s="35"/>
      <c r="TSO939" s="34"/>
      <c r="TSV939" s="35"/>
      <c r="TSW939" s="34"/>
      <c r="TTD939" s="35"/>
      <c r="TTE939" s="34"/>
      <c r="TTL939" s="35"/>
      <c r="TTM939" s="34"/>
      <c r="TTT939" s="35"/>
      <c r="TTU939" s="34"/>
      <c r="TUB939" s="35"/>
      <c r="TUC939" s="34"/>
      <c r="TUJ939" s="35"/>
      <c r="TUK939" s="34"/>
      <c r="TUR939" s="35"/>
      <c r="TUS939" s="34"/>
      <c r="TUZ939" s="35"/>
      <c r="TVA939" s="34"/>
      <c r="TVH939" s="35"/>
      <c r="TVI939" s="34"/>
      <c r="TVP939" s="35"/>
      <c r="TVQ939" s="34"/>
      <c r="TVX939" s="35"/>
      <c r="TVY939" s="34"/>
      <c r="TWF939" s="35"/>
      <c r="TWG939" s="34"/>
      <c r="TWN939" s="35"/>
      <c r="TWO939" s="34"/>
      <c r="TWV939" s="35"/>
      <c r="TWW939" s="34"/>
      <c r="TXD939" s="35"/>
      <c r="TXE939" s="34"/>
      <c r="TXL939" s="35"/>
      <c r="TXM939" s="34"/>
      <c r="TXT939" s="35"/>
      <c r="TXU939" s="34"/>
      <c r="TYB939" s="35"/>
      <c r="TYC939" s="34"/>
      <c r="TYJ939" s="35"/>
      <c r="TYK939" s="34"/>
      <c r="TYR939" s="35"/>
      <c r="TYS939" s="34"/>
      <c r="TYZ939" s="35"/>
      <c r="TZA939" s="34"/>
      <c r="TZH939" s="35"/>
      <c r="TZI939" s="34"/>
      <c r="TZP939" s="35"/>
      <c r="TZQ939" s="34"/>
      <c r="TZX939" s="35"/>
      <c r="TZY939" s="34"/>
      <c r="UAF939" s="35"/>
      <c r="UAG939" s="34"/>
      <c r="UAN939" s="35"/>
      <c r="UAO939" s="34"/>
      <c r="UAV939" s="35"/>
      <c r="UAW939" s="34"/>
      <c r="UBD939" s="35"/>
      <c r="UBE939" s="34"/>
      <c r="UBL939" s="35"/>
      <c r="UBM939" s="34"/>
      <c r="UBT939" s="35"/>
      <c r="UBU939" s="34"/>
      <c r="UCB939" s="35"/>
      <c r="UCC939" s="34"/>
      <c r="UCJ939" s="35"/>
      <c r="UCK939" s="34"/>
      <c r="UCR939" s="35"/>
      <c r="UCS939" s="34"/>
      <c r="UCZ939" s="35"/>
      <c r="UDA939" s="34"/>
      <c r="UDH939" s="35"/>
      <c r="UDI939" s="34"/>
      <c r="UDP939" s="35"/>
      <c r="UDQ939" s="34"/>
      <c r="UDX939" s="35"/>
      <c r="UDY939" s="34"/>
      <c r="UEF939" s="35"/>
      <c r="UEG939" s="34"/>
      <c r="UEN939" s="35"/>
      <c r="UEO939" s="34"/>
      <c r="UEV939" s="35"/>
      <c r="UEW939" s="34"/>
      <c r="UFD939" s="35"/>
      <c r="UFE939" s="34"/>
      <c r="UFL939" s="35"/>
      <c r="UFM939" s="34"/>
      <c r="UFT939" s="35"/>
      <c r="UFU939" s="34"/>
      <c r="UGB939" s="35"/>
      <c r="UGC939" s="34"/>
      <c r="UGJ939" s="35"/>
      <c r="UGK939" s="34"/>
      <c r="UGR939" s="35"/>
      <c r="UGS939" s="34"/>
      <c r="UGZ939" s="35"/>
      <c r="UHA939" s="34"/>
      <c r="UHH939" s="35"/>
      <c r="UHI939" s="34"/>
      <c r="UHP939" s="35"/>
      <c r="UHQ939" s="34"/>
      <c r="UHX939" s="35"/>
      <c r="UHY939" s="34"/>
      <c r="UIF939" s="35"/>
      <c r="UIG939" s="34"/>
      <c r="UIN939" s="35"/>
      <c r="UIO939" s="34"/>
      <c r="UIV939" s="35"/>
      <c r="UIW939" s="34"/>
      <c r="UJD939" s="35"/>
      <c r="UJE939" s="34"/>
      <c r="UJL939" s="35"/>
      <c r="UJM939" s="34"/>
      <c r="UJT939" s="35"/>
      <c r="UJU939" s="34"/>
      <c r="UKB939" s="35"/>
      <c r="UKC939" s="34"/>
      <c r="UKJ939" s="35"/>
      <c r="UKK939" s="34"/>
      <c r="UKR939" s="35"/>
      <c r="UKS939" s="34"/>
      <c r="UKZ939" s="35"/>
      <c r="ULA939" s="34"/>
      <c r="ULH939" s="35"/>
      <c r="ULI939" s="34"/>
      <c r="ULP939" s="35"/>
      <c r="ULQ939" s="34"/>
      <c r="ULX939" s="35"/>
      <c r="ULY939" s="34"/>
      <c r="UMF939" s="35"/>
      <c r="UMG939" s="34"/>
      <c r="UMN939" s="35"/>
      <c r="UMO939" s="34"/>
      <c r="UMV939" s="35"/>
      <c r="UMW939" s="34"/>
      <c r="UND939" s="35"/>
      <c r="UNE939" s="34"/>
      <c r="UNL939" s="35"/>
      <c r="UNM939" s="34"/>
      <c r="UNT939" s="35"/>
      <c r="UNU939" s="34"/>
      <c r="UOB939" s="35"/>
      <c r="UOC939" s="34"/>
      <c r="UOJ939" s="35"/>
      <c r="UOK939" s="34"/>
      <c r="UOR939" s="35"/>
      <c r="UOS939" s="34"/>
      <c r="UOZ939" s="35"/>
      <c r="UPA939" s="34"/>
      <c r="UPH939" s="35"/>
      <c r="UPI939" s="34"/>
      <c r="UPP939" s="35"/>
      <c r="UPQ939" s="34"/>
      <c r="UPX939" s="35"/>
      <c r="UPY939" s="34"/>
      <c r="UQF939" s="35"/>
      <c r="UQG939" s="34"/>
      <c r="UQN939" s="35"/>
      <c r="UQO939" s="34"/>
      <c r="UQV939" s="35"/>
      <c r="UQW939" s="34"/>
      <c r="URD939" s="35"/>
      <c r="URE939" s="34"/>
      <c r="URL939" s="35"/>
      <c r="URM939" s="34"/>
      <c r="URT939" s="35"/>
      <c r="URU939" s="34"/>
      <c r="USB939" s="35"/>
      <c r="USC939" s="34"/>
      <c r="USJ939" s="35"/>
      <c r="USK939" s="34"/>
      <c r="USR939" s="35"/>
      <c r="USS939" s="34"/>
      <c r="USZ939" s="35"/>
      <c r="UTA939" s="34"/>
      <c r="UTH939" s="35"/>
      <c r="UTI939" s="34"/>
      <c r="UTP939" s="35"/>
      <c r="UTQ939" s="34"/>
      <c r="UTX939" s="35"/>
      <c r="UTY939" s="34"/>
      <c r="UUF939" s="35"/>
      <c r="UUG939" s="34"/>
      <c r="UUN939" s="35"/>
      <c r="UUO939" s="34"/>
      <c r="UUV939" s="35"/>
      <c r="UUW939" s="34"/>
      <c r="UVD939" s="35"/>
      <c r="UVE939" s="34"/>
      <c r="UVL939" s="35"/>
      <c r="UVM939" s="34"/>
      <c r="UVT939" s="35"/>
      <c r="UVU939" s="34"/>
      <c r="UWB939" s="35"/>
      <c r="UWC939" s="34"/>
      <c r="UWJ939" s="35"/>
      <c r="UWK939" s="34"/>
      <c r="UWR939" s="35"/>
      <c r="UWS939" s="34"/>
      <c r="UWZ939" s="35"/>
      <c r="UXA939" s="34"/>
      <c r="UXH939" s="35"/>
      <c r="UXI939" s="34"/>
      <c r="UXP939" s="35"/>
      <c r="UXQ939" s="34"/>
      <c r="UXX939" s="35"/>
      <c r="UXY939" s="34"/>
      <c r="UYF939" s="35"/>
      <c r="UYG939" s="34"/>
      <c r="UYN939" s="35"/>
      <c r="UYO939" s="34"/>
      <c r="UYV939" s="35"/>
      <c r="UYW939" s="34"/>
      <c r="UZD939" s="35"/>
      <c r="UZE939" s="34"/>
      <c r="UZL939" s="35"/>
      <c r="UZM939" s="34"/>
      <c r="UZT939" s="35"/>
      <c r="UZU939" s="34"/>
      <c r="VAB939" s="35"/>
      <c r="VAC939" s="34"/>
      <c r="VAJ939" s="35"/>
      <c r="VAK939" s="34"/>
      <c r="VAR939" s="35"/>
      <c r="VAS939" s="34"/>
      <c r="VAZ939" s="35"/>
      <c r="VBA939" s="34"/>
      <c r="VBH939" s="35"/>
      <c r="VBI939" s="34"/>
      <c r="VBP939" s="35"/>
      <c r="VBQ939" s="34"/>
      <c r="VBX939" s="35"/>
      <c r="VBY939" s="34"/>
      <c r="VCF939" s="35"/>
      <c r="VCG939" s="34"/>
      <c r="VCN939" s="35"/>
      <c r="VCO939" s="34"/>
      <c r="VCV939" s="35"/>
      <c r="VCW939" s="34"/>
      <c r="VDD939" s="35"/>
      <c r="VDE939" s="34"/>
      <c r="VDL939" s="35"/>
      <c r="VDM939" s="34"/>
      <c r="VDT939" s="35"/>
      <c r="VDU939" s="34"/>
      <c r="VEB939" s="35"/>
      <c r="VEC939" s="34"/>
      <c r="VEJ939" s="35"/>
      <c r="VEK939" s="34"/>
      <c r="VER939" s="35"/>
      <c r="VES939" s="34"/>
      <c r="VEZ939" s="35"/>
      <c r="VFA939" s="34"/>
      <c r="VFH939" s="35"/>
      <c r="VFI939" s="34"/>
      <c r="VFP939" s="35"/>
      <c r="VFQ939" s="34"/>
      <c r="VFX939" s="35"/>
      <c r="VFY939" s="34"/>
      <c r="VGF939" s="35"/>
      <c r="VGG939" s="34"/>
      <c r="VGN939" s="35"/>
      <c r="VGO939" s="34"/>
      <c r="VGV939" s="35"/>
      <c r="VGW939" s="34"/>
      <c r="VHD939" s="35"/>
      <c r="VHE939" s="34"/>
      <c r="VHL939" s="35"/>
      <c r="VHM939" s="34"/>
      <c r="VHT939" s="35"/>
      <c r="VHU939" s="34"/>
      <c r="VIB939" s="35"/>
      <c r="VIC939" s="34"/>
      <c r="VIJ939" s="35"/>
      <c r="VIK939" s="34"/>
      <c r="VIR939" s="35"/>
      <c r="VIS939" s="34"/>
      <c r="VIZ939" s="35"/>
      <c r="VJA939" s="34"/>
      <c r="VJH939" s="35"/>
      <c r="VJI939" s="34"/>
      <c r="VJP939" s="35"/>
      <c r="VJQ939" s="34"/>
      <c r="VJX939" s="35"/>
      <c r="VJY939" s="34"/>
      <c r="VKF939" s="35"/>
      <c r="VKG939" s="34"/>
      <c r="VKN939" s="35"/>
      <c r="VKO939" s="34"/>
      <c r="VKV939" s="35"/>
      <c r="VKW939" s="34"/>
      <c r="VLD939" s="35"/>
      <c r="VLE939" s="34"/>
      <c r="VLL939" s="35"/>
      <c r="VLM939" s="34"/>
      <c r="VLT939" s="35"/>
      <c r="VLU939" s="34"/>
      <c r="VMB939" s="35"/>
      <c r="VMC939" s="34"/>
      <c r="VMJ939" s="35"/>
      <c r="VMK939" s="34"/>
      <c r="VMR939" s="35"/>
      <c r="VMS939" s="34"/>
      <c r="VMZ939" s="35"/>
      <c r="VNA939" s="34"/>
      <c r="VNH939" s="35"/>
      <c r="VNI939" s="34"/>
      <c r="VNP939" s="35"/>
      <c r="VNQ939" s="34"/>
      <c r="VNX939" s="35"/>
      <c r="VNY939" s="34"/>
      <c r="VOF939" s="35"/>
      <c r="VOG939" s="34"/>
      <c r="VON939" s="35"/>
      <c r="VOO939" s="34"/>
      <c r="VOV939" s="35"/>
      <c r="VOW939" s="34"/>
      <c r="VPD939" s="35"/>
      <c r="VPE939" s="34"/>
      <c r="VPL939" s="35"/>
      <c r="VPM939" s="34"/>
      <c r="VPT939" s="35"/>
      <c r="VPU939" s="34"/>
      <c r="VQB939" s="35"/>
      <c r="VQC939" s="34"/>
      <c r="VQJ939" s="35"/>
      <c r="VQK939" s="34"/>
      <c r="VQR939" s="35"/>
      <c r="VQS939" s="34"/>
      <c r="VQZ939" s="35"/>
      <c r="VRA939" s="34"/>
      <c r="VRH939" s="35"/>
      <c r="VRI939" s="34"/>
      <c r="VRP939" s="35"/>
      <c r="VRQ939" s="34"/>
      <c r="VRX939" s="35"/>
      <c r="VRY939" s="34"/>
      <c r="VSF939" s="35"/>
      <c r="VSG939" s="34"/>
      <c r="VSN939" s="35"/>
      <c r="VSO939" s="34"/>
      <c r="VSV939" s="35"/>
      <c r="VSW939" s="34"/>
      <c r="VTD939" s="35"/>
      <c r="VTE939" s="34"/>
      <c r="VTL939" s="35"/>
      <c r="VTM939" s="34"/>
      <c r="VTT939" s="35"/>
      <c r="VTU939" s="34"/>
      <c r="VUB939" s="35"/>
      <c r="VUC939" s="34"/>
      <c r="VUJ939" s="35"/>
      <c r="VUK939" s="34"/>
      <c r="VUR939" s="35"/>
      <c r="VUS939" s="34"/>
      <c r="VUZ939" s="35"/>
      <c r="VVA939" s="34"/>
      <c r="VVH939" s="35"/>
      <c r="VVI939" s="34"/>
      <c r="VVP939" s="35"/>
      <c r="VVQ939" s="34"/>
      <c r="VVX939" s="35"/>
      <c r="VVY939" s="34"/>
      <c r="VWF939" s="35"/>
      <c r="VWG939" s="34"/>
      <c r="VWN939" s="35"/>
      <c r="VWO939" s="34"/>
      <c r="VWV939" s="35"/>
      <c r="VWW939" s="34"/>
      <c r="VXD939" s="35"/>
      <c r="VXE939" s="34"/>
      <c r="VXL939" s="35"/>
      <c r="VXM939" s="34"/>
      <c r="VXT939" s="35"/>
      <c r="VXU939" s="34"/>
      <c r="VYB939" s="35"/>
      <c r="VYC939" s="34"/>
      <c r="VYJ939" s="35"/>
      <c r="VYK939" s="34"/>
      <c r="VYR939" s="35"/>
      <c r="VYS939" s="34"/>
      <c r="VYZ939" s="35"/>
      <c r="VZA939" s="34"/>
      <c r="VZH939" s="35"/>
      <c r="VZI939" s="34"/>
      <c r="VZP939" s="35"/>
      <c r="VZQ939" s="34"/>
      <c r="VZX939" s="35"/>
      <c r="VZY939" s="34"/>
      <c r="WAF939" s="35"/>
      <c r="WAG939" s="34"/>
      <c r="WAN939" s="35"/>
      <c r="WAO939" s="34"/>
      <c r="WAV939" s="35"/>
      <c r="WAW939" s="34"/>
      <c r="WBD939" s="35"/>
      <c r="WBE939" s="34"/>
      <c r="WBL939" s="35"/>
      <c r="WBM939" s="34"/>
      <c r="WBT939" s="35"/>
      <c r="WBU939" s="34"/>
      <c r="WCB939" s="35"/>
      <c r="WCC939" s="34"/>
      <c r="WCJ939" s="35"/>
      <c r="WCK939" s="34"/>
      <c r="WCR939" s="35"/>
      <c r="WCS939" s="34"/>
      <c r="WCZ939" s="35"/>
      <c r="WDA939" s="34"/>
      <c r="WDH939" s="35"/>
      <c r="WDI939" s="34"/>
      <c r="WDP939" s="35"/>
      <c r="WDQ939" s="34"/>
      <c r="WDX939" s="35"/>
      <c r="WDY939" s="34"/>
      <c r="WEF939" s="35"/>
      <c r="WEG939" s="34"/>
      <c r="WEN939" s="35"/>
      <c r="WEO939" s="34"/>
      <c r="WEV939" s="35"/>
      <c r="WEW939" s="34"/>
      <c r="WFD939" s="35"/>
      <c r="WFE939" s="34"/>
      <c r="WFL939" s="35"/>
      <c r="WFM939" s="34"/>
      <c r="WFT939" s="35"/>
      <c r="WFU939" s="34"/>
      <c r="WGB939" s="35"/>
      <c r="WGC939" s="34"/>
      <c r="WGJ939" s="35"/>
      <c r="WGK939" s="34"/>
      <c r="WGR939" s="35"/>
      <c r="WGS939" s="34"/>
      <c r="WGZ939" s="35"/>
      <c r="WHA939" s="34"/>
      <c r="WHH939" s="35"/>
      <c r="WHI939" s="34"/>
      <c r="WHP939" s="35"/>
      <c r="WHQ939" s="34"/>
      <c r="WHX939" s="35"/>
      <c r="WHY939" s="34"/>
      <c r="WIF939" s="35"/>
      <c r="WIG939" s="34"/>
      <c r="WIN939" s="35"/>
      <c r="WIO939" s="34"/>
      <c r="WIV939" s="35"/>
      <c r="WIW939" s="34"/>
      <c r="WJD939" s="35"/>
      <c r="WJE939" s="34"/>
      <c r="WJL939" s="35"/>
      <c r="WJM939" s="34"/>
      <c r="WJT939" s="35"/>
      <c r="WJU939" s="34"/>
      <c r="WKB939" s="35"/>
      <c r="WKC939" s="34"/>
      <c r="WKJ939" s="35"/>
      <c r="WKK939" s="34"/>
      <c r="WKR939" s="35"/>
      <c r="WKS939" s="34"/>
      <c r="WKZ939" s="35"/>
      <c r="WLA939" s="34"/>
      <c r="WLH939" s="35"/>
      <c r="WLI939" s="34"/>
      <c r="WLP939" s="35"/>
      <c r="WLQ939" s="34"/>
      <c r="WLX939" s="35"/>
      <c r="WLY939" s="34"/>
      <c r="WMF939" s="35"/>
      <c r="WMG939" s="34"/>
      <c r="WMN939" s="35"/>
      <c r="WMO939" s="34"/>
      <c r="WMV939" s="35"/>
      <c r="WMW939" s="34"/>
      <c r="WND939" s="35"/>
      <c r="WNE939" s="34"/>
      <c r="WNL939" s="35"/>
      <c r="WNM939" s="34"/>
      <c r="WNT939" s="35"/>
      <c r="WNU939" s="34"/>
      <c r="WOB939" s="35"/>
      <c r="WOC939" s="34"/>
      <c r="WOJ939" s="35"/>
      <c r="WOK939" s="34"/>
      <c r="WOR939" s="35"/>
      <c r="WOS939" s="34"/>
      <c r="WOZ939" s="35"/>
      <c r="WPA939" s="34"/>
      <c r="WPH939" s="35"/>
      <c r="WPI939" s="34"/>
      <c r="WPP939" s="35"/>
      <c r="WPQ939" s="34"/>
      <c r="WPX939" s="35"/>
      <c r="WPY939" s="34"/>
      <c r="WQF939" s="35"/>
      <c r="WQG939" s="34"/>
      <c r="WQN939" s="35"/>
      <c r="WQO939" s="34"/>
      <c r="WQV939" s="35"/>
      <c r="WQW939" s="34"/>
      <c r="WRD939" s="35"/>
      <c r="WRE939" s="34"/>
      <c r="WRL939" s="35"/>
      <c r="WRM939" s="34"/>
      <c r="WRT939" s="35"/>
      <c r="WRU939" s="34"/>
      <c r="WSB939" s="35"/>
      <c r="WSC939" s="34"/>
      <c r="WSJ939" s="35"/>
      <c r="WSK939" s="34"/>
      <c r="WSR939" s="35"/>
      <c r="WSS939" s="34"/>
      <c r="WSZ939" s="35"/>
      <c r="WTA939" s="34"/>
      <c r="WTH939" s="35"/>
      <c r="WTI939" s="34"/>
      <c r="WTP939" s="35"/>
      <c r="WTQ939" s="34"/>
      <c r="WTX939" s="35"/>
      <c r="WTY939" s="34"/>
      <c r="WUF939" s="35"/>
      <c r="WUG939" s="34"/>
      <c r="WUN939" s="35"/>
      <c r="WUO939" s="34"/>
      <c r="WUV939" s="35"/>
      <c r="WUW939" s="34"/>
      <c r="WVD939" s="35"/>
      <c r="WVE939" s="34"/>
      <c r="WVL939" s="35"/>
      <c r="WVM939" s="34"/>
      <c r="WVT939" s="35"/>
      <c r="WVU939" s="34"/>
      <c r="WWB939" s="35"/>
      <c r="WWC939" s="34"/>
      <c r="WWJ939" s="35"/>
      <c r="WWK939" s="34"/>
      <c r="WWR939" s="35"/>
      <c r="WWS939" s="34"/>
      <c r="WWZ939" s="35"/>
      <c r="WXA939" s="34"/>
      <c r="WXH939" s="35"/>
      <c r="WXI939" s="34"/>
      <c r="WXP939" s="35"/>
      <c r="WXQ939" s="34"/>
      <c r="WXX939" s="35"/>
      <c r="WXY939" s="34"/>
      <c r="WYF939" s="35"/>
      <c r="WYG939" s="34"/>
      <c r="WYN939" s="35"/>
      <c r="WYO939" s="34"/>
      <c r="WYV939" s="35"/>
      <c r="WYW939" s="34"/>
      <c r="WZD939" s="35"/>
      <c r="WZE939" s="34"/>
      <c r="WZL939" s="35"/>
      <c r="WZM939" s="34"/>
      <c r="WZT939" s="35"/>
      <c r="WZU939" s="34"/>
      <c r="XAB939" s="35"/>
      <c r="XAC939" s="34"/>
      <c r="XAJ939" s="35"/>
      <c r="XAK939" s="34"/>
      <c r="XAR939" s="35"/>
      <c r="XAS939" s="34"/>
      <c r="XAZ939" s="35"/>
      <c r="XBA939" s="34"/>
      <c r="XBH939" s="35"/>
      <c r="XBI939" s="34"/>
      <c r="XBP939" s="35"/>
      <c r="XBQ939" s="34"/>
      <c r="XBX939" s="35"/>
      <c r="XBY939" s="34"/>
      <c r="XCF939" s="35"/>
      <c r="XCG939" s="34"/>
      <c r="XCN939" s="35"/>
      <c r="XCO939" s="34"/>
      <c r="XCV939" s="35"/>
      <c r="XCW939" s="34"/>
      <c r="XDD939" s="35"/>
      <c r="XDE939" s="34"/>
      <c r="XDL939" s="35"/>
      <c r="XDM939" s="34"/>
      <c r="XDT939" s="35"/>
      <c r="XDU939" s="34"/>
      <c r="XEB939" s="35"/>
      <c r="XEC939" s="34"/>
      <c r="XEJ939" s="35"/>
      <c r="XEK939" s="34"/>
      <c r="XER939" s="35"/>
      <c r="XES939" s="34"/>
      <c r="XEZ939" s="35"/>
      <c r="XFA939" s="34"/>
    </row>
    <row r="940" spans="1:1021 1028:2045 2052:3069 3076:4093 4100:5117 5124:6141 6148:7165 7172:8189 8196:9213 9220:10237 10244:11261 11268:12285 12292:13309 13316:14333 14340:15357 15364:16381" x14ac:dyDescent="0.25">
      <c r="A940" t="s">
        <v>21</v>
      </c>
      <c r="B940" t="s">
        <v>150</v>
      </c>
      <c r="C940">
        <v>566</v>
      </c>
      <c r="D940">
        <v>566</v>
      </c>
      <c r="E940" s="35">
        <v>1</v>
      </c>
      <c r="F940" s="34">
        <v>1E-156</v>
      </c>
      <c r="G940">
        <v>98.15</v>
      </c>
      <c r="H940">
        <v>1678</v>
      </c>
      <c r="I940" t="str">
        <f>HYPERLINK("https://www.ncbi.nlm.nih.gov/nucleotide/MN824017.1?report=genbank&amp;log$=nucltop&amp;blast_rank=38&amp;RID=XE5J84ZU013","MN824017.1")</f>
        <v>MN824017.1</v>
      </c>
      <c r="L940" s="35"/>
      <c r="M940" s="34"/>
      <c r="T940" s="35"/>
      <c r="U940" s="34"/>
      <c r="AB940" s="35"/>
      <c r="AC940" s="34"/>
      <c r="AJ940" s="35"/>
      <c r="AK940" s="34"/>
      <c r="AR940" s="35"/>
      <c r="AS940" s="34"/>
      <c r="AZ940" s="35"/>
      <c r="BA940" s="34"/>
      <c r="BH940" s="35"/>
      <c r="BI940" s="34"/>
      <c r="BP940" s="35"/>
      <c r="BQ940" s="34"/>
      <c r="BX940" s="35"/>
      <c r="BY940" s="34"/>
      <c r="CF940" s="35"/>
      <c r="CG940" s="34"/>
      <c r="CN940" s="35"/>
      <c r="CO940" s="34"/>
      <c r="CV940" s="35"/>
      <c r="CW940" s="34"/>
      <c r="DD940" s="35"/>
      <c r="DE940" s="34"/>
      <c r="DL940" s="35"/>
      <c r="DM940" s="34"/>
      <c r="DT940" s="35"/>
      <c r="DU940" s="34"/>
      <c r="EB940" s="35"/>
      <c r="EC940" s="34"/>
      <c r="EJ940" s="35"/>
      <c r="EK940" s="34"/>
      <c r="ER940" s="35"/>
      <c r="ES940" s="34"/>
      <c r="EZ940" s="35"/>
      <c r="FA940" s="34"/>
      <c r="FH940" s="35"/>
      <c r="FI940" s="34"/>
      <c r="FP940" s="35"/>
      <c r="FQ940" s="34"/>
      <c r="FX940" s="35"/>
      <c r="FY940" s="34"/>
      <c r="GF940" s="35"/>
      <c r="GG940" s="34"/>
      <c r="GN940" s="35"/>
      <c r="GO940" s="34"/>
      <c r="GV940" s="35"/>
      <c r="GW940" s="34"/>
      <c r="HD940" s="35"/>
      <c r="HE940" s="34"/>
      <c r="HL940" s="35"/>
      <c r="HM940" s="34"/>
      <c r="HT940" s="35"/>
      <c r="HU940" s="34"/>
      <c r="IB940" s="35"/>
      <c r="IC940" s="34"/>
      <c r="IJ940" s="35"/>
      <c r="IK940" s="34"/>
      <c r="IR940" s="35"/>
      <c r="IS940" s="34"/>
      <c r="IZ940" s="35"/>
      <c r="JA940" s="34"/>
      <c r="JH940" s="35"/>
      <c r="JI940" s="34"/>
      <c r="JP940" s="35"/>
      <c r="JQ940" s="34"/>
      <c r="JX940" s="35"/>
      <c r="JY940" s="34"/>
      <c r="KF940" s="35"/>
      <c r="KG940" s="34"/>
      <c r="KN940" s="35"/>
      <c r="KO940" s="34"/>
      <c r="KV940" s="35"/>
      <c r="KW940" s="34"/>
      <c r="LD940" s="35"/>
      <c r="LE940" s="34"/>
      <c r="LL940" s="35"/>
      <c r="LM940" s="34"/>
      <c r="LT940" s="35"/>
      <c r="LU940" s="34"/>
      <c r="MB940" s="35"/>
      <c r="MC940" s="34"/>
      <c r="MJ940" s="35"/>
      <c r="MK940" s="34"/>
      <c r="MR940" s="35"/>
      <c r="MS940" s="34"/>
      <c r="MZ940" s="35"/>
      <c r="NA940" s="34"/>
      <c r="NH940" s="35"/>
      <c r="NI940" s="34"/>
      <c r="NP940" s="35"/>
      <c r="NQ940" s="34"/>
      <c r="NX940" s="35"/>
      <c r="NY940" s="34"/>
      <c r="OF940" s="35"/>
      <c r="OG940" s="34"/>
      <c r="ON940" s="35"/>
      <c r="OO940" s="34"/>
      <c r="OV940" s="35"/>
      <c r="OW940" s="34"/>
      <c r="PD940" s="35"/>
      <c r="PE940" s="34"/>
      <c r="PL940" s="35"/>
      <c r="PM940" s="34"/>
      <c r="PT940" s="35"/>
      <c r="PU940" s="34"/>
      <c r="QB940" s="35"/>
      <c r="QC940" s="34"/>
      <c r="QJ940" s="35"/>
      <c r="QK940" s="34"/>
      <c r="QR940" s="35"/>
      <c r="QS940" s="34"/>
      <c r="QZ940" s="35"/>
      <c r="RA940" s="34"/>
      <c r="RH940" s="35"/>
      <c r="RI940" s="34"/>
      <c r="RP940" s="35"/>
      <c r="RQ940" s="34"/>
      <c r="RX940" s="35"/>
      <c r="RY940" s="34"/>
      <c r="SF940" s="35"/>
      <c r="SG940" s="34"/>
      <c r="SN940" s="35"/>
      <c r="SO940" s="34"/>
      <c r="SV940" s="35"/>
      <c r="SW940" s="34"/>
      <c r="TD940" s="35"/>
      <c r="TE940" s="34"/>
      <c r="TL940" s="35"/>
      <c r="TM940" s="34"/>
      <c r="TT940" s="35"/>
      <c r="TU940" s="34"/>
      <c r="UB940" s="35"/>
      <c r="UC940" s="34"/>
      <c r="UJ940" s="35"/>
      <c r="UK940" s="34"/>
      <c r="UR940" s="35"/>
      <c r="US940" s="34"/>
      <c r="UZ940" s="35"/>
      <c r="VA940" s="34"/>
      <c r="VH940" s="35"/>
      <c r="VI940" s="34"/>
      <c r="VP940" s="35"/>
      <c r="VQ940" s="34"/>
      <c r="VX940" s="35"/>
      <c r="VY940" s="34"/>
      <c r="WF940" s="35"/>
      <c r="WG940" s="34"/>
      <c r="WN940" s="35"/>
      <c r="WO940" s="34"/>
      <c r="WV940" s="35"/>
      <c r="WW940" s="34"/>
      <c r="XD940" s="35"/>
      <c r="XE940" s="34"/>
      <c r="XL940" s="35"/>
      <c r="XM940" s="34"/>
      <c r="XT940" s="35"/>
      <c r="XU940" s="34"/>
      <c r="YB940" s="35"/>
      <c r="YC940" s="34"/>
      <c r="YJ940" s="35"/>
      <c r="YK940" s="34"/>
      <c r="YR940" s="35"/>
      <c r="YS940" s="34"/>
      <c r="YZ940" s="35"/>
      <c r="ZA940" s="34"/>
      <c r="ZH940" s="35"/>
      <c r="ZI940" s="34"/>
      <c r="ZP940" s="35"/>
      <c r="ZQ940" s="34"/>
      <c r="ZX940" s="35"/>
      <c r="ZY940" s="34"/>
      <c r="AAF940" s="35"/>
      <c r="AAG940" s="34"/>
      <c r="AAN940" s="35"/>
      <c r="AAO940" s="34"/>
      <c r="AAV940" s="35"/>
      <c r="AAW940" s="34"/>
      <c r="ABD940" s="35"/>
      <c r="ABE940" s="34"/>
      <c r="ABL940" s="35"/>
      <c r="ABM940" s="34"/>
      <c r="ABT940" s="35"/>
      <c r="ABU940" s="34"/>
      <c r="ACB940" s="35"/>
      <c r="ACC940" s="34"/>
      <c r="ACJ940" s="35"/>
      <c r="ACK940" s="34"/>
      <c r="ACR940" s="35"/>
      <c r="ACS940" s="34"/>
      <c r="ACZ940" s="35"/>
      <c r="ADA940" s="34"/>
      <c r="ADH940" s="35"/>
      <c r="ADI940" s="34"/>
      <c r="ADP940" s="35"/>
      <c r="ADQ940" s="34"/>
      <c r="ADX940" s="35"/>
      <c r="ADY940" s="34"/>
      <c r="AEF940" s="35"/>
      <c r="AEG940" s="34"/>
      <c r="AEN940" s="35"/>
      <c r="AEO940" s="34"/>
      <c r="AEV940" s="35"/>
      <c r="AEW940" s="34"/>
      <c r="AFD940" s="35"/>
      <c r="AFE940" s="34"/>
      <c r="AFL940" s="35"/>
      <c r="AFM940" s="34"/>
      <c r="AFT940" s="35"/>
      <c r="AFU940" s="34"/>
      <c r="AGB940" s="35"/>
      <c r="AGC940" s="34"/>
      <c r="AGJ940" s="35"/>
      <c r="AGK940" s="34"/>
      <c r="AGR940" s="35"/>
      <c r="AGS940" s="34"/>
      <c r="AGZ940" s="35"/>
      <c r="AHA940" s="34"/>
      <c r="AHH940" s="35"/>
      <c r="AHI940" s="34"/>
      <c r="AHP940" s="35"/>
      <c r="AHQ940" s="34"/>
      <c r="AHX940" s="35"/>
      <c r="AHY940" s="34"/>
      <c r="AIF940" s="35"/>
      <c r="AIG940" s="34"/>
      <c r="AIN940" s="35"/>
      <c r="AIO940" s="34"/>
      <c r="AIV940" s="35"/>
      <c r="AIW940" s="34"/>
      <c r="AJD940" s="35"/>
      <c r="AJE940" s="34"/>
      <c r="AJL940" s="35"/>
      <c r="AJM940" s="34"/>
      <c r="AJT940" s="35"/>
      <c r="AJU940" s="34"/>
      <c r="AKB940" s="35"/>
      <c r="AKC940" s="34"/>
      <c r="AKJ940" s="35"/>
      <c r="AKK940" s="34"/>
      <c r="AKR940" s="35"/>
      <c r="AKS940" s="34"/>
      <c r="AKZ940" s="35"/>
      <c r="ALA940" s="34"/>
      <c r="ALH940" s="35"/>
      <c r="ALI940" s="34"/>
      <c r="ALP940" s="35"/>
      <c r="ALQ940" s="34"/>
      <c r="ALX940" s="35"/>
      <c r="ALY940" s="34"/>
      <c r="AMF940" s="35"/>
      <c r="AMG940" s="34"/>
      <c r="AMN940" s="35"/>
      <c r="AMO940" s="34"/>
      <c r="AMV940" s="35"/>
      <c r="AMW940" s="34"/>
      <c r="AND940" s="35"/>
      <c r="ANE940" s="34"/>
      <c r="ANL940" s="35"/>
      <c r="ANM940" s="34"/>
      <c r="ANT940" s="35"/>
      <c r="ANU940" s="34"/>
      <c r="AOB940" s="35"/>
      <c r="AOC940" s="34"/>
      <c r="AOJ940" s="35"/>
      <c r="AOK940" s="34"/>
      <c r="AOR940" s="35"/>
      <c r="AOS940" s="34"/>
      <c r="AOZ940" s="35"/>
      <c r="APA940" s="34"/>
      <c r="APH940" s="35"/>
      <c r="API940" s="34"/>
      <c r="APP940" s="35"/>
      <c r="APQ940" s="34"/>
      <c r="APX940" s="35"/>
      <c r="APY940" s="34"/>
      <c r="AQF940" s="35"/>
      <c r="AQG940" s="34"/>
      <c r="AQN940" s="35"/>
      <c r="AQO940" s="34"/>
      <c r="AQV940" s="35"/>
      <c r="AQW940" s="34"/>
      <c r="ARD940" s="35"/>
      <c r="ARE940" s="34"/>
      <c r="ARL940" s="35"/>
      <c r="ARM940" s="34"/>
      <c r="ART940" s="35"/>
      <c r="ARU940" s="34"/>
      <c r="ASB940" s="35"/>
      <c r="ASC940" s="34"/>
      <c r="ASJ940" s="35"/>
      <c r="ASK940" s="34"/>
      <c r="ASR940" s="35"/>
      <c r="ASS940" s="34"/>
      <c r="ASZ940" s="35"/>
      <c r="ATA940" s="34"/>
      <c r="ATH940" s="35"/>
      <c r="ATI940" s="34"/>
      <c r="ATP940" s="35"/>
      <c r="ATQ940" s="34"/>
      <c r="ATX940" s="35"/>
      <c r="ATY940" s="34"/>
      <c r="AUF940" s="35"/>
      <c r="AUG940" s="34"/>
      <c r="AUN940" s="35"/>
      <c r="AUO940" s="34"/>
      <c r="AUV940" s="35"/>
      <c r="AUW940" s="34"/>
      <c r="AVD940" s="35"/>
      <c r="AVE940" s="34"/>
      <c r="AVL940" s="35"/>
      <c r="AVM940" s="34"/>
      <c r="AVT940" s="35"/>
      <c r="AVU940" s="34"/>
      <c r="AWB940" s="35"/>
      <c r="AWC940" s="34"/>
      <c r="AWJ940" s="35"/>
      <c r="AWK940" s="34"/>
      <c r="AWR940" s="35"/>
      <c r="AWS940" s="34"/>
      <c r="AWZ940" s="35"/>
      <c r="AXA940" s="34"/>
      <c r="AXH940" s="35"/>
      <c r="AXI940" s="34"/>
      <c r="AXP940" s="35"/>
      <c r="AXQ940" s="34"/>
      <c r="AXX940" s="35"/>
      <c r="AXY940" s="34"/>
      <c r="AYF940" s="35"/>
      <c r="AYG940" s="34"/>
      <c r="AYN940" s="35"/>
      <c r="AYO940" s="34"/>
      <c r="AYV940" s="35"/>
      <c r="AYW940" s="34"/>
      <c r="AZD940" s="35"/>
      <c r="AZE940" s="34"/>
      <c r="AZL940" s="35"/>
      <c r="AZM940" s="34"/>
      <c r="AZT940" s="35"/>
      <c r="AZU940" s="34"/>
      <c r="BAB940" s="35"/>
      <c r="BAC940" s="34"/>
      <c r="BAJ940" s="35"/>
      <c r="BAK940" s="34"/>
      <c r="BAR940" s="35"/>
      <c r="BAS940" s="34"/>
      <c r="BAZ940" s="35"/>
      <c r="BBA940" s="34"/>
      <c r="BBH940" s="35"/>
      <c r="BBI940" s="34"/>
      <c r="BBP940" s="35"/>
      <c r="BBQ940" s="34"/>
      <c r="BBX940" s="35"/>
      <c r="BBY940" s="34"/>
      <c r="BCF940" s="35"/>
      <c r="BCG940" s="34"/>
      <c r="BCN940" s="35"/>
      <c r="BCO940" s="34"/>
      <c r="BCV940" s="35"/>
      <c r="BCW940" s="34"/>
      <c r="BDD940" s="35"/>
      <c r="BDE940" s="34"/>
      <c r="BDL940" s="35"/>
      <c r="BDM940" s="34"/>
      <c r="BDT940" s="35"/>
      <c r="BDU940" s="34"/>
      <c r="BEB940" s="35"/>
      <c r="BEC940" s="34"/>
      <c r="BEJ940" s="35"/>
      <c r="BEK940" s="34"/>
      <c r="BER940" s="35"/>
      <c r="BES940" s="34"/>
      <c r="BEZ940" s="35"/>
      <c r="BFA940" s="34"/>
      <c r="BFH940" s="35"/>
      <c r="BFI940" s="34"/>
      <c r="BFP940" s="35"/>
      <c r="BFQ940" s="34"/>
      <c r="BFX940" s="35"/>
      <c r="BFY940" s="34"/>
      <c r="BGF940" s="35"/>
      <c r="BGG940" s="34"/>
      <c r="BGN940" s="35"/>
      <c r="BGO940" s="34"/>
      <c r="BGV940" s="35"/>
      <c r="BGW940" s="34"/>
      <c r="BHD940" s="35"/>
      <c r="BHE940" s="34"/>
      <c r="BHL940" s="35"/>
      <c r="BHM940" s="34"/>
      <c r="BHT940" s="35"/>
      <c r="BHU940" s="34"/>
      <c r="BIB940" s="35"/>
      <c r="BIC940" s="34"/>
      <c r="BIJ940" s="35"/>
      <c r="BIK940" s="34"/>
      <c r="BIR940" s="35"/>
      <c r="BIS940" s="34"/>
      <c r="BIZ940" s="35"/>
      <c r="BJA940" s="34"/>
      <c r="BJH940" s="35"/>
      <c r="BJI940" s="34"/>
      <c r="BJP940" s="35"/>
      <c r="BJQ940" s="34"/>
      <c r="BJX940" s="35"/>
      <c r="BJY940" s="34"/>
      <c r="BKF940" s="35"/>
      <c r="BKG940" s="34"/>
      <c r="BKN940" s="35"/>
      <c r="BKO940" s="34"/>
      <c r="BKV940" s="35"/>
      <c r="BKW940" s="34"/>
      <c r="BLD940" s="35"/>
      <c r="BLE940" s="34"/>
      <c r="BLL940" s="35"/>
      <c r="BLM940" s="34"/>
      <c r="BLT940" s="35"/>
      <c r="BLU940" s="34"/>
      <c r="BMB940" s="35"/>
      <c r="BMC940" s="34"/>
      <c r="BMJ940" s="35"/>
      <c r="BMK940" s="34"/>
      <c r="BMR940" s="35"/>
      <c r="BMS940" s="34"/>
      <c r="BMZ940" s="35"/>
      <c r="BNA940" s="34"/>
      <c r="BNH940" s="35"/>
      <c r="BNI940" s="34"/>
      <c r="BNP940" s="35"/>
      <c r="BNQ940" s="34"/>
      <c r="BNX940" s="35"/>
      <c r="BNY940" s="34"/>
      <c r="BOF940" s="35"/>
      <c r="BOG940" s="34"/>
      <c r="BON940" s="35"/>
      <c r="BOO940" s="34"/>
      <c r="BOV940" s="35"/>
      <c r="BOW940" s="34"/>
      <c r="BPD940" s="35"/>
      <c r="BPE940" s="34"/>
      <c r="BPL940" s="35"/>
      <c r="BPM940" s="34"/>
      <c r="BPT940" s="35"/>
      <c r="BPU940" s="34"/>
      <c r="BQB940" s="35"/>
      <c r="BQC940" s="34"/>
      <c r="BQJ940" s="35"/>
      <c r="BQK940" s="34"/>
      <c r="BQR940" s="35"/>
      <c r="BQS940" s="34"/>
      <c r="BQZ940" s="35"/>
      <c r="BRA940" s="34"/>
      <c r="BRH940" s="35"/>
      <c r="BRI940" s="34"/>
      <c r="BRP940" s="35"/>
      <c r="BRQ940" s="34"/>
      <c r="BRX940" s="35"/>
      <c r="BRY940" s="34"/>
      <c r="BSF940" s="35"/>
      <c r="BSG940" s="34"/>
      <c r="BSN940" s="35"/>
      <c r="BSO940" s="34"/>
      <c r="BSV940" s="35"/>
      <c r="BSW940" s="34"/>
      <c r="BTD940" s="35"/>
      <c r="BTE940" s="34"/>
      <c r="BTL940" s="35"/>
      <c r="BTM940" s="34"/>
      <c r="BTT940" s="35"/>
      <c r="BTU940" s="34"/>
      <c r="BUB940" s="35"/>
      <c r="BUC940" s="34"/>
      <c r="BUJ940" s="35"/>
      <c r="BUK940" s="34"/>
      <c r="BUR940" s="35"/>
      <c r="BUS940" s="34"/>
      <c r="BUZ940" s="35"/>
      <c r="BVA940" s="34"/>
      <c r="BVH940" s="35"/>
      <c r="BVI940" s="34"/>
      <c r="BVP940" s="35"/>
      <c r="BVQ940" s="34"/>
      <c r="BVX940" s="35"/>
      <c r="BVY940" s="34"/>
      <c r="BWF940" s="35"/>
      <c r="BWG940" s="34"/>
      <c r="BWN940" s="35"/>
      <c r="BWO940" s="34"/>
      <c r="BWV940" s="35"/>
      <c r="BWW940" s="34"/>
      <c r="BXD940" s="35"/>
      <c r="BXE940" s="34"/>
      <c r="BXL940" s="35"/>
      <c r="BXM940" s="34"/>
      <c r="BXT940" s="35"/>
      <c r="BXU940" s="34"/>
      <c r="BYB940" s="35"/>
      <c r="BYC940" s="34"/>
      <c r="BYJ940" s="35"/>
      <c r="BYK940" s="34"/>
      <c r="BYR940" s="35"/>
      <c r="BYS940" s="34"/>
      <c r="BYZ940" s="35"/>
      <c r="BZA940" s="34"/>
      <c r="BZH940" s="35"/>
      <c r="BZI940" s="34"/>
      <c r="BZP940" s="35"/>
      <c r="BZQ940" s="34"/>
      <c r="BZX940" s="35"/>
      <c r="BZY940" s="34"/>
      <c r="CAF940" s="35"/>
      <c r="CAG940" s="34"/>
      <c r="CAN940" s="35"/>
      <c r="CAO940" s="34"/>
      <c r="CAV940" s="35"/>
      <c r="CAW940" s="34"/>
      <c r="CBD940" s="35"/>
      <c r="CBE940" s="34"/>
      <c r="CBL940" s="35"/>
      <c r="CBM940" s="34"/>
      <c r="CBT940" s="35"/>
      <c r="CBU940" s="34"/>
      <c r="CCB940" s="35"/>
      <c r="CCC940" s="34"/>
      <c r="CCJ940" s="35"/>
      <c r="CCK940" s="34"/>
      <c r="CCR940" s="35"/>
      <c r="CCS940" s="34"/>
      <c r="CCZ940" s="35"/>
      <c r="CDA940" s="34"/>
      <c r="CDH940" s="35"/>
      <c r="CDI940" s="34"/>
      <c r="CDP940" s="35"/>
      <c r="CDQ940" s="34"/>
      <c r="CDX940" s="35"/>
      <c r="CDY940" s="34"/>
      <c r="CEF940" s="35"/>
      <c r="CEG940" s="34"/>
      <c r="CEN940" s="35"/>
      <c r="CEO940" s="34"/>
      <c r="CEV940" s="35"/>
      <c r="CEW940" s="34"/>
      <c r="CFD940" s="35"/>
      <c r="CFE940" s="34"/>
      <c r="CFL940" s="35"/>
      <c r="CFM940" s="34"/>
      <c r="CFT940" s="35"/>
      <c r="CFU940" s="34"/>
      <c r="CGB940" s="35"/>
      <c r="CGC940" s="34"/>
      <c r="CGJ940" s="35"/>
      <c r="CGK940" s="34"/>
      <c r="CGR940" s="35"/>
      <c r="CGS940" s="34"/>
      <c r="CGZ940" s="35"/>
      <c r="CHA940" s="34"/>
      <c r="CHH940" s="35"/>
      <c r="CHI940" s="34"/>
      <c r="CHP940" s="35"/>
      <c r="CHQ940" s="34"/>
      <c r="CHX940" s="35"/>
      <c r="CHY940" s="34"/>
      <c r="CIF940" s="35"/>
      <c r="CIG940" s="34"/>
      <c r="CIN940" s="35"/>
      <c r="CIO940" s="34"/>
      <c r="CIV940" s="35"/>
      <c r="CIW940" s="34"/>
      <c r="CJD940" s="35"/>
      <c r="CJE940" s="34"/>
      <c r="CJL940" s="35"/>
      <c r="CJM940" s="34"/>
      <c r="CJT940" s="35"/>
      <c r="CJU940" s="34"/>
      <c r="CKB940" s="35"/>
      <c r="CKC940" s="34"/>
      <c r="CKJ940" s="35"/>
      <c r="CKK940" s="34"/>
      <c r="CKR940" s="35"/>
      <c r="CKS940" s="34"/>
      <c r="CKZ940" s="35"/>
      <c r="CLA940" s="34"/>
      <c r="CLH940" s="35"/>
      <c r="CLI940" s="34"/>
      <c r="CLP940" s="35"/>
      <c r="CLQ940" s="34"/>
      <c r="CLX940" s="35"/>
      <c r="CLY940" s="34"/>
      <c r="CMF940" s="35"/>
      <c r="CMG940" s="34"/>
      <c r="CMN940" s="35"/>
      <c r="CMO940" s="34"/>
      <c r="CMV940" s="35"/>
      <c r="CMW940" s="34"/>
      <c r="CND940" s="35"/>
      <c r="CNE940" s="34"/>
      <c r="CNL940" s="35"/>
      <c r="CNM940" s="34"/>
      <c r="CNT940" s="35"/>
      <c r="CNU940" s="34"/>
      <c r="COB940" s="35"/>
      <c r="COC940" s="34"/>
      <c r="COJ940" s="35"/>
      <c r="COK940" s="34"/>
      <c r="COR940" s="35"/>
      <c r="COS940" s="34"/>
      <c r="COZ940" s="35"/>
      <c r="CPA940" s="34"/>
      <c r="CPH940" s="35"/>
      <c r="CPI940" s="34"/>
      <c r="CPP940" s="35"/>
      <c r="CPQ940" s="34"/>
      <c r="CPX940" s="35"/>
      <c r="CPY940" s="34"/>
      <c r="CQF940" s="35"/>
      <c r="CQG940" s="34"/>
      <c r="CQN940" s="35"/>
      <c r="CQO940" s="34"/>
      <c r="CQV940" s="35"/>
      <c r="CQW940" s="34"/>
      <c r="CRD940" s="35"/>
      <c r="CRE940" s="34"/>
      <c r="CRL940" s="35"/>
      <c r="CRM940" s="34"/>
      <c r="CRT940" s="35"/>
      <c r="CRU940" s="34"/>
      <c r="CSB940" s="35"/>
      <c r="CSC940" s="34"/>
      <c r="CSJ940" s="35"/>
      <c r="CSK940" s="34"/>
      <c r="CSR940" s="35"/>
      <c r="CSS940" s="34"/>
      <c r="CSZ940" s="35"/>
      <c r="CTA940" s="34"/>
      <c r="CTH940" s="35"/>
      <c r="CTI940" s="34"/>
      <c r="CTP940" s="35"/>
      <c r="CTQ940" s="34"/>
      <c r="CTX940" s="35"/>
      <c r="CTY940" s="34"/>
      <c r="CUF940" s="35"/>
      <c r="CUG940" s="34"/>
      <c r="CUN940" s="35"/>
      <c r="CUO940" s="34"/>
      <c r="CUV940" s="35"/>
      <c r="CUW940" s="34"/>
      <c r="CVD940" s="35"/>
      <c r="CVE940" s="34"/>
      <c r="CVL940" s="35"/>
      <c r="CVM940" s="34"/>
      <c r="CVT940" s="35"/>
      <c r="CVU940" s="34"/>
      <c r="CWB940" s="35"/>
      <c r="CWC940" s="34"/>
      <c r="CWJ940" s="35"/>
      <c r="CWK940" s="34"/>
      <c r="CWR940" s="35"/>
      <c r="CWS940" s="34"/>
      <c r="CWZ940" s="35"/>
      <c r="CXA940" s="34"/>
      <c r="CXH940" s="35"/>
      <c r="CXI940" s="34"/>
      <c r="CXP940" s="35"/>
      <c r="CXQ940" s="34"/>
      <c r="CXX940" s="35"/>
      <c r="CXY940" s="34"/>
      <c r="CYF940" s="35"/>
      <c r="CYG940" s="34"/>
      <c r="CYN940" s="35"/>
      <c r="CYO940" s="34"/>
      <c r="CYV940" s="35"/>
      <c r="CYW940" s="34"/>
      <c r="CZD940" s="35"/>
      <c r="CZE940" s="34"/>
      <c r="CZL940" s="35"/>
      <c r="CZM940" s="34"/>
      <c r="CZT940" s="35"/>
      <c r="CZU940" s="34"/>
      <c r="DAB940" s="35"/>
      <c r="DAC940" s="34"/>
      <c r="DAJ940" s="35"/>
      <c r="DAK940" s="34"/>
      <c r="DAR940" s="35"/>
      <c r="DAS940" s="34"/>
      <c r="DAZ940" s="35"/>
      <c r="DBA940" s="34"/>
      <c r="DBH940" s="35"/>
      <c r="DBI940" s="34"/>
      <c r="DBP940" s="35"/>
      <c r="DBQ940" s="34"/>
      <c r="DBX940" s="35"/>
      <c r="DBY940" s="34"/>
      <c r="DCF940" s="35"/>
      <c r="DCG940" s="34"/>
      <c r="DCN940" s="35"/>
      <c r="DCO940" s="34"/>
      <c r="DCV940" s="35"/>
      <c r="DCW940" s="34"/>
      <c r="DDD940" s="35"/>
      <c r="DDE940" s="34"/>
      <c r="DDL940" s="35"/>
      <c r="DDM940" s="34"/>
      <c r="DDT940" s="35"/>
      <c r="DDU940" s="34"/>
      <c r="DEB940" s="35"/>
      <c r="DEC940" s="34"/>
      <c r="DEJ940" s="35"/>
      <c r="DEK940" s="34"/>
      <c r="DER940" s="35"/>
      <c r="DES940" s="34"/>
      <c r="DEZ940" s="35"/>
      <c r="DFA940" s="34"/>
      <c r="DFH940" s="35"/>
      <c r="DFI940" s="34"/>
      <c r="DFP940" s="35"/>
      <c r="DFQ940" s="34"/>
      <c r="DFX940" s="35"/>
      <c r="DFY940" s="34"/>
      <c r="DGF940" s="35"/>
      <c r="DGG940" s="34"/>
      <c r="DGN940" s="35"/>
      <c r="DGO940" s="34"/>
      <c r="DGV940" s="35"/>
      <c r="DGW940" s="34"/>
      <c r="DHD940" s="35"/>
      <c r="DHE940" s="34"/>
      <c r="DHL940" s="35"/>
      <c r="DHM940" s="34"/>
      <c r="DHT940" s="35"/>
      <c r="DHU940" s="34"/>
      <c r="DIB940" s="35"/>
      <c r="DIC940" s="34"/>
      <c r="DIJ940" s="35"/>
      <c r="DIK940" s="34"/>
      <c r="DIR940" s="35"/>
      <c r="DIS940" s="34"/>
      <c r="DIZ940" s="35"/>
      <c r="DJA940" s="34"/>
      <c r="DJH940" s="35"/>
      <c r="DJI940" s="34"/>
      <c r="DJP940" s="35"/>
      <c r="DJQ940" s="34"/>
      <c r="DJX940" s="35"/>
      <c r="DJY940" s="34"/>
      <c r="DKF940" s="35"/>
      <c r="DKG940" s="34"/>
      <c r="DKN940" s="35"/>
      <c r="DKO940" s="34"/>
      <c r="DKV940" s="35"/>
      <c r="DKW940" s="34"/>
      <c r="DLD940" s="35"/>
      <c r="DLE940" s="34"/>
      <c r="DLL940" s="35"/>
      <c r="DLM940" s="34"/>
      <c r="DLT940" s="35"/>
      <c r="DLU940" s="34"/>
      <c r="DMB940" s="35"/>
      <c r="DMC940" s="34"/>
      <c r="DMJ940" s="35"/>
      <c r="DMK940" s="34"/>
      <c r="DMR940" s="35"/>
      <c r="DMS940" s="34"/>
      <c r="DMZ940" s="35"/>
      <c r="DNA940" s="34"/>
      <c r="DNH940" s="35"/>
      <c r="DNI940" s="34"/>
      <c r="DNP940" s="35"/>
      <c r="DNQ940" s="34"/>
      <c r="DNX940" s="35"/>
      <c r="DNY940" s="34"/>
      <c r="DOF940" s="35"/>
      <c r="DOG940" s="34"/>
      <c r="DON940" s="35"/>
      <c r="DOO940" s="34"/>
      <c r="DOV940" s="35"/>
      <c r="DOW940" s="34"/>
      <c r="DPD940" s="35"/>
      <c r="DPE940" s="34"/>
      <c r="DPL940" s="35"/>
      <c r="DPM940" s="34"/>
      <c r="DPT940" s="35"/>
      <c r="DPU940" s="34"/>
      <c r="DQB940" s="35"/>
      <c r="DQC940" s="34"/>
      <c r="DQJ940" s="35"/>
      <c r="DQK940" s="34"/>
      <c r="DQR940" s="35"/>
      <c r="DQS940" s="34"/>
      <c r="DQZ940" s="35"/>
      <c r="DRA940" s="34"/>
      <c r="DRH940" s="35"/>
      <c r="DRI940" s="34"/>
      <c r="DRP940" s="35"/>
      <c r="DRQ940" s="34"/>
      <c r="DRX940" s="35"/>
      <c r="DRY940" s="34"/>
      <c r="DSF940" s="35"/>
      <c r="DSG940" s="34"/>
      <c r="DSN940" s="35"/>
      <c r="DSO940" s="34"/>
      <c r="DSV940" s="35"/>
      <c r="DSW940" s="34"/>
      <c r="DTD940" s="35"/>
      <c r="DTE940" s="34"/>
      <c r="DTL940" s="35"/>
      <c r="DTM940" s="34"/>
      <c r="DTT940" s="35"/>
      <c r="DTU940" s="34"/>
      <c r="DUB940" s="35"/>
      <c r="DUC940" s="34"/>
      <c r="DUJ940" s="35"/>
      <c r="DUK940" s="34"/>
      <c r="DUR940" s="35"/>
      <c r="DUS940" s="34"/>
      <c r="DUZ940" s="35"/>
      <c r="DVA940" s="34"/>
      <c r="DVH940" s="35"/>
      <c r="DVI940" s="34"/>
      <c r="DVP940" s="35"/>
      <c r="DVQ940" s="34"/>
      <c r="DVX940" s="35"/>
      <c r="DVY940" s="34"/>
      <c r="DWF940" s="35"/>
      <c r="DWG940" s="34"/>
      <c r="DWN940" s="35"/>
      <c r="DWO940" s="34"/>
      <c r="DWV940" s="35"/>
      <c r="DWW940" s="34"/>
      <c r="DXD940" s="35"/>
      <c r="DXE940" s="34"/>
      <c r="DXL940" s="35"/>
      <c r="DXM940" s="34"/>
      <c r="DXT940" s="35"/>
      <c r="DXU940" s="34"/>
      <c r="DYB940" s="35"/>
      <c r="DYC940" s="34"/>
      <c r="DYJ940" s="35"/>
      <c r="DYK940" s="34"/>
      <c r="DYR940" s="35"/>
      <c r="DYS940" s="34"/>
      <c r="DYZ940" s="35"/>
      <c r="DZA940" s="34"/>
      <c r="DZH940" s="35"/>
      <c r="DZI940" s="34"/>
      <c r="DZP940" s="35"/>
      <c r="DZQ940" s="34"/>
      <c r="DZX940" s="35"/>
      <c r="DZY940" s="34"/>
      <c r="EAF940" s="35"/>
      <c r="EAG940" s="34"/>
      <c r="EAN940" s="35"/>
      <c r="EAO940" s="34"/>
      <c r="EAV940" s="35"/>
      <c r="EAW940" s="34"/>
      <c r="EBD940" s="35"/>
      <c r="EBE940" s="34"/>
      <c r="EBL940" s="35"/>
      <c r="EBM940" s="34"/>
      <c r="EBT940" s="35"/>
      <c r="EBU940" s="34"/>
      <c r="ECB940" s="35"/>
      <c r="ECC940" s="34"/>
      <c r="ECJ940" s="35"/>
      <c r="ECK940" s="34"/>
      <c r="ECR940" s="35"/>
      <c r="ECS940" s="34"/>
      <c r="ECZ940" s="35"/>
      <c r="EDA940" s="34"/>
      <c r="EDH940" s="35"/>
      <c r="EDI940" s="34"/>
      <c r="EDP940" s="35"/>
      <c r="EDQ940" s="34"/>
      <c r="EDX940" s="35"/>
      <c r="EDY940" s="34"/>
      <c r="EEF940" s="35"/>
      <c r="EEG940" s="34"/>
      <c r="EEN940" s="35"/>
      <c r="EEO940" s="34"/>
      <c r="EEV940" s="35"/>
      <c r="EEW940" s="34"/>
      <c r="EFD940" s="35"/>
      <c r="EFE940" s="34"/>
      <c r="EFL940" s="35"/>
      <c r="EFM940" s="34"/>
      <c r="EFT940" s="35"/>
      <c r="EFU940" s="34"/>
      <c r="EGB940" s="35"/>
      <c r="EGC940" s="34"/>
      <c r="EGJ940" s="35"/>
      <c r="EGK940" s="34"/>
      <c r="EGR940" s="35"/>
      <c r="EGS940" s="34"/>
      <c r="EGZ940" s="35"/>
      <c r="EHA940" s="34"/>
      <c r="EHH940" s="35"/>
      <c r="EHI940" s="34"/>
      <c r="EHP940" s="35"/>
      <c r="EHQ940" s="34"/>
      <c r="EHX940" s="35"/>
      <c r="EHY940" s="34"/>
      <c r="EIF940" s="35"/>
      <c r="EIG940" s="34"/>
      <c r="EIN940" s="35"/>
      <c r="EIO940" s="34"/>
      <c r="EIV940" s="35"/>
      <c r="EIW940" s="34"/>
      <c r="EJD940" s="35"/>
      <c r="EJE940" s="34"/>
      <c r="EJL940" s="35"/>
      <c r="EJM940" s="34"/>
      <c r="EJT940" s="35"/>
      <c r="EJU940" s="34"/>
      <c r="EKB940" s="35"/>
      <c r="EKC940" s="34"/>
      <c r="EKJ940" s="35"/>
      <c r="EKK940" s="34"/>
      <c r="EKR940" s="35"/>
      <c r="EKS940" s="34"/>
      <c r="EKZ940" s="35"/>
      <c r="ELA940" s="34"/>
      <c r="ELH940" s="35"/>
      <c r="ELI940" s="34"/>
      <c r="ELP940" s="35"/>
      <c r="ELQ940" s="34"/>
      <c r="ELX940" s="35"/>
      <c r="ELY940" s="34"/>
      <c r="EMF940" s="35"/>
      <c r="EMG940" s="34"/>
      <c r="EMN940" s="35"/>
      <c r="EMO940" s="34"/>
      <c r="EMV940" s="35"/>
      <c r="EMW940" s="34"/>
      <c r="END940" s="35"/>
      <c r="ENE940" s="34"/>
      <c r="ENL940" s="35"/>
      <c r="ENM940" s="34"/>
      <c r="ENT940" s="35"/>
      <c r="ENU940" s="34"/>
      <c r="EOB940" s="35"/>
      <c r="EOC940" s="34"/>
      <c r="EOJ940" s="35"/>
      <c r="EOK940" s="34"/>
      <c r="EOR940" s="35"/>
      <c r="EOS940" s="34"/>
      <c r="EOZ940" s="35"/>
      <c r="EPA940" s="34"/>
      <c r="EPH940" s="35"/>
      <c r="EPI940" s="34"/>
      <c r="EPP940" s="35"/>
      <c r="EPQ940" s="34"/>
      <c r="EPX940" s="35"/>
      <c r="EPY940" s="34"/>
      <c r="EQF940" s="35"/>
      <c r="EQG940" s="34"/>
      <c r="EQN940" s="35"/>
      <c r="EQO940" s="34"/>
      <c r="EQV940" s="35"/>
      <c r="EQW940" s="34"/>
      <c r="ERD940" s="35"/>
      <c r="ERE940" s="34"/>
      <c r="ERL940" s="35"/>
      <c r="ERM940" s="34"/>
      <c r="ERT940" s="35"/>
      <c r="ERU940" s="34"/>
      <c r="ESB940" s="35"/>
      <c r="ESC940" s="34"/>
      <c r="ESJ940" s="35"/>
      <c r="ESK940" s="34"/>
      <c r="ESR940" s="35"/>
      <c r="ESS940" s="34"/>
      <c r="ESZ940" s="35"/>
      <c r="ETA940" s="34"/>
      <c r="ETH940" s="35"/>
      <c r="ETI940" s="34"/>
      <c r="ETP940" s="35"/>
      <c r="ETQ940" s="34"/>
      <c r="ETX940" s="35"/>
      <c r="ETY940" s="34"/>
      <c r="EUF940" s="35"/>
      <c r="EUG940" s="34"/>
      <c r="EUN940" s="35"/>
      <c r="EUO940" s="34"/>
      <c r="EUV940" s="35"/>
      <c r="EUW940" s="34"/>
      <c r="EVD940" s="35"/>
      <c r="EVE940" s="34"/>
      <c r="EVL940" s="35"/>
      <c r="EVM940" s="34"/>
      <c r="EVT940" s="35"/>
      <c r="EVU940" s="34"/>
      <c r="EWB940" s="35"/>
      <c r="EWC940" s="34"/>
      <c r="EWJ940" s="35"/>
      <c r="EWK940" s="34"/>
      <c r="EWR940" s="35"/>
      <c r="EWS940" s="34"/>
      <c r="EWZ940" s="35"/>
      <c r="EXA940" s="34"/>
      <c r="EXH940" s="35"/>
      <c r="EXI940" s="34"/>
      <c r="EXP940" s="35"/>
      <c r="EXQ940" s="34"/>
      <c r="EXX940" s="35"/>
      <c r="EXY940" s="34"/>
      <c r="EYF940" s="35"/>
      <c r="EYG940" s="34"/>
      <c r="EYN940" s="35"/>
      <c r="EYO940" s="34"/>
      <c r="EYV940" s="35"/>
      <c r="EYW940" s="34"/>
      <c r="EZD940" s="35"/>
      <c r="EZE940" s="34"/>
      <c r="EZL940" s="35"/>
      <c r="EZM940" s="34"/>
      <c r="EZT940" s="35"/>
      <c r="EZU940" s="34"/>
      <c r="FAB940" s="35"/>
      <c r="FAC940" s="34"/>
      <c r="FAJ940" s="35"/>
      <c r="FAK940" s="34"/>
      <c r="FAR940" s="35"/>
      <c r="FAS940" s="34"/>
      <c r="FAZ940" s="35"/>
      <c r="FBA940" s="34"/>
      <c r="FBH940" s="35"/>
      <c r="FBI940" s="34"/>
      <c r="FBP940" s="35"/>
      <c r="FBQ940" s="34"/>
      <c r="FBX940" s="35"/>
      <c r="FBY940" s="34"/>
      <c r="FCF940" s="35"/>
      <c r="FCG940" s="34"/>
      <c r="FCN940" s="35"/>
      <c r="FCO940" s="34"/>
      <c r="FCV940" s="35"/>
      <c r="FCW940" s="34"/>
      <c r="FDD940" s="35"/>
      <c r="FDE940" s="34"/>
      <c r="FDL940" s="35"/>
      <c r="FDM940" s="34"/>
      <c r="FDT940" s="35"/>
      <c r="FDU940" s="34"/>
      <c r="FEB940" s="35"/>
      <c r="FEC940" s="34"/>
      <c r="FEJ940" s="35"/>
      <c r="FEK940" s="34"/>
      <c r="FER940" s="35"/>
      <c r="FES940" s="34"/>
      <c r="FEZ940" s="35"/>
      <c r="FFA940" s="34"/>
      <c r="FFH940" s="35"/>
      <c r="FFI940" s="34"/>
      <c r="FFP940" s="35"/>
      <c r="FFQ940" s="34"/>
      <c r="FFX940" s="35"/>
      <c r="FFY940" s="34"/>
      <c r="FGF940" s="35"/>
      <c r="FGG940" s="34"/>
      <c r="FGN940" s="35"/>
      <c r="FGO940" s="34"/>
      <c r="FGV940" s="35"/>
      <c r="FGW940" s="34"/>
      <c r="FHD940" s="35"/>
      <c r="FHE940" s="34"/>
      <c r="FHL940" s="35"/>
      <c r="FHM940" s="34"/>
      <c r="FHT940" s="35"/>
      <c r="FHU940" s="34"/>
      <c r="FIB940" s="35"/>
      <c r="FIC940" s="34"/>
      <c r="FIJ940" s="35"/>
      <c r="FIK940" s="34"/>
      <c r="FIR940" s="35"/>
      <c r="FIS940" s="34"/>
      <c r="FIZ940" s="35"/>
      <c r="FJA940" s="34"/>
      <c r="FJH940" s="35"/>
      <c r="FJI940" s="34"/>
      <c r="FJP940" s="35"/>
      <c r="FJQ940" s="34"/>
      <c r="FJX940" s="35"/>
      <c r="FJY940" s="34"/>
      <c r="FKF940" s="35"/>
      <c r="FKG940" s="34"/>
      <c r="FKN940" s="35"/>
      <c r="FKO940" s="34"/>
      <c r="FKV940" s="35"/>
      <c r="FKW940" s="34"/>
      <c r="FLD940" s="35"/>
      <c r="FLE940" s="34"/>
      <c r="FLL940" s="35"/>
      <c r="FLM940" s="34"/>
      <c r="FLT940" s="35"/>
      <c r="FLU940" s="34"/>
      <c r="FMB940" s="35"/>
      <c r="FMC940" s="34"/>
      <c r="FMJ940" s="35"/>
      <c r="FMK940" s="34"/>
      <c r="FMR940" s="35"/>
      <c r="FMS940" s="34"/>
      <c r="FMZ940" s="35"/>
      <c r="FNA940" s="34"/>
      <c r="FNH940" s="35"/>
      <c r="FNI940" s="34"/>
      <c r="FNP940" s="35"/>
      <c r="FNQ940" s="34"/>
      <c r="FNX940" s="35"/>
      <c r="FNY940" s="34"/>
      <c r="FOF940" s="35"/>
      <c r="FOG940" s="34"/>
      <c r="FON940" s="35"/>
      <c r="FOO940" s="34"/>
      <c r="FOV940" s="35"/>
      <c r="FOW940" s="34"/>
      <c r="FPD940" s="35"/>
      <c r="FPE940" s="34"/>
      <c r="FPL940" s="35"/>
      <c r="FPM940" s="34"/>
      <c r="FPT940" s="35"/>
      <c r="FPU940" s="34"/>
      <c r="FQB940" s="35"/>
      <c r="FQC940" s="34"/>
      <c r="FQJ940" s="35"/>
      <c r="FQK940" s="34"/>
      <c r="FQR940" s="35"/>
      <c r="FQS940" s="34"/>
      <c r="FQZ940" s="35"/>
      <c r="FRA940" s="34"/>
      <c r="FRH940" s="35"/>
      <c r="FRI940" s="34"/>
      <c r="FRP940" s="35"/>
      <c r="FRQ940" s="34"/>
      <c r="FRX940" s="35"/>
      <c r="FRY940" s="34"/>
      <c r="FSF940" s="35"/>
      <c r="FSG940" s="34"/>
      <c r="FSN940" s="35"/>
      <c r="FSO940" s="34"/>
      <c r="FSV940" s="35"/>
      <c r="FSW940" s="34"/>
      <c r="FTD940" s="35"/>
      <c r="FTE940" s="34"/>
      <c r="FTL940" s="35"/>
      <c r="FTM940" s="34"/>
      <c r="FTT940" s="35"/>
      <c r="FTU940" s="34"/>
      <c r="FUB940" s="35"/>
      <c r="FUC940" s="34"/>
      <c r="FUJ940" s="35"/>
      <c r="FUK940" s="34"/>
      <c r="FUR940" s="35"/>
      <c r="FUS940" s="34"/>
      <c r="FUZ940" s="35"/>
      <c r="FVA940" s="34"/>
      <c r="FVH940" s="35"/>
      <c r="FVI940" s="34"/>
      <c r="FVP940" s="35"/>
      <c r="FVQ940" s="34"/>
      <c r="FVX940" s="35"/>
      <c r="FVY940" s="34"/>
      <c r="FWF940" s="35"/>
      <c r="FWG940" s="34"/>
      <c r="FWN940" s="35"/>
      <c r="FWO940" s="34"/>
      <c r="FWV940" s="35"/>
      <c r="FWW940" s="34"/>
      <c r="FXD940" s="35"/>
      <c r="FXE940" s="34"/>
      <c r="FXL940" s="35"/>
      <c r="FXM940" s="34"/>
      <c r="FXT940" s="35"/>
      <c r="FXU940" s="34"/>
      <c r="FYB940" s="35"/>
      <c r="FYC940" s="34"/>
      <c r="FYJ940" s="35"/>
      <c r="FYK940" s="34"/>
      <c r="FYR940" s="35"/>
      <c r="FYS940" s="34"/>
      <c r="FYZ940" s="35"/>
      <c r="FZA940" s="34"/>
      <c r="FZH940" s="35"/>
      <c r="FZI940" s="34"/>
      <c r="FZP940" s="35"/>
      <c r="FZQ940" s="34"/>
      <c r="FZX940" s="35"/>
      <c r="FZY940" s="34"/>
      <c r="GAF940" s="35"/>
      <c r="GAG940" s="34"/>
      <c r="GAN940" s="35"/>
      <c r="GAO940" s="34"/>
      <c r="GAV940" s="35"/>
      <c r="GAW940" s="34"/>
      <c r="GBD940" s="35"/>
      <c r="GBE940" s="34"/>
      <c r="GBL940" s="35"/>
      <c r="GBM940" s="34"/>
      <c r="GBT940" s="35"/>
      <c r="GBU940" s="34"/>
      <c r="GCB940" s="35"/>
      <c r="GCC940" s="34"/>
      <c r="GCJ940" s="35"/>
      <c r="GCK940" s="34"/>
      <c r="GCR940" s="35"/>
      <c r="GCS940" s="34"/>
      <c r="GCZ940" s="35"/>
      <c r="GDA940" s="34"/>
      <c r="GDH940" s="35"/>
      <c r="GDI940" s="34"/>
      <c r="GDP940" s="35"/>
      <c r="GDQ940" s="34"/>
      <c r="GDX940" s="35"/>
      <c r="GDY940" s="34"/>
      <c r="GEF940" s="35"/>
      <c r="GEG940" s="34"/>
      <c r="GEN940" s="35"/>
      <c r="GEO940" s="34"/>
      <c r="GEV940" s="35"/>
      <c r="GEW940" s="34"/>
      <c r="GFD940" s="35"/>
      <c r="GFE940" s="34"/>
      <c r="GFL940" s="35"/>
      <c r="GFM940" s="34"/>
      <c r="GFT940" s="35"/>
      <c r="GFU940" s="34"/>
      <c r="GGB940" s="35"/>
      <c r="GGC940" s="34"/>
      <c r="GGJ940" s="35"/>
      <c r="GGK940" s="34"/>
      <c r="GGR940" s="35"/>
      <c r="GGS940" s="34"/>
      <c r="GGZ940" s="35"/>
      <c r="GHA940" s="34"/>
      <c r="GHH940" s="35"/>
      <c r="GHI940" s="34"/>
      <c r="GHP940" s="35"/>
      <c r="GHQ940" s="34"/>
      <c r="GHX940" s="35"/>
      <c r="GHY940" s="34"/>
      <c r="GIF940" s="35"/>
      <c r="GIG940" s="34"/>
      <c r="GIN940" s="35"/>
      <c r="GIO940" s="34"/>
      <c r="GIV940" s="35"/>
      <c r="GIW940" s="34"/>
      <c r="GJD940" s="35"/>
      <c r="GJE940" s="34"/>
      <c r="GJL940" s="35"/>
      <c r="GJM940" s="34"/>
      <c r="GJT940" s="35"/>
      <c r="GJU940" s="34"/>
      <c r="GKB940" s="35"/>
      <c r="GKC940" s="34"/>
      <c r="GKJ940" s="35"/>
      <c r="GKK940" s="34"/>
      <c r="GKR940" s="35"/>
      <c r="GKS940" s="34"/>
      <c r="GKZ940" s="35"/>
      <c r="GLA940" s="34"/>
      <c r="GLH940" s="35"/>
      <c r="GLI940" s="34"/>
      <c r="GLP940" s="35"/>
      <c r="GLQ940" s="34"/>
      <c r="GLX940" s="35"/>
      <c r="GLY940" s="34"/>
      <c r="GMF940" s="35"/>
      <c r="GMG940" s="34"/>
      <c r="GMN940" s="35"/>
      <c r="GMO940" s="34"/>
      <c r="GMV940" s="35"/>
      <c r="GMW940" s="34"/>
      <c r="GND940" s="35"/>
      <c r="GNE940" s="34"/>
      <c r="GNL940" s="35"/>
      <c r="GNM940" s="34"/>
      <c r="GNT940" s="35"/>
      <c r="GNU940" s="34"/>
      <c r="GOB940" s="35"/>
      <c r="GOC940" s="34"/>
      <c r="GOJ940" s="35"/>
      <c r="GOK940" s="34"/>
      <c r="GOR940" s="35"/>
      <c r="GOS940" s="34"/>
      <c r="GOZ940" s="35"/>
      <c r="GPA940" s="34"/>
      <c r="GPH940" s="35"/>
      <c r="GPI940" s="34"/>
      <c r="GPP940" s="35"/>
      <c r="GPQ940" s="34"/>
      <c r="GPX940" s="35"/>
      <c r="GPY940" s="34"/>
      <c r="GQF940" s="35"/>
      <c r="GQG940" s="34"/>
      <c r="GQN940" s="35"/>
      <c r="GQO940" s="34"/>
      <c r="GQV940" s="35"/>
      <c r="GQW940" s="34"/>
      <c r="GRD940" s="35"/>
      <c r="GRE940" s="34"/>
      <c r="GRL940" s="35"/>
      <c r="GRM940" s="34"/>
      <c r="GRT940" s="35"/>
      <c r="GRU940" s="34"/>
      <c r="GSB940" s="35"/>
      <c r="GSC940" s="34"/>
      <c r="GSJ940" s="35"/>
      <c r="GSK940" s="34"/>
      <c r="GSR940" s="35"/>
      <c r="GSS940" s="34"/>
      <c r="GSZ940" s="35"/>
      <c r="GTA940" s="34"/>
      <c r="GTH940" s="35"/>
      <c r="GTI940" s="34"/>
      <c r="GTP940" s="35"/>
      <c r="GTQ940" s="34"/>
      <c r="GTX940" s="35"/>
      <c r="GTY940" s="34"/>
      <c r="GUF940" s="35"/>
      <c r="GUG940" s="34"/>
      <c r="GUN940" s="35"/>
      <c r="GUO940" s="34"/>
      <c r="GUV940" s="35"/>
      <c r="GUW940" s="34"/>
      <c r="GVD940" s="35"/>
      <c r="GVE940" s="34"/>
      <c r="GVL940" s="35"/>
      <c r="GVM940" s="34"/>
      <c r="GVT940" s="35"/>
      <c r="GVU940" s="34"/>
      <c r="GWB940" s="35"/>
      <c r="GWC940" s="34"/>
      <c r="GWJ940" s="35"/>
      <c r="GWK940" s="34"/>
      <c r="GWR940" s="35"/>
      <c r="GWS940" s="34"/>
      <c r="GWZ940" s="35"/>
      <c r="GXA940" s="34"/>
      <c r="GXH940" s="35"/>
      <c r="GXI940" s="34"/>
      <c r="GXP940" s="35"/>
      <c r="GXQ940" s="34"/>
      <c r="GXX940" s="35"/>
      <c r="GXY940" s="34"/>
      <c r="GYF940" s="35"/>
      <c r="GYG940" s="34"/>
      <c r="GYN940" s="35"/>
      <c r="GYO940" s="34"/>
      <c r="GYV940" s="35"/>
      <c r="GYW940" s="34"/>
      <c r="GZD940" s="35"/>
      <c r="GZE940" s="34"/>
      <c r="GZL940" s="35"/>
      <c r="GZM940" s="34"/>
      <c r="GZT940" s="35"/>
      <c r="GZU940" s="34"/>
      <c r="HAB940" s="35"/>
      <c r="HAC940" s="34"/>
      <c r="HAJ940" s="35"/>
      <c r="HAK940" s="34"/>
      <c r="HAR940" s="35"/>
      <c r="HAS940" s="34"/>
      <c r="HAZ940" s="35"/>
      <c r="HBA940" s="34"/>
      <c r="HBH940" s="35"/>
      <c r="HBI940" s="34"/>
      <c r="HBP940" s="35"/>
      <c r="HBQ940" s="34"/>
      <c r="HBX940" s="35"/>
      <c r="HBY940" s="34"/>
      <c r="HCF940" s="35"/>
      <c r="HCG940" s="34"/>
      <c r="HCN940" s="35"/>
      <c r="HCO940" s="34"/>
      <c r="HCV940" s="35"/>
      <c r="HCW940" s="34"/>
      <c r="HDD940" s="35"/>
      <c r="HDE940" s="34"/>
      <c r="HDL940" s="35"/>
      <c r="HDM940" s="34"/>
      <c r="HDT940" s="35"/>
      <c r="HDU940" s="34"/>
      <c r="HEB940" s="35"/>
      <c r="HEC940" s="34"/>
      <c r="HEJ940" s="35"/>
      <c r="HEK940" s="34"/>
      <c r="HER940" s="35"/>
      <c r="HES940" s="34"/>
      <c r="HEZ940" s="35"/>
      <c r="HFA940" s="34"/>
      <c r="HFH940" s="35"/>
      <c r="HFI940" s="34"/>
      <c r="HFP940" s="35"/>
      <c r="HFQ940" s="34"/>
      <c r="HFX940" s="35"/>
      <c r="HFY940" s="34"/>
      <c r="HGF940" s="35"/>
      <c r="HGG940" s="34"/>
      <c r="HGN940" s="35"/>
      <c r="HGO940" s="34"/>
      <c r="HGV940" s="35"/>
      <c r="HGW940" s="34"/>
      <c r="HHD940" s="35"/>
      <c r="HHE940" s="34"/>
      <c r="HHL940" s="35"/>
      <c r="HHM940" s="34"/>
      <c r="HHT940" s="35"/>
      <c r="HHU940" s="34"/>
      <c r="HIB940" s="35"/>
      <c r="HIC940" s="34"/>
      <c r="HIJ940" s="35"/>
      <c r="HIK940" s="34"/>
      <c r="HIR940" s="35"/>
      <c r="HIS940" s="34"/>
      <c r="HIZ940" s="35"/>
      <c r="HJA940" s="34"/>
      <c r="HJH940" s="35"/>
      <c r="HJI940" s="34"/>
      <c r="HJP940" s="35"/>
      <c r="HJQ940" s="34"/>
      <c r="HJX940" s="35"/>
      <c r="HJY940" s="34"/>
      <c r="HKF940" s="35"/>
      <c r="HKG940" s="34"/>
      <c r="HKN940" s="35"/>
      <c r="HKO940" s="34"/>
      <c r="HKV940" s="35"/>
      <c r="HKW940" s="34"/>
      <c r="HLD940" s="35"/>
      <c r="HLE940" s="34"/>
      <c r="HLL940" s="35"/>
      <c r="HLM940" s="34"/>
      <c r="HLT940" s="35"/>
      <c r="HLU940" s="34"/>
      <c r="HMB940" s="35"/>
      <c r="HMC940" s="34"/>
      <c r="HMJ940" s="35"/>
      <c r="HMK940" s="34"/>
      <c r="HMR940" s="35"/>
      <c r="HMS940" s="34"/>
      <c r="HMZ940" s="35"/>
      <c r="HNA940" s="34"/>
      <c r="HNH940" s="35"/>
      <c r="HNI940" s="34"/>
      <c r="HNP940" s="35"/>
      <c r="HNQ940" s="34"/>
      <c r="HNX940" s="35"/>
      <c r="HNY940" s="34"/>
      <c r="HOF940" s="35"/>
      <c r="HOG940" s="34"/>
      <c r="HON940" s="35"/>
      <c r="HOO940" s="34"/>
      <c r="HOV940" s="35"/>
      <c r="HOW940" s="34"/>
      <c r="HPD940" s="35"/>
      <c r="HPE940" s="34"/>
      <c r="HPL940" s="35"/>
      <c r="HPM940" s="34"/>
      <c r="HPT940" s="35"/>
      <c r="HPU940" s="34"/>
      <c r="HQB940" s="35"/>
      <c r="HQC940" s="34"/>
      <c r="HQJ940" s="35"/>
      <c r="HQK940" s="34"/>
      <c r="HQR940" s="35"/>
      <c r="HQS940" s="34"/>
      <c r="HQZ940" s="35"/>
      <c r="HRA940" s="34"/>
      <c r="HRH940" s="35"/>
      <c r="HRI940" s="34"/>
      <c r="HRP940" s="35"/>
      <c r="HRQ940" s="34"/>
      <c r="HRX940" s="35"/>
      <c r="HRY940" s="34"/>
      <c r="HSF940" s="35"/>
      <c r="HSG940" s="34"/>
      <c r="HSN940" s="35"/>
      <c r="HSO940" s="34"/>
      <c r="HSV940" s="35"/>
      <c r="HSW940" s="34"/>
      <c r="HTD940" s="35"/>
      <c r="HTE940" s="34"/>
      <c r="HTL940" s="35"/>
      <c r="HTM940" s="34"/>
      <c r="HTT940" s="35"/>
      <c r="HTU940" s="34"/>
      <c r="HUB940" s="35"/>
      <c r="HUC940" s="34"/>
      <c r="HUJ940" s="35"/>
      <c r="HUK940" s="34"/>
      <c r="HUR940" s="35"/>
      <c r="HUS940" s="34"/>
      <c r="HUZ940" s="35"/>
      <c r="HVA940" s="34"/>
      <c r="HVH940" s="35"/>
      <c r="HVI940" s="34"/>
      <c r="HVP940" s="35"/>
      <c r="HVQ940" s="34"/>
      <c r="HVX940" s="35"/>
      <c r="HVY940" s="34"/>
      <c r="HWF940" s="35"/>
      <c r="HWG940" s="34"/>
      <c r="HWN940" s="35"/>
      <c r="HWO940" s="34"/>
      <c r="HWV940" s="35"/>
      <c r="HWW940" s="34"/>
      <c r="HXD940" s="35"/>
      <c r="HXE940" s="34"/>
      <c r="HXL940" s="35"/>
      <c r="HXM940" s="34"/>
      <c r="HXT940" s="35"/>
      <c r="HXU940" s="34"/>
      <c r="HYB940" s="35"/>
      <c r="HYC940" s="34"/>
      <c r="HYJ940" s="35"/>
      <c r="HYK940" s="34"/>
      <c r="HYR940" s="35"/>
      <c r="HYS940" s="34"/>
      <c r="HYZ940" s="35"/>
      <c r="HZA940" s="34"/>
      <c r="HZH940" s="35"/>
      <c r="HZI940" s="34"/>
      <c r="HZP940" s="35"/>
      <c r="HZQ940" s="34"/>
      <c r="HZX940" s="35"/>
      <c r="HZY940" s="34"/>
      <c r="IAF940" s="35"/>
      <c r="IAG940" s="34"/>
      <c r="IAN940" s="35"/>
      <c r="IAO940" s="34"/>
      <c r="IAV940" s="35"/>
      <c r="IAW940" s="34"/>
      <c r="IBD940" s="35"/>
      <c r="IBE940" s="34"/>
      <c r="IBL940" s="35"/>
      <c r="IBM940" s="34"/>
      <c r="IBT940" s="35"/>
      <c r="IBU940" s="34"/>
      <c r="ICB940" s="35"/>
      <c r="ICC940" s="34"/>
      <c r="ICJ940" s="35"/>
      <c r="ICK940" s="34"/>
      <c r="ICR940" s="35"/>
      <c r="ICS940" s="34"/>
      <c r="ICZ940" s="35"/>
      <c r="IDA940" s="34"/>
      <c r="IDH940" s="35"/>
      <c r="IDI940" s="34"/>
      <c r="IDP940" s="35"/>
      <c r="IDQ940" s="34"/>
      <c r="IDX940" s="35"/>
      <c r="IDY940" s="34"/>
      <c r="IEF940" s="35"/>
      <c r="IEG940" s="34"/>
      <c r="IEN940" s="35"/>
      <c r="IEO940" s="34"/>
      <c r="IEV940" s="35"/>
      <c r="IEW940" s="34"/>
      <c r="IFD940" s="35"/>
      <c r="IFE940" s="34"/>
      <c r="IFL940" s="35"/>
      <c r="IFM940" s="34"/>
      <c r="IFT940" s="35"/>
      <c r="IFU940" s="34"/>
      <c r="IGB940" s="35"/>
      <c r="IGC940" s="34"/>
      <c r="IGJ940" s="35"/>
      <c r="IGK940" s="34"/>
      <c r="IGR940" s="35"/>
      <c r="IGS940" s="34"/>
      <c r="IGZ940" s="35"/>
      <c r="IHA940" s="34"/>
      <c r="IHH940" s="35"/>
      <c r="IHI940" s="34"/>
      <c r="IHP940" s="35"/>
      <c r="IHQ940" s="34"/>
      <c r="IHX940" s="35"/>
      <c r="IHY940" s="34"/>
      <c r="IIF940" s="35"/>
      <c r="IIG940" s="34"/>
      <c r="IIN940" s="35"/>
      <c r="IIO940" s="34"/>
      <c r="IIV940" s="35"/>
      <c r="IIW940" s="34"/>
      <c r="IJD940" s="35"/>
      <c r="IJE940" s="34"/>
      <c r="IJL940" s="35"/>
      <c r="IJM940" s="34"/>
      <c r="IJT940" s="35"/>
      <c r="IJU940" s="34"/>
      <c r="IKB940" s="35"/>
      <c r="IKC940" s="34"/>
      <c r="IKJ940" s="35"/>
      <c r="IKK940" s="34"/>
      <c r="IKR940" s="35"/>
      <c r="IKS940" s="34"/>
      <c r="IKZ940" s="35"/>
      <c r="ILA940" s="34"/>
      <c r="ILH940" s="35"/>
      <c r="ILI940" s="34"/>
      <c r="ILP940" s="35"/>
      <c r="ILQ940" s="34"/>
      <c r="ILX940" s="35"/>
      <c r="ILY940" s="34"/>
      <c r="IMF940" s="35"/>
      <c r="IMG940" s="34"/>
      <c r="IMN940" s="35"/>
      <c r="IMO940" s="34"/>
      <c r="IMV940" s="35"/>
      <c r="IMW940" s="34"/>
      <c r="IND940" s="35"/>
      <c r="INE940" s="34"/>
      <c r="INL940" s="35"/>
      <c r="INM940" s="34"/>
      <c r="INT940" s="35"/>
      <c r="INU940" s="34"/>
      <c r="IOB940" s="35"/>
      <c r="IOC940" s="34"/>
      <c r="IOJ940" s="35"/>
      <c r="IOK940" s="34"/>
      <c r="IOR940" s="35"/>
      <c r="IOS940" s="34"/>
      <c r="IOZ940" s="35"/>
      <c r="IPA940" s="34"/>
      <c r="IPH940" s="35"/>
      <c r="IPI940" s="34"/>
      <c r="IPP940" s="35"/>
      <c r="IPQ940" s="34"/>
      <c r="IPX940" s="35"/>
      <c r="IPY940" s="34"/>
      <c r="IQF940" s="35"/>
      <c r="IQG940" s="34"/>
      <c r="IQN940" s="35"/>
      <c r="IQO940" s="34"/>
      <c r="IQV940" s="35"/>
      <c r="IQW940" s="34"/>
      <c r="IRD940" s="35"/>
      <c r="IRE940" s="34"/>
      <c r="IRL940" s="35"/>
      <c r="IRM940" s="34"/>
      <c r="IRT940" s="35"/>
      <c r="IRU940" s="34"/>
      <c r="ISB940" s="35"/>
      <c r="ISC940" s="34"/>
      <c r="ISJ940" s="35"/>
      <c r="ISK940" s="34"/>
      <c r="ISR940" s="35"/>
      <c r="ISS940" s="34"/>
      <c r="ISZ940" s="35"/>
      <c r="ITA940" s="34"/>
      <c r="ITH940" s="35"/>
      <c r="ITI940" s="34"/>
      <c r="ITP940" s="35"/>
      <c r="ITQ940" s="34"/>
      <c r="ITX940" s="35"/>
      <c r="ITY940" s="34"/>
      <c r="IUF940" s="35"/>
      <c r="IUG940" s="34"/>
      <c r="IUN940" s="35"/>
      <c r="IUO940" s="34"/>
      <c r="IUV940" s="35"/>
      <c r="IUW940" s="34"/>
      <c r="IVD940" s="35"/>
      <c r="IVE940" s="34"/>
      <c r="IVL940" s="35"/>
      <c r="IVM940" s="34"/>
      <c r="IVT940" s="35"/>
      <c r="IVU940" s="34"/>
      <c r="IWB940" s="35"/>
      <c r="IWC940" s="34"/>
      <c r="IWJ940" s="35"/>
      <c r="IWK940" s="34"/>
      <c r="IWR940" s="35"/>
      <c r="IWS940" s="34"/>
      <c r="IWZ940" s="35"/>
      <c r="IXA940" s="34"/>
      <c r="IXH940" s="35"/>
      <c r="IXI940" s="34"/>
      <c r="IXP940" s="35"/>
      <c r="IXQ940" s="34"/>
      <c r="IXX940" s="35"/>
      <c r="IXY940" s="34"/>
      <c r="IYF940" s="35"/>
      <c r="IYG940" s="34"/>
      <c r="IYN940" s="35"/>
      <c r="IYO940" s="34"/>
      <c r="IYV940" s="35"/>
      <c r="IYW940" s="34"/>
      <c r="IZD940" s="35"/>
      <c r="IZE940" s="34"/>
      <c r="IZL940" s="35"/>
      <c r="IZM940" s="34"/>
      <c r="IZT940" s="35"/>
      <c r="IZU940" s="34"/>
      <c r="JAB940" s="35"/>
      <c r="JAC940" s="34"/>
      <c r="JAJ940" s="35"/>
      <c r="JAK940" s="34"/>
      <c r="JAR940" s="35"/>
      <c r="JAS940" s="34"/>
      <c r="JAZ940" s="35"/>
      <c r="JBA940" s="34"/>
      <c r="JBH940" s="35"/>
      <c r="JBI940" s="34"/>
      <c r="JBP940" s="35"/>
      <c r="JBQ940" s="34"/>
      <c r="JBX940" s="35"/>
      <c r="JBY940" s="34"/>
      <c r="JCF940" s="35"/>
      <c r="JCG940" s="34"/>
      <c r="JCN940" s="35"/>
      <c r="JCO940" s="34"/>
      <c r="JCV940" s="35"/>
      <c r="JCW940" s="34"/>
      <c r="JDD940" s="35"/>
      <c r="JDE940" s="34"/>
      <c r="JDL940" s="35"/>
      <c r="JDM940" s="34"/>
      <c r="JDT940" s="35"/>
      <c r="JDU940" s="34"/>
      <c r="JEB940" s="35"/>
      <c r="JEC940" s="34"/>
      <c r="JEJ940" s="35"/>
      <c r="JEK940" s="34"/>
      <c r="JER940" s="35"/>
      <c r="JES940" s="34"/>
      <c r="JEZ940" s="35"/>
      <c r="JFA940" s="34"/>
      <c r="JFH940" s="35"/>
      <c r="JFI940" s="34"/>
      <c r="JFP940" s="35"/>
      <c r="JFQ940" s="34"/>
      <c r="JFX940" s="35"/>
      <c r="JFY940" s="34"/>
      <c r="JGF940" s="35"/>
      <c r="JGG940" s="34"/>
      <c r="JGN940" s="35"/>
      <c r="JGO940" s="34"/>
      <c r="JGV940" s="35"/>
      <c r="JGW940" s="34"/>
      <c r="JHD940" s="35"/>
      <c r="JHE940" s="34"/>
      <c r="JHL940" s="35"/>
      <c r="JHM940" s="34"/>
      <c r="JHT940" s="35"/>
      <c r="JHU940" s="34"/>
      <c r="JIB940" s="35"/>
      <c r="JIC940" s="34"/>
      <c r="JIJ940" s="35"/>
      <c r="JIK940" s="34"/>
      <c r="JIR940" s="35"/>
      <c r="JIS940" s="34"/>
      <c r="JIZ940" s="35"/>
      <c r="JJA940" s="34"/>
      <c r="JJH940" s="35"/>
      <c r="JJI940" s="34"/>
      <c r="JJP940" s="35"/>
      <c r="JJQ940" s="34"/>
      <c r="JJX940" s="35"/>
      <c r="JJY940" s="34"/>
      <c r="JKF940" s="35"/>
      <c r="JKG940" s="34"/>
      <c r="JKN940" s="35"/>
      <c r="JKO940" s="34"/>
      <c r="JKV940" s="35"/>
      <c r="JKW940" s="34"/>
      <c r="JLD940" s="35"/>
      <c r="JLE940" s="34"/>
      <c r="JLL940" s="35"/>
      <c r="JLM940" s="34"/>
      <c r="JLT940" s="35"/>
      <c r="JLU940" s="34"/>
      <c r="JMB940" s="35"/>
      <c r="JMC940" s="34"/>
      <c r="JMJ940" s="35"/>
      <c r="JMK940" s="34"/>
      <c r="JMR940" s="35"/>
      <c r="JMS940" s="34"/>
      <c r="JMZ940" s="35"/>
      <c r="JNA940" s="34"/>
      <c r="JNH940" s="35"/>
      <c r="JNI940" s="34"/>
      <c r="JNP940" s="35"/>
      <c r="JNQ940" s="34"/>
      <c r="JNX940" s="35"/>
      <c r="JNY940" s="34"/>
      <c r="JOF940" s="35"/>
      <c r="JOG940" s="34"/>
      <c r="JON940" s="35"/>
      <c r="JOO940" s="34"/>
      <c r="JOV940" s="35"/>
      <c r="JOW940" s="34"/>
      <c r="JPD940" s="35"/>
      <c r="JPE940" s="34"/>
      <c r="JPL940" s="35"/>
      <c r="JPM940" s="34"/>
      <c r="JPT940" s="35"/>
      <c r="JPU940" s="34"/>
      <c r="JQB940" s="35"/>
      <c r="JQC940" s="34"/>
      <c r="JQJ940" s="35"/>
      <c r="JQK940" s="34"/>
      <c r="JQR940" s="35"/>
      <c r="JQS940" s="34"/>
      <c r="JQZ940" s="35"/>
      <c r="JRA940" s="34"/>
      <c r="JRH940" s="35"/>
      <c r="JRI940" s="34"/>
      <c r="JRP940" s="35"/>
      <c r="JRQ940" s="34"/>
      <c r="JRX940" s="35"/>
      <c r="JRY940" s="34"/>
      <c r="JSF940" s="35"/>
      <c r="JSG940" s="34"/>
      <c r="JSN940" s="35"/>
      <c r="JSO940" s="34"/>
      <c r="JSV940" s="35"/>
      <c r="JSW940" s="34"/>
      <c r="JTD940" s="35"/>
      <c r="JTE940" s="34"/>
      <c r="JTL940" s="35"/>
      <c r="JTM940" s="34"/>
      <c r="JTT940" s="35"/>
      <c r="JTU940" s="34"/>
      <c r="JUB940" s="35"/>
      <c r="JUC940" s="34"/>
      <c r="JUJ940" s="35"/>
      <c r="JUK940" s="34"/>
      <c r="JUR940" s="35"/>
      <c r="JUS940" s="34"/>
      <c r="JUZ940" s="35"/>
      <c r="JVA940" s="34"/>
      <c r="JVH940" s="35"/>
      <c r="JVI940" s="34"/>
      <c r="JVP940" s="35"/>
      <c r="JVQ940" s="34"/>
      <c r="JVX940" s="35"/>
      <c r="JVY940" s="34"/>
      <c r="JWF940" s="35"/>
      <c r="JWG940" s="34"/>
      <c r="JWN940" s="35"/>
      <c r="JWO940" s="34"/>
      <c r="JWV940" s="35"/>
      <c r="JWW940" s="34"/>
      <c r="JXD940" s="35"/>
      <c r="JXE940" s="34"/>
      <c r="JXL940" s="35"/>
      <c r="JXM940" s="34"/>
      <c r="JXT940" s="35"/>
      <c r="JXU940" s="34"/>
      <c r="JYB940" s="35"/>
      <c r="JYC940" s="34"/>
      <c r="JYJ940" s="35"/>
      <c r="JYK940" s="34"/>
      <c r="JYR940" s="35"/>
      <c r="JYS940" s="34"/>
      <c r="JYZ940" s="35"/>
      <c r="JZA940" s="34"/>
      <c r="JZH940" s="35"/>
      <c r="JZI940" s="34"/>
      <c r="JZP940" s="35"/>
      <c r="JZQ940" s="34"/>
      <c r="JZX940" s="35"/>
      <c r="JZY940" s="34"/>
      <c r="KAF940" s="35"/>
      <c r="KAG940" s="34"/>
      <c r="KAN940" s="35"/>
      <c r="KAO940" s="34"/>
      <c r="KAV940" s="35"/>
      <c r="KAW940" s="34"/>
      <c r="KBD940" s="35"/>
      <c r="KBE940" s="34"/>
      <c r="KBL940" s="35"/>
      <c r="KBM940" s="34"/>
      <c r="KBT940" s="35"/>
      <c r="KBU940" s="34"/>
      <c r="KCB940" s="35"/>
      <c r="KCC940" s="34"/>
      <c r="KCJ940" s="35"/>
      <c r="KCK940" s="34"/>
      <c r="KCR940" s="35"/>
      <c r="KCS940" s="34"/>
      <c r="KCZ940" s="35"/>
      <c r="KDA940" s="34"/>
      <c r="KDH940" s="35"/>
      <c r="KDI940" s="34"/>
      <c r="KDP940" s="35"/>
      <c r="KDQ940" s="34"/>
      <c r="KDX940" s="35"/>
      <c r="KDY940" s="34"/>
      <c r="KEF940" s="35"/>
      <c r="KEG940" s="34"/>
      <c r="KEN940" s="35"/>
      <c r="KEO940" s="34"/>
      <c r="KEV940" s="35"/>
      <c r="KEW940" s="34"/>
      <c r="KFD940" s="35"/>
      <c r="KFE940" s="34"/>
      <c r="KFL940" s="35"/>
      <c r="KFM940" s="34"/>
      <c r="KFT940" s="35"/>
      <c r="KFU940" s="34"/>
      <c r="KGB940" s="35"/>
      <c r="KGC940" s="34"/>
      <c r="KGJ940" s="35"/>
      <c r="KGK940" s="34"/>
      <c r="KGR940" s="35"/>
      <c r="KGS940" s="34"/>
      <c r="KGZ940" s="35"/>
      <c r="KHA940" s="34"/>
      <c r="KHH940" s="35"/>
      <c r="KHI940" s="34"/>
      <c r="KHP940" s="35"/>
      <c r="KHQ940" s="34"/>
      <c r="KHX940" s="35"/>
      <c r="KHY940" s="34"/>
      <c r="KIF940" s="35"/>
      <c r="KIG940" s="34"/>
      <c r="KIN940" s="35"/>
      <c r="KIO940" s="34"/>
      <c r="KIV940" s="35"/>
      <c r="KIW940" s="34"/>
      <c r="KJD940" s="35"/>
      <c r="KJE940" s="34"/>
      <c r="KJL940" s="35"/>
      <c r="KJM940" s="34"/>
      <c r="KJT940" s="35"/>
      <c r="KJU940" s="34"/>
      <c r="KKB940" s="35"/>
      <c r="KKC940" s="34"/>
      <c r="KKJ940" s="35"/>
      <c r="KKK940" s="34"/>
      <c r="KKR940" s="35"/>
      <c r="KKS940" s="34"/>
      <c r="KKZ940" s="35"/>
      <c r="KLA940" s="34"/>
      <c r="KLH940" s="35"/>
      <c r="KLI940" s="34"/>
      <c r="KLP940" s="35"/>
      <c r="KLQ940" s="34"/>
      <c r="KLX940" s="35"/>
      <c r="KLY940" s="34"/>
      <c r="KMF940" s="35"/>
      <c r="KMG940" s="34"/>
      <c r="KMN940" s="35"/>
      <c r="KMO940" s="34"/>
      <c r="KMV940" s="35"/>
      <c r="KMW940" s="34"/>
      <c r="KND940" s="35"/>
      <c r="KNE940" s="34"/>
      <c r="KNL940" s="35"/>
      <c r="KNM940" s="34"/>
      <c r="KNT940" s="35"/>
      <c r="KNU940" s="34"/>
      <c r="KOB940" s="35"/>
      <c r="KOC940" s="34"/>
      <c r="KOJ940" s="35"/>
      <c r="KOK940" s="34"/>
      <c r="KOR940" s="35"/>
      <c r="KOS940" s="34"/>
      <c r="KOZ940" s="35"/>
      <c r="KPA940" s="34"/>
      <c r="KPH940" s="35"/>
      <c r="KPI940" s="34"/>
      <c r="KPP940" s="35"/>
      <c r="KPQ940" s="34"/>
      <c r="KPX940" s="35"/>
      <c r="KPY940" s="34"/>
      <c r="KQF940" s="35"/>
      <c r="KQG940" s="34"/>
      <c r="KQN940" s="35"/>
      <c r="KQO940" s="34"/>
      <c r="KQV940" s="35"/>
      <c r="KQW940" s="34"/>
      <c r="KRD940" s="35"/>
      <c r="KRE940" s="34"/>
      <c r="KRL940" s="35"/>
      <c r="KRM940" s="34"/>
      <c r="KRT940" s="35"/>
      <c r="KRU940" s="34"/>
      <c r="KSB940" s="35"/>
      <c r="KSC940" s="34"/>
      <c r="KSJ940" s="35"/>
      <c r="KSK940" s="34"/>
      <c r="KSR940" s="35"/>
      <c r="KSS940" s="34"/>
      <c r="KSZ940" s="35"/>
      <c r="KTA940" s="34"/>
      <c r="KTH940" s="35"/>
      <c r="KTI940" s="34"/>
      <c r="KTP940" s="35"/>
      <c r="KTQ940" s="34"/>
      <c r="KTX940" s="35"/>
      <c r="KTY940" s="34"/>
      <c r="KUF940" s="35"/>
      <c r="KUG940" s="34"/>
      <c r="KUN940" s="35"/>
      <c r="KUO940" s="34"/>
      <c r="KUV940" s="35"/>
      <c r="KUW940" s="34"/>
      <c r="KVD940" s="35"/>
      <c r="KVE940" s="34"/>
      <c r="KVL940" s="35"/>
      <c r="KVM940" s="34"/>
      <c r="KVT940" s="35"/>
      <c r="KVU940" s="34"/>
      <c r="KWB940" s="35"/>
      <c r="KWC940" s="34"/>
      <c r="KWJ940" s="35"/>
      <c r="KWK940" s="34"/>
      <c r="KWR940" s="35"/>
      <c r="KWS940" s="34"/>
      <c r="KWZ940" s="35"/>
      <c r="KXA940" s="34"/>
      <c r="KXH940" s="35"/>
      <c r="KXI940" s="34"/>
      <c r="KXP940" s="35"/>
      <c r="KXQ940" s="34"/>
      <c r="KXX940" s="35"/>
      <c r="KXY940" s="34"/>
      <c r="KYF940" s="35"/>
      <c r="KYG940" s="34"/>
      <c r="KYN940" s="35"/>
      <c r="KYO940" s="34"/>
      <c r="KYV940" s="35"/>
      <c r="KYW940" s="34"/>
      <c r="KZD940" s="35"/>
      <c r="KZE940" s="34"/>
      <c r="KZL940" s="35"/>
      <c r="KZM940" s="34"/>
      <c r="KZT940" s="35"/>
      <c r="KZU940" s="34"/>
      <c r="LAB940" s="35"/>
      <c r="LAC940" s="34"/>
      <c r="LAJ940" s="35"/>
      <c r="LAK940" s="34"/>
      <c r="LAR940" s="35"/>
      <c r="LAS940" s="34"/>
      <c r="LAZ940" s="35"/>
      <c r="LBA940" s="34"/>
      <c r="LBH940" s="35"/>
      <c r="LBI940" s="34"/>
      <c r="LBP940" s="35"/>
      <c r="LBQ940" s="34"/>
      <c r="LBX940" s="35"/>
      <c r="LBY940" s="34"/>
      <c r="LCF940" s="35"/>
      <c r="LCG940" s="34"/>
      <c r="LCN940" s="35"/>
      <c r="LCO940" s="34"/>
      <c r="LCV940" s="35"/>
      <c r="LCW940" s="34"/>
      <c r="LDD940" s="35"/>
      <c r="LDE940" s="34"/>
      <c r="LDL940" s="35"/>
      <c r="LDM940" s="34"/>
      <c r="LDT940" s="35"/>
      <c r="LDU940" s="34"/>
      <c r="LEB940" s="35"/>
      <c r="LEC940" s="34"/>
      <c r="LEJ940" s="35"/>
      <c r="LEK940" s="34"/>
      <c r="LER940" s="35"/>
      <c r="LES940" s="34"/>
      <c r="LEZ940" s="35"/>
      <c r="LFA940" s="34"/>
      <c r="LFH940" s="35"/>
      <c r="LFI940" s="34"/>
      <c r="LFP940" s="35"/>
      <c r="LFQ940" s="34"/>
      <c r="LFX940" s="35"/>
      <c r="LFY940" s="34"/>
      <c r="LGF940" s="35"/>
      <c r="LGG940" s="34"/>
      <c r="LGN940" s="35"/>
      <c r="LGO940" s="34"/>
      <c r="LGV940" s="35"/>
      <c r="LGW940" s="34"/>
      <c r="LHD940" s="35"/>
      <c r="LHE940" s="34"/>
      <c r="LHL940" s="35"/>
      <c r="LHM940" s="34"/>
      <c r="LHT940" s="35"/>
      <c r="LHU940" s="34"/>
      <c r="LIB940" s="35"/>
      <c r="LIC940" s="34"/>
      <c r="LIJ940" s="35"/>
      <c r="LIK940" s="34"/>
      <c r="LIR940" s="35"/>
      <c r="LIS940" s="34"/>
      <c r="LIZ940" s="35"/>
      <c r="LJA940" s="34"/>
      <c r="LJH940" s="35"/>
      <c r="LJI940" s="34"/>
      <c r="LJP940" s="35"/>
      <c r="LJQ940" s="34"/>
      <c r="LJX940" s="35"/>
      <c r="LJY940" s="34"/>
      <c r="LKF940" s="35"/>
      <c r="LKG940" s="34"/>
      <c r="LKN940" s="35"/>
      <c r="LKO940" s="34"/>
      <c r="LKV940" s="35"/>
      <c r="LKW940" s="34"/>
      <c r="LLD940" s="35"/>
      <c r="LLE940" s="34"/>
      <c r="LLL940" s="35"/>
      <c r="LLM940" s="34"/>
      <c r="LLT940" s="35"/>
      <c r="LLU940" s="34"/>
      <c r="LMB940" s="35"/>
      <c r="LMC940" s="34"/>
      <c r="LMJ940" s="35"/>
      <c r="LMK940" s="34"/>
      <c r="LMR940" s="35"/>
      <c r="LMS940" s="34"/>
      <c r="LMZ940" s="35"/>
      <c r="LNA940" s="34"/>
      <c r="LNH940" s="35"/>
      <c r="LNI940" s="34"/>
      <c r="LNP940" s="35"/>
      <c r="LNQ940" s="34"/>
      <c r="LNX940" s="35"/>
      <c r="LNY940" s="34"/>
      <c r="LOF940" s="35"/>
      <c r="LOG940" s="34"/>
      <c r="LON940" s="35"/>
      <c r="LOO940" s="34"/>
      <c r="LOV940" s="35"/>
      <c r="LOW940" s="34"/>
      <c r="LPD940" s="35"/>
      <c r="LPE940" s="34"/>
      <c r="LPL940" s="35"/>
      <c r="LPM940" s="34"/>
      <c r="LPT940" s="35"/>
      <c r="LPU940" s="34"/>
      <c r="LQB940" s="35"/>
      <c r="LQC940" s="34"/>
      <c r="LQJ940" s="35"/>
      <c r="LQK940" s="34"/>
      <c r="LQR940" s="35"/>
      <c r="LQS940" s="34"/>
      <c r="LQZ940" s="35"/>
      <c r="LRA940" s="34"/>
      <c r="LRH940" s="35"/>
      <c r="LRI940" s="34"/>
      <c r="LRP940" s="35"/>
      <c r="LRQ940" s="34"/>
      <c r="LRX940" s="35"/>
      <c r="LRY940" s="34"/>
      <c r="LSF940" s="35"/>
      <c r="LSG940" s="34"/>
      <c r="LSN940" s="35"/>
      <c r="LSO940" s="34"/>
      <c r="LSV940" s="35"/>
      <c r="LSW940" s="34"/>
      <c r="LTD940" s="35"/>
      <c r="LTE940" s="34"/>
      <c r="LTL940" s="35"/>
      <c r="LTM940" s="34"/>
      <c r="LTT940" s="35"/>
      <c r="LTU940" s="34"/>
      <c r="LUB940" s="35"/>
      <c r="LUC940" s="34"/>
      <c r="LUJ940" s="35"/>
      <c r="LUK940" s="34"/>
      <c r="LUR940" s="35"/>
      <c r="LUS940" s="34"/>
      <c r="LUZ940" s="35"/>
      <c r="LVA940" s="34"/>
      <c r="LVH940" s="35"/>
      <c r="LVI940" s="34"/>
      <c r="LVP940" s="35"/>
      <c r="LVQ940" s="34"/>
      <c r="LVX940" s="35"/>
      <c r="LVY940" s="34"/>
      <c r="LWF940" s="35"/>
      <c r="LWG940" s="34"/>
      <c r="LWN940" s="35"/>
      <c r="LWO940" s="34"/>
      <c r="LWV940" s="35"/>
      <c r="LWW940" s="34"/>
      <c r="LXD940" s="35"/>
      <c r="LXE940" s="34"/>
      <c r="LXL940" s="35"/>
      <c r="LXM940" s="34"/>
      <c r="LXT940" s="35"/>
      <c r="LXU940" s="34"/>
      <c r="LYB940" s="35"/>
      <c r="LYC940" s="34"/>
      <c r="LYJ940" s="35"/>
      <c r="LYK940" s="34"/>
      <c r="LYR940" s="35"/>
      <c r="LYS940" s="34"/>
      <c r="LYZ940" s="35"/>
      <c r="LZA940" s="34"/>
      <c r="LZH940" s="35"/>
      <c r="LZI940" s="34"/>
      <c r="LZP940" s="35"/>
      <c r="LZQ940" s="34"/>
      <c r="LZX940" s="35"/>
      <c r="LZY940" s="34"/>
      <c r="MAF940" s="35"/>
      <c r="MAG940" s="34"/>
      <c r="MAN940" s="35"/>
      <c r="MAO940" s="34"/>
      <c r="MAV940" s="35"/>
      <c r="MAW940" s="34"/>
      <c r="MBD940" s="35"/>
      <c r="MBE940" s="34"/>
      <c r="MBL940" s="35"/>
      <c r="MBM940" s="34"/>
      <c r="MBT940" s="35"/>
      <c r="MBU940" s="34"/>
      <c r="MCB940" s="35"/>
      <c r="MCC940" s="34"/>
      <c r="MCJ940" s="35"/>
      <c r="MCK940" s="34"/>
      <c r="MCR940" s="35"/>
      <c r="MCS940" s="34"/>
      <c r="MCZ940" s="35"/>
      <c r="MDA940" s="34"/>
      <c r="MDH940" s="35"/>
      <c r="MDI940" s="34"/>
      <c r="MDP940" s="35"/>
      <c r="MDQ940" s="34"/>
      <c r="MDX940" s="35"/>
      <c r="MDY940" s="34"/>
      <c r="MEF940" s="35"/>
      <c r="MEG940" s="34"/>
      <c r="MEN940" s="35"/>
      <c r="MEO940" s="34"/>
      <c r="MEV940" s="35"/>
      <c r="MEW940" s="34"/>
      <c r="MFD940" s="35"/>
      <c r="MFE940" s="34"/>
      <c r="MFL940" s="35"/>
      <c r="MFM940" s="34"/>
      <c r="MFT940" s="35"/>
      <c r="MFU940" s="34"/>
      <c r="MGB940" s="35"/>
      <c r="MGC940" s="34"/>
      <c r="MGJ940" s="35"/>
      <c r="MGK940" s="34"/>
      <c r="MGR940" s="35"/>
      <c r="MGS940" s="34"/>
      <c r="MGZ940" s="35"/>
      <c r="MHA940" s="34"/>
      <c r="MHH940" s="35"/>
      <c r="MHI940" s="34"/>
      <c r="MHP940" s="35"/>
      <c r="MHQ940" s="34"/>
      <c r="MHX940" s="35"/>
      <c r="MHY940" s="34"/>
      <c r="MIF940" s="35"/>
      <c r="MIG940" s="34"/>
      <c r="MIN940" s="35"/>
      <c r="MIO940" s="34"/>
      <c r="MIV940" s="35"/>
      <c r="MIW940" s="34"/>
      <c r="MJD940" s="35"/>
      <c r="MJE940" s="34"/>
      <c r="MJL940" s="35"/>
      <c r="MJM940" s="34"/>
      <c r="MJT940" s="35"/>
      <c r="MJU940" s="34"/>
      <c r="MKB940" s="35"/>
      <c r="MKC940" s="34"/>
      <c r="MKJ940" s="35"/>
      <c r="MKK940" s="34"/>
      <c r="MKR940" s="35"/>
      <c r="MKS940" s="34"/>
      <c r="MKZ940" s="35"/>
      <c r="MLA940" s="34"/>
      <c r="MLH940" s="35"/>
      <c r="MLI940" s="34"/>
      <c r="MLP940" s="35"/>
      <c r="MLQ940" s="34"/>
      <c r="MLX940" s="35"/>
      <c r="MLY940" s="34"/>
      <c r="MMF940" s="35"/>
      <c r="MMG940" s="34"/>
      <c r="MMN940" s="35"/>
      <c r="MMO940" s="34"/>
      <c r="MMV940" s="35"/>
      <c r="MMW940" s="34"/>
      <c r="MND940" s="35"/>
      <c r="MNE940" s="34"/>
      <c r="MNL940" s="35"/>
      <c r="MNM940" s="34"/>
      <c r="MNT940" s="35"/>
      <c r="MNU940" s="34"/>
      <c r="MOB940" s="35"/>
      <c r="MOC940" s="34"/>
      <c r="MOJ940" s="35"/>
      <c r="MOK940" s="34"/>
      <c r="MOR940" s="35"/>
      <c r="MOS940" s="34"/>
      <c r="MOZ940" s="35"/>
      <c r="MPA940" s="34"/>
      <c r="MPH940" s="35"/>
      <c r="MPI940" s="34"/>
      <c r="MPP940" s="35"/>
      <c r="MPQ940" s="34"/>
      <c r="MPX940" s="35"/>
      <c r="MPY940" s="34"/>
      <c r="MQF940" s="35"/>
      <c r="MQG940" s="34"/>
      <c r="MQN940" s="35"/>
      <c r="MQO940" s="34"/>
      <c r="MQV940" s="35"/>
      <c r="MQW940" s="34"/>
      <c r="MRD940" s="35"/>
      <c r="MRE940" s="34"/>
      <c r="MRL940" s="35"/>
      <c r="MRM940" s="34"/>
      <c r="MRT940" s="35"/>
      <c r="MRU940" s="34"/>
      <c r="MSB940" s="35"/>
      <c r="MSC940" s="34"/>
      <c r="MSJ940" s="35"/>
      <c r="MSK940" s="34"/>
      <c r="MSR940" s="35"/>
      <c r="MSS940" s="34"/>
      <c r="MSZ940" s="35"/>
      <c r="MTA940" s="34"/>
      <c r="MTH940" s="35"/>
      <c r="MTI940" s="34"/>
      <c r="MTP940" s="35"/>
      <c r="MTQ940" s="34"/>
      <c r="MTX940" s="35"/>
      <c r="MTY940" s="34"/>
      <c r="MUF940" s="35"/>
      <c r="MUG940" s="34"/>
      <c r="MUN940" s="35"/>
      <c r="MUO940" s="34"/>
      <c r="MUV940" s="35"/>
      <c r="MUW940" s="34"/>
      <c r="MVD940" s="35"/>
      <c r="MVE940" s="34"/>
      <c r="MVL940" s="35"/>
      <c r="MVM940" s="34"/>
      <c r="MVT940" s="35"/>
      <c r="MVU940" s="34"/>
      <c r="MWB940" s="35"/>
      <c r="MWC940" s="34"/>
      <c r="MWJ940" s="35"/>
      <c r="MWK940" s="34"/>
      <c r="MWR940" s="35"/>
      <c r="MWS940" s="34"/>
      <c r="MWZ940" s="35"/>
      <c r="MXA940" s="34"/>
      <c r="MXH940" s="35"/>
      <c r="MXI940" s="34"/>
      <c r="MXP940" s="35"/>
      <c r="MXQ940" s="34"/>
      <c r="MXX940" s="35"/>
      <c r="MXY940" s="34"/>
      <c r="MYF940" s="35"/>
      <c r="MYG940" s="34"/>
      <c r="MYN940" s="35"/>
      <c r="MYO940" s="34"/>
      <c r="MYV940" s="35"/>
      <c r="MYW940" s="34"/>
      <c r="MZD940" s="35"/>
      <c r="MZE940" s="34"/>
      <c r="MZL940" s="35"/>
      <c r="MZM940" s="34"/>
      <c r="MZT940" s="35"/>
      <c r="MZU940" s="34"/>
      <c r="NAB940" s="35"/>
      <c r="NAC940" s="34"/>
      <c r="NAJ940" s="35"/>
      <c r="NAK940" s="34"/>
      <c r="NAR940" s="35"/>
      <c r="NAS940" s="34"/>
      <c r="NAZ940" s="35"/>
      <c r="NBA940" s="34"/>
      <c r="NBH940" s="35"/>
      <c r="NBI940" s="34"/>
      <c r="NBP940" s="35"/>
      <c r="NBQ940" s="34"/>
      <c r="NBX940" s="35"/>
      <c r="NBY940" s="34"/>
      <c r="NCF940" s="35"/>
      <c r="NCG940" s="34"/>
      <c r="NCN940" s="35"/>
      <c r="NCO940" s="34"/>
      <c r="NCV940" s="35"/>
      <c r="NCW940" s="34"/>
      <c r="NDD940" s="35"/>
      <c r="NDE940" s="34"/>
      <c r="NDL940" s="35"/>
      <c r="NDM940" s="34"/>
      <c r="NDT940" s="35"/>
      <c r="NDU940" s="34"/>
      <c r="NEB940" s="35"/>
      <c r="NEC940" s="34"/>
      <c r="NEJ940" s="35"/>
      <c r="NEK940" s="34"/>
      <c r="NER940" s="35"/>
      <c r="NES940" s="34"/>
      <c r="NEZ940" s="35"/>
      <c r="NFA940" s="34"/>
      <c r="NFH940" s="35"/>
      <c r="NFI940" s="34"/>
      <c r="NFP940" s="35"/>
      <c r="NFQ940" s="34"/>
      <c r="NFX940" s="35"/>
      <c r="NFY940" s="34"/>
      <c r="NGF940" s="35"/>
      <c r="NGG940" s="34"/>
      <c r="NGN940" s="35"/>
      <c r="NGO940" s="34"/>
      <c r="NGV940" s="35"/>
      <c r="NGW940" s="34"/>
      <c r="NHD940" s="35"/>
      <c r="NHE940" s="34"/>
      <c r="NHL940" s="35"/>
      <c r="NHM940" s="34"/>
      <c r="NHT940" s="35"/>
      <c r="NHU940" s="34"/>
      <c r="NIB940" s="35"/>
      <c r="NIC940" s="34"/>
      <c r="NIJ940" s="35"/>
      <c r="NIK940" s="34"/>
      <c r="NIR940" s="35"/>
      <c r="NIS940" s="34"/>
      <c r="NIZ940" s="35"/>
      <c r="NJA940" s="34"/>
      <c r="NJH940" s="35"/>
      <c r="NJI940" s="34"/>
      <c r="NJP940" s="35"/>
      <c r="NJQ940" s="34"/>
      <c r="NJX940" s="35"/>
      <c r="NJY940" s="34"/>
      <c r="NKF940" s="35"/>
      <c r="NKG940" s="34"/>
      <c r="NKN940" s="35"/>
      <c r="NKO940" s="34"/>
      <c r="NKV940" s="35"/>
      <c r="NKW940" s="34"/>
      <c r="NLD940" s="35"/>
      <c r="NLE940" s="34"/>
      <c r="NLL940" s="35"/>
      <c r="NLM940" s="34"/>
      <c r="NLT940" s="35"/>
      <c r="NLU940" s="34"/>
      <c r="NMB940" s="35"/>
      <c r="NMC940" s="34"/>
      <c r="NMJ940" s="35"/>
      <c r="NMK940" s="34"/>
      <c r="NMR940" s="35"/>
      <c r="NMS940" s="34"/>
      <c r="NMZ940" s="35"/>
      <c r="NNA940" s="34"/>
      <c r="NNH940" s="35"/>
      <c r="NNI940" s="34"/>
      <c r="NNP940" s="35"/>
      <c r="NNQ940" s="34"/>
      <c r="NNX940" s="35"/>
      <c r="NNY940" s="34"/>
      <c r="NOF940" s="35"/>
      <c r="NOG940" s="34"/>
      <c r="NON940" s="35"/>
      <c r="NOO940" s="34"/>
      <c r="NOV940" s="35"/>
      <c r="NOW940" s="34"/>
      <c r="NPD940" s="35"/>
      <c r="NPE940" s="34"/>
      <c r="NPL940" s="35"/>
      <c r="NPM940" s="34"/>
      <c r="NPT940" s="35"/>
      <c r="NPU940" s="34"/>
      <c r="NQB940" s="35"/>
      <c r="NQC940" s="34"/>
      <c r="NQJ940" s="35"/>
      <c r="NQK940" s="34"/>
      <c r="NQR940" s="35"/>
      <c r="NQS940" s="34"/>
      <c r="NQZ940" s="35"/>
      <c r="NRA940" s="34"/>
      <c r="NRH940" s="35"/>
      <c r="NRI940" s="34"/>
      <c r="NRP940" s="35"/>
      <c r="NRQ940" s="34"/>
      <c r="NRX940" s="35"/>
      <c r="NRY940" s="34"/>
      <c r="NSF940" s="35"/>
      <c r="NSG940" s="34"/>
      <c r="NSN940" s="35"/>
      <c r="NSO940" s="34"/>
      <c r="NSV940" s="35"/>
      <c r="NSW940" s="34"/>
      <c r="NTD940" s="35"/>
      <c r="NTE940" s="34"/>
      <c r="NTL940" s="35"/>
      <c r="NTM940" s="34"/>
      <c r="NTT940" s="35"/>
      <c r="NTU940" s="34"/>
      <c r="NUB940" s="35"/>
      <c r="NUC940" s="34"/>
      <c r="NUJ940" s="35"/>
      <c r="NUK940" s="34"/>
      <c r="NUR940" s="35"/>
      <c r="NUS940" s="34"/>
      <c r="NUZ940" s="35"/>
      <c r="NVA940" s="34"/>
      <c r="NVH940" s="35"/>
      <c r="NVI940" s="34"/>
      <c r="NVP940" s="35"/>
      <c r="NVQ940" s="34"/>
      <c r="NVX940" s="35"/>
      <c r="NVY940" s="34"/>
      <c r="NWF940" s="35"/>
      <c r="NWG940" s="34"/>
      <c r="NWN940" s="35"/>
      <c r="NWO940" s="34"/>
      <c r="NWV940" s="35"/>
      <c r="NWW940" s="34"/>
      <c r="NXD940" s="35"/>
      <c r="NXE940" s="34"/>
      <c r="NXL940" s="35"/>
      <c r="NXM940" s="34"/>
      <c r="NXT940" s="35"/>
      <c r="NXU940" s="34"/>
      <c r="NYB940" s="35"/>
      <c r="NYC940" s="34"/>
      <c r="NYJ940" s="35"/>
      <c r="NYK940" s="34"/>
      <c r="NYR940" s="35"/>
      <c r="NYS940" s="34"/>
      <c r="NYZ940" s="35"/>
      <c r="NZA940" s="34"/>
      <c r="NZH940" s="35"/>
      <c r="NZI940" s="34"/>
      <c r="NZP940" s="35"/>
      <c r="NZQ940" s="34"/>
      <c r="NZX940" s="35"/>
      <c r="NZY940" s="34"/>
      <c r="OAF940" s="35"/>
      <c r="OAG940" s="34"/>
      <c r="OAN940" s="35"/>
      <c r="OAO940" s="34"/>
      <c r="OAV940" s="35"/>
      <c r="OAW940" s="34"/>
      <c r="OBD940" s="35"/>
      <c r="OBE940" s="34"/>
      <c r="OBL940" s="35"/>
      <c r="OBM940" s="34"/>
      <c r="OBT940" s="35"/>
      <c r="OBU940" s="34"/>
      <c r="OCB940" s="35"/>
      <c r="OCC940" s="34"/>
      <c r="OCJ940" s="35"/>
      <c r="OCK940" s="34"/>
      <c r="OCR940" s="35"/>
      <c r="OCS940" s="34"/>
      <c r="OCZ940" s="35"/>
      <c r="ODA940" s="34"/>
      <c r="ODH940" s="35"/>
      <c r="ODI940" s="34"/>
      <c r="ODP940" s="35"/>
      <c r="ODQ940" s="34"/>
      <c r="ODX940" s="35"/>
      <c r="ODY940" s="34"/>
      <c r="OEF940" s="35"/>
      <c r="OEG940" s="34"/>
      <c r="OEN940" s="35"/>
      <c r="OEO940" s="34"/>
      <c r="OEV940" s="35"/>
      <c r="OEW940" s="34"/>
      <c r="OFD940" s="35"/>
      <c r="OFE940" s="34"/>
      <c r="OFL940" s="35"/>
      <c r="OFM940" s="34"/>
      <c r="OFT940" s="35"/>
      <c r="OFU940" s="34"/>
      <c r="OGB940" s="35"/>
      <c r="OGC940" s="34"/>
      <c r="OGJ940" s="35"/>
      <c r="OGK940" s="34"/>
      <c r="OGR940" s="35"/>
      <c r="OGS940" s="34"/>
      <c r="OGZ940" s="35"/>
      <c r="OHA940" s="34"/>
      <c r="OHH940" s="35"/>
      <c r="OHI940" s="34"/>
      <c r="OHP940" s="35"/>
      <c r="OHQ940" s="34"/>
      <c r="OHX940" s="35"/>
      <c r="OHY940" s="34"/>
      <c r="OIF940" s="35"/>
      <c r="OIG940" s="34"/>
      <c r="OIN940" s="35"/>
      <c r="OIO940" s="34"/>
      <c r="OIV940" s="35"/>
      <c r="OIW940" s="34"/>
      <c r="OJD940" s="35"/>
      <c r="OJE940" s="34"/>
      <c r="OJL940" s="35"/>
      <c r="OJM940" s="34"/>
      <c r="OJT940" s="35"/>
      <c r="OJU940" s="34"/>
      <c r="OKB940" s="35"/>
      <c r="OKC940" s="34"/>
      <c r="OKJ940" s="35"/>
      <c r="OKK940" s="34"/>
      <c r="OKR940" s="35"/>
      <c r="OKS940" s="34"/>
      <c r="OKZ940" s="35"/>
      <c r="OLA940" s="34"/>
      <c r="OLH940" s="35"/>
      <c r="OLI940" s="34"/>
      <c r="OLP940" s="35"/>
      <c r="OLQ940" s="34"/>
      <c r="OLX940" s="35"/>
      <c r="OLY940" s="34"/>
      <c r="OMF940" s="35"/>
      <c r="OMG940" s="34"/>
      <c r="OMN940" s="35"/>
      <c r="OMO940" s="34"/>
      <c r="OMV940" s="35"/>
      <c r="OMW940" s="34"/>
      <c r="OND940" s="35"/>
      <c r="ONE940" s="34"/>
      <c r="ONL940" s="35"/>
      <c r="ONM940" s="34"/>
      <c r="ONT940" s="35"/>
      <c r="ONU940" s="34"/>
      <c r="OOB940" s="35"/>
      <c r="OOC940" s="34"/>
      <c r="OOJ940" s="35"/>
      <c r="OOK940" s="34"/>
      <c r="OOR940" s="35"/>
      <c r="OOS940" s="34"/>
      <c r="OOZ940" s="35"/>
      <c r="OPA940" s="34"/>
      <c r="OPH940" s="35"/>
      <c r="OPI940" s="34"/>
      <c r="OPP940" s="35"/>
      <c r="OPQ940" s="34"/>
      <c r="OPX940" s="35"/>
      <c r="OPY940" s="34"/>
      <c r="OQF940" s="35"/>
      <c r="OQG940" s="34"/>
      <c r="OQN940" s="35"/>
      <c r="OQO940" s="34"/>
      <c r="OQV940" s="35"/>
      <c r="OQW940" s="34"/>
      <c r="ORD940" s="35"/>
      <c r="ORE940" s="34"/>
      <c r="ORL940" s="35"/>
      <c r="ORM940" s="34"/>
      <c r="ORT940" s="35"/>
      <c r="ORU940" s="34"/>
      <c r="OSB940" s="35"/>
      <c r="OSC940" s="34"/>
      <c r="OSJ940" s="35"/>
      <c r="OSK940" s="34"/>
      <c r="OSR940" s="35"/>
      <c r="OSS940" s="34"/>
      <c r="OSZ940" s="35"/>
      <c r="OTA940" s="34"/>
      <c r="OTH940" s="35"/>
      <c r="OTI940" s="34"/>
      <c r="OTP940" s="35"/>
      <c r="OTQ940" s="34"/>
      <c r="OTX940" s="35"/>
      <c r="OTY940" s="34"/>
      <c r="OUF940" s="35"/>
      <c r="OUG940" s="34"/>
      <c r="OUN940" s="35"/>
      <c r="OUO940" s="34"/>
      <c r="OUV940" s="35"/>
      <c r="OUW940" s="34"/>
      <c r="OVD940" s="35"/>
      <c r="OVE940" s="34"/>
      <c r="OVL940" s="35"/>
      <c r="OVM940" s="34"/>
      <c r="OVT940" s="35"/>
      <c r="OVU940" s="34"/>
      <c r="OWB940" s="35"/>
      <c r="OWC940" s="34"/>
      <c r="OWJ940" s="35"/>
      <c r="OWK940" s="34"/>
      <c r="OWR940" s="35"/>
      <c r="OWS940" s="34"/>
      <c r="OWZ940" s="35"/>
      <c r="OXA940" s="34"/>
      <c r="OXH940" s="35"/>
      <c r="OXI940" s="34"/>
      <c r="OXP940" s="35"/>
      <c r="OXQ940" s="34"/>
      <c r="OXX940" s="35"/>
      <c r="OXY940" s="34"/>
      <c r="OYF940" s="35"/>
      <c r="OYG940" s="34"/>
      <c r="OYN940" s="35"/>
      <c r="OYO940" s="34"/>
      <c r="OYV940" s="35"/>
      <c r="OYW940" s="34"/>
      <c r="OZD940" s="35"/>
      <c r="OZE940" s="34"/>
      <c r="OZL940" s="35"/>
      <c r="OZM940" s="34"/>
      <c r="OZT940" s="35"/>
      <c r="OZU940" s="34"/>
      <c r="PAB940" s="35"/>
      <c r="PAC940" s="34"/>
      <c r="PAJ940" s="35"/>
      <c r="PAK940" s="34"/>
      <c r="PAR940" s="35"/>
      <c r="PAS940" s="34"/>
      <c r="PAZ940" s="35"/>
      <c r="PBA940" s="34"/>
      <c r="PBH940" s="35"/>
      <c r="PBI940" s="34"/>
      <c r="PBP940" s="35"/>
      <c r="PBQ940" s="34"/>
      <c r="PBX940" s="35"/>
      <c r="PBY940" s="34"/>
      <c r="PCF940" s="35"/>
      <c r="PCG940" s="34"/>
      <c r="PCN940" s="35"/>
      <c r="PCO940" s="34"/>
      <c r="PCV940" s="35"/>
      <c r="PCW940" s="34"/>
      <c r="PDD940" s="35"/>
      <c r="PDE940" s="34"/>
      <c r="PDL940" s="35"/>
      <c r="PDM940" s="34"/>
      <c r="PDT940" s="35"/>
      <c r="PDU940" s="34"/>
      <c r="PEB940" s="35"/>
      <c r="PEC940" s="34"/>
      <c r="PEJ940" s="35"/>
      <c r="PEK940" s="34"/>
      <c r="PER940" s="35"/>
      <c r="PES940" s="34"/>
      <c r="PEZ940" s="35"/>
      <c r="PFA940" s="34"/>
      <c r="PFH940" s="35"/>
      <c r="PFI940" s="34"/>
      <c r="PFP940" s="35"/>
      <c r="PFQ940" s="34"/>
      <c r="PFX940" s="35"/>
      <c r="PFY940" s="34"/>
      <c r="PGF940" s="35"/>
      <c r="PGG940" s="34"/>
      <c r="PGN940" s="35"/>
      <c r="PGO940" s="34"/>
      <c r="PGV940" s="35"/>
      <c r="PGW940" s="34"/>
      <c r="PHD940" s="35"/>
      <c r="PHE940" s="34"/>
      <c r="PHL940" s="35"/>
      <c r="PHM940" s="34"/>
      <c r="PHT940" s="35"/>
      <c r="PHU940" s="34"/>
      <c r="PIB940" s="35"/>
      <c r="PIC940" s="34"/>
      <c r="PIJ940" s="35"/>
      <c r="PIK940" s="34"/>
      <c r="PIR940" s="35"/>
      <c r="PIS940" s="34"/>
      <c r="PIZ940" s="35"/>
      <c r="PJA940" s="34"/>
      <c r="PJH940" s="35"/>
      <c r="PJI940" s="34"/>
      <c r="PJP940" s="35"/>
      <c r="PJQ940" s="34"/>
      <c r="PJX940" s="35"/>
      <c r="PJY940" s="34"/>
      <c r="PKF940" s="35"/>
      <c r="PKG940" s="34"/>
      <c r="PKN940" s="35"/>
      <c r="PKO940" s="34"/>
      <c r="PKV940" s="35"/>
      <c r="PKW940" s="34"/>
      <c r="PLD940" s="35"/>
      <c r="PLE940" s="34"/>
      <c r="PLL940" s="35"/>
      <c r="PLM940" s="34"/>
      <c r="PLT940" s="35"/>
      <c r="PLU940" s="34"/>
      <c r="PMB940" s="35"/>
      <c r="PMC940" s="34"/>
      <c r="PMJ940" s="35"/>
      <c r="PMK940" s="34"/>
      <c r="PMR940" s="35"/>
      <c r="PMS940" s="34"/>
      <c r="PMZ940" s="35"/>
      <c r="PNA940" s="34"/>
      <c r="PNH940" s="35"/>
      <c r="PNI940" s="34"/>
      <c r="PNP940" s="35"/>
      <c r="PNQ940" s="34"/>
      <c r="PNX940" s="35"/>
      <c r="PNY940" s="34"/>
      <c r="POF940" s="35"/>
      <c r="POG940" s="34"/>
      <c r="PON940" s="35"/>
      <c r="POO940" s="34"/>
      <c r="POV940" s="35"/>
      <c r="POW940" s="34"/>
      <c r="PPD940" s="35"/>
      <c r="PPE940" s="34"/>
      <c r="PPL940" s="35"/>
      <c r="PPM940" s="34"/>
      <c r="PPT940" s="35"/>
      <c r="PPU940" s="34"/>
      <c r="PQB940" s="35"/>
      <c r="PQC940" s="34"/>
      <c r="PQJ940" s="35"/>
      <c r="PQK940" s="34"/>
      <c r="PQR940" s="35"/>
      <c r="PQS940" s="34"/>
      <c r="PQZ940" s="35"/>
      <c r="PRA940" s="34"/>
      <c r="PRH940" s="35"/>
      <c r="PRI940" s="34"/>
      <c r="PRP940" s="35"/>
      <c r="PRQ940" s="34"/>
      <c r="PRX940" s="35"/>
      <c r="PRY940" s="34"/>
      <c r="PSF940" s="35"/>
      <c r="PSG940" s="34"/>
      <c r="PSN940" s="35"/>
      <c r="PSO940" s="34"/>
      <c r="PSV940" s="35"/>
      <c r="PSW940" s="34"/>
      <c r="PTD940" s="35"/>
      <c r="PTE940" s="34"/>
      <c r="PTL940" s="35"/>
      <c r="PTM940" s="34"/>
      <c r="PTT940" s="35"/>
      <c r="PTU940" s="34"/>
      <c r="PUB940" s="35"/>
      <c r="PUC940" s="34"/>
      <c r="PUJ940" s="35"/>
      <c r="PUK940" s="34"/>
      <c r="PUR940" s="35"/>
      <c r="PUS940" s="34"/>
      <c r="PUZ940" s="35"/>
      <c r="PVA940" s="34"/>
      <c r="PVH940" s="35"/>
      <c r="PVI940" s="34"/>
      <c r="PVP940" s="35"/>
      <c r="PVQ940" s="34"/>
      <c r="PVX940" s="35"/>
      <c r="PVY940" s="34"/>
      <c r="PWF940" s="35"/>
      <c r="PWG940" s="34"/>
      <c r="PWN940" s="35"/>
      <c r="PWO940" s="34"/>
      <c r="PWV940" s="35"/>
      <c r="PWW940" s="34"/>
      <c r="PXD940" s="35"/>
      <c r="PXE940" s="34"/>
      <c r="PXL940" s="35"/>
      <c r="PXM940" s="34"/>
      <c r="PXT940" s="35"/>
      <c r="PXU940" s="34"/>
      <c r="PYB940" s="35"/>
      <c r="PYC940" s="34"/>
      <c r="PYJ940" s="35"/>
      <c r="PYK940" s="34"/>
      <c r="PYR940" s="35"/>
      <c r="PYS940" s="34"/>
      <c r="PYZ940" s="35"/>
      <c r="PZA940" s="34"/>
      <c r="PZH940" s="35"/>
      <c r="PZI940" s="34"/>
      <c r="PZP940" s="35"/>
      <c r="PZQ940" s="34"/>
      <c r="PZX940" s="35"/>
      <c r="PZY940" s="34"/>
      <c r="QAF940" s="35"/>
      <c r="QAG940" s="34"/>
      <c r="QAN940" s="35"/>
      <c r="QAO940" s="34"/>
      <c r="QAV940" s="35"/>
      <c r="QAW940" s="34"/>
      <c r="QBD940" s="35"/>
      <c r="QBE940" s="34"/>
      <c r="QBL940" s="35"/>
      <c r="QBM940" s="34"/>
      <c r="QBT940" s="35"/>
      <c r="QBU940" s="34"/>
      <c r="QCB940" s="35"/>
      <c r="QCC940" s="34"/>
      <c r="QCJ940" s="35"/>
      <c r="QCK940" s="34"/>
      <c r="QCR940" s="35"/>
      <c r="QCS940" s="34"/>
      <c r="QCZ940" s="35"/>
      <c r="QDA940" s="34"/>
      <c r="QDH940" s="35"/>
      <c r="QDI940" s="34"/>
      <c r="QDP940" s="35"/>
      <c r="QDQ940" s="34"/>
      <c r="QDX940" s="35"/>
      <c r="QDY940" s="34"/>
      <c r="QEF940" s="35"/>
      <c r="QEG940" s="34"/>
      <c r="QEN940" s="35"/>
      <c r="QEO940" s="34"/>
      <c r="QEV940" s="35"/>
      <c r="QEW940" s="34"/>
      <c r="QFD940" s="35"/>
      <c r="QFE940" s="34"/>
      <c r="QFL940" s="35"/>
      <c r="QFM940" s="34"/>
      <c r="QFT940" s="35"/>
      <c r="QFU940" s="34"/>
      <c r="QGB940" s="35"/>
      <c r="QGC940" s="34"/>
      <c r="QGJ940" s="35"/>
      <c r="QGK940" s="34"/>
      <c r="QGR940" s="35"/>
      <c r="QGS940" s="34"/>
      <c r="QGZ940" s="35"/>
      <c r="QHA940" s="34"/>
      <c r="QHH940" s="35"/>
      <c r="QHI940" s="34"/>
      <c r="QHP940" s="35"/>
      <c r="QHQ940" s="34"/>
      <c r="QHX940" s="35"/>
      <c r="QHY940" s="34"/>
      <c r="QIF940" s="35"/>
      <c r="QIG940" s="34"/>
      <c r="QIN940" s="35"/>
      <c r="QIO940" s="34"/>
      <c r="QIV940" s="35"/>
      <c r="QIW940" s="34"/>
      <c r="QJD940" s="35"/>
      <c r="QJE940" s="34"/>
      <c r="QJL940" s="35"/>
      <c r="QJM940" s="34"/>
      <c r="QJT940" s="35"/>
      <c r="QJU940" s="34"/>
      <c r="QKB940" s="35"/>
      <c r="QKC940" s="34"/>
      <c r="QKJ940" s="35"/>
      <c r="QKK940" s="34"/>
      <c r="QKR940" s="35"/>
      <c r="QKS940" s="34"/>
      <c r="QKZ940" s="35"/>
      <c r="QLA940" s="34"/>
      <c r="QLH940" s="35"/>
      <c r="QLI940" s="34"/>
      <c r="QLP940" s="35"/>
      <c r="QLQ940" s="34"/>
      <c r="QLX940" s="35"/>
      <c r="QLY940" s="34"/>
      <c r="QMF940" s="35"/>
      <c r="QMG940" s="34"/>
      <c r="QMN940" s="35"/>
      <c r="QMO940" s="34"/>
      <c r="QMV940" s="35"/>
      <c r="QMW940" s="34"/>
      <c r="QND940" s="35"/>
      <c r="QNE940" s="34"/>
      <c r="QNL940" s="35"/>
      <c r="QNM940" s="34"/>
      <c r="QNT940" s="35"/>
      <c r="QNU940" s="34"/>
      <c r="QOB940" s="35"/>
      <c r="QOC940" s="34"/>
      <c r="QOJ940" s="35"/>
      <c r="QOK940" s="34"/>
      <c r="QOR940" s="35"/>
      <c r="QOS940" s="34"/>
      <c r="QOZ940" s="35"/>
      <c r="QPA940" s="34"/>
      <c r="QPH940" s="35"/>
      <c r="QPI940" s="34"/>
      <c r="QPP940" s="35"/>
      <c r="QPQ940" s="34"/>
      <c r="QPX940" s="35"/>
      <c r="QPY940" s="34"/>
      <c r="QQF940" s="35"/>
      <c r="QQG940" s="34"/>
      <c r="QQN940" s="35"/>
      <c r="QQO940" s="34"/>
      <c r="QQV940" s="35"/>
      <c r="QQW940" s="34"/>
      <c r="QRD940" s="35"/>
      <c r="QRE940" s="34"/>
      <c r="QRL940" s="35"/>
      <c r="QRM940" s="34"/>
      <c r="QRT940" s="35"/>
      <c r="QRU940" s="34"/>
      <c r="QSB940" s="35"/>
      <c r="QSC940" s="34"/>
      <c r="QSJ940" s="35"/>
      <c r="QSK940" s="34"/>
      <c r="QSR940" s="35"/>
      <c r="QSS940" s="34"/>
      <c r="QSZ940" s="35"/>
      <c r="QTA940" s="34"/>
      <c r="QTH940" s="35"/>
      <c r="QTI940" s="34"/>
      <c r="QTP940" s="35"/>
      <c r="QTQ940" s="34"/>
      <c r="QTX940" s="35"/>
      <c r="QTY940" s="34"/>
      <c r="QUF940" s="35"/>
      <c r="QUG940" s="34"/>
      <c r="QUN940" s="35"/>
      <c r="QUO940" s="34"/>
      <c r="QUV940" s="35"/>
      <c r="QUW940" s="34"/>
      <c r="QVD940" s="35"/>
      <c r="QVE940" s="34"/>
      <c r="QVL940" s="35"/>
      <c r="QVM940" s="34"/>
      <c r="QVT940" s="35"/>
      <c r="QVU940" s="34"/>
      <c r="QWB940" s="35"/>
      <c r="QWC940" s="34"/>
      <c r="QWJ940" s="35"/>
      <c r="QWK940" s="34"/>
      <c r="QWR940" s="35"/>
      <c r="QWS940" s="34"/>
      <c r="QWZ940" s="35"/>
      <c r="QXA940" s="34"/>
      <c r="QXH940" s="35"/>
      <c r="QXI940" s="34"/>
      <c r="QXP940" s="35"/>
      <c r="QXQ940" s="34"/>
      <c r="QXX940" s="35"/>
      <c r="QXY940" s="34"/>
      <c r="QYF940" s="35"/>
      <c r="QYG940" s="34"/>
      <c r="QYN940" s="35"/>
      <c r="QYO940" s="34"/>
      <c r="QYV940" s="35"/>
      <c r="QYW940" s="34"/>
      <c r="QZD940" s="35"/>
      <c r="QZE940" s="34"/>
      <c r="QZL940" s="35"/>
      <c r="QZM940" s="34"/>
      <c r="QZT940" s="35"/>
      <c r="QZU940" s="34"/>
      <c r="RAB940" s="35"/>
      <c r="RAC940" s="34"/>
      <c r="RAJ940" s="35"/>
      <c r="RAK940" s="34"/>
      <c r="RAR940" s="35"/>
      <c r="RAS940" s="34"/>
      <c r="RAZ940" s="35"/>
      <c r="RBA940" s="34"/>
      <c r="RBH940" s="35"/>
      <c r="RBI940" s="34"/>
      <c r="RBP940" s="35"/>
      <c r="RBQ940" s="34"/>
      <c r="RBX940" s="35"/>
      <c r="RBY940" s="34"/>
      <c r="RCF940" s="35"/>
      <c r="RCG940" s="34"/>
      <c r="RCN940" s="35"/>
      <c r="RCO940" s="34"/>
      <c r="RCV940" s="35"/>
      <c r="RCW940" s="34"/>
      <c r="RDD940" s="35"/>
      <c r="RDE940" s="34"/>
      <c r="RDL940" s="35"/>
      <c r="RDM940" s="34"/>
      <c r="RDT940" s="35"/>
      <c r="RDU940" s="34"/>
      <c r="REB940" s="35"/>
      <c r="REC940" s="34"/>
      <c r="REJ940" s="35"/>
      <c r="REK940" s="34"/>
      <c r="RER940" s="35"/>
      <c r="RES940" s="34"/>
      <c r="REZ940" s="35"/>
      <c r="RFA940" s="34"/>
      <c r="RFH940" s="35"/>
      <c r="RFI940" s="34"/>
      <c r="RFP940" s="35"/>
      <c r="RFQ940" s="34"/>
      <c r="RFX940" s="35"/>
      <c r="RFY940" s="34"/>
      <c r="RGF940" s="35"/>
      <c r="RGG940" s="34"/>
      <c r="RGN940" s="35"/>
      <c r="RGO940" s="34"/>
      <c r="RGV940" s="35"/>
      <c r="RGW940" s="34"/>
      <c r="RHD940" s="35"/>
      <c r="RHE940" s="34"/>
      <c r="RHL940" s="35"/>
      <c r="RHM940" s="34"/>
      <c r="RHT940" s="35"/>
      <c r="RHU940" s="34"/>
      <c r="RIB940" s="35"/>
      <c r="RIC940" s="34"/>
      <c r="RIJ940" s="35"/>
      <c r="RIK940" s="34"/>
      <c r="RIR940" s="35"/>
      <c r="RIS940" s="34"/>
      <c r="RIZ940" s="35"/>
      <c r="RJA940" s="34"/>
      <c r="RJH940" s="35"/>
      <c r="RJI940" s="34"/>
      <c r="RJP940" s="35"/>
      <c r="RJQ940" s="34"/>
      <c r="RJX940" s="35"/>
      <c r="RJY940" s="34"/>
      <c r="RKF940" s="35"/>
      <c r="RKG940" s="34"/>
      <c r="RKN940" s="35"/>
      <c r="RKO940" s="34"/>
      <c r="RKV940" s="35"/>
      <c r="RKW940" s="34"/>
      <c r="RLD940" s="35"/>
      <c r="RLE940" s="34"/>
      <c r="RLL940" s="35"/>
      <c r="RLM940" s="34"/>
      <c r="RLT940" s="35"/>
      <c r="RLU940" s="34"/>
      <c r="RMB940" s="35"/>
      <c r="RMC940" s="34"/>
      <c r="RMJ940" s="35"/>
      <c r="RMK940" s="34"/>
      <c r="RMR940" s="35"/>
      <c r="RMS940" s="34"/>
      <c r="RMZ940" s="35"/>
      <c r="RNA940" s="34"/>
      <c r="RNH940" s="35"/>
      <c r="RNI940" s="34"/>
      <c r="RNP940" s="35"/>
      <c r="RNQ940" s="34"/>
      <c r="RNX940" s="35"/>
      <c r="RNY940" s="34"/>
      <c r="ROF940" s="35"/>
      <c r="ROG940" s="34"/>
      <c r="RON940" s="35"/>
      <c r="ROO940" s="34"/>
      <c r="ROV940" s="35"/>
      <c r="ROW940" s="34"/>
      <c r="RPD940" s="35"/>
      <c r="RPE940" s="34"/>
      <c r="RPL940" s="35"/>
      <c r="RPM940" s="34"/>
      <c r="RPT940" s="35"/>
      <c r="RPU940" s="34"/>
      <c r="RQB940" s="35"/>
      <c r="RQC940" s="34"/>
      <c r="RQJ940" s="35"/>
      <c r="RQK940" s="34"/>
      <c r="RQR940" s="35"/>
      <c r="RQS940" s="34"/>
      <c r="RQZ940" s="35"/>
      <c r="RRA940" s="34"/>
      <c r="RRH940" s="35"/>
      <c r="RRI940" s="34"/>
      <c r="RRP940" s="35"/>
      <c r="RRQ940" s="34"/>
      <c r="RRX940" s="35"/>
      <c r="RRY940" s="34"/>
      <c r="RSF940" s="35"/>
      <c r="RSG940" s="34"/>
      <c r="RSN940" s="35"/>
      <c r="RSO940" s="34"/>
      <c r="RSV940" s="35"/>
      <c r="RSW940" s="34"/>
      <c r="RTD940" s="35"/>
      <c r="RTE940" s="34"/>
      <c r="RTL940" s="35"/>
      <c r="RTM940" s="34"/>
      <c r="RTT940" s="35"/>
      <c r="RTU940" s="34"/>
      <c r="RUB940" s="35"/>
      <c r="RUC940" s="34"/>
      <c r="RUJ940" s="35"/>
      <c r="RUK940" s="34"/>
      <c r="RUR940" s="35"/>
      <c r="RUS940" s="34"/>
      <c r="RUZ940" s="35"/>
      <c r="RVA940" s="34"/>
      <c r="RVH940" s="35"/>
      <c r="RVI940" s="34"/>
      <c r="RVP940" s="35"/>
      <c r="RVQ940" s="34"/>
      <c r="RVX940" s="35"/>
      <c r="RVY940" s="34"/>
      <c r="RWF940" s="35"/>
      <c r="RWG940" s="34"/>
      <c r="RWN940" s="35"/>
      <c r="RWO940" s="34"/>
      <c r="RWV940" s="35"/>
      <c r="RWW940" s="34"/>
      <c r="RXD940" s="35"/>
      <c r="RXE940" s="34"/>
      <c r="RXL940" s="35"/>
      <c r="RXM940" s="34"/>
      <c r="RXT940" s="35"/>
      <c r="RXU940" s="34"/>
      <c r="RYB940" s="35"/>
      <c r="RYC940" s="34"/>
      <c r="RYJ940" s="35"/>
      <c r="RYK940" s="34"/>
      <c r="RYR940" s="35"/>
      <c r="RYS940" s="34"/>
      <c r="RYZ940" s="35"/>
      <c r="RZA940" s="34"/>
      <c r="RZH940" s="35"/>
      <c r="RZI940" s="34"/>
      <c r="RZP940" s="35"/>
      <c r="RZQ940" s="34"/>
      <c r="RZX940" s="35"/>
      <c r="RZY940" s="34"/>
      <c r="SAF940" s="35"/>
      <c r="SAG940" s="34"/>
      <c r="SAN940" s="35"/>
      <c r="SAO940" s="34"/>
      <c r="SAV940" s="35"/>
      <c r="SAW940" s="34"/>
      <c r="SBD940" s="35"/>
      <c r="SBE940" s="34"/>
      <c r="SBL940" s="35"/>
      <c r="SBM940" s="34"/>
      <c r="SBT940" s="35"/>
      <c r="SBU940" s="34"/>
      <c r="SCB940" s="35"/>
      <c r="SCC940" s="34"/>
      <c r="SCJ940" s="35"/>
      <c r="SCK940" s="34"/>
      <c r="SCR940" s="35"/>
      <c r="SCS940" s="34"/>
      <c r="SCZ940" s="35"/>
      <c r="SDA940" s="34"/>
      <c r="SDH940" s="35"/>
      <c r="SDI940" s="34"/>
      <c r="SDP940" s="35"/>
      <c r="SDQ940" s="34"/>
      <c r="SDX940" s="35"/>
      <c r="SDY940" s="34"/>
      <c r="SEF940" s="35"/>
      <c r="SEG940" s="34"/>
      <c r="SEN940" s="35"/>
      <c r="SEO940" s="34"/>
      <c r="SEV940" s="35"/>
      <c r="SEW940" s="34"/>
      <c r="SFD940" s="35"/>
      <c r="SFE940" s="34"/>
      <c r="SFL940" s="35"/>
      <c r="SFM940" s="34"/>
      <c r="SFT940" s="35"/>
      <c r="SFU940" s="34"/>
      <c r="SGB940" s="35"/>
      <c r="SGC940" s="34"/>
      <c r="SGJ940" s="35"/>
      <c r="SGK940" s="34"/>
      <c r="SGR940" s="35"/>
      <c r="SGS940" s="34"/>
      <c r="SGZ940" s="35"/>
      <c r="SHA940" s="34"/>
      <c r="SHH940" s="35"/>
      <c r="SHI940" s="34"/>
      <c r="SHP940" s="35"/>
      <c r="SHQ940" s="34"/>
      <c r="SHX940" s="35"/>
      <c r="SHY940" s="34"/>
      <c r="SIF940" s="35"/>
      <c r="SIG940" s="34"/>
      <c r="SIN940" s="35"/>
      <c r="SIO940" s="34"/>
      <c r="SIV940" s="35"/>
      <c r="SIW940" s="34"/>
      <c r="SJD940" s="35"/>
      <c r="SJE940" s="34"/>
      <c r="SJL940" s="35"/>
      <c r="SJM940" s="34"/>
      <c r="SJT940" s="35"/>
      <c r="SJU940" s="34"/>
      <c r="SKB940" s="35"/>
      <c r="SKC940" s="34"/>
      <c r="SKJ940" s="35"/>
      <c r="SKK940" s="34"/>
      <c r="SKR940" s="35"/>
      <c r="SKS940" s="34"/>
      <c r="SKZ940" s="35"/>
      <c r="SLA940" s="34"/>
      <c r="SLH940" s="35"/>
      <c r="SLI940" s="34"/>
      <c r="SLP940" s="35"/>
      <c r="SLQ940" s="34"/>
      <c r="SLX940" s="35"/>
      <c r="SLY940" s="34"/>
      <c r="SMF940" s="35"/>
      <c r="SMG940" s="34"/>
      <c r="SMN940" s="35"/>
      <c r="SMO940" s="34"/>
      <c r="SMV940" s="35"/>
      <c r="SMW940" s="34"/>
      <c r="SND940" s="35"/>
      <c r="SNE940" s="34"/>
      <c r="SNL940" s="35"/>
      <c r="SNM940" s="34"/>
      <c r="SNT940" s="35"/>
      <c r="SNU940" s="34"/>
      <c r="SOB940" s="35"/>
      <c r="SOC940" s="34"/>
      <c r="SOJ940" s="35"/>
      <c r="SOK940" s="34"/>
      <c r="SOR940" s="35"/>
      <c r="SOS940" s="34"/>
      <c r="SOZ940" s="35"/>
      <c r="SPA940" s="34"/>
      <c r="SPH940" s="35"/>
      <c r="SPI940" s="34"/>
      <c r="SPP940" s="35"/>
      <c r="SPQ940" s="34"/>
      <c r="SPX940" s="35"/>
      <c r="SPY940" s="34"/>
      <c r="SQF940" s="35"/>
      <c r="SQG940" s="34"/>
      <c r="SQN940" s="35"/>
      <c r="SQO940" s="34"/>
      <c r="SQV940" s="35"/>
      <c r="SQW940" s="34"/>
      <c r="SRD940" s="35"/>
      <c r="SRE940" s="34"/>
      <c r="SRL940" s="35"/>
      <c r="SRM940" s="34"/>
      <c r="SRT940" s="35"/>
      <c r="SRU940" s="34"/>
      <c r="SSB940" s="35"/>
      <c r="SSC940" s="34"/>
      <c r="SSJ940" s="35"/>
      <c r="SSK940" s="34"/>
      <c r="SSR940" s="35"/>
      <c r="SSS940" s="34"/>
      <c r="SSZ940" s="35"/>
      <c r="STA940" s="34"/>
      <c r="STH940" s="35"/>
      <c r="STI940" s="34"/>
      <c r="STP940" s="35"/>
      <c r="STQ940" s="34"/>
      <c r="STX940" s="35"/>
      <c r="STY940" s="34"/>
      <c r="SUF940" s="35"/>
      <c r="SUG940" s="34"/>
      <c r="SUN940" s="35"/>
      <c r="SUO940" s="34"/>
      <c r="SUV940" s="35"/>
      <c r="SUW940" s="34"/>
      <c r="SVD940" s="35"/>
      <c r="SVE940" s="34"/>
      <c r="SVL940" s="35"/>
      <c r="SVM940" s="34"/>
      <c r="SVT940" s="35"/>
      <c r="SVU940" s="34"/>
      <c r="SWB940" s="35"/>
      <c r="SWC940" s="34"/>
      <c r="SWJ940" s="35"/>
      <c r="SWK940" s="34"/>
      <c r="SWR940" s="35"/>
      <c r="SWS940" s="34"/>
      <c r="SWZ940" s="35"/>
      <c r="SXA940" s="34"/>
      <c r="SXH940" s="35"/>
      <c r="SXI940" s="34"/>
      <c r="SXP940" s="35"/>
      <c r="SXQ940" s="34"/>
      <c r="SXX940" s="35"/>
      <c r="SXY940" s="34"/>
      <c r="SYF940" s="35"/>
      <c r="SYG940" s="34"/>
      <c r="SYN940" s="35"/>
      <c r="SYO940" s="34"/>
      <c r="SYV940" s="35"/>
      <c r="SYW940" s="34"/>
      <c r="SZD940" s="35"/>
      <c r="SZE940" s="34"/>
      <c r="SZL940" s="35"/>
      <c r="SZM940" s="34"/>
      <c r="SZT940" s="35"/>
      <c r="SZU940" s="34"/>
      <c r="TAB940" s="35"/>
      <c r="TAC940" s="34"/>
      <c r="TAJ940" s="35"/>
      <c r="TAK940" s="34"/>
      <c r="TAR940" s="35"/>
      <c r="TAS940" s="34"/>
      <c r="TAZ940" s="35"/>
      <c r="TBA940" s="34"/>
      <c r="TBH940" s="35"/>
      <c r="TBI940" s="34"/>
      <c r="TBP940" s="35"/>
      <c r="TBQ940" s="34"/>
      <c r="TBX940" s="35"/>
      <c r="TBY940" s="34"/>
      <c r="TCF940" s="35"/>
      <c r="TCG940" s="34"/>
      <c r="TCN940" s="35"/>
      <c r="TCO940" s="34"/>
      <c r="TCV940" s="35"/>
      <c r="TCW940" s="34"/>
      <c r="TDD940" s="35"/>
      <c r="TDE940" s="34"/>
      <c r="TDL940" s="35"/>
      <c r="TDM940" s="34"/>
      <c r="TDT940" s="35"/>
      <c r="TDU940" s="34"/>
      <c r="TEB940" s="35"/>
      <c r="TEC940" s="34"/>
      <c r="TEJ940" s="35"/>
      <c r="TEK940" s="34"/>
      <c r="TER940" s="35"/>
      <c r="TES940" s="34"/>
      <c r="TEZ940" s="35"/>
      <c r="TFA940" s="34"/>
      <c r="TFH940" s="35"/>
      <c r="TFI940" s="34"/>
      <c r="TFP940" s="35"/>
      <c r="TFQ940" s="34"/>
      <c r="TFX940" s="35"/>
      <c r="TFY940" s="34"/>
      <c r="TGF940" s="35"/>
      <c r="TGG940" s="34"/>
      <c r="TGN940" s="35"/>
      <c r="TGO940" s="34"/>
      <c r="TGV940" s="35"/>
      <c r="TGW940" s="34"/>
      <c r="THD940" s="35"/>
      <c r="THE940" s="34"/>
      <c r="THL940" s="35"/>
      <c r="THM940" s="34"/>
      <c r="THT940" s="35"/>
      <c r="THU940" s="34"/>
      <c r="TIB940" s="35"/>
      <c r="TIC940" s="34"/>
      <c r="TIJ940" s="35"/>
      <c r="TIK940" s="34"/>
      <c r="TIR940" s="35"/>
      <c r="TIS940" s="34"/>
      <c r="TIZ940" s="35"/>
      <c r="TJA940" s="34"/>
      <c r="TJH940" s="35"/>
      <c r="TJI940" s="34"/>
      <c r="TJP940" s="35"/>
      <c r="TJQ940" s="34"/>
      <c r="TJX940" s="35"/>
      <c r="TJY940" s="34"/>
      <c r="TKF940" s="35"/>
      <c r="TKG940" s="34"/>
      <c r="TKN940" s="35"/>
      <c r="TKO940" s="34"/>
      <c r="TKV940" s="35"/>
      <c r="TKW940" s="34"/>
      <c r="TLD940" s="35"/>
      <c r="TLE940" s="34"/>
      <c r="TLL940" s="35"/>
      <c r="TLM940" s="34"/>
      <c r="TLT940" s="35"/>
      <c r="TLU940" s="34"/>
      <c r="TMB940" s="35"/>
      <c r="TMC940" s="34"/>
      <c r="TMJ940" s="35"/>
      <c r="TMK940" s="34"/>
      <c r="TMR940" s="35"/>
      <c r="TMS940" s="34"/>
      <c r="TMZ940" s="35"/>
      <c r="TNA940" s="34"/>
      <c r="TNH940" s="35"/>
      <c r="TNI940" s="34"/>
      <c r="TNP940" s="35"/>
      <c r="TNQ940" s="34"/>
      <c r="TNX940" s="35"/>
      <c r="TNY940" s="34"/>
      <c r="TOF940" s="35"/>
      <c r="TOG940" s="34"/>
      <c r="TON940" s="35"/>
      <c r="TOO940" s="34"/>
      <c r="TOV940" s="35"/>
      <c r="TOW940" s="34"/>
      <c r="TPD940" s="35"/>
      <c r="TPE940" s="34"/>
      <c r="TPL940" s="35"/>
      <c r="TPM940" s="34"/>
      <c r="TPT940" s="35"/>
      <c r="TPU940" s="34"/>
      <c r="TQB940" s="35"/>
      <c r="TQC940" s="34"/>
      <c r="TQJ940" s="35"/>
      <c r="TQK940" s="34"/>
      <c r="TQR940" s="35"/>
      <c r="TQS940" s="34"/>
      <c r="TQZ940" s="35"/>
      <c r="TRA940" s="34"/>
      <c r="TRH940" s="35"/>
      <c r="TRI940" s="34"/>
      <c r="TRP940" s="35"/>
      <c r="TRQ940" s="34"/>
      <c r="TRX940" s="35"/>
      <c r="TRY940" s="34"/>
      <c r="TSF940" s="35"/>
      <c r="TSG940" s="34"/>
      <c r="TSN940" s="35"/>
      <c r="TSO940" s="34"/>
      <c r="TSV940" s="35"/>
      <c r="TSW940" s="34"/>
      <c r="TTD940" s="35"/>
      <c r="TTE940" s="34"/>
      <c r="TTL940" s="35"/>
      <c r="TTM940" s="34"/>
      <c r="TTT940" s="35"/>
      <c r="TTU940" s="34"/>
      <c r="TUB940" s="35"/>
      <c r="TUC940" s="34"/>
      <c r="TUJ940" s="35"/>
      <c r="TUK940" s="34"/>
      <c r="TUR940" s="35"/>
      <c r="TUS940" s="34"/>
      <c r="TUZ940" s="35"/>
      <c r="TVA940" s="34"/>
      <c r="TVH940" s="35"/>
      <c r="TVI940" s="34"/>
      <c r="TVP940" s="35"/>
      <c r="TVQ940" s="34"/>
      <c r="TVX940" s="35"/>
      <c r="TVY940" s="34"/>
      <c r="TWF940" s="35"/>
      <c r="TWG940" s="34"/>
      <c r="TWN940" s="35"/>
      <c r="TWO940" s="34"/>
      <c r="TWV940" s="35"/>
      <c r="TWW940" s="34"/>
      <c r="TXD940" s="35"/>
      <c r="TXE940" s="34"/>
      <c r="TXL940" s="35"/>
      <c r="TXM940" s="34"/>
      <c r="TXT940" s="35"/>
      <c r="TXU940" s="34"/>
      <c r="TYB940" s="35"/>
      <c r="TYC940" s="34"/>
      <c r="TYJ940" s="35"/>
      <c r="TYK940" s="34"/>
      <c r="TYR940" s="35"/>
      <c r="TYS940" s="34"/>
      <c r="TYZ940" s="35"/>
      <c r="TZA940" s="34"/>
      <c r="TZH940" s="35"/>
      <c r="TZI940" s="34"/>
      <c r="TZP940" s="35"/>
      <c r="TZQ940" s="34"/>
      <c r="TZX940" s="35"/>
      <c r="TZY940" s="34"/>
      <c r="UAF940" s="35"/>
      <c r="UAG940" s="34"/>
      <c r="UAN940" s="35"/>
      <c r="UAO940" s="34"/>
      <c r="UAV940" s="35"/>
      <c r="UAW940" s="34"/>
      <c r="UBD940" s="35"/>
      <c r="UBE940" s="34"/>
      <c r="UBL940" s="35"/>
      <c r="UBM940" s="34"/>
      <c r="UBT940" s="35"/>
      <c r="UBU940" s="34"/>
      <c r="UCB940" s="35"/>
      <c r="UCC940" s="34"/>
      <c r="UCJ940" s="35"/>
      <c r="UCK940" s="34"/>
      <c r="UCR940" s="35"/>
      <c r="UCS940" s="34"/>
      <c r="UCZ940" s="35"/>
      <c r="UDA940" s="34"/>
      <c r="UDH940" s="35"/>
      <c r="UDI940" s="34"/>
      <c r="UDP940" s="35"/>
      <c r="UDQ940" s="34"/>
      <c r="UDX940" s="35"/>
      <c r="UDY940" s="34"/>
      <c r="UEF940" s="35"/>
      <c r="UEG940" s="34"/>
      <c r="UEN940" s="35"/>
      <c r="UEO940" s="34"/>
      <c r="UEV940" s="35"/>
      <c r="UEW940" s="34"/>
      <c r="UFD940" s="35"/>
      <c r="UFE940" s="34"/>
      <c r="UFL940" s="35"/>
      <c r="UFM940" s="34"/>
      <c r="UFT940" s="35"/>
      <c r="UFU940" s="34"/>
      <c r="UGB940" s="35"/>
      <c r="UGC940" s="34"/>
      <c r="UGJ940" s="35"/>
      <c r="UGK940" s="34"/>
      <c r="UGR940" s="35"/>
      <c r="UGS940" s="34"/>
      <c r="UGZ940" s="35"/>
      <c r="UHA940" s="34"/>
      <c r="UHH940" s="35"/>
      <c r="UHI940" s="34"/>
      <c r="UHP940" s="35"/>
      <c r="UHQ940" s="34"/>
      <c r="UHX940" s="35"/>
      <c r="UHY940" s="34"/>
      <c r="UIF940" s="35"/>
      <c r="UIG940" s="34"/>
      <c r="UIN940" s="35"/>
      <c r="UIO940" s="34"/>
      <c r="UIV940" s="35"/>
      <c r="UIW940" s="34"/>
      <c r="UJD940" s="35"/>
      <c r="UJE940" s="34"/>
      <c r="UJL940" s="35"/>
      <c r="UJM940" s="34"/>
      <c r="UJT940" s="35"/>
      <c r="UJU940" s="34"/>
      <c r="UKB940" s="35"/>
      <c r="UKC940" s="34"/>
      <c r="UKJ940" s="35"/>
      <c r="UKK940" s="34"/>
      <c r="UKR940" s="35"/>
      <c r="UKS940" s="34"/>
      <c r="UKZ940" s="35"/>
      <c r="ULA940" s="34"/>
      <c r="ULH940" s="35"/>
      <c r="ULI940" s="34"/>
      <c r="ULP940" s="35"/>
      <c r="ULQ940" s="34"/>
      <c r="ULX940" s="35"/>
      <c r="ULY940" s="34"/>
      <c r="UMF940" s="35"/>
      <c r="UMG940" s="34"/>
      <c r="UMN940" s="35"/>
      <c r="UMO940" s="34"/>
      <c r="UMV940" s="35"/>
      <c r="UMW940" s="34"/>
      <c r="UND940" s="35"/>
      <c r="UNE940" s="34"/>
      <c r="UNL940" s="35"/>
      <c r="UNM940" s="34"/>
      <c r="UNT940" s="35"/>
      <c r="UNU940" s="34"/>
      <c r="UOB940" s="35"/>
      <c r="UOC940" s="34"/>
      <c r="UOJ940" s="35"/>
      <c r="UOK940" s="34"/>
      <c r="UOR940" s="35"/>
      <c r="UOS940" s="34"/>
      <c r="UOZ940" s="35"/>
      <c r="UPA940" s="34"/>
      <c r="UPH940" s="35"/>
      <c r="UPI940" s="34"/>
      <c r="UPP940" s="35"/>
      <c r="UPQ940" s="34"/>
      <c r="UPX940" s="35"/>
      <c r="UPY940" s="34"/>
      <c r="UQF940" s="35"/>
      <c r="UQG940" s="34"/>
      <c r="UQN940" s="35"/>
      <c r="UQO940" s="34"/>
      <c r="UQV940" s="35"/>
      <c r="UQW940" s="34"/>
      <c r="URD940" s="35"/>
      <c r="URE940" s="34"/>
      <c r="URL940" s="35"/>
      <c r="URM940" s="34"/>
      <c r="URT940" s="35"/>
      <c r="URU940" s="34"/>
      <c r="USB940" s="35"/>
      <c r="USC940" s="34"/>
      <c r="USJ940" s="35"/>
      <c r="USK940" s="34"/>
      <c r="USR940" s="35"/>
      <c r="USS940" s="34"/>
      <c r="USZ940" s="35"/>
      <c r="UTA940" s="34"/>
      <c r="UTH940" s="35"/>
      <c r="UTI940" s="34"/>
      <c r="UTP940" s="35"/>
      <c r="UTQ940" s="34"/>
      <c r="UTX940" s="35"/>
      <c r="UTY940" s="34"/>
      <c r="UUF940" s="35"/>
      <c r="UUG940" s="34"/>
      <c r="UUN940" s="35"/>
      <c r="UUO940" s="34"/>
      <c r="UUV940" s="35"/>
      <c r="UUW940" s="34"/>
      <c r="UVD940" s="35"/>
      <c r="UVE940" s="34"/>
      <c r="UVL940" s="35"/>
      <c r="UVM940" s="34"/>
      <c r="UVT940" s="35"/>
      <c r="UVU940" s="34"/>
      <c r="UWB940" s="35"/>
      <c r="UWC940" s="34"/>
      <c r="UWJ940" s="35"/>
      <c r="UWK940" s="34"/>
      <c r="UWR940" s="35"/>
      <c r="UWS940" s="34"/>
      <c r="UWZ940" s="35"/>
      <c r="UXA940" s="34"/>
      <c r="UXH940" s="35"/>
      <c r="UXI940" s="34"/>
      <c r="UXP940" s="35"/>
      <c r="UXQ940" s="34"/>
      <c r="UXX940" s="35"/>
      <c r="UXY940" s="34"/>
      <c r="UYF940" s="35"/>
      <c r="UYG940" s="34"/>
      <c r="UYN940" s="35"/>
      <c r="UYO940" s="34"/>
      <c r="UYV940" s="35"/>
      <c r="UYW940" s="34"/>
      <c r="UZD940" s="35"/>
      <c r="UZE940" s="34"/>
      <c r="UZL940" s="35"/>
      <c r="UZM940" s="34"/>
      <c r="UZT940" s="35"/>
      <c r="UZU940" s="34"/>
      <c r="VAB940" s="35"/>
      <c r="VAC940" s="34"/>
      <c r="VAJ940" s="35"/>
      <c r="VAK940" s="34"/>
      <c r="VAR940" s="35"/>
      <c r="VAS940" s="34"/>
      <c r="VAZ940" s="35"/>
      <c r="VBA940" s="34"/>
      <c r="VBH940" s="35"/>
      <c r="VBI940" s="34"/>
      <c r="VBP940" s="35"/>
      <c r="VBQ940" s="34"/>
      <c r="VBX940" s="35"/>
      <c r="VBY940" s="34"/>
      <c r="VCF940" s="35"/>
      <c r="VCG940" s="34"/>
      <c r="VCN940" s="35"/>
      <c r="VCO940" s="34"/>
      <c r="VCV940" s="35"/>
      <c r="VCW940" s="34"/>
      <c r="VDD940" s="35"/>
      <c r="VDE940" s="34"/>
      <c r="VDL940" s="35"/>
      <c r="VDM940" s="34"/>
      <c r="VDT940" s="35"/>
      <c r="VDU940" s="34"/>
      <c r="VEB940" s="35"/>
      <c r="VEC940" s="34"/>
      <c r="VEJ940" s="35"/>
      <c r="VEK940" s="34"/>
      <c r="VER940" s="35"/>
      <c r="VES940" s="34"/>
      <c r="VEZ940" s="35"/>
      <c r="VFA940" s="34"/>
      <c r="VFH940" s="35"/>
      <c r="VFI940" s="34"/>
      <c r="VFP940" s="35"/>
      <c r="VFQ940" s="34"/>
      <c r="VFX940" s="35"/>
      <c r="VFY940" s="34"/>
      <c r="VGF940" s="35"/>
      <c r="VGG940" s="34"/>
      <c r="VGN940" s="35"/>
      <c r="VGO940" s="34"/>
      <c r="VGV940" s="35"/>
      <c r="VGW940" s="34"/>
      <c r="VHD940" s="35"/>
      <c r="VHE940" s="34"/>
      <c r="VHL940" s="35"/>
      <c r="VHM940" s="34"/>
      <c r="VHT940" s="35"/>
      <c r="VHU940" s="34"/>
      <c r="VIB940" s="35"/>
      <c r="VIC940" s="34"/>
      <c r="VIJ940" s="35"/>
      <c r="VIK940" s="34"/>
      <c r="VIR940" s="35"/>
      <c r="VIS940" s="34"/>
      <c r="VIZ940" s="35"/>
      <c r="VJA940" s="34"/>
      <c r="VJH940" s="35"/>
      <c r="VJI940" s="34"/>
      <c r="VJP940" s="35"/>
      <c r="VJQ940" s="34"/>
      <c r="VJX940" s="35"/>
      <c r="VJY940" s="34"/>
      <c r="VKF940" s="35"/>
      <c r="VKG940" s="34"/>
      <c r="VKN940" s="35"/>
      <c r="VKO940" s="34"/>
      <c r="VKV940" s="35"/>
      <c r="VKW940" s="34"/>
      <c r="VLD940" s="35"/>
      <c r="VLE940" s="34"/>
      <c r="VLL940" s="35"/>
      <c r="VLM940" s="34"/>
      <c r="VLT940" s="35"/>
      <c r="VLU940" s="34"/>
      <c r="VMB940" s="35"/>
      <c r="VMC940" s="34"/>
      <c r="VMJ940" s="35"/>
      <c r="VMK940" s="34"/>
      <c r="VMR940" s="35"/>
      <c r="VMS940" s="34"/>
      <c r="VMZ940" s="35"/>
      <c r="VNA940" s="34"/>
      <c r="VNH940" s="35"/>
      <c r="VNI940" s="34"/>
      <c r="VNP940" s="35"/>
      <c r="VNQ940" s="34"/>
      <c r="VNX940" s="35"/>
      <c r="VNY940" s="34"/>
      <c r="VOF940" s="35"/>
      <c r="VOG940" s="34"/>
      <c r="VON940" s="35"/>
      <c r="VOO940" s="34"/>
      <c r="VOV940" s="35"/>
      <c r="VOW940" s="34"/>
      <c r="VPD940" s="35"/>
      <c r="VPE940" s="34"/>
      <c r="VPL940" s="35"/>
      <c r="VPM940" s="34"/>
      <c r="VPT940" s="35"/>
      <c r="VPU940" s="34"/>
      <c r="VQB940" s="35"/>
      <c r="VQC940" s="34"/>
      <c r="VQJ940" s="35"/>
      <c r="VQK940" s="34"/>
      <c r="VQR940" s="35"/>
      <c r="VQS940" s="34"/>
      <c r="VQZ940" s="35"/>
      <c r="VRA940" s="34"/>
      <c r="VRH940" s="35"/>
      <c r="VRI940" s="34"/>
      <c r="VRP940" s="35"/>
      <c r="VRQ940" s="34"/>
      <c r="VRX940" s="35"/>
      <c r="VRY940" s="34"/>
      <c r="VSF940" s="35"/>
      <c r="VSG940" s="34"/>
      <c r="VSN940" s="35"/>
      <c r="VSO940" s="34"/>
      <c r="VSV940" s="35"/>
      <c r="VSW940" s="34"/>
      <c r="VTD940" s="35"/>
      <c r="VTE940" s="34"/>
      <c r="VTL940" s="35"/>
      <c r="VTM940" s="34"/>
      <c r="VTT940" s="35"/>
      <c r="VTU940" s="34"/>
      <c r="VUB940" s="35"/>
      <c r="VUC940" s="34"/>
      <c r="VUJ940" s="35"/>
      <c r="VUK940" s="34"/>
      <c r="VUR940" s="35"/>
      <c r="VUS940" s="34"/>
      <c r="VUZ940" s="35"/>
      <c r="VVA940" s="34"/>
      <c r="VVH940" s="35"/>
      <c r="VVI940" s="34"/>
      <c r="VVP940" s="35"/>
      <c r="VVQ940" s="34"/>
      <c r="VVX940" s="35"/>
      <c r="VVY940" s="34"/>
      <c r="VWF940" s="35"/>
      <c r="VWG940" s="34"/>
      <c r="VWN940" s="35"/>
      <c r="VWO940" s="34"/>
      <c r="VWV940" s="35"/>
      <c r="VWW940" s="34"/>
      <c r="VXD940" s="35"/>
      <c r="VXE940" s="34"/>
      <c r="VXL940" s="35"/>
      <c r="VXM940" s="34"/>
      <c r="VXT940" s="35"/>
      <c r="VXU940" s="34"/>
      <c r="VYB940" s="35"/>
      <c r="VYC940" s="34"/>
      <c r="VYJ940" s="35"/>
      <c r="VYK940" s="34"/>
      <c r="VYR940" s="35"/>
      <c r="VYS940" s="34"/>
      <c r="VYZ940" s="35"/>
      <c r="VZA940" s="34"/>
      <c r="VZH940" s="35"/>
      <c r="VZI940" s="34"/>
      <c r="VZP940" s="35"/>
      <c r="VZQ940" s="34"/>
      <c r="VZX940" s="35"/>
      <c r="VZY940" s="34"/>
      <c r="WAF940" s="35"/>
      <c r="WAG940" s="34"/>
      <c r="WAN940" s="35"/>
      <c r="WAO940" s="34"/>
      <c r="WAV940" s="35"/>
      <c r="WAW940" s="34"/>
      <c r="WBD940" s="35"/>
      <c r="WBE940" s="34"/>
      <c r="WBL940" s="35"/>
      <c r="WBM940" s="34"/>
      <c r="WBT940" s="35"/>
      <c r="WBU940" s="34"/>
      <c r="WCB940" s="35"/>
      <c r="WCC940" s="34"/>
      <c r="WCJ940" s="35"/>
      <c r="WCK940" s="34"/>
      <c r="WCR940" s="35"/>
      <c r="WCS940" s="34"/>
      <c r="WCZ940" s="35"/>
      <c r="WDA940" s="34"/>
      <c r="WDH940" s="35"/>
      <c r="WDI940" s="34"/>
      <c r="WDP940" s="35"/>
      <c r="WDQ940" s="34"/>
      <c r="WDX940" s="35"/>
      <c r="WDY940" s="34"/>
      <c r="WEF940" s="35"/>
      <c r="WEG940" s="34"/>
      <c r="WEN940" s="35"/>
      <c r="WEO940" s="34"/>
      <c r="WEV940" s="35"/>
      <c r="WEW940" s="34"/>
      <c r="WFD940" s="35"/>
      <c r="WFE940" s="34"/>
      <c r="WFL940" s="35"/>
      <c r="WFM940" s="34"/>
      <c r="WFT940" s="35"/>
      <c r="WFU940" s="34"/>
      <c r="WGB940" s="35"/>
      <c r="WGC940" s="34"/>
      <c r="WGJ940" s="35"/>
      <c r="WGK940" s="34"/>
      <c r="WGR940" s="35"/>
      <c r="WGS940" s="34"/>
      <c r="WGZ940" s="35"/>
      <c r="WHA940" s="34"/>
      <c r="WHH940" s="35"/>
      <c r="WHI940" s="34"/>
      <c r="WHP940" s="35"/>
      <c r="WHQ940" s="34"/>
      <c r="WHX940" s="35"/>
      <c r="WHY940" s="34"/>
      <c r="WIF940" s="35"/>
      <c r="WIG940" s="34"/>
      <c r="WIN940" s="35"/>
      <c r="WIO940" s="34"/>
      <c r="WIV940" s="35"/>
      <c r="WIW940" s="34"/>
      <c r="WJD940" s="35"/>
      <c r="WJE940" s="34"/>
      <c r="WJL940" s="35"/>
      <c r="WJM940" s="34"/>
      <c r="WJT940" s="35"/>
      <c r="WJU940" s="34"/>
      <c r="WKB940" s="35"/>
      <c r="WKC940" s="34"/>
      <c r="WKJ940" s="35"/>
      <c r="WKK940" s="34"/>
      <c r="WKR940" s="35"/>
      <c r="WKS940" s="34"/>
      <c r="WKZ940" s="35"/>
      <c r="WLA940" s="34"/>
      <c r="WLH940" s="35"/>
      <c r="WLI940" s="34"/>
      <c r="WLP940" s="35"/>
      <c r="WLQ940" s="34"/>
      <c r="WLX940" s="35"/>
      <c r="WLY940" s="34"/>
      <c r="WMF940" s="35"/>
      <c r="WMG940" s="34"/>
      <c r="WMN940" s="35"/>
      <c r="WMO940" s="34"/>
      <c r="WMV940" s="35"/>
      <c r="WMW940" s="34"/>
      <c r="WND940" s="35"/>
      <c r="WNE940" s="34"/>
      <c r="WNL940" s="35"/>
      <c r="WNM940" s="34"/>
      <c r="WNT940" s="35"/>
      <c r="WNU940" s="34"/>
      <c r="WOB940" s="35"/>
      <c r="WOC940" s="34"/>
      <c r="WOJ940" s="35"/>
      <c r="WOK940" s="34"/>
      <c r="WOR940" s="35"/>
      <c r="WOS940" s="34"/>
      <c r="WOZ940" s="35"/>
      <c r="WPA940" s="34"/>
      <c r="WPH940" s="35"/>
      <c r="WPI940" s="34"/>
      <c r="WPP940" s="35"/>
      <c r="WPQ940" s="34"/>
      <c r="WPX940" s="35"/>
      <c r="WPY940" s="34"/>
      <c r="WQF940" s="35"/>
      <c r="WQG940" s="34"/>
      <c r="WQN940" s="35"/>
      <c r="WQO940" s="34"/>
      <c r="WQV940" s="35"/>
      <c r="WQW940" s="34"/>
      <c r="WRD940" s="35"/>
      <c r="WRE940" s="34"/>
      <c r="WRL940" s="35"/>
      <c r="WRM940" s="34"/>
      <c r="WRT940" s="35"/>
      <c r="WRU940" s="34"/>
      <c r="WSB940" s="35"/>
      <c r="WSC940" s="34"/>
      <c r="WSJ940" s="35"/>
      <c r="WSK940" s="34"/>
      <c r="WSR940" s="35"/>
      <c r="WSS940" s="34"/>
      <c r="WSZ940" s="35"/>
      <c r="WTA940" s="34"/>
      <c r="WTH940" s="35"/>
      <c r="WTI940" s="34"/>
      <c r="WTP940" s="35"/>
      <c r="WTQ940" s="34"/>
      <c r="WTX940" s="35"/>
      <c r="WTY940" s="34"/>
      <c r="WUF940" s="35"/>
      <c r="WUG940" s="34"/>
      <c r="WUN940" s="35"/>
      <c r="WUO940" s="34"/>
      <c r="WUV940" s="35"/>
      <c r="WUW940" s="34"/>
      <c r="WVD940" s="35"/>
      <c r="WVE940" s="34"/>
      <c r="WVL940" s="35"/>
      <c r="WVM940" s="34"/>
      <c r="WVT940" s="35"/>
      <c r="WVU940" s="34"/>
      <c r="WWB940" s="35"/>
      <c r="WWC940" s="34"/>
      <c r="WWJ940" s="35"/>
      <c r="WWK940" s="34"/>
      <c r="WWR940" s="35"/>
      <c r="WWS940" s="34"/>
      <c r="WWZ940" s="35"/>
      <c r="WXA940" s="34"/>
      <c r="WXH940" s="35"/>
      <c r="WXI940" s="34"/>
      <c r="WXP940" s="35"/>
      <c r="WXQ940" s="34"/>
      <c r="WXX940" s="35"/>
      <c r="WXY940" s="34"/>
      <c r="WYF940" s="35"/>
      <c r="WYG940" s="34"/>
      <c r="WYN940" s="35"/>
      <c r="WYO940" s="34"/>
      <c r="WYV940" s="35"/>
      <c r="WYW940" s="34"/>
      <c r="WZD940" s="35"/>
      <c r="WZE940" s="34"/>
      <c r="WZL940" s="35"/>
      <c r="WZM940" s="34"/>
      <c r="WZT940" s="35"/>
      <c r="WZU940" s="34"/>
      <c r="XAB940" s="35"/>
      <c r="XAC940" s="34"/>
      <c r="XAJ940" s="35"/>
      <c r="XAK940" s="34"/>
      <c r="XAR940" s="35"/>
      <c r="XAS940" s="34"/>
      <c r="XAZ940" s="35"/>
      <c r="XBA940" s="34"/>
      <c r="XBH940" s="35"/>
      <c r="XBI940" s="34"/>
      <c r="XBP940" s="35"/>
      <c r="XBQ940" s="34"/>
      <c r="XBX940" s="35"/>
      <c r="XBY940" s="34"/>
      <c r="XCF940" s="35"/>
      <c r="XCG940" s="34"/>
      <c r="XCN940" s="35"/>
      <c r="XCO940" s="34"/>
      <c r="XCV940" s="35"/>
      <c r="XCW940" s="34"/>
      <c r="XDD940" s="35"/>
      <c r="XDE940" s="34"/>
      <c r="XDL940" s="35"/>
      <c r="XDM940" s="34"/>
      <c r="XDT940" s="35"/>
      <c r="XDU940" s="34"/>
      <c r="XEB940" s="35"/>
      <c r="XEC940" s="34"/>
      <c r="XEJ940" s="35"/>
      <c r="XEK940" s="34"/>
      <c r="XER940" s="35"/>
      <c r="XES940" s="34"/>
      <c r="XEZ940" s="35"/>
      <c r="XFA940" s="34"/>
    </row>
    <row r="941" spans="1:1021 1028:2045 2052:3069 3076:4093 4100:5117 5124:6141 6148:7165 7172:8189 8196:9213 9220:10237 10244:11261 11268:12285 12292:13309 13316:14333 14340:15357 15364:16381" x14ac:dyDescent="0.25">
      <c r="A941" t="s">
        <v>21</v>
      </c>
      <c r="B941" t="s">
        <v>177</v>
      </c>
      <c r="C941">
        <v>566</v>
      </c>
      <c r="D941">
        <v>566</v>
      </c>
      <c r="E941" s="35">
        <v>1</v>
      </c>
      <c r="F941" s="34">
        <v>1E-156</v>
      </c>
      <c r="G941">
        <v>98.15</v>
      </c>
      <c r="H941">
        <v>1681</v>
      </c>
      <c r="I941" t="str">
        <f>HYPERLINK("https://www.ncbi.nlm.nih.gov/nucleotide/MN824016.1?report=genbank&amp;log$=nucltop&amp;blast_rank=39&amp;RID=XE5J84ZU013","MN824016.1")</f>
        <v>MN824016.1</v>
      </c>
      <c r="L941" s="35"/>
      <c r="M941" s="34"/>
      <c r="T941" s="35"/>
      <c r="U941" s="34"/>
      <c r="AB941" s="35"/>
      <c r="AC941" s="34"/>
      <c r="AJ941" s="35"/>
      <c r="AK941" s="34"/>
      <c r="AR941" s="35"/>
      <c r="AS941" s="34"/>
      <c r="AZ941" s="35"/>
      <c r="BA941" s="34"/>
      <c r="BH941" s="35"/>
      <c r="BI941" s="34"/>
      <c r="BP941" s="35"/>
      <c r="BQ941" s="34"/>
      <c r="BX941" s="35"/>
      <c r="BY941" s="34"/>
      <c r="CF941" s="35"/>
      <c r="CG941" s="34"/>
      <c r="CN941" s="35"/>
      <c r="CO941" s="34"/>
      <c r="CV941" s="35"/>
      <c r="CW941" s="34"/>
      <c r="DD941" s="35"/>
      <c r="DE941" s="34"/>
      <c r="DL941" s="35"/>
      <c r="DM941" s="34"/>
      <c r="DT941" s="35"/>
      <c r="DU941" s="34"/>
      <c r="EB941" s="35"/>
      <c r="EC941" s="34"/>
      <c r="EJ941" s="35"/>
      <c r="EK941" s="34"/>
      <c r="ER941" s="35"/>
      <c r="ES941" s="34"/>
      <c r="EZ941" s="35"/>
      <c r="FA941" s="34"/>
      <c r="FH941" s="35"/>
      <c r="FI941" s="34"/>
      <c r="FP941" s="35"/>
      <c r="FQ941" s="34"/>
      <c r="FX941" s="35"/>
      <c r="FY941" s="34"/>
      <c r="GF941" s="35"/>
      <c r="GG941" s="34"/>
      <c r="GN941" s="35"/>
      <c r="GO941" s="34"/>
      <c r="GV941" s="35"/>
      <c r="GW941" s="34"/>
      <c r="HD941" s="35"/>
      <c r="HE941" s="34"/>
      <c r="HL941" s="35"/>
      <c r="HM941" s="34"/>
      <c r="HT941" s="35"/>
      <c r="HU941" s="34"/>
      <c r="IB941" s="35"/>
      <c r="IC941" s="34"/>
      <c r="IJ941" s="35"/>
      <c r="IK941" s="34"/>
      <c r="IR941" s="35"/>
      <c r="IS941" s="34"/>
      <c r="IZ941" s="35"/>
      <c r="JA941" s="34"/>
      <c r="JH941" s="35"/>
      <c r="JI941" s="34"/>
      <c r="JP941" s="35"/>
      <c r="JQ941" s="34"/>
      <c r="JX941" s="35"/>
      <c r="JY941" s="34"/>
      <c r="KF941" s="35"/>
      <c r="KG941" s="34"/>
      <c r="KN941" s="35"/>
      <c r="KO941" s="34"/>
      <c r="KV941" s="35"/>
      <c r="KW941" s="34"/>
      <c r="LD941" s="35"/>
      <c r="LE941" s="34"/>
      <c r="LL941" s="35"/>
      <c r="LM941" s="34"/>
      <c r="LT941" s="35"/>
      <c r="LU941" s="34"/>
      <c r="MB941" s="35"/>
      <c r="MC941" s="34"/>
      <c r="MJ941" s="35"/>
      <c r="MK941" s="34"/>
      <c r="MR941" s="35"/>
      <c r="MS941" s="34"/>
      <c r="MZ941" s="35"/>
      <c r="NA941" s="34"/>
      <c r="NH941" s="35"/>
      <c r="NI941" s="34"/>
      <c r="NP941" s="35"/>
      <c r="NQ941" s="34"/>
      <c r="NX941" s="35"/>
      <c r="NY941" s="34"/>
      <c r="OF941" s="35"/>
      <c r="OG941" s="34"/>
      <c r="ON941" s="35"/>
      <c r="OO941" s="34"/>
      <c r="OV941" s="35"/>
      <c r="OW941" s="34"/>
      <c r="PD941" s="35"/>
      <c r="PE941" s="34"/>
      <c r="PL941" s="35"/>
      <c r="PM941" s="34"/>
      <c r="PT941" s="35"/>
      <c r="PU941" s="34"/>
      <c r="QB941" s="35"/>
      <c r="QC941" s="34"/>
      <c r="QJ941" s="35"/>
      <c r="QK941" s="34"/>
      <c r="QR941" s="35"/>
      <c r="QS941" s="34"/>
      <c r="QZ941" s="35"/>
      <c r="RA941" s="34"/>
      <c r="RH941" s="35"/>
      <c r="RI941" s="34"/>
      <c r="RP941" s="35"/>
      <c r="RQ941" s="34"/>
      <c r="RX941" s="35"/>
      <c r="RY941" s="34"/>
      <c r="SF941" s="35"/>
      <c r="SG941" s="34"/>
      <c r="SN941" s="35"/>
      <c r="SO941" s="34"/>
      <c r="SV941" s="35"/>
      <c r="SW941" s="34"/>
      <c r="TD941" s="35"/>
      <c r="TE941" s="34"/>
      <c r="TL941" s="35"/>
      <c r="TM941" s="34"/>
      <c r="TT941" s="35"/>
      <c r="TU941" s="34"/>
      <c r="UB941" s="35"/>
      <c r="UC941" s="34"/>
      <c r="UJ941" s="35"/>
      <c r="UK941" s="34"/>
      <c r="UR941" s="35"/>
      <c r="US941" s="34"/>
      <c r="UZ941" s="35"/>
      <c r="VA941" s="34"/>
      <c r="VH941" s="35"/>
      <c r="VI941" s="34"/>
      <c r="VP941" s="35"/>
      <c r="VQ941" s="34"/>
      <c r="VX941" s="35"/>
      <c r="VY941" s="34"/>
      <c r="WF941" s="35"/>
      <c r="WG941" s="34"/>
      <c r="WN941" s="35"/>
      <c r="WO941" s="34"/>
      <c r="WV941" s="35"/>
      <c r="WW941" s="34"/>
      <c r="XD941" s="35"/>
      <c r="XE941" s="34"/>
      <c r="XL941" s="35"/>
      <c r="XM941" s="34"/>
      <c r="XT941" s="35"/>
      <c r="XU941" s="34"/>
      <c r="YB941" s="35"/>
      <c r="YC941" s="34"/>
      <c r="YJ941" s="35"/>
      <c r="YK941" s="34"/>
      <c r="YR941" s="35"/>
      <c r="YS941" s="34"/>
      <c r="YZ941" s="35"/>
      <c r="ZA941" s="34"/>
      <c r="ZH941" s="35"/>
      <c r="ZI941" s="34"/>
      <c r="ZP941" s="35"/>
      <c r="ZQ941" s="34"/>
      <c r="ZX941" s="35"/>
      <c r="ZY941" s="34"/>
      <c r="AAF941" s="35"/>
      <c r="AAG941" s="34"/>
      <c r="AAN941" s="35"/>
      <c r="AAO941" s="34"/>
      <c r="AAV941" s="35"/>
      <c r="AAW941" s="34"/>
      <c r="ABD941" s="35"/>
      <c r="ABE941" s="34"/>
      <c r="ABL941" s="35"/>
      <c r="ABM941" s="34"/>
      <c r="ABT941" s="35"/>
      <c r="ABU941" s="34"/>
      <c r="ACB941" s="35"/>
      <c r="ACC941" s="34"/>
      <c r="ACJ941" s="35"/>
      <c r="ACK941" s="34"/>
      <c r="ACR941" s="35"/>
      <c r="ACS941" s="34"/>
      <c r="ACZ941" s="35"/>
      <c r="ADA941" s="34"/>
      <c r="ADH941" s="35"/>
      <c r="ADI941" s="34"/>
      <c r="ADP941" s="35"/>
      <c r="ADQ941" s="34"/>
      <c r="ADX941" s="35"/>
      <c r="ADY941" s="34"/>
      <c r="AEF941" s="35"/>
      <c r="AEG941" s="34"/>
      <c r="AEN941" s="35"/>
      <c r="AEO941" s="34"/>
      <c r="AEV941" s="35"/>
      <c r="AEW941" s="34"/>
      <c r="AFD941" s="35"/>
      <c r="AFE941" s="34"/>
      <c r="AFL941" s="35"/>
      <c r="AFM941" s="34"/>
      <c r="AFT941" s="35"/>
      <c r="AFU941" s="34"/>
      <c r="AGB941" s="35"/>
      <c r="AGC941" s="34"/>
      <c r="AGJ941" s="35"/>
      <c r="AGK941" s="34"/>
      <c r="AGR941" s="35"/>
      <c r="AGS941" s="34"/>
      <c r="AGZ941" s="35"/>
      <c r="AHA941" s="34"/>
      <c r="AHH941" s="35"/>
      <c r="AHI941" s="34"/>
      <c r="AHP941" s="35"/>
      <c r="AHQ941" s="34"/>
      <c r="AHX941" s="35"/>
      <c r="AHY941" s="34"/>
      <c r="AIF941" s="35"/>
      <c r="AIG941" s="34"/>
      <c r="AIN941" s="35"/>
      <c r="AIO941" s="34"/>
      <c r="AIV941" s="35"/>
      <c r="AIW941" s="34"/>
      <c r="AJD941" s="35"/>
      <c r="AJE941" s="34"/>
      <c r="AJL941" s="35"/>
      <c r="AJM941" s="34"/>
      <c r="AJT941" s="35"/>
      <c r="AJU941" s="34"/>
      <c r="AKB941" s="35"/>
      <c r="AKC941" s="34"/>
      <c r="AKJ941" s="35"/>
      <c r="AKK941" s="34"/>
      <c r="AKR941" s="35"/>
      <c r="AKS941" s="34"/>
      <c r="AKZ941" s="35"/>
      <c r="ALA941" s="34"/>
      <c r="ALH941" s="35"/>
      <c r="ALI941" s="34"/>
      <c r="ALP941" s="35"/>
      <c r="ALQ941" s="34"/>
      <c r="ALX941" s="35"/>
      <c r="ALY941" s="34"/>
      <c r="AMF941" s="35"/>
      <c r="AMG941" s="34"/>
      <c r="AMN941" s="35"/>
      <c r="AMO941" s="34"/>
      <c r="AMV941" s="35"/>
      <c r="AMW941" s="34"/>
      <c r="AND941" s="35"/>
      <c r="ANE941" s="34"/>
      <c r="ANL941" s="35"/>
      <c r="ANM941" s="34"/>
      <c r="ANT941" s="35"/>
      <c r="ANU941" s="34"/>
      <c r="AOB941" s="35"/>
      <c r="AOC941" s="34"/>
      <c r="AOJ941" s="35"/>
      <c r="AOK941" s="34"/>
      <c r="AOR941" s="35"/>
      <c r="AOS941" s="34"/>
      <c r="AOZ941" s="35"/>
      <c r="APA941" s="34"/>
      <c r="APH941" s="35"/>
      <c r="API941" s="34"/>
      <c r="APP941" s="35"/>
      <c r="APQ941" s="34"/>
      <c r="APX941" s="35"/>
      <c r="APY941" s="34"/>
      <c r="AQF941" s="35"/>
      <c r="AQG941" s="34"/>
      <c r="AQN941" s="35"/>
      <c r="AQO941" s="34"/>
      <c r="AQV941" s="35"/>
      <c r="AQW941" s="34"/>
      <c r="ARD941" s="35"/>
      <c r="ARE941" s="34"/>
      <c r="ARL941" s="35"/>
      <c r="ARM941" s="34"/>
      <c r="ART941" s="35"/>
      <c r="ARU941" s="34"/>
      <c r="ASB941" s="35"/>
      <c r="ASC941" s="34"/>
      <c r="ASJ941" s="35"/>
      <c r="ASK941" s="34"/>
      <c r="ASR941" s="35"/>
      <c r="ASS941" s="34"/>
      <c r="ASZ941" s="35"/>
      <c r="ATA941" s="34"/>
      <c r="ATH941" s="35"/>
      <c r="ATI941" s="34"/>
      <c r="ATP941" s="35"/>
      <c r="ATQ941" s="34"/>
      <c r="ATX941" s="35"/>
      <c r="ATY941" s="34"/>
      <c r="AUF941" s="35"/>
      <c r="AUG941" s="34"/>
      <c r="AUN941" s="35"/>
      <c r="AUO941" s="34"/>
      <c r="AUV941" s="35"/>
      <c r="AUW941" s="34"/>
      <c r="AVD941" s="35"/>
      <c r="AVE941" s="34"/>
      <c r="AVL941" s="35"/>
      <c r="AVM941" s="34"/>
      <c r="AVT941" s="35"/>
      <c r="AVU941" s="34"/>
      <c r="AWB941" s="35"/>
      <c r="AWC941" s="34"/>
      <c r="AWJ941" s="35"/>
      <c r="AWK941" s="34"/>
      <c r="AWR941" s="35"/>
      <c r="AWS941" s="34"/>
      <c r="AWZ941" s="35"/>
      <c r="AXA941" s="34"/>
      <c r="AXH941" s="35"/>
      <c r="AXI941" s="34"/>
      <c r="AXP941" s="35"/>
      <c r="AXQ941" s="34"/>
      <c r="AXX941" s="35"/>
      <c r="AXY941" s="34"/>
      <c r="AYF941" s="35"/>
      <c r="AYG941" s="34"/>
      <c r="AYN941" s="35"/>
      <c r="AYO941" s="34"/>
      <c r="AYV941" s="35"/>
      <c r="AYW941" s="34"/>
      <c r="AZD941" s="35"/>
      <c r="AZE941" s="34"/>
      <c r="AZL941" s="35"/>
      <c r="AZM941" s="34"/>
      <c r="AZT941" s="35"/>
      <c r="AZU941" s="34"/>
      <c r="BAB941" s="35"/>
      <c r="BAC941" s="34"/>
      <c r="BAJ941" s="35"/>
      <c r="BAK941" s="34"/>
      <c r="BAR941" s="35"/>
      <c r="BAS941" s="34"/>
      <c r="BAZ941" s="35"/>
      <c r="BBA941" s="34"/>
      <c r="BBH941" s="35"/>
      <c r="BBI941" s="34"/>
      <c r="BBP941" s="35"/>
      <c r="BBQ941" s="34"/>
      <c r="BBX941" s="35"/>
      <c r="BBY941" s="34"/>
      <c r="BCF941" s="35"/>
      <c r="BCG941" s="34"/>
      <c r="BCN941" s="35"/>
      <c r="BCO941" s="34"/>
      <c r="BCV941" s="35"/>
      <c r="BCW941" s="34"/>
      <c r="BDD941" s="35"/>
      <c r="BDE941" s="34"/>
      <c r="BDL941" s="35"/>
      <c r="BDM941" s="34"/>
      <c r="BDT941" s="35"/>
      <c r="BDU941" s="34"/>
      <c r="BEB941" s="35"/>
      <c r="BEC941" s="34"/>
      <c r="BEJ941" s="35"/>
      <c r="BEK941" s="34"/>
      <c r="BER941" s="35"/>
      <c r="BES941" s="34"/>
      <c r="BEZ941" s="35"/>
      <c r="BFA941" s="34"/>
      <c r="BFH941" s="35"/>
      <c r="BFI941" s="34"/>
      <c r="BFP941" s="35"/>
      <c r="BFQ941" s="34"/>
      <c r="BFX941" s="35"/>
      <c r="BFY941" s="34"/>
      <c r="BGF941" s="35"/>
      <c r="BGG941" s="34"/>
      <c r="BGN941" s="35"/>
      <c r="BGO941" s="34"/>
      <c r="BGV941" s="35"/>
      <c r="BGW941" s="34"/>
      <c r="BHD941" s="35"/>
      <c r="BHE941" s="34"/>
      <c r="BHL941" s="35"/>
      <c r="BHM941" s="34"/>
      <c r="BHT941" s="35"/>
      <c r="BHU941" s="34"/>
      <c r="BIB941" s="35"/>
      <c r="BIC941" s="34"/>
      <c r="BIJ941" s="35"/>
      <c r="BIK941" s="34"/>
      <c r="BIR941" s="35"/>
      <c r="BIS941" s="34"/>
      <c r="BIZ941" s="35"/>
      <c r="BJA941" s="34"/>
      <c r="BJH941" s="35"/>
      <c r="BJI941" s="34"/>
      <c r="BJP941" s="35"/>
      <c r="BJQ941" s="34"/>
      <c r="BJX941" s="35"/>
      <c r="BJY941" s="34"/>
      <c r="BKF941" s="35"/>
      <c r="BKG941" s="34"/>
      <c r="BKN941" s="35"/>
      <c r="BKO941" s="34"/>
      <c r="BKV941" s="35"/>
      <c r="BKW941" s="34"/>
      <c r="BLD941" s="35"/>
      <c r="BLE941" s="34"/>
      <c r="BLL941" s="35"/>
      <c r="BLM941" s="34"/>
      <c r="BLT941" s="35"/>
      <c r="BLU941" s="34"/>
      <c r="BMB941" s="35"/>
      <c r="BMC941" s="34"/>
      <c r="BMJ941" s="35"/>
      <c r="BMK941" s="34"/>
      <c r="BMR941" s="35"/>
      <c r="BMS941" s="34"/>
      <c r="BMZ941" s="35"/>
      <c r="BNA941" s="34"/>
      <c r="BNH941" s="35"/>
      <c r="BNI941" s="34"/>
      <c r="BNP941" s="35"/>
      <c r="BNQ941" s="34"/>
      <c r="BNX941" s="35"/>
      <c r="BNY941" s="34"/>
      <c r="BOF941" s="35"/>
      <c r="BOG941" s="34"/>
      <c r="BON941" s="35"/>
      <c r="BOO941" s="34"/>
      <c r="BOV941" s="35"/>
      <c r="BOW941" s="34"/>
      <c r="BPD941" s="35"/>
      <c r="BPE941" s="34"/>
      <c r="BPL941" s="35"/>
      <c r="BPM941" s="34"/>
      <c r="BPT941" s="35"/>
      <c r="BPU941" s="34"/>
      <c r="BQB941" s="35"/>
      <c r="BQC941" s="34"/>
      <c r="BQJ941" s="35"/>
      <c r="BQK941" s="34"/>
      <c r="BQR941" s="35"/>
      <c r="BQS941" s="34"/>
      <c r="BQZ941" s="35"/>
      <c r="BRA941" s="34"/>
      <c r="BRH941" s="35"/>
      <c r="BRI941" s="34"/>
      <c r="BRP941" s="35"/>
      <c r="BRQ941" s="34"/>
      <c r="BRX941" s="35"/>
      <c r="BRY941" s="34"/>
      <c r="BSF941" s="35"/>
      <c r="BSG941" s="34"/>
      <c r="BSN941" s="35"/>
      <c r="BSO941" s="34"/>
      <c r="BSV941" s="35"/>
      <c r="BSW941" s="34"/>
      <c r="BTD941" s="35"/>
      <c r="BTE941" s="34"/>
      <c r="BTL941" s="35"/>
      <c r="BTM941" s="34"/>
      <c r="BTT941" s="35"/>
      <c r="BTU941" s="34"/>
      <c r="BUB941" s="35"/>
      <c r="BUC941" s="34"/>
      <c r="BUJ941" s="35"/>
      <c r="BUK941" s="34"/>
      <c r="BUR941" s="35"/>
      <c r="BUS941" s="34"/>
      <c r="BUZ941" s="35"/>
      <c r="BVA941" s="34"/>
      <c r="BVH941" s="35"/>
      <c r="BVI941" s="34"/>
      <c r="BVP941" s="35"/>
      <c r="BVQ941" s="34"/>
      <c r="BVX941" s="35"/>
      <c r="BVY941" s="34"/>
      <c r="BWF941" s="35"/>
      <c r="BWG941" s="34"/>
      <c r="BWN941" s="35"/>
      <c r="BWO941" s="34"/>
      <c r="BWV941" s="35"/>
      <c r="BWW941" s="34"/>
      <c r="BXD941" s="35"/>
      <c r="BXE941" s="34"/>
      <c r="BXL941" s="35"/>
      <c r="BXM941" s="34"/>
      <c r="BXT941" s="35"/>
      <c r="BXU941" s="34"/>
      <c r="BYB941" s="35"/>
      <c r="BYC941" s="34"/>
      <c r="BYJ941" s="35"/>
      <c r="BYK941" s="34"/>
      <c r="BYR941" s="35"/>
      <c r="BYS941" s="34"/>
      <c r="BYZ941" s="35"/>
      <c r="BZA941" s="34"/>
      <c r="BZH941" s="35"/>
      <c r="BZI941" s="34"/>
      <c r="BZP941" s="35"/>
      <c r="BZQ941" s="34"/>
      <c r="BZX941" s="35"/>
      <c r="BZY941" s="34"/>
      <c r="CAF941" s="35"/>
      <c r="CAG941" s="34"/>
      <c r="CAN941" s="35"/>
      <c r="CAO941" s="34"/>
      <c r="CAV941" s="35"/>
      <c r="CAW941" s="34"/>
      <c r="CBD941" s="35"/>
      <c r="CBE941" s="34"/>
      <c r="CBL941" s="35"/>
      <c r="CBM941" s="34"/>
      <c r="CBT941" s="35"/>
      <c r="CBU941" s="34"/>
      <c r="CCB941" s="35"/>
      <c r="CCC941" s="34"/>
      <c r="CCJ941" s="35"/>
      <c r="CCK941" s="34"/>
      <c r="CCR941" s="35"/>
      <c r="CCS941" s="34"/>
      <c r="CCZ941" s="35"/>
      <c r="CDA941" s="34"/>
      <c r="CDH941" s="35"/>
      <c r="CDI941" s="34"/>
      <c r="CDP941" s="35"/>
      <c r="CDQ941" s="34"/>
      <c r="CDX941" s="35"/>
      <c r="CDY941" s="34"/>
      <c r="CEF941" s="35"/>
      <c r="CEG941" s="34"/>
      <c r="CEN941" s="35"/>
      <c r="CEO941" s="34"/>
      <c r="CEV941" s="35"/>
      <c r="CEW941" s="34"/>
      <c r="CFD941" s="35"/>
      <c r="CFE941" s="34"/>
      <c r="CFL941" s="35"/>
      <c r="CFM941" s="34"/>
      <c r="CFT941" s="35"/>
      <c r="CFU941" s="34"/>
      <c r="CGB941" s="35"/>
      <c r="CGC941" s="34"/>
      <c r="CGJ941" s="35"/>
      <c r="CGK941" s="34"/>
      <c r="CGR941" s="35"/>
      <c r="CGS941" s="34"/>
      <c r="CGZ941" s="35"/>
      <c r="CHA941" s="34"/>
      <c r="CHH941" s="35"/>
      <c r="CHI941" s="34"/>
      <c r="CHP941" s="35"/>
      <c r="CHQ941" s="34"/>
      <c r="CHX941" s="35"/>
      <c r="CHY941" s="34"/>
      <c r="CIF941" s="35"/>
      <c r="CIG941" s="34"/>
      <c r="CIN941" s="35"/>
      <c r="CIO941" s="34"/>
      <c r="CIV941" s="35"/>
      <c r="CIW941" s="34"/>
      <c r="CJD941" s="35"/>
      <c r="CJE941" s="34"/>
      <c r="CJL941" s="35"/>
      <c r="CJM941" s="34"/>
      <c r="CJT941" s="35"/>
      <c r="CJU941" s="34"/>
      <c r="CKB941" s="35"/>
      <c r="CKC941" s="34"/>
      <c r="CKJ941" s="35"/>
      <c r="CKK941" s="34"/>
      <c r="CKR941" s="35"/>
      <c r="CKS941" s="34"/>
      <c r="CKZ941" s="35"/>
      <c r="CLA941" s="34"/>
      <c r="CLH941" s="35"/>
      <c r="CLI941" s="34"/>
      <c r="CLP941" s="35"/>
      <c r="CLQ941" s="34"/>
      <c r="CLX941" s="35"/>
      <c r="CLY941" s="34"/>
      <c r="CMF941" s="35"/>
      <c r="CMG941" s="34"/>
      <c r="CMN941" s="35"/>
      <c r="CMO941" s="34"/>
      <c r="CMV941" s="35"/>
      <c r="CMW941" s="34"/>
      <c r="CND941" s="35"/>
      <c r="CNE941" s="34"/>
      <c r="CNL941" s="35"/>
      <c r="CNM941" s="34"/>
      <c r="CNT941" s="35"/>
      <c r="CNU941" s="34"/>
      <c r="COB941" s="35"/>
      <c r="COC941" s="34"/>
      <c r="COJ941" s="35"/>
      <c r="COK941" s="34"/>
      <c r="COR941" s="35"/>
      <c r="COS941" s="34"/>
      <c r="COZ941" s="35"/>
      <c r="CPA941" s="34"/>
      <c r="CPH941" s="35"/>
      <c r="CPI941" s="34"/>
      <c r="CPP941" s="35"/>
      <c r="CPQ941" s="34"/>
      <c r="CPX941" s="35"/>
      <c r="CPY941" s="34"/>
      <c r="CQF941" s="35"/>
      <c r="CQG941" s="34"/>
      <c r="CQN941" s="35"/>
      <c r="CQO941" s="34"/>
      <c r="CQV941" s="35"/>
      <c r="CQW941" s="34"/>
      <c r="CRD941" s="35"/>
      <c r="CRE941" s="34"/>
      <c r="CRL941" s="35"/>
      <c r="CRM941" s="34"/>
      <c r="CRT941" s="35"/>
      <c r="CRU941" s="34"/>
      <c r="CSB941" s="35"/>
      <c r="CSC941" s="34"/>
      <c r="CSJ941" s="35"/>
      <c r="CSK941" s="34"/>
      <c r="CSR941" s="35"/>
      <c r="CSS941" s="34"/>
      <c r="CSZ941" s="35"/>
      <c r="CTA941" s="34"/>
      <c r="CTH941" s="35"/>
      <c r="CTI941" s="34"/>
      <c r="CTP941" s="35"/>
      <c r="CTQ941" s="34"/>
      <c r="CTX941" s="35"/>
      <c r="CTY941" s="34"/>
      <c r="CUF941" s="35"/>
      <c r="CUG941" s="34"/>
      <c r="CUN941" s="35"/>
      <c r="CUO941" s="34"/>
      <c r="CUV941" s="35"/>
      <c r="CUW941" s="34"/>
      <c r="CVD941" s="35"/>
      <c r="CVE941" s="34"/>
      <c r="CVL941" s="35"/>
      <c r="CVM941" s="34"/>
      <c r="CVT941" s="35"/>
      <c r="CVU941" s="34"/>
      <c r="CWB941" s="35"/>
      <c r="CWC941" s="34"/>
      <c r="CWJ941" s="35"/>
      <c r="CWK941" s="34"/>
      <c r="CWR941" s="35"/>
      <c r="CWS941" s="34"/>
      <c r="CWZ941" s="35"/>
      <c r="CXA941" s="34"/>
      <c r="CXH941" s="35"/>
      <c r="CXI941" s="34"/>
      <c r="CXP941" s="35"/>
      <c r="CXQ941" s="34"/>
      <c r="CXX941" s="35"/>
      <c r="CXY941" s="34"/>
      <c r="CYF941" s="35"/>
      <c r="CYG941" s="34"/>
      <c r="CYN941" s="35"/>
      <c r="CYO941" s="34"/>
      <c r="CYV941" s="35"/>
      <c r="CYW941" s="34"/>
      <c r="CZD941" s="35"/>
      <c r="CZE941" s="34"/>
      <c r="CZL941" s="35"/>
      <c r="CZM941" s="34"/>
      <c r="CZT941" s="35"/>
      <c r="CZU941" s="34"/>
      <c r="DAB941" s="35"/>
      <c r="DAC941" s="34"/>
      <c r="DAJ941" s="35"/>
      <c r="DAK941" s="34"/>
      <c r="DAR941" s="35"/>
      <c r="DAS941" s="34"/>
      <c r="DAZ941" s="35"/>
      <c r="DBA941" s="34"/>
      <c r="DBH941" s="35"/>
      <c r="DBI941" s="34"/>
      <c r="DBP941" s="35"/>
      <c r="DBQ941" s="34"/>
      <c r="DBX941" s="35"/>
      <c r="DBY941" s="34"/>
      <c r="DCF941" s="35"/>
      <c r="DCG941" s="34"/>
      <c r="DCN941" s="35"/>
      <c r="DCO941" s="34"/>
      <c r="DCV941" s="35"/>
      <c r="DCW941" s="34"/>
      <c r="DDD941" s="35"/>
      <c r="DDE941" s="34"/>
      <c r="DDL941" s="35"/>
      <c r="DDM941" s="34"/>
      <c r="DDT941" s="35"/>
      <c r="DDU941" s="34"/>
      <c r="DEB941" s="35"/>
      <c r="DEC941" s="34"/>
      <c r="DEJ941" s="35"/>
      <c r="DEK941" s="34"/>
      <c r="DER941" s="35"/>
      <c r="DES941" s="34"/>
      <c r="DEZ941" s="35"/>
      <c r="DFA941" s="34"/>
      <c r="DFH941" s="35"/>
      <c r="DFI941" s="34"/>
      <c r="DFP941" s="35"/>
      <c r="DFQ941" s="34"/>
      <c r="DFX941" s="35"/>
      <c r="DFY941" s="34"/>
      <c r="DGF941" s="35"/>
      <c r="DGG941" s="34"/>
      <c r="DGN941" s="35"/>
      <c r="DGO941" s="34"/>
      <c r="DGV941" s="35"/>
      <c r="DGW941" s="34"/>
      <c r="DHD941" s="35"/>
      <c r="DHE941" s="34"/>
      <c r="DHL941" s="35"/>
      <c r="DHM941" s="34"/>
      <c r="DHT941" s="35"/>
      <c r="DHU941" s="34"/>
      <c r="DIB941" s="35"/>
      <c r="DIC941" s="34"/>
      <c r="DIJ941" s="35"/>
      <c r="DIK941" s="34"/>
      <c r="DIR941" s="35"/>
      <c r="DIS941" s="34"/>
      <c r="DIZ941" s="35"/>
      <c r="DJA941" s="34"/>
      <c r="DJH941" s="35"/>
      <c r="DJI941" s="34"/>
      <c r="DJP941" s="35"/>
      <c r="DJQ941" s="34"/>
      <c r="DJX941" s="35"/>
      <c r="DJY941" s="34"/>
      <c r="DKF941" s="35"/>
      <c r="DKG941" s="34"/>
      <c r="DKN941" s="35"/>
      <c r="DKO941" s="34"/>
      <c r="DKV941" s="35"/>
      <c r="DKW941" s="34"/>
      <c r="DLD941" s="35"/>
      <c r="DLE941" s="34"/>
      <c r="DLL941" s="35"/>
      <c r="DLM941" s="34"/>
      <c r="DLT941" s="35"/>
      <c r="DLU941" s="34"/>
      <c r="DMB941" s="35"/>
      <c r="DMC941" s="34"/>
      <c r="DMJ941" s="35"/>
      <c r="DMK941" s="34"/>
      <c r="DMR941" s="35"/>
      <c r="DMS941" s="34"/>
      <c r="DMZ941" s="35"/>
      <c r="DNA941" s="34"/>
      <c r="DNH941" s="35"/>
      <c r="DNI941" s="34"/>
      <c r="DNP941" s="35"/>
      <c r="DNQ941" s="34"/>
      <c r="DNX941" s="35"/>
      <c r="DNY941" s="34"/>
      <c r="DOF941" s="35"/>
      <c r="DOG941" s="34"/>
      <c r="DON941" s="35"/>
      <c r="DOO941" s="34"/>
      <c r="DOV941" s="35"/>
      <c r="DOW941" s="34"/>
      <c r="DPD941" s="35"/>
      <c r="DPE941" s="34"/>
      <c r="DPL941" s="35"/>
      <c r="DPM941" s="34"/>
      <c r="DPT941" s="35"/>
      <c r="DPU941" s="34"/>
      <c r="DQB941" s="35"/>
      <c r="DQC941" s="34"/>
      <c r="DQJ941" s="35"/>
      <c r="DQK941" s="34"/>
      <c r="DQR941" s="35"/>
      <c r="DQS941" s="34"/>
      <c r="DQZ941" s="35"/>
      <c r="DRA941" s="34"/>
      <c r="DRH941" s="35"/>
      <c r="DRI941" s="34"/>
      <c r="DRP941" s="35"/>
      <c r="DRQ941" s="34"/>
      <c r="DRX941" s="35"/>
      <c r="DRY941" s="34"/>
      <c r="DSF941" s="35"/>
      <c r="DSG941" s="34"/>
      <c r="DSN941" s="35"/>
      <c r="DSO941" s="34"/>
      <c r="DSV941" s="35"/>
      <c r="DSW941" s="34"/>
      <c r="DTD941" s="35"/>
      <c r="DTE941" s="34"/>
      <c r="DTL941" s="35"/>
      <c r="DTM941" s="34"/>
      <c r="DTT941" s="35"/>
      <c r="DTU941" s="34"/>
      <c r="DUB941" s="35"/>
      <c r="DUC941" s="34"/>
      <c r="DUJ941" s="35"/>
      <c r="DUK941" s="34"/>
      <c r="DUR941" s="35"/>
      <c r="DUS941" s="34"/>
      <c r="DUZ941" s="35"/>
      <c r="DVA941" s="34"/>
      <c r="DVH941" s="35"/>
      <c r="DVI941" s="34"/>
      <c r="DVP941" s="35"/>
      <c r="DVQ941" s="34"/>
      <c r="DVX941" s="35"/>
      <c r="DVY941" s="34"/>
      <c r="DWF941" s="35"/>
      <c r="DWG941" s="34"/>
      <c r="DWN941" s="35"/>
      <c r="DWO941" s="34"/>
      <c r="DWV941" s="35"/>
      <c r="DWW941" s="34"/>
      <c r="DXD941" s="35"/>
      <c r="DXE941" s="34"/>
      <c r="DXL941" s="35"/>
      <c r="DXM941" s="34"/>
      <c r="DXT941" s="35"/>
      <c r="DXU941" s="34"/>
      <c r="DYB941" s="35"/>
      <c r="DYC941" s="34"/>
      <c r="DYJ941" s="35"/>
      <c r="DYK941" s="34"/>
      <c r="DYR941" s="35"/>
      <c r="DYS941" s="34"/>
      <c r="DYZ941" s="35"/>
      <c r="DZA941" s="34"/>
      <c r="DZH941" s="35"/>
      <c r="DZI941" s="34"/>
      <c r="DZP941" s="35"/>
      <c r="DZQ941" s="34"/>
      <c r="DZX941" s="35"/>
      <c r="DZY941" s="34"/>
      <c r="EAF941" s="35"/>
      <c r="EAG941" s="34"/>
      <c r="EAN941" s="35"/>
      <c r="EAO941" s="34"/>
      <c r="EAV941" s="35"/>
      <c r="EAW941" s="34"/>
      <c r="EBD941" s="35"/>
      <c r="EBE941" s="34"/>
      <c r="EBL941" s="35"/>
      <c r="EBM941" s="34"/>
      <c r="EBT941" s="35"/>
      <c r="EBU941" s="34"/>
      <c r="ECB941" s="35"/>
      <c r="ECC941" s="34"/>
      <c r="ECJ941" s="35"/>
      <c r="ECK941" s="34"/>
      <c r="ECR941" s="35"/>
      <c r="ECS941" s="34"/>
      <c r="ECZ941" s="35"/>
      <c r="EDA941" s="34"/>
      <c r="EDH941" s="35"/>
      <c r="EDI941" s="34"/>
      <c r="EDP941" s="35"/>
      <c r="EDQ941" s="34"/>
      <c r="EDX941" s="35"/>
      <c r="EDY941" s="34"/>
      <c r="EEF941" s="35"/>
      <c r="EEG941" s="34"/>
      <c r="EEN941" s="35"/>
      <c r="EEO941" s="34"/>
      <c r="EEV941" s="35"/>
      <c r="EEW941" s="34"/>
      <c r="EFD941" s="35"/>
      <c r="EFE941" s="34"/>
      <c r="EFL941" s="35"/>
      <c r="EFM941" s="34"/>
      <c r="EFT941" s="35"/>
      <c r="EFU941" s="34"/>
      <c r="EGB941" s="35"/>
      <c r="EGC941" s="34"/>
      <c r="EGJ941" s="35"/>
      <c r="EGK941" s="34"/>
      <c r="EGR941" s="35"/>
      <c r="EGS941" s="34"/>
      <c r="EGZ941" s="35"/>
      <c r="EHA941" s="34"/>
      <c r="EHH941" s="35"/>
      <c r="EHI941" s="34"/>
      <c r="EHP941" s="35"/>
      <c r="EHQ941" s="34"/>
      <c r="EHX941" s="35"/>
      <c r="EHY941" s="34"/>
      <c r="EIF941" s="35"/>
      <c r="EIG941" s="34"/>
      <c r="EIN941" s="35"/>
      <c r="EIO941" s="34"/>
      <c r="EIV941" s="35"/>
      <c r="EIW941" s="34"/>
      <c r="EJD941" s="35"/>
      <c r="EJE941" s="34"/>
      <c r="EJL941" s="35"/>
      <c r="EJM941" s="34"/>
      <c r="EJT941" s="35"/>
      <c r="EJU941" s="34"/>
      <c r="EKB941" s="35"/>
      <c r="EKC941" s="34"/>
      <c r="EKJ941" s="35"/>
      <c r="EKK941" s="34"/>
      <c r="EKR941" s="35"/>
      <c r="EKS941" s="34"/>
      <c r="EKZ941" s="35"/>
      <c r="ELA941" s="34"/>
      <c r="ELH941" s="35"/>
      <c r="ELI941" s="34"/>
      <c r="ELP941" s="35"/>
      <c r="ELQ941" s="34"/>
      <c r="ELX941" s="35"/>
      <c r="ELY941" s="34"/>
      <c r="EMF941" s="35"/>
      <c r="EMG941" s="34"/>
      <c r="EMN941" s="35"/>
      <c r="EMO941" s="34"/>
      <c r="EMV941" s="35"/>
      <c r="EMW941" s="34"/>
      <c r="END941" s="35"/>
      <c r="ENE941" s="34"/>
      <c r="ENL941" s="35"/>
      <c r="ENM941" s="34"/>
      <c r="ENT941" s="35"/>
      <c r="ENU941" s="34"/>
      <c r="EOB941" s="35"/>
      <c r="EOC941" s="34"/>
      <c r="EOJ941" s="35"/>
      <c r="EOK941" s="34"/>
      <c r="EOR941" s="35"/>
      <c r="EOS941" s="34"/>
      <c r="EOZ941" s="35"/>
      <c r="EPA941" s="34"/>
      <c r="EPH941" s="35"/>
      <c r="EPI941" s="34"/>
      <c r="EPP941" s="35"/>
      <c r="EPQ941" s="34"/>
      <c r="EPX941" s="35"/>
      <c r="EPY941" s="34"/>
      <c r="EQF941" s="35"/>
      <c r="EQG941" s="34"/>
      <c r="EQN941" s="35"/>
      <c r="EQO941" s="34"/>
      <c r="EQV941" s="35"/>
      <c r="EQW941" s="34"/>
      <c r="ERD941" s="35"/>
      <c r="ERE941" s="34"/>
      <c r="ERL941" s="35"/>
      <c r="ERM941" s="34"/>
      <c r="ERT941" s="35"/>
      <c r="ERU941" s="34"/>
      <c r="ESB941" s="35"/>
      <c r="ESC941" s="34"/>
      <c r="ESJ941" s="35"/>
      <c r="ESK941" s="34"/>
      <c r="ESR941" s="35"/>
      <c r="ESS941" s="34"/>
      <c r="ESZ941" s="35"/>
      <c r="ETA941" s="34"/>
      <c r="ETH941" s="35"/>
      <c r="ETI941" s="34"/>
      <c r="ETP941" s="35"/>
      <c r="ETQ941" s="34"/>
      <c r="ETX941" s="35"/>
      <c r="ETY941" s="34"/>
      <c r="EUF941" s="35"/>
      <c r="EUG941" s="34"/>
      <c r="EUN941" s="35"/>
      <c r="EUO941" s="34"/>
      <c r="EUV941" s="35"/>
      <c r="EUW941" s="34"/>
      <c r="EVD941" s="35"/>
      <c r="EVE941" s="34"/>
      <c r="EVL941" s="35"/>
      <c r="EVM941" s="34"/>
      <c r="EVT941" s="35"/>
      <c r="EVU941" s="34"/>
      <c r="EWB941" s="35"/>
      <c r="EWC941" s="34"/>
      <c r="EWJ941" s="35"/>
      <c r="EWK941" s="34"/>
      <c r="EWR941" s="35"/>
      <c r="EWS941" s="34"/>
      <c r="EWZ941" s="35"/>
      <c r="EXA941" s="34"/>
      <c r="EXH941" s="35"/>
      <c r="EXI941" s="34"/>
      <c r="EXP941" s="35"/>
      <c r="EXQ941" s="34"/>
      <c r="EXX941" s="35"/>
      <c r="EXY941" s="34"/>
      <c r="EYF941" s="35"/>
      <c r="EYG941" s="34"/>
      <c r="EYN941" s="35"/>
      <c r="EYO941" s="34"/>
      <c r="EYV941" s="35"/>
      <c r="EYW941" s="34"/>
      <c r="EZD941" s="35"/>
      <c r="EZE941" s="34"/>
      <c r="EZL941" s="35"/>
      <c r="EZM941" s="34"/>
      <c r="EZT941" s="35"/>
      <c r="EZU941" s="34"/>
      <c r="FAB941" s="35"/>
      <c r="FAC941" s="34"/>
      <c r="FAJ941" s="35"/>
      <c r="FAK941" s="34"/>
      <c r="FAR941" s="35"/>
      <c r="FAS941" s="34"/>
      <c r="FAZ941" s="35"/>
      <c r="FBA941" s="34"/>
      <c r="FBH941" s="35"/>
      <c r="FBI941" s="34"/>
      <c r="FBP941" s="35"/>
      <c r="FBQ941" s="34"/>
      <c r="FBX941" s="35"/>
      <c r="FBY941" s="34"/>
      <c r="FCF941" s="35"/>
      <c r="FCG941" s="34"/>
      <c r="FCN941" s="35"/>
      <c r="FCO941" s="34"/>
      <c r="FCV941" s="35"/>
      <c r="FCW941" s="34"/>
      <c r="FDD941" s="35"/>
      <c r="FDE941" s="34"/>
      <c r="FDL941" s="35"/>
      <c r="FDM941" s="34"/>
      <c r="FDT941" s="35"/>
      <c r="FDU941" s="34"/>
      <c r="FEB941" s="35"/>
      <c r="FEC941" s="34"/>
      <c r="FEJ941" s="35"/>
      <c r="FEK941" s="34"/>
      <c r="FER941" s="35"/>
      <c r="FES941" s="34"/>
      <c r="FEZ941" s="35"/>
      <c r="FFA941" s="34"/>
      <c r="FFH941" s="35"/>
      <c r="FFI941" s="34"/>
      <c r="FFP941" s="35"/>
      <c r="FFQ941" s="34"/>
      <c r="FFX941" s="35"/>
      <c r="FFY941" s="34"/>
      <c r="FGF941" s="35"/>
      <c r="FGG941" s="34"/>
      <c r="FGN941" s="35"/>
      <c r="FGO941" s="34"/>
      <c r="FGV941" s="35"/>
      <c r="FGW941" s="34"/>
      <c r="FHD941" s="35"/>
      <c r="FHE941" s="34"/>
      <c r="FHL941" s="35"/>
      <c r="FHM941" s="34"/>
      <c r="FHT941" s="35"/>
      <c r="FHU941" s="34"/>
      <c r="FIB941" s="35"/>
      <c r="FIC941" s="34"/>
      <c r="FIJ941" s="35"/>
      <c r="FIK941" s="34"/>
      <c r="FIR941" s="35"/>
      <c r="FIS941" s="34"/>
      <c r="FIZ941" s="35"/>
      <c r="FJA941" s="34"/>
      <c r="FJH941" s="35"/>
      <c r="FJI941" s="34"/>
      <c r="FJP941" s="35"/>
      <c r="FJQ941" s="34"/>
      <c r="FJX941" s="35"/>
      <c r="FJY941" s="34"/>
      <c r="FKF941" s="35"/>
      <c r="FKG941" s="34"/>
      <c r="FKN941" s="35"/>
      <c r="FKO941" s="34"/>
      <c r="FKV941" s="35"/>
      <c r="FKW941" s="34"/>
      <c r="FLD941" s="35"/>
      <c r="FLE941" s="34"/>
      <c r="FLL941" s="35"/>
      <c r="FLM941" s="34"/>
      <c r="FLT941" s="35"/>
      <c r="FLU941" s="34"/>
      <c r="FMB941" s="35"/>
      <c r="FMC941" s="34"/>
      <c r="FMJ941" s="35"/>
      <c r="FMK941" s="34"/>
      <c r="FMR941" s="35"/>
      <c r="FMS941" s="34"/>
      <c r="FMZ941" s="35"/>
      <c r="FNA941" s="34"/>
      <c r="FNH941" s="35"/>
      <c r="FNI941" s="34"/>
      <c r="FNP941" s="35"/>
      <c r="FNQ941" s="34"/>
      <c r="FNX941" s="35"/>
      <c r="FNY941" s="34"/>
      <c r="FOF941" s="35"/>
      <c r="FOG941" s="34"/>
      <c r="FON941" s="35"/>
      <c r="FOO941" s="34"/>
      <c r="FOV941" s="35"/>
      <c r="FOW941" s="34"/>
      <c r="FPD941" s="35"/>
      <c r="FPE941" s="34"/>
      <c r="FPL941" s="35"/>
      <c r="FPM941" s="34"/>
      <c r="FPT941" s="35"/>
      <c r="FPU941" s="34"/>
      <c r="FQB941" s="35"/>
      <c r="FQC941" s="34"/>
      <c r="FQJ941" s="35"/>
      <c r="FQK941" s="34"/>
      <c r="FQR941" s="35"/>
      <c r="FQS941" s="34"/>
      <c r="FQZ941" s="35"/>
      <c r="FRA941" s="34"/>
      <c r="FRH941" s="35"/>
      <c r="FRI941" s="34"/>
      <c r="FRP941" s="35"/>
      <c r="FRQ941" s="34"/>
      <c r="FRX941" s="35"/>
      <c r="FRY941" s="34"/>
      <c r="FSF941" s="35"/>
      <c r="FSG941" s="34"/>
      <c r="FSN941" s="35"/>
      <c r="FSO941" s="34"/>
      <c r="FSV941" s="35"/>
      <c r="FSW941" s="34"/>
      <c r="FTD941" s="35"/>
      <c r="FTE941" s="34"/>
      <c r="FTL941" s="35"/>
      <c r="FTM941" s="34"/>
      <c r="FTT941" s="35"/>
      <c r="FTU941" s="34"/>
      <c r="FUB941" s="35"/>
      <c r="FUC941" s="34"/>
      <c r="FUJ941" s="35"/>
      <c r="FUK941" s="34"/>
      <c r="FUR941" s="35"/>
      <c r="FUS941" s="34"/>
      <c r="FUZ941" s="35"/>
      <c r="FVA941" s="34"/>
      <c r="FVH941" s="35"/>
      <c r="FVI941" s="34"/>
      <c r="FVP941" s="35"/>
      <c r="FVQ941" s="34"/>
      <c r="FVX941" s="35"/>
      <c r="FVY941" s="34"/>
      <c r="FWF941" s="35"/>
      <c r="FWG941" s="34"/>
      <c r="FWN941" s="35"/>
      <c r="FWO941" s="34"/>
      <c r="FWV941" s="35"/>
      <c r="FWW941" s="34"/>
      <c r="FXD941" s="35"/>
      <c r="FXE941" s="34"/>
      <c r="FXL941" s="35"/>
      <c r="FXM941" s="34"/>
      <c r="FXT941" s="35"/>
      <c r="FXU941" s="34"/>
      <c r="FYB941" s="35"/>
      <c r="FYC941" s="34"/>
      <c r="FYJ941" s="35"/>
      <c r="FYK941" s="34"/>
      <c r="FYR941" s="35"/>
      <c r="FYS941" s="34"/>
      <c r="FYZ941" s="35"/>
      <c r="FZA941" s="34"/>
      <c r="FZH941" s="35"/>
      <c r="FZI941" s="34"/>
      <c r="FZP941" s="35"/>
      <c r="FZQ941" s="34"/>
      <c r="FZX941" s="35"/>
      <c r="FZY941" s="34"/>
      <c r="GAF941" s="35"/>
      <c r="GAG941" s="34"/>
      <c r="GAN941" s="35"/>
      <c r="GAO941" s="34"/>
      <c r="GAV941" s="35"/>
      <c r="GAW941" s="34"/>
      <c r="GBD941" s="35"/>
      <c r="GBE941" s="34"/>
      <c r="GBL941" s="35"/>
      <c r="GBM941" s="34"/>
      <c r="GBT941" s="35"/>
      <c r="GBU941" s="34"/>
      <c r="GCB941" s="35"/>
      <c r="GCC941" s="34"/>
      <c r="GCJ941" s="35"/>
      <c r="GCK941" s="34"/>
      <c r="GCR941" s="35"/>
      <c r="GCS941" s="34"/>
      <c r="GCZ941" s="35"/>
      <c r="GDA941" s="34"/>
      <c r="GDH941" s="35"/>
      <c r="GDI941" s="34"/>
      <c r="GDP941" s="35"/>
      <c r="GDQ941" s="34"/>
      <c r="GDX941" s="35"/>
      <c r="GDY941" s="34"/>
      <c r="GEF941" s="35"/>
      <c r="GEG941" s="34"/>
      <c r="GEN941" s="35"/>
      <c r="GEO941" s="34"/>
      <c r="GEV941" s="35"/>
      <c r="GEW941" s="34"/>
      <c r="GFD941" s="35"/>
      <c r="GFE941" s="34"/>
      <c r="GFL941" s="35"/>
      <c r="GFM941" s="34"/>
      <c r="GFT941" s="35"/>
      <c r="GFU941" s="34"/>
      <c r="GGB941" s="35"/>
      <c r="GGC941" s="34"/>
      <c r="GGJ941" s="35"/>
      <c r="GGK941" s="34"/>
      <c r="GGR941" s="35"/>
      <c r="GGS941" s="34"/>
      <c r="GGZ941" s="35"/>
      <c r="GHA941" s="34"/>
      <c r="GHH941" s="35"/>
      <c r="GHI941" s="34"/>
      <c r="GHP941" s="35"/>
      <c r="GHQ941" s="34"/>
      <c r="GHX941" s="35"/>
      <c r="GHY941" s="34"/>
      <c r="GIF941" s="35"/>
      <c r="GIG941" s="34"/>
      <c r="GIN941" s="35"/>
      <c r="GIO941" s="34"/>
      <c r="GIV941" s="35"/>
      <c r="GIW941" s="34"/>
      <c r="GJD941" s="35"/>
      <c r="GJE941" s="34"/>
      <c r="GJL941" s="35"/>
      <c r="GJM941" s="34"/>
      <c r="GJT941" s="35"/>
      <c r="GJU941" s="34"/>
      <c r="GKB941" s="35"/>
      <c r="GKC941" s="34"/>
      <c r="GKJ941" s="35"/>
      <c r="GKK941" s="34"/>
      <c r="GKR941" s="35"/>
      <c r="GKS941" s="34"/>
      <c r="GKZ941" s="35"/>
      <c r="GLA941" s="34"/>
      <c r="GLH941" s="35"/>
      <c r="GLI941" s="34"/>
      <c r="GLP941" s="35"/>
      <c r="GLQ941" s="34"/>
      <c r="GLX941" s="35"/>
      <c r="GLY941" s="34"/>
      <c r="GMF941" s="35"/>
      <c r="GMG941" s="34"/>
      <c r="GMN941" s="35"/>
      <c r="GMO941" s="34"/>
      <c r="GMV941" s="35"/>
      <c r="GMW941" s="34"/>
      <c r="GND941" s="35"/>
      <c r="GNE941" s="34"/>
      <c r="GNL941" s="35"/>
      <c r="GNM941" s="34"/>
      <c r="GNT941" s="35"/>
      <c r="GNU941" s="34"/>
      <c r="GOB941" s="35"/>
      <c r="GOC941" s="34"/>
      <c r="GOJ941" s="35"/>
      <c r="GOK941" s="34"/>
      <c r="GOR941" s="35"/>
      <c r="GOS941" s="34"/>
      <c r="GOZ941" s="35"/>
      <c r="GPA941" s="34"/>
      <c r="GPH941" s="35"/>
      <c r="GPI941" s="34"/>
      <c r="GPP941" s="35"/>
      <c r="GPQ941" s="34"/>
      <c r="GPX941" s="35"/>
      <c r="GPY941" s="34"/>
      <c r="GQF941" s="35"/>
      <c r="GQG941" s="34"/>
      <c r="GQN941" s="35"/>
      <c r="GQO941" s="34"/>
      <c r="GQV941" s="35"/>
      <c r="GQW941" s="34"/>
      <c r="GRD941" s="35"/>
      <c r="GRE941" s="34"/>
      <c r="GRL941" s="35"/>
      <c r="GRM941" s="34"/>
      <c r="GRT941" s="35"/>
      <c r="GRU941" s="34"/>
      <c r="GSB941" s="35"/>
      <c r="GSC941" s="34"/>
      <c r="GSJ941" s="35"/>
      <c r="GSK941" s="34"/>
      <c r="GSR941" s="35"/>
      <c r="GSS941" s="34"/>
      <c r="GSZ941" s="35"/>
      <c r="GTA941" s="34"/>
      <c r="GTH941" s="35"/>
      <c r="GTI941" s="34"/>
      <c r="GTP941" s="35"/>
      <c r="GTQ941" s="34"/>
      <c r="GTX941" s="35"/>
      <c r="GTY941" s="34"/>
      <c r="GUF941" s="35"/>
      <c r="GUG941" s="34"/>
      <c r="GUN941" s="35"/>
      <c r="GUO941" s="34"/>
      <c r="GUV941" s="35"/>
      <c r="GUW941" s="34"/>
      <c r="GVD941" s="35"/>
      <c r="GVE941" s="34"/>
      <c r="GVL941" s="35"/>
      <c r="GVM941" s="34"/>
      <c r="GVT941" s="35"/>
      <c r="GVU941" s="34"/>
      <c r="GWB941" s="35"/>
      <c r="GWC941" s="34"/>
      <c r="GWJ941" s="35"/>
      <c r="GWK941" s="34"/>
      <c r="GWR941" s="35"/>
      <c r="GWS941" s="34"/>
      <c r="GWZ941" s="35"/>
      <c r="GXA941" s="34"/>
      <c r="GXH941" s="35"/>
      <c r="GXI941" s="34"/>
      <c r="GXP941" s="35"/>
      <c r="GXQ941" s="34"/>
      <c r="GXX941" s="35"/>
      <c r="GXY941" s="34"/>
      <c r="GYF941" s="35"/>
      <c r="GYG941" s="34"/>
      <c r="GYN941" s="35"/>
      <c r="GYO941" s="34"/>
      <c r="GYV941" s="35"/>
      <c r="GYW941" s="34"/>
      <c r="GZD941" s="35"/>
      <c r="GZE941" s="34"/>
      <c r="GZL941" s="35"/>
      <c r="GZM941" s="34"/>
      <c r="GZT941" s="35"/>
      <c r="GZU941" s="34"/>
      <c r="HAB941" s="35"/>
      <c r="HAC941" s="34"/>
      <c r="HAJ941" s="35"/>
      <c r="HAK941" s="34"/>
      <c r="HAR941" s="35"/>
      <c r="HAS941" s="34"/>
      <c r="HAZ941" s="35"/>
      <c r="HBA941" s="34"/>
      <c r="HBH941" s="35"/>
      <c r="HBI941" s="34"/>
      <c r="HBP941" s="35"/>
      <c r="HBQ941" s="34"/>
      <c r="HBX941" s="35"/>
      <c r="HBY941" s="34"/>
      <c r="HCF941" s="35"/>
      <c r="HCG941" s="34"/>
      <c r="HCN941" s="35"/>
      <c r="HCO941" s="34"/>
      <c r="HCV941" s="35"/>
      <c r="HCW941" s="34"/>
      <c r="HDD941" s="35"/>
      <c r="HDE941" s="34"/>
      <c r="HDL941" s="35"/>
      <c r="HDM941" s="34"/>
      <c r="HDT941" s="35"/>
      <c r="HDU941" s="34"/>
      <c r="HEB941" s="35"/>
      <c r="HEC941" s="34"/>
      <c r="HEJ941" s="35"/>
      <c r="HEK941" s="34"/>
      <c r="HER941" s="35"/>
      <c r="HES941" s="34"/>
      <c r="HEZ941" s="35"/>
      <c r="HFA941" s="34"/>
      <c r="HFH941" s="35"/>
      <c r="HFI941" s="34"/>
      <c r="HFP941" s="35"/>
      <c r="HFQ941" s="34"/>
      <c r="HFX941" s="35"/>
      <c r="HFY941" s="34"/>
      <c r="HGF941" s="35"/>
      <c r="HGG941" s="34"/>
      <c r="HGN941" s="35"/>
      <c r="HGO941" s="34"/>
      <c r="HGV941" s="35"/>
      <c r="HGW941" s="34"/>
      <c r="HHD941" s="35"/>
      <c r="HHE941" s="34"/>
      <c r="HHL941" s="35"/>
      <c r="HHM941" s="34"/>
      <c r="HHT941" s="35"/>
      <c r="HHU941" s="34"/>
      <c r="HIB941" s="35"/>
      <c r="HIC941" s="34"/>
      <c r="HIJ941" s="35"/>
      <c r="HIK941" s="34"/>
      <c r="HIR941" s="35"/>
      <c r="HIS941" s="34"/>
      <c r="HIZ941" s="35"/>
      <c r="HJA941" s="34"/>
      <c r="HJH941" s="35"/>
      <c r="HJI941" s="34"/>
      <c r="HJP941" s="35"/>
      <c r="HJQ941" s="34"/>
      <c r="HJX941" s="35"/>
      <c r="HJY941" s="34"/>
      <c r="HKF941" s="35"/>
      <c r="HKG941" s="34"/>
      <c r="HKN941" s="35"/>
      <c r="HKO941" s="34"/>
      <c r="HKV941" s="35"/>
      <c r="HKW941" s="34"/>
      <c r="HLD941" s="35"/>
      <c r="HLE941" s="34"/>
      <c r="HLL941" s="35"/>
      <c r="HLM941" s="34"/>
      <c r="HLT941" s="35"/>
      <c r="HLU941" s="34"/>
      <c r="HMB941" s="35"/>
      <c r="HMC941" s="34"/>
      <c r="HMJ941" s="35"/>
      <c r="HMK941" s="34"/>
      <c r="HMR941" s="35"/>
      <c r="HMS941" s="34"/>
      <c r="HMZ941" s="35"/>
      <c r="HNA941" s="34"/>
      <c r="HNH941" s="35"/>
      <c r="HNI941" s="34"/>
      <c r="HNP941" s="35"/>
      <c r="HNQ941" s="34"/>
      <c r="HNX941" s="35"/>
      <c r="HNY941" s="34"/>
      <c r="HOF941" s="35"/>
      <c r="HOG941" s="34"/>
      <c r="HON941" s="35"/>
      <c r="HOO941" s="34"/>
      <c r="HOV941" s="35"/>
      <c r="HOW941" s="34"/>
      <c r="HPD941" s="35"/>
      <c r="HPE941" s="34"/>
      <c r="HPL941" s="35"/>
      <c r="HPM941" s="34"/>
      <c r="HPT941" s="35"/>
      <c r="HPU941" s="34"/>
      <c r="HQB941" s="35"/>
      <c r="HQC941" s="34"/>
      <c r="HQJ941" s="35"/>
      <c r="HQK941" s="34"/>
      <c r="HQR941" s="35"/>
      <c r="HQS941" s="34"/>
      <c r="HQZ941" s="35"/>
      <c r="HRA941" s="34"/>
      <c r="HRH941" s="35"/>
      <c r="HRI941" s="34"/>
      <c r="HRP941" s="35"/>
      <c r="HRQ941" s="34"/>
      <c r="HRX941" s="35"/>
      <c r="HRY941" s="34"/>
      <c r="HSF941" s="35"/>
      <c r="HSG941" s="34"/>
      <c r="HSN941" s="35"/>
      <c r="HSO941" s="34"/>
      <c r="HSV941" s="35"/>
      <c r="HSW941" s="34"/>
      <c r="HTD941" s="35"/>
      <c r="HTE941" s="34"/>
      <c r="HTL941" s="35"/>
      <c r="HTM941" s="34"/>
      <c r="HTT941" s="35"/>
      <c r="HTU941" s="34"/>
      <c r="HUB941" s="35"/>
      <c r="HUC941" s="34"/>
      <c r="HUJ941" s="35"/>
      <c r="HUK941" s="34"/>
      <c r="HUR941" s="35"/>
      <c r="HUS941" s="34"/>
      <c r="HUZ941" s="35"/>
      <c r="HVA941" s="34"/>
      <c r="HVH941" s="35"/>
      <c r="HVI941" s="34"/>
      <c r="HVP941" s="35"/>
      <c r="HVQ941" s="34"/>
      <c r="HVX941" s="35"/>
      <c r="HVY941" s="34"/>
      <c r="HWF941" s="35"/>
      <c r="HWG941" s="34"/>
      <c r="HWN941" s="35"/>
      <c r="HWO941" s="34"/>
      <c r="HWV941" s="35"/>
      <c r="HWW941" s="34"/>
      <c r="HXD941" s="35"/>
      <c r="HXE941" s="34"/>
      <c r="HXL941" s="35"/>
      <c r="HXM941" s="34"/>
      <c r="HXT941" s="35"/>
      <c r="HXU941" s="34"/>
      <c r="HYB941" s="35"/>
      <c r="HYC941" s="34"/>
      <c r="HYJ941" s="35"/>
      <c r="HYK941" s="34"/>
      <c r="HYR941" s="35"/>
      <c r="HYS941" s="34"/>
      <c r="HYZ941" s="35"/>
      <c r="HZA941" s="34"/>
      <c r="HZH941" s="35"/>
      <c r="HZI941" s="34"/>
      <c r="HZP941" s="35"/>
      <c r="HZQ941" s="34"/>
      <c r="HZX941" s="35"/>
      <c r="HZY941" s="34"/>
      <c r="IAF941" s="35"/>
      <c r="IAG941" s="34"/>
      <c r="IAN941" s="35"/>
      <c r="IAO941" s="34"/>
      <c r="IAV941" s="35"/>
      <c r="IAW941" s="34"/>
      <c r="IBD941" s="35"/>
      <c r="IBE941" s="34"/>
      <c r="IBL941" s="35"/>
      <c r="IBM941" s="34"/>
      <c r="IBT941" s="35"/>
      <c r="IBU941" s="34"/>
      <c r="ICB941" s="35"/>
      <c r="ICC941" s="34"/>
      <c r="ICJ941" s="35"/>
      <c r="ICK941" s="34"/>
      <c r="ICR941" s="35"/>
      <c r="ICS941" s="34"/>
      <c r="ICZ941" s="35"/>
      <c r="IDA941" s="34"/>
      <c r="IDH941" s="35"/>
      <c r="IDI941" s="34"/>
      <c r="IDP941" s="35"/>
      <c r="IDQ941" s="34"/>
      <c r="IDX941" s="35"/>
      <c r="IDY941" s="34"/>
      <c r="IEF941" s="35"/>
      <c r="IEG941" s="34"/>
      <c r="IEN941" s="35"/>
      <c r="IEO941" s="34"/>
      <c r="IEV941" s="35"/>
      <c r="IEW941" s="34"/>
      <c r="IFD941" s="35"/>
      <c r="IFE941" s="34"/>
      <c r="IFL941" s="35"/>
      <c r="IFM941" s="34"/>
      <c r="IFT941" s="35"/>
      <c r="IFU941" s="34"/>
      <c r="IGB941" s="35"/>
      <c r="IGC941" s="34"/>
      <c r="IGJ941" s="35"/>
      <c r="IGK941" s="34"/>
      <c r="IGR941" s="35"/>
      <c r="IGS941" s="34"/>
      <c r="IGZ941" s="35"/>
      <c r="IHA941" s="34"/>
      <c r="IHH941" s="35"/>
      <c r="IHI941" s="34"/>
      <c r="IHP941" s="35"/>
      <c r="IHQ941" s="34"/>
      <c r="IHX941" s="35"/>
      <c r="IHY941" s="34"/>
      <c r="IIF941" s="35"/>
      <c r="IIG941" s="34"/>
      <c r="IIN941" s="35"/>
      <c r="IIO941" s="34"/>
      <c r="IIV941" s="35"/>
      <c r="IIW941" s="34"/>
      <c r="IJD941" s="35"/>
      <c r="IJE941" s="34"/>
      <c r="IJL941" s="35"/>
      <c r="IJM941" s="34"/>
      <c r="IJT941" s="35"/>
      <c r="IJU941" s="34"/>
      <c r="IKB941" s="35"/>
      <c r="IKC941" s="34"/>
      <c r="IKJ941" s="35"/>
      <c r="IKK941" s="34"/>
      <c r="IKR941" s="35"/>
      <c r="IKS941" s="34"/>
      <c r="IKZ941" s="35"/>
      <c r="ILA941" s="34"/>
      <c r="ILH941" s="35"/>
      <c r="ILI941" s="34"/>
      <c r="ILP941" s="35"/>
      <c r="ILQ941" s="34"/>
      <c r="ILX941" s="35"/>
      <c r="ILY941" s="34"/>
      <c r="IMF941" s="35"/>
      <c r="IMG941" s="34"/>
      <c r="IMN941" s="35"/>
      <c r="IMO941" s="34"/>
      <c r="IMV941" s="35"/>
      <c r="IMW941" s="34"/>
      <c r="IND941" s="35"/>
      <c r="INE941" s="34"/>
      <c r="INL941" s="35"/>
      <c r="INM941" s="34"/>
      <c r="INT941" s="35"/>
      <c r="INU941" s="34"/>
      <c r="IOB941" s="35"/>
      <c r="IOC941" s="34"/>
      <c r="IOJ941" s="35"/>
      <c r="IOK941" s="34"/>
      <c r="IOR941" s="35"/>
      <c r="IOS941" s="34"/>
      <c r="IOZ941" s="35"/>
      <c r="IPA941" s="34"/>
      <c r="IPH941" s="35"/>
      <c r="IPI941" s="34"/>
      <c r="IPP941" s="35"/>
      <c r="IPQ941" s="34"/>
      <c r="IPX941" s="35"/>
      <c r="IPY941" s="34"/>
      <c r="IQF941" s="35"/>
      <c r="IQG941" s="34"/>
      <c r="IQN941" s="35"/>
      <c r="IQO941" s="34"/>
      <c r="IQV941" s="35"/>
      <c r="IQW941" s="34"/>
      <c r="IRD941" s="35"/>
      <c r="IRE941" s="34"/>
      <c r="IRL941" s="35"/>
      <c r="IRM941" s="34"/>
      <c r="IRT941" s="35"/>
      <c r="IRU941" s="34"/>
      <c r="ISB941" s="35"/>
      <c r="ISC941" s="34"/>
      <c r="ISJ941" s="35"/>
      <c r="ISK941" s="34"/>
      <c r="ISR941" s="35"/>
      <c r="ISS941" s="34"/>
      <c r="ISZ941" s="35"/>
      <c r="ITA941" s="34"/>
      <c r="ITH941" s="35"/>
      <c r="ITI941" s="34"/>
      <c r="ITP941" s="35"/>
      <c r="ITQ941" s="34"/>
      <c r="ITX941" s="35"/>
      <c r="ITY941" s="34"/>
      <c r="IUF941" s="35"/>
      <c r="IUG941" s="34"/>
      <c r="IUN941" s="35"/>
      <c r="IUO941" s="34"/>
      <c r="IUV941" s="35"/>
      <c r="IUW941" s="34"/>
      <c r="IVD941" s="35"/>
      <c r="IVE941" s="34"/>
      <c r="IVL941" s="35"/>
      <c r="IVM941" s="34"/>
      <c r="IVT941" s="35"/>
      <c r="IVU941" s="34"/>
      <c r="IWB941" s="35"/>
      <c r="IWC941" s="34"/>
      <c r="IWJ941" s="35"/>
      <c r="IWK941" s="34"/>
      <c r="IWR941" s="35"/>
      <c r="IWS941" s="34"/>
      <c r="IWZ941" s="35"/>
      <c r="IXA941" s="34"/>
      <c r="IXH941" s="35"/>
      <c r="IXI941" s="34"/>
      <c r="IXP941" s="35"/>
      <c r="IXQ941" s="34"/>
      <c r="IXX941" s="35"/>
      <c r="IXY941" s="34"/>
      <c r="IYF941" s="35"/>
      <c r="IYG941" s="34"/>
      <c r="IYN941" s="35"/>
      <c r="IYO941" s="34"/>
      <c r="IYV941" s="35"/>
      <c r="IYW941" s="34"/>
      <c r="IZD941" s="35"/>
      <c r="IZE941" s="34"/>
      <c r="IZL941" s="35"/>
      <c r="IZM941" s="34"/>
      <c r="IZT941" s="35"/>
      <c r="IZU941" s="34"/>
      <c r="JAB941" s="35"/>
      <c r="JAC941" s="34"/>
      <c r="JAJ941" s="35"/>
      <c r="JAK941" s="34"/>
      <c r="JAR941" s="35"/>
      <c r="JAS941" s="34"/>
      <c r="JAZ941" s="35"/>
      <c r="JBA941" s="34"/>
      <c r="JBH941" s="35"/>
      <c r="JBI941" s="34"/>
      <c r="JBP941" s="35"/>
      <c r="JBQ941" s="34"/>
      <c r="JBX941" s="35"/>
      <c r="JBY941" s="34"/>
      <c r="JCF941" s="35"/>
      <c r="JCG941" s="34"/>
      <c r="JCN941" s="35"/>
      <c r="JCO941" s="34"/>
      <c r="JCV941" s="35"/>
      <c r="JCW941" s="34"/>
      <c r="JDD941" s="35"/>
      <c r="JDE941" s="34"/>
      <c r="JDL941" s="35"/>
      <c r="JDM941" s="34"/>
      <c r="JDT941" s="35"/>
      <c r="JDU941" s="34"/>
      <c r="JEB941" s="35"/>
      <c r="JEC941" s="34"/>
      <c r="JEJ941" s="35"/>
      <c r="JEK941" s="34"/>
      <c r="JER941" s="35"/>
      <c r="JES941" s="34"/>
      <c r="JEZ941" s="35"/>
      <c r="JFA941" s="34"/>
      <c r="JFH941" s="35"/>
      <c r="JFI941" s="34"/>
      <c r="JFP941" s="35"/>
      <c r="JFQ941" s="34"/>
      <c r="JFX941" s="35"/>
      <c r="JFY941" s="34"/>
      <c r="JGF941" s="35"/>
      <c r="JGG941" s="34"/>
      <c r="JGN941" s="35"/>
      <c r="JGO941" s="34"/>
      <c r="JGV941" s="35"/>
      <c r="JGW941" s="34"/>
      <c r="JHD941" s="35"/>
      <c r="JHE941" s="34"/>
      <c r="JHL941" s="35"/>
      <c r="JHM941" s="34"/>
      <c r="JHT941" s="35"/>
      <c r="JHU941" s="34"/>
      <c r="JIB941" s="35"/>
      <c r="JIC941" s="34"/>
      <c r="JIJ941" s="35"/>
      <c r="JIK941" s="34"/>
      <c r="JIR941" s="35"/>
      <c r="JIS941" s="34"/>
      <c r="JIZ941" s="35"/>
      <c r="JJA941" s="34"/>
      <c r="JJH941" s="35"/>
      <c r="JJI941" s="34"/>
      <c r="JJP941" s="35"/>
      <c r="JJQ941" s="34"/>
      <c r="JJX941" s="35"/>
      <c r="JJY941" s="34"/>
      <c r="JKF941" s="35"/>
      <c r="JKG941" s="34"/>
      <c r="JKN941" s="35"/>
      <c r="JKO941" s="34"/>
      <c r="JKV941" s="35"/>
      <c r="JKW941" s="34"/>
      <c r="JLD941" s="35"/>
      <c r="JLE941" s="34"/>
      <c r="JLL941" s="35"/>
      <c r="JLM941" s="34"/>
      <c r="JLT941" s="35"/>
      <c r="JLU941" s="34"/>
      <c r="JMB941" s="35"/>
      <c r="JMC941" s="34"/>
      <c r="JMJ941" s="35"/>
      <c r="JMK941" s="34"/>
      <c r="JMR941" s="35"/>
      <c r="JMS941" s="34"/>
      <c r="JMZ941" s="35"/>
      <c r="JNA941" s="34"/>
      <c r="JNH941" s="35"/>
      <c r="JNI941" s="34"/>
      <c r="JNP941" s="35"/>
      <c r="JNQ941" s="34"/>
      <c r="JNX941" s="35"/>
      <c r="JNY941" s="34"/>
      <c r="JOF941" s="35"/>
      <c r="JOG941" s="34"/>
      <c r="JON941" s="35"/>
      <c r="JOO941" s="34"/>
      <c r="JOV941" s="35"/>
      <c r="JOW941" s="34"/>
      <c r="JPD941" s="35"/>
      <c r="JPE941" s="34"/>
      <c r="JPL941" s="35"/>
      <c r="JPM941" s="34"/>
      <c r="JPT941" s="35"/>
      <c r="JPU941" s="34"/>
      <c r="JQB941" s="35"/>
      <c r="JQC941" s="34"/>
      <c r="JQJ941" s="35"/>
      <c r="JQK941" s="34"/>
      <c r="JQR941" s="35"/>
      <c r="JQS941" s="34"/>
      <c r="JQZ941" s="35"/>
      <c r="JRA941" s="34"/>
      <c r="JRH941" s="35"/>
      <c r="JRI941" s="34"/>
      <c r="JRP941" s="35"/>
      <c r="JRQ941" s="34"/>
      <c r="JRX941" s="35"/>
      <c r="JRY941" s="34"/>
      <c r="JSF941" s="35"/>
      <c r="JSG941" s="34"/>
      <c r="JSN941" s="35"/>
      <c r="JSO941" s="34"/>
      <c r="JSV941" s="35"/>
      <c r="JSW941" s="34"/>
      <c r="JTD941" s="35"/>
      <c r="JTE941" s="34"/>
      <c r="JTL941" s="35"/>
      <c r="JTM941" s="34"/>
      <c r="JTT941" s="35"/>
      <c r="JTU941" s="34"/>
      <c r="JUB941" s="35"/>
      <c r="JUC941" s="34"/>
      <c r="JUJ941" s="35"/>
      <c r="JUK941" s="34"/>
      <c r="JUR941" s="35"/>
      <c r="JUS941" s="34"/>
      <c r="JUZ941" s="35"/>
      <c r="JVA941" s="34"/>
      <c r="JVH941" s="35"/>
      <c r="JVI941" s="34"/>
      <c r="JVP941" s="35"/>
      <c r="JVQ941" s="34"/>
      <c r="JVX941" s="35"/>
      <c r="JVY941" s="34"/>
      <c r="JWF941" s="35"/>
      <c r="JWG941" s="34"/>
      <c r="JWN941" s="35"/>
      <c r="JWO941" s="34"/>
      <c r="JWV941" s="35"/>
      <c r="JWW941" s="34"/>
      <c r="JXD941" s="35"/>
      <c r="JXE941" s="34"/>
      <c r="JXL941" s="35"/>
      <c r="JXM941" s="34"/>
      <c r="JXT941" s="35"/>
      <c r="JXU941" s="34"/>
      <c r="JYB941" s="35"/>
      <c r="JYC941" s="34"/>
      <c r="JYJ941" s="35"/>
      <c r="JYK941" s="34"/>
      <c r="JYR941" s="35"/>
      <c r="JYS941" s="34"/>
      <c r="JYZ941" s="35"/>
      <c r="JZA941" s="34"/>
      <c r="JZH941" s="35"/>
      <c r="JZI941" s="34"/>
      <c r="JZP941" s="35"/>
      <c r="JZQ941" s="34"/>
      <c r="JZX941" s="35"/>
      <c r="JZY941" s="34"/>
      <c r="KAF941" s="35"/>
      <c r="KAG941" s="34"/>
      <c r="KAN941" s="35"/>
      <c r="KAO941" s="34"/>
      <c r="KAV941" s="35"/>
      <c r="KAW941" s="34"/>
      <c r="KBD941" s="35"/>
      <c r="KBE941" s="34"/>
      <c r="KBL941" s="35"/>
      <c r="KBM941" s="34"/>
      <c r="KBT941" s="35"/>
      <c r="KBU941" s="34"/>
      <c r="KCB941" s="35"/>
      <c r="KCC941" s="34"/>
      <c r="KCJ941" s="35"/>
      <c r="KCK941" s="34"/>
      <c r="KCR941" s="35"/>
      <c r="KCS941" s="34"/>
      <c r="KCZ941" s="35"/>
      <c r="KDA941" s="34"/>
      <c r="KDH941" s="35"/>
      <c r="KDI941" s="34"/>
      <c r="KDP941" s="35"/>
      <c r="KDQ941" s="34"/>
      <c r="KDX941" s="35"/>
      <c r="KDY941" s="34"/>
      <c r="KEF941" s="35"/>
      <c r="KEG941" s="34"/>
      <c r="KEN941" s="35"/>
      <c r="KEO941" s="34"/>
      <c r="KEV941" s="35"/>
      <c r="KEW941" s="34"/>
      <c r="KFD941" s="35"/>
      <c r="KFE941" s="34"/>
      <c r="KFL941" s="35"/>
      <c r="KFM941" s="34"/>
      <c r="KFT941" s="35"/>
      <c r="KFU941" s="34"/>
      <c r="KGB941" s="35"/>
      <c r="KGC941" s="34"/>
      <c r="KGJ941" s="35"/>
      <c r="KGK941" s="34"/>
      <c r="KGR941" s="35"/>
      <c r="KGS941" s="34"/>
      <c r="KGZ941" s="35"/>
      <c r="KHA941" s="34"/>
      <c r="KHH941" s="35"/>
      <c r="KHI941" s="34"/>
      <c r="KHP941" s="35"/>
      <c r="KHQ941" s="34"/>
      <c r="KHX941" s="35"/>
      <c r="KHY941" s="34"/>
      <c r="KIF941" s="35"/>
      <c r="KIG941" s="34"/>
      <c r="KIN941" s="35"/>
      <c r="KIO941" s="34"/>
      <c r="KIV941" s="35"/>
      <c r="KIW941" s="34"/>
      <c r="KJD941" s="35"/>
      <c r="KJE941" s="34"/>
      <c r="KJL941" s="35"/>
      <c r="KJM941" s="34"/>
      <c r="KJT941" s="35"/>
      <c r="KJU941" s="34"/>
      <c r="KKB941" s="35"/>
      <c r="KKC941" s="34"/>
      <c r="KKJ941" s="35"/>
      <c r="KKK941" s="34"/>
      <c r="KKR941" s="35"/>
      <c r="KKS941" s="34"/>
      <c r="KKZ941" s="35"/>
      <c r="KLA941" s="34"/>
      <c r="KLH941" s="35"/>
      <c r="KLI941" s="34"/>
      <c r="KLP941" s="35"/>
      <c r="KLQ941" s="34"/>
      <c r="KLX941" s="35"/>
      <c r="KLY941" s="34"/>
      <c r="KMF941" s="35"/>
      <c r="KMG941" s="34"/>
      <c r="KMN941" s="35"/>
      <c r="KMO941" s="34"/>
      <c r="KMV941" s="35"/>
      <c r="KMW941" s="34"/>
      <c r="KND941" s="35"/>
      <c r="KNE941" s="34"/>
      <c r="KNL941" s="35"/>
      <c r="KNM941" s="34"/>
      <c r="KNT941" s="35"/>
      <c r="KNU941" s="34"/>
      <c r="KOB941" s="35"/>
      <c r="KOC941" s="34"/>
      <c r="KOJ941" s="35"/>
      <c r="KOK941" s="34"/>
      <c r="KOR941" s="35"/>
      <c r="KOS941" s="34"/>
      <c r="KOZ941" s="35"/>
      <c r="KPA941" s="34"/>
      <c r="KPH941" s="35"/>
      <c r="KPI941" s="34"/>
      <c r="KPP941" s="35"/>
      <c r="KPQ941" s="34"/>
      <c r="KPX941" s="35"/>
      <c r="KPY941" s="34"/>
      <c r="KQF941" s="35"/>
      <c r="KQG941" s="34"/>
      <c r="KQN941" s="35"/>
      <c r="KQO941" s="34"/>
      <c r="KQV941" s="35"/>
      <c r="KQW941" s="34"/>
      <c r="KRD941" s="35"/>
      <c r="KRE941" s="34"/>
      <c r="KRL941" s="35"/>
      <c r="KRM941" s="34"/>
      <c r="KRT941" s="35"/>
      <c r="KRU941" s="34"/>
      <c r="KSB941" s="35"/>
      <c r="KSC941" s="34"/>
      <c r="KSJ941" s="35"/>
      <c r="KSK941" s="34"/>
      <c r="KSR941" s="35"/>
      <c r="KSS941" s="34"/>
      <c r="KSZ941" s="35"/>
      <c r="KTA941" s="34"/>
      <c r="KTH941" s="35"/>
      <c r="KTI941" s="34"/>
      <c r="KTP941" s="35"/>
      <c r="KTQ941" s="34"/>
      <c r="KTX941" s="35"/>
      <c r="KTY941" s="34"/>
      <c r="KUF941" s="35"/>
      <c r="KUG941" s="34"/>
      <c r="KUN941" s="35"/>
      <c r="KUO941" s="34"/>
      <c r="KUV941" s="35"/>
      <c r="KUW941" s="34"/>
      <c r="KVD941" s="35"/>
      <c r="KVE941" s="34"/>
      <c r="KVL941" s="35"/>
      <c r="KVM941" s="34"/>
      <c r="KVT941" s="35"/>
      <c r="KVU941" s="34"/>
      <c r="KWB941" s="35"/>
      <c r="KWC941" s="34"/>
      <c r="KWJ941" s="35"/>
      <c r="KWK941" s="34"/>
      <c r="KWR941" s="35"/>
      <c r="KWS941" s="34"/>
      <c r="KWZ941" s="35"/>
      <c r="KXA941" s="34"/>
      <c r="KXH941" s="35"/>
      <c r="KXI941" s="34"/>
      <c r="KXP941" s="35"/>
      <c r="KXQ941" s="34"/>
      <c r="KXX941" s="35"/>
      <c r="KXY941" s="34"/>
      <c r="KYF941" s="35"/>
      <c r="KYG941" s="34"/>
      <c r="KYN941" s="35"/>
      <c r="KYO941" s="34"/>
      <c r="KYV941" s="35"/>
      <c r="KYW941" s="34"/>
      <c r="KZD941" s="35"/>
      <c r="KZE941" s="34"/>
      <c r="KZL941" s="35"/>
      <c r="KZM941" s="34"/>
      <c r="KZT941" s="35"/>
      <c r="KZU941" s="34"/>
      <c r="LAB941" s="35"/>
      <c r="LAC941" s="34"/>
      <c r="LAJ941" s="35"/>
      <c r="LAK941" s="34"/>
      <c r="LAR941" s="35"/>
      <c r="LAS941" s="34"/>
      <c r="LAZ941" s="35"/>
      <c r="LBA941" s="34"/>
      <c r="LBH941" s="35"/>
      <c r="LBI941" s="34"/>
      <c r="LBP941" s="35"/>
      <c r="LBQ941" s="34"/>
      <c r="LBX941" s="35"/>
      <c r="LBY941" s="34"/>
      <c r="LCF941" s="35"/>
      <c r="LCG941" s="34"/>
      <c r="LCN941" s="35"/>
      <c r="LCO941" s="34"/>
      <c r="LCV941" s="35"/>
      <c r="LCW941" s="34"/>
      <c r="LDD941" s="35"/>
      <c r="LDE941" s="34"/>
      <c r="LDL941" s="35"/>
      <c r="LDM941" s="34"/>
      <c r="LDT941" s="35"/>
      <c r="LDU941" s="34"/>
      <c r="LEB941" s="35"/>
      <c r="LEC941" s="34"/>
      <c r="LEJ941" s="35"/>
      <c r="LEK941" s="34"/>
      <c r="LER941" s="35"/>
      <c r="LES941" s="34"/>
      <c r="LEZ941" s="35"/>
      <c r="LFA941" s="34"/>
      <c r="LFH941" s="35"/>
      <c r="LFI941" s="34"/>
      <c r="LFP941" s="35"/>
      <c r="LFQ941" s="34"/>
      <c r="LFX941" s="35"/>
      <c r="LFY941" s="34"/>
      <c r="LGF941" s="35"/>
      <c r="LGG941" s="34"/>
      <c r="LGN941" s="35"/>
      <c r="LGO941" s="34"/>
      <c r="LGV941" s="35"/>
      <c r="LGW941" s="34"/>
      <c r="LHD941" s="35"/>
      <c r="LHE941" s="34"/>
      <c r="LHL941" s="35"/>
      <c r="LHM941" s="34"/>
      <c r="LHT941" s="35"/>
      <c r="LHU941" s="34"/>
      <c r="LIB941" s="35"/>
      <c r="LIC941" s="34"/>
      <c r="LIJ941" s="35"/>
      <c r="LIK941" s="34"/>
      <c r="LIR941" s="35"/>
      <c r="LIS941" s="34"/>
      <c r="LIZ941" s="35"/>
      <c r="LJA941" s="34"/>
      <c r="LJH941" s="35"/>
      <c r="LJI941" s="34"/>
      <c r="LJP941" s="35"/>
      <c r="LJQ941" s="34"/>
      <c r="LJX941" s="35"/>
      <c r="LJY941" s="34"/>
      <c r="LKF941" s="35"/>
      <c r="LKG941" s="34"/>
      <c r="LKN941" s="35"/>
      <c r="LKO941" s="34"/>
      <c r="LKV941" s="35"/>
      <c r="LKW941" s="34"/>
      <c r="LLD941" s="35"/>
      <c r="LLE941" s="34"/>
      <c r="LLL941" s="35"/>
      <c r="LLM941" s="34"/>
      <c r="LLT941" s="35"/>
      <c r="LLU941" s="34"/>
      <c r="LMB941" s="35"/>
      <c r="LMC941" s="34"/>
      <c r="LMJ941" s="35"/>
      <c r="LMK941" s="34"/>
      <c r="LMR941" s="35"/>
      <c r="LMS941" s="34"/>
      <c r="LMZ941" s="35"/>
      <c r="LNA941" s="34"/>
      <c r="LNH941" s="35"/>
      <c r="LNI941" s="34"/>
      <c r="LNP941" s="35"/>
      <c r="LNQ941" s="34"/>
      <c r="LNX941" s="35"/>
      <c r="LNY941" s="34"/>
      <c r="LOF941" s="35"/>
      <c r="LOG941" s="34"/>
      <c r="LON941" s="35"/>
      <c r="LOO941" s="34"/>
      <c r="LOV941" s="35"/>
      <c r="LOW941" s="34"/>
      <c r="LPD941" s="35"/>
      <c r="LPE941" s="34"/>
      <c r="LPL941" s="35"/>
      <c r="LPM941" s="34"/>
      <c r="LPT941" s="35"/>
      <c r="LPU941" s="34"/>
      <c r="LQB941" s="35"/>
      <c r="LQC941" s="34"/>
      <c r="LQJ941" s="35"/>
      <c r="LQK941" s="34"/>
      <c r="LQR941" s="35"/>
      <c r="LQS941" s="34"/>
      <c r="LQZ941" s="35"/>
      <c r="LRA941" s="34"/>
      <c r="LRH941" s="35"/>
      <c r="LRI941" s="34"/>
      <c r="LRP941" s="35"/>
      <c r="LRQ941" s="34"/>
      <c r="LRX941" s="35"/>
      <c r="LRY941" s="34"/>
      <c r="LSF941" s="35"/>
      <c r="LSG941" s="34"/>
      <c r="LSN941" s="35"/>
      <c r="LSO941" s="34"/>
      <c r="LSV941" s="35"/>
      <c r="LSW941" s="34"/>
      <c r="LTD941" s="35"/>
      <c r="LTE941" s="34"/>
      <c r="LTL941" s="35"/>
      <c r="LTM941" s="34"/>
      <c r="LTT941" s="35"/>
      <c r="LTU941" s="34"/>
      <c r="LUB941" s="35"/>
      <c r="LUC941" s="34"/>
      <c r="LUJ941" s="35"/>
      <c r="LUK941" s="34"/>
      <c r="LUR941" s="35"/>
      <c r="LUS941" s="34"/>
      <c r="LUZ941" s="35"/>
      <c r="LVA941" s="34"/>
      <c r="LVH941" s="35"/>
      <c r="LVI941" s="34"/>
      <c r="LVP941" s="35"/>
      <c r="LVQ941" s="34"/>
      <c r="LVX941" s="35"/>
      <c r="LVY941" s="34"/>
      <c r="LWF941" s="35"/>
      <c r="LWG941" s="34"/>
      <c r="LWN941" s="35"/>
      <c r="LWO941" s="34"/>
      <c r="LWV941" s="35"/>
      <c r="LWW941" s="34"/>
      <c r="LXD941" s="35"/>
      <c r="LXE941" s="34"/>
      <c r="LXL941" s="35"/>
      <c r="LXM941" s="34"/>
      <c r="LXT941" s="35"/>
      <c r="LXU941" s="34"/>
      <c r="LYB941" s="35"/>
      <c r="LYC941" s="34"/>
      <c r="LYJ941" s="35"/>
      <c r="LYK941" s="34"/>
      <c r="LYR941" s="35"/>
      <c r="LYS941" s="34"/>
      <c r="LYZ941" s="35"/>
      <c r="LZA941" s="34"/>
      <c r="LZH941" s="35"/>
      <c r="LZI941" s="34"/>
      <c r="LZP941" s="35"/>
      <c r="LZQ941" s="34"/>
      <c r="LZX941" s="35"/>
      <c r="LZY941" s="34"/>
      <c r="MAF941" s="35"/>
      <c r="MAG941" s="34"/>
      <c r="MAN941" s="35"/>
      <c r="MAO941" s="34"/>
      <c r="MAV941" s="35"/>
      <c r="MAW941" s="34"/>
      <c r="MBD941" s="35"/>
      <c r="MBE941" s="34"/>
      <c r="MBL941" s="35"/>
      <c r="MBM941" s="34"/>
      <c r="MBT941" s="35"/>
      <c r="MBU941" s="34"/>
      <c r="MCB941" s="35"/>
      <c r="MCC941" s="34"/>
      <c r="MCJ941" s="35"/>
      <c r="MCK941" s="34"/>
      <c r="MCR941" s="35"/>
      <c r="MCS941" s="34"/>
      <c r="MCZ941" s="35"/>
      <c r="MDA941" s="34"/>
      <c r="MDH941" s="35"/>
      <c r="MDI941" s="34"/>
      <c r="MDP941" s="35"/>
      <c r="MDQ941" s="34"/>
      <c r="MDX941" s="35"/>
      <c r="MDY941" s="34"/>
      <c r="MEF941" s="35"/>
      <c r="MEG941" s="34"/>
      <c r="MEN941" s="35"/>
      <c r="MEO941" s="34"/>
      <c r="MEV941" s="35"/>
      <c r="MEW941" s="34"/>
      <c r="MFD941" s="35"/>
      <c r="MFE941" s="34"/>
      <c r="MFL941" s="35"/>
      <c r="MFM941" s="34"/>
      <c r="MFT941" s="35"/>
      <c r="MFU941" s="34"/>
      <c r="MGB941" s="35"/>
      <c r="MGC941" s="34"/>
      <c r="MGJ941" s="35"/>
      <c r="MGK941" s="34"/>
      <c r="MGR941" s="35"/>
      <c r="MGS941" s="34"/>
      <c r="MGZ941" s="35"/>
      <c r="MHA941" s="34"/>
      <c r="MHH941" s="35"/>
      <c r="MHI941" s="34"/>
      <c r="MHP941" s="35"/>
      <c r="MHQ941" s="34"/>
      <c r="MHX941" s="35"/>
      <c r="MHY941" s="34"/>
      <c r="MIF941" s="35"/>
      <c r="MIG941" s="34"/>
      <c r="MIN941" s="35"/>
      <c r="MIO941" s="34"/>
      <c r="MIV941" s="35"/>
      <c r="MIW941" s="34"/>
      <c r="MJD941" s="35"/>
      <c r="MJE941" s="34"/>
      <c r="MJL941" s="35"/>
      <c r="MJM941" s="34"/>
      <c r="MJT941" s="35"/>
      <c r="MJU941" s="34"/>
      <c r="MKB941" s="35"/>
      <c r="MKC941" s="34"/>
      <c r="MKJ941" s="35"/>
      <c r="MKK941" s="34"/>
      <c r="MKR941" s="35"/>
      <c r="MKS941" s="34"/>
      <c r="MKZ941" s="35"/>
      <c r="MLA941" s="34"/>
      <c r="MLH941" s="35"/>
      <c r="MLI941" s="34"/>
      <c r="MLP941" s="35"/>
      <c r="MLQ941" s="34"/>
      <c r="MLX941" s="35"/>
      <c r="MLY941" s="34"/>
      <c r="MMF941" s="35"/>
      <c r="MMG941" s="34"/>
      <c r="MMN941" s="35"/>
      <c r="MMO941" s="34"/>
      <c r="MMV941" s="35"/>
      <c r="MMW941" s="34"/>
      <c r="MND941" s="35"/>
      <c r="MNE941" s="34"/>
      <c r="MNL941" s="35"/>
      <c r="MNM941" s="34"/>
      <c r="MNT941" s="35"/>
      <c r="MNU941" s="34"/>
      <c r="MOB941" s="35"/>
      <c r="MOC941" s="34"/>
      <c r="MOJ941" s="35"/>
      <c r="MOK941" s="34"/>
      <c r="MOR941" s="35"/>
      <c r="MOS941" s="34"/>
      <c r="MOZ941" s="35"/>
      <c r="MPA941" s="34"/>
      <c r="MPH941" s="35"/>
      <c r="MPI941" s="34"/>
      <c r="MPP941" s="35"/>
      <c r="MPQ941" s="34"/>
      <c r="MPX941" s="35"/>
      <c r="MPY941" s="34"/>
      <c r="MQF941" s="35"/>
      <c r="MQG941" s="34"/>
      <c r="MQN941" s="35"/>
      <c r="MQO941" s="34"/>
      <c r="MQV941" s="35"/>
      <c r="MQW941" s="34"/>
      <c r="MRD941" s="35"/>
      <c r="MRE941" s="34"/>
      <c r="MRL941" s="35"/>
      <c r="MRM941" s="34"/>
      <c r="MRT941" s="35"/>
      <c r="MRU941" s="34"/>
      <c r="MSB941" s="35"/>
      <c r="MSC941" s="34"/>
      <c r="MSJ941" s="35"/>
      <c r="MSK941" s="34"/>
      <c r="MSR941" s="35"/>
      <c r="MSS941" s="34"/>
      <c r="MSZ941" s="35"/>
      <c r="MTA941" s="34"/>
      <c r="MTH941" s="35"/>
      <c r="MTI941" s="34"/>
      <c r="MTP941" s="35"/>
      <c r="MTQ941" s="34"/>
      <c r="MTX941" s="35"/>
      <c r="MTY941" s="34"/>
      <c r="MUF941" s="35"/>
      <c r="MUG941" s="34"/>
      <c r="MUN941" s="35"/>
      <c r="MUO941" s="34"/>
      <c r="MUV941" s="35"/>
      <c r="MUW941" s="34"/>
      <c r="MVD941" s="35"/>
      <c r="MVE941" s="34"/>
      <c r="MVL941" s="35"/>
      <c r="MVM941" s="34"/>
      <c r="MVT941" s="35"/>
      <c r="MVU941" s="34"/>
      <c r="MWB941" s="35"/>
      <c r="MWC941" s="34"/>
      <c r="MWJ941" s="35"/>
      <c r="MWK941" s="34"/>
      <c r="MWR941" s="35"/>
      <c r="MWS941" s="34"/>
      <c r="MWZ941" s="35"/>
      <c r="MXA941" s="34"/>
      <c r="MXH941" s="35"/>
      <c r="MXI941" s="34"/>
      <c r="MXP941" s="35"/>
      <c r="MXQ941" s="34"/>
      <c r="MXX941" s="35"/>
      <c r="MXY941" s="34"/>
      <c r="MYF941" s="35"/>
      <c r="MYG941" s="34"/>
      <c r="MYN941" s="35"/>
      <c r="MYO941" s="34"/>
      <c r="MYV941" s="35"/>
      <c r="MYW941" s="34"/>
      <c r="MZD941" s="35"/>
      <c r="MZE941" s="34"/>
      <c r="MZL941" s="35"/>
      <c r="MZM941" s="34"/>
      <c r="MZT941" s="35"/>
      <c r="MZU941" s="34"/>
      <c r="NAB941" s="35"/>
      <c r="NAC941" s="34"/>
      <c r="NAJ941" s="35"/>
      <c r="NAK941" s="34"/>
      <c r="NAR941" s="35"/>
      <c r="NAS941" s="34"/>
      <c r="NAZ941" s="35"/>
      <c r="NBA941" s="34"/>
      <c r="NBH941" s="35"/>
      <c r="NBI941" s="34"/>
      <c r="NBP941" s="35"/>
      <c r="NBQ941" s="34"/>
      <c r="NBX941" s="35"/>
      <c r="NBY941" s="34"/>
      <c r="NCF941" s="35"/>
      <c r="NCG941" s="34"/>
      <c r="NCN941" s="35"/>
      <c r="NCO941" s="34"/>
      <c r="NCV941" s="35"/>
      <c r="NCW941" s="34"/>
      <c r="NDD941" s="35"/>
      <c r="NDE941" s="34"/>
      <c r="NDL941" s="35"/>
      <c r="NDM941" s="34"/>
      <c r="NDT941" s="35"/>
      <c r="NDU941" s="34"/>
      <c r="NEB941" s="35"/>
      <c r="NEC941" s="34"/>
      <c r="NEJ941" s="35"/>
      <c r="NEK941" s="34"/>
      <c r="NER941" s="35"/>
      <c r="NES941" s="34"/>
      <c r="NEZ941" s="35"/>
      <c r="NFA941" s="34"/>
      <c r="NFH941" s="35"/>
      <c r="NFI941" s="34"/>
      <c r="NFP941" s="35"/>
      <c r="NFQ941" s="34"/>
      <c r="NFX941" s="35"/>
      <c r="NFY941" s="34"/>
      <c r="NGF941" s="35"/>
      <c r="NGG941" s="34"/>
      <c r="NGN941" s="35"/>
      <c r="NGO941" s="34"/>
      <c r="NGV941" s="35"/>
      <c r="NGW941" s="34"/>
      <c r="NHD941" s="35"/>
      <c r="NHE941" s="34"/>
      <c r="NHL941" s="35"/>
      <c r="NHM941" s="34"/>
      <c r="NHT941" s="35"/>
      <c r="NHU941" s="34"/>
      <c r="NIB941" s="35"/>
      <c r="NIC941" s="34"/>
      <c r="NIJ941" s="35"/>
      <c r="NIK941" s="34"/>
      <c r="NIR941" s="35"/>
      <c r="NIS941" s="34"/>
      <c r="NIZ941" s="35"/>
      <c r="NJA941" s="34"/>
      <c r="NJH941" s="35"/>
      <c r="NJI941" s="34"/>
      <c r="NJP941" s="35"/>
      <c r="NJQ941" s="34"/>
      <c r="NJX941" s="35"/>
      <c r="NJY941" s="34"/>
      <c r="NKF941" s="35"/>
      <c r="NKG941" s="34"/>
      <c r="NKN941" s="35"/>
      <c r="NKO941" s="34"/>
      <c r="NKV941" s="35"/>
      <c r="NKW941" s="34"/>
      <c r="NLD941" s="35"/>
      <c r="NLE941" s="34"/>
      <c r="NLL941" s="35"/>
      <c r="NLM941" s="34"/>
      <c r="NLT941" s="35"/>
      <c r="NLU941" s="34"/>
      <c r="NMB941" s="35"/>
      <c r="NMC941" s="34"/>
      <c r="NMJ941" s="35"/>
      <c r="NMK941" s="34"/>
      <c r="NMR941" s="35"/>
      <c r="NMS941" s="34"/>
      <c r="NMZ941" s="35"/>
      <c r="NNA941" s="34"/>
      <c r="NNH941" s="35"/>
      <c r="NNI941" s="34"/>
      <c r="NNP941" s="35"/>
      <c r="NNQ941" s="34"/>
      <c r="NNX941" s="35"/>
      <c r="NNY941" s="34"/>
      <c r="NOF941" s="35"/>
      <c r="NOG941" s="34"/>
      <c r="NON941" s="35"/>
      <c r="NOO941" s="34"/>
      <c r="NOV941" s="35"/>
      <c r="NOW941" s="34"/>
      <c r="NPD941" s="35"/>
      <c r="NPE941" s="34"/>
      <c r="NPL941" s="35"/>
      <c r="NPM941" s="34"/>
      <c r="NPT941" s="35"/>
      <c r="NPU941" s="34"/>
      <c r="NQB941" s="35"/>
      <c r="NQC941" s="34"/>
      <c r="NQJ941" s="35"/>
      <c r="NQK941" s="34"/>
      <c r="NQR941" s="35"/>
      <c r="NQS941" s="34"/>
      <c r="NQZ941" s="35"/>
      <c r="NRA941" s="34"/>
      <c r="NRH941" s="35"/>
      <c r="NRI941" s="34"/>
      <c r="NRP941" s="35"/>
      <c r="NRQ941" s="34"/>
      <c r="NRX941" s="35"/>
      <c r="NRY941" s="34"/>
      <c r="NSF941" s="35"/>
      <c r="NSG941" s="34"/>
      <c r="NSN941" s="35"/>
      <c r="NSO941" s="34"/>
      <c r="NSV941" s="35"/>
      <c r="NSW941" s="34"/>
      <c r="NTD941" s="35"/>
      <c r="NTE941" s="34"/>
      <c r="NTL941" s="35"/>
      <c r="NTM941" s="34"/>
      <c r="NTT941" s="35"/>
      <c r="NTU941" s="34"/>
      <c r="NUB941" s="35"/>
      <c r="NUC941" s="34"/>
      <c r="NUJ941" s="35"/>
      <c r="NUK941" s="34"/>
      <c r="NUR941" s="35"/>
      <c r="NUS941" s="34"/>
      <c r="NUZ941" s="35"/>
      <c r="NVA941" s="34"/>
      <c r="NVH941" s="35"/>
      <c r="NVI941" s="34"/>
      <c r="NVP941" s="35"/>
      <c r="NVQ941" s="34"/>
      <c r="NVX941" s="35"/>
      <c r="NVY941" s="34"/>
      <c r="NWF941" s="35"/>
      <c r="NWG941" s="34"/>
      <c r="NWN941" s="35"/>
      <c r="NWO941" s="34"/>
      <c r="NWV941" s="35"/>
      <c r="NWW941" s="34"/>
      <c r="NXD941" s="35"/>
      <c r="NXE941" s="34"/>
      <c r="NXL941" s="35"/>
      <c r="NXM941" s="34"/>
      <c r="NXT941" s="35"/>
      <c r="NXU941" s="34"/>
      <c r="NYB941" s="35"/>
      <c r="NYC941" s="34"/>
      <c r="NYJ941" s="35"/>
      <c r="NYK941" s="34"/>
      <c r="NYR941" s="35"/>
      <c r="NYS941" s="34"/>
      <c r="NYZ941" s="35"/>
      <c r="NZA941" s="34"/>
      <c r="NZH941" s="35"/>
      <c r="NZI941" s="34"/>
      <c r="NZP941" s="35"/>
      <c r="NZQ941" s="34"/>
      <c r="NZX941" s="35"/>
      <c r="NZY941" s="34"/>
      <c r="OAF941" s="35"/>
      <c r="OAG941" s="34"/>
      <c r="OAN941" s="35"/>
      <c r="OAO941" s="34"/>
      <c r="OAV941" s="35"/>
      <c r="OAW941" s="34"/>
      <c r="OBD941" s="35"/>
      <c r="OBE941" s="34"/>
      <c r="OBL941" s="35"/>
      <c r="OBM941" s="34"/>
      <c r="OBT941" s="35"/>
      <c r="OBU941" s="34"/>
      <c r="OCB941" s="35"/>
      <c r="OCC941" s="34"/>
      <c r="OCJ941" s="35"/>
      <c r="OCK941" s="34"/>
      <c r="OCR941" s="35"/>
      <c r="OCS941" s="34"/>
      <c r="OCZ941" s="35"/>
      <c r="ODA941" s="34"/>
      <c r="ODH941" s="35"/>
      <c r="ODI941" s="34"/>
      <c r="ODP941" s="35"/>
      <c r="ODQ941" s="34"/>
      <c r="ODX941" s="35"/>
      <c r="ODY941" s="34"/>
      <c r="OEF941" s="35"/>
      <c r="OEG941" s="34"/>
      <c r="OEN941" s="35"/>
      <c r="OEO941" s="34"/>
      <c r="OEV941" s="35"/>
      <c r="OEW941" s="34"/>
      <c r="OFD941" s="35"/>
      <c r="OFE941" s="34"/>
      <c r="OFL941" s="35"/>
      <c r="OFM941" s="34"/>
      <c r="OFT941" s="35"/>
      <c r="OFU941" s="34"/>
      <c r="OGB941" s="35"/>
      <c r="OGC941" s="34"/>
      <c r="OGJ941" s="35"/>
      <c r="OGK941" s="34"/>
      <c r="OGR941" s="35"/>
      <c r="OGS941" s="34"/>
      <c r="OGZ941" s="35"/>
      <c r="OHA941" s="34"/>
      <c r="OHH941" s="35"/>
      <c r="OHI941" s="34"/>
      <c r="OHP941" s="35"/>
      <c r="OHQ941" s="34"/>
      <c r="OHX941" s="35"/>
      <c r="OHY941" s="34"/>
      <c r="OIF941" s="35"/>
      <c r="OIG941" s="34"/>
      <c r="OIN941" s="35"/>
      <c r="OIO941" s="34"/>
      <c r="OIV941" s="35"/>
      <c r="OIW941" s="34"/>
      <c r="OJD941" s="35"/>
      <c r="OJE941" s="34"/>
      <c r="OJL941" s="35"/>
      <c r="OJM941" s="34"/>
      <c r="OJT941" s="35"/>
      <c r="OJU941" s="34"/>
      <c r="OKB941" s="35"/>
      <c r="OKC941" s="34"/>
      <c r="OKJ941" s="35"/>
      <c r="OKK941" s="34"/>
      <c r="OKR941" s="35"/>
      <c r="OKS941" s="34"/>
      <c r="OKZ941" s="35"/>
      <c r="OLA941" s="34"/>
      <c r="OLH941" s="35"/>
      <c r="OLI941" s="34"/>
      <c r="OLP941" s="35"/>
      <c r="OLQ941" s="34"/>
      <c r="OLX941" s="35"/>
      <c r="OLY941" s="34"/>
      <c r="OMF941" s="35"/>
      <c r="OMG941" s="34"/>
      <c r="OMN941" s="35"/>
      <c r="OMO941" s="34"/>
      <c r="OMV941" s="35"/>
      <c r="OMW941" s="34"/>
      <c r="OND941" s="35"/>
      <c r="ONE941" s="34"/>
      <c r="ONL941" s="35"/>
      <c r="ONM941" s="34"/>
      <c r="ONT941" s="35"/>
      <c r="ONU941" s="34"/>
      <c r="OOB941" s="35"/>
      <c r="OOC941" s="34"/>
      <c r="OOJ941" s="35"/>
      <c r="OOK941" s="34"/>
      <c r="OOR941" s="35"/>
      <c r="OOS941" s="34"/>
      <c r="OOZ941" s="35"/>
      <c r="OPA941" s="34"/>
      <c r="OPH941" s="35"/>
      <c r="OPI941" s="34"/>
      <c r="OPP941" s="35"/>
      <c r="OPQ941" s="34"/>
      <c r="OPX941" s="35"/>
      <c r="OPY941" s="34"/>
      <c r="OQF941" s="35"/>
      <c r="OQG941" s="34"/>
      <c r="OQN941" s="35"/>
      <c r="OQO941" s="34"/>
      <c r="OQV941" s="35"/>
      <c r="OQW941" s="34"/>
      <c r="ORD941" s="35"/>
      <c r="ORE941" s="34"/>
      <c r="ORL941" s="35"/>
      <c r="ORM941" s="34"/>
      <c r="ORT941" s="35"/>
      <c r="ORU941" s="34"/>
      <c r="OSB941" s="35"/>
      <c r="OSC941" s="34"/>
      <c r="OSJ941" s="35"/>
      <c r="OSK941" s="34"/>
      <c r="OSR941" s="35"/>
      <c r="OSS941" s="34"/>
      <c r="OSZ941" s="35"/>
      <c r="OTA941" s="34"/>
      <c r="OTH941" s="35"/>
      <c r="OTI941" s="34"/>
      <c r="OTP941" s="35"/>
      <c r="OTQ941" s="34"/>
      <c r="OTX941" s="35"/>
      <c r="OTY941" s="34"/>
      <c r="OUF941" s="35"/>
      <c r="OUG941" s="34"/>
      <c r="OUN941" s="35"/>
      <c r="OUO941" s="34"/>
      <c r="OUV941" s="35"/>
      <c r="OUW941" s="34"/>
      <c r="OVD941" s="35"/>
      <c r="OVE941" s="34"/>
      <c r="OVL941" s="35"/>
      <c r="OVM941" s="34"/>
      <c r="OVT941" s="35"/>
      <c r="OVU941" s="34"/>
      <c r="OWB941" s="35"/>
      <c r="OWC941" s="34"/>
      <c r="OWJ941" s="35"/>
      <c r="OWK941" s="34"/>
      <c r="OWR941" s="35"/>
      <c r="OWS941" s="34"/>
      <c r="OWZ941" s="35"/>
      <c r="OXA941" s="34"/>
      <c r="OXH941" s="35"/>
      <c r="OXI941" s="34"/>
      <c r="OXP941" s="35"/>
      <c r="OXQ941" s="34"/>
      <c r="OXX941" s="35"/>
      <c r="OXY941" s="34"/>
      <c r="OYF941" s="35"/>
      <c r="OYG941" s="34"/>
      <c r="OYN941" s="35"/>
      <c r="OYO941" s="34"/>
      <c r="OYV941" s="35"/>
      <c r="OYW941" s="34"/>
      <c r="OZD941" s="35"/>
      <c r="OZE941" s="34"/>
      <c r="OZL941" s="35"/>
      <c r="OZM941" s="34"/>
      <c r="OZT941" s="35"/>
      <c r="OZU941" s="34"/>
      <c r="PAB941" s="35"/>
      <c r="PAC941" s="34"/>
      <c r="PAJ941" s="35"/>
      <c r="PAK941" s="34"/>
      <c r="PAR941" s="35"/>
      <c r="PAS941" s="34"/>
      <c r="PAZ941" s="35"/>
      <c r="PBA941" s="34"/>
      <c r="PBH941" s="35"/>
      <c r="PBI941" s="34"/>
      <c r="PBP941" s="35"/>
      <c r="PBQ941" s="34"/>
      <c r="PBX941" s="35"/>
      <c r="PBY941" s="34"/>
      <c r="PCF941" s="35"/>
      <c r="PCG941" s="34"/>
      <c r="PCN941" s="35"/>
      <c r="PCO941" s="34"/>
      <c r="PCV941" s="35"/>
      <c r="PCW941" s="34"/>
      <c r="PDD941" s="35"/>
      <c r="PDE941" s="34"/>
      <c r="PDL941" s="35"/>
      <c r="PDM941" s="34"/>
      <c r="PDT941" s="35"/>
      <c r="PDU941" s="34"/>
      <c r="PEB941" s="35"/>
      <c r="PEC941" s="34"/>
      <c r="PEJ941" s="35"/>
      <c r="PEK941" s="34"/>
      <c r="PER941" s="35"/>
      <c r="PES941" s="34"/>
      <c r="PEZ941" s="35"/>
      <c r="PFA941" s="34"/>
      <c r="PFH941" s="35"/>
      <c r="PFI941" s="34"/>
      <c r="PFP941" s="35"/>
      <c r="PFQ941" s="34"/>
      <c r="PFX941" s="35"/>
      <c r="PFY941" s="34"/>
      <c r="PGF941" s="35"/>
      <c r="PGG941" s="34"/>
      <c r="PGN941" s="35"/>
      <c r="PGO941" s="34"/>
      <c r="PGV941" s="35"/>
      <c r="PGW941" s="34"/>
      <c r="PHD941" s="35"/>
      <c r="PHE941" s="34"/>
      <c r="PHL941" s="35"/>
      <c r="PHM941" s="34"/>
      <c r="PHT941" s="35"/>
      <c r="PHU941" s="34"/>
      <c r="PIB941" s="35"/>
      <c r="PIC941" s="34"/>
      <c r="PIJ941" s="35"/>
      <c r="PIK941" s="34"/>
      <c r="PIR941" s="35"/>
      <c r="PIS941" s="34"/>
      <c r="PIZ941" s="35"/>
      <c r="PJA941" s="34"/>
      <c r="PJH941" s="35"/>
      <c r="PJI941" s="34"/>
      <c r="PJP941" s="35"/>
      <c r="PJQ941" s="34"/>
      <c r="PJX941" s="35"/>
      <c r="PJY941" s="34"/>
      <c r="PKF941" s="35"/>
      <c r="PKG941" s="34"/>
      <c r="PKN941" s="35"/>
      <c r="PKO941" s="34"/>
      <c r="PKV941" s="35"/>
      <c r="PKW941" s="34"/>
      <c r="PLD941" s="35"/>
      <c r="PLE941" s="34"/>
      <c r="PLL941" s="35"/>
      <c r="PLM941" s="34"/>
      <c r="PLT941" s="35"/>
      <c r="PLU941" s="34"/>
      <c r="PMB941" s="35"/>
      <c r="PMC941" s="34"/>
      <c r="PMJ941" s="35"/>
      <c r="PMK941" s="34"/>
      <c r="PMR941" s="35"/>
      <c r="PMS941" s="34"/>
      <c r="PMZ941" s="35"/>
      <c r="PNA941" s="34"/>
      <c r="PNH941" s="35"/>
      <c r="PNI941" s="34"/>
      <c r="PNP941" s="35"/>
      <c r="PNQ941" s="34"/>
      <c r="PNX941" s="35"/>
      <c r="PNY941" s="34"/>
      <c r="POF941" s="35"/>
      <c r="POG941" s="34"/>
      <c r="PON941" s="35"/>
      <c r="POO941" s="34"/>
      <c r="POV941" s="35"/>
      <c r="POW941" s="34"/>
      <c r="PPD941" s="35"/>
      <c r="PPE941" s="34"/>
      <c r="PPL941" s="35"/>
      <c r="PPM941" s="34"/>
      <c r="PPT941" s="35"/>
      <c r="PPU941" s="34"/>
      <c r="PQB941" s="35"/>
      <c r="PQC941" s="34"/>
      <c r="PQJ941" s="35"/>
      <c r="PQK941" s="34"/>
      <c r="PQR941" s="35"/>
      <c r="PQS941" s="34"/>
      <c r="PQZ941" s="35"/>
      <c r="PRA941" s="34"/>
      <c r="PRH941" s="35"/>
      <c r="PRI941" s="34"/>
      <c r="PRP941" s="35"/>
      <c r="PRQ941" s="34"/>
      <c r="PRX941" s="35"/>
      <c r="PRY941" s="34"/>
      <c r="PSF941" s="35"/>
      <c r="PSG941" s="34"/>
      <c r="PSN941" s="35"/>
      <c r="PSO941" s="34"/>
      <c r="PSV941" s="35"/>
      <c r="PSW941" s="34"/>
      <c r="PTD941" s="35"/>
      <c r="PTE941" s="34"/>
      <c r="PTL941" s="35"/>
      <c r="PTM941" s="34"/>
      <c r="PTT941" s="35"/>
      <c r="PTU941" s="34"/>
      <c r="PUB941" s="35"/>
      <c r="PUC941" s="34"/>
      <c r="PUJ941" s="35"/>
      <c r="PUK941" s="34"/>
      <c r="PUR941" s="35"/>
      <c r="PUS941" s="34"/>
      <c r="PUZ941" s="35"/>
      <c r="PVA941" s="34"/>
      <c r="PVH941" s="35"/>
      <c r="PVI941" s="34"/>
      <c r="PVP941" s="35"/>
      <c r="PVQ941" s="34"/>
      <c r="PVX941" s="35"/>
      <c r="PVY941" s="34"/>
      <c r="PWF941" s="35"/>
      <c r="PWG941" s="34"/>
      <c r="PWN941" s="35"/>
      <c r="PWO941" s="34"/>
      <c r="PWV941" s="35"/>
      <c r="PWW941" s="34"/>
      <c r="PXD941" s="35"/>
      <c r="PXE941" s="34"/>
      <c r="PXL941" s="35"/>
      <c r="PXM941" s="34"/>
      <c r="PXT941" s="35"/>
      <c r="PXU941" s="34"/>
      <c r="PYB941" s="35"/>
      <c r="PYC941" s="34"/>
      <c r="PYJ941" s="35"/>
      <c r="PYK941" s="34"/>
      <c r="PYR941" s="35"/>
      <c r="PYS941" s="34"/>
      <c r="PYZ941" s="35"/>
      <c r="PZA941" s="34"/>
      <c r="PZH941" s="35"/>
      <c r="PZI941" s="34"/>
      <c r="PZP941" s="35"/>
      <c r="PZQ941" s="34"/>
      <c r="PZX941" s="35"/>
      <c r="PZY941" s="34"/>
      <c r="QAF941" s="35"/>
      <c r="QAG941" s="34"/>
      <c r="QAN941" s="35"/>
      <c r="QAO941" s="34"/>
      <c r="QAV941" s="35"/>
      <c r="QAW941" s="34"/>
      <c r="QBD941" s="35"/>
      <c r="QBE941" s="34"/>
      <c r="QBL941" s="35"/>
      <c r="QBM941" s="34"/>
      <c r="QBT941" s="35"/>
      <c r="QBU941" s="34"/>
      <c r="QCB941" s="35"/>
      <c r="QCC941" s="34"/>
      <c r="QCJ941" s="35"/>
      <c r="QCK941" s="34"/>
      <c r="QCR941" s="35"/>
      <c r="QCS941" s="34"/>
      <c r="QCZ941" s="35"/>
      <c r="QDA941" s="34"/>
      <c r="QDH941" s="35"/>
      <c r="QDI941" s="34"/>
      <c r="QDP941" s="35"/>
      <c r="QDQ941" s="34"/>
      <c r="QDX941" s="35"/>
      <c r="QDY941" s="34"/>
      <c r="QEF941" s="35"/>
      <c r="QEG941" s="34"/>
      <c r="QEN941" s="35"/>
      <c r="QEO941" s="34"/>
      <c r="QEV941" s="35"/>
      <c r="QEW941" s="34"/>
      <c r="QFD941" s="35"/>
      <c r="QFE941" s="34"/>
      <c r="QFL941" s="35"/>
      <c r="QFM941" s="34"/>
      <c r="QFT941" s="35"/>
      <c r="QFU941" s="34"/>
      <c r="QGB941" s="35"/>
      <c r="QGC941" s="34"/>
      <c r="QGJ941" s="35"/>
      <c r="QGK941" s="34"/>
      <c r="QGR941" s="35"/>
      <c r="QGS941" s="34"/>
      <c r="QGZ941" s="35"/>
      <c r="QHA941" s="34"/>
      <c r="QHH941" s="35"/>
      <c r="QHI941" s="34"/>
      <c r="QHP941" s="35"/>
      <c r="QHQ941" s="34"/>
      <c r="QHX941" s="35"/>
      <c r="QHY941" s="34"/>
      <c r="QIF941" s="35"/>
      <c r="QIG941" s="34"/>
      <c r="QIN941" s="35"/>
      <c r="QIO941" s="34"/>
      <c r="QIV941" s="35"/>
      <c r="QIW941" s="34"/>
      <c r="QJD941" s="35"/>
      <c r="QJE941" s="34"/>
      <c r="QJL941" s="35"/>
      <c r="QJM941" s="34"/>
      <c r="QJT941" s="35"/>
      <c r="QJU941" s="34"/>
      <c r="QKB941" s="35"/>
      <c r="QKC941" s="34"/>
      <c r="QKJ941" s="35"/>
      <c r="QKK941" s="34"/>
      <c r="QKR941" s="35"/>
      <c r="QKS941" s="34"/>
      <c r="QKZ941" s="35"/>
      <c r="QLA941" s="34"/>
      <c r="QLH941" s="35"/>
      <c r="QLI941" s="34"/>
      <c r="QLP941" s="35"/>
      <c r="QLQ941" s="34"/>
      <c r="QLX941" s="35"/>
      <c r="QLY941" s="34"/>
      <c r="QMF941" s="35"/>
      <c r="QMG941" s="34"/>
      <c r="QMN941" s="35"/>
      <c r="QMO941" s="34"/>
      <c r="QMV941" s="35"/>
      <c r="QMW941" s="34"/>
      <c r="QND941" s="35"/>
      <c r="QNE941" s="34"/>
      <c r="QNL941" s="35"/>
      <c r="QNM941" s="34"/>
      <c r="QNT941" s="35"/>
      <c r="QNU941" s="34"/>
      <c r="QOB941" s="35"/>
      <c r="QOC941" s="34"/>
      <c r="QOJ941" s="35"/>
      <c r="QOK941" s="34"/>
      <c r="QOR941" s="35"/>
      <c r="QOS941" s="34"/>
      <c r="QOZ941" s="35"/>
      <c r="QPA941" s="34"/>
      <c r="QPH941" s="35"/>
      <c r="QPI941" s="34"/>
      <c r="QPP941" s="35"/>
      <c r="QPQ941" s="34"/>
      <c r="QPX941" s="35"/>
      <c r="QPY941" s="34"/>
      <c r="QQF941" s="35"/>
      <c r="QQG941" s="34"/>
      <c r="QQN941" s="35"/>
      <c r="QQO941" s="34"/>
      <c r="QQV941" s="35"/>
      <c r="QQW941" s="34"/>
      <c r="QRD941" s="35"/>
      <c r="QRE941" s="34"/>
      <c r="QRL941" s="35"/>
      <c r="QRM941" s="34"/>
      <c r="QRT941" s="35"/>
      <c r="QRU941" s="34"/>
      <c r="QSB941" s="35"/>
      <c r="QSC941" s="34"/>
      <c r="QSJ941" s="35"/>
      <c r="QSK941" s="34"/>
      <c r="QSR941" s="35"/>
      <c r="QSS941" s="34"/>
      <c r="QSZ941" s="35"/>
      <c r="QTA941" s="34"/>
      <c r="QTH941" s="35"/>
      <c r="QTI941" s="34"/>
      <c r="QTP941" s="35"/>
      <c r="QTQ941" s="34"/>
      <c r="QTX941" s="35"/>
      <c r="QTY941" s="34"/>
      <c r="QUF941" s="35"/>
      <c r="QUG941" s="34"/>
      <c r="QUN941" s="35"/>
      <c r="QUO941" s="34"/>
      <c r="QUV941" s="35"/>
      <c r="QUW941" s="34"/>
      <c r="QVD941" s="35"/>
      <c r="QVE941" s="34"/>
      <c r="QVL941" s="35"/>
      <c r="QVM941" s="34"/>
      <c r="QVT941" s="35"/>
      <c r="QVU941" s="34"/>
      <c r="QWB941" s="35"/>
      <c r="QWC941" s="34"/>
      <c r="QWJ941" s="35"/>
      <c r="QWK941" s="34"/>
      <c r="QWR941" s="35"/>
      <c r="QWS941" s="34"/>
      <c r="QWZ941" s="35"/>
      <c r="QXA941" s="34"/>
      <c r="QXH941" s="35"/>
      <c r="QXI941" s="34"/>
      <c r="QXP941" s="35"/>
      <c r="QXQ941" s="34"/>
      <c r="QXX941" s="35"/>
      <c r="QXY941" s="34"/>
      <c r="QYF941" s="35"/>
      <c r="QYG941" s="34"/>
      <c r="QYN941" s="35"/>
      <c r="QYO941" s="34"/>
      <c r="QYV941" s="35"/>
      <c r="QYW941" s="34"/>
      <c r="QZD941" s="35"/>
      <c r="QZE941" s="34"/>
      <c r="QZL941" s="35"/>
      <c r="QZM941" s="34"/>
      <c r="QZT941" s="35"/>
      <c r="QZU941" s="34"/>
      <c r="RAB941" s="35"/>
      <c r="RAC941" s="34"/>
      <c r="RAJ941" s="35"/>
      <c r="RAK941" s="34"/>
      <c r="RAR941" s="35"/>
      <c r="RAS941" s="34"/>
      <c r="RAZ941" s="35"/>
      <c r="RBA941" s="34"/>
      <c r="RBH941" s="35"/>
      <c r="RBI941" s="34"/>
      <c r="RBP941" s="35"/>
      <c r="RBQ941" s="34"/>
      <c r="RBX941" s="35"/>
      <c r="RBY941" s="34"/>
      <c r="RCF941" s="35"/>
      <c r="RCG941" s="34"/>
      <c r="RCN941" s="35"/>
      <c r="RCO941" s="34"/>
      <c r="RCV941" s="35"/>
      <c r="RCW941" s="34"/>
      <c r="RDD941" s="35"/>
      <c r="RDE941" s="34"/>
      <c r="RDL941" s="35"/>
      <c r="RDM941" s="34"/>
      <c r="RDT941" s="35"/>
      <c r="RDU941" s="34"/>
      <c r="REB941" s="35"/>
      <c r="REC941" s="34"/>
      <c r="REJ941" s="35"/>
      <c r="REK941" s="34"/>
      <c r="RER941" s="35"/>
      <c r="RES941" s="34"/>
      <c r="REZ941" s="35"/>
      <c r="RFA941" s="34"/>
      <c r="RFH941" s="35"/>
      <c r="RFI941" s="34"/>
      <c r="RFP941" s="35"/>
      <c r="RFQ941" s="34"/>
      <c r="RFX941" s="35"/>
      <c r="RFY941" s="34"/>
      <c r="RGF941" s="35"/>
      <c r="RGG941" s="34"/>
      <c r="RGN941" s="35"/>
      <c r="RGO941" s="34"/>
      <c r="RGV941" s="35"/>
      <c r="RGW941" s="34"/>
      <c r="RHD941" s="35"/>
      <c r="RHE941" s="34"/>
      <c r="RHL941" s="35"/>
      <c r="RHM941" s="34"/>
      <c r="RHT941" s="35"/>
      <c r="RHU941" s="34"/>
      <c r="RIB941" s="35"/>
      <c r="RIC941" s="34"/>
      <c r="RIJ941" s="35"/>
      <c r="RIK941" s="34"/>
      <c r="RIR941" s="35"/>
      <c r="RIS941" s="34"/>
      <c r="RIZ941" s="35"/>
      <c r="RJA941" s="34"/>
      <c r="RJH941" s="35"/>
      <c r="RJI941" s="34"/>
      <c r="RJP941" s="35"/>
      <c r="RJQ941" s="34"/>
      <c r="RJX941" s="35"/>
      <c r="RJY941" s="34"/>
      <c r="RKF941" s="35"/>
      <c r="RKG941" s="34"/>
      <c r="RKN941" s="35"/>
      <c r="RKO941" s="34"/>
      <c r="RKV941" s="35"/>
      <c r="RKW941" s="34"/>
      <c r="RLD941" s="35"/>
      <c r="RLE941" s="34"/>
      <c r="RLL941" s="35"/>
      <c r="RLM941" s="34"/>
      <c r="RLT941" s="35"/>
      <c r="RLU941" s="34"/>
      <c r="RMB941" s="35"/>
      <c r="RMC941" s="34"/>
      <c r="RMJ941" s="35"/>
      <c r="RMK941" s="34"/>
      <c r="RMR941" s="35"/>
      <c r="RMS941" s="34"/>
      <c r="RMZ941" s="35"/>
      <c r="RNA941" s="34"/>
      <c r="RNH941" s="35"/>
      <c r="RNI941" s="34"/>
      <c r="RNP941" s="35"/>
      <c r="RNQ941" s="34"/>
      <c r="RNX941" s="35"/>
      <c r="RNY941" s="34"/>
      <c r="ROF941" s="35"/>
      <c r="ROG941" s="34"/>
      <c r="RON941" s="35"/>
      <c r="ROO941" s="34"/>
      <c r="ROV941" s="35"/>
      <c r="ROW941" s="34"/>
      <c r="RPD941" s="35"/>
      <c r="RPE941" s="34"/>
      <c r="RPL941" s="35"/>
      <c r="RPM941" s="34"/>
      <c r="RPT941" s="35"/>
      <c r="RPU941" s="34"/>
      <c r="RQB941" s="35"/>
      <c r="RQC941" s="34"/>
      <c r="RQJ941" s="35"/>
      <c r="RQK941" s="34"/>
      <c r="RQR941" s="35"/>
      <c r="RQS941" s="34"/>
      <c r="RQZ941" s="35"/>
      <c r="RRA941" s="34"/>
      <c r="RRH941" s="35"/>
      <c r="RRI941" s="34"/>
      <c r="RRP941" s="35"/>
      <c r="RRQ941" s="34"/>
      <c r="RRX941" s="35"/>
      <c r="RRY941" s="34"/>
      <c r="RSF941" s="35"/>
      <c r="RSG941" s="34"/>
      <c r="RSN941" s="35"/>
      <c r="RSO941" s="34"/>
      <c r="RSV941" s="35"/>
      <c r="RSW941" s="34"/>
      <c r="RTD941" s="35"/>
      <c r="RTE941" s="34"/>
      <c r="RTL941" s="35"/>
      <c r="RTM941" s="34"/>
      <c r="RTT941" s="35"/>
      <c r="RTU941" s="34"/>
      <c r="RUB941" s="35"/>
      <c r="RUC941" s="34"/>
      <c r="RUJ941" s="35"/>
      <c r="RUK941" s="34"/>
      <c r="RUR941" s="35"/>
      <c r="RUS941" s="34"/>
      <c r="RUZ941" s="35"/>
      <c r="RVA941" s="34"/>
      <c r="RVH941" s="35"/>
      <c r="RVI941" s="34"/>
      <c r="RVP941" s="35"/>
      <c r="RVQ941" s="34"/>
      <c r="RVX941" s="35"/>
      <c r="RVY941" s="34"/>
      <c r="RWF941" s="35"/>
      <c r="RWG941" s="34"/>
      <c r="RWN941" s="35"/>
      <c r="RWO941" s="34"/>
      <c r="RWV941" s="35"/>
      <c r="RWW941" s="34"/>
      <c r="RXD941" s="35"/>
      <c r="RXE941" s="34"/>
      <c r="RXL941" s="35"/>
      <c r="RXM941" s="34"/>
      <c r="RXT941" s="35"/>
      <c r="RXU941" s="34"/>
      <c r="RYB941" s="35"/>
      <c r="RYC941" s="34"/>
      <c r="RYJ941" s="35"/>
      <c r="RYK941" s="34"/>
      <c r="RYR941" s="35"/>
      <c r="RYS941" s="34"/>
      <c r="RYZ941" s="35"/>
      <c r="RZA941" s="34"/>
      <c r="RZH941" s="35"/>
      <c r="RZI941" s="34"/>
      <c r="RZP941" s="35"/>
      <c r="RZQ941" s="34"/>
      <c r="RZX941" s="35"/>
      <c r="RZY941" s="34"/>
      <c r="SAF941" s="35"/>
      <c r="SAG941" s="34"/>
      <c r="SAN941" s="35"/>
      <c r="SAO941" s="34"/>
      <c r="SAV941" s="35"/>
      <c r="SAW941" s="34"/>
      <c r="SBD941" s="35"/>
      <c r="SBE941" s="34"/>
      <c r="SBL941" s="35"/>
      <c r="SBM941" s="34"/>
      <c r="SBT941" s="35"/>
      <c r="SBU941" s="34"/>
      <c r="SCB941" s="35"/>
      <c r="SCC941" s="34"/>
      <c r="SCJ941" s="35"/>
      <c r="SCK941" s="34"/>
      <c r="SCR941" s="35"/>
      <c r="SCS941" s="34"/>
      <c r="SCZ941" s="35"/>
      <c r="SDA941" s="34"/>
      <c r="SDH941" s="35"/>
      <c r="SDI941" s="34"/>
      <c r="SDP941" s="35"/>
      <c r="SDQ941" s="34"/>
      <c r="SDX941" s="35"/>
      <c r="SDY941" s="34"/>
      <c r="SEF941" s="35"/>
      <c r="SEG941" s="34"/>
      <c r="SEN941" s="35"/>
      <c r="SEO941" s="34"/>
      <c r="SEV941" s="35"/>
      <c r="SEW941" s="34"/>
      <c r="SFD941" s="35"/>
      <c r="SFE941" s="34"/>
      <c r="SFL941" s="35"/>
      <c r="SFM941" s="34"/>
      <c r="SFT941" s="35"/>
      <c r="SFU941" s="34"/>
      <c r="SGB941" s="35"/>
      <c r="SGC941" s="34"/>
      <c r="SGJ941" s="35"/>
      <c r="SGK941" s="34"/>
      <c r="SGR941" s="35"/>
      <c r="SGS941" s="34"/>
      <c r="SGZ941" s="35"/>
      <c r="SHA941" s="34"/>
      <c r="SHH941" s="35"/>
      <c r="SHI941" s="34"/>
      <c r="SHP941" s="35"/>
      <c r="SHQ941" s="34"/>
      <c r="SHX941" s="35"/>
      <c r="SHY941" s="34"/>
      <c r="SIF941" s="35"/>
      <c r="SIG941" s="34"/>
      <c r="SIN941" s="35"/>
      <c r="SIO941" s="34"/>
      <c r="SIV941" s="35"/>
      <c r="SIW941" s="34"/>
      <c r="SJD941" s="35"/>
      <c r="SJE941" s="34"/>
      <c r="SJL941" s="35"/>
      <c r="SJM941" s="34"/>
      <c r="SJT941" s="35"/>
      <c r="SJU941" s="34"/>
      <c r="SKB941" s="35"/>
      <c r="SKC941" s="34"/>
      <c r="SKJ941" s="35"/>
      <c r="SKK941" s="34"/>
      <c r="SKR941" s="35"/>
      <c r="SKS941" s="34"/>
      <c r="SKZ941" s="35"/>
      <c r="SLA941" s="34"/>
      <c r="SLH941" s="35"/>
      <c r="SLI941" s="34"/>
      <c r="SLP941" s="35"/>
      <c r="SLQ941" s="34"/>
      <c r="SLX941" s="35"/>
      <c r="SLY941" s="34"/>
      <c r="SMF941" s="35"/>
      <c r="SMG941" s="34"/>
      <c r="SMN941" s="35"/>
      <c r="SMO941" s="34"/>
      <c r="SMV941" s="35"/>
      <c r="SMW941" s="34"/>
      <c r="SND941" s="35"/>
      <c r="SNE941" s="34"/>
      <c r="SNL941" s="35"/>
      <c r="SNM941" s="34"/>
      <c r="SNT941" s="35"/>
      <c r="SNU941" s="34"/>
      <c r="SOB941" s="35"/>
      <c r="SOC941" s="34"/>
      <c r="SOJ941" s="35"/>
      <c r="SOK941" s="34"/>
      <c r="SOR941" s="35"/>
      <c r="SOS941" s="34"/>
      <c r="SOZ941" s="35"/>
      <c r="SPA941" s="34"/>
      <c r="SPH941" s="35"/>
      <c r="SPI941" s="34"/>
      <c r="SPP941" s="35"/>
      <c r="SPQ941" s="34"/>
      <c r="SPX941" s="35"/>
      <c r="SPY941" s="34"/>
      <c r="SQF941" s="35"/>
      <c r="SQG941" s="34"/>
      <c r="SQN941" s="35"/>
      <c r="SQO941" s="34"/>
      <c r="SQV941" s="35"/>
      <c r="SQW941" s="34"/>
      <c r="SRD941" s="35"/>
      <c r="SRE941" s="34"/>
      <c r="SRL941" s="35"/>
      <c r="SRM941" s="34"/>
      <c r="SRT941" s="35"/>
      <c r="SRU941" s="34"/>
      <c r="SSB941" s="35"/>
      <c r="SSC941" s="34"/>
      <c r="SSJ941" s="35"/>
      <c r="SSK941" s="34"/>
      <c r="SSR941" s="35"/>
      <c r="SSS941" s="34"/>
      <c r="SSZ941" s="35"/>
      <c r="STA941" s="34"/>
      <c r="STH941" s="35"/>
      <c r="STI941" s="34"/>
      <c r="STP941" s="35"/>
      <c r="STQ941" s="34"/>
      <c r="STX941" s="35"/>
      <c r="STY941" s="34"/>
      <c r="SUF941" s="35"/>
      <c r="SUG941" s="34"/>
      <c r="SUN941" s="35"/>
      <c r="SUO941" s="34"/>
      <c r="SUV941" s="35"/>
      <c r="SUW941" s="34"/>
      <c r="SVD941" s="35"/>
      <c r="SVE941" s="34"/>
      <c r="SVL941" s="35"/>
      <c r="SVM941" s="34"/>
      <c r="SVT941" s="35"/>
      <c r="SVU941" s="34"/>
      <c r="SWB941" s="35"/>
      <c r="SWC941" s="34"/>
      <c r="SWJ941" s="35"/>
      <c r="SWK941" s="34"/>
      <c r="SWR941" s="35"/>
      <c r="SWS941" s="34"/>
      <c r="SWZ941" s="35"/>
      <c r="SXA941" s="34"/>
      <c r="SXH941" s="35"/>
      <c r="SXI941" s="34"/>
      <c r="SXP941" s="35"/>
      <c r="SXQ941" s="34"/>
      <c r="SXX941" s="35"/>
      <c r="SXY941" s="34"/>
      <c r="SYF941" s="35"/>
      <c r="SYG941" s="34"/>
      <c r="SYN941" s="35"/>
      <c r="SYO941" s="34"/>
      <c r="SYV941" s="35"/>
      <c r="SYW941" s="34"/>
      <c r="SZD941" s="35"/>
      <c r="SZE941" s="34"/>
      <c r="SZL941" s="35"/>
      <c r="SZM941" s="34"/>
      <c r="SZT941" s="35"/>
      <c r="SZU941" s="34"/>
      <c r="TAB941" s="35"/>
      <c r="TAC941" s="34"/>
      <c r="TAJ941" s="35"/>
      <c r="TAK941" s="34"/>
      <c r="TAR941" s="35"/>
      <c r="TAS941" s="34"/>
      <c r="TAZ941" s="35"/>
      <c r="TBA941" s="34"/>
      <c r="TBH941" s="35"/>
      <c r="TBI941" s="34"/>
      <c r="TBP941" s="35"/>
      <c r="TBQ941" s="34"/>
      <c r="TBX941" s="35"/>
      <c r="TBY941" s="34"/>
      <c r="TCF941" s="35"/>
      <c r="TCG941" s="34"/>
      <c r="TCN941" s="35"/>
      <c r="TCO941" s="34"/>
      <c r="TCV941" s="35"/>
      <c r="TCW941" s="34"/>
      <c r="TDD941" s="35"/>
      <c r="TDE941" s="34"/>
      <c r="TDL941" s="35"/>
      <c r="TDM941" s="34"/>
      <c r="TDT941" s="35"/>
      <c r="TDU941" s="34"/>
      <c r="TEB941" s="35"/>
      <c r="TEC941" s="34"/>
      <c r="TEJ941" s="35"/>
      <c r="TEK941" s="34"/>
      <c r="TER941" s="35"/>
      <c r="TES941" s="34"/>
      <c r="TEZ941" s="35"/>
      <c r="TFA941" s="34"/>
      <c r="TFH941" s="35"/>
      <c r="TFI941" s="34"/>
      <c r="TFP941" s="35"/>
      <c r="TFQ941" s="34"/>
      <c r="TFX941" s="35"/>
      <c r="TFY941" s="34"/>
      <c r="TGF941" s="35"/>
      <c r="TGG941" s="34"/>
      <c r="TGN941" s="35"/>
      <c r="TGO941" s="34"/>
      <c r="TGV941" s="35"/>
      <c r="TGW941" s="34"/>
      <c r="THD941" s="35"/>
      <c r="THE941" s="34"/>
      <c r="THL941" s="35"/>
      <c r="THM941" s="34"/>
      <c r="THT941" s="35"/>
      <c r="THU941" s="34"/>
      <c r="TIB941" s="35"/>
      <c r="TIC941" s="34"/>
      <c r="TIJ941" s="35"/>
      <c r="TIK941" s="34"/>
      <c r="TIR941" s="35"/>
      <c r="TIS941" s="34"/>
      <c r="TIZ941" s="35"/>
      <c r="TJA941" s="34"/>
      <c r="TJH941" s="35"/>
      <c r="TJI941" s="34"/>
      <c r="TJP941" s="35"/>
      <c r="TJQ941" s="34"/>
      <c r="TJX941" s="35"/>
      <c r="TJY941" s="34"/>
      <c r="TKF941" s="35"/>
      <c r="TKG941" s="34"/>
      <c r="TKN941" s="35"/>
      <c r="TKO941" s="34"/>
      <c r="TKV941" s="35"/>
      <c r="TKW941" s="34"/>
      <c r="TLD941" s="35"/>
      <c r="TLE941" s="34"/>
      <c r="TLL941" s="35"/>
      <c r="TLM941" s="34"/>
      <c r="TLT941" s="35"/>
      <c r="TLU941" s="34"/>
      <c r="TMB941" s="35"/>
      <c r="TMC941" s="34"/>
      <c r="TMJ941" s="35"/>
      <c r="TMK941" s="34"/>
      <c r="TMR941" s="35"/>
      <c r="TMS941" s="34"/>
      <c r="TMZ941" s="35"/>
      <c r="TNA941" s="34"/>
      <c r="TNH941" s="35"/>
      <c r="TNI941" s="34"/>
      <c r="TNP941" s="35"/>
      <c r="TNQ941" s="34"/>
      <c r="TNX941" s="35"/>
      <c r="TNY941" s="34"/>
      <c r="TOF941" s="35"/>
      <c r="TOG941" s="34"/>
      <c r="TON941" s="35"/>
      <c r="TOO941" s="34"/>
      <c r="TOV941" s="35"/>
      <c r="TOW941" s="34"/>
      <c r="TPD941" s="35"/>
      <c r="TPE941" s="34"/>
      <c r="TPL941" s="35"/>
      <c r="TPM941" s="34"/>
      <c r="TPT941" s="35"/>
      <c r="TPU941" s="34"/>
      <c r="TQB941" s="35"/>
      <c r="TQC941" s="34"/>
      <c r="TQJ941" s="35"/>
      <c r="TQK941" s="34"/>
      <c r="TQR941" s="35"/>
      <c r="TQS941" s="34"/>
      <c r="TQZ941" s="35"/>
      <c r="TRA941" s="34"/>
      <c r="TRH941" s="35"/>
      <c r="TRI941" s="34"/>
      <c r="TRP941" s="35"/>
      <c r="TRQ941" s="34"/>
      <c r="TRX941" s="35"/>
      <c r="TRY941" s="34"/>
      <c r="TSF941" s="35"/>
      <c r="TSG941" s="34"/>
      <c r="TSN941" s="35"/>
      <c r="TSO941" s="34"/>
      <c r="TSV941" s="35"/>
      <c r="TSW941" s="34"/>
      <c r="TTD941" s="35"/>
      <c r="TTE941" s="34"/>
      <c r="TTL941" s="35"/>
      <c r="TTM941" s="34"/>
      <c r="TTT941" s="35"/>
      <c r="TTU941" s="34"/>
      <c r="TUB941" s="35"/>
      <c r="TUC941" s="34"/>
      <c r="TUJ941" s="35"/>
      <c r="TUK941" s="34"/>
      <c r="TUR941" s="35"/>
      <c r="TUS941" s="34"/>
      <c r="TUZ941" s="35"/>
      <c r="TVA941" s="34"/>
      <c r="TVH941" s="35"/>
      <c r="TVI941" s="34"/>
      <c r="TVP941" s="35"/>
      <c r="TVQ941" s="34"/>
      <c r="TVX941" s="35"/>
      <c r="TVY941" s="34"/>
      <c r="TWF941" s="35"/>
      <c r="TWG941" s="34"/>
      <c r="TWN941" s="35"/>
      <c r="TWO941" s="34"/>
      <c r="TWV941" s="35"/>
      <c r="TWW941" s="34"/>
      <c r="TXD941" s="35"/>
      <c r="TXE941" s="34"/>
      <c r="TXL941" s="35"/>
      <c r="TXM941" s="34"/>
      <c r="TXT941" s="35"/>
      <c r="TXU941" s="34"/>
      <c r="TYB941" s="35"/>
      <c r="TYC941" s="34"/>
      <c r="TYJ941" s="35"/>
      <c r="TYK941" s="34"/>
      <c r="TYR941" s="35"/>
      <c r="TYS941" s="34"/>
      <c r="TYZ941" s="35"/>
      <c r="TZA941" s="34"/>
      <c r="TZH941" s="35"/>
      <c r="TZI941" s="34"/>
      <c r="TZP941" s="35"/>
      <c r="TZQ941" s="34"/>
      <c r="TZX941" s="35"/>
      <c r="TZY941" s="34"/>
      <c r="UAF941" s="35"/>
      <c r="UAG941" s="34"/>
      <c r="UAN941" s="35"/>
      <c r="UAO941" s="34"/>
      <c r="UAV941" s="35"/>
      <c r="UAW941" s="34"/>
      <c r="UBD941" s="35"/>
      <c r="UBE941" s="34"/>
      <c r="UBL941" s="35"/>
      <c r="UBM941" s="34"/>
      <c r="UBT941" s="35"/>
      <c r="UBU941" s="34"/>
      <c r="UCB941" s="35"/>
      <c r="UCC941" s="34"/>
      <c r="UCJ941" s="35"/>
      <c r="UCK941" s="34"/>
      <c r="UCR941" s="35"/>
      <c r="UCS941" s="34"/>
      <c r="UCZ941" s="35"/>
      <c r="UDA941" s="34"/>
      <c r="UDH941" s="35"/>
      <c r="UDI941" s="34"/>
      <c r="UDP941" s="35"/>
      <c r="UDQ941" s="34"/>
      <c r="UDX941" s="35"/>
      <c r="UDY941" s="34"/>
      <c r="UEF941" s="35"/>
      <c r="UEG941" s="34"/>
      <c r="UEN941" s="35"/>
      <c r="UEO941" s="34"/>
      <c r="UEV941" s="35"/>
      <c r="UEW941" s="34"/>
      <c r="UFD941" s="35"/>
      <c r="UFE941" s="34"/>
      <c r="UFL941" s="35"/>
      <c r="UFM941" s="34"/>
      <c r="UFT941" s="35"/>
      <c r="UFU941" s="34"/>
      <c r="UGB941" s="35"/>
      <c r="UGC941" s="34"/>
      <c r="UGJ941" s="35"/>
      <c r="UGK941" s="34"/>
      <c r="UGR941" s="35"/>
      <c r="UGS941" s="34"/>
      <c r="UGZ941" s="35"/>
      <c r="UHA941" s="34"/>
      <c r="UHH941" s="35"/>
      <c r="UHI941" s="34"/>
      <c r="UHP941" s="35"/>
      <c r="UHQ941" s="34"/>
      <c r="UHX941" s="35"/>
      <c r="UHY941" s="34"/>
      <c r="UIF941" s="35"/>
      <c r="UIG941" s="34"/>
      <c r="UIN941" s="35"/>
      <c r="UIO941" s="34"/>
      <c r="UIV941" s="35"/>
      <c r="UIW941" s="34"/>
      <c r="UJD941" s="35"/>
      <c r="UJE941" s="34"/>
      <c r="UJL941" s="35"/>
      <c r="UJM941" s="34"/>
      <c r="UJT941" s="35"/>
      <c r="UJU941" s="34"/>
      <c r="UKB941" s="35"/>
      <c r="UKC941" s="34"/>
      <c r="UKJ941" s="35"/>
      <c r="UKK941" s="34"/>
      <c r="UKR941" s="35"/>
      <c r="UKS941" s="34"/>
      <c r="UKZ941" s="35"/>
      <c r="ULA941" s="34"/>
      <c r="ULH941" s="35"/>
      <c r="ULI941" s="34"/>
      <c r="ULP941" s="35"/>
      <c r="ULQ941" s="34"/>
      <c r="ULX941" s="35"/>
      <c r="ULY941" s="34"/>
      <c r="UMF941" s="35"/>
      <c r="UMG941" s="34"/>
      <c r="UMN941" s="35"/>
      <c r="UMO941" s="34"/>
      <c r="UMV941" s="35"/>
      <c r="UMW941" s="34"/>
      <c r="UND941" s="35"/>
      <c r="UNE941" s="34"/>
      <c r="UNL941" s="35"/>
      <c r="UNM941" s="34"/>
      <c r="UNT941" s="35"/>
      <c r="UNU941" s="34"/>
      <c r="UOB941" s="35"/>
      <c r="UOC941" s="34"/>
      <c r="UOJ941" s="35"/>
      <c r="UOK941" s="34"/>
      <c r="UOR941" s="35"/>
      <c r="UOS941" s="34"/>
      <c r="UOZ941" s="35"/>
      <c r="UPA941" s="34"/>
      <c r="UPH941" s="35"/>
      <c r="UPI941" s="34"/>
      <c r="UPP941" s="35"/>
      <c r="UPQ941" s="34"/>
      <c r="UPX941" s="35"/>
      <c r="UPY941" s="34"/>
      <c r="UQF941" s="35"/>
      <c r="UQG941" s="34"/>
      <c r="UQN941" s="35"/>
      <c r="UQO941" s="34"/>
      <c r="UQV941" s="35"/>
      <c r="UQW941" s="34"/>
      <c r="URD941" s="35"/>
      <c r="URE941" s="34"/>
      <c r="URL941" s="35"/>
      <c r="URM941" s="34"/>
      <c r="URT941" s="35"/>
      <c r="URU941" s="34"/>
      <c r="USB941" s="35"/>
      <c r="USC941" s="34"/>
      <c r="USJ941" s="35"/>
      <c r="USK941" s="34"/>
      <c r="USR941" s="35"/>
      <c r="USS941" s="34"/>
      <c r="USZ941" s="35"/>
      <c r="UTA941" s="34"/>
      <c r="UTH941" s="35"/>
      <c r="UTI941" s="34"/>
      <c r="UTP941" s="35"/>
      <c r="UTQ941" s="34"/>
      <c r="UTX941" s="35"/>
      <c r="UTY941" s="34"/>
      <c r="UUF941" s="35"/>
      <c r="UUG941" s="34"/>
      <c r="UUN941" s="35"/>
      <c r="UUO941" s="34"/>
      <c r="UUV941" s="35"/>
      <c r="UUW941" s="34"/>
      <c r="UVD941" s="35"/>
      <c r="UVE941" s="34"/>
      <c r="UVL941" s="35"/>
      <c r="UVM941" s="34"/>
      <c r="UVT941" s="35"/>
      <c r="UVU941" s="34"/>
      <c r="UWB941" s="35"/>
      <c r="UWC941" s="34"/>
      <c r="UWJ941" s="35"/>
      <c r="UWK941" s="34"/>
      <c r="UWR941" s="35"/>
      <c r="UWS941" s="34"/>
      <c r="UWZ941" s="35"/>
      <c r="UXA941" s="34"/>
      <c r="UXH941" s="35"/>
      <c r="UXI941" s="34"/>
      <c r="UXP941" s="35"/>
      <c r="UXQ941" s="34"/>
      <c r="UXX941" s="35"/>
      <c r="UXY941" s="34"/>
      <c r="UYF941" s="35"/>
      <c r="UYG941" s="34"/>
      <c r="UYN941" s="35"/>
      <c r="UYO941" s="34"/>
      <c r="UYV941" s="35"/>
      <c r="UYW941" s="34"/>
      <c r="UZD941" s="35"/>
      <c r="UZE941" s="34"/>
      <c r="UZL941" s="35"/>
      <c r="UZM941" s="34"/>
      <c r="UZT941" s="35"/>
      <c r="UZU941" s="34"/>
      <c r="VAB941" s="35"/>
      <c r="VAC941" s="34"/>
      <c r="VAJ941" s="35"/>
      <c r="VAK941" s="34"/>
      <c r="VAR941" s="35"/>
      <c r="VAS941" s="34"/>
      <c r="VAZ941" s="35"/>
      <c r="VBA941" s="34"/>
      <c r="VBH941" s="35"/>
      <c r="VBI941" s="34"/>
      <c r="VBP941" s="35"/>
      <c r="VBQ941" s="34"/>
      <c r="VBX941" s="35"/>
      <c r="VBY941" s="34"/>
      <c r="VCF941" s="35"/>
      <c r="VCG941" s="34"/>
      <c r="VCN941" s="35"/>
      <c r="VCO941" s="34"/>
      <c r="VCV941" s="35"/>
      <c r="VCW941" s="34"/>
      <c r="VDD941" s="35"/>
      <c r="VDE941" s="34"/>
      <c r="VDL941" s="35"/>
      <c r="VDM941" s="34"/>
      <c r="VDT941" s="35"/>
      <c r="VDU941" s="34"/>
      <c r="VEB941" s="35"/>
      <c r="VEC941" s="34"/>
      <c r="VEJ941" s="35"/>
      <c r="VEK941" s="34"/>
      <c r="VER941" s="35"/>
      <c r="VES941" s="34"/>
      <c r="VEZ941" s="35"/>
      <c r="VFA941" s="34"/>
      <c r="VFH941" s="35"/>
      <c r="VFI941" s="34"/>
      <c r="VFP941" s="35"/>
      <c r="VFQ941" s="34"/>
      <c r="VFX941" s="35"/>
      <c r="VFY941" s="34"/>
      <c r="VGF941" s="35"/>
      <c r="VGG941" s="34"/>
      <c r="VGN941" s="35"/>
      <c r="VGO941" s="34"/>
      <c r="VGV941" s="35"/>
      <c r="VGW941" s="34"/>
      <c r="VHD941" s="35"/>
      <c r="VHE941" s="34"/>
      <c r="VHL941" s="35"/>
      <c r="VHM941" s="34"/>
      <c r="VHT941" s="35"/>
      <c r="VHU941" s="34"/>
      <c r="VIB941" s="35"/>
      <c r="VIC941" s="34"/>
      <c r="VIJ941" s="35"/>
      <c r="VIK941" s="34"/>
      <c r="VIR941" s="35"/>
      <c r="VIS941" s="34"/>
      <c r="VIZ941" s="35"/>
      <c r="VJA941" s="34"/>
      <c r="VJH941" s="35"/>
      <c r="VJI941" s="34"/>
      <c r="VJP941" s="35"/>
      <c r="VJQ941" s="34"/>
      <c r="VJX941" s="35"/>
      <c r="VJY941" s="34"/>
      <c r="VKF941" s="35"/>
      <c r="VKG941" s="34"/>
      <c r="VKN941" s="35"/>
      <c r="VKO941" s="34"/>
      <c r="VKV941" s="35"/>
      <c r="VKW941" s="34"/>
      <c r="VLD941" s="35"/>
      <c r="VLE941" s="34"/>
      <c r="VLL941" s="35"/>
      <c r="VLM941" s="34"/>
      <c r="VLT941" s="35"/>
      <c r="VLU941" s="34"/>
      <c r="VMB941" s="35"/>
      <c r="VMC941" s="34"/>
      <c r="VMJ941" s="35"/>
      <c r="VMK941" s="34"/>
      <c r="VMR941" s="35"/>
      <c r="VMS941" s="34"/>
      <c r="VMZ941" s="35"/>
      <c r="VNA941" s="34"/>
      <c r="VNH941" s="35"/>
      <c r="VNI941" s="34"/>
      <c r="VNP941" s="35"/>
      <c r="VNQ941" s="34"/>
      <c r="VNX941" s="35"/>
      <c r="VNY941" s="34"/>
      <c r="VOF941" s="35"/>
      <c r="VOG941" s="34"/>
      <c r="VON941" s="35"/>
      <c r="VOO941" s="34"/>
      <c r="VOV941" s="35"/>
      <c r="VOW941" s="34"/>
      <c r="VPD941" s="35"/>
      <c r="VPE941" s="34"/>
      <c r="VPL941" s="35"/>
      <c r="VPM941" s="34"/>
      <c r="VPT941" s="35"/>
      <c r="VPU941" s="34"/>
      <c r="VQB941" s="35"/>
      <c r="VQC941" s="34"/>
      <c r="VQJ941" s="35"/>
      <c r="VQK941" s="34"/>
      <c r="VQR941" s="35"/>
      <c r="VQS941" s="34"/>
      <c r="VQZ941" s="35"/>
      <c r="VRA941" s="34"/>
      <c r="VRH941" s="35"/>
      <c r="VRI941" s="34"/>
      <c r="VRP941" s="35"/>
      <c r="VRQ941" s="34"/>
      <c r="VRX941" s="35"/>
      <c r="VRY941" s="34"/>
      <c r="VSF941" s="35"/>
      <c r="VSG941" s="34"/>
      <c r="VSN941" s="35"/>
      <c r="VSO941" s="34"/>
      <c r="VSV941" s="35"/>
      <c r="VSW941" s="34"/>
      <c r="VTD941" s="35"/>
      <c r="VTE941" s="34"/>
      <c r="VTL941" s="35"/>
      <c r="VTM941" s="34"/>
      <c r="VTT941" s="35"/>
      <c r="VTU941" s="34"/>
      <c r="VUB941" s="35"/>
      <c r="VUC941" s="34"/>
      <c r="VUJ941" s="35"/>
      <c r="VUK941" s="34"/>
      <c r="VUR941" s="35"/>
      <c r="VUS941" s="34"/>
      <c r="VUZ941" s="35"/>
      <c r="VVA941" s="34"/>
      <c r="VVH941" s="35"/>
      <c r="VVI941" s="34"/>
      <c r="VVP941" s="35"/>
      <c r="VVQ941" s="34"/>
      <c r="VVX941" s="35"/>
      <c r="VVY941" s="34"/>
      <c r="VWF941" s="35"/>
      <c r="VWG941" s="34"/>
      <c r="VWN941" s="35"/>
      <c r="VWO941" s="34"/>
      <c r="VWV941" s="35"/>
      <c r="VWW941" s="34"/>
      <c r="VXD941" s="35"/>
      <c r="VXE941" s="34"/>
      <c r="VXL941" s="35"/>
      <c r="VXM941" s="34"/>
      <c r="VXT941" s="35"/>
      <c r="VXU941" s="34"/>
      <c r="VYB941" s="35"/>
      <c r="VYC941" s="34"/>
      <c r="VYJ941" s="35"/>
      <c r="VYK941" s="34"/>
      <c r="VYR941" s="35"/>
      <c r="VYS941" s="34"/>
      <c r="VYZ941" s="35"/>
      <c r="VZA941" s="34"/>
      <c r="VZH941" s="35"/>
      <c r="VZI941" s="34"/>
      <c r="VZP941" s="35"/>
      <c r="VZQ941" s="34"/>
      <c r="VZX941" s="35"/>
      <c r="VZY941" s="34"/>
      <c r="WAF941" s="35"/>
      <c r="WAG941" s="34"/>
      <c r="WAN941" s="35"/>
      <c r="WAO941" s="34"/>
      <c r="WAV941" s="35"/>
      <c r="WAW941" s="34"/>
      <c r="WBD941" s="35"/>
      <c r="WBE941" s="34"/>
      <c r="WBL941" s="35"/>
      <c r="WBM941" s="34"/>
      <c r="WBT941" s="35"/>
      <c r="WBU941" s="34"/>
      <c r="WCB941" s="35"/>
      <c r="WCC941" s="34"/>
      <c r="WCJ941" s="35"/>
      <c r="WCK941" s="34"/>
      <c r="WCR941" s="35"/>
      <c r="WCS941" s="34"/>
      <c r="WCZ941" s="35"/>
      <c r="WDA941" s="34"/>
      <c r="WDH941" s="35"/>
      <c r="WDI941" s="34"/>
      <c r="WDP941" s="35"/>
      <c r="WDQ941" s="34"/>
      <c r="WDX941" s="35"/>
      <c r="WDY941" s="34"/>
      <c r="WEF941" s="35"/>
      <c r="WEG941" s="34"/>
      <c r="WEN941" s="35"/>
      <c r="WEO941" s="34"/>
      <c r="WEV941" s="35"/>
      <c r="WEW941" s="34"/>
      <c r="WFD941" s="35"/>
      <c r="WFE941" s="34"/>
      <c r="WFL941" s="35"/>
      <c r="WFM941" s="34"/>
      <c r="WFT941" s="35"/>
      <c r="WFU941" s="34"/>
      <c r="WGB941" s="35"/>
      <c r="WGC941" s="34"/>
      <c r="WGJ941" s="35"/>
      <c r="WGK941" s="34"/>
      <c r="WGR941" s="35"/>
      <c r="WGS941" s="34"/>
      <c r="WGZ941" s="35"/>
      <c r="WHA941" s="34"/>
      <c r="WHH941" s="35"/>
      <c r="WHI941" s="34"/>
      <c r="WHP941" s="35"/>
      <c r="WHQ941" s="34"/>
      <c r="WHX941" s="35"/>
      <c r="WHY941" s="34"/>
      <c r="WIF941" s="35"/>
      <c r="WIG941" s="34"/>
      <c r="WIN941" s="35"/>
      <c r="WIO941" s="34"/>
      <c r="WIV941" s="35"/>
      <c r="WIW941" s="34"/>
      <c r="WJD941" s="35"/>
      <c r="WJE941" s="34"/>
      <c r="WJL941" s="35"/>
      <c r="WJM941" s="34"/>
      <c r="WJT941" s="35"/>
      <c r="WJU941" s="34"/>
      <c r="WKB941" s="35"/>
      <c r="WKC941" s="34"/>
      <c r="WKJ941" s="35"/>
      <c r="WKK941" s="34"/>
      <c r="WKR941" s="35"/>
      <c r="WKS941" s="34"/>
      <c r="WKZ941" s="35"/>
      <c r="WLA941" s="34"/>
      <c r="WLH941" s="35"/>
      <c r="WLI941" s="34"/>
      <c r="WLP941" s="35"/>
      <c r="WLQ941" s="34"/>
      <c r="WLX941" s="35"/>
      <c r="WLY941" s="34"/>
      <c r="WMF941" s="35"/>
      <c r="WMG941" s="34"/>
      <c r="WMN941" s="35"/>
      <c r="WMO941" s="34"/>
      <c r="WMV941" s="35"/>
      <c r="WMW941" s="34"/>
      <c r="WND941" s="35"/>
      <c r="WNE941" s="34"/>
      <c r="WNL941" s="35"/>
      <c r="WNM941" s="34"/>
      <c r="WNT941" s="35"/>
      <c r="WNU941" s="34"/>
      <c r="WOB941" s="35"/>
      <c r="WOC941" s="34"/>
      <c r="WOJ941" s="35"/>
      <c r="WOK941" s="34"/>
      <c r="WOR941" s="35"/>
      <c r="WOS941" s="34"/>
      <c r="WOZ941" s="35"/>
      <c r="WPA941" s="34"/>
      <c r="WPH941" s="35"/>
      <c r="WPI941" s="34"/>
      <c r="WPP941" s="35"/>
      <c r="WPQ941" s="34"/>
      <c r="WPX941" s="35"/>
      <c r="WPY941" s="34"/>
      <c r="WQF941" s="35"/>
      <c r="WQG941" s="34"/>
      <c r="WQN941" s="35"/>
      <c r="WQO941" s="34"/>
      <c r="WQV941" s="35"/>
      <c r="WQW941" s="34"/>
      <c r="WRD941" s="35"/>
      <c r="WRE941" s="34"/>
      <c r="WRL941" s="35"/>
      <c r="WRM941" s="34"/>
      <c r="WRT941" s="35"/>
      <c r="WRU941" s="34"/>
      <c r="WSB941" s="35"/>
      <c r="WSC941" s="34"/>
      <c r="WSJ941" s="35"/>
      <c r="WSK941" s="34"/>
      <c r="WSR941" s="35"/>
      <c r="WSS941" s="34"/>
      <c r="WSZ941" s="35"/>
      <c r="WTA941" s="34"/>
      <c r="WTH941" s="35"/>
      <c r="WTI941" s="34"/>
      <c r="WTP941" s="35"/>
      <c r="WTQ941" s="34"/>
      <c r="WTX941" s="35"/>
      <c r="WTY941" s="34"/>
      <c r="WUF941" s="35"/>
      <c r="WUG941" s="34"/>
      <c r="WUN941" s="35"/>
      <c r="WUO941" s="34"/>
      <c r="WUV941" s="35"/>
      <c r="WUW941" s="34"/>
      <c r="WVD941" s="35"/>
      <c r="WVE941" s="34"/>
      <c r="WVL941" s="35"/>
      <c r="WVM941" s="34"/>
      <c r="WVT941" s="35"/>
      <c r="WVU941" s="34"/>
      <c r="WWB941" s="35"/>
      <c r="WWC941" s="34"/>
      <c r="WWJ941" s="35"/>
      <c r="WWK941" s="34"/>
      <c r="WWR941" s="35"/>
      <c r="WWS941" s="34"/>
      <c r="WWZ941" s="35"/>
      <c r="WXA941" s="34"/>
      <c r="WXH941" s="35"/>
      <c r="WXI941" s="34"/>
      <c r="WXP941" s="35"/>
      <c r="WXQ941" s="34"/>
      <c r="WXX941" s="35"/>
      <c r="WXY941" s="34"/>
      <c r="WYF941" s="35"/>
      <c r="WYG941" s="34"/>
      <c r="WYN941" s="35"/>
      <c r="WYO941" s="34"/>
      <c r="WYV941" s="35"/>
      <c r="WYW941" s="34"/>
      <c r="WZD941" s="35"/>
      <c r="WZE941" s="34"/>
      <c r="WZL941" s="35"/>
      <c r="WZM941" s="34"/>
      <c r="WZT941" s="35"/>
      <c r="WZU941" s="34"/>
      <c r="XAB941" s="35"/>
      <c r="XAC941" s="34"/>
      <c r="XAJ941" s="35"/>
      <c r="XAK941" s="34"/>
      <c r="XAR941" s="35"/>
      <c r="XAS941" s="34"/>
      <c r="XAZ941" s="35"/>
      <c r="XBA941" s="34"/>
      <c r="XBH941" s="35"/>
      <c r="XBI941" s="34"/>
      <c r="XBP941" s="35"/>
      <c r="XBQ941" s="34"/>
      <c r="XBX941" s="35"/>
      <c r="XBY941" s="34"/>
      <c r="XCF941" s="35"/>
      <c r="XCG941" s="34"/>
      <c r="XCN941" s="35"/>
      <c r="XCO941" s="34"/>
      <c r="XCV941" s="35"/>
      <c r="XCW941" s="34"/>
      <c r="XDD941" s="35"/>
      <c r="XDE941" s="34"/>
      <c r="XDL941" s="35"/>
      <c r="XDM941" s="34"/>
      <c r="XDT941" s="35"/>
      <c r="XDU941" s="34"/>
      <c r="XEB941" s="35"/>
      <c r="XEC941" s="34"/>
      <c r="XEJ941" s="35"/>
      <c r="XEK941" s="34"/>
      <c r="XER941" s="35"/>
      <c r="XES941" s="34"/>
      <c r="XEZ941" s="35"/>
      <c r="XFA941" s="34"/>
    </row>
    <row r="942" spans="1:1021 1028:2045 2052:3069 3076:4093 4100:5117 5124:6141 6148:7165 7172:8189 8196:9213 9220:10237 10244:11261 11268:12285 12292:13309 13316:14333 14340:15357 15364:16381" x14ac:dyDescent="0.25">
      <c r="A942" t="s">
        <v>21</v>
      </c>
      <c r="B942" t="s">
        <v>177</v>
      </c>
      <c r="C942">
        <v>566</v>
      </c>
      <c r="D942">
        <v>566</v>
      </c>
      <c r="E942" s="35">
        <v>1</v>
      </c>
      <c r="F942" s="34">
        <v>1E-156</v>
      </c>
      <c r="G942">
        <v>98.15</v>
      </c>
      <c r="H942">
        <v>1680</v>
      </c>
      <c r="I942" t="str">
        <f>HYPERLINK("https://www.ncbi.nlm.nih.gov/nucleotide/MN824015.1?report=genbank&amp;log$=nucltop&amp;blast_rank=40&amp;RID=XE5J84ZU013","MN824015.1")</f>
        <v>MN824015.1</v>
      </c>
      <c r="L942" s="35"/>
      <c r="M942" s="34"/>
      <c r="T942" s="35"/>
      <c r="U942" s="34"/>
      <c r="AB942" s="35"/>
      <c r="AC942" s="34"/>
      <c r="AJ942" s="35"/>
      <c r="AK942" s="34"/>
      <c r="AR942" s="35"/>
      <c r="AS942" s="34"/>
      <c r="AZ942" s="35"/>
      <c r="BA942" s="34"/>
      <c r="BH942" s="35"/>
      <c r="BI942" s="34"/>
      <c r="BP942" s="35"/>
      <c r="BQ942" s="34"/>
      <c r="BX942" s="35"/>
      <c r="BY942" s="34"/>
      <c r="CF942" s="35"/>
      <c r="CG942" s="34"/>
      <c r="CN942" s="35"/>
      <c r="CO942" s="34"/>
      <c r="CV942" s="35"/>
      <c r="CW942" s="34"/>
      <c r="DD942" s="35"/>
      <c r="DE942" s="34"/>
      <c r="DL942" s="35"/>
      <c r="DM942" s="34"/>
      <c r="DT942" s="35"/>
      <c r="DU942" s="34"/>
      <c r="EB942" s="35"/>
      <c r="EC942" s="34"/>
      <c r="EJ942" s="35"/>
      <c r="EK942" s="34"/>
      <c r="ER942" s="35"/>
      <c r="ES942" s="34"/>
      <c r="EZ942" s="35"/>
      <c r="FA942" s="34"/>
      <c r="FH942" s="35"/>
      <c r="FI942" s="34"/>
      <c r="FP942" s="35"/>
      <c r="FQ942" s="34"/>
      <c r="FX942" s="35"/>
      <c r="FY942" s="34"/>
      <c r="GF942" s="35"/>
      <c r="GG942" s="34"/>
      <c r="GN942" s="35"/>
      <c r="GO942" s="34"/>
      <c r="GV942" s="35"/>
      <c r="GW942" s="34"/>
      <c r="HD942" s="35"/>
      <c r="HE942" s="34"/>
      <c r="HL942" s="35"/>
      <c r="HM942" s="34"/>
      <c r="HT942" s="35"/>
      <c r="HU942" s="34"/>
      <c r="IB942" s="35"/>
      <c r="IC942" s="34"/>
      <c r="IJ942" s="35"/>
      <c r="IK942" s="34"/>
      <c r="IR942" s="35"/>
      <c r="IS942" s="34"/>
      <c r="IZ942" s="35"/>
      <c r="JA942" s="34"/>
      <c r="JH942" s="35"/>
      <c r="JI942" s="34"/>
      <c r="JP942" s="35"/>
      <c r="JQ942" s="34"/>
      <c r="JX942" s="35"/>
      <c r="JY942" s="34"/>
      <c r="KF942" s="35"/>
      <c r="KG942" s="34"/>
      <c r="KN942" s="35"/>
      <c r="KO942" s="34"/>
      <c r="KV942" s="35"/>
      <c r="KW942" s="34"/>
      <c r="LD942" s="35"/>
      <c r="LE942" s="34"/>
      <c r="LL942" s="35"/>
      <c r="LM942" s="34"/>
      <c r="LT942" s="35"/>
      <c r="LU942" s="34"/>
      <c r="MB942" s="35"/>
      <c r="MC942" s="34"/>
      <c r="MJ942" s="35"/>
      <c r="MK942" s="34"/>
      <c r="MR942" s="35"/>
      <c r="MS942" s="34"/>
      <c r="MZ942" s="35"/>
      <c r="NA942" s="34"/>
      <c r="NH942" s="35"/>
      <c r="NI942" s="34"/>
      <c r="NP942" s="35"/>
      <c r="NQ942" s="34"/>
      <c r="NX942" s="35"/>
      <c r="NY942" s="34"/>
      <c r="OF942" s="35"/>
      <c r="OG942" s="34"/>
      <c r="ON942" s="35"/>
      <c r="OO942" s="34"/>
      <c r="OV942" s="35"/>
      <c r="OW942" s="34"/>
      <c r="PD942" s="35"/>
      <c r="PE942" s="34"/>
      <c r="PL942" s="35"/>
      <c r="PM942" s="34"/>
      <c r="PT942" s="35"/>
      <c r="PU942" s="34"/>
      <c r="QB942" s="35"/>
      <c r="QC942" s="34"/>
      <c r="QJ942" s="35"/>
      <c r="QK942" s="34"/>
      <c r="QR942" s="35"/>
      <c r="QS942" s="34"/>
      <c r="QZ942" s="35"/>
      <c r="RA942" s="34"/>
      <c r="RH942" s="35"/>
      <c r="RI942" s="34"/>
      <c r="RP942" s="35"/>
      <c r="RQ942" s="34"/>
      <c r="RX942" s="35"/>
      <c r="RY942" s="34"/>
      <c r="SF942" s="35"/>
      <c r="SG942" s="34"/>
      <c r="SN942" s="35"/>
      <c r="SO942" s="34"/>
      <c r="SV942" s="35"/>
      <c r="SW942" s="34"/>
      <c r="TD942" s="35"/>
      <c r="TE942" s="34"/>
      <c r="TL942" s="35"/>
      <c r="TM942" s="34"/>
      <c r="TT942" s="35"/>
      <c r="TU942" s="34"/>
      <c r="UB942" s="35"/>
      <c r="UC942" s="34"/>
      <c r="UJ942" s="35"/>
      <c r="UK942" s="34"/>
      <c r="UR942" s="35"/>
      <c r="US942" s="34"/>
      <c r="UZ942" s="35"/>
      <c r="VA942" s="34"/>
      <c r="VH942" s="35"/>
      <c r="VI942" s="34"/>
      <c r="VP942" s="35"/>
      <c r="VQ942" s="34"/>
      <c r="VX942" s="35"/>
      <c r="VY942" s="34"/>
      <c r="WF942" s="35"/>
      <c r="WG942" s="34"/>
      <c r="WN942" s="35"/>
      <c r="WO942" s="34"/>
      <c r="WV942" s="35"/>
      <c r="WW942" s="34"/>
      <c r="XD942" s="35"/>
      <c r="XE942" s="34"/>
      <c r="XL942" s="35"/>
      <c r="XM942" s="34"/>
      <c r="XT942" s="35"/>
      <c r="XU942" s="34"/>
      <c r="YB942" s="35"/>
      <c r="YC942" s="34"/>
      <c r="YJ942" s="35"/>
      <c r="YK942" s="34"/>
      <c r="YR942" s="35"/>
      <c r="YS942" s="34"/>
      <c r="YZ942" s="35"/>
      <c r="ZA942" s="34"/>
      <c r="ZH942" s="35"/>
      <c r="ZI942" s="34"/>
      <c r="ZP942" s="35"/>
      <c r="ZQ942" s="34"/>
      <c r="ZX942" s="35"/>
      <c r="ZY942" s="34"/>
      <c r="AAF942" s="35"/>
      <c r="AAG942" s="34"/>
      <c r="AAN942" s="35"/>
      <c r="AAO942" s="34"/>
      <c r="AAV942" s="35"/>
      <c r="AAW942" s="34"/>
      <c r="ABD942" s="35"/>
      <c r="ABE942" s="34"/>
      <c r="ABL942" s="35"/>
      <c r="ABM942" s="34"/>
      <c r="ABT942" s="35"/>
      <c r="ABU942" s="34"/>
      <c r="ACB942" s="35"/>
      <c r="ACC942" s="34"/>
      <c r="ACJ942" s="35"/>
      <c r="ACK942" s="34"/>
      <c r="ACR942" s="35"/>
      <c r="ACS942" s="34"/>
      <c r="ACZ942" s="35"/>
      <c r="ADA942" s="34"/>
      <c r="ADH942" s="35"/>
      <c r="ADI942" s="34"/>
      <c r="ADP942" s="35"/>
      <c r="ADQ942" s="34"/>
      <c r="ADX942" s="35"/>
      <c r="ADY942" s="34"/>
      <c r="AEF942" s="35"/>
      <c r="AEG942" s="34"/>
      <c r="AEN942" s="35"/>
      <c r="AEO942" s="34"/>
      <c r="AEV942" s="35"/>
      <c r="AEW942" s="34"/>
      <c r="AFD942" s="35"/>
      <c r="AFE942" s="34"/>
      <c r="AFL942" s="35"/>
      <c r="AFM942" s="34"/>
      <c r="AFT942" s="35"/>
      <c r="AFU942" s="34"/>
      <c r="AGB942" s="35"/>
      <c r="AGC942" s="34"/>
      <c r="AGJ942" s="35"/>
      <c r="AGK942" s="34"/>
      <c r="AGR942" s="35"/>
      <c r="AGS942" s="34"/>
      <c r="AGZ942" s="35"/>
      <c r="AHA942" s="34"/>
      <c r="AHH942" s="35"/>
      <c r="AHI942" s="34"/>
      <c r="AHP942" s="35"/>
      <c r="AHQ942" s="34"/>
      <c r="AHX942" s="35"/>
      <c r="AHY942" s="34"/>
      <c r="AIF942" s="35"/>
      <c r="AIG942" s="34"/>
      <c r="AIN942" s="35"/>
      <c r="AIO942" s="34"/>
      <c r="AIV942" s="35"/>
      <c r="AIW942" s="34"/>
      <c r="AJD942" s="35"/>
      <c r="AJE942" s="34"/>
      <c r="AJL942" s="35"/>
      <c r="AJM942" s="34"/>
      <c r="AJT942" s="35"/>
      <c r="AJU942" s="34"/>
      <c r="AKB942" s="35"/>
      <c r="AKC942" s="34"/>
      <c r="AKJ942" s="35"/>
      <c r="AKK942" s="34"/>
      <c r="AKR942" s="35"/>
      <c r="AKS942" s="34"/>
      <c r="AKZ942" s="35"/>
      <c r="ALA942" s="34"/>
      <c r="ALH942" s="35"/>
      <c r="ALI942" s="34"/>
      <c r="ALP942" s="35"/>
      <c r="ALQ942" s="34"/>
      <c r="ALX942" s="35"/>
      <c r="ALY942" s="34"/>
      <c r="AMF942" s="35"/>
      <c r="AMG942" s="34"/>
      <c r="AMN942" s="35"/>
      <c r="AMO942" s="34"/>
      <c r="AMV942" s="35"/>
      <c r="AMW942" s="34"/>
      <c r="AND942" s="35"/>
      <c r="ANE942" s="34"/>
      <c r="ANL942" s="35"/>
      <c r="ANM942" s="34"/>
      <c r="ANT942" s="35"/>
      <c r="ANU942" s="34"/>
      <c r="AOB942" s="35"/>
      <c r="AOC942" s="34"/>
      <c r="AOJ942" s="35"/>
      <c r="AOK942" s="34"/>
      <c r="AOR942" s="35"/>
      <c r="AOS942" s="34"/>
      <c r="AOZ942" s="35"/>
      <c r="APA942" s="34"/>
      <c r="APH942" s="35"/>
      <c r="API942" s="34"/>
      <c r="APP942" s="35"/>
      <c r="APQ942" s="34"/>
      <c r="APX942" s="35"/>
      <c r="APY942" s="34"/>
      <c r="AQF942" s="35"/>
      <c r="AQG942" s="34"/>
      <c r="AQN942" s="35"/>
      <c r="AQO942" s="34"/>
      <c r="AQV942" s="35"/>
      <c r="AQW942" s="34"/>
      <c r="ARD942" s="35"/>
      <c r="ARE942" s="34"/>
      <c r="ARL942" s="35"/>
      <c r="ARM942" s="34"/>
      <c r="ART942" s="35"/>
      <c r="ARU942" s="34"/>
      <c r="ASB942" s="35"/>
      <c r="ASC942" s="34"/>
      <c r="ASJ942" s="35"/>
      <c r="ASK942" s="34"/>
      <c r="ASR942" s="35"/>
      <c r="ASS942" s="34"/>
      <c r="ASZ942" s="35"/>
      <c r="ATA942" s="34"/>
      <c r="ATH942" s="35"/>
      <c r="ATI942" s="34"/>
      <c r="ATP942" s="35"/>
      <c r="ATQ942" s="34"/>
      <c r="ATX942" s="35"/>
      <c r="ATY942" s="34"/>
      <c r="AUF942" s="35"/>
      <c r="AUG942" s="34"/>
      <c r="AUN942" s="35"/>
      <c r="AUO942" s="34"/>
      <c r="AUV942" s="35"/>
      <c r="AUW942" s="34"/>
      <c r="AVD942" s="35"/>
      <c r="AVE942" s="34"/>
      <c r="AVL942" s="35"/>
      <c r="AVM942" s="34"/>
      <c r="AVT942" s="35"/>
      <c r="AVU942" s="34"/>
      <c r="AWB942" s="35"/>
      <c r="AWC942" s="34"/>
      <c r="AWJ942" s="35"/>
      <c r="AWK942" s="34"/>
      <c r="AWR942" s="35"/>
      <c r="AWS942" s="34"/>
      <c r="AWZ942" s="35"/>
      <c r="AXA942" s="34"/>
      <c r="AXH942" s="35"/>
      <c r="AXI942" s="34"/>
      <c r="AXP942" s="35"/>
      <c r="AXQ942" s="34"/>
      <c r="AXX942" s="35"/>
      <c r="AXY942" s="34"/>
      <c r="AYF942" s="35"/>
      <c r="AYG942" s="34"/>
      <c r="AYN942" s="35"/>
      <c r="AYO942" s="34"/>
      <c r="AYV942" s="35"/>
      <c r="AYW942" s="34"/>
      <c r="AZD942" s="35"/>
      <c r="AZE942" s="34"/>
      <c r="AZL942" s="35"/>
      <c r="AZM942" s="34"/>
      <c r="AZT942" s="35"/>
      <c r="AZU942" s="34"/>
      <c r="BAB942" s="35"/>
      <c r="BAC942" s="34"/>
      <c r="BAJ942" s="35"/>
      <c r="BAK942" s="34"/>
      <c r="BAR942" s="35"/>
      <c r="BAS942" s="34"/>
      <c r="BAZ942" s="35"/>
      <c r="BBA942" s="34"/>
      <c r="BBH942" s="35"/>
      <c r="BBI942" s="34"/>
      <c r="BBP942" s="35"/>
      <c r="BBQ942" s="34"/>
      <c r="BBX942" s="35"/>
      <c r="BBY942" s="34"/>
      <c r="BCF942" s="35"/>
      <c r="BCG942" s="34"/>
      <c r="BCN942" s="35"/>
      <c r="BCO942" s="34"/>
      <c r="BCV942" s="35"/>
      <c r="BCW942" s="34"/>
      <c r="BDD942" s="35"/>
      <c r="BDE942" s="34"/>
      <c r="BDL942" s="35"/>
      <c r="BDM942" s="34"/>
      <c r="BDT942" s="35"/>
      <c r="BDU942" s="34"/>
      <c r="BEB942" s="35"/>
      <c r="BEC942" s="34"/>
      <c r="BEJ942" s="35"/>
      <c r="BEK942" s="34"/>
      <c r="BER942" s="35"/>
      <c r="BES942" s="34"/>
      <c r="BEZ942" s="35"/>
      <c r="BFA942" s="34"/>
      <c r="BFH942" s="35"/>
      <c r="BFI942" s="34"/>
      <c r="BFP942" s="35"/>
      <c r="BFQ942" s="34"/>
      <c r="BFX942" s="35"/>
      <c r="BFY942" s="34"/>
      <c r="BGF942" s="35"/>
      <c r="BGG942" s="34"/>
      <c r="BGN942" s="35"/>
      <c r="BGO942" s="34"/>
      <c r="BGV942" s="35"/>
      <c r="BGW942" s="34"/>
      <c r="BHD942" s="35"/>
      <c r="BHE942" s="34"/>
      <c r="BHL942" s="35"/>
      <c r="BHM942" s="34"/>
      <c r="BHT942" s="35"/>
      <c r="BHU942" s="34"/>
      <c r="BIB942" s="35"/>
      <c r="BIC942" s="34"/>
      <c r="BIJ942" s="35"/>
      <c r="BIK942" s="34"/>
      <c r="BIR942" s="35"/>
      <c r="BIS942" s="34"/>
      <c r="BIZ942" s="35"/>
      <c r="BJA942" s="34"/>
      <c r="BJH942" s="35"/>
      <c r="BJI942" s="34"/>
      <c r="BJP942" s="35"/>
      <c r="BJQ942" s="34"/>
      <c r="BJX942" s="35"/>
      <c r="BJY942" s="34"/>
      <c r="BKF942" s="35"/>
      <c r="BKG942" s="34"/>
      <c r="BKN942" s="35"/>
      <c r="BKO942" s="34"/>
      <c r="BKV942" s="35"/>
      <c r="BKW942" s="34"/>
      <c r="BLD942" s="35"/>
      <c r="BLE942" s="34"/>
      <c r="BLL942" s="35"/>
      <c r="BLM942" s="34"/>
      <c r="BLT942" s="35"/>
      <c r="BLU942" s="34"/>
      <c r="BMB942" s="35"/>
      <c r="BMC942" s="34"/>
      <c r="BMJ942" s="35"/>
      <c r="BMK942" s="34"/>
      <c r="BMR942" s="35"/>
      <c r="BMS942" s="34"/>
      <c r="BMZ942" s="35"/>
      <c r="BNA942" s="34"/>
      <c r="BNH942" s="35"/>
      <c r="BNI942" s="34"/>
      <c r="BNP942" s="35"/>
      <c r="BNQ942" s="34"/>
      <c r="BNX942" s="35"/>
      <c r="BNY942" s="34"/>
      <c r="BOF942" s="35"/>
      <c r="BOG942" s="34"/>
      <c r="BON942" s="35"/>
      <c r="BOO942" s="34"/>
      <c r="BOV942" s="35"/>
      <c r="BOW942" s="34"/>
      <c r="BPD942" s="35"/>
      <c r="BPE942" s="34"/>
      <c r="BPL942" s="35"/>
      <c r="BPM942" s="34"/>
      <c r="BPT942" s="35"/>
      <c r="BPU942" s="34"/>
      <c r="BQB942" s="35"/>
      <c r="BQC942" s="34"/>
      <c r="BQJ942" s="35"/>
      <c r="BQK942" s="34"/>
      <c r="BQR942" s="35"/>
      <c r="BQS942" s="34"/>
      <c r="BQZ942" s="35"/>
      <c r="BRA942" s="34"/>
      <c r="BRH942" s="35"/>
      <c r="BRI942" s="34"/>
      <c r="BRP942" s="35"/>
      <c r="BRQ942" s="34"/>
      <c r="BRX942" s="35"/>
      <c r="BRY942" s="34"/>
      <c r="BSF942" s="35"/>
      <c r="BSG942" s="34"/>
      <c r="BSN942" s="35"/>
      <c r="BSO942" s="34"/>
      <c r="BSV942" s="35"/>
      <c r="BSW942" s="34"/>
      <c r="BTD942" s="35"/>
      <c r="BTE942" s="34"/>
      <c r="BTL942" s="35"/>
      <c r="BTM942" s="34"/>
      <c r="BTT942" s="35"/>
      <c r="BTU942" s="34"/>
      <c r="BUB942" s="35"/>
      <c r="BUC942" s="34"/>
      <c r="BUJ942" s="35"/>
      <c r="BUK942" s="34"/>
      <c r="BUR942" s="35"/>
      <c r="BUS942" s="34"/>
      <c r="BUZ942" s="35"/>
      <c r="BVA942" s="34"/>
      <c r="BVH942" s="35"/>
      <c r="BVI942" s="34"/>
      <c r="BVP942" s="35"/>
      <c r="BVQ942" s="34"/>
      <c r="BVX942" s="35"/>
      <c r="BVY942" s="34"/>
      <c r="BWF942" s="35"/>
      <c r="BWG942" s="34"/>
      <c r="BWN942" s="35"/>
      <c r="BWO942" s="34"/>
      <c r="BWV942" s="35"/>
      <c r="BWW942" s="34"/>
      <c r="BXD942" s="35"/>
      <c r="BXE942" s="34"/>
      <c r="BXL942" s="35"/>
      <c r="BXM942" s="34"/>
      <c r="BXT942" s="35"/>
      <c r="BXU942" s="34"/>
      <c r="BYB942" s="35"/>
      <c r="BYC942" s="34"/>
      <c r="BYJ942" s="35"/>
      <c r="BYK942" s="34"/>
      <c r="BYR942" s="35"/>
      <c r="BYS942" s="34"/>
      <c r="BYZ942" s="35"/>
      <c r="BZA942" s="34"/>
      <c r="BZH942" s="35"/>
      <c r="BZI942" s="34"/>
      <c r="BZP942" s="35"/>
      <c r="BZQ942" s="34"/>
      <c r="BZX942" s="35"/>
      <c r="BZY942" s="34"/>
      <c r="CAF942" s="35"/>
      <c r="CAG942" s="34"/>
      <c r="CAN942" s="35"/>
      <c r="CAO942" s="34"/>
      <c r="CAV942" s="35"/>
      <c r="CAW942" s="34"/>
      <c r="CBD942" s="35"/>
      <c r="CBE942" s="34"/>
      <c r="CBL942" s="35"/>
      <c r="CBM942" s="34"/>
      <c r="CBT942" s="35"/>
      <c r="CBU942" s="34"/>
      <c r="CCB942" s="35"/>
      <c r="CCC942" s="34"/>
      <c r="CCJ942" s="35"/>
      <c r="CCK942" s="34"/>
      <c r="CCR942" s="35"/>
      <c r="CCS942" s="34"/>
      <c r="CCZ942" s="35"/>
      <c r="CDA942" s="34"/>
      <c r="CDH942" s="35"/>
      <c r="CDI942" s="34"/>
      <c r="CDP942" s="35"/>
      <c r="CDQ942" s="34"/>
      <c r="CDX942" s="35"/>
      <c r="CDY942" s="34"/>
      <c r="CEF942" s="35"/>
      <c r="CEG942" s="34"/>
      <c r="CEN942" s="35"/>
      <c r="CEO942" s="34"/>
      <c r="CEV942" s="35"/>
      <c r="CEW942" s="34"/>
      <c r="CFD942" s="35"/>
      <c r="CFE942" s="34"/>
      <c r="CFL942" s="35"/>
      <c r="CFM942" s="34"/>
      <c r="CFT942" s="35"/>
      <c r="CFU942" s="34"/>
      <c r="CGB942" s="35"/>
      <c r="CGC942" s="34"/>
      <c r="CGJ942" s="35"/>
      <c r="CGK942" s="34"/>
      <c r="CGR942" s="35"/>
      <c r="CGS942" s="34"/>
      <c r="CGZ942" s="35"/>
      <c r="CHA942" s="34"/>
      <c r="CHH942" s="35"/>
      <c r="CHI942" s="34"/>
      <c r="CHP942" s="35"/>
      <c r="CHQ942" s="34"/>
      <c r="CHX942" s="35"/>
      <c r="CHY942" s="34"/>
      <c r="CIF942" s="35"/>
      <c r="CIG942" s="34"/>
      <c r="CIN942" s="35"/>
      <c r="CIO942" s="34"/>
      <c r="CIV942" s="35"/>
      <c r="CIW942" s="34"/>
      <c r="CJD942" s="35"/>
      <c r="CJE942" s="34"/>
      <c r="CJL942" s="35"/>
      <c r="CJM942" s="34"/>
      <c r="CJT942" s="35"/>
      <c r="CJU942" s="34"/>
      <c r="CKB942" s="35"/>
      <c r="CKC942" s="34"/>
      <c r="CKJ942" s="35"/>
      <c r="CKK942" s="34"/>
      <c r="CKR942" s="35"/>
      <c r="CKS942" s="34"/>
      <c r="CKZ942" s="35"/>
      <c r="CLA942" s="34"/>
      <c r="CLH942" s="35"/>
      <c r="CLI942" s="34"/>
      <c r="CLP942" s="35"/>
      <c r="CLQ942" s="34"/>
      <c r="CLX942" s="35"/>
      <c r="CLY942" s="34"/>
      <c r="CMF942" s="35"/>
      <c r="CMG942" s="34"/>
      <c r="CMN942" s="35"/>
      <c r="CMO942" s="34"/>
      <c r="CMV942" s="35"/>
      <c r="CMW942" s="34"/>
      <c r="CND942" s="35"/>
      <c r="CNE942" s="34"/>
      <c r="CNL942" s="35"/>
      <c r="CNM942" s="34"/>
      <c r="CNT942" s="35"/>
      <c r="CNU942" s="34"/>
      <c r="COB942" s="35"/>
      <c r="COC942" s="34"/>
      <c r="COJ942" s="35"/>
      <c r="COK942" s="34"/>
      <c r="COR942" s="35"/>
      <c r="COS942" s="34"/>
      <c r="COZ942" s="35"/>
      <c r="CPA942" s="34"/>
      <c r="CPH942" s="35"/>
      <c r="CPI942" s="34"/>
      <c r="CPP942" s="35"/>
      <c r="CPQ942" s="34"/>
      <c r="CPX942" s="35"/>
      <c r="CPY942" s="34"/>
      <c r="CQF942" s="35"/>
      <c r="CQG942" s="34"/>
      <c r="CQN942" s="35"/>
      <c r="CQO942" s="34"/>
      <c r="CQV942" s="35"/>
      <c r="CQW942" s="34"/>
      <c r="CRD942" s="35"/>
      <c r="CRE942" s="34"/>
      <c r="CRL942" s="35"/>
      <c r="CRM942" s="34"/>
      <c r="CRT942" s="35"/>
      <c r="CRU942" s="34"/>
      <c r="CSB942" s="35"/>
      <c r="CSC942" s="34"/>
      <c r="CSJ942" s="35"/>
      <c r="CSK942" s="34"/>
      <c r="CSR942" s="35"/>
      <c r="CSS942" s="34"/>
      <c r="CSZ942" s="35"/>
      <c r="CTA942" s="34"/>
      <c r="CTH942" s="35"/>
      <c r="CTI942" s="34"/>
      <c r="CTP942" s="35"/>
      <c r="CTQ942" s="34"/>
      <c r="CTX942" s="35"/>
      <c r="CTY942" s="34"/>
      <c r="CUF942" s="35"/>
      <c r="CUG942" s="34"/>
      <c r="CUN942" s="35"/>
      <c r="CUO942" s="34"/>
      <c r="CUV942" s="35"/>
      <c r="CUW942" s="34"/>
      <c r="CVD942" s="35"/>
      <c r="CVE942" s="34"/>
      <c r="CVL942" s="35"/>
      <c r="CVM942" s="34"/>
      <c r="CVT942" s="35"/>
      <c r="CVU942" s="34"/>
      <c r="CWB942" s="35"/>
      <c r="CWC942" s="34"/>
      <c r="CWJ942" s="35"/>
      <c r="CWK942" s="34"/>
      <c r="CWR942" s="35"/>
      <c r="CWS942" s="34"/>
      <c r="CWZ942" s="35"/>
      <c r="CXA942" s="34"/>
      <c r="CXH942" s="35"/>
      <c r="CXI942" s="34"/>
      <c r="CXP942" s="35"/>
      <c r="CXQ942" s="34"/>
      <c r="CXX942" s="35"/>
      <c r="CXY942" s="34"/>
      <c r="CYF942" s="35"/>
      <c r="CYG942" s="34"/>
      <c r="CYN942" s="35"/>
      <c r="CYO942" s="34"/>
      <c r="CYV942" s="35"/>
      <c r="CYW942" s="34"/>
      <c r="CZD942" s="35"/>
      <c r="CZE942" s="34"/>
      <c r="CZL942" s="35"/>
      <c r="CZM942" s="34"/>
      <c r="CZT942" s="35"/>
      <c r="CZU942" s="34"/>
      <c r="DAB942" s="35"/>
      <c r="DAC942" s="34"/>
      <c r="DAJ942" s="35"/>
      <c r="DAK942" s="34"/>
      <c r="DAR942" s="35"/>
      <c r="DAS942" s="34"/>
      <c r="DAZ942" s="35"/>
      <c r="DBA942" s="34"/>
      <c r="DBH942" s="35"/>
      <c r="DBI942" s="34"/>
      <c r="DBP942" s="35"/>
      <c r="DBQ942" s="34"/>
      <c r="DBX942" s="35"/>
      <c r="DBY942" s="34"/>
      <c r="DCF942" s="35"/>
      <c r="DCG942" s="34"/>
      <c r="DCN942" s="35"/>
      <c r="DCO942" s="34"/>
      <c r="DCV942" s="35"/>
      <c r="DCW942" s="34"/>
      <c r="DDD942" s="35"/>
      <c r="DDE942" s="34"/>
      <c r="DDL942" s="35"/>
      <c r="DDM942" s="34"/>
      <c r="DDT942" s="35"/>
      <c r="DDU942" s="34"/>
      <c r="DEB942" s="35"/>
      <c r="DEC942" s="34"/>
      <c r="DEJ942" s="35"/>
      <c r="DEK942" s="34"/>
      <c r="DER942" s="35"/>
      <c r="DES942" s="34"/>
      <c r="DEZ942" s="35"/>
      <c r="DFA942" s="34"/>
      <c r="DFH942" s="35"/>
      <c r="DFI942" s="34"/>
      <c r="DFP942" s="35"/>
      <c r="DFQ942" s="34"/>
      <c r="DFX942" s="35"/>
      <c r="DFY942" s="34"/>
      <c r="DGF942" s="35"/>
      <c r="DGG942" s="34"/>
      <c r="DGN942" s="35"/>
      <c r="DGO942" s="34"/>
      <c r="DGV942" s="35"/>
      <c r="DGW942" s="34"/>
      <c r="DHD942" s="35"/>
      <c r="DHE942" s="34"/>
      <c r="DHL942" s="35"/>
      <c r="DHM942" s="34"/>
      <c r="DHT942" s="35"/>
      <c r="DHU942" s="34"/>
      <c r="DIB942" s="35"/>
      <c r="DIC942" s="34"/>
      <c r="DIJ942" s="35"/>
      <c r="DIK942" s="34"/>
      <c r="DIR942" s="35"/>
      <c r="DIS942" s="34"/>
      <c r="DIZ942" s="35"/>
      <c r="DJA942" s="34"/>
      <c r="DJH942" s="35"/>
      <c r="DJI942" s="34"/>
      <c r="DJP942" s="35"/>
      <c r="DJQ942" s="34"/>
      <c r="DJX942" s="35"/>
      <c r="DJY942" s="34"/>
      <c r="DKF942" s="35"/>
      <c r="DKG942" s="34"/>
      <c r="DKN942" s="35"/>
      <c r="DKO942" s="34"/>
      <c r="DKV942" s="35"/>
      <c r="DKW942" s="34"/>
      <c r="DLD942" s="35"/>
      <c r="DLE942" s="34"/>
      <c r="DLL942" s="35"/>
      <c r="DLM942" s="34"/>
      <c r="DLT942" s="35"/>
      <c r="DLU942" s="34"/>
      <c r="DMB942" s="35"/>
      <c r="DMC942" s="34"/>
      <c r="DMJ942" s="35"/>
      <c r="DMK942" s="34"/>
      <c r="DMR942" s="35"/>
      <c r="DMS942" s="34"/>
      <c r="DMZ942" s="35"/>
      <c r="DNA942" s="34"/>
      <c r="DNH942" s="35"/>
      <c r="DNI942" s="34"/>
      <c r="DNP942" s="35"/>
      <c r="DNQ942" s="34"/>
      <c r="DNX942" s="35"/>
      <c r="DNY942" s="34"/>
      <c r="DOF942" s="35"/>
      <c r="DOG942" s="34"/>
      <c r="DON942" s="35"/>
      <c r="DOO942" s="34"/>
      <c r="DOV942" s="35"/>
      <c r="DOW942" s="34"/>
      <c r="DPD942" s="35"/>
      <c r="DPE942" s="34"/>
      <c r="DPL942" s="35"/>
      <c r="DPM942" s="34"/>
      <c r="DPT942" s="35"/>
      <c r="DPU942" s="34"/>
      <c r="DQB942" s="35"/>
      <c r="DQC942" s="34"/>
      <c r="DQJ942" s="35"/>
      <c r="DQK942" s="34"/>
      <c r="DQR942" s="35"/>
      <c r="DQS942" s="34"/>
      <c r="DQZ942" s="35"/>
      <c r="DRA942" s="34"/>
      <c r="DRH942" s="35"/>
      <c r="DRI942" s="34"/>
      <c r="DRP942" s="35"/>
      <c r="DRQ942" s="34"/>
      <c r="DRX942" s="35"/>
      <c r="DRY942" s="34"/>
      <c r="DSF942" s="35"/>
      <c r="DSG942" s="34"/>
      <c r="DSN942" s="35"/>
      <c r="DSO942" s="34"/>
      <c r="DSV942" s="35"/>
      <c r="DSW942" s="34"/>
      <c r="DTD942" s="35"/>
      <c r="DTE942" s="34"/>
      <c r="DTL942" s="35"/>
      <c r="DTM942" s="34"/>
      <c r="DTT942" s="35"/>
      <c r="DTU942" s="34"/>
      <c r="DUB942" s="35"/>
      <c r="DUC942" s="34"/>
      <c r="DUJ942" s="35"/>
      <c r="DUK942" s="34"/>
      <c r="DUR942" s="35"/>
      <c r="DUS942" s="34"/>
      <c r="DUZ942" s="35"/>
      <c r="DVA942" s="34"/>
      <c r="DVH942" s="35"/>
      <c r="DVI942" s="34"/>
      <c r="DVP942" s="35"/>
      <c r="DVQ942" s="34"/>
      <c r="DVX942" s="35"/>
      <c r="DVY942" s="34"/>
      <c r="DWF942" s="35"/>
      <c r="DWG942" s="34"/>
      <c r="DWN942" s="35"/>
      <c r="DWO942" s="34"/>
      <c r="DWV942" s="35"/>
      <c r="DWW942" s="34"/>
      <c r="DXD942" s="35"/>
      <c r="DXE942" s="34"/>
      <c r="DXL942" s="35"/>
      <c r="DXM942" s="34"/>
      <c r="DXT942" s="35"/>
      <c r="DXU942" s="34"/>
      <c r="DYB942" s="35"/>
      <c r="DYC942" s="34"/>
      <c r="DYJ942" s="35"/>
      <c r="DYK942" s="34"/>
      <c r="DYR942" s="35"/>
      <c r="DYS942" s="34"/>
      <c r="DYZ942" s="35"/>
      <c r="DZA942" s="34"/>
      <c r="DZH942" s="35"/>
      <c r="DZI942" s="34"/>
      <c r="DZP942" s="35"/>
      <c r="DZQ942" s="34"/>
      <c r="DZX942" s="35"/>
      <c r="DZY942" s="34"/>
      <c r="EAF942" s="35"/>
      <c r="EAG942" s="34"/>
      <c r="EAN942" s="35"/>
      <c r="EAO942" s="34"/>
      <c r="EAV942" s="35"/>
      <c r="EAW942" s="34"/>
      <c r="EBD942" s="35"/>
      <c r="EBE942" s="34"/>
      <c r="EBL942" s="35"/>
      <c r="EBM942" s="34"/>
      <c r="EBT942" s="35"/>
      <c r="EBU942" s="34"/>
      <c r="ECB942" s="35"/>
      <c r="ECC942" s="34"/>
      <c r="ECJ942" s="35"/>
      <c r="ECK942" s="34"/>
      <c r="ECR942" s="35"/>
      <c r="ECS942" s="34"/>
      <c r="ECZ942" s="35"/>
      <c r="EDA942" s="34"/>
      <c r="EDH942" s="35"/>
      <c r="EDI942" s="34"/>
      <c r="EDP942" s="35"/>
      <c r="EDQ942" s="34"/>
      <c r="EDX942" s="35"/>
      <c r="EDY942" s="34"/>
      <c r="EEF942" s="35"/>
      <c r="EEG942" s="34"/>
      <c r="EEN942" s="35"/>
      <c r="EEO942" s="34"/>
      <c r="EEV942" s="35"/>
      <c r="EEW942" s="34"/>
      <c r="EFD942" s="35"/>
      <c r="EFE942" s="34"/>
      <c r="EFL942" s="35"/>
      <c r="EFM942" s="34"/>
      <c r="EFT942" s="35"/>
      <c r="EFU942" s="34"/>
      <c r="EGB942" s="35"/>
      <c r="EGC942" s="34"/>
      <c r="EGJ942" s="35"/>
      <c r="EGK942" s="34"/>
      <c r="EGR942" s="35"/>
      <c r="EGS942" s="34"/>
      <c r="EGZ942" s="35"/>
      <c r="EHA942" s="34"/>
      <c r="EHH942" s="35"/>
      <c r="EHI942" s="34"/>
      <c r="EHP942" s="35"/>
      <c r="EHQ942" s="34"/>
      <c r="EHX942" s="35"/>
      <c r="EHY942" s="34"/>
      <c r="EIF942" s="35"/>
      <c r="EIG942" s="34"/>
      <c r="EIN942" s="35"/>
      <c r="EIO942" s="34"/>
      <c r="EIV942" s="35"/>
      <c r="EIW942" s="34"/>
      <c r="EJD942" s="35"/>
      <c r="EJE942" s="34"/>
      <c r="EJL942" s="35"/>
      <c r="EJM942" s="34"/>
      <c r="EJT942" s="35"/>
      <c r="EJU942" s="34"/>
      <c r="EKB942" s="35"/>
      <c r="EKC942" s="34"/>
      <c r="EKJ942" s="35"/>
      <c r="EKK942" s="34"/>
      <c r="EKR942" s="35"/>
      <c r="EKS942" s="34"/>
      <c r="EKZ942" s="35"/>
      <c r="ELA942" s="34"/>
      <c r="ELH942" s="35"/>
      <c r="ELI942" s="34"/>
      <c r="ELP942" s="35"/>
      <c r="ELQ942" s="34"/>
      <c r="ELX942" s="35"/>
      <c r="ELY942" s="34"/>
      <c r="EMF942" s="35"/>
      <c r="EMG942" s="34"/>
      <c r="EMN942" s="35"/>
      <c r="EMO942" s="34"/>
      <c r="EMV942" s="35"/>
      <c r="EMW942" s="34"/>
      <c r="END942" s="35"/>
      <c r="ENE942" s="34"/>
      <c r="ENL942" s="35"/>
      <c r="ENM942" s="34"/>
      <c r="ENT942" s="35"/>
      <c r="ENU942" s="34"/>
      <c r="EOB942" s="35"/>
      <c r="EOC942" s="34"/>
      <c r="EOJ942" s="35"/>
      <c r="EOK942" s="34"/>
      <c r="EOR942" s="35"/>
      <c r="EOS942" s="34"/>
      <c r="EOZ942" s="35"/>
      <c r="EPA942" s="34"/>
      <c r="EPH942" s="35"/>
      <c r="EPI942" s="34"/>
      <c r="EPP942" s="35"/>
      <c r="EPQ942" s="34"/>
      <c r="EPX942" s="35"/>
      <c r="EPY942" s="34"/>
      <c r="EQF942" s="35"/>
      <c r="EQG942" s="34"/>
      <c r="EQN942" s="35"/>
      <c r="EQO942" s="34"/>
      <c r="EQV942" s="35"/>
      <c r="EQW942" s="34"/>
      <c r="ERD942" s="35"/>
      <c r="ERE942" s="34"/>
      <c r="ERL942" s="35"/>
      <c r="ERM942" s="34"/>
      <c r="ERT942" s="35"/>
      <c r="ERU942" s="34"/>
      <c r="ESB942" s="35"/>
      <c r="ESC942" s="34"/>
      <c r="ESJ942" s="35"/>
      <c r="ESK942" s="34"/>
      <c r="ESR942" s="35"/>
      <c r="ESS942" s="34"/>
      <c r="ESZ942" s="35"/>
      <c r="ETA942" s="34"/>
      <c r="ETH942" s="35"/>
      <c r="ETI942" s="34"/>
      <c r="ETP942" s="35"/>
      <c r="ETQ942" s="34"/>
      <c r="ETX942" s="35"/>
      <c r="ETY942" s="34"/>
      <c r="EUF942" s="35"/>
      <c r="EUG942" s="34"/>
      <c r="EUN942" s="35"/>
      <c r="EUO942" s="34"/>
      <c r="EUV942" s="35"/>
      <c r="EUW942" s="34"/>
      <c r="EVD942" s="35"/>
      <c r="EVE942" s="34"/>
      <c r="EVL942" s="35"/>
      <c r="EVM942" s="34"/>
      <c r="EVT942" s="35"/>
      <c r="EVU942" s="34"/>
      <c r="EWB942" s="35"/>
      <c r="EWC942" s="34"/>
      <c r="EWJ942" s="35"/>
      <c r="EWK942" s="34"/>
      <c r="EWR942" s="35"/>
      <c r="EWS942" s="34"/>
      <c r="EWZ942" s="35"/>
      <c r="EXA942" s="34"/>
      <c r="EXH942" s="35"/>
      <c r="EXI942" s="34"/>
      <c r="EXP942" s="35"/>
      <c r="EXQ942" s="34"/>
      <c r="EXX942" s="35"/>
      <c r="EXY942" s="34"/>
      <c r="EYF942" s="35"/>
      <c r="EYG942" s="34"/>
      <c r="EYN942" s="35"/>
      <c r="EYO942" s="34"/>
      <c r="EYV942" s="35"/>
      <c r="EYW942" s="34"/>
      <c r="EZD942" s="35"/>
      <c r="EZE942" s="34"/>
      <c r="EZL942" s="35"/>
      <c r="EZM942" s="34"/>
      <c r="EZT942" s="35"/>
      <c r="EZU942" s="34"/>
      <c r="FAB942" s="35"/>
      <c r="FAC942" s="34"/>
      <c r="FAJ942" s="35"/>
      <c r="FAK942" s="34"/>
      <c r="FAR942" s="35"/>
      <c r="FAS942" s="34"/>
      <c r="FAZ942" s="35"/>
      <c r="FBA942" s="34"/>
      <c r="FBH942" s="35"/>
      <c r="FBI942" s="34"/>
      <c r="FBP942" s="35"/>
      <c r="FBQ942" s="34"/>
      <c r="FBX942" s="35"/>
      <c r="FBY942" s="34"/>
      <c r="FCF942" s="35"/>
      <c r="FCG942" s="34"/>
      <c r="FCN942" s="35"/>
      <c r="FCO942" s="34"/>
      <c r="FCV942" s="35"/>
      <c r="FCW942" s="34"/>
      <c r="FDD942" s="35"/>
      <c r="FDE942" s="34"/>
      <c r="FDL942" s="35"/>
      <c r="FDM942" s="34"/>
      <c r="FDT942" s="35"/>
      <c r="FDU942" s="34"/>
      <c r="FEB942" s="35"/>
      <c r="FEC942" s="34"/>
      <c r="FEJ942" s="35"/>
      <c r="FEK942" s="34"/>
      <c r="FER942" s="35"/>
      <c r="FES942" s="34"/>
      <c r="FEZ942" s="35"/>
      <c r="FFA942" s="34"/>
      <c r="FFH942" s="35"/>
      <c r="FFI942" s="34"/>
      <c r="FFP942" s="35"/>
      <c r="FFQ942" s="34"/>
      <c r="FFX942" s="35"/>
      <c r="FFY942" s="34"/>
      <c r="FGF942" s="35"/>
      <c r="FGG942" s="34"/>
      <c r="FGN942" s="35"/>
      <c r="FGO942" s="34"/>
      <c r="FGV942" s="35"/>
      <c r="FGW942" s="34"/>
      <c r="FHD942" s="35"/>
      <c r="FHE942" s="34"/>
      <c r="FHL942" s="35"/>
      <c r="FHM942" s="34"/>
      <c r="FHT942" s="35"/>
      <c r="FHU942" s="34"/>
      <c r="FIB942" s="35"/>
      <c r="FIC942" s="34"/>
      <c r="FIJ942" s="35"/>
      <c r="FIK942" s="34"/>
      <c r="FIR942" s="35"/>
      <c r="FIS942" s="34"/>
      <c r="FIZ942" s="35"/>
      <c r="FJA942" s="34"/>
      <c r="FJH942" s="35"/>
      <c r="FJI942" s="34"/>
      <c r="FJP942" s="35"/>
      <c r="FJQ942" s="34"/>
      <c r="FJX942" s="35"/>
      <c r="FJY942" s="34"/>
      <c r="FKF942" s="35"/>
      <c r="FKG942" s="34"/>
      <c r="FKN942" s="35"/>
      <c r="FKO942" s="34"/>
      <c r="FKV942" s="35"/>
      <c r="FKW942" s="34"/>
      <c r="FLD942" s="35"/>
      <c r="FLE942" s="34"/>
      <c r="FLL942" s="35"/>
      <c r="FLM942" s="34"/>
      <c r="FLT942" s="35"/>
      <c r="FLU942" s="34"/>
      <c r="FMB942" s="35"/>
      <c r="FMC942" s="34"/>
      <c r="FMJ942" s="35"/>
      <c r="FMK942" s="34"/>
      <c r="FMR942" s="35"/>
      <c r="FMS942" s="34"/>
      <c r="FMZ942" s="35"/>
      <c r="FNA942" s="34"/>
      <c r="FNH942" s="35"/>
      <c r="FNI942" s="34"/>
      <c r="FNP942" s="35"/>
      <c r="FNQ942" s="34"/>
      <c r="FNX942" s="35"/>
      <c r="FNY942" s="34"/>
      <c r="FOF942" s="35"/>
      <c r="FOG942" s="34"/>
      <c r="FON942" s="35"/>
      <c r="FOO942" s="34"/>
      <c r="FOV942" s="35"/>
      <c r="FOW942" s="34"/>
      <c r="FPD942" s="35"/>
      <c r="FPE942" s="34"/>
      <c r="FPL942" s="35"/>
      <c r="FPM942" s="34"/>
      <c r="FPT942" s="35"/>
      <c r="FPU942" s="34"/>
      <c r="FQB942" s="35"/>
      <c r="FQC942" s="34"/>
      <c r="FQJ942" s="35"/>
      <c r="FQK942" s="34"/>
      <c r="FQR942" s="35"/>
      <c r="FQS942" s="34"/>
      <c r="FQZ942" s="35"/>
      <c r="FRA942" s="34"/>
      <c r="FRH942" s="35"/>
      <c r="FRI942" s="34"/>
      <c r="FRP942" s="35"/>
      <c r="FRQ942" s="34"/>
      <c r="FRX942" s="35"/>
      <c r="FRY942" s="34"/>
      <c r="FSF942" s="35"/>
      <c r="FSG942" s="34"/>
      <c r="FSN942" s="35"/>
      <c r="FSO942" s="34"/>
      <c r="FSV942" s="35"/>
      <c r="FSW942" s="34"/>
      <c r="FTD942" s="35"/>
      <c r="FTE942" s="34"/>
      <c r="FTL942" s="35"/>
      <c r="FTM942" s="34"/>
      <c r="FTT942" s="35"/>
      <c r="FTU942" s="34"/>
      <c r="FUB942" s="35"/>
      <c r="FUC942" s="34"/>
      <c r="FUJ942" s="35"/>
      <c r="FUK942" s="34"/>
      <c r="FUR942" s="35"/>
      <c r="FUS942" s="34"/>
      <c r="FUZ942" s="35"/>
      <c r="FVA942" s="34"/>
      <c r="FVH942" s="35"/>
      <c r="FVI942" s="34"/>
      <c r="FVP942" s="35"/>
      <c r="FVQ942" s="34"/>
      <c r="FVX942" s="35"/>
      <c r="FVY942" s="34"/>
      <c r="FWF942" s="35"/>
      <c r="FWG942" s="34"/>
      <c r="FWN942" s="35"/>
      <c r="FWO942" s="34"/>
      <c r="FWV942" s="35"/>
      <c r="FWW942" s="34"/>
      <c r="FXD942" s="35"/>
      <c r="FXE942" s="34"/>
      <c r="FXL942" s="35"/>
      <c r="FXM942" s="34"/>
      <c r="FXT942" s="35"/>
      <c r="FXU942" s="34"/>
      <c r="FYB942" s="35"/>
      <c r="FYC942" s="34"/>
      <c r="FYJ942" s="35"/>
      <c r="FYK942" s="34"/>
      <c r="FYR942" s="35"/>
      <c r="FYS942" s="34"/>
      <c r="FYZ942" s="35"/>
      <c r="FZA942" s="34"/>
      <c r="FZH942" s="35"/>
      <c r="FZI942" s="34"/>
      <c r="FZP942" s="35"/>
      <c r="FZQ942" s="34"/>
      <c r="FZX942" s="35"/>
      <c r="FZY942" s="34"/>
      <c r="GAF942" s="35"/>
      <c r="GAG942" s="34"/>
      <c r="GAN942" s="35"/>
      <c r="GAO942" s="34"/>
      <c r="GAV942" s="35"/>
      <c r="GAW942" s="34"/>
      <c r="GBD942" s="35"/>
      <c r="GBE942" s="34"/>
      <c r="GBL942" s="35"/>
      <c r="GBM942" s="34"/>
      <c r="GBT942" s="35"/>
      <c r="GBU942" s="34"/>
      <c r="GCB942" s="35"/>
      <c r="GCC942" s="34"/>
      <c r="GCJ942" s="35"/>
      <c r="GCK942" s="34"/>
      <c r="GCR942" s="35"/>
      <c r="GCS942" s="34"/>
      <c r="GCZ942" s="35"/>
      <c r="GDA942" s="34"/>
      <c r="GDH942" s="35"/>
      <c r="GDI942" s="34"/>
      <c r="GDP942" s="35"/>
      <c r="GDQ942" s="34"/>
      <c r="GDX942" s="35"/>
      <c r="GDY942" s="34"/>
      <c r="GEF942" s="35"/>
      <c r="GEG942" s="34"/>
      <c r="GEN942" s="35"/>
      <c r="GEO942" s="34"/>
      <c r="GEV942" s="35"/>
      <c r="GEW942" s="34"/>
      <c r="GFD942" s="35"/>
      <c r="GFE942" s="34"/>
      <c r="GFL942" s="35"/>
      <c r="GFM942" s="34"/>
      <c r="GFT942" s="35"/>
      <c r="GFU942" s="34"/>
      <c r="GGB942" s="35"/>
      <c r="GGC942" s="34"/>
      <c r="GGJ942" s="35"/>
      <c r="GGK942" s="34"/>
      <c r="GGR942" s="35"/>
      <c r="GGS942" s="34"/>
      <c r="GGZ942" s="35"/>
      <c r="GHA942" s="34"/>
      <c r="GHH942" s="35"/>
      <c r="GHI942" s="34"/>
      <c r="GHP942" s="35"/>
      <c r="GHQ942" s="34"/>
      <c r="GHX942" s="35"/>
      <c r="GHY942" s="34"/>
      <c r="GIF942" s="35"/>
      <c r="GIG942" s="34"/>
      <c r="GIN942" s="35"/>
      <c r="GIO942" s="34"/>
      <c r="GIV942" s="35"/>
      <c r="GIW942" s="34"/>
      <c r="GJD942" s="35"/>
      <c r="GJE942" s="34"/>
      <c r="GJL942" s="35"/>
      <c r="GJM942" s="34"/>
      <c r="GJT942" s="35"/>
      <c r="GJU942" s="34"/>
      <c r="GKB942" s="35"/>
      <c r="GKC942" s="34"/>
      <c r="GKJ942" s="35"/>
      <c r="GKK942" s="34"/>
      <c r="GKR942" s="35"/>
      <c r="GKS942" s="34"/>
      <c r="GKZ942" s="35"/>
      <c r="GLA942" s="34"/>
      <c r="GLH942" s="35"/>
      <c r="GLI942" s="34"/>
      <c r="GLP942" s="35"/>
      <c r="GLQ942" s="34"/>
      <c r="GLX942" s="35"/>
      <c r="GLY942" s="34"/>
      <c r="GMF942" s="35"/>
      <c r="GMG942" s="34"/>
      <c r="GMN942" s="35"/>
      <c r="GMO942" s="34"/>
      <c r="GMV942" s="35"/>
      <c r="GMW942" s="34"/>
      <c r="GND942" s="35"/>
      <c r="GNE942" s="34"/>
      <c r="GNL942" s="35"/>
      <c r="GNM942" s="34"/>
      <c r="GNT942" s="35"/>
      <c r="GNU942" s="34"/>
      <c r="GOB942" s="35"/>
      <c r="GOC942" s="34"/>
      <c r="GOJ942" s="35"/>
      <c r="GOK942" s="34"/>
      <c r="GOR942" s="35"/>
      <c r="GOS942" s="34"/>
      <c r="GOZ942" s="35"/>
      <c r="GPA942" s="34"/>
      <c r="GPH942" s="35"/>
      <c r="GPI942" s="34"/>
      <c r="GPP942" s="35"/>
      <c r="GPQ942" s="34"/>
      <c r="GPX942" s="35"/>
      <c r="GPY942" s="34"/>
      <c r="GQF942" s="35"/>
      <c r="GQG942" s="34"/>
      <c r="GQN942" s="35"/>
      <c r="GQO942" s="34"/>
      <c r="GQV942" s="35"/>
      <c r="GQW942" s="34"/>
      <c r="GRD942" s="35"/>
      <c r="GRE942" s="34"/>
      <c r="GRL942" s="35"/>
      <c r="GRM942" s="34"/>
      <c r="GRT942" s="35"/>
      <c r="GRU942" s="34"/>
      <c r="GSB942" s="35"/>
      <c r="GSC942" s="34"/>
      <c r="GSJ942" s="35"/>
      <c r="GSK942" s="34"/>
      <c r="GSR942" s="35"/>
      <c r="GSS942" s="34"/>
      <c r="GSZ942" s="35"/>
      <c r="GTA942" s="34"/>
      <c r="GTH942" s="35"/>
      <c r="GTI942" s="34"/>
      <c r="GTP942" s="35"/>
      <c r="GTQ942" s="34"/>
      <c r="GTX942" s="35"/>
      <c r="GTY942" s="34"/>
      <c r="GUF942" s="35"/>
      <c r="GUG942" s="34"/>
      <c r="GUN942" s="35"/>
      <c r="GUO942" s="34"/>
      <c r="GUV942" s="35"/>
      <c r="GUW942" s="34"/>
      <c r="GVD942" s="35"/>
      <c r="GVE942" s="34"/>
      <c r="GVL942" s="35"/>
      <c r="GVM942" s="34"/>
      <c r="GVT942" s="35"/>
      <c r="GVU942" s="34"/>
      <c r="GWB942" s="35"/>
      <c r="GWC942" s="34"/>
      <c r="GWJ942" s="35"/>
      <c r="GWK942" s="34"/>
      <c r="GWR942" s="35"/>
      <c r="GWS942" s="34"/>
      <c r="GWZ942" s="35"/>
      <c r="GXA942" s="34"/>
      <c r="GXH942" s="35"/>
      <c r="GXI942" s="34"/>
      <c r="GXP942" s="35"/>
      <c r="GXQ942" s="34"/>
      <c r="GXX942" s="35"/>
      <c r="GXY942" s="34"/>
      <c r="GYF942" s="35"/>
      <c r="GYG942" s="34"/>
      <c r="GYN942" s="35"/>
      <c r="GYO942" s="34"/>
      <c r="GYV942" s="35"/>
      <c r="GYW942" s="34"/>
      <c r="GZD942" s="35"/>
      <c r="GZE942" s="34"/>
      <c r="GZL942" s="35"/>
      <c r="GZM942" s="34"/>
      <c r="GZT942" s="35"/>
      <c r="GZU942" s="34"/>
      <c r="HAB942" s="35"/>
      <c r="HAC942" s="34"/>
      <c r="HAJ942" s="35"/>
      <c r="HAK942" s="34"/>
      <c r="HAR942" s="35"/>
      <c r="HAS942" s="34"/>
      <c r="HAZ942" s="35"/>
      <c r="HBA942" s="34"/>
      <c r="HBH942" s="35"/>
      <c r="HBI942" s="34"/>
      <c r="HBP942" s="35"/>
      <c r="HBQ942" s="34"/>
      <c r="HBX942" s="35"/>
      <c r="HBY942" s="34"/>
      <c r="HCF942" s="35"/>
      <c r="HCG942" s="34"/>
      <c r="HCN942" s="35"/>
      <c r="HCO942" s="34"/>
      <c r="HCV942" s="35"/>
      <c r="HCW942" s="34"/>
      <c r="HDD942" s="35"/>
      <c r="HDE942" s="34"/>
      <c r="HDL942" s="35"/>
      <c r="HDM942" s="34"/>
      <c r="HDT942" s="35"/>
      <c r="HDU942" s="34"/>
      <c r="HEB942" s="35"/>
      <c r="HEC942" s="34"/>
      <c r="HEJ942" s="35"/>
      <c r="HEK942" s="34"/>
      <c r="HER942" s="35"/>
      <c r="HES942" s="34"/>
      <c r="HEZ942" s="35"/>
      <c r="HFA942" s="34"/>
      <c r="HFH942" s="35"/>
      <c r="HFI942" s="34"/>
      <c r="HFP942" s="35"/>
      <c r="HFQ942" s="34"/>
      <c r="HFX942" s="35"/>
      <c r="HFY942" s="34"/>
      <c r="HGF942" s="35"/>
      <c r="HGG942" s="34"/>
      <c r="HGN942" s="35"/>
      <c r="HGO942" s="34"/>
      <c r="HGV942" s="35"/>
      <c r="HGW942" s="34"/>
      <c r="HHD942" s="35"/>
      <c r="HHE942" s="34"/>
      <c r="HHL942" s="35"/>
      <c r="HHM942" s="34"/>
      <c r="HHT942" s="35"/>
      <c r="HHU942" s="34"/>
      <c r="HIB942" s="35"/>
      <c r="HIC942" s="34"/>
      <c r="HIJ942" s="35"/>
      <c r="HIK942" s="34"/>
      <c r="HIR942" s="35"/>
      <c r="HIS942" s="34"/>
      <c r="HIZ942" s="35"/>
      <c r="HJA942" s="34"/>
      <c r="HJH942" s="35"/>
      <c r="HJI942" s="34"/>
      <c r="HJP942" s="35"/>
      <c r="HJQ942" s="34"/>
      <c r="HJX942" s="35"/>
      <c r="HJY942" s="34"/>
      <c r="HKF942" s="35"/>
      <c r="HKG942" s="34"/>
      <c r="HKN942" s="35"/>
      <c r="HKO942" s="34"/>
      <c r="HKV942" s="35"/>
      <c r="HKW942" s="34"/>
      <c r="HLD942" s="35"/>
      <c r="HLE942" s="34"/>
      <c r="HLL942" s="35"/>
      <c r="HLM942" s="34"/>
      <c r="HLT942" s="35"/>
      <c r="HLU942" s="34"/>
      <c r="HMB942" s="35"/>
      <c r="HMC942" s="34"/>
      <c r="HMJ942" s="35"/>
      <c r="HMK942" s="34"/>
      <c r="HMR942" s="35"/>
      <c r="HMS942" s="34"/>
      <c r="HMZ942" s="35"/>
      <c r="HNA942" s="34"/>
      <c r="HNH942" s="35"/>
      <c r="HNI942" s="34"/>
      <c r="HNP942" s="35"/>
      <c r="HNQ942" s="34"/>
      <c r="HNX942" s="35"/>
      <c r="HNY942" s="34"/>
      <c r="HOF942" s="35"/>
      <c r="HOG942" s="34"/>
      <c r="HON942" s="35"/>
      <c r="HOO942" s="34"/>
      <c r="HOV942" s="35"/>
      <c r="HOW942" s="34"/>
      <c r="HPD942" s="35"/>
      <c r="HPE942" s="34"/>
      <c r="HPL942" s="35"/>
      <c r="HPM942" s="34"/>
      <c r="HPT942" s="35"/>
      <c r="HPU942" s="34"/>
      <c r="HQB942" s="35"/>
      <c r="HQC942" s="34"/>
      <c r="HQJ942" s="35"/>
      <c r="HQK942" s="34"/>
      <c r="HQR942" s="35"/>
      <c r="HQS942" s="34"/>
      <c r="HQZ942" s="35"/>
      <c r="HRA942" s="34"/>
      <c r="HRH942" s="35"/>
      <c r="HRI942" s="34"/>
      <c r="HRP942" s="35"/>
      <c r="HRQ942" s="34"/>
      <c r="HRX942" s="35"/>
      <c r="HRY942" s="34"/>
      <c r="HSF942" s="35"/>
      <c r="HSG942" s="34"/>
      <c r="HSN942" s="35"/>
      <c r="HSO942" s="34"/>
      <c r="HSV942" s="35"/>
      <c r="HSW942" s="34"/>
      <c r="HTD942" s="35"/>
      <c r="HTE942" s="34"/>
      <c r="HTL942" s="35"/>
      <c r="HTM942" s="34"/>
      <c r="HTT942" s="35"/>
      <c r="HTU942" s="34"/>
      <c r="HUB942" s="35"/>
      <c r="HUC942" s="34"/>
      <c r="HUJ942" s="35"/>
      <c r="HUK942" s="34"/>
      <c r="HUR942" s="35"/>
      <c r="HUS942" s="34"/>
      <c r="HUZ942" s="35"/>
      <c r="HVA942" s="34"/>
      <c r="HVH942" s="35"/>
      <c r="HVI942" s="34"/>
      <c r="HVP942" s="35"/>
      <c r="HVQ942" s="34"/>
      <c r="HVX942" s="35"/>
      <c r="HVY942" s="34"/>
      <c r="HWF942" s="35"/>
      <c r="HWG942" s="34"/>
      <c r="HWN942" s="35"/>
      <c r="HWO942" s="34"/>
      <c r="HWV942" s="35"/>
      <c r="HWW942" s="34"/>
      <c r="HXD942" s="35"/>
      <c r="HXE942" s="34"/>
      <c r="HXL942" s="35"/>
      <c r="HXM942" s="34"/>
      <c r="HXT942" s="35"/>
      <c r="HXU942" s="34"/>
      <c r="HYB942" s="35"/>
      <c r="HYC942" s="34"/>
      <c r="HYJ942" s="35"/>
      <c r="HYK942" s="34"/>
      <c r="HYR942" s="35"/>
      <c r="HYS942" s="34"/>
      <c r="HYZ942" s="35"/>
      <c r="HZA942" s="34"/>
      <c r="HZH942" s="35"/>
      <c r="HZI942" s="34"/>
      <c r="HZP942" s="35"/>
      <c r="HZQ942" s="34"/>
      <c r="HZX942" s="35"/>
      <c r="HZY942" s="34"/>
      <c r="IAF942" s="35"/>
      <c r="IAG942" s="34"/>
      <c r="IAN942" s="35"/>
      <c r="IAO942" s="34"/>
      <c r="IAV942" s="35"/>
      <c r="IAW942" s="34"/>
      <c r="IBD942" s="35"/>
      <c r="IBE942" s="34"/>
      <c r="IBL942" s="35"/>
      <c r="IBM942" s="34"/>
      <c r="IBT942" s="35"/>
      <c r="IBU942" s="34"/>
      <c r="ICB942" s="35"/>
      <c r="ICC942" s="34"/>
      <c r="ICJ942" s="35"/>
      <c r="ICK942" s="34"/>
      <c r="ICR942" s="35"/>
      <c r="ICS942" s="34"/>
      <c r="ICZ942" s="35"/>
      <c r="IDA942" s="34"/>
      <c r="IDH942" s="35"/>
      <c r="IDI942" s="34"/>
      <c r="IDP942" s="35"/>
      <c r="IDQ942" s="34"/>
      <c r="IDX942" s="35"/>
      <c r="IDY942" s="34"/>
      <c r="IEF942" s="35"/>
      <c r="IEG942" s="34"/>
      <c r="IEN942" s="35"/>
      <c r="IEO942" s="34"/>
      <c r="IEV942" s="35"/>
      <c r="IEW942" s="34"/>
      <c r="IFD942" s="35"/>
      <c r="IFE942" s="34"/>
      <c r="IFL942" s="35"/>
      <c r="IFM942" s="34"/>
      <c r="IFT942" s="35"/>
      <c r="IFU942" s="34"/>
      <c r="IGB942" s="35"/>
      <c r="IGC942" s="34"/>
      <c r="IGJ942" s="35"/>
      <c r="IGK942" s="34"/>
      <c r="IGR942" s="35"/>
      <c r="IGS942" s="34"/>
      <c r="IGZ942" s="35"/>
      <c r="IHA942" s="34"/>
      <c r="IHH942" s="35"/>
      <c r="IHI942" s="34"/>
      <c r="IHP942" s="35"/>
      <c r="IHQ942" s="34"/>
      <c r="IHX942" s="35"/>
      <c r="IHY942" s="34"/>
      <c r="IIF942" s="35"/>
      <c r="IIG942" s="34"/>
      <c r="IIN942" s="35"/>
      <c r="IIO942" s="34"/>
      <c r="IIV942" s="35"/>
      <c r="IIW942" s="34"/>
      <c r="IJD942" s="35"/>
      <c r="IJE942" s="34"/>
      <c r="IJL942" s="35"/>
      <c r="IJM942" s="34"/>
      <c r="IJT942" s="35"/>
      <c r="IJU942" s="34"/>
      <c r="IKB942" s="35"/>
      <c r="IKC942" s="34"/>
      <c r="IKJ942" s="35"/>
      <c r="IKK942" s="34"/>
      <c r="IKR942" s="35"/>
      <c r="IKS942" s="34"/>
      <c r="IKZ942" s="35"/>
      <c r="ILA942" s="34"/>
      <c r="ILH942" s="35"/>
      <c r="ILI942" s="34"/>
      <c r="ILP942" s="35"/>
      <c r="ILQ942" s="34"/>
      <c r="ILX942" s="35"/>
      <c r="ILY942" s="34"/>
      <c r="IMF942" s="35"/>
      <c r="IMG942" s="34"/>
      <c r="IMN942" s="35"/>
      <c r="IMO942" s="34"/>
      <c r="IMV942" s="35"/>
      <c r="IMW942" s="34"/>
      <c r="IND942" s="35"/>
      <c r="INE942" s="34"/>
      <c r="INL942" s="35"/>
      <c r="INM942" s="34"/>
      <c r="INT942" s="35"/>
      <c r="INU942" s="34"/>
      <c r="IOB942" s="35"/>
      <c r="IOC942" s="34"/>
      <c r="IOJ942" s="35"/>
      <c r="IOK942" s="34"/>
      <c r="IOR942" s="35"/>
      <c r="IOS942" s="34"/>
      <c r="IOZ942" s="35"/>
      <c r="IPA942" s="34"/>
      <c r="IPH942" s="35"/>
      <c r="IPI942" s="34"/>
      <c r="IPP942" s="35"/>
      <c r="IPQ942" s="34"/>
      <c r="IPX942" s="35"/>
      <c r="IPY942" s="34"/>
      <c r="IQF942" s="35"/>
      <c r="IQG942" s="34"/>
      <c r="IQN942" s="35"/>
      <c r="IQO942" s="34"/>
      <c r="IQV942" s="35"/>
      <c r="IQW942" s="34"/>
      <c r="IRD942" s="35"/>
      <c r="IRE942" s="34"/>
      <c r="IRL942" s="35"/>
      <c r="IRM942" s="34"/>
      <c r="IRT942" s="35"/>
      <c r="IRU942" s="34"/>
      <c r="ISB942" s="35"/>
      <c r="ISC942" s="34"/>
      <c r="ISJ942" s="35"/>
      <c r="ISK942" s="34"/>
      <c r="ISR942" s="35"/>
      <c r="ISS942" s="34"/>
      <c r="ISZ942" s="35"/>
      <c r="ITA942" s="34"/>
      <c r="ITH942" s="35"/>
      <c r="ITI942" s="34"/>
      <c r="ITP942" s="35"/>
      <c r="ITQ942" s="34"/>
      <c r="ITX942" s="35"/>
      <c r="ITY942" s="34"/>
      <c r="IUF942" s="35"/>
      <c r="IUG942" s="34"/>
      <c r="IUN942" s="35"/>
      <c r="IUO942" s="34"/>
      <c r="IUV942" s="35"/>
      <c r="IUW942" s="34"/>
      <c r="IVD942" s="35"/>
      <c r="IVE942" s="34"/>
      <c r="IVL942" s="35"/>
      <c r="IVM942" s="34"/>
      <c r="IVT942" s="35"/>
      <c r="IVU942" s="34"/>
      <c r="IWB942" s="35"/>
      <c r="IWC942" s="34"/>
      <c r="IWJ942" s="35"/>
      <c r="IWK942" s="34"/>
      <c r="IWR942" s="35"/>
      <c r="IWS942" s="34"/>
      <c r="IWZ942" s="35"/>
      <c r="IXA942" s="34"/>
      <c r="IXH942" s="35"/>
      <c r="IXI942" s="34"/>
      <c r="IXP942" s="35"/>
      <c r="IXQ942" s="34"/>
      <c r="IXX942" s="35"/>
      <c r="IXY942" s="34"/>
      <c r="IYF942" s="35"/>
      <c r="IYG942" s="34"/>
      <c r="IYN942" s="35"/>
      <c r="IYO942" s="34"/>
      <c r="IYV942" s="35"/>
      <c r="IYW942" s="34"/>
      <c r="IZD942" s="35"/>
      <c r="IZE942" s="34"/>
      <c r="IZL942" s="35"/>
      <c r="IZM942" s="34"/>
      <c r="IZT942" s="35"/>
      <c r="IZU942" s="34"/>
      <c r="JAB942" s="35"/>
      <c r="JAC942" s="34"/>
      <c r="JAJ942" s="35"/>
      <c r="JAK942" s="34"/>
      <c r="JAR942" s="35"/>
      <c r="JAS942" s="34"/>
      <c r="JAZ942" s="35"/>
      <c r="JBA942" s="34"/>
      <c r="JBH942" s="35"/>
      <c r="JBI942" s="34"/>
      <c r="JBP942" s="35"/>
      <c r="JBQ942" s="34"/>
      <c r="JBX942" s="35"/>
      <c r="JBY942" s="34"/>
      <c r="JCF942" s="35"/>
      <c r="JCG942" s="34"/>
      <c r="JCN942" s="35"/>
      <c r="JCO942" s="34"/>
      <c r="JCV942" s="35"/>
      <c r="JCW942" s="34"/>
      <c r="JDD942" s="35"/>
      <c r="JDE942" s="34"/>
      <c r="JDL942" s="35"/>
      <c r="JDM942" s="34"/>
      <c r="JDT942" s="35"/>
      <c r="JDU942" s="34"/>
      <c r="JEB942" s="35"/>
      <c r="JEC942" s="34"/>
      <c r="JEJ942" s="35"/>
      <c r="JEK942" s="34"/>
      <c r="JER942" s="35"/>
      <c r="JES942" s="34"/>
      <c r="JEZ942" s="35"/>
      <c r="JFA942" s="34"/>
      <c r="JFH942" s="35"/>
      <c r="JFI942" s="34"/>
      <c r="JFP942" s="35"/>
      <c r="JFQ942" s="34"/>
      <c r="JFX942" s="35"/>
      <c r="JFY942" s="34"/>
      <c r="JGF942" s="35"/>
      <c r="JGG942" s="34"/>
      <c r="JGN942" s="35"/>
      <c r="JGO942" s="34"/>
      <c r="JGV942" s="35"/>
      <c r="JGW942" s="34"/>
      <c r="JHD942" s="35"/>
      <c r="JHE942" s="34"/>
      <c r="JHL942" s="35"/>
      <c r="JHM942" s="34"/>
      <c r="JHT942" s="35"/>
      <c r="JHU942" s="34"/>
      <c r="JIB942" s="35"/>
      <c r="JIC942" s="34"/>
      <c r="JIJ942" s="35"/>
      <c r="JIK942" s="34"/>
      <c r="JIR942" s="35"/>
      <c r="JIS942" s="34"/>
      <c r="JIZ942" s="35"/>
      <c r="JJA942" s="34"/>
      <c r="JJH942" s="35"/>
      <c r="JJI942" s="34"/>
      <c r="JJP942" s="35"/>
      <c r="JJQ942" s="34"/>
      <c r="JJX942" s="35"/>
      <c r="JJY942" s="34"/>
      <c r="JKF942" s="35"/>
      <c r="JKG942" s="34"/>
      <c r="JKN942" s="35"/>
      <c r="JKO942" s="34"/>
      <c r="JKV942" s="35"/>
      <c r="JKW942" s="34"/>
      <c r="JLD942" s="35"/>
      <c r="JLE942" s="34"/>
      <c r="JLL942" s="35"/>
      <c r="JLM942" s="34"/>
      <c r="JLT942" s="35"/>
      <c r="JLU942" s="34"/>
      <c r="JMB942" s="35"/>
      <c r="JMC942" s="34"/>
      <c r="JMJ942" s="35"/>
      <c r="JMK942" s="34"/>
      <c r="JMR942" s="35"/>
      <c r="JMS942" s="34"/>
      <c r="JMZ942" s="35"/>
      <c r="JNA942" s="34"/>
      <c r="JNH942" s="35"/>
      <c r="JNI942" s="34"/>
      <c r="JNP942" s="35"/>
      <c r="JNQ942" s="34"/>
      <c r="JNX942" s="35"/>
      <c r="JNY942" s="34"/>
      <c r="JOF942" s="35"/>
      <c r="JOG942" s="34"/>
      <c r="JON942" s="35"/>
      <c r="JOO942" s="34"/>
      <c r="JOV942" s="35"/>
      <c r="JOW942" s="34"/>
      <c r="JPD942" s="35"/>
      <c r="JPE942" s="34"/>
      <c r="JPL942" s="35"/>
      <c r="JPM942" s="34"/>
      <c r="JPT942" s="35"/>
      <c r="JPU942" s="34"/>
      <c r="JQB942" s="35"/>
      <c r="JQC942" s="34"/>
      <c r="JQJ942" s="35"/>
      <c r="JQK942" s="34"/>
      <c r="JQR942" s="35"/>
      <c r="JQS942" s="34"/>
      <c r="JQZ942" s="35"/>
      <c r="JRA942" s="34"/>
      <c r="JRH942" s="35"/>
      <c r="JRI942" s="34"/>
      <c r="JRP942" s="35"/>
      <c r="JRQ942" s="34"/>
      <c r="JRX942" s="35"/>
      <c r="JRY942" s="34"/>
      <c r="JSF942" s="35"/>
      <c r="JSG942" s="34"/>
      <c r="JSN942" s="35"/>
      <c r="JSO942" s="34"/>
      <c r="JSV942" s="35"/>
      <c r="JSW942" s="34"/>
      <c r="JTD942" s="35"/>
      <c r="JTE942" s="34"/>
      <c r="JTL942" s="35"/>
      <c r="JTM942" s="34"/>
      <c r="JTT942" s="35"/>
      <c r="JTU942" s="34"/>
      <c r="JUB942" s="35"/>
      <c r="JUC942" s="34"/>
      <c r="JUJ942" s="35"/>
      <c r="JUK942" s="34"/>
      <c r="JUR942" s="35"/>
      <c r="JUS942" s="34"/>
      <c r="JUZ942" s="35"/>
      <c r="JVA942" s="34"/>
      <c r="JVH942" s="35"/>
      <c r="JVI942" s="34"/>
      <c r="JVP942" s="35"/>
      <c r="JVQ942" s="34"/>
      <c r="JVX942" s="35"/>
      <c r="JVY942" s="34"/>
      <c r="JWF942" s="35"/>
      <c r="JWG942" s="34"/>
      <c r="JWN942" s="35"/>
      <c r="JWO942" s="34"/>
      <c r="JWV942" s="35"/>
      <c r="JWW942" s="34"/>
      <c r="JXD942" s="35"/>
      <c r="JXE942" s="34"/>
      <c r="JXL942" s="35"/>
      <c r="JXM942" s="34"/>
      <c r="JXT942" s="35"/>
      <c r="JXU942" s="34"/>
      <c r="JYB942" s="35"/>
      <c r="JYC942" s="34"/>
      <c r="JYJ942" s="35"/>
      <c r="JYK942" s="34"/>
      <c r="JYR942" s="35"/>
      <c r="JYS942" s="34"/>
      <c r="JYZ942" s="35"/>
      <c r="JZA942" s="34"/>
      <c r="JZH942" s="35"/>
      <c r="JZI942" s="34"/>
      <c r="JZP942" s="35"/>
      <c r="JZQ942" s="34"/>
      <c r="JZX942" s="35"/>
      <c r="JZY942" s="34"/>
      <c r="KAF942" s="35"/>
      <c r="KAG942" s="34"/>
      <c r="KAN942" s="35"/>
      <c r="KAO942" s="34"/>
      <c r="KAV942" s="35"/>
      <c r="KAW942" s="34"/>
      <c r="KBD942" s="35"/>
      <c r="KBE942" s="34"/>
      <c r="KBL942" s="35"/>
      <c r="KBM942" s="34"/>
      <c r="KBT942" s="35"/>
      <c r="KBU942" s="34"/>
      <c r="KCB942" s="35"/>
      <c r="KCC942" s="34"/>
      <c r="KCJ942" s="35"/>
      <c r="KCK942" s="34"/>
      <c r="KCR942" s="35"/>
      <c r="KCS942" s="34"/>
      <c r="KCZ942" s="35"/>
      <c r="KDA942" s="34"/>
      <c r="KDH942" s="35"/>
      <c r="KDI942" s="34"/>
      <c r="KDP942" s="35"/>
      <c r="KDQ942" s="34"/>
      <c r="KDX942" s="35"/>
      <c r="KDY942" s="34"/>
      <c r="KEF942" s="35"/>
      <c r="KEG942" s="34"/>
      <c r="KEN942" s="35"/>
      <c r="KEO942" s="34"/>
      <c r="KEV942" s="35"/>
      <c r="KEW942" s="34"/>
      <c r="KFD942" s="35"/>
      <c r="KFE942" s="34"/>
      <c r="KFL942" s="35"/>
      <c r="KFM942" s="34"/>
      <c r="KFT942" s="35"/>
      <c r="KFU942" s="34"/>
      <c r="KGB942" s="35"/>
      <c r="KGC942" s="34"/>
      <c r="KGJ942" s="35"/>
      <c r="KGK942" s="34"/>
      <c r="KGR942" s="35"/>
      <c r="KGS942" s="34"/>
      <c r="KGZ942" s="35"/>
      <c r="KHA942" s="34"/>
      <c r="KHH942" s="35"/>
      <c r="KHI942" s="34"/>
      <c r="KHP942" s="35"/>
      <c r="KHQ942" s="34"/>
      <c r="KHX942" s="35"/>
      <c r="KHY942" s="34"/>
      <c r="KIF942" s="35"/>
      <c r="KIG942" s="34"/>
      <c r="KIN942" s="35"/>
      <c r="KIO942" s="34"/>
      <c r="KIV942" s="35"/>
      <c r="KIW942" s="34"/>
      <c r="KJD942" s="35"/>
      <c r="KJE942" s="34"/>
      <c r="KJL942" s="35"/>
      <c r="KJM942" s="34"/>
      <c r="KJT942" s="35"/>
      <c r="KJU942" s="34"/>
      <c r="KKB942" s="35"/>
      <c r="KKC942" s="34"/>
      <c r="KKJ942" s="35"/>
      <c r="KKK942" s="34"/>
      <c r="KKR942" s="35"/>
      <c r="KKS942" s="34"/>
      <c r="KKZ942" s="35"/>
      <c r="KLA942" s="34"/>
      <c r="KLH942" s="35"/>
      <c r="KLI942" s="34"/>
      <c r="KLP942" s="35"/>
      <c r="KLQ942" s="34"/>
      <c r="KLX942" s="35"/>
      <c r="KLY942" s="34"/>
      <c r="KMF942" s="35"/>
      <c r="KMG942" s="34"/>
      <c r="KMN942" s="35"/>
      <c r="KMO942" s="34"/>
      <c r="KMV942" s="35"/>
      <c r="KMW942" s="34"/>
      <c r="KND942" s="35"/>
      <c r="KNE942" s="34"/>
      <c r="KNL942" s="35"/>
      <c r="KNM942" s="34"/>
      <c r="KNT942" s="35"/>
      <c r="KNU942" s="34"/>
      <c r="KOB942" s="35"/>
      <c r="KOC942" s="34"/>
      <c r="KOJ942" s="35"/>
      <c r="KOK942" s="34"/>
      <c r="KOR942" s="35"/>
      <c r="KOS942" s="34"/>
      <c r="KOZ942" s="35"/>
      <c r="KPA942" s="34"/>
      <c r="KPH942" s="35"/>
      <c r="KPI942" s="34"/>
      <c r="KPP942" s="35"/>
      <c r="KPQ942" s="34"/>
      <c r="KPX942" s="35"/>
      <c r="KPY942" s="34"/>
      <c r="KQF942" s="35"/>
      <c r="KQG942" s="34"/>
      <c r="KQN942" s="35"/>
      <c r="KQO942" s="34"/>
      <c r="KQV942" s="35"/>
      <c r="KQW942" s="34"/>
      <c r="KRD942" s="35"/>
      <c r="KRE942" s="34"/>
      <c r="KRL942" s="35"/>
      <c r="KRM942" s="34"/>
      <c r="KRT942" s="35"/>
      <c r="KRU942" s="34"/>
      <c r="KSB942" s="35"/>
      <c r="KSC942" s="34"/>
      <c r="KSJ942" s="35"/>
      <c r="KSK942" s="34"/>
      <c r="KSR942" s="35"/>
      <c r="KSS942" s="34"/>
      <c r="KSZ942" s="35"/>
      <c r="KTA942" s="34"/>
      <c r="KTH942" s="35"/>
      <c r="KTI942" s="34"/>
      <c r="KTP942" s="35"/>
      <c r="KTQ942" s="34"/>
      <c r="KTX942" s="35"/>
      <c r="KTY942" s="34"/>
      <c r="KUF942" s="35"/>
      <c r="KUG942" s="34"/>
      <c r="KUN942" s="35"/>
      <c r="KUO942" s="34"/>
      <c r="KUV942" s="35"/>
      <c r="KUW942" s="34"/>
      <c r="KVD942" s="35"/>
      <c r="KVE942" s="34"/>
      <c r="KVL942" s="35"/>
      <c r="KVM942" s="34"/>
      <c r="KVT942" s="35"/>
      <c r="KVU942" s="34"/>
      <c r="KWB942" s="35"/>
      <c r="KWC942" s="34"/>
      <c r="KWJ942" s="35"/>
      <c r="KWK942" s="34"/>
      <c r="KWR942" s="35"/>
      <c r="KWS942" s="34"/>
      <c r="KWZ942" s="35"/>
      <c r="KXA942" s="34"/>
      <c r="KXH942" s="35"/>
      <c r="KXI942" s="34"/>
      <c r="KXP942" s="35"/>
      <c r="KXQ942" s="34"/>
      <c r="KXX942" s="35"/>
      <c r="KXY942" s="34"/>
      <c r="KYF942" s="35"/>
      <c r="KYG942" s="34"/>
      <c r="KYN942" s="35"/>
      <c r="KYO942" s="34"/>
      <c r="KYV942" s="35"/>
      <c r="KYW942" s="34"/>
      <c r="KZD942" s="35"/>
      <c r="KZE942" s="34"/>
      <c r="KZL942" s="35"/>
      <c r="KZM942" s="34"/>
      <c r="KZT942" s="35"/>
      <c r="KZU942" s="34"/>
      <c r="LAB942" s="35"/>
      <c r="LAC942" s="34"/>
      <c r="LAJ942" s="35"/>
      <c r="LAK942" s="34"/>
      <c r="LAR942" s="35"/>
      <c r="LAS942" s="34"/>
      <c r="LAZ942" s="35"/>
      <c r="LBA942" s="34"/>
      <c r="LBH942" s="35"/>
      <c r="LBI942" s="34"/>
      <c r="LBP942" s="35"/>
      <c r="LBQ942" s="34"/>
      <c r="LBX942" s="35"/>
      <c r="LBY942" s="34"/>
      <c r="LCF942" s="35"/>
      <c r="LCG942" s="34"/>
      <c r="LCN942" s="35"/>
      <c r="LCO942" s="34"/>
      <c r="LCV942" s="35"/>
      <c r="LCW942" s="34"/>
      <c r="LDD942" s="35"/>
      <c r="LDE942" s="34"/>
      <c r="LDL942" s="35"/>
      <c r="LDM942" s="34"/>
      <c r="LDT942" s="35"/>
      <c r="LDU942" s="34"/>
      <c r="LEB942" s="35"/>
      <c r="LEC942" s="34"/>
      <c r="LEJ942" s="35"/>
      <c r="LEK942" s="34"/>
      <c r="LER942" s="35"/>
      <c r="LES942" s="34"/>
      <c r="LEZ942" s="35"/>
      <c r="LFA942" s="34"/>
      <c r="LFH942" s="35"/>
      <c r="LFI942" s="34"/>
      <c r="LFP942" s="35"/>
      <c r="LFQ942" s="34"/>
      <c r="LFX942" s="35"/>
      <c r="LFY942" s="34"/>
      <c r="LGF942" s="35"/>
      <c r="LGG942" s="34"/>
      <c r="LGN942" s="35"/>
      <c r="LGO942" s="34"/>
      <c r="LGV942" s="35"/>
      <c r="LGW942" s="34"/>
      <c r="LHD942" s="35"/>
      <c r="LHE942" s="34"/>
      <c r="LHL942" s="35"/>
      <c r="LHM942" s="34"/>
      <c r="LHT942" s="35"/>
      <c r="LHU942" s="34"/>
      <c r="LIB942" s="35"/>
      <c r="LIC942" s="34"/>
      <c r="LIJ942" s="35"/>
      <c r="LIK942" s="34"/>
      <c r="LIR942" s="35"/>
      <c r="LIS942" s="34"/>
      <c r="LIZ942" s="35"/>
      <c r="LJA942" s="34"/>
      <c r="LJH942" s="35"/>
      <c r="LJI942" s="34"/>
      <c r="LJP942" s="35"/>
      <c r="LJQ942" s="34"/>
      <c r="LJX942" s="35"/>
      <c r="LJY942" s="34"/>
      <c r="LKF942" s="35"/>
      <c r="LKG942" s="34"/>
      <c r="LKN942" s="35"/>
      <c r="LKO942" s="34"/>
      <c r="LKV942" s="35"/>
      <c r="LKW942" s="34"/>
      <c r="LLD942" s="35"/>
      <c r="LLE942" s="34"/>
      <c r="LLL942" s="35"/>
      <c r="LLM942" s="34"/>
      <c r="LLT942" s="35"/>
      <c r="LLU942" s="34"/>
      <c r="LMB942" s="35"/>
      <c r="LMC942" s="34"/>
      <c r="LMJ942" s="35"/>
      <c r="LMK942" s="34"/>
      <c r="LMR942" s="35"/>
      <c r="LMS942" s="34"/>
      <c r="LMZ942" s="35"/>
      <c r="LNA942" s="34"/>
      <c r="LNH942" s="35"/>
      <c r="LNI942" s="34"/>
      <c r="LNP942" s="35"/>
      <c r="LNQ942" s="34"/>
      <c r="LNX942" s="35"/>
      <c r="LNY942" s="34"/>
      <c r="LOF942" s="35"/>
      <c r="LOG942" s="34"/>
      <c r="LON942" s="35"/>
      <c r="LOO942" s="34"/>
      <c r="LOV942" s="35"/>
      <c r="LOW942" s="34"/>
      <c r="LPD942" s="35"/>
      <c r="LPE942" s="34"/>
      <c r="LPL942" s="35"/>
      <c r="LPM942" s="34"/>
      <c r="LPT942" s="35"/>
      <c r="LPU942" s="34"/>
      <c r="LQB942" s="35"/>
      <c r="LQC942" s="34"/>
      <c r="LQJ942" s="35"/>
      <c r="LQK942" s="34"/>
      <c r="LQR942" s="35"/>
      <c r="LQS942" s="34"/>
      <c r="LQZ942" s="35"/>
      <c r="LRA942" s="34"/>
      <c r="LRH942" s="35"/>
      <c r="LRI942" s="34"/>
      <c r="LRP942" s="35"/>
      <c r="LRQ942" s="34"/>
      <c r="LRX942" s="35"/>
      <c r="LRY942" s="34"/>
      <c r="LSF942" s="35"/>
      <c r="LSG942" s="34"/>
      <c r="LSN942" s="35"/>
      <c r="LSO942" s="34"/>
      <c r="LSV942" s="35"/>
      <c r="LSW942" s="34"/>
      <c r="LTD942" s="35"/>
      <c r="LTE942" s="34"/>
      <c r="LTL942" s="35"/>
      <c r="LTM942" s="34"/>
      <c r="LTT942" s="35"/>
      <c r="LTU942" s="34"/>
      <c r="LUB942" s="35"/>
      <c r="LUC942" s="34"/>
      <c r="LUJ942" s="35"/>
      <c r="LUK942" s="34"/>
      <c r="LUR942" s="35"/>
      <c r="LUS942" s="34"/>
      <c r="LUZ942" s="35"/>
      <c r="LVA942" s="34"/>
      <c r="LVH942" s="35"/>
      <c r="LVI942" s="34"/>
      <c r="LVP942" s="35"/>
      <c r="LVQ942" s="34"/>
      <c r="LVX942" s="35"/>
      <c r="LVY942" s="34"/>
      <c r="LWF942" s="35"/>
      <c r="LWG942" s="34"/>
      <c r="LWN942" s="35"/>
      <c r="LWO942" s="34"/>
      <c r="LWV942" s="35"/>
      <c r="LWW942" s="34"/>
      <c r="LXD942" s="35"/>
      <c r="LXE942" s="34"/>
      <c r="LXL942" s="35"/>
      <c r="LXM942" s="34"/>
      <c r="LXT942" s="35"/>
      <c r="LXU942" s="34"/>
      <c r="LYB942" s="35"/>
      <c r="LYC942" s="34"/>
      <c r="LYJ942" s="35"/>
      <c r="LYK942" s="34"/>
      <c r="LYR942" s="35"/>
      <c r="LYS942" s="34"/>
      <c r="LYZ942" s="35"/>
      <c r="LZA942" s="34"/>
      <c r="LZH942" s="35"/>
      <c r="LZI942" s="34"/>
      <c r="LZP942" s="35"/>
      <c r="LZQ942" s="34"/>
      <c r="LZX942" s="35"/>
      <c r="LZY942" s="34"/>
      <c r="MAF942" s="35"/>
      <c r="MAG942" s="34"/>
      <c r="MAN942" s="35"/>
      <c r="MAO942" s="34"/>
      <c r="MAV942" s="35"/>
      <c r="MAW942" s="34"/>
      <c r="MBD942" s="35"/>
      <c r="MBE942" s="34"/>
      <c r="MBL942" s="35"/>
      <c r="MBM942" s="34"/>
      <c r="MBT942" s="35"/>
      <c r="MBU942" s="34"/>
      <c r="MCB942" s="35"/>
      <c r="MCC942" s="34"/>
      <c r="MCJ942" s="35"/>
      <c r="MCK942" s="34"/>
      <c r="MCR942" s="35"/>
      <c r="MCS942" s="34"/>
      <c r="MCZ942" s="35"/>
      <c r="MDA942" s="34"/>
      <c r="MDH942" s="35"/>
      <c r="MDI942" s="34"/>
      <c r="MDP942" s="35"/>
      <c r="MDQ942" s="34"/>
      <c r="MDX942" s="35"/>
      <c r="MDY942" s="34"/>
      <c r="MEF942" s="35"/>
      <c r="MEG942" s="34"/>
      <c r="MEN942" s="35"/>
      <c r="MEO942" s="34"/>
      <c r="MEV942" s="35"/>
      <c r="MEW942" s="34"/>
      <c r="MFD942" s="35"/>
      <c r="MFE942" s="34"/>
      <c r="MFL942" s="35"/>
      <c r="MFM942" s="34"/>
      <c r="MFT942" s="35"/>
      <c r="MFU942" s="34"/>
      <c r="MGB942" s="35"/>
      <c r="MGC942" s="34"/>
      <c r="MGJ942" s="35"/>
      <c r="MGK942" s="34"/>
      <c r="MGR942" s="35"/>
      <c r="MGS942" s="34"/>
      <c r="MGZ942" s="35"/>
      <c r="MHA942" s="34"/>
      <c r="MHH942" s="35"/>
      <c r="MHI942" s="34"/>
      <c r="MHP942" s="35"/>
      <c r="MHQ942" s="34"/>
      <c r="MHX942" s="35"/>
      <c r="MHY942" s="34"/>
      <c r="MIF942" s="35"/>
      <c r="MIG942" s="34"/>
      <c r="MIN942" s="35"/>
      <c r="MIO942" s="34"/>
      <c r="MIV942" s="35"/>
      <c r="MIW942" s="34"/>
      <c r="MJD942" s="35"/>
      <c r="MJE942" s="34"/>
      <c r="MJL942" s="35"/>
      <c r="MJM942" s="34"/>
      <c r="MJT942" s="35"/>
      <c r="MJU942" s="34"/>
      <c r="MKB942" s="35"/>
      <c r="MKC942" s="34"/>
      <c r="MKJ942" s="35"/>
      <c r="MKK942" s="34"/>
      <c r="MKR942" s="35"/>
      <c r="MKS942" s="34"/>
      <c r="MKZ942" s="35"/>
      <c r="MLA942" s="34"/>
      <c r="MLH942" s="35"/>
      <c r="MLI942" s="34"/>
      <c r="MLP942" s="35"/>
      <c r="MLQ942" s="34"/>
      <c r="MLX942" s="35"/>
      <c r="MLY942" s="34"/>
      <c r="MMF942" s="35"/>
      <c r="MMG942" s="34"/>
      <c r="MMN942" s="35"/>
      <c r="MMO942" s="34"/>
      <c r="MMV942" s="35"/>
      <c r="MMW942" s="34"/>
      <c r="MND942" s="35"/>
      <c r="MNE942" s="34"/>
      <c r="MNL942" s="35"/>
      <c r="MNM942" s="34"/>
      <c r="MNT942" s="35"/>
      <c r="MNU942" s="34"/>
      <c r="MOB942" s="35"/>
      <c r="MOC942" s="34"/>
      <c r="MOJ942" s="35"/>
      <c r="MOK942" s="34"/>
      <c r="MOR942" s="35"/>
      <c r="MOS942" s="34"/>
      <c r="MOZ942" s="35"/>
      <c r="MPA942" s="34"/>
      <c r="MPH942" s="35"/>
      <c r="MPI942" s="34"/>
      <c r="MPP942" s="35"/>
      <c r="MPQ942" s="34"/>
      <c r="MPX942" s="35"/>
      <c r="MPY942" s="34"/>
      <c r="MQF942" s="35"/>
      <c r="MQG942" s="34"/>
      <c r="MQN942" s="35"/>
      <c r="MQO942" s="34"/>
      <c r="MQV942" s="35"/>
      <c r="MQW942" s="34"/>
      <c r="MRD942" s="35"/>
      <c r="MRE942" s="34"/>
      <c r="MRL942" s="35"/>
      <c r="MRM942" s="34"/>
      <c r="MRT942" s="35"/>
      <c r="MRU942" s="34"/>
      <c r="MSB942" s="35"/>
      <c r="MSC942" s="34"/>
      <c r="MSJ942" s="35"/>
      <c r="MSK942" s="34"/>
      <c r="MSR942" s="35"/>
      <c r="MSS942" s="34"/>
      <c r="MSZ942" s="35"/>
      <c r="MTA942" s="34"/>
      <c r="MTH942" s="35"/>
      <c r="MTI942" s="34"/>
      <c r="MTP942" s="35"/>
      <c r="MTQ942" s="34"/>
      <c r="MTX942" s="35"/>
      <c r="MTY942" s="34"/>
      <c r="MUF942" s="35"/>
      <c r="MUG942" s="34"/>
      <c r="MUN942" s="35"/>
      <c r="MUO942" s="34"/>
      <c r="MUV942" s="35"/>
      <c r="MUW942" s="34"/>
      <c r="MVD942" s="35"/>
      <c r="MVE942" s="34"/>
      <c r="MVL942" s="35"/>
      <c r="MVM942" s="34"/>
      <c r="MVT942" s="35"/>
      <c r="MVU942" s="34"/>
      <c r="MWB942" s="35"/>
      <c r="MWC942" s="34"/>
      <c r="MWJ942" s="35"/>
      <c r="MWK942" s="34"/>
      <c r="MWR942" s="35"/>
      <c r="MWS942" s="34"/>
      <c r="MWZ942" s="35"/>
      <c r="MXA942" s="34"/>
      <c r="MXH942" s="35"/>
      <c r="MXI942" s="34"/>
      <c r="MXP942" s="35"/>
      <c r="MXQ942" s="34"/>
      <c r="MXX942" s="35"/>
      <c r="MXY942" s="34"/>
      <c r="MYF942" s="35"/>
      <c r="MYG942" s="34"/>
      <c r="MYN942" s="35"/>
      <c r="MYO942" s="34"/>
      <c r="MYV942" s="35"/>
      <c r="MYW942" s="34"/>
      <c r="MZD942" s="35"/>
      <c r="MZE942" s="34"/>
      <c r="MZL942" s="35"/>
      <c r="MZM942" s="34"/>
      <c r="MZT942" s="35"/>
      <c r="MZU942" s="34"/>
      <c r="NAB942" s="35"/>
      <c r="NAC942" s="34"/>
      <c r="NAJ942" s="35"/>
      <c r="NAK942" s="34"/>
      <c r="NAR942" s="35"/>
      <c r="NAS942" s="34"/>
      <c r="NAZ942" s="35"/>
      <c r="NBA942" s="34"/>
      <c r="NBH942" s="35"/>
      <c r="NBI942" s="34"/>
      <c r="NBP942" s="35"/>
      <c r="NBQ942" s="34"/>
      <c r="NBX942" s="35"/>
      <c r="NBY942" s="34"/>
      <c r="NCF942" s="35"/>
      <c r="NCG942" s="34"/>
      <c r="NCN942" s="35"/>
      <c r="NCO942" s="34"/>
      <c r="NCV942" s="35"/>
      <c r="NCW942" s="34"/>
      <c r="NDD942" s="35"/>
      <c r="NDE942" s="34"/>
      <c r="NDL942" s="35"/>
      <c r="NDM942" s="34"/>
      <c r="NDT942" s="35"/>
      <c r="NDU942" s="34"/>
      <c r="NEB942" s="35"/>
      <c r="NEC942" s="34"/>
      <c r="NEJ942" s="35"/>
      <c r="NEK942" s="34"/>
      <c r="NER942" s="35"/>
      <c r="NES942" s="34"/>
      <c r="NEZ942" s="35"/>
      <c r="NFA942" s="34"/>
      <c r="NFH942" s="35"/>
      <c r="NFI942" s="34"/>
      <c r="NFP942" s="35"/>
      <c r="NFQ942" s="34"/>
      <c r="NFX942" s="35"/>
      <c r="NFY942" s="34"/>
      <c r="NGF942" s="35"/>
      <c r="NGG942" s="34"/>
      <c r="NGN942" s="35"/>
      <c r="NGO942" s="34"/>
      <c r="NGV942" s="35"/>
      <c r="NGW942" s="34"/>
      <c r="NHD942" s="35"/>
      <c r="NHE942" s="34"/>
      <c r="NHL942" s="35"/>
      <c r="NHM942" s="34"/>
      <c r="NHT942" s="35"/>
      <c r="NHU942" s="34"/>
      <c r="NIB942" s="35"/>
      <c r="NIC942" s="34"/>
      <c r="NIJ942" s="35"/>
      <c r="NIK942" s="34"/>
      <c r="NIR942" s="35"/>
      <c r="NIS942" s="34"/>
      <c r="NIZ942" s="35"/>
      <c r="NJA942" s="34"/>
      <c r="NJH942" s="35"/>
      <c r="NJI942" s="34"/>
      <c r="NJP942" s="35"/>
      <c r="NJQ942" s="34"/>
      <c r="NJX942" s="35"/>
      <c r="NJY942" s="34"/>
      <c r="NKF942" s="35"/>
      <c r="NKG942" s="34"/>
      <c r="NKN942" s="35"/>
      <c r="NKO942" s="34"/>
      <c r="NKV942" s="35"/>
      <c r="NKW942" s="34"/>
      <c r="NLD942" s="35"/>
      <c r="NLE942" s="34"/>
      <c r="NLL942" s="35"/>
      <c r="NLM942" s="34"/>
      <c r="NLT942" s="35"/>
      <c r="NLU942" s="34"/>
      <c r="NMB942" s="35"/>
      <c r="NMC942" s="34"/>
      <c r="NMJ942" s="35"/>
      <c r="NMK942" s="34"/>
      <c r="NMR942" s="35"/>
      <c r="NMS942" s="34"/>
      <c r="NMZ942" s="35"/>
      <c r="NNA942" s="34"/>
      <c r="NNH942" s="35"/>
      <c r="NNI942" s="34"/>
      <c r="NNP942" s="35"/>
      <c r="NNQ942" s="34"/>
      <c r="NNX942" s="35"/>
      <c r="NNY942" s="34"/>
      <c r="NOF942" s="35"/>
      <c r="NOG942" s="34"/>
      <c r="NON942" s="35"/>
      <c r="NOO942" s="34"/>
      <c r="NOV942" s="35"/>
      <c r="NOW942" s="34"/>
      <c r="NPD942" s="35"/>
      <c r="NPE942" s="34"/>
      <c r="NPL942" s="35"/>
      <c r="NPM942" s="34"/>
      <c r="NPT942" s="35"/>
      <c r="NPU942" s="34"/>
      <c r="NQB942" s="35"/>
      <c r="NQC942" s="34"/>
      <c r="NQJ942" s="35"/>
      <c r="NQK942" s="34"/>
      <c r="NQR942" s="35"/>
      <c r="NQS942" s="34"/>
      <c r="NQZ942" s="35"/>
      <c r="NRA942" s="34"/>
      <c r="NRH942" s="35"/>
      <c r="NRI942" s="34"/>
      <c r="NRP942" s="35"/>
      <c r="NRQ942" s="34"/>
      <c r="NRX942" s="35"/>
      <c r="NRY942" s="34"/>
      <c r="NSF942" s="35"/>
      <c r="NSG942" s="34"/>
      <c r="NSN942" s="35"/>
      <c r="NSO942" s="34"/>
      <c r="NSV942" s="35"/>
      <c r="NSW942" s="34"/>
      <c r="NTD942" s="35"/>
      <c r="NTE942" s="34"/>
      <c r="NTL942" s="35"/>
      <c r="NTM942" s="34"/>
      <c r="NTT942" s="35"/>
      <c r="NTU942" s="34"/>
      <c r="NUB942" s="35"/>
      <c r="NUC942" s="34"/>
      <c r="NUJ942" s="35"/>
      <c r="NUK942" s="34"/>
      <c r="NUR942" s="35"/>
      <c r="NUS942" s="34"/>
      <c r="NUZ942" s="35"/>
      <c r="NVA942" s="34"/>
      <c r="NVH942" s="35"/>
      <c r="NVI942" s="34"/>
      <c r="NVP942" s="35"/>
      <c r="NVQ942" s="34"/>
      <c r="NVX942" s="35"/>
      <c r="NVY942" s="34"/>
      <c r="NWF942" s="35"/>
      <c r="NWG942" s="34"/>
      <c r="NWN942" s="35"/>
      <c r="NWO942" s="34"/>
      <c r="NWV942" s="35"/>
      <c r="NWW942" s="34"/>
      <c r="NXD942" s="35"/>
      <c r="NXE942" s="34"/>
      <c r="NXL942" s="35"/>
      <c r="NXM942" s="34"/>
      <c r="NXT942" s="35"/>
      <c r="NXU942" s="34"/>
      <c r="NYB942" s="35"/>
      <c r="NYC942" s="34"/>
      <c r="NYJ942" s="35"/>
      <c r="NYK942" s="34"/>
      <c r="NYR942" s="35"/>
      <c r="NYS942" s="34"/>
      <c r="NYZ942" s="35"/>
      <c r="NZA942" s="34"/>
      <c r="NZH942" s="35"/>
      <c r="NZI942" s="34"/>
      <c r="NZP942" s="35"/>
      <c r="NZQ942" s="34"/>
      <c r="NZX942" s="35"/>
      <c r="NZY942" s="34"/>
      <c r="OAF942" s="35"/>
      <c r="OAG942" s="34"/>
      <c r="OAN942" s="35"/>
      <c r="OAO942" s="34"/>
      <c r="OAV942" s="35"/>
      <c r="OAW942" s="34"/>
      <c r="OBD942" s="35"/>
      <c r="OBE942" s="34"/>
      <c r="OBL942" s="35"/>
      <c r="OBM942" s="34"/>
      <c r="OBT942" s="35"/>
      <c r="OBU942" s="34"/>
      <c r="OCB942" s="35"/>
      <c r="OCC942" s="34"/>
      <c r="OCJ942" s="35"/>
      <c r="OCK942" s="34"/>
      <c r="OCR942" s="35"/>
      <c r="OCS942" s="34"/>
      <c r="OCZ942" s="35"/>
      <c r="ODA942" s="34"/>
      <c r="ODH942" s="35"/>
      <c r="ODI942" s="34"/>
      <c r="ODP942" s="35"/>
      <c r="ODQ942" s="34"/>
      <c r="ODX942" s="35"/>
      <c r="ODY942" s="34"/>
      <c r="OEF942" s="35"/>
      <c r="OEG942" s="34"/>
      <c r="OEN942" s="35"/>
      <c r="OEO942" s="34"/>
      <c r="OEV942" s="35"/>
      <c r="OEW942" s="34"/>
      <c r="OFD942" s="35"/>
      <c r="OFE942" s="34"/>
      <c r="OFL942" s="35"/>
      <c r="OFM942" s="34"/>
      <c r="OFT942" s="35"/>
      <c r="OFU942" s="34"/>
      <c r="OGB942" s="35"/>
      <c r="OGC942" s="34"/>
      <c r="OGJ942" s="35"/>
      <c r="OGK942" s="34"/>
      <c r="OGR942" s="35"/>
      <c r="OGS942" s="34"/>
      <c r="OGZ942" s="35"/>
      <c r="OHA942" s="34"/>
      <c r="OHH942" s="35"/>
      <c r="OHI942" s="34"/>
      <c r="OHP942" s="35"/>
      <c r="OHQ942" s="34"/>
      <c r="OHX942" s="35"/>
      <c r="OHY942" s="34"/>
      <c r="OIF942" s="35"/>
      <c r="OIG942" s="34"/>
      <c r="OIN942" s="35"/>
      <c r="OIO942" s="34"/>
      <c r="OIV942" s="35"/>
      <c r="OIW942" s="34"/>
      <c r="OJD942" s="35"/>
      <c r="OJE942" s="34"/>
      <c r="OJL942" s="35"/>
      <c r="OJM942" s="34"/>
      <c r="OJT942" s="35"/>
      <c r="OJU942" s="34"/>
      <c r="OKB942" s="35"/>
      <c r="OKC942" s="34"/>
      <c r="OKJ942" s="35"/>
      <c r="OKK942" s="34"/>
      <c r="OKR942" s="35"/>
      <c r="OKS942" s="34"/>
      <c r="OKZ942" s="35"/>
      <c r="OLA942" s="34"/>
      <c r="OLH942" s="35"/>
      <c r="OLI942" s="34"/>
      <c r="OLP942" s="35"/>
      <c r="OLQ942" s="34"/>
      <c r="OLX942" s="35"/>
      <c r="OLY942" s="34"/>
      <c r="OMF942" s="35"/>
      <c r="OMG942" s="34"/>
      <c r="OMN942" s="35"/>
      <c r="OMO942" s="34"/>
      <c r="OMV942" s="35"/>
      <c r="OMW942" s="34"/>
      <c r="OND942" s="35"/>
      <c r="ONE942" s="34"/>
      <c r="ONL942" s="35"/>
      <c r="ONM942" s="34"/>
      <c r="ONT942" s="35"/>
      <c r="ONU942" s="34"/>
      <c r="OOB942" s="35"/>
      <c r="OOC942" s="34"/>
      <c r="OOJ942" s="35"/>
      <c r="OOK942" s="34"/>
      <c r="OOR942" s="35"/>
      <c r="OOS942" s="34"/>
      <c r="OOZ942" s="35"/>
      <c r="OPA942" s="34"/>
      <c r="OPH942" s="35"/>
      <c r="OPI942" s="34"/>
      <c r="OPP942" s="35"/>
      <c r="OPQ942" s="34"/>
      <c r="OPX942" s="35"/>
      <c r="OPY942" s="34"/>
      <c r="OQF942" s="35"/>
      <c r="OQG942" s="34"/>
      <c r="OQN942" s="35"/>
      <c r="OQO942" s="34"/>
      <c r="OQV942" s="35"/>
      <c r="OQW942" s="34"/>
      <c r="ORD942" s="35"/>
      <c r="ORE942" s="34"/>
      <c r="ORL942" s="35"/>
      <c r="ORM942" s="34"/>
      <c r="ORT942" s="35"/>
      <c r="ORU942" s="34"/>
      <c r="OSB942" s="35"/>
      <c r="OSC942" s="34"/>
      <c r="OSJ942" s="35"/>
      <c r="OSK942" s="34"/>
      <c r="OSR942" s="35"/>
      <c r="OSS942" s="34"/>
      <c r="OSZ942" s="35"/>
      <c r="OTA942" s="34"/>
      <c r="OTH942" s="35"/>
      <c r="OTI942" s="34"/>
      <c r="OTP942" s="35"/>
      <c r="OTQ942" s="34"/>
      <c r="OTX942" s="35"/>
      <c r="OTY942" s="34"/>
      <c r="OUF942" s="35"/>
      <c r="OUG942" s="34"/>
      <c r="OUN942" s="35"/>
      <c r="OUO942" s="34"/>
      <c r="OUV942" s="35"/>
      <c r="OUW942" s="34"/>
      <c r="OVD942" s="35"/>
      <c r="OVE942" s="34"/>
      <c r="OVL942" s="35"/>
      <c r="OVM942" s="34"/>
      <c r="OVT942" s="35"/>
      <c r="OVU942" s="34"/>
      <c r="OWB942" s="35"/>
      <c r="OWC942" s="34"/>
      <c r="OWJ942" s="35"/>
      <c r="OWK942" s="34"/>
      <c r="OWR942" s="35"/>
      <c r="OWS942" s="34"/>
      <c r="OWZ942" s="35"/>
      <c r="OXA942" s="34"/>
      <c r="OXH942" s="35"/>
      <c r="OXI942" s="34"/>
      <c r="OXP942" s="35"/>
      <c r="OXQ942" s="34"/>
      <c r="OXX942" s="35"/>
      <c r="OXY942" s="34"/>
      <c r="OYF942" s="35"/>
      <c r="OYG942" s="34"/>
      <c r="OYN942" s="35"/>
      <c r="OYO942" s="34"/>
      <c r="OYV942" s="35"/>
      <c r="OYW942" s="34"/>
      <c r="OZD942" s="35"/>
      <c r="OZE942" s="34"/>
      <c r="OZL942" s="35"/>
      <c r="OZM942" s="34"/>
      <c r="OZT942" s="35"/>
      <c r="OZU942" s="34"/>
      <c r="PAB942" s="35"/>
      <c r="PAC942" s="34"/>
      <c r="PAJ942" s="35"/>
      <c r="PAK942" s="34"/>
      <c r="PAR942" s="35"/>
      <c r="PAS942" s="34"/>
      <c r="PAZ942" s="35"/>
      <c r="PBA942" s="34"/>
      <c r="PBH942" s="35"/>
      <c r="PBI942" s="34"/>
      <c r="PBP942" s="35"/>
      <c r="PBQ942" s="34"/>
      <c r="PBX942" s="35"/>
      <c r="PBY942" s="34"/>
      <c r="PCF942" s="35"/>
      <c r="PCG942" s="34"/>
      <c r="PCN942" s="35"/>
      <c r="PCO942" s="34"/>
      <c r="PCV942" s="35"/>
      <c r="PCW942" s="34"/>
      <c r="PDD942" s="35"/>
      <c r="PDE942" s="34"/>
      <c r="PDL942" s="35"/>
      <c r="PDM942" s="34"/>
      <c r="PDT942" s="35"/>
      <c r="PDU942" s="34"/>
      <c r="PEB942" s="35"/>
      <c r="PEC942" s="34"/>
      <c r="PEJ942" s="35"/>
      <c r="PEK942" s="34"/>
      <c r="PER942" s="35"/>
      <c r="PES942" s="34"/>
      <c r="PEZ942" s="35"/>
      <c r="PFA942" s="34"/>
      <c r="PFH942" s="35"/>
      <c r="PFI942" s="34"/>
      <c r="PFP942" s="35"/>
      <c r="PFQ942" s="34"/>
      <c r="PFX942" s="35"/>
      <c r="PFY942" s="34"/>
      <c r="PGF942" s="35"/>
      <c r="PGG942" s="34"/>
      <c r="PGN942" s="35"/>
      <c r="PGO942" s="34"/>
      <c r="PGV942" s="35"/>
      <c r="PGW942" s="34"/>
      <c r="PHD942" s="35"/>
      <c r="PHE942" s="34"/>
      <c r="PHL942" s="35"/>
      <c r="PHM942" s="34"/>
      <c r="PHT942" s="35"/>
      <c r="PHU942" s="34"/>
      <c r="PIB942" s="35"/>
      <c r="PIC942" s="34"/>
      <c r="PIJ942" s="35"/>
      <c r="PIK942" s="34"/>
      <c r="PIR942" s="35"/>
      <c r="PIS942" s="34"/>
      <c r="PIZ942" s="35"/>
      <c r="PJA942" s="34"/>
      <c r="PJH942" s="35"/>
      <c r="PJI942" s="34"/>
      <c r="PJP942" s="35"/>
      <c r="PJQ942" s="34"/>
      <c r="PJX942" s="35"/>
      <c r="PJY942" s="34"/>
      <c r="PKF942" s="35"/>
      <c r="PKG942" s="34"/>
      <c r="PKN942" s="35"/>
      <c r="PKO942" s="34"/>
      <c r="PKV942" s="35"/>
      <c r="PKW942" s="34"/>
      <c r="PLD942" s="35"/>
      <c r="PLE942" s="34"/>
      <c r="PLL942" s="35"/>
      <c r="PLM942" s="34"/>
      <c r="PLT942" s="35"/>
      <c r="PLU942" s="34"/>
      <c r="PMB942" s="35"/>
      <c r="PMC942" s="34"/>
      <c r="PMJ942" s="35"/>
      <c r="PMK942" s="34"/>
      <c r="PMR942" s="35"/>
      <c r="PMS942" s="34"/>
      <c r="PMZ942" s="35"/>
      <c r="PNA942" s="34"/>
      <c r="PNH942" s="35"/>
      <c r="PNI942" s="34"/>
      <c r="PNP942" s="35"/>
      <c r="PNQ942" s="34"/>
      <c r="PNX942" s="35"/>
      <c r="PNY942" s="34"/>
      <c r="POF942" s="35"/>
      <c r="POG942" s="34"/>
      <c r="PON942" s="35"/>
      <c r="POO942" s="34"/>
      <c r="POV942" s="35"/>
      <c r="POW942" s="34"/>
      <c r="PPD942" s="35"/>
      <c r="PPE942" s="34"/>
      <c r="PPL942" s="35"/>
      <c r="PPM942" s="34"/>
      <c r="PPT942" s="35"/>
      <c r="PPU942" s="34"/>
      <c r="PQB942" s="35"/>
      <c r="PQC942" s="34"/>
      <c r="PQJ942" s="35"/>
      <c r="PQK942" s="34"/>
      <c r="PQR942" s="35"/>
      <c r="PQS942" s="34"/>
      <c r="PQZ942" s="35"/>
      <c r="PRA942" s="34"/>
      <c r="PRH942" s="35"/>
      <c r="PRI942" s="34"/>
      <c r="PRP942" s="35"/>
      <c r="PRQ942" s="34"/>
      <c r="PRX942" s="35"/>
      <c r="PRY942" s="34"/>
      <c r="PSF942" s="35"/>
      <c r="PSG942" s="34"/>
      <c r="PSN942" s="35"/>
      <c r="PSO942" s="34"/>
      <c r="PSV942" s="35"/>
      <c r="PSW942" s="34"/>
      <c r="PTD942" s="35"/>
      <c r="PTE942" s="34"/>
      <c r="PTL942" s="35"/>
      <c r="PTM942" s="34"/>
      <c r="PTT942" s="35"/>
      <c r="PTU942" s="34"/>
      <c r="PUB942" s="35"/>
      <c r="PUC942" s="34"/>
      <c r="PUJ942" s="35"/>
      <c r="PUK942" s="34"/>
      <c r="PUR942" s="35"/>
      <c r="PUS942" s="34"/>
      <c r="PUZ942" s="35"/>
      <c r="PVA942" s="34"/>
      <c r="PVH942" s="35"/>
      <c r="PVI942" s="34"/>
      <c r="PVP942" s="35"/>
      <c r="PVQ942" s="34"/>
      <c r="PVX942" s="35"/>
      <c r="PVY942" s="34"/>
      <c r="PWF942" s="35"/>
      <c r="PWG942" s="34"/>
      <c r="PWN942" s="35"/>
      <c r="PWO942" s="34"/>
      <c r="PWV942" s="35"/>
      <c r="PWW942" s="34"/>
      <c r="PXD942" s="35"/>
      <c r="PXE942" s="34"/>
      <c r="PXL942" s="35"/>
      <c r="PXM942" s="34"/>
      <c r="PXT942" s="35"/>
      <c r="PXU942" s="34"/>
      <c r="PYB942" s="35"/>
      <c r="PYC942" s="34"/>
      <c r="PYJ942" s="35"/>
      <c r="PYK942" s="34"/>
      <c r="PYR942" s="35"/>
      <c r="PYS942" s="34"/>
      <c r="PYZ942" s="35"/>
      <c r="PZA942" s="34"/>
      <c r="PZH942" s="35"/>
      <c r="PZI942" s="34"/>
      <c r="PZP942" s="35"/>
      <c r="PZQ942" s="34"/>
      <c r="PZX942" s="35"/>
      <c r="PZY942" s="34"/>
      <c r="QAF942" s="35"/>
      <c r="QAG942" s="34"/>
      <c r="QAN942" s="35"/>
      <c r="QAO942" s="34"/>
      <c r="QAV942" s="35"/>
      <c r="QAW942" s="34"/>
      <c r="QBD942" s="35"/>
      <c r="QBE942" s="34"/>
      <c r="QBL942" s="35"/>
      <c r="QBM942" s="34"/>
      <c r="QBT942" s="35"/>
      <c r="QBU942" s="34"/>
      <c r="QCB942" s="35"/>
      <c r="QCC942" s="34"/>
      <c r="QCJ942" s="35"/>
      <c r="QCK942" s="34"/>
      <c r="QCR942" s="35"/>
      <c r="QCS942" s="34"/>
      <c r="QCZ942" s="35"/>
      <c r="QDA942" s="34"/>
      <c r="QDH942" s="35"/>
      <c r="QDI942" s="34"/>
      <c r="QDP942" s="35"/>
      <c r="QDQ942" s="34"/>
      <c r="QDX942" s="35"/>
      <c r="QDY942" s="34"/>
      <c r="QEF942" s="35"/>
      <c r="QEG942" s="34"/>
      <c r="QEN942" s="35"/>
      <c r="QEO942" s="34"/>
      <c r="QEV942" s="35"/>
      <c r="QEW942" s="34"/>
      <c r="QFD942" s="35"/>
      <c r="QFE942" s="34"/>
      <c r="QFL942" s="35"/>
      <c r="QFM942" s="34"/>
      <c r="QFT942" s="35"/>
      <c r="QFU942" s="34"/>
      <c r="QGB942" s="35"/>
      <c r="QGC942" s="34"/>
      <c r="QGJ942" s="35"/>
      <c r="QGK942" s="34"/>
      <c r="QGR942" s="35"/>
      <c r="QGS942" s="34"/>
      <c r="QGZ942" s="35"/>
      <c r="QHA942" s="34"/>
      <c r="QHH942" s="35"/>
      <c r="QHI942" s="34"/>
      <c r="QHP942" s="35"/>
      <c r="QHQ942" s="34"/>
      <c r="QHX942" s="35"/>
      <c r="QHY942" s="34"/>
      <c r="QIF942" s="35"/>
      <c r="QIG942" s="34"/>
      <c r="QIN942" s="35"/>
      <c r="QIO942" s="34"/>
      <c r="QIV942" s="35"/>
      <c r="QIW942" s="34"/>
      <c r="QJD942" s="35"/>
      <c r="QJE942" s="34"/>
      <c r="QJL942" s="35"/>
      <c r="QJM942" s="34"/>
      <c r="QJT942" s="35"/>
      <c r="QJU942" s="34"/>
      <c r="QKB942" s="35"/>
      <c r="QKC942" s="34"/>
      <c r="QKJ942" s="35"/>
      <c r="QKK942" s="34"/>
      <c r="QKR942" s="35"/>
      <c r="QKS942" s="34"/>
      <c r="QKZ942" s="35"/>
      <c r="QLA942" s="34"/>
      <c r="QLH942" s="35"/>
      <c r="QLI942" s="34"/>
      <c r="QLP942" s="35"/>
      <c r="QLQ942" s="34"/>
      <c r="QLX942" s="35"/>
      <c r="QLY942" s="34"/>
      <c r="QMF942" s="35"/>
      <c r="QMG942" s="34"/>
      <c r="QMN942" s="35"/>
      <c r="QMO942" s="34"/>
      <c r="QMV942" s="35"/>
      <c r="QMW942" s="34"/>
      <c r="QND942" s="35"/>
      <c r="QNE942" s="34"/>
      <c r="QNL942" s="35"/>
      <c r="QNM942" s="34"/>
      <c r="QNT942" s="35"/>
      <c r="QNU942" s="34"/>
      <c r="QOB942" s="35"/>
      <c r="QOC942" s="34"/>
      <c r="QOJ942" s="35"/>
      <c r="QOK942" s="34"/>
      <c r="QOR942" s="35"/>
      <c r="QOS942" s="34"/>
      <c r="QOZ942" s="35"/>
      <c r="QPA942" s="34"/>
      <c r="QPH942" s="35"/>
      <c r="QPI942" s="34"/>
      <c r="QPP942" s="35"/>
      <c r="QPQ942" s="34"/>
      <c r="QPX942" s="35"/>
      <c r="QPY942" s="34"/>
      <c r="QQF942" s="35"/>
      <c r="QQG942" s="34"/>
      <c r="QQN942" s="35"/>
      <c r="QQO942" s="34"/>
      <c r="QQV942" s="35"/>
      <c r="QQW942" s="34"/>
      <c r="QRD942" s="35"/>
      <c r="QRE942" s="34"/>
      <c r="QRL942" s="35"/>
      <c r="QRM942" s="34"/>
      <c r="QRT942" s="35"/>
      <c r="QRU942" s="34"/>
      <c r="QSB942" s="35"/>
      <c r="QSC942" s="34"/>
      <c r="QSJ942" s="35"/>
      <c r="QSK942" s="34"/>
      <c r="QSR942" s="35"/>
      <c r="QSS942" s="34"/>
      <c r="QSZ942" s="35"/>
      <c r="QTA942" s="34"/>
      <c r="QTH942" s="35"/>
      <c r="QTI942" s="34"/>
      <c r="QTP942" s="35"/>
      <c r="QTQ942" s="34"/>
      <c r="QTX942" s="35"/>
      <c r="QTY942" s="34"/>
      <c r="QUF942" s="35"/>
      <c r="QUG942" s="34"/>
      <c r="QUN942" s="35"/>
      <c r="QUO942" s="34"/>
      <c r="QUV942" s="35"/>
      <c r="QUW942" s="34"/>
      <c r="QVD942" s="35"/>
      <c r="QVE942" s="34"/>
      <c r="QVL942" s="35"/>
      <c r="QVM942" s="34"/>
      <c r="QVT942" s="35"/>
      <c r="QVU942" s="34"/>
      <c r="QWB942" s="35"/>
      <c r="QWC942" s="34"/>
      <c r="QWJ942" s="35"/>
      <c r="QWK942" s="34"/>
      <c r="QWR942" s="35"/>
      <c r="QWS942" s="34"/>
      <c r="QWZ942" s="35"/>
      <c r="QXA942" s="34"/>
      <c r="QXH942" s="35"/>
      <c r="QXI942" s="34"/>
      <c r="QXP942" s="35"/>
      <c r="QXQ942" s="34"/>
      <c r="QXX942" s="35"/>
      <c r="QXY942" s="34"/>
      <c r="QYF942" s="35"/>
      <c r="QYG942" s="34"/>
      <c r="QYN942" s="35"/>
      <c r="QYO942" s="34"/>
      <c r="QYV942" s="35"/>
      <c r="QYW942" s="34"/>
      <c r="QZD942" s="35"/>
      <c r="QZE942" s="34"/>
      <c r="QZL942" s="35"/>
      <c r="QZM942" s="34"/>
      <c r="QZT942" s="35"/>
      <c r="QZU942" s="34"/>
      <c r="RAB942" s="35"/>
      <c r="RAC942" s="34"/>
      <c r="RAJ942" s="35"/>
      <c r="RAK942" s="34"/>
      <c r="RAR942" s="35"/>
      <c r="RAS942" s="34"/>
      <c r="RAZ942" s="35"/>
      <c r="RBA942" s="34"/>
      <c r="RBH942" s="35"/>
      <c r="RBI942" s="34"/>
      <c r="RBP942" s="35"/>
      <c r="RBQ942" s="34"/>
      <c r="RBX942" s="35"/>
      <c r="RBY942" s="34"/>
      <c r="RCF942" s="35"/>
      <c r="RCG942" s="34"/>
      <c r="RCN942" s="35"/>
      <c r="RCO942" s="34"/>
      <c r="RCV942" s="35"/>
      <c r="RCW942" s="34"/>
      <c r="RDD942" s="35"/>
      <c r="RDE942" s="34"/>
      <c r="RDL942" s="35"/>
      <c r="RDM942" s="34"/>
      <c r="RDT942" s="35"/>
      <c r="RDU942" s="34"/>
      <c r="REB942" s="35"/>
      <c r="REC942" s="34"/>
      <c r="REJ942" s="35"/>
      <c r="REK942" s="34"/>
      <c r="RER942" s="35"/>
      <c r="RES942" s="34"/>
      <c r="REZ942" s="35"/>
      <c r="RFA942" s="34"/>
      <c r="RFH942" s="35"/>
      <c r="RFI942" s="34"/>
      <c r="RFP942" s="35"/>
      <c r="RFQ942" s="34"/>
      <c r="RFX942" s="35"/>
      <c r="RFY942" s="34"/>
      <c r="RGF942" s="35"/>
      <c r="RGG942" s="34"/>
      <c r="RGN942" s="35"/>
      <c r="RGO942" s="34"/>
      <c r="RGV942" s="35"/>
      <c r="RGW942" s="34"/>
      <c r="RHD942" s="35"/>
      <c r="RHE942" s="34"/>
      <c r="RHL942" s="35"/>
      <c r="RHM942" s="34"/>
      <c r="RHT942" s="35"/>
      <c r="RHU942" s="34"/>
      <c r="RIB942" s="35"/>
      <c r="RIC942" s="34"/>
      <c r="RIJ942" s="35"/>
      <c r="RIK942" s="34"/>
      <c r="RIR942" s="35"/>
      <c r="RIS942" s="34"/>
      <c r="RIZ942" s="35"/>
      <c r="RJA942" s="34"/>
      <c r="RJH942" s="35"/>
      <c r="RJI942" s="34"/>
      <c r="RJP942" s="35"/>
      <c r="RJQ942" s="34"/>
      <c r="RJX942" s="35"/>
      <c r="RJY942" s="34"/>
      <c r="RKF942" s="35"/>
      <c r="RKG942" s="34"/>
      <c r="RKN942" s="35"/>
      <c r="RKO942" s="34"/>
      <c r="RKV942" s="35"/>
      <c r="RKW942" s="34"/>
      <c r="RLD942" s="35"/>
      <c r="RLE942" s="34"/>
      <c r="RLL942" s="35"/>
      <c r="RLM942" s="34"/>
      <c r="RLT942" s="35"/>
      <c r="RLU942" s="34"/>
      <c r="RMB942" s="35"/>
      <c r="RMC942" s="34"/>
      <c r="RMJ942" s="35"/>
      <c r="RMK942" s="34"/>
      <c r="RMR942" s="35"/>
      <c r="RMS942" s="34"/>
      <c r="RMZ942" s="35"/>
      <c r="RNA942" s="34"/>
      <c r="RNH942" s="35"/>
      <c r="RNI942" s="34"/>
      <c r="RNP942" s="35"/>
      <c r="RNQ942" s="34"/>
      <c r="RNX942" s="35"/>
      <c r="RNY942" s="34"/>
      <c r="ROF942" s="35"/>
      <c r="ROG942" s="34"/>
      <c r="RON942" s="35"/>
      <c r="ROO942" s="34"/>
      <c r="ROV942" s="35"/>
      <c r="ROW942" s="34"/>
      <c r="RPD942" s="35"/>
      <c r="RPE942" s="34"/>
      <c r="RPL942" s="35"/>
      <c r="RPM942" s="34"/>
      <c r="RPT942" s="35"/>
      <c r="RPU942" s="34"/>
      <c r="RQB942" s="35"/>
      <c r="RQC942" s="34"/>
      <c r="RQJ942" s="35"/>
      <c r="RQK942" s="34"/>
      <c r="RQR942" s="35"/>
      <c r="RQS942" s="34"/>
      <c r="RQZ942" s="35"/>
      <c r="RRA942" s="34"/>
      <c r="RRH942" s="35"/>
      <c r="RRI942" s="34"/>
      <c r="RRP942" s="35"/>
      <c r="RRQ942" s="34"/>
      <c r="RRX942" s="35"/>
      <c r="RRY942" s="34"/>
      <c r="RSF942" s="35"/>
      <c r="RSG942" s="34"/>
      <c r="RSN942" s="35"/>
      <c r="RSO942" s="34"/>
      <c r="RSV942" s="35"/>
      <c r="RSW942" s="34"/>
      <c r="RTD942" s="35"/>
      <c r="RTE942" s="34"/>
      <c r="RTL942" s="35"/>
      <c r="RTM942" s="34"/>
      <c r="RTT942" s="35"/>
      <c r="RTU942" s="34"/>
      <c r="RUB942" s="35"/>
      <c r="RUC942" s="34"/>
      <c r="RUJ942" s="35"/>
      <c r="RUK942" s="34"/>
      <c r="RUR942" s="35"/>
      <c r="RUS942" s="34"/>
      <c r="RUZ942" s="35"/>
      <c r="RVA942" s="34"/>
      <c r="RVH942" s="35"/>
      <c r="RVI942" s="34"/>
      <c r="RVP942" s="35"/>
      <c r="RVQ942" s="34"/>
      <c r="RVX942" s="35"/>
      <c r="RVY942" s="34"/>
      <c r="RWF942" s="35"/>
      <c r="RWG942" s="34"/>
      <c r="RWN942" s="35"/>
      <c r="RWO942" s="34"/>
      <c r="RWV942" s="35"/>
      <c r="RWW942" s="34"/>
      <c r="RXD942" s="35"/>
      <c r="RXE942" s="34"/>
      <c r="RXL942" s="35"/>
      <c r="RXM942" s="34"/>
      <c r="RXT942" s="35"/>
      <c r="RXU942" s="34"/>
      <c r="RYB942" s="35"/>
      <c r="RYC942" s="34"/>
      <c r="RYJ942" s="35"/>
      <c r="RYK942" s="34"/>
      <c r="RYR942" s="35"/>
      <c r="RYS942" s="34"/>
      <c r="RYZ942" s="35"/>
      <c r="RZA942" s="34"/>
      <c r="RZH942" s="35"/>
      <c r="RZI942" s="34"/>
      <c r="RZP942" s="35"/>
      <c r="RZQ942" s="34"/>
      <c r="RZX942" s="35"/>
      <c r="RZY942" s="34"/>
      <c r="SAF942" s="35"/>
      <c r="SAG942" s="34"/>
      <c r="SAN942" s="35"/>
      <c r="SAO942" s="34"/>
      <c r="SAV942" s="35"/>
      <c r="SAW942" s="34"/>
      <c r="SBD942" s="35"/>
      <c r="SBE942" s="34"/>
      <c r="SBL942" s="35"/>
      <c r="SBM942" s="34"/>
      <c r="SBT942" s="35"/>
      <c r="SBU942" s="34"/>
      <c r="SCB942" s="35"/>
      <c r="SCC942" s="34"/>
      <c r="SCJ942" s="35"/>
      <c r="SCK942" s="34"/>
      <c r="SCR942" s="35"/>
      <c r="SCS942" s="34"/>
      <c r="SCZ942" s="35"/>
      <c r="SDA942" s="34"/>
      <c r="SDH942" s="35"/>
      <c r="SDI942" s="34"/>
      <c r="SDP942" s="35"/>
      <c r="SDQ942" s="34"/>
      <c r="SDX942" s="35"/>
      <c r="SDY942" s="34"/>
      <c r="SEF942" s="35"/>
      <c r="SEG942" s="34"/>
      <c r="SEN942" s="35"/>
      <c r="SEO942" s="34"/>
      <c r="SEV942" s="35"/>
      <c r="SEW942" s="34"/>
      <c r="SFD942" s="35"/>
      <c r="SFE942" s="34"/>
      <c r="SFL942" s="35"/>
      <c r="SFM942" s="34"/>
      <c r="SFT942" s="35"/>
      <c r="SFU942" s="34"/>
      <c r="SGB942" s="35"/>
      <c r="SGC942" s="34"/>
      <c r="SGJ942" s="35"/>
      <c r="SGK942" s="34"/>
      <c r="SGR942" s="35"/>
      <c r="SGS942" s="34"/>
      <c r="SGZ942" s="35"/>
      <c r="SHA942" s="34"/>
      <c r="SHH942" s="35"/>
      <c r="SHI942" s="34"/>
      <c r="SHP942" s="35"/>
      <c r="SHQ942" s="34"/>
      <c r="SHX942" s="35"/>
      <c r="SHY942" s="34"/>
      <c r="SIF942" s="35"/>
      <c r="SIG942" s="34"/>
      <c r="SIN942" s="35"/>
      <c r="SIO942" s="34"/>
      <c r="SIV942" s="35"/>
      <c r="SIW942" s="34"/>
      <c r="SJD942" s="35"/>
      <c r="SJE942" s="34"/>
      <c r="SJL942" s="35"/>
      <c r="SJM942" s="34"/>
      <c r="SJT942" s="35"/>
      <c r="SJU942" s="34"/>
      <c r="SKB942" s="35"/>
      <c r="SKC942" s="34"/>
      <c r="SKJ942" s="35"/>
      <c r="SKK942" s="34"/>
      <c r="SKR942" s="35"/>
      <c r="SKS942" s="34"/>
      <c r="SKZ942" s="35"/>
      <c r="SLA942" s="34"/>
      <c r="SLH942" s="35"/>
      <c r="SLI942" s="34"/>
      <c r="SLP942" s="35"/>
      <c r="SLQ942" s="34"/>
      <c r="SLX942" s="35"/>
      <c r="SLY942" s="34"/>
      <c r="SMF942" s="35"/>
      <c r="SMG942" s="34"/>
      <c r="SMN942" s="35"/>
      <c r="SMO942" s="34"/>
      <c r="SMV942" s="35"/>
      <c r="SMW942" s="34"/>
      <c r="SND942" s="35"/>
      <c r="SNE942" s="34"/>
      <c r="SNL942" s="35"/>
      <c r="SNM942" s="34"/>
      <c r="SNT942" s="35"/>
      <c r="SNU942" s="34"/>
      <c r="SOB942" s="35"/>
      <c r="SOC942" s="34"/>
      <c r="SOJ942" s="35"/>
      <c r="SOK942" s="34"/>
      <c r="SOR942" s="35"/>
      <c r="SOS942" s="34"/>
      <c r="SOZ942" s="35"/>
      <c r="SPA942" s="34"/>
      <c r="SPH942" s="35"/>
      <c r="SPI942" s="34"/>
      <c r="SPP942" s="35"/>
      <c r="SPQ942" s="34"/>
      <c r="SPX942" s="35"/>
      <c r="SPY942" s="34"/>
      <c r="SQF942" s="35"/>
      <c r="SQG942" s="34"/>
      <c r="SQN942" s="35"/>
      <c r="SQO942" s="34"/>
      <c r="SQV942" s="35"/>
      <c r="SQW942" s="34"/>
      <c r="SRD942" s="35"/>
      <c r="SRE942" s="34"/>
      <c r="SRL942" s="35"/>
      <c r="SRM942" s="34"/>
      <c r="SRT942" s="35"/>
      <c r="SRU942" s="34"/>
      <c r="SSB942" s="35"/>
      <c r="SSC942" s="34"/>
      <c r="SSJ942" s="35"/>
      <c r="SSK942" s="34"/>
      <c r="SSR942" s="35"/>
      <c r="SSS942" s="34"/>
      <c r="SSZ942" s="35"/>
      <c r="STA942" s="34"/>
      <c r="STH942" s="35"/>
      <c r="STI942" s="34"/>
      <c r="STP942" s="35"/>
      <c r="STQ942" s="34"/>
      <c r="STX942" s="35"/>
      <c r="STY942" s="34"/>
      <c r="SUF942" s="35"/>
      <c r="SUG942" s="34"/>
      <c r="SUN942" s="35"/>
      <c r="SUO942" s="34"/>
      <c r="SUV942" s="35"/>
      <c r="SUW942" s="34"/>
      <c r="SVD942" s="35"/>
      <c r="SVE942" s="34"/>
      <c r="SVL942" s="35"/>
      <c r="SVM942" s="34"/>
      <c r="SVT942" s="35"/>
      <c r="SVU942" s="34"/>
      <c r="SWB942" s="35"/>
      <c r="SWC942" s="34"/>
      <c r="SWJ942" s="35"/>
      <c r="SWK942" s="34"/>
      <c r="SWR942" s="35"/>
      <c r="SWS942" s="34"/>
      <c r="SWZ942" s="35"/>
      <c r="SXA942" s="34"/>
      <c r="SXH942" s="35"/>
      <c r="SXI942" s="34"/>
      <c r="SXP942" s="35"/>
      <c r="SXQ942" s="34"/>
      <c r="SXX942" s="35"/>
      <c r="SXY942" s="34"/>
      <c r="SYF942" s="35"/>
      <c r="SYG942" s="34"/>
      <c r="SYN942" s="35"/>
      <c r="SYO942" s="34"/>
      <c r="SYV942" s="35"/>
      <c r="SYW942" s="34"/>
      <c r="SZD942" s="35"/>
      <c r="SZE942" s="34"/>
      <c r="SZL942" s="35"/>
      <c r="SZM942" s="34"/>
      <c r="SZT942" s="35"/>
      <c r="SZU942" s="34"/>
      <c r="TAB942" s="35"/>
      <c r="TAC942" s="34"/>
      <c r="TAJ942" s="35"/>
      <c r="TAK942" s="34"/>
      <c r="TAR942" s="35"/>
      <c r="TAS942" s="34"/>
      <c r="TAZ942" s="35"/>
      <c r="TBA942" s="34"/>
      <c r="TBH942" s="35"/>
      <c r="TBI942" s="34"/>
      <c r="TBP942" s="35"/>
      <c r="TBQ942" s="34"/>
      <c r="TBX942" s="35"/>
      <c r="TBY942" s="34"/>
      <c r="TCF942" s="35"/>
      <c r="TCG942" s="34"/>
      <c r="TCN942" s="35"/>
      <c r="TCO942" s="34"/>
      <c r="TCV942" s="35"/>
      <c r="TCW942" s="34"/>
      <c r="TDD942" s="35"/>
      <c r="TDE942" s="34"/>
      <c r="TDL942" s="35"/>
      <c r="TDM942" s="34"/>
      <c r="TDT942" s="35"/>
      <c r="TDU942" s="34"/>
      <c r="TEB942" s="35"/>
      <c r="TEC942" s="34"/>
      <c r="TEJ942" s="35"/>
      <c r="TEK942" s="34"/>
      <c r="TER942" s="35"/>
      <c r="TES942" s="34"/>
      <c r="TEZ942" s="35"/>
      <c r="TFA942" s="34"/>
      <c r="TFH942" s="35"/>
      <c r="TFI942" s="34"/>
      <c r="TFP942" s="35"/>
      <c r="TFQ942" s="34"/>
      <c r="TFX942" s="35"/>
      <c r="TFY942" s="34"/>
      <c r="TGF942" s="35"/>
      <c r="TGG942" s="34"/>
      <c r="TGN942" s="35"/>
      <c r="TGO942" s="34"/>
      <c r="TGV942" s="35"/>
      <c r="TGW942" s="34"/>
      <c r="THD942" s="35"/>
      <c r="THE942" s="34"/>
      <c r="THL942" s="35"/>
      <c r="THM942" s="34"/>
      <c r="THT942" s="35"/>
      <c r="THU942" s="34"/>
      <c r="TIB942" s="35"/>
      <c r="TIC942" s="34"/>
      <c r="TIJ942" s="35"/>
      <c r="TIK942" s="34"/>
      <c r="TIR942" s="35"/>
      <c r="TIS942" s="34"/>
      <c r="TIZ942" s="35"/>
      <c r="TJA942" s="34"/>
      <c r="TJH942" s="35"/>
      <c r="TJI942" s="34"/>
      <c r="TJP942" s="35"/>
      <c r="TJQ942" s="34"/>
      <c r="TJX942" s="35"/>
      <c r="TJY942" s="34"/>
      <c r="TKF942" s="35"/>
      <c r="TKG942" s="34"/>
      <c r="TKN942" s="35"/>
      <c r="TKO942" s="34"/>
      <c r="TKV942" s="35"/>
      <c r="TKW942" s="34"/>
      <c r="TLD942" s="35"/>
      <c r="TLE942" s="34"/>
      <c r="TLL942" s="35"/>
      <c r="TLM942" s="34"/>
      <c r="TLT942" s="35"/>
      <c r="TLU942" s="34"/>
      <c r="TMB942" s="35"/>
      <c r="TMC942" s="34"/>
      <c r="TMJ942" s="35"/>
      <c r="TMK942" s="34"/>
      <c r="TMR942" s="35"/>
      <c r="TMS942" s="34"/>
      <c r="TMZ942" s="35"/>
      <c r="TNA942" s="34"/>
      <c r="TNH942" s="35"/>
      <c r="TNI942" s="34"/>
      <c r="TNP942" s="35"/>
      <c r="TNQ942" s="34"/>
      <c r="TNX942" s="35"/>
      <c r="TNY942" s="34"/>
      <c r="TOF942" s="35"/>
      <c r="TOG942" s="34"/>
      <c r="TON942" s="35"/>
      <c r="TOO942" s="34"/>
      <c r="TOV942" s="35"/>
      <c r="TOW942" s="34"/>
      <c r="TPD942" s="35"/>
      <c r="TPE942" s="34"/>
      <c r="TPL942" s="35"/>
      <c r="TPM942" s="34"/>
      <c r="TPT942" s="35"/>
      <c r="TPU942" s="34"/>
      <c r="TQB942" s="35"/>
      <c r="TQC942" s="34"/>
      <c r="TQJ942" s="35"/>
      <c r="TQK942" s="34"/>
      <c r="TQR942" s="35"/>
      <c r="TQS942" s="34"/>
      <c r="TQZ942" s="35"/>
      <c r="TRA942" s="34"/>
      <c r="TRH942" s="35"/>
      <c r="TRI942" s="34"/>
      <c r="TRP942" s="35"/>
      <c r="TRQ942" s="34"/>
      <c r="TRX942" s="35"/>
      <c r="TRY942" s="34"/>
      <c r="TSF942" s="35"/>
      <c r="TSG942" s="34"/>
      <c r="TSN942" s="35"/>
      <c r="TSO942" s="34"/>
      <c r="TSV942" s="35"/>
      <c r="TSW942" s="34"/>
      <c r="TTD942" s="35"/>
      <c r="TTE942" s="34"/>
      <c r="TTL942" s="35"/>
      <c r="TTM942" s="34"/>
      <c r="TTT942" s="35"/>
      <c r="TTU942" s="34"/>
      <c r="TUB942" s="35"/>
      <c r="TUC942" s="34"/>
      <c r="TUJ942" s="35"/>
      <c r="TUK942" s="34"/>
      <c r="TUR942" s="35"/>
      <c r="TUS942" s="34"/>
      <c r="TUZ942" s="35"/>
      <c r="TVA942" s="34"/>
      <c r="TVH942" s="35"/>
      <c r="TVI942" s="34"/>
      <c r="TVP942" s="35"/>
      <c r="TVQ942" s="34"/>
      <c r="TVX942" s="35"/>
      <c r="TVY942" s="34"/>
      <c r="TWF942" s="35"/>
      <c r="TWG942" s="34"/>
      <c r="TWN942" s="35"/>
      <c r="TWO942" s="34"/>
      <c r="TWV942" s="35"/>
      <c r="TWW942" s="34"/>
      <c r="TXD942" s="35"/>
      <c r="TXE942" s="34"/>
      <c r="TXL942" s="35"/>
      <c r="TXM942" s="34"/>
      <c r="TXT942" s="35"/>
      <c r="TXU942" s="34"/>
      <c r="TYB942" s="35"/>
      <c r="TYC942" s="34"/>
      <c r="TYJ942" s="35"/>
      <c r="TYK942" s="34"/>
      <c r="TYR942" s="35"/>
      <c r="TYS942" s="34"/>
      <c r="TYZ942" s="35"/>
      <c r="TZA942" s="34"/>
      <c r="TZH942" s="35"/>
      <c r="TZI942" s="34"/>
      <c r="TZP942" s="35"/>
      <c r="TZQ942" s="34"/>
      <c r="TZX942" s="35"/>
      <c r="TZY942" s="34"/>
      <c r="UAF942" s="35"/>
      <c r="UAG942" s="34"/>
      <c r="UAN942" s="35"/>
      <c r="UAO942" s="34"/>
      <c r="UAV942" s="35"/>
      <c r="UAW942" s="34"/>
      <c r="UBD942" s="35"/>
      <c r="UBE942" s="34"/>
      <c r="UBL942" s="35"/>
      <c r="UBM942" s="34"/>
      <c r="UBT942" s="35"/>
      <c r="UBU942" s="34"/>
      <c r="UCB942" s="35"/>
      <c r="UCC942" s="34"/>
      <c r="UCJ942" s="35"/>
      <c r="UCK942" s="34"/>
      <c r="UCR942" s="35"/>
      <c r="UCS942" s="34"/>
      <c r="UCZ942" s="35"/>
      <c r="UDA942" s="34"/>
      <c r="UDH942" s="35"/>
      <c r="UDI942" s="34"/>
      <c r="UDP942" s="35"/>
      <c r="UDQ942" s="34"/>
      <c r="UDX942" s="35"/>
      <c r="UDY942" s="34"/>
      <c r="UEF942" s="35"/>
      <c r="UEG942" s="34"/>
      <c r="UEN942" s="35"/>
      <c r="UEO942" s="34"/>
      <c r="UEV942" s="35"/>
      <c r="UEW942" s="34"/>
      <c r="UFD942" s="35"/>
      <c r="UFE942" s="34"/>
      <c r="UFL942" s="35"/>
      <c r="UFM942" s="34"/>
      <c r="UFT942" s="35"/>
      <c r="UFU942" s="34"/>
      <c r="UGB942" s="35"/>
      <c r="UGC942" s="34"/>
      <c r="UGJ942" s="35"/>
      <c r="UGK942" s="34"/>
      <c r="UGR942" s="35"/>
      <c r="UGS942" s="34"/>
      <c r="UGZ942" s="35"/>
      <c r="UHA942" s="34"/>
      <c r="UHH942" s="35"/>
      <c r="UHI942" s="34"/>
      <c r="UHP942" s="35"/>
      <c r="UHQ942" s="34"/>
      <c r="UHX942" s="35"/>
      <c r="UHY942" s="34"/>
      <c r="UIF942" s="35"/>
      <c r="UIG942" s="34"/>
      <c r="UIN942" s="35"/>
      <c r="UIO942" s="34"/>
      <c r="UIV942" s="35"/>
      <c r="UIW942" s="34"/>
      <c r="UJD942" s="35"/>
      <c r="UJE942" s="34"/>
      <c r="UJL942" s="35"/>
      <c r="UJM942" s="34"/>
      <c r="UJT942" s="35"/>
      <c r="UJU942" s="34"/>
      <c r="UKB942" s="35"/>
      <c r="UKC942" s="34"/>
      <c r="UKJ942" s="35"/>
      <c r="UKK942" s="34"/>
      <c r="UKR942" s="35"/>
      <c r="UKS942" s="34"/>
      <c r="UKZ942" s="35"/>
      <c r="ULA942" s="34"/>
      <c r="ULH942" s="35"/>
      <c r="ULI942" s="34"/>
      <c r="ULP942" s="35"/>
      <c r="ULQ942" s="34"/>
      <c r="ULX942" s="35"/>
      <c r="ULY942" s="34"/>
      <c r="UMF942" s="35"/>
      <c r="UMG942" s="34"/>
      <c r="UMN942" s="35"/>
      <c r="UMO942" s="34"/>
      <c r="UMV942" s="35"/>
      <c r="UMW942" s="34"/>
      <c r="UND942" s="35"/>
      <c r="UNE942" s="34"/>
      <c r="UNL942" s="35"/>
      <c r="UNM942" s="34"/>
      <c r="UNT942" s="35"/>
      <c r="UNU942" s="34"/>
      <c r="UOB942" s="35"/>
      <c r="UOC942" s="34"/>
      <c r="UOJ942" s="35"/>
      <c r="UOK942" s="34"/>
      <c r="UOR942" s="35"/>
      <c r="UOS942" s="34"/>
      <c r="UOZ942" s="35"/>
      <c r="UPA942" s="34"/>
      <c r="UPH942" s="35"/>
      <c r="UPI942" s="34"/>
      <c r="UPP942" s="35"/>
      <c r="UPQ942" s="34"/>
      <c r="UPX942" s="35"/>
      <c r="UPY942" s="34"/>
      <c r="UQF942" s="35"/>
      <c r="UQG942" s="34"/>
      <c r="UQN942" s="35"/>
      <c r="UQO942" s="34"/>
      <c r="UQV942" s="35"/>
      <c r="UQW942" s="34"/>
      <c r="URD942" s="35"/>
      <c r="URE942" s="34"/>
      <c r="URL942" s="35"/>
      <c r="URM942" s="34"/>
      <c r="URT942" s="35"/>
      <c r="URU942" s="34"/>
      <c r="USB942" s="35"/>
      <c r="USC942" s="34"/>
      <c r="USJ942" s="35"/>
      <c r="USK942" s="34"/>
      <c r="USR942" s="35"/>
      <c r="USS942" s="34"/>
      <c r="USZ942" s="35"/>
      <c r="UTA942" s="34"/>
      <c r="UTH942" s="35"/>
      <c r="UTI942" s="34"/>
      <c r="UTP942" s="35"/>
      <c r="UTQ942" s="34"/>
      <c r="UTX942" s="35"/>
      <c r="UTY942" s="34"/>
      <c r="UUF942" s="35"/>
      <c r="UUG942" s="34"/>
      <c r="UUN942" s="35"/>
      <c r="UUO942" s="34"/>
      <c r="UUV942" s="35"/>
      <c r="UUW942" s="34"/>
      <c r="UVD942" s="35"/>
      <c r="UVE942" s="34"/>
      <c r="UVL942" s="35"/>
      <c r="UVM942" s="34"/>
      <c r="UVT942" s="35"/>
      <c r="UVU942" s="34"/>
      <c r="UWB942" s="35"/>
      <c r="UWC942" s="34"/>
      <c r="UWJ942" s="35"/>
      <c r="UWK942" s="34"/>
      <c r="UWR942" s="35"/>
      <c r="UWS942" s="34"/>
      <c r="UWZ942" s="35"/>
      <c r="UXA942" s="34"/>
      <c r="UXH942" s="35"/>
      <c r="UXI942" s="34"/>
      <c r="UXP942" s="35"/>
      <c r="UXQ942" s="34"/>
      <c r="UXX942" s="35"/>
      <c r="UXY942" s="34"/>
      <c r="UYF942" s="35"/>
      <c r="UYG942" s="34"/>
      <c r="UYN942" s="35"/>
      <c r="UYO942" s="34"/>
      <c r="UYV942" s="35"/>
      <c r="UYW942" s="34"/>
      <c r="UZD942" s="35"/>
      <c r="UZE942" s="34"/>
      <c r="UZL942" s="35"/>
      <c r="UZM942" s="34"/>
      <c r="UZT942" s="35"/>
      <c r="UZU942" s="34"/>
      <c r="VAB942" s="35"/>
      <c r="VAC942" s="34"/>
      <c r="VAJ942" s="35"/>
      <c r="VAK942" s="34"/>
      <c r="VAR942" s="35"/>
      <c r="VAS942" s="34"/>
      <c r="VAZ942" s="35"/>
      <c r="VBA942" s="34"/>
      <c r="VBH942" s="35"/>
      <c r="VBI942" s="34"/>
      <c r="VBP942" s="35"/>
      <c r="VBQ942" s="34"/>
      <c r="VBX942" s="35"/>
      <c r="VBY942" s="34"/>
      <c r="VCF942" s="35"/>
      <c r="VCG942" s="34"/>
      <c r="VCN942" s="35"/>
      <c r="VCO942" s="34"/>
      <c r="VCV942" s="35"/>
      <c r="VCW942" s="34"/>
      <c r="VDD942" s="35"/>
      <c r="VDE942" s="34"/>
      <c r="VDL942" s="35"/>
      <c r="VDM942" s="34"/>
      <c r="VDT942" s="35"/>
      <c r="VDU942" s="34"/>
      <c r="VEB942" s="35"/>
      <c r="VEC942" s="34"/>
      <c r="VEJ942" s="35"/>
      <c r="VEK942" s="34"/>
      <c r="VER942" s="35"/>
      <c r="VES942" s="34"/>
      <c r="VEZ942" s="35"/>
      <c r="VFA942" s="34"/>
      <c r="VFH942" s="35"/>
      <c r="VFI942" s="34"/>
      <c r="VFP942" s="35"/>
      <c r="VFQ942" s="34"/>
      <c r="VFX942" s="35"/>
      <c r="VFY942" s="34"/>
      <c r="VGF942" s="35"/>
      <c r="VGG942" s="34"/>
      <c r="VGN942" s="35"/>
      <c r="VGO942" s="34"/>
      <c r="VGV942" s="35"/>
      <c r="VGW942" s="34"/>
      <c r="VHD942" s="35"/>
      <c r="VHE942" s="34"/>
      <c r="VHL942" s="35"/>
      <c r="VHM942" s="34"/>
      <c r="VHT942" s="35"/>
      <c r="VHU942" s="34"/>
      <c r="VIB942" s="35"/>
      <c r="VIC942" s="34"/>
      <c r="VIJ942" s="35"/>
      <c r="VIK942" s="34"/>
      <c r="VIR942" s="35"/>
      <c r="VIS942" s="34"/>
      <c r="VIZ942" s="35"/>
      <c r="VJA942" s="34"/>
      <c r="VJH942" s="35"/>
      <c r="VJI942" s="34"/>
      <c r="VJP942" s="35"/>
      <c r="VJQ942" s="34"/>
      <c r="VJX942" s="35"/>
      <c r="VJY942" s="34"/>
      <c r="VKF942" s="35"/>
      <c r="VKG942" s="34"/>
      <c r="VKN942" s="35"/>
      <c r="VKO942" s="34"/>
      <c r="VKV942" s="35"/>
      <c r="VKW942" s="34"/>
      <c r="VLD942" s="35"/>
      <c r="VLE942" s="34"/>
      <c r="VLL942" s="35"/>
      <c r="VLM942" s="34"/>
      <c r="VLT942" s="35"/>
      <c r="VLU942" s="34"/>
      <c r="VMB942" s="35"/>
      <c r="VMC942" s="34"/>
      <c r="VMJ942" s="35"/>
      <c r="VMK942" s="34"/>
      <c r="VMR942" s="35"/>
      <c r="VMS942" s="34"/>
      <c r="VMZ942" s="35"/>
      <c r="VNA942" s="34"/>
      <c r="VNH942" s="35"/>
      <c r="VNI942" s="34"/>
      <c r="VNP942" s="35"/>
      <c r="VNQ942" s="34"/>
      <c r="VNX942" s="35"/>
      <c r="VNY942" s="34"/>
      <c r="VOF942" s="35"/>
      <c r="VOG942" s="34"/>
      <c r="VON942" s="35"/>
      <c r="VOO942" s="34"/>
      <c r="VOV942" s="35"/>
      <c r="VOW942" s="34"/>
      <c r="VPD942" s="35"/>
      <c r="VPE942" s="34"/>
      <c r="VPL942" s="35"/>
      <c r="VPM942" s="34"/>
      <c r="VPT942" s="35"/>
      <c r="VPU942" s="34"/>
      <c r="VQB942" s="35"/>
      <c r="VQC942" s="34"/>
      <c r="VQJ942" s="35"/>
      <c r="VQK942" s="34"/>
      <c r="VQR942" s="35"/>
      <c r="VQS942" s="34"/>
      <c r="VQZ942" s="35"/>
      <c r="VRA942" s="34"/>
      <c r="VRH942" s="35"/>
      <c r="VRI942" s="34"/>
      <c r="VRP942" s="35"/>
      <c r="VRQ942" s="34"/>
      <c r="VRX942" s="35"/>
      <c r="VRY942" s="34"/>
      <c r="VSF942" s="35"/>
      <c r="VSG942" s="34"/>
      <c r="VSN942" s="35"/>
      <c r="VSO942" s="34"/>
      <c r="VSV942" s="35"/>
      <c r="VSW942" s="34"/>
      <c r="VTD942" s="35"/>
      <c r="VTE942" s="34"/>
      <c r="VTL942" s="35"/>
      <c r="VTM942" s="34"/>
      <c r="VTT942" s="35"/>
      <c r="VTU942" s="34"/>
      <c r="VUB942" s="35"/>
      <c r="VUC942" s="34"/>
      <c r="VUJ942" s="35"/>
      <c r="VUK942" s="34"/>
      <c r="VUR942" s="35"/>
      <c r="VUS942" s="34"/>
      <c r="VUZ942" s="35"/>
      <c r="VVA942" s="34"/>
      <c r="VVH942" s="35"/>
      <c r="VVI942" s="34"/>
      <c r="VVP942" s="35"/>
      <c r="VVQ942" s="34"/>
      <c r="VVX942" s="35"/>
      <c r="VVY942" s="34"/>
      <c r="VWF942" s="35"/>
      <c r="VWG942" s="34"/>
      <c r="VWN942" s="35"/>
      <c r="VWO942" s="34"/>
      <c r="VWV942" s="35"/>
      <c r="VWW942" s="34"/>
      <c r="VXD942" s="35"/>
      <c r="VXE942" s="34"/>
      <c r="VXL942" s="35"/>
      <c r="VXM942" s="34"/>
      <c r="VXT942" s="35"/>
      <c r="VXU942" s="34"/>
      <c r="VYB942" s="35"/>
      <c r="VYC942" s="34"/>
      <c r="VYJ942" s="35"/>
      <c r="VYK942" s="34"/>
      <c r="VYR942" s="35"/>
      <c r="VYS942" s="34"/>
      <c r="VYZ942" s="35"/>
      <c r="VZA942" s="34"/>
      <c r="VZH942" s="35"/>
      <c r="VZI942" s="34"/>
      <c r="VZP942" s="35"/>
      <c r="VZQ942" s="34"/>
      <c r="VZX942" s="35"/>
      <c r="VZY942" s="34"/>
      <c r="WAF942" s="35"/>
      <c r="WAG942" s="34"/>
      <c r="WAN942" s="35"/>
      <c r="WAO942" s="34"/>
      <c r="WAV942" s="35"/>
      <c r="WAW942" s="34"/>
      <c r="WBD942" s="35"/>
      <c r="WBE942" s="34"/>
      <c r="WBL942" s="35"/>
      <c r="WBM942" s="34"/>
      <c r="WBT942" s="35"/>
      <c r="WBU942" s="34"/>
      <c r="WCB942" s="35"/>
      <c r="WCC942" s="34"/>
      <c r="WCJ942" s="35"/>
      <c r="WCK942" s="34"/>
      <c r="WCR942" s="35"/>
      <c r="WCS942" s="34"/>
      <c r="WCZ942" s="35"/>
      <c r="WDA942" s="34"/>
      <c r="WDH942" s="35"/>
      <c r="WDI942" s="34"/>
      <c r="WDP942" s="35"/>
      <c r="WDQ942" s="34"/>
      <c r="WDX942" s="35"/>
      <c r="WDY942" s="34"/>
      <c r="WEF942" s="35"/>
      <c r="WEG942" s="34"/>
      <c r="WEN942" s="35"/>
      <c r="WEO942" s="34"/>
      <c r="WEV942" s="35"/>
      <c r="WEW942" s="34"/>
      <c r="WFD942" s="35"/>
      <c r="WFE942" s="34"/>
      <c r="WFL942" s="35"/>
      <c r="WFM942" s="34"/>
      <c r="WFT942" s="35"/>
      <c r="WFU942" s="34"/>
      <c r="WGB942" s="35"/>
      <c r="WGC942" s="34"/>
      <c r="WGJ942" s="35"/>
      <c r="WGK942" s="34"/>
      <c r="WGR942" s="35"/>
      <c r="WGS942" s="34"/>
      <c r="WGZ942" s="35"/>
      <c r="WHA942" s="34"/>
      <c r="WHH942" s="35"/>
      <c r="WHI942" s="34"/>
      <c r="WHP942" s="35"/>
      <c r="WHQ942" s="34"/>
      <c r="WHX942" s="35"/>
      <c r="WHY942" s="34"/>
      <c r="WIF942" s="35"/>
      <c r="WIG942" s="34"/>
      <c r="WIN942" s="35"/>
      <c r="WIO942" s="34"/>
      <c r="WIV942" s="35"/>
      <c r="WIW942" s="34"/>
      <c r="WJD942" s="35"/>
      <c r="WJE942" s="34"/>
      <c r="WJL942" s="35"/>
      <c r="WJM942" s="34"/>
      <c r="WJT942" s="35"/>
      <c r="WJU942" s="34"/>
      <c r="WKB942" s="35"/>
      <c r="WKC942" s="34"/>
      <c r="WKJ942" s="35"/>
      <c r="WKK942" s="34"/>
      <c r="WKR942" s="35"/>
      <c r="WKS942" s="34"/>
      <c r="WKZ942" s="35"/>
      <c r="WLA942" s="34"/>
      <c r="WLH942" s="35"/>
      <c r="WLI942" s="34"/>
      <c r="WLP942" s="35"/>
      <c r="WLQ942" s="34"/>
      <c r="WLX942" s="35"/>
      <c r="WLY942" s="34"/>
      <c r="WMF942" s="35"/>
      <c r="WMG942" s="34"/>
      <c r="WMN942" s="35"/>
      <c r="WMO942" s="34"/>
      <c r="WMV942" s="35"/>
      <c r="WMW942" s="34"/>
      <c r="WND942" s="35"/>
      <c r="WNE942" s="34"/>
      <c r="WNL942" s="35"/>
      <c r="WNM942" s="34"/>
      <c r="WNT942" s="35"/>
      <c r="WNU942" s="34"/>
      <c r="WOB942" s="35"/>
      <c r="WOC942" s="34"/>
      <c r="WOJ942" s="35"/>
      <c r="WOK942" s="34"/>
      <c r="WOR942" s="35"/>
      <c r="WOS942" s="34"/>
      <c r="WOZ942" s="35"/>
      <c r="WPA942" s="34"/>
      <c r="WPH942" s="35"/>
      <c r="WPI942" s="34"/>
      <c r="WPP942" s="35"/>
      <c r="WPQ942" s="34"/>
      <c r="WPX942" s="35"/>
      <c r="WPY942" s="34"/>
      <c r="WQF942" s="35"/>
      <c r="WQG942" s="34"/>
      <c r="WQN942" s="35"/>
      <c r="WQO942" s="34"/>
      <c r="WQV942" s="35"/>
      <c r="WQW942" s="34"/>
      <c r="WRD942" s="35"/>
      <c r="WRE942" s="34"/>
      <c r="WRL942" s="35"/>
      <c r="WRM942" s="34"/>
      <c r="WRT942" s="35"/>
      <c r="WRU942" s="34"/>
      <c r="WSB942" s="35"/>
      <c r="WSC942" s="34"/>
      <c r="WSJ942" s="35"/>
      <c r="WSK942" s="34"/>
      <c r="WSR942" s="35"/>
      <c r="WSS942" s="34"/>
      <c r="WSZ942" s="35"/>
      <c r="WTA942" s="34"/>
      <c r="WTH942" s="35"/>
      <c r="WTI942" s="34"/>
      <c r="WTP942" s="35"/>
      <c r="WTQ942" s="34"/>
      <c r="WTX942" s="35"/>
      <c r="WTY942" s="34"/>
      <c r="WUF942" s="35"/>
      <c r="WUG942" s="34"/>
      <c r="WUN942" s="35"/>
      <c r="WUO942" s="34"/>
      <c r="WUV942" s="35"/>
      <c r="WUW942" s="34"/>
      <c r="WVD942" s="35"/>
      <c r="WVE942" s="34"/>
      <c r="WVL942" s="35"/>
      <c r="WVM942" s="34"/>
      <c r="WVT942" s="35"/>
      <c r="WVU942" s="34"/>
      <c r="WWB942" s="35"/>
      <c r="WWC942" s="34"/>
      <c r="WWJ942" s="35"/>
      <c r="WWK942" s="34"/>
      <c r="WWR942" s="35"/>
      <c r="WWS942" s="34"/>
      <c r="WWZ942" s="35"/>
      <c r="WXA942" s="34"/>
      <c r="WXH942" s="35"/>
      <c r="WXI942" s="34"/>
      <c r="WXP942" s="35"/>
      <c r="WXQ942" s="34"/>
      <c r="WXX942" s="35"/>
      <c r="WXY942" s="34"/>
      <c r="WYF942" s="35"/>
      <c r="WYG942" s="34"/>
      <c r="WYN942" s="35"/>
      <c r="WYO942" s="34"/>
      <c r="WYV942" s="35"/>
      <c r="WYW942" s="34"/>
      <c r="WZD942" s="35"/>
      <c r="WZE942" s="34"/>
      <c r="WZL942" s="35"/>
      <c r="WZM942" s="34"/>
      <c r="WZT942" s="35"/>
      <c r="WZU942" s="34"/>
      <c r="XAB942" s="35"/>
      <c r="XAC942" s="34"/>
      <c r="XAJ942" s="35"/>
      <c r="XAK942" s="34"/>
      <c r="XAR942" s="35"/>
      <c r="XAS942" s="34"/>
      <c r="XAZ942" s="35"/>
      <c r="XBA942" s="34"/>
      <c r="XBH942" s="35"/>
      <c r="XBI942" s="34"/>
      <c r="XBP942" s="35"/>
      <c r="XBQ942" s="34"/>
      <c r="XBX942" s="35"/>
      <c r="XBY942" s="34"/>
      <c r="XCF942" s="35"/>
      <c r="XCG942" s="34"/>
      <c r="XCN942" s="35"/>
      <c r="XCO942" s="34"/>
      <c r="XCV942" s="35"/>
      <c r="XCW942" s="34"/>
      <c r="XDD942" s="35"/>
      <c r="XDE942" s="34"/>
      <c r="XDL942" s="35"/>
      <c r="XDM942" s="34"/>
      <c r="XDT942" s="35"/>
      <c r="XDU942" s="34"/>
      <c r="XEB942" s="35"/>
      <c r="XEC942" s="34"/>
      <c r="XEJ942" s="35"/>
      <c r="XEK942" s="34"/>
      <c r="XER942" s="35"/>
      <c r="XES942" s="34"/>
      <c r="XEZ942" s="35"/>
      <c r="XFA942" s="34"/>
    </row>
    <row r="943" spans="1:1021 1028:2045 2052:3069 3076:4093 4100:5117 5124:6141 6148:7165 7172:8189 8196:9213 9220:10237 10244:11261 11268:12285 12292:13309 13316:14333 14340:15357 15364:16381" x14ac:dyDescent="0.25">
      <c r="A943" t="s">
        <v>21</v>
      </c>
      <c r="B943" t="s">
        <v>177</v>
      </c>
      <c r="C943">
        <v>566</v>
      </c>
      <c r="D943">
        <v>566</v>
      </c>
      <c r="E943" s="35">
        <v>1</v>
      </c>
      <c r="F943" s="34">
        <v>1E-156</v>
      </c>
      <c r="G943">
        <v>98.15</v>
      </c>
      <c r="H943">
        <v>1608</v>
      </c>
      <c r="I943" t="str">
        <f>HYPERLINK("https://www.ncbi.nlm.nih.gov/nucleotide/MN824014.1?report=genbank&amp;log$=nucltop&amp;blast_rank=41&amp;RID=XE5J84ZU013","MN824014.1")</f>
        <v>MN824014.1</v>
      </c>
      <c r="L943" s="35"/>
      <c r="M943" s="34"/>
      <c r="T943" s="35"/>
      <c r="U943" s="34"/>
      <c r="AB943" s="35"/>
      <c r="AC943" s="34"/>
      <c r="AJ943" s="35"/>
      <c r="AK943" s="34"/>
      <c r="AR943" s="35"/>
      <c r="AS943" s="34"/>
      <c r="AZ943" s="35"/>
      <c r="BA943" s="34"/>
      <c r="BH943" s="35"/>
      <c r="BI943" s="34"/>
      <c r="BP943" s="35"/>
      <c r="BQ943" s="34"/>
      <c r="BX943" s="35"/>
      <c r="BY943" s="34"/>
      <c r="CF943" s="35"/>
      <c r="CG943" s="34"/>
      <c r="CN943" s="35"/>
      <c r="CO943" s="34"/>
      <c r="CV943" s="35"/>
      <c r="CW943" s="34"/>
      <c r="DD943" s="35"/>
      <c r="DE943" s="34"/>
      <c r="DL943" s="35"/>
      <c r="DM943" s="34"/>
      <c r="DT943" s="35"/>
      <c r="DU943" s="34"/>
      <c r="EB943" s="35"/>
      <c r="EC943" s="34"/>
      <c r="EJ943" s="35"/>
      <c r="EK943" s="34"/>
      <c r="ER943" s="35"/>
      <c r="ES943" s="34"/>
      <c r="EZ943" s="35"/>
      <c r="FA943" s="34"/>
      <c r="FH943" s="35"/>
      <c r="FI943" s="34"/>
      <c r="FP943" s="35"/>
      <c r="FQ943" s="34"/>
      <c r="FX943" s="35"/>
      <c r="FY943" s="34"/>
      <c r="GF943" s="35"/>
      <c r="GG943" s="34"/>
      <c r="GN943" s="35"/>
      <c r="GO943" s="34"/>
      <c r="GV943" s="35"/>
      <c r="GW943" s="34"/>
      <c r="HD943" s="35"/>
      <c r="HE943" s="34"/>
      <c r="HL943" s="35"/>
      <c r="HM943" s="34"/>
      <c r="HT943" s="35"/>
      <c r="HU943" s="34"/>
      <c r="IB943" s="35"/>
      <c r="IC943" s="34"/>
      <c r="IJ943" s="35"/>
      <c r="IK943" s="34"/>
      <c r="IR943" s="35"/>
      <c r="IS943" s="34"/>
      <c r="IZ943" s="35"/>
      <c r="JA943" s="34"/>
      <c r="JH943" s="35"/>
      <c r="JI943" s="34"/>
      <c r="JP943" s="35"/>
      <c r="JQ943" s="34"/>
      <c r="JX943" s="35"/>
      <c r="JY943" s="34"/>
      <c r="KF943" s="35"/>
      <c r="KG943" s="34"/>
      <c r="KN943" s="35"/>
      <c r="KO943" s="34"/>
      <c r="KV943" s="35"/>
      <c r="KW943" s="34"/>
      <c r="LD943" s="35"/>
      <c r="LE943" s="34"/>
      <c r="LL943" s="35"/>
      <c r="LM943" s="34"/>
      <c r="LT943" s="35"/>
      <c r="LU943" s="34"/>
      <c r="MB943" s="35"/>
      <c r="MC943" s="34"/>
      <c r="MJ943" s="35"/>
      <c r="MK943" s="34"/>
      <c r="MR943" s="35"/>
      <c r="MS943" s="34"/>
      <c r="MZ943" s="35"/>
      <c r="NA943" s="34"/>
      <c r="NH943" s="35"/>
      <c r="NI943" s="34"/>
      <c r="NP943" s="35"/>
      <c r="NQ943" s="34"/>
      <c r="NX943" s="35"/>
      <c r="NY943" s="34"/>
      <c r="OF943" s="35"/>
      <c r="OG943" s="34"/>
      <c r="ON943" s="35"/>
      <c r="OO943" s="34"/>
      <c r="OV943" s="35"/>
      <c r="OW943" s="34"/>
      <c r="PD943" s="35"/>
      <c r="PE943" s="34"/>
      <c r="PL943" s="35"/>
      <c r="PM943" s="34"/>
      <c r="PT943" s="35"/>
      <c r="PU943" s="34"/>
      <c r="QB943" s="35"/>
      <c r="QC943" s="34"/>
      <c r="QJ943" s="35"/>
      <c r="QK943" s="34"/>
      <c r="QR943" s="35"/>
      <c r="QS943" s="34"/>
      <c r="QZ943" s="35"/>
      <c r="RA943" s="34"/>
      <c r="RH943" s="35"/>
      <c r="RI943" s="34"/>
      <c r="RP943" s="35"/>
      <c r="RQ943" s="34"/>
      <c r="RX943" s="35"/>
      <c r="RY943" s="34"/>
      <c r="SF943" s="35"/>
      <c r="SG943" s="34"/>
      <c r="SN943" s="35"/>
      <c r="SO943" s="34"/>
      <c r="SV943" s="35"/>
      <c r="SW943" s="34"/>
      <c r="TD943" s="35"/>
      <c r="TE943" s="34"/>
      <c r="TL943" s="35"/>
      <c r="TM943" s="34"/>
      <c r="TT943" s="35"/>
      <c r="TU943" s="34"/>
      <c r="UB943" s="35"/>
      <c r="UC943" s="34"/>
      <c r="UJ943" s="35"/>
      <c r="UK943" s="34"/>
      <c r="UR943" s="35"/>
      <c r="US943" s="34"/>
      <c r="UZ943" s="35"/>
      <c r="VA943" s="34"/>
      <c r="VH943" s="35"/>
      <c r="VI943" s="34"/>
      <c r="VP943" s="35"/>
      <c r="VQ943" s="34"/>
      <c r="VX943" s="35"/>
      <c r="VY943" s="34"/>
      <c r="WF943" s="35"/>
      <c r="WG943" s="34"/>
      <c r="WN943" s="35"/>
      <c r="WO943" s="34"/>
      <c r="WV943" s="35"/>
      <c r="WW943" s="34"/>
      <c r="XD943" s="35"/>
      <c r="XE943" s="34"/>
      <c r="XL943" s="35"/>
      <c r="XM943" s="34"/>
      <c r="XT943" s="35"/>
      <c r="XU943" s="34"/>
      <c r="YB943" s="35"/>
      <c r="YC943" s="34"/>
      <c r="YJ943" s="35"/>
      <c r="YK943" s="34"/>
      <c r="YR943" s="35"/>
      <c r="YS943" s="34"/>
      <c r="YZ943" s="35"/>
      <c r="ZA943" s="34"/>
      <c r="ZH943" s="35"/>
      <c r="ZI943" s="34"/>
      <c r="ZP943" s="35"/>
      <c r="ZQ943" s="34"/>
      <c r="ZX943" s="35"/>
      <c r="ZY943" s="34"/>
      <c r="AAF943" s="35"/>
      <c r="AAG943" s="34"/>
      <c r="AAN943" s="35"/>
      <c r="AAO943" s="34"/>
      <c r="AAV943" s="35"/>
      <c r="AAW943" s="34"/>
      <c r="ABD943" s="35"/>
      <c r="ABE943" s="34"/>
      <c r="ABL943" s="35"/>
      <c r="ABM943" s="34"/>
      <c r="ABT943" s="35"/>
      <c r="ABU943" s="34"/>
      <c r="ACB943" s="35"/>
      <c r="ACC943" s="34"/>
      <c r="ACJ943" s="35"/>
      <c r="ACK943" s="34"/>
      <c r="ACR943" s="35"/>
      <c r="ACS943" s="34"/>
      <c r="ACZ943" s="35"/>
      <c r="ADA943" s="34"/>
      <c r="ADH943" s="35"/>
      <c r="ADI943" s="34"/>
      <c r="ADP943" s="35"/>
      <c r="ADQ943" s="34"/>
      <c r="ADX943" s="35"/>
      <c r="ADY943" s="34"/>
      <c r="AEF943" s="35"/>
      <c r="AEG943" s="34"/>
      <c r="AEN943" s="35"/>
      <c r="AEO943" s="34"/>
      <c r="AEV943" s="35"/>
      <c r="AEW943" s="34"/>
      <c r="AFD943" s="35"/>
      <c r="AFE943" s="34"/>
      <c r="AFL943" s="35"/>
      <c r="AFM943" s="34"/>
      <c r="AFT943" s="35"/>
      <c r="AFU943" s="34"/>
      <c r="AGB943" s="35"/>
      <c r="AGC943" s="34"/>
      <c r="AGJ943" s="35"/>
      <c r="AGK943" s="34"/>
      <c r="AGR943" s="35"/>
      <c r="AGS943" s="34"/>
      <c r="AGZ943" s="35"/>
      <c r="AHA943" s="34"/>
      <c r="AHH943" s="35"/>
      <c r="AHI943" s="34"/>
      <c r="AHP943" s="35"/>
      <c r="AHQ943" s="34"/>
      <c r="AHX943" s="35"/>
      <c r="AHY943" s="34"/>
      <c r="AIF943" s="35"/>
      <c r="AIG943" s="34"/>
      <c r="AIN943" s="35"/>
      <c r="AIO943" s="34"/>
      <c r="AIV943" s="35"/>
      <c r="AIW943" s="34"/>
      <c r="AJD943" s="35"/>
      <c r="AJE943" s="34"/>
      <c r="AJL943" s="35"/>
      <c r="AJM943" s="34"/>
      <c r="AJT943" s="35"/>
      <c r="AJU943" s="34"/>
      <c r="AKB943" s="35"/>
      <c r="AKC943" s="34"/>
      <c r="AKJ943" s="35"/>
      <c r="AKK943" s="34"/>
      <c r="AKR943" s="35"/>
      <c r="AKS943" s="34"/>
      <c r="AKZ943" s="35"/>
      <c r="ALA943" s="34"/>
      <c r="ALH943" s="35"/>
      <c r="ALI943" s="34"/>
      <c r="ALP943" s="35"/>
      <c r="ALQ943" s="34"/>
      <c r="ALX943" s="35"/>
      <c r="ALY943" s="34"/>
      <c r="AMF943" s="35"/>
      <c r="AMG943" s="34"/>
      <c r="AMN943" s="35"/>
      <c r="AMO943" s="34"/>
      <c r="AMV943" s="35"/>
      <c r="AMW943" s="34"/>
      <c r="AND943" s="35"/>
      <c r="ANE943" s="34"/>
      <c r="ANL943" s="35"/>
      <c r="ANM943" s="34"/>
      <c r="ANT943" s="35"/>
      <c r="ANU943" s="34"/>
      <c r="AOB943" s="35"/>
      <c r="AOC943" s="34"/>
      <c r="AOJ943" s="35"/>
      <c r="AOK943" s="34"/>
      <c r="AOR943" s="35"/>
      <c r="AOS943" s="34"/>
      <c r="AOZ943" s="35"/>
      <c r="APA943" s="34"/>
      <c r="APH943" s="35"/>
      <c r="API943" s="34"/>
      <c r="APP943" s="35"/>
      <c r="APQ943" s="34"/>
      <c r="APX943" s="35"/>
      <c r="APY943" s="34"/>
      <c r="AQF943" s="35"/>
      <c r="AQG943" s="34"/>
      <c r="AQN943" s="35"/>
      <c r="AQO943" s="34"/>
      <c r="AQV943" s="35"/>
      <c r="AQW943" s="34"/>
      <c r="ARD943" s="35"/>
      <c r="ARE943" s="34"/>
      <c r="ARL943" s="35"/>
      <c r="ARM943" s="34"/>
      <c r="ART943" s="35"/>
      <c r="ARU943" s="34"/>
      <c r="ASB943" s="35"/>
      <c r="ASC943" s="34"/>
      <c r="ASJ943" s="35"/>
      <c r="ASK943" s="34"/>
      <c r="ASR943" s="35"/>
      <c r="ASS943" s="34"/>
      <c r="ASZ943" s="35"/>
      <c r="ATA943" s="34"/>
      <c r="ATH943" s="35"/>
      <c r="ATI943" s="34"/>
      <c r="ATP943" s="35"/>
      <c r="ATQ943" s="34"/>
      <c r="ATX943" s="35"/>
      <c r="ATY943" s="34"/>
      <c r="AUF943" s="35"/>
      <c r="AUG943" s="34"/>
      <c r="AUN943" s="35"/>
      <c r="AUO943" s="34"/>
      <c r="AUV943" s="35"/>
      <c r="AUW943" s="34"/>
      <c r="AVD943" s="35"/>
      <c r="AVE943" s="34"/>
      <c r="AVL943" s="35"/>
      <c r="AVM943" s="34"/>
      <c r="AVT943" s="35"/>
      <c r="AVU943" s="34"/>
      <c r="AWB943" s="35"/>
      <c r="AWC943" s="34"/>
      <c r="AWJ943" s="35"/>
      <c r="AWK943" s="34"/>
      <c r="AWR943" s="35"/>
      <c r="AWS943" s="34"/>
      <c r="AWZ943" s="35"/>
      <c r="AXA943" s="34"/>
      <c r="AXH943" s="35"/>
      <c r="AXI943" s="34"/>
      <c r="AXP943" s="35"/>
      <c r="AXQ943" s="34"/>
      <c r="AXX943" s="35"/>
      <c r="AXY943" s="34"/>
      <c r="AYF943" s="35"/>
      <c r="AYG943" s="34"/>
      <c r="AYN943" s="35"/>
      <c r="AYO943" s="34"/>
      <c r="AYV943" s="35"/>
      <c r="AYW943" s="34"/>
      <c r="AZD943" s="35"/>
      <c r="AZE943" s="34"/>
      <c r="AZL943" s="35"/>
      <c r="AZM943" s="34"/>
      <c r="AZT943" s="35"/>
      <c r="AZU943" s="34"/>
      <c r="BAB943" s="35"/>
      <c r="BAC943" s="34"/>
      <c r="BAJ943" s="35"/>
      <c r="BAK943" s="34"/>
      <c r="BAR943" s="35"/>
      <c r="BAS943" s="34"/>
      <c r="BAZ943" s="35"/>
      <c r="BBA943" s="34"/>
      <c r="BBH943" s="35"/>
      <c r="BBI943" s="34"/>
      <c r="BBP943" s="35"/>
      <c r="BBQ943" s="34"/>
      <c r="BBX943" s="35"/>
      <c r="BBY943" s="34"/>
      <c r="BCF943" s="35"/>
      <c r="BCG943" s="34"/>
      <c r="BCN943" s="35"/>
      <c r="BCO943" s="34"/>
      <c r="BCV943" s="35"/>
      <c r="BCW943" s="34"/>
      <c r="BDD943" s="35"/>
      <c r="BDE943" s="34"/>
      <c r="BDL943" s="35"/>
      <c r="BDM943" s="34"/>
      <c r="BDT943" s="35"/>
      <c r="BDU943" s="34"/>
      <c r="BEB943" s="35"/>
      <c r="BEC943" s="34"/>
      <c r="BEJ943" s="35"/>
      <c r="BEK943" s="34"/>
      <c r="BER943" s="35"/>
      <c r="BES943" s="34"/>
      <c r="BEZ943" s="35"/>
      <c r="BFA943" s="34"/>
      <c r="BFH943" s="35"/>
      <c r="BFI943" s="34"/>
      <c r="BFP943" s="35"/>
      <c r="BFQ943" s="34"/>
      <c r="BFX943" s="35"/>
      <c r="BFY943" s="34"/>
      <c r="BGF943" s="35"/>
      <c r="BGG943" s="34"/>
      <c r="BGN943" s="35"/>
      <c r="BGO943" s="34"/>
      <c r="BGV943" s="35"/>
      <c r="BGW943" s="34"/>
      <c r="BHD943" s="35"/>
      <c r="BHE943" s="34"/>
      <c r="BHL943" s="35"/>
      <c r="BHM943" s="34"/>
      <c r="BHT943" s="35"/>
      <c r="BHU943" s="34"/>
      <c r="BIB943" s="35"/>
      <c r="BIC943" s="34"/>
      <c r="BIJ943" s="35"/>
      <c r="BIK943" s="34"/>
      <c r="BIR943" s="35"/>
      <c r="BIS943" s="34"/>
      <c r="BIZ943" s="35"/>
      <c r="BJA943" s="34"/>
      <c r="BJH943" s="35"/>
      <c r="BJI943" s="34"/>
      <c r="BJP943" s="35"/>
      <c r="BJQ943" s="34"/>
      <c r="BJX943" s="35"/>
      <c r="BJY943" s="34"/>
      <c r="BKF943" s="35"/>
      <c r="BKG943" s="34"/>
      <c r="BKN943" s="35"/>
      <c r="BKO943" s="34"/>
      <c r="BKV943" s="35"/>
      <c r="BKW943" s="34"/>
      <c r="BLD943" s="35"/>
      <c r="BLE943" s="34"/>
      <c r="BLL943" s="35"/>
      <c r="BLM943" s="34"/>
      <c r="BLT943" s="35"/>
      <c r="BLU943" s="34"/>
      <c r="BMB943" s="35"/>
      <c r="BMC943" s="34"/>
      <c r="BMJ943" s="35"/>
      <c r="BMK943" s="34"/>
      <c r="BMR943" s="35"/>
      <c r="BMS943" s="34"/>
      <c r="BMZ943" s="35"/>
      <c r="BNA943" s="34"/>
      <c r="BNH943" s="35"/>
      <c r="BNI943" s="34"/>
      <c r="BNP943" s="35"/>
      <c r="BNQ943" s="34"/>
      <c r="BNX943" s="35"/>
      <c r="BNY943" s="34"/>
      <c r="BOF943" s="35"/>
      <c r="BOG943" s="34"/>
      <c r="BON943" s="35"/>
      <c r="BOO943" s="34"/>
      <c r="BOV943" s="35"/>
      <c r="BOW943" s="34"/>
      <c r="BPD943" s="35"/>
      <c r="BPE943" s="34"/>
      <c r="BPL943" s="35"/>
      <c r="BPM943" s="34"/>
      <c r="BPT943" s="35"/>
      <c r="BPU943" s="34"/>
      <c r="BQB943" s="35"/>
      <c r="BQC943" s="34"/>
      <c r="BQJ943" s="35"/>
      <c r="BQK943" s="34"/>
      <c r="BQR943" s="35"/>
      <c r="BQS943" s="34"/>
      <c r="BQZ943" s="35"/>
      <c r="BRA943" s="34"/>
      <c r="BRH943" s="35"/>
      <c r="BRI943" s="34"/>
      <c r="BRP943" s="35"/>
      <c r="BRQ943" s="34"/>
      <c r="BRX943" s="35"/>
      <c r="BRY943" s="34"/>
      <c r="BSF943" s="35"/>
      <c r="BSG943" s="34"/>
      <c r="BSN943" s="35"/>
      <c r="BSO943" s="34"/>
      <c r="BSV943" s="35"/>
      <c r="BSW943" s="34"/>
      <c r="BTD943" s="35"/>
      <c r="BTE943" s="34"/>
      <c r="BTL943" s="35"/>
      <c r="BTM943" s="34"/>
      <c r="BTT943" s="35"/>
      <c r="BTU943" s="34"/>
      <c r="BUB943" s="35"/>
      <c r="BUC943" s="34"/>
      <c r="BUJ943" s="35"/>
      <c r="BUK943" s="34"/>
      <c r="BUR943" s="35"/>
      <c r="BUS943" s="34"/>
      <c r="BUZ943" s="35"/>
      <c r="BVA943" s="34"/>
      <c r="BVH943" s="35"/>
      <c r="BVI943" s="34"/>
      <c r="BVP943" s="35"/>
      <c r="BVQ943" s="34"/>
      <c r="BVX943" s="35"/>
      <c r="BVY943" s="34"/>
      <c r="BWF943" s="35"/>
      <c r="BWG943" s="34"/>
      <c r="BWN943" s="35"/>
      <c r="BWO943" s="34"/>
      <c r="BWV943" s="35"/>
      <c r="BWW943" s="34"/>
      <c r="BXD943" s="35"/>
      <c r="BXE943" s="34"/>
      <c r="BXL943" s="35"/>
      <c r="BXM943" s="34"/>
      <c r="BXT943" s="35"/>
      <c r="BXU943" s="34"/>
      <c r="BYB943" s="35"/>
      <c r="BYC943" s="34"/>
      <c r="BYJ943" s="35"/>
      <c r="BYK943" s="34"/>
      <c r="BYR943" s="35"/>
      <c r="BYS943" s="34"/>
      <c r="BYZ943" s="35"/>
      <c r="BZA943" s="34"/>
      <c r="BZH943" s="35"/>
      <c r="BZI943" s="34"/>
      <c r="BZP943" s="35"/>
      <c r="BZQ943" s="34"/>
      <c r="BZX943" s="35"/>
      <c r="BZY943" s="34"/>
      <c r="CAF943" s="35"/>
      <c r="CAG943" s="34"/>
      <c r="CAN943" s="35"/>
      <c r="CAO943" s="34"/>
      <c r="CAV943" s="35"/>
      <c r="CAW943" s="34"/>
      <c r="CBD943" s="35"/>
      <c r="CBE943" s="34"/>
      <c r="CBL943" s="35"/>
      <c r="CBM943" s="34"/>
      <c r="CBT943" s="35"/>
      <c r="CBU943" s="34"/>
      <c r="CCB943" s="35"/>
      <c r="CCC943" s="34"/>
      <c r="CCJ943" s="35"/>
      <c r="CCK943" s="34"/>
      <c r="CCR943" s="35"/>
      <c r="CCS943" s="34"/>
      <c r="CCZ943" s="35"/>
      <c r="CDA943" s="34"/>
      <c r="CDH943" s="35"/>
      <c r="CDI943" s="34"/>
      <c r="CDP943" s="35"/>
      <c r="CDQ943" s="34"/>
      <c r="CDX943" s="35"/>
      <c r="CDY943" s="34"/>
      <c r="CEF943" s="35"/>
      <c r="CEG943" s="34"/>
      <c r="CEN943" s="35"/>
      <c r="CEO943" s="34"/>
      <c r="CEV943" s="35"/>
      <c r="CEW943" s="34"/>
      <c r="CFD943" s="35"/>
      <c r="CFE943" s="34"/>
      <c r="CFL943" s="35"/>
      <c r="CFM943" s="34"/>
      <c r="CFT943" s="35"/>
      <c r="CFU943" s="34"/>
      <c r="CGB943" s="35"/>
      <c r="CGC943" s="34"/>
      <c r="CGJ943" s="35"/>
      <c r="CGK943" s="34"/>
      <c r="CGR943" s="35"/>
      <c r="CGS943" s="34"/>
      <c r="CGZ943" s="35"/>
      <c r="CHA943" s="34"/>
      <c r="CHH943" s="35"/>
      <c r="CHI943" s="34"/>
      <c r="CHP943" s="35"/>
      <c r="CHQ943" s="34"/>
      <c r="CHX943" s="35"/>
      <c r="CHY943" s="34"/>
      <c r="CIF943" s="35"/>
      <c r="CIG943" s="34"/>
      <c r="CIN943" s="35"/>
      <c r="CIO943" s="34"/>
      <c r="CIV943" s="35"/>
      <c r="CIW943" s="34"/>
      <c r="CJD943" s="35"/>
      <c r="CJE943" s="34"/>
      <c r="CJL943" s="35"/>
      <c r="CJM943" s="34"/>
      <c r="CJT943" s="35"/>
      <c r="CJU943" s="34"/>
      <c r="CKB943" s="35"/>
      <c r="CKC943" s="34"/>
      <c r="CKJ943" s="35"/>
      <c r="CKK943" s="34"/>
      <c r="CKR943" s="35"/>
      <c r="CKS943" s="34"/>
      <c r="CKZ943" s="35"/>
      <c r="CLA943" s="34"/>
      <c r="CLH943" s="35"/>
      <c r="CLI943" s="34"/>
      <c r="CLP943" s="35"/>
      <c r="CLQ943" s="34"/>
      <c r="CLX943" s="35"/>
      <c r="CLY943" s="34"/>
      <c r="CMF943" s="35"/>
      <c r="CMG943" s="34"/>
      <c r="CMN943" s="35"/>
      <c r="CMO943" s="34"/>
      <c r="CMV943" s="35"/>
      <c r="CMW943" s="34"/>
      <c r="CND943" s="35"/>
      <c r="CNE943" s="34"/>
      <c r="CNL943" s="35"/>
      <c r="CNM943" s="34"/>
      <c r="CNT943" s="35"/>
      <c r="CNU943" s="34"/>
      <c r="COB943" s="35"/>
      <c r="COC943" s="34"/>
      <c r="COJ943" s="35"/>
      <c r="COK943" s="34"/>
      <c r="COR943" s="35"/>
      <c r="COS943" s="34"/>
      <c r="COZ943" s="35"/>
      <c r="CPA943" s="34"/>
      <c r="CPH943" s="35"/>
      <c r="CPI943" s="34"/>
      <c r="CPP943" s="35"/>
      <c r="CPQ943" s="34"/>
      <c r="CPX943" s="35"/>
      <c r="CPY943" s="34"/>
      <c r="CQF943" s="35"/>
      <c r="CQG943" s="34"/>
      <c r="CQN943" s="35"/>
      <c r="CQO943" s="34"/>
      <c r="CQV943" s="35"/>
      <c r="CQW943" s="34"/>
      <c r="CRD943" s="35"/>
      <c r="CRE943" s="34"/>
      <c r="CRL943" s="35"/>
      <c r="CRM943" s="34"/>
      <c r="CRT943" s="35"/>
      <c r="CRU943" s="34"/>
      <c r="CSB943" s="35"/>
      <c r="CSC943" s="34"/>
      <c r="CSJ943" s="35"/>
      <c r="CSK943" s="34"/>
      <c r="CSR943" s="35"/>
      <c r="CSS943" s="34"/>
      <c r="CSZ943" s="35"/>
      <c r="CTA943" s="34"/>
      <c r="CTH943" s="35"/>
      <c r="CTI943" s="34"/>
      <c r="CTP943" s="35"/>
      <c r="CTQ943" s="34"/>
      <c r="CTX943" s="35"/>
      <c r="CTY943" s="34"/>
      <c r="CUF943" s="35"/>
      <c r="CUG943" s="34"/>
      <c r="CUN943" s="35"/>
      <c r="CUO943" s="34"/>
      <c r="CUV943" s="35"/>
      <c r="CUW943" s="34"/>
      <c r="CVD943" s="35"/>
      <c r="CVE943" s="34"/>
      <c r="CVL943" s="35"/>
      <c r="CVM943" s="34"/>
      <c r="CVT943" s="35"/>
      <c r="CVU943" s="34"/>
      <c r="CWB943" s="35"/>
      <c r="CWC943" s="34"/>
      <c r="CWJ943" s="35"/>
      <c r="CWK943" s="34"/>
      <c r="CWR943" s="35"/>
      <c r="CWS943" s="34"/>
      <c r="CWZ943" s="35"/>
      <c r="CXA943" s="34"/>
      <c r="CXH943" s="35"/>
      <c r="CXI943" s="34"/>
      <c r="CXP943" s="35"/>
      <c r="CXQ943" s="34"/>
      <c r="CXX943" s="35"/>
      <c r="CXY943" s="34"/>
      <c r="CYF943" s="35"/>
      <c r="CYG943" s="34"/>
      <c r="CYN943" s="35"/>
      <c r="CYO943" s="34"/>
      <c r="CYV943" s="35"/>
      <c r="CYW943" s="34"/>
      <c r="CZD943" s="35"/>
      <c r="CZE943" s="34"/>
      <c r="CZL943" s="35"/>
      <c r="CZM943" s="34"/>
      <c r="CZT943" s="35"/>
      <c r="CZU943" s="34"/>
      <c r="DAB943" s="35"/>
      <c r="DAC943" s="34"/>
      <c r="DAJ943" s="35"/>
      <c r="DAK943" s="34"/>
      <c r="DAR943" s="35"/>
      <c r="DAS943" s="34"/>
      <c r="DAZ943" s="35"/>
      <c r="DBA943" s="34"/>
      <c r="DBH943" s="35"/>
      <c r="DBI943" s="34"/>
      <c r="DBP943" s="35"/>
      <c r="DBQ943" s="34"/>
      <c r="DBX943" s="35"/>
      <c r="DBY943" s="34"/>
      <c r="DCF943" s="35"/>
      <c r="DCG943" s="34"/>
      <c r="DCN943" s="35"/>
      <c r="DCO943" s="34"/>
      <c r="DCV943" s="35"/>
      <c r="DCW943" s="34"/>
      <c r="DDD943" s="35"/>
      <c r="DDE943" s="34"/>
      <c r="DDL943" s="35"/>
      <c r="DDM943" s="34"/>
      <c r="DDT943" s="35"/>
      <c r="DDU943" s="34"/>
      <c r="DEB943" s="35"/>
      <c r="DEC943" s="34"/>
      <c r="DEJ943" s="35"/>
      <c r="DEK943" s="34"/>
      <c r="DER943" s="35"/>
      <c r="DES943" s="34"/>
      <c r="DEZ943" s="35"/>
      <c r="DFA943" s="34"/>
      <c r="DFH943" s="35"/>
      <c r="DFI943" s="34"/>
      <c r="DFP943" s="35"/>
      <c r="DFQ943" s="34"/>
      <c r="DFX943" s="35"/>
      <c r="DFY943" s="34"/>
      <c r="DGF943" s="35"/>
      <c r="DGG943" s="34"/>
      <c r="DGN943" s="35"/>
      <c r="DGO943" s="34"/>
      <c r="DGV943" s="35"/>
      <c r="DGW943" s="34"/>
      <c r="DHD943" s="35"/>
      <c r="DHE943" s="34"/>
      <c r="DHL943" s="35"/>
      <c r="DHM943" s="34"/>
      <c r="DHT943" s="35"/>
      <c r="DHU943" s="34"/>
      <c r="DIB943" s="35"/>
      <c r="DIC943" s="34"/>
      <c r="DIJ943" s="35"/>
      <c r="DIK943" s="34"/>
      <c r="DIR943" s="35"/>
      <c r="DIS943" s="34"/>
      <c r="DIZ943" s="35"/>
      <c r="DJA943" s="34"/>
      <c r="DJH943" s="35"/>
      <c r="DJI943" s="34"/>
      <c r="DJP943" s="35"/>
      <c r="DJQ943" s="34"/>
      <c r="DJX943" s="35"/>
      <c r="DJY943" s="34"/>
      <c r="DKF943" s="35"/>
      <c r="DKG943" s="34"/>
      <c r="DKN943" s="35"/>
      <c r="DKO943" s="34"/>
      <c r="DKV943" s="35"/>
      <c r="DKW943" s="34"/>
      <c r="DLD943" s="35"/>
      <c r="DLE943" s="34"/>
      <c r="DLL943" s="35"/>
      <c r="DLM943" s="34"/>
      <c r="DLT943" s="35"/>
      <c r="DLU943" s="34"/>
      <c r="DMB943" s="35"/>
      <c r="DMC943" s="34"/>
      <c r="DMJ943" s="35"/>
      <c r="DMK943" s="34"/>
      <c r="DMR943" s="35"/>
      <c r="DMS943" s="34"/>
      <c r="DMZ943" s="35"/>
      <c r="DNA943" s="34"/>
      <c r="DNH943" s="35"/>
      <c r="DNI943" s="34"/>
      <c r="DNP943" s="35"/>
      <c r="DNQ943" s="34"/>
      <c r="DNX943" s="35"/>
      <c r="DNY943" s="34"/>
      <c r="DOF943" s="35"/>
      <c r="DOG943" s="34"/>
      <c r="DON943" s="35"/>
      <c r="DOO943" s="34"/>
      <c r="DOV943" s="35"/>
      <c r="DOW943" s="34"/>
      <c r="DPD943" s="35"/>
      <c r="DPE943" s="34"/>
      <c r="DPL943" s="35"/>
      <c r="DPM943" s="34"/>
      <c r="DPT943" s="35"/>
      <c r="DPU943" s="34"/>
      <c r="DQB943" s="35"/>
      <c r="DQC943" s="34"/>
      <c r="DQJ943" s="35"/>
      <c r="DQK943" s="34"/>
      <c r="DQR943" s="35"/>
      <c r="DQS943" s="34"/>
      <c r="DQZ943" s="35"/>
      <c r="DRA943" s="34"/>
      <c r="DRH943" s="35"/>
      <c r="DRI943" s="34"/>
      <c r="DRP943" s="35"/>
      <c r="DRQ943" s="34"/>
      <c r="DRX943" s="35"/>
      <c r="DRY943" s="34"/>
      <c r="DSF943" s="35"/>
      <c r="DSG943" s="34"/>
      <c r="DSN943" s="35"/>
      <c r="DSO943" s="34"/>
      <c r="DSV943" s="35"/>
      <c r="DSW943" s="34"/>
      <c r="DTD943" s="35"/>
      <c r="DTE943" s="34"/>
      <c r="DTL943" s="35"/>
      <c r="DTM943" s="34"/>
      <c r="DTT943" s="35"/>
      <c r="DTU943" s="34"/>
      <c r="DUB943" s="35"/>
      <c r="DUC943" s="34"/>
      <c r="DUJ943" s="35"/>
      <c r="DUK943" s="34"/>
      <c r="DUR943" s="35"/>
      <c r="DUS943" s="34"/>
      <c r="DUZ943" s="35"/>
      <c r="DVA943" s="34"/>
      <c r="DVH943" s="35"/>
      <c r="DVI943" s="34"/>
      <c r="DVP943" s="35"/>
      <c r="DVQ943" s="34"/>
      <c r="DVX943" s="35"/>
      <c r="DVY943" s="34"/>
      <c r="DWF943" s="35"/>
      <c r="DWG943" s="34"/>
      <c r="DWN943" s="35"/>
      <c r="DWO943" s="34"/>
      <c r="DWV943" s="35"/>
      <c r="DWW943" s="34"/>
      <c r="DXD943" s="35"/>
      <c r="DXE943" s="34"/>
      <c r="DXL943" s="35"/>
      <c r="DXM943" s="34"/>
      <c r="DXT943" s="35"/>
      <c r="DXU943" s="34"/>
      <c r="DYB943" s="35"/>
      <c r="DYC943" s="34"/>
      <c r="DYJ943" s="35"/>
      <c r="DYK943" s="34"/>
      <c r="DYR943" s="35"/>
      <c r="DYS943" s="34"/>
      <c r="DYZ943" s="35"/>
      <c r="DZA943" s="34"/>
      <c r="DZH943" s="35"/>
      <c r="DZI943" s="34"/>
      <c r="DZP943" s="35"/>
      <c r="DZQ943" s="34"/>
      <c r="DZX943" s="35"/>
      <c r="DZY943" s="34"/>
      <c r="EAF943" s="35"/>
      <c r="EAG943" s="34"/>
      <c r="EAN943" s="35"/>
      <c r="EAO943" s="34"/>
      <c r="EAV943" s="35"/>
      <c r="EAW943" s="34"/>
      <c r="EBD943" s="35"/>
      <c r="EBE943" s="34"/>
      <c r="EBL943" s="35"/>
      <c r="EBM943" s="34"/>
      <c r="EBT943" s="35"/>
      <c r="EBU943" s="34"/>
      <c r="ECB943" s="35"/>
      <c r="ECC943" s="34"/>
      <c r="ECJ943" s="35"/>
      <c r="ECK943" s="34"/>
      <c r="ECR943" s="35"/>
      <c r="ECS943" s="34"/>
      <c r="ECZ943" s="35"/>
      <c r="EDA943" s="34"/>
      <c r="EDH943" s="35"/>
      <c r="EDI943" s="34"/>
      <c r="EDP943" s="35"/>
      <c r="EDQ943" s="34"/>
      <c r="EDX943" s="35"/>
      <c r="EDY943" s="34"/>
      <c r="EEF943" s="35"/>
      <c r="EEG943" s="34"/>
      <c r="EEN943" s="35"/>
      <c r="EEO943" s="34"/>
      <c r="EEV943" s="35"/>
      <c r="EEW943" s="34"/>
      <c r="EFD943" s="35"/>
      <c r="EFE943" s="34"/>
      <c r="EFL943" s="35"/>
      <c r="EFM943" s="34"/>
      <c r="EFT943" s="35"/>
      <c r="EFU943" s="34"/>
      <c r="EGB943" s="35"/>
      <c r="EGC943" s="34"/>
      <c r="EGJ943" s="35"/>
      <c r="EGK943" s="34"/>
      <c r="EGR943" s="35"/>
      <c r="EGS943" s="34"/>
      <c r="EGZ943" s="35"/>
      <c r="EHA943" s="34"/>
      <c r="EHH943" s="35"/>
      <c r="EHI943" s="34"/>
      <c r="EHP943" s="35"/>
      <c r="EHQ943" s="34"/>
      <c r="EHX943" s="35"/>
      <c r="EHY943" s="34"/>
      <c r="EIF943" s="35"/>
      <c r="EIG943" s="34"/>
      <c r="EIN943" s="35"/>
      <c r="EIO943" s="34"/>
      <c r="EIV943" s="35"/>
      <c r="EIW943" s="34"/>
      <c r="EJD943" s="35"/>
      <c r="EJE943" s="34"/>
      <c r="EJL943" s="35"/>
      <c r="EJM943" s="34"/>
      <c r="EJT943" s="35"/>
      <c r="EJU943" s="34"/>
      <c r="EKB943" s="35"/>
      <c r="EKC943" s="34"/>
      <c r="EKJ943" s="35"/>
      <c r="EKK943" s="34"/>
      <c r="EKR943" s="35"/>
      <c r="EKS943" s="34"/>
      <c r="EKZ943" s="35"/>
      <c r="ELA943" s="34"/>
      <c r="ELH943" s="35"/>
      <c r="ELI943" s="34"/>
      <c r="ELP943" s="35"/>
      <c r="ELQ943" s="34"/>
      <c r="ELX943" s="35"/>
      <c r="ELY943" s="34"/>
      <c r="EMF943" s="35"/>
      <c r="EMG943" s="34"/>
      <c r="EMN943" s="35"/>
      <c r="EMO943" s="34"/>
      <c r="EMV943" s="35"/>
      <c r="EMW943" s="34"/>
      <c r="END943" s="35"/>
      <c r="ENE943" s="34"/>
      <c r="ENL943" s="35"/>
      <c r="ENM943" s="34"/>
      <c r="ENT943" s="35"/>
      <c r="ENU943" s="34"/>
      <c r="EOB943" s="35"/>
      <c r="EOC943" s="34"/>
      <c r="EOJ943" s="35"/>
      <c r="EOK943" s="34"/>
      <c r="EOR943" s="35"/>
      <c r="EOS943" s="34"/>
      <c r="EOZ943" s="35"/>
      <c r="EPA943" s="34"/>
      <c r="EPH943" s="35"/>
      <c r="EPI943" s="34"/>
      <c r="EPP943" s="35"/>
      <c r="EPQ943" s="34"/>
      <c r="EPX943" s="35"/>
      <c r="EPY943" s="34"/>
      <c r="EQF943" s="35"/>
      <c r="EQG943" s="34"/>
      <c r="EQN943" s="35"/>
      <c r="EQO943" s="34"/>
      <c r="EQV943" s="35"/>
      <c r="EQW943" s="34"/>
      <c r="ERD943" s="35"/>
      <c r="ERE943" s="34"/>
      <c r="ERL943" s="35"/>
      <c r="ERM943" s="34"/>
      <c r="ERT943" s="35"/>
      <c r="ERU943" s="34"/>
      <c r="ESB943" s="35"/>
      <c r="ESC943" s="34"/>
      <c r="ESJ943" s="35"/>
      <c r="ESK943" s="34"/>
      <c r="ESR943" s="35"/>
      <c r="ESS943" s="34"/>
      <c r="ESZ943" s="35"/>
      <c r="ETA943" s="34"/>
      <c r="ETH943" s="35"/>
      <c r="ETI943" s="34"/>
      <c r="ETP943" s="35"/>
      <c r="ETQ943" s="34"/>
      <c r="ETX943" s="35"/>
      <c r="ETY943" s="34"/>
      <c r="EUF943" s="35"/>
      <c r="EUG943" s="34"/>
      <c r="EUN943" s="35"/>
      <c r="EUO943" s="34"/>
      <c r="EUV943" s="35"/>
      <c r="EUW943" s="34"/>
      <c r="EVD943" s="35"/>
      <c r="EVE943" s="34"/>
      <c r="EVL943" s="35"/>
      <c r="EVM943" s="34"/>
      <c r="EVT943" s="35"/>
      <c r="EVU943" s="34"/>
      <c r="EWB943" s="35"/>
      <c r="EWC943" s="34"/>
      <c r="EWJ943" s="35"/>
      <c r="EWK943" s="34"/>
      <c r="EWR943" s="35"/>
      <c r="EWS943" s="34"/>
      <c r="EWZ943" s="35"/>
      <c r="EXA943" s="34"/>
      <c r="EXH943" s="35"/>
      <c r="EXI943" s="34"/>
      <c r="EXP943" s="35"/>
      <c r="EXQ943" s="34"/>
      <c r="EXX943" s="35"/>
      <c r="EXY943" s="34"/>
      <c r="EYF943" s="35"/>
      <c r="EYG943" s="34"/>
      <c r="EYN943" s="35"/>
      <c r="EYO943" s="34"/>
      <c r="EYV943" s="35"/>
      <c r="EYW943" s="34"/>
      <c r="EZD943" s="35"/>
      <c r="EZE943" s="34"/>
      <c r="EZL943" s="35"/>
      <c r="EZM943" s="34"/>
      <c r="EZT943" s="35"/>
      <c r="EZU943" s="34"/>
      <c r="FAB943" s="35"/>
      <c r="FAC943" s="34"/>
      <c r="FAJ943" s="35"/>
      <c r="FAK943" s="34"/>
      <c r="FAR943" s="35"/>
      <c r="FAS943" s="34"/>
      <c r="FAZ943" s="35"/>
      <c r="FBA943" s="34"/>
      <c r="FBH943" s="35"/>
      <c r="FBI943" s="34"/>
      <c r="FBP943" s="35"/>
      <c r="FBQ943" s="34"/>
      <c r="FBX943" s="35"/>
      <c r="FBY943" s="34"/>
      <c r="FCF943" s="35"/>
      <c r="FCG943" s="34"/>
      <c r="FCN943" s="35"/>
      <c r="FCO943" s="34"/>
      <c r="FCV943" s="35"/>
      <c r="FCW943" s="34"/>
      <c r="FDD943" s="35"/>
      <c r="FDE943" s="34"/>
      <c r="FDL943" s="35"/>
      <c r="FDM943" s="34"/>
      <c r="FDT943" s="35"/>
      <c r="FDU943" s="34"/>
      <c r="FEB943" s="35"/>
      <c r="FEC943" s="34"/>
      <c r="FEJ943" s="35"/>
      <c r="FEK943" s="34"/>
      <c r="FER943" s="35"/>
      <c r="FES943" s="34"/>
      <c r="FEZ943" s="35"/>
      <c r="FFA943" s="34"/>
      <c r="FFH943" s="35"/>
      <c r="FFI943" s="34"/>
      <c r="FFP943" s="35"/>
      <c r="FFQ943" s="34"/>
      <c r="FFX943" s="35"/>
      <c r="FFY943" s="34"/>
      <c r="FGF943" s="35"/>
      <c r="FGG943" s="34"/>
      <c r="FGN943" s="35"/>
      <c r="FGO943" s="34"/>
      <c r="FGV943" s="35"/>
      <c r="FGW943" s="34"/>
      <c r="FHD943" s="35"/>
      <c r="FHE943" s="34"/>
      <c r="FHL943" s="35"/>
      <c r="FHM943" s="34"/>
      <c r="FHT943" s="35"/>
      <c r="FHU943" s="34"/>
      <c r="FIB943" s="35"/>
      <c r="FIC943" s="34"/>
      <c r="FIJ943" s="35"/>
      <c r="FIK943" s="34"/>
      <c r="FIR943" s="35"/>
      <c r="FIS943" s="34"/>
      <c r="FIZ943" s="35"/>
      <c r="FJA943" s="34"/>
      <c r="FJH943" s="35"/>
      <c r="FJI943" s="34"/>
      <c r="FJP943" s="35"/>
      <c r="FJQ943" s="34"/>
      <c r="FJX943" s="35"/>
      <c r="FJY943" s="34"/>
      <c r="FKF943" s="35"/>
      <c r="FKG943" s="34"/>
      <c r="FKN943" s="35"/>
      <c r="FKO943" s="34"/>
      <c r="FKV943" s="35"/>
      <c r="FKW943" s="34"/>
      <c r="FLD943" s="35"/>
      <c r="FLE943" s="34"/>
      <c r="FLL943" s="35"/>
      <c r="FLM943" s="34"/>
      <c r="FLT943" s="35"/>
      <c r="FLU943" s="34"/>
      <c r="FMB943" s="35"/>
      <c r="FMC943" s="34"/>
      <c r="FMJ943" s="35"/>
      <c r="FMK943" s="34"/>
      <c r="FMR943" s="35"/>
      <c r="FMS943" s="34"/>
      <c r="FMZ943" s="35"/>
      <c r="FNA943" s="34"/>
      <c r="FNH943" s="35"/>
      <c r="FNI943" s="34"/>
      <c r="FNP943" s="35"/>
      <c r="FNQ943" s="34"/>
      <c r="FNX943" s="35"/>
      <c r="FNY943" s="34"/>
      <c r="FOF943" s="35"/>
      <c r="FOG943" s="34"/>
      <c r="FON943" s="35"/>
      <c r="FOO943" s="34"/>
      <c r="FOV943" s="35"/>
      <c r="FOW943" s="34"/>
      <c r="FPD943" s="35"/>
      <c r="FPE943" s="34"/>
      <c r="FPL943" s="35"/>
      <c r="FPM943" s="34"/>
      <c r="FPT943" s="35"/>
      <c r="FPU943" s="34"/>
      <c r="FQB943" s="35"/>
      <c r="FQC943" s="34"/>
      <c r="FQJ943" s="35"/>
      <c r="FQK943" s="34"/>
      <c r="FQR943" s="35"/>
      <c r="FQS943" s="34"/>
      <c r="FQZ943" s="35"/>
      <c r="FRA943" s="34"/>
      <c r="FRH943" s="35"/>
      <c r="FRI943" s="34"/>
      <c r="FRP943" s="35"/>
      <c r="FRQ943" s="34"/>
      <c r="FRX943" s="35"/>
      <c r="FRY943" s="34"/>
      <c r="FSF943" s="35"/>
      <c r="FSG943" s="34"/>
      <c r="FSN943" s="35"/>
      <c r="FSO943" s="34"/>
      <c r="FSV943" s="35"/>
      <c r="FSW943" s="34"/>
      <c r="FTD943" s="35"/>
      <c r="FTE943" s="34"/>
      <c r="FTL943" s="35"/>
      <c r="FTM943" s="34"/>
      <c r="FTT943" s="35"/>
      <c r="FTU943" s="34"/>
      <c r="FUB943" s="35"/>
      <c r="FUC943" s="34"/>
      <c r="FUJ943" s="35"/>
      <c r="FUK943" s="34"/>
      <c r="FUR943" s="35"/>
      <c r="FUS943" s="34"/>
      <c r="FUZ943" s="35"/>
      <c r="FVA943" s="34"/>
      <c r="FVH943" s="35"/>
      <c r="FVI943" s="34"/>
      <c r="FVP943" s="35"/>
      <c r="FVQ943" s="34"/>
      <c r="FVX943" s="35"/>
      <c r="FVY943" s="34"/>
      <c r="FWF943" s="35"/>
      <c r="FWG943" s="34"/>
      <c r="FWN943" s="35"/>
      <c r="FWO943" s="34"/>
      <c r="FWV943" s="35"/>
      <c r="FWW943" s="34"/>
      <c r="FXD943" s="35"/>
      <c r="FXE943" s="34"/>
      <c r="FXL943" s="35"/>
      <c r="FXM943" s="34"/>
      <c r="FXT943" s="35"/>
      <c r="FXU943" s="34"/>
      <c r="FYB943" s="35"/>
      <c r="FYC943" s="34"/>
      <c r="FYJ943" s="35"/>
      <c r="FYK943" s="34"/>
      <c r="FYR943" s="35"/>
      <c r="FYS943" s="34"/>
      <c r="FYZ943" s="35"/>
      <c r="FZA943" s="34"/>
      <c r="FZH943" s="35"/>
      <c r="FZI943" s="34"/>
      <c r="FZP943" s="35"/>
      <c r="FZQ943" s="34"/>
      <c r="FZX943" s="35"/>
      <c r="FZY943" s="34"/>
      <c r="GAF943" s="35"/>
      <c r="GAG943" s="34"/>
      <c r="GAN943" s="35"/>
      <c r="GAO943" s="34"/>
      <c r="GAV943" s="35"/>
      <c r="GAW943" s="34"/>
      <c r="GBD943" s="35"/>
      <c r="GBE943" s="34"/>
      <c r="GBL943" s="35"/>
      <c r="GBM943" s="34"/>
      <c r="GBT943" s="35"/>
      <c r="GBU943" s="34"/>
      <c r="GCB943" s="35"/>
      <c r="GCC943" s="34"/>
      <c r="GCJ943" s="35"/>
      <c r="GCK943" s="34"/>
      <c r="GCR943" s="35"/>
      <c r="GCS943" s="34"/>
      <c r="GCZ943" s="35"/>
      <c r="GDA943" s="34"/>
      <c r="GDH943" s="35"/>
      <c r="GDI943" s="34"/>
      <c r="GDP943" s="35"/>
      <c r="GDQ943" s="34"/>
      <c r="GDX943" s="35"/>
      <c r="GDY943" s="34"/>
      <c r="GEF943" s="35"/>
      <c r="GEG943" s="34"/>
      <c r="GEN943" s="35"/>
      <c r="GEO943" s="34"/>
      <c r="GEV943" s="35"/>
      <c r="GEW943" s="34"/>
      <c r="GFD943" s="35"/>
      <c r="GFE943" s="34"/>
      <c r="GFL943" s="35"/>
      <c r="GFM943" s="34"/>
      <c r="GFT943" s="35"/>
      <c r="GFU943" s="34"/>
      <c r="GGB943" s="35"/>
      <c r="GGC943" s="34"/>
      <c r="GGJ943" s="35"/>
      <c r="GGK943" s="34"/>
      <c r="GGR943" s="35"/>
      <c r="GGS943" s="34"/>
      <c r="GGZ943" s="35"/>
      <c r="GHA943" s="34"/>
      <c r="GHH943" s="35"/>
      <c r="GHI943" s="34"/>
      <c r="GHP943" s="35"/>
      <c r="GHQ943" s="34"/>
      <c r="GHX943" s="35"/>
      <c r="GHY943" s="34"/>
      <c r="GIF943" s="35"/>
      <c r="GIG943" s="34"/>
      <c r="GIN943" s="35"/>
      <c r="GIO943" s="34"/>
      <c r="GIV943" s="35"/>
      <c r="GIW943" s="34"/>
      <c r="GJD943" s="35"/>
      <c r="GJE943" s="34"/>
      <c r="GJL943" s="35"/>
      <c r="GJM943" s="34"/>
      <c r="GJT943" s="35"/>
      <c r="GJU943" s="34"/>
      <c r="GKB943" s="35"/>
      <c r="GKC943" s="34"/>
      <c r="GKJ943" s="35"/>
      <c r="GKK943" s="34"/>
      <c r="GKR943" s="35"/>
      <c r="GKS943" s="34"/>
      <c r="GKZ943" s="35"/>
      <c r="GLA943" s="34"/>
      <c r="GLH943" s="35"/>
      <c r="GLI943" s="34"/>
      <c r="GLP943" s="35"/>
      <c r="GLQ943" s="34"/>
      <c r="GLX943" s="35"/>
      <c r="GLY943" s="34"/>
      <c r="GMF943" s="35"/>
      <c r="GMG943" s="34"/>
      <c r="GMN943" s="35"/>
      <c r="GMO943" s="34"/>
      <c r="GMV943" s="35"/>
      <c r="GMW943" s="34"/>
      <c r="GND943" s="35"/>
      <c r="GNE943" s="34"/>
      <c r="GNL943" s="35"/>
      <c r="GNM943" s="34"/>
      <c r="GNT943" s="35"/>
      <c r="GNU943" s="34"/>
      <c r="GOB943" s="35"/>
      <c r="GOC943" s="34"/>
      <c r="GOJ943" s="35"/>
      <c r="GOK943" s="34"/>
      <c r="GOR943" s="35"/>
      <c r="GOS943" s="34"/>
      <c r="GOZ943" s="35"/>
      <c r="GPA943" s="34"/>
      <c r="GPH943" s="35"/>
      <c r="GPI943" s="34"/>
      <c r="GPP943" s="35"/>
      <c r="GPQ943" s="34"/>
      <c r="GPX943" s="35"/>
      <c r="GPY943" s="34"/>
      <c r="GQF943" s="35"/>
      <c r="GQG943" s="34"/>
      <c r="GQN943" s="35"/>
      <c r="GQO943" s="34"/>
      <c r="GQV943" s="35"/>
      <c r="GQW943" s="34"/>
      <c r="GRD943" s="35"/>
      <c r="GRE943" s="34"/>
      <c r="GRL943" s="35"/>
      <c r="GRM943" s="34"/>
      <c r="GRT943" s="35"/>
      <c r="GRU943" s="34"/>
      <c r="GSB943" s="35"/>
      <c r="GSC943" s="34"/>
      <c r="GSJ943" s="35"/>
      <c r="GSK943" s="34"/>
      <c r="GSR943" s="35"/>
      <c r="GSS943" s="34"/>
      <c r="GSZ943" s="35"/>
      <c r="GTA943" s="34"/>
      <c r="GTH943" s="35"/>
      <c r="GTI943" s="34"/>
      <c r="GTP943" s="35"/>
      <c r="GTQ943" s="34"/>
      <c r="GTX943" s="35"/>
      <c r="GTY943" s="34"/>
      <c r="GUF943" s="35"/>
      <c r="GUG943" s="34"/>
      <c r="GUN943" s="35"/>
      <c r="GUO943" s="34"/>
      <c r="GUV943" s="35"/>
      <c r="GUW943" s="34"/>
      <c r="GVD943" s="35"/>
      <c r="GVE943" s="34"/>
      <c r="GVL943" s="35"/>
      <c r="GVM943" s="34"/>
      <c r="GVT943" s="35"/>
      <c r="GVU943" s="34"/>
      <c r="GWB943" s="35"/>
      <c r="GWC943" s="34"/>
      <c r="GWJ943" s="35"/>
      <c r="GWK943" s="34"/>
      <c r="GWR943" s="35"/>
      <c r="GWS943" s="34"/>
      <c r="GWZ943" s="35"/>
      <c r="GXA943" s="34"/>
      <c r="GXH943" s="35"/>
      <c r="GXI943" s="34"/>
      <c r="GXP943" s="35"/>
      <c r="GXQ943" s="34"/>
      <c r="GXX943" s="35"/>
      <c r="GXY943" s="34"/>
      <c r="GYF943" s="35"/>
      <c r="GYG943" s="34"/>
      <c r="GYN943" s="35"/>
      <c r="GYO943" s="34"/>
      <c r="GYV943" s="35"/>
      <c r="GYW943" s="34"/>
      <c r="GZD943" s="35"/>
      <c r="GZE943" s="34"/>
      <c r="GZL943" s="35"/>
      <c r="GZM943" s="34"/>
      <c r="GZT943" s="35"/>
      <c r="GZU943" s="34"/>
      <c r="HAB943" s="35"/>
      <c r="HAC943" s="34"/>
      <c r="HAJ943" s="35"/>
      <c r="HAK943" s="34"/>
      <c r="HAR943" s="35"/>
      <c r="HAS943" s="34"/>
      <c r="HAZ943" s="35"/>
      <c r="HBA943" s="34"/>
      <c r="HBH943" s="35"/>
      <c r="HBI943" s="34"/>
      <c r="HBP943" s="35"/>
      <c r="HBQ943" s="34"/>
      <c r="HBX943" s="35"/>
      <c r="HBY943" s="34"/>
      <c r="HCF943" s="35"/>
      <c r="HCG943" s="34"/>
      <c r="HCN943" s="35"/>
      <c r="HCO943" s="34"/>
      <c r="HCV943" s="35"/>
      <c r="HCW943" s="34"/>
      <c r="HDD943" s="35"/>
      <c r="HDE943" s="34"/>
      <c r="HDL943" s="35"/>
      <c r="HDM943" s="34"/>
      <c r="HDT943" s="35"/>
      <c r="HDU943" s="34"/>
      <c r="HEB943" s="35"/>
      <c r="HEC943" s="34"/>
      <c r="HEJ943" s="35"/>
      <c r="HEK943" s="34"/>
      <c r="HER943" s="35"/>
      <c r="HES943" s="34"/>
      <c r="HEZ943" s="35"/>
      <c r="HFA943" s="34"/>
      <c r="HFH943" s="35"/>
      <c r="HFI943" s="34"/>
      <c r="HFP943" s="35"/>
      <c r="HFQ943" s="34"/>
      <c r="HFX943" s="35"/>
      <c r="HFY943" s="34"/>
      <c r="HGF943" s="35"/>
      <c r="HGG943" s="34"/>
      <c r="HGN943" s="35"/>
      <c r="HGO943" s="34"/>
      <c r="HGV943" s="35"/>
      <c r="HGW943" s="34"/>
      <c r="HHD943" s="35"/>
      <c r="HHE943" s="34"/>
      <c r="HHL943" s="35"/>
      <c r="HHM943" s="34"/>
      <c r="HHT943" s="35"/>
      <c r="HHU943" s="34"/>
      <c r="HIB943" s="35"/>
      <c r="HIC943" s="34"/>
      <c r="HIJ943" s="35"/>
      <c r="HIK943" s="34"/>
      <c r="HIR943" s="35"/>
      <c r="HIS943" s="34"/>
      <c r="HIZ943" s="35"/>
      <c r="HJA943" s="34"/>
      <c r="HJH943" s="35"/>
      <c r="HJI943" s="34"/>
      <c r="HJP943" s="35"/>
      <c r="HJQ943" s="34"/>
      <c r="HJX943" s="35"/>
      <c r="HJY943" s="34"/>
      <c r="HKF943" s="35"/>
      <c r="HKG943" s="34"/>
      <c r="HKN943" s="35"/>
      <c r="HKO943" s="34"/>
      <c r="HKV943" s="35"/>
      <c r="HKW943" s="34"/>
      <c r="HLD943" s="35"/>
      <c r="HLE943" s="34"/>
      <c r="HLL943" s="35"/>
      <c r="HLM943" s="34"/>
      <c r="HLT943" s="35"/>
      <c r="HLU943" s="34"/>
      <c r="HMB943" s="35"/>
      <c r="HMC943" s="34"/>
      <c r="HMJ943" s="35"/>
      <c r="HMK943" s="34"/>
      <c r="HMR943" s="35"/>
      <c r="HMS943" s="34"/>
      <c r="HMZ943" s="35"/>
      <c r="HNA943" s="34"/>
      <c r="HNH943" s="35"/>
      <c r="HNI943" s="34"/>
      <c r="HNP943" s="35"/>
      <c r="HNQ943" s="34"/>
      <c r="HNX943" s="35"/>
      <c r="HNY943" s="34"/>
      <c r="HOF943" s="35"/>
      <c r="HOG943" s="34"/>
      <c r="HON943" s="35"/>
      <c r="HOO943" s="34"/>
      <c r="HOV943" s="35"/>
      <c r="HOW943" s="34"/>
      <c r="HPD943" s="35"/>
      <c r="HPE943" s="34"/>
      <c r="HPL943" s="35"/>
      <c r="HPM943" s="34"/>
      <c r="HPT943" s="35"/>
      <c r="HPU943" s="34"/>
      <c r="HQB943" s="35"/>
      <c r="HQC943" s="34"/>
      <c r="HQJ943" s="35"/>
      <c r="HQK943" s="34"/>
      <c r="HQR943" s="35"/>
      <c r="HQS943" s="34"/>
      <c r="HQZ943" s="35"/>
      <c r="HRA943" s="34"/>
      <c r="HRH943" s="35"/>
      <c r="HRI943" s="34"/>
      <c r="HRP943" s="35"/>
      <c r="HRQ943" s="34"/>
      <c r="HRX943" s="35"/>
      <c r="HRY943" s="34"/>
      <c r="HSF943" s="35"/>
      <c r="HSG943" s="34"/>
      <c r="HSN943" s="35"/>
      <c r="HSO943" s="34"/>
      <c r="HSV943" s="35"/>
      <c r="HSW943" s="34"/>
      <c r="HTD943" s="35"/>
      <c r="HTE943" s="34"/>
      <c r="HTL943" s="35"/>
      <c r="HTM943" s="34"/>
      <c r="HTT943" s="35"/>
      <c r="HTU943" s="34"/>
      <c r="HUB943" s="35"/>
      <c r="HUC943" s="34"/>
      <c r="HUJ943" s="35"/>
      <c r="HUK943" s="34"/>
      <c r="HUR943" s="35"/>
      <c r="HUS943" s="34"/>
      <c r="HUZ943" s="35"/>
      <c r="HVA943" s="34"/>
      <c r="HVH943" s="35"/>
      <c r="HVI943" s="34"/>
      <c r="HVP943" s="35"/>
      <c r="HVQ943" s="34"/>
      <c r="HVX943" s="35"/>
      <c r="HVY943" s="34"/>
      <c r="HWF943" s="35"/>
      <c r="HWG943" s="34"/>
      <c r="HWN943" s="35"/>
      <c r="HWO943" s="34"/>
      <c r="HWV943" s="35"/>
      <c r="HWW943" s="34"/>
      <c r="HXD943" s="35"/>
      <c r="HXE943" s="34"/>
      <c r="HXL943" s="35"/>
      <c r="HXM943" s="34"/>
      <c r="HXT943" s="35"/>
      <c r="HXU943" s="34"/>
      <c r="HYB943" s="35"/>
      <c r="HYC943" s="34"/>
      <c r="HYJ943" s="35"/>
      <c r="HYK943" s="34"/>
      <c r="HYR943" s="35"/>
      <c r="HYS943" s="34"/>
      <c r="HYZ943" s="35"/>
      <c r="HZA943" s="34"/>
      <c r="HZH943" s="35"/>
      <c r="HZI943" s="34"/>
      <c r="HZP943" s="35"/>
      <c r="HZQ943" s="34"/>
      <c r="HZX943" s="35"/>
      <c r="HZY943" s="34"/>
      <c r="IAF943" s="35"/>
      <c r="IAG943" s="34"/>
      <c r="IAN943" s="35"/>
      <c r="IAO943" s="34"/>
      <c r="IAV943" s="35"/>
      <c r="IAW943" s="34"/>
      <c r="IBD943" s="35"/>
      <c r="IBE943" s="34"/>
      <c r="IBL943" s="35"/>
      <c r="IBM943" s="34"/>
      <c r="IBT943" s="35"/>
      <c r="IBU943" s="34"/>
      <c r="ICB943" s="35"/>
      <c r="ICC943" s="34"/>
      <c r="ICJ943" s="35"/>
      <c r="ICK943" s="34"/>
      <c r="ICR943" s="35"/>
      <c r="ICS943" s="34"/>
      <c r="ICZ943" s="35"/>
      <c r="IDA943" s="34"/>
      <c r="IDH943" s="35"/>
      <c r="IDI943" s="34"/>
      <c r="IDP943" s="35"/>
      <c r="IDQ943" s="34"/>
      <c r="IDX943" s="35"/>
      <c r="IDY943" s="34"/>
      <c r="IEF943" s="35"/>
      <c r="IEG943" s="34"/>
      <c r="IEN943" s="35"/>
      <c r="IEO943" s="34"/>
      <c r="IEV943" s="35"/>
      <c r="IEW943" s="34"/>
      <c r="IFD943" s="35"/>
      <c r="IFE943" s="34"/>
      <c r="IFL943" s="35"/>
      <c r="IFM943" s="34"/>
      <c r="IFT943" s="35"/>
      <c r="IFU943" s="34"/>
      <c r="IGB943" s="35"/>
      <c r="IGC943" s="34"/>
      <c r="IGJ943" s="35"/>
      <c r="IGK943" s="34"/>
      <c r="IGR943" s="35"/>
      <c r="IGS943" s="34"/>
      <c r="IGZ943" s="35"/>
      <c r="IHA943" s="34"/>
      <c r="IHH943" s="35"/>
      <c r="IHI943" s="34"/>
      <c r="IHP943" s="35"/>
      <c r="IHQ943" s="34"/>
      <c r="IHX943" s="35"/>
      <c r="IHY943" s="34"/>
      <c r="IIF943" s="35"/>
      <c r="IIG943" s="34"/>
      <c r="IIN943" s="35"/>
      <c r="IIO943" s="34"/>
      <c r="IIV943" s="35"/>
      <c r="IIW943" s="34"/>
      <c r="IJD943" s="35"/>
      <c r="IJE943" s="34"/>
      <c r="IJL943" s="35"/>
      <c r="IJM943" s="34"/>
      <c r="IJT943" s="35"/>
      <c r="IJU943" s="34"/>
      <c r="IKB943" s="35"/>
      <c r="IKC943" s="34"/>
      <c r="IKJ943" s="35"/>
      <c r="IKK943" s="34"/>
      <c r="IKR943" s="35"/>
      <c r="IKS943" s="34"/>
      <c r="IKZ943" s="35"/>
      <c r="ILA943" s="34"/>
      <c r="ILH943" s="35"/>
      <c r="ILI943" s="34"/>
      <c r="ILP943" s="35"/>
      <c r="ILQ943" s="34"/>
      <c r="ILX943" s="35"/>
      <c r="ILY943" s="34"/>
      <c r="IMF943" s="35"/>
      <c r="IMG943" s="34"/>
      <c r="IMN943" s="35"/>
      <c r="IMO943" s="34"/>
      <c r="IMV943" s="35"/>
      <c r="IMW943" s="34"/>
      <c r="IND943" s="35"/>
      <c r="INE943" s="34"/>
      <c r="INL943" s="35"/>
      <c r="INM943" s="34"/>
      <c r="INT943" s="35"/>
      <c r="INU943" s="34"/>
      <c r="IOB943" s="35"/>
      <c r="IOC943" s="34"/>
      <c r="IOJ943" s="35"/>
      <c r="IOK943" s="34"/>
      <c r="IOR943" s="35"/>
      <c r="IOS943" s="34"/>
      <c r="IOZ943" s="35"/>
      <c r="IPA943" s="34"/>
      <c r="IPH943" s="35"/>
      <c r="IPI943" s="34"/>
      <c r="IPP943" s="35"/>
      <c r="IPQ943" s="34"/>
      <c r="IPX943" s="35"/>
      <c r="IPY943" s="34"/>
      <c r="IQF943" s="35"/>
      <c r="IQG943" s="34"/>
      <c r="IQN943" s="35"/>
      <c r="IQO943" s="34"/>
      <c r="IQV943" s="35"/>
      <c r="IQW943" s="34"/>
      <c r="IRD943" s="35"/>
      <c r="IRE943" s="34"/>
      <c r="IRL943" s="35"/>
      <c r="IRM943" s="34"/>
      <c r="IRT943" s="35"/>
      <c r="IRU943" s="34"/>
      <c r="ISB943" s="35"/>
      <c r="ISC943" s="34"/>
      <c r="ISJ943" s="35"/>
      <c r="ISK943" s="34"/>
      <c r="ISR943" s="35"/>
      <c r="ISS943" s="34"/>
      <c r="ISZ943" s="35"/>
      <c r="ITA943" s="34"/>
      <c r="ITH943" s="35"/>
      <c r="ITI943" s="34"/>
      <c r="ITP943" s="35"/>
      <c r="ITQ943" s="34"/>
      <c r="ITX943" s="35"/>
      <c r="ITY943" s="34"/>
      <c r="IUF943" s="35"/>
      <c r="IUG943" s="34"/>
      <c r="IUN943" s="35"/>
      <c r="IUO943" s="34"/>
      <c r="IUV943" s="35"/>
      <c r="IUW943" s="34"/>
      <c r="IVD943" s="35"/>
      <c r="IVE943" s="34"/>
      <c r="IVL943" s="35"/>
      <c r="IVM943" s="34"/>
      <c r="IVT943" s="35"/>
      <c r="IVU943" s="34"/>
      <c r="IWB943" s="35"/>
      <c r="IWC943" s="34"/>
      <c r="IWJ943" s="35"/>
      <c r="IWK943" s="34"/>
      <c r="IWR943" s="35"/>
      <c r="IWS943" s="34"/>
      <c r="IWZ943" s="35"/>
      <c r="IXA943" s="34"/>
      <c r="IXH943" s="35"/>
      <c r="IXI943" s="34"/>
      <c r="IXP943" s="35"/>
      <c r="IXQ943" s="34"/>
      <c r="IXX943" s="35"/>
      <c r="IXY943" s="34"/>
      <c r="IYF943" s="35"/>
      <c r="IYG943" s="34"/>
      <c r="IYN943" s="35"/>
      <c r="IYO943" s="34"/>
      <c r="IYV943" s="35"/>
      <c r="IYW943" s="34"/>
      <c r="IZD943" s="35"/>
      <c r="IZE943" s="34"/>
      <c r="IZL943" s="35"/>
      <c r="IZM943" s="34"/>
      <c r="IZT943" s="35"/>
      <c r="IZU943" s="34"/>
      <c r="JAB943" s="35"/>
      <c r="JAC943" s="34"/>
      <c r="JAJ943" s="35"/>
      <c r="JAK943" s="34"/>
      <c r="JAR943" s="35"/>
      <c r="JAS943" s="34"/>
      <c r="JAZ943" s="35"/>
      <c r="JBA943" s="34"/>
      <c r="JBH943" s="35"/>
      <c r="JBI943" s="34"/>
      <c r="JBP943" s="35"/>
      <c r="JBQ943" s="34"/>
      <c r="JBX943" s="35"/>
      <c r="JBY943" s="34"/>
      <c r="JCF943" s="35"/>
      <c r="JCG943" s="34"/>
      <c r="JCN943" s="35"/>
      <c r="JCO943" s="34"/>
      <c r="JCV943" s="35"/>
      <c r="JCW943" s="34"/>
      <c r="JDD943" s="35"/>
      <c r="JDE943" s="34"/>
      <c r="JDL943" s="35"/>
      <c r="JDM943" s="34"/>
      <c r="JDT943" s="35"/>
      <c r="JDU943" s="34"/>
      <c r="JEB943" s="35"/>
      <c r="JEC943" s="34"/>
      <c r="JEJ943" s="35"/>
      <c r="JEK943" s="34"/>
      <c r="JER943" s="35"/>
      <c r="JES943" s="34"/>
      <c r="JEZ943" s="35"/>
      <c r="JFA943" s="34"/>
      <c r="JFH943" s="35"/>
      <c r="JFI943" s="34"/>
      <c r="JFP943" s="35"/>
      <c r="JFQ943" s="34"/>
      <c r="JFX943" s="35"/>
      <c r="JFY943" s="34"/>
      <c r="JGF943" s="35"/>
      <c r="JGG943" s="34"/>
      <c r="JGN943" s="35"/>
      <c r="JGO943" s="34"/>
      <c r="JGV943" s="35"/>
      <c r="JGW943" s="34"/>
      <c r="JHD943" s="35"/>
      <c r="JHE943" s="34"/>
      <c r="JHL943" s="35"/>
      <c r="JHM943" s="34"/>
      <c r="JHT943" s="35"/>
      <c r="JHU943" s="34"/>
      <c r="JIB943" s="35"/>
      <c r="JIC943" s="34"/>
      <c r="JIJ943" s="35"/>
      <c r="JIK943" s="34"/>
      <c r="JIR943" s="35"/>
      <c r="JIS943" s="34"/>
      <c r="JIZ943" s="35"/>
      <c r="JJA943" s="34"/>
      <c r="JJH943" s="35"/>
      <c r="JJI943" s="34"/>
      <c r="JJP943" s="35"/>
      <c r="JJQ943" s="34"/>
      <c r="JJX943" s="35"/>
      <c r="JJY943" s="34"/>
      <c r="JKF943" s="35"/>
      <c r="JKG943" s="34"/>
      <c r="JKN943" s="35"/>
      <c r="JKO943" s="34"/>
      <c r="JKV943" s="35"/>
      <c r="JKW943" s="34"/>
      <c r="JLD943" s="35"/>
      <c r="JLE943" s="34"/>
      <c r="JLL943" s="35"/>
      <c r="JLM943" s="34"/>
      <c r="JLT943" s="35"/>
      <c r="JLU943" s="34"/>
      <c r="JMB943" s="35"/>
      <c r="JMC943" s="34"/>
      <c r="JMJ943" s="35"/>
      <c r="JMK943" s="34"/>
      <c r="JMR943" s="35"/>
      <c r="JMS943" s="34"/>
      <c r="JMZ943" s="35"/>
      <c r="JNA943" s="34"/>
      <c r="JNH943" s="35"/>
      <c r="JNI943" s="34"/>
      <c r="JNP943" s="35"/>
      <c r="JNQ943" s="34"/>
      <c r="JNX943" s="35"/>
      <c r="JNY943" s="34"/>
      <c r="JOF943" s="35"/>
      <c r="JOG943" s="34"/>
      <c r="JON943" s="35"/>
      <c r="JOO943" s="34"/>
      <c r="JOV943" s="35"/>
      <c r="JOW943" s="34"/>
      <c r="JPD943" s="35"/>
      <c r="JPE943" s="34"/>
      <c r="JPL943" s="35"/>
      <c r="JPM943" s="34"/>
      <c r="JPT943" s="35"/>
      <c r="JPU943" s="34"/>
      <c r="JQB943" s="35"/>
      <c r="JQC943" s="34"/>
      <c r="JQJ943" s="35"/>
      <c r="JQK943" s="34"/>
      <c r="JQR943" s="35"/>
      <c r="JQS943" s="34"/>
      <c r="JQZ943" s="35"/>
      <c r="JRA943" s="34"/>
      <c r="JRH943" s="35"/>
      <c r="JRI943" s="34"/>
      <c r="JRP943" s="35"/>
      <c r="JRQ943" s="34"/>
      <c r="JRX943" s="35"/>
      <c r="JRY943" s="34"/>
      <c r="JSF943" s="35"/>
      <c r="JSG943" s="34"/>
      <c r="JSN943" s="35"/>
      <c r="JSO943" s="34"/>
      <c r="JSV943" s="35"/>
      <c r="JSW943" s="34"/>
      <c r="JTD943" s="35"/>
      <c r="JTE943" s="34"/>
      <c r="JTL943" s="35"/>
      <c r="JTM943" s="34"/>
      <c r="JTT943" s="35"/>
      <c r="JTU943" s="34"/>
      <c r="JUB943" s="35"/>
      <c r="JUC943" s="34"/>
      <c r="JUJ943" s="35"/>
      <c r="JUK943" s="34"/>
      <c r="JUR943" s="35"/>
      <c r="JUS943" s="34"/>
      <c r="JUZ943" s="35"/>
      <c r="JVA943" s="34"/>
      <c r="JVH943" s="35"/>
      <c r="JVI943" s="34"/>
      <c r="JVP943" s="35"/>
      <c r="JVQ943" s="34"/>
      <c r="JVX943" s="35"/>
      <c r="JVY943" s="34"/>
      <c r="JWF943" s="35"/>
      <c r="JWG943" s="34"/>
      <c r="JWN943" s="35"/>
      <c r="JWO943" s="34"/>
      <c r="JWV943" s="35"/>
      <c r="JWW943" s="34"/>
      <c r="JXD943" s="35"/>
      <c r="JXE943" s="34"/>
      <c r="JXL943" s="35"/>
      <c r="JXM943" s="34"/>
      <c r="JXT943" s="35"/>
      <c r="JXU943" s="34"/>
      <c r="JYB943" s="35"/>
      <c r="JYC943" s="34"/>
      <c r="JYJ943" s="35"/>
      <c r="JYK943" s="34"/>
      <c r="JYR943" s="35"/>
      <c r="JYS943" s="34"/>
      <c r="JYZ943" s="35"/>
      <c r="JZA943" s="34"/>
      <c r="JZH943" s="35"/>
      <c r="JZI943" s="34"/>
      <c r="JZP943" s="35"/>
      <c r="JZQ943" s="34"/>
      <c r="JZX943" s="35"/>
      <c r="JZY943" s="34"/>
      <c r="KAF943" s="35"/>
      <c r="KAG943" s="34"/>
      <c r="KAN943" s="35"/>
      <c r="KAO943" s="34"/>
      <c r="KAV943" s="35"/>
      <c r="KAW943" s="34"/>
      <c r="KBD943" s="35"/>
      <c r="KBE943" s="34"/>
      <c r="KBL943" s="35"/>
      <c r="KBM943" s="34"/>
      <c r="KBT943" s="35"/>
      <c r="KBU943" s="34"/>
      <c r="KCB943" s="35"/>
      <c r="KCC943" s="34"/>
      <c r="KCJ943" s="35"/>
      <c r="KCK943" s="34"/>
      <c r="KCR943" s="35"/>
      <c r="KCS943" s="34"/>
      <c r="KCZ943" s="35"/>
      <c r="KDA943" s="34"/>
      <c r="KDH943" s="35"/>
      <c r="KDI943" s="34"/>
      <c r="KDP943" s="35"/>
      <c r="KDQ943" s="34"/>
      <c r="KDX943" s="35"/>
      <c r="KDY943" s="34"/>
      <c r="KEF943" s="35"/>
      <c r="KEG943" s="34"/>
      <c r="KEN943" s="35"/>
      <c r="KEO943" s="34"/>
      <c r="KEV943" s="35"/>
      <c r="KEW943" s="34"/>
      <c r="KFD943" s="35"/>
      <c r="KFE943" s="34"/>
      <c r="KFL943" s="35"/>
      <c r="KFM943" s="34"/>
      <c r="KFT943" s="35"/>
      <c r="KFU943" s="34"/>
      <c r="KGB943" s="35"/>
      <c r="KGC943" s="34"/>
      <c r="KGJ943" s="35"/>
      <c r="KGK943" s="34"/>
      <c r="KGR943" s="35"/>
      <c r="KGS943" s="34"/>
      <c r="KGZ943" s="35"/>
      <c r="KHA943" s="34"/>
      <c r="KHH943" s="35"/>
      <c r="KHI943" s="34"/>
      <c r="KHP943" s="35"/>
      <c r="KHQ943" s="34"/>
      <c r="KHX943" s="35"/>
      <c r="KHY943" s="34"/>
      <c r="KIF943" s="35"/>
      <c r="KIG943" s="34"/>
      <c r="KIN943" s="35"/>
      <c r="KIO943" s="34"/>
      <c r="KIV943" s="35"/>
      <c r="KIW943" s="34"/>
      <c r="KJD943" s="35"/>
      <c r="KJE943" s="34"/>
      <c r="KJL943" s="35"/>
      <c r="KJM943" s="34"/>
      <c r="KJT943" s="35"/>
      <c r="KJU943" s="34"/>
      <c r="KKB943" s="35"/>
      <c r="KKC943" s="34"/>
      <c r="KKJ943" s="35"/>
      <c r="KKK943" s="34"/>
      <c r="KKR943" s="35"/>
      <c r="KKS943" s="34"/>
      <c r="KKZ943" s="35"/>
      <c r="KLA943" s="34"/>
      <c r="KLH943" s="35"/>
      <c r="KLI943" s="34"/>
      <c r="KLP943" s="35"/>
      <c r="KLQ943" s="34"/>
      <c r="KLX943" s="35"/>
      <c r="KLY943" s="34"/>
      <c r="KMF943" s="35"/>
      <c r="KMG943" s="34"/>
      <c r="KMN943" s="35"/>
      <c r="KMO943" s="34"/>
      <c r="KMV943" s="35"/>
      <c r="KMW943" s="34"/>
      <c r="KND943" s="35"/>
      <c r="KNE943" s="34"/>
      <c r="KNL943" s="35"/>
      <c r="KNM943" s="34"/>
      <c r="KNT943" s="35"/>
      <c r="KNU943" s="34"/>
      <c r="KOB943" s="35"/>
      <c r="KOC943" s="34"/>
      <c r="KOJ943" s="35"/>
      <c r="KOK943" s="34"/>
      <c r="KOR943" s="35"/>
      <c r="KOS943" s="34"/>
      <c r="KOZ943" s="35"/>
      <c r="KPA943" s="34"/>
      <c r="KPH943" s="35"/>
      <c r="KPI943" s="34"/>
      <c r="KPP943" s="35"/>
      <c r="KPQ943" s="34"/>
      <c r="KPX943" s="35"/>
      <c r="KPY943" s="34"/>
      <c r="KQF943" s="35"/>
      <c r="KQG943" s="34"/>
      <c r="KQN943" s="35"/>
      <c r="KQO943" s="34"/>
      <c r="KQV943" s="35"/>
      <c r="KQW943" s="34"/>
      <c r="KRD943" s="35"/>
      <c r="KRE943" s="34"/>
      <c r="KRL943" s="35"/>
      <c r="KRM943" s="34"/>
      <c r="KRT943" s="35"/>
      <c r="KRU943" s="34"/>
      <c r="KSB943" s="35"/>
      <c r="KSC943" s="34"/>
      <c r="KSJ943" s="35"/>
      <c r="KSK943" s="34"/>
      <c r="KSR943" s="35"/>
      <c r="KSS943" s="34"/>
      <c r="KSZ943" s="35"/>
      <c r="KTA943" s="34"/>
      <c r="KTH943" s="35"/>
      <c r="KTI943" s="34"/>
      <c r="KTP943" s="35"/>
      <c r="KTQ943" s="34"/>
      <c r="KTX943" s="35"/>
      <c r="KTY943" s="34"/>
      <c r="KUF943" s="35"/>
      <c r="KUG943" s="34"/>
      <c r="KUN943" s="35"/>
      <c r="KUO943" s="34"/>
      <c r="KUV943" s="35"/>
      <c r="KUW943" s="34"/>
      <c r="KVD943" s="35"/>
      <c r="KVE943" s="34"/>
      <c r="KVL943" s="35"/>
      <c r="KVM943" s="34"/>
      <c r="KVT943" s="35"/>
      <c r="KVU943" s="34"/>
      <c r="KWB943" s="35"/>
      <c r="KWC943" s="34"/>
      <c r="KWJ943" s="35"/>
      <c r="KWK943" s="34"/>
      <c r="KWR943" s="35"/>
      <c r="KWS943" s="34"/>
      <c r="KWZ943" s="35"/>
      <c r="KXA943" s="34"/>
      <c r="KXH943" s="35"/>
      <c r="KXI943" s="34"/>
      <c r="KXP943" s="35"/>
      <c r="KXQ943" s="34"/>
      <c r="KXX943" s="35"/>
      <c r="KXY943" s="34"/>
      <c r="KYF943" s="35"/>
      <c r="KYG943" s="34"/>
      <c r="KYN943" s="35"/>
      <c r="KYO943" s="34"/>
      <c r="KYV943" s="35"/>
      <c r="KYW943" s="34"/>
      <c r="KZD943" s="35"/>
      <c r="KZE943" s="34"/>
      <c r="KZL943" s="35"/>
      <c r="KZM943" s="34"/>
      <c r="KZT943" s="35"/>
      <c r="KZU943" s="34"/>
      <c r="LAB943" s="35"/>
      <c r="LAC943" s="34"/>
      <c r="LAJ943" s="35"/>
      <c r="LAK943" s="34"/>
      <c r="LAR943" s="35"/>
      <c r="LAS943" s="34"/>
      <c r="LAZ943" s="35"/>
      <c r="LBA943" s="34"/>
      <c r="LBH943" s="35"/>
      <c r="LBI943" s="34"/>
      <c r="LBP943" s="35"/>
      <c r="LBQ943" s="34"/>
      <c r="LBX943" s="35"/>
      <c r="LBY943" s="34"/>
      <c r="LCF943" s="35"/>
      <c r="LCG943" s="34"/>
      <c r="LCN943" s="35"/>
      <c r="LCO943" s="34"/>
      <c r="LCV943" s="35"/>
      <c r="LCW943" s="34"/>
      <c r="LDD943" s="35"/>
      <c r="LDE943" s="34"/>
      <c r="LDL943" s="35"/>
      <c r="LDM943" s="34"/>
      <c r="LDT943" s="35"/>
      <c r="LDU943" s="34"/>
      <c r="LEB943" s="35"/>
      <c r="LEC943" s="34"/>
      <c r="LEJ943" s="35"/>
      <c r="LEK943" s="34"/>
      <c r="LER943" s="35"/>
      <c r="LES943" s="34"/>
      <c r="LEZ943" s="35"/>
      <c r="LFA943" s="34"/>
      <c r="LFH943" s="35"/>
      <c r="LFI943" s="34"/>
      <c r="LFP943" s="35"/>
      <c r="LFQ943" s="34"/>
      <c r="LFX943" s="35"/>
      <c r="LFY943" s="34"/>
      <c r="LGF943" s="35"/>
      <c r="LGG943" s="34"/>
      <c r="LGN943" s="35"/>
      <c r="LGO943" s="34"/>
      <c r="LGV943" s="35"/>
      <c r="LGW943" s="34"/>
      <c r="LHD943" s="35"/>
      <c r="LHE943" s="34"/>
      <c r="LHL943" s="35"/>
      <c r="LHM943" s="34"/>
      <c r="LHT943" s="35"/>
      <c r="LHU943" s="34"/>
      <c r="LIB943" s="35"/>
      <c r="LIC943" s="34"/>
      <c r="LIJ943" s="35"/>
      <c r="LIK943" s="34"/>
      <c r="LIR943" s="35"/>
      <c r="LIS943" s="34"/>
      <c r="LIZ943" s="35"/>
      <c r="LJA943" s="34"/>
      <c r="LJH943" s="35"/>
      <c r="LJI943" s="34"/>
      <c r="LJP943" s="35"/>
      <c r="LJQ943" s="34"/>
      <c r="LJX943" s="35"/>
      <c r="LJY943" s="34"/>
      <c r="LKF943" s="35"/>
      <c r="LKG943" s="34"/>
      <c r="LKN943" s="35"/>
      <c r="LKO943" s="34"/>
      <c r="LKV943" s="35"/>
      <c r="LKW943" s="34"/>
      <c r="LLD943" s="35"/>
      <c r="LLE943" s="34"/>
      <c r="LLL943" s="35"/>
      <c r="LLM943" s="34"/>
      <c r="LLT943" s="35"/>
      <c r="LLU943" s="34"/>
      <c r="LMB943" s="35"/>
      <c r="LMC943" s="34"/>
      <c r="LMJ943" s="35"/>
      <c r="LMK943" s="34"/>
      <c r="LMR943" s="35"/>
      <c r="LMS943" s="34"/>
      <c r="LMZ943" s="35"/>
      <c r="LNA943" s="34"/>
      <c r="LNH943" s="35"/>
      <c r="LNI943" s="34"/>
      <c r="LNP943" s="35"/>
      <c r="LNQ943" s="34"/>
      <c r="LNX943" s="35"/>
      <c r="LNY943" s="34"/>
      <c r="LOF943" s="35"/>
      <c r="LOG943" s="34"/>
      <c r="LON943" s="35"/>
      <c r="LOO943" s="34"/>
      <c r="LOV943" s="35"/>
      <c r="LOW943" s="34"/>
      <c r="LPD943" s="35"/>
      <c r="LPE943" s="34"/>
      <c r="LPL943" s="35"/>
      <c r="LPM943" s="34"/>
      <c r="LPT943" s="35"/>
      <c r="LPU943" s="34"/>
      <c r="LQB943" s="35"/>
      <c r="LQC943" s="34"/>
      <c r="LQJ943" s="35"/>
      <c r="LQK943" s="34"/>
      <c r="LQR943" s="35"/>
      <c r="LQS943" s="34"/>
      <c r="LQZ943" s="35"/>
      <c r="LRA943" s="34"/>
      <c r="LRH943" s="35"/>
      <c r="LRI943" s="34"/>
      <c r="LRP943" s="35"/>
      <c r="LRQ943" s="34"/>
      <c r="LRX943" s="35"/>
      <c r="LRY943" s="34"/>
      <c r="LSF943" s="35"/>
      <c r="LSG943" s="34"/>
      <c r="LSN943" s="35"/>
      <c r="LSO943" s="34"/>
      <c r="LSV943" s="35"/>
      <c r="LSW943" s="34"/>
      <c r="LTD943" s="35"/>
      <c r="LTE943" s="34"/>
      <c r="LTL943" s="35"/>
      <c r="LTM943" s="34"/>
      <c r="LTT943" s="35"/>
      <c r="LTU943" s="34"/>
      <c r="LUB943" s="35"/>
      <c r="LUC943" s="34"/>
      <c r="LUJ943" s="35"/>
      <c r="LUK943" s="34"/>
      <c r="LUR943" s="35"/>
      <c r="LUS943" s="34"/>
      <c r="LUZ943" s="35"/>
      <c r="LVA943" s="34"/>
      <c r="LVH943" s="35"/>
      <c r="LVI943" s="34"/>
      <c r="LVP943" s="35"/>
      <c r="LVQ943" s="34"/>
      <c r="LVX943" s="35"/>
      <c r="LVY943" s="34"/>
      <c r="LWF943" s="35"/>
      <c r="LWG943" s="34"/>
      <c r="LWN943" s="35"/>
      <c r="LWO943" s="34"/>
      <c r="LWV943" s="35"/>
      <c r="LWW943" s="34"/>
      <c r="LXD943" s="35"/>
      <c r="LXE943" s="34"/>
      <c r="LXL943" s="35"/>
      <c r="LXM943" s="34"/>
      <c r="LXT943" s="35"/>
      <c r="LXU943" s="34"/>
      <c r="LYB943" s="35"/>
      <c r="LYC943" s="34"/>
      <c r="LYJ943" s="35"/>
      <c r="LYK943" s="34"/>
      <c r="LYR943" s="35"/>
      <c r="LYS943" s="34"/>
      <c r="LYZ943" s="35"/>
      <c r="LZA943" s="34"/>
      <c r="LZH943" s="35"/>
      <c r="LZI943" s="34"/>
      <c r="LZP943" s="35"/>
      <c r="LZQ943" s="34"/>
      <c r="LZX943" s="35"/>
      <c r="LZY943" s="34"/>
      <c r="MAF943" s="35"/>
      <c r="MAG943" s="34"/>
      <c r="MAN943" s="35"/>
      <c r="MAO943" s="34"/>
      <c r="MAV943" s="35"/>
      <c r="MAW943" s="34"/>
      <c r="MBD943" s="35"/>
      <c r="MBE943" s="34"/>
      <c r="MBL943" s="35"/>
      <c r="MBM943" s="34"/>
      <c r="MBT943" s="35"/>
      <c r="MBU943" s="34"/>
      <c r="MCB943" s="35"/>
      <c r="MCC943" s="34"/>
      <c r="MCJ943" s="35"/>
      <c r="MCK943" s="34"/>
      <c r="MCR943" s="35"/>
      <c r="MCS943" s="34"/>
      <c r="MCZ943" s="35"/>
      <c r="MDA943" s="34"/>
      <c r="MDH943" s="35"/>
      <c r="MDI943" s="34"/>
      <c r="MDP943" s="35"/>
      <c r="MDQ943" s="34"/>
      <c r="MDX943" s="35"/>
      <c r="MDY943" s="34"/>
      <c r="MEF943" s="35"/>
      <c r="MEG943" s="34"/>
      <c r="MEN943" s="35"/>
      <c r="MEO943" s="34"/>
      <c r="MEV943" s="35"/>
      <c r="MEW943" s="34"/>
      <c r="MFD943" s="35"/>
      <c r="MFE943" s="34"/>
      <c r="MFL943" s="35"/>
      <c r="MFM943" s="34"/>
      <c r="MFT943" s="35"/>
      <c r="MFU943" s="34"/>
      <c r="MGB943" s="35"/>
      <c r="MGC943" s="34"/>
      <c r="MGJ943" s="35"/>
      <c r="MGK943" s="34"/>
      <c r="MGR943" s="35"/>
      <c r="MGS943" s="34"/>
      <c r="MGZ943" s="35"/>
      <c r="MHA943" s="34"/>
      <c r="MHH943" s="35"/>
      <c r="MHI943" s="34"/>
      <c r="MHP943" s="35"/>
      <c r="MHQ943" s="34"/>
      <c r="MHX943" s="35"/>
      <c r="MHY943" s="34"/>
      <c r="MIF943" s="35"/>
      <c r="MIG943" s="34"/>
      <c r="MIN943" s="35"/>
      <c r="MIO943" s="34"/>
      <c r="MIV943" s="35"/>
      <c r="MIW943" s="34"/>
      <c r="MJD943" s="35"/>
      <c r="MJE943" s="34"/>
      <c r="MJL943" s="35"/>
      <c r="MJM943" s="34"/>
      <c r="MJT943" s="35"/>
      <c r="MJU943" s="34"/>
      <c r="MKB943" s="35"/>
      <c r="MKC943" s="34"/>
      <c r="MKJ943" s="35"/>
      <c r="MKK943" s="34"/>
      <c r="MKR943" s="35"/>
      <c r="MKS943" s="34"/>
      <c r="MKZ943" s="35"/>
      <c r="MLA943" s="34"/>
      <c r="MLH943" s="35"/>
      <c r="MLI943" s="34"/>
      <c r="MLP943" s="35"/>
      <c r="MLQ943" s="34"/>
      <c r="MLX943" s="35"/>
      <c r="MLY943" s="34"/>
      <c r="MMF943" s="35"/>
      <c r="MMG943" s="34"/>
      <c r="MMN943" s="35"/>
      <c r="MMO943" s="34"/>
      <c r="MMV943" s="35"/>
      <c r="MMW943" s="34"/>
      <c r="MND943" s="35"/>
      <c r="MNE943" s="34"/>
      <c r="MNL943" s="35"/>
      <c r="MNM943" s="34"/>
      <c r="MNT943" s="35"/>
      <c r="MNU943" s="34"/>
      <c r="MOB943" s="35"/>
      <c r="MOC943" s="34"/>
      <c r="MOJ943" s="35"/>
      <c r="MOK943" s="34"/>
      <c r="MOR943" s="35"/>
      <c r="MOS943" s="34"/>
      <c r="MOZ943" s="35"/>
      <c r="MPA943" s="34"/>
      <c r="MPH943" s="35"/>
      <c r="MPI943" s="34"/>
      <c r="MPP943" s="35"/>
      <c r="MPQ943" s="34"/>
      <c r="MPX943" s="35"/>
      <c r="MPY943" s="34"/>
      <c r="MQF943" s="35"/>
      <c r="MQG943" s="34"/>
      <c r="MQN943" s="35"/>
      <c r="MQO943" s="34"/>
      <c r="MQV943" s="35"/>
      <c r="MQW943" s="34"/>
      <c r="MRD943" s="35"/>
      <c r="MRE943" s="34"/>
      <c r="MRL943" s="35"/>
      <c r="MRM943" s="34"/>
      <c r="MRT943" s="35"/>
      <c r="MRU943" s="34"/>
      <c r="MSB943" s="35"/>
      <c r="MSC943" s="34"/>
      <c r="MSJ943" s="35"/>
      <c r="MSK943" s="34"/>
      <c r="MSR943" s="35"/>
      <c r="MSS943" s="34"/>
      <c r="MSZ943" s="35"/>
      <c r="MTA943" s="34"/>
      <c r="MTH943" s="35"/>
      <c r="MTI943" s="34"/>
      <c r="MTP943" s="35"/>
      <c r="MTQ943" s="34"/>
      <c r="MTX943" s="35"/>
      <c r="MTY943" s="34"/>
      <c r="MUF943" s="35"/>
      <c r="MUG943" s="34"/>
      <c r="MUN943" s="35"/>
      <c r="MUO943" s="34"/>
      <c r="MUV943" s="35"/>
      <c r="MUW943" s="34"/>
      <c r="MVD943" s="35"/>
      <c r="MVE943" s="34"/>
      <c r="MVL943" s="35"/>
      <c r="MVM943" s="34"/>
      <c r="MVT943" s="35"/>
      <c r="MVU943" s="34"/>
      <c r="MWB943" s="35"/>
      <c r="MWC943" s="34"/>
      <c r="MWJ943" s="35"/>
      <c r="MWK943" s="34"/>
      <c r="MWR943" s="35"/>
      <c r="MWS943" s="34"/>
      <c r="MWZ943" s="35"/>
      <c r="MXA943" s="34"/>
      <c r="MXH943" s="35"/>
      <c r="MXI943" s="34"/>
      <c r="MXP943" s="35"/>
      <c r="MXQ943" s="34"/>
      <c r="MXX943" s="35"/>
      <c r="MXY943" s="34"/>
      <c r="MYF943" s="35"/>
      <c r="MYG943" s="34"/>
      <c r="MYN943" s="35"/>
      <c r="MYO943" s="34"/>
      <c r="MYV943" s="35"/>
      <c r="MYW943" s="34"/>
      <c r="MZD943" s="35"/>
      <c r="MZE943" s="34"/>
      <c r="MZL943" s="35"/>
      <c r="MZM943" s="34"/>
      <c r="MZT943" s="35"/>
      <c r="MZU943" s="34"/>
      <c r="NAB943" s="35"/>
      <c r="NAC943" s="34"/>
      <c r="NAJ943" s="35"/>
      <c r="NAK943" s="34"/>
      <c r="NAR943" s="35"/>
      <c r="NAS943" s="34"/>
      <c r="NAZ943" s="35"/>
      <c r="NBA943" s="34"/>
      <c r="NBH943" s="35"/>
      <c r="NBI943" s="34"/>
      <c r="NBP943" s="35"/>
      <c r="NBQ943" s="34"/>
      <c r="NBX943" s="35"/>
      <c r="NBY943" s="34"/>
      <c r="NCF943" s="35"/>
      <c r="NCG943" s="34"/>
      <c r="NCN943" s="35"/>
      <c r="NCO943" s="34"/>
      <c r="NCV943" s="35"/>
      <c r="NCW943" s="34"/>
      <c r="NDD943" s="35"/>
      <c r="NDE943" s="34"/>
      <c r="NDL943" s="35"/>
      <c r="NDM943" s="34"/>
      <c r="NDT943" s="35"/>
      <c r="NDU943" s="34"/>
      <c r="NEB943" s="35"/>
      <c r="NEC943" s="34"/>
      <c r="NEJ943" s="35"/>
      <c r="NEK943" s="34"/>
      <c r="NER943" s="35"/>
      <c r="NES943" s="34"/>
      <c r="NEZ943" s="35"/>
      <c r="NFA943" s="34"/>
      <c r="NFH943" s="35"/>
      <c r="NFI943" s="34"/>
      <c r="NFP943" s="35"/>
      <c r="NFQ943" s="34"/>
      <c r="NFX943" s="35"/>
      <c r="NFY943" s="34"/>
      <c r="NGF943" s="35"/>
      <c r="NGG943" s="34"/>
      <c r="NGN943" s="35"/>
      <c r="NGO943" s="34"/>
      <c r="NGV943" s="35"/>
      <c r="NGW943" s="34"/>
      <c r="NHD943" s="35"/>
      <c r="NHE943" s="34"/>
      <c r="NHL943" s="35"/>
      <c r="NHM943" s="34"/>
      <c r="NHT943" s="35"/>
      <c r="NHU943" s="34"/>
      <c r="NIB943" s="35"/>
      <c r="NIC943" s="34"/>
      <c r="NIJ943" s="35"/>
      <c r="NIK943" s="34"/>
      <c r="NIR943" s="35"/>
      <c r="NIS943" s="34"/>
      <c r="NIZ943" s="35"/>
      <c r="NJA943" s="34"/>
      <c r="NJH943" s="35"/>
      <c r="NJI943" s="34"/>
      <c r="NJP943" s="35"/>
      <c r="NJQ943" s="34"/>
      <c r="NJX943" s="35"/>
      <c r="NJY943" s="34"/>
      <c r="NKF943" s="35"/>
      <c r="NKG943" s="34"/>
      <c r="NKN943" s="35"/>
      <c r="NKO943" s="34"/>
      <c r="NKV943" s="35"/>
      <c r="NKW943" s="34"/>
      <c r="NLD943" s="35"/>
      <c r="NLE943" s="34"/>
      <c r="NLL943" s="35"/>
      <c r="NLM943" s="34"/>
      <c r="NLT943" s="35"/>
      <c r="NLU943" s="34"/>
      <c r="NMB943" s="35"/>
      <c r="NMC943" s="34"/>
      <c r="NMJ943" s="35"/>
      <c r="NMK943" s="34"/>
      <c r="NMR943" s="35"/>
      <c r="NMS943" s="34"/>
      <c r="NMZ943" s="35"/>
      <c r="NNA943" s="34"/>
      <c r="NNH943" s="35"/>
      <c r="NNI943" s="34"/>
      <c r="NNP943" s="35"/>
      <c r="NNQ943" s="34"/>
      <c r="NNX943" s="35"/>
      <c r="NNY943" s="34"/>
      <c r="NOF943" s="35"/>
      <c r="NOG943" s="34"/>
      <c r="NON943" s="35"/>
      <c r="NOO943" s="34"/>
      <c r="NOV943" s="35"/>
      <c r="NOW943" s="34"/>
      <c r="NPD943" s="35"/>
      <c r="NPE943" s="34"/>
      <c r="NPL943" s="35"/>
      <c r="NPM943" s="34"/>
      <c r="NPT943" s="35"/>
      <c r="NPU943" s="34"/>
      <c r="NQB943" s="35"/>
      <c r="NQC943" s="34"/>
      <c r="NQJ943" s="35"/>
      <c r="NQK943" s="34"/>
      <c r="NQR943" s="35"/>
      <c r="NQS943" s="34"/>
      <c r="NQZ943" s="35"/>
      <c r="NRA943" s="34"/>
      <c r="NRH943" s="35"/>
      <c r="NRI943" s="34"/>
      <c r="NRP943" s="35"/>
      <c r="NRQ943" s="34"/>
      <c r="NRX943" s="35"/>
      <c r="NRY943" s="34"/>
      <c r="NSF943" s="35"/>
      <c r="NSG943" s="34"/>
      <c r="NSN943" s="35"/>
      <c r="NSO943" s="34"/>
      <c r="NSV943" s="35"/>
      <c r="NSW943" s="34"/>
      <c r="NTD943" s="35"/>
      <c r="NTE943" s="34"/>
      <c r="NTL943" s="35"/>
      <c r="NTM943" s="34"/>
      <c r="NTT943" s="35"/>
      <c r="NTU943" s="34"/>
      <c r="NUB943" s="35"/>
      <c r="NUC943" s="34"/>
      <c r="NUJ943" s="35"/>
      <c r="NUK943" s="34"/>
      <c r="NUR943" s="35"/>
      <c r="NUS943" s="34"/>
      <c r="NUZ943" s="35"/>
      <c r="NVA943" s="34"/>
      <c r="NVH943" s="35"/>
      <c r="NVI943" s="34"/>
      <c r="NVP943" s="35"/>
      <c r="NVQ943" s="34"/>
      <c r="NVX943" s="35"/>
      <c r="NVY943" s="34"/>
      <c r="NWF943" s="35"/>
      <c r="NWG943" s="34"/>
      <c r="NWN943" s="35"/>
      <c r="NWO943" s="34"/>
      <c r="NWV943" s="35"/>
      <c r="NWW943" s="34"/>
      <c r="NXD943" s="35"/>
      <c r="NXE943" s="34"/>
      <c r="NXL943" s="35"/>
      <c r="NXM943" s="34"/>
      <c r="NXT943" s="35"/>
      <c r="NXU943" s="34"/>
      <c r="NYB943" s="35"/>
      <c r="NYC943" s="34"/>
      <c r="NYJ943" s="35"/>
      <c r="NYK943" s="34"/>
      <c r="NYR943" s="35"/>
      <c r="NYS943" s="34"/>
      <c r="NYZ943" s="35"/>
      <c r="NZA943" s="34"/>
      <c r="NZH943" s="35"/>
      <c r="NZI943" s="34"/>
      <c r="NZP943" s="35"/>
      <c r="NZQ943" s="34"/>
      <c r="NZX943" s="35"/>
      <c r="NZY943" s="34"/>
      <c r="OAF943" s="35"/>
      <c r="OAG943" s="34"/>
      <c r="OAN943" s="35"/>
      <c r="OAO943" s="34"/>
      <c r="OAV943" s="35"/>
      <c r="OAW943" s="34"/>
      <c r="OBD943" s="35"/>
      <c r="OBE943" s="34"/>
      <c r="OBL943" s="35"/>
      <c r="OBM943" s="34"/>
      <c r="OBT943" s="35"/>
      <c r="OBU943" s="34"/>
      <c r="OCB943" s="35"/>
      <c r="OCC943" s="34"/>
      <c r="OCJ943" s="35"/>
      <c r="OCK943" s="34"/>
      <c r="OCR943" s="35"/>
      <c r="OCS943" s="34"/>
      <c r="OCZ943" s="35"/>
      <c r="ODA943" s="34"/>
      <c r="ODH943" s="35"/>
      <c r="ODI943" s="34"/>
      <c r="ODP943" s="35"/>
      <c r="ODQ943" s="34"/>
      <c r="ODX943" s="35"/>
      <c r="ODY943" s="34"/>
      <c r="OEF943" s="35"/>
      <c r="OEG943" s="34"/>
      <c r="OEN943" s="35"/>
      <c r="OEO943" s="34"/>
      <c r="OEV943" s="35"/>
      <c r="OEW943" s="34"/>
      <c r="OFD943" s="35"/>
      <c r="OFE943" s="34"/>
      <c r="OFL943" s="35"/>
      <c r="OFM943" s="34"/>
      <c r="OFT943" s="35"/>
      <c r="OFU943" s="34"/>
      <c r="OGB943" s="35"/>
      <c r="OGC943" s="34"/>
      <c r="OGJ943" s="35"/>
      <c r="OGK943" s="34"/>
      <c r="OGR943" s="35"/>
      <c r="OGS943" s="34"/>
      <c r="OGZ943" s="35"/>
      <c r="OHA943" s="34"/>
      <c r="OHH943" s="35"/>
      <c r="OHI943" s="34"/>
      <c r="OHP943" s="35"/>
      <c r="OHQ943" s="34"/>
      <c r="OHX943" s="35"/>
      <c r="OHY943" s="34"/>
      <c r="OIF943" s="35"/>
      <c r="OIG943" s="34"/>
      <c r="OIN943" s="35"/>
      <c r="OIO943" s="34"/>
      <c r="OIV943" s="35"/>
      <c r="OIW943" s="34"/>
      <c r="OJD943" s="35"/>
      <c r="OJE943" s="34"/>
      <c r="OJL943" s="35"/>
      <c r="OJM943" s="34"/>
      <c r="OJT943" s="35"/>
      <c r="OJU943" s="34"/>
      <c r="OKB943" s="35"/>
      <c r="OKC943" s="34"/>
      <c r="OKJ943" s="35"/>
      <c r="OKK943" s="34"/>
      <c r="OKR943" s="35"/>
      <c r="OKS943" s="34"/>
      <c r="OKZ943" s="35"/>
      <c r="OLA943" s="34"/>
      <c r="OLH943" s="35"/>
      <c r="OLI943" s="34"/>
      <c r="OLP943" s="35"/>
      <c r="OLQ943" s="34"/>
      <c r="OLX943" s="35"/>
      <c r="OLY943" s="34"/>
      <c r="OMF943" s="35"/>
      <c r="OMG943" s="34"/>
      <c r="OMN943" s="35"/>
      <c r="OMO943" s="34"/>
      <c r="OMV943" s="35"/>
      <c r="OMW943" s="34"/>
      <c r="OND943" s="35"/>
      <c r="ONE943" s="34"/>
      <c r="ONL943" s="35"/>
      <c r="ONM943" s="34"/>
      <c r="ONT943" s="35"/>
      <c r="ONU943" s="34"/>
      <c r="OOB943" s="35"/>
      <c r="OOC943" s="34"/>
      <c r="OOJ943" s="35"/>
      <c r="OOK943" s="34"/>
      <c r="OOR943" s="35"/>
      <c r="OOS943" s="34"/>
      <c r="OOZ943" s="35"/>
      <c r="OPA943" s="34"/>
      <c r="OPH943" s="35"/>
      <c r="OPI943" s="34"/>
      <c r="OPP943" s="35"/>
      <c r="OPQ943" s="34"/>
      <c r="OPX943" s="35"/>
      <c r="OPY943" s="34"/>
      <c r="OQF943" s="35"/>
      <c r="OQG943" s="34"/>
      <c r="OQN943" s="35"/>
      <c r="OQO943" s="34"/>
      <c r="OQV943" s="35"/>
      <c r="OQW943" s="34"/>
      <c r="ORD943" s="35"/>
      <c r="ORE943" s="34"/>
      <c r="ORL943" s="35"/>
      <c r="ORM943" s="34"/>
      <c r="ORT943" s="35"/>
      <c r="ORU943" s="34"/>
      <c r="OSB943" s="35"/>
      <c r="OSC943" s="34"/>
      <c r="OSJ943" s="35"/>
      <c r="OSK943" s="34"/>
      <c r="OSR943" s="35"/>
      <c r="OSS943" s="34"/>
      <c r="OSZ943" s="35"/>
      <c r="OTA943" s="34"/>
      <c r="OTH943" s="35"/>
      <c r="OTI943" s="34"/>
      <c r="OTP943" s="35"/>
      <c r="OTQ943" s="34"/>
      <c r="OTX943" s="35"/>
      <c r="OTY943" s="34"/>
      <c r="OUF943" s="35"/>
      <c r="OUG943" s="34"/>
      <c r="OUN943" s="35"/>
      <c r="OUO943" s="34"/>
      <c r="OUV943" s="35"/>
      <c r="OUW943" s="34"/>
      <c r="OVD943" s="35"/>
      <c r="OVE943" s="34"/>
      <c r="OVL943" s="35"/>
      <c r="OVM943" s="34"/>
      <c r="OVT943" s="35"/>
      <c r="OVU943" s="34"/>
      <c r="OWB943" s="35"/>
      <c r="OWC943" s="34"/>
      <c r="OWJ943" s="35"/>
      <c r="OWK943" s="34"/>
      <c r="OWR943" s="35"/>
      <c r="OWS943" s="34"/>
      <c r="OWZ943" s="35"/>
      <c r="OXA943" s="34"/>
      <c r="OXH943" s="35"/>
      <c r="OXI943" s="34"/>
      <c r="OXP943" s="35"/>
      <c r="OXQ943" s="34"/>
      <c r="OXX943" s="35"/>
      <c r="OXY943" s="34"/>
      <c r="OYF943" s="35"/>
      <c r="OYG943" s="34"/>
      <c r="OYN943" s="35"/>
      <c r="OYO943" s="34"/>
      <c r="OYV943" s="35"/>
      <c r="OYW943" s="34"/>
      <c r="OZD943" s="35"/>
      <c r="OZE943" s="34"/>
      <c r="OZL943" s="35"/>
      <c r="OZM943" s="34"/>
      <c r="OZT943" s="35"/>
      <c r="OZU943" s="34"/>
      <c r="PAB943" s="35"/>
      <c r="PAC943" s="34"/>
      <c r="PAJ943" s="35"/>
      <c r="PAK943" s="34"/>
      <c r="PAR943" s="35"/>
      <c r="PAS943" s="34"/>
      <c r="PAZ943" s="35"/>
      <c r="PBA943" s="34"/>
      <c r="PBH943" s="35"/>
      <c r="PBI943" s="34"/>
      <c r="PBP943" s="35"/>
      <c r="PBQ943" s="34"/>
      <c r="PBX943" s="35"/>
      <c r="PBY943" s="34"/>
      <c r="PCF943" s="35"/>
      <c r="PCG943" s="34"/>
      <c r="PCN943" s="35"/>
      <c r="PCO943" s="34"/>
      <c r="PCV943" s="35"/>
      <c r="PCW943" s="34"/>
      <c r="PDD943" s="35"/>
      <c r="PDE943" s="34"/>
      <c r="PDL943" s="35"/>
      <c r="PDM943" s="34"/>
      <c r="PDT943" s="35"/>
      <c r="PDU943" s="34"/>
      <c r="PEB943" s="35"/>
      <c r="PEC943" s="34"/>
      <c r="PEJ943" s="35"/>
      <c r="PEK943" s="34"/>
      <c r="PER943" s="35"/>
      <c r="PES943" s="34"/>
      <c r="PEZ943" s="35"/>
      <c r="PFA943" s="34"/>
      <c r="PFH943" s="35"/>
      <c r="PFI943" s="34"/>
      <c r="PFP943" s="35"/>
      <c r="PFQ943" s="34"/>
      <c r="PFX943" s="35"/>
      <c r="PFY943" s="34"/>
      <c r="PGF943" s="35"/>
      <c r="PGG943" s="34"/>
      <c r="PGN943" s="35"/>
      <c r="PGO943" s="34"/>
      <c r="PGV943" s="35"/>
      <c r="PGW943" s="34"/>
      <c r="PHD943" s="35"/>
      <c r="PHE943" s="34"/>
      <c r="PHL943" s="35"/>
      <c r="PHM943" s="34"/>
      <c r="PHT943" s="35"/>
      <c r="PHU943" s="34"/>
      <c r="PIB943" s="35"/>
      <c r="PIC943" s="34"/>
      <c r="PIJ943" s="35"/>
      <c r="PIK943" s="34"/>
      <c r="PIR943" s="35"/>
      <c r="PIS943" s="34"/>
      <c r="PIZ943" s="35"/>
      <c r="PJA943" s="34"/>
      <c r="PJH943" s="35"/>
      <c r="PJI943" s="34"/>
      <c r="PJP943" s="35"/>
      <c r="PJQ943" s="34"/>
      <c r="PJX943" s="35"/>
      <c r="PJY943" s="34"/>
      <c r="PKF943" s="35"/>
      <c r="PKG943" s="34"/>
      <c r="PKN943" s="35"/>
      <c r="PKO943" s="34"/>
      <c r="PKV943" s="35"/>
      <c r="PKW943" s="34"/>
      <c r="PLD943" s="35"/>
      <c r="PLE943" s="34"/>
      <c r="PLL943" s="35"/>
      <c r="PLM943" s="34"/>
      <c r="PLT943" s="35"/>
      <c r="PLU943" s="34"/>
      <c r="PMB943" s="35"/>
      <c r="PMC943" s="34"/>
      <c r="PMJ943" s="35"/>
      <c r="PMK943" s="34"/>
      <c r="PMR943" s="35"/>
      <c r="PMS943" s="34"/>
      <c r="PMZ943" s="35"/>
      <c r="PNA943" s="34"/>
      <c r="PNH943" s="35"/>
      <c r="PNI943" s="34"/>
      <c r="PNP943" s="35"/>
      <c r="PNQ943" s="34"/>
      <c r="PNX943" s="35"/>
      <c r="PNY943" s="34"/>
      <c r="POF943" s="35"/>
      <c r="POG943" s="34"/>
      <c r="PON943" s="35"/>
      <c r="POO943" s="34"/>
      <c r="POV943" s="35"/>
      <c r="POW943" s="34"/>
      <c r="PPD943" s="35"/>
      <c r="PPE943" s="34"/>
      <c r="PPL943" s="35"/>
      <c r="PPM943" s="34"/>
      <c r="PPT943" s="35"/>
      <c r="PPU943" s="34"/>
      <c r="PQB943" s="35"/>
      <c r="PQC943" s="34"/>
      <c r="PQJ943" s="35"/>
      <c r="PQK943" s="34"/>
      <c r="PQR943" s="35"/>
      <c r="PQS943" s="34"/>
      <c r="PQZ943" s="35"/>
      <c r="PRA943" s="34"/>
      <c r="PRH943" s="35"/>
      <c r="PRI943" s="34"/>
      <c r="PRP943" s="35"/>
      <c r="PRQ943" s="34"/>
      <c r="PRX943" s="35"/>
      <c r="PRY943" s="34"/>
      <c r="PSF943" s="35"/>
      <c r="PSG943" s="34"/>
      <c r="PSN943" s="35"/>
      <c r="PSO943" s="34"/>
      <c r="PSV943" s="35"/>
      <c r="PSW943" s="34"/>
      <c r="PTD943" s="35"/>
      <c r="PTE943" s="34"/>
      <c r="PTL943" s="35"/>
      <c r="PTM943" s="34"/>
      <c r="PTT943" s="35"/>
      <c r="PTU943" s="34"/>
      <c r="PUB943" s="35"/>
      <c r="PUC943" s="34"/>
      <c r="PUJ943" s="35"/>
      <c r="PUK943" s="34"/>
      <c r="PUR943" s="35"/>
      <c r="PUS943" s="34"/>
      <c r="PUZ943" s="35"/>
      <c r="PVA943" s="34"/>
      <c r="PVH943" s="35"/>
      <c r="PVI943" s="34"/>
      <c r="PVP943" s="35"/>
      <c r="PVQ943" s="34"/>
      <c r="PVX943" s="35"/>
      <c r="PVY943" s="34"/>
      <c r="PWF943" s="35"/>
      <c r="PWG943" s="34"/>
      <c r="PWN943" s="35"/>
      <c r="PWO943" s="34"/>
      <c r="PWV943" s="35"/>
      <c r="PWW943" s="34"/>
      <c r="PXD943" s="35"/>
      <c r="PXE943" s="34"/>
      <c r="PXL943" s="35"/>
      <c r="PXM943" s="34"/>
      <c r="PXT943" s="35"/>
      <c r="PXU943" s="34"/>
      <c r="PYB943" s="35"/>
      <c r="PYC943" s="34"/>
      <c r="PYJ943" s="35"/>
      <c r="PYK943" s="34"/>
      <c r="PYR943" s="35"/>
      <c r="PYS943" s="34"/>
      <c r="PYZ943" s="35"/>
      <c r="PZA943" s="34"/>
      <c r="PZH943" s="35"/>
      <c r="PZI943" s="34"/>
      <c r="PZP943" s="35"/>
      <c r="PZQ943" s="34"/>
      <c r="PZX943" s="35"/>
      <c r="PZY943" s="34"/>
      <c r="QAF943" s="35"/>
      <c r="QAG943" s="34"/>
      <c r="QAN943" s="35"/>
      <c r="QAO943" s="34"/>
      <c r="QAV943" s="35"/>
      <c r="QAW943" s="34"/>
      <c r="QBD943" s="35"/>
      <c r="QBE943" s="34"/>
      <c r="QBL943" s="35"/>
      <c r="QBM943" s="34"/>
      <c r="QBT943" s="35"/>
      <c r="QBU943" s="34"/>
      <c r="QCB943" s="35"/>
      <c r="QCC943" s="34"/>
      <c r="QCJ943" s="35"/>
      <c r="QCK943" s="34"/>
      <c r="QCR943" s="35"/>
      <c r="QCS943" s="34"/>
      <c r="QCZ943" s="35"/>
      <c r="QDA943" s="34"/>
      <c r="QDH943" s="35"/>
      <c r="QDI943" s="34"/>
      <c r="QDP943" s="35"/>
      <c r="QDQ943" s="34"/>
      <c r="QDX943" s="35"/>
      <c r="QDY943" s="34"/>
      <c r="QEF943" s="35"/>
      <c r="QEG943" s="34"/>
      <c r="QEN943" s="35"/>
      <c r="QEO943" s="34"/>
      <c r="QEV943" s="35"/>
      <c r="QEW943" s="34"/>
      <c r="QFD943" s="35"/>
      <c r="QFE943" s="34"/>
      <c r="QFL943" s="35"/>
      <c r="QFM943" s="34"/>
      <c r="QFT943" s="35"/>
      <c r="QFU943" s="34"/>
      <c r="QGB943" s="35"/>
      <c r="QGC943" s="34"/>
      <c r="QGJ943" s="35"/>
      <c r="QGK943" s="34"/>
      <c r="QGR943" s="35"/>
      <c r="QGS943" s="34"/>
      <c r="QGZ943" s="35"/>
      <c r="QHA943" s="34"/>
      <c r="QHH943" s="35"/>
      <c r="QHI943" s="34"/>
      <c r="QHP943" s="35"/>
      <c r="QHQ943" s="34"/>
      <c r="QHX943" s="35"/>
      <c r="QHY943" s="34"/>
      <c r="QIF943" s="35"/>
      <c r="QIG943" s="34"/>
      <c r="QIN943" s="35"/>
      <c r="QIO943" s="34"/>
      <c r="QIV943" s="35"/>
      <c r="QIW943" s="34"/>
      <c r="QJD943" s="35"/>
      <c r="QJE943" s="34"/>
      <c r="QJL943" s="35"/>
      <c r="QJM943" s="34"/>
      <c r="QJT943" s="35"/>
      <c r="QJU943" s="34"/>
      <c r="QKB943" s="35"/>
      <c r="QKC943" s="34"/>
      <c r="QKJ943" s="35"/>
      <c r="QKK943" s="34"/>
      <c r="QKR943" s="35"/>
      <c r="QKS943" s="34"/>
      <c r="QKZ943" s="35"/>
      <c r="QLA943" s="34"/>
      <c r="QLH943" s="35"/>
      <c r="QLI943" s="34"/>
      <c r="QLP943" s="35"/>
      <c r="QLQ943" s="34"/>
      <c r="QLX943" s="35"/>
      <c r="QLY943" s="34"/>
      <c r="QMF943" s="35"/>
      <c r="QMG943" s="34"/>
      <c r="QMN943" s="35"/>
      <c r="QMO943" s="34"/>
      <c r="QMV943" s="35"/>
      <c r="QMW943" s="34"/>
      <c r="QND943" s="35"/>
      <c r="QNE943" s="34"/>
      <c r="QNL943" s="35"/>
      <c r="QNM943" s="34"/>
      <c r="QNT943" s="35"/>
      <c r="QNU943" s="34"/>
      <c r="QOB943" s="35"/>
      <c r="QOC943" s="34"/>
      <c r="QOJ943" s="35"/>
      <c r="QOK943" s="34"/>
      <c r="QOR943" s="35"/>
      <c r="QOS943" s="34"/>
      <c r="QOZ943" s="35"/>
      <c r="QPA943" s="34"/>
      <c r="QPH943" s="35"/>
      <c r="QPI943" s="34"/>
      <c r="QPP943" s="35"/>
      <c r="QPQ943" s="34"/>
      <c r="QPX943" s="35"/>
      <c r="QPY943" s="34"/>
      <c r="QQF943" s="35"/>
      <c r="QQG943" s="34"/>
      <c r="QQN943" s="35"/>
      <c r="QQO943" s="34"/>
      <c r="QQV943" s="35"/>
      <c r="QQW943" s="34"/>
      <c r="QRD943" s="35"/>
      <c r="QRE943" s="34"/>
      <c r="QRL943" s="35"/>
      <c r="QRM943" s="34"/>
      <c r="QRT943" s="35"/>
      <c r="QRU943" s="34"/>
      <c r="QSB943" s="35"/>
      <c r="QSC943" s="34"/>
      <c r="QSJ943" s="35"/>
      <c r="QSK943" s="34"/>
      <c r="QSR943" s="35"/>
      <c r="QSS943" s="34"/>
      <c r="QSZ943" s="35"/>
      <c r="QTA943" s="34"/>
      <c r="QTH943" s="35"/>
      <c r="QTI943" s="34"/>
      <c r="QTP943" s="35"/>
      <c r="QTQ943" s="34"/>
      <c r="QTX943" s="35"/>
      <c r="QTY943" s="34"/>
      <c r="QUF943" s="35"/>
      <c r="QUG943" s="34"/>
      <c r="QUN943" s="35"/>
      <c r="QUO943" s="34"/>
      <c r="QUV943" s="35"/>
      <c r="QUW943" s="34"/>
      <c r="QVD943" s="35"/>
      <c r="QVE943" s="34"/>
      <c r="QVL943" s="35"/>
      <c r="QVM943" s="34"/>
      <c r="QVT943" s="35"/>
      <c r="QVU943" s="34"/>
      <c r="QWB943" s="35"/>
      <c r="QWC943" s="34"/>
      <c r="QWJ943" s="35"/>
      <c r="QWK943" s="34"/>
      <c r="QWR943" s="35"/>
      <c r="QWS943" s="34"/>
      <c r="QWZ943" s="35"/>
      <c r="QXA943" s="34"/>
      <c r="QXH943" s="35"/>
      <c r="QXI943" s="34"/>
      <c r="QXP943" s="35"/>
      <c r="QXQ943" s="34"/>
      <c r="QXX943" s="35"/>
      <c r="QXY943" s="34"/>
      <c r="QYF943" s="35"/>
      <c r="QYG943" s="34"/>
      <c r="QYN943" s="35"/>
      <c r="QYO943" s="34"/>
      <c r="QYV943" s="35"/>
      <c r="QYW943" s="34"/>
      <c r="QZD943" s="35"/>
      <c r="QZE943" s="34"/>
      <c r="QZL943" s="35"/>
      <c r="QZM943" s="34"/>
      <c r="QZT943" s="35"/>
      <c r="QZU943" s="34"/>
      <c r="RAB943" s="35"/>
      <c r="RAC943" s="34"/>
      <c r="RAJ943" s="35"/>
      <c r="RAK943" s="34"/>
      <c r="RAR943" s="35"/>
      <c r="RAS943" s="34"/>
      <c r="RAZ943" s="35"/>
      <c r="RBA943" s="34"/>
      <c r="RBH943" s="35"/>
      <c r="RBI943" s="34"/>
      <c r="RBP943" s="35"/>
      <c r="RBQ943" s="34"/>
      <c r="RBX943" s="35"/>
      <c r="RBY943" s="34"/>
      <c r="RCF943" s="35"/>
      <c r="RCG943" s="34"/>
      <c r="RCN943" s="35"/>
      <c r="RCO943" s="34"/>
      <c r="RCV943" s="35"/>
      <c r="RCW943" s="34"/>
      <c r="RDD943" s="35"/>
      <c r="RDE943" s="34"/>
      <c r="RDL943" s="35"/>
      <c r="RDM943" s="34"/>
      <c r="RDT943" s="35"/>
      <c r="RDU943" s="34"/>
      <c r="REB943" s="35"/>
      <c r="REC943" s="34"/>
      <c r="REJ943" s="35"/>
      <c r="REK943" s="34"/>
      <c r="RER943" s="35"/>
      <c r="RES943" s="34"/>
      <c r="REZ943" s="35"/>
      <c r="RFA943" s="34"/>
      <c r="RFH943" s="35"/>
      <c r="RFI943" s="34"/>
      <c r="RFP943" s="35"/>
      <c r="RFQ943" s="34"/>
      <c r="RFX943" s="35"/>
      <c r="RFY943" s="34"/>
      <c r="RGF943" s="35"/>
      <c r="RGG943" s="34"/>
      <c r="RGN943" s="35"/>
      <c r="RGO943" s="34"/>
      <c r="RGV943" s="35"/>
      <c r="RGW943" s="34"/>
      <c r="RHD943" s="35"/>
      <c r="RHE943" s="34"/>
      <c r="RHL943" s="35"/>
      <c r="RHM943" s="34"/>
      <c r="RHT943" s="35"/>
      <c r="RHU943" s="34"/>
      <c r="RIB943" s="35"/>
      <c r="RIC943" s="34"/>
      <c r="RIJ943" s="35"/>
      <c r="RIK943" s="34"/>
      <c r="RIR943" s="35"/>
      <c r="RIS943" s="34"/>
      <c r="RIZ943" s="35"/>
      <c r="RJA943" s="34"/>
      <c r="RJH943" s="35"/>
      <c r="RJI943" s="34"/>
      <c r="RJP943" s="35"/>
      <c r="RJQ943" s="34"/>
      <c r="RJX943" s="35"/>
      <c r="RJY943" s="34"/>
      <c r="RKF943" s="35"/>
      <c r="RKG943" s="34"/>
      <c r="RKN943" s="35"/>
      <c r="RKO943" s="34"/>
      <c r="RKV943" s="35"/>
      <c r="RKW943" s="34"/>
      <c r="RLD943" s="35"/>
      <c r="RLE943" s="34"/>
      <c r="RLL943" s="35"/>
      <c r="RLM943" s="34"/>
      <c r="RLT943" s="35"/>
      <c r="RLU943" s="34"/>
      <c r="RMB943" s="35"/>
      <c r="RMC943" s="34"/>
      <c r="RMJ943" s="35"/>
      <c r="RMK943" s="34"/>
      <c r="RMR943" s="35"/>
      <c r="RMS943" s="34"/>
      <c r="RMZ943" s="35"/>
      <c r="RNA943" s="34"/>
      <c r="RNH943" s="35"/>
      <c r="RNI943" s="34"/>
      <c r="RNP943" s="35"/>
      <c r="RNQ943" s="34"/>
      <c r="RNX943" s="35"/>
      <c r="RNY943" s="34"/>
      <c r="ROF943" s="35"/>
      <c r="ROG943" s="34"/>
      <c r="RON943" s="35"/>
      <c r="ROO943" s="34"/>
      <c r="ROV943" s="35"/>
      <c r="ROW943" s="34"/>
      <c r="RPD943" s="35"/>
      <c r="RPE943" s="34"/>
      <c r="RPL943" s="35"/>
      <c r="RPM943" s="34"/>
      <c r="RPT943" s="35"/>
      <c r="RPU943" s="34"/>
      <c r="RQB943" s="35"/>
      <c r="RQC943" s="34"/>
      <c r="RQJ943" s="35"/>
      <c r="RQK943" s="34"/>
      <c r="RQR943" s="35"/>
      <c r="RQS943" s="34"/>
      <c r="RQZ943" s="35"/>
      <c r="RRA943" s="34"/>
      <c r="RRH943" s="35"/>
      <c r="RRI943" s="34"/>
      <c r="RRP943" s="35"/>
      <c r="RRQ943" s="34"/>
      <c r="RRX943" s="35"/>
      <c r="RRY943" s="34"/>
      <c r="RSF943" s="35"/>
      <c r="RSG943" s="34"/>
      <c r="RSN943" s="35"/>
      <c r="RSO943" s="34"/>
      <c r="RSV943" s="35"/>
      <c r="RSW943" s="34"/>
      <c r="RTD943" s="35"/>
      <c r="RTE943" s="34"/>
      <c r="RTL943" s="35"/>
      <c r="RTM943" s="34"/>
      <c r="RTT943" s="35"/>
      <c r="RTU943" s="34"/>
      <c r="RUB943" s="35"/>
      <c r="RUC943" s="34"/>
      <c r="RUJ943" s="35"/>
      <c r="RUK943" s="34"/>
      <c r="RUR943" s="35"/>
      <c r="RUS943" s="34"/>
      <c r="RUZ943" s="35"/>
      <c r="RVA943" s="34"/>
      <c r="RVH943" s="35"/>
      <c r="RVI943" s="34"/>
      <c r="RVP943" s="35"/>
      <c r="RVQ943" s="34"/>
      <c r="RVX943" s="35"/>
      <c r="RVY943" s="34"/>
      <c r="RWF943" s="35"/>
      <c r="RWG943" s="34"/>
      <c r="RWN943" s="35"/>
      <c r="RWO943" s="34"/>
      <c r="RWV943" s="35"/>
      <c r="RWW943" s="34"/>
      <c r="RXD943" s="35"/>
      <c r="RXE943" s="34"/>
      <c r="RXL943" s="35"/>
      <c r="RXM943" s="34"/>
      <c r="RXT943" s="35"/>
      <c r="RXU943" s="34"/>
      <c r="RYB943" s="35"/>
      <c r="RYC943" s="34"/>
      <c r="RYJ943" s="35"/>
      <c r="RYK943" s="34"/>
      <c r="RYR943" s="35"/>
      <c r="RYS943" s="34"/>
      <c r="RYZ943" s="35"/>
      <c r="RZA943" s="34"/>
      <c r="RZH943" s="35"/>
      <c r="RZI943" s="34"/>
      <c r="RZP943" s="35"/>
      <c r="RZQ943" s="34"/>
      <c r="RZX943" s="35"/>
      <c r="RZY943" s="34"/>
      <c r="SAF943" s="35"/>
      <c r="SAG943" s="34"/>
      <c r="SAN943" s="35"/>
      <c r="SAO943" s="34"/>
      <c r="SAV943" s="35"/>
      <c r="SAW943" s="34"/>
      <c r="SBD943" s="35"/>
      <c r="SBE943" s="34"/>
      <c r="SBL943" s="35"/>
      <c r="SBM943" s="34"/>
      <c r="SBT943" s="35"/>
      <c r="SBU943" s="34"/>
      <c r="SCB943" s="35"/>
      <c r="SCC943" s="34"/>
      <c r="SCJ943" s="35"/>
      <c r="SCK943" s="34"/>
      <c r="SCR943" s="35"/>
      <c r="SCS943" s="34"/>
      <c r="SCZ943" s="35"/>
      <c r="SDA943" s="34"/>
      <c r="SDH943" s="35"/>
      <c r="SDI943" s="34"/>
      <c r="SDP943" s="35"/>
      <c r="SDQ943" s="34"/>
      <c r="SDX943" s="35"/>
      <c r="SDY943" s="34"/>
      <c r="SEF943" s="35"/>
      <c r="SEG943" s="34"/>
      <c r="SEN943" s="35"/>
      <c r="SEO943" s="34"/>
      <c r="SEV943" s="35"/>
      <c r="SEW943" s="34"/>
      <c r="SFD943" s="35"/>
      <c r="SFE943" s="34"/>
      <c r="SFL943" s="35"/>
      <c r="SFM943" s="34"/>
      <c r="SFT943" s="35"/>
      <c r="SFU943" s="34"/>
      <c r="SGB943" s="35"/>
      <c r="SGC943" s="34"/>
      <c r="SGJ943" s="35"/>
      <c r="SGK943" s="34"/>
      <c r="SGR943" s="35"/>
      <c r="SGS943" s="34"/>
      <c r="SGZ943" s="35"/>
      <c r="SHA943" s="34"/>
      <c r="SHH943" s="35"/>
      <c r="SHI943" s="34"/>
      <c r="SHP943" s="35"/>
      <c r="SHQ943" s="34"/>
      <c r="SHX943" s="35"/>
      <c r="SHY943" s="34"/>
      <c r="SIF943" s="35"/>
      <c r="SIG943" s="34"/>
      <c r="SIN943" s="35"/>
      <c r="SIO943" s="34"/>
      <c r="SIV943" s="35"/>
      <c r="SIW943" s="34"/>
      <c r="SJD943" s="35"/>
      <c r="SJE943" s="34"/>
      <c r="SJL943" s="35"/>
      <c r="SJM943" s="34"/>
      <c r="SJT943" s="35"/>
      <c r="SJU943" s="34"/>
      <c r="SKB943" s="35"/>
      <c r="SKC943" s="34"/>
      <c r="SKJ943" s="35"/>
      <c r="SKK943" s="34"/>
      <c r="SKR943" s="35"/>
      <c r="SKS943" s="34"/>
      <c r="SKZ943" s="35"/>
      <c r="SLA943" s="34"/>
      <c r="SLH943" s="35"/>
      <c r="SLI943" s="34"/>
      <c r="SLP943" s="35"/>
      <c r="SLQ943" s="34"/>
      <c r="SLX943" s="35"/>
      <c r="SLY943" s="34"/>
      <c r="SMF943" s="35"/>
      <c r="SMG943" s="34"/>
      <c r="SMN943" s="35"/>
      <c r="SMO943" s="34"/>
      <c r="SMV943" s="35"/>
      <c r="SMW943" s="34"/>
      <c r="SND943" s="35"/>
      <c r="SNE943" s="34"/>
      <c r="SNL943" s="35"/>
      <c r="SNM943" s="34"/>
      <c r="SNT943" s="35"/>
      <c r="SNU943" s="34"/>
      <c r="SOB943" s="35"/>
      <c r="SOC943" s="34"/>
      <c r="SOJ943" s="35"/>
      <c r="SOK943" s="34"/>
      <c r="SOR943" s="35"/>
      <c r="SOS943" s="34"/>
      <c r="SOZ943" s="35"/>
      <c r="SPA943" s="34"/>
      <c r="SPH943" s="35"/>
      <c r="SPI943" s="34"/>
      <c r="SPP943" s="35"/>
      <c r="SPQ943" s="34"/>
      <c r="SPX943" s="35"/>
      <c r="SPY943" s="34"/>
      <c r="SQF943" s="35"/>
      <c r="SQG943" s="34"/>
      <c r="SQN943" s="35"/>
      <c r="SQO943" s="34"/>
      <c r="SQV943" s="35"/>
      <c r="SQW943" s="34"/>
      <c r="SRD943" s="35"/>
      <c r="SRE943" s="34"/>
      <c r="SRL943" s="35"/>
      <c r="SRM943" s="34"/>
      <c r="SRT943" s="35"/>
      <c r="SRU943" s="34"/>
      <c r="SSB943" s="35"/>
      <c r="SSC943" s="34"/>
      <c r="SSJ943" s="35"/>
      <c r="SSK943" s="34"/>
      <c r="SSR943" s="35"/>
      <c r="SSS943" s="34"/>
      <c r="SSZ943" s="35"/>
      <c r="STA943" s="34"/>
      <c r="STH943" s="35"/>
      <c r="STI943" s="34"/>
      <c r="STP943" s="35"/>
      <c r="STQ943" s="34"/>
      <c r="STX943" s="35"/>
      <c r="STY943" s="34"/>
      <c r="SUF943" s="35"/>
      <c r="SUG943" s="34"/>
      <c r="SUN943" s="35"/>
      <c r="SUO943" s="34"/>
      <c r="SUV943" s="35"/>
      <c r="SUW943" s="34"/>
      <c r="SVD943" s="35"/>
      <c r="SVE943" s="34"/>
      <c r="SVL943" s="35"/>
      <c r="SVM943" s="34"/>
      <c r="SVT943" s="35"/>
      <c r="SVU943" s="34"/>
      <c r="SWB943" s="35"/>
      <c r="SWC943" s="34"/>
      <c r="SWJ943" s="35"/>
      <c r="SWK943" s="34"/>
      <c r="SWR943" s="35"/>
      <c r="SWS943" s="34"/>
      <c r="SWZ943" s="35"/>
      <c r="SXA943" s="34"/>
      <c r="SXH943" s="35"/>
      <c r="SXI943" s="34"/>
      <c r="SXP943" s="35"/>
      <c r="SXQ943" s="34"/>
      <c r="SXX943" s="35"/>
      <c r="SXY943" s="34"/>
      <c r="SYF943" s="35"/>
      <c r="SYG943" s="34"/>
      <c r="SYN943" s="35"/>
      <c r="SYO943" s="34"/>
      <c r="SYV943" s="35"/>
      <c r="SYW943" s="34"/>
      <c r="SZD943" s="35"/>
      <c r="SZE943" s="34"/>
      <c r="SZL943" s="35"/>
      <c r="SZM943" s="34"/>
      <c r="SZT943" s="35"/>
      <c r="SZU943" s="34"/>
      <c r="TAB943" s="35"/>
      <c r="TAC943" s="34"/>
      <c r="TAJ943" s="35"/>
      <c r="TAK943" s="34"/>
      <c r="TAR943" s="35"/>
      <c r="TAS943" s="34"/>
      <c r="TAZ943" s="35"/>
      <c r="TBA943" s="34"/>
      <c r="TBH943" s="35"/>
      <c r="TBI943" s="34"/>
      <c r="TBP943" s="35"/>
      <c r="TBQ943" s="34"/>
      <c r="TBX943" s="35"/>
      <c r="TBY943" s="34"/>
      <c r="TCF943" s="35"/>
      <c r="TCG943" s="34"/>
      <c r="TCN943" s="35"/>
      <c r="TCO943" s="34"/>
      <c r="TCV943" s="35"/>
      <c r="TCW943" s="34"/>
      <c r="TDD943" s="35"/>
      <c r="TDE943" s="34"/>
      <c r="TDL943" s="35"/>
      <c r="TDM943" s="34"/>
      <c r="TDT943" s="35"/>
      <c r="TDU943" s="34"/>
      <c r="TEB943" s="35"/>
      <c r="TEC943" s="34"/>
      <c r="TEJ943" s="35"/>
      <c r="TEK943" s="34"/>
      <c r="TER943" s="35"/>
      <c r="TES943" s="34"/>
      <c r="TEZ943" s="35"/>
      <c r="TFA943" s="34"/>
      <c r="TFH943" s="35"/>
      <c r="TFI943" s="34"/>
      <c r="TFP943" s="35"/>
      <c r="TFQ943" s="34"/>
      <c r="TFX943" s="35"/>
      <c r="TFY943" s="34"/>
      <c r="TGF943" s="35"/>
      <c r="TGG943" s="34"/>
      <c r="TGN943" s="35"/>
      <c r="TGO943" s="34"/>
      <c r="TGV943" s="35"/>
      <c r="TGW943" s="34"/>
      <c r="THD943" s="35"/>
      <c r="THE943" s="34"/>
      <c r="THL943" s="35"/>
      <c r="THM943" s="34"/>
      <c r="THT943" s="35"/>
      <c r="THU943" s="34"/>
      <c r="TIB943" s="35"/>
      <c r="TIC943" s="34"/>
      <c r="TIJ943" s="35"/>
      <c r="TIK943" s="34"/>
      <c r="TIR943" s="35"/>
      <c r="TIS943" s="34"/>
      <c r="TIZ943" s="35"/>
      <c r="TJA943" s="34"/>
      <c r="TJH943" s="35"/>
      <c r="TJI943" s="34"/>
      <c r="TJP943" s="35"/>
      <c r="TJQ943" s="34"/>
      <c r="TJX943" s="35"/>
      <c r="TJY943" s="34"/>
      <c r="TKF943" s="35"/>
      <c r="TKG943" s="34"/>
      <c r="TKN943" s="35"/>
      <c r="TKO943" s="34"/>
      <c r="TKV943" s="35"/>
      <c r="TKW943" s="34"/>
      <c r="TLD943" s="35"/>
      <c r="TLE943" s="34"/>
      <c r="TLL943" s="35"/>
      <c r="TLM943" s="34"/>
      <c r="TLT943" s="35"/>
      <c r="TLU943" s="34"/>
      <c r="TMB943" s="35"/>
      <c r="TMC943" s="34"/>
      <c r="TMJ943" s="35"/>
      <c r="TMK943" s="34"/>
      <c r="TMR943" s="35"/>
      <c r="TMS943" s="34"/>
      <c r="TMZ943" s="35"/>
      <c r="TNA943" s="34"/>
      <c r="TNH943" s="35"/>
      <c r="TNI943" s="34"/>
      <c r="TNP943" s="35"/>
      <c r="TNQ943" s="34"/>
      <c r="TNX943" s="35"/>
      <c r="TNY943" s="34"/>
      <c r="TOF943" s="35"/>
      <c r="TOG943" s="34"/>
      <c r="TON943" s="35"/>
      <c r="TOO943" s="34"/>
      <c r="TOV943" s="35"/>
      <c r="TOW943" s="34"/>
      <c r="TPD943" s="35"/>
      <c r="TPE943" s="34"/>
      <c r="TPL943" s="35"/>
      <c r="TPM943" s="34"/>
      <c r="TPT943" s="35"/>
      <c r="TPU943" s="34"/>
      <c r="TQB943" s="35"/>
      <c r="TQC943" s="34"/>
      <c r="TQJ943" s="35"/>
      <c r="TQK943" s="34"/>
      <c r="TQR943" s="35"/>
      <c r="TQS943" s="34"/>
      <c r="TQZ943" s="35"/>
      <c r="TRA943" s="34"/>
      <c r="TRH943" s="35"/>
      <c r="TRI943" s="34"/>
      <c r="TRP943" s="35"/>
      <c r="TRQ943" s="34"/>
      <c r="TRX943" s="35"/>
      <c r="TRY943" s="34"/>
      <c r="TSF943" s="35"/>
      <c r="TSG943" s="34"/>
      <c r="TSN943" s="35"/>
      <c r="TSO943" s="34"/>
      <c r="TSV943" s="35"/>
      <c r="TSW943" s="34"/>
      <c r="TTD943" s="35"/>
      <c r="TTE943" s="34"/>
      <c r="TTL943" s="35"/>
      <c r="TTM943" s="34"/>
      <c r="TTT943" s="35"/>
      <c r="TTU943" s="34"/>
      <c r="TUB943" s="35"/>
      <c r="TUC943" s="34"/>
      <c r="TUJ943" s="35"/>
      <c r="TUK943" s="34"/>
      <c r="TUR943" s="35"/>
      <c r="TUS943" s="34"/>
      <c r="TUZ943" s="35"/>
      <c r="TVA943" s="34"/>
      <c r="TVH943" s="35"/>
      <c r="TVI943" s="34"/>
      <c r="TVP943" s="35"/>
      <c r="TVQ943" s="34"/>
      <c r="TVX943" s="35"/>
      <c r="TVY943" s="34"/>
      <c r="TWF943" s="35"/>
      <c r="TWG943" s="34"/>
      <c r="TWN943" s="35"/>
      <c r="TWO943" s="34"/>
      <c r="TWV943" s="35"/>
      <c r="TWW943" s="34"/>
      <c r="TXD943" s="35"/>
      <c r="TXE943" s="34"/>
      <c r="TXL943" s="35"/>
      <c r="TXM943" s="34"/>
      <c r="TXT943" s="35"/>
      <c r="TXU943" s="34"/>
      <c r="TYB943" s="35"/>
      <c r="TYC943" s="34"/>
      <c r="TYJ943" s="35"/>
      <c r="TYK943" s="34"/>
      <c r="TYR943" s="35"/>
      <c r="TYS943" s="34"/>
      <c r="TYZ943" s="35"/>
      <c r="TZA943" s="34"/>
      <c r="TZH943" s="35"/>
      <c r="TZI943" s="34"/>
      <c r="TZP943" s="35"/>
      <c r="TZQ943" s="34"/>
      <c r="TZX943" s="35"/>
      <c r="TZY943" s="34"/>
      <c r="UAF943" s="35"/>
      <c r="UAG943" s="34"/>
      <c r="UAN943" s="35"/>
      <c r="UAO943" s="34"/>
      <c r="UAV943" s="35"/>
      <c r="UAW943" s="34"/>
      <c r="UBD943" s="35"/>
      <c r="UBE943" s="34"/>
      <c r="UBL943" s="35"/>
      <c r="UBM943" s="34"/>
      <c r="UBT943" s="35"/>
      <c r="UBU943" s="34"/>
      <c r="UCB943" s="35"/>
      <c r="UCC943" s="34"/>
      <c r="UCJ943" s="35"/>
      <c r="UCK943" s="34"/>
      <c r="UCR943" s="35"/>
      <c r="UCS943" s="34"/>
      <c r="UCZ943" s="35"/>
      <c r="UDA943" s="34"/>
      <c r="UDH943" s="35"/>
      <c r="UDI943" s="34"/>
      <c r="UDP943" s="35"/>
      <c r="UDQ943" s="34"/>
      <c r="UDX943" s="35"/>
      <c r="UDY943" s="34"/>
      <c r="UEF943" s="35"/>
      <c r="UEG943" s="34"/>
      <c r="UEN943" s="35"/>
      <c r="UEO943" s="34"/>
      <c r="UEV943" s="35"/>
      <c r="UEW943" s="34"/>
      <c r="UFD943" s="35"/>
      <c r="UFE943" s="34"/>
      <c r="UFL943" s="35"/>
      <c r="UFM943" s="34"/>
      <c r="UFT943" s="35"/>
      <c r="UFU943" s="34"/>
      <c r="UGB943" s="35"/>
      <c r="UGC943" s="34"/>
      <c r="UGJ943" s="35"/>
      <c r="UGK943" s="34"/>
      <c r="UGR943" s="35"/>
      <c r="UGS943" s="34"/>
      <c r="UGZ943" s="35"/>
      <c r="UHA943" s="34"/>
      <c r="UHH943" s="35"/>
      <c r="UHI943" s="34"/>
      <c r="UHP943" s="35"/>
      <c r="UHQ943" s="34"/>
      <c r="UHX943" s="35"/>
      <c r="UHY943" s="34"/>
      <c r="UIF943" s="35"/>
      <c r="UIG943" s="34"/>
      <c r="UIN943" s="35"/>
      <c r="UIO943" s="34"/>
      <c r="UIV943" s="35"/>
      <c r="UIW943" s="34"/>
      <c r="UJD943" s="35"/>
      <c r="UJE943" s="34"/>
      <c r="UJL943" s="35"/>
      <c r="UJM943" s="34"/>
      <c r="UJT943" s="35"/>
      <c r="UJU943" s="34"/>
      <c r="UKB943" s="35"/>
      <c r="UKC943" s="34"/>
      <c r="UKJ943" s="35"/>
      <c r="UKK943" s="34"/>
      <c r="UKR943" s="35"/>
      <c r="UKS943" s="34"/>
      <c r="UKZ943" s="35"/>
      <c r="ULA943" s="34"/>
      <c r="ULH943" s="35"/>
      <c r="ULI943" s="34"/>
      <c r="ULP943" s="35"/>
      <c r="ULQ943" s="34"/>
      <c r="ULX943" s="35"/>
      <c r="ULY943" s="34"/>
      <c r="UMF943" s="35"/>
      <c r="UMG943" s="34"/>
      <c r="UMN943" s="35"/>
      <c r="UMO943" s="34"/>
      <c r="UMV943" s="35"/>
      <c r="UMW943" s="34"/>
      <c r="UND943" s="35"/>
      <c r="UNE943" s="34"/>
      <c r="UNL943" s="35"/>
      <c r="UNM943" s="34"/>
      <c r="UNT943" s="35"/>
      <c r="UNU943" s="34"/>
      <c r="UOB943" s="35"/>
      <c r="UOC943" s="34"/>
      <c r="UOJ943" s="35"/>
      <c r="UOK943" s="34"/>
      <c r="UOR943" s="35"/>
      <c r="UOS943" s="34"/>
      <c r="UOZ943" s="35"/>
      <c r="UPA943" s="34"/>
      <c r="UPH943" s="35"/>
      <c r="UPI943" s="34"/>
      <c r="UPP943" s="35"/>
      <c r="UPQ943" s="34"/>
      <c r="UPX943" s="35"/>
      <c r="UPY943" s="34"/>
      <c r="UQF943" s="35"/>
      <c r="UQG943" s="34"/>
      <c r="UQN943" s="35"/>
      <c r="UQO943" s="34"/>
      <c r="UQV943" s="35"/>
      <c r="UQW943" s="34"/>
      <c r="URD943" s="35"/>
      <c r="URE943" s="34"/>
      <c r="URL943" s="35"/>
      <c r="URM943" s="34"/>
      <c r="URT943" s="35"/>
      <c r="URU943" s="34"/>
      <c r="USB943" s="35"/>
      <c r="USC943" s="34"/>
      <c r="USJ943" s="35"/>
      <c r="USK943" s="34"/>
      <c r="USR943" s="35"/>
      <c r="USS943" s="34"/>
      <c r="USZ943" s="35"/>
      <c r="UTA943" s="34"/>
      <c r="UTH943" s="35"/>
      <c r="UTI943" s="34"/>
      <c r="UTP943" s="35"/>
      <c r="UTQ943" s="34"/>
      <c r="UTX943" s="35"/>
      <c r="UTY943" s="34"/>
      <c r="UUF943" s="35"/>
      <c r="UUG943" s="34"/>
      <c r="UUN943" s="35"/>
      <c r="UUO943" s="34"/>
      <c r="UUV943" s="35"/>
      <c r="UUW943" s="34"/>
      <c r="UVD943" s="35"/>
      <c r="UVE943" s="34"/>
      <c r="UVL943" s="35"/>
      <c r="UVM943" s="34"/>
      <c r="UVT943" s="35"/>
      <c r="UVU943" s="34"/>
      <c r="UWB943" s="35"/>
      <c r="UWC943" s="34"/>
      <c r="UWJ943" s="35"/>
      <c r="UWK943" s="34"/>
      <c r="UWR943" s="35"/>
      <c r="UWS943" s="34"/>
      <c r="UWZ943" s="35"/>
      <c r="UXA943" s="34"/>
      <c r="UXH943" s="35"/>
      <c r="UXI943" s="34"/>
      <c r="UXP943" s="35"/>
      <c r="UXQ943" s="34"/>
      <c r="UXX943" s="35"/>
      <c r="UXY943" s="34"/>
      <c r="UYF943" s="35"/>
      <c r="UYG943" s="34"/>
      <c r="UYN943" s="35"/>
      <c r="UYO943" s="34"/>
      <c r="UYV943" s="35"/>
      <c r="UYW943" s="34"/>
      <c r="UZD943" s="35"/>
      <c r="UZE943" s="34"/>
      <c r="UZL943" s="35"/>
      <c r="UZM943" s="34"/>
      <c r="UZT943" s="35"/>
      <c r="UZU943" s="34"/>
      <c r="VAB943" s="35"/>
      <c r="VAC943" s="34"/>
      <c r="VAJ943" s="35"/>
      <c r="VAK943" s="34"/>
      <c r="VAR943" s="35"/>
      <c r="VAS943" s="34"/>
      <c r="VAZ943" s="35"/>
      <c r="VBA943" s="34"/>
      <c r="VBH943" s="35"/>
      <c r="VBI943" s="34"/>
      <c r="VBP943" s="35"/>
      <c r="VBQ943" s="34"/>
      <c r="VBX943" s="35"/>
      <c r="VBY943" s="34"/>
      <c r="VCF943" s="35"/>
      <c r="VCG943" s="34"/>
      <c r="VCN943" s="35"/>
      <c r="VCO943" s="34"/>
      <c r="VCV943" s="35"/>
      <c r="VCW943" s="34"/>
      <c r="VDD943" s="35"/>
      <c r="VDE943" s="34"/>
      <c r="VDL943" s="35"/>
      <c r="VDM943" s="34"/>
      <c r="VDT943" s="35"/>
      <c r="VDU943" s="34"/>
      <c r="VEB943" s="35"/>
      <c r="VEC943" s="34"/>
      <c r="VEJ943" s="35"/>
      <c r="VEK943" s="34"/>
      <c r="VER943" s="35"/>
      <c r="VES943" s="34"/>
      <c r="VEZ943" s="35"/>
      <c r="VFA943" s="34"/>
      <c r="VFH943" s="35"/>
      <c r="VFI943" s="34"/>
      <c r="VFP943" s="35"/>
      <c r="VFQ943" s="34"/>
      <c r="VFX943" s="35"/>
      <c r="VFY943" s="34"/>
      <c r="VGF943" s="35"/>
      <c r="VGG943" s="34"/>
      <c r="VGN943" s="35"/>
      <c r="VGO943" s="34"/>
      <c r="VGV943" s="35"/>
      <c r="VGW943" s="34"/>
      <c r="VHD943" s="35"/>
      <c r="VHE943" s="34"/>
      <c r="VHL943" s="35"/>
      <c r="VHM943" s="34"/>
      <c r="VHT943" s="35"/>
      <c r="VHU943" s="34"/>
      <c r="VIB943" s="35"/>
      <c r="VIC943" s="34"/>
      <c r="VIJ943" s="35"/>
      <c r="VIK943" s="34"/>
      <c r="VIR943" s="35"/>
      <c r="VIS943" s="34"/>
      <c r="VIZ943" s="35"/>
      <c r="VJA943" s="34"/>
      <c r="VJH943" s="35"/>
      <c r="VJI943" s="34"/>
      <c r="VJP943" s="35"/>
      <c r="VJQ943" s="34"/>
      <c r="VJX943" s="35"/>
      <c r="VJY943" s="34"/>
      <c r="VKF943" s="35"/>
      <c r="VKG943" s="34"/>
      <c r="VKN943" s="35"/>
      <c r="VKO943" s="34"/>
      <c r="VKV943" s="35"/>
      <c r="VKW943" s="34"/>
      <c r="VLD943" s="35"/>
      <c r="VLE943" s="34"/>
      <c r="VLL943" s="35"/>
      <c r="VLM943" s="34"/>
      <c r="VLT943" s="35"/>
      <c r="VLU943" s="34"/>
      <c r="VMB943" s="35"/>
      <c r="VMC943" s="34"/>
      <c r="VMJ943" s="35"/>
      <c r="VMK943" s="34"/>
      <c r="VMR943" s="35"/>
      <c r="VMS943" s="34"/>
      <c r="VMZ943" s="35"/>
      <c r="VNA943" s="34"/>
      <c r="VNH943" s="35"/>
      <c r="VNI943" s="34"/>
      <c r="VNP943" s="35"/>
      <c r="VNQ943" s="34"/>
      <c r="VNX943" s="35"/>
      <c r="VNY943" s="34"/>
      <c r="VOF943" s="35"/>
      <c r="VOG943" s="34"/>
      <c r="VON943" s="35"/>
      <c r="VOO943" s="34"/>
      <c r="VOV943" s="35"/>
      <c r="VOW943" s="34"/>
      <c r="VPD943" s="35"/>
      <c r="VPE943" s="34"/>
      <c r="VPL943" s="35"/>
      <c r="VPM943" s="34"/>
      <c r="VPT943" s="35"/>
      <c r="VPU943" s="34"/>
      <c r="VQB943" s="35"/>
      <c r="VQC943" s="34"/>
      <c r="VQJ943" s="35"/>
      <c r="VQK943" s="34"/>
      <c r="VQR943" s="35"/>
      <c r="VQS943" s="34"/>
      <c r="VQZ943" s="35"/>
      <c r="VRA943" s="34"/>
      <c r="VRH943" s="35"/>
      <c r="VRI943" s="34"/>
      <c r="VRP943" s="35"/>
      <c r="VRQ943" s="34"/>
      <c r="VRX943" s="35"/>
      <c r="VRY943" s="34"/>
      <c r="VSF943" s="35"/>
      <c r="VSG943" s="34"/>
      <c r="VSN943" s="35"/>
      <c r="VSO943" s="34"/>
      <c r="VSV943" s="35"/>
      <c r="VSW943" s="34"/>
      <c r="VTD943" s="35"/>
      <c r="VTE943" s="34"/>
      <c r="VTL943" s="35"/>
      <c r="VTM943" s="34"/>
      <c r="VTT943" s="35"/>
      <c r="VTU943" s="34"/>
      <c r="VUB943" s="35"/>
      <c r="VUC943" s="34"/>
      <c r="VUJ943" s="35"/>
      <c r="VUK943" s="34"/>
      <c r="VUR943" s="35"/>
      <c r="VUS943" s="34"/>
      <c r="VUZ943" s="35"/>
      <c r="VVA943" s="34"/>
      <c r="VVH943" s="35"/>
      <c r="VVI943" s="34"/>
      <c r="VVP943" s="35"/>
      <c r="VVQ943" s="34"/>
      <c r="VVX943" s="35"/>
      <c r="VVY943" s="34"/>
      <c r="VWF943" s="35"/>
      <c r="VWG943" s="34"/>
      <c r="VWN943" s="35"/>
      <c r="VWO943" s="34"/>
      <c r="VWV943" s="35"/>
      <c r="VWW943" s="34"/>
      <c r="VXD943" s="35"/>
      <c r="VXE943" s="34"/>
      <c r="VXL943" s="35"/>
      <c r="VXM943" s="34"/>
      <c r="VXT943" s="35"/>
      <c r="VXU943" s="34"/>
      <c r="VYB943" s="35"/>
      <c r="VYC943" s="34"/>
      <c r="VYJ943" s="35"/>
      <c r="VYK943" s="34"/>
      <c r="VYR943" s="35"/>
      <c r="VYS943" s="34"/>
      <c r="VYZ943" s="35"/>
      <c r="VZA943" s="34"/>
      <c r="VZH943" s="35"/>
      <c r="VZI943" s="34"/>
      <c r="VZP943" s="35"/>
      <c r="VZQ943" s="34"/>
      <c r="VZX943" s="35"/>
      <c r="VZY943" s="34"/>
      <c r="WAF943" s="35"/>
      <c r="WAG943" s="34"/>
      <c r="WAN943" s="35"/>
      <c r="WAO943" s="34"/>
      <c r="WAV943" s="35"/>
      <c r="WAW943" s="34"/>
      <c r="WBD943" s="35"/>
      <c r="WBE943" s="34"/>
      <c r="WBL943" s="35"/>
      <c r="WBM943" s="34"/>
      <c r="WBT943" s="35"/>
      <c r="WBU943" s="34"/>
      <c r="WCB943" s="35"/>
      <c r="WCC943" s="34"/>
      <c r="WCJ943" s="35"/>
      <c r="WCK943" s="34"/>
      <c r="WCR943" s="35"/>
      <c r="WCS943" s="34"/>
      <c r="WCZ943" s="35"/>
      <c r="WDA943" s="34"/>
      <c r="WDH943" s="35"/>
      <c r="WDI943" s="34"/>
      <c r="WDP943" s="35"/>
      <c r="WDQ943" s="34"/>
      <c r="WDX943" s="35"/>
      <c r="WDY943" s="34"/>
      <c r="WEF943" s="35"/>
      <c r="WEG943" s="34"/>
      <c r="WEN943" s="35"/>
      <c r="WEO943" s="34"/>
      <c r="WEV943" s="35"/>
      <c r="WEW943" s="34"/>
      <c r="WFD943" s="35"/>
      <c r="WFE943" s="34"/>
      <c r="WFL943" s="35"/>
      <c r="WFM943" s="34"/>
      <c r="WFT943" s="35"/>
      <c r="WFU943" s="34"/>
      <c r="WGB943" s="35"/>
      <c r="WGC943" s="34"/>
      <c r="WGJ943" s="35"/>
      <c r="WGK943" s="34"/>
      <c r="WGR943" s="35"/>
      <c r="WGS943" s="34"/>
      <c r="WGZ943" s="35"/>
      <c r="WHA943" s="34"/>
      <c r="WHH943" s="35"/>
      <c r="WHI943" s="34"/>
      <c r="WHP943" s="35"/>
      <c r="WHQ943" s="34"/>
      <c r="WHX943" s="35"/>
      <c r="WHY943" s="34"/>
      <c r="WIF943" s="35"/>
      <c r="WIG943" s="34"/>
      <c r="WIN943" s="35"/>
      <c r="WIO943" s="34"/>
      <c r="WIV943" s="35"/>
      <c r="WIW943" s="34"/>
      <c r="WJD943" s="35"/>
      <c r="WJE943" s="34"/>
      <c r="WJL943" s="35"/>
      <c r="WJM943" s="34"/>
      <c r="WJT943" s="35"/>
      <c r="WJU943" s="34"/>
      <c r="WKB943" s="35"/>
      <c r="WKC943" s="34"/>
      <c r="WKJ943" s="35"/>
      <c r="WKK943" s="34"/>
      <c r="WKR943" s="35"/>
      <c r="WKS943" s="34"/>
      <c r="WKZ943" s="35"/>
      <c r="WLA943" s="34"/>
      <c r="WLH943" s="35"/>
      <c r="WLI943" s="34"/>
      <c r="WLP943" s="35"/>
      <c r="WLQ943" s="34"/>
      <c r="WLX943" s="35"/>
      <c r="WLY943" s="34"/>
      <c r="WMF943" s="35"/>
      <c r="WMG943" s="34"/>
      <c r="WMN943" s="35"/>
      <c r="WMO943" s="34"/>
      <c r="WMV943" s="35"/>
      <c r="WMW943" s="34"/>
      <c r="WND943" s="35"/>
      <c r="WNE943" s="34"/>
      <c r="WNL943" s="35"/>
      <c r="WNM943" s="34"/>
      <c r="WNT943" s="35"/>
      <c r="WNU943" s="34"/>
      <c r="WOB943" s="35"/>
      <c r="WOC943" s="34"/>
      <c r="WOJ943" s="35"/>
      <c r="WOK943" s="34"/>
      <c r="WOR943" s="35"/>
      <c r="WOS943" s="34"/>
      <c r="WOZ943" s="35"/>
      <c r="WPA943" s="34"/>
      <c r="WPH943" s="35"/>
      <c r="WPI943" s="34"/>
      <c r="WPP943" s="35"/>
      <c r="WPQ943" s="34"/>
      <c r="WPX943" s="35"/>
      <c r="WPY943" s="34"/>
      <c r="WQF943" s="35"/>
      <c r="WQG943" s="34"/>
      <c r="WQN943" s="35"/>
      <c r="WQO943" s="34"/>
      <c r="WQV943" s="35"/>
      <c r="WQW943" s="34"/>
      <c r="WRD943" s="35"/>
      <c r="WRE943" s="34"/>
      <c r="WRL943" s="35"/>
      <c r="WRM943" s="34"/>
      <c r="WRT943" s="35"/>
      <c r="WRU943" s="34"/>
      <c r="WSB943" s="35"/>
      <c r="WSC943" s="34"/>
      <c r="WSJ943" s="35"/>
      <c r="WSK943" s="34"/>
      <c r="WSR943" s="35"/>
      <c r="WSS943" s="34"/>
      <c r="WSZ943" s="35"/>
      <c r="WTA943" s="34"/>
      <c r="WTH943" s="35"/>
      <c r="WTI943" s="34"/>
      <c r="WTP943" s="35"/>
      <c r="WTQ943" s="34"/>
      <c r="WTX943" s="35"/>
      <c r="WTY943" s="34"/>
      <c r="WUF943" s="35"/>
      <c r="WUG943" s="34"/>
      <c r="WUN943" s="35"/>
      <c r="WUO943" s="34"/>
      <c r="WUV943" s="35"/>
      <c r="WUW943" s="34"/>
      <c r="WVD943" s="35"/>
      <c r="WVE943" s="34"/>
      <c r="WVL943" s="35"/>
      <c r="WVM943" s="34"/>
      <c r="WVT943" s="35"/>
      <c r="WVU943" s="34"/>
      <c r="WWB943" s="35"/>
      <c r="WWC943" s="34"/>
      <c r="WWJ943" s="35"/>
      <c r="WWK943" s="34"/>
      <c r="WWR943" s="35"/>
      <c r="WWS943" s="34"/>
      <c r="WWZ943" s="35"/>
      <c r="WXA943" s="34"/>
      <c r="WXH943" s="35"/>
      <c r="WXI943" s="34"/>
      <c r="WXP943" s="35"/>
      <c r="WXQ943" s="34"/>
      <c r="WXX943" s="35"/>
      <c r="WXY943" s="34"/>
      <c r="WYF943" s="35"/>
      <c r="WYG943" s="34"/>
      <c r="WYN943" s="35"/>
      <c r="WYO943" s="34"/>
      <c r="WYV943" s="35"/>
      <c r="WYW943" s="34"/>
      <c r="WZD943" s="35"/>
      <c r="WZE943" s="34"/>
      <c r="WZL943" s="35"/>
      <c r="WZM943" s="34"/>
      <c r="WZT943" s="35"/>
      <c r="WZU943" s="34"/>
      <c r="XAB943" s="35"/>
      <c r="XAC943" s="34"/>
      <c r="XAJ943" s="35"/>
      <c r="XAK943" s="34"/>
      <c r="XAR943" s="35"/>
      <c r="XAS943" s="34"/>
      <c r="XAZ943" s="35"/>
      <c r="XBA943" s="34"/>
      <c r="XBH943" s="35"/>
      <c r="XBI943" s="34"/>
      <c r="XBP943" s="35"/>
      <c r="XBQ943" s="34"/>
      <c r="XBX943" s="35"/>
      <c r="XBY943" s="34"/>
      <c r="XCF943" s="35"/>
      <c r="XCG943" s="34"/>
      <c r="XCN943" s="35"/>
      <c r="XCO943" s="34"/>
      <c r="XCV943" s="35"/>
      <c r="XCW943" s="34"/>
      <c r="XDD943" s="35"/>
      <c r="XDE943" s="34"/>
      <c r="XDL943" s="35"/>
      <c r="XDM943" s="34"/>
      <c r="XDT943" s="35"/>
      <c r="XDU943" s="34"/>
      <c r="XEB943" s="35"/>
      <c r="XEC943" s="34"/>
      <c r="XEJ943" s="35"/>
      <c r="XEK943" s="34"/>
      <c r="XER943" s="35"/>
      <c r="XES943" s="34"/>
      <c r="XEZ943" s="35"/>
      <c r="XFA943" s="34"/>
    </row>
    <row r="944" spans="1:1021 1028:2045 2052:3069 3076:4093 4100:5117 5124:6141 6148:7165 7172:8189 8196:9213 9220:10237 10244:11261 11268:12285 12292:13309 13316:14333 14340:15357 15364:16381" x14ac:dyDescent="0.25">
      <c r="A944" t="s">
        <v>21</v>
      </c>
      <c r="B944" t="s">
        <v>150</v>
      </c>
      <c r="C944">
        <v>566</v>
      </c>
      <c r="D944">
        <v>566</v>
      </c>
      <c r="E944" s="35">
        <v>1</v>
      </c>
      <c r="F944" s="34">
        <v>1E-156</v>
      </c>
      <c r="G944">
        <v>98.15</v>
      </c>
      <c r="H944">
        <v>1617</v>
      </c>
      <c r="I944" t="str">
        <f>HYPERLINK("https://www.ncbi.nlm.nih.gov/nucleotide/MN824013.1?report=genbank&amp;log$=nucltop&amp;blast_rank=42&amp;RID=XE5J84ZU013","MN824013.1")</f>
        <v>MN824013.1</v>
      </c>
      <c r="L944" s="35"/>
      <c r="M944" s="34"/>
      <c r="T944" s="35"/>
      <c r="U944" s="34"/>
      <c r="AB944" s="35"/>
      <c r="AC944" s="34"/>
      <c r="AJ944" s="35"/>
      <c r="AK944" s="34"/>
      <c r="AR944" s="35"/>
      <c r="AS944" s="34"/>
      <c r="AZ944" s="35"/>
      <c r="BA944" s="34"/>
      <c r="BH944" s="35"/>
      <c r="BI944" s="34"/>
      <c r="BP944" s="35"/>
      <c r="BQ944" s="34"/>
      <c r="BX944" s="35"/>
      <c r="BY944" s="34"/>
      <c r="CF944" s="35"/>
      <c r="CG944" s="34"/>
      <c r="CN944" s="35"/>
      <c r="CO944" s="34"/>
      <c r="CV944" s="35"/>
      <c r="CW944" s="34"/>
      <c r="DD944" s="35"/>
      <c r="DE944" s="34"/>
      <c r="DL944" s="35"/>
      <c r="DM944" s="34"/>
      <c r="DT944" s="35"/>
      <c r="DU944" s="34"/>
      <c r="EB944" s="35"/>
      <c r="EC944" s="34"/>
      <c r="EJ944" s="35"/>
      <c r="EK944" s="34"/>
      <c r="ER944" s="35"/>
      <c r="ES944" s="34"/>
      <c r="EZ944" s="35"/>
      <c r="FA944" s="34"/>
      <c r="FH944" s="35"/>
      <c r="FI944" s="34"/>
      <c r="FP944" s="35"/>
      <c r="FQ944" s="34"/>
      <c r="FX944" s="35"/>
      <c r="FY944" s="34"/>
      <c r="GF944" s="35"/>
      <c r="GG944" s="34"/>
      <c r="GN944" s="35"/>
      <c r="GO944" s="34"/>
      <c r="GV944" s="35"/>
      <c r="GW944" s="34"/>
      <c r="HD944" s="35"/>
      <c r="HE944" s="34"/>
      <c r="HL944" s="35"/>
      <c r="HM944" s="34"/>
      <c r="HT944" s="35"/>
      <c r="HU944" s="34"/>
      <c r="IB944" s="35"/>
      <c r="IC944" s="34"/>
      <c r="IJ944" s="35"/>
      <c r="IK944" s="34"/>
      <c r="IR944" s="35"/>
      <c r="IS944" s="34"/>
      <c r="IZ944" s="35"/>
      <c r="JA944" s="34"/>
      <c r="JH944" s="35"/>
      <c r="JI944" s="34"/>
      <c r="JP944" s="35"/>
      <c r="JQ944" s="34"/>
      <c r="JX944" s="35"/>
      <c r="JY944" s="34"/>
      <c r="KF944" s="35"/>
      <c r="KG944" s="34"/>
      <c r="KN944" s="35"/>
      <c r="KO944" s="34"/>
      <c r="KV944" s="35"/>
      <c r="KW944" s="34"/>
      <c r="LD944" s="35"/>
      <c r="LE944" s="34"/>
      <c r="LL944" s="35"/>
      <c r="LM944" s="34"/>
      <c r="LT944" s="35"/>
      <c r="LU944" s="34"/>
      <c r="MB944" s="35"/>
      <c r="MC944" s="34"/>
      <c r="MJ944" s="35"/>
      <c r="MK944" s="34"/>
      <c r="MR944" s="35"/>
      <c r="MS944" s="34"/>
      <c r="MZ944" s="35"/>
      <c r="NA944" s="34"/>
      <c r="NH944" s="35"/>
      <c r="NI944" s="34"/>
      <c r="NP944" s="35"/>
      <c r="NQ944" s="34"/>
      <c r="NX944" s="35"/>
      <c r="NY944" s="34"/>
      <c r="OF944" s="35"/>
      <c r="OG944" s="34"/>
      <c r="ON944" s="35"/>
      <c r="OO944" s="34"/>
      <c r="OV944" s="35"/>
      <c r="OW944" s="34"/>
      <c r="PD944" s="35"/>
      <c r="PE944" s="34"/>
      <c r="PL944" s="35"/>
      <c r="PM944" s="34"/>
      <c r="PT944" s="35"/>
      <c r="PU944" s="34"/>
      <c r="QB944" s="35"/>
      <c r="QC944" s="34"/>
      <c r="QJ944" s="35"/>
      <c r="QK944" s="34"/>
      <c r="QR944" s="35"/>
      <c r="QS944" s="34"/>
      <c r="QZ944" s="35"/>
      <c r="RA944" s="34"/>
      <c r="RH944" s="35"/>
      <c r="RI944" s="34"/>
      <c r="RP944" s="35"/>
      <c r="RQ944" s="34"/>
      <c r="RX944" s="35"/>
      <c r="RY944" s="34"/>
      <c r="SF944" s="35"/>
      <c r="SG944" s="34"/>
      <c r="SN944" s="35"/>
      <c r="SO944" s="34"/>
      <c r="SV944" s="35"/>
      <c r="SW944" s="34"/>
      <c r="TD944" s="35"/>
      <c r="TE944" s="34"/>
      <c r="TL944" s="35"/>
      <c r="TM944" s="34"/>
      <c r="TT944" s="35"/>
      <c r="TU944" s="34"/>
      <c r="UB944" s="35"/>
      <c r="UC944" s="34"/>
      <c r="UJ944" s="35"/>
      <c r="UK944" s="34"/>
      <c r="UR944" s="35"/>
      <c r="US944" s="34"/>
      <c r="UZ944" s="35"/>
      <c r="VA944" s="34"/>
      <c r="VH944" s="35"/>
      <c r="VI944" s="34"/>
      <c r="VP944" s="35"/>
      <c r="VQ944" s="34"/>
      <c r="VX944" s="35"/>
      <c r="VY944" s="34"/>
      <c r="WF944" s="35"/>
      <c r="WG944" s="34"/>
      <c r="WN944" s="35"/>
      <c r="WO944" s="34"/>
      <c r="WV944" s="35"/>
      <c r="WW944" s="34"/>
      <c r="XD944" s="35"/>
      <c r="XE944" s="34"/>
      <c r="XL944" s="35"/>
      <c r="XM944" s="34"/>
      <c r="XT944" s="35"/>
      <c r="XU944" s="34"/>
      <c r="YB944" s="35"/>
      <c r="YC944" s="34"/>
      <c r="YJ944" s="35"/>
      <c r="YK944" s="34"/>
      <c r="YR944" s="35"/>
      <c r="YS944" s="34"/>
      <c r="YZ944" s="35"/>
      <c r="ZA944" s="34"/>
      <c r="ZH944" s="35"/>
      <c r="ZI944" s="34"/>
      <c r="ZP944" s="35"/>
      <c r="ZQ944" s="34"/>
      <c r="ZX944" s="35"/>
      <c r="ZY944" s="34"/>
      <c r="AAF944" s="35"/>
      <c r="AAG944" s="34"/>
      <c r="AAN944" s="35"/>
      <c r="AAO944" s="34"/>
      <c r="AAV944" s="35"/>
      <c r="AAW944" s="34"/>
      <c r="ABD944" s="35"/>
      <c r="ABE944" s="34"/>
      <c r="ABL944" s="35"/>
      <c r="ABM944" s="34"/>
      <c r="ABT944" s="35"/>
      <c r="ABU944" s="34"/>
      <c r="ACB944" s="35"/>
      <c r="ACC944" s="34"/>
      <c r="ACJ944" s="35"/>
      <c r="ACK944" s="34"/>
      <c r="ACR944" s="35"/>
      <c r="ACS944" s="34"/>
      <c r="ACZ944" s="35"/>
      <c r="ADA944" s="34"/>
      <c r="ADH944" s="35"/>
      <c r="ADI944" s="34"/>
      <c r="ADP944" s="35"/>
      <c r="ADQ944" s="34"/>
      <c r="ADX944" s="35"/>
      <c r="ADY944" s="34"/>
      <c r="AEF944" s="35"/>
      <c r="AEG944" s="34"/>
      <c r="AEN944" s="35"/>
      <c r="AEO944" s="34"/>
      <c r="AEV944" s="35"/>
      <c r="AEW944" s="34"/>
      <c r="AFD944" s="35"/>
      <c r="AFE944" s="34"/>
      <c r="AFL944" s="35"/>
      <c r="AFM944" s="34"/>
      <c r="AFT944" s="35"/>
      <c r="AFU944" s="34"/>
      <c r="AGB944" s="35"/>
      <c r="AGC944" s="34"/>
      <c r="AGJ944" s="35"/>
      <c r="AGK944" s="34"/>
      <c r="AGR944" s="35"/>
      <c r="AGS944" s="34"/>
      <c r="AGZ944" s="35"/>
      <c r="AHA944" s="34"/>
      <c r="AHH944" s="35"/>
      <c r="AHI944" s="34"/>
      <c r="AHP944" s="35"/>
      <c r="AHQ944" s="34"/>
      <c r="AHX944" s="35"/>
      <c r="AHY944" s="34"/>
      <c r="AIF944" s="35"/>
      <c r="AIG944" s="34"/>
      <c r="AIN944" s="35"/>
      <c r="AIO944" s="34"/>
      <c r="AIV944" s="35"/>
      <c r="AIW944" s="34"/>
      <c r="AJD944" s="35"/>
      <c r="AJE944" s="34"/>
      <c r="AJL944" s="35"/>
      <c r="AJM944" s="34"/>
      <c r="AJT944" s="35"/>
      <c r="AJU944" s="34"/>
      <c r="AKB944" s="35"/>
      <c r="AKC944" s="34"/>
      <c r="AKJ944" s="35"/>
      <c r="AKK944" s="34"/>
      <c r="AKR944" s="35"/>
      <c r="AKS944" s="34"/>
      <c r="AKZ944" s="35"/>
      <c r="ALA944" s="34"/>
      <c r="ALH944" s="35"/>
      <c r="ALI944" s="34"/>
      <c r="ALP944" s="35"/>
      <c r="ALQ944" s="34"/>
      <c r="ALX944" s="35"/>
      <c r="ALY944" s="34"/>
      <c r="AMF944" s="35"/>
      <c r="AMG944" s="34"/>
      <c r="AMN944" s="35"/>
      <c r="AMO944" s="34"/>
      <c r="AMV944" s="35"/>
      <c r="AMW944" s="34"/>
      <c r="AND944" s="35"/>
      <c r="ANE944" s="34"/>
      <c r="ANL944" s="35"/>
      <c r="ANM944" s="34"/>
      <c r="ANT944" s="35"/>
      <c r="ANU944" s="34"/>
      <c r="AOB944" s="35"/>
      <c r="AOC944" s="34"/>
      <c r="AOJ944" s="35"/>
      <c r="AOK944" s="34"/>
      <c r="AOR944" s="35"/>
      <c r="AOS944" s="34"/>
      <c r="AOZ944" s="35"/>
      <c r="APA944" s="34"/>
      <c r="APH944" s="35"/>
      <c r="API944" s="34"/>
      <c r="APP944" s="35"/>
      <c r="APQ944" s="34"/>
      <c r="APX944" s="35"/>
      <c r="APY944" s="34"/>
      <c r="AQF944" s="35"/>
      <c r="AQG944" s="34"/>
      <c r="AQN944" s="35"/>
      <c r="AQO944" s="34"/>
      <c r="AQV944" s="35"/>
      <c r="AQW944" s="34"/>
      <c r="ARD944" s="35"/>
      <c r="ARE944" s="34"/>
      <c r="ARL944" s="35"/>
      <c r="ARM944" s="34"/>
      <c r="ART944" s="35"/>
      <c r="ARU944" s="34"/>
      <c r="ASB944" s="35"/>
      <c r="ASC944" s="34"/>
      <c r="ASJ944" s="35"/>
      <c r="ASK944" s="34"/>
      <c r="ASR944" s="35"/>
      <c r="ASS944" s="34"/>
      <c r="ASZ944" s="35"/>
      <c r="ATA944" s="34"/>
      <c r="ATH944" s="35"/>
      <c r="ATI944" s="34"/>
      <c r="ATP944" s="35"/>
      <c r="ATQ944" s="34"/>
      <c r="ATX944" s="35"/>
      <c r="ATY944" s="34"/>
      <c r="AUF944" s="35"/>
      <c r="AUG944" s="34"/>
      <c r="AUN944" s="35"/>
      <c r="AUO944" s="34"/>
      <c r="AUV944" s="35"/>
      <c r="AUW944" s="34"/>
      <c r="AVD944" s="35"/>
      <c r="AVE944" s="34"/>
      <c r="AVL944" s="35"/>
      <c r="AVM944" s="34"/>
      <c r="AVT944" s="35"/>
      <c r="AVU944" s="34"/>
      <c r="AWB944" s="35"/>
      <c r="AWC944" s="34"/>
      <c r="AWJ944" s="35"/>
      <c r="AWK944" s="34"/>
      <c r="AWR944" s="35"/>
      <c r="AWS944" s="34"/>
      <c r="AWZ944" s="35"/>
      <c r="AXA944" s="34"/>
      <c r="AXH944" s="35"/>
      <c r="AXI944" s="34"/>
      <c r="AXP944" s="35"/>
      <c r="AXQ944" s="34"/>
      <c r="AXX944" s="35"/>
      <c r="AXY944" s="34"/>
      <c r="AYF944" s="35"/>
      <c r="AYG944" s="34"/>
      <c r="AYN944" s="35"/>
      <c r="AYO944" s="34"/>
      <c r="AYV944" s="35"/>
      <c r="AYW944" s="34"/>
      <c r="AZD944" s="35"/>
      <c r="AZE944" s="34"/>
      <c r="AZL944" s="35"/>
      <c r="AZM944" s="34"/>
      <c r="AZT944" s="35"/>
      <c r="AZU944" s="34"/>
      <c r="BAB944" s="35"/>
      <c r="BAC944" s="34"/>
      <c r="BAJ944" s="35"/>
      <c r="BAK944" s="34"/>
      <c r="BAR944" s="35"/>
      <c r="BAS944" s="34"/>
      <c r="BAZ944" s="35"/>
      <c r="BBA944" s="34"/>
      <c r="BBH944" s="35"/>
      <c r="BBI944" s="34"/>
      <c r="BBP944" s="35"/>
      <c r="BBQ944" s="34"/>
      <c r="BBX944" s="35"/>
      <c r="BBY944" s="34"/>
      <c r="BCF944" s="35"/>
      <c r="BCG944" s="34"/>
      <c r="BCN944" s="35"/>
      <c r="BCO944" s="34"/>
      <c r="BCV944" s="35"/>
      <c r="BCW944" s="34"/>
      <c r="BDD944" s="35"/>
      <c r="BDE944" s="34"/>
      <c r="BDL944" s="35"/>
      <c r="BDM944" s="34"/>
      <c r="BDT944" s="35"/>
      <c r="BDU944" s="34"/>
      <c r="BEB944" s="35"/>
      <c r="BEC944" s="34"/>
      <c r="BEJ944" s="35"/>
      <c r="BEK944" s="34"/>
      <c r="BER944" s="35"/>
      <c r="BES944" s="34"/>
      <c r="BEZ944" s="35"/>
      <c r="BFA944" s="34"/>
      <c r="BFH944" s="35"/>
      <c r="BFI944" s="34"/>
      <c r="BFP944" s="35"/>
      <c r="BFQ944" s="34"/>
      <c r="BFX944" s="35"/>
      <c r="BFY944" s="34"/>
      <c r="BGF944" s="35"/>
      <c r="BGG944" s="34"/>
      <c r="BGN944" s="35"/>
      <c r="BGO944" s="34"/>
      <c r="BGV944" s="35"/>
      <c r="BGW944" s="34"/>
      <c r="BHD944" s="35"/>
      <c r="BHE944" s="34"/>
      <c r="BHL944" s="35"/>
      <c r="BHM944" s="34"/>
      <c r="BHT944" s="35"/>
      <c r="BHU944" s="34"/>
      <c r="BIB944" s="35"/>
      <c r="BIC944" s="34"/>
      <c r="BIJ944" s="35"/>
      <c r="BIK944" s="34"/>
      <c r="BIR944" s="35"/>
      <c r="BIS944" s="34"/>
      <c r="BIZ944" s="35"/>
      <c r="BJA944" s="34"/>
      <c r="BJH944" s="35"/>
      <c r="BJI944" s="34"/>
      <c r="BJP944" s="35"/>
      <c r="BJQ944" s="34"/>
      <c r="BJX944" s="35"/>
      <c r="BJY944" s="34"/>
      <c r="BKF944" s="35"/>
      <c r="BKG944" s="34"/>
      <c r="BKN944" s="35"/>
      <c r="BKO944" s="34"/>
      <c r="BKV944" s="35"/>
      <c r="BKW944" s="34"/>
      <c r="BLD944" s="35"/>
      <c r="BLE944" s="34"/>
      <c r="BLL944" s="35"/>
      <c r="BLM944" s="34"/>
      <c r="BLT944" s="35"/>
      <c r="BLU944" s="34"/>
      <c r="BMB944" s="35"/>
      <c r="BMC944" s="34"/>
      <c r="BMJ944" s="35"/>
      <c r="BMK944" s="34"/>
      <c r="BMR944" s="35"/>
      <c r="BMS944" s="34"/>
      <c r="BMZ944" s="35"/>
      <c r="BNA944" s="34"/>
      <c r="BNH944" s="35"/>
      <c r="BNI944" s="34"/>
      <c r="BNP944" s="35"/>
      <c r="BNQ944" s="34"/>
      <c r="BNX944" s="35"/>
      <c r="BNY944" s="34"/>
      <c r="BOF944" s="35"/>
      <c r="BOG944" s="34"/>
      <c r="BON944" s="35"/>
      <c r="BOO944" s="34"/>
      <c r="BOV944" s="35"/>
      <c r="BOW944" s="34"/>
      <c r="BPD944" s="35"/>
      <c r="BPE944" s="34"/>
      <c r="BPL944" s="35"/>
      <c r="BPM944" s="34"/>
      <c r="BPT944" s="35"/>
      <c r="BPU944" s="34"/>
      <c r="BQB944" s="35"/>
      <c r="BQC944" s="34"/>
      <c r="BQJ944" s="35"/>
      <c r="BQK944" s="34"/>
      <c r="BQR944" s="35"/>
      <c r="BQS944" s="34"/>
      <c r="BQZ944" s="35"/>
      <c r="BRA944" s="34"/>
      <c r="BRH944" s="35"/>
      <c r="BRI944" s="34"/>
      <c r="BRP944" s="35"/>
      <c r="BRQ944" s="34"/>
      <c r="BRX944" s="35"/>
      <c r="BRY944" s="34"/>
      <c r="BSF944" s="35"/>
      <c r="BSG944" s="34"/>
      <c r="BSN944" s="35"/>
      <c r="BSO944" s="34"/>
      <c r="BSV944" s="35"/>
      <c r="BSW944" s="34"/>
      <c r="BTD944" s="35"/>
      <c r="BTE944" s="34"/>
      <c r="BTL944" s="35"/>
      <c r="BTM944" s="34"/>
      <c r="BTT944" s="35"/>
      <c r="BTU944" s="34"/>
      <c r="BUB944" s="35"/>
      <c r="BUC944" s="34"/>
      <c r="BUJ944" s="35"/>
      <c r="BUK944" s="34"/>
      <c r="BUR944" s="35"/>
      <c r="BUS944" s="34"/>
      <c r="BUZ944" s="35"/>
      <c r="BVA944" s="34"/>
      <c r="BVH944" s="35"/>
      <c r="BVI944" s="34"/>
      <c r="BVP944" s="35"/>
      <c r="BVQ944" s="34"/>
      <c r="BVX944" s="35"/>
      <c r="BVY944" s="34"/>
      <c r="BWF944" s="35"/>
      <c r="BWG944" s="34"/>
      <c r="BWN944" s="35"/>
      <c r="BWO944" s="34"/>
      <c r="BWV944" s="35"/>
      <c r="BWW944" s="34"/>
      <c r="BXD944" s="35"/>
      <c r="BXE944" s="34"/>
      <c r="BXL944" s="35"/>
      <c r="BXM944" s="34"/>
      <c r="BXT944" s="35"/>
      <c r="BXU944" s="34"/>
      <c r="BYB944" s="35"/>
      <c r="BYC944" s="34"/>
      <c r="BYJ944" s="35"/>
      <c r="BYK944" s="34"/>
      <c r="BYR944" s="35"/>
      <c r="BYS944" s="34"/>
      <c r="BYZ944" s="35"/>
      <c r="BZA944" s="34"/>
      <c r="BZH944" s="35"/>
      <c r="BZI944" s="34"/>
      <c r="BZP944" s="35"/>
      <c r="BZQ944" s="34"/>
      <c r="BZX944" s="35"/>
      <c r="BZY944" s="34"/>
      <c r="CAF944" s="35"/>
      <c r="CAG944" s="34"/>
      <c r="CAN944" s="35"/>
      <c r="CAO944" s="34"/>
      <c r="CAV944" s="35"/>
      <c r="CAW944" s="34"/>
      <c r="CBD944" s="35"/>
      <c r="CBE944" s="34"/>
      <c r="CBL944" s="35"/>
      <c r="CBM944" s="34"/>
      <c r="CBT944" s="35"/>
      <c r="CBU944" s="34"/>
      <c r="CCB944" s="35"/>
      <c r="CCC944" s="34"/>
      <c r="CCJ944" s="35"/>
      <c r="CCK944" s="34"/>
      <c r="CCR944" s="35"/>
      <c r="CCS944" s="34"/>
      <c r="CCZ944" s="35"/>
      <c r="CDA944" s="34"/>
      <c r="CDH944" s="35"/>
      <c r="CDI944" s="34"/>
      <c r="CDP944" s="35"/>
      <c r="CDQ944" s="34"/>
      <c r="CDX944" s="35"/>
      <c r="CDY944" s="34"/>
      <c r="CEF944" s="35"/>
      <c r="CEG944" s="34"/>
      <c r="CEN944" s="35"/>
      <c r="CEO944" s="34"/>
      <c r="CEV944" s="35"/>
      <c r="CEW944" s="34"/>
      <c r="CFD944" s="35"/>
      <c r="CFE944" s="34"/>
      <c r="CFL944" s="35"/>
      <c r="CFM944" s="34"/>
      <c r="CFT944" s="35"/>
      <c r="CFU944" s="34"/>
      <c r="CGB944" s="35"/>
      <c r="CGC944" s="34"/>
      <c r="CGJ944" s="35"/>
      <c r="CGK944" s="34"/>
      <c r="CGR944" s="35"/>
      <c r="CGS944" s="34"/>
      <c r="CGZ944" s="35"/>
      <c r="CHA944" s="34"/>
      <c r="CHH944" s="35"/>
      <c r="CHI944" s="34"/>
      <c r="CHP944" s="35"/>
      <c r="CHQ944" s="34"/>
      <c r="CHX944" s="35"/>
      <c r="CHY944" s="34"/>
      <c r="CIF944" s="35"/>
      <c r="CIG944" s="34"/>
      <c r="CIN944" s="35"/>
      <c r="CIO944" s="34"/>
      <c r="CIV944" s="35"/>
      <c r="CIW944" s="34"/>
      <c r="CJD944" s="35"/>
      <c r="CJE944" s="34"/>
      <c r="CJL944" s="35"/>
      <c r="CJM944" s="34"/>
      <c r="CJT944" s="35"/>
      <c r="CJU944" s="34"/>
      <c r="CKB944" s="35"/>
      <c r="CKC944" s="34"/>
      <c r="CKJ944" s="35"/>
      <c r="CKK944" s="34"/>
      <c r="CKR944" s="35"/>
      <c r="CKS944" s="34"/>
      <c r="CKZ944" s="35"/>
      <c r="CLA944" s="34"/>
      <c r="CLH944" s="35"/>
      <c r="CLI944" s="34"/>
      <c r="CLP944" s="35"/>
      <c r="CLQ944" s="34"/>
      <c r="CLX944" s="35"/>
      <c r="CLY944" s="34"/>
      <c r="CMF944" s="35"/>
      <c r="CMG944" s="34"/>
      <c r="CMN944" s="35"/>
      <c r="CMO944" s="34"/>
      <c r="CMV944" s="35"/>
      <c r="CMW944" s="34"/>
      <c r="CND944" s="35"/>
      <c r="CNE944" s="34"/>
      <c r="CNL944" s="35"/>
      <c r="CNM944" s="34"/>
      <c r="CNT944" s="35"/>
      <c r="CNU944" s="34"/>
      <c r="COB944" s="35"/>
      <c r="COC944" s="34"/>
      <c r="COJ944" s="35"/>
      <c r="COK944" s="34"/>
      <c r="COR944" s="35"/>
      <c r="COS944" s="34"/>
      <c r="COZ944" s="35"/>
      <c r="CPA944" s="34"/>
      <c r="CPH944" s="35"/>
      <c r="CPI944" s="34"/>
      <c r="CPP944" s="35"/>
      <c r="CPQ944" s="34"/>
      <c r="CPX944" s="35"/>
      <c r="CPY944" s="34"/>
      <c r="CQF944" s="35"/>
      <c r="CQG944" s="34"/>
      <c r="CQN944" s="35"/>
      <c r="CQO944" s="34"/>
      <c r="CQV944" s="35"/>
      <c r="CQW944" s="34"/>
      <c r="CRD944" s="35"/>
      <c r="CRE944" s="34"/>
      <c r="CRL944" s="35"/>
      <c r="CRM944" s="34"/>
      <c r="CRT944" s="35"/>
      <c r="CRU944" s="34"/>
      <c r="CSB944" s="35"/>
      <c r="CSC944" s="34"/>
      <c r="CSJ944" s="35"/>
      <c r="CSK944" s="34"/>
      <c r="CSR944" s="35"/>
      <c r="CSS944" s="34"/>
      <c r="CSZ944" s="35"/>
      <c r="CTA944" s="34"/>
      <c r="CTH944" s="35"/>
      <c r="CTI944" s="34"/>
      <c r="CTP944" s="35"/>
      <c r="CTQ944" s="34"/>
      <c r="CTX944" s="35"/>
      <c r="CTY944" s="34"/>
      <c r="CUF944" s="35"/>
      <c r="CUG944" s="34"/>
      <c r="CUN944" s="35"/>
      <c r="CUO944" s="34"/>
      <c r="CUV944" s="35"/>
      <c r="CUW944" s="34"/>
      <c r="CVD944" s="35"/>
      <c r="CVE944" s="34"/>
      <c r="CVL944" s="35"/>
      <c r="CVM944" s="34"/>
      <c r="CVT944" s="35"/>
      <c r="CVU944" s="34"/>
      <c r="CWB944" s="35"/>
      <c r="CWC944" s="34"/>
      <c r="CWJ944" s="35"/>
      <c r="CWK944" s="34"/>
      <c r="CWR944" s="35"/>
      <c r="CWS944" s="34"/>
      <c r="CWZ944" s="35"/>
      <c r="CXA944" s="34"/>
      <c r="CXH944" s="35"/>
      <c r="CXI944" s="34"/>
      <c r="CXP944" s="35"/>
      <c r="CXQ944" s="34"/>
      <c r="CXX944" s="35"/>
      <c r="CXY944" s="34"/>
      <c r="CYF944" s="35"/>
      <c r="CYG944" s="34"/>
      <c r="CYN944" s="35"/>
      <c r="CYO944" s="34"/>
      <c r="CYV944" s="35"/>
      <c r="CYW944" s="34"/>
      <c r="CZD944" s="35"/>
      <c r="CZE944" s="34"/>
      <c r="CZL944" s="35"/>
      <c r="CZM944" s="34"/>
      <c r="CZT944" s="35"/>
      <c r="CZU944" s="34"/>
      <c r="DAB944" s="35"/>
      <c r="DAC944" s="34"/>
      <c r="DAJ944" s="35"/>
      <c r="DAK944" s="34"/>
      <c r="DAR944" s="35"/>
      <c r="DAS944" s="34"/>
      <c r="DAZ944" s="35"/>
      <c r="DBA944" s="34"/>
      <c r="DBH944" s="35"/>
      <c r="DBI944" s="34"/>
      <c r="DBP944" s="35"/>
      <c r="DBQ944" s="34"/>
      <c r="DBX944" s="35"/>
      <c r="DBY944" s="34"/>
      <c r="DCF944" s="35"/>
      <c r="DCG944" s="34"/>
      <c r="DCN944" s="35"/>
      <c r="DCO944" s="34"/>
      <c r="DCV944" s="35"/>
      <c r="DCW944" s="34"/>
      <c r="DDD944" s="35"/>
      <c r="DDE944" s="34"/>
      <c r="DDL944" s="35"/>
      <c r="DDM944" s="34"/>
      <c r="DDT944" s="35"/>
      <c r="DDU944" s="34"/>
      <c r="DEB944" s="35"/>
      <c r="DEC944" s="34"/>
      <c r="DEJ944" s="35"/>
      <c r="DEK944" s="34"/>
      <c r="DER944" s="35"/>
      <c r="DES944" s="34"/>
      <c r="DEZ944" s="35"/>
      <c r="DFA944" s="34"/>
      <c r="DFH944" s="35"/>
      <c r="DFI944" s="34"/>
      <c r="DFP944" s="35"/>
      <c r="DFQ944" s="34"/>
      <c r="DFX944" s="35"/>
      <c r="DFY944" s="34"/>
      <c r="DGF944" s="35"/>
      <c r="DGG944" s="34"/>
      <c r="DGN944" s="35"/>
      <c r="DGO944" s="34"/>
      <c r="DGV944" s="35"/>
      <c r="DGW944" s="34"/>
      <c r="DHD944" s="35"/>
      <c r="DHE944" s="34"/>
      <c r="DHL944" s="35"/>
      <c r="DHM944" s="34"/>
      <c r="DHT944" s="35"/>
      <c r="DHU944" s="34"/>
      <c r="DIB944" s="35"/>
      <c r="DIC944" s="34"/>
      <c r="DIJ944" s="35"/>
      <c r="DIK944" s="34"/>
      <c r="DIR944" s="35"/>
      <c r="DIS944" s="34"/>
      <c r="DIZ944" s="35"/>
      <c r="DJA944" s="34"/>
      <c r="DJH944" s="35"/>
      <c r="DJI944" s="34"/>
      <c r="DJP944" s="35"/>
      <c r="DJQ944" s="34"/>
      <c r="DJX944" s="35"/>
      <c r="DJY944" s="34"/>
      <c r="DKF944" s="35"/>
      <c r="DKG944" s="34"/>
      <c r="DKN944" s="35"/>
      <c r="DKO944" s="34"/>
      <c r="DKV944" s="35"/>
      <c r="DKW944" s="34"/>
      <c r="DLD944" s="35"/>
      <c r="DLE944" s="34"/>
      <c r="DLL944" s="35"/>
      <c r="DLM944" s="34"/>
      <c r="DLT944" s="35"/>
      <c r="DLU944" s="34"/>
      <c r="DMB944" s="35"/>
      <c r="DMC944" s="34"/>
      <c r="DMJ944" s="35"/>
      <c r="DMK944" s="34"/>
      <c r="DMR944" s="35"/>
      <c r="DMS944" s="34"/>
      <c r="DMZ944" s="35"/>
      <c r="DNA944" s="34"/>
      <c r="DNH944" s="35"/>
      <c r="DNI944" s="34"/>
      <c r="DNP944" s="35"/>
      <c r="DNQ944" s="34"/>
      <c r="DNX944" s="35"/>
      <c r="DNY944" s="34"/>
      <c r="DOF944" s="35"/>
      <c r="DOG944" s="34"/>
      <c r="DON944" s="35"/>
      <c r="DOO944" s="34"/>
      <c r="DOV944" s="35"/>
      <c r="DOW944" s="34"/>
      <c r="DPD944" s="35"/>
      <c r="DPE944" s="34"/>
      <c r="DPL944" s="35"/>
      <c r="DPM944" s="34"/>
      <c r="DPT944" s="35"/>
      <c r="DPU944" s="34"/>
      <c r="DQB944" s="35"/>
      <c r="DQC944" s="34"/>
      <c r="DQJ944" s="35"/>
      <c r="DQK944" s="34"/>
      <c r="DQR944" s="35"/>
      <c r="DQS944" s="34"/>
      <c r="DQZ944" s="35"/>
      <c r="DRA944" s="34"/>
      <c r="DRH944" s="35"/>
      <c r="DRI944" s="34"/>
      <c r="DRP944" s="35"/>
      <c r="DRQ944" s="34"/>
      <c r="DRX944" s="35"/>
      <c r="DRY944" s="34"/>
      <c r="DSF944" s="35"/>
      <c r="DSG944" s="34"/>
      <c r="DSN944" s="35"/>
      <c r="DSO944" s="34"/>
      <c r="DSV944" s="35"/>
      <c r="DSW944" s="34"/>
      <c r="DTD944" s="35"/>
      <c r="DTE944" s="34"/>
      <c r="DTL944" s="35"/>
      <c r="DTM944" s="34"/>
      <c r="DTT944" s="35"/>
      <c r="DTU944" s="34"/>
      <c r="DUB944" s="35"/>
      <c r="DUC944" s="34"/>
      <c r="DUJ944" s="35"/>
      <c r="DUK944" s="34"/>
      <c r="DUR944" s="35"/>
      <c r="DUS944" s="34"/>
      <c r="DUZ944" s="35"/>
      <c r="DVA944" s="34"/>
      <c r="DVH944" s="35"/>
      <c r="DVI944" s="34"/>
      <c r="DVP944" s="35"/>
      <c r="DVQ944" s="34"/>
      <c r="DVX944" s="35"/>
      <c r="DVY944" s="34"/>
      <c r="DWF944" s="35"/>
      <c r="DWG944" s="34"/>
      <c r="DWN944" s="35"/>
      <c r="DWO944" s="34"/>
      <c r="DWV944" s="35"/>
      <c r="DWW944" s="34"/>
      <c r="DXD944" s="35"/>
      <c r="DXE944" s="34"/>
      <c r="DXL944" s="35"/>
      <c r="DXM944" s="34"/>
      <c r="DXT944" s="35"/>
      <c r="DXU944" s="34"/>
      <c r="DYB944" s="35"/>
      <c r="DYC944" s="34"/>
      <c r="DYJ944" s="35"/>
      <c r="DYK944" s="34"/>
      <c r="DYR944" s="35"/>
      <c r="DYS944" s="34"/>
      <c r="DYZ944" s="35"/>
      <c r="DZA944" s="34"/>
      <c r="DZH944" s="35"/>
      <c r="DZI944" s="34"/>
      <c r="DZP944" s="35"/>
      <c r="DZQ944" s="34"/>
      <c r="DZX944" s="35"/>
      <c r="DZY944" s="34"/>
      <c r="EAF944" s="35"/>
      <c r="EAG944" s="34"/>
      <c r="EAN944" s="35"/>
      <c r="EAO944" s="34"/>
      <c r="EAV944" s="35"/>
      <c r="EAW944" s="34"/>
      <c r="EBD944" s="35"/>
      <c r="EBE944" s="34"/>
      <c r="EBL944" s="35"/>
      <c r="EBM944" s="34"/>
      <c r="EBT944" s="35"/>
      <c r="EBU944" s="34"/>
      <c r="ECB944" s="35"/>
      <c r="ECC944" s="34"/>
      <c r="ECJ944" s="35"/>
      <c r="ECK944" s="34"/>
      <c r="ECR944" s="35"/>
      <c r="ECS944" s="34"/>
      <c r="ECZ944" s="35"/>
      <c r="EDA944" s="34"/>
      <c r="EDH944" s="35"/>
      <c r="EDI944" s="34"/>
      <c r="EDP944" s="35"/>
      <c r="EDQ944" s="34"/>
      <c r="EDX944" s="35"/>
      <c r="EDY944" s="34"/>
      <c r="EEF944" s="35"/>
      <c r="EEG944" s="34"/>
      <c r="EEN944" s="35"/>
      <c r="EEO944" s="34"/>
      <c r="EEV944" s="35"/>
      <c r="EEW944" s="34"/>
      <c r="EFD944" s="35"/>
      <c r="EFE944" s="34"/>
      <c r="EFL944" s="35"/>
      <c r="EFM944" s="34"/>
      <c r="EFT944" s="35"/>
      <c r="EFU944" s="34"/>
      <c r="EGB944" s="35"/>
      <c r="EGC944" s="34"/>
      <c r="EGJ944" s="35"/>
      <c r="EGK944" s="34"/>
      <c r="EGR944" s="35"/>
      <c r="EGS944" s="34"/>
      <c r="EGZ944" s="35"/>
      <c r="EHA944" s="34"/>
      <c r="EHH944" s="35"/>
      <c r="EHI944" s="34"/>
      <c r="EHP944" s="35"/>
      <c r="EHQ944" s="34"/>
      <c r="EHX944" s="35"/>
      <c r="EHY944" s="34"/>
      <c r="EIF944" s="35"/>
      <c r="EIG944" s="34"/>
      <c r="EIN944" s="35"/>
      <c r="EIO944" s="34"/>
      <c r="EIV944" s="35"/>
      <c r="EIW944" s="34"/>
      <c r="EJD944" s="35"/>
      <c r="EJE944" s="34"/>
      <c r="EJL944" s="35"/>
      <c r="EJM944" s="34"/>
      <c r="EJT944" s="35"/>
      <c r="EJU944" s="34"/>
      <c r="EKB944" s="35"/>
      <c r="EKC944" s="34"/>
      <c r="EKJ944" s="35"/>
      <c r="EKK944" s="34"/>
      <c r="EKR944" s="35"/>
      <c r="EKS944" s="34"/>
      <c r="EKZ944" s="35"/>
      <c r="ELA944" s="34"/>
      <c r="ELH944" s="35"/>
      <c r="ELI944" s="34"/>
      <c r="ELP944" s="35"/>
      <c r="ELQ944" s="34"/>
      <c r="ELX944" s="35"/>
      <c r="ELY944" s="34"/>
      <c r="EMF944" s="35"/>
      <c r="EMG944" s="34"/>
      <c r="EMN944" s="35"/>
      <c r="EMO944" s="34"/>
      <c r="EMV944" s="35"/>
      <c r="EMW944" s="34"/>
      <c r="END944" s="35"/>
      <c r="ENE944" s="34"/>
      <c r="ENL944" s="35"/>
      <c r="ENM944" s="34"/>
      <c r="ENT944" s="35"/>
      <c r="ENU944" s="34"/>
      <c r="EOB944" s="35"/>
      <c r="EOC944" s="34"/>
      <c r="EOJ944" s="35"/>
      <c r="EOK944" s="34"/>
      <c r="EOR944" s="35"/>
      <c r="EOS944" s="34"/>
      <c r="EOZ944" s="35"/>
      <c r="EPA944" s="34"/>
      <c r="EPH944" s="35"/>
      <c r="EPI944" s="34"/>
      <c r="EPP944" s="35"/>
      <c r="EPQ944" s="34"/>
      <c r="EPX944" s="35"/>
      <c r="EPY944" s="34"/>
      <c r="EQF944" s="35"/>
      <c r="EQG944" s="34"/>
      <c r="EQN944" s="35"/>
      <c r="EQO944" s="34"/>
      <c r="EQV944" s="35"/>
      <c r="EQW944" s="34"/>
      <c r="ERD944" s="35"/>
      <c r="ERE944" s="34"/>
      <c r="ERL944" s="35"/>
      <c r="ERM944" s="34"/>
      <c r="ERT944" s="35"/>
      <c r="ERU944" s="34"/>
      <c r="ESB944" s="35"/>
      <c r="ESC944" s="34"/>
      <c r="ESJ944" s="35"/>
      <c r="ESK944" s="34"/>
      <c r="ESR944" s="35"/>
      <c r="ESS944" s="34"/>
      <c r="ESZ944" s="35"/>
      <c r="ETA944" s="34"/>
      <c r="ETH944" s="35"/>
      <c r="ETI944" s="34"/>
      <c r="ETP944" s="35"/>
      <c r="ETQ944" s="34"/>
      <c r="ETX944" s="35"/>
      <c r="ETY944" s="34"/>
      <c r="EUF944" s="35"/>
      <c r="EUG944" s="34"/>
      <c r="EUN944" s="35"/>
      <c r="EUO944" s="34"/>
      <c r="EUV944" s="35"/>
      <c r="EUW944" s="34"/>
      <c r="EVD944" s="35"/>
      <c r="EVE944" s="34"/>
      <c r="EVL944" s="35"/>
      <c r="EVM944" s="34"/>
      <c r="EVT944" s="35"/>
      <c r="EVU944" s="34"/>
      <c r="EWB944" s="35"/>
      <c r="EWC944" s="34"/>
      <c r="EWJ944" s="35"/>
      <c r="EWK944" s="34"/>
      <c r="EWR944" s="35"/>
      <c r="EWS944" s="34"/>
      <c r="EWZ944" s="35"/>
      <c r="EXA944" s="34"/>
      <c r="EXH944" s="35"/>
      <c r="EXI944" s="34"/>
      <c r="EXP944" s="35"/>
      <c r="EXQ944" s="34"/>
      <c r="EXX944" s="35"/>
      <c r="EXY944" s="34"/>
      <c r="EYF944" s="35"/>
      <c r="EYG944" s="34"/>
      <c r="EYN944" s="35"/>
      <c r="EYO944" s="34"/>
      <c r="EYV944" s="35"/>
      <c r="EYW944" s="34"/>
      <c r="EZD944" s="35"/>
      <c r="EZE944" s="34"/>
      <c r="EZL944" s="35"/>
      <c r="EZM944" s="34"/>
      <c r="EZT944" s="35"/>
      <c r="EZU944" s="34"/>
      <c r="FAB944" s="35"/>
      <c r="FAC944" s="34"/>
      <c r="FAJ944" s="35"/>
      <c r="FAK944" s="34"/>
      <c r="FAR944" s="35"/>
      <c r="FAS944" s="34"/>
      <c r="FAZ944" s="35"/>
      <c r="FBA944" s="34"/>
      <c r="FBH944" s="35"/>
      <c r="FBI944" s="34"/>
      <c r="FBP944" s="35"/>
      <c r="FBQ944" s="34"/>
      <c r="FBX944" s="35"/>
      <c r="FBY944" s="34"/>
      <c r="FCF944" s="35"/>
      <c r="FCG944" s="34"/>
      <c r="FCN944" s="35"/>
      <c r="FCO944" s="34"/>
      <c r="FCV944" s="35"/>
      <c r="FCW944" s="34"/>
      <c r="FDD944" s="35"/>
      <c r="FDE944" s="34"/>
      <c r="FDL944" s="35"/>
      <c r="FDM944" s="34"/>
      <c r="FDT944" s="35"/>
      <c r="FDU944" s="34"/>
      <c r="FEB944" s="35"/>
      <c r="FEC944" s="34"/>
      <c r="FEJ944" s="35"/>
      <c r="FEK944" s="34"/>
      <c r="FER944" s="35"/>
      <c r="FES944" s="34"/>
      <c r="FEZ944" s="35"/>
      <c r="FFA944" s="34"/>
      <c r="FFH944" s="35"/>
      <c r="FFI944" s="34"/>
      <c r="FFP944" s="35"/>
      <c r="FFQ944" s="34"/>
      <c r="FFX944" s="35"/>
      <c r="FFY944" s="34"/>
      <c r="FGF944" s="35"/>
      <c r="FGG944" s="34"/>
      <c r="FGN944" s="35"/>
      <c r="FGO944" s="34"/>
      <c r="FGV944" s="35"/>
      <c r="FGW944" s="34"/>
      <c r="FHD944" s="35"/>
      <c r="FHE944" s="34"/>
      <c r="FHL944" s="35"/>
      <c r="FHM944" s="34"/>
      <c r="FHT944" s="35"/>
      <c r="FHU944" s="34"/>
      <c r="FIB944" s="35"/>
      <c r="FIC944" s="34"/>
      <c r="FIJ944" s="35"/>
      <c r="FIK944" s="34"/>
      <c r="FIR944" s="35"/>
      <c r="FIS944" s="34"/>
      <c r="FIZ944" s="35"/>
      <c r="FJA944" s="34"/>
      <c r="FJH944" s="35"/>
      <c r="FJI944" s="34"/>
      <c r="FJP944" s="35"/>
      <c r="FJQ944" s="34"/>
      <c r="FJX944" s="35"/>
      <c r="FJY944" s="34"/>
      <c r="FKF944" s="35"/>
      <c r="FKG944" s="34"/>
      <c r="FKN944" s="35"/>
      <c r="FKO944" s="34"/>
      <c r="FKV944" s="35"/>
      <c r="FKW944" s="34"/>
      <c r="FLD944" s="35"/>
      <c r="FLE944" s="34"/>
      <c r="FLL944" s="35"/>
      <c r="FLM944" s="34"/>
      <c r="FLT944" s="35"/>
      <c r="FLU944" s="34"/>
      <c r="FMB944" s="35"/>
      <c r="FMC944" s="34"/>
      <c r="FMJ944" s="35"/>
      <c r="FMK944" s="34"/>
      <c r="FMR944" s="35"/>
      <c r="FMS944" s="34"/>
      <c r="FMZ944" s="35"/>
      <c r="FNA944" s="34"/>
      <c r="FNH944" s="35"/>
      <c r="FNI944" s="34"/>
      <c r="FNP944" s="35"/>
      <c r="FNQ944" s="34"/>
      <c r="FNX944" s="35"/>
      <c r="FNY944" s="34"/>
      <c r="FOF944" s="35"/>
      <c r="FOG944" s="34"/>
      <c r="FON944" s="35"/>
      <c r="FOO944" s="34"/>
      <c r="FOV944" s="35"/>
      <c r="FOW944" s="34"/>
      <c r="FPD944" s="35"/>
      <c r="FPE944" s="34"/>
      <c r="FPL944" s="35"/>
      <c r="FPM944" s="34"/>
      <c r="FPT944" s="35"/>
      <c r="FPU944" s="34"/>
      <c r="FQB944" s="35"/>
      <c r="FQC944" s="34"/>
      <c r="FQJ944" s="35"/>
      <c r="FQK944" s="34"/>
      <c r="FQR944" s="35"/>
      <c r="FQS944" s="34"/>
      <c r="FQZ944" s="35"/>
      <c r="FRA944" s="34"/>
      <c r="FRH944" s="35"/>
      <c r="FRI944" s="34"/>
      <c r="FRP944" s="35"/>
      <c r="FRQ944" s="34"/>
      <c r="FRX944" s="35"/>
      <c r="FRY944" s="34"/>
      <c r="FSF944" s="35"/>
      <c r="FSG944" s="34"/>
      <c r="FSN944" s="35"/>
      <c r="FSO944" s="34"/>
      <c r="FSV944" s="35"/>
      <c r="FSW944" s="34"/>
      <c r="FTD944" s="35"/>
      <c r="FTE944" s="34"/>
      <c r="FTL944" s="35"/>
      <c r="FTM944" s="34"/>
      <c r="FTT944" s="35"/>
      <c r="FTU944" s="34"/>
      <c r="FUB944" s="35"/>
      <c r="FUC944" s="34"/>
      <c r="FUJ944" s="35"/>
      <c r="FUK944" s="34"/>
      <c r="FUR944" s="35"/>
      <c r="FUS944" s="34"/>
      <c r="FUZ944" s="35"/>
      <c r="FVA944" s="34"/>
      <c r="FVH944" s="35"/>
      <c r="FVI944" s="34"/>
      <c r="FVP944" s="35"/>
      <c r="FVQ944" s="34"/>
      <c r="FVX944" s="35"/>
      <c r="FVY944" s="34"/>
      <c r="FWF944" s="35"/>
      <c r="FWG944" s="34"/>
      <c r="FWN944" s="35"/>
      <c r="FWO944" s="34"/>
      <c r="FWV944" s="35"/>
      <c r="FWW944" s="34"/>
      <c r="FXD944" s="35"/>
      <c r="FXE944" s="34"/>
      <c r="FXL944" s="35"/>
      <c r="FXM944" s="34"/>
      <c r="FXT944" s="35"/>
      <c r="FXU944" s="34"/>
      <c r="FYB944" s="35"/>
      <c r="FYC944" s="34"/>
      <c r="FYJ944" s="35"/>
      <c r="FYK944" s="34"/>
      <c r="FYR944" s="35"/>
      <c r="FYS944" s="34"/>
      <c r="FYZ944" s="35"/>
      <c r="FZA944" s="34"/>
      <c r="FZH944" s="35"/>
      <c r="FZI944" s="34"/>
      <c r="FZP944" s="35"/>
      <c r="FZQ944" s="34"/>
      <c r="FZX944" s="35"/>
      <c r="FZY944" s="34"/>
      <c r="GAF944" s="35"/>
      <c r="GAG944" s="34"/>
      <c r="GAN944" s="35"/>
      <c r="GAO944" s="34"/>
      <c r="GAV944" s="35"/>
      <c r="GAW944" s="34"/>
      <c r="GBD944" s="35"/>
      <c r="GBE944" s="34"/>
      <c r="GBL944" s="35"/>
      <c r="GBM944" s="34"/>
      <c r="GBT944" s="35"/>
      <c r="GBU944" s="34"/>
      <c r="GCB944" s="35"/>
      <c r="GCC944" s="34"/>
      <c r="GCJ944" s="35"/>
      <c r="GCK944" s="34"/>
      <c r="GCR944" s="35"/>
      <c r="GCS944" s="34"/>
      <c r="GCZ944" s="35"/>
      <c r="GDA944" s="34"/>
      <c r="GDH944" s="35"/>
      <c r="GDI944" s="34"/>
      <c r="GDP944" s="35"/>
      <c r="GDQ944" s="34"/>
      <c r="GDX944" s="35"/>
      <c r="GDY944" s="34"/>
      <c r="GEF944" s="35"/>
      <c r="GEG944" s="34"/>
      <c r="GEN944" s="35"/>
      <c r="GEO944" s="34"/>
      <c r="GEV944" s="35"/>
      <c r="GEW944" s="34"/>
      <c r="GFD944" s="35"/>
      <c r="GFE944" s="34"/>
      <c r="GFL944" s="35"/>
      <c r="GFM944" s="34"/>
      <c r="GFT944" s="35"/>
      <c r="GFU944" s="34"/>
      <c r="GGB944" s="35"/>
      <c r="GGC944" s="34"/>
      <c r="GGJ944" s="35"/>
      <c r="GGK944" s="34"/>
      <c r="GGR944" s="35"/>
      <c r="GGS944" s="34"/>
      <c r="GGZ944" s="35"/>
      <c r="GHA944" s="34"/>
      <c r="GHH944" s="35"/>
      <c r="GHI944" s="34"/>
      <c r="GHP944" s="35"/>
      <c r="GHQ944" s="34"/>
      <c r="GHX944" s="35"/>
      <c r="GHY944" s="34"/>
      <c r="GIF944" s="35"/>
      <c r="GIG944" s="34"/>
      <c r="GIN944" s="35"/>
      <c r="GIO944" s="34"/>
      <c r="GIV944" s="35"/>
      <c r="GIW944" s="34"/>
      <c r="GJD944" s="35"/>
      <c r="GJE944" s="34"/>
      <c r="GJL944" s="35"/>
      <c r="GJM944" s="34"/>
      <c r="GJT944" s="35"/>
      <c r="GJU944" s="34"/>
      <c r="GKB944" s="35"/>
      <c r="GKC944" s="34"/>
      <c r="GKJ944" s="35"/>
      <c r="GKK944" s="34"/>
      <c r="GKR944" s="35"/>
      <c r="GKS944" s="34"/>
      <c r="GKZ944" s="35"/>
      <c r="GLA944" s="34"/>
      <c r="GLH944" s="35"/>
      <c r="GLI944" s="34"/>
      <c r="GLP944" s="35"/>
      <c r="GLQ944" s="34"/>
      <c r="GLX944" s="35"/>
      <c r="GLY944" s="34"/>
      <c r="GMF944" s="35"/>
      <c r="GMG944" s="34"/>
      <c r="GMN944" s="35"/>
      <c r="GMO944" s="34"/>
      <c r="GMV944" s="35"/>
      <c r="GMW944" s="34"/>
      <c r="GND944" s="35"/>
      <c r="GNE944" s="34"/>
      <c r="GNL944" s="35"/>
      <c r="GNM944" s="34"/>
      <c r="GNT944" s="35"/>
      <c r="GNU944" s="34"/>
      <c r="GOB944" s="35"/>
      <c r="GOC944" s="34"/>
      <c r="GOJ944" s="35"/>
      <c r="GOK944" s="34"/>
      <c r="GOR944" s="35"/>
      <c r="GOS944" s="34"/>
      <c r="GOZ944" s="35"/>
      <c r="GPA944" s="34"/>
      <c r="GPH944" s="35"/>
      <c r="GPI944" s="34"/>
      <c r="GPP944" s="35"/>
      <c r="GPQ944" s="34"/>
      <c r="GPX944" s="35"/>
      <c r="GPY944" s="34"/>
      <c r="GQF944" s="35"/>
      <c r="GQG944" s="34"/>
      <c r="GQN944" s="35"/>
      <c r="GQO944" s="34"/>
      <c r="GQV944" s="35"/>
      <c r="GQW944" s="34"/>
      <c r="GRD944" s="35"/>
      <c r="GRE944" s="34"/>
      <c r="GRL944" s="35"/>
      <c r="GRM944" s="34"/>
      <c r="GRT944" s="35"/>
      <c r="GRU944" s="34"/>
      <c r="GSB944" s="35"/>
      <c r="GSC944" s="34"/>
      <c r="GSJ944" s="35"/>
      <c r="GSK944" s="34"/>
      <c r="GSR944" s="35"/>
      <c r="GSS944" s="34"/>
      <c r="GSZ944" s="35"/>
      <c r="GTA944" s="34"/>
      <c r="GTH944" s="35"/>
      <c r="GTI944" s="34"/>
      <c r="GTP944" s="35"/>
      <c r="GTQ944" s="34"/>
      <c r="GTX944" s="35"/>
      <c r="GTY944" s="34"/>
      <c r="GUF944" s="35"/>
      <c r="GUG944" s="34"/>
      <c r="GUN944" s="35"/>
      <c r="GUO944" s="34"/>
      <c r="GUV944" s="35"/>
      <c r="GUW944" s="34"/>
      <c r="GVD944" s="35"/>
      <c r="GVE944" s="34"/>
      <c r="GVL944" s="35"/>
      <c r="GVM944" s="34"/>
      <c r="GVT944" s="35"/>
      <c r="GVU944" s="34"/>
      <c r="GWB944" s="35"/>
      <c r="GWC944" s="34"/>
      <c r="GWJ944" s="35"/>
      <c r="GWK944" s="34"/>
      <c r="GWR944" s="35"/>
      <c r="GWS944" s="34"/>
      <c r="GWZ944" s="35"/>
      <c r="GXA944" s="34"/>
      <c r="GXH944" s="35"/>
      <c r="GXI944" s="34"/>
      <c r="GXP944" s="35"/>
      <c r="GXQ944" s="34"/>
      <c r="GXX944" s="35"/>
      <c r="GXY944" s="34"/>
      <c r="GYF944" s="35"/>
      <c r="GYG944" s="34"/>
      <c r="GYN944" s="35"/>
      <c r="GYO944" s="34"/>
      <c r="GYV944" s="35"/>
      <c r="GYW944" s="34"/>
      <c r="GZD944" s="35"/>
      <c r="GZE944" s="34"/>
      <c r="GZL944" s="35"/>
      <c r="GZM944" s="34"/>
      <c r="GZT944" s="35"/>
      <c r="GZU944" s="34"/>
      <c r="HAB944" s="35"/>
      <c r="HAC944" s="34"/>
      <c r="HAJ944" s="35"/>
      <c r="HAK944" s="34"/>
      <c r="HAR944" s="35"/>
      <c r="HAS944" s="34"/>
      <c r="HAZ944" s="35"/>
      <c r="HBA944" s="34"/>
      <c r="HBH944" s="35"/>
      <c r="HBI944" s="34"/>
      <c r="HBP944" s="35"/>
      <c r="HBQ944" s="34"/>
      <c r="HBX944" s="35"/>
      <c r="HBY944" s="34"/>
      <c r="HCF944" s="35"/>
      <c r="HCG944" s="34"/>
      <c r="HCN944" s="35"/>
      <c r="HCO944" s="34"/>
      <c r="HCV944" s="35"/>
      <c r="HCW944" s="34"/>
      <c r="HDD944" s="35"/>
      <c r="HDE944" s="34"/>
      <c r="HDL944" s="35"/>
      <c r="HDM944" s="34"/>
      <c r="HDT944" s="35"/>
      <c r="HDU944" s="34"/>
      <c r="HEB944" s="35"/>
      <c r="HEC944" s="34"/>
      <c r="HEJ944" s="35"/>
      <c r="HEK944" s="34"/>
      <c r="HER944" s="35"/>
      <c r="HES944" s="34"/>
      <c r="HEZ944" s="35"/>
      <c r="HFA944" s="34"/>
      <c r="HFH944" s="35"/>
      <c r="HFI944" s="34"/>
      <c r="HFP944" s="35"/>
      <c r="HFQ944" s="34"/>
      <c r="HFX944" s="35"/>
      <c r="HFY944" s="34"/>
      <c r="HGF944" s="35"/>
      <c r="HGG944" s="34"/>
      <c r="HGN944" s="35"/>
      <c r="HGO944" s="34"/>
      <c r="HGV944" s="35"/>
      <c r="HGW944" s="34"/>
      <c r="HHD944" s="35"/>
      <c r="HHE944" s="34"/>
      <c r="HHL944" s="35"/>
      <c r="HHM944" s="34"/>
      <c r="HHT944" s="35"/>
      <c r="HHU944" s="34"/>
      <c r="HIB944" s="35"/>
      <c r="HIC944" s="34"/>
      <c r="HIJ944" s="35"/>
      <c r="HIK944" s="34"/>
      <c r="HIR944" s="35"/>
      <c r="HIS944" s="34"/>
      <c r="HIZ944" s="35"/>
      <c r="HJA944" s="34"/>
      <c r="HJH944" s="35"/>
      <c r="HJI944" s="34"/>
      <c r="HJP944" s="35"/>
      <c r="HJQ944" s="34"/>
      <c r="HJX944" s="35"/>
      <c r="HJY944" s="34"/>
      <c r="HKF944" s="35"/>
      <c r="HKG944" s="34"/>
      <c r="HKN944" s="35"/>
      <c r="HKO944" s="34"/>
      <c r="HKV944" s="35"/>
      <c r="HKW944" s="34"/>
      <c r="HLD944" s="35"/>
      <c r="HLE944" s="34"/>
      <c r="HLL944" s="35"/>
      <c r="HLM944" s="34"/>
      <c r="HLT944" s="35"/>
      <c r="HLU944" s="34"/>
      <c r="HMB944" s="35"/>
      <c r="HMC944" s="34"/>
      <c r="HMJ944" s="35"/>
      <c r="HMK944" s="34"/>
      <c r="HMR944" s="35"/>
      <c r="HMS944" s="34"/>
      <c r="HMZ944" s="35"/>
      <c r="HNA944" s="34"/>
      <c r="HNH944" s="35"/>
      <c r="HNI944" s="34"/>
      <c r="HNP944" s="35"/>
      <c r="HNQ944" s="34"/>
      <c r="HNX944" s="35"/>
      <c r="HNY944" s="34"/>
      <c r="HOF944" s="35"/>
      <c r="HOG944" s="34"/>
      <c r="HON944" s="35"/>
      <c r="HOO944" s="34"/>
      <c r="HOV944" s="35"/>
      <c r="HOW944" s="34"/>
      <c r="HPD944" s="35"/>
      <c r="HPE944" s="34"/>
      <c r="HPL944" s="35"/>
      <c r="HPM944" s="34"/>
      <c r="HPT944" s="35"/>
      <c r="HPU944" s="34"/>
      <c r="HQB944" s="35"/>
      <c r="HQC944" s="34"/>
      <c r="HQJ944" s="35"/>
      <c r="HQK944" s="34"/>
      <c r="HQR944" s="35"/>
      <c r="HQS944" s="34"/>
      <c r="HQZ944" s="35"/>
      <c r="HRA944" s="34"/>
      <c r="HRH944" s="35"/>
      <c r="HRI944" s="34"/>
      <c r="HRP944" s="35"/>
      <c r="HRQ944" s="34"/>
      <c r="HRX944" s="35"/>
      <c r="HRY944" s="34"/>
      <c r="HSF944" s="35"/>
      <c r="HSG944" s="34"/>
      <c r="HSN944" s="35"/>
      <c r="HSO944" s="34"/>
      <c r="HSV944" s="35"/>
      <c r="HSW944" s="34"/>
      <c r="HTD944" s="35"/>
      <c r="HTE944" s="34"/>
      <c r="HTL944" s="35"/>
      <c r="HTM944" s="34"/>
      <c r="HTT944" s="35"/>
      <c r="HTU944" s="34"/>
      <c r="HUB944" s="35"/>
      <c r="HUC944" s="34"/>
      <c r="HUJ944" s="35"/>
      <c r="HUK944" s="34"/>
      <c r="HUR944" s="35"/>
      <c r="HUS944" s="34"/>
      <c r="HUZ944" s="35"/>
      <c r="HVA944" s="34"/>
      <c r="HVH944" s="35"/>
      <c r="HVI944" s="34"/>
      <c r="HVP944" s="35"/>
      <c r="HVQ944" s="34"/>
      <c r="HVX944" s="35"/>
      <c r="HVY944" s="34"/>
      <c r="HWF944" s="35"/>
      <c r="HWG944" s="34"/>
      <c r="HWN944" s="35"/>
      <c r="HWO944" s="34"/>
      <c r="HWV944" s="35"/>
      <c r="HWW944" s="34"/>
      <c r="HXD944" s="35"/>
      <c r="HXE944" s="34"/>
      <c r="HXL944" s="35"/>
      <c r="HXM944" s="34"/>
      <c r="HXT944" s="35"/>
      <c r="HXU944" s="34"/>
      <c r="HYB944" s="35"/>
      <c r="HYC944" s="34"/>
      <c r="HYJ944" s="35"/>
      <c r="HYK944" s="34"/>
      <c r="HYR944" s="35"/>
      <c r="HYS944" s="34"/>
      <c r="HYZ944" s="35"/>
      <c r="HZA944" s="34"/>
      <c r="HZH944" s="35"/>
      <c r="HZI944" s="34"/>
      <c r="HZP944" s="35"/>
      <c r="HZQ944" s="34"/>
      <c r="HZX944" s="35"/>
      <c r="HZY944" s="34"/>
      <c r="IAF944" s="35"/>
      <c r="IAG944" s="34"/>
      <c r="IAN944" s="35"/>
      <c r="IAO944" s="34"/>
      <c r="IAV944" s="35"/>
      <c r="IAW944" s="34"/>
      <c r="IBD944" s="35"/>
      <c r="IBE944" s="34"/>
      <c r="IBL944" s="35"/>
      <c r="IBM944" s="34"/>
      <c r="IBT944" s="35"/>
      <c r="IBU944" s="34"/>
      <c r="ICB944" s="35"/>
      <c r="ICC944" s="34"/>
      <c r="ICJ944" s="35"/>
      <c r="ICK944" s="34"/>
      <c r="ICR944" s="35"/>
      <c r="ICS944" s="34"/>
      <c r="ICZ944" s="35"/>
      <c r="IDA944" s="34"/>
      <c r="IDH944" s="35"/>
      <c r="IDI944" s="34"/>
      <c r="IDP944" s="35"/>
      <c r="IDQ944" s="34"/>
      <c r="IDX944" s="35"/>
      <c r="IDY944" s="34"/>
      <c r="IEF944" s="35"/>
      <c r="IEG944" s="34"/>
      <c r="IEN944" s="35"/>
      <c r="IEO944" s="34"/>
      <c r="IEV944" s="35"/>
      <c r="IEW944" s="34"/>
      <c r="IFD944" s="35"/>
      <c r="IFE944" s="34"/>
      <c r="IFL944" s="35"/>
      <c r="IFM944" s="34"/>
      <c r="IFT944" s="35"/>
      <c r="IFU944" s="34"/>
      <c r="IGB944" s="35"/>
      <c r="IGC944" s="34"/>
      <c r="IGJ944" s="35"/>
      <c r="IGK944" s="34"/>
      <c r="IGR944" s="35"/>
      <c r="IGS944" s="34"/>
      <c r="IGZ944" s="35"/>
      <c r="IHA944" s="34"/>
      <c r="IHH944" s="35"/>
      <c r="IHI944" s="34"/>
      <c r="IHP944" s="35"/>
      <c r="IHQ944" s="34"/>
      <c r="IHX944" s="35"/>
      <c r="IHY944" s="34"/>
      <c r="IIF944" s="35"/>
      <c r="IIG944" s="34"/>
      <c r="IIN944" s="35"/>
      <c r="IIO944" s="34"/>
      <c r="IIV944" s="35"/>
      <c r="IIW944" s="34"/>
      <c r="IJD944" s="35"/>
      <c r="IJE944" s="34"/>
      <c r="IJL944" s="35"/>
      <c r="IJM944" s="34"/>
      <c r="IJT944" s="35"/>
      <c r="IJU944" s="34"/>
      <c r="IKB944" s="35"/>
      <c r="IKC944" s="34"/>
      <c r="IKJ944" s="35"/>
      <c r="IKK944" s="34"/>
      <c r="IKR944" s="35"/>
      <c r="IKS944" s="34"/>
      <c r="IKZ944" s="35"/>
      <c r="ILA944" s="34"/>
      <c r="ILH944" s="35"/>
      <c r="ILI944" s="34"/>
      <c r="ILP944" s="35"/>
      <c r="ILQ944" s="34"/>
      <c r="ILX944" s="35"/>
      <c r="ILY944" s="34"/>
      <c r="IMF944" s="35"/>
      <c r="IMG944" s="34"/>
      <c r="IMN944" s="35"/>
      <c r="IMO944" s="34"/>
      <c r="IMV944" s="35"/>
      <c r="IMW944" s="34"/>
      <c r="IND944" s="35"/>
      <c r="INE944" s="34"/>
      <c r="INL944" s="35"/>
      <c r="INM944" s="34"/>
      <c r="INT944" s="35"/>
      <c r="INU944" s="34"/>
      <c r="IOB944" s="35"/>
      <c r="IOC944" s="34"/>
      <c r="IOJ944" s="35"/>
      <c r="IOK944" s="34"/>
      <c r="IOR944" s="35"/>
      <c r="IOS944" s="34"/>
      <c r="IOZ944" s="35"/>
      <c r="IPA944" s="34"/>
      <c r="IPH944" s="35"/>
      <c r="IPI944" s="34"/>
      <c r="IPP944" s="35"/>
      <c r="IPQ944" s="34"/>
      <c r="IPX944" s="35"/>
      <c r="IPY944" s="34"/>
      <c r="IQF944" s="35"/>
      <c r="IQG944" s="34"/>
      <c r="IQN944" s="35"/>
      <c r="IQO944" s="34"/>
      <c r="IQV944" s="35"/>
      <c r="IQW944" s="34"/>
      <c r="IRD944" s="35"/>
      <c r="IRE944" s="34"/>
      <c r="IRL944" s="35"/>
      <c r="IRM944" s="34"/>
      <c r="IRT944" s="35"/>
      <c r="IRU944" s="34"/>
      <c r="ISB944" s="35"/>
      <c r="ISC944" s="34"/>
      <c r="ISJ944" s="35"/>
      <c r="ISK944" s="34"/>
      <c r="ISR944" s="35"/>
      <c r="ISS944" s="34"/>
      <c r="ISZ944" s="35"/>
      <c r="ITA944" s="34"/>
      <c r="ITH944" s="35"/>
      <c r="ITI944" s="34"/>
      <c r="ITP944" s="35"/>
      <c r="ITQ944" s="34"/>
      <c r="ITX944" s="35"/>
      <c r="ITY944" s="34"/>
      <c r="IUF944" s="35"/>
      <c r="IUG944" s="34"/>
      <c r="IUN944" s="35"/>
      <c r="IUO944" s="34"/>
      <c r="IUV944" s="35"/>
      <c r="IUW944" s="34"/>
      <c r="IVD944" s="35"/>
      <c r="IVE944" s="34"/>
      <c r="IVL944" s="35"/>
      <c r="IVM944" s="34"/>
      <c r="IVT944" s="35"/>
      <c r="IVU944" s="34"/>
      <c r="IWB944" s="35"/>
      <c r="IWC944" s="34"/>
      <c r="IWJ944" s="35"/>
      <c r="IWK944" s="34"/>
      <c r="IWR944" s="35"/>
      <c r="IWS944" s="34"/>
      <c r="IWZ944" s="35"/>
      <c r="IXA944" s="34"/>
      <c r="IXH944" s="35"/>
      <c r="IXI944" s="34"/>
      <c r="IXP944" s="35"/>
      <c r="IXQ944" s="34"/>
      <c r="IXX944" s="35"/>
      <c r="IXY944" s="34"/>
      <c r="IYF944" s="35"/>
      <c r="IYG944" s="34"/>
      <c r="IYN944" s="35"/>
      <c r="IYO944" s="34"/>
      <c r="IYV944" s="35"/>
      <c r="IYW944" s="34"/>
      <c r="IZD944" s="35"/>
      <c r="IZE944" s="34"/>
      <c r="IZL944" s="35"/>
      <c r="IZM944" s="34"/>
      <c r="IZT944" s="35"/>
      <c r="IZU944" s="34"/>
      <c r="JAB944" s="35"/>
      <c r="JAC944" s="34"/>
      <c r="JAJ944" s="35"/>
      <c r="JAK944" s="34"/>
      <c r="JAR944" s="35"/>
      <c r="JAS944" s="34"/>
      <c r="JAZ944" s="35"/>
      <c r="JBA944" s="34"/>
      <c r="JBH944" s="35"/>
      <c r="JBI944" s="34"/>
      <c r="JBP944" s="35"/>
      <c r="JBQ944" s="34"/>
      <c r="JBX944" s="35"/>
      <c r="JBY944" s="34"/>
      <c r="JCF944" s="35"/>
      <c r="JCG944" s="34"/>
      <c r="JCN944" s="35"/>
      <c r="JCO944" s="34"/>
      <c r="JCV944" s="35"/>
      <c r="JCW944" s="34"/>
      <c r="JDD944" s="35"/>
      <c r="JDE944" s="34"/>
      <c r="JDL944" s="35"/>
      <c r="JDM944" s="34"/>
      <c r="JDT944" s="35"/>
      <c r="JDU944" s="34"/>
      <c r="JEB944" s="35"/>
      <c r="JEC944" s="34"/>
      <c r="JEJ944" s="35"/>
      <c r="JEK944" s="34"/>
      <c r="JER944" s="35"/>
      <c r="JES944" s="34"/>
      <c r="JEZ944" s="35"/>
      <c r="JFA944" s="34"/>
      <c r="JFH944" s="35"/>
      <c r="JFI944" s="34"/>
      <c r="JFP944" s="35"/>
      <c r="JFQ944" s="34"/>
      <c r="JFX944" s="35"/>
      <c r="JFY944" s="34"/>
      <c r="JGF944" s="35"/>
      <c r="JGG944" s="34"/>
      <c r="JGN944" s="35"/>
      <c r="JGO944" s="34"/>
      <c r="JGV944" s="35"/>
      <c r="JGW944" s="34"/>
      <c r="JHD944" s="35"/>
      <c r="JHE944" s="34"/>
      <c r="JHL944" s="35"/>
      <c r="JHM944" s="34"/>
      <c r="JHT944" s="35"/>
      <c r="JHU944" s="34"/>
      <c r="JIB944" s="35"/>
      <c r="JIC944" s="34"/>
      <c r="JIJ944" s="35"/>
      <c r="JIK944" s="34"/>
      <c r="JIR944" s="35"/>
      <c r="JIS944" s="34"/>
      <c r="JIZ944" s="35"/>
      <c r="JJA944" s="34"/>
      <c r="JJH944" s="35"/>
      <c r="JJI944" s="34"/>
      <c r="JJP944" s="35"/>
      <c r="JJQ944" s="34"/>
      <c r="JJX944" s="35"/>
      <c r="JJY944" s="34"/>
      <c r="JKF944" s="35"/>
      <c r="JKG944" s="34"/>
      <c r="JKN944" s="35"/>
      <c r="JKO944" s="34"/>
      <c r="JKV944" s="35"/>
      <c r="JKW944" s="34"/>
      <c r="JLD944" s="35"/>
      <c r="JLE944" s="34"/>
      <c r="JLL944" s="35"/>
      <c r="JLM944" s="34"/>
      <c r="JLT944" s="35"/>
      <c r="JLU944" s="34"/>
      <c r="JMB944" s="35"/>
      <c r="JMC944" s="34"/>
      <c r="JMJ944" s="35"/>
      <c r="JMK944" s="34"/>
      <c r="JMR944" s="35"/>
      <c r="JMS944" s="34"/>
      <c r="JMZ944" s="35"/>
      <c r="JNA944" s="34"/>
      <c r="JNH944" s="35"/>
      <c r="JNI944" s="34"/>
      <c r="JNP944" s="35"/>
      <c r="JNQ944" s="34"/>
      <c r="JNX944" s="35"/>
      <c r="JNY944" s="34"/>
      <c r="JOF944" s="35"/>
      <c r="JOG944" s="34"/>
      <c r="JON944" s="35"/>
      <c r="JOO944" s="34"/>
      <c r="JOV944" s="35"/>
      <c r="JOW944" s="34"/>
      <c r="JPD944" s="35"/>
      <c r="JPE944" s="34"/>
      <c r="JPL944" s="35"/>
      <c r="JPM944" s="34"/>
      <c r="JPT944" s="35"/>
      <c r="JPU944" s="34"/>
      <c r="JQB944" s="35"/>
      <c r="JQC944" s="34"/>
      <c r="JQJ944" s="35"/>
      <c r="JQK944" s="34"/>
      <c r="JQR944" s="35"/>
      <c r="JQS944" s="34"/>
      <c r="JQZ944" s="35"/>
      <c r="JRA944" s="34"/>
      <c r="JRH944" s="35"/>
      <c r="JRI944" s="34"/>
      <c r="JRP944" s="35"/>
      <c r="JRQ944" s="34"/>
      <c r="JRX944" s="35"/>
      <c r="JRY944" s="34"/>
      <c r="JSF944" s="35"/>
      <c r="JSG944" s="34"/>
      <c r="JSN944" s="35"/>
      <c r="JSO944" s="34"/>
      <c r="JSV944" s="35"/>
      <c r="JSW944" s="34"/>
      <c r="JTD944" s="35"/>
      <c r="JTE944" s="34"/>
      <c r="JTL944" s="35"/>
      <c r="JTM944" s="34"/>
      <c r="JTT944" s="35"/>
      <c r="JTU944" s="34"/>
      <c r="JUB944" s="35"/>
      <c r="JUC944" s="34"/>
      <c r="JUJ944" s="35"/>
      <c r="JUK944" s="34"/>
      <c r="JUR944" s="35"/>
      <c r="JUS944" s="34"/>
      <c r="JUZ944" s="35"/>
      <c r="JVA944" s="34"/>
      <c r="JVH944" s="35"/>
      <c r="JVI944" s="34"/>
      <c r="JVP944" s="35"/>
      <c r="JVQ944" s="34"/>
      <c r="JVX944" s="35"/>
      <c r="JVY944" s="34"/>
      <c r="JWF944" s="35"/>
      <c r="JWG944" s="34"/>
      <c r="JWN944" s="35"/>
      <c r="JWO944" s="34"/>
      <c r="JWV944" s="35"/>
      <c r="JWW944" s="34"/>
      <c r="JXD944" s="35"/>
      <c r="JXE944" s="34"/>
      <c r="JXL944" s="35"/>
      <c r="JXM944" s="34"/>
      <c r="JXT944" s="35"/>
      <c r="JXU944" s="34"/>
      <c r="JYB944" s="35"/>
      <c r="JYC944" s="34"/>
      <c r="JYJ944" s="35"/>
      <c r="JYK944" s="34"/>
      <c r="JYR944" s="35"/>
      <c r="JYS944" s="34"/>
      <c r="JYZ944" s="35"/>
      <c r="JZA944" s="34"/>
      <c r="JZH944" s="35"/>
      <c r="JZI944" s="34"/>
      <c r="JZP944" s="35"/>
      <c r="JZQ944" s="34"/>
      <c r="JZX944" s="35"/>
      <c r="JZY944" s="34"/>
      <c r="KAF944" s="35"/>
      <c r="KAG944" s="34"/>
      <c r="KAN944" s="35"/>
      <c r="KAO944" s="34"/>
      <c r="KAV944" s="35"/>
      <c r="KAW944" s="34"/>
      <c r="KBD944" s="35"/>
      <c r="KBE944" s="34"/>
      <c r="KBL944" s="35"/>
      <c r="KBM944" s="34"/>
      <c r="KBT944" s="35"/>
      <c r="KBU944" s="34"/>
      <c r="KCB944" s="35"/>
      <c r="KCC944" s="34"/>
      <c r="KCJ944" s="35"/>
      <c r="KCK944" s="34"/>
      <c r="KCR944" s="35"/>
      <c r="KCS944" s="34"/>
      <c r="KCZ944" s="35"/>
      <c r="KDA944" s="34"/>
      <c r="KDH944" s="35"/>
      <c r="KDI944" s="34"/>
      <c r="KDP944" s="35"/>
      <c r="KDQ944" s="34"/>
      <c r="KDX944" s="35"/>
      <c r="KDY944" s="34"/>
      <c r="KEF944" s="35"/>
      <c r="KEG944" s="34"/>
      <c r="KEN944" s="35"/>
      <c r="KEO944" s="34"/>
      <c r="KEV944" s="35"/>
      <c r="KEW944" s="34"/>
      <c r="KFD944" s="35"/>
      <c r="KFE944" s="34"/>
      <c r="KFL944" s="35"/>
      <c r="KFM944" s="34"/>
      <c r="KFT944" s="35"/>
      <c r="KFU944" s="34"/>
      <c r="KGB944" s="35"/>
      <c r="KGC944" s="34"/>
      <c r="KGJ944" s="35"/>
      <c r="KGK944" s="34"/>
      <c r="KGR944" s="35"/>
      <c r="KGS944" s="34"/>
      <c r="KGZ944" s="35"/>
      <c r="KHA944" s="34"/>
      <c r="KHH944" s="35"/>
      <c r="KHI944" s="34"/>
      <c r="KHP944" s="35"/>
      <c r="KHQ944" s="34"/>
      <c r="KHX944" s="35"/>
      <c r="KHY944" s="34"/>
      <c r="KIF944" s="35"/>
      <c r="KIG944" s="34"/>
      <c r="KIN944" s="35"/>
      <c r="KIO944" s="34"/>
      <c r="KIV944" s="35"/>
      <c r="KIW944" s="34"/>
      <c r="KJD944" s="35"/>
      <c r="KJE944" s="34"/>
      <c r="KJL944" s="35"/>
      <c r="KJM944" s="34"/>
      <c r="KJT944" s="35"/>
      <c r="KJU944" s="34"/>
      <c r="KKB944" s="35"/>
      <c r="KKC944" s="34"/>
      <c r="KKJ944" s="35"/>
      <c r="KKK944" s="34"/>
      <c r="KKR944" s="35"/>
      <c r="KKS944" s="34"/>
      <c r="KKZ944" s="35"/>
      <c r="KLA944" s="34"/>
      <c r="KLH944" s="35"/>
      <c r="KLI944" s="34"/>
      <c r="KLP944" s="35"/>
      <c r="KLQ944" s="34"/>
      <c r="KLX944" s="35"/>
      <c r="KLY944" s="34"/>
      <c r="KMF944" s="35"/>
      <c r="KMG944" s="34"/>
      <c r="KMN944" s="35"/>
      <c r="KMO944" s="34"/>
      <c r="KMV944" s="35"/>
      <c r="KMW944" s="34"/>
      <c r="KND944" s="35"/>
      <c r="KNE944" s="34"/>
      <c r="KNL944" s="35"/>
      <c r="KNM944" s="34"/>
      <c r="KNT944" s="35"/>
      <c r="KNU944" s="34"/>
      <c r="KOB944" s="35"/>
      <c r="KOC944" s="34"/>
      <c r="KOJ944" s="35"/>
      <c r="KOK944" s="34"/>
      <c r="KOR944" s="35"/>
      <c r="KOS944" s="34"/>
      <c r="KOZ944" s="35"/>
      <c r="KPA944" s="34"/>
      <c r="KPH944" s="35"/>
      <c r="KPI944" s="34"/>
      <c r="KPP944" s="35"/>
      <c r="KPQ944" s="34"/>
      <c r="KPX944" s="35"/>
      <c r="KPY944" s="34"/>
      <c r="KQF944" s="35"/>
      <c r="KQG944" s="34"/>
      <c r="KQN944" s="35"/>
      <c r="KQO944" s="34"/>
      <c r="KQV944" s="35"/>
      <c r="KQW944" s="34"/>
      <c r="KRD944" s="35"/>
      <c r="KRE944" s="34"/>
      <c r="KRL944" s="35"/>
      <c r="KRM944" s="34"/>
      <c r="KRT944" s="35"/>
      <c r="KRU944" s="34"/>
      <c r="KSB944" s="35"/>
      <c r="KSC944" s="34"/>
      <c r="KSJ944" s="35"/>
      <c r="KSK944" s="34"/>
      <c r="KSR944" s="35"/>
      <c r="KSS944" s="34"/>
      <c r="KSZ944" s="35"/>
      <c r="KTA944" s="34"/>
      <c r="KTH944" s="35"/>
      <c r="KTI944" s="34"/>
      <c r="KTP944" s="35"/>
      <c r="KTQ944" s="34"/>
      <c r="KTX944" s="35"/>
      <c r="KTY944" s="34"/>
      <c r="KUF944" s="35"/>
      <c r="KUG944" s="34"/>
      <c r="KUN944" s="35"/>
      <c r="KUO944" s="34"/>
      <c r="KUV944" s="35"/>
      <c r="KUW944" s="34"/>
      <c r="KVD944" s="35"/>
      <c r="KVE944" s="34"/>
      <c r="KVL944" s="35"/>
      <c r="KVM944" s="34"/>
      <c r="KVT944" s="35"/>
      <c r="KVU944" s="34"/>
      <c r="KWB944" s="35"/>
      <c r="KWC944" s="34"/>
      <c r="KWJ944" s="35"/>
      <c r="KWK944" s="34"/>
      <c r="KWR944" s="35"/>
      <c r="KWS944" s="34"/>
      <c r="KWZ944" s="35"/>
      <c r="KXA944" s="34"/>
      <c r="KXH944" s="35"/>
      <c r="KXI944" s="34"/>
      <c r="KXP944" s="35"/>
      <c r="KXQ944" s="34"/>
      <c r="KXX944" s="35"/>
      <c r="KXY944" s="34"/>
      <c r="KYF944" s="35"/>
      <c r="KYG944" s="34"/>
      <c r="KYN944" s="35"/>
      <c r="KYO944" s="34"/>
      <c r="KYV944" s="35"/>
      <c r="KYW944" s="34"/>
      <c r="KZD944" s="35"/>
      <c r="KZE944" s="34"/>
      <c r="KZL944" s="35"/>
      <c r="KZM944" s="34"/>
      <c r="KZT944" s="35"/>
      <c r="KZU944" s="34"/>
      <c r="LAB944" s="35"/>
      <c r="LAC944" s="34"/>
      <c r="LAJ944" s="35"/>
      <c r="LAK944" s="34"/>
      <c r="LAR944" s="35"/>
      <c r="LAS944" s="34"/>
      <c r="LAZ944" s="35"/>
      <c r="LBA944" s="34"/>
      <c r="LBH944" s="35"/>
      <c r="LBI944" s="34"/>
      <c r="LBP944" s="35"/>
      <c r="LBQ944" s="34"/>
      <c r="LBX944" s="35"/>
      <c r="LBY944" s="34"/>
      <c r="LCF944" s="35"/>
      <c r="LCG944" s="34"/>
      <c r="LCN944" s="35"/>
      <c r="LCO944" s="34"/>
      <c r="LCV944" s="35"/>
      <c r="LCW944" s="34"/>
      <c r="LDD944" s="35"/>
      <c r="LDE944" s="34"/>
      <c r="LDL944" s="35"/>
      <c r="LDM944" s="34"/>
      <c r="LDT944" s="35"/>
      <c r="LDU944" s="34"/>
      <c r="LEB944" s="35"/>
      <c r="LEC944" s="34"/>
      <c r="LEJ944" s="35"/>
      <c r="LEK944" s="34"/>
      <c r="LER944" s="35"/>
      <c r="LES944" s="34"/>
      <c r="LEZ944" s="35"/>
      <c r="LFA944" s="34"/>
      <c r="LFH944" s="35"/>
      <c r="LFI944" s="34"/>
      <c r="LFP944" s="35"/>
      <c r="LFQ944" s="34"/>
      <c r="LFX944" s="35"/>
      <c r="LFY944" s="34"/>
      <c r="LGF944" s="35"/>
      <c r="LGG944" s="34"/>
      <c r="LGN944" s="35"/>
      <c r="LGO944" s="34"/>
      <c r="LGV944" s="35"/>
      <c r="LGW944" s="34"/>
      <c r="LHD944" s="35"/>
      <c r="LHE944" s="34"/>
      <c r="LHL944" s="35"/>
      <c r="LHM944" s="34"/>
      <c r="LHT944" s="35"/>
      <c r="LHU944" s="34"/>
      <c r="LIB944" s="35"/>
      <c r="LIC944" s="34"/>
      <c r="LIJ944" s="35"/>
      <c r="LIK944" s="34"/>
      <c r="LIR944" s="35"/>
      <c r="LIS944" s="34"/>
      <c r="LIZ944" s="35"/>
      <c r="LJA944" s="34"/>
      <c r="LJH944" s="35"/>
      <c r="LJI944" s="34"/>
      <c r="LJP944" s="35"/>
      <c r="LJQ944" s="34"/>
      <c r="LJX944" s="35"/>
      <c r="LJY944" s="34"/>
      <c r="LKF944" s="35"/>
      <c r="LKG944" s="34"/>
      <c r="LKN944" s="35"/>
      <c r="LKO944" s="34"/>
      <c r="LKV944" s="35"/>
      <c r="LKW944" s="34"/>
      <c r="LLD944" s="35"/>
      <c r="LLE944" s="34"/>
      <c r="LLL944" s="35"/>
      <c r="LLM944" s="34"/>
      <c r="LLT944" s="35"/>
      <c r="LLU944" s="34"/>
      <c r="LMB944" s="35"/>
      <c r="LMC944" s="34"/>
      <c r="LMJ944" s="35"/>
      <c r="LMK944" s="34"/>
      <c r="LMR944" s="35"/>
      <c r="LMS944" s="34"/>
      <c r="LMZ944" s="35"/>
      <c r="LNA944" s="34"/>
      <c r="LNH944" s="35"/>
      <c r="LNI944" s="34"/>
      <c r="LNP944" s="35"/>
      <c r="LNQ944" s="34"/>
      <c r="LNX944" s="35"/>
      <c r="LNY944" s="34"/>
      <c r="LOF944" s="35"/>
      <c r="LOG944" s="34"/>
      <c r="LON944" s="35"/>
      <c r="LOO944" s="34"/>
      <c r="LOV944" s="35"/>
      <c r="LOW944" s="34"/>
      <c r="LPD944" s="35"/>
      <c r="LPE944" s="34"/>
      <c r="LPL944" s="35"/>
      <c r="LPM944" s="34"/>
      <c r="LPT944" s="35"/>
      <c r="LPU944" s="34"/>
      <c r="LQB944" s="35"/>
      <c r="LQC944" s="34"/>
      <c r="LQJ944" s="35"/>
      <c r="LQK944" s="34"/>
      <c r="LQR944" s="35"/>
      <c r="LQS944" s="34"/>
      <c r="LQZ944" s="35"/>
      <c r="LRA944" s="34"/>
      <c r="LRH944" s="35"/>
      <c r="LRI944" s="34"/>
      <c r="LRP944" s="35"/>
      <c r="LRQ944" s="34"/>
      <c r="LRX944" s="35"/>
      <c r="LRY944" s="34"/>
      <c r="LSF944" s="35"/>
      <c r="LSG944" s="34"/>
      <c r="LSN944" s="35"/>
      <c r="LSO944" s="34"/>
      <c r="LSV944" s="35"/>
      <c r="LSW944" s="34"/>
      <c r="LTD944" s="35"/>
      <c r="LTE944" s="34"/>
      <c r="LTL944" s="35"/>
      <c r="LTM944" s="34"/>
      <c r="LTT944" s="35"/>
      <c r="LTU944" s="34"/>
      <c r="LUB944" s="35"/>
      <c r="LUC944" s="34"/>
      <c r="LUJ944" s="35"/>
      <c r="LUK944" s="34"/>
      <c r="LUR944" s="35"/>
      <c r="LUS944" s="34"/>
      <c r="LUZ944" s="35"/>
      <c r="LVA944" s="34"/>
      <c r="LVH944" s="35"/>
      <c r="LVI944" s="34"/>
      <c r="LVP944" s="35"/>
      <c r="LVQ944" s="34"/>
      <c r="LVX944" s="35"/>
      <c r="LVY944" s="34"/>
      <c r="LWF944" s="35"/>
      <c r="LWG944" s="34"/>
      <c r="LWN944" s="35"/>
      <c r="LWO944" s="34"/>
      <c r="LWV944" s="35"/>
      <c r="LWW944" s="34"/>
      <c r="LXD944" s="35"/>
      <c r="LXE944" s="34"/>
      <c r="LXL944" s="35"/>
      <c r="LXM944" s="34"/>
      <c r="LXT944" s="35"/>
      <c r="LXU944" s="34"/>
      <c r="LYB944" s="35"/>
      <c r="LYC944" s="34"/>
      <c r="LYJ944" s="35"/>
      <c r="LYK944" s="34"/>
      <c r="LYR944" s="35"/>
      <c r="LYS944" s="34"/>
      <c r="LYZ944" s="35"/>
      <c r="LZA944" s="34"/>
      <c r="LZH944" s="35"/>
      <c r="LZI944" s="34"/>
      <c r="LZP944" s="35"/>
      <c r="LZQ944" s="34"/>
      <c r="LZX944" s="35"/>
      <c r="LZY944" s="34"/>
      <c r="MAF944" s="35"/>
      <c r="MAG944" s="34"/>
      <c r="MAN944" s="35"/>
      <c r="MAO944" s="34"/>
      <c r="MAV944" s="35"/>
      <c r="MAW944" s="34"/>
      <c r="MBD944" s="35"/>
      <c r="MBE944" s="34"/>
      <c r="MBL944" s="35"/>
      <c r="MBM944" s="34"/>
      <c r="MBT944" s="35"/>
      <c r="MBU944" s="34"/>
      <c r="MCB944" s="35"/>
      <c r="MCC944" s="34"/>
      <c r="MCJ944" s="35"/>
      <c r="MCK944" s="34"/>
      <c r="MCR944" s="35"/>
      <c r="MCS944" s="34"/>
      <c r="MCZ944" s="35"/>
      <c r="MDA944" s="34"/>
      <c r="MDH944" s="35"/>
      <c r="MDI944" s="34"/>
      <c r="MDP944" s="35"/>
      <c r="MDQ944" s="34"/>
      <c r="MDX944" s="35"/>
      <c r="MDY944" s="34"/>
      <c r="MEF944" s="35"/>
      <c r="MEG944" s="34"/>
      <c r="MEN944" s="35"/>
      <c r="MEO944" s="34"/>
      <c r="MEV944" s="35"/>
      <c r="MEW944" s="34"/>
      <c r="MFD944" s="35"/>
      <c r="MFE944" s="34"/>
      <c r="MFL944" s="35"/>
      <c r="MFM944" s="34"/>
      <c r="MFT944" s="35"/>
      <c r="MFU944" s="34"/>
      <c r="MGB944" s="35"/>
      <c r="MGC944" s="34"/>
      <c r="MGJ944" s="35"/>
      <c r="MGK944" s="34"/>
      <c r="MGR944" s="35"/>
      <c r="MGS944" s="34"/>
      <c r="MGZ944" s="35"/>
      <c r="MHA944" s="34"/>
      <c r="MHH944" s="35"/>
      <c r="MHI944" s="34"/>
      <c r="MHP944" s="35"/>
      <c r="MHQ944" s="34"/>
      <c r="MHX944" s="35"/>
      <c r="MHY944" s="34"/>
      <c r="MIF944" s="35"/>
      <c r="MIG944" s="34"/>
      <c r="MIN944" s="35"/>
      <c r="MIO944" s="34"/>
      <c r="MIV944" s="35"/>
      <c r="MIW944" s="34"/>
      <c r="MJD944" s="35"/>
      <c r="MJE944" s="34"/>
      <c r="MJL944" s="35"/>
      <c r="MJM944" s="34"/>
      <c r="MJT944" s="35"/>
      <c r="MJU944" s="34"/>
      <c r="MKB944" s="35"/>
      <c r="MKC944" s="34"/>
      <c r="MKJ944" s="35"/>
      <c r="MKK944" s="34"/>
      <c r="MKR944" s="35"/>
      <c r="MKS944" s="34"/>
      <c r="MKZ944" s="35"/>
      <c r="MLA944" s="34"/>
      <c r="MLH944" s="35"/>
      <c r="MLI944" s="34"/>
      <c r="MLP944" s="35"/>
      <c r="MLQ944" s="34"/>
      <c r="MLX944" s="35"/>
      <c r="MLY944" s="34"/>
      <c r="MMF944" s="35"/>
      <c r="MMG944" s="34"/>
      <c r="MMN944" s="35"/>
      <c r="MMO944" s="34"/>
      <c r="MMV944" s="35"/>
      <c r="MMW944" s="34"/>
      <c r="MND944" s="35"/>
      <c r="MNE944" s="34"/>
      <c r="MNL944" s="35"/>
      <c r="MNM944" s="34"/>
      <c r="MNT944" s="35"/>
      <c r="MNU944" s="34"/>
      <c r="MOB944" s="35"/>
      <c r="MOC944" s="34"/>
      <c r="MOJ944" s="35"/>
      <c r="MOK944" s="34"/>
      <c r="MOR944" s="35"/>
      <c r="MOS944" s="34"/>
      <c r="MOZ944" s="35"/>
      <c r="MPA944" s="34"/>
      <c r="MPH944" s="35"/>
      <c r="MPI944" s="34"/>
      <c r="MPP944" s="35"/>
      <c r="MPQ944" s="34"/>
      <c r="MPX944" s="35"/>
      <c r="MPY944" s="34"/>
      <c r="MQF944" s="35"/>
      <c r="MQG944" s="34"/>
      <c r="MQN944" s="35"/>
      <c r="MQO944" s="34"/>
      <c r="MQV944" s="35"/>
      <c r="MQW944" s="34"/>
      <c r="MRD944" s="35"/>
      <c r="MRE944" s="34"/>
      <c r="MRL944" s="35"/>
      <c r="MRM944" s="34"/>
      <c r="MRT944" s="35"/>
      <c r="MRU944" s="34"/>
      <c r="MSB944" s="35"/>
      <c r="MSC944" s="34"/>
      <c r="MSJ944" s="35"/>
      <c r="MSK944" s="34"/>
      <c r="MSR944" s="35"/>
      <c r="MSS944" s="34"/>
      <c r="MSZ944" s="35"/>
      <c r="MTA944" s="34"/>
      <c r="MTH944" s="35"/>
      <c r="MTI944" s="34"/>
      <c r="MTP944" s="35"/>
      <c r="MTQ944" s="34"/>
      <c r="MTX944" s="35"/>
      <c r="MTY944" s="34"/>
      <c r="MUF944" s="35"/>
      <c r="MUG944" s="34"/>
      <c r="MUN944" s="35"/>
      <c r="MUO944" s="34"/>
      <c r="MUV944" s="35"/>
      <c r="MUW944" s="34"/>
      <c r="MVD944" s="35"/>
      <c r="MVE944" s="34"/>
      <c r="MVL944" s="35"/>
      <c r="MVM944" s="34"/>
      <c r="MVT944" s="35"/>
      <c r="MVU944" s="34"/>
      <c r="MWB944" s="35"/>
      <c r="MWC944" s="34"/>
      <c r="MWJ944" s="35"/>
      <c r="MWK944" s="34"/>
      <c r="MWR944" s="35"/>
      <c r="MWS944" s="34"/>
      <c r="MWZ944" s="35"/>
      <c r="MXA944" s="34"/>
      <c r="MXH944" s="35"/>
      <c r="MXI944" s="34"/>
      <c r="MXP944" s="35"/>
      <c r="MXQ944" s="34"/>
      <c r="MXX944" s="35"/>
      <c r="MXY944" s="34"/>
      <c r="MYF944" s="35"/>
      <c r="MYG944" s="34"/>
      <c r="MYN944" s="35"/>
      <c r="MYO944" s="34"/>
      <c r="MYV944" s="35"/>
      <c r="MYW944" s="34"/>
      <c r="MZD944" s="35"/>
      <c r="MZE944" s="34"/>
      <c r="MZL944" s="35"/>
      <c r="MZM944" s="34"/>
      <c r="MZT944" s="35"/>
      <c r="MZU944" s="34"/>
      <c r="NAB944" s="35"/>
      <c r="NAC944" s="34"/>
      <c r="NAJ944" s="35"/>
      <c r="NAK944" s="34"/>
      <c r="NAR944" s="35"/>
      <c r="NAS944" s="34"/>
      <c r="NAZ944" s="35"/>
      <c r="NBA944" s="34"/>
      <c r="NBH944" s="35"/>
      <c r="NBI944" s="34"/>
      <c r="NBP944" s="35"/>
      <c r="NBQ944" s="34"/>
      <c r="NBX944" s="35"/>
      <c r="NBY944" s="34"/>
      <c r="NCF944" s="35"/>
      <c r="NCG944" s="34"/>
      <c r="NCN944" s="35"/>
      <c r="NCO944" s="34"/>
      <c r="NCV944" s="35"/>
      <c r="NCW944" s="34"/>
      <c r="NDD944" s="35"/>
      <c r="NDE944" s="34"/>
      <c r="NDL944" s="35"/>
      <c r="NDM944" s="34"/>
      <c r="NDT944" s="35"/>
      <c r="NDU944" s="34"/>
      <c r="NEB944" s="35"/>
      <c r="NEC944" s="34"/>
      <c r="NEJ944" s="35"/>
      <c r="NEK944" s="34"/>
      <c r="NER944" s="35"/>
      <c r="NES944" s="34"/>
      <c r="NEZ944" s="35"/>
      <c r="NFA944" s="34"/>
      <c r="NFH944" s="35"/>
      <c r="NFI944" s="34"/>
      <c r="NFP944" s="35"/>
      <c r="NFQ944" s="34"/>
      <c r="NFX944" s="35"/>
      <c r="NFY944" s="34"/>
      <c r="NGF944" s="35"/>
      <c r="NGG944" s="34"/>
      <c r="NGN944" s="35"/>
      <c r="NGO944" s="34"/>
      <c r="NGV944" s="35"/>
      <c r="NGW944" s="34"/>
      <c r="NHD944" s="35"/>
      <c r="NHE944" s="34"/>
      <c r="NHL944" s="35"/>
      <c r="NHM944" s="34"/>
      <c r="NHT944" s="35"/>
      <c r="NHU944" s="34"/>
      <c r="NIB944" s="35"/>
      <c r="NIC944" s="34"/>
      <c r="NIJ944" s="35"/>
      <c r="NIK944" s="34"/>
      <c r="NIR944" s="35"/>
      <c r="NIS944" s="34"/>
      <c r="NIZ944" s="35"/>
      <c r="NJA944" s="34"/>
      <c r="NJH944" s="35"/>
      <c r="NJI944" s="34"/>
      <c r="NJP944" s="35"/>
      <c r="NJQ944" s="34"/>
      <c r="NJX944" s="35"/>
      <c r="NJY944" s="34"/>
      <c r="NKF944" s="35"/>
      <c r="NKG944" s="34"/>
      <c r="NKN944" s="35"/>
      <c r="NKO944" s="34"/>
      <c r="NKV944" s="35"/>
      <c r="NKW944" s="34"/>
      <c r="NLD944" s="35"/>
      <c r="NLE944" s="34"/>
      <c r="NLL944" s="35"/>
      <c r="NLM944" s="34"/>
      <c r="NLT944" s="35"/>
      <c r="NLU944" s="34"/>
      <c r="NMB944" s="35"/>
      <c r="NMC944" s="34"/>
      <c r="NMJ944" s="35"/>
      <c r="NMK944" s="34"/>
      <c r="NMR944" s="35"/>
      <c r="NMS944" s="34"/>
      <c r="NMZ944" s="35"/>
      <c r="NNA944" s="34"/>
      <c r="NNH944" s="35"/>
      <c r="NNI944" s="34"/>
      <c r="NNP944" s="35"/>
      <c r="NNQ944" s="34"/>
      <c r="NNX944" s="35"/>
      <c r="NNY944" s="34"/>
      <c r="NOF944" s="35"/>
      <c r="NOG944" s="34"/>
      <c r="NON944" s="35"/>
      <c r="NOO944" s="34"/>
      <c r="NOV944" s="35"/>
      <c r="NOW944" s="34"/>
      <c r="NPD944" s="35"/>
      <c r="NPE944" s="34"/>
      <c r="NPL944" s="35"/>
      <c r="NPM944" s="34"/>
      <c r="NPT944" s="35"/>
      <c r="NPU944" s="34"/>
      <c r="NQB944" s="35"/>
      <c r="NQC944" s="34"/>
      <c r="NQJ944" s="35"/>
      <c r="NQK944" s="34"/>
      <c r="NQR944" s="35"/>
      <c r="NQS944" s="34"/>
      <c r="NQZ944" s="35"/>
      <c r="NRA944" s="34"/>
      <c r="NRH944" s="35"/>
      <c r="NRI944" s="34"/>
      <c r="NRP944" s="35"/>
      <c r="NRQ944" s="34"/>
      <c r="NRX944" s="35"/>
      <c r="NRY944" s="34"/>
      <c r="NSF944" s="35"/>
      <c r="NSG944" s="34"/>
      <c r="NSN944" s="35"/>
      <c r="NSO944" s="34"/>
      <c r="NSV944" s="35"/>
      <c r="NSW944" s="34"/>
      <c r="NTD944" s="35"/>
      <c r="NTE944" s="34"/>
      <c r="NTL944" s="35"/>
      <c r="NTM944" s="34"/>
      <c r="NTT944" s="35"/>
      <c r="NTU944" s="34"/>
      <c r="NUB944" s="35"/>
      <c r="NUC944" s="34"/>
      <c r="NUJ944" s="35"/>
      <c r="NUK944" s="34"/>
      <c r="NUR944" s="35"/>
      <c r="NUS944" s="34"/>
      <c r="NUZ944" s="35"/>
      <c r="NVA944" s="34"/>
      <c r="NVH944" s="35"/>
      <c r="NVI944" s="34"/>
      <c r="NVP944" s="35"/>
      <c r="NVQ944" s="34"/>
      <c r="NVX944" s="35"/>
      <c r="NVY944" s="34"/>
      <c r="NWF944" s="35"/>
      <c r="NWG944" s="34"/>
      <c r="NWN944" s="35"/>
      <c r="NWO944" s="34"/>
      <c r="NWV944" s="35"/>
      <c r="NWW944" s="34"/>
      <c r="NXD944" s="35"/>
      <c r="NXE944" s="34"/>
      <c r="NXL944" s="35"/>
      <c r="NXM944" s="34"/>
      <c r="NXT944" s="35"/>
      <c r="NXU944" s="34"/>
      <c r="NYB944" s="35"/>
      <c r="NYC944" s="34"/>
      <c r="NYJ944" s="35"/>
      <c r="NYK944" s="34"/>
      <c r="NYR944" s="35"/>
      <c r="NYS944" s="34"/>
      <c r="NYZ944" s="35"/>
      <c r="NZA944" s="34"/>
      <c r="NZH944" s="35"/>
      <c r="NZI944" s="34"/>
      <c r="NZP944" s="35"/>
      <c r="NZQ944" s="34"/>
      <c r="NZX944" s="35"/>
      <c r="NZY944" s="34"/>
      <c r="OAF944" s="35"/>
      <c r="OAG944" s="34"/>
      <c r="OAN944" s="35"/>
      <c r="OAO944" s="34"/>
      <c r="OAV944" s="35"/>
      <c r="OAW944" s="34"/>
      <c r="OBD944" s="35"/>
      <c r="OBE944" s="34"/>
      <c r="OBL944" s="35"/>
      <c r="OBM944" s="34"/>
      <c r="OBT944" s="35"/>
      <c r="OBU944" s="34"/>
      <c r="OCB944" s="35"/>
      <c r="OCC944" s="34"/>
      <c r="OCJ944" s="35"/>
      <c r="OCK944" s="34"/>
      <c r="OCR944" s="35"/>
      <c r="OCS944" s="34"/>
      <c r="OCZ944" s="35"/>
      <c r="ODA944" s="34"/>
      <c r="ODH944" s="35"/>
      <c r="ODI944" s="34"/>
      <c r="ODP944" s="35"/>
      <c r="ODQ944" s="34"/>
      <c r="ODX944" s="35"/>
      <c r="ODY944" s="34"/>
      <c r="OEF944" s="35"/>
      <c r="OEG944" s="34"/>
      <c r="OEN944" s="35"/>
      <c r="OEO944" s="34"/>
      <c r="OEV944" s="35"/>
      <c r="OEW944" s="34"/>
      <c r="OFD944" s="35"/>
      <c r="OFE944" s="34"/>
      <c r="OFL944" s="35"/>
      <c r="OFM944" s="34"/>
      <c r="OFT944" s="35"/>
      <c r="OFU944" s="34"/>
      <c r="OGB944" s="35"/>
      <c r="OGC944" s="34"/>
      <c r="OGJ944" s="35"/>
      <c r="OGK944" s="34"/>
      <c r="OGR944" s="35"/>
      <c r="OGS944" s="34"/>
      <c r="OGZ944" s="35"/>
      <c r="OHA944" s="34"/>
      <c r="OHH944" s="35"/>
      <c r="OHI944" s="34"/>
      <c r="OHP944" s="35"/>
      <c r="OHQ944" s="34"/>
      <c r="OHX944" s="35"/>
      <c r="OHY944" s="34"/>
      <c r="OIF944" s="35"/>
      <c r="OIG944" s="34"/>
      <c r="OIN944" s="35"/>
      <c r="OIO944" s="34"/>
      <c r="OIV944" s="35"/>
      <c r="OIW944" s="34"/>
      <c r="OJD944" s="35"/>
      <c r="OJE944" s="34"/>
      <c r="OJL944" s="35"/>
      <c r="OJM944" s="34"/>
      <c r="OJT944" s="35"/>
      <c r="OJU944" s="34"/>
      <c r="OKB944" s="35"/>
      <c r="OKC944" s="34"/>
      <c r="OKJ944" s="35"/>
      <c r="OKK944" s="34"/>
      <c r="OKR944" s="35"/>
      <c r="OKS944" s="34"/>
      <c r="OKZ944" s="35"/>
      <c r="OLA944" s="34"/>
      <c r="OLH944" s="35"/>
      <c r="OLI944" s="34"/>
      <c r="OLP944" s="35"/>
      <c r="OLQ944" s="34"/>
      <c r="OLX944" s="35"/>
      <c r="OLY944" s="34"/>
      <c r="OMF944" s="35"/>
      <c r="OMG944" s="34"/>
      <c r="OMN944" s="35"/>
      <c r="OMO944" s="34"/>
      <c r="OMV944" s="35"/>
      <c r="OMW944" s="34"/>
      <c r="OND944" s="35"/>
      <c r="ONE944" s="34"/>
      <c r="ONL944" s="35"/>
      <c r="ONM944" s="34"/>
      <c r="ONT944" s="35"/>
      <c r="ONU944" s="34"/>
      <c r="OOB944" s="35"/>
      <c r="OOC944" s="34"/>
      <c r="OOJ944" s="35"/>
      <c r="OOK944" s="34"/>
      <c r="OOR944" s="35"/>
      <c r="OOS944" s="34"/>
      <c r="OOZ944" s="35"/>
      <c r="OPA944" s="34"/>
      <c r="OPH944" s="35"/>
      <c r="OPI944" s="34"/>
      <c r="OPP944" s="35"/>
      <c r="OPQ944" s="34"/>
      <c r="OPX944" s="35"/>
      <c r="OPY944" s="34"/>
      <c r="OQF944" s="35"/>
      <c r="OQG944" s="34"/>
      <c r="OQN944" s="35"/>
      <c r="OQO944" s="34"/>
      <c r="OQV944" s="35"/>
      <c r="OQW944" s="34"/>
      <c r="ORD944" s="35"/>
      <c r="ORE944" s="34"/>
      <c r="ORL944" s="35"/>
      <c r="ORM944" s="34"/>
      <c r="ORT944" s="35"/>
      <c r="ORU944" s="34"/>
      <c r="OSB944" s="35"/>
      <c r="OSC944" s="34"/>
      <c r="OSJ944" s="35"/>
      <c r="OSK944" s="34"/>
      <c r="OSR944" s="35"/>
      <c r="OSS944" s="34"/>
      <c r="OSZ944" s="35"/>
      <c r="OTA944" s="34"/>
      <c r="OTH944" s="35"/>
      <c r="OTI944" s="34"/>
      <c r="OTP944" s="35"/>
      <c r="OTQ944" s="34"/>
      <c r="OTX944" s="35"/>
      <c r="OTY944" s="34"/>
      <c r="OUF944" s="35"/>
      <c r="OUG944" s="34"/>
      <c r="OUN944" s="35"/>
      <c r="OUO944" s="34"/>
      <c r="OUV944" s="35"/>
      <c r="OUW944" s="34"/>
      <c r="OVD944" s="35"/>
      <c r="OVE944" s="34"/>
      <c r="OVL944" s="35"/>
      <c r="OVM944" s="34"/>
      <c r="OVT944" s="35"/>
      <c r="OVU944" s="34"/>
      <c r="OWB944" s="35"/>
      <c r="OWC944" s="34"/>
      <c r="OWJ944" s="35"/>
      <c r="OWK944" s="34"/>
      <c r="OWR944" s="35"/>
      <c r="OWS944" s="34"/>
      <c r="OWZ944" s="35"/>
      <c r="OXA944" s="34"/>
      <c r="OXH944" s="35"/>
      <c r="OXI944" s="34"/>
      <c r="OXP944" s="35"/>
      <c r="OXQ944" s="34"/>
      <c r="OXX944" s="35"/>
      <c r="OXY944" s="34"/>
      <c r="OYF944" s="35"/>
      <c r="OYG944" s="34"/>
      <c r="OYN944" s="35"/>
      <c r="OYO944" s="34"/>
      <c r="OYV944" s="35"/>
      <c r="OYW944" s="34"/>
      <c r="OZD944" s="35"/>
      <c r="OZE944" s="34"/>
      <c r="OZL944" s="35"/>
      <c r="OZM944" s="34"/>
      <c r="OZT944" s="35"/>
      <c r="OZU944" s="34"/>
      <c r="PAB944" s="35"/>
      <c r="PAC944" s="34"/>
      <c r="PAJ944" s="35"/>
      <c r="PAK944" s="34"/>
      <c r="PAR944" s="35"/>
      <c r="PAS944" s="34"/>
      <c r="PAZ944" s="35"/>
      <c r="PBA944" s="34"/>
      <c r="PBH944" s="35"/>
      <c r="PBI944" s="34"/>
      <c r="PBP944" s="35"/>
      <c r="PBQ944" s="34"/>
      <c r="PBX944" s="35"/>
      <c r="PBY944" s="34"/>
      <c r="PCF944" s="35"/>
      <c r="PCG944" s="34"/>
      <c r="PCN944" s="35"/>
      <c r="PCO944" s="34"/>
      <c r="PCV944" s="35"/>
      <c r="PCW944" s="34"/>
      <c r="PDD944" s="35"/>
      <c r="PDE944" s="34"/>
      <c r="PDL944" s="35"/>
      <c r="PDM944" s="34"/>
      <c r="PDT944" s="35"/>
      <c r="PDU944" s="34"/>
      <c r="PEB944" s="35"/>
      <c r="PEC944" s="34"/>
      <c r="PEJ944" s="35"/>
      <c r="PEK944" s="34"/>
      <c r="PER944" s="35"/>
      <c r="PES944" s="34"/>
      <c r="PEZ944" s="35"/>
      <c r="PFA944" s="34"/>
      <c r="PFH944" s="35"/>
      <c r="PFI944" s="34"/>
      <c r="PFP944" s="35"/>
      <c r="PFQ944" s="34"/>
      <c r="PFX944" s="35"/>
      <c r="PFY944" s="34"/>
      <c r="PGF944" s="35"/>
      <c r="PGG944" s="34"/>
      <c r="PGN944" s="35"/>
      <c r="PGO944" s="34"/>
      <c r="PGV944" s="35"/>
      <c r="PGW944" s="34"/>
      <c r="PHD944" s="35"/>
      <c r="PHE944" s="34"/>
      <c r="PHL944" s="35"/>
      <c r="PHM944" s="34"/>
      <c r="PHT944" s="35"/>
      <c r="PHU944" s="34"/>
      <c r="PIB944" s="35"/>
      <c r="PIC944" s="34"/>
      <c r="PIJ944" s="35"/>
      <c r="PIK944" s="34"/>
      <c r="PIR944" s="35"/>
      <c r="PIS944" s="34"/>
      <c r="PIZ944" s="35"/>
      <c r="PJA944" s="34"/>
      <c r="PJH944" s="35"/>
      <c r="PJI944" s="34"/>
      <c r="PJP944" s="35"/>
      <c r="PJQ944" s="34"/>
      <c r="PJX944" s="35"/>
      <c r="PJY944" s="34"/>
      <c r="PKF944" s="35"/>
      <c r="PKG944" s="34"/>
      <c r="PKN944" s="35"/>
      <c r="PKO944" s="34"/>
      <c r="PKV944" s="35"/>
      <c r="PKW944" s="34"/>
      <c r="PLD944" s="35"/>
      <c r="PLE944" s="34"/>
      <c r="PLL944" s="35"/>
      <c r="PLM944" s="34"/>
      <c r="PLT944" s="35"/>
      <c r="PLU944" s="34"/>
      <c r="PMB944" s="35"/>
      <c r="PMC944" s="34"/>
      <c r="PMJ944" s="35"/>
      <c r="PMK944" s="34"/>
      <c r="PMR944" s="35"/>
      <c r="PMS944" s="34"/>
      <c r="PMZ944" s="35"/>
      <c r="PNA944" s="34"/>
      <c r="PNH944" s="35"/>
      <c r="PNI944" s="34"/>
      <c r="PNP944" s="35"/>
      <c r="PNQ944" s="34"/>
      <c r="PNX944" s="35"/>
      <c r="PNY944" s="34"/>
      <c r="POF944" s="35"/>
      <c r="POG944" s="34"/>
      <c r="PON944" s="35"/>
      <c r="POO944" s="34"/>
      <c r="POV944" s="35"/>
      <c r="POW944" s="34"/>
      <c r="PPD944" s="35"/>
      <c r="PPE944" s="34"/>
      <c r="PPL944" s="35"/>
      <c r="PPM944" s="34"/>
      <c r="PPT944" s="35"/>
      <c r="PPU944" s="34"/>
      <c r="PQB944" s="35"/>
      <c r="PQC944" s="34"/>
      <c r="PQJ944" s="35"/>
      <c r="PQK944" s="34"/>
      <c r="PQR944" s="35"/>
      <c r="PQS944" s="34"/>
      <c r="PQZ944" s="35"/>
      <c r="PRA944" s="34"/>
      <c r="PRH944" s="35"/>
      <c r="PRI944" s="34"/>
      <c r="PRP944" s="35"/>
      <c r="PRQ944" s="34"/>
      <c r="PRX944" s="35"/>
      <c r="PRY944" s="34"/>
      <c r="PSF944" s="35"/>
      <c r="PSG944" s="34"/>
      <c r="PSN944" s="35"/>
      <c r="PSO944" s="34"/>
      <c r="PSV944" s="35"/>
      <c r="PSW944" s="34"/>
      <c r="PTD944" s="35"/>
      <c r="PTE944" s="34"/>
      <c r="PTL944" s="35"/>
      <c r="PTM944" s="34"/>
      <c r="PTT944" s="35"/>
      <c r="PTU944" s="34"/>
      <c r="PUB944" s="35"/>
      <c r="PUC944" s="34"/>
      <c r="PUJ944" s="35"/>
      <c r="PUK944" s="34"/>
      <c r="PUR944" s="35"/>
      <c r="PUS944" s="34"/>
      <c r="PUZ944" s="35"/>
      <c r="PVA944" s="34"/>
      <c r="PVH944" s="35"/>
      <c r="PVI944" s="34"/>
      <c r="PVP944" s="35"/>
      <c r="PVQ944" s="34"/>
      <c r="PVX944" s="35"/>
      <c r="PVY944" s="34"/>
      <c r="PWF944" s="35"/>
      <c r="PWG944" s="34"/>
      <c r="PWN944" s="35"/>
      <c r="PWO944" s="34"/>
      <c r="PWV944" s="35"/>
      <c r="PWW944" s="34"/>
      <c r="PXD944" s="35"/>
      <c r="PXE944" s="34"/>
      <c r="PXL944" s="35"/>
      <c r="PXM944" s="34"/>
      <c r="PXT944" s="35"/>
      <c r="PXU944" s="34"/>
      <c r="PYB944" s="35"/>
      <c r="PYC944" s="34"/>
      <c r="PYJ944" s="35"/>
      <c r="PYK944" s="34"/>
      <c r="PYR944" s="35"/>
      <c r="PYS944" s="34"/>
      <c r="PYZ944" s="35"/>
      <c r="PZA944" s="34"/>
      <c r="PZH944" s="35"/>
      <c r="PZI944" s="34"/>
      <c r="PZP944" s="35"/>
      <c r="PZQ944" s="34"/>
      <c r="PZX944" s="35"/>
      <c r="PZY944" s="34"/>
      <c r="QAF944" s="35"/>
      <c r="QAG944" s="34"/>
      <c r="QAN944" s="35"/>
      <c r="QAO944" s="34"/>
      <c r="QAV944" s="35"/>
      <c r="QAW944" s="34"/>
      <c r="QBD944" s="35"/>
      <c r="QBE944" s="34"/>
      <c r="QBL944" s="35"/>
      <c r="QBM944" s="34"/>
      <c r="QBT944" s="35"/>
      <c r="QBU944" s="34"/>
      <c r="QCB944" s="35"/>
      <c r="QCC944" s="34"/>
      <c r="QCJ944" s="35"/>
      <c r="QCK944" s="34"/>
      <c r="QCR944" s="35"/>
      <c r="QCS944" s="34"/>
      <c r="QCZ944" s="35"/>
      <c r="QDA944" s="34"/>
      <c r="QDH944" s="35"/>
      <c r="QDI944" s="34"/>
      <c r="QDP944" s="35"/>
      <c r="QDQ944" s="34"/>
      <c r="QDX944" s="35"/>
      <c r="QDY944" s="34"/>
      <c r="QEF944" s="35"/>
      <c r="QEG944" s="34"/>
      <c r="QEN944" s="35"/>
      <c r="QEO944" s="34"/>
      <c r="QEV944" s="35"/>
      <c r="QEW944" s="34"/>
      <c r="QFD944" s="35"/>
      <c r="QFE944" s="34"/>
      <c r="QFL944" s="35"/>
      <c r="QFM944" s="34"/>
      <c r="QFT944" s="35"/>
      <c r="QFU944" s="34"/>
      <c r="QGB944" s="35"/>
      <c r="QGC944" s="34"/>
      <c r="QGJ944" s="35"/>
      <c r="QGK944" s="34"/>
      <c r="QGR944" s="35"/>
      <c r="QGS944" s="34"/>
      <c r="QGZ944" s="35"/>
      <c r="QHA944" s="34"/>
      <c r="QHH944" s="35"/>
      <c r="QHI944" s="34"/>
      <c r="QHP944" s="35"/>
      <c r="QHQ944" s="34"/>
      <c r="QHX944" s="35"/>
      <c r="QHY944" s="34"/>
      <c r="QIF944" s="35"/>
      <c r="QIG944" s="34"/>
      <c r="QIN944" s="35"/>
      <c r="QIO944" s="34"/>
      <c r="QIV944" s="35"/>
      <c r="QIW944" s="34"/>
      <c r="QJD944" s="35"/>
      <c r="QJE944" s="34"/>
      <c r="QJL944" s="35"/>
      <c r="QJM944" s="34"/>
      <c r="QJT944" s="35"/>
      <c r="QJU944" s="34"/>
      <c r="QKB944" s="35"/>
      <c r="QKC944" s="34"/>
      <c r="QKJ944" s="35"/>
      <c r="QKK944" s="34"/>
      <c r="QKR944" s="35"/>
      <c r="QKS944" s="34"/>
      <c r="QKZ944" s="35"/>
      <c r="QLA944" s="34"/>
      <c r="QLH944" s="35"/>
      <c r="QLI944" s="34"/>
      <c r="QLP944" s="35"/>
      <c r="QLQ944" s="34"/>
      <c r="QLX944" s="35"/>
      <c r="QLY944" s="34"/>
      <c r="QMF944" s="35"/>
      <c r="QMG944" s="34"/>
      <c r="QMN944" s="35"/>
      <c r="QMO944" s="34"/>
      <c r="QMV944" s="35"/>
      <c r="QMW944" s="34"/>
      <c r="QND944" s="35"/>
      <c r="QNE944" s="34"/>
      <c r="QNL944" s="35"/>
      <c r="QNM944" s="34"/>
      <c r="QNT944" s="35"/>
      <c r="QNU944" s="34"/>
      <c r="QOB944" s="35"/>
      <c r="QOC944" s="34"/>
      <c r="QOJ944" s="35"/>
      <c r="QOK944" s="34"/>
      <c r="QOR944" s="35"/>
      <c r="QOS944" s="34"/>
      <c r="QOZ944" s="35"/>
      <c r="QPA944" s="34"/>
      <c r="QPH944" s="35"/>
      <c r="QPI944" s="34"/>
      <c r="QPP944" s="35"/>
      <c r="QPQ944" s="34"/>
      <c r="QPX944" s="35"/>
      <c r="QPY944" s="34"/>
      <c r="QQF944" s="35"/>
      <c r="QQG944" s="34"/>
      <c r="QQN944" s="35"/>
      <c r="QQO944" s="34"/>
      <c r="QQV944" s="35"/>
      <c r="QQW944" s="34"/>
      <c r="QRD944" s="35"/>
      <c r="QRE944" s="34"/>
      <c r="QRL944" s="35"/>
      <c r="QRM944" s="34"/>
      <c r="QRT944" s="35"/>
      <c r="QRU944" s="34"/>
      <c r="QSB944" s="35"/>
      <c r="QSC944" s="34"/>
      <c r="QSJ944" s="35"/>
      <c r="QSK944" s="34"/>
      <c r="QSR944" s="35"/>
      <c r="QSS944" s="34"/>
      <c r="QSZ944" s="35"/>
      <c r="QTA944" s="34"/>
      <c r="QTH944" s="35"/>
      <c r="QTI944" s="34"/>
      <c r="QTP944" s="35"/>
      <c r="QTQ944" s="34"/>
      <c r="QTX944" s="35"/>
      <c r="QTY944" s="34"/>
      <c r="QUF944" s="35"/>
      <c r="QUG944" s="34"/>
      <c r="QUN944" s="35"/>
      <c r="QUO944" s="34"/>
      <c r="QUV944" s="35"/>
      <c r="QUW944" s="34"/>
      <c r="QVD944" s="35"/>
      <c r="QVE944" s="34"/>
      <c r="QVL944" s="35"/>
      <c r="QVM944" s="34"/>
      <c r="QVT944" s="35"/>
      <c r="QVU944" s="34"/>
      <c r="QWB944" s="35"/>
      <c r="QWC944" s="34"/>
      <c r="QWJ944" s="35"/>
      <c r="QWK944" s="34"/>
      <c r="QWR944" s="35"/>
      <c r="QWS944" s="34"/>
      <c r="QWZ944" s="35"/>
      <c r="QXA944" s="34"/>
      <c r="QXH944" s="35"/>
      <c r="QXI944" s="34"/>
      <c r="QXP944" s="35"/>
      <c r="QXQ944" s="34"/>
      <c r="QXX944" s="35"/>
      <c r="QXY944" s="34"/>
      <c r="QYF944" s="35"/>
      <c r="QYG944" s="34"/>
      <c r="QYN944" s="35"/>
      <c r="QYO944" s="34"/>
      <c r="QYV944" s="35"/>
      <c r="QYW944" s="34"/>
      <c r="QZD944" s="35"/>
      <c r="QZE944" s="34"/>
      <c r="QZL944" s="35"/>
      <c r="QZM944" s="34"/>
      <c r="QZT944" s="35"/>
      <c r="QZU944" s="34"/>
      <c r="RAB944" s="35"/>
      <c r="RAC944" s="34"/>
      <c r="RAJ944" s="35"/>
      <c r="RAK944" s="34"/>
      <c r="RAR944" s="35"/>
      <c r="RAS944" s="34"/>
      <c r="RAZ944" s="35"/>
      <c r="RBA944" s="34"/>
      <c r="RBH944" s="35"/>
      <c r="RBI944" s="34"/>
      <c r="RBP944" s="35"/>
      <c r="RBQ944" s="34"/>
      <c r="RBX944" s="35"/>
      <c r="RBY944" s="34"/>
      <c r="RCF944" s="35"/>
      <c r="RCG944" s="34"/>
      <c r="RCN944" s="35"/>
      <c r="RCO944" s="34"/>
      <c r="RCV944" s="35"/>
      <c r="RCW944" s="34"/>
      <c r="RDD944" s="35"/>
      <c r="RDE944" s="34"/>
      <c r="RDL944" s="35"/>
      <c r="RDM944" s="34"/>
      <c r="RDT944" s="35"/>
      <c r="RDU944" s="34"/>
      <c r="REB944" s="35"/>
      <c r="REC944" s="34"/>
      <c r="REJ944" s="35"/>
      <c r="REK944" s="34"/>
      <c r="RER944" s="35"/>
      <c r="RES944" s="34"/>
      <c r="REZ944" s="35"/>
      <c r="RFA944" s="34"/>
      <c r="RFH944" s="35"/>
      <c r="RFI944" s="34"/>
      <c r="RFP944" s="35"/>
      <c r="RFQ944" s="34"/>
      <c r="RFX944" s="35"/>
      <c r="RFY944" s="34"/>
      <c r="RGF944" s="35"/>
      <c r="RGG944" s="34"/>
      <c r="RGN944" s="35"/>
      <c r="RGO944" s="34"/>
      <c r="RGV944" s="35"/>
      <c r="RGW944" s="34"/>
      <c r="RHD944" s="35"/>
      <c r="RHE944" s="34"/>
      <c r="RHL944" s="35"/>
      <c r="RHM944" s="34"/>
      <c r="RHT944" s="35"/>
      <c r="RHU944" s="34"/>
      <c r="RIB944" s="35"/>
      <c r="RIC944" s="34"/>
      <c r="RIJ944" s="35"/>
      <c r="RIK944" s="34"/>
      <c r="RIR944" s="35"/>
      <c r="RIS944" s="34"/>
      <c r="RIZ944" s="35"/>
      <c r="RJA944" s="34"/>
      <c r="RJH944" s="35"/>
      <c r="RJI944" s="34"/>
      <c r="RJP944" s="35"/>
      <c r="RJQ944" s="34"/>
      <c r="RJX944" s="35"/>
      <c r="RJY944" s="34"/>
      <c r="RKF944" s="35"/>
      <c r="RKG944" s="34"/>
      <c r="RKN944" s="35"/>
      <c r="RKO944" s="34"/>
      <c r="RKV944" s="35"/>
      <c r="RKW944" s="34"/>
      <c r="RLD944" s="35"/>
      <c r="RLE944" s="34"/>
      <c r="RLL944" s="35"/>
      <c r="RLM944" s="34"/>
      <c r="RLT944" s="35"/>
      <c r="RLU944" s="34"/>
      <c r="RMB944" s="35"/>
      <c r="RMC944" s="34"/>
      <c r="RMJ944" s="35"/>
      <c r="RMK944" s="34"/>
      <c r="RMR944" s="35"/>
      <c r="RMS944" s="34"/>
      <c r="RMZ944" s="35"/>
      <c r="RNA944" s="34"/>
      <c r="RNH944" s="35"/>
      <c r="RNI944" s="34"/>
      <c r="RNP944" s="35"/>
      <c r="RNQ944" s="34"/>
      <c r="RNX944" s="35"/>
      <c r="RNY944" s="34"/>
      <c r="ROF944" s="35"/>
      <c r="ROG944" s="34"/>
      <c r="RON944" s="35"/>
      <c r="ROO944" s="34"/>
      <c r="ROV944" s="35"/>
      <c r="ROW944" s="34"/>
      <c r="RPD944" s="35"/>
      <c r="RPE944" s="34"/>
      <c r="RPL944" s="35"/>
      <c r="RPM944" s="34"/>
      <c r="RPT944" s="35"/>
      <c r="RPU944" s="34"/>
      <c r="RQB944" s="35"/>
      <c r="RQC944" s="34"/>
      <c r="RQJ944" s="35"/>
      <c r="RQK944" s="34"/>
      <c r="RQR944" s="35"/>
      <c r="RQS944" s="34"/>
      <c r="RQZ944" s="35"/>
      <c r="RRA944" s="34"/>
      <c r="RRH944" s="35"/>
      <c r="RRI944" s="34"/>
      <c r="RRP944" s="35"/>
      <c r="RRQ944" s="34"/>
      <c r="RRX944" s="35"/>
      <c r="RRY944" s="34"/>
      <c r="RSF944" s="35"/>
      <c r="RSG944" s="34"/>
      <c r="RSN944" s="35"/>
      <c r="RSO944" s="34"/>
      <c r="RSV944" s="35"/>
      <c r="RSW944" s="34"/>
      <c r="RTD944" s="35"/>
      <c r="RTE944" s="34"/>
      <c r="RTL944" s="35"/>
      <c r="RTM944" s="34"/>
      <c r="RTT944" s="35"/>
      <c r="RTU944" s="34"/>
      <c r="RUB944" s="35"/>
      <c r="RUC944" s="34"/>
      <c r="RUJ944" s="35"/>
      <c r="RUK944" s="34"/>
      <c r="RUR944" s="35"/>
      <c r="RUS944" s="34"/>
      <c r="RUZ944" s="35"/>
      <c r="RVA944" s="34"/>
      <c r="RVH944" s="35"/>
      <c r="RVI944" s="34"/>
      <c r="RVP944" s="35"/>
      <c r="RVQ944" s="34"/>
      <c r="RVX944" s="35"/>
      <c r="RVY944" s="34"/>
      <c r="RWF944" s="35"/>
      <c r="RWG944" s="34"/>
      <c r="RWN944" s="35"/>
      <c r="RWO944" s="34"/>
      <c r="RWV944" s="35"/>
      <c r="RWW944" s="34"/>
      <c r="RXD944" s="35"/>
      <c r="RXE944" s="34"/>
      <c r="RXL944" s="35"/>
      <c r="RXM944" s="34"/>
      <c r="RXT944" s="35"/>
      <c r="RXU944" s="34"/>
      <c r="RYB944" s="35"/>
      <c r="RYC944" s="34"/>
      <c r="RYJ944" s="35"/>
      <c r="RYK944" s="34"/>
      <c r="RYR944" s="35"/>
      <c r="RYS944" s="34"/>
      <c r="RYZ944" s="35"/>
      <c r="RZA944" s="34"/>
      <c r="RZH944" s="35"/>
      <c r="RZI944" s="34"/>
      <c r="RZP944" s="35"/>
      <c r="RZQ944" s="34"/>
      <c r="RZX944" s="35"/>
      <c r="RZY944" s="34"/>
      <c r="SAF944" s="35"/>
      <c r="SAG944" s="34"/>
      <c r="SAN944" s="35"/>
      <c r="SAO944" s="34"/>
      <c r="SAV944" s="35"/>
      <c r="SAW944" s="34"/>
      <c r="SBD944" s="35"/>
      <c r="SBE944" s="34"/>
      <c r="SBL944" s="35"/>
      <c r="SBM944" s="34"/>
      <c r="SBT944" s="35"/>
      <c r="SBU944" s="34"/>
      <c r="SCB944" s="35"/>
      <c r="SCC944" s="34"/>
      <c r="SCJ944" s="35"/>
      <c r="SCK944" s="34"/>
      <c r="SCR944" s="35"/>
      <c r="SCS944" s="34"/>
      <c r="SCZ944" s="35"/>
      <c r="SDA944" s="34"/>
      <c r="SDH944" s="35"/>
      <c r="SDI944" s="34"/>
      <c r="SDP944" s="35"/>
      <c r="SDQ944" s="34"/>
      <c r="SDX944" s="35"/>
      <c r="SDY944" s="34"/>
      <c r="SEF944" s="35"/>
      <c r="SEG944" s="34"/>
      <c r="SEN944" s="35"/>
      <c r="SEO944" s="34"/>
      <c r="SEV944" s="35"/>
      <c r="SEW944" s="34"/>
      <c r="SFD944" s="35"/>
      <c r="SFE944" s="34"/>
      <c r="SFL944" s="35"/>
      <c r="SFM944" s="34"/>
      <c r="SFT944" s="35"/>
      <c r="SFU944" s="34"/>
      <c r="SGB944" s="35"/>
      <c r="SGC944" s="34"/>
      <c r="SGJ944" s="35"/>
      <c r="SGK944" s="34"/>
      <c r="SGR944" s="35"/>
      <c r="SGS944" s="34"/>
      <c r="SGZ944" s="35"/>
      <c r="SHA944" s="34"/>
      <c r="SHH944" s="35"/>
      <c r="SHI944" s="34"/>
      <c r="SHP944" s="35"/>
      <c r="SHQ944" s="34"/>
      <c r="SHX944" s="35"/>
      <c r="SHY944" s="34"/>
      <c r="SIF944" s="35"/>
      <c r="SIG944" s="34"/>
      <c r="SIN944" s="35"/>
      <c r="SIO944" s="34"/>
      <c r="SIV944" s="35"/>
      <c r="SIW944" s="34"/>
      <c r="SJD944" s="35"/>
      <c r="SJE944" s="34"/>
      <c r="SJL944" s="35"/>
      <c r="SJM944" s="34"/>
      <c r="SJT944" s="35"/>
      <c r="SJU944" s="34"/>
      <c r="SKB944" s="35"/>
      <c r="SKC944" s="34"/>
      <c r="SKJ944" s="35"/>
      <c r="SKK944" s="34"/>
      <c r="SKR944" s="35"/>
      <c r="SKS944" s="34"/>
      <c r="SKZ944" s="35"/>
      <c r="SLA944" s="34"/>
      <c r="SLH944" s="35"/>
      <c r="SLI944" s="34"/>
      <c r="SLP944" s="35"/>
      <c r="SLQ944" s="34"/>
      <c r="SLX944" s="35"/>
      <c r="SLY944" s="34"/>
      <c r="SMF944" s="35"/>
      <c r="SMG944" s="34"/>
      <c r="SMN944" s="35"/>
      <c r="SMO944" s="34"/>
      <c r="SMV944" s="35"/>
      <c r="SMW944" s="34"/>
      <c r="SND944" s="35"/>
      <c r="SNE944" s="34"/>
      <c r="SNL944" s="35"/>
      <c r="SNM944" s="34"/>
      <c r="SNT944" s="35"/>
      <c r="SNU944" s="34"/>
      <c r="SOB944" s="35"/>
      <c r="SOC944" s="34"/>
      <c r="SOJ944" s="35"/>
      <c r="SOK944" s="34"/>
      <c r="SOR944" s="35"/>
      <c r="SOS944" s="34"/>
      <c r="SOZ944" s="35"/>
      <c r="SPA944" s="34"/>
      <c r="SPH944" s="35"/>
      <c r="SPI944" s="34"/>
      <c r="SPP944" s="35"/>
      <c r="SPQ944" s="34"/>
      <c r="SPX944" s="35"/>
      <c r="SPY944" s="34"/>
      <c r="SQF944" s="35"/>
      <c r="SQG944" s="34"/>
      <c r="SQN944" s="35"/>
      <c r="SQO944" s="34"/>
      <c r="SQV944" s="35"/>
      <c r="SQW944" s="34"/>
      <c r="SRD944" s="35"/>
      <c r="SRE944" s="34"/>
      <c r="SRL944" s="35"/>
      <c r="SRM944" s="34"/>
      <c r="SRT944" s="35"/>
      <c r="SRU944" s="34"/>
      <c r="SSB944" s="35"/>
      <c r="SSC944" s="34"/>
      <c r="SSJ944" s="35"/>
      <c r="SSK944" s="34"/>
      <c r="SSR944" s="35"/>
      <c r="SSS944" s="34"/>
      <c r="SSZ944" s="35"/>
      <c r="STA944" s="34"/>
      <c r="STH944" s="35"/>
      <c r="STI944" s="34"/>
      <c r="STP944" s="35"/>
      <c r="STQ944" s="34"/>
      <c r="STX944" s="35"/>
      <c r="STY944" s="34"/>
      <c r="SUF944" s="35"/>
      <c r="SUG944" s="34"/>
      <c r="SUN944" s="35"/>
      <c r="SUO944" s="34"/>
      <c r="SUV944" s="35"/>
      <c r="SUW944" s="34"/>
      <c r="SVD944" s="35"/>
      <c r="SVE944" s="34"/>
      <c r="SVL944" s="35"/>
      <c r="SVM944" s="34"/>
      <c r="SVT944" s="35"/>
      <c r="SVU944" s="34"/>
      <c r="SWB944" s="35"/>
      <c r="SWC944" s="34"/>
      <c r="SWJ944" s="35"/>
      <c r="SWK944" s="34"/>
      <c r="SWR944" s="35"/>
      <c r="SWS944" s="34"/>
      <c r="SWZ944" s="35"/>
      <c r="SXA944" s="34"/>
      <c r="SXH944" s="35"/>
      <c r="SXI944" s="34"/>
      <c r="SXP944" s="35"/>
      <c r="SXQ944" s="34"/>
      <c r="SXX944" s="35"/>
      <c r="SXY944" s="34"/>
      <c r="SYF944" s="35"/>
      <c r="SYG944" s="34"/>
      <c r="SYN944" s="35"/>
      <c r="SYO944" s="34"/>
      <c r="SYV944" s="35"/>
      <c r="SYW944" s="34"/>
      <c r="SZD944" s="35"/>
      <c r="SZE944" s="34"/>
      <c r="SZL944" s="35"/>
      <c r="SZM944" s="34"/>
      <c r="SZT944" s="35"/>
      <c r="SZU944" s="34"/>
      <c r="TAB944" s="35"/>
      <c r="TAC944" s="34"/>
      <c r="TAJ944" s="35"/>
      <c r="TAK944" s="34"/>
      <c r="TAR944" s="35"/>
      <c r="TAS944" s="34"/>
      <c r="TAZ944" s="35"/>
      <c r="TBA944" s="34"/>
      <c r="TBH944" s="35"/>
      <c r="TBI944" s="34"/>
      <c r="TBP944" s="35"/>
      <c r="TBQ944" s="34"/>
      <c r="TBX944" s="35"/>
      <c r="TBY944" s="34"/>
      <c r="TCF944" s="35"/>
      <c r="TCG944" s="34"/>
      <c r="TCN944" s="35"/>
      <c r="TCO944" s="34"/>
      <c r="TCV944" s="35"/>
      <c r="TCW944" s="34"/>
      <c r="TDD944" s="35"/>
      <c r="TDE944" s="34"/>
      <c r="TDL944" s="35"/>
      <c r="TDM944" s="34"/>
      <c r="TDT944" s="35"/>
      <c r="TDU944" s="34"/>
      <c r="TEB944" s="35"/>
      <c r="TEC944" s="34"/>
      <c r="TEJ944" s="35"/>
      <c r="TEK944" s="34"/>
      <c r="TER944" s="35"/>
      <c r="TES944" s="34"/>
      <c r="TEZ944" s="35"/>
      <c r="TFA944" s="34"/>
      <c r="TFH944" s="35"/>
      <c r="TFI944" s="34"/>
      <c r="TFP944" s="35"/>
      <c r="TFQ944" s="34"/>
      <c r="TFX944" s="35"/>
      <c r="TFY944" s="34"/>
      <c r="TGF944" s="35"/>
      <c r="TGG944" s="34"/>
      <c r="TGN944" s="35"/>
      <c r="TGO944" s="34"/>
      <c r="TGV944" s="35"/>
      <c r="TGW944" s="34"/>
      <c r="THD944" s="35"/>
      <c r="THE944" s="34"/>
      <c r="THL944" s="35"/>
      <c r="THM944" s="34"/>
      <c r="THT944" s="35"/>
      <c r="THU944" s="34"/>
      <c r="TIB944" s="35"/>
      <c r="TIC944" s="34"/>
      <c r="TIJ944" s="35"/>
      <c r="TIK944" s="34"/>
      <c r="TIR944" s="35"/>
      <c r="TIS944" s="34"/>
      <c r="TIZ944" s="35"/>
      <c r="TJA944" s="34"/>
      <c r="TJH944" s="35"/>
      <c r="TJI944" s="34"/>
      <c r="TJP944" s="35"/>
      <c r="TJQ944" s="34"/>
      <c r="TJX944" s="35"/>
      <c r="TJY944" s="34"/>
      <c r="TKF944" s="35"/>
      <c r="TKG944" s="34"/>
      <c r="TKN944" s="35"/>
      <c r="TKO944" s="34"/>
      <c r="TKV944" s="35"/>
      <c r="TKW944" s="34"/>
      <c r="TLD944" s="35"/>
      <c r="TLE944" s="34"/>
      <c r="TLL944" s="35"/>
      <c r="TLM944" s="34"/>
      <c r="TLT944" s="35"/>
      <c r="TLU944" s="34"/>
      <c r="TMB944" s="35"/>
      <c r="TMC944" s="34"/>
      <c r="TMJ944" s="35"/>
      <c r="TMK944" s="34"/>
      <c r="TMR944" s="35"/>
      <c r="TMS944" s="34"/>
      <c r="TMZ944" s="35"/>
      <c r="TNA944" s="34"/>
      <c r="TNH944" s="35"/>
      <c r="TNI944" s="34"/>
      <c r="TNP944" s="35"/>
      <c r="TNQ944" s="34"/>
      <c r="TNX944" s="35"/>
      <c r="TNY944" s="34"/>
      <c r="TOF944" s="35"/>
      <c r="TOG944" s="34"/>
      <c r="TON944" s="35"/>
      <c r="TOO944" s="34"/>
      <c r="TOV944" s="35"/>
      <c r="TOW944" s="34"/>
      <c r="TPD944" s="35"/>
      <c r="TPE944" s="34"/>
      <c r="TPL944" s="35"/>
      <c r="TPM944" s="34"/>
      <c r="TPT944" s="35"/>
      <c r="TPU944" s="34"/>
      <c r="TQB944" s="35"/>
      <c r="TQC944" s="34"/>
      <c r="TQJ944" s="35"/>
      <c r="TQK944" s="34"/>
      <c r="TQR944" s="35"/>
      <c r="TQS944" s="34"/>
      <c r="TQZ944" s="35"/>
      <c r="TRA944" s="34"/>
      <c r="TRH944" s="35"/>
      <c r="TRI944" s="34"/>
      <c r="TRP944" s="35"/>
      <c r="TRQ944" s="34"/>
      <c r="TRX944" s="35"/>
      <c r="TRY944" s="34"/>
      <c r="TSF944" s="35"/>
      <c r="TSG944" s="34"/>
      <c r="TSN944" s="35"/>
      <c r="TSO944" s="34"/>
      <c r="TSV944" s="35"/>
      <c r="TSW944" s="34"/>
      <c r="TTD944" s="35"/>
      <c r="TTE944" s="34"/>
      <c r="TTL944" s="35"/>
      <c r="TTM944" s="34"/>
      <c r="TTT944" s="35"/>
      <c r="TTU944" s="34"/>
      <c r="TUB944" s="35"/>
      <c r="TUC944" s="34"/>
      <c r="TUJ944" s="35"/>
      <c r="TUK944" s="34"/>
      <c r="TUR944" s="35"/>
      <c r="TUS944" s="34"/>
      <c r="TUZ944" s="35"/>
      <c r="TVA944" s="34"/>
      <c r="TVH944" s="35"/>
      <c r="TVI944" s="34"/>
      <c r="TVP944" s="35"/>
      <c r="TVQ944" s="34"/>
      <c r="TVX944" s="35"/>
      <c r="TVY944" s="34"/>
      <c r="TWF944" s="35"/>
      <c r="TWG944" s="34"/>
      <c r="TWN944" s="35"/>
      <c r="TWO944" s="34"/>
      <c r="TWV944" s="35"/>
      <c r="TWW944" s="34"/>
      <c r="TXD944" s="35"/>
      <c r="TXE944" s="34"/>
      <c r="TXL944" s="35"/>
      <c r="TXM944" s="34"/>
      <c r="TXT944" s="35"/>
      <c r="TXU944" s="34"/>
      <c r="TYB944" s="35"/>
      <c r="TYC944" s="34"/>
      <c r="TYJ944" s="35"/>
      <c r="TYK944" s="34"/>
      <c r="TYR944" s="35"/>
      <c r="TYS944" s="34"/>
      <c r="TYZ944" s="35"/>
      <c r="TZA944" s="34"/>
      <c r="TZH944" s="35"/>
      <c r="TZI944" s="34"/>
      <c r="TZP944" s="35"/>
      <c r="TZQ944" s="34"/>
      <c r="TZX944" s="35"/>
      <c r="TZY944" s="34"/>
      <c r="UAF944" s="35"/>
      <c r="UAG944" s="34"/>
      <c r="UAN944" s="35"/>
      <c r="UAO944" s="34"/>
      <c r="UAV944" s="35"/>
      <c r="UAW944" s="34"/>
      <c r="UBD944" s="35"/>
      <c r="UBE944" s="34"/>
      <c r="UBL944" s="35"/>
      <c r="UBM944" s="34"/>
      <c r="UBT944" s="35"/>
      <c r="UBU944" s="34"/>
      <c r="UCB944" s="35"/>
      <c r="UCC944" s="34"/>
      <c r="UCJ944" s="35"/>
      <c r="UCK944" s="34"/>
      <c r="UCR944" s="35"/>
      <c r="UCS944" s="34"/>
      <c r="UCZ944" s="35"/>
      <c r="UDA944" s="34"/>
      <c r="UDH944" s="35"/>
      <c r="UDI944" s="34"/>
      <c r="UDP944" s="35"/>
      <c r="UDQ944" s="34"/>
      <c r="UDX944" s="35"/>
      <c r="UDY944" s="34"/>
      <c r="UEF944" s="35"/>
      <c r="UEG944" s="34"/>
      <c r="UEN944" s="35"/>
      <c r="UEO944" s="34"/>
      <c r="UEV944" s="35"/>
      <c r="UEW944" s="34"/>
      <c r="UFD944" s="35"/>
      <c r="UFE944" s="34"/>
      <c r="UFL944" s="35"/>
      <c r="UFM944" s="34"/>
      <c r="UFT944" s="35"/>
      <c r="UFU944" s="34"/>
      <c r="UGB944" s="35"/>
      <c r="UGC944" s="34"/>
      <c r="UGJ944" s="35"/>
      <c r="UGK944" s="34"/>
      <c r="UGR944" s="35"/>
      <c r="UGS944" s="34"/>
      <c r="UGZ944" s="35"/>
      <c r="UHA944" s="34"/>
      <c r="UHH944" s="35"/>
      <c r="UHI944" s="34"/>
      <c r="UHP944" s="35"/>
      <c r="UHQ944" s="34"/>
      <c r="UHX944" s="35"/>
      <c r="UHY944" s="34"/>
      <c r="UIF944" s="35"/>
      <c r="UIG944" s="34"/>
      <c r="UIN944" s="35"/>
      <c r="UIO944" s="34"/>
      <c r="UIV944" s="35"/>
      <c r="UIW944" s="34"/>
      <c r="UJD944" s="35"/>
      <c r="UJE944" s="34"/>
      <c r="UJL944" s="35"/>
      <c r="UJM944" s="34"/>
      <c r="UJT944" s="35"/>
      <c r="UJU944" s="34"/>
      <c r="UKB944" s="35"/>
      <c r="UKC944" s="34"/>
      <c r="UKJ944" s="35"/>
      <c r="UKK944" s="34"/>
      <c r="UKR944" s="35"/>
      <c r="UKS944" s="34"/>
      <c r="UKZ944" s="35"/>
      <c r="ULA944" s="34"/>
      <c r="ULH944" s="35"/>
      <c r="ULI944" s="34"/>
      <c r="ULP944" s="35"/>
      <c r="ULQ944" s="34"/>
      <c r="ULX944" s="35"/>
      <c r="ULY944" s="34"/>
      <c r="UMF944" s="35"/>
      <c r="UMG944" s="34"/>
      <c r="UMN944" s="35"/>
      <c r="UMO944" s="34"/>
      <c r="UMV944" s="35"/>
      <c r="UMW944" s="34"/>
      <c r="UND944" s="35"/>
      <c r="UNE944" s="34"/>
      <c r="UNL944" s="35"/>
      <c r="UNM944" s="34"/>
      <c r="UNT944" s="35"/>
      <c r="UNU944" s="34"/>
      <c r="UOB944" s="35"/>
      <c r="UOC944" s="34"/>
      <c r="UOJ944" s="35"/>
      <c r="UOK944" s="34"/>
      <c r="UOR944" s="35"/>
      <c r="UOS944" s="34"/>
      <c r="UOZ944" s="35"/>
      <c r="UPA944" s="34"/>
      <c r="UPH944" s="35"/>
      <c r="UPI944" s="34"/>
      <c r="UPP944" s="35"/>
      <c r="UPQ944" s="34"/>
      <c r="UPX944" s="35"/>
      <c r="UPY944" s="34"/>
      <c r="UQF944" s="35"/>
      <c r="UQG944" s="34"/>
      <c r="UQN944" s="35"/>
      <c r="UQO944" s="34"/>
      <c r="UQV944" s="35"/>
      <c r="UQW944" s="34"/>
      <c r="URD944" s="35"/>
      <c r="URE944" s="34"/>
      <c r="URL944" s="35"/>
      <c r="URM944" s="34"/>
      <c r="URT944" s="35"/>
      <c r="URU944" s="34"/>
      <c r="USB944" s="35"/>
      <c r="USC944" s="34"/>
      <c r="USJ944" s="35"/>
      <c r="USK944" s="34"/>
      <c r="USR944" s="35"/>
      <c r="USS944" s="34"/>
      <c r="USZ944" s="35"/>
      <c r="UTA944" s="34"/>
      <c r="UTH944" s="35"/>
      <c r="UTI944" s="34"/>
      <c r="UTP944" s="35"/>
      <c r="UTQ944" s="34"/>
      <c r="UTX944" s="35"/>
      <c r="UTY944" s="34"/>
      <c r="UUF944" s="35"/>
      <c r="UUG944" s="34"/>
      <c r="UUN944" s="35"/>
      <c r="UUO944" s="34"/>
      <c r="UUV944" s="35"/>
      <c r="UUW944" s="34"/>
      <c r="UVD944" s="35"/>
      <c r="UVE944" s="34"/>
      <c r="UVL944" s="35"/>
      <c r="UVM944" s="34"/>
      <c r="UVT944" s="35"/>
      <c r="UVU944" s="34"/>
      <c r="UWB944" s="35"/>
      <c r="UWC944" s="34"/>
      <c r="UWJ944" s="35"/>
      <c r="UWK944" s="34"/>
      <c r="UWR944" s="35"/>
      <c r="UWS944" s="34"/>
      <c r="UWZ944" s="35"/>
      <c r="UXA944" s="34"/>
      <c r="UXH944" s="35"/>
      <c r="UXI944" s="34"/>
      <c r="UXP944" s="35"/>
      <c r="UXQ944" s="34"/>
      <c r="UXX944" s="35"/>
      <c r="UXY944" s="34"/>
      <c r="UYF944" s="35"/>
      <c r="UYG944" s="34"/>
      <c r="UYN944" s="35"/>
      <c r="UYO944" s="34"/>
      <c r="UYV944" s="35"/>
      <c r="UYW944" s="34"/>
      <c r="UZD944" s="35"/>
      <c r="UZE944" s="34"/>
      <c r="UZL944" s="35"/>
      <c r="UZM944" s="34"/>
      <c r="UZT944" s="35"/>
      <c r="UZU944" s="34"/>
      <c r="VAB944" s="35"/>
      <c r="VAC944" s="34"/>
      <c r="VAJ944" s="35"/>
      <c r="VAK944" s="34"/>
      <c r="VAR944" s="35"/>
      <c r="VAS944" s="34"/>
      <c r="VAZ944" s="35"/>
      <c r="VBA944" s="34"/>
      <c r="VBH944" s="35"/>
      <c r="VBI944" s="34"/>
      <c r="VBP944" s="35"/>
      <c r="VBQ944" s="34"/>
      <c r="VBX944" s="35"/>
      <c r="VBY944" s="34"/>
      <c r="VCF944" s="35"/>
      <c r="VCG944" s="34"/>
      <c r="VCN944" s="35"/>
      <c r="VCO944" s="34"/>
      <c r="VCV944" s="35"/>
      <c r="VCW944" s="34"/>
      <c r="VDD944" s="35"/>
      <c r="VDE944" s="34"/>
      <c r="VDL944" s="35"/>
      <c r="VDM944" s="34"/>
      <c r="VDT944" s="35"/>
      <c r="VDU944" s="34"/>
      <c r="VEB944" s="35"/>
      <c r="VEC944" s="34"/>
      <c r="VEJ944" s="35"/>
      <c r="VEK944" s="34"/>
      <c r="VER944" s="35"/>
      <c r="VES944" s="34"/>
      <c r="VEZ944" s="35"/>
      <c r="VFA944" s="34"/>
      <c r="VFH944" s="35"/>
      <c r="VFI944" s="34"/>
      <c r="VFP944" s="35"/>
      <c r="VFQ944" s="34"/>
      <c r="VFX944" s="35"/>
      <c r="VFY944" s="34"/>
      <c r="VGF944" s="35"/>
      <c r="VGG944" s="34"/>
      <c r="VGN944" s="35"/>
      <c r="VGO944" s="34"/>
      <c r="VGV944" s="35"/>
      <c r="VGW944" s="34"/>
      <c r="VHD944" s="35"/>
      <c r="VHE944" s="34"/>
      <c r="VHL944" s="35"/>
      <c r="VHM944" s="34"/>
      <c r="VHT944" s="35"/>
      <c r="VHU944" s="34"/>
      <c r="VIB944" s="35"/>
      <c r="VIC944" s="34"/>
      <c r="VIJ944" s="35"/>
      <c r="VIK944" s="34"/>
      <c r="VIR944" s="35"/>
      <c r="VIS944" s="34"/>
      <c r="VIZ944" s="35"/>
      <c r="VJA944" s="34"/>
      <c r="VJH944" s="35"/>
      <c r="VJI944" s="34"/>
      <c r="VJP944" s="35"/>
      <c r="VJQ944" s="34"/>
      <c r="VJX944" s="35"/>
      <c r="VJY944" s="34"/>
      <c r="VKF944" s="35"/>
      <c r="VKG944" s="34"/>
      <c r="VKN944" s="35"/>
      <c r="VKO944" s="34"/>
      <c r="VKV944" s="35"/>
      <c r="VKW944" s="34"/>
      <c r="VLD944" s="35"/>
      <c r="VLE944" s="34"/>
      <c r="VLL944" s="35"/>
      <c r="VLM944" s="34"/>
      <c r="VLT944" s="35"/>
      <c r="VLU944" s="34"/>
      <c r="VMB944" s="35"/>
      <c r="VMC944" s="34"/>
      <c r="VMJ944" s="35"/>
      <c r="VMK944" s="34"/>
      <c r="VMR944" s="35"/>
      <c r="VMS944" s="34"/>
      <c r="VMZ944" s="35"/>
      <c r="VNA944" s="34"/>
      <c r="VNH944" s="35"/>
      <c r="VNI944" s="34"/>
      <c r="VNP944" s="35"/>
      <c r="VNQ944" s="34"/>
      <c r="VNX944" s="35"/>
      <c r="VNY944" s="34"/>
      <c r="VOF944" s="35"/>
      <c r="VOG944" s="34"/>
      <c r="VON944" s="35"/>
      <c r="VOO944" s="34"/>
      <c r="VOV944" s="35"/>
      <c r="VOW944" s="34"/>
      <c r="VPD944" s="35"/>
      <c r="VPE944" s="34"/>
      <c r="VPL944" s="35"/>
      <c r="VPM944" s="34"/>
      <c r="VPT944" s="35"/>
      <c r="VPU944" s="34"/>
      <c r="VQB944" s="35"/>
      <c r="VQC944" s="34"/>
      <c r="VQJ944" s="35"/>
      <c r="VQK944" s="34"/>
      <c r="VQR944" s="35"/>
      <c r="VQS944" s="34"/>
      <c r="VQZ944" s="35"/>
      <c r="VRA944" s="34"/>
      <c r="VRH944" s="35"/>
      <c r="VRI944" s="34"/>
      <c r="VRP944" s="35"/>
      <c r="VRQ944" s="34"/>
      <c r="VRX944" s="35"/>
      <c r="VRY944" s="34"/>
      <c r="VSF944" s="35"/>
      <c r="VSG944" s="34"/>
      <c r="VSN944" s="35"/>
      <c r="VSO944" s="34"/>
      <c r="VSV944" s="35"/>
      <c r="VSW944" s="34"/>
      <c r="VTD944" s="35"/>
      <c r="VTE944" s="34"/>
      <c r="VTL944" s="35"/>
      <c r="VTM944" s="34"/>
      <c r="VTT944" s="35"/>
      <c r="VTU944" s="34"/>
      <c r="VUB944" s="35"/>
      <c r="VUC944" s="34"/>
      <c r="VUJ944" s="35"/>
      <c r="VUK944" s="34"/>
      <c r="VUR944" s="35"/>
      <c r="VUS944" s="34"/>
      <c r="VUZ944" s="35"/>
      <c r="VVA944" s="34"/>
      <c r="VVH944" s="35"/>
      <c r="VVI944" s="34"/>
      <c r="VVP944" s="35"/>
      <c r="VVQ944" s="34"/>
      <c r="VVX944" s="35"/>
      <c r="VVY944" s="34"/>
      <c r="VWF944" s="35"/>
      <c r="VWG944" s="34"/>
      <c r="VWN944" s="35"/>
      <c r="VWO944" s="34"/>
      <c r="VWV944" s="35"/>
      <c r="VWW944" s="34"/>
      <c r="VXD944" s="35"/>
      <c r="VXE944" s="34"/>
      <c r="VXL944" s="35"/>
      <c r="VXM944" s="34"/>
      <c r="VXT944" s="35"/>
      <c r="VXU944" s="34"/>
      <c r="VYB944" s="35"/>
      <c r="VYC944" s="34"/>
      <c r="VYJ944" s="35"/>
      <c r="VYK944" s="34"/>
      <c r="VYR944" s="35"/>
      <c r="VYS944" s="34"/>
      <c r="VYZ944" s="35"/>
      <c r="VZA944" s="34"/>
      <c r="VZH944" s="35"/>
      <c r="VZI944" s="34"/>
      <c r="VZP944" s="35"/>
      <c r="VZQ944" s="34"/>
      <c r="VZX944" s="35"/>
      <c r="VZY944" s="34"/>
      <c r="WAF944" s="35"/>
      <c r="WAG944" s="34"/>
      <c r="WAN944" s="35"/>
      <c r="WAO944" s="34"/>
      <c r="WAV944" s="35"/>
      <c r="WAW944" s="34"/>
      <c r="WBD944" s="35"/>
      <c r="WBE944" s="34"/>
      <c r="WBL944" s="35"/>
      <c r="WBM944" s="34"/>
      <c r="WBT944" s="35"/>
      <c r="WBU944" s="34"/>
      <c r="WCB944" s="35"/>
      <c r="WCC944" s="34"/>
      <c r="WCJ944" s="35"/>
      <c r="WCK944" s="34"/>
      <c r="WCR944" s="35"/>
      <c r="WCS944" s="34"/>
      <c r="WCZ944" s="35"/>
      <c r="WDA944" s="34"/>
      <c r="WDH944" s="35"/>
      <c r="WDI944" s="34"/>
      <c r="WDP944" s="35"/>
      <c r="WDQ944" s="34"/>
      <c r="WDX944" s="35"/>
      <c r="WDY944" s="34"/>
      <c r="WEF944" s="35"/>
      <c r="WEG944" s="34"/>
      <c r="WEN944" s="35"/>
      <c r="WEO944" s="34"/>
      <c r="WEV944" s="35"/>
      <c r="WEW944" s="34"/>
      <c r="WFD944" s="35"/>
      <c r="WFE944" s="34"/>
      <c r="WFL944" s="35"/>
      <c r="WFM944" s="34"/>
      <c r="WFT944" s="35"/>
      <c r="WFU944" s="34"/>
      <c r="WGB944" s="35"/>
      <c r="WGC944" s="34"/>
      <c r="WGJ944" s="35"/>
      <c r="WGK944" s="34"/>
      <c r="WGR944" s="35"/>
      <c r="WGS944" s="34"/>
      <c r="WGZ944" s="35"/>
      <c r="WHA944" s="34"/>
      <c r="WHH944" s="35"/>
      <c r="WHI944" s="34"/>
      <c r="WHP944" s="35"/>
      <c r="WHQ944" s="34"/>
      <c r="WHX944" s="35"/>
      <c r="WHY944" s="34"/>
      <c r="WIF944" s="35"/>
      <c r="WIG944" s="34"/>
      <c r="WIN944" s="35"/>
      <c r="WIO944" s="34"/>
      <c r="WIV944" s="35"/>
      <c r="WIW944" s="34"/>
      <c r="WJD944" s="35"/>
      <c r="WJE944" s="34"/>
      <c r="WJL944" s="35"/>
      <c r="WJM944" s="34"/>
      <c r="WJT944" s="35"/>
      <c r="WJU944" s="34"/>
      <c r="WKB944" s="35"/>
      <c r="WKC944" s="34"/>
      <c r="WKJ944" s="35"/>
      <c r="WKK944" s="34"/>
      <c r="WKR944" s="35"/>
      <c r="WKS944" s="34"/>
      <c r="WKZ944" s="35"/>
      <c r="WLA944" s="34"/>
      <c r="WLH944" s="35"/>
      <c r="WLI944" s="34"/>
      <c r="WLP944" s="35"/>
      <c r="WLQ944" s="34"/>
      <c r="WLX944" s="35"/>
      <c r="WLY944" s="34"/>
      <c r="WMF944" s="35"/>
      <c r="WMG944" s="34"/>
      <c r="WMN944" s="35"/>
      <c r="WMO944" s="34"/>
      <c r="WMV944" s="35"/>
      <c r="WMW944" s="34"/>
      <c r="WND944" s="35"/>
      <c r="WNE944" s="34"/>
      <c r="WNL944" s="35"/>
      <c r="WNM944" s="34"/>
      <c r="WNT944" s="35"/>
      <c r="WNU944" s="34"/>
      <c r="WOB944" s="35"/>
      <c r="WOC944" s="34"/>
      <c r="WOJ944" s="35"/>
      <c r="WOK944" s="34"/>
      <c r="WOR944" s="35"/>
      <c r="WOS944" s="34"/>
      <c r="WOZ944" s="35"/>
      <c r="WPA944" s="34"/>
      <c r="WPH944" s="35"/>
      <c r="WPI944" s="34"/>
      <c r="WPP944" s="35"/>
      <c r="WPQ944" s="34"/>
      <c r="WPX944" s="35"/>
      <c r="WPY944" s="34"/>
      <c r="WQF944" s="35"/>
      <c r="WQG944" s="34"/>
      <c r="WQN944" s="35"/>
      <c r="WQO944" s="34"/>
      <c r="WQV944" s="35"/>
      <c r="WQW944" s="34"/>
      <c r="WRD944" s="35"/>
      <c r="WRE944" s="34"/>
      <c r="WRL944" s="35"/>
      <c r="WRM944" s="34"/>
      <c r="WRT944" s="35"/>
      <c r="WRU944" s="34"/>
      <c r="WSB944" s="35"/>
      <c r="WSC944" s="34"/>
      <c r="WSJ944" s="35"/>
      <c r="WSK944" s="34"/>
      <c r="WSR944" s="35"/>
      <c r="WSS944" s="34"/>
      <c r="WSZ944" s="35"/>
      <c r="WTA944" s="34"/>
      <c r="WTH944" s="35"/>
      <c r="WTI944" s="34"/>
      <c r="WTP944" s="35"/>
      <c r="WTQ944" s="34"/>
      <c r="WTX944" s="35"/>
      <c r="WTY944" s="34"/>
      <c r="WUF944" s="35"/>
      <c r="WUG944" s="34"/>
      <c r="WUN944" s="35"/>
      <c r="WUO944" s="34"/>
      <c r="WUV944" s="35"/>
      <c r="WUW944" s="34"/>
      <c r="WVD944" s="35"/>
      <c r="WVE944" s="34"/>
      <c r="WVL944" s="35"/>
      <c r="WVM944" s="34"/>
      <c r="WVT944" s="35"/>
      <c r="WVU944" s="34"/>
      <c r="WWB944" s="35"/>
      <c r="WWC944" s="34"/>
      <c r="WWJ944" s="35"/>
      <c r="WWK944" s="34"/>
      <c r="WWR944" s="35"/>
      <c r="WWS944" s="34"/>
      <c r="WWZ944" s="35"/>
      <c r="WXA944" s="34"/>
      <c r="WXH944" s="35"/>
      <c r="WXI944" s="34"/>
      <c r="WXP944" s="35"/>
      <c r="WXQ944" s="34"/>
      <c r="WXX944" s="35"/>
      <c r="WXY944" s="34"/>
      <c r="WYF944" s="35"/>
      <c r="WYG944" s="34"/>
      <c r="WYN944" s="35"/>
      <c r="WYO944" s="34"/>
      <c r="WYV944" s="35"/>
      <c r="WYW944" s="34"/>
      <c r="WZD944" s="35"/>
      <c r="WZE944" s="34"/>
      <c r="WZL944" s="35"/>
      <c r="WZM944" s="34"/>
      <c r="WZT944" s="35"/>
      <c r="WZU944" s="34"/>
      <c r="XAB944" s="35"/>
      <c r="XAC944" s="34"/>
      <c r="XAJ944" s="35"/>
      <c r="XAK944" s="34"/>
      <c r="XAR944" s="35"/>
      <c r="XAS944" s="34"/>
      <c r="XAZ944" s="35"/>
      <c r="XBA944" s="34"/>
      <c r="XBH944" s="35"/>
      <c r="XBI944" s="34"/>
      <c r="XBP944" s="35"/>
      <c r="XBQ944" s="34"/>
      <c r="XBX944" s="35"/>
      <c r="XBY944" s="34"/>
      <c r="XCF944" s="35"/>
      <c r="XCG944" s="34"/>
      <c r="XCN944" s="35"/>
      <c r="XCO944" s="34"/>
      <c r="XCV944" s="35"/>
      <c r="XCW944" s="34"/>
      <c r="XDD944" s="35"/>
      <c r="XDE944" s="34"/>
      <c r="XDL944" s="35"/>
      <c r="XDM944" s="34"/>
      <c r="XDT944" s="35"/>
      <c r="XDU944" s="34"/>
      <c r="XEB944" s="35"/>
      <c r="XEC944" s="34"/>
      <c r="XEJ944" s="35"/>
      <c r="XEK944" s="34"/>
      <c r="XER944" s="35"/>
      <c r="XES944" s="34"/>
      <c r="XEZ944" s="35"/>
      <c r="XFA944" s="34"/>
    </row>
    <row r="945" spans="1:1021 1028:2045 2052:3069 3076:4093 4100:5117 5124:6141 6148:7165 7172:8189 8196:9213 9220:10237 10244:11261 11268:12285 12292:13309 13316:14333 14340:15357 15364:16381" x14ac:dyDescent="0.25">
      <c r="A945" t="s">
        <v>21</v>
      </c>
      <c r="B945" t="s">
        <v>177</v>
      </c>
      <c r="C945">
        <v>566</v>
      </c>
      <c r="D945">
        <v>566</v>
      </c>
      <c r="E945" s="35">
        <v>1</v>
      </c>
      <c r="F945" s="34">
        <v>1E-156</v>
      </c>
      <c r="G945">
        <v>98.15</v>
      </c>
      <c r="H945">
        <v>1543</v>
      </c>
      <c r="I945" t="str">
        <f>HYPERLINK("https://www.ncbi.nlm.nih.gov/nucleotide/MN824012.1?report=genbank&amp;log$=nucltop&amp;blast_rank=43&amp;RID=XE5J84ZU013","MN824012.1")</f>
        <v>MN824012.1</v>
      </c>
      <c r="L945" s="35"/>
      <c r="M945" s="34"/>
      <c r="T945" s="35"/>
      <c r="U945" s="34"/>
      <c r="AB945" s="35"/>
      <c r="AC945" s="34"/>
      <c r="AJ945" s="35"/>
      <c r="AK945" s="34"/>
      <c r="AR945" s="35"/>
      <c r="AS945" s="34"/>
      <c r="AZ945" s="35"/>
      <c r="BA945" s="34"/>
      <c r="BH945" s="35"/>
      <c r="BI945" s="34"/>
      <c r="BP945" s="35"/>
      <c r="BQ945" s="34"/>
      <c r="BX945" s="35"/>
      <c r="BY945" s="34"/>
      <c r="CF945" s="35"/>
      <c r="CG945" s="34"/>
      <c r="CN945" s="35"/>
      <c r="CO945" s="34"/>
      <c r="CV945" s="35"/>
      <c r="CW945" s="34"/>
      <c r="DD945" s="35"/>
      <c r="DE945" s="34"/>
      <c r="DL945" s="35"/>
      <c r="DM945" s="34"/>
      <c r="DT945" s="35"/>
      <c r="DU945" s="34"/>
      <c r="EB945" s="35"/>
      <c r="EC945" s="34"/>
      <c r="EJ945" s="35"/>
      <c r="EK945" s="34"/>
      <c r="ER945" s="35"/>
      <c r="ES945" s="34"/>
      <c r="EZ945" s="35"/>
      <c r="FA945" s="34"/>
      <c r="FH945" s="35"/>
      <c r="FI945" s="34"/>
      <c r="FP945" s="35"/>
      <c r="FQ945" s="34"/>
      <c r="FX945" s="35"/>
      <c r="FY945" s="34"/>
      <c r="GF945" s="35"/>
      <c r="GG945" s="34"/>
      <c r="GN945" s="35"/>
      <c r="GO945" s="34"/>
      <c r="GV945" s="35"/>
      <c r="GW945" s="34"/>
      <c r="HD945" s="35"/>
      <c r="HE945" s="34"/>
      <c r="HL945" s="35"/>
      <c r="HM945" s="34"/>
      <c r="HT945" s="35"/>
      <c r="HU945" s="34"/>
      <c r="IB945" s="35"/>
      <c r="IC945" s="34"/>
      <c r="IJ945" s="35"/>
      <c r="IK945" s="34"/>
      <c r="IR945" s="35"/>
      <c r="IS945" s="34"/>
      <c r="IZ945" s="35"/>
      <c r="JA945" s="34"/>
      <c r="JH945" s="35"/>
      <c r="JI945" s="34"/>
      <c r="JP945" s="35"/>
      <c r="JQ945" s="34"/>
      <c r="JX945" s="35"/>
      <c r="JY945" s="34"/>
      <c r="KF945" s="35"/>
      <c r="KG945" s="34"/>
      <c r="KN945" s="35"/>
      <c r="KO945" s="34"/>
      <c r="KV945" s="35"/>
      <c r="KW945" s="34"/>
      <c r="LD945" s="35"/>
      <c r="LE945" s="34"/>
      <c r="LL945" s="35"/>
      <c r="LM945" s="34"/>
      <c r="LT945" s="35"/>
      <c r="LU945" s="34"/>
      <c r="MB945" s="35"/>
      <c r="MC945" s="34"/>
      <c r="MJ945" s="35"/>
      <c r="MK945" s="34"/>
      <c r="MR945" s="35"/>
      <c r="MS945" s="34"/>
      <c r="MZ945" s="35"/>
      <c r="NA945" s="34"/>
      <c r="NH945" s="35"/>
      <c r="NI945" s="34"/>
      <c r="NP945" s="35"/>
      <c r="NQ945" s="34"/>
      <c r="NX945" s="35"/>
      <c r="NY945" s="34"/>
      <c r="OF945" s="35"/>
      <c r="OG945" s="34"/>
      <c r="ON945" s="35"/>
      <c r="OO945" s="34"/>
      <c r="OV945" s="35"/>
      <c r="OW945" s="34"/>
      <c r="PD945" s="35"/>
      <c r="PE945" s="34"/>
      <c r="PL945" s="35"/>
      <c r="PM945" s="34"/>
      <c r="PT945" s="35"/>
      <c r="PU945" s="34"/>
      <c r="QB945" s="35"/>
      <c r="QC945" s="34"/>
      <c r="QJ945" s="35"/>
      <c r="QK945" s="34"/>
      <c r="QR945" s="35"/>
      <c r="QS945" s="34"/>
      <c r="QZ945" s="35"/>
      <c r="RA945" s="34"/>
      <c r="RH945" s="35"/>
      <c r="RI945" s="34"/>
      <c r="RP945" s="35"/>
      <c r="RQ945" s="34"/>
      <c r="RX945" s="35"/>
      <c r="RY945" s="34"/>
      <c r="SF945" s="35"/>
      <c r="SG945" s="34"/>
      <c r="SN945" s="35"/>
      <c r="SO945" s="34"/>
      <c r="SV945" s="35"/>
      <c r="SW945" s="34"/>
      <c r="TD945" s="35"/>
      <c r="TE945" s="34"/>
      <c r="TL945" s="35"/>
      <c r="TM945" s="34"/>
      <c r="TT945" s="35"/>
      <c r="TU945" s="34"/>
      <c r="UB945" s="35"/>
      <c r="UC945" s="34"/>
      <c r="UJ945" s="35"/>
      <c r="UK945" s="34"/>
      <c r="UR945" s="35"/>
      <c r="US945" s="34"/>
      <c r="UZ945" s="35"/>
      <c r="VA945" s="34"/>
      <c r="VH945" s="35"/>
      <c r="VI945" s="34"/>
      <c r="VP945" s="35"/>
      <c r="VQ945" s="34"/>
      <c r="VX945" s="35"/>
      <c r="VY945" s="34"/>
      <c r="WF945" s="35"/>
      <c r="WG945" s="34"/>
      <c r="WN945" s="35"/>
      <c r="WO945" s="34"/>
      <c r="WV945" s="35"/>
      <c r="WW945" s="34"/>
      <c r="XD945" s="35"/>
      <c r="XE945" s="34"/>
      <c r="XL945" s="35"/>
      <c r="XM945" s="34"/>
      <c r="XT945" s="35"/>
      <c r="XU945" s="34"/>
      <c r="YB945" s="35"/>
      <c r="YC945" s="34"/>
      <c r="YJ945" s="35"/>
      <c r="YK945" s="34"/>
      <c r="YR945" s="35"/>
      <c r="YS945" s="34"/>
      <c r="YZ945" s="35"/>
      <c r="ZA945" s="34"/>
      <c r="ZH945" s="35"/>
      <c r="ZI945" s="34"/>
      <c r="ZP945" s="35"/>
      <c r="ZQ945" s="34"/>
      <c r="ZX945" s="35"/>
      <c r="ZY945" s="34"/>
      <c r="AAF945" s="35"/>
      <c r="AAG945" s="34"/>
      <c r="AAN945" s="35"/>
      <c r="AAO945" s="34"/>
      <c r="AAV945" s="35"/>
      <c r="AAW945" s="34"/>
      <c r="ABD945" s="35"/>
      <c r="ABE945" s="34"/>
      <c r="ABL945" s="35"/>
      <c r="ABM945" s="34"/>
      <c r="ABT945" s="35"/>
      <c r="ABU945" s="34"/>
      <c r="ACB945" s="35"/>
      <c r="ACC945" s="34"/>
      <c r="ACJ945" s="35"/>
      <c r="ACK945" s="34"/>
      <c r="ACR945" s="35"/>
      <c r="ACS945" s="34"/>
      <c r="ACZ945" s="35"/>
      <c r="ADA945" s="34"/>
      <c r="ADH945" s="35"/>
      <c r="ADI945" s="34"/>
      <c r="ADP945" s="35"/>
      <c r="ADQ945" s="34"/>
      <c r="ADX945" s="35"/>
      <c r="ADY945" s="34"/>
      <c r="AEF945" s="35"/>
      <c r="AEG945" s="34"/>
      <c r="AEN945" s="35"/>
      <c r="AEO945" s="34"/>
      <c r="AEV945" s="35"/>
      <c r="AEW945" s="34"/>
      <c r="AFD945" s="35"/>
      <c r="AFE945" s="34"/>
      <c r="AFL945" s="35"/>
      <c r="AFM945" s="34"/>
      <c r="AFT945" s="35"/>
      <c r="AFU945" s="34"/>
      <c r="AGB945" s="35"/>
      <c r="AGC945" s="34"/>
      <c r="AGJ945" s="35"/>
      <c r="AGK945" s="34"/>
      <c r="AGR945" s="35"/>
      <c r="AGS945" s="34"/>
      <c r="AGZ945" s="35"/>
      <c r="AHA945" s="34"/>
      <c r="AHH945" s="35"/>
      <c r="AHI945" s="34"/>
      <c r="AHP945" s="35"/>
      <c r="AHQ945" s="34"/>
      <c r="AHX945" s="35"/>
      <c r="AHY945" s="34"/>
      <c r="AIF945" s="35"/>
      <c r="AIG945" s="34"/>
      <c r="AIN945" s="35"/>
      <c r="AIO945" s="34"/>
      <c r="AIV945" s="35"/>
      <c r="AIW945" s="34"/>
      <c r="AJD945" s="35"/>
      <c r="AJE945" s="34"/>
      <c r="AJL945" s="35"/>
      <c r="AJM945" s="34"/>
      <c r="AJT945" s="35"/>
      <c r="AJU945" s="34"/>
      <c r="AKB945" s="35"/>
      <c r="AKC945" s="34"/>
      <c r="AKJ945" s="35"/>
      <c r="AKK945" s="34"/>
      <c r="AKR945" s="35"/>
      <c r="AKS945" s="34"/>
      <c r="AKZ945" s="35"/>
      <c r="ALA945" s="34"/>
      <c r="ALH945" s="35"/>
      <c r="ALI945" s="34"/>
      <c r="ALP945" s="35"/>
      <c r="ALQ945" s="34"/>
      <c r="ALX945" s="35"/>
      <c r="ALY945" s="34"/>
      <c r="AMF945" s="35"/>
      <c r="AMG945" s="34"/>
      <c r="AMN945" s="35"/>
      <c r="AMO945" s="34"/>
      <c r="AMV945" s="35"/>
      <c r="AMW945" s="34"/>
      <c r="AND945" s="35"/>
      <c r="ANE945" s="34"/>
      <c r="ANL945" s="35"/>
      <c r="ANM945" s="34"/>
      <c r="ANT945" s="35"/>
      <c r="ANU945" s="34"/>
      <c r="AOB945" s="35"/>
      <c r="AOC945" s="34"/>
      <c r="AOJ945" s="35"/>
      <c r="AOK945" s="34"/>
      <c r="AOR945" s="35"/>
      <c r="AOS945" s="34"/>
      <c r="AOZ945" s="35"/>
      <c r="APA945" s="34"/>
      <c r="APH945" s="35"/>
      <c r="API945" s="34"/>
      <c r="APP945" s="35"/>
      <c r="APQ945" s="34"/>
      <c r="APX945" s="35"/>
      <c r="APY945" s="34"/>
      <c r="AQF945" s="35"/>
      <c r="AQG945" s="34"/>
      <c r="AQN945" s="35"/>
      <c r="AQO945" s="34"/>
      <c r="AQV945" s="35"/>
      <c r="AQW945" s="34"/>
      <c r="ARD945" s="35"/>
      <c r="ARE945" s="34"/>
      <c r="ARL945" s="35"/>
      <c r="ARM945" s="34"/>
      <c r="ART945" s="35"/>
      <c r="ARU945" s="34"/>
      <c r="ASB945" s="35"/>
      <c r="ASC945" s="34"/>
      <c r="ASJ945" s="35"/>
      <c r="ASK945" s="34"/>
      <c r="ASR945" s="35"/>
      <c r="ASS945" s="34"/>
      <c r="ASZ945" s="35"/>
      <c r="ATA945" s="34"/>
      <c r="ATH945" s="35"/>
      <c r="ATI945" s="34"/>
      <c r="ATP945" s="35"/>
      <c r="ATQ945" s="34"/>
      <c r="ATX945" s="35"/>
      <c r="ATY945" s="34"/>
      <c r="AUF945" s="35"/>
      <c r="AUG945" s="34"/>
      <c r="AUN945" s="35"/>
      <c r="AUO945" s="34"/>
      <c r="AUV945" s="35"/>
      <c r="AUW945" s="34"/>
      <c r="AVD945" s="35"/>
      <c r="AVE945" s="34"/>
      <c r="AVL945" s="35"/>
      <c r="AVM945" s="34"/>
      <c r="AVT945" s="35"/>
      <c r="AVU945" s="34"/>
      <c r="AWB945" s="35"/>
      <c r="AWC945" s="34"/>
      <c r="AWJ945" s="35"/>
      <c r="AWK945" s="34"/>
      <c r="AWR945" s="35"/>
      <c r="AWS945" s="34"/>
      <c r="AWZ945" s="35"/>
      <c r="AXA945" s="34"/>
      <c r="AXH945" s="35"/>
      <c r="AXI945" s="34"/>
      <c r="AXP945" s="35"/>
      <c r="AXQ945" s="34"/>
      <c r="AXX945" s="35"/>
      <c r="AXY945" s="34"/>
      <c r="AYF945" s="35"/>
      <c r="AYG945" s="34"/>
      <c r="AYN945" s="35"/>
      <c r="AYO945" s="34"/>
      <c r="AYV945" s="35"/>
      <c r="AYW945" s="34"/>
      <c r="AZD945" s="35"/>
      <c r="AZE945" s="34"/>
      <c r="AZL945" s="35"/>
      <c r="AZM945" s="34"/>
      <c r="AZT945" s="35"/>
      <c r="AZU945" s="34"/>
      <c r="BAB945" s="35"/>
      <c r="BAC945" s="34"/>
      <c r="BAJ945" s="35"/>
      <c r="BAK945" s="34"/>
      <c r="BAR945" s="35"/>
      <c r="BAS945" s="34"/>
      <c r="BAZ945" s="35"/>
      <c r="BBA945" s="34"/>
      <c r="BBH945" s="35"/>
      <c r="BBI945" s="34"/>
      <c r="BBP945" s="35"/>
      <c r="BBQ945" s="34"/>
      <c r="BBX945" s="35"/>
      <c r="BBY945" s="34"/>
      <c r="BCF945" s="35"/>
      <c r="BCG945" s="34"/>
      <c r="BCN945" s="35"/>
      <c r="BCO945" s="34"/>
      <c r="BCV945" s="35"/>
      <c r="BCW945" s="34"/>
      <c r="BDD945" s="35"/>
      <c r="BDE945" s="34"/>
      <c r="BDL945" s="35"/>
      <c r="BDM945" s="34"/>
      <c r="BDT945" s="35"/>
      <c r="BDU945" s="34"/>
      <c r="BEB945" s="35"/>
      <c r="BEC945" s="34"/>
      <c r="BEJ945" s="35"/>
      <c r="BEK945" s="34"/>
      <c r="BER945" s="35"/>
      <c r="BES945" s="34"/>
      <c r="BEZ945" s="35"/>
      <c r="BFA945" s="34"/>
      <c r="BFH945" s="35"/>
      <c r="BFI945" s="34"/>
      <c r="BFP945" s="35"/>
      <c r="BFQ945" s="34"/>
      <c r="BFX945" s="35"/>
      <c r="BFY945" s="34"/>
      <c r="BGF945" s="35"/>
      <c r="BGG945" s="34"/>
      <c r="BGN945" s="35"/>
      <c r="BGO945" s="34"/>
      <c r="BGV945" s="35"/>
      <c r="BGW945" s="34"/>
      <c r="BHD945" s="35"/>
      <c r="BHE945" s="34"/>
      <c r="BHL945" s="35"/>
      <c r="BHM945" s="34"/>
      <c r="BHT945" s="35"/>
      <c r="BHU945" s="34"/>
      <c r="BIB945" s="35"/>
      <c r="BIC945" s="34"/>
      <c r="BIJ945" s="35"/>
      <c r="BIK945" s="34"/>
      <c r="BIR945" s="35"/>
      <c r="BIS945" s="34"/>
      <c r="BIZ945" s="35"/>
      <c r="BJA945" s="34"/>
      <c r="BJH945" s="35"/>
      <c r="BJI945" s="34"/>
      <c r="BJP945" s="35"/>
      <c r="BJQ945" s="34"/>
      <c r="BJX945" s="35"/>
      <c r="BJY945" s="34"/>
      <c r="BKF945" s="35"/>
      <c r="BKG945" s="34"/>
      <c r="BKN945" s="35"/>
      <c r="BKO945" s="34"/>
      <c r="BKV945" s="35"/>
      <c r="BKW945" s="34"/>
      <c r="BLD945" s="35"/>
      <c r="BLE945" s="34"/>
      <c r="BLL945" s="35"/>
      <c r="BLM945" s="34"/>
      <c r="BLT945" s="35"/>
      <c r="BLU945" s="34"/>
      <c r="BMB945" s="35"/>
      <c r="BMC945" s="34"/>
      <c r="BMJ945" s="35"/>
      <c r="BMK945" s="34"/>
      <c r="BMR945" s="35"/>
      <c r="BMS945" s="34"/>
      <c r="BMZ945" s="35"/>
      <c r="BNA945" s="34"/>
      <c r="BNH945" s="35"/>
      <c r="BNI945" s="34"/>
      <c r="BNP945" s="35"/>
      <c r="BNQ945" s="34"/>
      <c r="BNX945" s="35"/>
      <c r="BNY945" s="34"/>
      <c r="BOF945" s="35"/>
      <c r="BOG945" s="34"/>
      <c r="BON945" s="35"/>
      <c r="BOO945" s="34"/>
      <c r="BOV945" s="35"/>
      <c r="BOW945" s="34"/>
      <c r="BPD945" s="35"/>
      <c r="BPE945" s="34"/>
      <c r="BPL945" s="35"/>
      <c r="BPM945" s="34"/>
      <c r="BPT945" s="35"/>
      <c r="BPU945" s="34"/>
      <c r="BQB945" s="35"/>
      <c r="BQC945" s="34"/>
      <c r="BQJ945" s="35"/>
      <c r="BQK945" s="34"/>
      <c r="BQR945" s="35"/>
      <c r="BQS945" s="34"/>
      <c r="BQZ945" s="35"/>
      <c r="BRA945" s="34"/>
      <c r="BRH945" s="35"/>
      <c r="BRI945" s="34"/>
      <c r="BRP945" s="35"/>
      <c r="BRQ945" s="34"/>
      <c r="BRX945" s="35"/>
      <c r="BRY945" s="34"/>
      <c r="BSF945" s="35"/>
      <c r="BSG945" s="34"/>
      <c r="BSN945" s="35"/>
      <c r="BSO945" s="34"/>
      <c r="BSV945" s="35"/>
      <c r="BSW945" s="34"/>
      <c r="BTD945" s="35"/>
      <c r="BTE945" s="34"/>
      <c r="BTL945" s="35"/>
      <c r="BTM945" s="34"/>
      <c r="BTT945" s="35"/>
      <c r="BTU945" s="34"/>
      <c r="BUB945" s="35"/>
      <c r="BUC945" s="34"/>
      <c r="BUJ945" s="35"/>
      <c r="BUK945" s="34"/>
      <c r="BUR945" s="35"/>
      <c r="BUS945" s="34"/>
      <c r="BUZ945" s="35"/>
      <c r="BVA945" s="34"/>
      <c r="BVH945" s="35"/>
      <c r="BVI945" s="34"/>
      <c r="BVP945" s="35"/>
      <c r="BVQ945" s="34"/>
      <c r="BVX945" s="35"/>
      <c r="BVY945" s="34"/>
      <c r="BWF945" s="35"/>
      <c r="BWG945" s="34"/>
      <c r="BWN945" s="35"/>
      <c r="BWO945" s="34"/>
      <c r="BWV945" s="35"/>
      <c r="BWW945" s="34"/>
      <c r="BXD945" s="35"/>
      <c r="BXE945" s="34"/>
      <c r="BXL945" s="35"/>
      <c r="BXM945" s="34"/>
      <c r="BXT945" s="35"/>
      <c r="BXU945" s="34"/>
      <c r="BYB945" s="35"/>
      <c r="BYC945" s="34"/>
      <c r="BYJ945" s="35"/>
      <c r="BYK945" s="34"/>
      <c r="BYR945" s="35"/>
      <c r="BYS945" s="34"/>
      <c r="BYZ945" s="35"/>
      <c r="BZA945" s="34"/>
      <c r="BZH945" s="35"/>
      <c r="BZI945" s="34"/>
      <c r="BZP945" s="35"/>
      <c r="BZQ945" s="34"/>
      <c r="BZX945" s="35"/>
      <c r="BZY945" s="34"/>
      <c r="CAF945" s="35"/>
      <c r="CAG945" s="34"/>
      <c r="CAN945" s="35"/>
      <c r="CAO945" s="34"/>
      <c r="CAV945" s="35"/>
      <c r="CAW945" s="34"/>
      <c r="CBD945" s="35"/>
      <c r="CBE945" s="34"/>
      <c r="CBL945" s="35"/>
      <c r="CBM945" s="34"/>
      <c r="CBT945" s="35"/>
      <c r="CBU945" s="34"/>
      <c r="CCB945" s="35"/>
      <c r="CCC945" s="34"/>
      <c r="CCJ945" s="35"/>
      <c r="CCK945" s="34"/>
      <c r="CCR945" s="35"/>
      <c r="CCS945" s="34"/>
      <c r="CCZ945" s="35"/>
      <c r="CDA945" s="34"/>
      <c r="CDH945" s="35"/>
      <c r="CDI945" s="34"/>
      <c r="CDP945" s="35"/>
      <c r="CDQ945" s="34"/>
      <c r="CDX945" s="35"/>
      <c r="CDY945" s="34"/>
      <c r="CEF945" s="35"/>
      <c r="CEG945" s="34"/>
      <c r="CEN945" s="35"/>
      <c r="CEO945" s="34"/>
      <c r="CEV945" s="35"/>
      <c r="CEW945" s="34"/>
      <c r="CFD945" s="35"/>
      <c r="CFE945" s="34"/>
      <c r="CFL945" s="35"/>
      <c r="CFM945" s="34"/>
      <c r="CFT945" s="35"/>
      <c r="CFU945" s="34"/>
      <c r="CGB945" s="35"/>
      <c r="CGC945" s="34"/>
      <c r="CGJ945" s="35"/>
      <c r="CGK945" s="34"/>
      <c r="CGR945" s="35"/>
      <c r="CGS945" s="34"/>
      <c r="CGZ945" s="35"/>
      <c r="CHA945" s="34"/>
      <c r="CHH945" s="35"/>
      <c r="CHI945" s="34"/>
      <c r="CHP945" s="35"/>
      <c r="CHQ945" s="34"/>
      <c r="CHX945" s="35"/>
      <c r="CHY945" s="34"/>
      <c r="CIF945" s="35"/>
      <c r="CIG945" s="34"/>
      <c r="CIN945" s="35"/>
      <c r="CIO945" s="34"/>
      <c r="CIV945" s="35"/>
      <c r="CIW945" s="34"/>
      <c r="CJD945" s="35"/>
      <c r="CJE945" s="34"/>
      <c r="CJL945" s="35"/>
      <c r="CJM945" s="34"/>
      <c r="CJT945" s="35"/>
      <c r="CJU945" s="34"/>
      <c r="CKB945" s="35"/>
      <c r="CKC945" s="34"/>
      <c r="CKJ945" s="35"/>
      <c r="CKK945" s="34"/>
      <c r="CKR945" s="35"/>
      <c r="CKS945" s="34"/>
      <c r="CKZ945" s="35"/>
      <c r="CLA945" s="34"/>
      <c r="CLH945" s="35"/>
      <c r="CLI945" s="34"/>
      <c r="CLP945" s="35"/>
      <c r="CLQ945" s="34"/>
      <c r="CLX945" s="35"/>
      <c r="CLY945" s="34"/>
      <c r="CMF945" s="35"/>
      <c r="CMG945" s="34"/>
      <c r="CMN945" s="35"/>
      <c r="CMO945" s="34"/>
      <c r="CMV945" s="35"/>
      <c r="CMW945" s="34"/>
      <c r="CND945" s="35"/>
      <c r="CNE945" s="34"/>
      <c r="CNL945" s="35"/>
      <c r="CNM945" s="34"/>
      <c r="CNT945" s="35"/>
      <c r="CNU945" s="34"/>
      <c r="COB945" s="35"/>
      <c r="COC945" s="34"/>
      <c r="COJ945" s="35"/>
      <c r="COK945" s="34"/>
      <c r="COR945" s="35"/>
      <c r="COS945" s="34"/>
      <c r="COZ945" s="35"/>
      <c r="CPA945" s="34"/>
      <c r="CPH945" s="35"/>
      <c r="CPI945" s="34"/>
      <c r="CPP945" s="35"/>
      <c r="CPQ945" s="34"/>
      <c r="CPX945" s="35"/>
      <c r="CPY945" s="34"/>
      <c r="CQF945" s="35"/>
      <c r="CQG945" s="34"/>
      <c r="CQN945" s="35"/>
      <c r="CQO945" s="34"/>
      <c r="CQV945" s="35"/>
      <c r="CQW945" s="34"/>
      <c r="CRD945" s="35"/>
      <c r="CRE945" s="34"/>
      <c r="CRL945" s="35"/>
      <c r="CRM945" s="34"/>
      <c r="CRT945" s="35"/>
      <c r="CRU945" s="34"/>
      <c r="CSB945" s="35"/>
      <c r="CSC945" s="34"/>
      <c r="CSJ945" s="35"/>
      <c r="CSK945" s="34"/>
      <c r="CSR945" s="35"/>
      <c r="CSS945" s="34"/>
      <c r="CSZ945" s="35"/>
      <c r="CTA945" s="34"/>
      <c r="CTH945" s="35"/>
      <c r="CTI945" s="34"/>
      <c r="CTP945" s="35"/>
      <c r="CTQ945" s="34"/>
      <c r="CTX945" s="35"/>
      <c r="CTY945" s="34"/>
      <c r="CUF945" s="35"/>
      <c r="CUG945" s="34"/>
      <c r="CUN945" s="35"/>
      <c r="CUO945" s="34"/>
      <c r="CUV945" s="35"/>
      <c r="CUW945" s="34"/>
      <c r="CVD945" s="35"/>
      <c r="CVE945" s="34"/>
      <c r="CVL945" s="35"/>
      <c r="CVM945" s="34"/>
      <c r="CVT945" s="35"/>
      <c r="CVU945" s="34"/>
      <c r="CWB945" s="35"/>
      <c r="CWC945" s="34"/>
      <c r="CWJ945" s="35"/>
      <c r="CWK945" s="34"/>
      <c r="CWR945" s="35"/>
      <c r="CWS945" s="34"/>
      <c r="CWZ945" s="35"/>
      <c r="CXA945" s="34"/>
      <c r="CXH945" s="35"/>
      <c r="CXI945" s="34"/>
      <c r="CXP945" s="35"/>
      <c r="CXQ945" s="34"/>
      <c r="CXX945" s="35"/>
      <c r="CXY945" s="34"/>
      <c r="CYF945" s="35"/>
      <c r="CYG945" s="34"/>
      <c r="CYN945" s="35"/>
      <c r="CYO945" s="34"/>
      <c r="CYV945" s="35"/>
      <c r="CYW945" s="34"/>
      <c r="CZD945" s="35"/>
      <c r="CZE945" s="34"/>
      <c r="CZL945" s="35"/>
      <c r="CZM945" s="34"/>
      <c r="CZT945" s="35"/>
      <c r="CZU945" s="34"/>
      <c r="DAB945" s="35"/>
      <c r="DAC945" s="34"/>
      <c r="DAJ945" s="35"/>
      <c r="DAK945" s="34"/>
      <c r="DAR945" s="35"/>
      <c r="DAS945" s="34"/>
      <c r="DAZ945" s="35"/>
      <c r="DBA945" s="34"/>
      <c r="DBH945" s="35"/>
      <c r="DBI945" s="34"/>
      <c r="DBP945" s="35"/>
      <c r="DBQ945" s="34"/>
      <c r="DBX945" s="35"/>
      <c r="DBY945" s="34"/>
      <c r="DCF945" s="35"/>
      <c r="DCG945" s="34"/>
      <c r="DCN945" s="35"/>
      <c r="DCO945" s="34"/>
      <c r="DCV945" s="35"/>
      <c r="DCW945" s="34"/>
      <c r="DDD945" s="35"/>
      <c r="DDE945" s="34"/>
      <c r="DDL945" s="35"/>
      <c r="DDM945" s="34"/>
      <c r="DDT945" s="35"/>
      <c r="DDU945" s="34"/>
      <c r="DEB945" s="35"/>
      <c r="DEC945" s="34"/>
      <c r="DEJ945" s="35"/>
      <c r="DEK945" s="34"/>
      <c r="DER945" s="35"/>
      <c r="DES945" s="34"/>
      <c r="DEZ945" s="35"/>
      <c r="DFA945" s="34"/>
      <c r="DFH945" s="35"/>
      <c r="DFI945" s="34"/>
      <c r="DFP945" s="35"/>
      <c r="DFQ945" s="34"/>
      <c r="DFX945" s="35"/>
      <c r="DFY945" s="34"/>
      <c r="DGF945" s="35"/>
      <c r="DGG945" s="34"/>
      <c r="DGN945" s="35"/>
      <c r="DGO945" s="34"/>
      <c r="DGV945" s="35"/>
      <c r="DGW945" s="34"/>
      <c r="DHD945" s="35"/>
      <c r="DHE945" s="34"/>
      <c r="DHL945" s="35"/>
      <c r="DHM945" s="34"/>
      <c r="DHT945" s="35"/>
      <c r="DHU945" s="34"/>
      <c r="DIB945" s="35"/>
      <c r="DIC945" s="34"/>
      <c r="DIJ945" s="35"/>
      <c r="DIK945" s="34"/>
      <c r="DIR945" s="35"/>
      <c r="DIS945" s="34"/>
      <c r="DIZ945" s="35"/>
      <c r="DJA945" s="34"/>
      <c r="DJH945" s="35"/>
      <c r="DJI945" s="34"/>
      <c r="DJP945" s="35"/>
      <c r="DJQ945" s="34"/>
      <c r="DJX945" s="35"/>
      <c r="DJY945" s="34"/>
      <c r="DKF945" s="35"/>
      <c r="DKG945" s="34"/>
      <c r="DKN945" s="35"/>
      <c r="DKO945" s="34"/>
      <c r="DKV945" s="35"/>
      <c r="DKW945" s="34"/>
      <c r="DLD945" s="35"/>
      <c r="DLE945" s="34"/>
      <c r="DLL945" s="35"/>
      <c r="DLM945" s="34"/>
      <c r="DLT945" s="35"/>
      <c r="DLU945" s="34"/>
      <c r="DMB945" s="35"/>
      <c r="DMC945" s="34"/>
      <c r="DMJ945" s="35"/>
      <c r="DMK945" s="34"/>
      <c r="DMR945" s="35"/>
      <c r="DMS945" s="34"/>
      <c r="DMZ945" s="35"/>
      <c r="DNA945" s="34"/>
      <c r="DNH945" s="35"/>
      <c r="DNI945" s="34"/>
      <c r="DNP945" s="35"/>
      <c r="DNQ945" s="34"/>
      <c r="DNX945" s="35"/>
      <c r="DNY945" s="34"/>
      <c r="DOF945" s="35"/>
      <c r="DOG945" s="34"/>
      <c r="DON945" s="35"/>
      <c r="DOO945" s="34"/>
      <c r="DOV945" s="35"/>
      <c r="DOW945" s="34"/>
      <c r="DPD945" s="35"/>
      <c r="DPE945" s="34"/>
      <c r="DPL945" s="35"/>
      <c r="DPM945" s="34"/>
      <c r="DPT945" s="35"/>
      <c r="DPU945" s="34"/>
      <c r="DQB945" s="35"/>
      <c r="DQC945" s="34"/>
      <c r="DQJ945" s="35"/>
      <c r="DQK945" s="34"/>
      <c r="DQR945" s="35"/>
      <c r="DQS945" s="34"/>
      <c r="DQZ945" s="35"/>
      <c r="DRA945" s="34"/>
      <c r="DRH945" s="35"/>
      <c r="DRI945" s="34"/>
      <c r="DRP945" s="35"/>
      <c r="DRQ945" s="34"/>
      <c r="DRX945" s="35"/>
      <c r="DRY945" s="34"/>
      <c r="DSF945" s="35"/>
      <c r="DSG945" s="34"/>
      <c r="DSN945" s="35"/>
      <c r="DSO945" s="34"/>
      <c r="DSV945" s="35"/>
      <c r="DSW945" s="34"/>
      <c r="DTD945" s="35"/>
      <c r="DTE945" s="34"/>
      <c r="DTL945" s="35"/>
      <c r="DTM945" s="34"/>
      <c r="DTT945" s="35"/>
      <c r="DTU945" s="34"/>
      <c r="DUB945" s="35"/>
      <c r="DUC945" s="34"/>
      <c r="DUJ945" s="35"/>
      <c r="DUK945" s="34"/>
      <c r="DUR945" s="35"/>
      <c r="DUS945" s="34"/>
      <c r="DUZ945" s="35"/>
      <c r="DVA945" s="34"/>
      <c r="DVH945" s="35"/>
      <c r="DVI945" s="34"/>
      <c r="DVP945" s="35"/>
      <c r="DVQ945" s="34"/>
      <c r="DVX945" s="35"/>
      <c r="DVY945" s="34"/>
      <c r="DWF945" s="35"/>
      <c r="DWG945" s="34"/>
      <c r="DWN945" s="35"/>
      <c r="DWO945" s="34"/>
      <c r="DWV945" s="35"/>
      <c r="DWW945" s="34"/>
      <c r="DXD945" s="35"/>
      <c r="DXE945" s="34"/>
      <c r="DXL945" s="35"/>
      <c r="DXM945" s="34"/>
      <c r="DXT945" s="35"/>
      <c r="DXU945" s="34"/>
      <c r="DYB945" s="35"/>
      <c r="DYC945" s="34"/>
      <c r="DYJ945" s="35"/>
      <c r="DYK945" s="34"/>
      <c r="DYR945" s="35"/>
      <c r="DYS945" s="34"/>
      <c r="DYZ945" s="35"/>
      <c r="DZA945" s="34"/>
      <c r="DZH945" s="35"/>
      <c r="DZI945" s="34"/>
      <c r="DZP945" s="35"/>
      <c r="DZQ945" s="34"/>
      <c r="DZX945" s="35"/>
      <c r="DZY945" s="34"/>
      <c r="EAF945" s="35"/>
      <c r="EAG945" s="34"/>
      <c r="EAN945" s="35"/>
      <c r="EAO945" s="34"/>
      <c r="EAV945" s="35"/>
      <c r="EAW945" s="34"/>
      <c r="EBD945" s="35"/>
      <c r="EBE945" s="34"/>
      <c r="EBL945" s="35"/>
      <c r="EBM945" s="34"/>
      <c r="EBT945" s="35"/>
      <c r="EBU945" s="34"/>
      <c r="ECB945" s="35"/>
      <c r="ECC945" s="34"/>
      <c r="ECJ945" s="35"/>
      <c r="ECK945" s="34"/>
      <c r="ECR945" s="35"/>
      <c r="ECS945" s="34"/>
      <c r="ECZ945" s="35"/>
      <c r="EDA945" s="34"/>
      <c r="EDH945" s="35"/>
      <c r="EDI945" s="34"/>
      <c r="EDP945" s="35"/>
      <c r="EDQ945" s="34"/>
      <c r="EDX945" s="35"/>
      <c r="EDY945" s="34"/>
      <c r="EEF945" s="35"/>
      <c r="EEG945" s="34"/>
      <c r="EEN945" s="35"/>
      <c r="EEO945" s="34"/>
      <c r="EEV945" s="35"/>
      <c r="EEW945" s="34"/>
      <c r="EFD945" s="35"/>
      <c r="EFE945" s="34"/>
      <c r="EFL945" s="35"/>
      <c r="EFM945" s="34"/>
      <c r="EFT945" s="35"/>
      <c r="EFU945" s="34"/>
      <c r="EGB945" s="35"/>
      <c r="EGC945" s="34"/>
      <c r="EGJ945" s="35"/>
      <c r="EGK945" s="34"/>
      <c r="EGR945" s="35"/>
      <c r="EGS945" s="34"/>
      <c r="EGZ945" s="35"/>
      <c r="EHA945" s="34"/>
      <c r="EHH945" s="35"/>
      <c r="EHI945" s="34"/>
      <c r="EHP945" s="35"/>
      <c r="EHQ945" s="34"/>
      <c r="EHX945" s="35"/>
      <c r="EHY945" s="34"/>
      <c r="EIF945" s="35"/>
      <c r="EIG945" s="34"/>
      <c r="EIN945" s="35"/>
      <c r="EIO945" s="34"/>
      <c r="EIV945" s="35"/>
      <c r="EIW945" s="34"/>
      <c r="EJD945" s="35"/>
      <c r="EJE945" s="34"/>
      <c r="EJL945" s="35"/>
      <c r="EJM945" s="34"/>
      <c r="EJT945" s="35"/>
      <c r="EJU945" s="34"/>
      <c r="EKB945" s="35"/>
      <c r="EKC945" s="34"/>
      <c r="EKJ945" s="35"/>
      <c r="EKK945" s="34"/>
      <c r="EKR945" s="35"/>
      <c r="EKS945" s="34"/>
      <c r="EKZ945" s="35"/>
      <c r="ELA945" s="34"/>
      <c r="ELH945" s="35"/>
      <c r="ELI945" s="34"/>
      <c r="ELP945" s="35"/>
      <c r="ELQ945" s="34"/>
      <c r="ELX945" s="35"/>
      <c r="ELY945" s="34"/>
      <c r="EMF945" s="35"/>
      <c r="EMG945" s="34"/>
      <c r="EMN945" s="35"/>
      <c r="EMO945" s="34"/>
      <c r="EMV945" s="35"/>
      <c r="EMW945" s="34"/>
      <c r="END945" s="35"/>
      <c r="ENE945" s="34"/>
      <c r="ENL945" s="35"/>
      <c r="ENM945" s="34"/>
      <c r="ENT945" s="35"/>
      <c r="ENU945" s="34"/>
      <c r="EOB945" s="35"/>
      <c r="EOC945" s="34"/>
      <c r="EOJ945" s="35"/>
      <c r="EOK945" s="34"/>
      <c r="EOR945" s="35"/>
      <c r="EOS945" s="34"/>
      <c r="EOZ945" s="35"/>
      <c r="EPA945" s="34"/>
      <c r="EPH945" s="35"/>
      <c r="EPI945" s="34"/>
      <c r="EPP945" s="35"/>
      <c r="EPQ945" s="34"/>
      <c r="EPX945" s="35"/>
      <c r="EPY945" s="34"/>
      <c r="EQF945" s="35"/>
      <c r="EQG945" s="34"/>
      <c r="EQN945" s="35"/>
      <c r="EQO945" s="34"/>
      <c r="EQV945" s="35"/>
      <c r="EQW945" s="34"/>
      <c r="ERD945" s="35"/>
      <c r="ERE945" s="34"/>
      <c r="ERL945" s="35"/>
      <c r="ERM945" s="34"/>
      <c r="ERT945" s="35"/>
      <c r="ERU945" s="34"/>
      <c r="ESB945" s="35"/>
      <c r="ESC945" s="34"/>
      <c r="ESJ945" s="35"/>
      <c r="ESK945" s="34"/>
      <c r="ESR945" s="35"/>
      <c r="ESS945" s="34"/>
      <c r="ESZ945" s="35"/>
      <c r="ETA945" s="34"/>
      <c r="ETH945" s="35"/>
      <c r="ETI945" s="34"/>
      <c r="ETP945" s="35"/>
      <c r="ETQ945" s="34"/>
      <c r="ETX945" s="35"/>
      <c r="ETY945" s="34"/>
      <c r="EUF945" s="35"/>
      <c r="EUG945" s="34"/>
      <c r="EUN945" s="35"/>
      <c r="EUO945" s="34"/>
      <c r="EUV945" s="35"/>
      <c r="EUW945" s="34"/>
      <c r="EVD945" s="35"/>
      <c r="EVE945" s="34"/>
      <c r="EVL945" s="35"/>
      <c r="EVM945" s="34"/>
      <c r="EVT945" s="35"/>
      <c r="EVU945" s="34"/>
      <c r="EWB945" s="35"/>
      <c r="EWC945" s="34"/>
      <c r="EWJ945" s="35"/>
      <c r="EWK945" s="34"/>
      <c r="EWR945" s="35"/>
      <c r="EWS945" s="34"/>
      <c r="EWZ945" s="35"/>
      <c r="EXA945" s="34"/>
      <c r="EXH945" s="35"/>
      <c r="EXI945" s="34"/>
      <c r="EXP945" s="35"/>
      <c r="EXQ945" s="34"/>
      <c r="EXX945" s="35"/>
      <c r="EXY945" s="34"/>
      <c r="EYF945" s="35"/>
      <c r="EYG945" s="34"/>
      <c r="EYN945" s="35"/>
      <c r="EYO945" s="34"/>
      <c r="EYV945" s="35"/>
      <c r="EYW945" s="34"/>
      <c r="EZD945" s="35"/>
      <c r="EZE945" s="34"/>
      <c r="EZL945" s="35"/>
      <c r="EZM945" s="34"/>
      <c r="EZT945" s="35"/>
      <c r="EZU945" s="34"/>
      <c r="FAB945" s="35"/>
      <c r="FAC945" s="34"/>
      <c r="FAJ945" s="35"/>
      <c r="FAK945" s="34"/>
      <c r="FAR945" s="35"/>
      <c r="FAS945" s="34"/>
      <c r="FAZ945" s="35"/>
      <c r="FBA945" s="34"/>
      <c r="FBH945" s="35"/>
      <c r="FBI945" s="34"/>
      <c r="FBP945" s="35"/>
      <c r="FBQ945" s="34"/>
      <c r="FBX945" s="35"/>
      <c r="FBY945" s="34"/>
      <c r="FCF945" s="35"/>
      <c r="FCG945" s="34"/>
      <c r="FCN945" s="35"/>
      <c r="FCO945" s="34"/>
      <c r="FCV945" s="35"/>
      <c r="FCW945" s="34"/>
      <c r="FDD945" s="35"/>
      <c r="FDE945" s="34"/>
      <c r="FDL945" s="35"/>
      <c r="FDM945" s="34"/>
      <c r="FDT945" s="35"/>
      <c r="FDU945" s="34"/>
      <c r="FEB945" s="35"/>
      <c r="FEC945" s="34"/>
      <c r="FEJ945" s="35"/>
      <c r="FEK945" s="34"/>
      <c r="FER945" s="35"/>
      <c r="FES945" s="34"/>
      <c r="FEZ945" s="35"/>
      <c r="FFA945" s="34"/>
      <c r="FFH945" s="35"/>
      <c r="FFI945" s="34"/>
      <c r="FFP945" s="35"/>
      <c r="FFQ945" s="34"/>
      <c r="FFX945" s="35"/>
      <c r="FFY945" s="34"/>
      <c r="FGF945" s="35"/>
      <c r="FGG945" s="34"/>
      <c r="FGN945" s="35"/>
      <c r="FGO945" s="34"/>
      <c r="FGV945" s="35"/>
      <c r="FGW945" s="34"/>
      <c r="FHD945" s="35"/>
      <c r="FHE945" s="34"/>
      <c r="FHL945" s="35"/>
      <c r="FHM945" s="34"/>
      <c r="FHT945" s="35"/>
      <c r="FHU945" s="34"/>
      <c r="FIB945" s="35"/>
      <c r="FIC945" s="34"/>
      <c r="FIJ945" s="35"/>
      <c r="FIK945" s="34"/>
      <c r="FIR945" s="35"/>
      <c r="FIS945" s="34"/>
      <c r="FIZ945" s="35"/>
      <c r="FJA945" s="34"/>
      <c r="FJH945" s="35"/>
      <c r="FJI945" s="34"/>
      <c r="FJP945" s="35"/>
      <c r="FJQ945" s="34"/>
      <c r="FJX945" s="35"/>
      <c r="FJY945" s="34"/>
      <c r="FKF945" s="35"/>
      <c r="FKG945" s="34"/>
      <c r="FKN945" s="35"/>
      <c r="FKO945" s="34"/>
      <c r="FKV945" s="35"/>
      <c r="FKW945" s="34"/>
      <c r="FLD945" s="35"/>
      <c r="FLE945" s="34"/>
      <c r="FLL945" s="35"/>
      <c r="FLM945" s="34"/>
      <c r="FLT945" s="35"/>
      <c r="FLU945" s="34"/>
      <c r="FMB945" s="35"/>
      <c r="FMC945" s="34"/>
      <c r="FMJ945" s="35"/>
      <c r="FMK945" s="34"/>
      <c r="FMR945" s="35"/>
      <c r="FMS945" s="34"/>
      <c r="FMZ945" s="35"/>
      <c r="FNA945" s="34"/>
      <c r="FNH945" s="35"/>
      <c r="FNI945" s="34"/>
      <c r="FNP945" s="35"/>
      <c r="FNQ945" s="34"/>
      <c r="FNX945" s="35"/>
      <c r="FNY945" s="34"/>
      <c r="FOF945" s="35"/>
      <c r="FOG945" s="34"/>
      <c r="FON945" s="35"/>
      <c r="FOO945" s="34"/>
      <c r="FOV945" s="35"/>
      <c r="FOW945" s="34"/>
      <c r="FPD945" s="35"/>
      <c r="FPE945" s="34"/>
      <c r="FPL945" s="35"/>
      <c r="FPM945" s="34"/>
      <c r="FPT945" s="35"/>
      <c r="FPU945" s="34"/>
      <c r="FQB945" s="35"/>
      <c r="FQC945" s="34"/>
      <c r="FQJ945" s="35"/>
      <c r="FQK945" s="34"/>
      <c r="FQR945" s="35"/>
      <c r="FQS945" s="34"/>
      <c r="FQZ945" s="35"/>
      <c r="FRA945" s="34"/>
      <c r="FRH945" s="35"/>
      <c r="FRI945" s="34"/>
      <c r="FRP945" s="35"/>
      <c r="FRQ945" s="34"/>
      <c r="FRX945" s="35"/>
      <c r="FRY945" s="34"/>
      <c r="FSF945" s="35"/>
      <c r="FSG945" s="34"/>
      <c r="FSN945" s="35"/>
      <c r="FSO945" s="34"/>
      <c r="FSV945" s="35"/>
      <c r="FSW945" s="34"/>
      <c r="FTD945" s="35"/>
      <c r="FTE945" s="34"/>
      <c r="FTL945" s="35"/>
      <c r="FTM945" s="34"/>
      <c r="FTT945" s="35"/>
      <c r="FTU945" s="34"/>
      <c r="FUB945" s="35"/>
      <c r="FUC945" s="34"/>
      <c r="FUJ945" s="35"/>
      <c r="FUK945" s="34"/>
      <c r="FUR945" s="35"/>
      <c r="FUS945" s="34"/>
      <c r="FUZ945" s="35"/>
      <c r="FVA945" s="34"/>
      <c r="FVH945" s="35"/>
      <c r="FVI945" s="34"/>
      <c r="FVP945" s="35"/>
      <c r="FVQ945" s="34"/>
      <c r="FVX945" s="35"/>
      <c r="FVY945" s="34"/>
      <c r="FWF945" s="35"/>
      <c r="FWG945" s="34"/>
      <c r="FWN945" s="35"/>
      <c r="FWO945" s="34"/>
      <c r="FWV945" s="35"/>
      <c r="FWW945" s="34"/>
      <c r="FXD945" s="35"/>
      <c r="FXE945" s="34"/>
      <c r="FXL945" s="35"/>
      <c r="FXM945" s="34"/>
      <c r="FXT945" s="35"/>
      <c r="FXU945" s="34"/>
      <c r="FYB945" s="35"/>
      <c r="FYC945" s="34"/>
      <c r="FYJ945" s="35"/>
      <c r="FYK945" s="34"/>
      <c r="FYR945" s="35"/>
      <c r="FYS945" s="34"/>
      <c r="FYZ945" s="35"/>
      <c r="FZA945" s="34"/>
      <c r="FZH945" s="35"/>
      <c r="FZI945" s="34"/>
      <c r="FZP945" s="35"/>
      <c r="FZQ945" s="34"/>
      <c r="FZX945" s="35"/>
      <c r="FZY945" s="34"/>
      <c r="GAF945" s="35"/>
      <c r="GAG945" s="34"/>
      <c r="GAN945" s="35"/>
      <c r="GAO945" s="34"/>
      <c r="GAV945" s="35"/>
      <c r="GAW945" s="34"/>
      <c r="GBD945" s="35"/>
      <c r="GBE945" s="34"/>
      <c r="GBL945" s="35"/>
      <c r="GBM945" s="34"/>
      <c r="GBT945" s="35"/>
      <c r="GBU945" s="34"/>
      <c r="GCB945" s="35"/>
      <c r="GCC945" s="34"/>
      <c r="GCJ945" s="35"/>
      <c r="GCK945" s="34"/>
      <c r="GCR945" s="35"/>
      <c r="GCS945" s="34"/>
      <c r="GCZ945" s="35"/>
      <c r="GDA945" s="34"/>
      <c r="GDH945" s="35"/>
      <c r="GDI945" s="34"/>
      <c r="GDP945" s="35"/>
      <c r="GDQ945" s="34"/>
      <c r="GDX945" s="35"/>
      <c r="GDY945" s="34"/>
      <c r="GEF945" s="35"/>
      <c r="GEG945" s="34"/>
      <c r="GEN945" s="35"/>
      <c r="GEO945" s="34"/>
      <c r="GEV945" s="35"/>
      <c r="GEW945" s="34"/>
      <c r="GFD945" s="35"/>
      <c r="GFE945" s="34"/>
      <c r="GFL945" s="35"/>
      <c r="GFM945" s="34"/>
      <c r="GFT945" s="35"/>
      <c r="GFU945" s="34"/>
      <c r="GGB945" s="35"/>
      <c r="GGC945" s="34"/>
      <c r="GGJ945" s="35"/>
      <c r="GGK945" s="34"/>
      <c r="GGR945" s="35"/>
      <c r="GGS945" s="34"/>
      <c r="GGZ945" s="35"/>
      <c r="GHA945" s="34"/>
      <c r="GHH945" s="35"/>
      <c r="GHI945" s="34"/>
      <c r="GHP945" s="35"/>
      <c r="GHQ945" s="34"/>
      <c r="GHX945" s="35"/>
      <c r="GHY945" s="34"/>
      <c r="GIF945" s="35"/>
      <c r="GIG945" s="34"/>
      <c r="GIN945" s="35"/>
      <c r="GIO945" s="34"/>
      <c r="GIV945" s="35"/>
      <c r="GIW945" s="34"/>
      <c r="GJD945" s="35"/>
      <c r="GJE945" s="34"/>
      <c r="GJL945" s="35"/>
      <c r="GJM945" s="34"/>
      <c r="GJT945" s="35"/>
      <c r="GJU945" s="34"/>
      <c r="GKB945" s="35"/>
      <c r="GKC945" s="34"/>
      <c r="GKJ945" s="35"/>
      <c r="GKK945" s="34"/>
      <c r="GKR945" s="35"/>
      <c r="GKS945" s="34"/>
      <c r="GKZ945" s="35"/>
      <c r="GLA945" s="34"/>
      <c r="GLH945" s="35"/>
      <c r="GLI945" s="34"/>
      <c r="GLP945" s="35"/>
      <c r="GLQ945" s="34"/>
      <c r="GLX945" s="35"/>
      <c r="GLY945" s="34"/>
      <c r="GMF945" s="35"/>
      <c r="GMG945" s="34"/>
      <c r="GMN945" s="35"/>
      <c r="GMO945" s="34"/>
      <c r="GMV945" s="35"/>
      <c r="GMW945" s="34"/>
      <c r="GND945" s="35"/>
      <c r="GNE945" s="34"/>
      <c r="GNL945" s="35"/>
      <c r="GNM945" s="34"/>
      <c r="GNT945" s="35"/>
      <c r="GNU945" s="34"/>
      <c r="GOB945" s="35"/>
      <c r="GOC945" s="34"/>
      <c r="GOJ945" s="35"/>
      <c r="GOK945" s="34"/>
      <c r="GOR945" s="35"/>
      <c r="GOS945" s="34"/>
      <c r="GOZ945" s="35"/>
      <c r="GPA945" s="34"/>
      <c r="GPH945" s="35"/>
      <c r="GPI945" s="34"/>
      <c r="GPP945" s="35"/>
      <c r="GPQ945" s="34"/>
      <c r="GPX945" s="35"/>
      <c r="GPY945" s="34"/>
      <c r="GQF945" s="35"/>
      <c r="GQG945" s="34"/>
      <c r="GQN945" s="35"/>
      <c r="GQO945" s="34"/>
      <c r="GQV945" s="35"/>
      <c r="GQW945" s="34"/>
      <c r="GRD945" s="35"/>
      <c r="GRE945" s="34"/>
      <c r="GRL945" s="35"/>
      <c r="GRM945" s="34"/>
      <c r="GRT945" s="35"/>
      <c r="GRU945" s="34"/>
      <c r="GSB945" s="35"/>
      <c r="GSC945" s="34"/>
      <c r="GSJ945" s="35"/>
      <c r="GSK945" s="34"/>
      <c r="GSR945" s="35"/>
      <c r="GSS945" s="34"/>
      <c r="GSZ945" s="35"/>
      <c r="GTA945" s="34"/>
      <c r="GTH945" s="35"/>
      <c r="GTI945" s="34"/>
      <c r="GTP945" s="35"/>
      <c r="GTQ945" s="34"/>
      <c r="GTX945" s="35"/>
      <c r="GTY945" s="34"/>
      <c r="GUF945" s="35"/>
      <c r="GUG945" s="34"/>
      <c r="GUN945" s="35"/>
      <c r="GUO945" s="34"/>
      <c r="GUV945" s="35"/>
      <c r="GUW945" s="34"/>
      <c r="GVD945" s="35"/>
      <c r="GVE945" s="34"/>
      <c r="GVL945" s="35"/>
      <c r="GVM945" s="34"/>
      <c r="GVT945" s="35"/>
      <c r="GVU945" s="34"/>
      <c r="GWB945" s="35"/>
      <c r="GWC945" s="34"/>
      <c r="GWJ945" s="35"/>
      <c r="GWK945" s="34"/>
      <c r="GWR945" s="35"/>
      <c r="GWS945" s="34"/>
      <c r="GWZ945" s="35"/>
      <c r="GXA945" s="34"/>
      <c r="GXH945" s="35"/>
      <c r="GXI945" s="34"/>
      <c r="GXP945" s="35"/>
      <c r="GXQ945" s="34"/>
      <c r="GXX945" s="35"/>
      <c r="GXY945" s="34"/>
      <c r="GYF945" s="35"/>
      <c r="GYG945" s="34"/>
      <c r="GYN945" s="35"/>
      <c r="GYO945" s="34"/>
      <c r="GYV945" s="35"/>
      <c r="GYW945" s="34"/>
      <c r="GZD945" s="35"/>
      <c r="GZE945" s="34"/>
      <c r="GZL945" s="35"/>
      <c r="GZM945" s="34"/>
      <c r="GZT945" s="35"/>
      <c r="GZU945" s="34"/>
      <c r="HAB945" s="35"/>
      <c r="HAC945" s="34"/>
      <c r="HAJ945" s="35"/>
      <c r="HAK945" s="34"/>
      <c r="HAR945" s="35"/>
      <c r="HAS945" s="34"/>
      <c r="HAZ945" s="35"/>
      <c r="HBA945" s="34"/>
      <c r="HBH945" s="35"/>
      <c r="HBI945" s="34"/>
      <c r="HBP945" s="35"/>
      <c r="HBQ945" s="34"/>
      <c r="HBX945" s="35"/>
      <c r="HBY945" s="34"/>
      <c r="HCF945" s="35"/>
      <c r="HCG945" s="34"/>
      <c r="HCN945" s="35"/>
      <c r="HCO945" s="34"/>
      <c r="HCV945" s="35"/>
      <c r="HCW945" s="34"/>
      <c r="HDD945" s="35"/>
      <c r="HDE945" s="34"/>
      <c r="HDL945" s="35"/>
      <c r="HDM945" s="34"/>
      <c r="HDT945" s="35"/>
      <c r="HDU945" s="34"/>
      <c r="HEB945" s="35"/>
      <c r="HEC945" s="34"/>
      <c r="HEJ945" s="35"/>
      <c r="HEK945" s="34"/>
      <c r="HER945" s="35"/>
      <c r="HES945" s="34"/>
      <c r="HEZ945" s="35"/>
      <c r="HFA945" s="34"/>
      <c r="HFH945" s="35"/>
      <c r="HFI945" s="34"/>
      <c r="HFP945" s="35"/>
      <c r="HFQ945" s="34"/>
      <c r="HFX945" s="35"/>
      <c r="HFY945" s="34"/>
      <c r="HGF945" s="35"/>
      <c r="HGG945" s="34"/>
      <c r="HGN945" s="35"/>
      <c r="HGO945" s="34"/>
      <c r="HGV945" s="35"/>
      <c r="HGW945" s="34"/>
      <c r="HHD945" s="35"/>
      <c r="HHE945" s="34"/>
      <c r="HHL945" s="35"/>
      <c r="HHM945" s="34"/>
      <c r="HHT945" s="35"/>
      <c r="HHU945" s="34"/>
      <c r="HIB945" s="35"/>
      <c r="HIC945" s="34"/>
      <c r="HIJ945" s="35"/>
      <c r="HIK945" s="34"/>
      <c r="HIR945" s="35"/>
      <c r="HIS945" s="34"/>
      <c r="HIZ945" s="35"/>
      <c r="HJA945" s="34"/>
      <c r="HJH945" s="35"/>
      <c r="HJI945" s="34"/>
      <c r="HJP945" s="35"/>
      <c r="HJQ945" s="34"/>
      <c r="HJX945" s="35"/>
      <c r="HJY945" s="34"/>
      <c r="HKF945" s="35"/>
      <c r="HKG945" s="34"/>
      <c r="HKN945" s="35"/>
      <c r="HKO945" s="34"/>
      <c r="HKV945" s="35"/>
      <c r="HKW945" s="34"/>
      <c r="HLD945" s="35"/>
      <c r="HLE945" s="34"/>
      <c r="HLL945" s="35"/>
      <c r="HLM945" s="34"/>
      <c r="HLT945" s="35"/>
      <c r="HLU945" s="34"/>
      <c r="HMB945" s="35"/>
      <c r="HMC945" s="34"/>
      <c r="HMJ945" s="35"/>
      <c r="HMK945" s="34"/>
      <c r="HMR945" s="35"/>
      <c r="HMS945" s="34"/>
      <c r="HMZ945" s="35"/>
      <c r="HNA945" s="34"/>
      <c r="HNH945" s="35"/>
      <c r="HNI945" s="34"/>
      <c r="HNP945" s="35"/>
      <c r="HNQ945" s="34"/>
      <c r="HNX945" s="35"/>
      <c r="HNY945" s="34"/>
      <c r="HOF945" s="35"/>
      <c r="HOG945" s="34"/>
      <c r="HON945" s="35"/>
      <c r="HOO945" s="34"/>
      <c r="HOV945" s="35"/>
      <c r="HOW945" s="34"/>
      <c r="HPD945" s="35"/>
      <c r="HPE945" s="34"/>
      <c r="HPL945" s="35"/>
      <c r="HPM945" s="34"/>
      <c r="HPT945" s="35"/>
      <c r="HPU945" s="34"/>
      <c r="HQB945" s="35"/>
      <c r="HQC945" s="34"/>
      <c r="HQJ945" s="35"/>
      <c r="HQK945" s="34"/>
      <c r="HQR945" s="35"/>
      <c r="HQS945" s="34"/>
      <c r="HQZ945" s="35"/>
      <c r="HRA945" s="34"/>
      <c r="HRH945" s="35"/>
      <c r="HRI945" s="34"/>
      <c r="HRP945" s="35"/>
      <c r="HRQ945" s="34"/>
      <c r="HRX945" s="35"/>
      <c r="HRY945" s="34"/>
      <c r="HSF945" s="35"/>
      <c r="HSG945" s="34"/>
      <c r="HSN945" s="35"/>
      <c r="HSO945" s="34"/>
      <c r="HSV945" s="35"/>
      <c r="HSW945" s="34"/>
      <c r="HTD945" s="35"/>
      <c r="HTE945" s="34"/>
      <c r="HTL945" s="35"/>
      <c r="HTM945" s="34"/>
      <c r="HTT945" s="35"/>
      <c r="HTU945" s="34"/>
      <c r="HUB945" s="35"/>
      <c r="HUC945" s="34"/>
      <c r="HUJ945" s="35"/>
      <c r="HUK945" s="34"/>
      <c r="HUR945" s="35"/>
      <c r="HUS945" s="34"/>
      <c r="HUZ945" s="35"/>
      <c r="HVA945" s="34"/>
      <c r="HVH945" s="35"/>
      <c r="HVI945" s="34"/>
      <c r="HVP945" s="35"/>
      <c r="HVQ945" s="34"/>
      <c r="HVX945" s="35"/>
      <c r="HVY945" s="34"/>
      <c r="HWF945" s="35"/>
      <c r="HWG945" s="34"/>
      <c r="HWN945" s="35"/>
      <c r="HWO945" s="34"/>
      <c r="HWV945" s="35"/>
      <c r="HWW945" s="34"/>
      <c r="HXD945" s="35"/>
      <c r="HXE945" s="34"/>
      <c r="HXL945" s="35"/>
      <c r="HXM945" s="34"/>
      <c r="HXT945" s="35"/>
      <c r="HXU945" s="34"/>
      <c r="HYB945" s="35"/>
      <c r="HYC945" s="34"/>
      <c r="HYJ945" s="35"/>
      <c r="HYK945" s="34"/>
      <c r="HYR945" s="35"/>
      <c r="HYS945" s="34"/>
      <c r="HYZ945" s="35"/>
      <c r="HZA945" s="34"/>
      <c r="HZH945" s="35"/>
      <c r="HZI945" s="34"/>
      <c r="HZP945" s="35"/>
      <c r="HZQ945" s="34"/>
      <c r="HZX945" s="35"/>
      <c r="HZY945" s="34"/>
      <c r="IAF945" s="35"/>
      <c r="IAG945" s="34"/>
      <c r="IAN945" s="35"/>
      <c r="IAO945" s="34"/>
      <c r="IAV945" s="35"/>
      <c r="IAW945" s="34"/>
      <c r="IBD945" s="35"/>
      <c r="IBE945" s="34"/>
      <c r="IBL945" s="35"/>
      <c r="IBM945" s="34"/>
      <c r="IBT945" s="35"/>
      <c r="IBU945" s="34"/>
      <c r="ICB945" s="35"/>
      <c r="ICC945" s="34"/>
      <c r="ICJ945" s="35"/>
      <c r="ICK945" s="34"/>
      <c r="ICR945" s="35"/>
      <c r="ICS945" s="34"/>
      <c r="ICZ945" s="35"/>
      <c r="IDA945" s="34"/>
      <c r="IDH945" s="35"/>
      <c r="IDI945" s="34"/>
      <c r="IDP945" s="35"/>
      <c r="IDQ945" s="34"/>
      <c r="IDX945" s="35"/>
      <c r="IDY945" s="34"/>
      <c r="IEF945" s="35"/>
      <c r="IEG945" s="34"/>
      <c r="IEN945" s="35"/>
      <c r="IEO945" s="34"/>
      <c r="IEV945" s="35"/>
      <c r="IEW945" s="34"/>
      <c r="IFD945" s="35"/>
      <c r="IFE945" s="34"/>
      <c r="IFL945" s="35"/>
      <c r="IFM945" s="34"/>
      <c r="IFT945" s="35"/>
      <c r="IFU945" s="34"/>
      <c r="IGB945" s="35"/>
      <c r="IGC945" s="34"/>
      <c r="IGJ945" s="35"/>
      <c r="IGK945" s="34"/>
      <c r="IGR945" s="35"/>
      <c r="IGS945" s="34"/>
      <c r="IGZ945" s="35"/>
      <c r="IHA945" s="34"/>
      <c r="IHH945" s="35"/>
      <c r="IHI945" s="34"/>
      <c r="IHP945" s="35"/>
      <c r="IHQ945" s="34"/>
      <c r="IHX945" s="35"/>
      <c r="IHY945" s="34"/>
      <c r="IIF945" s="35"/>
      <c r="IIG945" s="34"/>
      <c r="IIN945" s="35"/>
      <c r="IIO945" s="34"/>
      <c r="IIV945" s="35"/>
      <c r="IIW945" s="34"/>
      <c r="IJD945" s="35"/>
      <c r="IJE945" s="34"/>
      <c r="IJL945" s="35"/>
      <c r="IJM945" s="34"/>
      <c r="IJT945" s="35"/>
      <c r="IJU945" s="34"/>
      <c r="IKB945" s="35"/>
      <c r="IKC945" s="34"/>
      <c r="IKJ945" s="35"/>
      <c r="IKK945" s="34"/>
      <c r="IKR945" s="35"/>
      <c r="IKS945" s="34"/>
      <c r="IKZ945" s="35"/>
      <c r="ILA945" s="34"/>
      <c r="ILH945" s="35"/>
      <c r="ILI945" s="34"/>
      <c r="ILP945" s="35"/>
      <c r="ILQ945" s="34"/>
      <c r="ILX945" s="35"/>
      <c r="ILY945" s="34"/>
      <c r="IMF945" s="35"/>
      <c r="IMG945" s="34"/>
      <c r="IMN945" s="35"/>
      <c r="IMO945" s="34"/>
      <c r="IMV945" s="35"/>
      <c r="IMW945" s="34"/>
      <c r="IND945" s="35"/>
      <c r="INE945" s="34"/>
      <c r="INL945" s="35"/>
      <c r="INM945" s="34"/>
      <c r="INT945" s="35"/>
      <c r="INU945" s="34"/>
      <c r="IOB945" s="35"/>
      <c r="IOC945" s="34"/>
      <c r="IOJ945" s="35"/>
      <c r="IOK945" s="34"/>
      <c r="IOR945" s="35"/>
      <c r="IOS945" s="34"/>
      <c r="IOZ945" s="35"/>
      <c r="IPA945" s="34"/>
      <c r="IPH945" s="35"/>
      <c r="IPI945" s="34"/>
      <c r="IPP945" s="35"/>
      <c r="IPQ945" s="34"/>
      <c r="IPX945" s="35"/>
      <c r="IPY945" s="34"/>
      <c r="IQF945" s="35"/>
      <c r="IQG945" s="34"/>
      <c r="IQN945" s="35"/>
      <c r="IQO945" s="34"/>
      <c r="IQV945" s="35"/>
      <c r="IQW945" s="34"/>
      <c r="IRD945" s="35"/>
      <c r="IRE945" s="34"/>
      <c r="IRL945" s="35"/>
      <c r="IRM945" s="34"/>
      <c r="IRT945" s="35"/>
      <c r="IRU945" s="34"/>
      <c r="ISB945" s="35"/>
      <c r="ISC945" s="34"/>
      <c r="ISJ945" s="35"/>
      <c r="ISK945" s="34"/>
      <c r="ISR945" s="35"/>
      <c r="ISS945" s="34"/>
      <c r="ISZ945" s="35"/>
      <c r="ITA945" s="34"/>
      <c r="ITH945" s="35"/>
      <c r="ITI945" s="34"/>
      <c r="ITP945" s="35"/>
      <c r="ITQ945" s="34"/>
      <c r="ITX945" s="35"/>
      <c r="ITY945" s="34"/>
      <c r="IUF945" s="35"/>
      <c r="IUG945" s="34"/>
      <c r="IUN945" s="35"/>
      <c r="IUO945" s="34"/>
      <c r="IUV945" s="35"/>
      <c r="IUW945" s="34"/>
      <c r="IVD945" s="35"/>
      <c r="IVE945" s="34"/>
      <c r="IVL945" s="35"/>
      <c r="IVM945" s="34"/>
      <c r="IVT945" s="35"/>
      <c r="IVU945" s="34"/>
      <c r="IWB945" s="35"/>
      <c r="IWC945" s="34"/>
      <c r="IWJ945" s="35"/>
      <c r="IWK945" s="34"/>
      <c r="IWR945" s="35"/>
      <c r="IWS945" s="34"/>
      <c r="IWZ945" s="35"/>
      <c r="IXA945" s="34"/>
      <c r="IXH945" s="35"/>
      <c r="IXI945" s="34"/>
      <c r="IXP945" s="35"/>
      <c r="IXQ945" s="34"/>
      <c r="IXX945" s="35"/>
      <c r="IXY945" s="34"/>
      <c r="IYF945" s="35"/>
      <c r="IYG945" s="34"/>
      <c r="IYN945" s="35"/>
      <c r="IYO945" s="34"/>
      <c r="IYV945" s="35"/>
      <c r="IYW945" s="34"/>
      <c r="IZD945" s="35"/>
      <c r="IZE945" s="34"/>
      <c r="IZL945" s="35"/>
      <c r="IZM945" s="34"/>
      <c r="IZT945" s="35"/>
      <c r="IZU945" s="34"/>
      <c r="JAB945" s="35"/>
      <c r="JAC945" s="34"/>
      <c r="JAJ945" s="35"/>
      <c r="JAK945" s="34"/>
      <c r="JAR945" s="35"/>
      <c r="JAS945" s="34"/>
      <c r="JAZ945" s="35"/>
      <c r="JBA945" s="34"/>
      <c r="JBH945" s="35"/>
      <c r="JBI945" s="34"/>
      <c r="JBP945" s="35"/>
      <c r="JBQ945" s="34"/>
      <c r="JBX945" s="35"/>
      <c r="JBY945" s="34"/>
      <c r="JCF945" s="35"/>
      <c r="JCG945" s="34"/>
      <c r="JCN945" s="35"/>
      <c r="JCO945" s="34"/>
      <c r="JCV945" s="35"/>
      <c r="JCW945" s="34"/>
      <c r="JDD945" s="35"/>
      <c r="JDE945" s="34"/>
      <c r="JDL945" s="35"/>
      <c r="JDM945" s="34"/>
      <c r="JDT945" s="35"/>
      <c r="JDU945" s="34"/>
      <c r="JEB945" s="35"/>
      <c r="JEC945" s="34"/>
      <c r="JEJ945" s="35"/>
      <c r="JEK945" s="34"/>
      <c r="JER945" s="35"/>
      <c r="JES945" s="34"/>
      <c r="JEZ945" s="35"/>
      <c r="JFA945" s="34"/>
      <c r="JFH945" s="35"/>
      <c r="JFI945" s="34"/>
      <c r="JFP945" s="35"/>
      <c r="JFQ945" s="34"/>
      <c r="JFX945" s="35"/>
      <c r="JFY945" s="34"/>
      <c r="JGF945" s="35"/>
      <c r="JGG945" s="34"/>
      <c r="JGN945" s="35"/>
      <c r="JGO945" s="34"/>
      <c r="JGV945" s="35"/>
      <c r="JGW945" s="34"/>
      <c r="JHD945" s="35"/>
      <c r="JHE945" s="34"/>
      <c r="JHL945" s="35"/>
      <c r="JHM945" s="34"/>
      <c r="JHT945" s="35"/>
      <c r="JHU945" s="34"/>
      <c r="JIB945" s="35"/>
      <c r="JIC945" s="34"/>
      <c r="JIJ945" s="35"/>
      <c r="JIK945" s="34"/>
      <c r="JIR945" s="35"/>
      <c r="JIS945" s="34"/>
      <c r="JIZ945" s="35"/>
      <c r="JJA945" s="34"/>
      <c r="JJH945" s="35"/>
      <c r="JJI945" s="34"/>
      <c r="JJP945" s="35"/>
      <c r="JJQ945" s="34"/>
      <c r="JJX945" s="35"/>
      <c r="JJY945" s="34"/>
      <c r="JKF945" s="35"/>
      <c r="JKG945" s="34"/>
      <c r="JKN945" s="35"/>
      <c r="JKO945" s="34"/>
      <c r="JKV945" s="35"/>
      <c r="JKW945" s="34"/>
      <c r="JLD945" s="35"/>
      <c r="JLE945" s="34"/>
      <c r="JLL945" s="35"/>
      <c r="JLM945" s="34"/>
      <c r="JLT945" s="35"/>
      <c r="JLU945" s="34"/>
      <c r="JMB945" s="35"/>
      <c r="JMC945" s="34"/>
      <c r="JMJ945" s="35"/>
      <c r="JMK945" s="34"/>
      <c r="JMR945" s="35"/>
      <c r="JMS945" s="34"/>
      <c r="JMZ945" s="35"/>
      <c r="JNA945" s="34"/>
      <c r="JNH945" s="35"/>
      <c r="JNI945" s="34"/>
      <c r="JNP945" s="35"/>
      <c r="JNQ945" s="34"/>
      <c r="JNX945" s="35"/>
      <c r="JNY945" s="34"/>
      <c r="JOF945" s="35"/>
      <c r="JOG945" s="34"/>
      <c r="JON945" s="35"/>
      <c r="JOO945" s="34"/>
      <c r="JOV945" s="35"/>
      <c r="JOW945" s="34"/>
      <c r="JPD945" s="35"/>
      <c r="JPE945" s="34"/>
      <c r="JPL945" s="35"/>
      <c r="JPM945" s="34"/>
      <c r="JPT945" s="35"/>
      <c r="JPU945" s="34"/>
      <c r="JQB945" s="35"/>
      <c r="JQC945" s="34"/>
      <c r="JQJ945" s="35"/>
      <c r="JQK945" s="34"/>
      <c r="JQR945" s="35"/>
      <c r="JQS945" s="34"/>
      <c r="JQZ945" s="35"/>
      <c r="JRA945" s="34"/>
      <c r="JRH945" s="35"/>
      <c r="JRI945" s="34"/>
      <c r="JRP945" s="35"/>
      <c r="JRQ945" s="34"/>
      <c r="JRX945" s="35"/>
      <c r="JRY945" s="34"/>
      <c r="JSF945" s="35"/>
      <c r="JSG945" s="34"/>
      <c r="JSN945" s="35"/>
      <c r="JSO945" s="34"/>
      <c r="JSV945" s="35"/>
      <c r="JSW945" s="34"/>
      <c r="JTD945" s="35"/>
      <c r="JTE945" s="34"/>
      <c r="JTL945" s="35"/>
      <c r="JTM945" s="34"/>
      <c r="JTT945" s="35"/>
      <c r="JTU945" s="34"/>
      <c r="JUB945" s="35"/>
      <c r="JUC945" s="34"/>
      <c r="JUJ945" s="35"/>
      <c r="JUK945" s="34"/>
      <c r="JUR945" s="35"/>
      <c r="JUS945" s="34"/>
      <c r="JUZ945" s="35"/>
      <c r="JVA945" s="34"/>
      <c r="JVH945" s="35"/>
      <c r="JVI945" s="34"/>
      <c r="JVP945" s="35"/>
      <c r="JVQ945" s="34"/>
      <c r="JVX945" s="35"/>
      <c r="JVY945" s="34"/>
      <c r="JWF945" s="35"/>
      <c r="JWG945" s="34"/>
      <c r="JWN945" s="35"/>
      <c r="JWO945" s="34"/>
      <c r="JWV945" s="35"/>
      <c r="JWW945" s="34"/>
      <c r="JXD945" s="35"/>
      <c r="JXE945" s="34"/>
      <c r="JXL945" s="35"/>
      <c r="JXM945" s="34"/>
      <c r="JXT945" s="35"/>
      <c r="JXU945" s="34"/>
      <c r="JYB945" s="35"/>
      <c r="JYC945" s="34"/>
      <c r="JYJ945" s="35"/>
      <c r="JYK945" s="34"/>
      <c r="JYR945" s="35"/>
      <c r="JYS945" s="34"/>
      <c r="JYZ945" s="35"/>
      <c r="JZA945" s="34"/>
      <c r="JZH945" s="35"/>
      <c r="JZI945" s="34"/>
      <c r="JZP945" s="35"/>
      <c r="JZQ945" s="34"/>
      <c r="JZX945" s="35"/>
      <c r="JZY945" s="34"/>
      <c r="KAF945" s="35"/>
      <c r="KAG945" s="34"/>
      <c r="KAN945" s="35"/>
      <c r="KAO945" s="34"/>
      <c r="KAV945" s="35"/>
      <c r="KAW945" s="34"/>
      <c r="KBD945" s="35"/>
      <c r="KBE945" s="34"/>
      <c r="KBL945" s="35"/>
      <c r="KBM945" s="34"/>
      <c r="KBT945" s="35"/>
      <c r="KBU945" s="34"/>
      <c r="KCB945" s="35"/>
      <c r="KCC945" s="34"/>
      <c r="KCJ945" s="35"/>
      <c r="KCK945" s="34"/>
      <c r="KCR945" s="35"/>
      <c r="KCS945" s="34"/>
      <c r="KCZ945" s="35"/>
      <c r="KDA945" s="34"/>
      <c r="KDH945" s="35"/>
      <c r="KDI945" s="34"/>
      <c r="KDP945" s="35"/>
      <c r="KDQ945" s="34"/>
      <c r="KDX945" s="35"/>
      <c r="KDY945" s="34"/>
      <c r="KEF945" s="35"/>
      <c r="KEG945" s="34"/>
      <c r="KEN945" s="35"/>
      <c r="KEO945" s="34"/>
      <c r="KEV945" s="35"/>
      <c r="KEW945" s="34"/>
      <c r="KFD945" s="35"/>
      <c r="KFE945" s="34"/>
      <c r="KFL945" s="35"/>
      <c r="KFM945" s="34"/>
      <c r="KFT945" s="35"/>
      <c r="KFU945" s="34"/>
      <c r="KGB945" s="35"/>
      <c r="KGC945" s="34"/>
      <c r="KGJ945" s="35"/>
      <c r="KGK945" s="34"/>
      <c r="KGR945" s="35"/>
      <c r="KGS945" s="34"/>
      <c r="KGZ945" s="35"/>
      <c r="KHA945" s="34"/>
      <c r="KHH945" s="35"/>
      <c r="KHI945" s="34"/>
      <c r="KHP945" s="35"/>
      <c r="KHQ945" s="34"/>
      <c r="KHX945" s="35"/>
      <c r="KHY945" s="34"/>
      <c r="KIF945" s="35"/>
      <c r="KIG945" s="34"/>
      <c r="KIN945" s="35"/>
      <c r="KIO945" s="34"/>
      <c r="KIV945" s="35"/>
      <c r="KIW945" s="34"/>
      <c r="KJD945" s="35"/>
      <c r="KJE945" s="34"/>
      <c r="KJL945" s="35"/>
      <c r="KJM945" s="34"/>
      <c r="KJT945" s="35"/>
      <c r="KJU945" s="34"/>
      <c r="KKB945" s="35"/>
      <c r="KKC945" s="34"/>
      <c r="KKJ945" s="35"/>
      <c r="KKK945" s="34"/>
      <c r="KKR945" s="35"/>
      <c r="KKS945" s="34"/>
      <c r="KKZ945" s="35"/>
      <c r="KLA945" s="34"/>
      <c r="KLH945" s="35"/>
      <c r="KLI945" s="34"/>
      <c r="KLP945" s="35"/>
      <c r="KLQ945" s="34"/>
      <c r="KLX945" s="35"/>
      <c r="KLY945" s="34"/>
      <c r="KMF945" s="35"/>
      <c r="KMG945" s="34"/>
      <c r="KMN945" s="35"/>
      <c r="KMO945" s="34"/>
      <c r="KMV945" s="35"/>
      <c r="KMW945" s="34"/>
      <c r="KND945" s="35"/>
      <c r="KNE945" s="34"/>
      <c r="KNL945" s="35"/>
      <c r="KNM945" s="34"/>
      <c r="KNT945" s="35"/>
      <c r="KNU945" s="34"/>
      <c r="KOB945" s="35"/>
      <c r="KOC945" s="34"/>
      <c r="KOJ945" s="35"/>
      <c r="KOK945" s="34"/>
      <c r="KOR945" s="35"/>
      <c r="KOS945" s="34"/>
      <c r="KOZ945" s="35"/>
      <c r="KPA945" s="34"/>
      <c r="KPH945" s="35"/>
      <c r="KPI945" s="34"/>
      <c r="KPP945" s="35"/>
      <c r="KPQ945" s="34"/>
      <c r="KPX945" s="35"/>
      <c r="KPY945" s="34"/>
      <c r="KQF945" s="35"/>
      <c r="KQG945" s="34"/>
      <c r="KQN945" s="35"/>
      <c r="KQO945" s="34"/>
      <c r="KQV945" s="35"/>
      <c r="KQW945" s="34"/>
      <c r="KRD945" s="35"/>
      <c r="KRE945" s="34"/>
      <c r="KRL945" s="35"/>
      <c r="KRM945" s="34"/>
      <c r="KRT945" s="35"/>
      <c r="KRU945" s="34"/>
      <c r="KSB945" s="35"/>
      <c r="KSC945" s="34"/>
      <c r="KSJ945" s="35"/>
      <c r="KSK945" s="34"/>
      <c r="KSR945" s="35"/>
      <c r="KSS945" s="34"/>
      <c r="KSZ945" s="35"/>
      <c r="KTA945" s="34"/>
      <c r="KTH945" s="35"/>
      <c r="KTI945" s="34"/>
      <c r="KTP945" s="35"/>
      <c r="KTQ945" s="34"/>
      <c r="KTX945" s="35"/>
      <c r="KTY945" s="34"/>
      <c r="KUF945" s="35"/>
      <c r="KUG945" s="34"/>
      <c r="KUN945" s="35"/>
      <c r="KUO945" s="34"/>
      <c r="KUV945" s="35"/>
      <c r="KUW945" s="34"/>
      <c r="KVD945" s="35"/>
      <c r="KVE945" s="34"/>
      <c r="KVL945" s="35"/>
      <c r="KVM945" s="34"/>
      <c r="KVT945" s="35"/>
      <c r="KVU945" s="34"/>
      <c r="KWB945" s="35"/>
      <c r="KWC945" s="34"/>
      <c r="KWJ945" s="35"/>
      <c r="KWK945" s="34"/>
      <c r="KWR945" s="35"/>
      <c r="KWS945" s="34"/>
      <c r="KWZ945" s="35"/>
      <c r="KXA945" s="34"/>
      <c r="KXH945" s="35"/>
      <c r="KXI945" s="34"/>
      <c r="KXP945" s="35"/>
      <c r="KXQ945" s="34"/>
      <c r="KXX945" s="35"/>
      <c r="KXY945" s="34"/>
      <c r="KYF945" s="35"/>
      <c r="KYG945" s="34"/>
      <c r="KYN945" s="35"/>
      <c r="KYO945" s="34"/>
      <c r="KYV945" s="35"/>
      <c r="KYW945" s="34"/>
      <c r="KZD945" s="35"/>
      <c r="KZE945" s="34"/>
      <c r="KZL945" s="35"/>
      <c r="KZM945" s="34"/>
      <c r="KZT945" s="35"/>
      <c r="KZU945" s="34"/>
      <c r="LAB945" s="35"/>
      <c r="LAC945" s="34"/>
      <c r="LAJ945" s="35"/>
      <c r="LAK945" s="34"/>
      <c r="LAR945" s="35"/>
      <c r="LAS945" s="34"/>
      <c r="LAZ945" s="35"/>
      <c r="LBA945" s="34"/>
      <c r="LBH945" s="35"/>
      <c r="LBI945" s="34"/>
      <c r="LBP945" s="35"/>
      <c r="LBQ945" s="34"/>
      <c r="LBX945" s="35"/>
      <c r="LBY945" s="34"/>
      <c r="LCF945" s="35"/>
      <c r="LCG945" s="34"/>
      <c r="LCN945" s="35"/>
      <c r="LCO945" s="34"/>
      <c r="LCV945" s="35"/>
      <c r="LCW945" s="34"/>
      <c r="LDD945" s="35"/>
      <c r="LDE945" s="34"/>
      <c r="LDL945" s="35"/>
      <c r="LDM945" s="34"/>
      <c r="LDT945" s="35"/>
      <c r="LDU945" s="34"/>
      <c r="LEB945" s="35"/>
      <c r="LEC945" s="34"/>
      <c r="LEJ945" s="35"/>
      <c r="LEK945" s="34"/>
      <c r="LER945" s="35"/>
      <c r="LES945" s="34"/>
      <c r="LEZ945" s="35"/>
      <c r="LFA945" s="34"/>
      <c r="LFH945" s="35"/>
      <c r="LFI945" s="34"/>
      <c r="LFP945" s="35"/>
      <c r="LFQ945" s="34"/>
      <c r="LFX945" s="35"/>
      <c r="LFY945" s="34"/>
      <c r="LGF945" s="35"/>
      <c r="LGG945" s="34"/>
      <c r="LGN945" s="35"/>
      <c r="LGO945" s="34"/>
      <c r="LGV945" s="35"/>
      <c r="LGW945" s="34"/>
      <c r="LHD945" s="35"/>
      <c r="LHE945" s="34"/>
      <c r="LHL945" s="35"/>
      <c r="LHM945" s="34"/>
      <c r="LHT945" s="35"/>
      <c r="LHU945" s="34"/>
      <c r="LIB945" s="35"/>
      <c r="LIC945" s="34"/>
      <c r="LIJ945" s="35"/>
      <c r="LIK945" s="34"/>
      <c r="LIR945" s="35"/>
      <c r="LIS945" s="34"/>
      <c r="LIZ945" s="35"/>
      <c r="LJA945" s="34"/>
      <c r="LJH945" s="35"/>
      <c r="LJI945" s="34"/>
      <c r="LJP945" s="35"/>
      <c r="LJQ945" s="34"/>
      <c r="LJX945" s="35"/>
      <c r="LJY945" s="34"/>
      <c r="LKF945" s="35"/>
      <c r="LKG945" s="34"/>
      <c r="LKN945" s="35"/>
      <c r="LKO945" s="34"/>
      <c r="LKV945" s="35"/>
      <c r="LKW945" s="34"/>
      <c r="LLD945" s="35"/>
      <c r="LLE945" s="34"/>
      <c r="LLL945" s="35"/>
      <c r="LLM945" s="34"/>
      <c r="LLT945" s="35"/>
      <c r="LLU945" s="34"/>
      <c r="LMB945" s="35"/>
      <c r="LMC945" s="34"/>
      <c r="LMJ945" s="35"/>
      <c r="LMK945" s="34"/>
      <c r="LMR945" s="35"/>
      <c r="LMS945" s="34"/>
      <c r="LMZ945" s="35"/>
      <c r="LNA945" s="34"/>
      <c r="LNH945" s="35"/>
      <c r="LNI945" s="34"/>
      <c r="LNP945" s="35"/>
      <c r="LNQ945" s="34"/>
      <c r="LNX945" s="35"/>
      <c r="LNY945" s="34"/>
      <c r="LOF945" s="35"/>
      <c r="LOG945" s="34"/>
      <c r="LON945" s="35"/>
      <c r="LOO945" s="34"/>
      <c r="LOV945" s="35"/>
      <c r="LOW945" s="34"/>
      <c r="LPD945" s="35"/>
      <c r="LPE945" s="34"/>
      <c r="LPL945" s="35"/>
      <c r="LPM945" s="34"/>
      <c r="LPT945" s="35"/>
      <c r="LPU945" s="34"/>
      <c r="LQB945" s="35"/>
      <c r="LQC945" s="34"/>
      <c r="LQJ945" s="35"/>
      <c r="LQK945" s="34"/>
      <c r="LQR945" s="35"/>
      <c r="LQS945" s="34"/>
      <c r="LQZ945" s="35"/>
      <c r="LRA945" s="34"/>
      <c r="LRH945" s="35"/>
      <c r="LRI945" s="34"/>
      <c r="LRP945" s="35"/>
      <c r="LRQ945" s="34"/>
      <c r="LRX945" s="35"/>
      <c r="LRY945" s="34"/>
      <c r="LSF945" s="35"/>
      <c r="LSG945" s="34"/>
      <c r="LSN945" s="35"/>
      <c r="LSO945" s="34"/>
      <c r="LSV945" s="35"/>
      <c r="LSW945" s="34"/>
      <c r="LTD945" s="35"/>
      <c r="LTE945" s="34"/>
      <c r="LTL945" s="35"/>
      <c r="LTM945" s="34"/>
      <c r="LTT945" s="35"/>
      <c r="LTU945" s="34"/>
      <c r="LUB945" s="35"/>
      <c r="LUC945" s="34"/>
      <c r="LUJ945" s="35"/>
      <c r="LUK945" s="34"/>
      <c r="LUR945" s="35"/>
      <c r="LUS945" s="34"/>
      <c r="LUZ945" s="35"/>
      <c r="LVA945" s="34"/>
      <c r="LVH945" s="35"/>
      <c r="LVI945" s="34"/>
      <c r="LVP945" s="35"/>
      <c r="LVQ945" s="34"/>
      <c r="LVX945" s="35"/>
      <c r="LVY945" s="34"/>
      <c r="LWF945" s="35"/>
      <c r="LWG945" s="34"/>
      <c r="LWN945" s="35"/>
      <c r="LWO945" s="34"/>
      <c r="LWV945" s="35"/>
      <c r="LWW945" s="34"/>
      <c r="LXD945" s="35"/>
      <c r="LXE945" s="34"/>
      <c r="LXL945" s="35"/>
      <c r="LXM945" s="34"/>
      <c r="LXT945" s="35"/>
      <c r="LXU945" s="34"/>
      <c r="LYB945" s="35"/>
      <c r="LYC945" s="34"/>
      <c r="LYJ945" s="35"/>
      <c r="LYK945" s="34"/>
      <c r="LYR945" s="35"/>
      <c r="LYS945" s="34"/>
      <c r="LYZ945" s="35"/>
      <c r="LZA945" s="34"/>
      <c r="LZH945" s="35"/>
      <c r="LZI945" s="34"/>
      <c r="LZP945" s="35"/>
      <c r="LZQ945" s="34"/>
      <c r="LZX945" s="35"/>
      <c r="LZY945" s="34"/>
      <c r="MAF945" s="35"/>
      <c r="MAG945" s="34"/>
      <c r="MAN945" s="35"/>
      <c r="MAO945" s="34"/>
      <c r="MAV945" s="35"/>
      <c r="MAW945" s="34"/>
      <c r="MBD945" s="35"/>
      <c r="MBE945" s="34"/>
      <c r="MBL945" s="35"/>
      <c r="MBM945" s="34"/>
      <c r="MBT945" s="35"/>
      <c r="MBU945" s="34"/>
      <c r="MCB945" s="35"/>
      <c r="MCC945" s="34"/>
      <c r="MCJ945" s="35"/>
      <c r="MCK945" s="34"/>
      <c r="MCR945" s="35"/>
      <c r="MCS945" s="34"/>
      <c r="MCZ945" s="35"/>
      <c r="MDA945" s="34"/>
      <c r="MDH945" s="35"/>
      <c r="MDI945" s="34"/>
      <c r="MDP945" s="35"/>
      <c r="MDQ945" s="34"/>
      <c r="MDX945" s="35"/>
      <c r="MDY945" s="34"/>
      <c r="MEF945" s="35"/>
      <c r="MEG945" s="34"/>
      <c r="MEN945" s="35"/>
      <c r="MEO945" s="34"/>
      <c r="MEV945" s="35"/>
      <c r="MEW945" s="34"/>
      <c r="MFD945" s="35"/>
      <c r="MFE945" s="34"/>
      <c r="MFL945" s="35"/>
      <c r="MFM945" s="34"/>
      <c r="MFT945" s="35"/>
      <c r="MFU945" s="34"/>
      <c r="MGB945" s="35"/>
      <c r="MGC945" s="34"/>
      <c r="MGJ945" s="35"/>
      <c r="MGK945" s="34"/>
      <c r="MGR945" s="35"/>
      <c r="MGS945" s="34"/>
      <c r="MGZ945" s="35"/>
      <c r="MHA945" s="34"/>
      <c r="MHH945" s="35"/>
      <c r="MHI945" s="34"/>
      <c r="MHP945" s="35"/>
      <c r="MHQ945" s="34"/>
      <c r="MHX945" s="35"/>
      <c r="MHY945" s="34"/>
      <c r="MIF945" s="35"/>
      <c r="MIG945" s="34"/>
      <c r="MIN945" s="35"/>
      <c r="MIO945" s="34"/>
      <c r="MIV945" s="35"/>
      <c r="MIW945" s="34"/>
      <c r="MJD945" s="35"/>
      <c r="MJE945" s="34"/>
      <c r="MJL945" s="35"/>
      <c r="MJM945" s="34"/>
      <c r="MJT945" s="35"/>
      <c r="MJU945" s="34"/>
      <c r="MKB945" s="35"/>
      <c r="MKC945" s="34"/>
      <c r="MKJ945" s="35"/>
      <c r="MKK945" s="34"/>
      <c r="MKR945" s="35"/>
      <c r="MKS945" s="34"/>
      <c r="MKZ945" s="35"/>
      <c r="MLA945" s="34"/>
      <c r="MLH945" s="35"/>
      <c r="MLI945" s="34"/>
      <c r="MLP945" s="35"/>
      <c r="MLQ945" s="34"/>
      <c r="MLX945" s="35"/>
      <c r="MLY945" s="34"/>
      <c r="MMF945" s="35"/>
      <c r="MMG945" s="34"/>
      <c r="MMN945" s="35"/>
      <c r="MMO945" s="34"/>
      <c r="MMV945" s="35"/>
      <c r="MMW945" s="34"/>
      <c r="MND945" s="35"/>
      <c r="MNE945" s="34"/>
      <c r="MNL945" s="35"/>
      <c r="MNM945" s="34"/>
      <c r="MNT945" s="35"/>
      <c r="MNU945" s="34"/>
      <c r="MOB945" s="35"/>
      <c r="MOC945" s="34"/>
      <c r="MOJ945" s="35"/>
      <c r="MOK945" s="34"/>
      <c r="MOR945" s="35"/>
      <c r="MOS945" s="34"/>
      <c r="MOZ945" s="35"/>
      <c r="MPA945" s="34"/>
      <c r="MPH945" s="35"/>
      <c r="MPI945" s="34"/>
      <c r="MPP945" s="35"/>
      <c r="MPQ945" s="34"/>
      <c r="MPX945" s="35"/>
      <c r="MPY945" s="34"/>
      <c r="MQF945" s="35"/>
      <c r="MQG945" s="34"/>
      <c r="MQN945" s="35"/>
      <c r="MQO945" s="34"/>
      <c r="MQV945" s="35"/>
      <c r="MQW945" s="34"/>
      <c r="MRD945" s="35"/>
      <c r="MRE945" s="34"/>
      <c r="MRL945" s="35"/>
      <c r="MRM945" s="34"/>
      <c r="MRT945" s="35"/>
      <c r="MRU945" s="34"/>
      <c r="MSB945" s="35"/>
      <c r="MSC945" s="34"/>
      <c r="MSJ945" s="35"/>
      <c r="MSK945" s="34"/>
      <c r="MSR945" s="35"/>
      <c r="MSS945" s="34"/>
      <c r="MSZ945" s="35"/>
      <c r="MTA945" s="34"/>
      <c r="MTH945" s="35"/>
      <c r="MTI945" s="34"/>
      <c r="MTP945" s="35"/>
      <c r="MTQ945" s="34"/>
      <c r="MTX945" s="35"/>
      <c r="MTY945" s="34"/>
      <c r="MUF945" s="35"/>
      <c r="MUG945" s="34"/>
      <c r="MUN945" s="35"/>
      <c r="MUO945" s="34"/>
      <c r="MUV945" s="35"/>
      <c r="MUW945" s="34"/>
      <c r="MVD945" s="35"/>
      <c r="MVE945" s="34"/>
      <c r="MVL945" s="35"/>
      <c r="MVM945" s="34"/>
      <c r="MVT945" s="35"/>
      <c r="MVU945" s="34"/>
      <c r="MWB945" s="35"/>
      <c r="MWC945" s="34"/>
      <c r="MWJ945" s="35"/>
      <c r="MWK945" s="34"/>
      <c r="MWR945" s="35"/>
      <c r="MWS945" s="34"/>
      <c r="MWZ945" s="35"/>
      <c r="MXA945" s="34"/>
      <c r="MXH945" s="35"/>
      <c r="MXI945" s="34"/>
      <c r="MXP945" s="35"/>
      <c r="MXQ945" s="34"/>
      <c r="MXX945" s="35"/>
      <c r="MXY945" s="34"/>
      <c r="MYF945" s="35"/>
      <c r="MYG945" s="34"/>
      <c r="MYN945" s="35"/>
      <c r="MYO945" s="34"/>
      <c r="MYV945" s="35"/>
      <c r="MYW945" s="34"/>
      <c r="MZD945" s="35"/>
      <c r="MZE945" s="34"/>
      <c r="MZL945" s="35"/>
      <c r="MZM945" s="34"/>
      <c r="MZT945" s="35"/>
      <c r="MZU945" s="34"/>
      <c r="NAB945" s="35"/>
      <c r="NAC945" s="34"/>
      <c r="NAJ945" s="35"/>
      <c r="NAK945" s="34"/>
      <c r="NAR945" s="35"/>
      <c r="NAS945" s="34"/>
      <c r="NAZ945" s="35"/>
      <c r="NBA945" s="34"/>
      <c r="NBH945" s="35"/>
      <c r="NBI945" s="34"/>
      <c r="NBP945" s="35"/>
      <c r="NBQ945" s="34"/>
      <c r="NBX945" s="35"/>
      <c r="NBY945" s="34"/>
      <c r="NCF945" s="35"/>
      <c r="NCG945" s="34"/>
      <c r="NCN945" s="35"/>
      <c r="NCO945" s="34"/>
      <c r="NCV945" s="35"/>
      <c r="NCW945" s="34"/>
      <c r="NDD945" s="35"/>
      <c r="NDE945" s="34"/>
      <c r="NDL945" s="35"/>
      <c r="NDM945" s="34"/>
      <c r="NDT945" s="35"/>
      <c r="NDU945" s="34"/>
      <c r="NEB945" s="35"/>
      <c r="NEC945" s="34"/>
      <c r="NEJ945" s="35"/>
      <c r="NEK945" s="34"/>
      <c r="NER945" s="35"/>
      <c r="NES945" s="34"/>
      <c r="NEZ945" s="35"/>
      <c r="NFA945" s="34"/>
      <c r="NFH945" s="35"/>
      <c r="NFI945" s="34"/>
      <c r="NFP945" s="35"/>
      <c r="NFQ945" s="34"/>
      <c r="NFX945" s="35"/>
      <c r="NFY945" s="34"/>
      <c r="NGF945" s="35"/>
      <c r="NGG945" s="34"/>
      <c r="NGN945" s="35"/>
      <c r="NGO945" s="34"/>
      <c r="NGV945" s="35"/>
      <c r="NGW945" s="34"/>
      <c r="NHD945" s="35"/>
      <c r="NHE945" s="34"/>
      <c r="NHL945" s="35"/>
      <c r="NHM945" s="34"/>
      <c r="NHT945" s="35"/>
      <c r="NHU945" s="34"/>
      <c r="NIB945" s="35"/>
      <c r="NIC945" s="34"/>
      <c r="NIJ945" s="35"/>
      <c r="NIK945" s="34"/>
      <c r="NIR945" s="35"/>
      <c r="NIS945" s="34"/>
      <c r="NIZ945" s="35"/>
      <c r="NJA945" s="34"/>
      <c r="NJH945" s="35"/>
      <c r="NJI945" s="34"/>
      <c r="NJP945" s="35"/>
      <c r="NJQ945" s="34"/>
      <c r="NJX945" s="35"/>
      <c r="NJY945" s="34"/>
      <c r="NKF945" s="35"/>
      <c r="NKG945" s="34"/>
      <c r="NKN945" s="35"/>
      <c r="NKO945" s="34"/>
      <c r="NKV945" s="35"/>
      <c r="NKW945" s="34"/>
      <c r="NLD945" s="35"/>
      <c r="NLE945" s="34"/>
      <c r="NLL945" s="35"/>
      <c r="NLM945" s="34"/>
      <c r="NLT945" s="35"/>
      <c r="NLU945" s="34"/>
      <c r="NMB945" s="35"/>
      <c r="NMC945" s="34"/>
      <c r="NMJ945" s="35"/>
      <c r="NMK945" s="34"/>
      <c r="NMR945" s="35"/>
      <c r="NMS945" s="34"/>
      <c r="NMZ945" s="35"/>
      <c r="NNA945" s="34"/>
      <c r="NNH945" s="35"/>
      <c r="NNI945" s="34"/>
      <c r="NNP945" s="35"/>
      <c r="NNQ945" s="34"/>
      <c r="NNX945" s="35"/>
      <c r="NNY945" s="34"/>
      <c r="NOF945" s="35"/>
      <c r="NOG945" s="34"/>
      <c r="NON945" s="35"/>
      <c r="NOO945" s="34"/>
      <c r="NOV945" s="35"/>
      <c r="NOW945" s="34"/>
      <c r="NPD945" s="35"/>
      <c r="NPE945" s="34"/>
      <c r="NPL945" s="35"/>
      <c r="NPM945" s="34"/>
      <c r="NPT945" s="35"/>
      <c r="NPU945" s="34"/>
      <c r="NQB945" s="35"/>
      <c r="NQC945" s="34"/>
      <c r="NQJ945" s="35"/>
      <c r="NQK945" s="34"/>
      <c r="NQR945" s="35"/>
      <c r="NQS945" s="34"/>
      <c r="NQZ945" s="35"/>
      <c r="NRA945" s="34"/>
      <c r="NRH945" s="35"/>
      <c r="NRI945" s="34"/>
      <c r="NRP945" s="35"/>
      <c r="NRQ945" s="34"/>
      <c r="NRX945" s="35"/>
      <c r="NRY945" s="34"/>
      <c r="NSF945" s="35"/>
      <c r="NSG945" s="34"/>
      <c r="NSN945" s="35"/>
      <c r="NSO945" s="34"/>
      <c r="NSV945" s="35"/>
      <c r="NSW945" s="34"/>
      <c r="NTD945" s="35"/>
      <c r="NTE945" s="34"/>
      <c r="NTL945" s="35"/>
      <c r="NTM945" s="34"/>
      <c r="NTT945" s="35"/>
      <c r="NTU945" s="34"/>
      <c r="NUB945" s="35"/>
      <c r="NUC945" s="34"/>
      <c r="NUJ945" s="35"/>
      <c r="NUK945" s="34"/>
      <c r="NUR945" s="35"/>
      <c r="NUS945" s="34"/>
      <c r="NUZ945" s="35"/>
      <c r="NVA945" s="34"/>
      <c r="NVH945" s="35"/>
      <c r="NVI945" s="34"/>
      <c r="NVP945" s="35"/>
      <c r="NVQ945" s="34"/>
      <c r="NVX945" s="35"/>
      <c r="NVY945" s="34"/>
      <c r="NWF945" s="35"/>
      <c r="NWG945" s="34"/>
      <c r="NWN945" s="35"/>
      <c r="NWO945" s="34"/>
      <c r="NWV945" s="35"/>
      <c r="NWW945" s="34"/>
      <c r="NXD945" s="35"/>
      <c r="NXE945" s="34"/>
      <c r="NXL945" s="35"/>
      <c r="NXM945" s="34"/>
      <c r="NXT945" s="35"/>
      <c r="NXU945" s="34"/>
      <c r="NYB945" s="35"/>
      <c r="NYC945" s="34"/>
      <c r="NYJ945" s="35"/>
      <c r="NYK945" s="34"/>
      <c r="NYR945" s="35"/>
      <c r="NYS945" s="34"/>
      <c r="NYZ945" s="35"/>
      <c r="NZA945" s="34"/>
      <c r="NZH945" s="35"/>
      <c r="NZI945" s="34"/>
      <c r="NZP945" s="35"/>
      <c r="NZQ945" s="34"/>
      <c r="NZX945" s="35"/>
      <c r="NZY945" s="34"/>
      <c r="OAF945" s="35"/>
      <c r="OAG945" s="34"/>
      <c r="OAN945" s="35"/>
      <c r="OAO945" s="34"/>
      <c r="OAV945" s="35"/>
      <c r="OAW945" s="34"/>
      <c r="OBD945" s="35"/>
      <c r="OBE945" s="34"/>
      <c r="OBL945" s="35"/>
      <c r="OBM945" s="34"/>
      <c r="OBT945" s="35"/>
      <c r="OBU945" s="34"/>
      <c r="OCB945" s="35"/>
      <c r="OCC945" s="34"/>
      <c r="OCJ945" s="35"/>
      <c r="OCK945" s="34"/>
      <c r="OCR945" s="35"/>
      <c r="OCS945" s="34"/>
      <c r="OCZ945" s="35"/>
      <c r="ODA945" s="34"/>
      <c r="ODH945" s="35"/>
      <c r="ODI945" s="34"/>
      <c r="ODP945" s="35"/>
      <c r="ODQ945" s="34"/>
      <c r="ODX945" s="35"/>
      <c r="ODY945" s="34"/>
      <c r="OEF945" s="35"/>
      <c r="OEG945" s="34"/>
      <c r="OEN945" s="35"/>
      <c r="OEO945" s="34"/>
      <c r="OEV945" s="35"/>
      <c r="OEW945" s="34"/>
      <c r="OFD945" s="35"/>
      <c r="OFE945" s="34"/>
      <c r="OFL945" s="35"/>
      <c r="OFM945" s="34"/>
      <c r="OFT945" s="35"/>
      <c r="OFU945" s="34"/>
      <c r="OGB945" s="35"/>
      <c r="OGC945" s="34"/>
      <c r="OGJ945" s="35"/>
      <c r="OGK945" s="34"/>
      <c r="OGR945" s="35"/>
      <c r="OGS945" s="34"/>
      <c r="OGZ945" s="35"/>
      <c r="OHA945" s="34"/>
      <c r="OHH945" s="35"/>
      <c r="OHI945" s="34"/>
      <c r="OHP945" s="35"/>
      <c r="OHQ945" s="34"/>
      <c r="OHX945" s="35"/>
      <c r="OHY945" s="34"/>
      <c r="OIF945" s="35"/>
      <c r="OIG945" s="34"/>
      <c r="OIN945" s="35"/>
      <c r="OIO945" s="34"/>
      <c r="OIV945" s="35"/>
      <c r="OIW945" s="34"/>
      <c r="OJD945" s="35"/>
      <c r="OJE945" s="34"/>
      <c r="OJL945" s="35"/>
      <c r="OJM945" s="34"/>
      <c r="OJT945" s="35"/>
      <c r="OJU945" s="34"/>
      <c r="OKB945" s="35"/>
      <c r="OKC945" s="34"/>
      <c r="OKJ945" s="35"/>
      <c r="OKK945" s="34"/>
      <c r="OKR945" s="35"/>
      <c r="OKS945" s="34"/>
      <c r="OKZ945" s="35"/>
      <c r="OLA945" s="34"/>
      <c r="OLH945" s="35"/>
      <c r="OLI945" s="34"/>
      <c r="OLP945" s="35"/>
      <c r="OLQ945" s="34"/>
      <c r="OLX945" s="35"/>
      <c r="OLY945" s="34"/>
      <c r="OMF945" s="35"/>
      <c r="OMG945" s="34"/>
      <c r="OMN945" s="35"/>
      <c r="OMO945" s="34"/>
      <c r="OMV945" s="35"/>
      <c r="OMW945" s="34"/>
      <c r="OND945" s="35"/>
      <c r="ONE945" s="34"/>
      <c r="ONL945" s="35"/>
      <c r="ONM945" s="34"/>
      <c r="ONT945" s="35"/>
      <c r="ONU945" s="34"/>
      <c r="OOB945" s="35"/>
      <c r="OOC945" s="34"/>
      <c r="OOJ945" s="35"/>
      <c r="OOK945" s="34"/>
      <c r="OOR945" s="35"/>
      <c r="OOS945" s="34"/>
      <c r="OOZ945" s="35"/>
      <c r="OPA945" s="34"/>
      <c r="OPH945" s="35"/>
      <c r="OPI945" s="34"/>
      <c r="OPP945" s="35"/>
      <c r="OPQ945" s="34"/>
      <c r="OPX945" s="35"/>
      <c r="OPY945" s="34"/>
      <c r="OQF945" s="35"/>
      <c r="OQG945" s="34"/>
      <c r="OQN945" s="35"/>
      <c r="OQO945" s="34"/>
      <c r="OQV945" s="35"/>
      <c r="OQW945" s="34"/>
      <c r="ORD945" s="35"/>
      <c r="ORE945" s="34"/>
      <c r="ORL945" s="35"/>
      <c r="ORM945" s="34"/>
      <c r="ORT945" s="35"/>
      <c r="ORU945" s="34"/>
      <c r="OSB945" s="35"/>
      <c r="OSC945" s="34"/>
      <c r="OSJ945" s="35"/>
      <c r="OSK945" s="34"/>
      <c r="OSR945" s="35"/>
      <c r="OSS945" s="34"/>
      <c r="OSZ945" s="35"/>
      <c r="OTA945" s="34"/>
      <c r="OTH945" s="35"/>
      <c r="OTI945" s="34"/>
      <c r="OTP945" s="35"/>
      <c r="OTQ945" s="34"/>
      <c r="OTX945" s="35"/>
      <c r="OTY945" s="34"/>
      <c r="OUF945" s="35"/>
      <c r="OUG945" s="34"/>
      <c r="OUN945" s="35"/>
      <c r="OUO945" s="34"/>
      <c r="OUV945" s="35"/>
      <c r="OUW945" s="34"/>
      <c r="OVD945" s="35"/>
      <c r="OVE945" s="34"/>
      <c r="OVL945" s="35"/>
      <c r="OVM945" s="34"/>
      <c r="OVT945" s="35"/>
      <c r="OVU945" s="34"/>
      <c r="OWB945" s="35"/>
      <c r="OWC945" s="34"/>
      <c r="OWJ945" s="35"/>
      <c r="OWK945" s="34"/>
      <c r="OWR945" s="35"/>
      <c r="OWS945" s="34"/>
      <c r="OWZ945" s="35"/>
      <c r="OXA945" s="34"/>
      <c r="OXH945" s="35"/>
      <c r="OXI945" s="34"/>
      <c r="OXP945" s="35"/>
      <c r="OXQ945" s="34"/>
      <c r="OXX945" s="35"/>
      <c r="OXY945" s="34"/>
      <c r="OYF945" s="35"/>
      <c r="OYG945" s="34"/>
      <c r="OYN945" s="35"/>
      <c r="OYO945" s="34"/>
      <c r="OYV945" s="35"/>
      <c r="OYW945" s="34"/>
      <c r="OZD945" s="35"/>
      <c r="OZE945" s="34"/>
      <c r="OZL945" s="35"/>
      <c r="OZM945" s="34"/>
      <c r="OZT945" s="35"/>
      <c r="OZU945" s="34"/>
      <c r="PAB945" s="35"/>
      <c r="PAC945" s="34"/>
      <c r="PAJ945" s="35"/>
      <c r="PAK945" s="34"/>
      <c r="PAR945" s="35"/>
      <c r="PAS945" s="34"/>
      <c r="PAZ945" s="35"/>
      <c r="PBA945" s="34"/>
      <c r="PBH945" s="35"/>
      <c r="PBI945" s="34"/>
      <c r="PBP945" s="35"/>
      <c r="PBQ945" s="34"/>
      <c r="PBX945" s="35"/>
      <c r="PBY945" s="34"/>
      <c r="PCF945" s="35"/>
      <c r="PCG945" s="34"/>
      <c r="PCN945" s="35"/>
      <c r="PCO945" s="34"/>
      <c r="PCV945" s="35"/>
      <c r="PCW945" s="34"/>
      <c r="PDD945" s="35"/>
      <c r="PDE945" s="34"/>
      <c r="PDL945" s="35"/>
      <c r="PDM945" s="34"/>
      <c r="PDT945" s="35"/>
      <c r="PDU945" s="34"/>
      <c r="PEB945" s="35"/>
      <c r="PEC945" s="34"/>
      <c r="PEJ945" s="35"/>
      <c r="PEK945" s="34"/>
      <c r="PER945" s="35"/>
      <c r="PES945" s="34"/>
      <c r="PEZ945" s="35"/>
      <c r="PFA945" s="34"/>
      <c r="PFH945" s="35"/>
      <c r="PFI945" s="34"/>
      <c r="PFP945" s="35"/>
      <c r="PFQ945" s="34"/>
      <c r="PFX945" s="35"/>
      <c r="PFY945" s="34"/>
      <c r="PGF945" s="35"/>
      <c r="PGG945" s="34"/>
      <c r="PGN945" s="35"/>
      <c r="PGO945" s="34"/>
      <c r="PGV945" s="35"/>
      <c r="PGW945" s="34"/>
      <c r="PHD945" s="35"/>
      <c r="PHE945" s="34"/>
      <c r="PHL945" s="35"/>
      <c r="PHM945" s="34"/>
      <c r="PHT945" s="35"/>
      <c r="PHU945" s="34"/>
      <c r="PIB945" s="35"/>
      <c r="PIC945" s="34"/>
      <c r="PIJ945" s="35"/>
      <c r="PIK945" s="34"/>
      <c r="PIR945" s="35"/>
      <c r="PIS945" s="34"/>
      <c r="PIZ945" s="35"/>
      <c r="PJA945" s="34"/>
      <c r="PJH945" s="35"/>
      <c r="PJI945" s="34"/>
      <c r="PJP945" s="35"/>
      <c r="PJQ945" s="34"/>
      <c r="PJX945" s="35"/>
      <c r="PJY945" s="34"/>
      <c r="PKF945" s="35"/>
      <c r="PKG945" s="34"/>
      <c r="PKN945" s="35"/>
      <c r="PKO945" s="34"/>
      <c r="PKV945" s="35"/>
      <c r="PKW945" s="34"/>
      <c r="PLD945" s="35"/>
      <c r="PLE945" s="34"/>
      <c r="PLL945" s="35"/>
      <c r="PLM945" s="34"/>
      <c r="PLT945" s="35"/>
      <c r="PLU945" s="34"/>
      <c r="PMB945" s="35"/>
      <c r="PMC945" s="34"/>
      <c r="PMJ945" s="35"/>
      <c r="PMK945" s="34"/>
      <c r="PMR945" s="35"/>
      <c r="PMS945" s="34"/>
      <c r="PMZ945" s="35"/>
      <c r="PNA945" s="34"/>
      <c r="PNH945" s="35"/>
      <c r="PNI945" s="34"/>
      <c r="PNP945" s="35"/>
      <c r="PNQ945" s="34"/>
      <c r="PNX945" s="35"/>
      <c r="PNY945" s="34"/>
      <c r="POF945" s="35"/>
      <c r="POG945" s="34"/>
      <c r="PON945" s="35"/>
      <c r="POO945" s="34"/>
      <c r="POV945" s="35"/>
      <c r="POW945" s="34"/>
      <c r="PPD945" s="35"/>
      <c r="PPE945" s="34"/>
      <c r="PPL945" s="35"/>
      <c r="PPM945" s="34"/>
      <c r="PPT945" s="35"/>
      <c r="PPU945" s="34"/>
      <c r="PQB945" s="35"/>
      <c r="PQC945" s="34"/>
      <c r="PQJ945" s="35"/>
      <c r="PQK945" s="34"/>
      <c r="PQR945" s="35"/>
      <c r="PQS945" s="34"/>
      <c r="PQZ945" s="35"/>
      <c r="PRA945" s="34"/>
      <c r="PRH945" s="35"/>
      <c r="PRI945" s="34"/>
      <c r="PRP945" s="35"/>
      <c r="PRQ945" s="34"/>
      <c r="PRX945" s="35"/>
      <c r="PRY945" s="34"/>
      <c r="PSF945" s="35"/>
      <c r="PSG945" s="34"/>
      <c r="PSN945" s="35"/>
      <c r="PSO945" s="34"/>
      <c r="PSV945" s="35"/>
      <c r="PSW945" s="34"/>
      <c r="PTD945" s="35"/>
      <c r="PTE945" s="34"/>
      <c r="PTL945" s="35"/>
      <c r="PTM945" s="34"/>
      <c r="PTT945" s="35"/>
      <c r="PTU945" s="34"/>
      <c r="PUB945" s="35"/>
      <c r="PUC945" s="34"/>
      <c r="PUJ945" s="35"/>
      <c r="PUK945" s="34"/>
      <c r="PUR945" s="35"/>
      <c r="PUS945" s="34"/>
      <c r="PUZ945" s="35"/>
      <c r="PVA945" s="34"/>
      <c r="PVH945" s="35"/>
      <c r="PVI945" s="34"/>
      <c r="PVP945" s="35"/>
      <c r="PVQ945" s="34"/>
      <c r="PVX945" s="35"/>
      <c r="PVY945" s="34"/>
      <c r="PWF945" s="35"/>
      <c r="PWG945" s="34"/>
      <c r="PWN945" s="35"/>
      <c r="PWO945" s="34"/>
      <c r="PWV945" s="35"/>
      <c r="PWW945" s="34"/>
      <c r="PXD945" s="35"/>
      <c r="PXE945" s="34"/>
      <c r="PXL945" s="35"/>
      <c r="PXM945" s="34"/>
      <c r="PXT945" s="35"/>
      <c r="PXU945" s="34"/>
      <c r="PYB945" s="35"/>
      <c r="PYC945" s="34"/>
      <c r="PYJ945" s="35"/>
      <c r="PYK945" s="34"/>
      <c r="PYR945" s="35"/>
      <c r="PYS945" s="34"/>
      <c r="PYZ945" s="35"/>
      <c r="PZA945" s="34"/>
      <c r="PZH945" s="35"/>
      <c r="PZI945" s="34"/>
      <c r="PZP945" s="35"/>
      <c r="PZQ945" s="34"/>
      <c r="PZX945" s="35"/>
      <c r="PZY945" s="34"/>
      <c r="QAF945" s="35"/>
      <c r="QAG945" s="34"/>
      <c r="QAN945" s="35"/>
      <c r="QAO945" s="34"/>
      <c r="QAV945" s="35"/>
      <c r="QAW945" s="34"/>
      <c r="QBD945" s="35"/>
      <c r="QBE945" s="34"/>
      <c r="QBL945" s="35"/>
      <c r="QBM945" s="34"/>
      <c r="QBT945" s="35"/>
      <c r="QBU945" s="34"/>
      <c r="QCB945" s="35"/>
      <c r="QCC945" s="34"/>
      <c r="QCJ945" s="35"/>
      <c r="QCK945" s="34"/>
      <c r="QCR945" s="35"/>
      <c r="QCS945" s="34"/>
      <c r="QCZ945" s="35"/>
      <c r="QDA945" s="34"/>
      <c r="QDH945" s="35"/>
      <c r="QDI945" s="34"/>
      <c r="QDP945" s="35"/>
      <c r="QDQ945" s="34"/>
      <c r="QDX945" s="35"/>
      <c r="QDY945" s="34"/>
      <c r="QEF945" s="35"/>
      <c r="QEG945" s="34"/>
      <c r="QEN945" s="35"/>
      <c r="QEO945" s="34"/>
      <c r="QEV945" s="35"/>
      <c r="QEW945" s="34"/>
      <c r="QFD945" s="35"/>
      <c r="QFE945" s="34"/>
      <c r="QFL945" s="35"/>
      <c r="QFM945" s="34"/>
      <c r="QFT945" s="35"/>
      <c r="QFU945" s="34"/>
      <c r="QGB945" s="35"/>
      <c r="QGC945" s="34"/>
      <c r="QGJ945" s="35"/>
      <c r="QGK945" s="34"/>
      <c r="QGR945" s="35"/>
      <c r="QGS945" s="34"/>
      <c r="QGZ945" s="35"/>
      <c r="QHA945" s="34"/>
      <c r="QHH945" s="35"/>
      <c r="QHI945" s="34"/>
      <c r="QHP945" s="35"/>
      <c r="QHQ945" s="34"/>
      <c r="QHX945" s="35"/>
      <c r="QHY945" s="34"/>
      <c r="QIF945" s="35"/>
      <c r="QIG945" s="34"/>
      <c r="QIN945" s="35"/>
      <c r="QIO945" s="34"/>
      <c r="QIV945" s="35"/>
      <c r="QIW945" s="34"/>
      <c r="QJD945" s="35"/>
      <c r="QJE945" s="34"/>
      <c r="QJL945" s="35"/>
      <c r="QJM945" s="34"/>
      <c r="QJT945" s="35"/>
      <c r="QJU945" s="34"/>
      <c r="QKB945" s="35"/>
      <c r="QKC945" s="34"/>
      <c r="QKJ945" s="35"/>
      <c r="QKK945" s="34"/>
      <c r="QKR945" s="35"/>
      <c r="QKS945" s="34"/>
      <c r="QKZ945" s="35"/>
      <c r="QLA945" s="34"/>
      <c r="QLH945" s="35"/>
      <c r="QLI945" s="34"/>
      <c r="QLP945" s="35"/>
      <c r="QLQ945" s="34"/>
      <c r="QLX945" s="35"/>
      <c r="QLY945" s="34"/>
      <c r="QMF945" s="35"/>
      <c r="QMG945" s="34"/>
      <c r="QMN945" s="35"/>
      <c r="QMO945" s="34"/>
      <c r="QMV945" s="35"/>
      <c r="QMW945" s="34"/>
      <c r="QND945" s="35"/>
      <c r="QNE945" s="34"/>
      <c r="QNL945" s="35"/>
      <c r="QNM945" s="34"/>
      <c r="QNT945" s="35"/>
      <c r="QNU945" s="34"/>
      <c r="QOB945" s="35"/>
      <c r="QOC945" s="34"/>
      <c r="QOJ945" s="35"/>
      <c r="QOK945" s="34"/>
      <c r="QOR945" s="35"/>
      <c r="QOS945" s="34"/>
      <c r="QOZ945" s="35"/>
      <c r="QPA945" s="34"/>
      <c r="QPH945" s="35"/>
      <c r="QPI945" s="34"/>
      <c r="QPP945" s="35"/>
      <c r="QPQ945" s="34"/>
      <c r="QPX945" s="35"/>
      <c r="QPY945" s="34"/>
      <c r="QQF945" s="35"/>
      <c r="QQG945" s="34"/>
      <c r="QQN945" s="35"/>
      <c r="QQO945" s="34"/>
      <c r="QQV945" s="35"/>
      <c r="QQW945" s="34"/>
      <c r="QRD945" s="35"/>
      <c r="QRE945" s="34"/>
      <c r="QRL945" s="35"/>
      <c r="QRM945" s="34"/>
      <c r="QRT945" s="35"/>
      <c r="QRU945" s="34"/>
      <c r="QSB945" s="35"/>
      <c r="QSC945" s="34"/>
      <c r="QSJ945" s="35"/>
      <c r="QSK945" s="34"/>
      <c r="QSR945" s="35"/>
      <c r="QSS945" s="34"/>
      <c r="QSZ945" s="35"/>
      <c r="QTA945" s="34"/>
      <c r="QTH945" s="35"/>
      <c r="QTI945" s="34"/>
      <c r="QTP945" s="35"/>
      <c r="QTQ945" s="34"/>
      <c r="QTX945" s="35"/>
      <c r="QTY945" s="34"/>
      <c r="QUF945" s="35"/>
      <c r="QUG945" s="34"/>
      <c r="QUN945" s="35"/>
      <c r="QUO945" s="34"/>
      <c r="QUV945" s="35"/>
      <c r="QUW945" s="34"/>
      <c r="QVD945" s="35"/>
      <c r="QVE945" s="34"/>
      <c r="QVL945" s="35"/>
      <c r="QVM945" s="34"/>
      <c r="QVT945" s="35"/>
      <c r="QVU945" s="34"/>
      <c r="QWB945" s="35"/>
      <c r="QWC945" s="34"/>
      <c r="QWJ945" s="35"/>
      <c r="QWK945" s="34"/>
      <c r="QWR945" s="35"/>
      <c r="QWS945" s="34"/>
      <c r="QWZ945" s="35"/>
      <c r="QXA945" s="34"/>
      <c r="QXH945" s="35"/>
      <c r="QXI945" s="34"/>
      <c r="QXP945" s="35"/>
      <c r="QXQ945" s="34"/>
      <c r="QXX945" s="35"/>
      <c r="QXY945" s="34"/>
      <c r="QYF945" s="35"/>
      <c r="QYG945" s="34"/>
      <c r="QYN945" s="35"/>
      <c r="QYO945" s="34"/>
      <c r="QYV945" s="35"/>
      <c r="QYW945" s="34"/>
      <c r="QZD945" s="35"/>
      <c r="QZE945" s="34"/>
      <c r="QZL945" s="35"/>
      <c r="QZM945" s="34"/>
      <c r="QZT945" s="35"/>
      <c r="QZU945" s="34"/>
      <c r="RAB945" s="35"/>
      <c r="RAC945" s="34"/>
      <c r="RAJ945" s="35"/>
      <c r="RAK945" s="34"/>
      <c r="RAR945" s="35"/>
      <c r="RAS945" s="34"/>
      <c r="RAZ945" s="35"/>
      <c r="RBA945" s="34"/>
      <c r="RBH945" s="35"/>
      <c r="RBI945" s="34"/>
      <c r="RBP945" s="35"/>
      <c r="RBQ945" s="34"/>
      <c r="RBX945" s="35"/>
      <c r="RBY945" s="34"/>
      <c r="RCF945" s="35"/>
      <c r="RCG945" s="34"/>
      <c r="RCN945" s="35"/>
      <c r="RCO945" s="34"/>
      <c r="RCV945" s="35"/>
      <c r="RCW945" s="34"/>
      <c r="RDD945" s="35"/>
      <c r="RDE945" s="34"/>
      <c r="RDL945" s="35"/>
      <c r="RDM945" s="34"/>
      <c r="RDT945" s="35"/>
      <c r="RDU945" s="34"/>
      <c r="REB945" s="35"/>
      <c r="REC945" s="34"/>
      <c r="REJ945" s="35"/>
      <c r="REK945" s="34"/>
      <c r="RER945" s="35"/>
      <c r="RES945" s="34"/>
      <c r="REZ945" s="35"/>
      <c r="RFA945" s="34"/>
      <c r="RFH945" s="35"/>
      <c r="RFI945" s="34"/>
      <c r="RFP945" s="35"/>
      <c r="RFQ945" s="34"/>
      <c r="RFX945" s="35"/>
      <c r="RFY945" s="34"/>
      <c r="RGF945" s="35"/>
      <c r="RGG945" s="34"/>
      <c r="RGN945" s="35"/>
      <c r="RGO945" s="34"/>
      <c r="RGV945" s="35"/>
      <c r="RGW945" s="34"/>
      <c r="RHD945" s="35"/>
      <c r="RHE945" s="34"/>
      <c r="RHL945" s="35"/>
      <c r="RHM945" s="34"/>
      <c r="RHT945" s="35"/>
      <c r="RHU945" s="34"/>
      <c r="RIB945" s="35"/>
      <c r="RIC945" s="34"/>
      <c r="RIJ945" s="35"/>
      <c r="RIK945" s="34"/>
      <c r="RIR945" s="35"/>
      <c r="RIS945" s="34"/>
      <c r="RIZ945" s="35"/>
      <c r="RJA945" s="34"/>
      <c r="RJH945" s="35"/>
      <c r="RJI945" s="34"/>
      <c r="RJP945" s="35"/>
      <c r="RJQ945" s="34"/>
      <c r="RJX945" s="35"/>
      <c r="RJY945" s="34"/>
      <c r="RKF945" s="35"/>
      <c r="RKG945" s="34"/>
      <c r="RKN945" s="35"/>
      <c r="RKO945" s="34"/>
      <c r="RKV945" s="35"/>
      <c r="RKW945" s="34"/>
      <c r="RLD945" s="35"/>
      <c r="RLE945" s="34"/>
      <c r="RLL945" s="35"/>
      <c r="RLM945" s="34"/>
      <c r="RLT945" s="35"/>
      <c r="RLU945" s="34"/>
      <c r="RMB945" s="35"/>
      <c r="RMC945" s="34"/>
      <c r="RMJ945" s="35"/>
      <c r="RMK945" s="34"/>
      <c r="RMR945" s="35"/>
      <c r="RMS945" s="34"/>
      <c r="RMZ945" s="35"/>
      <c r="RNA945" s="34"/>
      <c r="RNH945" s="35"/>
      <c r="RNI945" s="34"/>
      <c r="RNP945" s="35"/>
      <c r="RNQ945" s="34"/>
      <c r="RNX945" s="35"/>
      <c r="RNY945" s="34"/>
      <c r="ROF945" s="35"/>
      <c r="ROG945" s="34"/>
      <c r="RON945" s="35"/>
      <c r="ROO945" s="34"/>
      <c r="ROV945" s="35"/>
      <c r="ROW945" s="34"/>
      <c r="RPD945" s="35"/>
      <c r="RPE945" s="34"/>
      <c r="RPL945" s="35"/>
      <c r="RPM945" s="34"/>
      <c r="RPT945" s="35"/>
      <c r="RPU945" s="34"/>
      <c r="RQB945" s="35"/>
      <c r="RQC945" s="34"/>
      <c r="RQJ945" s="35"/>
      <c r="RQK945" s="34"/>
      <c r="RQR945" s="35"/>
      <c r="RQS945" s="34"/>
      <c r="RQZ945" s="35"/>
      <c r="RRA945" s="34"/>
      <c r="RRH945" s="35"/>
      <c r="RRI945" s="34"/>
      <c r="RRP945" s="35"/>
      <c r="RRQ945" s="34"/>
      <c r="RRX945" s="35"/>
      <c r="RRY945" s="34"/>
      <c r="RSF945" s="35"/>
      <c r="RSG945" s="34"/>
      <c r="RSN945" s="35"/>
      <c r="RSO945" s="34"/>
      <c r="RSV945" s="35"/>
      <c r="RSW945" s="34"/>
      <c r="RTD945" s="35"/>
      <c r="RTE945" s="34"/>
      <c r="RTL945" s="35"/>
      <c r="RTM945" s="34"/>
      <c r="RTT945" s="35"/>
      <c r="RTU945" s="34"/>
      <c r="RUB945" s="35"/>
      <c r="RUC945" s="34"/>
      <c r="RUJ945" s="35"/>
      <c r="RUK945" s="34"/>
      <c r="RUR945" s="35"/>
      <c r="RUS945" s="34"/>
      <c r="RUZ945" s="35"/>
      <c r="RVA945" s="34"/>
      <c r="RVH945" s="35"/>
      <c r="RVI945" s="34"/>
      <c r="RVP945" s="35"/>
      <c r="RVQ945" s="34"/>
      <c r="RVX945" s="35"/>
      <c r="RVY945" s="34"/>
      <c r="RWF945" s="35"/>
      <c r="RWG945" s="34"/>
      <c r="RWN945" s="35"/>
      <c r="RWO945" s="34"/>
      <c r="RWV945" s="35"/>
      <c r="RWW945" s="34"/>
      <c r="RXD945" s="35"/>
      <c r="RXE945" s="34"/>
      <c r="RXL945" s="35"/>
      <c r="RXM945" s="34"/>
      <c r="RXT945" s="35"/>
      <c r="RXU945" s="34"/>
      <c r="RYB945" s="35"/>
      <c r="RYC945" s="34"/>
      <c r="RYJ945" s="35"/>
      <c r="RYK945" s="34"/>
      <c r="RYR945" s="35"/>
      <c r="RYS945" s="34"/>
      <c r="RYZ945" s="35"/>
      <c r="RZA945" s="34"/>
      <c r="RZH945" s="35"/>
      <c r="RZI945" s="34"/>
      <c r="RZP945" s="35"/>
      <c r="RZQ945" s="34"/>
      <c r="RZX945" s="35"/>
      <c r="RZY945" s="34"/>
      <c r="SAF945" s="35"/>
      <c r="SAG945" s="34"/>
      <c r="SAN945" s="35"/>
      <c r="SAO945" s="34"/>
      <c r="SAV945" s="35"/>
      <c r="SAW945" s="34"/>
      <c r="SBD945" s="35"/>
      <c r="SBE945" s="34"/>
      <c r="SBL945" s="35"/>
      <c r="SBM945" s="34"/>
      <c r="SBT945" s="35"/>
      <c r="SBU945" s="34"/>
      <c r="SCB945" s="35"/>
      <c r="SCC945" s="34"/>
      <c r="SCJ945" s="35"/>
      <c r="SCK945" s="34"/>
      <c r="SCR945" s="35"/>
      <c r="SCS945" s="34"/>
      <c r="SCZ945" s="35"/>
      <c r="SDA945" s="34"/>
      <c r="SDH945" s="35"/>
      <c r="SDI945" s="34"/>
      <c r="SDP945" s="35"/>
      <c r="SDQ945" s="34"/>
      <c r="SDX945" s="35"/>
      <c r="SDY945" s="34"/>
      <c r="SEF945" s="35"/>
      <c r="SEG945" s="34"/>
      <c r="SEN945" s="35"/>
      <c r="SEO945" s="34"/>
      <c r="SEV945" s="35"/>
      <c r="SEW945" s="34"/>
      <c r="SFD945" s="35"/>
      <c r="SFE945" s="34"/>
      <c r="SFL945" s="35"/>
      <c r="SFM945" s="34"/>
      <c r="SFT945" s="35"/>
      <c r="SFU945" s="34"/>
      <c r="SGB945" s="35"/>
      <c r="SGC945" s="34"/>
      <c r="SGJ945" s="35"/>
      <c r="SGK945" s="34"/>
      <c r="SGR945" s="35"/>
      <c r="SGS945" s="34"/>
      <c r="SGZ945" s="35"/>
      <c r="SHA945" s="34"/>
      <c r="SHH945" s="35"/>
      <c r="SHI945" s="34"/>
      <c r="SHP945" s="35"/>
      <c r="SHQ945" s="34"/>
      <c r="SHX945" s="35"/>
      <c r="SHY945" s="34"/>
      <c r="SIF945" s="35"/>
      <c r="SIG945" s="34"/>
      <c r="SIN945" s="35"/>
      <c r="SIO945" s="34"/>
      <c r="SIV945" s="35"/>
      <c r="SIW945" s="34"/>
      <c r="SJD945" s="35"/>
      <c r="SJE945" s="34"/>
      <c r="SJL945" s="35"/>
      <c r="SJM945" s="34"/>
      <c r="SJT945" s="35"/>
      <c r="SJU945" s="34"/>
      <c r="SKB945" s="35"/>
      <c r="SKC945" s="34"/>
      <c r="SKJ945" s="35"/>
      <c r="SKK945" s="34"/>
      <c r="SKR945" s="35"/>
      <c r="SKS945" s="34"/>
      <c r="SKZ945" s="35"/>
      <c r="SLA945" s="34"/>
      <c r="SLH945" s="35"/>
      <c r="SLI945" s="34"/>
      <c r="SLP945" s="35"/>
      <c r="SLQ945" s="34"/>
      <c r="SLX945" s="35"/>
      <c r="SLY945" s="34"/>
      <c r="SMF945" s="35"/>
      <c r="SMG945" s="34"/>
      <c r="SMN945" s="35"/>
      <c r="SMO945" s="34"/>
      <c r="SMV945" s="35"/>
      <c r="SMW945" s="34"/>
      <c r="SND945" s="35"/>
      <c r="SNE945" s="34"/>
      <c r="SNL945" s="35"/>
      <c r="SNM945" s="34"/>
      <c r="SNT945" s="35"/>
      <c r="SNU945" s="34"/>
      <c r="SOB945" s="35"/>
      <c r="SOC945" s="34"/>
      <c r="SOJ945" s="35"/>
      <c r="SOK945" s="34"/>
      <c r="SOR945" s="35"/>
      <c r="SOS945" s="34"/>
      <c r="SOZ945" s="35"/>
      <c r="SPA945" s="34"/>
      <c r="SPH945" s="35"/>
      <c r="SPI945" s="34"/>
      <c r="SPP945" s="35"/>
      <c r="SPQ945" s="34"/>
      <c r="SPX945" s="35"/>
      <c r="SPY945" s="34"/>
      <c r="SQF945" s="35"/>
      <c r="SQG945" s="34"/>
      <c r="SQN945" s="35"/>
      <c r="SQO945" s="34"/>
      <c r="SQV945" s="35"/>
      <c r="SQW945" s="34"/>
      <c r="SRD945" s="35"/>
      <c r="SRE945" s="34"/>
      <c r="SRL945" s="35"/>
      <c r="SRM945" s="34"/>
      <c r="SRT945" s="35"/>
      <c r="SRU945" s="34"/>
      <c r="SSB945" s="35"/>
      <c r="SSC945" s="34"/>
      <c r="SSJ945" s="35"/>
      <c r="SSK945" s="34"/>
      <c r="SSR945" s="35"/>
      <c r="SSS945" s="34"/>
      <c r="SSZ945" s="35"/>
      <c r="STA945" s="34"/>
      <c r="STH945" s="35"/>
      <c r="STI945" s="34"/>
      <c r="STP945" s="35"/>
      <c r="STQ945" s="34"/>
      <c r="STX945" s="35"/>
      <c r="STY945" s="34"/>
      <c r="SUF945" s="35"/>
      <c r="SUG945" s="34"/>
      <c r="SUN945" s="35"/>
      <c r="SUO945" s="34"/>
      <c r="SUV945" s="35"/>
      <c r="SUW945" s="34"/>
      <c r="SVD945" s="35"/>
      <c r="SVE945" s="34"/>
      <c r="SVL945" s="35"/>
      <c r="SVM945" s="34"/>
      <c r="SVT945" s="35"/>
      <c r="SVU945" s="34"/>
      <c r="SWB945" s="35"/>
      <c r="SWC945" s="34"/>
      <c r="SWJ945" s="35"/>
      <c r="SWK945" s="34"/>
      <c r="SWR945" s="35"/>
      <c r="SWS945" s="34"/>
      <c r="SWZ945" s="35"/>
      <c r="SXA945" s="34"/>
      <c r="SXH945" s="35"/>
      <c r="SXI945" s="34"/>
      <c r="SXP945" s="35"/>
      <c r="SXQ945" s="34"/>
      <c r="SXX945" s="35"/>
      <c r="SXY945" s="34"/>
      <c r="SYF945" s="35"/>
      <c r="SYG945" s="34"/>
      <c r="SYN945" s="35"/>
      <c r="SYO945" s="34"/>
      <c r="SYV945" s="35"/>
      <c r="SYW945" s="34"/>
      <c r="SZD945" s="35"/>
      <c r="SZE945" s="34"/>
      <c r="SZL945" s="35"/>
      <c r="SZM945" s="34"/>
      <c r="SZT945" s="35"/>
      <c r="SZU945" s="34"/>
      <c r="TAB945" s="35"/>
      <c r="TAC945" s="34"/>
      <c r="TAJ945" s="35"/>
      <c r="TAK945" s="34"/>
      <c r="TAR945" s="35"/>
      <c r="TAS945" s="34"/>
      <c r="TAZ945" s="35"/>
      <c r="TBA945" s="34"/>
      <c r="TBH945" s="35"/>
      <c r="TBI945" s="34"/>
      <c r="TBP945" s="35"/>
      <c r="TBQ945" s="34"/>
      <c r="TBX945" s="35"/>
      <c r="TBY945" s="34"/>
      <c r="TCF945" s="35"/>
      <c r="TCG945" s="34"/>
      <c r="TCN945" s="35"/>
      <c r="TCO945" s="34"/>
      <c r="TCV945" s="35"/>
      <c r="TCW945" s="34"/>
      <c r="TDD945" s="35"/>
      <c r="TDE945" s="34"/>
      <c r="TDL945" s="35"/>
      <c r="TDM945" s="34"/>
      <c r="TDT945" s="35"/>
      <c r="TDU945" s="34"/>
      <c r="TEB945" s="35"/>
      <c r="TEC945" s="34"/>
      <c r="TEJ945" s="35"/>
      <c r="TEK945" s="34"/>
      <c r="TER945" s="35"/>
      <c r="TES945" s="34"/>
      <c r="TEZ945" s="35"/>
      <c r="TFA945" s="34"/>
      <c r="TFH945" s="35"/>
      <c r="TFI945" s="34"/>
      <c r="TFP945" s="35"/>
      <c r="TFQ945" s="34"/>
      <c r="TFX945" s="35"/>
      <c r="TFY945" s="34"/>
      <c r="TGF945" s="35"/>
      <c r="TGG945" s="34"/>
      <c r="TGN945" s="35"/>
      <c r="TGO945" s="34"/>
      <c r="TGV945" s="35"/>
      <c r="TGW945" s="34"/>
      <c r="THD945" s="35"/>
      <c r="THE945" s="34"/>
      <c r="THL945" s="35"/>
      <c r="THM945" s="34"/>
      <c r="THT945" s="35"/>
      <c r="THU945" s="34"/>
      <c r="TIB945" s="35"/>
      <c r="TIC945" s="34"/>
      <c r="TIJ945" s="35"/>
      <c r="TIK945" s="34"/>
      <c r="TIR945" s="35"/>
      <c r="TIS945" s="34"/>
      <c r="TIZ945" s="35"/>
      <c r="TJA945" s="34"/>
      <c r="TJH945" s="35"/>
      <c r="TJI945" s="34"/>
      <c r="TJP945" s="35"/>
      <c r="TJQ945" s="34"/>
      <c r="TJX945" s="35"/>
      <c r="TJY945" s="34"/>
      <c r="TKF945" s="35"/>
      <c r="TKG945" s="34"/>
      <c r="TKN945" s="35"/>
      <c r="TKO945" s="34"/>
      <c r="TKV945" s="35"/>
      <c r="TKW945" s="34"/>
      <c r="TLD945" s="35"/>
      <c r="TLE945" s="34"/>
      <c r="TLL945" s="35"/>
      <c r="TLM945" s="34"/>
      <c r="TLT945" s="35"/>
      <c r="TLU945" s="34"/>
      <c r="TMB945" s="35"/>
      <c r="TMC945" s="34"/>
      <c r="TMJ945" s="35"/>
      <c r="TMK945" s="34"/>
      <c r="TMR945" s="35"/>
      <c r="TMS945" s="34"/>
      <c r="TMZ945" s="35"/>
      <c r="TNA945" s="34"/>
      <c r="TNH945" s="35"/>
      <c r="TNI945" s="34"/>
      <c r="TNP945" s="35"/>
      <c r="TNQ945" s="34"/>
      <c r="TNX945" s="35"/>
      <c r="TNY945" s="34"/>
      <c r="TOF945" s="35"/>
      <c r="TOG945" s="34"/>
      <c r="TON945" s="35"/>
      <c r="TOO945" s="34"/>
      <c r="TOV945" s="35"/>
      <c r="TOW945" s="34"/>
      <c r="TPD945" s="35"/>
      <c r="TPE945" s="34"/>
      <c r="TPL945" s="35"/>
      <c r="TPM945" s="34"/>
      <c r="TPT945" s="35"/>
      <c r="TPU945" s="34"/>
      <c r="TQB945" s="35"/>
      <c r="TQC945" s="34"/>
      <c r="TQJ945" s="35"/>
      <c r="TQK945" s="34"/>
      <c r="TQR945" s="35"/>
      <c r="TQS945" s="34"/>
      <c r="TQZ945" s="35"/>
      <c r="TRA945" s="34"/>
      <c r="TRH945" s="35"/>
      <c r="TRI945" s="34"/>
      <c r="TRP945" s="35"/>
      <c r="TRQ945" s="34"/>
      <c r="TRX945" s="35"/>
      <c r="TRY945" s="34"/>
      <c r="TSF945" s="35"/>
      <c r="TSG945" s="34"/>
      <c r="TSN945" s="35"/>
      <c r="TSO945" s="34"/>
      <c r="TSV945" s="35"/>
      <c r="TSW945" s="34"/>
      <c r="TTD945" s="35"/>
      <c r="TTE945" s="34"/>
      <c r="TTL945" s="35"/>
      <c r="TTM945" s="34"/>
      <c r="TTT945" s="35"/>
      <c r="TTU945" s="34"/>
      <c r="TUB945" s="35"/>
      <c r="TUC945" s="34"/>
      <c r="TUJ945" s="35"/>
      <c r="TUK945" s="34"/>
      <c r="TUR945" s="35"/>
      <c r="TUS945" s="34"/>
      <c r="TUZ945" s="35"/>
      <c r="TVA945" s="34"/>
      <c r="TVH945" s="35"/>
      <c r="TVI945" s="34"/>
      <c r="TVP945" s="35"/>
      <c r="TVQ945" s="34"/>
      <c r="TVX945" s="35"/>
      <c r="TVY945" s="34"/>
      <c r="TWF945" s="35"/>
      <c r="TWG945" s="34"/>
      <c r="TWN945" s="35"/>
      <c r="TWO945" s="34"/>
      <c r="TWV945" s="35"/>
      <c r="TWW945" s="34"/>
      <c r="TXD945" s="35"/>
      <c r="TXE945" s="34"/>
      <c r="TXL945" s="35"/>
      <c r="TXM945" s="34"/>
      <c r="TXT945" s="35"/>
      <c r="TXU945" s="34"/>
      <c r="TYB945" s="35"/>
      <c r="TYC945" s="34"/>
      <c r="TYJ945" s="35"/>
      <c r="TYK945" s="34"/>
      <c r="TYR945" s="35"/>
      <c r="TYS945" s="34"/>
      <c r="TYZ945" s="35"/>
      <c r="TZA945" s="34"/>
      <c r="TZH945" s="35"/>
      <c r="TZI945" s="34"/>
      <c r="TZP945" s="35"/>
      <c r="TZQ945" s="34"/>
      <c r="TZX945" s="35"/>
      <c r="TZY945" s="34"/>
      <c r="UAF945" s="35"/>
      <c r="UAG945" s="34"/>
      <c r="UAN945" s="35"/>
      <c r="UAO945" s="34"/>
      <c r="UAV945" s="35"/>
      <c r="UAW945" s="34"/>
      <c r="UBD945" s="35"/>
      <c r="UBE945" s="34"/>
      <c r="UBL945" s="35"/>
      <c r="UBM945" s="34"/>
      <c r="UBT945" s="35"/>
      <c r="UBU945" s="34"/>
      <c r="UCB945" s="35"/>
      <c r="UCC945" s="34"/>
      <c r="UCJ945" s="35"/>
      <c r="UCK945" s="34"/>
      <c r="UCR945" s="35"/>
      <c r="UCS945" s="34"/>
      <c r="UCZ945" s="35"/>
      <c r="UDA945" s="34"/>
      <c r="UDH945" s="35"/>
      <c r="UDI945" s="34"/>
      <c r="UDP945" s="35"/>
      <c r="UDQ945" s="34"/>
      <c r="UDX945" s="35"/>
      <c r="UDY945" s="34"/>
      <c r="UEF945" s="35"/>
      <c r="UEG945" s="34"/>
      <c r="UEN945" s="35"/>
      <c r="UEO945" s="34"/>
      <c r="UEV945" s="35"/>
      <c r="UEW945" s="34"/>
      <c r="UFD945" s="35"/>
      <c r="UFE945" s="34"/>
      <c r="UFL945" s="35"/>
      <c r="UFM945" s="34"/>
      <c r="UFT945" s="35"/>
      <c r="UFU945" s="34"/>
      <c r="UGB945" s="35"/>
      <c r="UGC945" s="34"/>
      <c r="UGJ945" s="35"/>
      <c r="UGK945" s="34"/>
      <c r="UGR945" s="35"/>
      <c r="UGS945" s="34"/>
      <c r="UGZ945" s="35"/>
      <c r="UHA945" s="34"/>
      <c r="UHH945" s="35"/>
      <c r="UHI945" s="34"/>
      <c r="UHP945" s="35"/>
      <c r="UHQ945" s="34"/>
      <c r="UHX945" s="35"/>
      <c r="UHY945" s="34"/>
      <c r="UIF945" s="35"/>
      <c r="UIG945" s="34"/>
      <c r="UIN945" s="35"/>
      <c r="UIO945" s="34"/>
      <c r="UIV945" s="35"/>
      <c r="UIW945" s="34"/>
      <c r="UJD945" s="35"/>
      <c r="UJE945" s="34"/>
      <c r="UJL945" s="35"/>
      <c r="UJM945" s="34"/>
      <c r="UJT945" s="35"/>
      <c r="UJU945" s="34"/>
      <c r="UKB945" s="35"/>
      <c r="UKC945" s="34"/>
      <c r="UKJ945" s="35"/>
      <c r="UKK945" s="34"/>
      <c r="UKR945" s="35"/>
      <c r="UKS945" s="34"/>
      <c r="UKZ945" s="35"/>
      <c r="ULA945" s="34"/>
      <c r="ULH945" s="35"/>
      <c r="ULI945" s="34"/>
      <c r="ULP945" s="35"/>
      <c r="ULQ945" s="34"/>
      <c r="ULX945" s="35"/>
      <c r="ULY945" s="34"/>
      <c r="UMF945" s="35"/>
      <c r="UMG945" s="34"/>
      <c r="UMN945" s="35"/>
      <c r="UMO945" s="34"/>
      <c r="UMV945" s="35"/>
      <c r="UMW945" s="34"/>
      <c r="UND945" s="35"/>
      <c r="UNE945" s="34"/>
      <c r="UNL945" s="35"/>
      <c r="UNM945" s="34"/>
      <c r="UNT945" s="35"/>
      <c r="UNU945" s="34"/>
      <c r="UOB945" s="35"/>
      <c r="UOC945" s="34"/>
      <c r="UOJ945" s="35"/>
      <c r="UOK945" s="34"/>
      <c r="UOR945" s="35"/>
      <c r="UOS945" s="34"/>
      <c r="UOZ945" s="35"/>
      <c r="UPA945" s="34"/>
      <c r="UPH945" s="35"/>
      <c r="UPI945" s="34"/>
      <c r="UPP945" s="35"/>
      <c r="UPQ945" s="34"/>
      <c r="UPX945" s="35"/>
      <c r="UPY945" s="34"/>
      <c r="UQF945" s="35"/>
      <c r="UQG945" s="34"/>
      <c r="UQN945" s="35"/>
      <c r="UQO945" s="34"/>
      <c r="UQV945" s="35"/>
      <c r="UQW945" s="34"/>
      <c r="URD945" s="35"/>
      <c r="URE945" s="34"/>
      <c r="URL945" s="35"/>
      <c r="URM945" s="34"/>
      <c r="URT945" s="35"/>
      <c r="URU945" s="34"/>
      <c r="USB945" s="35"/>
      <c r="USC945" s="34"/>
      <c r="USJ945" s="35"/>
      <c r="USK945" s="34"/>
      <c r="USR945" s="35"/>
      <c r="USS945" s="34"/>
      <c r="USZ945" s="35"/>
      <c r="UTA945" s="34"/>
      <c r="UTH945" s="35"/>
      <c r="UTI945" s="34"/>
      <c r="UTP945" s="35"/>
      <c r="UTQ945" s="34"/>
      <c r="UTX945" s="35"/>
      <c r="UTY945" s="34"/>
      <c r="UUF945" s="35"/>
      <c r="UUG945" s="34"/>
      <c r="UUN945" s="35"/>
      <c r="UUO945" s="34"/>
      <c r="UUV945" s="35"/>
      <c r="UUW945" s="34"/>
      <c r="UVD945" s="35"/>
      <c r="UVE945" s="34"/>
      <c r="UVL945" s="35"/>
      <c r="UVM945" s="34"/>
      <c r="UVT945" s="35"/>
      <c r="UVU945" s="34"/>
      <c r="UWB945" s="35"/>
      <c r="UWC945" s="34"/>
      <c r="UWJ945" s="35"/>
      <c r="UWK945" s="34"/>
      <c r="UWR945" s="35"/>
      <c r="UWS945" s="34"/>
      <c r="UWZ945" s="35"/>
      <c r="UXA945" s="34"/>
      <c r="UXH945" s="35"/>
      <c r="UXI945" s="34"/>
      <c r="UXP945" s="35"/>
      <c r="UXQ945" s="34"/>
      <c r="UXX945" s="35"/>
      <c r="UXY945" s="34"/>
      <c r="UYF945" s="35"/>
      <c r="UYG945" s="34"/>
      <c r="UYN945" s="35"/>
      <c r="UYO945" s="34"/>
      <c r="UYV945" s="35"/>
      <c r="UYW945" s="34"/>
      <c r="UZD945" s="35"/>
      <c r="UZE945" s="34"/>
      <c r="UZL945" s="35"/>
      <c r="UZM945" s="34"/>
      <c r="UZT945" s="35"/>
      <c r="UZU945" s="34"/>
      <c r="VAB945" s="35"/>
      <c r="VAC945" s="34"/>
      <c r="VAJ945" s="35"/>
      <c r="VAK945" s="34"/>
      <c r="VAR945" s="35"/>
      <c r="VAS945" s="34"/>
      <c r="VAZ945" s="35"/>
      <c r="VBA945" s="34"/>
      <c r="VBH945" s="35"/>
      <c r="VBI945" s="34"/>
      <c r="VBP945" s="35"/>
      <c r="VBQ945" s="34"/>
      <c r="VBX945" s="35"/>
      <c r="VBY945" s="34"/>
      <c r="VCF945" s="35"/>
      <c r="VCG945" s="34"/>
      <c r="VCN945" s="35"/>
      <c r="VCO945" s="34"/>
      <c r="VCV945" s="35"/>
      <c r="VCW945" s="34"/>
      <c r="VDD945" s="35"/>
      <c r="VDE945" s="34"/>
      <c r="VDL945" s="35"/>
      <c r="VDM945" s="34"/>
      <c r="VDT945" s="35"/>
      <c r="VDU945" s="34"/>
      <c r="VEB945" s="35"/>
      <c r="VEC945" s="34"/>
      <c r="VEJ945" s="35"/>
      <c r="VEK945" s="34"/>
      <c r="VER945" s="35"/>
      <c r="VES945" s="34"/>
      <c r="VEZ945" s="35"/>
      <c r="VFA945" s="34"/>
      <c r="VFH945" s="35"/>
      <c r="VFI945" s="34"/>
      <c r="VFP945" s="35"/>
      <c r="VFQ945" s="34"/>
      <c r="VFX945" s="35"/>
      <c r="VFY945" s="34"/>
      <c r="VGF945" s="35"/>
      <c r="VGG945" s="34"/>
      <c r="VGN945" s="35"/>
      <c r="VGO945" s="34"/>
      <c r="VGV945" s="35"/>
      <c r="VGW945" s="34"/>
      <c r="VHD945" s="35"/>
      <c r="VHE945" s="34"/>
      <c r="VHL945" s="35"/>
      <c r="VHM945" s="34"/>
      <c r="VHT945" s="35"/>
      <c r="VHU945" s="34"/>
      <c r="VIB945" s="35"/>
      <c r="VIC945" s="34"/>
      <c r="VIJ945" s="35"/>
      <c r="VIK945" s="34"/>
      <c r="VIR945" s="35"/>
      <c r="VIS945" s="34"/>
      <c r="VIZ945" s="35"/>
      <c r="VJA945" s="34"/>
      <c r="VJH945" s="35"/>
      <c r="VJI945" s="34"/>
      <c r="VJP945" s="35"/>
      <c r="VJQ945" s="34"/>
      <c r="VJX945" s="35"/>
      <c r="VJY945" s="34"/>
      <c r="VKF945" s="35"/>
      <c r="VKG945" s="34"/>
      <c r="VKN945" s="35"/>
      <c r="VKO945" s="34"/>
      <c r="VKV945" s="35"/>
      <c r="VKW945" s="34"/>
      <c r="VLD945" s="35"/>
      <c r="VLE945" s="34"/>
      <c r="VLL945" s="35"/>
      <c r="VLM945" s="34"/>
      <c r="VLT945" s="35"/>
      <c r="VLU945" s="34"/>
      <c r="VMB945" s="35"/>
      <c r="VMC945" s="34"/>
      <c r="VMJ945" s="35"/>
      <c r="VMK945" s="34"/>
      <c r="VMR945" s="35"/>
      <c r="VMS945" s="34"/>
      <c r="VMZ945" s="35"/>
      <c r="VNA945" s="34"/>
      <c r="VNH945" s="35"/>
      <c r="VNI945" s="34"/>
      <c r="VNP945" s="35"/>
      <c r="VNQ945" s="34"/>
      <c r="VNX945" s="35"/>
      <c r="VNY945" s="34"/>
      <c r="VOF945" s="35"/>
      <c r="VOG945" s="34"/>
      <c r="VON945" s="35"/>
      <c r="VOO945" s="34"/>
      <c r="VOV945" s="35"/>
      <c r="VOW945" s="34"/>
      <c r="VPD945" s="35"/>
      <c r="VPE945" s="34"/>
      <c r="VPL945" s="35"/>
      <c r="VPM945" s="34"/>
      <c r="VPT945" s="35"/>
      <c r="VPU945" s="34"/>
      <c r="VQB945" s="35"/>
      <c r="VQC945" s="34"/>
      <c r="VQJ945" s="35"/>
      <c r="VQK945" s="34"/>
      <c r="VQR945" s="35"/>
      <c r="VQS945" s="34"/>
      <c r="VQZ945" s="35"/>
      <c r="VRA945" s="34"/>
      <c r="VRH945" s="35"/>
      <c r="VRI945" s="34"/>
      <c r="VRP945" s="35"/>
      <c r="VRQ945" s="34"/>
      <c r="VRX945" s="35"/>
      <c r="VRY945" s="34"/>
      <c r="VSF945" s="35"/>
      <c r="VSG945" s="34"/>
      <c r="VSN945" s="35"/>
      <c r="VSO945" s="34"/>
      <c r="VSV945" s="35"/>
      <c r="VSW945" s="34"/>
      <c r="VTD945" s="35"/>
      <c r="VTE945" s="34"/>
      <c r="VTL945" s="35"/>
      <c r="VTM945" s="34"/>
      <c r="VTT945" s="35"/>
      <c r="VTU945" s="34"/>
      <c r="VUB945" s="35"/>
      <c r="VUC945" s="34"/>
      <c r="VUJ945" s="35"/>
      <c r="VUK945" s="34"/>
      <c r="VUR945" s="35"/>
      <c r="VUS945" s="34"/>
      <c r="VUZ945" s="35"/>
      <c r="VVA945" s="34"/>
      <c r="VVH945" s="35"/>
      <c r="VVI945" s="34"/>
      <c r="VVP945" s="35"/>
      <c r="VVQ945" s="34"/>
      <c r="VVX945" s="35"/>
      <c r="VVY945" s="34"/>
      <c r="VWF945" s="35"/>
      <c r="VWG945" s="34"/>
      <c r="VWN945" s="35"/>
      <c r="VWO945" s="34"/>
      <c r="VWV945" s="35"/>
      <c r="VWW945" s="34"/>
      <c r="VXD945" s="35"/>
      <c r="VXE945" s="34"/>
      <c r="VXL945" s="35"/>
      <c r="VXM945" s="34"/>
      <c r="VXT945" s="35"/>
      <c r="VXU945" s="34"/>
      <c r="VYB945" s="35"/>
      <c r="VYC945" s="34"/>
      <c r="VYJ945" s="35"/>
      <c r="VYK945" s="34"/>
      <c r="VYR945" s="35"/>
      <c r="VYS945" s="34"/>
      <c r="VYZ945" s="35"/>
      <c r="VZA945" s="34"/>
      <c r="VZH945" s="35"/>
      <c r="VZI945" s="34"/>
      <c r="VZP945" s="35"/>
      <c r="VZQ945" s="34"/>
      <c r="VZX945" s="35"/>
      <c r="VZY945" s="34"/>
      <c r="WAF945" s="35"/>
      <c r="WAG945" s="34"/>
      <c r="WAN945" s="35"/>
      <c r="WAO945" s="34"/>
      <c r="WAV945" s="35"/>
      <c r="WAW945" s="34"/>
      <c r="WBD945" s="35"/>
      <c r="WBE945" s="34"/>
      <c r="WBL945" s="35"/>
      <c r="WBM945" s="34"/>
      <c r="WBT945" s="35"/>
      <c r="WBU945" s="34"/>
      <c r="WCB945" s="35"/>
      <c r="WCC945" s="34"/>
      <c r="WCJ945" s="35"/>
      <c r="WCK945" s="34"/>
      <c r="WCR945" s="35"/>
      <c r="WCS945" s="34"/>
      <c r="WCZ945" s="35"/>
      <c r="WDA945" s="34"/>
      <c r="WDH945" s="35"/>
      <c r="WDI945" s="34"/>
      <c r="WDP945" s="35"/>
      <c r="WDQ945" s="34"/>
      <c r="WDX945" s="35"/>
      <c r="WDY945" s="34"/>
      <c r="WEF945" s="35"/>
      <c r="WEG945" s="34"/>
      <c r="WEN945" s="35"/>
      <c r="WEO945" s="34"/>
      <c r="WEV945" s="35"/>
      <c r="WEW945" s="34"/>
      <c r="WFD945" s="35"/>
      <c r="WFE945" s="34"/>
      <c r="WFL945" s="35"/>
      <c r="WFM945" s="34"/>
      <c r="WFT945" s="35"/>
      <c r="WFU945" s="34"/>
      <c r="WGB945" s="35"/>
      <c r="WGC945" s="34"/>
      <c r="WGJ945" s="35"/>
      <c r="WGK945" s="34"/>
      <c r="WGR945" s="35"/>
      <c r="WGS945" s="34"/>
      <c r="WGZ945" s="35"/>
      <c r="WHA945" s="34"/>
      <c r="WHH945" s="35"/>
      <c r="WHI945" s="34"/>
      <c r="WHP945" s="35"/>
      <c r="WHQ945" s="34"/>
      <c r="WHX945" s="35"/>
      <c r="WHY945" s="34"/>
      <c r="WIF945" s="35"/>
      <c r="WIG945" s="34"/>
      <c r="WIN945" s="35"/>
      <c r="WIO945" s="34"/>
      <c r="WIV945" s="35"/>
      <c r="WIW945" s="34"/>
      <c r="WJD945" s="35"/>
      <c r="WJE945" s="34"/>
      <c r="WJL945" s="35"/>
      <c r="WJM945" s="34"/>
      <c r="WJT945" s="35"/>
      <c r="WJU945" s="34"/>
      <c r="WKB945" s="35"/>
      <c r="WKC945" s="34"/>
      <c r="WKJ945" s="35"/>
      <c r="WKK945" s="34"/>
      <c r="WKR945" s="35"/>
      <c r="WKS945" s="34"/>
      <c r="WKZ945" s="35"/>
      <c r="WLA945" s="34"/>
      <c r="WLH945" s="35"/>
      <c r="WLI945" s="34"/>
      <c r="WLP945" s="35"/>
      <c r="WLQ945" s="34"/>
      <c r="WLX945" s="35"/>
      <c r="WLY945" s="34"/>
      <c r="WMF945" s="35"/>
      <c r="WMG945" s="34"/>
      <c r="WMN945" s="35"/>
      <c r="WMO945" s="34"/>
      <c r="WMV945" s="35"/>
      <c r="WMW945" s="34"/>
      <c r="WND945" s="35"/>
      <c r="WNE945" s="34"/>
      <c r="WNL945" s="35"/>
      <c r="WNM945" s="34"/>
      <c r="WNT945" s="35"/>
      <c r="WNU945" s="34"/>
      <c r="WOB945" s="35"/>
      <c r="WOC945" s="34"/>
      <c r="WOJ945" s="35"/>
      <c r="WOK945" s="34"/>
      <c r="WOR945" s="35"/>
      <c r="WOS945" s="34"/>
      <c r="WOZ945" s="35"/>
      <c r="WPA945" s="34"/>
      <c r="WPH945" s="35"/>
      <c r="WPI945" s="34"/>
      <c r="WPP945" s="35"/>
      <c r="WPQ945" s="34"/>
      <c r="WPX945" s="35"/>
      <c r="WPY945" s="34"/>
      <c r="WQF945" s="35"/>
      <c r="WQG945" s="34"/>
      <c r="WQN945" s="35"/>
      <c r="WQO945" s="34"/>
      <c r="WQV945" s="35"/>
      <c r="WQW945" s="34"/>
      <c r="WRD945" s="35"/>
      <c r="WRE945" s="34"/>
      <c r="WRL945" s="35"/>
      <c r="WRM945" s="34"/>
      <c r="WRT945" s="35"/>
      <c r="WRU945" s="34"/>
      <c r="WSB945" s="35"/>
      <c r="WSC945" s="34"/>
      <c r="WSJ945" s="35"/>
      <c r="WSK945" s="34"/>
      <c r="WSR945" s="35"/>
      <c r="WSS945" s="34"/>
      <c r="WSZ945" s="35"/>
      <c r="WTA945" s="34"/>
      <c r="WTH945" s="35"/>
      <c r="WTI945" s="34"/>
      <c r="WTP945" s="35"/>
      <c r="WTQ945" s="34"/>
      <c r="WTX945" s="35"/>
      <c r="WTY945" s="34"/>
      <c r="WUF945" s="35"/>
      <c r="WUG945" s="34"/>
      <c r="WUN945" s="35"/>
      <c r="WUO945" s="34"/>
      <c r="WUV945" s="35"/>
      <c r="WUW945" s="34"/>
      <c r="WVD945" s="35"/>
      <c r="WVE945" s="34"/>
      <c r="WVL945" s="35"/>
      <c r="WVM945" s="34"/>
      <c r="WVT945" s="35"/>
      <c r="WVU945" s="34"/>
      <c r="WWB945" s="35"/>
      <c r="WWC945" s="34"/>
      <c r="WWJ945" s="35"/>
      <c r="WWK945" s="34"/>
      <c r="WWR945" s="35"/>
      <c r="WWS945" s="34"/>
      <c r="WWZ945" s="35"/>
      <c r="WXA945" s="34"/>
      <c r="WXH945" s="35"/>
      <c r="WXI945" s="34"/>
      <c r="WXP945" s="35"/>
      <c r="WXQ945" s="34"/>
      <c r="WXX945" s="35"/>
      <c r="WXY945" s="34"/>
      <c r="WYF945" s="35"/>
      <c r="WYG945" s="34"/>
      <c r="WYN945" s="35"/>
      <c r="WYO945" s="34"/>
      <c r="WYV945" s="35"/>
      <c r="WYW945" s="34"/>
      <c r="WZD945" s="35"/>
      <c r="WZE945" s="34"/>
      <c r="WZL945" s="35"/>
      <c r="WZM945" s="34"/>
      <c r="WZT945" s="35"/>
      <c r="WZU945" s="34"/>
      <c r="XAB945" s="35"/>
      <c r="XAC945" s="34"/>
      <c r="XAJ945" s="35"/>
      <c r="XAK945" s="34"/>
      <c r="XAR945" s="35"/>
      <c r="XAS945" s="34"/>
      <c r="XAZ945" s="35"/>
      <c r="XBA945" s="34"/>
      <c r="XBH945" s="35"/>
      <c r="XBI945" s="34"/>
      <c r="XBP945" s="35"/>
      <c r="XBQ945" s="34"/>
      <c r="XBX945" s="35"/>
      <c r="XBY945" s="34"/>
      <c r="XCF945" s="35"/>
      <c r="XCG945" s="34"/>
      <c r="XCN945" s="35"/>
      <c r="XCO945" s="34"/>
      <c r="XCV945" s="35"/>
      <c r="XCW945" s="34"/>
      <c r="XDD945" s="35"/>
      <c r="XDE945" s="34"/>
      <c r="XDL945" s="35"/>
      <c r="XDM945" s="34"/>
      <c r="XDT945" s="35"/>
      <c r="XDU945" s="34"/>
      <c r="XEB945" s="35"/>
      <c r="XEC945" s="34"/>
      <c r="XEJ945" s="35"/>
      <c r="XEK945" s="34"/>
      <c r="XER945" s="35"/>
      <c r="XES945" s="34"/>
      <c r="XEZ945" s="35"/>
      <c r="XFA945" s="34"/>
    </row>
    <row r="946" spans="1:1021 1028:2045 2052:3069 3076:4093 4100:5117 5124:6141 6148:7165 7172:8189 8196:9213 9220:10237 10244:11261 11268:12285 12292:13309 13316:14333 14340:15357 15364:16381" x14ac:dyDescent="0.25">
      <c r="A946" t="s">
        <v>21</v>
      </c>
      <c r="B946" t="s">
        <v>177</v>
      </c>
      <c r="C946">
        <v>566</v>
      </c>
      <c r="D946">
        <v>566</v>
      </c>
      <c r="E946" s="35">
        <v>1</v>
      </c>
      <c r="F946" s="34">
        <v>1E-156</v>
      </c>
      <c r="G946">
        <v>98.15</v>
      </c>
      <c r="H946">
        <v>1676</v>
      </c>
      <c r="I946" t="str">
        <f>HYPERLINK("https://www.ncbi.nlm.nih.gov/nucleotide/MN824011.1?report=genbank&amp;log$=nucltop&amp;blast_rank=44&amp;RID=XE5J84ZU013","MN824011.1")</f>
        <v>MN824011.1</v>
      </c>
      <c r="L946" s="35"/>
      <c r="M946" s="34"/>
      <c r="T946" s="35"/>
      <c r="U946" s="34"/>
      <c r="AB946" s="35"/>
      <c r="AC946" s="34"/>
      <c r="AJ946" s="35"/>
      <c r="AK946" s="34"/>
      <c r="AR946" s="35"/>
      <c r="AS946" s="34"/>
      <c r="AZ946" s="35"/>
      <c r="BA946" s="34"/>
      <c r="BH946" s="35"/>
      <c r="BI946" s="34"/>
      <c r="BP946" s="35"/>
      <c r="BQ946" s="34"/>
      <c r="BX946" s="35"/>
      <c r="BY946" s="34"/>
      <c r="CF946" s="35"/>
      <c r="CG946" s="34"/>
      <c r="CN946" s="35"/>
      <c r="CO946" s="34"/>
      <c r="CV946" s="35"/>
      <c r="CW946" s="34"/>
      <c r="DD946" s="35"/>
      <c r="DE946" s="34"/>
      <c r="DL946" s="35"/>
      <c r="DM946" s="34"/>
      <c r="DT946" s="35"/>
      <c r="DU946" s="34"/>
      <c r="EB946" s="35"/>
      <c r="EC946" s="34"/>
      <c r="EJ946" s="35"/>
      <c r="EK946" s="34"/>
      <c r="ER946" s="35"/>
      <c r="ES946" s="34"/>
      <c r="EZ946" s="35"/>
      <c r="FA946" s="34"/>
      <c r="FH946" s="35"/>
      <c r="FI946" s="34"/>
      <c r="FP946" s="35"/>
      <c r="FQ946" s="34"/>
      <c r="FX946" s="35"/>
      <c r="FY946" s="34"/>
      <c r="GF946" s="35"/>
      <c r="GG946" s="34"/>
      <c r="GN946" s="35"/>
      <c r="GO946" s="34"/>
      <c r="GV946" s="35"/>
      <c r="GW946" s="34"/>
      <c r="HD946" s="35"/>
      <c r="HE946" s="34"/>
      <c r="HL946" s="35"/>
      <c r="HM946" s="34"/>
      <c r="HT946" s="35"/>
      <c r="HU946" s="34"/>
      <c r="IB946" s="35"/>
      <c r="IC946" s="34"/>
      <c r="IJ946" s="35"/>
      <c r="IK946" s="34"/>
      <c r="IR946" s="35"/>
      <c r="IS946" s="34"/>
      <c r="IZ946" s="35"/>
      <c r="JA946" s="34"/>
      <c r="JH946" s="35"/>
      <c r="JI946" s="34"/>
      <c r="JP946" s="35"/>
      <c r="JQ946" s="34"/>
      <c r="JX946" s="35"/>
      <c r="JY946" s="34"/>
      <c r="KF946" s="35"/>
      <c r="KG946" s="34"/>
      <c r="KN946" s="35"/>
      <c r="KO946" s="34"/>
      <c r="KV946" s="35"/>
      <c r="KW946" s="34"/>
      <c r="LD946" s="35"/>
      <c r="LE946" s="34"/>
      <c r="LL946" s="35"/>
      <c r="LM946" s="34"/>
      <c r="LT946" s="35"/>
      <c r="LU946" s="34"/>
      <c r="MB946" s="35"/>
      <c r="MC946" s="34"/>
      <c r="MJ946" s="35"/>
      <c r="MK946" s="34"/>
      <c r="MR946" s="35"/>
      <c r="MS946" s="34"/>
      <c r="MZ946" s="35"/>
      <c r="NA946" s="34"/>
      <c r="NH946" s="35"/>
      <c r="NI946" s="34"/>
      <c r="NP946" s="35"/>
      <c r="NQ946" s="34"/>
      <c r="NX946" s="35"/>
      <c r="NY946" s="34"/>
      <c r="OF946" s="35"/>
      <c r="OG946" s="34"/>
      <c r="ON946" s="35"/>
      <c r="OO946" s="34"/>
      <c r="OV946" s="35"/>
      <c r="OW946" s="34"/>
      <c r="PD946" s="35"/>
      <c r="PE946" s="34"/>
      <c r="PL946" s="35"/>
      <c r="PM946" s="34"/>
      <c r="PT946" s="35"/>
      <c r="PU946" s="34"/>
      <c r="QB946" s="35"/>
      <c r="QC946" s="34"/>
      <c r="QJ946" s="35"/>
      <c r="QK946" s="34"/>
      <c r="QR946" s="35"/>
      <c r="QS946" s="34"/>
      <c r="QZ946" s="35"/>
      <c r="RA946" s="34"/>
      <c r="RH946" s="35"/>
      <c r="RI946" s="34"/>
      <c r="RP946" s="35"/>
      <c r="RQ946" s="34"/>
      <c r="RX946" s="35"/>
      <c r="RY946" s="34"/>
      <c r="SF946" s="35"/>
      <c r="SG946" s="34"/>
      <c r="SN946" s="35"/>
      <c r="SO946" s="34"/>
      <c r="SV946" s="35"/>
      <c r="SW946" s="34"/>
      <c r="TD946" s="35"/>
      <c r="TE946" s="34"/>
      <c r="TL946" s="35"/>
      <c r="TM946" s="34"/>
      <c r="TT946" s="35"/>
      <c r="TU946" s="34"/>
      <c r="UB946" s="35"/>
      <c r="UC946" s="34"/>
      <c r="UJ946" s="35"/>
      <c r="UK946" s="34"/>
      <c r="UR946" s="35"/>
      <c r="US946" s="34"/>
      <c r="UZ946" s="35"/>
      <c r="VA946" s="34"/>
      <c r="VH946" s="35"/>
      <c r="VI946" s="34"/>
      <c r="VP946" s="35"/>
      <c r="VQ946" s="34"/>
      <c r="VX946" s="35"/>
      <c r="VY946" s="34"/>
      <c r="WF946" s="35"/>
      <c r="WG946" s="34"/>
      <c r="WN946" s="35"/>
      <c r="WO946" s="34"/>
      <c r="WV946" s="35"/>
      <c r="WW946" s="34"/>
      <c r="XD946" s="35"/>
      <c r="XE946" s="34"/>
      <c r="XL946" s="35"/>
      <c r="XM946" s="34"/>
      <c r="XT946" s="35"/>
      <c r="XU946" s="34"/>
      <c r="YB946" s="35"/>
      <c r="YC946" s="34"/>
      <c r="YJ946" s="35"/>
      <c r="YK946" s="34"/>
      <c r="YR946" s="35"/>
      <c r="YS946" s="34"/>
      <c r="YZ946" s="35"/>
      <c r="ZA946" s="34"/>
      <c r="ZH946" s="35"/>
      <c r="ZI946" s="34"/>
      <c r="ZP946" s="35"/>
      <c r="ZQ946" s="34"/>
      <c r="ZX946" s="35"/>
      <c r="ZY946" s="34"/>
      <c r="AAF946" s="35"/>
      <c r="AAG946" s="34"/>
      <c r="AAN946" s="35"/>
      <c r="AAO946" s="34"/>
      <c r="AAV946" s="35"/>
      <c r="AAW946" s="34"/>
      <c r="ABD946" s="35"/>
      <c r="ABE946" s="34"/>
      <c r="ABL946" s="35"/>
      <c r="ABM946" s="34"/>
      <c r="ABT946" s="35"/>
      <c r="ABU946" s="34"/>
      <c r="ACB946" s="35"/>
      <c r="ACC946" s="34"/>
      <c r="ACJ946" s="35"/>
      <c r="ACK946" s="34"/>
      <c r="ACR946" s="35"/>
      <c r="ACS946" s="34"/>
      <c r="ACZ946" s="35"/>
      <c r="ADA946" s="34"/>
      <c r="ADH946" s="35"/>
      <c r="ADI946" s="34"/>
      <c r="ADP946" s="35"/>
      <c r="ADQ946" s="34"/>
      <c r="ADX946" s="35"/>
      <c r="ADY946" s="34"/>
      <c r="AEF946" s="35"/>
      <c r="AEG946" s="34"/>
      <c r="AEN946" s="35"/>
      <c r="AEO946" s="34"/>
      <c r="AEV946" s="35"/>
      <c r="AEW946" s="34"/>
      <c r="AFD946" s="35"/>
      <c r="AFE946" s="34"/>
      <c r="AFL946" s="35"/>
      <c r="AFM946" s="34"/>
      <c r="AFT946" s="35"/>
      <c r="AFU946" s="34"/>
      <c r="AGB946" s="35"/>
      <c r="AGC946" s="34"/>
      <c r="AGJ946" s="35"/>
      <c r="AGK946" s="34"/>
      <c r="AGR946" s="35"/>
      <c r="AGS946" s="34"/>
      <c r="AGZ946" s="35"/>
      <c r="AHA946" s="34"/>
      <c r="AHH946" s="35"/>
      <c r="AHI946" s="34"/>
      <c r="AHP946" s="35"/>
      <c r="AHQ946" s="34"/>
      <c r="AHX946" s="35"/>
      <c r="AHY946" s="34"/>
      <c r="AIF946" s="35"/>
      <c r="AIG946" s="34"/>
      <c r="AIN946" s="35"/>
      <c r="AIO946" s="34"/>
      <c r="AIV946" s="35"/>
      <c r="AIW946" s="34"/>
      <c r="AJD946" s="35"/>
      <c r="AJE946" s="34"/>
      <c r="AJL946" s="35"/>
      <c r="AJM946" s="34"/>
      <c r="AJT946" s="35"/>
      <c r="AJU946" s="34"/>
      <c r="AKB946" s="35"/>
      <c r="AKC946" s="34"/>
      <c r="AKJ946" s="35"/>
      <c r="AKK946" s="34"/>
      <c r="AKR946" s="35"/>
      <c r="AKS946" s="34"/>
      <c r="AKZ946" s="35"/>
      <c r="ALA946" s="34"/>
      <c r="ALH946" s="35"/>
      <c r="ALI946" s="34"/>
      <c r="ALP946" s="35"/>
      <c r="ALQ946" s="34"/>
      <c r="ALX946" s="35"/>
      <c r="ALY946" s="34"/>
      <c r="AMF946" s="35"/>
      <c r="AMG946" s="34"/>
      <c r="AMN946" s="35"/>
      <c r="AMO946" s="34"/>
      <c r="AMV946" s="35"/>
      <c r="AMW946" s="34"/>
      <c r="AND946" s="35"/>
      <c r="ANE946" s="34"/>
      <c r="ANL946" s="35"/>
      <c r="ANM946" s="34"/>
      <c r="ANT946" s="35"/>
      <c r="ANU946" s="34"/>
      <c r="AOB946" s="35"/>
      <c r="AOC946" s="34"/>
      <c r="AOJ946" s="35"/>
      <c r="AOK946" s="34"/>
      <c r="AOR946" s="35"/>
      <c r="AOS946" s="34"/>
      <c r="AOZ946" s="35"/>
      <c r="APA946" s="34"/>
      <c r="APH946" s="35"/>
      <c r="API946" s="34"/>
      <c r="APP946" s="35"/>
      <c r="APQ946" s="34"/>
      <c r="APX946" s="35"/>
      <c r="APY946" s="34"/>
      <c r="AQF946" s="35"/>
      <c r="AQG946" s="34"/>
      <c r="AQN946" s="35"/>
      <c r="AQO946" s="34"/>
      <c r="AQV946" s="35"/>
      <c r="AQW946" s="34"/>
      <c r="ARD946" s="35"/>
      <c r="ARE946" s="34"/>
      <c r="ARL946" s="35"/>
      <c r="ARM946" s="34"/>
      <c r="ART946" s="35"/>
      <c r="ARU946" s="34"/>
      <c r="ASB946" s="35"/>
      <c r="ASC946" s="34"/>
      <c r="ASJ946" s="35"/>
      <c r="ASK946" s="34"/>
      <c r="ASR946" s="35"/>
      <c r="ASS946" s="34"/>
      <c r="ASZ946" s="35"/>
      <c r="ATA946" s="34"/>
      <c r="ATH946" s="35"/>
      <c r="ATI946" s="34"/>
      <c r="ATP946" s="35"/>
      <c r="ATQ946" s="34"/>
      <c r="ATX946" s="35"/>
      <c r="ATY946" s="34"/>
      <c r="AUF946" s="35"/>
      <c r="AUG946" s="34"/>
      <c r="AUN946" s="35"/>
      <c r="AUO946" s="34"/>
      <c r="AUV946" s="35"/>
      <c r="AUW946" s="34"/>
      <c r="AVD946" s="35"/>
      <c r="AVE946" s="34"/>
      <c r="AVL946" s="35"/>
      <c r="AVM946" s="34"/>
      <c r="AVT946" s="35"/>
      <c r="AVU946" s="34"/>
      <c r="AWB946" s="35"/>
      <c r="AWC946" s="34"/>
      <c r="AWJ946" s="35"/>
      <c r="AWK946" s="34"/>
      <c r="AWR946" s="35"/>
      <c r="AWS946" s="34"/>
      <c r="AWZ946" s="35"/>
      <c r="AXA946" s="34"/>
      <c r="AXH946" s="35"/>
      <c r="AXI946" s="34"/>
      <c r="AXP946" s="35"/>
      <c r="AXQ946" s="34"/>
      <c r="AXX946" s="35"/>
      <c r="AXY946" s="34"/>
      <c r="AYF946" s="35"/>
      <c r="AYG946" s="34"/>
      <c r="AYN946" s="35"/>
      <c r="AYO946" s="34"/>
      <c r="AYV946" s="35"/>
      <c r="AYW946" s="34"/>
      <c r="AZD946" s="35"/>
      <c r="AZE946" s="34"/>
      <c r="AZL946" s="35"/>
      <c r="AZM946" s="34"/>
      <c r="AZT946" s="35"/>
      <c r="AZU946" s="34"/>
      <c r="BAB946" s="35"/>
      <c r="BAC946" s="34"/>
      <c r="BAJ946" s="35"/>
      <c r="BAK946" s="34"/>
      <c r="BAR946" s="35"/>
      <c r="BAS946" s="34"/>
      <c r="BAZ946" s="35"/>
      <c r="BBA946" s="34"/>
      <c r="BBH946" s="35"/>
      <c r="BBI946" s="34"/>
      <c r="BBP946" s="35"/>
      <c r="BBQ946" s="34"/>
      <c r="BBX946" s="35"/>
      <c r="BBY946" s="34"/>
      <c r="BCF946" s="35"/>
      <c r="BCG946" s="34"/>
      <c r="BCN946" s="35"/>
      <c r="BCO946" s="34"/>
      <c r="BCV946" s="35"/>
      <c r="BCW946" s="34"/>
      <c r="BDD946" s="35"/>
      <c r="BDE946" s="34"/>
      <c r="BDL946" s="35"/>
      <c r="BDM946" s="34"/>
      <c r="BDT946" s="35"/>
      <c r="BDU946" s="34"/>
      <c r="BEB946" s="35"/>
      <c r="BEC946" s="34"/>
      <c r="BEJ946" s="35"/>
      <c r="BEK946" s="34"/>
      <c r="BER946" s="35"/>
      <c r="BES946" s="34"/>
      <c r="BEZ946" s="35"/>
      <c r="BFA946" s="34"/>
      <c r="BFH946" s="35"/>
      <c r="BFI946" s="34"/>
      <c r="BFP946" s="35"/>
      <c r="BFQ946" s="34"/>
      <c r="BFX946" s="35"/>
      <c r="BFY946" s="34"/>
      <c r="BGF946" s="35"/>
      <c r="BGG946" s="34"/>
      <c r="BGN946" s="35"/>
      <c r="BGO946" s="34"/>
      <c r="BGV946" s="35"/>
      <c r="BGW946" s="34"/>
      <c r="BHD946" s="35"/>
      <c r="BHE946" s="34"/>
      <c r="BHL946" s="35"/>
      <c r="BHM946" s="34"/>
      <c r="BHT946" s="35"/>
      <c r="BHU946" s="34"/>
      <c r="BIB946" s="35"/>
      <c r="BIC946" s="34"/>
      <c r="BIJ946" s="35"/>
      <c r="BIK946" s="34"/>
      <c r="BIR946" s="35"/>
      <c r="BIS946" s="34"/>
      <c r="BIZ946" s="35"/>
      <c r="BJA946" s="34"/>
      <c r="BJH946" s="35"/>
      <c r="BJI946" s="34"/>
      <c r="BJP946" s="35"/>
      <c r="BJQ946" s="34"/>
      <c r="BJX946" s="35"/>
      <c r="BJY946" s="34"/>
      <c r="BKF946" s="35"/>
      <c r="BKG946" s="34"/>
      <c r="BKN946" s="35"/>
      <c r="BKO946" s="34"/>
      <c r="BKV946" s="35"/>
      <c r="BKW946" s="34"/>
      <c r="BLD946" s="35"/>
      <c r="BLE946" s="34"/>
      <c r="BLL946" s="35"/>
      <c r="BLM946" s="34"/>
      <c r="BLT946" s="35"/>
      <c r="BLU946" s="34"/>
      <c r="BMB946" s="35"/>
      <c r="BMC946" s="34"/>
      <c r="BMJ946" s="35"/>
      <c r="BMK946" s="34"/>
      <c r="BMR946" s="35"/>
      <c r="BMS946" s="34"/>
      <c r="BMZ946" s="35"/>
      <c r="BNA946" s="34"/>
      <c r="BNH946" s="35"/>
      <c r="BNI946" s="34"/>
      <c r="BNP946" s="35"/>
      <c r="BNQ946" s="34"/>
      <c r="BNX946" s="35"/>
      <c r="BNY946" s="34"/>
      <c r="BOF946" s="35"/>
      <c r="BOG946" s="34"/>
      <c r="BON946" s="35"/>
      <c r="BOO946" s="34"/>
      <c r="BOV946" s="35"/>
      <c r="BOW946" s="34"/>
      <c r="BPD946" s="35"/>
      <c r="BPE946" s="34"/>
      <c r="BPL946" s="35"/>
      <c r="BPM946" s="34"/>
      <c r="BPT946" s="35"/>
      <c r="BPU946" s="34"/>
      <c r="BQB946" s="35"/>
      <c r="BQC946" s="34"/>
      <c r="BQJ946" s="35"/>
      <c r="BQK946" s="34"/>
      <c r="BQR946" s="35"/>
      <c r="BQS946" s="34"/>
      <c r="BQZ946" s="35"/>
      <c r="BRA946" s="34"/>
      <c r="BRH946" s="35"/>
      <c r="BRI946" s="34"/>
      <c r="BRP946" s="35"/>
      <c r="BRQ946" s="34"/>
      <c r="BRX946" s="35"/>
      <c r="BRY946" s="34"/>
      <c r="BSF946" s="35"/>
      <c r="BSG946" s="34"/>
      <c r="BSN946" s="35"/>
      <c r="BSO946" s="34"/>
      <c r="BSV946" s="35"/>
      <c r="BSW946" s="34"/>
      <c r="BTD946" s="35"/>
      <c r="BTE946" s="34"/>
      <c r="BTL946" s="35"/>
      <c r="BTM946" s="34"/>
      <c r="BTT946" s="35"/>
      <c r="BTU946" s="34"/>
      <c r="BUB946" s="35"/>
      <c r="BUC946" s="34"/>
      <c r="BUJ946" s="35"/>
      <c r="BUK946" s="34"/>
      <c r="BUR946" s="35"/>
      <c r="BUS946" s="34"/>
      <c r="BUZ946" s="35"/>
      <c r="BVA946" s="34"/>
      <c r="BVH946" s="35"/>
      <c r="BVI946" s="34"/>
      <c r="BVP946" s="35"/>
      <c r="BVQ946" s="34"/>
      <c r="BVX946" s="35"/>
      <c r="BVY946" s="34"/>
      <c r="BWF946" s="35"/>
      <c r="BWG946" s="34"/>
      <c r="BWN946" s="35"/>
      <c r="BWO946" s="34"/>
      <c r="BWV946" s="35"/>
      <c r="BWW946" s="34"/>
      <c r="BXD946" s="35"/>
      <c r="BXE946" s="34"/>
      <c r="BXL946" s="35"/>
      <c r="BXM946" s="34"/>
      <c r="BXT946" s="35"/>
      <c r="BXU946" s="34"/>
      <c r="BYB946" s="35"/>
      <c r="BYC946" s="34"/>
      <c r="BYJ946" s="35"/>
      <c r="BYK946" s="34"/>
      <c r="BYR946" s="35"/>
      <c r="BYS946" s="34"/>
      <c r="BYZ946" s="35"/>
      <c r="BZA946" s="34"/>
      <c r="BZH946" s="35"/>
      <c r="BZI946" s="34"/>
      <c r="BZP946" s="35"/>
      <c r="BZQ946" s="34"/>
      <c r="BZX946" s="35"/>
      <c r="BZY946" s="34"/>
      <c r="CAF946" s="35"/>
      <c r="CAG946" s="34"/>
      <c r="CAN946" s="35"/>
      <c r="CAO946" s="34"/>
      <c r="CAV946" s="35"/>
      <c r="CAW946" s="34"/>
      <c r="CBD946" s="35"/>
      <c r="CBE946" s="34"/>
      <c r="CBL946" s="35"/>
      <c r="CBM946" s="34"/>
      <c r="CBT946" s="35"/>
      <c r="CBU946" s="34"/>
      <c r="CCB946" s="35"/>
      <c r="CCC946" s="34"/>
      <c r="CCJ946" s="35"/>
      <c r="CCK946" s="34"/>
      <c r="CCR946" s="35"/>
      <c r="CCS946" s="34"/>
      <c r="CCZ946" s="35"/>
      <c r="CDA946" s="34"/>
      <c r="CDH946" s="35"/>
      <c r="CDI946" s="34"/>
      <c r="CDP946" s="35"/>
      <c r="CDQ946" s="34"/>
      <c r="CDX946" s="35"/>
      <c r="CDY946" s="34"/>
      <c r="CEF946" s="35"/>
      <c r="CEG946" s="34"/>
      <c r="CEN946" s="35"/>
      <c r="CEO946" s="34"/>
      <c r="CEV946" s="35"/>
      <c r="CEW946" s="34"/>
      <c r="CFD946" s="35"/>
      <c r="CFE946" s="34"/>
      <c r="CFL946" s="35"/>
      <c r="CFM946" s="34"/>
      <c r="CFT946" s="35"/>
      <c r="CFU946" s="34"/>
      <c r="CGB946" s="35"/>
      <c r="CGC946" s="34"/>
      <c r="CGJ946" s="35"/>
      <c r="CGK946" s="34"/>
      <c r="CGR946" s="35"/>
      <c r="CGS946" s="34"/>
      <c r="CGZ946" s="35"/>
      <c r="CHA946" s="34"/>
      <c r="CHH946" s="35"/>
      <c r="CHI946" s="34"/>
      <c r="CHP946" s="35"/>
      <c r="CHQ946" s="34"/>
      <c r="CHX946" s="35"/>
      <c r="CHY946" s="34"/>
      <c r="CIF946" s="35"/>
      <c r="CIG946" s="34"/>
      <c r="CIN946" s="35"/>
      <c r="CIO946" s="34"/>
      <c r="CIV946" s="35"/>
      <c r="CIW946" s="34"/>
      <c r="CJD946" s="35"/>
      <c r="CJE946" s="34"/>
      <c r="CJL946" s="35"/>
      <c r="CJM946" s="34"/>
      <c r="CJT946" s="35"/>
      <c r="CJU946" s="34"/>
      <c r="CKB946" s="35"/>
      <c r="CKC946" s="34"/>
      <c r="CKJ946" s="35"/>
      <c r="CKK946" s="34"/>
      <c r="CKR946" s="35"/>
      <c r="CKS946" s="34"/>
      <c r="CKZ946" s="35"/>
      <c r="CLA946" s="34"/>
      <c r="CLH946" s="35"/>
      <c r="CLI946" s="34"/>
      <c r="CLP946" s="35"/>
      <c r="CLQ946" s="34"/>
      <c r="CLX946" s="35"/>
      <c r="CLY946" s="34"/>
      <c r="CMF946" s="35"/>
      <c r="CMG946" s="34"/>
      <c r="CMN946" s="35"/>
      <c r="CMO946" s="34"/>
      <c r="CMV946" s="35"/>
      <c r="CMW946" s="34"/>
      <c r="CND946" s="35"/>
      <c r="CNE946" s="34"/>
      <c r="CNL946" s="35"/>
      <c r="CNM946" s="34"/>
      <c r="CNT946" s="35"/>
      <c r="CNU946" s="34"/>
      <c r="COB946" s="35"/>
      <c r="COC946" s="34"/>
      <c r="COJ946" s="35"/>
      <c r="COK946" s="34"/>
      <c r="COR946" s="35"/>
      <c r="COS946" s="34"/>
      <c r="COZ946" s="35"/>
      <c r="CPA946" s="34"/>
      <c r="CPH946" s="35"/>
      <c r="CPI946" s="34"/>
      <c r="CPP946" s="35"/>
      <c r="CPQ946" s="34"/>
      <c r="CPX946" s="35"/>
      <c r="CPY946" s="34"/>
      <c r="CQF946" s="35"/>
      <c r="CQG946" s="34"/>
      <c r="CQN946" s="35"/>
      <c r="CQO946" s="34"/>
      <c r="CQV946" s="35"/>
      <c r="CQW946" s="34"/>
      <c r="CRD946" s="35"/>
      <c r="CRE946" s="34"/>
      <c r="CRL946" s="35"/>
      <c r="CRM946" s="34"/>
      <c r="CRT946" s="35"/>
      <c r="CRU946" s="34"/>
      <c r="CSB946" s="35"/>
      <c r="CSC946" s="34"/>
      <c r="CSJ946" s="35"/>
      <c r="CSK946" s="34"/>
      <c r="CSR946" s="35"/>
      <c r="CSS946" s="34"/>
      <c r="CSZ946" s="35"/>
      <c r="CTA946" s="34"/>
      <c r="CTH946" s="35"/>
      <c r="CTI946" s="34"/>
      <c r="CTP946" s="35"/>
      <c r="CTQ946" s="34"/>
      <c r="CTX946" s="35"/>
      <c r="CTY946" s="34"/>
      <c r="CUF946" s="35"/>
      <c r="CUG946" s="34"/>
      <c r="CUN946" s="35"/>
      <c r="CUO946" s="34"/>
      <c r="CUV946" s="35"/>
      <c r="CUW946" s="34"/>
      <c r="CVD946" s="35"/>
      <c r="CVE946" s="34"/>
      <c r="CVL946" s="35"/>
      <c r="CVM946" s="34"/>
      <c r="CVT946" s="35"/>
      <c r="CVU946" s="34"/>
      <c r="CWB946" s="35"/>
      <c r="CWC946" s="34"/>
      <c r="CWJ946" s="35"/>
      <c r="CWK946" s="34"/>
      <c r="CWR946" s="35"/>
      <c r="CWS946" s="34"/>
      <c r="CWZ946" s="35"/>
      <c r="CXA946" s="34"/>
      <c r="CXH946" s="35"/>
      <c r="CXI946" s="34"/>
      <c r="CXP946" s="35"/>
      <c r="CXQ946" s="34"/>
      <c r="CXX946" s="35"/>
      <c r="CXY946" s="34"/>
      <c r="CYF946" s="35"/>
      <c r="CYG946" s="34"/>
      <c r="CYN946" s="35"/>
      <c r="CYO946" s="34"/>
      <c r="CYV946" s="35"/>
      <c r="CYW946" s="34"/>
      <c r="CZD946" s="35"/>
      <c r="CZE946" s="34"/>
      <c r="CZL946" s="35"/>
      <c r="CZM946" s="34"/>
      <c r="CZT946" s="35"/>
      <c r="CZU946" s="34"/>
      <c r="DAB946" s="35"/>
      <c r="DAC946" s="34"/>
      <c r="DAJ946" s="35"/>
      <c r="DAK946" s="34"/>
      <c r="DAR946" s="35"/>
      <c r="DAS946" s="34"/>
      <c r="DAZ946" s="35"/>
      <c r="DBA946" s="34"/>
      <c r="DBH946" s="35"/>
      <c r="DBI946" s="34"/>
      <c r="DBP946" s="35"/>
      <c r="DBQ946" s="34"/>
      <c r="DBX946" s="35"/>
      <c r="DBY946" s="34"/>
      <c r="DCF946" s="35"/>
      <c r="DCG946" s="34"/>
      <c r="DCN946" s="35"/>
      <c r="DCO946" s="34"/>
      <c r="DCV946" s="35"/>
      <c r="DCW946" s="34"/>
      <c r="DDD946" s="35"/>
      <c r="DDE946" s="34"/>
      <c r="DDL946" s="35"/>
      <c r="DDM946" s="34"/>
      <c r="DDT946" s="35"/>
      <c r="DDU946" s="34"/>
      <c r="DEB946" s="35"/>
      <c r="DEC946" s="34"/>
      <c r="DEJ946" s="35"/>
      <c r="DEK946" s="34"/>
      <c r="DER946" s="35"/>
      <c r="DES946" s="34"/>
      <c r="DEZ946" s="35"/>
      <c r="DFA946" s="34"/>
      <c r="DFH946" s="35"/>
      <c r="DFI946" s="34"/>
      <c r="DFP946" s="35"/>
      <c r="DFQ946" s="34"/>
      <c r="DFX946" s="35"/>
      <c r="DFY946" s="34"/>
      <c r="DGF946" s="35"/>
      <c r="DGG946" s="34"/>
      <c r="DGN946" s="35"/>
      <c r="DGO946" s="34"/>
      <c r="DGV946" s="35"/>
      <c r="DGW946" s="34"/>
      <c r="DHD946" s="35"/>
      <c r="DHE946" s="34"/>
      <c r="DHL946" s="35"/>
      <c r="DHM946" s="34"/>
      <c r="DHT946" s="35"/>
      <c r="DHU946" s="34"/>
      <c r="DIB946" s="35"/>
      <c r="DIC946" s="34"/>
      <c r="DIJ946" s="35"/>
      <c r="DIK946" s="34"/>
      <c r="DIR946" s="35"/>
      <c r="DIS946" s="34"/>
      <c r="DIZ946" s="35"/>
      <c r="DJA946" s="34"/>
      <c r="DJH946" s="35"/>
      <c r="DJI946" s="34"/>
      <c r="DJP946" s="35"/>
      <c r="DJQ946" s="34"/>
      <c r="DJX946" s="35"/>
      <c r="DJY946" s="34"/>
      <c r="DKF946" s="35"/>
      <c r="DKG946" s="34"/>
      <c r="DKN946" s="35"/>
      <c r="DKO946" s="34"/>
      <c r="DKV946" s="35"/>
      <c r="DKW946" s="34"/>
      <c r="DLD946" s="35"/>
      <c r="DLE946" s="34"/>
      <c r="DLL946" s="35"/>
      <c r="DLM946" s="34"/>
      <c r="DLT946" s="35"/>
      <c r="DLU946" s="34"/>
      <c r="DMB946" s="35"/>
      <c r="DMC946" s="34"/>
      <c r="DMJ946" s="35"/>
      <c r="DMK946" s="34"/>
      <c r="DMR946" s="35"/>
      <c r="DMS946" s="34"/>
      <c r="DMZ946" s="35"/>
      <c r="DNA946" s="34"/>
      <c r="DNH946" s="35"/>
      <c r="DNI946" s="34"/>
      <c r="DNP946" s="35"/>
      <c r="DNQ946" s="34"/>
      <c r="DNX946" s="35"/>
      <c r="DNY946" s="34"/>
      <c r="DOF946" s="35"/>
      <c r="DOG946" s="34"/>
      <c r="DON946" s="35"/>
      <c r="DOO946" s="34"/>
      <c r="DOV946" s="35"/>
      <c r="DOW946" s="34"/>
      <c r="DPD946" s="35"/>
      <c r="DPE946" s="34"/>
      <c r="DPL946" s="35"/>
      <c r="DPM946" s="34"/>
      <c r="DPT946" s="35"/>
      <c r="DPU946" s="34"/>
      <c r="DQB946" s="35"/>
      <c r="DQC946" s="34"/>
      <c r="DQJ946" s="35"/>
      <c r="DQK946" s="34"/>
      <c r="DQR946" s="35"/>
      <c r="DQS946" s="34"/>
      <c r="DQZ946" s="35"/>
      <c r="DRA946" s="34"/>
      <c r="DRH946" s="35"/>
      <c r="DRI946" s="34"/>
      <c r="DRP946" s="35"/>
      <c r="DRQ946" s="34"/>
      <c r="DRX946" s="35"/>
      <c r="DRY946" s="34"/>
      <c r="DSF946" s="35"/>
      <c r="DSG946" s="34"/>
      <c r="DSN946" s="35"/>
      <c r="DSO946" s="34"/>
      <c r="DSV946" s="35"/>
      <c r="DSW946" s="34"/>
      <c r="DTD946" s="35"/>
      <c r="DTE946" s="34"/>
      <c r="DTL946" s="35"/>
      <c r="DTM946" s="34"/>
      <c r="DTT946" s="35"/>
      <c r="DTU946" s="34"/>
      <c r="DUB946" s="35"/>
      <c r="DUC946" s="34"/>
      <c r="DUJ946" s="35"/>
      <c r="DUK946" s="34"/>
      <c r="DUR946" s="35"/>
      <c r="DUS946" s="34"/>
      <c r="DUZ946" s="35"/>
      <c r="DVA946" s="34"/>
      <c r="DVH946" s="35"/>
      <c r="DVI946" s="34"/>
      <c r="DVP946" s="35"/>
      <c r="DVQ946" s="34"/>
      <c r="DVX946" s="35"/>
      <c r="DVY946" s="34"/>
      <c r="DWF946" s="35"/>
      <c r="DWG946" s="34"/>
      <c r="DWN946" s="35"/>
      <c r="DWO946" s="34"/>
      <c r="DWV946" s="35"/>
      <c r="DWW946" s="34"/>
      <c r="DXD946" s="35"/>
      <c r="DXE946" s="34"/>
      <c r="DXL946" s="35"/>
      <c r="DXM946" s="34"/>
      <c r="DXT946" s="35"/>
      <c r="DXU946" s="34"/>
      <c r="DYB946" s="35"/>
      <c r="DYC946" s="34"/>
      <c r="DYJ946" s="35"/>
      <c r="DYK946" s="34"/>
      <c r="DYR946" s="35"/>
      <c r="DYS946" s="34"/>
      <c r="DYZ946" s="35"/>
      <c r="DZA946" s="34"/>
      <c r="DZH946" s="35"/>
      <c r="DZI946" s="34"/>
      <c r="DZP946" s="35"/>
      <c r="DZQ946" s="34"/>
      <c r="DZX946" s="35"/>
      <c r="DZY946" s="34"/>
      <c r="EAF946" s="35"/>
      <c r="EAG946" s="34"/>
      <c r="EAN946" s="35"/>
      <c r="EAO946" s="34"/>
      <c r="EAV946" s="35"/>
      <c r="EAW946" s="34"/>
      <c r="EBD946" s="35"/>
      <c r="EBE946" s="34"/>
      <c r="EBL946" s="35"/>
      <c r="EBM946" s="34"/>
      <c r="EBT946" s="35"/>
      <c r="EBU946" s="34"/>
      <c r="ECB946" s="35"/>
      <c r="ECC946" s="34"/>
      <c r="ECJ946" s="35"/>
      <c r="ECK946" s="34"/>
      <c r="ECR946" s="35"/>
      <c r="ECS946" s="34"/>
      <c r="ECZ946" s="35"/>
      <c r="EDA946" s="34"/>
      <c r="EDH946" s="35"/>
      <c r="EDI946" s="34"/>
      <c r="EDP946" s="35"/>
      <c r="EDQ946" s="34"/>
      <c r="EDX946" s="35"/>
      <c r="EDY946" s="34"/>
      <c r="EEF946" s="35"/>
      <c r="EEG946" s="34"/>
      <c r="EEN946" s="35"/>
      <c r="EEO946" s="34"/>
      <c r="EEV946" s="35"/>
      <c r="EEW946" s="34"/>
      <c r="EFD946" s="35"/>
      <c r="EFE946" s="34"/>
      <c r="EFL946" s="35"/>
      <c r="EFM946" s="34"/>
      <c r="EFT946" s="35"/>
      <c r="EFU946" s="34"/>
      <c r="EGB946" s="35"/>
      <c r="EGC946" s="34"/>
      <c r="EGJ946" s="35"/>
      <c r="EGK946" s="34"/>
      <c r="EGR946" s="35"/>
      <c r="EGS946" s="34"/>
      <c r="EGZ946" s="35"/>
      <c r="EHA946" s="34"/>
      <c r="EHH946" s="35"/>
      <c r="EHI946" s="34"/>
      <c r="EHP946" s="35"/>
      <c r="EHQ946" s="34"/>
      <c r="EHX946" s="35"/>
      <c r="EHY946" s="34"/>
      <c r="EIF946" s="35"/>
      <c r="EIG946" s="34"/>
      <c r="EIN946" s="35"/>
      <c r="EIO946" s="34"/>
      <c r="EIV946" s="35"/>
      <c r="EIW946" s="34"/>
      <c r="EJD946" s="35"/>
      <c r="EJE946" s="34"/>
      <c r="EJL946" s="35"/>
      <c r="EJM946" s="34"/>
      <c r="EJT946" s="35"/>
      <c r="EJU946" s="34"/>
      <c r="EKB946" s="35"/>
      <c r="EKC946" s="34"/>
      <c r="EKJ946" s="35"/>
      <c r="EKK946" s="34"/>
      <c r="EKR946" s="35"/>
      <c r="EKS946" s="34"/>
      <c r="EKZ946" s="35"/>
      <c r="ELA946" s="34"/>
      <c r="ELH946" s="35"/>
      <c r="ELI946" s="34"/>
      <c r="ELP946" s="35"/>
      <c r="ELQ946" s="34"/>
      <c r="ELX946" s="35"/>
      <c r="ELY946" s="34"/>
      <c r="EMF946" s="35"/>
      <c r="EMG946" s="34"/>
      <c r="EMN946" s="35"/>
      <c r="EMO946" s="34"/>
      <c r="EMV946" s="35"/>
      <c r="EMW946" s="34"/>
      <c r="END946" s="35"/>
      <c r="ENE946" s="34"/>
      <c r="ENL946" s="35"/>
      <c r="ENM946" s="34"/>
      <c r="ENT946" s="35"/>
      <c r="ENU946" s="34"/>
      <c r="EOB946" s="35"/>
      <c r="EOC946" s="34"/>
      <c r="EOJ946" s="35"/>
      <c r="EOK946" s="34"/>
      <c r="EOR946" s="35"/>
      <c r="EOS946" s="34"/>
      <c r="EOZ946" s="35"/>
      <c r="EPA946" s="34"/>
      <c r="EPH946" s="35"/>
      <c r="EPI946" s="34"/>
      <c r="EPP946" s="35"/>
      <c r="EPQ946" s="34"/>
      <c r="EPX946" s="35"/>
      <c r="EPY946" s="34"/>
      <c r="EQF946" s="35"/>
      <c r="EQG946" s="34"/>
      <c r="EQN946" s="35"/>
      <c r="EQO946" s="34"/>
      <c r="EQV946" s="35"/>
      <c r="EQW946" s="34"/>
      <c r="ERD946" s="35"/>
      <c r="ERE946" s="34"/>
      <c r="ERL946" s="35"/>
      <c r="ERM946" s="34"/>
      <c r="ERT946" s="35"/>
      <c r="ERU946" s="34"/>
      <c r="ESB946" s="35"/>
      <c r="ESC946" s="34"/>
      <c r="ESJ946" s="35"/>
      <c r="ESK946" s="34"/>
      <c r="ESR946" s="35"/>
      <c r="ESS946" s="34"/>
      <c r="ESZ946" s="35"/>
      <c r="ETA946" s="34"/>
      <c r="ETH946" s="35"/>
      <c r="ETI946" s="34"/>
      <c r="ETP946" s="35"/>
      <c r="ETQ946" s="34"/>
      <c r="ETX946" s="35"/>
      <c r="ETY946" s="34"/>
      <c r="EUF946" s="35"/>
      <c r="EUG946" s="34"/>
      <c r="EUN946" s="35"/>
      <c r="EUO946" s="34"/>
      <c r="EUV946" s="35"/>
      <c r="EUW946" s="34"/>
      <c r="EVD946" s="35"/>
      <c r="EVE946" s="34"/>
      <c r="EVL946" s="35"/>
      <c r="EVM946" s="34"/>
      <c r="EVT946" s="35"/>
      <c r="EVU946" s="34"/>
      <c r="EWB946" s="35"/>
      <c r="EWC946" s="34"/>
      <c r="EWJ946" s="35"/>
      <c r="EWK946" s="34"/>
      <c r="EWR946" s="35"/>
      <c r="EWS946" s="34"/>
      <c r="EWZ946" s="35"/>
      <c r="EXA946" s="34"/>
      <c r="EXH946" s="35"/>
      <c r="EXI946" s="34"/>
      <c r="EXP946" s="35"/>
      <c r="EXQ946" s="34"/>
      <c r="EXX946" s="35"/>
      <c r="EXY946" s="34"/>
      <c r="EYF946" s="35"/>
      <c r="EYG946" s="34"/>
      <c r="EYN946" s="35"/>
      <c r="EYO946" s="34"/>
      <c r="EYV946" s="35"/>
      <c r="EYW946" s="34"/>
      <c r="EZD946" s="35"/>
      <c r="EZE946" s="34"/>
      <c r="EZL946" s="35"/>
      <c r="EZM946" s="34"/>
      <c r="EZT946" s="35"/>
      <c r="EZU946" s="34"/>
      <c r="FAB946" s="35"/>
      <c r="FAC946" s="34"/>
      <c r="FAJ946" s="35"/>
      <c r="FAK946" s="34"/>
      <c r="FAR946" s="35"/>
      <c r="FAS946" s="34"/>
      <c r="FAZ946" s="35"/>
      <c r="FBA946" s="34"/>
      <c r="FBH946" s="35"/>
      <c r="FBI946" s="34"/>
      <c r="FBP946" s="35"/>
      <c r="FBQ946" s="34"/>
      <c r="FBX946" s="35"/>
      <c r="FBY946" s="34"/>
      <c r="FCF946" s="35"/>
      <c r="FCG946" s="34"/>
      <c r="FCN946" s="35"/>
      <c r="FCO946" s="34"/>
      <c r="FCV946" s="35"/>
      <c r="FCW946" s="34"/>
      <c r="FDD946" s="35"/>
      <c r="FDE946" s="34"/>
      <c r="FDL946" s="35"/>
      <c r="FDM946" s="34"/>
      <c r="FDT946" s="35"/>
      <c r="FDU946" s="34"/>
      <c r="FEB946" s="35"/>
      <c r="FEC946" s="34"/>
      <c r="FEJ946" s="35"/>
      <c r="FEK946" s="34"/>
      <c r="FER946" s="35"/>
      <c r="FES946" s="34"/>
      <c r="FEZ946" s="35"/>
      <c r="FFA946" s="34"/>
      <c r="FFH946" s="35"/>
      <c r="FFI946" s="34"/>
      <c r="FFP946" s="35"/>
      <c r="FFQ946" s="34"/>
      <c r="FFX946" s="35"/>
      <c r="FFY946" s="34"/>
      <c r="FGF946" s="35"/>
      <c r="FGG946" s="34"/>
      <c r="FGN946" s="35"/>
      <c r="FGO946" s="34"/>
      <c r="FGV946" s="35"/>
      <c r="FGW946" s="34"/>
      <c r="FHD946" s="35"/>
      <c r="FHE946" s="34"/>
      <c r="FHL946" s="35"/>
      <c r="FHM946" s="34"/>
      <c r="FHT946" s="35"/>
      <c r="FHU946" s="34"/>
      <c r="FIB946" s="35"/>
      <c r="FIC946" s="34"/>
      <c r="FIJ946" s="35"/>
      <c r="FIK946" s="34"/>
      <c r="FIR946" s="35"/>
      <c r="FIS946" s="34"/>
      <c r="FIZ946" s="35"/>
      <c r="FJA946" s="34"/>
      <c r="FJH946" s="35"/>
      <c r="FJI946" s="34"/>
      <c r="FJP946" s="35"/>
      <c r="FJQ946" s="34"/>
      <c r="FJX946" s="35"/>
      <c r="FJY946" s="34"/>
      <c r="FKF946" s="35"/>
      <c r="FKG946" s="34"/>
      <c r="FKN946" s="35"/>
      <c r="FKO946" s="34"/>
      <c r="FKV946" s="35"/>
      <c r="FKW946" s="34"/>
      <c r="FLD946" s="35"/>
      <c r="FLE946" s="34"/>
      <c r="FLL946" s="35"/>
      <c r="FLM946" s="34"/>
      <c r="FLT946" s="35"/>
      <c r="FLU946" s="34"/>
      <c r="FMB946" s="35"/>
      <c r="FMC946" s="34"/>
      <c r="FMJ946" s="35"/>
      <c r="FMK946" s="34"/>
      <c r="FMR946" s="35"/>
      <c r="FMS946" s="34"/>
      <c r="FMZ946" s="35"/>
      <c r="FNA946" s="34"/>
      <c r="FNH946" s="35"/>
      <c r="FNI946" s="34"/>
      <c r="FNP946" s="35"/>
      <c r="FNQ946" s="34"/>
      <c r="FNX946" s="35"/>
      <c r="FNY946" s="34"/>
      <c r="FOF946" s="35"/>
      <c r="FOG946" s="34"/>
      <c r="FON946" s="35"/>
      <c r="FOO946" s="34"/>
      <c r="FOV946" s="35"/>
      <c r="FOW946" s="34"/>
      <c r="FPD946" s="35"/>
      <c r="FPE946" s="34"/>
      <c r="FPL946" s="35"/>
      <c r="FPM946" s="34"/>
      <c r="FPT946" s="35"/>
      <c r="FPU946" s="34"/>
      <c r="FQB946" s="35"/>
      <c r="FQC946" s="34"/>
      <c r="FQJ946" s="35"/>
      <c r="FQK946" s="34"/>
      <c r="FQR946" s="35"/>
      <c r="FQS946" s="34"/>
      <c r="FQZ946" s="35"/>
      <c r="FRA946" s="34"/>
      <c r="FRH946" s="35"/>
      <c r="FRI946" s="34"/>
      <c r="FRP946" s="35"/>
      <c r="FRQ946" s="34"/>
      <c r="FRX946" s="35"/>
      <c r="FRY946" s="34"/>
      <c r="FSF946" s="35"/>
      <c r="FSG946" s="34"/>
      <c r="FSN946" s="35"/>
      <c r="FSO946" s="34"/>
      <c r="FSV946" s="35"/>
      <c r="FSW946" s="34"/>
      <c r="FTD946" s="35"/>
      <c r="FTE946" s="34"/>
      <c r="FTL946" s="35"/>
      <c r="FTM946" s="34"/>
      <c r="FTT946" s="35"/>
      <c r="FTU946" s="34"/>
      <c r="FUB946" s="35"/>
      <c r="FUC946" s="34"/>
      <c r="FUJ946" s="35"/>
      <c r="FUK946" s="34"/>
      <c r="FUR946" s="35"/>
      <c r="FUS946" s="34"/>
      <c r="FUZ946" s="35"/>
      <c r="FVA946" s="34"/>
      <c r="FVH946" s="35"/>
      <c r="FVI946" s="34"/>
      <c r="FVP946" s="35"/>
      <c r="FVQ946" s="34"/>
      <c r="FVX946" s="35"/>
      <c r="FVY946" s="34"/>
      <c r="FWF946" s="35"/>
      <c r="FWG946" s="34"/>
      <c r="FWN946" s="35"/>
      <c r="FWO946" s="34"/>
      <c r="FWV946" s="35"/>
      <c r="FWW946" s="34"/>
      <c r="FXD946" s="35"/>
      <c r="FXE946" s="34"/>
      <c r="FXL946" s="35"/>
      <c r="FXM946" s="34"/>
      <c r="FXT946" s="35"/>
      <c r="FXU946" s="34"/>
      <c r="FYB946" s="35"/>
      <c r="FYC946" s="34"/>
      <c r="FYJ946" s="35"/>
      <c r="FYK946" s="34"/>
      <c r="FYR946" s="35"/>
      <c r="FYS946" s="34"/>
      <c r="FYZ946" s="35"/>
      <c r="FZA946" s="34"/>
      <c r="FZH946" s="35"/>
      <c r="FZI946" s="34"/>
      <c r="FZP946" s="35"/>
      <c r="FZQ946" s="34"/>
      <c r="FZX946" s="35"/>
      <c r="FZY946" s="34"/>
      <c r="GAF946" s="35"/>
      <c r="GAG946" s="34"/>
      <c r="GAN946" s="35"/>
      <c r="GAO946" s="34"/>
      <c r="GAV946" s="35"/>
      <c r="GAW946" s="34"/>
      <c r="GBD946" s="35"/>
      <c r="GBE946" s="34"/>
      <c r="GBL946" s="35"/>
      <c r="GBM946" s="34"/>
      <c r="GBT946" s="35"/>
      <c r="GBU946" s="34"/>
      <c r="GCB946" s="35"/>
      <c r="GCC946" s="34"/>
      <c r="GCJ946" s="35"/>
      <c r="GCK946" s="34"/>
      <c r="GCR946" s="35"/>
      <c r="GCS946" s="34"/>
      <c r="GCZ946" s="35"/>
      <c r="GDA946" s="34"/>
      <c r="GDH946" s="35"/>
      <c r="GDI946" s="34"/>
      <c r="GDP946" s="35"/>
      <c r="GDQ946" s="34"/>
      <c r="GDX946" s="35"/>
      <c r="GDY946" s="34"/>
      <c r="GEF946" s="35"/>
      <c r="GEG946" s="34"/>
      <c r="GEN946" s="35"/>
      <c r="GEO946" s="34"/>
      <c r="GEV946" s="35"/>
      <c r="GEW946" s="34"/>
      <c r="GFD946" s="35"/>
      <c r="GFE946" s="34"/>
      <c r="GFL946" s="35"/>
      <c r="GFM946" s="34"/>
      <c r="GFT946" s="35"/>
      <c r="GFU946" s="34"/>
      <c r="GGB946" s="35"/>
      <c r="GGC946" s="34"/>
      <c r="GGJ946" s="35"/>
      <c r="GGK946" s="34"/>
      <c r="GGR946" s="35"/>
      <c r="GGS946" s="34"/>
      <c r="GGZ946" s="35"/>
      <c r="GHA946" s="34"/>
      <c r="GHH946" s="35"/>
      <c r="GHI946" s="34"/>
      <c r="GHP946" s="35"/>
      <c r="GHQ946" s="34"/>
      <c r="GHX946" s="35"/>
      <c r="GHY946" s="34"/>
      <c r="GIF946" s="35"/>
      <c r="GIG946" s="34"/>
      <c r="GIN946" s="35"/>
      <c r="GIO946" s="34"/>
      <c r="GIV946" s="35"/>
      <c r="GIW946" s="34"/>
      <c r="GJD946" s="35"/>
      <c r="GJE946" s="34"/>
      <c r="GJL946" s="35"/>
      <c r="GJM946" s="34"/>
      <c r="GJT946" s="35"/>
      <c r="GJU946" s="34"/>
      <c r="GKB946" s="35"/>
      <c r="GKC946" s="34"/>
      <c r="GKJ946" s="35"/>
      <c r="GKK946" s="34"/>
      <c r="GKR946" s="35"/>
      <c r="GKS946" s="34"/>
      <c r="GKZ946" s="35"/>
      <c r="GLA946" s="34"/>
      <c r="GLH946" s="35"/>
      <c r="GLI946" s="34"/>
      <c r="GLP946" s="35"/>
      <c r="GLQ946" s="34"/>
      <c r="GLX946" s="35"/>
      <c r="GLY946" s="34"/>
      <c r="GMF946" s="35"/>
      <c r="GMG946" s="34"/>
      <c r="GMN946" s="35"/>
      <c r="GMO946" s="34"/>
      <c r="GMV946" s="35"/>
      <c r="GMW946" s="34"/>
      <c r="GND946" s="35"/>
      <c r="GNE946" s="34"/>
      <c r="GNL946" s="35"/>
      <c r="GNM946" s="34"/>
      <c r="GNT946" s="35"/>
      <c r="GNU946" s="34"/>
      <c r="GOB946" s="35"/>
      <c r="GOC946" s="34"/>
      <c r="GOJ946" s="35"/>
      <c r="GOK946" s="34"/>
      <c r="GOR946" s="35"/>
      <c r="GOS946" s="34"/>
      <c r="GOZ946" s="35"/>
      <c r="GPA946" s="34"/>
      <c r="GPH946" s="35"/>
      <c r="GPI946" s="34"/>
      <c r="GPP946" s="35"/>
      <c r="GPQ946" s="34"/>
      <c r="GPX946" s="35"/>
      <c r="GPY946" s="34"/>
      <c r="GQF946" s="35"/>
      <c r="GQG946" s="34"/>
      <c r="GQN946" s="35"/>
      <c r="GQO946" s="34"/>
      <c r="GQV946" s="35"/>
      <c r="GQW946" s="34"/>
      <c r="GRD946" s="35"/>
      <c r="GRE946" s="34"/>
      <c r="GRL946" s="35"/>
      <c r="GRM946" s="34"/>
      <c r="GRT946" s="35"/>
      <c r="GRU946" s="34"/>
      <c r="GSB946" s="35"/>
      <c r="GSC946" s="34"/>
      <c r="GSJ946" s="35"/>
      <c r="GSK946" s="34"/>
      <c r="GSR946" s="35"/>
      <c r="GSS946" s="34"/>
      <c r="GSZ946" s="35"/>
      <c r="GTA946" s="34"/>
      <c r="GTH946" s="35"/>
      <c r="GTI946" s="34"/>
      <c r="GTP946" s="35"/>
      <c r="GTQ946" s="34"/>
      <c r="GTX946" s="35"/>
      <c r="GTY946" s="34"/>
      <c r="GUF946" s="35"/>
      <c r="GUG946" s="34"/>
      <c r="GUN946" s="35"/>
      <c r="GUO946" s="34"/>
      <c r="GUV946" s="35"/>
      <c r="GUW946" s="34"/>
      <c r="GVD946" s="35"/>
      <c r="GVE946" s="34"/>
      <c r="GVL946" s="35"/>
      <c r="GVM946" s="34"/>
      <c r="GVT946" s="35"/>
      <c r="GVU946" s="34"/>
      <c r="GWB946" s="35"/>
      <c r="GWC946" s="34"/>
      <c r="GWJ946" s="35"/>
      <c r="GWK946" s="34"/>
      <c r="GWR946" s="35"/>
      <c r="GWS946" s="34"/>
      <c r="GWZ946" s="35"/>
      <c r="GXA946" s="34"/>
      <c r="GXH946" s="35"/>
      <c r="GXI946" s="34"/>
      <c r="GXP946" s="35"/>
      <c r="GXQ946" s="34"/>
      <c r="GXX946" s="35"/>
      <c r="GXY946" s="34"/>
      <c r="GYF946" s="35"/>
      <c r="GYG946" s="34"/>
      <c r="GYN946" s="35"/>
      <c r="GYO946" s="34"/>
      <c r="GYV946" s="35"/>
      <c r="GYW946" s="34"/>
      <c r="GZD946" s="35"/>
      <c r="GZE946" s="34"/>
      <c r="GZL946" s="35"/>
      <c r="GZM946" s="34"/>
      <c r="GZT946" s="35"/>
      <c r="GZU946" s="34"/>
      <c r="HAB946" s="35"/>
      <c r="HAC946" s="34"/>
      <c r="HAJ946" s="35"/>
      <c r="HAK946" s="34"/>
      <c r="HAR946" s="35"/>
      <c r="HAS946" s="34"/>
      <c r="HAZ946" s="35"/>
      <c r="HBA946" s="34"/>
      <c r="HBH946" s="35"/>
      <c r="HBI946" s="34"/>
      <c r="HBP946" s="35"/>
      <c r="HBQ946" s="34"/>
      <c r="HBX946" s="35"/>
      <c r="HBY946" s="34"/>
      <c r="HCF946" s="35"/>
      <c r="HCG946" s="34"/>
      <c r="HCN946" s="35"/>
      <c r="HCO946" s="34"/>
      <c r="HCV946" s="35"/>
      <c r="HCW946" s="34"/>
      <c r="HDD946" s="35"/>
      <c r="HDE946" s="34"/>
      <c r="HDL946" s="35"/>
      <c r="HDM946" s="34"/>
      <c r="HDT946" s="35"/>
      <c r="HDU946" s="34"/>
      <c r="HEB946" s="35"/>
      <c r="HEC946" s="34"/>
      <c r="HEJ946" s="35"/>
      <c r="HEK946" s="34"/>
      <c r="HER946" s="35"/>
      <c r="HES946" s="34"/>
      <c r="HEZ946" s="35"/>
      <c r="HFA946" s="34"/>
      <c r="HFH946" s="35"/>
      <c r="HFI946" s="34"/>
      <c r="HFP946" s="35"/>
      <c r="HFQ946" s="34"/>
      <c r="HFX946" s="35"/>
      <c r="HFY946" s="34"/>
      <c r="HGF946" s="35"/>
      <c r="HGG946" s="34"/>
      <c r="HGN946" s="35"/>
      <c r="HGO946" s="34"/>
      <c r="HGV946" s="35"/>
      <c r="HGW946" s="34"/>
      <c r="HHD946" s="35"/>
      <c r="HHE946" s="34"/>
      <c r="HHL946" s="35"/>
      <c r="HHM946" s="34"/>
      <c r="HHT946" s="35"/>
      <c r="HHU946" s="34"/>
      <c r="HIB946" s="35"/>
      <c r="HIC946" s="34"/>
      <c r="HIJ946" s="35"/>
      <c r="HIK946" s="34"/>
      <c r="HIR946" s="35"/>
      <c r="HIS946" s="34"/>
      <c r="HIZ946" s="35"/>
      <c r="HJA946" s="34"/>
      <c r="HJH946" s="35"/>
      <c r="HJI946" s="34"/>
      <c r="HJP946" s="35"/>
      <c r="HJQ946" s="34"/>
      <c r="HJX946" s="35"/>
      <c r="HJY946" s="34"/>
      <c r="HKF946" s="35"/>
      <c r="HKG946" s="34"/>
      <c r="HKN946" s="35"/>
      <c r="HKO946" s="34"/>
      <c r="HKV946" s="35"/>
      <c r="HKW946" s="34"/>
      <c r="HLD946" s="35"/>
      <c r="HLE946" s="34"/>
      <c r="HLL946" s="35"/>
      <c r="HLM946" s="34"/>
      <c r="HLT946" s="35"/>
      <c r="HLU946" s="34"/>
      <c r="HMB946" s="35"/>
      <c r="HMC946" s="34"/>
      <c r="HMJ946" s="35"/>
      <c r="HMK946" s="34"/>
      <c r="HMR946" s="35"/>
      <c r="HMS946" s="34"/>
      <c r="HMZ946" s="35"/>
      <c r="HNA946" s="34"/>
      <c r="HNH946" s="35"/>
      <c r="HNI946" s="34"/>
      <c r="HNP946" s="35"/>
      <c r="HNQ946" s="34"/>
      <c r="HNX946" s="35"/>
      <c r="HNY946" s="34"/>
      <c r="HOF946" s="35"/>
      <c r="HOG946" s="34"/>
      <c r="HON946" s="35"/>
      <c r="HOO946" s="34"/>
      <c r="HOV946" s="35"/>
      <c r="HOW946" s="34"/>
      <c r="HPD946" s="35"/>
      <c r="HPE946" s="34"/>
      <c r="HPL946" s="35"/>
      <c r="HPM946" s="34"/>
      <c r="HPT946" s="35"/>
      <c r="HPU946" s="34"/>
      <c r="HQB946" s="35"/>
      <c r="HQC946" s="34"/>
      <c r="HQJ946" s="35"/>
      <c r="HQK946" s="34"/>
      <c r="HQR946" s="35"/>
      <c r="HQS946" s="34"/>
      <c r="HQZ946" s="35"/>
      <c r="HRA946" s="34"/>
      <c r="HRH946" s="35"/>
      <c r="HRI946" s="34"/>
      <c r="HRP946" s="35"/>
      <c r="HRQ946" s="34"/>
      <c r="HRX946" s="35"/>
      <c r="HRY946" s="34"/>
      <c r="HSF946" s="35"/>
      <c r="HSG946" s="34"/>
      <c r="HSN946" s="35"/>
      <c r="HSO946" s="34"/>
      <c r="HSV946" s="35"/>
      <c r="HSW946" s="34"/>
      <c r="HTD946" s="35"/>
      <c r="HTE946" s="34"/>
      <c r="HTL946" s="35"/>
      <c r="HTM946" s="34"/>
      <c r="HTT946" s="35"/>
      <c r="HTU946" s="34"/>
      <c r="HUB946" s="35"/>
      <c r="HUC946" s="34"/>
      <c r="HUJ946" s="35"/>
      <c r="HUK946" s="34"/>
      <c r="HUR946" s="35"/>
      <c r="HUS946" s="34"/>
      <c r="HUZ946" s="35"/>
      <c r="HVA946" s="34"/>
      <c r="HVH946" s="35"/>
      <c r="HVI946" s="34"/>
      <c r="HVP946" s="35"/>
      <c r="HVQ946" s="34"/>
      <c r="HVX946" s="35"/>
      <c r="HVY946" s="34"/>
      <c r="HWF946" s="35"/>
      <c r="HWG946" s="34"/>
      <c r="HWN946" s="35"/>
      <c r="HWO946" s="34"/>
      <c r="HWV946" s="35"/>
      <c r="HWW946" s="34"/>
      <c r="HXD946" s="35"/>
      <c r="HXE946" s="34"/>
      <c r="HXL946" s="35"/>
      <c r="HXM946" s="34"/>
      <c r="HXT946" s="35"/>
      <c r="HXU946" s="34"/>
      <c r="HYB946" s="35"/>
      <c r="HYC946" s="34"/>
      <c r="HYJ946" s="35"/>
      <c r="HYK946" s="34"/>
      <c r="HYR946" s="35"/>
      <c r="HYS946" s="34"/>
      <c r="HYZ946" s="35"/>
      <c r="HZA946" s="34"/>
      <c r="HZH946" s="35"/>
      <c r="HZI946" s="34"/>
      <c r="HZP946" s="35"/>
      <c r="HZQ946" s="34"/>
      <c r="HZX946" s="35"/>
      <c r="HZY946" s="34"/>
      <c r="IAF946" s="35"/>
      <c r="IAG946" s="34"/>
      <c r="IAN946" s="35"/>
      <c r="IAO946" s="34"/>
      <c r="IAV946" s="35"/>
      <c r="IAW946" s="34"/>
      <c r="IBD946" s="35"/>
      <c r="IBE946" s="34"/>
      <c r="IBL946" s="35"/>
      <c r="IBM946" s="34"/>
      <c r="IBT946" s="35"/>
      <c r="IBU946" s="34"/>
      <c r="ICB946" s="35"/>
      <c r="ICC946" s="34"/>
      <c r="ICJ946" s="35"/>
      <c r="ICK946" s="34"/>
      <c r="ICR946" s="35"/>
      <c r="ICS946" s="34"/>
      <c r="ICZ946" s="35"/>
      <c r="IDA946" s="34"/>
      <c r="IDH946" s="35"/>
      <c r="IDI946" s="34"/>
      <c r="IDP946" s="35"/>
      <c r="IDQ946" s="34"/>
      <c r="IDX946" s="35"/>
      <c r="IDY946" s="34"/>
      <c r="IEF946" s="35"/>
      <c r="IEG946" s="34"/>
      <c r="IEN946" s="35"/>
      <c r="IEO946" s="34"/>
      <c r="IEV946" s="35"/>
      <c r="IEW946" s="34"/>
      <c r="IFD946" s="35"/>
      <c r="IFE946" s="34"/>
      <c r="IFL946" s="35"/>
      <c r="IFM946" s="34"/>
      <c r="IFT946" s="35"/>
      <c r="IFU946" s="34"/>
      <c r="IGB946" s="35"/>
      <c r="IGC946" s="34"/>
      <c r="IGJ946" s="35"/>
      <c r="IGK946" s="34"/>
      <c r="IGR946" s="35"/>
      <c r="IGS946" s="34"/>
      <c r="IGZ946" s="35"/>
      <c r="IHA946" s="34"/>
      <c r="IHH946" s="35"/>
      <c r="IHI946" s="34"/>
      <c r="IHP946" s="35"/>
      <c r="IHQ946" s="34"/>
      <c r="IHX946" s="35"/>
      <c r="IHY946" s="34"/>
      <c r="IIF946" s="35"/>
      <c r="IIG946" s="34"/>
      <c r="IIN946" s="35"/>
      <c r="IIO946" s="34"/>
      <c r="IIV946" s="35"/>
      <c r="IIW946" s="34"/>
      <c r="IJD946" s="35"/>
      <c r="IJE946" s="34"/>
      <c r="IJL946" s="35"/>
      <c r="IJM946" s="34"/>
      <c r="IJT946" s="35"/>
      <c r="IJU946" s="34"/>
      <c r="IKB946" s="35"/>
      <c r="IKC946" s="34"/>
      <c r="IKJ946" s="35"/>
      <c r="IKK946" s="34"/>
      <c r="IKR946" s="35"/>
      <c r="IKS946" s="34"/>
      <c r="IKZ946" s="35"/>
      <c r="ILA946" s="34"/>
      <c r="ILH946" s="35"/>
      <c r="ILI946" s="34"/>
      <c r="ILP946" s="35"/>
      <c r="ILQ946" s="34"/>
      <c r="ILX946" s="35"/>
      <c r="ILY946" s="34"/>
      <c r="IMF946" s="35"/>
      <c r="IMG946" s="34"/>
      <c r="IMN946" s="35"/>
      <c r="IMO946" s="34"/>
      <c r="IMV946" s="35"/>
      <c r="IMW946" s="34"/>
      <c r="IND946" s="35"/>
      <c r="INE946" s="34"/>
      <c r="INL946" s="35"/>
      <c r="INM946" s="34"/>
      <c r="INT946" s="35"/>
      <c r="INU946" s="34"/>
      <c r="IOB946" s="35"/>
      <c r="IOC946" s="34"/>
      <c r="IOJ946" s="35"/>
      <c r="IOK946" s="34"/>
      <c r="IOR946" s="35"/>
      <c r="IOS946" s="34"/>
      <c r="IOZ946" s="35"/>
      <c r="IPA946" s="34"/>
      <c r="IPH946" s="35"/>
      <c r="IPI946" s="34"/>
      <c r="IPP946" s="35"/>
      <c r="IPQ946" s="34"/>
      <c r="IPX946" s="35"/>
      <c r="IPY946" s="34"/>
      <c r="IQF946" s="35"/>
      <c r="IQG946" s="34"/>
      <c r="IQN946" s="35"/>
      <c r="IQO946" s="34"/>
      <c r="IQV946" s="35"/>
      <c r="IQW946" s="34"/>
      <c r="IRD946" s="35"/>
      <c r="IRE946" s="34"/>
      <c r="IRL946" s="35"/>
      <c r="IRM946" s="34"/>
      <c r="IRT946" s="35"/>
      <c r="IRU946" s="34"/>
      <c r="ISB946" s="35"/>
      <c r="ISC946" s="34"/>
      <c r="ISJ946" s="35"/>
      <c r="ISK946" s="34"/>
      <c r="ISR946" s="35"/>
      <c r="ISS946" s="34"/>
      <c r="ISZ946" s="35"/>
      <c r="ITA946" s="34"/>
      <c r="ITH946" s="35"/>
      <c r="ITI946" s="34"/>
      <c r="ITP946" s="35"/>
      <c r="ITQ946" s="34"/>
      <c r="ITX946" s="35"/>
      <c r="ITY946" s="34"/>
      <c r="IUF946" s="35"/>
      <c r="IUG946" s="34"/>
      <c r="IUN946" s="35"/>
      <c r="IUO946" s="34"/>
      <c r="IUV946" s="35"/>
      <c r="IUW946" s="34"/>
      <c r="IVD946" s="35"/>
      <c r="IVE946" s="34"/>
      <c r="IVL946" s="35"/>
      <c r="IVM946" s="34"/>
      <c r="IVT946" s="35"/>
      <c r="IVU946" s="34"/>
      <c r="IWB946" s="35"/>
      <c r="IWC946" s="34"/>
      <c r="IWJ946" s="35"/>
      <c r="IWK946" s="34"/>
      <c r="IWR946" s="35"/>
      <c r="IWS946" s="34"/>
      <c r="IWZ946" s="35"/>
      <c r="IXA946" s="34"/>
      <c r="IXH946" s="35"/>
      <c r="IXI946" s="34"/>
      <c r="IXP946" s="35"/>
      <c r="IXQ946" s="34"/>
      <c r="IXX946" s="35"/>
      <c r="IXY946" s="34"/>
      <c r="IYF946" s="35"/>
      <c r="IYG946" s="34"/>
      <c r="IYN946" s="35"/>
      <c r="IYO946" s="34"/>
      <c r="IYV946" s="35"/>
      <c r="IYW946" s="34"/>
      <c r="IZD946" s="35"/>
      <c r="IZE946" s="34"/>
      <c r="IZL946" s="35"/>
      <c r="IZM946" s="34"/>
      <c r="IZT946" s="35"/>
      <c r="IZU946" s="34"/>
      <c r="JAB946" s="35"/>
      <c r="JAC946" s="34"/>
      <c r="JAJ946" s="35"/>
      <c r="JAK946" s="34"/>
      <c r="JAR946" s="35"/>
      <c r="JAS946" s="34"/>
      <c r="JAZ946" s="35"/>
      <c r="JBA946" s="34"/>
      <c r="JBH946" s="35"/>
      <c r="JBI946" s="34"/>
      <c r="JBP946" s="35"/>
      <c r="JBQ946" s="34"/>
      <c r="JBX946" s="35"/>
      <c r="JBY946" s="34"/>
      <c r="JCF946" s="35"/>
      <c r="JCG946" s="34"/>
      <c r="JCN946" s="35"/>
      <c r="JCO946" s="34"/>
      <c r="JCV946" s="35"/>
      <c r="JCW946" s="34"/>
      <c r="JDD946" s="35"/>
      <c r="JDE946" s="34"/>
      <c r="JDL946" s="35"/>
      <c r="JDM946" s="34"/>
      <c r="JDT946" s="35"/>
      <c r="JDU946" s="34"/>
      <c r="JEB946" s="35"/>
      <c r="JEC946" s="34"/>
      <c r="JEJ946" s="35"/>
      <c r="JEK946" s="34"/>
      <c r="JER946" s="35"/>
      <c r="JES946" s="34"/>
      <c r="JEZ946" s="35"/>
      <c r="JFA946" s="34"/>
      <c r="JFH946" s="35"/>
      <c r="JFI946" s="34"/>
      <c r="JFP946" s="35"/>
      <c r="JFQ946" s="34"/>
      <c r="JFX946" s="35"/>
      <c r="JFY946" s="34"/>
      <c r="JGF946" s="35"/>
      <c r="JGG946" s="34"/>
      <c r="JGN946" s="35"/>
      <c r="JGO946" s="34"/>
      <c r="JGV946" s="35"/>
      <c r="JGW946" s="34"/>
      <c r="JHD946" s="35"/>
      <c r="JHE946" s="34"/>
      <c r="JHL946" s="35"/>
      <c r="JHM946" s="34"/>
      <c r="JHT946" s="35"/>
      <c r="JHU946" s="34"/>
      <c r="JIB946" s="35"/>
      <c r="JIC946" s="34"/>
      <c r="JIJ946" s="35"/>
      <c r="JIK946" s="34"/>
      <c r="JIR946" s="35"/>
      <c r="JIS946" s="34"/>
      <c r="JIZ946" s="35"/>
      <c r="JJA946" s="34"/>
      <c r="JJH946" s="35"/>
      <c r="JJI946" s="34"/>
      <c r="JJP946" s="35"/>
      <c r="JJQ946" s="34"/>
      <c r="JJX946" s="35"/>
      <c r="JJY946" s="34"/>
      <c r="JKF946" s="35"/>
      <c r="JKG946" s="34"/>
      <c r="JKN946" s="35"/>
      <c r="JKO946" s="34"/>
      <c r="JKV946" s="35"/>
      <c r="JKW946" s="34"/>
      <c r="JLD946" s="35"/>
      <c r="JLE946" s="34"/>
      <c r="JLL946" s="35"/>
      <c r="JLM946" s="34"/>
      <c r="JLT946" s="35"/>
      <c r="JLU946" s="34"/>
      <c r="JMB946" s="35"/>
      <c r="JMC946" s="34"/>
      <c r="JMJ946" s="35"/>
      <c r="JMK946" s="34"/>
      <c r="JMR946" s="35"/>
      <c r="JMS946" s="34"/>
      <c r="JMZ946" s="35"/>
      <c r="JNA946" s="34"/>
      <c r="JNH946" s="35"/>
      <c r="JNI946" s="34"/>
      <c r="JNP946" s="35"/>
      <c r="JNQ946" s="34"/>
      <c r="JNX946" s="35"/>
      <c r="JNY946" s="34"/>
      <c r="JOF946" s="35"/>
      <c r="JOG946" s="34"/>
      <c r="JON946" s="35"/>
      <c r="JOO946" s="34"/>
      <c r="JOV946" s="35"/>
      <c r="JOW946" s="34"/>
      <c r="JPD946" s="35"/>
      <c r="JPE946" s="34"/>
      <c r="JPL946" s="35"/>
      <c r="JPM946" s="34"/>
      <c r="JPT946" s="35"/>
      <c r="JPU946" s="34"/>
      <c r="JQB946" s="35"/>
      <c r="JQC946" s="34"/>
      <c r="JQJ946" s="35"/>
      <c r="JQK946" s="34"/>
      <c r="JQR946" s="35"/>
      <c r="JQS946" s="34"/>
      <c r="JQZ946" s="35"/>
      <c r="JRA946" s="34"/>
      <c r="JRH946" s="35"/>
      <c r="JRI946" s="34"/>
      <c r="JRP946" s="35"/>
      <c r="JRQ946" s="34"/>
      <c r="JRX946" s="35"/>
      <c r="JRY946" s="34"/>
      <c r="JSF946" s="35"/>
      <c r="JSG946" s="34"/>
      <c r="JSN946" s="35"/>
      <c r="JSO946" s="34"/>
      <c r="JSV946" s="35"/>
      <c r="JSW946" s="34"/>
      <c r="JTD946" s="35"/>
      <c r="JTE946" s="34"/>
      <c r="JTL946" s="35"/>
      <c r="JTM946" s="34"/>
      <c r="JTT946" s="35"/>
      <c r="JTU946" s="34"/>
      <c r="JUB946" s="35"/>
      <c r="JUC946" s="34"/>
      <c r="JUJ946" s="35"/>
      <c r="JUK946" s="34"/>
      <c r="JUR946" s="35"/>
      <c r="JUS946" s="34"/>
      <c r="JUZ946" s="35"/>
      <c r="JVA946" s="34"/>
      <c r="JVH946" s="35"/>
      <c r="JVI946" s="34"/>
      <c r="JVP946" s="35"/>
      <c r="JVQ946" s="34"/>
      <c r="JVX946" s="35"/>
      <c r="JVY946" s="34"/>
      <c r="JWF946" s="35"/>
      <c r="JWG946" s="34"/>
      <c r="JWN946" s="35"/>
      <c r="JWO946" s="34"/>
      <c r="JWV946" s="35"/>
      <c r="JWW946" s="34"/>
      <c r="JXD946" s="35"/>
      <c r="JXE946" s="34"/>
      <c r="JXL946" s="35"/>
      <c r="JXM946" s="34"/>
      <c r="JXT946" s="35"/>
      <c r="JXU946" s="34"/>
      <c r="JYB946" s="35"/>
      <c r="JYC946" s="34"/>
      <c r="JYJ946" s="35"/>
      <c r="JYK946" s="34"/>
      <c r="JYR946" s="35"/>
      <c r="JYS946" s="34"/>
      <c r="JYZ946" s="35"/>
      <c r="JZA946" s="34"/>
      <c r="JZH946" s="35"/>
      <c r="JZI946" s="34"/>
      <c r="JZP946" s="35"/>
      <c r="JZQ946" s="34"/>
      <c r="JZX946" s="35"/>
      <c r="JZY946" s="34"/>
      <c r="KAF946" s="35"/>
      <c r="KAG946" s="34"/>
      <c r="KAN946" s="35"/>
      <c r="KAO946" s="34"/>
      <c r="KAV946" s="35"/>
      <c r="KAW946" s="34"/>
      <c r="KBD946" s="35"/>
      <c r="KBE946" s="34"/>
      <c r="KBL946" s="35"/>
      <c r="KBM946" s="34"/>
      <c r="KBT946" s="35"/>
      <c r="KBU946" s="34"/>
      <c r="KCB946" s="35"/>
      <c r="KCC946" s="34"/>
      <c r="KCJ946" s="35"/>
      <c r="KCK946" s="34"/>
      <c r="KCR946" s="35"/>
      <c r="KCS946" s="34"/>
      <c r="KCZ946" s="35"/>
      <c r="KDA946" s="34"/>
      <c r="KDH946" s="35"/>
      <c r="KDI946" s="34"/>
      <c r="KDP946" s="35"/>
      <c r="KDQ946" s="34"/>
      <c r="KDX946" s="35"/>
      <c r="KDY946" s="34"/>
      <c r="KEF946" s="35"/>
      <c r="KEG946" s="34"/>
      <c r="KEN946" s="35"/>
      <c r="KEO946" s="34"/>
      <c r="KEV946" s="35"/>
      <c r="KEW946" s="34"/>
      <c r="KFD946" s="35"/>
      <c r="KFE946" s="34"/>
      <c r="KFL946" s="35"/>
      <c r="KFM946" s="34"/>
      <c r="KFT946" s="35"/>
      <c r="KFU946" s="34"/>
      <c r="KGB946" s="35"/>
      <c r="KGC946" s="34"/>
      <c r="KGJ946" s="35"/>
      <c r="KGK946" s="34"/>
      <c r="KGR946" s="35"/>
      <c r="KGS946" s="34"/>
      <c r="KGZ946" s="35"/>
      <c r="KHA946" s="34"/>
      <c r="KHH946" s="35"/>
      <c r="KHI946" s="34"/>
      <c r="KHP946" s="35"/>
      <c r="KHQ946" s="34"/>
      <c r="KHX946" s="35"/>
      <c r="KHY946" s="34"/>
      <c r="KIF946" s="35"/>
      <c r="KIG946" s="34"/>
      <c r="KIN946" s="35"/>
      <c r="KIO946" s="34"/>
      <c r="KIV946" s="35"/>
      <c r="KIW946" s="34"/>
      <c r="KJD946" s="35"/>
      <c r="KJE946" s="34"/>
      <c r="KJL946" s="35"/>
      <c r="KJM946" s="34"/>
      <c r="KJT946" s="35"/>
      <c r="KJU946" s="34"/>
      <c r="KKB946" s="35"/>
      <c r="KKC946" s="34"/>
      <c r="KKJ946" s="35"/>
      <c r="KKK946" s="34"/>
      <c r="KKR946" s="35"/>
      <c r="KKS946" s="34"/>
      <c r="KKZ946" s="35"/>
      <c r="KLA946" s="34"/>
      <c r="KLH946" s="35"/>
      <c r="KLI946" s="34"/>
      <c r="KLP946" s="35"/>
      <c r="KLQ946" s="34"/>
      <c r="KLX946" s="35"/>
      <c r="KLY946" s="34"/>
      <c r="KMF946" s="35"/>
      <c r="KMG946" s="34"/>
      <c r="KMN946" s="35"/>
      <c r="KMO946" s="34"/>
      <c r="KMV946" s="35"/>
      <c r="KMW946" s="34"/>
      <c r="KND946" s="35"/>
      <c r="KNE946" s="34"/>
      <c r="KNL946" s="35"/>
      <c r="KNM946" s="34"/>
      <c r="KNT946" s="35"/>
      <c r="KNU946" s="34"/>
      <c r="KOB946" s="35"/>
      <c r="KOC946" s="34"/>
      <c r="KOJ946" s="35"/>
      <c r="KOK946" s="34"/>
      <c r="KOR946" s="35"/>
      <c r="KOS946" s="34"/>
      <c r="KOZ946" s="35"/>
      <c r="KPA946" s="34"/>
      <c r="KPH946" s="35"/>
      <c r="KPI946" s="34"/>
      <c r="KPP946" s="35"/>
      <c r="KPQ946" s="34"/>
      <c r="KPX946" s="35"/>
      <c r="KPY946" s="34"/>
      <c r="KQF946" s="35"/>
      <c r="KQG946" s="34"/>
      <c r="KQN946" s="35"/>
      <c r="KQO946" s="34"/>
      <c r="KQV946" s="35"/>
      <c r="KQW946" s="34"/>
      <c r="KRD946" s="35"/>
      <c r="KRE946" s="34"/>
      <c r="KRL946" s="35"/>
      <c r="KRM946" s="34"/>
      <c r="KRT946" s="35"/>
      <c r="KRU946" s="34"/>
      <c r="KSB946" s="35"/>
      <c r="KSC946" s="34"/>
      <c r="KSJ946" s="35"/>
      <c r="KSK946" s="34"/>
      <c r="KSR946" s="35"/>
      <c r="KSS946" s="34"/>
      <c r="KSZ946" s="35"/>
      <c r="KTA946" s="34"/>
      <c r="KTH946" s="35"/>
      <c r="KTI946" s="34"/>
      <c r="KTP946" s="35"/>
      <c r="KTQ946" s="34"/>
      <c r="KTX946" s="35"/>
      <c r="KTY946" s="34"/>
      <c r="KUF946" s="35"/>
      <c r="KUG946" s="34"/>
      <c r="KUN946" s="35"/>
      <c r="KUO946" s="34"/>
      <c r="KUV946" s="35"/>
      <c r="KUW946" s="34"/>
      <c r="KVD946" s="35"/>
      <c r="KVE946" s="34"/>
      <c r="KVL946" s="35"/>
      <c r="KVM946" s="34"/>
      <c r="KVT946" s="35"/>
      <c r="KVU946" s="34"/>
      <c r="KWB946" s="35"/>
      <c r="KWC946" s="34"/>
      <c r="KWJ946" s="35"/>
      <c r="KWK946" s="34"/>
      <c r="KWR946" s="35"/>
      <c r="KWS946" s="34"/>
      <c r="KWZ946" s="35"/>
      <c r="KXA946" s="34"/>
      <c r="KXH946" s="35"/>
      <c r="KXI946" s="34"/>
      <c r="KXP946" s="35"/>
      <c r="KXQ946" s="34"/>
      <c r="KXX946" s="35"/>
      <c r="KXY946" s="34"/>
      <c r="KYF946" s="35"/>
      <c r="KYG946" s="34"/>
      <c r="KYN946" s="35"/>
      <c r="KYO946" s="34"/>
      <c r="KYV946" s="35"/>
      <c r="KYW946" s="34"/>
      <c r="KZD946" s="35"/>
      <c r="KZE946" s="34"/>
      <c r="KZL946" s="35"/>
      <c r="KZM946" s="34"/>
      <c r="KZT946" s="35"/>
      <c r="KZU946" s="34"/>
      <c r="LAB946" s="35"/>
      <c r="LAC946" s="34"/>
      <c r="LAJ946" s="35"/>
      <c r="LAK946" s="34"/>
      <c r="LAR946" s="35"/>
      <c r="LAS946" s="34"/>
      <c r="LAZ946" s="35"/>
      <c r="LBA946" s="34"/>
      <c r="LBH946" s="35"/>
      <c r="LBI946" s="34"/>
      <c r="LBP946" s="35"/>
      <c r="LBQ946" s="34"/>
      <c r="LBX946" s="35"/>
      <c r="LBY946" s="34"/>
      <c r="LCF946" s="35"/>
      <c r="LCG946" s="34"/>
      <c r="LCN946" s="35"/>
      <c r="LCO946" s="34"/>
      <c r="LCV946" s="35"/>
      <c r="LCW946" s="34"/>
      <c r="LDD946" s="35"/>
      <c r="LDE946" s="34"/>
      <c r="LDL946" s="35"/>
      <c r="LDM946" s="34"/>
      <c r="LDT946" s="35"/>
      <c r="LDU946" s="34"/>
      <c r="LEB946" s="35"/>
      <c r="LEC946" s="34"/>
      <c r="LEJ946" s="35"/>
      <c r="LEK946" s="34"/>
      <c r="LER946" s="35"/>
      <c r="LES946" s="34"/>
      <c r="LEZ946" s="35"/>
      <c r="LFA946" s="34"/>
      <c r="LFH946" s="35"/>
      <c r="LFI946" s="34"/>
      <c r="LFP946" s="35"/>
      <c r="LFQ946" s="34"/>
      <c r="LFX946" s="35"/>
      <c r="LFY946" s="34"/>
      <c r="LGF946" s="35"/>
      <c r="LGG946" s="34"/>
      <c r="LGN946" s="35"/>
      <c r="LGO946" s="34"/>
      <c r="LGV946" s="35"/>
      <c r="LGW946" s="34"/>
      <c r="LHD946" s="35"/>
      <c r="LHE946" s="34"/>
      <c r="LHL946" s="35"/>
      <c r="LHM946" s="34"/>
      <c r="LHT946" s="35"/>
      <c r="LHU946" s="34"/>
      <c r="LIB946" s="35"/>
      <c r="LIC946" s="34"/>
      <c r="LIJ946" s="35"/>
      <c r="LIK946" s="34"/>
      <c r="LIR946" s="35"/>
      <c r="LIS946" s="34"/>
      <c r="LIZ946" s="35"/>
      <c r="LJA946" s="34"/>
      <c r="LJH946" s="35"/>
      <c r="LJI946" s="34"/>
      <c r="LJP946" s="35"/>
      <c r="LJQ946" s="34"/>
      <c r="LJX946" s="35"/>
      <c r="LJY946" s="34"/>
      <c r="LKF946" s="35"/>
      <c r="LKG946" s="34"/>
      <c r="LKN946" s="35"/>
      <c r="LKO946" s="34"/>
      <c r="LKV946" s="35"/>
      <c r="LKW946" s="34"/>
      <c r="LLD946" s="35"/>
      <c r="LLE946" s="34"/>
      <c r="LLL946" s="35"/>
      <c r="LLM946" s="34"/>
      <c r="LLT946" s="35"/>
      <c r="LLU946" s="34"/>
      <c r="LMB946" s="35"/>
      <c r="LMC946" s="34"/>
      <c r="LMJ946" s="35"/>
      <c r="LMK946" s="34"/>
      <c r="LMR946" s="35"/>
      <c r="LMS946" s="34"/>
      <c r="LMZ946" s="35"/>
      <c r="LNA946" s="34"/>
      <c r="LNH946" s="35"/>
      <c r="LNI946" s="34"/>
      <c r="LNP946" s="35"/>
      <c r="LNQ946" s="34"/>
      <c r="LNX946" s="35"/>
      <c r="LNY946" s="34"/>
      <c r="LOF946" s="35"/>
      <c r="LOG946" s="34"/>
      <c r="LON946" s="35"/>
      <c r="LOO946" s="34"/>
      <c r="LOV946" s="35"/>
      <c r="LOW946" s="34"/>
      <c r="LPD946" s="35"/>
      <c r="LPE946" s="34"/>
      <c r="LPL946" s="35"/>
      <c r="LPM946" s="34"/>
      <c r="LPT946" s="35"/>
      <c r="LPU946" s="34"/>
      <c r="LQB946" s="35"/>
      <c r="LQC946" s="34"/>
      <c r="LQJ946" s="35"/>
      <c r="LQK946" s="34"/>
      <c r="LQR946" s="35"/>
      <c r="LQS946" s="34"/>
      <c r="LQZ946" s="35"/>
      <c r="LRA946" s="34"/>
      <c r="LRH946" s="35"/>
      <c r="LRI946" s="34"/>
      <c r="LRP946" s="35"/>
      <c r="LRQ946" s="34"/>
      <c r="LRX946" s="35"/>
      <c r="LRY946" s="34"/>
      <c r="LSF946" s="35"/>
      <c r="LSG946" s="34"/>
      <c r="LSN946" s="35"/>
      <c r="LSO946" s="34"/>
      <c r="LSV946" s="35"/>
      <c r="LSW946" s="34"/>
      <c r="LTD946" s="35"/>
      <c r="LTE946" s="34"/>
      <c r="LTL946" s="35"/>
      <c r="LTM946" s="34"/>
      <c r="LTT946" s="35"/>
      <c r="LTU946" s="34"/>
      <c r="LUB946" s="35"/>
      <c r="LUC946" s="34"/>
      <c r="LUJ946" s="35"/>
      <c r="LUK946" s="34"/>
      <c r="LUR946" s="35"/>
      <c r="LUS946" s="34"/>
      <c r="LUZ946" s="35"/>
      <c r="LVA946" s="34"/>
      <c r="LVH946" s="35"/>
      <c r="LVI946" s="34"/>
      <c r="LVP946" s="35"/>
      <c r="LVQ946" s="34"/>
      <c r="LVX946" s="35"/>
      <c r="LVY946" s="34"/>
      <c r="LWF946" s="35"/>
      <c r="LWG946" s="34"/>
      <c r="LWN946" s="35"/>
      <c r="LWO946" s="34"/>
      <c r="LWV946" s="35"/>
      <c r="LWW946" s="34"/>
      <c r="LXD946" s="35"/>
      <c r="LXE946" s="34"/>
      <c r="LXL946" s="35"/>
      <c r="LXM946" s="34"/>
      <c r="LXT946" s="35"/>
      <c r="LXU946" s="34"/>
      <c r="LYB946" s="35"/>
      <c r="LYC946" s="34"/>
      <c r="LYJ946" s="35"/>
      <c r="LYK946" s="34"/>
      <c r="LYR946" s="35"/>
      <c r="LYS946" s="34"/>
      <c r="LYZ946" s="35"/>
      <c r="LZA946" s="34"/>
      <c r="LZH946" s="35"/>
      <c r="LZI946" s="34"/>
      <c r="LZP946" s="35"/>
      <c r="LZQ946" s="34"/>
      <c r="LZX946" s="35"/>
      <c r="LZY946" s="34"/>
      <c r="MAF946" s="35"/>
      <c r="MAG946" s="34"/>
      <c r="MAN946" s="35"/>
      <c r="MAO946" s="34"/>
      <c r="MAV946" s="35"/>
      <c r="MAW946" s="34"/>
      <c r="MBD946" s="35"/>
      <c r="MBE946" s="34"/>
      <c r="MBL946" s="35"/>
      <c r="MBM946" s="34"/>
      <c r="MBT946" s="35"/>
      <c r="MBU946" s="34"/>
      <c r="MCB946" s="35"/>
      <c r="MCC946" s="34"/>
      <c r="MCJ946" s="35"/>
      <c r="MCK946" s="34"/>
      <c r="MCR946" s="35"/>
      <c r="MCS946" s="34"/>
      <c r="MCZ946" s="35"/>
      <c r="MDA946" s="34"/>
      <c r="MDH946" s="35"/>
      <c r="MDI946" s="34"/>
      <c r="MDP946" s="35"/>
      <c r="MDQ946" s="34"/>
      <c r="MDX946" s="35"/>
      <c r="MDY946" s="34"/>
      <c r="MEF946" s="35"/>
      <c r="MEG946" s="34"/>
      <c r="MEN946" s="35"/>
      <c r="MEO946" s="34"/>
      <c r="MEV946" s="35"/>
      <c r="MEW946" s="34"/>
      <c r="MFD946" s="35"/>
      <c r="MFE946" s="34"/>
      <c r="MFL946" s="35"/>
      <c r="MFM946" s="34"/>
      <c r="MFT946" s="35"/>
      <c r="MFU946" s="34"/>
      <c r="MGB946" s="35"/>
      <c r="MGC946" s="34"/>
      <c r="MGJ946" s="35"/>
      <c r="MGK946" s="34"/>
      <c r="MGR946" s="35"/>
      <c r="MGS946" s="34"/>
      <c r="MGZ946" s="35"/>
      <c r="MHA946" s="34"/>
      <c r="MHH946" s="35"/>
      <c r="MHI946" s="34"/>
      <c r="MHP946" s="35"/>
      <c r="MHQ946" s="34"/>
      <c r="MHX946" s="35"/>
      <c r="MHY946" s="34"/>
      <c r="MIF946" s="35"/>
      <c r="MIG946" s="34"/>
      <c r="MIN946" s="35"/>
      <c r="MIO946" s="34"/>
      <c r="MIV946" s="35"/>
      <c r="MIW946" s="34"/>
      <c r="MJD946" s="35"/>
      <c r="MJE946" s="34"/>
      <c r="MJL946" s="35"/>
      <c r="MJM946" s="34"/>
      <c r="MJT946" s="35"/>
      <c r="MJU946" s="34"/>
      <c r="MKB946" s="35"/>
      <c r="MKC946" s="34"/>
      <c r="MKJ946" s="35"/>
      <c r="MKK946" s="34"/>
      <c r="MKR946" s="35"/>
      <c r="MKS946" s="34"/>
      <c r="MKZ946" s="35"/>
      <c r="MLA946" s="34"/>
      <c r="MLH946" s="35"/>
      <c r="MLI946" s="34"/>
      <c r="MLP946" s="35"/>
      <c r="MLQ946" s="34"/>
      <c r="MLX946" s="35"/>
      <c r="MLY946" s="34"/>
      <c r="MMF946" s="35"/>
      <c r="MMG946" s="34"/>
      <c r="MMN946" s="35"/>
      <c r="MMO946" s="34"/>
      <c r="MMV946" s="35"/>
      <c r="MMW946" s="34"/>
      <c r="MND946" s="35"/>
      <c r="MNE946" s="34"/>
      <c r="MNL946" s="35"/>
      <c r="MNM946" s="34"/>
      <c r="MNT946" s="35"/>
      <c r="MNU946" s="34"/>
      <c r="MOB946" s="35"/>
      <c r="MOC946" s="34"/>
      <c r="MOJ946" s="35"/>
      <c r="MOK946" s="34"/>
      <c r="MOR946" s="35"/>
      <c r="MOS946" s="34"/>
      <c r="MOZ946" s="35"/>
      <c r="MPA946" s="34"/>
      <c r="MPH946" s="35"/>
      <c r="MPI946" s="34"/>
      <c r="MPP946" s="35"/>
      <c r="MPQ946" s="34"/>
      <c r="MPX946" s="35"/>
      <c r="MPY946" s="34"/>
      <c r="MQF946" s="35"/>
      <c r="MQG946" s="34"/>
      <c r="MQN946" s="35"/>
      <c r="MQO946" s="34"/>
      <c r="MQV946" s="35"/>
      <c r="MQW946" s="34"/>
      <c r="MRD946" s="35"/>
      <c r="MRE946" s="34"/>
      <c r="MRL946" s="35"/>
      <c r="MRM946" s="34"/>
      <c r="MRT946" s="35"/>
      <c r="MRU946" s="34"/>
      <c r="MSB946" s="35"/>
      <c r="MSC946" s="34"/>
      <c r="MSJ946" s="35"/>
      <c r="MSK946" s="34"/>
      <c r="MSR946" s="35"/>
      <c r="MSS946" s="34"/>
      <c r="MSZ946" s="35"/>
      <c r="MTA946" s="34"/>
      <c r="MTH946" s="35"/>
      <c r="MTI946" s="34"/>
      <c r="MTP946" s="35"/>
      <c r="MTQ946" s="34"/>
      <c r="MTX946" s="35"/>
      <c r="MTY946" s="34"/>
      <c r="MUF946" s="35"/>
      <c r="MUG946" s="34"/>
      <c r="MUN946" s="35"/>
      <c r="MUO946" s="34"/>
      <c r="MUV946" s="35"/>
      <c r="MUW946" s="34"/>
      <c r="MVD946" s="35"/>
      <c r="MVE946" s="34"/>
      <c r="MVL946" s="35"/>
      <c r="MVM946" s="34"/>
      <c r="MVT946" s="35"/>
      <c r="MVU946" s="34"/>
      <c r="MWB946" s="35"/>
      <c r="MWC946" s="34"/>
      <c r="MWJ946" s="35"/>
      <c r="MWK946" s="34"/>
      <c r="MWR946" s="35"/>
      <c r="MWS946" s="34"/>
      <c r="MWZ946" s="35"/>
      <c r="MXA946" s="34"/>
      <c r="MXH946" s="35"/>
      <c r="MXI946" s="34"/>
      <c r="MXP946" s="35"/>
      <c r="MXQ946" s="34"/>
      <c r="MXX946" s="35"/>
      <c r="MXY946" s="34"/>
      <c r="MYF946" s="35"/>
      <c r="MYG946" s="34"/>
      <c r="MYN946" s="35"/>
      <c r="MYO946" s="34"/>
      <c r="MYV946" s="35"/>
      <c r="MYW946" s="34"/>
      <c r="MZD946" s="35"/>
      <c r="MZE946" s="34"/>
      <c r="MZL946" s="35"/>
      <c r="MZM946" s="34"/>
      <c r="MZT946" s="35"/>
      <c r="MZU946" s="34"/>
      <c r="NAB946" s="35"/>
      <c r="NAC946" s="34"/>
      <c r="NAJ946" s="35"/>
      <c r="NAK946" s="34"/>
      <c r="NAR946" s="35"/>
      <c r="NAS946" s="34"/>
      <c r="NAZ946" s="35"/>
      <c r="NBA946" s="34"/>
      <c r="NBH946" s="35"/>
      <c r="NBI946" s="34"/>
      <c r="NBP946" s="35"/>
      <c r="NBQ946" s="34"/>
      <c r="NBX946" s="35"/>
      <c r="NBY946" s="34"/>
      <c r="NCF946" s="35"/>
      <c r="NCG946" s="34"/>
      <c r="NCN946" s="35"/>
      <c r="NCO946" s="34"/>
      <c r="NCV946" s="35"/>
      <c r="NCW946" s="34"/>
      <c r="NDD946" s="35"/>
      <c r="NDE946" s="34"/>
      <c r="NDL946" s="35"/>
      <c r="NDM946" s="34"/>
      <c r="NDT946" s="35"/>
      <c r="NDU946" s="34"/>
      <c r="NEB946" s="35"/>
      <c r="NEC946" s="34"/>
      <c r="NEJ946" s="35"/>
      <c r="NEK946" s="34"/>
      <c r="NER946" s="35"/>
      <c r="NES946" s="34"/>
      <c r="NEZ946" s="35"/>
      <c r="NFA946" s="34"/>
      <c r="NFH946" s="35"/>
      <c r="NFI946" s="34"/>
      <c r="NFP946" s="35"/>
      <c r="NFQ946" s="34"/>
      <c r="NFX946" s="35"/>
      <c r="NFY946" s="34"/>
      <c r="NGF946" s="35"/>
      <c r="NGG946" s="34"/>
      <c r="NGN946" s="35"/>
      <c r="NGO946" s="34"/>
      <c r="NGV946" s="35"/>
      <c r="NGW946" s="34"/>
      <c r="NHD946" s="35"/>
      <c r="NHE946" s="34"/>
      <c r="NHL946" s="35"/>
      <c r="NHM946" s="34"/>
      <c r="NHT946" s="35"/>
      <c r="NHU946" s="34"/>
      <c r="NIB946" s="35"/>
      <c r="NIC946" s="34"/>
      <c r="NIJ946" s="35"/>
      <c r="NIK946" s="34"/>
      <c r="NIR946" s="35"/>
      <c r="NIS946" s="34"/>
      <c r="NIZ946" s="35"/>
      <c r="NJA946" s="34"/>
      <c r="NJH946" s="35"/>
      <c r="NJI946" s="34"/>
      <c r="NJP946" s="35"/>
      <c r="NJQ946" s="34"/>
      <c r="NJX946" s="35"/>
      <c r="NJY946" s="34"/>
      <c r="NKF946" s="35"/>
      <c r="NKG946" s="34"/>
      <c r="NKN946" s="35"/>
      <c r="NKO946" s="34"/>
      <c r="NKV946" s="35"/>
      <c r="NKW946" s="34"/>
      <c r="NLD946" s="35"/>
      <c r="NLE946" s="34"/>
      <c r="NLL946" s="35"/>
      <c r="NLM946" s="34"/>
      <c r="NLT946" s="35"/>
      <c r="NLU946" s="34"/>
      <c r="NMB946" s="35"/>
      <c r="NMC946" s="34"/>
      <c r="NMJ946" s="35"/>
      <c r="NMK946" s="34"/>
      <c r="NMR946" s="35"/>
      <c r="NMS946" s="34"/>
      <c r="NMZ946" s="35"/>
      <c r="NNA946" s="34"/>
      <c r="NNH946" s="35"/>
      <c r="NNI946" s="34"/>
      <c r="NNP946" s="35"/>
      <c r="NNQ946" s="34"/>
      <c r="NNX946" s="35"/>
      <c r="NNY946" s="34"/>
      <c r="NOF946" s="35"/>
      <c r="NOG946" s="34"/>
      <c r="NON946" s="35"/>
      <c r="NOO946" s="34"/>
      <c r="NOV946" s="35"/>
      <c r="NOW946" s="34"/>
      <c r="NPD946" s="35"/>
      <c r="NPE946" s="34"/>
      <c r="NPL946" s="35"/>
      <c r="NPM946" s="34"/>
      <c r="NPT946" s="35"/>
      <c r="NPU946" s="34"/>
      <c r="NQB946" s="35"/>
      <c r="NQC946" s="34"/>
      <c r="NQJ946" s="35"/>
      <c r="NQK946" s="34"/>
      <c r="NQR946" s="35"/>
      <c r="NQS946" s="34"/>
      <c r="NQZ946" s="35"/>
      <c r="NRA946" s="34"/>
      <c r="NRH946" s="35"/>
      <c r="NRI946" s="34"/>
      <c r="NRP946" s="35"/>
      <c r="NRQ946" s="34"/>
      <c r="NRX946" s="35"/>
      <c r="NRY946" s="34"/>
      <c r="NSF946" s="35"/>
      <c r="NSG946" s="34"/>
      <c r="NSN946" s="35"/>
      <c r="NSO946" s="34"/>
      <c r="NSV946" s="35"/>
      <c r="NSW946" s="34"/>
      <c r="NTD946" s="35"/>
      <c r="NTE946" s="34"/>
      <c r="NTL946" s="35"/>
      <c r="NTM946" s="34"/>
      <c r="NTT946" s="35"/>
      <c r="NTU946" s="34"/>
      <c r="NUB946" s="35"/>
      <c r="NUC946" s="34"/>
      <c r="NUJ946" s="35"/>
      <c r="NUK946" s="34"/>
      <c r="NUR946" s="35"/>
      <c r="NUS946" s="34"/>
      <c r="NUZ946" s="35"/>
      <c r="NVA946" s="34"/>
      <c r="NVH946" s="35"/>
      <c r="NVI946" s="34"/>
      <c r="NVP946" s="35"/>
      <c r="NVQ946" s="34"/>
      <c r="NVX946" s="35"/>
      <c r="NVY946" s="34"/>
      <c r="NWF946" s="35"/>
      <c r="NWG946" s="34"/>
      <c r="NWN946" s="35"/>
      <c r="NWO946" s="34"/>
      <c r="NWV946" s="35"/>
      <c r="NWW946" s="34"/>
      <c r="NXD946" s="35"/>
      <c r="NXE946" s="34"/>
      <c r="NXL946" s="35"/>
      <c r="NXM946" s="34"/>
      <c r="NXT946" s="35"/>
      <c r="NXU946" s="34"/>
      <c r="NYB946" s="35"/>
      <c r="NYC946" s="34"/>
      <c r="NYJ946" s="35"/>
      <c r="NYK946" s="34"/>
      <c r="NYR946" s="35"/>
      <c r="NYS946" s="34"/>
      <c r="NYZ946" s="35"/>
      <c r="NZA946" s="34"/>
      <c r="NZH946" s="35"/>
      <c r="NZI946" s="34"/>
      <c r="NZP946" s="35"/>
      <c r="NZQ946" s="34"/>
      <c r="NZX946" s="35"/>
      <c r="NZY946" s="34"/>
      <c r="OAF946" s="35"/>
      <c r="OAG946" s="34"/>
      <c r="OAN946" s="35"/>
      <c r="OAO946" s="34"/>
      <c r="OAV946" s="35"/>
      <c r="OAW946" s="34"/>
      <c r="OBD946" s="35"/>
      <c r="OBE946" s="34"/>
      <c r="OBL946" s="35"/>
      <c r="OBM946" s="34"/>
      <c r="OBT946" s="35"/>
      <c r="OBU946" s="34"/>
      <c r="OCB946" s="35"/>
      <c r="OCC946" s="34"/>
      <c r="OCJ946" s="35"/>
      <c r="OCK946" s="34"/>
      <c r="OCR946" s="35"/>
      <c r="OCS946" s="34"/>
      <c r="OCZ946" s="35"/>
      <c r="ODA946" s="34"/>
      <c r="ODH946" s="35"/>
      <c r="ODI946" s="34"/>
      <c r="ODP946" s="35"/>
      <c r="ODQ946" s="34"/>
      <c r="ODX946" s="35"/>
      <c r="ODY946" s="34"/>
      <c r="OEF946" s="35"/>
      <c r="OEG946" s="34"/>
      <c r="OEN946" s="35"/>
      <c r="OEO946" s="34"/>
      <c r="OEV946" s="35"/>
      <c r="OEW946" s="34"/>
      <c r="OFD946" s="35"/>
      <c r="OFE946" s="34"/>
      <c r="OFL946" s="35"/>
      <c r="OFM946" s="34"/>
      <c r="OFT946" s="35"/>
      <c r="OFU946" s="34"/>
      <c r="OGB946" s="35"/>
      <c r="OGC946" s="34"/>
      <c r="OGJ946" s="35"/>
      <c r="OGK946" s="34"/>
      <c r="OGR946" s="35"/>
      <c r="OGS946" s="34"/>
      <c r="OGZ946" s="35"/>
      <c r="OHA946" s="34"/>
      <c r="OHH946" s="35"/>
      <c r="OHI946" s="34"/>
      <c r="OHP946" s="35"/>
      <c r="OHQ946" s="34"/>
      <c r="OHX946" s="35"/>
      <c r="OHY946" s="34"/>
      <c r="OIF946" s="35"/>
      <c r="OIG946" s="34"/>
      <c r="OIN946" s="35"/>
      <c r="OIO946" s="34"/>
      <c r="OIV946" s="35"/>
      <c r="OIW946" s="34"/>
      <c r="OJD946" s="35"/>
      <c r="OJE946" s="34"/>
      <c r="OJL946" s="35"/>
      <c r="OJM946" s="34"/>
      <c r="OJT946" s="35"/>
      <c r="OJU946" s="34"/>
      <c r="OKB946" s="35"/>
      <c r="OKC946" s="34"/>
      <c r="OKJ946" s="35"/>
      <c r="OKK946" s="34"/>
      <c r="OKR946" s="35"/>
      <c r="OKS946" s="34"/>
      <c r="OKZ946" s="35"/>
      <c r="OLA946" s="34"/>
      <c r="OLH946" s="35"/>
      <c r="OLI946" s="34"/>
      <c r="OLP946" s="35"/>
      <c r="OLQ946" s="34"/>
      <c r="OLX946" s="35"/>
      <c r="OLY946" s="34"/>
      <c r="OMF946" s="35"/>
      <c r="OMG946" s="34"/>
      <c r="OMN946" s="35"/>
      <c r="OMO946" s="34"/>
      <c r="OMV946" s="35"/>
      <c r="OMW946" s="34"/>
      <c r="OND946" s="35"/>
      <c r="ONE946" s="34"/>
      <c r="ONL946" s="35"/>
      <c r="ONM946" s="34"/>
      <c r="ONT946" s="35"/>
      <c r="ONU946" s="34"/>
      <c r="OOB946" s="35"/>
      <c r="OOC946" s="34"/>
      <c r="OOJ946" s="35"/>
      <c r="OOK946" s="34"/>
      <c r="OOR946" s="35"/>
      <c r="OOS946" s="34"/>
      <c r="OOZ946" s="35"/>
      <c r="OPA946" s="34"/>
      <c r="OPH946" s="35"/>
      <c r="OPI946" s="34"/>
      <c r="OPP946" s="35"/>
      <c r="OPQ946" s="34"/>
      <c r="OPX946" s="35"/>
      <c r="OPY946" s="34"/>
      <c r="OQF946" s="35"/>
      <c r="OQG946" s="34"/>
      <c r="OQN946" s="35"/>
      <c r="OQO946" s="34"/>
      <c r="OQV946" s="35"/>
      <c r="OQW946" s="34"/>
      <c r="ORD946" s="35"/>
      <c r="ORE946" s="34"/>
      <c r="ORL946" s="35"/>
      <c r="ORM946" s="34"/>
      <c r="ORT946" s="35"/>
      <c r="ORU946" s="34"/>
      <c r="OSB946" s="35"/>
      <c r="OSC946" s="34"/>
      <c r="OSJ946" s="35"/>
      <c r="OSK946" s="34"/>
      <c r="OSR946" s="35"/>
      <c r="OSS946" s="34"/>
      <c r="OSZ946" s="35"/>
      <c r="OTA946" s="34"/>
      <c r="OTH946" s="35"/>
      <c r="OTI946" s="34"/>
      <c r="OTP946" s="35"/>
      <c r="OTQ946" s="34"/>
      <c r="OTX946" s="35"/>
      <c r="OTY946" s="34"/>
      <c r="OUF946" s="35"/>
      <c r="OUG946" s="34"/>
      <c r="OUN946" s="35"/>
      <c r="OUO946" s="34"/>
      <c r="OUV946" s="35"/>
      <c r="OUW946" s="34"/>
      <c r="OVD946" s="35"/>
      <c r="OVE946" s="34"/>
      <c r="OVL946" s="35"/>
      <c r="OVM946" s="34"/>
      <c r="OVT946" s="35"/>
      <c r="OVU946" s="34"/>
      <c r="OWB946" s="35"/>
      <c r="OWC946" s="34"/>
      <c r="OWJ946" s="35"/>
      <c r="OWK946" s="34"/>
      <c r="OWR946" s="35"/>
      <c r="OWS946" s="34"/>
      <c r="OWZ946" s="35"/>
      <c r="OXA946" s="34"/>
      <c r="OXH946" s="35"/>
      <c r="OXI946" s="34"/>
      <c r="OXP946" s="35"/>
      <c r="OXQ946" s="34"/>
      <c r="OXX946" s="35"/>
      <c r="OXY946" s="34"/>
      <c r="OYF946" s="35"/>
      <c r="OYG946" s="34"/>
      <c r="OYN946" s="35"/>
      <c r="OYO946" s="34"/>
      <c r="OYV946" s="35"/>
      <c r="OYW946" s="34"/>
      <c r="OZD946" s="35"/>
      <c r="OZE946" s="34"/>
      <c r="OZL946" s="35"/>
      <c r="OZM946" s="34"/>
      <c r="OZT946" s="35"/>
      <c r="OZU946" s="34"/>
      <c r="PAB946" s="35"/>
      <c r="PAC946" s="34"/>
      <c r="PAJ946" s="35"/>
      <c r="PAK946" s="34"/>
      <c r="PAR946" s="35"/>
      <c r="PAS946" s="34"/>
      <c r="PAZ946" s="35"/>
      <c r="PBA946" s="34"/>
      <c r="PBH946" s="35"/>
      <c r="PBI946" s="34"/>
      <c r="PBP946" s="35"/>
      <c r="PBQ946" s="34"/>
      <c r="PBX946" s="35"/>
      <c r="PBY946" s="34"/>
      <c r="PCF946" s="35"/>
      <c r="PCG946" s="34"/>
      <c r="PCN946" s="35"/>
      <c r="PCO946" s="34"/>
      <c r="PCV946" s="35"/>
      <c r="PCW946" s="34"/>
      <c r="PDD946" s="35"/>
      <c r="PDE946" s="34"/>
      <c r="PDL946" s="35"/>
      <c r="PDM946" s="34"/>
      <c r="PDT946" s="35"/>
      <c r="PDU946" s="34"/>
      <c r="PEB946" s="35"/>
      <c r="PEC946" s="34"/>
      <c r="PEJ946" s="35"/>
      <c r="PEK946" s="34"/>
      <c r="PER946" s="35"/>
      <c r="PES946" s="34"/>
      <c r="PEZ946" s="35"/>
      <c r="PFA946" s="34"/>
      <c r="PFH946" s="35"/>
      <c r="PFI946" s="34"/>
      <c r="PFP946" s="35"/>
      <c r="PFQ946" s="34"/>
      <c r="PFX946" s="35"/>
      <c r="PFY946" s="34"/>
      <c r="PGF946" s="35"/>
      <c r="PGG946" s="34"/>
      <c r="PGN946" s="35"/>
      <c r="PGO946" s="34"/>
      <c r="PGV946" s="35"/>
      <c r="PGW946" s="34"/>
      <c r="PHD946" s="35"/>
      <c r="PHE946" s="34"/>
      <c r="PHL946" s="35"/>
      <c r="PHM946" s="34"/>
      <c r="PHT946" s="35"/>
      <c r="PHU946" s="34"/>
      <c r="PIB946" s="35"/>
      <c r="PIC946" s="34"/>
      <c r="PIJ946" s="35"/>
      <c r="PIK946" s="34"/>
      <c r="PIR946" s="35"/>
      <c r="PIS946" s="34"/>
      <c r="PIZ946" s="35"/>
      <c r="PJA946" s="34"/>
      <c r="PJH946" s="35"/>
      <c r="PJI946" s="34"/>
      <c r="PJP946" s="35"/>
      <c r="PJQ946" s="34"/>
      <c r="PJX946" s="35"/>
      <c r="PJY946" s="34"/>
      <c r="PKF946" s="35"/>
      <c r="PKG946" s="34"/>
      <c r="PKN946" s="35"/>
      <c r="PKO946" s="34"/>
      <c r="PKV946" s="35"/>
      <c r="PKW946" s="34"/>
      <c r="PLD946" s="35"/>
      <c r="PLE946" s="34"/>
      <c r="PLL946" s="35"/>
      <c r="PLM946" s="34"/>
      <c r="PLT946" s="35"/>
      <c r="PLU946" s="34"/>
      <c r="PMB946" s="35"/>
      <c r="PMC946" s="34"/>
      <c r="PMJ946" s="35"/>
      <c r="PMK946" s="34"/>
      <c r="PMR946" s="35"/>
      <c r="PMS946" s="34"/>
      <c r="PMZ946" s="35"/>
      <c r="PNA946" s="34"/>
      <c r="PNH946" s="35"/>
      <c r="PNI946" s="34"/>
      <c r="PNP946" s="35"/>
      <c r="PNQ946" s="34"/>
      <c r="PNX946" s="35"/>
      <c r="PNY946" s="34"/>
      <c r="POF946" s="35"/>
      <c r="POG946" s="34"/>
      <c r="PON946" s="35"/>
      <c r="POO946" s="34"/>
      <c r="POV946" s="35"/>
      <c r="POW946" s="34"/>
      <c r="PPD946" s="35"/>
      <c r="PPE946" s="34"/>
      <c r="PPL946" s="35"/>
      <c r="PPM946" s="34"/>
      <c r="PPT946" s="35"/>
      <c r="PPU946" s="34"/>
      <c r="PQB946" s="35"/>
      <c r="PQC946" s="34"/>
      <c r="PQJ946" s="35"/>
      <c r="PQK946" s="34"/>
      <c r="PQR946" s="35"/>
      <c r="PQS946" s="34"/>
      <c r="PQZ946" s="35"/>
      <c r="PRA946" s="34"/>
      <c r="PRH946" s="35"/>
      <c r="PRI946" s="34"/>
      <c r="PRP946" s="35"/>
      <c r="PRQ946" s="34"/>
      <c r="PRX946" s="35"/>
      <c r="PRY946" s="34"/>
      <c r="PSF946" s="35"/>
      <c r="PSG946" s="34"/>
      <c r="PSN946" s="35"/>
      <c r="PSO946" s="34"/>
      <c r="PSV946" s="35"/>
      <c r="PSW946" s="34"/>
      <c r="PTD946" s="35"/>
      <c r="PTE946" s="34"/>
      <c r="PTL946" s="35"/>
      <c r="PTM946" s="34"/>
      <c r="PTT946" s="35"/>
      <c r="PTU946" s="34"/>
      <c r="PUB946" s="35"/>
      <c r="PUC946" s="34"/>
      <c r="PUJ946" s="35"/>
      <c r="PUK946" s="34"/>
      <c r="PUR946" s="35"/>
      <c r="PUS946" s="34"/>
      <c r="PUZ946" s="35"/>
      <c r="PVA946" s="34"/>
      <c r="PVH946" s="35"/>
      <c r="PVI946" s="34"/>
      <c r="PVP946" s="35"/>
      <c r="PVQ946" s="34"/>
      <c r="PVX946" s="35"/>
      <c r="PVY946" s="34"/>
      <c r="PWF946" s="35"/>
      <c r="PWG946" s="34"/>
      <c r="PWN946" s="35"/>
      <c r="PWO946" s="34"/>
      <c r="PWV946" s="35"/>
      <c r="PWW946" s="34"/>
      <c r="PXD946" s="35"/>
      <c r="PXE946" s="34"/>
      <c r="PXL946" s="35"/>
      <c r="PXM946" s="34"/>
      <c r="PXT946" s="35"/>
      <c r="PXU946" s="34"/>
      <c r="PYB946" s="35"/>
      <c r="PYC946" s="34"/>
      <c r="PYJ946" s="35"/>
      <c r="PYK946" s="34"/>
      <c r="PYR946" s="35"/>
      <c r="PYS946" s="34"/>
      <c r="PYZ946" s="35"/>
      <c r="PZA946" s="34"/>
      <c r="PZH946" s="35"/>
      <c r="PZI946" s="34"/>
      <c r="PZP946" s="35"/>
      <c r="PZQ946" s="34"/>
      <c r="PZX946" s="35"/>
      <c r="PZY946" s="34"/>
      <c r="QAF946" s="35"/>
      <c r="QAG946" s="34"/>
      <c r="QAN946" s="35"/>
      <c r="QAO946" s="34"/>
      <c r="QAV946" s="35"/>
      <c r="QAW946" s="34"/>
      <c r="QBD946" s="35"/>
      <c r="QBE946" s="34"/>
      <c r="QBL946" s="35"/>
      <c r="QBM946" s="34"/>
      <c r="QBT946" s="35"/>
      <c r="QBU946" s="34"/>
      <c r="QCB946" s="35"/>
      <c r="QCC946" s="34"/>
      <c r="QCJ946" s="35"/>
      <c r="QCK946" s="34"/>
      <c r="QCR946" s="35"/>
      <c r="QCS946" s="34"/>
      <c r="QCZ946" s="35"/>
      <c r="QDA946" s="34"/>
      <c r="QDH946" s="35"/>
      <c r="QDI946" s="34"/>
      <c r="QDP946" s="35"/>
      <c r="QDQ946" s="34"/>
      <c r="QDX946" s="35"/>
      <c r="QDY946" s="34"/>
      <c r="QEF946" s="35"/>
      <c r="QEG946" s="34"/>
      <c r="QEN946" s="35"/>
      <c r="QEO946" s="34"/>
      <c r="QEV946" s="35"/>
      <c r="QEW946" s="34"/>
      <c r="QFD946" s="35"/>
      <c r="QFE946" s="34"/>
      <c r="QFL946" s="35"/>
      <c r="QFM946" s="34"/>
      <c r="QFT946" s="35"/>
      <c r="QFU946" s="34"/>
      <c r="QGB946" s="35"/>
      <c r="QGC946" s="34"/>
      <c r="QGJ946" s="35"/>
      <c r="QGK946" s="34"/>
      <c r="QGR946" s="35"/>
      <c r="QGS946" s="34"/>
      <c r="QGZ946" s="35"/>
      <c r="QHA946" s="34"/>
      <c r="QHH946" s="35"/>
      <c r="QHI946" s="34"/>
      <c r="QHP946" s="35"/>
      <c r="QHQ946" s="34"/>
      <c r="QHX946" s="35"/>
      <c r="QHY946" s="34"/>
      <c r="QIF946" s="35"/>
      <c r="QIG946" s="34"/>
      <c r="QIN946" s="35"/>
      <c r="QIO946" s="34"/>
      <c r="QIV946" s="35"/>
      <c r="QIW946" s="34"/>
      <c r="QJD946" s="35"/>
      <c r="QJE946" s="34"/>
      <c r="QJL946" s="35"/>
      <c r="QJM946" s="34"/>
      <c r="QJT946" s="35"/>
      <c r="QJU946" s="34"/>
      <c r="QKB946" s="35"/>
      <c r="QKC946" s="34"/>
      <c r="QKJ946" s="35"/>
      <c r="QKK946" s="34"/>
      <c r="QKR946" s="35"/>
      <c r="QKS946" s="34"/>
      <c r="QKZ946" s="35"/>
      <c r="QLA946" s="34"/>
      <c r="QLH946" s="35"/>
      <c r="QLI946" s="34"/>
      <c r="QLP946" s="35"/>
      <c r="QLQ946" s="34"/>
      <c r="QLX946" s="35"/>
      <c r="QLY946" s="34"/>
      <c r="QMF946" s="35"/>
      <c r="QMG946" s="34"/>
      <c r="QMN946" s="35"/>
      <c r="QMO946" s="34"/>
      <c r="QMV946" s="35"/>
      <c r="QMW946" s="34"/>
      <c r="QND946" s="35"/>
      <c r="QNE946" s="34"/>
      <c r="QNL946" s="35"/>
      <c r="QNM946" s="34"/>
      <c r="QNT946" s="35"/>
      <c r="QNU946" s="34"/>
      <c r="QOB946" s="35"/>
      <c r="QOC946" s="34"/>
      <c r="QOJ946" s="35"/>
      <c r="QOK946" s="34"/>
      <c r="QOR946" s="35"/>
      <c r="QOS946" s="34"/>
      <c r="QOZ946" s="35"/>
      <c r="QPA946" s="34"/>
      <c r="QPH946" s="35"/>
      <c r="QPI946" s="34"/>
      <c r="QPP946" s="35"/>
      <c r="QPQ946" s="34"/>
      <c r="QPX946" s="35"/>
      <c r="QPY946" s="34"/>
      <c r="QQF946" s="35"/>
      <c r="QQG946" s="34"/>
      <c r="QQN946" s="35"/>
      <c r="QQO946" s="34"/>
      <c r="QQV946" s="35"/>
      <c r="QQW946" s="34"/>
      <c r="QRD946" s="35"/>
      <c r="QRE946" s="34"/>
      <c r="QRL946" s="35"/>
      <c r="QRM946" s="34"/>
      <c r="QRT946" s="35"/>
      <c r="QRU946" s="34"/>
      <c r="QSB946" s="35"/>
      <c r="QSC946" s="34"/>
      <c r="QSJ946" s="35"/>
      <c r="QSK946" s="34"/>
      <c r="QSR946" s="35"/>
      <c r="QSS946" s="34"/>
      <c r="QSZ946" s="35"/>
      <c r="QTA946" s="34"/>
      <c r="QTH946" s="35"/>
      <c r="QTI946" s="34"/>
      <c r="QTP946" s="35"/>
      <c r="QTQ946" s="34"/>
      <c r="QTX946" s="35"/>
      <c r="QTY946" s="34"/>
      <c r="QUF946" s="35"/>
      <c r="QUG946" s="34"/>
      <c r="QUN946" s="35"/>
      <c r="QUO946" s="34"/>
      <c r="QUV946" s="35"/>
      <c r="QUW946" s="34"/>
      <c r="QVD946" s="35"/>
      <c r="QVE946" s="34"/>
      <c r="QVL946" s="35"/>
      <c r="QVM946" s="34"/>
      <c r="QVT946" s="35"/>
      <c r="QVU946" s="34"/>
      <c r="QWB946" s="35"/>
      <c r="QWC946" s="34"/>
      <c r="QWJ946" s="35"/>
      <c r="QWK946" s="34"/>
      <c r="QWR946" s="35"/>
      <c r="QWS946" s="34"/>
      <c r="QWZ946" s="35"/>
      <c r="QXA946" s="34"/>
      <c r="QXH946" s="35"/>
      <c r="QXI946" s="34"/>
      <c r="QXP946" s="35"/>
      <c r="QXQ946" s="34"/>
      <c r="QXX946" s="35"/>
      <c r="QXY946" s="34"/>
      <c r="QYF946" s="35"/>
      <c r="QYG946" s="34"/>
      <c r="QYN946" s="35"/>
      <c r="QYO946" s="34"/>
      <c r="QYV946" s="35"/>
      <c r="QYW946" s="34"/>
      <c r="QZD946" s="35"/>
      <c r="QZE946" s="34"/>
      <c r="QZL946" s="35"/>
      <c r="QZM946" s="34"/>
      <c r="QZT946" s="35"/>
      <c r="QZU946" s="34"/>
      <c r="RAB946" s="35"/>
      <c r="RAC946" s="34"/>
      <c r="RAJ946" s="35"/>
      <c r="RAK946" s="34"/>
      <c r="RAR946" s="35"/>
      <c r="RAS946" s="34"/>
      <c r="RAZ946" s="35"/>
      <c r="RBA946" s="34"/>
      <c r="RBH946" s="35"/>
      <c r="RBI946" s="34"/>
      <c r="RBP946" s="35"/>
      <c r="RBQ946" s="34"/>
      <c r="RBX946" s="35"/>
      <c r="RBY946" s="34"/>
      <c r="RCF946" s="35"/>
      <c r="RCG946" s="34"/>
      <c r="RCN946" s="35"/>
      <c r="RCO946" s="34"/>
      <c r="RCV946" s="35"/>
      <c r="RCW946" s="34"/>
      <c r="RDD946" s="35"/>
      <c r="RDE946" s="34"/>
      <c r="RDL946" s="35"/>
      <c r="RDM946" s="34"/>
      <c r="RDT946" s="35"/>
      <c r="RDU946" s="34"/>
      <c r="REB946" s="35"/>
      <c r="REC946" s="34"/>
      <c r="REJ946" s="35"/>
      <c r="REK946" s="34"/>
      <c r="RER946" s="35"/>
      <c r="RES946" s="34"/>
      <c r="REZ946" s="35"/>
      <c r="RFA946" s="34"/>
      <c r="RFH946" s="35"/>
      <c r="RFI946" s="34"/>
      <c r="RFP946" s="35"/>
      <c r="RFQ946" s="34"/>
      <c r="RFX946" s="35"/>
      <c r="RFY946" s="34"/>
      <c r="RGF946" s="35"/>
      <c r="RGG946" s="34"/>
      <c r="RGN946" s="35"/>
      <c r="RGO946" s="34"/>
      <c r="RGV946" s="35"/>
      <c r="RGW946" s="34"/>
      <c r="RHD946" s="35"/>
      <c r="RHE946" s="34"/>
      <c r="RHL946" s="35"/>
      <c r="RHM946" s="34"/>
      <c r="RHT946" s="35"/>
      <c r="RHU946" s="34"/>
      <c r="RIB946" s="35"/>
      <c r="RIC946" s="34"/>
      <c r="RIJ946" s="35"/>
      <c r="RIK946" s="34"/>
      <c r="RIR946" s="35"/>
      <c r="RIS946" s="34"/>
      <c r="RIZ946" s="35"/>
      <c r="RJA946" s="34"/>
      <c r="RJH946" s="35"/>
      <c r="RJI946" s="34"/>
      <c r="RJP946" s="35"/>
      <c r="RJQ946" s="34"/>
      <c r="RJX946" s="35"/>
      <c r="RJY946" s="34"/>
      <c r="RKF946" s="35"/>
      <c r="RKG946" s="34"/>
      <c r="RKN946" s="35"/>
      <c r="RKO946" s="34"/>
      <c r="RKV946" s="35"/>
      <c r="RKW946" s="34"/>
      <c r="RLD946" s="35"/>
      <c r="RLE946" s="34"/>
      <c r="RLL946" s="35"/>
      <c r="RLM946" s="34"/>
      <c r="RLT946" s="35"/>
      <c r="RLU946" s="34"/>
      <c r="RMB946" s="35"/>
      <c r="RMC946" s="34"/>
      <c r="RMJ946" s="35"/>
      <c r="RMK946" s="34"/>
      <c r="RMR946" s="35"/>
      <c r="RMS946" s="34"/>
      <c r="RMZ946" s="35"/>
      <c r="RNA946" s="34"/>
      <c r="RNH946" s="35"/>
      <c r="RNI946" s="34"/>
      <c r="RNP946" s="35"/>
      <c r="RNQ946" s="34"/>
      <c r="RNX946" s="35"/>
      <c r="RNY946" s="34"/>
      <c r="ROF946" s="35"/>
      <c r="ROG946" s="34"/>
      <c r="RON946" s="35"/>
      <c r="ROO946" s="34"/>
      <c r="ROV946" s="35"/>
      <c r="ROW946" s="34"/>
      <c r="RPD946" s="35"/>
      <c r="RPE946" s="34"/>
      <c r="RPL946" s="35"/>
      <c r="RPM946" s="34"/>
      <c r="RPT946" s="35"/>
      <c r="RPU946" s="34"/>
      <c r="RQB946" s="35"/>
      <c r="RQC946" s="34"/>
      <c r="RQJ946" s="35"/>
      <c r="RQK946" s="34"/>
      <c r="RQR946" s="35"/>
      <c r="RQS946" s="34"/>
      <c r="RQZ946" s="35"/>
      <c r="RRA946" s="34"/>
      <c r="RRH946" s="35"/>
      <c r="RRI946" s="34"/>
      <c r="RRP946" s="35"/>
      <c r="RRQ946" s="34"/>
      <c r="RRX946" s="35"/>
      <c r="RRY946" s="34"/>
      <c r="RSF946" s="35"/>
      <c r="RSG946" s="34"/>
      <c r="RSN946" s="35"/>
      <c r="RSO946" s="34"/>
      <c r="RSV946" s="35"/>
      <c r="RSW946" s="34"/>
      <c r="RTD946" s="35"/>
      <c r="RTE946" s="34"/>
      <c r="RTL946" s="35"/>
      <c r="RTM946" s="34"/>
      <c r="RTT946" s="35"/>
      <c r="RTU946" s="34"/>
      <c r="RUB946" s="35"/>
      <c r="RUC946" s="34"/>
      <c r="RUJ946" s="35"/>
      <c r="RUK946" s="34"/>
      <c r="RUR946" s="35"/>
      <c r="RUS946" s="34"/>
      <c r="RUZ946" s="35"/>
      <c r="RVA946" s="34"/>
      <c r="RVH946" s="35"/>
      <c r="RVI946" s="34"/>
      <c r="RVP946" s="35"/>
      <c r="RVQ946" s="34"/>
      <c r="RVX946" s="35"/>
      <c r="RVY946" s="34"/>
      <c r="RWF946" s="35"/>
      <c r="RWG946" s="34"/>
      <c r="RWN946" s="35"/>
      <c r="RWO946" s="34"/>
      <c r="RWV946" s="35"/>
      <c r="RWW946" s="34"/>
      <c r="RXD946" s="35"/>
      <c r="RXE946" s="34"/>
      <c r="RXL946" s="35"/>
      <c r="RXM946" s="34"/>
      <c r="RXT946" s="35"/>
      <c r="RXU946" s="34"/>
      <c r="RYB946" s="35"/>
      <c r="RYC946" s="34"/>
      <c r="RYJ946" s="35"/>
      <c r="RYK946" s="34"/>
      <c r="RYR946" s="35"/>
      <c r="RYS946" s="34"/>
      <c r="RYZ946" s="35"/>
      <c r="RZA946" s="34"/>
      <c r="RZH946" s="35"/>
      <c r="RZI946" s="34"/>
      <c r="RZP946" s="35"/>
      <c r="RZQ946" s="34"/>
      <c r="RZX946" s="35"/>
      <c r="RZY946" s="34"/>
      <c r="SAF946" s="35"/>
      <c r="SAG946" s="34"/>
      <c r="SAN946" s="35"/>
      <c r="SAO946" s="34"/>
      <c r="SAV946" s="35"/>
      <c r="SAW946" s="34"/>
      <c r="SBD946" s="35"/>
      <c r="SBE946" s="34"/>
      <c r="SBL946" s="35"/>
      <c r="SBM946" s="34"/>
      <c r="SBT946" s="35"/>
      <c r="SBU946" s="34"/>
      <c r="SCB946" s="35"/>
      <c r="SCC946" s="34"/>
      <c r="SCJ946" s="35"/>
      <c r="SCK946" s="34"/>
      <c r="SCR946" s="35"/>
      <c r="SCS946" s="34"/>
      <c r="SCZ946" s="35"/>
      <c r="SDA946" s="34"/>
      <c r="SDH946" s="35"/>
      <c r="SDI946" s="34"/>
      <c r="SDP946" s="35"/>
      <c r="SDQ946" s="34"/>
      <c r="SDX946" s="35"/>
      <c r="SDY946" s="34"/>
      <c r="SEF946" s="35"/>
      <c r="SEG946" s="34"/>
      <c r="SEN946" s="35"/>
      <c r="SEO946" s="34"/>
      <c r="SEV946" s="35"/>
      <c r="SEW946" s="34"/>
      <c r="SFD946" s="35"/>
      <c r="SFE946" s="34"/>
      <c r="SFL946" s="35"/>
      <c r="SFM946" s="34"/>
      <c r="SFT946" s="35"/>
      <c r="SFU946" s="34"/>
      <c r="SGB946" s="35"/>
      <c r="SGC946" s="34"/>
      <c r="SGJ946" s="35"/>
      <c r="SGK946" s="34"/>
      <c r="SGR946" s="35"/>
      <c r="SGS946" s="34"/>
      <c r="SGZ946" s="35"/>
      <c r="SHA946" s="34"/>
      <c r="SHH946" s="35"/>
      <c r="SHI946" s="34"/>
      <c r="SHP946" s="35"/>
      <c r="SHQ946" s="34"/>
      <c r="SHX946" s="35"/>
      <c r="SHY946" s="34"/>
      <c r="SIF946" s="35"/>
      <c r="SIG946" s="34"/>
      <c r="SIN946" s="35"/>
      <c r="SIO946" s="34"/>
      <c r="SIV946" s="35"/>
      <c r="SIW946" s="34"/>
      <c r="SJD946" s="35"/>
      <c r="SJE946" s="34"/>
      <c r="SJL946" s="35"/>
      <c r="SJM946" s="34"/>
      <c r="SJT946" s="35"/>
      <c r="SJU946" s="34"/>
      <c r="SKB946" s="35"/>
      <c r="SKC946" s="34"/>
      <c r="SKJ946" s="35"/>
      <c r="SKK946" s="34"/>
      <c r="SKR946" s="35"/>
      <c r="SKS946" s="34"/>
      <c r="SKZ946" s="35"/>
      <c r="SLA946" s="34"/>
      <c r="SLH946" s="35"/>
      <c r="SLI946" s="34"/>
      <c r="SLP946" s="35"/>
      <c r="SLQ946" s="34"/>
      <c r="SLX946" s="35"/>
      <c r="SLY946" s="34"/>
      <c r="SMF946" s="35"/>
      <c r="SMG946" s="34"/>
      <c r="SMN946" s="35"/>
      <c r="SMO946" s="34"/>
      <c r="SMV946" s="35"/>
      <c r="SMW946" s="34"/>
      <c r="SND946" s="35"/>
      <c r="SNE946" s="34"/>
      <c r="SNL946" s="35"/>
      <c r="SNM946" s="34"/>
      <c r="SNT946" s="35"/>
      <c r="SNU946" s="34"/>
      <c r="SOB946" s="35"/>
      <c r="SOC946" s="34"/>
      <c r="SOJ946" s="35"/>
      <c r="SOK946" s="34"/>
      <c r="SOR946" s="35"/>
      <c r="SOS946" s="34"/>
      <c r="SOZ946" s="35"/>
      <c r="SPA946" s="34"/>
      <c r="SPH946" s="35"/>
      <c r="SPI946" s="34"/>
      <c r="SPP946" s="35"/>
      <c r="SPQ946" s="34"/>
      <c r="SPX946" s="35"/>
      <c r="SPY946" s="34"/>
      <c r="SQF946" s="35"/>
      <c r="SQG946" s="34"/>
      <c r="SQN946" s="35"/>
      <c r="SQO946" s="34"/>
      <c r="SQV946" s="35"/>
      <c r="SQW946" s="34"/>
      <c r="SRD946" s="35"/>
      <c r="SRE946" s="34"/>
      <c r="SRL946" s="35"/>
      <c r="SRM946" s="34"/>
      <c r="SRT946" s="35"/>
      <c r="SRU946" s="34"/>
      <c r="SSB946" s="35"/>
      <c r="SSC946" s="34"/>
      <c r="SSJ946" s="35"/>
      <c r="SSK946" s="34"/>
      <c r="SSR946" s="35"/>
      <c r="SSS946" s="34"/>
      <c r="SSZ946" s="35"/>
      <c r="STA946" s="34"/>
      <c r="STH946" s="35"/>
      <c r="STI946" s="34"/>
      <c r="STP946" s="35"/>
      <c r="STQ946" s="34"/>
      <c r="STX946" s="35"/>
      <c r="STY946" s="34"/>
      <c r="SUF946" s="35"/>
      <c r="SUG946" s="34"/>
      <c r="SUN946" s="35"/>
      <c r="SUO946" s="34"/>
      <c r="SUV946" s="35"/>
      <c r="SUW946" s="34"/>
      <c r="SVD946" s="35"/>
      <c r="SVE946" s="34"/>
      <c r="SVL946" s="35"/>
      <c r="SVM946" s="34"/>
      <c r="SVT946" s="35"/>
      <c r="SVU946" s="34"/>
      <c r="SWB946" s="35"/>
      <c r="SWC946" s="34"/>
      <c r="SWJ946" s="35"/>
      <c r="SWK946" s="34"/>
      <c r="SWR946" s="35"/>
      <c r="SWS946" s="34"/>
      <c r="SWZ946" s="35"/>
      <c r="SXA946" s="34"/>
      <c r="SXH946" s="35"/>
      <c r="SXI946" s="34"/>
      <c r="SXP946" s="35"/>
      <c r="SXQ946" s="34"/>
      <c r="SXX946" s="35"/>
      <c r="SXY946" s="34"/>
      <c r="SYF946" s="35"/>
      <c r="SYG946" s="34"/>
      <c r="SYN946" s="35"/>
      <c r="SYO946" s="34"/>
      <c r="SYV946" s="35"/>
      <c r="SYW946" s="34"/>
      <c r="SZD946" s="35"/>
      <c r="SZE946" s="34"/>
      <c r="SZL946" s="35"/>
      <c r="SZM946" s="34"/>
      <c r="SZT946" s="35"/>
      <c r="SZU946" s="34"/>
      <c r="TAB946" s="35"/>
      <c r="TAC946" s="34"/>
      <c r="TAJ946" s="35"/>
      <c r="TAK946" s="34"/>
      <c r="TAR946" s="35"/>
      <c r="TAS946" s="34"/>
      <c r="TAZ946" s="35"/>
      <c r="TBA946" s="34"/>
      <c r="TBH946" s="35"/>
      <c r="TBI946" s="34"/>
      <c r="TBP946" s="35"/>
      <c r="TBQ946" s="34"/>
      <c r="TBX946" s="35"/>
      <c r="TBY946" s="34"/>
      <c r="TCF946" s="35"/>
      <c r="TCG946" s="34"/>
      <c r="TCN946" s="35"/>
      <c r="TCO946" s="34"/>
      <c r="TCV946" s="35"/>
      <c r="TCW946" s="34"/>
      <c r="TDD946" s="35"/>
      <c r="TDE946" s="34"/>
      <c r="TDL946" s="35"/>
      <c r="TDM946" s="34"/>
      <c r="TDT946" s="35"/>
      <c r="TDU946" s="34"/>
      <c r="TEB946" s="35"/>
      <c r="TEC946" s="34"/>
      <c r="TEJ946" s="35"/>
      <c r="TEK946" s="34"/>
      <c r="TER946" s="35"/>
      <c r="TES946" s="34"/>
      <c r="TEZ946" s="35"/>
      <c r="TFA946" s="34"/>
      <c r="TFH946" s="35"/>
      <c r="TFI946" s="34"/>
      <c r="TFP946" s="35"/>
      <c r="TFQ946" s="34"/>
      <c r="TFX946" s="35"/>
      <c r="TFY946" s="34"/>
      <c r="TGF946" s="35"/>
      <c r="TGG946" s="34"/>
      <c r="TGN946" s="35"/>
      <c r="TGO946" s="34"/>
      <c r="TGV946" s="35"/>
      <c r="TGW946" s="34"/>
      <c r="THD946" s="35"/>
      <c r="THE946" s="34"/>
      <c r="THL946" s="35"/>
      <c r="THM946" s="34"/>
      <c r="THT946" s="35"/>
      <c r="THU946" s="34"/>
      <c r="TIB946" s="35"/>
      <c r="TIC946" s="34"/>
      <c r="TIJ946" s="35"/>
      <c r="TIK946" s="34"/>
      <c r="TIR946" s="35"/>
      <c r="TIS946" s="34"/>
      <c r="TIZ946" s="35"/>
      <c r="TJA946" s="34"/>
      <c r="TJH946" s="35"/>
      <c r="TJI946" s="34"/>
      <c r="TJP946" s="35"/>
      <c r="TJQ946" s="34"/>
      <c r="TJX946" s="35"/>
      <c r="TJY946" s="34"/>
      <c r="TKF946" s="35"/>
      <c r="TKG946" s="34"/>
      <c r="TKN946" s="35"/>
      <c r="TKO946" s="34"/>
      <c r="TKV946" s="35"/>
      <c r="TKW946" s="34"/>
      <c r="TLD946" s="35"/>
      <c r="TLE946" s="34"/>
      <c r="TLL946" s="35"/>
      <c r="TLM946" s="34"/>
      <c r="TLT946" s="35"/>
      <c r="TLU946" s="34"/>
      <c r="TMB946" s="35"/>
      <c r="TMC946" s="34"/>
      <c r="TMJ946" s="35"/>
      <c r="TMK946" s="34"/>
      <c r="TMR946" s="35"/>
      <c r="TMS946" s="34"/>
      <c r="TMZ946" s="35"/>
      <c r="TNA946" s="34"/>
      <c r="TNH946" s="35"/>
      <c r="TNI946" s="34"/>
      <c r="TNP946" s="35"/>
      <c r="TNQ946" s="34"/>
      <c r="TNX946" s="35"/>
      <c r="TNY946" s="34"/>
      <c r="TOF946" s="35"/>
      <c r="TOG946" s="34"/>
      <c r="TON946" s="35"/>
      <c r="TOO946" s="34"/>
      <c r="TOV946" s="35"/>
      <c r="TOW946" s="34"/>
      <c r="TPD946" s="35"/>
      <c r="TPE946" s="34"/>
      <c r="TPL946" s="35"/>
      <c r="TPM946" s="34"/>
      <c r="TPT946" s="35"/>
      <c r="TPU946" s="34"/>
      <c r="TQB946" s="35"/>
      <c r="TQC946" s="34"/>
      <c r="TQJ946" s="35"/>
      <c r="TQK946" s="34"/>
      <c r="TQR946" s="35"/>
      <c r="TQS946" s="34"/>
      <c r="TQZ946" s="35"/>
      <c r="TRA946" s="34"/>
      <c r="TRH946" s="35"/>
      <c r="TRI946" s="34"/>
      <c r="TRP946" s="35"/>
      <c r="TRQ946" s="34"/>
      <c r="TRX946" s="35"/>
      <c r="TRY946" s="34"/>
      <c r="TSF946" s="35"/>
      <c r="TSG946" s="34"/>
      <c r="TSN946" s="35"/>
      <c r="TSO946" s="34"/>
      <c r="TSV946" s="35"/>
      <c r="TSW946" s="34"/>
      <c r="TTD946" s="35"/>
      <c r="TTE946" s="34"/>
      <c r="TTL946" s="35"/>
      <c r="TTM946" s="34"/>
      <c r="TTT946" s="35"/>
      <c r="TTU946" s="34"/>
      <c r="TUB946" s="35"/>
      <c r="TUC946" s="34"/>
      <c r="TUJ946" s="35"/>
      <c r="TUK946" s="34"/>
      <c r="TUR946" s="35"/>
      <c r="TUS946" s="34"/>
      <c r="TUZ946" s="35"/>
      <c r="TVA946" s="34"/>
      <c r="TVH946" s="35"/>
      <c r="TVI946" s="34"/>
      <c r="TVP946" s="35"/>
      <c r="TVQ946" s="34"/>
      <c r="TVX946" s="35"/>
      <c r="TVY946" s="34"/>
      <c r="TWF946" s="35"/>
      <c r="TWG946" s="34"/>
      <c r="TWN946" s="35"/>
      <c r="TWO946" s="34"/>
      <c r="TWV946" s="35"/>
      <c r="TWW946" s="34"/>
      <c r="TXD946" s="35"/>
      <c r="TXE946" s="34"/>
      <c r="TXL946" s="35"/>
      <c r="TXM946" s="34"/>
      <c r="TXT946" s="35"/>
      <c r="TXU946" s="34"/>
      <c r="TYB946" s="35"/>
      <c r="TYC946" s="34"/>
      <c r="TYJ946" s="35"/>
      <c r="TYK946" s="34"/>
      <c r="TYR946" s="35"/>
      <c r="TYS946" s="34"/>
      <c r="TYZ946" s="35"/>
      <c r="TZA946" s="34"/>
      <c r="TZH946" s="35"/>
      <c r="TZI946" s="34"/>
      <c r="TZP946" s="35"/>
      <c r="TZQ946" s="34"/>
      <c r="TZX946" s="35"/>
      <c r="TZY946" s="34"/>
      <c r="UAF946" s="35"/>
      <c r="UAG946" s="34"/>
      <c r="UAN946" s="35"/>
      <c r="UAO946" s="34"/>
      <c r="UAV946" s="35"/>
      <c r="UAW946" s="34"/>
      <c r="UBD946" s="35"/>
      <c r="UBE946" s="34"/>
      <c r="UBL946" s="35"/>
      <c r="UBM946" s="34"/>
      <c r="UBT946" s="35"/>
      <c r="UBU946" s="34"/>
      <c r="UCB946" s="35"/>
      <c r="UCC946" s="34"/>
      <c r="UCJ946" s="35"/>
      <c r="UCK946" s="34"/>
      <c r="UCR946" s="35"/>
      <c r="UCS946" s="34"/>
      <c r="UCZ946" s="35"/>
      <c r="UDA946" s="34"/>
      <c r="UDH946" s="35"/>
      <c r="UDI946" s="34"/>
      <c r="UDP946" s="35"/>
      <c r="UDQ946" s="34"/>
      <c r="UDX946" s="35"/>
      <c r="UDY946" s="34"/>
      <c r="UEF946" s="35"/>
      <c r="UEG946" s="34"/>
      <c r="UEN946" s="35"/>
      <c r="UEO946" s="34"/>
      <c r="UEV946" s="35"/>
      <c r="UEW946" s="34"/>
      <c r="UFD946" s="35"/>
      <c r="UFE946" s="34"/>
      <c r="UFL946" s="35"/>
      <c r="UFM946" s="34"/>
      <c r="UFT946" s="35"/>
      <c r="UFU946" s="34"/>
      <c r="UGB946" s="35"/>
      <c r="UGC946" s="34"/>
      <c r="UGJ946" s="35"/>
      <c r="UGK946" s="34"/>
      <c r="UGR946" s="35"/>
      <c r="UGS946" s="34"/>
      <c r="UGZ946" s="35"/>
      <c r="UHA946" s="34"/>
      <c r="UHH946" s="35"/>
      <c r="UHI946" s="34"/>
      <c r="UHP946" s="35"/>
      <c r="UHQ946" s="34"/>
      <c r="UHX946" s="35"/>
      <c r="UHY946" s="34"/>
      <c r="UIF946" s="35"/>
      <c r="UIG946" s="34"/>
      <c r="UIN946" s="35"/>
      <c r="UIO946" s="34"/>
      <c r="UIV946" s="35"/>
      <c r="UIW946" s="34"/>
      <c r="UJD946" s="35"/>
      <c r="UJE946" s="34"/>
      <c r="UJL946" s="35"/>
      <c r="UJM946" s="34"/>
      <c r="UJT946" s="35"/>
      <c r="UJU946" s="34"/>
      <c r="UKB946" s="35"/>
      <c r="UKC946" s="34"/>
      <c r="UKJ946" s="35"/>
      <c r="UKK946" s="34"/>
      <c r="UKR946" s="35"/>
      <c r="UKS946" s="34"/>
      <c r="UKZ946" s="35"/>
      <c r="ULA946" s="34"/>
      <c r="ULH946" s="35"/>
      <c r="ULI946" s="34"/>
      <c r="ULP946" s="35"/>
      <c r="ULQ946" s="34"/>
      <c r="ULX946" s="35"/>
      <c r="ULY946" s="34"/>
      <c r="UMF946" s="35"/>
      <c r="UMG946" s="34"/>
      <c r="UMN946" s="35"/>
      <c r="UMO946" s="34"/>
      <c r="UMV946" s="35"/>
      <c r="UMW946" s="34"/>
      <c r="UND946" s="35"/>
      <c r="UNE946" s="34"/>
      <c r="UNL946" s="35"/>
      <c r="UNM946" s="34"/>
      <c r="UNT946" s="35"/>
      <c r="UNU946" s="34"/>
      <c r="UOB946" s="35"/>
      <c r="UOC946" s="34"/>
      <c r="UOJ946" s="35"/>
      <c r="UOK946" s="34"/>
      <c r="UOR946" s="35"/>
      <c r="UOS946" s="34"/>
      <c r="UOZ946" s="35"/>
      <c r="UPA946" s="34"/>
      <c r="UPH946" s="35"/>
      <c r="UPI946" s="34"/>
      <c r="UPP946" s="35"/>
      <c r="UPQ946" s="34"/>
      <c r="UPX946" s="35"/>
      <c r="UPY946" s="34"/>
      <c r="UQF946" s="35"/>
      <c r="UQG946" s="34"/>
      <c r="UQN946" s="35"/>
      <c r="UQO946" s="34"/>
      <c r="UQV946" s="35"/>
      <c r="UQW946" s="34"/>
      <c r="URD946" s="35"/>
      <c r="URE946" s="34"/>
      <c r="URL946" s="35"/>
      <c r="URM946" s="34"/>
      <c r="URT946" s="35"/>
      <c r="URU946" s="34"/>
      <c r="USB946" s="35"/>
      <c r="USC946" s="34"/>
      <c r="USJ946" s="35"/>
      <c r="USK946" s="34"/>
      <c r="USR946" s="35"/>
      <c r="USS946" s="34"/>
      <c r="USZ946" s="35"/>
      <c r="UTA946" s="34"/>
      <c r="UTH946" s="35"/>
      <c r="UTI946" s="34"/>
      <c r="UTP946" s="35"/>
      <c r="UTQ946" s="34"/>
      <c r="UTX946" s="35"/>
      <c r="UTY946" s="34"/>
      <c r="UUF946" s="35"/>
      <c r="UUG946" s="34"/>
      <c r="UUN946" s="35"/>
      <c r="UUO946" s="34"/>
      <c r="UUV946" s="35"/>
      <c r="UUW946" s="34"/>
      <c r="UVD946" s="35"/>
      <c r="UVE946" s="34"/>
      <c r="UVL946" s="35"/>
      <c r="UVM946" s="34"/>
      <c r="UVT946" s="35"/>
      <c r="UVU946" s="34"/>
      <c r="UWB946" s="35"/>
      <c r="UWC946" s="34"/>
      <c r="UWJ946" s="35"/>
      <c r="UWK946" s="34"/>
      <c r="UWR946" s="35"/>
      <c r="UWS946" s="34"/>
      <c r="UWZ946" s="35"/>
      <c r="UXA946" s="34"/>
      <c r="UXH946" s="35"/>
      <c r="UXI946" s="34"/>
      <c r="UXP946" s="35"/>
      <c r="UXQ946" s="34"/>
      <c r="UXX946" s="35"/>
      <c r="UXY946" s="34"/>
      <c r="UYF946" s="35"/>
      <c r="UYG946" s="34"/>
      <c r="UYN946" s="35"/>
      <c r="UYO946" s="34"/>
      <c r="UYV946" s="35"/>
      <c r="UYW946" s="34"/>
      <c r="UZD946" s="35"/>
      <c r="UZE946" s="34"/>
      <c r="UZL946" s="35"/>
      <c r="UZM946" s="34"/>
      <c r="UZT946" s="35"/>
      <c r="UZU946" s="34"/>
      <c r="VAB946" s="35"/>
      <c r="VAC946" s="34"/>
      <c r="VAJ946" s="35"/>
      <c r="VAK946" s="34"/>
      <c r="VAR946" s="35"/>
      <c r="VAS946" s="34"/>
      <c r="VAZ946" s="35"/>
      <c r="VBA946" s="34"/>
      <c r="VBH946" s="35"/>
      <c r="VBI946" s="34"/>
      <c r="VBP946" s="35"/>
      <c r="VBQ946" s="34"/>
      <c r="VBX946" s="35"/>
      <c r="VBY946" s="34"/>
      <c r="VCF946" s="35"/>
      <c r="VCG946" s="34"/>
      <c r="VCN946" s="35"/>
      <c r="VCO946" s="34"/>
      <c r="VCV946" s="35"/>
      <c r="VCW946" s="34"/>
      <c r="VDD946" s="35"/>
      <c r="VDE946" s="34"/>
      <c r="VDL946" s="35"/>
      <c r="VDM946" s="34"/>
      <c r="VDT946" s="35"/>
      <c r="VDU946" s="34"/>
      <c r="VEB946" s="35"/>
      <c r="VEC946" s="34"/>
      <c r="VEJ946" s="35"/>
      <c r="VEK946" s="34"/>
      <c r="VER946" s="35"/>
      <c r="VES946" s="34"/>
      <c r="VEZ946" s="35"/>
      <c r="VFA946" s="34"/>
      <c r="VFH946" s="35"/>
      <c r="VFI946" s="34"/>
      <c r="VFP946" s="35"/>
      <c r="VFQ946" s="34"/>
      <c r="VFX946" s="35"/>
      <c r="VFY946" s="34"/>
      <c r="VGF946" s="35"/>
      <c r="VGG946" s="34"/>
      <c r="VGN946" s="35"/>
      <c r="VGO946" s="34"/>
      <c r="VGV946" s="35"/>
      <c r="VGW946" s="34"/>
      <c r="VHD946" s="35"/>
      <c r="VHE946" s="34"/>
      <c r="VHL946" s="35"/>
      <c r="VHM946" s="34"/>
      <c r="VHT946" s="35"/>
      <c r="VHU946" s="34"/>
      <c r="VIB946" s="35"/>
      <c r="VIC946" s="34"/>
      <c r="VIJ946" s="35"/>
      <c r="VIK946" s="34"/>
      <c r="VIR946" s="35"/>
      <c r="VIS946" s="34"/>
      <c r="VIZ946" s="35"/>
      <c r="VJA946" s="34"/>
      <c r="VJH946" s="35"/>
      <c r="VJI946" s="34"/>
      <c r="VJP946" s="35"/>
      <c r="VJQ946" s="34"/>
      <c r="VJX946" s="35"/>
      <c r="VJY946" s="34"/>
      <c r="VKF946" s="35"/>
      <c r="VKG946" s="34"/>
      <c r="VKN946" s="35"/>
      <c r="VKO946" s="34"/>
      <c r="VKV946" s="35"/>
      <c r="VKW946" s="34"/>
      <c r="VLD946" s="35"/>
      <c r="VLE946" s="34"/>
      <c r="VLL946" s="35"/>
      <c r="VLM946" s="34"/>
      <c r="VLT946" s="35"/>
      <c r="VLU946" s="34"/>
      <c r="VMB946" s="35"/>
      <c r="VMC946" s="34"/>
      <c r="VMJ946" s="35"/>
      <c r="VMK946" s="34"/>
      <c r="VMR946" s="35"/>
      <c r="VMS946" s="34"/>
      <c r="VMZ946" s="35"/>
      <c r="VNA946" s="34"/>
      <c r="VNH946" s="35"/>
      <c r="VNI946" s="34"/>
      <c r="VNP946" s="35"/>
      <c r="VNQ946" s="34"/>
      <c r="VNX946" s="35"/>
      <c r="VNY946" s="34"/>
      <c r="VOF946" s="35"/>
      <c r="VOG946" s="34"/>
      <c r="VON946" s="35"/>
      <c r="VOO946" s="34"/>
      <c r="VOV946" s="35"/>
      <c r="VOW946" s="34"/>
      <c r="VPD946" s="35"/>
      <c r="VPE946" s="34"/>
      <c r="VPL946" s="35"/>
      <c r="VPM946" s="34"/>
      <c r="VPT946" s="35"/>
      <c r="VPU946" s="34"/>
      <c r="VQB946" s="35"/>
      <c r="VQC946" s="34"/>
      <c r="VQJ946" s="35"/>
      <c r="VQK946" s="34"/>
      <c r="VQR946" s="35"/>
      <c r="VQS946" s="34"/>
      <c r="VQZ946" s="35"/>
      <c r="VRA946" s="34"/>
      <c r="VRH946" s="35"/>
      <c r="VRI946" s="34"/>
      <c r="VRP946" s="35"/>
      <c r="VRQ946" s="34"/>
      <c r="VRX946" s="35"/>
      <c r="VRY946" s="34"/>
      <c r="VSF946" s="35"/>
      <c r="VSG946" s="34"/>
      <c r="VSN946" s="35"/>
      <c r="VSO946" s="34"/>
      <c r="VSV946" s="35"/>
      <c r="VSW946" s="34"/>
      <c r="VTD946" s="35"/>
      <c r="VTE946" s="34"/>
      <c r="VTL946" s="35"/>
      <c r="VTM946" s="34"/>
      <c r="VTT946" s="35"/>
      <c r="VTU946" s="34"/>
      <c r="VUB946" s="35"/>
      <c r="VUC946" s="34"/>
      <c r="VUJ946" s="35"/>
      <c r="VUK946" s="34"/>
      <c r="VUR946" s="35"/>
      <c r="VUS946" s="34"/>
      <c r="VUZ946" s="35"/>
      <c r="VVA946" s="34"/>
      <c r="VVH946" s="35"/>
      <c r="VVI946" s="34"/>
      <c r="VVP946" s="35"/>
      <c r="VVQ946" s="34"/>
      <c r="VVX946" s="35"/>
      <c r="VVY946" s="34"/>
      <c r="VWF946" s="35"/>
      <c r="VWG946" s="34"/>
      <c r="VWN946" s="35"/>
      <c r="VWO946" s="34"/>
      <c r="VWV946" s="35"/>
      <c r="VWW946" s="34"/>
      <c r="VXD946" s="35"/>
      <c r="VXE946" s="34"/>
      <c r="VXL946" s="35"/>
      <c r="VXM946" s="34"/>
      <c r="VXT946" s="35"/>
      <c r="VXU946" s="34"/>
      <c r="VYB946" s="35"/>
      <c r="VYC946" s="34"/>
      <c r="VYJ946" s="35"/>
      <c r="VYK946" s="34"/>
      <c r="VYR946" s="35"/>
      <c r="VYS946" s="34"/>
      <c r="VYZ946" s="35"/>
      <c r="VZA946" s="34"/>
      <c r="VZH946" s="35"/>
      <c r="VZI946" s="34"/>
      <c r="VZP946" s="35"/>
      <c r="VZQ946" s="34"/>
      <c r="VZX946" s="35"/>
      <c r="VZY946" s="34"/>
      <c r="WAF946" s="35"/>
      <c r="WAG946" s="34"/>
      <c r="WAN946" s="35"/>
      <c r="WAO946" s="34"/>
      <c r="WAV946" s="35"/>
      <c r="WAW946" s="34"/>
      <c r="WBD946" s="35"/>
      <c r="WBE946" s="34"/>
      <c r="WBL946" s="35"/>
      <c r="WBM946" s="34"/>
      <c r="WBT946" s="35"/>
      <c r="WBU946" s="34"/>
      <c r="WCB946" s="35"/>
      <c r="WCC946" s="34"/>
      <c r="WCJ946" s="35"/>
      <c r="WCK946" s="34"/>
      <c r="WCR946" s="35"/>
      <c r="WCS946" s="34"/>
      <c r="WCZ946" s="35"/>
      <c r="WDA946" s="34"/>
      <c r="WDH946" s="35"/>
      <c r="WDI946" s="34"/>
      <c r="WDP946" s="35"/>
      <c r="WDQ946" s="34"/>
      <c r="WDX946" s="35"/>
      <c r="WDY946" s="34"/>
      <c r="WEF946" s="35"/>
      <c r="WEG946" s="34"/>
      <c r="WEN946" s="35"/>
      <c r="WEO946" s="34"/>
      <c r="WEV946" s="35"/>
      <c r="WEW946" s="34"/>
      <c r="WFD946" s="35"/>
      <c r="WFE946" s="34"/>
      <c r="WFL946" s="35"/>
      <c r="WFM946" s="34"/>
      <c r="WFT946" s="35"/>
      <c r="WFU946" s="34"/>
      <c r="WGB946" s="35"/>
      <c r="WGC946" s="34"/>
      <c r="WGJ946" s="35"/>
      <c r="WGK946" s="34"/>
      <c r="WGR946" s="35"/>
      <c r="WGS946" s="34"/>
      <c r="WGZ946" s="35"/>
      <c r="WHA946" s="34"/>
      <c r="WHH946" s="35"/>
      <c r="WHI946" s="34"/>
      <c r="WHP946" s="35"/>
      <c r="WHQ946" s="34"/>
      <c r="WHX946" s="35"/>
      <c r="WHY946" s="34"/>
      <c r="WIF946" s="35"/>
      <c r="WIG946" s="34"/>
      <c r="WIN946" s="35"/>
      <c r="WIO946" s="34"/>
      <c r="WIV946" s="35"/>
      <c r="WIW946" s="34"/>
      <c r="WJD946" s="35"/>
      <c r="WJE946" s="34"/>
      <c r="WJL946" s="35"/>
      <c r="WJM946" s="34"/>
      <c r="WJT946" s="35"/>
      <c r="WJU946" s="34"/>
      <c r="WKB946" s="35"/>
      <c r="WKC946" s="34"/>
      <c r="WKJ946" s="35"/>
      <c r="WKK946" s="34"/>
      <c r="WKR946" s="35"/>
      <c r="WKS946" s="34"/>
      <c r="WKZ946" s="35"/>
      <c r="WLA946" s="34"/>
      <c r="WLH946" s="35"/>
      <c r="WLI946" s="34"/>
      <c r="WLP946" s="35"/>
      <c r="WLQ946" s="34"/>
      <c r="WLX946" s="35"/>
      <c r="WLY946" s="34"/>
      <c r="WMF946" s="35"/>
      <c r="WMG946" s="34"/>
      <c r="WMN946" s="35"/>
      <c r="WMO946" s="34"/>
      <c r="WMV946" s="35"/>
      <c r="WMW946" s="34"/>
      <c r="WND946" s="35"/>
      <c r="WNE946" s="34"/>
      <c r="WNL946" s="35"/>
      <c r="WNM946" s="34"/>
      <c r="WNT946" s="35"/>
      <c r="WNU946" s="34"/>
      <c r="WOB946" s="35"/>
      <c r="WOC946" s="34"/>
      <c r="WOJ946" s="35"/>
      <c r="WOK946" s="34"/>
      <c r="WOR946" s="35"/>
      <c r="WOS946" s="34"/>
      <c r="WOZ946" s="35"/>
      <c r="WPA946" s="34"/>
      <c r="WPH946" s="35"/>
      <c r="WPI946" s="34"/>
      <c r="WPP946" s="35"/>
      <c r="WPQ946" s="34"/>
      <c r="WPX946" s="35"/>
      <c r="WPY946" s="34"/>
      <c r="WQF946" s="35"/>
      <c r="WQG946" s="34"/>
      <c r="WQN946" s="35"/>
      <c r="WQO946" s="34"/>
      <c r="WQV946" s="35"/>
      <c r="WQW946" s="34"/>
      <c r="WRD946" s="35"/>
      <c r="WRE946" s="34"/>
      <c r="WRL946" s="35"/>
      <c r="WRM946" s="34"/>
      <c r="WRT946" s="35"/>
      <c r="WRU946" s="34"/>
      <c r="WSB946" s="35"/>
      <c r="WSC946" s="34"/>
      <c r="WSJ946" s="35"/>
      <c r="WSK946" s="34"/>
      <c r="WSR946" s="35"/>
      <c r="WSS946" s="34"/>
      <c r="WSZ946" s="35"/>
      <c r="WTA946" s="34"/>
      <c r="WTH946" s="35"/>
      <c r="WTI946" s="34"/>
      <c r="WTP946" s="35"/>
      <c r="WTQ946" s="34"/>
      <c r="WTX946" s="35"/>
      <c r="WTY946" s="34"/>
      <c r="WUF946" s="35"/>
      <c r="WUG946" s="34"/>
      <c r="WUN946" s="35"/>
      <c r="WUO946" s="34"/>
      <c r="WUV946" s="35"/>
      <c r="WUW946" s="34"/>
      <c r="WVD946" s="35"/>
      <c r="WVE946" s="34"/>
      <c r="WVL946" s="35"/>
      <c r="WVM946" s="34"/>
      <c r="WVT946" s="35"/>
      <c r="WVU946" s="34"/>
      <c r="WWB946" s="35"/>
      <c r="WWC946" s="34"/>
      <c r="WWJ946" s="35"/>
      <c r="WWK946" s="34"/>
      <c r="WWR946" s="35"/>
      <c r="WWS946" s="34"/>
      <c r="WWZ946" s="35"/>
      <c r="WXA946" s="34"/>
      <c r="WXH946" s="35"/>
      <c r="WXI946" s="34"/>
      <c r="WXP946" s="35"/>
      <c r="WXQ946" s="34"/>
      <c r="WXX946" s="35"/>
      <c r="WXY946" s="34"/>
      <c r="WYF946" s="35"/>
      <c r="WYG946" s="34"/>
      <c r="WYN946" s="35"/>
      <c r="WYO946" s="34"/>
      <c r="WYV946" s="35"/>
      <c r="WYW946" s="34"/>
      <c r="WZD946" s="35"/>
      <c r="WZE946" s="34"/>
      <c r="WZL946" s="35"/>
      <c r="WZM946" s="34"/>
      <c r="WZT946" s="35"/>
      <c r="WZU946" s="34"/>
      <c r="XAB946" s="35"/>
      <c r="XAC946" s="34"/>
      <c r="XAJ946" s="35"/>
      <c r="XAK946" s="34"/>
      <c r="XAR946" s="35"/>
      <c r="XAS946" s="34"/>
      <c r="XAZ946" s="35"/>
      <c r="XBA946" s="34"/>
      <c r="XBH946" s="35"/>
      <c r="XBI946" s="34"/>
      <c r="XBP946" s="35"/>
      <c r="XBQ946" s="34"/>
      <c r="XBX946" s="35"/>
      <c r="XBY946" s="34"/>
      <c r="XCF946" s="35"/>
      <c r="XCG946" s="34"/>
      <c r="XCN946" s="35"/>
      <c r="XCO946" s="34"/>
      <c r="XCV946" s="35"/>
      <c r="XCW946" s="34"/>
      <c r="XDD946" s="35"/>
      <c r="XDE946" s="34"/>
      <c r="XDL946" s="35"/>
      <c r="XDM946" s="34"/>
      <c r="XDT946" s="35"/>
      <c r="XDU946" s="34"/>
      <c r="XEB946" s="35"/>
      <c r="XEC946" s="34"/>
      <c r="XEJ946" s="35"/>
      <c r="XEK946" s="34"/>
      <c r="XER946" s="35"/>
      <c r="XES946" s="34"/>
      <c r="XEZ946" s="35"/>
      <c r="XFA946" s="34"/>
    </row>
    <row r="947" spans="1:1021 1028:2045 2052:3069 3076:4093 4100:5117 5124:6141 6148:7165 7172:8189 8196:9213 9220:10237 10244:11261 11268:12285 12292:13309 13316:14333 14340:15357 15364:16381" x14ac:dyDescent="0.25">
      <c r="A947" t="s">
        <v>21</v>
      </c>
      <c r="B947" t="s">
        <v>177</v>
      </c>
      <c r="C947">
        <v>566</v>
      </c>
      <c r="D947">
        <v>566</v>
      </c>
      <c r="E947" s="35">
        <v>1</v>
      </c>
      <c r="F947" s="34">
        <v>1E-156</v>
      </c>
      <c r="G947">
        <v>98.15</v>
      </c>
      <c r="H947">
        <v>1633</v>
      </c>
      <c r="I947" t="str">
        <f>HYPERLINK("https://www.ncbi.nlm.nih.gov/nucleotide/MN824010.1?report=genbank&amp;log$=nucltop&amp;blast_rank=45&amp;RID=XE5J84ZU013","MN824010.1")</f>
        <v>MN824010.1</v>
      </c>
      <c r="L947" s="35"/>
      <c r="M947" s="34"/>
      <c r="T947" s="35"/>
      <c r="U947" s="34"/>
      <c r="AB947" s="35"/>
      <c r="AC947" s="34"/>
      <c r="AJ947" s="35"/>
      <c r="AK947" s="34"/>
      <c r="AR947" s="35"/>
      <c r="AS947" s="34"/>
      <c r="AZ947" s="35"/>
      <c r="BA947" s="34"/>
      <c r="BH947" s="35"/>
      <c r="BI947" s="34"/>
      <c r="BP947" s="35"/>
      <c r="BQ947" s="34"/>
      <c r="BX947" s="35"/>
      <c r="BY947" s="34"/>
      <c r="CF947" s="35"/>
      <c r="CG947" s="34"/>
      <c r="CN947" s="35"/>
      <c r="CO947" s="34"/>
      <c r="CV947" s="35"/>
      <c r="CW947" s="34"/>
      <c r="DD947" s="35"/>
      <c r="DE947" s="34"/>
      <c r="DL947" s="35"/>
      <c r="DM947" s="34"/>
      <c r="DT947" s="35"/>
      <c r="DU947" s="34"/>
      <c r="EB947" s="35"/>
      <c r="EC947" s="34"/>
      <c r="EJ947" s="35"/>
      <c r="EK947" s="34"/>
      <c r="ER947" s="35"/>
      <c r="ES947" s="34"/>
      <c r="EZ947" s="35"/>
      <c r="FA947" s="34"/>
      <c r="FH947" s="35"/>
      <c r="FI947" s="34"/>
      <c r="FP947" s="35"/>
      <c r="FQ947" s="34"/>
      <c r="FX947" s="35"/>
      <c r="FY947" s="34"/>
      <c r="GF947" s="35"/>
      <c r="GG947" s="34"/>
      <c r="GN947" s="35"/>
      <c r="GO947" s="34"/>
      <c r="GV947" s="35"/>
      <c r="GW947" s="34"/>
      <c r="HD947" s="35"/>
      <c r="HE947" s="34"/>
      <c r="HL947" s="35"/>
      <c r="HM947" s="34"/>
      <c r="HT947" s="35"/>
      <c r="HU947" s="34"/>
      <c r="IB947" s="35"/>
      <c r="IC947" s="34"/>
      <c r="IJ947" s="35"/>
      <c r="IK947" s="34"/>
      <c r="IR947" s="35"/>
      <c r="IS947" s="34"/>
      <c r="IZ947" s="35"/>
      <c r="JA947" s="34"/>
      <c r="JH947" s="35"/>
      <c r="JI947" s="34"/>
      <c r="JP947" s="35"/>
      <c r="JQ947" s="34"/>
      <c r="JX947" s="35"/>
      <c r="JY947" s="34"/>
      <c r="KF947" s="35"/>
      <c r="KG947" s="34"/>
      <c r="KN947" s="35"/>
      <c r="KO947" s="34"/>
      <c r="KV947" s="35"/>
      <c r="KW947" s="34"/>
      <c r="LD947" s="35"/>
      <c r="LE947" s="34"/>
      <c r="LL947" s="35"/>
      <c r="LM947" s="34"/>
      <c r="LT947" s="35"/>
      <c r="LU947" s="34"/>
      <c r="MB947" s="35"/>
      <c r="MC947" s="34"/>
      <c r="MJ947" s="35"/>
      <c r="MK947" s="34"/>
      <c r="MR947" s="35"/>
      <c r="MS947" s="34"/>
      <c r="MZ947" s="35"/>
      <c r="NA947" s="34"/>
      <c r="NH947" s="35"/>
      <c r="NI947" s="34"/>
      <c r="NP947" s="35"/>
      <c r="NQ947" s="34"/>
      <c r="NX947" s="35"/>
      <c r="NY947" s="34"/>
      <c r="OF947" s="35"/>
      <c r="OG947" s="34"/>
      <c r="ON947" s="35"/>
      <c r="OO947" s="34"/>
      <c r="OV947" s="35"/>
      <c r="OW947" s="34"/>
      <c r="PD947" s="35"/>
      <c r="PE947" s="34"/>
      <c r="PL947" s="35"/>
      <c r="PM947" s="34"/>
      <c r="PT947" s="35"/>
      <c r="PU947" s="34"/>
      <c r="QB947" s="35"/>
      <c r="QC947" s="34"/>
      <c r="QJ947" s="35"/>
      <c r="QK947" s="34"/>
      <c r="QR947" s="35"/>
      <c r="QS947" s="34"/>
      <c r="QZ947" s="35"/>
      <c r="RA947" s="34"/>
      <c r="RH947" s="35"/>
      <c r="RI947" s="34"/>
      <c r="RP947" s="35"/>
      <c r="RQ947" s="34"/>
      <c r="RX947" s="35"/>
      <c r="RY947" s="34"/>
      <c r="SF947" s="35"/>
      <c r="SG947" s="34"/>
      <c r="SN947" s="35"/>
      <c r="SO947" s="34"/>
      <c r="SV947" s="35"/>
      <c r="SW947" s="34"/>
      <c r="TD947" s="35"/>
      <c r="TE947" s="34"/>
      <c r="TL947" s="35"/>
      <c r="TM947" s="34"/>
      <c r="TT947" s="35"/>
      <c r="TU947" s="34"/>
      <c r="UB947" s="35"/>
      <c r="UC947" s="34"/>
      <c r="UJ947" s="35"/>
      <c r="UK947" s="34"/>
      <c r="UR947" s="35"/>
      <c r="US947" s="34"/>
      <c r="UZ947" s="35"/>
      <c r="VA947" s="34"/>
      <c r="VH947" s="35"/>
      <c r="VI947" s="34"/>
      <c r="VP947" s="35"/>
      <c r="VQ947" s="34"/>
      <c r="VX947" s="35"/>
      <c r="VY947" s="34"/>
      <c r="WF947" s="35"/>
      <c r="WG947" s="34"/>
      <c r="WN947" s="35"/>
      <c r="WO947" s="34"/>
      <c r="WV947" s="35"/>
      <c r="WW947" s="34"/>
      <c r="XD947" s="35"/>
      <c r="XE947" s="34"/>
      <c r="XL947" s="35"/>
      <c r="XM947" s="34"/>
      <c r="XT947" s="35"/>
      <c r="XU947" s="34"/>
      <c r="YB947" s="35"/>
      <c r="YC947" s="34"/>
      <c r="YJ947" s="35"/>
      <c r="YK947" s="34"/>
      <c r="YR947" s="35"/>
      <c r="YS947" s="34"/>
      <c r="YZ947" s="35"/>
      <c r="ZA947" s="34"/>
      <c r="ZH947" s="35"/>
      <c r="ZI947" s="34"/>
      <c r="ZP947" s="35"/>
      <c r="ZQ947" s="34"/>
      <c r="ZX947" s="35"/>
      <c r="ZY947" s="34"/>
      <c r="AAF947" s="35"/>
      <c r="AAG947" s="34"/>
      <c r="AAN947" s="35"/>
      <c r="AAO947" s="34"/>
      <c r="AAV947" s="35"/>
      <c r="AAW947" s="34"/>
      <c r="ABD947" s="35"/>
      <c r="ABE947" s="34"/>
      <c r="ABL947" s="35"/>
      <c r="ABM947" s="34"/>
      <c r="ABT947" s="35"/>
      <c r="ABU947" s="34"/>
      <c r="ACB947" s="35"/>
      <c r="ACC947" s="34"/>
      <c r="ACJ947" s="35"/>
      <c r="ACK947" s="34"/>
      <c r="ACR947" s="35"/>
      <c r="ACS947" s="34"/>
      <c r="ACZ947" s="35"/>
      <c r="ADA947" s="34"/>
      <c r="ADH947" s="35"/>
      <c r="ADI947" s="34"/>
      <c r="ADP947" s="35"/>
      <c r="ADQ947" s="34"/>
      <c r="ADX947" s="35"/>
      <c r="ADY947" s="34"/>
      <c r="AEF947" s="35"/>
      <c r="AEG947" s="34"/>
      <c r="AEN947" s="35"/>
      <c r="AEO947" s="34"/>
      <c r="AEV947" s="35"/>
      <c r="AEW947" s="34"/>
      <c r="AFD947" s="35"/>
      <c r="AFE947" s="34"/>
      <c r="AFL947" s="35"/>
      <c r="AFM947" s="34"/>
      <c r="AFT947" s="35"/>
      <c r="AFU947" s="34"/>
      <c r="AGB947" s="35"/>
      <c r="AGC947" s="34"/>
      <c r="AGJ947" s="35"/>
      <c r="AGK947" s="34"/>
      <c r="AGR947" s="35"/>
      <c r="AGS947" s="34"/>
      <c r="AGZ947" s="35"/>
      <c r="AHA947" s="34"/>
      <c r="AHH947" s="35"/>
      <c r="AHI947" s="34"/>
      <c r="AHP947" s="35"/>
      <c r="AHQ947" s="34"/>
      <c r="AHX947" s="35"/>
      <c r="AHY947" s="34"/>
      <c r="AIF947" s="35"/>
      <c r="AIG947" s="34"/>
      <c r="AIN947" s="35"/>
      <c r="AIO947" s="34"/>
      <c r="AIV947" s="35"/>
      <c r="AIW947" s="34"/>
      <c r="AJD947" s="35"/>
      <c r="AJE947" s="34"/>
      <c r="AJL947" s="35"/>
      <c r="AJM947" s="34"/>
      <c r="AJT947" s="35"/>
      <c r="AJU947" s="34"/>
      <c r="AKB947" s="35"/>
      <c r="AKC947" s="34"/>
      <c r="AKJ947" s="35"/>
      <c r="AKK947" s="34"/>
      <c r="AKR947" s="35"/>
      <c r="AKS947" s="34"/>
      <c r="AKZ947" s="35"/>
      <c r="ALA947" s="34"/>
      <c r="ALH947" s="35"/>
      <c r="ALI947" s="34"/>
      <c r="ALP947" s="35"/>
      <c r="ALQ947" s="34"/>
      <c r="ALX947" s="35"/>
      <c r="ALY947" s="34"/>
      <c r="AMF947" s="35"/>
      <c r="AMG947" s="34"/>
      <c r="AMN947" s="35"/>
      <c r="AMO947" s="34"/>
      <c r="AMV947" s="35"/>
      <c r="AMW947" s="34"/>
      <c r="AND947" s="35"/>
      <c r="ANE947" s="34"/>
      <c r="ANL947" s="35"/>
      <c r="ANM947" s="34"/>
      <c r="ANT947" s="35"/>
      <c r="ANU947" s="34"/>
      <c r="AOB947" s="35"/>
      <c r="AOC947" s="34"/>
      <c r="AOJ947" s="35"/>
      <c r="AOK947" s="34"/>
      <c r="AOR947" s="35"/>
      <c r="AOS947" s="34"/>
      <c r="AOZ947" s="35"/>
      <c r="APA947" s="34"/>
      <c r="APH947" s="35"/>
      <c r="API947" s="34"/>
      <c r="APP947" s="35"/>
      <c r="APQ947" s="34"/>
      <c r="APX947" s="35"/>
      <c r="APY947" s="34"/>
      <c r="AQF947" s="35"/>
      <c r="AQG947" s="34"/>
      <c r="AQN947" s="35"/>
      <c r="AQO947" s="34"/>
      <c r="AQV947" s="35"/>
      <c r="AQW947" s="34"/>
      <c r="ARD947" s="35"/>
      <c r="ARE947" s="34"/>
      <c r="ARL947" s="35"/>
      <c r="ARM947" s="34"/>
      <c r="ART947" s="35"/>
      <c r="ARU947" s="34"/>
      <c r="ASB947" s="35"/>
      <c r="ASC947" s="34"/>
      <c r="ASJ947" s="35"/>
      <c r="ASK947" s="34"/>
      <c r="ASR947" s="35"/>
      <c r="ASS947" s="34"/>
      <c r="ASZ947" s="35"/>
      <c r="ATA947" s="34"/>
      <c r="ATH947" s="35"/>
      <c r="ATI947" s="34"/>
      <c r="ATP947" s="35"/>
      <c r="ATQ947" s="34"/>
      <c r="ATX947" s="35"/>
      <c r="ATY947" s="34"/>
      <c r="AUF947" s="35"/>
      <c r="AUG947" s="34"/>
      <c r="AUN947" s="35"/>
      <c r="AUO947" s="34"/>
      <c r="AUV947" s="35"/>
      <c r="AUW947" s="34"/>
      <c r="AVD947" s="35"/>
      <c r="AVE947" s="34"/>
      <c r="AVL947" s="35"/>
      <c r="AVM947" s="34"/>
      <c r="AVT947" s="35"/>
      <c r="AVU947" s="34"/>
      <c r="AWB947" s="35"/>
      <c r="AWC947" s="34"/>
      <c r="AWJ947" s="35"/>
      <c r="AWK947" s="34"/>
      <c r="AWR947" s="35"/>
      <c r="AWS947" s="34"/>
      <c r="AWZ947" s="35"/>
      <c r="AXA947" s="34"/>
      <c r="AXH947" s="35"/>
      <c r="AXI947" s="34"/>
      <c r="AXP947" s="35"/>
      <c r="AXQ947" s="34"/>
      <c r="AXX947" s="35"/>
      <c r="AXY947" s="34"/>
      <c r="AYF947" s="35"/>
      <c r="AYG947" s="34"/>
      <c r="AYN947" s="35"/>
      <c r="AYO947" s="34"/>
      <c r="AYV947" s="35"/>
      <c r="AYW947" s="34"/>
      <c r="AZD947" s="35"/>
      <c r="AZE947" s="34"/>
      <c r="AZL947" s="35"/>
      <c r="AZM947" s="34"/>
      <c r="AZT947" s="35"/>
      <c r="AZU947" s="34"/>
      <c r="BAB947" s="35"/>
      <c r="BAC947" s="34"/>
      <c r="BAJ947" s="35"/>
      <c r="BAK947" s="34"/>
      <c r="BAR947" s="35"/>
      <c r="BAS947" s="34"/>
      <c r="BAZ947" s="35"/>
      <c r="BBA947" s="34"/>
      <c r="BBH947" s="35"/>
      <c r="BBI947" s="34"/>
      <c r="BBP947" s="35"/>
      <c r="BBQ947" s="34"/>
      <c r="BBX947" s="35"/>
      <c r="BBY947" s="34"/>
      <c r="BCF947" s="35"/>
      <c r="BCG947" s="34"/>
      <c r="BCN947" s="35"/>
      <c r="BCO947" s="34"/>
      <c r="BCV947" s="35"/>
      <c r="BCW947" s="34"/>
      <c r="BDD947" s="35"/>
      <c r="BDE947" s="34"/>
      <c r="BDL947" s="35"/>
      <c r="BDM947" s="34"/>
      <c r="BDT947" s="35"/>
      <c r="BDU947" s="34"/>
      <c r="BEB947" s="35"/>
      <c r="BEC947" s="34"/>
      <c r="BEJ947" s="35"/>
      <c r="BEK947" s="34"/>
      <c r="BER947" s="35"/>
      <c r="BES947" s="34"/>
      <c r="BEZ947" s="35"/>
      <c r="BFA947" s="34"/>
      <c r="BFH947" s="35"/>
      <c r="BFI947" s="34"/>
      <c r="BFP947" s="35"/>
      <c r="BFQ947" s="34"/>
      <c r="BFX947" s="35"/>
      <c r="BFY947" s="34"/>
      <c r="BGF947" s="35"/>
      <c r="BGG947" s="34"/>
      <c r="BGN947" s="35"/>
      <c r="BGO947" s="34"/>
      <c r="BGV947" s="35"/>
      <c r="BGW947" s="34"/>
      <c r="BHD947" s="35"/>
      <c r="BHE947" s="34"/>
      <c r="BHL947" s="35"/>
      <c r="BHM947" s="34"/>
      <c r="BHT947" s="35"/>
      <c r="BHU947" s="34"/>
      <c r="BIB947" s="35"/>
      <c r="BIC947" s="34"/>
      <c r="BIJ947" s="35"/>
      <c r="BIK947" s="34"/>
      <c r="BIR947" s="35"/>
      <c r="BIS947" s="34"/>
      <c r="BIZ947" s="35"/>
      <c r="BJA947" s="34"/>
      <c r="BJH947" s="35"/>
      <c r="BJI947" s="34"/>
      <c r="BJP947" s="35"/>
      <c r="BJQ947" s="34"/>
      <c r="BJX947" s="35"/>
      <c r="BJY947" s="34"/>
      <c r="BKF947" s="35"/>
      <c r="BKG947" s="34"/>
      <c r="BKN947" s="35"/>
      <c r="BKO947" s="34"/>
      <c r="BKV947" s="35"/>
      <c r="BKW947" s="34"/>
      <c r="BLD947" s="35"/>
      <c r="BLE947" s="34"/>
      <c r="BLL947" s="35"/>
      <c r="BLM947" s="34"/>
      <c r="BLT947" s="35"/>
      <c r="BLU947" s="34"/>
      <c r="BMB947" s="35"/>
      <c r="BMC947" s="34"/>
      <c r="BMJ947" s="35"/>
      <c r="BMK947" s="34"/>
      <c r="BMR947" s="35"/>
      <c r="BMS947" s="34"/>
      <c r="BMZ947" s="35"/>
      <c r="BNA947" s="34"/>
      <c r="BNH947" s="35"/>
      <c r="BNI947" s="34"/>
      <c r="BNP947" s="35"/>
      <c r="BNQ947" s="34"/>
      <c r="BNX947" s="35"/>
      <c r="BNY947" s="34"/>
      <c r="BOF947" s="35"/>
      <c r="BOG947" s="34"/>
      <c r="BON947" s="35"/>
      <c r="BOO947" s="34"/>
      <c r="BOV947" s="35"/>
      <c r="BOW947" s="34"/>
      <c r="BPD947" s="35"/>
      <c r="BPE947" s="34"/>
      <c r="BPL947" s="35"/>
      <c r="BPM947" s="34"/>
      <c r="BPT947" s="35"/>
      <c r="BPU947" s="34"/>
      <c r="BQB947" s="35"/>
      <c r="BQC947" s="34"/>
      <c r="BQJ947" s="35"/>
      <c r="BQK947" s="34"/>
      <c r="BQR947" s="35"/>
      <c r="BQS947" s="34"/>
      <c r="BQZ947" s="35"/>
      <c r="BRA947" s="34"/>
      <c r="BRH947" s="35"/>
      <c r="BRI947" s="34"/>
      <c r="BRP947" s="35"/>
      <c r="BRQ947" s="34"/>
      <c r="BRX947" s="35"/>
      <c r="BRY947" s="34"/>
      <c r="BSF947" s="35"/>
      <c r="BSG947" s="34"/>
      <c r="BSN947" s="35"/>
      <c r="BSO947" s="34"/>
      <c r="BSV947" s="35"/>
      <c r="BSW947" s="34"/>
      <c r="BTD947" s="35"/>
      <c r="BTE947" s="34"/>
      <c r="BTL947" s="35"/>
      <c r="BTM947" s="34"/>
      <c r="BTT947" s="35"/>
      <c r="BTU947" s="34"/>
      <c r="BUB947" s="35"/>
      <c r="BUC947" s="34"/>
      <c r="BUJ947" s="35"/>
      <c r="BUK947" s="34"/>
      <c r="BUR947" s="35"/>
      <c r="BUS947" s="34"/>
      <c r="BUZ947" s="35"/>
      <c r="BVA947" s="34"/>
      <c r="BVH947" s="35"/>
      <c r="BVI947" s="34"/>
      <c r="BVP947" s="35"/>
      <c r="BVQ947" s="34"/>
      <c r="BVX947" s="35"/>
      <c r="BVY947" s="34"/>
      <c r="BWF947" s="35"/>
      <c r="BWG947" s="34"/>
      <c r="BWN947" s="35"/>
      <c r="BWO947" s="34"/>
      <c r="BWV947" s="35"/>
      <c r="BWW947" s="34"/>
      <c r="BXD947" s="35"/>
      <c r="BXE947" s="34"/>
      <c r="BXL947" s="35"/>
      <c r="BXM947" s="34"/>
      <c r="BXT947" s="35"/>
      <c r="BXU947" s="34"/>
      <c r="BYB947" s="35"/>
      <c r="BYC947" s="34"/>
      <c r="BYJ947" s="35"/>
      <c r="BYK947" s="34"/>
      <c r="BYR947" s="35"/>
      <c r="BYS947" s="34"/>
      <c r="BYZ947" s="35"/>
      <c r="BZA947" s="34"/>
      <c r="BZH947" s="35"/>
      <c r="BZI947" s="34"/>
      <c r="BZP947" s="35"/>
      <c r="BZQ947" s="34"/>
      <c r="BZX947" s="35"/>
      <c r="BZY947" s="34"/>
      <c r="CAF947" s="35"/>
      <c r="CAG947" s="34"/>
      <c r="CAN947" s="35"/>
      <c r="CAO947" s="34"/>
      <c r="CAV947" s="35"/>
      <c r="CAW947" s="34"/>
      <c r="CBD947" s="35"/>
      <c r="CBE947" s="34"/>
      <c r="CBL947" s="35"/>
      <c r="CBM947" s="34"/>
      <c r="CBT947" s="35"/>
      <c r="CBU947" s="34"/>
      <c r="CCB947" s="35"/>
      <c r="CCC947" s="34"/>
      <c r="CCJ947" s="35"/>
      <c r="CCK947" s="34"/>
      <c r="CCR947" s="35"/>
      <c r="CCS947" s="34"/>
      <c r="CCZ947" s="35"/>
      <c r="CDA947" s="34"/>
      <c r="CDH947" s="35"/>
      <c r="CDI947" s="34"/>
      <c r="CDP947" s="35"/>
      <c r="CDQ947" s="34"/>
      <c r="CDX947" s="35"/>
      <c r="CDY947" s="34"/>
      <c r="CEF947" s="35"/>
      <c r="CEG947" s="34"/>
      <c r="CEN947" s="35"/>
      <c r="CEO947" s="34"/>
      <c r="CEV947" s="35"/>
      <c r="CEW947" s="34"/>
      <c r="CFD947" s="35"/>
      <c r="CFE947" s="34"/>
      <c r="CFL947" s="35"/>
      <c r="CFM947" s="34"/>
      <c r="CFT947" s="35"/>
      <c r="CFU947" s="34"/>
      <c r="CGB947" s="35"/>
      <c r="CGC947" s="34"/>
      <c r="CGJ947" s="35"/>
      <c r="CGK947" s="34"/>
      <c r="CGR947" s="35"/>
      <c r="CGS947" s="34"/>
      <c r="CGZ947" s="35"/>
      <c r="CHA947" s="34"/>
      <c r="CHH947" s="35"/>
      <c r="CHI947" s="34"/>
      <c r="CHP947" s="35"/>
      <c r="CHQ947" s="34"/>
      <c r="CHX947" s="35"/>
      <c r="CHY947" s="34"/>
      <c r="CIF947" s="35"/>
      <c r="CIG947" s="34"/>
      <c r="CIN947" s="35"/>
      <c r="CIO947" s="34"/>
      <c r="CIV947" s="35"/>
      <c r="CIW947" s="34"/>
      <c r="CJD947" s="35"/>
      <c r="CJE947" s="34"/>
      <c r="CJL947" s="35"/>
      <c r="CJM947" s="34"/>
      <c r="CJT947" s="35"/>
      <c r="CJU947" s="34"/>
      <c r="CKB947" s="35"/>
      <c r="CKC947" s="34"/>
      <c r="CKJ947" s="35"/>
      <c r="CKK947" s="34"/>
      <c r="CKR947" s="35"/>
      <c r="CKS947" s="34"/>
      <c r="CKZ947" s="35"/>
      <c r="CLA947" s="34"/>
      <c r="CLH947" s="35"/>
      <c r="CLI947" s="34"/>
      <c r="CLP947" s="35"/>
      <c r="CLQ947" s="34"/>
      <c r="CLX947" s="35"/>
      <c r="CLY947" s="34"/>
      <c r="CMF947" s="35"/>
      <c r="CMG947" s="34"/>
      <c r="CMN947" s="35"/>
      <c r="CMO947" s="34"/>
      <c r="CMV947" s="35"/>
      <c r="CMW947" s="34"/>
      <c r="CND947" s="35"/>
      <c r="CNE947" s="34"/>
      <c r="CNL947" s="35"/>
      <c r="CNM947" s="34"/>
      <c r="CNT947" s="35"/>
      <c r="CNU947" s="34"/>
      <c r="COB947" s="35"/>
      <c r="COC947" s="34"/>
      <c r="COJ947" s="35"/>
      <c r="COK947" s="34"/>
      <c r="COR947" s="35"/>
      <c r="COS947" s="34"/>
      <c r="COZ947" s="35"/>
      <c r="CPA947" s="34"/>
      <c r="CPH947" s="35"/>
      <c r="CPI947" s="34"/>
      <c r="CPP947" s="35"/>
      <c r="CPQ947" s="34"/>
      <c r="CPX947" s="35"/>
      <c r="CPY947" s="34"/>
      <c r="CQF947" s="35"/>
      <c r="CQG947" s="34"/>
      <c r="CQN947" s="35"/>
      <c r="CQO947" s="34"/>
      <c r="CQV947" s="35"/>
      <c r="CQW947" s="34"/>
      <c r="CRD947" s="35"/>
      <c r="CRE947" s="34"/>
      <c r="CRL947" s="35"/>
      <c r="CRM947" s="34"/>
      <c r="CRT947" s="35"/>
      <c r="CRU947" s="34"/>
      <c r="CSB947" s="35"/>
      <c r="CSC947" s="34"/>
      <c r="CSJ947" s="35"/>
      <c r="CSK947" s="34"/>
      <c r="CSR947" s="35"/>
      <c r="CSS947" s="34"/>
      <c r="CSZ947" s="35"/>
      <c r="CTA947" s="34"/>
      <c r="CTH947" s="35"/>
      <c r="CTI947" s="34"/>
      <c r="CTP947" s="35"/>
      <c r="CTQ947" s="34"/>
      <c r="CTX947" s="35"/>
      <c r="CTY947" s="34"/>
      <c r="CUF947" s="35"/>
      <c r="CUG947" s="34"/>
      <c r="CUN947" s="35"/>
      <c r="CUO947" s="34"/>
      <c r="CUV947" s="35"/>
      <c r="CUW947" s="34"/>
      <c r="CVD947" s="35"/>
      <c r="CVE947" s="34"/>
      <c r="CVL947" s="35"/>
      <c r="CVM947" s="34"/>
      <c r="CVT947" s="35"/>
      <c r="CVU947" s="34"/>
      <c r="CWB947" s="35"/>
      <c r="CWC947" s="34"/>
      <c r="CWJ947" s="35"/>
      <c r="CWK947" s="34"/>
      <c r="CWR947" s="35"/>
      <c r="CWS947" s="34"/>
      <c r="CWZ947" s="35"/>
      <c r="CXA947" s="34"/>
      <c r="CXH947" s="35"/>
      <c r="CXI947" s="34"/>
      <c r="CXP947" s="35"/>
      <c r="CXQ947" s="34"/>
      <c r="CXX947" s="35"/>
      <c r="CXY947" s="34"/>
      <c r="CYF947" s="35"/>
      <c r="CYG947" s="34"/>
      <c r="CYN947" s="35"/>
      <c r="CYO947" s="34"/>
      <c r="CYV947" s="35"/>
      <c r="CYW947" s="34"/>
      <c r="CZD947" s="35"/>
      <c r="CZE947" s="34"/>
      <c r="CZL947" s="35"/>
      <c r="CZM947" s="34"/>
      <c r="CZT947" s="35"/>
      <c r="CZU947" s="34"/>
      <c r="DAB947" s="35"/>
      <c r="DAC947" s="34"/>
      <c r="DAJ947" s="35"/>
      <c r="DAK947" s="34"/>
      <c r="DAR947" s="35"/>
      <c r="DAS947" s="34"/>
      <c r="DAZ947" s="35"/>
      <c r="DBA947" s="34"/>
      <c r="DBH947" s="35"/>
      <c r="DBI947" s="34"/>
      <c r="DBP947" s="35"/>
      <c r="DBQ947" s="34"/>
      <c r="DBX947" s="35"/>
      <c r="DBY947" s="34"/>
      <c r="DCF947" s="35"/>
      <c r="DCG947" s="34"/>
      <c r="DCN947" s="35"/>
      <c r="DCO947" s="34"/>
      <c r="DCV947" s="35"/>
      <c r="DCW947" s="34"/>
      <c r="DDD947" s="35"/>
      <c r="DDE947" s="34"/>
      <c r="DDL947" s="35"/>
      <c r="DDM947" s="34"/>
      <c r="DDT947" s="35"/>
      <c r="DDU947" s="34"/>
      <c r="DEB947" s="35"/>
      <c r="DEC947" s="34"/>
      <c r="DEJ947" s="35"/>
      <c r="DEK947" s="34"/>
      <c r="DER947" s="35"/>
      <c r="DES947" s="34"/>
      <c r="DEZ947" s="35"/>
      <c r="DFA947" s="34"/>
      <c r="DFH947" s="35"/>
      <c r="DFI947" s="34"/>
      <c r="DFP947" s="35"/>
      <c r="DFQ947" s="34"/>
      <c r="DFX947" s="35"/>
      <c r="DFY947" s="34"/>
      <c r="DGF947" s="35"/>
      <c r="DGG947" s="34"/>
      <c r="DGN947" s="35"/>
      <c r="DGO947" s="34"/>
      <c r="DGV947" s="35"/>
      <c r="DGW947" s="34"/>
      <c r="DHD947" s="35"/>
      <c r="DHE947" s="34"/>
      <c r="DHL947" s="35"/>
      <c r="DHM947" s="34"/>
      <c r="DHT947" s="35"/>
      <c r="DHU947" s="34"/>
      <c r="DIB947" s="35"/>
      <c r="DIC947" s="34"/>
      <c r="DIJ947" s="35"/>
      <c r="DIK947" s="34"/>
      <c r="DIR947" s="35"/>
      <c r="DIS947" s="34"/>
      <c r="DIZ947" s="35"/>
      <c r="DJA947" s="34"/>
      <c r="DJH947" s="35"/>
      <c r="DJI947" s="34"/>
      <c r="DJP947" s="35"/>
      <c r="DJQ947" s="34"/>
      <c r="DJX947" s="35"/>
      <c r="DJY947" s="34"/>
      <c r="DKF947" s="35"/>
      <c r="DKG947" s="34"/>
      <c r="DKN947" s="35"/>
      <c r="DKO947" s="34"/>
      <c r="DKV947" s="35"/>
      <c r="DKW947" s="34"/>
      <c r="DLD947" s="35"/>
      <c r="DLE947" s="34"/>
      <c r="DLL947" s="35"/>
      <c r="DLM947" s="34"/>
      <c r="DLT947" s="35"/>
      <c r="DLU947" s="34"/>
      <c r="DMB947" s="35"/>
      <c r="DMC947" s="34"/>
      <c r="DMJ947" s="35"/>
      <c r="DMK947" s="34"/>
      <c r="DMR947" s="35"/>
      <c r="DMS947" s="34"/>
      <c r="DMZ947" s="35"/>
      <c r="DNA947" s="34"/>
      <c r="DNH947" s="35"/>
      <c r="DNI947" s="34"/>
      <c r="DNP947" s="35"/>
      <c r="DNQ947" s="34"/>
      <c r="DNX947" s="35"/>
      <c r="DNY947" s="34"/>
      <c r="DOF947" s="35"/>
      <c r="DOG947" s="34"/>
      <c r="DON947" s="35"/>
      <c r="DOO947" s="34"/>
      <c r="DOV947" s="35"/>
      <c r="DOW947" s="34"/>
      <c r="DPD947" s="35"/>
      <c r="DPE947" s="34"/>
      <c r="DPL947" s="35"/>
      <c r="DPM947" s="34"/>
      <c r="DPT947" s="35"/>
      <c r="DPU947" s="34"/>
      <c r="DQB947" s="35"/>
      <c r="DQC947" s="34"/>
      <c r="DQJ947" s="35"/>
      <c r="DQK947" s="34"/>
      <c r="DQR947" s="35"/>
      <c r="DQS947" s="34"/>
      <c r="DQZ947" s="35"/>
      <c r="DRA947" s="34"/>
      <c r="DRH947" s="35"/>
      <c r="DRI947" s="34"/>
      <c r="DRP947" s="35"/>
      <c r="DRQ947" s="34"/>
      <c r="DRX947" s="35"/>
      <c r="DRY947" s="34"/>
      <c r="DSF947" s="35"/>
      <c r="DSG947" s="34"/>
      <c r="DSN947" s="35"/>
      <c r="DSO947" s="34"/>
      <c r="DSV947" s="35"/>
      <c r="DSW947" s="34"/>
      <c r="DTD947" s="35"/>
      <c r="DTE947" s="34"/>
      <c r="DTL947" s="35"/>
      <c r="DTM947" s="34"/>
      <c r="DTT947" s="35"/>
      <c r="DTU947" s="34"/>
      <c r="DUB947" s="35"/>
      <c r="DUC947" s="34"/>
      <c r="DUJ947" s="35"/>
      <c r="DUK947" s="34"/>
      <c r="DUR947" s="35"/>
      <c r="DUS947" s="34"/>
      <c r="DUZ947" s="35"/>
      <c r="DVA947" s="34"/>
      <c r="DVH947" s="35"/>
      <c r="DVI947" s="34"/>
      <c r="DVP947" s="35"/>
      <c r="DVQ947" s="34"/>
      <c r="DVX947" s="35"/>
      <c r="DVY947" s="34"/>
      <c r="DWF947" s="35"/>
      <c r="DWG947" s="34"/>
      <c r="DWN947" s="35"/>
      <c r="DWO947" s="34"/>
      <c r="DWV947" s="35"/>
      <c r="DWW947" s="34"/>
      <c r="DXD947" s="35"/>
      <c r="DXE947" s="34"/>
      <c r="DXL947" s="35"/>
      <c r="DXM947" s="34"/>
      <c r="DXT947" s="35"/>
      <c r="DXU947" s="34"/>
      <c r="DYB947" s="35"/>
      <c r="DYC947" s="34"/>
      <c r="DYJ947" s="35"/>
      <c r="DYK947" s="34"/>
      <c r="DYR947" s="35"/>
      <c r="DYS947" s="34"/>
      <c r="DYZ947" s="35"/>
      <c r="DZA947" s="34"/>
      <c r="DZH947" s="35"/>
      <c r="DZI947" s="34"/>
      <c r="DZP947" s="35"/>
      <c r="DZQ947" s="34"/>
      <c r="DZX947" s="35"/>
      <c r="DZY947" s="34"/>
      <c r="EAF947" s="35"/>
      <c r="EAG947" s="34"/>
      <c r="EAN947" s="35"/>
      <c r="EAO947" s="34"/>
      <c r="EAV947" s="35"/>
      <c r="EAW947" s="34"/>
      <c r="EBD947" s="35"/>
      <c r="EBE947" s="34"/>
      <c r="EBL947" s="35"/>
      <c r="EBM947" s="34"/>
      <c r="EBT947" s="35"/>
      <c r="EBU947" s="34"/>
      <c r="ECB947" s="35"/>
      <c r="ECC947" s="34"/>
      <c r="ECJ947" s="35"/>
      <c r="ECK947" s="34"/>
      <c r="ECR947" s="35"/>
      <c r="ECS947" s="34"/>
      <c r="ECZ947" s="35"/>
      <c r="EDA947" s="34"/>
      <c r="EDH947" s="35"/>
      <c r="EDI947" s="34"/>
      <c r="EDP947" s="35"/>
      <c r="EDQ947" s="34"/>
      <c r="EDX947" s="35"/>
      <c r="EDY947" s="34"/>
      <c r="EEF947" s="35"/>
      <c r="EEG947" s="34"/>
      <c r="EEN947" s="35"/>
      <c r="EEO947" s="34"/>
      <c r="EEV947" s="35"/>
      <c r="EEW947" s="34"/>
      <c r="EFD947" s="35"/>
      <c r="EFE947" s="34"/>
      <c r="EFL947" s="35"/>
      <c r="EFM947" s="34"/>
      <c r="EFT947" s="35"/>
      <c r="EFU947" s="34"/>
      <c r="EGB947" s="35"/>
      <c r="EGC947" s="34"/>
      <c r="EGJ947" s="35"/>
      <c r="EGK947" s="34"/>
      <c r="EGR947" s="35"/>
      <c r="EGS947" s="34"/>
      <c r="EGZ947" s="35"/>
      <c r="EHA947" s="34"/>
      <c r="EHH947" s="35"/>
      <c r="EHI947" s="34"/>
      <c r="EHP947" s="35"/>
      <c r="EHQ947" s="34"/>
      <c r="EHX947" s="35"/>
      <c r="EHY947" s="34"/>
      <c r="EIF947" s="35"/>
      <c r="EIG947" s="34"/>
      <c r="EIN947" s="35"/>
      <c r="EIO947" s="34"/>
      <c r="EIV947" s="35"/>
      <c r="EIW947" s="34"/>
      <c r="EJD947" s="35"/>
      <c r="EJE947" s="34"/>
      <c r="EJL947" s="35"/>
      <c r="EJM947" s="34"/>
      <c r="EJT947" s="35"/>
      <c r="EJU947" s="34"/>
      <c r="EKB947" s="35"/>
      <c r="EKC947" s="34"/>
      <c r="EKJ947" s="35"/>
      <c r="EKK947" s="34"/>
      <c r="EKR947" s="35"/>
      <c r="EKS947" s="34"/>
      <c r="EKZ947" s="35"/>
      <c r="ELA947" s="34"/>
      <c r="ELH947" s="35"/>
      <c r="ELI947" s="34"/>
      <c r="ELP947" s="35"/>
      <c r="ELQ947" s="34"/>
      <c r="ELX947" s="35"/>
      <c r="ELY947" s="34"/>
      <c r="EMF947" s="35"/>
      <c r="EMG947" s="34"/>
      <c r="EMN947" s="35"/>
      <c r="EMO947" s="34"/>
      <c r="EMV947" s="35"/>
      <c r="EMW947" s="34"/>
      <c r="END947" s="35"/>
      <c r="ENE947" s="34"/>
      <c r="ENL947" s="35"/>
      <c r="ENM947" s="34"/>
      <c r="ENT947" s="35"/>
      <c r="ENU947" s="34"/>
      <c r="EOB947" s="35"/>
      <c r="EOC947" s="34"/>
      <c r="EOJ947" s="35"/>
      <c r="EOK947" s="34"/>
      <c r="EOR947" s="35"/>
      <c r="EOS947" s="34"/>
      <c r="EOZ947" s="35"/>
      <c r="EPA947" s="34"/>
      <c r="EPH947" s="35"/>
      <c r="EPI947" s="34"/>
      <c r="EPP947" s="35"/>
      <c r="EPQ947" s="34"/>
      <c r="EPX947" s="35"/>
      <c r="EPY947" s="34"/>
      <c r="EQF947" s="35"/>
      <c r="EQG947" s="34"/>
      <c r="EQN947" s="35"/>
      <c r="EQO947" s="34"/>
      <c r="EQV947" s="35"/>
      <c r="EQW947" s="34"/>
      <c r="ERD947" s="35"/>
      <c r="ERE947" s="34"/>
      <c r="ERL947" s="35"/>
      <c r="ERM947" s="34"/>
      <c r="ERT947" s="35"/>
      <c r="ERU947" s="34"/>
      <c r="ESB947" s="35"/>
      <c r="ESC947" s="34"/>
      <c r="ESJ947" s="35"/>
      <c r="ESK947" s="34"/>
      <c r="ESR947" s="35"/>
      <c r="ESS947" s="34"/>
      <c r="ESZ947" s="35"/>
      <c r="ETA947" s="34"/>
      <c r="ETH947" s="35"/>
      <c r="ETI947" s="34"/>
      <c r="ETP947" s="35"/>
      <c r="ETQ947" s="34"/>
      <c r="ETX947" s="35"/>
      <c r="ETY947" s="34"/>
      <c r="EUF947" s="35"/>
      <c r="EUG947" s="34"/>
      <c r="EUN947" s="35"/>
      <c r="EUO947" s="34"/>
      <c r="EUV947" s="35"/>
      <c r="EUW947" s="34"/>
      <c r="EVD947" s="35"/>
      <c r="EVE947" s="34"/>
      <c r="EVL947" s="35"/>
      <c r="EVM947" s="34"/>
      <c r="EVT947" s="35"/>
      <c r="EVU947" s="34"/>
      <c r="EWB947" s="35"/>
      <c r="EWC947" s="34"/>
      <c r="EWJ947" s="35"/>
      <c r="EWK947" s="34"/>
      <c r="EWR947" s="35"/>
      <c r="EWS947" s="34"/>
      <c r="EWZ947" s="35"/>
      <c r="EXA947" s="34"/>
      <c r="EXH947" s="35"/>
      <c r="EXI947" s="34"/>
      <c r="EXP947" s="35"/>
      <c r="EXQ947" s="34"/>
      <c r="EXX947" s="35"/>
      <c r="EXY947" s="34"/>
      <c r="EYF947" s="35"/>
      <c r="EYG947" s="34"/>
      <c r="EYN947" s="35"/>
      <c r="EYO947" s="34"/>
      <c r="EYV947" s="35"/>
      <c r="EYW947" s="34"/>
      <c r="EZD947" s="35"/>
      <c r="EZE947" s="34"/>
      <c r="EZL947" s="35"/>
      <c r="EZM947" s="34"/>
      <c r="EZT947" s="35"/>
      <c r="EZU947" s="34"/>
      <c r="FAB947" s="35"/>
      <c r="FAC947" s="34"/>
      <c r="FAJ947" s="35"/>
      <c r="FAK947" s="34"/>
      <c r="FAR947" s="35"/>
      <c r="FAS947" s="34"/>
      <c r="FAZ947" s="35"/>
      <c r="FBA947" s="34"/>
      <c r="FBH947" s="35"/>
      <c r="FBI947" s="34"/>
      <c r="FBP947" s="35"/>
      <c r="FBQ947" s="34"/>
      <c r="FBX947" s="35"/>
      <c r="FBY947" s="34"/>
      <c r="FCF947" s="35"/>
      <c r="FCG947" s="34"/>
      <c r="FCN947" s="35"/>
      <c r="FCO947" s="34"/>
      <c r="FCV947" s="35"/>
      <c r="FCW947" s="34"/>
      <c r="FDD947" s="35"/>
      <c r="FDE947" s="34"/>
      <c r="FDL947" s="35"/>
      <c r="FDM947" s="34"/>
      <c r="FDT947" s="35"/>
      <c r="FDU947" s="34"/>
      <c r="FEB947" s="35"/>
      <c r="FEC947" s="34"/>
      <c r="FEJ947" s="35"/>
      <c r="FEK947" s="34"/>
      <c r="FER947" s="35"/>
      <c r="FES947" s="34"/>
      <c r="FEZ947" s="35"/>
      <c r="FFA947" s="34"/>
      <c r="FFH947" s="35"/>
      <c r="FFI947" s="34"/>
      <c r="FFP947" s="35"/>
      <c r="FFQ947" s="34"/>
      <c r="FFX947" s="35"/>
      <c r="FFY947" s="34"/>
      <c r="FGF947" s="35"/>
      <c r="FGG947" s="34"/>
      <c r="FGN947" s="35"/>
      <c r="FGO947" s="34"/>
      <c r="FGV947" s="35"/>
      <c r="FGW947" s="34"/>
      <c r="FHD947" s="35"/>
      <c r="FHE947" s="34"/>
      <c r="FHL947" s="35"/>
      <c r="FHM947" s="34"/>
      <c r="FHT947" s="35"/>
      <c r="FHU947" s="34"/>
      <c r="FIB947" s="35"/>
      <c r="FIC947" s="34"/>
      <c r="FIJ947" s="35"/>
      <c r="FIK947" s="34"/>
      <c r="FIR947" s="35"/>
      <c r="FIS947" s="34"/>
      <c r="FIZ947" s="35"/>
      <c r="FJA947" s="34"/>
      <c r="FJH947" s="35"/>
      <c r="FJI947" s="34"/>
      <c r="FJP947" s="35"/>
      <c r="FJQ947" s="34"/>
      <c r="FJX947" s="35"/>
      <c r="FJY947" s="34"/>
      <c r="FKF947" s="35"/>
      <c r="FKG947" s="34"/>
      <c r="FKN947" s="35"/>
      <c r="FKO947" s="34"/>
      <c r="FKV947" s="35"/>
      <c r="FKW947" s="34"/>
      <c r="FLD947" s="35"/>
      <c r="FLE947" s="34"/>
      <c r="FLL947" s="35"/>
      <c r="FLM947" s="34"/>
      <c r="FLT947" s="35"/>
      <c r="FLU947" s="34"/>
      <c r="FMB947" s="35"/>
      <c r="FMC947" s="34"/>
      <c r="FMJ947" s="35"/>
      <c r="FMK947" s="34"/>
      <c r="FMR947" s="35"/>
      <c r="FMS947" s="34"/>
      <c r="FMZ947" s="35"/>
      <c r="FNA947" s="34"/>
      <c r="FNH947" s="35"/>
      <c r="FNI947" s="34"/>
      <c r="FNP947" s="35"/>
      <c r="FNQ947" s="34"/>
      <c r="FNX947" s="35"/>
      <c r="FNY947" s="34"/>
      <c r="FOF947" s="35"/>
      <c r="FOG947" s="34"/>
      <c r="FON947" s="35"/>
      <c r="FOO947" s="34"/>
      <c r="FOV947" s="35"/>
      <c r="FOW947" s="34"/>
      <c r="FPD947" s="35"/>
      <c r="FPE947" s="34"/>
      <c r="FPL947" s="35"/>
      <c r="FPM947" s="34"/>
      <c r="FPT947" s="35"/>
      <c r="FPU947" s="34"/>
      <c r="FQB947" s="35"/>
      <c r="FQC947" s="34"/>
      <c r="FQJ947" s="35"/>
      <c r="FQK947" s="34"/>
      <c r="FQR947" s="35"/>
      <c r="FQS947" s="34"/>
      <c r="FQZ947" s="35"/>
      <c r="FRA947" s="34"/>
      <c r="FRH947" s="35"/>
      <c r="FRI947" s="34"/>
      <c r="FRP947" s="35"/>
      <c r="FRQ947" s="34"/>
      <c r="FRX947" s="35"/>
      <c r="FRY947" s="34"/>
      <c r="FSF947" s="35"/>
      <c r="FSG947" s="34"/>
      <c r="FSN947" s="35"/>
      <c r="FSO947" s="34"/>
      <c r="FSV947" s="35"/>
      <c r="FSW947" s="34"/>
      <c r="FTD947" s="35"/>
      <c r="FTE947" s="34"/>
      <c r="FTL947" s="35"/>
      <c r="FTM947" s="34"/>
      <c r="FTT947" s="35"/>
      <c r="FTU947" s="34"/>
      <c r="FUB947" s="35"/>
      <c r="FUC947" s="34"/>
      <c r="FUJ947" s="35"/>
      <c r="FUK947" s="34"/>
      <c r="FUR947" s="35"/>
      <c r="FUS947" s="34"/>
      <c r="FUZ947" s="35"/>
      <c r="FVA947" s="34"/>
      <c r="FVH947" s="35"/>
      <c r="FVI947" s="34"/>
      <c r="FVP947" s="35"/>
      <c r="FVQ947" s="34"/>
      <c r="FVX947" s="35"/>
      <c r="FVY947" s="34"/>
      <c r="FWF947" s="35"/>
      <c r="FWG947" s="34"/>
      <c r="FWN947" s="35"/>
      <c r="FWO947" s="34"/>
      <c r="FWV947" s="35"/>
      <c r="FWW947" s="34"/>
      <c r="FXD947" s="35"/>
      <c r="FXE947" s="34"/>
      <c r="FXL947" s="35"/>
      <c r="FXM947" s="34"/>
      <c r="FXT947" s="35"/>
      <c r="FXU947" s="34"/>
      <c r="FYB947" s="35"/>
      <c r="FYC947" s="34"/>
      <c r="FYJ947" s="35"/>
      <c r="FYK947" s="34"/>
      <c r="FYR947" s="35"/>
      <c r="FYS947" s="34"/>
      <c r="FYZ947" s="35"/>
      <c r="FZA947" s="34"/>
      <c r="FZH947" s="35"/>
      <c r="FZI947" s="34"/>
      <c r="FZP947" s="35"/>
      <c r="FZQ947" s="34"/>
      <c r="FZX947" s="35"/>
      <c r="FZY947" s="34"/>
      <c r="GAF947" s="35"/>
      <c r="GAG947" s="34"/>
      <c r="GAN947" s="35"/>
      <c r="GAO947" s="34"/>
      <c r="GAV947" s="35"/>
      <c r="GAW947" s="34"/>
      <c r="GBD947" s="35"/>
      <c r="GBE947" s="34"/>
      <c r="GBL947" s="35"/>
      <c r="GBM947" s="34"/>
      <c r="GBT947" s="35"/>
      <c r="GBU947" s="34"/>
      <c r="GCB947" s="35"/>
      <c r="GCC947" s="34"/>
      <c r="GCJ947" s="35"/>
      <c r="GCK947" s="34"/>
      <c r="GCR947" s="35"/>
      <c r="GCS947" s="34"/>
      <c r="GCZ947" s="35"/>
      <c r="GDA947" s="34"/>
      <c r="GDH947" s="35"/>
      <c r="GDI947" s="34"/>
      <c r="GDP947" s="35"/>
      <c r="GDQ947" s="34"/>
      <c r="GDX947" s="35"/>
      <c r="GDY947" s="34"/>
      <c r="GEF947" s="35"/>
      <c r="GEG947" s="34"/>
      <c r="GEN947" s="35"/>
      <c r="GEO947" s="34"/>
      <c r="GEV947" s="35"/>
      <c r="GEW947" s="34"/>
      <c r="GFD947" s="35"/>
      <c r="GFE947" s="34"/>
      <c r="GFL947" s="35"/>
      <c r="GFM947" s="34"/>
      <c r="GFT947" s="35"/>
      <c r="GFU947" s="34"/>
      <c r="GGB947" s="35"/>
      <c r="GGC947" s="34"/>
      <c r="GGJ947" s="35"/>
      <c r="GGK947" s="34"/>
      <c r="GGR947" s="35"/>
      <c r="GGS947" s="34"/>
      <c r="GGZ947" s="35"/>
      <c r="GHA947" s="34"/>
      <c r="GHH947" s="35"/>
      <c r="GHI947" s="34"/>
      <c r="GHP947" s="35"/>
      <c r="GHQ947" s="34"/>
      <c r="GHX947" s="35"/>
      <c r="GHY947" s="34"/>
      <c r="GIF947" s="35"/>
      <c r="GIG947" s="34"/>
      <c r="GIN947" s="35"/>
      <c r="GIO947" s="34"/>
      <c r="GIV947" s="35"/>
      <c r="GIW947" s="34"/>
      <c r="GJD947" s="35"/>
      <c r="GJE947" s="34"/>
      <c r="GJL947" s="35"/>
      <c r="GJM947" s="34"/>
      <c r="GJT947" s="35"/>
      <c r="GJU947" s="34"/>
      <c r="GKB947" s="35"/>
      <c r="GKC947" s="34"/>
      <c r="GKJ947" s="35"/>
      <c r="GKK947" s="34"/>
      <c r="GKR947" s="35"/>
      <c r="GKS947" s="34"/>
      <c r="GKZ947" s="35"/>
      <c r="GLA947" s="34"/>
      <c r="GLH947" s="35"/>
      <c r="GLI947" s="34"/>
      <c r="GLP947" s="35"/>
      <c r="GLQ947" s="34"/>
      <c r="GLX947" s="35"/>
      <c r="GLY947" s="34"/>
      <c r="GMF947" s="35"/>
      <c r="GMG947" s="34"/>
      <c r="GMN947" s="35"/>
      <c r="GMO947" s="34"/>
      <c r="GMV947" s="35"/>
      <c r="GMW947" s="34"/>
      <c r="GND947" s="35"/>
      <c r="GNE947" s="34"/>
      <c r="GNL947" s="35"/>
      <c r="GNM947" s="34"/>
      <c r="GNT947" s="35"/>
      <c r="GNU947" s="34"/>
      <c r="GOB947" s="35"/>
      <c r="GOC947" s="34"/>
      <c r="GOJ947" s="35"/>
      <c r="GOK947" s="34"/>
      <c r="GOR947" s="35"/>
      <c r="GOS947" s="34"/>
      <c r="GOZ947" s="35"/>
      <c r="GPA947" s="34"/>
      <c r="GPH947" s="35"/>
      <c r="GPI947" s="34"/>
      <c r="GPP947" s="35"/>
      <c r="GPQ947" s="34"/>
      <c r="GPX947" s="35"/>
      <c r="GPY947" s="34"/>
      <c r="GQF947" s="35"/>
      <c r="GQG947" s="34"/>
      <c r="GQN947" s="35"/>
      <c r="GQO947" s="34"/>
      <c r="GQV947" s="35"/>
      <c r="GQW947" s="34"/>
      <c r="GRD947" s="35"/>
      <c r="GRE947" s="34"/>
      <c r="GRL947" s="35"/>
      <c r="GRM947" s="34"/>
      <c r="GRT947" s="35"/>
      <c r="GRU947" s="34"/>
      <c r="GSB947" s="35"/>
      <c r="GSC947" s="34"/>
      <c r="GSJ947" s="35"/>
      <c r="GSK947" s="34"/>
      <c r="GSR947" s="35"/>
      <c r="GSS947" s="34"/>
      <c r="GSZ947" s="35"/>
      <c r="GTA947" s="34"/>
      <c r="GTH947" s="35"/>
      <c r="GTI947" s="34"/>
      <c r="GTP947" s="35"/>
      <c r="GTQ947" s="34"/>
      <c r="GTX947" s="35"/>
      <c r="GTY947" s="34"/>
      <c r="GUF947" s="35"/>
      <c r="GUG947" s="34"/>
      <c r="GUN947" s="35"/>
      <c r="GUO947" s="34"/>
      <c r="GUV947" s="35"/>
      <c r="GUW947" s="34"/>
      <c r="GVD947" s="35"/>
      <c r="GVE947" s="34"/>
      <c r="GVL947" s="35"/>
      <c r="GVM947" s="34"/>
      <c r="GVT947" s="35"/>
      <c r="GVU947" s="34"/>
      <c r="GWB947" s="35"/>
      <c r="GWC947" s="34"/>
      <c r="GWJ947" s="35"/>
      <c r="GWK947" s="34"/>
      <c r="GWR947" s="35"/>
      <c r="GWS947" s="34"/>
      <c r="GWZ947" s="35"/>
      <c r="GXA947" s="34"/>
      <c r="GXH947" s="35"/>
      <c r="GXI947" s="34"/>
      <c r="GXP947" s="35"/>
      <c r="GXQ947" s="34"/>
      <c r="GXX947" s="35"/>
      <c r="GXY947" s="34"/>
      <c r="GYF947" s="35"/>
      <c r="GYG947" s="34"/>
      <c r="GYN947" s="35"/>
      <c r="GYO947" s="34"/>
      <c r="GYV947" s="35"/>
      <c r="GYW947" s="34"/>
      <c r="GZD947" s="35"/>
      <c r="GZE947" s="34"/>
      <c r="GZL947" s="35"/>
      <c r="GZM947" s="34"/>
      <c r="GZT947" s="35"/>
      <c r="GZU947" s="34"/>
      <c r="HAB947" s="35"/>
      <c r="HAC947" s="34"/>
      <c r="HAJ947" s="35"/>
      <c r="HAK947" s="34"/>
      <c r="HAR947" s="35"/>
      <c r="HAS947" s="34"/>
      <c r="HAZ947" s="35"/>
      <c r="HBA947" s="34"/>
      <c r="HBH947" s="35"/>
      <c r="HBI947" s="34"/>
      <c r="HBP947" s="35"/>
      <c r="HBQ947" s="34"/>
      <c r="HBX947" s="35"/>
      <c r="HBY947" s="34"/>
      <c r="HCF947" s="35"/>
      <c r="HCG947" s="34"/>
      <c r="HCN947" s="35"/>
      <c r="HCO947" s="34"/>
      <c r="HCV947" s="35"/>
      <c r="HCW947" s="34"/>
      <c r="HDD947" s="35"/>
      <c r="HDE947" s="34"/>
      <c r="HDL947" s="35"/>
      <c r="HDM947" s="34"/>
      <c r="HDT947" s="35"/>
      <c r="HDU947" s="34"/>
      <c r="HEB947" s="35"/>
      <c r="HEC947" s="34"/>
      <c r="HEJ947" s="35"/>
      <c r="HEK947" s="34"/>
      <c r="HER947" s="35"/>
      <c r="HES947" s="34"/>
      <c r="HEZ947" s="35"/>
      <c r="HFA947" s="34"/>
      <c r="HFH947" s="35"/>
      <c r="HFI947" s="34"/>
      <c r="HFP947" s="35"/>
      <c r="HFQ947" s="34"/>
      <c r="HFX947" s="35"/>
      <c r="HFY947" s="34"/>
      <c r="HGF947" s="35"/>
      <c r="HGG947" s="34"/>
      <c r="HGN947" s="35"/>
      <c r="HGO947" s="34"/>
      <c r="HGV947" s="35"/>
      <c r="HGW947" s="34"/>
      <c r="HHD947" s="35"/>
      <c r="HHE947" s="34"/>
      <c r="HHL947" s="35"/>
      <c r="HHM947" s="34"/>
      <c r="HHT947" s="35"/>
      <c r="HHU947" s="34"/>
      <c r="HIB947" s="35"/>
      <c r="HIC947" s="34"/>
      <c r="HIJ947" s="35"/>
      <c r="HIK947" s="34"/>
      <c r="HIR947" s="35"/>
      <c r="HIS947" s="34"/>
      <c r="HIZ947" s="35"/>
      <c r="HJA947" s="34"/>
      <c r="HJH947" s="35"/>
      <c r="HJI947" s="34"/>
      <c r="HJP947" s="35"/>
      <c r="HJQ947" s="34"/>
      <c r="HJX947" s="35"/>
      <c r="HJY947" s="34"/>
      <c r="HKF947" s="35"/>
      <c r="HKG947" s="34"/>
      <c r="HKN947" s="35"/>
      <c r="HKO947" s="34"/>
      <c r="HKV947" s="35"/>
      <c r="HKW947" s="34"/>
      <c r="HLD947" s="35"/>
      <c r="HLE947" s="34"/>
      <c r="HLL947" s="35"/>
      <c r="HLM947" s="34"/>
      <c r="HLT947" s="35"/>
      <c r="HLU947" s="34"/>
      <c r="HMB947" s="35"/>
      <c r="HMC947" s="34"/>
      <c r="HMJ947" s="35"/>
      <c r="HMK947" s="34"/>
      <c r="HMR947" s="35"/>
      <c r="HMS947" s="34"/>
      <c r="HMZ947" s="35"/>
      <c r="HNA947" s="34"/>
      <c r="HNH947" s="35"/>
      <c r="HNI947" s="34"/>
      <c r="HNP947" s="35"/>
      <c r="HNQ947" s="34"/>
      <c r="HNX947" s="35"/>
      <c r="HNY947" s="34"/>
      <c r="HOF947" s="35"/>
      <c r="HOG947" s="34"/>
      <c r="HON947" s="35"/>
      <c r="HOO947" s="34"/>
      <c r="HOV947" s="35"/>
      <c r="HOW947" s="34"/>
      <c r="HPD947" s="35"/>
      <c r="HPE947" s="34"/>
      <c r="HPL947" s="35"/>
      <c r="HPM947" s="34"/>
      <c r="HPT947" s="35"/>
      <c r="HPU947" s="34"/>
      <c r="HQB947" s="35"/>
      <c r="HQC947" s="34"/>
      <c r="HQJ947" s="35"/>
      <c r="HQK947" s="34"/>
      <c r="HQR947" s="35"/>
      <c r="HQS947" s="34"/>
      <c r="HQZ947" s="35"/>
      <c r="HRA947" s="34"/>
      <c r="HRH947" s="35"/>
      <c r="HRI947" s="34"/>
      <c r="HRP947" s="35"/>
      <c r="HRQ947" s="34"/>
      <c r="HRX947" s="35"/>
      <c r="HRY947" s="34"/>
      <c r="HSF947" s="35"/>
      <c r="HSG947" s="34"/>
      <c r="HSN947" s="35"/>
      <c r="HSO947" s="34"/>
      <c r="HSV947" s="35"/>
      <c r="HSW947" s="34"/>
      <c r="HTD947" s="35"/>
      <c r="HTE947" s="34"/>
      <c r="HTL947" s="35"/>
      <c r="HTM947" s="34"/>
      <c r="HTT947" s="35"/>
      <c r="HTU947" s="34"/>
      <c r="HUB947" s="35"/>
      <c r="HUC947" s="34"/>
      <c r="HUJ947" s="35"/>
      <c r="HUK947" s="34"/>
      <c r="HUR947" s="35"/>
      <c r="HUS947" s="34"/>
      <c r="HUZ947" s="35"/>
      <c r="HVA947" s="34"/>
      <c r="HVH947" s="35"/>
      <c r="HVI947" s="34"/>
      <c r="HVP947" s="35"/>
      <c r="HVQ947" s="34"/>
      <c r="HVX947" s="35"/>
      <c r="HVY947" s="34"/>
      <c r="HWF947" s="35"/>
      <c r="HWG947" s="34"/>
      <c r="HWN947" s="35"/>
      <c r="HWO947" s="34"/>
      <c r="HWV947" s="35"/>
      <c r="HWW947" s="34"/>
      <c r="HXD947" s="35"/>
      <c r="HXE947" s="34"/>
      <c r="HXL947" s="35"/>
      <c r="HXM947" s="34"/>
      <c r="HXT947" s="35"/>
      <c r="HXU947" s="34"/>
      <c r="HYB947" s="35"/>
      <c r="HYC947" s="34"/>
      <c r="HYJ947" s="35"/>
      <c r="HYK947" s="34"/>
      <c r="HYR947" s="35"/>
      <c r="HYS947" s="34"/>
      <c r="HYZ947" s="35"/>
      <c r="HZA947" s="34"/>
      <c r="HZH947" s="35"/>
      <c r="HZI947" s="34"/>
      <c r="HZP947" s="35"/>
      <c r="HZQ947" s="34"/>
      <c r="HZX947" s="35"/>
      <c r="HZY947" s="34"/>
      <c r="IAF947" s="35"/>
      <c r="IAG947" s="34"/>
      <c r="IAN947" s="35"/>
      <c r="IAO947" s="34"/>
      <c r="IAV947" s="35"/>
      <c r="IAW947" s="34"/>
      <c r="IBD947" s="35"/>
      <c r="IBE947" s="34"/>
      <c r="IBL947" s="35"/>
      <c r="IBM947" s="34"/>
      <c r="IBT947" s="35"/>
      <c r="IBU947" s="34"/>
      <c r="ICB947" s="35"/>
      <c r="ICC947" s="34"/>
      <c r="ICJ947" s="35"/>
      <c r="ICK947" s="34"/>
      <c r="ICR947" s="35"/>
      <c r="ICS947" s="34"/>
      <c r="ICZ947" s="35"/>
      <c r="IDA947" s="34"/>
      <c r="IDH947" s="35"/>
      <c r="IDI947" s="34"/>
      <c r="IDP947" s="35"/>
      <c r="IDQ947" s="34"/>
      <c r="IDX947" s="35"/>
      <c r="IDY947" s="34"/>
      <c r="IEF947" s="35"/>
      <c r="IEG947" s="34"/>
      <c r="IEN947" s="35"/>
      <c r="IEO947" s="34"/>
      <c r="IEV947" s="35"/>
      <c r="IEW947" s="34"/>
      <c r="IFD947" s="35"/>
      <c r="IFE947" s="34"/>
      <c r="IFL947" s="35"/>
      <c r="IFM947" s="34"/>
      <c r="IFT947" s="35"/>
      <c r="IFU947" s="34"/>
      <c r="IGB947" s="35"/>
      <c r="IGC947" s="34"/>
      <c r="IGJ947" s="35"/>
      <c r="IGK947" s="34"/>
      <c r="IGR947" s="35"/>
      <c r="IGS947" s="34"/>
      <c r="IGZ947" s="35"/>
      <c r="IHA947" s="34"/>
      <c r="IHH947" s="35"/>
      <c r="IHI947" s="34"/>
      <c r="IHP947" s="35"/>
      <c r="IHQ947" s="34"/>
      <c r="IHX947" s="35"/>
      <c r="IHY947" s="34"/>
      <c r="IIF947" s="35"/>
      <c r="IIG947" s="34"/>
      <c r="IIN947" s="35"/>
      <c r="IIO947" s="34"/>
      <c r="IIV947" s="35"/>
      <c r="IIW947" s="34"/>
      <c r="IJD947" s="35"/>
      <c r="IJE947" s="34"/>
      <c r="IJL947" s="35"/>
      <c r="IJM947" s="34"/>
      <c r="IJT947" s="35"/>
      <c r="IJU947" s="34"/>
      <c r="IKB947" s="35"/>
      <c r="IKC947" s="34"/>
      <c r="IKJ947" s="35"/>
      <c r="IKK947" s="34"/>
      <c r="IKR947" s="35"/>
      <c r="IKS947" s="34"/>
      <c r="IKZ947" s="35"/>
      <c r="ILA947" s="34"/>
      <c r="ILH947" s="35"/>
      <c r="ILI947" s="34"/>
      <c r="ILP947" s="35"/>
      <c r="ILQ947" s="34"/>
      <c r="ILX947" s="35"/>
      <c r="ILY947" s="34"/>
      <c r="IMF947" s="35"/>
      <c r="IMG947" s="34"/>
      <c r="IMN947" s="35"/>
      <c r="IMO947" s="34"/>
      <c r="IMV947" s="35"/>
      <c r="IMW947" s="34"/>
      <c r="IND947" s="35"/>
      <c r="INE947" s="34"/>
      <c r="INL947" s="35"/>
      <c r="INM947" s="34"/>
      <c r="INT947" s="35"/>
      <c r="INU947" s="34"/>
      <c r="IOB947" s="35"/>
      <c r="IOC947" s="34"/>
      <c r="IOJ947" s="35"/>
      <c r="IOK947" s="34"/>
      <c r="IOR947" s="35"/>
      <c r="IOS947" s="34"/>
      <c r="IOZ947" s="35"/>
      <c r="IPA947" s="34"/>
      <c r="IPH947" s="35"/>
      <c r="IPI947" s="34"/>
      <c r="IPP947" s="35"/>
      <c r="IPQ947" s="34"/>
      <c r="IPX947" s="35"/>
      <c r="IPY947" s="34"/>
      <c r="IQF947" s="35"/>
      <c r="IQG947" s="34"/>
      <c r="IQN947" s="35"/>
      <c r="IQO947" s="34"/>
      <c r="IQV947" s="35"/>
      <c r="IQW947" s="34"/>
      <c r="IRD947" s="35"/>
      <c r="IRE947" s="34"/>
      <c r="IRL947" s="35"/>
      <c r="IRM947" s="34"/>
      <c r="IRT947" s="35"/>
      <c r="IRU947" s="34"/>
      <c r="ISB947" s="35"/>
      <c r="ISC947" s="34"/>
      <c r="ISJ947" s="35"/>
      <c r="ISK947" s="34"/>
      <c r="ISR947" s="35"/>
      <c r="ISS947" s="34"/>
      <c r="ISZ947" s="35"/>
      <c r="ITA947" s="34"/>
      <c r="ITH947" s="35"/>
      <c r="ITI947" s="34"/>
      <c r="ITP947" s="35"/>
      <c r="ITQ947" s="34"/>
      <c r="ITX947" s="35"/>
      <c r="ITY947" s="34"/>
      <c r="IUF947" s="35"/>
      <c r="IUG947" s="34"/>
      <c r="IUN947" s="35"/>
      <c r="IUO947" s="34"/>
      <c r="IUV947" s="35"/>
      <c r="IUW947" s="34"/>
      <c r="IVD947" s="35"/>
      <c r="IVE947" s="34"/>
      <c r="IVL947" s="35"/>
      <c r="IVM947" s="34"/>
      <c r="IVT947" s="35"/>
      <c r="IVU947" s="34"/>
      <c r="IWB947" s="35"/>
      <c r="IWC947" s="34"/>
      <c r="IWJ947" s="35"/>
      <c r="IWK947" s="34"/>
      <c r="IWR947" s="35"/>
      <c r="IWS947" s="34"/>
      <c r="IWZ947" s="35"/>
      <c r="IXA947" s="34"/>
      <c r="IXH947" s="35"/>
      <c r="IXI947" s="34"/>
      <c r="IXP947" s="35"/>
      <c r="IXQ947" s="34"/>
      <c r="IXX947" s="35"/>
      <c r="IXY947" s="34"/>
      <c r="IYF947" s="35"/>
      <c r="IYG947" s="34"/>
      <c r="IYN947" s="35"/>
      <c r="IYO947" s="34"/>
      <c r="IYV947" s="35"/>
      <c r="IYW947" s="34"/>
      <c r="IZD947" s="35"/>
      <c r="IZE947" s="34"/>
      <c r="IZL947" s="35"/>
      <c r="IZM947" s="34"/>
      <c r="IZT947" s="35"/>
      <c r="IZU947" s="34"/>
      <c r="JAB947" s="35"/>
      <c r="JAC947" s="34"/>
      <c r="JAJ947" s="35"/>
      <c r="JAK947" s="34"/>
      <c r="JAR947" s="35"/>
      <c r="JAS947" s="34"/>
      <c r="JAZ947" s="35"/>
      <c r="JBA947" s="34"/>
      <c r="JBH947" s="35"/>
      <c r="JBI947" s="34"/>
      <c r="JBP947" s="35"/>
      <c r="JBQ947" s="34"/>
      <c r="JBX947" s="35"/>
      <c r="JBY947" s="34"/>
      <c r="JCF947" s="35"/>
      <c r="JCG947" s="34"/>
      <c r="JCN947" s="35"/>
      <c r="JCO947" s="34"/>
      <c r="JCV947" s="35"/>
      <c r="JCW947" s="34"/>
      <c r="JDD947" s="35"/>
      <c r="JDE947" s="34"/>
      <c r="JDL947" s="35"/>
      <c r="JDM947" s="34"/>
      <c r="JDT947" s="35"/>
      <c r="JDU947" s="34"/>
      <c r="JEB947" s="35"/>
      <c r="JEC947" s="34"/>
      <c r="JEJ947" s="35"/>
      <c r="JEK947" s="34"/>
      <c r="JER947" s="35"/>
      <c r="JES947" s="34"/>
      <c r="JEZ947" s="35"/>
      <c r="JFA947" s="34"/>
      <c r="JFH947" s="35"/>
      <c r="JFI947" s="34"/>
      <c r="JFP947" s="35"/>
      <c r="JFQ947" s="34"/>
      <c r="JFX947" s="35"/>
      <c r="JFY947" s="34"/>
      <c r="JGF947" s="35"/>
      <c r="JGG947" s="34"/>
      <c r="JGN947" s="35"/>
      <c r="JGO947" s="34"/>
      <c r="JGV947" s="35"/>
      <c r="JGW947" s="34"/>
      <c r="JHD947" s="35"/>
      <c r="JHE947" s="34"/>
      <c r="JHL947" s="35"/>
      <c r="JHM947" s="34"/>
      <c r="JHT947" s="35"/>
      <c r="JHU947" s="34"/>
      <c r="JIB947" s="35"/>
      <c r="JIC947" s="34"/>
      <c r="JIJ947" s="35"/>
      <c r="JIK947" s="34"/>
      <c r="JIR947" s="35"/>
      <c r="JIS947" s="34"/>
      <c r="JIZ947" s="35"/>
      <c r="JJA947" s="34"/>
      <c r="JJH947" s="35"/>
      <c r="JJI947" s="34"/>
      <c r="JJP947" s="35"/>
      <c r="JJQ947" s="34"/>
      <c r="JJX947" s="35"/>
      <c r="JJY947" s="34"/>
      <c r="JKF947" s="35"/>
      <c r="JKG947" s="34"/>
      <c r="JKN947" s="35"/>
      <c r="JKO947" s="34"/>
      <c r="JKV947" s="35"/>
      <c r="JKW947" s="34"/>
      <c r="JLD947" s="35"/>
      <c r="JLE947" s="34"/>
      <c r="JLL947" s="35"/>
      <c r="JLM947" s="34"/>
      <c r="JLT947" s="35"/>
      <c r="JLU947" s="34"/>
      <c r="JMB947" s="35"/>
      <c r="JMC947" s="34"/>
      <c r="JMJ947" s="35"/>
      <c r="JMK947" s="34"/>
      <c r="JMR947" s="35"/>
      <c r="JMS947" s="34"/>
      <c r="JMZ947" s="35"/>
      <c r="JNA947" s="34"/>
      <c r="JNH947" s="35"/>
      <c r="JNI947" s="34"/>
      <c r="JNP947" s="35"/>
      <c r="JNQ947" s="34"/>
      <c r="JNX947" s="35"/>
      <c r="JNY947" s="34"/>
      <c r="JOF947" s="35"/>
      <c r="JOG947" s="34"/>
      <c r="JON947" s="35"/>
      <c r="JOO947" s="34"/>
      <c r="JOV947" s="35"/>
      <c r="JOW947" s="34"/>
      <c r="JPD947" s="35"/>
      <c r="JPE947" s="34"/>
      <c r="JPL947" s="35"/>
      <c r="JPM947" s="34"/>
      <c r="JPT947" s="35"/>
      <c r="JPU947" s="34"/>
      <c r="JQB947" s="35"/>
      <c r="JQC947" s="34"/>
      <c r="JQJ947" s="35"/>
      <c r="JQK947" s="34"/>
      <c r="JQR947" s="35"/>
      <c r="JQS947" s="34"/>
      <c r="JQZ947" s="35"/>
      <c r="JRA947" s="34"/>
      <c r="JRH947" s="35"/>
      <c r="JRI947" s="34"/>
      <c r="JRP947" s="35"/>
      <c r="JRQ947" s="34"/>
      <c r="JRX947" s="35"/>
      <c r="JRY947" s="34"/>
      <c r="JSF947" s="35"/>
      <c r="JSG947" s="34"/>
      <c r="JSN947" s="35"/>
      <c r="JSO947" s="34"/>
      <c r="JSV947" s="35"/>
      <c r="JSW947" s="34"/>
      <c r="JTD947" s="35"/>
      <c r="JTE947" s="34"/>
      <c r="JTL947" s="35"/>
      <c r="JTM947" s="34"/>
      <c r="JTT947" s="35"/>
      <c r="JTU947" s="34"/>
      <c r="JUB947" s="35"/>
      <c r="JUC947" s="34"/>
      <c r="JUJ947" s="35"/>
      <c r="JUK947" s="34"/>
      <c r="JUR947" s="35"/>
      <c r="JUS947" s="34"/>
      <c r="JUZ947" s="35"/>
      <c r="JVA947" s="34"/>
      <c r="JVH947" s="35"/>
      <c r="JVI947" s="34"/>
      <c r="JVP947" s="35"/>
      <c r="JVQ947" s="34"/>
      <c r="JVX947" s="35"/>
      <c r="JVY947" s="34"/>
      <c r="JWF947" s="35"/>
      <c r="JWG947" s="34"/>
      <c r="JWN947" s="35"/>
      <c r="JWO947" s="34"/>
      <c r="JWV947" s="35"/>
      <c r="JWW947" s="34"/>
      <c r="JXD947" s="35"/>
      <c r="JXE947" s="34"/>
      <c r="JXL947" s="35"/>
      <c r="JXM947" s="34"/>
      <c r="JXT947" s="35"/>
      <c r="JXU947" s="34"/>
      <c r="JYB947" s="35"/>
      <c r="JYC947" s="34"/>
      <c r="JYJ947" s="35"/>
      <c r="JYK947" s="34"/>
      <c r="JYR947" s="35"/>
      <c r="JYS947" s="34"/>
      <c r="JYZ947" s="35"/>
      <c r="JZA947" s="34"/>
      <c r="JZH947" s="35"/>
      <c r="JZI947" s="34"/>
      <c r="JZP947" s="35"/>
      <c r="JZQ947" s="34"/>
      <c r="JZX947" s="35"/>
      <c r="JZY947" s="34"/>
      <c r="KAF947" s="35"/>
      <c r="KAG947" s="34"/>
      <c r="KAN947" s="35"/>
      <c r="KAO947" s="34"/>
      <c r="KAV947" s="35"/>
      <c r="KAW947" s="34"/>
      <c r="KBD947" s="35"/>
      <c r="KBE947" s="34"/>
      <c r="KBL947" s="35"/>
      <c r="KBM947" s="34"/>
      <c r="KBT947" s="35"/>
      <c r="KBU947" s="34"/>
      <c r="KCB947" s="35"/>
      <c r="KCC947" s="34"/>
      <c r="KCJ947" s="35"/>
      <c r="KCK947" s="34"/>
      <c r="KCR947" s="35"/>
      <c r="KCS947" s="34"/>
      <c r="KCZ947" s="35"/>
      <c r="KDA947" s="34"/>
      <c r="KDH947" s="35"/>
      <c r="KDI947" s="34"/>
      <c r="KDP947" s="35"/>
      <c r="KDQ947" s="34"/>
      <c r="KDX947" s="35"/>
      <c r="KDY947" s="34"/>
      <c r="KEF947" s="35"/>
      <c r="KEG947" s="34"/>
      <c r="KEN947" s="35"/>
      <c r="KEO947" s="34"/>
      <c r="KEV947" s="35"/>
      <c r="KEW947" s="34"/>
      <c r="KFD947" s="35"/>
      <c r="KFE947" s="34"/>
      <c r="KFL947" s="35"/>
      <c r="KFM947" s="34"/>
      <c r="KFT947" s="35"/>
      <c r="KFU947" s="34"/>
      <c r="KGB947" s="35"/>
      <c r="KGC947" s="34"/>
      <c r="KGJ947" s="35"/>
      <c r="KGK947" s="34"/>
      <c r="KGR947" s="35"/>
      <c r="KGS947" s="34"/>
      <c r="KGZ947" s="35"/>
      <c r="KHA947" s="34"/>
      <c r="KHH947" s="35"/>
      <c r="KHI947" s="34"/>
      <c r="KHP947" s="35"/>
      <c r="KHQ947" s="34"/>
      <c r="KHX947" s="35"/>
      <c r="KHY947" s="34"/>
      <c r="KIF947" s="35"/>
      <c r="KIG947" s="34"/>
      <c r="KIN947" s="35"/>
      <c r="KIO947" s="34"/>
      <c r="KIV947" s="35"/>
      <c r="KIW947" s="34"/>
      <c r="KJD947" s="35"/>
      <c r="KJE947" s="34"/>
      <c r="KJL947" s="35"/>
      <c r="KJM947" s="34"/>
      <c r="KJT947" s="35"/>
      <c r="KJU947" s="34"/>
      <c r="KKB947" s="35"/>
      <c r="KKC947" s="34"/>
      <c r="KKJ947" s="35"/>
      <c r="KKK947" s="34"/>
      <c r="KKR947" s="35"/>
      <c r="KKS947" s="34"/>
      <c r="KKZ947" s="35"/>
      <c r="KLA947" s="34"/>
      <c r="KLH947" s="35"/>
      <c r="KLI947" s="34"/>
      <c r="KLP947" s="35"/>
      <c r="KLQ947" s="34"/>
      <c r="KLX947" s="35"/>
      <c r="KLY947" s="34"/>
      <c r="KMF947" s="35"/>
      <c r="KMG947" s="34"/>
      <c r="KMN947" s="35"/>
      <c r="KMO947" s="34"/>
      <c r="KMV947" s="35"/>
      <c r="KMW947" s="34"/>
      <c r="KND947" s="35"/>
      <c r="KNE947" s="34"/>
      <c r="KNL947" s="35"/>
      <c r="KNM947" s="34"/>
      <c r="KNT947" s="35"/>
      <c r="KNU947" s="34"/>
      <c r="KOB947" s="35"/>
      <c r="KOC947" s="34"/>
      <c r="KOJ947" s="35"/>
      <c r="KOK947" s="34"/>
      <c r="KOR947" s="35"/>
      <c r="KOS947" s="34"/>
      <c r="KOZ947" s="35"/>
      <c r="KPA947" s="34"/>
      <c r="KPH947" s="35"/>
      <c r="KPI947" s="34"/>
      <c r="KPP947" s="35"/>
      <c r="KPQ947" s="34"/>
      <c r="KPX947" s="35"/>
      <c r="KPY947" s="34"/>
      <c r="KQF947" s="35"/>
      <c r="KQG947" s="34"/>
      <c r="KQN947" s="35"/>
      <c r="KQO947" s="34"/>
      <c r="KQV947" s="35"/>
      <c r="KQW947" s="34"/>
      <c r="KRD947" s="35"/>
      <c r="KRE947" s="34"/>
      <c r="KRL947" s="35"/>
      <c r="KRM947" s="34"/>
      <c r="KRT947" s="35"/>
      <c r="KRU947" s="34"/>
      <c r="KSB947" s="35"/>
      <c r="KSC947" s="34"/>
      <c r="KSJ947" s="35"/>
      <c r="KSK947" s="34"/>
      <c r="KSR947" s="35"/>
      <c r="KSS947" s="34"/>
      <c r="KSZ947" s="35"/>
      <c r="KTA947" s="34"/>
      <c r="KTH947" s="35"/>
      <c r="KTI947" s="34"/>
      <c r="KTP947" s="35"/>
      <c r="KTQ947" s="34"/>
      <c r="KTX947" s="35"/>
      <c r="KTY947" s="34"/>
      <c r="KUF947" s="35"/>
      <c r="KUG947" s="34"/>
      <c r="KUN947" s="35"/>
      <c r="KUO947" s="34"/>
      <c r="KUV947" s="35"/>
      <c r="KUW947" s="34"/>
      <c r="KVD947" s="35"/>
      <c r="KVE947" s="34"/>
      <c r="KVL947" s="35"/>
      <c r="KVM947" s="34"/>
      <c r="KVT947" s="35"/>
      <c r="KVU947" s="34"/>
      <c r="KWB947" s="35"/>
      <c r="KWC947" s="34"/>
      <c r="KWJ947" s="35"/>
      <c r="KWK947" s="34"/>
      <c r="KWR947" s="35"/>
      <c r="KWS947" s="34"/>
      <c r="KWZ947" s="35"/>
      <c r="KXA947" s="34"/>
      <c r="KXH947" s="35"/>
      <c r="KXI947" s="34"/>
      <c r="KXP947" s="35"/>
      <c r="KXQ947" s="34"/>
      <c r="KXX947" s="35"/>
      <c r="KXY947" s="34"/>
      <c r="KYF947" s="35"/>
      <c r="KYG947" s="34"/>
      <c r="KYN947" s="35"/>
      <c r="KYO947" s="34"/>
      <c r="KYV947" s="35"/>
      <c r="KYW947" s="34"/>
      <c r="KZD947" s="35"/>
      <c r="KZE947" s="34"/>
      <c r="KZL947" s="35"/>
      <c r="KZM947" s="34"/>
      <c r="KZT947" s="35"/>
      <c r="KZU947" s="34"/>
      <c r="LAB947" s="35"/>
      <c r="LAC947" s="34"/>
      <c r="LAJ947" s="35"/>
      <c r="LAK947" s="34"/>
      <c r="LAR947" s="35"/>
      <c r="LAS947" s="34"/>
      <c r="LAZ947" s="35"/>
      <c r="LBA947" s="34"/>
      <c r="LBH947" s="35"/>
      <c r="LBI947" s="34"/>
      <c r="LBP947" s="35"/>
      <c r="LBQ947" s="34"/>
      <c r="LBX947" s="35"/>
      <c r="LBY947" s="34"/>
      <c r="LCF947" s="35"/>
      <c r="LCG947" s="34"/>
      <c r="LCN947" s="35"/>
      <c r="LCO947" s="34"/>
      <c r="LCV947" s="35"/>
      <c r="LCW947" s="34"/>
      <c r="LDD947" s="35"/>
      <c r="LDE947" s="34"/>
      <c r="LDL947" s="35"/>
      <c r="LDM947" s="34"/>
      <c r="LDT947" s="35"/>
      <c r="LDU947" s="34"/>
      <c r="LEB947" s="35"/>
      <c r="LEC947" s="34"/>
      <c r="LEJ947" s="35"/>
      <c r="LEK947" s="34"/>
      <c r="LER947" s="35"/>
      <c r="LES947" s="34"/>
      <c r="LEZ947" s="35"/>
      <c r="LFA947" s="34"/>
      <c r="LFH947" s="35"/>
      <c r="LFI947" s="34"/>
      <c r="LFP947" s="35"/>
      <c r="LFQ947" s="34"/>
      <c r="LFX947" s="35"/>
      <c r="LFY947" s="34"/>
      <c r="LGF947" s="35"/>
      <c r="LGG947" s="34"/>
      <c r="LGN947" s="35"/>
      <c r="LGO947" s="34"/>
      <c r="LGV947" s="35"/>
      <c r="LGW947" s="34"/>
      <c r="LHD947" s="35"/>
      <c r="LHE947" s="34"/>
      <c r="LHL947" s="35"/>
      <c r="LHM947" s="34"/>
      <c r="LHT947" s="35"/>
      <c r="LHU947" s="34"/>
      <c r="LIB947" s="35"/>
      <c r="LIC947" s="34"/>
      <c r="LIJ947" s="35"/>
      <c r="LIK947" s="34"/>
      <c r="LIR947" s="35"/>
      <c r="LIS947" s="34"/>
      <c r="LIZ947" s="35"/>
      <c r="LJA947" s="34"/>
      <c r="LJH947" s="35"/>
      <c r="LJI947" s="34"/>
      <c r="LJP947" s="35"/>
      <c r="LJQ947" s="34"/>
      <c r="LJX947" s="35"/>
      <c r="LJY947" s="34"/>
      <c r="LKF947" s="35"/>
      <c r="LKG947" s="34"/>
      <c r="LKN947" s="35"/>
      <c r="LKO947" s="34"/>
      <c r="LKV947" s="35"/>
      <c r="LKW947" s="34"/>
      <c r="LLD947" s="35"/>
      <c r="LLE947" s="34"/>
      <c r="LLL947" s="35"/>
      <c r="LLM947" s="34"/>
      <c r="LLT947" s="35"/>
      <c r="LLU947" s="34"/>
      <c r="LMB947" s="35"/>
      <c r="LMC947" s="34"/>
      <c r="LMJ947" s="35"/>
      <c r="LMK947" s="34"/>
      <c r="LMR947" s="35"/>
      <c r="LMS947" s="34"/>
      <c r="LMZ947" s="35"/>
      <c r="LNA947" s="34"/>
      <c r="LNH947" s="35"/>
      <c r="LNI947" s="34"/>
      <c r="LNP947" s="35"/>
      <c r="LNQ947" s="34"/>
      <c r="LNX947" s="35"/>
      <c r="LNY947" s="34"/>
      <c r="LOF947" s="35"/>
      <c r="LOG947" s="34"/>
      <c r="LON947" s="35"/>
      <c r="LOO947" s="34"/>
      <c r="LOV947" s="35"/>
      <c r="LOW947" s="34"/>
      <c r="LPD947" s="35"/>
      <c r="LPE947" s="34"/>
      <c r="LPL947" s="35"/>
      <c r="LPM947" s="34"/>
      <c r="LPT947" s="35"/>
      <c r="LPU947" s="34"/>
      <c r="LQB947" s="35"/>
      <c r="LQC947" s="34"/>
      <c r="LQJ947" s="35"/>
      <c r="LQK947" s="34"/>
      <c r="LQR947" s="35"/>
      <c r="LQS947" s="34"/>
      <c r="LQZ947" s="35"/>
      <c r="LRA947" s="34"/>
      <c r="LRH947" s="35"/>
      <c r="LRI947" s="34"/>
      <c r="LRP947" s="35"/>
      <c r="LRQ947" s="34"/>
      <c r="LRX947" s="35"/>
      <c r="LRY947" s="34"/>
      <c r="LSF947" s="35"/>
      <c r="LSG947" s="34"/>
      <c r="LSN947" s="35"/>
      <c r="LSO947" s="34"/>
      <c r="LSV947" s="35"/>
      <c r="LSW947" s="34"/>
      <c r="LTD947" s="35"/>
      <c r="LTE947" s="34"/>
      <c r="LTL947" s="35"/>
      <c r="LTM947" s="34"/>
      <c r="LTT947" s="35"/>
      <c r="LTU947" s="34"/>
      <c r="LUB947" s="35"/>
      <c r="LUC947" s="34"/>
      <c r="LUJ947" s="35"/>
      <c r="LUK947" s="34"/>
      <c r="LUR947" s="35"/>
      <c r="LUS947" s="34"/>
      <c r="LUZ947" s="35"/>
      <c r="LVA947" s="34"/>
      <c r="LVH947" s="35"/>
      <c r="LVI947" s="34"/>
      <c r="LVP947" s="35"/>
      <c r="LVQ947" s="34"/>
      <c r="LVX947" s="35"/>
      <c r="LVY947" s="34"/>
      <c r="LWF947" s="35"/>
      <c r="LWG947" s="34"/>
      <c r="LWN947" s="35"/>
      <c r="LWO947" s="34"/>
      <c r="LWV947" s="35"/>
      <c r="LWW947" s="34"/>
      <c r="LXD947" s="35"/>
      <c r="LXE947" s="34"/>
      <c r="LXL947" s="35"/>
      <c r="LXM947" s="34"/>
      <c r="LXT947" s="35"/>
      <c r="LXU947" s="34"/>
      <c r="LYB947" s="35"/>
      <c r="LYC947" s="34"/>
      <c r="LYJ947" s="35"/>
      <c r="LYK947" s="34"/>
      <c r="LYR947" s="35"/>
      <c r="LYS947" s="34"/>
      <c r="LYZ947" s="35"/>
      <c r="LZA947" s="34"/>
      <c r="LZH947" s="35"/>
      <c r="LZI947" s="34"/>
      <c r="LZP947" s="35"/>
      <c r="LZQ947" s="34"/>
      <c r="LZX947" s="35"/>
      <c r="LZY947" s="34"/>
      <c r="MAF947" s="35"/>
      <c r="MAG947" s="34"/>
      <c r="MAN947" s="35"/>
      <c r="MAO947" s="34"/>
      <c r="MAV947" s="35"/>
      <c r="MAW947" s="34"/>
      <c r="MBD947" s="35"/>
      <c r="MBE947" s="34"/>
      <c r="MBL947" s="35"/>
      <c r="MBM947" s="34"/>
      <c r="MBT947" s="35"/>
      <c r="MBU947" s="34"/>
      <c r="MCB947" s="35"/>
      <c r="MCC947" s="34"/>
      <c r="MCJ947" s="35"/>
      <c r="MCK947" s="34"/>
      <c r="MCR947" s="35"/>
      <c r="MCS947" s="34"/>
      <c r="MCZ947" s="35"/>
      <c r="MDA947" s="34"/>
      <c r="MDH947" s="35"/>
      <c r="MDI947" s="34"/>
      <c r="MDP947" s="35"/>
      <c r="MDQ947" s="34"/>
      <c r="MDX947" s="35"/>
      <c r="MDY947" s="34"/>
      <c r="MEF947" s="35"/>
      <c r="MEG947" s="34"/>
      <c r="MEN947" s="35"/>
      <c r="MEO947" s="34"/>
      <c r="MEV947" s="35"/>
      <c r="MEW947" s="34"/>
      <c r="MFD947" s="35"/>
      <c r="MFE947" s="34"/>
      <c r="MFL947" s="35"/>
      <c r="MFM947" s="34"/>
      <c r="MFT947" s="35"/>
      <c r="MFU947" s="34"/>
      <c r="MGB947" s="35"/>
      <c r="MGC947" s="34"/>
      <c r="MGJ947" s="35"/>
      <c r="MGK947" s="34"/>
      <c r="MGR947" s="35"/>
      <c r="MGS947" s="34"/>
      <c r="MGZ947" s="35"/>
      <c r="MHA947" s="34"/>
      <c r="MHH947" s="35"/>
      <c r="MHI947" s="34"/>
      <c r="MHP947" s="35"/>
      <c r="MHQ947" s="34"/>
      <c r="MHX947" s="35"/>
      <c r="MHY947" s="34"/>
      <c r="MIF947" s="35"/>
      <c r="MIG947" s="34"/>
      <c r="MIN947" s="35"/>
      <c r="MIO947" s="34"/>
      <c r="MIV947" s="35"/>
      <c r="MIW947" s="34"/>
      <c r="MJD947" s="35"/>
      <c r="MJE947" s="34"/>
      <c r="MJL947" s="35"/>
      <c r="MJM947" s="34"/>
      <c r="MJT947" s="35"/>
      <c r="MJU947" s="34"/>
      <c r="MKB947" s="35"/>
      <c r="MKC947" s="34"/>
      <c r="MKJ947" s="35"/>
      <c r="MKK947" s="34"/>
      <c r="MKR947" s="35"/>
      <c r="MKS947" s="34"/>
      <c r="MKZ947" s="35"/>
      <c r="MLA947" s="34"/>
      <c r="MLH947" s="35"/>
      <c r="MLI947" s="34"/>
      <c r="MLP947" s="35"/>
      <c r="MLQ947" s="34"/>
      <c r="MLX947" s="35"/>
      <c r="MLY947" s="34"/>
      <c r="MMF947" s="35"/>
      <c r="MMG947" s="34"/>
      <c r="MMN947" s="35"/>
      <c r="MMO947" s="34"/>
      <c r="MMV947" s="35"/>
      <c r="MMW947" s="34"/>
      <c r="MND947" s="35"/>
      <c r="MNE947" s="34"/>
      <c r="MNL947" s="35"/>
      <c r="MNM947" s="34"/>
      <c r="MNT947" s="35"/>
      <c r="MNU947" s="34"/>
      <c r="MOB947" s="35"/>
      <c r="MOC947" s="34"/>
      <c r="MOJ947" s="35"/>
      <c r="MOK947" s="34"/>
      <c r="MOR947" s="35"/>
      <c r="MOS947" s="34"/>
      <c r="MOZ947" s="35"/>
      <c r="MPA947" s="34"/>
      <c r="MPH947" s="35"/>
      <c r="MPI947" s="34"/>
      <c r="MPP947" s="35"/>
      <c r="MPQ947" s="34"/>
      <c r="MPX947" s="35"/>
      <c r="MPY947" s="34"/>
      <c r="MQF947" s="35"/>
      <c r="MQG947" s="34"/>
      <c r="MQN947" s="35"/>
      <c r="MQO947" s="34"/>
      <c r="MQV947" s="35"/>
      <c r="MQW947" s="34"/>
      <c r="MRD947" s="35"/>
      <c r="MRE947" s="34"/>
      <c r="MRL947" s="35"/>
      <c r="MRM947" s="34"/>
      <c r="MRT947" s="35"/>
      <c r="MRU947" s="34"/>
      <c r="MSB947" s="35"/>
      <c r="MSC947" s="34"/>
      <c r="MSJ947" s="35"/>
      <c r="MSK947" s="34"/>
      <c r="MSR947" s="35"/>
      <c r="MSS947" s="34"/>
      <c r="MSZ947" s="35"/>
      <c r="MTA947" s="34"/>
      <c r="MTH947" s="35"/>
      <c r="MTI947" s="34"/>
      <c r="MTP947" s="35"/>
      <c r="MTQ947" s="34"/>
      <c r="MTX947" s="35"/>
      <c r="MTY947" s="34"/>
      <c r="MUF947" s="35"/>
      <c r="MUG947" s="34"/>
      <c r="MUN947" s="35"/>
      <c r="MUO947" s="34"/>
      <c r="MUV947" s="35"/>
      <c r="MUW947" s="34"/>
      <c r="MVD947" s="35"/>
      <c r="MVE947" s="34"/>
      <c r="MVL947" s="35"/>
      <c r="MVM947" s="34"/>
      <c r="MVT947" s="35"/>
      <c r="MVU947" s="34"/>
      <c r="MWB947" s="35"/>
      <c r="MWC947" s="34"/>
      <c r="MWJ947" s="35"/>
      <c r="MWK947" s="34"/>
      <c r="MWR947" s="35"/>
      <c r="MWS947" s="34"/>
      <c r="MWZ947" s="35"/>
      <c r="MXA947" s="34"/>
      <c r="MXH947" s="35"/>
      <c r="MXI947" s="34"/>
      <c r="MXP947" s="35"/>
      <c r="MXQ947" s="34"/>
      <c r="MXX947" s="35"/>
      <c r="MXY947" s="34"/>
      <c r="MYF947" s="35"/>
      <c r="MYG947" s="34"/>
      <c r="MYN947" s="35"/>
      <c r="MYO947" s="34"/>
      <c r="MYV947" s="35"/>
      <c r="MYW947" s="34"/>
      <c r="MZD947" s="35"/>
      <c r="MZE947" s="34"/>
      <c r="MZL947" s="35"/>
      <c r="MZM947" s="34"/>
      <c r="MZT947" s="35"/>
      <c r="MZU947" s="34"/>
      <c r="NAB947" s="35"/>
      <c r="NAC947" s="34"/>
      <c r="NAJ947" s="35"/>
      <c r="NAK947" s="34"/>
      <c r="NAR947" s="35"/>
      <c r="NAS947" s="34"/>
      <c r="NAZ947" s="35"/>
      <c r="NBA947" s="34"/>
      <c r="NBH947" s="35"/>
      <c r="NBI947" s="34"/>
      <c r="NBP947" s="35"/>
      <c r="NBQ947" s="34"/>
      <c r="NBX947" s="35"/>
      <c r="NBY947" s="34"/>
      <c r="NCF947" s="35"/>
      <c r="NCG947" s="34"/>
      <c r="NCN947" s="35"/>
      <c r="NCO947" s="34"/>
      <c r="NCV947" s="35"/>
      <c r="NCW947" s="34"/>
      <c r="NDD947" s="35"/>
      <c r="NDE947" s="34"/>
      <c r="NDL947" s="35"/>
      <c r="NDM947" s="34"/>
      <c r="NDT947" s="35"/>
      <c r="NDU947" s="34"/>
      <c r="NEB947" s="35"/>
      <c r="NEC947" s="34"/>
      <c r="NEJ947" s="35"/>
      <c r="NEK947" s="34"/>
      <c r="NER947" s="35"/>
      <c r="NES947" s="34"/>
      <c r="NEZ947" s="35"/>
      <c r="NFA947" s="34"/>
      <c r="NFH947" s="35"/>
      <c r="NFI947" s="34"/>
      <c r="NFP947" s="35"/>
      <c r="NFQ947" s="34"/>
      <c r="NFX947" s="35"/>
      <c r="NFY947" s="34"/>
      <c r="NGF947" s="35"/>
      <c r="NGG947" s="34"/>
      <c r="NGN947" s="35"/>
      <c r="NGO947" s="34"/>
      <c r="NGV947" s="35"/>
      <c r="NGW947" s="34"/>
      <c r="NHD947" s="35"/>
      <c r="NHE947" s="34"/>
      <c r="NHL947" s="35"/>
      <c r="NHM947" s="34"/>
      <c r="NHT947" s="35"/>
      <c r="NHU947" s="34"/>
      <c r="NIB947" s="35"/>
      <c r="NIC947" s="34"/>
      <c r="NIJ947" s="35"/>
      <c r="NIK947" s="34"/>
      <c r="NIR947" s="35"/>
      <c r="NIS947" s="34"/>
      <c r="NIZ947" s="35"/>
      <c r="NJA947" s="34"/>
      <c r="NJH947" s="35"/>
      <c r="NJI947" s="34"/>
      <c r="NJP947" s="35"/>
      <c r="NJQ947" s="34"/>
      <c r="NJX947" s="35"/>
      <c r="NJY947" s="34"/>
      <c r="NKF947" s="35"/>
      <c r="NKG947" s="34"/>
      <c r="NKN947" s="35"/>
      <c r="NKO947" s="34"/>
      <c r="NKV947" s="35"/>
      <c r="NKW947" s="34"/>
      <c r="NLD947" s="35"/>
      <c r="NLE947" s="34"/>
      <c r="NLL947" s="35"/>
      <c r="NLM947" s="34"/>
      <c r="NLT947" s="35"/>
      <c r="NLU947" s="34"/>
      <c r="NMB947" s="35"/>
      <c r="NMC947" s="34"/>
      <c r="NMJ947" s="35"/>
      <c r="NMK947" s="34"/>
      <c r="NMR947" s="35"/>
      <c r="NMS947" s="34"/>
      <c r="NMZ947" s="35"/>
      <c r="NNA947" s="34"/>
      <c r="NNH947" s="35"/>
      <c r="NNI947" s="34"/>
      <c r="NNP947" s="35"/>
      <c r="NNQ947" s="34"/>
      <c r="NNX947" s="35"/>
      <c r="NNY947" s="34"/>
      <c r="NOF947" s="35"/>
      <c r="NOG947" s="34"/>
      <c r="NON947" s="35"/>
      <c r="NOO947" s="34"/>
      <c r="NOV947" s="35"/>
      <c r="NOW947" s="34"/>
      <c r="NPD947" s="35"/>
      <c r="NPE947" s="34"/>
      <c r="NPL947" s="35"/>
      <c r="NPM947" s="34"/>
      <c r="NPT947" s="35"/>
      <c r="NPU947" s="34"/>
      <c r="NQB947" s="35"/>
      <c r="NQC947" s="34"/>
      <c r="NQJ947" s="35"/>
      <c r="NQK947" s="34"/>
      <c r="NQR947" s="35"/>
      <c r="NQS947" s="34"/>
      <c r="NQZ947" s="35"/>
      <c r="NRA947" s="34"/>
      <c r="NRH947" s="35"/>
      <c r="NRI947" s="34"/>
      <c r="NRP947" s="35"/>
      <c r="NRQ947" s="34"/>
      <c r="NRX947" s="35"/>
      <c r="NRY947" s="34"/>
      <c r="NSF947" s="35"/>
      <c r="NSG947" s="34"/>
      <c r="NSN947" s="35"/>
      <c r="NSO947" s="34"/>
      <c r="NSV947" s="35"/>
      <c r="NSW947" s="34"/>
      <c r="NTD947" s="35"/>
      <c r="NTE947" s="34"/>
      <c r="NTL947" s="35"/>
      <c r="NTM947" s="34"/>
      <c r="NTT947" s="35"/>
      <c r="NTU947" s="34"/>
      <c r="NUB947" s="35"/>
      <c r="NUC947" s="34"/>
      <c r="NUJ947" s="35"/>
      <c r="NUK947" s="34"/>
      <c r="NUR947" s="35"/>
      <c r="NUS947" s="34"/>
      <c r="NUZ947" s="35"/>
      <c r="NVA947" s="34"/>
      <c r="NVH947" s="35"/>
      <c r="NVI947" s="34"/>
      <c r="NVP947" s="35"/>
      <c r="NVQ947" s="34"/>
      <c r="NVX947" s="35"/>
      <c r="NVY947" s="34"/>
      <c r="NWF947" s="35"/>
      <c r="NWG947" s="34"/>
      <c r="NWN947" s="35"/>
      <c r="NWO947" s="34"/>
      <c r="NWV947" s="35"/>
      <c r="NWW947" s="34"/>
      <c r="NXD947" s="35"/>
      <c r="NXE947" s="34"/>
      <c r="NXL947" s="35"/>
      <c r="NXM947" s="34"/>
      <c r="NXT947" s="35"/>
      <c r="NXU947" s="34"/>
      <c r="NYB947" s="35"/>
      <c r="NYC947" s="34"/>
      <c r="NYJ947" s="35"/>
      <c r="NYK947" s="34"/>
      <c r="NYR947" s="35"/>
      <c r="NYS947" s="34"/>
      <c r="NYZ947" s="35"/>
      <c r="NZA947" s="34"/>
      <c r="NZH947" s="35"/>
      <c r="NZI947" s="34"/>
      <c r="NZP947" s="35"/>
      <c r="NZQ947" s="34"/>
      <c r="NZX947" s="35"/>
      <c r="NZY947" s="34"/>
      <c r="OAF947" s="35"/>
      <c r="OAG947" s="34"/>
      <c r="OAN947" s="35"/>
      <c r="OAO947" s="34"/>
      <c r="OAV947" s="35"/>
      <c r="OAW947" s="34"/>
      <c r="OBD947" s="35"/>
      <c r="OBE947" s="34"/>
      <c r="OBL947" s="35"/>
      <c r="OBM947" s="34"/>
      <c r="OBT947" s="35"/>
      <c r="OBU947" s="34"/>
      <c r="OCB947" s="35"/>
      <c r="OCC947" s="34"/>
      <c r="OCJ947" s="35"/>
      <c r="OCK947" s="34"/>
      <c r="OCR947" s="35"/>
      <c r="OCS947" s="34"/>
      <c r="OCZ947" s="35"/>
      <c r="ODA947" s="34"/>
      <c r="ODH947" s="35"/>
      <c r="ODI947" s="34"/>
      <c r="ODP947" s="35"/>
      <c r="ODQ947" s="34"/>
      <c r="ODX947" s="35"/>
      <c r="ODY947" s="34"/>
      <c r="OEF947" s="35"/>
      <c r="OEG947" s="34"/>
      <c r="OEN947" s="35"/>
      <c r="OEO947" s="34"/>
      <c r="OEV947" s="35"/>
      <c r="OEW947" s="34"/>
      <c r="OFD947" s="35"/>
      <c r="OFE947" s="34"/>
      <c r="OFL947" s="35"/>
      <c r="OFM947" s="34"/>
      <c r="OFT947" s="35"/>
      <c r="OFU947" s="34"/>
      <c r="OGB947" s="35"/>
      <c r="OGC947" s="34"/>
      <c r="OGJ947" s="35"/>
      <c r="OGK947" s="34"/>
      <c r="OGR947" s="35"/>
      <c r="OGS947" s="34"/>
      <c r="OGZ947" s="35"/>
      <c r="OHA947" s="34"/>
      <c r="OHH947" s="35"/>
      <c r="OHI947" s="34"/>
      <c r="OHP947" s="35"/>
      <c r="OHQ947" s="34"/>
      <c r="OHX947" s="35"/>
      <c r="OHY947" s="34"/>
      <c r="OIF947" s="35"/>
      <c r="OIG947" s="34"/>
      <c r="OIN947" s="35"/>
      <c r="OIO947" s="34"/>
      <c r="OIV947" s="35"/>
      <c r="OIW947" s="34"/>
      <c r="OJD947" s="35"/>
      <c r="OJE947" s="34"/>
      <c r="OJL947" s="35"/>
      <c r="OJM947" s="34"/>
      <c r="OJT947" s="35"/>
      <c r="OJU947" s="34"/>
      <c r="OKB947" s="35"/>
      <c r="OKC947" s="34"/>
      <c r="OKJ947" s="35"/>
      <c r="OKK947" s="34"/>
      <c r="OKR947" s="35"/>
      <c r="OKS947" s="34"/>
      <c r="OKZ947" s="35"/>
      <c r="OLA947" s="34"/>
      <c r="OLH947" s="35"/>
      <c r="OLI947" s="34"/>
      <c r="OLP947" s="35"/>
      <c r="OLQ947" s="34"/>
      <c r="OLX947" s="35"/>
      <c r="OLY947" s="34"/>
      <c r="OMF947" s="35"/>
      <c r="OMG947" s="34"/>
      <c r="OMN947" s="35"/>
      <c r="OMO947" s="34"/>
      <c r="OMV947" s="35"/>
      <c r="OMW947" s="34"/>
      <c r="OND947" s="35"/>
      <c r="ONE947" s="34"/>
      <c r="ONL947" s="35"/>
      <c r="ONM947" s="34"/>
      <c r="ONT947" s="35"/>
      <c r="ONU947" s="34"/>
      <c r="OOB947" s="35"/>
      <c r="OOC947" s="34"/>
      <c r="OOJ947" s="35"/>
      <c r="OOK947" s="34"/>
      <c r="OOR947" s="35"/>
      <c r="OOS947" s="34"/>
      <c r="OOZ947" s="35"/>
      <c r="OPA947" s="34"/>
      <c r="OPH947" s="35"/>
      <c r="OPI947" s="34"/>
      <c r="OPP947" s="35"/>
      <c r="OPQ947" s="34"/>
      <c r="OPX947" s="35"/>
      <c r="OPY947" s="34"/>
      <c r="OQF947" s="35"/>
      <c r="OQG947" s="34"/>
      <c r="OQN947" s="35"/>
      <c r="OQO947" s="34"/>
      <c r="OQV947" s="35"/>
      <c r="OQW947" s="34"/>
      <c r="ORD947" s="35"/>
      <c r="ORE947" s="34"/>
      <c r="ORL947" s="35"/>
      <c r="ORM947" s="34"/>
      <c r="ORT947" s="35"/>
      <c r="ORU947" s="34"/>
      <c r="OSB947" s="35"/>
      <c r="OSC947" s="34"/>
      <c r="OSJ947" s="35"/>
      <c r="OSK947" s="34"/>
      <c r="OSR947" s="35"/>
      <c r="OSS947" s="34"/>
      <c r="OSZ947" s="35"/>
      <c r="OTA947" s="34"/>
      <c r="OTH947" s="35"/>
      <c r="OTI947" s="34"/>
      <c r="OTP947" s="35"/>
      <c r="OTQ947" s="34"/>
      <c r="OTX947" s="35"/>
      <c r="OTY947" s="34"/>
      <c r="OUF947" s="35"/>
      <c r="OUG947" s="34"/>
      <c r="OUN947" s="35"/>
      <c r="OUO947" s="34"/>
      <c r="OUV947" s="35"/>
      <c r="OUW947" s="34"/>
      <c r="OVD947" s="35"/>
      <c r="OVE947" s="34"/>
      <c r="OVL947" s="35"/>
      <c r="OVM947" s="34"/>
      <c r="OVT947" s="35"/>
      <c r="OVU947" s="34"/>
      <c r="OWB947" s="35"/>
      <c r="OWC947" s="34"/>
      <c r="OWJ947" s="35"/>
      <c r="OWK947" s="34"/>
      <c r="OWR947" s="35"/>
      <c r="OWS947" s="34"/>
      <c r="OWZ947" s="35"/>
      <c r="OXA947" s="34"/>
      <c r="OXH947" s="35"/>
      <c r="OXI947" s="34"/>
      <c r="OXP947" s="35"/>
      <c r="OXQ947" s="34"/>
      <c r="OXX947" s="35"/>
      <c r="OXY947" s="34"/>
      <c r="OYF947" s="35"/>
      <c r="OYG947" s="34"/>
      <c r="OYN947" s="35"/>
      <c r="OYO947" s="34"/>
      <c r="OYV947" s="35"/>
      <c r="OYW947" s="34"/>
      <c r="OZD947" s="35"/>
      <c r="OZE947" s="34"/>
      <c r="OZL947" s="35"/>
      <c r="OZM947" s="34"/>
      <c r="OZT947" s="35"/>
      <c r="OZU947" s="34"/>
      <c r="PAB947" s="35"/>
      <c r="PAC947" s="34"/>
      <c r="PAJ947" s="35"/>
      <c r="PAK947" s="34"/>
      <c r="PAR947" s="35"/>
      <c r="PAS947" s="34"/>
      <c r="PAZ947" s="35"/>
      <c r="PBA947" s="34"/>
      <c r="PBH947" s="35"/>
      <c r="PBI947" s="34"/>
      <c r="PBP947" s="35"/>
      <c r="PBQ947" s="34"/>
      <c r="PBX947" s="35"/>
      <c r="PBY947" s="34"/>
      <c r="PCF947" s="35"/>
      <c r="PCG947" s="34"/>
      <c r="PCN947" s="35"/>
      <c r="PCO947" s="34"/>
      <c r="PCV947" s="35"/>
      <c r="PCW947" s="34"/>
      <c r="PDD947" s="35"/>
      <c r="PDE947" s="34"/>
      <c r="PDL947" s="35"/>
      <c r="PDM947" s="34"/>
      <c r="PDT947" s="35"/>
      <c r="PDU947" s="34"/>
      <c r="PEB947" s="35"/>
      <c r="PEC947" s="34"/>
      <c r="PEJ947" s="35"/>
      <c r="PEK947" s="34"/>
      <c r="PER947" s="35"/>
      <c r="PES947" s="34"/>
      <c r="PEZ947" s="35"/>
      <c r="PFA947" s="34"/>
      <c r="PFH947" s="35"/>
      <c r="PFI947" s="34"/>
      <c r="PFP947" s="35"/>
      <c r="PFQ947" s="34"/>
      <c r="PFX947" s="35"/>
      <c r="PFY947" s="34"/>
      <c r="PGF947" s="35"/>
      <c r="PGG947" s="34"/>
      <c r="PGN947" s="35"/>
      <c r="PGO947" s="34"/>
      <c r="PGV947" s="35"/>
      <c r="PGW947" s="34"/>
      <c r="PHD947" s="35"/>
      <c r="PHE947" s="34"/>
      <c r="PHL947" s="35"/>
      <c r="PHM947" s="34"/>
      <c r="PHT947" s="35"/>
      <c r="PHU947" s="34"/>
      <c r="PIB947" s="35"/>
      <c r="PIC947" s="34"/>
      <c r="PIJ947" s="35"/>
      <c r="PIK947" s="34"/>
      <c r="PIR947" s="35"/>
      <c r="PIS947" s="34"/>
      <c r="PIZ947" s="35"/>
      <c r="PJA947" s="34"/>
      <c r="PJH947" s="35"/>
      <c r="PJI947" s="34"/>
      <c r="PJP947" s="35"/>
      <c r="PJQ947" s="34"/>
      <c r="PJX947" s="35"/>
      <c r="PJY947" s="34"/>
      <c r="PKF947" s="35"/>
      <c r="PKG947" s="34"/>
      <c r="PKN947" s="35"/>
      <c r="PKO947" s="34"/>
      <c r="PKV947" s="35"/>
      <c r="PKW947" s="34"/>
      <c r="PLD947" s="35"/>
      <c r="PLE947" s="34"/>
      <c r="PLL947" s="35"/>
      <c r="PLM947" s="34"/>
      <c r="PLT947" s="35"/>
      <c r="PLU947" s="34"/>
      <c r="PMB947" s="35"/>
      <c r="PMC947" s="34"/>
      <c r="PMJ947" s="35"/>
      <c r="PMK947" s="34"/>
      <c r="PMR947" s="35"/>
      <c r="PMS947" s="34"/>
      <c r="PMZ947" s="35"/>
      <c r="PNA947" s="34"/>
      <c r="PNH947" s="35"/>
      <c r="PNI947" s="34"/>
      <c r="PNP947" s="35"/>
      <c r="PNQ947" s="34"/>
      <c r="PNX947" s="35"/>
      <c r="PNY947" s="34"/>
      <c r="POF947" s="35"/>
      <c r="POG947" s="34"/>
      <c r="PON947" s="35"/>
      <c r="POO947" s="34"/>
      <c r="POV947" s="35"/>
      <c r="POW947" s="34"/>
      <c r="PPD947" s="35"/>
      <c r="PPE947" s="34"/>
      <c r="PPL947" s="35"/>
      <c r="PPM947" s="34"/>
      <c r="PPT947" s="35"/>
      <c r="PPU947" s="34"/>
      <c r="PQB947" s="35"/>
      <c r="PQC947" s="34"/>
      <c r="PQJ947" s="35"/>
      <c r="PQK947" s="34"/>
      <c r="PQR947" s="35"/>
      <c r="PQS947" s="34"/>
      <c r="PQZ947" s="35"/>
      <c r="PRA947" s="34"/>
      <c r="PRH947" s="35"/>
      <c r="PRI947" s="34"/>
      <c r="PRP947" s="35"/>
      <c r="PRQ947" s="34"/>
      <c r="PRX947" s="35"/>
      <c r="PRY947" s="34"/>
      <c r="PSF947" s="35"/>
      <c r="PSG947" s="34"/>
      <c r="PSN947" s="35"/>
      <c r="PSO947" s="34"/>
      <c r="PSV947" s="35"/>
      <c r="PSW947" s="34"/>
      <c r="PTD947" s="35"/>
      <c r="PTE947" s="34"/>
      <c r="PTL947" s="35"/>
      <c r="PTM947" s="34"/>
      <c r="PTT947" s="35"/>
      <c r="PTU947" s="34"/>
      <c r="PUB947" s="35"/>
      <c r="PUC947" s="34"/>
      <c r="PUJ947" s="35"/>
      <c r="PUK947" s="34"/>
      <c r="PUR947" s="35"/>
      <c r="PUS947" s="34"/>
      <c r="PUZ947" s="35"/>
      <c r="PVA947" s="34"/>
      <c r="PVH947" s="35"/>
      <c r="PVI947" s="34"/>
      <c r="PVP947" s="35"/>
      <c r="PVQ947" s="34"/>
      <c r="PVX947" s="35"/>
      <c r="PVY947" s="34"/>
      <c r="PWF947" s="35"/>
      <c r="PWG947" s="34"/>
      <c r="PWN947" s="35"/>
      <c r="PWO947" s="34"/>
      <c r="PWV947" s="35"/>
      <c r="PWW947" s="34"/>
      <c r="PXD947" s="35"/>
      <c r="PXE947" s="34"/>
      <c r="PXL947" s="35"/>
      <c r="PXM947" s="34"/>
      <c r="PXT947" s="35"/>
      <c r="PXU947" s="34"/>
      <c r="PYB947" s="35"/>
      <c r="PYC947" s="34"/>
      <c r="PYJ947" s="35"/>
      <c r="PYK947" s="34"/>
      <c r="PYR947" s="35"/>
      <c r="PYS947" s="34"/>
      <c r="PYZ947" s="35"/>
      <c r="PZA947" s="34"/>
      <c r="PZH947" s="35"/>
      <c r="PZI947" s="34"/>
      <c r="PZP947" s="35"/>
      <c r="PZQ947" s="34"/>
      <c r="PZX947" s="35"/>
      <c r="PZY947" s="34"/>
      <c r="QAF947" s="35"/>
      <c r="QAG947" s="34"/>
      <c r="QAN947" s="35"/>
      <c r="QAO947" s="34"/>
      <c r="QAV947" s="35"/>
      <c r="QAW947" s="34"/>
      <c r="QBD947" s="35"/>
      <c r="QBE947" s="34"/>
      <c r="QBL947" s="35"/>
      <c r="QBM947" s="34"/>
      <c r="QBT947" s="35"/>
      <c r="QBU947" s="34"/>
      <c r="QCB947" s="35"/>
      <c r="QCC947" s="34"/>
      <c r="QCJ947" s="35"/>
      <c r="QCK947" s="34"/>
      <c r="QCR947" s="35"/>
      <c r="QCS947" s="34"/>
      <c r="QCZ947" s="35"/>
      <c r="QDA947" s="34"/>
      <c r="QDH947" s="35"/>
      <c r="QDI947" s="34"/>
      <c r="QDP947" s="35"/>
      <c r="QDQ947" s="34"/>
      <c r="QDX947" s="35"/>
      <c r="QDY947" s="34"/>
      <c r="QEF947" s="35"/>
      <c r="QEG947" s="34"/>
      <c r="QEN947" s="35"/>
      <c r="QEO947" s="34"/>
      <c r="QEV947" s="35"/>
      <c r="QEW947" s="34"/>
      <c r="QFD947" s="35"/>
      <c r="QFE947" s="34"/>
      <c r="QFL947" s="35"/>
      <c r="QFM947" s="34"/>
      <c r="QFT947" s="35"/>
      <c r="QFU947" s="34"/>
      <c r="QGB947" s="35"/>
      <c r="QGC947" s="34"/>
      <c r="QGJ947" s="35"/>
      <c r="QGK947" s="34"/>
      <c r="QGR947" s="35"/>
      <c r="QGS947" s="34"/>
      <c r="QGZ947" s="35"/>
      <c r="QHA947" s="34"/>
      <c r="QHH947" s="35"/>
      <c r="QHI947" s="34"/>
      <c r="QHP947" s="35"/>
      <c r="QHQ947" s="34"/>
      <c r="QHX947" s="35"/>
      <c r="QHY947" s="34"/>
      <c r="QIF947" s="35"/>
      <c r="QIG947" s="34"/>
      <c r="QIN947" s="35"/>
      <c r="QIO947" s="34"/>
      <c r="QIV947" s="35"/>
      <c r="QIW947" s="34"/>
      <c r="QJD947" s="35"/>
      <c r="QJE947" s="34"/>
      <c r="QJL947" s="35"/>
      <c r="QJM947" s="34"/>
      <c r="QJT947" s="35"/>
      <c r="QJU947" s="34"/>
      <c r="QKB947" s="35"/>
      <c r="QKC947" s="34"/>
      <c r="QKJ947" s="35"/>
      <c r="QKK947" s="34"/>
      <c r="QKR947" s="35"/>
      <c r="QKS947" s="34"/>
      <c r="QKZ947" s="35"/>
      <c r="QLA947" s="34"/>
      <c r="QLH947" s="35"/>
      <c r="QLI947" s="34"/>
      <c r="QLP947" s="35"/>
      <c r="QLQ947" s="34"/>
      <c r="QLX947" s="35"/>
      <c r="QLY947" s="34"/>
      <c r="QMF947" s="35"/>
      <c r="QMG947" s="34"/>
      <c r="QMN947" s="35"/>
      <c r="QMO947" s="34"/>
      <c r="QMV947" s="35"/>
      <c r="QMW947" s="34"/>
      <c r="QND947" s="35"/>
      <c r="QNE947" s="34"/>
      <c r="QNL947" s="35"/>
      <c r="QNM947" s="34"/>
      <c r="QNT947" s="35"/>
      <c r="QNU947" s="34"/>
      <c r="QOB947" s="35"/>
      <c r="QOC947" s="34"/>
      <c r="QOJ947" s="35"/>
      <c r="QOK947" s="34"/>
      <c r="QOR947" s="35"/>
      <c r="QOS947" s="34"/>
      <c r="QOZ947" s="35"/>
      <c r="QPA947" s="34"/>
      <c r="QPH947" s="35"/>
      <c r="QPI947" s="34"/>
      <c r="QPP947" s="35"/>
      <c r="QPQ947" s="34"/>
      <c r="QPX947" s="35"/>
      <c r="QPY947" s="34"/>
      <c r="QQF947" s="35"/>
      <c r="QQG947" s="34"/>
      <c r="QQN947" s="35"/>
      <c r="QQO947" s="34"/>
      <c r="QQV947" s="35"/>
      <c r="QQW947" s="34"/>
      <c r="QRD947" s="35"/>
      <c r="QRE947" s="34"/>
      <c r="QRL947" s="35"/>
      <c r="QRM947" s="34"/>
      <c r="QRT947" s="35"/>
      <c r="QRU947" s="34"/>
      <c r="QSB947" s="35"/>
      <c r="QSC947" s="34"/>
      <c r="QSJ947" s="35"/>
      <c r="QSK947" s="34"/>
      <c r="QSR947" s="35"/>
      <c r="QSS947" s="34"/>
      <c r="QSZ947" s="35"/>
      <c r="QTA947" s="34"/>
      <c r="QTH947" s="35"/>
      <c r="QTI947" s="34"/>
      <c r="QTP947" s="35"/>
      <c r="QTQ947" s="34"/>
      <c r="QTX947" s="35"/>
      <c r="QTY947" s="34"/>
      <c r="QUF947" s="35"/>
      <c r="QUG947" s="34"/>
      <c r="QUN947" s="35"/>
      <c r="QUO947" s="34"/>
      <c r="QUV947" s="35"/>
      <c r="QUW947" s="34"/>
      <c r="QVD947" s="35"/>
      <c r="QVE947" s="34"/>
      <c r="QVL947" s="35"/>
      <c r="QVM947" s="34"/>
      <c r="QVT947" s="35"/>
      <c r="QVU947" s="34"/>
      <c r="QWB947" s="35"/>
      <c r="QWC947" s="34"/>
      <c r="QWJ947" s="35"/>
      <c r="QWK947" s="34"/>
      <c r="QWR947" s="35"/>
      <c r="QWS947" s="34"/>
      <c r="QWZ947" s="35"/>
      <c r="QXA947" s="34"/>
      <c r="QXH947" s="35"/>
      <c r="QXI947" s="34"/>
      <c r="QXP947" s="35"/>
      <c r="QXQ947" s="34"/>
      <c r="QXX947" s="35"/>
      <c r="QXY947" s="34"/>
      <c r="QYF947" s="35"/>
      <c r="QYG947" s="34"/>
      <c r="QYN947" s="35"/>
      <c r="QYO947" s="34"/>
      <c r="QYV947" s="35"/>
      <c r="QYW947" s="34"/>
      <c r="QZD947" s="35"/>
      <c r="QZE947" s="34"/>
      <c r="QZL947" s="35"/>
      <c r="QZM947" s="34"/>
      <c r="QZT947" s="35"/>
      <c r="QZU947" s="34"/>
      <c r="RAB947" s="35"/>
      <c r="RAC947" s="34"/>
      <c r="RAJ947" s="35"/>
      <c r="RAK947" s="34"/>
      <c r="RAR947" s="35"/>
      <c r="RAS947" s="34"/>
      <c r="RAZ947" s="35"/>
      <c r="RBA947" s="34"/>
      <c r="RBH947" s="35"/>
      <c r="RBI947" s="34"/>
      <c r="RBP947" s="35"/>
      <c r="RBQ947" s="34"/>
      <c r="RBX947" s="35"/>
      <c r="RBY947" s="34"/>
      <c r="RCF947" s="35"/>
      <c r="RCG947" s="34"/>
      <c r="RCN947" s="35"/>
      <c r="RCO947" s="34"/>
      <c r="RCV947" s="35"/>
      <c r="RCW947" s="34"/>
      <c r="RDD947" s="35"/>
      <c r="RDE947" s="34"/>
      <c r="RDL947" s="35"/>
      <c r="RDM947" s="34"/>
      <c r="RDT947" s="35"/>
      <c r="RDU947" s="34"/>
      <c r="REB947" s="35"/>
      <c r="REC947" s="34"/>
      <c r="REJ947" s="35"/>
      <c r="REK947" s="34"/>
      <c r="RER947" s="35"/>
      <c r="RES947" s="34"/>
      <c r="REZ947" s="35"/>
      <c r="RFA947" s="34"/>
      <c r="RFH947" s="35"/>
      <c r="RFI947" s="34"/>
      <c r="RFP947" s="35"/>
      <c r="RFQ947" s="34"/>
      <c r="RFX947" s="35"/>
      <c r="RFY947" s="34"/>
      <c r="RGF947" s="35"/>
      <c r="RGG947" s="34"/>
      <c r="RGN947" s="35"/>
      <c r="RGO947" s="34"/>
      <c r="RGV947" s="35"/>
      <c r="RGW947" s="34"/>
      <c r="RHD947" s="35"/>
      <c r="RHE947" s="34"/>
      <c r="RHL947" s="35"/>
      <c r="RHM947" s="34"/>
      <c r="RHT947" s="35"/>
      <c r="RHU947" s="34"/>
      <c r="RIB947" s="35"/>
      <c r="RIC947" s="34"/>
      <c r="RIJ947" s="35"/>
      <c r="RIK947" s="34"/>
      <c r="RIR947" s="35"/>
      <c r="RIS947" s="34"/>
      <c r="RIZ947" s="35"/>
      <c r="RJA947" s="34"/>
      <c r="RJH947" s="35"/>
      <c r="RJI947" s="34"/>
      <c r="RJP947" s="35"/>
      <c r="RJQ947" s="34"/>
      <c r="RJX947" s="35"/>
      <c r="RJY947" s="34"/>
      <c r="RKF947" s="35"/>
      <c r="RKG947" s="34"/>
      <c r="RKN947" s="35"/>
      <c r="RKO947" s="34"/>
      <c r="RKV947" s="35"/>
      <c r="RKW947" s="34"/>
      <c r="RLD947" s="35"/>
      <c r="RLE947" s="34"/>
      <c r="RLL947" s="35"/>
      <c r="RLM947" s="34"/>
      <c r="RLT947" s="35"/>
      <c r="RLU947" s="34"/>
      <c r="RMB947" s="35"/>
      <c r="RMC947" s="34"/>
      <c r="RMJ947" s="35"/>
      <c r="RMK947" s="34"/>
      <c r="RMR947" s="35"/>
      <c r="RMS947" s="34"/>
      <c r="RMZ947" s="35"/>
      <c r="RNA947" s="34"/>
      <c r="RNH947" s="35"/>
      <c r="RNI947" s="34"/>
      <c r="RNP947" s="35"/>
      <c r="RNQ947" s="34"/>
      <c r="RNX947" s="35"/>
      <c r="RNY947" s="34"/>
      <c r="ROF947" s="35"/>
      <c r="ROG947" s="34"/>
      <c r="RON947" s="35"/>
      <c r="ROO947" s="34"/>
      <c r="ROV947" s="35"/>
      <c r="ROW947" s="34"/>
      <c r="RPD947" s="35"/>
      <c r="RPE947" s="34"/>
      <c r="RPL947" s="35"/>
      <c r="RPM947" s="34"/>
      <c r="RPT947" s="35"/>
      <c r="RPU947" s="34"/>
      <c r="RQB947" s="35"/>
      <c r="RQC947" s="34"/>
      <c r="RQJ947" s="35"/>
      <c r="RQK947" s="34"/>
      <c r="RQR947" s="35"/>
      <c r="RQS947" s="34"/>
      <c r="RQZ947" s="35"/>
      <c r="RRA947" s="34"/>
      <c r="RRH947" s="35"/>
      <c r="RRI947" s="34"/>
      <c r="RRP947" s="35"/>
      <c r="RRQ947" s="34"/>
      <c r="RRX947" s="35"/>
      <c r="RRY947" s="34"/>
      <c r="RSF947" s="35"/>
      <c r="RSG947" s="34"/>
      <c r="RSN947" s="35"/>
      <c r="RSO947" s="34"/>
      <c r="RSV947" s="35"/>
      <c r="RSW947" s="34"/>
      <c r="RTD947" s="35"/>
      <c r="RTE947" s="34"/>
      <c r="RTL947" s="35"/>
      <c r="RTM947" s="34"/>
      <c r="RTT947" s="35"/>
      <c r="RTU947" s="34"/>
      <c r="RUB947" s="35"/>
      <c r="RUC947" s="34"/>
      <c r="RUJ947" s="35"/>
      <c r="RUK947" s="34"/>
      <c r="RUR947" s="35"/>
      <c r="RUS947" s="34"/>
      <c r="RUZ947" s="35"/>
      <c r="RVA947" s="34"/>
      <c r="RVH947" s="35"/>
      <c r="RVI947" s="34"/>
      <c r="RVP947" s="35"/>
      <c r="RVQ947" s="34"/>
      <c r="RVX947" s="35"/>
      <c r="RVY947" s="34"/>
      <c r="RWF947" s="35"/>
      <c r="RWG947" s="34"/>
      <c r="RWN947" s="35"/>
      <c r="RWO947" s="34"/>
      <c r="RWV947" s="35"/>
      <c r="RWW947" s="34"/>
      <c r="RXD947" s="35"/>
      <c r="RXE947" s="34"/>
      <c r="RXL947" s="35"/>
      <c r="RXM947" s="34"/>
      <c r="RXT947" s="35"/>
      <c r="RXU947" s="34"/>
      <c r="RYB947" s="35"/>
      <c r="RYC947" s="34"/>
      <c r="RYJ947" s="35"/>
      <c r="RYK947" s="34"/>
      <c r="RYR947" s="35"/>
      <c r="RYS947" s="34"/>
      <c r="RYZ947" s="35"/>
      <c r="RZA947" s="34"/>
      <c r="RZH947" s="35"/>
      <c r="RZI947" s="34"/>
      <c r="RZP947" s="35"/>
      <c r="RZQ947" s="34"/>
      <c r="RZX947" s="35"/>
      <c r="RZY947" s="34"/>
      <c r="SAF947" s="35"/>
      <c r="SAG947" s="34"/>
      <c r="SAN947" s="35"/>
      <c r="SAO947" s="34"/>
      <c r="SAV947" s="35"/>
      <c r="SAW947" s="34"/>
      <c r="SBD947" s="35"/>
      <c r="SBE947" s="34"/>
      <c r="SBL947" s="35"/>
      <c r="SBM947" s="34"/>
      <c r="SBT947" s="35"/>
      <c r="SBU947" s="34"/>
      <c r="SCB947" s="35"/>
      <c r="SCC947" s="34"/>
      <c r="SCJ947" s="35"/>
      <c r="SCK947" s="34"/>
      <c r="SCR947" s="35"/>
      <c r="SCS947" s="34"/>
      <c r="SCZ947" s="35"/>
      <c r="SDA947" s="34"/>
      <c r="SDH947" s="35"/>
      <c r="SDI947" s="34"/>
      <c r="SDP947" s="35"/>
      <c r="SDQ947" s="34"/>
      <c r="SDX947" s="35"/>
      <c r="SDY947" s="34"/>
      <c r="SEF947" s="35"/>
      <c r="SEG947" s="34"/>
      <c r="SEN947" s="35"/>
      <c r="SEO947" s="34"/>
      <c r="SEV947" s="35"/>
      <c r="SEW947" s="34"/>
      <c r="SFD947" s="35"/>
      <c r="SFE947" s="34"/>
      <c r="SFL947" s="35"/>
      <c r="SFM947" s="34"/>
      <c r="SFT947" s="35"/>
      <c r="SFU947" s="34"/>
      <c r="SGB947" s="35"/>
      <c r="SGC947" s="34"/>
      <c r="SGJ947" s="35"/>
      <c r="SGK947" s="34"/>
      <c r="SGR947" s="35"/>
      <c r="SGS947" s="34"/>
      <c r="SGZ947" s="35"/>
      <c r="SHA947" s="34"/>
      <c r="SHH947" s="35"/>
      <c r="SHI947" s="34"/>
      <c r="SHP947" s="35"/>
      <c r="SHQ947" s="34"/>
      <c r="SHX947" s="35"/>
      <c r="SHY947" s="34"/>
      <c r="SIF947" s="35"/>
      <c r="SIG947" s="34"/>
      <c r="SIN947" s="35"/>
      <c r="SIO947" s="34"/>
      <c r="SIV947" s="35"/>
      <c r="SIW947" s="34"/>
      <c r="SJD947" s="35"/>
      <c r="SJE947" s="34"/>
      <c r="SJL947" s="35"/>
      <c r="SJM947" s="34"/>
      <c r="SJT947" s="35"/>
      <c r="SJU947" s="34"/>
      <c r="SKB947" s="35"/>
      <c r="SKC947" s="34"/>
      <c r="SKJ947" s="35"/>
      <c r="SKK947" s="34"/>
      <c r="SKR947" s="35"/>
      <c r="SKS947" s="34"/>
      <c r="SKZ947" s="35"/>
      <c r="SLA947" s="34"/>
      <c r="SLH947" s="35"/>
      <c r="SLI947" s="34"/>
      <c r="SLP947" s="35"/>
      <c r="SLQ947" s="34"/>
      <c r="SLX947" s="35"/>
      <c r="SLY947" s="34"/>
      <c r="SMF947" s="35"/>
      <c r="SMG947" s="34"/>
      <c r="SMN947" s="35"/>
      <c r="SMO947" s="34"/>
      <c r="SMV947" s="35"/>
      <c r="SMW947" s="34"/>
      <c r="SND947" s="35"/>
      <c r="SNE947" s="34"/>
      <c r="SNL947" s="35"/>
      <c r="SNM947" s="34"/>
      <c r="SNT947" s="35"/>
      <c r="SNU947" s="34"/>
      <c r="SOB947" s="35"/>
      <c r="SOC947" s="34"/>
      <c r="SOJ947" s="35"/>
      <c r="SOK947" s="34"/>
      <c r="SOR947" s="35"/>
      <c r="SOS947" s="34"/>
      <c r="SOZ947" s="35"/>
      <c r="SPA947" s="34"/>
      <c r="SPH947" s="35"/>
      <c r="SPI947" s="34"/>
      <c r="SPP947" s="35"/>
      <c r="SPQ947" s="34"/>
      <c r="SPX947" s="35"/>
      <c r="SPY947" s="34"/>
      <c r="SQF947" s="35"/>
      <c r="SQG947" s="34"/>
      <c r="SQN947" s="35"/>
      <c r="SQO947" s="34"/>
      <c r="SQV947" s="35"/>
      <c r="SQW947" s="34"/>
      <c r="SRD947" s="35"/>
      <c r="SRE947" s="34"/>
      <c r="SRL947" s="35"/>
      <c r="SRM947" s="34"/>
      <c r="SRT947" s="35"/>
      <c r="SRU947" s="34"/>
      <c r="SSB947" s="35"/>
      <c r="SSC947" s="34"/>
      <c r="SSJ947" s="35"/>
      <c r="SSK947" s="34"/>
      <c r="SSR947" s="35"/>
      <c r="SSS947" s="34"/>
      <c r="SSZ947" s="35"/>
      <c r="STA947" s="34"/>
      <c r="STH947" s="35"/>
      <c r="STI947" s="34"/>
      <c r="STP947" s="35"/>
      <c r="STQ947" s="34"/>
      <c r="STX947" s="35"/>
      <c r="STY947" s="34"/>
      <c r="SUF947" s="35"/>
      <c r="SUG947" s="34"/>
      <c r="SUN947" s="35"/>
      <c r="SUO947" s="34"/>
      <c r="SUV947" s="35"/>
      <c r="SUW947" s="34"/>
      <c r="SVD947" s="35"/>
      <c r="SVE947" s="34"/>
      <c r="SVL947" s="35"/>
      <c r="SVM947" s="34"/>
      <c r="SVT947" s="35"/>
      <c r="SVU947" s="34"/>
      <c r="SWB947" s="35"/>
      <c r="SWC947" s="34"/>
      <c r="SWJ947" s="35"/>
      <c r="SWK947" s="34"/>
      <c r="SWR947" s="35"/>
      <c r="SWS947" s="34"/>
      <c r="SWZ947" s="35"/>
      <c r="SXA947" s="34"/>
      <c r="SXH947" s="35"/>
      <c r="SXI947" s="34"/>
      <c r="SXP947" s="35"/>
      <c r="SXQ947" s="34"/>
      <c r="SXX947" s="35"/>
      <c r="SXY947" s="34"/>
      <c r="SYF947" s="35"/>
      <c r="SYG947" s="34"/>
      <c r="SYN947" s="35"/>
      <c r="SYO947" s="34"/>
      <c r="SYV947" s="35"/>
      <c r="SYW947" s="34"/>
      <c r="SZD947" s="35"/>
      <c r="SZE947" s="34"/>
      <c r="SZL947" s="35"/>
      <c r="SZM947" s="34"/>
      <c r="SZT947" s="35"/>
      <c r="SZU947" s="34"/>
      <c r="TAB947" s="35"/>
      <c r="TAC947" s="34"/>
      <c r="TAJ947" s="35"/>
      <c r="TAK947" s="34"/>
      <c r="TAR947" s="35"/>
      <c r="TAS947" s="34"/>
      <c r="TAZ947" s="35"/>
      <c r="TBA947" s="34"/>
      <c r="TBH947" s="35"/>
      <c r="TBI947" s="34"/>
      <c r="TBP947" s="35"/>
      <c r="TBQ947" s="34"/>
      <c r="TBX947" s="35"/>
      <c r="TBY947" s="34"/>
      <c r="TCF947" s="35"/>
      <c r="TCG947" s="34"/>
      <c r="TCN947" s="35"/>
      <c r="TCO947" s="34"/>
      <c r="TCV947" s="35"/>
      <c r="TCW947" s="34"/>
      <c r="TDD947" s="35"/>
      <c r="TDE947" s="34"/>
      <c r="TDL947" s="35"/>
      <c r="TDM947" s="34"/>
      <c r="TDT947" s="35"/>
      <c r="TDU947" s="34"/>
      <c r="TEB947" s="35"/>
      <c r="TEC947" s="34"/>
      <c r="TEJ947" s="35"/>
      <c r="TEK947" s="34"/>
      <c r="TER947" s="35"/>
      <c r="TES947" s="34"/>
      <c r="TEZ947" s="35"/>
      <c r="TFA947" s="34"/>
      <c r="TFH947" s="35"/>
      <c r="TFI947" s="34"/>
      <c r="TFP947" s="35"/>
      <c r="TFQ947" s="34"/>
      <c r="TFX947" s="35"/>
      <c r="TFY947" s="34"/>
      <c r="TGF947" s="35"/>
      <c r="TGG947" s="34"/>
      <c r="TGN947" s="35"/>
      <c r="TGO947" s="34"/>
      <c r="TGV947" s="35"/>
      <c r="TGW947" s="34"/>
      <c r="THD947" s="35"/>
      <c r="THE947" s="34"/>
      <c r="THL947" s="35"/>
      <c r="THM947" s="34"/>
      <c r="THT947" s="35"/>
      <c r="THU947" s="34"/>
      <c r="TIB947" s="35"/>
      <c r="TIC947" s="34"/>
      <c r="TIJ947" s="35"/>
      <c r="TIK947" s="34"/>
      <c r="TIR947" s="35"/>
      <c r="TIS947" s="34"/>
      <c r="TIZ947" s="35"/>
      <c r="TJA947" s="34"/>
      <c r="TJH947" s="35"/>
      <c r="TJI947" s="34"/>
      <c r="TJP947" s="35"/>
      <c r="TJQ947" s="34"/>
      <c r="TJX947" s="35"/>
      <c r="TJY947" s="34"/>
      <c r="TKF947" s="35"/>
      <c r="TKG947" s="34"/>
      <c r="TKN947" s="35"/>
      <c r="TKO947" s="34"/>
      <c r="TKV947" s="35"/>
      <c r="TKW947" s="34"/>
      <c r="TLD947" s="35"/>
      <c r="TLE947" s="34"/>
      <c r="TLL947" s="35"/>
      <c r="TLM947" s="34"/>
      <c r="TLT947" s="35"/>
      <c r="TLU947" s="34"/>
      <c r="TMB947" s="35"/>
      <c r="TMC947" s="34"/>
      <c r="TMJ947" s="35"/>
      <c r="TMK947" s="34"/>
      <c r="TMR947" s="35"/>
      <c r="TMS947" s="34"/>
      <c r="TMZ947" s="35"/>
      <c r="TNA947" s="34"/>
      <c r="TNH947" s="35"/>
      <c r="TNI947" s="34"/>
      <c r="TNP947" s="35"/>
      <c r="TNQ947" s="34"/>
      <c r="TNX947" s="35"/>
      <c r="TNY947" s="34"/>
      <c r="TOF947" s="35"/>
      <c r="TOG947" s="34"/>
      <c r="TON947" s="35"/>
      <c r="TOO947" s="34"/>
      <c r="TOV947" s="35"/>
      <c r="TOW947" s="34"/>
      <c r="TPD947" s="35"/>
      <c r="TPE947" s="34"/>
      <c r="TPL947" s="35"/>
      <c r="TPM947" s="34"/>
      <c r="TPT947" s="35"/>
      <c r="TPU947" s="34"/>
      <c r="TQB947" s="35"/>
      <c r="TQC947" s="34"/>
      <c r="TQJ947" s="35"/>
      <c r="TQK947" s="34"/>
      <c r="TQR947" s="35"/>
      <c r="TQS947" s="34"/>
      <c r="TQZ947" s="35"/>
      <c r="TRA947" s="34"/>
      <c r="TRH947" s="35"/>
      <c r="TRI947" s="34"/>
      <c r="TRP947" s="35"/>
      <c r="TRQ947" s="34"/>
      <c r="TRX947" s="35"/>
      <c r="TRY947" s="34"/>
      <c r="TSF947" s="35"/>
      <c r="TSG947" s="34"/>
      <c r="TSN947" s="35"/>
      <c r="TSO947" s="34"/>
      <c r="TSV947" s="35"/>
      <c r="TSW947" s="34"/>
      <c r="TTD947" s="35"/>
      <c r="TTE947" s="34"/>
      <c r="TTL947" s="35"/>
      <c r="TTM947" s="34"/>
      <c r="TTT947" s="35"/>
      <c r="TTU947" s="34"/>
      <c r="TUB947" s="35"/>
      <c r="TUC947" s="34"/>
      <c r="TUJ947" s="35"/>
      <c r="TUK947" s="34"/>
      <c r="TUR947" s="35"/>
      <c r="TUS947" s="34"/>
      <c r="TUZ947" s="35"/>
      <c r="TVA947" s="34"/>
      <c r="TVH947" s="35"/>
      <c r="TVI947" s="34"/>
      <c r="TVP947" s="35"/>
      <c r="TVQ947" s="34"/>
      <c r="TVX947" s="35"/>
      <c r="TVY947" s="34"/>
      <c r="TWF947" s="35"/>
      <c r="TWG947" s="34"/>
      <c r="TWN947" s="35"/>
      <c r="TWO947" s="34"/>
      <c r="TWV947" s="35"/>
      <c r="TWW947" s="34"/>
      <c r="TXD947" s="35"/>
      <c r="TXE947" s="34"/>
      <c r="TXL947" s="35"/>
      <c r="TXM947" s="34"/>
      <c r="TXT947" s="35"/>
      <c r="TXU947" s="34"/>
      <c r="TYB947" s="35"/>
      <c r="TYC947" s="34"/>
      <c r="TYJ947" s="35"/>
      <c r="TYK947" s="34"/>
      <c r="TYR947" s="35"/>
      <c r="TYS947" s="34"/>
      <c r="TYZ947" s="35"/>
      <c r="TZA947" s="34"/>
      <c r="TZH947" s="35"/>
      <c r="TZI947" s="34"/>
      <c r="TZP947" s="35"/>
      <c r="TZQ947" s="34"/>
      <c r="TZX947" s="35"/>
      <c r="TZY947" s="34"/>
      <c r="UAF947" s="35"/>
      <c r="UAG947" s="34"/>
      <c r="UAN947" s="35"/>
      <c r="UAO947" s="34"/>
      <c r="UAV947" s="35"/>
      <c r="UAW947" s="34"/>
      <c r="UBD947" s="35"/>
      <c r="UBE947" s="34"/>
      <c r="UBL947" s="35"/>
      <c r="UBM947" s="34"/>
      <c r="UBT947" s="35"/>
      <c r="UBU947" s="34"/>
      <c r="UCB947" s="35"/>
      <c r="UCC947" s="34"/>
      <c r="UCJ947" s="35"/>
      <c r="UCK947" s="34"/>
      <c r="UCR947" s="35"/>
      <c r="UCS947" s="34"/>
      <c r="UCZ947" s="35"/>
      <c r="UDA947" s="34"/>
      <c r="UDH947" s="35"/>
      <c r="UDI947" s="34"/>
      <c r="UDP947" s="35"/>
      <c r="UDQ947" s="34"/>
      <c r="UDX947" s="35"/>
      <c r="UDY947" s="34"/>
      <c r="UEF947" s="35"/>
      <c r="UEG947" s="34"/>
      <c r="UEN947" s="35"/>
      <c r="UEO947" s="34"/>
      <c r="UEV947" s="35"/>
      <c r="UEW947" s="34"/>
      <c r="UFD947" s="35"/>
      <c r="UFE947" s="34"/>
      <c r="UFL947" s="35"/>
      <c r="UFM947" s="34"/>
      <c r="UFT947" s="35"/>
      <c r="UFU947" s="34"/>
      <c r="UGB947" s="35"/>
      <c r="UGC947" s="34"/>
      <c r="UGJ947" s="35"/>
      <c r="UGK947" s="34"/>
      <c r="UGR947" s="35"/>
      <c r="UGS947" s="34"/>
      <c r="UGZ947" s="35"/>
      <c r="UHA947" s="34"/>
      <c r="UHH947" s="35"/>
      <c r="UHI947" s="34"/>
      <c r="UHP947" s="35"/>
      <c r="UHQ947" s="34"/>
      <c r="UHX947" s="35"/>
      <c r="UHY947" s="34"/>
      <c r="UIF947" s="35"/>
      <c r="UIG947" s="34"/>
      <c r="UIN947" s="35"/>
      <c r="UIO947" s="34"/>
      <c r="UIV947" s="35"/>
      <c r="UIW947" s="34"/>
      <c r="UJD947" s="35"/>
      <c r="UJE947" s="34"/>
      <c r="UJL947" s="35"/>
      <c r="UJM947" s="34"/>
      <c r="UJT947" s="35"/>
      <c r="UJU947" s="34"/>
      <c r="UKB947" s="35"/>
      <c r="UKC947" s="34"/>
      <c r="UKJ947" s="35"/>
      <c r="UKK947" s="34"/>
      <c r="UKR947" s="35"/>
      <c r="UKS947" s="34"/>
      <c r="UKZ947" s="35"/>
      <c r="ULA947" s="34"/>
      <c r="ULH947" s="35"/>
      <c r="ULI947" s="34"/>
      <c r="ULP947" s="35"/>
      <c r="ULQ947" s="34"/>
      <c r="ULX947" s="35"/>
      <c r="ULY947" s="34"/>
      <c r="UMF947" s="35"/>
      <c r="UMG947" s="34"/>
      <c r="UMN947" s="35"/>
      <c r="UMO947" s="34"/>
      <c r="UMV947" s="35"/>
      <c r="UMW947" s="34"/>
      <c r="UND947" s="35"/>
      <c r="UNE947" s="34"/>
      <c r="UNL947" s="35"/>
      <c r="UNM947" s="34"/>
      <c r="UNT947" s="35"/>
      <c r="UNU947" s="34"/>
      <c r="UOB947" s="35"/>
      <c r="UOC947" s="34"/>
      <c r="UOJ947" s="35"/>
      <c r="UOK947" s="34"/>
      <c r="UOR947" s="35"/>
      <c r="UOS947" s="34"/>
      <c r="UOZ947" s="35"/>
      <c r="UPA947" s="34"/>
      <c r="UPH947" s="35"/>
      <c r="UPI947" s="34"/>
      <c r="UPP947" s="35"/>
      <c r="UPQ947" s="34"/>
      <c r="UPX947" s="35"/>
      <c r="UPY947" s="34"/>
      <c r="UQF947" s="35"/>
      <c r="UQG947" s="34"/>
      <c r="UQN947" s="35"/>
      <c r="UQO947" s="34"/>
      <c r="UQV947" s="35"/>
      <c r="UQW947" s="34"/>
      <c r="URD947" s="35"/>
      <c r="URE947" s="34"/>
      <c r="URL947" s="35"/>
      <c r="URM947" s="34"/>
      <c r="URT947" s="35"/>
      <c r="URU947" s="34"/>
      <c r="USB947" s="35"/>
      <c r="USC947" s="34"/>
      <c r="USJ947" s="35"/>
      <c r="USK947" s="34"/>
      <c r="USR947" s="35"/>
      <c r="USS947" s="34"/>
      <c r="USZ947" s="35"/>
      <c r="UTA947" s="34"/>
      <c r="UTH947" s="35"/>
      <c r="UTI947" s="34"/>
      <c r="UTP947" s="35"/>
      <c r="UTQ947" s="34"/>
      <c r="UTX947" s="35"/>
      <c r="UTY947" s="34"/>
      <c r="UUF947" s="35"/>
      <c r="UUG947" s="34"/>
      <c r="UUN947" s="35"/>
      <c r="UUO947" s="34"/>
      <c r="UUV947" s="35"/>
      <c r="UUW947" s="34"/>
      <c r="UVD947" s="35"/>
      <c r="UVE947" s="34"/>
      <c r="UVL947" s="35"/>
      <c r="UVM947" s="34"/>
      <c r="UVT947" s="35"/>
      <c r="UVU947" s="34"/>
      <c r="UWB947" s="35"/>
      <c r="UWC947" s="34"/>
      <c r="UWJ947" s="35"/>
      <c r="UWK947" s="34"/>
      <c r="UWR947" s="35"/>
      <c r="UWS947" s="34"/>
      <c r="UWZ947" s="35"/>
      <c r="UXA947" s="34"/>
      <c r="UXH947" s="35"/>
      <c r="UXI947" s="34"/>
      <c r="UXP947" s="35"/>
      <c r="UXQ947" s="34"/>
      <c r="UXX947" s="35"/>
      <c r="UXY947" s="34"/>
      <c r="UYF947" s="35"/>
      <c r="UYG947" s="34"/>
      <c r="UYN947" s="35"/>
      <c r="UYO947" s="34"/>
      <c r="UYV947" s="35"/>
      <c r="UYW947" s="34"/>
      <c r="UZD947" s="35"/>
      <c r="UZE947" s="34"/>
      <c r="UZL947" s="35"/>
      <c r="UZM947" s="34"/>
      <c r="UZT947" s="35"/>
      <c r="UZU947" s="34"/>
      <c r="VAB947" s="35"/>
      <c r="VAC947" s="34"/>
      <c r="VAJ947" s="35"/>
      <c r="VAK947" s="34"/>
      <c r="VAR947" s="35"/>
      <c r="VAS947" s="34"/>
      <c r="VAZ947" s="35"/>
      <c r="VBA947" s="34"/>
      <c r="VBH947" s="35"/>
      <c r="VBI947" s="34"/>
      <c r="VBP947" s="35"/>
      <c r="VBQ947" s="34"/>
      <c r="VBX947" s="35"/>
      <c r="VBY947" s="34"/>
      <c r="VCF947" s="35"/>
      <c r="VCG947" s="34"/>
      <c r="VCN947" s="35"/>
      <c r="VCO947" s="34"/>
      <c r="VCV947" s="35"/>
      <c r="VCW947" s="34"/>
      <c r="VDD947" s="35"/>
      <c r="VDE947" s="34"/>
      <c r="VDL947" s="35"/>
      <c r="VDM947" s="34"/>
      <c r="VDT947" s="35"/>
      <c r="VDU947" s="34"/>
      <c r="VEB947" s="35"/>
      <c r="VEC947" s="34"/>
      <c r="VEJ947" s="35"/>
      <c r="VEK947" s="34"/>
      <c r="VER947" s="35"/>
      <c r="VES947" s="34"/>
      <c r="VEZ947" s="35"/>
      <c r="VFA947" s="34"/>
      <c r="VFH947" s="35"/>
      <c r="VFI947" s="34"/>
      <c r="VFP947" s="35"/>
      <c r="VFQ947" s="34"/>
      <c r="VFX947" s="35"/>
      <c r="VFY947" s="34"/>
      <c r="VGF947" s="35"/>
      <c r="VGG947" s="34"/>
      <c r="VGN947" s="35"/>
      <c r="VGO947" s="34"/>
      <c r="VGV947" s="35"/>
      <c r="VGW947" s="34"/>
      <c r="VHD947" s="35"/>
      <c r="VHE947" s="34"/>
      <c r="VHL947" s="35"/>
      <c r="VHM947" s="34"/>
      <c r="VHT947" s="35"/>
      <c r="VHU947" s="34"/>
      <c r="VIB947" s="35"/>
      <c r="VIC947" s="34"/>
      <c r="VIJ947" s="35"/>
      <c r="VIK947" s="34"/>
      <c r="VIR947" s="35"/>
      <c r="VIS947" s="34"/>
      <c r="VIZ947" s="35"/>
      <c r="VJA947" s="34"/>
      <c r="VJH947" s="35"/>
      <c r="VJI947" s="34"/>
      <c r="VJP947" s="35"/>
      <c r="VJQ947" s="34"/>
      <c r="VJX947" s="35"/>
      <c r="VJY947" s="34"/>
      <c r="VKF947" s="35"/>
      <c r="VKG947" s="34"/>
      <c r="VKN947" s="35"/>
      <c r="VKO947" s="34"/>
      <c r="VKV947" s="35"/>
      <c r="VKW947" s="34"/>
      <c r="VLD947" s="35"/>
      <c r="VLE947" s="34"/>
      <c r="VLL947" s="35"/>
      <c r="VLM947" s="34"/>
      <c r="VLT947" s="35"/>
      <c r="VLU947" s="34"/>
      <c r="VMB947" s="35"/>
      <c r="VMC947" s="34"/>
      <c r="VMJ947" s="35"/>
      <c r="VMK947" s="34"/>
      <c r="VMR947" s="35"/>
      <c r="VMS947" s="34"/>
      <c r="VMZ947" s="35"/>
      <c r="VNA947" s="34"/>
      <c r="VNH947" s="35"/>
      <c r="VNI947" s="34"/>
      <c r="VNP947" s="35"/>
      <c r="VNQ947" s="34"/>
      <c r="VNX947" s="35"/>
      <c r="VNY947" s="34"/>
      <c r="VOF947" s="35"/>
      <c r="VOG947" s="34"/>
      <c r="VON947" s="35"/>
      <c r="VOO947" s="34"/>
      <c r="VOV947" s="35"/>
      <c r="VOW947" s="34"/>
      <c r="VPD947" s="35"/>
      <c r="VPE947" s="34"/>
      <c r="VPL947" s="35"/>
      <c r="VPM947" s="34"/>
      <c r="VPT947" s="35"/>
      <c r="VPU947" s="34"/>
      <c r="VQB947" s="35"/>
      <c r="VQC947" s="34"/>
      <c r="VQJ947" s="35"/>
      <c r="VQK947" s="34"/>
      <c r="VQR947" s="35"/>
      <c r="VQS947" s="34"/>
      <c r="VQZ947" s="35"/>
      <c r="VRA947" s="34"/>
      <c r="VRH947" s="35"/>
      <c r="VRI947" s="34"/>
      <c r="VRP947" s="35"/>
      <c r="VRQ947" s="34"/>
      <c r="VRX947" s="35"/>
      <c r="VRY947" s="34"/>
      <c r="VSF947" s="35"/>
      <c r="VSG947" s="34"/>
      <c r="VSN947" s="35"/>
      <c r="VSO947" s="34"/>
      <c r="VSV947" s="35"/>
      <c r="VSW947" s="34"/>
      <c r="VTD947" s="35"/>
      <c r="VTE947" s="34"/>
      <c r="VTL947" s="35"/>
      <c r="VTM947" s="34"/>
      <c r="VTT947" s="35"/>
      <c r="VTU947" s="34"/>
      <c r="VUB947" s="35"/>
      <c r="VUC947" s="34"/>
      <c r="VUJ947" s="35"/>
      <c r="VUK947" s="34"/>
      <c r="VUR947" s="35"/>
      <c r="VUS947" s="34"/>
      <c r="VUZ947" s="35"/>
      <c r="VVA947" s="34"/>
      <c r="VVH947" s="35"/>
      <c r="VVI947" s="34"/>
      <c r="VVP947" s="35"/>
      <c r="VVQ947" s="34"/>
      <c r="VVX947" s="35"/>
      <c r="VVY947" s="34"/>
      <c r="VWF947" s="35"/>
      <c r="VWG947" s="34"/>
      <c r="VWN947" s="35"/>
      <c r="VWO947" s="34"/>
      <c r="VWV947" s="35"/>
      <c r="VWW947" s="34"/>
      <c r="VXD947" s="35"/>
      <c r="VXE947" s="34"/>
      <c r="VXL947" s="35"/>
      <c r="VXM947" s="34"/>
      <c r="VXT947" s="35"/>
      <c r="VXU947" s="34"/>
      <c r="VYB947" s="35"/>
      <c r="VYC947" s="34"/>
      <c r="VYJ947" s="35"/>
      <c r="VYK947" s="34"/>
      <c r="VYR947" s="35"/>
      <c r="VYS947" s="34"/>
      <c r="VYZ947" s="35"/>
      <c r="VZA947" s="34"/>
      <c r="VZH947" s="35"/>
      <c r="VZI947" s="34"/>
      <c r="VZP947" s="35"/>
      <c r="VZQ947" s="34"/>
      <c r="VZX947" s="35"/>
      <c r="VZY947" s="34"/>
      <c r="WAF947" s="35"/>
      <c r="WAG947" s="34"/>
      <c r="WAN947" s="35"/>
      <c r="WAO947" s="34"/>
      <c r="WAV947" s="35"/>
      <c r="WAW947" s="34"/>
      <c r="WBD947" s="35"/>
      <c r="WBE947" s="34"/>
      <c r="WBL947" s="35"/>
      <c r="WBM947" s="34"/>
      <c r="WBT947" s="35"/>
      <c r="WBU947" s="34"/>
      <c r="WCB947" s="35"/>
      <c r="WCC947" s="34"/>
      <c r="WCJ947" s="35"/>
      <c r="WCK947" s="34"/>
      <c r="WCR947" s="35"/>
      <c r="WCS947" s="34"/>
      <c r="WCZ947" s="35"/>
      <c r="WDA947" s="34"/>
      <c r="WDH947" s="35"/>
      <c r="WDI947" s="34"/>
      <c r="WDP947" s="35"/>
      <c r="WDQ947" s="34"/>
      <c r="WDX947" s="35"/>
      <c r="WDY947" s="34"/>
      <c r="WEF947" s="35"/>
      <c r="WEG947" s="34"/>
      <c r="WEN947" s="35"/>
      <c r="WEO947" s="34"/>
      <c r="WEV947" s="35"/>
      <c r="WEW947" s="34"/>
      <c r="WFD947" s="35"/>
      <c r="WFE947" s="34"/>
      <c r="WFL947" s="35"/>
      <c r="WFM947" s="34"/>
      <c r="WFT947" s="35"/>
      <c r="WFU947" s="34"/>
      <c r="WGB947" s="35"/>
      <c r="WGC947" s="34"/>
      <c r="WGJ947" s="35"/>
      <c r="WGK947" s="34"/>
      <c r="WGR947" s="35"/>
      <c r="WGS947" s="34"/>
      <c r="WGZ947" s="35"/>
      <c r="WHA947" s="34"/>
      <c r="WHH947" s="35"/>
      <c r="WHI947" s="34"/>
      <c r="WHP947" s="35"/>
      <c r="WHQ947" s="34"/>
      <c r="WHX947" s="35"/>
      <c r="WHY947" s="34"/>
      <c r="WIF947" s="35"/>
      <c r="WIG947" s="34"/>
      <c r="WIN947" s="35"/>
      <c r="WIO947" s="34"/>
      <c r="WIV947" s="35"/>
      <c r="WIW947" s="34"/>
      <c r="WJD947" s="35"/>
      <c r="WJE947" s="34"/>
      <c r="WJL947" s="35"/>
      <c r="WJM947" s="34"/>
      <c r="WJT947" s="35"/>
      <c r="WJU947" s="34"/>
      <c r="WKB947" s="35"/>
      <c r="WKC947" s="34"/>
      <c r="WKJ947" s="35"/>
      <c r="WKK947" s="34"/>
      <c r="WKR947" s="35"/>
      <c r="WKS947" s="34"/>
      <c r="WKZ947" s="35"/>
      <c r="WLA947" s="34"/>
      <c r="WLH947" s="35"/>
      <c r="WLI947" s="34"/>
      <c r="WLP947" s="35"/>
      <c r="WLQ947" s="34"/>
      <c r="WLX947" s="35"/>
      <c r="WLY947" s="34"/>
      <c r="WMF947" s="35"/>
      <c r="WMG947" s="34"/>
      <c r="WMN947" s="35"/>
      <c r="WMO947" s="34"/>
      <c r="WMV947" s="35"/>
      <c r="WMW947" s="34"/>
      <c r="WND947" s="35"/>
      <c r="WNE947" s="34"/>
      <c r="WNL947" s="35"/>
      <c r="WNM947" s="34"/>
      <c r="WNT947" s="35"/>
      <c r="WNU947" s="34"/>
      <c r="WOB947" s="35"/>
      <c r="WOC947" s="34"/>
      <c r="WOJ947" s="35"/>
      <c r="WOK947" s="34"/>
      <c r="WOR947" s="35"/>
      <c r="WOS947" s="34"/>
      <c r="WOZ947" s="35"/>
      <c r="WPA947" s="34"/>
      <c r="WPH947" s="35"/>
      <c r="WPI947" s="34"/>
      <c r="WPP947" s="35"/>
      <c r="WPQ947" s="34"/>
      <c r="WPX947" s="35"/>
      <c r="WPY947" s="34"/>
      <c r="WQF947" s="35"/>
      <c r="WQG947" s="34"/>
      <c r="WQN947" s="35"/>
      <c r="WQO947" s="34"/>
      <c r="WQV947" s="35"/>
      <c r="WQW947" s="34"/>
      <c r="WRD947" s="35"/>
      <c r="WRE947" s="34"/>
      <c r="WRL947" s="35"/>
      <c r="WRM947" s="34"/>
      <c r="WRT947" s="35"/>
      <c r="WRU947" s="34"/>
      <c r="WSB947" s="35"/>
      <c r="WSC947" s="34"/>
      <c r="WSJ947" s="35"/>
      <c r="WSK947" s="34"/>
      <c r="WSR947" s="35"/>
      <c r="WSS947" s="34"/>
      <c r="WSZ947" s="35"/>
      <c r="WTA947" s="34"/>
      <c r="WTH947" s="35"/>
      <c r="WTI947" s="34"/>
      <c r="WTP947" s="35"/>
      <c r="WTQ947" s="34"/>
      <c r="WTX947" s="35"/>
      <c r="WTY947" s="34"/>
      <c r="WUF947" s="35"/>
      <c r="WUG947" s="34"/>
      <c r="WUN947" s="35"/>
      <c r="WUO947" s="34"/>
      <c r="WUV947" s="35"/>
      <c r="WUW947" s="34"/>
      <c r="WVD947" s="35"/>
      <c r="WVE947" s="34"/>
      <c r="WVL947" s="35"/>
      <c r="WVM947" s="34"/>
      <c r="WVT947" s="35"/>
      <c r="WVU947" s="34"/>
      <c r="WWB947" s="35"/>
      <c r="WWC947" s="34"/>
      <c r="WWJ947" s="35"/>
      <c r="WWK947" s="34"/>
      <c r="WWR947" s="35"/>
      <c r="WWS947" s="34"/>
      <c r="WWZ947" s="35"/>
      <c r="WXA947" s="34"/>
      <c r="WXH947" s="35"/>
      <c r="WXI947" s="34"/>
      <c r="WXP947" s="35"/>
      <c r="WXQ947" s="34"/>
      <c r="WXX947" s="35"/>
      <c r="WXY947" s="34"/>
      <c r="WYF947" s="35"/>
      <c r="WYG947" s="34"/>
      <c r="WYN947" s="35"/>
      <c r="WYO947" s="34"/>
      <c r="WYV947" s="35"/>
      <c r="WYW947" s="34"/>
      <c r="WZD947" s="35"/>
      <c r="WZE947" s="34"/>
      <c r="WZL947" s="35"/>
      <c r="WZM947" s="34"/>
      <c r="WZT947" s="35"/>
      <c r="WZU947" s="34"/>
      <c r="XAB947" s="35"/>
      <c r="XAC947" s="34"/>
      <c r="XAJ947" s="35"/>
      <c r="XAK947" s="34"/>
      <c r="XAR947" s="35"/>
      <c r="XAS947" s="34"/>
      <c r="XAZ947" s="35"/>
      <c r="XBA947" s="34"/>
      <c r="XBH947" s="35"/>
      <c r="XBI947" s="34"/>
      <c r="XBP947" s="35"/>
      <c r="XBQ947" s="34"/>
      <c r="XBX947" s="35"/>
      <c r="XBY947" s="34"/>
      <c r="XCF947" s="35"/>
      <c r="XCG947" s="34"/>
      <c r="XCN947" s="35"/>
      <c r="XCO947" s="34"/>
      <c r="XCV947" s="35"/>
      <c r="XCW947" s="34"/>
      <c r="XDD947" s="35"/>
      <c r="XDE947" s="34"/>
      <c r="XDL947" s="35"/>
      <c r="XDM947" s="34"/>
      <c r="XDT947" s="35"/>
      <c r="XDU947" s="34"/>
      <c r="XEB947" s="35"/>
      <c r="XEC947" s="34"/>
      <c r="XEJ947" s="35"/>
      <c r="XEK947" s="34"/>
      <c r="XER947" s="35"/>
      <c r="XES947" s="34"/>
      <c r="XEZ947" s="35"/>
      <c r="XFA947" s="34"/>
    </row>
    <row r="948" spans="1:1021 1028:2045 2052:3069 3076:4093 4100:5117 5124:6141 6148:7165 7172:8189 8196:9213 9220:10237 10244:11261 11268:12285 12292:13309 13316:14333 14340:15357 15364:16381" x14ac:dyDescent="0.25">
      <c r="A948" t="s">
        <v>21</v>
      </c>
      <c r="B948" t="s">
        <v>150</v>
      </c>
      <c r="C948">
        <v>566</v>
      </c>
      <c r="D948">
        <v>566</v>
      </c>
      <c r="E948" s="35">
        <v>1</v>
      </c>
      <c r="F948" s="34">
        <v>1E-156</v>
      </c>
      <c r="G948">
        <v>98.15</v>
      </c>
      <c r="H948">
        <v>1672</v>
      </c>
      <c r="I948" t="str">
        <f>HYPERLINK("https://www.ncbi.nlm.nih.gov/nucleotide/MN824009.1?report=genbank&amp;log$=nucltop&amp;blast_rank=46&amp;RID=XE5J84ZU013","MN824009.1")</f>
        <v>MN824009.1</v>
      </c>
      <c r="L948" s="35"/>
      <c r="M948" s="34"/>
      <c r="T948" s="35"/>
      <c r="U948" s="34"/>
      <c r="AB948" s="35"/>
      <c r="AC948" s="34"/>
      <c r="AJ948" s="35"/>
      <c r="AK948" s="34"/>
      <c r="AR948" s="35"/>
      <c r="AS948" s="34"/>
      <c r="AZ948" s="35"/>
      <c r="BA948" s="34"/>
      <c r="BH948" s="35"/>
      <c r="BI948" s="34"/>
      <c r="BP948" s="35"/>
      <c r="BQ948" s="34"/>
      <c r="BX948" s="35"/>
      <c r="BY948" s="34"/>
      <c r="CF948" s="35"/>
      <c r="CG948" s="34"/>
      <c r="CN948" s="35"/>
      <c r="CO948" s="34"/>
      <c r="CV948" s="35"/>
      <c r="CW948" s="34"/>
      <c r="DD948" s="35"/>
      <c r="DE948" s="34"/>
      <c r="DL948" s="35"/>
      <c r="DM948" s="34"/>
      <c r="DT948" s="35"/>
      <c r="DU948" s="34"/>
      <c r="EB948" s="35"/>
      <c r="EC948" s="34"/>
      <c r="EJ948" s="35"/>
      <c r="EK948" s="34"/>
      <c r="ER948" s="35"/>
      <c r="ES948" s="34"/>
      <c r="EZ948" s="35"/>
      <c r="FA948" s="34"/>
      <c r="FH948" s="35"/>
      <c r="FI948" s="34"/>
      <c r="FP948" s="35"/>
      <c r="FQ948" s="34"/>
      <c r="FX948" s="35"/>
      <c r="FY948" s="34"/>
      <c r="GF948" s="35"/>
      <c r="GG948" s="34"/>
      <c r="GN948" s="35"/>
      <c r="GO948" s="34"/>
      <c r="GV948" s="35"/>
      <c r="GW948" s="34"/>
      <c r="HD948" s="35"/>
      <c r="HE948" s="34"/>
      <c r="HL948" s="35"/>
      <c r="HM948" s="34"/>
      <c r="HT948" s="35"/>
      <c r="HU948" s="34"/>
      <c r="IB948" s="35"/>
      <c r="IC948" s="34"/>
      <c r="IJ948" s="35"/>
      <c r="IK948" s="34"/>
      <c r="IR948" s="35"/>
      <c r="IS948" s="34"/>
      <c r="IZ948" s="35"/>
      <c r="JA948" s="34"/>
      <c r="JH948" s="35"/>
      <c r="JI948" s="34"/>
      <c r="JP948" s="35"/>
      <c r="JQ948" s="34"/>
      <c r="JX948" s="35"/>
      <c r="JY948" s="34"/>
      <c r="KF948" s="35"/>
      <c r="KG948" s="34"/>
      <c r="KN948" s="35"/>
      <c r="KO948" s="34"/>
      <c r="KV948" s="35"/>
      <c r="KW948" s="34"/>
      <c r="LD948" s="35"/>
      <c r="LE948" s="34"/>
      <c r="LL948" s="35"/>
      <c r="LM948" s="34"/>
      <c r="LT948" s="35"/>
      <c r="LU948" s="34"/>
      <c r="MB948" s="35"/>
      <c r="MC948" s="34"/>
      <c r="MJ948" s="35"/>
      <c r="MK948" s="34"/>
      <c r="MR948" s="35"/>
      <c r="MS948" s="34"/>
      <c r="MZ948" s="35"/>
      <c r="NA948" s="34"/>
      <c r="NH948" s="35"/>
      <c r="NI948" s="34"/>
      <c r="NP948" s="35"/>
      <c r="NQ948" s="34"/>
      <c r="NX948" s="35"/>
      <c r="NY948" s="34"/>
      <c r="OF948" s="35"/>
      <c r="OG948" s="34"/>
      <c r="ON948" s="35"/>
      <c r="OO948" s="34"/>
      <c r="OV948" s="35"/>
      <c r="OW948" s="34"/>
      <c r="PD948" s="35"/>
      <c r="PE948" s="34"/>
      <c r="PL948" s="35"/>
      <c r="PM948" s="34"/>
      <c r="PT948" s="35"/>
      <c r="PU948" s="34"/>
      <c r="QB948" s="35"/>
      <c r="QC948" s="34"/>
      <c r="QJ948" s="35"/>
      <c r="QK948" s="34"/>
      <c r="QR948" s="35"/>
      <c r="QS948" s="34"/>
      <c r="QZ948" s="35"/>
      <c r="RA948" s="34"/>
      <c r="RH948" s="35"/>
      <c r="RI948" s="34"/>
      <c r="RP948" s="35"/>
      <c r="RQ948" s="34"/>
      <c r="RX948" s="35"/>
      <c r="RY948" s="34"/>
      <c r="SF948" s="35"/>
      <c r="SG948" s="34"/>
      <c r="SN948" s="35"/>
      <c r="SO948" s="34"/>
      <c r="SV948" s="35"/>
      <c r="SW948" s="34"/>
      <c r="TD948" s="35"/>
      <c r="TE948" s="34"/>
      <c r="TL948" s="35"/>
      <c r="TM948" s="34"/>
      <c r="TT948" s="35"/>
      <c r="TU948" s="34"/>
      <c r="UB948" s="35"/>
      <c r="UC948" s="34"/>
      <c r="UJ948" s="35"/>
      <c r="UK948" s="34"/>
      <c r="UR948" s="35"/>
      <c r="US948" s="34"/>
      <c r="UZ948" s="35"/>
      <c r="VA948" s="34"/>
      <c r="VH948" s="35"/>
      <c r="VI948" s="34"/>
      <c r="VP948" s="35"/>
      <c r="VQ948" s="34"/>
      <c r="VX948" s="35"/>
      <c r="VY948" s="34"/>
      <c r="WF948" s="35"/>
      <c r="WG948" s="34"/>
      <c r="WN948" s="35"/>
      <c r="WO948" s="34"/>
      <c r="WV948" s="35"/>
      <c r="WW948" s="34"/>
      <c r="XD948" s="35"/>
      <c r="XE948" s="34"/>
      <c r="XL948" s="35"/>
      <c r="XM948" s="34"/>
      <c r="XT948" s="35"/>
      <c r="XU948" s="34"/>
      <c r="YB948" s="35"/>
      <c r="YC948" s="34"/>
      <c r="YJ948" s="35"/>
      <c r="YK948" s="34"/>
      <c r="YR948" s="35"/>
      <c r="YS948" s="34"/>
      <c r="YZ948" s="35"/>
      <c r="ZA948" s="34"/>
      <c r="ZH948" s="35"/>
      <c r="ZI948" s="34"/>
      <c r="ZP948" s="35"/>
      <c r="ZQ948" s="34"/>
      <c r="ZX948" s="35"/>
      <c r="ZY948" s="34"/>
      <c r="AAF948" s="35"/>
      <c r="AAG948" s="34"/>
      <c r="AAN948" s="35"/>
      <c r="AAO948" s="34"/>
      <c r="AAV948" s="35"/>
      <c r="AAW948" s="34"/>
      <c r="ABD948" s="35"/>
      <c r="ABE948" s="34"/>
      <c r="ABL948" s="35"/>
      <c r="ABM948" s="34"/>
      <c r="ABT948" s="35"/>
      <c r="ABU948" s="34"/>
      <c r="ACB948" s="35"/>
      <c r="ACC948" s="34"/>
      <c r="ACJ948" s="35"/>
      <c r="ACK948" s="34"/>
      <c r="ACR948" s="35"/>
      <c r="ACS948" s="34"/>
      <c r="ACZ948" s="35"/>
      <c r="ADA948" s="34"/>
      <c r="ADH948" s="35"/>
      <c r="ADI948" s="34"/>
      <c r="ADP948" s="35"/>
      <c r="ADQ948" s="34"/>
      <c r="ADX948" s="35"/>
      <c r="ADY948" s="34"/>
      <c r="AEF948" s="35"/>
      <c r="AEG948" s="34"/>
      <c r="AEN948" s="35"/>
      <c r="AEO948" s="34"/>
      <c r="AEV948" s="35"/>
      <c r="AEW948" s="34"/>
      <c r="AFD948" s="35"/>
      <c r="AFE948" s="34"/>
      <c r="AFL948" s="35"/>
      <c r="AFM948" s="34"/>
      <c r="AFT948" s="35"/>
      <c r="AFU948" s="34"/>
      <c r="AGB948" s="35"/>
      <c r="AGC948" s="34"/>
      <c r="AGJ948" s="35"/>
      <c r="AGK948" s="34"/>
      <c r="AGR948" s="35"/>
      <c r="AGS948" s="34"/>
      <c r="AGZ948" s="35"/>
      <c r="AHA948" s="34"/>
      <c r="AHH948" s="35"/>
      <c r="AHI948" s="34"/>
      <c r="AHP948" s="35"/>
      <c r="AHQ948" s="34"/>
      <c r="AHX948" s="35"/>
      <c r="AHY948" s="34"/>
      <c r="AIF948" s="35"/>
      <c r="AIG948" s="34"/>
      <c r="AIN948" s="35"/>
      <c r="AIO948" s="34"/>
      <c r="AIV948" s="35"/>
      <c r="AIW948" s="34"/>
      <c r="AJD948" s="35"/>
      <c r="AJE948" s="34"/>
      <c r="AJL948" s="35"/>
      <c r="AJM948" s="34"/>
      <c r="AJT948" s="35"/>
      <c r="AJU948" s="34"/>
      <c r="AKB948" s="35"/>
      <c r="AKC948" s="34"/>
      <c r="AKJ948" s="35"/>
      <c r="AKK948" s="34"/>
      <c r="AKR948" s="35"/>
      <c r="AKS948" s="34"/>
      <c r="AKZ948" s="35"/>
      <c r="ALA948" s="34"/>
      <c r="ALH948" s="35"/>
      <c r="ALI948" s="34"/>
      <c r="ALP948" s="35"/>
      <c r="ALQ948" s="34"/>
      <c r="ALX948" s="35"/>
      <c r="ALY948" s="34"/>
      <c r="AMF948" s="35"/>
      <c r="AMG948" s="34"/>
      <c r="AMN948" s="35"/>
      <c r="AMO948" s="34"/>
      <c r="AMV948" s="35"/>
      <c r="AMW948" s="34"/>
      <c r="AND948" s="35"/>
      <c r="ANE948" s="34"/>
      <c r="ANL948" s="35"/>
      <c r="ANM948" s="34"/>
      <c r="ANT948" s="35"/>
      <c r="ANU948" s="34"/>
      <c r="AOB948" s="35"/>
      <c r="AOC948" s="34"/>
      <c r="AOJ948" s="35"/>
      <c r="AOK948" s="34"/>
      <c r="AOR948" s="35"/>
      <c r="AOS948" s="34"/>
      <c r="AOZ948" s="35"/>
      <c r="APA948" s="34"/>
      <c r="APH948" s="35"/>
      <c r="API948" s="34"/>
      <c r="APP948" s="35"/>
      <c r="APQ948" s="34"/>
      <c r="APX948" s="35"/>
      <c r="APY948" s="34"/>
      <c r="AQF948" s="35"/>
      <c r="AQG948" s="34"/>
      <c r="AQN948" s="35"/>
      <c r="AQO948" s="34"/>
      <c r="AQV948" s="35"/>
      <c r="AQW948" s="34"/>
      <c r="ARD948" s="35"/>
      <c r="ARE948" s="34"/>
      <c r="ARL948" s="35"/>
      <c r="ARM948" s="34"/>
      <c r="ART948" s="35"/>
      <c r="ARU948" s="34"/>
      <c r="ASB948" s="35"/>
      <c r="ASC948" s="34"/>
      <c r="ASJ948" s="35"/>
      <c r="ASK948" s="34"/>
      <c r="ASR948" s="35"/>
      <c r="ASS948" s="34"/>
      <c r="ASZ948" s="35"/>
      <c r="ATA948" s="34"/>
      <c r="ATH948" s="35"/>
      <c r="ATI948" s="34"/>
      <c r="ATP948" s="35"/>
      <c r="ATQ948" s="34"/>
      <c r="ATX948" s="35"/>
      <c r="ATY948" s="34"/>
      <c r="AUF948" s="35"/>
      <c r="AUG948" s="34"/>
      <c r="AUN948" s="35"/>
      <c r="AUO948" s="34"/>
      <c r="AUV948" s="35"/>
      <c r="AUW948" s="34"/>
      <c r="AVD948" s="35"/>
      <c r="AVE948" s="34"/>
      <c r="AVL948" s="35"/>
      <c r="AVM948" s="34"/>
      <c r="AVT948" s="35"/>
      <c r="AVU948" s="34"/>
      <c r="AWB948" s="35"/>
      <c r="AWC948" s="34"/>
      <c r="AWJ948" s="35"/>
      <c r="AWK948" s="34"/>
      <c r="AWR948" s="35"/>
      <c r="AWS948" s="34"/>
      <c r="AWZ948" s="35"/>
      <c r="AXA948" s="34"/>
      <c r="AXH948" s="35"/>
      <c r="AXI948" s="34"/>
      <c r="AXP948" s="35"/>
      <c r="AXQ948" s="34"/>
      <c r="AXX948" s="35"/>
      <c r="AXY948" s="34"/>
      <c r="AYF948" s="35"/>
      <c r="AYG948" s="34"/>
      <c r="AYN948" s="35"/>
      <c r="AYO948" s="34"/>
      <c r="AYV948" s="35"/>
      <c r="AYW948" s="34"/>
      <c r="AZD948" s="35"/>
      <c r="AZE948" s="34"/>
      <c r="AZL948" s="35"/>
      <c r="AZM948" s="34"/>
      <c r="AZT948" s="35"/>
      <c r="AZU948" s="34"/>
      <c r="BAB948" s="35"/>
      <c r="BAC948" s="34"/>
      <c r="BAJ948" s="35"/>
      <c r="BAK948" s="34"/>
      <c r="BAR948" s="35"/>
      <c r="BAS948" s="34"/>
      <c r="BAZ948" s="35"/>
      <c r="BBA948" s="34"/>
      <c r="BBH948" s="35"/>
      <c r="BBI948" s="34"/>
      <c r="BBP948" s="35"/>
      <c r="BBQ948" s="34"/>
      <c r="BBX948" s="35"/>
      <c r="BBY948" s="34"/>
      <c r="BCF948" s="35"/>
      <c r="BCG948" s="34"/>
      <c r="BCN948" s="35"/>
      <c r="BCO948" s="34"/>
      <c r="BCV948" s="35"/>
      <c r="BCW948" s="34"/>
      <c r="BDD948" s="35"/>
      <c r="BDE948" s="34"/>
      <c r="BDL948" s="35"/>
      <c r="BDM948" s="34"/>
      <c r="BDT948" s="35"/>
      <c r="BDU948" s="34"/>
      <c r="BEB948" s="35"/>
      <c r="BEC948" s="34"/>
      <c r="BEJ948" s="35"/>
      <c r="BEK948" s="34"/>
      <c r="BER948" s="35"/>
      <c r="BES948" s="34"/>
      <c r="BEZ948" s="35"/>
      <c r="BFA948" s="34"/>
      <c r="BFH948" s="35"/>
      <c r="BFI948" s="34"/>
      <c r="BFP948" s="35"/>
      <c r="BFQ948" s="34"/>
      <c r="BFX948" s="35"/>
      <c r="BFY948" s="34"/>
      <c r="BGF948" s="35"/>
      <c r="BGG948" s="34"/>
      <c r="BGN948" s="35"/>
      <c r="BGO948" s="34"/>
      <c r="BGV948" s="35"/>
      <c r="BGW948" s="34"/>
      <c r="BHD948" s="35"/>
      <c r="BHE948" s="34"/>
      <c r="BHL948" s="35"/>
      <c r="BHM948" s="34"/>
      <c r="BHT948" s="35"/>
      <c r="BHU948" s="34"/>
      <c r="BIB948" s="35"/>
      <c r="BIC948" s="34"/>
      <c r="BIJ948" s="35"/>
      <c r="BIK948" s="34"/>
      <c r="BIR948" s="35"/>
      <c r="BIS948" s="34"/>
      <c r="BIZ948" s="35"/>
      <c r="BJA948" s="34"/>
      <c r="BJH948" s="35"/>
      <c r="BJI948" s="34"/>
      <c r="BJP948" s="35"/>
      <c r="BJQ948" s="34"/>
      <c r="BJX948" s="35"/>
      <c r="BJY948" s="34"/>
      <c r="BKF948" s="35"/>
      <c r="BKG948" s="34"/>
      <c r="BKN948" s="35"/>
      <c r="BKO948" s="34"/>
      <c r="BKV948" s="35"/>
      <c r="BKW948" s="34"/>
      <c r="BLD948" s="35"/>
      <c r="BLE948" s="34"/>
      <c r="BLL948" s="35"/>
      <c r="BLM948" s="34"/>
      <c r="BLT948" s="35"/>
      <c r="BLU948" s="34"/>
      <c r="BMB948" s="35"/>
      <c r="BMC948" s="34"/>
      <c r="BMJ948" s="35"/>
      <c r="BMK948" s="34"/>
      <c r="BMR948" s="35"/>
      <c r="BMS948" s="34"/>
      <c r="BMZ948" s="35"/>
      <c r="BNA948" s="34"/>
      <c r="BNH948" s="35"/>
      <c r="BNI948" s="34"/>
      <c r="BNP948" s="35"/>
      <c r="BNQ948" s="34"/>
      <c r="BNX948" s="35"/>
      <c r="BNY948" s="34"/>
      <c r="BOF948" s="35"/>
      <c r="BOG948" s="34"/>
      <c r="BON948" s="35"/>
      <c r="BOO948" s="34"/>
      <c r="BOV948" s="35"/>
      <c r="BOW948" s="34"/>
      <c r="BPD948" s="35"/>
      <c r="BPE948" s="34"/>
      <c r="BPL948" s="35"/>
      <c r="BPM948" s="34"/>
      <c r="BPT948" s="35"/>
      <c r="BPU948" s="34"/>
      <c r="BQB948" s="35"/>
      <c r="BQC948" s="34"/>
      <c r="BQJ948" s="35"/>
      <c r="BQK948" s="34"/>
      <c r="BQR948" s="35"/>
      <c r="BQS948" s="34"/>
      <c r="BQZ948" s="35"/>
      <c r="BRA948" s="34"/>
      <c r="BRH948" s="35"/>
      <c r="BRI948" s="34"/>
      <c r="BRP948" s="35"/>
      <c r="BRQ948" s="34"/>
      <c r="BRX948" s="35"/>
      <c r="BRY948" s="34"/>
      <c r="BSF948" s="35"/>
      <c r="BSG948" s="34"/>
      <c r="BSN948" s="35"/>
      <c r="BSO948" s="34"/>
      <c r="BSV948" s="35"/>
      <c r="BSW948" s="34"/>
      <c r="BTD948" s="35"/>
      <c r="BTE948" s="34"/>
      <c r="BTL948" s="35"/>
      <c r="BTM948" s="34"/>
      <c r="BTT948" s="35"/>
      <c r="BTU948" s="34"/>
      <c r="BUB948" s="35"/>
      <c r="BUC948" s="34"/>
      <c r="BUJ948" s="35"/>
      <c r="BUK948" s="34"/>
      <c r="BUR948" s="35"/>
      <c r="BUS948" s="34"/>
      <c r="BUZ948" s="35"/>
      <c r="BVA948" s="34"/>
      <c r="BVH948" s="35"/>
      <c r="BVI948" s="34"/>
      <c r="BVP948" s="35"/>
      <c r="BVQ948" s="34"/>
      <c r="BVX948" s="35"/>
      <c r="BVY948" s="34"/>
      <c r="BWF948" s="35"/>
      <c r="BWG948" s="34"/>
      <c r="BWN948" s="35"/>
      <c r="BWO948" s="34"/>
      <c r="BWV948" s="35"/>
      <c r="BWW948" s="34"/>
      <c r="BXD948" s="35"/>
      <c r="BXE948" s="34"/>
      <c r="BXL948" s="35"/>
      <c r="BXM948" s="34"/>
      <c r="BXT948" s="35"/>
      <c r="BXU948" s="34"/>
      <c r="BYB948" s="35"/>
      <c r="BYC948" s="34"/>
      <c r="BYJ948" s="35"/>
      <c r="BYK948" s="34"/>
      <c r="BYR948" s="35"/>
      <c r="BYS948" s="34"/>
      <c r="BYZ948" s="35"/>
      <c r="BZA948" s="34"/>
      <c r="BZH948" s="35"/>
      <c r="BZI948" s="34"/>
      <c r="BZP948" s="35"/>
      <c r="BZQ948" s="34"/>
      <c r="BZX948" s="35"/>
      <c r="BZY948" s="34"/>
      <c r="CAF948" s="35"/>
      <c r="CAG948" s="34"/>
      <c r="CAN948" s="35"/>
      <c r="CAO948" s="34"/>
      <c r="CAV948" s="35"/>
      <c r="CAW948" s="34"/>
      <c r="CBD948" s="35"/>
      <c r="CBE948" s="34"/>
      <c r="CBL948" s="35"/>
      <c r="CBM948" s="34"/>
      <c r="CBT948" s="35"/>
      <c r="CBU948" s="34"/>
      <c r="CCB948" s="35"/>
      <c r="CCC948" s="34"/>
      <c r="CCJ948" s="35"/>
      <c r="CCK948" s="34"/>
      <c r="CCR948" s="35"/>
      <c r="CCS948" s="34"/>
      <c r="CCZ948" s="35"/>
      <c r="CDA948" s="34"/>
      <c r="CDH948" s="35"/>
      <c r="CDI948" s="34"/>
      <c r="CDP948" s="35"/>
      <c r="CDQ948" s="34"/>
      <c r="CDX948" s="35"/>
      <c r="CDY948" s="34"/>
      <c r="CEF948" s="35"/>
      <c r="CEG948" s="34"/>
      <c r="CEN948" s="35"/>
      <c r="CEO948" s="34"/>
      <c r="CEV948" s="35"/>
      <c r="CEW948" s="34"/>
      <c r="CFD948" s="35"/>
      <c r="CFE948" s="34"/>
      <c r="CFL948" s="35"/>
      <c r="CFM948" s="34"/>
      <c r="CFT948" s="35"/>
      <c r="CFU948" s="34"/>
      <c r="CGB948" s="35"/>
      <c r="CGC948" s="34"/>
      <c r="CGJ948" s="35"/>
      <c r="CGK948" s="34"/>
      <c r="CGR948" s="35"/>
      <c r="CGS948" s="34"/>
      <c r="CGZ948" s="35"/>
      <c r="CHA948" s="34"/>
      <c r="CHH948" s="35"/>
      <c r="CHI948" s="34"/>
      <c r="CHP948" s="35"/>
      <c r="CHQ948" s="34"/>
      <c r="CHX948" s="35"/>
      <c r="CHY948" s="34"/>
      <c r="CIF948" s="35"/>
      <c r="CIG948" s="34"/>
      <c r="CIN948" s="35"/>
      <c r="CIO948" s="34"/>
      <c r="CIV948" s="35"/>
      <c r="CIW948" s="34"/>
      <c r="CJD948" s="35"/>
      <c r="CJE948" s="34"/>
      <c r="CJL948" s="35"/>
      <c r="CJM948" s="34"/>
      <c r="CJT948" s="35"/>
      <c r="CJU948" s="34"/>
      <c r="CKB948" s="35"/>
      <c r="CKC948" s="34"/>
      <c r="CKJ948" s="35"/>
      <c r="CKK948" s="34"/>
      <c r="CKR948" s="35"/>
      <c r="CKS948" s="34"/>
      <c r="CKZ948" s="35"/>
      <c r="CLA948" s="34"/>
      <c r="CLH948" s="35"/>
      <c r="CLI948" s="34"/>
      <c r="CLP948" s="35"/>
      <c r="CLQ948" s="34"/>
      <c r="CLX948" s="35"/>
      <c r="CLY948" s="34"/>
      <c r="CMF948" s="35"/>
      <c r="CMG948" s="34"/>
      <c r="CMN948" s="35"/>
      <c r="CMO948" s="34"/>
      <c r="CMV948" s="35"/>
      <c r="CMW948" s="34"/>
      <c r="CND948" s="35"/>
      <c r="CNE948" s="34"/>
      <c r="CNL948" s="35"/>
      <c r="CNM948" s="34"/>
      <c r="CNT948" s="35"/>
      <c r="CNU948" s="34"/>
      <c r="COB948" s="35"/>
      <c r="COC948" s="34"/>
      <c r="COJ948" s="35"/>
      <c r="COK948" s="34"/>
      <c r="COR948" s="35"/>
      <c r="COS948" s="34"/>
      <c r="COZ948" s="35"/>
      <c r="CPA948" s="34"/>
      <c r="CPH948" s="35"/>
      <c r="CPI948" s="34"/>
      <c r="CPP948" s="35"/>
      <c r="CPQ948" s="34"/>
      <c r="CPX948" s="35"/>
      <c r="CPY948" s="34"/>
      <c r="CQF948" s="35"/>
      <c r="CQG948" s="34"/>
      <c r="CQN948" s="35"/>
      <c r="CQO948" s="34"/>
      <c r="CQV948" s="35"/>
      <c r="CQW948" s="34"/>
      <c r="CRD948" s="35"/>
      <c r="CRE948" s="34"/>
      <c r="CRL948" s="35"/>
      <c r="CRM948" s="34"/>
      <c r="CRT948" s="35"/>
      <c r="CRU948" s="34"/>
      <c r="CSB948" s="35"/>
      <c r="CSC948" s="34"/>
      <c r="CSJ948" s="35"/>
      <c r="CSK948" s="34"/>
      <c r="CSR948" s="35"/>
      <c r="CSS948" s="34"/>
      <c r="CSZ948" s="35"/>
      <c r="CTA948" s="34"/>
      <c r="CTH948" s="35"/>
      <c r="CTI948" s="34"/>
      <c r="CTP948" s="35"/>
      <c r="CTQ948" s="34"/>
      <c r="CTX948" s="35"/>
      <c r="CTY948" s="34"/>
      <c r="CUF948" s="35"/>
      <c r="CUG948" s="34"/>
      <c r="CUN948" s="35"/>
      <c r="CUO948" s="34"/>
      <c r="CUV948" s="35"/>
      <c r="CUW948" s="34"/>
      <c r="CVD948" s="35"/>
      <c r="CVE948" s="34"/>
      <c r="CVL948" s="35"/>
      <c r="CVM948" s="34"/>
      <c r="CVT948" s="35"/>
      <c r="CVU948" s="34"/>
      <c r="CWB948" s="35"/>
      <c r="CWC948" s="34"/>
      <c r="CWJ948" s="35"/>
      <c r="CWK948" s="34"/>
      <c r="CWR948" s="35"/>
      <c r="CWS948" s="34"/>
      <c r="CWZ948" s="35"/>
      <c r="CXA948" s="34"/>
      <c r="CXH948" s="35"/>
      <c r="CXI948" s="34"/>
      <c r="CXP948" s="35"/>
      <c r="CXQ948" s="34"/>
      <c r="CXX948" s="35"/>
      <c r="CXY948" s="34"/>
      <c r="CYF948" s="35"/>
      <c r="CYG948" s="34"/>
      <c r="CYN948" s="35"/>
      <c r="CYO948" s="34"/>
      <c r="CYV948" s="35"/>
      <c r="CYW948" s="34"/>
      <c r="CZD948" s="35"/>
      <c r="CZE948" s="34"/>
      <c r="CZL948" s="35"/>
      <c r="CZM948" s="34"/>
      <c r="CZT948" s="35"/>
      <c r="CZU948" s="34"/>
      <c r="DAB948" s="35"/>
      <c r="DAC948" s="34"/>
      <c r="DAJ948" s="35"/>
      <c r="DAK948" s="34"/>
      <c r="DAR948" s="35"/>
      <c r="DAS948" s="34"/>
      <c r="DAZ948" s="35"/>
      <c r="DBA948" s="34"/>
      <c r="DBH948" s="35"/>
      <c r="DBI948" s="34"/>
      <c r="DBP948" s="35"/>
      <c r="DBQ948" s="34"/>
      <c r="DBX948" s="35"/>
      <c r="DBY948" s="34"/>
      <c r="DCF948" s="35"/>
      <c r="DCG948" s="34"/>
      <c r="DCN948" s="35"/>
      <c r="DCO948" s="34"/>
      <c r="DCV948" s="35"/>
      <c r="DCW948" s="34"/>
      <c r="DDD948" s="35"/>
      <c r="DDE948" s="34"/>
      <c r="DDL948" s="35"/>
      <c r="DDM948" s="34"/>
      <c r="DDT948" s="35"/>
      <c r="DDU948" s="34"/>
      <c r="DEB948" s="35"/>
      <c r="DEC948" s="34"/>
      <c r="DEJ948" s="35"/>
      <c r="DEK948" s="34"/>
      <c r="DER948" s="35"/>
      <c r="DES948" s="34"/>
      <c r="DEZ948" s="35"/>
      <c r="DFA948" s="34"/>
      <c r="DFH948" s="35"/>
      <c r="DFI948" s="34"/>
      <c r="DFP948" s="35"/>
      <c r="DFQ948" s="34"/>
      <c r="DFX948" s="35"/>
      <c r="DFY948" s="34"/>
      <c r="DGF948" s="35"/>
      <c r="DGG948" s="34"/>
      <c r="DGN948" s="35"/>
      <c r="DGO948" s="34"/>
      <c r="DGV948" s="35"/>
      <c r="DGW948" s="34"/>
      <c r="DHD948" s="35"/>
      <c r="DHE948" s="34"/>
      <c r="DHL948" s="35"/>
      <c r="DHM948" s="34"/>
      <c r="DHT948" s="35"/>
      <c r="DHU948" s="34"/>
      <c r="DIB948" s="35"/>
      <c r="DIC948" s="34"/>
      <c r="DIJ948" s="35"/>
      <c r="DIK948" s="34"/>
      <c r="DIR948" s="35"/>
      <c r="DIS948" s="34"/>
      <c r="DIZ948" s="35"/>
      <c r="DJA948" s="34"/>
      <c r="DJH948" s="35"/>
      <c r="DJI948" s="34"/>
      <c r="DJP948" s="35"/>
      <c r="DJQ948" s="34"/>
      <c r="DJX948" s="35"/>
      <c r="DJY948" s="34"/>
      <c r="DKF948" s="35"/>
      <c r="DKG948" s="34"/>
      <c r="DKN948" s="35"/>
      <c r="DKO948" s="34"/>
      <c r="DKV948" s="35"/>
      <c r="DKW948" s="34"/>
      <c r="DLD948" s="35"/>
      <c r="DLE948" s="34"/>
      <c r="DLL948" s="35"/>
      <c r="DLM948" s="34"/>
      <c r="DLT948" s="35"/>
      <c r="DLU948" s="34"/>
      <c r="DMB948" s="35"/>
      <c r="DMC948" s="34"/>
      <c r="DMJ948" s="35"/>
      <c r="DMK948" s="34"/>
      <c r="DMR948" s="35"/>
      <c r="DMS948" s="34"/>
      <c r="DMZ948" s="35"/>
      <c r="DNA948" s="34"/>
      <c r="DNH948" s="35"/>
      <c r="DNI948" s="34"/>
      <c r="DNP948" s="35"/>
      <c r="DNQ948" s="34"/>
      <c r="DNX948" s="35"/>
      <c r="DNY948" s="34"/>
      <c r="DOF948" s="35"/>
      <c r="DOG948" s="34"/>
      <c r="DON948" s="35"/>
      <c r="DOO948" s="34"/>
      <c r="DOV948" s="35"/>
      <c r="DOW948" s="34"/>
      <c r="DPD948" s="35"/>
      <c r="DPE948" s="34"/>
      <c r="DPL948" s="35"/>
      <c r="DPM948" s="34"/>
      <c r="DPT948" s="35"/>
      <c r="DPU948" s="34"/>
      <c r="DQB948" s="35"/>
      <c r="DQC948" s="34"/>
      <c r="DQJ948" s="35"/>
      <c r="DQK948" s="34"/>
      <c r="DQR948" s="35"/>
      <c r="DQS948" s="34"/>
      <c r="DQZ948" s="35"/>
      <c r="DRA948" s="34"/>
      <c r="DRH948" s="35"/>
      <c r="DRI948" s="34"/>
      <c r="DRP948" s="35"/>
      <c r="DRQ948" s="34"/>
      <c r="DRX948" s="35"/>
      <c r="DRY948" s="34"/>
      <c r="DSF948" s="35"/>
      <c r="DSG948" s="34"/>
      <c r="DSN948" s="35"/>
      <c r="DSO948" s="34"/>
      <c r="DSV948" s="35"/>
      <c r="DSW948" s="34"/>
      <c r="DTD948" s="35"/>
      <c r="DTE948" s="34"/>
      <c r="DTL948" s="35"/>
      <c r="DTM948" s="34"/>
      <c r="DTT948" s="35"/>
      <c r="DTU948" s="34"/>
      <c r="DUB948" s="35"/>
      <c r="DUC948" s="34"/>
      <c r="DUJ948" s="35"/>
      <c r="DUK948" s="34"/>
      <c r="DUR948" s="35"/>
      <c r="DUS948" s="34"/>
      <c r="DUZ948" s="35"/>
      <c r="DVA948" s="34"/>
      <c r="DVH948" s="35"/>
      <c r="DVI948" s="34"/>
      <c r="DVP948" s="35"/>
      <c r="DVQ948" s="34"/>
      <c r="DVX948" s="35"/>
      <c r="DVY948" s="34"/>
      <c r="DWF948" s="35"/>
      <c r="DWG948" s="34"/>
      <c r="DWN948" s="35"/>
      <c r="DWO948" s="34"/>
      <c r="DWV948" s="35"/>
      <c r="DWW948" s="34"/>
      <c r="DXD948" s="35"/>
      <c r="DXE948" s="34"/>
      <c r="DXL948" s="35"/>
      <c r="DXM948" s="34"/>
      <c r="DXT948" s="35"/>
      <c r="DXU948" s="34"/>
      <c r="DYB948" s="35"/>
      <c r="DYC948" s="34"/>
      <c r="DYJ948" s="35"/>
      <c r="DYK948" s="34"/>
      <c r="DYR948" s="35"/>
      <c r="DYS948" s="34"/>
      <c r="DYZ948" s="35"/>
      <c r="DZA948" s="34"/>
      <c r="DZH948" s="35"/>
      <c r="DZI948" s="34"/>
      <c r="DZP948" s="35"/>
      <c r="DZQ948" s="34"/>
      <c r="DZX948" s="35"/>
      <c r="DZY948" s="34"/>
      <c r="EAF948" s="35"/>
      <c r="EAG948" s="34"/>
      <c r="EAN948" s="35"/>
      <c r="EAO948" s="34"/>
      <c r="EAV948" s="35"/>
      <c r="EAW948" s="34"/>
      <c r="EBD948" s="35"/>
      <c r="EBE948" s="34"/>
      <c r="EBL948" s="35"/>
      <c r="EBM948" s="34"/>
      <c r="EBT948" s="35"/>
      <c r="EBU948" s="34"/>
      <c r="ECB948" s="35"/>
      <c r="ECC948" s="34"/>
      <c r="ECJ948" s="35"/>
      <c r="ECK948" s="34"/>
      <c r="ECR948" s="35"/>
      <c r="ECS948" s="34"/>
      <c r="ECZ948" s="35"/>
      <c r="EDA948" s="34"/>
      <c r="EDH948" s="35"/>
      <c r="EDI948" s="34"/>
      <c r="EDP948" s="35"/>
      <c r="EDQ948" s="34"/>
      <c r="EDX948" s="35"/>
      <c r="EDY948" s="34"/>
      <c r="EEF948" s="35"/>
      <c r="EEG948" s="34"/>
      <c r="EEN948" s="35"/>
      <c r="EEO948" s="34"/>
      <c r="EEV948" s="35"/>
      <c r="EEW948" s="34"/>
      <c r="EFD948" s="35"/>
      <c r="EFE948" s="34"/>
      <c r="EFL948" s="35"/>
      <c r="EFM948" s="34"/>
      <c r="EFT948" s="35"/>
      <c r="EFU948" s="34"/>
      <c r="EGB948" s="35"/>
      <c r="EGC948" s="34"/>
      <c r="EGJ948" s="35"/>
      <c r="EGK948" s="34"/>
      <c r="EGR948" s="35"/>
      <c r="EGS948" s="34"/>
      <c r="EGZ948" s="35"/>
      <c r="EHA948" s="34"/>
      <c r="EHH948" s="35"/>
      <c r="EHI948" s="34"/>
      <c r="EHP948" s="35"/>
      <c r="EHQ948" s="34"/>
      <c r="EHX948" s="35"/>
      <c r="EHY948" s="34"/>
      <c r="EIF948" s="35"/>
      <c r="EIG948" s="34"/>
      <c r="EIN948" s="35"/>
      <c r="EIO948" s="34"/>
      <c r="EIV948" s="35"/>
      <c r="EIW948" s="34"/>
      <c r="EJD948" s="35"/>
      <c r="EJE948" s="34"/>
      <c r="EJL948" s="35"/>
      <c r="EJM948" s="34"/>
      <c r="EJT948" s="35"/>
      <c r="EJU948" s="34"/>
      <c r="EKB948" s="35"/>
      <c r="EKC948" s="34"/>
      <c r="EKJ948" s="35"/>
      <c r="EKK948" s="34"/>
      <c r="EKR948" s="35"/>
      <c r="EKS948" s="34"/>
      <c r="EKZ948" s="35"/>
      <c r="ELA948" s="34"/>
      <c r="ELH948" s="35"/>
      <c r="ELI948" s="34"/>
      <c r="ELP948" s="35"/>
      <c r="ELQ948" s="34"/>
      <c r="ELX948" s="35"/>
      <c r="ELY948" s="34"/>
      <c r="EMF948" s="35"/>
      <c r="EMG948" s="34"/>
      <c r="EMN948" s="35"/>
      <c r="EMO948" s="34"/>
      <c r="EMV948" s="35"/>
      <c r="EMW948" s="34"/>
      <c r="END948" s="35"/>
      <c r="ENE948" s="34"/>
      <c r="ENL948" s="35"/>
      <c r="ENM948" s="34"/>
      <c r="ENT948" s="35"/>
      <c r="ENU948" s="34"/>
      <c r="EOB948" s="35"/>
      <c r="EOC948" s="34"/>
      <c r="EOJ948" s="35"/>
      <c r="EOK948" s="34"/>
      <c r="EOR948" s="35"/>
      <c r="EOS948" s="34"/>
      <c r="EOZ948" s="35"/>
      <c r="EPA948" s="34"/>
      <c r="EPH948" s="35"/>
      <c r="EPI948" s="34"/>
      <c r="EPP948" s="35"/>
      <c r="EPQ948" s="34"/>
      <c r="EPX948" s="35"/>
      <c r="EPY948" s="34"/>
      <c r="EQF948" s="35"/>
      <c r="EQG948" s="34"/>
      <c r="EQN948" s="35"/>
      <c r="EQO948" s="34"/>
      <c r="EQV948" s="35"/>
      <c r="EQW948" s="34"/>
      <c r="ERD948" s="35"/>
      <c r="ERE948" s="34"/>
      <c r="ERL948" s="35"/>
      <c r="ERM948" s="34"/>
      <c r="ERT948" s="35"/>
      <c r="ERU948" s="34"/>
      <c r="ESB948" s="35"/>
      <c r="ESC948" s="34"/>
      <c r="ESJ948" s="35"/>
      <c r="ESK948" s="34"/>
      <c r="ESR948" s="35"/>
      <c r="ESS948" s="34"/>
      <c r="ESZ948" s="35"/>
      <c r="ETA948" s="34"/>
      <c r="ETH948" s="35"/>
      <c r="ETI948" s="34"/>
      <c r="ETP948" s="35"/>
      <c r="ETQ948" s="34"/>
      <c r="ETX948" s="35"/>
      <c r="ETY948" s="34"/>
      <c r="EUF948" s="35"/>
      <c r="EUG948" s="34"/>
      <c r="EUN948" s="35"/>
      <c r="EUO948" s="34"/>
      <c r="EUV948" s="35"/>
      <c r="EUW948" s="34"/>
      <c r="EVD948" s="35"/>
      <c r="EVE948" s="34"/>
      <c r="EVL948" s="35"/>
      <c r="EVM948" s="34"/>
      <c r="EVT948" s="35"/>
      <c r="EVU948" s="34"/>
      <c r="EWB948" s="35"/>
      <c r="EWC948" s="34"/>
      <c r="EWJ948" s="35"/>
      <c r="EWK948" s="34"/>
      <c r="EWR948" s="35"/>
      <c r="EWS948" s="34"/>
      <c r="EWZ948" s="35"/>
      <c r="EXA948" s="34"/>
      <c r="EXH948" s="35"/>
      <c r="EXI948" s="34"/>
      <c r="EXP948" s="35"/>
      <c r="EXQ948" s="34"/>
      <c r="EXX948" s="35"/>
      <c r="EXY948" s="34"/>
      <c r="EYF948" s="35"/>
      <c r="EYG948" s="34"/>
      <c r="EYN948" s="35"/>
      <c r="EYO948" s="34"/>
      <c r="EYV948" s="35"/>
      <c r="EYW948" s="34"/>
      <c r="EZD948" s="35"/>
      <c r="EZE948" s="34"/>
      <c r="EZL948" s="35"/>
      <c r="EZM948" s="34"/>
      <c r="EZT948" s="35"/>
      <c r="EZU948" s="34"/>
      <c r="FAB948" s="35"/>
      <c r="FAC948" s="34"/>
      <c r="FAJ948" s="35"/>
      <c r="FAK948" s="34"/>
      <c r="FAR948" s="35"/>
      <c r="FAS948" s="34"/>
      <c r="FAZ948" s="35"/>
      <c r="FBA948" s="34"/>
      <c r="FBH948" s="35"/>
      <c r="FBI948" s="34"/>
      <c r="FBP948" s="35"/>
      <c r="FBQ948" s="34"/>
      <c r="FBX948" s="35"/>
      <c r="FBY948" s="34"/>
      <c r="FCF948" s="35"/>
      <c r="FCG948" s="34"/>
      <c r="FCN948" s="35"/>
      <c r="FCO948" s="34"/>
      <c r="FCV948" s="35"/>
      <c r="FCW948" s="34"/>
      <c r="FDD948" s="35"/>
      <c r="FDE948" s="34"/>
      <c r="FDL948" s="35"/>
      <c r="FDM948" s="34"/>
      <c r="FDT948" s="35"/>
      <c r="FDU948" s="34"/>
      <c r="FEB948" s="35"/>
      <c r="FEC948" s="34"/>
      <c r="FEJ948" s="35"/>
      <c r="FEK948" s="34"/>
      <c r="FER948" s="35"/>
      <c r="FES948" s="34"/>
      <c r="FEZ948" s="35"/>
      <c r="FFA948" s="34"/>
      <c r="FFH948" s="35"/>
      <c r="FFI948" s="34"/>
      <c r="FFP948" s="35"/>
      <c r="FFQ948" s="34"/>
      <c r="FFX948" s="35"/>
      <c r="FFY948" s="34"/>
      <c r="FGF948" s="35"/>
      <c r="FGG948" s="34"/>
      <c r="FGN948" s="35"/>
      <c r="FGO948" s="34"/>
      <c r="FGV948" s="35"/>
      <c r="FGW948" s="34"/>
      <c r="FHD948" s="35"/>
      <c r="FHE948" s="34"/>
      <c r="FHL948" s="35"/>
      <c r="FHM948" s="34"/>
      <c r="FHT948" s="35"/>
      <c r="FHU948" s="34"/>
      <c r="FIB948" s="35"/>
      <c r="FIC948" s="34"/>
      <c r="FIJ948" s="35"/>
      <c r="FIK948" s="34"/>
      <c r="FIR948" s="35"/>
      <c r="FIS948" s="34"/>
      <c r="FIZ948" s="35"/>
      <c r="FJA948" s="34"/>
      <c r="FJH948" s="35"/>
      <c r="FJI948" s="34"/>
      <c r="FJP948" s="35"/>
      <c r="FJQ948" s="34"/>
      <c r="FJX948" s="35"/>
      <c r="FJY948" s="34"/>
      <c r="FKF948" s="35"/>
      <c r="FKG948" s="34"/>
      <c r="FKN948" s="35"/>
      <c r="FKO948" s="34"/>
      <c r="FKV948" s="35"/>
      <c r="FKW948" s="34"/>
      <c r="FLD948" s="35"/>
      <c r="FLE948" s="34"/>
      <c r="FLL948" s="35"/>
      <c r="FLM948" s="34"/>
      <c r="FLT948" s="35"/>
      <c r="FLU948" s="34"/>
      <c r="FMB948" s="35"/>
      <c r="FMC948" s="34"/>
      <c r="FMJ948" s="35"/>
      <c r="FMK948" s="34"/>
      <c r="FMR948" s="35"/>
      <c r="FMS948" s="34"/>
      <c r="FMZ948" s="35"/>
      <c r="FNA948" s="34"/>
      <c r="FNH948" s="35"/>
      <c r="FNI948" s="34"/>
      <c r="FNP948" s="35"/>
      <c r="FNQ948" s="34"/>
      <c r="FNX948" s="35"/>
      <c r="FNY948" s="34"/>
      <c r="FOF948" s="35"/>
      <c r="FOG948" s="34"/>
      <c r="FON948" s="35"/>
      <c r="FOO948" s="34"/>
      <c r="FOV948" s="35"/>
      <c r="FOW948" s="34"/>
      <c r="FPD948" s="35"/>
      <c r="FPE948" s="34"/>
      <c r="FPL948" s="35"/>
      <c r="FPM948" s="34"/>
      <c r="FPT948" s="35"/>
      <c r="FPU948" s="34"/>
      <c r="FQB948" s="35"/>
      <c r="FQC948" s="34"/>
      <c r="FQJ948" s="35"/>
      <c r="FQK948" s="34"/>
      <c r="FQR948" s="35"/>
      <c r="FQS948" s="34"/>
      <c r="FQZ948" s="35"/>
      <c r="FRA948" s="34"/>
      <c r="FRH948" s="35"/>
      <c r="FRI948" s="34"/>
      <c r="FRP948" s="35"/>
      <c r="FRQ948" s="34"/>
      <c r="FRX948" s="35"/>
      <c r="FRY948" s="34"/>
      <c r="FSF948" s="35"/>
      <c r="FSG948" s="34"/>
      <c r="FSN948" s="35"/>
      <c r="FSO948" s="34"/>
      <c r="FSV948" s="35"/>
      <c r="FSW948" s="34"/>
      <c r="FTD948" s="35"/>
      <c r="FTE948" s="34"/>
      <c r="FTL948" s="35"/>
      <c r="FTM948" s="34"/>
      <c r="FTT948" s="35"/>
      <c r="FTU948" s="34"/>
      <c r="FUB948" s="35"/>
      <c r="FUC948" s="34"/>
      <c r="FUJ948" s="35"/>
      <c r="FUK948" s="34"/>
      <c r="FUR948" s="35"/>
      <c r="FUS948" s="34"/>
      <c r="FUZ948" s="35"/>
      <c r="FVA948" s="34"/>
      <c r="FVH948" s="35"/>
      <c r="FVI948" s="34"/>
      <c r="FVP948" s="35"/>
      <c r="FVQ948" s="34"/>
      <c r="FVX948" s="35"/>
      <c r="FVY948" s="34"/>
      <c r="FWF948" s="35"/>
      <c r="FWG948" s="34"/>
      <c r="FWN948" s="35"/>
      <c r="FWO948" s="34"/>
      <c r="FWV948" s="35"/>
      <c r="FWW948" s="34"/>
      <c r="FXD948" s="35"/>
      <c r="FXE948" s="34"/>
      <c r="FXL948" s="35"/>
      <c r="FXM948" s="34"/>
      <c r="FXT948" s="35"/>
      <c r="FXU948" s="34"/>
      <c r="FYB948" s="35"/>
      <c r="FYC948" s="34"/>
      <c r="FYJ948" s="35"/>
      <c r="FYK948" s="34"/>
      <c r="FYR948" s="35"/>
      <c r="FYS948" s="34"/>
      <c r="FYZ948" s="35"/>
      <c r="FZA948" s="34"/>
      <c r="FZH948" s="35"/>
      <c r="FZI948" s="34"/>
      <c r="FZP948" s="35"/>
      <c r="FZQ948" s="34"/>
      <c r="FZX948" s="35"/>
      <c r="FZY948" s="34"/>
      <c r="GAF948" s="35"/>
      <c r="GAG948" s="34"/>
      <c r="GAN948" s="35"/>
      <c r="GAO948" s="34"/>
      <c r="GAV948" s="35"/>
      <c r="GAW948" s="34"/>
      <c r="GBD948" s="35"/>
      <c r="GBE948" s="34"/>
      <c r="GBL948" s="35"/>
      <c r="GBM948" s="34"/>
      <c r="GBT948" s="35"/>
      <c r="GBU948" s="34"/>
      <c r="GCB948" s="35"/>
      <c r="GCC948" s="34"/>
      <c r="GCJ948" s="35"/>
      <c r="GCK948" s="34"/>
      <c r="GCR948" s="35"/>
      <c r="GCS948" s="34"/>
      <c r="GCZ948" s="35"/>
      <c r="GDA948" s="34"/>
      <c r="GDH948" s="35"/>
      <c r="GDI948" s="34"/>
      <c r="GDP948" s="35"/>
      <c r="GDQ948" s="34"/>
      <c r="GDX948" s="35"/>
      <c r="GDY948" s="34"/>
      <c r="GEF948" s="35"/>
      <c r="GEG948" s="34"/>
      <c r="GEN948" s="35"/>
      <c r="GEO948" s="34"/>
      <c r="GEV948" s="35"/>
      <c r="GEW948" s="34"/>
      <c r="GFD948" s="35"/>
      <c r="GFE948" s="34"/>
      <c r="GFL948" s="35"/>
      <c r="GFM948" s="34"/>
      <c r="GFT948" s="35"/>
      <c r="GFU948" s="34"/>
      <c r="GGB948" s="35"/>
      <c r="GGC948" s="34"/>
      <c r="GGJ948" s="35"/>
      <c r="GGK948" s="34"/>
      <c r="GGR948" s="35"/>
      <c r="GGS948" s="34"/>
      <c r="GGZ948" s="35"/>
      <c r="GHA948" s="34"/>
      <c r="GHH948" s="35"/>
      <c r="GHI948" s="34"/>
      <c r="GHP948" s="35"/>
      <c r="GHQ948" s="34"/>
      <c r="GHX948" s="35"/>
      <c r="GHY948" s="34"/>
      <c r="GIF948" s="35"/>
      <c r="GIG948" s="34"/>
      <c r="GIN948" s="35"/>
      <c r="GIO948" s="34"/>
      <c r="GIV948" s="35"/>
      <c r="GIW948" s="34"/>
      <c r="GJD948" s="35"/>
      <c r="GJE948" s="34"/>
      <c r="GJL948" s="35"/>
      <c r="GJM948" s="34"/>
      <c r="GJT948" s="35"/>
      <c r="GJU948" s="34"/>
      <c r="GKB948" s="35"/>
      <c r="GKC948" s="34"/>
      <c r="GKJ948" s="35"/>
      <c r="GKK948" s="34"/>
      <c r="GKR948" s="35"/>
      <c r="GKS948" s="34"/>
      <c r="GKZ948" s="35"/>
      <c r="GLA948" s="34"/>
      <c r="GLH948" s="35"/>
      <c r="GLI948" s="34"/>
      <c r="GLP948" s="35"/>
      <c r="GLQ948" s="34"/>
      <c r="GLX948" s="35"/>
      <c r="GLY948" s="34"/>
      <c r="GMF948" s="35"/>
      <c r="GMG948" s="34"/>
      <c r="GMN948" s="35"/>
      <c r="GMO948" s="34"/>
      <c r="GMV948" s="35"/>
      <c r="GMW948" s="34"/>
      <c r="GND948" s="35"/>
      <c r="GNE948" s="34"/>
      <c r="GNL948" s="35"/>
      <c r="GNM948" s="34"/>
      <c r="GNT948" s="35"/>
      <c r="GNU948" s="34"/>
      <c r="GOB948" s="35"/>
      <c r="GOC948" s="34"/>
      <c r="GOJ948" s="35"/>
      <c r="GOK948" s="34"/>
      <c r="GOR948" s="35"/>
      <c r="GOS948" s="34"/>
      <c r="GOZ948" s="35"/>
      <c r="GPA948" s="34"/>
      <c r="GPH948" s="35"/>
      <c r="GPI948" s="34"/>
      <c r="GPP948" s="35"/>
      <c r="GPQ948" s="34"/>
      <c r="GPX948" s="35"/>
      <c r="GPY948" s="34"/>
      <c r="GQF948" s="35"/>
      <c r="GQG948" s="34"/>
      <c r="GQN948" s="35"/>
      <c r="GQO948" s="34"/>
      <c r="GQV948" s="35"/>
      <c r="GQW948" s="34"/>
      <c r="GRD948" s="35"/>
      <c r="GRE948" s="34"/>
      <c r="GRL948" s="35"/>
      <c r="GRM948" s="34"/>
      <c r="GRT948" s="35"/>
      <c r="GRU948" s="34"/>
      <c r="GSB948" s="35"/>
      <c r="GSC948" s="34"/>
      <c r="GSJ948" s="35"/>
      <c r="GSK948" s="34"/>
      <c r="GSR948" s="35"/>
      <c r="GSS948" s="34"/>
      <c r="GSZ948" s="35"/>
      <c r="GTA948" s="34"/>
      <c r="GTH948" s="35"/>
      <c r="GTI948" s="34"/>
      <c r="GTP948" s="35"/>
      <c r="GTQ948" s="34"/>
      <c r="GTX948" s="35"/>
      <c r="GTY948" s="34"/>
      <c r="GUF948" s="35"/>
      <c r="GUG948" s="34"/>
      <c r="GUN948" s="35"/>
      <c r="GUO948" s="34"/>
      <c r="GUV948" s="35"/>
      <c r="GUW948" s="34"/>
      <c r="GVD948" s="35"/>
      <c r="GVE948" s="34"/>
      <c r="GVL948" s="35"/>
      <c r="GVM948" s="34"/>
      <c r="GVT948" s="35"/>
      <c r="GVU948" s="34"/>
      <c r="GWB948" s="35"/>
      <c r="GWC948" s="34"/>
      <c r="GWJ948" s="35"/>
      <c r="GWK948" s="34"/>
      <c r="GWR948" s="35"/>
      <c r="GWS948" s="34"/>
      <c r="GWZ948" s="35"/>
      <c r="GXA948" s="34"/>
      <c r="GXH948" s="35"/>
      <c r="GXI948" s="34"/>
      <c r="GXP948" s="35"/>
      <c r="GXQ948" s="34"/>
      <c r="GXX948" s="35"/>
      <c r="GXY948" s="34"/>
      <c r="GYF948" s="35"/>
      <c r="GYG948" s="34"/>
      <c r="GYN948" s="35"/>
      <c r="GYO948" s="34"/>
      <c r="GYV948" s="35"/>
      <c r="GYW948" s="34"/>
      <c r="GZD948" s="35"/>
      <c r="GZE948" s="34"/>
      <c r="GZL948" s="35"/>
      <c r="GZM948" s="34"/>
      <c r="GZT948" s="35"/>
      <c r="GZU948" s="34"/>
      <c r="HAB948" s="35"/>
      <c r="HAC948" s="34"/>
      <c r="HAJ948" s="35"/>
      <c r="HAK948" s="34"/>
      <c r="HAR948" s="35"/>
      <c r="HAS948" s="34"/>
      <c r="HAZ948" s="35"/>
      <c r="HBA948" s="34"/>
      <c r="HBH948" s="35"/>
      <c r="HBI948" s="34"/>
      <c r="HBP948" s="35"/>
      <c r="HBQ948" s="34"/>
      <c r="HBX948" s="35"/>
      <c r="HBY948" s="34"/>
      <c r="HCF948" s="35"/>
      <c r="HCG948" s="34"/>
      <c r="HCN948" s="35"/>
      <c r="HCO948" s="34"/>
      <c r="HCV948" s="35"/>
      <c r="HCW948" s="34"/>
      <c r="HDD948" s="35"/>
      <c r="HDE948" s="34"/>
      <c r="HDL948" s="35"/>
      <c r="HDM948" s="34"/>
      <c r="HDT948" s="35"/>
      <c r="HDU948" s="34"/>
      <c r="HEB948" s="35"/>
      <c r="HEC948" s="34"/>
      <c r="HEJ948" s="35"/>
      <c r="HEK948" s="34"/>
      <c r="HER948" s="35"/>
      <c r="HES948" s="34"/>
      <c r="HEZ948" s="35"/>
      <c r="HFA948" s="34"/>
      <c r="HFH948" s="35"/>
      <c r="HFI948" s="34"/>
      <c r="HFP948" s="35"/>
      <c r="HFQ948" s="34"/>
      <c r="HFX948" s="35"/>
      <c r="HFY948" s="34"/>
      <c r="HGF948" s="35"/>
      <c r="HGG948" s="34"/>
      <c r="HGN948" s="35"/>
      <c r="HGO948" s="34"/>
      <c r="HGV948" s="35"/>
      <c r="HGW948" s="34"/>
      <c r="HHD948" s="35"/>
      <c r="HHE948" s="34"/>
      <c r="HHL948" s="35"/>
      <c r="HHM948" s="34"/>
      <c r="HHT948" s="35"/>
      <c r="HHU948" s="34"/>
      <c r="HIB948" s="35"/>
      <c r="HIC948" s="34"/>
      <c r="HIJ948" s="35"/>
      <c r="HIK948" s="34"/>
      <c r="HIR948" s="35"/>
      <c r="HIS948" s="34"/>
      <c r="HIZ948" s="35"/>
      <c r="HJA948" s="34"/>
      <c r="HJH948" s="35"/>
      <c r="HJI948" s="34"/>
      <c r="HJP948" s="35"/>
      <c r="HJQ948" s="34"/>
      <c r="HJX948" s="35"/>
      <c r="HJY948" s="34"/>
      <c r="HKF948" s="35"/>
      <c r="HKG948" s="34"/>
      <c r="HKN948" s="35"/>
      <c r="HKO948" s="34"/>
      <c r="HKV948" s="35"/>
      <c r="HKW948" s="34"/>
      <c r="HLD948" s="35"/>
      <c r="HLE948" s="34"/>
      <c r="HLL948" s="35"/>
      <c r="HLM948" s="34"/>
      <c r="HLT948" s="35"/>
      <c r="HLU948" s="34"/>
      <c r="HMB948" s="35"/>
      <c r="HMC948" s="34"/>
      <c r="HMJ948" s="35"/>
      <c r="HMK948" s="34"/>
      <c r="HMR948" s="35"/>
      <c r="HMS948" s="34"/>
      <c r="HMZ948" s="35"/>
      <c r="HNA948" s="34"/>
      <c r="HNH948" s="35"/>
      <c r="HNI948" s="34"/>
      <c r="HNP948" s="35"/>
      <c r="HNQ948" s="34"/>
      <c r="HNX948" s="35"/>
      <c r="HNY948" s="34"/>
      <c r="HOF948" s="35"/>
      <c r="HOG948" s="34"/>
      <c r="HON948" s="35"/>
      <c r="HOO948" s="34"/>
      <c r="HOV948" s="35"/>
      <c r="HOW948" s="34"/>
      <c r="HPD948" s="35"/>
      <c r="HPE948" s="34"/>
      <c r="HPL948" s="35"/>
      <c r="HPM948" s="34"/>
      <c r="HPT948" s="35"/>
      <c r="HPU948" s="34"/>
      <c r="HQB948" s="35"/>
      <c r="HQC948" s="34"/>
      <c r="HQJ948" s="35"/>
      <c r="HQK948" s="34"/>
      <c r="HQR948" s="35"/>
      <c r="HQS948" s="34"/>
      <c r="HQZ948" s="35"/>
      <c r="HRA948" s="34"/>
      <c r="HRH948" s="35"/>
      <c r="HRI948" s="34"/>
      <c r="HRP948" s="35"/>
      <c r="HRQ948" s="34"/>
      <c r="HRX948" s="35"/>
      <c r="HRY948" s="34"/>
      <c r="HSF948" s="35"/>
      <c r="HSG948" s="34"/>
      <c r="HSN948" s="35"/>
      <c r="HSO948" s="34"/>
      <c r="HSV948" s="35"/>
      <c r="HSW948" s="34"/>
      <c r="HTD948" s="35"/>
      <c r="HTE948" s="34"/>
      <c r="HTL948" s="35"/>
      <c r="HTM948" s="34"/>
      <c r="HTT948" s="35"/>
      <c r="HTU948" s="34"/>
      <c r="HUB948" s="35"/>
      <c r="HUC948" s="34"/>
      <c r="HUJ948" s="35"/>
      <c r="HUK948" s="34"/>
      <c r="HUR948" s="35"/>
      <c r="HUS948" s="34"/>
      <c r="HUZ948" s="35"/>
      <c r="HVA948" s="34"/>
      <c r="HVH948" s="35"/>
      <c r="HVI948" s="34"/>
      <c r="HVP948" s="35"/>
      <c r="HVQ948" s="34"/>
      <c r="HVX948" s="35"/>
      <c r="HVY948" s="34"/>
      <c r="HWF948" s="35"/>
      <c r="HWG948" s="34"/>
      <c r="HWN948" s="35"/>
      <c r="HWO948" s="34"/>
      <c r="HWV948" s="35"/>
      <c r="HWW948" s="34"/>
      <c r="HXD948" s="35"/>
      <c r="HXE948" s="34"/>
      <c r="HXL948" s="35"/>
      <c r="HXM948" s="34"/>
      <c r="HXT948" s="35"/>
      <c r="HXU948" s="34"/>
      <c r="HYB948" s="35"/>
      <c r="HYC948" s="34"/>
      <c r="HYJ948" s="35"/>
      <c r="HYK948" s="34"/>
      <c r="HYR948" s="35"/>
      <c r="HYS948" s="34"/>
      <c r="HYZ948" s="35"/>
      <c r="HZA948" s="34"/>
      <c r="HZH948" s="35"/>
      <c r="HZI948" s="34"/>
      <c r="HZP948" s="35"/>
      <c r="HZQ948" s="34"/>
      <c r="HZX948" s="35"/>
      <c r="HZY948" s="34"/>
      <c r="IAF948" s="35"/>
      <c r="IAG948" s="34"/>
      <c r="IAN948" s="35"/>
      <c r="IAO948" s="34"/>
      <c r="IAV948" s="35"/>
      <c r="IAW948" s="34"/>
      <c r="IBD948" s="35"/>
      <c r="IBE948" s="34"/>
      <c r="IBL948" s="35"/>
      <c r="IBM948" s="34"/>
      <c r="IBT948" s="35"/>
      <c r="IBU948" s="34"/>
      <c r="ICB948" s="35"/>
      <c r="ICC948" s="34"/>
      <c r="ICJ948" s="35"/>
      <c r="ICK948" s="34"/>
      <c r="ICR948" s="35"/>
      <c r="ICS948" s="34"/>
      <c r="ICZ948" s="35"/>
      <c r="IDA948" s="34"/>
      <c r="IDH948" s="35"/>
      <c r="IDI948" s="34"/>
      <c r="IDP948" s="35"/>
      <c r="IDQ948" s="34"/>
      <c r="IDX948" s="35"/>
      <c r="IDY948" s="34"/>
      <c r="IEF948" s="35"/>
      <c r="IEG948" s="34"/>
      <c r="IEN948" s="35"/>
      <c r="IEO948" s="34"/>
      <c r="IEV948" s="35"/>
      <c r="IEW948" s="34"/>
      <c r="IFD948" s="35"/>
      <c r="IFE948" s="34"/>
      <c r="IFL948" s="35"/>
      <c r="IFM948" s="34"/>
      <c r="IFT948" s="35"/>
      <c r="IFU948" s="34"/>
      <c r="IGB948" s="35"/>
      <c r="IGC948" s="34"/>
      <c r="IGJ948" s="35"/>
      <c r="IGK948" s="34"/>
      <c r="IGR948" s="35"/>
      <c r="IGS948" s="34"/>
      <c r="IGZ948" s="35"/>
      <c r="IHA948" s="34"/>
      <c r="IHH948" s="35"/>
      <c r="IHI948" s="34"/>
      <c r="IHP948" s="35"/>
      <c r="IHQ948" s="34"/>
      <c r="IHX948" s="35"/>
      <c r="IHY948" s="34"/>
      <c r="IIF948" s="35"/>
      <c r="IIG948" s="34"/>
      <c r="IIN948" s="35"/>
      <c r="IIO948" s="34"/>
      <c r="IIV948" s="35"/>
      <c r="IIW948" s="34"/>
      <c r="IJD948" s="35"/>
      <c r="IJE948" s="34"/>
      <c r="IJL948" s="35"/>
      <c r="IJM948" s="34"/>
      <c r="IJT948" s="35"/>
      <c r="IJU948" s="34"/>
      <c r="IKB948" s="35"/>
      <c r="IKC948" s="34"/>
      <c r="IKJ948" s="35"/>
      <c r="IKK948" s="34"/>
      <c r="IKR948" s="35"/>
      <c r="IKS948" s="34"/>
      <c r="IKZ948" s="35"/>
      <c r="ILA948" s="34"/>
      <c r="ILH948" s="35"/>
      <c r="ILI948" s="34"/>
      <c r="ILP948" s="35"/>
      <c r="ILQ948" s="34"/>
      <c r="ILX948" s="35"/>
      <c r="ILY948" s="34"/>
      <c r="IMF948" s="35"/>
      <c r="IMG948" s="34"/>
      <c r="IMN948" s="35"/>
      <c r="IMO948" s="34"/>
      <c r="IMV948" s="35"/>
      <c r="IMW948" s="34"/>
      <c r="IND948" s="35"/>
      <c r="INE948" s="34"/>
      <c r="INL948" s="35"/>
      <c r="INM948" s="34"/>
      <c r="INT948" s="35"/>
      <c r="INU948" s="34"/>
      <c r="IOB948" s="35"/>
      <c r="IOC948" s="34"/>
      <c r="IOJ948" s="35"/>
      <c r="IOK948" s="34"/>
      <c r="IOR948" s="35"/>
      <c r="IOS948" s="34"/>
      <c r="IOZ948" s="35"/>
      <c r="IPA948" s="34"/>
      <c r="IPH948" s="35"/>
      <c r="IPI948" s="34"/>
      <c r="IPP948" s="35"/>
      <c r="IPQ948" s="34"/>
      <c r="IPX948" s="35"/>
      <c r="IPY948" s="34"/>
      <c r="IQF948" s="35"/>
      <c r="IQG948" s="34"/>
      <c r="IQN948" s="35"/>
      <c r="IQO948" s="34"/>
      <c r="IQV948" s="35"/>
      <c r="IQW948" s="34"/>
      <c r="IRD948" s="35"/>
      <c r="IRE948" s="34"/>
      <c r="IRL948" s="35"/>
      <c r="IRM948" s="34"/>
      <c r="IRT948" s="35"/>
      <c r="IRU948" s="34"/>
      <c r="ISB948" s="35"/>
      <c r="ISC948" s="34"/>
      <c r="ISJ948" s="35"/>
      <c r="ISK948" s="34"/>
      <c r="ISR948" s="35"/>
      <c r="ISS948" s="34"/>
      <c r="ISZ948" s="35"/>
      <c r="ITA948" s="34"/>
      <c r="ITH948" s="35"/>
      <c r="ITI948" s="34"/>
      <c r="ITP948" s="35"/>
      <c r="ITQ948" s="34"/>
      <c r="ITX948" s="35"/>
      <c r="ITY948" s="34"/>
      <c r="IUF948" s="35"/>
      <c r="IUG948" s="34"/>
      <c r="IUN948" s="35"/>
      <c r="IUO948" s="34"/>
      <c r="IUV948" s="35"/>
      <c r="IUW948" s="34"/>
      <c r="IVD948" s="35"/>
      <c r="IVE948" s="34"/>
      <c r="IVL948" s="35"/>
      <c r="IVM948" s="34"/>
      <c r="IVT948" s="35"/>
      <c r="IVU948" s="34"/>
      <c r="IWB948" s="35"/>
      <c r="IWC948" s="34"/>
      <c r="IWJ948" s="35"/>
      <c r="IWK948" s="34"/>
      <c r="IWR948" s="35"/>
      <c r="IWS948" s="34"/>
      <c r="IWZ948" s="35"/>
      <c r="IXA948" s="34"/>
      <c r="IXH948" s="35"/>
      <c r="IXI948" s="34"/>
      <c r="IXP948" s="35"/>
      <c r="IXQ948" s="34"/>
      <c r="IXX948" s="35"/>
      <c r="IXY948" s="34"/>
      <c r="IYF948" s="35"/>
      <c r="IYG948" s="34"/>
      <c r="IYN948" s="35"/>
      <c r="IYO948" s="34"/>
      <c r="IYV948" s="35"/>
      <c r="IYW948" s="34"/>
      <c r="IZD948" s="35"/>
      <c r="IZE948" s="34"/>
      <c r="IZL948" s="35"/>
      <c r="IZM948" s="34"/>
      <c r="IZT948" s="35"/>
      <c r="IZU948" s="34"/>
      <c r="JAB948" s="35"/>
      <c r="JAC948" s="34"/>
      <c r="JAJ948" s="35"/>
      <c r="JAK948" s="34"/>
      <c r="JAR948" s="35"/>
      <c r="JAS948" s="34"/>
      <c r="JAZ948" s="35"/>
      <c r="JBA948" s="34"/>
      <c r="JBH948" s="35"/>
      <c r="JBI948" s="34"/>
      <c r="JBP948" s="35"/>
      <c r="JBQ948" s="34"/>
      <c r="JBX948" s="35"/>
      <c r="JBY948" s="34"/>
      <c r="JCF948" s="35"/>
      <c r="JCG948" s="34"/>
      <c r="JCN948" s="35"/>
      <c r="JCO948" s="34"/>
      <c r="JCV948" s="35"/>
      <c r="JCW948" s="34"/>
      <c r="JDD948" s="35"/>
      <c r="JDE948" s="34"/>
      <c r="JDL948" s="35"/>
      <c r="JDM948" s="34"/>
      <c r="JDT948" s="35"/>
      <c r="JDU948" s="34"/>
      <c r="JEB948" s="35"/>
      <c r="JEC948" s="34"/>
      <c r="JEJ948" s="35"/>
      <c r="JEK948" s="34"/>
      <c r="JER948" s="35"/>
      <c r="JES948" s="34"/>
      <c r="JEZ948" s="35"/>
      <c r="JFA948" s="34"/>
      <c r="JFH948" s="35"/>
      <c r="JFI948" s="34"/>
      <c r="JFP948" s="35"/>
      <c r="JFQ948" s="34"/>
      <c r="JFX948" s="35"/>
      <c r="JFY948" s="34"/>
      <c r="JGF948" s="35"/>
      <c r="JGG948" s="34"/>
      <c r="JGN948" s="35"/>
      <c r="JGO948" s="34"/>
      <c r="JGV948" s="35"/>
      <c r="JGW948" s="34"/>
      <c r="JHD948" s="35"/>
      <c r="JHE948" s="34"/>
      <c r="JHL948" s="35"/>
      <c r="JHM948" s="34"/>
      <c r="JHT948" s="35"/>
      <c r="JHU948" s="34"/>
      <c r="JIB948" s="35"/>
      <c r="JIC948" s="34"/>
      <c r="JIJ948" s="35"/>
      <c r="JIK948" s="34"/>
      <c r="JIR948" s="35"/>
      <c r="JIS948" s="34"/>
      <c r="JIZ948" s="35"/>
      <c r="JJA948" s="34"/>
      <c r="JJH948" s="35"/>
      <c r="JJI948" s="34"/>
      <c r="JJP948" s="35"/>
      <c r="JJQ948" s="34"/>
      <c r="JJX948" s="35"/>
      <c r="JJY948" s="34"/>
      <c r="JKF948" s="35"/>
      <c r="JKG948" s="34"/>
      <c r="JKN948" s="35"/>
      <c r="JKO948" s="34"/>
      <c r="JKV948" s="35"/>
      <c r="JKW948" s="34"/>
      <c r="JLD948" s="35"/>
      <c r="JLE948" s="34"/>
      <c r="JLL948" s="35"/>
      <c r="JLM948" s="34"/>
      <c r="JLT948" s="35"/>
      <c r="JLU948" s="34"/>
      <c r="JMB948" s="35"/>
      <c r="JMC948" s="34"/>
      <c r="JMJ948" s="35"/>
      <c r="JMK948" s="34"/>
      <c r="JMR948" s="35"/>
      <c r="JMS948" s="34"/>
      <c r="JMZ948" s="35"/>
      <c r="JNA948" s="34"/>
      <c r="JNH948" s="35"/>
      <c r="JNI948" s="34"/>
      <c r="JNP948" s="35"/>
      <c r="JNQ948" s="34"/>
      <c r="JNX948" s="35"/>
      <c r="JNY948" s="34"/>
      <c r="JOF948" s="35"/>
      <c r="JOG948" s="34"/>
      <c r="JON948" s="35"/>
      <c r="JOO948" s="34"/>
      <c r="JOV948" s="35"/>
      <c r="JOW948" s="34"/>
      <c r="JPD948" s="35"/>
      <c r="JPE948" s="34"/>
      <c r="JPL948" s="35"/>
      <c r="JPM948" s="34"/>
      <c r="JPT948" s="35"/>
      <c r="JPU948" s="34"/>
      <c r="JQB948" s="35"/>
      <c r="JQC948" s="34"/>
      <c r="JQJ948" s="35"/>
      <c r="JQK948" s="34"/>
      <c r="JQR948" s="35"/>
      <c r="JQS948" s="34"/>
      <c r="JQZ948" s="35"/>
      <c r="JRA948" s="34"/>
      <c r="JRH948" s="35"/>
      <c r="JRI948" s="34"/>
      <c r="JRP948" s="35"/>
      <c r="JRQ948" s="34"/>
      <c r="JRX948" s="35"/>
      <c r="JRY948" s="34"/>
      <c r="JSF948" s="35"/>
      <c r="JSG948" s="34"/>
      <c r="JSN948" s="35"/>
      <c r="JSO948" s="34"/>
      <c r="JSV948" s="35"/>
      <c r="JSW948" s="34"/>
      <c r="JTD948" s="35"/>
      <c r="JTE948" s="34"/>
      <c r="JTL948" s="35"/>
      <c r="JTM948" s="34"/>
      <c r="JTT948" s="35"/>
      <c r="JTU948" s="34"/>
      <c r="JUB948" s="35"/>
      <c r="JUC948" s="34"/>
      <c r="JUJ948" s="35"/>
      <c r="JUK948" s="34"/>
      <c r="JUR948" s="35"/>
      <c r="JUS948" s="34"/>
      <c r="JUZ948" s="35"/>
      <c r="JVA948" s="34"/>
      <c r="JVH948" s="35"/>
      <c r="JVI948" s="34"/>
      <c r="JVP948" s="35"/>
      <c r="JVQ948" s="34"/>
      <c r="JVX948" s="35"/>
      <c r="JVY948" s="34"/>
      <c r="JWF948" s="35"/>
      <c r="JWG948" s="34"/>
      <c r="JWN948" s="35"/>
      <c r="JWO948" s="34"/>
      <c r="JWV948" s="35"/>
      <c r="JWW948" s="34"/>
      <c r="JXD948" s="35"/>
      <c r="JXE948" s="34"/>
      <c r="JXL948" s="35"/>
      <c r="JXM948" s="34"/>
      <c r="JXT948" s="35"/>
      <c r="JXU948" s="34"/>
      <c r="JYB948" s="35"/>
      <c r="JYC948" s="34"/>
      <c r="JYJ948" s="35"/>
      <c r="JYK948" s="34"/>
      <c r="JYR948" s="35"/>
      <c r="JYS948" s="34"/>
      <c r="JYZ948" s="35"/>
      <c r="JZA948" s="34"/>
      <c r="JZH948" s="35"/>
      <c r="JZI948" s="34"/>
      <c r="JZP948" s="35"/>
      <c r="JZQ948" s="34"/>
      <c r="JZX948" s="35"/>
      <c r="JZY948" s="34"/>
      <c r="KAF948" s="35"/>
      <c r="KAG948" s="34"/>
      <c r="KAN948" s="35"/>
      <c r="KAO948" s="34"/>
      <c r="KAV948" s="35"/>
      <c r="KAW948" s="34"/>
      <c r="KBD948" s="35"/>
      <c r="KBE948" s="34"/>
      <c r="KBL948" s="35"/>
      <c r="KBM948" s="34"/>
      <c r="KBT948" s="35"/>
      <c r="KBU948" s="34"/>
      <c r="KCB948" s="35"/>
      <c r="KCC948" s="34"/>
      <c r="KCJ948" s="35"/>
      <c r="KCK948" s="34"/>
      <c r="KCR948" s="35"/>
      <c r="KCS948" s="34"/>
      <c r="KCZ948" s="35"/>
      <c r="KDA948" s="34"/>
      <c r="KDH948" s="35"/>
      <c r="KDI948" s="34"/>
      <c r="KDP948" s="35"/>
      <c r="KDQ948" s="34"/>
      <c r="KDX948" s="35"/>
      <c r="KDY948" s="34"/>
      <c r="KEF948" s="35"/>
      <c r="KEG948" s="34"/>
      <c r="KEN948" s="35"/>
      <c r="KEO948" s="34"/>
      <c r="KEV948" s="35"/>
      <c r="KEW948" s="34"/>
      <c r="KFD948" s="35"/>
      <c r="KFE948" s="34"/>
      <c r="KFL948" s="35"/>
      <c r="KFM948" s="34"/>
      <c r="KFT948" s="35"/>
      <c r="KFU948" s="34"/>
      <c r="KGB948" s="35"/>
      <c r="KGC948" s="34"/>
      <c r="KGJ948" s="35"/>
      <c r="KGK948" s="34"/>
      <c r="KGR948" s="35"/>
      <c r="KGS948" s="34"/>
      <c r="KGZ948" s="35"/>
      <c r="KHA948" s="34"/>
      <c r="KHH948" s="35"/>
      <c r="KHI948" s="34"/>
      <c r="KHP948" s="35"/>
      <c r="KHQ948" s="34"/>
      <c r="KHX948" s="35"/>
      <c r="KHY948" s="34"/>
      <c r="KIF948" s="35"/>
      <c r="KIG948" s="34"/>
      <c r="KIN948" s="35"/>
      <c r="KIO948" s="34"/>
      <c r="KIV948" s="35"/>
      <c r="KIW948" s="34"/>
      <c r="KJD948" s="35"/>
      <c r="KJE948" s="34"/>
      <c r="KJL948" s="35"/>
      <c r="KJM948" s="34"/>
      <c r="KJT948" s="35"/>
      <c r="KJU948" s="34"/>
      <c r="KKB948" s="35"/>
      <c r="KKC948" s="34"/>
      <c r="KKJ948" s="35"/>
      <c r="KKK948" s="34"/>
      <c r="KKR948" s="35"/>
      <c r="KKS948" s="34"/>
      <c r="KKZ948" s="35"/>
      <c r="KLA948" s="34"/>
      <c r="KLH948" s="35"/>
      <c r="KLI948" s="34"/>
      <c r="KLP948" s="35"/>
      <c r="KLQ948" s="34"/>
      <c r="KLX948" s="35"/>
      <c r="KLY948" s="34"/>
      <c r="KMF948" s="35"/>
      <c r="KMG948" s="34"/>
      <c r="KMN948" s="35"/>
      <c r="KMO948" s="34"/>
      <c r="KMV948" s="35"/>
      <c r="KMW948" s="34"/>
      <c r="KND948" s="35"/>
      <c r="KNE948" s="34"/>
      <c r="KNL948" s="35"/>
      <c r="KNM948" s="34"/>
      <c r="KNT948" s="35"/>
      <c r="KNU948" s="34"/>
      <c r="KOB948" s="35"/>
      <c r="KOC948" s="34"/>
      <c r="KOJ948" s="35"/>
      <c r="KOK948" s="34"/>
      <c r="KOR948" s="35"/>
      <c r="KOS948" s="34"/>
      <c r="KOZ948" s="35"/>
      <c r="KPA948" s="34"/>
      <c r="KPH948" s="35"/>
      <c r="KPI948" s="34"/>
      <c r="KPP948" s="35"/>
      <c r="KPQ948" s="34"/>
      <c r="KPX948" s="35"/>
      <c r="KPY948" s="34"/>
      <c r="KQF948" s="35"/>
      <c r="KQG948" s="34"/>
      <c r="KQN948" s="35"/>
      <c r="KQO948" s="34"/>
      <c r="KQV948" s="35"/>
      <c r="KQW948" s="34"/>
      <c r="KRD948" s="35"/>
      <c r="KRE948" s="34"/>
      <c r="KRL948" s="35"/>
      <c r="KRM948" s="34"/>
      <c r="KRT948" s="35"/>
      <c r="KRU948" s="34"/>
      <c r="KSB948" s="35"/>
      <c r="KSC948" s="34"/>
      <c r="KSJ948" s="35"/>
      <c r="KSK948" s="34"/>
      <c r="KSR948" s="35"/>
      <c r="KSS948" s="34"/>
      <c r="KSZ948" s="35"/>
      <c r="KTA948" s="34"/>
      <c r="KTH948" s="35"/>
      <c r="KTI948" s="34"/>
      <c r="KTP948" s="35"/>
      <c r="KTQ948" s="34"/>
      <c r="KTX948" s="35"/>
      <c r="KTY948" s="34"/>
      <c r="KUF948" s="35"/>
      <c r="KUG948" s="34"/>
      <c r="KUN948" s="35"/>
      <c r="KUO948" s="34"/>
      <c r="KUV948" s="35"/>
      <c r="KUW948" s="34"/>
      <c r="KVD948" s="35"/>
      <c r="KVE948" s="34"/>
      <c r="KVL948" s="35"/>
      <c r="KVM948" s="34"/>
      <c r="KVT948" s="35"/>
      <c r="KVU948" s="34"/>
      <c r="KWB948" s="35"/>
      <c r="KWC948" s="34"/>
      <c r="KWJ948" s="35"/>
      <c r="KWK948" s="34"/>
      <c r="KWR948" s="35"/>
      <c r="KWS948" s="34"/>
      <c r="KWZ948" s="35"/>
      <c r="KXA948" s="34"/>
      <c r="KXH948" s="35"/>
      <c r="KXI948" s="34"/>
      <c r="KXP948" s="35"/>
      <c r="KXQ948" s="34"/>
      <c r="KXX948" s="35"/>
      <c r="KXY948" s="34"/>
      <c r="KYF948" s="35"/>
      <c r="KYG948" s="34"/>
      <c r="KYN948" s="35"/>
      <c r="KYO948" s="34"/>
      <c r="KYV948" s="35"/>
      <c r="KYW948" s="34"/>
      <c r="KZD948" s="35"/>
      <c r="KZE948" s="34"/>
      <c r="KZL948" s="35"/>
      <c r="KZM948" s="34"/>
      <c r="KZT948" s="35"/>
      <c r="KZU948" s="34"/>
      <c r="LAB948" s="35"/>
      <c r="LAC948" s="34"/>
      <c r="LAJ948" s="35"/>
      <c r="LAK948" s="34"/>
      <c r="LAR948" s="35"/>
      <c r="LAS948" s="34"/>
      <c r="LAZ948" s="35"/>
      <c r="LBA948" s="34"/>
      <c r="LBH948" s="35"/>
      <c r="LBI948" s="34"/>
      <c r="LBP948" s="35"/>
      <c r="LBQ948" s="34"/>
      <c r="LBX948" s="35"/>
      <c r="LBY948" s="34"/>
      <c r="LCF948" s="35"/>
      <c r="LCG948" s="34"/>
      <c r="LCN948" s="35"/>
      <c r="LCO948" s="34"/>
      <c r="LCV948" s="35"/>
      <c r="LCW948" s="34"/>
      <c r="LDD948" s="35"/>
      <c r="LDE948" s="34"/>
      <c r="LDL948" s="35"/>
      <c r="LDM948" s="34"/>
      <c r="LDT948" s="35"/>
      <c r="LDU948" s="34"/>
      <c r="LEB948" s="35"/>
      <c r="LEC948" s="34"/>
      <c r="LEJ948" s="35"/>
      <c r="LEK948" s="34"/>
      <c r="LER948" s="35"/>
      <c r="LES948" s="34"/>
      <c r="LEZ948" s="35"/>
      <c r="LFA948" s="34"/>
      <c r="LFH948" s="35"/>
      <c r="LFI948" s="34"/>
      <c r="LFP948" s="35"/>
      <c r="LFQ948" s="34"/>
      <c r="LFX948" s="35"/>
      <c r="LFY948" s="34"/>
      <c r="LGF948" s="35"/>
      <c r="LGG948" s="34"/>
      <c r="LGN948" s="35"/>
      <c r="LGO948" s="34"/>
      <c r="LGV948" s="35"/>
      <c r="LGW948" s="34"/>
      <c r="LHD948" s="35"/>
      <c r="LHE948" s="34"/>
      <c r="LHL948" s="35"/>
      <c r="LHM948" s="34"/>
      <c r="LHT948" s="35"/>
      <c r="LHU948" s="34"/>
      <c r="LIB948" s="35"/>
      <c r="LIC948" s="34"/>
      <c r="LIJ948" s="35"/>
      <c r="LIK948" s="34"/>
      <c r="LIR948" s="35"/>
      <c r="LIS948" s="34"/>
      <c r="LIZ948" s="35"/>
      <c r="LJA948" s="34"/>
      <c r="LJH948" s="35"/>
      <c r="LJI948" s="34"/>
      <c r="LJP948" s="35"/>
      <c r="LJQ948" s="34"/>
      <c r="LJX948" s="35"/>
      <c r="LJY948" s="34"/>
      <c r="LKF948" s="35"/>
      <c r="LKG948" s="34"/>
      <c r="LKN948" s="35"/>
      <c r="LKO948" s="34"/>
      <c r="LKV948" s="35"/>
      <c r="LKW948" s="34"/>
      <c r="LLD948" s="35"/>
      <c r="LLE948" s="34"/>
      <c r="LLL948" s="35"/>
      <c r="LLM948" s="34"/>
      <c r="LLT948" s="35"/>
      <c r="LLU948" s="34"/>
      <c r="LMB948" s="35"/>
      <c r="LMC948" s="34"/>
      <c r="LMJ948" s="35"/>
      <c r="LMK948" s="34"/>
      <c r="LMR948" s="35"/>
      <c r="LMS948" s="34"/>
      <c r="LMZ948" s="35"/>
      <c r="LNA948" s="34"/>
      <c r="LNH948" s="35"/>
      <c r="LNI948" s="34"/>
      <c r="LNP948" s="35"/>
      <c r="LNQ948" s="34"/>
      <c r="LNX948" s="35"/>
      <c r="LNY948" s="34"/>
      <c r="LOF948" s="35"/>
      <c r="LOG948" s="34"/>
      <c r="LON948" s="35"/>
      <c r="LOO948" s="34"/>
      <c r="LOV948" s="35"/>
      <c r="LOW948" s="34"/>
      <c r="LPD948" s="35"/>
      <c r="LPE948" s="34"/>
      <c r="LPL948" s="35"/>
      <c r="LPM948" s="34"/>
      <c r="LPT948" s="35"/>
      <c r="LPU948" s="34"/>
      <c r="LQB948" s="35"/>
      <c r="LQC948" s="34"/>
      <c r="LQJ948" s="35"/>
      <c r="LQK948" s="34"/>
      <c r="LQR948" s="35"/>
      <c r="LQS948" s="34"/>
      <c r="LQZ948" s="35"/>
      <c r="LRA948" s="34"/>
      <c r="LRH948" s="35"/>
      <c r="LRI948" s="34"/>
      <c r="LRP948" s="35"/>
      <c r="LRQ948" s="34"/>
      <c r="LRX948" s="35"/>
      <c r="LRY948" s="34"/>
      <c r="LSF948" s="35"/>
      <c r="LSG948" s="34"/>
      <c r="LSN948" s="35"/>
      <c r="LSO948" s="34"/>
      <c r="LSV948" s="35"/>
      <c r="LSW948" s="34"/>
      <c r="LTD948" s="35"/>
      <c r="LTE948" s="34"/>
      <c r="LTL948" s="35"/>
      <c r="LTM948" s="34"/>
      <c r="LTT948" s="35"/>
      <c r="LTU948" s="34"/>
      <c r="LUB948" s="35"/>
      <c r="LUC948" s="34"/>
      <c r="LUJ948" s="35"/>
      <c r="LUK948" s="34"/>
      <c r="LUR948" s="35"/>
      <c r="LUS948" s="34"/>
      <c r="LUZ948" s="35"/>
      <c r="LVA948" s="34"/>
      <c r="LVH948" s="35"/>
      <c r="LVI948" s="34"/>
      <c r="LVP948" s="35"/>
      <c r="LVQ948" s="34"/>
      <c r="LVX948" s="35"/>
      <c r="LVY948" s="34"/>
      <c r="LWF948" s="35"/>
      <c r="LWG948" s="34"/>
      <c r="LWN948" s="35"/>
      <c r="LWO948" s="34"/>
      <c r="LWV948" s="35"/>
      <c r="LWW948" s="34"/>
      <c r="LXD948" s="35"/>
      <c r="LXE948" s="34"/>
      <c r="LXL948" s="35"/>
      <c r="LXM948" s="34"/>
      <c r="LXT948" s="35"/>
      <c r="LXU948" s="34"/>
      <c r="LYB948" s="35"/>
      <c r="LYC948" s="34"/>
      <c r="LYJ948" s="35"/>
      <c r="LYK948" s="34"/>
      <c r="LYR948" s="35"/>
      <c r="LYS948" s="34"/>
      <c r="LYZ948" s="35"/>
      <c r="LZA948" s="34"/>
      <c r="LZH948" s="35"/>
      <c r="LZI948" s="34"/>
      <c r="LZP948" s="35"/>
      <c r="LZQ948" s="34"/>
      <c r="LZX948" s="35"/>
      <c r="LZY948" s="34"/>
      <c r="MAF948" s="35"/>
      <c r="MAG948" s="34"/>
      <c r="MAN948" s="35"/>
      <c r="MAO948" s="34"/>
      <c r="MAV948" s="35"/>
      <c r="MAW948" s="34"/>
      <c r="MBD948" s="35"/>
      <c r="MBE948" s="34"/>
      <c r="MBL948" s="35"/>
      <c r="MBM948" s="34"/>
      <c r="MBT948" s="35"/>
      <c r="MBU948" s="34"/>
      <c r="MCB948" s="35"/>
      <c r="MCC948" s="34"/>
      <c r="MCJ948" s="35"/>
      <c r="MCK948" s="34"/>
      <c r="MCR948" s="35"/>
      <c r="MCS948" s="34"/>
      <c r="MCZ948" s="35"/>
      <c r="MDA948" s="34"/>
      <c r="MDH948" s="35"/>
      <c r="MDI948" s="34"/>
      <c r="MDP948" s="35"/>
      <c r="MDQ948" s="34"/>
      <c r="MDX948" s="35"/>
      <c r="MDY948" s="34"/>
      <c r="MEF948" s="35"/>
      <c r="MEG948" s="34"/>
      <c r="MEN948" s="35"/>
      <c r="MEO948" s="34"/>
      <c r="MEV948" s="35"/>
      <c r="MEW948" s="34"/>
      <c r="MFD948" s="35"/>
      <c r="MFE948" s="34"/>
      <c r="MFL948" s="35"/>
      <c r="MFM948" s="34"/>
      <c r="MFT948" s="35"/>
      <c r="MFU948" s="34"/>
      <c r="MGB948" s="35"/>
      <c r="MGC948" s="34"/>
      <c r="MGJ948" s="35"/>
      <c r="MGK948" s="34"/>
      <c r="MGR948" s="35"/>
      <c r="MGS948" s="34"/>
      <c r="MGZ948" s="35"/>
      <c r="MHA948" s="34"/>
      <c r="MHH948" s="35"/>
      <c r="MHI948" s="34"/>
      <c r="MHP948" s="35"/>
      <c r="MHQ948" s="34"/>
      <c r="MHX948" s="35"/>
      <c r="MHY948" s="34"/>
      <c r="MIF948" s="35"/>
      <c r="MIG948" s="34"/>
      <c r="MIN948" s="35"/>
      <c r="MIO948" s="34"/>
      <c r="MIV948" s="35"/>
      <c r="MIW948" s="34"/>
      <c r="MJD948" s="35"/>
      <c r="MJE948" s="34"/>
      <c r="MJL948" s="35"/>
      <c r="MJM948" s="34"/>
      <c r="MJT948" s="35"/>
      <c r="MJU948" s="34"/>
      <c r="MKB948" s="35"/>
      <c r="MKC948" s="34"/>
      <c r="MKJ948" s="35"/>
      <c r="MKK948" s="34"/>
      <c r="MKR948" s="35"/>
      <c r="MKS948" s="34"/>
      <c r="MKZ948" s="35"/>
      <c r="MLA948" s="34"/>
      <c r="MLH948" s="35"/>
      <c r="MLI948" s="34"/>
      <c r="MLP948" s="35"/>
      <c r="MLQ948" s="34"/>
      <c r="MLX948" s="35"/>
      <c r="MLY948" s="34"/>
      <c r="MMF948" s="35"/>
      <c r="MMG948" s="34"/>
      <c r="MMN948" s="35"/>
      <c r="MMO948" s="34"/>
      <c r="MMV948" s="35"/>
      <c r="MMW948" s="34"/>
      <c r="MND948" s="35"/>
      <c r="MNE948" s="34"/>
      <c r="MNL948" s="35"/>
      <c r="MNM948" s="34"/>
      <c r="MNT948" s="35"/>
      <c r="MNU948" s="34"/>
      <c r="MOB948" s="35"/>
      <c r="MOC948" s="34"/>
      <c r="MOJ948" s="35"/>
      <c r="MOK948" s="34"/>
      <c r="MOR948" s="35"/>
      <c r="MOS948" s="34"/>
      <c r="MOZ948" s="35"/>
      <c r="MPA948" s="34"/>
      <c r="MPH948" s="35"/>
      <c r="MPI948" s="34"/>
      <c r="MPP948" s="35"/>
      <c r="MPQ948" s="34"/>
      <c r="MPX948" s="35"/>
      <c r="MPY948" s="34"/>
      <c r="MQF948" s="35"/>
      <c r="MQG948" s="34"/>
      <c r="MQN948" s="35"/>
      <c r="MQO948" s="34"/>
      <c r="MQV948" s="35"/>
      <c r="MQW948" s="34"/>
      <c r="MRD948" s="35"/>
      <c r="MRE948" s="34"/>
      <c r="MRL948" s="35"/>
      <c r="MRM948" s="34"/>
      <c r="MRT948" s="35"/>
      <c r="MRU948" s="34"/>
      <c r="MSB948" s="35"/>
      <c r="MSC948" s="34"/>
      <c r="MSJ948" s="35"/>
      <c r="MSK948" s="34"/>
      <c r="MSR948" s="35"/>
      <c r="MSS948" s="34"/>
      <c r="MSZ948" s="35"/>
      <c r="MTA948" s="34"/>
      <c r="MTH948" s="35"/>
      <c r="MTI948" s="34"/>
      <c r="MTP948" s="35"/>
      <c r="MTQ948" s="34"/>
      <c r="MTX948" s="35"/>
      <c r="MTY948" s="34"/>
      <c r="MUF948" s="35"/>
      <c r="MUG948" s="34"/>
      <c r="MUN948" s="35"/>
      <c r="MUO948" s="34"/>
      <c r="MUV948" s="35"/>
      <c r="MUW948" s="34"/>
      <c r="MVD948" s="35"/>
      <c r="MVE948" s="34"/>
      <c r="MVL948" s="35"/>
      <c r="MVM948" s="34"/>
      <c r="MVT948" s="35"/>
      <c r="MVU948" s="34"/>
      <c r="MWB948" s="35"/>
      <c r="MWC948" s="34"/>
      <c r="MWJ948" s="35"/>
      <c r="MWK948" s="34"/>
      <c r="MWR948" s="35"/>
      <c r="MWS948" s="34"/>
      <c r="MWZ948" s="35"/>
      <c r="MXA948" s="34"/>
      <c r="MXH948" s="35"/>
      <c r="MXI948" s="34"/>
      <c r="MXP948" s="35"/>
      <c r="MXQ948" s="34"/>
      <c r="MXX948" s="35"/>
      <c r="MXY948" s="34"/>
      <c r="MYF948" s="35"/>
      <c r="MYG948" s="34"/>
      <c r="MYN948" s="35"/>
      <c r="MYO948" s="34"/>
      <c r="MYV948" s="35"/>
      <c r="MYW948" s="34"/>
      <c r="MZD948" s="35"/>
      <c r="MZE948" s="34"/>
      <c r="MZL948" s="35"/>
      <c r="MZM948" s="34"/>
      <c r="MZT948" s="35"/>
      <c r="MZU948" s="34"/>
      <c r="NAB948" s="35"/>
      <c r="NAC948" s="34"/>
      <c r="NAJ948" s="35"/>
      <c r="NAK948" s="34"/>
      <c r="NAR948" s="35"/>
      <c r="NAS948" s="34"/>
      <c r="NAZ948" s="35"/>
      <c r="NBA948" s="34"/>
      <c r="NBH948" s="35"/>
      <c r="NBI948" s="34"/>
      <c r="NBP948" s="35"/>
      <c r="NBQ948" s="34"/>
      <c r="NBX948" s="35"/>
      <c r="NBY948" s="34"/>
      <c r="NCF948" s="35"/>
      <c r="NCG948" s="34"/>
      <c r="NCN948" s="35"/>
      <c r="NCO948" s="34"/>
      <c r="NCV948" s="35"/>
      <c r="NCW948" s="34"/>
      <c r="NDD948" s="35"/>
      <c r="NDE948" s="34"/>
      <c r="NDL948" s="35"/>
      <c r="NDM948" s="34"/>
      <c r="NDT948" s="35"/>
      <c r="NDU948" s="34"/>
      <c r="NEB948" s="35"/>
      <c r="NEC948" s="34"/>
      <c r="NEJ948" s="35"/>
      <c r="NEK948" s="34"/>
      <c r="NER948" s="35"/>
      <c r="NES948" s="34"/>
      <c r="NEZ948" s="35"/>
      <c r="NFA948" s="34"/>
      <c r="NFH948" s="35"/>
      <c r="NFI948" s="34"/>
      <c r="NFP948" s="35"/>
      <c r="NFQ948" s="34"/>
      <c r="NFX948" s="35"/>
      <c r="NFY948" s="34"/>
      <c r="NGF948" s="35"/>
      <c r="NGG948" s="34"/>
      <c r="NGN948" s="35"/>
      <c r="NGO948" s="34"/>
      <c r="NGV948" s="35"/>
      <c r="NGW948" s="34"/>
      <c r="NHD948" s="35"/>
      <c r="NHE948" s="34"/>
      <c r="NHL948" s="35"/>
      <c r="NHM948" s="34"/>
      <c r="NHT948" s="35"/>
      <c r="NHU948" s="34"/>
      <c r="NIB948" s="35"/>
      <c r="NIC948" s="34"/>
      <c r="NIJ948" s="35"/>
      <c r="NIK948" s="34"/>
      <c r="NIR948" s="35"/>
      <c r="NIS948" s="34"/>
      <c r="NIZ948" s="35"/>
      <c r="NJA948" s="34"/>
      <c r="NJH948" s="35"/>
      <c r="NJI948" s="34"/>
      <c r="NJP948" s="35"/>
      <c r="NJQ948" s="34"/>
      <c r="NJX948" s="35"/>
      <c r="NJY948" s="34"/>
      <c r="NKF948" s="35"/>
      <c r="NKG948" s="34"/>
      <c r="NKN948" s="35"/>
      <c r="NKO948" s="34"/>
      <c r="NKV948" s="35"/>
      <c r="NKW948" s="34"/>
      <c r="NLD948" s="35"/>
      <c r="NLE948" s="34"/>
      <c r="NLL948" s="35"/>
      <c r="NLM948" s="34"/>
      <c r="NLT948" s="35"/>
      <c r="NLU948" s="34"/>
      <c r="NMB948" s="35"/>
      <c r="NMC948" s="34"/>
      <c r="NMJ948" s="35"/>
      <c r="NMK948" s="34"/>
      <c r="NMR948" s="35"/>
      <c r="NMS948" s="34"/>
      <c r="NMZ948" s="35"/>
      <c r="NNA948" s="34"/>
      <c r="NNH948" s="35"/>
      <c r="NNI948" s="34"/>
      <c r="NNP948" s="35"/>
      <c r="NNQ948" s="34"/>
      <c r="NNX948" s="35"/>
      <c r="NNY948" s="34"/>
      <c r="NOF948" s="35"/>
      <c r="NOG948" s="34"/>
      <c r="NON948" s="35"/>
      <c r="NOO948" s="34"/>
      <c r="NOV948" s="35"/>
      <c r="NOW948" s="34"/>
      <c r="NPD948" s="35"/>
      <c r="NPE948" s="34"/>
      <c r="NPL948" s="35"/>
      <c r="NPM948" s="34"/>
      <c r="NPT948" s="35"/>
      <c r="NPU948" s="34"/>
      <c r="NQB948" s="35"/>
      <c r="NQC948" s="34"/>
      <c r="NQJ948" s="35"/>
      <c r="NQK948" s="34"/>
      <c r="NQR948" s="35"/>
      <c r="NQS948" s="34"/>
      <c r="NQZ948" s="35"/>
      <c r="NRA948" s="34"/>
      <c r="NRH948" s="35"/>
      <c r="NRI948" s="34"/>
      <c r="NRP948" s="35"/>
      <c r="NRQ948" s="34"/>
      <c r="NRX948" s="35"/>
      <c r="NRY948" s="34"/>
      <c r="NSF948" s="35"/>
      <c r="NSG948" s="34"/>
      <c r="NSN948" s="35"/>
      <c r="NSO948" s="34"/>
      <c r="NSV948" s="35"/>
      <c r="NSW948" s="34"/>
      <c r="NTD948" s="35"/>
      <c r="NTE948" s="34"/>
      <c r="NTL948" s="35"/>
      <c r="NTM948" s="34"/>
      <c r="NTT948" s="35"/>
      <c r="NTU948" s="34"/>
      <c r="NUB948" s="35"/>
      <c r="NUC948" s="34"/>
      <c r="NUJ948" s="35"/>
      <c r="NUK948" s="34"/>
      <c r="NUR948" s="35"/>
      <c r="NUS948" s="34"/>
      <c r="NUZ948" s="35"/>
      <c r="NVA948" s="34"/>
      <c r="NVH948" s="35"/>
      <c r="NVI948" s="34"/>
      <c r="NVP948" s="35"/>
      <c r="NVQ948" s="34"/>
      <c r="NVX948" s="35"/>
      <c r="NVY948" s="34"/>
      <c r="NWF948" s="35"/>
      <c r="NWG948" s="34"/>
      <c r="NWN948" s="35"/>
      <c r="NWO948" s="34"/>
      <c r="NWV948" s="35"/>
      <c r="NWW948" s="34"/>
      <c r="NXD948" s="35"/>
      <c r="NXE948" s="34"/>
      <c r="NXL948" s="35"/>
      <c r="NXM948" s="34"/>
      <c r="NXT948" s="35"/>
      <c r="NXU948" s="34"/>
      <c r="NYB948" s="35"/>
      <c r="NYC948" s="34"/>
      <c r="NYJ948" s="35"/>
      <c r="NYK948" s="34"/>
      <c r="NYR948" s="35"/>
      <c r="NYS948" s="34"/>
      <c r="NYZ948" s="35"/>
      <c r="NZA948" s="34"/>
      <c r="NZH948" s="35"/>
      <c r="NZI948" s="34"/>
      <c r="NZP948" s="35"/>
      <c r="NZQ948" s="34"/>
      <c r="NZX948" s="35"/>
      <c r="NZY948" s="34"/>
      <c r="OAF948" s="35"/>
      <c r="OAG948" s="34"/>
      <c r="OAN948" s="35"/>
      <c r="OAO948" s="34"/>
      <c r="OAV948" s="35"/>
      <c r="OAW948" s="34"/>
      <c r="OBD948" s="35"/>
      <c r="OBE948" s="34"/>
      <c r="OBL948" s="35"/>
      <c r="OBM948" s="34"/>
      <c r="OBT948" s="35"/>
      <c r="OBU948" s="34"/>
      <c r="OCB948" s="35"/>
      <c r="OCC948" s="34"/>
      <c r="OCJ948" s="35"/>
      <c r="OCK948" s="34"/>
      <c r="OCR948" s="35"/>
      <c r="OCS948" s="34"/>
      <c r="OCZ948" s="35"/>
      <c r="ODA948" s="34"/>
      <c r="ODH948" s="35"/>
      <c r="ODI948" s="34"/>
      <c r="ODP948" s="35"/>
      <c r="ODQ948" s="34"/>
      <c r="ODX948" s="35"/>
      <c r="ODY948" s="34"/>
      <c r="OEF948" s="35"/>
      <c r="OEG948" s="34"/>
      <c r="OEN948" s="35"/>
      <c r="OEO948" s="34"/>
      <c r="OEV948" s="35"/>
      <c r="OEW948" s="34"/>
      <c r="OFD948" s="35"/>
      <c r="OFE948" s="34"/>
      <c r="OFL948" s="35"/>
      <c r="OFM948" s="34"/>
      <c r="OFT948" s="35"/>
      <c r="OFU948" s="34"/>
      <c r="OGB948" s="35"/>
      <c r="OGC948" s="34"/>
      <c r="OGJ948" s="35"/>
      <c r="OGK948" s="34"/>
      <c r="OGR948" s="35"/>
      <c r="OGS948" s="34"/>
      <c r="OGZ948" s="35"/>
      <c r="OHA948" s="34"/>
      <c r="OHH948" s="35"/>
      <c r="OHI948" s="34"/>
      <c r="OHP948" s="35"/>
      <c r="OHQ948" s="34"/>
      <c r="OHX948" s="35"/>
      <c r="OHY948" s="34"/>
      <c r="OIF948" s="35"/>
      <c r="OIG948" s="34"/>
      <c r="OIN948" s="35"/>
      <c r="OIO948" s="34"/>
      <c r="OIV948" s="35"/>
      <c r="OIW948" s="34"/>
      <c r="OJD948" s="35"/>
      <c r="OJE948" s="34"/>
      <c r="OJL948" s="35"/>
      <c r="OJM948" s="34"/>
      <c r="OJT948" s="35"/>
      <c r="OJU948" s="34"/>
      <c r="OKB948" s="35"/>
      <c r="OKC948" s="34"/>
      <c r="OKJ948" s="35"/>
      <c r="OKK948" s="34"/>
      <c r="OKR948" s="35"/>
      <c r="OKS948" s="34"/>
      <c r="OKZ948" s="35"/>
      <c r="OLA948" s="34"/>
      <c r="OLH948" s="35"/>
      <c r="OLI948" s="34"/>
      <c r="OLP948" s="35"/>
      <c r="OLQ948" s="34"/>
      <c r="OLX948" s="35"/>
      <c r="OLY948" s="34"/>
      <c r="OMF948" s="35"/>
      <c r="OMG948" s="34"/>
      <c r="OMN948" s="35"/>
      <c r="OMO948" s="34"/>
      <c r="OMV948" s="35"/>
      <c r="OMW948" s="34"/>
      <c r="OND948" s="35"/>
      <c r="ONE948" s="34"/>
      <c r="ONL948" s="35"/>
      <c r="ONM948" s="34"/>
      <c r="ONT948" s="35"/>
      <c r="ONU948" s="34"/>
      <c r="OOB948" s="35"/>
      <c r="OOC948" s="34"/>
      <c r="OOJ948" s="35"/>
      <c r="OOK948" s="34"/>
      <c r="OOR948" s="35"/>
      <c r="OOS948" s="34"/>
      <c r="OOZ948" s="35"/>
      <c r="OPA948" s="34"/>
      <c r="OPH948" s="35"/>
      <c r="OPI948" s="34"/>
      <c r="OPP948" s="35"/>
      <c r="OPQ948" s="34"/>
      <c r="OPX948" s="35"/>
      <c r="OPY948" s="34"/>
      <c r="OQF948" s="35"/>
      <c r="OQG948" s="34"/>
      <c r="OQN948" s="35"/>
      <c r="OQO948" s="34"/>
      <c r="OQV948" s="35"/>
      <c r="OQW948" s="34"/>
      <c r="ORD948" s="35"/>
      <c r="ORE948" s="34"/>
      <c r="ORL948" s="35"/>
      <c r="ORM948" s="34"/>
      <c r="ORT948" s="35"/>
      <c r="ORU948" s="34"/>
      <c r="OSB948" s="35"/>
      <c r="OSC948" s="34"/>
      <c r="OSJ948" s="35"/>
      <c r="OSK948" s="34"/>
      <c r="OSR948" s="35"/>
      <c r="OSS948" s="34"/>
      <c r="OSZ948" s="35"/>
      <c r="OTA948" s="34"/>
      <c r="OTH948" s="35"/>
      <c r="OTI948" s="34"/>
      <c r="OTP948" s="35"/>
      <c r="OTQ948" s="34"/>
      <c r="OTX948" s="35"/>
      <c r="OTY948" s="34"/>
      <c r="OUF948" s="35"/>
      <c r="OUG948" s="34"/>
      <c r="OUN948" s="35"/>
      <c r="OUO948" s="34"/>
      <c r="OUV948" s="35"/>
      <c r="OUW948" s="34"/>
      <c r="OVD948" s="35"/>
      <c r="OVE948" s="34"/>
      <c r="OVL948" s="35"/>
      <c r="OVM948" s="34"/>
      <c r="OVT948" s="35"/>
      <c r="OVU948" s="34"/>
      <c r="OWB948" s="35"/>
      <c r="OWC948" s="34"/>
      <c r="OWJ948" s="35"/>
      <c r="OWK948" s="34"/>
      <c r="OWR948" s="35"/>
      <c r="OWS948" s="34"/>
      <c r="OWZ948" s="35"/>
      <c r="OXA948" s="34"/>
      <c r="OXH948" s="35"/>
      <c r="OXI948" s="34"/>
      <c r="OXP948" s="35"/>
      <c r="OXQ948" s="34"/>
      <c r="OXX948" s="35"/>
      <c r="OXY948" s="34"/>
      <c r="OYF948" s="35"/>
      <c r="OYG948" s="34"/>
      <c r="OYN948" s="35"/>
      <c r="OYO948" s="34"/>
      <c r="OYV948" s="35"/>
      <c r="OYW948" s="34"/>
      <c r="OZD948" s="35"/>
      <c r="OZE948" s="34"/>
      <c r="OZL948" s="35"/>
      <c r="OZM948" s="34"/>
      <c r="OZT948" s="35"/>
      <c r="OZU948" s="34"/>
      <c r="PAB948" s="35"/>
      <c r="PAC948" s="34"/>
      <c r="PAJ948" s="35"/>
      <c r="PAK948" s="34"/>
      <c r="PAR948" s="35"/>
      <c r="PAS948" s="34"/>
      <c r="PAZ948" s="35"/>
      <c r="PBA948" s="34"/>
      <c r="PBH948" s="35"/>
      <c r="PBI948" s="34"/>
      <c r="PBP948" s="35"/>
      <c r="PBQ948" s="34"/>
      <c r="PBX948" s="35"/>
      <c r="PBY948" s="34"/>
      <c r="PCF948" s="35"/>
      <c r="PCG948" s="34"/>
      <c r="PCN948" s="35"/>
      <c r="PCO948" s="34"/>
      <c r="PCV948" s="35"/>
      <c r="PCW948" s="34"/>
      <c r="PDD948" s="35"/>
      <c r="PDE948" s="34"/>
      <c r="PDL948" s="35"/>
      <c r="PDM948" s="34"/>
      <c r="PDT948" s="35"/>
      <c r="PDU948" s="34"/>
      <c r="PEB948" s="35"/>
      <c r="PEC948" s="34"/>
      <c r="PEJ948" s="35"/>
      <c r="PEK948" s="34"/>
      <c r="PER948" s="35"/>
      <c r="PES948" s="34"/>
      <c r="PEZ948" s="35"/>
      <c r="PFA948" s="34"/>
      <c r="PFH948" s="35"/>
      <c r="PFI948" s="34"/>
      <c r="PFP948" s="35"/>
      <c r="PFQ948" s="34"/>
      <c r="PFX948" s="35"/>
      <c r="PFY948" s="34"/>
      <c r="PGF948" s="35"/>
      <c r="PGG948" s="34"/>
      <c r="PGN948" s="35"/>
      <c r="PGO948" s="34"/>
      <c r="PGV948" s="35"/>
      <c r="PGW948" s="34"/>
      <c r="PHD948" s="35"/>
      <c r="PHE948" s="34"/>
      <c r="PHL948" s="35"/>
      <c r="PHM948" s="34"/>
      <c r="PHT948" s="35"/>
      <c r="PHU948" s="34"/>
      <c r="PIB948" s="35"/>
      <c r="PIC948" s="34"/>
      <c r="PIJ948" s="35"/>
      <c r="PIK948" s="34"/>
      <c r="PIR948" s="35"/>
      <c r="PIS948" s="34"/>
      <c r="PIZ948" s="35"/>
      <c r="PJA948" s="34"/>
      <c r="PJH948" s="35"/>
      <c r="PJI948" s="34"/>
      <c r="PJP948" s="35"/>
      <c r="PJQ948" s="34"/>
      <c r="PJX948" s="35"/>
      <c r="PJY948" s="34"/>
      <c r="PKF948" s="35"/>
      <c r="PKG948" s="34"/>
      <c r="PKN948" s="35"/>
      <c r="PKO948" s="34"/>
      <c r="PKV948" s="35"/>
      <c r="PKW948" s="34"/>
      <c r="PLD948" s="35"/>
      <c r="PLE948" s="34"/>
      <c r="PLL948" s="35"/>
      <c r="PLM948" s="34"/>
      <c r="PLT948" s="35"/>
      <c r="PLU948" s="34"/>
      <c r="PMB948" s="35"/>
      <c r="PMC948" s="34"/>
      <c r="PMJ948" s="35"/>
      <c r="PMK948" s="34"/>
      <c r="PMR948" s="35"/>
      <c r="PMS948" s="34"/>
      <c r="PMZ948" s="35"/>
      <c r="PNA948" s="34"/>
      <c r="PNH948" s="35"/>
      <c r="PNI948" s="34"/>
      <c r="PNP948" s="35"/>
      <c r="PNQ948" s="34"/>
      <c r="PNX948" s="35"/>
      <c r="PNY948" s="34"/>
      <c r="POF948" s="35"/>
      <c r="POG948" s="34"/>
      <c r="PON948" s="35"/>
      <c r="POO948" s="34"/>
      <c r="POV948" s="35"/>
      <c r="POW948" s="34"/>
      <c r="PPD948" s="35"/>
      <c r="PPE948" s="34"/>
      <c r="PPL948" s="35"/>
      <c r="PPM948" s="34"/>
      <c r="PPT948" s="35"/>
      <c r="PPU948" s="34"/>
      <c r="PQB948" s="35"/>
      <c r="PQC948" s="34"/>
      <c r="PQJ948" s="35"/>
      <c r="PQK948" s="34"/>
      <c r="PQR948" s="35"/>
      <c r="PQS948" s="34"/>
      <c r="PQZ948" s="35"/>
      <c r="PRA948" s="34"/>
      <c r="PRH948" s="35"/>
      <c r="PRI948" s="34"/>
      <c r="PRP948" s="35"/>
      <c r="PRQ948" s="34"/>
      <c r="PRX948" s="35"/>
      <c r="PRY948" s="34"/>
      <c r="PSF948" s="35"/>
      <c r="PSG948" s="34"/>
      <c r="PSN948" s="35"/>
      <c r="PSO948" s="34"/>
      <c r="PSV948" s="35"/>
      <c r="PSW948" s="34"/>
      <c r="PTD948" s="35"/>
      <c r="PTE948" s="34"/>
      <c r="PTL948" s="35"/>
      <c r="PTM948" s="34"/>
      <c r="PTT948" s="35"/>
      <c r="PTU948" s="34"/>
      <c r="PUB948" s="35"/>
      <c r="PUC948" s="34"/>
      <c r="PUJ948" s="35"/>
      <c r="PUK948" s="34"/>
      <c r="PUR948" s="35"/>
      <c r="PUS948" s="34"/>
      <c r="PUZ948" s="35"/>
      <c r="PVA948" s="34"/>
      <c r="PVH948" s="35"/>
      <c r="PVI948" s="34"/>
      <c r="PVP948" s="35"/>
      <c r="PVQ948" s="34"/>
      <c r="PVX948" s="35"/>
      <c r="PVY948" s="34"/>
      <c r="PWF948" s="35"/>
      <c r="PWG948" s="34"/>
      <c r="PWN948" s="35"/>
      <c r="PWO948" s="34"/>
      <c r="PWV948" s="35"/>
      <c r="PWW948" s="34"/>
      <c r="PXD948" s="35"/>
      <c r="PXE948" s="34"/>
      <c r="PXL948" s="35"/>
      <c r="PXM948" s="34"/>
      <c r="PXT948" s="35"/>
      <c r="PXU948" s="34"/>
      <c r="PYB948" s="35"/>
      <c r="PYC948" s="34"/>
      <c r="PYJ948" s="35"/>
      <c r="PYK948" s="34"/>
      <c r="PYR948" s="35"/>
      <c r="PYS948" s="34"/>
      <c r="PYZ948" s="35"/>
      <c r="PZA948" s="34"/>
      <c r="PZH948" s="35"/>
      <c r="PZI948" s="34"/>
      <c r="PZP948" s="35"/>
      <c r="PZQ948" s="34"/>
      <c r="PZX948" s="35"/>
      <c r="PZY948" s="34"/>
      <c r="QAF948" s="35"/>
      <c r="QAG948" s="34"/>
      <c r="QAN948" s="35"/>
      <c r="QAO948" s="34"/>
      <c r="QAV948" s="35"/>
      <c r="QAW948" s="34"/>
      <c r="QBD948" s="35"/>
      <c r="QBE948" s="34"/>
      <c r="QBL948" s="35"/>
      <c r="QBM948" s="34"/>
      <c r="QBT948" s="35"/>
      <c r="QBU948" s="34"/>
      <c r="QCB948" s="35"/>
      <c r="QCC948" s="34"/>
      <c r="QCJ948" s="35"/>
      <c r="QCK948" s="34"/>
      <c r="QCR948" s="35"/>
      <c r="QCS948" s="34"/>
      <c r="QCZ948" s="35"/>
      <c r="QDA948" s="34"/>
      <c r="QDH948" s="35"/>
      <c r="QDI948" s="34"/>
      <c r="QDP948" s="35"/>
      <c r="QDQ948" s="34"/>
      <c r="QDX948" s="35"/>
      <c r="QDY948" s="34"/>
      <c r="QEF948" s="35"/>
      <c r="QEG948" s="34"/>
      <c r="QEN948" s="35"/>
      <c r="QEO948" s="34"/>
      <c r="QEV948" s="35"/>
      <c r="QEW948" s="34"/>
      <c r="QFD948" s="35"/>
      <c r="QFE948" s="34"/>
      <c r="QFL948" s="35"/>
      <c r="QFM948" s="34"/>
      <c r="QFT948" s="35"/>
      <c r="QFU948" s="34"/>
      <c r="QGB948" s="35"/>
      <c r="QGC948" s="34"/>
      <c r="QGJ948" s="35"/>
      <c r="QGK948" s="34"/>
      <c r="QGR948" s="35"/>
      <c r="QGS948" s="34"/>
      <c r="QGZ948" s="35"/>
      <c r="QHA948" s="34"/>
      <c r="QHH948" s="35"/>
      <c r="QHI948" s="34"/>
      <c r="QHP948" s="35"/>
      <c r="QHQ948" s="34"/>
      <c r="QHX948" s="35"/>
      <c r="QHY948" s="34"/>
      <c r="QIF948" s="35"/>
      <c r="QIG948" s="34"/>
      <c r="QIN948" s="35"/>
      <c r="QIO948" s="34"/>
      <c r="QIV948" s="35"/>
      <c r="QIW948" s="34"/>
      <c r="QJD948" s="35"/>
      <c r="QJE948" s="34"/>
      <c r="QJL948" s="35"/>
      <c r="QJM948" s="34"/>
      <c r="QJT948" s="35"/>
      <c r="QJU948" s="34"/>
      <c r="QKB948" s="35"/>
      <c r="QKC948" s="34"/>
      <c r="QKJ948" s="35"/>
      <c r="QKK948" s="34"/>
      <c r="QKR948" s="35"/>
      <c r="QKS948" s="34"/>
      <c r="QKZ948" s="35"/>
      <c r="QLA948" s="34"/>
      <c r="QLH948" s="35"/>
      <c r="QLI948" s="34"/>
      <c r="QLP948" s="35"/>
      <c r="QLQ948" s="34"/>
      <c r="QLX948" s="35"/>
      <c r="QLY948" s="34"/>
      <c r="QMF948" s="35"/>
      <c r="QMG948" s="34"/>
      <c r="QMN948" s="35"/>
      <c r="QMO948" s="34"/>
      <c r="QMV948" s="35"/>
      <c r="QMW948" s="34"/>
      <c r="QND948" s="35"/>
      <c r="QNE948" s="34"/>
      <c r="QNL948" s="35"/>
      <c r="QNM948" s="34"/>
      <c r="QNT948" s="35"/>
      <c r="QNU948" s="34"/>
      <c r="QOB948" s="35"/>
      <c r="QOC948" s="34"/>
      <c r="QOJ948" s="35"/>
      <c r="QOK948" s="34"/>
      <c r="QOR948" s="35"/>
      <c r="QOS948" s="34"/>
      <c r="QOZ948" s="35"/>
      <c r="QPA948" s="34"/>
      <c r="QPH948" s="35"/>
      <c r="QPI948" s="34"/>
      <c r="QPP948" s="35"/>
      <c r="QPQ948" s="34"/>
      <c r="QPX948" s="35"/>
      <c r="QPY948" s="34"/>
      <c r="QQF948" s="35"/>
      <c r="QQG948" s="34"/>
      <c r="QQN948" s="35"/>
      <c r="QQO948" s="34"/>
      <c r="QQV948" s="35"/>
      <c r="QQW948" s="34"/>
      <c r="QRD948" s="35"/>
      <c r="QRE948" s="34"/>
      <c r="QRL948" s="35"/>
      <c r="QRM948" s="34"/>
      <c r="QRT948" s="35"/>
      <c r="QRU948" s="34"/>
      <c r="QSB948" s="35"/>
      <c r="QSC948" s="34"/>
      <c r="QSJ948" s="35"/>
      <c r="QSK948" s="34"/>
      <c r="QSR948" s="35"/>
      <c r="QSS948" s="34"/>
      <c r="QSZ948" s="35"/>
      <c r="QTA948" s="34"/>
      <c r="QTH948" s="35"/>
      <c r="QTI948" s="34"/>
      <c r="QTP948" s="35"/>
      <c r="QTQ948" s="34"/>
      <c r="QTX948" s="35"/>
      <c r="QTY948" s="34"/>
      <c r="QUF948" s="35"/>
      <c r="QUG948" s="34"/>
      <c r="QUN948" s="35"/>
      <c r="QUO948" s="34"/>
      <c r="QUV948" s="35"/>
      <c r="QUW948" s="34"/>
      <c r="QVD948" s="35"/>
      <c r="QVE948" s="34"/>
      <c r="QVL948" s="35"/>
      <c r="QVM948" s="34"/>
      <c r="QVT948" s="35"/>
      <c r="QVU948" s="34"/>
      <c r="QWB948" s="35"/>
      <c r="QWC948" s="34"/>
      <c r="QWJ948" s="35"/>
      <c r="QWK948" s="34"/>
      <c r="QWR948" s="35"/>
      <c r="QWS948" s="34"/>
      <c r="QWZ948" s="35"/>
      <c r="QXA948" s="34"/>
      <c r="QXH948" s="35"/>
      <c r="QXI948" s="34"/>
      <c r="QXP948" s="35"/>
      <c r="QXQ948" s="34"/>
      <c r="QXX948" s="35"/>
      <c r="QXY948" s="34"/>
      <c r="QYF948" s="35"/>
      <c r="QYG948" s="34"/>
      <c r="QYN948" s="35"/>
      <c r="QYO948" s="34"/>
      <c r="QYV948" s="35"/>
      <c r="QYW948" s="34"/>
      <c r="QZD948" s="35"/>
      <c r="QZE948" s="34"/>
      <c r="QZL948" s="35"/>
      <c r="QZM948" s="34"/>
      <c r="QZT948" s="35"/>
      <c r="QZU948" s="34"/>
      <c r="RAB948" s="35"/>
      <c r="RAC948" s="34"/>
      <c r="RAJ948" s="35"/>
      <c r="RAK948" s="34"/>
      <c r="RAR948" s="35"/>
      <c r="RAS948" s="34"/>
      <c r="RAZ948" s="35"/>
      <c r="RBA948" s="34"/>
      <c r="RBH948" s="35"/>
      <c r="RBI948" s="34"/>
      <c r="RBP948" s="35"/>
      <c r="RBQ948" s="34"/>
      <c r="RBX948" s="35"/>
      <c r="RBY948" s="34"/>
      <c r="RCF948" s="35"/>
      <c r="RCG948" s="34"/>
      <c r="RCN948" s="35"/>
      <c r="RCO948" s="34"/>
      <c r="RCV948" s="35"/>
      <c r="RCW948" s="34"/>
      <c r="RDD948" s="35"/>
      <c r="RDE948" s="34"/>
      <c r="RDL948" s="35"/>
      <c r="RDM948" s="34"/>
      <c r="RDT948" s="35"/>
      <c r="RDU948" s="34"/>
      <c r="REB948" s="35"/>
      <c r="REC948" s="34"/>
      <c r="REJ948" s="35"/>
      <c r="REK948" s="34"/>
      <c r="RER948" s="35"/>
      <c r="RES948" s="34"/>
      <c r="REZ948" s="35"/>
      <c r="RFA948" s="34"/>
      <c r="RFH948" s="35"/>
      <c r="RFI948" s="34"/>
      <c r="RFP948" s="35"/>
      <c r="RFQ948" s="34"/>
      <c r="RFX948" s="35"/>
      <c r="RFY948" s="34"/>
      <c r="RGF948" s="35"/>
      <c r="RGG948" s="34"/>
      <c r="RGN948" s="35"/>
      <c r="RGO948" s="34"/>
      <c r="RGV948" s="35"/>
      <c r="RGW948" s="34"/>
      <c r="RHD948" s="35"/>
      <c r="RHE948" s="34"/>
      <c r="RHL948" s="35"/>
      <c r="RHM948" s="34"/>
      <c r="RHT948" s="35"/>
      <c r="RHU948" s="34"/>
      <c r="RIB948" s="35"/>
      <c r="RIC948" s="34"/>
      <c r="RIJ948" s="35"/>
      <c r="RIK948" s="34"/>
      <c r="RIR948" s="35"/>
      <c r="RIS948" s="34"/>
      <c r="RIZ948" s="35"/>
      <c r="RJA948" s="34"/>
      <c r="RJH948" s="35"/>
      <c r="RJI948" s="34"/>
      <c r="RJP948" s="35"/>
      <c r="RJQ948" s="34"/>
      <c r="RJX948" s="35"/>
      <c r="RJY948" s="34"/>
      <c r="RKF948" s="35"/>
      <c r="RKG948" s="34"/>
      <c r="RKN948" s="35"/>
      <c r="RKO948" s="34"/>
      <c r="RKV948" s="35"/>
      <c r="RKW948" s="34"/>
      <c r="RLD948" s="35"/>
      <c r="RLE948" s="34"/>
      <c r="RLL948" s="35"/>
      <c r="RLM948" s="34"/>
      <c r="RLT948" s="35"/>
      <c r="RLU948" s="34"/>
      <c r="RMB948" s="35"/>
      <c r="RMC948" s="34"/>
      <c r="RMJ948" s="35"/>
      <c r="RMK948" s="34"/>
      <c r="RMR948" s="35"/>
      <c r="RMS948" s="34"/>
      <c r="RMZ948" s="35"/>
      <c r="RNA948" s="34"/>
      <c r="RNH948" s="35"/>
      <c r="RNI948" s="34"/>
      <c r="RNP948" s="35"/>
      <c r="RNQ948" s="34"/>
      <c r="RNX948" s="35"/>
      <c r="RNY948" s="34"/>
      <c r="ROF948" s="35"/>
      <c r="ROG948" s="34"/>
      <c r="RON948" s="35"/>
      <c r="ROO948" s="34"/>
      <c r="ROV948" s="35"/>
      <c r="ROW948" s="34"/>
      <c r="RPD948" s="35"/>
      <c r="RPE948" s="34"/>
      <c r="RPL948" s="35"/>
      <c r="RPM948" s="34"/>
      <c r="RPT948" s="35"/>
      <c r="RPU948" s="34"/>
      <c r="RQB948" s="35"/>
      <c r="RQC948" s="34"/>
      <c r="RQJ948" s="35"/>
      <c r="RQK948" s="34"/>
      <c r="RQR948" s="35"/>
      <c r="RQS948" s="34"/>
      <c r="RQZ948" s="35"/>
      <c r="RRA948" s="34"/>
      <c r="RRH948" s="35"/>
      <c r="RRI948" s="34"/>
      <c r="RRP948" s="35"/>
      <c r="RRQ948" s="34"/>
      <c r="RRX948" s="35"/>
      <c r="RRY948" s="34"/>
      <c r="RSF948" s="35"/>
      <c r="RSG948" s="34"/>
      <c r="RSN948" s="35"/>
      <c r="RSO948" s="34"/>
      <c r="RSV948" s="35"/>
      <c r="RSW948" s="34"/>
      <c r="RTD948" s="35"/>
      <c r="RTE948" s="34"/>
      <c r="RTL948" s="35"/>
      <c r="RTM948" s="34"/>
      <c r="RTT948" s="35"/>
      <c r="RTU948" s="34"/>
      <c r="RUB948" s="35"/>
      <c r="RUC948" s="34"/>
      <c r="RUJ948" s="35"/>
      <c r="RUK948" s="34"/>
      <c r="RUR948" s="35"/>
      <c r="RUS948" s="34"/>
      <c r="RUZ948" s="35"/>
      <c r="RVA948" s="34"/>
      <c r="RVH948" s="35"/>
      <c r="RVI948" s="34"/>
      <c r="RVP948" s="35"/>
      <c r="RVQ948" s="34"/>
      <c r="RVX948" s="35"/>
      <c r="RVY948" s="34"/>
      <c r="RWF948" s="35"/>
      <c r="RWG948" s="34"/>
      <c r="RWN948" s="35"/>
      <c r="RWO948" s="34"/>
      <c r="RWV948" s="35"/>
      <c r="RWW948" s="34"/>
      <c r="RXD948" s="35"/>
      <c r="RXE948" s="34"/>
      <c r="RXL948" s="35"/>
      <c r="RXM948" s="34"/>
      <c r="RXT948" s="35"/>
      <c r="RXU948" s="34"/>
      <c r="RYB948" s="35"/>
      <c r="RYC948" s="34"/>
      <c r="RYJ948" s="35"/>
      <c r="RYK948" s="34"/>
      <c r="RYR948" s="35"/>
      <c r="RYS948" s="34"/>
      <c r="RYZ948" s="35"/>
      <c r="RZA948" s="34"/>
      <c r="RZH948" s="35"/>
      <c r="RZI948" s="34"/>
      <c r="RZP948" s="35"/>
      <c r="RZQ948" s="34"/>
      <c r="RZX948" s="35"/>
      <c r="RZY948" s="34"/>
      <c r="SAF948" s="35"/>
      <c r="SAG948" s="34"/>
      <c r="SAN948" s="35"/>
      <c r="SAO948" s="34"/>
      <c r="SAV948" s="35"/>
      <c r="SAW948" s="34"/>
      <c r="SBD948" s="35"/>
      <c r="SBE948" s="34"/>
      <c r="SBL948" s="35"/>
      <c r="SBM948" s="34"/>
      <c r="SBT948" s="35"/>
      <c r="SBU948" s="34"/>
      <c r="SCB948" s="35"/>
      <c r="SCC948" s="34"/>
      <c r="SCJ948" s="35"/>
      <c r="SCK948" s="34"/>
      <c r="SCR948" s="35"/>
      <c r="SCS948" s="34"/>
      <c r="SCZ948" s="35"/>
      <c r="SDA948" s="34"/>
      <c r="SDH948" s="35"/>
      <c r="SDI948" s="34"/>
      <c r="SDP948" s="35"/>
      <c r="SDQ948" s="34"/>
      <c r="SDX948" s="35"/>
      <c r="SDY948" s="34"/>
      <c r="SEF948" s="35"/>
      <c r="SEG948" s="34"/>
      <c r="SEN948" s="35"/>
      <c r="SEO948" s="34"/>
      <c r="SEV948" s="35"/>
      <c r="SEW948" s="34"/>
      <c r="SFD948" s="35"/>
      <c r="SFE948" s="34"/>
      <c r="SFL948" s="35"/>
      <c r="SFM948" s="34"/>
      <c r="SFT948" s="35"/>
      <c r="SFU948" s="34"/>
      <c r="SGB948" s="35"/>
      <c r="SGC948" s="34"/>
      <c r="SGJ948" s="35"/>
      <c r="SGK948" s="34"/>
      <c r="SGR948" s="35"/>
      <c r="SGS948" s="34"/>
      <c r="SGZ948" s="35"/>
      <c r="SHA948" s="34"/>
      <c r="SHH948" s="35"/>
      <c r="SHI948" s="34"/>
      <c r="SHP948" s="35"/>
      <c r="SHQ948" s="34"/>
      <c r="SHX948" s="35"/>
      <c r="SHY948" s="34"/>
      <c r="SIF948" s="35"/>
      <c r="SIG948" s="34"/>
      <c r="SIN948" s="35"/>
      <c r="SIO948" s="34"/>
      <c r="SIV948" s="35"/>
      <c r="SIW948" s="34"/>
      <c r="SJD948" s="35"/>
      <c r="SJE948" s="34"/>
      <c r="SJL948" s="35"/>
      <c r="SJM948" s="34"/>
      <c r="SJT948" s="35"/>
      <c r="SJU948" s="34"/>
      <c r="SKB948" s="35"/>
      <c r="SKC948" s="34"/>
      <c r="SKJ948" s="35"/>
      <c r="SKK948" s="34"/>
      <c r="SKR948" s="35"/>
      <c r="SKS948" s="34"/>
      <c r="SKZ948" s="35"/>
      <c r="SLA948" s="34"/>
      <c r="SLH948" s="35"/>
      <c r="SLI948" s="34"/>
      <c r="SLP948" s="35"/>
      <c r="SLQ948" s="34"/>
      <c r="SLX948" s="35"/>
      <c r="SLY948" s="34"/>
      <c r="SMF948" s="35"/>
      <c r="SMG948" s="34"/>
      <c r="SMN948" s="35"/>
      <c r="SMO948" s="34"/>
      <c r="SMV948" s="35"/>
      <c r="SMW948" s="34"/>
      <c r="SND948" s="35"/>
      <c r="SNE948" s="34"/>
      <c r="SNL948" s="35"/>
      <c r="SNM948" s="34"/>
      <c r="SNT948" s="35"/>
      <c r="SNU948" s="34"/>
      <c r="SOB948" s="35"/>
      <c r="SOC948" s="34"/>
      <c r="SOJ948" s="35"/>
      <c r="SOK948" s="34"/>
      <c r="SOR948" s="35"/>
      <c r="SOS948" s="34"/>
      <c r="SOZ948" s="35"/>
      <c r="SPA948" s="34"/>
      <c r="SPH948" s="35"/>
      <c r="SPI948" s="34"/>
      <c r="SPP948" s="35"/>
      <c r="SPQ948" s="34"/>
      <c r="SPX948" s="35"/>
      <c r="SPY948" s="34"/>
      <c r="SQF948" s="35"/>
      <c r="SQG948" s="34"/>
      <c r="SQN948" s="35"/>
      <c r="SQO948" s="34"/>
      <c r="SQV948" s="35"/>
      <c r="SQW948" s="34"/>
      <c r="SRD948" s="35"/>
      <c r="SRE948" s="34"/>
      <c r="SRL948" s="35"/>
      <c r="SRM948" s="34"/>
      <c r="SRT948" s="35"/>
      <c r="SRU948" s="34"/>
      <c r="SSB948" s="35"/>
      <c r="SSC948" s="34"/>
      <c r="SSJ948" s="35"/>
      <c r="SSK948" s="34"/>
      <c r="SSR948" s="35"/>
      <c r="SSS948" s="34"/>
      <c r="SSZ948" s="35"/>
      <c r="STA948" s="34"/>
      <c r="STH948" s="35"/>
      <c r="STI948" s="34"/>
      <c r="STP948" s="35"/>
      <c r="STQ948" s="34"/>
      <c r="STX948" s="35"/>
      <c r="STY948" s="34"/>
      <c r="SUF948" s="35"/>
      <c r="SUG948" s="34"/>
      <c r="SUN948" s="35"/>
      <c r="SUO948" s="34"/>
      <c r="SUV948" s="35"/>
      <c r="SUW948" s="34"/>
      <c r="SVD948" s="35"/>
      <c r="SVE948" s="34"/>
      <c r="SVL948" s="35"/>
      <c r="SVM948" s="34"/>
      <c r="SVT948" s="35"/>
      <c r="SVU948" s="34"/>
      <c r="SWB948" s="35"/>
      <c r="SWC948" s="34"/>
      <c r="SWJ948" s="35"/>
      <c r="SWK948" s="34"/>
      <c r="SWR948" s="35"/>
      <c r="SWS948" s="34"/>
      <c r="SWZ948" s="35"/>
      <c r="SXA948" s="34"/>
      <c r="SXH948" s="35"/>
      <c r="SXI948" s="34"/>
      <c r="SXP948" s="35"/>
      <c r="SXQ948" s="34"/>
      <c r="SXX948" s="35"/>
      <c r="SXY948" s="34"/>
      <c r="SYF948" s="35"/>
      <c r="SYG948" s="34"/>
      <c r="SYN948" s="35"/>
      <c r="SYO948" s="34"/>
      <c r="SYV948" s="35"/>
      <c r="SYW948" s="34"/>
      <c r="SZD948" s="35"/>
      <c r="SZE948" s="34"/>
      <c r="SZL948" s="35"/>
      <c r="SZM948" s="34"/>
      <c r="SZT948" s="35"/>
      <c r="SZU948" s="34"/>
      <c r="TAB948" s="35"/>
      <c r="TAC948" s="34"/>
      <c r="TAJ948" s="35"/>
      <c r="TAK948" s="34"/>
      <c r="TAR948" s="35"/>
      <c r="TAS948" s="34"/>
      <c r="TAZ948" s="35"/>
      <c r="TBA948" s="34"/>
      <c r="TBH948" s="35"/>
      <c r="TBI948" s="34"/>
      <c r="TBP948" s="35"/>
      <c r="TBQ948" s="34"/>
      <c r="TBX948" s="35"/>
      <c r="TBY948" s="34"/>
      <c r="TCF948" s="35"/>
      <c r="TCG948" s="34"/>
      <c r="TCN948" s="35"/>
      <c r="TCO948" s="34"/>
      <c r="TCV948" s="35"/>
      <c r="TCW948" s="34"/>
      <c r="TDD948" s="35"/>
      <c r="TDE948" s="34"/>
      <c r="TDL948" s="35"/>
      <c r="TDM948" s="34"/>
      <c r="TDT948" s="35"/>
      <c r="TDU948" s="34"/>
      <c r="TEB948" s="35"/>
      <c r="TEC948" s="34"/>
      <c r="TEJ948" s="35"/>
      <c r="TEK948" s="34"/>
      <c r="TER948" s="35"/>
      <c r="TES948" s="34"/>
      <c r="TEZ948" s="35"/>
      <c r="TFA948" s="34"/>
      <c r="TFH948" s="35"/>
      <c r="TFI948" s="34"/>
      <c r="TFP948" s="35"/>
      <c r="TFQ948" s="34"/>
      <c r="TFX948" s="35"/>
      <c r="TFY948" s="34"/>
      <c r="TGF948" s="35"/>
      <c r="TGG948" s="34"/>
      <c r="TGN948" s="35"/>
      <c r="TGO948" s="34"/>
      <c r="TGV948" s="35"/>
      <c r="TGW948" s="34"/>
      <c r="THD948" s="35"/>
      <c r="THE948" s="34"/>
      <c r="THL948" s="35"/>
      <c r="THM948" s="34"/>
      <c r="THT948" s="35"/>
      <c r="THU948" s="34"/>
      <c r="TIB948" s="35"/>
      <c r="TIC948" s="34"/>
      <c r="TIJ948" s="35"/>
      <c r="TIK948" s="34"/>
      <c r="TIR948" s="35"/>
      <c r="TIS948" s="34"/>
      <c r="TIZ948" s="35"/>
      <c r="TJA948" s="34"/>
      <c r="TJH948" s="35"/>
      <c r="TJI948" s="34"/>
      <c r="TJP948" s="35"/>
      <c r="TJQ948" s="34"/>
      <c r="TJX948" s="35"/>
      <c r="TJY948" s="34"/>
      <c r="TKF948" s="35"/>
      <c r="TKG948" s="34"/>
      <c r="TKN948" s="35"/>
      <c r="TKO948" s="34"/>
      <c r="TKV948" s="35"/>
      <c r="TKW948" s="34"/>
      <c r="TLD948" s="35"/>
      <c r="TLE948" s="34"/>
      <c r="TLL948" s="35"/>
      <c r="TLM948" s="34"/>
      <c r="TLT948" s="35"/>
      <c r="TLU948" s="34"/>
      <c r="TMB948" s="35"/>
      <c r="TMC948" s="34"/>
      <c r="TMJ948" s="35"/>
      <c r="TMK948" s="34"/>
      <c r="TMR948" s="35"/>
      <c r="TMS948" s="34"/>
      <c r="TMZ948" s="35"/>
      <c r="TNA948" s="34"/>
      <c r="TNH948" s="35"/>
      <c r="TNI948" s="34"/>
      <c r="TNP948" s="35"/>
      <c r="TNQ948" s="34"/>
      <c r="TNX948" s="35"/>
      <c r="TNY948" s="34"/>
      <c r="TOF948" s="35"/>
      <c r="TOG948" s="34"/>
      <c r="TON948" s="35"/>
      <c r="TOO948" s="34"/>
      <c r="TOV948" s="35"/>
      <c r="TOW948" s="34"/>
      <c r="TPD948" s="35"/>
      <c r="TPE948" s="34"/>
      <c r="TPL948" s="35"/>
      <c r="TPM948" s="34"/>
      <c r="TPT948" s="35"/>
      <c r="TPU948" s="34"/>
      <c r="TQB948" s="35"/>
      <c r="TQC948" s="34"/>
      <c r="TQJ948" s="35"/>
      <c r="TQK948" s="34"/>
      <c r="TQR948" s="35"/>
      <c r="TQS948" s="34"/>
      <c r="TQZ948" s="35"/>
      <c r="TRA948" s="34"/>
      <c r="TRH948" s="35"/>
      <c r="TRI948" s="34"/>
      <c r="TRP948" s="35"/>
      <c r="TRQ948" s="34"/>
      <c r="TRX948" s="35"/>
      <c r="TRY948" s="34"/>
      <c r="TSF948" s="35"/>
      <c r="TSG948" s="34"/>
      <c r="TSN948" s="35"/>
      <c r="TSO948" s="34"/>
      <c r="TSV948" s="35"/>
      <c r="TSW948" s="34"/>
      <c r="TTD948" s="35"/>
      <c r="TTE948" s="34"/>
      <c r="TTL948" s="35"/>
      <c r="TTM948" s="34"/>
      <c r="TTT948" s="35"/>
      <c r="TTU948" s="34"/>
      <c r="TUB948" s="35"/>
      <c r="TUC948" s="34"/>
      <c r="TUJ948" s="35"/>
      <c r="TUK948" s="34"/>
      <c r="TUR948" s="35"/>
      <c r="TUS948" s="34"/>
      <c r="TUZ948" s="35"/>
      <c r="TVA948" s="34"/>
      <c r="TVH948" s="35"/>
      <c r="TVI948" s="34"/>
      <c r="TVP948" s="35"/>
      <c r="TVQ948" s="34"/>
      <c r="TVX948" s="35"/>
      <c r="TVY948" s="34"/>
      <c r="TWF948" s="35"/>
      <c r="TWG948" s="34"/>
      <c r="TWN948" s="35"/>
      <c r="TWO948" s="34"/>
      <c r="TWV948" s="35"/>
      <c r="TWW948" s="34"/>
      <c r="TXD948" s="35"/>
      <c r="TXE948" s="34"/>
      <c r="TXL948" s="35"/>
      <c r="TXM948" s="34"/>
      <c r="TXT948" s="35"/>
      <c r="TXU948" s="34"/>
      <c r="TYB948" s="35"/>
      <c r="TYC948" s="34"/>
      <c r="TYJ948" s="35"/>
      <c r="TYK948" s="34"/>
      <c r="TYR948" s="35"/>
      <c r="TYS948" s="34"/>
      <c r="TYZ948" s="35"/>
      <c r="TZA948" s="34"/>
      <c r="TZH948" s="35"/>
      <c r="TZI948" s="34"/>
      <c r="TZP948" s="35"/>
      <c r="TZQ948" s="34"/>
      <c r="TZX948" s="35"/>
      <c r="TZY948" s="34"/>
      <c r="UAF948" s="35"/>
      <c r="UAG948" s="34"/>
      <c r="UAN948" s="35"/>
      <c r="UAO948" s="34"/>
      <c r="UAV948" s="35"/>
      <c r="UAW948" s="34"/>
      <c r="UBD948" s="35"/>
      <c r="UBE948" s="34"/>
      <c r="UBL948" s="35"/>
      <c r="UBM948" s="34"/>
      <c r="UBT948" s="35"/>
      <c r="UBU948" s="34"/>
      <c r="UCB948" s="35"/>
      <c r="UCC948" s="34"/>
      <c r="UCJ948" s="35"/>
      <c r="UCK948" s="34"/>
      <c r="UCR948" s="35"/>
      <c r="UCS948" s="34"/>
      <c r="UCZ948" s="35"/>
      <c r="UDA948" s="34"/>
      <c r="UDH948" s="35"/>
      <c r="UDI948" s="34"/>
      <c r="UDP948" s="35"/>
      <c r="UDQ948" s="34"/>
      <c r="UDX948" s="35"/>
      <c r="UDY948" s="34"/>
      <c r="UEF948" s="35"/>
      <c r="UEG948" s="34"/>
      <c r="UEN948" s="35"/>
      <c r="UEO948" s="34"/>
      <c r="UEV948" s="35"/>
      <c r="UEW948" s="34"/>
      <c r="UFD948" s="35"/>
      <c r="UFE948" s="34"/>
      <c r="UFL948" s="35"/>
      <c r="UFM948" s="34"/>
      <c r="UFT948" s="35"/>
      <c r="UFU948" s="34"/>
      <c r="UGB948" s="35"/>
      <c r="UGC948" s="34"/>
      <c r="UGJ948" s="35"/>
      <c r="UGK948" s="34"/>
      <c r="UGR948" s="35"/>
      <c r="UGS948" s="34"/>
      <c r="UGZ948" s="35"/>
      <c r="UHA948" s="34"/>
      <c r="UHH948" s="35"/>
      <c r="UHI948" s="34"/>
      <c r="UHP948" s="35"/>
      <c r="UHQ948" s="34"/>
      <c r="UHX948" s="35"/>
      <c r="UHY948" s="34"/>
      <c r="UIF948" s="35"/>
      <c r="UIG948" s="34"/>
      <c r="UIN948" s="35"/>
      <c r="UIO948" s="34"/>
      <c r="UIV948" s="35"/>
      <c r="UIW948" s="34"/>
      <c r="UJD948" s="35"/>
      <c r="UJE948" s="34"/>
      <c r="UJL948" s="35"/>
      <c r="UJM948" s="34"/>
      <c r="UJT948" s="35"/>
      <c r="UJU948" s="34"/>
      <c r="UKB948" s="35"/>
      <c r="UKC948" s="34"/>
      <c r="UKJ948" s="35"/>
      <c r="UKK948" s="34"/>
      <c r="UKR948" s="35"/>
      <c r="UKS948" s="34"/>
      <c r="UKZ948" s="35"/>
      <c r="ULA948" s="34"/>
      <c r="ULH948" s="35"/>
      <c r="ULI948" s="34"/>
      <c r="ULP948" s="35"/>
      <c r="ULQ948" s="34"/>
      <c r="ULX948" s="35"/>
      <c r="ULY948" s="34"/>
      <c r="UMF948" s="35"/>
      <c r="UMG948" s="34"/>
      <c r="UMN948" s="35"/>
      <c r="UMO948" s="34"/>
      <c r="UMV948" s="35"/>
      <c r="UMW948" s="34"/>
      <c r="UND948" s="35"/>
      <c r="UNE948" s="34"/>
      <c r="UNL948" s="35"/>
      <c r="UNM948" s="34"/>
      <c r="UNT948" s="35"/>
      <c r="UNU948" s="34"/>
      <c r="UOB948" s="35"/>
      <c r="UOC948" s="34"/>
      <c r="UOJ948" s="35"/>
      <c r="UOK948" s="34"/>
      <c r="UOR948" s="35"/>
      <c r="UOS948" s="34"/>
      <c r="UOZ948" s="35"/>
      <c r="UPA948" s="34"/>
      <c r="UPH948" s="35"/>
      <c r="UPI948" s="34"/>
      <c r="UPP948" s="35"/>
      <c r="UPQ948" s="34"/>
      <c r="UPX948" s="35"/>
      <c r="UPY948" s="34"/>
      <c r="UQF948" s="35"/>
      <c r="UQG948" s="34"/>
      <c r="UQN948" s="35"/>
      <c r="UQO948" s="34"/>
      <c r="UQV948" s="35"/>
      <c r="UQW948" s="34"/>
      <c r="URD948" s="35"/>
      <c r="URE948" s="34"/>
      <c r="URL948" s="35"/>
      <c r="URM948" s="34"/>
      <c r="URT948" s="35"/>
      <c r="URU948" s="34"/>
      <c r="USB948" s="35"/>
      <c r="USC948" s="34"/>
      <c r="USJ948" s="35"/>
      <c r="USK948" s="34"/>
      <c r="USR948" s="35"/>
      <c r="USS948" s="34"/>
      <c r="USZ948" s="35"/>
      <c r="UTA948" s="34"/>
      <c r="UTH948" s="35"/>
      <c r="UTI948" s="34"/>
      <c r="UTP948" s="35"/>
      <c r="UTQ948" s="34"/>
      <c r="UTX948" s="35"/>
      <c r="UTY948" s="34"/>
      <c r="UUF948" s="35"/>
      <c r="UUG948" s="34"/>
      <c r="UUN948" s="35"/>
      <c r="UUO948" s="34"/>
      <c r="UUV948" s="35"/>
      <c r="UUW948" s="34"/>
      <c r="UVD948" s="35"/>
      <c r="UVE948" s="34"/>
      <c r="UVL948" s="35"/>
      <c r="UVM948" s="34"/>
      <c r="UVT948" s="35"/>
      <c r="UVU948" s="34"/>
      <c r="UWB948" s="35"/>
      <c r="UWC948" s="34"/>
      <c r="UWJ948" s="35"/>
      <c r="UWK948" s="34"/>
      <c r="UWR948" s="35"/>
      <c r="UWS948" s="34"/>
      <c r="UWZ948" s="35"/>
      <c r="UXA948" s="34"/>
      <c r="UXH948" s="35"/>
      <c r="UXI948" s="34"/>
      <c r="UXP948" s="35"/>
      <c r="UXQ948" s="34"/>
      <c r="UXX948" s="35"/>
      <c r="UXY948" s="34"/>
      <c r="UYF948" s="35"/>
      <c r="UYG948" s="34"/>
      <c r="UYN948" s="35"/>
      <c r="UYO948" s="34"/>
      <c r="UYV948" s="35"/>
      <c r="UYW948" s="34"/>
      <c r="UZD948" s="35"/>
      <c r="UZE948" s="34"/>
      <c r="UZL948" s="35"/>
      <c r="UZM948" s="34"/>
      <c r="UZT948" s="35"/>
      <c r="UZU948" s="34"/>
      <c r="VAB948" s="35"/>
      <c r="VAC948" s="34"/>
      <c r="VAJ948" s="35"/>
      <c r="VAK948" s="34"/>
      <c r="VAR948" s="35"/>
      <c r="VAS948" s="34"/>
      <c r="VAZ948" s="35"/>
      <c r="VBA948" s="34"/>
      <c r="VBH948" s="35"/>
      <c r="VBI948" s="34"/>
      <c r="VBP948" s="35"/>
      <c r="VBQ948" s="34"/>
      <c r="VBX948" s="35"/>
      <c r="VBY948" s="34"/>
      <c r="VCF948" s="35"/>
      <c r="VCG948" s="34"/>
      <c r="VCN948" s="35"/>
      <c r="VCO948" s="34"/>
      <c r="VCV948" s="35"/>
      <c r="VCW948" s="34"/>
      <c r="VDD948" s="35"/>
      <c r="VDE948" s="34"/>
      <c r="VDL948" s="35"/>
      <c r="VDM948" s="34"/>
      <c r="VDT948" s="35"/>
      <c r="VDU948" s="34"/>
      <c r="VEB948" s="35"/>
      <c r="VEC948" s="34"/>
      <c r="VEJ948" s="35"/>
      <c r="VEK948" s="34"/>
      <c r="VER948" s="35"/>
      <c r="VES948" s="34"/>
      <c r="VEZ948" s="35"/>
      <c r="VFA948" s="34"/>
      <c r="VFH948" s="35"/>
      <c r="VFI948" s="34"/>
      <c r="VFP948" s="35"/>
      <c r="VFQ948" s="34"/>
      <c r="VFX948" s="35"/>
      <c r="VFY948" s="34"/>
      <c r="VGF948" s="35"/>
      <c r="VGG948" s="34"/>
      <c r="VGN948" s="35"/>
      <c r="VGO948" s="34"/>
      <c r="VGV948" s="35"/>
      <c r="VGW948" s="34"/>
      <c r="VHD948" s="35"/>
      <c r="VHE948" s="34"/>
      <c r="VHL948" s="35"/>
      <c r="VHM948" s="34"/>
      <c r="VHT948" s="35"/>
      <c r="VHU948" s="34"/>
      <c r="VIB948" s="35"/>
      <c r="VIC948" s="34"/>
      <c r="VIJ948" s="35"/>
      <c r="VIK948" s="34"/>
      <c r="VIR948" s="35"/>
      <c r="VIS948" s="34"/>
      <c r="VIZ948" s="35"/>
      <c r="VJA948" s="34"/>
      <c r="VJH948" s="35"/>
      <c r="VJI948" s="34"/>
      <c r="VJP948" s="35"/>
      <c r="VJQ948" s="34"/>
      <c r="VJX948" s="35"/>
      <c r="VJY948" s="34"/>
      <c r="VKF948" s="35"/>
      <c r="VKG948" s="34"/>
      <c r="VKN948" s="35"/>
      <c r="VKO948" s="34"/>
      <c r="VKV948" s="35"/>
      <c r="VKW948" s="34"/>
      <c r="VLD948" s="35"/>
      <c r="VLE948" s="34"/>
      <c r="VLL948" s="35"/>
      <c r="VLM948" s="34"/>
      <c r="VLT948" s="35"/>
      <c r="VLU948" s="34"/>
      <c r="VMB948" s="35"/>
      <c r="VMC948" s="34"/>
      <c r="VMJ948" s="35"/>
      <c r="VMK948" s="34"/>
      <c r="VMR948" s="35"/>
      <c r="VMS948" s="34"/>
      <c r="VMZ948" s="35"/>
      <c r="VNA948" s="34"/>
      <c r="VNH948" s="35"/>
      <c r="VNI948" s="34"/>
      <c r="VNP948" s="35"/>
      <c r="VNQ948" s="34"/>
      <c r="VNX948" s="35"/>
      <c r="VNY948" s="34"/>
      <c r="VOF948" s="35"/>
      <c r="VOG948" s="34"/>
      <c r="VON948" s="35"/>
      <c r="VOO948" s="34"/>
      <c r="VOV948" s="35"/>
      <c r="VOW948" s="34"/>
      <c r="VPD948" s="35"/>
      <c r="VPE948" s="34"/>
      <c r="VPL948" s="35"/>
      <c r="VPM948" s="34"/>
      <c r="VPT948" s="35"/>
      <c r="VPU948" s="34"/>
      <c r="VQB948" s="35"/>
      <c r="VQC948" s="34"/>
      <c r="VQJ948" s="35"/>
      <c r="VQK948" s="34"/>
      <c r="VQR948" s="35"/>
      <c r="VQS948" s="34"/>
      <c r="VQZ948" s="35"/>
      <c r="VRA948" s="34"/>
      <c r="VRH948" s="35"/>
      <c r="VRI948" s="34"/>
      <c r="VRP948" s="35"/>
      <c r="VRQ948" s="34"/>
      <c r="VRX948" s="35"/>
      <c r="VRY948" s="34"/>
      <c r="VSF948" s="35"/>
      <c r="VSG948" s="34"/>
      <c r="VSN948" s="35"/>
      <c r="VSO948" s="34"/>
      <c r="VSV948" s="35"/>
      <c r="VSW948" s="34"/>
      <c r="VTD948" s="35"/>
      <c r="VTE948" s="34"/>
      <c r="VTL948" s="35"/>
      <c r="VTM948" s="34"/>
      <c r="VTT948" s="35"/>
      <c r="VTU948" s="34"/>
      <c r="VUB948" s="35"/>
      <c r="VUC948" s="34"/>
      <c r="VUJ948" s="35"/>
      <c r="VUK948" s="34"/>
      <c r="VUR948" s="35"/>
      <c r="VUS948" s="34"/>
      <c r="VUZ948" s="35"/>
      <c r="VVA948" s="34"/>
      <c r="VVH948" s="35"/>
      <c r="VVI948" s="34"/>
      <c r="VVP948" s="35"/>
      <c r="VVQ948" s="34"/>
      <c r="VVX948" s="35"/>
      <c r="VVY948" s="34"/>
      <c r="VWF948" s="35"/>
      <c r="VWG948" s="34"/>
      <c r="VWN948" s="35"/>
      <c r="VWO948" s="34"/>
      <c r="VWV948" s="35"/>
      <c r="VWW948" s="34"/>
      <c r="VXD948" s="35"/>
      <c r="VXE948" s="34"/>
      <c r="VXL948" s="35"/>
      <c r="VXM948" s="34"/>
      <c r="VXT948" s="35"/>
      <c r="VXU948" s="34"/>
      <c r="VYB948" s="35"/>
      <c r="VYC948" s="34"/>
      <c r="VYJ948" s="35"/>
      <c r="VYK948" s="34"/>
      <c r="VYR948" s="35"/>
      <c r="VYS948" s="34"/>
      <c r="VYZ948" s="35"/>
      <c r="VZA948" s="34"/>
      <c r="VZH948" s="35"/>
      <c r="VZI948" s="34"/>
      <c r="VZP948" s="35"/>
      <c r="VZQ948" s="34"/>
      <c r="VZX948" s="35"/>
      <c r="VZY948" s="34"/>
      <c r="WAF948" s="35"/>
      <c r="WAG948" s="34"/>
      <c r="WAN948" s="35"/>
      <c r="WAO948" s="34"/>
      <c r="WAV948" s="35"/>
      <c r="WAW948" s="34"/>
      <c r="WBD948" s="35"/>
      <c r="WBE948" s="34"/>
      <c r="WBL948" s="35"/>
      <c r="WBM948" s="34"/>
      <c r="WBT948" s="35"/>
      <c r="WBU948" s="34"/>
      <c r="WCB948" s="35"/>
      <c r="WCC948" s="34"/>
      <c r="WCJ948" s="35"/>
      <c r="WCK948" s="34"/>
      <c r="WCR948" s="35"/>
      <c r="WCS948" s="34"/>
      <c r="WCZ948" s="35"/>
      <c r="WDA948" s="34"/>
      <c r="WDH948" s="35"/>
      <c r="WDI948" s="34"/>
      <c r="WDP948" s="35"/>
      <c r="WDQ948" s="34"/>
      <c r="WDX948" s="35"/>
      <c r="WDY948" s="34"/>
      <c r="WEF948" s="35"/>
      <c r="WEG948" s="34"/>
      <c r="WEN948" s="35"/>
      <c r="WEO948" s="34"/>
      <c r="WEV948" s="35"/>
      <c r="WEW948" s="34"/>
      <c r="WFD948" s="35"/>
      <c r="WFE948" s="34"/>
      <c r="WFL948" s="35"/>
      <c r="WFM948" s="34"/>
      <c r="WFT948" s="35"/>
      <c r="WFU948" s="34"/>
      <c r="WGB948" s="35"/>
      <c r="WGC948" s="34"/>
      <c r="WGJ948" s="35"/>
      <c r="WGK948" s="34"/>
      <c r="WGR948" s="35"/>
      <c r="WGS948" s="34"/>
      <c r="WGZ948" s="35"/>
      <c r="WHA948" s="34"/>
      <c r="WHH948" s="35"/>
      <c r="WHI948" s="34"/>
      <c r="WHP948" s="35"/>
      <c r="WHQ948" s="34"/>
      <c r="WHX948" s="35"/>
      <c r="WHY948" s="34"/>
      <c r="WIF948" s="35"/>
      <c r="WIG948" s="34"/>
      <c r="WIN948" s="35"/>
      <c r="WIO948" s="34"/>
      <c r="WIV948" s="35"/>
      <c r="WIW948" s="34"/>
      <c r="WJD948" s="35"/>
      <c r="WJE948" s="34"/>
      <c r="WJL948" s="35"/>
      <c r="WJM948" s="34"/>
      <c r="WJT948" s="35"/>
      <c r="WJU948" s="34"/>
      <c r="WKB948" s="35"/>
      <c r="WKC948" s="34"/>
      <c r="WKJ948" s="35"/>
      <c r="WKK948" s="34"/>
      <c r="WKR948" s="35"/>
      <c r="WKS948" s="34"/>
      <c r="WKZ948" s="35"/>
      <c r="WLA948" s="34"/>
      <c r="WLH948" s="35"/>
      <c r="WLI948" s="34"/>
      <c r="WLP948" s="35"/>
      <c r="WLQ948" s="34"/>
      <c r="WLX948" s="35"/>
      <c r="WLY948" s="34"/>
      <c r="WMF948" s="35"/>
      <c r="WMG948" s="34"/>
      <c r="WMN948" s="35"/>
      <c r="WMO948" s="34"/>
      <c r="WMV948" s="35"/>
      <c r="WMW948" s="34"/>
      <c r="WND948" s="35"/>
      <c r="WNE948" s="34"/>
      <c r="WNL948" s="35"/>
      <c r="WNM948" s="34"/>
      <c r="WNT948" s="35"/>
      <c r="WNU948" s="34"/>
      <c r="WOB948" s="35"/>
      <c r="WOC948" s="34"/>
      <c r="WOJ948" s="35"/>
      <c r="WOK948" s="34"/>
      <c r="WOR948" s="35"/>
      <c r="WOS948" s="34"/>
      <c r="WOZ948" s="35"/>
      <c r="WPA948" s="34"/>
      <c r="WPH948" s="35"/>
      <c r="WPI948" s="34"/>
      <c r="WPP948" s="35"/>
      <c r="WPQ948" s="34"/>
      <c r="WPX948" s="35"/>
      <c r="WPY948" s="34"/>
      <c r="WQF948" s="35"/>
      <c r="WQG948" s="34"/>
      <c r="WQN948" s="35"/>
      <c r="WQO948" s="34"/>
      <c r="WQV948" s="35"/>
      <c r="WQW948" s="34"/>
      <c r="WRD948" s="35"/>
      <c r="WRE948" s="34"/>
      <c r="WRL948" s="35"/>
      <c r="WRM948" s="34"/>
      <c r="WRT948" s="35"/>
      <c r="WRU948" s="34"/>
      <c r="WSB948" s="35"/>
      <c r="WSC948" s="34"/>
      <c r="WSJ948" s="35"/>
      <c r="WSK948" s="34"/>
      <c r="WSR948" s="35"/>
      <c r="WSS948" s="34"/>
      <c r="WSZ948" s="35"/>
      <c r="WTA948" s="34"/>
      <c r="WTH948" s="35"/>
      <c r="WTI948" s="34"/>
      <c r="WTP948" s="35"/>
      <c r="WTQ948" s="34"/>
      <c r="WTX948" s="35"/>
      <c r="WTY948" s="34"/>
      <c r="WUF948" s="35"/>
      <c r="WUG948" s="34"/>
      <c r="WUN948" s="35"/>
      <c r="WUO948" s="34"/>
      <c r="WUV948" s="35"/>
      <c r="WUW948" s="34"/>
      <c r="WVD948" s="35"/>
      <c r="WVE948" s="34"/>
      <c r="WVL948" s="35"/>
      <c r="WVM948" s="34"/>
      <c r="WVT948" s="35"/>
      <c r="WVU948" s="34"/>
      <c r="WWB948" s="35"/>
      <c r="WWC948" s="34"/>
      <c r="WWJ948" s="35"/>
      <c r="WWK948" s="34"/>
      <c r="WWR948" s="35"/>
      <c r="WWS948" s="34"/>
      <c r="WWZ948" s="35"/>
      <c r="WXA948" s="34"/>
      <c r="WXH948" s="35"/>
      <c r="WXI948" s="34"/>
      <c r="WXP948" s="35"/>
      <c r="WXQ948" s="34"/>
      <c r="WXX948" s="35"/>
      <c r="WXY948" s="34"/>
      <c r="WYF948" s="35"/>
      <c r="WYG948" s="34"/>
      <c r="WYN948" s="35"/>
      <c r="WYO948" s="34"/>
      <c r="WYV948" s="35"/>
      <c r="WYW948" s="34"/>
      <c r="WZD948" s="35"/>
      <c r="WZE948" s="34"/>
      <c r="WZL948" s="35"/>
      <c r="WZM948" s="34"/>
      <c r="WZT948" s="35"/>
      <c r="WZU948" s="34"/>
      <c r="XAB948" s="35"/>
      <c r="XAC948" s="34"/>
      <c r="XAJ948" s="35"/>
      <c r="XAK948" s="34"/>
      <c r="XAR948" s="35"/>
      <c r="XAS948" s="34"/>
      <c r="XAZ948" s="35"/>
      <c r="XBA948" s="34"/>
      <c r="XBH948" s="35"/>
      <c r="XBI948" s="34"/>
      <c r="XBP948" s="35"/>
      <c r="XBQ948" s="34"/>
      <c r="XBX948" s="35"/>
      <c r="XBY948" s="34"/>
      <c r="XCF948" s="35"/>
      <c r="XCG948" s="34"/>
      <c r="XCN948" s="35"/>
      <c r="XCO948" s="34"/>
      <c r="XCV948" s="35"/>
      <c r="XCW948" s="34"/>
      <c r="XDD948" s="35"/>
      <c r="XDE948" s="34"/>
      <c r="XDL948" s="35"/>
      <c r="XDM948" s="34"/>
      <c r="XDT948" s="35"/>
      <c r="XDU948" s="34"/>
      <c r="XEB948" s="35"/>
      <c r="XEC948" s="34"/>
      <c r="XEJ948" s="35"/>
      <c r="XEK948" s="34"/>
      <c r="XER948" s="35"/>
      <c r="XES948" s="34"/>
      <c r="XEZ948" s="35"/>
      <c r="XFA948" s="34"/>
    </row>
    <row r="949" spans="1:1021 1028:2045 2052:3069 3076:4093 4100:5117 5124:6141 6148:7165 7172:8189 8196:9213 9220:10237 10244:11261 11268:12285 12292:13309 13316:14333 14340:15357 15364:16381" x14ac:dyDescent="0.25">
      <c r="A949" t="s">
        <v>21</v>
      </c>
      <c r="B949" t="s">
        <v>150</v>
      </c>
      <c r="C949">
        <v>566</v>
      </c>
      <c r="D949">
        <v>566</v>
      </c>
      <c r="E949" s="35">
        <v>1</v>
      </c>
      <c r="F949" s="34">
        <v>1E-156</v>
      </c>
      <c r="G949">
        <v>98.15</v>
      </c>
      <c r="H949">
        <v>1672</v>
      </c>
      <c r="I949" t="str">
        <f>HYPERLINK("https://www.ncbi.nlm.nih.gov/nucleotide/MN824008.1?report=genbank&amp;log$=nucltop&amp;blast_rank=47&amp;RID=XE5J84ZU013","MN824008.1")</f>
        <v>MN824008.1</v>
      </c>
      <c r="L949" s="35"/>
      <c r="M949" s="34"/>
      <c r="T949" s="35"/>
      <c r="U949" s="34"/>
      <c r="AB949" s="35"/>
      <c r="AC949" s="34"/>
      <c r="AJ949" s="35"/>
      <c r="AK949" s="34"/>
      <c r="AR949" s="35"/>
      <c r="AS949" s="34"/>
      <c r="AZ949" s="35"/>
      <c r="BA949" s="34"/>
      <c r="BH949" s="35"/>
      <c r="BI949" s="34"/>
      <c r="BP949" s="35"/>
      <c r="BQ949" s="34"/>
      <c r="BX949" s="35"/>
      <c r="BY949" s="34"/>
      <c r="CF949" s="35"/>
      <c r="CG949" s="34"/>
      <c r="CN949" s="35"/>
      <c r="CO949" s="34"/>
      <c r="CV949" s="35"/>
      <c r="CW949" s="34"/>
      <c r="DD949" s="35"/>
      <c r="DE949" s="34"/>
      <c r="DL949" s="35"/>
      <c r="DM949" s="34"/>
      <c r="DT949" s="35"/>
      <c r="DU949" s="34"/>
      <c r="EB949" s="35"/>
      <c r="EC949" s="34"/>
      <c r="EJ949" s="35"/>
      <c r="EK949" s="34"/>
      <c r="ER949" s="35"/>
      <c r="ES949" s="34"/>
      <c r="EZ949" s="35"/>
      <c r="FA949" s="34"/>
      <c r="FH949" s="35"/>
      <c r="FI949" s="34"/>
      <c r="FP949" s="35"/>
      <c r="FQ949" s="34"/>
      <c r="FX949" s="35"/>
      <c r="FY949" s="34"/>
      <c r="GF949" s="35"/>
      <c r="GG949" s="34"/>
      <c r="GN949" s="35"/>
      <c r="GO949" s="34"/>
      <c r="GV949" s="35"/>
      <c r="GW949" s="34"/>
      <c r="HD949" s="35"/>
      <c r="HE949" s="34"/>
      <c r="HL949" s="35"/>
      <c r="HM949" s="34"/>
      <c r="HT949" s="35"/>
      <c r="HU949" s="34"/>
      <c r="IB949" s="35"/>
      <c r="IC949" s="34"/>
      <c r="IJ949" s="35"/>
      <c r="IK949" s="34"/>
      <c r="IR949" s="35"/>
      <c r="IS949" s="34"/>
      <c r="IZ949" s="35"/>
      <c r="JA949" s="34"/>
      <c r="JH949" s="35"/>
      <c r="JI949" s="34"/>
      <c r="JP949" s="35"/>
      <c r="JQ949" s="34"/>
      <c r="JX949" s="35"/>
      <c r="JY949" s="34"/>
      <c r="KF949" s="35"/>
      <c r="KG949" s="34"/>
      <c r="KN949" s="35"/>
      <c r="KO949" s="34"/>
      <c r="KV949" s="35"/>
      <c r="KW949" s="34"/>
      <c r="LD949" s="35"/>
      <c r="LE949" s="34"/>
      <c r="LL949" s="35"/>
      <c r="LM949" s="34"/>
      <c r="LT949" s="35"/>
      <c r="LU949" s="34"/>
      <c r="MB949" s="35"/>
      <c r="MC949" s="34"/>
      <c r="MJ949" s="35"/>
      <c r="MK949" s="34"/>
      <c r="MR949" s="35"/>
      <c r="MS949" s="34"/>
      <c r="MZ949" s="35"/>
      <c r="NA949" s="34"/>
      <c r="NH949" s="35"/>
      <c r="NI949" s="34"/>
      <c r="NP949" s="35"/>
      <c r="NQ949" s="34"/>
      <c r="NX949" s="35"/>
      <c r="NY949" s="34"/>
      <c r="OF949" s="35"/>
      <c r="OG949" s="34"/>
      <c r="ON949" s="35"/>
      <c r="OO949" s="34"/>
      <c r="OV949" s="35"/>
      <c r="OW949" s="34"/>
      <c r="PD949" s="35"/>
      <c r="PE949" s="34"/>
      <c r="PL949" s="35"/>
      <c r="PM949" s="34"/>
      <c r="PT949" s="35"/>
      <c r="PU949" s="34"/>
      <c r="QB949" s="35"/>
      <c r="QC949" s="34"/>
      <c r="QJ949" s="35"/>
      <c r="QK949" s="34"/>
      <c r="QR949" s="35"/>
      <c r="QS949" s="34"/>
      <c r="QZ949" s="35"/>
      <c r="RA949" s="34"/>
      <c r="RH949" s="35"/>
      <c r="RI949" s="34"/>
      <c r="RP949" s="35"/>
      <c r="RQ949" s="34"/>
      <c r="RX949" s="35"/>
      <c r="RY949" s="34"/>
      <c r="SF949" s="35"/>
      <c r="SG949" s="34"/>
      <c r="SN949" s="35"/>
      <c r="SO949" s="34"/>
      <c r="SV949" s="35"/>
      <c r="SW949" s="34"/>
      <c r="TD949" s="35"/>
      <c r="TE949" s="34"/>
      <c r="TL949" s="35"/>
      <c r="TM949" s="34"/>
      <c r="TT949" s="35"/>
      <c r="TU949" s="34"/>
      <c r="UB949" s="35"/>
      <c r="UC949" s="34"/>
      <c r="UJ949" s="35"/>
      <c r="UK949" s="34"/>
      <c r="UR949" s="35"/>
      <c r="US949" s="34"/>
      <c r="UZ949" s="35"/>
      <c r="VA949" s="34"/>
      <c r="VH949" s="35"/>
      <c r="VI949" s="34"/>
      <c r="VP949" s="35"/>
      <c r="VQ949" s="34"/>
      <c r="VX949" s="35"/>
      <c r="VY949" s="34"/>
      <c r="WF949" s="35"/>
      <c r="WG949" s="34"/>
      <c r="WN949" s="35"/>
      <c r="WO949" s="34"/>
      <c r="WV949" s="35"/>
      <c r="WW949" s="34"/>
      <c r="XD949" s="35"/>
      <c r="XE949" s="34"/>
      <c r="XL949" s="35"/>
      <c r="XM949" s="34"/>
      <c r="XT949" s="35"/>
      <c r="XU949" s="34"/>
      <c r="YB949" s="35"/>
      <c r="YC949" s="34"/>
      <c r="YJ949" s="35"/>
      <c r="YK949" s="34"/>
      <c r="YR949" s="35"/>
      <c r="YS949" s="34"/>
      <c r="YZ949" s="35"/>
      <c r="ZA949" s="34"/>
      <c r="ZH949" s="35"/>
      <c r="ZI949" s="34"/>
      <c r="ZP949" s="35"/>
      <c r="ZQ949" s="34"/>
      <c r="ZX949" s="35"/>
      <c r="ZY949" s="34"/>
      <c r="AAF949" s="35"/>
      <c r="AAG949" s="34"/>
      <c r="AAN949" s="35"/>
      <c r="AAO949" s="34"/>
      <c r="AAV949" s="35"/>
      <c r="AAW949" s="34"/>
      <c r="ABD949" s="35"/>
      <c r="ABE949" s="34"/>
      <c r="ABL949" s="35"/>
      <c r="ABM949" s="34"/>
      <c r="ABT949" s="35"/>
      <c r="ABU949" s="34"/>
      <c r="ACB949" s="35"/>
      <c r="ACC949" s="34"/>
      <c r="ACJ949" s="35"/>
      <c r="ACK949" s="34"/>
      <c r="ACR949" s="35"/>
      <c r="ACS949" s="34"/>
      <c r="ACZ949" s="35"/>
      <c r="ADA949" s="34"/>
      <c r="ADH949" s="35"/>
      <c r="ADI949" s="34"/>
      <c r="ADP949" s="35"/>
      <c r="ADQ949" s="34"/>
      <c r="ADX949" s="35"/>
      <c r="ADY949" s="34"/>
      <c r="AEF949" s="35"/>
      <c r="AEG949" s="34"/>
      <c r="AEN949" s="35"/>
      <c r="AEO949" s="34"/>
      <c r="AEV949" s="35"/>
      <c r="AEW949" s="34"/>
      <c r="AFD949" s="35"/>
      <c r="AFE949" s="34"/>
      <c r="AFL949" s="35"/>
      <c r="AFM949" s="34"/>
      <c r="AFT949" s="35"/>
      <c r="AFU949" s="34"/>
      <c r="AGB949" s="35"/>
      <c r="AGC949" s="34"/>
      <c r="AGJ949" s="35"/>
      <c r="AGK949" s="34"/>
      <c r="AGR949" s="35"/>
      <c r="AGS949" s="34"/>
      <c r="AGZ949" s="35"/>
      <c r="AHA949" s="34"/>
      <c r="AHH949" s="35"/>
      <c r="AHI949" s="34"/>
      <c r="AHP949" s="35"/>
      <c r="AHQ949" s="34"/>
      <c r="AHX949" s="35"/>
      <c r="AHY949" s="34"/>
      <c r="AIF949" s="35"/>
      <c r="AIG949" s="34"/>
      <c r="AIN949" s="35"/>
      <c r="AIO949" s="34"/>
      <c r="AIV949" s="35"/>
      <c r="AIW949" s="34"/>
      <c r="AJD949" s="35"/>
      <c r="AJE949" s="34"/>
      <c r="AJL949" s="35"/>
      <c r="AJM949" s="34"/>
      <c r="AJT949" s="35"/>
      <c r="AJU949" s="34"/>
      <c r="AKB949" s="35"/>
      <c r="AKC949" s="34"/>
      <c r="AKJ949" s="35"/>
      <c r="AKK949" s="34"/>
      <c r="AKR949" s="35"/>
      <c r="AKS949" s="34"/>
      <c r="AKZ949" s="35"/>
      <c r="ALA949" s="34"/>
      <c r="ALH949" s="35"/>
      <c r="ALI949" s="34"/>
      <c r="ALP949" s="35"/>
      <c r="ALQ949" s="34"/>
      <c r="ALX949" s="35"/>
      <c r="ALY949" s="34"/>
      <c r="AMF949" s="35"/>
      <c r="AMG949" s="34"/>
      <c r="AMN949" s="35"/>
      <c r="AMO949" s="34"/>
      <c r="AMV949" s="35"/>
      <c r="AMW949" s="34"/>
      <c r="AND949" s="35"/>
      <c r="ANE949" s="34"/>
      <c r="ANL949" s="35"/>
      <c r="ANM949" s="34"/>
      <c r="ANT949" s="35"/>
      <c r="ANU949" s="34"/>
      <c r="AOB949" s="35"/>
      <c r="AOC949" s="34"/>
      <c r="AOJ949" s="35"/>
      <c r="AOK949" s="34"/>
      <c r="AOR949" s="35"/>
      <c r="AOS949" s="34"/>
      <c r="AOZ949" s="35"/>
      <c r="APA949" s="34"/>
      <c r="APH949" s="35"/>
      <c r="API949" s="34"/>
      <c r="APP949" s="35"/>
      <c r="APQ949" s="34"/>
      <c r="APX949" s="35"/>
      <c r="APY949" s="34"/>
      <c r="AQF949" s="35"/>
      <c r="AQG949" s="34"/>
      <c r="AQN949" s="35"/>
      <c r="AQO949" s="34"/>
      <c r="AQV949" s="35"/>
      <c r="AQW949" s="34"/>
      <c r="ARD949" s="35"/>
      <c r="ARE949" s="34"/>
      <c r="ARL949" s="35"/>
      <c r="ARM949" s="34"/>
      <c r="ART949" s="35"/>
      <c r="ARU949" s="34"/>
      <c r="ASB949" s="35"/>
      <c r="ASC949" s="34"/>
      <c r="ASJ949" s="35"/>
      <c r="ASK949" s="34"/>
      <c r="ASR949" s="35"/>
      <c r="ASS949" s="34"/>
      <c r="ASZ949" s="35"/>
      <c r="ATA949" s="34"/>
      <c r="ATH949" s="35"/>
      <c r="ATI949" s="34"/>
      <c r="ATP949" s="35"/>
      <c r="ATQ949" s="34"/>
      <c r="ATX949" s="35"/>
      <c r="ATY949" s="34"/>
      <c r="AUF949" s="35"/>
      <c r="AUG949" s="34"/>
      <c r="AUN949" s="35"/>
      <c r="AUO949" s="34"/>
      <c r="AUV949" s="35"/>
      <c r="AUW949" s="34"/>
      <c r="AVD949" s="35"/>
      <c r="AVE949" s="34"/>
      <c r="AVL949" s="35"/>
      <c r="AVM949" s="34"/>
      <c r="AVT949" s="35"/>
      <c r="AVU949" s="34"/>
      <c r="AWB949" s="35"/>
      <c r="AWC949" s="34"/>
      <c r="AWJ949" s="35"/>
      <c r="AWK949" s="34"/>
      <c r="AWR949" s="35"/>
      <c r="AWS949" s="34"/>
      <c r="AWZ949" s="35"/>
      <c r="AXA949" s="34"/>
      <c r="AXH949" s="35"/>
      <c r="AXI949" s="34"/>
      <c r="AXP949" s="35"/>
      <c r="AXQ949" s="34"/>
      <c r="AXX949" s="35"/>
      <c r="AXY949" s="34"/>
      <c r="AYF949" s="35"/>
      <c r="AYG949" s="34"/>
      <c r="AYN949" s="35"/>
      <c r="AYO949" s="34"/>
      <c r="AYV949" s="35"/>
      <c r="AYW949" s="34"/>
      <c r="AZD949" s="35"/>
      <c r="AZE949" s="34"/>
      <c r="AZL949" s="35"/>
      <c r="AZM949" s="34"/>
      <c r="AZT949" s="35"/>
      <c r="AZU949" s="34"/>
      <c r="BAB949" s="35"/>
      <c r="BAC949" s="34"/>
      <c r="BAJ949" s="35"/>
      <c r="BAK949" s="34"/>
      <c r="BAR949" s="35"/>
      <c r="BAS949" s="34"/>
      <c r="BAZ949" s="35"/>
      <c r="BBA949" s="34"/>
      <c r="BBH949" s="35"/>
      <c r="BBI949" s="34"/>
      <c r="BBP949" s="35"/>
      <c r="BBQ949" s="34"/>
      <c r="BBX949" s="35"/>
      <c r="BBY949" s="34"/>
      <c r="BCF949" s="35"/>
      <c r="BCG949" s="34"/>
      <c r="BCN949" s="35"/>
      <c r="BCO949" s="34"/>
      <c r="BCV949" s="35"/>
      <c r="BCW949" s="34"/>
      <c r="BDD949" s="35"/>
      <c r="BDE949" s="34"/>
      <c r="BDL949" s="35"/>
      <c r="BDM949" s="34"/>
      <c r="BDT949" s="35"/>
      <c r="BDU949" s="34"/>
      <c r="BEB949" s="35"/>
      <c r="BEC949" s="34"/>
      <c r="BEJ949" s="35"/>
      <c r="BEK949" s="34"/>
      <c r="BER949" s="35"/>
      <c r="BES949" s="34"/>
      <c r="BEZ949" s="35"/>
      <c r="BFA949" s="34"/>
      <c r="BFH949" s="35"/>
      <c r="BFI949" s="34"/>
      <c r="BFP949" s="35"/>
      <c r="BFQ949" s="34"/>
      <c r="BFX949" s="35"/>
      <c r="BFY949" s="34"/>
      <c r="BGF949" s="35"/>
      <c r="BGG949" s="34"/>
      <c r="BGN949" s="35"/>
      <c r="BGO949" s="34"/>
      <c r="BGV949" s="35"/>
      <c r="BGW949" s="34"/>
      <c r="BHD949" s="35"/>
      <c r="BHE949" s="34"/>
      <c r="BHL949" s="35"/>
      <c r="BHM949" s="34"/>
      <c r="BHT949" s="35"/>
      <c r="BHU949" s="34"/>
      <c r="BIB949" s="35"/>
      <c r="BIC949" s="34"/>
      <c r="BIJ949" s="35"/>
      <c r="BIK949" s="34"/>
      <c r="BIR949" s="35"/>
      <c r="BIS949" s="34"/>
      <c r="BIZ949" s="35"/>
      <c r="BJA949" s="34"/>
      <c r="BJH949" s="35"/>
      <c r="BJI949" s="34"/>
      <c r="BJP949" s="35"/>
      <c r="BJQ949" s="34"/>
      <c r="BJX949" s="35"/>
      <c r="BJY949" s="34"/>
      <c r="BKF949" s="35"/>
      <c r="BKG949" s="34"/>
      <c r="BKN949" s="35"/>
      <c r="BKO949" s="34"/>
      <c r="BKV949" s="35"/>
      <c r="BKW949" s="34"/>
      <c r="BLD949" s="35"/>
      <c r="BLE949" s="34"/>
      <c r="BLL949" s="35"/>
      <c r="BLM949" s="34"/>
      <c r="BLT949" s="35"/>
      <c r="BLU949" s="34"/>
      <c r="BMB949" s="35"/>
      <c r="BMC949" s="34"/>
      <c r="BMJ949" s="35"/>
      <c r="BMK949" s="34"/>
      <c r="BMR949" s="35"/>
      <c r="BMS949" s="34"/>
      <c r="BMZ949" s="35"/>
      <c r="BNA949" s="34"/>
      <c r="BNH949" s="35"/>
      <c r="BNI949" s="34"/>
      <c r="BNP949" s="35"/>
      <c r="BNQ949" s="34"/>
      <c r="BNX949" s="35"/>
      <c r="BNY949" s="34"/>
      <c r="BOF949" s="35"/>
      <c r="BOG949" s="34"/>
      <c r="BON949" s="35"/>
      <c r="BOO949" s="34"/>
      <c r="BOV949" s="35"/>
      <c r="BOW949" s="34"/>
      <c r="BPD949" s="35"/>
      <c r="BPE949" s="34"/>
      <c r="BPL949" s="35"/>
      <c r="BPM949" s="34"/>
      <c r="BPT949" s="35"/>
      <c r="BPU949" s="34"/>
      <c r="BQB949" s="35"/>
      <c r="BQC949" s="34"/>
      <c r="BQJ949" s="35"/>
      <c r="BQK949" s="34"/>
      <c r="BQR949" s="35"/>
      <c r="BQS949" s="34"/>
      <c r="BQZ949" s="35"/>
      <c r="BRA949" s="34"/>
      <c r="BRH949" s="35"/>
      <c r="BRI949" s="34"/>
      <c r="BRP949" s="35"/>
      <c r="BRQ949" s="34"/>
      <c r="BRX949" s="35"/>
      <c r="BRY949" s="34"/>
      <c r="BSF949" s="35"/>
      <c r="BSG949" s="34"/>
      <c r="BSN949" s="35"/>
      <c r="BSO949" s="34"/>
      <c r="BSV949" s="35"/>
      <c r="BSW949" s="34"/>
      <c r="BTD949" s="35"/>
      <c r="BTE949" s="34"/>
      <c r="BTL949" s="35"/>
      <c r="BTM949" s="34"/>
      <c r="BTT949" s="35"/>
      <c r="BTU949" s="34"/>
      <c r="BUB949" s="35"/>
      <c r="BUC949" s="34"/>
      <c r="BUJ949" s="35"/>
      <c r="BUK949" s="34"/>
      <c r="BUR949" s="35"/>
      <c r="BUS949" s="34"/>
      <c r="BUZ949" s="35"/>
      <c r="BVA949" s="34"/>
      <c r="BVH949" s="35"/>
      <c r="BVI949" s="34"/>
      <c r="BVP949" s="35"/>
      <c r="BVQ949" s="34"/>
      <c r="BVX949" s="35"/>
      <c r="BVY949" s="34"/>
      <c r="BWF949" s="35"/>
      <c r="BWG949" s="34"/>
      <c r="BWN949" s="35"/>
      <c r="BWO949" s="34"/>
      <c r="BWV949" s="35"/>
      <c r="BWW949" s="34"/>
      <c r="BXD949" s="35"/>
      <c r="BXE949" s="34"/>
      <c r="BXL949" s="35"/>
      <c r="BXM949" s="34"/>
      <c r="BXT949" s="35"/>
      <c r="BXU949" s="34"/>
      <c r="BYB949" s="35"/>
      <c r="BYC949" s="34"/>
      <c r="BYJ949" s="35"/>
      <c r="BYK949" s="34"/>
      <c r="BYR949" s="35"/>
      <c r="BYS949" s="34"/>
      <c r="BYZ949" s="35"/>
      <c r="BZA949" s="34"/>
      <c r="BZH949" s="35"/>
      <c r="BZI949" s="34"/>
      <c r="BZP949" s="35"/>
      <c r="BZQ949" s="34"/>
      <c r="BZX949" s="35"/>
      <c r="BZY949" s="34"/>
      <c r="CAF949" s="35"/>
      <c r="CAG949" s="34"/>
      <c r="CAN949" s="35"/>
      <c r="CAO949" s="34"/>
      <c r="CAV949" s="35"/>
      <c r="CAW949" s="34"/>
      <c r="CBD949" s="35"/>
      <c r="CBE949" s="34"/>
      <c r="CBL949" s="35"/>
      <c r="CBM949" s="34"/>
      <c r="CBT949" s="35"/>
      <c r="CBU949" s="34"/>
      <c r="CCB949" s="35"/>
      <c r="CCC949" s="34"/>
      <c r="CCJ949" s="35"/>
      <c r="CCK949" s="34"/>
      <c r="CCR949" s="35"/>
      <c r="CCS949" s="34"/>
      <c r="CCZ949" s="35"/>
      <c r="CDA949" s="34"/>
      <c r="CDH949" s="35"/>
      <c r="CDI949" s="34"/>
      <c r="CDP949" s="35"/>
      <c r="CDQ949" s="34"/>
      <c r="CDX949" s="35"/>
      <c r="CDY949" s="34"/>
      <c r="CEF949" s="35"/>
      <c r="CEG949" s="34"/>
      <c r="CEN949" s="35"/>
      <c r="CEO949" s="34"/>
      <c r="CEV949" s="35"/>
      <c r="CEW949" s="34"/>
      <c r="CFD949" s="35"/>
      <c r="CFE949" s="34"/>
      <c r="CFL949" s="35"/>
      <c r="CFM949" s="34"/>
      <c r="CFT949" s="35"/>
      <c r="CFU949" s="34"/>
      <c r="CGB949" s="35"/>
      <c r="CGC949" s="34"/>
      <c r="CGJ949" s="35"/>
      <c r="CGK949" s="34"/>
      <c r="CGR949" s="35"/>
      <c r="CGS949" s="34"/>
      <c r="CGZ949" s="35"/>
      <c r="CHA949" s="34"/>
      <c r="CHH949" s="35"/>
      <c r="CHI949" s="34"/>
      <c r="CHP949" s="35"/>
      <c r="CHQ949" s="34"/>
      <c r="CHX949" s="35"/>
      <c r="CHY949" s="34"/>
      <c r="CIF949" s="35"/>
      <c r="CIG949" s="34"/>
      <c r="CIN949" s="35"/>
      <c r="CIO949" s="34"/>
      <c r="CIV949" s="35"/>
      <c r="CIW949" s="34"/>
      <c r="CJD949" s="35"/>
      <c r="CJE949" s="34"/>
      <c r="CJL949" s="35"/>
      <c r="CJM949" s="34"/>
      <c r="CJT949" s="35"/>
      <c r="CJU949" s="34"/>
      <c r="CKB949" s="35"/>
      <c r="CKC949" s="34"/>
      <c r="CKJ949" s="35"/>
      <c r="CKK949" s="34"/>
      <c r="CKR949" s="35"/>
      <c r="CKS949" s="34"/>
      <c r="CKZ949" s="35"/>
      <c r="CLA949" s="34"/>
      <c r="CLH949" s="35"/>
      <c r="CLI949" s="34"/>
      <c r="CLP949" s="35"/>
      <c r="CLQ949" s="34"/>
      <c r="CLX949" s="35"/>
      <c r="CLY949" s="34"/>
      <c r="CMF949" s="35"/>
      <c r="CMG949" s="34"/>
      <c r="CMN949" s="35"/>
      <c r="CMO949" s="34"/>
      <c r="CMV949" s="35"/>
      <c r="CMW949" s="34"/>
      <c r="CND949" s="35"/>
      <c r="CNE949" s="34"/>
      <c r="CNL949" s="35"/>
      <c r="CNM949" s="34"/>
      <c r="CNT949" s="35"/>
      <c r="CNU949" s="34"/>
      <c r="COB949" s="35"/>
      <c r="COC949" s="34"/>
      <c r="COJ949" s="35"/>
      <c r="COK949" s="34"/>
      <c r="COR949" s="35"/>
      <c r="COS949" s="34"/>
      <c r="COZ949" s="35"/>
      <c r="CPA949" s="34"/>
      <c r="CPH949" s="35"/>
      <c r="CPI949" s="34"/>
      <c r="CPP949" s="35"/>
      <c r="CPQ949" s="34"/>
      <c r="CPX949" s="35"/>
      <c r="CPY949" s="34"/>
      <c r="CQF949" s="35"/>
      <c r="CQG949" s="34"/>
      <c r="CQN949" s="35"/>
      <c r="CQO949" s="34"/>
      <c r="CQV949" s="35"/>
      <c r="CQW949" s="34"/>
      <c r="CRD949" s="35"/>
      <c r="CRE949" s="34"/>
      <c r="CRL949" s="35"/>
      <c r="CRM949" s="34"/>
      <c r="CRT949" s="35"/>
      <c r="CRU949" s="34"/>
      <c r="CSB949" s="35"/>
      <c r="CSC949" s="34"/>
      <c r="CSJ949" s="35"/>
      <c r="CSK949" s="34"/>
      <c r="CSR949" s="35"/>
      <c r="CSS949" s="34"/>
      <c r="CSZ949" s="35"/>
      <c r="CTA949" s="34"/>
      <c r="CTH949" s="35"/>
      <c r="CTI949" s="34"/>
      <c r="CTP949" s="35"/>
      <c r="CTQ949" s="34"/>
      <c r="CTX949" s="35"/>
      <c r="CTY949" s="34"/>
      <c r="CUF949" s="35"/>
      <c r="CUG949" s="34"/>
      <c r="CUN949" s="35"/>
      <c r="CUO949" s="34"/>
      <c r="CUV949" s="35"/>
      <c r="CUW949" s="34"/>
      <c r="CVD949" s="35"/>
      <c r="CVE949" s="34"/>
      <c r="CVL949" s="35"/>
      <c r="CVM949" s="34"/>
      <c r="CVT949" s="35"/>
      <c r="CVU949" s="34"/>
      <c r="CWB949" s="35"/>
      <c r="CWC949" s="34"/>
      <c r="CWJ949" s="35"/>
      <c r="CWK949" s="34"/>
      <c r="CWR949" s="35"/>
      <c r="CWS949" s="34"/>
      <c r="CWZ949" s="35"/>
      <c r="CXA949" s="34"/>
      <c r="CXH949" s="35"/>
      <c r="CXI949" s="34"/>
      <c r="CXP949" s="35"/>
      <c r="CXQ949" s="34"/>
      <c r="CXX949" s="35"/>
      <c r="CXY949" s="34"/>
      <c r="CYF949" s="35"/>
      <c r="CYG949" s="34"/>
      <c r="CYN949" s="35"/>
      <c r="CYO949" s="34"/>
      <c r="CYV949" s="35"/>
      <c r="CYW949" s="34"/>
      <c r="CZD949" s="35"/>
      <c r="CZE949" s="34"/>
      <c r="CZL949" s="35"/>
      <c r="CZM949" s="34"/>
      <c r="CZT949" s="35"/>
      <c r="CZU949" s="34"/>
      <c r="DAB949" s="35"/>
      <c r="DAC949" s="34"/>
      <c r="DAJ949" s="35"/>
      <c r="DAK949" s="34"/>
      <c r="DAR949" s="35"/>
      <c r="DAS949" s="34"/>
      <c r="DAZ949" s="35"/>
      <c r="DBA949" s="34"/>
      <c r="DBH949" s="35"/>
      <c r="DBI949" s="34"/>
      <c r="DBP949" s="35"/>
      <c r="DBQ949" s="34"/>
      <c r="DBX949" s="35"/>
      <c r="DBY949" s="34"/>
      <c r="DCF949" s="35"/>
      <c r="DCG949" s="34"/>
      <c r="DCN949" s="35"/>
      <c r="DCO949" s="34"/>
      <c r="DCV949" s="35"/>
      <c r="DCW949" s="34"/>
      <c r="DDD949" s="35"/>
      <c r="DDE949" s="34"/>
      <c r="DDL949" s="35"/>
      <c r="DDM949" s="34"/>
      <c r="DDT949" s="35"/>
      <c r="DDU949" s="34"/>
      <c r="DEB949" s="35"/>
      <c r="DEC949" s="34"/>
      <c r="DEJ949" s="35"/>
      <c r="DEK949" s="34"/>
      <c r="DER949" s="35"/>
      <c r="DES949" s="34"/>
      <c r="DEZ949" s="35"/>
      <c r="DFA949" s="34"/>
      <c r="DFH949" s="35"/>
      <c r="DFI949" s="34"/>
      <c r="DFP949" s="35"/>
      <c r="DFQ949" s="34"/>
      <c r="DFX949" s="35"/>
      <c r="DFY949" s="34"/>
      <c r="DGF949" s="35"/>
      <c r="DGG949" s="34"/>
      <c r="DGN949" s="35"/>
      <c r="DGO949" s="34"/>
      <c r="DGV949" s="35"/>
      <c r="DGW949" s="34"/>
      <c r="DHD949" s="35"/>
      <c r="DHE949" s="34"/>
      <c r="DHL949" s="35"/>
      <c r="DHM949" s="34"/>
      <c r="DHT949" s="35"/>
      <c r="DHU949" s="34"/>
      <c r="DIB949" s="35"/>
      <c r="DIC949" s="34"/>
      <c r="DIJ949" s="35"/>
      <c r="DIK949" s="34"/>
      <c r="DIR949" s="35"/>
      <c r="DIS949" s="34"/>
      <c r="DIZ949" s="35"/>
      <c r="DJA949" s="34"/>
      <c r="DJH949" s="35"/>
      <c r="DJI949" s="34"/>
      <c r="DJP949" s="35"/>
      <c r="DJQ949" s="34"/>
      <c r="DJX949" s="35"/>
      <c r="DJY949" s="34"/>
      <c r="DKF949" s="35"/>
      <c r="DKG949" s="34"/>
      <c r="DKN949" s="35"/>
      <c r="DKO949" s="34"/>
      <c r="DKV949" s="35"/>
      <c r="DKW949" s="34"/>
      <c r="DLD949" s="35"/>
      <c r="DLE949" s="34"/>
      <c r="DLL949" s="35"/>
      <c r="DLM949" s="34"/>
      <c r="DLT949" s="35"/>
      <c r="DLU949" s="34"/>
      <c r="DMB949" s="35"/>
      <c r="DMC949" s="34"/>
      <c r="DMJ949" s="35"/>
      <c r="DMK949" s="34"/>
      <c r="DMR949" s="35"/>
      <c r="DMS949" s="34"/>
      <c r="DMZ949" s="35"/>
      <c r="DNA949" s="34"/>
      <c r="DNH949" s="35"/>
      <c r="DNI949" s="34"/>
      <c r="DNP949" s="35"/>
      <c r="DNQ949" s="34"/>
      <c r="DNX949" s="35"/>
      <c r="DNY949" s="34"/>
      <c r="DOF949" s="35"/>
      <c r="DOG949" s="34"/>
      <c r="DON949" s="35"/>
      <c r="DOO949" s="34"/>
      <c r="DOV949" s="35"/>
      <c r="DOW949" s="34"/>
      <c r="DPD949" s="35"/>
      <c r="DPE949" s="34"/>
      <c r="DPL949" s="35"/>
      <c r="DPM949" s="34"/>
      <c r="DPT949" s="35"/>
      <c r="DPU949" s="34"/>
      <c r="DQB949" s="35"/>
      <c r="DQC949" s="34"/>
      <c r="DQJ949" s="35"/>
      <c r="DQK949" s="34"/>
      <c r="DQR949" s="35"/>
      <c r="DQS949" s="34"/>
      <c r="DQZ949" s="35"/>
      <c r="DRA949" s="34"/>
      <c r="DRH949" s="35"/>
      <c r="DRI949" s="34"/>
      <c r="DRP949" s="35"/>
      <c r="DRQ949" s="34"/>
      <c r="DRX949" s="35"/>
      <c r="DRY949" s="34"/>
      <c r="DSF949" s="35"/>
      <c r="DSG949" s="34"/>
      <c r="DSN949" s="35"/>
      <c r="DSO949" s="34"/>
      <c r="DSV949" s="35"/>
      <c r="DSW949" s="34"/>
      <c r="DTD949" s="35"/>
      <c r="DTE949" s="34"/>
      <c r="DTL949" s="35"/>
      <c r="DTM949" s="34"/>
      <c r="DTT949" s="35"/>
      <c r="DTU949" s="34"/>
      <c r="DUB949" s="35"/>
      <c r="DUC949" s="34"/>
      <c r="DUJ949" s="35"/>
      <c r="DUK949" s="34"/>
      <c r="DUR949" s="35"/>
      <c r="DUS949" s="34"/>
      <c r="DUZ949" s="35"/>
      <c r="DVA949" s="34"/>
      <c r="DVH949" s="35"/>
      <c r="DVI949" s="34"/>
      <c r="DVP949" s="35"/>
      <c r="DVQ949" s="34"/>
      <c r="DVX949" s="35"/>
      <c r="DVY949" s="34"/>
      <c r="DWF949" s="35"/>
      <c r="DWG949" s="34"/>
      <c r="DWN949" s="35"/>
      <c r="DWO949" s="34"/>
      <c r="DWV949" s="35"/>
      <c r="DWW949" s="34"/>
      <c r="DXD949" s="35"/>
      <c r="DXE949" s="34"/>
      <c r="DXL949" s="35"/>
      <c r="DXM949" s="34"/>
      <c r="DXT949" s="35"/>
      <c r="DXU949" s="34"/>
      <c r="DYB949" s="35"/>
      <c r="DYC949" s="34"/>
      <c r="DYJ949" s="35"/>
      <c r="DYK949" s="34"/>
      <c r="DYR949" s="35"/>
      <c r="DYS949" s="34"/>
      <c r="DYZ949" s="35"/>
      <c r="DZA949" s="34"/>
      <c r="DZH949" s="35"/>
      <c r="DZI949" s="34"/>
      <c r="DZP949" s="35"/>
      <c r="DZQ949" s="34"/>
      <c r="DZX949" s="35"/>
      <c r="DZY949" s="34"/>
      <c r="EAF949" s="35"/>
      <c r="EAG949" s="34"/>
      <c r="EAN949" s="35"/>
      <c r="EAO949" s="34"/>
      <c r="EAV949" s="35"/>
      <c r="EAW949" s="34"/>
      <c r="EBD949" s="35"/>
      <c r="EBE949" s="34"/>
      <c r="EBL949" s="35"/>
      <c r="EBM949" s="34"/>
      <c r="EBT949" s="35"/>
      <c r="EBU949" s="34"/>
      <c r="ECB949" s="35"/>
      <c r="ECC949" s="34"/>
      <c r="ECJ949" s="35"/>
      <c r="ECK949" s="34"/>
      <c r="ECR949" s="35"/>
      <c r="ECS949" s="34"/>
      <c r="ECZ949" s="35"/>
      <c r="EDA949" s="34"/>
      <c r="EDH949" s="35"/>
      <c r="EDI949" s="34"/>
      <c r="EDP949" s="35"/>
      <c r="EDQ949" s="34"/>
      <c r="EDX949" s="35"/>
      <c r="EDY949" s="34"/>
      <c r="EEF949" s="35"/>
      <c r="EEG949" s="34"/>
      <c r="EEN949" s="35"/>
      <c r="EEO949" s="34"/>
      <c r="EEV949" s="35"/>
      <c r="EEW949" s="34"/>
      <c r="EFD949" s="35"/>
      <c r="EFE949" s="34"/>
      <c r="EFL949" s="35"/>
      <c r="EFM949" s="34"/>
      <c r="EFT949" s="35"/>
      <c r="EFU949" s="34"/>
      <c r="EGB949" s="35"/>
      <c r="EGC949" s="34"/>
      <c r="EGJ949" s="35"/>
      <c r="EGK949" s="34"/>
      <c r="EGR949" s="35"/>
      <c r="EGS949" s="34"/>
      <c r="EGZ949" s="35"/>
      <c r="EHA949" s="34"/>
      <c r="EHH949" s="35"/>
      <c r="EHI949" s="34"/>
      <c r="EHP949" s="35"/>
      <c r="EHQ949" s="34"/>
      <c r="EHX949" s="35"/>
      <c r="EHY949" s="34"/>
      <c r="EIF949" s="35"/>
      <c r="EIG949" s="34"/>
      <c r="EIN949" s="35"/>
      <c r="EIO949" s="34"/>
      <c r="EIV949" s="35"/>
      <c r="EIW949" s="34"/>
      <c r="EJD949" s="35"/>
      <c r="EJE949" s="34"/>
      <c r="EJL949" s="35"/>
      <c r="EJM949" s="34"/>
      <c r="EJT949" s="35"/>
      <c r="EJU949" s="34"/>
      <c r="EKB949" s="35"/>
      <c r="EKC949" s="34"/>
      <c r="EKJ949" s="35"/>
      <c r="EKK949" s="34"/>
      <c r="EKR949" s="35"/>
      <c r="EKS949" s="34"/>
      <c r="EKZ949" s="35"/>
      <c r="ELA949" s="34"/>
      <c r="ELH949" s="35"/>
      <c r="ELI949" s="34"/>
      <c r="ELP949" s="35"/>
      <c r="ELQ949" s="34"/>
      <c r="ELX949" s="35"/>
      <c r="ELY949" s="34"/>
      <c r="EMF949" s="35"/>
      <c r="EMG949" s="34"/>
      <c r="EMN949" s="35"/>
      <c r="EMO949" s="34"/>
      <c r="EMV949" s="35"/>
      <c r="EMW949" s="34"/>
      <c r="END949" s="35"/>
      <c r="ENE949" s="34"/>
      <c r="ENL949" s="35"/>
      <c r="ENM949" s="34"/>
      <c r="ENT949" s="35"/>
      <c r="ENU949" s="34"/>
      <c r="EOB949" s="35"/>
      <c r="EOC949" s="34"/>
      <c r="EOJ949" s="35"/>
      <c r="EOK949" s="34"/>
      <c r="EOR949" s="35"/>
      <c r="EOS949" s="34"/>
      <c r="EOZ949" s="35"/>
      <c r="EPA949" s="34"/>
      <c r="EPH949" s="35"/>
      <c r="EPI949" s="34"/>
      <c r="EPP949" s="35"/>
      <c r="EPQ949" s="34"/>
      <c r="EPX949" s="35"/>
      <c r="EPY949" s="34"/>
      <c r="EQF949" s="35"/>
      <c r="EQG949" s="34"/>
      <c r="EQN949" s="35"/>
      <c r="EQO949" s="34"/>
      <c r="EQV949" s="35"/>
      <c r="EQW949" s="34"/>
      <c r="ERD949" s="35"/>
      <c r="ERE949" s="34"/>
      <c r="ERL949" s="35"/>
      <c r="ERM949" s="34"/>
      <c r="ERT949" s="35"/>
      <c r="ERU949" s="34"/>
      <c r="ESB949" s="35"/>
      <c r="ESC949" s="34"/>
      <c r="ESJ949" s="35"/>
      <c r="ESK949" s="34"/>
      <c r="ESR949" s="35"/>
      <c r="ESS949" s="34"/>
      <c r="ESZ949" s="35"/>
      <c r="ETA949" s="34"/>
      <c r="ETH949" s="35"/>
      <c r="ETI949" s="34"/>
      <c r="ETP949" s="35"/>
      <c r="ETQ949" s="34"/>
      <c r="ETX949" s="35"/>
      <c r="ETY949" s="34"/>
      <c r="EUF949" s="35"/>
      <c r="EUG949" s="34"/>
      <c r="EUN949" s="35"/>
      <c r="EUO949" s="34"/>
      <c r="EUV949" s="35"/>
      <c r="EUW949" s="34"/>
      <c r="EVD949" s="35"/>
      <c r="EVE949" s="34"/>
      <c r="EVL949" s="35"/>
      <c r="EVM949" s="34"/>
      <c r="EVT949" s="35"/>
      <c r="EVU949" s="34"/>
      <c r="EWB949" s="35"/>
      <c r="EWC949" s="34"/>
      <c r="EWJ949" s="35"/>
      <c r="EWK949" s="34"/>
      <c r="EWR949" s="35"/>
      <c r="EWS949" s="34"/>
      <c r="EWZ949" s="35"/>
      <c r="EXA949" s="34"/>
      <c r="EXH949" s="35"/>
      <c r="EXI949" s="34"/>
      <c r="EXP949" s="35"/>
      <c r="EXQ949" s="34"/>
      <c r="EXX949" s="35"/>
      <c r="EXY949" s="34"/>
      <c r="EYF949" s="35"/>
      <c r="EYG949" s="34"/>
      <c r="EYN949" s="35"/>
      <c r="EYO949" s="34"/>
      <c r="EYV949" s="35"/>
      <c r="EYW949" s="34"/>
      <c r="EZD949" s="35"/>
      <c r="EZE949" s="34"/>
      <c r="EZL949" s="35"/>
      <c r="EZM949" s="34"/>
      <c r="EZT949" s="35"/>
      <c r="EZU949" s="34"/>
      <c r="FAB949" s="35"/>
      <c r="FAC949" s="34"/>
      <c r="FAJ949" s="35"/>
      <c r="FAK949" s="34"/>
      <c r="FAR949" s="35"/>
      <c r="FAS949" s="34"/>
      <c r="FAZ949" s="35"/>
      <c r="FBA949" s="34"/>
      <c r="FBH949" s="35"/>
      <c r="FBI949" s="34"/>
      <c r="FBP949" s="35"/>
      <c r="FBQ949" s="34"/>
      <c r="FBX949" s="35"/>
      <c r="FBY949" s="34"/>
      <c r="FCF949" s="35"/>
      <c r="FCG949" s="34"/>
      <c r="FCN949" s="35"/>
      <c r="FCO949" s="34"/>
      <c r="FCV949" s="35"/>
      <c r="FCW949" s="34"/>
      <c r="FDD949" s="35"/>
      <c r="FDE949" s="34"/>
      <c r="FDL949" s="35"/>
      <c r="FDM949" s="34"/>
      <c r="FDT949" s="35"/>
      <c r="FDU949" s="34"/>
      <c r="FEB949" s="35"/>
      <c r="FEC949" s="34"/>
      <c r="FEJ949" s="35"/>
      <c r="FEK949" s="34"/>
      <c r="FER949" s="35"/>
      <c r="FES949" s="34"/>
      <c r="FEZ949" s="35"/>
      <c r="FFA949" s="34"/>
      <c r="FFH949" s="35"/>
      <c r="FFI949" s="34"/>
      <c r="FFP949" s="35"/>
      <c r="FFQ949" s="34"/>
      <c r="FFX949" s="35"/>
      <c r="FFY949" s="34"/>
      <c r="FGF949" s="35"/>
      <c r="FGG949" s="34"/>
      <c r="FGN949" s="35"/>
      <c r="FGO949" s="34"/>
      <c r="FGV949" s="35"/>
      <c r="FGW949" s="34"/>
      <c r="FHD949" s="35"/>
      <c r="FHE949" s="34"/>
      <c r="FHL949" s="35"/>
      <c r="FHM949" s="34"/>
      <c r="FHT949" s="35"/>
      <c r="FHU949" s="34"/>
      <c r="FIB949" s="35"/>
      <c r="FIC949" s="34"/>
      <c r="FIJ949" s="35"/>
      <c r="FIK949" s="34"/>
      <c r="FIR949" s="35"/>
      <c r="FIS949" s="34"/>
      <c r="FIZ949" s="35"/>
      <c r="FJA949" s="34"/>
      <c r="FJH949" s="35"/>
      <c r="FJI949" s="34"/>
      <c r="FJP949" s="35"/>
      <c r="FJQ949" s="34"/>
      <c r="FJX949" s="35"/>
      <c r="FJY949" s="34"/>
      <c r="FKF949" s="35"/>
      <c r="FKG949" s="34"/>
      <c r="FKN949" s="35"/>
      <c r="FKO949" s="34"/>
      <c r="FKV949" s="35"/>
      <c r="FKW949" s="34"/>
      <c r="FLD949" s="35"/>
      <c r="FLE949" s="34"/>
      <c r="FLL949" s="35"/>
      <c r="FLM949" s="34"/>
      <c r="FLT949" s="35"/>
      <c r="FLU949" s="34"/>
      <c r="FMB949" s="35"/>
      <c r="FMC949" s="34"/>
      <c r="FMJ949" s="35"/>
      <c r="FMK949" s="34"/>
      <c r="FMR949" s="35"/>
      <c r="FMS949" s="34"/>
      <c r="FMZ949" s="35"/>
      <c r="FNA949" s="34"/>
      <c r="FNH949" s="35"/>
      <c r="FNI949" s="34"/>
      <c r="FNP949" s="35"/>
      <c r="FNQ949" s="34"/>
      <c r="FNX949" s="35"/>
      <c r="FNY949" s="34"/>
      <c r="FOF949" s="35"/>
      <c r="FOG949" s="34"/>
      <c r="FON949" s="35"/>
      <c r="FOO949" s="34"/>
      <c r="FOV949" s="35"/>
      <c r="FOW949" s="34"/>
      <c r="FPD949" s="35"/>
      <c r="FPE949" s="34"/>
      <c r="FPL949" s="35"/>
      <c r="FPM949" s="34"/>
      <c r="FPT949" s="35"/>
      <c r="FPU949" s="34"/>
      <c r="FQB949" s="35"/>
      <c r="FQC949" s="34"/>
      <c r="FQJ949" s="35"/>
      <c r="FQK949" s="34"/>
      <c r="FQR949" s="35"/>
      <c r="FQS949" s="34"/>
      <c r="FQZ949" s="35"/>
      <c r="FRA949" s="34"/>
      <c r="FRH949" s="35"/>
      <c r="FRI949" s="34"/>
      <c r="FRP949" s="35"/>
      <c r="FRQ949" s="34"/>
      <c r="FRX949" s="35"/>
      <c r="FRY949" s="34"/>
      <c r="FSF949" s="35"/>
      <c r="FSG949" s="34"/>
      <c r="FSN949" s="35"/>
      <c r="FSO949" s="34"/>
      <c r="FSV949" s="35"/>
      <c r="FSW949" s="34"/>
      <c r="FTD949" s="35"/>
      <c r="FTE949" s="34"/>
      <c r="FTL949" s="35"/>
      <c r="FTM949" s="34"/>
      <c r="FTT949" s="35"/>
      <c r="FTU949" s="34"/>
      <c r="FUB949" s="35"/>
      <c r="FUC949" s="34"/>
      <c r="FUJ949" s="35"/>
      <c r="FUK949" s="34"/>
      <c r="FUR949" s="35"/>
      <c r="FUS949" s="34"/>
      <c r="FUZ949" s="35"/>
      <c r="FVA949" s="34"/>
      <c r="FVH949" s="35"/>
      <c r="FVI949" s="34"/>
      <c r="FVP949" s="35"/>
      <c r="FVQ949" s="34"/>
      <c r="FVX949" s="35"/>
      <c r="FVY949" s="34"/>
      <c r="FWF949" s="35"/>
      <c r="FWG949" s="34"/>
      <c r="FWN949" s="35"/>
      <c r="FWO949" s="34"/>
      <c r="FWV949" s="35"/>
      <c r="FWW949" s="34"/>
      <c r="FXD949" s="35"/>
      <c r="FXE949" s="34"/>
      <c r="FXL949" s="35"/>
      <c r="FXM949" s="34"/>
      <c r="FXT949" s="35"/>
      <c r="FXU949" s="34"/>
      <c r="FYB949" s="35"/>
      <c r="FYC949" s="34"/>
      <c r="FYJ949" s="35"/>
      <c r="FYK949" s="34"/>
      <c r="FYR949" s="35"/>
      <c r="FYS949" s="34"/>
      <c r="FYZ949" s="35"/>
      <c r="FZA949" s="34"/>
      <c r="FZH949" s="35"/>
      <c r="FZI949" s="34"/>
      <c r="FZP949" s="35"/>
      <c r="FZQ949" s="34"/>
      <c r="FZX949" s="35"/>
      <c r="FZY949" s="34"/>
      <c r="GAF949" s="35"/>
      <c r="GAG949" s="34"/>
      <c r="GAN949" s="35"/>
      <c r="GAO949" s="34"/>
      <c r="GAV949" s="35"/>
      <c r="GAW949" s="34"/>
      <c r="GBD949" s="35"/>
      <c r="GBE949" s="34"/>
      <c r="GBL949" s="35"/>
      <c r="GBM949" s="34"/>
      <c r="GBT949" s="35"/>
      <c r="GBU949" s="34"/>
      <c r="GCB949" s="35"/>
      <c r="GCC949" s="34"/>
      <c r="GCJ949" s="35"/>
      <c r="GCK949" s="34"/>
      <c r="GCR949" s="35"/>
      <c r="GCS949" s="34"/>
      <c r="GCZ949" s="35"/>
      <c r="GDA949" s="34"/>
      <c r="GDH949" s="35"/>
      <c r="GDI949" s="34"/>
      <c r="GDP949" s="35"/>
      <c r="GDQ949" s="34"/>
      <c r="GDX949" s="35"/>
      <c r="GDY949" s="34"/>
      <c r="GEF949" s="35"/>
      <c r="GEG949" s="34"/>
      <c r="GEN949" s="35"/>
      <c r="GEO949" s="34"/>
      <c r="GEV949" s="35"/>
      <c r="GEW949" s="34"/>
      <c r="GFD949" s="35"/>
      <c r="GFE949" s="34"/>
      <c r="GFL949" s="35"/>
      <c r="GFM949" s="34"/>
      <c r="GFT949" s="35"/>
      <c r="GFU949" s="34"/>
      <c r="GGB949" s="35"/>
      <c r="GGC949" s="34"/>
      <c r="GGJ949" s="35"/>
      <c r="GGK949" s="34"/>
      <c r="GGR949" s="35"/>
      <c r="GGS949" s="34"/>
      <c r="GGZ949" s="35"/>
      <c r="GHA949" s="34"/>
      <c r="GHH949" s="35"/>
      <c r="GHI949" s="34"/>
      <c r="GHP949" s="35"/>
      <c r="GHQ949" s="34"/>
      <c r="GHX949" s="35"/>
      <c r="GHY949" s="34"/>
      <c r="GIF949" s="35"/>
      <c r="GIG949" s="34"/>
      <c r="GIN949" s="35"/>
      <c r="GIO949" s="34"/>
      <c r="GIV949" s="35"/>
      <c r="GIW949" s="34"/>
      <c r="GJD949" s="35"/>
      <c r="GJE949" s="34"/>
      <c r="GJL949" s="35"/>
      <c r="GJM949" s="34"/>
      <c r="GJT949" s="35"/>
      <c r="GJU949" s="34"/>
      <c r="GKB949" s="35"/>
      <c r="GKC949" s="34"/>
      <c r="GKJ949" s="35"/>
      <c r="GKK949" s="34"/>
      <c r="GKR949" s="35"/>
      <c r="GKS949" s="34"/>
      <c r="GKZ949" s="35"/>
      <c r="GLA949" s="34"/>
      <c r="GLH949" s="35"/>
      <c r="GLI949" s="34"/>
      <c r="GLP949" s="35"/>
      <c r="GLQ949" s="34"/>
      <c r="GLX949" s="35"/>
      <c r="GLY949" s="34"/>
      <c r="GMF949" s="35"/>
      <c r="GMG949" s="34"/>
      <c r="GMN949" s="35"/>
      <c r="GMO949" s="34"/>
      <c r="GMV949" s="35"/>
      <c r="GMW949" s="34"/>
      <c r="GND949" s="35"/>
      <c r="GNE949" s="34"/>
      <c r="GNL949" s="35"/>
      <c r="GNM949" s="34"/>
      <c r="GNT949" s="35"/>
      <c r="GNU949" s="34"/>
      <c r="GOB949" s="35"/>
      <c r="GOC949" s="34"/>
      <c r="GOJ949" s="35"/>
      <c r="GOK949" s="34"/>
      <c r="GOR949" s="35"/>
      <c r="GOS949" s="34"/>
      <c r="GOZ949" s="35"/>
      <c r="GPA949" s="34"/>
      <c r="GPH949" s="35"/>
      <c r="GPI949" s="34"/>
      <c r="GPP949" s="35"/>
      <c r="GPQ949" s="34"/>
      <c r="GPX949" s="35"/>
      <c r="GPY949" s="34"/>
      <c r="GQF949" s="35"/>
      <c r="GQG949" s="34"/>
      <c r="GQN949" s="35"/>
      <c r="GQO949" s="34"/>
      <c r="GQV949" s="35"/>
      <c r="GQW949" s="34"/>
      <c r="GRD949" s="35"/>
      <c r="GRE949" s="34"/>
      <c r="GRL949" s="35"/>
      <c r="GRM949" s="34"/>
      <c r="GRT949" s="35"/>
      <c r="GRU949" s="34"/>
      <c r="GSB949" s="35"/>
      <c r="GSC949" s="34"/>
      <c r="GSJ949" s="35"/>
      <c r="GSK949" s="34"/>
      <c r="GSR949" s="35"/>
      <c r="GSS949" s="34"/>
      <c r="GSZ949" s="35"/>
      <c r="GTA949" s="34"/>
      <c r="GTH949" s="35"/>
      <c r="GTI949" s="34"/>
      <c r="GTP949" s="35"/>
      <c r="GTQ949" s="34"/>
      <c r="GTX949" s="35"/>
      <c r="GTY949" s="34"/>
      <c r="GUF949" s="35"/>
      <c r="GUG949" s="34"/>
      <c r="GUN949" s="35"/>
      <c r="GUO949" s="34"/>
      <c r="GUV949" s="35"/>
      <c r="GUW949" s="34"/>
      <c r="GVD949" s="35"/>
      <c r="GVE949" s="34"/>
      <c r="GVL949" s="35"/>
      <c r="GVM949" s="34"/>
      <c r="GVT949" s="35"/>
      <c r="GVU949" s="34"/>
      <c r="GWB949" s="35"/>
      <c r="GWC949" s="34"/>
      <c r="GWJ949" s="35"/>
      <c r="GWK949" s="34"/>
      <c r="GWR949" s="35"/>
      <c r="GWS949" s="34"/>
      <c r="GWZ949" s="35"/>
      <c r="GXA949" s="34"/>
      <c r="GXH949" s="35"/>
      <c r="GXI949" s="34"/>
      <c r="GXP949" s="35"/>
      <c r="GXQ949" s="34"/>
      <c r="GXX949" s="35"/>
      <c r="GXY949" s="34"/>
      <c r="GYF949" s="35"/>
      <c r="GYG949" s="34"/>
      <c r="GYN949" s="35"/>
      <c r="GYO949" s="34"/>
      <c r="GYV949" s="35"/>
      <c r="GYW949" s="34"/>
      <c r="GZD949" s="35"/>
      <c r="GZE949" s="34"/>
      <c r="GZL949" s="35"/>
      <c r="GZM949" s="34"/>
      <c r="GZT949" s="35"/>
      <c r="GZU949" s="34"/>
      <c r="HAB949" s="35"/>
      <c r="HAC949" s="34"/>
      <c r="HAJ949" s="35"/>
      <c r="HAK949" s="34"/>
      <c r="HAR949" s="35"/>
      <c r="HAS949" s="34"/>
      <c r="HAZ949" s="35"/>
      <c r="HBA949" s="34"/>
      <c r="HBH949" s="35"/>
      <c r="HBI949" s="34"/>
      <c r="HBP949" s="35"/>
      <c r="HBQ949" s="34"/>
      <c r="HBX949" s="35"/>
      <c r="HBY949" s="34"/>
      <c r="HCF949" s="35"/>
      <c r="HCG949" s="34"/>
      <c r="HCN949" s="35"/>
      <c r="HCO949" s="34"/>
      <c r="HCV949" s="35"/>
      <c r="HCW949" s="34"/>
      <c r="HDD949" s="35"/>
      <c r="HDE949" s="34"/>
      <c r="HDL949" s="35"/>
      <c r="HDM949" s="34"/>
      <c r="HDT949" s="35"/>
      <c r="HDU949" s="34"/>
      <c r="HEB949" s="35"/>
      <c r="HEC949" s="34"/>
      <c r="HEJ949" s="35"/>
      <c r="HEK949" s="34"/>
      <c r="HER949" s="35"/>
      <c r="HES949" s="34"/>
      <c r="HEZ949" s="35"/>
      <c r="HFA949" s="34"/>
      <c r="HFH949" s="35"/>
      <c r="HFI949" s="34"/>
      <c r="HFP949" s="35"/>
      <c r="HFQ949" s="34"/>
      <c r="HFX949" s="35"/>
      <c r="HFY949" s="34"/>
      <c r="HGF949" s="35"/>
      <c r="HGG949" s="34"/>
      <c r="HGN949" s="35"/>
      <c r="HGO949" s="34"/>
      <c r="HGV949" s="35"/>
      <c r="HGW949" s="34"/>
      <c r="HHD949" s="35"/>
      <c r="HHE949" s="34"/>
      <c r="HHL949" s="35"/>
      <c r="HHM949" s="34"/>
      <c r="HHT949" s="35"/>
      <c r="HHU949" s="34"/>
      <c r="HIB949" s="35"/>
      <c r="HIC949" s="34"/>
      <c r="HIJ949" s="35"/>
      <c r="HIK949" s="34"/>
      <c r="HIR949" s="35"/>
      <c r="HIS949" s="34"/>
      <c r="HIZ949" s="35"/>
      <c r="HJA949" s="34"/>
      <c r="HJH949" s="35"/>
      <c r="HJI949" s="34"/>
      <c r="HJP949" s="35"/>
      <c r="HJQ949" s="34"/>
      <c r="HJX949" s="35"/>
      <c r="HJY949" s="34"/>
      <c r="HKF949" s="35"/>
      <c r="HKG949" s="34"/>
      <c r="HKN949" s="35"/>
      <c r="HKO949" s="34"/>
      <c r="HKV949" s="35"/>
      <c r="HKW949" s="34"/>
      <c r="HLD949" s="35"/>
      <c r="HLE949" s="34"/>
      <c r="HLL949" s="35"/>
      <c r="HLM949" s="34"/>
      <c r="HLT949" s="35"/>
      <c r="HLU949" s="34"/>
      <c r="HMB949" s="35"/>
      <c r="HMC949" s="34"/>
      <c r="HMJ949" s="35"/>
      <c r="HMK949" s="34"/>
      <c r="HMR949" s="35"/>
      <c r="HMS949" s="34"/>
      <c r="HMZ949" s="35"/>
      <c r="HNA949" s="34"/>
      <c r="HNH949" s="35"/>
      <c r="HNI949" s="34"/>
      <c r="HNP949" s="35"/>
      <c r="HNQ949" s="34"/>
      <c r="HNX949" s="35"/>
      <c r="HNY949" s="34"/>
      <c r="HOF949" s="35"/>
      <c r="HOG949" s="34"/>
      <c r="HON949" s="35"/>
      <c r="HOO949" s="34"/>
      <c r="HOV949" s="35"/>
      <c r="HOW949" s="34"/>
      <c r="HPD949" s="35"/>
      <c r="HPE949" s="34"/>
      <c r="HPL949" s="35"/>
      <c r="HPM949" s="34"/>
      <c r="HPT949" s="35"/>
      <c r="HPU949" s="34"/>
      <c r="HQB949" s="35"/>
      <c r="HQC949" s="34"/>
      <c r="HQJ949" s="35"/>
      <c r="HQK949" s="34"/>
      <c r="HQR949" s="35"/>
      <c r="HQS949" s="34"/>
      <c r="HQZ949" s="35"/>
      <c r="HRA949" s="34"/>
      <c r="HRH949" s="35"/>
      <c r="HRI949" s="34"/>
      <c r="HRP949" s="35"/>
      <c r="HRQ949" s="34"/>
      <c r="HRX949" s="35"/>
      <c r="HRY949" s="34"/>
      <c r="HSF949" s="35"/>
      <c r="HSG949" s="34"/>
      <c r="HSN949" s="35"/>
      <c r="HSO949" s="34"/>
      <c r="HSV949" s="35"/>
      <c r="HSW949" s="34"/>
      <c r="HTD949" s="35"/>
      <c r="HTE949" s="34"/>
      <c r="HTL949" s="35"/>
      <c r="HTM949" s="34"/>
      <c r="HTT949" s="35"/>
      <c r="HTU949" s="34"/>
      <c r="HUB949" s="35"/>
      <c r="HUC949" s="34"/>
      <c r="HUJ949" s="35"/>
      <c r="HUK949" s="34"/>
      <c r="HUR949" s="35"/>
      <c r="HUS949" s="34"/>
      <c r="HUZ949" s="35"/>
      <c r="HVA949" s="34"/>
      <c r="HVH949" s="35"/>
      <c r="HVI949" s="34"/>
      <c r="HVP949" s="35"/>
      <c r="HVQ949" s="34"/>
      <c r="HVX949" s="35"/>
      <c r="HVY949" s="34"/>
      <c r="HWF949" s="35"/>
      <c r="HWG949" s="34"/>
      <c r="HWN949" s="35"/>
      <c r="HWO949" s="34"/>
      <c r="HWV949" s="35"/>
      <c r="HWW949" s="34"/>
      <c r="HXD949" s="35"/>
      <c r="HXE949" s="34"/>
      <c r="HXL949" s="35"/>
      <c r="HXM949" s="34"/>
      <c r="HXT949" s="35"/>
      <c r="HXU949" s="34"/>
      <c r="HYB949" s="35"/>
      <c r="HYC949" s="34"/>
      <c r="HYJ949" s="35"/>
      <c r="HYK949" s="34"/>
      <c r="HYR949" s="35"/>
      <c r="HYS949" s="34"/>
      <c r="HYZ949" s="35"/>
      <c r="HZA949" s="34"/>
      <c r="HZH949" s="35"/>
      <c r="HZI949" s="34"/>
      <c r="HZP949" s="35"/>
      <c r="HZQ949" s="34"/>
      <c r="HZX949" s="35"/>
      <c r="HZY949" s="34"/>
      <c r="IAF949" s="35"/>
      <c r="IAG949" s="34"/>
      <c r="IAN949" s="35"/>
      <c r="IAO949" s="34"/>
      <c r="IAV949" s="35"/>
      <c r="IAW949" s="34"/>
      <c r="IBD949" s="35"/>
      <c r="IBE949" s="34"/>
      <c r="IBL949" s="35"/>
      <c r="IBM949" s="34"/>
      <c r="IBT949" s="35"/>
      <c r="IBU949" s="34"/>
      <c r="ICB949" s="35"/>
      <c r="ICC949" s="34"/>
      <c r="ICJ949" s="35"/>
      <c r="ICK949" s="34"/>
      <c r="ICR949" s="35"/>
      <c r="ICS949" s="34"/>
      <c r="ICZ949" s="35"/>
      <c r="IDA949" s="34"/>
      <c r="IDH949" s="35"/>
      <c r="IDI949" s="34"/>
      <c r="IDP949" s="35"/>
      <c r="IDQ949" s="34"/>
      <c r="IDX949" s="35"/>
      <c r="IDY949" s="34"/>
      <c r="IEF949" s="35"/>
      <c r="IEG949" s="34"/>
      <c r="IEN949" s="35"/>
      <c r="IEO949" s="34"/>
      <c r="IEV949" s="35"/>
      <c r="IEW949" s="34"/>
      <c r="IFD949" s="35"/>
      <c r="IFE949" s="34"/>
      <c r="IFL949" s="35"/>
      <c r="IFM949" s="34"/>
      <c r="IFT949" s="35"/>
      <c r="IFU949" s="34"/>
      <c r="IGB949" s="35"/>
      <c r="IGC949" s="34"/>
      <c r="IGJ949" s="35"/>
      <c r="IGK949" s="34"/>
      <c r="IGR949" s="35"/>
      <c r="IGS949" s="34"/>
      <c r="IGZ949" s="35"/>
      <c r="IHA949" s="34"/>
      <c r="IHH949" s="35"/>
      <c r="IHI949" s="34"/>
      <c r="IHP949" s="35"/>
      <c r="IHQ949" s="34"/>
      <c r="IHX949" s="35"/>
      <c r="IHY949" s="34"/>
      <c r="IIF949" s="35"/>
      <c r="IIG949" s="34"/>
      <c r="IIN949" s="35"/>
      <c r="IIO949" s="34"/>
      <c r="IIV949" s="35"/>
      <c r="IIW949" s="34"/>
      <c r="IJD949" s="35"/>
      <c r="IJE949" s="34"/>
      <c r="IJL949" s="35"/>
      <c r="IJM949" s="34"/>
      <c r="IJT949" s="35"/>
      <c r="IJU949" s="34"/>
      <c r="IKB949" s="35"/>
      <c r="IKC949" s="34"/>
      <c r="IKJ949" s="35"/>
      <c r="IKK949" s="34"/>
      <c r="IKR949" s="35"/>
      <c r="IKS949" s="34"/>
      <c r="IKZ949" s="35"/>
      <c r="ILA949" s="34"/>
      <c r="ILH949" s="35"/>
      <c r="ILI949" s="34"/>
      <c r="ILP949" s="35"/>
      <c r="ILQ949" s="34"/>
      <c r="ILX949" s="35"/>
      <c r="ILY949" s="34"/>
      <c r="IMF949" s="35"/>
      <c r="IMG949" s="34"/>
      <c r="IMN949" s="35"/>
      <c r="IMO949" s="34"/>
      <c r="IMV949" s="35"/>
      <c r="IMW949" s="34"/>
      <c r="IND949" s="35"/>
      <c r="INE949" s="34"/>
      <c r="INL949" s="35"/>
      <c r="INM949" s="34"/>
      <c r="INT949" s="35"/>
      <c r="INU949" s="34"/>
      <c r="IOB949" s="35"/>
      <c r="IOC949" s="34"/>
      <c r="IOJ949" s="35"/>
      <c r="IOK949" s="34"/>
      <c r="IOR949" s="35"/>
      <c r="IOS949" s="34"/>
      <c r="IOZ949" s="35"/>
      <c r="IPA949" s="34"/>
      <c r="IPH949" s="35"/>
      <c r="IPI949" s="34"/>
      <c r="IPP949" s="35"/>
      <c r="IPQ949" s="34"/>
      <c r="IPX949" s="35"/>
      <c r="IPY949" s="34"/>
      <c r="IQF949" s="35"/>
      <c r="IQG949" s="34"/>
      <c r="IQN949" s="35"/>
      <c r="IQO949" s="34"/>
      <c r="IQV949" s="35"/>
      <c r="IQW949" s="34"/>
      <c r="IRD949" s="35"/>
      <c r="IRE949" s="34"/>
      <c r="IRL949" s="35"/>
      <c r="IRM949" s="34"/>
      <c r="IRT949" s="35"/>
      <c r="IRU949" s="34"/>
      <c r="ISB949" s="35"/>
      <c r="ISC949" s="34"/>
      <c r="ISJ949" s="35"/>
      <c r="ISK949" s="34"/>
      <c r="ISR949" s="35"/>
      <c r="ISS949" s="34"/>
      <c r="ISZ949" s="35"/>
      <c r="ITA949" s="34"/>
      <c r="ITH949" s="35"/>
      <c r="ITI949" s="34"/>
      <c r="ITP949" s="35"/>
      <c r="ITQ949" s="34"/>
      <c r="ITX949" s="35"/>
      <c r="ITY949" s="34"/>
      <c r="IUF949" s="35"/>
      <c r="IUG949" s="34"/>
      <c r="IUN949" s="35"/>
      <c r="IUO949" s="34"/>
      <c r="IUV949" s="35"/>
      <c r="IUW949" s="34"/>
      <c r="IVD949" s="35"/>
      <c r="IVE949" s="34"/>
      <c r="IVL949" s="35"/>
      <c r="IVM949" s="34"/>
      <c r="IVT949" s="35"/>
      <c r="IVU949" s="34"/>
      <c r="IWB949" s="35"/>
      <c r="IWC949" s="34"/>
      <c r="IWJ949" s="35"/>
      <c r="IWK949" s="34"/>
      <c r="IWR949" s="35"/>
      <c r="IWS949" s="34"/>
      <c r="IWZ949" s="35"/>
      <c r="IXA949" s="34"/>
      <c r="IXH949" s="35"/>
      <c r="IXI949" s="34"/>
      <c r="IXP949" s="35"/>
      <c r="IXQ949" s="34"/>
      <c r="IXX949" s="35"/>
      <c r="IXY949" s="34"/>
      <c r="IYF949" s="35"/>
      <c r="IYG949" s="34"/>
      <c r="IYN949" s="35"/>
      <c r="IYO949" s="34"/>
      <c r="IYV949" s="35"/>
      <c r="IYW949" s="34"/>
      <c r="IZD949" s="35"/>
      <c r="IZE949" s="34"/>
      <c r="IZL949" s="35"/>
      <c r="IZM949" s="34"/>
      <c r="IZT949" s="35"/>
      <c r="IZU949" s="34"/>
      <c r="JAB949" s="35"/>
      <c r="JAC949" s="34"/>
      <c r="JAJ949" s="35"/>
      <c r="JAK949" s="34"/>
      <c r="JAR949" s="35"/>
      <c r="JAS949" s="34"/>
      <c r="JAZ949" s="35"/>
      <c r="JBA949" s="34"/>
      <c r="JBH949" s="35"/>
      <c r="JBI949" s="34"/>
      <c r="JBP949" s="35"/>
      <c r="JBQ949" s="34"/>
      <c r="JBX949" s="35"/>
      <c r="JBY949" s="34"/>
      <c r="JCF949" s="35"/>
      <c r="JCG949" s="34"/>
      <c r="JCN949" s="35"/>
      <c r="JCO949" s="34"/>
      <c r="JCV949" s="35"/>
      <c r="JCW949" s="34"/>
      <c r="JDD949" s="35"/>
      <c r="JDE949" s="34"/>
      <c r="JDL949" s="35"/>
      <c r="JDM949" s="34"/>
      <c r="JDT949" s="35"/>
      <c r="JDU949" s="34"/>
      <c r="JEB949" s="35"/>
      <c r="JEC949" s="34"/>
      <c r="JEJ949" s="35"/>
      <c r="JEK949" s="34"/>
      <c r="JER949" s="35"/>
      <c r="JES949" s="34"/>
      <c r="JEZ949" s="35"/>
      <c r="JFA949" s="34"/>
      <c r="JFH949" s="35"/>
      <c r="JFI949" s="34"/>
      <c r="JFP949" s="35"/>
      <c r="JFQ949" s="34"/>
      <c r="JFX949" s="35"/>
      <c r="JFY949" s="34"/>
      <c r="JGF949" s="35"/>
      <c r="JGG949" s="34"/>
      <c r="JGN949" s="35"/>
      <c r="JGO949" s="34"/>
      <c r="JGV949" s="35"/>
      <c r="JGW949" s="34"/>
      <c r="JHD949" s="35"/>
      <c r="JHE949" s="34"/>
      <c r="JHL949" s="35"/>
      <c r="JHM949" s="34"/>
      <c r="JHT949" s="35"/>
      <c r="JHU949" s="34"/>
      <c r="JIB949" s="35"/>
      <c r="JIC949" s="34"/>
      <c r="JIJ949" s="35"/>
      <c r="JIK949" s="34"/>
      <c r="JIR949" s="35"/>
      <c r="JIS949" s="34"/>
      <c r="JIZ949" s="35"/>
      <c r="JJA949" s="34"/>
      <c r="JJH949" s="35"/>
      <c r="JJI949" s="34"/>
      <c r="JJP949" s="35"/>
      <c r="JJQ949" s="34"/>
      <c r="JJX949" s="35"/>
      <c r="JJY949" s="34"/>
      <c r="JKF949" s="35"/>
      <c r="JKG949" s="34"/>
      <c r="JKN949" s="35"/>
      <c r="JKO949" s="34"/>
      <c r="JKV949" s="35"/>
      <c r="JKW949" s="34"/>
      <c r="JLD949" s="35"/>
      <c r="JLE949" s="34"/>
      <c r="JLL949" s="35"/>
      <c r="JLM949" s="34"/>
      <c r="JLT949" s="35"/>
      <c r="JLU949" s="34"/>
      <c r="JMB949" s="35"/>
      <c r="JMC949" s="34"/>
      <c r="JMJ949" s="35"/>
      <c r="JMK949" s="34"/>
      <c r="JMR949" s="35"/>
      <c r="JMS949" s="34"/>
      <c r="JMZ949" s="35"/>
      <c r="JNA949" s="34"/>
      <c r="JNH949" s="35"/>
      <c r="JNI949" s="34"/>
      <c r="JNP949" s="35"/>
      <c r="JNQ949" s="34"/>
      <c r="JNX949" s="35"/>
      <c r="JNY949" s="34"/>
      <c r="JOF949" s="35"/>
      <c r="JOG949" s="34"/>
      <c r="JON949" s="35"/>
      <c r="JOO949" s="34"/>
      <c r="JOV949" s="35"/>
      <c r="JOW949" s="34"/>
      <c r="JPD949" s="35"/>
      <c r="JPE949" s="34"/>
      <c r="JPL949" s="35"/>
      <c r="JPM949" s="34"/>
      <c r="JPT949" s="35"/>
      <c r="JPU949" s="34"/>
      <c r="JQB949" s="35"/>
      <c r="JQC949" s="34"/>
      <c r="JQJ949" s="35"/>
      <c r="JQK949" s="34"/>
      <c r="JQR949" s="35"/>
      <c r="JQS949" s="34"/>
      <c r="JQZ949" s="35"/>
      <c r="JRA949" s="34"/>
      <c r="JRH949" s="35"/>
      <c r="JRI949" s="34"/>
      <c r="JRP949" s="35"/>
      <c r="JRQ949" s="34"/>
      <c r="JRX949" s="35"/>
      <c r="JRY949" s="34"/>
      <c r="JSF949" s="35"/>
      <c r="JSG949" s="34"/>
      <c r="JSN949" s="35"/>
      <c r="JSO949" s="34"/>
      <c r="JSV949" s="35"/>
      <c r="JSW949" s="34"/>
      <c r="JTD949" s="35"/>
      <c r="JTE949" s="34"/>
      <c r="JTL949" s="35"/>
      <c r="JTM949" s="34"/>
      <c r="JTT949" s="35"/>
      <c r="JTU949" s="34"/>
      <c r="JUB949" s="35"/>
      <c r="JUC949" s="34"/>
      <c r="JUJ949" s="35"/>
      <c r="JUK949" s="34"/>
      <c r="JUR949" s="35"/>
      <c r="JUS949" s="34"/>
      <c r="JUZ949" s="35"/>
      <c r="JVA949" s="34"/>
      <c r="JVH949" s="35"/>
      <c r="JVI949" s="34"/>
      <c r="JVP949" s="35"/>
      <c r="JVQ949" s="34"/>
      <c r="JVX949" s="35"/>
      <c r="JVY949" s="34"/>
      <c r="JWF949" s="35"/>
      <c r="JWG949" s="34"/>
      <c r="JWN949" s="35"/>
      <c r="JWO949" s="34"/>
      <c r="JWV949" s="35"/>
      <c r="JWW949" s="34"/>
      <c r="JXD949" s="35"/>
      <c r="JXE949" s="34"/>
      <c r="JXL949" s="35"/>
      <c r="JXM949" s="34"/>
      <c r="JXT949" s="35"/>
      <c r="JXU949" s="34"/>
      <c r="JYB949" s="35"/>
      <c r="JYC949" s="34"/>
      <c r="JYJ949" s="35"/>
      <c r="JYK949" s="34"/>
      <c r="JYR949" s="35"/>
      <c r="JYS949" s="34"/>
      <c r="JYZ949" s="35"/>
      <c r="JZA949" s="34"/>
      <c r="JZH949" s="35"/>
      <c r="JZI949" s="34"/>
      <c r="JZP949" s="35"/>
      <c r="JZQ949" s="34"/>
      <c r="JZX949" s="35"/>
      <c r="JZY949" s="34"/>
      <c r="KAF949" s="35"/>
      <c r="KAG949" s="34"/>
      <c r="KAN949" s="35"/>
      <c r="KAO949" s="34"/>
      <c r="KAV949" s="35"/>
      <c r="KAW949" s="34"/>
      <c r="KBD949" s="35"/>
      <c r="KBE949" s="34"/>
      <c r="KBL949" s="35"/>
      <c r="KBM949" s="34"/>
      <c r="KBT949" s="35"/>
      <c r="KBU949" s="34"/>
      <c r="KCB949" s="35"/>
      <c r="KCC949" s="34"/>
      <c r="KCJ949" s="35"/>
      <c r="KCK949" s="34"/>
      <c r="KCR949" s="35"/>
      <c r="KCS949" s="34"/>
      <c r="KCZ949" s="35"/>
      <c r="KDA949" s="34"/>
      <c r="KDH949" s="35"/>
      <c r="KDI949" s="34"/>
      <c r="KDP949" s="35"/>
      <c r="KDQ949" s="34"/>
      <c r="KDX949" s="35"/>
      <c r="KDY949" s="34"/>
      <c r="KEF949" s="35"/>
      <c r="KEG949" s="34"/>
      <c r="KEN949" s="35"/>
      <c r="KEO949" s="34"/>
      <c r="KEV949" s="35"/>
      <c r="KEW949" s="34"/>
      <c r="KFD949" s="35"/>
      <c r="KFE949" s="34"/>
      <c r="KFL949" s="35"/>
      <c r="KFM949" s="34"/>
      <c r="KFT949" s="35"/>
      <c r="KFU949" s="34"/>
      <c r="KGB949" s="35"/>
      <c r="KGC949" s="34"/>
      <c r="KGJ949" s="35"/>
      <c r="KGK949" s="34"/>
      <c r="KGR949" s="35"/>
      <c r="KGS949" s="34"/>
      <c r="KGZ949" s="35"/>
      <c r="KHA949" s="34"/>
      <c r="KHH949" s="35"/>
      <c r="KHI949" s="34"/>
      <c r="KHP949" s="35"/>
      <c r="KHQ949" s="34"/>
      <c r="KHX949" s="35"/>
      <c r="KHY949" s="34"/>
      <c r="KIF949" s="35"/>
      <c r="KIG949" s="34"/>
      <c r="KIN949" s="35"/>
      <c r="KIO949" s="34"/>
      <c r="KIV949" s="35"/>
      <c r="KIW949" s="34"/>
      <c r="KJD949" s="35"/>
      <c r="KJE949" s="34"/>
      <c r="KJL949" s="35"/>
      <c r="KJM949" s="34"/>
      <c r="KJT949" s="35"/>
      <c r="KJU949" s="34"/>
      <c r="KKB949" s="35"/>
      <c r="KKC949" s="34"/>
      <c r="KKJ949" s="35"/>
      <c r="KKK949" s="34"/>
      <c r="KKR949" s="35"/>
      <c r="KKS949" s="34"/>
      <c r="KKZ949" s="35"/>
      <c r="KLA949" s="34"/>
      <c r="KLH949" s="35"/>
      <c r="KLI949" s="34"/>
      <c r="KLP949" s="35"/>
      <c r="KLQ949" s="34"/>
      <c r="KLX949" s="35"/>
      <c r="KLY949" s="34"/>
      <c r="KMF949" s="35"/>
      <c r="KMG949" s="34"/>
      <c r="KMN949" s="35"/>
      <c r="KMO949" s="34"/>
      <c r="KMV949" s="35"/>
      <c r="KMW949" s="34"/>
      <c r="KND949" s="35"/>
      <c r="KNE949" s="34"/>
      <c r="KNL949" s="35"/>
      <c r="KNM949" s="34"/>
      <c r="KNT949" s="35"/>
      <c r="KNU949" s="34"/>
      <c r="KOB949" s="35"/>
      <c r="KOC949" s="34"/>
      <c r="KOJ949" s="35"/>
      <c r="KOK949" s="34"/>
      <c r="KOR949" s="35"/>
      <c r="KOS949" s="34"/>
      <c r="KOZ949" s="35"/>
      <c r="KPA949" s="34"/>
      <c r="KPH949" s="35"/>
      <c r="KPI949" s="34"/>
      <c r="KPP949" s="35"/>
      <c r="KPQ949" s="34"/>
      <c r="KPX949" s="35"/>
      <c r="KPY949" s="34"/>
      <c r="KQF949" s="35"/>
      <c r="KQG949" s="34"/>
      <c r="KQN949" s="35"/>
      <c r="KQO949" s="34"/>
      <c r="KQV949" s="35"/>
      <c r="KQW949" s="34"/>
      <c r="KRD949" s="35"/>
      <c r="KRE949" s="34"/>
      <c r="KRL949" s="35"/>
      <c r="KRM949" s="34"/>
      <c r="KRT949" s="35"/>
      <c r="KRU949" s="34"/>
      <c r="KSB949" s="35"/>
      <c r="KSC949" s="34"/>
      <c r="KSJ949" s="35"/>
      <c r="KSK949" s="34"/>
      <c r="KSR949" s="35"/>
      <c r="KSS949" s="34"/>
      <c r="KSZ949" s="35"/>
      <c r="KTA949" s="34"/>
      <c r="KTH949" s="35"/>
      <c r="KTI949" s="34"/>
      <c r="KTP949" s="35"/>
      <c r="KTQ949" s="34"/>
      <c r="KTX949" s="35"/>
      <c r="KTY949" s="34"/>
      <c r="KUF949" s="35"/>
      <c r="KUG949" s="34"/>
      <c r="KUN949" s="35"/>
      <c r="KUO949" s="34"/>
      <c r="KUV949" s="35"/>
      <c r="KUW949" s="34"/>
      <c r="KVD949" s="35"/>
      <c r="KVE949" s="34"/>
      <c r="KVL949" s="35"/>
      <c r="KVM949" s="34"/>
      <c r="KVT949" s="35"/>
      <c r="KVU949" s="34"/>
      <c r="KWB949" s="35"/>
      <c r="KWC949" s="34"/>
      <c r="KWJ949" s="35"/>
      <c r="KWK949" s="34"/>
      <c r="KWR949" s="35"/>
      <c r="KWS949" s="34"/>
      <c r="KWZ949" s="35"/>
      <c r="KXA949" s="34"/>
      <c r="KXH949" s="35"/>
      <c r="KXI949" s="34"/>
      <c r="KXP949" s="35"/>
      <c r="KXQ949" s="34"/>
      <c r="KXX949" s="35"/>
      <c r="KXY949" s="34"/>
      <c r="KYF949" s="35"/>
      <c r="KYG949" s="34"/>
      <c r="KYN949" s="35"/>
      <c r="KYO949" s="34"/>
      <c r="KYV949" s="35"/>
      <c r="KYW949" s="34"/>
      <c r="KZD949" s="35"/>
      <c r="KZE949" s="34"/>
      <c r="KZL949" s="35"/>
      <c r="KZM949" s="34"/>
      <c r="KZT949" s="35"/>
      <c r="KZU949" s="34"/>
      <c r="LAB949" s="35"/>
      <c r="LAC949" s="34"/>
      <c r="LAJ949" s="35"/>
      <c r="LAK949" s="34"/>
      <c r="LAR949" s="35"/>
      <c r="LAS949" s="34"/>
      <c r="LAZ949" s="35"/>
      <c r="LBA949" s="34"/>
      <c r="LBH949" s="35"/>
      <c r="LBI949" s="34"/>
      <c r="LBP949" s="35"/>
      <c r="LBQ949" s="34"/>
      <c r="LBX949" s="35"/>
      <c r="LBY949" s="34"/>
      <c r="LCF949" s="35"/>
      <c r="LCG949" s="34"/>
      <c r="LCN949" s="35"/>
      <c r="LCO949" s="34"/>
      <c r="LCV949" s="35"/>
      <c r="LCW949" s="34"/>
      <c r="LDD949" s="35"/>
      <c r="LDE949" s="34"/>
      <c r="LDL949" s="35"/>
      <c r="LDM949" s="34"/>
      <c r="LDT949" s="35"/>
      <c r="LDU949" s="34"/>
      <c r="LEB949" s="35"/>
      <c r="LEC949" s="34"/>
      <c r="LEJ949" s="35"/>
      <c r="LEK949" s="34"/>
      <c r="LER949" s="35"/>
      <c r="LES949" s="34"/>
      <c r="LEZ949" s="35"/>
      <c r="LFA949" s="34"/>
      <c r="LFH949" s="35"/>
      <c r="LFI949" s="34"/>
      <c r="LFP949" s="35"/>
      <c r="LFQ949" s="34"/>
      <c r="LFX949" s="35"/>
      <c r="LFY949" s="34"/>
      <c r="LGF949" s="35"/>
      <c r="LGG949" s="34"/>
      <c r="LGN949" s="35"/>
      <c r="LGO949" s="34"/>
      <c r="LGV949" s="35"/>
      <c r="LGW949" s="34"/>
      <c r="LHD949" s="35"/>
      <c r="LHE949" s="34"/>
      <c r="LHL949" s="35"/>
      <c r="LHM949" s="34"/>
      <c r="LHT949" s="35"/>
      <c r="LHU949" s="34"/>
      <c r="LIB949" s="35"/>
      <c r="LIC949" s="34"/>
      <c r="LIJ949" s="35"/>
      <c r="LIK949" s="34"/>
      <c r="LIR949" s="35"/>
      <c r="LIS949" s="34"/>
      <c r="LIZ949" s="35"/>
      <c r="LJA949" s="34"/>
      <c r="LJH949" s="35"/>
      <c r="LJI949" s="34"/>
      <c r="LJP949" s="35"/>
      <c r="LJQ949" s="34"/>
      <c r="LJX949" s="35"/>
      <c r="LJY949" s="34"/>
      <c r="LKF949" s="35"/>
      <c r="LKG949" s="34"/>
      <c r="LKN949" s="35"/>
      <c r="LKO949" s="34"/>
      <c r="LKV949" s="35"/>
      <c r="LKW949" s="34"/>
      <c r="LLD949" s="35"/>
      <c r="LLE949" s="34"/>
      <c r="LLL949" s="35"/>
      <c r="LLM949" s="34"/>
      <c r="LLT949" s="35"/>
      <c r="LLU949" s="34"/>
      <c r="LMB949" s="35"/>
      <c r="LMC949" s="34"/>
      <c r="LMJ949" s="35"/>
      <c r="LMK949" s="34"/>
      <c r="LMR949" s="35"/>
      <c r="LMS949" s="34"/>
      <c r="LMZ949" s="35"/>
      <c r="LNA949" s="34"/>
      <c r="LNH949" s="35"/>
      <c r="LNI949" s="34"/>
      <c r="LNP949" s="35"/>
      <c r="LNQ949" s="34"/>
      <c r="LNX949" s="35"/>
      <c r="LNY949" s="34"/>
      <c r="LOF949" s="35"/>
      <c r="LOG949" s="34"/>
      <c r="LON949" s="35"/>
      <c r="LOO949" s="34"/>
      <c r="LOV949" s="35"/>
      <c r="LOW949" s="34"/>
      <c r="LPD949" s="35"/>
      <c r="LPE949" s="34"/>
      <c r="LPL949" s="35"/>
      <c r="LPM949" s="34"/>
      <c r="LPT949" s="35"/>
      <c r="LPU949" s="34"/>
      <c r="LQB949" s="35"/>
      <c r="LQC949" s="34"/>
      <c r="LQJ949" s="35"/>
      <c r="LQK949" s="34"/>
      <c r="LQR949" s="35"/>
      <c r="LQS949" s="34"/>
      <c r="LQZ949" s="35"/>
      <c r="LRA949" s="34"/>
      <c r="LRH949" s="35"/>
      <c r="LRI949" s="34"/>
      <c r="LRP949" s="35"/>
      <c r="LRQ949" s="34"/>
      <c r="LRX949" s="35"/>
      <c r="LRY949" s="34"/>
      <c r="LSF949" s="35"/>
      <c r="LSG949" s="34"/>
      <c r="LSN949" s="35"/>
      <c r="LSO949" s="34"/>
      <c r="LSV949" s="35"/>
      <c r="LSW949" s="34"/>
      <c r="LTD949" s="35"/>
      <c r="LTE949" s="34"/>
      <c r="LTL949" s="35"/>
      <c r="LTM949" s="34"/>
      <c r="LTT949" s="35"/>
      <c r="LTU949" s="34"/>
      <c r="LUB949" s="35"/>
      <c r="LUC949" s="34"/>
      <c r="LUJ949" s="35"/>
      <c r="LUK949" s="34"/>
      <c r="LUR949" s="35"/>
      <c r="LUS949" s="34"/>
      <c r="LUZ949" s="35"/>
      <c r="LVA949" s="34"/>
      <c r="LVH949" s="35"/>
      <c r="LVI949" s="34"/>
      <c r="LVP949" s="35"/>
      <c r="LVQ949" s="34"/>
      <c r="LVX949" s="35"/>
      <c r="LVY949" s="34"/>
      <c r="LWF949" s="35"/>
      <c r="LWG949" s="34"/>
      <c r="LWN949" s="35"/>
      <c r="LWO949" s="34"/>
      <c r="LWV949" s="35"/>
      <c r="LWW949" s="34"/>
      <c r="LXD949" s="35"/>
      <c r="LXE949" s="34"/>
      <c r="LXL949" s="35"/>
      <c r="LXM949" s="34"/>
      <c r="LXT949" s="35"/>
      <c r="LXU949" s="34"/>
      <c r="LYB949" s="35"/>
      <c r="LYC949" s="34"/>
      <c r="LYJ949" s="35"/>
      <c r="LYK949" s="34"/>
      <c r="LYR949" s="35"/>
      <c r="LYS949" s="34"/>
      <c r="LYZ949" s="35"/>
      <c r="LZA949" s="34"/>
      <c r="LZH949" s="35"/>
      <c r="LZI949" s="34"/>
      <c r="LZP949" s="35"/>
      <c r="LZQ949" s="34"/>
      <c r="LZX949" s="35"/>
      <c r="LZY949" s="34"/>
      <c r="MAF949" s="35"/>
      <c r="MAG949" s="34"/>
      <c r="MAN949" s="35"/>
      <c r="MAO949" s="34"/>
      <c r="MAV949" s="35"/>
      <c r="MAW949" s="34"/>
      <c r="MBD949" s="35"/>
      <c r="MBE949" s="34"/>
      <c r="MBL949" s="35"/>
      <c r="MBM949" s="34"/>
      <c r="MBT949" s="35"/>
      <c r="MBU949" s="34"/>
      <c r="MCB949" s="35"/>
      <c r="MCC949" s="34"/>
      <c r="MCJ949" s="35"/>
      <c r="MCK949" s="34"/>
      <c r="MCR949" s="35"/>
      <c r="MCS949" s="34"/>
      <c r="MCZ949" s="35"/>
      <c r="MDA949" s="34"/>
      <c r="MDH949" s="35"/>
      <c r="MDI949" s="34"/>
      <c r="MDP949" s="35"/>
      <c r="MDQ949" s="34"/>
      <c r="MDX949" s="35"/>
      <c r="MDY949" s="34"/>
      <c r="MEF949" s="35"/>
      <c r="MEG949" s="34"/>
      <c r="MEN949" s="35"/>
      <c r="MEO949" s="34"/>
      <c r="MEV949" s="35"/>
      <c r="MEW949" s="34"/>
      <c r="MFD949" s="35"/>
      <c r="MFE949" s="34"/>
      <c r="MFL949" s="35"/>
      <c r="MFM949" s="34"/>
      <c r="MFT949" s="35"/>
      <c r="MFU949" s="34"/>
      <c r="MGB949" s="35"/>
      <c r="MGC949" s="34"/>
      <c r="MGJ949" s="35"/>
      <c r="MGK949" s="34"/>
      <c r="MGR949" s="35"/>
      <c r="MGS949" s="34"/>
      <c r="MGZ949" s="35"/>
      <c r="MHA949" s="34"/>
      <c r="MHH949" s="35"/>
      <c r="MHI949" s="34"/>
      <c r="MHP949" s="35"/>
      <c r="MHQ949" s="34"/>
      <c r="MHX949" s="35"/>
      <c r="MHY949" s="34"/>
      <c r="MIF949" s="35"/>
      <c r="MIG949" s="34"/>
      <c r="MIN949" s="35"/>
      <c r="MIO949" s="34"/>
      <c r="MIV949" s="35"/>
      <c r="MIW949" s="34"/>
      <c r="MJD949" s="35"/>
      <c r="MJE949" s="34"/>
      <c r="MJL949" s="35"/>
      <c r="MJM949" s="34"/>
      <c r="MJT949" s="35"/>
      <c r="MJU949" s="34"/>
      <c r="MKB949" s="35"/>
      <c r="MKC949" s="34"/>
      <c r="MKJ949" s="35"/>
      <c r="MKK949" s="34"/>
      <c r="MKR949" s="35"/>
      <c r="MKS949" s="34"/>
      <c r="MKZ949" s="35"/>
      <c r="MLA949" s="34"/>
      <c r="MLH949" s="35"/>
      <c r="MLI949" s="34"/>
      <c r="MLP949" s="35"/>
      <c r="MLQ949" s="34"/>
      <c r="MLX949" s="35"/>
      <c r="MLY949" s="34"/>
      <c r="MMF949" s="35"/>
      <c r="MMG949" s="34"/>
      <c r="MMN949" s="35"/>
      <c r="MMO949" s="34"/>
      <c r="MMV949" s="35"/>
      <c r="MMW949" s="34"/>
      <c r="MND949" s="35"/>
      <c r="MNE949" s="34"/>
      <c r="MNL949" s="35"/>
      <c r="MNM949" s="34"/>
      <c r="MNT949" s="35"/>
      <c r="MNU949" s="34"/>
      <c r="MOB949" s="35"/>
      <c r="MOC949" s="34"/>
      <c r="MOJ949" s="35"/>
      <c r="MOK949" s="34"/>
      <c r="MOR949" s="35"/>
      <c r="MOS949" s="34"/>
      <c r="MOZ949" s="35"/>
      <c r="MPA949" s="34"/>
      <c r="MPH949" s="35"/>
      <c r="MPI949" s="34"/>
      <c r="MPP949" s="35"/>
      <c r="MPQ949" s="34"/>
      <c r="MPX949" s="35"/>
      <c r="MPY949" s="34"/>
      <c r="MQF949" s="35"/>
      <c r="MQG949" s="34"/>
      <c r="MQN949" s="35"/>
      <c r="MQO949" s="34"/>
      <c r="MQV949" s="35"/>
      <c r="MQW949" s="34"/>
      <c r="MRD949" s="35"/>
      <c r="MRE949" s="34"/>
      <c r="MRL949" s="35"/>
      <c r="MRM949" s="34"/>
      <c r="MRT949" s="35"/>
      <c r="MRU949" s="34"/>
      <c r="MSB949" s="35"/>
      <c r="MSC949" s="34"/>
      <c r="MSJ949" s="35"/>
      <c r="MSK949" s="34"/>
      <c r="MSR949" s="35"/>
      <c r="MSS949" s="34"/>
      <c r="MSZ949" s="35"/>
      <c r="MTA949" s="34"/>
      <c r="MTH949" s="35"/>
      <c r="MTI949" s="34"/>
      <c r="MTP949" s="35"/>
      <c r="MTQ949" s="34"/>
      <c r="MTX949" s="35"/>
      <c r="MTY949" s="34"/>
      <c r="MUF949" s="35"/>
      <c r="MUG949" s="34"/>
      <c r="MUN949" s="35"/>
      <c r="MUO949" s="34"/>
      <c r="MUV949" s="35"/>
      <c r="MUW949" s="34"/>
      <c r="MVD949" s="35"/>
      <c r="MVE949" s="34"/>
      <c r="MVL949" s="35"/>
      <c r="MVM949" s="34"/>
      <c r="MVT949" s="35"/>
      <c r="MVU949" s="34"/>
      <c r="MWB949" s="35"/>
      <c r="MWC949" s="34"/>
      <c r="MWJ949" s="35"/>
      <c r="MWK949" s="34"/>
      <c r="MWR949" s="35"/>
      <c r="MWS949" s="34"/>
      <c r="MWZ949" s="35"/>
      <c r="MXA949" s="34"/>
      <c r="MXH949" s="35"/>
      <c r="MXI949" s="34"/>
      <c r="MXP949" s="35"/>
      <c r="MXQ949" s="34"/>
      <c r="MXX949" s="35"/>
      <c r="MXY949" s="34"/>
      <c r="MYF949" s="35"/>
      <c r="MYG949" s="34"/>
      <c r="MYN949" s="35"/>
      <c r="MYO949" s="34"/>
      <c r="MYV949" s="35"/>
      <c r="MYW949" s="34"/>
      <c r="MZD949" s="35"/>
      <c r="MZE949" s="34"/>
      <c r="MZL949" s="35"/>
      <c r="MZM949" s="34"/>
      <c r="MZT949" s="35"/>
      <c r="MZU949" s="34"/>
      <c r="NAB949" s="35"/>
      <c r="NAC949" s="34"/>
      <c r="NAJ949" s="35"/>
      <c r="NAK949" s="34"/>
      <c r="NAR949" s="35"/>
      <c r="NAS949" s="34"/>
      <c r="NAZ949" s="35"/>
      <c r="NBA949" s="34"/>
      <c r="NBH949" s="35"/>
      <c r="NBI949" s="34"/>
      <c r="NBP949" s="35"/>
      <c r="NBQ949" s="34"/>
      <c r="NBX949" s="35"/>
      <c r="NBY949" s="34"/>
      <c r="NCF949" s="35"/>
      <c r="NCG949" s="34"/>
      <c r="NCN949" s="35"/>
      <c r="NCO949" s="34"/>
      <c r="NCV949" s="35"/>
      <c r="NCW949" s="34"/>
      <c r="NDD949" s="35"/>
      <c r="NDE949" s="34"/>
      <c r="NDL949" s="35"/>
      <c r="NDM949" s="34"/>
      <c r="NDT949" s="35"/>
      <c r="NDU949" s="34"/>
      <c r="NEB949" s="35"/>
      <c r="NEC949" s="34"/>
      <c r="NEJ949" s="35"/>
      <c r="NEK949" s="34"/>
      <c r="NER949" s="35"/>
      <c r="NES949" s="34"/>
      <c r="NEZ949" s="35"/>
      <c r="NFA949" s="34"/>
      <c r="NFH949" s="35"/>
      <c r="NFI949" s="34"/>
      <c r="NFP949" s="35"/>
      <c r="NFQ949" s="34"/>
      <c r="NFX949" s="35"/>
      <c r="NFY949" s="34"/>
      <c r="NGF949" s="35"/>
      <c r="NGG949" s="34"/>
      <c r="NGN949" s="35"/>
      <c r="NGO949" s="34"/>
      <c r="NGV949" s="35"/>
      <c r="NGW949" s="34"/>
      <c r="NHD949" s="35"/>
      <c r="NHE949" s="34"/>
      <c r="NHL949" s="35"/>
      <c r="NHM949" s="34"/>
      <c r="NHT949" s="35"/>
      <c r="NHU949" s="34"/>
      <c r="NIB949" s="35"/>
      <c r="NIC949" s="34"/>
      <c r="NIJ949" s="35"/>
      <c r="NIK949" s="34"/>
      <c r="NIR949" s="35"/>
      <c r="NIS949" s="34"/>
      <c r="NIZ949" s="35"/>
      <c r="NJA949" s="34"/>
      <c r="NJH949" s="35"/>
      <c r="NJI949" s="34"/>
      <c r="NJP949" s="35"/>
      <c r="NJQ949" s="34"/>
      <c r="NJX949" s="35"/>
      <c r="NJY949" s="34"/>
      <c r="NKF949" s="35"/>
      <c r="NKG949" s="34"/>
      <c r="NKN949" s="35"/>
      <c r="NKO949" s="34"/>
      <c r="NKV949" s="35"/>
      <c r="NKW949" s="34"/>
      <c r="NLD949" s="35"/>
      <c r="NLE949" s="34"/>
      <c r="NLL949" s="35"/>
      <c r="NLM949" s="34"/>
      <c r="NLT949" s="35"/>
      <c r="NLU949" s="34"/>
      <c r="NMB949" s="35"/>
      <c r="NMC949" s="34"/>
      <c r="NMJ949" s="35"/>
      <c r="NMK949" s="34"/>
      <c r="NMR949" s="35"/>
      <c r="NMS949" s="34"/>
      <c r="NMZ949" s="35"/>
      <c r="NNA949" s="34"/>
      <c r="NNH949" s="35"/>
      <c r="NNI949" s="34"/>
      <c r="NNP949" s="35"/>
      <c r="NNQ949" s="34"/>
      <c r="NNX949" s="35"/>
      <c r="NNY949" s="34"/>
      <c r="NOF949" s="35"/>
      <c r="NOG949" s="34"/>
      <c r="NON949" s="35"/>
      <c r="NOO949" s="34"/>
      <c r="NOV949" s="35"/>
      <c r="NOW949" s="34"/>
      <c r="NPD949" s="35"/>
      <c r="NPE949" s="34"/>
      <c r="NPL949" s="35"/>
      <c r="NPM949" s="34"/>
      <c r="NPT949" s="35"/>
      <c r="NPU949" s="34"/>
      <c r="NQB949" s="35"/>
      <c r="NQC949" s="34"/>
      <c r="NQJ949" s="35"/>
      <c r="NQK949" s="34"/>
      <c r="NQR949" s="35"/>
      <c r="NQS949" s="34"/>
      <c r="NQZ949" s="35"/>
      <c r="NRA949" s="34"/>
      <c r="NRH949" s="35"/>
      <c r="NRI949" s="34"/>
      <c r="NRP949" s="35"/>
      <c r="NRQ949" s="34"/>
      <c r="NRX949" s="35"/>
      <c r="NRY949" s="34"/>
      <c r="NSF949" s="35"/>
      <c r="NSG949" s="34"/>
      <c r="NSN949" s="35"/>
      <c r="NSO949" s="34"/>
      <c r="NSV949" s="35"/>
      <c r="NSW949" s="34"/>
      <c r="NTD949" s="35"/>
      <c r="NTE949" s="34"/>
      <c r="NTL949" s="35"/>
      <c r="NTM949" s="34"/>
      <c r="NTT949" s="35"/>
      <c r="NTU949" s="34"/>
      <c r="NUB949" s="35"/>
      <c r="NUC949" s="34"/>
      <c r="NUJ949" s="35"/>
      <c r="NUK949" s="34"/>
      <c r="NUR949" s="35"/>
      <c r="NUS949" s="34"/>
      <c r="NUZ949" s="35"/>
      <c r="NVA949" s="34"/>
      <c r="NVH949" s="35"/>
      <c r="NVI949" s="34"/>
      <c r="NVP949" s="35"/>
      <c r="NVQ949" s="34"/>
      <c r="NVX949" s="35"/>
      <c r="NVY949" s="34"/>
      <c r="NWF949" s="35"/>
      <c r="NWG949" s="34"/>
      <c r="NWN949" s="35"/>
      <c r="NWO949" s="34"/>
      <c r="NWV949" s="35"/>
      <c r="NWW949" s="34"/>
      <c r="NXD949" s="35"/>
      <c r="NXE949" s="34"/>
      <c r="NXL949" s="35"/>
      <c r="NXM949" s="34"/>
      <c r="NXT949" s="35"/>
      <c r="NXU949" s="34"/>
      <c r="NYB949" s="35"/>
      <c r="NYC949" s="34"/>
      <c r="NYJ949" s="35"/>
      <c r="NYK949" s="34"/>
      <c r="NYR949" s="35"/>
      <c r="NYS949" s="34"/>
      <c r="NYZ949" s="35"/>
      <c r="NZA949" s="34"/>
      <c r="NZH949" s="35"/>
      <c r="NZI949" s="34"/>
      <c r="NZP949" s="35"/>
      <c r="NZQ949" s="34"/>
      <c r="NZX949" s="35"/>
      <c r="NZY949" s="34"/>
      <c r="OAF949" s="35"/>
      <c r="OAG949" s="34"/>
      <c r="OAN949" s="35"/>
      <c r="OAO949" s="34"/>
      <c r="OAV949" s="35"/>
      <c r="OAW949" s="34"/>
      <c r="OBD949" s="35"/>
      <c r="OBE949" s="34"/>
      <c r="OBL949" s="35"/>
      <c r="OBM949" s="34"/>
      <c r="OBT949" s="35"/>
      <c r="OBU949" s="34"/>
      <c r="OCB949" s="35"/>
      <c r="OCC949" s="34"/>
      <c r="OCJ949" s="35"/>
      <c r="OCK949" s="34"/>
      <c r="OCR949" s="35"/>
      <c r="OCS949" s="34"/>
      <c r="OCZ949" s="35"/>
      <c r="ODA949" s="34"/>
      <c r="ODH949" s="35"/>
      <c r="ODI949" s="34"/>
      <c r="ODP949" s="35"/>
      <c r="ODQ949" s="34"/>
      <c r="ODX949" s="35"/>
      <c r="ODY949" s="34"/>
      <c r="OEF949" s="35"/>
      <c r="OEG949" s="34"/>
      <c r="OEN949" s="35"/>
      <c r="OEO949" s="34"/>
      <c r="OEV949" s="35"/>
      <c r="OEW949" s="34"/>
      <c r="OFD949" s="35"/>
      <c r="OFE949" s="34"/>
      <c r="OFL949" s="35"/>
      <c r="OFM949" s="34"/>
      <c r="OFT949" s="35"/>
      <c r="OFU949" s="34"/>
      <c r="OGB949" s="35"/>
      <c r="OGC949" s="34"/>
      <c r="OGJ949" s="35"/>
      <c r="OGK949" s="34"/>
      <c r="OGR949" s="35"/>
      <c r="OGS949" s="34"/>
      <c r="OGZ949" s="35"/>
      <c r="OHA949" s="34"/>
      <c r="OHH949" s="35"/>
      <c r="OHI949" s="34"/>
      <c r="OHP949" s="35"/>
      <c r="OHQ949" s="34"/>
      <c r="OHX949" s="35"/>
      <c r="OHY949" s="34"/>
      <c r="OIF949" s="35"/>
      <c r="OIG949" s="34"/>
      <c r="OIN949" s="35"/>
      <c r="OIO949" s="34"/>
      <c r="OIV949" s="35"/>
      <c r="OIW949" s="34"/>
      <c r="OJD949" s="35"/>
      <c r="OJE949" s="34"/>
      <c r="OJL949" s="35"/>
      <c r="OJM949" s="34"/>
      <c r="OJT949" s="35"/>
      <c r="OJU949" s="34"/>
      <c r="OKB949" s="35"/>
      <c r="OKC949" s="34"/>
      <c r="OKJ949" s="35"/>
      <c r="OKK949" s="34"/>
      <c r="OKR949" s="35"/>
      <c r="OKS949" s="34"/>
      <c r="OKZ949" s="35"/>
      <c r="OLA949" s="34"/>
      <c r="OLH949" s="35"/>
      <c r="OLI949" s="34"/>
      <c r="OLP949" s="35"/>
      <c r="OLQ949" s="34"/>
      <c r="OLX949" s="35"/>
      <c r="OLY949" s="34"/>
      <c r="OMF949" s="35"/>
      <c r="OMG949" s="34"/>
      <c r="OMN949" s="35"/>
      <c r="OMO949" s="34"/>
      <c r="OMV949" s="35"/>
      <c r="OMW949" s="34"/>
      <c r="OND949" s="35"/>
      <c r="ONE949" s="34"/>
      <c r="ONL949" s="35"/>
      <c r="ONM949" s="34"/>
      <c r="ONT949" s="35"/>
      <c r="ONU949" s="34"/>
      <c r="OOB949" s="35"/>
      <c r="OOC949" s="34"/>
      <c r="OOJ949" s="35"/>
      <c r="OOK949" s="34"/>
      <c r="OOR949" s="35"/>
      <c r="OOS949" s="34"/>
      <c r="OOZ949" s="35"/>
      <c r="OPA949" s="34"/>
      <c r="OPH949" s="35"/>
      <c r="OPI949" s="34"/>
      <c r="OPP949" s="35"/>
      <c r="OPQ949" s="34"/>
      <c r="OPX949" s="35"/>
      <c r="OPY949" s="34"/>
      <c r="OQF949" s="35"/>
      <c r="OQG949" s="34"/>
      <c r="OQN949" s="35"/>
      <c r="OQO949" s="34"/>
      <c r="OQV949" s="35"/>
      <c r="OQW949" s="34"/>
      <c r="ORD949" s="35"/>
      <c r="ORE949" s="34"/>
      <c r="ORL949" s="35"/>
      <c r="ORM949" s="34"/>
      <c r="ORT949" s="35"/>
      <c r="ORU949" s="34"/>
      <c r="OSB949" s="35"/>
      <c r="OSC949" s="34"/>
      <c r="OSJ949" s="35"/>
      <c r="OSK949" s="34"/>
      <c r="OSR949" s="35"/>
      <c r="OSS949" s="34"/>
      <c r="OSZ949" s="35"/>
      <c r="OTA949" s="34"/>
      <c r="OTH949" s="35"/>
      <c r="OTI949" s="34"/>
      <c r="OTP949" s="35"/>
      <c r="OTQ949" s="34"/>
      <c r="OTX949" s="35"/>
      <c r="OTY949" s="34"/>
      <c r="OUF949" s="35"/>
      <c r="OUG949" s="34"/>
      <c r="OUN949" s="35"/>
      <c r="OUO949" s="34"/>
      <c r="OUV949" s="35"/>
      <c r="OUW949" s="34"/>
      <c r="OVD949" s="35"/>
      <c r="OVE949" s="34"/>
      <c r="OVL949" s="35"/>
      <c r="OVM949" s="34"/>
      <c r="OVT949" s="35"/>
      <c r="OVU949" s="34"/>
      <c r="OWB949" s="35"/>
      <c r="OWC949" s="34"/>
      <c r="OWJ949" s="35"/>
      <c r="OWK949" s="34"/>
      <c r="OWR949" s="35"/>
      <c r="OWS949" s="34"/>
      <c r="OWZ949" s="35"/>
      <c r="OXA949" s="34"/>
      <c r="OXH949" s="35"/>
      <c r="OXI949" s="34"/>
      <c r="OXP949" s="35"/>
      <c r="OXQ949" s="34"/>
      <c r="OXX949" s="35"/>
      <c r="OXY949" s="34"/>
      <c r="OYF949" s="35"/>
      <c r="OYG949" s="34"/>
      <c r="OYN949" s="35"/>
      <c r="OYO949" s="34"/>
      <c r="OYV949" s="35"/>
      <c r="OYW949" s="34"/>
      <c r="OZD949" s="35"/>
      <c r="OZE949" s="34"/>
      <c r="OZL949" s="35"/>
      <c r="OZM949" s="34"/>
      <c r="OZT949" s="35"/>
      <c r="OZU949" s="34"/>
      <c r="PAB949" s="35"/>
      <c r="PAC949" s="34"/>
      <c r="PAJ949" s="35"/>
      <c r="PAK949" s="34"/>
      <c r="PAR949" s="35"/>
      <c r="PAS949" s="34"/>
      <c r="PAZ949" s="35"/>
      <c r="PBA949" s="34"/>
      <c r="PBH949" s="35"/>
      <c r="PBI949" s="34"/>
      <c r="PBP949" s="35"/>
      <c r="PBQ949" s="34"/>
      <c r="PBX949" s="35"/>
      <c r="PBY949" s="34"/>
      <c r="PCF949" s="35"/>
      <c r="PCG949" s="34"/>
      <c r="PCN949" s="35"/>
      <c r="PCO949" s="34"/>
      <c r="PCV949" s="35"/>
      <c r="PCW949" s="34"/>
      <c r="PDD949" s="35"/>
      <c r="PDE949" s="34"/>
      <c r="PDL949" s="35"/>
      <c r="PDM949" s="34"/>
      <c r="PDT949" s="35"/>
      <c r="PDU949" s="34"/>
      <c r="PEB949" s="35"/>
      <c r="PEC949" s="34"/>
      <c r="PEJ949" s="35"/>
      <c r="PEK949" s="34"/>
      <c r="PER949" s="35"/>
      <c r="PES949" s="34"/>
      <c r="PEZ949" s="35"/>
      <c r="PFA949" s="34"/>
      <c r="PFH949" s="35"/>
      <c r="PFI949" s="34"/>
      <c r="PFP949" s="35"/>
      <c r="PFQ949" s="34"/>
      <c r="PFX949" s="35"/>
      <c r="PFY949" s="34"/>
      <c r="PGF949" s="35"/>
      <c r="PGG949" s="34"/>
      <c r="PGN949" s="35"/>
      <c r="PGO949" s="34"/>
      <c r="PGV949" s="35"/>
      <c r="PGW949" s="34"/>
      <c r="PHD949" s="35"/>
      <c r="PHE949" s="34"/>
      <c r="PHL949" s="35"/>
      <c r="PHM949" s="34"/>
      <c r="PHT949" s="35"/>
      <c r="PHU949" s="34"/>
      <c r="PIB949" s="35"/>
      <c r="PIC949" s="34"/>
      <c r="PIJ949" s="35"/>
      <c r="PIK949" s="34"/>
      <c r="PIR949" s="35"/>
      <c r="PIS949" s="34"/>
      <c r="PIZ949" s="35"/>
      <c r="PJA949" s="34"/>
      <c r="PJH949" s="35"/>
      <c r="PJI949" s="34"/>
      <c r="PJP949" s="35"/>
      <c r="PJQ949" s="34"/>
      <c r="PJX949" s="35"/>
      <c r="PJY949" s="34"/>
      <c r="PKF949" s="35"/>
      <c r="PKG949" s="34"/>
      <c r="PKN949" s="35"/>
      <c r="PKO949" s="34"/>
      <c r="PKV949" s="35"/>
      <c r="PKW949" s="34"/>
      <c r="PLD949" s="35"/>
      <c r="PLE949" s="34"/>
      <c r="PLL949" s="35"/>
      <c r="PLM949" s="34"/>
      <c r="PLT949" s="35"/>
      <c r="PLU949" s="34"/>
      <c r="PMB949" s="35"/>
      <c r="PMC949" s="34"/>
      <c r="PMJ949" s="35"/>
      <c r="PMK949" s="34"/>
      <c r="PMR949" s="35"/>
      <c r="PMS949" s="34"/>
      <c r="PMZ949" s="35"/>
      <c r="PNA949" s="34"/>
      <c r="PNH949" s="35"/>
      <c r="PNI949" s="34"/>
      <c r="PNP949" s="35"/>
      <c r="PNQ949" s="34"/>
      <c r="PNX949" s="35"/>
      <c r="PNY949" s="34"/>
      <c r="POF949" s="35"/>
      <c r="POG949" s="34"/>
      <c r="PON949" s="35"/>
      <c r="POO949" s="34"/>
      <c r="POV949" s="35"/>
      <c r="POW949" s="34"/>
      <c r="PPD949" s="35"/>
      <c r="PPE949" s="34"/>
      <c r="PPL949" s="35"/>
      <c r="PPM949" s="34"/>
      <c r="PPT949" s="35"/>
      <c r="PPU949" s="34"/>
      <c r="PQB949" s="35"/>
      <c r="PQC949" s="34"/>
      <c r="PQJ949" s="35"/>
      <c r="PQK949" s="34"/>
      <c r="PQR949" s="35"/>
      <c r="PQS949" s="34"/>
      <c r="PQZ949" s="35"/>
      <c r="PRA949" s="34"/>
      <c r="PRH949" s="35"/>
      <c r="PRI949" s="34"/>
      <c r="PRP949" s="35"/>
      <c r="PRQ949" s="34"/>
      <c r="PRX949" s="35"/>
      <c r="PRY949" s="34"/>
      <c r="PSF949" s="35"/>
      <c r="PSG949" s="34"/>
      <c r="PSN949" s="35"/>
      <c r="PSO949" s="34"/>
      <c r="PSV949" s="35"/>
      <c r="PSW949" s="34"/>
      <c r="PTD949" s="35"/>
      <c r="PTE949" s="34"/>
      <c r="PTL949" s="35"/>
      <c r="PTM949" s="34"/>
      <c r="PTT949" s="35"/>
      <c r="PTU949" s="34"/>
      <c r="PUB949" s="35"/>
      <c r="PUC949" s="34"/>
      <c r="PUJ949" s="35"/>
      <c r="PUK949" s="34"/>
      <c r="PUR949" s="35"/>
      <c r="PUS949" s="34"/>
      <c r="PUZ949" s="35"/>
      <c r="PVA949" s="34"/>
      <c r="PVH949" s="35"/>
      <c r="PVI949" s="34"/>
      <c r="PVP949" s="35"/>
      <c r="PVQ949" s="34"/>
      <c r="PVX949" s="35"/>
      <c r="PVY949" s="34"/>
      <c r="PWF949" s="35"/>
      <c r="PWG949" s="34"/>
      <c r="PWN949" s="35"/>
      <c r="PWO949" s="34"/>
      <c r="PWV949" s="35"/>
      <c r="PWW949" s="34"/>
      <c r="PXD949" s="35"/>
      <c r="PXE949" s="34"/>
      <c r="PXL949" s="35"/>
      <c r="PXM949" s="34"/>
      <c r="PXT949" s="35"/>
      <c r="PXU949" s="34"/>
      <c r="PYB949" s="35"/>
      <c r="PYC949" s="34"/>
      <c r="PYJ949" s="35"/>
      <c r="PYK949" s="34"/>
      <c r="PYR949" s="35"/>
      <c r="PYS949" s="34"/>
      <c r="PYZ949" s="35"/>
      <c r="PZA949" s="34"/>
      <c r="PZH949" s="35"/>
      <c r="PZI949" s="34"/>
      <c r="PZP949" s="35"/>
      <c r="PZQ949" s="34"/>
      <c r="PZX949" s="35"/>
      <c r="PZY949" s="34"/>
      <c r="QAF949" s="35"/>
      <c r="QAG949" s="34"/>
      <c r="QAN949" s="35"/>
      <c r="QAO949" s="34"/>
      <c r="QAV949" s="35"/>
      <c r="QAW949" s="34"/>
      <c r="QBD949" s="35"/>
      <c r="QBE949" s="34"/>
      <c r="QBL949" s="35"/>
      <c r="QBM949" s="34"/>
      <c r="QBT949" s="35"/>
      <c r="QBU949" s="34"/>
      <c r="QCB949" s="35"/>
      <c r="QCC949" s="34"/>
      <c r="QCJ949" s="35"/>
      <c r="QCK949" s="34"/>
      <c r="QCR949" s="35"/>
      <c r="QCS949" s="34"/>
      <c r="QCZ949" s="35"/>
      <c r="QDA949" s="34"/>
      <c r="QDH949" s="35"/>
      <c r="QDI949" s="34"/>
      <c r="QDP949" s="35"/>
      <c r="QDQ949" s="34"/>
      <c r="QDX949" s="35"/>
      <c r="QDY949" s="34"/>
      <c r="QEF949" s="35"/>
      <c r="QEG949" s="34"/>
      <c r="QEN949" s="35"/>
      <c r="QEO949" s="34"/>
      <c r="QEV949" s="35"/>
      <c r="QEW949" s="34"/>
      <c r="QFD949" s="35"/>
      <c r="QFE949" s="34"/>
      <c r="QFL949" s="35"/>
      <c r="QFM949" s="34"/>
      <c r="QFT949" s="35"/>
      <c r="QFU949" s="34"/>
      <c r="QGB949" s="35"/>
      <c r="QGC949" s="34"/>
      <c r="QGJ949" s="35"/>
      <c r="QGK949" s="34"/>
      <c r="QGR949" s="35"/>
      <c r="QGS949" s="34"/>
      <c r="QGZ949" s="35"/>
      <c r="QHA949" s="34"/>
      <c r="QHH949" s="35"/>
      <c r="QHI949" s="34"/>
      <c r="QHP949" s="35"/>
      <c r="QHQ949" s="34"/>
      <c r="QHX949" s="35"/>
      <c r="QHY949" s="34"/>
      <c r="QIF949" s="35"/>
      <c r="QIG949" s="34"/>
      <c r="QIN949" s="35"/>
      <c r="QIO949" s="34"/>
      <c r="QIV949" s="35"/>
      <c r="QIW949" s="34"/>
      <c r="QJD949" s="35"/>
      <c r="QJE949" s="34"/>
      <c r="QJL949" s="35"/>
      <c r="QJM949" s="34"/>
      <c r="QJT949" s="35"/>
      <c r="QJU949" s="34"/>
      <c r="QKB949" s="35"/>
      <c r="QKC949" s="34"/>
      <c r="QKJ949" s="35"/>
      <c r="QKK949" s="34"/>
      <c r="QKR949" s="35"/>
      <c r="QKS949" s="34"/>
      <c r="QKZ949" s="35"/>
      <c r="QLA949" s="34"/>
      <c r="QLH949" s="35"/>
      <c r="QLI949" s="34"/>
      <c r="QLP949" s="35"/>
      <c r="QLQ949" s="34"/>
      <c r="QLX949" s="35"/>
      <c r="QLY949" s="34"/>
      <c r="QMF949" s="35"/>
      <c r="QMG949" s="34"/>
      <c r="QMN949" s="35"/>
      <c r="QMO949" s="34"/>
      <c r="QMV949" s="35"/>
      <c r="QMW949" s="34"/>
      <c r="QND949" s="35"/>
      <c r="QNE949" s="34"/>
      <c r="QNL949" s="35"/>
      <c r="QNM949" s="34"/>
      <c r="QNT949" s="35"/>
      <c r="QNU949" s="34"/>
      <c r="QOB949" s="35"/>
      <c r="QOC949" s="34"/>
      <c r="QOJ949" s="35"/>
      <c r="QOK949" s="34"/>
      <c r="QOR949" s="35"/>
      <c r="QOS949" s="34"/>
      <c r="QOZ949" s="35"/>
      <c r="QPA949" s="34"/>
      <c r="QPH949" s="35"/>
      <c r="QPI949" s="34"/>
      <c r="QPP949" s="35"/>
      <c r="QPQ949" s="34"/>
      <c r="QPX949" s="35"/>
      <c r="QPY949" s="34"/>
      <c r="QQF949" s="35"/>
      <c r="QQG949" s="34"/>
      <c r="QQN949" s="35"/>
      <c r="QQO949" s="34"/>
      <c r="QQV949" s="35"/>
      <c r="QQW949" s="34"/>
      <c r="QRD949" s="35"/>
      <c r="QRE949" s="34"/>
      <c r="QRL949" s="35"/>
      <c r="QRM949" s="34"/>
      <c r="QRT949" s="35"/>
      <c r="QRU949" s="34"/>
      <c r="QSB949" s="35"/>
      <c r="QSC949" s="34"/>
      <c r="QSJ949" s="35"/>
      <c r="QSK949" s="34"/>
      <c r="QSR949" s="35"/>
      <c r="QSS949" s="34"/>
      <c r="QSZ949" s="35"/>
      <c r="QTA949" s="34"/>
      <c r="QTH949" s="35"/>
      <c r="QTI949" s="34"/>
      <c r="QTP949" s="35"/>
      <c r="QTQ949" s="34"/>
      <c r="QTX949" s="35"/>
      <c r="QTY949" s="34"/>
      <c r="QUF949" s="35"/>
      <c r="QUG949" s="34"/>
      <c r="QUN949" s="35"/>
      <c r="QUO949" s="34"/>
      <c r="QUV949" s="35"/>
      <c r="QUW949" s="34"/>
      <c r="QVD949" s="35"/>
      <c r="QVE949" s="34"/>
      <c r="QVL949" s="35"/>
      <c r="QVM949" s="34"/>
      <c r="QVT949" s="35"/>
      <c r="QVU949" s="34"/>
      <c r="QWB949" s="35"/>
      <c r="QWC949" s="34"/>
      <c r="QWJ949" s="35"/>
      <c r="QWK949" s="34"/>
      <c r="QWR949" s="35"/>
      <c r="QWS949" s="34"/>
      <c r="QWZ949" s="35"/>
      <c r="QXA949" s="34"/>
      <c r="QXH949" s="35"/>
      <c r="QXI949" s="34"/>
      <c r="QXP949" s="35"/>
      <c r="QXQ949" s="34"/>
      <c r="QXX949" s="35"/>
      <c r="QXY949" s="34"/>
      <c r="QYF949" s="35"/>
      <c r="QYG949" s="34"/>
      <c r="QYN949" s="35"/>
      <c r="QYO949" s="34"/>
      <c r="QYV949" s="35"/>
      <c r="QYW949" s="34"/>
      <c r="QZD949" s="35"/>
      <c r="QZE949" s="34"/>
      <c r="QZL949" s="35"/>
      <c r="QZM949" s="34"/>
      <c r="QZT949" s="35"/>
      <c r="QZU949" s="34"/>
      <c r="RAB949" s="35"/>
      <c r="RAC949" s="34"/>
      <c r="RAJ949" s="35"/>
      <c r="RAK949" s="34"/>
      <c r="RAR949" s="35"/>
      <c r="RAS949" s="34"/>
      <c r="RAZ949" s="35"/>
      <c r="RBA949" s="34"/>
      <c r="RBH949" s="35"/>
      <c r="RBI949" s="34"/>
      <c r="RBP949" s="35"/>
      <c r="RBQ949" s="34"/>
      <c r="RBX949" s="35"/>
      <c r="RBY949" s="34"/>
      <c r="RCF949" s="35"/>
      <c r="RCG949" s="34"/>
      <c r="RCN949" s="35"/>
      <c r="RCO949" s="34"/>
      <c r="RCV949" s="35"/>
      <c r="RCW949" s="34"/>
      <c r="RDD949" s="35"/>
      <c r="RDE949" s="34"/>
      <c r="RDL949" s="35"/>
      <c r="RDM949" s="34"/>
      <c r="RDT949" s="35"/>
      <c r="RDU949" s="34"/>
      <c r="REB949" s="35"/>
      <c r="REC949" s="34"/>
      <c r="REJ949" s="35"/>
      <c r="REK949" s="34"/>
      <c r="RER949" s="35"/>
      <c r="RES949" s="34"/>
      <c r="REZ949" s="35"/>
      <c r="RFA949" s="34"/>
      <c r="RFH949" s="35"/>
      <c r="RFI949" s="34"/>
      <c r="RFP949" s="35"/>
      <c r="RFQ949" s="34"/>
      <c r="RFX949" s="35"/>
      <c r="RFY949" s="34"/>
      <c r="RGF949" s="35"/>
      <c r="RGG949" s="34"/>
      <c r="RGN949" s="35"/>
      <c r="RGO949" s="34"/>
      <c r="RGV949" s="35"/>
      <c r="RGW949" s="34"/>
      <c r="RHD949" s="35"/>
      <c r="RHE949" s="34"/>
      <c r="RHL949" s="35"/>
      <c r="RHM949" s="34"/>
      <c r="RHT949" s="35"/>
      <c r="RHU949" s="34"/>
      <c r="RIB949" s="35"/>
      <c r="RIC949" s="34"/>
      <c r="RIJ949" s="35"/>
      <c r="RIK949" s="34"/>
      <c r="RIR949" s="35"/>
      <c r="RIS949" s="34"/>
      <c r="RIZ949" s="35"/>
      <c r="RJA949" s="34"/>
      <c r="RJH949" s="35"/>
      <c r="RJI949" s="34"/>
      <c r="RJP949" s="35"/>
      <c r="RJQ949" s="34"/>
      <c r="RJX949" s="35"/>
      <c r="RJY949" s="34"/>
      <c r="RKF949" s="35"/>
      <c r="RKG949" s="34"/>
      <c r="RKN949" s="35"/>
      <c r="RKO949" s="34"/>
      <c r="RKV949" s="35"/>
      <c r="RKW949" s="34"/>
      <c r="RLD949" s="35"/>
      <c r="RLE949" s="34"/>
      <c r="RLL949" s="35"/>
      <c r="RLM949" s="34"/>
      <c r="RLT949" s="35"/>
      <c r="RLU949" s="34"/>
      <c r="RMB949" s="35"/>
      <c r="RMC949" s="34"/>
      <c r="RMJ949" s="35"/>
      <c r="RMK949" s="34"/>
      <c r="RMR949" s="35"/>
      <c r="RMS949" s="34"/>
      <c r="RMZ949" s="35"/>
      <c r="RNA949" s="34"/>
      <c r="RNH949" s="35"/>
      <c r="RNI949" s="34"/>
      <c r="RNP949" s="35"/>
      <c r="RNQ949" s="34"/>
      <c r="RNX949" s="35"/>
      <c r="RNY949" s="34"/>
      <c r="ROF949" s="35"/>
      <c r="ROG949" s="34"/>
      <c r="RON949" s="35"/>
      <c r="ROO949" s="34"/>
      <c r="ROV949" s="35"/>
      <c r="ROW949" s="34"/>
      <c r="RPD949" s="35"/>
      <c r="RPE949" s="34"/>
      <c r="RPL949" s="35"/>
      <c r="RPM949" s="34"/>
      <c r="RPT949" s="35"/>
      <c r="RPU949" s="34"/>
      <c r="RQB949" s="35"/>
      <c r="RQC949" s="34"/>
      <c r="RQJ949" s="35"/>
      <c r="RQK949" s="34"/>
      <c r="RQR949" s="35"/>
      <c r="RQS949" s="34"/>
      <c r="RQZ949" s="35"/>
      <c r="RRA949" s="34"/>
      <c r="RRH949" s="35"/>
      <c r="RRI949" s="34"/>
      <c r="RRP949" s="35"/>
      <c r="RRQ949" s="34"/>
      <c r="RRX949" s="35"/>
      <c r="RRY949" s="34"/>
      <c r="RSF949" s="35"/>
      <c r="RSG949" s="34"/>
      <c r="RSN949" s="35"/>
      <c r="RSO949" s="34"/>
      <c r="RSV949" s="35"/>
      <c r="RSW949" s="34"/>
      <c r="RTD949" s="35"/>
      <c r="RTE949" s="34"/>
      <c r="RTL949" s="35"/>
      <c r="RTM949" s="34"/>
      <c r="RTT949" s="35"/>
      <c r="RTU949" s="34"/>
      <c r="RUB949" s="35"/>
      <c r="RUC949" s="34"/>
      <c r="RUJ949" s="35"/>
      <c r="RUK949" s="34"/>
      <c r="RUR949" s="35"/>
      <c r="RUS949" s="34"/>
      <c r="RUZ949" s="35"/>
      <c r="RVA949" s="34"/>
      <c r="RVH949" s="35"/>
      <c r="RVI949" s="34"/>
      <c r="RVP949" s="35"/>
      <c r="RVQ949" s="34"/>
      <c r="RVX949" s="35"/>
      <c r="RVY949" s="34"/>
      <c r="RWF949" s="35"/>
      <c r="RWG949" s="34"/>
      <c r="RWN949" s="35"/>
      <c r="RWO949" s="34"/>
      <c r="RWV949" s="35"/>
      <c r="RWW949" s="34"/>
      <c r="RXD949" s="35"/>
      <c r="RXE949" s="34"/>
      <c r="RXL949" s="35"/>
      <c r="RXM949" s="34"/>
      <c r="RXT949" s="35"/>
      <c r="RXU949" s="34"/>
      <c r="RYB949" s="35"/>
      <c r="RYC949" s="34"/>
      <c r="RYJ949" s="35"/>
      <c r="RYK949" s="34"/>
      <c r="RYR949" s="35"/>
      <c r="RYS949" s="34"/>
      <c r="RYZ949" s="35"/>
      <c r="RZA949" s="34"/>
      <c r="RZH949" s="35"/>
      <c r="RZI949" s="34"/>
      <c r="RZP949" s="35"/>
      <c r="RZQ949" s="34"/>
      <c r="RZX949" s="35"/>
      <c r="RZY949" s="34"/>
      <c r="SAF949" s="35"/>
      <c r="SAG949" s="34"/>
      <c r="SAN949" s="35"/>
      <c r="SAO949" s="34"/>
      <c r="SAV949" s="35"/>
      <c r="SAW949" s="34"/>
      <c r="SBD949" s="35"/>
      <c r="SBE949" s="34"/>
      <c r="SBL949" s="35"/>
      <c r="SBM949" s="34"/>
      <c r="SBT949" s="35"/>
      <c r="SBU949" s="34"/>
      <c r="SCB949" s="35"/>
      <c r="SCC949" s="34"/>
      <c r="SCJ949" s="35"/>
      <c r="SCK949" s="34"/>
      <c r="SCR949" s="35"/>
      <c r="SCS949" s="34"/>
      <c r="SCZ949" s="35"/>
      <c r="SDA949" s="34"/>
      <c r="SDH949" s="35"/>
      <c r="SDI949" s="34"/>
      <c r="SDP949" s="35"/>
      <c r="SDQ949" s="34"/>
      <c r="SDX949" s="35"/>
      <c r="SDY949" s="34"/>
      <c r="SEF949" s="35"/>
      <c r="SEG949" s="34"/>
      <c r="SEN949" s="35"/>
      <c r="SEO949" s="34"/>
      <c r="SEV949" s="35"/>
      <c r="SEW949" s="34"/>
      <c r="SFD949" s="35"/>
      <c r="SFE949" s="34"/>
      <c r="SFL949" s="35"/>
      <c r="SFM949" s="34"/>
      <c r="SFT949" s="35"/>
      <c r="SFU949" s="34"/>
      <c r="SGB949" s="35"/>
      <c r="SGC949" s="34"/>
      <c r="SGJ949" s="35"/>
      <c r="SGK949" s="34"/>
      <c r="SGR949" s="35"/>
      <c r="SGS949" s="34"/>
      <c r="SGZ949" s="35"/>
      <c r="SHA949" s="34"/>
      <c r="SHH949" s="35"/>
      <c r="SHI949" s="34"/>
      <c r="SHP949" s="35"/>
      <c r="SHQ949" s="34"/>
      <c r="SHX949" s="35"/>
      <c r="SHY949" s="34"/>
      <c r="SIF949" s="35"/>
      <c r="SIG949" s="34"/>
      <c r="SIN949" s="35"/>
      <c r="SIO949" s="34"/>
      <c r="SIV949" s="35"/>
      <c r="SIW949" s="34"/>
      <c r="SJD949" s="35"/>
      <c r="SJE949" s="34"/>
      <c r="SJL949" s="35"/>
      <c r="SJM949" s="34"/>
      <c r="SJT949" s="35"/>
      <c r="SJU949" s="34"/>
      <c r="SKB949" s="35"/>
      <c r="SKC949" s="34"/>
      <c r="SKJ949" s="35"/>
      <c r="SKK949" s="34"/>
      <c r="SKR949" s="35"/>
      <c r="SKS949" s="34"/>
      <c r="SKZ949" s="35"/>
      <c r="SLA949" s="34"/>
      <c r="SLH949" s="35"/>
      <c r="SLI949" s="34"/>
      <c r="SLP949" s="35"/>
      <c r="SLQ949" s="34"/>
      <c r="SLX949" s="35"/>
      <c r="SLY949" s="34"/>
      <c r="SMF949" s="35"/>
      <c r="SMG949" s="34"/>
      <c r="SMN949" s="35"/>
      <c r="SMO949" s="34"/>
      <c r="SMV949" s="35"/>
      <c r="SMW949" s="34"/>
      <c r="SND949" s="35"/>
      <c r="SNE949" s="34"/>
      <c r="SNL949" s="35"/>
      <c r="SNM949" s="34"/>
      <c r="SNT949" s="35"/>
      <c r="SNU949" s="34"/>
      <c r="SOB949" s="35"/>
      <c r="SOC949" s="34"/>
      <c r="SOJ949" s="35"/>
      <c r="SOK949" s="34"/>
      <c r="SOR949" s="35"/>
      <c r="SOS949" s="34"/>
      <c r="SOZ949" s="35"/>
      <c r="SPA949" s="34"/>
      <c r="SPH949" s="35"/>
      <c r="SPI949" s="34"/>
      <c r="SPP949" s="35"/>
      <c r="SPQ949" s="34"/>
      <c r="SPX949" s="35"/>
      <c r="SPY949" s="34"/>
      <c r="SQF949" s="35"/>
      <c r="SQG949" s="34"/>
      <c r="SQN949" s="35"/>
      <c r="SQO949" s="34"/>
      <c r="SQV949" s="35"/>
      <c r="SQW949" s="34"/>
      <c r="SRD949" s="35"/>
      <c r="SRE949" s="34"/>
      <c r="SRL949" s="35"/>
      <c r="SRM949" s="34"/>
      <c r="SRT949" s="35"/>
      <c r="SRU949" s="34"/>
      <c r="SSB949" s="35"/>
      <c r="SSC949" s="34"/>
      <c r="SSJ949" s="35"/>
      <c r="SSK949" s="34"/>
      <c r="SSR949" s="35"/>
      <c r="SSS949" s="34"/>
      <c r="SSZ949" s="35"/>
      <c r="STA949" s="34"/>
      <c r="STH949" s="35"/>
      <c r="STI949" s="34"/>
      <c r="STP949" s="35"/>
      <c r="STQ949" s="34"/>
      <c r="STX949" s="35"/>
      <c r="STY949" s="34"/>
      <c r="SUF949" s="35"/>
      <c r="SUG949" s="34"/>
      <c r="SUN949" s="35"/>
      <c r="SUO949" s="34"/>
      <c r="SUV949" s="35"/>
      <c r="SUW949" s="34"/>
      <c r="SVD949" s="35"/>
      <c r="SVE949" s="34"/>
      <c r="SVL949" s="35"/>
      <c r="SVM949" s="34"/>
      <c r="SVT949" s="35"/>
      <c r="SVU949" s="34"/>
      <c r="SWB949" s="35"/>
      <c r="SWC949" s="34"/>
      <c r="SWJ949" s="35"/>
      <c r="SWK949" s="34"/>
      <c r="SWR949" s="35"/>
      <c r="SWS949" s="34"/>
      <c r="SWZ949" s="35"/>
      <c r="SXA949" s="34"/>
      <c r="SXH949" s="35"/>
      <c r="SXI949" s="34"/>
      <c r="SXP949" s="35"/>
      <c r="SXQ949" s="34"/>
      <c r="SXX949" s="35"/>
      <c r="SXY949" s="34"/>
      <c r="SYF949" s="35"/>
      <c r="SYG949" s="34"/>
      <c r="SYN949" s="35"/>
      <c r="SYO949" s="34"/>
      <c r="SYV949" s="35"/>
      <c r="SYW949" s="34"/>
      <c r="SZD949" s="35"/>
      <c r="SZE949" s="34"/>
      <c r="SZL949" s="35"/>
      <c r="SZM949" s="34"/>
      <c r="SZT949" s="35"/>
      <c r="SZU949" s="34"/>
      <c r="TAB949" s="35"/>
      <c r="TAC949" s="34"/>
      <c r="TAJ949" s="35"/>
      <c r="TAK949" s="34"/>
      <c r="TAR949" s="35"/>
      <c r="TAS949" s="34"/>
      <c r="TAZ949" s="35"/>
      <c r="TBA949" s="34"/>
      <c r="TBH949" s="35"/>
      <c r="TBI949" s="34"/>
      <c r="TBP949" s="35"/>
      <c r="TBQ949" s="34"/>
      <c r="TBX949" s="35"/>
      <c r="TBY949" s="34"/>
      <c r="TCF949" s="35"/>
      <c r="TCG949" s="34"/>
      <c r="TCN949" s="35"/>
      <c r="TCO949" s="34"/>
      <c r="TCV949" s="35"/>
      <c r="TCW949" s="34"/>
      <c r="TDD949" s="35"/>
      <c r="TDE949" s="34"/>
      <c r="TDL949" s="35"/>
      <c r="TDM949" s="34"/>
      <c r="TDT949" s="35"/>
      <c r="TDU949" s="34"/>
      <c r="TEB949" s="35"/>
      <c r="TEC949" s="34"/>
      <c r="TEJ949" s="35"/>
      <c r="TEK949" s="34"/>
      <c r="TER949" s="35"/>
      <c r="TES949" s="34"/>
      <c r="TEZ949" s="35"/>
      <c r="TFA949" s="34"/>
      <c r="TFH949" s="35"/>
      <c r="TFI949" s="34"/>
      <c r="TFP949" s="35"/>
      <c r="TFQ949" s="34"/>
      <c r="TFX949" s="35"/>
      <c r="TFY949" s="34"/>
      <c r="TGF949" s="35"/>
      <c r="TGG949" s="34"/>
      <c r="TGN949" s="35"/>
      <c r="TGO949" s="34"/>
      <c r="TGV949" s="35"/>
      <c r="TGW949" s="34"/>
      <c r="THD949" s="35"/>
      <c r="THE949" s="34"/>
      <c r="THL949" s="35"/>
      <c r="THM949" s="34"/>
      <c r="THT949" s="35"/>
      <c r="THU949" s="34"/>
      <c r="TIB949" s="35"/>
      <c r="TIC949" s="34"/>
      <c r="TIJ949" s="35"/>
      <c r="TIK949" s="34"/>
      <c r="TIR949" s="35"/>
      <c r="TIS949" s="34"/>
      <c r="TIZ949" s="35"/>
      <c r="TJA949" s="34"/>
      <c r="TJH949" s="35"/>
      <c r="TJI949" s="34"/>
      <c r="TJP949" s="35"/>
      <c r="TJQ949" s="34"/>
      <c r="TJX949" s="35"/>
      <c r="TJY949" s="34"/>
      <c r="TKF949" s="35"/>
      <c r="TKG949" s="34"/>
      <c r="TKN949" s="35"/>
      <c r="TKO949" s="34"/>
      <c r="TKV949" s="35"/>
      <c r="TKW949" s="34"/>
      <c r="TLD949" s="35"/>
      <c r="TLE949" s="34"/>
      <c r="TLL949" s="35"/>
      <c r="TLM949" s="34"/>
      <c r="TLT949" s="35"/>
      <c r="TLU949" s="34"/>
      <c r="TMB949" s="35"/>
      <c r="TMC949" s="34"/>
      <c r="TMJ949" s="35"/>
      <c r="TMK949" s="34"/>
      <c r="TMR949" s="35"/>
      <c r="TMS949" s="34"/>
      <c r="TMZ949" s="35"/>
      <c r="TNA949" s="34"/>
      <c r="TNH949" s="35"/>
      <c r="TNI949" s="34"/>
      <c r="TNP949" s="35"/>
      <c r="TNQ949" s="34"/>
      <c r="TNX949" s="35"/>
      <c r="TNY949" s="34"/>
      <c r="TOF949" s="35"/>
      <c r="TOG949" s="34"/>
      <c r="TON949" s="35"/>
      <c r="TOO949" s="34"/>
      <c r="TOV949" s="35"/>
      <c r="TOW949" s="34"/>
      <c r="TPD949" s="35"/>
      <c r="TPE949" s="34"/>
      <c r="TPL949" s="35"/>
      <c r="TPM949" s="34"/>
      <c r="TPT949" s="35"/>
      <c r="TPU949" s="34"/>
      <c r="TQB949" s="35"/>
      <c r="TQC949" s="34"/>
      <c r="TQJ949" s="35"/>
      <c r="TQK949" s="34"/>
      <c r="TQR949" s="35"/>
      <c r="TQS949" s="34"/>
      <c r="TQZ949" s="35"/>
      <c r="TRA949" s="34"/>
      <c r="TRH949" s="35"/>
      <c r="TRI949" s="34"/>
      <c r="TRP949" s="35"/>
      <c r="TRQ949" s="34"/>
      <c r="TRX949" s="35"/>
      <c r="TRY949" s="34"/>
      <c r="TSF949" s="35"/>
      <c r="TSG949" s="34"/>
      <c r="TSN949" s="35"/>
      <c r="TSO949" s="34"/>
      <c r="TSV949" s="35"/>
      <c r="TSW949" s="34"/>
      <c r="TTD949" s="35"/>
      <c r="TTE949" s="34"/>
      <c r="TTL949" s="35"/>
      <c r="TTM949" s="34"/>
      <c r="TTT949" s="35"/>
      <c r="TTU949" s="34"/>
      <c r="TUB949" s="35"/>
      <c r="TUC949" s="34"/>
      <c r="TUJ949" s="35"/>
      <c r="TUK949" s="34"/>
      <c r="TUR949" s="35"/>
      <c r="TUS949" s="34"/>
      <c r="TUZ949" s="35"/>
      <c r="TVA949" s="34"/>
      <c r="TVH949" s="35"/>
      <c r="TVI949" s="34"/>
      <c r="TVP949" s="35"/>
      <c r="TVQ949" s="34"/>
      <c r="TVX949" s="35"/>
      <c r="TVY949" s="34"/>
      <c r="TWF949" s="35"/>
      <c r="TWG949" s="34"/>
      <c r="TWN949" s="35"/>
      <c r="TWO949" s="34"/>
      <c r="TWV949" s="35"/>
      <c r="TWW949" s="34"/>
      <c r="TXD949" s="35"/>
      <c r="TXE949" s="34"/>
      <c r="TXL949" s="35"/>
      <c r="TXM949" s="34"/>
      <c r="TXT949" s="35"/>
      <c r="TXU949" s="34"/>
      <c r="TYB949" s="35"/>
      <c r="TYC949" s="34"/>
      <c r="TYJ949" s="35"/>
      <c r="TYK949" s="34"/>
      <c r="TYR949" s="35"/>
      <c r="TYS949" s="34"/>
      <c r="TYZ949" s="35"/>
      <c r="TZA949" s="34"/>
      <c r="TZH949" s="35"/>
      <c r="TZI949" s="34"/>
      <c r="TZP949" s="35"/>
      <c r="TZQ949" s="34"/>
      <c r="TZX949" s="35"/>
      <c r="TZY949" s="34"/>
      <c r="UAF949" s="35"/>
      <c r="UAG949" s="34"/>
      <c r="UAN949" s="35"/>
      <c r="UAO949" s="34"/>
      <c r="UAV949" s="35"/>
      <c r="UAW949" s="34"/>
      <c r="UBD949" s="35"/>
      <c r="UBE949" s="34"/>
      <c r="UBL949" s="35"/>
      <c r="UBM949" s="34"/>
      <c r="UBT949" s="35"/>
      <c r="UBU949" s="34"/>
      <c r="UCB949" s="35"/>
      <c r="UCC949" s="34"/>
      <c r="UCJ949" s="35"/>
      <c r="UCK949" s="34"/>
      <c r="UCR949" s="35"/>
      <c r="UCS949" s="34"/>
      <c r="UCZ949" s="35"/>
      <c r="UDA949" s="34"/>
      <c r="UDH949" s="35"/>
      <c r="UDI949" s="34"/>
      <c r="UDP949" s="35"/>
      <c r="UDQ949" s="34"/>
      <c r="UDX949" s="35"/>
      <c r="UDY949" s="34"/>
      <c r="UEF949" s="35"/>
      <c r="UEG949" s="34"/>
      <c r="UEN949" s="35"/>
      <c r="UEO949" s="34"/>
      <c r="UEV949" s="35"/>
      <c r="UEW949" s="34"/>
      <c r="UFD949" s="35"/>
      <c r="UFE949" s="34"/>
      <c r="UFL949" s="35"/>
      <c r="UFM949" s="34"/>
      <c r="UFT949" s="35"/>
      <c r="UFU949" s="34"/>
      <c r="UGB949" s="35"/>
      <c r="UGC949" s="34"/>
      <c r="UGJ949" s="35"/>
      <c r="UGK949" s="34"/>
      <c r="UGR949" s="35"/>
      <c r="UGS949" s="34"/>
      <c r="UGZ949" s="35"/>
      <c r="UHA949" s="34"/>
      <c r="UHH949" s="35"/>
      <c r="UHI949" s="34"/>
      <c r="UHP949" s="35"/>
      <c r="UHQ949" s="34"/>
      <c r="UHX949" s="35"/>
      <c r="UHY949" s="34"/>
      <c r="UIF949" s="35"/>
      <c r="UIG949" s="34"/>
      <c r="UIN949" s="35"/>
      <c r="UIO949" s="34"/>
      <c r="UIV949" s="35"/>
      <c r="UIW949" s="34"/>
      <c r="UJD949" s="35"/>
      <c r="UJE949" s="34"/>
      <c r="UJL949" s="35"/>
      <c r="UJM949" s="34"/>
      <c r="UJT949" s="35"/>
      <c r="UJU949" s="34"/>
      <c r="UKB949" s="35"/>
      <c r="UKC949" s="34"/>
      <c r="UKJ949" s="35"/>
      <c r="UKK949" s="34"/>
      <c r="UKR949" s="35"/>
      <c r="UKS949" s="34"/>
      <c r="UKZ949" s="35"/>
      <c r="ULA949" s="34"/>
      <c r="ULH949" s="35"/>
      <c r="ULI949" s="34"/>
      <c r="ULP949" s="35"/>
      <c r="ULQ949" s="34"/>
      <c r="ULX949" s="35"/>
      <c r="ULY949" s="34"/>
      <c r="UMF949" s="35"/>
      <c r="UMG949" s="34"/>
      <c r="UMN949" s="35"/>
      <c r="UMO949" s="34"/>
      <c r="UMV949" s="35"/>
      <c r="UMW949" s="34"/>
      <c r="UND949" s="35"/>
      <c r="UNE949" s="34"/>
      <c r="UNL949" s="35"/>
      <c r="UNM949" s="34"/>
      <c r="UNT949" s="35"/>
      <c r="UNU949" s="34"/>
      <c r="UOB949" s="35"/>
      <c r="UOC949" s="34"/>
      <c r="UOJ949" s="35"/>
      <c r="UOK949" s="34"/>
      <c r="UOR949" s="35"/>
      <c r="UOS949" s="34"/>
      <c r="UOZ949" s="35"/>
      <c r="UPA949" s="34"/>
      <c r="UPH949" s="35"/>
      <c r="UPI949" s="34"/>
      <c r="UPP949" s="35"/>
      <c r="UPQ949" s="34"/>
      <c r="UPX949" s="35"/>
      <c r="UPY949" s="34"/>
      <c r="UQF949" s="35"/>
      <c r="UQG949" s="34"/>
      <c r="UQN949" s="35"/>
      <c r="UQO949" s="34"/>
      <c r="UQV949" s="35"/>
      <c r="UQW949" s="34"/>
      <c r="URD949" s="35"/>
      <c r="URE949" s="34"/>
      <c r="URL949" s="35"/>
      <c r="URM949" s="34"/>
      <c r="URT949" s="35"/>
      <c r="URU949" s="34"/>
      <c r="USB949" s="35"/>
      <c r="USC949" s="34"/>
      <c r="USJ949" s="35"/>
      <c r="USK949" s="34"/>
      <c r="USR949" s="35"/>
      <c r="USS949" s="34"/>
      <c r="USZ949" s="35"/>
      <c r="UTA949" s="34"/>
      <c r="UTH949" s="35"/>
      <c r="UTI949" s="34"/>
      <c r="UTP949" s="35"/>
      <c r="UTQ949" s="34"/>
      <c r="UTX949" s="35"/>
      <c r="UTY949" s="34"/>
      <c r="UUF949" s="35"/>
      <c r="UUG949" s="34"/>
      <c r="UUN949" s="35"/>
      <c r="UUO949" s="34"/>
      <c r="UUV949" s="35"/>
      <c r="UUW949" s="34"/>
      <c r="UVD949" s="35"/>
      <c r="UVE949" s="34"/>
      <c r="UVL949" s="35"/>
      <c r="UVM949" s="34"/>
      <c r="UVT949" s="35"/>
      <c r="UVU949" s="34"/>
      <c r="UWB949" s="35"/>
      <c r="UWC949" s="34"/>
      <c r="UWJ949" s="35"/>
      <c r="UWK949" s="34"/>
      <c r="UWR949" s="35"/>
      <c r="UWS949" s="34"/>
      <c r="UWZ949" s="35"/>
      <c r="UXA949" s="34"/>
      <c r="UXH949" s="35"/>
      <c r="UXI949" s="34"/>
      <c r="UXP949" s="35"/>
      <c r="UXQ949" s="34"/>
      <c r="UXX949" s="35"/>
      <c r="UXY949" s="34"/>
      <c r="UYF949" s="35"/>
      <c r="UYG949" s="34"/>
      <c r="UYN949" s="35"/>
      <c r="UYO949" s="34"/>
      <c r="UYV949" s="35"/>
      <c r="UYW949" s="34"/>
      <c r="UZD949" s="35"/>
      <c r="UZE949" s="34"/>
      <c r="UZL949" s="35"/>
      <c r="UZM949" s="34"/>
      <c r="UZT949" s="35"/>
      <c r="UZU949" s="34"/>
      <c r="VAB949" s="35"/>
      <c r="VAC949" s="34"/>
      <c r="VAJ949" s="35"/>
      <c r="VAK949" s="34"/>
      <c r="VAR949" s="35"/>
      <c r="VAS949" s="34"/>
      <c r="VAZ949" s="35"/>
      <c r="VBA949" s="34"/>
      <c r="VBH949" s="35"/>
      <c r="VBI949" s="34"/>
      <c r="VBP949" s="35"/>
      <c r="VBQ949" s="34"/>
      <c r="VBX949" s="35"/>
      <c r="VBY949" s="34"/>
      <c r="VCF949" s="35"/>
      <c r="VCG949" s="34"/>
      <c r="VCN949" s="35"/>
      <c r="VCO949" s="34"/>
      <c r="VCV949" s="35"/>
      <c r="VCW949" s="34"/>
      <c r="VDD949" s="35"/>
      <c r="VDE949" s="34"/>
      <c r="VDL949" s="35"/>
      <c r="VDM949" s="34"/>
      <c r="VDT949" s="35"/>
      <c r="VDU949" s="34"/>
      <c r="VEB949" s="35"/>
      <c r="VEC949" s="34"/>
      <c r="VEJ949" s="35"/>
      <c r="VEK949" s="34"/>
      <c r="VER949" s="35"/>
      <c r="VES949" s="34"/>
      <c r="VEZ949" s="35"/>
      <c r="VFA949" s="34"/>
      <c r="VFH949" s="35"/>
      <c r="VFI949" s="34"/>
      <c r="VFP949" s="35"/>
      <c r="VFQ949" s="34"/>
      <c r="VFX949" s="35"/>
      <c r="VFY949" s="34"/>
      <c r="VGF949" s="35"/>
      <c r="VGG949" s="34"/>
      <c r="VGN949" s="35"/>
      <c r="VGO949" s="34"/>
      <c r="VGV949" s="35"/>
      <c r="VGW949" s="34"/>
      <c r="VHD949" s="35"/>
      <c r="VHE949" s="34"/>
      <c r="VHL949" s="35"/>
      <c r="VHM949" s="34"/>
      <c r="VHT949" s="35"/>
      <c r="VHU949" s="34"/>
      <c r="VIB949" s="35"/>
      <c r="VIC949" s="34"/>
      <c r="VIJ949" s="35"/>
      <c r="VIK949" s="34"/>
      <c r="VIR949" s="35"/>
      <c r="VIS949" s="34"/>
      <c r="VIZ949" s="35"/>
      <c r="VJA949" s="34"/>
      <c r="VJH949" s="35"/>
      <c r="VJI949" s="34"/>
      <c r="VJP949" s="35"/>
      <c r="VJQ949" s="34"/>
      <c r="VJX949" s="35"/>
      <c r="VJY949" s="34"/>
      <c r="VKF949" s="35"/>
      <c r="VKG949" s="34"/>
      <c r="VKN949" s="35"/>
      <c r="VKO949" s="34"/>
      <c r="VKV949" s="35"/>
      <c r="VKW949" s="34"/>
      <c r="VLD949" s="35"/>
      <c r="VLE949" s="34"/>
      <c r="VLL949" s="35"/>
      <c r="VLM949" s="34"/>
      <c r="VLT949" s="35"/>
      <c r="VLU949" s="34"/>
      <c r="VMB949" s="35"/>
      <c r="VMC949" s="34"/>
      <c r="VMJ949" s="35"/>
      <c r="VMK949" s="34"/>
      <c r="VMR949" s="35"/>
      <c r="VMS949" s="34"/>
      <c r="VMZ949" s="35"/>
      <c r="VNA949" s="34"/>
      <c r="VNH949" s="35"/>
      <c r="VNI949" s="34"/>
      <c r="VNP949" s="35"/>
      <c r="VNQ949" s="34"/>
      <c r="VNX949" s="35"/>
      <c r="VNY949" s="34"/>
      <c r="VOF949" s="35"/>
      <c r="VOG949" s="34"/>
      <c r="VON949" s="35"/>
      <c r="VOO949" s="34"/>
      <c r="VOV949" s="35"/>
      <c r="VOW949" s="34"/>
      <c r="VPD949" s="35"/>
      <c r="VPE949" s="34"/>
      <c r="VPL949" s="35"/>
      <c r="VPM949" s="34"/>
      <c r="VPT949" s="35"/>
      <c r="VPU949" s="34"/>
      <c r="VQB949" s="35"/>
      <c r="VQC949" s="34"/>
      <c r="VQJ949" s="35"/>
      <c r="VQK949" s="34"/>
      <c r="VQR949" s="35"/>
      <c r="VQS949" s="34"/>
      <c r="VQZ949" s="35"/>
      <c r="VRA949" s="34"/>
      <c r="VRH949" s="35"/>
      <c r="VRI949" s="34"/>
      <c r="VRP949" s="35"/>
      <c r="VRQ949" s="34"/>
      <c r="VRX949" s="35"/>
      <c r="VRY949" s="34"/>
      <c r="VSF949" s="35"/>
      <c r="VSG949" s="34"/>
      <c r="VSN949" s="35"/>
      <c r="VSO949" s="34"/>
      <c r="VSV949" s="35"/>
      <c r="VSW949" s="34"/>
      <c r="VTD949" s="35"/>
      <c r="VTE949" s="34"/>
      <c r="VTL949" s="35"/>
      <c r="VTM949" s="34"/>
      <c r="VTT949" s="35"/>
      <c r="VTU949" s="34"/>
      <c r="VUB949" s="35"/>
      <c r="VUC949" s="34"/>
      <c r="VUJ949" s="35"/>
      <c r="VUK949" s="34"/>
      <c r="VUR949" s="35"/>
      <c r="VUS949" s="34"/>
      <c r="VUZ949" s="35"/>
      <c r="VVA949" s="34"/>
      <c r="VVH949" s="35"/>
      <c r="VVI949" s="34"/>
      <c r="VVP949" s="35"/>
      <c r="VVQ949" s="34"/>
      <c r="VVX949" s="35"/>
      <c r="VVY949" s="34"/>
      <c r="VWF949" s="35"/>
      <c r="VWG949" s="34"/>
      <c r="VWN949" s="35"/>
      <c r="VWO949" s="34"/>
      <c r="VWV949" s="35"/>
      <c r="VWW949" s="34"/>
      <c r="VXD949" s="35"/>
      <c r="VXE949" s="34"/>
      <c r="VXL949" s="35"/>
      <c r="VXM949" s="34"/>
      <c r="VXT949" s="35"/>
      <c r="VXU949" s="34"/>
      <c r="VYB949" s="35"/>
      <c r="VYC949" s="34"/>
      <c r="VYJ949" s="35"/>
      <c r="VYK949" s="34"/>
      <c r="VYR949" s="35"/>
      <c r="VYS949" s="34"/>
      <c r="VYZ949" s="35"/>
      <c r="VZA949" s="34"/>
      <c r="VZH949" s="35"/>
      <c r="VZI949" s="34"/>
      <c r="VZP949" s="35"/>
      <c r="VZQ949" s="34"/>
      <c r="VZX949" s="35"/>
      <c r="VZY949" s="34"/>
      <c r="WAF949" s="35"/>
      <c r="WAG949" s="34"/>
      <c r="WAN949" s="35"/>
      <c r="WAO949" s="34"/>
      <c r="WAV949" s="35"/>
      <c r="WAW949" s="34"/>
      <c r="WBD949" s="35"/>
      <c r="WBE949" s="34"/>
      <c r="WBL949" s="35"/>
      <c r="WBM949" s="34"/>
      <c r="WBT949" s="35"/>
      <c r="WBU949" s="34"/>
      <c r="WCB949" s="35"/>
      <c r="WCC949" s="34"/>
      <c r="WCJ949" s="35"/>
      <c r="WCK949" s="34"/>
      <c r="WCR949" s="35"/>
      <c r="WCS949" s="34"/>
      <c r="WCZ949" s="35"/>
      <c r="WDA949" s="34"/>
      <c r="WDH949" s="35"/>
      <c r="WDI949" s="34"/>
      <c r="WDP949" s="35"/>
      <c r="WDQ949" s="34"/>
      <c r="WDX949" s="35"/>
      <c r="WDY949" s="34"/>
      <c r="WEF949" s="35"/>
      <c r="WEG949" s="34"/>
      <c r="WEN949" s="35"/>
      <c r="WEO949" s="34"/>
      <c r="WEV949" s="35"/>
      <c r="WEW949" s="34"/>
      <c r="WFD949" s="35"/>
      <c r="WFE949" s="34"/>
      <c r="WFL949" s="35"/>
      <c r="WFM949" s="34"/>
      <c r="WFT949" s="35"/>
      <c r="WFU949" s="34"/>
      <c r="WGB949" s="35"/>
      <c r="WGC949" s="34"/>
      <c r="WGJ949" s="35"/>
      <c r="WGK949" s="34"/>
      <c r="WGR949" s="35"/>
      <c r="WGS949" s="34"/>
      <c r="WGZ949" s="35"/>
      <c r="WHA949" s="34"/>
      <c r="WHH949" s="35"/>
      <c r="WHI949" s="34"/>
      <c r="WHP949" s="35"/>
      <c r="WHQ949" s="34"/>
      <c r="WHX949" s="35"/>
      <c r="WHY949" s="34"/>
      <c r="WIF949" s="35"/>
      <c r="WIG949" s="34"/>
      <c r="WIN949" s="35"/>
      <c r="WIO949" s="34"/>
      <c r="WIV949" s="35"/>
      <c r="WIW949" s="34"/>
      <c r="WJD949" s="35"/>
      <c r="WJE949" s="34"/>
      <c r="WJL949" s="35"/>
      <c r="WJM949" s="34"/>
      <c r="WJT949" s="35"/>
      <c r="WJU949" s="34"/>
      <c r="WKB949" s="35"/>
      <c r="WKC949" s="34"/>
      <c r="WKJ949" s="35"/>
      <c r="WKK949" s="34"/>
      <c r="WKR949" s="35"/>
      <c r="WKS949" s="34"/>
      <c r="WKZ949" s="35"/>
      <c r="WLA949" s="34"/>
      <c r="WLH949" s="35"/>
      <c r="WLI949" s="34"/>
      <c r="WLP949" s="35"/>
      <c r="WLQ949" s="34"/>
      <c r="WLX949" s="35"/>
      <c r="WLY949" s="34"/>
      <c r="WMF949" s="35"/>
      <c r="WMG949" s="34"/>
      <c r="WMN949" s="35"/>
      <c r="WMO949" s="34"/>
      <c r="WMV949" s="35"/>
      <c r="WMW949" s="34"/>
      <c r="WND949" s="35"/>
      <c r="WNE949" s="34"/>
      <c r="WNL949" s="35"/>
      <c r="WNM949" s="34"/>
      <c r="WNT949" s="35"/>
      <c r="WNU949" s="34"/>
      <c r="WOB949" s="35"/>
      <c r="WOC949" s="34"/>
      <c r="WOJ949" s="35"/>
      <c r="WOK949" s="34"/>
      <c r="WOR949" s="35"/>
      <c r="WOS949" s="34"/>
      <c r="WOZ949" s="35"/>
      <c r="WPA949" s="34"/>
      <c r="WPH949" s="35"/>
      <c r="WPI949" s="34"/>
      <c r="WPP949" s="35"/>
      <c r="WPQ949" s="34"/>
      <c r="WPX949" s="35"/>
      <c r="WPY949" s="34"/>
      <c r="WQF949" s="35"/>
      <c r="WQG949" s="34"/>
      <c r="WQN949" s="35"/>
      <c r="WQO949" s="34"/>
      <c r="WQV949" s="35"/>
      <c r="WQW949" s="34"/>
      <c r="WRD949" s="35"/>
      <c r="WRE949" s="34"/>
      <c r="WRL949" s="35"/>
      <c r="WRM949" s="34"/>
      <c r="WRT949" s="35"/>
      <c r="WRU949" s="34"/>
      <c r="WSB949" s="35"/>
      <c r="WSC949" s="34"/>
      <c r="WSJ949" s="35"/>
      <c r="WSK949" s="34"/>
      <c r="WSR949" s="35"/>
      <c r="WSS949" s="34"/>
      <c r="WSZ949" s="35"/>
      <c r="WTA949" s="34"/>
      <c r="WTH949" s="35"/>
      <c r="WTI949" s="34"/>
      <c r="WTP949" s="35"/>
      <c r="WTQ949" s="34"/>
      <c r="WTX949" s="35"/>
      <c r="WTY949" s="34"/>
      <c r="WUF949" s="35"/>
      <c r="WUG949" s="34"/>
      <c r="WUN949" s="35"/>
      <c r="WUO949" s="34"/>
      <c r="WUV949" s="35"/>
      <c r="WUW949" s="34"/>
      <c r="WVD949" s="35"/>
      <c r="WVE949" s="34"/>
      <c r="WVL949" s="35"/>
      <c r="WVM949" s="34"/>
      <c r="WVT949" s="35"/>
      <c r="WVU949" s="34"/>
      <c r="WWB949" s="35"/>
      <c r="WWC949" s="34"/>
      <c r="WWJ949" s="35"/>
      <c r="WWK949" s="34"/>
      <c r="WWR949" s="35"/>
      <c r="WWS949" s="34"/>
      <c r="WWZ949" s="35"/>
      <c r="WXA949" s="34"/>
      <c r="WXH949" s="35"/>
      <c r="WXI949" s="34"/>
      <c r="WXP949" s="35"/>
      <c r="WXQ949" s="34"/>
      <c r="WXX949" s="35"/>
      <c r="WXY949" s="34"/>
      <c r="WYF949" s="35"/>
      <c r="WYG949" s="34"/>
      <c r="WYN949" s="35"/>
      <c r="WYO949" s="34"/>
      <c r="WYV949" s="35"/>
      <c r="WYW949" s="34"/>
      <c r="WZD949" s="35"/>
      <c r="WZE949" s="34"/>
      <c r="WZL949" s="35"/>
      <c r="WZM949" s="34"/>
      <c r="WZT949" s="35"/>
      <c r="WZU949" s="34"/>
      <c r="XAB949" s="35"/>
      <c r="XAC949" s="34"/>
      <c r="XAJ949" s="35"/>
      <c r="XAK949" s="34"/>
      <c r="XAR949" s="35"/>
      <c r="XAS949" s="34"/>
      <c r="XAZ949" s="35"/>
      <c r="XBA949" s="34"/>
      <c r="XBH949" s="35"/>
      <c r="XBI949" s="34"/>
      <c r="XBP949" s="35"/>
      <c r="XBQ949" s="34"/>
      <c r="XBX949" s="35"/>
      <c r="XBY949" s="34"/>
      <c r="XCF949" s="35"/>
      <c r="XCG949" s="34"/>
      <c r="XCN949" s="35"/>
      <c r="XCO949" s="34"/>
      <c r="XCV949" s="35"/>
      <c r="XCW949" s="34"/>
      <c r="XDD949" s="35"/>
      <c r="XDE949" s="34"/>
      <c r="XDL949" s="35"/>
      <c r="XDM949" s="34"/>
      <c r="XDT949" s="35"/>
      <c r="XDU949" s="34"/>
      <c r="XEB949" s="35"/>
      <c r="XEC949" s="34"/>
      <c r="XEJ949" s="35"/>
      <c r="XEK949" s="34"/>
      <c r="XER949" s="35"/>
      <c r="XES949" s="34"/>
      <c r="XEZ949" s="35"/>
      <c r="XFA949" s="34"/>
    </row>
    <row r="950" spans="1:1021 1028:2045 2052:3069 3076:4093 4100:5117 5124:6141 6148:7165 7172:8189 8196:9213 9220:10237 10244:11261 11268:12285 12292:13309 13316:14333 14340:15357 15364:16381" x14ac:dyDescent="0.25">
      <c r="A950" t="s">
        <v>21</v>
      </c>
      <c r="B950" t="s">
        <v>177</v>
      </c>
      <c r="C950">
        <v>566</v>
      </c>
      <c r="D950">
        <v>566</v>
      </c>
      <c r="E950" s="35">
        <v>1</v>
      </c>
      <c r="F950" s="34">
        <v>1E-156</v>
      </c>
      <c r="G950">
        <v>98.15</v>
      </c>
      <c r="H950">
        <v>1674</v>
      </c>
      <c r="I950" t="str">
        <f>HYPERLINK("https://www.ncbi.nlm.nih.gov/nucleotide/MN824006.1?report=genbank&amp;log$=nucltop&amp;blast_rank=48&amp;RID=XE5J84ZU013","MN824006.1")</f>
        <v>MN824006.1</v>
      </c>
      <c r="L950" s="35"/>
      <c r="M950" s="34"/>
      <c r="T950" s="35"/>
      <c r="U950" s="34"/>
      <c r="AB950" s="35"/>
      <c r="AC950" s="34"/>
      <c r="AJ950" s="35"/>
      <c r="AK950" s="34"/>
      <c r="AR950" s="35"/>
      <c r="AS950" s="34"/>
      <c r="AZ950" s="35"/>
      <c r="BA950" s="34"/>
      <c r="BH950" s="35"/>
      <c r="BI950" s="34"/>
      <c r="BP950" s="35"/>
      <c r="BQ950" s="34"/>
      <c r="BX950" s="35"/>
      <c r="BY950" s="34"/>
      <c r="CF950" s="35"/>
      <c r="CG950" s="34"/>
      <c r="CN950" s="35"/>
      <c r="CO950" s="34"/>
      <c r="CV950" s="35"/>
      <c r="CW950" s="34"/>
      <c r="DD950" s="35"/>
      <c r="DE950" s="34"/>
      <c r="DL950" s="35"/>
      <c r="DM950" s="34"/>
      <c r="DT950" s="35"/>
      <c r="DU950" s="34"/>
      <c r="EB950" s="35"/>
      <c r="EC950" s="34"/>
      <c r="EJ950" s="35"/>
      <c r="EK950" s="34"/>
      <c r="ER950" s="35"/>
      <c r="ES950" s="34"/>
      <c r="EZ950" s="35"/>
      <c r="FA950" s="34"/>
      <c r="FH950" s="35"/>
      <c r="FI950" s="34"/>
      <c r="FP950" s="35"/>
      <c r="FQ950" s="34"/>
      <c r="FX950" s="35"/>
      <c r="FY950" s="34"/>
      <c r="GF950" s="35"/>
      <c r="GG950" s="34"/>
      <c r="GN950" s="35"/>
      <c r="GO950" s="34"/>
      <c r="GV950" s="35"/>
      <c r="GW950" s="34"/>
      <c r="HD950" s="35"/>
      <c r="HE950" s="34"/>
      <c r="HL950" s="35"/>
      <c r="HM950" s="34"/>
      <c r="HT950" s="35"/>
      <c r="HU950" s="34"/>
      <c r="IB950" s="35"/>
      <c r="IC950" s="34"/>
      <c r="IJ950" s="35"/>
      <c r="IK950" s="34"/>
      <c r="IR950" s="35"/>
      <c r="IS950" s="34"/>
      <c r="IZ950" s="35"/>
      <c r="JA950" s="34"/>
      <c r="JH950" s="35"/>
      <c r="JI950" s="34"/>
      <c r="JP950" s="35"/>
      <c r="JQ950" s="34"/>
      <c r="JX950" s="35"/>
      <c r="JY950" s="34"/>
      <c r="KF950" s="35"/>
      <c r="KG950" s="34"/>
      <c r="KN950" s="35"/>
      <c r="KO950" s="34"/>
      <c r="KV950" s="35"/>
      <c r="KW950" s="34"/>
      <c r="LD950" s="35"/>
      <c r="LE950" s="34"/>
      <c r="LL950" s="35"/>
      <c r="LM950" s="34"/>
      <c r="LT950" s="35"/>
      <c r="LU950" s="34"/>
      <c r="MB950" s="35"/>
      <c r="MC950" s="34"/>
      <c r="MJ950" s="35"/>
      <c r="MK950" s="34"/>
      <c r="MR950" s="35"/>
      <c r="MS950" s="34"/>
      <c r="MZ950" s="35"/>
      <c r="NA950" s="34"/>
      <c r="NH950" s="35"/>
      <c r="NI950" s="34"/>
      <c r="NP950" s="35"/>
      <c r="NQ950" s="34"/>
      <c r="NX950" s="35"/>
      <c r="NY950" s="34"/>
      <c r="OF950" s="35"/>
      <c r="OG950" s="34"/>
      <c r="ON950" s="35"/>
      <c r="OO950" s="34"/>
      <c r="OV950" s="35"/>
      <c r="OW950" s="34"/>
      <c r="PD950" s="35"/>
      <c r="PE950" s="34"/>
      <c r="PL950" s="35"/>
      <c r="PM950" s="34"/>
      <c r="PT950" s="35"/>
      <c r="PU950" s="34"/>
      <c r="QB950" s="35"/>
      <c r="QC950" s="34"/>
      <c r="QJ950" s="35"/>
      <c r="QK950" s="34"/>
      <c r="QR950" s="35"/>
      <c r="QS950" s="34"/>
      <c r="QZ950" s="35"/>
      <c r="RA950" s="34"/>
      <c r="RH950" s="35"/>
      <c r="RI950" s="34"/>
      <c r="RP950" s="35"/>
      <c r="RQ950" s="34"/>
      <c r="RX950" s="35"/>
      <c r="RY950" s="34"/>
      <c r="SF950" s="35"/>
      <c r="SG950" s="34"/>
      <c r="SN950" s="35"/>
      <c r="SO950" s="34"/>
      <c r="SV950" s="35"/>
      <c r="SW950" s="34"/>
      <c r="TD950" s="35"/>
      <c r="TE950" s="34"/>
      <c r="TL950" s="35"/>
      <c r="TM950" s="34"/>
      <c r="TT950" s="35"/>
      <c r="TU950" s="34"/>
      <c r="UB950" s="35"/>
      <c r="UC950" s="34"/>
      <c r="UJ950" s="35"/>
      <c r="UK950" s="34"/>
      <c r="UR950" s="35"/>
      <c r="US950" s="34"/>
      <c r="UZ950" s="35"/>
      <c r="VA950" s="34"/>
      <c r="VH950" s="35"/>
      <c r="VI950" s="34"/>
      <c r="VP950" s="35"/>
      <c r="VQ950" s="34"/>
      <c r="VX950" s="35"/>
      <c r="VY950" s="34"/>
      <c r="WF950" s="35"/>
      <c r="WG950" s="34"/>
      <c r="WN950" s="35"/>
      <c r="WO950" s="34"/>
      <c r="WV950" s="35"/>
      <c r="WW950" s="34"/>
      <c r="XD950" s="35"/>
      <c r="XE950" s="34"/>
      <c r="XL950" s="35"/>
      <c r="XM950" s="34"/>
      <c r="XT950" s="35"/>
      <c r="XU950" s="34"/>
      <c r="YB950" s="35"/>
      <c r="YC950" s="34"/>
      <c r="YJ950" s="35"/>
      <c r="YK950" s="34"/>
      <c r="YR950" s="35"/>
      <c r="YS950" s="34"/>
      <c r="YZ950" s="35"/>
      <c r="ZA950" s="34"/>
      <c r="ZH950" s="35"/>
      <c r="ZI950" s="34"/>
      <c r="ZP950" s="35"/>
      <c r="ZQ950" s="34"/>
      <c r="ZX950" s="35"/>
      <c r="ZY950" s="34"/>
      <c r="AAF950" s="35"/>
      <c r="AAG950" s="34"/>
      <c r="AAN950" s="35"/>
      <c r="AAO950" s="34"/>
      <c r="AAV950" s="35"/>
      <c r="AAW950" s="34"/>
      <c r="ABD950" s="35"/>
      <c r="ABE950" s="34"/>
      <c r="ABL950" s="35"/>
      <c r="ABM950" s="34"/>
      <c r="ABT950" s="35"/>
      <c r="ABU950" s="34"/>
      <c r="ACB950" s="35"/>
      <c r="ACC950" s="34"/>
      <c r="ACJ950" s="35"/>
      <c r="ACK950" s="34"/>
      <c r="ACR950" s="35"/>
      <c r="ACS950" s="34"/>
      <c r="ACZ950" s="35"/>
      <c r="ADA950" s="34"/>
      <c r="ADH950" s="35"/>
      <c r="ADI950" s="34"/>
      <c r="ADP950" s="35"/>
      <c r="ADQ950" s="34"/>
      <c r="ADX950" s="35"/>
      <c r="ADY950" s="34"/>
      <c r="AEF950" s="35"/>
      <c r="AEG950" s="34"/>
      <c r="AEN950" s="35"/>
      <c r="AEO950" s="34"/>
      <c r="AEV950" s="35"/>
      <c r="AEW950" s="34"/>
      <c r="AFD950" s="35"/>
      <c r="AFE950" s="34"/>
      <c r="AFL950" s="35"/>
      <c r="AFM950" s="34"/>
      <c r="AFT950" s="35"/>
      <c r="AFU950" s="34"/>
      <c r="AGB950" s="35"/>
      <c r="AGC950" s="34"/>
      <c r="AGJ950" s="35"/>
      <c r="AGK950" s="34"/>
      <c r="AGR950" s="35"/>
      <c r="AGS950" s="34"/>
      <c r="AGZ950" s="35"/>
      <c r="AHA950" s="34"/>
      <c r="AHH950" s="35"/>
      <c r="AHI950" s="34"/>
      <c r="AHP950" s="35"/>
      <c r="AHQ950" s="34"/>
      <c r="AHX950" s="35"/>
      <c r="AHY950" s="34"/>
      <c r="AIF950" s="35"/>
      <c r="AIG950" s="34"/>
      <c r="AIN950" s="35"/>
      <c r="AIO950" s="34"/>
      <c r="AIV950" s="35"/>
      <c r="AIW950" s="34"/>
      <c r="AJD950" s="35"/>
      <c r="AJE950" s="34"/>
      <c r="AJL950" s="35"/>
      <c r="AJM950" s="34"/>
      <c r="AJT950" s="35"/>
      <c r="AJU950" s="34"/>
      <c r="AKB950" s="35"/>
      <c r="AKC950" s="34"/>
      <c r="AKJ950" s="35"/>
      <c r="AKK950" s="34"/>
      <c r="AKR950" s="35"/>
      <c r="AKS950" s="34"/>
      <c r="AKZ950" s="35"/>
      <c r="ALA950" s="34"/>
      <c r="ALH950" s="35"/>
      <c r="ALI950" s="34"/>
      <c r="ALP950" s="35"/>
      <c r="ALQ950" s="34"/>
      <c r="ALX950" s="35"/>
      <c r="ALY950" s="34"/>
      <c r="AMF950" s="35"/>
      <c r="AMG950" s="34"/>
      <c r="AMN950" s="35"/>
      <c r="AMO950" s="34"/>
      <c r="AMV950" s="35"/>
      <c r="AMW950" s="34"/>
      <c r="AND950" s="35"/>
      <c r="ANE950" s="34"/>
      <c r="ANL950" s="35"/>
      <c r="ANM950" s="34"/>
      <c r="ANT950" s="35"/>
      <c r="ANU950" s="34"/>
      <c r="AOB950" s="35"/>
      <c r="AOC950" s="34"/>
      <c r="AOJ950" s="35"/>
      <c r="AOK950" s="34"/>
      <c r="AOR950" s="35"/>
      <c r="AOS950" s="34"/>
      <c r="AOZ950" s="35"/>
      <c r="APA950" s="34"/>
      <c r="APH950" s="35"/>
      <c r="API950" s="34"/>
      <c r="APP950" s="35"/>
      <c r="APQ950" s="34"/>
      <c r="APX950" s="35"/>
      <c r="APY950" s="34"/>
      <c r="AQF950" s="35"/>
      <c r="AQG950" s="34"/>
      <c r="AQN950" s="35"/>
      <c r="AQO950" s="34"/>
      <c r="AQV950" s="35"/>
      <c r="AQW950" s="34"/>
      <c r="ARD950" s="35"/>
      <c r="ARE950" s="34"/>
      <c r="ARL950" s="35"/>
      <c r="ARM950" s="34"/>
      <c r="ART950" s="35"/>
      <c r="ARU950" s="34"/>
      <c r="ASB950" s="35"/>
      <c r="ASC950" s="34"/>
      <c r="ASJ950" s="35"/>
      <c r="ASK950" s="34"/>
      <c r="ASR950" s="35"/>
      <c r="ASS950" s="34"/>
      <c r="ASZ950" s="35"/>
      <c r="ATA950" s="34"/>
      <c r="ATH950" s="35"/>
      <c r="ATI950" s="34"/>
      <c r="ATP950" s="35"/>
      <c r="ATQ950" s="34"/>
      <c r="ATX950" s="35"/>
      <c r="ATY950" s="34"/>
      <c r="AUF950" s="35"/>
      <c r="AUG950" s="34"/>
      <c r="AUN950" s="35"/>
      <c r="AUO950" s="34"/>
      <c r="AUV950" s="35"/>
      <c r="AUW950" s="34"/>
      <c r="AVD950" s="35"/>
      <c r="AVE950" s="34"/>
      <c r="AVL950" s="35"/>
      <c r="AVM950" s="34"/>
      <c r="AVT950" s="35"/>
      <c r="AVU950" s="34"/>
      <c r="AWB950" s="35"/>
      <c r="AWC950" s="34"/>
      <c r="AWJ950" s="35"/>
      <c r="AWK950" s="34"/>
      <c r="AWR950" s="35"/>
      <c r="AWS950" s="34"/>
      <c r="AWZ950" s="35"/>
      <c r="AXA950" s="34"/>
      <c r="AXH950" s="35"/>
      <c r="AXI950" s="34"/>
      <c r="AXP950" s="35"/>
      <c r="AXQ950" s="34"/>
      <c r="AXX950" s="35"/>
      <c r="AXY950" s="34"/>
      <c r="AYF950" s="35"/>
      <c r="AYG950" s="34"/>
      <c r="AYN950" s="35"/>
      <c r="AYO950" s="34"/>
      <c r="AYV950" s="35"/>
      <c r="AYW950" s="34"/>
      <c r="AZD950" s="35"/>
      <c r="AZE950" s="34"/>
      <c r="AZL950" s="35"/>
      <c r="AZM950" s="34"/>
      <c r="AZT950" s="35"/>
      <c r="AZU950" s="34"/>
      <c r="BAB950" s="35"/>
      <c r="BAC950" s="34"/>
      <c r="BAJ950" s="35"/>
      <c r="BAK950" s="34"/>
      <c r="BAR950" s="35"/>
      <c r="BAS950" s="34"/>
      <c r="BAZ950" s="35"/>
      <c r="BBA950" s="34"/>
      <c r="BBH950" s="35"/>
      <c r="BBI950" s="34"/>
      <c r="BBP950" s="35"/>
      <c r="BBQ950" s="34"/>
      <c r="BBX950" s="35"/>
      <c r="BBY950" s="34"/>
      <c r="BCF950" s="35"/>
      <c r="BCG950" s="34"/>
      <c r="BCN950" s="35"/>
      <c r="BCO950" s="34"/>
      <c r="BCV950" s="35"/>
      <c r="BCW950" s="34"/>
      <c r="BDD950" s="35"/>
      <c r="BDE950" s="34"/>
      <c r="BDL950" s="35"/>
      <c r="BDM950" s="34"/>
      <c r="BDT950" s="35"/>
      <c r="BDU950" s="34"/>
      <c r="BEB950" s="35"/>
      <c r="BEC950" s="34"/>
      <c r="BEJ950" s="35"/>
      <c r="BEK950" s="34"/>
      <c r="BER950" s="35"/>
      <c r="BES950" s="34"/>
      <c r="BEZ950" s="35"/>
      <c r="BFA950" s="34"/>
      <c r="BFH950" s="35"/>
      <c r="BFI950" s="34"/>
      <c r="BFP950" s="35"/>
      <c r="BFQ950" s="34"/>
      <c r="BFX950" s="35"/>
      <c r="BFY950" s="34"/>
      <c r="BGF950" s="35"/>
      <c r="BGG950" s="34"/>
      <c r="BGN950" s="35"/>
      <c r="BGO950" s="34"/>
      <c r="BGV950" s="35"/>
      <c r="BGW950" s="34"/>
      <c r="BHD950" s="35"/>
      <c r="BHE950" s="34"/>
      <c r="BHL950" s="35"/>
      <c r="BHM950" s="34"/>
      <c r="BHT950" s="35"/>
      <c r="BHU950" s="34"/>
      <c r="BIB950" s="35"/>
      <c r="BIC950" s="34"/>
      <c r="BIJ950" s="35"/>
      <c r="BIK950" s="34"/>
      <c r="BIR950" s="35"/>
      <c r="BIS950" s="34"/>
      <c r="BIZ950" s="35"/>
      <c r="BJA950" s="34"/>
      <c r="BJH950" s="35"/>
      <c r="BJI950" s="34"/>
      <c r="BJP950" s="35"/>
      <c r="BJQ950" s="34"/>
      <c r="BJX950" s="35"/>
      <c r="BJY950" s="34"/>
      <c r="BKF950" s="35"/>
      <c r="BKG950" s="34"/>
      <c r="BKN950" s="35"/>
      <c r="BKO950" s="34"/>
      <c r="BKV950" s="35"/>
      <c r="BKW950" s="34"/>
      <c r="BLD950" s="35"/>
      <c r="BLE950" s="34"/>
      <c r="BLL950" s="35"/>
      <c r="BLM950" s="34"/>
      <c r="BLT950" s="35"/>
      <c r="BLU950" s="34"/>
      <c r="BMB950" s="35"/>
      <c r="BMC950" s="34"/>
      <c r="BMJ950" s="35"/>
      <c r="BMK950" s="34"/>
      <c r="BMR950" s="35"/>
      <c r="BMS950" s="34"/>
      <c r="BMZ950" s="35"/>
      <c r="BNA950" s="34"/>
      <c r="BNH950" s="35"/>
      <c r="BNI950" s="34"/>
      <c r="BNP950" s="35"/>
      <c r="BNQ950" s="34"/>
      <c r="BNX950" s="35"/>
      <c r="BNY950" s="34"/>
      <c r="BOF950" s="35"/>
      <c r="BOG950" s="34"/>
      <c r="BON950" s="35"/>
      <c r="BOO950" s="34"/>
      <c r="BOV950" s="35"/>
      <c r="BOW950" s="34"/>
      <c r="BPD950" s="35"/>
      <c r="BPE950" s="34"/>
      <c r="BPL950" s="35"/>
      <c r="BPM950" s="34"/>
      <c r="BPT950" s="35"/>
      <c r="BPU950" s="34"/>
      <c r="BQB950" s="35"/>
      <c r="BQC950" s="34"/>
      <c r="BQJ950" s="35"/>
      <c r="BQK950" s="34"/>
      <c r="BQR950" s="35"/>
      <c r="BQS950" s="34"/>
      <c r="BQZ950" s="35"/>
      <c r="BRA950" s="34"/>
      <c r="BRH950" s="35"/>
      <c r="BRI950" s="34"/>
      <c r="BRP950" s="35"/>
      <c r="BRQ950" s="34"/>
      <c r="BRX950" s="35"/>
      <c r="BRY950" s="34"/>
      <c r="BSF950" s="35"/>
      <c r="BSG950" s="34"/>
      <c r="BSN950" s="35"/>
      <c r="BSO950" s="34"/>
      <c r="BSV950" s="35"/>
      <c r="BSW950" s="34"/>
      <c r="BTD950" s="35"/>
      <c r="BTE950" s="34"/>
      <c r="BTL950" s="35"/>
      <c r="BTM950" s="34"/>
      <c r="BTT950" s="35"/>
      <c r="BTU950" s="34"/>
      <c r="BUB950" s="35"/>
      <c r="BUC950" s="34"/>
      <c r="BUJ950" s="35"/>
      <c r="BUK950" s="34"/>
      <c r="BUR950" s="35"/>
      <c r="BUS950" s="34"/>
      <c r="BUZ950" s="35"/>
      <c r="BVA950" s="34"/>
      <c r="BVH950" s="35"/>
      <c r="BVI950" s="34"/>
      <c r="BVP950" s="35"/>
      <c r="BVQ950" s="34"/>
      <c r="BVX950" s="35"/>
      <c r="BVY950" s="34"/>
      <c r="BWF950" s="35"/>
      <c r="BWG950" s="34"/>
      <c r="BWN950" s="35"/>
      <c r="BWO950" s="34"/>
      <c r="BWV950" s="35"/>
      <c r="BWW950" s="34"/>
      <c r="BXD950" s="35"/>
      <c r="BXE950" s="34"/>
      <c r="BXL950" s="35"/>
      <c r="BXM950" s="34"/>
      <c r="BXT950" s="35"/>
      <c r="BXU950" s="34"/>
      <c r="BYB950" s="35"/>
      <c r="BYC950" s="34"/>
      <c r="BYJ950" s="35"/>
      <c r="BYK950" s="34"/>
      <c r="BYR950" s="35"/>
      <c r="BYS950" s="34"/>
      <c r="BYZ950" s="35"/>
      <c r="BZA950" s="34"/>
      <c r="BZH950" s="35"/>
      <c r="BZI950" s="34"/>
      <c r="BZP950" s="35"/>
      <c r="BZQ950" s="34"/>
      <c r="BZX950" s="35"/>
      <c r="BZY950" s="34"/>
      <c r="CAF950" s="35"/>
      <c r="CAG950" s="34"/>
      <c r="CAN950" s="35"/>
      <c r="CAO950" s="34"/>
      <c r="CAV950" s="35"/>
      <c r="CAW950" s="34"/>
      <c r="CBD950" s="35"/>
      <c r="CBE950" s="34"/>
      <c r="CBL950" s="35"/>
      <c r="CBM950" s="34"/>
      <c r="CBT950" s="35"/>
      <c r="CBU950" s="34"/>
      <c r="CCB950" s="35"/>
      <c r="CCC950" s="34"/>
      <c r="CCJ950" s="35"/>
      <c r="CCK950" s="34"/>
      <c r="CCR950" s="35"/>
      <c r="CCS950" s="34"/>
      <c r="CCZ950" s="35"/>
      <c r="CDA950" s="34"/>
      <c r="CDH950" s="35"/>
      <c r="CDI950" s="34"/>
      <c r="CDP950" s="35"/>
      <c r="CDQ950" s="34"/>
      <c r="CDX950" s="35"/>
      <c r="CDY950" s="34"/>
      <c r="CEF950" s="35"/>
      <c r="CEG950" s="34"/>
      <c r="CEN950" s="35"/>
      <c r="CEO950" s="34"/>
      <c r="CEV950" s="35"/>
      <c r="CEW950" s="34"/>
      <c r="CFD950" s="35"/>
      <c r="CFE950" s="34"/>
      <c r="CFL950" s="35"/>
      <c r="CFM950" s="34"/>
      <c r="CFT950" s="35"/>
      <c r="CFU950" s="34"/>
      <c r="CGB950" s="35"/>
      <c r="CGC950" s="34"/>
      <c r="CGJ950" s="35"/>
      <c r="CGK950" s="34"/>
      <c r="CGR950" s="35"/>
      <c r="CGS950" s="34"/>
      <c r="CGZ950" s="35"/>
      <c r="CHA950" s="34"/>
      <c r="CHH950" s="35"/>
      <c r="CHI950" s="34"/>
      <c r="CHP950" s="35"/>
      <c r="CHQ950" s="34"/>
      <c r="CHX950" s="35"/>
      <c r="CHY950" s="34"/>
      <c r="CIF950" s="35"/>
      <c r="CIG950" s="34"/>
      <c r="CIN950" s="35"/>
      <c r="CIO950" s="34"/>
      <c r="CIV950" s="35"/>
      <c r="CIW950" s="34"/>
      <c r="CJD950" s="35"/>
      <c r="CJE950" s="34"/>
      <c r="CJL950" s="35"/>
      <c r="CJM950" s="34"/>
      <c r="CJT950" s="35"/>
      <c r="CJU950" s="34"/>
      <c r="CKB950" s="35"/>
      <c r="CKC950" s="34"/>
      <c r="CKJ950" s="35"/>
      <c r="CKK950" s="34"/>
      <c r="CKR950" s="35"/>
      <c r="CKS950" s="34"/>
      <c r="CKZ950" s="35"/>
      <c r="CLA950" s="34"/>
      <c r="CLH950" s="35"/>
      <c r="CLI950" s="34"/>
      <c r="CLP950" s="35"/>
      <c r="CLQ950" s="34"/>
      <c r="CLX950" s="35"/>
      <c r="CLY950" s="34"/>
      <c r="CMF950" s="35"/>
      <c r="CMG950" s="34"/>
      <c r="CMN950" s="35"/>
      <c r="CMO950" s="34"/>
      <c r="CMV950" s="35"/>
      <c r="CMW950" s="34"/>
      <c r="CND950" s="35"/>
      <c r="CNE950" s="34"/>
      <c r="CNL950" s="35"/>
      <c r="CNM950" s="34"/>
      <c r="CNT950" s="35"/>
      <c r="CNU950" s="34"/>
      <c r="COB950" s="35"/>
      <c r="COC950" s="34"/>
      <c r="COJ950" s="35"/>
      <c r="COK950" s="34"/>
      <c r="COR950" s="35"/>
      <c r="COS950" s="34"/>
      <c r="COZ950" s="35"/>
      <c r="CPA950" s="34"/>
      <c r="CPH950" s="35"/>
      <c r="CPI950" s="34"/>
      <c r="CPP950" s="35"/>
      <c r="CPQ950" s="34"/>
      <c r="CPX950" s="35"/>
      <c r="CPY950" s="34"/>
      <c r="CQF950" s="35"/>
      <c r="CQG950" s="34"/>
      <c r="CQN950" s="35"/>
      <c r="CQO950" s="34"/>
      <c r="CQV950" s="35"/>
      <c r="CQW950" s="34"/>
      <c r="CRD950" s="35"/>
      <c r="CRE950" s="34"/>
      <c r="CRL950" s="35"/>
      <c r="CRM950" s="34"/>
      <c r="CRT950" s="35"/>
      <c r="CRU950" s="34"/>
      <c r="CSB950" s="35"/>
      <c r="CSC950" s="34"/>
      <c r="CSJ950" s="35"/>
      <c r="CSK950" s="34"/>
      <c r="CSR950" s="35"/>
      <c r="CSS950" s="34"/>
      <c r="CSZ950" s="35"/>
      <c r="CTA950" s="34"/>
      <c r="CTH950" s="35"/>
      <c r="CTI950" s="34"/>
      <c r="CTP950" s="35"/>
      <c r="CTQ950" s="34"/>
      <c r="CTX950" s="35"/>
      <c r="CTY950" s="34"/>
      <c r="CUF950" s="35"/>
      <c r="CUG950" s="34"/>
      <c r="CUN950" s="35"/>
      <c r="CUO950" s="34"/>
      <c r="CUV950" s="35"/>
      <c r="CUW950" s="34"/>
      <c r="CVD950" s="35"/>
      <c r="CVE950" s="34"/>
      <c r="CVL950" s="35"/>
      <c r="CVM950" s="34"/>
      <c r="CVT950" s="35"/>
      <c r="CVU950" s="34"/>
      <c r="CWB950" s="35"/>
      <c r="CWC950" s="34"/>
      <c r="CWJ950" s="35"/>
      <c r="CWK950" s="34"/>
      <c r="CWR950" s="35"/>
      <c r="CWS950" s="34"/>
      <c r="CWZ950" s="35"/>
      <c r="CXA950" s="34"/>
      <c r="CXH950" s="35"/>
      <c r="CXI950" s="34"/>
      <c r="CXP950" s="35"/>
      <c r="CXQ950" s="34"/>
      <c r="CXX950" s="35"/>
      <c r="CXY950" s="34"/>
      <c r="CYF950" s="35"/>
      <c r="CYG950" s="34"/>
      <c r="CYN950" s="35"/>
      <c r="CYO950" s="34"/>
      <c r="CYV950" s="35"/>
      <c r="CYW950" s="34"/>
      <c r="CZD950" s="35"/>
      <c r="CZE950" s="34"/>
      <c r="CZL950" s="35"/>
      <c r="CZM950" s="34"/>
      <c r="CZT950" s="35"/>
      <c r="CZU950" s="34"/>
      <c r="DAB950" s="35"/>
      <c r="DAC950" s="34"/>
      <c r="DAJ950" s="35"/>
      <c r="DAK950" s="34"/>
      <c r="DAR950" s="35"/>
      <c r="DAS950" s="34"/>
      <c r="DAZ950" s="35"/>
      <c r="DBA950" s="34"/>
      <c r="DBH950" s="35"/>
      <c r="DBI950" s="34"/>
      <c r="DBP950" s="35"/>
      <c r="DBQ950" s="34"/>
      <c r="DBX950" s="35"/>
      <c r="DBY950" s="34"/>
      <c r="DCF950" s="35"/>
      <c r="DCG950" s="34"/>
      <c r="DCN950" s="35"/>
      <c r="DCO950" s="34"/>
      <c r="DCV950" s="35"/>
      <c r="DCW950" s="34"/>
      <c r="DDD950" s="35"/>
      <c r="DDE950" s="34"/>
      <c r="DDL950" s="35"/>
      <c r="DDM950" s="34"/>
      <c r="DDT950" s="35"/>
      <c r="DDU950" s="34"/>
      <c r="DEB950" s="35"/>
      <c r="DEC950" s="34"/>
      <c r="DEJ950" s="35"/>
      <c r="DEK950" s="34"/>
      <c r="DER950" s="35"/>
      <c r="DES950" s="34"/>
      <c r="DEZ950" s="35"/>
      <c r="DFA950" s="34"/>
      <c r="DFH950" s="35"/>
      <c r="DFI950" s="34"/>
      <c r="DFP950" s="35"/>
      <c r="DFQ950" s="34"/>
      <c r="DFX950" s="35"/>
      <c r="DFY950" s="34"/>
      <c r="DGF950" s="35"/>
      <c r="DGG950" s="34"/>
      <c r="DGN950" s="35"/>
      <c r="DGO950" s="34"/>
      <c r="DGV950" s="35"/>
      <c r="DGW950" s="34"/>
      <c r="DHD950" s="35"/>
      <c r="DHE950" s="34"/>
      <c r="DHL950" s="35"/>
      <c r="DHM950" s="34"/>
      <c r="DHT950" s="35"/>
      <c r="DHU950" s="34"/>
      <c r="DIB950" s="35"/>
      <c r="DIC950" s="34"/>
      <c r="DIJ950" s="35"/>
      <c r="DIK950" s="34"/>
      <c r="DIR950" s="35"/>
      <c r="DIS950" s="34"/>
      <c r="DIZ950" s="35"/>
      <c r="DJA950" s="34"/>
      <c r="DJH950" s="35"/>
      <c r="DJI950" s="34"/>
      <c r="DJP950" s="35"/>
      <c r="DJQ950" s="34"/>
      <c r="DJX950" s="35"/>
      <c r="DJY950" s="34"/>
      <c r="DKF950" s="35"/>
      <c r="DKG950" s="34"/>
      <c r="DKN950" s="35"/>
      <c r="DKO950" s="34"/>
      <c r="DKV950" s="35"/>
      <c r="DKW950" s="34"/>
      <c r="DLD950" s="35"/>
      <c r="DLE950" s="34"/>
      <c r="DLL950" s="35"/>
      <c r="DLM950" s="34"/>
      <c r="DLT950" s="35"/>
      <c r="DLU950" s="34"/>
      <c r="DMB950" s="35"/>
      <c r="DMC950" s="34"/>
      <c r="DMJ950" s="35"/>
      <c r="DMK950" s="34"/>
      <c r="DMR950" s="35"/>
      <c r="DMS950" s="34"/>
      <c r="DMZ950" s="35"/>
      <c r="DNA950" s="34"/>
      <c r="DNH950" s="35"/>
      <c r="DNI950" s="34"/>
      <c r="DNP950" s="35"/>
      <c r="DNQ950" s="34"/>
      <c r="DNX950" s="35"/>
      <c r="DNY950" s="34"/>
      <c r="DOF950" s="35"/>
      <c r="DOG950" s="34"/>
      <c r="DON950" s="35"/>
      <c r="DOO950" s="34"/>
      <c r="DOV950" s="35"/>
      <c r="DOW950" s="34"/>
      <c r="DPD950" s="35"/>
      <c r="DPE950" s="34"/>
      <c r="DPL950" s="35"/>
      <c r="DPM950" s="34"/>
      <c r="DPT950" s="35"/>
      <c r="DPU950" s="34"/>
      <c r="DQB950" s="35"/>
      <c r="DQC950" s="34"/>
      <c r="DQJ950" s="35"/>
      <c r="DQK950" s="34"/>
      <c r="DQR950" s="35"/>
      <c r="DQS950" s="34"/>
      <c r="DQZ950" s="35"/>
      <c r="DRA950" s="34"/>
      <c r="DRH950" s="35"/>
      <c r="DRI950" s="34"/>
      <c r="DRP950" s="35"/>
      <c r="DRQ950" s="34"/>
      <c r="DRX950" s="35"/>
      <c r="DRY950" s="34"/>
      <c r="DSF950" s="35"/>
      <c r="DSG950" s="34"/>
      <c r="DSN950" s="35"/>
      <c r="DSO950" s="34"/>
      <c r="DSV950" s="35"/>
      <c r="DSW950" s="34"/>
      <c r="DTD950" s="35"/>
      <c r="DTE950" s="34"/>
      <c r="DTL950" s="35"/>
      <c r="DTM950" s="34"/>
      <c r="DTT950" s="35"/>
      <c r="DTU950" s="34"/>
      <c r="DUB950" s="35"/>
      <c r="DUC950" s="34"/>
      <c r="DUJ950" s="35"/>
      <c r="DUK950" s="34"/>
      <c r="DUR950" s="35"/>
      <c r="DUS950" s="34"/>
      <c r="DUZ950" s="35"/>
      <c r="DVA950" s="34"/>
      <c r="DVH950" s="35"/>
      <c r="DVI950" s="34"/>
      <c r="DVP950" s="35"/>
      <c r="DVQ950" s="34"/>
      <c r="DVX950" s="35"/>
      <c r="DVY950" s="34"/>
      <c r="DWF950" s="35"/>
      <c r="DWG950" s="34"/>
      <c r="DWN950" s="35"/>
      <c r="DWO950" s="34"/>
      <c r="DWV950" s="35"/>
      <c r="DWW950" s="34"/>
      <c r="DXD950" s="35"/>
      <c r="DXE950" s="34"/>
      <c r="DXL950" s="35"/>
      <c r="DXM950" s="34"/>
      <c r="DXT950" s="35"/>
      <c r="DXU950" s="34"/>
      <c r="DYB950" s="35"/>
      <c r="DYC950" s="34"/>
      <c r="DYJ950" s="35"/>
      <c r="DYK950" s="34"/>
      <c r="DYR950" s="35"/>
      <c r="DYS950" s="34"/>
      <c r="DYZ950" s="35"/>
      <c r="DZA950" s="34"/>
      <c r="DZH950" s="35"/>
      <c r="DZI950" s="34"/>
      <c r="DZP950" s="35"/>
      <c r="DZQ950" s="34"/>
      <c r="DZX950" s="35"/>
      <c r="DZY950" s="34"/>
      <c r="EAF950" s="35"/>
      <c r="EAG950" s="34"/>
      <c r="EAN950" s="35"/>
      <c r="EAO950" s="34"/>
      <c r="EAV950" s="35"/>
      <c r="EAW950" s="34"/>
      <c r="EBD950" s="35"/>
      <c r="EBE950" s="34"/>
      <c r="EBL950" s="35"/>
      <c r="EBM950" s="34"/>
      <c r="EBT950" s="35"/>
      <c r="EBU950" s="34"/>
      <c r="ECB950" s="35"/>
      <c r="ECC950" s="34"/>
      <c r="ECJ950" s="35"/>
      <c r="ECK950" s="34"/>
      <c r="ECR950" s="35"/>
      <c r="ECS950" s="34"/>
      <c r="ECZ950" s="35"/>
      <c r="EDA950" s="34"/>
      <c r="EDH950" s="35"/>
      <c r="EDI950" s="34"/>
      <c r="EDP950" s="35"/>
      <c r="EDQ950" s="34"/>
      <c r="EDX950" s="35"/>
      <c r="EDY950" s="34"/>
      <c r="EEF950" s="35"/>
      <c r="EEG950" s="34"/>
      <c r="EEN950" s="35"/>
      <c r="EEO950" s="34"/>
      <c r="EEV950" s="35"/>
      <c r="EEW950" s="34"/>
      <c r="EFD950" s="35"/>
      <c r="EFE950" s="34"/>
      <c r="EFL950" s="35"/>
      <c r="EFM950" s="34"/>
      <c r="EFT950" s="35"/>
      <c r="EFU950" s="34"/>
      <c r="EGB950" s="35"/>
      <c r="EGC950" s="34"/>
      <c r="EGJ950" s="35"/>
      <c r="EGK950" s="34"/>
      <c r="EGR950" s="35"/>
      <c r="EGS950" s="34"/>
      <c r="EGZ950" s="35"/>
      <c r="EHA950" s="34"/>
      <c r="EHH950" s="35"/>
      <c r="EHI950" s="34"/>
      <c r="EHP950" s="35"/>
      <c r="EHQ950" s="34"/>
      <c r="EHX950" s="35"/>
      <c r="EHY950" s="34"/>
      <c r="EIF950" s="35"/>
      <c r="EIG950" s="34"/>
      <c r="EIN950" s="35"/>
      <c r="EIO950" s="34"/>
      <c r="EIV950" s="35"/>
      <c r="EIW950" s="34"/>
      <c r="EJD950" s="35"/>
      <c r="EJE950" s="34"/>
      <c r="EJL950" s="35"/>
      <c r="EJM950" s="34"/>
      <c r="EJT950" s="35"/>
      <c r="EJU950" s="34"/>
      <c r="EKB950" s="35"/>
      <c r="EKC950" s="34"/>
      <c r="EKJ950" s="35"/>
      <c r="EKK950" s="34"/>
      <c r="EKR950" s="35"/>
      <c r="EKS950" s="34"/>
      <c r="EKZ950" s="35"/>
      <c r="ELA950" s="34"/>
      <c r="ELH950" s="35"/>
      <c r="ELI950" s="34"/>
      <c r="ELP950" s="35"/>
      <c r="ELQ950" s="34"/>
      <c r="ELX950" s="35"/>
      <c r="ELY950" s="34"/>
      <c r="EMF950" s="35"/>
      <c r="EMG950" s="34"/>
      <c r="EMN950" s="35"/>
      <c r="EMO950" s="34"/>
      <c r="EMV950" s="35"/>
      <c r="EMW950" s="34"/>
      <c r="END950" s="35"/>
      <c r="ENE950" s="34"/>
      <c r="ENL950" s="35"/>
      <c r="ENM950" s="34"/>
      <c r="ENT950" s="35"/>
      <c r="ENU950" s="34"/>
      <c r="EOB950" s="35"/>
      <c r="EOC950" s="34"/>
      <c r="EOJ950" s="35"/>
      <c r="EOK950" s="34"/>
      <c r="EOR950" s="35"/>
      <c r="EOS950" s="34"/>
      <c r="EOZ950" s="35"/>
      <c r="EPA950" s="34"/>
      <c r="EPH950" s="35"/>
      <c r="EPI950" s="34"/>
      <c r="EPP950" s="35"/>
      <c r="EPQ950" s="34"/>
      <c r="EPX950" s="35"/>
      <c r="EPY950" s="34"/>
      <c r="EQF950" s="35"/>
      <c r="EQG950" s="34"/>
      <c r="EQN950" s="35"/>
      <c r="EQO950" s="34"/>
      <c r="EQV950" s="35"/>
      <c r="EQW950" s="34"/>
      <c r="ERD950" s="35"/>
      <c r="ERE950" s="34"/>
      <c r="ERL950" s="35"/>
      <c r="ERM950" s="34"/>
      <c r="ERT950" s="35"/>
      <c r="ERU950" s="34"/>
      <c r="ESB950" s="35"/>
      <c r="ESC950" s="34"/>
      <c r="ESJ950" s="35"/>
      <c r="ESK950" s="34"/>
      <c r="ESR950" s="35"/>
      <c r="ESS950" s="34"/>
      <c r="ESZ950" s="35"/>
      <c r="ETA950" s="34"/>
      <c r="ETH950" s="35"/>
      <c r="ETI950" s="34"/>
      <c r="ETP950" s="35"/>
      <c r="ETQ950" s="34"/>
      <c r="ETX950" s="35"/>
      <c r="ETY950" s="34"/>
      <c r="EUF950" s="35"/>
      <c r="EUG950" s="34"/>
      <c r="EUN950" s="35"/>
      <c r="EUO950" s="34"/>
      <c r="EUV950" s="35"/>
      <c r="EUW950" s="34"/>
      <c r="EVD950" s="35"/>
      <c r="EVE950" s="34"/>
      <c r="EVL950" s="35"/>
      <c r="EVM950" s="34"/>
      <c r="EVT950" s="35"/>
      <c r="EVU950" s="34"/>
      <c r="EWB950" s="35"/>
      <c r="EWC950" s="34"/>
      <c r="EWJ950" s="35"/>
      <c r="EWK950" s="34"/>
      <c r="EWR950" s="35"/>
      <c r="EWS950" s="34"/>
      <c r="EWZ950" s="35"/>
      <c r="EXA950" s="34"/>
      <c r="EXH950" s="35"/>
      <c r="EXI950" s="34"/>
      <c r="EXP950" s="35"/>
      <c r="EXQ950" s="34"/>
      <c r="EXX950" s="35"/>
      <c r="EXY950" s="34"/>
      <c r="EYF950" s="35"/>
      <c r="EYG950" s="34"/>
      <c r="EYN950" s="35"/>
      <c r="EYO950" s="34"/>
      <c r="EYV950" s="35"/>
      <c r="EYW950" s="34"/>
      <c r="EZD950" s="35"/>
      <c r="EZE950" s="34"/>
      <c r="EZL950" s="35"/>
      <c r="EZM950" s="34"/>
      <c r="EZT950" s="35"/>
      <c r="EZU950" s="34"/>
      <c r="FAB950" s="35"/>
      <c r="FAC950" s="34"/>
      <c r="FAJ950" s="35"/>
      <c r="FAK950" s="34"/>
      <c r="FAR950" s="35"/>
      <c r="FAS950" s="34"/>
      <c r="FAZ950" s="35"/>
      <c r="FBA950" s="34"/>
      <c r="FBH950" s="35"/>
      <c r="FBI950" s="34"/>
      <c r="FBP950" s="35"/>
      <c r="FBQ950" s="34"/>
      <c r="FBX950" s="35"/>
      <c r="FBY950" s="34"/>
      <c r="FCF950" s="35"/>
      <c r="FCG950" s="34"/>
      <c r="FCN950" s="35"/>
      <c r="FCO950" s="34"/>
      <c r="FCV950" s="35"/>
      <c r="FCW950" s="34"/>
      <c r="FDD950" s="35"/>
      <c r="FDE950" s="34"/>
      <c r="FDL950" s="35"/>
      <c r="FDM950" s="34"/>
      <c r="FDT950" s="35"/>
      <c r="FDU950" s="34"/>
      <c r="FEB950" s="35"/>
      <c r="FEC950" s="34"/>
      <c r="FEJ950" s="35"/>
      <c r="FEK950" s="34"/>
      <c r="FER950" s="35"/>
      <c r="FES950" s="34"/>
      <c r="FEZ950" s="35"/>
      <c r="FFA950" s="34"/>
      <c r="FFH950" s="35"/>
      <c r="FFI950" s="34"/>
      <c r="FFP950" s="35"/>
      <c r="FFQ950" s="34"/>
      <c r="FFX950" s="35"/>
      <c r="FFY950" s="34"/>
      <c r="FGF950" s="35"/>
      <c r="FGG950" s="34"/>
      <c r="FGN950" s="35"/>
      <c r="FGO950" s="34"/>
      <c r="FGV950" s="35"/>
      <c r="FGW950" s="34"/>
      <c r="FHD950" s="35"/>
      <c r="FHE950" s="34"/>
      <c r="FHL950" s="35"/>
      <c r="FHM950" s="34"/>
      <c r="FHT950" s="35"/>
      <c r="FHU950" s="34"/>
      <c r="FIB950" s="35"/>
      <c r="FIC950" s="34"/>
      <c r="FIJ950" s="35"/>
      <c r="FIK950" s="34"/>
      <c r="FIR950" s="35"/>
      <c r="FIS950" s="34"/>
      <c r="FIZ950" s="35"/>
      <c r="FJA950" s="34"/>
      <c r="FJH950" s="35"/>
      <c r="FJI950" s="34"/>
      <c r="FJP950" s="35"/>
      <c r="FJQ950" s="34"/>
      <c r="FJX950" s="35"/>
      <c r="FJY950" s="34"/>
      <c r="FKF950" s="35"/>
      <c r="FKG950" s="34"/>
      <c r="FKN950" s="35"/>
      <c r="FKO950" s="34"/>
      <c r="FKV950" s="35"/>
      <c r="FKW950" s="34"/>
      <c r="FLD950" s="35"/>
      <c r="FLE950" s="34"/>
      <c r="FLL950" s="35"/>
      <c r="FLM950" s="34"/>
      <c r="FLT950" s="35"/>
      <c r="FLU950" s="34"/>
      <c r="FMB950" s="35"/>
      <c r="FMC950" s="34"/>
      <c r="FMJ950" s="35"/>
      <c r="FMK950" s="34"/>
      <c r="FMR950" s="35"/>
      <c r="FMS950" s="34"/>
      <c r="FMZ950" s="35"/>
      <c r="FNA950" s="34"/>
      <c r="FNH950" s="35"/>
      <c r="FNI950" s="34"/>
      <c r="FNP950" s="35"/>
      <c r="FNQ950" s="34"/>
      <c r="FNX950" s="35"/>
      <c r="FNY950" s="34"/>
      <c r="FOF950" s="35"/>
      <c r="FOG950" s="34"/>
      <c r="FON950" s="35"/>
      <c r="FOO950" s="34"/>
      <c r="FOV950" s="35"/>
      <c r="FOW950" s="34"/>
      <c r="FPD950" s="35"/>
      <c r="FPE950" s="34"/>
      <c r="FPL950" s="35"/>
      <c r="FPM950" s="34"/>
      <c r="FPT950" s="35"/>
      <c r="FPU950" s="34"/>
      <c r="FQB950" s="35"/>
      <c r="FQC950" s="34"/>
      <c r="FQJ950" s="35"/>
      <c r="FQK950" s="34"/>
      <c r="FQR950" s="35"/>
      <c r="FQS950" s="34"/>
      <c r="FQZ950" s="35"/>
      <c r="FRA950" s="34"/>
      <c r="FRH950" s="35"/>
      <c r="FRI950" s="34"/>
      <c r="FRP950" s="35"/>
      <c r="FRQ950" s="34"/>
      <c r="FRX950" s="35"/>
      <c r="FRY950" s="34"/>
      <c r="FSF950" s="35"/>
      <c r="FSG950" s="34"/>
      <c r="FSN950" s="35"/>
      <c r="FSO950" s="34"/>
      <c r="FSV950" s="35"/>
      <c r="FSW950" s="34"/>
      <c r="FTD950" s="35"/>
      <c r="FTE950" s="34"/>
      <c r="FTL950" s="35"/>
      <c r="FTM950" s="34"/>
      <c r="FTT950" s="35"/>
      <c r="FTU950" s="34"/>
      <c r="FUB950" s="35"/>
      <c r="FUC950" s="34"/>
      <c r="FUJ950" s="35"/>
      <c r="FUK950" s="34"/>
      <c r="FUR950" s="35"/>
      <c r="FUS950" s="34"/>
      <c r="FUZ950" s="35"/>
      <c r="FVA950" s="34"/>
      <c r="FVH950" s="35"/>
      <c r="FVI950" s="34"/>
      <c r="FVP950" s="35"/>
      <c r="FVQ950" s="34"/>
      <c r="FVX950" s="35"/>
      <c r="FVY950" s="34"/>
      <c r="FWF950" s="35"/>
      <c r="FWG950" s="34"/>
      <c r="FWN950" s="35"/>
      <c r="FWO950" s="34"/>
      <c r="FWV950" s="35"/>
      <c r="FWW950" s="34"/>
      <c r="FXD950" s="35"/>
      <c r="FXE950" s="34"/>
      <c r="FXL950" s="35"/>
      <c r="FXM950" s="34"/>
      <c r="FXT950" s="35"/>
      <c r="FXU950" s="34"/>
      <c r="FYB950" s="35"/>
      <c r="FYC950" s="34"/>
      <c r="FYJ950" s="35"/>
      <c r="FYK950" s="34"/>
      <c r="FYR950" s="35"/>
      <c r="FYS950" s="34"/>
      <c r="FYZ950" s="35"/>
      <c r="FZA950" s="34"/>
      <c r="FZH950" s="35"/>
      <c r="FZI950" s="34"/>
      <c r="FZP950" s="35"/>
      <c r="FZQ950" s="34"/>
      <c r="FZX950" s="35"/>
      <c r="FZY950" s="34"/>
      <c r="GAF950" s="35"/>
      <c r="GAG950" s="34"/>
      <c r="GAN950" s="35"/>
      <c r="GAO950" s="34"/>
      <c r="GAV950" s="35"/>
      <c r="GAW950" s="34"/>
      <c r="GBD950" s="35"/>
      <c r="GBE950" s="34"/>
      <c r="GBL950" s="35"/>
      <c r="GBM950" s="34"/>
      <c r="GBT950" s="35"/>
      <c r="GBU950" s="34"/>
      <c r="GCB950" s="35"/>
      <c r="GCC950" s="34"/>
      <c r="GCJ950" s="35"/>
      <c r="GCK950" s="34"/>
      <c r="GCR950" s="35"/>
      <c r="GCS950" s="34"/>
      <c r="GCZ950" s="35"/>
      <c r="GDA950" s="34"/>
      <c r="GDH950" s="35"/>
      <c r="GDI950" s="34"/>
      <c r="GDP950" s="35"/>
      <c r="GDQ950" s="34"/>
      <c r="GDX950" s="35"/>
      <c r="GDY950" s="34"/>
      <c r="GEF950" s="35"/>
      <c r="GEG950" s="34"/>
      <c r="GEN950" s="35"/>
      <c r="GEO950" s="34"/>
      <c r="GEV950" s="35"/>
      <c r="GEW950" s="34"/>
      <c r="GFD950" s="35"/>
      <c r="GFE950" s="34"/>
      <c r="GFL950" s="35"/>
      <c r="GFM950" s="34"/>
      <c r="GFT950" s="35"/>
      <c r="GFU950" s="34"/>
      <c r="GGB950" s="35"/>
      <c r="GGC950" s="34"/>
      <c r="GGJ950" s="35"/>
      <c r="GGK950" s="34"/>
      <c r="GGR950" s="35"/>
      <c r="GGS950" s="34"/>
      <c r="GGZ950" s="35"/>
      <c r="GHA950" s="34"/>
      <c r="GHH950" s="35"/>
      <c r="GHI950" s="34"/>
      <c r="GHP950" s="35"/>
      <c r="GHQ950" s="34"/>
      <c r="GHX950" s="35"/>
      <c r="GHY950" s="34"/>
      <c r="GIF950" s="35"/>
      <c r="GIG950" s="34"/>
      <c r="GIN950" s="35"/>
      <c r="GIO950" s="34"/>
      <c r="GIV950" s="35"/>
      <c r="GIW950" s="34"/>
      <c r="GJD950" s="35"/>
      <c r="GJE950" s="34"/>
      <c r="GJL950" s="35"/>
      <c r="GJM950" s="34"/>
      <c r="GJT950" s="35"/>
      <c r="GJU950" s="34"/>
      <c r="GKB950" s="35"/>
      <c r="GKC950" s="34"/>
      <c r="GKJ950" s="35"/>
      <c r="GKK950" s="34"/>
      <c r="GKR950" s="35"/>
      <c r="GKS950" s="34"/>
      <c r="GKZ950" s="35"/>
      <c r="GLA950" s="34"/>
      <c r="GLH950" s="35"/>
      <c r="GLI950" s="34"/>
      <c r="GLP950" s="35"/>
      <c r="GLQ950" s="34"/>
      <c r="GLX950" s="35"/>
      <c r="GLY950" s="34"/>
      <c r="GMF950" s="35"/>
      <c r="GMG950" s="34"/>
      <c r="GMN950" s="35"/>
      <c r="GMO950" s="34"/>
      <c r="GMV950" s="35"/>
      <c r="GMW950" s="34"/>
      <c r="GND950" s="35"/>
      <c r="GNE950" s="34"/>
      <c r="GNL950" s="35"/>
      <c r="GNM950" s="34"/>
      <c r="GNT950" s="35"/>
      <c r="GNU950" s="34"/>
      <c r="GOB950" s="35"/>
      <c r="GOC950" s="34"/>
      <c r="GOJ950" s="35"/>
      <c r="GOK950" s="34"/>
      <c r="GOR950" s="35"/>
      <c r="GOS950" s="34"/>
      <c r="GOZ950" s="35"/>
      <c r="GPA950" s="34"/>
      <c r="GPH950" s="35"/>
      <c r="GPI950" s="34"/>
      <c r="GPP950" s="35"/>
      <c r="GPQ950" s="34"/>
      <c r="GPX950" s="35"/>
      <c r="GPY950" s="34"/>
      <c r="GQF950" s="35"/>
      <c r="GQG950" s="34"/>
      <c r="GQN950" s="35"/>
      <c r="GQO950" s="34"/>
      <c r="GQV950" s="35"/>
      <c r="GQW950" s="34"/>
      <c r="GRD950" s="35"/>
      <c r="GRE950" s="34"/>
      <c r="GRL950" s="35"/>
      <c r="GRM950" s="34"/>
      <c r="GRT950" s="35"/>
      <c r="GRU950" s="34"/>
      <c r="GSB950" s="35"/>
      <c r="GSC950" s="34"/>
      <c r="GSJ950" s="35"/>
      <c r="GSK950" s="34"/>
      <c r="GSR950" s="35"/>
      <c r="GSS950" s="34"/>
      <c r="GSZ950" s="35"/>
      <c r="GTA950" s="34"/>
      <c r="GTH950" s="35"/>
      <c r="GTI950" s="34"/>
      <c r="GTP950" s="35"/>
      <c r="GTQ950" s="34"/>
      <c r="GTX950" s="35"/>
      <c r="GTY950" s="34"/>
      <c r="GUF950" s="35"/>
      <c r="GUG950" s="34"/>
      <c r="GUN950" s="35"/>
      <c r="GUO950" s="34"/>
      <c r="GUV950" s="35"/>
      <c r="GUW950" s="34"/>
      <c r="GVD950" s="35"/>
      <c r="GVE950" s="34"/>
      <c r="GVL950" s="35"/>
      <c r="GVM950" s="34"/>
      <c r="GVT950" s="35"/>
      <c r="GVU950" s="34"/>
      <c r="GWB950" s="35"/>
      <c r="GWC950" s="34"/>
      <c r="GWJ950" s="35"/>
      <c r="GWK950" s="34"/>
      <c r="GWR950" s="35"/>
      <c r="GWS950" s="34"/>
      <c r="GWZ950" s="35"/>
      <c r="GXA950" s="34"/>
      <c r="GXH950" s="35"/>
      <c r="GXI950" s="34"/>
      <c r="GXP950" s="35"/>
      <c r="GXQ950" s="34"/>
      <c r="GXX950" s="35"/>
      <c r="GXY950" s="34"/>
      <c r="GYF950" s="35"/>
      <c r="GYG950" s="34"/>
      <c r="GYN950" s="35"/>
      <c r="GYO950" s="34"/>
      <c r="GYV950" s="35"/>
      <c r="GYW950" s="34"/>
      <c r="GZD950" s="35"/>
      <c r="GZE950" s="34"/>
      <c r="GZL950" s="35"/>
      <c r="GZM950" s="34"/>
      <c r="GZT950" s="35"/>
      <c r="GZU950" s="34"/>
      <c r="HAB950" s="35"/>
      <c r="HAC950" s="34"/>
      <c r="HAJ950" s="35"/>
      <c r="HAK950" s="34"/>
      <c r="HAR950" s="35"/>
      <c r="HAS950" s="34"/>
      <c r="HAZ950" s="35"/>
      <c r="HBA950" s="34"/>
      <c r="HBH950" s="35"/>
      <c r="HBI950" s="34"/>
      <c r="HBP950" s="35"/>
      <c r="HBQ950" s="34"/>
      <c r="HBX950" s="35"/>
      <c r="HBY950" s="34"/>
      <c r="HCF950" s="35"/>
      <c r="HCG950" s="34"/>
      <c r="HCN950" s="35"/>
      <c r="HCO950" s="34"/>
      <c r="HCV950" s="35"/>
      <c r="HCW950" s="34"/>
      <c r="HDD950" s="35"/>
      <c r="HDE950" s="34"/>
      <c r="HDL950" s="35"/>
      <c r="HDM950" s="34"/>
      <c r="HDT950" s="35"/>
      <c r="HDU950" s="34"/>
      <c r="HEB950" s="35"/>
      <c r="HEC950" s="34"/>
      <c r="HEJ950" s="35"/>
      <c r="HEK950" s="34"/>
      <c r="HER950" s="35"/>
      <c r="HES950" s="34"/>
      <c r="HEZ950" s="35"/>
      <c r="HFA950" s="34"/>
      <c r="HFH950" s="35"/>
      <c r="HFI950" s="34"/>
      <c r="HFP950" s="35"/>
      <c r="HFQ950" s="34"/>
      <c r="HFX950" s="35"/>
      <c r="HFY950" s="34"/>
      <c r="HGF950" s="35"/>
      <c r="HGG950" s="34"/>
      <c r="HGN950" s="35"/>
      <c r="HGO950" s="34"/>
      <c r="HGV950" s="35"/>
      <c r="HGW950" s="34"/>
      <c r="HHD950" s="35"/>
      <c r="HHE950" s="34"/>
      <c r="HHL950" s="35"/>
      <c r="HHM950" s="34"/>
      <c r="HHT950" s="35"/>
      <c r="HHU950" s="34"/>
      <c r="HIB950" s="35"/>
      <c r="HIC950" s="34"/>
      <c r="HIJ950" s="35"/>
      <c r="HIK950" s="34"/>
      <c r="HIR950" s="35"/>
      <c r="HIS950" s="34"/>
      <c r="HIZ950" s="35"/>
      <c r="HJA950" s="34"/>
      <c r="HJH950" s="35"/>
      <c r="HJI950" s="34"/>
      <c r="HJP950" s="35"/>
      <c r="HJQ950" s="34"/>
      <c r="HJX950" s="35"/>
      <c r="HJY950" s="34"/>
      <c r="HKF950" s="35"/>
      <c r="HKG950" s="34"/>
      <c r="HKN950" s="35"/>
      <c r="HKO950" s="34"/>
      <c r="HKV950" s="35"/>
      <c r="HKW950" s="34"/>
      <c r="HLD950" s="35"/>
      <c r="HLE950" s="34"/>
      <c r="HLL950" s="35"/>
      <c r="HLM950" s="34"/>
      <c r="HLT950" s="35"/>
      <c r="HLU950" s="34"/>
      <c r="HMB950" s="35"/>
      <c r="HMC950" s="34"/>
      <c r="HMJ950" s="35"/>
      <c r="HMK950" s="34"/>
      <c r="HMR950" s="35"/>
      <c r="HMS950" s="34"/>
      <c r="HMZ950" s="35"/>
      <c r="HNA950" s="34"/>
      <c r="HNH950" s="35"/>
      <c r="HNI950" s="34"/>
      <c r="HNP950" s="35"/>
      <c r="HNQ950" s="34"/>
      <c r="HNX950" s="35"/>
      <c r="HNY950" s="34"/>
      <c r="HOF950" s="35"/>
      <c r="HOG950" s="34"/>
      <c r="HON950" s="35"/>
      <c r="HOO950" s="34"/>
      <c r="HOV950" s="35"/>
      <c r="HOW950" s="34"/>
      <c r="HPD950" s="35"/>
      <c r="HPE950" s="34"/>
      <c r="HPL950" s="35"/>
      <c r="HPM950" s="34"/>
      <c r="HPT950" s="35"/>
      <c r="HPU950" s="34"/>
      <c r="HQB950" s="35"/>
      <c r="HQC950" s="34"/>
      <c r="HQJ950" s="35"/>
      <c r="HQK950" s="34"/>
      <c r="HQR950" s="35"/>
      <c r="HQS950" s="34"/>
      <c r="HQZ950" s="35"/>
      <c r="HRA950" s="34"/>
      <c r="HRH950" s="35"/>
      <c r="HRI950" s="34"/>
      <c r="HRP950" s="35"/>
      <c r="HRQ950" s="34"/>
      <c r="HRX950" s="35"/>
      <c r="HRY950" s="34"/>
      <c r="HSF950" s="35"/>
      <c r="HSG950" s="34"/>
      <c r="HSN950" s="35"/>
      <c r="HSO950" s="34"/>
      <c r="HSV950" s="35"/>
      <c r="HSW950" s="34"/>
      <c r="HTD950" s="35"/>
      <c r="HTE950" s="34"/>
      <c r="HTL950" s="35"/>
      <c r="HTM950" s="34"/>
      <c r="HTT950" s="35"/>
      <c r="HTU950" s="34"/>
      <c r="HUB950" s="35"/>
      <c r="HUC950" s="34"/>
      <c r="HUJ950" s="35"/>
      <c r="HUK950" s="34"/>
      <c r="HUR950" s="35"/>
      <c r="HUS950" s="34"/>
      <c r="HUZ950" s="35"/>
      <c r="HVA950" s="34"/>
      <c r="HVH950" s="35"/>
      <c r="HVI950" s="34"/>
      <c r="HVP950" s="35"/>
      <c r="HVQ950" s="34"/>
      <c r="HVX950" s="35"/>
      <c r="HVY950" s="34"/>
      <c r="HWF950" s="35"/>
      <c r="HWG950" s="34"/>
      <c r="HWN950" s="35"/>
      <c r="HWO950" s="34"/>
      <c r="HWV950" s="35"/>
      <c r="HWW950" s="34"/>
      <c r="HXD950" s="35"/>
      <c r="HXE950" s="34"/>
      <c r="HXL950" s="35"/>
      <c r="HXM950" s="34"/>
      <c r="HXT950" s="35"/>
      <c r="HXU950" s="34"/>
      <c r="HYB950" s="35"/>
      <c r="HYC950" s="34"/>
      <c r="HYJ950" s="35"/>
      <c r="HYK950" s="34"/>
      <c r="HYR950" s="35"/>
      <c r="HYS950" s="34"/>
      <c r="HYZ950" s="35"/>
      <c r="HZA950" s="34"/>
      <c r="HZH950" s="35"/>
      <c r="HZI950" s="34"/>
      <c r="HZP950" s="35"/>
      <c r="HZQ950" s="34"/>
      <c r="HZX950" s="35"/>
      <c r="HZY950" s="34"/>
      <c r="IAF950" s="35"/>
      <c r="IAG950" s="34"/>
      <c r="IAN950" s="35"/>
      <c r="IAO950" s="34"/>
      <c r="IAV950" s="35"/>
      <c r="IAW950" s="34"/>
      <c r="IBD950" s="35"/>
      <c r="IBE950" s="34"/>
      <c r="IBL950" s="35"/>
      <c r="IBM950" s="34"/>
      <c r="IBT950" s="35"/>
      <c r="IBU950" s="34"/>
      <c r="ICB950" s="35"/>
      <c r="ICC950" s="34"/>
      <c r="ICJ950" s="35"/>
      <c r="ICK950" s="34"/>
      <c r="ICR950" s="35"/>
      <c r="ICS950" s="34"/>
      <c r="ICZ950" s="35"/>
      <c r="IDA950" s="34"/>
      <c r="IDH950" s="35"/>
      <c r="IDI950" s="34"/>
      <c r="IDP950" s="35"/>
      <c r="IDQ950" s="34"/>
      <c r="IDX950" s="35"/>
      <c r="IDY950" s="34"/>
      <c r="IEF950" s="35"/>
      <c r="IEG950" s="34"/>
      <c r="IEN950" s="35"/>
      <c r="IEO950" s="34"/>
      <c r="IEV950" s="35"/>
      <c r="IEW950" s="34"/>
      <c r="IFD950" s="35"/>
      <c r="IFE950" s="34"/>
      <c r="IFL950" s="35"/>
      <c r="IFM950" s="34"/>
      <c r="IFT950" s="35"/>
      <c r="IFU950" s="34"/>
      <c r="IGB950" s="35"/>
      <c r="IGC950" s="34"/>
      <c r="IGJ950" s="35"/>
      <c r="IGK950" s="34"/>
      <c r="IGR950" s="35"/>
      <c r="IGS950" s="34"/>
      <c r="IGZ950" s="35"/>
      <c r="IHA950" s="34"/>
      <c r="IHH950" s="35"/>
      <c r="IHI950" s="34"/>
      <c r="IHP950" s="35"/>
      <c r="IHQ950" s="34"/>
      <c r="IHX950" s="35"/>
      <c r="IHY950" s="34"/>
      <c r="IIF950" s="35"/>
      <c r="IIG950" s="34"/>
      <c r="IIN950" s="35"/>
      <c r="IIO950" s="34"/>
      <c r="IIV950" s="35"/>
      <c r="IIW950" s="34"/>
      <c r="IJD950" s="35"/>
      <c r="IJE950" s="34"/>
      <c r="IJL950" s="35"/>
      <c r="IJM950" s="34"/>
      <c r="IJT950" s="35"/>
      <c r="IJU950" s="34"/>
      <c r="IKB950" s="35"/>
      <c r="IKC950" s="34"/>
      <c r="IKJ950" s="35"/>
      <c r="IKK950" s="34"/>
      <c r="IKR950" s="35"/>
      <c r="IKS950" s="34"/>
      <c r="IKZ950" s="35"/>
      <c r="ILA950" s="34"/>
      <c r="ILH950" s="35"/>
      <c r="ILI950" s="34"/>
      <c r="ILP950" s="35"/>
      <c r="ILQ950" s="34"/>
      <c r="ILX950" s="35"/>
      <c r="ILY950" s="34"/>
      <c r="IMF950" s="35"/>
      <c r="IMG950" s="34"/>
      <c r="IMN950" s="35"/>
      <c r="IMO950" s="34"/>
      <c r="IMV950" s="35"/>
      <c r="IMW950" s="34"/>
      <c r="IND950" s="35"/>
      <c r="INE950" s="34"/>
      <c r="INL950" s="35"/>
      <c r="INM950" s="34"/>
      <c r="INT950" s="35"/>
      <c r="INU950" s="34"/>
      <c r="IOB950" s="35"/>
      <c r="IOC950" s="34"/>
      <c r="IOJ950" s="35"/>
      <c r="IOK950" s="34"/>
      <c r="IOR950" s="35"/>
      <c r="IOS950" s="34"/>
      <c r="IOZ950" s="35"/>
      <c r="IPA950" s="34"/>
      <c r="IPH950" s="35"/>
      <c r="IPI950" s="34"/>
      <c r="IPP950" s="35"/>
      <c r="IPQ950" s="34"/>
      <c r="IPX950" s="35"/>
      <c r="IPY950" s="34"/>
      <c r="IQF950" s="35"/>
      <c r="IQG950" s="34"/>
      <c r="IQN950" s="35"/>
      <c r="IQO950" s="34"/>
      <c r="IQV950" s="35"/>
      <c r="IQW950" s="34"/>
      <c r="IRD950" s="35"/>
      <c r="IRE950" s="34"/>
      <c r="IRL950" s="35"/>
      <c r="IRM950" s="34"/>
      <c r="IRT950" s="35"/>
      <c r="IRU950" s="34"/>
      <c r="ISB950" s="35"/>
      <c r="ISC950" s="34"/>
      <c r="ISJ950" s="35"/>
      <c r="ISK950" s="34"/>
      <c r="ISR950" s="35"/>
      <c r="ISS950" s="34"/>
      <c r="ISZ950" s="35"/>
      <c r="ITA950" s="34"/>
      <c r="ITH950" s="35"/>
      <c r="ITI950" s="34"/>
      <c r="ITP950" s="35"/>
      <c r="ITQ950" s="34"/>
      <c r="ITX950" s="35"/>
      <c r="ITY950" s="34"/>
      <c r="IUF950" s="35"/>
      <c r="IUG950" s="34"/>
      <c r="IUN950" s="35"/>
      <c r="IUO950" s="34"/>
      <c r="IUV950" s="35"/>
      <c r="IUW950" s="34"/>
      <c r="IVD950" s="35"/>
      <c r="IVE950" s="34"/>
      <c r="IVL950" s="35"/>
      <c r="IVM950" s="34"/>
      <c r="IVT950" s="35"/>
      <c r="IVU950" s="34"/>
      <c r="IWB950" s="35"/>
      <c r="IWC950" s="34"/>
      <c r="IWJ950" s="35"/>
      <c r="IWK950" s="34"/>
      <c r="IWR950" s="35"/>
      <c r="IWS950" s="34"/>
      <c r="IWZ950" s="35"/>
      <c r="IXA950" s="34"/>
      <c r="IXH950" s="35"/>
      <c r="IXI950" s="34"/>
      <c r="IXP950" s="35"/>
      <c r="IXQ950" s="34"/>
      <c r="IXX950" s="35"/>
      <c r="IXY950" s="34"/>
      <c r="IYF950" s="35"/>
      <c r="IYG950" s="34"/>
      <c r="IYN950" s="35"/>
      <c r="IYO950" s="34"/>
      <c r="IYV950" s="35"/>
      <c r="IYW950" s="34"/>
      <c r="IZD950" s="35"/>
      <c r="IZE950" s="34"/>
      <c r="IZL950" s="35"/>
      <c r="IZM950" s="34"/>
      <c r="IZT950" s="35"/>
      <c r="IZU950" s="34"/>
      <c r="JAB950" s="35"/>
      <c r="JAC950" s="34"/>
      <c r="JAJ950" s="35"/>
      <c r="JAK950" s="34"/>
      <c r="JAR950" s="35"/>
      <c r="JAS950" s="34"/>
      <c r="JAZ950" s="35"/>
      <c r="JBA950" s="34"/>
      <c r="JBH950" s="35"/>
      <c r="JBI950" s="34"/>
      <c r="JBP950" s="35"/>
      <c r="JBQ950" s="34"/>
      <c r="JBX950" s="35"/>
      <c r="JBY950" s="34"/>
      <c r="JCF950" s="35"/>
      <c r="JCG950" s="34"/>
      <c r="JCN950" s="35"/>
      <c r="JCO950" s="34"/>
      <c r="JCV950" s="35"/>
      <c r="JCW950" s="34"/>
      <c r="JDD950" s="35"/>
      <c r="JDE950" s="34"/>
      <c r="JDL950" s="35"/>
      <c r="JDM950" s="34"/>
      <c r="JDT950" s="35"/>
      <c r="JDU950" s="34"/>
      <c r="JEB950" s="35"/>
      <c r="JEC950" s="34"/>
      <c r="JEJ950" s="35"/>
      <c r="JEK950" s="34"/>
      <c r="JER950" s="35"/>
      <c r="JES950" s="34"/>
      <c r="JEZ950" s="35"/>
      <c r="JFA950" s="34"/>
      <c r="JFH950" s="35"/>
      <c r="JFI950" s="34"/>
      <c r="JFP950" s="35"/>
      <c r="JFQ950" s="34"/>
      <c r="JFX950" s="35"/>
      <c r="JFY950" s="34"/>
      <c r="JGF950" s="35"/>
      <c r="JGG950" s="34"/>
      <c r="JGN950" s="35"/>
      <c r="JGO950" s="34"/>
      <c r="JGV950" s="35"/>
      <c r="JGW950" s="34"/>
      <c r="JHD950" s="35"/>
      <c r="JHE950" s="34"/>
      <c r="JHL950" s="35"/>
      <c r="JHM950" s="34"/>
      <c r="JHT950" s="35"/>
      <c r="JHU950" s="34"/>
      <c r="JIB950" s="35"/>
      <c r="JIC950" s="34"/>
      <c r="JIJ950" s="35"/>
      <c r="JIK950" s="34"/>
      <c r="JIR950" s="35"/>
      <c r="JIS950" s="34"/>
      <c r="JIZ950" s="35"/>
      <c r="JJA950" s="34"/>
      <c r="JJH950" s="35"/>
      <c r="JJI950" s="34"/>
      <c r="JJP950" s="35"/>
      <c r="JJQ950" s="34"/>
      <c r="JJX950" s="35"/>
      <c r="JJY950" s="34"/>
      <c r="JKF950" s="35"/>
      <c r="JKG950" s="34"/>
      <c r="JKN950" s="35"/>
      <c r="JKO950" s="34"/>
      <c r="JKV950" s="35"/>
      <c r="JKW950" s="34"/>
      <c r="JLD950" s="35"/>
      <c r="JLE950" s="34"/>
      <c r="JLL950" s="35"/>
      <c r="JLM950" s="34"/>
      <c r="JLT950" s="35"/>
      <c r="JLU950" s="34"/>
      <c r="JMB950" s="35"/>
      <c r="JMC950" s="34"/>
      <c r="JMJ950" s="35"/>
      <c r="JMK950" s="34"/>
      <c r="JMR950" s="35"/>
      <c r="JMS950" s="34"/>
      <c r="JMZ950" s="35"/>
      <c r="JNA950" s="34"/>
      <c r="JNH950" s="35"/>
      <c r="JNI950" s="34"/>
      <c r="JNP950" s="35"/>
      <c r="JNQ950" s="34"/>
      <c r="JNX950" s="35"/>
      <c r="JNY950" s="34"/>
      <c r="JOF950" s="35"/>
      <c r="JOG950" s="34"/>
      <c r="JON950" s="35"/>
      <c r="JOO950" s="34"/>
      <c r="JOV950" s="35"/>
      <c r="JOW950" s="34"/>
      <c r="JPD950" s="35"/>
      <c r="JPE950" s="34"/>
      <c r="JPL950" s="35"/>
      <c r="JPM950" s="34"/>
      <c r="JPT950" s="35"/>
      <c r="JPU950" s="34"/>
      <c r="JQB950" s="35"/>
      <c r="JQC950" s="34"/>
      <c r="JQJ950" s="35"/>
      <c r="JQK950" s="34"/>
      <c r="JQR950" s="35"/>
      <c r="JQS950" s="34"/>
      <c r="JQZ950" s="35"/>
      <c r="JRA950" s="34"/>
      <c r="JRH950" s="35"/>
      <c r="JRI950" s="34"/>
      <c r="JRP950" s="35"/>
      <c r="JRQ950" s="34"/>
      <c r="JRX950" s="35"/>
      <c r="JRY950" s="34"/>
      <c r="JSF950" s="35"/>
      <c r="JSG950" s="34"/>
      <c r="JSN950" s="35"/>
      <c r="JSO950" s="34"/>
      <c r="JSV950" s="35"/>
      <c r="JSW950" s="34"/>
      <c r="JTD950" s="35"/>
      <c r="JTE950" s="34"/>
      <c r="JTL950" s="35"/>
      <c r="JTM950" s="34"/>
      <c r="JTT950" s="35"/>
      <c r="JTU950" s="34"/>
      <c r="JUB950" s="35"/>
      <c r="JUC950" s="34"/>
      <c r="JUJ950" s="35"/>
      <c r="JUK950" s="34"/>
      <c r="JUR950" s="35"/>
      <c r="JUS950" s="34"/>
      <c r="JUZ950" s="35"/>
      <c r="JVA950" s="34"/>
      <c r="JVH950" s="35"/>
      <c r="JVI950" s="34"/>
      <c r="JVP950" s="35"/>
      <c r="JVQ950" s="34"/>
      <c r="JVX950" s="35"/>
      <c r="JVY950" s="34"/>
      <c r="JWF950" s="35"/>
      <c r="JWG950" s="34"/>
      <c r="JWN950" s="35"/>
      <c r="JWO950" s="34"/>
      <c r="JWV950" s="35"/>
      <c r="JWW950" s="34"/>
      <c r="JXD950" s="35"/>
      <c r="JXE950" s="34"/>
      <c r="JXL950" s="35"/>
      <c r="JXM950" s="34"/>
      <c r="JXT950" s="35"/>
      <c r="JXU950" s="34"/>
      <c r="JYB950" s="35"/>
      <c r="JYC950" s="34"/>
      <c r="JYJ950" s="35"/>
      <c r="JYK950" s="34"/>
      <c r="JYR950" s="35"/>
      <c r="JYS950" s="34"/>
      <c r="JYZ950" s="35"/>
      <c r="JZA950" s="34"/>
      <c r="JZH950" s="35"/>
      <c r="JZI950" s="34"/>
      <c r="JZP950" s="35"/>
      <c r="JZQ950" s="34"/>
      <c r="JZX950" s="35"/>
      <c r="JZY950" s="34"/>
      <c r="KAF950" s="35"/>
      <c r="KAG950" s="34"/>
      <c r="KAN950" s="35"/>
      <c r="KAO950" s="34"/>
      <c r="KAV950" s="35"/>
      <c r="KAW950" s="34"/>
      <c r="KBD950" s="35"/>
      <c r="KBE950" s="34"/>
      <c r="KBL950" s="35"/>
      <c r="KBM950" s="34"/>
      <c r="KBT950" s="35"/>
      <c r="KBU950" s="34"/>
      <c r="KCB950" s="35"/>
      <c r="KCC950" s="34"/>
      <c r="KCJ950" s="35"/>
      <c r="KCK950" s="34"/>
      <c r="KCR950" s="35"/>
      <c r="KCS950" s="34"/>
      <c r="KCZ950" s="35"/>
      <c r="KDA950" s="34"/>
      <c r="KDH950" s="35"/>
      <c r="KDI950" s="34"/>
      <c r="KDP950" s="35"/>
      <c r="KDQ950" s="34"/>
      <c r="KDX950" s="35"/>
      <c r="KDY950" s="34"/>
      <c r="KEF950" s="35"/>
      <c r="KEG950" s="34"/>
      <c r="KEN950" s="35"/>
      <c r="KEO950" s="34"/>
      <c r="KEV950" s="35"/>
      <c r="KEW950" s="34"/>
      <c r="KFD950" s="35"/>
      <c r="KFE950" s="34"/>
      <c r="KFL950" s="35"/>
      <c r="KFM950" s="34"/>
      <c r="KFT950" s="35"/>
      <c r="KFU950" s="34"/>
      <c r="KGB950" s="35"/>
      <c r="KGC950" s="34"/>
      <c r="KGJ950" s="35"/>
      <c r="KGK950" s="34"/>
      <c r="KGR950" s="35"/>
      <c r="KGS950" s="34"/>
      <c r="KGZ950" s="35"/>
      <c r="KHA950" s="34"/>
      <c r="KHH950" s="35"/>
      <c r="KHI950" s="34"/>
      <c r="KHP950" s="35"/>
      <c r="KHQ950" s="34"/>
      <c r="KHX950" s="35"/>
      <c r="KHY950" s="34"/>
      <c r="KIF950" s="35"/>
      <c r="KIG950" s="34"/>
      <c r="KIN950" s="35"/>
      <c r="KIO950" s="34"/>
      <c r="KIV950" s="35"/>
      <c r="KIW950" s="34"/>
      <c r="KJD950" s="35"/>
      <c r="KJE950" s="34"/>
      <c r="KJL950" s="35"/>
      <c r="KJM950" s="34"/>
      <c r="KJT950" s="35"/>
      <c r="KJU950" s="34"/>
      <c r="KKB950" s="35"/>
      <c r="KKC950" s="34"/>
      <c r="KKJ950" s="35"/>
      <c r="KKK950" s="34"/>
      <c r="KKR950" s="35"/>
      <c r="KKS950" s="34"/>
      <c r="KKZ950" s="35"/>
      <c r="KLA950" s="34"/>
      <c r="KLH950" s="35"/>
      <c r="KLI950" s="34"/>
      <c r="KLP950" s="35"/>
      <c r="KLQ950" s="34"/>
      <c r="KLX950" s="35"/>
      <c r="KLY950" s="34"/>
      <c r="KMF950" s="35"/>
      <c r="KMG950" s="34"/>
      <c r="KMN950" s="35"/>
      <c r="KMO950" s="34"/>
      <c r="KMV950" s="35"/>
      <c r="KMW950" s="34"/>
      <c r="KND950" s="35"/>
      <c r="KNE950" s="34"/>
      <c r="KNL950" s="35"/>
      <c r="KNM950" s="34"/>
      <c r="KNT950" s="35"/>
      <c r="KNU950" s="34"/>
      <c r="KOB950" s="35"/>
      <c r="KOC950" s="34"/>
      <c r="KOJ950" s="35"/>
      <c r="KOK950" s="34"/>
      <c r="KOR950" s="35"/>
      <c r="KOS950" s="34"/>
      <c r="KOZ950" s="35"/>
      <c r="KPA950" s="34"/>
      <c r="KPH950" s="35"/>
      <c r="KPI950" s="34"/>
      <c r="KPP950" s="35"/>
      <c r="KPQ950" s="34"/>
      <c r="KPX950" s="35"/>
      <c r="KPY950" s="34"/>
      <c r="KQF950" s="35"/>
      <c r="KQG950" s="34"/>
      <c r="KQN950" s="35"/>
      <c r="KQO950" s="34"/>
      <c r="KQV950" s="35"/>
      <c r="KQW950" s="34"/>
      <c r="KRD950" s="35"/>
      <c r="KRE950" s="34"/>
      <c r="KRL950" s="35"/>
      <c r="KRM950" s="34"/>
      <c r="KRT950" s="35"/>
      <c r="KRU950" s="34"/>
      <c r="KSB950" s="35"/>
      <c r="KSC950" s="34"/>
      <c r="KSJ950" s="35"/>
      <c r="KSK950" s="34"/>
      <c r="KSR950" s="35"/>
      <c r="KSS950" s="34"/>
      <c r="KSZ950" s="35"/>
      <c r="KTA950" s="34"/>
      <c r="KTH950" s="35"/>
      <c r="KTI950" s="34"/>
      <c r="KTP950" s="35"/>
      <c r="KTQ950" s="34"/>
      <c r="KTX950" s="35"/>
      <c r="KTY950" s="34"/>
      <c r="KUF950" s="35"/>
      <c r="KUG950" s="34"/>
      <c r="KUN950" s="35"/>
      <c r="KUO950" s="34"/>
      <c r="KUV950" s="35"/>
      <c r="KUW950" s="34"/>
      <c r="KVD950" s="35"/>
      <c r="KVE950" s="34"/>
      <c r="KVL950" s="35"/>
      <c r="KVM950" s="34"/>
      <c r="KVT950" s="35"/>
      <c r="KVU950" s="34"/>
      <c r="KWB950" s="35"/>
      <c r="KWC950" s="34"/>
      <c r="KWJ950" s="35"/>
      <c r="KWK950" s="34"/>
      <c r="KWR950" s="35"/>
      <c r="KWS950" s="34"/>
      <c r="KWZ950" s="35"/>
      <c r="KXA950" s="34"/>
      <c r="KXH950" s="35"/>
      <c r="KXI950" s="34"/>
      <c r="KXP950" s="35"/>
      <c r="KXQ950" s="34"/>
      <c r="KXX950" s="35"/>
      <c r="KXY950" s="34"/>
      <c r="KYF950" s="35"/>
      <c r="KYG950" s="34"/>
      <c r="KYN950" s="35"/>
      <c r="KYO950" s="34"/>
      <c r="KYV950" s="35"/>
      <c r="KYW950" s="34"/>
      <c r="KZD950" s="35"/>
      <c r="KZE950" s="34"/>
      <c r="KZL950" s="35"/>
      <c r="KZM950" s="34"/>
      <c r="KZT950" s="35"/>
      <c r="KZU950" s="34"/>
      <c r="LAB950" s="35"/>
      <c r="LAC950" s="34"/>
      <c r="LAJ950" s="35"/>
      <c r="LAK950" s="34"/>
      <c r="LAR950" s="35"/>
      <c r="LAS950" s="34"/>
      <c r="LAZ950" s="35"/>
      <c r="LBA950" s="34"/>
      <c r="LBH950" s="35"/>
      <c r="LBI950" s="34"/>
      <c r="LBP950" s="35"/>
      <c r="LBQ950" s="34"/>
      <c r="LBX950" s="35"/>
      <c r="LBY950" s="34"/>
      <c r="LCF950" s="35"/>
      <c r="LCG950" s="34"/>
      <c r="LCN950" s="35"/>
      <c r="LCO950" s="34"/>
      <c r="LCV950" s="35"/>
      <c r="LCW950" s="34"/>
      <c r="LDD950" s="35"/>
      <c r="LDE950" s="34"/>
      <c r="LDL950" s="35"/>
      <c r="LDM950" s="34"/>
      <c r="LDT950" s="35"/>
      <c r="LDU950" s="34"/>
      <c r="LEB950" s="35"/>
      <c r="LEC950" s="34"/>
      <c r="LEJ950" s="35"/>
      <c r="LEK950" s="34"/>
      <c r="LER950" s="35"/>
      <c r="LES950" s="34"/>
      <c r="LEZ950" s="35"/>
      <c r="LFA950" s="34"/>
      <c r="LFH950" s="35"/>
      <c r="LFI950" s="34"/>
      <c r="LFP950" s="35"/>
      <c r="LFQ950" s="34"/>
      <c r="LFX950" s="35"/>
      <c r="LFY950" s="34"/>
      <c r="LGF950" s="35"/>
      <c r="LGG950" s="34"/>
      <c r="LGN950" s="35"/>
      <c r="LGO950" s="34"/>
      <c r="LGV950" s="35"/>
      <c r="LGW950" s="34"/>
      <c r="LHD950" s="35"/>
      <c r="LHE950" s="34"/>
      <c r="LHL950" s="35"/>
      <c r="LHM950" s="34"/>
      <c r="LHT950" s="35"/>
      <c r="LHU950" s="34"/>
      <c r="LIB950" s="35"/>
      <c r="LIC950" s="34"/>
      <c r="LIJ950" s="35"/>
      <c r="LIK950" s="34"/>
      <c r="LIR950" s="35"/>
      <c r="LIS950" s="34"/>
      <c r="LIZ950" s="35"/>
      <c r="LJA950" s="34"/>
      <c r="LJH950" s="35"/>
      <c r="LJI950" s="34"/>
      <c r="LJP950" s="35"/>
      <c r="LJQ950" s="34"/>
      <c r="LJX950" s="35"/>
      <c r="LJY950" s="34"/>
      <c r="LKF950" s="35"/>
      <c r="LKG950" s="34"/>
      <c r="LKN950" s="35"/>
      <c r="LKO950" s="34"/>
      <c r="LKV950" s="35"/>
      <c r="LKW950" s="34"/>
      <c r="LLD950" s="35"/>
      <c r="LLE950" s="34"/>
      <c r="LLL950" s="35"/>
      <c r="LLM950" s="34"/>
      <c r="LLT950" s="35"/>
      <c r="LLU950" s="34"/>
      <c r="LMB950" s="35"/>
      <c r="LMC950" s="34"/>
      <c r="LMJ950" s="35"/>
      <c r="LMK950" s="34"/>
      <c r="LMR950" s="35"/>
      <c r="LMS950" s="34"/>
      <c r="LMZ950" s="35"/>
      <c r="LNA950" s="34"/>
      <c r="LNH950" s="35"/>
      <c r="LNI950" s="34"/>
      <c r="LNP950" s="35"/>
      <c r="LNQ950" s="34"/>
      <c r="LNX950" s="35"/>
      <c r="LNY950" s="34"/>
      <c r="LOF950" s="35"/>
      <c r="LOG950" s="34"/>
      <c r="LON950" s="35"/>
      <c r="LOO950" s="34"/>
      <c r="LOV950" s="35"/>
      <c r="LOW950" s="34"/>
      <c r="LPD950" s="35"/>
      <c r="LPE950" s="34"/>
      <c r="LPL950" s="35"/>
      <c r="LPM950" s="34"/>
      <c r="LPT950" s="35"/>
      <c r="LPU950" s="34"/>
      <c r="LQB950" s="35"/>
      <c r="LQC950" s="34"/>
      <c r="LQJ950" s="35"/>
      <c r="LQK950" s="34"/>
      <c r="LQR950" s="35"/>
      <c r="LQS950" s="34"/>
      <c r="LQZ950" s="35"/>
      <c r="LRA950" s="34"/>
      <c r="LRH950" s="35"/>
      <c r="LRI950" s="34"/>
      <c r="LRP950" s="35"/>
      <c r="LRQ950" s="34"/>
      <c r="LRX950" s="35"/>
      <c r="LRY950" s="34"/>
      <c r="LSF950" s="35"/>
      <c r="LSG950" s="34"/>
      <c r="LSN950" s="35"/>
      <c r="LSO950" s="34"/>
      <c r="LSV950" s="35"/>
      <c r="LSW950" s="34"/>
      <c r="LTD950" s="35"/>
      <c r="LTE950" s="34"/>
      <c r="LTL950" s="35"/>
      <c r="LTM950" s="34"/>
      <c r="LTT950" s="35"/>
      <c r="LTU950" s="34"/>
      <c r="LUB950" s="35"/>
      <c r="LUC950" s="34"/>
      <c r="LUJ950" s="35"/>
      <c r="LUK950" s="34"/>
      <c r="LUR950" s="35"/>
      <c r="LUS950" s="34"/>
      <c r="LUZ950" s="35"/>
      <c r="LVA950" s="34"/>
      <c r="LVH950" s="35"/>
      <c r="LVI950" s="34"/>
      <c r="LVP950" s="35"/>
      <c r="LVQ950" s="34"/>
      <c r="LVX950" s="35"/>
      <c r="LVY950" s="34"/>
      <c r="LWF950" s="35"/>
      <c r="LWG950" s="34"/>
      <c r="LWN950" s="35"/>
      <c r="LWO950" s="34"/>
      <c r="LWV950" s="35"/>
      <c r="LWW950" s="34"/>
      <c r="LXD950" s="35"/>
      <c r="LXE950" s="34"/>
      <c r="LXL950" s="35"/>
      <c r="LXM950" s="34"/>
      <c r="LXT950" s="35"/>
      <c r="LXU950" s="34"/>
      <c r="LYB950" s="35"/>
      <c r="LYC950" s="34"/>
      <c r="LYJ950" s="35"/>
      <c r="LYK950" s="34"/>
      <c r="LYR950" s="35"/>
      <c r="LYS950" s="34"/>
      <c r="LYZ950" s="35"/>
      <c r="LZA950" s="34"/>
      <c r="LZH950" s="35"/>
      <c r="LZI950" s="34"/>
      <c r="LZP950" s="35"/>
      <c r="LZQ950" s="34"/>
      <c r="LZX950" s="35"/>
      <c r="LZY950" s="34"/>
      <c r="MAF950" s="35"/>
      <c r="MAG950" s="34"/>
      <c r="MAN950" s="35"/>
      <c r="MAO950" s="34"/>
      <c r="MAV950" s="35"/>
      <c r="MAW950" s="34"/>
      <c r="MBD950" s="35"/>
      <c r="MBE950" s="34"/>
      <c r="MBL950" s="35"/>
      <c r="MBM950" s="34"/>
      <c r="MBT950" s="35"/>
      <c r="MBU950" s="34"/>
      <c r="MCB950" s="35"/>
      <c r="MCC950" s="34"/>
      <c r="MCJ950" s="35"/>
      <c r="MCK950" s="34"/>
      <c r="MCR950" s="35"/>
      <c r="MCS950" s="34"/>
      <c r="MCZ950" s="35"/>
      <c r="MDA950" s="34"/>
      <c r="MDH950" s="35"/>
      <c r="MDI950" s="34"/>
      <c r="MDP950" s="35"/>
      <c r="MDQ950" s="34"/>
      <c r="MDX950" s="35"/>
      <c r="MDY950" s="34"/>
      <c r="MEF950" s="35"/>
      <c r="MEG950" s="34"/>
      <c r="MEN950" s="35"/>
      <c r="MEO950" s="34"/>
      <c r="MEV950" s="35"/>
      <c r="MEW950" s="34"/>
      <c r="MFD950" s="35"/>
      <c r="MFE950" s="34"/>
      <c r="MFL950" s="35"/>
      <c r="MFM950" s="34"/>
      <c r="MFT950" s="35"/>
      <c r="MFU950" s="34"/>
      <c r="MGB950" s="35"/>
      <c r="MGC950" s="34"/>
      <c r="MGJ950" s="35"/>
      <c r="MGK950" s="34"/>
      <c r="MGR950" s="35"/>
      <c r="MGS950" s="34"/>
      <c r="MGZ950" s="35"/>
      <c r="MHA950" s="34"/>
      <c r="MHH950" s="35"/>
      <c r="MHI950" s="34"/>
      <c r="MHP950" s="35"/>
      <c r="MHQ950" s="34"/>
      <c r="MHX950" s="35"/>
      <c r="MHY950" s="34"/>
      <c r="MIF950" s="35"/>
      <c r="MIG950" s="34"/>
      <c r="MIN950" s="35"/>
      <c r="MIO950" s="34"/>
      <c r="MIV950" s="35"/>
      <c r="MIW950" s="34"/>
      <c r="MJD950" s="35"/>
      <c r="MJE950" s="34"/>
      <c r="MJL950" s="35"/>
      <c r="MJM950" s="34"/>
      <c r="MJT950" s="35"/>
      <c r="MJU950" s="34"/>
      <c r="MKB950" s="35"/>
      <c r="MKC950" s="34"/>
      <c r="MKJ950" s="35"/>
      <c r="MKK950" s="34"/>
      <c r="MKR950" s="35"/>
      <c r="MKS950" s="34"/>
      <c r="MKZ950" s="35"/>
      <c r="MLA950" s="34"/>
      <c r="MLH950" s="35"/>
      <c r="MLI950" s="34"/>
      <c r="MLP950" s="35"/>
      <c r="MLQ950" s="34"/>
      <c r="MLX950" s="35"/>
      <c r="MLY950" s="34"/>
      <c r="MMF950" s="35"/>
      <c r="MMG950" s="34"/>
      <c r="MMN950" s="35"/>
      <c r="MMO950" s="34"/>
      <c r="MMV950" s="35"/>
      <c r="MMW950" s="34"/>
      <c r="MND950" s="35"/>
      <c r="MNE950" s="34"/>
      <c r="MNL950" s="35"/>
      <c r="MNM950" s="34"/>
      <c r="MNT950" s="35"/>
      <c r="MNU950" s="34"/>
      <c r="MOB950" s="35"/>
      <c r="MOC950" s="34"/>
      <c r="MOJ950" s="35"/>
      <c r="MOK950" s="34"/>
      <c r="MOR950" s="35"/>
      <c r="MOS950" s="34"/>
      <c r="MOZ950" s="35"/>
      <c r="MPA950" s="34"/>
      <c r="MPH950" s="35"/>
      <c r="MPI950" s="34"/>
      <c r="MPP950" s="35"/>
      <c r="MPQ950" s="34"/>
      <c r="MPX950" s="35"/>
      <c r="MPY950" s="34"/>
      <c r="MQF950" s="35"/>
      <c r="MQG950" s="34"/>
      <c r="MQN950" s="35"/>
      <c r="MQO950" s="34"/>
      <c r="MQV950" s="35"/>
      <c r="MQW950" s="34"/>
      <c r="MRD950" s="35"/>
      <c r="MRE950" s="34"/>
      <c r="MRL950" s="35"/>
      <c r="MRM950" s="34"/>
      <c r="MRT950" s="35"/>
      <c r="MRU950" s="34"/>
      <c r="MSB950" s="35"/>
      <c r="MSC950" s="34"/>
      <c r="MSJ950" s="35"/>
      <c r="MSK950" s="34"/>
      <c r="MSR950" s="35"/>
      <c r="MSS950" s="34"/>
      <c r="MSZ950" s="35"/>
      <c r="MTA950" s="34"/>
      <c r="MTH950" s="35"/>
      <c r="MTI950" s="34"/>
      <c r="MTP950" s="35"/>
      <c r="MTQ950" s="34"/>
      <c r="MTX950" s="35"/>
      <c r="MTY950" s="34"/>
      <c r="MUF950" s="35"/>
      <c r="MUG950" s="34"/>
      <c r="MUN950" s="35"/>
      <c r="MUO950" s="34"/>
      <c r="MUV950" s="35"/>
      <c r="MUW950" s="34"/>
      <c r="MVD950" s="35"/>
      <c r="MVE950" s="34"/>
      <c r="MVL950" s="35"/>
      <c r="MVM950" s="34"/>
      <c r="MVT950" s="35"/>
      <c r="MVU950" s="34"/>
      <c r="MWB950" s="35"/>
      <c r="MWC950" s="34"/>
      <c r="MWJ950" s="35"/>
      <c r="MWK950" s="34"/>
      <c r="MWR950" s="35"/>
      <c r="MWS950" s="34"/>
      <c r="MWZ950" s="35"/>
      <c r="MXA950" s="34"/>
      <c r="MXH950" s="35"/>
      <c r="MXI950" s="34"/>
      <c r="MXP950" s="35"/>
      <c r="MXQ950" s="34"/>
      <c r="MXX950" s="35"/>
      <c r="MXY950" s="34"/>
      <c r="MYF950" s="35"/>
      <c r="MYG950" s="34"/>
      <c r="MYN950" s="35"/>
      <c r="MYO950" s="34"/>
      <c r="MYV950" s="35"/>
      <c r="MYW950" s="34"/>
      <c r="MZD950" s="35"/>
      <c r="MZE950" s="34"/>
      <c r="MZL950" s="35"/>
      <c r="MZM950" s="34"/>
      <c r="MZT950" s="35"/>
      <c r="MZU950" s="34"/>
      <c r="NAB950" s="35"/>
      <c r="NAC950" s="34"/>
      <c r="NAJ950" s="35"/>
      <c r="NAK950" s="34"/>
      <c r="NAR950" s="35"/>
      <c r="NAS950" s="34"/>
      <c r="NAZ950" s="35"/>
      <c r="NBA950" s="34"/>
      <c r="NBH950" s="35"/>
      <c r="NBI950" s="34"/>
      <c r="NBP950" s="35"/>
      <c r="NBQ950" s="34"/>
      <c r="NBX950" s="35"/>
      <c r="NBY950" s="34"/>
      <c r="NCF950" s="35"/>
      <c r="NCG950" s="34"/>
      <c r="NCN950" s="35"/>
      <c r="NCO950" s="34"/>
      <c r="NCV950" s="35"/>
      <c r="NCW950" s="34"/>
      <c r="NDD950" s="35"/>
      <c r="NDE950" s="34"/>
      <c r="NDL950" s="35"/>
      <c r="NDM950" s="34"/>
      <c r="NDT950" s="35"/>
      <c r="NDU950" s="34"/>
      <c r="NEB950" s="35"/>
      <c r="NEC950" s="34"/>
      <c r="NEJ950" s="35"/>
      <c r="NEK950" s="34"/>
      <c r="NER950" s="35"/>
      <c r="NES950" s="34"/>
      <c r="NEZ950" s="35"/>
      <c r="NFA950" s="34"/>
      <c r="NFH950" s="35"/>
      <c r="NFI950" s="34"/>
      <c r="NFP950" s="35"/>
      <c r="NFQ950" s="34"/>
      <c r="NFX950" s="35"/>
      <c r="NFY950" s="34"/>
      <c r="NGF950" s="35"/>
      <c r="NGG950" s="34"/>
      <c r="NGN950" s="35"/>
      <c r="NGO950" s="34"/>
      <c r="NGV950" s="35"/>
      <c r="NGW950" s="34"/>
      <c r="NHD950" s="35"/>
      <c r="NHE950" s="34"/>
      <c r="NHL950" s="35"/>
      <c r="NHM950" s="34"/>
      <c r="NHT950" s="35"/>
      <c r="NHU950" s="34"/>
      <c r="NIB950" s="35"/>
      <c r="NIC950" s="34"/>
      <c r="NIJ950" s="35"/>
      <c r="NIK950" s="34"/>
      <c r="NIR950" s="35"/>
      <c r="NIS950" s="34"/>
      <c r="NIZ950" s="35"/>
      <c r="NJA950" s="34"/>
      <c r="NJH950" s="35"/>
      <c r="NJI950" s="34"/>
      <c r="NJP950" s="35"/>
      <c r="NJQ950" s="34"/>
      <c r="NJX950" s="35"/>
      <c r="NJY950" s="34"/>
      <c r="NKF950" s="35"/>
      <c r="NKG950" s="34"/>
      <c r="NKN950" s="35"/>
      <c r="NKO950" s="34"/>
      <c r="NKV950" s="35"/>
      <c r="NKW950" s="34"/>
      <c r="NLD950" s="35"/>
      <c r="NLE950" s="34"/>
      <c r="NLL950" s="35"/>
      <c r="NLM950" s="34"/>
      <c r="NLT950" s="35"/>
      <c r="NLU950" s="34"/>
      <c r="NMB950" s="35"/>
      <c r="NMC950" s="34"/>
      <c r="NMJ950" s="35"/>
      <c r="NMK950" s="34"/>
      <c r="NMR950" s="35"/>
      <c r="NMS950" s="34"/>
      <c r="NMZ950" s="35"/>
      <c r="NNA950" s="34"/>
      <c r="NNH950" s="35"/>
      <c r="NNI950" s="34"/>
      <c r="NNP950" s="35"/>
      <c r="NNQ950" s="34"/>
      <c r="NNX950" s="35"/>
      <c r="NNY950" s="34"/>
      <c r="NOF950" s="35"/>
      <c r="NOG950" s="34"/>
      <c r="NON950" s="35"/>
      <c r="NOO950" s="34"/>
      <c r="NOV950" s="35"/>
      <c r="NOW950" s="34"/>
      <c r="NPD950" s="35"/>
      <c r="NPE950" s="34"/>
      <c r="NPL950" s="35"/>
      <c r="NPM950" s="34"/>
      <c r="NPT950" s="35"/>
      <c r="NPU950" s="34"/>
      <c r="NQB950" s="35"/>
      <c r="NQC950" s="34"/>
      <c r="NQJ950" s="35"/>
      <c r="NQK950" s="34"/>
      <c r="NQR950" s="35"/>
      <c r="NQS950" s="34"/>
      <c r="NQZ950" s="35"/>
      <c r="NRA950" s="34"/>
      <c r="NRH950" s="35"/>
      <c r="NRI950" s="34"/>
      <c r="NRP950" s="35"/>
      <c r="NRQ950" s="34"/>
      <c r="NRX950" s="35"/>
      <c r="NRY950" s="34"/>
      <c r="NSF950" s="35"/>
      <c r="NSG950" s="34"/>
      <c r="NSN950" s="35"/>
      <c r="NSO950" s="34"/>
      <c r="NSV950" s="35"/>
      <c r="NSW950" s="34"/>
      <c r="NTD950" s="35"/>
      <c r="NTE950" s="34"/>
      <c r="NTL950" s="35"/>
      <c r="NTM950" s="34"/>
      <c r="NTT950" s="35"/>
      <c r="NTU950" s="34"/>
      <c r="NUB950" s="35"/>
      <c r="NUC950" s="34"/>
      <c r="NUJ950" s="35"/>
      <c r="NUK950" s="34"/>
      <c r="NUR950" s="35"/>
      <c r="NUS950" s="34"/>
      <c r="NUZ950" s="35"/>
      <c r="NVA950" s="34"/>
      <c r="NVH950" s="35"/>
      <c r="NVI950" s="34"/>
      <c r="NVP950" s="35"/>
      <c r="NVQ950" s="34"/>
      <c r="NVX950" s="35"/>
      <c r="NVY950" s="34"/>
      <c r="NWF950" s="35"/>
      <c r="NWG950" s="34"/>
      <c r="NWN950" s="35"/>
      <c r="NWO950" s="34"/>
      <c r="NWV950" s="35"/>
      <c r="NWW950" s="34"/>
      <c r="NXD950" s="35"/>
      <c r="NXE950" s="34"/>
      <c r="NXL950" s="35"/>
      <c r="NXM950" s="34"/>
      <c r="NXT950" s="35"/>
      <c r="NXU950" s="34"/>
      <c r="NYB950" s="35"/>
      <c r="NYC950" s="34"/>
      <c r="NYJ950" s="35"/>
      <c r="NYK950" s="34"/>
      <c r="NYR950" s="35"/>
      <c r="NYS950" s="34"/>
      <c r="NYZ950" s="35"/>
      <c r="NZA950" s="34"/>
      <c r="NZH950" s="35"/>
      <c r="NZI950" s="34"/>
      <c r="NZP950" s="35"/>
      <c r="NZQ950" s="34"/>
      <c r="NZX950" s="35"/>
      <c r="NZY950" s="34"/>
      <c r="OAF950" s="35"/>
      <c r="OAG950" s="34"/>
      <c r="OAN950" s="35"/>
      <c r="OAO950" s="34"/>
      <c r="OAV950" s="35"/>
      <c r="OAW950" s="34"/>
      <c r="OBD950" s="35"/>
      <c r="OBE950" s="34"/>
      <c r="OBL950" s="35"/>
      <c r="OBM950" s="34"/>
      <c r="OBT950" s="35"/>
      <c r="OBU950" s="34"/>
      <c r="OCB950" s="35"/>
      <c r="OCC950" s="34"/>
      <c r="OCJ950" s="35"/>
      <c r="OCK950" s="34"/>
      <c r="OCR950" s="35"/>
      <c r="OCS950" s="34"/>
      <c r="OCZ950" s="35"/>
      <c r="ODA950" s="34"/>
      <c r="ODH950" s="35"/>
      <c r="ODI950" s="34"/>
      <c r="ODP950" s="35"/>
      <c r="ODQ950" s="34"/>
      <c r="ODX950" s="35"/>
      <c r="ODY950" s="34"/>
      <c r="OEF950" s="35"/>
      <c r="OEG950" s="34"/>
      <c r="OEN950" s="35"/>
      <c r="OEO950" s="34"/>
      <c r="OEV950" s="35"/>
      <c r="OEW950" s="34"/>
      <c r="OFD950" s="35"/>
      <c r="OFE950" s="34"/>
      <c r="OFL950" s="35"/>
      <c r="OFM950" s="34"/>
      <c r="OFT950" s="35"/>
      <c r="OFU950" s="34"/>
      <c r="OGB950" s="35"/>
      <c r="OGC950" s="34"/>
      <c r="OGJ950" s="35"/>
      <c r="OGK950" s="34"/>
      <c r="OGR950" s="35"/>
      <c r="OGS950" s="34"/>
      <c r="OGZ950" s="35"/>
      <c r="OHA950" s="34"/>
      <c r="OHH950" s="35"/>
      <c r="OHI950" s="34"/>
      <c r="OHP950" s="35"/>
      <c r="OHQ950" s="34"/>
      <c r="OHX950" s="35"/>
      <c r="OHY950" s="34"/>
      <c r="OIF950" s="35"/>
      <c r="OIG950" s="34"/>
      <c r="OIN950" s="35"/>
      <c r="OIO950" s="34"/>
      <c r="OIV950" s="35"/>
      <c r="OIW950" s="34"/>
      <c r="OJD950" s="35"/>
      <c r="OJE950" s="34"/>
      <c r="OJL950" s="35"/>
      <c r="OJM950" s="34"/>
      <c r="OJT950" s="35"/>
      <c r="OJU950" s="34"/>
      <c r="OKB950" s="35"/>
      <c r="OKC950" s="34"/>
      <c r="OKJ950" s="35"/>
      <c r="OKK950" s="34"/>
      <c r="OKR950" s="35"/>
      <c r="OKS950" s="34"/>
      <c r="OKZ950" s="35"/>
      <c r="OLA950" s="34"/>
      <c r="OLH950" s="35"/>
      <c r="OLI950" s="34"/>
      <c r="OLP950" s="35"/>
      <c r="OLQ950" s="34"/>
      <c r="OLX950" s="35"/>
      <c r="OLY950" s="34"/>
      <c r="OMF950" s="35"/>
      <c r="OMG950" s="34"/>
      <c r="OMN950" s="35"/>
      <c r="OMO950" s="34"/>
      <c r="OMV950" s="35"/>
      <c r="OMW950" s="34"/>
      <c r="OND950" s="35"/>
      <c r="ONE950" s="34"/>
      <c r="ONL950" s="35"/>
      <c r="ONM950" s="34"/>
      <c r="ONT950" s="35"/>
      <c r="ONU950" s="34"/>
      <c r="OOB950" s="35"/>
      <c r="OOC950" s="34"/>
      <c r="OOJ950" s="35"/>
      <c r="OOK950" s="34"/>
      <c r="OOR950" s="35"/>
      <c r="OOS950" s="34"/>
      <c r="OOZ950" s="35"/>
      <c r="OPA950" s="34"/>
      <c r="OPH950" s="35"/>
      <c r="OPI950" s="34"/>
      <c r="OPP950" s="35"/>
      <c r="OPQ950" s="34"/>
      <c r="OPX950" s="35"/>
      <c r="OPY950" s="34"/>
      <c r="OQF950" s="35"/>
      <c r="OQG950" s="34"/>
      <c r="OQN950" s="35"/>
      <c r="OQO950" s="34"/>
      <c r="OQV950" s="35"/>
      <c r="OQW950" s="34"/>
      <c r="ORD950" s="35"/>
      <c r="ORE950" s="34"/>
      <c r="ORL950" s="35"/>
      <c r="ORM950" s="34"/>
      <c r="ORT950" s="35"/>
      <c r="ORU950" s="34"/>
      <c r="OSB950" s="35"/>
      <c r="OSC950" s="34"/>
      <c r="OSJ950" s="35"/>
      <c r="OSK950" s="34"/>
      <c r="OSR950" s="35"/>
      <c r="OSS950" s="34"/>
      <c r="OSZ950" s="35"/>
      <c r="OTA950" s="34"/>
      <c r="OTH950" s="35"/>
      <c r="OTI950" s="34"/>
      <c r="OTP950" s="35"/>
      <c r="OTQ950" s="34"/>
      <c r="OTX950" s="35"/>
      <c r="OTY950" s="34"/>
      <c r="OUF950" s="35"/>
      <c r="OUG950" s="34"/>
      <c r="OUN950" s="35"/>
      <c r="OUO950" s="34"/>
      <c r="OUV950" s="35"/>
      <c r="OUW950" s="34"/>
      <c r="OVD950" s="35"/>
      <c r="OVE950" s="34"/>
      <c r="OVL950" s="35"/>
      <c r="OVM950" s="34"/>
      <c r="OVT950" s="35"/>
      <c r="OVU950" s="34"/>
      <c r="OWB950" s="35"/>
      <c r="OWC950" s="34"/>
      <c r="OWJ950" s="35"/>
      <c r="OWK950" s="34"/>
      <c r="OWR950" s="35"/>
      <c r="OWS950" s="34"/>
      <c r="OWZ950" s="35"/>
      <c r="OXA950" s="34"/>
      <c r="OXH950" s="35"/>
      <c r="OXI950" s="34"/>
      <c r="OXP950" s="35"/>
      <c r="OXQ950" s="34"/>
      <c r="OXX950" s="35"/>
      <c r="OXY950" s="34"/>
      <c r="OYF950" s="35"/>
      <c r="OYG950" s="34"/>
      <c r="OYN950" s="35"/>
      <c r="OYO950" s="34"/>
      <c r="OYV950" s="35"/>
      <c r="OYW950" s="34"/>
      <c r="OZD950" s="35"/>
      <c r="OZE950" s="34"/>
      <c r="OZL950" s="35"/>
      <c r="OZM950" s="34"/>
      <c r="OZT950" s="35"/>
      <c r="OZU950" s="34"/>
      <c r="PAB950" s="35"/>
      <c r="PAC950" s="34"/>
      <c r="PAJ950" s="35"/>
      <c r="PAK950" s="34"/>
      <c r="PAR950" s="35"/>
      <c r="PAS950" s="34"/>
      <c r="PAZ950" s="35"/>
      <c r="PBA950" s="34"/>
      <c r="PBH950" s="35"/>
      <c r="PBI950" s="34"/>
      <c r="PBP950" s="35"/>
      <c r="PBQ950" s="34"/>
      <c r="PBX950" s="35"/>
      <c r="PBY950" s="34"/>
      <c r="PCF950" s="35"/>
      <c r="PCG950" s="34"/>
      <c r="PCN950" s="35"/>
      <c r="PCO950" s="34"/>
      <c r="PCV950" s="35"/>
      <c r="PCW950" s="34"/>
      <c r="PDD950" s="35"/>
      <c r="PDE950" s="34"/>
      <c r="PDL950" s="35"/>
      <c r="PDM950" s="34"/>
      <c r="PDT950" s="35"/>
      <c r="PDU950" s="34"/>
      <c r="PEB950" s="35"/>
      <c r="PEC950" s="34"/>
      <c r="PEJ950" s="35"/>
      <c r="PEK950" s="34"/>
      <c r="PER950" s="35"/>
      <c r="PES950" s="34"/>
      <c r="PEZ950" s="35"/>
      <c r="PFA950" s="34"/>
      <c r="PFH950" s="35"/>
      <c r="PFI950" s="34"/>
      <c r="PFP950" s="35"/>
      <c r="PFQ950" s="34"/>
      <c r="PFX950" s="35"/>
      <c r="PFY950" s="34"/>
      <c r="PGF950" s="35"/>
      <c r="PGG950" s="34"/>
      <c r="PGN950" s="35"/>
      <c r="PGO950" s="34"/>
      <c r="PGV950" s="35"/>
      <c r="PGW950" s="34"/>
      <c r="PHD950" s="35"/>
      <c r="PHE950" s="34"/>
      <c r="PHL950" s="35"/>
      <c r="PHM950" s="34"/>
      <c r="PHT950" s="35"/>
      <c r="PHU950" s="34"/>
      <c r="PIB950" s="35"/>
      <c r="PIC950" s="34"/>
      <c r="PIJ950" s="35"/>
      <c r="PIK950" s="34"/>
      <c r="PIR950" s="35"/>
      <c r="PIS950" s="34"/>
      <c r="PIZ950" s="35"/>
      <c r="PJA950" s="34"/>
      <c r="PJH950" s="35"/>
      <c r="PJI950" s="34"/>
      <c r="PJP950" s="35"/>
      <c r="PJQ950" s="34"/>
      <c r="PJX950" s="35"/>
      <c r="PJY950" s="34"/>
      <c r="PKF950" s="35"/>
      <c r="PKG950" s="34"/>
      <c r="PKN950" s="35"/>
      <c r="PKO950" s="34"/>
      <c r="PKV950" s="35"/>
      <c r="PKW950" s="34"/>
      <c r="PLD950" s="35"/>
      <c r="PLE950" s="34"/>
      <c r="PLL950" s="35"/>
      <c r="PLM950" s="34"/>
      <c r="PLT950" s="35"/>
      <c r="PLU950" s="34"/>
      <c r="PMB950" s="35"/>
      <c r="PMC950" s="34"/>
      <c r="PMJ950" s="35"/>
      <c r="PMK950" s="34"/>
      <c r="PMR950" s="35"/>
      <c r="PMS950" s="34"/>
      <c r="PMZ950" s="35"/>
      <c r="PNA950" s="34"/>
      <c r="PNH950" s="35"/>
      <c r="PNI950" s="34"/>
      <c r="PNP950" s="35"/>
      <c r="PNQ950" s="34"/>
      <c r="PNX950" s="35"/>
      <c r="PNY950" s="34"/>
      <c r="POF950" s="35"/>
      <c r="POG950" s="34"/>
      <c r="PON950" s="35"/>
      <c r="POO950" s="34"/>
      <c r="POV950" s="35"/>
      <c r="POW950" s="34"/>
      <c r="PPD950" s="35"/>
      <c r="PPE950" s="34"/>
      <c r="PPL950" s="35"/>
      <c r="PPM950" s="34"/>
      <c r="PPT950" s="35"/>
      <c r="PPU950" s="34"/>
      <c r="PQB950" s="35"/>
      <c r="PQC950" s="34"/>
      <c r="PQJ950" s="35"/>
      <c r="PQK950" s="34"/>
      <c r="PQR950" s="35"/>
      <c r="PQS950" s="34"/>
      <c r="PQZ950" s="35"/>
      <c r="PRA950" s="34"/>
      <c r="PRH950" s="35"/>
      <c r="PRI950" s="34"/>
      <c r="PRP950" s="35"/>
      <c r="PRQ950" s="34"/>
      <c r="PRX950" s="35"/>
      <c r="PRY950" s="34"/>
      <c r="PSF950" s="35"/>
      <c r="PSG950" s="34"/>
      <c r="PSN950" s="35"/>
      <c r="PSO950" s="34"/>
      <c r="PSV950" s="35"/>
      <c r="PSW950" s="34"/>
      <c r="PTD950" s="35"/>
      <c r="PTE950" s="34"/>
      <c r="PTL950" s="35"/>
      <c r="PTM950" s="34"/>
      <c r="PTT950" s="35"/>
      <c r="PTU950" s="34"/>
      <c r="PUB950" s="35"/>
      <c r="PUC950" s="34"/>
      <c r="PUJ950" s="35"/>
      <c r="PUK950" s="34"/>
      <c r="PUR950" s="35"/>
      <c r="PUS950" s="34"/>
      <c r="PUZ950" s="35"/>
      <c r="PVA950" s="34"/>
      <c r="PVH950" s="35"/>
      <c r="PVI950" s="34"/>
      <c r="PVP950" s="35"/>
      <c r="PVQ950" s="34"/>
      <c r="PVX950" s="35"/>
      <c r="PVY950" s="34"/>
      <c r="PWF950" s="35"/>
      <c r="PWG950" s="34"/>
      <c r="PWN950" s="35"/>
      <c r="PWO950" s="34"/>
      <c r="PWV950" s="35"/>
      <c r="PWW950" s="34"/>
      <c r="PXD950" s="35"/>
      <c r="PXE950" s="34"/>
      <c r="PXL950" s="35"/>
      <c r="PXM950" s="34"/>
      <c r="PXT950" s="35"/>
      <c r="PXU950" s="34"/>
      <c r="PYB950" s="35"/>
      <c r="PYC950" s="34"/>
      <c r="PYJ950" s="35"/>
      <c r="PYK950" s="34"/>
      <c r="PYR950" s="35"/>
      <c r="PYS950" s="34"/>
      <c r="PYZ950" s="35"/>
      <c r="PZA950" s="34"/>
      <c r="PZH950" s="35"/>
      <c r="PZI950" s="34"/>
      <c r="PZP950" s="35"/>
      <c r="PZQ950" s="34"/>
      <c r="PZX950" s="35"/>
      <c r="PZY950" s="34"/>
      <c r="QAF950" s="35"/>
      <c r="QAG950" s="34"/>
      <c r="QAN950" s="35"/>
      <c r="QAO950" s="34"/>
      <c r="QAV950" s="35"/>
      <c r="QAW950" s="34"/>
      <c r="QBD950" s="35"/>
      <c r="QBE950" s="34"/>
      <c r="QBL950" s="35"/>
      <c r="QBM950" s="34"/>
      <c r="QBT950" s="35"/>
      <c r="QBU950" s="34"/>
      <c r="QCB950" s="35"/>
      <c r="QCC950" s="34"/>
      <c r="QCJ950" s="35"/>
      <c r="QCK950" s="34"/>
      <c r="QCR950" s="35"/>
      <c r="QCS950" s="34"/>
      <c r="QCZ950" s="35"/>
      <c r="QDA950" s="34"/>
      <c r="QDH950" s="35"/>
      <c r="QDI950" s="34"/>
      <c r="QDP950" s="35"/>
      <c r="QDQ950" s="34"/>
      <c r="QDX950" s="35"/>
      <c r="QDY950" s="34"/>
      <c r="QEF950" s="35"/>
      <c r="QEG950" s="34"/>
      <c r="QEN950" s="35"/>
      <c r="QEO950" s="34"/>
      <c r="QEV950" s="35"/>
      <c r="QEW950" s="34"/>
      <c r="QFD950" s="35"/>
      <c r="QFE950" s="34"/>
      <c r="QFL950" s="35"/>
      <c r="QFM950" s="34"/>
      <c r="QFT950" s="35"/>
      <c r="QFU950" s="34"/>
      <c r="QGB950" s="35"/>
      <c r="QGC950" s="34"/>
      <c r="QGJ950" s="35"/>
      <c r="QGK950" s="34"/>
      <c r="QGR950" s="35"/>
      <c r="QGS950" s="34"/>
      <c r="QGZ950" s="35"/>
      <c r="QHA950" s="34"/>
      <c r="QHH950" s="35"/>
      <c r="QHI950" s="34"/>
      <c r="QHP950" s="35"/>
      <c r="QHQ950" s="34"/>
      <c r="QHX950" s="35"/>
      <c r="QHY950" s="34"/>
      <c r="QIF950" s="35"/>
      <c r="QIG950" s="34"/>
      <c r="QIN950" s="35"/>
      <c r="QIO950" s="34"/>
      <c r="QIV950" s="35"/>
      <c r="QIW950" s="34"/>
      <c r="QJD950" s="35"/>
      <c r="QJE950" s="34"/>
      <c r="QJL950" s="35"/>
      <c r="QJM950" s="34"/>
      <c r="QJT950" s="35"/>
      <c r="QJU950" s="34"/>
      <c r="QKB950" s="35"/>
      <c r="QKC950" s="34"/>
      <c r="QKJ950" s="35"/>
      <c r="QKK950" s="34"/>
      <c r="QKR950" s="35"/>
      <c r="QKS950" s="34"/>
      <c r="QKZ950" s="35"/>
      <c r="QLA950" s="34"/>
      <c r="QLH950" s="35"/>
      <c r="QLI950" s="34"/>
      <c r="QLP950" s="35"/>
      <c r="QLQ950" s="34"/>
      <c r="QLX950" s="35"/>
      <c r="QLY950" s="34"/>
      <c r="QMF950" s="35"/>
      <c r="QMG950" s="34"/>
      <c r="QMN950" s="35"/>
      <c r="QMO950" s="34"/>
      <c r="QMV950" s="35"/>
      <c r="QMW950" s="34"/>
      <c r="QND950" s="35"/>
      <c r="QNE950" s="34"/>
      <c r="QNL950" s="35"/>
      <c r="QNM950" s="34"/>
      <c r="QNT950" s="35"/>
      <c r="QNU950" s="34"/>
      <c r="QOB950" s="35"/>
      <c r="QOC950" s="34"/>
      <c r="QOJ950" s="35"/>
      <c r="QOK950" s="34"/>
      <c r="QOR950" s="35"/>
      <c r="QOS950" s="34"/>
      <c r="QOZ950" s="35"/>
      <c r="QPA950" s="34"/>
      <c r="QPH950" s="35"/>
      <c r="QPI950" s="34"/>
      <c r="QPP950" s="35"/>
      <c r="QPQ950" s="34"/>
      <c r="QPX950" s="35"/>
      <c r="QPY950" s="34"/>
      <c r="QQF950" s="35"/>
      <c r="QQG950" s="34"/>
      <c r="QQN950" s="35"/>
      <c r="QQO950" s="34"/>
      <c r="QQV950" s="35"/>
      <c r="QQW950" s="34"/>
      <c r="QRD950" s="35"/>
      <c r="QRE950" s="34"/>
      <c r="QRL950" s="35"/>
      <c r="QRM950" s="34"/>
      <c r="QRT950" s="35"/>
      <c r="QRU950" s="34"/>
      <c r="QSB950" s="35"/>
      <c r="QSC950" s="34"/>
      <c r="QSJ950" s="35"/>
      <c r="QSK950" s="34"/>
      <c r="QSR950" s="35"/>
      <c r="QSS950" s="34"/>
      <c r="QSZ950" s="35"/>
      <c r="QTA950" s="34"/>
      <c r="QTH950" s="35"/>
      <c r="QTI950" s="34"/>
      <c r="QTP950" s="35"/>
      <c r="QTQ950" s="34"/>
      <c r="QTX950" s="35"/>
      <c r="QTY950" s="34"/>
      <c r="QUF950" s="35"/>
      <c r="QUG950" s="34"/>
      <c r="QUN950" s="35"/>
      <c r="QUO950" s="34"/>
      <c r="QUV950" s="35"/>
      <c r="QUW950" s="34"/>
      <c r="QVD950" s="35"/>
      <c r="QVE950" s="34"/>
      <c r="QVL950" s="35"/>
      <c r="QVM950" s="34"/>
      <c r="QVT950" s="35"/>
      <c r="QVU950" s="34"/>
      <c r="QWB950" s="35"/>
      <c r="QWC950" s="34"/>
      <c r="QWJ950" s="35"/>
      <c r="QWK950" s="34"/>
      <c r="QWR950" s="35"/>
      <c r="QWS950" s="34"/>
      <c r="QWZ950" s="35"/>
      <c r="QXA950" s="34"/>
      <c r="QXH950" s="35"/>
      <c r="QXI950" s="34"/>
      <c r="QXP950" s="35"/>
      <c r="QXQ950" s="34"/>
      <c r="QXX950" s="35"/>
      <c r="QXY950" s="34"/>
      <c r="QYF950" s="35"/>
      <c r="QYG950" s="34"/>
      <c r="QYN950" s="35"/>
      <c r="QYO950" s="34"/>
      <c r="QYV950" s="35"/>
      <c r="QYW950" s="34"/>
      <c r="QZD950" s="35"/>
      <c r="QZE950" s="34"/>
      <c r="QZL950" s="35"/>
      <c r="QZM950" s="34"/>
      <c r="QZT950" s="35"/>
      <c r="QZU950" s="34"/>
      <c r="RAB950" s="35"/>
      <c r="RAC950" s="34"/>
      <c r="RAJ950" s="35"/>
      <c r="RAK950" s="34"/>
      <c r="RAR950" s="35"/>
      <c r="RAS950" s="34"/>
      <c r="RAZ950" s="35"/>
      <c r="RBA950" s="34"/>
      <c r="RBH950" s="35"/>
      <c r="RBI950" s="34"/>
      <c r="RBP950" s="35"/>
      <c r="RBQ950" s="34"/>
      <c r="RBX950" s="35"/>
      <c r="RBY950" s="34"/>
      <c r="RCF950" s="35"/>
      <c r="RCG950" s="34"/>
      <c r="RCN950" s="35"/>
      <c r="RCO950" s="34"/>
      <c r="RCV950" s="35"/>
      <c r="RCW950" s="34"/>
      <c r="RDD950" s="35"/>
      <c r="RDE950" s="34"/>
      <c r="RDL950" s="35"/>
      <c r="RDM950" s="34"/>
      <c r="RDT950" s="35"/>
      <c r="RDU950" s="34"/>
      <c r="REB950" s="35"/>
      <c r="REC950" s="34"/>
      <c r="REJ950" s="35"/>
      <c r="REK950" s="34"/>
      <c r="RER950" s="35"/>
      <c r="RES950" s="34"/>
      <c r="REZ950" s="35"/>
      <c r="RFA950" s="34"/>
      <c r="RFH950" s="35"/>
      <c r="RFI950" s="34"/>
      <c r="RFP950" s="35"/>
      <c r="RFQ950" s="34"/>
      <c r="RFX950" s="35"/>
      <c r="RFY950" s="34"/>
      <c r="RGF950" s="35"/>
      <c r="RGG950" s="34"/>
      <c r="RGN950" s="35"/>
      <c r="RGO950" s="34"/>
      <c r="RGV950" s="35"/>
      <c r="RGW950" s="34"/>
      <c r="RHD950" s="35"/>
      <c r="RHE950" s="34"/>
      <c r="RHL950" s="35"/>
      <c r="RHM950" s="34"/>
      <c r="RHT950" s="35"/>
      <c r="RHU950" s="34"/>
      <c r="RIB950" s="35"/>
      <c r="RIC950" s="34"/>
      <c r="RIJ950" s="35"/>
      <c r="RIK950" s="34"/>
      <c r="RIR950" s="35"/>
      <c r="RIS950" s="34"/>
      <c r="RIZ950" s="35"/>
      <c r="RJA950" s="34"/>
      <c r="RJH950" s="35"/>
      <c r="RJI950" s="34"/>
      <c r="RJP950" s="35"/>
      <c r="RJQ950" s="34"/>
      <c r="RJX950" s="35"/>
      <c r="RJY950" s="34"/>
      <c r="RKF950" s="35"/>
      <c r="RKG950" s="34"/>
      <c r="RKN950" s="35"/>
      <c r="RKO950" s="34"/>
      <c r="RKV950" s="35"/>
      <c r="RKW950" s="34"/>
      <c r="RLD950" s="35"/>
      <c r="RLE950" s="34"/>
      <c r="RLL950" s="35"/>
      <c r="RLM950" s="34"/>
      <c r="RLT950" s="35"/>
      <c r="RLU950" s="34"/>
      <c r="RMB950" s="35"/>
      <c r="RMC950" s="34"/>
      <c r="RMJ950" s="35"/>
      <c r="RMK950" s="34"/>
      <c r="RMR950" s="35"/>
      <c r="RMS950" s="34"/>
      <c r="RMZ950" s="35"/>
      <c r="RNA950" s="34"/>
      <c r="RNH950" s="35"/>
      <c r="RNI950" s="34"/>
      <c r="RNP950" s="35"/>
      <c r="RNQ950" s="34"/>
      <c r="RNX950" s="35"/>
      <c r="RNY950" s="34"/>
      <c r="ROF950" s="35"/>
      <c r="ROG950" s="34"/>
      <c r="RON950" s="35"/>
      <c r="ROO950" s="34"/>
      <c r="ROV950" s="35"/>
      <c r="ROW950" s="34"/>
      <c r="RPD950" s="35"/>
      <c r="RPE950" s="34"/>
      <c r="RPL950" s="35"/>
      <c r="RPM950" s="34"/>
      <c r="RPT950" s="35"/>
      <c r="RPU950" s="34"/>
      <c r="RQB950" s="35"/>
      <c r="RQC950" s="34"/>
      <c r="RQJ950" s="35"/>
      <c r="RQK950" s="34"/>
      <c r="RQR950" s="35"/>
      <c r="RQS950" s="34"/>
      <c r="RQZ950" s="35"/>
      <c r="RRA950" s="34"/>
      <c r="RRH950" s="35"/>
      <c r="RRI950" s="34"/>
      <c r="RRP950" s="35"/>
      <c r="RRQ950" s="34"/>
      <c r="RRX950" s="35"/>
      <c r="RRY950" s="34"/>
      <c r="RSF950" s="35"/>
      <c r="RSG950" s="34"/>
      <c r="RSN950" s="35"/>
      <c r="RSO950" s="34"/>
      <c r="RSV950" s="35"/>
      <c r="RSW950" s="34"/>
      <c r="RTD950" s="35"/>
      <c r="RTE950" s="34"/>
      <c r="RTL950" s="35"/>
      <c r="RTM950" s="34"/>
      <c r="RTT950" s="35"/>
      <c r="RTU950" s="34"/>
      <c r="RUB950" s="35"/>
      <c r="RUC950" s="34"/>
      <c r="RUJ950" s="35"/>
      <c r="RUK950" s="34"/>
      <c r="RUR950" s="35"/>
      <c r="RUS950" s="34"/>
      <c r="RUZ950" s="35"/>
      <c r="RVA950" s="34"/>
      <c r="RVH950" s="35"/>
      <c r="RVI950" s="34"/>
      <c r="RVP950" s="35"/>
      <c r="RVQ950" s="34"/>
      <c r="RVX950" s="35"/>
      <c r="RVY950" s="34"/>
      <c r="RWF950" s="35"/>
      <c r="RWG950" s="34"/>
      <c r="RWN950" s="35"/>
      <c r="RWO950" s="34"/>
      <c r="RWV950" s="35"/>
      <c r="RWW950" s="34"/>
      <c r="RXD950" s="35"/>
      <c r="RXE950" s="34"/>
      <c r="RXL950" s="35"/>
      <c r="RXM950" s="34"/>
      <c r="RXT950" s="35"/>
      <c r="RXU950" s="34"/>
      <c r="RYB950" s="35"/>
      <c r="RYC950" s="34"/>
      <c r="RYJ950" s="35"/>
      <c r="RYK950" s="34"/>
      <c r="RYR950" s="35"/>
      <c r="RYS950" s="34"/>
      <c r="RYZ950" s="35"/>
      <c r="RZA950" s="34"/>
      <c r="RZH950" s="35"/>
      <c r="RZI950" s="34"/>
      <c r="RZP950" s="35"/>
      <c r="RZQ950" s="34"/>
      <c r="RZX950" s="35"/>
      <c r="RZY950" s="34"/>
      <c r="SAF950" s="35"/>
      <c r="SAG950" s="34"/>
      <c r="SAN950" s="35"/>
      <c r="SAO950" s="34"/>
      <c r="SAV950" s="35"/>
      <c r="SAW950" s="34"/>
      <c r="SBD950" s="35"/>
      <c r="SBE950" s="34"/>
      <c r="SBL950" s="35"/>
      <c r="SBM950" s="34"/>
      <c r="SBT950" s="35"/>
      <c r="SBU950" s="34"/>
      <c r="SCB950" s="35"/>
      <c r="SCC950" s="34"/>
      <c r="SCJ950" s="35"/>
      <c r="SCK950" s="34"/>
      <c r="SCR950" s="35"/>
      <c r="SCS950" s="34"/>
      <c r="SCZ950" s="35"/>
      <c r="SDA950" s="34"/>
      <c r="SDH950" s="35"/>
      <c r="SDI950" s="34"/>
      <c r="SDP950" s="35"/>
      <c r="SDQ950" s="34"/>
      <c r="SDX950" s="35"/>
      <c r="SDY950" s="34"/>
      <c r="SEF950" s="35"/>
      <c r="SEG950" s="34"/>
      <c r="SEN950" s="35"/>
      <c r="SEO950" s="34"/>
      <c r="SEV950" s="35"/>
      <c r="SEW950" s="34"/>
      <c r="SFD950" s="35"/>
      <c r="SFE950" s="34"/>
      <c r="SFL950" s="35"/>
      <c r="SFM950" s="34"/>
      <c r="SFT950" s="35"/>
      <c r="SFU950" s="34"/>
      <c r="SGB950" s="35"/>
      <c r="SGC950" s="34"/>
      <c r="SGJ950" s="35"/>
      <c r="SGK950" s="34"/>
      <c r="SGR950" s="35"/>
      <c r="SGS950" s="34"/>
      <c r="SGZ950" s="35"/>
      <c r="SHA950" s="34"/>
      <c r="SHH950" s="35"/>
      <c r="SHI950" s="34"/>
      <c r="SHP950" s="35"/>
      <c r="SHQ950" s="34"/>
      <c r="SHX950" s="35"/>
      <c r="SHY950" s="34"/>
      <c r="SIF950" s="35"/>
      <c r="SIG950" s="34"/>
      <c r="SIN950" s="35"/>
      <c r="SIO950" s="34"/>
      <c r="SIV950" s="35"/>
      <c r="SIW950" s="34"/>
      <c r="SJD950" s="35"/>
      <c r="SJE950" s="34"/>
      <c r="SJL950" s="35"/>
      <c r="SJM950" s="34"/>
      <c r="SJT950" s="35"/>
      <c r="SJU950" s="34"/>
      <c r="SKB950" s="35"/>
      <c r="SKC950" s="34"/>
      <c r="SKJ950" s="35"/>
      <c r="SKK950" s="34"/>
      <c r="SKR950" s="35"/>
      <c r="SKS950" s="34"/>
      <c r="SKZ950" s="35"/>
      <c r="SLA950" s="34"/>
      <c r="SLH950" s="35"/>
      <c r="SLI950" s="34"/>
      <c r="SLP950" s="35"/>
      <c r="SLQ950" s="34"/>
      <c r="SLX950" s="35"/>
      <c r="SLY950" s="34"/>
      <c r="SMF950" s="35"/>
      <c r="SMG950" s="34"/>
      <c r="SMN950" s="35"/>
      <c r="SMO950" s="34"/>
      <c r="SMV950" s="35"/>
      <c r="SMW950" s="34"/>
      <c r="SND950" s="35"/>
      <c r="SNE950" s="34"/>
      <c r="SNL950" s="35"/>
      <c r="SNM950" s="34"/>
      <c r="SNT950" s="35"/>
      <c r="SNU950" s="34"/>
      <c r="SOB950" s="35"/>
      <c r="SOC950" s="34"/>
      <c r="SOJ950" s="35"/>
      <c r="SOK950" s="34"/>
      <c r="SOR950" s="35"/>
      <c r="SOS950" s="34"/>
      <c r="SOZ950" s="35"/>
      <c r="SPA950" s="34"/>
      <c r="SPH950" s="35"/>
      <c r="SPI950" s="34"/>
      <c r="SPP950" s="35"/>
      <c r="SPQ950" s="34"/>
      <c r="SPX950" s="35"/>
      <c r="SPY950" s="34"/>
      <c r="SQF950" s="35"/>
      <c r="SQG950" s="34"/>
      <c r="SQN950" s="35"/>
      <c r="SQO950" s="34"/>
      <c r="SQV950" s="35"/>
      <c r="SQW950" s="34"/>
      <c r="SRD950" s="35"/>
      <c r="SRE950" s="34"/>
      <c r="SRL950" s="35"/>
      <c r="SRM950" s="34"/>
      <c r="SRT950" s="35"/>
      <c r="SRU950" s="34"/>
      <c r="SSB950" s="35"/>
      <c r="SSC950" s="34"/>
      <c r="SSJ950" s="35"/>
      <c r="SSK950" s="34"/>
      <c r="SSR950" s="35"/>
      <c r="SSS950" s="34"/>
      <c r="SSZ950" s="35"/>
      <c r="STA950" s="34"/>
      <c r="STH950" s="35"/>
      <c r="STI950" s="34"/>
      <c r="STP950" s="35"/>
      <c r="STQ950" s="34"/>
      <c r="STX950" s="35"/>
      <c r="STY950" s="34"/>
      <c r="SUF950" s="35"/>
      <c r="SUG950" s="34"/>
      <c r="SUN950" s="35"/>
      <c r="SUO950" s="34"/>
      <c r="SUV950" s="35"/>
      <c r="SUW950" s="34"/>
      <c r="SVD950" s="35"/>
      <c r="SVE950" s="34"/>
      <c r="SVL950" s="35"/>
      <c r="SVM950" s="34"/>
      <c r="SVT950" s="35"/>
      <c r="SVU950" s="34"/>
      <c r="SWB950" s="35"/>
      <c r="SWC950" s="34"/>
      <c r="SWJ950" s="35"/>
      <c r="SWK950" s="34"/>
      <c r="SWR950" s="35"/>
      <c r="SWS950" s="34"/>
      <c r="SWZ950" s="35"/>
      <c r="SXA950" s="34"/>
      <c r="SXH950" s="35"/>
      <c r="SXI950" s="34"/>
      <c r="SXP950" s="35"/>
      <c r="SXQ950" s="34"/>
      <c r="SXX950" s="35"/>
      <c r="SXY950" s="34"/>
      <c r="SYF950" s="35"/>
      <c r="SYG950" s="34"/>
      <c r="SYN950" s="35"/>
      <c r="SYO950" s="34"/>
      <c r="SYV950" s="35"/>
      <c r="SYW950" s="34"/>
      <c r="SZD950" s="35"/>
      <c r="SZE950" s="34"/>
      <c r="SZL950" s="35"/>
      <c r="SZM950" s="34"/>
      <c r="SZT950" s="35"/>
      <c r="SZU950" s="34"/>
      <c r="TAB950" s="35"/>
      <c r="TAC950" s="34"/>
      <c r="TAJ950" s="35"/>
      <c r="TAK950" s="34"/>
      <c r="TAR950" s="35"/>
      <c r="TAS950" s="34"/>
      <c r="TAZ950" s="35"/>
      <c r="TBA950" s="34"/>
      <c r="TBH950" s="35"/>
      <c r="TBI950" s="34"/>
      <c r="TBP950" s="35"/>
      <c r="TBQ950" s="34"/>
      <c r="TBX950" s="35"/>
      <c r="TBY950" s="34"/>
      <c r="TCF950" s="35"/>
      <c r="TCG950" s="34"/>
      <c r="TCN950" s="35"/>
      <c r="TCO950" s="34"/>
      <c r="TCV950" s="35"/>
      <c r="TCW950" s="34"/>
      <c r="TDD950" s="35"/>
      <c r="TDE950" s="34"/>
      <c r="TDL950" s="35"/>
      <c r="TDM950" s="34"/>
      <c r="TDT950" s="35"/>
      <c r="TDU950" s="34"/>
      <c r="TEB950" s="35"/>
      <c r="TEC950" s="34"/>
      <c r="TEJ950" s="35"/>
      <c r="TEK950" s="34"/>
      <c r="TER950" s="35"/>
      <c r="TES950" s="34"/>
      <c r="TEZ950" s="35"/>
      <c r="TFA950" s="34"/>
      <c r="TFH950" s="35"/>
      <c r="TFI950" s="34"/>
      <c r="TFP950" s="35"/>
      <c r="TFQ950" s="34"/>
      <c r="TFX950" s="35"/>
      <c r="TFY950" s="34"/>
      <c r="TGF950" s="35"/>
      <c r="TGG950" s="34"/>
      <c r="TGN950" s="35"/>
      <c r="TGO950" s="34"/>
      <c r="TGV950" s="35"/>
      <c r="TGW950" s="34"/>
      <c r="THD950" s="35"/>
      <c r="THE950" s="34"/>
      <c r="THL950" s="35"/>
      <c r="THM950" s="34"/>
      <c r="THT950" s="35"/>
      <c r="THU950" s="34"/>
      <c r="TIB950" s="35"/>
      <c r="TIC950" s="34"/>
      <c r="TIJ950" s="35"/>
      <c r="TIK950" s="34"/>
      <c r="TIR950" s="35"/>
      <c r="TIS950" s="34"/>
      <c r="TIZ950" s="35"/>
      <c r="TJA950" s="34"/>
      <c r="TJH950" s="35"/>
      <c r="TJI950" s="34"/>
      <c r="TJP950" s="35"/>
      <c r="TJQ950" s="34"/>
      <c r="TJX950" s="35"/>
      <c r="TJY950" s="34"/>
      <c r="TKF950" s="35"/>
      <c r="TKG950" s="34"/>
      <c r="TKN950" s="35"/>
      <c r="TKO950" s="34"/>
      <c r="TKV950" s="35"/>
      <c r="TKW950" s="34"/>
      <c r="TLD950" s="35"/>
      <c r="TLE950" s="34"/>
      <c r="TLL950" s="35"/>
      <c r="TLM950" s="34"/>
      <c r="TLT950" s="35"/>
      <c r="TLU950" s="34"/>
      <c r="TMB950" s="35"/>
      <c r="TMC950" s="34"/>
      <c r="TMJ950" s="35"/>
      <c r="TMK950" s="34"/>
      <c r="TMR950" s="35"/>
      <c r="TMS950" s="34"/>
      <c r="TMZ950" s="35"/>
      <c r="TNA950" s="34"/>
      <c r="TNH950" s="35"/>
      <c r="TNI950" s="34"/>
      <c r="TNP950" s="35"/>
      <c r="TNQ950" s="34"/>
      <c r="TNX950" s="35"/>
      <c r="TNY950" s="34"/>
      <c r="TOF950" s="35"/>
      <c r="TOG950" s="34"/>
      <c r="TON950" s="35"/>
      <c r="TOO950" s="34"/>
      <c r="TOV950" s="35"/>
      <c r="TOW950" s="34"/>
      <c r="TPD950" s="35"/>
      <c r="TPE950" s="34"/>
      <c r="TPL950" s="35"/>
      <c r="TPM950" s="34"/>
      <c r="TPT950" s="35"/>
      <c r="TPU950" s="34"/>
      <c r="TQB950" s="35"/>
      <c r="TQC950" s="34"/>
      <c r="TQJ950" s="35"/>
      <c r="TQK950" s="34"/>
      <c r="TQR950" s="35"/>
      <c r="TQS950" s="34"/>
      <c r="TQZ950" s="35"/>
      <c r="TRA950" s="34"/>
      <c r="TRH950" s="35"/>
      <c r="TRI950" s="34"/>
      <c r="TRP950" s="35"/>
      <c r="TRQ950" s="34"/>
      <c r="TRX950" s="35"/>
      <c r="TRY950" s="34"/>
      <c r="TSF950" s="35"/>
      <c r="TSG950" s="34"/>
      <c r="TSN950" s="35"/>
      <c r="TSO950" s="34"/>
      <c r="TSV950" s="35"/>
      <c r="TSW950" s="34"/>
      <c r="TTD950" s="35"/>
      <c r="TTE950" s="34"/>
      <c r="TTL950" s="35"/>
      <c r="TTM950" s="34"/>
      <c r="TTT950" s="35"/>
      <c r="TTU950" s="34"/>
      <c r="TUB950" s="35"/>
      <c r="TUC950" s="34"/>
      <c r="TUJ950" s="35"/>
      <c r="TUK950" s="34"/>
      <c r="TUR950" s="35"/>
      <c r="TUS950" s="34"/>
      <c r="TUZ950" s="35"/>
      <c r="TVA950" s="34"/>
      <c r="TVH950" s="35"/>
      <c r="TVI950" s="34"/>
      <c r="TVP950" s="35"/>
      <c r="TVQ950" s="34"/>
      <c r="TVX950" s="35"/>
      <c r="TVY950" s="34"/>
      <c r="TWF950" s="35"/>
      <c r="TWG950" s="34"/>
      <c r="TWN950" s="35"/>
      <c r="TWO950" s="34"/>
      <c r="TWV950" s="35"/>
      <c r="TWW950" s="34"/>
      <c r="TXD950" s="35"/>
      <c r="TXE950" s="34"/>
      <c r="TXL950" s="35"/>
      <c r="TXM950" s="34"/>
      <c r="TXT950" s="35"/>
      <c r="TXU950" s="34"/>
      <c r="TYB950" s="35"/>
      <c r="TYC950" s="34"/>
      <c r="TYJ950" s="35"/>
      <c r="TYK950" s="34"/>
      <c r="TYR950" s="35"/>
      <c r="TYS950" s="34"/>
      <c r="TYZ950" s="35"/>
      <c r="TZA950" s="34"/>
      <c r="TZH950" s="35"/>
      <c r="TZI950" s="34"/>
      <c r="TZP950" s="35"/>
      <c r="TZQ950" s="34"/>
      <c r="TZX950" s="35"/>
      <c r="TZY950" s="34"/>
      <c r="UAF950" s="35"/>
      <c r="UAG950" s="34"/>
      <c r="UAN950" s="35"/>
      <c r="UAO950" s="34"/>
      <c r="UAV950" s="35"/>
      <c r="UAW950" s="34"/>
      <c r="UBD950" s="35"/>
      <c r="UBE950" s="34"/>
      <c r="UBL950" s="35"/>
      <c r="UBM950" s="34"/>
      <c r="UBT950" s="35"/>
      <c r="UBU950" s="34"/>
      <c r="UCB950" s="35"/>
      <c r="UCC950" s="34"/>
      <c r="UCJ950" s="35"/>
      <c r="UCK950" s="34"/>
      <c r="UCR950" s="35"/>
      <c r="UCS950" s="34"/>
      <c r="UCZ950" s="35"/>
      <c r="UDA950" s="34"/>
      <c r="UDH950" s="35"/>
      <c r="UDI950" s="34"/>
      <c r="UDP950" s="35"/>
      <c r="UDQ950" s="34"/>
      <c r="UDX950" s="35"/>
      <c r="UDY950" s="34"/>
      <c r="UEF950" s="35"/>
      <c r="UEG950" s="34"/>
      <c r="UEN950" s="35"/>
      <c r="UEO950" s="34"/>
      <c r="UEV950" s="35"/>
      <c r="UEW950" s="34"/>
      <c r="UFD950" s="35"/>
      <c r="UFE950" s="34"/>
      <c r="UFL950" s="35"/>
      <c r="UFM950" s="34"/>
      <c r="UFT950" s="35"/>
      <c r="UFU950" s="34"/>
      <c r="UGB950" s="35"/>
      <c r="UGC950" s="34"/>
      <c r="UGJ950" s="35"/>
      <c r="UGK950" s="34"/>
      <c r="UGR950" s="35"/>
      <c r="UGS950" s="34"/>
      <c r="UGZ950" s="35"/>
      <c r="UHA950" s="34"/>
      <c r="UHH950" s="35"/>
      <c r="UHI950" s="34"/>
      <c r="UHP950" s="35"/>
      <c r="UHQ950" s="34"/>
      <c r="UHX950" s="35"/>
      <c r="UHY950" s="34"/>
      <c r="UIF950" s="35"/>
      <c r="UIG950" s="34"/>
      <c r="UIN950" s="35"/>
      <c r="UIO950" s="34"/>
      <c r="UIV950" s="35"/>
      <c r="UIW950" s="34"/>
      <c r="UJD950" s="35"/>
      <c r="UJE950" s="34"/>
      <c r="UJL950" s="35"/>
      <c r="UJM950" s="34"/>
      <c r="UJT950" s="35"/>
      <c r="UJU950" s="34"/>
      <c r="UKB950" s="35"/>
      <c r="UKC950" s="34"/>
      <c r="UKJ950" s="35"/>
      <c r="UKK950" s="34"/>
      <c r="UKR950" s="35"/>
      <c r="UKS950" s="34"/>
      <c r="UKZ950" s="35"/>
      <c r="ULA950" s="34"/>
      <c r="ULH950" s="35"/>
      <c r="ULI950" s="34"/>
      <c r="ULP950" s="35"/>
      <c r="ULQ950" s="34"/>
      <c r="ULX950" s="35"/>
      <c r="ULY950" s="34"/>
      <c r="UMF950" s="35"/>
      <c r="UMG950" s="34"/>
      <c r="UMN950" s="35"/>
      <c r="UMO950" s="34"/>
      <c r="UMV950" s="35"/>
      <c r="UMW950" s="34"/>
      <c r="UND950" s="35"/>
      <c r="UNE950" s="34"/>
      <c r="UNL950" s="35"/>
      <c r="UNM950" s="34"/>
      <c r="UNT950" s="35"/>
      <c r="UNU950" s="34"/>
      <c r="UOB950" s="35"/>
      <c r="UOC950" s="34"/>
      <c r="UOJ950" s="35"/>
      <c r="UOK950" s="34"/>
      <c r="UOR950" s="35"/>
      <c r="UOS950" s="34"/>
      <c r="UOZ950" s="35"/>
      <c r="UPA950" s="34"/>
      <c r="UPH950" s="35"/>
      <c r="UPI950" s="34"/>
      <c r="UPP950" s="35"/>
      <c r="UPQ950" s="34"/>
      <c r="UPX950" s="35"/>
      <c r="UPY950" s="34"/>
      <c r="UQF950" s="35"/>
      <c r="UQG950" s="34"/>
      <c r="UQN950" s="35"/>
      <c r="UQO950" s="34"/>
      <c r="UQV950" s="35"/>
      <c r="UQW950" s="34"/>
      <c r="URD950" s="35"/>
      <c r="URE950" s="34"/>
      <c r="URL950" s="35"/>
      <c r="URM950" s="34"/>
      <c r="URT950" s="35"/>
      <c r="URU950" s="34"/>
      <c r="USB950" s="35"/>
      <c r="USC950" s="34"/>
      <c r="USJ950" s="35"/>
      <c r="USK950" s="34"/>
      <c r="USR950" s="35"/>
      <c r="USS950" s="34"/>
      <c r="USZ950" s="35"/>
      <c r="UTA950" s="34"/>
      <c r="UTH950" s="35"/>
      <c r="UTI950" s="34"/>
      <c r="UTP950" s="35"/>
      <c r="UTQ950" s="34"/>
      <c r="UTX950" s="35"/>
      <c r="UTY950" s="34"/>
      <c r="UUF950" s="35"/>
      <c r="UUG950" s="34"/>
      <c r="UUN950" s="35"/>
      <c r="UUO950" s="34"/>
      <c r="UUV950" s="35"/>
      <c r="UUW950" s="34"/>
      <c r="UVD950" s="35"/>
      <c r="UVE950" s="34"/>
      <c r="UVL950" s="35"/>
      <c r="UVM950" s="34"/>
      <c r="UVT950" s="35"/>
      <c r="UVU950" s="34"/>
      <c r="UWB950" s="35"/>
      <c r="UWC950" s="34"/>
      <c r="UWJ950" s="35"/>
      <c r="UWK950" s="34"/>
      <c r="UWR950" s="35"/>
      <c r="UWS950" s="34"/>
      <c r="UWZ950" s="35"/>
      <c r="UXA950" s="34"/>
      <c r="UXH950" s="35"/>
      <c r="UXI950" s="34"/>
      <c r="UXP950" s="35"/>
      <c r="UXQ950" s="34"/>
      <c r="UXX950" s="35"/>
      <c r="UXY950" s="34"/>
      <c r="UYF950" s="35"/>
      <c r="UYG950" s="34"/>
      <c r="UYN950" s="35"/>
      <c r="UYO950" s="34"/>
      <c r="UYV950" s="35"/>
      <c r="UYW950" s="34"/>
      <c r="UZD950" s="35"/>
      <c r="UZE950" s="34"/>
      <c r="UZL950" s="35"/>
      <c r="UZM950" s="34"/>
      <c r="UZT950" s="35"/>
      <c r="UZU950" s="34"/>
      <c r="VAB950" s="35"/>
      <c r="VAC950" s="34"/>
      <c r="VAJ950" s="35"/>
      <c r="VAK950" s="34"/>
      <c r="VAR950" s="35"/>
      <c r="VAS950" s="34"/>
      <c r="VAZ950" s="35"/>
      <c r="VBA950" s="34"/>
      <c r="VBH950" s="35"/>
      <c r="VBI950" s="34"/>
      <c r="VBP950" s="35"/>
      <c r="VBQ950" s="34"/>
      <c r="VBX950" s="35"/>
      <c r="VBY950" s="34"/>
      <c r="VCF950" s="35"/>
      <c r="VCG950" s="34"/>
      <c r="VCN950" s="35"/>
      <c r="VCO950" s="34"/>
      <c r="VCV950" s="35"/>
      <c r="VCW950" s="34"/>
      <c r="VDD950" s="35"/>
      <c r="VDE950" s="34"/>
      <c r="VDL950" s="35"/>
      <c r="VDM950" s="34"/>
      <c r="VDT950" s="35"/>
      <c r="VDU950" s="34"/>
      <c r="VEB950" s="35"/>
      <c r="VEC950" s="34"/>
      <c r="VEJ950" s="35"/>
      <c r="VEK950" s="34"/>
      <c r="VER950" s="35"/>
      <c r="VES950" s="34"/>
      <c r="VEZ950" s="35"/>
      <c r="VFA950" s="34"/>
      <c r="VFH950" s="35"/>
      <c r="VFI950" s="34"/>
      <c r="VFP950" s="35"/>
      <c r="VFQ950" s="34"/>
      <c r="VFX950" s="35"/>
      <c r="VFY950" s="34"/>
      <c r="VGF950" s="35"/>
      <c r="VGG950" s="34"/>
      <c r="VGN950" s="35"/>
      <c r="VGO950" s="34"/>
      <c r="VGV950" s="35"/>
      <c r="VGW950" s="34"/>
      <c r="VHD950" s="35"/>
      <c r="VHE950" s="34"/>
      <c r="VHL950" s="35"/>
      <c r="VHM950" s="34"/>
      <c r="VHT950" s="35"/>
      <c r="VHU950" s="34"/>
      <c r="VIB950" s="35"/>
      <c r="VIC950" s="34"/>
      <c r="VIJ950" s="35"/>
      <c r="VIK950" s="34"/>
      <c r="VIR950" s="35"/>
      <c r="VIS950" s="34"/>
      <c r="VIZ950" s="35"/>
      <c r="VJA950" s="34"/>
      <c r="VJH950" s="35"/>
      <c r="VJI950" s="34"/>
      <c r="VJP950" s="35"/>
      <c r="VJQ950" s="34"/>
      <c r="VJX950" s="35"/>
      <c r="VJY950" s="34"/>
      <c r="VKF950" s="35"/>
      <c r="VKG950" s="34"/>
      <c r="VKN950" s="35"/>
      <c r="VKO950" s="34"/>
      <c r="VKV950" s="35"/>
      <c r="VKW950" s="34"/>
      <c r="VLD950" s="35"/>
      <c r="VLE950" s="34"/>
      <c r="VLL950" s="35"/>
      <c r="VLM950" s="34"/>
      <c r="VLT950" s="35"/>
      <c r="VLU950" s="34"/>
      <c r="VMB950" s="35"/>
      <c r="VMC950" s="34"/>
      <c r="VMJ950" s="35"/>
      <c r="VMK950" s="34"/>
      <c r="VMR950" s="35"/>
      <c r="VMS950" s="34"/>
      <c r="VMZ950" s="35"/>
      <c r="VNA950" s="34"/>
      <c r="VNH950" s="35"/>
      <c r="VNI950" s="34"/>
      <c r="VNP950" s="35"/>
      <c r="VNQ950" s="34"/>
      <c r="VNX950" s="35"/>
      <c r="VNY950" s="34"/>
      <c r="VOF950" s="35"/>
      <c r="VOG950" s="34"/>
      <c r="VON950" s="35"/>
      <c r="VOO950" s="34"/>
      <c r="VOV950" s="35"/>
      <c r="VOW950" s="34"/>
      <c r="VPD950" s="35"/>
      <c r="VPE950" s="34"/>
      <c r="VPL950" s="35"/>
      <c r="VPM950" s="34"/>
      <c r="VPT950" s="35"/>
      <c r="VPU950" s="34"/>
      <c r="VQB950" s="35"/>
      <c r="VQC950" s="34"/>
      <c r="VQJ950" s="35"/>
      <c r="VQK950" s="34"/>
      <c r="VQR950" s="35"/>
      <c r="VQS950" s="34"/>
      <c r="VQZ950" s="35"/>
      <c r="VRA950" s="34"/>
      <c r="VRH950" s="35"/>
      <c r="VRI950" s="34"/>
      <c r="VRP950" s="35"/>
      <c r="VRQ950" s="34"/>
      <c r="VRX950" s="35"/>
      <c r="VRY950" s="34"/>
      <c r="VSF950" s="35"/>
      <c r="VSG950" s="34"/>
      <c r="VSN950" s="35"/>
      <c r="VSO950" s="34"/>
      <c r="VSV950" s="35"/>
      <c r="VSW950" s="34"/>
      <c r="VTD950" s="35"/>
      <c r="VTE950" s="34"/>
      <c r="VTL950" s="35"/>
      <c r="VTM950" s="34"/>
      <c r="VTT950" s="35"/>
      <c r="VTU950" s="34"/>
      <c r="VUB950" s="35"/>
      <c r="VUC950" s="34"/>
      <c r="VUJ950" s="35"/>
      <c r="VUK950" s="34"/>
      <c r="VUR950" s="35"/>
      <c r="VUS950" s="34"/>
      <c r="VUZ950" s="35"/>
      <c r="VVA950" s="34"/>
      <c r="VVH950" s="35"/>
      <c r="VVI950" s="34"/>
      <c r="VVP950" s="35"/>
      <c r="VVQ950" s="34"/>
      <c r="VVX950" s="35"/>
      <c r="VVY950" s="34"/>
      <c r="VWF950" s="35"/>
      <c r="VWG950" s="34"/>
      <c r="VWN950" s="35"/>
      <c r="VWO950" s="34"/>
      <c r="VWV950" s="35"/>
      <c r="VWW950" s="34"/>
      <c r="VXD950" s="35"/>
      <c r="VXE950" s="34"/>
      <c r="VXL950" s="35"/>
      <c r="VXM950" s="34"/>
      <c r="VXT950" s="35"/>
      <c r="VXU950" s="34"/>
      <c r="VYB950" s="35"/>
      <c r="VYC950" s="34"/>
      <c r="VYJ950" s="35"/>
      <c r="VYK950" s="34"/>
      <c r="VYR950" s="35"/>
      <c r="VYS950" s="34"/>
      <c r="VYZ950" s="35"/>
      <c r="VZA950" s="34"/>
      <c r="VZH950" s="35"/>
      <c r="VZI950" s="34"/>
      <c r="VZP950" s="35"/>
      <c r="VZQ950" s="34"/>
      <c r="VZX950" s="35"/>
      <c r="VZY950" s="34"/>
      <c r="WAF950" s="35"/>
      <c r="WAG950" s="34"/>
      <c r="WAN950" s="35"/>
      <c r="WAO950" s="34"/>
      <c r="WAV950" s="35"/>
      <c r="WAW950" s="34"/>
      <c r="WBD950" s="35"/>
      <c r="WBE950" s="34"/>
      <c r="WBL950" s="35"/>
      <c r="WBM950" s="34"/>
      <c r="WBT950" s="35"/>
      <c r="WBU950" s="34"/>
      <c r="WCB950" s="35"/>
      <c r="WCC950" s="34"/>
      <c r="WCJ950" s="35"/>
      <c r="WCK950" s="34"/>
      <c r="WCR950" s="35"/>
      <c r="WCS950" s="34"/>
      <c r="WCZ950" s="35"/>
      <c r="WDA950" s="34"/>
      <c r="WDH950" s="35"/>
      <c r="WDI950" s="34"/>
      <c r="WDP950" s="35"/>
      <c r="WDQ950" s="34"/>
      <c r="WDX950" s="35"/>
      <c r="WDY950" s="34"/>
      <c r="WEF950" s="35"/>
      <c r="WEG950" s="34"/>
      <c r="WEN950" s="35"/>
      <c r="WEO950" s="34"/>
      <c r="WEV950" s="35"/>
      <c r="WEW950" s="34"/>
      <c r="WFD950" s="35"/>
      <c r="WFE950" s="34"/>
      <c r="WFL950" s="35"/>
      <c r="WFM950" s="34"/>
      <c r="WFT950" s="35"/>
      <c r="WFU950" s="34"/>
      <c r="WGB950" s="35"/>
      <c r="WGC950" s="34"/>
      <c r="WGJ950" s="35"/>
      <c r="WGK950" s="34"/>
      <c r="WGR950" s="35"/>
      <c r="WGS950" s="34"/>
      <c r="WGZ950" s="35"/>
      <c r="WHA950" s="34"/>
      <c r="WHH950" s="35"/>
      <c r="WHI950" s="34"/>
      <c r="WHP950" s="35"/>
      <c r="WHQ950" s="34"/>
      <c r="WHX950" s="35"/>
      <c r="WHY950" s="34"/>
      <c r="WIF950" s="35"/>
      <c r="WIG950" s="34"/>
      <c r="WIN950" s="35"/>
      <c r="WIO950" s="34"/>
      <c r="WIV950" s="35"/>
      <c r="WIW950" s="34"/>
      <c r="WJD950" s="35"/>
      <c r="WJE950" s="34"/>
      <c r="WJL950" s="35"/>
      <c r="WJM950" s="34"/>
      <c r="WJT950" s="35"/>
      <c r="WJU950" s="34"/>
      <c r="WKB950" s="35"/>
      <c r="WKC950" s="34"/>
      <c r="WKJ950" s="35"/>
      <c r="WKK950" s="34"/>
      <c r="WKR950" s="35"/>
      <c r="WKS950" s="34"/>
      <c r="WKZ950" s="35"/>
      <c r="WLA950" s="34"/>
      <c r="WLH950" s="35"/>
      <c r="WLI950" s="34"/>
      <c r="WLP950" s="35"/>
      <c r="WLQ950" s="34"/>
      <c r="WLX950" s="35"/>
      <c r="WLY950" s="34"/>
      <c r="WMF950" s="35"/>
      <c r="WMG950" s="34"/>
      <c r="WMN950" s="35"/>
      <c r="WMO950" s="34"/>
      <c r="WMV950" s="35"/>
      <c r="WMW950" s="34"/>
      <c r="WND950" s="35"/>
      <c r="WNE950" s="34"/>
      <c r="WNL950" s="35"/>
      <c r="WNM950" s="34"/>
      <c r="WNT950" s="35"/>
      <c r="WNU950" s="34"/>
      <c r="WOB950" s="35"/>
      <c r="WOC950" s="34"/>
      <c r="WOJ950" s="35"/>
      <c r="WOK950" s="34"/>
      <c r="WOR950" s="35"/>
      <c r="WOS950" s="34"/>
      <c r="WOZ950" s="35"/>
      <c r="WPA950" s="34"/>
      <c r="WPH950" s="35"/>
      <c r="WPI950" s="34"/>
      <c r="WPP950" s="35"/>
      <c r="WPQ950" s="34"/>
      <c r="WPX950" s="35"/>
      <c r="WPY950" s="34"/>
      <c r="WQF950" s="35"/>
      <c r="WQG950" s="34"/>
      <c r="WQN950" s="35"/>
      <c r="WQO950" s="34"/>
      <c r="WQV950" s="35"/>
      <c r="WQW950" s="34"/>
      <c r="WRD950" s="35"/>
      <c r="WRE950" s="34"/>
      <c r="WRL950" s="35"/>
      <c r="WRM950" s="34"/>
      <c r="WRT950" s="35"/>
      <c r="WRU950" s="34"/>
      <c r="WSB950" s="35"/>
      <c r="WSC950" s="34"/>
      <c r="WSJ950" s="35"/>
      <c r="WSK950" s="34"/>
      <c r="WSR950" s="35"/>
      <c r="WSS950" s="34"/>
      <c r="WSZ950" s="35"/>
      <c r="WTA950" s="34"/>
      <c r="WTH950" s="35"/>
      <c r="WTI950" s="34"/>
      <c r="WTP950" s="35"/>
      <c r="WTQ950" s="34"/>
      <c r="WTX950" s="35"/>
      <c r="WTY950" s="34"/>
      <c r="WUF950" s="35"/>
      <c r="WUG950" s="34"/>
      <c r="WUN950" s="35"/>
      <c r="WUO950" s="34"/>
      <c r="WUV950" s="35"/>
      <c r="WUW950" s="34"/>
      <c r="WVD950" s="35"/>
      <c r="WVE950" s="34"/>
      <c r="WVL950" s="35"/>
      <c r="WVM950" s="34"/>
      <c r="WVT950" s="35"/>
      <c r="WVU950" s="34"/>
      <c r="WWB950" s="35"/>
      <c r="WWC950" s="34"/>
      <c r="WWJ950" s="35"/>
      <c r="WWK950" s="34"/>
      <c r="WWR950" s="35"/>
      <c r="WWS950" s="34"/>
      <c r="WWZ950" s="35"/>
      <c r="WXA950" s="34"/>
      <c r="WXH950" s="35"/>
      <c r="WXI950" s="34"/>
      <c r="WXP950" s="35"/>
      <c r="WXQ950" s="34"/>
      <c r="WXX950" s="35"/>
      <c r="WXY950" s="34"/>
      <c r="WYF950" s="35"/>
      <c r="WYG950" s="34"/>
      <c r="WYN950" s="35"/>
      <c r="WYO950" s="34"/>
      <c r="WYV950" s="35"/>
      <c r="WYW950" s="34"/>
      <c r="WZD950" s="35"/>
      <c r="WZE950" s="34"/>
      <c r="WZL950" s="35"/>
      <c r="WZM950" s="34"/>
      <c r="WZT950" s="35"/>
      <c r="WZU950" s="34"/>
      <c r="XAB950" s="35"/>
      <c r="XAC950" s="34"/>
      <c r="XAJ950" s="35"/>
      <c r="XAK950" s="34"/>
      <c r="XAR950" s="35"/>
      <c r="XAS950" s="34"/>
      <c r="XAZ950" s="35"/>
      <c r="XBA950" s="34"/>
      <c r="XBH950" s="35"/>
      <c r="XBI950" s="34"/>
      <c r="XBP950" s="35"/>
      <c r="XBQ950" s="34"/>
      <c r="XBX950" s="35"/>
      <c r="XBY950" s="34"/>
      <c r="XCF950" s="35"/>
      <c r="XCG950" s="34"/>
      <c r="XCN950" s="35"/>
      <c r="XCO950" s="34"/>
      <c r="XCV950" s="35"/>
      <c r="XCW950" s="34"/>
      <c r="XDD950" s="35"/>
      <c r="XDE950" s="34"/>
      <c r="XDL950" s="35"/>
      <c r="XDM950" s="34"/>
      <c r="XDT950" s="35"/>
      <c r="XDU950" s="34"/>
      <c r="XEB950" s="35"/>
      <c r="XEC950" s="34"/>
      <c r="XEJ950" s="35"/>
      <c r="XEK950" s="34"/>
      <c r="XER950" s="35"/>
      <c r="XES950" s="34"/>
      <c r="XEZ950" s="35"/>
      <c r="XFA950" s="34"/>
    </row>
    <row r="951" spans="1:1021 1028:2045 2052:3069 3076:4093 4100:5117 5124:6141 6148:7165 7172:8189 8196:9213 9220:10237 10244:11261 11268:12285 12292:13309 13316:14333 14340:15357 15364:16381" x14ac:dyDescent="0.25">
      <c r="A951" t="s">
        <v>21</v>
      </c>
      <c r="B951" t="s">
        <v>177</v>
      </c>
      <c r="C951">
        <v>566</v>
      </c>
      <c r="D951">
        <v>566</v>
      </c>
      <c r="E951" s="35">
        <v>1</v>
      </c>
      <c r="F951" s="34">
        <v>1E-156</v>
      </c>
      <c r="G951">
        <v>98.15</v>
      </c>
      <c r="H951">
        <v>1658</v>
      </c>
      <c r="I951" t="str">
        <f>HYPERLINK("https://www.ncbi.nlm.nih.gov/nucleotide/MN824005.1?report=genbank&amp;log$=nucltop&amp;blast_rank=49&amp;RID=XE5J84ZU013","MN824005.1")</f>
        <v>MN824005.1</v>
      </c>
      <c r="L951" s="35"/>
      <c r="M951" s="34"/>
      <c r="T951" s="35"/>
      <c r="U951" s="34"/>
      <c r="AB951" s="35"/>
      <c r="AC951" s="34"/>
      <c r="AJ951" s="35"/>
      <c r="AK951" s="34"/>
      <c r="AR951" s="35"/>
      <c r="AS951" s="34"/>
      <c r="AZ951" s="35"/>
      <c r="BA951" s="34"/>
      <c r="BH951" s="35"/>
      <c r="BI951" s="34"/>
      <c r="BP951" s="35"/>
      <c r="BQ951" s="34"/>
      <c r="BX951" s="35"/>
      <c r="BY951" s="34"/>
      <c r="CF951" s="35"/>
      <c r="CG951" s="34"/>
      <c r="CN951" s="35"/>
      <c r="CO951" s="34"/>
      <c r="CV951" s="35"/>
      <c r="CW951" s="34"/>
      <c r="DD951" s="35"/>
      <c r="DE951" s="34"/>
      <c r="DL951" s="35"/>
      <c r="DM951" s="34"/>
      <c r="DT951" s="35"/>
      <c r="DU951" s="34"/>
      <c r="EB951" s="35"/>
      <c r="EC951" s="34"/>
      <c r="EJ951" s="35"/>
      <c r="EK951" s="34"/>
      <c r="ER951" s="35"/>
      <c r="ES951" s="34"/>
      <c r="EZ951" s="35"/>
      <c r="FA951" s="34"/>
      <c r="FH951" s="35"/>
      <c r="FI951" s="34"/>
      <c r="FP951" s="35"/>
      <c r="FQ951" s="34"/>
      <c r="FX951" s="35"/>
      <c r="FY951" s="34"/>
      <c r="GF951" s="35"/>
      <c r="GG951" s="34"/>
      <c r="GN951" s="35"/>
      <c r="GO951" s="34"/>
      <c r="GV951" s="35"/>
      <c r="GW951" s="34"/>
      <c r="HD951" s="35"/>
      <c r="HE951" s="34"/>
      <c r="HL951" s="35"/>
      <c r="HM951" s="34"/>
      <c r="HT951" s="35"/>
      <c r="HU951" s="34"/>
      <c r="IB951" s="35"/>
      <c r="IC951" s="34"/>
      <c r="IJ951" s="35"/>
      <c r="IK951" s="34"/>
      <c r="IR951" s="35"/>
      <c r="IS951" s="34"/>
      <c r="IZ951" s="35"/>
      <c r="JA951" s="34"/>
      <c r="JH951" s="35"/>
      <c r="JI951" s="34"/>
      <c r="JP951" s="35"/>
      <c r="JQ951" s="34"/>
      <c r="JX951" s="35"/>
      <c r="JY951" s="34"/>
      <c r="KF951" s="35"/>
      <c r="KG951" s="34"/>
      <c r="KN951" s="35"/>
      <c r="KO951" s="34"/>
      <c r="KV951" s="35"/>
      <c r="KW951" s="34"/>
      <c r="LD951" s="35"/>
      <c r="LE951" s="34"/>
      <c r="LL951" s="35"/>
      <c r="LM951" s="34"/>
      <c r="LT951" s="35"/>
      <c r="LU951" s="34"/>
      <c r="MB951" s="35"/>
      <c r="MC951" s="34"/>
      <c r="MJ951" s="35"/>
      <c r="MK951" s="34"/>
      <c r="MR951" s="35"/>
      <c r="MS951" s="34"/>
      <c r="MZ951" s="35"/>
      <c r="NA951" s="34"/>
      <c r="NH951" s="35"/>
      <c r="NI951" s="34"/>
      <c r="NP951" s="35"/>
      <c r="NQ951" s="34"/>
      <c r="NX951" s="35"/>
      <c r="NY951" s="34"/>
      <c r="OF951" s="35"/>
      <c r="OG951" s="34"/>
      <c r="ON951" s="35"/>
      <c r="OO951" s="34"/>
      <c r="OV951" s="35"/>
      <c r="OW951" s="34"/>
      <c r="PD951" s="35"/>
      <c r="PE951" s="34"/>
      <c r="PL951" s="35"/>
      <c r="PM951" s="34"/>
      <c r="PT951" s="35"/>
      <c r="PU951" s="34"/>
      <c r="QB951" s="35"/>
      <c r="QC951" s="34"/>
      <c r="QJ951" s="35"/>
      <c r="QK951" s="34"/>
      <c r="QR951" s="35"/>
      <c r="QS951" s="34"/>
      <c r="QZ951" s="35"/>
      <c r="RA951" s="34"/>
      <c r="RH951" s="35"/>
      <c r="RI951" s="34"/>
      <c r="RP951" s="35"/>
      <c r="RQ951" s="34"/>
      <c r="RX951" s="35"/>
      <c r="RY951" s="34"/>
      <c r="SF951" s="35"/>
      <c r="SG951" s="34"/>
      <c r="SN951" s="35"/>
      <c r="SO951" s="34"/>
      <c r="SV951" s="35"/>
      <c r="SW951" s="34"/>
      <c r="TD951" s="35"/>
      <c r="TE951" s="34"/>
      <c r="TL951" s="35"/>
      <c r="TM951" s="34"/>
      <c r="TT951" s="35"/>
      <c r="TU951" s="34"/>
      <c r="UB951" s="35"/>
      <c r="UC951" s="34"/>
      <c r="UJ951" s="35"/>
      <c r="UK951" s="34"/>
      <c r="UR951" s="35"/>
      <c r="US951" s="34"/>
      <c r="UZ951" s="35"/>
      <c r="VA951" s="34"/>
      <c r="VH951" s="35"/>
      <c r="VI951" s="34"/>
      <c r="VP951" s="35"/>
      <c r="VQ951" s="34"/>
      <c r="VX951" s="35"/>
      <c r="VY951" s="34"/>
      <c r="WF951" s="35"/>
      <c r="WG951" s="34"/>
      <c r="WN951" s="35"/>
      <c r="WO951" s="34"/>
      <c r="WV951" s="35"/>
      <c r="WW951" s="34"/>
      <c r="XD951" s="35"/>
      <c r="XE951" s="34"/>
      <c r="XL951" s="35"/>
      <c r="XM951" s="34"/>
      <c r="XT951" s="35"/>
      <c r="XU951" s="34"/>
      <c r="YB951" s="35"/>
      <c r="YC951" s="34"/>
      <c r="YJ951" s="35"/>
      <c r="YK951" s="34"/>
      <c r="YR951" s="35"/>
      <c r="YS951" s="34"/>
      <c r="YZ951" s="35"/>
      <c r="ZA951" s="34"/>
      <c r="ZH951" s="35"/>
      <c r="ZI951" s="34"/>
      <c r="ZP951" s="35"/>
      <c r="ZQ951" s="34"/>
      <c r="ZX951" s="35"/>
      <c r="ZY951" s="34"/>
      <c r="AAF951" s="35"/>
      <c r="AAG951" s="34"/>
      <c r="AAN951" s="35"/>
      <c r="AAO951" s="34"/>
      <c r="AAV951" s="35"/>
      <c r="AAW951" s="34"/>
      <c r="ABD951" s="35"/>
      <c r="ABE951" s="34"/>
      <c r="ABL951" s="35"/>
      <c r="ABM951" s="34"/>
      <c r="ABT951" s="35"/>
      <c r="ABU951" s="34"/>
      <c r="ACB951" s="35"/>
      <c r="ACC951" s="34"/>
      <c r="ACJ951" s="35"/>
      <c r="ACK951" s="34"/>
      <c r="ACR951" s="35"/>
      <c r="ACS951" s="34"/>
      <c r="ACZ951" s="35"/>
      <c r="ADA951" s="34"/>
      <c r="ADH951" s="35"/>
      <c r="ADI951" s="34"/>
      <c r="ADP951" s="35"/>
      <c r="ADQ951" s="34"/>
      <c r="ADX951" s="35"/>
      <c r="ADY951" s="34"/>
      <c r="AEF951" s="35"/>
      <c r="AEG951" s="34"/>
      <c r="AEN951" s="35"/>
      <c r="AEO951" s="34"/>
      <c r="AEV951" s="35"/>
      <c r="AEW951" s="34"/>
      <c r="AFD951" s="35"/>
      <c r="AFE951" s="34"/>
      <c r="AFL951" s="35"/>
      <c r="AFM951" s="34"/>
      <c r="AFT951" s="35"/>
      <c r="AFU951" s="34"/>
      <c r="AGB951" s="35"/>
      <c r="AGC951" s="34"/>
      <c r="AGJ951" s="35"/>
      <c r="AGK951" s="34"/>
      <c r="AGR951" s="35"/>
      <c r="AGS951" s="34"/>
      <c r="AGZ951" s="35"/>
      <c r="AHA951" s="34"/>
      <c r="AHH951" s="35"/>
      <c r="AHI951" s="34"/>
      <c r="AHP951" s="35"/>
      <c r="AHQ951" s="34"/>
      <c r="AHX951" s="35"/>
      <c r="AHY951" s="34"/>
      <c r="AIF951" s="35"/>
      <c r="AIG951" s="34"/>
      <c r="AIN951" s="35"/>
      <c r="AIO951" s="34"/>
      <c r="AIV951" s="35"/>
      <c r="AIW951" s="34"/>
      <c r="AJD951" s="35"/>
      <c r="AJE951" s="34"/>
      <c r="AJL951" s="35"/>
      <c r="AJM951" s="34"/>
      <c r="AJT951" s="35"/>
      <c r="AJU951" s="34"/>
      <c r="AKB951" s="35"/>
      <c r="AKC951" s="34"/>
      <c r="AKJ951" s="35"/>
      <c r="AKK951" s="34"/>
      <c r="AKR951" s="35"/>
      <c r="AKS951" s="34"/>
      <c r="AKZ951" s="35"/>
      <c r="ALA951" s="34"/>
      <c r="ALH951" s="35"/>
      <c r="ALI951" s="34"/>
      <c r="ALP951" s="35"/>
      <c r="ALQ951" s="34"/>
      <c r="ALX951" s="35"/>
      <c r="ALY951" s="34"/>
      <c r="AMF951" s="35"/>
      <c r="AMG951" s="34"/>
      <c r="AMN951" s="35"/>
      <c r="AMO951" s="34"/>
      <c r="AMV951" s="35"/>
      <c r="AMW951" s="34"/>
      <c r="AND951" s="35"/>
      <c r="ANE951" s="34"/>
      <c r="ANL951" s="35"/>
      <c r="ANM951" s="34"/>
      <c r="ANT951" s="35"/>
      <c r="ANU951" s="34"/>
      <c r="AOB951" s="35"/>
      <c r="AOC951" s="34"/>
      <c r="AOJ951" s="35"/>
      <c r="AOK951" s="34"/>
      <c r="AOR951" s="35"/>
      <c r="AOS951" s="34"/>
      <c r="AOZ951" s="35"/>
      <c r="APA951" s="34"/>
      <c r="APH951" s="35"/>
      <c r="API951" s="34"/>
      <c r="APP951" s="35"/>
      <c r="APQ951" s="34"/>
      <c r="APX951" s="35"/>
      <c r="APY951" s="34"/>
      <c r="AQF951" s="35"/>
      <c r="AQG951" s="34"/>
      <c r="AQN951" s="35"/>
      <c r="AQO951" s="34"/>
      <c r="AQV951" s="35"/>
      <c r="AQW951" s="34"/>
      <c r="ARD951" s="35"/>
      <c r="ARE951" s="34"/>
      <c r="ARL951" s="35"/>
      <c r="ARM951" s="34"/>
      <c r="ART951" s="35"/>
      <c r="ARU951" s="34"/>
      <c r="ASB951" s="35"/>
      <c r="ASC951" s="34"/>
      <c r="ASJ951" s="35"/>
      <c r="ASK951" s="34"/>
      <c r="ASR951" s="35"/>
      <c r="ASS951" s="34"/>
      <c r="ASZ951" s="35"/>
      <c r="ATA951" s="34"/>
      <c r="ATH951" s="35"/>
      <c r="ATI951" s="34"/>
      <c r="ATP951" s="35"/>
      <c r="ATQ951" s="34"/>
      <c r="ATX951" s="35"/>
      <c r="ATY951" s="34"/>
      <c r="AUF951" s="35"/>
      <c r="AUG951" s="34"/>
      <c r="AUN951" s="35"/>
      <c r="AUO951" s="34"/>
      <c r="AUV951" s="35"/>
      <c r="AUW951" s="34"/>
      <c r="AVD951" s="35"/>
      <c r="AVE951" s="34"/>
      <c r="AVL951" s="35"/>
      <c r="AVM951" s="34"/>
      <c r="AVT951" s="35"/>
      <c r="AVU951" s="34"/>
      <c r="AWB951" s="35"/>
      <c r="AWC951" s="34"/>
      <c r="AWJ951" s="35"/>
      <c r="AWK951" s="34"/>
      <c r="AWR951" s="35"/>
      <c r="AWS951" s="34"/>
      <c r="AWZ951" s="35"/>
      <c r="AXA951" s="34"/>
      <c r="AXH951" s="35"/>
      <c r="AXI951" s="34"/>
      <c r="AXP951" s="35"/>
      <c r="AXQ951" s="34"/>
      <c r="AXX951" s="35"/>
      <c r="AXY951" s="34"/>
      <c r="AYF951" s="35"/>
      <c r="AYG951" s="34"/>
      <c r="AYN951" s="35"/>
      <c r="AYO951" s="34"/>
      <c r="AYV951" s="35"/>
      <c r="AYW951" s="34"/>
      <c r="AZD951" s="35"/>
      <c r="AZE951" s="34"/>
      <c r="AZL951" s="35"/>
      <c r="AZM951" s="34"/>
      <c r="AZT951" s="35"/>
      <c r="AZU951" s="34"/>
      <c r="BAB951" s="35"/>
      <c r="BAC951" s="34"/>
      <c r="BAJ951" s="35"/>
      <c r="BAK951" s="34"/>
      <c r="BAR951" s="35"/>
      <c r="BAS951" s="34"/>
      <c r="BAZ951" s="35"/>
      <c r="BBA951" s="34"/>
      <c r="BBH951" s="35"/>
      <c r="BBI951" s="34"/>
      <c r="BBP951" s="35"/>
      <c r="BBQ951" s="34"/>
      <c r="BBX951" s="35"/>
      <c r="BBY951" s="34"/>
      <c r="BCF951" s="35"/>
      <c r="BCG951" s="34"/>
      <c r="BCN951" s="35"/>
      <c r="BCO951" s="34"/>
      <c r="BCV951" s="35"/>
      <c r="BCW951" s="34"/>
      <c r="BDD951" s="35"/>
      <c r="BDE951" s="34"/>
      <c r="BDL951" s="35"/>
      <c r="BDM951" s="34"/>
      <c r="BDT951" s="35"/>
      <c r="BDU951" s="34"/>
      <c r="BEB951" s="35"/>
      <c r="BEC951" s="34"/>
      <c r="BEJ951" s="35"/>
      <c r="BEK951" s="34"/>
      <c r="BER951" s="35"/>
      <c r="BES951" s="34"/>
      <c r="BEZ951" s="35"/>
      <c r="BFA951" s="34"/>
      <c r="BFH951" s="35"/>
      <c r="BFI951" s="34"/>
      <c r="BFP951" s="35"/>
      <c r="BFQ951" s="34"/>
      <c r="BFX951" s="35"/>
      <c r="BFY951" s="34"/>
      <c r="BGF951" s="35"/>
      <c r="BGG951" s="34"/>
      <c r="BGN951" s="35"/>
      <c r="BGO951" s="34"/>
      <c r="BGV951" s="35"/>
      <c r="BGW951" s="34"/>
      <c r="BHD951" s="35"/>
      <c r="BHE951" s="34"/>
      <c r="BHL951" s="35"/>
      <c r="BHM951" s="34"/>
      <c r="BHT951" s="35"/>
      <c r="BHU951" s="34"/>
      <c r="BIB951" s="35"/>
      <c r="BIC951" s="34"/>
      <c r="BIJ951" s="35"/>
      <c r="BIK951" s="34"/>
      <c r="BIR951" s="35"/>
      <c r="BIS951" s="34"/>
      <c r="BIZ951" s="35"/>
      <c r="BJA951" s="34"/>
      <c r="BJH951" s="35"/>
      <c r="BJI951" s="34"/>
      <c r="BJP951" s="35"/>
      <c r="BJQ951" s="34"/>
      <c r="BJX951" s="35"/>
      <c r="BJY951" s="34"/>
      <c r="BKF951" s="35"/>
      <c r="BKG951" s="34"/>
      <c r="BKN951" s="35"/>
      <c r="BKO951" s="34"/>
      <c r="BKV951" s="35"/>
      <c r="BKW951" s="34"/>
      <c r="BLD951" s="35"/>
      <c r="BLE951" s="34"/>
      <c r="BLL951" s="35"/>
      <c r="BLM951" s="34"/>
      <c r="BLT951" s="35"/>
      <c r="BLU951" s="34"/>
      <c r="BMB951" s="35"/>
      <c r="BMC951" s="34"/>
      <c r="BMJ951" s="35"/>
      <c r="BMK951" s="34"/>
      <c r="BMR951" s="35"/>
      <c r="BMS951" s="34"/>
      <c r="BMZ951" s="35"/>
      <c r="BNA951" s="34"/>
      <c r="BNH951" s="35"/>
      <c r="BNI951" s="34"/>
      <c r="BNP951" s="35"/>
      <c r="BNQ951" s="34"/>
      <c r="BNX951" s="35"/>
      <c r="BNY951" s="34"/>
      <c r="BOF951" s="35"/>
      <c r="BOG951" s="34"/>
      <c r="BON951" s="35"/>
      <c r="BOO951" s="34"/>
      <c r="BOV951" s="35"/>
      <c r="BOW951" s="34"/>
      <c r="BPD951" s="35"/>
      <c r="BPE951" s="34"/>
      <c r="BPL951" s="35"/>
      <c r="BPM951" s="34"/>
      <c r="BPT951" s="35"/>
      <c r="BPU951" s="34"/>
      <c r="BQB951" s="35"/>
      <c r="BQC951" s="34"/>
      <c r="BQJ951" s="35"/>
      <c r="BQK951" s="34"/>
      <c r="BQR951" s="35"/>
      <c r="BQS951" s="34"/>
      <c r="BQZ951" s="35"/>
      <c r="BRA951" s="34"/>
      <c r="BRH951" s="35"/>
      <c r="BRI951" s="34"/>
      <c r="BRP951" s="35"/>
      <c r="BRQ951" s="34"/>
      <c r="BRX951" s="35"/>
      <c r="BRY951" s="34"/>
      <c r="BSF951" s="35"/>
      <c r="BSG951" s="34"/>
      <c r="BSN951" s="35"/>
      <c r="BSO951" s="34"/>
      <c r="BSV951" s="35"/>
      <c r="BSW951" s="34"/>
      <c r="BTD951" s="35"/>
      <c r="BTE951" s="34"/>
      <c r="BTL951" s="35"/>
      <c r="BTM951" s="34"/>
      <c r="BTT951" s="35"/>
      <c r="BTU951" s="34"/>
      <c r="BUB951" s="35"/>
      <c r="BUC951" s="34"/>
      <c r="BUJ951" s="35"/>
      <c r="BUK951" s="34"/>
      <c r="BUR951" s="35"/>
      <c r="BUS951" s="34"/>
      <c r="BUZ951" s="35"/>
      <c r="BVA951" s="34"/>
      <c r="BVH951" s="35"/>
      <c r="BVI951" s="34"/>
      <c r="BVP951" s="35"/>
      <c r="BVQ951" s="34"/>
      <c r="BVX951" s="35"/>
      <c r="BVY951" s="34"/>
      <c r="BWF951" s="35"/>
      <c r="BWG951" s="34"/>
      <c r="BWN951" s="35"/>
      <c r="BWO951" s="34"/>
      <c r="BWV951" s="35"/>
      <c r="BWW951" s="34"/>
      <c r="BXD951" s="35"/>
      <c r="BXE951" s="34"/>
      <c r="BXL951" s="35"/>
      <c r="BXM951" s="34"/>
      <c r="BXT951" s="35"/>
      <c r="BXU951" s="34"/>
      <c r="BYB951" s="35"/>
      <c r="BYC951" s="34"/>
      <c r="BYJ951" s="35"/>
      <c r="BYK951" s="34"/>
      <c r="BYR951" s="35"/>
      <c r="BYS951" s="34"/>
      <c r="BYZ951" s="35"/>
      <c r="BZA951" s="34"/>
      <c r="BZH951" s="35"/>
      <c r="BZI951" s="34"/>
      <c r="BZP951" s="35"/>
      <c r="BZQ951" s="34"/>
      <c r="BZX951" s="35"/>
      <c r="BZY951" s="34"/>
      <c r="CAF951" s="35"/>
      <c r="CAG951" s="34"/>
      <c r="CAN951" s="35"/>
      <c r="CAO951" s="34"/>
      <c r="CAV951" s="35"/>
      <c r="CAW951" s="34"/>
      <c r="CBD951" s="35"/>
      <c r="CBE951" s="34"/>
      <c r="CBL951" s="35"/>
      <c r="CBM951" s="34"/>
      <c r="CBT951" s="35"/>
      <c r="CBU951" s="34"/>
      <c r="CCB951" s="35"/>
      <c r="CCC951" s="34"/>
      <c r="CCJ951" s="35"/>
      <c r="CCK951" s="34"/>
      <c r="CCR951" s="35"/>
      <c r="CCS951" s="34"/>
      <c r="CCZ951" s="35"/>
      <c r="CDA951" s="34"/>
      <c r="CDH951" s="35"/>
      <c r="CDI951" s="34"/>
      <c r="CDP951" s="35"/>
      <c r="CDQ951" s="34"/>
      <c r="CDX951" s="35"/>
      <c r="CDY951" s="34"/>
      <c r="CEF951" s="35"/>
      <c r="CEG951" s="34"/>
      <c r="CEN951" s="35"/>
      <c r="CEO951" s="34"/>
      <c r="CEV951" s="35"/>
      <c r="CEW951" s="34"/>
      <c r="CFD951" s="35"/>
      <c r="CFE951" s="34"/>
      <c r="CFL951" s="35"/>
      <c r="CFM951" s="34"/>
      <c r="CFT951" s="35"/>
      <c r="CFU951" s="34"/>
      <c r="CGB951" s="35"/>
      <c r="CGC951" s="34"/>
      <c r="CGJ951" s="35"/>
      <c r="CGK951" s="34"/>
      <c r="CGR951" s="35"/>
      <c r="CGS951" s="34"/>
      <c r="CGZ951" s="35"/>
      <c r="CHA951" s="34"/>
      <c r="CHH951" s="35"/>
      <c r="CHI951" s="34"/>
      <c r="CHP951" s="35"/>
      <c r="CHQ951" s="34"/>
      <c r="CHX951" s="35"/>
      <c r="CHY951" s="34"/>
      <c r="CIF951" s="35"/>
      <c r="CIG951" s="34"/>
      <c r="CIN951" s="35"/>
      <c r="CIO951" s="34"/>
      <c r="CIV951" s="35"/>
      <c r="CIW951" s="34"/>
      <c r="CJD951" s="35"/>
      <c r="CJE951" s="34"/>
      <c r="CJL951" s="35"/>
      <c r="CJM951" s="34"/>
      <c r="CJT951" s="35"/>
      <c r="CJU951" s="34"/>
      <c r="CKB951" s="35"/>
      <c r="CKC951" s="34"/>
      <c r="CKJ951" s="35"/>
      <c r="CKK951" s="34"/>
      <c r="CKR951" s="35"/>
      <c r="CKS951" s="34"/>
      <c r="CKZ951" s="35"/>
      <c r="CLA951" s="34"/>
      <c r="CLH951" s="35"/>
      <c r="CLI951" s="34"/>
      <c r="CLP951" s="35"/>
      <c r="CLQ951" s="34"/>
      <c r="CLX951" s="35"/>
      <c r="CLY951" s="34"/>
      <c r="CMF951" s="35"/>
      <c r="CMG951" s="34"/>
      <c r="CMN951" s="35"/>
      <c r="CMO951" s="34"/>
      <c r="CMV951" s="35"/>
      <c r="CMW951" s="34"/>
      <c r="CND951" s="35"/>
      <c r="CNE951" s="34"/>
      <c r="CNL951" s="35"/>
      <c r="CNM951" s="34"/>
      <c r="CNT951" s="35"/>
      <c r="CNU951" s="34"/>
      <c r="COB951" s="35"/>
      <c r="COC951" s="34"/>
      <c r="COJ951" s="35"/>
      <c r="COK951" s="34"/>
      <c r="COR951" s="35"/>
      <c r="COS951" s="34"/>
      <c r="COZ951" s="35"/>
      <c r="CPA951" s="34"/>
      <c r="CPH951" s="35"/>
      <c r="CPI951" s="34"/>
      <c r="CPP951" s="35"/>
      <c r="CPQ951" s="34"/>
      <c r="CPX951" s="35"/>
      <c r="CPY951" s="34"/>
      <c r="CQF951" s="35"/>
      <c r="CQG951" s="34"/>
      <c r="CQN951" s="35"/>
      <c r="CQO951" s="34"/>
      <c r="CQV951" s="35"/>
      <c r="CQW951" s="34"/>
      <c r="CRD951" s="35"/>
      <c r="CRE951" s="34"/>
      <c r="CRL951" s="35"/>
      <c r="CRM951" s="34"/>
      <c r="CRT951" s="35"/>
      <c r="CRU951" s="34"/>
      <c r="CSB951" s="35"/>
      <c r="CSC951" s="34"/>
      <c r="CSJ951" s="35"/>
      <c r="CSK951" s="34"/>
      <c r="CSR951" s="35"/>
      <c r="CSS951" s="34"/>
      <c r="CSZ951" s="35"/>
      <c r="CTA951" s="34"/>
      <c r="CTH951" s="35"/>
      <c r="CTI951" s="34"/>
      <c r="CTP951" s="35"/>
      <c r="CTQ951" s="34"/>
      <c r="CTX951" s="35"/>
      <c r="CTY951" s="34"/>
      <c r="CUF951" s="35"/>
      <c r="CUG951" s="34"/>
      <c r="CUN951" s="35"/>
      <c r="CUO951" s="34"/>
      <c r="CUV951" s="35"/>
      <c r="CUW951" s="34"/>
      <c r="CVD951" s="35"/>
      <c r="CVE951" s="34"/>
      <c r="CVL951" s="35"/>
      <c r="CVM951" s="34"/>
      <c r="CVT951" s="35"/>
      <c r="CVU951" s="34"/>
      <c r="CWB951" s="35"/>
      <c r="CWC951" s="34"/>
      <c r="CWJ951" s="35"/>
      <c r="CWK951" s="34"/>
      <c r="CWR951" s="35"/>
      <c r="CWS951" s="34"/>
      <c r="CWZ951" s="35"/>
      <c r="CXA951" s="34"/>
      <c r="CXH951" s="35"/>
      <c r="CXI951" s="34"/>
      <c r="CXP951" s="35"/>
      <c r="CXQ951" s="34"/>
      <c r="CXX951" s="35"/>
      <c r="CXY951" s="34"/>
      <c r="CYF951" s="35"/>
      <c r="CYG951" s="34"/>
      <c r="CYN951" s="35"/>
      <c r="CYO951" s="34"/>
      <c r="CYV951" s="35"/>
      <c r="CYW951" s="34"/>
      <c r="CZD951" s="35"/>
      <c r="CZE951" s="34"/>
      <c r="CZL951" s="35"/>
      <c r="CZM951" s="34"/>
      <c r="CZT951" s="35"/>
      <c r="CZU951" s="34"/>
      <c r="DAB951" s="35"/>
      <c r="DAC951" s="34"/>
      <c r="DAJ951" s="35"/>
      <c r="DAK951" s="34"/>
      <c r="DAR951" s="35"/>
      <c r="DAS951" s="34"/>
      <c r="DAZ951" s="35"/>
      <c r="DBA951" s="34"/>
      <c r="DBH951" s="35"/>
      <c r="DBI951" s="34"/>
      <c r="DBP951" s="35"/>
      <c r="DBQ951" s="34"/>
      <c r="DBX951" s="35"/>
      <c r="DBY951" s="34"/>
      <c r="DCF951" s="35"/>
      <c r="DCG951" s="34"/>
      <c r="DCN951" s="35"/>
      <c r="DCO951" s="34"/>
      <c r="DCV951" s="35"/>
      <c r="DCW951" s="34"/>
      <c r="DDD951" s="35"/>
      <c r="DDE951" s="34"/>
      <c r="DDL951" s="35"/>
      <c r="DDM951" s="34"/>
      <c r="DDT951" s="35"/>
      <c r="DDU951" s="34"/>
      <c r="DEB951" s="35"/>
      <c r="DEC951" s="34"/>
      <c r="DEJ951" s="35"/>
      <c r="DEK951" s="34"/>
      <c r="DER951" s="35"/>
      <c r="DES951" s="34"/>
      <c r="DEZ951" s="35"/>
      <c r="DFA951" s="34"/>
      <c r="DFH951" s="35"/>
      <c r="DFI951" s="34"/>
      <c r="DFP951" s="35"/>
      <c r="DFQ951" s="34"/>
      <c r="DFX951" s="35"/>
      <c r="DFY951" s="34"/>
      <c r="DGF951" s="35"/>
      <c r="DGG951" s="34"/>
      <c r="DGN951" s="35"/>
      <c r="DGO951" s="34"/>
      <c r="DGV951" s="35"/>
      <c r="DGW951" s="34"/>
      <c r="DHD951" s="35"/>
      <c r="DHE951" s="34"/>
      <c r="DHL951" s="35"/>
      <c r="DHM951" s="34"/>
      <c r="DHT951" s="35"/>
      <c r="DHU951" s="34"/>
      <c r="DIB951" s="35"/>
      <c r="DIC951" s="34"/>
      <c r="DIJ951" s="35"/>
      <c r="DIK951" s="34"/>
      <c r="DIR951" s="35"/>
      <c r="DIS951" s="34"/>
      <c r="DIZ951" s="35"/>
      <c r="DJA951" s="34"/>
      <c r="DJH951" s="35"/>
      <c r="DJI951" s="34"/>
      <c r="DJP951" s="35"/>
      <c r="DJQ951" s="34"/>
      <c r="DJX951" s="35"/>
      <c r="DJY951" s="34"/>
      <c r="DKF951" s="35"/>
      <c r="DKG951" s="34"/>
      <c r="DKN951" s="35"/>
      <c r="DKO951" s="34"/>
      <c r="DKV951" s="35"/>
      <c r="DKW951" s="34"/>
      <c r="DLD951" s="35"/>
      <c r="DLE951" s="34"/>
      <c r="DLL951" s="35"/>
      <c r="DLM951" s="34"/>
      <c r="DLT951" s="35"/>
      <c r="DLU951" s="34"/>
      <c r="DMB951" s="35"/>
      <c r="DMC951" s="34"/>
      <c r="DMJ951" s="35"/>
      <c r="DMK951" s="34"/>
      <c r="DMR951" s="35"/>
      <c r="DMS951" s="34"/>
      <c r="DMZ951" s="35"/>
      <c r="DNA951" s="34"/>
      <c r="DNH951" s="35"/>
      <c r="DNI951" s="34"/>
      <c r="DNP951" s="35"/>
      <c r="DNQ951" s="34"/>
      <c r="DNX951" s="35"/>
      <c r="DNY951" s="34"/>
      <c r="DOF951" s="35"/>
      <c r="DOG951" s="34"/>
      <c r="DON951" s="35"/>
      <c r="DOO951" s="34"/>
      <c r="DOV951" s="35"/>
      <c r="DOW951" s="34"/>
      <c r="DPD951" s="35"/>
      <c r="DPE951" s="34"/>
      <c r="DPL951" s="35"/>
      <c r="DPM951" s="34"/>
      <c r="DPT951" s="35"/>
      <c r="DPU951" s="34"/>
      <c r="DQB951" s="35"/>
      <c r="DQC951" s="34"/>
      <c r="DQJ951" s="35"/>
      <c r="DQK951" s="34"/>
      <c r="DQR951" s="35"/>
      <c r="DQS951" s="34"/>
      <c r="DQZ951" s="35"/>
      <c r="DRA951" s="34"/>
      <c r="DRH951" s="35"/>
      <c r="DRI951" s="34"/>
      <c r="DRP951" s="35"/>
      <c r="DRQ951" s="34"/>
      <c r="DRX951" s="35"/>
      <c r="DRY951" s="34"/>
      <c r="DSF951" s="35"/>
      <c r="DSG951" s="34"/>
      <c r="DSN951" s="35"/>
      <c r="DSO951" s="34"/>
      <c r="DSV951" s="35"/>
      <c r="DSW951" s="34"/>
      <c r="DTD951" s="35"/>
      <c r="DTE951" s="34"/>
      <c r="DTL951" s="35"/>
      <c r="DTM951" s="34"/>
      <c r="DTT951" s="35"/>
      <c r="DTU951" s="34"/>
      <c r="DUB951" s="35"/>
      <c r="DUC951" s="34"/>
      <c r="DUJ951" s="35"/>
      <c r="DUK951" s="34"/>
      <c r="DUR951" s="35"/>
      <c r="DUS951" s="34"/>
      <c r="DUZ951" s="35"/>
      <c r="DVA951" s="34"/>
      <c r="DVH951" s="35"/>
      <c r="DVI951" s="34"/>
      <c r="DVP951" s="35"/>
      <c r="DVQ951" s="34"/>
      <c r="DVX951" s="35"/>
      <c r="DVY951" s="34"/>
      <c r="DWF951" s="35"/>
      <c r="DWG951" s="34"/>
      <c r="DWN951" s="35"/>
      <c r="DWO951" s="34"/>
      <c r="DWV951" s="35"/>
      <c r="DWW951" s="34"/>
      <c r="DXD951" s="35"/>
      <c r="DXE951" s="34"/>
      <c r="DXL951" s="35"/>
      <c r="DXM951" s="34"/>
      <c r="DXT951" s="35"/>
      <c r="DXU951" s="34"/>
      <c r="DYB951" s="35"/>
      <c r="DYC951" s="34"/>
      <c r="DYJ951" s="35"/>
      <c r="DYK951" s="34"/>
      <c r="DYR951" s="35"/>
      <c r="DYS951" s="34"/>
      <c r="DYZ951" s="35"/>
      <c r="DZA951" s="34"/>
      <c r="DZH951" s="35"/>
      <c r="DZI951" s="34"/>
      <c r="DZP951" s="35"/>
      <c r="DZQ951" s="34"/>
      <c r="DZX951" s="35"/>
      <c r="DZY951" s="34"/>
      <c r="EAF951" s="35"/>
      <c r="EAG951" s="34"/>
      <c r="EAN951" s="35"/>
      <c r="EAO951" s="34"/>
      <c r="EAV951" s="35"/>
      <c r="EAW951" s="34"/>
      <c r="EBD951" s="35"/>
      <c r="EBE951" s="34"/>
      <c r="EBL951" s="35"/>
      <c r="EBM951" s="34"/>
      <c r="EBT951" s="35"/>
      <c r="EBU951" s="34"/>
      <c r="ECB951" s="35"/>
      <c r="ECC951" s="34"/>
      <c r="ECJ951" s="35"/>
      <c r="ECK951" s="34"/>
      <c r="ECR951" s="35"/>
      <c r="ECS951" s="34"/>
      <c r="ECZ951" s="35"/>
      <c r="EDA951" s="34"/>
      <c r="EDH951" s="35"/>
      <c r="EDI951" s="34"/>
      <c r="EDP951" s="35"/>
      <c r="EDQ951" s="34"/>
      <c r="EDX951" s="35"/>
      <c r="EDY951" s="34"/>
      <c r="EEF951" s="35"/>
      <c r="EEG951" s="34"/>
      <c r="EEN951" s="35"/>
      <c r="EEO951" s="34"/>
      <c r="EEV951" s="35"/>
      <c r="EEW951" s="34"/>
      <c r="EFD951" s="35"/>
      <c r="EFE951" s="34"/>
      <c r="EFL951" s="35"/>
      <c r="EFM951" s="34"/>
      <c r="EFT951" s="35"/>
      <c r="EFU951" s="34"/>
      <c r="EGB951" s="35"/>
      <c r="EGC951" s="34"/>
      <c r="EGJ951" s="35"/>
      <c r="EGK951" s="34"/>
      <c r="EGR951" s="35"/>
      <c r="EGS951" s="34"/>
      <c r="EGZ951" s="35"/>
      <c r="EHA951" s="34"/>
      <c r="EHH951" s="35"/>
      <c r="EHI951" s="34"/>
      <c r="EHP951" s="35"/>
      <c r="EHQ951" s="34"/>
      <c r="EHX951" s="35"/>
      <c r="EHY951" s="34"/>
      <c r="EIF951" s="35"/>
      <c r="EIG951" s="34"/>
      <c r="EIN951" s="35"/>
      <c r="EIO951" s="34"/>
      <c r="EIV951" s="35"/>
      <c r="EIW951" s="34"/>
      <c r="EJD951" s="35"/>
      <c r="EJE951" s="34"/>
      <c r="EJL951" s="35"/>
      <c r="EJM951" s="34"/>
      <c r="EJT951" s="35"/>
      <c r="EJU951" s="34"/>
      <c r="EKB951" s="35"/>
      <c r="EKC951" s="34"/>
      <c r="EKJ951" s="35"/>
      <c r="EKK951" s="34"/>
      <c r="EKR951" s="35"/>
      <c r="EKS951" s="34"/>
      <c r="EKZ951" s="35"/>
      <c r="ELA951" s="34"/>
      <c r="ELH951" s="35"/>
      <c r="ELI951" s="34"/>
      <c r="ELP951" s="35"/>
      <c r="ELQ951" s="34"/>
      <c r="ELX951" s="35"/>
      <c r="ELY951" s="34"/>
      <c r="EMF951" s="35"/>
      <c r="EMG951" s="34"/>
      <c r="EMN951" s="35"/>
      <c r="EMO951" s="34"/>
      <c r="EMV951" s="35"/>
      <c r="EMW951" s="34"/>
      <c r="END951" s="35"/>
      <c r="ENE951" s="34"/>
      <c r="ENL951" s="35"/>
      <c r="ENM951" s="34"/>
      <c r="ENT951" s="35"/>
      <c r="ENU951" s="34"/>
      <c r="EOB951" s="35"/>
      <c r="EOC951" s="34"/>
      <c r="EOJ951" s="35"/>
      <c r="EOK951" s="34"/>
      <c r="EOR951" s="35"/>
      <c r="EOS951" s="34"/>
      <c r="EOZ951" s="35"/>
      <c r="EPA951" s="34"/>
      <c r="EPH951" s="35"/>
      <c r="EPI951" s="34"/>
      <c r="EPP951" s="35"/>
      <c r="EPQ951" s="34"/>
      <c r="EPX951" s="35"/>
      <c r="EPY951" s="34"/>
      <c r="EQF951" s="35"/>
      <c r="EQG951" s="34"/>
      <c r="EQN951" s="35"/>
      <c r="EQO951" s="34"/>
      <c r="EQV951" s="35"/>
      <c r="EQW951" s="34"/>
      <c r="ERD951" s="35"/>
      <c r="ERE951" s="34"/>
      <c r="ERL951" s="35"/>
      <c r="ERM951" s="34"/>
      <c r="ERT951" s="35"/>
      <c r="ERU951" s="34"/>
      <c r="ESB951" s="35"/>
      <c r="ESC951" s="34"/>
      <c r="ESJ951" s="35"/>
      <c r="ESK951" s="34"/>
      <c r="ESR951" s="35"/>
      <c r="ESS951" s="34"/>
      <c r="ESZ951" s="35"/>
      <c r="ETA951" s="34"/>
      <c r="ETH951" s="35"/>
      <c r="ETI951" s="34"/>
      <c r="ETP951" s="35"/>
      <c r="ETQ951" s="34"/>
      <c r="ETX951" s="35"/>
      <c r="ETY951" s="34"/>
      <c r="EUF951" s="35"/>
      <c r="EUG951" s="34"/>
      <c r="EUN951" s="35"/>
      <c r="EUO951" s="34"/>
      <c r="EUV951" s="35"/>
      <c r="EUW951" s="34"/>
      <c r="EVD951" s="35"/>
      <c r="EVE951" s="34"/>
      <c r="EVL951" s="35"/>
      <c r="EVM951" s="34"/>
      <c r="EVT951" s="35"/>
      <c r="EVU951" s="34"/>
      <c r="EWB951" s="35"/>
      <c r="EWC951" s="34"/>
      <c r="EWJ951" s="35"/>
      <c r="EWK951" s="34"/>
      <c r="EWR951" s="35"/>
      <c r="EWS951" s="34"/>
      <c r="EWZ951" s="35"/>
      <c r="EXA951" s="34"/>
      <c r="EXH951" s="35"/>
      <c r="EXI951" s="34"/>
      <c r="EXP951" s="35"/>
      <c r="EXQ951" s="34"/>
      <c r="EXX951" s="35"/>
      <c r="EXY951" s="34"/>
      <c r="EYF951" s="35"/>
      <c r="EYG951" s="34"/>
      <c r="EYN951" s="35"/>
      <c r="EYO951" s="34"/>
      <c r="EYV951" s="35"/>
      <c r="EYW951" s="34"/>
      <c r="EZD951" s="35"/>
      <c r="EZE951" s="34"/>
      <c r="EZL951" s="35"/>
      <c r="EZM951" s="34"/>
      <c r="EZT951" s="35"/>
      <c r="EZU951" s="34"/>
      <c r="FAB951" s="35"/>
      <c r="FAC951" s="34"/>
      <c r="FAJ951" s="35"/>
      <c r="FAK951" s="34"/>
      <c r="FAR951" s="35"/>
      <c r="FAS951" s="34"/>
      <c r="FAZ951" s="35"/>
      <c r="FBA951" s="34"/>
      <c r="FBH951" s="35"/>
      <c r="FBI951" s="34"/>
      <c r="FBP951" s="35"/>
      <c r="FBQ951" s="34"/>
      <c r="FBX951" s="35"/>
      <c r="FBY951" s="34"/>
      <c r="FCF951" s="35"/>
      <c r="FCG951" s="34"/>
      <c r="FCN951" s="35"/>
      <c r="FCO951" s="34"/>
      <c r="FCV951" s="35"/>
      <c r="FCW951" s="34"/>
      <c r="FDD951" s="35"/>
      <c r="FDE951" s="34"/>
      <c r="FDL951" s="35"/>
      <c r="FDM951" s="34"/>
      <c r="FDT951" s="35"/>
      <c r="FDU951" s="34"/>
      <c r="FEB951" s="35"/>
      <c r="FEC951" s="34"/>
      <c r="FEJ951" s="35"/>
      <c r="FEK951" s="34"/>
      <c r="FER951" s="35"/>
      <c r="FES951" s="34"/>
      <c r="FEZ951" s="35"/>
      <c r="FFA951" s="34"/>
      <c r="FFH951" s="35"/>
      <c r="FFI951" s="34"/>
      <c r="FFP951" s="35"/>
      <c r="FFQ951" s="34"/>
      <c r="FFX951" s="35"/>
      <c r="FFY951" s="34"/>
      <c r="FGF951" s="35"/>
      <c r="FGG951" s="34"/>
      <c r="FGN951" s="35"/>
      <c r="FGO951" s="34"/>
      <c r="FGV951" s="35"/>
      <c r="FGW951" s="34"/>
      <c r="FHD951" s="35"/>
      <c r="FHE951" s="34"/>
      <c r="FHL951" s="35"/>
      <c r="FHM951" s="34"/>
      <c r="FHT951" s="35"/>
      <c r="FHU951" s="34"/>
      <c r="FIB951" s="35"/>
      <c r="FIC951" s="34"/>
      <c r="FIJ951" s="35"/>
      <c r="FIK951" s="34"/>
      <c r="FIR951" s="35"/>
      <c r="FIS951" s="34"/>
      <c r="FIZ951" s="35"/>
      <c r="FJA951" s="34"/>
      <c r="FJH951" s="35"/>
      <c r="FJI951" s="34"/>
      <c r="FJP951" s="35"/>
      <c r="FJQ951" s="34"/>
      <c r="FJX951" s="35"/>
      <c r="FJY951" s="34"/>
      <c r="FKF951" s="35"/>
      <c r="FKG951" s="34"/>
      <c r="FKN951" s="35"/>
      <c r="FKO951" s="34"/>
      <c r="FKV951" s="35"/>
      <c r="FKW951" s="34"/>
      <c r="FLD951" s="35"/>
      <c r="FLE951" s="34"/>
      <c r="FLL951" s="35"/>
      <c r="FLM951" s="34"/>
      <c r="FLT951" s="35"/>
      <c r="FLU951" s="34"/>
      <c r="FMB951" s="35"/>
      <c r="FMC951" s="34"/>
      <c r="FMJ951" s="35"/>
      <c r="FMK951" s="34"/>
      <c r="FMR951" s="35"/>
      <c r="FMS951" s="34"/>
      <c r="FMZ951" s="35"/>
      <c r="FNA951" s="34"/>
      <c r="FNH951" s="35"/>
      <c r="FNI951" s="34"/>
      <c r="FNP951" s="35"/>
      <c r="FNQ951" s="34"/>
      <c r="FNX951" s="35"/>
      <c r="FNY951" s="34"/>
      <c r="FOF951" s="35"/>
      <c r="FOG951" s="34"/>
      <c r="FON951" s="35"/>
      <c r="FOO951" s="34"/>
      <c r="FOV951" s="35"/>
      <c r="FOW951" s="34"/>
      <c r="FPD951" s="35"/>
      <c r="FPE951" s="34"/>
      <c r="FPL951" s="35"/>
      <c r="FPM951" s="34"/>
      <c r="FPT951" s="35"/>
      <c r="FPU951" s="34"/>
      <c r="FQB951" s="35"/>
      <c r="FQC951" s="34"/>
      <c r="FQJ951" s="35"/>
      <c r="FQK951" s="34"/>
      <c r="FQR951" s="35"/>
      <c r="FQS951" s="34"/>
      <c r="FQZ951" s="35"/>
      <c r="FRA951" s="34"/>
      <c r="FRH951" s="35"/>
      <c r="FRI951" s="34"/>
      <c r="FRP951" s="35"/>
      <c r="FRQ951" s="34"/>
      <c r="FRX951" s="35"/>
      <c r="FRY951" s="34"/>
      <c r="FSF951" s="35"/>
      <c r="FSG951" s="34"/>
      <c r="FSN951" s="35"/>
      <c r="FSO951" s="34"/>
      <c r="FSV951" s="35"/>
      <c r="FSW951" s="34"/>
      <c r="FTD951" s="35"/>
      <c r="FTE951" s="34"/>
      <c r="FTL951" s="35"/>
      <c r="FTM951" s="34"/>
      <c r="FTT951" s="35"/>
      <c r="FTU951" s="34"/>
      <c r="FUB951" s="35"/>
      <c r="FUC951" s="34"/>
      <c r="FUJ951" s="35"/>
      <c r="FUK951" s="34"/>
      <c r="FUR951" s="35"/>
      <c r="FUS951" s="34"/>
      <c r="FUZ951" s="35"/>
      <c r="FVA951" s="34"/>
      <c r="FVH951" s="35"/>
      <c r="FVI951" s="34"/>
      <c r="FVP951" s="35"/>
      <c r="FVQ951" s="34"/>
      <c r="FVX951" s="35"/>
      <c r="FVY951" s="34"/>
      <c r="FWF951" s="35"/>
      <c r="FWG951" s="34"/>
      <c r="FWN951" s="35"/>
      <c r="FWO951" s="34"/>
      <c r="FWV951" s="35"/>
      <c r="FWW951" s="34"/>
      <c r="FXD951" s="35"/>
      <c r="FXE951" s="34"/>
      <c r="FXL951" s="35"/>
      <c r="FXM951" s="34"/>
      <c r="FXT951" s="35"/>
      <c r="FXU951" s="34"/>
      <c r="FYB951" s="35"/>
      <c r="FYC951" s="34"/>
      <c r="FYJ951" s="35"/>
      <c r="FYK951" s="34"/>
      <c r="FYR951" s="35"/>
      <c r="FYS951" s="34"/>
      <c r="FYZ951" s="35"/>
      <c r="FZA951" s="34"/>
      <c r="FZH951" s="35"/>
      <c r="FZI951" s="34"/>
      <c r="FZP951" s="35"/>
      <c r="FZQ951" s="34"/>
      <c r="FZX951" s="35"/>
      <c r="FZY951" s="34"/>
      <c r="GAF951" s="35"/>
      <c r="GAG951" s="34"/>
      <c r="GAN951" s="35"/>
      <c r="GAO951" s="34"/>
      <c r="GAV951" s="35"/>
      <c r="GAW951" s="34"/>
      <c r="GBD951" s="35"/>
      <c r="GBE951" s="34"/>
      <c r="GBL951" s="35"/>
      <c r="GBM951" s="34"/>
      <c r="GBT951" s="35"/>
      <c r="GBU951" s="34"/>
      <c r="GCB951" s="35"/>
      <c r="GCC951" s="34"/>
      <c r="GCJ951" s="35"/>
      <c r="GCK951" s="34"/>
      <c r="GCR951" s="35"/>
      <c r="GCS951" s="34"/>
      <c r="GCZ951" s="35"/>
      <c r="GDA951" s="34"/>
      <c r="GDH951" s="35"/>
      <c r="GDI951" s="34"/>
      <c r="GDP951" s="35"/>
      <c r="GDQ951" s="34"/>
      <c r="GDX951" s="35"/>
      <c r="GDY951" s="34"/>
      <c r="GEF951" s="35"/>
      <c r="GEG951" s="34"/>
      <c r="GEN951" s="35"/>
      <c r="GEO951" s="34"/>
      <c r="GEV951" s="35"/>
      <c r="GEW951" s="34"/>
      <c r="GFD951" s="35"/>
      <c r="GFE951" s="34"/>
      <c r="GFL951" s="35"/>
      <c r="GFM951" s="34"/>
      <c r="GFT951" s="35"/>
      <c r="GFU951" s="34"/>
      <c r="GGB951" s="35"/>
      <c r="GGC951" s="34"/>
      <c r="GGJ951" s="35"/>
      <c r="GGK951" s="34"/>
      <c r="GGR951" s="35"/>
      <c r="GGS951" s="34"/>
      <c r="GGZ951" s="35"/>
      <c r="GHA951" s="34"/>
      <c r="GHH951" s="35"/>
      <c r="GHI951" s="34"/>
      <c r="GHP951" s="35"/>
      <c r="GHQ951" s="34"/>
      <c r="GHX951" s="35"/>
      <c r="GHY951" s="34"/>
      <c r="GIF951" s="35"/>
      <c r="GIG951" s="34"/>
      <c r="GIN951" s="35"/>
      <c r="GIO951" s="34"/>
      <c r="GIV951" s="35"/>
      <c r="GIW951" s="34"/>
      <c r="GJD951" s="35"/>
      <c r="GJE951" s="34"/>
      <c r="GJL951" s="35"/>
      <c r="GJM951" s="34"/>
      <c r="GJT951" s="35"/>
      <c r="GJU951" s="34"/>
      <c r="GKB951" s="35"/>
      <c r="GKC951" s="34"/>
      <c r="GKJ951" s="35"/>
      <c r="GKK951" s="34"/>
      <c r="GKR951" s="35"/>
      <c r="GKS951" s="34"/>
      <c r="GKZ951" s="35"/>
      <c r="GLA951" s="34"/>
      <c r="GLH951" s="35"/>
      <c r="GLI951" s="34"/>
      <c r="GLP951" s="35"/>
      <c r="GLQ951" s="34"/>
      <c r="GLX951" s="35"/>
      <c r="GLY951" s="34"/>
      <c r="GMF951" s="35"/>
      <c r="GMG951" s="34"/>
      <c r="GMN951" s="35"/>
      <c r="GMO951" s="34"/>
      <c r="GMV951" s="35"/>
      <c r="GMW951" s="34"/>
      <c r="GND951" s="35"/>
      <c r="GNE951" s="34"/>
      <c r="GNL951" s="35"/>
      <c r="GNM951" s="34"/>
      <c r="GNT951" s="35"/>
      <c r="GNU951" s="34"/>
      <c r="GOB951" s="35"/>
      <c r="GOC951" s="34"/>
      <c r="GOJ951" s="35"/>
      <c r="GOK951" s="34"/>
      <c r="GOR951" s="35"/>
      <c r="GOS951" s="34"/>
      <c r="GOZ951" s="35"/>
      <c r="GPA951" s="34"/>
      <c r="GPH951" s="35"/>
      <c r="GPI951" s="34"/>
      <c r="GPP951" s="35"/>
      <c r="GPQ951" s="34"/>
      <c r="GPX951" s="35"/>
      <c r="GPY951" s="34"/>
      <c r="GQF951" s="35"/>
      <c r="GQG951" s="34"/>
      <c r="GQN951" s="35"/>
      <c r="GQO951" s="34"/>
      <c r="GQV951" s="35"/>
      <c r="GQW951" s="34"/>
      <c r="GRD951" s="35"/>
      <c r="GRE951" s="34"/>
      <c r="GRL951" s="35"/>
      <c r="GRM951" s="34"/>
      <c r="GRT951" s="35"/>
      <c r="GRU951" s="34"/>
      <c r="GSB951" s="35"/>
      <c r="GSC951" s="34"/>
      <c r="GSJ951" s="35"/>
      <c r="GSK951" s="34"/>
      <c r="GSR951" s="35"/>
      <c r="GSS951" s="34"/>
      <c r="GSZ951" s="35"/>
      <c r="GTA951" s="34"/>
      <c r="GTH951" s="35"/>
      <c r="GTI951" s="34"/>
      <c r="GTP951" s="35"/>
      <c r="GTQ951" s="34"/>
      <c r="GTX951" s="35"/>
      <c r="GTY951" s="34"/>
      <c r="GUF951" s="35"/>
      <c r="GUG951" s="34"/>
      <c r="GUN951" s="35"/>
      <c r="GUO951" s="34"/>
      <c r="GUV951" s="35"/>
      <c r="GUW951" s="34"/>
      <c r="GVD951" s="35"/>
      <c r="GVE951" s="34"/>
      <c r="GVL951" s="35"/>
      <c r="GVM951" s="34"/>
      <c r="GVT951" s="35"/>
      <c r="GVU951" s="34"/>
      <c r="GWB951" s="35"/>
      <c r="GWC951" s="34"/>
      <c r="GWJ951" s="35"/>
      <c r="GWK951" s="34"/>
      <c r="GWR951" s="35"/>
      <c r="GWS951" s="34"/>
      <c r="GWZ951" s="35"/>
      <c r="GXA951" s="34"/>
      <c r="GXH951" s="35"/>
      <c r="GXI951" s="34"/>
      <c r="GXP951" s="35"/>
      <c r="GXQ951" s="34"/>
      <c r="GXX951" s="35"/>
      <c r="GXY951" s="34"/>
      <c r="GYF951" s="35"/>
      <c r="GYG951" s="34"/>
      <c r="GYN951" s="35"/>
      <c r="GYO951" s="34"/>
      <c r="GYV951" s="35"/>
      <c r="GYW951" s="34"/>
      <c r="GZD951" s="35"/>
      <c r="GZE951" s="34"/>
      <c r="GZL951" s="35"/>
      <c r="GZM951" s="34"/>
      <c r="GZT951" s="35"/>
      <c r="GZU951" s="34"/>
      <c r="HAB951" s="35"/>
      <c r="HAC951" s="34"/>
      <c r="HAJ951" s="35"/>
      <c r="HAK951" s="34"/>
      <c r="HAR951" s="35"/>
      <c r="HAS951" s="34"/>
      <c r="HAZ951" s="35"/>
      <c r="HBA951" s="34"/>
      <c r="HBH951" s="35"/>
      <c r="HBI951" s="34"/>
      <c r="HBP951" s="35"/>
      <c r="HBQ951" s="34"/>
      <c r="HBX951" s="35"/>
      <c r="HBY951" s="34"/>
      <c r="HCF951" s="35"/>
      <c r="HCG951" s="34"/>
      <c r="HCN951" s="35"/>
      <c r="HCO951" s="34"/>
      <c r="HCV951" s="35"/>
      <c r="HCW951" s="34"/>
      <c r="HDD951" s="35"/>
      <c r="HDE951" s="34"/>
      <c r="HDL951" s="35"/>
      <c r="HDM951" s="34"/>
      <c r="HDT951" s="35"/>
      <c r="HDU951" s="34"/>
      <c r="HEB951" s="35"/>
      <c r="HEC951" s="34"/>
      <c r="HEJ951" s="35"/>
      <c r="HEK951" s="34"/>
      <c r="HER951" s="35"/>
      <c r="HES951" s="34"/>
      <c r="HEZ951" s="35"/>
      <c r="HFA951" s="34"/>
      <c r="HFH951" s="35"/>
      <c r="HFI951" s="34"/>
      <c r="HFP951" s="35"/>
      <c r="HFQ951" s="34"/>
      <c r="HFX951" s="35"/>
      <c r="HFY951" s="34"/>
      <c r="HGF951" s="35"/>
      <c r="HGG951" s="34"/>
      <c r="HGN951" s="35"/>
      <c r="HGO951" s="34"/>
      <c r="HGV951" s="35"/>
      <c r="HGW951" s="34"/>
      <c r="HHD951" s="35"/>
      <c r="HHE951" s="34"/>
      <c r="HHL951" s="35"/>
      <c r="HHM951" s="34"/>
      <c r="HHT951" s="35"/>
      <c r="HHU951" s="34"/>
      <c r="HIB951" s="35"/>
      <c r="HIC951" s="34"/>
      <c r="HIJ951" s="35"/>
      <c r="HIK951" s="34"/>
      <c r="HIR951" s="35"/>
      <c r="HIS951" s="34"/>
      <c r="HIZ951" s="35"/>
      <c r="HJA951" s="34"/>
      <c r="HJH951" s="35"/>
      <c r="HJI951" s="34"/>
      <c r="HJP951" s="35"/>
      <c r="HJQ951" s="34"/>
      <c r="HJX951" s="35"/>
      <c r="HJY951" s="34"/>
      <c r="HKF951" s="35"/>
      <c r="HKG951" s="34"/>
      <c r="HKN951" s="35"/>
      <c r="HKO951" s="34"/>
      <c r="HKV951" s="35"/>
      <c r="HKW951" s="34"/>
      <c r="HLD951" s="35"/>
      <c r="HLE951" s="34"/>
      <c r="HLL951" s="35"/>
      <c r="HLM951" s="34"/>
      <c r="HLT951" s="35"/>
      <c r="HLU951" s="34"/>
      <c r="HMB951" s="35"/>
      <c r="HMC951" s="34"/>
      <c r="HMJ951" s="35"/>
      <c r="HMK951" s="34"/>
      <c r="HMR951" s="35"/>
      <c r="HMS951" s="34"/>
      <c r="HMZ951" s="35"/>
      <c r="HNA951" s="34"/>
      <c r="HNH951" s="35"/>
      <c r="HNI951" s="34"/>
      <c r="HNP951" s="35"/>
      <c r="HNQ951" s="34"/>
      <c r="HNX951" s="35"/>
      <c r="HNY951" s="34"/>
      <c r="HOF951" s="35"/>
      <c r="HOG951" s="34"/>
      <c r="HON951" s="35"/>
      <c r="HOO951" s="34"/>
      <c r="HOV951" s="35"/>
      <c r="HOW951" s="34"/>
      <c r="HPD951" s="35"/>
      <c r="HPE951" s="34"/>
      <c r="HPL951" s="35"/>
      <c r="HPM951" s="34"/>
      <c r="HPT951" s="35"/>
      <c r="HPU951" s="34"/>
      <c r="HQB951" s="35"/>
      <c r="HQC951" s="34"/>
      <c r="HQJ951" s="35"/>
      <c r="HQK951" s="34"/>
      <c r="HQR951" s="35"/>
      <c r="HQS951" s="34"/>
      <c r="HQZ951" s="35"/>
      <c r="HRA951" s="34"/>
      <c r="HRH951" s="35"/>
      <c r="HRI951" s="34"/>
      <c r="HRP951" s="35"/>
      <c r="HRQ951" s="34"/>
      <c r="HRX951" s="35"/>
      <c r="HRY951" s="34"/>
      <c r="HSF951" s="35"/>
      <c r="HSG951" s="34"/>
      <c r="HSN951" s="35"/>
      <c r="HSO951" s="34"/>
      <c r="HSV951" s="35"/>
      <c r="HSW951" s="34"/>
      <c r="HTD951" s="35"/>
      <c r="HTE951" s="34"/>
      <c r="HTL951" s="35"/>
      <c r="HTM951" s="34"/>
      <c r="HTT951" s="35"/>
      <c r="HTU951" s="34"/>
      <c r="HUB951" s="35"/>
      <c r="HUC951" s="34"/>
      <c r="HUJ951" s="35"/>
      <c r="HUK951" s="34"/>
      <c r="HUR951" s="35"/>
      <c r="HUS951" s="34"/>
      <c r="HUZ951" s="35"/>
      <c r="HVA951" s="34"/>
      <c r="HVH951" s="35"/>
      <c r="HVI951" s="34"/>
      <c r="HVP951" s="35"/>
      <c r="HVQ951" s="34"/>
      <c r="HVX951" s="35"/>
      <c r="HVY951" s="34"/>
      <c r="HWF951" s="35"/>
      <c r="HWG951" s="34"/>
      <c r="HWN951" s="35"/>
      <c r="HWO951" s="34"/>
      <c r="HWV951" s="35"/>
      <c r="HWW951" s="34"/>
      <c r="HXD951" s="35"/>
      <c r="HXE951" s="34"/>
      <c r="HXL951" s="35"/>
      <c r="HXM951" s="34"/>
      <c r="HXT951" s="35"/>
      <c r="HXU951" s="34"/>
      <c r="HYB951" s="35"/>
      <c r="HYC951" s="34"/>
      <c r="HYJ951" s="35"/>
      <c r="HYK951" s="34"/>
      <c r="HYR951" s="35"/>
      <c r="HYS951" s="34"/>
      <c r="HYZ951" s="35"/>
      <c r="HZA951" s="34"/>
      <c r="HZH951" s="35"/>
      <c r="HZI951" s="34"/>
      <c r="HZP951" s="35"/>
      <c r="HZQ951" s="34"/>
      <c r="HZX951" s="35"/>
      <c r="HZY951" s="34"/>
      <c r="IAF951" s="35"/>
      <c r="IAG951" s="34"/>
      <c r="IAN951" s="35"/>
      <c r="IAO951" s="34"/>
      <c r="IAV951" s="35"/>
      <c r="IAW951" s="34"/>
      <c r="IBD951" s="35"/>
      <c r="IBE951" s="34"/>
      <c r="IBL951" s="35"/>
      <c r="IBM951" s="34"/>
      <c r="IBT951" s="35"/>
      <c r="IBU951" s="34"/>
      <c r="ICB951" s="35"/>
      <c r="ICC951" s="34"/>
      <c r="ICJ951" s="35"/>
      <c r="ICK951" s="34"/>
      <c r="ICR951" s="35"/>
      <c r="ICS951" s="34"/>
      <c r="ICZ951" s="35"/>
      <c r="IDA951" s="34"/>
      <c r="IDH951" s="35"/>
      <c r="IDI951" s="34"/>
      <c r="IDP951" s="35"/>
      <c r="IDQ951" s="34"/>
      <c r="IDX951" s="35"/>
      <c r="IDY951" s="34"/>
      <c r="IEF951" s="35"/>
      <c r="IEG951" s="34"/>
      <c r="IEN951" s="35"/>
      <c r="IEO951" s="34"/>
      <c r="IEV951" s="35"/>
      <c r="IEW951" s="34"/>
      <c r="IFD951" s="35"/>
      <c r="IFE951" s="34"/>
      <c r="IFL951" s="35"/>
      <c r="IFM951" s="34"/>
      <c r="IFT951" s="35"/>
      <c r="IFU951" s="34"/>
      <c r="IGB951" s="35"/>
      <c r="IGC951" s="34"/>
      <c r="IGJ951" s="35"/>
      <c r="IGK951" s="34"/>
      <c r="IGR951" s="35"/>
      <c r="IGS951" s="34"/>
      <c r="IGZ951" s="35"/>
      <c r="IHA951" s="34"/>
      <c r="IHH951" s="35"/>
      <c r="IHI951" s="34"/>
      <c r="IHP951" s="35"/>
      <c r="IHQ951" s="34"/>
      <c r="IHX951" s="35"/>
      <c r="IHY951" s="34"/>
      <c r="IIF951" s="35"/>
      <c r="IIG951" s="34"/>
      <c r="IIN951" s="35"/>
      <c r="IIO951" s="34"/>
      <c r="IIV951" s="35"/>
      <c r="IIW951" s="34"/>
      <c r="IJD951" s="35"/>
      <c r="IJE951" s="34"/>
      <c r="IJL951" s="35"/>
      <c r="IJM951" s="34"/>
      <c r="IJT951" s="35"/>
      <c r="IJU951" s="34"/>
      <c r="IKB951" s="35"/>
      <c r="IKC951" s="34"/>
      <c r="IKJ951" s="35"/>
      <c r="IKK951" s="34"/>
      <c r="IKR951" s="35"/>
      <c r="IKS951" s="34"/>
      <c r="IKZ951" s="35"/>
      <c r="ILA951" s="34"/>
      <c r="ILH951" s="35"/>
      <c r="ILI951" s="34"/>
      <c r="ILP951" s="35"/>
      <c r="ILQ951" s="34"/>
      <c r="ILX951" s="35"/>
      <c r="ILY951" s="34"/>
      <c r="IMF951" s="35"/>
      <c r="IMG951" s="34"/>
      <c r="IMN951" s="35"/>
      <c r="IMO951" s="34"/>
      <c r="IMV951" s="35"/>
      <c r="IMW951" s="34"/>
      <c r="IND951" s="35"/>
      <c r="INE951" s="34"/>
      <c r="INL951" s="35"/>
      <c r="INM951" s="34"/>
      <c r="INT951" s="35"/>
      <c r="INU951" s="34"/>
      <c r="IOB951" s="35"/>
      <c r="IOC951" s="34"/>
      <c r="IOJ951" s="35"/>
      <c r="IOK951" s="34"/>
      <c r="IOR951" s="35"/>
      <c r="IOS951" s="34"/>
      <c r="IOZ951" s="35"/>
      <c r="IPA951" s="34"/>
      <c r="IPH951" s="35"/>
      <c r="IPI951" s="34"/>
      <c r="IPP951" s="35"/>
      <c r="IPQ951" s="34"/>
      <c r="IPX951" s="35"/>
      <c r="IPY951" s="34"/>
      <c r="IQF951" s="35"/>
      <c r="IQG951" s="34"/>
      <c r="IQN951" s="35"/>
      <c r="IQO951" s="34"/>
      <c r="IQV951" s="35"/>
      <c r="IQW951" s="34"/>
      <c r="IRD951" s="35"/>
      <c r="IRE951" s="34"/>
      <c r="IRL951" s="35"/>
      <c r="IRM951" s="34"/>
      <c r="IRT951" s="35"/>
      <c r="IRU951" s="34"/>
      <c r="ISB951" s="35"/>
      <c r="ISC951" s="34"/>
      <c r="ISJ951" s="35"/>
      <c r="ISK951" s="34"/>
      <c r="ISR951" s="35"/>
      <c r="ISS951" s="34"/>
      <c r="ISZ951" s="35"/>
      <c r="ITA951" s="34"/>
      <c r="ITH951" s="35"/>
      <c r="ITI951" s="34"/>
      <c r="ITP951" s="35"/>
      <c r="ITQ951" s="34"/>
      <c r="ITX951" s="35"/>
      <c r="ITY951" s="34"/>
      <c r="IUF951" s="35"/>
      <c r="IUG951" s="34"/>
      <c r="IUN951" s="35"/>
      <c r="IUO951" s="34"/>
      <c r="IUV951" s="35"/>
      <c r="IUW951" s="34"/>
      <c r="IVD951" s="35"/>
      <c r="IVE951" s="34"/>
      <c r="IVL951" s="35"/>
      <c r="IVM951" s="34"/>
      <c r="IVT951" s="35"/>
      <c r="IVU951" s="34"/>
      <c r="IWB951" s="35"/>
      <c r="IWC951" s="34"/>
      <c r="IWJ951" s="35"/>
      <c r="IWK951" s="34"/>
      <c r="IWR951" s="35"/>
      <c r="IWS951" s="34"/>
      <c r="IWZ951" s="35"/>
      <c r="IXA951" s="34"/>
      <c r="IXH951" s="35"/>
      <c r="IXI951" s="34"/>
      <c r="IXP951" s="35"/>
      <c r="IXQ951" s="34"/>
      <c r="IXX951" s="35"/>
      <c r="IXY951" s="34"/>
      <c r="IYF951" s="35"/>
      <c r="IYG951" s="34"/>
      <c r="IYN951" s="35"/>
      <c r="IYO951" s="34"/>
      <c r="IYV951" s="35"/>
      <c r="IYW951" s="34"/>
      <c r="IZD951" s="35"/>
      <c r="IZE951" s="34"/>
      <c r="IZL951" s="35"/>
      <c r="IZM951" s="34"/>
      <c r="IZT951" s="35"/>
      <c r="IZU951" s="34"/>
      <c r="JAB951" s="35"/>
      <c r="JAC951" s="34"/>
      <c r="JAJ951" s="35"/>
      <c r="JAK951" s="34"/>
      <c r="JAR951" s="35"/>
      <c r="JAS951" s="34"/>
      <c r="JAZ951" s="35"/>
      <c r="JBA951" s="34"/>
      <c r="JBH951" s="35"/>
      <c r="JBI951" s="34"/>
      <c r="JBP951" s="35"/>
      <c r="JBQ951" s="34"/>
      <c r="JBX951" s="35"/>
      <c r="JBY951" s="34"/>
      <c r="JCF951" s="35"/>
      <c r="JCG951" s="34"/>
      <c r="JCN951" s="35"/>
      <c r="JCO951" s="34"/>
      <c r="JCV951" s="35"/>
      <c r="JCW951" s="34"/>
      <c r="JDD951" s="35"/>
      <c r="JDE951" s="34"/>
      <c r="JDL951" s="35"/>
      <c r="JDM951" s="34"/>
      <c r="JDT951" s="35"/>
      <c r="JDU951" s="34"/>
      <c r="JEB951" s="35"/>
      <c r="JEC951" s="34"/>
      <c r="JEJ951" s="35"/>
      <c r="JEK951" s="34"/>
      <c r="JER951" s="35"/>
      <c r="JES951" s="34"/>
      <c r="JEZ951" s="35"/>
      <c r="JFA951" s="34"/>
      <c r="JFH951" s="35"/>
      <c r="JFI951" s="34"/>
      <c r="JFP951" s="35"/>
      <c r="JFQ951" s="34"/>
      <c r="JFX951" s="35"/>
      <c r="JFY951" s="34"/>
      <c r="JGF951" s="35"/>
      <c r="JGG951" s="34"/>
      <c r="JGN951" s="35"/>
      <c r="JGO951" s="34"/>
      <c r="JGV951" s="35"/>
      <c r="JGW951" s="34"/>
      <c r="JHD951" s="35"/>
      <c r="JHE951" s="34"/>
      <c r="JHL951" s="35"/>
      <c r="JHM951" s="34"/>
      <c r="JHT951" s="35"/>
      <c r="JHU951" s="34"/>
      <c r="JIB951" s="35"/>
      <c r="JIC951" s="34"/>
      <c r="JIJ951" s="35"/>
      <c r="JIK951" s="34"/>
      <c r="JIR951" s="35"/>
      <c r="JIS951" s="34"/>
      <c r="JIZ951" s="35"/>
      <c r="JJA951" s="34"/>
      <c r="JJH951" s="35"/>
      <c r="JJI951" s="34"/>
      <c r="JJP951" s="35"/>
      <c r="JJQ951" s="34"/>
      <c r="JJX951" s="35"/>
      <c r="JJY951" s="34"/>
      <c r="JKF951" s="35"/>
      <c r="JKG951" s="34"/>
      <c r="JKN951" s="35"/>
      <c r="JKO951" s="34"/>
      <c r="JKV951" s="35"/>
      <c r="JKW951" s="34"/>
      <c r="JLD951" s="35"/>
      <c r="JLE951" s="34"/>
      <c r="JLL951" s="35"/>
      <c r="JLM951" s="34"/>
      <c r="JLT951" s="35"/>
      <c r="JLU951" s="34"/>
      <c r="JMB951" s="35"/>
      <c r="JMC951" s="34"/>
      <c r="JMJ951" s="35"/>
      <c r="JMK951" s="34"/>
      <c r="JMR951" s="35"/>
      <c r="JMS951" s="34"/>
      <c r="JMZ951" s="35"/>
      <c r="JNA951" s="34"/>
      <c r="JNH951" s="35"/>
      <c r="JNI951" s="34"/>
      <c r="JNP951" s="35"/>
      <c r="JNQ951" s="34"/>
      <c r="JNX951" s="35"/>
      <c r="JNY951" s="34"/>
      <c r="JOF951" s="35"/>
      <c r="JOG951" s="34"/>
      <c r="JON951" s="35"/>
      <c r="JOO951" s="34"/>
      <c r="JOV951" s="35"/>
      <c r="JOW951" s="34"/>
      <c r="JPD951" s="35"/>
      <c r="JPE951" s="34"/>
      <c r="JPL951" s="35"/>
      <c r="JPM951" s="34"/>
      <c r="JPT951" s="35"/>
      <c r="JPU951" s="34"/>
      <c r="JQB951" s="35"/>
      <c r="JQC951" s="34"/>
      <c r="JQJ951" s="35"/>
      <c r="JQK951" s="34"/>
      <c r="JQR951" s="35"/>
      <c r="JQS951" s="34"/>
      <c r="JQZ951" s="35"/>
      <c r="JRA951" s="34"/>
      <c r="JRH951" s="35"/>
      <c r="JRI951" s="34"/>
      <c r="JRP951" s="35"/>
      <c r="JRQ951" s="34"/>
      <c r="JRX951" s="35"/>
      <c r="JRY951" s="34"/>
      <c r="JSF951" s="35"/>
      <c r="JSG951" s="34"/>
      <c r="JSN951" s="35"/>
      <c r="JSO951" s="34"/>
      <c r="JSV951" s="35"/>
      <c r="JSW951" s="34"/>
      <c r="JTD951" s="35"/>
      <c r="JTE951" s="34"/>
      <c r="JTL951" s="35"/>
      <c r="JTM951" s="34"/>
      <c r="JTT951" s="35"/>
      <c r="JTU951" s="34"/>
      <c r="JUB951" s="35"/>
      <c r="JUC951" s="34"/>
      <c r="JUJ951" s="35"/>
      <c r="JUK951" s="34"/>
      <c r="JUR951" s="35"/>
      <c r="JUS951" s="34"/>
      <c r="JUZ951" s="35"/>
      <c r="JVA951" s="34"/>
      <c r="JVH951" s="35"/>
      <c r="JVI951" s="34"/>
      <c r="JVP951" s="35"/>
      <c r="JVQ951" s="34"/>
      <c r="JVX951" s="35"/>
      <c r="JVY951" s="34"/>
      <c r="JWF951" s="35"/>
      <c r="JWG951" s="34"/>
      <c r="JWN951" s="35"/>
      <c r="JWO951" s="34"/>
      <c r="JWV951" s="35"/>
      <c r="JWW951" s="34"/>
      <c r="JXD951" s="35"/>
      <c r="JXE951" s="34"/>
      <c r="JXL951" s="35"/>
      <c r="JXM951" s="34"/>
      <c r="JXT951" s="35"/>
      <c r="JXU951" s="34"/>
      <c r="JYB951" s="35"/>
      <c r="JYC951" s="34"/>
      <c r="JYJ951" s="35"/>
      <c r="JYK951" s="34"/>
      <c r="JYR951" s="35"/>
      <c r="JYS951" s="34"/>
      <c r="JYZ951" s="35"/>
      <c r="JZA951" s="34"/>
      <c r="JZH951" s="35"/>
      <c r="JZI951" s="34"/>
      <c r="JZP951" s="35"/>
      <c r="JZQ951" s="34"/>
      <c r="JZX951" s="35"/>
      <c r="JZY951" s="34"/>
      <c r="KAF951" s="35"/>
      <c r="KAG951" s="34"/>
      <c r="KAN951" s="35"/>
      <c r="KAO951" s="34"/>
      <c r="KAV951" s="35"/>
      <c r="KAW951" s="34"/>
      <c r="KBD951" s="35"/>
      <c r="KBE951" s="34"/>
      <c r="KBL951" s="35"/>
      <c r="KBM951" s="34"/>
      <c r="KBT951" s="35"/>
      <c r="KBU951" s="34"/>
      <c r="KCB951" s="35"/>
      <c r="KCC951" s="34"/>
      <c r="KCJ951" s="35"/>
      <c r="KCK951" s="34"/>
      <c r="KCR951" s="35"/>
      <c r="KCS951" s="34"/>
      <c r="KCZ951" s="35"/>
      <c r="KDA951" s="34"/>
      <c r="KDH951" s="35"/>
      <c r="KDI951" s="34"/>
      <c r="KDP951" s="35"/>
      <c r="KDQ951" s="34"/>
      <c r="KDX951" s="35"/>
      <c r="KDY951" s="34"/>
      <c r="KEF951" s="35"/>
      <c r="KEG951" s="34"/>
      <c r="KEN951" s="35"/>
      <c r="KEO951" s="34"/>
      <c r="KEV951" s="35"/>
      <c r="KEW951" s="34"/>
      <c r="KFD951" s="35"/>
      <c r="KFE951" s="34"/>
      <c r="KFL951" s="35"/>
      <c r="KFM951" s="34"/>
      <c r="KFT951" s="35"/>
      <c r="KFU951" s="34"/>
      <c r="KGB951" s="35"/>
      <c r="KGC951" s="34"/>
      <c r="KGJ951" s="35"/>
      <c r="KGK951" s="34"/>
      <c r="KGR951" s="35"/>
      <c r="KGS951" s="34"/>
      <c r="KGZ951" s="35"/>
      <c r="KHA951" s="34"/>
      <c r="KHH951" s="35"/>
      <c r="KHI951" s="34"/>
      <c r="KHP951" s="35"/>
      <c r="KHQ951" s="34"/>
      <c r="KHX951" s="35"/>
      <c r="KHY951" s="34"/>
      <c r="KIF951" s="35"/>
      <c r="KIG951" s="34"/>
      <c r="KIN951" s="35"/>
      <c r="KIO951" s="34"/>
      <c r="KIV951" s="35"/>
      <c r="KIW951" s="34"/>
      <c r="KJD951" s="35"/>
      <c r="KJE951" s="34"/>
      <c r="KJL951" s="35"/>
      <c r="KJM951" s="34"/>
      <c r="KJT951" s="35"/>
      <c r="KJU951" s="34"/>
      <c r="KKB951" s="35"/>
      <c r="KKC951" s="34"/>
      <c r="KKJ951" s="35"/>
      <c r="KKK951" s="34"/>
      <c r="KKR951" s="35"/>
      <c r="KKS951" s="34"/>
      <c r="KKZ951" s="35"/>
      <c r="KLA951" s="34"/>
      <c r="KLH951" s="35"/>
      <c r="KLI951" s="34"/>
      <c r="KLP951" s="35"/>
      <c r="KLQ951" s="34"/>
      <c r="KLX951" s="35"/>
      <c r="KLY951" s="34"/>
      <c r="KMF951" s="35"/>
      <c r="KMG951" s="34"/>
      <c r="KMN951" s="35"/>
      <c r="KMO951" s="34"/>
      <c r="KMV951" s="35"/>
      <c r="KMW951" s="34"/>
      <c r="KND951" s="35"/>
      <c r="KNE951" s="34"/>
      <c r="KNL951" s="35"/>
      <c r="KNM951" s="34"/>
      <c r="KNT951" s="35"/>
      <c r="KNU951" s="34"/>
      <c r="KOB951" s="35"/>
      <c r="KOC951" s="34"/>
      <c r="KOJ951" s="35"/>
      <c r="KOK951" s="34"/>
      <c r="KOR951" s="35"/>
      <c r="KOS951" s="34"/>
      <c r="KOZ951" s="35"/>
      <c r="KPA951" s="34"/>
      <c r="KPH951" s="35"/>
      <c r="KPI951" s="34"/>
      <c r="KPP951" s="35"/>
      <c r="KPQ951" s="34"/>
      <c r="KPX951" s="35"/>
      <c r="KPY951" s="34"/>
      <c r="KQF951" s="35"/>
      <c r="KQG951" s="34"/>
      <c r="KQN951" s="35"/>
      <c r="KQO951" s="34"/>
      <c r="KQV951" s="35"/>
      <c r="KQW951" s="34"/>
      <c r="KRD951" s="35"/>
      <c r="KRE951" s="34"/>
      <c r="KRL951" s="35"/>
      <c r="KRM951" s="34"/>
      <c r="KRT951" s="35"/>
      <c r="KRU951" s="34"/>
      <c r="KSB951" s="35"/>
      <c r="KSC951" s="34"/>
      <c r="KSJ951" s="35"/>
      <c r="KSK951" s="34"/>
      <c r="KSR951" s="35"/>
      <c r="KSS951" s="34"/>
      <c r="KSZ951" s="35"/>
      <c r="KTA951" s="34"/>
      <c r="KTH951" s="35"/>
      <c r="KTI951" s="34"/>
      <c r="KTP951" s="35"/>
      <c r="KTQ951" s="34"/>
      <c r="KTX951" s="35"/>
      <c r="KTY951" s="34"/>
      <c r="KUF951" s="35"/>
      <c r="KUG951" s="34"/>
      <c r="KUN951" s="35"/>
      <c r="KUO951" s="34"/>
      <c r="KUV951" s="35"/>
      <c r="KUW951" s="34"/>
      <c r="KVD951" s="35"/>
      <c r="KVE951" s="34"/>
      <c r="KVL951" s="35"/>
      <c r="KVM951" s="34"/>
      <c r="KVT951" s="35"/>
      <c r="KVU951" s="34"/>
      <c r="KWB951" s="35"/>
      <c r="KWC951" s="34"/>
      <c r="KWJ951" s="35"/>
      <c r="KWK951" s="34"/>
      <c r="KWR951" s="35"/>
      <c r="KWS951" s="34"/>
      <c r="KWZ951" s="35"/>
      <c r="KXA951" s="34"/>
      <c r="KXH951" s="35"/>
      <c r="KXI951" s="34"/>
      <c r="KXP951" s="35"/>
      <c r="KXQ951" s="34"/>
      <c r="KXX951" s="35"/>
      <c r="KXY951" s="34"/>
      <c r="KYF951" s="35"/>
      <c r="KYG951" s="34"/>
      <c r="KYN951" s="35"/>
      <c r="KYO951" s="34"/>
      <c r="KYV951" s="35"/>
      <c r="KYW951" s="34"/>
      <c r="KZD951" s="35"/>
      <c r="KZE951" s="34"/>
      <c r="KZL951" s="35"/>
      <c r="KZM951" s="34"/>
      <c r="KZT951" s="35"/>
      <c r="KZU951" s="34"/>
      <c r="LAB951" s="35"/>
      <c r="LAC951" s="34"/>
      <c r="LAJ951" s="35"/>
      <c r="LAK951" s="34"/>
      <c r="LAR951" s="35"/>
      <c r="LAS951" s="34"/>
      <c r="LAZ951" s="35"/>
      <c r="LBA951" s="34"/>
      <c r="LBH951" s="35"/>
      <c r="LBI951" s="34"/>
      <c r="LBP951" s="35"/>
      <c r="LBQ951" s="34"/>
      <c r="LBX951" s="35"/>
      <c r="LBY951" s="34"/>
      <c r="LCF951" s="35"/>
      <c r="LCG951" s="34"/>
      <c r="LCN951" s="35"/>
      <c r="LCO951" s="34"/>
      <c r="LCV951" s="35"/>
      <c r="LCW951" s="34"/>
      <c r="LDD951" s="35"/>
      <c r="LDE951" s="34"/>
      <c r="LDL951" s="35"/>
      <c r="LDM951" s="34"/>
      <c r="LDT951" s="35"/>
      <c r="LDU951" s="34"/>
      <c r="LEB951" s="35"/>
      <c r="LEC951" s="34"/>
      <c r="LEJ951" s="35"/>
      <c r="LEK951" s="34"/>
      <c r="LER951" s="35"/>
      <c r="LES951" s="34"/>
      <c r="LEZ951" s="35"/>
      <c r="LFA951" s="34"/>
      <c r="LFH951" s="35"/>
      <c r="LFI951" s="34"/>
      <c r="LFP951" s="35"/>
      <c r="LFQ951" s="34"/>
      <c r="LFX951" s="35"/>
      <c r="LFY951" s="34"/>
      <c r="LGF951" s="35"/>
      <c r="LGG951" s="34"/>
      <c r="LGN951" s="35"/>
      <c r="LGO951" s="34"/>
      <c r="LGV951" s="35"/>
      <c r="LGW951" s="34"/>
      <c r="LHD951" s="35"/>
      <c r="LHE951" s="34"/>
      <c r="LHL951" s="35"/>
      <c r="LHM951" s="34"/>
      <c r="LHT951" s="35"/>
      <c r="LHU951" s="34"/>
      <c r="LIB951" s="35"/>
      <c r="LIC951" s="34"/>
      <c r="LIJ951" s="35"/>
      <c r="LIK951" s="34"/>
      <c r="LIR951" s="35"/>
      <c r="LIS951" s="34"/>
      <c r="LIZ951" s="35"/>
      <c r="LJA951" s="34"/>
      <c r="LJH951" s="35"/>
      <c r="LJI951" s="34"/>
      <c r="LJP951" s="35"/>
      <c r="LJQ951" s="34"/>
      <c r="LJX951" s="35"/>
      <c r="LJY951" s="34"/>
      <c r="LKF951" s="35"/>
      <c r="LKG951" s="34"/>
      <c r="LKN951" s="35"/>
      <c r="LKO951" s="34"/>
      <c r="LKV951" s="35"/>
      <c r="LKW951" s="34"/>
      <c r="LLD951" s="35"/>
      <c r="LLE951" s="34"/>
      <c r="LLL951" s="35"/>
      <c r="LLM951" s="34"/>
      <c r="LLT951" s="35"/>
      <c r="LLU951" s="34"/>
      <c r="LMB951" s="35"/>
      <c r="LMC951" s="34"/>
      <c r="LMJ951" s="35"/>
      <c r="LMK951" s="34"/>
      <c r="LMR951" s="35"/>
      <c r="LMS951" s="34"/>
      <c r="LMZ951" s="35"/>
      <c r="LNA951" s="34"/>
      <c r="LNH951" s="35"/>
      <c r="LNI951" s="34"/>
      <c r="LNP951" s="35"/>
      <c r="LNQ951" s="34"/>
      <c r="LNX951" s="35"/>
      <c r="LNY951" s="34"/>
      <c r="LOF951" s="35"/>
      <c r="LOG951" s="34"/>
      <c r="LON951" s="35"/>
      <c r="LOO951" s="34"/>
      <c r="LOV951" s="35"/>
      <c r="LOW951" s="34"/>
      <c r="LPD951" s="35"/>
      <c r="LPE951" s="34"/>
      <c r="LPL951" s="35"/>
      <c r="LPM951" s="34"/>
      <c r="LPT951" s="35"/>
      <c r="LPU951" s="34"/>
      <c r="LQB951" s="35"/>
      <c r="LQC951" s="34"/>
      <c r="LQJ951" s="35"/>
      <c r="LQK951" s="34"/>
      <c r="LQR951" s="35"/>
      <c r="LQS951" s="34"/>
      <c r="LQZ951" s="35"/>
      <c r="LRA951" s="34"/>
      <c r="LRH951" s="35"/>
      <c r="LRI951" s="34"/>
      <c r="LRP951" s="35"/>
      <c r="LRQ951" s="34"/>
      <c r="LRX951" s="35"/>
      <c r="LRY951" s="34"/>
      <c r="LSF951" s="35"/>
      <c r="LSG951" s="34"/>
      <c r="LSN951" s="35"/>
      <c r="LSO951" s="34"/>
      <c r="LSV951" s="35"/>
      <c r="LSW951" s="34"/>
      <c r="LTD951" s="35"/>
      <c r="LTE951" s="34"/>
      <c r="LTL951" s="35"/>
      <c r="LTM951" s="34"/>
      <c r="LTT951" s="35"/>
      <c r="LTU951" s="34"/>
      <c r="LUB951" s="35"/>
      <c r="LUC951" s="34"/>
      <c r="LUJ951" s="35"/>
      <c r="LUK951" s="34"/>
      <c r="LUR951" s="35"/>
      <c r="LUS951" s="34"/>
      <c r="LUZ951" s="35"/>
      <c r="LVA951" s="34"/>
      <c r="LVH951" s="35"/>
      <c r="LVI951" s="34"/>
      <c r="LVP951" s="35"/>
      <c r="LVQ951" s="34"/>
      <c r="LVX951" s="35"/>
      <c r="LVY951" s="34"/>
      <c r="LWF951" s="35"/>
      <c r="LWG951" s="34"/>
      <c r="LWN951" s="35"/>
      <c r="LWO951" s="34"/>
      <c r="LWV951" s="35"/>
      <c r="LWW951" s="34"/>
      <c r="LXD951" s="35"/>
      <c r="LXE951" s="34"/>
      <c r="LXL951" s="35"/>
      <c r="LXM951" s="34"/>
      <c r="LXT951" s="35"/>
      <c r="LXU951" s="34"/>
      <c r="LYB951" s="35"/>
      <c r="LYC951" s="34"/>
      <c r="LYJ951" s="35"/>
      <c r="LYK951" s="34"/>
      <c r="LYR951" s="35"/>
      <c r="LYS951" s="34"/>
      <c r="LYZ951" s="35"/>
      <c r="LZA951" s="34"/>
      <c r="LZH951" s="35"/>
      <c r="LZI951" s="34"/>
      <c r="LZP951" s="35"/>
      <c r="LZQ951" s="34"/>
      <c r="LZX951" s="35"/>
      <c r="LZY951" s="34"/>
      <c r="MAF951" s="35"/>
      <c r="MAG951" s="34"/>
      <c r="MAN951" s="35"/>
      <c r="MAO951" s="34"/>
      <c r="MAV951" s="35"/>
      <c r="MAW951" s="34"/>
      <c r="MBD951" s="35"/>
      <c r="MBE951" s="34"/>
      <c r="MBL951" s="35"/>
      <c r="MBM951" s="34"/>
      <c r="MBT951" s="35"/>
      <c r="MBU951" s="34"/>
      <c r="MCB951" s="35"/>
      <c r="MCC951" s="34"/>
      <c r="MCJ951" s="35"/>
      <c r="MCK951" s="34"/>
      <c r="MCR951" s="35"/>
      <c r="MCS951" s="34"/>
      <c r="MCZ951" s="35"/>
      <c r="MDA951" s="34"/>
      <c r="MDH951" s="35"/>
      <c r="MDI951" s="34"/>
      <c r="MDP951" s="35"/>
      <c r="MDQ951" s="34"/>
      <c r="MDX951" s="35"/>
      <c r="MDY951" s="34"/>
      <c r="MEF951" s="35"/>
      <c r="MEG951" s="34"/>
      <c r="MEN951" s="35"/>
      <c r="MEO951" s="34"/>
      <c r="MEV951" s="35"/>
      <c r="MEW951" s="34"/>
      <c r="MFD951" s="35"/>
      <c r="MFE951" s="34"/>
      <c r="MFL951" s="35"/>
      <c r="MFM951" s="34"/>
      <c r="MFT951" s="35"/>
      <c r="MFU951" s="34"/>
      <c r="MGB951" s="35"/>
      <c r="MGC951" s="34"/>
      <c r="MGJ951" s="35"/>
      <c r="MGK951" s="34"/>
      <c r="MGR951" s="35"/>
      <c r="MGS951" s="34"/>
      <c r="MGZ951" s="35"/>
      <c r="MHA951" s="34"/>
      <c r="MHH951" s="35"/>
      <c r="MHI951" s="34"/>
      <c r="MHP951" s="35"/>
      <c r="MHQ951" s="34"/>
      <c r="MHX951" s="35"/>
      <c r="MHY951" s="34"/>
      <c r="MIF951" s="35"/>
      <c r="MIG951" s="34"/>
      <c r="MIN951" s="35"/>
      <c r="MIO951" s="34"/>
      <c r="MIV951" s="35"/>
      <c r="MIW951" s="34"/>
      <c r="MJD951" s="35"/>
      <c r="MJE951" s="34"/>
      <c r="MJL951" s="35"/>
      <c r="MJM951" s="34"/>
      <c r="MJT951" s="35"/>
      <c r="MJU951" s="34"/>
      <c r="MKB951" s="35"/>
      <c r="MKC951" s="34"/>
      <c r="MKJ951" s="35"/>
      <c r="MKK951" s="34"/>
      <c r="MKR951" s="35"/>
      <c r="MKS951" s="34"/>
      <c r="MKZ951" s="35"/>
      <c r="MLA951" s="34"/>
      <c r="MLH951" s="35"/>
      <c r="MLI951" s="34"/>
      <c r="MLP951" s="35"/>
      <c r="MLQ951" s="34"/>
      <c r="MLX951" s="35"/>
      <c r="MLY951" s="34"/>
      <c r="MMF951" s="35"/>
      <c r="MMG951" s="34"/>
      <c r="MMN951" s="35"/>
      <c r="MMO951" s="34"/>
      <c r="MMV951" s="35"/>
      <c r="MMW951" s="34"/>
      <c r="MND951" s="35"/>
      <c r="MNE951" s="34"/>
      <c r="MNL951" s="35"/>
      <c r="MNM951" s="34"/>
      <c r="MNT951" s="35"/>
      <c r="MNU951" s="34"/>
      <c r="MOB951" s="35"/>
      <c r="MOC951" s="34"/>
      <c r="MOJ951" s="35"/>
      <c r="MOK951" s="34"/>
      <c r="MOR951" s="35"/>
      <c r="MOS951" s="34"/>
      <c r="MOZ951" s="35"/>
      <c r="MPA951" s="34"/>
      <c r="MPH951" s="35"/>
      <c r="MPI951" s="34"/>
      <c r="MPP951" s="35"/>
      <c r="MPQ951" s="34"/>
      <c r="MPX951" s="35"/>
      <c r="MPY951" s="34"/>
      <c r="MQF951" s="35"/>
      <c r="MQG951" s="34"/>
      <c r="MQN951" s="35"/>
      <c r="MQO951" s="34"/>
      <c r="MQV951" s="35"/>
      <c r="MQW951" s="34"/>
      <c r="MRD951" s="35"/>
      <c r="MRE951" s="34"/>
      <c r="MRL951" s="35"/>
      <c r="MRM951" s="34"/>
      <c r="MRT951" s="35"/>
      <c r="MRU951" s="34"/>
      <c r="MSB951" s="35"/>
      <c r="MSC951" s="34"/>
      <c r="MSJ951" s="35"/>
      <c r="MSK951" s="34"/>
      <c r="MSR951" s="35"/>
      <c r="MSS951" s="34"/>
      <c r="MSZ951" s="35"/>
      <c r="MTA951" s="34"/>
      <c r="MTH951" s="35"/>
      <c r="MTI951" s="34"/>
      <c r="MTP951" s="35"/>
      <c r="MTQ951" s="34"/>
      <c r="MTX951" s="35"/>
      <c r="MTY951" s="34"/>
      <c r="MUF951" s="35"/>
      <c r="MUG951" s="34"/>
      <c r="MUN951" s="35"/>
      <c r="MUO951" s="34"/>
      <c r="MUV951" s="35"/>
      <c r="MUW951" s="34"/>
      <c r="MVD951" s="35"/>
      <c r="MVE951" s="34"/>
      <c r="MVL951" s="35"/>
      <c r="MVM951" s="34"/>
      <c r="MVT951" s="35"/>
      <c r="MVU951" s="34"/>
      <c r="MWB951" s="35"/>
      <c r="MWC951" s="34"/>
      <c r="MWJ951" s="35"/>
      <c r="MWK951" s="34"/>
      <c r="MWR951" s="35"/>
      <c r="MWS951" s="34"/>
      <c r="MWZ951" s="35"/>
      <c r="MXA951" s="34"/>
      <c r="MXH951" s="35"/>
      <c r="MXI951" s="34"/>
      <c r="MXP951" s="35"/>
      <c r="MXQ951" s="34"/>
      <c r="MXX951" s="35"/>
      <c r="MXY951" s="34"/>
      <c r="MYF951" s="35"/>
      <c r="MYG951" s="34"/>
      <c r="MYN951" s="35"/>
      <c r="MYO951" s="34"/>
      <c r="MYV951" s="35"/>
      <c r="MYW951" s="34"/>
      <c r="MZD951" s="35"/>
      <c r="MZE951" s="34"/>
      <c r="MZL951" s="35"/>
      <c r="MZM951" s="34"/>
      <c r="MZT951" s="35"/>
      <c r="MZU951" s="34"/>
      <c r="NAB951" s="35"/>
      <c r="NAC951" s="34"/>
      <c r="NAJ951" s="35"/>
      <c r="NAK951" s="34"/>
      <c r="NAR951" s="35"/>
      <c r="NAS951" s="34"/>
      <c r="NAZ951" s="35"/>
      <c r="NBA951" s="34"/>
      <c r="NBH951" s="35"/>
      <c r="NBI951" s="34"/>
      <c r="NBP951" s="35"/>
      <c r="NBQ951" s="34"/>
      <c r="NBX951" s="35"/>
      <c r="NBY951" s="34"/>
      <c r="NCF951" s="35"/>
      <c r="NCG951" s="34"/>
      <c r="NCN951" s="35"/>
      <c r="NCO951" s="34"/>
      <c r="NCV951" s="35"/>
      <c r="NCW951" s="34"/>
      <c r="NDD951" s="35"/>
      <c r="NDE951" s="34"/>
      <c r="NDL951" s="35"/>
      <c r="NDM951" s="34"/>
      <c r="NDT951" s="35"/>
      <c r="NDU951" s="34"/>
      <c r="NEB951" s="35"/>
      <c r="NEC951" s="34"/>
      <c r="NEJ951" s="35"/>
      <c r="NEK951" s="34"/>
      <c r="NER951" s="35"/>
      <c r="NES951" s="34"/>
      <c r="NEZ951" s="35"/>
      <c r="NFA951" s="34"/>
      <c r="NFH951" s="35"/>
      <c r="NFI951" s="34"/>
      <c r="NFP951" s="35"/>
      <c r="NFQ951" s="34"/>
      <c r="NFX951" s="35"/>
      <c r="NFY951" s="34"/>
      <c r="NGF951" s="35"/>
      <c r="NGG951" s="34"/>
      <c r="NGN951" s="35"/>
      <c r="NGO951" s="34"/>
      <c r="NGV951" s="35"/>
      <c r="NGW951" s="34"/>
      <c r="NHD951" s="35"/>
      <c r="NHE951" s="34"/>
      <c r="NHL951" s="35"/>
      <c r="NHM951" s="34"/>
      <c r="NHT951" s="35"/>
      <c r="NHU951" s="34"/>
      <c r="NIB951" s="35"/>
      <c r="NIC951" s="34"/>
      <c r="NIJ951" s="35"/>
      <c r="NIK951" s="34"/>
      <c r="NIR951" s="35"/>
      <c r="NIS951" s="34"/>
      <c r="NIZ951" s="35"/>
      <c r="NJA951" s="34"/>
      <c r="NJH951" s="35"/>
      <c r="NJI951" s="34"/>
      <c r="NJP951" s="35"/>
      <c r="NJQ951" s="34"/>
      <c r="NJX951" s="35"/>
      <c r="NJY951" s="34"/>
      <c r="NKF951" s="35"/>
      <c r="NKG951" s="34"/>
      <c r="NKN951" s="35"/>
      <c r="NKO951" s="34"/>
      <c r="NKV951" s="35"/>
      <c r="NKW951" s="34"/>
      <c r="NLD951" s="35"/>
      <c r="NLE951" s="34"/>
      <c r="NLL951" s="35"/>
      <c r="NLM951" s="34"/>
      <c r="NLT951" s="35"/>
      <c r="NLU951" s="34"/>
      <c r="NMB951" s="35"/>
      <c r="NMC951" s="34"/>
      <c r="NMJ951" s="35"/>
      <c r="NMK951" s="34"/>
      <c r="NMR951" s="35"/>
      <c r="NMS951" s="34"/>
      <c r="NMZ951" s="35"/>
      <c r="NNA951" s="34"/>
      <c r="NNH951" s="35"/>
      <c r="NNI951" s="34"/>
      <c r="NNP951" s="35"/>
      <c r="NNQ951" s="34"/>
      <c r="NNX951" s="35"/>
      <c r="NNY951" s="34"/>
      <c r="NOF951" s="35"/>
      <c r="NOG951" s="34"/>
      <c r="NON951" s="35"/>
      <c r="NOO951" s="34"/>
      <c r="NOV951" s="35"/>
      <c r="NOW951" s="34"/>
      <c r="NPD951" s="35"/>
      <c r="NPE951" s="34"/>
      <c r="NPL951" s="35"/>
      <c r="NPM951" s="34"/>
      <c r="NPT951" s="35"/>
      <c r="NPU951" s="34"/>
      <c r="NQB951" s="35"/>
      <c r="NQC951" s="34"/>
      <c r="NQJ951" s="35"/>
      <c r="NQK951" s="34"/>
      <c r="NQR951" s="35"/>
      <c r="NQS951" s="34"/>
      <c r="NQZ951" s="35"/>
      <c r="NRA951" s="34"/>
      <c r="NRH951" s="35"/>
      <c r="NRI951" s="34"/>
      <c r="NRP951" s="35"/>
      <c r="NRQ951" s="34"/>
      <c r="NRX951" s="35"/>
      <c r="NRY951" s="34"/>
      <c r="NSF951" s="35"/>
      <c r="NSG951" s="34"/>
      <c r="NSN951" s="35"/>
      <c r="NSO951" s="34"/>
      <c r="NSV951" s="35"/>
      <c r="NSW951" s="34"/>
      <c r="NTD951" s="35"/>
      <c r="NTE951" s="34"/>
      <c r="NTL951" s="35"/>
      <c r="NTM951" s="34"/>
      <c r="NTT951" s="35"/>
      <c r="NTU951" s="34"/>
      <c r="NUB951" s="35"/>
      <c r="NUC951" s="34"/>
      <c r="NUJ951" s="35"/>
      <c r="NUK951" s="34"/>
      <c r="NUR951" s="35"/>
      <c r="NUS951" s="34"/>
      <c r="NUZ951" s="35"/>
      <c r="NVA951" s="34"/>
      <c r="NVH951" s="35"/>
      <c r="NVI951" s="34"/>
      <c r="NVP951" s="35"/>
      <c r="NVQ951" s="34"/>
      <c r="NVX951" s="35"/>
      <c r="NVY951" s="34"/>
      <c r="NWF951" s="35"/>
      <c r="NWG951" s="34"/>
      <c r="NWN951" s="35"/>
      <c r="NWO951" s="34"/>
      <c r="NWV951" s="35"/>
      <c r="NWW951" s="34"/>
      <c r="NXD951" s="35"/>
      <c r="NXE951" s="34"/>
      <c r="NXL951" s="35"/>
      <c r="NXM951" s="34"/>
      <c r="NXT951" s="35"/>
      <c r="NXU951" s="34"/>
      <c r="NYB951" s="35"/>
      <c r="NYC951" s="34"/>
      <c r="NYJ951" s="35"/>
      <c r="NYK951" s="34"/>
      <c r="NYR951" s="35"/>
      <c r="NYS951" s="34"/>
      <c r="NYZ951" s="35"/>
      <c r="NZA951" s="34"/>
      <c r="NZH951" s="35"/>
      <c r="NZI951" s="34"/>
      <c r="NZP951" s="35"/>
      <c r="NZQ951" s="34"/>
      <c r="NZX951" s="35"/>
      <c r="NZY951" s="34"/>
      <c r="OAF951" s="35"/>
      <c r="OAG951" s="34"/>
      <c r="OAN951" s="35"/>
      <c r="OAO951" s="34"/>
      <c r="OAV951" s="35"/>
      <c r="OAW951" s="34"/>
      <c r="OBD951" s="35"/>
      <c r="OBE951" s="34"/>
      <c r="OBL951" s="35"/>
      <c r="OBM951" s="34"/>
      <c r="OBT951" s="35"/>
      <c r="OBU951" s="34"/>
      <c r="OCB951" s="35"/>
      <c r="OCC951" s="34"/>
      <c r="OCJ951" s="35"/>
      <c r="OCK951" s="34"/>
      <c r="OCR951" s="35"/>
      <c r="OCS951" s="34"/>
      <c r="OCZ951" s="35"/>
      <c r="ODA951" s="34"/>
      <c r="ODH951" s="35"/>
      <c r="ODI951" s="34"/>
      <c r="ODP951" s="35"/>
      <c r="ODQ951" s="34"/>
      <c r="ODX951" s="35"/>
      <c r="ODY951" s="34"/>
      <c r="OEF951" s="35"/>
      <c r="OEG951" s="34"/>
      <c r="OEN951" s="35"/>
      <c r="OEO951" s="34"/>
      <c r="OEV951" s="35"/>
      <c r="OEW951" s="34"/>
      <c r="OFD951" s="35"/>
      <c r="OFE951" s="34"/>
      <c r="OFL951" s="35"/>
      <c r="OFM951" s="34"/>
      <c r="OFT951" s="35"/>
      <c r="OFU951" s="34"/>
      <c r="OGB951" s="35"/>
      <c r="OGC951" s="34"/>
      <c r="OGJ951" s="35"/>
      <c r="OGK951" s="34"/>
      <c r="OGR951" s="35"/>
      <c r="OGS951" s="34"/>
      <c r="OGZ951" s="35"/>
      <c r="OHA951" s="34"/>
      <c r="OHH951" s="35"/>
      <c r="OHI951" s="34"/>
      <c r="OHP951" s="35"/>
      <c r="OHQ951" s="34"/>
      <c r="OHX951" s="35"/>
      <c r="OHY951" s="34"/>
      <c r="OIF951" s="35"/>
      <c r="OIG951" s="34"/>
      <c r="OIN951" s="35"/>
      <c r="OIO951" s="34"/>
      <c r="OIV951" s="35"/>
      <c r="OIW951" s="34"/>
      <c r="OJD951" s="35"/>
      <c r="OJE951" s="34"/>
      <c r="OJL951" s="35"/>
      <c r="OJM951" s="34"/>
      <c r="OJT951" s="35"/>
      <c r="OJU951" s="34"/>
      <c r="OKB951" s="35"/>
      <c r="OKC951" s="34"/>
      <c r="OKJ951" s="35"/>
      <c r="OKK951" s="34"/>
      <c r="OKR951" s="35"/>
      <c r="OKS951" s="34"/>
      <c r="OKZ951" s="35"/>
      <c r="OLA951" s="34"/>
      <c r="OLH951" s="35"/>
      <c r="OLI951" s="34"/>
      <c r="OLP951" s="35"/>
      <c r="OLQ951" s="34"/>
      <c r="OLX951" s="35"/>
      <c r="OLY951" s="34"/>
      <c r="OMF951" s="35"/>
      <c r="OMG951" s="34"/>
      <c r="OMN951" s="35"/>
      <c r="OMO951" s="34"/>
      <c r="OMV951" s="35"/>
      <c r="OMW951" s="34"/>
      <c r="OND951" s="35"/>
      <c r="ONE951" s="34"/>
      <c r="ONL951" s="35"/>
      <c r="ONM951" s="34"/>
      <c r="ONT951" s="35"/>
      <c r="ONU951" s="34"/>
      <c r="OOB951" s="35"/>
      <c r="OOC951" s="34"/>
      <c r="OOJ951" s="35"/>
      <c r="OOK951" s="34"/>
      <c r="OOR951" s="35"/>
      <c r="OOS951" s="34"/>
      <c r="OOZ951" s="35"/>
      <c r="OPA951" s="34"/>
      <c r="OPH951" s="35"/>
      <c r="OPI951" s="34"/>
      <c r="OPP951" s="35"/>
      <c r="OPQ951" s="34"/>
      <c r="OPX951" s="35"/>
      <c r="OPY951" s="34"/>
      <c r="OQF951" s="35"/>
      <c r="OQG951" s="34"/>
      <c r="OQN951" s="35"/>
      <c r="OQO951" s="34"/>
      <c r="OQV951" s="35"/>
      <c r="OQW951" s="34"/>
      <c r="ORD951" s="35"/>
      <c r="ORE951" s="34"/>
      <c r="ORL951" s="35"/>
      <c r="ORM951" s="34"/>
      <c r="ORT951" s="35"/>
      <c r="ORU951" s="34"/>
      <c r="OSB951" s="35"/>
      <c r="OSC951" s="34"/>
      <c r="OSJ951" s="35"/>
      <c r="OSK951" s="34"/>
      <c r="OSR951" s="35"/>
      <c r="OSS951" s="34"/>
      <c r="OSZ951" s="35"/>
      <c r="OTA951" s="34"/>
      <c r="OTH951" s="35"/>
      <c r="OTI951" s="34"/>
      <c r="OTP951" s="35"/>
      <c r="OTQ951" s="34"/>
      <c r="OTX951" s="35"/>
      <c r="OTY951" s="34"/>
      <c r="OUF951" s="35"/>
      <c r="OUG951" s="34"/>
      <c r="OUN951" s="35"/>
      <c r="OUO951" s="34"/>
      <c r="OUV951" s="35"/>
      <c r="OUW951" s="34"/>
      <c r="OVD951" s="35"/>
      <c r="OVE951" s="34"/>
      <c r="OVL951" s="35"/>
      <c r="OVM951" s="34"/>
      <c r="OVT951" s="35"/>
      <c r="OVU951" s="34"/>
      <c r="OWB951" s="35"/>
      <c r="OWC951" s="34"/>
      <c r="OWJ951" s="35"/>
      <c r="OWK951" s="34"/>
      <c r="OWR951" s="35"/>
      <c r="OWS951" s="34"/>
      <c r="OWZ951" s="35"/>
      <c r="OXA951" s="34"/>
      <c r="OXH951" s="35"/>
      <c r="OXI951" s="34"/>
      <c r="OXP951" s="35"/>
      <c r="OXQ951" s="34"/>
      <c r="OXX951" s="35"/>
      <c r="OXY951" s="34"/>
      <c r="OYF951" s="35"/>
      <c r="OYG951" s="34"/>
      <c r="OYN951" s="35"/>
      <c r="OYO951" s="34"/>
      <c r="OYV951" s="35"/>
      <c r="OYW951" s="34"/>
      <c r="OZD951" s="35"/>
      <c r="OZE951" s="34"/>
      <c r="OZL951" s="35"/>
      <c r="OZM951" s="34"/>
      <c r="OZT951" s="35"/>
      <c r="OZU951" s="34"/>
      <c r="PAB951" s="35"/>
      <c r="PAC951" s="34"/>
      <c r="PAJ951" s="35"/>
      <c r="PAK951" s="34"/>
      <c r="PAR951" s="35"/>
      <c r="PAS951" s="34"/>
      <c r="PAZ951" s="35"/>
      <c r="PBA951" s="34"/>
      <c r="PBH951" s="35"/>
      <c r="PBI951" s="34"/>
      <c r="PBP951" s="35"/>
      <c r="PBQ951" s="34"/>
      <c r="PBX951" s="35"/>
      <c r="PBY951" s="34"/>
      <c r="PCF951" s="35"/>
      <c r="PCG951" s="34"/>
      <c r="PCN951" s="35"/>
      <c r="PCO951" s="34"/>
      <c r="PCV951" s="35"/>
      <c r="PCW951" s="34"/>
      <c r="PDD951" s="35"/>
      <c r="PDE951" s="34"/>
      <c r="PDL951" s="35"/>
      <c r="PDM951" s="34"/>
      <c r="PDT951" s="35"/>
      <c r="PDU951" s="34"/>
      <c r="PEB951" s="35"/>
      <c r="PEC951" s="34"/>
      <c r="PEJ951" s="35"/>
      <c r="PEK951" s="34"/>
      <c r="PER951" s="35"/>
      <c r="PES951" s="34"/>
      <c r="PEZ951" s="35"/>
      <c r="PFA951" s="34"/>
      <c r="PFH951" s="35"/>
      <c r="PFI951" s="34"/>
      <c r="PFP951" s="35"/>
      <c r="PFQ951" s="34"/>
      <c r="PFX951" s="35"/>
      <c r="PFY951" s="34"/>
      <c r="PGF951" s="35"/>
      <c r="PGG951" s="34"/>
      <c r="PGN951" s="35"/>
      <c r="PGO951" s="34"/>
      <c r="PGV951" s="35"/>
      <c r="PGW951" s="34"/>
      <c r="PHD951" s="35"/>
      <c r="PHE951" s="34"/>
      <c r="PHL951" s="35"/>
      <c r="PHM951" s="34"/>
      <c r="PHT951" s="35"/>
      <c r="PHU951" s="34"/>
      <c r="PIB951" s="35"/>
      <c r="PIC951" s="34"/>
      <c r="PIJ951" s="35"/>
      <c r="PIK951" s="34"/>
      <c r="PIR951" s="35"/>
      <c r="PIS951" s="34"/>
      <c r="PIZ951" s="35"/>
      <c r="PJA951" s="34"/>
      <c r="PJH951" s="35"/>
      <c r="PJI951" s="34"/>
      <c r="PJP951" s="35"/>
      <c r="PJQ951" s="34"/>
      <c r="PJX951" s="35"/>
      <c r="PJY951" s="34"/>
      <c r="PKF951" s="35"/>
      <c r="PKG951" s="34"/>
      <c r="PKN951" s="35"/>
      <c r="PKO951" s="34"/>
      <c r="PKV951" s="35"/>
      <c r="PKW951" s="34"/>
      <c r="PLD951" s="35"/>
      <c r="PLE951" s="34"/>
      <c r="PLL951" s="35"/>
      <c r="PLM951" s="34"/>
      <c r="PLT951" s="35"/>
      <c r="PLU951" s="34"/>
      <c r="PMB951" s="35"/>
      <c r="PMC951" s="34"/>
      <c r="PMJ951" s="35"/>
      <c r="PMK951" s="34"/>
      <c r="PMR951" s="35"/>
      <c r="PMS951" s="34"/>
      <c r="PMZ951" s="35"/>
      <c r="PNA951" s="34"/>
      <c r="PNH951" s="35"/>
      <c r="PNI951" s="34"/>
      <c r="PNP951" s="35"/>
      <c r="PNQ951" s="34"/>
      <c r="PNX951" s="35"/>
      <c r="PNY951" s="34"/>
      <c r="POF951" s="35"/>
      <c r="POG951" s="34"/>
      <c r="PON951" s="35"/>
      <c r="POO951" s="34"/>
      <c r="POV951" s="35"/>
      <c r="POW951" s="34"/>
      <c r="PPD951" s="35"/>
      <c r="PPE951" s="34"/>
      <c r="PPL951" s="35"/>
      <c r="PPM951" s="34"/>
      <c r="PPT951" s="35"/>
      <c r="PPU951" s="34"/>
      <c r="PQB951" s="35"/>
      <c r="PQC951" s="34"/>
      <c r="PQJ951" s="35"/>
      <c r="PQK951" s="34"/>
      <c r="PQR951" s="35"/>
      <c r="PQS951" s="34"/>
      <c r="PQZ951" s="35"/>
      <c r="PRA951" s="34"/>
      <c r="PRH951" s="35"/>
      <c r="PRI951" s="34"/>
      <c r="PRP951" s="35"/>
      <c r="PRQ951" s="34"/>
      <c r="PRX951" s="35"/>
      <c r="PRY951" s="34"/>
      <c r="PSF951" s="35"/>
      <c r="PSG951" s="34"/>
      <c r="PSN951" s="35"/>
      <c r="PSO951" s="34"/>
      <c r="PSV951" s="35"/>
      <c r="PSW951" s="34"/>
      <c r="PTD951" s="35"/>
      <c r="PTE951" s="34"/>
      <c r="PTL951" s="35"/>
      <c r="PTM951" s="34"/>
      <c r="PTT951" s="35"/>
      <c r="PTU951" s="34"/>
      <c r="PUB951" s="35"/>
      <c r="PUC951" s="34"/>
      <c r="PUJ951" s="35"/>
      <c r="PUK951" s="34"/>
      <c r="PUR951" s="35"/>
      <c r="PUS951" s="34"/>
      <c r="PUZ951" s="35"/>
      <c r="PVA951" s="34"/>
      <c r="PVH951" s="35"/>
      <c r="PVI951" s="34"/>
      <c r="PVP951" s="35"/>
      <c r="PVQ951" s="34"/>
      <c r="PVX951" s="35"/>
      <c r="PVY951" s="34"/>
      <c r="PWF951" s="35"/>
      <c r="PWG951" s="34"/>
      <c r="PWN951" s="35"/>
      <c r="PWO951" s="34"/>
      <c r="PWV951" s="35"/>
      <c r="PWW951" s="34"/>
      <c r="PXD951" s="35"/>
      <c r="PXE951" s="34"/>
      <c r="PXL951" s="35"/>
      <c r="PXM951" s="34"/>
      <c r="PXT951" s="35"/>
      <c r="PXU951" s="34"/>
      <c r="PYB951" s="35"/>
      <c r="PYC951" s="34"/>
      <c r="PYJ951" s="35"/>
      <c r="PYK951" s="34"/>
      <c r="PYR951" s="35"/>
      <c r="PYS951" s="34"/>
      <c r="PYZ951" s="35"/>
      <c r="PZA951" s="34"/>
      <c r="PZH951" s="35"/>
      <c r="PZI951" s="34"/>
      <c r="PZP951" s="35"/>
      <c r="PZQ951" s="34"/>
      <c r="PZX951" s="35"/>
      <c r="PZY951" s="34"/>
      <c r="QAF951" s="35"/>
      <c r="QAG951" s="34"/>
      <c r="QAN951" s="35"/>
      <c r="QAO951" s="34"/>
      <c r="QAV951" s="35"/>
      <c r="QAW951" s="34"/>
      <c r="QBD951" s="35"/>
      <c r="QBE951" s="34"/>
      <c r="QBL951" s="35"/>
      <c r="QBM951" s="34"/>
      <c r="QBT951" s="35"/>
      <c r="QBU951" s="34"/>
      <c r="QCB951" s="35"/>
      <c r="QCC951" s="34"/>
      <c r="QCJ951" s="35"/>
      <c r="QCK951" s="34"/>
      <c r="QCR951" s="35"/>
      <c r="QCS951" s="34"/>
      <c r="QCZ951" s="35"/>
      <c r="QDA951" s="34"/>
      <c r="QDH951" s="35"/>
      <c r="QDI951" s="34"/>
      <c r="QDP951" s="35"/>
      <c r="QDQ951" s="34"/>
      <c r="QDX951" s="35"/>
      <c r="QDY951" s="34"/>
      <c r="QEF951" s="35"/>
      <c r="QEG951" s="34"/>
      <c r="QEN951" s="35"/>
      <c r="QEO951" s="34"/>
      <c r="QEV951" s="35"/>
      <c r="QEW951" s="34"/>
      <c r="QFD951" s="35"/>
      <c r="QFE951" s="34"/>
      <c r="QFL951" s="35"/>
      <c r="QFM951" s="34"/>
      <c r="QFT951" s="35"/>
      <c r="QFU951" s="34"/>
      <c r="QGB951" s="35"/>
      <c r="QGC951" s="34"/>
      <c r="QGJ951" s="35"/>
      <c r="QGK951" s="34"/>
      <c r="QGR951" s="35"/>
      <c r="QGS951" s="34"/>
      <c r="QGZ951" s="35"/>
      <c r="QHA951" s="34"/>
      <c r="QHH951" s="35"/>
      <c r="QHI951" s="34"/>
      <c r="QHP951" s="35"/>
      <c r="QHQ951" s="34"/>
      <c r="QHX951" s="35"/>
      <c r="QHY951" s="34"/>
      <c r="QIF951" s="35"/>
      <c r="QIG951" s="34"/>
      <c r="QIN951" s="35"/>
      <c r="QIO951" s="34"/>
      <c r="QIV951" s="35"/>
      <c r="QIW951" s="34"/>
      <c r="QJD951" s="35"/>
      <c r="QJE951" s="34"/>
      <c r="QJL951" s="35"/>
      <c r="QJM951" s="34"/>
      <c r="QJT951" s="35"/>
      <c r="QJU951" s="34"/>
      <c r="QKB951" s="35"/>
      <c r="QKC951" s="34"/>
      <c r="QKJ951" s="35"/>
      <c r="QKK951" s="34"/>
      <c r="QKR951" s="35"/>
      <c r="QKS951" s="34"/>
      <c r="QKZ951" s="35"/>
      <c r="QLA951" s="34"/>
      <c r="QLH951" s="35"/>
      <c r="QLI951" s="34"/>
      <c r="QLP951" s="35"/>
      <c r="QLQ951" s="34"/>
      <c r="QLX951" s="35"/>
      <c r="QLY951" s="34"/>
      <c r="QMF951" s="35"/>
      <c r="QMG951" s="34"/>
      <c r="QMN951" s="35"/>
      <c r="QMO951" s="34"/>
      <c r="QMV951" s="35"/>
      <c r="QMW951" s="34"/>
      <c r="QND951" s="35"/>
      <c r="QNE951" s="34"/>
      <c r="QNL951" s="35"/>
      <c r="QNM951" s="34"/>
      <c r="QNT951" s="35"/>
      <c r="QNU951" s="34"/>
      <c r="QOB951" s="35"/>
      <c r="QOC951" s="34"/>
      <c r="QOJ951" s="35"/>
      <c r="QOK951" s="34"/>
      <c r="QOR951" s="35"/>
      <c r="QOS951" s="34"/>
      <c r="QOZ951" s="35"/>
      <c r="QPA951" s="34"/>
      <c r="QPH951" s="35"/>
      <c r="QPI951" s="34"/>
      <c r="QPP951" s="35"/>
      <c r="QPQ951" s="34"/>
      <c r="QPX951" s="35"/>
      <c r="QPY951" s="34"/>
      <c r="QQF951" s="35"/>
      <c r="QQG951" s="34"/>
      <c r="QQN951" s="35"/>
      <c r="QQO951" s="34"/>
      <c r="QQV951" s="35"/>
      <c r="QQW951" s="34"/>
      <c r="QRD951" s="35"/>
      <c r="QRE951" s="34"/>
      <c r="QRL951" s="35"/>
      <c r="QRM951" s="34"/>
      <c r="QRT951" s="35"/>
      <c r="QRU951" s="34"/>
      <c r="QSB951" s="35"/>
      <c r="QSC951" s="34"/>
      <c r="QSJ951" s="35"/>
      <c r="QSK951" s="34"/>
      <c r="QSR951" s="35"/>
      <c r="QSS951" s="34"/>
      <c r="QSZ951" s="35"/>
      <c r="QTA951" s="34"/>
      <c r="QTH951" s="35"/>
      <c r="QTI951" s="34"/>
      <c r="QTP951" s="35"/>
      <c r="QTQ951" s="34"/>
      <c r="QTX951" s="35"/>
      <c r="QTY951" s="34"/>
      <c r="QUF951" s="35"/>
      <c r="QUG951" s="34"/>
      <c r="QUN951" s="35"/>
      <c r="QUO951" s="34"/>
      <c r="QUV951" s="35"/>
      <c r="QUW951" s="34"/>
      <c r="QVD951" s="35"/>
      <c r="QVE951" s="34"/>
      <c r="QVL951" s="35"/>
      <c r="QVM951" s="34"/>
      <c r="QVT951" s="35"/>
      <c r="QVU951" s="34"/>
      <c r="QWB951" s="35"/>
      <c r="QWC951" s="34"/>
      <c r="QWJ951" s="35"/>
      <c r="QWK951" s="34"/>
      <c r="QWR951" s="35"/>
      <c r="QWS951" s="34"/>
      <c r="QWZ951" s="35"/>
      <c r="QXA951" s="34"/>
      <c r="QXH951" s="35"/>
      <c r="QXI951" s="34"/>
      <c r="QXP951" s="35"/>
      <c r="QXQ951" s="34"/>
      <c r="QXX951" s="35"/>
      <c r="QXY951" s="34"/>
      <c r="QYF951" s="35"/>
      <c r="QYG951" s="34"/>
      <c r="QYN951" s="35"/>
      <c r="QYO951" s="34"/>
      <c r="QYV951" s="35"/>
      <c r="QYW951" s="34"/>
      <c r="QZD951" s="35"/>
      <c r="QZE951" s="34"/>
      <c r="QZL951" s="35"/>
      <c r="QZM951" s="34"/>
      <c r="QZT951" s="35"/>
      <c r="QZU951" s="34"/>
      <c r="RAB951" s="35"/>
      <c r="RAC951" s="34"/>
      <c r="RAJ951" s="35"/>
      <c r="RAK951" s="34"/>
      <c r="RAR951" s="35"/>
      <c r="RAS951" s="34"/>
      <c r="RAZ951" s="35"/>
      <c r="RBA951" s="34"/>
      <c r="RBH951" s="35"/>
      <c r="RBI951" s="34"/>
      <c r="RBP951" s="35"/>
      <c r="RBQ951" s="34"/>
      <c r="RBX951" s="35"/>
      <c r="RBY951" s="34"/>
      <c r="RCF951" s="35"/>
      <c r="RCG951" s="34"/>
      <c r="RCN951" s="35"/>
      <c r="RCO951" s="34"/>
      <c r="RCV951" s="35"/>
      <c r="RCW951" s="34"/>
      <c r="RDD951" s="35"/>
      <c r="RDE951" s="34"/>
      <c r="RDL951" s="35"/>
      <c r="RDM951" s="34"/>
      <c r="RDT951" s="35"/>
      <c r="RDU951" s="34"/>
      <c r="REB951" s="35"/>
      <c r="REC951" s="34"/>
      <c r="REJ951" s="35"/>
      <c r="REK951" s="34"/>
      <c r="RER951" s="35"/>
      <c r="RES951" s="34"/>
      <c r="REZ951" s="35"/>
      <c r="RFA951" s="34"/>
      <c r="RFH951" s="35"/>
      <c r="RFI951" s="34"/>
      <c r="RFP951" s="35"/>
      <c r="RFQ951" s="34"/>
      <c r="RFX951" s="35"/>
      <c r="RFY951" s="34"/>
      <c r="RGF951" s="35"/>
      <c r="RGG951" s="34"/>
      <c r="RGN951" s="35"/>
      <c r="RGO951" s="34"/>
      <c r="RGV951" s="35"/>
      <c r="RGW951" s="34"/>
      <c r="RHD951" s="35"/>
      <c r="RHE951" s="34"/>
      <c r="RHL951" s="35"/>
      <c r="RHM951" s="34"/>
      <c r="RHT951" s="35"/>
      <c r="RHU951" s="34"/>
      <c r="RIB951" s="35"/>
      <c r="RIC951" s="34"/>
      <c r="RIJ951" s="35"/>
      <c r="RIK951" s="34"/>
      <c r="RIR951" s="35"/>
      <c r="RIS951" s="34"/>
      <c r="RIZ951" s="35"/>
      <c r="RJA951" s="34"/>
      <c r="RJH951" s="35"/>
      <c r="RJI951" s="34"/>
      <c r="RJP951" s="35"/>
      <c r="RJQ951" s="34"/>
      <c r="RJX951" s="35"/>
      <c r="RJY951" s="34"/>
      <c r="RKF951" s="35"/>
      <c r="RKG951" s="34"/>
      <c r="RKN951" s="35"/>
      <c r="RKO951" s="34"/>
      <c r="RKV951" s="35"/>
      <c r="RKW951" s="34"/>
      <c r="RLD951" s="35"/>
      <c r="RLE951" s="34"/>
      <c r="RLL951" s="35"/>
      <c r="RLM951" s="34"/>
      <c r="RLT951" s="35"/>
      <c r="RLU951" s="34"/>
      <c r="RMB951" s="35"/>
      <c r="RMC951" s="34"/>
      <c r="RMJ951" s="35"/>
      <c r="RMK951" s="34"/>
      <c r="RMR951" s="35"/>
      <c r="RMS951" s="34"/>
      <c r="RMZ951" s="35"/>
      <c r="RNA951" s="34"/>
      <c r="RNH951" s="35"/>
      <c r="RNI951" s="34"/>
      <c r="RNP951" s="35"/>
      <c r="RNQ951" s="34"/>
      <c r="RNX951" s="35"/>
      <c r="RNY951" s="34"/>
      <c r="ROF951" s="35"/>
      <c r="ROG951" s="34"/>
      <c r="RON951" s="35"/>
      <c r="ROO951" s="34"/>
      <c r="ROV951" s="35"/>
      <c r="ROW951" s="34"/>
      <c r="RPD951" s="35"/>
      <c r="RPE951" s="34"/>
      <c r="RPL951" s="35"/>
      <c r="RPM951" s="34"/>
      <c r="RPT951" s="35"/>
      <c r="RPU951" s="34"/>
      <c r="RQB951" s="35"/>
      <c r="RQC951" s="34"/>
      <c r="RQJ951" s="35"/>
      <c r="RQK951" s="34"/>
      <c r="RQR951" s="35"/>
      <c r="RQS951" s="34"/>
      <c r="RQZ951" s="35"/>
      <c r="RRA951" s="34"/>
      <c r="RRH951" s="35"/>
      <c r="RRI951" s="34"/>
      <c r="RRP951" s="35"/>
      <c r="RRQ951" s="34"/>
      <c r="RRX951" s="35"/>
      <c r="RRY951" s="34"/>
      <c r="RSF951" s="35"/>
      <c r="RSG951" s="34"/>
      <c r="RSN951" s="35"/>
      <c r="RSO951" s="34"/>
      <c r="RSV951" s="35"/>
      <c r="RSW951" s="34"/>
      <c r="RTD951" s="35"/>
      <c r="RTE951" s="34"/>
      <c r="RTL951" s="35"/>
      <c r="RTM951" s="34"/>
      <c r="RTT951" s="35"/>
      <c r="RTU951" s="34"/>
      <c r="RUB951" s="35"/>
      <c r="RUC951" s="34"/>
      <c r="RUJ951" s="35"/>
      <c r="RUK951" s="34"/>
      <c r="RUR951" s="35"/>
      <c r="RUS951" s="34"/>
      <c r="RUZ951" s="35"/>
      <c r="RVA951" s="34"/>
      <c r="RVH951" s="35"/>
      <c r="RVI951" s="34"/>
      <c r="RVP951" s="35"/>
      <c r="RVQ951" s="34"/>
      <c r="RVX951" s="35"/>
      <c r="RVY951" s="34"/>
      <c r="RWF951" s="35"/>
      <c r="RWG951" s="34"/>
      <c r="RWN951" s="35"/>
      <c r="RWO951" s="34"/>
      <c r="RWV951" s="35"/>
      <c r="RWW951" s="34"/>
      <c r="RXD951" s="35"/>
      <c r="RXE951" s="34"/>
      <c r="RXL951" s="35"/>
      <c r="RXM951" s="34"/>
      <c r="RXT951" s="35"/>
      <c r="RXU951" s="34"/>
      <c r="RYB951" s="35"/>
      <c r="RYC951" s="34"/>
      <c r="RYJ951" s="35"/>
      <c r="RYK951" s="34"/>
      <c r="RYR951" s="35"/>
      <c r="RYS951" s="34"/>
      <c r="RYZ951" s="35"/>
      <c r="RZA951" s="34"/>
      <c r="RZH951" s="35"/>
      <c r="RZI951" s="34"/>
      <c r="RZP951" s="35"/>
      <c r="RZQ951" s="34"/>
      <c r="RZX951" s="35"/>
      <c r="RZY951" s="34"/>
      <c r="SAF951" s="35"/>
      <c r="SAG951" s="34"/>
      <c r="SAN951" s="35"/>
      <c r="SAO951" s="34"/>
      <c r="SAV951" s="35"/>
      <c r="SAW951" s="34"/>
      <c r="SBD951" s="35"/>
      <c r="SBE951" s="34"/>
      <c r="SBL951" s="35"/>
      <c r="SBM951" s="34"/>
      <c r="SBT951" s="35"/>
      <c r="SBU951" s="34"/>
      <c r="SCB951" s="35"/>
      <c r="SCC951" s="34"/>
      <c r="SCJ951" s="35"/>
      <c r="SCK951" s="34"/>
      <c r="SCR951" s="35"/>
      <c r="SCS951" s="34"/>
      <c r="SCZ951" s="35"/>
      <c r="SDA951" s="34"/>
      <c r="SDH951" s="35"/>
      <c r="SDI951" s="34"/>
      <c r="SDP951" s="35"/>
      <c r="SDQ951" s="34"/>
      <c r="SDX951" s="35"/>
      <c r="SDY951" s="34"/>
      <c r="SEF951" s="35"/>
      <c r="SEG951" s="34"/>
      <c r="SEN951" s="35"/>
      <c r="SEO951" s="34"/>
      <c r="SEV951" s="35"/>
      <c r="SEW951" s="34"/>
      <c r="SFD951" s="35"/>
      <c r="SFE951" s="34"/>
      <c r="SFL951" s="35"/>
      <c r="SFM951" s="34"/>
      <c r="SFT951" s="35"/>
      <c r="SFU951" s="34"/>
      <c r="SGB951" s="35"/>
      <c r="SGC951" s="34"/>
      <c r="SGJ951" s="35"/>
      <c r="SGK951" s="34"/>
      <c r="SGR951" s="35"/>
      <c r="SGS951" s="34"/>
      <c r="SGZ951" s="35"/>
      <c r="SHA951" s="34"/>
      <c r="SHH951" s="35"/>
      <c r="SHI951" s="34"/>
      <c r="SHP951" s="35"/>
      <c r="SHQ951" s="34"/>
      <c r="SHX951" s="35"/>
      <c r="SHY951" s="34"/>
      <c r="SIF951" s="35"/>
      <c r="SIG951" s="34"/>
      <c r="SIN951" s="35"/>
      <c r="SIO951" s="34"/>
      <c r="SIV951" s="35"/>
      <c r="SIW951" s="34"/>
      <c r="SJD951" s="35"/>
      <c r="SJE951" s="34"/>
      <c r="SJL951" s="35"/>
      <c r="SJM951" s="34"/>
      <c r="SJT951" s="35"/>
      <c r="SJU951" s="34"/>
      <c r="SKB951" s="35"/>
      <c r="SKC951" s="34"/>
      <c r="SKJ951" s="35"/>
      <c r="SKK951" s="34"/>
      <c r="SKR951" s="35"/>
      <c r="SKS951" s="34"/>
      <c r="SKZ951" s="35"/>
      <c r="SLA951" s="34"/>
      <c r="SLH951" s="35"/>
      <c r="SLI951" s="34"/>
      <c r="SLP951" s="35"/>
      <c r="SLQ951" s="34"/>
      <c r="SLX951" s="35"/>
      <c r="SLY951" s="34"/>
      <c r="SMF951" s="35"/>
      <c r="SMG951" s="34"/>
      <c r="SMN951" s="35"/>
      <c r="SMO951" s="34"/>
      <c r="SMV951" s="35"/>
      <c r="SMW951" s="34"/>
      <c r="SND951" s="35"/>
      <c r="SNE951" s="34"/>
      <c r="SNL951" s="35"/>
      <c r="SNM951" s="34"/>
      <c r="SNT951" s="35"/>
      <c r="SNU951" s="34"/>
      <c r="SOB951" s="35"/>
      <c r="SOC951" s="34"/>
      <c r="SOJ951" s="35"/>
      <c r="SOK951" s="34"/>
      <c r="SOR951" s="35"/>
      <c r="SOS951" s="34"/>
      <c r="SOZ951" s="35"/>
      <c r="SPA951" s="34"/>
      <c r="SPH951" s="35"/>
      <c r="SPI951" s="34"/>
      <c r="SPP951" s="35"/>
      <c r="SPQ951" s="34"/>
      <c r="SPX951" s="35"/>
      <c r="SPY951" s="34"/>
      <c r="SQF951" s="35"/>
      <c r="SQG951" s="34"/>
      <c r="SQN951" s="35"/>
      <c r="SQO951" s="34"/>
      <c r="SQV951" s="35"/>
      <c r="SQW951" s="34"/>
      <c r="SRD951" s="35"/>
      <c r="SRE951" s="34"/>
      <c r="SRL951" s="35"/>
      <c r="SRM951" s="34"/>
      <c r="SRT951" s="35"/>
      <c r="SRU951" s="34"/>
      <c r="SSB951" s="35"/>
      <c r="SSC951" s="34"/>
      <c r="SSJ951" s="35"/>
      <c r="SSK951" s="34"/>
      <c r="SSR951" s="35"/>
      <c r="SSS951" s="34"/>
      <c r="SSZ951" s="35"/>
      <c r="STA951" s="34"/>
      <c r="STH951" s="35"/>
      <c r="STI951" s="34"/>
      <c r="STP951" s="35"/>
      <c r="STQ951" s="34"/>
      <c r="STX951" s="35"/>
      <c r="STY951" s="34"/>
      <c r="SUF951" s="35"/>
      <c r="SUG951" s="34"/>
      <c r="SUN951" s="35"/>
      <c r="SUO951" s="34"/>
      <c r="SUV951" s="35"/>
      <c r="SUW951" s="34"/>
      <c r="SVD951" s="35"/>
      <c r="SVE951" s="34"/>
      <c r="SVL951" s="35"/>
      <c r="SVM951" s="34"/>
      <c r="SVT951" s="35"/>
      <c r="SVU951" s="34"/>
      <c r="SWB951" s="35"/>
      <c r="SWC951" s="34"/>
      <c r="SWJ951" s="35"/>
      <c r="SWK951" s="34"/>
      <c r="SWR951" s="35"/>
      <c r="SWS951" s="34"/>
      <c r="SWZ951" s="35"/>
      <c r="SXA951" s="34"/>
      <c r="SXH951" s="35"/>
      <c r="SXI951" s="34"/>
      <c r="SXP951" s="35"/>
      <c r="SXQ951" s="34"/>
      <c r="SXX951" s="35"/>
      <c r="SXY951" s="34"/>
      <c r="SYF951" s="35"/>
      <c r="SYG951" s="34"/>
      <c r="SYN951" s="35"/>
      <c r="SYO951" s="34"/>
      <c r="SYV951" s="35"/>
      <c r="SYW951" s="34"/>
      <c r="SZD951" s="35"/>
      <c r="SZE951" s="34"/>
      <c r="SZL951" s="35"/>
      <c r="SZM951" s="34"/>
      <c r="SZT951" s="35"/>
      <c r="SZU951" s="34"/>
      <c r="TAB951" s="35"/>
      <c r="TAC951" s="34"/>
      <c r="TAJ951" s="35"/>
      <c r="TAK951" s="34"/>
      <c r="TAR951" s="35"/>
      <c r="TAS951" s="34"/>
      <c r="TAZ951" s="35"/>
      <c r="TBA951" s="34"/>
      <c r="TBH951" s="35"/>
      <c r="TBI951" s="34"/>
      <c r="TBP951" s="35"/>
      <c r="TBQ951" s="34"/>
      <c r="TBX951" s="35"/>
      <c r="TBY951" s="34"/>
      <c r="TCF951" s="35"/>
      <c r="TCG951" s="34"/>
      <c r="TCN951" s="35"/>
      <c r="TCO951" s="34"/>
      <c r="TCV951" s="35"/>
      <c r="TCW951" s="34"/>
      <c r="TDD951" s="35"/>
      <c r="TDE951" s="34"/>
      <c r="TDL951" s="35"/>
      <c r="TDM951" s="34"/>
      <c r="TDT951" s="35"/>
      <c r="TDU951" s="34"/>
      <c r="TEB951" s="35"/>
      <c r="TEC951" s="34"/>
      <c r="TEJ951" s="35"/>
      <c r="TEK951" s="34"/>
      <c r="TER951" s="35"/>
      <c r="TES951" s="34"/>
      <c r="TEZ951" s="35"/>
      <c r="TFA951" s="34"/>
      <c r="TFH951" s="35"/>
      <c r="TFI951" s="34"/>
      <c r="TFP951" s="35"/>
      <c r="TFQ951" s="34"/>
      <c r="TFX951" s="35"/>
      <c r="TFY951" s="34"/>
      <c r="TGF951" s="35"/>
      <c r="TGG951" s="34"/>
      <c r="TGN951" s="35"/>
      <c r="TGO951" s="34"/>
      <c r="TGV951" s="35"/>
      <c r="TGW951" s="34"/>
      <c r="THD951" s="35"/>
      <c r="THE951" s="34"/>
      <c r="THL951" s="35"/>
      <c r="THM951" s="34"/>
      <c r="THT951" s="35"/>
      <c r="THU951" s="34"/>
      <c r="TIB951" s="35"/>
      <c r="TIC951" s="34"/>
      <c r="TIJ951" s="35"/>
      <c r="TIK951" s="34"/>
      <c r="TIR951" s="35"/>
      <c r="TIS951" s="34"/>
      <c r="TIZ951" s="35"/>
      <c r="TJA951" s="34"/>
      <c r="TJH951" s="35"/>
      <c r="TJI951" s="34"/>
      <c r="TJP951" s="35"/>
      <c r="TJQ951" s="34"/>
      <c r="TJX951" s="35"/>
      <c r="TJY951" s="34"/>
      <c r="TKF951" s="35"/>
      <c r="TKG951" s="34"/>
      <c r="TKN951" s="35"/>
      <c r="TKO951" s="34"/>
      <c r="TKV951" s="35"/>
      <c r="TKW951" s="34"/>
      <c r="TLD951" s="35"/>
      <c r="TLE951" s="34"/>
      <c r="TLL951" s="35"/>
      <c r="TLM951" s="34"/>
      <c r="TLT951" s="35"/>
      <c r="TLU951" s="34"/>
      <c r="TMB951" s="35"/>
      <c r="TMC951" s="34"/>
      <c r="TMJ951" s="35"/>
      <c r="TMK951" s="34"/>
      <c r="TMR951" s="35"/>
      <c r="TMS951" s="34"/>
      <c r="TMZ951" s="35"/>
      <c r="TNA951" s="34"/>
      <c r="TNH951" s="35"/>
      <c r="TNI951" s="34"/>
      <c r="TNP951" s="35"/>
      <c r="TNQ951" s="34"/>
      <c r="TNX951" s="35"/>
      <c r="TNY951" s="34"/>
      <c r="TOF951" s="35"/>
      <c r="TOG951" s="34"/>
      <c r="TON951" s="35"/>
      <c r="TOO951" s="34"/>
      <c r="TOV951" s="35"/>
      <c r="TOW951" s="34"/>
      <c r="TPD951" s="35"/>
      <c r="TPE951" s="34"/>
      <c r="TPL951" s="35"/>
      <c r="TPM951" s="34"/>
      <c r="TPT951" s="35"/>
      <c r="TPU951" s="34"/>
      <c r="TQB951" s="35"/>
      <c r="TQC951" s="34"/>
      <c r="TQJ951" s="35"/>
      <c r="TQK951" s="34"/>
      <c r="TQR951" s="35"/>
      <c r="TQS951" s="34"/>
      <c r="TQZ951" s="35"/>
      <c r="TRA951" s="34"/>
      <c r="TRH951" s="35"/>
      <c r="TRI951" s="34"/>
      <c r="TRP951" s="35"/>
      <c r="TRQ951" s="34"/>
      <c r="TRX951" s="35"/>
      <c r="TRY951" s="34"/>
      <c r="TSF951" s="35"/>
      <c r="TSG951" s="34"/>
      <c r="TSN951" s="35"/>
      <c r="TSO951" s="34"/>
      <c r="TSV951" s="35"/>
      <c r="TSW951" s="34"/>
      <c r="TTD951" s="35"/>
      <c r="TTE951" s="34"/>
      <c r="TTL951" s="35"/>
      <c r="TTM951" s="34"/>
      <c r="TTT951" s="35"/>
      <c r="TTU951" s="34"/>
      <c r="TUB951" s="35"/>
      <c r="TUC951" s="34"/>
      <c r="TUJ951" s="35"/>
      <c r="TUK951" s="34"/>
      <c r="TUR951" s="35"/>
      <c r="TUS951" s="34"/>
      <c r="TUZ951" s="35"/>
      <c r="TVA951" s="34"/>
      <c r="TVH951" s="35"/>
      <c r="TVI951" s="34"/>
      <c r="TVP951" s="35"/>
      <c r="TVQ951" s="34"/>
      <c r="TVX951" s="35"/>
      <c r="TVY951" s="34"/>
      <c r="TWF951" s="35"/>
      <c r="TWG951" s="34"/>
      <c r="TWN951" s="35"/>
      <c r="TWO951" s="34"/>
      <c r="TWV951" s="35"/>
      <c r="TWW951" s="34"/>
      <c r="TXD951" s="35"/>
      <c r="TXE951" s="34"/>
      <c r="TXL951" s="35"/>
      <c r="TXM951" s="34"/>
      <c r="TXT951" s="35"/>
      <c r="TXU951" s="34"/>
      <c r="TYB951" s="35"/>
      <c r="TYC951" s="34"/>
      <c r="TYJ951" s="35"/>
      <c r="TYK951" s="34"/>
      <c r="TYR951" s="35"/>
      <c r="TYS951" s="34"/>
      <c r="TYZ951" s="35"/>
      <c r="TZA951" s="34"/>
      <c r="TZH951" s="35"/>
      <c r="TZI951" s="34"/>
      <c r="TZP951" s="35"/>
      <c r="TZQ951" s="34"/>
      <c r="TZX951" s="35"/>
      <c r="TZY951" s="34"/>
      <c r="UAF951" s="35"/>
      <c r="UAG951" s="34"/>
      <c r="UAN951" s="35"/>
      <c r="UAO951" s="34"/>
      <c r="UAV951" s="35"/>
      <c r="UAW951" s="34"/>
      <c r="UBD951" s="35"/>
      <c r="UBE951" s="34"/>
      <c r="UBL951" s="35"/>
      <c r="UBM951" s="34"/>
      <c r="UBT951" s="35"/>
      <c r="UBU951" s="34"/>
      <c r="UCB951" s="35"/>
      <c r="UCC951" s="34"/>
      <c r="UCJ951" s="35"/>
      <c r="UCK951" s="34"/>
      <c r="UCR951" s="35"/>
      <c r="UCS951" s="34"/>
      <c r="UCZ951" s="35"/>
      <c r="UDA951" s="34"/>
      <c r="UDH951" s="35"/>
      <c r="UDI951" s="34"/>
      <c r="UDP951" s="35"/>
      <c r="UDQ951" s="34"/>
      <c r="UDX951" s="35"/>
      <c r="UDY951" s="34"/>
      <c r="UEF951" s="35"/>
      <c r="UEG951" s="34"/>
      <c r="UEN951" s="35"/>
      <c r="UEO951" s="34"/>
      <c r="UEV951" s="35"/>
      <c r="UEW951" s="34"/>
      <c r="UFD951" s="35"/>
      <c r="UFE951" s="34"/>
      <c r="UFL951" s="35"/>
      <c r="UFM951" s="34"/>
      <c r="UFT951" s="35"/>
      <c r="UFU951" s="34"/>
      <c r="UGB951" s="35"/>
      <c r="UGC951" s="34"/>
      <c r="UGJ951" s="35"/>
      <c r="UGK951" s="34"/>
      <c r="UGR951" s="35"/>
      <c r="UGS951" s="34"/>
      <c r="UGZ951" s="35"/>
      <c r="UHA951" s="34"/>
      <c r="UHH951" s="35"/>
      <c r="UHI951" s="34"/>
      <c r="UHP951" s="35"/>
      <c r="UHQ951" s="34"/>
      <c r="UHX951" s="35"/>
      <c r="UHY951" s="34"/>
      <c r="UIF951" s="35"/>
      <c r="UIG951" s="34"/>
      <c r="UIN951" s="35"/>
      <c r="UIO951" s="34"/>
      <c r="UIV951" s="35"/>
      <c r="UIW951" s="34"/>
      <c r="UJD951" s="35"/>
      <c r="UJE951" s="34"/>
      <c r="UJL951" s="35"/>
      <c r="UJM951" s="34"/>
      <c r="UJT951" s="35"/>
      <c r="UJU951" s="34"/>
      <c r="UKB951" s="35"/>
      <c r="UKC951" s="34"/>
      <c r="UKJ951" s="35"/>
      <c r="UKK951" s="34"/>
      <c r="UKR951" s="35"/>
      <c r="UKS951" s="34"/>
      <c r="UKZ951" s="35"/>
      <c r="ULA951" s="34"/>
      <c r="ULH951" s="35"/>
      <c r="ULI951" s="34"/>
      <c r="ULP951" s="35"/>
      <c r="ULQ951" s="34"/>
      <c r="ULX951" s="35"/>
      <c r="ULY951" s="34"/>
      <c r="UMF951" s="35"/>
      <c r="UMG951" s="34"/>
      <c r="UMN951" s="35"/>
      <c r="UMO951" s="34"/>
      <c r="UMV951" s="35"/>
      <c r="UMW951" s="34"/>
      <c r="UND951" s="35"/>
      <c r="UNE951" s="34"/>
      <c r="UNL951" s="35"/>
      <c r="UNM951" s="34"/>
      <c r="UNT951" s="35"/>
      <c r="UNU951" s="34"/>
      <c r="UOB951" s="35"/>
      <c r="UOC951" s="34"/>
      <c r="UOJ951" s="35"/>
      <c r="UOK951" s="34"/>
      <c r="UOR951" s="35"/>
      <c r="UOS951" s="34"/>
      <c r="UOZ951" s="35"/>
      <c r="UPA951" s="34"/>
      <c r="UPH951" s="35"/>
      <c r="UPI951" s="34"/>
      <c r="UPP951" s="35"/>
      <c r="UPQ951" s="34"/>
      <c r="UPX951" s="35"/>
      <c r="UPY951" s="34"/>
      <c r="UQF951" s="35"/>
      <c r="UQG951" s="34"/>
      <c r="UQN951" s="35"/>
      <c r="UQO951" s="34"/>
      <c r="UQV951" s="35"/>
      <c r="UQW951" s="34"/>
      <c r="URD951" s="35"/>
      <c r="URE951" s="34"/>
      <c r="URL951" s="35"/>
      <c r="URM951" s="34"/>
      <c r="URT951" s="35"/>
      <c r="URU951" s="34"/>
      <c r="USB951" s="35"/>
      <c r="USC951" s="34"/>
      <c r="USJ951" s="35"/>
      <c r="USK951" s="34"/>
      <c r="USR951" s="35"/>
      <c r="USS951" s="34"/>
      <c r="USZ951" s="35"/>
      <c r="UTA951" s="34"/>
      <c r="UTH951" s="35"/>
      <c r="UTI951" s="34"/>
      <c r="UTP951" s="35"/>
      <c r="UTQ951" s="34"/>
      <c r="UTX951" s="35"/>
      <c r="UTY951" s="34"/>
      <c r="UUF951" s="35"/>
      <c r="UUG951" s="34"/>
      <c r="UUN951" s="35"/>
      <c r="UUO951" s="34"/>
      <c r="UUV951" s="35"/>
      <c r="UUW951" s="34"/>
      <c r="UVD951" s="35"/>
      <c r="UVE951" s="34"/>
      <c r="UVL951" s="35"/>
      <c r="UVM951" s="34"/>
      <c r="UVT951" s="35"/>
      <c r="UVU951" s="34"/>
      <c r="UWB951" s="35"/>
      <c r="UWC951" s="34"/>
      <c r="UWJ951" s="35"/>
      <c r="UWK951" s="34"/>
      <c r="UWR951" s="35"/>
      <c r="UWS951" s="34"/>
      <c r="UWZ951" s="35"/>
      <c r="UXA951" s="34"/>
      <c r="UXH951" s="35"/>
      <c r="UXI951" s="34"/>
      <c r="UXP951" s="35"/>
      <c r="UXQ951" s="34"/>
      <c r="UXX951" s="35"/>
      <c r="UXY951" s="34"/>
      <c r="UYF951" s="35"/>
      <c r="UYG951" s="34"/>
      <c r="UYN951" s="35"/>
      <c r="UYO951" s="34"/>
      <c r="UYV951" s="35"/>
      <c r="UYW951" s="34"/>
      <c r="UZD951" s="35"/>
      <c r="UZE951" s="34"/>
      <c r="UZL951" s="35"/>
      <c r="UZM951" s="34"/>
      <c r="UZT951" s="35"/>
      <c r="UZU951" s="34"/>
      <c r="VAB951" s="35"/>
      <c r="VAC951" s="34"/>
      <c r="VAJ951" s="35"/>
      <c r="VAK951" s="34"/>
      <c r="VAR951" s="35"/>
      <c r="VAS951" s="34"/>
      <c r="VAZ951" s="35"/>
      <c r="VBA951" s="34"/>
      <c r="VBH951" s="35"/>
      <c r="VBI951" s="34"/>
      <c r="VBP951" s="35"/>
      <c r="VBQ951" s="34"/>
      <c r="VBX951" s="35"/>
      <c r="VBY951" s="34"/>
      <c r="VCF951" s="35"/>
      <c r="VCG951" s="34"/>
      <c r="VCN951" s="35"/>
      <c r="VCO951" s="34"/>
      <c r="VCV951" s="35"/>
      <c r="VCW951" s="34"/>
      <c r="VDD951" s="35"/>
      <c r="VDE951" s="34"/>
      <c r="VDL951" s="35"/>
      <c r="VDM951" s="34"/>
      <c r="VDT951" s="35"/>
      <c r="VDU951" s="34"/>
      <c r="VEB951" s="35"/>
      <c r="VEC951" s="34"/>
      <c r="VEJ951" s="35"/>
      <c r="VEK951" s="34"/>
      <c r="VER951" s="35"/>
      <c r="VES951" s="34"/>
      <c r="VEZ951" s="35"/>
      <c r="VFA951" s="34"/>
      <c r="VFH951" s="35"/>
      <c r="VFI951" s="34"/>
      <c r="VFP951" s="35"/>
      <c r="VFQ951" s="34"/>
      <c r="VFX951" s="35"/>
      <c r="VFY951" s="34"/>
      <c r="VGF951" s="35"/>
      <c r="VGG951" s="34"/>
      <c r="VGN951" s="35"/>
      <c r="VGO951" s="34"/>
      <c r="VGV951" s="35"/>
      <c r="VGW951" s="34"/>
      <c r="VHD951" s="35"/>
      <c r="VHE951" s="34"/>
      <c r="VHL951" s="35"/>
      <c r="VHM951" s="34"/>
      <c r="VHT951" s="35"/>
      <c r="VHU951" s="34"/>
      <c r="VIB951" s="35"/>
      <c r="VIC951" s="34"/>
      <c r="VIJ951" s="35"/>
      <c r="VIK951" s="34"/>
      <c r="VIR951" s="35"/>
      <c r="VIS951" s="34"/>
      <c r="VIZ951" s="35"/>
      <c r="VJA951" s="34"/>
      <c r="VJH951" s="35"/>
      <c r="VJI951" s="34"/>
      <c r="VJP951" s="35"/>
      <c r="VJQ951" s="34"/>
      <c r="VJX951" s="35"/>
      <c r="VJY951" s="34"/>
      <c r="VKF951" s="35"/>
      <c r="VKG951" s="34"/>
      <c r="VKN951" s="35"/>
      <c r="VKO951" s="34"/>
      <c r="VKV951" s="35"/>
      <c r="VKW951" s="34"/>
      <c r="VLD951" s="35"/>
      <c r="VLE951" s="34"/>
      <c r="VLL951" s="35"/>
      <c r="VLM951" s="34"/>
      <c r="VLT951" s="35"/>
      <c r="VLU951" s="34"/>
      <c r="VMB951" s="35"/>
      <c r="VMC951" s="34"/>
      <c r="VMJ951" s="35"/>
      <c r="VMK951" s="34"/>
      <c r="VMR951" s="35"/>
      <c r="VMS951" s="34"/>
      <c r="VMZ951" s="35"/>
      <c r="VNA951" s="34"/>
      <c r="VNH951" s="35"/>
      <c r="VNI951" s="34"/>
      <c r="VNP951" s="35"/>
      <c r="VNQ951" s="34"/>
      <c r="VNX951" s="35"/>
      <c r="VNY951" s="34"/>
      <c r="VOF951" s="35"/>
      <c r="VOG951" s="34"/>
      <c r="VON951" s="35"/>
      <c r="VOO951" s="34"/>
      <c r="VOV951" s="35"/>
      <c r="VOW951" s="34"/>
      <c r="VPD951" s="35"/>
      <c r="VPE951" s="34"/>
      <c r="VPL951" s="35"/>
      <c r="VPM951" s="34"/>
      <c r="VPT951" s="35"/>
      <c r="VPU951" s="34"/>
      <c r="VQB951" s="35"/>
      <c r="VQC951" s="34"/>
      <c r="VQJ951" s="35"/>
      <c r="VQK951" s="34"/>
      <c r="VQR951" s="35"/>
      <c r="VQS951" s="34"/>
      <c r="VQZ951" s="35"/>
      <c r="VRA951" s="34"/>
      <c r="VRH951" s="35"/>
      <c r="VRI951" s="34"/>
      <c r="VRP951" s="35"/>
      <c r="VRQ951" s="34"/>
      <c r="VRX951" s="35"/>
      <c r="VRY951" s="34"/>
      <c r="VSF951" s="35"/>
      <c r="VSG951" s="34"/>
      <c r="VSN951" s="35"/>
      <c r="VSO951" s="34"/>
      <c r="VSV951" s="35"/>
      <c r="VSW951" s="34"/>
      <c r="VTD951" s="35"/>
      <c r="VTE951" s="34"/>
      <c r="VTL951" s="35"/>
      <c r="VTM951" s="34"/>
      <c r="VTT951" s="35"/>
      <c r="VTU951" s="34"/>
      <c r="VUB951" s="35"/>
      <c r="VUC951" s="34"/>
      <c r="VUJ951" s="35"/>
      <c r="VUK951" s="34"/>
      <c r="VUR951" s="35"/>
      <c r="VUS951" s="34"/>
      <c r="VUZ951" s="35"/>
      <c r="VVA951" s="34"/>
      <c r="VVH951" s="35"/>
      <c r="VVI951" s="34"/>
      <c r="VVP951" s="35"/>
      <c r="VVQ951" s="34"/>
      <c r="VVX951" s="35"/>
      <c r="VVY951" s="34"/>
      <c r="VWF951" s="35"/>
      <c r="VWG951" s="34"/>
      <c r="VWN951" s="35"/>
      <c r="VWO951" s="34"/>
      <c r="VWV951" s="35"/>
      <c r="VWW951" s="34"/>
      <c r="VXD951" s="35"/>
      <c r="VXE951" s="34"/>
      <c r="VXL951" s="35"/>
      <c r="VXM951" s="34"/>
      <c r="VXT951" s="35"/>
      <c r="VXU951" s="34"/>
      <c r="VYB951" s="35"/>
      <c r="VYC951" s="34"/>
      <c r="VYJ951" s="35"/>
      <c r="VYK951" s="34"/>
      <c r="VYR951" s="35"/>
      <c r="VYS951" s="34"/>
      <c r="VYZ951" s="35"/>
      <c r="VZA951" s="34"/>
      <c r="VZH951" s="35"/>
      <c r="VZI951" s="34"/>
      <c r="VZP951" s="35"/>
      <c r="VZQ951" s="34"/>
      <c r="VZX951" s="35"/>
      <c r="VZY951" s="34"/>
      <c r="WAF951" s="35"/>
      <c r="WAG951" s="34"/>
      <c r="WAN951" s="35"/>
      <c r="WAO951" s="34"/>
      <c r="WAV951" s="35"/>
      <c r="WAW951" s="34"/>
      <c r="WBD951" s="35"/>
      <c r="WBE951" s="34"/>
      <c r="WBL951" s="35"/>
      <c r="WBM951" s="34"/>
      <c r="WBT951" s="35"/>
      <c r="WBU951" s="34"/>
      <c r="WCB951" s="35"/>
      <c r="WCC951" s="34"/>
      <c r="WCJ951" s="35"/>
      <c r="WCK951" s="34"/>
      <c r="WCR951" s="35"/>
      <c r="WCS951" s="34"/>
      <c r="WCZ951" s="35"/>
      <c r="WDA951" s="34"/>
      <c r="WDH951" s="35"/>
      <c r="WDI951" s="34"/>
      <c r="WDP951" s="35"/>
      <c r="WDQ951" s="34"/>
      <c r="WDX951" s="35"/>
      <c r="WDY951" s="34"/>
      <c r="WEF951" s="35"/>
      <c r="WEG951" s="34"/>
      <c r="WEN951" s="35"/>
      <c r="WEO951" s="34"/>
      <c r="WEV951" s="35"/>
      <c r="WEW951" s="34"/>
      <c r="WFD951" s="35"/>
      <c r="WFE951" s="34"/>
      <c r="WFL951" s="35"/>
      <c r="WFM951" s="34"/>
      <c r="WFT951" s="35"/>
      <c r="WFU951" s="34"/>
      <c r="WGB951" s="35"/>
      <c r="WGC951" s="34"/>
      <c r="WGJ951" s="35"/>
      <c r="WGK951" s="34"/>
      <c r="WGR951" s="35"/>
      <c r="WGS951" s="34"/>
      <c r="WGZ951" s="35"/>
      <c r="WHA951" s="34"/>
      <c r="WHH951" s="35"/>
      <c r="WHI951" s="34"/>
      <c r="WHP951" s="35"/>
      <c r="WHQ951" s="34"/>
      <c r="WHX951" s="35"/>
      <c r="WHY951" s="34"/>
      <c r="WIF951" s="35"/>
      <c r="WIG951" s="34"/>
      <c r="WIN951" s="35"/>
      <c r="WIO951" s="34"/>
      <c r="WIV951" s="35"/>
      <c r="WIW951" s="34"/>
      <c r="WJD951" s="35"/>
      <c r="WJE951" s="34"/>
      <c r="WJL951" s="35"/>
      <c r="WJM951" s="34"/>
      <c r="WJT951" s="35"/>
      <c r="WJU951" s="34"/>
      <c r="WKB951" s="35"/>
      <c r="WKC951" s="34"/>
      <c r="WKJ951" s="35"/>
      <c r="WKK951" s="34"/>
      <c r="WKR951" s="35"/>
      <c r="WKS951" s="34"/>
      <c r="WKZ951" s="35"/>
      <c r="WLA951" s="34"/>
      <c r="WLH951" s="35"/>
      <c r="WLI951" s="34"/>
      <c r="WLP951" s="35"/>
      <c r="WLQ951" s="34"/>
      <c r="WLX951" s="35"/>
      <c r="WLY951" s="34"/>
      <c r="WMF951" s="35"/>
      <c r="WMG951" s="34"/>
      <c r="WMN951" s="35"/>
      <c r="WMO951" s="34"/>
      <c r="WMV951" s="35"/>
      <c r="WMW951" s="34"/>
      <c r="WND951" s="35"/>
      <c r="WNE951" s="34"/>
      <c r="WNL951" s="35"/>
      <c r="WNM951" s="34"/>
      <c r="WNT951" s="35"/>
      <c r="WNU951" s="34"/>
      <c r="WOB951" s="35"/>
      <c r="WOC951" s="34"/>
      <c r="WOJ951" s="35"/>
      <c r="WOK951" s="34"/>
      <c r="WOR951" s="35"/>
      <c r="WOS951" s="34"/>
      <c r="WOZ951" s="35"/>
      <c r="WPA951" s="34"/>
      <c r="WPH951" s="35"/>
      <c r="WPI951" s="34"/>
      <c r="WPP951" s="35"/>
      <c r="WPQ951" s="34"/>
      <c r="WPX951" s="35"/>
      <c r="WPY951" s="34"/>
      <c r="WQF951" s="35"/>
      <c r="WQG951" s="34"/>
      <c r="WQN951" s="35"/>
      <c r="WQO951" s="34"/>
      <c r="WQV951" s="35"/>
      <c r="WQW951" s="34"/>
      <c r="WRD951" s="35"/>
      <c r="WRE951" s="34"/>
      <c r="WRL951" s="35"/>
      <c r="WRM951" s="34"/>
      <c r="WRT951" s="35"/>
      <c r="WRU951" s="34"/>
      <c r="WSB951" s="35"/>
      <c r="WSC951" s="34"/>
      <c r="WSJ951" s="35"/>
      <c r="WSK951" s="34"/>
      <c r="WSR951" s="35"/>
      <c r="WSS951" s="34"/>
      <c r="WSZ951" s="35"/>
      <c r="WTA951" s="34"/>
      <c r="WTH951" s="35"/>
      <c r="WTI951" s="34"/>
      <c r="WTP951" s="35"/>
      <c r="WTQ951" s="34"/>
      <c r="WTX951" s="35"/>
      <c r="WTY951" s="34"/>
      <c r="WUF951" s="35"/>
      <c r="WUG951" s="34"/>
      <c r="WUN951" s="35"/>
      <c r="WUO951" s="34"/>
      <c r="WUV951" s="35"/>
      <c r="WUW951" s="34"/>
      <c r="WVD951" s="35"/>
      <c r="WVE951" s="34"/>
      <c r="WVL951" s="35"/>
      <c r="WVM951" s="34"/>
      <c r="WVT951" s="35"/>
      <c r="WVU951" s="34"/>
      <c r="WWB951" s="35"/>
      <c r="WWC951" s="34"/>
      <c r="WWJ951" s="35"/>
      <c r="WWK951" s="34"/>
      <c r="WWR951" s="35"/>
      <c r="WWS951" s="34"/>
      <c r="WWZ951" s="35"/>
      <c r="WXA951" s="34"/>
      <c r="WXH951" s="35"/>
      <c r="WXI951" s="34"/>
      <c r="WXP951" s="35"/>
      <c r="WXQ951" s="34"/>
      <c r="WXX951" s="35"/>
      <c r="WXY951" s="34"/>
      <c r="WYF951" s="35"/>
      <c r="WYG951" s="34"/>
      <c r="WYN951" s="35"/>
      <c r="WYO951" s="34"/>
      <c r="WYV951" s="35"/>
      <c r="WYW951" s="34"/>
      <c r="WZD951" s="35"/>
      <c r="WZE951" s="34"/>
      <c r="WZL951" s="35"/>
      <c r="WZM951" s="34"/>
      <c r="WZT951" s="35"/>
      <c r="WZU951" s="34"/>
      <c r="XAB951" s="35"/>
      <c r="XAC951" s="34"/>
      <c r="XAJ951" s="35"/>
      <c r="XAK951" s="34"/>
      <c r="XAR951" s="35"/>
      <c r="XAS951" s="34"/>
      <c r="XAZ951" s="35"/>
      <c r="XBA951" s="34"/>
      <c r="XBH951" s="35"/>
      <c r="XBI951" s="34"/>
      <c r="XBP951" s="35"/>
      <c r="XBQ951" s="34"/>
      <c r="XBX951" s="35"/>
      <c r="XBY951" s="34"/>
      <c r="XCF951" s="35"/>
      <c r="XCG951" s="34"/>
      <c r="XCN951" s="35"/>
      <c r="XCO951" s="34"/>
      <c r="XCV951" s="35"/>
      <c r="XCW951" s="34"/>
      <c r="XDD951" s="35"/>
      <c r="XDE951" s="34"/>
      <c r="XDL951" s="35"/>
      <c r="XDM951" s="34"/>
      <c r="XDT951" s="35"/>
      <c r="XDU951" s="34"/>
      <c r="XEB951" s="35"/>
      <c r="XEC951" s="34"/>
      <c r="XEJ951" s="35"/>
      <c r="XEK951" s="34"/>
      <c r="XER951" s="35"/>
      <c r="XES951" s="34"/>
      <c r="XEZ951" s="35"/>
      <c r="XFA951" s="34"/>
    </row>
    <row r="952" spans="1:1021 1028:2045 2052:3069 3076:4093 4100:5117 5124:6141 6148:7165 7172:8189 8196:9213 9220:10237 10244:11261 11268:12285 12292:13309 13316:14333 14340:15357 15364:16381" x14ac:dyDescent="0.25">
      <c r="A952" t="s">
        <v>21</v>
      </c>
      <c r="B952" t="s">
        <v>177</v>
      </c>
      <c r="C952">
        <v>566</v>
      </c>
      <c r="D952">
        <v>566</v>
      </c>
      <c r="E952" s="35">
        <v>1</v>
      </c>
      <c r="F952" s="34">
        <v>1E-156</v>
      </c>
      <c r="G952">
        <v>98.15</v>
      </c>
      <c r="H952">
        <v>1674</v>
      </c>
      <c r="I952" t="str">
        <f>HYPERLINK("https://www.ncbi.nlm.nih.gov/nucleotide/MN824004.1?report=genbank&amp;log$=nucltop&amp;blast_rank=50&amp;RID=XE5J84ZU013","MN824004.1")</f>
        <v>MN824004.1</v>
      </c>
      <c r="L952" s="35"/>
      <c r="M952" s="34"/>
      <c r="T952" s="35"/>
      <c r="U952" s="34"/>
      <c r="AB952" s="35"/>
      <c r="AC952" s="34"/>
      <c r="AJ952" s="35"/>
      <c r="AK952" s="34"/>
      <c r="AR952" s="35"/>
      <c r="AS952" s="34"/>
      <c r="AZ952" s="35"/>
      <c r="BA952" s="34"/>
      <c r="BH952" s="35"/>
      <c r="BI952" s="34"/>
      <c r="BP952" s="35"/>
      <c r="BQ952" s="34"/>
      <c r="BX952" s="35"/>
      <c r="BY952" s="34"/>
      <c r="CF952" s="35"/>
      <c r="CG952" s="34"/>
      <c r="CN952" s="35"/>
      <c r="CO952" s="34"/>
      <c r="CV952" s="35"/>
      <c r="CW952" s="34"/>
      <c r="DD952" s="35"/>
      <c r="DE952" s="34"/>
      <c r="DL952" s="35"/>
      <c r="DM952" s="34"/>
      <c r="DT952" s="35"/>
      <c r="DU952" s="34"/>
      <c r="EB952" s="35"/>
      <c r="EC952" s="34"/>
      <c r="EJ952" s="35"/>
      <c r="EK952" s="34"/>
      <c r="ER952" s="35"/>
      <c r="ES952" s="34"/>
      <c r="EZ952" s="35"/>
      <c r="FA952" s="34"/>
      <c r="FH952" s="35"/>
      <c r="FI952" s="34"/>
      <c r="FP952" s="35"/>
      <c r="FQ952" s="34"/>
      <c r="FX952" s="35"/>
      <c r="FY952" s="34"/>
      <c r="GF952" s="35"/>
      <c r="GG952" s="34"/>
      <c r="GN952" s="35"/>
      <c r="GO952" s="34"/>
      <c r="GV952" s="35"/>
      <c r="GW952" s="34"/>
      <c r="HD952" s="35"/>
      <c r="HE952" s="34"/>
      <c r="HL952" s="35"/>
      <c r="HM952" s="34"/>
      <c r="HT952" s="35"/>
      <c r="HU952" s="34"/>
      <c r="IB952" s="35"/>
      <c r="IC952" s="34"/>
      <c r="IJ952" s="35"/>
      <c r="IK952" s="34"/>
      <c r="IR952" s="35"/>
      <c r="IS952" s="34"/>
      <c r="IZ952" s="35"/>
      <c r="JA952" s="34"/>
      <c r="JH952" s="35"/>
      <c r="JI952" s="34"/>
      <c r="JP952" s="35"/>
      <c r="JQ952" s="34"/>
      <c r="JX952" s="35"/>
      <c r="JY952" s="34"/>
      <c r="KF952" s="35"/>
      <c r="KG952" s="34"/>
      <c r="KN952" s="35"/>
      <c r="KO952" s="34"/>
      <c r="KV952" s="35"/>
      <c r="KW952" s="34"/>
      <c r="LD952" s="35"/>
      <c r="LE952" s="34"/>
      <c r="LL952" s="35"/>
      <c r="LM952" s="34"/>
      <c r="LT952" s="35"/>
      <c r="LU952" s="34"/>
      <c r="MB952" s="35"/>
      <c r="MC952" s="34"/>
      <c r="MJ952" s="35"/>
      <c r="MK952" s="34"/>
      <c r="MR952" s="35"/>
      <c r="MS952" s="34"/>
      <c r="MZ952" s="35"/>
      <c r="NA952" s="34"/>
      <c r="NH952" s="35"/>
      <c r="NI952" s="34"/>
      <c r="NP952" s="35"/>
      <c r="NQ952" s="34"/>
      <c r="NX952" s="35"/>
      <c r="NY952" s="34"/>
      <c r="OF952" s="35"/>
      <c r="OG952" s="34"/>
      <c r="ON952" s="35"/>
      <c r="OO952" s="34"/>
      <c r="OV952" s="35"/>
      <c r="OW952" s="34"/>
      <c r="PD952" s="35"/>
      <c r="PE952" s="34"/>
      <c r="PL952" s="35"/>
      <c r="PM952" s="34"/>
      <c r="PT952" s="35"/>
      <c r="PU952" s="34"/>
      <c r="QB952" s="35"/>
      <c r="QC952" s="34"/>
      <c r="QJ952" s="35"/>
      <c r="QK952" s="34"/>
      <c r="QR952" s="35"/>
      <c r="QS952" s="34"/>
      <c r="QZ952" s="35"/>
      <c r="RA952" s="34"/>
      <c r="RH952" s="35"/>
      <c r="RI952" s="34"/>
      <c r="RP952" s="35"/>
      <c r="RQ952" s="34"/>
      <c r="RX952" s="35"/>
      <c r="RY952" s="34"/>
      <c r="SF952" s="35"/>
      <c r="SG952" s="34"/>
      <c r="SN952" s="35"/>
      <c r="SO952" s="34"/>
      <c r="SV952" s="35"/>
      <c r="SW952" s="34"/>
      <c r="TD952" s="35"/>
      <c r="TE952" s="34"/>
      <c r="TL952" s="35"/>
      <c r="TM952" s="34"/>
      <c r="TT952" s="35"/>
      <c r="TU952" s="34"/>
      <c r="UB952" s="35"/>
      <c r="UC952" s="34"/>
      <c r="UJ952" s="35"/>
      <c r="UK952" s="34"/>
      <c r="UR952" s="35"/>
      <c r="US952" s="34"/>
      <c r="UZ952" s="35"/>
      <c r="VA952" s="34"/>
      <c r="VH952" s="35"/>
      <c r="VI952" s="34"/>
      <c r="VP952" s="35"/>
      <c r="VQ952" s="34"/>
      <c r="VX952" s="35"/>
      <c r="VY952" s="34"/>
      <c r="WF952" s="35"/>
      <c r="WG952" s="34"/>
      <c r="WN952" s="35"/>
      <c r="WO952" s="34"/>
      <c r="WV952" s="35"/>
      <c r="WW952" s="34"/>
      <c r="XD952" s="35"/>
      <c r="XE952" s="34"/>
      <c r="XL952" s="35"/>
      <c r="XM952" s="34"/>
      <c r="XT952" s="35"/>
      <c r="XU952" s="34"/>
      <c r="YB952" s="35"/>
      <c r="YC952" s="34"/>
      <c r="YJ952" s="35"/>
      <c r="YK952" s="34"/>
      <c r="YR952" s="35"/>
      <c r="YS952" s="34"/>
      <c r="YZ952" s="35"/>
      <c r="ZA952" s="34"/>
      <c r="ZH952" s="35"/>
      <c r="ZI952" s="34"/>
      <c r="ZP952" s="35"/>
      <c r="ZQ952" s="34"/>
      <c r="ZX952" s="35"/>
      <c r="ZY952" s="34"/>
      <c r="AAF952" s="35"/>
      <c r="AAG952" s="34"/>
      <c r="AAN952" s="35"/>
      <c r="AAO952" s="34"/>
      <c r="AAV952" s="35"/>
      <c r="AAW952" s="34"/>
      <c r="ABD952" s="35"/>
      <c r="ABE952" s="34"/>
      <c r="ABL952" s="35"/>
      <c r="ABM952" s="34"/>
      <c r="ABT952" s="35"/>
      <c r="ABU952" s="34"/>
      <c r="ACB952" s="35"/>
      <c r="ACC952" s="34"/>
      <c r="ACJ952" s="35"/>
      <c r="ACK952" s="34"/>
      <c r="ACR952" s="35"/>
      <c r="ACS952" s="34"/>
      <c r="ACZ952" s="35"/>
      <c r="ADA952" s="34"/>
      <c r="ADH952" s="35"/>
      <c r="ADI952" s="34"/>
      <c r="ADP952" s="35"/>
      <c r="ADQ952" s="34"/>
      <c r="ADX952" s="35"/>
      <c r="ADY952" s="34"/>
      <c r="AEF952" s="35"/>
      <c r="AEG952" s="34"/>
      <c r="AEN952" s="35"/>
      <c r="AEO952" s="34"/>
      <c r="AEV952" s="35"/>
      <c r="AEW952" s="34"/>
      <c r="AFD952" s="35"/>
      <c r="AFE952" s="34"/>
      <c r="AFL952" s="35"/>
      <c r="AFM952" s="34"/>
      <c r="AFT952" s="35"/>
      <c r="AFU952" s="34"/>
      <c r="AGB952" s="35"/>
      <c r="AGC952" s="34"/>
      <c r="AGJ952" s="35"/>
      <c r="AGK952" s="34"/>
      <c r="AGR952" s="35"/>
      <c r="AGS952" s="34"/>
      <c r="AGZ952" s="35"/>
      <c r="AHA952" s="34"/>
      <c r="AHH952" s="35"/>
      <c r="AHI952" s="34"/>
      <c r="AHP952" s="35"/>
      <c r="AHQ952" s="34"/>
      <c r="AHX952" s="35"/>
      <c r="AHY952" s="34"/>
      <c r="AIF952" s="35"/>
      <c r="AIG952" s="34"/>
      <c r="AIN952" s="35"/>
      <c r="AIO952" s="34"/>
      <c r="AIV952" s="35"/>
      <c r="AIW952" s="34"/>
      <c r="AJD952" s="35"/>
      <c r="AJE952" s="34"/>
      <c r="AJL952" s="35"/>
      <c r="AJM952" s="34"/>
      <c r="AJT952" s="35"/>
      <c r="AJU952" s="34"/>
      <c r="AKB952" s="35"/>
      <c r="AKC952" s="34"/>
      <c r="AKJ952" s="35"/>
      <c r="AKK952" s="34"/>
      <c r="AKR952" s="35"/>
      <c r="AKS952" s="34"/>
      <c r="AKZ952" s="35"/>
      <c r="ALA952" s="34"/>
      <c r="ALH952" s="35"/>
      <c r="ALI952" s="34"/>
      <c r="ALP952" s="35"/>
      <c r="ALQ952" s="34"/>
      <c r="ALX952" s="35"/>
      <c r="ALY952" s="34"/>
      <c r="AMF952" s="35"/>
      <c r="AMG952" s="34"/>
      <c r="AMN952" s="35"/>
      <c r="AMO952" s="34"/>
      <c r="AMV952" s="35"/>
      <c r="AMW952" s="34"/>
      <c r="AND952" s="35"/>
      <c r="ANE952" s="34"/>
      <c r="ANL952" s="35"/>
      <c r="ANM952" s="34"/>
      <c r="ANT952" s="35"/>
      <c r="ANU952" s="34"/>
      <c r="AOB952" s="35"/>
      <c r="AOC952" s="34"/>
      <c r="AOJ952" s="35"/>
      <c r="AOK952" s="34"/>
      <c r="AOR952" s="35"/>
      <c r="AOS952" s="34"/>
      <c r="AOZ952" s="35"/>
      <c r="APA952" s="34"/>
      <c r="APH952" s="35"/>
      <c r="API952" s="34"/>
      <c r="APP952" s="35"/>
      <c r="APQ952" s="34"/>
      <c r="APX952" s="35"/>
      <c r="APY952" s="34"/>
      <c r="AQF952" s="35"/>
      <c r="AQG952" s="34"/>
      <c r="AQN952" s="35"/>
      <c r="AQO952" s="34"/>
      <c r="AQV952" s="35"/>
      <c r="AQW952" s="34"/>
      <c r="ARD952" s="35"/>
      <c r="ARE952" s="34"/>
      <c r="ARL952" s="35"/>
      <c r="ARM952" s="34"/>
      <c r="ART952" s="35"/>
      <c r="ARU952" s="34"/>
      <c r="ASB952" s="35"/>
      <c r="ASC952" s="34"/>
      <c r="ASJ952" s="35"/>
      <c r="ASK952" s="34"/>
      <c r="ASR952" s="35"/>
      <c r="ASS952" s="34"/>
      <c r="ASZ952" s="35"/>
      <c r="ATA952" s="34"/>
      <c r="ATH952" s="35"/>
      <c r="ATI952" s="34"/>
      <c r="ATP952" s="35"/>
      <c r="ATQ952" s="34"/>
      <c r="ATX952" s="35"/>
      <c r="ATY952" s="34"/>
      <c r="AUF952" s="35"/>
      <c r="AUG952" s="34"/>
      <c r="AUN952" s="35"/>
      <c r="AUO952" s="34"/>
      <c r="AUV952" s="35"/>
      <c r="AUW952" s="34"/>
      <c r="AVD952" s="35"/>
      <c r="AVE952" s="34"/>
      <c r="AVL952" s="35"/>
      <c r="AVM952" s="34"/>
      <c r="AVT952" s="35"/>
      <c r="AVU952" s="34"/>
      <c r="AWB952" s="35"/>
      <c r="AWC952" s="34"/>
      <c r="AWJ952" s="35"/>
      <c r="AWK952" s="34"/>
      <c r="AWR952" s="35"/>
      <c r="AWS952" s="34"/>
      <c r="AWZ952" s="35"/>
      <c r="AXA952" s="34"/>
      <c r="AXH952" s="35"/>
      <c r="AXI952" s="34"/>
      <c r="AXP952" s="35"/>
      <c r="AXQ952" s="34"/>
      <c r="AXX952" s="35"/>
      <c r="AXY952" s="34"/>
      <c r="AYF952" s="35"/>
      <c r="AYG952" s="34"/>
      <c r="AYN952" s="35"/>
      <c r="AYO952" s="34"/>
      <c r="AYV952" s="35"/>
      <c r="AYW952" s="34"/>
      <c r="AZD952" s="35"/>
      <c r="AZE952" s="34"/>
      <c r="AZL952" s="35"/>
      <c r="AZM952" s="34"/>
      <c r="AZT952" s="35"/>
      <c r="AZU952" s="34"/>
      <c r="BAB952" s="35"/>
      <c r="BAC952" s="34"/>
      <c r="BAJ952" s="35"/>
      <c r="BAK952" s="34"/>
      <c r="BAR952" s="35"/>
      <c r="BAS952" s="34"/>
      <c r="BAZ952" s="35"/>
      <c r="BBA952" s="34"/>
      <c r="BBH952" s="35"/>
      <c r="BBI952" s="34"/>
      <c r="BBP952" s="35"/>
      <c r="BBQ952" s="34"/>
      <c r="BBX952" s="35"/>
      <c r="BBY952" s="34"/>
      <c r="BCF952" s="35"/>
      <c r="BCG952" s="34"/>
      <c r="BCN952" s="35"/>
      <c r="BCO952" s="34"/>
      <c r="BCV952" s="35"/>
      <c r="BCW952" s="34"/>
      <c r="BDD952" s="35"/>
      <c r="BDE952" s="34"/>
      <c r="BDL952" s="35"/>
      <c r="BDM952" s="34"/>
      <c r="BDT952" s="35"/>
      <c r="BDU952" s="34"/>
      <c r="BEB952" s="35"/>
      <c r="BEC952" s="34"/>
      <c r="BEJ952" s="35"/>
      <c r="BEK952" s="34"/>
      <c r="BER952" s="35"/>
      <c r="BES952" s="34"/>
      <c r="BEZ952" s="35"/>
      <c r="BFA952" s="34"/>
      <c r="BFH952" s="35"/>
      <c r="BFI952" s="34"/>
      <c r="BFP952" s="35"/>
      <c r="BFQ952" s="34"/>
      <c r="BFX952" s="35"/>
      <c r="BFY952" s="34"/>
      <c r="BGF952" s="35"/>
      <c r="BGG952" s="34"/>
      <c r="BGN952" s="35"/>
      <c r="BGO952" s="34"/>
      <c r="BGV952" s="35"/>
      <c r="BGW952" s="34"/>
      <c r="BHD952" s="35"/>
      <c r="BHE952" s="34"/>
      <c r="BHL952" s="35"/>
      <c r="BHM952" s="34"/>
      <c r="BHT952" s="35"/>
      <c r="BHU952" s="34"/>
      <c r="BIB952" s="35"/>
      <c r="BIC952" s="34"/>
      <c r="BIJ952" s="35"/>
      <c r="BIK952" s="34"/>
      <c r="BIR952" s="35"/>
      <c r="BIS952" s="34"/>
      <c r="BIZ952" s="35"/>
      <c r="BJA952" s="34"/>
      <c r="BJH952" s="35"/>
      <c r="BJI952" s="34"/>
      <c r="BJP952" s="35"/>
      <c r="BJQ952" s="34"/>
      <c r="BJX952" s="35"/>
      <c r="BJY952" s="34"/>
      <c r="BKF952" s="35"/>
      <c r="BKG952" s="34"/>
      <c r="BKN952" s="35"/>
      <c r="BKO952" s="34"/>
      <c r="BKV952" s="35"/>
      <c r="BKW952" s="34"/>
      <c r="BLD952" s="35"/>
      <c r="BLE952" s="34"/>
      <c r="BLL952" s="35"/>
      <c r="BLM952" s="34"/>
      <c r="BLT952" s="35"/>
      <c r="BLU952" s="34"/>
      <c r="BMB952" s="35"/>
      <c r="BMC952" s="34"/>
      <c r="BMJ952" s="35"/>
      <c r="BMK952" s="34"/>
      <c r="BMR952" s="35"/>
      <c r="BMS952" s="34"/>
      <c r="BMZ952" s="35"/>
      <c r="BNA952" s="34"/>
      <c r="BNH952" s="35"/>
      <c r="BNI952" s="34"/>
      <c r="BNP952" s="35"/>
      <c r="BNQ952" s="34"/>
      <c r="BNX952" s="35"/>
      <c r="BNY952" s="34"/>
      <c r="BOF952" s="35"/>
      <c r="BOG952" s="34"/>
      <c r="BON952" s="35"/>
      <c r="BOO952" s="34"/>
      <c r="BOV952" s="35"/>
      <c r="BOW952" s="34"/>
      <c r="BPD952" s="35"/>
      <c r="BPE952" s="34"/>
      <c r="BPL952" s="35"/>
      <c r="BPM952" s="34"/>
      <c r="BPT952" s="35"/>
      <c r="BPU952" s="34"/>
      <c r="BQB952" s="35"/>
      <c r="BQC952" s="34"/>
      <c r="BQJ952" s="35"/>
      <c r="BQK952" s="34"/>
      <c r="BQR952" s="35"/>
      <c r="BQS952" s="34"/>
      <c r="BQZ952" s="35"/>
      <c r="BRA952" s="34"/>
      <c r="BRH952" s="35"/>
      <c r="BRI952" s="34"/>
      <c r="BRP952" s="35"/>
      <c r="BRQ952" s="34"/>
      <c r="BRX952" s="35"/>
      <c r="BRY952" s="34"/>
      <c r="BSF952" s="35"/>
      <c r="BSG952" s="34"/>
      <c r="BSN952" s="35"/>
      <c r="BSO952" s="34"/>
      <c r="BSV952" s="35"/>
      <c r="BSW952" s="34"/>
      <c r="BTD952" s="35"/>
      <c r="BTE952" s="34"/>
      <c r="BTL952" s="35"/>
      <c r="BTM952" s="34"/>
      <c r="BTT952" s="35"/>
      <c r="BTU952" s="34"/>
      <c r="BUB952" s="35"/>
      <c r="BUC952" s="34"/>
      <c r="BUJ952" s="35"/>
      <c r="BUK952" s="34"/>
      <c r="BUR952" s="35"/>
      <c r="BUS952" s="34"/>
      <c r="BUZ952" s="35"/>
      <c r="BVA952" s="34"/>
      <c r="BVH952" s="35"/>
      <c r="BVI952" s="34"/>
      <c r="BVP952" s="35"/>
      <c r="BVQ952" s="34"/>
      <c r="BVX952" s="35"/>
      <c r="BVY952" s="34"/>
      <c r="BWF952" s="35"/>
      <c r="BWG952" s="34"/>
      <c r="BWN952" s="35"/>
      <c r="BWO952" s="34"/>
      <c r="BWV952" s="35"/>
      <c r="BWW952" s="34"/>
      <c r="BXD952" s="35"/>
      <c r="BXE952" s="34"/>
      <c r="BXL952" s="35"/>
      <c r="BXM952" s="34"/>
      <c r="BXT952" s="35"/>
      <c r="BXU952" s="34"/>
      <c r="BYB952" s="35"/>
      <c r="BYC952" s="34"/>
      <c r="BYJ952" s="35"/>
      <c r="BYK952" s="34"/>
      <c r="BYR952" s="35"/>
      <c r="BYS952" s="34"/>
      <c r="BYZ952" s="35"/>
      <c r="BZA952" s="34"/>
      <c r="BZH952" s="35"/>
      <c r="BZI952" s="34"/>
      <c r="BZP952" s="35"/>
      <c r="BZQ952" s="34"/>
      <c r="BZX952" s="35"/>
      <c r="BZY952" s="34"/>
      <c r="CAF952" s="35"/>
      <c r="CAG952" s="34"/>
      <c r="CAN952" s="35"/>
      <c r="CAO952" s="34"/>
      <c r="CAV952" s="35"/>
      <c r="CAW952" s="34"/>
      <c r="CBD952" s="35"/>
      <c r="CBE952" s="34"/>
      <c r="CBL952" s="35"/>
      <c r="CBM952" s="34"/>
      <c r="CBT952" s="35"/>
      <c r="CBU952" s="34"/>
      <c r="CCB952" s="35"/>
      <c r="CCC952" s="34"/>
      <c r="CCJ952" s="35"/>
      <c r="CCK952" s="34"/>
      <c r="CCR952" s="35"/>
      <c r="CCS952" s="34"/>
      <c r="CCZ952" s="35"/>
      <c r="CDA952" s="34"/>
      <c r="CDH952" s="35"/>
      <c r="CDI952" s="34"/>
      <c r="CDP952" s="35"/>
      <c r="CDQ952" s="34"/>
      <c r="CDX952" s="35"/>
      <c r="CDY952" s="34"/>
      <c r="CEF952" s="35"/>
      <c r="CEG952" s="34"/>
      <c r="CEN952" s="35"/>
      <c r="CEO952" s="34"/>
      <c r="CEV952" s="35"/>
      <c r="CEW952" s="34"/>
      <c r="CFD952" s="35"/>
      <c r="CFE952" s="34"/>
      <c r="CFL952" s="35"/>
      <c r="CFM952" s="34"/>
      <c r="CFT952" s="35"/>
      <c r="CFU952" s="34"/>
      <c r="CGB952" s="35"/>
      <c r="CGC952" s="34"/>
      <c r="CGJ952" s="35"/>
      <c r="CGK952" s="34"/>
      <c r="CGR952" s="35"/>
      <c r="CGS952" s="34"/>
      <c r="CGZ952" s="35"/>
      <c r="CHA952" s="34"/>
      <c r="CHH952" s="35"/>
      <c r="CHI952" s="34"/>
      <c r="CHP952" s="35"/>
      <c r="CHQ952" s="34"/>
      <c r="CHX952" s="35"/>
      <c r="CHY952" s="34"/>
      <c r="CIF952" s="35"/>
      <c r="CIG952" s="34"/>
      <c r="CIN952" s="35"/>
      <c r="CIO952" s="34"/>
      <c r="CIV952" s="35"/>
      <c r="CIW952" s="34"/>
      <c r="CJD952" s="35"/>
      <c r="CJE952" s="34"/>
      <c r="CJL952" s="35"/>
      <c r="CJM952" s="34"/>
      <c r="CJT952" s="35"/>
      <c r="CJU952" s="34"/>
      <c r="CKB952" s="35"/>
      <c r="CKC952" s="34"/>
      <c r="CKJ952" s="35"/>
      <c r="CKK952" s="34"/>
      <c r="CKR952" s="35"/>
      <c r="CKS952" s="34"/>
      <c r="CKZ952" s="35"/>
      <c r="CLA952" s="34"/>
      <c r="CLH952" s="35"/>
      <c r="CLI952" s="34"/>
      <c r="CLP952" s="35"/>
      <c r="CLQ952" s="34"/>
      <c r="CLX952" s="35"/>
      <c r="CLY952" s="34"/>
      <c r="CMF952" s="35"/>
      <c r="CMG952" s="34"/>
      <c r="CMN952" s="35"/>
      <c r="CMO952" s="34"/>
      <c r="CMV952" s="35"/>
      <c r="CMW952" s="34"/>
      <c r="CND952" s="35"/>
      <c r="CNE952" s="34"/>
      <c r="CNL952" s="35"/>
      <c r="CNM952" s="34"/>
      <c r="CNT952" s="35"/>
      <c r="CNU952" s="34"/>
      <c r="COB952" s="35"/>
      <c r="COC952" s="34"/>
      <c r="COJ952" s="35"/>
      <c r="COK952" s="34"/>
      <c r="COR952" s="35"/>
      <c r="COS952" s="34"/>
      <c r="COZ952" s="35"/>
      <c r="CPA952" s="34"/>
      <c r="CPH952" s="35"/>
      <c r="CPI952" s="34"/>
      <c r="CPP952" s="35"/>
      <c r="CPQ952" s="34"/>
      <c r="CPX952" s="35"/>
      <c r="CPY952" s="34"/>
      <c r="CQF952" s="35"/>
      <c r="CQG952" s="34"/>
      <c r="CQN952" s="35"/>
      <c r="CQO952" s="34"/>
      <c r="CQV952" s="35"/>
      <c r="CQW952" s="34"/>
      <c r="CRD952" s="35"/>
      <c r="CRE952" s="34"/>
      <c r="CRL952" s="35"/>
      <c r="CRM952" s="34"/>
      <c r="CRT952" s="35"/>
      <c r="CRU952" s="34"/>
      <c r="CSB952" s="35"/>
      <c r="CSC952" s="34"/>
      <c r="CSJ952" s="35"/>
      <c r="CSK952" s="34"/>
      <c r="CSR952" s="35"/>
      <c r="CSS952" s="34"/>
      <c r="CSZ952" s="35"/>
      <c r="CTA952" s="34"/>
      <c r="CTH952" s="35"/>
      <c r="CTI952" s="34"/>
      <c r="CTP952" s="35"/>
      <c r="CTQ952" s="34"/>
      <c r="CTX952" s="35"/>
      <c r="CTY952" s="34"/>
      <c r="CUF952" s="35"/>
      <c r="CUG952" s="34"/>
      <c r="CUN952" s="35"/>
      <c r="CUO952" s="34"/>
      <c r="CUV952" s="35"/>
      <c r="CUW952" s="34"/>
      <c r="CVD952" s="35"/>
      <c r="CVE952" s="34"/>
      <c r="CVL952" s="35"/>
      <c r="CVM952" s="34"/>
      <c r="CVT952" s="35"/>
      <c r="CVU952" s="34"/>
      <c r="CWB952" s="35"/>
      <c r="CWC952" s="34"/>
      <c r="CWJ952" s="35"/>
      <c r="CWK952" s="34"/>
      <c r="CWR952" s="35"/>
      <c r="CWS952" s="34"/>
      <c r="CWZ952" s="35"/>
      <c r="CXA952" s="34"/>
      <c r="CXH952" s="35"/>
      <c r="CXI952" s="34"/>
      <c r="CXP952" s="35"/>
      <c r="CXQ952" s="34"/>
      <c r="CXX952" s="35"/>
      <c r="CXY952" s="34"/>
      <c r="CYF952" s="35"/>
      <c r="CYG952" s="34"/>
      <c r="CYN952" s="35"/>
      <c r="CYO952" s="34"/>
      <c r="CYV952" s="35"/>
      <c r="CYW952" s="34"/>
      <c r="CZD952" s="35"/>
      <c r="CZE952" s="34"/>
      <c r="CZL952" s="35"/>
      <c r="CZM952" s="34"/>
      <c r="CZT952" s="35"/>
      <c r="CZU952" s="34"/>
      <c r="DAB952" s="35"/>
      <c r="DAC952" s="34"/>
      <c r="DAJ952" s="35"/>
      <c r="DAK952" s="34"/>
      <c r="DAR952" s="35"/>
      <c r="DAS952" s="34"/>
      <c r="DAZ952" s="35"/>
      <c r="DBA952" s="34"/>
      <c r="DBH952" s="35"/>
      <c r="DBI952" s="34"/>
      <c r="DBP952" s="35"/>
      <c r="DBQ952" s="34"/>
      <c r="DBX952" s="35"/>
      <c r="DBY952" s="34"/>
      <c r="DCF952" s="35"/>
      <c r="DCG952" s="34"/>
      <c r="DCN952" s="35"/>
      <c r="DCO952" s="34"/>
      <c r="DCV952" s="35"/>
      <c r="DCW952" s="34"/>
      <c r="DDD952" s="35"/>
      <c r="DDE952" s="34"/>
      <c r="DDL952" s="35"/>
      <c r="DDM952" s="34"/>
      <c r="DDT952" s="35"/>
      <c r="DDU952" s="34"/>
      <c r="DEB952" s="35"/>
      <c r="DEC952" s="34"/>
      <c r="DEJ952" s="35"/>
      <c r="DEK952" s="34"/>
      <c r="DER952" s="35"/>
      <c r="DES952" s="34"/>
      <c r="DEZ952" s="35"/>
      <c r="DFA952" s="34"/>
      <c r="DFH952" s="35"/>
      <c r="DFI952" s="34"/>
      <c r="DFP952" s="35"/>
      <c r="DFQ952" s="34"/>
      <c r="DFX952" s="35"/>
      <c r="DFY952" s="34"/>
      <c r="DGF952" s="35"/>
      <c r="DGG952" s="34"/>
      <c r="DGN952" s="35"/>
      <c r="DGO952" s="34"/>
      <c r="DGV952" s="35"/>
      <c r="DGW952" s="34"/>
      <c r="DHD952" s="35"/>
      <c r="DHE952" s="34"/>
      <c r="DHL952" s="35"/>
      <c r="DHM952" s="34"/>
      <c r="DHT952" s="35"/>
      <c r="DHU952" s="34"/>
      <c r="DIB952" s="35"/>
      <c r="DIC952" s="34"/>
      <c r="DIJ952" s="35"/>
      <c r="DIK952" s="34"/>
      <c r="DIR952" s="35"/>
      <c r="DIS952" s="34"/>
      <c r="DIZ952" s="35"/>
      <c r="DJA952" s="34"/>
      <c r="DJH952" s="35"/>
      <c r="DJI952" s="34"/>
      <c r="DJP952" s="35"/>
      <c r="DJQ952" s="34"/>
      <c r="DJX952" s="35"/>
      <c r="DJY952" s="34"/>
      <c r="DKF952" s="35"/>
      <c r="DKG952" s="34"/>
      <c r="DKN952" s="35"/>
      <c r="DKO952" s="34"/>
      <c r="DKV952" s="35"/>
      <c r="DKW952" s="34"/>
      <c r="DLD952" s="35"/>
      <c r="DLE952" s="34"/>
      <c r="DLL952" s="35"/>
      <c r="DLM952" s="34"/>
      <c r="DLT952" s="35"/>
      <c r="DLU952" s="34"/>
      <c r="DMB952" s="35"/>
      <c r="DMC952" s="34"/>
      <c r="DMJ952" s="35"/>
      <c r="DMK952" s="34"/>
      <c r="DMR952" s="35"/>
      <c r="DMS952" s="34"/>
      <c r="DMZ952" s="35"/>
      <c r="DNA952" s="34"/>
      <c r="DNH952" s="35"/>
      <c r="DNI952" s="34"/>
      <c r="DNP952" s="35"/>
      <c r="DNQ952" s="34"/>
      <c r="DNX952" s="35"/>
      <c r="DNY952" s="34"/>
      <c r="DOF952" s="35"/>
      <c r="DOG952" s="34"/>
      <c r="DON952" s="35"/>
      <c r="DOO952" s="34"/>
      <c r="DOV952" s="35"/>
      <c r="DOW952" s="34"/>
      <c r="DPD952" s="35"/>
      <c r="DPE952" s="34"/>
      <c r="DPL952" s="35"/>
      <c r="DPM952" s="34"/>
      <c r="DPT952" s="35"/>
      <c r="DPU952" s="34"/>
      <c r="DQB952" s="35"/>
      <c r="DQC952" s="34"/>
      <c r="DQJ952" s="35"/>
      <c r="DQK952" s="34"/>
      <c r="DQR952" s="35"/>
      <c r="DQS952" s="34"/>
      <c r="DQZ952" s="35"/>
      <c r="DRA952" s="34"/>
      <c r="DRH952" s="35"/>
      <c r="DRI952" s="34"/>
      <c r="DRP952" s="35"/>
      <c r="DRQ952" s="34"/>
      <c r="DRX952" s="35"/>
      <c r="DRY952" s="34"/>
      <c r="DSF952" s="35"/>
      <c r="DSG952" s="34"/>
      <c r="DSN952" s="35"/>
      <c r="DSO952" s="34"/>
      <c r="DSV952" s="35"/>
      <c r="DSW952" s="34"/>
      <c r="DTD952" s="35"/>
      <c r="DTE952" s="34"/>
      <c r="DTL952" s="35"/>
      <c r="DTM952" s="34"/>
      <c r="DTT952" s="35"/>
      <c r="DTU952" s="34"/>
      <c r="DUB952" s="35"/>
      <c r="DUC952" s="34"/>
      <c r="DUJ952" s="35"/>
      <c r="DUK952" s="34"/>
      <c r="DUR952" s="35"/>
      <c r="DUS952" s="34"/>
      <c r="DUZ952" s="35"/>
      <c r="DVA952" s="34"/>
      <c r="DVH952" s="35"/>
      <c r="DVI952" s="34"/>
      <c r="DVP952" s="35"/>
      <c r="DVQ952" s="34"/>
      <c r="DVX952" s="35"/>
      <c r="DVY952" s="34"/>
      <c r="DWF952" s="35"/>
      <c r="DWG952" s="34"/>
      <c r="DWN952" s="35"/>
      <c r="DWO952" s="34"/>
      <c r="DWV952" s="35"/>
      <c r="DWW952" s="34"/>
      <c r="DXD952" s="35"/>
      <c r="DXE952" s="34"/>
      <c r="DXL952" s="35"/>
      <c r="DXM952" s="34"/>
      <c r="DXT952" s="35"/>
      <c r="DXU952" s="34"/>
      <c r="DYB952" s="35"/>
      <c r="DYC952" s="34"/>
      <c r="DYJ952" s="35"/>
      <c r="DYK952" s="34"/>
      <c r="DYR952" s="35"/>
      <c r="DYS952" s="34"/>
      <c r="DYZ952" s="35"/>
      <c r="DZA952" s="34"/>
      <c r="DZH952" s="35"/>
      <c r="DZI952" s="34"/>
      <c r="DZP952" s="35"/>
      <c r="DZQ952" s="34"/>
      <c r="DZX952" s="35"/>
      <c r="DZY952" s="34"/>
      <c r="EAF952" s="35"/>
      <c r="EAG952" s="34"/>
      <c r="EAN952" s="35"/>
      <c r="EAO952" s="34"/>
      <c r="EAV952" s="35"/>
      <c r="EAW952" s="34"/>
      <c r="EBD952" s="35"/>
      <c r="EBE952" s="34"/>
      <c r="EBL952" s="35"/>
      <c r="EBM952" s="34"/>
      <c r="EBT952" s="35"/>
      <c r="EBU952" s="34"/>
      <c r="ECB952" s="35"/>
      <c r="ECC952" s="34"/>
      <c r="ECJ952" s="35"/>
      <c r="ECK952" s="34"/>
      <c r="ECR952" s="35"/>
      <c r="ECS952" s="34"/>
      <c r="ECZ952" s="35"/>
      <c r="EDA952" s="34"/>
      <c r="EDH952" s="35"/>
      <c r="EDI952" s="34"/>
      <c r="EDP952" s="35"/>
      <c r="EDQ952" s="34"/>
      <c r="EDX952" s="35"/>
      <c r="EDY952" s="34"/>
      <c r="EEF952" s="35"/>
      <c r="EEG952" s="34"/>
      <c r="EEN952" s="35"/>
      <c r="EEO952" s="34"/>
      <c r="EEV952" s="35"/>
      <c r="EEW952" s="34"/>
      <c r="EFD952" s="35"/>
      <c r="EFE952" s="34"/>
      <c r="EFL952" s="35"/>
      <c r="EFM952" s="34"/>
      <c r="EFT952" s="35"/>
      <c r="EFU952" s="34"/>
      <c r="EGB952" s="35"/>
      <c r="EGC952" s="34"/>
      <c r="EGJ952" s="35"/>
      <c r="EGK952" s="34"/>
      <c r="EGR952" s="35"/>
      <c r="EGS952" s="34"/>
      <c r="EGZ952" s="35"/>
      <c r="EHA952" s="34"/>
      <c r="EHH952" s="35"/>
      <c r="EHI952" s="34"/>
      <c r="EHP952" s="35"/>
      <c r="EHQ952" s="34"/>
      <c r="EHX952" s="35"/>
      <c r="EHY952" s="34"/>
      <c r="EIF952" s="35"/>
      <c r="EIG952" s="34"/>
      <c r="EIN952" s="35"/>
      <c r="EIO952" s="34"/>
      <c r="EIV952" s="35"/>
      <c r="EIW952" s="34"/>
      <c r="EJD952" s="35"/>
      <c r="EJE952" s="34"/>
      <c r="EJL952" s="35"/>
      <c r="EJM952" s="34"/>
      <c r="EJT952" s="35"/>
      <c r="EJU952" s="34"/>
      <c r="EKB952" s="35"/>
      <c r="EKC952" s="34"/>
      <c r="EKJ952" s="35"/>
      <c r="EKK952" s="34"/>
      <c r="EKR952" s="35"/>
      <c r="EKS952" s="34"/>
      <c r="EKZ952" s="35"/>
      <c r="ELA952" s="34"/>
      <c r="ELH952" s="35"/>
      <c r="ELI952" s="34"/>
      <c r="ELP952" s="35"/>
      <c r="ELQ952" s="34"/>
      <c r="ELX952" s="35"/>
      <c r="ELY952" s="34"/>
      <c r="EMF952" s="35"/>
      <c r="EMG952" s="34"/>
      <c r="EMN952" s="35"/>
      <c r="EMO952" s="34"/>
      <c r="EMV952" s="35"/>
      <c r="EMW952" s="34"/>
      <c r="END952" s="35"/>
      <c r="ENE952" s="34"/>
      <c r="ENL952" s="35"/>
      <c r="ENM952" s="34"/>
      <c r="ENT952" s="35"/>
      <c r="ENU952" s="34"/>
      <c r="EOB952" s="35"/>
      <c r="EOC952" s="34"/>
      <c r="EOJ952" s="35"/>
      <c r="EOK952" s="34"/>
      <c r="EOR952" s="35"/>
      <c r="EOS952" s="34"/>
      <c r="EOZ952" s="35"/>
      <c r="EPA952" s="34"/>
      <c r="EPH952" s="35"/>
      <c r="EPI952" s="34"/>
      <c r="EPP952" s="35"/>
      <c r="EPQ952" s="34"/>
      <c r="EPX952" s="35"/>
      <c r="EPY952" s="34"/>
      <c r="EQF952" s="35"/>
      <c r="EQG952" s="34"/>
      <c r="EQN952" s="35"/>
      <c r="EQO952" s="34"/>
      <c r="EQV952" s="35"/>
      <c r="EQW952" s="34"/>
      <c r="ERD952" s="35"/>
      <c r="ERE952" s="34"/>
      <c r="ERL952" s="35"/>
      <c r="ERM952" s="34"/>
      <c r="ERT952" s="35"/>
      <c r="ERU952" s="34"/>
      <c r="ESB952" s="35"/>
      <c r="ESC952" s="34"/>
      <c r="ESJ952" s="35"/>
      <c r="ESK952" s="34"/>
      <c r="ESR952" s="35"/>
      <c r="ESS952" s="34"/>
      <c r="ESZ952" s="35"/>
      <c r="ETA952" s="34"/>
      <c r="ETH952" s="35"/>
      <c r="ETI952" s="34"/>
      <c r="ETP952" s="35"/>
      <c r="ETQ952" s="34"/>
      <c r="ETX952" s="35"/>
      <c r="ETY952" s="34"/>
      <c r="EUF952" s="35"/>
      <c r="EUG952" s="34"/>
      <c r="EUN952" s="35"/>
      <c r="EUO952" s="34"/>
      <c r="EUV952" s="35"/>
      <c r="EUW952" s="34"/>
      <c r="EVD952" s="35"/>
      <c r="EVE952" s="34"/>
      <c r="EVL952" s="35"/>
      <c r="EVM952" s="34"/>
      <c r="EVT952" s="35"/>
      <c r="EVU952" s="34"/>
      <c r="EWB952" s="35"/>
      <c r="EWC952" s="34"/>
      <c r="EWJ952" s="35"/>
      <c r="EWK952" s="34"/>
      <c r="EWR952" s="35"/>
      <c r="EWS952" s="34"/>
      <c r="EWZ952" s="35"/>
      <c r="EXA952" s="34"/>
      <c r="EXH952" s="35"/>
      <c r="EXI952" s="34"/>
      <c r="EXP952" s="35"/>
      <c r="EXQ952" s="34"/>
      <c r="EXX952" s="35"/>
      <c r="EXY952" s="34"/>
      <c r="EYF952" s="35"/>
      <c r="EYG952" s="34"/>
      <c r="EYN952" s="35"/>
      <c r="EYO952" s="34"/>
      <c r="EYV952" s="35"/>
      <c r="EYW952" s="34"/>
      <c r="EZD952" s="35"/>
      <c r="EZE952" s="34"/>
      <c r="EZL952" s="35"/>
      <c r="EZM952" s="34"/>
      <c r="EZT952" s="35"/>
      <c r="EZU952" s="34"/>
      <c r="FAB952" s="35"/>
      <c r="FAC952" s="34"/>
      <c r="FAJ952" s="35"/>
      <c r="FAK952" s="34"/>
      <c r="FAR952" s="35"/>
      <c r="FAS952" s="34"/>
      <c r="FAZ952" s="35"/>
      <c r="FBA952" s="34"/>
      <c r="FBH952" s="35"/>
      <c r="FBI952" s="34"/>
      <c r="FBP952" s="35"/>
      <c r="FBQ952" s="34"/>
      <c r="FBX952" s="35"/>
      <c r="FBY952" s="34"/>
      <c r="FCF952" s="35"/>
      <c r="FCG952" s="34"/>
      <c r="FCN952" s="35"/>
      <c r="FCO952" s="34"/>
      <c r="FCV952" s="35"/>
      <c r="FCW952" s="34"/>
      <c r="FDD952" s="35"/>
      <c r="FDE952" s="34"/>
      <c r="FDL952" s="35"/>
      <c r="FDM952" s="34"/>
      <c r="FDT952" s="35"/>
      <c r="FDU952" s="34"/>
      <c r="FEB952" s="35"/>
      <c r="FEC952" s="34"/>
      <c r="FEJ952" s="35"/>
      <c r="FEK952" s="34"/>
      <c r="FER952" s="35"/>
      <c r="FES952" s="34"/>
      <c r="FEZ952" s="35"/>
      <c r="FFA952" s="34"/>
      <c r="FFH952" s="35"/>
      <c r="FFI952" s="34"/>
      <c r="FFP952" s="35"/>
      <c r="FFQ952" s="34"/>
      <c r="FFX952" s="35"/>
      <c r="FFY952" s="34"/>
      <c r="FGF952" s="35"/>
      <c r="FGG952" s="34"/>
      <c r="FGN952" s="35"/>
      <c r="FGO952" s="34"/>
      <c r="FGV952" s="35"/>
      <c r="FGW952" s="34"/>
      <c r="FHD952" s="35"/>
      <c r="FHE952" s="34"/>
      <c r="FHL952" s="35"/>
      <c r="FHM952" s="34"/>
      <c r="FHT952" s="35"/>
      <c r="FHU952" s="34"/>
      <c r="FIB952" s="35"/>
      <c r="FIC952" s="34"/>
      <c r="FIJ952" s="35"/>
      <c r="FIK952" s="34"/>
      <c r="FIR952" s="35"/>
      <c r="FIS952" s="34"/>
      <c r="FIZ952" s="35"/>
      <c r="FJA952" s="34"/>
      <c r="FJH952" s="35"/>
      <c r="FJI952" s="34"/>
      <c r="FJP952" s="35"/>
      <c r="FJQ952" s="34"/>
      <c r="FJX952" s="35"/>
      <c r="FJY952" s="34"/>
      <c r="FKF952" s="35"/>
      <c r="FKG952" s="34"/>
      <c r="FKN952" s="35"/>
      <c r="FKO952" s="34"/>
      <c r="FKV952" s="35"/>
      <c r="FKW952" s="34"/>
      <c r="FLD952" s="35"/>
      <c r="FLE952" s="34"/>
      <c r="FLL952" s="35"/>
      <c r="FLM952" s="34"/>
      <c r="FLT952" s="35"/>
      <c r="FLU952" s="34"/>
      <c r="FMB952" s="35"/>
      <c r="FMC952" s="34"/>
      <c r="FMJ952" s="35"/>
      <c r="FMK952" s="34"/>
      <c r="FMR952" s="35"/>
      <c r="FMS952" s="34"/>
      <c r="FMZ952" s="35"/>
      <c r="FNA952" s="34"/>
      <c r="FNH952" s="35"/>
      <c r="FNI952" s="34"/>
      <c r="FNP952" s="35"/>
      <c r="FNQ952" s="34"/>
      <c r="FNX952" s="35"/>
      <c r="FNY952" s="34"/>
      <c r="FOF952" s="35"/>
      <c r="FOG952" s="34"/>
      <c r="FON952" s="35"/>
      <c r="FOO952" s="34"/>
      <c r="FOV952" s="35"/>
      <c r="FOW952" s="34"/>
      <c r="FPD952" s="35"/>
      <c r="FPE952" s="34"/>
      <c r="FPL952" s="35"/>
      <c r="FPM952" s="34"/>
      <c r="FPT952" s="35"/>
      <c r="FPU952" s="34"/>
      <c r="FQB952" s="35"/>
      <c r="FQC952" s="34"/>
      <c r="FQJ952" s="35"/>
      <c r="FQK952" s="34"/>
      <c r="FQR952" s="35"/>
      <c r="FQS952" s="34"/>
      <c r="FQZ952" s="35"/>
      <c r="FRA952" s="34"/>
      <c r="FRH952" s="35"/>
      <c r="FRI952" s="34"/>
      <c r="FRP952" s="35"/>
      <c r="FRQ952" s="34"/>
      <c r="FRX952" s="35"/>
      <c r="FRY952" s="34"/>
      <c r="FSF952" s="35"/>
      <c r="FSG952" s="34"/>
      <c r="FSN952" s="35"/>
      <c r="FSO952" s="34"/>
      <c r="FSV952" s="35"/>
      <c r="FSW952" s="34"/>
      <c r="FTD952" s="35"/>
      <c r="FTE952" s="34"/>
      <c r="FTL952" s="35"/>
      <c r="FTM952" s="34"/>
      <c r="FTT952" s="35"/>
      <c r="FTU952" s="34"/>
      <c r="FUB952" s="35"/>
      <c r="FUC952" s="34"/>
      <c r="FUJ952" s="35"/>
      <c r="FUK952" s="34"/>
      <c r="FUR952" s="35"/>
      <c r="FUS952" s="34"/>
      <c r="FUZ952" s="35"/>
      <c r="FVA952" s="34"/>
      <c r="FVH952" s="35"/>
      <c r="FVI952" s="34"/>
      <c r="FVP952" s="35"/>
      <c r="FVQ952" s="34"/>
      <c r="FVX952" s="35"/>
      <c r="FVY952" s="34"/>
      <c r="FWF952" s="35"/>
      <c r="FWG952" s="34"/>
      <c r="FWN952" s="35"/>
      <c r="FWO952" s="34"/>
      <c r="FWV952" s="35"/>
      <c r="FWW952" s="34"/>
      <c r="FXD952" s="35"/>
      <c r="FXE952" s="34"/>
      <c r="FXL952" s="35"/>
      <c r="FXM952" s="34"/>
      <c r="FXT952" s="35"/>
      <c r="FXU952" s="34"/>
      <c r="FYB952" s="35"/>
      <c r="FYC952" s="34"/>
      <c r="FYJ952" s="35"/>
      <c r="FYK952" s="34"/>
      <c r="FYR952" s="35"/>
      <c r="FYS952" s="34"/>
      <c r="FYZ952" s="35"/>
      <c r="FZA952" s="34"/>
      <c r="FZH952" s="35"/>
      <c r="FZI952" s="34"/>
      <c r="FZP952" s="35"/>
      <c r="FZQ952" s="34"/>
      <c r="FZX952" s="35"/>
      <c r="FZY952" s="34"/>
      <c r="GAF952" s="35"/>
      <c r="GAG952" s="34"/>
      <c r="GAN952" s="35"/>
      <c r="GAO952" s="34"/>
      <c r="GAV952" s="35"/>
      <c r="GAW952" s="34"/>
      <c r="GBD952" s="35"/>
      <c r="GBE952" s="34"/>
      <c r="GBL952" s="35"/>
      <c r="GBM952" s="34"/>
      <c r="GBT952" s="35"/>
      <c r="GBU952" s="34"/>
      <c r="GCB952" s="35"/>
      <c r="GCC952" s="34"/>
      <c r="GCJ952" s="35"/>
      <c r="GCK952" s="34"/>
      <c r="GCR952" s="35"/>
      <c r="GCS952" s="34"/>
      <c r="GCZ952" s="35"/>
      <c r="GDA952" s="34"/>
      <c r="GDH952" s="35"/>
      <c r="GDI952" s="34"/>
      <c r="GDP952" s="35"/>
      <c r="GDQ952" s="34"/>
      <c r="GDX952" s="35"/>
      <c r="GDY952" s="34"/>
      <c r="GEF952" s="35"/>
      <c r="GEG952" s="34"/>
      <c r="GEN952" s="35"/>
      <c r="GEO952" s="34"/>
      <c r="GEV952" s="35"/>
      <c r="GEW952" s="34"/>
      <c r="GFD952" s="35"/>
      <c r="GFE952" s="34"/>
      <c r="GFL952" s="35"/>
      <c r="GFM952" s="34"/>
      <c r="GFT952" s="35"/>
      <c r="GFU952" s="34"/>
      <c r="GGB952" s="35"/>
      <c r="GGC952" s="34"/>
      <c r="GGJ952" s="35"/>
      <c r="GGK952" s="34"/>
      <c r="GGR952" s="35"/>
      <c r="GGS952" s="34"/>
      <c r="GGZ952" s="35"/>
      <c r="GHA952" s="34"/>
      <c r="GHH952" s="35"/>
      <c r="GHI952" s="34"/>
      <c r="GHP952" s="35"/>
      <c r="GHQ952" s="34"/>
      <c r="GHX952" s="35"/>
      <c r="GHY952" s="34"/>
      <c r="GIF952" s="35"/>
      <c r="GIG952" s="34"/>
      <c r="GIN952" s="35"/>
      <c r="GIO952" s="34"/>
      <c r="GIV952" s="35"/>
      <c r="GIW952" s="34"/>
      <c r="GJD952" s="35"/>
      <c r="GJE952" s="34"/>
      <c r="GJL952" s="35"/>
      <c r="GJM952" s="34"/>
      <c r="GJT952" s="35"/>
      <c r="GJU952" s="34"/>
      <c r="GKB952" s="35"/>
      <c r="GKC952" s="34"/>
      <c r="GKJ952" s="35"/>
      <c r="GKK952" s="34"/>
      <c r="GKR952" s="35"/>
      <c r="GKS952" s="34"/>
      <c r="GKZ952" s="35"/>
      <c r="GLA952" s="34"/>
      <c r="GLH952" s="35"/>
      <c r="GLI952" s="34"/>
      <c r="GLP952" s="35"/>
      <c r="GLQ952" s="34"/>
      <c r="GLX952" s="35"/>
      <c r="GLY952" s="34"/>
      <c r="GMF952" s="35"/>
      <c r="GMG952" s="34"/>
      <c r="GMN952" s="35"/>
      <c r="GMO952" s="34"/>
      <c r="GMV952" s="35"/>
      <c r="GMW952" s="34"/>
      <c r="GND952" s="35"/>
      <c r="GNE952" s="34"/>
      <c r="GNL952" s="35"/>
      <c r="GNM952" s="34"/>
      <c r="GNT952" s="35"/>
      <c r="GNU952" s="34"/>
      <c r="GOB952" s="35"/>
      <c r="GOC952" s="34"/>
      <c r="GOJ952" s="35"/>
      <c r="GOK952" s="34"/>
      <c r="GOR952" s="35"/>
      <c r="GOS952" s="34"/>
      <c r="GOZ952" s="35"/>
      <c r="GPA952" s="34"/>
      <c r="GPH952" s="35"/>
      <c r="GPI952" s="34"/>
      <c r="GPP952" s="35"/>
      <c r="GPQ952" s="34"/>
      <c r="GPX952" s="35"/>
      <c r="GPY952" s="34"/>
      <c r="GQF952" s="35"/>
      <c r="GQG952" s="34"/>
      <c r="GQN952" s="35"/>
      <c r="GQO952" s="34"/>
      <c r="GQV952" s="35"/>
      <c r="GQW952" s="34"/>
      <c r="GRD952" s="35"/>
      <c r="GRE952" s="34"/>
      <c r="GRL952" s="35"/>
      <c r="GRM952" s="34"/>
      <c r="GRT952" s="35"/>
      <c r="GRU952" s="34"/>
      <c r="GSB952" s="35"/>
      <c r="GSC952" s="34"/>
      <c r="GSJ952" s="35"/>
      <c r="GSK952" s="34"/>
      <c r="GSR952" s="35"/>
      <c r="GSS952" s="34"/>
      <c r="GSZ952" s="35"/>
      <c r="GTA952" s="34"/>
      <c r="GTH952" s="35"/>
      <c r="GTI952" s="34"/>
      <c r="GTP952" s="35"/>
      <c r="GTQ952" s="34"/>
      <c r="GTX952" s="35"/>
      <c r="GTY952" s="34"/>
      <c r="GUF952" s="35"/>
      <c r="GUG952" s="34"/>
      <c r="GUN952" s="35"/>
      <c r="GUO952" s="34"/>
      <c r="GUV952" s="35"/>
      <c r="GUW952" s="34"/>
      <c r="GVD952" s="35"/>
      <c r="GVE952" s="34"/>
      <c r="GVL952" s="35"/>
      <c r="GVM952" s="34"/>
      <c r="GVT952" s="35"/>
      <c r="GVU952" s="34"/>
      <c r="GWB952" s="35"/>
      <c r="GWC952" s="34"/>
      <c r="GWJ952" s="35"/>
      <c r="GWK952" s="34"/>
      <c r="GWR952" s="35"/>
      <c r="GWS952" s="34"/>
      <c r="GWZ952" s="35"/>
      <c r="GXA952" s="34"/>
      <c r="GXH952" s="35"/>
      <c r="GXI952" s="34"/>
      <c r="GXP952" s="35"/>
      <c r="GXQ952" s="34"/>
      <c r="GXX952" s="35"/>
      <c r="GXY952" s="34"/>
      <c r="GYF952" s="35"/>
      <c r="GYG952" s="34"/>
      <c r="GYN952" s="35"/>
      <c r="GYO952" s="34"/>
      <c r="GYV952" s="35"/>
      <c r="GYW952" s="34"/>
      <c r="GZD952" s="35"/>
      <c r="GZE952" s="34"/>
      <c r="GZL952" s="35"/>
      <c r="GZM952" s="34"/>
      <c r="GZT952" s="35"/>
      <c r="GZU952" s="34"/>
      <c r="HAB952" s="35"/>
      <c r="HAC952" s="34"/>
      <c r="HAJ952" s="35"/>
      <c r="HAK952" s="34"/>
      <c r="HAR952" s="35"/>
      <c r="HAS952" s="34"/>
      <c r="HAZ952" s="35"/>
      <c r="HBA952" s="34"/>
      <c r="HBH952" s="35"/>
      <c r="HBI952" s="34"/>
      <c r="HBP952" s="35"/>
      <c r="HBQ952" s="34"/>
      <c r="HBX952" s="35"/>
      <c r="HBY952" s="34"/>
      <c r="HCF952" s="35"/>
      <c r="HCG952" s="34"/>
      <c r="HCN952" s="35"/>
      <c r="HCO952" s="34"/>
      <c r="HCV952" s="35"/>
      <c r="HCW952" s="34"/>
      <c r="HDD952" s="35"/>
      <c r="HDE952" s="34"/>
      <c r="HDL952" s="35"/>
      <c r="HDM952" s="34"/>
      <c r="HDT952" s="35"/>
      <c r="HDU952" s="34"/>
      <c r="HEB952" s="35"/>
      <c r="HEC952" s="34"/>
      <c r="HEJ952" s="35"/>
      <c r="HEK952" s="34"/>
      <c r="HER952" s="35"/>
      <c r="HES952" s="34"/>
      <c r="HEZ952" s="35"/>
      <c r="HFA952" s="34"/>
      <c r="HFH952" s="35"/>
      <c r="HFI952" s="34"/>
      <c r="HFP952" s="35"/>
      <c r="HFQ952" s="34"/>
      <c r="HFX952" s="35"/>
      <c r="HFY952" s="34"/>
      <c r="HGF952" s="35"/>
      <c r="HGG952" s="34"/>
      <c r="HGN952" s="35"/>
      <c r="HGO952" s="34"/>
      <c r="HGV952" s="35"/>
      <c r="HGW952" s="34"/>
      <c r="HHD952" s="35"/>
      <c r="HHE952" s="34"/>
      <c r="HHL952" s="35"/>
      <c r="HHM952" s="34"/>
      <c r="HHT952" s="35"/>
      <c r="HHU952" s="34"/>
      <c r="HIB952" s="35"/>
      <c r="HIC952" s="34"/>
      <c r="HIJ952" s="35"/>
      <c r="HIK952" s="34"/>
      <c r="HIR952" s="35"/>
      <c r="HIS952" s="34"/>
      <c r="HIZ952" s="35"/>
      <c r="HJA952" s="34"/>
      <c r="HJH952" s="35"/>
      <c r="HJI952" s="34"/>
      <c r="HJP952" s="35"/>
      <c r="HJQ952" s="34"/>
      <c r="HJX952" s="35"/>
      <c r="HJY952" s="34"/>
      <c r="HKF952" s="35"/>
      <c r="HKG952" s="34"/>
      <c r="HKN952" s="35"/>
      <c r="HKO952" s="34"/>
      <c r="HKV952" s="35"/>
      <c r="HKW952" s="34"/>
      <c r="HLD952" s="35"/>
      <c r="HLE952" s="34"/>
      <c r="HLL952" s="35"/>
      <c r="HLM952" s="34"/>
      <c r="HLT952" s="35"/>
      <c r="HLU952" s="34"/>
      <c r="HMB952" s="35"/>
      <c r="HMC952" s="34"/>
      <c r="HMJ952" s="35"/>
      <c r="HMK952" s="34"/>
      <c r="HMR952" s="35"/>
      <c r="HMS952" s="34"/>
      <c r="HMZ952" s="35"/>
      <c r="HNA952" s="34"/>
      <c r="HNH952" s="35"/>
      <c r="HNI952" s="34"/>
      <c r="HNP952" s="35"/>
      <c r="HNQ952" s="34"/>
      <c r="HNX952" s="35"/>
      <c r="HNY952" s="34"/>
      <c r="HOF952" s="35"/>
      <c r="HOG952" s="34"/>
      <c r="HON952" s="35"/>
      <c r="HOO952" s="34"/>
      <c r="HOV952" s="35"/>
      <c r="HOW952" s="34"/>
      <c r="HPD952" s="35"/>
      <c r="HPE952" s="34"/>
      <c r="HPL952" s="35"/>
      <c r="HPM952" s="34"/>
      <c r="HPT952" s="35"/>
      <c r="HPU952" s="34"/>
      <c r="HQB952" s="35"/>
      <c r="HQC952" s="34"/>
      <c r="HQJ952" s="35"/>
      <c r="HQK952" s="34"/>
      <c r="HQR952" s="35"/>
      <c r="HQS952" s="34"/>
      <c r="HQZ952" s="35"/>
      <c r="HRA952" s="34"/>
      <c r="HRH952" s="35"/>
      <c r="HRI952" s="34"/>
      <c r="HRP952" s="35"/>
      <c r="HRQ952" s="34"/>
      <c r="HRX952" s="35"/>
      <c r="HRY952" s="34"/>
      <c r="HSF952" s="35"/>
      <c r="HSG952" s="34"/>
      <c r="HSN952" s="35"/>
      <c r="HSO952" s="34"/>
      <c r="HSV952" s="35"/>
      <c r="HSW952" s="34"/>
      <c r="HTD952" s="35"/>
      <c r="HTE952" s="34"/>
      <c r="HTL952" s="35"/>
      <c r="HTM952" s="34"/>
      <c r="HTT952" s="35"/>
      <c r="HTU952" s="34"/>
      <c r="HUB952" s="35"/>
      <c r="HUC952" s="34"/>
      <c r="HUJ952" s="35"/>
      <c r="HUK952" s="34"/>
      <c r="HUR952" s="35"/>
      <c r="HUS952" s="34"/>
      <c r="HUZ952" s="35"/>
      <c r="HVA952" s="34"/>
      <c r="HVH952" s="35"/>
      <c r="HVI952" s="34"/>
      <c r="HVP952" s="35"/>
      <c r="HVQ952" s="34"/>
      <c r="HVX952" s="35"/>
      <c r="HVY952" s="34"/>
      <c r="HWF952" s="35"/>
      <c r="HWG952" s="34"/>
      <c r="HWN952" s="35"/>
      <c r="HWO952" s="34"/>
      <c r="HWV952" s="35"/>
      <c r="HWW952" s="34"/>
      <c r="HXD952" s="35"/>
      <c r="HXE952" s="34"/>
      <c r="HXL952" s="35"/>
      <c r="HXM952" s="34"/>
      <c r="HXT952" s="35"/>
      <c r="HXU952" s="34"/>
      <c r="HYB952" s="35"/>
      <c r="HYC952" s="34"/>
      <c r="HYJ952" s="35"/>
      <c r="HYK952" s="34"/>
      <c r="HYR952" s="35"/>
      <c r="HYS952" s="34"/>
      <c r="HYZ952" s="35"/>
      <c r="HZA952" s="34"/>
      <c r="HZH952" s="35"/>
      <c r="HZI952" s="34"/>
      <c r="HZP952" s="35"/>
      <c r="HZQ952" s="34"/>
      <c r="HZX952" s="35"/>
      <c r="HZY952" s="34"/>
      <c r="IAF952" s="35"/>
      <c r="IAG952" s="34"/>
      <c r="IAN952" s="35"/>
      <c r="IAO952" s="34"/>
      <c r="IAV952" s="35"/>
      <c r="IAW952" s="34"/>
      <c r="IBD952" s="35"/>
      <c r="IBE952" s="34"/>
      <c r="IBL952" s="35"/>
      <c r="IBM952" s="34"/>
      <c r="IBT952" s="35"/>
      <c r="IBU952" s="34"/>
      <c r="ICB952" s="35"/>
      <c r="ICC952" s="34"/>
      <c r="ICJ952" s="35"/>
      <c r="ICK952" s="34"/>
      <c r="ICR952" s="35"/>
      <c r="ICS952" s="34"/>
      <c r="ICZ952" s="35"/>
      <c r="IDA952" s="34"/>
      <c r="IDH952" s="35"/>
      <c r="IDI952" s="34"/>
      <c r="IDP952" s="35"/>
      <c r="IDQ952" s="34"/>
      <c r="IDX952" s="35"/>
      <c r="IDY952" s="34"/>
      <c r="IEF952" s="35"/>
      <c r="IEG952" s="34"/>
      <c r="IEN952" s="35"/>
      <c r="IEO952" s="34"/>
      <c r="IEV952" s="35"/>
      <c r="IEW952" s="34"/>
      <c r="IFD952" s="35"/>
      <c r="IFE952" s="34"/>
      <c r="IFL952" s="35"/>
      <c r="IFM952" s="34"/>
      <c r="IFT952" s="35"/>
      <c r="IFU952" s="34"/>
      <c r="IGB952" s="35"/>
      <c r="IGC952" s="34"/>
      <c r="IGJ952" s="35"/>
      <c r="IGK952" s="34"/>
      <c r="IGR952" s="35"/>
      <c r="IGS952" s="34"/>
      <c r="IGZ952" s="35"/>
      <c r="IHA952" s="34"/>
      <c r="IHH952" s="35"/>
      <c r="IHI952" s="34"/>
      <c r="IHP952" s="35"/>
      <c r="IHQ952" s="34"/>
      <c r="IHX952" s="35"/>
      <c r="IHY952" s="34"/>
      <c r="IIF952" s="35"/>
      <c r="IIG952" s="34"/>
      <c r="IIN952" s="35"/>
      <c r="IIO952" s="34"/>
      <c r="IIV952" s="35"/>
      <c r="IIW952" s="34"/>
      <c r="IJD952" s="35"/>
      <c r="IJE952" s="34"/>
      <c r="IJL952" s="35"/>
      <c r="IJM952" s="34"/>
      <c r="IJT952" s="35"/>
      <c r="IJU952" s="34"/>
      <c r="IKB952" s="35"/>
      <c r="IKC952" s="34"/>
      <c r="IKJ952" s="35"/>
      <c r="IKK952" s="34"/>
      <c r="IKR952" s="35"/>
      <c r="IKS952" s="34"/>
      <c r="IKZ952" s="35"/>
      <c r="ILA952" s="34"/>
      <c r="ILH952" s="35"/>
      <c r="ILI952" s="34"/>
      <c r="ILP952" s="35"/>
      <c r="ILQ952" s="34"/>
      <c r="ILX952" s="35"/>
      <c r="ILY952" s="34"/>
      <c r="IMF952" s="35"/>
      <c r="IMG952" s="34"/>
      <c r="IMN952" s="35"/>
      <c r="IMO952" s="34"/>
      <c r="IMV952" s="35"/>
      <c r="IMW952" s="34"/>
      <c r="IND952" s="35"/>
      <c r="INE952" s="34"/>
      <c r="INL952" s="35"/>
      <c r="INM952" s="34"/>
      <c r="INT952" s="35"/>
      <c r="INU952" s="34"/>
      <c r="IOB952" s="35"/>
      <c r="IOC952" s="34"/>
      <c r="IOJ952" s="35"/>
      <c r="IOK952" s="34"/>
      <c r="IOR952" s="35"/>
      <c r="IOS952" s="34"/>
      <c r="IOZ952" s="35"/>
      <c r="IPA952" s="34"/>
      <c r="IPH952" s="35"/>
      <c r="IPI952" s="34"/>
      <c r="IPP952" s="35"/>
      <c r="IPQ952" s="34"/>
      <c r="IPX952" s="35"/>
      <c r="IPY952" s="34"/>
      <c r="IQF952" s="35"/>
      <c r="IQG952" s="34"/>
      <c r="IQN952" s="35"/>
      <c r="IQO952" s="34"/>
      <c r="IQV952" s="35"/>
      <c r="IQW952" s="34"/>
      <c r="IRD952" s="35"/>
      <c r="IRE952" s="34"/>
      <c r="IRL952" s="35"/>
      <c r="IRM952" s="34"/>
      <c r="IRT952" s="35"/>
      <c r="IRU952" s="34"/>
      <c r="ISB952" s="35"/>
      <c r="ISC952" s="34"/>
      <c r="ISJ952" s="35"/>
      <c r="ISK952" s="34"/>
      <c r="ISR952" s="35"/>
      <c r="ISS952" s="34"/>
      <c r="ISZ952" s="35"/>
      <c r="ITA952" s="34"/>
      <c r="ITH952" s="35"/>
      <c r="ITI952" s="34"/>
      <c r="ITP952" s="35"/>
      <c r="ITQ952" s="34"/>
      <c r="ITX952" s="35"/>
      <c r="ITY952" s="34"/>
      <c r="IUF952" s="35"/>
      <c r="IUG952" s="34"/>
      <c r="IUN952" s="35"/>
      <c r="IUO952" s="34"/>
      <c r="IUV952" s="35"/>
      <c r="IUW952" s="34"/>
      <c r="IVD952" s="35"/>
      <c r="IVE952" s="34"/>
      <c r="IVL952" s="35"/>
      <c r="IVM952" s="34"/>
      <c r="IVT952" s="35"/>
      <c r="IVU952" s="34"/>
      <c r="IWB952" s="35"/>
      <c r="IWC952" s="34"/>
      <c r="IWJ952" s="35"/>
      <c r="IWK952" s="34"/>
      <c r="IWR952" s="35"/>
      <c r="IWS952" s="34"/>
      <c r="IWZ952" s="35"/>
      <c r="IXA952" s="34"/>
      <c r="IXH952" s="35"/>
      <c r="IXI952" s="34"/>
      <c r="IXP952" s="35"/>
      <c r="IXQ952" s="34"/>
      <c r="IXX952" s="35"/>
      <c r="IXY952" s="34"/>
      <c r="IYF952" s="35"/>
      <c r="IYG952" s="34"/>
      <c r="IYN952" s="35"/>
      <c r="IYO952" s="34"/>
      <c r="IYV952" s="35"/>
      <c r="IYW952" s="34"/>
      <c r="IZD952" s="35"/>
      <c r="IZE952" s="34"/>
      <c r="IZL952" s="35"/>
      <c r="IZM952" s="34"/>
      <c r="IZT952" s="35"/>
      <c r="IZU952" s="34"/>
      <c r="JAB952" s="35"/>
      <c r="JAC952" s="34"/>
      <c r="JAJ952" s="35"/>
      <c r="JAK952" s="34"/>
      <c r="JAR952" s="35"/>
      <c r="JAS952" s="34"/>
      <c r="JAZ952" s="35"/>
      <c r="JBA952" s="34"/>
      <c r="JBH952" s="35"/>
      <c r="JBI952" s="34"/>
      <c r="JBP952" s="35"/>
      <c r="JBQ952" s="34"/>
      <c r="JBX952" s="35"/>
      <c r="JBY952" s="34"/>
      <c r="JCF952" s="35"/>
      <c r="JCG952" s="34"/>
      <c r="JCN952" s="35"/>
      <c r="JCO952" s="34"/>
      <c r="JCV952" s="35"/>
      <c r="JCW952" s="34"/>
      <c r="JDD952" s="35"/>
      <c r="JDE952" s="34"/>
      <c r="JDL952" s="35"/>
      <c r="JDM952" s="34"/>
      <c r="JDT952" s="35"/>
      <c r="JDU952" s="34"/>
      <c r="JEB952" s="35"/>
      <c r="JEC952" s="34"/>
      <c r="JEJ952" s="35"/>
      <c r="JEK952" s="34"/>
      <c r="JER952" s="35"/>
      <c r="JES952" s="34"/>
      <c r="JEZ952" s="35"/>
      <c r="JFA952" s="34"/>
      <c r="JFH952" s="35"/>
      <c r="JFI952" s="34"/>
      <c r="JFP952" s="35"/>
      <c r="JFQ952" s="34"/>
      <c r="JFX952" s="35"/>
      <c r="JFY952" s="34"/>
      <c r="JGF952" s="35"/>
      <c r="JGG952" s="34"/>
      <c r="JGN952" s="35"/>
      <c r="JGO952" s="34"/>
      <c r="JGV952" s="35"/>
      <c r="JGW952" s="34"/>
      <c r="JHD952" s="35"/>
      <c r="JHE952" s="34"/>
      <c r="JHL952" s="35"/>
      <c r="JHM952" s="34"/>
      <c r="JHT952" s="35"/>
      <c r="JHU952" s="34"/>
      <c r="JIB952" s="35"/>
      <c r="JIC952" s="34"/>
      <c r="JIJ952" s="35"/>
      <c r="JIK952" s="34"/>
      <c r="JIR952" s="35"/>
      <c r="JIS952" s="34"/>
      <c r="JIZ952" s="35"/>
      <c r="JJA952" s="34"/>
      <c r="JJH952" s="35"/>
      <c r="JJI952" s="34"/>
      <c r="JJP952" s="35"/>
      <c r="JJQ952" s="34"/>
      <c r="JJX952" s="35"/>
      <c r="JJY952" s="34"/>
      <c r="JKF952" s="35"/>
      <c r="JKG952" s="34"/>
      <c r="JKN952" s="35"/>
      <c r="JKO952" s="34"/>
      <c r="JKV952" s="35"/>
      <c r="JKW952" s="34"/>
      <c r="JLD952" s="35"/>
      <c r="JLE952" s="34"/>
      <c r="JLL952" s="35"/>
      <c r="JLM952" s="34"/>
      <c r="JLT952" s="35"/>
      <c r="JLU952" s="34"/>
      <c r="JMB952" s="35"/>
      <c r="JMC952" s="34"/>
      <c r="JMJ952" s="35"/>
      <c r="JMK952" s="34"/>
      <c r="JMR952" s="35"/>
      <c r="JMS952" s="34"/>
      <c r="JMZ952" s="35"/>
      <c r="JNA952" s="34"/>
      <c r="JNH952" s="35"/>
      <c r="JNI952" s="34"/>
      <c r="JNP952" s="35"/>
      <c r="JNQ952" s="34"/>
      <c r="JNX952" s="35"/>
      <c r="JNY952" s="34"/>
      <c r="JOF952" s="35"/>
      <c r="JOG952" s="34"/>
      <c r="JON952" s="35"/>
      <c r="JOO952" s="34"/>
      <c r="JOV952" s="35"/>
      <c r="JOW952" s="34"/>
      <c r="JPD952" s="35"/>
      <c r="JPE952" s="34"/>
      <c r="JPL952" s="35"/>
      <c r="JPM952" s="34"/>
      <c r="JPT952" s="35"/>
      <c r="JPU952" s="34"/>
      <c r="JQB952" s="35"/>
      <c r="JQC952" s="34"/>
      <c r="JQJ952" s="35"/>
      <c r="JQK952" s="34"/>
      <c r="JQR952" s="35"/>
      <c r="JQS952" s="34"/>
      <c r="JQZ952" s="35"/>
      <c r="JRA952" s="34"/>
      <c r="JRH952" s="35"/>
      <c r="JRI952" s="34"/>
      <c r="JRP952" s="35"/>
      <c r="JRQ952" s="34"/>
      <c r="JRX952" s="35"/>
      <c r="JRY952" s="34"/>
      <c r="JSF952" s="35"/>
      <c r="JSG952" s="34"/>
      <c r="JSN952" s="35"/>
      <c r="JSO952" s="34"/>
      <c r="JSV952" s="35"/>
      <c r="JSW952" s="34"/>
      <c r="JTD952" s="35"/>
      <c r="JTE952" s="34"/>
      <c r="JTL952" s="35"/>
      <c r="JTM952" s="34"/>
      <c r="JTT952" s="35"/>
      <c r="JTU952" s="34"/>
      <c r="JUB952" s="35"/>
      <c r="JUC952" s="34"/>
      <c r="JUJ952" s="35"/>
      <c r="JUK952" s="34"/>
      <c r="JUR952" s="35"/>
      <c r="JUS952" s="34"/>
      <c r="JUZ952" s="35"/>
      <c r="JVA952" s="34"/>
      <c r="JVH952" s="35"/>
      <c r="JVI952" s="34"/>
      <c r="JVP952" s="35"/>
      <c r="JVQ952" s="34"/>
      <c r="JVX952" s="35"/>
      <c r="JVY952" s="34"/>
      <c r="JWF952" s="35"/>
      <c r="JWG952" s="34"/>
      <c r="JWN952" s="35"/>
      <c r="JWO952" s="34"/>
      <c r="JWV952" s="35"/>
      <c r="JWW952" s="34"/>
      <c r="JXD952" s="35"/>
      <c r="JXE952" s="34"/>
      <c r="JXL952" s="35"/>
      <c r="JXM952" s="34"/>
      <c r="JXT952" s="35"/>
      <c r="JXU952" s="34"/>
      <c r="JYB952" s="35"/>
      <c r="JYC952" s="34"/>
      <c r="JYJ952" s="35"/>
      <c r="JYK952" s="34"/>
      <c r="JYR952" s="35"/>
      <c r="JYS952" s="34"/>
      <c r="JYZ952" s="35"/>
      <c r="JZA952" s="34"/>
      <c r="JZH952" s="35"/>
      <c r="JZI952" s="34"/>
      <c r="JZP952" s="35"/>
      <c r="JZQ952" s="34"/>
      <c r="JZX952" s="35"/>
      <c r="JZY952" s="34"/>
      <c r="KAF952" s="35"/>
      <c r="KAG952" s="34"/>
      <c r="KAN952" s="35"/>
      <c r="KAO952" s="34"/>
      <c r="KAV952" s="35"/>
      <c r="KAW952" s="34"/>
      <c r="KBD952" s="35"/>
      <c r="KBE952" s="34"/>
      <c r="KBL952" s="35"/>
      <c r="KBM952" s="34"/>
      <c r="KBT952" s="35"/>
      <c r="KBU952" s="34"/>
      <c r="KCB952" s="35"/>
      <c r="KCC952" s="34"/>
      <c r="KCJ952" s="35"/>
      <c r="KCK952" s="34"/>
      <c r="KCR952" s="35"/>
      <c r="KCS952" s="34"/>
      <c r="KCZ952" s="35"/>
      <c r="KDA952" s="34"/>
      <c r="KDH952" s="35"/>
      <c r="KDI952" s="34"/>
      <c r="KDP952" s="35"/>
      <c r="KDQ952" s="34"/>
      <c r="KDX952" s="35"/>
      <c r="KDY952" s="34"/>
      <c r="KEF952" s="35"/>
      <c r="KEG952" s="34"/>
      <c r="KEN952" s="35"/>
      <c r="KEO952" s="34"/>
      <c r="KEV952" s="35"/>
      <c r="KEW952" s="34"/>
      <c r="KFD952" s="35"/>
      <c r="KFE952" s="34"/>
      <c r="KFL952" s="35"/>
      <c r="KFM952" s="34"/>
      <c r="KFT952" s="35"/>
      <c r="KFU952" s="34"/>
      <c r="KGB952" s="35"/>
      <c r="KGC952" s="34"/>
      <c r="KGJ952" s="35"/>
      <c r="KGK952" s="34"/>
      <c r="KGR952" s="35"/>
      <c r="KGS952" s="34"/>
      <c r="KGZ952" s="35"/>
      <c r="KHA952" s="34"/>
      <c r="KHH952" s="35"/>
      <c r="KHI952" s="34"/>
      <c r="KHP952" s="35"/>
      <c r="KHQ952" s="34"/>
      <c r="KHX952" s="35"/>
      <c r="KHY952" s="34"/>
      <c r="KIF952" s="35"/>
      <c r="KIG952" s="34"/>
      <c r="KIN952" s="35"/>
      <c r="KIO952" s="34"/>
      <c r="KIV952" s="35"/>
      <c r="KIW952" s="34"/>
      <c r="KJD952" s="35"/>
      <c r="KJE952" s="34"/>
      <c r="KJL952" s="35"/>
      <c r="KJM952" s="34"/>
      <c r="KJT952" s="35"/>
      <c r="KJU952" s="34"/>
      <c r="KKB952" s="35"/>
      <c r="KKC952" s="34"/>
      <c r="KKJ952" s="35"/>
      <c r="KKK952" s="34"/>
      <c r="KKR952" s="35"/>
      <c r="KKS952" s="34"/>
      <c r="KKZ952" s="35"/>
      <c r="KLA952" s="34"/>
      <c r="KLH952" s="35"/>
      <c r="KLI952" s="34"/>
      <c r="KLP952" s="35"/>
      <c r="KLQ952" s="34"/>
      <c r="KLX952" s="35"/>
      <c r="KLY952" s="34"/>
      <c r="KMF952" s="35"/>
      <c r="KMG952" s="34"/>
      <c r="KMN952" s="35"/>
      <c r="KMO952" s="34"/>
      <c r="KMV952" s="35"/>
      <c r="KMW952" s="34"/>
      <c r="KND952" s="35"/>
      <c r="KNE952" s="34"/>
      <c r="KNL952" s="35"/>
      <c r="KNM952" s="34"/>
      <c r="KNT952" s="35"/>
      <c r="KNU952" s="34"/>
      <c r="KOB952" s="35"/>
      <c r="KOC952" s="34"/>
      <c r="KOJ952" s="35"/>
      <c r="KOK952" s="34"/>
      <c r="KOR952" s="35"/>
      <c r="KOS952" s="34"/>
      <c r="KOZ952" s="35"/>
      <c r="KPA952" s="34"/>
      <c r="KPH952" s="35"/>
      <c r="KPI952" s="34"/>
      <c r="KPP952" s="35"/>
      <c r="KPQ952" s="34"/>
      <c r="KPX952" s="35"/>
      <c r="KPY952" s="34"/>
      <c r="KQF952" s="35"/>
      <c r="KQG952" s="34"/>
      <c r="KQN952" s="35"/>
      <c r="KQO952" s="34"/>
      <c r="KQV952" s="35"/>
      <c r="KQW952" s="34"/>
      <c r="KRD952" s="35"/>
      <c r="KRE952" s="34"/>
      <c r="KRL952" s="35"/>
      <c r="KRM952" s="34"/>
      <c r="KRT952" s="35"/>
      <c r="KRU952" s="34"/>
      <c r="KSB952" s="35"/>
      <c r="KSC952" s="34"/>
      <c r="KSJ952" s="35"/>
      <c r="KSK952" s="34"/>
      <c r="KSR952" s="35"/>
      <c r="KSS952" s="34"/>
      <c r="KSZ952" s="35"/>
      <c r="KTA952" s="34"/>
      <c r="KTH952" s="35"/>
      <c r="KTI952" s="34"/>
      <c r="KTP952" s="35"/>
      <c r="KTQ952" s="34"/>
      <c r="KTX952" s="35"/>
      <c r="KTY952" s="34"/>
      <c r="KUF952" s="35"/>
      <c r="KUG952" s="34"/>
      <c r="KUN952" s="35"/>
      <c r="KUO952" s="34"/>
      <c r="KUV952" s="35"/>
      <c r="KUW952" s="34"/>
      <c r="KVD952" s="35"/>
      <c r="KVE952" s="34"/>
      <c r="KVL952" s="35"/>
      <c r="KVM952" s="34"/>
      <c r="KVT952" s="35"/>
      <c r="KVU952" s="34"/>
      <c r="KWB952" s="35"/>
      <c r="KWC952" s="34"/>
      <c r="KWJ952" s="35"/>
      <c r="KWK952" s="34"/>
      <c r="KWR952" s="35"/>
      <c r="KWS952" s="34"/>
      <c r="KWZ952" s="35"/>
      <c r="KXA952" s="34"/>
      <c r="KXH952" s="35"/>
      <c r="KXI952" s="34"/>
      <c r="KXP952" s="35"/>
      <c r="KXQ952" s="34"/>
      <c r="KXX952" s="35"/>
      <c r="KXY952" s="34"/>
      <c r="KYF952" s="35"/>
      <c r="KYG952" s="34"/>
      <c r="KYN952" s="35"/>
      <c r="KYO952" s="34"/>
      <c r="KYV952" s="35"/>
      <c r="KYW952" s="34"/>
      <c r="KZD952" s="35"/>
      <c r="KZE952" s="34"/>
      <c r="KZL952" s="35"/>
      <c r="KZM952" s="34"/>
      <c r="KZT952" s="35"/>
      <c r="KZU952" s="34"/>
      <c r="LAB952" s="35"/>
      <c r="LAC952" s="34"/>
      <c r="LAJ952" s="35"/>
      <c r="LAK952" s="34"/>
      <c r="LAR952" s="35"/>
      <c r="LAS952" s="34"/>
      <c r="LAZ952" s="35"/>
      <c r="LBA952" s="34"/>
      <c r="LBH952" s="35"/>
      <c r="LBI952" s="34"/>
      <c r="LBP952" s="35"/>
      <c r="LBQ952" s="34"/>
      <c r="LBX952" s="35"/>
      <c r="LBY952" s="34"/>
      <c r="LCF952" s="35"/>
      <c r="LCG952" s="34"/>
      <c r="LCN952" s="35"/>
      <c r="LCO952" s="34"/>
      <c r="LCV952" s="35"/>
      <c r="LCW952" s="34"/>
      <c r="LDD952" s="35"/>
      <c r="LDE952" s="34"/>
      <c r="LDL952" s="35"/>
      <c r="LDM952" s="34"/>
      <c r="LDT952" s="35"/>
      <c r="LDU952" s="34"/>
      <c r="LEB952" s="35"/>
      <c r="LEC952" s="34"/>
      <c r="LEJ952" s="35"/>
      <c r="LEK952" s="34"/>
      <c r="LER952" s="35"/>
      <c r="LES952" s="34"/>
      <c r="LEZ952" s="35"/>
      <c r="LFA952" s="34"/>
      <c r="LFH952" s="35"/>
      <c r="LFI952" s="34"/>
      <c r="LFP952" s="35"/>
      <c r="LFQ952" s="34"/>
      <c r="LFX952" s="35"/>
      <c r="LFY952" s="34"/>
      <c r="LGF952" s="35"/>
      <c r="LGG952" s="34"/>
      <c r="LGN952" s="35"/>
      <c r="LGO952" s="34"/>
      <c r="LGV952" s="35"/>
      <c r="LGW952" s="34"/>
      <c r="LHD952" s="35"/>
      <c r="LHE952" s="34"/>
      <c r="LHL952" s="35"/>
      <c r="LHM952" s="34"/>
      <c r="LHT952" s="35"/>
      <c r="LHU952" s="34"/>
      <c r="LIB952" s="35"/>
      <c r="LIC952" s="34"/>
      <c r="LIJ952" s="35"/>
      <c r="LIK952" s="34"/>
      <c r="LIR952" s="35"/>
      <c r="LIS952" s="34"/>
      <c r="LIZ952" s="35"/>
      <c r="LJA952" s="34"/>
      <c r="LJH952" s="35"/>
      <c r="LJI952" s="34"/>
      <c r="LJP952" s="35"/>
      <c r="LJQ952" s="34"/>
      <c r="LJX952" s="35"/>
      <c r="LJY952" s="34"/>
      <c r="LKF952" s="35"/>
      <c r="LKG952" s="34"/>
      <c r="LKN952" s="35"/>
      <c r="LKO952" s="34"/>
      <c r="LKV952" s="35"/>
      <c r="LKW952" s="34"/>
      <c r="LLD952" s="35"/>
      <c r="LLE952" s="34"/>
      <c r="LLL952" s="35"/>
      <c r="LLM952" s="34"/>
      <c r="LLT952" s="35"/>
      <c r="LLU952" s="34"/>
      <c r="LMB952" s="35"/>
      <c r="LMC952" s="34"/>
      <c r="LMJ952" s="35"/>
      <c r="LMK952" s="34"/>
      <c r="LMR952" s="35"/>
      <c r="LMS952" s="34"/>
      <c r="LMZ952" s="35"/>
      <c r="LNA952" s="34"/>
      <c r="LNH952" s="35"/>
      <c r="LNI952" s="34"/>
      <c r="LNP952" s="35"/>
      <c r="LNQ952" s="34"/>
      <c r="LNX952" s="35"/>
      <c r="LNY952" s="34"/>
      <c r="LOF952" s="35"/>
      <c r="LOG952" s="34"/>
      <c r="LON952" s="35"/>
      <c r="LOO952" s="34"/>
      <c r="LOV952" s="35"/>
      <c r="LOW952" s="34"/>
      <c r="LPD952" s="35"/>
      <c r="LPE952" s="34"/>
      <c r="LPL952" s="35"/>
      <c r="LPM952" s="34"/>
      <c r="LPT952" s="35"/>
      <c r="LPU952" s="34"/>
      <c r="LQB952" s="35"/>
      <c r="LQC952" s="34"/>
      <c r="LQJ952" s="35"/>
      <c r="LQK952" s="34"/>
      <c r="LQR952" s="35"/>
      <c r="LQS952" s="34"/>
      <c r="LQZ952" s="35"/>
      <c r="LRA952" s="34"/>
      <c r="LRH952" s="35"/>
      <c r="LRI952" s="34"/>
      <c r="LRP952" s="35"/>
      <c r="LRQ952" s="34"/>
      <c r="LRX952" s="35"/>
      <c r="LRY952" s="34"/>
      <c r="LSF952" s="35"/>
      <c r="LSG952" s="34"/>
      <c r="LSN952" s="35"/>
      <c r="LSO952" s="34"/>
      <c r="LSV952" s="35"/>
      <c r="LSW952" s="34"/>
      <c r="LTD952" s="35"/>
      <c r="LTE952" s="34"/>
      <c r="LTL952" s="35"/>
      <c r="LTM952" s="34"/>
      <c r="LTT952" s="35"/>
      <c r="LTU952" s="34"/>
      <c r="LUB952" s="35"/>
      <c r="LUC952" s="34"/>
      <c r="LUJ952" s="35"/>
      <c r="LUK952" s="34"/>
      <c r="LUR952" s="35"/>
      <c r="LUS952" s="34"/>
      <c r="LUZ952" s="35"/>
      <c r="LVA952" s="34"/>
      <c r="LVH952" s="35"/>
      <c r="LVI952" s="34"/>
      <c r="LVP952" s="35"/>
      <c r="LVQ952" s="34"/>
      <c r="LVX952" s="35"/>
      <c r="LVY952" s="34"/>
      <c r="LWF952" s="35"/>
      <c r="LWG952" s="34"/>
      <c r="LWN952" s="35"/>
      <c r="LWO952" s="34"/>
      <c r="LWV952" s="35"/>
      <c r="LWW952" s="34"/>
      <c r="LXD952" s="35"/>
      <c r="LXE952" s="34"/>
      <c r="LXL952" s="35"/>
      <c r="LXM952" s="34"/>
      <c r="LXT952" s="35"/>
      <c r="LXU952" s="34"/>
      <c r="LYB952" s="35"/>
      <c r="LYC952" s="34"/>
      <c r="LYJ952" s="35"/>
      <c r="LYK952" s="34"/>
      <c r="LYR952" s="35"/>
      <c r="LYS952" s="34"/>
      <c r="LYZ952" s="35"/>
      <c r="LZA952" s="34"/>
      <c r="LZH952" s="35"/>
      <c r="LZI952" s="34"/>
      <c r="LZP952" s="35"/>
      <c r="LZQ952" s="34"/>
      <c r="LZX952" s="35"/>
      <c r="LZY952" s="34"/>
      <c r="MAF952" s="35"/>
      <c r="MAG952" s="34"/>
      <c r="MAN952" s="35"/>
      <c r="MAO952" s="34"/>
      <c r="MAV952" s="35"/>
      <c r="MAW952" s="34"/>
      <c r="MBD952" s="35"/>
      <c r="MBE952" s="34"/>
      <c r="MBL952" s="35"/>
      <c r="MBM952" s="34"/>
      <c r="MBT952" s="35"/>
      <c r="MBU952" s="34"/>
      <c r="MCB952" s="35"/>
      <c r="MCC952" s="34"/>
      <c r="MCJ952" s="35"/>
      <c r="MCK952" s="34"/>
      <c r="MCR952" s="35"/>
      <c r="MCS952" s="34"/>
      <c r="MCZ952" s="35"/>
      <c r="MDA952" s="34"/>
      <c r="MDH952" s="35"/>
      <c r="MDI952" s="34"/>
      <c r="MDP952" s="35"/>
      <c r="MDQ952" s="34"/>
      <c r="MDX952" s="35"/>
      <c r="MDY952" s="34"/>
      <c r="MEF952" s="35"/>
      <c r="MEG952" s="34"/>
      <c r="MEN952" s="35"/>
      <c r="MEO952" s="34"/>
      <c r="MEV952" s="35"/>
      <c r="MEW952" s="34"/>
      <c r="MFD952" s="35"/>
      <c r="MFE952" s="34"/>
      <c r="MFL952" s="35"/>
      <c r="MFM952" s="34"/>
      <c r="MFT952" s="35"/>
      <c r="MFU952" s="34"/>
      <c r="MGB952" s="35"/>
      <c r="MGC952" s="34"/>
      <c r="MGJ952" s="35"/>
      <c r="MGK952" s="34"/>
      <c r="MGR952" s="35"/>
      <c r="MGS952" s="34"/>
      <c r="MGZ952" s="35"/>
      <c r="MHA952" s="34"/>
      <c r="MHH952" s="35"/>
      <c r="MHI952" s="34"/>
      <c r="MHP952" s="35"/>
      <c r="MHQ952" s="34"/>
      <c r="MHX952" s="35"/>
      <c r="MHY952" s="34"/>
      <c r="MIF952" s="35"/>
      <c r="MIG952" s="34"/>
      <c r="MIN952" s="35"/>
      <c r="MIO952" s="34"/>
      <c r="MIV952" s="35"/>
      <c r="MIW952" s="34"/>
      <c r="MJD952" s="35"/>
      <c r="MJE952" s="34"/>
      <c r="MJL952" s="35"/>
      <c r="MJM952" s="34"/>
      <c r="MJT952" s="35"/>
      <c r="MJU952" s="34"/>
      <c r="MKB952" s="35"/>
      <c r="MKC952" s="34"/>
      <c r="MKJ952" s="35"/>
      <c r="MKK952" s="34"/>
      <c r="MKR952" s="35"/>
      <c r="MKS952" s="34"/>
      <c r="MKZ952" s="35"/>
      <c r="MLA952" s="34"/>
      <c r="MLH952" s="35"/>
      <c r="MLI952" s="34"/>
      <c r="MLP952" s="35"/>
      <c r="MLQ952" s="34"/>
      <c r="MLX952" s="35"/>
      <c r="MLY952" s="34"/>
      <c r="MMF952" s="35"/>
      <c r="MMG952" s="34"/>
      <c r="MMN952" s="35"/>
      <c r="MMO952" s="34"/>
      <c r="MMV952" s="35"/>
      <c r="MMW952" s="34"/>
      <c r="MND952" s="35"/>
      <c r="MNE952" s="34"/>
      <c r="MNL952" s="35"/>
      <c r="MNM952" s="34"/>
      <c r="MNT952" s="35"/>
      <c r="MNU952" s="34"/>
      <c r="MOB952" s="35"/>
      <c r="MOC952" s="34"/>
      <c r="MOJ952" s="35"/>
      <c r="MOK952" s="34"/>
      <c r="MOR952" s="35"/>
      <c r="MOS952" s="34"/>
      <c r="MOZ952" s="35"/>
      <c r="MPA952" s="34"/>
      <c r="MPH952" s="35"/>
      <c r="MPI952" s="34"/>
      <c r="MPP952" s="35"/>
      <c r="MPQ952" s="34"/>
      <c r="MPX952" s="35"/>
      <c r="MPY952" s="34"/>
      <c r="MQF952" s="35"/>
      <c r="MQG952" s="34"/>
      <c r="MQN952" s="35"/>
      <c r="MQO952" s="34"/>
      <c r="MQV952" s="35"/>
      <c r="MQW952" s="34"/>
      <c r="MRD952" s="35"/>
      <c r="MRE952" s="34"/>
      <c r="MRL952" s="35"/>
      <c r="MRM952" s="34"/>
      <c r="MRT952" s="35"/>
      <c r="MRU952" s="34"/>
      <c r="MSB952" s="35"/>
      <c r="MSC952" s="34"/>
      <c r="MSJ952" s="35"/>
      <c r="MSK952" s="34"/>
      <c r="MSR952" s="35"/>
      <c r="MSS952" s="34"/>
      <c r="MSZ952" s="35"/>
      <c r="MTA952" s="34"/>
      <c r="MTH952" s="35"/>
      <c r="MTI952" s="34"/>
      <c r="MTP952" s="35"/>
      <c r="MTQ952" s="34"/>
      <c r="MTX952" s="35"/>
      <c r="MTY952" s="34"/>
      <c r="MUF952" s="35"/>
      <c r="MUG952" s="34"/>
      <c r="MUN952" s="35"/>
      <c r="MUO952" s="34"/>
      <c r="MUV952" s="35"/>
      <c r="MUW952" s="34"/>
      <c r="MVD952" s="35"/>
      <c r="MVE952" s="34"/>
      <c r="MVL952" s="35"/>
      <c r="MVM952" s="34"/>
      <c r="MVT952" s="35"/>
      <c r="MVU952" s="34"/>
      <c r="MWB952" s="35"/>
      <c r="MWC952" s="34"/>
      <c r="MWJ952" s="35"/>
      <c r="MWK952" s="34"/>
      <c r="MWR952" s="35"/>
      <c r="MWS952" s="34"/>
      <c r="MWZ952" s="35"/>
      <c r="MXA952" s="34"/>
      <c r="MXH952" s="35"/>
      <c r="MXI952" s="34"/>
      <c r="MXP952" s="35"/>
      <c r="MXQ952" s="34"/>
      <c r="MXX952" s="35"/>
      <c r="MXY952" s="34"/>
      <c r="MYF952" s="35"/>
      <c r="MYG952" s="34"/>
      <c r="MYN952" s="35"/>
      <c r="MYO952" s="34"/>
      <c r="MYV952" s="35"/>
      <c r="MYW952" s="34"/>
      <c r="MZD952" s="35"/>
      <c r="MZE952" s="34"/>
      <c r="MZL952" s="35"/>
      <c r="MZM952" s="34"/>
      <c r="MZT952" s="35"/>
      <c r="MZU952" s="34"/>
      <c r="NAB952" s="35"/>
      <c r="NAC952" s="34"/>
      <c r="NAJ952" s="35"/>
      <c r="NAK952" s="34"/>
      <c r="NAR952" s="35"/>
      <c r="NAS952" s="34"/>
      <c r="NAZ952" s="35"/>
      <c r="NBA952" s="34"/>
      <c r="NBH952" s="35"/>
      <c r="NBI952" s="34"/>
      <c r="NBP952" s="35"/>
      <c r="NBQ952" s="34"/>
      <c r="NBX952" s="35"/>
      <c r="NBY952" s="34"/>
      <c r="NCF952" s="35"/>
      <c r="NCG952" s="34"/>
      <c r="NCN952" s="35"/>
      <c r="NCO952" s="34"/>
      <c r="NCV952" s="35"/>
      <c r="NCW952" s="34"/>
      <c r="NDD952" s="35"/>
      <c r="NDE952" s="34"/>
      <c r="NDL952" s="35"/>
      <c r="NDM952" s="34"/>
      <c r="NDT952" s="35"/>
      <c r="NDU952" s="34"/>
      <c r="NEB952" s="35"/>
      <c r="NEC952" s="34"/>
      <c r="NEJ952" s="35"/>
      <c r="NEK952" s="34"/>
      <c r="NER952" s="35"/>
      <c r="NES952" s="34"/>
      <c r="NEZ952" s="35"/>
      <c r="NFA952" s="34"/>
      <c r="NFH952" s="35"/>
      <c r="NFI952" s="34"/>
      <c r="NFP952" s="35"/>
      <c r="NFQ952" s="34"/>
      <c r="NFX952" s="35"/>
      <c r="NFY952" s="34"/>
      <c r="NGF952" s="35"/>
      <c r="NGG952" s="34"/>
      <c r="NGN952" s="35"/>
      <c r="NGO952" s="34"/>
      <c r="NGV952" s="35"/>
      <c r="NGW952" s="34"/>
      <c r="NHD952" s="35"/>
      <c r="NHE952" s="34"/>
      <c r="NHL952" s="35"/>
      <c r="NHM952" s="34"/>
      <c r="NHT952" s="35"/>
      <c r="NHU952" s="34"/>
      <c r="NIB952" s="35"/>
      <c r="NIC952" s="34"/>
      <c r="NIJ952" s="35"/>
      <c r="NIK952" s="34"/>
      <c r="NIR952" s="35"/>
      <c r="NIS952" s="34"/>
      <c r="NIZ952" s="35"/>
      <c r="NJA952" s="34"/>
      <c r="NJH952" s="35"/>
      <c r="NJI952" s="34"/>
      <c r="NJP952" s="35"/>
      <c r="NJQ952" s="34"/>
      <c r="NJX952" s="35"/>
      <c r="NJY952" s="34"/>
      <c r="NKF952" s="35"/>
      <c r="NKG952" s="34"/>
      <c r="NKN952" s="35"/>
      <c r="NKO952" s="34"/>
      <c r="NKV952" s="35"/>
      <c r="NKW952" s="34"/>
      <c r="NLD952" s="35"/>
      <c r="NLE952" s="34"/>
      <c r="NLL952" s="35"/>
      <c r="NLM952" s="34"/>
      <c r="NLT952" s="35"/>
      <c r="NLU952" s="34"/>
      <c r="NMB952" s="35"/>
      <c r="NMC952" s="34"/>
      <c r="NMJ952" s="35"/>
      <c r="NMK952" s="34"/>
      <c r="NMR952" s="35"/>
      <c r="NMS952" s="34"/>
      <c r="NMZ952" s="35"/>
      <c r="NNA952" s="34"/>
      <c r="NNH952" s="35"/>
      <c r="NNI952" s="34"/>
      <c r="NNP952" s="35"/>
      <c r="NNQ952" s="34"/>
      <c r="NNX952" s="35"/>
      <c r="NNY952" s="34"/>
      <c r="NOF952" s="35"/>
      <c r="NOG952" s="34"/>
      <c r="NON952" s="35"/>
      <c r="NOO952" s="34"/>
      <c r="NOV952" s="35"/>
      <c r="NOW952" s="34"/>
      <c r="NPD952" s="35"/>
      <c r="NPE952" s="34"/>
      <c r="NPL952" s="35"/>
      <c r="NPM952" s="34"/>
      <c r="NPT952" s="35"/>
      <c r="NPU952" s="34"/>
      <c r="NQB952" s="35"/>
      <c r="NQC952" s="34"/>
      <c r="NQJ952" s="35"/>
      <c r="NQK952" s="34"/>
      <c r="NQR952" s="35"/>
      <c r="NQS952" s="34"/>
      <c r="NQZ952" s="35"/>
      <c r="NRA952" s="34"/>
      <c r="NRH952" s="35"/>
      <c r="NRI952" s="34"/>
      <c r="NRP952" s="35"/>
      <c r="NRQ952" s="34"/>
      <c r="NRX952" s="35"/>
      <c r="NRY952" s="34"/>
      <c r="NSF952" s="35"/>
      <c r="NSG952" s="34"/>
      <c r="NSN952" s="35"/>
      <c r="NSO952" s="34"/>
      <c r="NSV952" s="35"/>
      <c r="NSW952" s="34"/>
      <c r="NTD952" s="35"/>
      <c r="NTE952" s="34"/>
      <c r="NTL952" s="35"/>
      <c r="NTM952" s="34"/>
      <c r="NTT952" s="35"/>
      <c r="NTU952" s="34"/>
      <c r="NUB952" s="35"/>
      <c r="NUC952" s="34"/>
      <c r="NUJ952" s="35"/>
      <c r="NUK952" s="34"/>
      <c r="NUR952" s="35"/>
      <c r="NUS952" s="34"/>
      <c r="NUZ952" s="35"/>
      <c r="NVA952" s="34"/>
      <c r="NVH952" s="35"/>
      <c r="NVI952" s="34"/>
      <c r="NVP952" s="35"/>
      <c r="NVQ952" s="34"/>
      <c r="NVX952" s="35"/>
      <c r="NVY952" s="34"/>
      <c r="NWF952" s="35"/>
      <c r="NWG952" s="34"/>
      <c r="NWN952" s="35"/>
      <c r="NWO952" s="34"/>
      <c r="NWV952" s="35"/>
      <c r="NWW952" s="34"/>
      <c r="NXD952" s="35"/>
      <c r="NXE952" s="34"/>
      <c r="NXL952" s="35"/>
      <c r="NXM952" s="34"/>
      <c r="NXT952" s="35"/>
      <c r="NXU952" s="34"/>
      <c r="NYB952" s="35"/>
      <c r="NYC952" s="34"/>
      <c r="NYJ952" s="35"/>
      <c r="NYK952" s="34"/>
      <c r="NYR952" s="35"/>
      <c r="NYS952" s="34"/>
      <c r="NYZ952" s="35"/>
      <c r="NZA952" s="34"/>
      <c r="NZH952" s="35"/>
      <c r="NZI952" s="34"/>
      <c r="NZP952" s="35"/>
      <c r="NZQ952" s="34"/>
      <c r="NZX952" s="35"/>
      <c r="NZY952" s="34"/>
      <c r="OAF952" s="35"/>
      <c r="OAG952" s="34"/>
      <c r="OAN952" s="35"/>
      <c r="OAO952" s="34"/>
      <c r="OAV952" s="35"/>
      <c r="OAW952" s="34"/>
      <c r="OBD952" s="35"/>
      <c r="OBE952" s="34"/>
      <c r="OBL952" s="35"/>
      <c r="OBM952" s="34"/>
      <c r="OBT952" s="35"/>
      <c r="OBU952" s="34"/>
      <c r="OCB952" s="35"/>
      <c r="OCC952" s="34"/>
      <c r="OCJ952" s="35"/>
      <c r="OCK952" s="34"/>
      <c r="OCR952" s="35"/>
      <c r="OCS952" s="34"/>
      <c r="OCZ952" s="35"/>
      <c r="ODA952" s="34"/>
      <c r="ODH952" s="35"/>
      <c r="ODI952" s="34"/>
      <c r="ODP952" s="35"/>
      <c r="ODQ952" s="34"/>
      <c r="ODX952" s="35"/>
      <c r="ODY952" s="34"/>
      <c r="OEF952" s="35"/>
      <c r="OEG952" s="34"/>
      <c r="OEN952" s="35"/>
      <c r="OEO952" s="34"/>
      <c r="OEV952" s="35"/>
      <c r="OEW952" s="34"/>
      <c r="OFD952" s="35"/>
      <c r="OFE952" s="34"/>
      <c r="OFL952" s="35"/>
      <c r="OFM952" s="34"/>
      <c r="OFT952" s="35"/>
      <c r="OFU952" s="34"/>
      <c r="OGB952" s="35"/>
      <c r="OGC952" s="34"/>
      <c r="OGJ952" s="35"/>
      <c r="OGK952" s="34"/>
      <c r="OGR952" s="35"/>
      <c r="OGS952" s="34"/>
      <c r="OGZ952" s="35"/>
      <c r="OHA952" s="34"/>
      <c r="OHH952" s="35"/>
      <c r="OHI952" s="34"/>
      <c r="OHP952" s="35"/>
      <c r="OHQ952" s="34"/>
      <c r="OHX952" s="35"/>
      <c r="OHY952" s="34"/>
      <c r="OIF952" s="35"/>
      <c r="OIG952" s="34"/>
      <c r="OIN952" s="35"/>
      <c r="OIO952" s="34"/>
      <c r="OIV952" s="35"/>
      <c r="OIW952" s="34"/>
      <c r="OJD952" s="35"/>
      <c r="OJE952" s="34"/>
      <c r="OJL952" s="35"/>
      <c r="OJM952" s="34"/>
      <c r="OJT952" s="35"/>
      <c r="OJU952" s="34"/>
      <c r="OKB952" s="35"/>
      <c r="OKC952" s="34"/>
      <c r="OKJ952" s="35"/>
      <c r="OKK952" s="34"/>
      <c r="OKR952" s="35"/>
      <c r="OKS952" s="34"/>
      <c r="OKZ952" s="35"/>
      <c r="OLA952" s="34"/>
      <c r="OLH952" s="35"/>
      <c r="OLI952" s="34"/>
      <c r="OLP952" s="35"/>
      <c r="OLQ952" s="34"/>
      <c r="OLX952" s="35"/>
      <c r="OLY952" s="34"/>
      <c r="OMF952" s="35"/>
      <c r="OMG952" s="34"/>
      <c r="OMN952" s="35"/>
      <c r="OMO952" s="34"/>
      <c r="OMV952" s="35"/>
      <c r="OMW952" s="34"/>
      <c r="OND952" s="35"/>
      <c r="ONE952" s="34"/>
      <c r="ONL952" s="35"/>
      <c r="ONM952" s="34"/>
      <c r="ONT952" s="35"/>
      <c r="ONU952" s="34"/>
      <c r="OOB952" s="35"/>
      <c r="OOC952" s="34"/>
      <c r="OOJ952" s="35"/>
      <c r="OOK952" s="34"/>
      <c r="OOR952" s="35"/>
      <c r="OOS952" s="34"/>
      <c r="OOZ952" s="35"/>
      <c r="OPA952" s="34"/>
      <c r="OPH952" s="35"/>
      <c r="OPI952" s="34"/>
      <c r="OPP952" s="35"/>
      <c r="OPQ952" s="34"/>
      <c r="OPX952" s="35"/>
      <c r="OPY952" s="34"/>
      <c r="OQF952" s="35"/>
      <c r="OQG952" s="34"/>
      <c r="OQN952" s="35"/>
      <c r="OQO952" s="34"/>
      <c r="OQV952" s="35"/>
      <c r="OQW952" s="34"/>
      <c r="ORD952" s="35"/>
      <c r="ORE952" s="34"/>
      <c r="ORL952" s="35"/>
      <c r="ORM952" s="34"/>
      <c r="ORT952" s="35"/>
      <c r="ORU952" s="34"/>
      <c r="OSB952" s="35"/>
      <c r="OSC952" s="34"/>
      <c r="OSJ952" s="35"/>
      <c r="OSK952" s="34"/>
      <c r="OSR952" s="35"/>
      <c r="OSS952" s="34"/>
      <c r="OSZ952" s="35"/>
      <c r="OTA952" s="34"/>
      <c r="OTH952" s="35"/>
      <c r="OTI952" s="34"/>
      <c r="OTP952" s="35"/>
      <c r="OTQ952" s="34"/>
      <c r="OTX952" s="35"/>
      <c r="OTY952" s="34"/>
      <c r="OUF952" s="35"/>
      <c r="OUG952" s="34"/>
      <c r="OUN952" s="35"/>
      <c r="OUO952" s="34"/>
      <c r="OUV952" s="35"/>
      <c r="OUW952" s="34"/>
      <c r="OVD952" s="35"/>
      <c r="OVE952" s="34"/>
      <c r="OVL952" s="35"/>
      <c r="OVM952" s="34"/>
      <c r="OVT952" s="35"/>
      <c r="OVU952" s="34"/>
      <c r="OWB952" s="35"/>
      <c r="OWC952" s="34"/>
      <c r="OWJ952" s="35"/>
      <c r="OWK952" s="34"/>
      <c r="OWR952" s="35"/>
      <c r="OWS952" s="34"/>
      <c r="OWZ952" s="35"/>
      <c r="OXA952" s="34"/>
      <c r="OXH952" s="35"/>
      <c r="OXI952" s="34"/>
      <c r="OXP952" s="35"/>
      <c r="OXQ952" s="34"/>
      <c r="OXX952" s="35"/>
      <c r="OXY952" s="34"/>
      <c r="OYF952" s="35"/>
      <c r="OYG952" s="34"/>
      <c r="OYN952" s="35"/>
      <c r="OYO952" s="34"/>
      <c r="OYV952" s="35"/>
      <c r="OYW952" s="34"/>
      <c r="OZD952" s="35"/>
      <c r="OZE952" s="34"/>
      <c r="OZL952" s="35"/>
      <c r="OZM952" s="34"/>
      <c r="OZT952" s="35"/>
      <c r="OZU952" s="34"/>
      <c r="PAB952" s="35"/>
      <c r="PAC952" s="34"/>
      <c r="PAJ952" s="35"/>
      <c r="PAK952" s="34"/>
      <c r="PAR952" s="35"/>
      <c r="PAS952" s="34"/>
      <c r="PAZ952" s="35"/>
      <c r="PBA952" s="34"/>
      <c r="PBH952" s="35"/>
      <c r="PBI952" s="34"/>
      <c r="PBP952" s="35"/>
      <c r="PBQ952" s="34"/>
      <c r="PBX952" s="35"/>
      <c r="PBY952" s="34"/>
      <c r="PCF952" s="35"/>
      <c r="PCG952" s="34"/>
      <c r="PCN952" s="35"/>
      <c r="PCO952" s="34"/>
      <c r="PCV952" s="35"/>
      <c r="PCW952" s="34"/>
      <c r="PDD952" s="35"/>
      <c r="PDE952" s="34"/>
      <c r="PDL952" s="35"/>
      <c r="PDM952" s="34"/>
      <c r="PDT952" s="35"/>
      <c r="PDU952" s="34"/>
      <c r="PEB952" s="35"/>
      <c r="PEC952" s="34"/>
      <c r="PEJ952" s="35"/>
      <c r="PEK952" s="34"/>
      <c r="PER952" s="35"/>
      <c r="PES952" s="34"/>
      <c r="PEZ952" s="35"/>
      <c r="PFA952" s="34"/>
      <c r="PFH952" s="35"/>
      <c r="PFI952" s="34"/>
      <c r="PFP952" s="35"/>
      <c r="PFQ952" s="34"/>
      <c r="PFX952" s="35"/>
      <c r="PFY952" s="34"/>
      <c r="PGF952" s="35"/>
      <c r="PGG952" s="34"/>
      <c r="PGN952" s="35"/>
      <c r="PGO952" s="34"/>
      <c r="PGV952" s="35"/>
      <c r="PGW952" s="34"/>
      <c r="PHD952" s="35"/>
      <c r="PHE952" s="34"/>
      <c r="PHL952" s="35"/>
      <c r="PHM952" s="34"/>
      <c r="PHT952" s="35"/>
      <c r="PHU952" s="34"/>
      <c r="PIB952" s="35"/>
      <c r="PIC952" s="34"/>
      <c r="PIJ952" s="35"/>
      <c r="PIK952" s="34"/>
      <c r="PIR952" s="35"/>
      <c r="PIS952" s="34"/>
      <c r="PIZ952" s="35"/>
      <c r="PJA952" s="34"/>
      <c r="PJH952" s="35"/>
      <c r="PJI952" s="34"/>
      <c r="PJP952" s="35"/>
      <c r="PJQ952" s="34"/>
      <c r="PJX952" s="35"/>
      <c r="PJY952" s="34"/>
      <c r="PKF952" s="35"/>
      <c r="PKG952" s="34"/>
      <c r="PKN952" s="35"/>
      <c r="PKO952" s="34"/>
      <c r="PKV952" s="35"/>
      <c r="PKW952" s="34"/>
      <c r="PLD952" s="35"/>
      <c r="PLE952" s="34"/>
      <c r="PLL952" s="35"/>
      <c r="PLM952" s="34"/>
      <c r="PLT952" s="35"/>
      <c r="PLU952" s="34"/>
      <c r="PMB952" s="35"/>
      <c r="PMC952" s="34"/>
      <c r="PMJ952" s="35"/>
      <c r="PMK952" s="34"/>
      <c r="PMR952" s="35"/>
      <c r="PMS952" s="34"/>
      <c r="PMZ952" s="35"/>
      <c r="PNA952" s="34"/>
      <c r="PNH952" s="35"/>
      <c r="PNI952" s="34"/>
      <c r="PNP952" s="35"/>
      <c r="PNQ952" s="34"/>
      <c r="PNX952" s="35"/>
      <c r="PNY952" s="34"/>
      <c r="POF952" s="35"/>
      <c r="POG952" s="34"/>
      <c r="PON952" s="35"/>
      <c r="POO952" s="34"/>
      <c r="POV952" s="35"/>
      <c r="POW952" s="34"/>
      <c r="PPD952" s="35"/>
      <c r="PPE952" s="34"/>
      <c r="PPL952" s="35"/>
      <c r="PPM952" s="34"/>
      <c r="PPT952" s="35"/>
      <c r="PPU952" s="34"/>
      <c r="PQB952" s="35"/>
      <c r="PQC952" s="34"/>
      <c r="PQJ952" s="35"/>
      <c r="PQK952" s="34"/>
      <c r="PQR952" s="35"/>
      <c r="PQS952" s="34"/>
      <c r="PQZ952" s="35"/>
      <c r="PRA952" s="34"/>
      <c r="PRH952" s="35"/>
      <c r="PRI952" s="34"/>
      <c r="PRP952" s="35"/>
      <c r="PRQ952" s="34"/>
      <c r="PRX952" s="35"/>
      <c r="PRY952" s="34"/>
      <c r="PSF952" s="35"/>
      <c r="PSG952" s="34"/>
      <c r="PSN952" s="35"/>
      <c r="PSO952" s="34"/>
      <c r="PSV952" s="35"/>
      <c r="PSW952" s="34"/>
      <c r="PTD952" s="35"/>
      <c r="PTE952" s="34"/>
      <c r="PTL952" s="35"/>
      <c r="PTM952" s="34"/>
      <c r="PTT952" s="35"/>
      <c r="PTU952" s="34"/>
      <c r="PUB952" s="35"/>
      <c r="PUC952" s="34"/>
      <c r="PUJ952" s="35"/>
      <c r="PUK952" s="34"/>
      <c r="PUR952" s="35"/>
      <c r="PUS952" s="34"/>
      <c r="PUZ952" s="35"/>
      <c r="PVA952" s="34"/>
      <c r="PVH952" s="35"/>
      <c r="PVI952" s="34"/>
      <c r="PVP952" s="35"/>
      <c r="PVQ952" s="34"/>
      <c r="PVX952" s="35"/>
      <c r="PVY952" s="34"/>
      <c r="PWF952" s="35"/>
      <c r="PWG952" s="34"/>
      <c r="PWN952" s="35"/>
      <c r="PWO952" s="34"/>
      <c r="PWV952" s="35"/>
      <c r="PWW952" s="34"/>
      <c r="PXD952" s="35"/>
      <c r="PXE952" s="34"/>
      <c r="PXL952" s="35"/>
      <c r="PXM952" s="34"/>
      <c r="PXT952" s="35"/>
      <c r="PXU952" s="34"/>
      <c r="PYB952" s="35"/>
      <c r="PYC952" s="34"/>
      <c r="PYJ952" s="35"/>
      <c r="PYK952" s="34"/>
      <c r="PYR952" s="35"/>
      <c r="PYS952" s="34"/>
      <c r="PYZ952" s="35"/>
      <c r="PZA952" s="34"/>
      <c r="PZH952" s="35"/>
      <c r="PZI952" s="34"/>
      <c r="PZP952" s="35"/>
      <c r="PZQ952" s="34"/>
      <c r="PZX952" s="35"/>
      <c r="PZY952" s="34"/>
      <c r="QAF952" s="35"/>
      <c r="QAG952" s="34"/>
      <c r="QAN952" s="35"/>
      <c r="QAO952" s="34"/>
      <c r="QAV952" s="35"/>
      <c r="QAW952" s="34"/>
      <c r="QBD952" s="35"/>
      <c r="QBE952" s="34"/>
      <c r="QBL952" s="35"/>
      <c r="QBM952" s="34"/>
      <c r="QBT952" s="35"/>
      <c r="QBU952" s="34"/>
      <c r="QCB952" s="35"/>
      <c r="QCC952" s="34"/>
      <c r="QCJ952" s="35"/>
      <c r="QCK952" s="34"/>
      <c r="QCR952" s="35"/>
      <c r="QCS952" s="34"/>
      <c r="QCZ952" s="35"/>
      <c r="QDA952" s="34"/>
      <c r="QDH952" s="35"/>
      <c r="QDI952" s="34"/>
      <c r="QDP952" s="35"/>
      <c r="QDQ952" s="34"/>
      <c r="QDX952" s="35"/>
      <c r="QDY952" s="34"/>
      <c r="QEF952" s="35"/>
      <c r="QEG952" s="34"/>
      <c r="QEN952" s="35"/>
      <c r="QEO952" s="34"/>
      <c r="QEV952" s="35"/>
      <c r="QEW952" s="34"/>
      <c r="QFD952" s="35"/>
      <c r="QFE952" s="34"/>
      <c r="QFL952" s="35"/>
      <c r="QFM952" s="34"/>
      <c r="QFT952" s="35"/>
      <c r="QFU952" s="34"/>
      <c r="QGB952" s="35"/>
      <c r="QGC952" s="34"/>
      <c r="QGJ952" s="35"/>
      <c r="QGK952" s="34"/>
      <c r="QGR952" s="35"/>
      <c r="QGS952" s="34"/>
      <c r="QGZ952" s="35"/>
      <c r="QHA952" s="34"/>
      <c r="QHH952" s="35"/>
      <c r="QHI952" s="34"/>
      <c r="QHP952" s="35"/>
      <c r="QHQ952" s="34"/>
      <c r="QHX952" s="35"/>
      <c r="QHY952" s="34"/>
      <c r="QIF952" s="35"/>
      <c r="QIG952" s="34"/>
      <c r="QIN952" s="35"/>
      <c r="QIO952" s="34"/>
      <c r="QIV952" s="35"/>
      <c r="QIW952" s="34"/>
      <c r="QJD952" s="35"/>
      <c r="QJE952" s="34"/>
      <c r="QJL952" s="35"/>
      <c r="QJM952" s="34"/>
      <c r="QJT952" s="35"/>
      <c r="QJU952" s="34"/>
      <c r="QKB952" s="35"/>
      <c r="QKC952" s="34"/>
      <c r="QKJ952" s="35"/>
      <c r="QKK952" s="34"/>
      <c r="QKR952" s="35"/>
      <c r="QKS952" s="34"/>
      <c r="QKZ952" s="35"/>
      <c r="QLA952" s="34"/>
      <c r="QLH952" s="35"/>
      <c r="QLI952" s="34"/>
      <c r="QLP952" s="35"/>
      <c r="QLQ952" s="34"/>
      <c r="QLX952" s="35"/>
      <c r="QLY952" s="34"/>
      <c r="QMF952" s="35"/>
      <c r="QMG952" s="34"/>
      <c r="QMN952" s="35"/>
      <c r="QMO952" s="34"/>
      <c r="QMV952" s="35"/>
      <c r="QMW952" s="34"/>
      <c r="QND952" s="35"/>
      <c r="QNE952" s="34"/>
      <c r="QNL952" s="35"/>
      <c r="QNM952" s="34"/>
      <c r="QNT952" s="35"/>
      <c r="QNU952" s="34"/>
      <c r="QOB952" s="35"/>
      <c r="QOC952" s="34"/>
      <c r="QOJ952" s="35"/>
      <c r="QOK952" s="34"/>
      <c r="QOR952" s="35"/>
      <c r="QOS952" s="34"/>
      <c r="QOZ952" s="35"/>
      <c r="QPA952" s="34"/>
      <c r="QPH952" s="35"/>
      <c r="QPI952" s="34"/>
      <c r="QPP952" s="35"/>
      <c r="QPQ952" s="34"/>
      <c r="QPX952" s="35"/>
      <c r="QPY952" s="34"/>
      <c r="QQF952" s="35"/>
      <c r="QQG952" s="34"/>
      <c r="QQN952" s="35"/>
      <c r="QQO952" s="34"/>
      <c r="QQV952" s="35"/>
      <c r="QQW952" s="34"/>
      <c r="QRD952" s="35"/>
      <c r="QRE952" s="34"/>
      <c r="QRL952" s="35"/>
      <c r="QRM952" s="34"/>
      <c r="QRT952" s="35"/>
      <c r="QRU952" s="34"/>
      <c r="QSB952" s="35"/>
      <c r="QSC952" s="34"/>
      <c r="QSJ952" s="35"/>
      <c r="QSK952" s="34"/>
      <c r="QSR952" s="35"/>
      <c r="QSS952" s="34"/>
      <c r="QSZ952" s="35"/>
      <c r="QTA952" s="34"/>
      <c r="QTH952" s="35"/>
      <c r="QTI952" s="34"/>
      <c r="QTP952" s="35"/>
      <c r="QTQ952" s="34"/>
      <c r="QTX952" s="35"/>
      <c r="QTY952" s="34"/>
      <c r="QUF952" s="35"/>
      <c r="QUG952" s="34"/>
      <c r="QUN952" s="35"/>
      <c r="QUO952" s="34"/>
      <c r="QUV952" s="35"/>
      <c r="QUW952" s="34"/>
      <c r="QVD952" s="35"/>
      <c r="QVE952" s="34"/>
      <c r="QVL952" s="35"/>
      <c r="QVM952" s="34"/>
      <c r="QVT952" s="35"/>
      <c r="QVU952" s="34"/>
      <c r="QWB952" s="35"/>
      <c r="QWC952" s="34"/>
      <c r="QWJ952" s="35"/>
      <c r="QWK952" s="34"/>
      <c r="QWR952" s="35"/>
      <c r="QWS952" s="34"/>
      <c r="QWZ952" s="35"/>
      <c r="QXA952" s="34"/>
      <c r="QXH952" s="35"/>
      <c r="QXI952" s="34"/>
      <c r="QXP952" s="35"/>
      <c r="QXQ952" s="34"/>
      <c r="QXX952" s="35"/>
      <c r="QXY952" s="34"/>
      <c r="QYF952" s="35"/>
      <c r="QYG952" s="34"/>
      <c r="QYN952" s="35"/>
      <c r="QYO952" s="34"/>
      <c r="QYV952" s="35"/>
      <c r="QYW952" s="34"/>
      <c r="QZD952" s="35"/>
      <c r="QZE952" s="34"/>
      <c r="QZL952" s="35"/>
      <c r="QZM952" s="34"/>
      <c r="QZT952" s="35"/>
      <c r="QZU952" s="34"/>
      <c r="RAB952" s="35"/>
      <c r="RAC952" s="34"/>
      <c r="RAJ952" s="35"/>
      <c r="RAK952" s="34"/>
      <c r="RAR952" s="35"/>
      <c r="RAS952" s="34"/>
      <c r="RAZ952" s="35"/>
      <c r="RBA952" s="34"/>
      <c r="RBH952" s="35"/>
      <c r="RBI952" s="34"/>
      <c r="RBP952" s="35"/>
      <c r="RBQ952" s="34"/>
      <c r="RBX952" s="35"/>
      <c r="RBY952" s="34"/>
      <c r="RCF952" s="35"/>
      <c r="RCG952" s="34"/>
      <c r="RCN952" s="35"/>
      <c r="RCO952" s="34"/>
      <c r="RCV952" s="35"/>
      <c r="RCW952" s="34"/>
      <c r="RDD952" s="35"/>
      <c r="RDE952" s="34"/>
      <c r="RDL952" s="35"/>
      <c r="RDM952" s="34"/>
      <c r="RDT952" s="35"/>
      <c r="RDU952" s="34"/>
      <c r="REB952" s="35"/>
      <c r="REC952" s="34"/>
      <c r="REJ952" s="35"/>
      <c r="REK952" s="34"/>
      <c r="RER952" s="35"/>
      <c r="RES952" s="34"/>
      <c r="REZ952" s="35"/>
      <c r="RFA952" s="34"/>
      <c r="RFH952" s="35"/>
      <c r="RFI952" s="34"/>
      <c r="RFP952" s="35"/>
      <c r="RFQ952" s="34"/>
      <c r="RFX952" s="35"/>
      <c r="RFY952" s="34"/>
      <c r="RGF952" s="35"/>
      <c r="RGG952" s="34"/>
      <c r="RGN952" s="35"/>
      <c r="RGO952" s="34"/>
      <c r="RGV952" s="35"/>
      <c r="RGW952" s="34"/>
      <c r="RHD952" s="35"/>
      <c r="RHE952" s="34"/>
      <c r="RHL952" s="35"/>
      <c r="RHM952" s="34"/>
      <c r="RHT952" s="35"/>
      <c r="RHU952" s="34"/>
      <c r="RIB952" s="35"/>
      <c r="RIC952" s="34"/>
      <c r="RIJ952" s="35"/>
      <c r="RIK952" s="34"/>
      <c r="RIR952" s="35"/>
      <c r="RIS952" s="34"/>
      <c r="RIZ952" s="35"/>
      <c r="RJA952" s="34"/>
      <c r="RJH952" s="35"/>
      <c r="RJI952" s="34"/>
      <c r="RJP952" s="35"/>
      <c r="RJQ952" s="34"/>
      <c r="RJX952" s="35"/>
      <c r="RJY952" s="34"/>
      <c r="RKF952" s="35"/>
      <c r="RKG952" s="34"/>
      <c r="RKN952" s="35"/>
      <c r="RKO952" s="34"/>
      <c r="RKV952" s="35"/>
      <c r="RKW952" s="34"/>
      <c r="RLD952" s="35"/>
      <c r="RLE952" s="34"/>
      <c r="RLL952" s="35"/>
      <c r="RLM952" s="34"/>
      <c r="RLT952" s="35"/>
      <c r="RLU952" s="34"/>
      <c r="RMB952" s="35"/>
      <c r="RMC952" s="34"/>
      <c r="RMJ952" s="35"/>
      <c r="RMK952" s="34"/>
      <c r="RMR952" s="35"/>
      <c r="RMS952" s="34"/>
      <c r="RMZ952" s="35"/>
      <c r="RNA952" s="34"/>
      <c r="RNH952" s="35"/>
      <c r="RNI952" s="34"/>
      <c r="RNP952" s="35"/>
      <c r="RNQ952" s="34"/>
      <c r="RNX952" s="35"/>
      <c r="RNY952" s="34"/>
      <c r="ROF952" s="35"/>
      <c r="ROG952" s="34"/>
      <c r="RON952" s="35"/>
      <c r="ROO952" s="34"/>
      <c r="ROV952" s="35"/>
      <c r="ROW952" s="34"/>
      <c r="RPD952" s="35"/>
      <c r="RPE952" s="34"/>
      <c r="RPL952" s="35"/>
      <c r="RPM952" s="34"/>
      <c r="RPT952" s="35"/>
      <c r="RPU952" s="34"/>
      <c r="RQB952" s="35"/>
      <c r="RQC952" s="34"/>
      <c r="RQJ952" s="35"/>
      <c r="RQK952" s="34"/>
      <c r="RQR952" s="35"/>
      <c r="RQS952" s="34"/>
      <c r="RQZ952" s="35"/>
      <c r="RRA952" s="34"/>
      <c r="RRH952" s="35"/>
      <c r="RRI952" s="34"/>
      <c r="RRP952" s="35"/>
      <c r="RRQ952" s="34"/>
      <c r="RRX952" s="35"/>
      <c r="RRY952" s="34"/>
      <c r="RSF952" s="35"/>
      <c r="RSG952" s="34"/>
      <c r="RSN952" s="35"/>
      <c r="RSO952" s="34"/>
      <c r="RSV952" s="35"/>
      <c r="RSW952" s="34"/>
      <c r="RTD952" s="35"/>
      <c r="RTE952" s="34"/>
      <c r="RTL952" s="35"/>
      <c r="RTM952" s="34"/>
      <c r="RTT952" s="35"/>
      <c r="RTU952" s="34"/>
      <c r="RUB952" s="35"/>
      <c r="RUC952" s="34"/>
      <c r="RUJ952" s="35"/>
      <c r="RUK952" s="34"/>
      <c r="RUR952" s="35"/>
      <c r="RUS952" s="34"/>
      <c r="RUZ952" s="35"/>
      <c r="RVA952" s="34"/>
      <c r="RVH952" s="35"/>
      <c r="RVI952" s="34"/>
      <c r="RVP952" s="35"/>
      <c r="RVQ952" s="34"/>
      <c r="RVX952" s="35"/>
      <c r="RVY952" s="34"/>
      <c r="RWF952" s="35"/>
      <c r="RWG952" s="34"/>
      <c r="RWN952" s="35"/>
      <c r="RWO952" s="34"/>
      <c r="RWV952" s="35"/>
      <c r="RWW952" s="34"/>
      <c r="RXD952" s="35"/>
      <c r="RXE952" s="34"/>
      <c r="RXL952" s="35"/>
      <c r="RXM952" s="34"/>
      <c r="RXT952" s="35"/>
      <c r="RXU952" s="34"/>
      <c r="RYB952" s="35"/>
      <c r="RYC952" s="34"/>
      <c r="RYJ952" s="35"/>
      <c r="RYK952" s="34"/>
      <c r="RYR952" s="35"/>
      <c r="RYS952" s="34"/>
      <c r="RYZ952" s="35"/>
      <c r="RZA952" s="34"/>
      <c r="RZH952" s="35"/>
      <c r="RZI952" s="34"/>
      <c r="RZP952" s="35"/>
      <c r="RZQ952" s="34"/>
      <c r="RZX952" s="35"/>
      <c r="RZY952" s="34"/>
      <c r="SAF952" s="35"/>
      <c r="SAG952" s="34"/>
      <c r="SAN952" s="35"/>
      <c r="SAO952" s="34"/>
      <c r="SAV952" s="35"/>
      <c r="SAW952" s="34"/>
      <c r="SBD952" s="35"/>
      <c r="SBE952" s="34"/>
      <c r="SBL952" s="35"/>
      <c r="SBM952" s="34"/>
      <c r="SBT952" s="35"/>
      <c r="SBU952" s="34"/>
      <c r="SCB952" s="35"/>
      <c r="SCC952" s="34"/>
      <c r="SCJ952" s="35"/>
      <c r="SCK952" s="34"/>
      <c r="SCR952" s="35"/>
      <c r="SCS952" s="34"/>
      <c r="SCZ952" s="35"/>
      <c r="SDA952" s="34"/>
      <c r="SDH952" s="35"/>
      <c r="SDI952" s="34"/>
      <c r="SDP952" s="35"/>
      <c r="SDQ952" s="34"/>
      <c r="SDX952" s="35"/>
      <c r="SDY952" s="34"/>
      <c r="SEF952" s="35"/>
      <c r="SEG952" s="34"/>
      <c r="SEN952" s="35"/>
      <c r="SEO952" s="34"/>
      <c r="SEV952" s="35"/>
      <c r="SEW952" s="34"/>
      <c r="SFD952" s="35"/>
      <c r="SFE952" s="34"/>
      <c r="SFL952" s="35"/>
      <c r="SFM952" s="34"/>
      <c r="SFT952" s="35"/>
      <c r="SFU952" s="34"/>
      <c r="SGB952" s="35"/>
      <c r="SGC952" s="34"/>
      <c r="SGJ952" s="35"/>
      <c r="SGK952" s="34"/>
      <c r="SGR952" s="35"/>
      <c r="SGS952" s="34"/>
      <c r="SGZ952" s="35"/>
      <c r="SHA952" s="34"/>
      <c r="SHH952" s="35"/>
      <c r="SHI952" s="34"/>
      <c r="SHP952" s="35"/>
      <c r="SHQ952" s="34"/>
      <c r="SHX952" s="35"/>
      <c r="SHY952" s="34"/>
      <c r="SIF952" s="35"/>
      <c r="SIG952" s="34"/>
      <c r="SIN952" s="35"/>
      <c r="SIO952" s="34"/>
      <c r="SIV952" s="35"/>
      <c r="SIW952" s="34"/>
      <c r="SJD952" s="35"/>
      <c r="SJE952" s="34"/>
      <c r="SJL952" s="35"/>
      <c r="SJM952" s="34"/>
      <c r="SJT952" s="35"/>
      <c r="SJU952" s="34"/>
      <c r="SKB952" s="35"/>
      <c r="SKC952" s="34"/>
      <c r="SKJ952" s="35"/>
      <c r="SKK952" s="34"/>
      <c r="SKR952" s="35"/>
      <c r="SKS952" s="34"/>
      <c r="SKZ952" s="35"/>
      <c r="SLA952" s="34"/>
      <c r="SLH952" s="35"/>
      <c r="SLI952" s="34"/>
      <c r="SLP952" s="35"/>
      <c r="SLQ952" s="34"/>
      <c r="SLX952" s="35"/>
      <c r="SLY952" s="34"/>
      <c r="SMF952" s="35"/>
      <c r="SMG952" s="34"/>
      <c r="SMN952" s="35"/>
      <c r="SMO952" s="34"/>
      <c r="SMV952" s="35"/>
      <c r="SMW952" s="34"/>
      <c r="SND952" s="35"/>
      <c r="SNE952" s="34"/>
      <c r="SNL952" s="35"/>
      <c r="SNM952" s="34"/>
      <c r="SNT952" s="35"/>
      <c r="SNU952" s="34"/>
      <c r="SOB952" s="35"/>
      <c r="SOC952" s="34"/>
      <c r="SOJ952" s="35"/>
      <c r="SOK952" s="34"/>
      <c r="SOR952" s="35"/>
      <c r="SOS952" s="34"/>
      <c r="SOZ952" s="35"/>
      <c r="SPA952" s="34"/>
      <c r="SPH952" s="35"/>
      <c r="SPI952" s="34"/>
      <c r="SPP952" s="35"/>
      <c r="SPQ952" s="34"/>
      <c r="SPX952" s="35"/>
      <c r="SPY952" s="34"/>
      <c r="SQF952" s="35"/>
      <c r="SQG952" s="34"/>
      <c r="SQN952" s="35"/>
      <c r="SQO952" s="34"/>
      <c r="SQV952" s="35"/>
      <c r="SQW952" s="34"/>
      <c r="SRD952" s="35"/>
      <c r="SRE952" s="34"/>
      <c r="SRL952" s="35"/>
      <c r="SRM952" s="34"/>
      <c r="SRT952" s="35"/>
      <c r="SRU952" s="34"/>
      <c r="SSB952" s="35"/>
      <c r="SSC952" s="34"/>
      <c r="SSJ952" s="35"/>
      <c r="SSK952" s="34"/>
      <c r="SSR952" s="35"/>
      <c r="SSS952" s="34"/>
      <c r="SSZ952" s="35"/>
      <c r="STA952" s="34"/>
      <c r="STH952" s="35"/>
      <c r="STI952" s="34"/>
      <c r="STP952" s="35"/>
      <c r="STQ952" s="34"/>
      <c r="STX952" s="35"/>
      <c r="STY952" s="34"/>
      <c r="SUF952" s="35"/>
      <c r="SUG952" s="34"/>
      <c r="SUN952" s="35"/>
      <c r="SUO952" s="34"/>
      <c r="SUV952" s="35"/>
      <c r="SUW952" s="34"/>
      <c r="SVD952" s="35"/>
      <c r="SVE952" s="34"/>
      <c r="SVL952" s="35"/>
      <c r="SVM952" s="34"/>
      <c r="SVT952" s="35"/>
      <c r="SVU952" s="34"/>
      <c r="SWB952" s="35"/>
      <c r="SWC952" s="34"/>
      <c r="SWJ952" s="35"/>
      <c r="SWK952" s="34"/>
      <c r="SWR952" s="35"/>
      <c r="SWS952" s="34"/>
      <c r="SWZ952" s="35"/>
      <c r="SXA952" s="34"/>
      <c r="SXH952" s="35"/>
      <c r="SXI952" s="34"/>
      <c r="SXP952" s="35"/>
      <c r="SXQ952" s="34"/>
      <c r="SXX952" s="35"/>
      <c r="SXY952" s="34"/>
      <c r="SYF952" s="35"/>
      <c r="SYG952" s="34"/>
      <c r="SYN952" s="35"/>
      <c r="SYO952" s="34"/>
      <c r="SYV952" s="35"/>
      <c r="SYW952" s="34"/>
      <c r="SZD952" s="35"/>
      <c r="SZE952" s="34"/>
      <c r="SZL952" s="35"/>
      <c r="SZM952" s="34"/>
      <c r="SZT952" s="35"/>
      <c r="SZU952" s="34"/>
      <c r="TAB952" s="35"/>
      <c r="TAC952" s="34"/>
      <c r="TAJ952" s="35"/>
      <c r="TAK952" s="34"/>
      <c r="TAR952" s="35"/>
      <c r="TAS952" s="34"/>
      <c r="TAZ952" s="35"/>
      <c r="TBA952" s="34"/>
      <c r="TBH952" s="35"/>
      <c r="TBI952" s="34"/>
      <c r="TBP952" s="35"/>
      <c r="TBQ952" s="34"/>
      <c r="TBX952" s="35"/>
      <c r="TBY952" s="34"/>
      <c r="TCF952" s="35"/>
      <c r="TCG952" s="34"/>
      <c r="TCN952" s="35"/>
      <c r="TCO952" s="34"/>
      <c r="TCV952" s="35"/>
      <c r="TCW952" s="34"/>
      <c r="TDD952" s="35"/>
      <c r="TDE952" s="34"/>
      <c r="TDL952" s="35"/>
      <c r="TDM952" s="34"/>
      <c r="TDT952" s="35"/>
      <c r="TDU952" s="34"/>
      <c r="TEB952" s="35"/>
      <c r="TEC952" s="34"/>
      <c r="TEJ952" s="35"/>
      <c r="TEK952" s="34"/>
      <c r="TER952" s="35"/>
      <c r="TES952" s="34"/>
      <c r="TEZ952" s="35"/>
      <c r="TFA952" s="34"/>
      <c r="TFH952" s="35"/>
      <c r="TFI952" s="34"/>
      <c r="TFP952" s="35"/>
      <c r="TFQ952" s="34"/>
      <c r="TFX952" s="35"/>
      <c r="TFY952" s="34"/>
      <c r="TGF952" s="35"/>
      <c r="TGG952" s="34"/>
      <c r="TGN952" s="35"/>
      <c r="TGO952" s="34"/>
      <c r="TGV952" s="35"/>
      <c r="TGW952" s="34"/>
      <c r="THD952" s="35"/>
      <c r="THE952" s="34"/>
      <c r="THL952" s="35"/>
      <c r="THM952" s="34"/>
      <c r="THT952" s="35"/>
      <c r="THU952" s="34"/>
      <c r="TIB952" s="35"/>
      <c r="TIC952" s="34"/>
      <c r="TIJ952" s="35"/>
      <c r="TIK952" s="34"/>
      <c r="TIR952" s="35"/>
      <c r="TIS952" s="34"/>
      <c r="TIZ952" s="35"/>
      <c r="TJA952" s="34"/>
      <c r="TJH952" s="35"/>
      <c r="TJI952" s="34"/>
      <c r="TJP952" s="35"/>
      <c r="TJQ952" s="34"/>
      <c r="TJX952" s="35"/>
      <c r="TJY952" s="34"/>
      <c r="TKF952" s="35"/>
      <c r="TKG952" s="34"/>
      <c r="TKN952" s="35"/>
      <c r="TKO952" s="34"/>
      <c r="TKV952" s="35"/>
      <c r="TKW952" s="34"/>
      <c r="TLD952" s="35"/>
      <c r="TLE952" s="34"/>
      <c r="TLL952" s="35"/>
      <c r="TLM952" s="34"/>
      <c r="TLT952" s="35"/>
      <c r="TLU952" s="34"/>
      <c r="TMB952" s="35"/>
      <c r="TMC952" s="34"/>
      <c r="TMJ952" s="35"/>
      <c r="TMK952" s="34"/>
      <c r="TMR952" s="35"/>
      <c r="TMS952" s="34"/>
      <c r="TMZ952" s="35"/>
      <c r="TNA952" s="34"/>
      <c r="TNH952" s="35"/>
      <c r="TNI952" s="34"/>
      <c r="TNP952" s="35"/>
      <c r="TNQ952" s="34"/>
      <c r="TNX952" s="35"/>
      <c r="TNY952" s="34"/>
      <c r="TOF952" s="35"/>
      <c r="TOG952" s="34"/>
      <c r="TON952" s="35"/>
      <c r="TOO952" s="34"/>
      <c r="TOV952" s="35"/>
      <c r="TOW952" s="34"/>
      <c r="TPD952" s="35"/>
      <c r="TPE952" s="34"/>
      <c r="TPL952" s="35"/>
      <c r="TPM952" s="34"/>
      <c r="TPT952" s="35"/>
      <c r="TPU952" s="34"/>
      <c r="TQB952" s="35"/>
      <c r="TQC952" s="34"/>
      <c r="TQJ952" s="35"/>
      <c r="TQK952" s="34"/>
      <c r="TQR952" s="35"/>
      <c r="TQS952" s="34"/>
      <c r="TQZ952" s="35"/>
      <c r="TRA952" s="34"/>
      <c r="TRH952" s="35"/>
      <c r="TRI952" s="34"/>
      <c r="TRP952" s="35"/>
      <c r="TRQ952" s="34"/>
      <c r="TRX952" s="35"/>
      <c r="TRY952" s="34"/>
      <c r="TSF952" s="35"/>
      <c r="TSG952" s="34"/>
      <c r="TSN952" s="35"/>
      <c r="TSO952" s="34"/>
      <c r="TSV952" s="35"/>
      <c r="TSW952" s="34"/>
      <c r="TTD952" s="35"/>
      <c r="TTE952" s="34"/>
      <c r="TTL952" s="35"/>
      <c r="TTM952" s="34"/>
      <c r="TTT952" s="35"/>
      <c r="TTU952" s="34"/>
      <c r="TUB952" s="35"/>
      <c r="TUC952" s="34"/>
      <c r="TUJ952" s="35"/>
      <c r="TUK952" s="34"/>
      <c r="TUR952" s="35"/>
      <c r="TUS952" s="34"/>
      <c r="TUZ952" s="35"/>
      <c r="TVA952" s="34"/>
      <c r="TVH952" s="35"/>
      <c r="TVI952" s="34"/>
      <c r="TVP952" s="35"/>
      <c r="TVQ952" s="34"/>
      <c r="TVX952" s="35"/>
      <c r="TVY952" s="34"/>
      <c r="TWF952" s="35"/>
      <c r="TWG952" s="34"/>
      <c r="TWN952" s="35"/>
      <c r="TWO952" s="34"/>
      <c r="TWV952" s="35"/>
      <c r="TWW952" s="34"/>
      <c r="TXD952" s="35"/>
      <c r="TXE952" s="34"/>
      <c r="TXL952" s="35"/>
      <c r="TXM952" s="34"/>
      <c r="TXT952" s="35"/>
      <c r="TXU952" s="34"/>
      <c r="TYB952" s="35"/>
      <c r="TYC952" s="34"/>
      <c r="TYJ952" s="35"/>
      <c r="TYK952" s="34"/>
      <c r="TYR952" s="35"/>
      <c r="TYS952" s="34"/>
      <c r="TYZ952" s="35"/>
      <c r="TZA952" s="34"/>
      <c r="TZH952" s="35"/>
      <c r="TZI952" s="34"/>
      <c r="TZP952" s="35"/>
      <c r="TZQ952" s="34"/>
      <c r="TZX952" s="35"/>
      <c r="TZY952" s="34"/>
      <c r="UAF952" s="35"/>
      <c r="UAG952" s="34"/>
      <c r="UAN952" s="35"/>
      <c r="UAO952" s="34"/>
      <c r="UAV952" s="35"/>
      <c r="UAW952" s="34"/>
      <c r="UBD952" s="35"/>
      <c r="UBE952" s="34"/>
      <c r="UBL952" s="35"/>
      <c r="UBM952" s="34"/>
      <c r="UBT952" s="35"/>
      <c r="UBU952" s="34"/>
      <c r="UCB952" s="35"/>
      <c r="UCC952" s="34"/>
      <c r="UCJ952" s="35"/>
      <c r="UCK952" s="34"/>
      <c r="UCR952" s="35"/>
      <c r="UCS952" s="34"/>
      <c r="UCZ952" s="35"/>
      <c r="UDA952" s="34"/>
      <c r="UDH952" s="35"/>
      <c r="UDI952" s="34"/>
      <c r="UDP952" s="35"/>
      <c r="UDQ952" s="34"/>
      <c r="UDX952" s="35"/>
      <c r="UDY952" s="34"/>
      <c r="UEF952" s="35"/>
      <c r="UEG952" s="34"/>
      <c r="UEN952" s="35"/>
      <c r="UEO952" s="34"/>
      <c r="UEV952" s="35"/>
      <c r="UEW952" s="34"/>
      <c r="UFD952" s="35"/>
      <c r="UFE952" s="34"/>
      <c r="UFL952" s="35"/>
      <c r="UFM952" s="34"/>
      <c r="UFT952" s="35"/>
      <c r="UFU952" s="34"/>
      <c r="UGB952" s="35"/>
      <c r="UGC952" s="34"/>
      <c r="UGJ952" s="35"/>
      <c r="UGK952" s="34"/>
      <c r="UGR952" s="35"/>
      <c r="UGS952" s="34"/>
      <c r="UGZ952" s="35"/>
      <c r="UHA952" s="34"/>
      <c r="UHH952" s="35"/>
      <c r="UHI952" s="34"/>
      <c r="UHP952" s="35"/>
      <c r="UHQ952" s="34"/>
      <c r="UHX952" s="35"/>
      <c r="UHY952" s="34"/>
      <c r="UIF952" s="35"/>
      <c r="UIG952" s="34"/>
      <c r="UIN952" s="35"/>
      <c r="UIO952" s="34"/>
      <c r="UIV952" s="35"/>
      <c r="UIW952" s="34"/>
      <c r="UJD952" s="35"/>
      <c r="UJE952" s="34"/>
      <c r="UJL952" s="35"/>
      <c r="UJM952" s="34"/>
      <c r="UJT952" s="35"/>
      <c r="UJU952" s="34"/>
      <c r="UKB952" s="35"/>
      <c r="UKC952" s="34"/>
      <c r="UKJ952" s="35"/>
      <c r="UKK952" s="34"/>
      <c r="UKR952" s="35"/>
      <c r="UKS952" s="34"/>
      <c r="UKZ952" s="35"/>
      <c r="ULA952" s="34"/>
      <c r="ULH952" s="35"/>
      <c r="ULI952" s="34"/>
      <c r="ULP952" s="35"/>
      <c r="ULQ952" s="34"/>
      <c r="ULX952" s="35"/>
      <c r="ULY952" s="34"/>
      <c r="UMF952" s="35"/>
      <c r="UMG952" s="34"/>
      <c r="UMN952" s="35"/>
      <c r="UMO952" s="34"/>
      <c r="UMV952" s="35"/>
      <c r="UMW952" s="34"/>
      <c r="UND952" s="35"/>
      <c r="UNE952" s="34"/>
      <c r="UNL952" s="35"/>
      <c r="UNM952" s="34"/>
      <c r="UNT952" s="35"/>
      <c r="UNU952" s="34"/>
      <c r="UOB952" s="35"/>
      <c r="UOC952" s="34"/>
      <c r="UOJ952" s="35"/>
      <c r="UOK952" s="34"/>
      <c r="UOR952" s="35"/>
      <c r="UOS952" s="34"/>
      <c r="UOZ952" s="35"/>
      <c r="UPA952" s="34"/>
      <c r="UPH952" s="35"/>
      <c r="UPI952" s="34"/>
      <c r="UPP952" s="35"/>
      <c r="UPQ952" s="34"/>
      <c r="UPX952" s="35"/>
      <c r="UPY952" s="34"/>
      <c r="UQF952" s="35"/>
      <c r="UQG952" s="34"/>
      <c r="UQN952" s="35"/>
      <c r="UQO952" s="34"/>
      <c r="UQV952" s="35"/>
      <c r="UQW952" s="34"/>
      <c r="URD952" s="35"/>
      <c r="URE952" s="34"/>
      <c r="URL952" s="35"/>
      <c r="URM952" s="34"/>
      <c r="URT952" s="35"/>
      <c r="URU952" s="34"/>
      <c r="USB952" s="35"/>
      <c r="USC952" s="34"/>
      <c r="USJ952" s="35"/>
      <c r="USK952" s="34"/>
      <c r="USR952" s="35"/>
      <c r="USS952" s="34"/>
      <c r="USZ952" s="35"/>
      <c r="UTA952" s="34"/>
      <c r="UTH952" s="35"/>
      <c r="UTI952" s="34"/>
      <c r="UTP952" s="35"/>
      <c r="UTQ952" s="34"/>
      <c r="UTX952" s="35"/>
      <c r="UTY952" s="34"/>
      <c r="UUF952" s="35"/>
      <c r="UUG952" s="34"/>
      <c r="UUN952" s="35"/>
      <c r="UUO952" s="34"/>
      <c r="UUV952" s="35"/>
      <c r="UUW952" s="34"/>
      <c r="UVD952" s="35"/>
      <c r="UVE952" s="34"/>
      <c r="UVL952" s="35"/>
      <c r="UVM952" s="34"/>
      <c r="UVT952" s="35"/>
      <c r="UVU952" s="34"/>
      <c r="UWB952" s="35"/>
      <c r="UWC952" s="34"/>
      <c r="UWJ952" s="35"/>
      <c r="UWK952" s="34"/>
      <c r="UWR952" s="35"/>
      <c r="UWS952" s="34"/>
      <c r="UWZ952" s="35"/>
      <c r="UXA952" s="34"/>
      <c r="UXH952" s="35"/>
      <c r="UXI952" s="34"/>
      <c r="UXP952" s="35"/>
      <c r="UXQ952" s="34"/>
      <c r="UXX952" s="35"/>
      <c r="UXY952" s="34"/>
      <c r="UYF952" s="35"/>
      <c r="UYG952" s="34"/>
      <c r="UYN952" s="35"/>
      <c r="UYO952" s="34"/>
      <c r="UYV952" s="35"/>
      <c r="UYW952" s="34"/>
      <c r="UZD952" s="35"/>
      <c r="UZE952" s="34"/>
      <c r="UZL952" s="35"/>
      <c r="UZM952" s="34"/>
      <c r="UZT952" s="35"/>
      <c r="UZU952" s="34"/>
      <c r="VAB952" s="35"/>
      <c r="VAC952" s="34"/>
      <c r="VAJ952" s="35"/>
      <c r="VAK952" s="34"/>
      <c r="VAR952" s="35"/>
      <c r="VAS952" s="34"/>
      <c r="VAZ952" s="35"/>
      <c r="VBA952" s="34"/>
      <c r="VBH952" s="35"/>
      <c r="VBI952" s="34"/>
      <c r="VBP952" s="35"/>
      <c r="VBQ952" s="34"/>
      <c r="VBX952" s="35"/>
      <c r="VBY952" s="34"/>
      <c r="VCF952" s="35"/>
      <c r="VCG952" s="34"/>
      <c r="VCN952" s="35"/>
      <c r="VCO952" s="34"/>
      <c r="VCV952" s="35"/>
      <c r="VCW952" s="34"/>
      <c r="VDD952" s="35"/>
      <c r="VDE952" s="34"/>
      <c r="VDL952" s="35"/>
      <c r="VDM952" s="34"/>
      <c r="VDT952" s="35"/>
      <c r="VDU952" s="34"/>
      <c r="VEB952" s="35"/>
      <c r="VEC952" s="34"/>
      <c r="VEJ952" s="35"/>
      <c r="VEK952" s="34"/>
      <c r="VER952" s="35"/>
      <c r="VES952" s="34"/>
      <c r="VEZ952" s="35"/>
      <c r="VFA952" s="34"/>
      <c r="VFH952" s="35"/>
      <c r="VFI952" s="34"/>
      <c r="VFP952" s="35"/>
      <c r="VFQ952" s="34"/>
      <c r="VFX952" s="35"/>
      <c r="VFY952" s="34"/>
      <c r="VGF952" s="35"/>
      <c r="VGG952" s="34"/>
      <c r="VGN952" s="35"/>
      <c r="VGO952" s="34"/>
      <c r="VGV952" s="35"/>
      <c r="VGW952" s="34"/>
      <c r="VHD952" s="35"/>
      <c r="VHE952" s="34"/>
      <c r="VHL952" s="35"/>
      <c r="VHM952" s="34"/>
      <c r="VHT952" s="35"/>
      <c r="VHU952" s="34"/>
      <c r="VIB952" s="35"/>
      <c r="VIC952" s="34"/>
      <c r="VIJ952" s="35"/>
      <c r="VIK952" s="34"/>
      <c r="VIR952" s="35"/>
      <c r="VIS952" s="34"/>
      <c r="VIZ952" s="35"/>
      <c r="VJA952" s="34"/>
      <c r="VJH952" s="35"/>
      <c r="VJI952" s="34"/>
      <c r="VJP952" s="35"/>
      <c r="VJQ952" s="34"/>
      <c r="VJX952" s="35"/>
      <c r="VJY952" s="34"/>
      <c r="VKF952" s="35"/>
      <c r="VKG952" s="34"/>
      <c r="VKN952" s="35"/>
      <c r="VKO952" s="34"/>
      <c r="VKV952" s="35"/>
      <c r="VKW952" s="34"/>
      <c r="VLD952" s="35"/>
      <c r="VLE952" s="34"/>
      <c r="VLL952" s="35"/>
      <c r="VLM952" s="34"/>
      <c r="VLT952" s="35"/>
      <c r="VLU952" s="34"/>
      <c r="VMB952" s="35"/>
      <c r="VMC952" s="34"/>
      <c r="VMJ952" s="35"/>
      <c r="VMK952" s="34"/>
      <c r="VMR952" s="35"/>
      <c r="VMS952" s="34"/>
      <c r="VMZ952" s="35"/>
      <c r="VNA952" s="34"/>
      <c r="VNH952" s="35"/>
      <c r="VNI952" s="34"/>
      <c r="VNP952" s="35"/>
      <c r="VNQ952" s="34"/>
      <c r="VNX952" s="35"/>
      <c r="VNY952" s="34"/>
      <c r="VOF952" s="35"/>
      <c r="VOG952" s="34"/>
      <c r="VON952" s="35"/>
      <c r="VOO952" s="34"/>
      <c r="VOV952" s="35"/>
      <c r="VOW952" s="34"/>
      <c r="VPD952" s="35"/>
      <c r="VPE952" s="34"/>
      <c r="VPL952" s="35"/>
      <c r="VPM952" s="34"/>
      <c r="VPT952" s="35"/>
      <c r="VPU952" s="34"/>
      <c r="VQB952" s="35"/>
      <c r="VQC952" s="34"/>
      <c r="VQJ952" s="35"/>
      <c r="VQK952" s="34"/>
      <c r="VQR952" s="35"/>
      <c r="VQS952" s="34"/>
      <c r="VQZ952" s="35"/>
      <c r="VRA952" s="34"/>
      <c r="VRH952" s="35"/>
      <c r="VRI952" s="34"/>
      <c r="VRP952" s="35"/>
      <c r="VRQ952" s="34"/>
      <c r="VRX952" s="35"/>
      <c r="VRY952" s="34"/>
      <c r="VSF952" s="35"/>
      <c r="VSG952" s="34"/>
      <c r="VSN952" s="35"/>
      <c r="VSO952" s="34"/>
      <c r="VSV952" s="35"/>
      <c r="VSW952" s="34"/>
      <c r="VTD952" s="35"/>
      <c r="VTE952" s="34"/>
      <c r="VTL952" s="35"/>
      <c r="VTM952" s="34"/>
      <c r="VTT952" s="35"/>
      <c r="VTU952" s="34"/>
      <c r="VUB952" s="35"/>
      <c r="VUC952" s="34"/>
      <c r="VUJ952" s="35"/>
      <c r="VUK952" s="34"/>
      <c r="VUR952" s="35"/>
      <c r="VUS952" s="34"/>
      <c r="VUZ952" s="35"/>
      <c r="VVA952" s="34"/>
      <c r="VVH952" s="35"/>
      <c r="VVI952" s="34"/>
      <c r="VVP952" s="35"/>
      <c r="VVQ952" s="34"/>
      <c r="VVX952" s="35"/>
      <c r="VVY952" s="34"/>
      <c r="VWF952" s="35"/>
      <c r="VWG952" s="34"/>
      <c r="VWN952" s="35"/>
      <c r="VWO952" s="34"/>
      <c r="VWV952" s="35"/>
      <c r="VWW952" s="34"/>
      <c r="VXD952" s="35"/>
      <c r="VXE952" s="34"/>
      <c r="VXL952" s="35"/>
      <c r="VXM952" s="34"/>
      <c r="VXT952" s="35"/>
      <c r="VXU952" s="34"/>
      <c r="VYB952" s="35"/>
      <c r="VYC952" s="34"/>
      <c r="VYJ952" s="35"/>
      <c r="VYK952" s="34"/>
      <c r="VYR952" s="35"/>
      <c r="VYS952" s="34"/>
      <c r="VYZ952" s="35"/>
      <c r="VZA952" s="34"/>
      <c r="VZH952" s="35"/>
      <c r="VZI952" s="34"/>
      <c r="VZP952" s="35"/>
      <c r="VZQ952" s="34"/>
      <c r="VZX952" s="35"/>
      <c r="VZY952" s="34"/>
      <c r="WAF952" s="35"/>
      <c r="WAG952" s="34"/>
      <c r="WAN952" s="35"/>
      <c r="WAO952" s="34"/>
      <c r="WAV952" s="35"/>
      <c r="WAW952" s="34"/>
      <c r="WBD952" s="35"/>
      <c r="WBE952" s="34"/>
      <c r="WBL952" s="35"/>
      <c r="WBM952" s="34"/>
      <c r="WBT952" s="35"/>
      <c r="WBU952" s="34"/>
      <c r="WCB952" s="35"/>
      <c r="WCC952" s="34"/>
      <c r="WCJ952" s="35"/>
      <c r="WCK952" s="34"/>
      <c r="WCR952" s="35"/>
      <c r="WCS952" s="34"/>
      <c r="WCZ952" s="35"/>
      <c r="WDA952" s="34"/>
      <c r="WDH952" s="35"/>
      <c r="WDI952" s="34"/>
      <c r="WDP952" s="35"/>
      <c r="WDQ952" s="34"/>
      <c r="WDX952" s="35"/>
      <c r="WDY952" s="34"/>
      <c r="WEF952" s="35"/>
      <c r="WEG952" s="34"/>
      <c r="WEN952" s="35"/>
      <c r="WEO952" s="34"/>
      <c r="WEV952" s="35"/>
      <c r="WEW952" s="34"/>
      <c r="WFD952" s="35"/>
      <c r="WFE952" s="34"/>
      <c r="WFL952" s="35"/>
      <c r="WFM952" s="34"/>
      <c r="WFT952" s="35"/>
      <c r="WFU952" s="34"/>
      <c r="WGB952" s="35"/>
      <c r="WGC952" s="34"/>
      <c r="WGJ952" s="35"/>
      <c r="WGK952" s="34"/>
      <c r="WGR952" s="35"/>
      <c r="WGS952" s="34"/>
      <c r="WGZ952" s="35"/>
      <c r="WHA952" s="34"/>
      <c r="WHH952" s="35"/>
      <c r="WHI952" s="34"/>
      <c r="WHP952" s="35"/>
      <c r="WHQ952" s="34"/>
      <c r="WHX952" s="35"/>
      <c r="WHY952" s="34"/>
      <c r="WIF952" s="35"/>
      <c r="WIG952" s="34"/>
      <c r="WIN952" s="35"/>
      <c r="WIO952" s="34"/>
      <c r="WIV952" s="35"/>
      <c r="WIW952" s="34"/>
      <c r="WJD952" s="35"/>
      <c r="WJE952" s="34"/>
      <c r="WJL952" s="35"/>
      <c r="WJM952" s="34"/>
      <c r="WJT952" s="35"/>
      <c r="WJU952" s="34"/>
      <c r="WKB952" s="35"/>
      <c r="WKC952" s="34"/>
      <c r="WKJ952" s="35"/>
      <c r="WKK952" s="34"/>
      <c r="WKR952" s="35"/>
      <c r="WKS952" s="34"/>
      <c r="WKZ952" s="35"/>
      <c r="WLA952" s="34"/>
      <c r="WLH952" s="35"/>
      <c r="WLI952" s="34"/>
      <c r="WLP952" s="35"/>
      <c r="WLQ952" s="34"/>
      <c r="WLX952" s="35"/>
      <c r="WLY952" s="34"/>
      <c r="WMF952" s="35"/>
      <c r="WMG952" s="34"/>
      <c r="WMN952" s="35"/>
      <c r="WMO952" s="34"/>
      <c r="WMV952" s="35"/>
      <c r="WMW952" s="34"/>
      <c r="WND952" s="35"/>
      <c r="WNE952" s="34"/>
      <c r="WNL952" s="35"/>
      <c r="WNM952" s="34"/>
      <c r="WNT952" s="35"/>
      <c r="WNU952" s="34"/>
      <c r="WOB952" s="35"/>
      <c r="WOC952" s="34"/>
      <c r="WOJ952" s="35"/>
      <c r="WOK952" s="34"/>
      <c r="WOR952" s="35"/>
      <c r="WOS952" s="34"/>
      <c r="WOZ952" s="35"/>
      <c r="WPA952" s="34"/>
      <c r="WPH952" s="35"/>
      <c r="WPI952" s="34"/>
      <c r="WPP952" s="35"/>
      <c r="WPQ952" s="34"/>
      <c r="WPX952" s="35"/>
      <c r="WPY952" s="34"/>
      <c r="WQF952" s="35"/>
      <c r="WQG952" s="34"/>
      <c r="WQN952" s="35"/>
      <c r="WQO952" s="34"/>
      <c r="WQV952" s="35"/>
      <c r="WQW952" s="34"/>
      <c r="WRD952" s="35"/>
      <c r="WRE952" s="34"/>
      <c r="WRL952" s="35"/>
      <c r="WRM952" s="34"/>
      <c r="WRT952" s="35"/>
      <c r="WRU952" s="34"/>
      <c r="WSB952" s="35"/>
      <c r="WSC952" s="34"/>
      <c r="WSJ952" s="35"/>
      <c r="WSK952" s="34"/>
      <c r="WSR952" s="35"/>
      <c r="WSS952" s="34"/>
      <c r="WSZ952" s="35"/>
      <c r="WTA952" s="34"/>
      <c r="WTH952" s="35"/>
      <c r="WTI952" s="34"/>
      <c r="WTP952" s="35"/>
      <c r="WTQ952" s="34"/>
      <c r="WTX952" s="35"/>
      <c r="WTY952" s="34"/>
      <c r="WUF952" s="35"/>
      <c r="WUG952" s="34"/>
      <c r="WUN952" s="35"/>
      <c r="WUO952" s="34"/>
      <c r="WUV952" s="35"/>
      <c r="WUW952" s="34"/>
      <c r="WVD952" s="35"/>
      <c r="WVE952" s="34"/>
      <c r="WVL952" s="35"/>
      <c r="WVM952" s="34"/>
      <c r="WVT952" s="35"/>
      <c r="WVU952" s="34"/>
      <c r="WWB952" s="35"/>
      <c r="WWC952" s="34"/>
      <c r="WWJ952" s="35"/>
      <c r="WWK952" s="34"/>
      <c r="WWR952" s="35"/>
      <c r="WWS952" s="34"/>
      <c r="WWZ952" s="35"/>
      <c r="WXA952" s="34"/>
      <c r="WXH952" s="35"/>
      <c r="WXI952" s="34"/>
      <c r="WXP952" s="35"/>
      <c r="WXQ952" s="34"/>
      <c r="WXX952" s="35"/>
      <c r="WXY952" s="34"/>
      <c r="WYF952" s="35"/>
      <c r="WYG952" s="34"/>
      <c r="WYN952" s="35"/>
      <c r="WYO952" s="34"/>
      <c r="WYV952" s="35"/>
      <c r="WYW952" s="34"/>
      <c r="WZD952" s="35"/>
      <c r="WZE952" s="34"/>
      <c r="WZL952" s="35"/>
      <c r="WZM952" s="34"/>
      <c r="WZT952" s="35"/>
      <c r="WZU952" s="34"/>
      <c r="XAB952" s="35"/>
      <c r="XAC952" s="34"/>
      <c r="XAJ952" s="35"/>
      <c r="XAK952" s="34"/>
      <c r="XAR952" s="35"/>
      <c r="XAS952" s="34"/>
      <c r="XAZ952" s="35"/>
      <c r="XBA952" s="34"/>
      <c r="XBH952" s="35"/>
      <c r="XBI952" s="34"/>
      <c r="XBP952" s="35"/>
      <c r="XBQ952" s="34"/>
      <c r="XBX952" s="35"/>
      <c r="XBY952" s="34"/>
      <c r="XCF952" s="35"/>
      <c r="XCG952" s="34"/>
      <c r="XCN952" s="35"/>
      <c r="XCO952" s="34"/>
      <c r="XCV952" s="35"/>
      <c r="XCW952" s="34"/>
      <c r="XDD952" s="35"/>
      <c r="XDE952" s="34"/>
      <c r="XDL952" s="35"/>
      <c r="XDM952" s="34"/>
      <c r="XDT952" s="35"/>
      <c r="XDU952" s="34"/>
      <c r="XEB952" s="35"/>
      <c r="XEC952" s="34"/>
      <c r="XEJ952" s="35"/>
      <c r="XEK952" s="34"/>
      <c r="XER952" s="35"/>
      <c r="XES952" s="34"/>
      <c r="XEZ952" s="35"/>
      <c r="XFA952" s="34"/>
    </row>
    <row r="953" spans="1:1021 1028:2045 2052:3069 3076:4093 4100:5117 5124:6141 6148:7165 7172:8189 8196:9213 9220:10237 10244:11261 11268:12285 12292:13309 13316:14333 14340:15357 15364:16381" x14ac:dyDescent="0.25">
      <c r="A953" t="s">
        <v>21</v>
      </c>
      <c r="B953" t="s">
        <v>155</v>
      </c>
      <c r="C953">
        <v>566</v>
      </c>
      <c r="D953">
        <v>566</v>
      </c>
      <c r="E953" s="35">
        <v>1</v>
      </c>
      <c r="F953" s="34">
        <v>1E-156</v>
      </c>
      <c r="G953">
        <v>98.15</v>
      </c>
      <c r="H953">
        <v>1167</v>
      </c>
      <c r="I953" t="str">
        <f>HYPERLINK("https://www.ncbi.nlm.nih.gov/nucleotide/LR216935.1?report=genbank&amp;log$=nucltop&amp;blast_rank=51&amp;RID=XE5J84ZU013","LR216935.1")</f>
        <v>LR216935.1</v>
      </c>
      <c r="L953" s="35"/>
      <c r="M953" s="34"/>
      <c r="T953" s="35"/>
      <c r="U953" s="34"/>
      <c r="AB953" s="35"/>
      <c r="AC953" s="34"/>
      <c r="AJ953" s="35"/>
      <c r="AK953" s="34"/>
      <c r="AR953" s="35"/>
      <c r="AS953" s="34"/>
      <c r="AZ953" s="35"/>
      <c r="BA953" s="34"/>
      <c r="BH953" s="35"/>
      <c r="BI953" s="34"/>
      <c r="BP953" s="35"/>
      <c r="BQ953" s="34"/>
      <c r="BX953" s="35"/>
      <c r="BY953" s="34"/>
      <c r="CF953" s="35"/>
      <c r="CG953" s="34"/>
      <c r="CN953" s="35"/>
      <c r="CO953" s="34"/>
      <c r="CV953" s="35"/>
      <c r="CW953" s="34"/>
      <c r="DD953" s="35"/>
      <c r="DE953" s="34"/>
      <c r="DL953" s="35"/>
      <c r="DM953" s="34"/>
      <c r="DT953" s="35"/>
      <c r="DU953" s="34"/>
      <c r="EB953" s="35"/>
      <c r="EC953" s="34"/>
      <c r="EJ953" s="35"/>
      <c r="EK953" s="34"/>
      <c r="ER953" s="35"/>
      <c r="ES953" s="34"/>
      <c r="EZ953" s="35"/>
      <c r="FA953" s="34"/>
      <c r="FH953" s="35"/>
      <c r="FI953" s="34"/>
      <c r="FP953" s="35"/>
      <c r="FQ953" s="34"/>
      <c r="FX953" s="35"/>
      <c r="FY953" s="34"/>
      <c r="GF953" s="35"/>
      <c r="GG953" s="34"/>
      <c r="GN953" s="35"/>
      <c r="GO953" s="34"/>
      <c r="GV953" s="35"/>
      <c r="GW953" s="34"/>
      <c r="HD953" s="35"/>
      <c r="HE953" s="34"/>
      <c r="HL953" s="35"/>
      <c r="HM953" s="34"/>
      <c r="HT953" s="35"/>
      <c r="HU953" s="34"/>
      <c r="IB953" s="35"/>
      <c r="IC953" s="34"/>
      <c r="IJ953" s="35"/>
      <c r="IK953" s="34"/>
      <c r="IR953" s="35"/>
      <c r="IS953" s="34"/>
      <c r="IZ953" s="35"/>
      <c r="JA953" s="34"/>
      <c r="JH953" s="35"/>
      <c r="JI953" s="34"/>
      <c r="JP953" s="35"/>
      <c r="JQ953" s="34"/>
      <c r="JX953" s="35"/>
      <c r="JY953" s="34"/>
      <c r="KF953" s="35"/>
      <c r="KG953" s="34"/>
      <c r="KN953" s="35"/>
      <c r="KO953" s="34"/>
      <c r="KV953" s="35"/>
      <c r="KW953" s="34"/>
      <c r="LD953" s="35"/>
      <c r="LE953" s="34"/>
      <c r="LL953" s="35"/>
      <c r="LM953" s="34"/>
      <c r="LT953" s="35"/>
      <c r="LU953" s="34"/>
      <c r="MB953" s="35"/>
      <c r="MC953" s="34"/>
      <c r="MJ953" s="35"/>
      <c r="MK953" s="34"/>
      <c r="MR953" s="35"/>
      <c r="MS953" s="34"/>
      <c r="MZ953" s="35"/>
      <c r="NA953" s="34"/>
      <c r="NH953" s="35"/>
      <c r="NI953" s="34"/>
      <c r="NP953" s="35"/>
      <c r="NQ953" s="34"/>
      <c r="NX953" s="35"/>
      <c r="NY953" s="34"/>
      <c r="OF953" s="35"/>
      <c r="OG953" s="34"/>
      <c r="ON953" s="35"/>
      <c r="OO953" s="34"/>
      <c r="OV953" s="35"/>
      <c r="OW953" s="34"/>
      <c r="PD953" s="35"/>
      <c r="PE953" s="34"/>
      <c r="PL953" s="35"/>
      <c r="PM953" s="34"/>
      <c r="PT953" s="35"/>
      <c r="PU953" s="34"/>
      <c r="QB953" s="35"/>
      <c r="QC953" s="34"/>
      <c r="QJ953" s="35"/>
      <c r="QK953" s="34"/>
      <c r="QR953" s="35"/>
      <c r="QS953" s="34"/>
      <c r="QZ953" s="35"/>
      <c r="RA953" s="34"/>
      <c r="RH953" s="35"/>
      <c r="RI953" s="34"/>
      <c r="RP953" s="35"/>
      <c r="RQ953" s="34"/>
      <c r="RX953" s="35"/>
      <c r="RY953" s="34"/>
      <c r="SF953" s="35"/>
      <c r="SG953" s="34"/>
      <c r="SN953" s="35"/>
      <c r="SO953" s="34"/>
      <c r="SV953" s="35"/>
      <c r="SW953" s="34"/>
      <c r="TD953" s="35"/>
      <c r="TE953" s="34"/>
      <c r="TL953" s="35"/>
      <c r="TM953" s="34"/>
      <c r="TT953" s="35"/>
      <c r="TU953" s="34"/>
      <c r="UB953" s="35"/>
      <c r="UC953" s="34"/>
      <c r="UJ953" s="35"/>
      <c r="UK953" s="34"/>
      <c r="UR953" s="35"/>
      <c r="US953" s="34"/>
      <c r="UZ953" s="35"/>
      <c r="VA953" s="34"/>
      <c r="VH953" s="35"/>
      <c r="VI953" s="34"/>
      <c r="VP953" s="35"/>
      <c r="VQ953" s="34"/>
      <c r="VX953" s="35"/>
      <c r="VY953" s="34"/>
      <c r="WF953" s="35"/>
      <c r="WG953" s="34"/>
      <c r="WN953" s="35"/>
      <c r="WO953" s="34"/>
      <c r="WV953" s="35"/>
      <c r="WW953" s="34"/>
      <c r="XD953" s="35"/>
      <c r="XE953" s="34"/>
      <c r="XL953" s="35"/>
      <c r="XM953" s="34"/>
      <c r="XT953" s="35"/>
      <c r="XU953" s="34"/>
      <c r="YB953" s="35"/>
      <c r="YC953" s="34"/>
      <c r="YJ953" s="35"/>
      <c r="YK953" s="34"/>
      <c r="YR953" s="35"/>
      <c r="YS953" s="34"/>
      <c r="YZ953" s="35"/>
      <c r="ZA953" s="34"/>
      <c r="ZH953" s="35"/>
      <c r="ZI953" s="34"/>
      <c r="ZP953" s="35"/>
      <c r="ZQ953" s="34"/>
      <c r="ZX953" s="35"/>
      <c r="ZY953" s="34"/>
      <c r="AAF953" s="35"/>
      <c r="AAG953" s="34"/>
      <c r="AAN953" s="35"/>
      <c r="AAO953" s="34"/>
      <c r="AAV953" s="35"/>
      <c r="AAW953" s="34"/>
      <c r="ABD953" s="35"/>
      <c r="ABE953" s="34"/>
      <c r="ABL953" s="35"/>
      <c r="ABM953" s="34"/>
      <c r="ABT953" s="35"/>
      <c r="ABU953" s="34"/>
      <c r="ACB953" s="35"/>
      <c r="ACC953" s="34"/>
      <c r="ACJ953" s="35"/>
      <c r="ACK953" s="34"/>
      <c r="ACR953" s="35"/>
      <c r="ACS953" s="34"/>
      <c r="ACZ953" s="35"/>
      <c r="ADA953" s="34"/>
      <c r="ADH953" s="35"/>
      <c r="ADI953" s="34"/>
      <c r="ADP953" s="35"/>
      <c r="ADQ953" s="34"/>
      <c r="ADX953" s="35"/>
      <c r="ADY953" s="34"/>
      <c r="AEF953" s="35"/>
      <c r="AEG953" s="34"/>
      <c r="AEN953" s="35"/>
      <c r="AEO953" s="34"/>
      <c r="AEV953" s="35"/>
      <c r="AEW953" s="34"/>
      <c r="AFD953" s="35"/>
      <c r="AFE953" s="34"/>
      <c r="AFL953" s="35"/>
      <c r="AFM953" s="34"/>
      <c r="AFT953" s="35"/>
      <c r="AFU953" s="34"/>
      <c r="AGB953" s="35"/>
      <c r="AGC953" s="34"/>
      <c r="AGJ953" s="35"/>
      <c r="AGK953" s="34"/>
      <c r="AGR953" s="35"/>
      <c r="AGS953" s="34"/>
      <c r="AGZ953" s="35"/>
      <c r="AHA953" s="34"/>
      <c r="AHH953" s="35"/>
      <c r="AHI953" s="34"/>
      <c r="AHP953" s="35"/>
      <c r="AHQ953" s="34"/>
      <c r="AHX953" s="35"/>
      <c r="AHY953" s="34"/>
      <c r="AIF953" s="35"/>
      <c r="AIG953" s="34"/>
      <c r="AIN953" s="35"/>
      <c r="AIO953" s="34"/>
      <c r="AIV953" s="35"/>
      <c r="AIW953" s="34"/>
      <c r="AJD953" s="35"/>
      <c r="AJE953" s="34"/>
      <c r="AJL953" s="35"/>
      <c r="AJM953" s="34"/>
      <c r="AJT953" s="35"/>
      <c r="AJU953" s="34"/>
      <c r="AKB953" s="35"/>
      <c r="AKC953" s="34"/>
      <c r="AKJ953" s="35"/>
      <c r="AKK953" s="34"/>
      <c r="AKR953" s="35"/>
      <c r="AKS953" s="34"/>
      <c r="AKZ953" s="35"/>
      <c r="ALA953" s="34"/>
      <c r="ALH953" s="35"/>
      <c r="ALI953" s="34"/>
      <c r="ALP953" s="35"/>
      <c r="ALQ953" s="34"/>
      <c r="ALX953" s="35"/>
      <c r="ALY953" s="34"/>
      <c r="AMF953" s="35"/>
      <c r="AMG953" s="34"/>
      <c r="AMN953" s="35"/>
      <c r="AMO953" s="34"/>
      <c r="AMV953" s="35"/>
      <c r="AMW953" s="34"/>
      <c r="AND953" s="35"/>
      <c r="ANE953" s="34"/>
      <c r="ANL953" s="35"/>
      <c r="ANM953" s="34"/>
      <c r="ANT953" s="35"/>
      <c r="ANU953" s="34"/>
      <c r="AOB953" s="35"/>
      <c r="AOC953" s="34"/>
      <c r="AOJ953" s="35"/>
      <c r="AOK953" s="34"/>
      <c r="AOR953" s="35"/>
      <c r="AOS953" s="34"/>
      <c r="AOZ953" s="35"/>
      <c r="APA953" s="34"/>
      <c r="APH953" s="35"/>
      <c r="API953" s="34"/>
      <c r="APP953" s="35"/>
      <c r="APQ953" s="34"/>
      <c r="APX953" s="35"/>
      <c r="APY953" s="34"/>
      <c r="AQF953" s="35"/>
      <c r="AQG953" s="34"/>
      <c r="AQN953" s="35"/>
      <c r="AQO953" s="34"/>
      <c r="AQV953" s="35"/>
      <c r="AQW953" s="34"/>
      <c r="ARD953" s="35"/>
      <c r="ARE953" s="34"/>
      <c r="ARL953" s="35"/>
      <c r="ARM953" s="34"/>
      <c r="ART953" s="35"/>
      <c r="ARU953" s="34"/>
      <c r="ASB953" s="35"/>
      <c r="ASC953" s="34"/>
      <c r="ASJ953" s="35"/>
      <c r="ASK953" s="34"/>
      <c r="ASR953" s="35"/>
      <c r="ASS953" s="34"/>
      <c r="ASZ953" s="35"/>
      <c r="ATA953" s="34"/>
      <c r="ATH953" s="35"/>
      <c r="ATI953" s="34"/>
      <c r="ATP953" s="35"/>
      <c r="ATQ953" s="34"/>
      <c r="ATX953" s="35"/>
      <c r="ATY953" s="34"/>
      <c r="AUF953" s="35"/>
      <c r="AUG953" s="34"/>
      <c r="AUN953" s="35"/>
      <c r="AUO953" s="34"/>
      <c r="AUV953" s="35"/>
      <c r="AUW953" s="34"/>
      <c r="AVD953" s="35"/>
      <c r="AVE953" s="34"/>
      <c r="AVL953" s="35"/>
      <c r="AVM953" s="34"/>
      <c r="AVT953" s="35"/>
      <c r="AVU953" s="34"/>
      <c r="AWB953" s="35"/>
      <c r="AWC953" s="34"/>
      <c r="AWJ953" s="35"/>
      <c r="AWK953" s="34"/>
      <c r="AWR953" s="35"/>
      <c r="AWS953" s="34"/>
      <c r="AWZ953" s="35"/>
      <c r="AXA953" s="34"/>
      <c r="AXH953" s="35"/>
      <c r="AXI953" s="34"/>
      <c r="AXP953" s="35"/>
      <c r="AXQ953" s="34"/>
      <c r="AXX953" s="35"/>
      <c r="AXY953" s="34"/>
      <c r="AYF953" s="35"/>
      <c r="AYG953" s="34"/>
      <c r="AYN953" s="35"/>
      <c r="AYO953" s="34"/>
      <c r="AYV953" s="35"/>
      <c r="AYW953" s="34"/>
      <c r="AZD953" s="35"/>
      <c r="AZE953" s="34"/>
      <c r="AZL953" s="35"/>
      <c r="AZM953" s="34"/>
      <c r="AZT953" s="35"/>
      <c r="AZU953" s="34"/>
      <c r="BAB953" s="35"/>
      <c r="BAC953" s="34"/>
      <c r="BAJ953" s="35"/>
      <c r="BAK953" s="34"/>
      <c r="BAR953" s="35"/>
      <c r="BAS953" s="34"/>
      <c r="BAZ953" s="35"/>
      <c r="BBA953" s="34"/>
      <c r="BBH953" s="35"/>
      <c r="BBI953" s="34"/>
      <c r="BBP953" s="35"/>
      <c r="BBQ953" s="34"/>
      <c r="BBX953" s="35"/>
      <c r="BBY953" s="34"/>
      <c r="BCF953" s="35"/>
      <c r="BCG953" s="34"/>
      <c r="BCN953" s="35"/>
      <c r="BCO953" s="34"/>
      <c r="BCV953" s="35"/>
      <c r="BCW953" s="34"/>
      <c r="BDD953" s="35"/>
      <c r="BDE953" s="34"/>
      <c r="BDL953" s="35"/>
      <c r="BDM953" s="34"/>
      <c r="BDT953" s="35"/>
      <c r="BDU953" s="34"/>
      <c r="BEB953" s="35"/>
      <c r="BEC953" s="34"/>
      <c r="BEJ953" s="35"/>
      <c r="BEK953" s="34"/>
      <c r="BER953" s="35"/>
      <c r="BES953" s="34"/>
      <c r="BEZ953" s="35"/>
      <c r="BFA953" s="34"/>
      <c r="BFH953" s="35"/>
      <c r="BFI953" s="34"/>
      <c r="BFP953" s="35"/>
      <c r="BFQ953" s="34"/>
      <c r="BFX953" s="35"/>
      <c r="BFY953" s="34"/>
      <c r="BGF953" s="35"/>
      <c r="BGG953" s="34"/>
      <c r="BGN953" s="35"/>
      <c r="BGO953" s="34"/>
      <c r="BGV953" s="35"/>
      <c r="BGW953" s="34"/>
      <c r="BHD953" s="35"/>
      <c r="BHE953" s="34"/>
      <c r="BHL953" s="35"/>
      <c r="BHM953" s="34"/>
      <c r="BHT953" s="35"/>
      <c r="BHU953" s="34"/>
      <c r="BIB953" s="35"/>
      <c r="BIC953" s="34"/>
      <c r="BIJ953" s="35"/>
      <c r="BIK953" s="34"/>
      <c r="BIR953" s="35"/>
      <c r="BIS953" s="34"/>
      <c r="BIZ953" s="35"/>
      <c r="BJA953" s="34"/>
      <c r="BJH953" s="35"/>
      <c r="BJI953" s="34"/>
      <c r="BJP953" s="35"/>
      <c r="BJQ953" s="34"/>
      <c r="BJX953" s="35"/>
      <c r="BJY953" s="34"/>
      <c r="BKF953" s="35"/>
      <c r="BKG953" s="34"/>
      <c r="BKN953" s="35"/>
      <c r="BKO953" s="34"/>
      <c r="BKV953" s="35"/>
      <c r="BKW953" s="34"/>
      <c r="BLD953" s="35"/>
      <c r="BLE953" s="34"/>
      <c r="BLL953" s="35"/>
      <c r="BLM953" s="34"/>
      <c r="BLT953" s="35"/>
      <c r="BLU953" s="34"/>
      <c r="BMB953" s="35"/>
      <c r="BMC953" s="34"/>
      <c r="BMJ953" s="35"/>
      <c r="BMK953" s="34"/>
      <c r="BMR953" s="35"/>
      <c r="BMS953" s="34"/>
      <c r="BMZ953" s="35"/>
      <c r="BNA953" s="34"/>
      <c r="BNH953" s="35"/>
      <c r="BNI953" s="34"/>
      <c r="BNP953" s="35"/>
      <c r="BNQ953" s="34"/>
      <c r="BNX953" s="35"/>
      <c r="BNY953" s="34"/>
      <c r="BOF953" s="35"/>
      <c r="BOG953" s="34"/>
      <c r="BON953" s="35"/>
      <c r="BOO953" s="34"/>
      <c r="BOV953" s="35"/>
      <c r="BOW953" s="34"/>
      <c r="BPD953" s="35"/>
      <c r="BPE953" s="34"/>
      <c r="BPL953" s="35"/>
      <c r="BPM953" s="34"/>
      <c r="BPT953" s="35"/>
      <c r="BPU953" s="34"/>
      <c r="BQB953" s="35"/>
      <c r="BQC953" s="34"/>
      <c r="BQJ953" s="35"/>
      <c r="BQK953" s="34"/>
      <c r="BQR953" s="35"/>
      <c r="BQS953" s="34"/>
      <c r="BQZ953" s="35"/>
      <c r="BRA953" s="34"/>
      <c r="BRH953" s="35"/>
      <c r="BRI953" s="34"/>
      <c r="BRP953" s="35"/>
      <c r="BRQ953" s="34"/>
      <c r="BRX953" s="35"/>
      <c r="BRY953" s="34"/>
      <c r="BSF953" s="35"/>
      <c r="BSG953" s="34"/>
      <c r="BSN953" s="35"/>
      <c r="BSO953" s="34"/>
      <c r="BSV953" s="35"/>
      <c r="BSW953" s="34"/>
      <c r="BTD953" s="35"/>
      <c r="BTE953" s="34"/>
      <c r="BTL953" s="35"/>
      <c r="BTM953" s="34"/>
      <c r="BTT953" s="35"/>
      <c r="BTU953" s="34"/>
      <c r="BUB953" s="35"/>
      <c r="BUC953" s="34"/>
      <c r="BUJ953" s="35"/>
      <c r="BUK953" s="34"/>
      <c r="BUR953" s="35"/>
      <c r="BUS953" s="34"/>
      <c r="BUZ953" s="35"/>
      <c r="BVA953" s="34"/>
      <c r="BVH953" s="35"/>
      <c r="BVI953" s="34"/>
      <c r="BVP953" s="35"/>
      <c r="BVQ953" s="34"/>
      <c r="BVX953" s="35"/>
      <c r="BVY953" s="34"/>
      <c r="BWF953" s="35"/>
      <c r="BWG953" s="34"/>
      <c r="BWN953" s="35"/>
      <c r="BWO953" s="34"/>
      <c r="BWV953" s="35"/>
      <c r="BWW953" s="34"/>
      <c r="BXD953" s="35"/>
      <c r="BXE953" s="34"/>
      <c r="BXL953" s="35"/>
      <c r="BXM953" s="34"/>
      <c r="BXT953" s="35"/>
      <c r="BXU953" s="34"/>
      <c r="BYB953" s="35"/>
      <c r="BYC953" s="34"/>
      <c r="BYJ953" s="35"/>
      <c r="BYK953" s="34"/>
      <c r="BYR953" s="35"/>
      <c r="BYS953" s="34"/>
      <c r="BYZ953" s="35"/>
      <c r="BZA953" s="34"/>
      <c r="BZH953" s="35"/>
      <c r="BZI953" s="34"/>
      <c r="BZP953" s="35"/>
      <c r="BZQ953" s="34"/>
      <c r="BZX953" s="35"/>
      <c r="BZY953" s="34"/>
      <c r="CAF953" s="35"/>
      <c r="CAG953" s="34"/>
      <c r="CAN953" s="35"/>
      <c r="CAO953" s="34"/>
      <c r="CAV953" s="35"/>
      <c r="CAW953" s="34"/>
      <c r="CBD953" s="35"/>
      <c r="CBE953" s="34"/>
      <c r="CBL953" s="35"/>
      <c r="CBM953" s="34"/>
      <c r="CBT953" s="35"/>
      <c r="CBU953" s="34"/>
      <c r="CCB953" s="35"/>
      <c r="CCC953" s="34"/>
      <c r="CCJ953" s="35"/>
      <c r="CCK953" s="34"/>
      <c r="CCR953" s="35"/>
      <c r="CCS953" s="34"/>
      <c r="CCZ953" s="35"/>
      <c r="CDA953" s="34"/>
      <c r="CDH953" s="35"/>
      <c r="CDI953" s="34"/>
      <c r="CDP953" s="35"/>
      <c r="CDQ953" s="34"/>
      <c r="CDX953" s="35"/>
      <c r="CDY953" s="34"/>
      <c r="CEF953" s="35"/>
      <c r="CEG953" s="34"/>
      <c r="CEN953" s="35"/>
      <c r="CEO953" s="34"/>
      <c r="CEV953" s="35"/>
      <c r="CEW953" s="34"/>
      <c r="CFD953" s="35"/>
      <c r="CFE953" s="34"/>
      <c r="CFL953" s="35"/>
      <c r="CFM953" s="34"/>
      <c r="CFT953" s="35"/>
      <c r="CFU953" s="34"/>
      <c r="CGB953" s="35"/>
      <c r="CGC953" s="34"/>
      <c r="CGJ953" s="35"/>
      <c r="CGK953" s="34"/>
      <c r="CGR953" s="35"/>
      <c r="CGS953" s="34"/>
      <c r="CGZ953" s="35"/>
      <c r="CHA953" s="34"/>
      <c r="CHH953" s="35"/>
      <c r="CHI953" s="34"/>
      <c r="CHP953" s="35"/>
      <c r="CHQ953" s="34"/>
      <c r="CHX953" s="35"/>
      <c r="CHY953" s="34"/>
      <c r="CIF953" s="35"/>
      <c r="CIG953" s="34"/>
      <c r="CIN953" s="35"/>
      <c r="CIO953" s="34"/>
      <c r="CIV953" s="35"/>
      <c r="CIW953" s="34"/>
      <c r="CJD953" s="35"/>
      <c r="CJE953" s="34"/>
      <c r="CJL953" s="35"/>
      <c r="CJM953" s="34"/>
      <c r="CJT953" s="35"/>
      <c r="CJU953" s="34"/>
      <c r="CKB953" s="35"/>
      <c r="CKC953" s="34"/>
      <c r="CKJ953" s="35"/>
      <c r="CKK953" s="34"/>
      <c r="CKR953" s="35"/>
      <c r="CKS953" s="34"/>
      <c r="CKZ953" s="35"/>
      <c r="CLA953" s="34"/>
      <c r="CLH953" s="35"/>
      <c r="CLI953" s="34"/>
      <c r="CLP953" s="35"/>
      <c r="CLQ953" s="34"/>
      <c r="CLX953" s="35"/>
      <c r="CLY953" s="34"/>
      <c r="CMF953" s="35"/>
      <c r="CMG953" s="34"/>
      <c r="CMN953" s="35"/>
      <c r="CMO953" s="34"/>
      <c r="CMV953" s="35"/>
      <c r="CMW953" s="34"/>
      <c r="CND953" s="35"/>
      <c r="CNE953" s="34"/>
      <c r="CNL953" s="35"/>
      <c r="CNM953" s="34"/>
      <c r="CNT953" s="35"/>
      <c r="CNU953" s="34"/>
      <c r="COB953" s="35"/>
      <c r="COC953" s="34"/>
      <c r="COJ953" s="35"/>
      <c r="COK953" s="34"/>
      <c r="COR953" s="35"/>
      <c r="COS953" s="34"/>
      <c r="COZ953" s="35"/>
      <c r="CPA953" s="34"/>
      <c r="CPH953" s="35"/>
      <c r="CPI953" s="34"/>
      <c r="CPP953" s="35"/>
      <c r="CPQ953" s="34"/>
      <c r="CPX953" s="35"/>
      <c r="CPY953" s="34"/>
      <c r="CQF953" s="35"/>
      <c r="CQG953" s="34"/>
      <c r="CQN953" s="35"/>
      <c r="CQO953" s="34"/>
      <c r="CQV953" s="35"/>
      <c r="CQW953" s="34"/>
      <c r="CRD953" s="35"/>
      <c r="CRE953" s="34"/>
      <c r="CRL953" s="35"/>
      <c r="CRM953" s="34"/>
      <c r="CRT953" s="35"/>
      <c r="CRU953" s="34"/>
      <c r="CSB953" s="35"/>
      <c r="CSC953" s="34"/>
      <c r="CSJ953" s="35"/>
      <c r="CSK953" s="34"/>
      <c r="CSR953" s="35"/>
      <c r="CSS953" s="34"/>
      <c r="CSZ953" s="35"/>
      <c r="CTA953" s="34"/>
      <c r="CTH953" s="35"/>
      <c r="CTI953" s="34"/>
      <c r="CTP953" s="35"/>
      <c r="CTQ953" s="34"/>
      <c r="CTX953" s="35"/>
      <c r="CTY953" s="34"/>
      <c r="CUF953" s="35"/>
      <c r="CUG953" s="34"/>
      <c r="CUN953" s="35"/>
      <c r="CUO953" s="34"/>
      <c r="CUV953" s="35"/>
      <c r="CUW953" s="34"/>
      <c r="CVD953" s="35"/>
      <c r="CVE953" s="34"/>
      <c r="CVL953" s="35"/>
      <c r="CVM953" s="34"/>
      <c r="CVT953" s="35"/>
      <c r="CVU953" s="34"/>
      <c r="CWB953" s="35"/>
      <c r="CWC953" s="34"/>
      <c r="CWJ953" s="35"/>
      <c r="CWK953" s="34"/>
      <c r="CWR953" s="35"/>
      <c r="CWS953" s="34"/>
      <c r="CWZ953" s="35"/>
      <c r="CXA953" s="34"/>
      <c r="CXH953" s="35"/>
      <c r="CXI953" s="34"/>
      <c r="CXP953" s="35"/>
      <c r="CXQ953" s="34"/>
      <c r="CXX953" s="35"/>
      <c r="CXY953" s="34"/>
      <c r="CYF953" s="35"/>
      <c r="CYG953" s="34"/>
      <c r="CYN953" s="35"/>
      <c r="CYO953" s="34"/>
      <c r="CYV953" s="35"/>
      <c r="CYW953" s="34"/>
      <c r="CZD953" s="35"/>
      <c r="CZE953" s="34"/>
      <c r="CZL953" s="35"/>
      <c r="CZM953" s="34"/>
      <c r="CZT953" s="35"/>
      <c r="CZU953" s="34"/>
      <c r="DAB953" s="35"/>
      <c r="DAC953" s="34"/>
      <c r="DAJ953" s="35"/>
      <c r="DAK953" s="34"/>
      <c r="DAR953" s="35"/>
      <c r="DAS953" s="34"/>
      <c r="DAZ953" s="35"/>
      <c r="DBA953" s="34"/>
      <c r="DBH953" s="35"/>
      <c r="DBI953" s="34"/>
      <c r="DBP953" s="35"/>
      <c r="DBQ953" s="34"/>
      <c r="DBX953" s="35"/>
      <c r="DBY953" s="34"/>
      <c r="DCF953" s="35"/>
      <c r="DCG953" s="34"/>
      <c r="DCN953" s="35"/>
      <c r="DCO953" s="34"/>
      <c r="DCV953" s="35"/>
      <c r="DCW953" s="34"/>
      <c r="DDD953" s="35"/>
      <c r="DDE953" s="34"/>
      <c r="DDL953" s="35"/>
      <c r="DDM953" s="34"/>
      <c r="DDT953" s="35"/>
      <c r="DDU953" s="34"/>
      <c r="DEB953" s="35"/>
      <c r="DEC953" s="34"/>
      <c r="DEJ953" s="35"/>
      <c r="DEK953" s="34"/>
      <c r="DER953" s="35"/>
      <c r="DES953" s="34"/>
      <c r="DEZ953" s="35"/>
      <c r="DFA953" s="34"/>
      <c r="DFH953" s="35"/>
      <c r="DFI953" s="34"/>
      <c r="DFP953" s="35"/>
      <c r="DFQ953" s="34"/>
      <c r="DFX953" s="35"/>
      <c r="DFY953" s="34"/>
      <c r="DGF953" s="35"/>
      <c r="DGG953" s="34"/>
      <c r="DGN953" s="35"/>
      <c r="DGO953" s="34"/>
      <c r="DGV953" s="35"/>
      <c r="DGW953" s="34"/>
      <c r="DHD953" s="35"/>
      <c r="DHE953" s="34"/>
      <c r="DHL953" s="35"/>
      <c r="DHM953" s="34"/>
      <c r="DHT953" s="35"/>
      <c r="DHU953" s="34"/>
      <c r="DIB953" s="35"/>
      <c r="DIC953" s="34"/>
      <c r="DIJ953" s="35"/>
      <c r="DIK953" s="34"/>
      <c r="DIR953" s="35"/>
      <c r="DIS953" s="34"/>
      <c r="DIZ953" s="35"/>
      <c r="DJA953" s="34"/>
      <c r="DJH953" s="35"/>
      <c r="DJI953" s="34"/>
      <c r="DJP953" s="35"/>
      <c r="DJQ953" s="34"/>
      <c r="DJX953" s="35"/>
      <c r="DJY953" s="34"/>
      <c r="DKF953" s="35"/>
      <c r="DKG953" s="34"/>
      <c r="DKN953" s="35"/>
      <c r="DKO953" s="34"/>
      <c r="DKV953" s="35"/>
      <c r="DKW953" s="34"/>
      <c r="DLD953" s="35"/>
      <c r="DLE953" s="34"/>
      <c r="DLL953" s="35"/>
      <c r="DLM953" s="34"/>
      <c r="DLT953" s="35"/>
      <c r="DLU953" s="34"/>
      <c r="DMB953" s="35"/>
      <c r="DMC953" s="34"/>
      <c r="DMJ953" s="35"/>
      <c r="DMK953" s="34"/>
      <c r="DMR953" s="35"/>
      <c r="DMS953" s="34"/>
      <c r="DMZ953" s="35"/>
      <c r="DNA953" s="34"/>
      <c r="DNH953" s="35"/>
      <c r="DNI953" s="34"/>
      <c r="DNP953" s="35"/>
      <c r="DNQ953" s="34"/>
      <c r="DNX953" s="35"/>
      <c r="DNY953" s="34"/>
      <c r="DOF953" s="35"/>
      <c r="DOG953" s="34"/>
      <c r="DON953" s="35"/>
      <c r="DOO953" s="34"/>
      <c r="DOV953" s="35"/>
      <c r="DOW953" s="34"/>
      <c r="DPD953" s="35"/>
      <c r="DPE953" s="34"/>
      <c r="DPL953" s="35"/>
      <c r="DPM953" s="34"/>
      <c r="DPT953" s="35"/>
      <c r="DPU953" s="34"/>
      <c r="DQB953" s="35"/>
      <c r="DQC953" s="34"/>
      <c r="DQJ953" s="35"/>
      <c r="DQK953" s="34"/>
      <c r="DQR953" s="35"/>
      <c r="DQS953" s="34"/>
      <c r="DQZ953" s="35"/>
      <c r="DRA953" s="34"/>
      <c r="DRH953" s="35"/>
      <c r="DRI953" s="34"/>
      <c r="DRP953" s="35"/>
      <c r="DRQ953" s="34"/>
      <c r="DRX953" s="35"/>
      <c r="DRY953" s="34"/>
      <c r="DSF953" s="35"/>
      <c r="DSG953" s="34"/>
      <c r="DSN953" s="35"/>
      <c r="DSO953" s="34"/>
      <c r="DSV953" s="35"/>
      <c r="DSW953" s="34"/>
      <c r="DTD953" s="35"/>
      <c r="DTE953" s="34"/>
      <c r="DTL953" s="35"/>
      <c r="DTM953" s="34"/>
      <c r="DTT953" s="35"/>
      <c r="DTU953" s="34"/>
      <c r="DUB953" s="35"/>
      <c r="DUC953" s="34"/>
      <c r="DUJ953" s="35"/>
      <c r="DUK953" s="34"/>
      <c r="DUR953" s="35"/>
      <c r="DUS953" s="34"/>
      <c r="DUZ953" s="35"/>
      <c r="DVA953" s="34"/>
      <c r="DVH953" s="35"/>
      <c r="DVI953" s="34"/>
      <c r="DVP953" s="35"/>
      <c r="DVQ953" s="34"/>
      <c r="DVX953" s="35"/>
      <c r="DVY953" s="34"/>
      <c r="DWF953" s="35"/>
      <c r="DWG953" s="34"/>
      <c r="DWN953" s="35"/>
      <c r="DWO953" s="34"/>
      <c r="DWV953" s="35"/>
      <c r="DWW953" s="34"/>
      <c r="DXD953" s="35"/>
      <c r="DXE953" s="34"/>
      <c r="DXL953" s="35"/>
      <c r="DXM953" s="34"/>
      <c r="DXT953" s="35"/>
      <c r="DXU953" s="34"/>
      <c r="DYB953" s="35"/>
      <c r="DYC953" s="34"/>
      <c r="DYJ953" s="35"/>
      <c r="DYK953" s="34"/>
      <c r="DYR953" s="35"/>
      <c r="DYS953" s="34"/>
      <c r="DYZ953" s="35"/>
      <c r="DZA953" s="34"/>
      <c r="DZH953" s="35"/>
      <c r="DZI953" s="34"/>
      <c r="DZP953" s="35"/>
      <c r="DZQ953" s="34"/>
      <c r="DZX953" s="35"/>
      <c r="DZY953" s="34"/>
      <c r="EAF953" s="35"/>
      <c r="EAG953" s="34"/>
      <c r="EAN953" s="35"/>
      <c r="EAO953" s="34"/>
      <c r="EAV953" s="35"/>
      <c r="EAW953" s="34"/>
      <c r="EBD953" s="35"/>
      <c r="EBE953" s="34"/>
      <c r="EBL953" s="35"/>
      <c r="EBM953" s="34"/>
      <c r="EBT953" s="35"/>
      <c r="EBU953" s="34"/>
      <c r="ECB953" s="35"/>
      <c r="ECC953" s="34"/>
      <c r="ECJ953" s="35"/>
      <c r="ECK953" s="34"/>
      <c r="ECR953" s="35"/>
      <c r="ECS953" s="34"/>
      <c r="ECZ953" s="35"/>
      <c r="EDA953" s="34"/>
      <c r="EDH953" s="35"/>
      <c r="EDI953" s="34"/>
      <c r="EDP953" s="35"/>
      <c r="EDQ953" s="34"/>
      <c r="EDX953" s="35"/>
      <c r="EDY953" s="34"/>
      <c r="EEF953" s="35"/>
      <c r="EEG953" s="34"/>
      <c r="EEN953" s="35"/>
      <c r="EEO953" s="34"/>
      <c r="EEV953" s="35"/>
      <c r="EEW953" s="34"/>
      <c r="EFD953" s="35"/>
      <c r="EFE953" s="34"/>
      <c r="EFL953" s="35"/>
      <c r="EFM953" s="34"/>
      <c r="EFT953" s="35"/>
      <c r="EFU953" s="34"/>
      <c r="EGB953" s="35"/>
      <c r="EGC953" s="34"/>
      <c r="EGJ953" s="35"/>
      <c r="EGK953" s="34"/>
      <c r="EGR953" s="35"/>
      <c r="EGS953" s="34"/>
      <c r="EGZ953" s="35"/>
      <c r="EHA953" s="34"/>
      <c r="EHH953" s="35"/>
      <c r="EHI953" s="34"/>
      <c r="EHP953" s="35"/>
      <c r="EHQ953" s="34"/>
      <c r="EHX953" s="35"/>
      <c r="EHY953" s="34"/>
      <c r="EIF953" s="35"/>
      <c r="EIG953" s="34"/>
      <c r="EIN953" s="35"/>
      <c r="EIO953" s="34"/>
      <c r="EIV953" s="35"/>
      <c r="EIW953" s="34"/>
      <c r="EJD953" s="35"/>
      <c r="EJE953" s="34"/>
      <c r="EJL953" s="35"/>
      <c r="EJM953" s="34"/>
      <c r="EJT953" s="35"/>
      <c r="EJU953" s="34"/>
      <c r="EKB953" s="35"/>
      <c r="EKC953" s="34"/>
      <c r="EKJ953" s="35"/>
      <c r="EKK953" s="34"/>
      <c r="EKR953" s="35"/>
      <c r="EKS953" s="34"/>
      <c r="EKZ953" s="35"/>
      <c r="ELA953" s="34"/>
      <c r="ELH953" s="35"/>
      <c r="ELI953" s="34"/>
      <c r="ELP953" s="35"/>
      <c r="ELQ953" s="34"/>
      <c r="ELX953" s="35"/>
      <c r="ELY953" s="34"/>
      <c r="EMF953" s="35"/>
      <c r="EMG953" s="34"/>
      <c r="EMN953" s="35"/>
      <c r="EMO953" s="34"/>
      <c r="EMV953" s="35"/>
      <c r="EMW953" s="34"/>
      <c r="END953" s="35"/>
      <c r="ENE953" s="34"/>
      <c r="ENL953" s="35"/>
      <c r="ENM953" s="34"/>
      <c r="ENT953" s="35"/>
      <c r="ENU953" s="34"/>
      <c r="EOB953" s="35"/>
      <c r="EOC953" s="34"/>
      <c r="EOJ953" s="35"/>
      <c r="EOK953" s="34"/>
      <c r="EOR953" s="35"/>
      <c r="EOS953" s="34"/>
      <c r="EOZ953" s="35"/>
      <c r="EPA953" s="34"/>
      <c r="EPH953" s="35"/>
      <c r="EPI953" s="34"/>
      <c r="EPP953" s="35"/>
      <c r="EPQ953" s="34"/>
      <c r="EPX953" s="35"/>
      <c r="EPY953" s="34"/>
      <c r="EQF953" s="35"/>
      <c r="EQG953" s="34"/>
      <c r="EQN953" s="35"/>
      <c r="EQO953" s="34"/>
      <c r="EQV953" s="35"/>
      <c r="EQW953" s="34"/>
      <c r="ERD953" s="35"/>
      <c r="ERE953" s="34"/>
      <c r="ERL953" s="35"/>
      <c r="ERM953" s="34"/>
      <c r="ERT953" s="35"/>
      <c r="ERU953" s="34"/>
      <c r="ESB953" s="35"/>
      <c r="ESC953" s="34"/>
      <c r="ESJ953" s="35"/>
      <c r="ESK953" s="34"/>
      <c r="ESR953" s="35"/>
      <c r="ESS953" s="34"/>
      <c r="ESZ953" s="35"/>
      <c r="ETA953" s="34"/>
      <c r="ETH953" s="35"/>
      <c r="ETI953" s="34"/>
      <c r="ETP953" s="35"/>
      <c r="ETQ953" s="34"/>
      <c r="ETX953" s="35"/>
      <c r="ETY953" s="34"/>
      <c r="EUF953" s="35"/>
      <c r="EUG953" s="34"/>
      <c r="EUN953" s="35"/>
      <c r="EUO953" s="34"/>
      <c r="EUV953" s="35"/>
      <c r="EUW953" s="34"/>
      <c r="EVD953" s="35"/>
      <c r="EVE953" s="34"/>
      <c r="EVL953" s="35"/>
      <c r="EVM953" s="34"/>
      <c r="EVT953" s="35"/>
      <c r="EVU953" s="34"/>
      <c r="EWB953" s="35"/>
      <c r="EWC953" s="34"/>
      <c r="EWJ953" s="35"/>
      <c r="EWK953" s="34"/>
      <c r="EWR953" s="35"/>
      <c r="EWS953" s="34"/>
      <c r="EWZ953" s="35"/>
      <c r="EXA953" s="34"/>
      <c r="EXH953" s="35"/>
      <c r="EXI953" s="34"/>
      <c r="EXP953" s="35"/>
      <c r="EXQ953" s="34"/>
      <c r="EXX953" s="35"/>
      <c r="EXY953" s="34"/>
      <c r="EYF953" s="35"/>
      <c r="EYG953" s="34"/>
      <c r="EYN953" s="35"/>
      <c r="EYO953" s="34"/>
      <c r="EYV953" s="35"/>
      <c r="EYW953" s="34"/>
      <c r="EZD953" s="35"/>
      <c r="EZE953" s="34"/>
      <c r="EZL953" s="35"/>
      <c r="EZM953" s="34"/>
      <c r="EZT953" s="35"/>
      <c r="EZU953" s="34"/>
      <c r="FAB953" s="35"/>
      <c r="FAC953" s="34"/>
      <c r="FAJ953" s="35"/>
      <c r="FAK953" s="34"/>
      <c r="FAR953" s="35"/>
      <c r="FAS953" s="34"/>
      <c r="FAZ953" s="35"/>
      <c r="FBA953" s="34"/>
      <c r="FBH953" s="35"/>
      <c r="FBI953" s="34"/>
      <c r="FBP953" s="35"/>
      <c r="FBQ953" s="34"/>
      <c r="FBX953" s="35"/>
      <c r="FBY953" s="34"/>
      <c r="FCF953" s="35"/>
      <c r="FCG953" s="34"/>
      <c r="FCN953" s="35"/>
      <c r="FCO953" s="34"/>
      <c r="FCV953" s="35"/>
      <c r="FCW953" s="34"/>
      <c r="FDD953" s="35"/>
      <c r="FDE953" s="34"/>
      <c r="FDL953" s="35"/>
      <c r="FDM953" s="34"/>
      <c r="FDT953" s="35"/>
      <c r="FDU953" s="34"/>
      <c r="FEB953" s="35"/>
      <c r="FEC953" s="34"/>
      <c r="FEJ953" s="35"/>
      <c r="FEK953" s="34"/>
      <c r="FER953" s="35"/>
      <c r="FES953" s="34"/>
      <c r="FEZ953" s="35"/>
      <c r="FFA953" s="34"/>
      <c r="FFH953" s="35"/>
      <c r="FFI953" s="34"/>
      <c r="FFP953" s="35"/>
      <c r="FFQ953" s="34"/>
      <c r="FFX953" s="35"/>
      <c r="FFY953" s="34"/>
      <c r="FGF953" s="35"/>
      <c r="FGG953" s="34"/>
      <c r="FGN953" s="35"/>
      <c r="FGO953" s="34"/>
      <c r="FGV953" s="35"/>
      <c r="FGW953" s="34"/>
      <c r="FHD953" s="35"/>
      <c r="FHE953" s="34"/>
      <c r="FHL953" s="35"/>
      <c r="FHM953" s="34"/>
      <c r="FHT953" s="35"/>
      <c r="FHU953" s="34"/>
      <c r="FIB953" s="35"/>
      <c r="FIC953" s="34"/>
      <c r="FIJ953" s="35"/>
      <c r="FIK953" s="34"/>
      <c r="FIR953" s="35"/>
      <c r="FIS953" s="34"/>
      <c r="FIZ953" s="35"/>
      <c r="FJA953" s="34"/>
      <c r="FJH953" s="35"/>
      <c r="FJI953" s="34"/>
      <c r="FJP953" s="35"/>
      <c r="FJQ953" s="34"/>
      <c r="FJX953" s="35"/>
      <c r="FJY953" s="34"/>
      <c r="FKF953" s="35"/>
      <c r="FKG953" s="34"/>
      <c r="FKN953" s="35"/>
      <c r="FKO953" s="34"/>
      <c r="FKV953" s="35"/>
      <c r="FKW953" s="34"/>
      <c r="FLD953" s="35"/>
      <c r="FLE953" s="34"/>
      <c r="FLL953" s="35"/>
      <c r="FLM953" s="34"/>
      <c r="FLT953" s="35"/>
      <c r="FLU953" s="34"/>
      <c r="FMB953" s="35"/>
      <c r="FMC953" s="34"/>
      <c r="FMJ953" s="35"/>
      <c r="FMK953" s="34"/>
      <c r="FMR953" s="35"/>
      <c r="FMS953" s="34"/>
      <c r="FMZ953" s="35"/>
      <c r="FNA953" s="34"/>
      <c r="FNH953" s="35"/>
      <c r="FNI953" s="34"/>
      <c r="FNP953" s="35"/>
      <c r="FNQ953" s="34"/>
      <c r="FNX953" s="35"/>
      <c r="FNY953" s="34"/>
      <c r="FOF953" s="35"/>
      <c r="FOG953" s="34"/>
      <c r="FON953" s="35"/>
      <c r="FOO953" s="34"/>
      <c r="FOV953" s="35"/>
      <c r="FOW953" s="34"/>
      <c r="FPD953" s="35"/>
      <c r="FPE953" s="34"/>
      <c r="FPL953" s="35"/>
      <c r="FPM953" s="34"/>
      <c r="FPT953" s="35"/>
      <c r="FPU953" s="34"/>
      <c r="FQB953" s="35"/>
      <c r="FQC953" s="34"/>
      <c r="FQJ953" s="35"/>
      <c r="FQK953" s="34"/>
      <c r="FQR953" s="35"/>
      <c r="FQS953" s="34"/>
      <c r="FQZ953" s="35"/>
      <c r="FRA953" s="34"/>
      <c r="FRH953" s="35"/>
      <c r="FRI953" s="34"/>
      <c r="FRP953" s="35"/>
      <c r="FRQ953" s="34"/>
      <c r="FRX953" s="35"/>
      <c r="FRY953" s="34"/>
      <c r="FSF953" s="35"/>
      <c r="FSG953" s="34"/>
      <c r="FSN953" s="35"/>
      <c r="FSO953" s="34"/>
      <c r="FSV953" s="35"/>
      <c r="FSW953" s="34"/>
      <c r="FTD953" s="35"/>
      <c r="FTE953" s="34"/>
      <c r="FTL953" s="35"/>
      <c r="FTM953" s="34"/>
      <c r="FTT953" s="35"/>
      <c r="FTU953" s="34"/>
      <c r="FUB953" s="35"/>
      <c r="FUC953" s="34"/>
      <c r="FUJ953" s="35"/>
      <c r="FUK953" s="34"/>
      <c r="FUR953" s="35"/>
      <c r="FUS953" s="34"/>
      <c r="FUZ953" s="35"/>
      <c r="FVA953" s="34"/>
      <c r="FVH953" s="35"/>
      <c r="FVI953" s="34"/>
      <c r="FVP953" s="35"/>
      <c r="FVQ953" s="34"/>
      <c r="FVX953" s="35"/>
      <c r="FVY953" s="34"/>
      <c r="FWF953" s="35"/>
      <c r="FWG953" s="34"/>
      <c r="FWN953" s="35"/>
      <c r="FWO953" s="34"/>
      <c r="FWV953" s="35"/>
      <c r="FWW953" s="34"/>
      <c r="FXD953" s="35"/>
      <c r="FXE953" s="34"/>
      <c r="FXL953" s="35"/>
      <c r="FXM953" s="34"/>
      <c r="FXT953" s="35"/>
      <c r="FXU953" s="34"/>
      <c r="FYB953" s="35"/>
      <c r="FYC953" s="34"/>
      <c r="FYJ953" s="35"/>
      <c r="FYK953" s="34"/>
      <c r="FYR953" s="35"/>
      <c r="FYS953" s="34"/>
      <c r="FYZ953" s="35"/>
      <c r="FZA953" s="34"/>
      <c r="FZH953" s="35"/>
      <c r="FZI953" s="34"/>
      <c r="FZP953" s="35"/>
      <c r="FZQ953" s="34"/>
      <c r="FZX953" s="35"/>
      <c r="FZY953" s="34"/>
      <c r="GAF953" s="35"/>
      <c r="GAG953" s="34"/>
      <c r="GAN953" s="35"/>
      <c r="GAO953" s="34"/>
      <c r="GAV953" s="35"/>
      <c r="GAW953" s="34"/>
      <c r="GBD953" s="35"/>
      <c r="GBE953" s="34"/>
      <c r="GBL953" s="35"/>
      <c r="GBM953" s="34"/>
      <c r="GBT953" s="35"/>
      <c r="GBU953" s="34"/>
      <c r="GCB953" s="35"/>
      <c r="GCC953" s="34"/>
      <c r="GCJ953" s="35"/>
      <c r="GCK953" s="34"/>
      <c r="GCR953" s="35"/>
      <c r="GCS953" s="34"/>
      <c r="GCZ953" s="35"/>
      <c r="GDA953" s="34"/>
      <c r="GDH953" s="35"/>
      <c r="GDI953" s="34"/>
      <c r="GDP953" s="35"/>
      <c r="GDQ953" s="34"/>
      <c r="GDX953" s="35"/>
      <c r="GDY953" s="34"/>
      <c r="GEF953" s="35"/>
      <c r="GEG953" s="34"/>
      <c r="GEN953" s="35"/>
      <c r="GEO953" s="34"/>
      <c r="GEV953" s="35"/>
      <c r="GEW953" s="34"/>
      <c r="GFD953" s="35"/>
      <c r="GFE953" s="34"/>
      <c r="GFL953" s="35"/>
      <c r="GFM953" s="34"/>
      <c r="GFT953" s="35"/>
      <c r="GFU953" s="34"/>
      <c r="GGB953" s="35"/>
      <c r="GGC953" s="34"/>
      <c r="GGJ953" s="35"/>
      <c r="GGK953" s="34"/>
      <c r="GGR953" s="35"/>
      <c r="GGS953" s="34"/>
      <c r="GGZ953" s="35"/>
      <c r="GHA953" s="34"/>
      <c r="GHH953" s="35"/>
      <c r="GHI953" s="34"/>
      <c r="GHP953" s="35"/>
      <c r="GHQ953" s="34"/>
      <c r="GHX953" s="35"/>
      <c r="GHY953" s="34"/>
      <c r="GIF953" s="35"/>
      <c r="GIG953" s="34"/>
      <c r="GIN953" s="35"/>
      <c r="GIO953" s="34"/>
      <c r="GIV953" s="35"/>
      <c r="GIW953" s="34"/>
      <c r="GJD953" s="35"/>
      <c r="GJE953" s="34"/>
      <c r="GJL953" s="35"/>
      <c r="GJM953" s="34"/>
      <c r="GJT953" s="35"/>
      <c r="GJU953" s="34"/>
      <c r="GKB953" s="35"/>
      <c r="GKC953" s="34"/>
      <c r="GKJ953" s="35"/>
      <c r="GKK953" s="34"/>
      <c r="GKR953" s="35"/>
      <c r="GKS953" s="34"/>
      <c r="GKZ953" s="35"/>
      <c r="GLA953" s="34"/>
      <c r="GLH953" s="35"/>
      <c r="GLI953" s="34"/>
      <c r="GLP953" s="35"/>
      <c r="GLQ953" s="34"/>
      <c r="GLX953" s="35"/>
      <c r="GLY953" s="34"/>
      <c r="GMF953" s="35"/>
      <c r="GMG953" s="34"/>
      <c r="GMN953" s="35"/>
      <c r="GMO953" s="34"/>
      <c r="GMV953" s="35"/>
      <c r="GMW953" s="34"/>
      <c r="GND953" s="35"/>
      <c r="GNE953" s="34"/>
      <c r="GNL953" s="35"/>
      <c r="GNM953" s="34"/>
      <c r="GNT953" s="35"/>
      <c r="GNU953" s="34"/>
      <c r="GOB953" s="35"/>
      <c r="GOC953" s="34"/>
      <c r="GOJ953" s="35"/>
      <c r="GOK953" s="34"/>
      <c r="GOR953" s="35"/>
      <c r="GOS953" s="34"/>
      <c r="GOZ953" s="35"/>
      <c r="GPA953" s="34"/>
      <c r="GPH953" s="35"/>
      <c r="GPI953" s="34"/>
      <c r="GPP953" s="35"/>
      <c r="GPQ953" s="34"/>
      <c r="GPX953" s="35"/>
      <c r="GPY953" s="34"/>
      <c r="GQF953" s="35"/>
      <c r="GQG953" s="34"/>
      <c r="GQN953" s="35"/>
      <c r="GQO953" s="34"/>
      <c r="GQV953" s="35"/>
      <c r="GQW953" s="34"/>
      <c r="GRD953" s="35"/>
      <c r="GRE953" s="34"/>
      <c r="GRL953" s="35"/>
      <c r="GRM953" s="34"/>
      <c r="GRT953" s="35"/>
      <c r="GRU953" s="34"/>
      <c r="GSB953" s="35"/>
      <c r="GSC953" s="34"/>
      <c r="GSJ953" s="35"/>
      <c r="GSK953" s="34"/>
      <c r="GSR953" s="35"/>
      <c r="GSS953" s="34"/>
      <c r="GSZ953" s="35"/>
      <c r="GTA953" s="34"/>
      <c r="GTH953" s="35"/>
      <c r="GTI953" s="34"/>
      <c r="GTP953" s="35"/>
      <c r="GTQ953" s="34"/>
      <c r="GTX953" s="35"/>
      <c r="GTY953" s="34"/>
      <c r="GUF953" s="35"/>
      <c r="GUG953" s="34"/>
      <c r="GUN953" s="35"/>
      <c r="GUO953" s="34"/>
      <c r="GUV953" s="35"/>
      <c r="GUW953" s="34"/>
      <c r="GVD953" s="35"/>
      <c r="GVE953" s="34"/>
      <c r="GVL953" s="35"/>
      <c r="GVM953" s="34"/>
      <c r="GVT953" s="35"/>
      <c r="GVU953" s="34"/>
      <c r="GWB953" s="35"/>
      <c r="GWC953" s="34"/>
      <c r="GWJ953" s="35"/>
      <c r="GWK953" s="34"/>
      <c r="GWR953" s="35"/>
      <c r="GWS953" s="34"/>
      <c r="GWZ953" s="35"/>
      <c r="GXA953" s="34"/>
      <c r="GXH953" s="35"/>
      <c r="GXI953" s="34"/>
      <c r="GXP953" s="35"/>
      <c r="GXQ953" s="34"/>
      <c r="GXX953" s="35"/>
      <c r="GXY953" s="34"/>
      <c r="GYF953" s="35"/>
      <c r="GYG953" s="34"/>
      <c r="GYN953" s="35"/>
      <c r="GYO953" s="34"/>
      <c r="GYV953" s="35"/>
      <c r="GYW953" s="34"/>
      <c r="GZD953" s="35"/>
      <c r="GZE953" s="34"/>
      <c r="GZL953" s="35"/>
      <c r="GZM953" s="34"/>
      <c r="GZT953" s="35"/>
      <c r="GZU953" s="34"/>
      <c r="HAB953" s="35"/>
      <c r="HAC953" s="34"/>
      <c r="HAJ953" s="35"/>
      <c r="HAK953" s="34"/>
      <c r="HAR953" s="35"/>
      <c r="HAS953" s="34"/>
      <c r="HAZ953" s="35"/>
      <c r="HBA953" s="34"/>
      <c r="HBH953" s="35"/>
      <c r="HBI953" s="34"/>
      <c r="HBP953" s="35"/>
      <c r="HBQ953" s="34"/>
      <c r="HBX953" s="35"/>
      <c r="HBY953" s="34"/>
      <c r="HCF953" s="35"/>
      <c r="HCG953" s="34"/>
      <c r="HCN953" s="35"/>
      <c r="HCO953" s="34"/>
      <c r="HCV953" s="35"/>
      <c r="HCW953" s="34"/>
      <c r="HDD953" s="35"/>
      <c r="HDE953" s="34"/>
      <c r="HDL953" s="35"/>
      <c r="HDM953" s="34"/>
      <c r="HDT953" s="35"/>
      <c r="HDU953" s="34"/>
      <c r="HEB953" s="35"/>
      <c r="HEC953" s="34"/>
      <c r="HEJ953" s="35"/>
      <c r="HEK953" s="34"/>
      <c r="HER953" s="35"/>
      <c r="HES953" s="34"/>
      <c r="HEZ953" s="35"/>
      <c r="HFA953" s="34"/>
      <c r="HFH953" s="35"/>
      <c r="HFI953" s="34"/>
      <c r="HFP953" s="35"/>
      <c r="HFQ953" s="34"/>
      <c r="HFX953" s="35"/>
      <c r="HFY953" s="34"/>
      <c r="HGF953" s="35"/>
      <c r="HGG953" s="34"/>
      <c r="HGN953" s="35"/>
      <c r="HGO953" s="34"/>
      <c r="HGV953" s="35"/>
      <c r="HGW953" s="34"/>
      <c r="HHD953" s="35"/>
      <c r="HHE953" s="34"/>
      <c r="HHL953" s="35"/>
      <c r="HHM953" s="34"/>
      <c r="HHT953" s="35"/>
      <c r="HHU953" s="34"/>
      <c r="HIB953" s="35"/>
      <c r="HIC953" s="34"/>
      <c r="HIJ953" s="35"/>
      <c r="HIK953" s="34"/>
      <c r="HIR953" s="35"/>
      <c r="HIS953" s="34"/>
      <c r="HIZ953" s="35"/>
      <c r="HJA953" s="34"/>
      <c r="HJH953" s="35"/>
      <c r="HJI953" s="34"/>
      <c r="HJP953" s="35"/>
      <c r="HJQ953" s="34"/>
      <c r="HJX953" s="35"/>
      <c r="HJY953" s="34"/>
      <c r="HKF953" s="35"/>
      <c r="HKG953" s="34"/>
      <c r="HKN953" s="35"/>
      <c r="HKO953" s="34"/>
      <c r="HKV953" s="35"/>
      <c r="HKW953" s="34"/>
      <c r="HLD953" s="35"/>
      <c r="HLE953" s="34"/>
      <c r="HLL953" s="35"/>
      <c r="HLM953" s="34"/>
      <c r="HLT953" s="35"/>
      <c r="HLU953" s="34"/>
      <c r="HMB953" s="35"/>
      <c r="HMC953" s="34"/>
      <c r="HMJ953" s="35"/>
      <c r="HMK953" s="34"/>
      <c r="HMR953" s="35"/>
      <c r="HMS953" s="34"/>
      <c r="HMZ953" s="35"/>
      <c r="HNA953" s="34"/>
      <c r="HNH953" s="35"/>
      <c r="HNI953" s="34"/>
      <c r="HNP953" s="35"/>
      <c r="HNQ953" s="34"/>
      <c r="HNX953" s="35"/>
      <c r="HNY953" s="34"/>
      <c r="HOF953" s="35"/>
      <c r="HOG953" s="34"/>
      <c r="HON953" s="35"/>
      <c r="HOO953" s="34"/>
      <c r="HOV953" s="35"/>
      <c r="HOW953" s="34"/>
      <c r="HPD953" s="35"/>
      <c r="HPE953" s="34"/>
      <c r="HPL953" s="35"/>
      <c r="HPM953" s="34"/>
      <c r="HPT953" s="35"/>
      <c r="HPU953" s="34"/>
      <c r="HQB953" s="35"/>
      <c r="HQC953" s="34"/>
      <c r="HQJ953" s="35"/>
      <c r="HQK953" s="34"/>
      <c r="HQR953" s="35"/>
      <c r="HQS953" s="34"/>
      <c r="HQZ953" s="35"/>
      <c r="HRA953" s="34"/>
      <c r="HRH953" s="35"/>
      <c r="HRI953" s="34"/>
      <c r="HRP953" s="35"/>
      <c r="HRQ953" s="34"/>
      <c r="HRX953" s="35"/>
      <c r="HRY953" s="34"/>
      <c r="HSF953" s="35"/>
      <c r="HSG953" s="34"/>
      <c r="HSN953" s="35"/>
      <c r="HSO953" s="34"/>
      <c r="HSV953" s="35"/>
      <c r="HSW953" s="34"/>
      <c r="HTD953" s="35"/>
      <c r="HTE953" s="34"/>
      <c r="HTL953" s="35"/>
      <c r="HTM953" s="34"/>
      <c r="HTT953" s="35"/>
      <c r="HTU953" s="34"/>
      <c r="HUB953" s="35"/>
      <c r="HUC953" s="34"/>
      <c r="HUJ953" s="35"/>
      <c r="HUK953" s="34"/>
      <c r="HUR953" s="35"/>
      <c r="HUS953" s="34"/>
      <c r="HUZ953" s="35"/>
      <c r="HVA953" s="34"/>
      <c r="HVH953" s="35"/>
      <c r="HVI953" s="34"/>
      <c r="HVP953" s="35"/>
      <c r="HVQ953" s="34"/>
      <c r="HVX953" s="35"/>
      <c r="HVY953" s="34"/>
      <c r="HWF953" s="35"/>
      <c r="HWG953" s="34"/>
      <c r="HWN953" s="35"/>
      <c r="HWO953" s="34"/>
      <c r="HWV953" s="35"/>
      <c r="HWW953" s="34"/>
      <c r="HXD953" s="35"/>
      <c r="HXE953" s="34"/>
      <c r="HXL953" s="35"/>
      <c r="HXM953" s="34"/>
      <c r="HXT953" s="35"/>
      <c r="HXU953" s="34"/>
      <c r="HYB953" s="35"/>
      <c r="HYC953" s="34"/>
      <c r="HYJ953" s="35"/>
      <c r="HYK953" s="34"/>
      <c r="HYR953" s="35"/>
      <c r="HYS953" s="34"/>
      <c r="HYZ953" s="35"/>
      <c r="HZA953" s="34"/>
      <c r="HZH953" s="35"/>
      <c r="HZI953" s="34"/>
      <c r="HZP953" s="35"/>
      <c r="HZQ953" s="34"/>
      <c r="HZX953" s="35"/>
      <c r="HZY953" s="34"/>
      <c r="IAF953" s="35"/>
      <c r="IAG953" s="34"/>
      <c r="IAN953" s="35"/>
      <c r="IAO953" s="34"/>
      <c r="IAV953" s="35"/>
      <c r="IAW953" s="34"/>
      <c r="IBD953" s="35"/>
      <c r="IBE953" s="34"/>
      <c r="IBL953" s="35"/>
      <c r="IBM953" s="34"/>
      <c r="IBT953" s="35"/>
      <c r="IBU953" s="34"/>
      <c r="ICB953" s="35"/>
      <c r="ICC953" s="34"/>
      <c r="ICJ953" s="35"/>
      <c r="ICK953" s="34"/>
      <c r="ICR953" s="35"/>
      <c r="ICS953" s="34"/>
      <c r="ICZ953" s="35"/>
      <c r="IDA953" s="34"/>
      <c r="IDH953" s="35"/>
      <c r="IDI953" s="34"/>
      <c r="IDP953" s="35"/>
      <c r="IDQ953" s="34"/>
      <c r="IDX953" s="35"/>
      <c r="IDY953" s="34"/>
      <c r="IEF953" s="35"/>
      <c r="IEG953" s="34"/>
      <c r="IEN953" s="35"/>
      <c r="IEO953" s="34"/>
      <c r="IEV953" s="35"/>
      <c r="IEW953" s="34"/>
      <c r="IFD953" s="35"/>
      <c r="IFE953" s="34"/>
      <c r="IFL953" s="35"/>
      <c r="IFM953" s="34"/>
      <c r="IFT953" s="35"/>
      <c r="IFU953" s="34"/>
      <c r="IGB953" s="35"/>
      <c r="IGC953" s="34"/>
      <c r="IGJ953" s="35"/>
      <c r="IGK953" s="34"/>
      <c r="IGR953" s="35"/>
      <c r="IGS953" s="34"/>
      <c r="IGZ953" s="35"/>
      <c r="IHA953" s="34"/>
      <c r="IHH953" s="35"/>
      <c r="IHI953" s="34"/>
      <c r="IHP953" s="35"/>
      <c r="IHQ953" s="34"/>
      <c r="IHX953" s="35"/>
      <c r="IHY953" s="34"/>
      <c r="IIF953" s="35"/>
      <c r="IIG953" s="34"/>
      <c r="IIN953" s="35"/>
      <c r="IIO953" s="34"/>
      <c r="IIV953" s="35"/>
      <c r="IIW953" s="34"/>
      <c r="IJD953" s="35"/>
      <c r="IJE953" s="34"/>
      <c r="IJL953" s="35"/>
      <c r="IJM953" s="34"/>
      <c r="IJT953" s="35"/>
      <c r="IJU953" s="34"/>
      <c r="IKB953" s="35"/>
      <c r="IKC953" s="34"/>
      <c r="IKJ953" s="35"/>
      <c r="IKK953" s="34"/>
      <c r="IKR953" s="35"/>
      <c r="IKS953" s="34"/>
      <c r="IKZ953" s="35"/>
      <c r="ILA953" s="34"/>
      <c r="ILH953" s="35"/>
      <c r="ILI953" s="34"/>
      <c r="ILP953" s="35"/>
      <c r="ILQ953" s="34"/>
      <c r="ILX953" s="35"/>
      <c r="ILY953" s="34"/>
      <c r="IMF953" s="35"/>
      <c r="IMG953" s="34"/>
      <c r="IMN953" s="35"/>
      <c r="IMO953" s="34"/>
      <c r="IMV953" s="35"/>
      <c r="IMW953" s="34"/>
      <c r="IND953" s="35"/>
      <c r="INE953" s="34"/>
      <c r="INL953" s="35"/>
      <c r="INM953" s="34"/>
      <c r="INT953" s="35"/>
      <c r="INU953" s="34"/>
      <c r="IOB953" s="35"/>
      <c r="IOC953" s="34"/>
      <c r="IOJ953" s="35"/>
      <c r="IOK953" s="34"/>
      <c r="IOR953" s="35"/>
      <c r="IOS953" s="34"/>
      <c r="IOZ953" s="35"/>
      <c r="IPA953" s="34"/>
      <c r="IPH953" s="35"/>
      <c r="IPI953" s="34"/>
      <c r="IPP953" s="35"/>
      <c r="IPQ953" s="34"/>
      <c r="IPX953" s="35"/>
      <c r="IPY953" s="34"/>
      <c r="IQF953" s="35"/>
      <c r="IQG953" s="34"/>
      <c r="IQN953" s="35"/>
      <c r="IQO953" s="34"/>
      <c r="IQV953" s="35"/>
      <c r="IQW953" s="34"/>
      <c r="IRD953" s="35"/>
      <c r="IRE953" s="34"/>
      <c r="IRL953" s="35"/>
      <c r="IRM953" s="34"/>
      <c r="IRT953" s="35"/>
      <c r="IRU953" s="34"/>
      <c r="ISB953" s="35"/>
      <c r="ISC953" s="34"/>
      <c r="ISJ953" s="35"/>
      <c r="ISK953" s="34"/>
      <c r="ISR953" s="35"/>
      <c r="ISS953" s="34"/>
      <c r="ISZ953" s="35"/>
      <c r="ITA953" s="34"/>
      <c r="ITH953" s="35"/>
      <c r="ITI953" s="34"/>
      <c r="ITP953" s="35"/>
      <c r="ITQ953" s="34"/>
      <c r="ITX953" s="35"/>
      <c r="ITY953" s="34"/>
      <c r="IUF953" s="35"/>
      <c r="IUG953" s="34"/>
      <c r="IUN953" s="35"/>
      <c r="IUO953" s="34"/>
      <c r="IUV953" s="35"/>
      <c r="IUW953" s="34"/>
      <c r="IVD953" s="35"/>
      <c r="IVE953" s="34"/>
      <c r="IVL953" s="35"/>
      <c r="IVM953" s="34"/>
      <c r="IVT953" s="35"/>
      <c r="IVU953" s="34"/>
      <c r="IWB953" s="35"/>
      <c r="IWC953" s="34"/>
      <c r="IWJ953" s="35"/>
      <c r="IWK953" s="34"/>
      <c r="IWR953" s="35"/>
      <c r="IWS953" s="34"/>
      <c r="IWZ953" s="35"/>
      <c r="IXA953" s="34"/>
      <c r="IXH953" s="35"/>
      <c r="IXI953" s="34"/>
      <c r="IXP953" s="35"/>
      <c r="IXQ953" s="34"/>
      <c r="IXX953" s="35"/>
      <c r="IXY953" s="34"/>
      <c r="IYF953" s="35"/>
      <c r="IYG953" s="34"/>
      <c r="IYN953" s="35"/>
      <c r="IYO953" s="34"/>
      <c r="IYV953" s="35"/>
      <c r="IYW953" s="34"/>
      <c r="IZD953" s="35"/>
      <c r="IZE953" s="34"/>
      <c r="IZL953" s="35"/>
      <c r="IZM953" s="34"/>
      <c r="IZT953" s="35"/>
      <c r="IZU953" s="34"/>
      <c r="JAB953" s="35"/>
      <c r="JAC953" s="34"/>
      <c r="JAJ953" s="35"/>
      <c r="JAK953" s="34"/>
      <c r="JAR953" s="35"/>
      <c r="JAS953" s="34"/>
      <c r="JAZ953" s="35"/>
      <c r="JBA953" s="34"/>
      <c r="JBH953" s="35"/>
      <c r="JBI953" s="34"/>
      <c r="JBP953" s="35"/>
      <c r="JBQ953" s="34"/>
      <c r="JBX953" s="35"/>
      <c r="JBY953" s="34"/>
      <c r="JCF953" s="35"/>
      <c r="JCG953" s="34"/>
      <c r="JCN953" s="35"/>
      <c r="JCO953" s="34"/>
      <c r="JCV953" s="35"/>
      <c r="JCW953" s="34"/>
      <c r="JDD953" s="35"/>
      <c r="JDE953" s="34"/>
      <c r="JDL953" s="35"/>
      <c r="JDM953" s="34"/>
      <c r="JDT953" s="35"/>
      <c r="JDU953" s="34"/>
      <c r="JEB953" s="35"/>
      <c r="JEC953" s="34"/>
      <c r="JEJ953" s="35"/>
      <c r="JEK953" s="34"/>
      <c r="JER953" s="35"/>
      <c r="JES953" s="34"/>
      <c r="JEZ953" s="35"/>
      <c r="JFA953" s="34"/>
      <c r="JFH953" s="35"/>
      <c r="JFI953" s="34"/>
      <c r="JFP953" s="35"/>
      <c r="JFQ953" s="34"/>
      <c r="JFX953" s="35"/>
      <c r="JFY953" s="34"/>
      <c r="JGF953" s="35"/>
      <c r="JGG953" s="34"/>
      <c r="JGN953" s="35"/>
      <c r="JGO953" s="34"/>
      <c r="JGV953" s="35"/>
      <c r="JGW953" s="34"/>
      <c r="JHD953" s="35"/>
      <c r="JHE953" s="34"/>
      <c r="JHL953" s="35"/>
      <c r="JHM953" s="34"/>
      <c r="JHT953" s="35"/>
      <c r="JHU953" s="34"/>
      <c r="JIB953" s="35"/>
      <c r="JIC953" s="34"/>
      <c r="JIJ953" s="35"/>
      <c r="JIK953" s="34"/>
      <c r="JIR953" s="35"/>
      <c r="JIS953" s="34"/>
      <c r="JIZ953" s="35"/>
      <c r="JJA953" s="34"/>
      <c r="JJH953" s="35"/>
      <c r="JJI953" s="34"/>
      <c r="JJP953" s="35"/>
      <c r="JJQ953" s="34"/>
      <c r="JJX953" s="35"/>
      <c r="JJY953" s="34"/>
      <c r="JKF953" s="35"/>
      <c r="JKG953" s="34"/>
      <c r="JKN953" s="35"/>
      <c r="JKO953" s="34"/>
      <c r="JKV953" s="35"/>
      <c r="JKW953" s="34"/>
      <c r="JLD953" s="35"/>
      <c r="JLE953" s="34"/>
      <c r="JLL953" s="35"/>
      <c r="JLM953" s="34"/>
      <c r="JLT953" s="35"/>
      <c r="JLU953" s="34"/>
      <c r="JMB953" s="35"/>
      <c r="JMC953" s="34"/>
      <c r="JMJ953" s="35"/>
      <c r="JMK953" s="34"/>
      <c r="JMR953" s="35"/>
      <c r="JMS953" s="34"/>
      <c r="JMZ953" s="35"/>
      <c r="JNA953" s="34"/>
      <c r="JNH953" s="35"/>
      <c r="JNI953" s="34"/>
      <c r="JNP953" s="35"/>
      <c r="JNQ953" s="34"/>
      <c r="JNX953" s="35"/>
      <c r="JNY953" s="34"/>
      <c r="JOF953" s="35"/>
      <c r="JOG953" s="34"/>
      <c r="JON953" s="35"/>
      <c r="JOO953" s="34"/>
      <c r="JOV953" s="35"/>
      <c r="JOW953" s="34"/>
      <c r="JPD953" s="35"/>
      <c r="JPE953" s="34"/>
      <c r="JPL953" s="35"/>
      <c r="JPM953" s="34"/>
      <c r="JPT953" s="35"/>
      <c r="JPU953" s="34"/>
      <c r="JQB953" s="35"/>
      <c r="JQC953" s="34"/>
      <c r="JQJ953" s="35"/>
      <c r="JQK953" s="34"/>
      <c r="JQR953" s="35"/>
      <c r="JQS953" s="34"/>
      <c r="JQZ953" s="35"/>
      <c r="JRA953" s="34"/>
      <c r="JRH953" s="35"/>
      <c r="JRI953" s="34"/>
      <c r="JRP953" s="35"/>
      <c r="JRQ953" s="34"/>
      <c r="JRX953" s="35"/>
      <c r="JRY953" s="34"/>
      <c r="JSF953" s="35"/>
      <c r="JSG953" s="34"/>
      <c r="JSN953" s="35"/>
      <c r="JSO953" s="34"/>
      <c r="JSV953" s="35"/>
      <c r="JSW953" s="34"/>
      <c r="JTD953" s="35"/>
      <c r="JTE953" s="34"/>
      <c r="JTL953" s="35"/>
      <c r="JTM953" s="34"/>
      <c r="JTT953" s="35"/>
      <c r="JTU953" s="34"/>
      <c r="JUB953" s="35"/>
      <c r="JUC953" s="34"/>
      <c r="JUJ953" s="35"/>
      <c r="JUK953" s="34"/>
      <c r="JUR953" s="35"/>
      <c r="JUS953" s="34"/>
      <c r="JUZ953" s="35"/>
      <c r="JVA953" s="34"/>
      <c r="JVH953" s="35"/>
      <c r="JVI953" s="34"/>
      <c r="JVP953" s="35"/>
      <c r="JVQ953" s="34"/>
      <c r="JVX953" s="35"/>
      <c r="JVY953" s="34"/>
      <c r="JWF953" s="35"/>
      <c r="JWG953" s="34"/>
      <c r="JWN953" s="35"/>
      <c r="JWO953" s="34"/>
      <c r="JWV953" s="35"/>
      <c r="JWW953" s="34"/>
      <c r="JXD953" s="35"/>
      <c r="JXE953" s="34"/>
      <c r="JXL953" s="35"/>
      <c r="JXM953" s="34"/>
      <c r="JXT953" s="35"/>
      <c r="JXU953" s="34"/>
      <c r="JYB953" s="35"/>
      <c r="JYC953" s="34"/>
      <c r="JYJ953" s="35"/>
      <c r="JYK953" s="34"/>
      <c r="JYR953" s="35"/>
      <c r="JYS953" s="34"/>
      <c r="JYZ953" s="35"/>
      <c r="JZA953" s="34"/>
      <c r="JZH953" s="35"/>
      <c r="JZI953" s="34"/>
      <c r="JZP953" s="35"/>
      <c r="JZQ953" s="34"/>
      <c r="JZX953" s="35"/>
      <c r="JZY953" s="34"/>
      <c r="KAF953" s="35"/>
      <c r="KAG953" s="34"/>
      <c r="KAN953" s="35"/>
      <c r="KAO953" s="34"/>
      <c r="KAV953" s="35"/>
      <c r="KAW953" s="34"/>
      <c r="KBD953" s="35"/>
      <c r="KBE953" s="34"/>
      <c r="KBL953" s="35"/>
      <c r="KBM953" s="34"/>
      <c r="KBT953" s="35"/>
      <c r="KBU953" s="34"/>
      <c r="KCB953" s="35"/>
      <c r="KCC953" s="34"/>
      <c r="KCJ953" s="35"/>
      <c r="KCK953" s="34"/>
      <c r="KCR953" s="35"/>
      <c r="KCS953" s="34"/>
      <c r="KCZ953" s="35"/>
      <c r="KDA953" s="34"/>
      <c r="KDH953" s="35"/>
      <c r="KDI953" s="34"/>
      <c r="KDP953" s="35"/>
      <c r="KDQ953" s="34"/>
      <c r="KDX953" s="35"/>
      <c r="KDY953" s="34"/>
      <c r="KEF953" s="35"/>
      <c r="KEG953" s="34"/>
      <c r="KEN953" s="35"/>
      <c r="KEO953" s="34"/>
      <c r="KEV953" s="35"/>
      <c r="KEW953" s="34"/>
      <c r="KFD953" s="35"/>
      <c r="KFE953" s="34"/>
      <c r="KFL953" s="35"/>
      <c r="KFM953" s="34"/>
      <c r="KFT953" s="35"/>
      <c r="KFU953" s="34"/>
      <c r="KGB953" s="35"/>
      <c r="KGC953" s="34"/>
      <c r="KGJ953" s="35"/>
      <c r="KGK953" s="34"/>
      <c r="KGR953" s="35"/>
      <c r="KGS953" s="34"/>
      <c r="KGZ953" s="35"/>
      <c r="KHA953" s="34"/>
      <c r="KHH953" s="35"/>
      <c r="KHI953" s="34"/>
      <c r="KHP953" s="35"/>
      <c r="KHQ953" s="34"/>
      <c r="KHX953" s="35"/>
      <c r="KHY953" s="34"/>
      <c r="KIF953" s="35"/>
      <c r="KIG953" s="34"/>
      <c r="KIN953" s="35"/>
      <c r="KIO953" s="34"/>
      <c r="KIV953" s="35"/>
      <c r="KIW953" s="34"/>
      <c r="KJD953" s="35"/>
      <c r="KJE953" s="34"/>
      <c r="KJL953" s="35"/>
      <c r="KJM953" s="34"/>
      <c r="KJT953" s="35"/>
      <c r="KJU953" s="34"/>
      <c r="KKB953" s="35"/>
      <c r="KKC953" s="34"/>
      <c r="KKJ953" s="35"/>
      <c r="KKK953" s="34"/>
      <c r="KKR953" s="35"/>
      <c r="KKS953" s="34"/>
      <c r="KKZ953" s="35"/>
      <c r="KLA953" s="34"/>
      <c r="KLH953" s="35"/>
      <c r="KLI953" s="34"/>
      <c r="KLP953" s="35"/>
      <c r="KLQ953" s="34"/>
      <c r="KLX953" s="35"/>
      <c r="KLY953" s="34"/>
      <c r="KMF953" s="35"/>
      <c r="KMG953" s="34"/>
      <c r="KMN953" s="35"/>
      <c r="KMO953" s="34"/>
      <c r="KMV953" s="35"/>
      <c r="KMW953" s="34"/>
      <c r="KND953" s="35"/>
      <c r="KNE953" s="34"/>
      <c r="KNL953" s="35"/>
      <c r="KNM953" s="34"/>
      <c r="KNT953" s="35"/>
      <c r="KNU953" s="34"/>
      <c r="KOB953" s="35"/>
      <c r="KOC953" s="34"/>
      <c r="KOJ953" s="35"/>
      <c r="KOK953" s="34"/>
      <c r="KOR953" s="35"/>
      <c r="KOS953" s="34"/>
      <c r="KOZ953" s="35"/>
      <c r="KPA953" s="34"/>
      <c r="KPH953" s="35"/>
      <c r="KPI953" s="34"/>
      <c r="KPP953" s="35"/>
      <c r="KPQ953" s="34"/>
      <c r="KPX953" s="35"/>
      <c r="KPY953" s="34"/>
      <c r="KQF953" s="35"/>
      <c r="KQG953" s="34"/>
      <c r="KQN953" s="35"/>
      <c r="KQO953" s="34"/>
      <c r="KQV953" s="35"/>
      <c r="KQW953" s="34"/>
      <c r="KRD953" s="35"/>
      <c r="KRE953" s="34"/>
      <c r="KRL953" s="35"/>
      <c r="KRM953" s="34"/>
      <c r="KRT953" s="35"/>
      <c r="KRU953" s="34"/>
      <c r="KSB953" s="35"/>
      <c r="KSC953" s="34"/>
      <c r="KSJ953" s="35"/>
      <c r="KSK953" s="34"/>
      <c r="KSR953" s="35"/>
      <c r="KSS953" s="34"/>
      <c r="KSZ953" s="35"/>
      <c r="KTA953" s="34"/>
      <c r="KTH953" s="35"/>
      <c r="KTI953" s="34"/>
      <c r="KTP953" s="35"/>
      <c r="KTQ953" s="34"/>
      <c r="KTX953" s="35"/>
      <c r="KTY953" s="34"/>
      <c r="KUF953" s="35"/>
      <c r="KUG953" s="34"/>
      <c r="KUN953" s="35"/>
      <c r="KUO953" s="34"/>
      <c r="KUV953" s="35"/>
      <c r="KUW953" s="34"/>
      <c r="KVD953" s="35"/>
      <c r="KVE953" s="34"/>
      <c r="KVL953" s="35"/>
      <c r="KVM953" s="34"/>
      <c r="KVT953" s="35"/>
      <c r="KVU953" s="34"/>
      <c r="KWB953" s="35"/>
      <c r="KWC953" s="34"/>
      <c r="KWJ953" s="35"/>
      <c r="KWK953" s="34"/>
      <c r="KWR953" s="35"/>
      <c r="KWS953" s="34"/>
      <c r="KWZ953" s="35"/>
      <c r="KXA953" s="34"/>
      <c r="KXH953" s="35"/>
      <c r="KXI953" s="34"/>
      <c r="KXP953" s="35"/>
      <c r="KXQ953" s="34"/>
      <c r="KXX953" s="35"/>
      <c r="KXY953" s="34"/>
      <c r="KYF953" s="35"/>
      <c r="KYG953" s="34"/>
      <c r="KYN953" s="35"/>
      <c r="KYO953" s="34"/>
      <c r="KYV953" s="35"/>
      <c r="KYW953" s="34"/>
      <c r="KZD953" s="35"/>
      <c r="KZE953" s="34"/>
      <c r="KZL953" s="35"/>
      <c r="KZM953" s="34"/>
      <c r="KZT953" s="35"/>
      <c r="KZU953" s="34"/>
      <c r="LAB953" s="35"/>
      <c r="LAC953" s="34"/>
      <c r="LAJ953" s="35"/>
      <c r="LAK953" s="34"/>
      <c r="LAR953" s="35"/>
      <c r="LAS953" s="34"/>
      <c r="LAZ953" s="35"/>
      <c r="LBA953" s="34"/>
      <c r="LBH953" s="35"/>
      <c r="LBI953" s="34"/>
      <c r="LBP953" s="35"/>
      <c r="LBQ953" s="34"/>
      <c r="LBX953" s="35"/>
      <c r="LBY953" s="34"/>
      <c r="LCF953" s="35"/>
      <c r="LCG953" s="34"/>
      <c r="LCN953" s="35"/>
      <c r="LCO953" s="34"/>
      <c r="LCV953" s="35"/>
      <c r="LCW953" s="34"/>
      <c r="LDD953" s="35"/>
      <c r="LDE953" s="34"/>
      <c r="LDL953" s="35"/>
      <c r="LDM953" s="34"/>
      <c r="LDT953" s="35"/>
      <c r="LDU953" s="34"/>
      <c r="LEB953" s="35"/>
      <c r="LEC953" s="34"/>
      <c r="LEJ953" s="35"/>
      <c r="LEK953" s="34"/>
      <c r="LER953" s="35"/>
      <c r="LES953" s="34"/>
      <c r="LEZ953" s="35"/>
      <c r="LFA953" s="34"/>
      <c r="LFH953" s="35"/>
      <c r="LFI953" s="34"/>
      <c r="LFP953" s="35"/>
      <c r="LFQ953" s="34"/>
      <c r="LFX953" s="35"/>
      <c r="LFY953" s="34"/>
      <c r="LGF953" s="35"/>
      <c r="LGG953" s="34"/>
      <c r="LGN953" s="35"/>
      <c r="LGO953" s="34"/>
      <c r="LGV953" s="35"/>
      <c r="LGW953" s="34"/>
      <c r="LHD953" s="35"/>
      <c r="LHE953" s="34"/>
      <c r="LHL953" s="35"/>
      <c r="LHM953" s="34"/>
      <c r="LHT953" s="35"/>
      <c r="LHU953" s="34"/>
      <c r="LIB953" s="35"/>
      <c r="LIC953" s="34"/>
      <c r="LIJ953" s="35"/>
      <c r="LIK953" s="34"/>
      <c r="LIR953" s="35"/>
      <c r="LIS953" s="34"/>
      <c r="LIZ953" s="35"/>
      <c r="LJA953" s="34"/>
      <c r="LJH953" s="35"/>
      <c r="LJI953" s="34"/>
      <c r="LJP953" s="35"/>
      <c r="LJQ953" s="34"/>
      <c r="LJX953" s="35"/>
      <c r="LJY953" s="34"/>
      <c r="LKF953" s="35"/>
      <c r="LKG953" s="34"/>
      <c r="LKN953" s="35"/>
      <c r="LKO953" s="34"/>
      <c r="LKV953" s="35"/>
      <c r="LKW953" s="34"/>
      <c r="LLD953" s="35"/>
      <c r="LLE953" s="34"/>
      <c r="LLL953" s="35"/>
      <c r="LLM953" s="34"/>
      <c r="LLT953" s="35"/>
      <c r="LLU953" s="34"/>
      <c r="LMB953" s="35"/>
      <c r="LMC953" s="34"/>
      <c r="LMJ953" s="35"/>
      <c r="LMK953" s="34"/>
      <c r="LMR953" s="35"/>
      <c r="LMS953" s="34"/>
      <c r="LMZ953" s="35"/>
      <c r="LNA953" s="34"/>
      <c r="LNH953" s="35"/>
      <c r="LNI953" s="34"/>
      <c r="LNP953" s="35"/>
      <c r="LNQ953" s="34"/>
      <c r="LNX953" s="35"/>
      <c r="LNY953" s="34"/>
      <c r="LOF953" s="35"/>
      <c r="LOG953" s="34"/>
      <c r="LON953" s="35"/>
      <c r="LOO953" s="34"/>
      <c r="LOV953" s="35"/>
      <c r="LOW953" s="34"/>
      <c r="LPD953" s="35"/>
      <c r="LPE953" s="34"/>
      <c r="LPL953" s="35"/>
      <c r="LPM953" s="34"/>
      <c r="LPT953" s="35"/>
      <c r="LPU953" s="34"/>
      <c r="LQB953" s="35"/>
      <c r="LQC953" s="34"/>
      <c r="LQJ953" s="35"/>
      <c r="LQK953" s="34"/>
      <c r="LQR953" s="35"/>
      <c r="LQS953" s="34"/>
      <c r="LQZ953" s="35"/>
      <c r="LRA953" s="34"/>
      <c r="LRH953" s="35"/>
      <c r="LRI953" s="34"/>
      <c r="LRP953" s="35"/>
      <c r="LRQ953" s="34"/>
      <c r="LRX953" s="35"/>
      <c r="LRY953" s="34"/>
      <c r="LSF953" s="35"/>
      <c r="LSG953" s="34"/>
      <c r="LSN953" s="35"/>
      <c r="LSO953" s="34"/>
      <c r="LSV953" s="35"/>
      <c r="LSW953" s="34"/>
      <c r="LTD953" s="35"/>
      <c r="LTE953" s="34"/>
      <c r="LTL953" s="35"/>
      <c r="LTM953" s="34"/>
      <c r="LTT953" s="35"/>
      <c r="LTU953" s="34"/>
      <c r="LUB953" s="35"/>
      <c r="LUC953" s="34"/>
      <c r="LUJ953" s="35"/>
      <c r="LUK953" s="34"/>
      <c r="LUR953" s="35"/>
      <c r="LUS953" s="34"/>
      <c r="LUZ953" s="35"/>
      <c r="LVA953" s="34"/>
      <c r="LVH953" s="35"/>
      <c r="LVI953" s="34"/>
      <c r="LVP953" s="35"/>
      <c r="LVQ953" s="34"/>
      <c r="LVX953" s="35"/>
      <c r="LVY953" s="34"/>
      <c r="LWF953" s="35"/>
      <c r="LWG953" s="34"/>
      <c r="LWN953" s="35"/>
      <c r="LWO953" s="34"/>
      <c r="LWV953" s="35"/>
      <c r="LWW953" s="34"/>
      <c r="LXD953" s="35"/>
      <c r="LXE953" s="34"/>
      <c r="LXL953" s="35"/>
      <c r="LXM953" s="34"/>
      <c r="LXT953" s="35"/>
      <c r="LXU953" s="34"/>
      <c r="LYB953" s="35"/>
      <c r="LYC953" s="34"/>
      <c r="LYJ953" s="35"/>
      <c r="LYK953" s="34"/>
      <c r="LYR953" s="35"/>
      <c r="LYS953" s="34"/>
      <c r="LYZ953" s="35"/>
      <c r="LZA953" s="34"/>
      <c r="LZH953" s="35"/>
      <c r="LZI953" s="34"/>
      <c r="LZP953" s="35"/>
      <c r="LZQ953" s="34"/>
      <c r="LZX953" s="35"/>
      <c r="LZY953" s="34"/>
      <c r="MAF953" s="35"/>
      <c r="MAG953" s="34"/>
      <c r="MAN953" s="35"/>
      <c r="MAO953" s="34"/>
      <c r="MAV953" s="35"/>
      <c r="MAW953" s="34"/>
      <c r="MBD953" s="35"/>
      <c r="MBE953" s="34"/>
      <c r="MBL953" s="35"/>
      <c r="MBM953" s="34"/>
      <c r="MBT953" s="35"/>
      <c r="MBU953" s="34"/>
      <c r="MCB953" s="35"/>
      <c r="MCC953" s="34"/>
      <c r="MCJ953" s="35"/>
      <c r="MCK953" s="34"/>
      <c r="MCR953" s="35"/>
      <c r="MCS953" s="34"/>
      <c r="MCZ953" s="35"/>
      <c r="MDA953" s="34"/>
      <c r="MDH953" s="35"/>
      <c r="MDI953" s="34"/>
      <c r="MDP953" s="35"/>
      <c r="MDQ953" s="34"/>
      <c r="MDX953" s="35"/>
      <c r="MDY953" s="34"/>
      <c r="MEF953" s="35"/>
      <c r="MEG953" s="34"/>
      <c r="MEN953" s="35"/>
      <c r="MEO953" s="34"/>
      <c r="MEV953" s="35"/>
      <c r="MEW953" s="34"/>
      <c r="MFD953" s="35"/>
      <c r="MFE953" s="34"/>
      <c r="MFL953" s="35"/>
      <c r="MFM953" s="34"/>
      <c r="MFT953" s="35"/>
      <c r="MFU953" s="34"/>
      <c r="MGB953" s="35"/>
      <c r="MGC953" s="34"/>
      <c r="MGJ953" s="35"/>
      <c r="MGK953" s="34"/>
      <c r="MGR953" s="35"/>
      <c r="MGS953" s="34"/>
      <c r="MGZ953" s="35"/>
      <c r="MHA953" s="34"/>
      <c r="MHH953" s="35"/>
      <c r="MHI953" s="34"/>
      <c r="MHP953" s="35"/>
      <c r="MHQ953" s="34"/>
      <c r="MHX953" s="35"/>
      <c r="MHY953" s="34"/>
      <c r="MIF953" s="35"/>
      <c r="MIG953" s="34"/>
      <c r="MIN953" s="35"/>
      <c r="MIO953" s="34"/>
      <c r="MIV953" s="35"/>
      <c r="MIW953" s="34"/>
      <c r="MJD953" s="35"/>
      <c r="MJE953" s="34"/>
      <c r="MJL953" s="35"/>
      <c r="MJM953" s="34"/>
      <c r="MJT953" s="35"/>
      <c r="MJU953" s="34"/>
      <c r="MKB953" s="35"/>
      <c r="MKC953" s="34"/>
      <c r="MKJ953" s="35"/>
      <c r="MKK953" s="34"/>
      <c r="MKR953" s="35"/>
      <c r="MKS953" s="34"/>
      <c r="MKZ953" s="35"/>
      <c r="MLA953" s="34"/>
      <c r="MLH953" s="35"/>
      <c r="MLI953" s="34"/>
      <c r="MLP953" s="35"/>
      <c r="MLQ953" s="34"/>
      <c r="MLX953" s="35"/>
      <c r="MLY953" s="34"/>
      <c r="MMF953" s="35"/>
      <c r="MMG953" s="34"/>
      <c r="MMN953" s="35"/>
      <c r="MMO953" s="34"/>
      <c r="MMV953" s="35"/>
      <c r="MMW953" s="34"/>
      <c r="MND953" s="35"/>
      <c r="MNE953" s="34"/>
      <c r="MNL953" s="35"/>
      <c r="MNM953" s="34"/>
      <c r="MNT953" s="35"/>
      <c r="MNU953" s="34"/>
      <c r="MOB953" s="35"/>
      <c r="MOC953" s="34"/>
      <c r="MOJ953" s="35"/>
      <c r="MOK953" s="34"/>
      <c r="MOR953" s="35"/>
      <c r="MOS953" s="34"/>
      <c r="MOZ953" s="35"/>
      <c r="MPA953" s="34"/>
      <c r="MPH953" s="35"/>
      <c r="MPI953" s="34"/>
      <c r="MPP953" s="35"/>
      <c r="MPQ953" s="34"/>
      <c r="MPX953" s="35"/>
      <c r="MPY953" s="34"/>
      <c r="MQF953" s="35"/>
      <c r="MQG953" s="34"/>
      <c r="MQN953" s="35"/>
      <c r="MQO953" s="34"/>
      <c r="MQV953" s="35"/>
      <c r="MQW953" s="34"/>
      <c r="MRD953" s="35"/>
      <c r="MRE953" s="34"/>
      <c r="MRL953" s="35"/>
      <c r="MRM953" s="34"/>
      <c r="MRT953" s="35"/>
      <c r="MRU953" s="34"/>
      <c r="MSB953" s="35"/>
      <c r="MSC953" s="34"/>
      <c r="MSJ953" s="35"/>
      <c r="MSK953" s="34"/>
      <c r="MSR953" s="35"/>
      <c r="MSS953" s="34"/>
      <c r="MSZ953" s="35"/>
      <c r="MTA953" s="34"/>
      <c r="MTH953" s="35"/>
      <c r="MTI953" s="34"/>
      <c r="MTP953" s="35"/>
      <c r="MTQ953" s="34"/>
      <c r="MTX953" s="35"/>
      <c r="MTY953" s="34"/>
      <c r="MUF953" s="35"/>
      <c r="MUG953" s="34"/>
      <c r="MUN953" s="35"/>
      <c r="MUO953" s="34"/>
      <c r="MUV953" s="35"/>
      <c r="MUW953" s="34"/>
      <c r="MVD953" s="35"/>
      <c r="MVE953" s="34"/>
      <c r="MVL953" s="35"/>
      <c r="MVM953" s="34"/>
      <c r="MVT953" s="35"/>
      <c r="MVU953" s="34"/>
      <c r="MWB953" s="35"/>
      <c r="MWC953" s="34"/>
      <c r="MWJ953" s="35"/>
      <c r="MWK953" s="34"/>
      <c r="MWR953" s="35"/>
      <c r="MWS953" s="34"/>
      <c r="MWZ953" s="35"/>
      <c r="MXA953" s="34"/>
      <c r="MXH953" s="35"/>
      <c r="MXI953" s="34"/>
      <c r="MXP953" s="35"/>
      <c r="MXQ953" s="34"/>
      <c r="MXX953" s="35"/>
      <c r="MXY953" s="34"/>
      <c r="MYF953" s="35"/>
      <c r="MYG953" s="34"/>
      <c r="MYN953" s="35"/>
      <c r="MYO953" s="34"/>
      <c r="MYV953" s="35"/>
      <c r="MYW953" s="34"/>
      <c r="MZD953" s="35"/>
      <c r="MZE953" s="34"/>
      <c r="MZL953" s="35"/>
      <c r="MZM953" s="34"/>
      <c r="MZT953" s="35"/>
      <c r="MZU953" s="34"/>
      <c r="NAB953" s="35"/>
      <c r="NAC953" s="34"/>
      <c r="NAJ953" s="35"/>
      <c r="NAK953" s="34"/>
      <c r="NAR953" s="35"/>
      <c r="NAS953" s="34"/>
      <c r="NAZ953" s="35"/>
      <c r="NBA953" s="34"/>
      <c r="NBH953" s="35"/>
      <c r="NBI953" s="34"/>
      <c r="NBP953" s="35"/>
      <c r="NBQ953" s="34"/>
      <c r="NBX953" s="35"/>
      <c r="NBY953" s="34"/>
      <c r="NCF953" s="35"/>
      <c r="NCG953" s="34"/>
      <c r="NCN953" s="35"/>
      <c r="NCO953" s="34"/>
      <c r="NCV953" s="35"/>
      <c r="NCW953" s="34"/>
      <c r="NDD953" s="35"/>
      <c r="NDE953" s="34"/>
      <c r="NDL953" s="35"/>
      <c r="NDM953" s="34"/>
      <c r="NDT953" s="35"/>
      <c r="NDU953" s="34"/>
      <c r="NEB953" s="35"/>
      <c r="NEC953" s="34"/>
      <c r="NEJ953" s="35"/>
      <c r="NEK953" s="34"/>
      <c r="NER953" s="35"/>
      <c r="NES953" s="34"/>
      <c r="NEZ953" s="35"/>
      <c r="NFA953" s="34"/>
      <c r="NFH953" s="35"/>
      <c r="NFI953" s="34"/>
      <c r="NFP953" s="35"/>
      <c r="NFQ953" s="34"/>
      <c r="NFX953" s="35"/>
      <c r="NFY953" s="34"/>
      <c r="NGF953" s="35"/>
      <c r="NGG953" s="34"/>
      <c r="NGN953" s="35"/>
      <c r="NGO953" s="34"/>
      <c r="NGV953" s="35"/>
      <c r="NGW953" s="34"/>
      <c r="NHD953" s="35"/>
      <c r="NHE953" s="34"/>
      <c r="NHL953" s="35"/>
      <c r="NHM953" s="34"/>
      <c r="NHT953" s="35"/>
      <c r="NHU953" s="34"/>
      <c r="NIB953" s="35"/>
      <c r="NIC953" s="34"/>
      <c r="NIJ953" s="35"/>
      <c r="NIK953" s="34"/>
      <c r="NIR953" s="35"/>
      <c r="NIS953" s="34"/>
      <c r="NIZ953" s="35"/>
      <c r="NJA953" s="34"/>
      <c r="NJH953" s="35"/>
      <c r="NJI953" s="34"/>
      <c r="NJP953" s="35"/>
      <c r="NJQ953" s="34"/>
      <c r="NJX953" s="35"/>
      <c r="NJY953" s="34"/>
      <c r="NKF953" s="35"/>
      <c r="NKG953" s="34"/>
      <c r="NKN953" s="35"/>
      <c r="NKO953" s="34"/>
      <c r="NKV953" s="35"/>
      <c r="NKW953" s="34"/>
      <c r="NLD953" s="35"/>
      <c r="NLE953" s="34"/>
      <c r="NLL953" s="35"/>
      <c r="NLM953" s="34"/>
      <c r="NLT953" s="35"/>
      <c r="NLU953" s="34"/>
      <c r="NMB953" s="35"/>
      <c r="NMC953" s="34"/>
      <c r="NMJ953" s="35"/>
      <c r="NMK953" s="34"/>
      <c r="NMR953" s="35"/>
      <c r="NMS953" s="34"/>
      <c r="NMZ953" s="35"/>
      <c r="NNA953" s="34"/>
      <c r="NNH953" s="35"/>
      <c r="NNI953" s="34"/>
      <c r="NNP953" s="35"/>
      <c r="NNQ953" s="34"/>
      <c r="NNX953" s="35"/>
      <c r="NNY953" s="34"/>
      <c r="NOF953" s="35"/>
      <c r="NOG953" s="34"/>
      <c r="NON953" s="35"/>
      <c r="NOO953" s="34"/>
      <c r="NOV953" s="35"/>
      <c r="NOW953" s="34"/>
      <c r="NPD953" s="35"/>
      <c r="NPE953" s="34"/>
      <c r="NPL953" s="35"/>
      <c r="NPM953" s="34"/>
      <c r="NPT953" s="35"/>
      <c r="NPU953" s="34"/>
      <c r="NQB953" s="35"/>
      <c r="NQC953" s="34"/>
      <c r="NQJ953" s="35"/>
      <c r="NQK953" s="34"/>
      <c r="NQR953" s="35"/>
      <c r="NQS953" s="34"/>
      <c r="NQZ953" s="35"/>
      <c r="NRA953" s="34"/>
      <c r="NRH953" s="35"/>
      <c r="NRI953" s="34"/>
      <c r="NRP953" s="35"/>
      <c r="NRQ953" s="34"/>
      <c r="NRX953" s="35"/>
      <c r="NRY953" s="34"/>
      <c r="NSF953" s="35"/>
      <c r="NSG953" s="34"/>
      <c r="NSN953" s="35"/>
      <c r="NSO953" s="34"/>
      <c r="NSV953" s="35"/>
      <c r="NSW953" s="34"/>
      <c r="NTD953" s="35"/>
      <c r="NTE953" s="34"/>
      <c r="NTL953" s="35"/>
      <c r="NTM953" s="34"/>
      <c r="NTT953" s="35"/>
      <c r="NTU953" s="34"/>
      <c r="NUB953" s="35"/>
      <c r="NUC953" s="34"/>
      <c r="NUJ953" s="35"/>
      <c r="NUK953" s="34"/>
      <c r="NUR953" s="35"/>
      <c r="NUS953" s="34"/>
      <c r="NUZ953" s="35"/>
      <c r="NVA953" s="34"/>
      <c r="NVH953" s="35"/>
      <c r="NVI953" s="34"/>
      <c r="NVP953" s="35"/>
      <c r="NVQ953" s="34"/>
      <c r="NVX953" s="35"/>
      <c r="NVY953" s="34"/>
      <c r="NWF953" s="35"/>
      <c r="NWG953" s="34"/>
      <c r="NWN953" s="35"/>
      <c r="NWO953" s="34"/>
      <c r="NWV953" s="35"/>
      <c r="NWW953" s="34"/>
      <c r="NXD953" s="35"/>
      <c r="NXE953" s="34"/>
      <c r="NXL953" s="35"/>
      <c r="NXM953" s="34"/>
      <c r="NXT953" s="35"/>
      <c r="NXU953" s="34"/>
      <c r="NYB953" s="35"/>
      <c r="NYC953" s="34"/>
      <c r="NYJ953" s="35"/>
      <c r="NYK953" s="34"/>
      <c r="NYR953" s="35"/>
      <c r="NYS953" s="34"/>
      <c r="NYZ953" s="35"/>
      <c r="NZA953" s="34"/>
      <c r="NZH953" s="35"/>
      <c r="NZI953" s="34"/>
      <c r="NZP953" s="35"/>
      <c r="NZQ953" s="34"/>
      <c r="NZX953" s="35"/>
      <c r="NZY953" s="34"/>
      <c r="OAF953" s="35"/>
      <c r="OAG953" s="34"/>
      <c r="OAN953" s="35"/>
      <c r="OAO953" s="34"/>
      <c r="OAV953" s="35"/>
      <c r="OAW953" s="34"/>
      <c r="OBD953" s="35"/>
      <c r="OBE953" s="34"/>
      <c r="OBL953" s="35"/>
      <c r="OBM953" s="34"/>
      <c r="OBT953" s="35"/>
      <c r="OBU953" s="34"/>
      <c r="OCB953" s="35"/>
      <c r="OCC953" s="34"/>
      <c r="OCJ953" s="35"/>
      <c r="OCK953" s="34"/>
      <c r="OCR953" s="35"/>
      <c r="OCS953" s="34"/>
      <c r="OCZ953" s="35"/>
      <c r="ODA953" s="34"/>
      <c r="ODH953" s="35"/>
      <c r="ODI953" s="34"/>
      <c r="ODP953" s="35"/>
      <c r="ODQ953" s="34"/>
      <c r="ODX953" s="35"/>
      <c r="ODY953" s="34"/>
      <c r="OEF953" s="35"/>
      <c r="OEG953" s="34"/>
      <c r="OEN953" s="35"/>
      <c r="OEO953" s="34"/>
      <c r="OEV953" s="35"/>
      <c r="OEW953" s="34"/>
      <c r="OFD953" s="35"/>
      <c r="OFE953" s="34"/>
      <c r="OFL953" s="35"/>
      <c r="OFM953" s="34"/>
      <c r="OFT953" s="35"/>
      <c r="OFU953" s="34"/>
      <c r="OGB953" s="35"/>
      <c r="OGC953" s="34"/>
      <c r="OGJ953" s="35"/>
      <c r="OGK953" s="34"/>
      <c r="OGR953" s="35"/>
      <c r="OGS953" s="34"/>
      <c r="OGZ953" s="35"/>
      <c r="OHA953" s="34"/>
      <c r="OHH953" s="35"/>
      <c r="OHI953" s="34"/>
      <c r="OHP953" s="35"/>
      <c r="OHQ953" s="34"/>
      <c r="OHX953" s="35"/>
      <c r="OHY953" s="34"/>
      <c r="OIF953" s="35"/>
      <c r="OIG953" s="34"/>
      <c r="OIN953" s="35"/>
      <c r="OIO953" s="34"/>
      <c r="OIV953" s="35"/>
      <c r="OIW953" s="34"/>
      <c r="OJD953" s="35"/>
      <c r="OJE953" s="34"/>
      <c r="OJL953" s="35"/>
      <c r="OJM953" s="34"/>
      <c r="OJT953" s="35"/>
      <c r="OJU953" s="34"/>
      <c r="OKB953" s="35"/>
      <c r="OKC953" s="34"/>
      <c r="OKJ953" s="35"/>
      <c r="OKK953" s="34"/>
      <c r="OKR953" s="35"/>
      <c r="OKS953" s="34"/>
      <c r="OKZ953" s="35"/>
      <c r="OLA953" s="34"/>
      <c r="OLH953" s="35"/>
      <c r="OLI953" s="34"/>
      <c r="OLP953" s="35"/>
      <c r="OLQ953" s="34"/>
      <c r="OLX953" s="35"/>
      <c r="OLY953" s="34"/>
      <c r="OMF953" s="35"/>
      <c r="OMG953" s="34"/>
      <c r="OMN953" s="35"/>
      <c r="OMO953" s="34"/>
      <c r="OMV953" s="35"/>
      <c r="OMW953" s="34"/>
      <c r="OND953" s="35"/>
      <c r="ONE953" s="34"/>
      <c r="ONL953" s="35"/>
      <c r="ONM953" s="34"/>
      <c r="ONT953" s="35"/>
      <c r="ONU953" s="34"/>
      <c r="OOB953" s="35"/>
      <c r="OOC953" s="34"/>
      <c r="OOJ953" s="35"/>
      <c r="OOK953" s="34"/>
      <c r="OOR953" s="35"/>
      <c r="OOS953" s="34"/>
      <c r="OOZ953" s="35"/>
      <c r="OPA953" s="34"/>
      <c r="OPH953" s="35"/>
      <c r="OPI953" s="34"/>
      <c r="OPP953" s="35"/>
      <c r="OPQ953" s="34"/>
      <c r="OPX953" s="35"/>
      <c r="OPY953" s="34"/>
      <c r="OQF953" s="35"/>
      <c r="OQG953" s="34"/>
      <c r="OQN953" s="35"/>
      <c r="OQO953" s="34"/>
      <c r="OQV953" s="35"/>
      <c r="OQW953" s="34"/>
      <c r="ORD953" s="35"/>
      <c r="ORE953" s="34"/>
      <c r="ORL953" s="35"/>
      <c r="ORM953" s="34"/>
      <c r="ORT953" s="35"/>
      <c r="ORU953" s="34"/>
      <c r="OSB953" s="35"/>
      <c r="OSC953" s="34"/>
      <c r="OSJ953" s="35"/>
      <c r="OSK953" s="34"/>
      <c r="OSR953" s="35"/>
      <c r="OSS953" s="34"/>
      <c r="OSZ953" s="35"/>
      <c r="OTA953" s="34"/>
      <c r="OTH953" s="35"/>
      <c r="OTI953" s="34"/>
      <c r="OTP953" s="35"/>
      <c r="OTQ953" s="34"/>
      <c r="OTX953" s="35"/>
      <c r="OTY953" s="34"/>
      <c r="OUF953" s="35"/>
      <c r="OUG953" s="34"/>
      <c r="OUN953" s="35"/>
      <c r="OUO953" s="34"/>
      <c r="OUV953" s="35"/>
      <c r="OUW953" s="34"/>
      <c r="OVD953" s="35"/>
      <c r="OVE953" s="34"/>
      <c r="OVL953" s="35"/>
      <c r="OVM953" s="34"/>
      <c r="OVT953" s="35"/>
      <c r="OVU953" s="34"/>
      <c r="OWB953" s="35"/>
      <c r="OWC953" s="34"/>
      <c r="OWJ953" s="35"/>
      <c r="OWK953" s="34"/>
      <c r="OWR953" s="35"/>
      <c r="OWS953" s="34"/>
      <c r="OWZ953" s="35"/>
      <c r="OXA953" s="34"/>
      <c r="OXH953" s="35"/>
      <c r="OXI953" s="34"/>
      <c r="OXP953" s="35"/>
      <c r="OXQ953" s="34"/>
      <c r="OXX953" s="35"/>
      <c r="OXY953" s="34"/>
      <c r="OYF953" s="35"/>
      <c r="OYG953" s="34"/>
      <c r="OYN953" s="35"/>
      <c r="OYO953" s="34"/>
      <c r="OYV953" s="35"/>
      <c r="OYW953" s="34"/>
      <c r="OZD953" s="35"/>
      <c r="OZE953" s="34"/>
      <c r="OZL953" s="35"/>
      <c r="OZM953" s="34"/>
      <c r="OZT953" s="35"/>
      <c r="OZU953" s="34"/>
      <c r="PAB953" s="35"/>
      <c r="PAC953" s="34"/>
      <c r="PAJ953" s="35"/>
      <c r="PAK953" s="34"/>
      <c r="PAR953" s="35"/>
      <c r="PAS953" s="34"/>
      <c r="PAZ953" s="35"/>
      <c r="PBA953" s="34"/>
      <c r="PBH953" s="35"/>
      <c r="PBI953" s="34"/>
      <c r="PBP953" s="35"/>
      <c r="PBQ953" s="34"/>
      <c r="PBX953" s="35"/>
      <c r="PBY953" s="34"/>
      <c r="PCF953" s="35"/>
      <c r="PCG953" s="34"/>
      <c r="PCN953" s="35"/>
      <c r="PCO953" s="34"/>
      <c r="PCV953" s="35"/>
      <c r="PCW953" s="34"/>
      <c r="PDD953" s="35"/>
      <c r="PDE953" s="34"/>
      <c r="PDL953" s="35"/>
      <c r="PDM953" s="34"/>
      <c r="PDT953" s="35"/>
      <c r="PDU953" s="34"/>
      <c r="PEB953" s="35"/>
      <c r="PEC953" s="34"/>
      <c r="PEJ953" s="35"/>
      <c r="PEK953" s="34"/>
      <c r="PER953" s="35"/>
      <c r="PES953" s="34"/>
      <c r="PEZ953" s="35"/>
      <c r="PFA953" s="34"/>
      <c r="PFH953" s="35"/>
      <c r="PFI953" s="34"/>
      <c r="PFP953" s="35"/>
      <c r="PFQ953" s="34"/>
      <c r="PFX953" s="35"/>
      <c r="PFY953" s="34"/>
      <c r="PGF953" s="35"/>
      <c r="PGG953" s="34"/>
      <c r="PGN953" s="35"/>
      <c r="PGO953" s="34"/>
      <c r="PGV953" s="35"/>
      <c r="PGW953" s="34"/>
      <c r="PHD953" s="35"/>
      <c r="PHE953" s="34"/>
      <c r="PHL953" s="35"/>
      <c r="PHM953" s="34"/>
      <c r="PHT953" s="35"/>
      <c r="PHU953" s="34"/>
      <c r="PIB953" s="35"/>
      <c r="PIC953" s="34"/>
      <c r="PIJ953" s="35"/>
      <c r="PIK953" s="34"/>
      <c r="PIR953" s="35"/>
      <c r="PIS953" s="34"/>
      <c r="PIZ953" s="35"/>
      <c r="PJA953" s="34"/>
      <c r="PJH953" s="35"/>
      <c r="PJI953" s="34"/>
      <c r="PJP953" s="35"/>
      <c r="PJQ953" s="34"/>
      <c r="PJX953" s="35"/>
      <c r="PJY953" s="34"/>
      <c r="PKF953" s="35"/>
      <c r="PKG953" s="34"/>
      <c r="PKN953" s="35"/>
      <c r="PKO953" s="34"/>
      <c r="PKV953" s="35"/>
      <c r="PKW953" s="34"/>
      <c r="PLD953" s="35"/>
      <c r="PLE953" s="34"/>
      <c r="PLL953" s="35"/>
      <c r="PLM953" s="34"/>
      <c r="PLT953" s="35"/>
      <c r="PLU953" s="34"/>
      <c r="PMB953" s="35"/>
      <c r="PMC953" s="34"/>
      <c r="PMJ953" s="35"/>
      <c r="PMK953" s="34"/>
      <c r="PMR953" s="35"/>
      <c r="PMS953" s="34"/>
      <c r="PMZ953" s="35"/>
      <c r="PNA953" s="34"/>
      <c r="PNH953" s="35"/>
      <c r="PNI953" s="34"/>
      <c r="PNP953" s="35"/>
      <c r="PNQ953" s="34"/>
      <c r="PNX953" s="35"/>
      <c r="PNY953" s="34"/>
      <c r="POF953" s="35"/>
      <c r="POG953" s="34"/>
      <c r="PON953" s="35"/>
      <c r="POO953" s="34"/>
      <c r="POV953" s="35"/>
      <c r="POW953" s="34"/>
      <c r="PPD953" s="35"/>
      <c r="PPE953" s="34"/>
      <c r="PPL953" s="35"/>
      <c r="PPM953" s="34"/>
      <c r="PPT953" s="35"/>
      <c r="PPU953" s="34"/>
      <c r="PQB953" s="35"/>
      <c r="PQC953" s="34"/>
      <c r="PQJ953" s="35"/>
      <c r="PQK953" s="34"/>
      <c r="PQR953" s="35"/>
      <c r="PQS953" s="34"/>
      <c r="PQZ953" s="35"/>
      <c r="PRA953" s="34"/>
      <c r="PRH953" s="35"/>
      <c r="PRI953" s="34"/>
      <c r="PRP953" s="35"/>
      <c r="PRQ953" s="34"/>
      <c r="PRX953" s="35"/>
      <c r="PRY953" s="34"/>
      <c r="PSF953" s="35"/>
      <c r="PSG953" s="34"/>
      <c r="PSN953" s="35"/>
      <c r="PSO953" s="34"/>
      <c r="PSV953" s="35"/>
      <c r="PSW953" s="34"/>
      <c r="PTD953" s="35"/>
      <c r="PTE953" s="34"/>
      <c r="PTL953" s="35"/>
      <c r="PTM953" s="34"/>
      <c r="PTT953" s="35"/>
      <c r="PTU953" s="34"/>
      <c r="PUB953" s="35"/>
      <c r="PUC953" s="34"/>
      <c r="PUJ953" s="35"/>
      <c r="PUK953" s="34"/>
      <c r="PUR953" s="35"/>
      <c r="PUS953" s="34"/>
      <c r="PUZ953" s="35"/>
      <c r="PVA953" s="34"/>
      <c r="PVH953" s="35"/>
      <c r="PVI953" s="34"/>
      <c r="PVP953" s="35"/>
      <c r="PVQ953" s="34"/>
      <c r="PVX953" s="35"/>
      <c r="PVY953" s="34"/>
      <c r="PWF953" s="35"/>
      <c r="PWG953" s="34"/>
      <c r="PWN953" s="35"/>
      <c r="PWO953" s="34"/>
      <c r="PWV953" s="35"/>
      <c r="PWW953" s="34"/>
      <c r="PXD953" s="35"/>
      <c r="PXE953" s="34"/>
      <c r="PXL953" s="35"/>
      <c r="PXM953" s="34"/>
      <c r="PXT953" s="35"/>
      <c r="PXU953" s="34"/>
      <c r="PYB953" s="35"/>
      <c r="PYC953" s="34"/>
      <c r="PYJ953" s="35"/>
      <c r="PYK953" s="34"/>
      <c r="PYR953" s="35"/>
      <c r="PYS953" s="34"/>
      <c r="PYZ953" s="35"/>
      <c r="PZA953" s="34"/>
      <c r="PZH953" s="35"/>
      <c r="PZI953" s="34"/>
      <c r="PZP953" s="35"/>
      <c r="PZQ953" s="34"/>
      <c r="PZX953" s="35"/>
      <c r="PZY953" s="34"/>
      <c r="QAF953" s="35"/>
      <c r="QAG953" s="34"/>
      <c r="QAN953" s="35"/>
      <c r="QAO953" s="34"/>
      <c r="QAV953" s="35"/>
      <c r="QAW953" s="34"/>
      <c r="QBD953" s="35"/>
      <c r="QBE953" s="34"/>
      <c r="QBL953" s="35"/>
      <c r="QBM953" s="34"/>
      <c r="QBT953" s="35"/>
      <c r="QBU953" s="34"/>
      <c r="QCB953" s="35"/>
      <c r="QCC953" s="34"/>
      <c r="QCJ953" s="35"/>
      <c r="QCK953" s="34"/>
      <c r="QCR953" s="35"/>
      <c r="QCS953" s="34"/>
      <c r="QCZ953" s="35"/>
      <c r="QDA953" s="34"/>
      <c r="QDH953" s="35"/>
      <c r="QDI953" s="34"/>
      <c r="QDP953" s="35"/>
      <c r="QDQ953" s="34"/>
      <c r="QDX953" s="35"/>
      <c r="QDY953" s="34"/>
      <c r="QEF953" s="35"/>
      <c r="QEG953" s="34"/>
      <c r="QEN953" s="35"/>
      <c r="QEO953" s="34"/>
      <c r="QEV953" s="35"/>
      <c r="QEW953" s="34"/>
      <c r="QFD953" s="35"/>
      <c r="QFE953" s="34"/>
      <c r="QFL953" s="35"/>
      <c r="QFM953" s="34"/>
      <c r="QFT953" s="35"/>
      <c r="QFU953" s="34"/>
      <c r="QGB953" s="35"/>
      <c r="QGC953" s="34"/>
      <c r="QGJ953" s="35"/>
      <c r="QGK953" s="34"/>
      <c r="QGR953" s="35"/>
      <c r="QGS953" s="34"/>
      <c r="QGZ953" s="35"/>
      <c r="QHA953" s="34"/>
      <c r="QHH953" s="35"/>
      <c r="QHI953" s="34"/>
      <c r="QHP953" s="35"/>
      <c r="QHQ953" s="34"/>
      <c r="QHX953" s="35"/>
      <c r="QHY953" s="34"/>
      <c r="QIF953" s="35"/>
      <c r="QIG953" s="34"/>
      <c r="QIN953" s="35"/>
      <c r="QIO953" s="34"/>
      <c r="QIV953" s="35"/>
      <c r="QIW953" s="34"/>
      <c r="QJD953" s="35"/>
      <c r="QJE953" s="34"/>
      <c r="QJL953" s="35"/>
      <c r="QJM953" s="34"/>
      <c r="QJT953" s="35"/>
      <c r="QJU953" s="34"/>
      <c r="QKB953" s="35"/>
      <c r="QKC953" s="34"/>
      <c r="QKJ953" s="35"/>
      <c r="QKK953" s="34"/>
      <c r="QKR953" s="35"/>
      <c r="QKS953" s="34"/>
      <c r="QKZ953" s="35"/>
      <c r="QLA953" s="34"/>
      <c r="QLH953" s="35"/>
      <c r="QLI953" s="34"/>
      <c r="QLP953" s="35"/>
      <c r="QLQ953" s="34"/>
      <c r="QLX953" s="35"/>
      <c r="QLY953" s="34"/>
      <c r="QMF953" s="35"/>
      <c r="QMG953" s="34"/>
      <c r="QMN953" s="35"/>
      <c r="QMO953" s="34"/>
      <c r="QMV953" s="35"/>
      <c r="QMW953" s="34"/>
      <c r="QND953" s="35"/>
      <c r="QNE953" s="34"/>
      <c r="QNL953" s="35"/>
      <c r="QNM953" s="34"/>
      <c r="QNT953" s="35"/>
      <c r="QNU953" s="34"/>
      <c r="QOB953" s="35"/>
      <c r="QOC953" s="34"/>
      <c r="QOJ953" s="35"/>
      <c r="QOK953" s="34"/>
      <c r="QOR953" s="35"/>
      <c r="QOS953" s="34"/>
      <c r="QOZ953" s="35"/>
      <c r="QPA953" s="34"/>
      <c r="QPH953" s="35"/>
      <c r="QPI953" s="34"/>
      <c r="QPP953" s="35"/>
      <c r="QPQ953" s="34"/>
      <c r="QPX953" s="35"/>
      <c r="QPY953" s="34"/>
      <c r="QQF953" s="35"/>
      <c r="QQG953" s="34"/>
      <c r="QQN953" s="35"/>
      <c r="QQO953" s="34"/>
      <c r="QQV953" s="35"/>
      <c r="QQW953" s="34"/>
      <c r="QRD953" s="35"/>
      <c r="QRE953" s="34"/>
      <c r="QRL953" s="35"/>
      <c r="QRM953" s="34"/>
      <c r="QRT953" s="35"/>
      <c r="QRU953" s="34"/>
      <c r="QSB953" s="35"/>
      <c r="QSC953" s="34"/>
      <c r="QSJ953" s="35"/>
      <c r="QSK953" s="34"/>
      <c r="QSR953" s="35"/>
      <c r="QSS953" s="34"/>
      <c r="QSZ953" s="35"/>
      <c r="QTA953" s="34"/>
      <c r="QTH953" s="35"/>
      <c r="QTI953" s="34"/>
      <c r="QTP953" s="35"/>
      <c r="QTQ953" s="34"/>
      <c r="QTX953" s="35"/>
      <c r="QTY953" s="34"/>
      <c r="QUF953" s="35"/>
      <c r="QUG953" s="34"/>
      <c r="QUN953" s="35"/>
      <c r="QUO953" s="34"/>
      <c r="QUV953" s="35"/>
      <c r="QUW953" s="34"/>
      <c r="QVD953" s="35"/>
      <c r="QVE953" s="34"/>
      <c r="QVL953" s="35"/>
      <c r="QVM953" s="34"/>
      <c r="QVT953" s="35"/>
      <c r="QVU953" s="34"/>
      <c r="QWB953" s="35"/>
      <c r="QWC953" s="34"/>
      <c r="QWJ953" s="35"/>
      <c r="QWK953" s="34"/>
      <c r="QWR953" s="35"/>
      <c r="QWS953" s="34"/>
      <c r="QWZ953" s="35"/>
      <c r="QXA953" s="34"/>
      <c r="QXH953" s="35"/>
      <c r="QXI953" s="34"/>
      <c r="QXP953" s="35"/>
      <c r="QXQ953" s="34"/>
      <c r="QXX953" s="35"/>
      <c r="QXY953" s="34"/>
      <c r="QYF953" s="35"/>
      <c r="QYG953" s="34"/>
      <c r="QYN953" s="35"/>
      <c r="QYO953" s="34"/>
      <c r="QYV953" s="35"/>
      <c r="QYW953" s="34"/>
      <c r="QZD953" s="35"/>
      <c r="QZE953" s="34"/>
      <c r="QZL953" s="35"/>
      <c r="QZM953" s="34"/>
      <c r="QZT953" s="35"/>
      <c r="QZU953" s="34"/>
      <c r="RAB953" s="35"/>
      <c r="RAC953" s="34"/>
      <c r="RAJ953" s="35"/>
      <c r="RAK953" s="34"/>
      <c r="RAR953" s="35"/>
      <c r="RAS953" s="34"/>
      <c r="RAZ953" s="35"/>
      <c r="RBA953" s="34"/>
      <c r="RBH953" s="35"/>
      <c r="RBI953" s="34"/>
      <c r="RBP953" s="35"/>
      <c r="RBQ953" s="34"/>
      <c r="RBX953" s="35"/>
      <c r="RBY953" s="34"/>
      <c r="RCF953" s="35"/>
      <c r="RCG953" s="34"/>
      <c r="RCN953" s="35"/>
      <c r="RCO953" s="34"/>
      <c r="RCV953" s="35"/>
      <c r="RCW953" s="34"/>
      <c r="RDD953" s="35"/>
      <c r="RDE953" s="34"/>
      <c r="RDL953" s="35"/>
      <c r="RDM953" s="34"/>
      <c r="RDT953" s="35"/>
      <c r="RDU953" s="34"/>
      <c r="REB953" s="35"/>
      <c r="REC953" s="34"/>
      <c r="REJ953" s="35"/>
      <c r="REK953" s="34"/>
      <c r="RER953" s="35"/>
      <c r="RES953" s="34"/>
      <c r="REZ953" s="35"/>
      <c r="RFA953" s="34"/>
      <c r="RFH953" s="35"/>
      <c r="RFI953" s="34"/>
      <c r="RFP953" s="35"/>
      <c r="RFQ953" s="34"/>
      <c r="RFX953" s="35"/>
      <c r="RFY953" s="34"/>
      <c r="RGF953" s="35"/>
      <c r="RGG953" s="34"/>
      <c r="RGN953" s="35"/>
      <c r="RGO953" s="34"/>
      <c r="RGV953" s="35"/>
      <c r="RGW953" s="34"/>
      <c r="RHD953" s="35"/>
      <c r="RHE953" s="34"/>
      <c r="RHL953" s="35"/>
      <c r="RHM953" s="34"/>
      <c r="RHT953" s="35"/>
      <c r="RHU953" s="34"/>
      <c r="RIB953" s="35"/>
      <c r="RIC953" s="34"/>
      <c r="RIJ953" s="35"/>
      <c r="RIK953" s="34"/>
      <c r="RIR953" s="35"/>
      <c r="RIS953" s="34"/>
      <c r="RIZ953" s="35"/>
      <c r="RJA953" s="34"/>
      <c r="RJH953" s="35"/>
      <c r="RJI953" s="34"/>
      <c r="RJP953" s="35"/>
      <c r="RJQ953" s="34"/>
      <c r="RJX953" s="35"/>
      <c r="RJY953" s="34"/>
      <c r="RKF953" s="35"/>
      <c r="RKG953" s="34"/>
      <c r="RKN953" s="35"/>
      <c r="RKO953" s="34"/>
      <c r="RKV953" s="35"/>
      <c r="RKW953" s="34"/>
      <c r="RLD953" s="35"/>
      <c r="RLE953" s="34"/>
      <c r="RLL953" s="35"/>
      <c r="RLM953" s="34"/>
      <c r="RLT953" s="35"/>
      <c r="RLU953" s="34"/>
      <c r="RMB953" s="35"/>
      <c r="RMC953" s="34"/>
      <c r="RMJ953" s="35"/>
      <c r="RMK953" s="34"/>
      <c r="RMR953" s="35"/>
      <c r="RMS953" s="34"/>
      <c r="RMZ953" s="35"/>
      <c r="RNA953" s="34"/>
      <c r="RNH953" s="35"/>
      <c r="RNI953" s="34"/>
      <c r="RNP953" s="35"/>
      <c r="RNQ953" s="34"/>
      <c r="RNX953" s="35"/>
      <c r="RNY953" s="34"/>
      <c r="ROF953" s="35"/>
      <c r="ROG953" s="34"/>
      <c r="RON953" s="35"/>
      <c r="ROO953" s="34"/>
      <c r="ROV953" s="35"/>
      <c r="ROW953" s="34"/>
      <c r="RPD953" s="35"/>
      <c r="RPE953" s="34"/>
      <c r="RPL953" s="35"/>
      <c r="RPM953" s="34"/>
      <c r="RPT953" s="35"/>
      <c r="RPU953" s="34"/>
      <c r="RQB953" s="35"/>
      <c r="RQC953" s="34"/>
      <c r="RQJ953" s="35"/>
      <c r="RQK953" s="34"/>
      <c r="RQR953" s="35"/>
      <c r="RQS953" s="34"/>
      <c r="RQZ953" s="35"/>
      <c r="RRA953" s="34"/>
      <c r="RRH953" s="35"/>
      <c r="RRI953" s="34"/>
      <c r="RRP953" s="35"/>
      <c r="RRQ953" s="34"/>
      <c r="RRX953" s="35"/>
      <c r="RRY953" s="34"/>
      <c r="RSF953" s="35"/>
      <c r="RSG953" s="34"/>
      <c r="RSN953" s="35"/>
      <c r="RSO953" s="34"/>
      <c r="RSV953" s="35"/>
      <c r="RSW953" s="34"/>
      <c r="RTD953" s="35"/>
      <c r="RTE953" s="34"/>
      <c r="RTL953" s="35"/>
      <c r="RTM953" s="34"/>
      <c r="RTT953" s="35"/>
      <c r="RTU953" s="34"/>
      <c r="RUB953" s="35"/>
      <c r="RUC953" s="34"/>
      <c r="RUJ953" s="35"/>
      <c r="RUK953" s="34"/>
      <c r="RUR953" s="35"/>
      <c r="RUS953" s="34"/>
      <c r="RUZ953" s="35"/>
      <c r="RVA953" s="34"/>
      <c r="RVH953" s="35"/>
      <c r="RVI953" s="34"/>
      <c r="RVP953" s="35"/>
      <c r="RVQ953" s="34"/>
      <c r="RVX953" s="35"/>
      <c r="RVY953" s="34"/>
      <c r="RWF953" s="35"/>
      <c r="RWG953" s="34"/>
      <c r="RWN953" s="35"/>
      <c r="RWO953" s="34"/>
      <c r="RWV953" s="35"/>
      <c r="RWW953" s="34"/>
      <c r="RXD953" s="35"/>
      <c r="RXE953" s="34"/>
      <c r="RXL953" s="35"/>
      <c r="RXM953" s="34"/>
      <c r="RXT953" s="35"/>
      <c r="RXU953" s="34"/>
      <c r="RYB953" s="35"/>
      <c r="RYC953" s="34"/>
      <c r="RYJ953" s="35"/>
      <c r="RYK953" s="34"/>
      <c r="RYR953" s="35"/>
      <c r="RYS953" s="34"/>
      <c r="RYZ953" s="35"/>
      <c r="RZA953" s="34"/>
      <c r="RZH953" s="35"/>
      <c r="RZI953" s="34"/>
      <c r="RZP953" s="35"/>
      <c r="RZQ953" s="34"/>
      <c r="RZX953" s="35"/>
      <c r="RZY953" s="34"/>
      <c r="SAF953" s="35"/>
      <c r="SAG953" s="34"/>
      <c r="SAN953" s="35"/>
      <c r="SAO953" s="34"/>
      <c r="SAV953" s="35"/>
      <c r="SAW953" s="34"/>
      <c r="SBD953" s="35"/>
      <c r="SBE953" s="34"/>
      <c r="SBL953" s="35"/>
      <c r="SBM953" s="34"/>
      <c r="SBT953" s="35"/>
      <c r="SBU953" s="34"/>
      <c r="SCB953" s="35"/>
      <c r="SCC953" s="34"/>
      <c r="SCJ953" s="35"/>
      <c r="SCK953" s="34"/>
      <c r="SCR953" s="35"/>
      <c r="SCS953" s="34"/>
      <c r="SCZ953" s="35"/>
      <c r="SDA953" s="34"/>
      <c r="SDH953" s="35"/>
      <c r="SDI953" s="34"/>
      <c r="SDP953" s="35"/>
      <c r="SDQ953" s="34"/>
      <c r="SDX953" s="35"/>
      <c r="SDY953" s="34"/>
      <c r="SEF953" s="35"/>
      <c r="SEG953" s="34"/>
      <c r="SEN953" s="35"/>
      <c r="SEO953" s="34"/>
      <c r="SEV953" s="35"/>
      <c r="SEW953" s="34"/>
      <c r="SFD953" s="35"/>
      <c r="SFE953" s="34"/>
      <c r="SFL953" s="35"/>
      <c r="SFM953" s="34"/>
      <c r="SFT953" s="35"/>
      <c r="SFU953" s="34"/>
      <c r="SGB953" s="35"/>
      <c r="SGC953" s="34"/>
      <c r="SGJ953" s="35"/>
      <c r="SGK953" s="34"/>
      <c r="SGR953" s="35"/>
      <c r="SGS953" s="34"/>
      <c r="SGZ953" s="35"/>
      <c r="SHA953" s="34"/>
      <c r="SHH953" s="35"/>
      <c r="SHI953" s="34"/>
      <c r="SHP953" s="35"/>
      <c r="SHQ953" s="34"/>
      <c r="SHX953" s="35"/>
      <c r="SHY953" s="34"/>
      <c r="SIF953" s="35"/>
      <c r="SIG953" s="34"/>
      <c r="SIN953" s="35"/>
      <c r="SIO953" s="34"/>
      <c r="SIV953" s="35"/>
      <c r="SIW953" s="34"/>
      <c r="SJD953" s="35"/>
      <c r="SJE953" s="34"/>
      <c r="SJL953" s="35"/>
      <c r="SJM953" s="34"/>
      <c r="SJT953" s="35"/>
      <c r="SJU953" s="34"/>
      <c r="SKB953" s="35"/>
      <c r="SKC953" s="34"/>
      <c r="SKJ953" s="35"/>
      <c r="SKK953" s="34"/>
      <c r="SKR953" s="35"/>
      <c r="SKS953" s="34"/>
      <c r="SKZ953" s="35"/>
      <c r="SLA953" s="34"/>
      <c r="SLH953" s="35"/>
      <c r="SLI953" s="34"/>
      <c r="SLP953" s="35"/>
      <c r="SLQ953" s="34"/>
      <c r="SLX953" s="35"/>
      <c r="SLY953" s="34"/>
      <c r="SMF953" s="35"/>
      <c r="SMG953" s="34"/>
      <c r="SMN953" s="35"/>
      <c r="SMO953" s="34"/>
      <c r="SMV953" s="35"/>
      <c r="SMW953" s="34"/>
      <c r="SND953" s="35"/>
      <c r="SNE953" s="34"/>
      <c r="SNL953" s="35"/>
      <c r="SNM953" s="34"/>
      <c r="SNT953" s="35"/>
      <c r="SNU953" s="34"/>
      <c r="SOB953" s="35"/>
      <c r="SOC953" s="34"/>
      <c r="SOJ953" s="35"/>
      <c r="SOK953" s="34"/>
      <c r="SOR953" s="35"/>
      <c r="SOS953" s="34"/>
      <c r="SOZ953" s="35"/>
      <c r="SPA953" s="34"/>
      <c r="SPH953" s="35"/>
      <c r="SPI953" s="34"/>
      <c r="SPP953" s="35"/>
      <c r="SPQ953" s="34"/>
      <c r="SPX953" s="35"/>
      <c r="SPY953" s="34"/>
      <c r="SQF953" s="35"/>
      <c r="SQG953" s="34"/>
      <c r="SQN953" s="35"/>
      <c r="SQO953" s="34"/>
      <c r="SQV953" s="35"/>
      <c r="SQW953" s="34"/>
      <c r="SRD953" s="35"/>
      <c r="SRE953" s="34"/>
      <c r="SRL953" s="35"/>
      <c r="SRM953" s="34"/>
      <c r="SRT953" s="35"/>
      <c r="SRU953" s="34"/>
      <c r="SSB953" s="35"/>
      <c r="SSC953" s="34"/>
      <c r="SSJ953" s="35"/>
      <c r="SSK953" s="34"/>
      <c r="SSR953" s="35"/>
      <c r="SSS953" s="34"/>
      <c r="SSZ953" s="35"/>
      <c r="STA953" s="34"/>
      <c r="STH953" s="35"/>
      <c r="STI953" s="34"/>
      <c r="STP953" s="35"/>
      <c r="STQ953" s="34"/>
      <c r="STX953" s="35"/>
      <c r="STY953" s="34"/>
      <c r="SUF953" s="35"/>
      <c r="SUG953" s="34"/>
      <c r="SUN953" s="35"/>
      <c r="SUO953" s="34"/>
      <c r="SUV953" s="35"/>
      <c r="SUW953" s="34"/>
      <c r="SVD953" s="35"/>
      <c r="SVE953" s="34"/>
      <c r="SVL953" s="35"/>
      <c r="SVM953" s="34"/>
      <c r="SVT953" s="35"/>
      <c r="SVU953" s="34"/>
      <c r="SWB953" s="35"/>
      <c r="SWC953" s="34"/>
      <c r="SWJ953" s="35"/>
      <c r="SWK953" s="34"/>
      <c r="SWR953" s="35"/>
      <c r="SWS953" s="34"/>
      <c r="SWZ953" s="35"/>
      <c r="SXA953" s="34"/>
      <c r="SXH953" s="35"/>
      <c r="SXI953" s="34"/>
      <c r="SXP953" s="35"/>
      <c r="SXQ953" s="34"/>
      <c r="SXX953" s="35"/>
      <c r="SXY953" s="34"/>
      <c r="SYF953" s="35"/>
      <c r="SYG953" s="34"/>
      <c r="SYN953" s="35"/>
      <c r="SYO953" s="34"/>
      <c r="SYV953" s="35"/>
      <c r="SYW953" s="34"/>
      <c r="SZD953" s="35"/>
      <c r="SZE953" s="34"/>
      <c r="SZL953" s="35"/>
      <c r="SZM953" s="34"/>
      <c r="SZT953" s="35"/>
      <c r="SZU953" s="34"/>
      <c r="TAB953" s="35"/>
      <c r="TAC953" s="34"/>
      <c r="TAJ953" s="35"/>
      <c r="TAK953" s="34"/>
      <c r="TAR953" s="35"/>
      <c r="TAS953" s="34"/>
      <c r="TAZ953" s="35"/>
      <c r="TBA953" s="34"/>
      <c r="TBH953" s="35"/>
      <c r="TBI953" s="34"/>
      <c r="TBP953" s="35"/>
      <c r="TBQ953" s="34"/>
      <c r="TBX953" s="35"/>
      <c r="TBY953" s="34"/>
      <c r="TCF953" s="35"/>
      <c r="TCG953" s="34"/>
      <c r="TCN953" s="35"/>
      <c r="TCO953" s="34"/>
      <c r="TCV953" s="35"/>
      <c r="TCW953" s="34"/>
      <c r="TDD953" s="35"/>
      <c r="TDE953" s="34"/>
      <c r="TDL953" s="35"/>
      <c r="TDM953" s="34"/>
      <c r="TDT953" s="35"/>
      <c r="TDU953" s="34"/>
      <c r="TEB953" s="35"/>
      <c r="TEC953" s="34"/>
      <c r="TEJ953" s="35"/>
      <c r="TEK953" s="34"/>
      <c r="TER953" s="35"/>
      <c r="TES953" s="34"/>
      <c r="TEZ953" s="35"/>
      <c r="TFA953" s="34"/>
      <c r="TFH953" s="35"/>
      <c r="TFI953" s="34"/>
      <c r="TFP953" s="35"/>
      <c r="TFQ953" s="34"/>
      <c r="TFX953" s="35"/>
      <c r="TFY953" s="34"/>
      <c r="TGF953" s="35"/>
      <c r="TGG953" s="34"/>
      <c r="TGN953" s="35"/>
      <c r="TGO953" s="34"/>
      <c r="TGV953" s="35"/>
      <c r="TGW953" s="34"/>
      <c r="THD953" s="35"/>
      <c r="THE953" s="34"/>
      <c r="THL953" s="35"/>
      <c r="THM953" s="34"/>
      <c r="THT953" s="35"/>
      <c r="THU953" s="34"/>
      <c r="TIB953" s="35"/>
      <c r="TIC953" s="34"/>
      <c r="TIJ953" s="35"/>
      <c r="TIK953" s="34"/>
      <c r="TIR953" s="35"/>
      <c r="TIS953" s="34"/>
      <c r="TIZ953" s="35"/>
      <c r="TJA953" s="34"/>
      <c r="TJH953" s="35"/>
      <c r="TJI953" s="34"/>
      <c r="TJP953" s="35"/>
      <c r="TJQ953" s="34"/>
      <c r="TJX953" s="35"/>
      <c r="TJY953" s="34"/>
      <c r="TKF953" s="35"/>
      <c r="TKG953" s="34"/>
      <c r="TKN953" s="35"/>
      <c r="TKO953" s="34"/>
      <c r="TKV953" s="35"/>
      <c r="TKW953" s="34"/>
      <c r="TLD953" s="35"/>
      <c r="TLE953" s="34"/>
      <c r="TLL953" s="35"/>
      <c r="TLM953" s="34"/>
      <c r="TLT953" s="35"/>
      <c r="TLU953" s="34"/>
      <c r="TMB953" s="35"/>
      <c r="TMC953" s="34"/>
      <c r="TMJ953" s="35"/>
      <c r="TMK953" s="34"/>
      <c r="TMR953" s="35"/>
      <c r="TMS953" s="34"/>
      <c r="TMZ953" s="35"/>
      <c r="TNA953" s="34"/>
      <c r="TNH953" s="35"/>
      <c r="TNI953" s="34"/>
      <c r="TNP953" s="35"/>
      <c r="TNQ953" s="34"/>
      <c r="TNX953" s="35"/>
      <c r="TNY953" s="34"/>
      <c r="TOF953" s="35"/>
      <c r="TOG953" s="34"/>
      <c r="TON953" s="35"/>
      <c r="TOO953" s="34"/>
      <c r="TOV953" s="35"/>
      <c r="TOW953" s="34"/>
      <c r="TPD953" s="35"/>
      <c r="TPE953" s="34"/>
      <c r="TPL953" s="35"/>
      <c r="TPM953" s="34"/>
      <c r="TPT953" s="35"/>
      <c r="TPU953" s="34"/>
      <c r="TQB953" s="35"/>
      <c r="TQC953" s="34"/>
      <c r="TQJ953" s="35"/>
      <c r="TQK953" s="34"/>
      <c r="TQR953" s="35"/>
      <c r="TQS953" s="34"/>
      <c r="TQZ953" s="35"/>
      <c r="TRA953" s="34"/>
      <c r="TRH953" s="35"/>
      <c r="TRI953" s="34"/>
      <c r="TRP953" s="35"/>
      <c r="TRQ953" s="34"/>
      <c r="TRX953" s="35"/>
      <c r="TRY953" s="34"/>
      <c r="TSF953" s="35"/>
      <c r="TSG953" s="34"/>
      <c r="TSN953" s="35"/>
      <c r="TSO953" s="34"/>
      <c r="TSV953" s="35"/>
      <c r="TSW953" s="34"/>
      <c r="TTD953" s="35"/>
      <c r="TTE953" s="34"/>
      <c r="TTL953" s="35"/>
      <c r="TTM953" s="34"/>
      <c r="TTT953" s="35"/>
      <c r="TTU953" s="34"/>
      <c r="TUB953" s="35"/>
      <c r="TUC953" s="34"/>
      <c r="TUJ953" s="35"/>
      <c r="TUK953" s="34"/>
      <c r="TUR953" s="35"/>
      <c r="TUS953" s="34"/>
      <c r="TUZ953" s="35"/>
      <c r="TVA953" s="34"/>
      <c r="TVH953" s="35"/>
      <c r="TVI953" s="34"/>
      <c r="TVP953" s="35"/>
      <c r="TVQ953" s="34"/>
      <c r="TVX953" s="35"/>
      <c r="TVY953" s="34"/>
      <c r="TWF953" s="35"/>
      <c r="TWG953" s="34"/>
      <c r="TWN953" s="35"/>
      <c r="TWO953" s="34"/>
      <c r="TWV953" s="35"/>
      <c r="TWW953" s="34"/>
      <c r="TXD953" s="35"/>
      <c r="TXE953" s="34"/>
      <c r="TXL953" s="35"/>
      <c r="TXM953" s="34"/>
      <c r="TXT953" s="35"/>
      <c r="TXU953" s="34"/>
      <c r="TYB953" s="35"/>
      <c r="TYC953" s="34"/>
      <c r="TYJ953" s="35"/>
      <c r="TYK953" s="34"/>
      <c r="TYR953" s="35"/>
      <c r="TYS953" s="34"/>
      <c r="TYZ953" s="35"/>
      <c r="TZA953" s="34"/>
      <c r="TZH953" s="35"/>
      <c r="TZI953" s="34"/>
      <c r="TZP953" s="35"/>
      <c r="TZQ953" s="34"/>
      <c r="TZX953" s="35"/>
      <c r="TZY953" s="34"/>
      <c r="UAF953" s="35"/>
      <c r="UAG953" s="34"/>
      <c r="UAN953" s="35"/>
      <c r="UAO953" s="34"/>
      <c r="UAV953" s="35"/>
      <c r="UAW953" s="34"/>
      <c r="UBD953" s="35"/>
      <c r="UBE953" s="34"/>
      <c r="UBL953" s="35"/>
      <c r="UBM953" s="34"/>
      <c r="UBT953" s="35"/>
      <c r="UBU953" s="34"/>
      <c r="UCB953" s="35"/>
      <c r="UCC953" s="34"/>
      <c r="UCJ953" s="35"/>
      <c r="UCK953" s="34"/>
      <c r="UCR953" s="35"/>
      <c r="UCS953" s="34"/>
      <c r="UCZ953" s="35"/>
      <c r="UDA953" s="34"/>
      <c r="UDH953" s="35"/>
      <c r="UDI953" s="34"/>
      <c r="UDP953" s="35"/>
      <c r="UDQ953" s="34"/>
      <c r="UDX953" s="35"/>
      <c r="UDY953" s="34"/>
      <c r="UEF953" s="35"/>
      <c r="UEG953" s="34"/>
      <c r="UEN953" s="35"/>
      <c r="UEO953" s="34"/>
      <c r="UEV953" s="35"/>
      <c r="UEW953" s="34"/>
      <c r="UFD953" s="35"/>
      <c r="UFE953" s="34"/>
      <c r="UFL953" s="35"/>
      <c r="UFM953" s="34"/>
      <c r="UFT953" s="35"/>
      <c r="UFU953" s="34"/>
      <c r="UGB953" s="35"/>
      <c r="UGC953" s="34"/>
      <c r="UGJ953" s="35"/>
      <c r="UGK953" s="34"/>
      <c r="UGR953" s="35"/>
      <c r="UGS953" s="34"/>
      <c r="UGZ953" s="35"/>
      <c r="UHA953" s="34"/>
      <c r="UHH953" s="35"/>
      <c r="UHI953" s="34"/>
      <c r="UHP953" s="35"/>
      <c r="UHQ953" s="34"/>
      <c r="UHX953" s="35"/>
      <c r="UHY953" s="34"/>
      <c r="UIF953" s="35"/>
      <c r="UIG953" s="34"/>
      <c r="UIN953" s="35"/>
      <c r="UIO953" s="34"/>
      <c r="UIV953" s="35"/>
      <c r="UIW953" s="34"/>
      <c r="UJD953" s="35"/>
      <c r="UJE953" s="34"/>
      <c r="UJL953" s="35"/>
      <c r="UJM953" s="34"/>
      <c r="UJT953" s="35"/>
      <c r="UJU953" s="34"/>
      <c r="UKB953" s="35"/>
      <c r="UKC953" s="34"/>
      <c r="UKJ953" s="35"/>
      <c r="UKK953" s="34"/>
      <c r="UKR953" s="35"/>
      <c r="UKS953" s="34"/>
      <c r="UKZ953" s="35"/>
      <c r="ULA953" s="34"/>
      <c r="ULH953" s="35"/>
      <c r="ULI953" s="34"/>
      <c r="ULP953" s="35"/>
      <c r="ULQ953" s="34"/>
      <c r="ULX953" s="35"/>
      <c r="ULY953" s="34"/>
      <c r="UMF953" s="35"/>
      <c r="UMG953" s="34"/>
      <c r="UMN953" s="35"/>
      <c r="UMO953" s="34"/>
      <c r="UMV953" s="35"/>
      <c r="UMW953" s="34"/>
      <c r="UND953" s="35"/>
      <c r="UNE953" s="34"/>
      <c r="UNL953" s="35"/>
      <c r="UNM953" s="34"/>
      <c r="UNT953" s="35"/>
      <c r="UNU953" s="34"/>
      <c r="UOB953" s="35"/>
      <c r="UOC953" s="34"/>
      <c r="UOJ953" s="35"/>
      <c r="UOK953" s="34"/>
      <c r="UOR953" s="35"/>
      <c r="UOS953" s="34"/>
      <c r="UOZ953" s="35"/>
      <c r="UPA953" s="34"/>
      <c r="UPH953" s="35"/>
      <c r="UPI953" s="34"/>
      <c r="UPP953" s="35"/>
      <c r="UPQ953" s="34"/>
      <c r="UPX953" s="35"/>
      <c r="UPY953" s="34"/>
      <c r="UQF953" s="35"/>
      <c r="UQG953" s="34"/>
      <c r="UQN953" s="35"/>
      <c r="UQO953" s="34"/>
      <c r="UQV953" s="35"/>
      <c r="UQW953" s="34"/>
      <c r="URD953" s="35"/>
      <c r="URE953" s="34"/>
      <c r="URL953" s="35"/>
      <c r="URM953" s="34"/>
      <c r="URT953" s="35"/>
      <c r="URU953" s="34"/>
      <c r="USB953" s="35"/>
      <c r="USC953" s="34"/>
      <c r="USJ953" s="35"/>
      <c r="USK953" s="34"/>
      <c r="USR953" s="35"/>
      <c r="USS953" s="34"/>
      <c r="USZ953" s="35"/>
      <c r="UTA953" s="34"/>
      <c r="UTH953" s="35"/>
      <c r="UTI953" s="34"/>
      <c r="UTP953" s="35"/>
      <c r="UTQ953" s="34"/>
      <c r="UTX953" s="35"/>
      <c r="UTY953" s="34"/>
      <c r="UUF953" s="35"/>
      <c r="UUG953" s="34"/>
      <c r="UUN953" s="35"/>
      <c r="UUO953" s="34"/>
      <c r="UUV953" s="35"/>
      <c r="UUW953" s="34"/>
      <c r="UVD953" s="35"/>
      <c r="UVE953" s="34"/>
      <c r="UVL953" s="35"/>
      <c r="UVM953" s="34"/>
      <c r="UVT953" s="35"/>
      <c r="UVU953" s="34"/>
      <c r="UWB953" s="35"/>
      <c r="UWC953" s="34"/>
      <c r="UWJ953" s="35"/>
      <c r="UWK953" s="34"/>
      <c r="UWR953" s="35"/>
      <c r="UWS953" s="34"/>
      <c r="UWZ953" s="35"/>
      <c r="UXA953" s="34"/>
      <c r="UXH953" s="35"/>
      <c r="UXI953" s="34"/>
      <c r="UXP953" s="35"/>
      <c r="UXQ953" s="34"/>
      <c r="UXX953" s="35"/>
      <c r="UXY953" s="34"/>
      <c r="UYF953" s="35"/>
      <c r="UYG953" s="34"/>
      <c r="UYN953" s="35"/>
      <c r="UYO953" s="34"/>
      <c r="UYV953" s="35"/>
      <c r="UYW953" s="34"/>
      <c r="UZD953" s="35"/>
      <c r="UZE953" s="34"/>
      <c r="UZL953" s="35"/>
      <c r="UZM953" s="34"/>
      <c r="UZT953" s="35"/>
      <c r="UZU953" s="34"/>
      <c r="VAB953" s="35"/>
      <c r="VAC953" s="34"/>
      <c r="VAJ953" s="35"/>
      <c r="VAK953" s="34"/>
      <c r="VAR953" s="35"/>
      <c r="VAS953" s="34"/>
      <c r="VAZ953" s="35"/>
      <c r="VBA953" s="34"/>
      <c r="VBH953" s="35"/>
      <c r="VBI953" s="34"/>
      <c r="VBP953" s="35"/>
      <c r="VBQ953" s="34"/>
      <c r="VBX953" s="35"/>
      <c r="VBY953" s="34"/>
      <c r="VCF953" s="35"/>
      <c r="VCG953" s="34"/>
      <c r="VCN953" s="35"/>
      <c r="VCO953" s="34"/>
      <c r="VCV953" s="35"/>
      <c r="VCW953" s="34"/>
      <c r="VDD953" s="35"/>
      <c r="VDE953" s="34"/>
      <c r="VDL953" s="35"/>
      <c r="VDM953" s="34"/>
      <c r="VDT953" s="35"/>
      <c r="VDU953" s="34"/>
      <c r="VEB953" s="35"/>
      <c r="VEC953" s="34"/>
      <c r="VEJ953" s="35"/>
      <c r="VEK953" s="34"/>
      <c r="VER953" s="35"/>
      <c r="VES953" s="34"/>
      <c r="VEZ953" s="35"/>
      <c r="VFA953" s="34"/>
      <c r="VFH953" s="35"/>
      <c r="VFI953" s="34"/>
      <c r="VFP953" s="35"/>
      <c r="VFQ953" s="34"/>
      <c r="VFX953" s="35"/>
      <c r="VFY953" s="34"/>
      <c r="VGF953" s="35"/>
      <c r="VGG953" s="34"/>
      <c r="VGN953" s="35"/>
      <c r="VGO953" s="34"/>
      <c r="VGV953" s="35"/>
      <c r="VGW953" s="34"/>
      <c r="VHD953" s="35"/>
      <c r="VHE953" s="34"/>
      <c r="VHL953" s="35"/>
      <c r="VHM953" s="34"/>
      <c r="VHT953" s="35"/>
      <c r="VHU953" s="34"/>
      <c r="VIB953" s="35"/>
      <c r="VIC953" s="34"/>
      <c r="VIJ953" s="35"/>
      <c r="VIK953" s="34"/>
      <c r="VIR953" s="35"/>
      <c r="VIS953" s="34"/>
      <c r="VIZ953" s="35"/>
      <c r="VJA953" s="34"/>
      <c r="VJH953" s="35"/>
      <c r="VJI953" s="34"/>
      <c r="VJP953" s="35"/>
      <c r="VJQ953" s="34"/>
      <c r="VJX953" s="35"/>
      <c r="VJY953" s="34"/>
      <c r="VKF953" s="35"/>
      <c r="VKG953" s="34"/>
      <c r="VKN953" s="35"/>
      <c r="VKO953" s="34"/>
      <c r="VKV953" s="35"/>
      <c r="VKW953" s="34"/>
      <c r="VLD953" s="35"/>
      <c r="VLE953" s="34"/>
      <c r="VLL953" s="35"/>
      <c r="VLM953" s="34"/>
      <c r="VLT953" s="35"/>
      <c r="VLU953" s="34"/>
      <c r="VMB953" s="35"/>
      <c r="VMC953" s="34"/>
      <c r="VMJ953" s="35"/>
      <c r="VMK953" s="34"/>
      <c r="VMR953" s="35"/>
      <c r="VMS953" s="34"/>
      <c r="VMZ953" s="35"/>
      <c r="VNA953" s="34"/>
      <c r="VNH953" s="35"/>
      <c r="VNI953" s="34"/>
      <c r="VNP953" s="35"/>
      <c r="VNQ953" s="34"/>
      <c r="VNX953" s="35"/>
      <c r="VNY953" s="34"/>
      <c r="VOF953" s="35"/>
      <c r="VOG953" s="34"/>
      <c r="VON953" s="35"/>
      <c r="VOO953" s="34"/>
      <c r="VOV953" s="35"/>
      <c r="VOW953" s="34"/>
      <c r="VPD953" s="35"/>
      <c r="VPE953" s="34"/>
      <c r="VPL953" s="35"/>
      <c r="VPM953" s="34"/>
      <c r="VPT953" s="35"/>
      <c r="VPU953" s="34"/>
      <c r="VQB953" s="35"/>
      <c r="VQC953" s="34"/>
      <c r="VQJ953" s="35"/>
      <c r="VQK953" s="34"/>
      <c r="VQR953" s="35"/>
      <c r="VQS953" s="34"/>
      <c r="VQZ953" s="35"/>
      <c r="VRA953" s="34"/>
      <c r="VRH953" s="35"/>
      <c r="VRI953" s="34"/>
      <c r="VRP953" s="35"/>
      <c r="VRQ953" s="34"/>
      <c r="VRX953" s="35"/>
      <c r="VRY953" s="34"/>
      <c r="VSF953" s="35"/>
      <c r="VSG953" s="34"/>
      <c r="VSN953" s="35"/>
      <c r="VSO953" s="34"/>
      <c r="VSV953" s="35"/>
      <c r="VSW953" s="34"/>
      <c r="VTD953" s="35"/>
      <c r="VTE953" s="34"/>
      <c r="VTL953" s="35"/>
      <c r="VTM953" s="34"/>
      <c r="VTT953" s="35"/>
      <c r="VTU953" s="34"/>
      <c r="VUB953" s="35"/>
      <c r="VUC953" s="34"/>
      <c r="VUJ953" s="35"/>
      <c r="VUK953" s="34"/>
      <c r="VUR953" s="35"/>
      <c r="VUS953" s="34"/>
      <c r="VUZ953" s="35"/>
      <c r="VVA953" s="34"/>
      <c r="VVH953" s="35"/>
      <c r="VVI953" s="34"/>
      <c r="VVP953" s="35"/>
      <c r="VVQ953" s="34"/>
      <c r="VVX953" s="35"/>
      <c r="VVY953" s="34"/>
      <c r="VWF953" s="35"/>
      <c r="VWG953" s="34"/>
      <c r="VWN953" s="35"/>
      <c r="VWO953" s="34"/>
      <c r="VWV953" s="35"/>
      <c r="VWW953" s="34"/>
      <c r="VXD953" s="35"/>
      <c r="VXE953" s="34"/>
      <c r="VXL953" s="35"/>
      <c r="VXM953" s="34"/>
      <c r="VXT953" s="35"/>
      <c r="VXU953" s="34"/>
      <c r="VYB953" s="35"/>
      <c r="VYC953" s="34"/>
      <c r="VYJ953" s="35"/>
      <c r="VYK953" s="34"/>
      <c r="VYR953" s="35"/>
      <c r="VYS953" s="34"/>
      <c r="VYZ953" s="35"/>
      <c r="VZA953" s="34"/>
      <c r="VZH953" s="35"/>
      <c r="VZI953" s="34"/>
      <c r="VZP953" s="35"/>
      <c r="VZQ953" s="34"/>
      <c r="VZX953" s="35"/>
      <c r="VZY953" s="34"/>
      <c r="WAF953" s="35"/>
      <c r="WAG953" s="34"/>
      <c r="WAN953" s="35"/>
      <c r="WAO953" s="34"/>
      <c r="WAV953" s="35"/>
      <c r="WAW953" s="34"/>
      <c r="WBD953" s="35"/>
      <c r="WBE953" s="34"/>
      <c r="WBL953" s="35"/>
      <c r="WBM953" s="34"/>
      <c r="WBT953" s="35"/>
      <c r="WBU953" s="34"/>
      <c r="WCB953" s="35"/>
      <c r="WCC953" s="34"/>
      <c r="WCJ953" s="35"/>
      <c r="WCK953" s="34"/>
      <c r="WCR953" s="35"/>
      <c r="WCS953" s="34"/>
      <c r="WCZ953" s="35"/>
      <c r="WDA953" s="34"/>
      <c r="WDH953" s="35"/>
      <c r="WDI953" s="34"/>
      <c r="WDP953" s="35"/>
      <c r="WDQ953" s="34"/>
      <c r="WDX953" s="35"/>
      <c r="WDY953" s="34"/>
      <c r="WEF953" s="35"/>
      <c r="WEG953" s="34"/>
      <c r="WEN953" s="35"/>
      <c r="WEO953" s="34"/>
      <c r="WEV953" s="35"/>
      <c r="WEW953" s="34"/>
      <c r="WFD953" s="35"/>
      <c r="WFE953" s="34"/>
      <c r="WFL953" s="35"/>
      <c r="WFM953" s="34"/>
      <c r="WFT953" s="35"/>
      <c r="WFU953" s="34"/>
      <c r="WGB953" s="35"/>
      <c r="WGC953" s="34"/>
      <c r="WGJ953" s="35"/>
      <c r="WGK953" s="34"/>
      <c r="WGR953" s="35"/>
      <c r="WGS953" s="34"/>
      <c r="WGZ953" s="35"/>
      <c r="WHA953" s="34"/>
      <c r="WHH953" s="35"/>
      <c r="WHI953" s="34"/>
      <c r="WHP953" s="35"/>
      <c r="WHQ953" s="34"/>
      <c r="WHX953" s="35"/>
      <c r="WHY953" s="34"/>
      <c r="WIF953" s="35"/>
      <c r="WIG953" s="34"/>
      <c r="WIN953" s="35"/>
      <c r="WIO953" s="34"/>
      <c r="WIV953" s="35"/>
      <c r="WIW953" s="34"/>
      <c r="WJD953" s="35"/>
      <c r="WJE953" s="34"/>
      <c r="WJL953" s="35"/>
      <c r="WJM953" s="34"/>
      <c r="WJT953" s="35"/>
      <c r="WJU953" s="34"/>
      <c r="WKB953" s="35"/>
      <c r="WKC953" s="34"/>
      <c r="WKJ953" s="35"/>
      <c r="WKK953" s="34"/>
      <c r="WKR953" s="35"/>
      <c r="WKS953" s="34"/>
      <c r="WKZ953" s="35"/>
      <c r="WLA953" s="34"/>
      <c r="WLH953" s="35"/>
      <c r="WLI953" s="34"/>
      <c r="WLP953" s="35"/>
      <c r="WLQ953" s="34"/>
      <c r="WLX953" s="35"/>
      <c r="WLY953" s="34"/>
      <c r="WMF953" s="35"/>
      <c r="WMG953" s="34"/>
      <c r="WMN953" s="35"/>
      <c r="WMO953" s="34"/>
      <c r="WMV953" s="35"/>
      <c r="WMW953" s="34"/>
      <c r="WND953" s="35"/>
      <c r="WNE953" s="34"/>
      <c r="WNL953" s="35"/>
      <c r="WNM953" s="34"/>
      <c r="WNT953" s="35"/>
      <c r="WNU953" s="34"/>
      <c r="WOB953" s="35"/>
      <c r="WOC953" s="34"/>
      <c r="WOJ953" s="35"/>
      <c r="WOK953" s="34"/>
      <c r="WOR953" s="35"/>
      <c r="WOS953" s="34"/>
      <c r="WOZ953" s="35"/>
      <c r="WPA953" s="34"/>
      <c r="WPH953" s="35"/>
      <c r="WPI953" s="34"/>
      <c r="WPP953" s="35"/>
      <c r="WPQ953" s="34"/>
      <c r="WPX953" s="35"/>
      <c r="WPY953" s="34"/>
      <c r="WQF953" s="35"/>
      <c r="WQG953" s="34"/>
      <c r="WQN953" s="35"/>
      <c r="WQO953" s="34"/>
      <c r="WQV953" s="35"/>
      <c r="WQW953" s="34"/>
      <c r="WRD953" s="35"/>
      <c r="WRE953" s="34"/>
      <c r="WRL953" s="35"/>
      <c r="WRM953" s="34"/>
      <c r="WRT953" s="35"/>
      <c r="WRU953" s="34"/>
      <c r="WSB953" s="35"/>
      <c r="WSC953" s="34"/>
      <c r="WSJ953" s="35"/>
      <c r="WSK953" s="34"/>
      <c r="WSR953" s="35"/>
      <c r="WSS953" s="34"/>
      <c r="WSZ953" s="35"/>
      <c r="WTA953" s="34"/>
      <c r="WTH953" s="35"/>
      <c r="WTI953" s="34"/>
      <c r="WTP953" s="35"/>
      <c r="WTQ953" s="34"/>
      <c r="WTX953" s="35"/>
      <c r="WTY953" s="34"/>
      <c r="WUF953" s="35"/>
      <c r="WUG953" s="34"/>
      <c r="WUN953" s="35"/>
      <c r="WUO953" s="34"/>
      <c r="WUV953" s="35"/>
      <c r="WUW953" s="34"/>
      <c r="WVD953" s="35"/>
      <c r="WVE953" s="34"/>
      <c r="WVL953" s="35"/>
      <c r="WVM953" s="34"/>
      <c r="WVT953" s="35"/>
      <c r="WVU953" s="34"/>
      <c r="WWB953" s="35"/>
      <c r="WWC953" s="34"/>
      <c r="WWJ953" s="35"/>
      <c r="WWK953" s="34"/>
      <c r="WWR953" s="35"/>
      <c r="WWS953" s="34"/>
      <c r="WWZ953" s="35"/>
      <c r="WXA953" s="34"/>
      <c r="WXH953" s="35"/>
      <c r="WXI953" s="34"/>
      <c r="WXP953" s="35"/>
      <c r="WXQ953" s="34"/>
      <c r="WXX953" s="35"/>
      <c r="WXY953" s="34"/>
      <c r="WYF953" s="35"/>
      <c r="WYG953" s="34"/>
      <c r="WYN953" s="35"/>
      <c r="WYO953" s="34"/>
      <c r="WYV953" s="35"/>
      <c r="WYW953" s="34"/>
      <c r="WZD953" s="35"/>
      <c r="WZE953" s="34"/>
      <c r="WZL953" s="35"/>
      <c r="WZM953" s="34"/>
      <c r="WZT953" s="35"/>
      <c r="WZU953" s="34"/>
      <c r="XAB953" s="35"/>
      <c r="XAC953" s="34"/>
      <c r="XAJ953" s="35"/>
      <c r="XAK953" s="34"/>
      <c r="XAR953" s="35"/>
      <c r="XAS953" s="34"/>
      <c r="XAZ953" s="35"/>
      <c r="XBA953" s="34"/>
      <c r="XBH953" s="35"/>
      <c r="XBI953" s="34"/>
      <c r="XBP953" s="35"/>
      <c r="XBQ953" s="34"/>
      <c r="XBX953" s="35"/>
      <c r="XBY953" s="34"/>
      <c r="XCF953" s="35"/>
      <c r="XCG953" s="34"/>
      <c r="XCN953" s="35"/>
      <c r="XCO953" s="34"/>
      <c r="XCV953" s="35"/>
      <c r="XCW953" s="34"/>
      <c r="XDD953" s="35"/>
      <c r="XDE953" s="34"/>
      <c r="XDL953" s="35"/>
      <c r="XDM953" s="34"/>
      <c r="XDT953" s="35"/>
      <c r="XDU953" s="34"/>
      <c r="XEB953" s="35"/>
      <c r="XEC953" s="34"/>
      <c r="XEJ953" s="35"/>
      <c r="XEK953" s="34"/>
      <c r="XER953" s="35"/>
      <c r="XES953" s="34"/>
      <c r="XEZ953" s="35"/>
      <c r="XFA953" s="34"/>
    </row>
    <row r="954" spans="1:1021 1028:2045 2052:3069 3076:4093 4100:5117 5124:6141 6148:7165 7172:8189 8196:9213 9220:10237 10244:11261 11268:12285 12292:13309 13316:14333 14340:15357 15364:16381" x14ac:dyDescent="0.25">
      <c r="A954" t="s">
        <v>21</v>
      </c>
      <c r="B954" t="s">
        <v>165</v>
      </c>
      <c r="C954">
        <v>566</v>
      </c>
      <c r="D954">
        <v>566</v>
      </c>
      <c r="E954" s="35">
        <v>1</v>
      </c>
      <c r="F954" s="34">
        <v>1E-156</v>
      </c>
      <c r="G954">
        <v>98.15</v>
      </c>
      <c r="H954">
        <v>384</v>
      </c>
      <c r="I954" t="str">
        <f>HYPERLINK("https://www.ncbi.nlm.nih.gov/nucleotide/MK002981.1?report=genbank&amp;log$=nucltop&amp;blast_rank=52&amp;RID=XE5J84ZU013","MK002981.1")</f>
        <v>MK002981.1</v>
      </c>
      <c r="L954" s="35"/>
      <c r="M954" s="34"/>
      <c r="T954" s="35"/>
      <c r="U954" s="34"/>
      <c r="AB954" s="35"/>
      <c r="AC954" s="34"/>
      <c r="AJ954" s="35"/>
      <c r="AK954" s="34"/>
      <c r="AR954" s="35"/>
      <c r="AS954" s="34"/>
      <c r="AZ954" s="35"/>
      <c r="BA954" s="34"/>
      <c r="BH954" s="35"/>
      <c r="BI954" s="34"/>
      <c r="BP954" s="35"/>
      <c r="BQ954" s="34"/>
      <c r="BX954" s="35"/>
      <c r="BY954" s="34"/>
      <c r="CF954" s="35"/>
      <c r="CG954" s="34"/>
      <c r="CN954" s="35"/>
      <c r="CO954" s="34"/>
      <c r="CV954" s="35"/>
      <c r="CW954" s="34"/>
      <c r="DD954" s="35"/>
      <c r="DE954" s="34"/>
      <c r="DL954" s="35"/>
      <c r="DM954" s="34"/>
      <c r="DT954" s="35"/>
      <c r="DU954" s="34"/>
      <c r="EB954" s="35"/>
      <c r="EC954" s="34"/>
      <c r="EJ954" s="35"/>
      <c r="EK954" s="34"/>
      <c r="ER954" s="35"/>
      <c r="ES954" s="34"/>
      <c r="EZ954" s="35"/>
      <c r="FA954" s="34"/>
      <c r="FH954" s="35"/>
      <c r="FI954" s="34"/>
      <c r="FP954" s="35"/>
      <c r="FQ954" s="34"/>
      <c r="FX954" s="35"/>
      <c r="FY954" s="34"/>
      <c r="GF954" s="35"/>
      <c r="GG954" s="34"/>
      <c r="GN954" s="35"/>
      <c r="GO954" s="34"/>
      <c r="GV954" s="35"/>
      <c r="GW954" s="34"/>
      <c r="HD954" s="35"/>
      <c r="HE954" s="34"/>
      <c r="HL954" s="35"/>
      <c r="HM954" s="34"/>
      <c r="HT954" s="35"/>
      <c r="HU954" s="34"/>
      <c r="IB954" s="35"/>
      <c r="IC954" s="34"/>
      <c r="IJ954" s="35"/>
      <c r="IK954" s="34"/>
      <c r="IR954" s="35"/>
      <c r="IS954" s="34"/>
      <c r="IZ954" s="35"/>
      <c r="JA954" s="34"/>
      <c r="JH954" s="35"/>
      <c r="JI954" s="34"/>
      <c r="JP954" s="35"/>
      <c r="JQ954" s="34"/>
      <c r="JX954" s="35"/>
      <c r="JY954" s="34"/>
      <c r="KF954" s="35"/>
      <c r="KG954" s="34"/>
      <c r="KN954" s="35"/>
      <c r="KO954" s="34"/>
      <c r="KV954" s="35"/>
      <c r="KW954" s="34"/>
      <c r="LD954" s="35"/>
      <c r="LE954" s="34"/>
      <c r="LL954" s="35"/>
      <c r="LM954" s="34"/>
      <c r="LT954" s="35"/>
      <c r="LU954" s="34"/>
      <c r="MB954" s="35"/>
      <c r="MC954" s="34"/>
      <c r="MJ954" s="35"/>
      <c r="MK954" s="34"/>
      <c r="MR954" s="35"/>
      <c r="MS954" s="34"/>
      <c r="MZ954" s="35"/>
      <c r="NA954" s="34"/>
      <c r="NH954" s="35"/>
      <c r="NI954" s="34"/>
      <c r="NP954" s="35"/>
      <c r="NQ954" s="34"/>
      <c r="NX954" s="35"/>
      <c r="NY954" s="34"/>
      <c r="OF954" s="35"/>
      <c r="OG954" s="34"/>
      <c r="ON954" s="35"/>
      <c r="OO954" s="34"/>
      <c r="OV954" s="35"/>
      <c r="OW954" s="34"/>
      <c r="PD954" s="35"/>
      <c r="PE954" s="34"/>
      <c r="PL954" s="35"/>
      <c r="PM954" s="34"/>
      <c r="PT954" s="35"/>
      <c r="PU954" s="34"/>
      <c r="QB954" s="35"/>
      <c r="QC954" s="34"/>
      <c r="QJ954" s="35"/>
      <c r="QK954" s="34"/>
      <c r="QR954" s="35"/>
      <c r="QS954" s="34"/>
      <c r="QZ954" s="35"/>
      <c r="RA954" s="34"/>
      <c r="RH954" s="35"/>
      <c r="RI954" s="34"/>
      <c r="RP954" s="35"/>
      <c r="RQ954" s="34"/>
      <c r="RX954" s="35"/>
      <c r="RY954" s="34"/>
      <c r="SF954" s="35"/>
      <c r="SG954" s="34"/>
      <c r="SN954" s="35"/>
      <c r="SO954" s="34"/>
      <c r="SV954" s="35"/>
      <c r="SW954" s="34"/>
      <c r="TD954" s="35"/>
      <c r="TE954" s="34"/>
      <c r="TL954" s="35"/>
      <c r="TM954" s="34"/>
      <c r="TT954" s="35"/>
      <c r="TU954" s="34"/>
      <c r="UB954" s="35"/>
      <c r="UC954" s="34"/>
      <c r="UJ954" s="35"/>
      <c r="UK954" s="34"/>
      <c r="UR954" s="35"/>
      <c r="US954" s="34"/>
      <c r="UZ954" s="35"/>
      <c r="VA954" s="34"/>
      <c r="VH954" s="35"/>
      <c r="VI954" s="34"/>
      <c r="VP954" s="35"/>
      <c r="VQ954" s="34"/>
      <c r="VX954" s="35"/>
      <c r="VY954" s="34"/>
      <c r="WF954" s="35"/>
      <c r="WG954" s="34"/>
      <c r="WN954" s="35"/>
      <c r="WO954" s="34"/>
      <c r="WV954" s="35"/>
      <c r="WW954" s="34"/>
      <c r="XD954" s="35"/>
      <c r="XE954" s="34"/>
      <c r="XL954" s="35"/>
      <c r="XM954" s="34"/>
      <c r="XT954" s="35"/>
      <c r="XU954" s="34"/>
      <c r="YB954" s="35"/>
      <c r="YC954" s="34"/>
      <c r="YJ954" s="35"/>
      <c r="YK954" s="34"/>
      <c r="YR954" s="35"/>
      <c r="YS954" s="34"/>
      <c r="YZ954" s="35"/>
      <c r="ZA954" s="34"/>
      <c r="ZH954" s="35"/>
      <c r="ZI954" s="34"/>
      <c r="ZP954" s="35"/>
      <c r="ZQ954" s="34"/>
      <c r="ZX954" s="35"/>
      <c r="ZY954" s="34"/>
      <c r="AAF954" s="35"/>
      <c r="AAG954" s="34"/>
      <c r="AAN954" s="35"/>
      <c r="AAO954" s="34"/>
      <c r="AAV954" s="35"/>
      <c r="AAW954" s="34"/>
      <c r="ABD954" s="35"/>
      <c r="ABE954" s="34"/>
      <c r="ABL954" s="35"/>
      <c r="ABM954" s="34"/>
      <c r="ABT954" s="35"/>
      <c r="ABU954" s="34"/>
      <c r="ACB954" s="35"/>
      <c r="ACC954" s="34"/>
      <c r="ACJ954" s="35"/>
      <c r="ACK954" s="34"/>
      <c r="ACR954" s="35"/>
      <c r="ACS954" s="34"/>
      <c r="ACZ954" s="35"/>
      <c r="ADA954" s="34"/>
      <c r="ADH954" s="35"/>
      <c r="ADI954" s="34"/>
      <c r="ADP954" s="35"/>
      <c r="ADQ954" s="34"/>
      <c r="ADX954" s="35"/>
      <c r="ADY954" s="34"/>
      <c r="AEF954" s="35"/>
      <c r="AEG954" s="34"/>
      <c r="AEN954" s="35"/>
      <c r="AEO954" s="34"/>
      <c r="AEV954" s="35"/>
      <c r="AEW954" s="34"/>
      <c r="AFD954" s="35"/>
      <c r="AFE954" s="34"/>
      <c r="AFL954" s="35"/>
      <c r="AFM954" s="34"/>
      <c r="AFT954" s="35"/>
      <c r="AFU954" s="34"/>
      <c r="AGB954" s="35"/>
      <c r="AGC954" s="34"/>
      <c r="AGJ954" s="35"/>
      <c r="AGK954" s="34"/>
      <c r="AGR954" s="35"/>
      <c r="AGS954" s="34"/>
      <c r="AGZ954" s="35"/>
      <c r="AHA954" s="34"/>
      <c r="AHH954" s="35"/>
      <c r="AHI954" s="34"/>
      <c r="AHP954" s="35"/>
      <c r="AHQ954" s="34"/>
      <c r="AHX954" s="35"/>
      <c r="AHY954" s="34"/>
      <c r="AIF954" s="35"/>
      <c r="AIG954" s="34"/>
      <c r="AIN954" s="35"/>
      <c r="AIO954" s="34"/>
      <c r="AIV954" s="35"/>
      <c r="AIW954" s="34"/>
      <c r="AJD954" s="35"/>
      <c r="AJE954" s="34"/>
      <c r="AJL954" s="35"/>
      <c r="AJM954" s="34"/>
      <c r="AJT954" s="35"/>
      <c r="AJU954" s="34"/>
      <c r="AKB954" s="35"/>
      <c r="AKC954" s="34"/>
      <c r="AKJ954" s="35"/>
      <c r="AKK954" s="34"/>
      <c r="AKR954" s="35"/>
      <c r="AKS954" s="34"/>
      <c r="AKZ954" s="35"/>
      <c r="ALA954" s="34"/>
      <c r="ALH954" s="35"/>
      <c r="ALI954" s="34"/>
      <c r="ALP954" s="35"/>
      <c r="ALQ954" s="34"/>
      <c r="ALX954" s="35"/>
      <c r="ALY954" s="34"/>
      <c r="AMF954" s="35"/>
      <c r="AMG954" s="34"/>
      <c r="AMN954" s="35"/>
      <c r="AMO954" s="34"/>
      <c r="AMV954" s="35"/>
      <c r="AMW954" s="34"/>
      <c r="AND954" s="35"/>
      <c r="ANE954" s="34"/>
      <c r="ANL954" s="35"/>
      <c r="ANM954" s="34"/>
      <c r="ANT954" s="35"/>
      <c r="ANU954" s="34"/>
      <c r="AOB954" s="35"/>
      <c r="AOC954" s="34"/>
      <c r="AOJ954" s="35"/>
      <c r="AOK954" s="34"/>
      <c r="AOR954" s="35"/>
      <c r="AOS954" s="34"/>
      <c r="AOZ954" s="35"/>
      <c r="APA954" s="34"/>
      <c r="APH954" s="35"/>
      <c r="API954" s="34"/>
      <c r="APP954" s="35"/>
      <c r="APQ954" s="34"/>
      <c r="APX954" s="35"/>
      <c r="APY954" s="34"/>
      <c r="AQF954" s="35"/>
      <c r="AQG954" s="34"/>
      <c r="AQN954" s="35"/>
      <c r="AQO954" s="34"/>
      <c r="AQV954" s="35"/>
      <c r="AQW954" s="34"/>
      <c r="ARD954" s="35"/>
      <c r="ARE954" s="34"/>
      <c r="ARL954" s="35"/>
      <c r="ARM954" s="34"/>
      <c r="ART954" s="35"/>
      <c r="ARU954" s="34"/>
      <c r="ASB954" s="35"/>
      <c r="ASC954" s="34"/>
      <c r="ASJ954" s="35"/>
      <c r="ASK954" s="34"/>
      <c r="ASR954" s="35"/>
      <c r="ASS954" s="34"/>
      <c r="ASZ954" s="35"/>
      <c r="ATA954" s="34"/>
      <c r="ATH954" s="35"/>
      <c r="ATI954" s="34"/>
      <c r="ATP954" s="35"/>
      <c r="ATQ954" s="34"/>
      <c r="ATX954" s="35"/>
      <c r="ATY954" s="34"/>
      <c r="AUF954" s="35"/>
      <c r="AUG954" s="34"/>
      <c r="AUN954" s="35"/>
      <c r="AUO954" s="34"/>
      <c r="AUV954" s="35"/>
      <c r="AUW954" s="34"/>
      <c r="AVD954" s="35"/>
      <c r="AVE954" s="34"/>
      <c r="AVL954" s="35"/>
      <c r="AVM954" s="34"/>
      <c r="AVT954" s="35"/>
      <c r="AVU954" s="34"/>
      <c r="AWB954" s="35"/>
      <c r="AWC954" s="34"/>
      <c r="AWJ954" s="35"/>
      <c r="AWK954" s="34"/>
      <c r="AWR954" s="35"/>
      <c r="AWS954" s="34"/>
      <c r="AWZ954" s="35"/>
      <c r="AXA954" s="34"/>
      <c r="AXH954" s="35"/>
      <c r="AXI954" s="34"/>
      <c r="AXP954" s="35"/>
      <c r="AXQ954" s="34"/>
      <c r="AXX954" s="35"/>
      <c r="AXY954" s="34"/>
      <c r="AYF954" s="35"/>
      <c r="AYG954" s="34"/>
      <c r="AYN954" s="35"/>
      <c r="AYO954" s="34"/>
      <c r="AYV954" s="35"/>
      <c r="AYW954" s="34"/>
      <c r="AZD954" s="35"/>
      <c r="AZE954" s="34"/>
      <c r="AZL954" s="35"/>
      <c r="AZM954" s="34"/>
      <c r="AZT954" s="35"/>
      <c r="AZU954" s="34"/>
      <c r="BAB954" s="35"/>
      <c r="BAC954" s="34"/>
      <c r="BAJ954" s="35"/>
      <c r="BAK954" s="34"/>
      <c r="BAR954" s="35"/>
      <c r="BAS954" s="34"/>
      <c r="BAZ954" s="35"/>
      <c r="BBA954" s="34"/>
      <c r="BBH954" s="35"/>
      <c r="BBI954" s="34"/>
      <c r="BBP954" s="35"/>
      <c r="BBQ954" s="34"/>
      <c r="BBX954" s="35"/>
      <c r="BBY954" s="34"/>
      <c r="BCF954" s="35"/>
      <c r="BCG954" s="34"/>
      <c r="BCN954" s="35"/>
      <c r="BCO954" s="34"/>
      <c r="BCV954" s="35"/>
      <c r="BCW954" s="34"/>
      <c r="BDD954" s="35"/>
      <c r="BDE954" s="34"/>
      <c r="BDL954" s="35"/>
      <c r="BDM954" s="34"/>
      <c r="BDT954" s="35"/>
      <c r="BDU954" s="34"/>
      <c r="BEB954" s="35"/>
      <c r="BEC954" s="34"/>
      <c r="BEJ954" s="35"/>
      <c r="BEK954" s="34"/>
      <c r="BER954" s="35"/>
      <c r="BES954" s="34"/>
      <c r="BEZ954" s="35"/>
      <c r="BFA954" s="34"/>
      <c r="BFH954" s="35"/>
      <c r="BFI954" s="34"/>
      <c r="BFP954" s="35"/>
      <c r="BFQ954" s="34"/>
      <c r="BFX954" s="35"/>
      <c r="BFY954" s="34"/>
      <c r="BGF954" s="35"/>
      <c r="BGG954" s="34"/>
      <c r="BGN954" s="35"/>
      <c r="BGO954" s="34"/>
      <c r="BGV954" s="35"/>
      <c r="BGW954" s="34"/>
      <c r="BHD954" s="35"/>
      <c r="BHE954" s="34"/>
      <c r="BHL954" s="35"/>
      <c r="BHM954" s="34"/>
      <c r="BHT954" s="35"/>
      <c r="BHU954" s="34"/>
      <c r="BIB954" s="35"/>
      <c r="BIC954" s="34"/>
      <c r="BIJ954" s="35"/>
      <c r="BIK954" s="34"/>
      <c r="BIR954" s="35"/>
      <c r="BIS954" s="34"/>
      <c r="BIZ954" s="35"/>
      <c r="BJA954" s="34"/>
      <c r="BJH954" s="35"/>
      <c r="BJI954" s="34"/>
      <c r="BJP954" s="35"/>
      <c r="BJQ954" s="34"/>
      <c r="BJX954" s="35"/>
      <c r="BJY954" s="34"/>
      <c r="BKF954" s="35"/>
      <c r="BKG954" s="34"/>
      <c r="BKN954" s="35"/>
      <c r="BKO954" s="34"/>
      <c r="BKV954" s="35"/>
      <c r="BKW954" s="34"/>
      <c r="BLD954" s="35"/>
      <c r="BLE954" s="34"/>
      <c r="BLL954" s="35"/>
      <c r="BLM954" s="34"/>
      <c r="BLT954" s="35"/>
      <c r="BLU954" s="34"/>
      <c r="BMB954" s="35"/>
      <c r="BMC954" s="34"/>
      <c r="BMJ954" s="35"/>
      <c r="BMK954" s="34"/>
      <c r="BMR954" s="35"/>
      <c r="BMS954" s="34"/>
      <c r="BMZ954" s="35"/>
      <c r="BNA954" s="34"/>
      <c r="BNH954" s="35"/>
      <c r="BNI954" s="34"/>
      <c r="BNP954" s="35"/>
      <c r="BNQ954" s="34"/>
      <c r="BNX954" s="35"/>
      <c r="BNY954" s="34"/>
      <c r="BOF954" s="35"/>
      <c r="BOG954" s="34"/>
      <c r="BON954" s="35"/>
      <c r="BOO954" s="34"/>
      <c r="BOV954" s="35"/>
      <c r="BOW954" s="34"/>
      <c r="BPD954" s="35"/>
      <c r="BPE954" s="34"/>
      <c r="BPL954" s="35"/>
      <c r="BPM954" s="34"/>
      <c r="BPT954" s="35"/>
      <c r="BPU954" s="34"/>
      <c r="BQB954" s="35"/>
      <c r="BQC954" s="34"/>
      <c r="BQJ954" s="35"/>
      <c r="BQK954" s="34"/>
      <c r="BQR954" s="35"/>
      <c r="BQS954" s="34"/>
      <c r="BQZ954" s="35"/>
      <c r="BRA954" s="34"/>
      <c r="BRH954" s="35"/>
      <c r="BRI954" s="34"/>
      <c r="BRP954" s="35"/>
      <c r="BRQ954" s="34"/>
      <c r="BRX954" s="35"/>
      <c r="BRY954" s="34"/>
      <c r="BSF954" s="35"/>
      <c r="BSG954" s="34"/>
      <c r="BSN954" s="35"/>
      <c r="BSO954" s="34"/>
      <c r="BSV954" s="35"/>
      <c r="BSW954" s="34"/>
      <c r="BTD954" s="35"/>
      <c r="BTE954" s="34"/>
      <c r="BTL954" s="35"/>
      <c r="BTM954" s="34"/>
      <c r="BTT954" s="35"/>
      <c r="BTU954" s="34"/>
      <c r="BUB954" s="35"/>
      <c r="BUC954" s="34"/>
      <c r="BUJ954" s="35"/>
      <c r="BUK954" s="34"/>
      <c r="BUR954" s="35"/>
      <c r="BUS954" s="34"/>
      <c r="BUZ954" s="35"/>
      <c r="BVA954" s="34"/>
      <c r="BVH954" s="35"/>
      <c r="BVI954" s="34"/>
      <c r="BVP954" s="35"/>
      <c r="BVQ954" s="34"/>
      <c r="BVX954" s="35"/>
      <c r="BVY954" s="34"/>
      <c r="BWF954" s="35"/>
      <c r="BWG954" s="34"/>
      <c r="BWN954" s="35"/>
      <c r="BWO954" s="34"/>
      <c r="BWV954" s="35"/>
      <c r="BWW954" s="34"/>
      <c r="BXD954" s="35"/>
      <c r="BXE954" s="34"/>
      <c r="BXL954" s="35"/>
      <c r="BXM954" s="34"/>
      <c r="BXT954" s="35"/>
      <c r="BXU954" s="34"/>
      <c r="BYB954" s="35"/>
      <c r="BYC954" s="34"/>
      <c r="BYJ954" s="35"/>
      <c r="BYK954" s="34"/>
      <c r="BYR954" s="35"/>
      <c r="BYS954" s="34"/>
      <c r="BYZ954" s="35"/>
      <c r="BZA954" s="34"/>
      <c r="BZH954" s="35"/>
      <c r="BZI954" s="34"/>
      <c r="BZP954" s="35"/>
      <c r="BZQ954" s="34"/>
      <c r="BZX954" s="35"/>
      <c r="BZY954" s="34"/>
      <c r="CAF954" s="35"/>
      <c r="CAG954" s="34"/>
      <c r="CAN954" s="35"/>
      <c r="CAO954" s="34"/>
      <c r="CAV954" s="35"/>
      <c r="CAW954" s="34"/>
      <c r="CBD954" s="35"/>
      <c r="CBE954" s="34"/>
      <c r="CBL954" s="35"/>
      <c r="CBM954" s="34"/>
      <c r="CBT954" s="35"/>
      <c r="CBU954" s="34"/>
      <c r="CCB954" s="35"/>
      <c r="CCC954" s="34"/>
      <c r="CCJ954" s="35"/>
      <c r="CCK954" s="34"/>
      <c r="CCR954" s="35"/>
      <c r="CCS954" s="34"/>
      <c r="CCZ954" s="35"/>
      <c r="CDA954" s="34"/>
      <c r="CDH954" s="35"/>
      <c r="CDI954" s="34"/>
      <c r="CDP954" s="35"/>
      <c r="CDQ954" s="34"/>
      <c r="CDX954" s="35"/>
      <c r="CDY954" s="34"/>
      <c r="CEF954" s="35"/>
      <c r="CEG954" s="34"/>
      <c r="CEN954" s="35"/>
      <c r="CEO954" s="34"/>
      <c r="CEV954" s="35"/>
      <c r="CEW954" s="34"/>
      <c r="CFD954" s="35"/>
      <c r="CFE954" s="34"/>
      <c r="CFL954" s="35"/>
      <c r="CFM954" s="34"/>
      <c r="CFT954" s="35"/>
      <c r="CFU954" s="34"/>
      <c r="CGB954" s="35"/>
      <c r="CGC954" s="34"/>
      <c r="CGJ954" s="35"/>
      <c r="CGK954" s="34"/>
      <c r="CGR954" s="35"/>
      <c r="CGS954" s="34"/>
      <c r="CGZ954" s="35"/>
      <c r="CHA954" s="34"/>
      <c r="CHH954" s="35"/>
      <c r="CHI954" s="34"/>
      <c r="CHP954" s="35"/>
      <c r="CHQ954" s="34"/>
      <c r="CHX954" s="35"/>
      <c r="CHY954" s="34"/>
      <c r="CIF954" s="35"/>
      <c r="CIG954" s="34"/>
      <c r="CIN954" s="35"/>
      <c r="CIO954" s="34"/>
      <c r="CIV954" s="35"/>
      <c r="CIW954" s="34"/>
      <c r="CJD954" s="35"/>
      <c r="CJE954" s="34"/>
      <c r="CJL954" s="35"/>
      <c r="CJM954" s="34"/>
      <c r="CJT954" s="35"/>
      <c r="CJU954" s="34"/>
      <c r="CKB954" s="35"/>
      <c r="CKC954" s="34"/>
      <c r="CKJ954" s="35"/>
      <c r="CKK954" s="34"/>
      <c r="CKR954" s="35"/>
      <c r="CKS954" s="34"/>
      <c r="CKZ954" s="35"/>
      <c r="CLA954" s="34"/>
      <c r="CLH954" s="35"/>
      <c r="CLI954" s="34"/>
      <c r="CLP954" s="35"/>
      <c r="CLQ954" s="34"/>
      <c r="CLX954" s="35"/>
      <c r="CLY954" s="34"/>
      <c r="CMF954" s="35"/>
      <c r="CMG954" s="34"/>
      <c r="CMN954" s="35"/>
      <c r="CMO954" s="34"/>
      <c r="CMV954" s="35"/>
      <c r="CMW954" s="34"/>
      <c r="CND954" s="35"/>
      <c r="CNE954" s="34"/>
      <c r="CNL954" s="35"/>
      <c r="CNM954" s="34"/>
      <c r="CNT954" s="35"/>
      <c r="CNU954" s="34"/>
      <c r="COB954" s="35"/>
      <c r="COC954" s="34"/>
      <c r="COJ954" s="35"/>
      <c r="COK954" s="34"/>
      <c r="COR954" s="35"/>
      <c r="COS954" s="34"/>
      <c r="COZ954" s="35"/>
      <c r="CPA954" s="34"/>
      <c r="CPH954" s="35"/>
      <c r="CPI954" s="34"/>
      <c r="CPP954" s="35"/>
      <c r="CPQ954" s="34"/>
      <c r="CPX954" s="35"/>
      <c r="CPY954" s="34"/>
      <c r="CQF954" s="35"/>
      <c r="CQG954" s="34"/>
      <c r="CQN954" s="35"/>
      <c r="CQO954" s="34"/>
      <c r="CQV954" s="35"/>
      <c r="CQW954" s="34"/>
      <c r="CRD954" s="35"/>
      <c r="CRE954" s="34"/>
      <c r="CRL954" s="35"/>
      <c r="CRM954" s="34"/>
      <c r="CRT954" s="35"/>
      <c r="CRU954" s="34"/>
      <c r="CSB954" s="35"/>
      <c r="CSC954" s="34"/>
      <c r="CSJ954" s="35"/>
      <c r="CSK954" s="34"/>
      <c r="CSR954" s="35"/>
      <c r="CSS954" s="34"/>
      <c r="CSZ954" s="35"/>
      <c r="CTA954" s="34"/>
      <c r="CTH954" s="35"/>
      <c r="CTI954" s="34"/>
      <c r="CTP954" s="35"/>
      <c r="CTQ954" s="34"/>
      <c r="CTX954" s="35"/>
      <c r="CTY954" s="34"/>
      <c r="CUF954" s="35"/>
      <c r="CUG954" s="34"/>
      <c r="CUN954" s="35"/>
      <c r="CUO954" s="34"/>
      <c r="CUV954" s="35"/>
      <c r="CUW954" s="34"/>
      <c r="CVD954" s="35"/>
      <c r="CVE954" s="34"/>
      <c r="CVL954" s="35"/>
      <c r="CVM954" s="34"/>
      <c r="CVT954" s="35"/>
      <c r="CVU954" s="34"/>
      <c r="CWB954" s="35"/>
      <c r="CWC954" s="34"/>
      <c r="CWJ954" s="35"/>
      <c r="CWK954" s="34"/>
      <c r="CWR954" s="35"/>
      <c r="CWS954" s="34"/>
      <c r="CWZ954" s="35"/>
      <c r="CXA954" s="34"/>
      <c r="CXH954" s="35"/>
      <c r="CXI954" s="34"/>
      <c r="CXP954" s="35"/>
      <c r="CXQ954" s="34"/>
      <c r="CXX954" s="35"/>
      <c r="CXY954" s="34"/>
      <c r="CYF954" s="35"/>
      <c r="CYG954" s="34"/>
      <c r="CYN954" s="35"/>
      <c r="CYO954" s="34"/>
      <c r="CYV954" s="35"/>
      <c r="CYW954" s="34"/>
      <c r="CZD954" s="35"/>
      <c r="CZE954" s="34"/>
      <c r="CZL954" s="35"/>
      <c r="CZM954" s="34"/>
      <c r="CZT954" s="35"/>
      <c r="CZU954" s="34"/>
      <c r="DAB954" s="35"/>
      <c r="DAC954" s="34"/>
      <c r="DAJ954" s="35"/>
      <c r="DAK954" s="34"/>
      <c r="DAR954" s="35"/>
      <c r="DAS954" s="34"/>
      <c r="DAZ954" s="35"/>
      <c r="DBA954" s="34"/>
      <c r="DBH954" s="35"/>
      <c r="DBI954" s="34"/>
      <c r="DBP954" s="35"/>
      <c r="DBQ954" s="34"/>
      <c r="DBX954" s="35"/>
      <c r="DBY954" s="34"/>
      <c r="DCF954" s="35"/>
      <c r="DCG954" s="34"/>
      <c r="DCN954" s="35"/>
      <c r="DCO954" s="34"/>
      <c r="DCV954" s="35"/>
      <c r="DCW954" s="34"/>
      <c r="DDD954" s="35"/>
      <c r="DDE954" s="34"/>
      <c r="DDL954" s="35"/>
      <c r="DDM954" s="34"/>
      <c r="DDT954" s="35"/>
      <c r="DDU954" s="34"/>
      <c r="DEB954" s="35"/>
      <c r="DEC954" s="34"/>
      <c r="DEJ954" s="35"/>
      <c r="DEK954" s="34"/>
      <c r="DER954" s="35"/>
      <c r="DES954" s="34"/>
      <c r="DEZ954" s="35"/>
      <c r="DFA954" s="34"/>
      <c r="DFH954" s="35"/>
      <c r="DFI954" s="34"/>
      <c r="DFP954" s="35"/>
      <c r="DFQ954" s="34"/>
      <c r="DFX954" s="35"/>
      <c r="DFY954" s="34"/>
      <c r="DGF954" s="35"/>
      <c r="DGG954" s="34"/>
      <c r="DGN954" s="35"/>
      <c r="DGO954" s="34"/>
      <c r="DGV954" s="35"/>
      <c r="DGW954" s="34"/>
      <c r="DHD954" s="35"/>
      <c r="DHE954" s="34"/>
      <c r="DHL954" s="35"/>
      <c r="DHM954" s="34"/>
      <c r="DHT954" s="35"/>
      <c r="DHU954" s="34"/>
      <c r="DIB954" s="35"/>
      <c r="DIC954" s="34"/>
      <c r="DIJ954" s="35"/>
      <c r="DIK954" s="34"/>
      <c r="DIR954" s="35"/>
      <c r="DIS954" s="34"/>
      <c r="DIZ954" s="35"/>
      <c r="DJA954" s="34"/>
      <c r="DJH954" s="35"/>
      <c r="DJI954" s="34"/>
      <c r="DJP954" s="35"/>
      <c r="DJQ954" s="34"/>
      <c r="DJX954" s="35"/>
      <c r="DJY954" s="34"/>
      <c r="DKF954" s="35"/>
      <c r="DKG954" s="34"/>
      <c r="DKN954" s="35"/>
      <c r="DKO954" s="34"/>
      <c r="DKV954" s="35"/>
      <c r="DKW954" s="34"/>
      <c r="DLD954" s="35"/>
      <c r="DLE954" s="34"/>
      <c r="DLL954" s="35"/>
      <c r="DLM954" s="34"/>
      <c r="DLT954" s="35"/>
      <c r="DLU954" s="34"/>
      <c r="DMB954" s="35"/>
      <c r="DMC954" s="34"/>
      <c r="DMJ954" s="35"/>
      <c r="DMK954" s="34"/>
      <c r="DMR954" s="35"/>
      <c r="DMS954" s="34"/>
      <c r="DMZ954" s="35"/>
      <c r="DNA954" s="34"/>
      <c r="DNH954" s="35"/>
      <c r="DNI954" s="34"/>
      <c r="DNP954" s="35"/>
      <c r="DNQ954" s="34"/>
      <c r="DNX954" s="35"/>
      <c r="DNY954" s="34"/>
      <c r="DOF954" s="35"/>
      <c r="DOG954" s="34"/>
      <c r="DON954" s="35"/>
      <c r="DOO954" s="34"/>
      <c r="DOV954" s="35"/>
      <c r="DOW954" s="34"/>
      <c r="DPD954" s="35"/>
      <c r="DPE954" s="34"/>
      <c r="DPL954" s="35"/>
      <c r="DPM954" s="34"/>
      <c r="DPT954" s="35"/>
      <c r="DPU954" s="34"/>
      <c r="DQB954" s="35"/>
      <c r="DQC954" s="34"/>
      <c r="DQJ954" s="35"/>
      <c r="DQK954" s="34"/>
      <c r="DQR954" s="35"/>
      <c r="DQS954" s="34"/>
      <c r="DQZ954" s="35"/>
      <c r="DRA954" s="34"/>
      <c r="DRH954" s="35"/>
      <c r="DRI954" s="34"/>
      <c r="DRP954" s="35"/>
      <c r="DRQ954" s="34"/>
      <c r="DRX954" s="35"/>
      <c r="DRY954" s="34"/>
      <c r="DSF954" s="35"/>
      <c r="DSG954" s="34"/>
      <c r="DSN954" s="35"/>
      <c r="DSO954" s="34"/>
      <c r="DSV954" s="35"/>
      <c r="DSW954" s="34"/>
      <c r="DTD954" s="35"/>
      <c r="DTE954" s="34"/>
      <c r="DTL954" s="35"/>
      <c r="DTM954" s="34"/>
      <c r="DTT954" s="35"/>
      <c r="DTU954" s="34"/>
      <c r="DUB954" s="35"/>
      <c r="DUC954" s="34"/>
      <c r="DUJ954" s="35"/>
      <c r="DUK954" s="34"/>
      <c r="DUR954" s="35"/>
      <c r="DUS954" s="34"/>
      <c r="DUZ954" s="35"/>
      <c r="DVA954" s="34"/>
      <c r="DVH954" s="35"/>
      <c r="DVI954" s="34"/>
      <c r="DVP954" s="35"/>
      <c r="DVQ954" s="34"/>
      <c r="DVX954" s="35"/>
      <c r="DVY954" s="34"/>
      <c r="DWF954" s="35"/>
      <c r="DWG954" s="34"/>
      <c r="DWN954" s="35"/>
      <c r="DWO954" s="34"/>
      <c r="DWV954" s="35"/>
      <c r="DWW954" s="34"/>
      <c r="DXD954" s="35"/>
      <c r="DXE954" s="34"/>
      <c r="DXL954" s="35"/>
      <c r="DXM954" s="34"/>
      <c r="DXT954" s="35"/>
      <c r="DXU954" s="34"/>
      <c r="DYB954" s="35"/>
      <c r="DYC954" s="34"/>
      <c r="DYJ954" s="35"/>
      <c r="DYK954" s="34"/>
      <c r="DYR954" s="35"/>
      <c r="DYS954" s="34"/>
      <c r="DYZ954" s="35"/>
      <c r="DZA954" s="34"/>
      <c r="DZH954" s="35"/>
      <c r="DZI954" s="34"/>
      <c r="DZP954" s="35"/>
      <c r="DZQ954" s="34"/>
      <c r="DZX954" s="35"/>
      <c r="DZY954" s="34"/>
      <c r="EAF954" s="35"/>
      <c r="EAG954" s="34"/>
      <c r="EAN954" s="35"/>
      <c r="EAO954" s="34"/>
      <c r="EAV954" s="35"/>
      <c r="EAW954" s="34"/>
      <c r="EBD954" s="35"/>
      <c r="EBE954" s="34"/>
      <c r="EBL954" s="35"/>
      <c r="EBM954" s="34"/>
      <c r="EBT954" s="35"/>
      <c r="EBU954" s="34"/>
      <c r="ECB954" s="35"/>
      <c r="ECC954" s="34"/>
      <c r="ECJ954" s="35"/>
      <c r="ECK954" s="34"/>
      <c r="ECR954" s="35"/>
      <c r="ECS954" s="34"/>
      <c r="ECZ954" s="35"/>
      <c r="EDA954" s="34"/>
      <c r="EDH954" s="35"/>
      <c r="EDI954" s="34"/>
      <c r="EDP954" s="35"/>
      <c r="EDQ954" s="34"/>
      <c r="EDX954" s="35"/>
      <c r="EDY954" s="34"/>
      <c r="EEF954" s="35"/>
      <c r="EEG954" s="34"/>
      <c r="EEN954" s="35"/>
      <c r="EEO954" s="34"/>
      <c r="EEV954" s="35"/>
      <c r="EEW954" s="34"/>
      <c r="EFD954" s="35"/>
      <c r="EFE954" s="34"/>
      <c r="EFL954" s="35"/>
      <c r="EFM954" s="34"/>
      <c r="EFT954" s="35"/>
      <c r="EFU954" s="34"/>
      <c r="EGB954" s="35"/>
      <c r="EGC954" s="34"/>
      <c r="EGJ954" s="35"/>
      <c r="EGK954" s="34"/>
      <c r="EGR954" s="35"/>
      <c r="EGS954" s="34"/>
      <c r="EGZ954" s="35"/>
      <c r="EHA954" s="34"/>
      <c r="EHH954" s="35"/>
      <c r="EHI954" s="34"/>
      <c r="EHP954" s="35"/>
      <c r="EHQ954" s="34"/>
      <c r="EHX954" s="35"/>
      <c r="EHY954" s="34"/>
      <c r="EIF954" s="35"/>
      <c r="EIG954" s="34"/>
      <c r="EIN954" s="35"/>
      <c r="EIO954" s="34"/>
      <c r="EIV954" s="35"/>
      <c r="EIW954" s="34"/>
      <c r="EJD954" s="35"/>
      <c r="EJE954" s="34"/>
      <c r="EJL954" s="35"/>
      <c r="EJM954" s="34"/>
      <c r="EJT954" s="35"/>
      <c r="EJU954" s="34"/>
      <c r="EKB954" s="35"/>
      <c r="EKC954" s="34"/>
      <c r="EKJ954" s="35"/>
      <c r="EKK954" s="34"/>
      <c r="EKR954" s="35"/>
      <c r="EKS954" s="34"/>
      <c r="EKZ954" s="35"/>
      <c r="ELA954" s="34"/>
      <c r="ELH954" s="35"/>
      <c r="ELI954" s="34"/>
      <c r="ELP954" s="35"/>
      <c r="ELQ954" s="34"/>
      <c r="ELX954" s="35"/>
      <c r="ELY954" s="34"/>
      <c r="EMF954" s="35"/>
      <c r="EMG954" s="34"/>
      <c r="EMN954" s="35"/>
      <c r="EMO954" s="34"/>
      <c r="EMV954" s="35"/>
      <c r="EMW954" s="34"/>
      <c r="END954" s="35"/>
      <c r="ENE954" s="34"/>
      <c r="ENL954" s="35"/>
      <c r="ENM954" s="34"/>
      <c r="ENT954" s="35"/>
      <c r="ENU954" s="34"/>
      <c r="EOB954" s="35"/>
      <c r="EOC954" s="34"/>
      <c r="EOJ954" s="35"/>
      <c r="EOK954" s="34"/>
      <c r="EOR954" s="35"/>
      <c r="EOS954" s="34"/>
      <c r="EOZ954" s="35"/>
      <c r="EPA954" s="34"/>
      <c r="EPH954" s="35"/>
      <c r="EPI954" s="34"/>
      <c r="EPP954" s="35"/>
      <c r="EPQ954" s="34"/>
      <c r="EPX954" s="35"/>
      <c r="EPY954" s="34"/>
      <c r="EQF954" s="35"/>
      <c r="EQG954" s="34"/>
      <c r="EQN954" s="35"/>
      <c r="EQO954" s="34"/>
      <c r="EQV954" s="35"/>
      <c r="EQW954" s="34"/>
      <c r="ERD954" s="35"/>
      <c r="ERE954" s="34"/>
      <c r="ERL954" s="35"/>
      <c r="ERM954" s="34"/>
      <c r="ERT954" s="35"/>
      <c r="ERU954" s="34"/>
      <c r="ESB954" s="35"/>
      <c r="ESC954" s="34"/>
      <c r="ESJ954" s="35"/>
      <c r="ESK954" s="34"/>
      <c r="ESR954" s="35"/>
      <c r="ESS954" s="34"/>
      <c r="ESZ954" s="35"/>
      <c r="ETA954" s="34"/>
      <c r="ETH954" s="35"/>
      <c r="ETI954" s="34"/>
      <c r="ETP954" s="35"/>
      <c r="ETQ954" s="34"/>
      <c r="ETX954" s="35"/>
      <c r="ETY954" s="34"/>
      <c r="EUF954" s="35"/>
      <c r="EUG954" s="34"/>
      <c r="EUN954" s="35"/>
      <c r="EUO954" s="34"/>
      <c r="EUV954" s="35"/>
      <c r="EUW954" s="34"/>
      <c r="EVD954" s="35"/>
      <c r="EVE954" s="34"/>
      <c r="EVL954" s="35"/>
      <c r="EVM954" s="34"/>
      <c r="EVT954" s="35"/>
      <c r="EVU954" s="34"/>
      <c r="EWB954" s="35"/>
      <c r="EWC954" s="34"/>
      <c r="EWJ954" s="35"/>
      <c r="EWK954" s="34"/>
      <c r="EWR954" s="35"/>
      <c r="EWS954" s="34"/>
      <c r="EWZ954" s="35"/>
      <c r="EXA954" s="34"/>
      <c r="EXH954" s="35"/>
      <c r="EXI954" s="34"/>
      <c r="EXP954" s="35"/>
      <c r="EXQ954" s="34"/>
      <c r="EXX954" s="35"/>
      <c r="EXY954" s="34"/>
      <c r="EYF954" s="35"/>
      <c r="EYG954" s="34"/>
      <c r="EYN954" s="35"/>
      <c r="EYO954" s="34"/>
      <c r="EYV954" s="35"/>
      <c r="EYW954" s="34"/>
      <c r="EZD954" s="35"/>
      <c r="EZE954" s="34"/>
      <c r="EZL954" s="35"/>
      <c r="EZM954" s="34"/>
      <c r="EZT954" s="35"/>
      <c r="EZU954" s="34"/>
      <c r="FAB954" s="35"/>
      <c r="FAC954" s="34"/>
      <c r="FAJ954" s="35"/>
      <c r="FAK954" s="34"/>
      <c r="FAR954" s="35"/>
      <c r="FAS954" s="34"/>
      <c r="FAZ954" s="35"/>
      <c r="FBA954" s="34"/>
      <c r="FBH954" s="35"/>
      <c r="FBI954" s="34"/>
      <c r="FBP954" s="35"/>
      <c r="FBQ954" s="34"/>
      <c r="FBX954" s="35"/>
      <c r="FBY954" s="34"/>
      <c r="FCF954" s="35"/>
      <c r="FCG954" s="34"/>
      <c r="FCN954" s="35"/>
      <c r="FCO954" s="34"/>
      <c r="FCV954" s="35"/>
      <c r="FCW954" s="34"/>
      <c r="FDD954" s="35"/>
      <c r="FDE954" s="34"/>
      <c r="FDL954" s="35"/>
      <c r="FDM954" s="34"/>
      <c r="FDT954" s="35"/>
      <c r="FDU954" s="34"/>
      <c r="FEB954" s="35"/>
      <c r="FEC954" s="34"/>
      <c r="FEJ954" s="35"/>
      <c r="FEK954" s="34"/>
      <c r="FER954" s="35"/>
      <c r="FES954" s="34"/>
      <c r="FEZ954" s="35"/>
      <c r="FFA954" s="34"/>
      <c r="FFH954" s="35"/>
      <c r="FFI954" s="34"/>
      <c r="FFP954" s="35"/>
      <c r="FFQ954" s="34"/>
      <c r="FFX954" s="35"/>
      <c r="FFY954" s="34"/>
      <c r="FGF954" s="35"/>
      <c r="FGG954" s="34"/>
      <c r="FGN954" s="35"/>
      <c r="FGO954" s="34"/>
      <c r="FGV954" s="35"/>
      <c r="FGW954" s="34"/>
      <c r="FHD954" s="35"/>
      <c r="FHE954" s="34"/>
      <c r="FHL954" s="35"/>
      <c r="FHM954" s="34"/>
      <c r="FHT954" s="35"/>
      <c r="FHU954" s="34"/>
      <c r="FIB954" s="35"/>
      <c r="FIC954" s="34"/>
      <c r="FIJ954" s="35"/>
      <c r="FIK954" s="34"/>
      <c r="FIR954" s="35"/>
      <c r="FIS954" s="34"/>
      <c r="FIZ954" s="35"/>
      <c r="FJA954" s="34"/>
      <c r="FJH954" s="35"/>
      <c r="FJI954" s="34"/>
      <c r="FJP954" s="35"/>
      <c r="FJQ954" s="34"/>
      <c r="FJX954" s="35"/>
      <c r="FJY954" s="34"/>
      <c r="FKF954" s="35"/>
      <c r="FKG954" s="34"/>
      <c r="FKN954" s="35"/>
      <c r="FKO954" s="34"/>
      <c r="FKV954" s="35"/>
      <c r="FKW954" s="34"/>
      <c r="FLD954" s="35"/>
      <c r="FLE954" s="34"/>
      <c r="FLL954" s="35"/>
      <c r="FLM954" s="34"/>
      <c r="FLT954" s="35"/>
      <c r="FLU954" s="34"/>
      <c r="FMB954" s="35"/>
      <c r="FMC954" s="34"/>
      <c r="FMJ954" s="35"/>
      <c r="FMK954" s="34"/>
      <c r="FMR954" s="35"/>
      <c r="FMS954" s="34"/>
      <c r="FMZ954" s="35"/>
      <c r="FNA954" s="34"/>
      <c r="FNH954" s="35"/>
      <c r="FNI954" s="34"/>
      <c r="FNP954" s="35"/>
      <c r="FNQ954" s="34"/>
      <c r="FNX954" s="35"/>
      <c r="FNY954" s="34"/>
      <c r="FOF954" s="35"/>
      <c r="FOG954" s="34"/>
      <c r="FON954" s="35"/>
      <c r="FOO954" s="34"/>
      <c r="FOV954" s="35"/>
      <c r="FOW954" s="34"/>
      <c r="FPD954" s="35"/>
      <c r="FPE954" s="34"/>
      <c r="FPL954" s="35"/>
      <c r="FPM954" s="34"/>
      <c r="FPT954" s="35"/>
      <c r="FPU954" s="34"/>
      <c r="FQB954" s="35"/>
      <c r="FQC954" s="34"/>
      <c r="FQJ954" s="35"/>
      <c r="FQK954" s="34"/>
      <c r="FQR954" s="35"/>
      <c r="FQS954" s="34"/>
      <c r="FQZ954" s="35"/>
      <c r="FRA954" s="34"/>
      <c r="FRH954" s="35"/>
      <c r="FRI954" s="34"/>
      <c r="FRP954" s="35"/>
      <c r="FRQ954" s="34"/>
      <c r="FRX954" s="35"/>
      <c r="FRY954" s="34"/>
      <c r="FSF954" s="35"/>
      <c r="FSG954" s="34"/>
      <c r="FSN954" s="35"/>
      <c r="FSO954" s="34"/>
      <c r="FSV954" s="35"/>
      <c r="FSW954" s="34"/>
      <c r="FTD954" s="35"/>
      <c r="FTE954" s="34"/>
      <c r="FTL954" s="35"/>
      <c r="FTM954" s="34"/>
      <c r="FTT954" s="35"/>
      <c r="FTU954" s="34"/>
      <c r="FUB954" s="35"/>
      <c r="FUC954" s="34"/>
      <c r="FUJ954" s="35"/>
      <c r="FUK954" s="34"/>
      <c r="FUR954" s="35"/>
      <c r="FUS954" s="34"/>
      <c r="FUZ954" s="35"/>
      <c r="FVA954" s="34"/>
      <c r="FVH954" s="35"/>
      <c r="FVI954" s="34"/>
      <c r="FVP954" s="35"/>
      <c r="FVQ954" s="34"/>
      <c r="FVX954" s="35"/>
      <c r="FVY954" s="34"/>
      <c r="FWF954" s="35"/>
      <c r="FWG954" s="34"/>
      <c r="FWN954" s="35"/>
      <c r="FWO954" s="34"/>
      <c r="FWV954" s="35"/>
      <c r="FWW954" s="34"/>
      <c r="FXD954" s="35"/>
      <c r="FXE954" s="34"/>
      <c r="FXL954" s="35"/>
      <c r="FXM954" s="34"/>
      <c r="FXT954" s="35"/>
      <c r="FXU954" s="34"/>
      <c r="FYB954" s="35"/>
      <c r="FYC954" s="34"/>
      <c r="FYJ954" s="35"/>
      <c r="FYK954" s="34"/>
      <c r="FYR954" s="35"/>
      <c r="FYS954" s="34"/>
      <c r="FYZ954" s="35"/>
      <c r="FZA954" s="34"/>
      <c r="FZH954" s="35"/>
      <c r="FZI954" s="34"/>
      <c r="FZP954" s="35"/>
      <c r="FZQ954" s="34"/>
      <c r="FZX954" s="35"/>
      <c r="FZY954" s="34"/>
      <c r="GAF954" s="35"/>
      <c r="GAG954" s="34"/>
      <c r="GAN954" s="35"/>
      <c r="GAO954" s="34"/>
      <c r="GAV954" s="35"/>
      <c r="GAW954" s="34"/>
      <c r="GBD954" s="35"/>
      <c r="GBE954" s="34"/>
      <c r="GBL954" s="35"/>
      <c r="GBM954" s="34"/>
      <c r="GBT954" s="35"/>
      <c r="GBU954" s="34"/>
      <c r="GCB954" s="35"/>
      <c r="GCC954" s="34"/>
      <c r="GCJ954" s="35"/>
      <c r="GCK954" s="34"/>
      <c r="GCR954" s="35"/>
      <c r="GCS954" s="34"/>
      <c r="GCZ954" s="35"/>
      <c r="GDA954" s="34"/>
      <c r="GDH954" s="35"/>
      <c r="GDI954" s="34"/>
      <c r="GDP954" s="35"/>
      <c r="GDQ954" s="34"/>
      <c r="GDX954" s="35"/>
      <c r="GDY954" s="34"/>
      <c r="GEF954" s="35"/>
      <c r="GEG954" s="34"/>
      <c r="GEN954" s="35"/>
      <c r="GEO954" s="34"/>
      <c r="GEV954" s="35"/>
      <c r="GEW954" s="34"/>
      <c r="GFD954" s="35"/>
      <c r="GFE954" s="34"/>
      <c r="GFL954" s="35"/>
      <c r="GFM954" s="34"/>
      <c r="GFT954" s="35"/>
      <c r="GFU954" s="34"/>
      <c r="GGB954" s="35"/>
      <c r="GGC954" s="34"/>
      <c r="GGJ954" s="35"/>
      <c r="GGK954" s="34"/>
      <c r="GGR954" s="35"/>
      <c r="GGS954" s="34"/>
      <c r="GGZ954" s="35"/>
      <c r="GHA954" s="34"/>
      <c r="GHH954" s="35"/>
      <c r="GHI954" s="34"/>
      <c r="GHP954" s="35"/>
      <c r="GHQ954" s="34"/>
      <c r="GHX954" s="35"/>
      <c r="GHY954" s="34"/>
      <c r="GIF954" s="35"/>
      <c r="GIG954" s="34"/>
      <c r="GIN954" s="35"/>
      <c r="GIO954" s="34"/>
      <c r="GIV954" s="35"/>
      <c r="GIW954" s="34"/>
      <c r="GJD954" s="35"/>
      <c r="GJE954" s="34"/>
      <c r="GJL954" s="35"/>
      <c r="GJM954" s="34"/>
      <c r="GJT954" s="35"/>
      <c r="GJU954" s="34"/>
      <c r="GKB954" s="35"/>
      <c r="GKC954" s="34"/>
      <c r="GKJ954" s="35"/>
      <c r="GKK954" s="34"/>
      <c r="GKR954" s="35"/>
      <c r="GKS954" s="34"/>
      <c r="GKZ954" s="35"/>
      <c r="GLA954" s="34"/>
      <c r="GLH954" s="35"/>
      <c r="GLI954" s="34"/>
      <c r="GLP954" s="35"/>
      <c r="GLQ954" s="34"/>
      <c r="GLX954" s="35"/>
      <c r="GLY954" s="34"/>
      <c r="GMF954" s="35"/>
      <c r="GMG954" s="34"/>
      <c r="GMN954" s="35"/>
      <c r="GMO954" s="34"/>
      <c r="GMV954" s="35"/>
      <c r="GMW954" s="34"/>
      <c r="GND954" s="35"/>
      <c r="GNE954" s="34"/>
      <c r="GNL954" s="35"/>
      <c r="GNM954" s="34"/>
      <c r="GNT954" s="35"/>
      <c r="GNU954" s="34"/>
      <c r="GOB954" s="35"/>
      <c r="GOC954" s="34"/>
      <c r="GOJ954" s="35"/>
      <c r="GOK954" s="34"/>
      <c r="GOR954" s="35"/>
      <c r="GOS954" s="34"/>
      <c r="GOZ954" s="35"/>
      <c r="GPA954" s="34"/>
      <c r="GPH954" s="35"/>
      <c r="GPI954" s="34"/>
      <c r="GPP954" s="35"/>
      <c r="GPQ954" s="34"/>
      <c r="GPX954" s="35"/>
      <c r="GPY954" s="34"/>
      <c r="GQF954" s="35"/>
      <c r="GQG954" s="34"/>
      <c r="GQN954" s="35"/>
      <c r="GQO954" s="34"/>
      <c r="GQV954" s="35"/>
      <c r="GQW954" s="34"/>
      <c r="GRD954" s="35"/>
      <c r="GRE954" s="34"/>
      <c r="GRL954" s="35"/>
      <c r="GRM954" s="34"/>
      <c r="GRT954" s="35"/>
      <c r="GRU954" s="34"/>
      <c r="GSB954" s="35"/>
      <c r="GSC954" s="34"/>
      <c r="GSJ954" s="35"/>
      <c r="GSK954" s="34"/>
      <c r="GSR954" s="35"/>
      <c r="GSS954" s="34"/>
      <c r="GSZ954" s="35"/>
      <c r="GTA954" s="34"/>
      <c r="GTH954" s="35"/>
      <c r="GTI954" s="34"/>
      <c r="GTP954" s="35"/>
      <c r="GTQ954" s="34"/>
      <c r="GTX954" s="35"/>
      <c r="GTY954" s="34"/>
      <c r="GUF954" s="35"/>
      <c r="GUG954" s="34"/>
      <c r="GUN954" s="35"/>
      <c r="GUO954" s="34"/>
      <c r="GUV954" s="35"/>
      <c r="GUW954" s="34"/>
      <c r="GVD954" s="35"/>
      <c r="GVE954" s="34"/>
      <c r="GVL954" s="35"/>
      <c r="GVM954" s="34"/>
      <c r="GVT954" s="35"/>
      <c r="GVU954" s="34"/>
      <c r="GWB954" s="35"/>
      <c r="GWC954" s="34"/>
      <c r="GWJ954" s="35"/>
      <c r="GWK954" s="34"/>
      <c r="GWR954" s="35"/>
      <c r="GWS954" s="34"/>
      <c r="GWZ954" s="35"/>
      <c r="GXA954" s="34"/>
      <c r="GXH954" s="35"/>
      <c r="GXI954" s="34"/>
      <c r="GXP954" s="35"/>
      <c r="GXQ954" s="34"/>
      <c r="GXX954" s="35"/>
      <c r="GXY954" s="34"/>
      <c r="GYF954" s="35"/>
      <c r="GYG954" s="34"/>
      <c r="GYN954" s="35"/>
      <c r="GYO954" s="34"/>
      <c r="GYV954" s="35"/>
      <c r="GYW954" s="34"/>
      <c r="GZD954" s="35"/>
      <c r="GZE954" s="34"/>
      <c r="GZL954" s="35"/>
      <c r="GZM954" s="34"/>
      <c r="GZT954" s="35"/>
      <c r="GZU954" s="34"/>
      <c r="HAB954" s="35"/>
      <c r="HAC954" s="34"/>
      <c r="HAJ954" s="35"/>
      <c r="HAK954" s="34"/>
      <c r="HAR954" s="35"/>
      <c r="HAS954" s="34"/>
      <c r="HAZ954" s="35"/>
      <c r="HBA954" s="34"/>
      <c r="HBH954" s="35"/>
      <c r="HBI954" s="34"/>
      <c r="HBP954" s="35"/>
      <c r="HBQ954" s="34"/>
      <c r="HBX954" s="35"/>
      <c r="HBY954" s="34"/>
      <c r="HCF954" s="35"/>
      <c r="HCG954" s="34"/>
      <c r="HCN954" s="35"/>
      <c r="HCO954" s="34"/>
      <c r="HCV954" s="35"/>
      <c r="HCW954" s="34"/>
      <c r="HDD954" s="35"/>
      <c r="HDE954" s="34"/>
      <c r="HDL954" s="35"/>
      <c r="HDM954" s="34"/>
      <c r="HDT954" s="35"/>
      <c r="HDU954" s="34"/>
      <c r="HEB954" s="35"/>
      <c r="HEC954" s="34"/>
      <c r="HEJ954" s="35"/>
      <c r="HEK954" s="34"/>
      <c r="HER954" s="35"/>
      <c r="HES954" s="34"/>
      <c r="HEZ954" s="35"/>
      <c r="HFA954" s="34"/>
      <c r="HFH954" s="35"/>
      <c r="HFI954" s="34"/>
      <c r="HFP954" s="35"/>
      <c r="HFQ954" s="34"/>
      <c r="HFX954" s="35"/>
      <c r="HFY954" s="34"/>
      <c r="HGF954" s="35"/>
      <c r="HGG954" s="34"/>
      <c r="HGN954" s="35"/>
      <c r="HGO954" s="34"/>
      <c r="HGV954" s="35"/>
      <c r="HGW954" s="34"/>
      <c r="HHD954" s="35"/>
      <c r="HHE954" s="34"/>
      <c r="HHL954" s="35"/>
      <c r="HHM954" s="34"/>
      <c r="HHT954" s="35"/>
      <c r="HHU954" s="34"/>
      <c r="HIB954" s="35"/>
      <c r="HIC954" s="34"/>
      <c r="HIJ954" s="35"/>
      <c r="HIK954" s="34"/>
      <c r="HIR954" s="35"/>
      <c r="HIS954" s="34"/>
      <c r="HIZ954" s="35"/>
      <c r="HJA954" s="34"/>
      <c r="HJH954" s="35"/>
      <c r="HJI954" s="34"/>
      <c r="HJP954" s="35"/>
      <c r="HJQ954" s="34"/>
      <c r="HJX954" s="35"/>
      <c r="HJY954" s="34"/>
      <c r="HKF954" s="35"/>
      <c r="HKG954" s="34"/>
      <c r="HKN954" s="35"/>
      <c r="HKO954" s="34"/>
      <c r="HKV954" s="35"/>
      <c r="HKW954" s="34"/>
      <c r="HLD954" s="35"/>
      <c r="HLE954" s="34"/>
      <c r="HLL954" s="35"/>
      <c r="HLM954" s="34"/>
      <c r="HLT954" s="35"/>
      <c r="HLU954" s="34"/>
      <c r="HMB954" s="35"/>
      <c r="HMC954" s="34"/>
      <c r="HMJ954" s="35"/>
      <c r="HMK954" s="34"/>
      <c r="HMR954" s="35"/>
      <c r="HMS954" s="34"/>
      <c r="HMZ954" s="35"/>
      <c r="HNA954" s="34"/>
      <c r="HNH954" s="35"/>
      <c r="HNI954" s="34"/>
      <c r="HNP954" s="35"/>
      <c r="HNQ954" s="34"/>
      <c r="HNX954" s="35"/>
      <c r="HNY954" s="34"/>
      <c r="HOF954" s="35"/>
      <c r="HOG954" s="34"/>
      <c r="HON954" s="35"/>
      <c r="HOO954" s="34"/>
      <c r="HOV954" s="35"/>
      <c r="HOW954" s="34"/>
      <c r="HPD954" s="35"/>
      <c r="HPE954" s="34"/>
      <c r="HPL954" s="35"/>
      <c r="HPM954" s="34"/>
      <c r="HPT954" s="35"/>
      <c r="HPU954" s="34"/>
      <c r="HQB954" s="35"/>
      <c r="HQC954" s="34"/>
      <c r="HQJ954" s="35"/>
      <c r="HQK954" s="34"/>
      <c r="HQR954" s="35"/>
      <c r="HQS954" s="34"/>
      <c r="HQZ954" s="35"/>
      <c r="HRA954" s="34"/>
      <c r="HRH954" s="35"/>
      <c r="HRI954" s="34"/>
      <c r="HRP954" s="35"/>
      <c r="HRQ954" s="34"/>
      <c r="HRX954" s="35"/>
      <c r="HRY954" s="34"/>
      <c r="HSF954" s="35"/>
      <c r="HSG954" s="34"/>
      <c r="HSN954" s="35"/>
      <c r="HSO954" s="34"/>
      <c r="HSV954" s="35"/>
      <c r="HSW954" s="34"/>
      <c r="HTD954" s="35"/>
      <c r="HTE954" s="34"/>
      <c r="HTL954" s="35"/>
      <c r="HTM954" s="34"/>
      <c r="HTT954" s="35"/>
      <c r="HTU954" s="34"/>
      <c r="HUB954" s="35"/>
      <c r="HUC954" s="34"/>
      <c r="HUJ954" s="35"/>
      <c r="HUK954" s="34"/>
      <c r="HUR954" s="35"/>
      <c r="HUS954" s="34"/>
      <c r="HUZ954" s="35"/>
      <c r="HVA954" s="34"/>
      <c r="HVH954" s="35"/>
      <c r="HVI954" s="34"/>
      <c r="HVP954" s="35"/>
      <c r="HVQ954" s="34"/>
      <c r="HVX954" s="35"/>
      <c r="HVY954" s="34"/>
      <c r="HWF954" s="35"/>
      <c r="HWG954" s="34"/>
      <c r="HWN954" s="35"/>
      <c r="HWO954" s="34"/>
      <c r="HWV954" s="35"/>
      <c r="HWW954" s="34"/>
      <c r="HXD954" s="35"/>
      <c r="HXE954" s="34"/>
      <c r="HXL954" s="35"/>
      <c r="HXM954" s="34"/>
      <c r="HXT954" s="35"/>
      <c r="HXU954" s="34"/>
      <c r="HYB954" s="35"/>
      <c r="HYC954" s="34"/>
      <c r="HYJ954" s="35"/>
      <c r="HYK954" s="34"/>
      <c r="HYR954" s="35"/>
      <c r="HYS954" s="34"/>
      <c r="HYZ954" s="35"/>
      <c r="HZA954" s="34"/>
      <c r="HZH954" s="35"/>
      <c r="HZI954" s="34"/>
      <c r="HZP954" s="35"/>
      <c r="HZQ954" s="34"/>
      <c r="HZX954" s="35"/>
      <c r="HZY954" s="34"/>
      <c r="IAF954" s="35"/>
      <c r="IAG954" s="34"/>
      <c r="IAN954" s="35"/>
      <c r="IAO954" s="34"/>
      <c r="IAV954" s="35"/>
      <c r="IAW954" s="34"/>
      <c r="IBD954" s="35"/>
      <c r="IBE954" s="34"/>
      <c r="IBL954" s="35"/>
      <c r="IBM954" s="34"/>
      <c r="IBT954" s="35"/>
      <c r="IBU954" s="34"/>
      <c r="ICB954" s="35"/>
      <c r="ICC954" s="34"/>
      <c r="ICJ954" s="35"/>
      <c r="ICK954" s="34"/>
      <c r="ICR954" s="35"/>
      <c r="ICS954" s="34"/>
      <c r="ICZ954" s="35"/>
      <c r="IDA954" s="34"/>
      <c r="IDH954" s="35"/>
      <c r="IDI954" s="34"/>
      <c r="IDP954" s="35"/>
      <c r="IDQ954" s="34"/>
      <c r="IDX954" s="35"/>
      <c r="IDY954" s="34"/>
      <c r="IEF954" s="35"/>
      <c r="IEG954" s="34"/>
      <c r="IEN954" s="35"/>
      <c r="IEO954" s="34"/>
      <c r="IEV954" s="35"/>
      <c r="IEW954" s="34"/>
      <c r="IFD954" s="35"/>
      <c r="IFE954" s="34"/>
      <c r="IFL954" s="35"/>
      <c r="IFM954" s="34"/>
      <c r="IFT954" s="35"/>
      <c r="IFU954" s="34"/>
      <c r="IGB954" s="35"/>
      <c r="IGC954" s="34"/>
      <c r="IGJ954" s="35"/>
      <c r="IGK954" s="34"/>
      <c r="IGR954" s="35"/>
      <c r="IGS954" s="34"/>
      <c r="IGZ954" s="35"/>
      <c r="IHA954" s="34"/>
      <c r="IHH954" s="35"/>
      <c r="IHI954" s="34"/>
      <c r="IHP954" s="35"/>
      <c r="IHQ954" s="34"/>
      <c r="IHX954" s="35"/>
      <c r="IHY954" s="34"/>
      <c r="IIF954" s="35"/>
      <c r="IIG954" s="34"/>
      <c r="IIN954" s="35"/>
      <c r="IIO954" s="34"/>
      <c r="IIV954" s="35"/>
      <c r="IIW954" s="34"/>
      <c r="IJD954" s="35"/>
      <c r="IJE954" s="34"/>
      <c r="IJL954" s="35"/>
      <c r="IJM954" s="34"/>
      <c r="IJT954" s="35"/>
      <c r="IJU954" s="34"/>
      <c r="IKB954" s="35"/>
      <c r="IKC954" s="34"/>
      <c r="IKJ954" s="35"/>
      <c r="IKK954" s="34"/>
      <c r="IKR954" s="35"/>
      <c r="IKS954" s="34"/>
      <c r="IKZ954" s="35"/>
      <c r="ILA954" s="34"/>
      <c r="ILH954" s="35"/>
      <c r="ILI954" s="34"/>
      <c r="ILP954" s="35"/>
      <c r="ILQ954" s="34"/>
      <c r="ILX954" s="35"/>
      <c r="ILY954" s="34"/>
      <c r="IMF954" s="35"/>
      <c r="IMG954" s="34"/>
      <c r="IMN954" s="35"/>
      <c r="IMO954" s="34"/>
      <c r="IMV954" s="35"/>
      <c r="IMW954" s="34"/>
      <c r="IND954" s="35"/>
      <c r="INE954" s="34"/>
      <c r="INL954" s="35"/>
      <c r="INM954" s="34"/>
      <c r="INT954" s="35"/>
      <c r="INU954" s="34"/>
      <c r="IOB954" s="35"/>
      <c r="IOC954" s="34"/>
      <c r="IOJ954" s="35"/>
      <c r="IOK954" s="34"/>
      <c r="IOR954" s="35"/>
      <c r="IOS954" s="34"/>
      <c r="IOZ954" s="35"/>
      <c r="IPA954" s="34"/>
      <c r="IPH954" s="35"/>
      <c r="IPI954" s="34"/>
      <c r="IPP954" s="35"/>
      <c r="IPQ954" s="34"/>
      <c r="IPX954" s="35"/>
      <c r="IPY954" s="34"/>
      <c r="IQF954" s="35"/>
      <c r="IQG954" s="34"/>
      <c r="IQN954" s="35"/>
      <c r="IQO954" s="34"/>
      <c r="IQV954" s="35"/>
      <c r="IQW954" s="34"/>
      <c r="IRD954" s="35"/>
      <c r="IRE954" s="34"/>
      <c r="IRL954" s="35"/>
      <c r="IRM954" s="34"/>
      <c r="IRT954" s="35"/>
      <c r="IRU954" s="34"/>
      <c r="ISB954" s="35"/>
      <c r="ISC954" s="34"/>
      <c r="ISJ954" s="35"/>
      <c r="ISK954" s="34"/>
      <c r="ISR954" s="35"/>
      <c r="ISS954" s="34"/>
      <c r="ISZ954" s="35"/>
      <c r="ITA954" s="34"/>
      <c r="ITH954" s="35"/>
      <c r="ITI954" s="34"/>
      <c r="ITP954" s="35"/>
      <c r="ITQ954" s="34"/>
      <c r="ITX954" s="35"/>
      <c r="ITY954" s="34"/>
      <c r="IUF954" s="35"/>
      <c r="IUG954" s="34"/>
      <c r="IUN954" s="35"/>
      <c r="IUO954" s="34"/>
      <c r="IUV954" s="35"/>
      <c r="IUW954" s="34"/>
      <c r="IVD954" s="35"/>
      <c r="IVE954" s="34"/>
      <c r="IVL954" s="35"/>
      <c r="IVM954" s="34"/>
      <c r="IVT954" s="35"/>
      <c r="IVU954" s="34"/>
      <c r="IWB954" s="35"/>
      <c r="IWC954" s="34"/>
      <c r="IWJ954" s="35"/>
      <c r="IWK954" s="34"/>
      <c r="IWR954" s="35"/>
      <c r="IWS954" s="34"/>
      <c r="IWZ954" s="35"/>
      <c r="IXA954" s="34"/>
      <c r="IXH954" s="35"/>
      <c r="IXI954" s="34"/>
      <c r="IXP954" s="35"/>
      <c r="IXQ954" s="34"/>
      <c r="IXX954" s="35"/>
      <c r="IXY954" s="34"/>
      <c r="IYF954" s="35"/>
      <c r="IYG954" s="34"/>
      <c r="IYN954" s="35"/>
      <c r="IYO954" s="34"/>
      <c r="IYV954" s="35"/>
      <c r="IYW954" s="34"/>
      <c r="IZD954" s="35"/>
      <c r="IZE954" s="34"/>
      <c r="IZL954" s="35"/>
      <c r="IZM954" s="34"/>
      <c r="IZT954" s="35"/>
      <c r="IZU954" s="34"/>
      <c r="JAB954" s="35"/>
      <c r="JAC954" s="34"/>
      <c r="JAJ954" s="35"/>
      <c r="JAK954" s="34"/>
      <c r="JAR954" s="35"/>
      <c r="JAS954" s="34"/>
      <c r="JAZ954" s="35"/>
      <c r="JBA954" s="34"/>
      <c r="JBH954" s="35"/>
      <c r="JBI954" s="34"/>
      <c r="JBP954" s="35"/>
      <c r="JBQ954" s="34"/>
      <c r="JBX954" s="35"/>
      <c r="JBY954" s="34"/>
      <c r="JCF954" s="35"/>
      <c r="JCG954" s="34"/>
      <c r="JCN954" s="35"/>
      <c r="JCO954" s="34"/>
      <c r="JCV954" s="35"/>
      <c r="JCW954" s="34"/>
      <c r="JDD954" s="35"/>
      <c r="JDE954" s="34"/>
      <c r="JDL954" s="35"/>
      <c r="JDM954" s="34"/>
      <c r="JDT954" s="35"/>
      <c r="JDU954" s="34"/>
      <c r="JEB954" s="35"/>
      <c r="JEC954" s="34"/>
      <c r="JEJ954" s="35"/>
      <c r="JEK954" s="34"/>
      <c r="JER954" s="35"/>
      <c r="JES954" s="34"/>
      <c r="JEZ954" s="35"/>
      <c r="JFA954" s="34"/>
      <c r="JFH954" s="35"/>
      <c r="JFI954" s="34"/>
      <c r="JFP954" s="35"/>
      <c r="JFQ954" s="34"/>
      <c r="JFX954" s="35"/>
      <c r="JFY954" s="34"/>
      <c r="JGF954" s="35"/>
      <c r="JGG954" s="34"/>
      <c r="JGN954" s="35"/>
      <c r="JGO954" s="34"/>
      <c r="JGV954" s="35"/>
      <c r="JGW954" s="34"/>
      <c r="JHD954" s="35"/>
      <c r="JHE954" s="34"/>
      <c r="JHL954" s="35"/>
      <c r="JHM954" s="34"/>
      <c r="JHT954" s="35"/>
      <c r="JHU954" s="34"/>
      <c r="JIB954" s="35"/>
      <c r="JIC954" s="34"/>
      <c r="JIJ954" s="35"/>
      <c r="JIK954" s="34"/>
      <c r="JIR954" s="35"/>
      <c r="JIS954" s="34"/>
      <c r="JIZ954" s="35"/>
      <c r="JJA954" s="34"/>
      <c r="JJH954" s="35"/>
      <c r="JJI954" s="34"/>
      <c r="JJP954" s="35"/>
      <c r="JJQ954" s="34"/>
      <c r="JJX954" s="35"/>
      <c r="JJY954" s="34"/>
      <c r="JKF954" s="35"/>
      <c r="JKG954" s="34"/>
      <c r="JKN954" s="35"/>
      <c r="JKO954" s="34"/>
      <c r="JKV954" s="35"/>
      <c r="JKW954" s="34"/>
      <c r="JLD954" s="35"/>
      <c r="JLE954" s="34"/>
      <c r="JLL954" s="35"/>
      <c r="JLM954" s="34"/>
      <c r="JLT954" s="35"/>
      <c r="JLU954" s="34"/>
      <c r="JMB954" s="35"/>
      <c r="JMC954" s="34"/>
      <c r="JMJ954" s="35"/>
      <c r="JMK954" s="34"/>
      <c r="JMR954" s="35"/>
      <c r="JMS954" s="34"/>
      <c r="JMZ954" s="35"/>
      <c r="JNA954" s="34"/>
      <c r="JNH954" s="35"/>
      <c r="JNI954" s="34"/>
      <c r="JNP954" s="35"/>
      <c r="JNQ954" s="34"/>
      <c r="JNX954" s="35"/>
      <c r="JNY954" s="34"/>
      <c r="JOF954" s="35"/>
      <c r="JOG954" s="34"/>
      <c r="JON954" s="35"/>
      <c r="JOO954" s="34"/>
      <c r="JOV954" s="35"/>
      <c r="JOW954" s="34"/>
      <c r="JPD954" s="35"/>
      <c r="JPE954" s="34"/>
      <c r="JPL954" s="35"/>
      <c r="JPM954" s="34"/>
      <c r="JPT954" s="35"/>
      <c r="JPU954" s="34"/>
      <c r="JQB954" s="35"/>
      <c r="JQC954" s="34"/>
      <c r="JQJ954" s="35"/>
      <c r="JQK954" s="34"/>
      <c r="JQR954" s="35"/>
      <c r="JQS954" s="34"/>
      <c r="JQZ954" s="35"/>
      <c r="JRA954" s="34"/>
      <c r="JRH954" s="35"/>
      <c r="JRI954" s="34"/>
      <c r="JRP954" s="35"/>
      <c r="JRQ954" s="34"/>
      <c r="JRX954" s="35"/>
      <c r="JRY954" s="34"/>
      <c r="JSF954" s="35"/>
      <c r="JSG954" s="34"/>
      <c r="JSN954" s="35"/>
      <c r="JSO954" s="34"/>
      <c r="JSV954" s="35"/>
      <c r="JSW954" s="34"/>
      <c r="JTD954" s="35"/>
      <c r="JTE954" s="34"/>
      <c r="JTL954" s="35"/>
      <c r="JTM954" s="34"/>
      <c r="JTT954" s="35"/>
      <c r="JTU954" s="34"/>
      <c r="JUB954" s="35"/>
      <c r="JUC954" s="34"/>
      <c r="JUJ954" s="35"/>
      <c r="JUK954" s="34"/>
      <c r="JUR954" s="35"/>
      <c r="JUS954" s="34"/>
      <c r="JUZ954" s="35"/>
      <c r="JVA954" s="34"/>
      <c r="JVH954" s="35"/>
      <c r="JVI954" s="34"/>
      <c r="JVP954" s="35"/>
      <c r="JVQ954" s="34"/>
      <c r="JVX954" s="35"/>
      <c r="JVY954" s="34"/>
      <c r="JWF954" s="35"/>
      <c r="JWG954" s="34"/>
      <c r="JWN954" s="35"/>
      <c r="JWO954" s="34"/>
      <c r="JWV954" s="35"/>
      <c r="JWW954" s="34"/>
      <c r="JXD954" s="35"/>
      <c r="JXE954" s="34"/>
      <c r="JXL954" s="35"/>
      <c r="JXM954" s="34"/>
      <c r="JXT954" s="35"/>
      <c r="JXU954" s="34"/>
      <c r="JYB954" s="35"/>
      <c r="JYC954" s="34"/>
      <c r="JYJ954" s="35"/>
      <c r="JYK954" s="34"/>
      <c r="JYR954" s="35"/>
      <c r="JYS954" s="34"/>
      <c r="JYZ954" s="35"/>
      <c r="JZA954" s="34"/>
      <c r="JZH954" s="35"/>
      <c r="JZI954" s="34"/>
      <c r="JZP954" s="35"/>
      <c r="JZQ954" s="34"/>
      <c r="JZX954" s="35"/>
      <c r="JZY954" s="34"/>
      <c r="KAF954" s="35"/>
      <c r="KAG954" s="34"/>
      <c r="KAN954" s="35"/>
      <c r="KAO954" s="34"/>
      <c r="KAV954" s="35"/>
      <c r="KAW954" s="34"/>
      <c r="KBD954" s="35"/>
      <c r="KBE954" s="34"/>
      <c r="KBL954" s="35"/>
      <c r="KBM954" s="34"/>
      <c r="KBT954" s="35"/>
      <c r="KBU954" s="34"/>
      <c r="KCB954" s="35"/>
      <c r="KCC954" s="34"/>
      <c r="KCJ954" s="35"/>
      <c r="KCK954" s="34"/>
      <c r="KCR954" s="35"/>
      <c r="KCS954" s="34"/>
      <c r="KCZ954" s="35"/>
      <c r="KDA954" s="34"/>
      <c r="KDH954" s="35"/>
      <c r="KDI954" s="34"/>
      <c r="KDP954" s="35"/>
      <c r="KDQ954" s="34"/>
      <c r="KDX954" s="35"/>
      <c r="KDY954" s="34"/>
      <c r="KEF954" s="35"/>
      <c r="KEG954" s="34"/>
      <c r="KEN954" s="35"/>
      <c r="KEO954" s="34"/>
      <c r="KEV954" s="35"/>
      <c r="KEW954" s="34"/>
      <c r="KFD954" s="35"/>
      <c r="KFE954" s="34"/>
      <c r="KFL954" s="35"/>
      <c r="KFM954" s="34"/>
      <c r="KFT954" s="35"/>
      <c r="KFU954" s="34"/>
      <c r="KGB954" s="35"/>
      <c r="KGC954" s="34"/>
      <c r="KGJ954" s="35"/>
      <c r="KGK954" s="34"/>
      <c r="KGR954" s="35"/>
      <c r="KGS954" s="34"/>
      <c r="KGZ954" s="35"/>
      <c r="KHA954" s="34"/>
      <c r="KHH954" s="35"/>
      <c r="KHI954" s="34"/>
      <c r="KHP954" s="35"/>
      <c r="KHQ954" s="34"/>
      <c r="KHX954" s="35"/>
      <c r="KHY954" s="34"/>
      <c r="KIF954" s="35"/>
      <c r="KIG954" s="34"/>
      <c r="KIN954" s="35"/>
      <c r="KIO954" s="34"/>
      <c r="KIV954" s="35"/>
      <c r="KIW954" s="34"/>
      <c r="KJD954" s="35"/>
      <c r="KJE954" s="34"/>
      <c r="KJL954" s="35"/>
      <c r="KJM954" s="34"/>
      <c r="KJT954" s="35"/>
      <c r="KJU954" s="34"/>
      <c r="KKB954" s="35"/>
      <c r="KKC954" s="34"/>
      <c r="KKJ954" s="35"/>
      <c r="KKK954" s="34"/>
      <c r="KKR954" s="35"/>
      <c r="KKS954" s="34"/>
      <c r="KKZ954" s="35"/>
      <c r="KLA954" s="34"/>
      <c r="KLH954" s="35"/>
      <c r="KLI954" s="34"/>
      <c r="KLP954" s="35"/>
      <c r="KLQ954" s="34"/>
      <c r="KLX954" s="35"/>
      <c r="KLY954" s="34"/>
      <c r="KMF954" s="35"/>
      <c r="KMG954" s="34"/>
      <c r="KMN954" s="35"/>
      <c r="KMO954" s="34"/>
      <c r="KMV954" s="35"/>
      <c r="KMW954" s="34"/>
      <c r="KND954" s="35"/>
      <c r="KNE954" s="34"/>
      <c r="KNL954" s="35"/>
      <c r="KNM954" s="34"/>
      <c r="KNT954" s="35"/>
      <c r="KNU954" s="34"/>
      <c r="KOB954" s="35"/>
      <c r="KOC954" s="34"/>
      <c r="KOJ954" s="35"/>
      <c r="KOK954" s="34"/>
      <c r="KOR954" s="35"/>
      <c r="KOS954" s="34"/>
      <c r="KOZ954" s="35"/>
      <c r="KPA954" s="34"/>
      <c r="KPH954" s="35"/>
      <c r="KPI954" s="34"/>
      <c r="KPP954" s="35"/>
      <c r="KPQ954" s="34"/>
      <c r="KPX954" s="35"/>
      <c r="KPY954" s="34"/>
      <c r="KQF954" s="35"/>
      <c r="KQG954" s="34"/>
      <c r="KQN954" s="35"/>
      <c r="KQO954" s="34"/>
      <c r="KQV954" s="35"/>
      <c r="KQW954" s="34"/>
      <c r="KRD954" s="35"/>
      <c r="KRE954" s="34"/>
      <c r="KRL954" s="35"/>
      <c r="KRM954" s="34"/>
      <c r="KRT954" s="35"/>
      <c r="KRU954" s="34"/>
      <c r="KSB954" s="35"/>
      <c r="KSC954" s="34"/>
      <c r="KSJ954" s="35"/>
      <c r="KSK954" s="34"/>
      <c r="KSR954" s="35"/>
      <c r="KSS954" s="34"/>
      <c r="KSZ954" s="35"/>
      <c r="KTA954" s="34"/>
      <c r="KTH954" s="35"/>
      <c r="KTI954" s="34"/>
      <c r="KTP954" s="35"/>
      <c r="KTQ954" s="34"/>
      <c r="KTX954" s="35"/>
      <c r="KTY954" s="34"/>
      <c r="KUF954" s="35"/>
      <c r="KUG954" s="34"/>
      <c r="KUN954" s="35"/>
      <c r="KUO954" s="34"/>
      <c r="KUV954" s="35"/>
      <c r="KUW954" s="34"/>
      <c r="KVD954" s="35"/>
      <c r="KVE954" s="34"/>
      <c r="KVL954" s="35"/>
      <c r="KVM954" s="34"/>
      <c r="KVT954" s="35"/>
      <c r="KVU954" s="34"/>
      <c r="KWB954" s="35"/>
      <c r="KWC954" s="34"/>
      <c r="KWJ954" s="35"/>
      <c r="KWK954" s="34"/>
      <c r="KWR954" s="35"/>
      <c r="KWS954" s="34"/>
      <c r="KWZ954" s="35"/>
      <c r="KXA954" s="34"/>
      <c r="KXH954" s="35"/>
      <c r="KXI954" s="34"/>
      <c r="KXP954" s="35"/>
      <c r="KXQ954" s="34"/>
      <c r="KXX954" s="35"/>
      <c r="KXY954" s="34"/>
      <c r="KYF954" s="35"/>
      <c r="KYG954" s="34"/>
      <c r="KYN954" s="35"/>
      <c r="KYO954" s="34"/>
      <c r="KYV954" s="35"/>
      <c r="KYW954" s="34"/>
      <c r="KZD954" s="35"/>
      <c r="KZE954" s="34"/>
      <c r="KZL954" s="35"/>
      <c r="KZM954" s="34"/>
      <c r="KZT954" s="35"/>
      <c r="KZU954" s="34"/>
      <c r="LAB954" s="35"/>
      <c r="LAC954" s="34"/>
      <c r="LAJ954" s="35"/>
      <c r="LAK954" s="34"/>
      <c r="LAR954" s="35"/>
      <c r="LAS954" s="34"/>
      <c r="LAZ954" s="35"/>
      <c r="LBA954" s="34"/>
      <c r="LBH954" s="35"/>
      <c r="LBI954" s="34"/>
      <c r="LBP954" s="35"/>
      <c r="LBQ954" s="34"/>
      <c r="LBX954" s="35"/>
      <c r="LBY954" s="34"/>
      <c r="LCF954" s="35"/>
      <c r="LCG954" s="34"/>
      <c r="LCN954" s="35"/>
      <c r="LCO954" s="34"/>
      <c r="LCV954" s="35"/>
      <c r="LCW954" s="34"/>
      <c r="LDD954" s="35"/>
      <c r="LDE954" s="34"/>
      <c r="LDL954" s="35"/>
      <c r="LDM954" s="34"/>
      <c r="LDT954" s="35"/>
      <c r="LDU954" s="34"/>
      <c r="LEB954" s="35"/>
      <c r="LEC954" s="34"/>
      <c r="LEJ954" s="35"/>
      <c r="LEK954" s="34"/>
      <c r="LER954" s="35"/>
      <c r="LES954" s="34"/>
      <c r="LEZ954" s="35"/>
      <c r="LFA954" s="34"/>
      <c r="LFH954" s="35"/>
      <c r="LFI954" s="34"/>
      <c r="LFP954" s="35"/>
      <c r="LFQ954" s="34"/>
      <c r="LFX954" s="35"/>
      <c r="LFY954" s="34"/>
      <c r="LGF954" s="35"/>
      <c r="LGG954" s="34"/>
      <c r="LGN954" s="35"/>
      <c r="LGO954" s="34"/>
      <c r="LGV954" s="35"/>
      <c r="LGW954" s="34"/>
      <c r="LHD954" s="35"/>
      <c r="LHE954" s="34"/>
      <c r="LHL954" s="35"/>
      <c r="LHM954" s="34"/>
      <c r="LHT954" s="35"/>
      <c r="LHU954" s="34"/>
      <c r="LIB954" s="35"/>
      <c r="LIC954" s="34"/>
      <c r="LIJ954" s="35"/>
      <c r="LIK954" s="34"/>
      <c r="LIR954" s="35"/>
      <c r="LIS954" s="34"/>
      <c r="LIZ954" s="35"/>
      <c r="LJA954" s="34"/>
      <c r="LJH954" s="35"/>
      <c r="LJI954" s="34"/>
      <c r="LJP954" s="35"/>
      <c r="LJQ954" s="34"/>
      <c r="LJX954" s="35"/>
      <c r="LJY954" s="34"/>
      <c r="LKF954" s="35"/>
      <c r="LKG954" s="34"/>
      <c r="LKN954" s="35"/>
      <c r="LKO954" s="34"/>
      <c r="LKV954" s="35"/>
      <c r="LKW954" s="34"/>
      <c r="LLD954" s="35"/>
      <c r="LLE954" s="34"/>
      <c r="LLL954" s="35"/>
      <c r="LLM954" s="34"/>
      <c r="LLT954" s="35"/>
      <c r="LLU954" s="34"/>
      <c r="LMB954" s="35"/>
      <c r="LMC954" s="34"/>
      <c r="LMJ954" s="35"/>
      <c r="LMK954" s="34"/>
      <c r="LMR954" s="35"/>
      <c r="LMS954" s="34"/>
      <c r="LMZ954" s="35"/>
      <c r="LNA954" s="34"/>
      <c r="LNH954" s="35"/>
      <c r="LNI954" s="34"/>
      <c r="LNP954" s="35"/>
      <c r="LNQ954" s="34"/>
      <c r="LNX954" s="35"/>
      <c r="LNY954" s="34"/>
      <c r="LOF954" s="35"/>
      <c r="LOG954" s="34"/>
      <c r="LON954" s="35"/>
      <c r="LOO954" s="34"/>
      <c r="LOV954" s="35"/>
      <c r="LOW954" s="34"/>
      <c r="LPD954" s="35"/>
      <c r="LPE954" s="34"/>
      <c r="LPL954" s="35"/>
      <c r="LPM954" s="34"/>
      <c r="LPT954" s="35"/>
      <c r="LPU954" s="34"/>
      <c r="LQB954" s="35"/>
      <c r="LQC954" s="34"/>
      <c r="LQJ954" s="35"/>
      <c r="LQK954" s="34"/>
      <c r="LQR954" s="35"/>
      <c r="LQS954" s="34"/>
      <c r="LQZ954" s="35"/>
      <c r="LRA954" s="34"/>
      <c r="LRH954" s="35"/>
      <c r="LRI954" s="34"/>
      <c r="LRP954" s="35"/>
      <c r="LRQ954" s="34"/>
      <c r="LRX954" s="35"/>
      <c r="LRY954" s="34"/>
      <c r="LSF954" s="35"/>
      <c r="LSG954" s="34"/>
      <c r="LSN954" s="35"/>
      <c r="LSO954" s="34"/>
      <c r="LSV954" s="35"/>
      <c r="LSW954" s="34"/>
      <c r="LTD954" s="35"/>
      <c r="LTE954" s="34"/>
      <c r="LTL954" s="35"/>
      <c r="LTM954" s="34"/>
      <c r="LTT954" s="35"/>
      <c r="LTU954" s="34"/>
      <c r="LUB954" s="35"/>
      <c r="LUC954" s="34"/>
      <c r="LUJ954" s="35"/>
      <c r="LUK954" s="34"/>
      <c r="LUR954" s="35"/>
      <c r="LUS954" s="34"/>
      <c r="LUZ954" s="35"/>
      <c r="LVA954" s="34"/>
      <c r="LVH954" s="35"/>
      <c r="LVI954" s="34"/>
      <c r="LVP954" s="35"/>
      <c r="LVQ954" s="34"/>
      <c r="LVX954" s="35"/>
      <c r="LVY954" s="34"/>
      <c r="LWF954" s="35"/>
      <c r="LWG954" s="34"/>
      <c r="LWN954" s="35"/>
      <c r="LWO954" s="34"/>
      <c r="LWV954" s="35"/>
      <c r="LWW954" s="34"/>
      <c r="LXD954" s="35"/>
      <c r="LXE954" s="34"/>
      <c r="LXL954" s="35"/>
      <c r="LXM954" s="34"/>
      <c r="LXT954" s="35"/>
      <c r="LXU954" s="34"/>
      <c r="LYB954" s="35"/>
      <c r="LYC954" s="34"/>
      <c r="LYJ954" s="35"/>
      <c r="LYK954" s="34"/>
      <c r="LYR954" s="35"/>
      <c r="LYS954" s="34"/>
      <c r="LYZ954" s="35"/>
      <c r="LZA954" s="34"/>
      <c r="LZH954" s="35"/>
      <c r="LZI954" s="34"/>
      <c r="LZP954" s="35"/>
      <c r="LZQ954" s="34"/>
      <c r="LZX954" s="35"/>
      <c r="LZY954" s="34"/>
      <c r="MAF954" s="35"/>
      <c r="MAG954" s="34"/>
      <c r="MAN954" s="35"/>
      <c r="MAO954" s="34"/>
      <c r="MAV954" s="35"/>
      <c r="MAW954" s="34"/>
      <c r="MBD954" s="35"/>
      <c r="MBE954" s="34"/>
      <c r="MBL954" s="35"/>
      <c r="MBM954" s="34"/>
      <c r="MBT954" s="35"/>
      <c r="MBU954" s="34"/>
      <c r="MCB954" s="35"/>
      <c r="MCC954" s="34"/>
      <c r="MCJ954" s="35"/>
      <c r="MCK954" s="34"/>
      <c r="MCR954" s="35"/>
      <c r="MCS954" s="34"/>
      <c r="MCZ954" s="35"/>
      <c r="MDA954" s="34"/>
      <c r="MDH954" s="35"/>
      <c r="MDI954" s="34"/>
      <c r="MDP954" s="35"/>
      <c r="MDQ954" s="34"/>
      <c r="MDX954" s="35"/>
      <c r="MDY954" s="34"/>
      <c r="MEF954" s="35"/>
      <c r="MEG954" s="34"/>
      <c r="MEN954" s="35"/>
      <c r="MEO954" s="34"/>
      <c r="MEV954" s="35"/>
      <c r="MEW954" s="34"/>
      <c r="MFD954" s="35"/>
      <c r="MFE954" s="34"/>
      <c r="MFL954" s="35"/>
      <c r="MFM954" s="34"/>
      <c r="MFT954" s="35"/>
      <c r="MFU954" s="34"/>
      <c r="MGB954" s="35"/>
      <c r="MGC954" s="34"/>
      <c r="MGJ954" s="35"/>
      <c r="MGK954" s="34"/>
      <c r="MGR954" s="35"/>
      <c r="MGS954" s="34"/>
      <c r="MGZ954" s="35"/>
      <c r="MHA954" s="34"/>
      <c r="MHH954" s="35"/>
      <c r="MHI954" s="34"/>
      <c r="MHP954" s="35"/>
      <c r="MHQ954" s="34"/>
      <c r="MHX954" s="35"/>
      <c r="MHY954" s="34"/>
      <c r="MIF954" s="35"/>
      <c r="MIG954" s="34"/>
      <c r="MIN954" s="35"/>
      <c r="MIO954" s="34"/>
      <c r="MIV954" s="35"/>
      <c r="MIW954" s="34"/>
      <c r="MJD954" s="35"/>
      <c r="MJE954" s="34"/>
      <c r="MJL954" s="35"/>
      <c r="MJM954" s="34"/>
      <c r="MJT954" s="35"/>
      <c r="MJU954" s="34"/>
      <c r="MKB954" s="35"/>
      <c r="MKC954" s="34"/>
      <c r="MKJ954" s="35"/>
      <c r="MKK954" s="34"/>
      <c r="MKR954" s="35"/>
      <c r="MKS954" s="34"/>
      <c r="MKZ954" s="35"/>
      <c r="MLA954" s="34"/>
      <c r="MLH954" s="35"/>
      <c r="MLI954" s="34"/>
      <c r="MLP954" s="35"/>
      <c r="MLQ954" s="34"/>
      <c r="MLX954" s="35"/>
      <c r="MLY954" s="34"/>
      <c r="MMF954" s="35"/>
      <c r="MMG954" s="34"/>
      <c r="MMN954" s="35"/>
      <c r="MMO954" s="34"/>
      <c r="MMV954" s="35"/>
      <c r="MMW954" s="34"/>
      <c r="MND954" s="35"/>
      <c r="MNE954" s="34"/>
      <c r="MNL954" s="35"/>
      <c r="MNM954" s="34"/>
      <c r="MNT954" s="35"/>
      <c r="MNU954" s="34"/>
      <c r="MOB954" s="35"/>
      <c r="MOC954" s="34"/>
      <c r="MOJ954" s="35"/>
      <c r="MOK954" s="34"/>
      <c r="MOR954" s="35"/>
      <c r="MOS954" s="34"/>
      <c r="MOZ954" s="35"/>
      <c r="MPA954" s="34"/>
      <c r="MPH954" s="35"/>
      <c r="MPI954" s="34"/>
      <c r="MPP954" s="35"/>
      <c r="MPQ954" s="34"/>
      <c r="MPX954" s="35"/>
      <c r="MPY954" s="34"/>
      <c r="MQF954" s="35"/>
      <c r="MQG954" s="34"/>
      <c r="MQN954" s="35"/>
      <c r="MQO954" s="34"/>
      <c r="MQV954" s="35"/>
      <c r="MQW954" s="34"/>
      <c r="MRD954" s="35"/>
      <c r="MRE954" s="34"/>
      <c r="MRL954" s="35"/>
      <c r="MRM954" s="34"/>
      <c r="MRT954" s="35"/>
      <c r="MRU954" s="34"/>
      <c r="MSB954" s="35"/>
      <c r="MSC954" s="34"/>
      <c r="MSJ954" s="35"/>
      <c r="MSK954" s="34"/>
      <c r="MSR954" s="35"/>
      <c r="MSS954" s="34"/>
      <c r="MSZ954" s="35"/>
      <c r="MTA954" s="34"/>
      <c r="MTH954" s="35"/>
      <c r="MTI954" s="34"/>
      <c r="MTP954" s="35"/>
      <c r="MTQ954" s="34"/>
      <c r="MTX954" s="35"/>
      <c r="MTY954" s="34"/>
      <c r="MUF954" s="35"/>
      <c r="MUG954" s="34"/>
      <c r="MUN954" s="35"/>
      <c r="MUO954" s="34"/>
      <c r="MUV954" s="35"/>
      <c r="MUW954" s="34"/>
      <c r="MVD954" s="35"/>
      <c r="MVE954" s="34"/>
      <c r="MVL954" s="35"/>
      <c r="MVM954" s="34"/>
      <c r="MVT954" s="35"/>
      <c r="MVU954" s="34"/>
      <c r="MWB954" s="35"/>
      <c r="MWC954" s="34"/>
      <c r="MWJ954" s="35"/>
      <c r="MWK954" s="34"/>
      <c r="MWR954" s="35"/>
      <c r="MWS954" s="34"/>
      <c r="MWZ954" s="35"/>
      <c r="MXA954" s="34"/>
      <c r="MXH954" s="35"/>
      <c r="MXI954" s="34"/>
      <c r="MXP954" s="35"/>
      <c r="MXQ954" s="34"/>
      <c r="MXX954" s="35"/>
      <c r="MXY954" s="34"/>
      <c r="MYF954" s="35"/>
      <c r="MYG954" s="34"/>
      <c r="MYN954" s="35"/>
      <c r="MYO954" s="34"/>
      <c r="MYV954" s="35"/>
      <c r="MYW954" s="34"/>
      <c r="MZD954" s="35"/>
      <c r="MZE954" s="34"/>
      <c r="MZL954" s="35"/>
      <c r="MZM954" s="34"/>
      <c r="MZT954" s="35"/>
      <c r="MZU954" s="34"/>
      <c r="NAB954" s="35"/>
      <c r="NAC954" s="34"/>
      <c r="NAJ954" s="35"/>
      <c r="NAK954" s="34"/>
      <c r="NAR954" s="35"/>
      <c r="NAS954" s="34"/>
      <c r="NAZ954" s="35"/>
      <c r="NBA954" s="34"/>
      <c r="NBH954" s="35"/>
      <c r="NBI954" s="34"/>
      <c r="NBP954" s="35"/>
      <c r="NBQ954" s="34"/>
      <c r="NBX954" s="35"/>
      <c r="NBY954" s="34"/>
      <c r="NCF954" s="35"/>
      <c r="NCG954" s="34"/>
      <c r="NCN954" s="35"/>
      <c r="NCO954" s="34"/>
      <c r="NCV954" s="35"/>
      <c r="NCW954" s="34"/>
      <c r="NDD954" s="35"/>
      <c r="NDE954" s="34"/>
      <c r="NDL954" s="35"/>
      <c r="NDM954" s="34"/>
      <c r="NDT954" s="35"/>
      <c r="NDU954" s="34"/>
      <c r="NEB954" s="35"/>
      <c r="NEC954" s="34"/>
      <c r="NEJ954" s="35"/>
      <c r="NEK954" s="34"/>
      <c r="NER954" s="35"/>
      <c r="NES954" s="34"/>
      <c r="NEZ954" s="35"/>
      <c r="NFA954" s="34"/>
      <c r="NFH954" s="35"/>
      <c r="NFI954" s="34"/>
      <c r="NFP954" s="35"/>
      <c r="NFQ954" s="34"/>
      <c r="NFX954" s="35"/>
      <c r="NFY954" s="34"/>
      <c r="NGF954" s="35"/>
      <c r="NGG954" s="34"/>
      <c r="NGN954" s="35"/>
      <c r="NGO954" s="34"/>
      <c r="NGV954" s="35"/>
      <c r="NGW954" s="34"/>
      <c r="NHD954" s="35"/>
      <c r="NHE954" s="34"/>
      <c r="NHL954" s="35"/>
      <c r="NHM954" s="34"/>
      <c r="NHT954" s="35"/>
      <c r="NHU954" s="34"/>
      <c r="NIB954" s="35"/>
      <c r="NIC954" s="34"/>
      <c r="NIJ954" s="35"/>
      <c r="NIK954" s="34"/>
      <c r="NIR954" s="35"/>
      <c r="NIS954" s="34"/>
      <c r="NIZ954" s="35"/>
      <c r="NJA954" s="34"/>
      <c r="NJH954" s="35"/>
      <c r="NJI954" s="34"/>
      <c r="NJP954" s="35"/>
      <c r="NJQ954" s="34"/>
      <c r="NJX954" s="35"/>
      <c r="NJY954" s="34"/>
      <c r="NKF954" s="35"/>
      <c r="NKG954" s="34"/>
      <c r="NKN954" s="35"/>
      <c r="NKO954" s="34"/>
      <c r="NKV954" s="35"/>
      <c r="NKW954" s="34"/>
      <c r="NLD954" s="35"/>
      <c r="NLE954" s="34"/>
      <c r="NLL954" s="35"/>
      <c r="NLM954" s="34"/>
      <c r="NLT954" s="35"/>
      <c r="NLU954" s="34"/>
      <c r="NMB954" s="35"/>
      <c r="NMC954" s="34"/>
      <c r="NMJ954" s="35"/>
      <c r="NMK954" s="34"/>
      <c r="NMR954" s="35"/>
      <c r="NMS954" s="34"/>
      <c r="NMZ954" s="35"/>
      <c r="NNA954" s="34"/>
      <c r="NNH954" s="35"/>
      <c r="NNI954" s="34"/>
      <c r="NNP954" s="35"/>
      <c r="NNQ954" s="34"/>
      <c r="NNX954" s="35"/>
      <c r="NNY954" s="34"/>
      <c r="NOF954" s="35"/>
      <c r="NOG954" s="34"/>
      <c r="NON954" s="35"/>
      <c r="NOO954" s="34"/>
      <c r="NOV954" s="35"/>
      <c r="NOW954" s="34"/>
      <c r="NPD954" s="35"/>
      <c r="NPE954" s="34"/>
      <c r="NPL954" s="35"/>
      <c r="NPM954" s="34"/>
      <c r="NPT954" s="35"/>
      <c r="NPU954" s="34"/>
      <c r="NQB954" s="35"/>
      <c r="NQC954" s="34"/>
      <c r="NQJ954" s="35"/>
      <c r="NQK954" s="34"/>
      <c r="NQR954" s="35"/>
      <c r="NQS954" s="34"/>
      <c r="NQZ954" s="35"/>
      <c r="NRA954" s="34"/>
      <c r="NRH954" s="35"/>
      <c r="NRI954" s="34"/>
      <c r="NRP954" s="35"/>
      <c r="NRQ954" s="34"/>
      <c r="NRX954" s="35"/>
      <c r="NRY954" s="34"/>
      <c r="NSF954" s="35"/>
      <c r="NSG954" s="34"/>
      <c r="NSN954" s="35"/>
      <c r="NSO954" s="34"/>
      <c r="NSV954" s="35"/>
      <c r="NSW954" s="34"/>
      <c r="NTD954" s="35"/>
      <c r="NTE954" s="34"/>
      <c r="NTL954" s="35"/>
      <c r="NTM954" s="34"/>
      <c r="NTT954" s="35"/>
      <c r="NTU954" s="34"/>
      <c r="NUB954" s="35"/>
      <c r="NUC954" s="34"/>
      <c r="NUJ954" s="35"/>
      <c r="NUK954" s="34"/>
      <c r="NUR954" s="35"/>
      <c r="NUS954" s="34"/>
      <c r="NUZ954" s="35"/>
      <c r="NVA954" s="34"/>
      <c r="NVH954" s="35"/>
      <c r="NVI954" s="34"/>
      <c r="NVP954" s="35"/>
      <c r="NVQ954" s="34"/>
      <c r="NVX954" s="35"/>
      <c r="NVY954" s="34"/>
      <c r="NWF954" s="35"/>
      <c r="NWG954" s="34"/>
      <c r="NWN954" s="35"/>
      <c r="NWO954" s="34"/>
      <c r="NWV954" s="35"/>
      <c r="NWW954" s="34"/>
      <c r="NXD954" s="35"/>
      <c r="NXE954" s="34"/>
      <c r="NXL954" s="35"/>
      <c r="NXM954" s="34"/>
      <c r="NXT954" s="35"/>
      <c r="NXU954" s="34"/>
      <c r="NYB954" s="35"/>
      <c r="NYC954" s="34"/>
      <c r="NYJ954" s="35"/>
      <c r="NYK954" s="34"/>
      <c r="NYR954" s="35"/>
      <c r="NYS954" s="34"/>
      <c r="NYZ954" s="35"/>
      <c r="NZA954" s="34"/>
      <c r="NZH954" s="35"/>
      <c r="NZI954" s="34"/>
      <c r="NZP954" s="35"/>
      <c r="NZQ954" s="34"/>
      <c r="NZX954" s="35"/>
      <c r="NZY954" s="34"/>
      <c r="OAF954" s="35"/>
      <c r="OAG954" s="34"/>
      <c r="OAN954" s="35"/>
      <c r="OAO954" s="34"/>
      <c r="OAV954" s="35"/>
      <c r="OAW954" s="34"/>
      <c r="OBD954" s="35"/>
      <c r="OBE954" s="34"/>
      <c r="OBL954" s="35"/>
      <c r="OBM954" s="34"/>
      <c r="OBT954" s="35"/>
      <c r="OBU954" s="34"/>
      <c r="OCB954" s="35"/>
      <c r="OCC954" s="34"/>
      <c r="OCJ954" s="35"/>
      <c r="OCK954" s="34"/>
      <c r="OCR954" s="35"/>
      <c r="OCS954" s="34"/>
      <c r="OCZ954" s="35"/>
      <c r="ODA954" s="34"/>
      <c r="ODH954" s="35"/>
      <c r="ODI954" s="34"/>
      <c r="ODP954" s="35"/>
      <c r="ODQ954" s="34"/>
      <c r="ODX954" s="35"/>
      <c r="ODY954" s="34"/>
      <c r="OEF954" s="35"/>
      <c r="OEG954" s="34"/>
      <c r="OEN954" s="35"/>
      <c r="OEO954" s="34"/>
      <c r="OEV954" s="35"/>
      <c r="OEW954" s="34"/>
      <c r="OFD954" s="35"/>
      <c r="OFE954" s="34"/>
      <c r="OFL954" s="35"/>
      <c r="OFM954" s="34"/>
      <c r="OFT954" s="35"/>
      <c r="OFU954" s="34"/>
      <c r="OGB954" s="35"/>
      <c r="OGC954" s="34"/>
      <c r="OGJ954" s="35"/>
      <c r="OGK954" s="34"/>
      <c r="OGR954" s="35"/>
      <c r="OGS954" s="34"/>
      <c r="OGZ954" s="35"/>
      <c r="OHA954" s="34"/>
      <c r="OHH954" s="35"/>
      <c r="OHI954" s="34"/>
      <c r="OHP954" s="35"/>
      <c r="OHQ954" s="34"/>
      <c r="OHX954" s="35"/>
      <c r="OHY954" s="34"/>
      <c r="OIF954" s="35"/>
      <c r="OIG954" s="34"/>
      <c r="OIN954" s="35"/>
      <c r="OIO954" s="34"/>
      <c r="OIV954" s="35"/>
      <c r="OIW954" s="34"/>
      <c r="OJD954" s="35"/>
      <c r="OJE954" s="34"/>
      <c r="OJL954" s="35"/>
      <c r="OJM954" s="34"/>
      <c r="OJT954" s="35"/>
      <c r="OJU954" s="34"/>
      <c r="OKB954" s="35"/>
      <c r="OKC954" s="34"/>
      <c r="OKJ954" s="35"/>
      <c r="OKK954" s="34"/>
      <c r="OKR954" s="35"/>
      <c r="OKS954" s="34"/>
      <c r="OKZ954" s="35"/>
      <c r="OLA954" s="34"/>
      <c r="OLH954" s="35"/>
      <c r="OLI954" s="34"/>
      <c r="OLP954" s="35"/>
      <c r="OLQ954" s="34"/>
      <c r="OLX954" s="35"/>
      <c r="OLY954" s="34"/>
      <c r="OMF954" s="35"/>
      <c r="OMG954" s="34"/>
      <c r="OMN954" s="35"/>
      <c r="OMO954" s="34"/>
      <c r="OMV954" s="35"/>
      <c r="OMW954" s="34"/>
      <c r="OND954" s="35"/>
      <c r="ONE954" s="34"/>
      <c r="ONL954" s="35"/>
      <c r="ONM954" s="34"/>
      <c r="ONT954" s="35"/>
      <c r="ONU954" s="34"/>
      <c r="OOB954" s="35"/>
      <c r="OOC954" s="34"/>
      <c r="OOJ954" s="35"/>
      <c r="OOK954" s="34"/>
      <c r="OOR954" s="35"/>
      <c r="OOS954" s="34"/>
      <c r="OOZ954" s="35"/>
      <c r="OPA954" s="34"/>
      <c r="OPH954" s="35"/>
      <c r="OPI954" s="34"/>
      <c r="OPP954" s="35"/>
      <c r="OPQ954" s="34"/>
      <c r="OPX954" s="35"/>
      <c r="OPY954" s="34"/>
      <c r="OQF954" s="35"/>
      <c r="OQG954" s="34"/>
      <c r="OQN954" s="35"/>
      <c r="OQO954" s="34"/>
      <c r="OQV954" s="35"/>
      <c r="OQW954" s="34"/>
      <c r="ORD954" s="35"/>
      <c r="ORE954" s="34"/>
      <c r="ORL954" s="35"/>
      <c r="ORM954" s="34"/>
      <c r="ORT954" s="35"/>
      <c r="ORU954" s="34"/>
      <c r="OSB954" s="35"/>
      <c r="OSC954" s="34"/>
      <c r="OSJ954" s="35"/>
      <c r="OSK954" s="34"/>
      <c r="OSR954" s="35"/>
      <c r="OSS954" s="34"/>
      <c r="OSZ954" s="35"/>
      <c r="OTA954" s="34"/>
      <c r="OTH954" s="35"/>
      <c r="OTI954" s="34"/>
      <c r="OTP954" s="35"/>
      <c r="OTQ954" s="34"/>
      <c r="OTX954" s="35"/>
      <c r="OTY954" s="34"/>
      <c r="OUF954" s="35"/>
      <c r="OUG954" s="34"/>
      <c r="OUN954" s="35"/>
      <c r="OUO954" s="34"/>
      <c r="OUV954" s="35"/>
      <c r="OUW954" s="34"/>
      <c r="OVD954" s="35"/>
      <c r="OVE954" s="34"/>
      <c r="OVL954" s="35"/>
      <c r="OVM954" s="34"/>
      <c r="OVT954" s="35"/>
      <c r="OVU954" s="34"/>
      <c r="OWB954" s="35"/>
      <c r="OWC954" s="34"/>
      <c r="OWJ954" s="35"/>
      <c r="OWK954" s="34"/>
      <c r="OWR954" s="35"/>
      <c r="OWS954" s="34"/>
      <c r="OWZ954" s="35"/>
      <c r="OXA954" s="34"/>
      <c r="OXH954" s="35"/>
      <c r="OXI954" s="34"/>
      <c r="OXP954" s="35"/>
      <c r="OXQ954" s="34"/>
      <c r="OXX954" s="35"/>
      <c r="OXY954" s="34"/>
      <c r="OYF954" s="35"/>
      <c r="OYG954" s="34"/>
      <c r="OYN954" s="35"/>
      <c r="OYO954" s="34"/>
      <c r="OYV954" s="35"/>
      <c r="OYW954" s="34"/>
      <c r="OZD954" s="35"/>
      <c r="OZE954" s="34"/>
      <c r="OZL954" s="35"/>
      <c r="OZM954" s="34"/>
      <c r="OZT954" s="35"/>
      <c r="OZU954" s="34"/>
      <c r="PAB954" s="35"/>
      <c r="PAC954" s="34"/>
      <c r="PAJ954" s="35"/>
      <c r="PAK954" s="34"/>
      <c r="PAR954" s="35"/>
      <c r="PAS954" s="34"/>
      <c r="PAZ954" s="35"/>
      <c r="PBA954" s="34"/>
      <c r="PBH954" s="35"/>
      <c r="PBI954" s="34"/>
      <c r="PBP954" s="35"/>
      <c r="PBQ954" s="34"/>
      <c r="PBX954" s="35"/>
      <c r="PBY954" s="34"/>
      <c r="PCF954" s="35"/>
      <c r="PCG954" s="34"/>
      <c r="PCN954" s="35"/>
      <c r="PCO954" s="34"/>
      <c r="PCV954" s="35"/>
      <c r="PCW954" s="34"/>
      <c r="PDD954" s="35"/>
      <c r="PDE954" s="34"/>
      <c r="PDL954" s="35"/>
      <c r="PDM954" s="34"/>
      <c r="PDT954" s="35"/>
      <c r="PDU954" s="34"/>
      <c r="PEB954" s="35"/>
      <c r="PEC954" s="34"/>
      <c r="PEJ954" s="35"/>
      <c r="PEK954" s="34"/>
      <c r="PER954" s="35"/>
      <c r="PES954" s="34"/>
      <c r="PEZ954" s="35"/>
      <c r="PFA954" s="34"/>
      <c r="PFH954" s="35"/>
      <c r="PFI954" s="34"/>
      <c r="PFP954" s="35"/>
      <c r="PFQ954" s="34"/>
      <c r="PFX954" s="35"/>
      <c r="PFY954" s="34"/>
      <c r="PGF954" s="35"/>
      <c r="PGG954" s="34"/>
      <c r="PGN954" s="35"/>
      <c r="PGO954" s="34"/>
      <c r="PGV954" s="35"/>
      <c r="PGW954" s="34"/>
      <c r="PHD954" s="35"/>
      <c r="PHE954" s="34"/>
      <c r="PHL954" s="35"/>
      <c r="PHM954" s="34"/>
      <c r="PHT954" s="35"/>
      <c r="PHU954" s="34"/>
      <c r="PIB954" s="35"/>
      <c r="PIC954" s="34"/>
      <c r="PIJ954" s="35"/>
      <c r="PIK954" s="34"/>
      <c r="PIR954" s="35"/>
      <c r="PIS954" s="34"/>
      <c r="PIZ954" s="35"/>
      <c r="PJA954" s="34"/>
      <c r="PJH954" s="35"/>
      <c r="PJI954" s="34"/>
      <c r="PJP954" s="35"/>
      <c r="PJQ954" s="34"/>
      <c r="PJX954" s="35"/>
      <c r="PJY954" s="34"/>
      <c r="PKF954" s="35"/>
      <c r="PKG954" s="34"/>
      <c r="PKN954" s="35"/>
      <c r="PKO954" s="34"/>
      <c r="PKV954" s="35"/>
      <c r="PKW954" s="34"/>
      <c r="PLD954" s="35"/>
      <c r="PLE954" s="34"/>
      <c r="PLL954" s="35"/>
      <c r="PLM954" s="34"/>
      <c r="PLT954" s="35"/>
      <c r="PLU954" s="34"/>
      <c r="PMB954" s="35"/>
      <c r="PMC954" s="34"/>
      <c r="PMJ954" s="35"/>
      <c r="PMK954" s="34"/>
      <c r="PMR954" s="35"/>
      <c r="PMS954" s="34"/>
      <c r="PMZ954" s="35"/>
      <c r="PNA954" s="34"/>
      <c r="PNH954" s="35"/>
      <c r="PNI954" s="34"/>
      <c r="PNP954" s="35"/>
      <c r="PNQ954" s="34"/>
      <c r="PNX954" s="35"/>
      <c r="PNY954" s="34"/>
      <c r="POF954" s="35"/>
      <c r="POG954" s="34"/>
      <c r="PON954" s="35"/>
      <c r="POO954" s="34"/>
      <c r="POV954" s="35"/>
      <c r="POW954" s="34"/>
      <c r="PPD954" s="35"/>
      <c r="PPE954" s="34"/>
      <c r="PPL954" s="35"/>
      <c r="PPM954" s="34"/>
      <c r="PPT954" s="35"/>
      <c r="PPU954" s="34"/>
      <c r="PQB954" s="35"/>
      <c r="PQC954" s="34"/>
      <c r="PQJ954" s="35"/>
      <c r="PQK954" s="34"/>
      <c r="PQR954" s="35"/>
      <c r="PQS954" s="34"/>
      <c r="PQZ954" s="35"/>
      <c r="PRA954" s="34"/>
      <c r="PRH954" s="35"/>
      <c r="PRI954" s="34"/>
      <c r="PRP954" s="35"/>
      <c r="PRQ954" s="34"/>
      <c r="PRX954" s="35"/>
      <c r="PRY954" s="34"/>
      <c r="PSF954" s="35"/>
      <c r="PSG954" s="34"/>
      <c r="PSN954" s="35"/>
      <c r="PSO954" s="34"/>
      <c r="PSV954" s="35"/>
      <c r="PSW954" s="34"/>
      <c r="PTD954" s="35"/>
      <c r="PTE954" s="34"/>
      <c r="PTL954" s="35"/>
      <c r="PTM954" s="34"/>
      <c r="PTT954" s="35"/>
      <c r="PTU954" s="34"/>
      <c r="PUB954" s="35"/>
      <c r="PUC954" s="34"/>
      <c r="PUJ954" s="35"/>
      <c r="PUK954" s="34"/>
      <c r="PUR954" s="35"/>
      <c r="PUS954" s="34"/>
      <c r="PUZ954" s="35"/>
      <c r="PVA954" s="34"/>
      <c r="PVH954" s="35"/>
      <c r="PVI954" s="34"/>
      <c r="PVP954" s="35"/>
      <c r="PVQ954" s="34"/>
      <c r="PVX954" s="35"/>
      <c r="PVY954" s="34"/>
      <c r="PWF954" s="35"/>
      <c r="PWG954" s="34"/>
      <c r="PWN954" s="35"/>
      <c r="PWO954" s="34"/>
      <c r="PWV954" s="35"/>
      <c r="PWW954" s="34"/>
      <c r="PXD954" s="35"/>
      <c r="PXE954" s="34"/>
      <c r="PXL954" s="35"/>
      <c r="PXM954" s="34"/>
      <c r="PXT954" s="35"/>
      <c r="PXU954" s="34"/>
      <c r="PYB954" s="35"/>
      <c r="PYC954" s="34"/>
      <c r="PYJ954" s="35"/>
      <c r="PYK954" s="34"/>
      <c r="PYR954" s="35"/>
      <c r="PYS954" s="34"/>
      <c r="PYZ954" s="35"/>
      <c r="PZA954" s="34"/>
      <c r="PZH954" s="35"/>
      <c r="PZI954" s="34"/>
      <c r="PZP954" s="35"/>
      <c r="PZQ954" s="34"/>
      <c r="PZX954" s="35"/>
      <c r="PZY954" s="34"/>
      <c r="QAF954" s="35"/>
      <c r="QAG954" s="34"/>
      <c r="QAN954" s="35"/>
      <c r="QAO954" s="34"/>
      <c r="QAV954" s="35"/>
      <c r="QAW954" s="34"/>
      <c r="QBD954" s="35"/>
      <c r="QBE954" s="34"/>
      <c r="QBL954" s="35"/>
      <c r="QBM954" s="34"/>
      <c r="QBT954" s="35"/>
      <c r="QBU954" s="34"/>
      <c r="QCB954" s="35"/>
      <c r="QCC954" s="34"/>
      <c r="QCJ954" s="35"/>
      <c r="QCK954" s="34"/>
      <c r="QCR954" s="35"/>
      <c r="QCS954" s="34"/>
      <c r="QCZ954" s="35"/>
      <c r="QDA954" s="34"/>
      <c r="QDH954" s="35"/>
      <c r="QDI954" s="34"/>
      <c r="QDP954" s="35"/>
      <c r="QDQ954" s="34"/>
      <c r="QDX954" s="35"/>
      <c r="QDY954" s="34"/>
      <c r="QEF954" s="35"/>
      <c r="QEG954" s="34"/>
      <c r="QEN954" s="35"/>
      <c r="QEO954" s="34"/>
      <c r="QEV954" s="35"/>
      <c r="QEW954" s="34"/>
      <c r="QFD954" s="35"/>
      <c r="QFE954" s="34"/>
      <c r="QFL954" s="35"/>
      <c r="QFM954" s="34"/>
      <c r="QFT954" s="35"/>
      <c r="QFU954" s="34"/>
      <c r="QGB954" s="35"/>
      <c r="QGC954" s="34"/>
      <c r="QGJ954" s="35"/>
      <c r="QGK954" s="34"/>
      <c r="QGR954" s="35"/>
      <c r="QGS954" s="34"/>
      <c r="QGZ954" s="35"/>
      <c r="QHA954" s="34"/>
      <c r="QHH954" s="35"/>
      <c r="QHI954" s="34"/>
      <c r="QHP954" s="35"/>
      <c r="QHQ954" s="34"/>
      <c r="QHX954" s="35"/>
      <c r="QHY954" s="34"/>
      <c r="QIF954" s="35"/>
      <c r="QIG954" s="34"/>
      <c r="QIN954" s="35"/>
      <c r="QIO954" s="34"/>
      <c r="QIV954" s="35"/>
      <c r="QIW954" s="34"/>
      <c r="QJD954" s="35"/>
      <c r="QJE954" s="34"/>
      <c r="QJL954" s="35"/>
      <c r="QJM954" s="34"/>
      <c r="QJT954" s="35"/>
      <c r="QJU954" s="34"/>
      <c r="QKB954" s="35"/>
      <c r="QKC954" s="34"/>
      <c r="QKJ954" s="35"/>
      <c r="QKK954" s="34"/>
      <c r="QKR954" s="35"/>
      <c r="QKS954" s="34"/>
      <c r="QKZ954" s="35"/>
      <c r="QLA954" s="34"/>
      <c r="QLH954" s="35"/>
      <c r="QLI954" s="34"/>
      <c r="QLP954" s="35"/>
      <c r="QLQ954" s="34"/>
      <c r="QLX954" s="35"/>
      <c r="QLY954" s="34"/>
      <c r="QMF954" s="35"/>
      <c r="QMG954" s="34"/>
      <c r="QMN954" s="35"/>
      <c r="QMO954" s="34"/>
      <c r="QMV954" s="35"/>
      <c r="QMW954" s="34"/>
      <c r="QND954" s="35"/>
      <c r="QNE954" s="34"/>
      <c r="QNL954" s="35"/>
      <c r="QNM954" s="34"/>
      <c r="QNT954" s="35"/>
      <c r="QNU954" s="34"/>
      <c r="QOB954" s="35"/>
      <c r="QOC954" s="34"/>
      <c r="QOJ954" s="35"/>
      <c r="QOK954" s="34"/>
      <c r="QOR954" s="35"/>
      <c r="QOS954" s="34"/>
      <c r="QOZ954" s="35"/>
      <c r="QPA954" s="34"/>
      <c r="QPH954" s="35"/>
      <c r="QPI954" s="34"/>
      <c r="QPP954" s="35"/>
      <c r="QPQ954" s="34"/>
      <c r="QPX954" s="35"/>
      <c r="QPY954" s="34"/>
      <c r="QQF954" s="35"/>
      <c r="QQG954" s="34"/>
      <c r="QQN954" s="35"/>
      <c r="QQO954" s="34"/>
      <c r="QQV954" s="35"/>
      <c r="QQW954" s="34"/>
      <c r="QRD954" s="35"/>
      <c r="QRE954" s="34"/>
      <c r="QRL954" s="35"/>
      <c r="QRM954" s="34"/>
      <c r="QRT954" s="35"/>
      <c r="QRU954" s="34"/>
      <c r="QSB954" s="35"/>
      <c r="QSC954" s="34"/>
      <c r="QSJ954" s="35"/>
      <c r="QSK954" s="34"/>
      <c r="QSR954" s="35"/>
      <c r="QSS954" s="34"/>
      <c r="QSZ954" s="35"/>
      <c r="QTA954" s="34"/>
      <c r="QTH954" s="35"/>
      <c r="QTI954" s="34"/>
      <c r="QTP954" s="35"/>
      <c r="QTQ954" s="34"/>
      <c r="QTX954" s="35"/>
      <c r="QTY954" s="34"/>
      <c r="QUF954" s="35"/>
      <c r="QUG954" s="34"/>
      <c r="QUN954" s="35"/>
      <c r="QUO954" s="34"/>
      <c r="QUV954" s="35"/>
      <c r="QUW954" s="34"/>
      <c r="QVD954" s="35"/>
      <c r="QVE954" s="34"/>
      <c r="QVL954" s="35"/>
      <c r="QVM954" s="34"/>
      <c r="QVT954" s="35"/>
      <c r="QVU954" s="34"/>
      <c r="QWB954" s="35"/>
      <c r="QWC954" s="34"/>
      <c r="QWJ954" s="35"/>
      <c r="QWK954" s="34"/>
      <c r="QWR954" s="35"/>
      <c r="QWS954" s="34"/>
      <c r="QWZ954" s="35"/>
      <c r="QXA954" s="34"/>
      <c r="QXH954" s="35"/>
      <c r="QXI954" s="34"/>
      <c r="QXP954" s="35"/>
      <c r="QXQ954" s="34"/>
      <c r="QXX954" s="35"/>
      <c r="QXY954" s="34"/>
      <c r="QYF954" s="35"/>
      <c r="QYG954" s="34"/>
      <c r="QYN954" s="35"/>
      <c r="QYO954" s="34"/>
      <c r="QYV954" s="35"/>
      <c r="QYW954" s="34"/>
      <c r="QZD954" s="35"/>
      <c r="QZE954" s="34"/>
      <c r="QZL954" s="35"/>
      <c r="QZM954" s="34"/>
      <c r="QZT954" s="35"/>
      <c r="QZU954" s="34"/>
      <c r="RAB954" s="35"/>
      <c r="RAC954" s="34"/>
      <c r="RAJ954" s="35"/>
      <c r="RAK954" s="34"/>
      <c r="RAR954" s="35"/>
      <c r="RAS954" s="34"/>
      <c r="RAZ954" s="35"/>
      <c r="RBA954" s="34"/>
      <c r="RBH954" s="35"/>
      <c r="RBI954" s="34"/>
      <c r="RBP954" s="35"/>
      <c r="RBQ954" s="34"/>
      <c r="RBX954" s="35"/>
      <c r="RBY954" s="34"/>
      <c r="RCF954" s="35"/>
      <c r="RCG954" s="34"/>
      <c r="RCN954" s="35"/>
      <c r="RCO954" s="34"/>
      <c r="RCV954" s="35"/>
      <c r="RCW954" s="34"/>
      <c r="RDD954" s="35"/>
      <c r="RDE954" s="34"/>
      <c r="RDL954" s="35"/>
      <c r="RDM954" s="34"/>
      <c r="RDT954" s="35"/>
      <c r="RDU954" s="34"/>
      <c r="REB954" s="35"/>
      <c r="REC954" s="34"/>
      <c r="REJ954" s="35"/>
      <c r="REK954" s="34"/>
      <c r="RER954" s="35"/>
      <c r="RES954" s="34"/>
      <c r="REZ954" s="35"/>
      <c r="RFA954" s="34"/>
      <c r="RFH954" s="35"/>
      <c r="RFI954" s="34"/>
      <c r="RFP954" s="35"/>
      <c r="RFQ954" s="34"/>
      <c r="RFX954" s="35"/>
      <c r="RFY954" s="34"/>
      <c r="RGF954" s="35"/>
      <c r="RGG954" s="34"/>
      <c r="RGN954" s="35"/>
      <c r="RGO954" s="34"/>
      <c r="RGV954" s="35"/>
      <c r="RGW954" s="34"/>
      <c r="RHD954" s="35"/>
      <c r="RHE954" s="34"/>
      <c r="RHL954" s="35"/>
      <c r="RHM954" s="34"/>
      <c r="RHT954" s="35"/>
      <c r="RHU954" s="34"/>
      <c r="RIB954" s="35"/>
      <c r="RIC954" s="34"/>
      <c r="RIJ954" s="35"/>
      <c r="RIK954" s="34"/>
      <c r="RIR954" s="35"/>
      <c r="RIS954" s="34"/>
      <c r="RIZ954" s="35"/>
      <c r="RJA954" s="34"/>
      <c r="RJH954" s="35"/>
      <c r="RJI954" s="34"/>
      <c r="RJP954" s="35"/>
      <c r="RJQ954" s="34"/>
      <c r="RJX954" s="35"/>
      <c r="RJY954" s="34"/>
      <c r="RKF954" s="35"/>
      <c r="RKG954" s="34"/>
      <c r="RKN954" s="35"/>
      <c r="RKO954" s="34"/>
      <c r="RKV954" s="35"/>
      <c r="RKW954" s="34"/>
      <c r="RLD954" s="35"/>
      <c r="RLE954" s="34"/>
      <c r="RLL954" s="35"/>
      <c r="RLM954" s="34"/>
      <c r="RLT954" s="35"/>
      <c r="RLU954" s="34"/>
      <c r="RMB954" s="35"/>
      <c r="RMC954" s="34"/>
      <c r="RMJ954" s="35"/>
      <c r="RMK954" s="34"/>
      <c r="RMR954" s="35"/>
      <c r="RMS954" s="34"/>
      <c r="RMZ954" s="35"/>
      <c r="RNA954" s="34"/>
      <c r="RNH954" s="35"/>
      <c r="RNI954" s="34"/>
      <c r="RNP954" s="35"/>
      <c r="RNQ954" s="34"/>
      <c r="RNX954" s="35"/>
      <c r="RNY954" s="34"/>
      <c r="ROF954" s="35"/>
      <c r="ROG954" s="34"/>
      <c r="RON954" s="35"/>
      <c r="ROO954" s="34"/>
      <c r="ROV954" s="35"/>
      <c r="ROW954" s="34"/>
      <c r="RPD954" s="35"/>
      <c r="RPE954" s="34"/>
      <c r="RPL954" s="35"/>
      <c r="RPM954" s="34"/>
      <c r="RPT954" s="35"/>
      <c r="RPU954" s="34"/>
      <c r="RQB954" s="35"/>
      <c r="RQC954" s="34"/>
      <c r="RQJ954" s="35"/>
      <c r="RQK954" s="34"/>
      <c r="RQR954" s="35"/>
      <c r="RQS954" s="34"/>
      <c r="RQZ954" s="35"/>
      <c r="RRA954" s="34"/>
      <c r="RRH954" s="35"/>
      <c r="RRI954" s="34"/>
      <c r="RRP954" s="35"/>
      <c r="RRQ954" s="34"/>
      <c r="RRX954" s="35"/>
      <c r="RRY954" s="34"/>
      <c r="RSF954" s="35"/>
      <c r="RSG954" s="34"/>
      <c r="RSN954" s="35"/>
      <c r="RSO954" s="34"/>
      <c r="RSV954" s="35"/>
      <c r="RSW954" s="34"/>
      <c r="RTD954" s="35"/>
      <c r="RTE954" s="34"/>
      <c r="RTL954" s="35"/>
      <c r="RTM954" s="34"/>
      <c r="RTT954" s="35"/>
      <c r="RTU954" s="34"/>
      <c r="RUB954" s="35"/>
      <c r="RUC954" s="34"/>
      <c r="RUJ954" s="35"/>
      <c r="RUK954" s="34"/>
      <c r="RUR954" s="35"/>
      <c r="RUS954" s="34"/>
      <c r="RUZ954" s="35"/>
      <c r="RVA954" s="34"/>
      <c r="RVH954" s="35"/>
      <c r="RVI954" s="34"/>
      <c r="RVP954" s="35"/>
      <c r="RVQ954" s="34"/>
      <c r="RVX954" s="35"/>
      <c r="RVY954" s="34"/>
      <c r="RWF954" s="35"/>
      <c r="RWG954" s="34"/>
      <c r="RWN954" s="35"/>
      <c r="RWO954" s="34"/>
      <c r="RWV954" s="35"/>
      <c r="RWW954" s="34"/>
      <c r="RXD954" s="35"/>
      <c r="RXE954" s="34"/>
      <c r="RXL954" s="35"/>
      <c r="RXM954" s="34"/>
      <c r="RXT954" s="35"/>
      <c r="RXU954" s="34"/>
      <c r="RYB954" s="35"/>
      <c r="RYC954" s="34"/>
      <c r="RYJ954" s="35"/>
      <c r="RYK954" s="34"/>
      <c r="RYR954" s="35"/>
      <c r="RYS954" s="34"/>
      <c r="RYZ954" s="35"/>
      <c r="RZA954" s="34"/>
      <c r="RZH954" s="35"/>
      <c r="RZI954" s="34"/>
      <c r="RZP954" s="35"/>
      <c r="RZQ954" s="34"/>
      <c r="RZX954" s="35"/>
      <c r="RZY954" s="34"/>
      <c r="SAF954" s="35"/>
      <c r="SAG954" s="34"/>
      <c r="SAN954" s="35"/>
      <c r="SAO954" s="34"/>
      <c r="SAV954" s="35"/>
      <c r="SAW954" s="34"/>
      <c r="SBD954" s="35"/>
      <c r="SBE954" s="34"/>
      <c r="SBL954" s="35"/>
      <c r="SBM954" s="34"/>
      <c r="SBT954" s="35"/>
      <c r="SBU954" s="34"/>
      <c r="SCB954" s="35"/>
      <c r="SCC954" s="34"/>
      <c r="SCJ954" s="35"/>
      <c r="SCK954" s="34"/>
      <c r="SCR954" s="35"/>
      <c r="SCS954" s="34"/>
      <c r="SCZ954" s="35"/>
      <c r="SDA954" s="34"/>
      <c r="SDH954" s="35"/>
      <c r="SDI954" s="34"/>
      <c r="SDP954" s="35"/>
      <c r="SDQ954" s="34"/>
      <c r="SDX954" s="35"/>
      <c r="SDY954" s="34"/>
      <c r="SEF954" s="35"/>
      <c r="SEG954" s="34"/>
      <c r="SEN954" s="35"/>
      <c r="SEO954" s="34"/>
      <c r="SEV954" s="35"/>
      <c r="SEW954" s="34"/>
      <c r="SFD954" s="35"/>
      <c r="SFE954" s="34"/>
      <c r="SFL954" s="35"/>
      <c r="SFM954" s="34"/>
      <c r="SFT954" s="35"/>
      <c r="SFU954" s="34"/>
      <c r="SGB954" s="35"/>
      <c r="SGC954" s="34"/>
      <c r="SGJ954" s="35"/>
      <c r="SGK954" s="34"/>
      <c r="SGR954" s="35"/>
      <c r="SGS954" s="34"/>
      <c r="SGZ954" s="35"/>
      <c r="SHA954" s="34"/>
      <c r="SHH954" s="35"/>
      <c r="SHI954" s="34"/>
      <c r="SHP954" s="35"/>
      <c r="SHQ954" s="34"/>
      <c r="SHX954" s="35"/>
      <c r="SHY954" s="34"/>
      <c r="SIF954" s="35"/>
      <c r="SIG954" s="34"/>
      <c r="SIN954" s="35"/>
      <c r="SIO954" s="34"/>
      <c r="SIV954" s="35"/>
      <c r="SIW954" s="34"/>
      <c r="SJD954" s="35"/>
      <c r="SJE954" s="34"/>
      <c r="SJL954" s="35"/>
      <c r="SJM954" s="34"/>
      <c r="SJT954" s="35"/>
      <c r="SJU954" s="34"/>
      <c r="SKB954" s="35"/>
      <c r="SKC954" s="34"/>
      <c r="SKJ954" s="35"/>
      <c r="SKK954" s="34"/>
      <c r="SKR954" s="35"/>
      <c r="SKS954" s="34"/>
      <c r="SKZ954" s="35"/>
      <c r="SLA954" s="34"/>
      <c r="SLH954" s="35"/>
      <c r="SLI954" s="34"/>
      <c r="SLP954" s="35"/>
      <c r="SLQ954" s="34"/>
      <c r="SLX954" s="35"/>
      <c r="SLY954" s="34"/>
      <c r="SMF954" s="35"/>
      <c r="SMG954" s="34"/>
      <c r="SMN954" s="35"/>
      <c r="SMO954" s="34"/>
      <c r="SMV954" s="35"/>
      <c r="SMW954" s="34"/>
      <c r="SND954" s="35"/>
      <c r="SNE954" s="34"/>
      <c r="SNL954" s="35"/>
      <c r="SNM954" s="34"/>
      <c r="SNT954" s="35"/>
      <c r="SNU954" s="34"/>
      <c r="SOB954" s="35"/>
      <c r="SOC954" s="34"/>
      <c r="SOJ954" s="35"/>
      <c r="SOK954" s="34"/>
      <c r="SOR954" s="35"/>
      <c r="SOS954" s="34"/>
      <c r="SOZ954" s="35"/>
      <c r="SPA954" s="34"/>
      <c r="SPH954" s="35"/>
      <c r="SPI954" s="34"/>
      <c r="SPP954" s="35"/>
      <c r="SPQ954" s="34"/>
      <c r="SPX954" s="35"/>
      <c r="SPY954" s="34"/>
      <c r="SQF954" s="35"/>
      <c r="SQG954" s="34"/>
      <c r="SQN954" s="35"/>
      <c r="SQO954" s="34"/>
      <c r="SQV954" s="35"/>
      <c r="SQW954" s="34"/>
      <c r="SRD954" s="35"/>
      <c r="SRE954" s="34"/>
      <c r="SRL954" s="35"/>
      <c r="SRM954" s="34"/>
      <c r="SRT954" s="35"/>
      <c r="SRU954" s="34"/>
      <c r="SSB954" s="35"/>
      <c r="SSC954" s="34"/>
      <c r="SSJ954" s="35"/>
      <c r="SSK954" s="34"/>
      <c r="SSR954" s="35"/>
      <c r="SSS954" s="34"/>
      <c r="SSZ954" s="35"/>
      <c r="STA954" s="34"/>
      <c r="STH954" s="35"/>
      <c r="STI954" s="34"/>
      <c r="STP954" s="35"/>
      <c r="STQ954" s="34"/>
      <c r="STX954" s="35"/>
      <c r="STY954" s="34"/>
      <c r="SUF954" s="35"/>
      <c r="SUG954" s="34"/>
      <c r="SUN954" s="35"/>
      <c r="SUO954" s="34"/>
      <c r="SUV954" s="35"/>
      <c r="SUW954" s="34"/>
      <c r="SVD954" s="35"/>
      <c r="SVE954" s="34"/>
      <c r="SVL954" s="35"/>
      <c r="SVM954" s="34"/>
      <c r="SVT954" s="35"/>
      <c r="SVU954" s="34"/>
      <c r="SWB954" s="35"/>
      <c r="SWC954" s="34"/>
      <c r="SWJ954" s="35"/>
      <c r="SWK954" s="34"/>
      <c r="SWR954" s="35"/>
      <c r="SWS954" s="34"/>
      <c r="SWZ954" s="35"/>
      <c r="SXA954" s="34"/>
      <c r="SXH954" s="35"/>
      <c r="SXI954" s="34"/>
      <c r="SXP954" s="35"/>
      <c r="SXQ954" s="34"/>
      <c r="SXX954" s="35"/>
      <c r="SXY954" s="34"/>
      <c r="SYF954" s="35"/>
      <c r="SYG954" s="34"/>
      <c r="SYN954" s="35"/>
      <c r="SYO954" s="34"/>
      <c r="SYV954" s="35"/>
      <c r="SYW954" s="34"/>
      <c r="SZD954" s="35"/>
      <c r="SZE954" s="34"/>
      <c r="SZL954" s="35"/>
      <c r="SZM954" s="34"/>
      <c r="SZT954" s="35"/>
      <c r="SZU954" s="34"/>
      <c r="TAB954" s="35"/>
      <c r="TAC954" s="34"/>
      <c r="TAJ954" s="35"/>
      <c r="TAK954" s="34"/>
      <c r="TAR954" s="35"/>
      <c r="TAS954" s="34"/>
      <c r="TAZ954" s="35"/>
      <c r="TBA954" s="34"/>
      <c r="TBH954" s="35"/>
      <c r="TBI954" s="34"/>
      <c r="TBP954" s="35"/>
      <c r="TBQ954" s="34"/>
      <c r="TBX954" s="35"/>
      <c r="TBY954" s="34"/>
      <c r="TCF954" s="35"/>
      <c r="TCG954" s="34"/>
      <c r="TCN954" s="35"/>
      <c r="TCO954" s="34"/>
      <c r="TCV954" s="35"/>
      <c r="TCW954" s="34"/>
      <c r="TDD954" s="35"/>
      <c r="TDE954" s="34"/>
      <c r="TDL954" s="35"/>
      <c r="TDM954" s="34"/>
      <c r="TDT954" s="35"/>
      <c r="TDU954" s="34"/>
      <c r="TEB954" s="35"/>
      <c r="TEC954" s="34"/>
      <c r="TEJ954" s="35"/>
      <c r="TEK954" s="34"/>
      <c r="TER954" s="35"/>
      <c r="TES954" s="34"/>
      <c r="TEZ954" s="35"/>
      <c r="TFA954" s="34"/>
      <c r="TFH954" s="35"/>
      <c r="TFI954" s="34"/>
      <c r="TFP954" s="35"/>
      <c r="TFQ954" s="34"/>
      <c r="TFX954" s="35"/>
      <c r="TFY954" s="34"/>
      <c r="TGF954" s="35"/>
      <c r="TGG954" s="34"/>
      <c r="TGN954" s="35"/>
      <c r="TGO954" s="34"/>
      <c r="TGV954" s="35"/>
      <c r="TGW954" s="34"/>
      <c r="THD954" s="35"/>
      <c r="THE954" s="34"/>
      <c r="THL954" s="35"/>
      <c r="THM954" s="34"/>
      <c r="THT954" s="35"/>
      <c r="THU954" s="34"/>
      <c r="TIB954" s="35"/>
      <c r="TIC954" s="34"/>
      <c r="TIJ954" s="35"/>
      <c r="TIK954" s="34"/>
      <c r="TIR954" s="35"/>
      <c r="TIS954" s="34"/>
      <c r="TIZ954" s="35"/>
      <c r="TJA954" s="34"/>
      <c r="TJH954" s="35"/>
      <c r="TJI954" s="34"/>
      <c r="TJP954" s="35"/>
      <c r="TJQ954" s="34"/>
      <c r="TJX954" s="35"/>
      <c r="TJY954" s="34"/>
      <c r="TKF954" s="35"/>
      <c r="TKG954" s="34"/>
      <c r="TKN954" s="35"/>
      <c r="TKO954" s="34"/>
      <c r="TKV954" s="35"/>
      <c r="TKW954" s="34"/>
      <c r="TLD954" s="35"/>
      <c r="TLE954" s="34"/>
      <c r="TLL954" s="35"/>
      <c r="TLM954" s="34"/>
      <c r="TLT954" s="35"/>
      <c r="TLU954" s="34"/>
      <c r="TMB954" s="35"/>
      <c r="TMC954" s="34"/>
      <c r="TMJ954" s="35"/>
      <c r="TMK954" s="34"/>
      <c r="TMR954" s="35"/>
      <c r="TMS954" s="34"/>
      <c r="TMZ954" s="35"/>
      <c r="TNA954" s="34"/>
      <c r="TNH954" s="35"/>
      <c r="TNI954" s="34"/>
      <c r="TNP954" s="35"/>
      <c r="TNQ954" s="34"/>
      <c r="TNX954" s="35"/>
      <c r="TNY954" s="34"/>
      <c r="TOF954" s="35"/>
      <c r="TOG954" s="34"/>
      <c r="TON954" s="35"/>
      <c r="TOO954" s="34"/>
      <c r="TOV954" s="35"/>
      <c r="TOW954" s="34"/>
      <c r="TPD954" s="35"/>
      <c r="TPE954" s="34"/>
      <c r="TPL954" s="35"/>
      <c r="TPM954" s="34"/>
      <c r="TPT954" s="35"/>
      <c r="TPU954" s="34"/>
      <c r="TQB954" s="35"/>
      <c r="TQC954" s="34"/>
      <c r="TQJ954" s="35"/>
      <c r="TQK954" s="34"/>
      <c r="TQR954" s="35"/>
      <c r="TQS954" s="34"/>
      <c r="TQZ954" s="35"/>
      <c r="TRA954" s="34"/>
      <c r="TRH954" s="35"/>
      <c r="TRI954" s="34"/>
      <c r="TRP954" s="35"/>
      <c r="TRQ954" s="34"/>
      <c r="TRX954" s="35"/>
      <c r="TRY954" s="34"/>
      <c r="TSF954" s="35"/>
      <c r="TSG954" s="34"/>
      <c r="TSN954" s="35"/>
      <c r="TSO954" s="34"/>
      <c r="TSV954" s="35"/>
      <c r="TSW954" s="34"/>
      <c r="TTD954" s="35"/>
      <c r="TTE954" s="34"/>
      <c r="TTL954" s="35"/>
      <c r="TTM954" s="34"/>
      <c r="TTT954" s="35"/>
      <c r="TTU954" s="34"/>
      <c r="TUB954" s="35"/>
      <c r="TUC954" s="34"/>
      <c r="TUJ954" s="35"/>
      <c r="TUK954" s="34"/>
      <c r="TUR954" s="35"/>
      <c r="TUS954" s="34"/>
      <c r="TUZ954" s="35"/>
      <c r="TVA954" s="34"/>
      <c r="TVH954" s="35"/>
      <c r="TVI954" s="34"/>
      <c r="TVP954" s="35"/>
      <c r="TVQ954" s="34"/>
      <c r="TVX954" s="35"/>
      <c r="TVY954" s="34"/>
      <c r="TWF954" s="35"/>
      <c r="TWG954" s="34"/>
      <c r="TWN954" s="35"/>
      <c r="TWO954" s="34"/>
      <c r="TWV954" s="35"/>
      <c r="TWW954" s="34"/>
      <c r="TXD954" s="35"/>
      <c r="TXE954" s="34"/>
      <c r="TXL954" s="35"/>
      <c r="TXM954" s="34"/>
      <c r="TXT954" s="35"/>
      <c r="TXU954" s="34"/>
      <c r="TYB954" s="35"/>
      <c r="TYC954" s="34"/>
      <c r="TYJ954" s="35"/>
      <c r="TYK954" s="34"/>
      <c r="TYR954" s="35"/>
      <c r="TYS954" s="34"/>
      <c r="TYZ954" s="35"/>
      <c r="TZA954" s="34"/>
      <c r="TZH954" s="35"/>
      <c r="TZI954" s="34"/>
      <c r="TZP954" s="35"/>
      <c r="TZQ954" s="34"/>
      <c r="TZX954" s="35"/>
      <c r="TZY954" s="34"/>
      <c r="UAF954" s="35"/>
      <c r="UAG954" s="34"/>
      <c r="UAN954" s="35"/>
      <c r="UAO954" s="34"/>
      <c r="UAV954" s="35"/>
      <c r="UAW954" s="34"/>
      <c r="UBD954" s="35"/>
      <c r="UBE954" s="34"/>
      <c r="UBL954" s="35"/>
      <c r="UBM954" s="34"/>
      <c r="UBT954" s="35"/>
      <c r="UBU954" s="34"/>
      <c r="UCB954" s="35"/>
      <c r="UCC954" s="34"/>
      <c r="UCJ954" s="35"/>
      <c r="UCK954" s="34"/>
      <c r="UCR954" s="35"/>
      <c r="UCS954" s="34"/>
      <c r="UCZ954" s="35"/>
      <c r="UDA954" s="34"/>
      <c r="UDH954" s="35"/>
      <c r="UDI954" s="34"/>
      <c r="UDP954" s="35"/>
      <c r="UDQ954" s="34"/>
      <c r="UDX954" s="35"/>
      <c r="UDY954" s="34"/>
      <c r="UEF954" s="35"/>
      <c r="UEG954" s="34"/>
      <c r="UEN954" s="35"/>
      <c r="UEO954" s="34"/>
      <c r="UEV954" s="35"/>
      <c r="UEW954" s="34"/>
      <c r="UFD954" s="35"/>
      <c r="UFE954" s="34"/>
      <c r="UFL954" s="35"/>
      <c r="UFM954" s="34"/>
      <c r="UFT954" s="35"/>
      <c r="UFU954" s="34"/>
      <c r="UGB954" s="35"/>
      <c r="UGC954" s="34"/>
      <c r="UGJ954" s="35"/>
      <c r="UGK954" s="34"/>
      <c r="UGR954" s="35"/>
      <c r="UGS954" s="34"/>
      <c r="UGZ954" s="35"/>
      <c r="UHA954" s="34"/>
      <c r="UHH954" s="35"/>
      <c r="UHI954" s="34"/>
      <c r="UHP954" s="35"/>
      <c r="UHQ954" s="34"/>
      <c r="UHX954" s="35"/>
      <c r="UHY954" s="34"/>
      <c r="UIF954" s="35"/>
      <c r="UIG954" s="34"/>
      <c r="UIN954" s="35"/>
      <c r="UIO954" s="34"/>
      <c r="UIV954" s="35"/>
      <c r="UIW954" s="34"/>
      <c r="UJD954" s="35"/>
      <c r="UJE954" s="34"/>
      <c r="UJL954" s="35"/>
      <c r="UJM954" s="34"/>
      <c r="UJT954" s="35"/>
      <c r="UJU954" s="34"/>
      <c r="UKB954" s="35"/>
      <c r="UKC954" s="34"/>
      <c r="UKJ954" s="35"/>
      <c r="UKK954" s="34"/>
      <c r="UKR954" s="35"/>
      <c r="UKS954" s="34"/>
      <c r="UKZ954" s="35"/>
      <c r="ULA954" s="34"/>
      <c r="ULH954" s="35"/>
      <c r="ULI954" s="34"/>
      <c r="ULP954" s="35"/>
      <c r="ULQ954" s="34"/>
      <c r="ULX954" s="35"/>
      <c r="ULY954" s="34"/>
      <c r="UMF954" s="35"/>
      <c r="UMG954" s="34"/>
      <c r="UMN954" s="35"/>
      <c r="UMO954" s="34"/>
      <c r="UMV954" s="35"/>
      <c r="UMW954" s="34"/>
      <c r="UND954" s="35"/>
      <c r="UNE954" s="34"/>
      <c r="UNL954" s="35"/>
      <c r="UNM954" s="34"/>
      <c r="UNT954" s="35"/>
      <c r="UNU954" s="34"/>
      <c r="UOB954" s="35"/>
      <c r="UOC954" s="34"/>
      <c r="UOJ954" s="35"/>
      <c r="UOK954" s="34"/>
      <c r="UOR954" s="35"/>
      <c r="UOS954" s="34"/>
      <c r="UOZ954" s="35"/>
      <c r="UPA954" s="34"/>
      <c r="UPH954" s="35"/>
      <c r="UPI954" s="34"/>
      <c r="UPP954" s="35"/>
      <c r="UPQ954" s="34"/>
      <c r="UPX954" s="35"/>
      <c r="UPY954" s="34"/>
      <c r="UQF954" s="35"/>
      <c r="UQG954" s="34"/>
      <c r="UQN954" s="35"/>
      <c r="UQO954" s="34"/>
      <c r="UQV954" s="35"/>
      <c r="UQW954" s="34"/>
      <c r="URD954" s="35"/>
      <c r="URE954" s="34"/>
      <c r="URL954" s="35"/>
      <c r="URM954" s="34"/>
      <c r="URT954" s="35"/>
      <c r="URU954" s="34"/>
      <c r="USB954" s="35"/>
      <c r="USC954" s="34"/>
      <c r="USJ954" s="35"/>
      <c r="USK954" s="34"/>
      <c r="USR954" s="35"/>
      <c r="USS954" s="34"/>
      <c r="USZ954" s="35"/>
      <c r="UTA954" s="34"/>
      <c r="UTH954" s="35"/>
      <c r="UTI954" s="34"/>
      <c r="UTP954" s="35"/>
      <c r="UTQ954" s="34"/>
      <c r="UTX954" s="35"/>
      <c r="UTY954" s="34"/>
      <c r="UUF954" s="35"/>
      <c r="UUG954" s="34"/>
      <c r="UUN954" s="35"/>
      <c r="UUO954" s="34"/>
      <c r="UUV954" s="35"/>
      <c r="UUW954" s="34"/>
      <c r="UVD954" s="35"/>
      <c r="UVE954" s="34"/>
      <c r="UVL954" s="35"/>
      <c r="UVM954" s="34"/>
      <c r="UVT954" s="35"/>
      <c r="UVU954" s="34"/>
      <c r="UWB954" s="35"/>
      <c r="UWC954" s="34"/>
      <c r="UWJ954" s="35"/>
      <c r="UWK954" s="34"/>
      <c r="UWR954" s="35"/>
      <c r="UWS954" s="34"/>
      <c r="UWZ954" s="35"/>
      <c r="UXA954" s="34"/>
      <c r="UXH954" s="35"/>
      <c r="UXI954" s="34"/>
      <c r="UXP954" s="35"/>
      <c r="UXQ954" s="34"/>
      <c r="UXX954" s="35"/>
      <c r="UXY954" s="34"/>
      <c r="UYF954" s="35"/>
      <c r="UYG954" s="34"/>
      <c r="UYN954" s="35"/>
      <c r="UYO954" s="34"/>
      <c r="UYV954" s="35"/>
      <c r="UYW954" s="34"/>
      <c r="UZD954" s="35"/>
      <c r="UZE954" s="34"/>
      <c r="UZL954" s="35"/>
      <c r="UZM954" s="34"/>
      <c r="UZT954" s="35"/>
      <c r="UZU954" s="34"/>
      <c r="VAB954" s="35"/>
      <c r="VAC954" s="34"/>
      <c r="VAJ954" s="35"/>
      <c r="VAK954" s="34"/>
      <c r="VAR954" s="35"/>
      <c r="VAS954" s="34"/>
      <c r="VAZ954" s="35"/>
      <c r="VBA954" s="34"/>
      <c r="VBH954" s="35"/>
      <c r="VBI954" s="34"/>
      <c r="VBP954" s="35"/>
      <c r="VBQ954" s="34"/>
      <c r="VBX954" s="35"/>
      <c r="VBY954" s="34"/>
      <c r="VCF954" s="35"/>
      <c r="VCG954" s="34"/>
      <c r="VCN954" s="35"/>
      <c r="VCO954" s="34"/>
      <c r="VCV954" s="35"/>
      <c r="VCW954" s="34"/>
      <c r="VDD954" s="35"/>
      <c r="VDE954" s="34"/>
      <c r="VDL954" s="35"/>
      <c r="VDM954" s="34"/>
      <c r="VDT954" s="35"/>
      <c r="VDU954" s="34"/>
      <c r="VEB954" s="35"/>
      <c r="VEC954" s="34"/>
      <c r="VEJ954" s="35"/>
      <c r="VEK954" s="34"/>
      <c r="VER954" s="35"/>
      <c r="VES954" s="34"/>
      <c r="VEZ954" s="35"/>
      <c r="VFA954" s="34"/>
      <c r="VFH954" s="35"/>
      <c r="VFI954" s="34"/>
      <c r="VFP954" s="35"/>
      <c r="VFQ954" s="34"/>
      <c r="VFX954" s="35"/>
      <c r="VFY954" s="34"/>
      <c r="VGF954" s="35"/>
      <c r="VGG954" s="34"/>
      <c r="VGN954" s="35"/>
      <c r="VGO954" s="34"/>
      <c r="VGV954" s="35"/>
      <c r="VGW954" s="34"/>
      <c r="VHD954" s="35"/>
      <c r="VHE954" s="34"/>
      <c r="VHL954" s="35"/>
      <c r="VHM954" s="34"/>
      <c r="VHT954" s="35"/>
      <c r="VHU954" s="34"/>
      <c r="VIB954" s="35"/>
      <c r="VIC954" s="34"/>
      <c r="VIJ954" s="35"/>
      <c r="VIK954" s="34"/>
      <c r="VIR954" s="35"/>
      <c r="VIS954" s="34"/>
      <c r="VIZ954" s="35"/>
      <c r="VJA954" s="34"/>
      <c r="VJH954" s="35"/>
      <c r="VJI954" s="34"/>
      <c r="VJP954" s="35"/>
      <c r="VJQ954" s="34"/>
      <c r="VJX954" s="35"/>
      <c r="VJY954" s="34"/>
      <c r="VKF954" s="35"/>
      <c r="VKG954" s="34"/>
      <c r="VKN954" s="35"/>
      <c r="VKO954" s="34"/>
      <c r="VKV954" s="35"/>
      <c r="VKW954" s="34"/>
      <c r="VLD954" s="35"/>
      <c r="VLE954" s="34"/>
      <c r="VLL954" s="35"/>
      <c r="VLM954" s="34"/>
      <c r="VLT954" s="35"/>
      <c r="VLU954" s="34"/>
      <c r="VMB954" s="35"/>
      <c r="VMC954" s="34"/>
      <c r="VMJ954" s="35"/>
      <c r="VMK954" s="34"/>
      <c r="VMR954" s="35"/>
      <c r="VMS954" s="34"/>
      <c r="VMZ954" s="35"/>
      <c r="VNA954" s="34"/>
      <c r="VNH954" s="35"/>
      <c r="VNI954" s="34"/>
      <c r="VNP954" s="35"/>
      <c r="VNQ954" s="34"/>
      <c r="VNX954" s="35"/>
      <c r="VNY954" s="34"/>
      <c r="VOF954" s="35"/>
      <c r="VOG954" s="34"/>
      <c r="VON954" s="35"/>
      <c r="VOO954" s="34"/>
      <c r="VOV954" s="35"/>
      <c r="VOW954" s="34"/>
      <c r="VPD954" s="35"/>
      <c r="VPE954" s="34"/>
      <c r="VPL954" s="35"/>
      <c r="VPM954" s="34"/>
      <c r="VPT954" s="35"/>
      <c r="VPU954" s="34"/>
      <c r="VQB954" s="35"/>
      <c r="VQC954" s="34"/>
      <c r="VQJ954" s="35"/>
      <c r="VQK954" s="34"/>
      <c r="VQR954" s="35"/>
      <c r="VQS954" s="34"/>
      <c r="VQZ954" s="35"/>
      <c r="VRA954" s="34"/>
      <c r="VRH954" s="35"/>
      <c r="VRI954" s="34"/>
      <c r="VRP954" s="35"/>
      <c r="VRQ954" s="34"/>
      <c r="VRX954" s="35"/>
      <c r="VRY954" s="34"/>
      <c r="VSF954" s="35"/>
      <c r="VSG954" s="34"/>
      <c r="VSN954" s="35"/>
      <c r="VSO954" s="34"/>
      <c r="VSV954" s="35"/>
      <c r="VSW954" s="34"/>
      <c r="VTD954" s="35"/>
      <c r="VTE954" s="34"/>
      <c r="VTL954" s="35"/>
      <c r="VTM954" s="34"/>
      <c r="VTT954" s="35"/>
      <c r="VTU954" s="34"/>
      <c r="VUB954" s="35"/>
      <c r="VUC954" s="34"/>
      <c r="VUJ954" s="35"/>
      <c r="VUK954" s="34"/>
      <c r="VUR954" s="35"/>
      <c r="VUS954" s="34"/>
      <c r="VUZ954" s="35"/>
      <c r="VVA954" s="34"/>
      <c r="VVH954" s="35"/>
      <c r="VVI954" s="34"/>
      <c r="VVP954" s="35"/>
      <c r="VVQ954" s="34"/>
      <c r="VVX954" s="35"/>
      <c r="VVY954" s="34"/>
      <c r="VWF954" s="35"/>
      <c r="VWG954" s="34"/>
      <c r="VWN954" s="35"/>
      <c r="VWO954" s="34"/>
      <c r="VWV954" s="35"/>
      <c r="VWW954" s="34"/>
      <c r="VXD954" s="35"/>
      <c r="VXE954" s="34"/>
      <c r="VXL954" s="35"/>
      <c r="VXM954" s="34"/>
      <c r="VXT954" s="35"/>
      <c r="VXU954" s="34"/>
      <c r="VYB954" s="35"/>
      <c r="VYC954" s="34"/>
      <c r="VYJ954" s="35"/>
      <c r="VYK954" s="34"/>
      <c r="VYR954" s="35"/>
      <c r="VYS954" s="34"/>
      <c r="VYZ954" s="35"/>
      <c r="VZA954" s="34"/>
      <c r="VZH954" s="35"/>
      <c r="VZI954" s="34"/>
      <c r="VZP954" s="35"/>
      <c r="VZQ954" s="34"/>
      <c r="VZX954" s="35"/>
      <c r="VZY954" s="34"/>
      <c r="WAF954" s="35"/>
      <c r="WAG954" s="34"/>
      <c r="WAN954" s="35"/>
      <c r="WAO954" s="34"/>
      <c r="WAV954" s="35"/>
      <c r="WAW954" s="34"/>
      <c r="WBD954" s="35"/>
      <c r="WBE954" s="34"/>
      <c r="WBL954" s="35"/>
      <c r="WBM954" s="34"/>
      <c r="WBT954" s="35"/>
      <c r="WBU954" s="34"/>
      <c r="WCB954" s="35"/>
      <c r="WCC954" s="34"/>
      <c r="WCJ954" s="35"/>
      <c r="WCK954" s="34"/>
      <c r="WCR954" s="35"/>
      <c r="WCS954" s="34"/>
      <c r="WCZ954" s="35"/>
      <c r="WDA954" s="34"/>
      <c r="WDH954" s="35"/>
      <c r="WDI954" s="34"/>
      <c r="WDP954" s="35"/>
      <c r="WDQ954" s="34"/>
      <c r="WDX954" s="35"/>
      <c r="WDY954" s="34"/>
      <c r="WEF954" s="35"/>
      <c r="WEG954" s="34"/>
      <c r="WEN954" s="35"/>
      <c r="WEO954" s="34"/>
      <c r="WEV954" s="35"/>
      <c r="WEW954" s="34"/>
      <c r="WFD954" s="35"/>
      <c r="WFE954" s="34"/>
      <c r="WFL954" s="35"/>
      <c r="WFM954" s="34"/>
      <c r="WFT954" s="35"/>
      <c r="WFU954" s="34"/>
      <c r="WGB954" s="35"/>
      <c r="WGC954" s="34"/>
      <c r="WGJ954" s="35"/>
      <c r="WGK954" s="34"/>
      <c r="WGR954" s="35"/>
      <c r="WGS954" s="34"/>
      <c r="WGZ954" s="35"/>
      <c r="WHA954" s="34"/>
      <c r="WHH954" s="35"/>
      <c r="WHI954" s="34"/>
      <c r="WHP954" s="35"/>
      <c r="WHQ954" s="34"/>
      <c r="WHX954" s="35"/>
      <c r="WHY954" s="34"/>
      <c r="WIF954" s="35"/>
      <c r="WIG954" s="34"/>
      <c r="WIN954" s="35"/>
      <c r="WIO954" s="34"/>
      <c r="WIV954" s="35"/>
      <c r="WIW954" s="34"/>
      <c r="WJD954" s="35"/>
      <c r="WJE954" s="34"/>
      <c r="WJL954" s="35"/>
      <c r="WJM954" s="34"/>
      <c r="WJT954" s="35"/>
      <c r="WJU954" s="34"/>
      <c r="WKB954" s="35"/>
      <c r="WKC954" s="34"/>
      <c r="WKJ954" s="35"/>
      <c r="WKK954" s="34"/>
      <c r="WKR954" s="35"/>
      <c r="WKS954" s="34"/>
      <c r="WKZ954" s="35"/>
      <c r="WLA954" s="34"/>
      <c r="WLH954" s="35"/>
      <c r="WLI954" s="34"/>
      <c r="WLP954" s="35"/>
      <c r="WLQ954" s="34"/>
      <c r="WLX954" s="35"/>
      <c r="WLY954" s="34"/>
      <c r="WMF954" s="35"/>
      <c r="WMG954" s="34"/>
      <c r="WMN954" s="35"/>
      <c r="WMO954" s="34"/>
      <c r="WMV954" s="35"/>
      <c r="WMW954" s="34"/>
      <c r="WND954" s="35"/>
      <c r="WNE954" s="34"/>
      <c r="WNL954" s="35"/>
      <c r="WNM954" s="34"/>
      <c r="WNT954" s="35"/>
      <c r="WNU954" s="34"/>
      <c r="WOB954" s="35"/>
      <c r="WOC954" s="34"/>
      <c r="WOJ954" s="35"/>
      <c r="WOK954" s="34"/>
      <c r="WOR954" s="35"/>
      <c r="WOS954" s="34"/>
      <c r="WOZ954" s="35"/>
      <c r="WPA954" s="34"/>
      <c r="WPH954" s="35"/>
      <c r="WPI954" s="34"/>
      <c r="WPP954" s="35"/>
      <c r="WPQ954" s="34"/>
      <c r="WPX954" s="35"/>
      <c r="WPY954" s="34"/>
      <c r="WQF954" s="35"/>
      <c r="WQG954" s="34"/>
      <c r="WQN954" s="35"/>
      <c r="WQO954" s="34"/>
      <c r="WQV954" s="35"/>
      <c r="WQW954" s="34"/>
      <c r="WRD954" s="35"/>
      <c r="WRE954" s="34"/>
      <c r="WRL954" s="35"/>
      <c r="WRM954" s="34"/>
      <c r="WRT954" s="35"/>
      <c r="WRU954" s="34"/>
      <c r="WSB954" s="35"/>
      <c r="WSC954" s="34"/>
      <c r="WSJ954" s="35"/>
      <c r="WSK954" s="34"/>
      <c r="WSR954" s="35"/>
      <c r="WSS954" s="34"/>
      <c r="WSZ954" s="35"/>
      <c r="WTA954" s="34"/>
      <c r="WTH954" s="35"/>
      <c r="WTI954" s="34"/>
      <c r="WTP954" s="35"/>
      <c r="WTQ954" s="34"/>
      <c r="WTX954" s="35"/>
      <c r="WTY954" s="34"/>
      <c r="WUF954" s="35"/>
      <c r="WUG954" s="34"/>
      <c r="WUN954" s="35"/>
      <c r="WUO954" s="34"/>
      <c r="WUV954" s="35"/>
      <c r="WUW954" s="34"/>
      <c r="WVD954" s="35"/>
      <c r="WVE954" s="34"/>
      <c r="WVL954" s="35"/>
      <c r="WVM954" s="34"/>
      <c r="WVT954" s="35"/>
      <c r="WVU954" s="34"/>
      <c r="WWB954" s="35"/>
      <c r="WWC954" s="34"/>
      <c r="WWJ954" s="35"/>
      <c r="WWK954" s="34"/>
      <c r="WWR954" s="35"/>
      <c r="WWS954" s="34"/>
      <c r="WWZ954" s="35"/>
      <c r="WXA954" s="34"/>
      <c r="WXH954" s="35"/>
      <c r="WXI954" s="34"/>
      <c r="WXP954" s="35"/>
      <c r="WXQ954" s="34"/>
      <c r="WXX954" s="35"/>
      <c r="WXY954" s="34"/>
      <c r="WYF954" s="35"/>
      <c r="WYG954" s="34"/>
      <c r="WYN954" s="35"/>
      <c r="WYO954" s="34"/>
      <c r="WYV954" s="35"/>
      <c r="WYW954" s="34"/>
      <c r="WZD954" s="35"/>
      <c r="WZE954" s="34"/>
      <c r="WZL954" s="35"/>
      <c r="WZM954" s="34"/>
      <c r="WZT954" s="35"/>
      <c r="WZU954" s="34"/>
      <c r="XAB954" s="35"/>
      <c r="XAC954" s="34"/>
      <c r="XAJ954" s="35"/>
      <c r="XAK954" s="34"/>
      <c r="XAR954" s="35"/>
      <c r="XAS954" s="34"/>
      <c r="XAZ954" s="35"/>
      <c r="XBA954" s="34"/>
      <c r="XBH954" s="35"/>
      <c r="XBI954" s="34"/>
      <c r="XBP954" s="35"/>
      <c r="XBQ954" s="34"/>
      <c r="XBX954" s="35"/>
      <c r="XBY954" s="34"/>
      <c r="XCF954" s="35"/>
      <c r="XCG954" s="34"/>
      <c r="XCN954" s="35"/>
      <c r="XCO954" s="34"/>
      <c r="XCV954" s="35"/>
      <c r="XCW954" s="34"/>
      <c r="XDD954" s="35"/>
      <c r="XDE954" s="34"/>
      <c r="XDL954" s="35"/>
      <c r="XDM954" s="34"/>
      <c r="XDT954" s="35"/>
      <c r="XDU954" s="34"/>
      <c r="XEB954" s="35"/>
      <c r="XEC954" s="34"/>
      <c r="XEJ954" s="35"/>
      <c r="XEK954" s="34"/>
      <c r="XER954" s="35"/>
      <c r="XES954" s="34"/>
      <c r="XEZ954" s="35"/>
      <c r="XFA954" s="34"/>
    </row>
    <row r="955" spans="1:1021 1028:2045 2052:3069 3076:4093 4100:5117 5124:6141 6148:7165 7172:8189 8196:9213 9220:10237 10244:11261 11268:12285 12292:13309 13316:14333 14340:15357 15364:16381" x14ac:dyDescent="0.25">
      <c r="A955" t="s">
        <v>21</v>
      </c>
      <c r="B955" t="s">
        <v>178</v>
      </c>
      <c r="C955">
        <v>566</v>
      </c>
      <c r="D955">
        <v>566</v>
      </c>
      <c r="E955" s="35">
        <v>1</v>
      </c>
      <c r="F955" s="34">
        <v>1E-156</v>
      </c>
      <c r="G955">
        <v>98.15</v>
      </c>
      <c r="H955">
        <v>929</v>
      </c>
      <c r="I955" t="str">
        <f>HYPERLINK("https://www.ncbi.nlm.nih.gov/nucleotide/MG022765.1?report=genbank&amp;log$=nucltop&amp;blast_rank=53&amp;RID=XE5J84ZU013","MG022765.1")</f>
        <v>MG022765.1</v>
      </c>
      <c r="L955" s="35"/>
      <c r="M955" s="34"/>
      <c r="T955" s="35"/>
      <c r="U955" s="34"/>
      <c r="AB955" s="35"/>
      <c r="AC955" s="34"/>
      <c r="AJ955" s="35"/>
      <c r="AK955" s="34"/>
      <c r="AR955" s="35"/>
      <c r="AS955" s="34"/>
      <c r="AZ955" s="35"/>
      <c r="BA955" s="34"/>
      <c r="BH955" s="35"/>
      <c r="BI955" s="34"/>
      <c r="BP955" s="35"/>
      <c r="BQ955" s="34"/>
      <c r="BX955" s="35"/>
      <c r="BY955" s="34"/>
      <c r="CF955" s="35"/>
      <c r="CG955" s="34"/>
      <c r="CN955" s="35"/>
      <c r="CO955" s="34"/>
      <c r="CV955" s="35"/>
      <c r="CW955" s="34"/>
      <c r="DD955" s="35"/>
      <c r="DE955" s="34"/>
      <c r="DL955" s="35"/>
      <c r="DM955" s="34"/>
      <c r="DT955" s="35"/>
      <c r="DU955" s="34"/>
      <c r="EB955" s="35"/>
      <c r="EC955" s="34"/>
      <c r="EJ955" s="35"/>
      <c r="EK955" s="34"/>
      <c r="ER955" s="35"/>
      <c r="ES955" s="34"/>
      <c r="EZ955" s="35"/>
      <c r="FA955" s="34"/>
      <c r="FH955" s="35"/>
      <c r="FI955" s="34"/>
      <c r="FP955" s="35"/>
      <c r="FQ955" s="34"/>
      <c r="FX955" s="35"/>
      <c r="FY955" s="34"/>
      <c r="GF955" s="35"/>
      <c r="GG955" s="34"/>
      <c r="GN955" s="35"/>
      <c r="GO955" s="34"/>
      <c r="GV955" s="35"/>
      <c r="GW955" s="34"/>
      <c r="HD955" s="35"/>
      <c r="HE955" s="34"/>
      <c r="HL955" s="35"/>
      <c r="HM955" s="34"/>
      <c r="HT955" s="35"/>
      <c r="HU955" s="34"/>
      <c r="IB955" s="35"/>
      <c r="IC955" s="34"/>
      <c r="IJ955" s="35"/>
      <c r="IK955" s="34"/>
      <c r="IR955" s="35"/>
      <c r="IS955" s="34"/>
      <c r="IZ955" s="35"/>
      <c r="JA955" s="34"/>
      <c r="JH955" s="35"/>
      <c r="JI955" s="34"/>
      <c r="JP955" s="35"/>
      <c r="JQ955" s="34"/>
      <c r="JX955" s="35"/>
      <c r="JY955" s="34"/>
      <c r="KF955" s="35"/>
      <c r="KG955" s="34"/>
      <c r="KN955" s="35"/>
      <c r="KO955" s="34"/>
      <c r="KV955" s="35"/>
      <c r="KW955" s="34"/>
      <c r="LD955" s="35"/>
      <c r="LE955" s="34"/>
      <c r="LL955" s="35"/>
      <c r="LM955" s="34"/>
      <c r="LT955" s="35"/>
      <c r="LU955" s="34"/>
      <c r="MB955" s="35"/>
      <c r="MC955" s="34"/>
      <c r="MJ955" s="35"/>
      <c r="MK955" s="34"/>
      <c r="MR955" s="35"/>
      <c r="MS955" s="34"/>
      <c r="MZ955" s="35"/>
      <c r="NA955" s="34"/>
      <c r="NH955" s="35"/>
      <c r="NI955" s="34"/>
      <c r="NP955" s="35"/>
      <c r="NQ955" s="34"/>
      <c r="NX955" s="35"/>
      <c r="NY955" s="34"/>
      <c r="OF955" s="35"/>
      <c r="OG955" s="34"/>
      <c r="ON955" s="35"/>
      <c r="OO955" s="34"/>
      <c r="OV955" s="35"/>
      <c r="OW955" s="34"/>
      <c r="PD955" s="35"/>
      <c r="PE955" s="34"/>
      <c r="PL955" s="35"/>
      <c r="PM955" s="34"/>
      <c r="PT955" s="35"/>
      <c r="PU955" s="34"/>
      <c r="QB955" s="35"/>
      <c r="QC955" s="34"/>
      <c r="QJ955" s="35"/>
      <c r="QK955" s="34"/>
      <c r="QR955" s="35"/>
      <c r="QS955" s="34"/>
      <c r="QZ955" s="35"/>
      <c r="RA955" s="34"/>
      <c r="RH955" s="35"/>
      <c r="RI955" s="34"/>
      <c r="RP955" s="35"/>
      <c r="RQ955" s="34"/>
      <c r="RX955" s="35"/>
      <c r="RY955" s="34"/>
      <c r="SF955" s="35"/>
      <c r="SG955" s="34"/>
      <c r="SN955" s="35"/>
      <c r="SO955" s="34"/>
      <c r="SV955" s="35"/>
      <c r="SW955" s="34"/>
      <c r="TD955" s="35"/>
      <c r="TE955" s="34"/>
      <c r="TL955" s="35"/>
      <c r="TM955" s="34"/>
      <c r="TT955" s="35"/>
      <c r="TU955" s="34"/>
      <c r="UB955" s="35"/>
      <c r="UC955" s="34"/>
      <c r="UJ955" s="35"/>
      <c r="UK955" s="34"/>
      <c r="UR955" s="35"/>
      <c r="US955" s="34"/>
      <c r="UZ955" s="35"/>
      <c r="VA955" s="34"/>
      <c r="VH955" s="35"/>
      <c r="VI955" s="34"/>
      <c r="VP955" s="35"/>
      <c r="VQ955" s="34"/>
      <c r="VX955" s="35"/>
      <c r="VY955" s="34"/>
      <c r="WF955" s="35"/>
      <c r="WG955" s="34"/>
      <c r="WN955" s="35"/>
      <c r="WO955" s="34"/>
      <c r="WV955" s="35"/>
      <c r="WW955" s="34"/>
      <c r="XD955" s="35"/>
      <c r="XE955" s="34"/>
      <c r="XL955" s="35"/>
      <c r="XM955" s="34"/>
      <c r="XT955" s="35"/>
      <c r="XU955" s="34"/>
      <c r="YB955" s="35"/>
      <c r="YC955" s="34"/>
      <c r="YJ955" s="35"/>
      <c r="YK955" s="34"/>
      <c r="YR955" s="35"/>
      <c r="YS955" s="34"/>
      <c r="YZ955" s="35"/>
      <c r="ZA955" s="34"/>
      <c r="ZH955" s="35"/>
      <c r="ZI955" s="34"/>
      <c r="ZP955" s="35"/>
      <c r="ZQ955" s="34"/>
      <c r="ZX955" s="35"/>
      <c r="ZY955" s="34"/>
      <c r="AAF955" s="35"/>
      <c r="AAG955" s="34"/>
      <c r="AAN955" s="35"/>
      <c r="AAO955" s="34"/>
      <c r="AAV955" s="35"/>
      <c r="AAW955" s="34"/>
      <c r="ABD955" s="35"/>
      <c r="ABE955" s="34"/>
      <c r="ABL955" s="35"/>
      <c r="ABM955" s="34"/>
      <c r="ABT955" s="35"/>
      <c r="ABU955" s="34"/>
      <c r="ACB955" s="35"/>
      <c r="ACC955" s="34"/>
      <c r="ACJ955" s="35"/>
      <c r="ACK955" s="34"/>
      <c r="ACR955" s="35"/>
      <c r="ACS955" s="34"/>
      <c r="ACZ955" s="35"/>
      <c r="ADA955" s="34"/>
      <c r="ADH955" s="35"/>
      <c r="ADI955" s="34"/>
      <c r="ADP955" s="35"/>
      <c r="ADQ955" s="34"/>
      <c r="ADX955" s="35"/>
      <c r="ADY955" s="34"/>
      <c r="AEF955" s="35"/>
      <c r="AEG955" s="34"/>
      <c r="AEN955" s="35"/>
      <c r="AEO955" s="34"/>
      <c r="AEV955" s="35"/>
      <c r="AEW955" s="34"/>
      <c r="AFD955" s="35"/>
      <c r="AFE955" s="34"/>
      <c r="AFL955" s="35"/>
      <c r="AFM955" s="34"/>
      <c r="AFT955" s="35"/>
      <c r="AFU955" s="34"/>
      <c r="AGB955" s="35"/>
      <c r="AGC955" s="34"/>
      <c r="AGJ955" s="35"/>
      <c r="AGK955" s="34"/>
      <c r="AGR955" s="35"/>
      <c r="AGS955" s="34"/>
      <c r="AGZ955" s="35"/>
      <c r="AHA955" s="34"/>
      <c r="AHH955" s="35"/>
      <c r="AHI955" s="34"/>
      <c r="AHP955" s="35"/>
      <c r="AHQ955" s="34"/>
      <c r="AHX955" s="35"/>
      <c r="AHY955" s="34"/>
      <c r="AIF955" s="35"/>
      <c r="AIG955" s="34"/>
      <c r="AIN955" s="35"/>
      <c r="AIO955" s="34"/>
      <c r="AIV955" s="35"/>
      <c r="AIW955" s="34"/>
      <c r="AJD955" s="35"/>
      <c r="AJE955" s="34"/>
      <c r="AJL955" s="35"/>
      <c r="AJM955" s="34"/>
      <c r="AJT955" s="35"/>
      <c r="AJU955" s="34"/>
      <c r="AKB955" s="35"/>
      <c r="AKC955" s="34"/>
      <c r="AKJ955" s="35"/>
      <c r="AKK955" s="34"/>
      <c r="AKR955" s="35"/>
      <c r="AKS955" s="34"/>
      <c r="AKZ955" s="35"/>
      <c r="ALA955" s="34"/>
      <c r="ALH955" s="35"/>
      <c r="ALI955" s="34"/>
      <c r="ALP955" s="35"/>
      <c r="ALQ955" s="34"/>
      <c r="ALX955" s="35"/>
      <c r="ALY955" s="34"/>
      <c r="AMF955" s="35"/>
      <c r="AMG955" s="34"/>
      <c r="AMN955" s="35"/>
      <c r="AMO955" s="34"/>
      <c r="AMV955" s="35"/>
      <c r="AMW955" s="34"/>
      <c r="AND955" s="35"/>
      <c r="ANE955" s="34"/>
      <c r="ANL955" s="35"/>
      <c r="ANM955" s="34"/>
      <c r="ANT955" s="35"/>
      <c r="ANU955" s="34"/>
      <c r="AOB955" s="35"/>
      <c r="AOC955" s="34"/>
      <c r="AOJ955" s="35"/>
      <c r="AOK955" s="34"/>
      <c r="AOR955" s="35"/>
      <c r="AOS955" s="34"/>
      <c r="AOZ955" s="35"/>
      <c r="APA955" s="34"/>
      <c r="APH955" s="35"/>
      <c r="API955" s="34"/>
      <c r="APP955" s="35"/>
      <c r="APQ955" s="34"/>
      <c r="APX955" s="35"/>
      <c r="APY955" s="34"/>
      <c r="AQF955" s="35"/>
      <c r="AQG955" s="34"/>
      <c r="AQN955" s="35"/>
      <c r="AQO955" s="34"/>
      <c r="AQV955" s="35"/>
      <c r="AQW955" s="34"/>
      <c r="ARD955" s="35"/>
      <c r="ARE955" s="34"/>
      <c r="ARL955" s="35"/>
      <c r="ARM955" s="34"/>
      <c r="ART955" s="35"/>
      <c r="ARU955" s="34"/>
      <c r="ASB955" s="35"/>
      <c r="ASC955" s="34"/>
      <c r="ASJ955" s="35"/>
      <c r="ASK955" s="34"/>
      <c r="ASR955" s="35"/>
      <c r="ASS955" s="34"/>
      <c r="ASZ955" s="35"/>
      <c r="ATA955" s="34"/>
      <c r="ATH955" s="35"/>
      <c r="ATI955" s="34"/>
      <c r="ATP955" s="35"/>
      <c r="ATQ955" s="34"/>
      <c r="ATX955" s="35"/>
      <c r="ATY955" s="34"/>
      <c r="AUF955" s="35"/>
      <c r="AUG955" s="34"/>
      <c r="AUN955" s="35"/>
      <c r="AUO955" s="34"/>
      <c r="AUV955" s="35"/>
      <c r="AUW955" s="34"/>
      <c r="AVD955" s="35"/>
      <c r="AVE955" s="34"/>
      <c r="AVL955" s="35"/>
      <c r="AVM955" s="34"/>
      <c r="AVT955" s="35"/>
      <c r="AVU955" s="34"/>
      <c r="AWB955" s="35"/>
      <c r="AWC955" s="34"/>
      <c r="AWJ955" s="35"/>
      <c r="AWK955" s="34"/>
      <c r="AWR955" s="35"/>
      <c r="AWS955" s="34"/>
      <c r="AWZ955" s="35"/>
      <c r="AXA955" s="34"/>
      <c r="AXH955" s="35"/>
      <c r="AXI955" s="34"/>
      <c r="AXP955" s="35"/>
      <c r="AXQ955" s="34"/>
      <c r="AXX955" s="35"/>
      <c r="AXY955" s="34"/>
      <c r="AYF955" s="35"/>
      <c r="AYG955" s="34"/>
      <c r="AYN955" s="35"/>
      <c r="AYO955" s="34"/>
      <c r="AYV955" s="35"/>
      <c r="AYW955" s="34"/>
      <c r="AZD955" s="35"/>
      <c r="AZE955" s="34"/>
      <c r="AZL955" s="35"/>
      <c r="AZM955" s="34"/>
      <c r="AZT955" s="35"/>
      <c r="AZU955" s="34"/>
      <c r="BAB955" s="35"/>
      <c r="BAC955" s="34"/>
      <c r="BAJ955" s="35"/>
      <c r="BAK955" s="34"/>
      <c r="BAR955" s="35"/>
      <c r="BAS955" s="34"/>
      <c r="BAZ955" s="35"/>
      <c r="BBA955" s="34"/>
      <c r="BBH955" s="35"/>
      <c r="BBI955" s="34"/>
      <c r="BBP955" s="35"/>
      <c r="BBQ955" s="34"/>
      <c r="BBX955" s="35"/>
      <c r="BBY955" s="34"/>
      <c r="BCF955" s="35"/>
      <c r="BCG955" s="34"/>
      <c r="BCN955" s="35"/>
      <c r="BCO955" s="34"/>
      <c r="BCV955" s="35"/>
      <c r="BCW955" s="34"/>
      <c r="BDD955" s="35"/>
      <c r="BDE955" s="34"/>
      <c r="BDL955" s="35"/>
      <c r="BDM955" s="34"/>
      <c r="BDT955" s="35"/>
      <c r="BDU955" s="34"/>
      <c r="BEB955" s="35"/>
      <c r="BEC955" s="34"/>
      <c r="BEJ955" s="35"/>
      <c r="BEK955" s="34"/>
      <c r="BER955" s="35"/>
      <c r="BES955" s="34"/>
      <c r="BEZ955" s="35"/>
      <c r="BFA955" s="34"/>
      <c r="BFH955" s="35"/>
      <c r="BFI955" s="34"/>
      <c r="BFP955" s="35"/>
      <c r="BFQ955" s="34"/>
      <c r="BFX955" s="35"/>
      <c r="BFY955" s="34"/>
      <c r="BGF955" s="35"/>
      <c r="BGG955" s="34"/>
      <c r="BGN955" s="35"/>
      <c r="BGO955" s="34"/>
      <c r="BGV955" s="35"/>
      <c r="BGW955" s="34"/>
      <c r="BHD955" s="35"/>
      <c r="BHE955" s="34"/>
      <c r="BHL955" s="35"/>
      <c r="BHM955" s="34"/>
      <c r="BHT955" s="35"/>
      <c r="BHU955" s="34"/>
      <c r="BIB955" s="35"/>
      <c r="BIC955" s="34"/>
      <c r="BIJ955" s="35"/>
      <c r="BIK955" s="34"/>
      <c r="BIR955" s="35"/>
      <c r="BIS955" s="34"/>
      <c r="BIZ955" s="35"/>
      <c r="BJA955" s="34"/>
      <c r="BJH955" s="35"/>
      <c r="BJI955" s="34"/>
      <c r="BJP955" s="35"/>
      <c r="BJQ955" s="34"/>
      <c r="BJX955" s="35"/>
      <c r="BJY955" s="34"/>
      <c r="BKF955" s="35"/>
      <c r="BKG955" s="34"/>
      <c r="BKN955" s="35"/>
      <c r="BKO955" s="34"/>
      <c r="BKV955" s="35"/>
      <c r="BKW955" s="34"/>
      <c r="BLD955" s="35"/>
      <c r="BLE955" s="34"/>
      <c r="BLL955" s="35"/>
      <c r="BLM955" s="34"/>
      <c r="BLT955" s="35"/>
      <c r="BLU955" s="34"/>
      <c r="BMB955" s="35"/>
      <c r="BMC955" s="34"/>
      <c r="BMJ955" s="35"/>
      <c r="BMK955" s="34"/>
      <c r="BMR955" s="35"/>
      <c r="BMS955" s="34"/>
      <c r="BMZ955" s="35"/>
      <c r="BNA955" s="34"/>
      <c r="BNH955" s="35"/>
      <c r="BNI955" s="34"/>
      <c r="BNP955" s="35"/>
      <c r="BNQ955" s="34"/>
      <c r="BNX955" s="35"/>
      <c r="BNY955" s="34"/>
      <c r="BOF955" s="35"/>
      <c r="BOG955" s="34"/>
      <c r="BON955" s="35"/>
      <c r="BOO955" s="34"/>
      <c r="BOV955" s="35"/>
      <c r="BOW955" s="34"/>
      <c r="BPD955" s="35"/>
      <c r="BPE955" s="34"/>
      <c r="BPL955" s="35"/>
      <c r="BPM955" s="34"/>
      <c r="BPT955" s="35"/>
      <c r="BPU955" s="34"/>
      <c r="BQB955" s="35"/>
      <c r="BQC955" s="34"/>
      <c r="BQJ955" s="35"/>
      <c r="BQK955" s="34"/>
      <c r="BQR955" s="35"/>
      <c r="BQS955" s="34"/>
      <c r="BQZ955" s="35"/>
      <c r="BRA955" s="34"/>
      <c r="BRH955" s="35"/>
      <c r="BRI955" s="34"/>
      <c r="BRP955" s="35"/>
      <c r="BRQ955" s="34"/>
      <c r="BRX955" s="35"/>
      <c r="BRY955" s="34"/>
      <c r="BSF955" s="35"/>
      <c r="BSG955" s="34"/>
      <c r="BSN955" s="35"/>
      <c r="BSO955" s="34"/>
      <c r="BSV955" s="35"/>
      <c r="BSW955" s="34"/>
      <c r="BTD955" s="35"/>
      <c r="BTE955" s="34"/>
      <c r="BTL955" s="35"/>
      <c r="BTM955" s="34"/>
      <c r="BTT955" s="35"/>
      <c r="BTU955" s="34"/>
      <c r="BUB955" s="35"/>
      <c r="BUC955" s="34"/>
      <c r="BUJ955" s="35"/>
      <c r="BUK955" s="34"/>
      <c r="BUR955" s="35"/>
      <c r="BUS955" s="34"/>
      <c r="BUZ955" s="35"/>
      <c r="BVA955" s="34"/>
      <c r="BVH955" s="35"/>
      <c r="BVI955" s="34"/>
      <c r="BVP955" s="35"/>
      <c r="BVQ955" s="34"/>
      <c r="BVX955" s="35"/>
      <c r="BVY955" s="34"/>
      <c r="BWF955" s="35"/>
      <c r="BWG955" s="34"/>
      <c r="BWN955" s="35"/>
      <c r="BWO955" s="34"/>
      <c r="BWV955" s="35"/>
      <c r="BWW955" s="34"/>
      <c r="BXD955" s="35"/>
      <c r="BXE955" s="34"/>
      <c r="BXL955" s="35"/>
      <c r="BXM955" s="34"/>
      <c r="BXT955" s="35"/>
      <c r="BXU955" s="34"/>
      <c r="BYB955" s="35"/>
      <c r="BYC955" s="34"/>
      <c r="BYJ955" s="35"/>
      <c r="BYK955" s="34"/>
      <c r="BYR955" s="35"/>
      <c r="BYS955" s="34"/>
      <c r="BYZ955" s="35"/>
      <c r="BZA955" s="34"/>
      <c r="BZH955" s="35"/>
      <c r="BZI955" s="34"/>
      <c r="BZP955" s="35"/>
      <c r="BZQ955" s="34"/>
      <c r="BZX955" s="35"/>
      <c r="BZY955" s="34"/>
      <c r="CAF955" s="35"/>
      <c r="CAG955" s="34"/>
      <c r="CAN955" s="35"/>
      <c r="CAO955" s="34"/>
      <c r="CAV955" s="35"/>
      <c r="CAW955" s="34"/>
      <c r="CBD955" s="35"/>
      <c r="CBE955" s="34"/>
      <c r="CBL955" s="35"/>
      <c r="CBM955" s="34"/>
      <c r="CBT955" s="35"/>
      <c r="CBU955" s="34"/>
      <c r="CCB955" s="35"/>
      <c r="CCC955" s="34"/>
      <c r="CCJ955" s="35"/>
      <c r="CCK955" s="34"/>
      <c r="CCR955" s="35"/>
      <c r="CCS955" s="34"/>
      <c r="CCZ955" s="35"/>
      <c r="CDA955" s="34"/>
      <c r="CDH955" s="35"/>
      <c r="CDI955" s="34"/>
      <c r="CDP955" s="35"/>
      <c r="CDQ955" s="34"/>
      <c r="CDX955" s="35"/>
      <c r="CDY955" s="34"/>
      <c r="CEF955" s="35"/>
      <c r="CEG955" s="34"/>
      <c r="CEN955" s="35"/>
      <c r="CEO955" s="34"/>
      <c r="CEV955" s="35"/>
      <c r="CEW955" s="34"/>
      <c r="CFD955" s="35"/>
      <c r="CFE955" s="34"/>
      <c r="CFL955" s="35"/>
      <c r="CFM955" s="34"/>
      <c r="CFT955" s="35"/>
      <c r="CFU955" s="34"/>
      <c r="CGB955" s="35"/>
      <c r="CGC955" s="34"/>
      <c r="CGJ955" s="35"/>
      <c r="CGK955" s="34"/>
      <c r="CGR955" s="35"/>
      <c r="CGS955" s="34"/>
      <c r="CGZ955" s="35"/>
      <c r="CHA955" s="34"/>
      <c r="CHH955" s="35"/>
      <c r="CHI955" s="34"/>
      <c r="CHP955" s="35"/>
      <c r="CHQ955" s="34"/>
      <c r="CHX955" s="35"/>
      <c r="CHY955" s="34"/>
      <c r="CIF955" s="35"/>
      <c r="CIG955" s="34"/>
      <c r="CIN955" s="35"/>
      <c r="CIO955" s="34"/>
      <c r="CIV955" s="35"/>
      <c r="CIW955" s="34"/>
      <c r="CJD955" s="35"/>
      <c r="CJE955" s="34"/>
      <c r="CJL955" s="35"/>
      <c r="CJM955" s="34"/>
      <c r="CJT955" s="35"/>
      <c r="CJU955" s="34"/>
      <c r="CKB955" s="35"/>
      <c r="CKC955" s="34"/>
      <c r="CKJ955" s="35"/>
      <c r="CKK955" s="34"/>
      <c r="CKR955" s="35"/>
      <c r="CKS955" s="34"/>
      <c r="CKZ955" s="35"/>
      <c r="CLA955" s="34"/>
      <c r="CLH955" s="35"/>
      <c r="CLI955" s="34"/>
      <c r="CLP955" s="35"/>
      <c r="CLQ955" s="34"/>
      <c r="CLX955" s="35"/>
      <c r="CLY955" s="34"/>
      <c r="CMF955" s="35"/>
      <c r="CMG955" s="34"/>
      <c r="CMN955" s="35"/>
      <c r="CMO955" s="34"/>
      <c r="CMV955" s="35"/>
      <c r="CMW955" s="34"/>
      <c r="CND955" s="35"/>
      <c r="CNE955" s="34"/>
      <c r="CNL955" s="35"/>
      <c r="CNM955" s="34"/>
      <c r="CNT955" s="35"/>
      <c r="CNU955" s="34"/>
      <c r="COB955" s="35"/>
      <c r="COC955" s="34"/>
      <c r="COJ955" s="35"/>
      <c r="COK955" s="34"/>
      <c r="COR955" s="35"/>
      <c r="COS955" s="34"/>
      <c r="COZ955" s="35"/>
      <c r="CPA955" s="34"/>
      <c r="CPH955" s="35"/>
      <c r="CPI955" s="34"/>
      <c r="CPP955" s="35"/>
      <c r="CPQ955" s="34"/>
      <c r="CPX955" s="35"/>
      <c r="CPY955" s="34"/>
      <c r="CQF955" s="35"/>
      <c r="CQG955" s="34"/>
      <c r="CQN955" s="35"/>
      <c r="CQO955" s="34"/>
      <c r="CQV955" s="35"/>
      <c r="CQW955" s="34"/>
      <c r="CRD955" s="35"/>
      <c r="CRE955" s="34"/>
      <c r="CRL955" s="35"/>
      <c r="CRM955" s="34"/>
      <c r="CRT955" s="35"/>
      <c r="CRU955" s="34"/>
      <c r="CSB955" s="35"/>
      <c r="CSC955" s="34"/>
      <c r="CSJ955" s="35"/>
      <c r="CSK955" s="34"/>
      <c r="CSR955" s="35"/>
      <c r="CSS955" s="34"/>
      <c r="CSZ955" s="35"/>
      <c r="CTA955" s="34"/>
      <c r="CTH955" s="35"/>
      <c r="CTI955" s="34"/>
      <c r="CTP955" s="35"/>
      <c r="CTQ955" s="34"/>
      <c r="CTX955" s="35"/>
      <c r="CTY955" s="34"/>
      <c r="CUF955" s="35"/>
      <c r="CUG955" s="34"/>
      <c r="CUN955" s="35"/>
      <c r="CUO955" s="34"/>
      <c r="CUV955" s="35"/>
      <c r="CUW955" s="34"/>
      <c r="CVD955" s="35"/>
      <c r="CVE955" s="34"/>
      <c r="CVL955" s="35"/>
      <c r="CVM955" s="34"/>
      <c r="CVT955" s="35"/>
      <c r="CVU955" s="34"/>
      <c r="CWB955" s="35"/>
      <c r="CWC955" s="34"/>
      <c r="CWJ955" s="35"/>
      <c r="CWK955" s="34"/>
      <c r="CWR955" s="35"/>
      <c r="CWS955" s="34"/>
      <c r="CWZ955" s="35"/>
      <c r="CXA955" s="34"/>
      <c r="CXH955" s="35"/>
      <c r="CXI955" s="34"/>
      <c r="CXP955" s="35"/>
      <c r="CXQ955" s="34"/>
      <c r="CXX955" s="35"/>
      <c r="CXY955" s="34"/>
      <c r="CYF955" s="35"/>
      <c r="CYG955" s="34"/>
      <c r="CYN955" s="35"/>
      <c r="CYO955" s="34"/>
      <c r="CYV955" s="35"/>
      <c r="CYW955" s="34"/>
      <c r="CZD955" s="35"/>
      <c r="CZE955" s="34"/>
      <c r="CZL955" s="35"/>
      <c r="CZM955" s="34"/>
      <c r="CZT955" s="35"/>
      <c r="CZU955" s="34"/>
      <c r="DAB955" s="35"/>
      <c r="DAC955" s="34"/>
      <c r="DAJ955" s="35"/>
      <c r="DAK955" s="34"/>
      <c r="DAR955" s="35"/>
      <c r="DAS955" s="34"/>
      <c r="DAZ955" s="35"/>
      <c r="DBA955" s="34"/>
      <c r="DBH955" s="35"/>
      <c r="DBI955" s="34"/>
      <c r="DBP955" s="35"/>
      <c r="DBQ955" s="34"/>
      <c r="DBX955" s="35"/>
      <c r="DBY955" s="34"/>
      <c r="DCF955" s="35"/>
      <c r="DCG955" s="34"/>
      <c r="DCN955" s="35"/>
      <c r="DCO955" s="34"/>
      <c r="DCV955" s="35"/>
      <c r="DCW955" s="34"/>
      <c r="DDD955" s="35"/>
      <c r="DDE955" s="34"/>
      <c r="DDL955" s="35"/>
      <c r="DDM955" s="34"/>
      <c r="DDT955" s="35"/>
      <c r="DDU955" s="34"/>
      <c r="DEB955" s="35"/>
      <c r="DEC955" s="34"/>
      <c r="DEJ955" s="35"/>
      <c r="DEK955" s="34"/>
      <c r="DER955" s="35"/>
      <c r="DES955" s="34"/>
      <c r="DEZ955" s="35"/>
      <c r="DFA955" s="34"/>
      <c r="DFH955" s="35"/>
      <c r="DFI955" s="34"/>
      <c r="DFP955" s="35"/>
      <c r="DFQ955" s="34"/>
      <c r="DFX955" s="35"/>
      <c r="DFY955" s="34"/>
      <c r="DGF955" s="35"/>
      <c r="DGG955" s="34"/>
      <c r="DGN955" s="35"/>
      <c r="DGO955" s="34"/>
      <c r="DGV955" s="35"/>
      <c r="DGW955" s="34"/>
      <c r="DHD955" s="35"/>
      <c r="DHE955" s="34"/>
      <c r="DHL955" s="35"/>
      <c r="DHM955" s="34"/>
      <c r="DHT955" s="35"/>
      <c r="DHU955" s="34"/>
      <c r="DIB955" s="35"/>
      <c r="DIC955" s="34"/>
      <c r="DIJ955" s="35"/>
      <c r="DIK955" s="34"/>
      <c r="DIR955" s="35"/>
      <c r="DIS955" s="34"/>
      <c r="DIZ955" s="35"/>
      <c r="DJA955" s="34"/>
      <c r="DJH955" s="35"/>
      <c r="DJI955" s="34"/>
      <c r="DJP955" s="35"/>
      <c r="DJQ955" s="34"/>
      <c r="DJX955" s="35"/>
      <c r="DJY955" s="34"/>
      <c r="DKF955" s="35"/>
      <c r="DKG955" s="34"/>
      <c r="DKN955" s="35"/>
      <c r="DKO955" s="34"/>
      <c r="DKV955" s="35"/>
      <c r="DKW955" s="34"/>
      <c r="DLD955" s="35"/>
      <c r="DLE955" s="34"/>
      <c r="DLL955" s="35"/>
      <c r="DLM955" s="34"/>
      <c r="DLT955" s="35"/>
      <c r="DLU955" s="34"/>
      <c r="DMB955" s="35"/>
      <c r="DMC955" s="34"/>
      <c r="DMJ955" s="35"/>
      <c r="DMK955" s="34"/>
      <c r="DMR955" s="35"/>
      <c r="DMS955" s="34"/>
      <c r="DMZ955" s="35"/>
      <c r="DNA955" s="34"/>
      <c r="DNH955" s="35"/>
      <c r="DNI955" s="34"/>
      <c r="DNP955" s="35"/>
      <c r="DNQ955" s="34"/>
      <c r="DNX955" s="35"/>
      <c r="DNY955" s="34"/>
      <c r="DOF955" s="35"/>
      <c r="DOG955" s="34"/>
      <c r="DON955" s="35"/>
      <c r="DOO955" s="34"/>
      <c r="DOV955" s="35"/>
      <c r="DOW955" s="34"/>
      <c r="DPD955" s="35"/>
      <c r="DPE955" s="34"/>
      <c r="DPL955" s="35"/>
      <c r="DPM955" s="34"/>
      <c r="DPT955" s="35"/>
      <c r="DPU955" s="34"/>
      <c r="DQB955" s="35"/>
      <c r="DQC955" s="34"/>
      <c r="DQJ955" s="35"/>
      <c r="DQK955" s="34"/>
      <c r="DQR955" s="35"/>
      <c r="DQS955" s="34"/>
      <c r="DQZ955" s="35"/>
      <c r="DRA955" s="34"/>
      <c r="DRH955" s="35"/>
      <c r="DRI955" s="34"/>
      <c r="DRP955" s="35"/>
      <c r="DRQ955" s="34"/>
      <c r="DRX955" s="35"/>
      <c r="DRY955" s="34"/>
      <c r="DSF955" s="35"/>
      <c r="DSG955" s="34"/>
      <c r="DSN955" s="35"/>
      <c r="DSO955" s="34"/>
      <c r="DSV955" s="35"/>
      <c r="DSW955" s="34"/>
      <c r="DTD955" s="35"/>
      <c r="DTE955" s="34"/>
      <c r="DTL955" s="35"/>
      <c r="DTM955" s="34"/>
      <c r="DTT955" s="35"/>
      <c r="DTU955" s="34"/>
      <c r="DUB955" s="35"/>
      <c r="DUC955" s="34"/>
      <c r="DUJ955" s="35"/>
      <c r="DUK955" s="34"/>
      <c r="DUR955" s="35"/>
      <c r="DUS955" s="34"/>
      <c r="DUZ955" s="35"/>
      <c r="DVA955" s="34"/>
      <c r="DVH955" s="35"/>
      <c r="DVI955" s="34"/>
      <c r="DVP955" s="35"/>
      <c r="DVQ955" s="34"/>
      <c r="DVX955" s="35"/>
      <c r="DVY955" s="34"/>
      <c r="DWF955" s="35"/>
      <c r="DWG955" s="34"/>
      <c r="DWN955" s="35"/>
      <c r="DWO955" s="34"/>
      <c r="DWV955" s="35"/>
      <c r="DWW955" s="34"/>
      <c r="DXD955" s="35"/>
      <c r="DXE955" s="34"/>
      <c r="DXL955" s="35"/>
      <c r="DXM955" s="34"/>
      <c r="DXT955" s="35"/>
      <c r="DXU955" s="34"/>
      <c r="DYB955" s="35"/>
      <c r="DYC955" s="34"/>
      <c r="DYJ955" s="35"/>
      <c r="DYK955" s="34"/>
      <c r="DYR955" s="35"/>
      <c r="DYS955" s="34"/>
      <c r="DYZ955" s="35"/>
      <c r="DZA955" s="34"/>
      <c r="DZH955" s="35"/>
      <c r="DZI955" s="34"/>
      <c r="DZP955" s="35"/>
      <c r="DZQ955" s="34"/>
      <c r="DZX955" s="35"/>
      <c r="DZY955" s="34"/>
      <c r="EAF955" s="35"/>
      <c r="EAG955" s="34"/>
      <c r="EAN955" s="35"/>
      <c r="EAO955" s="34"/>
      <c r="EAV955" s="35"/>
      <c r="EAW955" s="34"/>
      <c r="EBD955" s="35"/>
      <c r="EBE955" s="34"/>
      <c r="EBL955" s="35"/>
      <c r="EBM955" s="34"/>
      <c r="EBT955" s="35"/>
      <c r="EBU955" s="34"/>
      <c r="ECB955" s="35"/>
      <c r="ECC955" s="34"/>
      <c r="ECJ955" s="35"/>
      <c r="ECK955" s="34"/>
      <c r="ECR955" s="35"/>
      <c r="ECS955" s="34"/>
      <c r="ECZ955" s="35"/>
      <c r="EDA955" s="34"/>
      <c r="EDH955" s="35"/>
      <c r="EDI955" s="34"/>
      <c r="EDP955" s="35"/>
      <c r="EDQ955" s="34"/>
      <c r="EDX955" s="35"/>
      <c r="EDY955" s="34"/>
      <c r="EEF955" s="35"/>
      <c r="EEG955" s="34"/>
      <c r="EEN955" s="35"/>
      <c r="EEO955" s="34"/>
      <c r="EEV955" s="35"/>
      <c r="EEW955" s="34"/>
      <c r="EFD955" s="35"/>
      <c r="EFE955" s="34"/>
      <c r="EFL955" s="35"/>
      <c r="EFM955" s="34"/>
      <c r="EFT955" s="35"/>
      <c r="EFU955" s="34"/>
      <c r="EGB955" s="35"/>
      <c r="EGC955" s="34"/>
      <c r="EGJ955" s="35"/>
      <c r="EGK955" s="34"/>
      <c r="EGR955" s="35"/>
      <c r="EGS955" s="34"/>
      <c r="EGZ955" s="35"/>
      <c r="EHA955" s="34"/>
      <c r="EHH955" s="35"/>
      <c r="EHI955" s="34"/>
      <c r="EHP955" s="35"/>
      <c r="EHQ955" s="34"/>
      <c r="EHX955" s="35"/>
      <c r="EHY955" s="34"/>
      <c r="EIF955" s="35"/>
      <c r="EIG955" s="34"/>
      <c r="EIN955" s="35"/>
      <c r="EIO955" s="34"/>
      <c r="EIV955" s="35"/>
      <c r="EIW955" s="34"/>
      <c r="EJD955" s="35"/>
      <c r="EJE955" s="34"/>
      <c r="EJL955" s="35"/>
      <c r="EJM955" s="34"/>
      <c r="EJT955" s="35"/>
      <c r="EJU955" s="34"/>
      <c r="EKB955" s="35"/>
      <c r="EKC955" s="34"/>
      <c r="EKJ955" s="35"/>
      <c r="EKK955" s="34"/>
      <c r="EKR955" s="35"/>
      <c r="EKS955" s="34"/>
      <c r="EKZ955" s="35"/>
      <c r="ELA955" s="34"/>
      <c r="ELH955" s="35"/>
      <c r="ELI955" s="34"/>
      <c r="ELP955" s="35"/>
      <c r="ELQ955" s="34"/>
      <c r="ELX955" s="35"/>
      <c r="ELY955" s="34"/>
      <c r="EMF955" s="35"/>
      <c r="EMG955" s="34"/>
      <c r="EMN955" s="35"/>
      <c r="EMO955" s="34"/>
      <c r="EMV955" s="35"/>
      <c r="EMW955" s="34"/>
      <c r="END955" s="35"/>
      <c r="ENE955" s="34"/>
      <c r="ENL955" s="35"/>
      <c r="ENM955" s="34"/>
      <c r="ENT955" s="35"/>
      <c r="ENU955" s="34"/>
      <c r="EOB955" s="35"/>
      <c r="EOC955" s="34"/>
      <c r="EOJ955" s="35"/>
      <c r="EOK955" s="34"/>
      <c r="EOR955" s="35"/>
      <c r="EOS955" s="34"/>
      <c r="EOZ955" s="35"/>
      <c r="EPA955" s="34"/>
      <c r="EPH955" s="35"/>
      <c r="EPI955" s="34"/>
      <c r="EPP955" s="35"/>
      <c r="EPQ955" s="34"/>
      <c r="EPX955" s="35"/>
      <c r="EPY955" s="34"/>
      <c r="EQF955" s="35"/>
      <c r="EQG955" s="34"/>
      <c r="EQN955" s="35"/>
      <c r="EQO955" s="34"/>
      <c r="EQV955" s="35"/>
      <c r="EQW955" s="34"/>
      <c r="ERD955" s="35"/>
      <c r="ERE955" s="34"/>
      <c r="ERL955" s="35"/>
      <c r="ERM955" s="34"/>
      <c r="ERT955" s="35"/>
      <c r="ERU955" s="34"/>
      <c r="ESB955" s="35"/>
      <c r="ESC955" s="34"/>
      <c r="ESJ955" s="35"/>
      <c r="ESK955" s="34"/>
      <c r="ESR955" s="35"/>
      <c r="ESS955" s="34"/>
      <c r="ESZ955" s="35"/>
      <c r="ETA955" s="34"/>
      <c r="ETH955" s="35"/>
      <c r="ETI955" s="34"/>
      <c r="ETP955" s="35"/>
      <c r="ETQ955" s="34"/>
      <c r="ETX955" s="35"/>
      <c r="ETY955" s="34"/>
      <c r="EUF955" s="35"/>
      <c r="EUG955" s="34"/>
      <c r="EUN955" s="35"/>
      <c r="EUO955" s="34"/>
      <c r="EUV955" s="35"/>
      <c r="EUW955" s="34"/>
      <c r="EVD955" s="35"/>
      <c r="EVE955" s="34"/>
      <c r="EVL955" s="35"/>
      <c r="EVM955" s="34"/>
      <c r="EVT955" s="35"/>
      <c r="EVU955" s="34"/>
      <c r="EWB955" s="35"/>
      <c r="EWC955" s="34"/>
      <c r="EWJ955" s="35"/>
      <c r="EWK955" s="34"/>
      <c r="EWR955" s="35"/>
      <c r="EWS955" s="34"/>
      <c r="EWZ955" s="35"/>
      <c r="EXA955" s="34"/>
      <c r="EXH955" s="35"/>
      <c r="EXI955" s="34"/>
      <c r="EXP955" s="35"/>
      <c r="EXQ955" s="34"/>
      <c r="EXX955" s="35"/>
      <c r="EXY955" s="34"/>
      <c r="EYF955" s="35"/>
      <c r="EYG955" s="34"/>
      <c r="EYN955" s="35"/>
      <c r="EYO955" s="34"/>
      <c r="EYV955" s="35"/>
      <c r="EYW955" s="34"/>
      <c r="EZD955" s="35"/>
      <c r="EZE955" s="34"/>
      <c r="EZL955" s="35"/>
      <c r="EZM955" s="34"/>
      <c r="EZT955" s="35"/>
      <c r="EZU955" s="34"/>
      <c r="FAB955" s="35"/>
      <c r="FAC955" s="34"/>
      <c r="FAJ955" s="35"/>
      <c r="FAK955" s="34"/>
      <c r="FAR955" s="35"/>
      <c r="FAS955" s="34"/>
      <c r="FAZ955" s="35"/>
      <c r="FBA955" s="34"/>
      <c r="FBH955" s="35"/>
      <c r="FBI955" s="34"/>
      <c r="FBP955" s="35"/>
      <c r="FBQ955" s="34"/>
      <c r="FBX955" s="35"/>
      <c r="FBY955" s="34"/>
      <c r="FCF955" s="35"/>
      <c r="FCG955" s="34"/>
      <c r="FCN955" s="35"/>
      <c r="FCO955" s="34"/>
      <c r="FCV955" s="35"/>
      <c r="FCW955" s="34"/>
      <c r="FDD955" s="35"/>
      <c r="FDE955" s="34"/>
      <c r="FDL955" s="35"/>
      <c r="FDM955" s="34"/>
      <c r="FDT955" s="35"/>
      <c r="FDU955" s="34"/>
      <c r="FEB955" s="35"/>
      <c r="FEC955" s="34"/>
      <c r="FEJ955" s="35"/>
      <c r="FEK955" s="34"/>
      <c r="FER955" s="35"/>
      <c r="FES955" s="34"/>
      <c r="FEZ955" s="35"/>
      <c r="FFA955" s="34"/>
      <c r="FFH955" s="35"/>
      <c r="FFI955" s="34"/>
      <c r="FFP955" s="35"/>
      <c r="FFQ955" s="34"/>
      <c r="FFX955" s="35"/>
      <c r="FFY955" s="34"/>
      <c r="FGF955" s="35"/>
      <c r="FGG955" s="34"/>
      <c r="FGN955" s="35"/>
      <c r="FGO955" s="34"/>
      <c r="FGV955" s="35"/>
      <c r="FGW955" s="34"/>
      <c r="FHD955" s="35"/>
      <c r="FHE955" s="34"/>
      <c r="FHL955" s="35"/>
      <c r="FHM955" s="34"/>
      <c r="FHT955" s="35"/>
      <c r="FHU955" s="34"/>
      <c r="FIB955" s="35"/>
      <c r="FIC955" s="34"/>
      <c r="FIJ955" s="35"/>
      <c r="FIK955" s="34"/>
      <c r="FIR955" s="35"/>
      <c r="FIS955" s="34"/>
      <c r="FIZ955" s="35"/>
      <c r="FJA955" s="34"/>
      <c r="FJH955" s="35"/>
      <c r="FJI955" s="34"/>
      <c r="FJP955" s="35"/>
      <c r="FJQ955" s="34"/>
      <c r="FJX955" s="35"/>
      <c r="FJY955" s="34"/>
      <c r="FKF955" s="35"/>
      <c r="FKG955" s="34"/>
      <c r="FKN955" s="35"/>
      <c r="FKO955" s="34"/>
      <c r="FKV955" s="35"/>
      <c r="FKW955" s="34"/>
      <c r="FLD955" s="35"/>
      <c r="FLE955" s="34"/>
      <c r="FLL955" s="35"/>
      <c r="FLM955" s="34"/>
      <c r="FLT955" s="35"/>
      <c r="FLU955" s="34"/>
      <c r="FMB955" s="35"/>
      <c r="FMC955" s="34"/>
      <c r="FMJ955" s="35"/>
      <c r="FMK955" s="34"/>
      <c r="FMR955" s="35"/>
      <c r="FMS955" s="34"/>
      <c r="FMZ955" s="35"/>
      <c r="FNA955" s="34"/>
      <c r="FNH955" s="35"/>
      <c r="FNI955" s="34"/>
      <c r="FNP955" s="35"/>
      <c r="FNQ955" s="34"/>
      <c r="FNX955" s="35"/>
      <c r="FNY955" s="34"/>
      <c r="FOF955" s="35"/>
      <c r="FOG955" s="34"/>
      <c r="FON955" s="35"/>
      <c r="FOO955" s="34"/>
      <c r="FOV955" s="35"/>
      <c r="FOW955" s="34"/>
      <c r="FPD955" s="35"/>
      <c r="FPE955" s="34"/>
      <c r="FPL955" s="35"/>
      <c r="FPM955" s="34"/>
      <c r="FPT955" s="35"/>
      <c r="FPU955" s="34"/>
      <c r="FQB955" s="35"/>
      <c r="FQC955" s="34"/>
      <c r="FQJ955" s="35"/>
      <c r="FQK955" s="34"/>
      <c r="FQR955" s="35"/>
      <c r="FQS955" s="34"/>
      <c r="FQZ955" s="35"/>
      <c r="FRA955" s="34"/>
      <c r="FRH955" s="35"/>
      <c r="FRI955" s="34"/>
      <c r="FRP955" s="35"/>
      <c r="FRQ955" s="34"/>
      <c r="FRX955" s="35"/>
      <c r="FRY955" s="34"/>
      <c r="FSF955" s="35"/>
      <c r="FSG955" s="34"/>
      <c r="FSN955" s="35"/>
      <c r="FSO955" s="34"/>
      <c r="FSV955" s="35"/>
      <c r="FSW955" s="34"/>
      <c r="FTD955" s="35"/>
      <c r="FTE955" s="34"/>
      <c r="FTL955" s="35"/>
      <c r="FTM955" s="34"/>
      <c r="FTT955" s="35"/>
      <c r="FTU955" s="34"/>
      <c r="FUB955" s="35"/>
      <c r="FUC955" s="34"/>
      <c r="FUJ955" s="35"/>
      <c r="FUK955" s="34"/>
      <c r="FUR955" s="35"/>
      <c r="FUS955" s="34"/>
      <c r="FUZ955" s="35"/>
      <c r="FVA955" s="34"/>
      <c r="FVH955" s="35"/>
      <c r="FVI955" s="34"/>
      <c r="FVP955" s="35"/>
      <c r="FVQ955" s="34"/>
      <c r="FVX955" s="35"/>
      <c r="FVY955" s="34"/>
      <c r="FWF955" s="35"/>
      <c r="FWG955" s="34"/>
      <c r="FWN955" s="35"/>
      <c r="FWO955" s="34"/>
      <c r="FWV955" s="35"/>
      <c r="FWW955" s="34"/>
      <c r="FXD955" s="35"/>
      <c r="FXE955" s="34"/>
      <c r="FXL955" s="35"/>
      <c r="FXM955" s="34"/>
      <c r="FXT955" s="35"/>
      <c r="FXU955" s="34"/>
      <c r="FYB955" s="35"/>
      <c r="FYC955" s="34"/>
      <c r="FYJ955" s="35"/>
      <c r="FYK955" s="34"/>
      <c r="FYR955" s="35"/>
      <c r="FYS955" s="34"/>
      <c r="FYZ955" s="35"/>
      <c r="FZA955" s="34"/>
      <c r="FZH955" s="35"/>
      <c r="FZI955" s="34"/>
      <c r="FZP955" s="35"/>
      <c r="FZQ955" s="34"/>
      <c r="FZX955" s="35"/>
      <c r="FZY955" s="34"/>
      <c r="GAF955" s="35"/>
      <c r="GAG955" s="34"/>
      <c r="GAN955" s="35"/>
      <c r="GAO955" s="34"/>
      <c r="GAV955" s="35"/>
      <c r="GAW955" s="34"/>
      <c r="GBD955" s="35"/>
      <c r="GBE955" s="34"/>
      <c r="GBL955" s="35"/>
      <c r="GBM955" s="34"/>
      <c r="GBT955" s="35"/>
      <c r="GBU955" s="34"/>
      <c r="GCB955" s="35"/>
      <c r="GCC955" s="34"/>
      <c r="GCJ955" s="35"/>
      <c r="GCK955" s="34"/>
      <c r="GCR955" s="35"/>
      <c r="GCS955" s="34"/>
      <c r="GCZ955" s="35"/>
      <c r="GDA955" s="34"/>
      <c r="GDH955" s="35"/>
      <c r="GDI955" s="34"/>
      <c r="GDP955" s="35"/>
      <c r="GDQ955" s="34"/>
      <c r="GDX955" s="35"/>
      <c r="GDY955" s="34"/>
      <c r="GEF955" s="35"/>
      <c r="GEG955" s="34"/>
      <c r="GEN955" s="35"/>
      <c r="GEO955" s="34"/>
      <c r="GEV955" s="35"/>
      <c r="GEW955" s="34"/>
      <c r="GFD955" s="35"/>
      <c r="GFE955" s="34"/>
      <c r="GFL955" s="35"/>
      <c r="GFM955" s="34"/>
      <c r="GFT955" s="35"/>
      <c r="GFU955" s="34"/>
      <c r="GGB955" s="35"/>
      <c r="GGC955" s="34"/>
      <c r="GGJ955" s="35"/>
      <c r="GGK955" s="34"/>
      <c r="GGR955" s="35"/>
      <c r="GGS955" s="34"/>
      <c r="GGZ955" s="35"/>
      <c r="GHA955" s="34"/>
      <c r="GHH955" s="35"/>
      <c r="GHI955" s="34"/>
      <c r="GHP955" s="35"/>
      <c r="GHQ955" s="34"/>
      <c r="GHX955" s="35"/>
      <c r="GHY955" s="34"/>
      <c r="GIF955" s="35"/>
      <c r="GIG955" s="34"/>
      <c r="GIN955" s="35"/>
      <c r="GIO955" s="34"/>
      <c r="GIV955" s="35"/>
      <c r="GIW955" s="34"/>
      <c r="GJD955" s="35"/>
      <c r="GJE955" s="34"/>
      <c r="GJL955" s="35"/>
      <c r="GJM955" s="34"/>
      <c r="GJT955" s="35"/>
      <c r="GJU955" s="34"/>
      <c r="GKB955" s="35"/>
      <c r="GKC955" s="34"/>
      <c r="GKJ955" s="35"/>
      <c r="GKK955" s="34"/>
      <c r="GKR955" s="35"/>
      <c r="GKS955" s="34"/>
      <c r="GKZ955" s="35"/>
      <c r="GLA955" s="34"/>
      <c r="GLH955" s="35"/>
      <c r="GLI955" s="34"/>
      <c r="GLP955" s="35"/>
      <c r="GLQ955" s="34"/>
      <c r="GLX955" s="35"/>
      <c r="GLY955" s="34"/>
      <c r="GMF955" s="35"/>
      <c r="GMG955" s="34"/>
      <c r="GMN955" s="35"/>
      <c r="GMO955" s="34"/>
      <c r="GMV955" s="35"/>
      <c r="GMW955" s="34"/>
      <c r="GND955" s="35"/>
      <c r="GNE955" s="34"/>
      <c r="GNL955" s="35"/>
      <c r="GNM955" s="34"/>
      <c r="GNT955" s="35"/>
      <c r="GNU955" s="34"/>
      <c r="GOB955" s="35"/>
      <c r="GOC955" s="34"/>
      <c r="GOJ955" s="35"/>
      <c r="GOK955" s="34"/>
      <c r="GOR955" s="35"/>
      <c r="GOS955" s="34"/>
      <c r="GOZ955" s="35"/>
      <c r="GPA955" s="34"/>
      <c r="GPH955" s="35"/>
      <c r="GPI955" s="34"/>
      <c r="GPP955" s="35"/>
      <c r="GPQ955" s="34"/>
      <c r="GPX955" s="35"/>
      <c r="GPY955" s="34"/>
      <c r="GQF955" s="35"/>
      <c r="GQG955" s="34"/>
      <c r="GQN955" s="35"/>
      <c r="GQO955" s="34"/>
      <c r="GQV955" s="35"/>
      <c r="GQW955" s="34"/>
      <c r="GRD955" s="35"/>
      <c r="GRE955" s="34"/>
      <c r="GRL955" s="35"/>
      <c r="GRM955" s="34"/>
      <c r="GRT955" s="35"/>
      <c r="GRU955" s="34"/>
      <c r="GSB955" s="35"/>
      <c r="GSC955" s="34"/>
      <c r="GSJ955" s="35"/>
      <c r="GSK955" s="34"/>
      <c r="GSR955" s="35"/>
      <c r="GSS955" s="34"/>
      <c r="GSZ955" s="35"/>
      <c r="GTA955" s="34"/>
      <c r="GTH955" s="35"/>
      <c r="GTI955" s="34"/>
      <c r="GTP955" s="35"/>
      <c r="GTQ955" s="34"/>
      <c r="GTX955" s="35"/>
      <c r="GTY955" s="34"/>
      <c r="GUF955" s="35"/>
      <c r="GUG955" s="34"/>
      <c r="GUN955" s="35"/>
      <c r="GUO955" s="34"/>
      <c r="GUV955" s="35"/>
      <c r="GUW955" s="34"/>
      <c r="GVD955" s="35"/>
      <c r="GVE955" s="34"/>
      <c r="GVL955" s="35"/>
      <c r="GVM955" s="34"/>
      <c r="GVT955" s="35"/>
      <c r="GVU955" s="34"/>
      <c r="GWB955" s="35"/>
      <c r="GWC955" s="34"/>
      <c r="GWJ955" s="35"/>
      <c r="GWK955" s="34"/>
      <c r="GWR955" s="35"/>
      <c r="GWS955" s="34"/>
      <c r="GWZ955" s="35"/>
      <c r="GXA955" s="34"/>
      <c r="GXH955" s="35"/>
      <c r="GXI955" s="34"/>
      <c r="GXP955" s="35"/>
      <c r="GXQ955" s="34"/>
      <c r="GXX955" s="35"/>
      <c r="GXY955" s="34"/>
      <c r="GYF955" s="35"/>
      <c r="GYG955" s="34"/>
      <c r="GYN955" s="35"/>
      <c r="GYO955" s="34"/>
      <c r="GYV955" s="35"/>
      <c r="GYW955" s="34"/>
      <c r="GZD955" s="35"/>
      <c r="GZE955" s="34"/>
      <c r="GZL955" s="35"/>
      <c r="GZM955" s="34"/>
      <c r="GZT955" s="35"/>
      <c r="GZU955" s="34"/>
      <c r="HAB955" s="35"/>
      <c r="HAC955" s="34"/>
      <c r="HAJ955" s="35"/>
      <c r="HAK955" s="34"/>
      <c r="HAR955" s="35"/>
      <c r="HAS955" s="34"/>
      <c r="HAZ955" s="35"/>
      <c r="HBA955" s="34"/>
      <c r="HBH955" s="35"/>
      <c r="HBI955" s="34"/>
      <c r="HBP955" s="35"/>
      <c r="HBQ955" s="34"/>
      <c r="HBX955" s="35"/>
      <c r="HBY955" s="34"/>
      <c r="HCF955" s="35"/>
      <c r="HCG955" s="34"/>
      <c r="HCN955" s="35"/>
      <c r="HCO955" s="34"/>
      <c r="HCV955" s="35"/>
      <c r="HCW955" s="34"/>
      <c r="HDD955" s="35"/>
      <c r="HDE955" s="34"/>
      <c r="HDL955" s="35"/>
      <c r="HDM955" s="34"/>
      <c r="HDT955" s="35"/>
      <c r="HDU955" s="34"/>
      <c r="HEB955" s="35"/>
      <c r="HEC955" s="34"/>
      <c r="HEJ955" s="35"/>
      <c r="HEK955" s="34"/>
      <c r="HER955" s="35"/>
      <c r="HES955" s="34"/>
      <c r="HEZ955" s="35"/>
      <c r="HFA955" s="34"/>
      <c r="HFH955" s="35"/>
      <c r="HFI955" s="34"/>
      <c r="HFP955" s="35"/>
      <c r="HFQ955" s="34"/>
      <c r="HFX955" s="35"/>
      <c r="HFY955" s="34"/>
      <c r="HGF955" s="35"/>
      <c r="HGG955" s="34"/>
      <c r="HGN955" s="35"/>
      <c r="HGO955" s="34"/>
      <c r="HGV955" s="35"/>
      <c r="HGW955" s="34"/>
      <c r="HHD955" s="35"/>
      <c r="HHE955" s="34"/>
      <c r="HHL955" s="35"/>
      <c r="HHM955" s="34"/>
      <c r="HHT955" s="35"/>
      <c r="HHU955" s="34"/>
      <c r="HIB955" s="35"/>
      <c r="HIC955" s="34"/>
      <c r="HIJ955" s="35"/>
      <c r="HIK955" s="34"/>
      <c r="HIR955" s="35"/>
      <c r="HIS955" s="34"/>
      <c r="HIZ955" s="35"/>
      <c r="HJA955" s="34"/>
      <c r="HJH955" s="35"/>
      <c r="HJI955" s="34"/>
      <c r="HJP955" s="35"/>
      <c r="HJQ955" s="34"/>
      <c r="HJX955" s="35"/>
      <c r="HJY955" s="34"/>
      <c r="HKF955" s="35"/>
      <c r="HKG955" s="34"/>
      <c r="HKN955" s="35"/>
      <c r="HKO955" s="34"/>
      <c r="HKV955" s="35"/>
      <c r="HKW955" s="34"/>
      <c r="HLD955" s="35"/>
      <c r="HLE955" s="34"/>
      <c r="HLL955" s="35"/>
      <c r="HLM955" s="34"/>
      <c r="HLT955" s="35"/>
      <c r="HLU955" s="34"/>
      <c r="HMB955" s="35"/>
      <c r="HMC955" s="34"/>
      <c r="HMJ955" s="35"/>
      <c r="HMK955" s="34"/>
      <c r="HMR955" s="35"/>
      <c r="HMS955" s="34"/>
      <c r="HMZ955" s="35"/>
      <c r="HNA955" s="34"/>
      <c r="HNH955" s="35"/>
      <c r="HNI955" s="34"/>
      <c r="HNP955" s="35"/>
      <c r="HNQ955" s="34"/>
      <c r="HNX955" s="35"/>
      <c r="HNY955" s="34"/>
      <c r="HOF955" s="35"/>
      <c r="HOG955" s="34"/>
      <c r="HON955" s="35"/>
      <c r="HOO955" s="34"/>
      <c r="HOV955" s="35"/>
      <c r="HOW955" s="34"/>
      <c r="HPD955" s="35"/>
      <c r="HPE955" s="34"/>
      <c r="HPL955" s="35"/>
      <c r="HPM955" s="34"/>
      <c r="HPT955" s="35"/>
      <c r="HPU955" s="34"/>
      <c r="HQB955" s="35"/>
      <c r="HQC955" s="34"/>
      <c r="HQJ955" s="35"/>
      <c r="HQK955" s="34"/>
      <c r="HQR955" s="35"/>
      <c r="HQS955" s="34"/>
      <c r="HQZ955" s="35"/>
      <c r="HRA955" s="34"/>
      <c r="HRH955" s="35"/>
      <c r="HRI955" s="34"/>
      <c r="HRP955" s="35"/>
      <c r="HRQ955" s="34"/>
      <c r="HRX955" s="35"/>
      <c r="HRY955" s="34"/>
      <c r="HSF955" s="35"/>
      <c r="HSG955" s="34"/>
      <c r="HSN955" s="35"/>
      <c r="HSO955" s="34"/>
      <c r="HSV955" s="35"/>
      <c r="HSW955" s="34"/>
      <c r="HTD955" s="35"/>
      <c r="HTE955" s="34"/>
      <c r="HTL955" s="35"/>
      <c r="HTM955" s="34"/>
      <c r="HTT955" s="35"/>
      <c r="HTU955" s="34"/>
      <c r="HUB955" s="35"/>
      <c r="HUC955" s="34"/>
      <c r="HUJ955" s="35"/>
      <c r="HUK955" s="34"/>
      <c r="HUR955" s="35"/>
      <c r="HUS955" s="34"/>
      <c r="HUZ955" s="35"/>
      <c r="HVA955" s="34"/>
      <c r="HVH955" s="35"/>
      <c r="HVI955" s="34"/>
      <c r="HVP955" s="35"/>
      <c r="HVQ955" s="34"/>
      <c r="HVX955" s="35"/>
      <c r="HVY955" s="34"/>
      <c r="HWF955" s="35"/>
      <c r="HWG955" s="34"/>
      <c r="HWN955" s="35"/>
      <c r="HWO955" s="34"/>
      <c r="HWV955" s="35"/>
      <c r="HWW955" s="34"/>
      <c r="HXD955" s="35"/>
      <c r="HXE955" s="34"/>
      <c r="HXL955" s="35"/>
      <c r="HXM955" s="34"/>
      <c r="HXT955" s="35"/>
      <c r="HXU955" s="34"/>
      <c r="HYB955" s="35"/>
      <c r="HYC955" s="34"/>
      <c r="HYJ955" s="35"/>
      <c r="HYK955" s="34"/>
      <c r="HYR955" s="35"/>
      <c r="HYS955" s="34"/>
      <c r="HYZ955" s="35"/>
      <c r="HZA955" s="34"/>
      <c r="HZH955" s="35"/>
      <c r="HZI955" s="34"/>
      <c r="HZP955" s="35"/>
      <c r="HZQ955" s="34"/>
      <c r="HZX955" s="35"/>
      <c r="HZY955" s="34"/>
      <c r="IAF955" s="35"/>
      <c r="IAG955" s="34"/>
      <c r="IAN955" s="35"/>
      <c r="IAO955" s="34"/>
      <c r="IAV955" s="35"/>
      <c r="IAW955" s="34"/>
      <c r="IBD955" s="35"/>
      <c r="IBE955" s="34"/>
      <c r="IBL955" s="35"/>
      <c r="IBM955" s="34"/>
      <c r="IBT955" s="35"/>
      <c r="IBU955" s="34"/>
      <c r="ICB955" s="35"/>
      <c r="ICC955" s="34"/>
      <c r="ICJ955" s="35"/>
      <c r="ICK955" s="34"/>
      <c r="ICR955" s="35"/>
      <c r="ICS955" s="34"/>
      <c r="ICZ955" s="35"/>
      <c r="IDA955" s="34"/>
      <c r="IDH955" s="35"/>
      <c r="IDI955" s="34"/>
      <c r="IDP955" s="35"/>
      <c r="IDQ955" s="34"/>
      <c r="IDX955" s="35"/>
      <c r="IDY955" s="34"/>
      <c r="IEF955" s="35"/>
      <c r="IEG955" s="34"/>
      <c r="IEN955" s="35"/>
      <c r="IEO955" s="34"/>
      <c r="IEV955" s="35"/>
      <c r="IEW955" s="34"/>
      <c r="IFD955" s="35"/>
      <c r="IFE955" s="34"/>
      <c r="IFL955" s="35"/>
      <c r="IFM955" s="34"/>
      <c r="IFT955" s="35"/>
      <c r="IFU955" s="34"/>
      <c r="IGB955" s="35"/>
      <c r="IGC955" s="34"/>
      <c r="IGJ955" s="35"/>
      <c r="IGK955" s="34"/>
      <c r="IGR955" s="35"/>
      <c r="IGS955" s="34"/>
      <c r="IGZ955" s="35"/>
      <c r="IHA955" s="34"/>
      <c r="IHH955" s="35"/>
      <c r="IHI955" s="34"/>
      <c r="IHP955" s="35"/>
      <c r="IHQ955" s="34"/>
      <c r="IHX955" s="35"/>
      <c r="IHY955" s="34"/>
      <c r="IIF955" s="35"/>
      <c r="IIG955" s="34"/>
      <c r="IIN955" s="35"/>
      <c r="IIO955" s="34"/>
      <c r="IIV955" s="35"/>
      <c r="IIW955" s="34"/>
      <c r="IJD955" s="35"/>
      <c r="IJE955" s="34"/>
      <c r="IJL955" s="35"/>
      <c r="IJM955" s="34"/>
      <c r="IJT955" s="35"/>
      <c r="IJU955" s="34"/>
      <c r="IKB955" s="35"/>
      <c r="IKC955" s="34"/>
      <c r="IKJ955" s="35"/>
      <c r="IKK955" s="34"/>
      <c r="IKR955" s="35"/>
      <c r="IKS955" s="34"/>
      <c r="IKZ955" s="35"/>
      <c r="ILA955" s="34"/>
      <c r="ILH955" s="35"/>
      <c r="ILI955" s="34"/>
      <c r="ILP955" s="35"/>
      <c r="ILQ955" s="34"/>
      <c r="ILX955" s="35"/>
      <c r="ILY955" s="34"/>
      <c r="IMF955" s="35"/>
      <c r="IMG955" s="34"/>
      <c r="IMN955" s="35"/>
      <c r="IMO955" s="34"/>
      <c r="IMV955" s="35"/>
      <c r="IMW955" s="34"/>
      <c r="IND955" s="35"/>
      <c r="INE955" s="34"/>
      <c r="INL955" s="35"/>
      <c r="INM955" s="34"/>
      <c r="INT955" s="35"/>
      <c r="INU955" s="34"/>
      <c r="IOB955" s="35"/>
      <c r="IOC955" s="34"/>
      <c r="IOJ955" s="35"/>
      <c r="IOK955" s="34"/>
      <c r="IOR955" s="35"/>
      <c r="IOS955" s="34"/>
      <c r="IOZ955" s="35"/>
      <c r="IPA955" s="34"/>
      <c r="IPH955" s="35"/>
      <c r="IPI955" s="34"/>
      <c r="IPP955" s="35"/>
      <c r="IPQ955" s="34"/>
      <c r="IPX955" s="35"/>
      <c r="IPY955" s="34"/>
      <c r="IQF955" s="35"/>
      <c r="IQG955" s="34"/>
      <c r="IQN955" s="35"/>
      <c r="IQO955" s="34"/>
      <c r="IQV955" s="35"/>
      <c r="IQW955" s="34"/>
      <c r="IRD955" s="35"/>
      <c r="IRE955" s="34"/>
      <c r="IRL955" s="35"/>
      <c r="IRM955" s="34"/>
      <c r="IRT955" s="35"/>
      <c r="IRU955" s="34"/>
      <c r="ISB955" s="35"/>
      <c r="ISC955" s="34"/>
      <c r="ISJ955" s="35"/>
      <c r="ISK955" s="34"/>
      <c r="ISR955" s="35"/>
      <c r="ISS955" s="34"/>
      <c r="ISZ955" s="35"/>
      <c r="ITA955" s="34"/>
      <c r="ITH955" s="35"/>
      <c r="ITI955" s="34"/>
      <c r="ITP955" s="35"/>
      <c r="ITQ955" s="34"/>
      <c r="ITX955" s="35"/>
      <c r="ITY955" s="34"/>
      <c r="IUF955" s="35"/>
      <c r="IUG955" s="34"/>
      <c r="IUN955" s="35"/>
      <c r="IUO955" s="34"/>
      <c r="IUV955" s="35"/>
      <c r="IUW955" s="34"/>
      <c r="IVD955" s="35"/>
      <c r="IVE955" s="34"/>
      <c r="IVL955" s="35"/>
      <c r="IVM955" s="34"/>
      <c r="IVT955" s="35"/>
      <c r="IVU955" s="34"/>
      <c r="IWB955" s="35"/>
      <c r="IWC955" s="34"/>
      <c r="IWJ955" s="35"/>
      <c r="IWK955" s="34"/>
      <c r="IWR955" s="35"/>
      <c r="IWS955" s="34"/>
      <c r="IWZ955" s="35"/>
      <c r="IXA955" s="34"/>
      <c r="IXH955" s="35"/>
      <c r="IXI955" s="34"/>
      <c r="IXP955" s="35"/>
      <c r="IXQ955" s="34"/>
      <c r="IXX955" s="35"/>
      <c r="IXY955" s="34"/>
      <c r="IYF955" s="35"/>
      <c r="IYG955" s="34"/>
      <c r="IYN955" s="35"/>
      <c r="IYO955" s="34"/>
      <c r="IYV955" s="35"/>
      <c r="IYW955" s="34"/>
      <c r="IZD955" s="35"/>
      <c r="IZE955" s="34"/>
      <c r="IZL955" s="35"/>
      <c r="IZM955" s="34"/>
      <c r="IZT955" s="35"/>
      <c r="IZU955" s="34"/>
      <c r="JAB955" s="35"/>
      <c r="JAC955" s="34"/>
      <c r="JAJ955" s="35"/>
      <c r="JAK955" s="34"/>
      <c r="JAR955" s="35"/>
      <c r="JAS955" s="34"/>
      <c r="JAZ955" s="35"/>
      <c r="JBA955" s="34"/>
      <c r="JBH955" s="35"/>
      <c r="JBI955" s="34"/>
      <c r="JBP955" s="35"/>
      <c r="JBQ955" s="34"/>
      <c r="JBX955" s="35"/>
      <c r="JBY955" s="34"/>
      <c r="JCF955" s="35"/>
      <c r="JCG955" s="34"/>
      <c r="JCN955" s="35"/>
      <c r="JCO955" s="34"/>
      <c r="JCV955" s="35"/>
      <c r="JCW955" s="34"/>
      <c r="JDD955" s="35"/>
      <c r="JDE955" s="34"/>
      <c r="JDL955" s="35"/>
      <c r="JDM955" s="34"/>
      <c r="JDT955" s="35"/>
      <c r="JDU955" s="34"/>
      <c r="JEB955" s="35"/>
      <c r="JEC955" s="34"/>
      <c r="JEJ955" s="35"/>
      <c r="JEK955" s="34"/>
      <c r="JER955" s="35"/>
      <c r="JES955" s="34"/>
      <c r="JEZ955" s="35"/>
      <c r="JFA955" s="34"/>
      <c r="JFH955" s="35"/>
      <c r="JFI955" s="34"/>
      <c r="JFP955" s="35"/>
      <c r="JFQ955" s="34"/>
      <c r="JFX955" s="35"/>
      <c r="JFY955" s="34"/>
      <c r="JGF955" s="35"/>
      <c r="JGG955" s="34"/>
      <c r="JGN955" s="35"/>
      <c r="JGO955" s="34"/>
      <c r="JGV955" s="35"/>
      <c r="JGW955" s="34"/>
      <c r="JHD955" s="35"/>
      <c r="JHE955" s="34"/>
      <c r="JHL955" s="35"/>
      <c r="JHM955" s="34"/>
      <c r="JHT955" s="35"/>
      <c r="JHU955" s="34"/>
      <c r="JIB955" s="35"/>
      <c r="JIC955" s="34"/>
      <c r="JIJ955" s="35"/>
      <c r="JIK955" s="34"/>
      <c r="JIR955" s="35"/>
      <c r="JIS955" s="34"/>
      <c r="JIZ955" s="35"/>
      <c r="JJA955" s="34"/>
      <c r="JJH955" s="35"/>
      <c r="JJI955" s="34"/>
      <c r="JJP955" s="35"/>
      <c r="JJQ955" s="34"/>
      <c r="JJX955" s="35"/>
      <c r="JJY955" s="34"/>
      <c r="JKF955" s="35"/>
      <c r="JKG955" s="34"/>
      <c r="JKN955" s="35"/>
      <c r="JKO955" s="34"/>
      <c r="JKV955" s="35"/>
      <c r="JKW955" s="34"/>
      <c r="JLD955" s="35"/>
      <c r="JLE955" s="34"/>
      <c r="JLL955" s="35"/>
      <c r="JLM955" s="34"/>
      <c r="JLT955" s="35"/>
      <c r="JLU955" s="34"/>
      <c r="JMB955" s="35"/>
      <c r="JMC955" s="34"/>
      <c r="JMJ955" s="35"/>
      <c r="JMK955" s="34"/>
      <c r="JMR955" s="35"/>
      <c r="JMS955" s="34"/>
      <c r="JMZ955" s="35"/>
      <c r="JNA955" s="34"/>
      <c r="JNH955" s="35"/>
      <c r="JNI955" s="34"/>
      <c r="JNP955" s="35"/>
      <c r="JNQ955" s="34"/>
      <c r="JNX955" s="35"/>
      <c r="JNY955" s="34"/>
      <c r="JOF955" s="35"/>
      <c r="JOG955" s="34"/>
      <c r="JON955" s="35"/>
      <c r="JOO955" s="34"/>
      <c r="JOV955" s="35"/>
      <c r="JOW955" s="34"/>
      <c r="JPD955" s="35"/>
      <c r="JPE955" s="34"/>
      <c r="JPL955" s="35"/>
      <c r="JPM955" s="34"/>
      <c r="JPT955" s="35"/>
      <c r="JPU955" s="34"/>
      <c r="JQB955" s="35"/>
      <c r="JQC955" s="34"/>
      <c r="JQJ955" s="35"/>
      <c r="JQK955" s="34"/>
      <c r="JQR955" s="35"/>
      <c r="JQS955" s="34"/>
      <c r="JQZ955" s="35"/>
      <c r="JRA955" s="34"/>
      <c r="JRH955" s="35"/>
      <c r="JRI955" s="34"/>
      <c r="JRP955" s="35"/>
      <c r="JRQ955" s="34"/>
      <c r="JRX955" s="35"/>
      <c r="JRY955" s="34"/>
      <c r="JSF955" s="35"/>
      <c r="JSG955" s="34"/>
      <c r="JSN955" s="35"/>
      <c r="JSO955" s="34"/>
      <c r="JSV955" s="35"/>
      <c r="JSW955" s="34"/>
      <c r="JTD955" s="35"/>
      <c r="JTE955" s="34"/>
      <c r="JTL955" s="35"/>
      <c r="JTM955" s="34"/>
      <c r="JTT955" s="35"/>
      <c r="JTU955" s="34"/>
      <c r="JUB955" s="35"/>
      <c r="JUC955" s="34"/>
      <c r="JUJ955" s="35"/>
      <c r="JUK955" s="34"/>
      <c r="JUR955" s="35"/>
      <c r="JUS955" s="34"/>
      <c r="JUZ955" s="35"/>
      <c r="JVA955" s="34"/>
      <c r="JVH955" s="35"/>
      <c r="JVI955" s="34"/>
      <c r="JVP955" s="35"/>
      <c r="JVQ955" s="34"/>
      <c r="JVX955" s="35"/>
      <c r="JVY955" s="34"/>
      <c r="JWF955" s="35"/>
      <c r="JWG955" s="34"/>
      <c r="JWN955" s="35"/>
      <c r="JWO955" s="34"/>
      <c r="JWV955" s="35"/>
      <c r="JWW955" s="34"/>
      <c r="JXD955" s="35"/>
      <c r="JXE955" s="34"/>
      <c r="JXL955" s="35"/>
      <c r="JXM955" s="34"/>
      <c r="JXT955" s="35"/>
      <c r="JXU955" s="34"/>
      <c r="JYB955" s="35"/>
      <c r="JYC955" s="34"/>
      <c r="JYJ955" s="35"/>
      <c r="JYK955" s="34"/>
      <c r="JYR955" s="35"/>
      <c r="JYS955" s="34"/>
      <c r="JYZ955" s="35"/>
      <c r="JZA955" s="34"/>
      <c r="JZH955" s="35"/>
      <c r="JZI955" s="34"/>
      <c r="JZP955" s="35"/>
      <c r="JZQ955" s="34"/>
      <c r="JZX955" s="35"/>
      <c r="JZY955" s="34"/>
      <c r="KAF955" s="35"/>
      <c r="KAG955" s="34"/>
      <c r="KAN955" s="35"/>
      <c r="KAO955" s="34"/>
      <c r="KAV955" s="35"/>
      <c r="KAW955" s="34"/>
      <c r="KBD955" s="35"/>
      <c r="KBE955" s="34"/>
      <c r="KBL955" s="35"/>
      <c r="KBM955" s="34"/>
      <c r="KBT955" s="35"/>
      <c r="KBU955" s="34"/>
      <c r="KCB955" s="35"/>
      <c r="KCC955" s="34"/>
      <c r="KCJ955" s="35"/>
      <c r="KCK955" s="34"/>
      <c r="KCR955" s="35"/>
      <c r="KCS955" s="34"/>
      <c r="KCZ955" s="35"/>
      <c r="KDA955" s="34"/>
      <c r="KDH955" s="35"/>
      <c r="KDI955" s="34"/>
      <c r="KDP955" s="35"/>
      <c r="KDQ955" s="34"/>
      <c r="KDX955" s="35"/>
      <c r="KDY955" s="34"/>
      <c r="KEF955" s="35"/>
      <c r="KEG955" s="34"/>
      <c r="KEN955" s="35"/>
      <c r="KEO955" s="34"/>
      <c r="KEV955" s="35"/>
      <c r="KEW955" s="34"/>
      <c r="KFD955" s="35"/>
      <c r="KFE955" s="34"/>
      <c r="KFL955" s="35"/>
      <c r="KFM955" s="34"/>
      <c r="KFT955" s="35"/>
      <c r="KFU955" s="34"/>
      <c r="KGB955" s="35"/>
      <c r="KGC955" s="34"/>
      <c r="KGJ955" s="35"/>
      <c r="KGK955" s="34"/>
      <c r="KGR955" s="35"/>
      <c r="KGS955" s="34"/>
      <c r="KGZ955" s="35"/>
      <c r="KHA955" s="34"/>
      <c r="KHH955" s="35"/>
      <c r="KHI955" s="34"/>
      <c r="KHP955" s="35"/>
      <c r="KHQ955" s="34"/>
      <c r="KHX955" s="35"/>
      <c r="KHY955" s="34"/>
      <c r="KIF955" s="35"/>
      <c r="KIG955" s="34"/>
      <c r="KIN955" s="35"/>
      <c r="KIO955" s="34"/>
      <c r="KIV955" s="35"/>
      <c r="KIW955" s="34"/>
      <c r="KJD955" s="35"/>
      <c r="KJE955" s="34"/>
      <c r="KJL955" s="35"/>
      <c r="KJM955" s="34"/>
      <c r="KJT955" s="35"/>
      <c r="KJU955" s="34"/>
      <c r="KKB955" s="35"/>
      <c r="KKC955" s="34"/>
      <c r="KKJ955" s="35"/>
      <c r="KKK955" s="34"/>
      <c r="KKR955" s="35"/>
      <c r="KKS955" s="34"/>
      <c r="KKZ955" s="35"/>
      <c r="KLA955" s="34"/>
      <c r="KLH955" s="35"/>
      <c r="KLI955" s="34"/>
      <c r="KLP955" s="35"/>
      <c r="KLQ955" s="34"/>
      <c r="KLX955" s="35"/>
      <c r="KLY955" s="34"/>
      <c r="KMF955" s="35"/>
      <c r="KMG955" s="34"/>
      <c r="KMN955" s="35"/>
      <c r="KMO955" s="34"/>
      <c r="KMV955" s="35"/>
      <c r="KMW955" s="34"/>
      <c r="KND955" s="35"/>
      <c r="KNE955" s="34"/>
      <c r="KNL955" s="35"/>
      <c r="KNM955" s="34"/>
      <c r="KNT955" s="35"/>
      <c r="KNU955" s="34"/>
      <c r="KOB955" s="35"/>
      <c r="KOC955" s="34"/>
      <c r="KOJ955" s="35"/>
      <c r="KOK955" s="34"/>
      <c r="KOR955" s="35"/>
      <c r="KOS955" s="34"/>
      <c r="KOZ955" s="35"/>
      <c r="KPA955" s="34"/>
      <c r="KPH955" s="35"/>
      <c r="KPI955" s="34"/>
      <c r="KPP955" s="35"/>
      <c r="KPQ955" s="34"/>
      <c r="KPX955" s="35"/>
      <c r="KPY955" s="34"/>
      <c r="KQF955" s="35"/>
      <c r="KQG955" s="34"/>
      <c r="KQN955" s="35"/>
      <c r="KQO955" s="34"/>
      <c r="KQV955" s="35"/>
      <c r="KQW955" s="34"/>
      <c r="KRD955" s="35"/>
      <c r="KRE955" s="34"/>
      <c r="KRL955" s="35"/>
      <c r="KRM955" s="34"/>
      <c r="KRT955" s="35"/>
      <c r="KRU955" s="34"/>
      <c r="KSB955" s="35"/>
      <c r="KSC955" s="34"/>
      <c r="KSJ955" s="35"/>
      <c r="KSK955" s="34"/>
      <c r="KSR955" s="35"/>
      <c r="KSS955" s="34"/>
      <c r="KSZ955" s="35"/>
      <c r="KTA955" s="34"/>
      <c r="KTH955" s="35"/>
      <c r="KTI955" s="34"/>
      <c r="KTP955" s="35"/>
      <c r="KTQ955" s="34"/>
      <c r="KTX955" s="35"/>
      <c r="KTY955" s="34"/>
      <c r="KUF955" s="35"/>
      <c r="KUG955" s="34"/>
      <c r="KUN955" s="35"/>
      <c r="KUO955" s="34"/>
      <c r="KUV955" s="35"/>
      <c r="KUW955" s="34"/>
      <c r="KVD955" s="35"/>
      <c r="KVE955" s="34"/>
      <c r="KVL955" s="35"/>
      <c r="KVM955" s="34"/>
      <c r="KVT955" s="35"/>
      <c r="KVU955" s="34"/>
      <c r="KWB955" s="35"/>
      <c r="KWC955" s="34"/>
      <c r="KWJ955" s="35"/>
      <c r="KWK955" s="34"/>
      <c r="KWR955" s="35"/>
      <c r="KWS955" s="34"/>
      <c r="KWZ955" s="35"/>
      <c r="KXA955" s="34"/>
      <c r="KXH955" s="35"/>
      <c r="KXI955" s="34"/>
      <c r="KXP955" s="35"/>
      <c r="KXQ955" s="34"/>
      <c r="KXX955" s="35"/>
      <c r="KXY955" s="34"/>
      <c r="KYF955" s="35"/>
      <c r="KYG955" s="34"/>
      <c r="KYN955" s="35"/>
      <c r="KYO955" s="34"/>
      <c r="KYV955" s="35"/>
      <c r="KYW955" s="34"/>
      <c r="KZD955" s="35"/>
      <c r="KZE955" s="34"/>
      <c r="KZL955" s="35"/>
      <c r="KZM955" s="34"/>
      <c r="KZT955" s="35"/>
      <c r="KZU955" s="34"/>
      <c r="LAB955" s="35"/>
      <c r="LAC955" s="34"/>
      <c r="LAJ955" s="35"/>
      <c r="LAK955" s="34"/>
      <c r="LAR955" s="35"/>
      <c r="LAS955" s="34"/>
      <c r="LAZ955" s="35"/>
      <c r="LBA955" s="34"/>
      <c r="LBH955" s="35"/>
      <c r="LBI955" s="34"/>
      <c r="LBP955" s="35"/>
      <c r="LBQ955" s="34"/>
      <c r="LBX955" s="35"/>
      <c r="LBY955" s="34"/>
      <c r="LCF955" s="35"/>
      <c r="LCG955" s="34"/>
      <c r="LCN955" s="35"/>
      <c r="LCO955" s="34"/>
      <c r="LCV955" s="35"/>
      <c r="LCW955" s="34"/>
      <c r="LDD955" s="35"/>
      <c r="LDE955" s="34"/>
      <c r="LDL955" s="35"/>
      <c r="LDM955" s="34"/>
      <c r="LDT955" s="35"/>
      <c r="LDU955" s="34"/>
      <c r="LEB955" s="35"/>
      <c r="LEC955" s="34"/>
      <c r="LEJ955" s="35"/>
      <c r="LEK955" s="34"/>
      <c r="LER955" s="35"/>
      <c r="LES955" s="34"/>
      <c r="LEZ955" s="35"/>
      <c r="LFA955" s="34"/>
      <c r="LFH955" s="35"/>
      <c r="LFI955" s="34"/>
      <c r="LFP955" s="35"/>
      <c r="LFQ955" s="34"/>
      <c r="LFX955" s="35"/>
      <c r="LFY955" s="34"/>
      <c r="LGF955" s="35"/>
      <c r="LGG955" s="34"/>
      <c r="LGN955" s="35"/>
      <c r="LGO955" s="34"/>
      <c r="LGV955" s="35"/>
      <c r="LGW955" s="34"/>
      <c r="LHD955" s="35"/>
      <c r="LHE955" s="34"/>
      <c r="LHL955" s="35"/>
      <c r="LHM955" s="34"/>
      <c r="LHT955" s="35"/>
      <c r="LHU955" s="34"/>
      <c r="LIB955" s="35"/>
      <c r="LIC955" s="34"/>
      <c r="LIJ955" s="35"/>
      <c r="LIK955" s="34"/>
      <c r="LIR955" s="35"/>
      <c r="LIS955" s="34"/>
      <c r="LIZ955" s="35"/>
      <c r="LJA955" s="34"/>
      <c r="LJH955" s="35"/>
      <c r="LJI955" s="34"/>
      <c r="LJP955" s="35"/>
      <c r="LJQ955" s="34"/>
      <c r="LJX955" s="35"/>
      <c r="LJY955" s="34"/>
      <c r="LKF955" s="35"/>
      <c r="LKG955" s="34"/>
      <c r="LKN955" s="35"/>
      <c r="LKO955" s="34"/>
      <c r="LKV955" s="35"/>
      <c r="LKW955" s="34"/>
      <c r="LLD955" s="35"/>
      <c r="LLE955" s="34"/>
      <c r="LLL955" s="35"/>
      <c r="LLM955" s="34"/>
      <c r="LLT955" s="35"/>
      <c r="LLU955" s="34"/>
      <c r="LMB955" s="35"/>
      <c r="LMC955" s="34"/>
      <c r="LMJ955" s="35"/>
      <c r="LMK955" s="34"/>
      <c r="LMR955" s="35"/>
      <c r="LMS955" s="34"/>
      <c r="LMZ955" s="35"/>
      <c r="LNA955" s="34"/>
      <c r="LNH955" s="35"/>
      <c r="LNI955" s="34"/>
      <c r="LNP955" s="35"/>
      <c r="LNQ955" s="34"/>
      <c r="LNX955" s="35"/>
      <c r="LNY955" s="34"/>
      <c r="LOF955" s="35"/>
      <c r="LOG955" s="34"/>
      <c r="LON955" s="35"/>
      <c r="LOO955" s="34"/>
      <c r="LOV955" s="35"/>
      <c r="LOW955" s="34"/>
      <c r="LPD955" s="35"/>
      <c r="LPE955" s="34"/>
      <c r="LPL955" s="35"/>
      <c r="LPM955" s="34"/>
      <c r="LPT955" s="35"/>
      <c r="LPU955" s="34"/>
      <c r="LQB955" s="35"/>
      <c r="LQC955" s="34"/>
      <c r="LQJ955" s="35"/>
      <c r="LQK955" s="34"/>
      <c r="LQR955" s="35"/>
      <c r="LQS955" s="34"/>
      <c r="LQZ955" s="35"/>
      <c r="LRA955" s="34"/>
      <c r="LRH955" s="35"/>
      <c r="LRI955" s="34"/>
      <c r="LRP955" s="35"/>
      <c r="LRQ955" s="34"/>
      <c r="LRX955" s="35"/>
      <c r="LRY955" s="34"/>
      <c r="LSF955" s="35"/>
      <c r="LSG955" s="34"/>
      <c r="LSN955" s="35"/>
      <c r="LSO955" s="34"/>
      <c r="LSV955" s="35"/>
      <c r="LSW955" s="34"/>
      <c r="LTD955" s="35"/>
      <c r="LTE955" s="34"/>
      <c r="LTL955" s="35"/>
      <c r="LTM955" s="34"/>
      <c r="LTT955" s="35"/>
      <c r="LTU955" s="34"/>
      <c r="LUB955" s="35"/>
      <c r="LUC955" s="34"/>
      <c r="LUJ955" s="35"/>
      <c r="LUK955" s="34"/>
      <c r="LUR955" s="35"/>
      <c r="LUS955" s="34"/>
      <c r="LUZ955" s="35"/>
      <c r="LVA955" s="34"/>
      <c r="LVH955" s="35"/>
      <c r="LVI955" s="34"/>
      <c r="LVP955" s="35"/>
      <c r="LVQ955" s="34"/>
      <c r="LVX955" s="35"/>
      <c r="LVY955" s="34"/>
      <c r="LWF955" s="35"/>
      <c r="LWG955" s="34"/>
      <c r="LWN955" s="35"/>
      <c r="LWO955" s="34"/>
      <c r="LWV955" s="35"/>
      <c r="LWW955" s="34"/>
      <c r="LXD955" s="35"/>
      <c r="LXE955" s="34"/>
      <c r="LXL955" s="35"/>
      <c r="LXM955" s="34"/>
      <c r="LXT955" s="35"/>
      <c r="LXU955" s="34"/>
      <c r="LYB955" s="35"/>
      <c r="LYC955" s="34"/>
      <c r="LYJ955" s="35"/>
      <c r="LYK955" s="34"/>
      <c r="LYR955" s="35"/>
      <c r="LYS955" s="34"/>
      <c r="LYZ955" s="35"/>
      <c r="LZA955" s="34"/>
      <c r="LZH955" s="35"/>
      <c r="LZI955" s="34"/>
      <c r="LZP955" s="35"/>
      <c r="LZQ955" s="34"/>
      <c r="LZX955" s="35"/>
      <c r="LZY955" s="34"/>
      <c r="MAF955" s="35"/>
      <c r="MAG955" s="34"/>
      <c r="MAN955" s="35"/>
      <c r="MAO955" s="34"/>
      <c r="MAV955" s="35"/>
      <c r="MAW955" s="34"/>
      <c r="MBD955" s="35"/>
      <c r="MBE955" s="34"/>
      <c r="MBL955" s="35"/>
      <c r="MBM955" s="34"/>
      <c r="MBT955" s="35"/>
      <c r="MBU955" s="34"/>
      <c r="MCB955" s="35"/>
      <c r="MCC955" s="34"/>
      <c r="MCJ955" s="35"/>
      <c r="MCK955" s="34"/>
      <c r="MCR955" s="35"/>
      <c r="MCS955" s="34"/>
      <c r="MCZ955" s="35"/>
      <c r="MDA955" s="34"/>
      <c r="MDH955" s="35"/>
      <c r="MDI955" s="34"/>
      <c r="MDP955" s="35"/>
      <c r="MDQ955" s="34"/>
      <c r="MDX955" s="35"/>
      <c r="MDY955" s="34"/>
      <c r="MEF955" s="35"/>
      <c r="MEG955" s="34"/>
      <c r="MEN955" s="35"/>
      <c r="MEO955" s="34"/>
      <c r="MEV955" s="35"/>
      <c r="MEW955" s="34"/>
      <c r="MFD955" s="35"/>
      <c r="MFE955" s="34"/>
      <c r="MFL955" s="35"/>
      <c r="MFM955" s="34"/>
      <c r="MFT955" s="35"/>
      <c r="MFU955" s="34"/>
      <c r="MGB955" s="35"/>
      <c r="MGC955" s="34"/>
      <c r="MGJ955" s="35"/>
      <c r="MGK955" s="34"/>
      <c r="MGR955" s="35"/>
      <c r="MGS955" s="34"/>
      <c r="MGZ955" s="35"/>
      <c r="MHA955" s="34"/>
      <c r="MHH955" s="35"/>
      <c r="MHI955" s="34"/>
      <c r="MHP955" s="35"/>
      <c r="MHQ955" s="34"/>
      <c r="MHX955" s="35"/>
      <c r="MHY955" s="34"/>
      <c r="MIF955" s="35"/>
      <c r="MIG955" s="34"/>
      <c r="MIN955" s="35"/>
      <c r="MIO955" s="34"/>
      <c r="MIV955" s="35"/>
      <c r="MIW955" s="34"/>
      <c r="MJD955" s="35"/>
      <c r="MJE955" s="34"/>
      <c r="MJL955" s="35"/>
      <c r="MJM955" s="34"/>
      <c r="MJT955" s="35"/>
      <c r="MJU955" s="34"/>
      <c r="MKB955" s="35"/>
      <c r="MKC955" s="34"/>
      <c r="MKJ955" s="35"/>
      <c r="MKK955" s="34"/>
      <c r="MKR955" s="35"/>
      <c r="MKS955" s="34"/>
      <c r="MKZ955" s="35"/>
      <c r="MLA955" s="34"/>
      <c r="MLH955" s="35"/>
      <c r="MLI955" s="34"/>
      <c r="MLP955" s="35"/>
      <c r="MLQ955" s="34"/>
      <c r="MLX955" s="35"/>
      <c r="MLY955" s="34"/>
      <c r="MMF955" s="35"/>
      <c r="MMG955" s="34"/>
      <c r="MMN955" s="35"/>
      <c r="MMO955" s="34"/>
      <c r="MMV955" s="35"/>
      <c r="MMW955" s="34"/>
      <c r="MND955" s="35"/>
      <c r="MNE955" s="34"/>
      <c r="MNL955" s="35"/>
      <c r="MNM955" s="34"/>
      <c r="MNT955" s="35"/>
      <c r="MNU955" s="34"/>
      <c r="MOB955" s="35"/>
      <c r="MOC955" s="34"/>
      <c r="MOJ955" s="35"/>
      <c r="MOK955" s="34"/>
      <c r="MOR955" s="35"/>
      <c r="MOS955" s="34"/>
      <c r="MOZ955" s="35"/>
      <c r="MPA955" s="34"/>
      <c r="MPH955" s="35"/>
      <c r="MPI955" s="34"/>
      <c r="MPP955" s="35"/>
      <c r="MPQ955" s="34"/>
      <c r="MPX955" s="35"/>
      <c r="MPY955" s="34"/>
      <c r="MQF955" s="35"/>
      <c r="MQG955" s="34"/>
      <c r="MQN955" s="35"/>
      <c r="MQO955" s="34"/>
      <c r="MQV955" s="35"/>
      <c r="MQW955" s="34"/>
      <c r="MRD955" s="35"/>
      <c r="MRE955" s="34"/>
      <c r="MRL955" s="35"/>
      <c r="MRM955" s="34"/>
      <c r="MRT955" s="35"/>
      <c r="MRU955" s="34"/>
      <c r="MSB955" s="35"/>
      <c r="MSC955" s="34"/>
      <c r="MSJ955" s="35"/>
      <c r="MSK955" s="34"/>
      <c r="MSR955" s="35"/>
      <c r="MSS955" s="34"/>
      <c r="MSZ955" s="35"/>
      <c r="MTA955" s="34"/>
      <c r="MTH955" s="35"/>
      <c r="MTI955" s="34"/>
      <c r="MTP955" s="35"/>
      <c r="MTQ955" s="34"/>
      <c r="MTX955" s="35"/>
      <c r="MTY955" s="34"/>
      <c r="MUF955" s="35"/>
      <c r="MUG955" s="34"/>
      <c r="MUN955" s="35"/>
      <c r="MUO955" s="34"/>
      <c r="MUV955" s="35"/>
      <c r="MUW955" s="34"/>
      <c r="MVD955" s="35"/>
      <c r="MVE955" s="34"/>
      <c r="MVL955" s="35"/>
      <c r="MVM955" s="34"/>
      <c r="MVT955" s="35"/>
      <c r="MVU955" s="34"/>
      <c r="MWB955" s="35"/>
      <c r="MWC955" s="34"/>
      <c r="MWJ955" s="35"/>
      <c r="MWK955" s="34"/>
      <c r="MWR955" s="35"/>
      <c r="MWS955" s="34"/>
      <c r="MWZ955" s="35"/>
      <c r="MXA955" s="34"/>
      <c r="MXH955" s="35"/>
      <c r="MXI955" s="34"/>
      <c r="MXP955" s="35"/>
      <c r="MXQ955" s="34"/>
      <c r="MXX955" s="35"/>
      <c r="MXY955" s="34"/>
      <c r="MYF955" s="35"/>
      <c r="MYG955" s="34"/>
      <c r="MYN955" s="35"/>
      <c r="MYO955" s="34"/>
      <c r="MYV955" s="35"/>
      <c r="MYW955" s="34"/>
      <c r="MZD955" s="35"/>
      <c r="MZE955" s="34"/>
      <c r="MZL955" s="35"/>
      <c r="MZM955" s="34"/>
      <c r="MZT955" s="35"/>
      <c r="MZU955" s="34"/>
      <c r="NAB955" s="35"/>
      <c r="NAC955" s="34"/>
      <c r="NAJ955" s="35"/>
      <c r="NAK955" s="34"/>
      <c r="NAR955" s="35"/>
      <c r="NAS955" s="34"/>
      <c r="NAZ955" s="35"/>
      <c r="NBA955" s="34"/>
      <c r="NBH955" s="35"/>
      <c r="NBI955" s="34"/>
      <c r="NBP955" s="35"/>
      <c r="NBQ955" s="34"/>
      <c r="NBX955" s="35"/>
      <c r="NBY955" s="34"/>
      <c r="NCF955" s="35"/>
      <c r="NCG955" s="34"/>
      <c r="NCN955" s="35"/>
      <c r="NCO955" s="34"/>
      <c r="NCV955" s="35"/>
      <c r="NCW955" s="34"/>
      <c r="NDD955" s="35"/>
      <c r="NDE955" s="34"/>
      <c r="NDL955" s="35"/>
      <c r="NDM955" s="34"/>
      <c r="NDT955" s="35"/>
      <c r="NDU955" s="34"/>
      <c r="NEB955" s="35"/>
      <c r="NEC955" s="34"/>
      <c r="NEJ955" s="35"/>
      <c r="NEK955" s="34"/>
      <c r="NER955" s="35"/>
      <c r="NES955" s="34"/>
      <c r="NEZ955" s="35"/>
      <c r="NFA955" s="34"/>
      <c r="NFH955" s="35"/>
      <c r="NFI955" s="34"/>
      <c r="NFP955" s="35"/>
      <c r="NFQ955" s="34"/>
      <c r="NFX955" s="35"/>
      <c r="NFY955" s="34"/>
      <c r="NGF955" s="35"/>
      <c r="NGG955" s="34"/>
      <c r="NGN955" s="35"/>
      <c r="NGO955" s="34"/>
      <c r="NGV955" s="35"/>
      <c r="NGW955" s="34"/>
      <c r="NHD955" s="35"/>
      <c r="NHE955" s="34"/>
      <c r="NHL955" s="35"/>
      <c r="NHM955" s="34"/>
      <c r="NHT955" s="35"/>
      <c r="NHU955" s="34"/>
      <c r="NIB955" s="35"/>
      <c r="NIC955" s="34"/>
      <c r="NIJ955" s="35"/>
      <c r="NIK955" s="34"/>
      <c r="NIR955" s="35"/>
      <c r="NIS955" s="34"/>
      <c r="NIZ955" s="35"/>
      <c r="NJA955" s="34"/>
      <c r="NJH955" s="35"/>
      <c r="NJI955" s="34"/>
      <c r="NJP955" s="35"/>
      <c r="NJQ955" s="34"/>
      <c r="NJX955" s="35"/>
      <c r="NJY955" s="34"/>
      <c r="NKF955" s="35"/>
      <c r="NKG955" s="34"/>
      <c r="NKN955" s="35"/>
      <c r="NKO955" s="34"/>
      <c r="NKV955" s="35"/>
      <c r="NKW955" s="34"/>
      <c r="NLD955" s="35"/>
      <c r="NLE955" s="34"/>
      <c r="NLL955" s="35"/>
      <c r="NLM955" s="34"/>
      <c r="NLT955" s="35"/>
      <c r="NLU955" s="34"/>
      <c r="NMB955" s="35"/>
      <c r="NMC955" s="34"/>
      <c r="NMJ955" s="35"/>
      <c r="NMK955" s="34"/>
      <c r="NMR955" s="35"/>
      <c r="NMS955" s="34"/>
      <c r="NMZ955" s="35"/>
      <c r="NNA955" s="34"/>
      <c r="NNH955" s="35"/>
      <c r="NNI955" s="34"/>
      <c r="NNP955" s="35"/>
      <c r="NNQ955" s="34"/>
      <c r="NNX955" s="35"/>
      <c r="NNY955" s="34"/>
      <c r="NOF955" s="35"/>
      <c r="NOG955" s="34"/>
      <c r="NON955" s="35"/>
      <c r="NOO955" s="34"/>
      <c r="NOV955" s="35"/>
      <c r="NOW955" s="34"/>
      <c r="NPD955" s="35"/>
      <c r="NPE955" s="34"/>
      <c r="NPL955" s="35"/>
      <c r="NPM955" s="34"/>
      <c r="NPT955" s="35"/>
      <c r="NPU955" s="34"/>
      <c r="NQB955" s="35"/>
      <c r="NQC955" s="34"/>
      <c r="NQJ955" s="35"/>
      <c r="NQK955" s="34"/>
      <c r="NQR955" s="35"/>
      <c r="NQS955" s="34"/>
      <c r="NQZ955" s="35"/>
      <c r="NRA955" s="34"/>
      <c r="NRH955" s="35"/>
      <c r="NRI955" s="34"/>
      <c r="NRP955" s="35"/>
      <c r="NRQ955" s="34"/>
      <c r="NRX955" s="35"/>
      <c r="NRY955" s="34"/>
      <c r="NSF955" s="35"/>
      <c r="NSG955" s="34"/>
      <c r="NSN955" s="35"/>
      <c r="NSO955" s="34"/>
      <c r="NSV955" s="35"/>
      <c r="NSW955" s="34"/>
      <c r="NTD955" s="35"/>
      <c r="NTE955" s="34"/>
      <c r="NTL955" s="35"/>
      <c r="NTM955" s="34"/>
      <c r="NTT955" s="35"/>
      <c r="NTU955" s="34"/>
      <c r="NUB955" s="35"/>
      <c r="NUC955" s="34"/>
      <c r="NUJ955" s="35"/>
      <c r="NUK955" s="34"/>
      <c r="NUR955" s="35"/>
      <c r="NUS955" s="34"/>
      <c r="NUZ955" s="35"/>
      <c r="NVA955" s="34"/>
      <c r="NVH955" s="35"/>
      <c r="NVI955" s="34"/>
      <c r="NVP955" s="35"/>
      <c r="NVQ955" s="34"/>
      <c r="NVX955" s="35"/>
      <c r="NVY955" s="34"/>
      <c r="NWF955" s="35"/>
      <c r="NWG955" s="34"/>
      <c r="NWN955" s="35"/>
      <c r="NWO955" s="34"/>
      <c r="NWV955" s="35"/>
      <c r="NWW955" s="34"/>
      <c r="NXD955" s="35"/>
      <c r="NXE955" s="34"/>
      <c r="NXL955" s="35"/>
      <c r="NXM955" s="34"/>
      <c r="NXT955" s="35"/>
      <c r="NXU955" s="34"/>
      <c r="NYB955" s="35"/>
      <c r="NYC955" s="34"/>
      <c r="NYJ955" s="35"/>
      <c r="NYK955" s="34"/>
      <c r="NYR955" s="35"/>
      <c r="NYS955" s="34"/>
      <c r="NYZ955" s="35"/>
      <c r="NZA955" s="34"/>
      <c r="NZH955" s="35"/>
      <c r="NZI955" s="34"/>
      <c r="NZP955" s="35"/>
      <c r="NZQ955" s="34"/>
      <c r="NZX955" s="35"/>
      <c r="NZY955" s="34"/>
      <c r="OAF955" s="35"/>
      <c r="OAG955" s="34"/>
      <c r="OAN955" s="35"/>
      <c r="OAO955" s="34"/>
      <c r="OAV955" s="35"/>
      <c r="OAW955" s="34"/>
      <c r="OBD955" s="35"/>
      <c r="OBE955" s="34"/>
      <c r="OBL955" s="35"/>
      <c r="OBM955" s="34"/>
      <c r="OBT955" s="35"/>
      <c r="OBU955" s="34"/>
      <c r="OCB955" s="35"/>
      <c r="OCC955" s="34"/>
      <c r="OCJ955" s="35"/>
      <c r="OCK955" s="34"/>
      <c r="OCR955" s="35"/>
      <c r="OCS955" s="34"/>
      <c r="OCZ955" s="35"/>
      <c r="ODA955" s="34"/>
      <c r="ODH955" s="35"/>
      <c r="ODI955" s="34"/>
      <c r="ODP955" s="35"/>
      <c r="ODQ955" s="34"/>
      <c r="ODX955" s="35"/>
      <c r="ODY955" s="34"/>
      <c r="OEF955" s="35"/>
      <c r="OEG955" s="34"/>
      <c r="OEN955" s="35"/>
      <c r="OEO955" s="34"/>
      <c r="OEV955" s="35"/>
      <c r="OEW955" s="34"/>
      <c r="OFD955" s="35"/>
      <c r="OFE955" s="34"/>
      <c r="OFL955" s="35"/>
      <c r="OFM955" s="34"/>
      <c r="OFT955" s="35"/>
      <c r="OFU955" s="34"/>
      <c r="OGB955" s="35"/>
      <c r="OGC955" s="34"/>
      <c r="OGJ955" s="35"/>
      <c r="OGK955" s="34"/>
      <c r="OGR955" s="35"/>
      <c r="OGS955" s="34"/>
      <c r="OGZ955" s="35"/>
      <c r="OHA955" s="34"/>
      <c r="OHH955" s="35"/>
      <c r="OHI955" s="34"/>
      <c r="OHP955" s="35"/>
      <c r="OHQ955" s="34"/>
      <c r="OHX955" s="35"/>
      <c r="OHY955" s="34"/>
      <c r="OIF955" s="35"/>
      <c r="OIG955" s="34"/>
      <c r="OIN955" s="35"/>
      <c r="OIO955" s="34"/>
      <c r="OIV955" s="35"/>
      <c r="OIW955" s="34"/>
      <c r="OJD955" s="35"/>
      <c r="OJE955" s="34"/>
      <c r="OJL955" s="35"/>
      <c r="OJM955" s="34"/>
      <c r="OJT955" s="35"/>
      <c r="OJU955" s="34"/>
      <c r="OKB955" s="35"/>
      <c r="OKC955" s="34"/>
      <c r="OKJ955" s="35"/>
      <c r="OKK955" s="34"/>
      <c r="OKR955" s="35"/>
      <c r="OKS955" s="34"/>
      <c r="OKZ955" s="35"/>
      <c r="OLA955" s="34"/>
      <c r="OLH955" s="35"/>
      <c r="OLI955" s="34"/>
      <c r="OLP955" s="35"/>
      <c r="OLQ955" s="34"/>
      <c r="OLX955" s="35"/>
      <c r="OLY955" s="34"/>
      <c r="OMF955" s="35"/>
      <c r="OMG955" s="34"/>
      <c r="OMN955" s="35"/>
      <c r="OMO955" s="34"/>
      <c r="OMV955" s="35"/>
      <c r="OMW955" s="34"/>
      <c r="OND955" s="35"/>
      <c r="ONE955" s="34"/>
      <c r="ONL955" s="35"/>
      <c r="ONM955" s="34"/>
      <c r="ONT955" s="35"/>
      <c r="ONU955" s="34"/>
      <c r="OOB955" s="35"/>
      <c r="OOC955" s="34"/>
      <c r="OOJ955" s="35"/>
      <c r="OOK955" s="34"/>
      <c r="OOR955" s="35"/>
      <c r="OOS955" s="34"/>
      <c r="OOZ955" s="35"/>
      <c r="OPA955" s="34"/>
      <c r="OPH955" s="35"/>
      <c r="OPI955" s="34"/>
      <c r="OPP955" s="35"/>
      <c r="OPQ955" s="34"/>
      <c r="OPX955" s="35"/>
      <c r="OPY955" s="34"/>
      <c r="OQF955" s="35"/>
      <c r="OQG955" s="34"/>
      <c r="OQN955" s="35"/>
      <c r="OQO955" s="34"/>
      <c r="OQV955" s="35"/>
      <c r="OQW955" s="34"/>
      <c r="ORD955" s="35"/>
      <c r="ORE955" s="34"/>
      <c r="ORL955" s="35"/>
      <c r="ORM955" s="34"/>
      <c r="ORT955" s="35"/>
      <c r="ORU955" s="34"/>
      <c r="OSB955" s="35"/>
      <c r="OSC955" s="34"/>
      <c r="OSJ955" s="35"/>
      <c r="OSK955" s="34"/>
      <c r="OSR955" s="35"/>
      <c r="OSS955" s="34"/>
      <c r="OSZ955" s="35"/>
      <c r="OTA955" s="34"/>
      <c r="OTH955" s="35"/>
      <c r="OTI955" s="34"/>
      <c r="OTP955" s="35"/>
      <c r="OTQ955" s="34"/>
      <c r="OTX955" s="35"/>
      <c r="OTY955" s="34"/>
      <c r="OUF955" s="35"/>
      <c r="OUG955" s="34"/>
      <c r="OUN955" s="35"/>
      <c r="OUO955" s="34"/>
      <c r="OUV955" s="35"/>
      <c r="OUW955" s="34"/>
      <c r="OVD955" s="35"/>
      <c r="OVE955" s="34"/>
      <c r="OVL955" s="35"/>
      <c r="OVM955" s="34"/>
      <c r="OVT955" s="35"/>
      <c r="OVU955" s="34"/>
      <c r="OWB955" s="35"/>
      <c r="OWC955" s="34"/>
      <c r="OWJ955" s="35"/>
      <c r="OWK955" s="34"/>
      <c r="OWR955" s="35"/>
      <c r="OWS955" s="34"/>
      <c r="OWZ955" s="35"/>
      <c r="OXA955" s="34"/>
      <c r="OXH955" s="35"/>
      <c r="OXI955" s="34"/>
      <c r="OXP955" s="35"/>
      <c r="OXQ955" s="34"/>
      <c r="OXX955" s="35"/>
      <c r="OXY955" s="34"/>
      <c r="OYF955" s="35"/>
      <c r="OYG955" s="34"/>
      <c r="OYN955" s="35"/>
      <c r="OYO955" s="34"/>
      <c r="OYV955" s="35"/>
      <c r="OYW955" s="34"/>
      <c r="OZD955" s="35"/>
      <c r="OZE955" s="34"/>
      <c r="OZL955" s="35"/>
      <c r="OZM955" s="34"/>
      <c r="OZT955" s="35"/>
      <c r="OZU955" s="34"/>
      <c r="PAB955" s="35"/>
      <c r="PAC955" s="34"/>
      <c r="PAJ955" s="35"/>
      <c r="PAK955" s="34"/>
      <c r="PAR955" s="35"/>
      <c r="PAS955" s="34"/>
      <c r="PAZ955" s="35"/>
      <c r="PBA955" s="34"/>
      <c r="PBH955" s="35"/>
      <c r="PBI955" s="34"/>
      <c r="PBP955" s="35"/>
      <c r="PBQ955" s="34"/>
      <c r="PBX955" s="35"/>
      <c r="PBY955" s="34"/>
      <c r="PCF955" s="35"/>
      <c r="PCG955" s="34"/>
      <c r="PCN955" s="35"/>
      <c r="PCO955" s="34"/>
      <c r="PCV955" s="35"/>
      <c r="PCW955" s="34"/>
      <c r="PDD955" s="35"/>
      <c r="PDE955" s="34"/>
      <c r="PDL955" s="35"/>
      <c r="PDM955" s="34"/>
      <c r="PDT955" s="35"/>
      <c r="PDU955" s="34"/>
      <c r="PEB955" s="35"/>
      <c r="PEC955" s="34"/>
      <c r="PEJ955" s="35"/>
      <c r="PEK955" s="34"/>
      <c r="PER955" s="35"/>
      <c r="PES955" s="34"/>
      <c r="PEZ955" s="35"/>
      <c r="PFA955" s="34"/>
      <c r="PFH955" s="35"/>
      <c r="PFI955" s="34"/>
      <c r="PFP955" s="35"/>
      <c r="PFQ955" s="34"/>
      <c r="PFX955" s="35"/>
      <c r="PFY955" s="34"/>
      <c r="PGF955" s="35"/>
      <c r="PGG955" s="34"/>
      <c r="PGN955" s="35"/>
      <c r="PGO955" s="34"/>
      <c r="PGV955" s="35"/>
      <c r="PGW955" s="34"/>
      <c r="PHD955" s="35"/>
      <c r="PHE955" s="34"/>
      <c r="PHL955" s="35"/>
      <c r="PHM955" s="34"/>
      <c r="PHT955" s="35"/>
      <c r="PHU955" s="34"/>
      <c r="PIB955" s="35"/>
      <c r="PIC955" s="34"/>
      <c r="PIJ955" s="35"/>
      <c r="PIK955" s="34"/>
      <c r="PIR955" s="35"/>
      <c r="PIS955" s="34"/>
      <c r="PIZ955" s="35"/>
      <c r="PJA955" s="34"/>
      <c r="PJH955" s="35"/>
      <c r="PJI955" s="34"/>
      <c r="PJP955" s="35"/>
      <c r="PJQ955" s="34"/>
      <c r="PJX955" s="35"/>
      <c r="PJY955" s="34"/>
      <c r="PKF955" s="35"/>
      <c r="PKG955" s="34"/>
      <c r="PKN955" s="35"/>
      <c r="PKO955" s="34"/>
      <c r="PKV955" s="35"/>
      <c r="PKW955" s="34"/>
      <c r="PLD955" s="35"/>
      <c r="PLE955" s="34"/>
      <c r="PLL955" s="35"/>
      <c r="PLM955" s="34"/>
      <c r="PLT955" s="35"/>
      <c r="PLU955" s="34"/>
      <c r="PMB955" s="35"/>
      <c r="PMC955" s="34"/>
      <c r="PMJ955" s="35"/>
      <c r="PMK955" s="34"/>
      <c r="PMR955" s="35"/>
      <c r="PMS955" s="34"/>
      <c r="PMZ955" s="35"/>
      <c r="PNA955" s="34"/>
      <c r="PNH955" s="35"/>
      <c r="PNI955" s="34"/>
      <c r="PNP955" s="35"/>
      <c r="PNQ955" s="34"/>
      <c r="PNX955" s="35"/>
      <c r="PNY955" s="34"/>
      <c r="POF955" s="35"/>
      <c r="POG955" s="34"/>
      <c r="PON955" s="35"/>
      <c r="POO955" s="34"/>
      <c r="POV955" s="35"/>
      <c r="POW955" s="34"/>
      <c r="PPD955" s="35"/>
      <c r="PPE955" s="34"/>
      <c r="PPL955" s="35"/>
      <c r="PPM955" s="34"/>
      <c r="PPT955" s="35"/>
      <c r="PPU955" s="34"/>
      <c r="PQB955" s="35"/>
      <c r="PQC955" s="34"/>
      <c r="PQJ955" s="35"/>
      <c r="PQK955" s="34"/>
      <c r="PQR955" s="35"/>
      <c r="PQS955" s="34"/>
      <c r="PQZ955" s="35"/>
      <c r="PRA955" s="34"/>
      <c r="PRH955" s="35"/>
      <c r="PRI955" s="34"/>
      <c r="PRP955" s="35"/>
      <c r="PRQ955" s="34"/>
      <c r="PRX955" s="35"/>
      <c r="PRY955" s="34"/>
      <c r="PSF955" s="35"/>
      <c r="PSG955" s="34"/>
      <c r="PSN955" s="35"/>
      <c r="PSO955" s="34"/>
      <c r="PSV955" s="35"/>
      <c r="PSW955" s="34"/>
      <c r="PTD955" s="35"/>
      <c r="PTE955" s="34"/>
      <c r="PTL955" s="35"/>
      <c r="PTM955" s="34"/>
      <c r="PTT955" s="35"/>
      <c r="PTU955" s="34"/>
      <c r="PUB955" s="35"/>
      <c r="PUC955" s="34"/>
      <c r="PUJ955" s="35"/>
      <c r="PUK955" s="34"/>
      <c r="PUR955" s="35"/>
      <c r="PUS955" s="34"/>
      <c r="PUZ955" s="35"/>
      <c r="PVA955" s="34"/>
      <c r="PVH955" s="35"/>
      <c r="PVI955" s="34"/>
      <c r="PVP955" s="35"/>
      <c r="PVQ955" s="34"/>
      <c r="PVX955" s="35"/>
      <c r="PVY955" s="34"/>
      <c r="PWF955" s="35"/>
      <c r="PWG955" s="34"/>
      <c r="PWN955" s="35"/>
      <c r="PWO955" s="34"/>
      <c r="PWV955" s="35"/>
      <c r="PWW955" s="34"/>
      <c r="PXD955" s="35"/>
      <c r="PXE955" s="34"/>
      <c r="PXL955" s="35"/>
      <c r="PXM955" s="34"/>
      <c r="PXT955" s="35"/>
      <c r="PXU955" s="34"/>
      <c r="PYB955" s="35"/>
      <c r="PYC955" s="34"/>
      <c r="PYJ955" s="35"/>
      <c r="PYK955" s="34"/>
      <c r="PYR955" s="35"/>
      <c r="PYS955" s="34"/>
      <c r="PYZ955" s="35"/>
      <c r="PZA955" s="34"/>
      <c r="PZH955" s="35"/>
      <c r="PZI955" s="34"/>
      <c r="PZP955" s="35"/>
      <c r="PZQ955" s="34"/>
      <c r="PZX955" s="35"/>
      <c r="PZY955" s="34"/>
      <c r="QAF955" s="35"/>
      <c r="QAG955" s="34"/>
      <c r="QAN955" s="35"/>
      <c r="QAO955" s="34"/>
      <c r="QAV955" s="35"/>
      <c r="QAW955" s="34"/>
      <c r="QBD955" s="35"/>
      <c r="QBE955" s="34"/>
      <c r="QBL955" s="35"/>
      <c r="QBM955" s="34"/>
      <c r="QBT955" s="35"/>
      <c r="QBU955" s="34"/>
      <c r="QCB955" s="35"/>
      <c r="QCC955" s="34"/>
      <c r="QCJ955" s="35"/>
      <c r="QCK955" s="34"/>
      <c r="QCR955" s="35"/>
      <c r="QCS955" s="34"/>
      <c r="QCZ955" s="35"/>
      <c r="QDA955" s="34"/>
      <c r="QDH955" s="35"/>
      <c r="QDI955" s="34"/>
      <c r="QDP955" s="35"/>
      <c r="QDQ955" s="34"/>
      <c r="QDX955" s="35"/>
      <c r="QDY955" s="34"/>
      <c r="QEF955" s="35"/>
      <c r="QEG955" s="34"/>
      <c r="QEN955" s="35"/>
      <c r="QEO955" s="34"/>
      <c r="QEV955" s="35"/>
      <c r="QEW955" s="34"/>
      <c r="QFD955" s="35"/>
      <c r="QFE955" s="34"/>
      <c r="QFL955" s="35"/>
      <c r="QFM955" s="34"/>
      <c r="QFT955" s="35"/>
      <c r="QFU955" s="34"/>
      <c r="QGB955" s="35"/>
      <c r="QGC955" s="34"/>
      <c r="QGJ955" s="35"/>
      <c r="QGK955" s="34"/>
      <c r="QGR955" s="35"/>
      <c r="QGS955" s="34"/>
      <c r="QGZ955" s="35"/>
      <c r="QHA955" s="34"/>
      <c r="QHH955" s="35"/>
      <c r="QHI955" s="34"/>
      <c r="QHP955" s="35"/>
      <c r="QHQ955" s="34"/>
      <c r="QHX955" s="35"/>
      <c r="QHY955" s="34"/>
      <c r="QIF955" s="35"/>
      <c r="QIG955" s="34"/>
      <c r="QIN955" s="35"/>
      <c r="QIO955" s="34"/>
      <c r="QIV955" s="35"/>
      <c r="QIW955" s="34"/>
      <c r="QJD955" s="35"/>
      <c r="QJE955" s="34"/>
      <c r="QJL955" s="35"/>
      <c r="QJM955" s="34"/>
      <c r="QJT955" s="35"/>
      <c r="QJU955" s="34"/>
      <c r="QKB955" s="35"/>
      <c r="QKC955" s="34"/>
      <c r="QKJ955" s="35"/>
      <c r="QKK955" s="34"/>
      <c r="QKR955" s="35"/>
      <c r="QKS955" s="34"/>
      <c r="QKZ955" s="35"/>
      <c r="QLA955" s="34"/>
      <c r="QLH955" s="35"/>
      <c r="QLI955" s="34"/>
      <c r="QLP955" s="35"/>
      <c r="QLQ955" s="34"/>
      <c r="QLX955" s="35"/>
      <c r="QLY955" s="34"/>
      <c r="QMF955" s="35"/>
      <c r="QMG955" s="34"/>
      <c r="QMN955" s="35"/>
      <c r="QMO955" s="34"/>
      <c r="QMV955" s="35"/>
      <c r="QMW955" s="34"/>
      <c r="QND955" s="35"/>
      <c r="QNE955" s="34"/>
      <c r="QNL955" s="35"/>
      <c r="QNM955" s="34"/>
      <c r="QNT955" s="35"/>
      <c r="QNU955" s="34"/>
      <c r="QOB955" s="35"/>
      <c r="QOC955" s="34"/>
      <c r="QOJ955" s="35"/>
      <c r="QOK955" s="34"/>
      <c r="QOR955" s="35"/>
      <c r="QOS955" s="34"/>
      <c r="QOZ955" s="35"/>
      <c r="QPA955" s="34"/>
      <c r="QPH955" s="35"/>
      <c r="QPI955" s="34"/>
      <c r="QPP955" s="35"/>
      <c r="QPQ955" s="34"/>
      <c r="QPX955" s="35"/>
      <c r="QPY955" s="34"/>
      <c r="QQF955" s="35"/>
      <c r="QQG955" s="34"/>
      <c r="QQN955" s="35"/>
      <c r="QQO955" s="34"/>
      <c r="QQV955" s="35"/>
      <c r="QQW955" s="34"/>
      <c r="QRD955" s="35"/>
      <c r="QRE955" s="34"/>
      <c r="QRL955" s="35"/>
      <c r="QRM955" s="34"/>
      <c r="QRT955" s="35"/>
      <c r="QRU955" s="34"/>
      <c r="QSB955" s="35"/>
      <c r="QSC955" s="34"/>
      <c r="QSJ955" s="35"/>
      <c r="QSK955" s="34"/>
      <c r="QSR955" s="35"/>
      <c r="QSS955" s="34"/>
      <c r="QSZ955" s="35"/>
      <c r="QTA955" s="34"/>
      <c r="QTH955" s="35"/>
      <c r="QTI955" s="34"/>
      <c r="QTP955" s="35"/>
      <c r="QTQ955" s="34"/>
      <c r="QTX955" s="35"/>
      <c r="QTY955" s="34"/>
      <c r="QUF955" s="35"/>
      <c r="QUG955" s="34"/>
      <c r="QUN955" s="35"/>
      <c r="QUO955" s="34"/>
      <c r="QUV955" s="35"/>
      <c r="QUW955" s="34"/>
      <c r="QVD955" s="35"/>
      <c r="QVE955" s="34"/>
      <c r="QVL955" s="35"/>
      <c r="QVM955" s="34"/>
      <c r="QVT955" s="35"/>
      <c r="QVU955" s="34"/>
      <c r="QWB955" s="35"/>
      <c r="QWC955" s="34"/>
      <c r="QWJ955" s="35"/>
      <c r="QWK955" s="34"/>
      <c r="QWR955" s="35"/>
      <c r="QWS955" s="34"/>
      <c r="QWZ955" s="35"/>
      <c r="QXA955" s="34"/>
      <c r="QXH955" s="35"/>
      <c r="QXI955" s="34"/>
      <c r="QXP955" s="35"/>
      <c r="QXQ955" s="34"/>
      <c r="QXX955" s="35"/>
      <c r="QXY955" s="34"/>
      <c r="QYF955" s="35"/>
      <c r="QYG955" s="34"/>
      <c r="QYN955" s="35"/>
      <c r="QYO955" s="34"/>
      <c r="QYV955" s="35"/>
      <c r="QYW955" s="34"/>
      <c r="QZD955" s="35"/>
      <c r="QZE955" s="34"/>
      <c r="QZL955" s="35"/>
      <c r="QZM955" s="34"/>
      <c r="QZT955" s="35"/>
      <c r="QZU955" s="34"/>
      <c r="RAB955" s="35"/>
      <c r="RAC955" s="34"/>
      <c r="RAJ955" s="35"/>
      <c r="RAK955" s="34"/>
      <c r="RAR955" s="35"/>
      <c r="RAS955" s="34"/>
      <c r="RAZ955" s="35"/>
      <c r="RBA955" s="34"/>
      <c r="RBH955" s="35"/>
      <c r="RBI955" s="34"/>
      <c r="RBP955" s="35"/>
      <c r="RBQ955" s="34"/>
      <c r="RBX955" s="35"/>
      <c r="RBY955" s="34"/>
      <c r="RCF955" s="35"/>
      <c r="RCG955" s="34"/>
      <c r="RCN955" s="35"/>
      <c r="RCO955" s="34"/>
      <c r="RCV955" s="35"/>
      <c r="RCW955" s="34"/>
      <c r="RDD955" s="35"/>
      <c r="RDE955" s="34"/>
      <c r="RDL955" s="35"/>
      <c r="RDM955" s="34"/>
      <c r="RDT955" s="35"/>
      <c r="RDU955" s="34"/>
      <c r="REB955" s="35"/>
      <c r="REC955" s="34"/>
      <c r="REJ955" s="35"/>
      <c r="REK955" s="34"/>
      <c r="RER955" s="35"/>
      <c r="RES955" s="34"/>
      <c r="REZ955" s="35"/>
      <c r="RFA955" s="34"/>
      <c r="RFH955" s="35"/>
      <c r="RFI955" s="34"/>
      <c r="RFP955" s="35"/>
      <c r="RFQ955" s="34"/>
      <c r="RFX955" s="35"/>
      <c r="RFY955" s="34"/>
      <c r="RGF955" s="35"/>
      <c r="RGG955" s="34"/>
      <c r="RGN955" s="35"/>
      <c r="RGO955" s="34"/>
      <c r="RGV955" s="35"/>
      <c r="RGW955" s="34"/>
      <c r="RHD955" s="35"/>
      <c r="RHE955" s="34"/>
      <c r="RHL955" s="35"/>
      <c r="RHM955" s="34"/>
      <c r="RHT955" s="35"/>
      <c r="RHU955" s="34"/>
      <c r="RIB955" s="35"/>
      <c r="RIC955" s="34"/>
      <c r="RIJ955" s="35"/>
      <c r="RIK955" s="34"/>
      <c r="RIR955" s="35"/>
      <c r="RIS955" s="34"/>
      <c r="RIZ955" s="35"/>
      <c r="RJA955" s="34"/>
      <c r="RJH955" s="35"/>
      <c r="RJI955" s="34"/>
      <c r="RJP955" s="35"/>
      <c r="RJQ955" s="34"/>
      <c r="RJX955" s="35"/>
      <c r="RJY955" s="34"/>
      <c r="RKF955" s="35"/>
      <c r="RKG955" s="34"/>
      <c r="RKN955" s="35"/>
      <c r="RKO955" s="34"/>
      <c r="RKV955" s="35"/>
      <c r="RKW955" s="34"/>
      <c r="RLD955" s="35"/>
      <c r="RLE955" s="34"/>
      <c r="RLL955" s="35"/>
      <c r="RLM955" s="34"/>
      <c r="RLT955" s="35"/>
      <c r="RLU955" s="34"/>
      <c r="RMB955" s="35"/>
      <c r="RMC955" s="34"/>
      <c r="RMJ955" s="35"/>
      <c r="RMK955" s="34"/>
      <c r="RMR955" s="35"/>
      <c r="RMS955" s="34"/>
      <c r="RMZ955" s="35"/>
      <c r="RNA955" s="34"/>
      <c r="RNH955" s="35"/>
      <c r="RNI955" s="34"/>
      <c r="RNP955" s="35"/>
      <c r="RNQ955" s="34"/>
      <c r="RNX955" s="35"/>
      <c r="RNY955" s="34"/>
      <c r="ROF955" s="35"/>
      <c r="ROG955" s="34"/>
      <c r="RON955" s="35"/>
      <c r="ROO955" s="34"/>
      <c r="ROV955" s="35"/>
      <c r="ROW955" s="34"/>
      <c r="RPD955" s="35"/>
      <c r="RPE955" s="34"/>
      <c r="RPL955" s="35"/>
      <c r="RPM955" s="34"/>
      <c r="RPT955" s="35"/>
      <c r="RPU955" s="34"/>
      <c r="RQB955" s="35"/>
      <c r="RQC955" s="34"/>
      <c r="RQJ955" s="35"/>
      <c r="RQK955" s="34"/>
      <c r="RQR955" s="35"/>
      <c r="RQS955" s="34"/>
      <c r="RQZ955" s="35"/>
      <c r="RRA955" s="34"/>
      <c r="RRH955" s="35"/>
      <c r="RRI955" s="34"/>
      <c r="RRP955" s="35"/>
      <c r="RRQ955" s="34"/>
      <c r="RRX955" s="35"/>
      <c r="RRY955" s="34"/>
      <c r="RSF955" s="35"/>
      <c r="RSG955" s="34"/>
      <c r="RSN955" s="35"/>
      <c r="RSO955" s="34"/>
      <c r="RSV955" s="35"/>
      <c r="RSW955" s="34"/>
      <c r="RTD955" s="35"/>
      <c r="RTE955" s="34"/>
      <c r="RTL955" s="35"/>
      <c r="RTM955" s="34"/>
      <c r="RTT955" s="35"/>
      <c r="RTU955" s="34"/>
      <c r="RUB955" s="35"/>
      <c r="RUC955" s="34"/>
      <c r="RUJ955" s="35"/>
      <c r="RUK955" s="34"/>
      <c r="RUR955" s="35"/>
      <c r="RUS955" s="34"/>
      <c r="RUZ955" s="35"/>
      <c r="RVA955" s="34"/>
      <c r="RVH955" s="35"/>
      <c r="RVI955" s="34"/>
      <c r="RVP955" s="35"/>
      <c r="RVQ955" s="34"/>
      <c r="RVX955" s="35"/>
      <c r="RVY955" s="34"/>
      <c r="RWF955" s="35"/>
      <c r="RWG955" s="34"/>
      <c r="RWN955" s="35"/>
      <c r="RWO955" s="34"/>
      <c r="RWV955" s="35"/>
      <c r="RWW955" s="34"/>
      <c r="RXD955" s="35"/>
      <c r="RXE955" s="34"/>
      <c r="RXL955" s="35"/>
      <c r="RXM955" s="34"/>
      <c r="RXT955" s="35"/>
      <c r="RXU955" s="34"/>
      <c r="RYB955" s="35"/>
      <c r="RYC955" s="34"/>
      <c r="RYJ955" s="35"/>
      <c r="RYK955" s="34"/>
      <c r="RYR955" s="35"/>
      <c r="RYS955" s="34"/>
      <c r="RYZ955" s="35"/>
      <c r="RZA955" s="34"/>
      <c r="RZH955" s="35"/>
      <c r="RZI955" s="34"/>
      <c r="RZP955" s="35"/>
      <c r="RZQ955" s="34"/>
      <c r="RZX955" s="35"/>
      <c r="RZY955" s="34"/>
      <c r="SAF955" s="35"/>
      <c r="SAG955" s="34"/>
      <c r="SAN955" s="35"/>
      <c r="SAO955" s="34"/>
      <c r="SAV955" s="35"/>
      <c r="SAW955" s="34"/>
      <c r="SBD955" s="35"/>
      <c r="SBE955" s="34"/>
      <c r="SBL955" s="35"/>
      <c r="SBM955" s="34"/>
      <c r="SBT955" s="35"/>
      <c r="SBU955" s="34"/>
      <c r="SCB955" s="35"/>
      <c r="SCC955" s="34"/>
      <c r="SCJ955" s="35"/>
      <c r="SCK955" s="34"/>
      <c r="SCR955" s="35"/>
      <c r="SCS955" s="34"/>
      <c r="SCZ955" s="35"/>
      <c r="SDA955" s="34"/>
      <c r="SDH955" s="35"/>
      <c r="SDI955" s="34"/>
      <c r="SDP955" s="35"/>
      <c r="SDQ955" s="34"/>
      <c r="SDX955" s="35"/>
      <c r="SDY955" s="34"/>
      <c r="SEF955" s="35"/>
      <c r="SEG955" s="34"/>
      <c r="SEN955" s="35"/>
      <c r="SEO955" s="34"/>
      <c r="SEV955" s="35"/>
      <c r="SEW955" s="34"/>
      <c r="SFD955" s="35"/>
      <c r="SFE955" s="34"/>
      <c r="SFL955" s="35"/>
      <c r="SFM955" s="34"/>
      <c r="SFT955" s="35"/>
      <c r="SFU955" s="34"/>
      <c r="SGB955" s="35"/>
      <c r="SGC955" s="34"/>
      <c r="SGJ955" s="35"/>
      <c r="SGK955" s="34"/>
      <c r="SGR955" s="35"/>
      <c r="SGS955" s="34"/>
      <c r="SGZ955" s="35"/>
      <c r="SHA955" s="34"/>
      <c r="SHH955" s="35"/>
      <c r="SHI955" s="34"/>
      <c r="SHP955" s="35"/>
      <c r="SHQ955" s="34"/>
      <c r="SHX955" s="35"/>
      <c r="SHY955" s="34"/>
      <c r="SIF955" s="35"/>
      <c r="SIG955" s="34"/>
      <c r="SIN955" s="35"/>
      <c r="SIO955" s="34"/>
      <c r="SIV955" s="35"/>
      <c r="SIW955" s="34"/>
      <c r="SJD955" s="35"/>
      <c r="SJE955" s="34"/>
      <c r="SJL955" s="35"/>
      <c r="SJM955" s="34"/>
      <c r="SJT955" s="35"/>
      <c r="SJU955" s="34"/>
      <c r="SKB955" s="35"/>
      <c r="SKC955" s="34"/>
      <c r="SKJ955" s="35"/>
      <c r="SKK955" s="34"/>
      <c r="SKR955" s="35"/>
      <c r="SKS955" s="34"/>
      <c r="SKZ955" s="35"/>
      <c r="SLA955" s="34"/>
      <c r="SLH955" s="35"/>
      <c r="SLI955" s="34"/>
      <c r="SLP955" s="35"/>
      <c r="SLQ955" s="34"/>
      <c r="SLX955" s="35"/>
      <c r="SLY955" s="34"/>
      <c r="SMF955" s="35"/>
      <c r="SMG955" s="34"/>
      <c r="SMN955" s="35"/>
      <c r="SMO955" s="34"/>
      <c r="SMV955" s="35"/>
      <c r="SMW955" s="34"/>
      <c r="SND955" s="35"/>
      <c r="SNE955" s="34"/>
      <c r="SNL955" s="35"/>
      <c r="SNM955" s="34"/>
      <c r="SNT955" s="35"/>
      <c r="SNU955" s="34"/>
      <c r="SOB955" s="35"/>
      <c r="SOC955" s="34"/>
      <c r="SOJ955" s="35"/>
      <c r="SOK955" s="34"/>
      <c r="SOR955" s="35"/>
      <c r="SOS955" s="34"/>
      <c r="SOZ955" s="35"/>
      <c r="SPA955" s="34"/>
      <c r="SPH955" s="35"/>
      <c r="SPI955" s="34"/>
      <c r="SPP955" s="35"/>
      <c r="SPQ955" s="34"/>
      <c r="SPX955" s="35"/>
      <c r="SPY955" s="34"/>
      <c r="SQF955" s="35"/>
      <c r="SQG955" s="34"/>
      <c r="SQN955" s="35"/>
      <c r="SQO955" s="34"/>
      <c r="SQV955" s="35"/>
      <c r="SQW955" s="34"/>
      <c r="SRD955" s="35"/>
      <c r="SRE955" s="34"/>
      <c r="SRL955" s="35"/>
      <c r="SRM955" s="34"/>
      <c r="SRT955" s="35"/>
      <c r="SRU955" s="34"/>
      <c r="SSB955" s="35"/>
      <c r="SSC955" s="34"/>
      <c r="SSJ955" s="35"/>
      <c r="SSK955" s="34"/>
      <c r="SSR955" s="35"/>
      <c r="SSS955" s="34"/>
      <c r="SSZ955" s="35"/>
      <c r="STA955" s="34"/>
      <c r="STH955" s="35"/>
      <c r="STI955" s="34"/>
      <c r="STP955" s="35"/>
      <c r="STQ955" s="34"/>
      <c r="STX955" s="35"/>
      <c r="STY955" s="34"/>
      <c r="SUF955" s="35"/>
      <c r="SUG955" s="34"/>
      <c r="SUN955" s="35"/>
      <c r="SUO955" s="34"/>
      <c r="SUV955" s="35"/>
      <c r="SUW955" s="34"/>
      <c r="SVD955" s="35"/>
      <c r="SVE955" s="34"/>
      <c r="SVL955" s="35"/>
      <c r="SVM955" s="34"/>
      <c r="SVT955" s="35"/>
      <c r="SVU955" s="34"/>
      <c r="SWB955" s="35"/>
      <c r="SWC955" s="34"/>
      <c r="SWJ955" s="35"/>
      <c r="SWK955" s="34"/>
      <c r="SWR955" s="35"/>
      <c r="SWS955" s="34"/>
      <c r="SWZ955" s="35"/>
      <c r="SXA955" s="34"/>
      <c r="SXH955" s="35"/>
      <c r="SXI955" s="34"/>
      <c r="SXP955" s="35"/>
      <c r="SXQ955" s="34"/>
      <c r="SXX955" s="35"/>
      <c r="SXY955" s="34"/>
      <c r="SYF955" s="35"/>
      <c r="SYG955" s="34"/>
      <c r="SYN955" s="35"/>
      <c r="SYO955" s="34"/>
      <c r="SYV955" s="35"/>
      <c r="SYW955" s="34"/>
      <c r="SZD955" s="35"/>
      <c r="SZE955" s="34"/>
      <c r="SZL955" s="35"/>
      <c r="SZM955" s="34"/>
      <c r="SZT955" s="35"/>
      <c r="SZU955" s="34"/>
      <c r="TAB955" s="35"/>
      <c r="TAC955" s="34"/>
      <c r="TAJ955" s="35"/>
      <c r="TAK955" s="34"/>
      <c r="TAR955" s="35"/>
      <c r="TAS955" s="34"/>
      <c r="TAZ955" s="35"/>
      <c r="TBA955" s="34"/>
      <c r="TBH955" s="35"/>
      <c r="TBI955" s="34"/>
      <c r="TBP955" s="35"/>
      <c r="TBQ955" s="34"/>
      <c r="TBX955" s="35"/>
      <c r="TBY955" s="34"/>
      <c r="TCF955" s="35"/>
      <c r="TCG955" s="34"/>
      <c r="TCN955" s="35"/>
      <c r="TCO955" s="34"/>
      <c r="TCV955" s="35"/>
      <c r="TCW955" s="34"/>
      <c r="TDD955" s="35"/>
      <c r="TDE955" s="34"/>
      <c r="TDL955" s="35"/>
      <c r="TDM955" s="34"/>
      <c r="TDT955" s="35"/>
      <c r="TDU955" s="34"/>
      <c r="TEB955" s="35"/>
      <c r="TEC955" s="34"/>
      <c r="TEJ955" s="35"/>
      <c r="TEK955" s="34"/>
      <c r="TER955" s="35"/>
      <c r="TES955" s="34"/>
      <c r="TEZ955" s="35"/>
      <c r="TFA955" s="34"/>
      <c r="TFH955" s="35"/>
      <c r="TFI955" s="34"/>
      <c r="TFP955" s="35"/>
      <c r="TFQ955" s="34"/>
      <c r="TFX955" s="35"/>
      <c r="TFY955" s="34"/>
      <c r="TGF955" s="35"/>
      <c r="TGG955" s="34"/>
      <c r="TGN955" s="35"/>
      <c r="TGO955" s="34"/>
      <c r="TGV955" s="35"/>
      <c r="TGW955" s="34"/>
      <c r="THD955" s="35"/>
      <c r="THE955" s="34"/>
      <c r="THL955" s="35"/>
      <c r="THM955" s="34"/>
      <c r="THT955" s="35"/>
      <c r="THU955" s="34"/>
      <c r="TIB955" s="35"/>
      <c r="TIC955" s="34"/>
      <c r="TIJ955" s="35"/>
      <c r="TIK955" s="34"/>
      <c r="TIR955" s="35"/>
      <c r="TIS955" s="34"/>
      <c r="TIZ955" s="35"/>
      <c r="TJA955" s="34"/>
      <c r="TJH955" s="35"/>
      <c r="TJI955" s="34"/>
      <c r="TJP955" s="35"/>
      <c r="TJQ955" s="34"/>
      <c r="TJX955" s="35"/>
      <c r="TJY955" s="34"/>
      <c r="TKF955" s="35"/>
      <c r="TKG955" s="34"/>
      <c r="TKN955" s="35"/>
      <c r="TKO955" s="34"/>
      <c r="TKV955" s="35"/>
      <c r="TKW955" s="34"/>
      <c r="TLD955" s="35"/>
      <c r="TLE955" s="34"/>
      <c r="TLL955" s="35"/>
      <c r="TLM955" s="34"/>
      <c r="TLT955" s="35"/>
      <c r="TLU955" s="34"/>
      <c r="TMB955" s="35"/>
      <c r="TMC955" s="34"/>
      <c r="TMJ955" s="35"/>
      <c r="TMK955" s="34"/>
      <c r="TMR955" s="35"/>
      <c r="TMS955" s="34"/>
      <c r="TMZ955" s="35"/>
      <c r="TNA955" s="34"/>
      <c r="TNH955" s="35"/>
      <c r="TNI955" s="34"/>
      <c r="TNP955" s="35"/>
      <c r="TNQ955" s="34"/>
      <c r="TNX955" s="35"/>
      <c r="TNY955" s="34"/>
      <c r="TOF955" s="35"/>
      <c r="TOG955" s="34"/>
      <c r="TON955" s="35"/>
      <c r="TOO955" s="34"/>
      <c r="TOV955" s="35"/>
      <c r="TOW955" s="34"/>
      <c r="TPD955" s="35"/>
      <c r="TPE955" s="34"/>
      <c r="TPL955" s="35"/>
      <c r="TPM955" s="34"/>
      <c r="TPT955" s="35"/>
      <c r="TPU955" s="34"/>
      <c r="TQB955" s="35"/>
      <c r="TQC955" s="34"/>
      <c r="TQJ955" s="35"/>
      <c r="TQK955" s="34"/>
      <c r="TQR955" s="35"/>
      <c r="TQS955" s="34"/>
      <c r="TQZ955" s="35"/>
      <c r="TRA955" s="34"/>
      <c r="TRH955" s="35"/>
      <c r="TRI955" s="34"/>
      <c r="TRP955" s="35"/>
      <c r="TRQ955" s="34"/>
      <c r="TRX955" s="35"/>
      <c r="TRY955" s="34"/>
      <c r="TSF955" s="35"/>
      <c r="TSG955" s="34"/>
      <c r="TSN955" s="35"/>
      <c r="TSO955" s="34"/>
      <c r="TSV955" s="35"/>
      <c r="TSW955" s="34"/>
      <c r="TTD955" s="35"/>
      <c r="TTE955" s="34"/>
      <c r="TTL955" s="35"/>
      <c r="TTM955" s="34"/>
      <c r="TTT955" s="35"/>
      <c r="TTU955" s="34"/>
      <c r="TUB955" s="35"/>
      <c r="TUC955" s="34"/>
      <c r="TUJ955" s="35"/>
      <c r="TUK955" s="34"/>
      <c r="TUR955" s="35"/>
      <c r="TUS955" s="34"/>
      <c r="TUZ955" s="35"/>
      <c r="TVA955" s="34"/>
      <c r="TVH955" s="35"/>
      <c r="TVI955" s="34"/>
      <c r="TVP955" s="35"/>
      <c r="TVQ955" s="34"/>
      <c r="TVX955" s="35"/>
      <c r="TVY955" s="34"/>
      <c r="TWF955" s="35"/>
      <c r="TWG955" s="34"/>
      <c r="TWN955" s="35"/>
      <c r="TWO955" s="34"/>
      <c r="TWV955" s="35"/>
      <c r="TWW955" s="34"/>
      <c r="TXD955" s="35"/>
      <c r="TXE955" s="34"/>
      <c r="TXL955" s="35"/>
      <c r="TXM955" s="34"/>
      <c r="TXT955" s="35"/>
      <c r="TXU955" s="34"/>
      <c r="TYB955" s="35"/>
      <c r="TYC955" s="34"/>
      <c r="TYJ955" s="35"/>
      <c r="TYK955" s="34"/>
      <c r="TYR955" s="35"/>
      <c r="TYS955" s="34"/>
      <c r="TYZ955" s="35"/>
      <c r="TZA955" s="34"/>
      <c r="TZH955" s="35"/>
      <c r="TZI955" s="34"/>
      <c r="TZP955" s="35"/>
      <c r="TZQ955" s="34"/>
      <c r="TZX955" s="35"/>
      <c r="TZY955" s="34"/>
      <c r="UAF955" s="35"/>
      <c r="UAG955" s="34"/>
      <c r="UAN955" s="35"/>
      <c r="UAO955" s="34"/>
      <c r="UAV955" s="35"/>
      <c r="UAW955" s="34"/>
      <c r="UBD955" s="35"/>
      <c r="UBE955" s="34"/>
      <c r="UBL955" s="35"/>
      <c r="UBM955" s="34"/>
      <c r="UBT955" s="35"/>
      <c r="UBU955" s="34"/>
      <c r="UCB955" s="35"/>
      <c r="UCC955" s="34"/>
      <c r="UCJ955" s="35"/>
      <c r="UCK955" s="34"/>
      <c r="UCR955" s="35"/>
      <c r="UCS955" s="34"/>
      <c r="UCZ955" s="35"/>
      <c r="UDA955" s="34"/>
      <c r="UDH955" s="35"/>
      <c r="UDI955" s="34"/>
      <c r="UDP955" s="35"/>
      <c r="UDQ955" s="34"/>
      <c r="UDX955" s="35"/>
      <c r="UDY955" s="34"/>
      <c r="UEF955" s="35"/>
      <c r="UEG955" s="34"/>
      <c r="UEN955" s="35"/>
      <c r="UEO955" s="34"/>
      <c r="UEV955" s="35"/>
      <c r="UEW955" s="34"/>
      <c r="UFD955" s="35"/>
      <c r="UFE955" s="34"/>
      <c r="UFL955" s="35"/>
      <c r="UFM955" s="34"/>
      <c r="UFT955" s="35"/>
      <c r="UFU955" s="34"/>
      <c r="UGB955" s="35"/>
      <c r="UGC955" s="34"/>
      <c r="UGJ955" s="35"/>
      <c r="UGK955" s="34"/>
      <c r="UGR955" s="35"/>
      <c r="UGS955" s="34"/>
      <c r="UGZ955" s="35"/>
      <c r="UHA955" s="34"/>
      <c r="UHH955" s="35"/>
      <c r="UHI955" s="34"/>
      <c r="UHP955" s="35"/>
      <c r="UHQ955" s="34"/>
      <c r="UHX955" s="35"/>
      <c r="UHY955" s="34"/>
      <c r="UIF955" s="35"/>
      <c r="UIG955" s="34"/>
      <c r="UIN955" s="35"/>
      <c r="UIO955" s="34"/>
      <c r="UIV955" s="35"/>
      <c r="UIW955" s="34"/>
      <c r="UJD955" s="35"/>
      <c r="UJE955" s="34"/>
      <c r="UJL955" s="35"/>
      <c r="UJM955" s="34"/>
      <c r="UJT955" s="35"/>
      <c r="UJU955" s="34"/>
      <c r="UKB955" s="35"/>
      <c r="UKC955" s="34"/>
      <c r="UKJ955" s="35"/>
      <c r="UKK955" s="34"/>
      <c r="UKR955" s="35"/>
      <c r="UKS955" s="34"/>
      <c r="UKZ955" s="35"/>
      <c r="ULA955" s="34"/>
      <c r="ULH955" s="35"/>
      <c r="ULI955" s="34"/>
      <c r="ULP955" s="35"/>
      <c r="ULQ955" s="34"/>
      <c r="ULX955" s="35"/>
      <c r="ULY955" s="34"/>
      <c r="UMF955" s="35"/>
      <c r="UMG955" s="34"/>
      <c r="UMN955" s="35"/>
      <c r="UMO955" s="34"/>
      <c r="UMV955" s="35"/>
      <c r="UMW955" s="34"/>
      <c r="UND955" s="35"/>
      <c r="UNE955" s="34"/>
      <c r="UNL955" s="35"/>
      <c r="UNM955" s="34"/>
      <c r="UNT955" s="35"/>
      <c r="UNU955" s="34"/>
      <c r="UOB955" s="35"/>
      <c r="UOC955" s="34"/>
      <c r="UOJ955" s="35"/>
      <c r="UOK955" s="34"/>
      <c r="UOR955" s="35"/>
      <c r="UOS955" s="34"/>
      <c r="UOZ955" s="35"/>
      <c r="UPA955" s="34"/>
      <c r="UPH955" s="35"/>
      <c r="UPI955" s="34"/>
      <c r="UPP955" s="35"/>
      <c r="UPQ955" s="34"/>
      <c r="UPX955" s="35"/>
      <c r="UPY955" s="34"/>
      <c r="UQF955" s="35"/>
      <c r="UQG955" s="34"/>
      <c r="UQN955" s="35"/>
      <c r="UQO955" s="34"/>
      <c r="UQV955" s="35"/>
      <c r="UQW955" s="34"/>
      <c r="URD955" s="35"/>
      <c r="URE955" s="34"/>
      <c r="URL955" s="35"/>
      <c r="URM955" s="34"/>
      <c r="URT955" s="35"/>
      <c r="URU955" s="34"/>
      <c r="USB955" s="35"/>
      <c r="USC955" s="34"/>
      <c r="USJ955" s="35"/>
      <c r="USK955" s="34"/>
      <c r="USR955" s="35"/>
      <c r="USS955" s="34"/>
      <c r="USZ955" s="35"/>
      <c r="UTA955" s="34"/>
      <c r="UTH955" s="35"/>
      <c r="UTI955" s="34"/>
      <c r="UTP955" s="35"/>
      <c r="UTQ955" s="34"/>
      <c r="UTX955" s="35"/>
      <c r="UTY955" s="34"/>
      <c r="UUF955" s="35"/>
      <c r="UUG955" s="34"/>
      <c r="UUN955" s="35"/>
      <c r="UUO955" s="34"/>
      <c r="UUV955" s="35"/>
      <c r="UUW955" s="34"/>
      <c r="UVD955" s="35"/>
      <c r="UVE955" s="34"/>
      <c r="UVL955" s="35"/>
      <c r="UVM955" s="34"/>
      <c r="UVT955" s="35"/>
      <c r="UVU955" s="34"/>
      <c r="UWB955" s="35"/>
      <c r="UWC955" s="34"/>
      <c r="UWJ955" s="35"/>
      <c r="UWK955" s="34"/>
      <c r="UWR955" s="35"/>
      <c r="UWS955" s="34"/>
      <c r="UWZ955" s="35"/>
      <c r="UXA955" s="34"/>
      <c r="UXH955" s="35"/>
      <c r="UXI955" s="34"/>
      <c r="UXP955" s="35"/>
      <c r="UXQ955" s="34"/>
      <c r="UXX955" s="35"/>
      <c r="UXY955" s="34"/>
      <c r="UYF955" s="35"/>
      <c r="UYG955" s="34"/>
      <c r="UYN955" s="35"/>
      <c r="UYO955" s="34"/>
      <c r="UYV955" s="35"/>
      <c r="UYW955" s="34"/>
      <c r="UZD955" s="35"/>
      <c r="UZE955" s="34"/>
      <c r="UZL955" s="35"/>
      <c r="UZM955" s="34"/>
      <c r="UZT955" s="35"/>
      <c r="UZU955" s="34"/>
      <c r="VAB955" s="35"/>
      <c r="VAC955" s="34"/>
      <c r="VAJ955" s="35"/>
      <c r="VAK955" s="34"/>
      <c r="VAR955" s="35"/>
      <c r="VAS955" s="34"/>
      <c r="VAZ955" s="35"/>
      <c r="VBA955" s="34"/>
      <c r="VBH955" s="35"/>
      <c r="VBI955" s="34"/>
      <c r="VBP955" s="35"/>
      <c r="VBQ955" s="34"/>
      <c r="VBX955" s="35"/>
      <c r="VBY955" s="34"/>
      <c r="VCF955" s="35"/>
      <c r="VCG955" s="34"/>
      <c r="VCN955" s="35"/>
      <c r="VCO955" s="34"/>
      <c r="VCV955" s="35"/>
      <c r="VCW955" s="34"/>
      <c r="VDD955" s="35"/>
      <c r="VDE955" s="34"/>
      <c r="VDL955" s="35"/>
      <c r="VDM955" s="34"/>
      <c r="VDT955" s="35"/>
      <c r="VDU955" s="34"/>
      <c r="VEB955" s="35"/>
      <c r="VEC955" s="34"/>
      <c r="VEJ955" s="35"/>
      <c r="VEK955" s="34"/>
      <c r="VER955" s="35"/>
      <c r="VES955" s="34"/>
      <c r="VEZ955" s="35"/>
      <c r="VFA955" s="34"/>
      <c r="VFH955" s="35"/>
      <c r="VFI955" s="34"/>
      <c r="VFP955" s="35"/>
      <c r="VFQ955" s="34"/>
      <c r="VFX955" s="35"/>
      <c r="VFY955" s="34"/>
      <c r="VGF955" s="35"/>
      <c r="VGG955" s="34"/>
      <c r="VGN955" s="35"/>
      <c r="VGO955" s="34"/>
      <c r="VGV955" s="35"/>
      <c r="VGW955" s="34"/>
      <c r="VHD955" s="35"/>
      <c r="VHE955" s="34"/>
      <c r="VHL955" s="35"/>
      <c r="VHM955" s="34"/>
      <c r="VHT955" s="35"/>
      <c r="VHU955" s="34"/>
      <c r="VIB955" s="35"/>
      <c r="VIC955" s="34"/>
      <c r="VIJ955" s="35"/>
      <c r="VIK955" s="34"/>
      <c r="VIR955" s="35"/>
      <c r="VIS955" s="34"/>
      <c r="VIZ955" s="35"/>
      <c r="VJA955" s="34"/>
      <c r="VJH955" s="35"/>
      <c r="VJI955" s="34"/>
      <c r="VJP955" s="35"/>
      <c r="VJQ955" s="34"/>
      <c r="VJX955" s="35"/>
      <c r="VJY955" s="34"/>
      <c r="VKF955" s="35"/>
      <c r="VKG955" s="34"/>
      <c r="VKN955" s="35"/>
      <c r="VKO955" s="34"/>
      <c r="VKV955" s="35"/>
      <c r="VKW955" s="34"/>
      <c r="VLD955" s="35"/>
      <c r="VLE955" s="34"/>
      <c r="VLL955" s="35"/>
      <c r="VLM955" s="34"/>
      <c r="VLT955" s="35"/>
      <c r="VLU955" s="34"/>
      <c r="VMB955" s="35"/>
      <c r="VMC955" s="34"/>
      <c r="VMJ955" s="35"/>
      <c r="VMK955" s="34"/>
      <c r="VMR955" s="35"/>
      <c r="VMS955" s="34"/>
      <c r="VMZ955" s="35"/>
      <c r="VNA955" s="34"/>
      <c r="VNH955" s="35"/>
      <c r="VNI955" s="34"/>
      <c r="VNP955" s="35"/>
      <c r="VNQ955" s="34"/>
      <c r="VNX955" s="35"/>
      <c r="VNY955" s="34"/>
      <c r="VOF955" s="35"/>
      <c r="VOG955" s="34"/>
      <c r="VON955" s="35"/>
      <c r="VOO955" s="34"/>
      <c r="VOV955" s="35"/>
      <c r="VOW955" s="34"/>
      <c r="VPD955" s="35"/>
      <c r="VPE955" s="34"/>
      <c r="VPL955" s="35"/>
      <c r="VPM955" s="34"/>
      <c r="VPT955" s="35"/>
      <c r="VPU955" s="34"/>
      <c r="VQB955" s="35"/>
      <c r="VQC955" s="34"/>
      <c r="VQJ955" s="35"/>
      <c r="VQK955" s="34"/>
      <c r="VQR955" s="35"/>
      <c r="VQS955" s="34"/>
      <c r="VQZ955" s="35"/>
      <c r="VRA955" s="34"/>
      <c r="VRH955" s="35"/>
      <c r="VRI955" s="34"/>
      <c r="VRP955" s="35"/>
      <c r="VRQ955" s="34"/>
      <c r="VRX955" s="35"/>
      <c r="VRY955" s="34"/>
      <c r="VSF955" s="35"/>
      <c r="VSG955" s="34"/>
      <c r="VSN955" s="35"/>
      <c r="VSO955" s="34"/>
      <c r="VSV955" s="35"/>
      <c r="VSW955" s="34"/>
      <c r="VTD955" s="35"/>
      <c r="VTE955" s="34"/>
      <c r="VTL955" s="35"/>
      <c r="VTM955" s="34"/>
      <c r="VTT955" s="35"/>
      <c r="VTU955" s="34"/>
      <c r="VUB955" s="35"/>
      <c r="VUC955" s="34"/>
      <c r="VUJ955" s="35"/>
      <c r="VUK955" s="34"/>
      <c r="VUR955" s="35"/>
      <c r="VUS955" s="34"/>
      <c r="VUZ955" s="35"/>
      <c r="VVA955" s="34"/>
      <c r="VVH955" s="35"/>
      <c r="VVI955" s="34"/>
      <c r="VVP955" s="35"/>
      <c r="VVQ955" s="34"/>
      <c r="VVX955" s="35"/>
      <c r="VVY955" s="34"/>
      <c r="VWF955" s="35"/>
      <c r="VWG955" s="34"/>
      <c r="VWN955" s="35"/>
      <c r="VWO955" s="34"/>
      <c r="VWV955" s="35"/>
      <c r="VWW955" s="34"/>
      <c r="VXD955" s="35"/>
      <c r="VXE955" s="34"/>
      <c r="VXL955" s="35"/>
      <c r="VXM955" s="34"/>
      <c r="VXT955" s="35"/>
      <c r="VXU955" s="34"/>
      <c r="VYB955" s="35"/>
      <c r="VYC955" s="34"/>
      <c r="VYJ955" s="35"/>
      <c r="VYK955" s="34"/>
      <c r="VYR955" s="35"/>
      <c r="VYS955" s="34"/>
      <c r="VYZ955" s="35"/>
      <c r="VZA955" s="34"/>
      <c r="VZH955" s="35"/>
      <c r="VZI955" s="34"/>
      <c r="VZP955" s="35"/>
      <c r="VZQ955" s="34"/>
      <c r="VZX955" s="35"/>
      <c r="VZY955" s="34"/>
      <c r="WAF955" s="35"/>
      <c r="WAG955" s="34"/>
      <c r="WAN955" s="35"/>
      <c r="WAO955" s="34"/>
      <c r="WAV955" s="35"/>
      <c r="WAW955" s="34"/>
      <c r="WBD955" s="35"/>
      <c r="WBE955" s="34"/>
      <c r="WBL955" s="35"/>
      <c r="WBM955" s="34"/>
      <c r="WBT955" s="35"/>
      <c r="WBU955" s="34"/>
      <c r="WCB955" s="35"/>
      <c r="WCC955" s="34"/>
      <c r="WCJ955" s="35"/>
      <c r="WCK955" s="34"/>
      <c r="WCR955" s="35"/>
      <c r="WCS955" s="34"/>
      <c r="WCZ955" s="35"/>
      <c r="WDA955" s="34"/>
      <c r="WDH955" s="35"/>
      <c r="WDI955" s="34"/>
      <c r="WDP955" s="35"/>
      <c r="WDQ955" s="34"/>
      <c r="WDX955" s="35"/>
      <c r="WDY955" s="34"/>
      <c r="WEF955" s="35"/>
      <c r="WEG955" s="34"/>
      <c r="WEN955" s="35"/>
      <c r="WEO955" s="34"/>
      <c r="WEV955" s="35"/>
      <c r="WEW955" s="34"/>
      <c r="WFD955" s="35"/>
      <c r="WFE955" s="34"/>
      <c r="WFL955" s="35"/>
      <c r="WFM955" s="34"/>
      <c r="WFT955" s="35"/>
      <c r="WFU955" s="34"/>
      <c r="WGB955" s="35"/>
      <c r="WGC955" s="34"/>
      <c r="WGJ955" s="35"/>
      <c r="WGK955" s="34"/>
      <c r="WGR955" s="35"/>
      <c r="WGS955" s="34"/>
      <c r="WGZ955" s="35"/>
      <c r="WHA955" s="34"/>
      <c r="WHH955" s="35"/>
      <c r="WHI955" s="34"/>
      <c r="WHP955" s="35"/>
      <c r="WHQ955" s="34"/>
      <c r="WHX955" s="35"/>
      <c r="WHY955" s="34"/>
      <c r="WIF955" s="35"/>
      <c r="WIG955" s="34"/>
      <c r="WIN955" s="35"/>
      <c r="WIO955" s="34"/>
      <c r="WIV955" s="35"/>
      <c r="WIW955" s="34"/>
      <c r="WJD955" s="35"/>
      <c r="WJE955" s="34"/>
      <c r="WJL955" s="35"/>
      <c r="WJM955" s="34"/>
      <c r="WJT955" s="35"/>
      <c r="WJU955" s="34"/>
      <c r="WKB955" s="35"/>
      <c r="WKC955" s="34"/>
      <c r="WKJ955" s="35"/>
      <c r="WKK955" s="34"/>
      <c r="WKR955" s="35"/>
      <c r="WKS955" s="34"/>
      <c r="WKZ955" s="35"/>
      <c r="WLA955" s="34"/>
      <c r="WLH955" s="35"/>
      <c r="WLI955" s="34"/>
      <c r="WLP955" s="35"/>
      <c r="WLQ955" s="34"/>
      <c r="WLX955" s="35"/>
      <c r="WLY955" s="34"/>
      <c r="WMF955" s="35"/>
      <c r="WMG955" s="34"/>
      <c r="WMN955" s="35"/>
      <c r="WMO955" s="34"/>
      <c r="WMV955" s="35"/>
      <c r="WMW955" s="34"/>
      <c r="WND955" s="35"/>
      <c r="WNE955" s="34"/>
      <c r="WNL955" s="35"/>
      <c r="WNM955" s="34"/>
      <c r="WNT955" s="35"/>
      <c r="WNU955" s="34"/>
      <c r="WOB955" s="35"/>
      <c r="WOC955" s="34"/>
      <c r="WOJ955" s="35"/>
      <c r="WOK955" s="34"/>
      <c r="WOR955" s="35"/>
      <c r="WOS955" s="34"/>
      <c r="WOZ955" s="35"/>
      <c r="WPA955" s="34"/>
      <c r="WPH955" s="35"/>
      <c r="WPI955" s="34"/>
      <c r="WPP955" s="35"/>
      <c r="WPQ955" s="34"/>
      <c r="WPX955" s="35"/>
      <c r="WPY955" s="34"/>
      <c r="WQF955" s="35"/>
      <c r="WQG955" s="34"/>
      <c r="WQN955" s="35"/>
      <c r="WQO955" s="34"/>
      <c r="WQV955" s="35"/>
      <c r="WQW955" s="34"/>
      <c r="WRD955" s="35"/>
      <c r="WRE955" s="34"/>
      <c r="WRL955" s="35"/>
      <c r="WRM955" s="34"/>
      <c r="WRT955" s="35"/>
      <c r="WRU955" s="34"/>
      <c r="WSB955" s="35"/>
      <c r="WSC955" s="34"/>
      <c r="WSJ955" s="35"/>
      <c r="WSK955" s="34"/>
      <c r="WSR955" s="35"/>
      <c r="WSS955" s="34"/>
      <c r="WSZ955" s="35"/>
      <c r="WTA955" s="34"/>
      <c r="WTH955" s="35"/>
      <c r="WTI955" s="34"/>
      <c r="WTP955" s="35"/>
      <c r="WTQ955" s="34"/>
      <c r="WTX955" s="35"/>
      <c r="WTY955" s="34"/>
      <c r="WUF955" s="35"/>
      <c r="WUG955" s="34"/>
      <c r="WUN955" s="35"/>
      <c r="WUO955" s="34"/>
      <c r="WUV955" s="35"/>
      <c r="WUW955" s="34"/>
      <c r="WVD955" s="35"/>
      <c r="WVE955" s="34"/>
      <c r="WVL955" s="35"/>
      <c r="WVM955" s="34"/>
      <c r="WVT955" s="35"/>
      <c r="WVU955" s="34"/>
      <c r="WWB955" s="35"/>
      <c r="WWC955" s="34"/>
      <c r="WWJ955" s="35"/>
      <c r="WWK955" s="34"/>
      <c r="WWR955" s="35"/>
      <c r="WWS955" s="34"/>
      <c r="WWZ955" s="35"/>
      <c r="WXA955" s="34"/>
      <c r="WXH955" s="35"/>
      <c r="WXI955" s="34"/>
      <c r="WXP955" s="35"/>
      <c r="WXQ955" s="34"/>
      <c r="WXX955" s="35"/>
      <c r="WXY955" s="34"/>
      <c r="WYF955" s="35"/>
      <c r="WYG955" s="34"/>
      <c r="WYN955" s="35"/>
      <c r="WYO955" s="34"/>
      <c r="WYV955" s="35"/>
      <c r="WYW955" s="34"/>
      <c r="WZD955" s="35"/>
      <c r="WZE955" s="34"/>
      <c r="WZL955" s="35"/>
      <c r="WZM955" s="34"/>
      <c r="WZT955" s="35"/>
      <c r="WZU955" s="34"/>
      <c r="XAB955" s="35"/>
      <c r="XAC955" s="34"/>
      <c r="XAJ955" s="35"/>
      <c r="XAK955" s="34"/>
      <c r="XAR955" s="35"/>
      <c r="XAS955" s="34"/>
      <c r="XAZ955" s="35"/>
      <c r="XBA955" s="34"/>
      <c r="XBH955" s="35"/>
      <c r="XBI955" s="34"/>
      <c r="XBP955" s="35"/>
      <c r="XBQ955" s="34"/>
      <c r="XBX955" s="35"/>
      <c r="XBY955" s="34"/>
      <c r="XCF955" s="35"/>
      <c r="XCG955" s="34"/>
      <c r="XCN955" s="35"/>
      <c r="XCO955" s="34"/>
      <c r="XCV955" s="35"/>
      <c r="XCW955" s="34"/>
      <c r="XDD955" s="35"/>
      <c r="XDE955" s="34"/>
      <c r="XDL955" s="35"/>
      <c r="XDM955" s="34"/>
      <c r="XDT955" s="35"/>
      <c r="XDU955" s="34"/>
      <c r="XEB955" s="35"/>
      <c r="XEC955" s="34"/>
      <c r="XEJ955" s="35"/>
      <c r="XEK955" s="34"/>
      <c r="XER955" s="35"/>
      <c r="XES955" s="34"/>
      <c r="XEZ955" s="35"/>
      <c r="XFA955" s="34"/>
    </row>
    <row r="956" spans="1:1021 1028:2045 2052:3069 3076:4093 4100:5117 5124:6141 6148:7165 7172:8189 8196:9213 9220:10237 10244:11261 11268:12285 12292:13309 13316:14333 14340:15357 15364:16381" x14ac:dyDescent="0.25">
      <c r="A956" t="s">
        <v>21</v>
      </c>
      <c r="B956" t="s">
        <v>151</v>
      </c>
      <c r="C956">
        <v>566</v>
      </c>
      <c r="D956">
        <v>566</v>
      </c>
      <c r="E956" s="35">
        <v>1</v>
      </c>
      <c r="F956" s="34">
        <v>1E-156</v>
      </c>
      <c r="G956">
        <v>98.15</v>
      </c>
      <c r="H956">
        <v>1790</v>
      </c>
      <c r="I956" t="str">
        <f>HYPERLINK("https://www.ncbi.nlm.nih.gov/nucleotide/KX253952.1?report=genbank&amp;log$=nucltop&amp;blast_rank=54&amp;RID=XE5J84ZU013","KX253952.1")</f>
        <v>KX253952.1</v>
      </c>
      <c r="L956" s="35"/>
      <c r="M956" s="34"/>
      <c r="T956" s="35"/>
      <c r="U956" s="34"/>
      <c r="AB956" s="35"/>
      <c r="AC956" s="34"/>
      <c r="AJ956" s="35"/>
      <c r="AK956" s="34"/>
      <c r="AR956" s="35"/>
      <c r="AS956" s="34"/>
      <c r="AZ956" s="35"/>
      <c r="BA956" s="34"/>
      <c r="BH956" s="35"/>
      <c r="BI956" s="34"/>
      <c r="BP956" s="35"/>
      <c r="BQ956" s="34"/>
      <c r="BX956" s="35"/>
      <c r="BY956" s="34"/>
      <c r="CF956" s="35"/>
      <c r="CG956" s="34"/>
      <c r="CN956" s="35"/>
      <c r="CO956" s="34"/>
      <c r="CV956" s="35"/>
      <c r="CW956" s="34"/>
      <c r="DD956" s="35"/>
      <c r="DE956" s="34"/>
      <c r="DL956" s="35"/>
      <c r="DM956" s="34"/>
      <c r="DT956" s="35"/>
      <c r="DU956" s="34"/>
      <c r="EB956" s="35"/>
      <c r="EC956" s="34"/>
      <c r="EJ956" s="35"/>
      <c r="EK956" s="34"/>
      <c r="ER956" s="35"/>
      <c r="ES956" s="34"/>
      <c r="EZ956" s="35"/>
      <c r="FA956" s="34"/>
      <c r="FH956" s="35"/>
      <c r="FI956" s="34"/>
      <c r="FP956" s="35"/>
      <c r="FQ956" s="34"/>
      <c r="FX956" s="35"/>
      <c r="FY956" s="34"/>
      <c r="GF956" s="35"/>
      <c r="GG956" s="34"/>
      <c r="GN956" s="35"/>
      <c r="GO956" s="34"/>
      <c r="GV956" s="35"/>
      <c r="GW956" s="34"/>
      <c r="HD956" s="35"/>
      <c r="HE956" s="34"/>
      <c r="HL956" s="35"/>
      <c r="HM956" s="34"/>
      <c r="HT956" s="35"/>
      <c r="HU956" s="34"/>
      <c r="IB956" s="35"/>
      <c r="IC956" s="34"/>
      <c r="IJ956" s="35"/>
      <c r="IK956" s="34"/>
      <c r="IR956" s="35"/>
      <c r="IS956" s="34"/>
      <c r="IZ956" s="35"/>
      <c r="JA956" s="34"/>
      <c r="JH956" s="35"/>
      <c r="JI956" s="34"/>
      <c r="JP956" s="35"/>
      <c r="JQ956" s="34"/>
      <c r="JX956" s="35"/>
      <c r="JY956" s="34"/>
      <c r="KF956" s="35"/>
      <c r="KG956" s="34"/>
      <c r="KN956" s="35"/>
      <c r="KO956" s="34"/>
      <c r="KV956" s="35"/>
      <c r="KW956" s="34"/>
      <c r="LD956" s="35"/>
      <c r="LE956" s="34"/>
      <c r="LL956" s="35"/>
      <c r="LM956" s="34"/>
      <c r="LT956" s="35"/>
      <c r="LU956" s="34"/>
      <c r="MB956" s="35"/>
      <c r="MC956" s="34"/>
      <c r="MJ956" s="35"/>
      <c r="MK956" s="34"/>
      <c r="MR956" s="35"/>
      <c r="MS956" s="34"/>
      <c r="MZ956" s="35"/>
      <c r="NA956" s="34"/>
      <c r="NH956" s="35"/>
      <c r="NI956" s="34"/>
      <c r="NP956" s="35"/>
      <c r="NQ956" s="34"/>
      <c r="NX956" s="35"/>
      <c r="NY956" s="34"/>
      <c r="OF956" s="35"/>
      <c r="OG956" s="34"/>
      <c r="ON956" s="35"/>
      <c r="OO956" s="34"/>
      <c r="OV956" s="35"/>
      <c r="OW956" s="34"/>
      <c r="PD956" s="35"/>
      <c r="PE956" s="34"/>
      <c r="PL956" s="35"/>
      <c r="PM956" s="34"/>
      <c r="PT956" s="35"/>
      <c r="PU956" s="34"/>
      <c r="QB956" s="35"/>
      <c r="QC956" s="34"/>
      <c r="QJ956" s="35"/>
      <c r="QK956" s="34"/>
      <c r="QR956" s="35"/>
      <c r="QS956" s="34"/>
      <c r="QZ956" s="35"/>
      <c r="RA956" s="34"/>
      <c r="RH956" s="35"/>
      <c r="RI956" s="34"/>
      <c r="RP956" s="35"/>
      <c r="RQ956" s="34"/>
      <c r="RX956" s="35"/>
      <c r="RY956" s="34"/>
      <c r="SF956" s="35"/>
      <c r="SG956" s="34"/>
      <c r="SN956" s="35"/>
      <c r="SO956" s="34"/>
      <c r="SV956" s="35"/>
      <c r="SW956" s="34"/>
      <c r="TD956" s="35"/>
      <c r="TE956" s="34"/>
      <c r="TL956" s="35"/>
      <c r="TM956" s="34"/>
      <c r="TT956" s="35"/>
      <c r="TU956" s="34"/>
      <c r="UB956" s="35"/>
      <c r="UC956" s="34"/>
      <c r="UJ956" s="35"/>
      <c r="UK956" s="34"/>
      <c r="UR956" s="35"/>
      <c r="US956" s="34"/>
      <c r="UZ956" s="35"/>
      <c r="VA956" s="34"/>
      <c r="VH956" s="35"/>
      <c r="VI956" s="34"/>
      <c r="VP956" s="35"/>
      <c r="VQ956" s="34"/>
      <c r="VX956" s="35"/>
      <c r="VY956" s="34"/>
      <c r="WF956" s="35"/>
      <c r="WG956" s="34"/>
      <c r="WN956" s="35"/>
      <c r="WO956" s="34"/>
      <c r="WV956" s="35"/>
      <c r="WW956" s="34"/>
      <c r="XD956" s="35"/>
      <c r="XE956" s="34"/>
      <c r="XL956" s="35"/>
      <c r="XM956" s="34"/>
      <c r="XT956" s="35"/>
      <c r="XU956" s="34"/>
      <c r="YB956" s="35"/>
      <c r="YC956" s="34"/>
      <c r="YJ956" s="35"/>
      <c r="YK956" s="34"/>
      <c r="YR956" s="35"/>
      <c r="YS956" s="34"/>
      <c r="YZ956" s="35"/>
      <c r="ZA956" s="34"/>
      <c r="ZH956" s="35"/>
      <c r="ZI956" s="34"/>
      <c r="ZP956" s="35"/>
      <c r="ZQ956" s="34"/>
      <c r="ZX956" s="35"/>
      <c r="ZY956" s="34"/>
      <c r="AAF956" s="35"/>
      <c r="AAG956" s="34"/>
      <c r="AAN956" s="35"/>
      <c r="AAO956" s="34"/>
      <c r="AAV956" s="35"/>
      <c r="AAW956" s="34"/>
      <c r="ABD956" s="35"/>
      <c r="ABE956" s="34"/>
      <c r="ABL956" s="35"/>
      <c r="ABM956" s="34"/>
      <c r="ABT956" s="35"/>
      <c r="ABU956" s="34"/>
      <c r="ACB956" s="35"/>
      <c r="ACC956" s="34"/>
      <c r="ACJ956" s="35"/>
      <c r="ACK956" s="34"/>
      <c r="ACR956" s="35"/>
      <c r="ACS956" s="34"/>
      <c r="ACZ956" s="35"/>
      <c r="ADA956" s="34"/>
      <c r="ADH956" s="35"/>
      <c r="ADI956" s="34"/>
      <c r="ADP956" s="35"/>
      <c r="ADQ956" s="34"/>
      <c r="ADX956" s="35"/>
      <c r="ADY956" s="34"/>
      <c r="AEF956" s="35"/>
      <c r="AEG956" s="34"/>
      <c r="AEN956" s="35"/>
      <c r="AEO956" s="34"/>
      <c r="AEV956" s="35"/>
      <c r="AEW956" s="34"/>
      <c r="AFD956" s="35"/>
      <c r="AFE956" s="34"/>
      <c r="AFL956" s="35"/>
      <c r="AFM956" s="34"/>
      <c r="AFT956" s="35"/>
      <c r="AFU956" s="34"/>
      <c r="AGB956" s="35"/>
      <c r="AGC956" s="34"/>
      <c r="AGJ956" s="35"/>
      <c r="AGK956" s="34"/>
      <c r="AGR956" s="35"/>
      <c r="AGS956" s="34"/>
      <c r="AGZ956" s="35"/>
      <c r="AHA956" s="34"/>
      <c r="AHH956" s="35"/>
      <c r="AHI956" s="34"/>
      <c r="AHP956" s="35"/>
      <c r="AHQ956" s="34"/>
      <c r="AHX956" s="35"/>
      <c r="AHY956" s="34"/>
      <c r="AIF956" s="35"/>
      <c r="AIG956" s="34"/>
      <c r="AIN956" s="35"/>
      <c r="AIO956" s="34"/>
      <c r="AIV956" s="35"/>
      <c r="AIW956" s="34"/>
      <c r="AJD956" s="35"/>
      <c r="AJE956" s="34"/>
      <c r="AJL956" s="35"/>
      <c r="AJM956" s="34"/>
      <c r="AJT956" s="35"/>
      <c r="AJU956" s="34"/>
      <c r="AKB956" s="35"/>
      <c r="AKC956" s="34"/>
      <c r="AKJ956" s="35"/>
      <c r="AKK956" s="34"/>
      <c r="AKR956" s="35"/>
      <c r="AKS956" s="34"/>
      <c r="AKZ956" s="35"/>
      <c r="ALA956" s="34"/>
      <c r="ALH956" s="35"/>
      <c r="ALI956" s="34"/>
      <c r="ALP956" s="35"/>
      <c r="ALQ956" s="34"/>
      <c r="ALX956" s="35"/>
      <c r="ALY956" s="34"/>
      <c r="AMF956" s="35"/>
      <c r="AMG956" s="34"/>
      <c r="AMN956" s="35"/>
      <c r="AMO956" s="34"/>
      <c r="AMV956" s="35"/>
      <c r="AMW956" s="34"/>
      <c r="AND956" s="35"/>
      <c r="ANE956" s="34"/>
      <c r="ANL956" s="35"/>
      <c r="ANM956" s="34"/>
      <c r="ANT956" s="35"/>
      <c r="ANU956" s="34"/>
      <c r="AOB956" s="35"/>
      <c r="AOC956" s="34"/>
      <c r="AOJ956" s="35"/>
      <c r="AOK956" s="34"/>
      <c r="AOR956" s="35"/>
      <c r="AOS956" s="34"/>
      <c r="AOZ956" s="35"/>
      <c r="APA956" s="34"/>
      <c r="APH956" s="35"/>
      <c r="API956" s="34"/>
      <c r="APP956" s="35"/>
      <c r="APQ956" s="34"/>
      <c r="APX956" s="35"/>
      <c r="APY956" s="34"/>
      <c r="AQF956" s="35"/>
      <c r="AQG956" s="34"/>
      <c r="AQN956" s="35"/>
      <c r="AQO956" s="34"/>
      <c r="AQV956" s="35"/>
      <c r="AQW956" s="34"/>
      <c r="ARD956" s="35"/>
      <c r="ARE956" s="34"/>
      <c r="ARL956" s="35"/>
      <c r="ARM956" s="34"/>
      <c r="ART956" s="35"/>
      <c r="ARU956" s="34"/>
      <c r="ASB956" s="35"/>
      <c r="ASC956" s="34"/>
      <c r="ASJ956" s="35"/>
      <c r="ASK956" s="34"/>
      <c r="ASR956" s="35"/>
      <c r="ASS956" s="34"/>
      <c r="ASZ956" s="35"/>
      <c r="ATA956" s="34"/>
      <c r="ATH956" s="35"/>
      <c r="ATI956" s="34"/>
      <c r="ATP956" s="35"/>
      <c r="ATQ956" s="34"/>
      <c r="ATX956" s="35"/>
      <c r="ATY956" s="34"/>
      <c r="AUF956" s="35"/>
      <c r="AUG956" s="34"/>
      <c r="AUN956" s="35"/>
      <c r="AUO956" s="34"/>
      <c r="AUV956" s="35"/>
      <c r="AUW956" s="34"/>
      <c r="AVD956" s="35"/>
      <c r="AVE956" s="34"/>
      <c r="AVL956" s="35"/>
      <c r="AVM956" s="34"/>
      <c r="AVT956" s="35"/>
      <c r="AVU956" s="34"/>
      <c r="AWB956" s="35"/>
      <c r="AWC956" s="34"/>
      <c r="AWJ956" s="35"/>
      <c r="AWK956" s="34"/>
      <c r="AWR956" s="35"/>
      <c r="AWS956" s="34"/>
      <c r="AWZ956" s="35"/>
      <c r="AXA956" s="34"/>
      <c r="AXH956" s="35"/>
      <c r="AXI956" s="34"/>
      <c r="AXP956" s="35"/>
      <c r="AXQ956" s="34"/>
      <c r="AXX956" s="35"/>
      <c r="AXY956" s="34"/>
      <c r="AYF956" s="35"/>
      <c r="AYG956" s="34"/>
      <c r="AYN956" s="35"/>
      <c r="AYO956" s="34"/>
      <c r="AYV956" s="35"/>
      <c r="AYW956" s="34"/>
      <c r="AZD956" s="35"/>
      <c r="AZE956" s="34"/>
      <c r="AZL956" s="35"/>
      <c r="AZM956" s="34"/>
      <c r="AZT956" s="35"/>
      <c r="AZU956" s="34"/>
      <c r="BAB956" s="35"/>
      <c r="BAC956" s="34"/>
      <c r="BAJ956" s="35"/>
      <c r="BAK956" s="34"/>
      <c r="BAR956" s="35"/>
      <c r="BAS956" s="34"/>
      <c r="BAZ956" s="35"/>
      <c r="BBA956" s="34"/>
      <c r="BBH956" s="35"/>
      <c r="BBI956" s="34"/>
      <c r="BBP956" s="35"/>
      <c r="BBQ956" s="34"/>
      <c r="BBX956" s="35"/>
      <c r="BBY956" s="34"/>
      <c r="BCF956" s="35"/>
      <c r="BCG956" s="34"/>
      <c r="BCN956" s="35"/>
      <c r="BCO956" s="34"/>
      <c r="BCV956" s="35"/>
      <c r="BCW956" s="34"/>
      <c r="BDD956" s="35"/>
      <c r="BDE956" s="34"/>
      <c r="BDL956" s="35"/>
      <c r="BDM956" s="34"/>
      <c r="BDT956" s="35"/>
      <c r="BDU956" s="34"/>
      <c r="BEB956" s="35"/>
      <c r="BEC956" s="34"/>
      <c r="BEJ956" s="35"/>
      <c r="BEK956" s="34"/>
      <c r="BER956" s="35"/>
      <c r="BES956" s="34"/>
      <c r="BEZ956" s="35"/>
      <c r="BFA956" s="34"/>
      <c r="BFH956" s="35"/>
      <c r="BFI956" s="34"/>
      <c r="BFP956" s="35"/>
      <c r="BFQ956" s="34"/>
      <c r="BFX956" s="35"/>
      <c r="BFY956" s="34"/>
      <c r="BGF956" s="35"/>
      <c r="BGG956" s="34"/>
      <c r="BGN956" s="35"/>
      <c r="BGO956" s="34"/>
      <c r="BGV956" s="35"/>
      <c r="BGW956" s="34"/>
      <c r="BHD956" s="35"/>
      <c r="BHE956" s="34"/>
      <c r="BHL956" s="35"/>
      <c r="BHM956" s="34"/>
      <c r="BHT956" s="35"/>
      <c r="BHU956" s="34"/>
      <c r="BIB956" s="35"/>
      <c r="BIC956" s="34"/>
      <c r="BIJ956" s="35"/>
      <c r="BIK956" s="34"/>
      <c r="BIR956" s="35"/>
      <c r="BIS956" s="34"/>
      <c r="BIZ956" s="35"/>
      <c r="BJA956" s="34"/>
      <c r="BJH956" s="35"/>
      <c r="BJI956" s="34"/>
      <c r="BJP956" s="35"/>
      <c r="BJQ956" s="34"/>
      <c r="BJX956" s="35"/>
      <c r="BJY956" s="34"/>
      <c r="BKF956" s="35"/>
      <c r="BKG956" s="34"/>
      <c r="BKN956" s="35"/>
      <c r="BKO956" s="34"/>
      <c r="BKV956" s="35"/>
      <c r="BKW956" s="34"/>
      <c r="BLD956" s="35"/>
      <c r="BLE956" s="34"/>
      <c r="BLL956" s="35"/>
      <c r="BLM956" s="34"/>
      <c r="BLT956" s="35"/>
      <c r="BLU956" s="34"/>
      <c r="BMB956" s="35"/>
      <c r="BMC956" s="34"/>
      <c r="BMJ956" s="35"/>
      <c r="BMK956" s="34"/>
      <c r="BMR956" s="35"/>
      <c r="BMS956" s="34"/>
      <c r="BMZ956" s="35"/>
      <c r="BNA956" s="34"/>
      <c r="BNH956" s="35"/>
      <c r="BNI956" s="34"/>
      <c r="BNP956" s="35"/>
      <c r="BNQ956" s="34"/>
      <c r="BNX956" s="35"/>
      <c r="BNY956" s="34"/>
      <c r="BOF956" s="35"/>
      <c r="BOG956" s="34"/>
      <c r="BON956" s="35"/>
      <c r="BOO956" s="34"/>
      <c r="BOV956" s="35"/>
      <c r="BOW956" s="34"/>
      <c r="BPD956" s="35"/>
      <c r="BPE956" s="34"/>
      <c r="BPL956" s="35"/>
      <c r="BPM956" s="34"/>
      <c r="BPT956" s="35"/>
      <c r="BPU956" s="34"/>
      <c r="BQB956" s="35"/>
      <c r="BQC956" s="34"/>
      <c r="BQJ956" s="35"/>
      <c r="BQK956" s="34"/>
      <c r="BQR956" s="35"/>
      <c r="BQS956" s="34"/>
      <c r="BQZ956" s="35"/>
      <c r="BRA956" s="34"/>
      <c r="BRH956" s="35"/>
      <c r="BRI956" s="34"/>
      <c r="BRP956" s="35"/>
      <c r="BRQ956" s="34"/>
      <c r="BRX956" s="35"/>
      <c r="BRY956" s="34"/>
      <c r="BSF956" s="35"/>
      <c r="BSG956" s="34"/>
      <c r="BSN956" s="35"/>
      <c r="BSO956" s="34"/>
      <c r="BSV956" s="35"/>
      <c r="BSW956" s="34"/>
      <c r="BTD956" s="35"/>
      <c r="BTE956" s="34"/>
      <c r="BTL956" s="35"/>
      <c r="BTM956" s="34"/>
      <c r="BTT956" s="35"/>
      <c r="BTU956" s="34"/>
      <c r="BUB956" s="35"/>
      <c r="BUC956" s="34"/>
      <c r="BUJ956" s="35"/>
      <c r="BUK956" s="34"/>
      <c r="BUR956" s="35"/>
      <c r="BUS956" s="34"/>
      <c r="BUZ956" s="35"/>
      <c r="BVA956" s="34"/>
      <c r="BVH956" s="35"/>
      <c r="BVI956" s="34"/>
      <c r="BVP956" s="35"/>
      <c r="BVQ956" s="34"/>
      <c r="BVX956" s="35"/>
      <c r="BVY956" s="34"/>
      <c r="BWF956" s="35"/>
      <c r="BWG956" s="34"/>
      <c r="BWN956" s="35"/>
      <c r="BWO956" s="34"/>
      <c r="BWV956" s="35"/>
      <c r="BWW956" s="34"/>
      <c r="BXD956" s="35"/>
      <c r="BXE956" s="34"/>
      <c r="BXL956" s="35"/>
      <c r="BXM956" s="34"/>
      <c r="BXT956" s="35"/>
      <c r="BXU956" s="34"/>
      <c r="BYB956" s="35"/>
      <c r="BYC956" s="34"/>
      <c r="BYJ956" s="35"/>
      <c r="BYK956" s="34"/>
      <c r="BYR956" s="35"/>
      <c r="BYS956" s="34"/>
      <c r="BYZ956" s="35"/>
      <c r="BZA956" s="34"/>
      <c r="BZH956" s="35"/>
      <c r="BZI956" s="34"/>
      <c r="BZP956" s="35"/>
      <c r="BZQ956" s="34"/>
      <c r="BZX956" s="35"/>
      <c r="BZY956" s="34"/>
      <c r="CAF956" s="35"/>
      <c r="CAG956" s="34"/>
      <c r="CAN956" s="35"/>
      <c r="CAO956" s="34"/>
      <c r="CAV956" s="35"/>
      <c r="CAW956" s="34"/>
      <c r="CBD956" s="35"/>
      <c r="CBE956" s="34"/>
      <c r="CBL956" s="35"/>
      <c r="CBM956" s="34"/>
      <c r="CBT956" s="35"/>
      <c r="CBU956" s="34"/>
      <c r="CCB956" s="35"/>
      <c r="CCC956" s="34"/>
      <c r="CCJ956" s="35"/>
      <c r="CCK956" s="34"/>
      <c r="CCR956" s="35"/>
      <c r="CCS956" s="34"/>
      <c r="CCZ956" s="35"/>
      <c r="CDA956" s="34"/>
      <c r="CDH956" s="35"/>
      <c r="CDI956" s="34"/>
      <c r="CDP956" s="35"/>
      <c r="CDQ956" s="34"/>
      <c r="CDX956" s="35"/>
      <c r="CDY956" s="34"/>
      <c r="CEF956" s="35"/>
      <c r="CEG956" s="34"/>
      <c r="CEN956" s="35"/>
      <c r="CEO956" s="34"/>
      <c r="CEV956" s="35"/>
      <c r="CEW956" s="34"/>
      <c r="CFD956" s="35"/>
      <c r="CFE956" s="34"/>
      <c r="CFL956" s="35"/>
      <c r="CFM956" s="34"/>
      <c r="CFT956" s="35"/>
      <c r="CFU956" s="34"/>
      <c r="CGB956" s="35"/>
      <c r="CGC956" s="34"/>
      <c r="CGJ956" s="35"/>
      <c r="CGK956" s="34"/>
      <c r="CGR956" s="35"/>
      <c r="CGS956" s="34"/>
      <c r="CGZ956" s="35"/>
      <c r="CHA956" s="34"/>
      <c r="CHH956" s="35"/>
      <c r="CHI956" s="34"/>
      <c r="CHP956" s="35"/>
      <c r="CHQ956" s="34"/>
      <c r="CHX956" s="35"/>
      <c r="CHY956" s="34"/>
      <c r="CIF956" s="35"/>
      <c r="CIG956" s="34"/>
      <c r="CIN956" s="35"/>
      <c r="CIO956" s="34"/>
      <c r="CIV956" s="35"/>
      <c r="CIW956" s="34"/>
      <c r="CJD956" s="35"/>
      <c r="CJE956" s="34"/>
      <c r="CJL956" s="35"/>
      <c r="CJM956" s="34"/>
      <c r="CJT956" s="35"/>
      <c r="CJU956" s="34"/>
      <c r="CKB956" s="35"/>
      <c r="CKC956" s="34"/>
      <c r="CKJ956" s="35"/>
      <c r="CKK956" s="34"/>
      <c r="CKR956" s="35"/>
      <c r="CKS956" s="34"/>
      <c r="CKZ956" s="35"/>
      <c r="CLA956" s="34"/>
      <c r="CLH956" s="35"/>
      <c r="CLI956" s="34"/>
      <c r="CLP956" s="35"/>
      <c r="CLQ956" s="34"/>
      <c r="CLX956" s="35"/>
      <c r="CLY956" s="34"/>
      <c r="CMF956" s="35"/>
      <c r="CMG956" s="34"/>
      <c r="CMN956" s="35"/>
      <c r="CMO956" s="34"/>
      <c r="CMV956" s="35"/>
      <c r="CMW956" s="34"/>
      <c r="CND956" s="35"/>
      <c r="CNE956" s="34"/>
      <c r="CNL956" s="35"/>
      <c r="CNM956" s="34"/>
      <c r="CNT956" s="35"/>
      <c r="CNU956" s="34"/>
      <c r="COB956" s="35"/>
      <c r="COC956" s="34"/>
      <c r="COJ956" s="35"/>
      <c r="COK956" s="34"/>
      <c r="COR956" s="35"/>
      <c r="COS956" s="34"/>
      <c r="COZ956" s="35"/>
      <c r="CPA956" s="34"/>
      <c r="CPH956" s="35"/>
      <c r="CPI956" s="34"/>
      <c r="CPP956" s="35"/>
      <c r="CPQ956" s="34"/>
      <c r="CPX956" s="35"/>
      <c r="CPY956" s="34"/>
      <c r="CQF956" s="35"/>
      <c r="CQG956" s="34"/>
      <c r="CQN956" s="35"/>
      <c r="CQO956" s="34"/>
      <c r="CQV956" s="35"/>
      <c r="CQW956" s="34"/>
      <c r="CRD956" s="35"/>
      <c r="CRE956" s="34"/>
      <c r="CRL956" s="35"/>
      <c r="CRM956" s="34"/>
      <c r="CRT956" s="35"/>
      <c r="CRU956" s="34"/>
      <c r="CSB956" s="35"/>
      <c r="CSC956" s="34"/>
      <c r="CSJ956" s="35"/>
      <c r="CSK956" s="34"/>
      <c r="CSR956" s="35"/>
      <c r="CSS956" s="34"/>
      <c r="CSZ956" s="35"/>
      <c r="CTA956" s="34"/>
      <c r="CTH956" s="35"/>
      <c r="CTI956" s="34"/>
      <c r="CTP956" s="35"/>
      <c r="CTQ956" s="34"/>
      <c r="CTX956" s="35"/>
      <c r="CTY956" s="34"/>
      <c r="CUF956" s="35"/>
      <c r="CUG956" s="34"/>
      <c r="CUN956" s="35"/>
      <c r="CUO956" s="34"/>
      <c r="CUV956" s="35"/>
      <c r="CUW956" s="34"/>
      <c r="CVD956" s="35"/>
      <c r="CVE956" s="34"/>
      <c r="CVL956" s="35"/>
      <c r="CVM956" s="34"/>
      <c r="CVT956" s="35"/>
      <c r="CVU956" s="34"/>
      <c r="CWB956" s="35"/>
      <c r="CWC956" s="34"/>
      <c r="CWJ956" s="35"/>
      <c r="CWK956" s="34"/>
      <c r="CWR956" s="35"/>
      <c r="CWS956" s="34"/>
      <c r="CWZ956" s="35"/>
      <c r="CXA956" s="34"/>
      <c r="CXH956" s="35"/>
      <c r="CXI956" s="34"/>
      <c r="CXP956" s="35"/>
      <c r="CXQ956" s="34"/>
      <c r="CXX956" s="35"/>
      <c r="CXY956" s="34"/>
      <c r="CYF956" s="35"/>
      <c r="CYG956" s="34"/>
      <c r="CYN956" s="35"/>
      <c r="CYO956" s="34"/>
      <c r="CYV956" s="35"/>
      <c r="CYW956" s="34"/>
      <c r="CZD956" s="35"/>
      <c r="CZE956" s="34"/>
      <c r="CZL956" s="35"/>
      <c r="CZM956" s="34"/>
      <c r="CZT956" s="35"/>
      <c r="CZU956" s="34"/>
      <c r="DAB956" s="35"/>
      <c r="DAC956" s="34"/>
      <c r="DAJ956" s="35"/>
      <c r="DAK956" s="34"/>
      <c r="DAR956" s="35"/>
      <c r="DAS956" s="34"/>
      <c r="DAZ956" s="35"/>
      <c r="DBA956" s="34"/>
      <c r="DBH956" s="35"/>
      <c r="DBI956" s="34"/>
      <c r="DBP956" s="35"/>
      <c r="DBQ956" s="34"/>
      <c r="DBX956" s="35"/>
      <c r="DBY956" s="34"/>
      <c r="DCF956" s="35"/>
      <c r="DCG956" s="34"/>
      <c r="DCN956" s="35"/>
      <c r="DCO956" s="34"/>
      <c r="DCV956" s="35"/>
      <c r="DCW956" s="34"/>
      <c r="DDD956" s="35"/>
      <c r="DDE956" s="34"/>
      <c r="DDL956" s="35"/>
      <c r="DDM956" s="34"/>
      <c r="DDT956" s="35"/>
      <c r="DDU956" s="34"/>
      <c r="DEB956" s="35"/>
      <c r="DEC956" s="34"/>
      <c r="DEJ956" s="35"/>
      <c r="DEK956" s="34"/>
      <c r="DER956" s="35"/>
      <c r="DES956" s="34"/>
      <c r="DEZ956" s="35"/>
      <c r="DFA956" s="34"/>
      <c r="DFH956" s="35"/>
      <c r="DFI956" s="34"/>
      <c r="DFP956" s="35"/>
      <c r="DFQ956" s="34"/>
      <c r="DFX956" s="35"/>
      <c r="DFY956" s="34"/>
      <c r="DGF956" s="35"/>
      <c r="DGG956" s="34"/>
      <c r="DGN956" s="35"/>
      <c r="DGO956" s="34"/>
      <c r="DGV956" s="35"/>
      <c r="DGW956" s="34"/>
      <c r="DHD956" s="35"/>
      <c r="DHE956" s="34"/>
      <c r="DHL956" s="35"/>
      <c r="DHM956" s="34"/>
      <c r="DHT956" s="35"/>
      <c r="DHU956" s="34"/>
      <c r="DIB956" s="35"/>
      <c r="DIC956" s="34"/>
      <c r="DIJ956" s="35"/>
      <c r="DIK956" s="34"/>
      <c r="DIR956" s="35"/>
      <c r="DIS956" s="34"/>
      <c r="DIZ956" s="35"/>
      <c r="DJA956" s="34"/>
      <c r="DJH956" s="35"/>
      <c r="DJI956" s="34"/>
      <c r="DJP956" s="35"/>
      <c r="DJQ956" s="34"/>
      <c r="DJX956" s="35"/>
      <c r="DJY956" s="34"/>
      <c r="DKF956" s="35"/>
      <c r="DKG956" s="34"/>
      <c r="DKN956" s="35"/>
      <c r="DKO956" s="34"/>
      <c r="DKV956" s="35"/>
      <c r="DKW956" s="34"/>
      <c r="DLD956" s="35"/>
      <c r="DLE956" s="34"/>
      <c r="DLL956" s="35"/>
      <c r="DLM956" s="34"/>
      <c r="DLT956" s="35"/>
      <c r="DLU956" s="34"/>
      <c r="DMB956" s="35"/>
      <c r="DMC956" s="34"/>
      <c r="DMJ956" s="35"/>
      <c r="DMK956" s="34"/>
      <c r="DMR956" s="35"/>
      <c r="DMS956" s="34"/>
      <c r="DMZ956" s="35"/>
      <c r="DNA956" s="34"/>
      <c r="DNH956" s="35"/>
      <c r="DNI956" s="34"/>
      <c r="DNP956" s="35"/>
      <c r="DNQ956" s="34"/>
      <c r="DNX956" s="35"/>
      <c r="DNY956" s="34"/>
      <c r="DOF956" s="35"/>
      <c r="DOG956" s="34"/>
      <c r="DON956" s="35"/>
      <c r="DOO956" s="34"/>
      <c r="DOV956" s="35"/>
      <c r="DOW956" s="34"/>
      <c r="DPD956" s="35"/>
      <c r="DPE956" s="34"/>
      <c r="DPL956" s="35"/>
      <c r="DPM956" s="34"/>
      <c r="DPT956" s="35"/>
      <c r="DPU956" s="34"/>
      <c r="DQB956" s="35"/>
      <c r="DQC956" s="34"/>
      <c r="DQJ956" s="35"/>
      <c r="DQK956" s="34"/>
      <c r="DQR956" s="35"/>
      <c r="DQS956" s="34"/>
      <c r="DQZ956" s="35"/>
      <c r="DRA956" s="34"/>
      <c r="DRH956" s="35"/>
      <c r="DRI956" s="34"/>
      <c r="DRP956" s="35"/>
      <c r="DRQ956" s="34"/>
      <c r="DRX956" s="35"/>
      <c r="DRY956" s="34"/>
      <c r="DSF956" s="35"/>
      <c r="DSG956" s="34"/>
      <c r="DSN956" s="35"/>
      <c r="DSO956" s="34"/>
      <c r="DSV956" s="35"/>
      <c r="DSW956" s="34"/>
      <c r="DTD956" s="35"/>
      <c r="DTE956" s="34"/>
      <c r="DTL956" s="35"/>
      <c r="DTM956" s="34"/>
      <c r="DTT956" s="35"/>
      <c r="DTU956" s="34"/>
      <c r="DUB956" s="35"/>
      <c r="DUC956" s="34"/>
      <c r="DUJ956" s="35"/>
      <c r="DUK956" s="34"/>
      <c r="DUR956" s="35"/>
      <c r="DUS956" s="34"/>
      <c r="DUZ956" s="35"/>
      <c r="DVA956" s="34"/>
      <c r="DVH956" s="35"/>
      <c r="DVI956" s="34"/>
      <c r="DVP956" s="35"/>
      <c r="DVQ956" s="34"/>
      <c r="DVX956" s="35"/>
      <c r="DVY956" s="34"/>
      <c r="DWF956" s="35"/>
      <c r="DWG956" s="34"/>
      <c r="DWN956" s="35"/>
      <c r="DWO956" s="34"/>
      <c r="DWV956" s="35"/>
      <c r="DWW956" s="34"/>
      <c r="DXD956" s="35"/>
      <c r="DXE956" s="34"/>
      <c r="DXL956" s="35"/>
      <c r="DXM956" s="34"/>
      <c r="DXT956" s="35"/>
      <c r="DXU956" s="34"/>
      <c r="DYB956" s="35"/>
      <c r="DYC956" s="34"/>
      <c r="DYJ956" s="35"/>
      <c r="DYK956" s="34"/>
      <c r="DYR956" s="35"/>
      <c r="DYS956" s="34"/>
      <c r="DYZ956" s="35"/>
      <c r="DZA956" s="34"/>
      <c r="DZH956" s="35"/>
      <c r="DZI956" s="34"/>
      <c r="DZP956" s="35"/>
      <c r="DZQ956" s="34"/>
      <c r="DZX956" s="35"/>
      <c r="DZY956" s="34"/>
      <c r="EAF956" s="35"/>
      <c r="EAG956" s="34"/>
      <c r="EAN956" s="35"/>
      <c r="EAO956" s="34"/>
      <c r="EAV956" s="35"/>
      <c r="EAW956" s="34"/>
      <c r="EBD956" s="35"/>
      <c r="EBE956" s="34"/>
      <c r="EBL956" s="35"/>
      <c r="EBM956" s="34"/>
      <c r="EBT956" s="35"/>
      <c r="EBU956" s="34"/>
      <c r="ECB956" s="35"/>
      <c r="ECC956" s="34"/>
      <c r="ECJ956" s="35"/>
      <c r="ECK956" s="34"/>
      <c r="ECR956" s="35"/>
      <c r="ECS956" s="34"/>
      <c r="ECZ956" s="35"/>
      <c r="EDA956" s="34"/>
      <c r="EDH956" s="35"/>
      <c r="EDI956" s="34"/>
      <c r="EDP956" s="35"/>
      <c r="EDQ956" s="34"/>
      <c r="EDX956" s="35"/>
      <c r="EDY956" s="34"/>
      <c r="EEF956" s="35"/>
      <c r="EEG956" s="34"/>
      <c r="EEN956" s="35"/>
      <c r="EEO956" s="34"/>
      <c r="EEV956" s="35"/>
      <c r="EEW956" s="34"/>
      <c r="EFD956" s="35"/>
      <c r="EFE956" s="34"/>
      <c r="EFL956" s="35"/>
      <c r="EFM956" s="34"/>
      <c r="EFT956" s="35"/>
      <c r="EFU956" s="34"/>
      <c r="EGB956" s="35"/>
      <c r="EGC956" s="34"/>
      <c r="EGJ956" s="35"/>
      <c r="EGK956" s="34"/>
      <c r="EGR956" s="35"/>
      <c r="EGS956" s="34"/>
      <c r="EGZ956" s="35"/>
      <c r="EHA956" s="34"/>
      <c r="EHH956" s="35"/>
      <c r="EHI956" s="34"/>
      <c r="EHP956" s="35"/>
      <c r="EHQ956" s="34"/>
      <c r="EHX956" s="35"/>
      <c r="EHY956" s="34"/>
      <c r="EIF956" s="35"/>
      <c r="EIG956" s="34"/>
      <c r="EIN956" s="35"/>
      <c r="EIO956" s="34"/>
      <c r="EIV956" s="35"/>
      <c r="EIW956" s="34"/>
      <c r="EJD956" s="35"/>
      <c r="EJE956" s="34"/>
      <c r="EJL956" s="35"/>
      <c r="EJM956" s="34"/>
      <c r="EJT956" s="35"/>
      <c r="EJU956" s="34"/>
      <c r="EKB956" s="35"/>
      <c r="EKC956" s="34"/>
      <c r="EKJ956" s="35"/>
      <c r="EKK956" s="34"/>
      <c r="EKR956" s="35"/>
      <c r="EKS956" s="34"/>
      <c r="EKZ956" s="35"/>
      <c r="ELA956" s="34"/>
      <c r="ELH956" s="35"/>
      <c r="ELI956" s="34"/>
      <c r="ELP956" s="35"/>
      <c r="ELQ956" s="34"/>
      <c r="ELX956" s="35"/>
      <c r="ELY956" s="34"/>
      <c r="EMF956" s="35"/>
      <c r="EMG956" s="34"/>
      <c r="EMN956" s="35"/>
      <c r="EMO956" s="34"/>
      <c r="EMV956" s="35"/>
      <c r="EMW956" s="34"/>
      <c r="END956" s="35"/>
      <c r="ENE956" s="34"/>
      <c r="ENL956" s="35"/>
      <c r="ENM956" s="34"/>
      <c r="ENT956" s="35"/>
      <c r="ENU956" s="34"/>
      <c r="EOB956" s="35"/>
      <c r="EOC956" s="34"/>
      <c r="EOJ956" s="35"/>
      <c r="EOK956" s="34"/>
      <c r="EOR956" s="35"/>
      <c r="EOS956" s="34"/>
      <c r="EOZ956" s="35"/>
      <c r="EPA956" s="34"/>
      <c r="EPH956" s="35"/>
      <c r="EPI956" s="34"/>
      <c r="EPP956" s="35"/>
      <c r="EPQ956" s="34"/>
      <c r="EPX956" s="35"/>
      <c r="EPY956" s="34"/>
      <c r="EQF956" s="35"/>
      <c r="EQG956" s="34"/>
      <c r="EQN956" s="35"/>
      <c r="EQO956" s="34"/>
      <c r="EQV956" s="35"/>
      <c r="EQW956" s="34"/>
      <c r="ERD956" s="35"/>
      <c r="ERE956" s="34"/>
      <c r="ERL956" s="35"/>
      <c r="ERM956" s="34"/>
      <c r="ERT956" s="35"/>
      <c r="ERU956" s="34"/>
      <c r="ESB956" s="35"/>
      <c r="ESC956" s="34"/>
      <c r="ESJ956" s="35"/>
      <c r="ESK956" s="34"/>
      <c r="ESR956" s="35"/>
      <c r="ESS956" s="34"/>
      <c r="ESZ956" s="35"/>
      <c r="ETA956" s="34"/>
      <c r="ETH956" s="35"/>
      <c r="ETI956" s="34"/>
      <c r="ETP956" s="35"/>
      <c r="ETQ956" s="34"/>
      <c r="ETX956" s="35"/>
      <c r="ETY956" s="34"/>
      <c r="EUF956" s="35"/>
      <c r="EUG956" s="34"/>
      <c r="EUN956" s="35"/>
      <c r="EUO956" s="34"/>
      <c r="EUV956" s="35"/>
      <c r="EUW956" s="34"/>
      <c r="EVD956" s="35"/>
      <c r="EVE956" s="34"/>
      <c r="EVL956" s="35"/>
      <c r="EVM956" s="34"/>
      <c r="EVT956" s="35"/>
      <c r="EVU956" s="34"/>
      <c r="EWB956" s="35"/>
      <c r="EWC956" s="34"/>
      <c r="EWJ956" s="35"/>
      <c r="EWK956" s="34"/>
      <c r="EWR956" s="35"/>
      <c r="EWS956" s="34"/>
      <c r="EWZ956" s="35"/>
      <c r="EXA956" s="34"/>
      <c r="EXH956" s="35"/>
      <c r="EXI956" s="34"/>
      <c r="EXP956" s="35"/>
      <c r="EXQ956" s="34"/>
      <c r="EXX956" s="35"/>
      <c r="EXY956" s="34"/>
      <c r="EYF956" s="35"/>
      <c r="EYG956" s="34"/>
      <c r="EYN956" s="35"/>
      <c r="EYO956" s="34"/>
      <c r="EYV956" s="35"/>
      <c r="EYW956" s="34"/>
      <c r="EZD956" s="35"/>
      <c r="EZE956" s="34"/>
      <c r="EZL956" s="35"/>
      <c r="EZM956" s="34"/>
      <c r="EZT956" s="35"/>
      <c r="EZU956" s="34"/>
      <c r="FAB956" s="35"/>
      <c r="FAC956" s="34"/>
      <c r="FAJ956" s="35"/>
      <c r="FAK956" s="34"/>
      <c r="FAR956" s="35"/>
      <c r="FAS956" s="34"/>
      <c r="FAZ956" s="35"/>
      <c r="FBA956" s="34"/>
      <c r="FBH956" s="35"/>
      <c r="FBI956" s="34"/>
      <c r="FBP956" s="35"/>
      <c r="FBQ956" s="34"/>
      <c r="FBX956" s="35"/>
      <c r="FBY956" s="34"/>
      <c r="FCF956" s="35"/>
      <c r="FCG956" s="34"/>
      <c r="FCN956" s="35"/>
      <c r="FCO956" s="34"/>
      <c r="FCV956" s="35"/>
      <c r="FCW956" s="34"/>
      <c r="FDD956" s="35"/>
      <c r="FDE956" s="34"/>
      <c r="FDL956" s="35"/>
      <c r="FDM956" s="34"/>
      <c r="FDT956" s="35"/>
      <c r="FDU956" s="34"/>
      <c r="FEB956" s="35"/>
      <c r="FEC956" s="34"/>
      <c r="FEJ956" s="35"/>
      <c r="FEK956" s="34"/>
      <c r="FER956" s="35"/>
      <c r="FES956" s="34"/>
      <c r="FEZ956" s="35"/>
      <c r="FFA956" s="34"/>
      <c r="FFH956" s="35"/>
      <c r="FFI956" s="34"/>
      <c r="FFP956" s="35"/>
      <c r="FFQ956" s="34"/>
      <c r="FFX956" s="35"/>
      <c r="FFY956" s="34"/>
      <c r="FGF956" s="35"/>
      <c r="FGG956" s="34"/>
      <c r="FGN956" s="35"/>
      <c r="FGO956" s="34"/>
      <c r="FGV956" s="35"/>
      <c r="FGW956" s="34"/>
      <c r="FHD956" s="35"/>
      <c r="FHE956" s="34"/>
      <c r="FHL956" s="35"/>
      <c r="FHM956" s="34"/>
      <c r="FHT956" s="35"/>
      <c r="FHU956" s="34"/>
      <c r="FIB956" s="35"/>
      <c r="FIC956" s="34"/>
      <c r="FIJ956" s="35"/>
      <c r="FIK956" s="34"/>
      <c r="FIR956" s="35"/>
      <c r="FIS956" s="34"/>
      <c r="FIZ956" s="35"/>
      <c r="FJA956" s="34"/>
      <c r="FJH956" s="35"/>
      <c r="FJI956" s="34"/>
      <c r="FJP956" s="35"/>
      <c r="FJQ956" s="34"/>
      <c r="FJX956" s="35"/>
      <c r="FJY956" s="34"/>
      <c r="FKF956" s="35"/>
      <c r="FKG956" s="34"/>
      <c r="FKN956" s="35"/>
      <c r="FKO956" s="34"/>
      <c r="FKV956" s="35"/>
      <c r="FKW956" s="34"/>
      <c r="FLD956" s="35"/>
      <c r="FLE956" s="34"/>
      <c r="FLL956" s="35"/>
      <c r="FLM956" s="34"/>
      <c r="FLT956" s="35"/>
      <c r="FLU956" s="34"/>
      <c r="FMB956" s="35"/>
      <c r="FMC956" s="34"/>
      <c r="FMJ956" s="35"/>
      <c r="FMK956" s="34"/>
      <c r="FMR956" s="35"/>
      <c r="FMS956" s="34"/>
      <c r="FMZ956" s="35"/>
      <c r="FNA956" s="34"/>
      <c r="FNH956" s="35"/>
      <c r="FNI956" s="34"/>
      <c r="FNP956" s="35"/>
      <c r="FNQ956" s="34"/>
      <c r="FNX956" s="35"/>
      <c r="FNY956" s="34"/>
      <c r="FOF956" s="35"/>
      <c r="FOG956" s="34"/>
      <c r="FON956" s="35"/>
      <c r="FOO956" s="34"/>
      <c r="FOV956" s="35"/>
      <c r="FOW956" s="34"/>
      <c r="FPD956" s="35"/>
      <c r="FPE956" s="34"/>
      <c r="FPL956" s="35"/>
      <c r="FPM956" s="34"/>
      <c r="FPT956" s="35"/>
      <c r="FPU956" s="34"/>
      <c r="FQB956" s="35"/>
      <c r="FQC956" s="34"/>
      <c r="FQJ956" s="35"/>
      <c r="FQK956" s="34"/>
      <c r="FQR956" s="35"/>
      <c r="FQS956" s="34"/>
      <c r="FQZ956" s="35"/>
      <c r="FRA956" s="34"/>
      <c r="FRH956" s="35"/>
      <c r="FRI956" s="34"/>
      <c r="FRP956" s="35"/>
      <c r="FRQ956" s="34"/>
      <c r="FRX956" s="35"/>
      <c r="FRY956" s="34"/>
      <c r="FSF956" s="35"/>
      <c r="FSG956" s="34"/>
      <c r="FSN956" s="35"/>
      <c r="FSO956" s="34"/>
      <c r="FSV956" s="35"/>
      <c r="FSW956" s="34"/>
      <c r="FTD956" s="35"/>
      <c r="FTE956" s="34"/>
      <c r="FTL956" s="35"/>
      <c r="FTM956" s="34"/>
      <c r="FTT956" s="35"/>
      <c r="FTU956" s="34"/>
      <c r="FUB956" s="35"/>
      <c r="FUC956" s="34"/>
      <c r="FUJ956" s="35"/>
      <c r="FUK956" s="34"/>
      <c r="FUR956" s="35"/>
      <c r="FUS956" s="34"/>
      <c r="FUZ956" s="35"/>
      <c r="FVA956" s="34"/>
      <c r="FVH956" s="35"/>
      <c r="FVI956" s="34"/>
      <c r="FVP956" s="35"/>
      <c r="FVQ956" s="34"/>
      <c r="FVX956" s="35"/>
      <c r="FVY956" s="34"/>
      <c r="FWF956" s="35"/>
      <c r="FWG956" s="34"/>
      <c r="FWN956" s="35"/>
      <c r="FWO956" s="34"/>
      <c r="FWV956" s="35"/>
      <c r="FWW956" s="34"/>
      <c r="FXD956" s="35"/>
      <c r="FXE956" s="34"/>
      <c r="FXL956" s="35"/>
      <c r="FXM956" s="34"/>
      <c r="FXT956" s="35"/>
      <c r="FXU956" s="34"/>
      <c r="FYB956" s="35"/>
      <c r="FYC956" s="34"/>
      <c r="FYJ956" s="35"/>
      <c r="FYK956" s="34"/>
      <c r="FYR956" s="35"/>
      <c r="FYS956" s="34"/>
      <c r="FYZ956" s="35"/>
      <c r="FZA956" s="34"/>
      <c r="FZH956" s="35"/>
      <c r="FZI956" s="34"/>
      <c r="FZP956" s="35"/>
      <c r="FZQ956" s="34"/>
      <c r="FZX956" s="35"/>
      <c r="FZY956" s="34"/>
      <c r="GAF956" s="35"/>
      <c r="GAG956" s="34"/>
      <c r="GAN956" s="35"/>
      <c r="GAO956" s="34"/>
      <c r="GAV956" s="35"/>
      <c r="GAW956" s="34"/>
      <c r="GBD956" s="35"/>
      <c r="GBE956" s="34"/>
      <c r="GBL956" s="35"/>
      <c r="GBM956" s="34"/>
      <c r="GBT956" s="35"/>
      <c r="GBU956" s="34"/>
      <c r="GCB956" s="35"/>
      <c r="GCC956" s="34"/>
      <c r="GCJ956" s="35"/>
      <c r="GCK956" s="34"/>
      <c r="GCR956" s="35"/>
      <c r="GCS956" s="34"/>
      <c r="GCZ956" s="35"/>
      <c r="GDA956" s="34"/>
      <c r="GDH956" s="35"/>
      <c r="GDI956" s="34"/>
      <c r="GDP956" s="35"/>
      <c r="GDQ956" s="34"/>
      <c r="GDX956" s="35"/>
      <c r="GDY956" s="34"/>
      <c r="GEF956" s="35"/>
      <c r="GEG956" s="34"/>
      <c r="GEN956" s="35"/>
      <c r="GEO956" s="34"/>
      <c r="GEV956" s="35"/>
      <c r="GEW956" s="34"/>
      <c r="GFD956" s="35"/>
      <c r="GFE956" s="34"/>
      <c r="GFL956" s="35"/>
      <c r="GFM956" s="34"/>
      <c r="GFT956" s="35"/>
      <c r="GFU956" s="34"/>
      <c r="GGB956" s="35"/>
      <c r="GGC956" s="34"/>
      <c r="GGJ956" s="35"/>
      <c r="GGK956" s="34"/>
      <c r="GGR956" s="35"/>
      <c r="GGS956" s="34"/>
      <c r="GGZ956" s="35"/>
      <c r="GHA956" s="34"/>
      <c r="GHH956" s="35"/>
      <c r="GHI956" s="34"/>
      <c r="GHP956" s="35"/>
      <c r="GHQ956" s="34"/>
      <c r="GHX956" s="35"/>
      <c r="GHY956" s="34"/>
      <c r="GIF956" s="35"/>
      <c r="GIG956" s="34"/>
      <c r="GIN956" s="35"/>
      <c r="GIO956" s="34"/>
      <c r="GIV956" s="35"/>
      <c r="GIW956" s="34"/>
      <c r="GJD956" s="35"/>
      <c r="GJE956" s="34"/>
      <c r="GJL956" s="35"/>
      <c r="GJM956" s="34"/>
      <c r="GJT956" s="35"/>
      <c r="GJU956" s="34"/>
      <c r="GKB956" s="35"/>
      <c r="GKC956" s="34"/>
      <c r="GKJ956" s="35"/>
      <c r="GKK956" s="34"/>
      <c r="GKR956" s="35"/>
      <c r="GKS956" s="34"/>
      <c r="GKZ956" s="35"/>
      <c r="GLA956" s="34"/>
      <c r="GLH956" s="35"/>
      <c r="GLI956" s="34"/>
      <c r="GLP956" s="35"/>
      <c r="GLQ956" s="34"/>
      <c r="GLX956" s="35"/>
      <c r="GLY956" s="34"/>
      <c r="GMF956" s="35"/>
      <c r="GMG956" s="34"/>
      <c r="GMN956" s="35"/>
      <c r="GMO956" s="34"/>
      <c r="GMV956" s="35"/>
      <c r="GMW956" s="34"/>
      <c r="GND956" s="35"/>
      <c r="GNE956" s="34"/>
      <c r="GNL956" s="35"/>
      <c r="GNM956" s="34"/>
      <c r="GNT956" s="35"/>
      <c r="GNU956" s="34"/>
      <c r="GOB956" s="35"/>
      <c r="GOC956" s="34"/>
      <c r="GOJ956" s="35"/>
      <c r="GOK956" s="34"/>
      <c r="GOR956" s="35"/>
      <c r="GOS956" s="34"/>
      <c r="GOZ956" s="35"/>
      <c r="GPA956" s="34"/>
      <c r="GPH956" s="35"/>
      <c r="GPI956" s="34"/>
      <c r="GPP956" s="35"/>
      <c r="GPQ956" s="34"/>
      <c r="GPX956" s="35"/>
      <c r="GPY956" s="34"/>
      <c r="GQF956" s="35"/>
      <c r="GQG956" s="34"/>
      <c r="GQN956" s="35"/>
      <c r="GQO956" s="34"/>
      <c r="GQV956" s="35"/>
      <c r="GQW956" s="34"/>
      <c r="GRD956" s="35"/>
      <c r="GRE956" s="34"/>
      <c r="GRL956" s="35"/>
      <c r="GRM956" s="34"/>
      <c r="GRT956" s="35"/>
      <c r="GRU956" s="34"/>
      <c r="GSB956" s="35"/>
      <c r="GSC956" s="34"/>
      <c r="GSJ956" s="35"/>
      <c r="GSK956" s="34"/>
      <c r="GSR956" s="35"/>
      <c r="GSS956" s="34"/>
      <c r="GSZ956" s="35"/>
      <c r="GTA956" s="34"/>
      <c r="GTH956" s="35"/>
      <c r="GTI956" s="34"/>
      <c r="GTP956" s="35"/>
      <c r="GTQ956" s="34"/>
      <c r="GTX956" s="35"/>
      <c r="GTY956" s="34"/>
      <c r="GUF956" s="35"/>
      <c r="GUG956" s="34"/>
      <c r="GUN956" s="35"/>
      <c r="GUO956" s="34"/>
      <c r="GUV956" s="35"/>
      <c r="GUW956" s="34"/>
      <c r="GVD956" s="35"/>
      <c r="GVE956" s="34"/>
      <c r="GVL956" s="35"/>
      <c r="GVM956" s="34"/>
      <c r="GVT956" s="35"/>
      <c r="GVU956" s="34"/>
      <c r="GWB956" s="35"/>
      <c r="GWC956" s="34"/>
      <c r="GWJ956" s="35"/>
      <c r="GWK956" s="34"/>
      <c r="GWR956" s="35"/>
      <c r="GWS956" s="34"/>
      <c r="GWZ956" s="35"/>
      <c r="GXA956" s="34"/>
      <c r="GXH956" s="35"/>
      <c r="GXI956" s="34"/>
      <c r="GXP956" s="35"/>
      <c r="GXQ956" s="34"/>
      <c r="GXX956" s="35"/>
      <c r="GXY956" s="34"/>
      <c r="GYF956" s="35"/>
      <c r="GYG956" s="34"/>
      <c r="GYN956" s="35"/>
      <c r="GYO956" s="34"/>
      <c r="GYV956" s="35"/>
      <c r="GYW956" s="34"/>
      <c r="GZD956" s="35"/>
      <c r="GZE956" s="34"/>
      <c r="GZL956" s="35"/>
      <c r="GZM956" s="34"/>
      <c r="GZT956" s="35"/>
      <c r="GZU956" s="34"/>
      <c r="HAB956" s="35"/>
      <c r="HAC956" s="34"/>
      <c r="HAJ956" s="35"/>
      <c r="HAK956" s="34"/>
      <c r="HAR956" s="35"/>
      <c r="HAS956" s="34"/>
      <c r="HAZ956" s="35"/>
      <c r="HBA956" s="34"/>
      <c r="HBH956" s="35"/>
      <c r="HBI956" s="34"/>
      <c r="HBP956" s="35"/>
      <c r="HBQ956" s="34"/>
      <c r="HBX956" s="35"/>
      <c r="HBY956" s="34"/>
      <c r="HCF956" s="35"/>
      <c r="HCG956" s="34"/>
      <c r="HCN956" s="35"/>
      <c r="HCO956" s="34"/>
      <c r="HCV956" s="35"/>
      <c r="HCW956" s="34"/>
      <c r="HDD956" s="35"/>
      <c r="HDE956" s="34"/>
      <c r="HDL956" s="35"/>
      <c r="HDM956" s="34"/>
      <c r="HDT956" s="35"/>
      <c r="HDU956" s="34"/>
      <c r="HEB956" s="35"/>
      <c r="HEC956" s="34"/>
      <c r="HEJ956" s="35"/>
      <c r="HEK956" s="34"/>
      <c r="HER956" s="35"/>
      <c r="HES956" s="34"/>
      <c r="HEZ956" s="35"/>
      <c r="HFA956" s="34"/>
      <c r="HFH956" s="35"/>
      <c r="HFI956" s="34"/>
      <c r="HFP956" s="35"/>
      <c r="HFQ956" s="34"/>
      <c r="HFX956" s="35"/>
      <c r="HFY956" s="34"/>
      <c r="HGF956" s="35"/>
      <c r="HGG956" s="34"/>
      <c r="HGN956" s="35"/>
      <c r="HGO956" s="34"/>
      <c r="HGV956" s="35"/>
      <c r="HGW956" s="34"/>
      <c r="HHD956" s="35"/>
      <c r="HHE956" s="34"/>
      <c r="HHL956" s="35"/>
      <c r="HHM956" s="34"/>
      <c r="HHT956" s="35"/>
      <c r="HHU956" s="34"/>
      <c r="HIB956" s="35"/>
      <c r="HIC956" s="34"/>
      <c r="HIJ956" s="35"/>
      <c r="HIK956" s="34"/>
      <c r="HIR956" s="35"/>
      <c r="HIS956" s="34"/>
      <c r="HIZ956" s="35"/>
      <c r="HJA956" s="34"/>
      <c r="HJH956" s="35"/>
      <c r="HJI956" s="34"/>
      <c r="HJP956" s="35"/>
      <c r="HJQ956" s="34"/>
      <c r="HJX956" s="35"/>
      <c r="HJY956" s="34"/>
      <c r="HKF956" s="35"/>
      <c r="HKG956" s="34"/>
      <c r="HKN956" s="35"/>
      <c r="HKO956" s="34"/>
      <c r="HKV956" s="35"/>
      <c r="HKW956" s="34"/>
      <c r="HLD956" s="35"/>
      <c r="HLE956" s="34"/>
      <c r="HLL956" s="35"/>
      <c r="HLM956" s="34"/>
      <c r="HLT956" s="35"/>
      <c r="HLU956" s="34"/>
      <c r="HMB956" s="35"/>
      <c r="HMC956" s="34"/>
      <c r="HMJ956" s="35"/>
      <c r="HMK956" s="34"/>
      <c r="HMR956" s="35"/>
      <c r="HMS956" s="34"/>
      <c r="HMZ956" s="35"/>
      <c r="HNA956" s="34"/>
      <c r="HNH956" s="35"/>
      <c r="HNI956" s="34"/>
      <c r="HNP956" s="35"/>
      <c r="HNQ956" s="34"/>
      <c r="HNX956" s="35"/>
      <c r="HNY956" s="34"/>
      <c r="HOF956" s="35"/>
      <c r="HOG956" s="34"/>
      <c r="HON956" s="35"/>
      <c r="HOO956" s="34"/>
      <c r="HOV956" s="35"/>
      <c r="HOW956" s="34"/>
      <c r="HPD956" s="35"/>
      <c r="HPE956" s="34"/>
      <c r="HPL956" s="35"/>
      <c r="HPM956" s="34"/>
      <c r="HPT956" s="35"/>
      <c r="HPU956" s="34"/>
      <c r="HQB956" s="35"/>
      <c r="HQC956" s="34"/>
      <c r="HQJ956" s="35"/>
      <c r="HQK956" s="34"/>
      <c r="HQR956" s="35"/>
      <c r="HQS956" s="34"/>
      <c r="HQZ956" s="35"/>
      <c r="HRA956" s="34"/>
      <c r="HRH956" s="35"/>
      <c r="HRI956" s="34"/>
      <c r="HRP956" s="35"/>
      <c r="HRQ956" s="34"/>
      <c r="HRX956" s="35"/>
      <c r="HRY956" s="34"/>
      <c r="HSF956" s="35"/>
      <c r="HSG956" s="34"/>
      <c r="HSN956" s="35"/>
      <c r="HSO956" s="34"/>
      <c r="HSV956" s="35"/>
      <c r="HSW956" s="34"/>
      <c r="HTD956" s="35"/>
      <c r="HTE956" s="34"/>
      <c r="HTL956" s="35"/>
      <c r="HTM956" s="34"/>
      <c r="HTT956" s="35"/>
      <c r="HTU956" s="34"/>
      <c r="HUB956" s="35"/>
      <c r="HUC956" s="34"/>
      <c r="HUJ956" s="35"/>
      <c r="HUK956" s="34"/>
      <c r="HUR956" s="35"/>
      <c r="HUS956" s="34"/>
      <c r="HUZ956" s="35"/>
      <c r="HVA956" s="34"/>
      <c r="HVH956" s="35"/>
      <c r="HVI956" s="34"/>
      <c r="HVP956" s="35"/>
      <c r="HVQ956" s="34"/>
      <c r="HVX956" s="35"/>
      <c r="HVY956" s="34"/>
      <c r="HWF956" s="35"/>
      <c r="HWG956" s="34"/>
      <c r="HWN956" s="35"/>
      <c r="HWO956" s="34"/>
      <c r="HWV956" s="35"/>
      <c r="HWW956" s="34"/>
      <c r="HXD956" s="35"/>
      <c r="HXE956" s="34"/>
      <c r="HXL956" s="35"/>
      <c r="HXM956" s="34"/>
      <c r="HXT956" s="35"/>
      <c r="HXU956" s="34"/>
      <c r="HYB956" s="35"/>
      <c r="HYC956" s="34"/>
      <c r="HYJ956" s="35"/>
      <c r="HYK956" s="34"/>
      <c r="HYR956" s="35"/>
      <c r="HYS956" s="34"/>
      <c r="HYZ956" s="35"/>
      <c r="HZA956" s="34"/>
      <c r="HZH956" s="35"/>
      <c r="HZI956" s="34"/>
      <c r="HZP956" s="35"/>
      <c r="HZQ956" s="34"/>
      <c r="HZX956" s="35"/>
      <c r="HZY956" s="34"/>
      <c r="IAF956" s="35"/>
      <c r="IAG956" s="34"/>
      <c r="IAN956" s="35"/>
      <c r="IAO956" s="34"/>
      <c r="IAV956" s="35"/>
      <c r="IAW956" s="34"/>
      <c r="IBD956" s="35"/>
      <c r="IBE956" s="34"/>
      <c r="IBL956" s="35"/>
      <c r="IBM956" s="34"/>
      <c r="IBT956" s="35"/>
      <c r="IBU956" s="34"/>
      <c r="ICB956" s="35"/>
      <c r="ICC956" s="34"/>
      <c r="ICJ956" s="35"/>
      <c r="ICK956" s="34"/>
      <c r="ICR956" s="35"/>
      <c r="ICS956" s="34"/>
      <c r="ICZ956" s="35"/>
      <c r="IDA956" s="34"/>
      <c r="IDH956" s="35"/>
      <c r="IDI956" s="34"/>
      <c r="IDP956" s="35"/>
      <c r="IDQ956" s="34"/>
      <c r="IDX956" s="35"/>
      <c r="IDY956" s="34"/>
      <c r="IEF956" s="35"/>
      <c r="IEG956" s="34"/>
      <c r="IEN956" s="35"/>
      <c r="IEO956" s="34"/>
      <c r="IEV956" s="35"/>
      <c r="IEW956" s="34"/>
      <c r="IFD956" s="35"/>
      <c r="IFE956" s="34"/>
      <c r="IFL956" s="35"/>
      <c r="IFM956" s="34"/>
      <c r="IFT956" s="35"/>
      <c r="IFU956" s="34"/>
      <c r="IGB956" s="35"/>
      <c r="IGC956" s="34"/>
      <c r="IGJ956" s="35"/>
      <c r="IGK956" s="34"/>
      <c r="IGR956" s="35"/>
      <c r="IGS956" s="34"/>
      <c r="IGZ956" s="35"/>
      <c r="IHA956" s="34"/>
      <c r="IHH956" s="35"/>
      <c r="IHI956" s="34"/>
      <c r="IHP956" s="35"/>
      <c r="IHQ956" s="34"/>
      <c r="IHX956" s="35"/>
      <c r="IHY956" s="34"/>
      <c r="IIF956" s="35"/>
      <c r="IIG956" s="34"/>
      <c r="IIN956" s="35"/>
      <c r="IIO956" s="34"/>
      <c r="IIV956" s="35"/>
      <c r="IIW956" s="34"/>
      <c r="IJD956" s="35"/>
      <c r="IJE956" s="34"/>
      <c r="IJL956" s="35"/>
      <c r="IJM956" s="34"/>
      <c r="IJT956" s="35"/>
      <c r="IJU956" s="34"/>
      <c r="IKB956" s="35"/>
      <c r="IKC956" s="34"/>
      <c r="IKJ956" s="35"/>
      <c r="IKK956" s="34"/>
      <c r="IKR956" s="35"/>
      <c r="IKS956" s="34"/>
      <c r="IKZ956" s="35"/>
      <c r="ILA956" s="34"/>
      <c r="ILH956" s="35"/>
      <c r="ILI956" s="34"/>
      <c r="ILP956" s="35"/>
      <c r="ILQ956" s="34"/>
      <c r="ILX956" s="35"/>
      <c r="ILY956" s="34"/>
      <c r="IMF956" s="35"/>
      <c r="IMG956" s="34"/>
      <c r="IMN956" s="35"/>
      <c r="IMO956" s="34"/>
      <c r="IMV956" s="35"/>
      <c r="IMW956" s="34"/>
      <c r="IND956" s="35"/>
      <c r="INE956" s="34"/>
      <c r="INL956" s="35"/>
      <c r="INM956" s="34"/>
      <c r="INT956" s="35"/>
      <c r="INU956" s="34"/>
      <c r="IOB956" s="35"/>
      <c r="IOC956" s="34"/>
      <c r="IOJ956" s="35"/>
      <c r="IOK956" s="34"/>
      <c r="IOR956" s="35"/>
      <c r="IOS956" s="34"/>
      <c r="IOZ956" s="35"/>
      <c r="IPA956" s="34"/>
      <c r="IPH956" s="35"/>
      <c r="IPI956" s="34"/>
      <c r="IPP956" s="35"/>
      <c r="IPQ956" s="34"/>
      <c r="IPX956" s="35"/>
      <c r="IPY956" s="34"/>
      <c r="IQF956" s="35"/>
      <c r="IQG956" s="34"/>
      <c r="IQN956" s="35"/>
      <c r="IQO956" s="34"/>
      <c r="IQV956" s="35"/>
      <c r="IQW956" s="34"/>
      <c r="IRD956" s="35"/>
      <c r="IRE956" s="34"/>
      <c r="IRL956" s="35"/>
      <c r="IRM956" s="34"/>
      <c r="IRT956" s="35"/>
      <c r="IRU956" s="34"/>
      <c r="ISB956" s="35"/>
      <c r="ISC956" s="34"/>
      <c r="ISJ956" s="35"/>
      <c r="ISK956" s="34"/>
      <c r="ISR956" s="35"/>
      <c r="ISS956" s="34"/>
      <c r="ISZ956" s="35"/>
      <c r="ITA956" s="34"/>
      <c r="ITH956" s="35"/>
      <c r="ITI956" s="34"/>
      <c r="ITP956" s="35"/>
      <c r="ITQ956" s="34"/>
      <c r="ITX956" s="35"/>
      <c r="ITY956" s="34"/>
      <c r="IUF956" s="35"/>
      <c r="IUG956" s="34"/>
      <c r="IUN956" s="35"/>
      <c r="IUO956" s="34"/>
      <c r="IUV956" s="35"/>
      <c r="IUW956" s="34"/>
      <c r="IVD956" s="35"/>
      <c r="IVE956" s="34"/>
      <c r="IVL956" s="35"/>
      <c r="IVM956" s="34"/>
      <c r="IVT956" s="35"/>
      <c r="IVU956" s="34"/>
      <c r="IWB956" s="35"/>
      <c r="IWC956" s="34"/>
      <c r="IWJ956" s="35"/>
      <c r="IWK956" s="34"/>
      <c r="IWR956" s="35"/>
      <c r="IWS956" s="34"/>
      <c r="IWZ956" s="35"/>
      <c r="IXA956" s="34"/>
      <c r="IXH956" s="35"/>
      <c r="IXI956" s="34"/>
      <c r="IXP956" s="35"/>
      <c r="IXQ956" s="34"/>
      <c r="IXX956" s="35"/>
      <c r="IXY956" s="34"/>
      <c r="IYF956" s="35"/>
      <c r="IYG956" s="34"/>
      <c r="IYN956" s="35"/>
      <c r="IYO956" s="34"/>
      <c r="IYV956" s="35"/>
      <c r="IYW956" s="34"/>
      <c r="IZD956" s="35"/>
      <c r="IZE956" s="34"/>
      <c r="IZL956" s="35"/>
      <c r="IZM956" s="34"/>
      <c r="IZT956" s="35"/>
      <c r="IZU956" s="34"/>
      <c r="JAB956" s="35"/>
      <c r="JAC956" s="34"/>
      <c r="JAJ956" s="35"/>
      <c r="JAK956" s="34"/>
      <c r="JAR956" s="35"/>
      <c r="JAS956" s="34"/>
      <c r="JAZ956" s="35"/>
      <c r="JBA956" s="34"/>
      <c r="JBH956" s="35"/>
      <c r="JBI956" s="34"/>
      <c r="JBP956" s="35"/>
      <c r="JBQ956" s="34"/>
      <c r="JBX956" s="35"/>
      <c r="JBY956" s="34"/>
      <c r="JCF956" s="35"/>
      <c r="JCG956" s="34"/>
      <c r="JCN956" s="35"/>
      <c r="JCO956" s="34"/>
      <c r="JCV956" s="35"/>
      <c r="JCW956" s="34"/>
      <c r="JDD956" s="35"/>
      <c r="JDE956" s="34"/>
      <c r="JDL956" s="35"/>
      <c r="JDM956" s="34"/>
      <c r="JDT956" s="35"/>
      <c r="JDU956" s="34"/>
      <c r="JEB956" s="35"/>
      <c r="JEC956" s="34"/>
      <c r="JEJ956" s="35"/>
      <c r="JEK956" s="34"/>
      <c r="JER956" s="35"/>
      <c r="JES956" s="34"/>
      <c r="JEZ956" s="35"/>
      <c r="JFA956" s="34"/>
      <c r="JFH956" s="35"/>
      <c r="JFI956" s="34"/>
      <c r="JFP956" s="35"/>
      <c r="JFQ956" s="34"/>
      <c r="JFX956" s="35"/>
      <c r="JFY956" s="34"/>
      <c r="JGF956" s="35"/>
      <c r="JGG956" s="34"/>
      <c r="JGN956" s="35"/>
      <c r="JGO956" s="34"/>
      <c r="JGV956" s="35"/>
      <c r="JGW956" s="34"/>
      <c r="JHD956" s="35"/>
      <c r="JHE956" s="34"/>
      <c r="JHL956" s="35"/>
      <c r="JHM956" s="34"/>
      <c r="JHT956" s="35"/>
      <c r="JHU956" s="34"/>
      <c r="JIB956" s="35"/>
      <c r="JIC956" s="34"/>
      <c r="JIJ956" s="35"/>
      <c r="JIK956" s="34"/>
      <c r="JIR956" s="35"/>
      <c r="JIS956" s="34"/>
      <c r="JIZ956" s="35"/>
      <c r="JJA956" s="34"/>
      <c r="JJH956" s="35"/>
      <c r="JJI956" s="34"/>
      <c r="JJP956" s="35"/>
      <c r="JJQ956" s="34"/>
      <c r="JJX956" s="35"/>
      <c r="JJY956" s="34"/>
      <c r="JKF956" s="35"/>
      <c r="JKG956" s="34"/>
      <c r="JKN956" s="35"/>
      <c r="JKO956" s="34"/>
      <c r="JKV956" s="35"/>
      <c r="JKW956" s="34"/>
      <c r="JLD956" s="35"/>
      <c r="JLE956" s="34"/>
      <c r="JLL956" s="35"/>
      <c r="JLM956" s="34"/>
      <c r="JLT956" s="35"/>
      <c r="JLU956" s="34"/>
      <c r="JMB956" s="35"/>
      <c r="JMC956" s="34"/>
      <c r="JMJ956" s="35"/>
      <c r="JMK956" s="34"/>
      <c r="JMR956" s="35"/>
      <c r="JMS956" s="34"/>
      <c r="JMZ956" s="35"/>
      <c r="JNA956" s="34"/>
      <c r="JNH956" s="35"/>
      <c r="JNI956" s="34"/>
      <c r="JNP956" s="35"/>
      <c r="JNQ956" s="34"/>
      <c r="JNX956" s="35"/>
      <c r="JNY956" s="34"/>
      <c r="JOF956" s="35"/>
      <c r="JOG956" s="34"/>
      <c r="JON956" s="35"/>
      <c r="JOO956" s="34"/>
      <c r="JOV956" s="35"/>
      <c r="JOW956" s="34"/>
      <c r="JPD956" s="35"/>
      <c r="JPE956" s="34"/>
      <c r="JPL956" s="35"/>
      <c r="JPM956" s="34"/>
      <c r="JPT956" s="35"/>
      <c r="JPU956" s="34"/>
      <c r="JQB956" s="35"/>
      <c r="JQC956" s="34"/>
      <c r="JQJ956" s="35"/>
      <c r="JQK956" s="34"/>
      <c r="JQR956" s="35"/>
      <c r="JQS956" s="34"/>
      <c r="JQZ956" s="35"/>
      <c r="JRA956" s="34"/>
      <c r="JRH956" s="35"/>
      <c r="JRI956" s="34"/>
      <c r="JRP956" s="35"/>
      <c r="JRQ956" s="34"/>
      <c r="JRX956" s="35"/>
      <c r="JRY956" s="34"/>
      <c r="JSF956" s="35"/>
      <c r="JSG956" s="34"/>
      <c r="JSN956" s="35"/>
      <c r="JSO956" s="34"/>
      <c r="JSV956" s="35"/>
      <c r="JSW956" s="34"/>
      <c r="JTD956" s="35"/>
      <c r="JTE956" s="34"/>
      <c r="JTL956" s="35"/>
      <c r="JTM956" s="34"/>
      <c r="JTT956" s="35"/>
      <c r="JTU956" s="34"/>
      <c r="JUB956" s="35"/>
      <c r="JUC956" s="34"/>
      <c r="JUJ956" s="35"/>
      <c r="JUK956" s="34"/>
      <c r="JUR956" s="35"/>
      <c r="JUS956" s="34"/>
      <c r="JUZ956" s="35"/>
      <c r="JVA956" s="34"/>
      <c r="JVH956" s="35"/>
      <c r="JVI956" s="34"/>
      <c r="JVP956" s="35"/>
      <c r="JVQ956" s="34"/>
      <c r="JVX956" s="35"/>
      <c r="JVY956" s="34"/>
      <c r="JWF956" s="35"/>
      <c r="JWG956" s="34"/>
      <c r="JWN956" s="35"/>
      <c r="JWO956" s="34"/>
      <c r="JWV956" s="35"/>
      <c r="JWW956" s="34"/>
      <c r="JXD956" s="35"/>
      <c r="JXE956" s="34"/>
      <c r="JXL956" s="35"/>
      <c r="JXM956" s="34"/>
      <c r="JXT956" s="35"/>
      <c r="JXU956" s="34"/>
      <c r="JYB956" s="35"/>
      <c r="JYC956" s="34"/>
      <c r="JYJ956" s="35"/>
      <c r="JYK956" s="34"/>
      <c r="JYR956" s="35"/>
      <c r="JYS956" s="34"/>
      <c r="JYZ956" s="35"/>
      <c r="JZA956" s="34"/>
      <c r="JZH956" s="35"/>
      <c r="JZI956" s="34"/>
      <c r="JZP956" s="35"/>
      <c r="JZQ956" s="34"/>
      <c r="JZX956" s="35"/>
      <c r="JZY956" s="34"/>
      <c r="KAF956" s="35"/>
      <c r="KAG956" s="34"/>
      <c r="KAN956" s="35"/>
      <c r="KAO956" s="34"/>
      <c r="KAV956" s="35"/>
      <c r="KAW956" s="34"/>
      <c r="KBD956" s="35"/>
      <c r="KBE956" s="34"/>
      <c r="KBL956" s="35"/>
      <c r="KBM956" s="34"/>
      <c r="KBT956" s="35"/>
      <c r="KBU956" s="34"/>
      <c r="KCB956" s="35"/>
      <c r="KCC956" s="34"/>
      <c r="KCJ956" s="35"/>
      <c r="KCK956" s="34"/>
      <c r="KCR956" s="35"/>
      <c r="KCS956" s="34"/>
      <c r="KCZ956" s="35"/>
      <c r="KDA956" s="34"/>
      <c r="KDH956" s="35"/>
      <c r="KDI956" s="34"/>
      <c r="KDP956" s="35"/>
      <c r="KDQ956" s="34"/>
      <c r="KDX956" s="35"/>
      <c r="KDY956" s="34"/>
      <c r="KEF956" s="35"/>
      <c r="KEG956" s="34"/>
      <c r="KEN956" s="35"/>
      <c r="KEO956" s="34"/>
      <c r="KEV956" s="35"/>
      <c r="KEW956" s="34"/>
      <c r="KFD956" s="35"/>
      <c r="KFE956" s="34"/>
      <c r="KFL956" s="35"/>
      <c r="KFM956" s="34"/>
      <c r="KFT956" s="35"/>
      <c r="KFU956" s="34"/>
      <c r="KGB956" s="35"/>
      <c r="KGC956" s="34"/>
      <c r="KGJ956" s="35"/>
      <c r="KGK956" s="34"/>
      <c r="KGR956" s="35"/>
      <c r="KGS956" s="34"/>
      <c r="KGZ956" s="35"/>
      <c r="KHA956" s="34"/>
      <c r="KHH956" s="35"/>
      <c r="KHI956" s="34"/>
      <c r="KHP956" s="35"/>
      <c r="KHQ956" s="34"/>
      <c r="KHX956" s="35"/>
      <c r="KHY956" s="34"/>
      <c r="KIF956" s="35"/>
      <c r="KIG956" s="34"/>
      <c r="KIN956" s="35"/>
      <c r="KIO956" s="34"/>
      <c r="KIV956" s="35"/>
      <c r="KIW956" s="34"/>
      <c r="KJD956" s="35"/>
      <c r="KJE956" s="34"/>
      <c r="KJL956" s="35"/>
      <c r="KJM956" s="34"/>
      <c r="KJT956" s="35"/>
      <c r="KJU956" s="34"/>
      <c r="KKB956" s="35"/>
      <c r="KKC956" s="34"/>
      <c r="KKJ956" s="35"/>
      <c r="KKK956" s="34"/>
      <c r="KKR956" s="35"/>
      <c r="KKS956" s="34"/>
      <c r="KKZ956" s="35"/>
      <c r="KLA956" s="34"/>
      <c r="KLH956" s="35"/>
      <c r="KLI956" s="34"/>
      <c r="KLP956" s="35"/>
      <c r="KLQ956" s="34"/>
      <c r="KLX956" s="35"/>
      <c r="KLY956" s="34"/>
      <c r="KMF956" s="35"/>
      <c r="KMG956" s="34"/>
      <c r="KMN956" s="35"/>
      <c r="KMO956" s="34"/>
      <c r="KMV956" s="35"/>
      <c r="KMW956" s="34"/>
      <c r="KND956" s="35"/>
      <c r="KNE956" s="34"/>
      <c r="KNL956" s="35"/>
      <c r="KNM956" s="34"/>
      <c r="KNT956" s="35"/>
      <c r="KNU956" s="34"/>
      <c r="KOB956" s="35"/>
      <c r="KOC956" s="34"/>
      <c r="KOJ956" s="35"/>
      <c r="KOK956" s="34"/>
      <c r="KOR956" s="35"/>
      <c r="KOS956" s="34"/>
      <c r="KOZ956" s="35"/>
      <c r="KPA956" s="34"/>
      <c r="KPH956" s="35"/>
      <c r="KPI956" s="34"/>
      <c r="KPP956" s="35"/>
      <c r="KPQ956" s="34"/>
      <c r="KPX956" s="35"/>
      <c r="KPY956" s="34"/>
      <c r="KQF956" s="35"/>
      <c r="KQG956" s="34"/>
      <c r="KQN956" s="35"/>
      <c r="KQO956" s="34"/>
      <c r="KQV956" s="35"/>
      <c r="KQW956" s="34"/>
      <c r="KRD956" s="35"/>
      <c r="KRE956" s="34"/>
      <c r="KRL956" s="35"/>
      <c r="KRM956" s="34"/>
      <c r="KRT956" s="35"/>
      <c r="KRU956" s="34"/>
      <c r="KSB956" s="35"/>
      <c r="KSC956" s="34"/>
      <c r="KSJ956" s="35"/>
      <c r="KSK956" s="34"/>
      <c r="KSR956" s="35"/>
      <c r="KSS956" s="34"/>
      <c r="KSZ956" s="35"/>
      <c r="KTA956" s="34"/>
      <c r="KTH956" s="35"/>
      <c r="KTI956" s="34"/>
      <c r="KTP956" s="35"/>
      <c r="KTQ956" s="34"/>
      <c r="KTX956" s="35"/>
      <c r="KTY956" s="34"/>
      <c r="KUF956" s="35"/>
      <c r="KUG956" s="34"/>
      <c r="KUN956" s="35"/>
      <c r="KUO956" s="34"/>
      <c r="KUV956" s="35"/>
      <c r="KUW956" s="34"/>
      <c r="KVD956" s="35"/>
      <c r="KVE956" s="34"/>
      <c r="KVL956" s="35"/>
      <c r="KVM956" s="34"/>
      <c r="KVT956" s="35"/>
      <c r="KVU956" s="34"/>
      <c r="KWB956" s="35"/>
      <c r="KWC956" s="34"/>
      <c r="KWJ956" s="35"/>
      <c r="KWK956" s="34"/>
      <c r="KWR956" s="35"/>
      <c r="KWS956" s="34"/>
      <c r="KWZ956" s="35"/>
      <c r="KXA956" s="34"/>
      <c r="KXH956" s="35"/>
      <c r="KXI956" s="34"/>
      <c r="KXP956" s="35"/>
      <c r="KXQ956" s="34"/>
      <c r="KXX956" s="35"/>
      <c r="KXY956" s="34"/>
      <c r="KYF956" s="35"/>
      <c r="KYG956" s="34"/>
      <c r="KYN956" s="35"/>
      <c r="KYO956" s="34"/>
      <c r="KYV956" s="35"/>
      <c r="KYW956" s="34"/>
      <c r="KZD956" s="35"/>
      <c r="KZE956" s="34"/>
      <c r="KZL956" s="35"/>
      <c r="KZM956" s="34"/>
      <c r="KZT956" s="35"/>
      <c r="KZU956" s="34"/>
      <c r="LAB956" s="35"/>
      <c r="LAC956" s="34"/>
      <c r="LAJ956" s="35"/>
      <c r="LAK956" s="34"/>
      <c r="LAR956" s="35"/>
      <c r="LAS956" s="34"/>
      <c r="LAZ956" s="35"/>
      <c r="LBA956" s="34"/>
      <c r="LBH956" s="35"/>
      <c r="LBI956" s="34"/>
      <c r="LBP956" s="35"/>
      <c r="LBQ956" s="34"/>
      <c r="LBX956" s="35"/>
      <c r="LBY956" s="34"/>
      <c r="LCF956" s="35"/>
      <c r="LCG956" s="34"/>
      <c r="LCN956" s="35"/>
      <c r="LCO956" s="34"/>
      <c r="LCV956" s="35"/>
      <c r="LCW956" s="34"/>
      <c r="LDD956" s="35"/>
      <c r="LDE956" s="34"/>
      <c r="LDL956" s="35"/>
      <c r="LDM956" s="34"/>
      <c r="LDT956" s="35"/>
      <c r="LDU956" s="34"/>
      <c r="LEB956" s="35"/>
      <c r="LEC956" s="34"/>
      <c r="LEJ956" s="35"/>
      <c r="LEK956" s="34"/>
      <c r="LER956" s="35"/>
      <c r="LES956" s="34"/>
      <c r="LEZ956" s="35"/>
      <c r="LFA956" s="34"/>
      <c r="LFH956" s="35"/>
      <c r="LFI956" s="34"/>
      <c r="LFP956" s="35"/>
      <c r="LFQ956" s="34"/>
      <c r="LFX956" s="35"/>
      <c r="LFY956" s="34"/>
      <c r="LGF956" s="35"/>
      <c r="LGG956" s="34"/>
      <c r="LGN956" s="35"/>
      <c r="LGO956" s="34"/>
      <c r="LGV956" s="35"/>
      <c r="LGW956" s="34"/>
      <c r="LHD956" s="35"/>
      <c r="LHE956" s="34"/>
      <c r="LHL956" s="35"/>
      <c r="LHM956" s="34"/>
      <c r="LHT956" s="35"/>
      <c r="LHU956" s="34"/>
      <c r="LIB956" s="35"/>
      <c r="LIC956" s="34"/>
      <c r="LIJ956" s="35"/>
      <c r="LIK956" s="34"/>
      <c r="LIR956" s="35"/>
      <c r="LIS956" s="34"/>
      <c r="LIZ956" s="35"/>
      <c r="LJA956" s="34"/>
      <c r="LJH956" s="35"/>
      <c r="LJI956" s="34"/>
      <c r="LJP956" s="35"/>
      <c r="LJQ956" s="34"/>
      <c r="LJX956" s="35"/>
      <c r="LJY956" s="34"/>
      <c r="LKF956" s="35"/>
      <c r="LKG956" s="34"/>
      <c r="LKN956" s="35"/>
      <c r="LKO956" s="34"/>
      <c r="LKV956" s="35"/>
      <c r="LKW956" s="34"/>
      <c r="LLD956" s="35"/>
      <c r="LLE956" s="34"/>
      <c r="LLL956" s="35"/>
      <c r="LLM956" s="34"/>
      <c r="LLT956" s="35"/>
      <c r="LLU956" s="34"/>
      <c r="LMB956" s="35"/>
      <c r="LMC956" s="34"/>
      <c r="LMJ956" s="35"/>
      <c r="LMK956" s="34"/>
      <c r="LMR956" s="35"/>
      <c r="LMS956" s="34"/>
      <c r="LMZ956" s="35"/>
      <c r="LNA956" s="34"/>
      <c r="LNH956" s="35"/>
      <c r="LNI956" s="34"/>
      <c r="LNP956" s="35"/>
      <c r="LNQ956" s="34"/>
      <c r="LNX956" s="35"/>
      <c r="LNY956" s="34"/>
      <c r="LOF956" s="35"/>
      <c r="LOG956" s="34"/>
      <c r="LON956" s="35"/>
      <c r="LOO956" s="34"/>
      <c r="LOV956" s="35"/>
      <c r="LOW956" s="34"/>
      <c r="LPD956" s="35"/>
      <c r="LPE956" s="34"/>
      <c r="LPL956" s="35"/>
      <c r="LPM956" s="34"/>
      <c r="LPT956" s="35"/>
      <c r="LPU956" s="34"/>
      <c r="LQB956" s="35"/>
      <c r="LQC956" s="34"/>
      <c r="LQJ956" s="35"/>
      <c r="LQK956" s="34"/>
      <c r="LQR956" s="35"/>
      <c r="LQS956" s="34"/>
      <c r="LQZ956" s="35"/>
      <c r="LRA956" s="34"/>
      <c r="LRH956" s="35"/>
      <c r="LRI956" s="34"/>
      <c r="LRP956" s="35"/>
      <c r="LRQ956" s="34"/>
      <c r="LRX956" s="35"/>
      <c r="LRY956" s="34"/>
      <c r="LSF956" s="35"/>
      <c r="LSG956" s="34"/>
      <c r="LSN956" s="35"/>
      <c r="LSO956" s="34"/>
      <c r="LSV956" s="35"/>
      <c r="LSW956" s="34"/>
      <c r="LTD956" s="35"/>
      <c r="LTE956" s="34"/>
      <c r="LTL956" s="35"/>
      <c r="LTM956" s="34"/>
      <c r="LTT956" s="35"/>
      <c r="LTU956" s="34"/>
      <c r="LUB956" s="35"/>
      <c r="LUC956" s="34"/>
      <c r="LUJ956" s="35"/>
      <c r="LUK956" s="34"/>
      <c r="LUR956" s="35"/>
      <c r="LUS956" s="34"/>
      <c r="LUZ956" s="35"/>
      <c r="LVA956" s="34"/>
      <c r="LVH956" s="35"/>
      <c r="LVI956" s="34"/>
      <c r="LVP956" s="35"/>
      <c r="LVQ956" s="34"/>
      <c r="LVX956" s="35"/>
      <c r="LVY956" s="34"/>
      <c r="LWF956" s="35"/>
      <c r="LWG956" s="34"/>
      <c r="LWN956" s="35"/>
      <c r="LWO956" s="34"/>
      <c r="LWV956" s="35"/>
      <c r="LWW956" s="34"/>
      <c r="LXD956" s="35"/>
      <c r="LXE956" s="34"/>
      <c r="LXL956" s="35"/>
      <c r="LXM956" s="34"/>
      <c r="LXT956" s="35"/>
      <c r="LXU956" s="34"/>
      <c r="LYB956" s="35"/>
      <c r="LYC956" s="34"/>
      <c r="LYJ956" s="35"/>
      <c r="LYK956" s="34"/>
      <c r="LYR956" s="35"/>
      <c r="LYS956" s="34"/>
      <c r="LYZ956" s="35"/>
      <c r="LZA956" s="34"/>
      <c r="LZH956" s="35"/>
      <c r="LZI956" s="34"/>
      <c r="LZP956" s="35"/>
      <c r="LZQ956" s="34"/>
      <c r="LZX956" s="35"/>
      <c r="LZY956" s="34"/>
      <c r="MAF956" s="35"/>
      <c r="MAG956" s="34"/>
      <c r="MAN956" s="35"/>
      <c r="MAO956" s="34"/>
      <c r="MAV956" s="35"/>
      <c r="MAW956" s="34"/>
      <c r="MBD956" s="35"/>
      <c r="MBE956" s="34"/>
      <c r="MBL956" s="35"/>
      <c r="MBM956" s="34"/>
      <c r="MBT956" s="35"/>
      <c r="MBU956" s="34"/>
      <c r="MCB956" s="35"/>
      <c r="MCC956" s="34"/>
      <c r="MCJ956" s="35"/>
      <c r="MCK956" s="34"/>
      <c r="MCR956" s="35"/>
      <c r="MCS956" s="34"/>
      <c r="MCZ956" s="35"/>
      <c r="MDA956" s="34"/>
      <c r="MDH956" s="35"/>
      <c r="MDI956" s="34"/>
      <c r="MDP956" s="35"/>
      <c r="MDQ956" s="34"/>
      <c r="MDX956" s="35"/>
      <c r="MDY956" s="34"/>
      <c r="MEF956" s="35"/>
      <c r="MEG956" s="34"/>
      <c r="MEN956" s="35"/>
      <c r="MEO956" s="34"/>
      <c r="MEV956" s="35"/>
      <c r="MEW956" s="34"/>
      <c r="MFD956" s="35"/>
      <c r="MFE956" s="34"/>
      <c r="MFL956" s="35"/>
      <c r="MFM956" s="34"/>
      <c r="MFT956" s="35"/>
      <c r="MFU956" s="34"/>
      <c r="MGB956" s="35"/>
      <c r="MGC956" s="34"/>
      <c r="MGJ956" s="35"/>
      <c r="MGK956" s="34"/>
      <c r="MGR956" s="35"/>
      <c r="MGS956" s="34"/>
      <c r="MGZ956" s="35"/>
      <c r="MHA956" s="34"/>
      <c r="MHH956" s="35"/>
      <c r="MHI956" s="34"/>
      <c r="MHP956" s="35"/>
      <c r="MHQ956" s="34"/>
      <c r="MHX956" s="35"/>
      <c r="MHY956" s="34"/>
      <c r="MIF956" s="35"/>
      <c r="MIG956" s="34"/>
      <c r="MIN956" s="35"/>
      <c r="MIO956" s="34"/>
      <c r="MIV956" s="35"/>
      <c r="MIW956" s="34"/>
      <c r="MJD956" s="35"/>
      <c r="MJE956" s="34"/>
      <c r="MJL956" s="35"/>
      <c r="MJM956" s="34"/>
      <c r="MJT956" s="35"/>
      <c r="MJU956" s="34"/>
      <c r="MKB956" s="35"/>
      <c r="MKC956" s="34"/>
      <c r="MKJ956" s="35"/>
      <c r="MKK956" s="34"/>
      <c r="MKR956" s="35"/>
      <c r="MKS956" s="34"/>
      <c r="MKZ956" s="35"/>
      <c r="MLA956" s="34"/>
      <c r="MLH956" s="35"/>
      <c r="MLI956" s="34"/>
      <c r="MLP956" s="35"/>
      <c r="MLQ956" s="34"/>
      <c r="MLX956" s="35"/>
      <c r="MLY956" s="34"/>
      <c r="MMF956" s="35"/>
      <c r="MMG956" s="34"/>
      <c r="MMN956" s="35"/>
      <c r="MMO956" s="34"/>
      <c r="MMV956" s="35"/>
      <c r="MMW956" s="34"/>
      <c r="MND956" s="35"/>
      <c r="MNE956" s="34"/>
      <c r="MNL956" s="35"/>
      <c r="MNM956" s="34"/>
      <c r="MNT956" s="35"/>
      <c r="MNU956" s="34"/>
      <c r="MOB956" s="35"/>
      <c r="MOC956" s="34"/>
      <c r="MOJ956" s="35"/>
      <c r="MOK956" s="34"/>
      <c r="MOR956" s="35"/>
      <c r="MOS956" s="34"/>
      <c r="MOZ956" s="35"/>
      <c r="MPA956" s="34"/>
      <c r="MPH956" s="35"/>
      <c r="MPI956" s="34"/>
      <c r="MPP956" s="35"/>
      <c r="MPQ956" s="34"/>
      <c r="MPX956" s="35"/>
      <c r="MPY956" s="34"/>
      <c r="MQF956" s="35"/>
      <c r="MQG956" s="34"/>
      <c r="MQN956" s="35"/>
      <c r="MQO956" s="34"/>
      <c r="MQV956" s="35"/>
      <c r="MQW956" s="34"/>
      <c r="MRD956" s="35"/>
      <c r="MRE956" s="34"/>
      <c r="MRL956" s="35"/>
      <c r="MRM956" s="34"/>
      <c r="MRT956" s="35"/>
      <c r="MRU956" s="34"/>
      <c r="MSB956" s="35"/>
      <c r="MSC956" s="34"/>
      <c r="MSJ956" s="35"/>
      <c r="MSK956" s="34"/>
      <c r="MSR956" s="35"/>
      <c r="MSS956" s="34"/>
      <c r="MSZ956" s="35"/>
      <c r="MTA956" s="34"/>
      <c r="MTH956" s="35"/>
      <c r="MTI956" s="34"/>
      <c r="MTP956" s="35"/>
      <c r="MTQ956" s="34"/>
      <c r="MTX956" s="35"/>
      <c r="MTY956" s="34"/>
      <c r="MUF956" s="35"/>
      <c r="MUG956" s="34"/>
      <c r="MUN956" s="35"/>
      <c r="MUO956" s="34"/>
      <c r="MUV956" s="35"/>
      <c r="MUW956" s="34"/>
      <c r="MVD956" s="35"/>
      <c r="MVE956" s="34"/>
      <c r="MVL956" s="35"/>
      <c r="MVM956" s="34"/>
      <c r="MVT956" s="35"/>
      <c r="MVU956" s="34"/>
      <c r="MWB956" s="35"/>
      <c r="MWC956" s="34"/>
      <c r="MWJ956" s="35"/>
      <c r="MWK956" s="34"/>
      <c r="MWR956" s="35"/>
      <c r="MWS956" s="34"/>
      <c r="MWZ956" s="35"/>
      <c r="MXA956" s="34"/>
      <c r="MXH956" s="35"/>
      <c r="MXI956" s="34"/>
      <c r="MXP956" s="35"/>
      <c r="MXQ956" s="34"/>
      <c r="MXX956" s="35"/>
      <c r="MXY956" s="34"/>
      <c r="MYF956" s="35"/>
      <c r="MYG956" s="34"/>
      <c r="MYN956" s="35"/>
      <c r="MYO956" s="34"/>
      <c r="MYV956" s="35"/>
      <c r="MYW956" s="34"/>
      <c r="MZD956" s="35"/>
      <c r="MZE956" s="34"/>
      <c r="MZL956" s="35"/>
      <c r="MZM956" s="34"/>
      <c r="MZT956" s="35"/>
      <c r="MZU956" s="34"/>
      <c r="NAB956" s="35"/>
      <c r="NAC956" s="34"/>
      <c r="NAJ956" s="35"/>
      <c r="NAK956" s="34"/>
      <c r="NAR956" s="35"/>
      <c r="NAS956" s="34"/>
      <c r="NAZ956" s="35"/>
      <c r="NBA956" s="34"/>
      <c r="NBH956" s="35"/>
      <c r="NBI956" s="34"/>
      <c r="NBP956" s="35"/>
      <c r="NBQ956" s="34"/>
      <c r="NBX956" s="35"/>
      <c r="NBY956" s="34"/>
      <c r="NCF956" s="35"/>
      <c r="NCG956" s="34"/>
      <c r="NCN956" s="35"/>
      <c r="NCO956" s="34"/>
      <c r="NCV956" s="35"/>
      <c r="NCW956" s="34"/>
      <c r="NDD956" s="35"/>
      <c r="NDE956" s="34"/>
      <c r="NDL956" s="35"/>
      <c r="NDM956" s="34"/>
      <c r="NDT956" s="35"/>
      <c r="NDU956" s="34"/>
      <c r="NEB956" s="35"/>
      <c r="NEC956" s="34"/>
      <c r="NEJ956" s="35"/>
      <c r="NEK956" s="34"/>
      <c r="NER956" s="35"/>
      <c r="NES956" s="34"/>
      <c r="NEZ956" s="35"/>
      <c r="NFA956" s="34"/>
      <c r="NFH956" s="35"/>
      <c r="NFI956" s="34"/>
      <c r="NFP956" s="35"/>
      <c r="NFQ956" s="34"/>
      <c r="NFX956" s="35"/>
      <c r="NFY956" s="34"/>
      <c r="NGF956" s="35"/>
      <c r="NGG956" s="34"/>
      <c r="NGN956" s="35"/>
      <c r="NGO956" s="34"/>
      <c r="NGV956" s="35"/>
      <c r="NGW956" s="34"/>
      <c r="NHD956" s="35"/>
      <c r="NHE956" s="34"/>
      <c r="NHL956" s="35"/>
      <c r="NHM956" s="34"/>
      <c r="NHT956" s="35"/>
      <c r="NHU956" s="34"/>
      <c r="NIB956" s="35"/>
      <c r="NIC956" s="34"/>
      <c r="NIJ956" s="35"/>
      <c r="NIK956" s="34"/>
      <c r="NIR956" s="35"/>
      <c r="NIS956" s="34"/>
      <c r="NIZ956" s="35"/>
      <c r="NJA956" s="34"/>
      <c r="NJH956" s="35"/>
      <c r="NJI956" s="34"/>
      <c r="NJP956" s="35"/>
      <c r="NJQ956" s="34"/>
      <c r="NJX956" s="35"/>
      <c r="NJY956" s="34"/>
      <c r="NKF956" s="35"/>
      <c r="NKG956" s="34"/>
      <c r="NKN956" s="35"/>
      <c r="NKO956" s="34"/>
      <c r="NKV956" s="35"/>
      <c r="NKW956" s="34"/>
      <c r="NLD956" s="35"/>
      <c r="NLE956" s="34"/>
      <c r="NLL956" s="35"/>
      <c r="NLM956" s="34"/>
      <c r="NLT956" s="35"/>
      <c r="NLU956" s="34"/>
      <c r="NMB956" s="35"/>
      <c r="NMC956" s="34"/>
      <c r="NMJ956" s="35"/>
      <c r="NMK956" s="34"/>
      <c r="NMR956" s="35"/>
      <c r="NMS956" s="34"/>
      <c r="NMZ956" s="35"/>
      <c r="NNA956" s="34"/>
      <c r="NNH956" s="35"/>
      <c r="NNI956" s="34"/>
      <c r="NNP956" s="35"/>
      <c r="NNQ956" s="34"/>
      <c r="NNX956" s="35"/>
      <c r="NNY956" s="34"/>
      <c r="NOF956" s="35"/>
      <c r="NOG956" s="34"/>
      <c r="NON956" s="35"/>
      <c r="NOO956" s="34"/>
      <c r="NOV956" s="35"/>
      <c r="NOW956" s="34"/>
      <c r="NPD956" s="35"/>
      <c r="NPE956" s="34"/>
      <c r="NPL956" s="35"/>
      <c r="NPM956" s="34"/>
      <c r="NPT956" s="35"/>
      <c r="NPU956" s="34"/>
      <c r="NQB956" s="35"/>
      <c r="NQC956" s="34"/>
      <c r="NQJ956" s="35"/>
      <c r="NQK956" s="34"/>
      <c r="NQR956" s="35"/>
      <c r="NQS956" s="34"/>
      <c r="NQZ956" s="35"/>
      <c r="NRA956" s="34"/>
      <c r="NRH956" s="35"/>
      <c r="NRI956" s="34"/>
      <c r="NRP956" s="35"/>
      <c r="NRQ956" s="34"/>
      <c r="NRX956" s="35"/>
      <c r="NRY956" s="34"/>
      <c r="NSF956" s="35"/>
      <c r="NSG956" s="34"/>
      <c r="NSN956" s="35"/>
      <c r="NSO956" s="34"/>
      <c r="NSV956" s="35"/>
      <c r="NSW956" s="34"/>
      <c r="NTD956" s="35"/>
      <c r="NTE956" s="34"/>
      <c r="NTL956" s="35"/>
      <c r="NTM956" s="34"/>
      <c r="NTT956" s="35"/>
      <c r="NTU956" s="34"/>
      <c r="NUB956" s="35"/>
      <c r="NUC956" s="34"/>
      <c r="NUJ956" s="35"/>
      <c r="NUK956" s="34"/>
      <c r="NUR956" s="35"/>
      <c r="NUS956" s="34"/>
      <c r="NUZ956" s="35"/>
      <c r="NVA956" s="34"/>
      <c r="NVH956" s="35"/>
      <c r="NVI956" s="34"/>
      <c r="NVP956" s="35"/>
      <c r="NVQ956" s="34"/>
      <c r="NVX956" s="35"/>
      <c r="NVY956" s="34"/>
      <c r="NWF956" s="35"/>
      <c r="NWG956" s="34"/>
      <c r="NWN956" s="35"/>
      <c r="NWO956" s="34"/>
      <c r="NWV956" s="35"/>
      <c r="NWW956" s="34"/>
      <c r="NXD956" s="35"/>
      <c r="NXE956" s="34"/>
      <c r="NXL956" s="35"/>
      <c r="NXM956" s="34"/>
      <c r="NXT956" s="35"/>
      <c r="NXU956" s="34"/>
      <c r="NYB956" s="35"/>
      <c r="NYC956" s="34"/>
      <c r="NYJ956" s="35"/>
      <c r="NYK956" s="34"/>
      <c r="NYR956" s="35"/>
      <c r="NYS956" s="34"/>
      <c r="NYZ956" s="35"/>
      <c r="NZA956" s="34"/>
      <c r="NZH956" s="35"/>
      <c r="NZI956" s="34"/>
      <c r="NZP956" s="35"/>
      <c r="NZQ956" s="34"/>
      <c r="NZX956" s="35"/>
      <c r="NZY956" s="34"/>
      <c r="OAF956" s="35"/>
      <c r="OAG956" s="34"/>
      <c r="OAN956" s="35"/>
      <c r="OAO956" s="34"/>
      <c r="OAV956" s="35"/>
      <c r="OAW956" s="34"/>
      <c r="OBD956" s="35"/>
      <c r="OBE956" s="34"/>
      <c r="OBL956" s="35"/>
      <c r="OBM956" s="34"/>
      <c r="OBT956" s="35"/>
      <c r="OBU956" s="34"/>
      <c r="OCB956" s="35"/>
      <c r="OCC956" s="34"/>
      <c r="OCJ956" s="35"/>
      <c r="OCK956" s="34"/>
      <c r="OCR956" s="35"/>
      <c r="OCS956" s="34"/>
      <c r="OCZ956" s="35"/>
      <c r="ODA956" s="34"/>
      <c r="ODH956" s="35"/>
      <c r="ODI956" s="34"/>
      <c r="ODP956" s="35"/>
      <c r="ODQ956" s="34"/>
      <c r="ODX956" s="35"/>
      <c r="ODY956" s="34"/>
      <c r="OEF956" s="35"/>
      <c r="OEG956" s="34"/>
      <c r="OEN956" s="35"/>
      <c r="OEO956" s="34"/>
      <c r="OEV956" s="35"/>
      <c r="OEW956" s="34"/>
      <c r="OFD956" s="35"/>
      <c r="OFE956" s="34"/>
      <c r="OFL956" s="35"/>
      <c r="OFM956" s="34"/>
      <c r="OFT956" s="35"/>
      <c r="OFU956" s="34"/>
      <c r="OGB956" s="35"/>
      <c r="OGC956" s="34"/>
      <c r="OGJ956" s="35"/>
      <c r="OGK956" s="34"/>
      <c r="OGR956" s="35"/>
      <c r="OGS956" s="34"/>
      <c r="OGZ956" s="35"/>
      <c r="OHA956" s="34"/>
      <c r="OHH956" s="35"/>
      <c r="OHI956" s="34"/>
      <c r="OHP956" s="35"/>
      <c r="OHQ956" s="34"/>
      <c r="OHX956" s="35"/>
      <c r="OHY956" s="34"/>
      <c r="OIF956" s="35"/>
      <c r="OIG956" s="34"/>
      <c r="OIN956" s="35"/>
      <c r="OIO956" s="34"/>
      <c r="OIV956" s="35"/>
      <c r="OIW956" s="34"/>
      <c r="OJD956" s="35"/>
      <c r="OJE956" s="34"/>
      <c r="OJL956" s="35"/>
      <c r="OJM956" s="34"/>
      <c r="OJT956" s="35"/>
      <c r="OJU956" s="34"/>
      <c r="OKB956" s="35"/>
      <c r="OKC956" s="34"/>
      <c r="OKJ956" s="35"/>
      <c r="OKK956" s="34"/>
      <c r="OKR956" s="35"/>
      <c r="OKS956" s="34"/>
      <c r="OKZ956" s="35"/>
      <c r="OLA956" s="34"/>
      <c r="OLH956" s="35"/>
      <c r="OLI956" s="34"/>
      <c r="OLP956" s="35"/>
      <c r="OLQ956" s="34"/>
      <c r="OLX956" s="35"/>
      <c r="OLY956" s="34"/>
      <c r="OMF956" s="35"/>
      <c r="OMG956" s="34"/>
      <c r="OMN956" s="35"/>
      <c r="OMO956" s="34"/>
      <c r="OMV956" s="35"/>
      <c r="OMW956" s="34"/>
      <c r="OND956" s="35"/>
      <c r="ONE956" s="34"/>
      <c r="ONL956" s="35"/>
      <c r="ONM956" s="34"/>
      <c r="ONT956" s="35"/>
      <c r="ONU956" s="34"/>
      <c r="OOB956" s="35"/>
      <c r="OOC956" s="34"/>
      <c r="OOJ956" s="35"/>
      <c r="OOK956" s="34"/>
      <c r="OOR956" s="35"/>
      <c r="OOS956" s="34"/>
      <c r="OOZ956" s="35"/>
      <c r="OPA956" s="34"/>
      <c r="OPH956" s="35"/>
      <c r="OPI956" s="34"/>
      <c r="OPP956" s="35"/>
      <c r="OPQ956" s="34"/>
      <c r="OPX956" s="35"/>
      <c r="OPY956" s="34"/>
      <c r="OQF956" s="35"/>
      <c r="OQG956" s="34"/>
      <c r="OQN956" s="35"/>
      <c r="OQO956" s="34"/>
      <c r="OQV956" s="35"/>
      <c r="OQW956" s="34"/>
      <c r="ORD956" s="35"/>
      <c r="ORE956" s="34"/>
      <c r="ORL956" s="35"/>
      <c r="ORM956" s="34"/>
      <c r="ORT956" s="35"/>
      <c r="ORU956" s="34"/>
      <c r="OSB956" s="35"/>
      <c r="OSC956" s="34"/>
      <c r="OSJ956" s="35"/>
      <c r="OSK956" s="34"/>
      <c r="OSR956" s="35"/>
      <c r="OSS956" s="34"/>
      <c r="OSZ956" s="35"/>
      <c r="OTA956" s="34"/>
      <c r="OTH956" s="35"/>
      <c r="OTI956" s="34"/>
      <c r="OTP956" s="35"/>
      <c r="OTQ956" s="34"/>
      <c r="OTX956" s="35"/>
      <c r="OTY956" s="34"/>
      <c r="OUF956" s="35"/>
      <c r="OUG956" s="34"/>
      <c r="OUN956" s="35"/>
      <c r="OUO956" s="34"/>
      <c r="OUV956" s="35"/>
      <c r="OUW956" s="34"/>
      <c r="OVD956" s="35"/>
      <c r="OVE956" s="34"/>
      <c r="OVL956" s="35"/>
      <c r="OVM956" s="34"/>
      <c r="OVT956" s="35"/>
      <c r="OVU956" s="34"/>
      <c r="OWB956" s="35"/>
      <c r="OWC956" s="34"/>
      <c r="OWJ956" s="35"/>
      <c r="OWK956" s="34"/>
      <c r="OWR956" s="35"/>
      <c r="OWS956" s="34"/>
      <c r="OWZ956" s="35"/>
      <c r="OXA956" s="34"/>
      <c r="OXH956" s="35"/>
      <c r="OXI956" s="34"/>
      <c r="OXP956" s="35"/>
      <c r="OXQ956" s="34"/>
      <c r="OXX956" s="35"/>
      <c r="OXY956" s="34"/>
      <c r="OYF956" s="35"/>
      <c r="OYG956" s="34"/>
      <c r="OYN956" s="35"/>
      <c r="OYO956" s="34"/>
      <c r="OYV956" s="35"/>
      <c r="OYW956" s="34"/>
      <c r="OZD956" s="35"/>
      <c r="OZE956" s="34"/>
      <c r="OZL956" s="35"/>
      <c r="OZM956" s="34"/>
      <c r="OZT956" s="35"/>
      <c r="OZU956" s="34"/>
      <c r="PAB956" s="35"/>
      <c r="PAC956" s="34"/>
      <c r="PAJ956" s="35"/>
      <c r="PAK956" s="34"/>
      <c r="PAR956" s="35"/>
      <c r="PAS956" s="34"/>
      <c r="PAZ956" s="35"/>
      <c r="PBA956" s="34"/>
      <c r="PBH956" s="35"/>
      <c r="PBI956" s="34"/>
      <c r="PBP956" s="35"/>
      <c r="PBQ956" s="34"/>
      <c r="PBX956" s="35"/>
      <c r="PBY956" s="34"/>
      <c r="PCF956" s="35"/>
      <c r="PCG956" s="34"/>
      <c r="PCN956" s="35"/>
      <c r="PCO956" s="34"/>
      <c r="PCV956" s="35"/>
      <c r="PCW956" s="34"/>
      <c r="PDD956" s="35"/>
      <c r="PDE956" s="34"/>
      <c r="PDL956" s="35"/>
      <c r="PDM956" s="34"/>
      <c r="PDT956" s="35"/>
      <c r="PDU956" s="34"/>
      <c r="PEB956" s="35"/>
      <c r="PEC956" s="34"/>
      <c r="PEJ956" s="35"/>
      <c r="PEK956" s="34"/>
      <c r="PER956" s="35"/>
      <c r="PES956" s="34"/>
      <c r="PEZ956" s="35"/>
      <c r="PFA956" s="34"/>
      <c r="PFH956" s="35"/>
      <c r="PFI956" s="34"/>
      <c r="PFP956" s="35"/>
      <c r="PFQ956" s="34"/>
      <c r="PFX956" s="35"/>
      <c r="PFY956" s="34"/>
      <c r="PGF956" s="35"/>
      <c r="PGG956" s="34"/>
      <c r="PGN956" s="35"/>
      <c r="PGO956" s="34"/>
      <c r="PGV956" s="35"/>
      <c r="PGW956" s="34"/>
      <c r="PHD956" s="35"/>
      <c r="PHE956" s="34"/>
      <c r="PHL956" s="35"/>
      <c r="PHM956" s="34"/>
      <c r="PHT956" s="35"/>
      <c r="PHU956" s="34"/>
      <c r="PIB956" s="35"/>
      <c r="PIC956" s="34"/>
      <c r="PIJ956" s="35"/>
      <c r="PIK956" s="34"/>
      <c r="PIR956" s="35"/>
      <c r="PIS956" s="34"/>
      <c r="PIZ956" s="35"/>
      <c r="PJA956" s="34"/>
      <c r="PJH956" s="35"/>
      <c r="PJI956" s="34"/>
      <c r="PJP956" s="35"/>
      <c r="PJQ956" s="34"/>
      <c r="PJX956" s="35"/>
      <c r="PJY956" s="34"/>
      <c r="PKF956" s="35"/>
      <c r="PKG956" s="34"/>
      <c r="PKN956" s="35"/>
      <c r="PKO956" s="34"/>
      <c r="PKV956" s="35"/>
      <c r="PKW956" s="34"/>
      <c r="PLD956" s="35"/>
      <c r="PLE956" s="34"/>
      <c r="PLL956" s="35"/>
      <c r="PLM956" s="34"/>
      <c r="PLT956" s="35"/>
      <c r="PLU956" s="34"/>
      <c r="PMB956" s="35"/>
      <c r="PMC956" s="34"/>
      <c r="PMJ956" s="35"/>
      <c r="PMK956" s="34"/>
      <c r="PMR956" s="35"/>
      <c r="PMS956" s="34"/>
      <c r="PMZ956" s="35"/>
      <c r="PNA956" s="34"/>
      <c r="PNH956" s="35"/>
      <c r="PNI956" s="34"/>
      <c r="PNP956" s="35"/>
      <c r="PNQ956" s="34"/>
      <c r="PNX956" s="35"/>
      <c r="PNY956" s="34"/>
      <c r="POF956" s="35"/>
      <c r="POG956" s="34"/>
      <c r="PON956" s="35"/>
      <c r="POO956" s="34"/>
      <c r="POV956" s="35"/>
      <c r="POW956" s="34"/>
      <c r="PPD956" s="35"/>
      <c r="PPE956" s="34"/>
      <c r="PPL956" s="35"/>
      <c r="PPM956" s="34"/>
      <c r="PPT956" s="35"/>
      <c r="PPU956" s="34"/>
      <c r="PQB956" s="35"/>
      <c r="PQC956" s="34"/>
      <c r="PQJ956" s="35"/>
      <c r="PQK956" s="34"/>
      <c r="PQR956" s="35"/>
      <c r="PQS956" s="34"/>
      <c r="PQZ956" s="35"/>
      <c r="PRA956" s="34"/>
      <c r="PRH956" s="35"/>
      <c r="PRI956" s="34"/>
      <c r="PRP956" s="35"/>
      <c r="PRQ956" s="34"/>
      <c r="PRX956" s="35"/>
      <c r="PRY956" s="34"/>
      <c r="PSF956" s="35"/>
      <c r="PSG956" s="34"/>
      <c r="PSN956" s="35"/>
      <c r="PSO956" s="34"/>
      <c r="PSV956" s="35"/>
      <c r="PSW956" s="34"/>
      <c r="PTD956" s="35"/>
      <c r="PTE956" s="34"/>
      <c r="PTL956" s="35"/>
      <c r="PTM956" s="34"/>
      <c r="PTT956" s="35"/>
      <c r="PTU956" s="34"/>
      <c r="PUB956" s="35"/>
      <c r="PUC956" s="34"/>
      <c r="PUJ956" s="35"/>
      <c r="PUK956" s="34"/>
      <c r="PUR956" s="35"/>
      <c r="PUS956" s="34"/>
      <c r="PUZ956" s="35"/>
      <c r="PVA956" s="34"/>
      <c r="PVH956" s="35"/>
      <c r="PVI956" s="34"/>
      <c r="PVP956" s="35"/>
      <c r="PVQ956" s="34"/>
      <c r="PVX956" s="35"/>
      <c r="PVY956" s="34"/>
      <c r="PWF956" s="35"/>
      <c r="PWG956" s="34"/>
      <c r="PWN956" s="35"/>
      <c r="PWO956" s="34"/>
      <c r="PWV956" s="35"/>
      <c r="PWW956" s="34"/>
      <c r="PXD956" s="35"/>
      <c r="PXE956" s="34"/>
      <c r="PXL956" s="35"/>
      <c r="PXM956" s="34"/>
      <c r="PXT956" s="35"/>
      <c r="PXU956" s="34"/>
      <c r="PYB956" s="35"/>
      <c r="PYC956" s="34"/>
      <c r="PYJ956" s="35"/>
      <c r="PYK956" s="34"/>
      <c r="PYR956" s="35"/>
      <c r="PYS956" s="34"/>
      <c r="PYZ956" s="35"/>
      <c r="PZA956" s="34"/>
      <c r="PZH956" s="35"/>
      <c r="PZI956" s="34"/>
      <c r="PZP956" s="35"/>
      <c r="PZQ956" s="34"/>
      <c r="PZX956" s="35"/>
      <c r="PZY956" s="34"/>
      <c r="QAF956" s="35"/>
      <c r="QAG956" s="34"/>
      <c r="QAN956" s="35"/>
      <c r="QAO956" s="34"/>
      <c r="QAV956" s="35"/>
      <c r="QAW956" s="34"/>
      <c r="QBD956" s="35"/>
      <c r="QBE956" s="34"/>
      <c r="QBL956" s="35"/>
      <c r="QBM956" s="34"/>
      <c r="QBT956" s="35"/>
      <c r="QBU956" s="34"/>
      <c r="QCB956" s="35"/>
      <c r="QCC956" s="34"/>
      <c r="QCJ956" s="35"/>
      <c r="QCK956" s="34"/>
      <c r="QCR956" s="35"/>
      <c r="QCS956" s="34"/>
      <c r="QCZ956" s="35"/>
      <c r="QDA956" s="34"/>
      <c r="QDH956" s="35"/>
      <c r="QDI956" s="34"/>
      <c r="QDP956" s="35"/>
      <c r="QDQ956" s="34"/>
      <c r="QDX956" s="35"/>
      <c r="QDY956" s="34"/>
      <c r="QEF956" s="35"/>
      <c r="QEG956" s="34"/>
      <c r="QEN956" s="35"/>
      <c r="QEO956" s="34"/>
      <c r="QEV956" s="35"/>
      <c r="QEW956" s="34"/>
      <c r="QFD956" s="35"/>
      <c r="QFE956" s="34"/>
      <c r="QFL956" s="35"/>
      <c r="QFM956" s="34"/>
      <c r="QFT956" s="35"/>
      <c r="QFU956" s="34"/>
      <c r="QGB956" s="35"/>
      <c r="QGC956" s="34"/>
      <c r="QGJ956" s="35"/>
      <c r="QGK956" s="34"/>
      <c r="QGR956" s="35"/>
      <c r="QGS956" s="34"/>
      <c r="QGZ956" s="35"/>
      <c r="QHA956" s="34"/>
      <c r="QHH956" s="35"/>
      <c r="QHI956" s="34"/>
      <c r="QHP956" s="35"/>
      <c r="QHQ956" s="34"/>
      <c r="QHX956" s="35"/>
      <c r="QHY956" s="34"/>
      <c r="QIF956" s="35"/>
      <c r="QIG956" s="34"/>
      <c r="QIN956" s="35"/>
      <c r="QIO956" s="34"/>
      <c r="QIV956" s="35"/>
      <c r="QIW956" s="34"/>
      <c r="QJD956" s="35"/>
      <c r="QJE956" s="34"/>
      <c r="QJL956" s="35"/>
      <c r="QJM956" s="34"/>
      <c r="QJT956" s="35"/>
      <c r="QJU956" s="34"/>
      <c r="QKB956" s="35"/>
      <c r="QKC956" s="34"/>
      <c r="QKJ956" s="35"/>
      <c r="QKK956" s="34"/>
      <c r="QKR956" s="35"/>
      <c r="QKS956" s="34"/>
      <c r="QKZ956" s="35"/>
      <c r="QLA956" s="34"/>
      <c r="QLH956" s="35"/>
      <c r="QLI956" s="34"/>
      <c r="QLP956" s="35"/>
      <c r="QLQ956" s="34"/>
      <c r="QLX956" s="35"/>
      <c r="QLY956" s="34"/>
      <c r="QMF956" s="35"/>
      <c r="QMG956" s="34"/>
      <c r="QMN956" s="35"/>
      <c r="QMO956" s="34"/>
      <c r="QMV956" s="35"/>
      <c r="QMW956" s="34"/>
      <c r="QND956" s="35"/>
      <c r="QNE956" s="34"/>
      <c r="QNL956" s="35"/>
      <c r="QNM956" s="34"/>
      <c r="QNT956" s="35"/>
      <c r="QNU956" s="34"/>
      <c r="QOB956" s="35"/>
      <c r="QOC956" s="34"/>
      <c r="QOJ956" s="35"/>
      <c r="QOK956" s="34"/>
      <c r="QOR956" s="35"/>
      <c r="QOS956" s="34"/>
      <c r="QOZ956" s="35"/>
      <c r="QPA956" s="34"/>
      <c r="QPH956" s="35"/>
      <c r="QPI956" s="34"/>
      <c r="QPP956" s="35"/>
      <c r="QPQ956" s="34"/>
      <c r="QPX956" s="35"/>
      <c r="QPY956" s="34"/>
      <c r="QQF956" s="35"/>
      <c r="QQG956" s="34"/>
      <c r="QQN956" s="35"/>
      <c r="QQO956" s="34"/>
      <c r="QQV956" s="35"/>
      <c r="QQW956" s="34"/>
      <c r="QRD956" s="35"/>
      <c r="QRE956" s="34"/>
      <c r="QRL956" s="35"/>
      <c r="QRM956" s="34"/>
      <c r="QRT956" s="35"/>
      <c r="QRU956" s="34"/>
      <c r="QSB956" s="35"/>
      <c r="QSC956" s="34"/>
      <c r="QSJ956" s="35"/>
      <c r="QSK956" s="34"/>
      <c r="QSR956" s="35"/>
      <c r="QSS956" s="34"/>
      <c r="QSZ956" s="35"/>
      <c r="QTA956" s="34"/>
      <c r="QTH956" s="35"/>
      <c r="QTI956" s="34"/>
      <c r="QTP956" s="35"/>
      <c r="QTQ956" s="34"/>
      <c r="QTX956" s="35"/>
      <c r="QTY956" s="34"/>
      <c r="QUF956" s="35"/>
      <c r="QUG956" s="34"/>
      <c r="QUN956" s="35"/>
      <c r="QUO956" s="34"/>
      <c r="QUV956" s="35"/>
      <c r="QUW956" s="34"/>
      <c r="QVD956" s="35"/>
      <c r="QVE956" s="34"/>
      <c r="QVL956" s="35"/>
      <c r="QVM956" s="34"/>
      <c r="QVT956" s="35"/>
      <c r="QVU956" s="34"/>
      <c r="QWB956" s="35"/>
      <c r="QWC956" s="34"/>
      <c r="QWJ956" s="35"/>
      <c r="QWK956" s="34"/>
      <c r="QWR956" s="35"/>
      <c r="QWS956" s="34"/>
      <c r="QWZ956" s="35"/>
      <c r="QXA956" s="34"/>
      <c r="QXH956" s="35"/>
      <c r="QXI956" s="34"/>
      <c r="QXP956" s="35"/>
      <c r="QXQ956" s="34"/>
      <c r="QXX956" s="35"/>
      <c r="QXY956" s="34"/>
      <c r="QYF956" s="35"/>
      <c r="QYG956" s="34"/>
      <c r="QYN956" s="35"/>
      <c r="QYO956" s="34"/>
      <c r="QYV956" s="35"/>
      <c r="QYW956" s="34"/>
      <c r="QZD956" s="35"/>
      <c r="QZE956" s="34"/>
      <c r="QZL956" s="35"/>
      <c r="QZM956" s="34"/>
      <c r="QZT956" s="35"/>
      <c r="QZU956" s="34"/>
      <c r="RAB956" s="35"/>
      <c r="RAC956" s="34"/>
      <c r="RAJ956" s="35"/>
      <c r="RAK956" s="34"/>
      <c r="RAR956" s="35"/>
      <c r="RAS956" s="34"/>
      <c r="RAZ956" s="35"/>
      <c r="RBA956" s="34"/>
      <c r="RBH956" s="35"/>
      <c r="RBI956" s="34"/>
      <c r="RBP956" s="35"/>
      <c r="RBQ956" s="34"/>
      <c r="RBX956" s="35"/>
      <c r="RBY956" s="34"/>
      <c r="RCF956" s="35"/>
      <c r="RCG956" s="34"/>
      <c r="RCN956" s="35"/>
      <c r="RCO956" s="34"/>
      <c r="RCV956" s="35"/>
      <c r="RCW956" s="34"/>
      <c r="RDD956" s="35"/>
      <c r="RDE956" s="34"/>
      <c r="RDL956" s="35"/>
      <c r="RDM956" s="34"/>
      <c r="RDT956" s="35"/>
      <c r="RDU956" s="34"/>
      <c r="REB956" s="35"/>
      <c r="REC956" s="34"/>
      <c r="REJ956" s="35"/>
      <c r="REK956" s="34"/>
      <c r="RER956" s="35"/>
      <c r="RES956" s="34"/>
      <c r="REZ956" s="35"/>
      <c r="RFA956" s="34"/>
      <c r="RFH956" s="35"/>
      <c r="RFI956" s="34"/>
      <c r="RFP956" s="35"/>
      <c r="RFQ956" s="34"/>
      <c r="RFX956" s="35"/>
      <c r="RFY956" s="34"/>
      <c r="RGF956" s="35"/>
      <c r="RGG956" s="34"/>
      <c r="RGN956" s="35"/>
      <c r="RGO956" s="34"/>
      <c r="RGV956" s="35"/>
      <c r="RGW956" s="34"/>
      <c r="RHD956" s="35"/>
      <c r="RHE956" s="34"/>
      <c r="RHL956" s="35"/>
      <c r="RHM956" s="34"/>
      <c r="RHT956" s="35"/>
      <c r="RHU956" s="34"/>
      <c r="RIB956" s="35"/>
      <c r="RIC956" s="34"/>
      <c r="RIJ956" s="35"/>
      <c r="RIK956" s="34"/>
      <c r="RIR956" s="35"/>
      <c r="RIS956" s="34"/>
      <c r="RIZ956" s="35"/>
      <c r="RJA956" s="34"/>
      <c r="RJH956" s="35"/>
      <c r="RJI956" s="34"/>
      <c r="RJP956" s="35"/>
      <c r="RJQ956" s="34"/>
      <c r="RJX956" s="35"/>
      <c r="RJY956" s="34"/>
      <c r="RKF956" s="35"/>
      <c r="RKG956" s="34"/>
      <c r="RKN956" s="35"/>
      <c r="RKO956" s="34"/>
      <c r="RKV956" s="35"/>
      <c r="RKW956" s="34"/>
      <c r="RLD956" s="35"/>
      <c r="RLE956" s="34"/>
      <c r="RLL956" s="35"/>
      <c r="RLM956" s="34"/>
      <c r="RLT956" s="35"/>
      <c r="RLU956" s="34"/>
      <c r="RMB956" s="35"/>
      <c r="RMC956" s="34"/>
      <c r="RMJ956" s="35"/>
      <c r="RMK956" s="34"/>
      <c r="RMR956" s="35"/>
      <c r="RMS956" s="34"/>
      <c r="RMZ956" s="35"/>
      <c r="RNA956" s="34"/>
      <c r="RNH956" s="35"/>
      <c r="RNI956" s="34"/>
      <c r="RNP956" s="35"/>
      <c r="RNQ956" s="34"/>
      <c r="RNX956" s="35"/>
      <c r="RNY956" s="34"/>
      <c r="ROF956" s="35"/>
      <c r="ROG956" s="34"/>
      <c r="RON956" s="35"/>
      <c r="ROO956" s="34"/>
      <c r="ROV956" s="35"/>
      <c r="ROW956" s="34"/>
      <c r="RPD956" s="35"/>
      <c r="RPE956" s="34"/>
      <c r="RPL956" s="35"/>
      <c r="RPM956" s="34"/>
      <c r="RPT956" s="35"/>
      <c r="RPU956" s="34"/>
      <c r="RQB956" s="35"/>
      <c r="RQC956" s="34"/>
      <c r="RQJ956" s="35"/>
      <c r="RQK956" s="34"/>
      <c r="RQR956" s="35"/>
      <c r="RQS956" s="34"/>
      <c r="RQZ956" s="35"/>
      <c r="RRA956" s="34"/>
      <c r="RRH956" s="35"/>
      <c r="RRI956" s="34"/>
      <c r="RRP956" s="35"/>
      <c r="RRQ956" s="34"/>
      <c r="RRX956" s="35"/>
      <c r="RRY956" s="34"/>
      <c r="RSF956" s="35"/>
      <c r="RSG956" s="34"/>
      <c r="RSN956" s="35"/>
      <c r="RSO956" s="34"/>
      <c r="RSV956" s="35"/>
      <c r="RSW956" s="34"/>
      <c r="RTD956" s="35"/>
      <c r="RTE956" s="34"/>
      <c r="RTL956" s="35"/>
      <c r="RTM956" s="34"/>
      <c r="RTT956" s="35"/>
      <c r="RTU956" s="34"/>
      <c r="RUB956" s="35"/>
      <c r="RUC956" s="34"/>
      <c r="RUJ956" s="35"/>
      <c r="RUK956" s="34"/>
      <c r="RUR956" s="35"/>
      <c r="RUS956" s="34"/>
      <c r="RUZ956" s="35"/>
      <c r="RVA956" s="34"/>
      <c r="RVH956" s="35"/>
      <c r="RVI956" s="34"/>
      <c r="RVP956" s="35"/>
      <c r="RVQ956" s="34"/>
      <c r="RVX956" s="35"/>
      <c r="RVY956" s="34"/>
      <c r="RWF956" s="35"/>
      <c r="RWG956" s="34"/>
      <c r="RWN956" s="35"/>
      <c r="RWO956" s="34"/>
      <c r="RWV956" s="35"/>
      <c r="RWW956" s="34"/>
      <c r="RXD956" s="35"/>
      <c r="RXE956" s="34"/>
      <c r="RXL956" s="35"/>
      <c r="RXM956" s="34"/>
      <c r="RXT956" s="35"/>
      <c r="RXU956" s="34"/>
      <c r="RYB956" s="35"/>
      <c r="RYC956" s="34"/>
      <c r="RYJ956" s="35"/>
      <c r="RYK956" s="34"/>
      <c r="RYR956" s="35"/>
      <c r="RYS956" s="34"/>
      <c r="RYZ956" s="35"/>
      <c r="RZA956" s="34"/>
      <c r="RZH956" s="35"/>
      <c r="RZI956" s="34"/>
      <c r="RZP956" s="35"/>
      <c r="RZQ956" s="34"/>
      <c r="RZX956" s="35"/>
      <c r="RZY956" s="34"/>
      <c r="SAF956" s="35"/>
      <c r="SAG956" s="34"/>
      <c r="SAN956" s="35"/>
      <c r="SAO956" s="34"/>
      <c r="SAV956" s="35"/>
      <c r="SAW956" s="34"/>
      <c r="SBD956" s="35"/>
      <c r="SBE956" s="34"/>
      <c r="SBL956" s="35"/>
      <c r="SBM956" s="34"/>
      <c r="SBT956" s="35"/>
      <c r="SBU956" s="34"/>
      <c r="SCB956" s="35"/>
      <c r="SCC956" s="34"/>
      <c r="SCJ956" s="35"/>
      <c r="SCK956" s="34"/>
      <c r="SCR956" s="35"/>
      <c r="SCS956" s="34"/>
      <c r="SCZ956" s="35"/>
      <c r="SDA956" s="34"/>
      <c r="SDH956" s="35"/>
      <c r="SDI956" s="34"/>
      <c r="SDP956" s="35"/>
      <c r="SDQ956" s="34"/>
      <c r="SDX956" s="35"/>
      <c r="SDY956" s="34"/>
      <c r="SEF956" s="35"/>
      <c r="SEG956" s="34"/>
      <c r="SEN956" s="35"/>
      <c r="SEO956" s="34"/>
      <c r="SEV956" s="35"/>
      <c r="SEW956" s="34"/>
      <c r="SFD956" s="35"/>
      <c r="SFE956" s="34"/>
      <c r="SFL956" s="35"/>
      <c r="SFM956" s="34"/>
      <c r="SFT956" s="35"/>
      <c r="SFU956" s="34"/>
      <c r="SGB956" s="35"/>
      <c r="SGC956" s="34"/>
      <c r="SGJ956" s="35"/>
      <c r="SGK956" s="34"/>
      <c r="SGR956" s="35"/>
      <c r="SGS956" s="34"/>
      <c r="SGZ956" s="35"/>
      <c r="SHA956" s="34"/>
      <c r="SHH956" s="35"/>
      <c r="SHI956" s="34"/>
      <c r="SHP956" s="35"/>
      <c r="SHQ956" s="34"/>
      <c r="SHX956" s="35"/>
      <c r="SHY956" s="34"/>
      <c r="SIF956" s="35"/>
      <c r="SIG956" s="34"/>
      <c r="SIN956" s="35"/>
      <c r="SIO956" s="34"/>
      <c r="SIV956" s="35"/>
      <c r="SIW956" s="34"/>
      <c r="SJD956" s="35"/>
      <c r="SJE956" s="34"/>
      <c r="SJL956" s="35"/>
      <c r="SJM956" s="34"/>
      <c r="SJT956" s="35"/>
      <c r="SJU956" s="34"/>
      <c r="SKB956" s="35"/>
      <c r="SKC956" s="34"/>
      <c r="SKJ956" s="35"/>
      <c r="SKK956" s="34"/>
      <c r="SKR956" s="35"/>
      <c r="SKS956" s="34"/>
      <c r="SKZ956" s="35"/>
      <c r="SLA956" s="34"/>
      <c r="SLH956" s="35"/>
      <c r="SLI956" s="34"/>
      <c r="SLP956" s="35"/>
      <c r="SLQ956" s="34"/>
      <c r="SLX956" s="35"/>
      <c r="SLY956" s="34"/>
      <c r="SMF956" s="35"/>
      <c r="SMG956" s="34"/>
      <c r="SMN956" s="35"/>
      <c r="SMO956" s="34"/>
      <c r="SMV956" s="35"/>
      <c r="SMW956" s="34"/>
      <c r="SND956" s="35"/>
      <c r="SNE956" s="34"/>
      <c r="SNL956" s="35"/>
      <c r="SNM956" s="34"/>
      <c r="SNT956" s="35"/>
      <c r="SNU956" s="34"/>
      <c r="SOB956" s="35"/>
      <c r="SOC956" s="34"/>
      <c r="SOJ956" s="35"/>
      <c r="SOK956" s="34"/>
      <c r="SOR956" s="35"/>
      <c r="SOS956" s="34"/>
      <c r="SOZ956" s="35"/>
      <c r="SPA956" s="34"/>
      <c r="SPH956" s="35"/>
      <c r="SPI956" s="34"/>
      <c r="SPP956" s="35"/>
      <c r="SPQ956" s="34"/>
      <c r="SPX956" s="35"/>
      <c r="SPY956" s="34"/>
      <c r="SQF956" s="35"/>
      <c r="SQG956" s="34"/>
      <c r="SQN956" s="35"/>
      <c r="SQO956" s="34"/>
      <c r="SQV956" s="35"/>
      <c r="SQW956" s="34"/>
      <c r="SRD956" s="35"/>
      <c r="SRE956" s="34"/>
      <c r="SRL956" s="35"/>
      <c r="SRM956" s="34"/>
      <c r="SRT956" s="35"/>
      <c r="SRU956" s="34"/>
      <c r="SSB956" s="35"/>
      <c r="SSC956" s="34"/>
      <c r="SSJ956" s="35"/>
      <c r="SSK956" s="34"/>
      <c r="SSR956" s="35"/>
      <c r="SSS956" s="34"/>
      <c r="SSZ956" s="35"/>
      <c r="STA956" s="34"/>
      <c r="STH956" s="35"/>
      <c r="STI956" s="34"/>
      <c r="STP956" s="35"/>
      <c r="STQ956" s="34"/>
      <c r="STX956" s="35"/>
      <c r="STY956" s="34"/>
      <c r="SUF956" s="35"/>
      <c r="SUG956" s="34"/>
      <c r="SUN956" s="35"/>
      <c r="SUO956" s="34"/>
      <c r="SUV956" s="35"/>
      <c r="SUW956" s="34"/>
      <c r="SVD956" s="35"/>
      <c r="SVE956" s="34"/>
      <c r="SVL956" s="35"/>
      <c r="SVM956" s="34"/>
      <c r="SVT956" s="35"/>
      <c r="SVU956" s="34"/>
      <c r="SWB956" s="35"/>
      <c r="SWC956" s="34"/>
      <c r="SWJ956" s="35"/>
      <c r="SWK956" s="34"/>
      <c r="SWR956" s="35"/>
      <c r="SWS956" s="34"/>
      <c r="SWZ956" s="35"/>
      <c r="SXA956" s="34"/>
      <c r="SXH956" s="35"/>
      <c r="SXI956" s="34"/>
      <c r="SXP956" s="35"/>
      <c r="SXQ956" s="34"/>
      <c r="SXX956" s="35"/>
      <c r="SXY956" s="34"/>
      <c r="SYF956" s="35"/>
      <c r="SYG956" s="34"/>
      <c r="SYN956" s="35"/>
      <c r="SYO956" s="34"/>
      <c r="SYV956" s="35"/>
      <c r="SYW956" s="34"/>
      <c r="SZD956" s="35"/>
      <c r="SZE956" s="34"/>
      <c r="SZL956" s="35"/>
      <c r="SZM956" s="34"/>
      <c r="SZT956" s="35"/>
      <c r="SZU956" s="34"/>
      <c r="TAB956" s="35"/>
      <c r="TAC956" s="34"/>
      <c r="TAJ956" s="35"/>
      <c r="TAK956" s="34"/>
      <c r="TAR956" s="35"/>
      <c r="TAS956" s="34"/>
      <c r="TAZ956" s="35"/>
      <c r="TBA956" s="34"/>
      <c r="TBH956" s="35"/>
      <c r="TBI956" s="34"/>
      <c r="TBP956" s="35"/>
      <c r="TBQ956" s="34"/>
      <c r="TBX956" s="35"/>
      <c r="TBY956" s="34"/>
      <c r="TCF956" s="35"/>
      <c r="TCG956" s="34"/>
      <c r="TCN956" s="35"/>
      <c r="TCO956" s="34"/>
      <c r="TCV956" s="35"/>
      <c r="TCW956" s="34"/>
      <c r="TDD956" s="35"/>
      <c r="TDE956" s="34"/>
      <c r="TDL956" s="35"/>
      <c r="TDM956" s="34"/>
      <c r="TDT956" s="35"/>
      <c r="TDU956" s="34"/>
      <c r="TEB956" s="35"/>
      <c r="TEC956" s="34"/>
      <c r="TEJ956" s="35"/>
      <c r="TEK956" s="34"/>
      <c r="TER956" s="35"/>
      <c r="TES956" s="34"/>
      <c r="TEZ956" s="35"/>
      <c r="TFA956" s="34"/>
      <c r="TFH956" s="35"/>
      <c r="TFI956" s="34"/>
      <c r="TFP956" s="35"/>
      <c r="TFQ956" s="34"/>
      <c r="TFX956" s="35"/>
      <c r="TFY956" s="34"/>
      <c r="TGF956" s="35"/>
      <c r="TGG956" s="34"/>
      <c r="TGN956" s="35"/>
      <c r="TGO956" s="34"/>
      <c r="TGV956" s="35"/>
      <c r="TGW956" s="34"/>
      <c r="THD956" s="35"/>
      <c r="THE956" s="34"/>
      <c r="THL956" s="35"/>
      <c r="THM956" s="34"/>
      <c r="THT956" s="35"/>
      <c r="THU956" s="34"/>
      <c r="TIB956" s="35"/>
      <c r="TIC956" s="34"/>
      <c r="TIJ956" s="35"/>
      <c r="TIK956" s="34"/>
      <c r="TIR956" s="35"/>
      <c r="TIS956" s="34"/>
      <c r="TIZ956" s="35"/>
      <c r="TJA956" s="34"/>
      <c r="TJH956" s="35"/>
      <c r="TJI956" s="34"/>
      <c r="TJP956" s="35"/>
      <c r="TJQ956" s="34"/>
      <c r="TJX956" s="35"/>
      <c r="TJY956" s="34"/>
      <c r="TKF956" s="35"/>
      <c r="TKG956" s="34"/>
      <c r="TKN956" s="35"/>
      <c r="TKO956" s="34"/>
      <c r="TKV956" s="35"/>
      <c r="TKW956" s="34"/>
      <c r="TLD956" s="35"/>
      <c r="TLE956" s="34"/>
      <c r="TLL956" s="35"/>
      <c r="TLM956" s="34"/>
      <c r="TLT956" s="35"/>
      <c r="TLU956" s="34"/>
      <c r="TMB956" s="35"/>
      <c r="TMC956" s="34"/>
      <c r="TMJ956" s="35"/>
      <c r="TMK956" s="34"/>
      <c r="TMR956" s="35"/>
      <c r="TMS956" s="34"/>
      <c r="TMZ956" s="35"/>
      <c r="TNA956" s="34"/>
      <c r="TNH956" s="35"/>
      <c r="TNI956" s="34"/>
      <c r="TNP956" s="35"/>
      <c r="TNQ956" s="34"/>
      <c r="TNX956" s="35"/>
      <c r="TNY956" s="34"/>
      <c r="TOF956" s="35"/>
      <c r="TOG956" s="34"/>
      <c r="TON956" s="35"/>
      <c r="TOO956" s="34"/>
      <c r="TOV956" s="35"/>
      <c r="TOW956" s="34"/>
      <c r="TPD956" s="35"/>
      <c r="TPE956" s="34"/>
      <c r="TPL956" s="35"/>
      <c r="TPM956" s="34"/>
      <c r="TPT956" s="35"/>
      <c r="TPU956" s="34"/>
      <c r="TQB956" s="35"/>
      <c r="TQC956" s="34"/>
      <c r="TQJ956" s="35"/>
      <c r="TQK956" s="34"/>
      <c r="TQR956" s="35"/>
      <c r="TQS956" s="34"/>
      <c r="TQZ956" s="35"/>
      <c r="TRA956" s="34"/>
      <c r="TRH956" s="35"/>
      <c r="TRI956" s="34"/>
      <c r="TRP956" s="35"/>
      <c r="TRQ956" s="34"/>
      <c r="TRX956" s="35"/>
      <c r="TRY956" s="34"/>
      <c r="TSF956" s="35"/>
      <c r="TSG956" s="34"/>
      <c r="TSN956" s="35"/>
      <c r="TSO956" s="34"/>
      <c r="TSV956" s="35"/>
      <c r="TSW956" s="34"/>
      <c r="TTD956" s="35"/>
      <c r="TTE956" s="34"/>
      <c r="TTL956" s="35"/>
      <c r="TTM956" s="34"/>
      <c r="TTT956" s="35"/>
      <c r="TTU956" s="34"/>
      <c r="TUB956" s="35"/>
      <c r="TUC956" s="34"/>
      <c r="TUJ956" s="35"/>
      <c r="TUK956" s="34"/>
      <c r="TUR956" s="35"/>
      <c r="TUS956" s="34"/>
      <c r="TUZ956" s="35"/>
      <c r="TVA956" s="34"/>
      <c r="TVH956" s="35"/>
      <c r="TVI956" s="34"/>
      <c r="TVP956" s="35"/>
      <c r="TVQ956" s="34"/>
      <c r="TVX956" s="35"/>
      <c r="TVY956" s="34"/>
      <c r="TWF956" s="35"/>
      <c r="TWG956" s="34"/>
      <c r="TWN956" s="35"/>
      <c r="TWO956" s="34"/>
      <c r="TWV956" s="35"/>
      <c r="TWW956" s="34"/>
      <c r="TXD956" s="35"/>
      <c r="TXE956" s="34"/>
      <c r="TXL956" s="35"/>
      <c r="TXM956" s="34"/>
      <c r="TXT956" s="35"/>
      <c r="TXU956" s="34"/>
      <c r="TYB956" s="35"/>
      <c r="TYC956" s="34"/>
      <c r="TYJ956" s="35"/>
      <c r="TYK956" s="34"/>
      <c r="TYR956" s="35"/>
      <c r="TYS956" s="34"/>
      <c r="TYZ956" s="35"/>
      <c r="TZA956" s="34"/>
      <c r="TZH956" s="35"/>
      <c r="TZI956" s="34"/>
      <c r="TZP956" s="35"/>
      <c r="TZQ956" s="34"/>
      <c r="TZX956" s="35"/>
      <c r="TZY956" s="34"/>
      <c r="UAF956" s="35"/>
      <c r="UAG956" s="34"/>
      <c r="UAN956" s="35"/>
      <c r="UAO956" s="34"/>
      <c r="UAV956" s="35"/>
      <c r="UAW956" s="34"/>
      <c r="UBD956" s="35"/>
      <c r="UBE956" s="34"/>
      <c r="UBL956" s="35"/>
      <c r="UBM956" s="34"/>
      <c r="UBT956" s="35"/>
      <c r="UBU956" s="34"/>
      <c r="UCB956" s="35"/>
      <c r="UCC956" s="34"/>
      <c r="UCJ956" s="35"/>
      <c r="UCK956" s="34"/>
      <c r="UCR956" s="35"/>
      <c r="UCS956" s="34"/>
      <c r="UCZ956" s="35"/>
      <c r="UDA956" s="34"/>
      <c r="UDH956" s="35"/>
      <c r="UDI956" s="34"/>
      <c r="UDP956" s="35"/>
      <c r="UDQ956" s="34"/>
      <c r="UDX956" s="35"/>
      <c r="UDY956" s="34"/>
      <c r="UEF956" s="35"/>
      <c r="UEG956" s="34"/>
      <c r="UEN956" s="35"/>
      <c r="UEO956" s="34"/>
      <c r="UEV956" s="35"/>
      <c r="UEW956" s="34"/>
      <c r="UFD956" s="35"/>
      <c r="UFE956" s="34"/>
      <c r="UFL956" s="35"/>
      <c r="UFM956" s="34"/>
      <c r="UFT956" s="35"/>
      <c r="UFU956" s="34"/>
      <c r="UGB956" s="35"/>
      <c r="UGC956" s="34"/>
      <c r="UGJ956" s="35"/>
      <c r="UGK956" s="34"/>
      <c r="UGR956" s="35"/>
      <c r="UGS956" s="34"/>
      <c r="UGZ956" s="35"/>
      <c r="UHA956" s="34"/>
      <c r="UHH956" s="35"/>
      <c r="UHI956" s="34"/>
      <c r="UHP956" s="35"/>
      <c r="UHQ956" s="34"/>
      <c r="UHX956" s="35"/>
      <c r="UHY956" s="34"/>
      <c r="UIF956" s="35"/>
      <c r="UIG956" s="34"/>
      <c r="UIN956" s="35"/>
      <c r="UIO956" s="34"/>
      <c r="UIV956" s="35"/>
      <c r="UIW956" s="34"/>
      <c r="UJD956" s="35"/>
      <c r="UJE956" s="34"/>
      <c r="UJL956" s="35"/>
      <c r="UJM956" s="34"/>
      <c r="UJT956" s="35"/>
      <c r="UJU956" s="34"/>
      <c r="UKB956" s="35"/>
      <c r="UKC956" s="34"/>
      <c r="UKJ956" s="35"/>
      <c r="UKK956" s="34"/>
      <c r="UKR956" s="35"/>
      <c r="UKS956" s="34"/>
      <c r="UKZ956" s="35"/>
      <c r="ULA956" s="34"/>
      <c r="ULH956" s="35"/>
      <c r="ULI956" s="34"/>
      <c r="ULP956" s="35"/>
      <c r="ULQ956" s="34"/>
      <c r="ULX956" s="35"/>
      <c r="ULY956" s="34"/>
      <c r="UMF956" s="35"/>
      <c r="UMG956" s="34"/>
      <c r="UMN956" s="35"/>
      <c r="UMO956" s="34"/>
      <c r="UMV956" s="35"/>
      <c r="UMW956" s="34"/>
      <c r="UND956" s="35"/>
      <c r="UNE956" s="34"/>
      <c r="UNL956" s="35"/>
      <c r="UNM956" s="34"/>
      <c r="UNT956" s="35"/>
      <c r="UNU956" s="34"/>
      <c r="UOB956" s="35"/>
      <c r="UOC956" s="34"/>
      <c r="UOJ956" s="35"/>
      <c r="UOK956" s="34"/>
      <c r="UOR956" s="35"/>
      <c r="UOS956" s="34"/>
      <c r="UOZ956" s="35"/>
      <c r="UPA956" s="34"/>
      <c r="UPH956" s="35"/>
      <c r="UPI956" s="34"/>
      <c r="UPP956" s="35"/>
      <c r="UPQ956" s="34"/>
      <c r="UPX956" s="35"/>
      <c r="UPY956" s="34"/>
      <c r="UQF956" s="35"/>
      <c r="UQG956" s="34"/>
      <c r="UQN956" s="35"/>
      <c r="UQO956" s="34"/>
      <c r="UQV956" s="35"/>
      <c r="UQW956" s="34"/>
      <c r="URD956" s="35"/>
      <c r="URE956" s="34"/>
      <c r="URL956" s="35"/>
      <c r="URM956" s="34"/>
      <c r="URT956" s="35"/>
      <c r="URU956" s="34"/>
      <c r="USB956" s="35"/>
      <c r="USC956" s="34"/>
      <c r="USJ956" s="35"/>
      <c r="USK956" s="34"/>
      <c r="USR956" s="35"/>
      <c r="USS956" s="34"/>
      <c r="USZ956" s="35"/>
      <c r="UTA956" s="34"/>
      <c r="UTH956" s="35"/>
      <c r="UTI956" s="34"/>
      <c r="UTP956" s="35"/>
      <c r="UTQ956" s="34"/>
      <c r="UTX956" s="35"/>
      <c r="UTY956" s="34"/>
      <c r="UUF956" s="35"/>
      <c r="UUG956" s="34"/>
      <c r="UUN956" s="35"/>
      <c r="UUO956" s="34"/>
      <c r="UUV956" s="35"/>
      <c r="UUW956" s="34"/>
      <c r="UVD956" s="35"/>
      <c r="UVE956" s="34"/>
      <c r="UVL956" s="35"/>
      <c r="UVM956" s="34"/>
      <c r="UVT956" s="35"/>
      <c r="UVU956" s="34"/>
      <c r="UWB956" s="35"/>
      <c r="UWC956" s="34"/>
      <c r="UWJ956" s="35"/>
      <c r="UWK956" s="34"/>
      <c r="UWR956" s="35"/>
      <c r="UWS956" s="34"/>
      <c r="UWZ956" s="35"/>
      <c r="UXA956" s="34"/>
      <c r="UXH956" s="35"/>
      <c r="UXI956" s="34"/>
      <c r="UXP956" s="35"/>
      <c r="UXQ956" s="34"/>
      <c r="UXX956" s="35"/>
      <c r="UXY956" s="34"/>
      <c r="UYF956" s="35"/>
      <c r="UYG956" s="34"/>
      <c r="UYN956" s="35"/>
      <c r="UYO956" s="34"/>
      <c r="UYV956" s="35"/>
      <c r="UYW956" s="34"/>
      <c r="UZD956" s="35"/>
      <c r="UZE956" s="34"/>
      <c r="UZL956" s="35"/>
      <c r="UZM956" s="34"/>
      <c r="UZT956" s="35"/>
      <c r="UZU956" s="34"/>
      <c r="VAB956" s="35"/>
      <c r="VAC956" s="34"/>
      <c r="VAJ956" s="35"/>
      <c r="VAK956" s="34"/>
      <c r="VAR956" s="35"/>
      <c r="VAS956" s="34"/>
      <c r="VAZ956" s="35"/>
      <c r="VBA956" s="34"/>
      <c r="VBH956" s="35"/>
      <c r="VBI956" s="34"/>
      <c r="VBP956" s="35"/>
      <c r="VBQ956" s="34"/>
      <c r="VBX956" s="35"/>
      <c r="VBY956" s="34"/>
      <c r="VCF956" s="35"/>
      <c r="VCG956" s="34"/>
      <c r="VCN956" s="35"/>
      <c r="VCO956" s="34"/>
      <c r="VCV956" s="35"/>
      <c r="VCW956" s="34"/>
      <c r="VDD956" s="35"/>
      <c r="VDE956" s="34"/>
      <c r="VDL956" s="35"/>
      <c r="VDM956" s="34"/>
      <c r="VDT956" s="35"/>
      <c r="VDU956" s="34"/>
      <c r="VEB956" s="35"/>
      <c r="VEC956" s="34"/>
      <c r="VEJ956" s="35"/>
      <c r="VEK956" s="34"/>
      <c r="VER956" s="35"/>
      <c r="VES956" s="34"/>
      <c r="VEZ956" s="35"/>
      <c r="VFA956" s="34"/>
      <c r="VFH956" s="35"/>
      <c r="VFI956" s="34"/>
      <c r="VFP956" s="35"/>
      <c r="VFQ956" s="34"/>
      <c r="VFX956" s="35"/>
      <c r="VFY956" s="34"/>
      <c r="VGF956" s="35"/>
      <c r="VGG956" s="34"/>
      <c r="VGN956" s="35"/>
      <c r="VGO956" s="34"/>
      <c r="VGV956" s="35"/>
      <c r="VGW956" s="34"/>
      <c r="VHD956" s="35"/>
      <c r="VHE956" s="34"/>
      <c r="VHL956" s="35"/>
      <c r="VHM956" s="34"/>
      <c r="VHT956" s="35"/>
      <c r="VHU956" s="34"/>
      <c r="VIB956" s="35"/>
      <c r="VIC956" s="34"/>
      <c r="VIJ956" s="35"/>
      <c r="VIK956" s="34"/>
      <c r="VIR956" s="35"/>
      <c r="VIS956" s="34"/>
      <c r="VIZ956" s="35"/>
      <c r="VJA956" s="34"/>
      <c r="VJH956" s="35"/>
      <c r="VJI956" s="34"/>
      <c r="VJP956" s="35"/>
      <c r="VJQ956" s="34"/>
      <c r="VJX956" s="35"/>
      <c r="VJY956" s="34"/>
      <c r="VKF956" s="35"/>
      <c r="VKG956" s="34"/>
      <c r="VKN956" s="35"/>
      <c r="VKO956" s="34"/>
      <c r="VKV956" s="35"/>
      <c r="VKW956" s="34"/>
      <c r="VLD956" s="35"/>
      <c r="VLE956" s="34"/>
      <c r="VLL956" s="35"/>
      <c r="VLM956" s="34"/>
      <c r="VLT956" s="35"/>
      <c r="VLU956" s="34"/>
      <c r="VMB956" s="35"/>
      <c r="VMC956" s="34"/>
      <c r="VMJ956" s="35"/>
      <c r="VMK956" s="34"/>
      <c r="VMR956" s="35"/>
      <c r="VMS956" s="34"/>
      <c r="VMZ956" s="35"/>
      <c r="VNA956" s="34"/>
      <c r="VNH956" s="35"/>
      <c r="VNI956" s="34"/>
      <c r="VNP956" s="35"/>
      <c r="VNQ956" s="34"/>
      <c r="VNX956" s="35"/>
      <c r="VNY956" s="34"/>
      <c r="VOF956" s="35"/>
      <c r="VOG956" s="34"/>
      <c r="VON956" s="35"/>
      <c r="VOO956" s="34"/>
      <c r="VOV956" s="35"/>
      <c r="VOW956" s="34"/>
      <c r="VPD956" s="35"/>
      <c r="VPE956" s="34"/>
      <c r="VPL956" s="35"/>
      <c r="VPM956" s="34"/>
      <c r="VPT956" s="35"/>
      <c r="VPU956" s="34"/>
      <c r="VQB956" s="35"/>
      <c r="VQC956" s="34"/>
      <c r="VQJ956" s="35"/>
      <c r="VQK956" s="34"/>
      <c r="VQR956" s="35"/>
      <c r="VQS956" s="34"/>
      <c r="VQZ956" s="35"/>
      <c r="VRA956" s="34"/>
      <c r="VRH956" s="35"/>
      <c r="VRI956" s="34"/>
      <c r="VRP956" s="35"/>
      <c r="VRQ956" s="34"/>
      <c r="VRX956" s="35"/>
      <c r="VRY956" s="34"/>
      <c r="VSF956" s="35"/>
      <c r="VSG956" s="34"/>
      <c r="VSN956" s="35"/>
      <c r="VSO956" s="34"/>
      <c r="VSV956" s="35"/>
      <c r="VSW956" s="34"/>
      <c r="VTD956" s="35"/>
      <c r="VTE956" s="34"/>
      <c r="VTL956" s="35"/>
      <c r="VTM956" s="34"/>
      <c r="VTT956" s="35"/>
      <c r="VTU956" s="34"/>
      <c r="VUB956" s="35"/>
      <c r="VUC956" s="34"/>
      <c r="VUJ956" s="35"/>
      <c r="VUK956" s="34"/>
      <c r="VUR956" s="35"/>
      <c r="VUS956" s="34"/>
      <c r="VUZ956" s="35"/>
      <c r="VVA956" s="34"/>
      <c r="VVH956" s="35"/>
      <c r="VVI956" s="34"/>
      <c r="VVP956" s="35"/>
      <c r="VVQ956" s="34"/>
      <c r="VVX956" s="35"/>
      <c r="VVY956" s="34"/>
      <c r="VWF956" s="35"/>
      <c r="VWG956" s="34"/>
      <c r="VWN956" s="35"/>
      <c r="VWO956" s="34"/>
      <c r="VWV956" s="35"/>
      <c r="VWW956" s="34"/>
      <c r="VXD956" s="35"/>
      <c r="VXE956" s="34"/>
      <c r="VXL956" s="35"/>
      <c r="VXM956" s="34"/>
      <c r="VXT956" s="35"/>
      <c r="VXU956" s="34"/>
      <c r="VYB956" s="35"/>
      <c r="VYC956" s="34"/>
      <c r="VYJ956" s="35"/>
      <c r="VYK956" s="34"/>
      <c r="VYR956" s="35"/>
      <c r="VYS956" s="34"/>
      <c r="VYZ956" s="35"/>
      <c r="VZA956" s="34"/>
      <c r="VZH956" s="35"/>
      <c r="VZI956" s="34"/>
      <c r="VZP956" s="35"/>
      <c r="VZQ956" s="34"/>
      <c r="VZX956" s="35"/>
      <c r="VZY956" s="34"/>
      <c r="WAF956" s="35"/>
      <c r="WAG956" s="34"/>
      <c r="WAN956" s="35"/>
      <c r="WAO956" s="34"/>
      <c r="WAV956" s="35"/>
      <c r="WAW956" s="34"/>
      <c r="WBD956" s="35"/>
      <c r="WBE956" s="34"/>
      <c r="WBL956" s="35"/>
      <c r="WBM956" s="34"/>
      <c r="WBT956" s="35"/>
      <c r="WBU956" s="34"/>
      <c r="WCB956" s="35"/>
      <c r="WCC956" s="34"/>
      <c r="WCJ956" s="35"/>
      <c r="WCK956" s="34"/>
      <c r="WCR956" s="35"/>
      <c r="WCS956" s="34"/>
      <c r="WCZ956" s="35"/>
      <c r="WDA956" s="34"/>
      <c r="WDH956" s="35"/>
      <c r="WDI956" s="34"/>
      <c r="WDP956" s="35"/>
      <c r="WDQ956" s="34"/>
      <c r="WDX956" s="35"/>
      <c r="WDY956" s="34"/>
      <c r="WEF956" s="35"/>
      <c r="WEG956" s="34"/>
      <c r="WEN956" s="35"/>
      <c r="WEO956" s="34"/>
      <c r="WEV956" s="35"/>
      <c r="WEW956" s="34"/>
      <c r="WFD956" s="35"/>
      <c r="WFE956" s="34"/>
      <c r="WFL956" s="35"/>
      <c r="WFM956" s="34"/>
      <c r="WFT956" s="35"/>
      <c r="WFU956" s="34"/>
      <c r="WGB956" s="35"/>
      <c r="WGC956" s="34"/>
      <c r="WGJ956" s="35"/>
      <c r="WGK956" s="34"/>
      <c r="WGR956" s="35"/>
      <c r="WGS956" s="34"/>
      <c r="WGZ956" s="35"/>
      <c r="WHA956" s="34"/>
      <c r="WHH956" s="35"/>
      <c r="WHI956" s="34"/>
      <c r="WHP956" s="35"/>
      <c r="WHQ956" s="34"/>
      <c r="WHX956" s="35"/>
      <c r="WHY956" s="34"/>
      <c r="WIF956" s="35"/>
      <c r="WIG956" s="34"/>
      <c r="WIN956" s="35"/>
      <c r="WIO956" s="34"/>
      <c r="WIV956" s="35"/>
      <c r="WIW956" s="34"/>
      <c r="WJD956" s="35"/>
      <c r="WJE956" s="34"/>
      <c r="WJL956" s="35"/>
      <c r="WJM956" s="34"/>
      <c r="WJT956" s="35"/>
      <c r="WJU956" s="34"/>
      <c r="WKB956" s="35"/>
      <c r="WKC956" s="34"/>
      <c r="WKJ956" s="35"/>
      <c r="WKK956" s="34"/>
      <c r="WKR956" s="35"/>
      <c r="WKS956" s="34"/>
      <c r="WKZ956" s="35"/>
      <c r="WLA956" s="34"/>
      <c r="WLH956" s="35"/>
      <c r="WLI956" s="34"/>
      <c r="WLP956" s="35"/>
      <c r="WLQ956" s="34"/>
      <c r="WLX956" s="35"/>
      <c r="WLY956" s="34"/>
      <c r="WMF956" s="35"/>
      <c r="WMG956" s="34"/>
      <c r="WMN956" s="35"/>
      <c r="WMO956" s="34"/>
      <c r="WMV956" s="35"/>
      <c r="WMW956" s="34"/>
      <c r="WND956" s="35"/>
      <c r="WNE956" s="34"/>
      <c r="WNL956" s="35"/>
      <c r="WNM956" s="34"/>
      <c r="WNT956" s="35"/>
      <c r="WNU956" s="34"/>
      <c r="WOB956" s="35"/>
      <c r="WOC956" s="34"/>
      <c r="WOJ956" s="35"/>
      <c r="WOK956" s="34"/>
      <c r="WOR956" s="35"/>
      <c r="WOS956" s="34"/>
      <c r="WOZ956" s="35"/>
      <c r="WPA956" s="34"/>
      <c r="WPH956" s="35"/>
      <c r="WPI956" s="34"/>
      <c r="WPP956" s="35"/>
      <c r="WPQ956" s="34"/>
      <c r="WPX956" s="35"/>
      <c r="WPY956" s="34"/>
      <c r="WQF956" s="35"/>
      <c r="WQG956" s="34"/>
      <c r="WQN956" s="35"/>
      <c r="WQO956" s="34"/>
      <c r="WQV956" s="35"/>
      <c r="WQW956" s="34"/>
      <c r="WRD956" s="35"/>
      <c r="WRE956" s="34"/>
      <c r="WRL956" s="35"/>
      <c r="WRM956" s="34"/>
      <c r="WRT956" s="35"/>
      <c r="WRU956" s="34"/>
      <c r="WSB956" s="35"/>
      <c r="WSC956" s="34"/>
      <c r="WSJ956" s="35"/>
      <c r="WSK956" s="34"/>
      <c r="WSR956" s="35"/>
      <c r="WSS956" s="34"/>
      <c r="WSZ956" s="35"/>
      <c r="WTA956" s="34"/>
      <c r="WTH956" s="35"/>
      <c r="WTI956" s="34"/>
      <c r="WTP956" s="35"/>
      <c r="WTQ956" s="34"/>
      <c r="WTX956" s="35"/>
      <c r="WTY956" s="34"/>
      <c r="WUF956" s="35"/>
      <c r="WUG956" s="34"/>
      <c r="WUN956" s="35"/>
      <c r="WUO956" s="34"/>
      <c r="WUV956" s="35"/>
      <c r="WUW956" s="34"/>
      <c r="WVD956" s="35"/>
      <c r="WVE956" s="34"/>
      <c r="WVL956" s="35"/>
      <c r="WVM956" s="34"/>
      <c r="WVT956" s="35"/>
      <c r="WVU956" s="34"/>
      <c r="WWB956" s="35"/>
      <c r="WWC956" s="34"/>
      <c r="WWJ956" s="35"/>
      <c r="WWK956" s="34"/>
      <c r="WWR956" s="35"/>
      <c r="WWS956" s="34"/>
      <c r="WWZ956" s="35"/>
      <c r="WXA956" s="34"/>
      <c r="WXH956" s="35"/>
      <c r="WXI956" s="34"/>
      <c r="WXP956" s="35"/>
      <c r="WXQ956" s="34"/>
      <c r="WXX956" s="35"/>
      <c r="WXY956" s="34"/>
      <c r="WYF956" s="35"/>
      <c r="WYG956" s="34"/>
      <c r="WYN956" s="35"/>
      <c r="WYO956" s="34"/>
      <c r="WYV956" s="35"/>
      <c r="WYW956" s="34"/>
      <c r="WZD956" s="35"/>
      <c r="WZE956" s="34"/>
      <c r="WZL956" s="35"/>
      <c r="WZM956" s="34"/>
      <c r="WZT956" s="35"/>
      <c r="WZU956" s="34"/>
      <c r="XAB956" s="35"/>
      <c r="XAC956" s="34"/>
      <c r="XAJ956" s="35"/>
      <c r="XAK956" s="34"/>
      <c r="XAR956" s="35"/>
      <c r="XAS956" s="34"/>
      <c r="XAZ956" s="35"/>
      <c r="XBA956" s="34"/>
      <c r="XBH956" s="35"/>
      <c r="XBI956" s="34"/>
      <c r="XBP956" s="35"/>
      <c r="XBQ956" s="34"/>
      <c r="XBX956" s="35"/>
      <c r="XBY956" s="34"/>
      <c r="XCF956" s="35"/>
      <c r="XCG956" s="34"/>
      <c r="XCN956" s="35"/>
      <c r="XCO956" s="34"/>
      <c r="XCV956" s="35"/>
      <c r="XCW956" s="34"/>
      <c r="XDD956" s="35"/>
      <c r="XDE956" s="34"/>
      <c r="XDL956" s="35"/>
      <c r="XDM956" s="34"/>
      <c r="XDT956" s="35"/>
      <c r="XDU956" s="34"/>
      <c r="XEB956" s="35"/>
      <c r="XEC956" s="34"/>
      <c r="XEJ956" s="35"/>
      <c r="XEK956" s="34"/>
      <c r="XER956" s="35"/>
      <c r="XES956" s="34"/>
      <c r="XEZ956" s="35"/>
      <c r="XFA956" s="34"/>
    </row>
    <row r="957" spans="1:1021 1028:2045 2052:3069 3076:4093 4100:5117 5124:6141 6148:7165 7172:8189 8196:9213 9220:10237 10244:11261 11268:12285 12292:13309 13316:14333 14340:15357 15364:16381" x14ac:dyDescent="0.25">
      <c r="A957" t="s">
        <v>21</v>
      </c>
      <c r="B957" t="s">
        <v>178</v>
      </c>
      <c r="C957">
        <v>566</v>
      </c>
      <c r="D957">
        <v>566</v>
      </c>
      <c r="E957" s="35">
        <v>1</v>
      </c>
      <c r="F957" s="34">
        <v>1E-156</v>
      </c>
      <c r="G957">
        <v>98.15</v>
      </c>
      <c r="H957">
        <v>1747</v>
      </c>
      <c r="I957" t="str">
        <f>HYPERLINK("https://www.ncbi.nlm.nih.gov/nucleotide/LC189084.1?report=genbank&amp;log$=nucltop&amp;blast_rank=55&amp;RID=XE5J84ZU013","LC189084.1")</f>
        <v>LC189084.1</v>
      </c>
      <c r="L957" s="35"/>
      <c r="M957" s="34"/>
      <c r="T957" s="35"/>
      <c r="U957" s="34"/>
      <c r="AB957" s="35"/>
      <c r="AC957" s="34"/>
      <c r="AJ957" s="35"/>
      <c r="AK957" s="34"/>
      <c r="AR957" s="35"/>
      <c r="AS957" s="34"/>
      <c r="AZ957" s="35"/>
      <c r="BA957" s="34"/>
      <c r="BH957" s="35"/>
      <c r="BI957" s="34"/>
      <c r="BP957" s="35"/>
      <c r="BQ957" s="34"/>
      <c r="BX957" s="35"/>
      <c r="BY957" s="34"/>
      <c r="CF957" s="35"/>
      <c r="CG957" s="34"/>
      <c r="CN957" s="35"/>
      <c r="CO957" s="34"/>
      <c r="CV957" s="35"/>
      <c r="CW957" s="34"/>
      <c r="DD957" s="35"/>
      <c r="DE957" s="34"/>
      <c r="DL957" s="35"/>
      <c r="DM957" s="34"/>
      <c r="DT957" s="35"/>
      <c r="DU957" s="34"/>
      <c r="EB957" s="35"/>
      <c r="EC957" s="34"/>
      <c r="EJ957" s="35"/>
      <c r="EK957" s="34"/>
      <c r="ER957" s="35"/>
      <c r="ES957" s="34"/>
      <c r="EZ957" s="35"/>
      <c r="FA957" s="34"/>
      <c r="FH957" s="35"/>
      <c r="FI957" s="34"/>
      <c r="FP957" s="35"/>
      <c r="FQ957" s="34"/>
      <c r="FX957" s="35"/>
      <c r="FY957" s="34"/>
      <c r="GF957" s="35"/>
      <c r="GG957" s="34"/>
      <c r="GN957" s="35"/>
      <c r="GO957" s="34"/>
      <c r="GV957" s="35"/>
      <c r="GW957" s="34"/>
      <c r="HD957" s="35"/>
      <c r="HE957" s="34"/>
      <c r="HL957" s="35"/>
      <c r="HM957" s="34"/>
      <c r="HT957" s="35"/>
      <c r="HU957" s="34"/>
      <c r="IB957" s="35"/>
      <c r="IC957" s="34"/>
      <c r="IJ957" s="35"/>
      <c r="IK957" s="34"/>
      <c r="IR957" s="35"/>
      <c r="IS957" s="34"/>
      <c r="IZ957" s="35"/>
      <c r="JA957" s="34"/>
      <c r="JH957" s="35"/>
      <c r="JI957" s="34"/>
      <c r="JP957" s="35"/>
      <c r="JQ957" s="34"/>
      <c r="JX957" s="35"/>
      <c r="JY957" s="34"/>
      <c r="KF957" s="35"/>
      <c r="KG957" s="34"/>
      <c r="KN957" s="35"/>
      <c r="KO957" s="34"/>
      <c r="KV957" s="35"/>
      <c r="KW957" s="34"/>
      <c r="LD957" s="35"/>
      <c r="LE957" s="34"/>
      <c r="LL957" s="35"/>
      <c r="LM957" s="34"/>
      <c r="LT957" s="35"/>
      <c r="LU957" s="34"/>
      <c r="MB957" s="35"/>
      <c r="MC957" s="34"/>
      <c r="MJ957" s="35"/>
      <c r="MK957" s="34"/>
      <c r="MR957" s="35"/>
      <c r="MS957" s="34"/>
      <c r="MZ957" s="35"/>
      <c r="NA957" s="34"/>
      <c r="NH957" s="35"/>
      <c r="NI957" s="34"/>
      <c r="NP957" s="35"/>
      <c r="NQ957" s="34"/>
      <c r="NX957" s="35"/>
      <c r="NY957" s="34"/>
      <c r="OF957" s="35"/>
      <c r="OG957" s="34"/>
      <c r="ON957" s="35"/>
      <c r="OO957" s="34"/>
      <c r="OV957" s="35"/>
      <c r="OW957" s="34"/>
      <c r="PD957" s="35"/>
      <c r="PE957" s="34"/>
      <c r="PL957" s="35"/>
      <c r="PM957" s="34"/>
      <c r="PT957" s="35"/>
      <c r="PU957" s="34"/>
      <c r="QB957" s="35"/>
      <c r="QC957" s="34"/>
      <c r="QJ957" s="35"/>
      <c r="QK957" s="34"/>
      <c r="QR957" s="35"/>
      <c r="QS957" s="34"/>
      <c r="QZ957" s="35"/>
      <c r="RA957" s="34"/>
      <c r="RH957" s="35"/>
      <c r="RI957" s="34"/>
      <c r="RP957" s="35"/>
      <c r="RQ957" s="34"/>
      <c r="RX957" s="35"/>
      <c r="RY957" s="34"/>
      <c r="SF957" s="35"/>
      <c r="SG957" s="34"/>
      <c r="SN957" s="35"/>
      <c r="SO957" s="34"/>
      <c r="SV957" s="35"/>
      <c r="SW957" s="34"/>
      <c r="TD957" s="35"/>
      <c r="TE957" s="34"/>
      <c r="TL957" s="35"/>
      <c r="TM957" s="34"/>
      <c r="TT957" s="35"/>
      <c r="TU957" s="34"/>
      <c r="UB957" s="35"/>
      <c r="UC957" s="34"/>
      <c r="UJ957" s="35"/>
      <c r="UK957" s="34"/>
      <c r="UR957" s="35"/>
      <c r="US957" s="34"/>
      <c r="UZ957" s="35"/>
      <c r="VA957" s="34"/>
      <c r="VH957" s="35"/>
      <c r="VI957" s="34"/>
      <c r="VP957" s="35"/>
      <c r="VQ957" s="34"/>
      <c r="VX957" s="35"/>
      <c r="VY957" s="34"/>
      <c r="WF957" s="35"/>
      <c r="WG957" s="34"/>
      <c r="WN957" s="35"/>
      <c r="WO957" s="34"/>
      <c r="WV957" s="35"/>
      <c r="WW957" s="34"/>
      <c r="XD957" s="35"/>
      <c r="XE957" s="34"/>
      <c r="XL957" s="35"/>
      <c r="XM957" s="34"/>
      <c r="XT957" s="35"/>
      <c r="XU957" s="34"/>
      <c r="YB957" s="35"/>
      <c r="YC957" s="34"/>
      <c r="YJ957" s="35"/>
      <c r="YK957" s="34"/>
      <c r="YR957" s="35"/>
      <c r="YS957" s="34"/>
      <c r="YZ957" s="35"/>
      <c r="ZA957" s="34"/>
      <c r="ZH957" s="35"/>
      <c r="ZI957" s="34"/>
      <c r="ZP957" s="35"/>
      <c r="ZQ957" s="34"/>
      <c r="ZX957" s="35"/>
      <c r="ZY957" s="34"/>
      <c r="AAF957" s="35"/>
      <c r="AAG957" s="34"/>
      <c r="AAN957" s="35"/>
      <c r="AAO957" s="34"/>
      <c r="AAV957" s="35"/>
      <c r="AAW957" s="34"/>
      <c r="ABD957" s="35"/>
      <c r="ABE957" s="34"/>
      <c r="ABL957" s="35"/>
      <c r="ABM957" s="34"/>
      <c r="ABT957" s="35"/>
      <c r="ABU957" s="34"/>
      <c r="ACB957" s="35"/>
      <c r="ACC957" s="34"/>
      <c r="ACJ957" s="35"/>
      <c r="ACK957" s="34"/>
      <c r="ACR957" s="35"/>
      <c r="ACS957" s="34"/>
      <c r="ACZ957" s="35"/>
      <c r="ADA957" s="34"/>
      <c r="ADH957" s="35"/>
      <c r="ADI957" s="34"/>
      <c r="ADP957" s="35"/>
      <c r="ADQ957" s="34"/>
      <c r="ADX957" s="35"/>
      <c r="ADY957" s="34"/>
      <c r="AEF957" s="35"/>
      <c r="AEG957" s="34"/>
      <c r="AEN957" s="35"/>
      <c r="AEO957" s="34"/>
      <c r="AEV957" s="35"/>
      <c r="AEW957" s="34"/>
      <c r="AFD957" s="35"/>
      <c r="AFE957" s="34"/>
      <c r="AFL957" s="35"/>
      <c r="AFM957" s="34"/>
      <c r="AFT957" s="35"/>
      <c r="AFU957" s="34"/>
      <c r="AGB957" s="35"/>
      <c r="AGC957" s="34"/>
      <c r="AGJ957" s="35"/>
      <c r="AGK957" s="34"/>
      <c r="AGR957" s="35"/>
      <c r="AGS957" s="34"/>
      <c r="AGZ957" s="35"/>
      <c r="AHA957" s="34"/>
      <c r="AHH957" s="35"/>
      <c r="AHI957" s="34"/>
      <c r="AHP957" s="35"/>
      <c r="AHQ957" s="34"/>
      <c r="AHX957" s="35"/>
      <c r="AHY957" s="34"/>
      <c r="AIF957" s="35"/>
      <c r="AIG957" s="34"/>
      <c r="AIN957" s="35"/>
      <c r="AIO957" s="34"/>
      <c r="AIV957" s="35"/>
      <c r="AIW957" s="34"/>
      <c r="AJD957" s="35"/>
      <c r="AJE957" s="34"/>
      <c r="AJL957" s="35"/>
      <c r="AJM957" s="34"/>
      <c r="AJT957" s="35"/>
      <c r="AJU957" s="34"/>
      <c r="AKB957" s="35"/>
      <c r="AKC957" s="34"/>
      <c r="AKJ957" s="35"/>
      <c r="AKK957" s="34"/>
      <c r="AKR957" s="35"/>
      <c r="AKS957" s="34"/>
      <c r="AKZ957" s="35"/>
      <c r="ALA957" s="34"/>
      <c r="ALH957" s="35"/>
      <c r="ALI957" s="34"/>
      <c r="ALP957" s="35"/>
      <c r="ALQ957" s="34"/>
      <c r="ALX957" s="35"/>
      <c r="ALY957" s="34"/>
      <c r="AMF957" s="35"/>
      <c r="AMG957" s="34"/>
      <c r="AMN957" s="35"/>
      <c r="AMO957" s="34"/>
      <c r="AMV957" s="35"/>
      <c r="AMW957" s="34"/>
      <c r="AND957" s="35"/>
      <c r="ANE957" s="34"/>
      <c r="ANL957" s="35"/>
      <c r="ANM957" s="34"/>
      <c r="ANT957" s="35"/>
      <c r="ANU957" s="34"/>
      <c r="AOB957" s="35"/>
      <c r="AOC957" s="34"/>
      <c r="AOJ957" s="35"/>
      <c r="AOK957" s="34"/>
      <c r="AOR957" s="35"/>
      <c r="AOS957" s="34"/>
      <c r="AOZ957" s="35"/>
      <c r="APA957" s="34"/>
      <c r="APH957" s="35"/>
      <c r="API957" s="34"/>
      <c r="APP957" s="35"/>
      <c r="APQ957" s="34"/>
      <c r="APX957" s="35"/>
      <c r="APY957" s="34"/>
      <c r="AQF957" s="35"/>
      <c r="AQG957" s="34"/>
      <c r="AQN957" s="35"/>
      <c r="AQO957" s="34"/>
      <c r="AQV957" s="35"/>
      <c r="AQW957" s="34"/>
      <c r="ARD957" s="35"/>
      <c r="ARE957" s="34"/>
      <c r="ARL957" s="35"/>
      <c r="ARM957" s="34"/>
      <c r="ART957" s="35"/>
      <c r="ARU957" s="34"/>
      <c r="ASB957" s="35"/>
      <c r="ASC957" s="34"/>
      <c r="ASJ957" s="35"/>
      <c r="ASK957" s="34"/>
      <c r="ASR957" s="35"/>
      <c r="ASS957" s="34"/>
      <c r="ASZ957" s="35"/>
      <c r="ATA957" s="34"/>
      <c r="ATH957" s="35"/>
      <c r="ATI957" s="34"/>
      <c r="ATP957" s="35"/>
      <c r="ATQ957" s="34"/>
      <c r="ATX957" s="35"/>
      <c r="ATY957" s="34"/>
      <c r="AUF957" s="35"/>
      <c r="AUG957" s="34"/>
      <c r="AUN957" s="35"/>
      <c r="AUO957" s="34"/>
      <c r="AUV957" s="35"/>
      <c r="AUW957" s="34"/>
      <c r="AVD957" s="35"/>
      <c r="AVE957" s="34"/>
      <c r="AVL957" s="35"/>
      <c r="AVM957" s="34"/>
      <c r="AVT957" s="35"/>
      <c r="AVU957" s="34"/>
      <c r="AWB957" s="35"/>
      <c r="AWC957" s="34"/>
      <c r="AWJ957" s="35"/>
      <c r="AWK957" s="34"/>
      <c r="AWR957" s="35"/>
      <c r="AWS957" s="34"/>
      <c r="AWZ957" s="35"/>
      <c r="AXA957" s="34"/>
      <c r="AXH957" s="35"/>
      <c r="AXI957" s="34"/>
      <c r="AXP957" s="35"/>
      <c r="AXQ957" s="34"/>
      <c r="AXX957" s="35"/>
      <c r="AXY957" s="34"/>
      <c r="AYF957" s="35"/>
      <c r="AYG957" s="34"/>
      <c r="AYN957" s="35"/>
      <c r="AYO957" s="34"/>
      <c r="AYV957" s="35"/>
      <c r="AYW957" s="34"/>
      <c r="AZD957" s="35"/>
      <c r="AZE957" s="34"/>
      <c r="AZL957" s="35"/>
      <c r="AZM957" s="34"/>
      <c r="AZT957" s="35"/>
      <c r="AZU957" s="34"/>
      <c r="BAB957" s="35"/>
      <c r="BAC957" s="34"/>
      <c r="BAJ957" s="35"/>
      <c r="BAK957" s="34"/>
      <c r="BAR957" s="35"/>
      <c r="BAS957" s="34"/>
      <c r="BAZ957" s="35"/>
      <c r="BBA957" s="34"/>
      <c r="BBH957" s="35"/>
      <c r="BBI957" s="34"/>
      <c r="BBP957" s="35"/>
      <c r="BBQ957" s="34"/>
      <c r="BBX957" s="35"/>
      <c r="BBY957" s="34"/>
      <c r="BCF957" s="35"/>
      <c r="BCG957" s="34"/>
      <c r="BCN957" s="35"/>
      <c r="BCO957" s="34"/>
      <c r="BCV957" s="35"/>
      <c r="BCW957" s="34"/>
      <c r="BDD957" s="35"/>
      <c r="BDE957" s="34"/>
      <c r="BDL957" s="35"/>
      <c r="BDM957" s="34"/>
      <c r="BDT957" s="35"/>
      <c r="BDU957" s="34"/>
      <c r="BEB957" s="35"/>
      <c r="BEC957" s="34"/>
      <c r="BEJ957" s="35"/>
      <c r="BEK957" s="34"/>
      <c r="BER957" s="35"/>
      <c r="BES957" s="34"/>
      <c r="BEZ957" s="35"/>
      <c r="BFA957" s="34"/>
      <c r="BFH957" s="35"/>
      <c r="BFI957" s="34"/>
      <c r="BFP957" s="35"/>
      <c r="BFQ957" s="34"/>
      <c r="BFX957" s="35"/>
      <c r="BFY957" s="34"/>
      <c r="BGF957" s="35"/>
      <c r="BGG957" s="34"/>
      <c r="BGN957" s="35"/>
      <c r="BGO957" s="34"/>
      <c r="BGV957" s="35"/>
      <c r="BGW957" s="34"/>
      <c r="BHD957" s="35"/>
      <c r="BHE957" s="34"/>
      <c r="BHL957" s="35"/>
      <c r="BHM957" s="34"/>
      <c r="BHT957" s="35"/>
      <c r="BHU957" s="34"/>
      <c r="BIB957" s="35"/>
      <c r="BIC957" s="34"/>
      <c r="BIJ957" s="35"/>
      <c r="BIK957" s="34"/>
      <c r="BIR957" s="35"/>
      <c r="BIS957" s="34"/>
      <c r="BIZ957" s="35"/>
      <c r="BJA957" s="34"/>
      <c r="BJH957" s="35"/>
      <c r="BJI957" s="34"/>
      <c r="BJP957" s="35"/>
      <c r="BJQ957" s="34"/>
      <c r="BJX957" s="35"/>
      <c r="BJY957" s="34"/>
      <c r="BKF957" s="35"/>
      <c r="BKG957" s="34"/>
      <c r="BKN957" s="35"/>
      <c r="BKO957" s="34"/>
      <c r="BKV957" s="35"/>
      <c r="BKW957" s="34"/>
      <c r="BLD957" s="35"/>
      <c r="BLE957" s="34"/>
      <c r="BLL957" s="35"/>
      <c r="BLM957" s="34"/>
      <c r="BLT957" s="35"/>
      <c r="BLU957" s="34"/>
      <c r="BMB957" s="35"/>
      <c r="BMC957" s="34"/>
      <c r="BMJ957" s="35"/>
      <c r="BMK957" s="34"/>
      <c r="BMR957" s="35"/>
      <c r="BMS957" s="34"/>
      <c r="BMZ957" s="35"/>
      <c r="BNA957" s="34"/>
      <c r="BNH957" s="35"/>
      <c r="BNI957" s="34"/>
      <c r="BNP957" s="35"/>
      <c r="BNQ957" s="34"/>
      <c r="BNX957" s="35"/>
      <c r="BNY957" s="34"/>
      <c r="BOF957" s="35"/>
      <c r="BOG957" s="34"/>
      <c r="BON957" s="35"/>
      <c r="BOO957" s="34"/>
      <c r="BOV957" s="35"/>
      <c r="BOW957" s="34"/>
      <c r="BPD957" s="35"/>
      <c r="BPE957" s="34"/>
      <c r="BPL957" s="35"/>
      <c r="BPM957" s="34"/>
      <c r="BPT957" s="35"/>
      <c r="BPU957" s="34"/>
      <c r="BQB957" s="35"/>
      <c r="BQC957" s="34"/>
      <c r="BQJ957" s="35"/>
      <c r="BQK957" s="34"/>
      <c r="BQR957" s="35"/>
      <c r="BQS957" s="34"/>
      <c r="BQZ957" s="35"/>
      <c r="BRA957" s="34"/>
      <c r="BRH957" s="35"/>
      <c r="BRI957" s="34"/>
      <c r="BRP957" s="35"/>
      <c r="BRQ957" s="34"/>
      <c r="BRX957" s="35"/>
      <c r="BRY957" s="34"/>
      <c r="BSF957" s="35"/>
      <c r="BSG957" s="34"/>
      <c r="BSN957" s="35"/>
      <c r="BSO957" s="34"/>
      <c r="BSV957" s="35"/>
      <c r="BSW957" s="34"/>
      <c r="BTD957" s="35"/>
      <c r="BTE957" s="34"/>
      <c r="BTL957" s="35"/>
      <c r="BTM957" s="34"/>
      <c r="BTT957" s="35"/>
      <c r="BTU957" s="34"/>
      <c r="BUB957" s="35"/>
      <c r="BUC957" s="34"/>
      <c r="BUJ957" s="35"/>
      <c r="BUK957" s="34"/>
      <c r="BUR957" s="35"/>
      <c r="BUS957" s="34"/>
      <c r="BUZ957" s="35"/>
      <c r="BVA957" s="34"/>
      <c r="BVH957" s="35"/>
      <c r="BVI957" s="34"/>
      <c r="BVP957" s="35"/>
      <c r="BVQ957" s="34"/>
      <c r="BVX957" s="35"/>
      <c r="BVY957" s="34"/>
      <c r="BWF957" s="35"/>
      <c r="BWG957" s="34"/>
      <c r="BWN957" s="35"/>
      <c r="BWO957" s="34"/>
      <c r="BWV957" s="35"/>
      <c r="BWW957" s="34"/>
      <c r="BXD957" s="35"/>
      <c r="BXE957" s="34"/>
      <c r="BXL957" s="35"/>
      <c r="BXM957" s="34"/>
      <c r="BXT957" s="35"/>
      <c r="BXU957" s="34"/>
      <c r="BYB957" s="35"/>
      <c r="BYC957" s="34"/>
      <c r="BYJ957" s="35"/>
      <c r="BYK957" s="34"/>
      <c r="BYR957" s="35"/>
      <c r="BYS957" s="34"/>
      <c r="BYZ957" s="35"/>
      <c r="BZA957" s="34"/>
      <c r="BZH957" s="35"/>
      <c r="BZI957" s="34"/>
      <c r="BZP957" s="35"/>
      <c r="BZQ957" s="34"/>
      <c r="BZX957" s="35"/>
      <c r="BZY957" s="34"/>
      <c r="CAF957" s="35"/>
      <c r="CAG957" s="34"/>
      <c r="CAN957" s="35"/>
      <c r="CAO957" s="34"/>
      <c r="CAV957" s="35"/>
      <c r="CAW957" s="34"/>
      <c r="CBD957" s="35"/>
      <c r="CBE957" s="34"/>
      <c r="CBL957" s="35"/>
      <c r="CBM957" s="34"/>
      <c r="CBT957" s="35"/>
      <c r="CBU957" s="34"/>
      <c r="CCB957" s="35"/>
      <c r="CCC957" s="34"/>
      <c r="CCJ957" s="35"/>
      <c r="CCK957" s="34"/>
      <c r="CCR957" s="35"/>
      <c r="CCS957" s="34"/>
      <c r="CCZ957" s="35"/>
      <c r="CDA957" s="34"/>
      <c r="CDH957" s="35"/>
      <c r="CDI957" s="34"/>
      <c r="CDP957" s="35"/>
      <c r="CDQ957" s="34"/>
      <c r="CDX957" s="35"/>
      <c r="CDY957" s="34"/>
      <c r="CEF957" s="35"/>
      <c r="CEG957" s="34"/>
      <c r="CEN957" s="35"/>
      <c r="CEO957" s="34"/>
      <c r="CEV957" s="35"/>
      <c r="CEW957" s="34"/>
      <c r="CFD957" s="35"/>
      <c r="CFE957" s="34"/>
      <c r="CFL957" s="35"/>
      <c r="CFM957" s="34"/>
      <c r="CFT957" s="35"/>
      <c r="CFU957" s="34"/>
      <c r="CGB957" s="35"/>
      <c r="CGC957" s="34"/>
      <c r="CGJ957" s="35"/>
      <c r="CGK957" s="34"/>
      <c r="CGR957" s="35"/>
      <c r="CGS957" s="34"/>
      <c r="CGZ957" s="35"/>
      <c r="CHA957" s="34"/>
      <c r="CHH957" s="35"/>
      <c r="CHI957" s="34"/>
      <c r="CHP957" s="35"/>
      <c r="CHQ957" s="34"/>
      <c r="CHX957" s="35"/>
      <c r="CHY957" s="34"/>
      <c r="CIF957" s="35"/>
      <c r="CIG957" s="34"/>
      <c r="CIN957" s="35"/>
      <c r="CIO957" s="34"/>
      <c r="CIV957" s="35"/>
      <c r="CIW957" s="34"/>
      <c r="CJD957" s="35"/>
      <c r="CJE957" s="34"/>
      <c r="CJL957" s="35"/>
      <c r="CJM957" s="34"/>
      <c r="CJT957" s="35"/>
      <c r="CJU957" s="34"/>
      <c r="CKB957" s="35"/>
      <c r="CKC957" s="34"/>
      <c r="CKJ957" s="35"/>
      <c r="CKK957" s="34"/>
      <c r="CKR957" s="35"/>
      <c r="CKS957" s="34"/>
      <c r="CKZ957" s="35"/>
      <c r="CLA957" s="34"/>
      <c r="CLH957" s="35"/>
      <c r="CLI957" s="34"/>
      <c r="CLP957" s="35"/>
      <c r="CLQ957" s="34"/>
      <c r="CLX957" s="35"/>
      <c r="CLY957" s="34"/>
      <c r="CMF957" s="35"/>
      <c r="CMG957" s="34"/>
      <c r="CMN957" s="35"/>
      <c r="CMO957" s="34"/>
      <c r="CMV957" s="35"/>
      <c r="CMW957" s="34"/>
      <c r="CND957" s="35"/>
      <c r="CNE957" s="34"/>
      <c r="CNL957" s="35"/>
      <c r="CNM957" s="34"/>
      <c r="CNT957" s="35"/>
      <c r="CNU957" s="34"/>
      <c r="COB957" s="35"/>
      <c r="COC957" s="34"/>
      <c r="COJ957" s="35"/>
      <c r="COK957" s="34"/>
      <c r="COR957" s="35"/>
      <c r="COS957" s="34"/>
      <c r="COZ957" s="35"/>
      <c r="CPA957" s="34"/>
      <c r="CPH957" s="35"/>
      <c r="CPI957" s="34"/>
      <c r="CPP957" s="35"/>
      <c r="CPQ957" s="34"/>
      <c r="CPX957" s="35"/>
      <c r="CPY957" s="34"/>
      <c r="CQF957" s="35"/>
      <c r="CQG957" s="34"/>
      <c r="CQN957" s="35"/>
      <c r="CQO957" s="34"/>
      <c r="CQV957" s="35"/>
      <c r="CQW957" s="34"/>
      <c r="CRD957" s="35"/>
      <c r="CRE957" s="34"/>
      <c r="CRL957" s="35"/>
      <c r="CRM957" s="34"/>
      <c r="CRT957" s="35"/>
      <c r="CRU957" s="34"/>
      <c r="CSB957" s="35"/>
      <c r="CSC957" s="34"/>
      <c r="CSJ957" s="35"/>
      <c r="CSK957" s="34"/>
      <c r="CSR957" s="35"/>
      <c r="CSS957" s="34"/>
      <c r="CSZ957" s="35"/>
      <c r="CTA957" s="34"/>
      <c r="CTH957" s="35"/>
      <c r="CTI957" s="34"/>
      <c r="CTP957" s="35"/>
      <c r="CTQ957" s="34"/>
      <c r="CTX957" s="35"/>
      <c r="CTY957" s="34"/>
      <c r="CUF957" s="35"/>
      <c r="CUG957" s="34"/>
      <c r="CUN957" s="35"/>
      <c r="CUO957" s="34"/>
      <c r="CUV957" s="35"/>
      <c r="CUW957" s="34"/>
      <c r="CVD957" s="35"/>
      <c r="CVE957" s="34"/>
      <c r="CVL957" s="35"/>
      <c r="CVM957" s="34"/>
      <c r="CVT957" s="35"/>
      <c r="CVU957" s="34"/>
      <c r="CWB957" s="35"/>
      <c r="CWC957" s="34"/>
      <c r="CWJ957" s="35"/>
      <c r="CWK957" s="34"/>
      <c r="CWR957" s="35"/>
      <c r="CWS957" s="34"/>
      <c r="CWZ957" s="35"/>
      <c r="CXA957" s="34"/>
      <c r="CXH957" s="35"/>
      <c r="CXI957" s="34"/>
      <c r="CXP957" s="35"/>
      <c r="CXQ957" s="34"/>
      <c r="CXX957" s="35"/>
      <c r="CXY957" s="34"/>
      <c r="CYF957" s="35"/>
      <c r="CYG957" s="34"/>
      <c r="CYN957" s="35"/>
      <c r="CYO957" s="34"/>
      <c r="CYV957" s="35"/>
      <c r="CYW957" s="34"/>
      <c r="CZD957" s="35"/>
      <c r="CZE957" s="34"/>
      <c r="CZL957" s="35"/>
      <c r="CZM957" s="34"/>
      <c r="CZT957" s="35"/>
      <c r="CZU957" s="34"/>
      <c r="DAB957" s="35"/>
      <c r="DAC957" s="34"/>
      <c r="DAJ957" s="35"/>
      <c r="DAK957" s="34"/>
      <c r="DAR957" s="35"/>
      <c r="DAS957" s="34"/>
      <c r="DAZ957" s="35"/>
      <c r="DBA957" s="34"/>
      <c r="DBH957" s="35"/>
      <c r="DBI957" s="34"/>
      <c r="DBP957" s="35"/>
      <c r="DBQ957" s="34"/>
      <c r="DBX957" s="35"/>
      <c r="DBY957" s="34"/>
      <c r="DCF957" s="35"/>
      <c r="DCG957" s="34"/>
      <c r="DCN957" s="35"/>
      <c r="DCO957" s="34"/>
      <c r="DCV957" s="35"/>
      <c r="DCW957" s="34"/>
      <c r="DDD957" s="35"/>
      <c r="DDE957" s="34"/>
      <c r="DDL957" s="35"/>
      <c r="DDM957" s="34"/>
      <c r="DDT957" s="35"/>
      <c r="DDU957" s="34"/>
      <c r="DEB957" s="35"/>
      <c r="DEC957" s="34"/>
      <c r="DEJ957" s="35"/>
      <c r="DEK957" s="34"/>
      <c r="DER957" s="35"/>
      <c r="DES957" s="34"/>
      <c r="DEZ957" s="35"/>
      <c r="DFA957" s="34"/>
      <c r="DFH957" s="35"/>
      <c r="DFI957" s="34"/>
      <c r="DFP957" s="35"/>
      <c r="DFQ957" s="34"/>
      <c r="DFX957" s="35"/>
      <c r="DFY957" s="34"/>
      <c r="DGF957" s="35"/>
      <c r="DGG957" s="34"/>
      <c r="DGN957" s="35"/>
      <c r="DGO957" s="34"/>
      <c r="DGV957" s="35"/>
      <c r="DGW957" s="34"/>
      <c r="DHD957" s="35"/>
      <c r="DHE957" s="34"/>
      <c r="DHL957" s="35"/>
      <c r="DHM957" s="34"/>
      <c r="DHT957" s="35"/>
      <c r="DHU957" s="34"/>
      <c r="DIB957" s="35"/>
      <c r="DIC957" s="34"/>
      <c r="DIJ957" s="35"/>
      <c r="DIK957" s="34"/>
      <c r="DIR957" s="35"/>
      <c r="DIS957" s="34"/>
      <c r="DIZ957" s="35"/>
      <c r="DJA957" s="34"/>
      <c r="DJH957" s="35"/>
      <c r="DJI957" s="34"/>
      <c r="DJP957" s="35"/>
      <c r="DJQ957" s="34"/>
      <c r="DJX957" s="35"/>
      <c r="DJY957" s="34"/>
      <c r="DKF957" s="35"/>
      <c r="DKG957" s="34"/>
      <c r="DKN957" s="35"/>
      <c r="DKO957" s="34"/>
      <c r="DKV957" s="35"/>
      <c r="DKW957" s="34"/>
      <c r="DLD957" s="35"/>
      <c r="DLE957" s="34"/>
      <c r="DLL957" s="35"/>
      <c r="DLM957" s="34"/>
      <c r="DLT957" s="35"/>
      <c r="DLU957" s="34"/>
      <c r="DMB957" s="35"/>
      <c r="DMC957" s="34"/>
      <c r="DMJ957" s="35"/>
      <c r="DMK957" s="34"/>
      <c r="DMR957" s="35"/>
      <c r="DMS957" s="34"/>
      <c r="DMZ957" s="35"/>
      <c r="DNA957" s="34"/>
      <c r="DNH957" s="35"/>
      <c r="DNI957" s="34"/>
      <c r="DNP957" s="35"/>
      <c r="DNQ957" s="34"/>
      <c r="DNX957" s="35"/>
      <c r="DNY957" s="34"/>
      <c r="DOF957" s="35"/>
      <c r="DOG957" s="34"/>
      <c r="DON957" s="35"/>
      <c r="DOO957" s="34"/>
      <c r="DOV957" s="35"/>
      <c r="DOW957" s="34"/>
      <c r="DPD957" s="35"/>
      <c r="DPE957" s="34"/>
      <c r="DPL957" s="35"/>
      <c r="DPM957" s="34"/>
      <c r="DPT957" s="35"/>
      <c r="DPU957" s="34"/>
      <c r="DQB957" s="35"/>
      <c r="DQC957" s="34"/>
      <c r="DQJ957" s="35"/>
      <c r="DQK957" s="34"/>
      <c r="DQR957" s="35"/>
      <c r="DQS957" s="34"/>
      <c r="DQZ957" s="35"/>
      <c r="DRA957" s="34"/>
      <c r="DRH957" s="35"/>
      <c r="DRI957" s="34"/>
      <c r="DRP957" s="35"/>
      <c r="DRQ957" s="34"/>
      <c r="DRX957" s="35"/>
      <c r="DRY957" s="34"/>
      <c r="DSF957" s="35"/>
      <c r="DSG957" s="34"/>
      <c r="DSN957" s="35"/>
      <c r="DSO957" s="34"/>
      <c r="DSV957" s="35"/>
      <c r="DSW957" s="34"/>
      <c r="DTD957" s="35"/>
      <c r="DTE957" s="34"/>
      <c r="DTL957" s="35"/>
      <c r="DTM957" s="34"/>
      <c r="DTT957" s="35"/>
      <c r="DTU957" s="34"/>
      <c r="DUB957" s="35"/>
      <c r="DUC957" s="34"/>
      <c r="DUJ957" s="35"/>
      <c r="DUK957" s="34"/>
      <c r="DUR957" s="35"/>
      <c r="DUS957" s="34"/>
      <c r="DUZ957" s="35"/>
      <c r="DVA957" s="34"/>
      <c r="DVH957" s="35"/>
      <c r="DVI957" s="34"/>
      <c r="DVP957" s="35"/>
      <c r="DVQ957" s="34"/>
      <c r="DVX957" s="35"/>
      <c r="DVY957" s="34"/>
      <c r="DWF957" s="35"/>
      <c r="DWG957" s="34"/>
      <c r="DWN957" s="35"/>
      <c r="DWO957" s="34"/>
      <c r="DWV957" s="35"/>
      <c r="DWW957" s="34"/>
      <c r="DXD957" s="35"/>
      <c r="DXE957" s="34"/>
      <c r="DXL957" s="35"/>
      <c r="DXM957" s="34"/>
      <c r="DXT957" s="35"/>
      <c r="DXU957" s="34"/>
      <c r="DYB957" s="35"/>
      <c r="DYC957" s="34"/>
      <c r="DYJ957" s="35"/>
      <c r="DYK957" s="34"/>
      <c r="DYR957" s="35"/>
      <c r="DYS957" s="34"/>
      <c r="DYZ957" s="35"/>
      <c r="DZA957" s="34"/>
      <c r="DZH957" s="35"/>
      <c r="DZI957" s="34"/>
      <c r="DZP957" s="35"/>
      <c r="DZQ957" s="34"/>
      <c r="DZX957" s="35"/>
      <c r="DZY957" s="34"/>
      <c r="EAF957" s="35"/>
      <c r="EAG957" s="34"/>
      <c r="EAN957" s="35"/>
      <c r="EAO957" s="34"/>
      <c r="EAV957" s="35"/>
      <c r="EAW957" s="34"/>
      <c r="EBD957" s="35"/>
      <c r="EBE957" s="34"/>
      <c r="EBL957" s="35"/>
      <c r="EBM957" s="34"/>
      <c r="EBT957" s="35"/>
      <c r="EBU957" s="34"/>
      <c r="ECB957" s="35"/>
      <c r="ECC957" s="34"/>
      <c r="ECJ957" s="35"/>
      <c r="ECK957" s="34"/>
      <c r="ECR957" s="35"/>
      <c r="ECS957" s="34"/>
      <c r="ECZ957" s="35"/>
      <c r="EDA957" s="34"/>
      <c r="EDH957" s="35"/>
      <c r="EDI957" s="34"/>
      <c r="EDP957" s="35"/>
      <c r="EDQ957" s="34"/>
      <c r="EDX957" s="35"/>
      <c r="EDY957" s="34"/>
      <c r="EEF957" s="35"/>
      <c r="EEG957" s="34"/>
      <c r="EEN957" s="35"/>
      <c r="EEO957" s="34"/>
      <c r="EEV957" s="35"/>
      <c r="EEW957" s="34"/>
      <c r="EFD957" s="35"/>
      <c r="EFE957" s="34"/>
      <c r="EFL957" s="35"/>
      <c r="EFM957" s="34"/>
      <c r="EFT957" s="35"/>
      <c r="EFU957" s="34"/>
      <c r="EGB957" s="35"/>
      <c r="EGC957" s="34"/>
      <c r="EGJ957" s="35"/>
      <c r="EGK957" s="34"/>
      <c r="EGR957" s="35"/>
      <c r="EGS957" s="34"/>
      <c r="EGZ957" s="35"/>
      <c r="EHA957" s="34"/>
      <c r="EHH957" s="35"/>
      <c r="EHI957" s="34"/>
      <c r="EHP957" s="35"/>
      <c r="EHQ957" s="34"/>
      <c r="EHX957" s="35"/>
      <c r="EHY957" s="34"/>
      <c r="EIF957" s="35"/>
      <c r="EIG957" s="34"/>
      <c r="EIN957" s="35"/>
      <c r="EIO957" s="34"/>
      <c r="EIV957" s="35"/>
      <c r="EIW957" s="34"/>
      <c r="EJD957" s="35"/>
      <c r="EJE957" s="34"/>
      <c r="EJL957" s="35"/>
      <c r="EJM957" s="34"/>
      <c r="EJT957" s="35"/>
      <c r="EJU957" s="34"/>
      <c r="EKB957" s="35"/>
      <c r="EKC957" s="34"/>
      <c r="EKJ957" s="35"/>
      <c r="EKK957" s="34"/>
      <c r="EKR957" s="35"/>
      <c r="EKS957" s="34"/>
      <c r="EKZ957" s="35"/>
      <c r="ELA957" s="34"/>
      <c r="ELH957" s="35"/>
      <c r="ELI957" s="34"/>
      <c r="ELP957" s="35"/>
      <c r="ELQ957" s="34"/>
      <c r="ELX957" s="35"/>
      <c r="ELY957" s="34"/>
      <c r="EMF957" s="35"/>
      <c r="EMG957" s="34"/>
      <c r="EMN957" s="35"/>
      <c r="EMO957" s="34"/>
      <c r="EMV957" s="35"/>
      <c r="EMW957" s="34"/>
      <c r="END957" s="35"/>
      <c r="ENE957" s="34"/>
      <c r="ENL957" s="35"/>
      <c r="ENM957" s="34"/>
      <c r="ENT957" s="35"/>
      <c r="ENU957" s="34"/>
      <c r="EOB957" s="35"/>
      <c r="EOC957" s="34"/>
      <c r="EOJ957" s="35"/>
      <c r="EOK957" s="34"/>
      <c r="EOR957" s="35"/>
      <c r="EOS957" s="34"/>
      <c r="EOZ957" s="35"/>
      <c r="EPA957" s="34"/>
      <c r="EPH957" s="35"/>
      <c r="EPI957" s="34"/>
      <c r="EPP957" s="35"/>
      <c r="EPQ957" s="34"/>
      <c r="EPX957" s="35"/>
      <c r="EPY957" s="34"/>
      <c r="EQF957" s="35"/>
      <c r="EQG957" s="34"/>
      <c r="EQN957" s="35"/>
      <c r="EQO957" s="34"/>
      <c r="EQV957" s="35"/>
      <c r="EQW957" s="34"/>
      <c r="ERD957" s="35"/>
      <c r="ERE957" s="34"/>
      <c r="ERL957" s="35"/>
      <c r="ERM957" s="34"/>
      <c r="ERT957" s="35"/>
      <c r="ERU957" s="34"/>
      <c r="ESB957" s="35"/>
      <c r="ESC957" s="34"/>
      <c r="ESJ957" s="35"/>
      <c r="ESK957" s="34"/>
      <c r="ESR957" s="35"/>
      <c r="ESS957" s="34"/>
      <c r="ESZ957" s="35"/>
      <c r="ETA957" s="34"/>
      <c r="ETH957" s="35"/>
      <c r="ETI957" s="34"/>
      <c r="ETP957" s="35"/>
      <c r="ETQ957" s="34"/>
      <c r="ETX957" s="35"/>
      <c r="ETY957" s="34"/>
      <c r="EUF957" s="35"/>
      <c r="EUG957" s="34"/>
      <c r="EUN957" s="35"/>
      <c r="EUO957" s="34"/>
      <c r="EUV957" s="35"/>
      <c r="EUW957" s="34"/>
      <c r="EVD957" s="35"/>
      <c r="EVE957" s="34"/>
      <c r="EVL957" s="35"/>
      <c r="EVM957" s="34"/>
      <c r="EVT957" s="35"/>
      <c r="EVU957" s="34"/>
      <c r="EWB957" s="35"/>
      <c r="EWC957" s="34"/>
      <c r="EWJ957" s="35"/>
      <c r="EWK957" s="34"/>
      <c r="EWR957" s="35"/>
      <c r="EWS957" s="34"/>
      <c r="EWZ957" s="35"/>
      <c r="EXA957" s="34"/>
      <c r="EXH957" s="35"/>
      <c r="EXI957" s="34"/>
      <c r="EXP957" s="35"/>
      <c r="EXQ957" s="34"/>
      <c r="EXX957" s="35"/>
      <c r="EXY957" s="34"/>
      <c r="EYF957" s="35"/>
      <c r="EYG957" s="34"/>
      <c r="EYN957" s="35"/>
      <c r="EYO957" s="34"/>
      <c r="EYV957" s="35"/>
      <c r="EYW957" s="34"/>
      <c r="EZD957" s="35"/>
      <c r="EZE957" s="34"/>
      <c r="EZL957" s="35"/>
      <c r="EZM957" s="34"/>
      <c r="EZT957" s="35"/>
      <c r="EZU957" s="34"/>
      <c r="FAB957" s="35"/>
      <c r="FAC957" s="34"/>
      <c r="FAJ957" s="35"/>
      <c r="FAK957" s="34"/>
      <c r="FAR957" s="35"/>
      <c r="FAS957" s="34"/>
      <c r="FAZ957" s="35"/>
      <c r="FBA957" s="34"/>
      <c r="FBH957" s="35"/>
      <c r="FBI957" s="34"/>
      <c r="FBP957" s="35"/>
      <c r="FBQ957" s="34"/>
      <c r="FBX957" s="35"/>
      <c r="FBY957" s="34"/>
      <c r="FCF957" s="35"/>
      <c r="FCG957" s="34"/>
      <c r="FCN957" s="35"/>
      <c r="FCO957" s="34"/>
      <c r="FCV957" s="35"/>
      <c r="FCW957" s="34"/>
      <c r="FDD957" s="35"/>
      <c r="FDE957" s="34"/>
      <c r="FDL957" s="35"/>
      <c r="FDM957" s="34"/>
      <c r="FDT957" s="35"/>
      <c r="FDU957" s="34"/>
      <c r="FEB957" s="35"/>
      <c r="FEC957" s="34"/>
      <c r="FEJ957" s="35"/>
      <c r="FEK957" s="34"/>
      <c r="FER957" s="35"/>
      <c r="FES957" s="34"/>
      <c r="FEZ957" s="35"/>
      <c r="FFA957" s="34"/>
      <c r="FFH957" s="35"/>
      <c r="FFI957" s="34"/>
      <c r="FFP957" s="35"/>
      <c r="FFQ957" s="34"/>
      <c r="FFX957" s="35"/>
      <c r="FFY957" s="34"/>
      <c r="FGF957" s="35"/>
      <c r="FGG957" s="34"/>
      <c r="FGN957" s="35"/>
      <c r="FGO957" s="34"/>
      <c r="FGV957" s="35"/>
      <c r="FGW957" s="34"/>
      <c r="FHD957" s="35"/>
      <c r="FHE957" s="34"/>
      <c r="FHL957" s="35"/>
      <c r="FHM957" s="34"/>
      <c r="FHT957" s="35"/>
      <c r="FHU957" s="34"/>
      <c r="FIB957" s="35"/>
      <c r="FIC957" s="34"/>
      <c r="FIJ957" s="35"/>
      <c r="FIK957" s="34"/>
      <c r="FIR957" s="35"/>
      <c r="FIS957" s="34"/>
      <c r="FIZ957" s="35"/>
      <c r="FJA957" s="34"/>
      <c r="FJH957" s="35"/>
      <c r="FJI957" s="34"/>
      <c r="FJP957" s="35"/>
      <c r="FJQ957" s="34"/>
      <c r="FJX957" s="35"/>
      <c r="FJY957" s="34"/>
      <c r="FKF957" s="35"/>
      <c r="FKG957" s="34"/>
      <c r="FKN957" s="35"/>
      <c r="FKO957" s="34"/>
      <c r="FKV957" s="35"/>
      <c r="FKW957" s="34"/>
      <c r="FLD957" s="35"/>
      <c r="FLE957" s="34"/>
      <c r="FLL957" s="35"/>
      <c r="FLM957" s="34"/>
      <c r="FLT957" s="35"/>
      <c r="FLU957" s="34"/>
      <c r="FMB957" s="35"/>
      <c r="FMC957" s="34"/>
      <c r="FMJ957" s="35"/>
      <c r="FMK957" s="34"/>
      <c r="FMR957" s="35"/>
      <c r="FMS957" s="34"/>
      <c r="FMZ957" s="35"/>
      <c r="FNA957" s="34"/>
      <c r="FNH957" s="35"/>
      <c r="FNI957" s="34"/>
      <c r="FNP957" s="35"/>
      <c r="FNQ957" s="34"/>
      <c r="FNX957" s="35"/>
      <c r="FNY957" s="34"/>
      <c r="FOF957" s="35"/>
      <c r="FOG957" s="34"/>
      <c r="FON957" s="35"/>
      <c r="FOO957" s="34"/>
      <c r="FOV957" s="35"/>
      <c r="FOW957" s="34"/>
      <c r="FPD957" s="35"/>
      <c r="FPE957" s="34"/>
      <c r="FPL957" s="35"/>
      <c r="FPM957" s="34"/>
      <c r="FPT957" s="35"/>
      <c r="FPU957" s="34"/>
      <c r="FQB957" s="35"/>
      <c r="FQC957" s="34"/>
      <c r="FQJ957" s="35"/>
      <c r="FQK957" s="34"/>
      <c r="FQR957" s="35"/>
      <c r="FQS957" s="34"/>
      <c r="FQZ957" s="35"/>
      <c r="FRA957" s="34"/>
      <c r="FRH957" s="35"/>
      <c r="FRI957" s="34"/>
      <c r="FRP957" s="35"/>
      <c r="FRQ957" s="34"/>
      <c r="FRX957" s="35"/>
      <c r="FRY957" s="34"/>
      <c r="FSF957" s="35"/>
      <c r="FSG957" s="34"/>
      <c r="FSN957" s="35"/>
      <c r="FSO957" s="34"/>
      <c r="FSV957" s="35"/>
      <c r="FSW957" s="34"/>
      <c r="FTD957" s="35"/>
      <c r="FTE957" s="34"/>
      <c r="FTL957" s="35"/>
      <c r="FTM957" s="34"/>
      <c r="FTT957" s="35"/>
      <c r="FTU957" s="34"/>
      <c r="FUB957" s="35"/>
      <c r="FUC957" s="34"/>
      <c r="FUJ957" s="35"/>
      <c r="FUK957" s="34"/>
      <c r="FUR957" s="35"/>
      <c r="FUS957" s="34"/>
      <c r="FUZ957" s="35"/>
      <c r="FVA957" s="34"/>
      <c r="FVH957" s="35"/>
      <c r="FVI957" s="34"/>
      <c r="FVP957" s="35"/>
      <c r="FVQ957" s="34"/>
      <c r="FVX957" s="35"/>
      <c r="FVY957" s="34"/>
      <c r="FWF957" s="35"/>
      <c r="FWG957" s="34"/>
      <c r="FWN957" s="35"/>
      <c r="FWO957" s="34"/>
      <c r="FWV957" s="35"/>
      <c r="FWW957" s="34"/>
      <c r="FXD957" s="35"/>
      <c r="FXE957" s="34"/>
      <c r="FXL957" s="35"/>
      <c r="FXM957" s="34"/>
      <c r="FXT957" s="35"/>
      <c r="FXU957" s="34"/>
      <c r="FYB957" s="35"/>
      <c r="FYC957" s="34"/>
      <c r="FYJ957" s="35"/>
      <c r="FYK957" s="34"/>
      <c r="FYR957" s="35"/>
      <c r="FYS957" s="34"/>
      <c r="FYZ957" s="35"/>
      <c r="FZA957" s="34"/>
      <c r="FZH957" s="35"/>
      <c r="FZI957" s="34"/>
      <c r="FZP957" s="35"/>
      <c r="FZQ957" s="34"/>
      <c r="FZX957" s="35"/>
      <c r="FZY957" s="34"/>
      <c r="GAF957" s="35"/>
      <c r="GAG957" s="34"/>
      <c r="GAN957" s="35"/>
      <c r="GAO957" s="34"/>
      <c r="GAV957" s="35"/>
      <c r="GAW957" s="34"/>
      <c r="GBD957" s="35"/>
      <c r="GBE957" s="34"/>
      <c r="GBL957" s="35"/>
      <c r="GBM957" s="34"/>
      <c r="GBT957" s="35"/>
      <c r="GBU957" s="34"/>
      <c r="GCB957" s="35"/>
      <c r="GCC957" s="34"/>
      <c r="GCJ957" s="35"/>
      <c r="GCK957" s="34"/>
      <c r="GCR957" s="35"/>
      <c r="GCS957" s="34"/>
      <c r="GCZ957" s="35"/>
      <c r="GDA957" s="34"/>
      <c r="GDH957" s="35"/>
      <c r="GDI957" s="34"/>
      <c r="GDP957" s="35"/>
      <c r="GDQ957" s="34"/>
      <c r="GDX957" s="35"/>
      <c r="GDY957" s="34"/>
      <c r="GEF957" s="35"/>
      <c r="GEG957" s="34"/>
      <c r="GEN957" s="35"/>
      <c r="GEO957" s="34"/>
      <c r="GEV957" s="35"/>
      <c r="GEW957" s="34"/>
      <c r="GFD957" s="35"/>
      <c r="GFE957" s="34"/>
      <c r="GFL957" s="35"/>
      <c r="GFM957" s="34"/>
      <c r="GFT957" s="35"/>
      <c r="GFU957" s="34"/>
      <c r="GGB957" s="35"/>
      <c r="GGC957" s="34"/>
      <c r="GGJ957" s="35"/>
      <c r="GGK957" s="34"/>
      <c r="GGR957" s="35"/>
      <c r="GGS957" s="34"/>
      <c r="GGZ957" s="35"/>
      <c r="GHA957" s="34"/>
      <c r="GHH957" s="35"/>
      <c r="GHI957" s="34"/>
      <c r="GHP957" s="35"/>
      <c r="GHQ957" s="34"/>
      <c r="GHX957" s="35"/>
      <c r="GHY957" s="34"/>
      <c r="GIF957" s="35"/>
      <c r="GIG957" s="34"/>
      <c r="GIN957" s="35"/>
      <c r="GIO957" s="34"/>
      <c r="GIV957" s="35"/>
      <c r="GIW957" s="34"/>
      <c r="GJD957" s="35"/>
      <c r="GJE957" s="34"/>
      <c r="GJL957" s="35"/>
      <c r="GJM957" s="34"/>
      <c r="GJT957" s="35"/>
      <c r="GJU957" s="34"/>
      <c r="GKB957" s="35"/>
      <c r="GKC957" s="34"/>
      <c r="GKJ957" s="35"/>
      <c r="GKK957" s="34"/>
      <c r="GKR957" s="35"/>
      <c r="GKS957" s="34"/>
      <c r="GKZ957" s="35"/>
      <c r="GLA957" s="34"/>
      <c r="GLH957" s="35"/>
      <c r="GLI957" s="34"/>
      <c r="GLP957" s="35"/>
      <c r="GLQ957" s="34"/>
      <c r="GLX957" s="35"/>
      <c r="GLY957" s="34"/>
      <c r="GMF957" s="35"/>
      <c r="GMG957" s="34"/>
      <c r="GMN957" s="35"/>
      <c r="GMO957" s="34"/>
      <c r="GMV957" s="35"/>
      <c r="GMW957" s="34"/>
      <c r="GND957" s="35"/>
      <c r="GNE957" s="34"/>
      <c r="GNL957" s="35"/>
      <c r="GNM957" s="34"/>
      <c r="GNT957" s="35"/>
      <c r="GNU957" s="34"/>
      <c r="GOB957" s="35"/>
      <c r="GOC957" s="34"/>
      <c r="GOJ957" s="35"/>
      <c r="GOK957" s="34"/>
      <c r="GOR957" s="35"/>
      <c r="GOS957" s="34"/>
      <c r="GOZ957" s="35"/>
      <c r="GPA957" s="34"/>
      <c r="GPH957" s="35"/>
      <c r="GPI957" s="34"/>
      <c r="GPP957" s="35"/>
      <c r="GPQ957" s="34"/>
      <c r="GPX957" s="35"/>
      <c r="GPY957" s="34"/>
      <c r="GQF957" s="35"/>
      <c r="GQG957" s="34"/>
      <c r="GQN957" s="35"/>
      <c r="GQO957" s="34"/>
      <c r="GQV957" s="35"/>
      <c r="GQW957" s="34"/>
      <c r="GRD957" s="35"/>
      <c r="GRE957" s="34"/>
      <c r="GRL957" s="35"/>
      <c r="GRM957" s="34"/>
      <c r="GRT957" s="35"/>
      <c r="GRU957" s="34"/>
      <c r="GSB957" s="35"/>
      <c r="GSC957" s="34"/>
      <c r="GSJ957" s="35"/>
      <c r="GSK957" s="34"/>
      <c r="GSR957" s="35"/>
      <c r="GSS957" s="34"/>
      <c r="GSZ957" s="35"/>
      <c r="GTA957" s="34"/>
      <c r="GTH957" s="35"/>
      <c r="GTI957" s="34"/>
      <c r="GTP957" s="35"/>
      <c r="GTQ957" s="34"/>
      <c r="GTX957" s="35"/>
      <c r="GTY957" s="34"/>
      <c r="GUF957" s="35"/>
      <c r="GUG957" s="34"/>
      <c r="GUN957" s="35"/>
      <c r="GUO957" s="34"/>
      <c r="GUV957" s="35"/>
      <c r="GUW957" s="34"/>
      <c r="GVD957" s="35"/>
      <c r="GVE957" s="34"/>
      <c r="GVL957" s="35"/>
      <c r="GVM957" s="34"/>
      <c r="GVT957" s="35"/>
      <c r="GVU957" s="34"/>
      <c r="GWB957" s="35"/>
      <c r="GWC957" s="34"/>
      <c r="GWJ957" s="35"/>
      <c r="GWK957" s="34"/>
      <c r="GWR957" s="35"/>
      <c r="GWS957" s="34"/>
      <c r="GWZ957" s="35"/>
      <c r="GXA957" s="34"/>
      <c r="GXH957" s="35"/>
      <c r="GXI957" s="34"/>
      <c r="GXP957" s="35"/>
      <c r="GXQ957" s="34"/>
      <c r="GXX957" s="35"/>
      <c r="GXY957" s="34"/>
      <c r="GYF957" s="35"/>
      <c r="GYG957" s="34"/>
      <c r="GYN957" s="35"/>
      <c r="GYO957" s="34"/>
      <c r="GYV957" s="35"/>
      <c r="GYW957" s="34"/>
      <c r="GZD957" s="35"/>
      <c r="GZE957" s="34"/>
      <c r="GZL957" s="35"/>
      <c r="GZM957" s="34"/>
      <c r="GZT957" s="35"/>
      <c r="GZU957" s="34"/>
      <c r="HAB957" s="35"/>
      <c r="HAC957" s="34"/>
      <c r="HAJ957" s="35"/>
      <c r="HAK957" s="34"/>
      <c r="HAR957" s="35"/>
      <c r="HAS957" s="34"/>
      <c r="HAZ957" s="35"/>
      <c r="HBA957" s="34"/>
      <c r="HBH957" s="35"/>
      <c r="HBI957" s="34"/>
      <c r="HBP957" s="35"/>
      <c r="HBQ957" s="34"/>
      <c r="HBX957" s="35"/>
      <c r="HBY957" s="34"/>
      <c r="HCF957" s="35"/>
      <c r="HCG957" s="34"/>
      <c r="HCN957" s="35"/>
      <c r="HCO957" s="34"/>
      <c r="HCV957" s="35"/>
      <c r="HCW957" s="34"/>
      <c r="HDD957" s="35"/>
      <c r="HDE957" s="34"/>
      <c r="HDL957" s="35"/>
      <c r="HDM957" s="34"/>
      <c r="HDT957" s="35"/>
      <c r="HDU957" s="34"/>
      <c r="HEB957" s="35"/>
      <c r="HEC957" s="34"/>
      <c r="HEJ957" s="35"/>
      <c r="HEK957" s="34"/>
      <c r="HER957" s="35"/>
      <c r="HES957" s="34"/>
      <c r="HEZ957" s="35"/>
      <c r="HFA957" s="34"/>
      <c r="HFH957" s="35"/>
      <c r="HFI957" s="34"/>
      <c r="HFP957" s="35"/>
      <c r="HFQ957" s="34"/>
      <c r="HFX957" s="35"/>
      <c r="HFY957" s="34"/>
      <c r="HGF957" s="35"/>
      <c r="HGG957" s="34"/>
      <c r="HGN957" s="35"/>
      <c r="HGO957" s="34"/>
      <c r="HGV957" s="35"/>
      <c r="HGW957" s="34"/>
      <c r="HHD957" s="35"/>
      <c r="HHE957" s="34"/>
      <c r="HHL957" s="35"/>
      <c r="HHM957" s="34"/>
      <c r="HHT957" s="35"/>
      <c r="HHU957" s="34"/>
      <c r="HIB957" s="35"/>
      <c r="HIC957" s="34"/>
      <c r="HIJ957" s="35"/>
      <c r="HIK957" s="34"/>
      <c r="HIR957" s="35"/>
      <c r="HIS957" s="34"/>
      <c r="HIZ957" s="35"/>
      <c r="HJA957" s="34"/>
      <c r="HJH957" s="35"/>
      <c r="HJI957" s="34"/>
      <c r="HJP957" s="35"/>
      <c r="HJQ957" s="34"/>
      <c r="HJX957" s="35"/>
      <c r="HJY957" s="34"/>
      <c r="HKF957" s="35"/>
      <c r="HKG957" s="34"/>
      <c r="HKN957" s="35"/>
      <c r="HKO957" s="34"/>
      <c r="HKV957" s="35"/>
      <c r="HKW957" s="34"/>
      <c r="HLD957" s="35"/>
      <c r="HLE957" s="34"/>
      <c r="HLL957" s="35"/>
      <c r="HLM957" s="34"/>
      <c r="HLT957" s="35"/>
      <c r="HLU957" s="34"/>
      <c r="HMB957" s="35"/>
      <c r="HMC957" s="34"/>
      <c r="HMJ957" s="35"/>
      <c r="HMK957" s="34"/>
      <c r="HMR957" s="35"/>
      <c r="HMS957" s="34"/>
      <c r="HMZ957" s="35"/>
      <c r="HNA957" s="34"/>
      <c r="HNH957" s="35"/>
      <c r="HNI957" s="34"/>
      <c r="HNP957" s="35"/>
      <c r="HNQ957" s="34"/>
      <c r="HNX957" s="35"/>
      <c r="HNY957" s="34"/>
      <c r="HOF957" s="35"/>
      <c r="HOG957" s="34"/>
      <c r="HON957" s="35"/>
      <c r="HOO957" s="34"/>
      <c r="HOV957" s="35"/>
      <c r="HOW957" s="34"/>
      <c r="HPD957" s="35"/>
      <c r="HPE957" s="34"/>
      <c r="HPL957" s="35"/>
      <c r="HPM957" s="34"/>
      <c r="HPT957" s="35"/>
      <c r="HPU957" s="34"/>
      <c r="HQB957" s="35"/>
      <c r="HQC957" s="34"/>
      <c r="HQJ957" s="35"/>
      <c r="HQK957" s="34"/>
      <c r="HQR957" s="35"/>
      <c r="HQS957" s="34"/>
      <c r="HQZ957" s="35"/>
      <c r="HRA957" s="34"/>
      <c r="HRH957" s="35"/>
      <c r="HRI957" s="34"/>
      <c r="HRP957" s="35"/>
      <c r="HRQ957" s="34"/>
      <c r="HRX957" s="35"/>
      <c r="HRY957" s="34"/>
      <c r="HSF957" s="35"/>
      <c r="HSG957" s="34"/>
      <c r="HSN957" s="35"/>
      <c r="HSO957" s="34"/>
      <c r="HSV957" s="35"/>
      <c r="HSW957" s="34"/>
      <c r="HTD957" s="35"/>
      <c r="HTE957" s="34"/>
      <c r="HTL957" s="35"/>
      <c r="HTM957" s="34"/>
      <c r="HTT957" s="35"/>
      <c r="HTU957" s="34"/>
      <c r="HUB957" s="35"/>
      <c r="HUC957" s="34"/>
      <c r="HUJ957" s="35"/>
      <c r="HUK957" s="34"/>
      <c r="HUR957" s="35"/>
      <c r="HUS957" s="34"/>
      <c r="HUZ957" s="35"/>
      <c r="HVA957" s="34"/>
      <c r="HVH957" s="35"/>
      <c r="HVI957" s="34"/>
      <c r="HVP957" s="35"/>
      <c r="HVQ957" s="34"/>
      <c r="HVX957" s="35"/>
      <c r="HVY957" s="34"/>
      <c r="HWF957" s="35"/>
      <c r="HWG957" s="34"/>
      <c r="HWN957" s="35"/>
      <c r="HWO957" s="34"/>
      <c r="HWV957" s="35"/>
      <c r="HWW957" s="34"/>
      <c r="HXD957" s="35"/>
      <c r="HXE957" s="34"/>
      <c r="HXL957" s="35"/>
      <c r="HXM957" s="34"/>
      <c r="HXT957" s="35"/>
      <c r="HXU957" s="34"/>
      <c r="HYB957" s="35"/>
      <c r="HYC957" s="34"/>
      <c r="HYJ957" s="35"/>
      <c r="HYK957" s="34"/>
      <c r="HYR957" s="35"/>
      <c r="HYS957" s="34"/>
      <c r="HYZ957" s="35"/>
      <c r="HZA957" s="34"/>
      <c r="HZH957" s="35"/>
      <c r="HZI957" s="34"/>
      <c r="HZP957" s="35"/>
      <c r="HZQ957" s="34"/>
      <c r="HZX957" s="35"/>
      <c r="HZY957" s="34"/>
      <c r="IAF957" s="35"/>
      <c r="IAG957" s="34"/>
      <c r="IAN957" s="35"/>
      <c r="IAO957" s="34"/>
      <c r="IAV957" s="35"/>
      <c r="IAW957" s="34"/>
      <c r="IBD957" s="35"/>
      <c r="IBE957" s="34"/>
      <c r="IBL957" s="35"/>
      <c r="IBM957" s="34"/>
      <c r="IBT957" s="35"/>
      <c r="IBU957" s="34"/>
      <c r="ICB957" s="35"/>
      <c r="ICC957" s="34"/>
      <c r="ICJ957" s="35"/>
      <c r="ICK957" s="34"/>
      <c r="ICR957" s="35"/>
      <c r="ICS957" s="34"/>
      <c r="ICZ957" s="35"/>
      <c r="IDA957" s="34"/>
      <c r="IDH957" s="35"/>
      <c r="IDI957" s="34"/>
      <c r="IDP957" s="35"/>
      <c r="IDQ957" s="34"/>
      <c r="IDX957" s="35"/>
      <c r="IDY957" s="34"/>
      <c r="IEF957" s="35"/>
      <c r="IEG957" s="34"/>
      <c r="IEN957" s="35"/>
      <c r="IEO957" s="34"/>
      <c r="IEV957" s="35"/>
      <c r="IEW957" s="34"/>
      <c r="IFD957" s="35"/>
      <c r="IFE957" s="34"/>
      <c r="IFL957" s="35"/>
      <c r="IFM957" s="34"/>
      <c r="IFT957" s="35"/>
      <c r="IFU957" s="34"/>
      <c r="IGB957" s="35"/>
      <c r="IGC957" s="34"/>
      <c r="IGJ957" s="35"/>
      <c r="IGK957" s="34"/>
      <c r="IGR957" s="35"/>
      <c r="IGS957" s="34"/>
      <c r="IGZ957" s="35"/>
      <c r="IHA957" s="34"/>
      <c r="IHH957" s="35"/>
      <c r="IHI957" s="34"/>
      <c r="IHP957" s="35"/>
      <c r="IHQ957" s="34"/>
      <c r="IHX957" s="35"/>
      <c r="IHY957" s="34"/>
      <c r="IIF957" s="35"/>
      <c r="IIG957" s="34"/>
      <c r="IIN957" s="35"/>
      <c r="IIO957" s="34"/>
      <c r="IIV957" s="35"/>
      <c r="IIW957" s="34"/>
      <c r="IJD957" s="35"/>
      <c r="IJE957" s="34"/>
      <c r="IJL957" s="35"/>
      <c r="IJM957" s="34"/>
      <c r="IJT957" s="35"/>
      <c r="IJU957" s="34"/>
      <c r="IKB957" s="35"/>
      <c r="IKC957" s="34"/>
      <c r="IKJ957" s="35"/>
      <c r="IKK957" s="34"/>
      <c r="IKR957" s="35"/>
      <c r="IKS957" s="34"/>
      <c r="IKZ957" s="35"/>
      <c r="ILA957" s="34"/>
      <c r="ILH957" s="35"/>
      <c r="ILI957" s="34"/>
      <c r="ILP957" s="35"/>
      <c r="ILQ957" s="34"/>
      <c r="ILX957" s="35"/>
      <c r="ILY957" s="34"/>
      <c r="IMF957" s="35"/>
      <c r="IMG957" s="34"/>
      <c r="IMN957" s="35"/>
      <c r="IMO957" s="34"/>
      <c r="IMV957" s="35"/>
      <c r="IMW957" s="34"/>
      <c r="IND957" s="35"/>
      <c r="INE957" s="34"/>
      <c r="INL957" s="35"/>
      <c r="INM957" s="34"/>
      <c r="INT957" s="35"/>
      <c r="INU957" s="34"/>
      <c r="IOB957" s="35"/>
      <c r="IOC957" s="34"/>
      <c r="IOJ957" s="35"/>
      <c r="IOK957" s="34"/>
      <c r="IOR957" s="35"/>
      <c r="IOS957" s="34"/>
      <c r="IOZ957" s="35"/>
      <c r="IPA957" s="34"/>
      <c r="IPH957" s="35"/>
      <c r="IPI957" s="34"/>
      <c r="IPP957" s="35"/>
      <c r="IPQ957" s="34"/>
      <c r="IPX957" s="35"/>
      <c r="IPY957" s="34"/>
      <c r="IQF957" s="35"/>
      <c r="IQG957" s="34"/>
      <c r="IQN957" s="35"/>
      <c r="IQO957" s="34"/>
      <c r="IQV957" s="35"/>
      <c r="IQW957" s="34"/>
      <c r="IRD957" s="35"/>
      <c r="IRE957" s="34"/>
      <c r="IRL957" s="35"/>
      <c r="IRM957" s="34"/>
      <c r="IRT957" s="35"/>
      <c r="IRU957" s="34"/>
      <c r="ISB957" s="35"/>
      <c r="ISC957" s="34"/>
      <c r="ISJ957" s="35"/>
      <c r="ISK957" s="34"/>
      <c r="ISR957" s="35"/>
      <c r="ISS957" s="34"/>
      <c r="ISZ957" s="35"/>
      <c r="ITA957" s="34"/>
      <c r="ITH957" s="35"/>
      <c r="ITI957" s="34"/>
      <c r="ITP957" s="35"/>
      <c r="ITQ957" s="34"/>
      <c r="ITX957" s="35"/>
      <c r="ITY957" s="34"/>
      <c r="IUF957" s="35"/>
      <c r="IUG957" s="34"/>
      <c r="IUN957" s="35"/>
      <c r="IUO957" s="34"/>
      <c r="IUV957" s="35"/>
      <c r="IUW957" s="34"/>
      <c r="IVD957" s="35"/>
      <c r="IVE957" s="34"/>
      <c r="IVL957" s="35"/>
      <c r="IVM957" s="34"/>
      <c r="IVT957" s="35"/>
      <c r="IVU957" s="34"/>
      <c r="IWB957" s="35"/>
      <c r="IWC957" s="34"/>
      <c r="IWJ957" s="35"/>
      <c r="IWK957" s="34"/>
      <c r="IWR957" s="35"/>
      <c r="IWS957" s="34"/>
      <c r="IWZ957" s="35"/>
      <c r="IXA957" s="34"/>
      <c r="IXH957" s="35"/>
      <c r="IXI957" s="34"/>
      <c r="IXP957" s="35"/>
      <c r="IXQ957" s="34"/>
      <c r="IXX957" s="35"/>
      <c r="IXY957" s="34"/>
      <c r="IYF957" s="35"/>
      <c r="IYG957" s="34"/>
      <c r="IYN957" s="35"/>
      <c r="IYO957" s="34"/>
      <c r="IYV957" s="35"/>
      <c r="IYW957" s="34"/>
      <c r="IZD957" s="35"/>
      <c r="IZE957" s="34"/>
      <c r="IZL957" s="35"/>
      <c r="IZM957" s="34"/>
      <c r="IZT957" s="35"/>
      <c r="IZU957" s="34"/>
      <c r="JAB957" s="35"/>
      <c r="JAC957" s="34"/>
      <c r="JAJ957" s="35"/>
      <c r="JAK957" s="34"/>
      <c r="JAR957" s="35"/>
      <c r="JAS957" s="34"/>
      <c r="JAZ957" s="35"/>
      <c r="JBA957" s="34"/>
      <c r="JBH957" s="35"/>
      <c r="JBI957" s="34"/>
      <c r="JBP957" s="35"/>
      <c r="JBQ957" s="34"/>
      <c r="JBX957" s="35"/>
      <c r="JBY957" s="34"/>
      <c r="JCF957" s="35"/>
      <c r="JCG957" s="34"/>
      <c r="JCN957" s="35"/>
      <c r="JCO957" s="34"/>
      <c r="JCV957" s="35"/>
      <c r="JCW957" s="34"/>
      <c r="JDD957" s="35"/>
      <c r="JDE957" s="34"/>
      <c r="JDL957" s="35"/>
      <c r="JDM957" s="34"/>
      <c r="JDT957" s="35"/>
      <c r="JDU957" s="34"/>
      <c r="JEB957" s="35"/>
      <c r="JEC957" s="34"/>
      <c r="JEJ957" s="35"/>
      <c r="JEK957" s="34"/>
      <c r="JER957" s="35"/>
      <c r="JES957" s="34"/>
      <c r="JEZ957" s="35"/>
      <c r="JFA957" s="34"/>
      <c r="JFH957" s="35"/>
      <c r="JFI957" s="34"/>
      <c r="JFP957" s="35"/>
      <c r="JFQ957" s="34"/>
      <c r="JFX957" s="35"/>
      <c r="JFY957" s="34"/>
      <c r="JGF957" s="35"/>
      <c r="JGG957" s="34"/>
      <c r="JGN957" s="35"/>
      <c r="JGO957" s="34"/>
      <c r="JGV957" s="35"/>
      <c r="JGW957" s="34"/>
      <c r="JHD957" s="35"/>
      <c r="JHE957" s="34"/>
      <c r="JHL957" s="35"/>
      <c r="JHM957" s="34"/>
      <c r="JHT957" s="35"/>
      <c r="JHU957" s="34"/>
      <c r="JIB957" s="35"/>
      <c r="JIC957" s="34"/>
      <c r="JIJ957" s="35"/>
      <c r="JIK957" s="34"/>
      <c r="JIR957" s="35"/>
      <c r="JIS957" s="34"/>
      <c r="JIZ957" s="35"/>
      <c r="JJA957" s="34"/>
      <c r="JJH957" s="35"/>
      <c r="JJI957" s="34"/>
      <c r="JJP957" s="35"/>
      <c r="JJQ957" s="34"/>
      <c r="JJX957" s="35"/>
      <c r="JJY957" s="34"/>
      <c r="JKF957" s="35"/>
      <c r="JKG957" s="34"/>
      <c r="JKN957" s="35"/>
      <c r="JKO957" s="34"/>
      <c r="JKV957" s="35"/>
      <c r="JKW957" s="34"/>
      <c r="JLD957" s="35"/>
      <c r="JLE957" s="34"/>
      <c r="JLL957" s="35"/>
      <c r="JLM957" s="34"/>
      <c r="JLT957" s="35"/>
      <c r="JLU957" s="34"/>
      <c r="JMB957" s="35"/>
      <c r="JMC957" s="34"/>
      <c r="JMJ957" s="35"/>
      <c r="JMK957" s="34"/>
      <c r="JMR957" s="35"/>
      <c r="JMS957" s="34"/>
      <c r="JMZ957" s="35"/>
      <c r="JNA957" s="34"/>
      <c r="JNH957" s="35"/>
      <c r="JNI957" s="34"/>
      <c r="JNP957" s="35"/>
      <c r="JNQ957" s="34"/>
      <c r="JNX957" s="35"/>
      <c r="JNY957" s="34"/>
      <c r="JOF957" s="35"/>
      <c r="JOG957" s="34"/>
      <c r="JON957" s="35"/>
      <c r="JOO957" s="34"/>
      <c r="JOV957" s="35"/>
      <c r="JOW957" s="34"/>
      <c r="JPD957" s="35"/>
      <c r="JPE957" s="34"/>
      <c r="JPL957" s="35"/>
      <c r="JPM957" s="34"/>
      <c r="JPT957" s="35"/>
      <c r="JPU957" s="34"/>
      <c r="JQB957" s="35"/>
      <c r="JQC957" s="34"/>
      <c r="JQJ957" s="35"/>
      <c r="JQK957" s="34"/>
      <c r="JQR957" s="35"/>
      <c r="JQS957" s="34"/>
      <c r="JQZ957" s="35"/>
      <c r="JRA957" s="34"/>
      <c r="JRH957" s="35"/>
      <c r="JRI957" s="34"/>
      <c r="JRP957" s="35"/>
      <c r="JRQ957" s="34"/>
      <c r="JRX957" s="35"/>
      <c r="JRY957" s="34"/>
      <c r="JSF957" s="35"/>
      <c r="JSG957" s="34"/>
      <c r="JSN957" s="35"/>
      <c r="JSO957" s="34"/>
      <c r="JSV957" s="35"/>
      <c r="JSW957" s="34"/>
      <c r="JTD957" s="35"/>
      <c r="JTE957" s="34"/>
      <c r="JTL957" s="35"/>
      <c r="JTM957" s="34"/>
      <c r="JTT957" s="35"/>
      <c r="JTU957" s="34"/>
      <c r="JUB957" s="35"/>
      <c r="JUC957" s="34"/>
      <c r="JUJ957" s="35"/>
      <c r="JUK957" s="34"/>
      <c r="JUR957" s="35"/>
      <c r="JUS957" s="34"/>
      <c r="JUZ957" s="35"/>
      <c r="JVA957" s="34"/>
      <c r="JVH957" s="35"/>
      <c r="JVI957" s="34"/>
      <c r="JVP957" s="35"/>
      <c r="JVQ957" s="34"/>
      <c r="JVX957" s="35"/>
      <c r="JVY957" s="34"/>
      <c r="JWF957" s="35"/>
      <c r="JWG957" s="34"/>
      <c r="JWN957" s="35"/>
      <c r="JWO957" s="34"/>
      <c r="JWV957" s="35"/>
      <c r="JWW957" s="34"/>
      <c r="JXD957" s="35"/>
      <c r="JXE957" s="34"/>
      <c r="JXL957" s="35"/>
      <c r="JXM957" s="34"/>
      <c r="JXT957" s="35"/>
      <c r="JXU957" s="34"/>
      <c r="JYB957" s="35"/>
      <c r="JYC957" s="34"/>
      <c r="JYJ957" s="35"/>
      <c r="JYK957" s="34"/>
      <c r="JYR957" s="35"/>
      <c r="JYS957" s="34"/>
      <c r="JYZ957" s="35"/>
      <c r="JZA957" s="34"/>
      <c r="JZH957" s="35"/>
      <c r="JZI957" s="34"/>
      <c r="JZP957" s="35"/>
      <c r="JZQ957" s="34"/>
      <c r="JZX957" s="35"/>
      <c r="JZY957" s="34"/>
      <c r="KAF957" s="35"/>
      <c r="KAG957" s="34"/>
      <c r="KAN957" s="35"/>
      <c r="KAO957" s="34"/>
      <c r="KAV957" s="35"/>
      <c r="KAW957" s="34"/>
      <c r="KBD957" s="35"/>
      <c r="KBE957" s="34"/>
      <c r="KBL957" s="35"/>
      <c r="KBM957" s="34"/>
      <c r="KBT957" s="35"/>
      <c r="KBU957" s="34"/>
      <c r="KCB957" s="35"/>
      <c r="KCC957" s="34"/>
      <c r="KCJ957" s="35"/>
      <c r="KCK957" s="34"/>
      <c r="KCR957" s="35"/>
      <c r="KCS957" s="34"/>
      <c r="KCZ957" s="35"/>
      <c r="KDA957" s="34"/>
      <c r="KDH957" s="35"/>
      <c r="KDI957" s="34"/>
      <c r="KDP957" s="35"/>
      <c r="KDQ957" s="34"/>
      <c r="KDX957" s="35"/>
      <c r="KDY957" s="34"/>
      <c r="KEF957" s="35"/>
      <c r="KEG957" s="34"/>
      <c r="KEN957" s="35"/>
      <c r="KEO957" s="34"/>
      <c r="KEV957" s="35"/>
      <c r="KEW957" s="34"/>
      <c r="KFD957" s="35"/>
      <c r="KFE957" s="34"/>
      <c r="KFL957" s="35"/>
      <c r="KFM957" s="34"/>
      <c r="KFT957" s="35"/>
      <c r="KFU957" s="34"/>
      <c r="KGB957" s="35"/>
      <c r="KGC957" s="34"/>
      <c r="KGJ957" s="35"/>
      <c r="KGK957" s="34"/>
      <c r="KGR957" s="35"/>
      <c r="KGS957" s="34"/>
      <c r="KGZ957" s="35"/>
      <c r="KHA957" s="34"/>
      <c r="KHH957" s="35"/>
      <c r="KHI957" s="34"/>
      <c r="KHP957" s="35"/>
      <c r="KHQ957" s="34"/>
      <c r="KHX957" s="35"/>
      <c r="KHY957" s="34"/>
      <c r="KIF957" s="35"/>
      <c r="KIG957" s="34"/>
      <c r="KIN957" s="35"/>
      <c r="KIO957" s="34"/>
      <c r="KIV957" s="35"/>
      <c r="KIW957" s="34"/>
      <c r="KJD957" s="35"/>
      <c r="KJE957" s="34"/>
      <c r="KJL957" s="35"/>
      <c r="KJM957" s="34"/>
      <c r="KJT957" s="35"/>
      <c r="KJU957" s="34"/>
      <c r="KKB957" s="35"/>
      <c r="KKC957" s="34"/>
      <c r="KKJ957" s="35"/>
      <c r="KKK957" s="34"/>
      <c r="KKR957" s="35"/>
      <c r="KKS957" s="34"/>
      <c r="KKZ957" s="35"/>
      <c r="KLA957" s="34"/>
      <c r="KLH957" s="35"/>
      <c r="KLI957" s="34"/>
      <c r="KLP957" s="35"/>
      <c r="KLQ957" s="34"/>
      <c r="KLX957" s="35"/>
      <c r="KLY957" s="34"/>
      <c r="KMF957" s="35"/>
      <c r="KMG957" s="34"/>
      <c r="KMN957" s="35"/>
      <c r="KMO957" s="34"/>
      <c r="KMV957" s="35"/>
      <c r="KMW957" s="34"/>
      <c r="KND957" s="35"/>
      <c r="KNE957" s="34"/>
      <c r="KNL957" s="35"/>
      <c r="KNM957" s="34"/>
      <c r="KNT957" s="35"/>
      <c r="KNU957" s="34"/>
      <c r="KOB957" s="35"/>
      <c r="KOC957" s="34"/>
      <c r="KOJ957" s="35"/>
      <c r="KOK957" s="34"/>
      <c r="KOR957" s="35"/>
      <c r="KOS957" s="34"/>
      <c r="KOZ957" s="35"/>
      <c r="KPA957" s="34"/>
      <c r="KPH957" s="35"/>
      <c r="KPI957" s="34"/>
      <c r="KPP957" s="35"/>
      <c r="KPQ957" s="34"/>
      <c r="KPX957" s="35"/>
      <c r="KPY957" s="34"/>
      <c r="KQF957" s="35"/>
      <c r="KQG957" s="34"/>
      <c r="KQN957" s="35"/>
      <c r="KQO957" s="34"/>
      <c r="KQV957" s="35"/>
      <c r="KQW957" s="34"/>
      <c r="KRD957" s="35"/>
      <c r="KRE957" s="34"/>
      <c r="KRL957" s="35"/>
      <c r="KRM957" s="34"/>
      <c r="KRT957" s="35"/>
      <c r="KRU957" s="34"/>
      <c r="KSB957" s="35"/>
      <c r="KSC957" s="34"/>
      <c r="KSJ957" s="35"/>
      <c r="KSK957" s="34"/>
      <c r="KSR957" s="35"/>
      <c r="KSS957" s="34"/>
      <c r="KSZ957" s="35"/>
      <c r="KTA957" s="34"/>
      <c r="KTH957" s="35"/>
      <c r="KTI957" s="34"/>
      <c r="KTP957" s="35"/>
      <c r="KTQ957" s="34"/>
      <c r="KTX957" s="35"/>
      <c r="KTY957" s="34"/>
      <c r="KUF957" s="35"/>
      <c r="KUG957" s="34"/>
      <c r="KUN957" s="35"/>
      <c r="KUO957" s="34"/>
      <c r="KUV957" s="35"/>
      <c r="KUW957" s="34"/>
      <c r="KVD957" s="35"/>
      <c r="KVE957" s="34"/>
      <c r="KVL957" s="35"/>
      <c r="KVM957" s="34"/>
      <c r="KVT957" s="35"/>
      <c r="KVU957" s="34"/>
      <c r="KWB957" s="35"/>
      <c r="KWC957" s="34"/>
      <c r="KWJ957" s="35"/>
      <c r="KWK957" s="34"/>
      <c r="KWR957" s="35"/>
      <c r="KWS957" s="34"/>
      <c r="KWZ957" s="35"/>
      <c r="KXA957" s="34"/>
      <c r="KXH957" s="35"/>
      <c r="KXI957" s="34"/>
      <c r="KXP957" s="35"/>
      <c r="KXQ957" s="34"/>
      <c r="KXX957" s="35"/>
      <c r="KXY957" s="34"/>
      <c r="KYF957" s="35"/>
      <c r="KYG957" s="34"/>
      <c r="KYN957" s="35"/>
      <c r="KYO957" s="34"/>
      <c r="KYV957" s="35"/>
      <c r="KYW957" s="34"/>
      <c r="KZD957" s="35"/>
      <c r="KZE957" s="34"/>
      <c r="KZL957" s="35"/>
      <c r="KZM957" s="34"/>
      <c r="KZT957" s="35"/>
      <c r="KZU957" s="34"/>
      <c r="LAB957" s="35"/>
      <c r="LAC957" s="34"/>
      <c r="LAJ957" s="35"/>
      <c r="LAK957" s="34"/>
      <c r="LAR957" s="35"/>
      <c r="LAS957" s="34"/>
      <c r="LAZ957" s="35"/>
      <c r="LBA957" s="34"/>
      <c r="LBH957" s="35"/>
      <c r="LBI957" s="34"/>
      <c r="LBP957" s="35"/>
      <c r="LBQ957" s="34"/>
      <c r="LBX957" s="35"/>
      <c r="LBY957" s="34"/>
      <c r="LCF957" s="35"/>
      <c r="LCG957" s="34"/>
      <c r="LCN957" s="35"/>
      <c r="LCO957" s="34"/>
      <c r="LCV957" s="35"/>
      <c r="LCW957" s="34"/>
      <c r="LDD957" s="35"/>
      <c r="LDE957" s="34"/>
      <c r="LDL957" s="35"/>
      <c r="LDM957" s="34"/>
      <c r="LDT957" s="35"/>
      <c r="LDU957" s="34"/>
      <c r="LEB957" s="35"/>
      <c r="LEC957" s="34"/>
      <c r="LEJ957" s="35"/>
      <c r="LEK957" s="34"/>
      <c r="LER957" s="35"/>
      <c r="LES957" s="34"/>
      <c r="LEZ957" s="35"/>
      <c r="LFA957" s="34"/>
      <c r="LFH957" s="35"/>
      <c r="LFI957" s="34"/>
      <c r="LFP957" s="35"/>
      <c r="LFQ957" s="34"/>
      <c r="LFX957" s="35"/>
      <c r="LFY957" s="34"/>
      <c r="LGF957" s="35"/>
      <c r="LGG957" s="34"/>
      <c r="LGN957" s="35"/>
      <c r="LGO957" s="34"/>
      <c r="LGV957" s="35"/>
      <c r="LGW957" s="34"/>
      <c r="LHD957" s="35"/>
      <c r="LHE957" s="34"/>
      <c r="LHL957" s="35"/>
      <c r="LHM957" s="34"/>
      <c r="LHT957" s="35"/>
      <c r="LHU957" s="34"/>
      <c r="LIB957" s="35"/>
      <c r="LIC957" s="34"/>
      <c r="LIJ957" s="35"/>
      <c r="LIK957" s="34"/>
      <c r="LIR957" s="35"/>
      <c r="LIS957" s="34"/>
      <c r="LIZ957" s="35"/>
      <c r="LJA957" s="34"/>
      <c r="LJH957" s="35"/>
      <c r="LJI957" s="34"/>
      <c r="LJP957" s="35"/>
      <c r="LJQ957" s="34"/>
      <c r="LJX957" s="35"/>
      <c r="LJY957" s="34"/>
      <c r="LKF957" s="35"/>
      <c r="LKG957" s="34"/>
      <c r="LKN957" s="35"/>
      <c r="LKO957" s="34"/>
      <c r="LKV957" s="35"/>
      <c r="LKW957" s="34"/>
      <c r="LLD957" s="35"/>
      <c r="LLE957" s="34"/>
      <c r="LLL957" s="35"/>
      <c r="LLM957" s="34"/>
      <c r="LLT957" s="35"/>
      <c r="LLU957" s="34"/>
      <c r="LMB957" s="35"/>
      <c r="LMC957" s="34"/>
      <c r="LMJ957" s="35"/>
      <c r="LMK957" s="34"/>
      <c r="LMR957" s="35"/>
      <c r="LMS957" s="34"/>
      <c r="LMZ957" s="35"/>
      <c r="LNA957" s="34"/>
      <c r="LNH957" s="35"/>
      <c r="LNI957" s="34"/>
      <c r="LNP957" s="35"/>
      <c r="LNQ957" s="34"/>
      <c r="LNX957" s="35"/>
      <c r="LNY957" s="34"/>
      <c r="LOF957" s="35"/>
      <c r="LOG957" s="34"/>
      <c r="LON957" s="35"/>
      <c r="LOO957" s="34"/>
      <c r="LOV957" s="35"/>
      <c r="LOW957" s="34"/>
      <c r="LPD957" s="35"/>
      <c r="LPE957" s="34"/>
      <c r="LPL957" s="35"/>
      <c r="LPM957" s="34"/>
      <c r="LPT957" s="35"/>
      <c r="LPU957" s="34"/>
      <c r="LQB957" s="35"/>
      <c r="LQC957" s="34"/>
      <c r="LQJ957" s="35"/>
      <c r="LQK957" s="34"/>
      <c r="LQR957" s="35"/>
      <c r="LQS957" s="34"/>
      <c r="LQZ957" s="35"/>
      <c r="LRA957" s="34"/>
      <c r="LRH957" s="35"/>
      <c r="LRI957" s="34"/>
      <c r="LRP957" s="35"/>
      <c r="LRQ957" s="34"/>
      <c r="LRX957" s="35"/>
      <c r="LRY957" s="34"/>
      <c r="LSF957" s="35"/>
      <c r="LSG957" s="34"/>
      <c r="LSN957" s="35"/>
      <c r="LSO957" s="34"/>
      <c r="LSV957" s="35"/>
      <c r="LSW957" s="34"/>
      <c r="LTD957" s="35"/>
      <c r="LTE957" s="34"/>
      <c r="LTL957" s="35"/>
      <c r="LTM957" s="34"/>
      <c r="LTT957" s="35"/>
      <c r="LTU957" s="34"/>
      <c r="LUB957" s="35"/>
      <c r="LUC957" s="34"/>
      <c r="LUJ957" s="35"/>
      <c r="LUK957" s="34"/>
      <c r="LUR957" s="35"/>
      <c r="LUS957" s="34"/>
      <c r="LUZ957" s="35"/>
      <c r="LVA957" s="34"/>
      <c r="LVH957" s="35"/>
      <c r="LVI957" s="34"/>
      <c r="LVP957" s="35"/>
      <c r="LVQ957" s="34"/>
      <c r="LVX957" s="35"/>
      <c r="LVY957" s="34"/>
      <c r="LWF957" s="35"/>
      <c r="LWG957" s="34"/>
      <c r="LWN957" s="35"/>
      <c r="LWO957" s="34"/>
      <c r="LWV957" s="35"/>
      <c r="LWW957" s="34"/>
      <c r="LXD957" s="35"/>
      <c r="LXE957" s="34"/>
      <c r="LXL957" s="35"/>
      <c r="LXM957" s="34"/>
      <c r="LXT957" s="35"/>
      <c r="LXU957" s="34"/>
      <c r="LYB957" s="35"/>
      <c r="LYC957" s="34"/>
      <c r="LYJ957" s="35"/>
      <c r="LYK957" s="34"/>
      <c r="LYR957" s="35"/>
      <c r="LYS957" s="34"/>
      <c r="LYZ957" s="35"/>
      <c r="LZA957" s="34"/>
      <c r="LZH957" s="35"/>
      <c r="LZI957" s="34"/>
      <c r="LZP957" s="35"/>
      <c r="LZQ957" s="34"/>
      <c r="LZX957" s="35"/>
      <c r="LZY957" s="34"/>
      <c r="MAF957" s="35"/>
      <c r="MAG957" s="34"/>
      <c r="MAN957" s="35"/>
      <c r="MAO957" s="34"/>
      <c r="MAV957" s="35"/>
      <c r="MAW957" s="34"/>
      <c r="MBD957" s="35"/>
      <c r="MBE957" s="34"/>
      <c r="MBL957" s="35"/>
      <c r="MBM957" s="34"/>
      <c r="MBT957" s="35"/>
      <c r="MBU957" s="34"/>
      <c r="MCB957" s="35"/>
      <c r="MCC957" s="34"/>
      <c r="MCJ957" s="35"/>
      <c r="MCK957" s="34"/>
      <c r="MCR957" s="35"/>
      <c r="MCS957" s="34"/>
      <c r="MCZ957" s="35"/>
      <c r="MDA957" s="34"/>
      <c r="MDH957" s="35"/>
      <c r="MDI957" s="34"/>
      <c r="MDP957" s="35"/>
      <c r="MDQ957" s="34"/>
      <c r="MDX957" s="35"/>
      <c r="MDY957" s="34"/>
      <c r="MEF957" s="35"/>
      <c r="MEG957" s="34"/>
      <c r="MEN957" s="35"/>
      <c r="MEO957" s="34"/>
      <c r="MEV957" s="35"/>
      <c r="MEW957" s="34"/>
      <c r="MFD957" s="35"/>
      <c r="MFE957" s="34"/>
      <c r="MFL957" s="35"/>
      <c r="MFM957" s="34"/>
      <c r="MFT957" s="35"/>
      <c r="MFU957" s="34"/>
      <c r="MGB957" s="35"/>
      <c r="MGC957" s="34"/>
      <c r="MGJ957" s="35"/>
      <c r="MGK957" s="34"/>
      <c r="MGR957" s="35"/>
      <c r="MGS957" s="34"/>
      <c r="MGZ957" s="35"/>
      <c r="MHA957" s="34"/>
      <c r="MHH957" s="35"/>
      <c r="MHI957" s="34"/>
      <c r="MHP957" s="35"/>
      <c r="MHQ957" s="34"/>
      <c r="MHX957" s="35"/>
      <c r="MHY957" s="34"/>
      <c r="MIF957" s="35"/>
      <c r="MIG957" s="34"/>
      <c r="MIN957" s="35"/>
      <c r="MIO957" s="34"/>
      <c r="MIV957" s="35"/>
      <c r="MIW957" s="34"/>
      <c r="MJD957" s="35"/>
      <c r="MJE957" s="34"/>
      <c r="MJL957" s="35"/>
      <c r="MJM957" s="34"/>
      <c r="MJT957" s="35"/>
      <c r="MJU957" s="34"/>
      <c r="MKB957" s="35"/>
      <c r="MKC957" s="34"/>
      <c r="MKJ957" s="35"/>
      <c r="MKK957" s="34"/>
      <c r="MKR957" s="35"/>
      <c r="MKS957" s="34"/>
      <c r="MKZ957" s="35"/>
      <c r="MLA957" s="34"/>
      <c r="MLH957" s="35"/>
      <c r="MLI957" s="34"/>
      <c r="MLP957" s="35"/>
      <c r="MLQ957" s="34"/>
      <c r="MLX957" s="35"/>
      <c r="MLY957" s="34"/>
      <c r="MMF957" s="35"/>
      <c r="MMG957" s="34"/>
      <c r="MMN957" s="35"/>
      <c r="MMO957" s="34"/>
      <c r="MMV957" s="35"/>
      <c r="MMW957" s="34"/>
      <c r="MND957" s="35"/>
      <c r="MNE957" s="34"/>
      <c r="MNL957" s="35"/>
      <c r="MNM957" s="34"/>
      <c r="MNT957" s="35"/>
      <c r="MNU957" s="34"/>
      <c r="MOB957" s="35"/>
      <c r="MOC957" s="34"/>
      <c r="MOJ957" s="35"/>
      <c r="MOK957" s="34"/>
      <c r="MOR957" s="35"/>
      <c r="MOS957" s="34"/>
      <c r="MOZ957" s="35"/>
      <c r="MPA957" s="34"/>
      <c r="MPH957" s="35"/>
      <c r="MPI957" s="34"/>
      <c r="MPP957" s="35"/>
      <c r="MPQ957" s="34"/>
      <c r="MPX957" s="35"/>
      <c r="MPY957" s="34"/>
      <c r="MQF957" s="35"/>
      <c r="MQG957" s="34"/>
      <c r="MQN957" s="35"/>
      <c r="MQO957" s="34"/>
      <c r="MQV957" s="35"/>
      <c r="MQW957" s="34"/>
      <c r="MRD957" s="35"/>
      <c r="MRE957" s="34"/>
      <c r="MRL957" s="35"/>
      <c r="MRM957" s="34"/>
      <c r="MRT957" s="35"/>
      <c r="MRU957" s="34"/>
      <c r="MSB957" s="35"/>
      <c r="MSC957" s="34"/>
      <c r="MSJ957" s="35"/>
      <c r="MSK957" s="34"/>
      <c r="MSR957" s="35"/>
      <c r="MSS957" s="34"/>
      <c r="MSZ957" s="35"/>
      <c r="MTA957" s="34"/>
      <c r="MTH957" s="35"/>
      <c r="MTI957" s="34"/>
      <c r="MTP957" s="35"/>
      <c r="MTQ957" s="34"/>
      <c r="MTX957" s="35"/>
      <c r="MTY957" s="34"/>
      <c r="MUF957" s="35"/>
      <c r="MUG957" s="34"/>
      <c r="MUN957" s="35"/>
      <c r="MUO957" s="34"/>
      <c r="MUV957" s="35"/>
      <c r="MUW957" s="34"/>
      <c r="MVD957" s="35"/>
      <c r="MVE957" s="34"/>
      <c r="MVL957" s="35"/>
      <c r="MVM957" s="34"/>
      <c r="MVT957" s="35"/>
      <c r="MVU957" s="34"/>
      <c r="MWB957" s="35"/>
      <c r="MWC957" s="34"/>
      <c r="MWJ957" s="35"/>
      <c r="MWK957" s="34"/>
      <c r="MWR957" s="35"/>
      <c r="MWS957" s="34"/>
      <c r="MWZ957" s="35"/>
      <c r="MXA957" s="34"/>
      <c r="MXH957" s="35"/>
      <c r="MXI957" s="34"/>
      <c r="MXP957" s="35"/>
      <c r="MXQ957" s="34"/>
      <c r="MXX957" s="35"/>
      <c r="MXY957" s="34"/>
      <c r="MYF957" s="35"/>
      <c r="MYG957" s="34"/>
      <c r="MYN957" s="35"/>
      <c r="MYO957" s="34"/>
      <c r="MYV957" s="35"/>
      <c r="MYW957" s="34"/>
      <c r="MZD957" s="35"/>
      <c r="MZE957" s="34"/>
      <c r="MZL957" s="35"/>
      <c r="MZM957" s="34"/>
      <c r="MZT957" s="35"/>
      <c r="MZU957" s="34"/>
      <c r="NAB957" s="35"/>
      <c r="NAC957" s="34"/>
      <c r="NAJ957" s="35"/>
      <c r="NAK957" s="34"/>
      <c r="NAR957" s="35"/>
      <c r="NAS957" s="34"/>
      <c r="NAZ957" s="35"/>
      <c r="NBA957" s="34"/>
      <c r="NBH957" s="35"/>
      <c r="NBI957" s="34"/>
      <c r="NBP957" s="35"/>
      <c r="NBQ957" s="34"/>
      <c r="NBX957" s="35"/>
      <c r="NBY957" s="34"/>
      <c r="NCF957" s="35"/>
      <c r="NCG957" s="34"/>
      <c r="NCN957" s="35"/>
      <c r="NCO957" s="34"/>
      <c r="NCV957" s="35"/>
      <c r="NCW957" s="34"/>
      <c r="NDD957" s="35"/>
      <c r="NDE957" s="34"/>
      <c r="NDL957" s="35"/>
      <c r="NDM957" s="34"/>
      <c r="NDT957" s="35"/>
      <c r="NDU957" s="34"/>
      <c r="NEB957" s="35"/>
      <c r="NEC957" s="34"/>
      <c r="NEJ957" s="35"/>
      <c r="NEK957" s="34"/>
      <c r="NER957" s="35"/>
      <c r="NES957" s="34"/>
      <c r="NEZ957" s="35"/>
      <c r="NFA957" s="34"/>
      <c r="NFH957" s="35"/>
      <c r="NFI957" s="34"/>
      <c r="NFP957" s="35"/>
      <c r="NFQ957" s="34"/>
      <c r="NFX957" s="35"/>
      <c r="NFY957" s="34"/>
      <c r="NGF957" s="35"/>
      <c r="NGG957" s="34"/>
      <c r="NGN957" s="35"/>
      <c r="NGO957" s="34"/>
      <c r="NGV957" s="35"/>
      <c r="NGW957" s="34"/>
      <c r="NHD957" s="35"/>
      <c r="NHE957" s="34"/>
      <c r="NHL957" s="35"/>
      <c r="NHM957" s="34"/>
      <c r="NHT957" s="35"/>
      <c r="NHU957" s="34"/>
      <c r="NIB957" s="35"/>
      <c r="NIC957" s="34"/>
      <c r="NIJ957" s="35"/>
      <c r="NIK957" s="34"/>
      <c r="NIR957" s="35"/>
      <c r="NIS957" s="34"/>
      <c r="NIZ957" s="35"/>
      <c r="NJA957" s="34"/>
      <c r="NJH957" s="35"/>
      <c r="NJI957" s="34"/>
      <c r="NJP957" s="35"/>
      <c r="NJQ957" s="34"/>
      <c r="NJX957" s="35"/>
      <c r="NJY957" s="34"/>
      <c r="NKF957" s="35"/>
      <c r="NKG957" s="34"/>
      <c r="NKN957" s="35"/>
      <c r="NKO957" s="34"/>
      <c r="NKV957" s="35"/>
      <c r="NKW957" s="34"/>
      <c r="NLD957" s="35"/>
      <c r="NLE957" s="34"/>
      <c r="NLL957" s="35"/>
      <c r="NLM957" s="34"/>
      <c r="NLT957" s="35"/>
      <c r="NLU957" s="34"/>
      <c r="NMB957" s="35"/>
      <c r="NMC957" s="34"/>
      <c r="NMJ957" s="35"/>
      <c r="NMK957" s="34"/>
      <c r="NMR957" s="35"/>
      <c r="NMS957" s="34"/>
      <c r="NMZ957" s="35"/>
      <c r="NNA957" s="34"/>
      <c r="NNH957" s="35"/>
      <c r="NNI957" s="34"/>
      <c r="NNP957" s="35"/>
      <c r="NNQ957" s="34"/>
      <c r="NNX957" s="35"/>
      <c r="NNY957" s="34"/>
      <c r="NOF957" s="35"/>
      <c r="NOG957" s="34"/>
      <c r="NON957" s="35"/>
      <c r="NOO957" s="34"/>
      <c r="NOV957" s="35"/>
      <c r="NOW957" s="34"/>
      <c r="NPD957" s="35"/>
      <c r="NPE957" s="34"/>
      <c r="NPL957" s="35"/>
      <c r="NPM957" s="34"/>
      <c r="NPT957" s="35"/>
      <c r="NPU957" s="34"/>
      <c r="NQB957" s="35"/>
      <c r="NQC957" s="34"/>
      <c r="NQJ957" s="35"/>
      <c r="NQK957" s="34"/>
      <c r="NQR957" s="35"/>
      <c r="NQS957" s="34"/>
      <c r="NQZ957" s="35"/>
      <c r="NRA957" s="34"/>
      <c r="NRH957" s="35"/>
      <c r="NRI957" s="34"/>
      <c r="NRP957" s="35"/>
      <c r="NRQ957" s="34"/>
      <c r="NRX957" s="35"/>
      <c r="NRY957" s="34"/>
      <c r="NSF957" s="35"/>
      <c r="NSG957" s="34"/>
      <c r="NSN957" s="35"/>
      <c r="NSO957" s="34"/>
      <c r="NSV957" s="35"/>
      <c r="NSW957" s="34"/>
      <c r="NTD957" s="35"/>
      <c r="NTE957" s="34"/>
      <c r="NTL957" s="35"/>
      <c r="NTM957" s="34"/>
      <c r="NTT957" s="35"/>
      <c r="NTU957" s="34"/>
      <c r="NUB957" s="35"/>
      <c r="NUC957" s="34"/>
      <c r="NUJ957" s="35"/>
      <c r="NUK957" s="34"/>
      <c r="NUR957" s="35"/>
      <c r="NUS957" s="34"/>
      <c r="NUZ957" s="35"/>
      <c r="NVA957" s="34"/>
      <c r="NVH957" s="35"/>
      <c r="NVI957" s="34"/>
      <c r="NVP957" s="35"/>
      <c r="NVQ957" s="34"/>
      <c r="NVX957" s="35"/>
      <c r="NVY957" s="34"/>
      <c r="NWF957" s="35"/>
      <c r="NWG957" s="34"/>
      <c r="NWN957" s="35"/>
      <c r="NWO957" s="34"/>
      <c r="NWV957" s="35"/>
      <c r="NWW957" s="34"/>
      <c r="NXD957" s="35"/>
      <c r="NXE957" s="34"/>
      <c r="NXL957" s="35"/>
      <c r="NXM957" s="34"/>
      <c r="NXT957" s="35"/>
      <c r="NXU957" s="34"/>
      <c r="NYB957" s="35"/>
      <c r="NYC957" s="34"/>
      <c r="NYJ957" s="35"/>
      <c r="NYK957" s="34"/>
      <c r="NYR957" s="35"/>
      <c r="NYS957" s="34"/>
      <c r="NYZ957" s="35"/>
      <c r="NZA957" s="34"/>
      <c r="NZH957" s="35"/>
      <c r="NZI957" s="34"/>
      <c r="NZP957" s="35"/>
      <c r="NZQ957" s="34"/>
      <c r="NZX957" s="35"/>
      <c r="NZY957" s="34"/>
      <c r="OAF957" s="35"/>
      <c r="OAG957" s="34"/>
      <c r="OAN957" s="35"/>
      <c r="OAO957" s="34"/>
      <c r="OAV957" s="35"/>
      <c r="OAW957" s="34"/>
      <c r="OBD957" s="35"/>
      <c r="OBE957" s="34"/>
      <c r="OBL957" s="35"/>
      <c r="OBM957" s="34"/>
      <c r="OBT957" s="35"/>
      <c r="OBU957" s="34"/>
      <c r="OCB957" s="35"/>
      <c r="OCC957" s="34"/>
      <c r="OCJ957" s="35"/>
      <c r="OCK957" s="34"/>
      <c r="OCR957" s="35"/>
      <c r="OCS957" s="34"/>
      <c r="OCZ957" s="35"/>
      <c r="ODA957" s="34"/>
      <c r="ODH957" s="35"/>
      <c r="ODI957" s="34"/>
      <c r="ODP957" s="35"/>
      <c r="ODQ957" s="34"/>
      <c r="ODX957" s="35"/>
      <c r="ODY957" s="34"/>
      <c r="OEF957" s="35"/>
      <c r="OEG957" s="34"/>
      <c r="OEN957" s="35"/>
      <c r="OEO957" s="34"/>
      <c r="OEV957" s="35"/>
      <c r="OEW957" s="34"/>
      <c r="OFD957" s="35"/>
      <c r="OFE957" s="34"/>
      <c r="OFL957" s="35"/>
      <c r="OFM957" s="34"/>
      <c r="OFT957" s="35"/>
      <c r="OFU957" s="34"/>
      <c r="OGB957" s="35"/>
      <c r="OGC957" s="34"/>
      <c r="OGJ957" s="35"/>
      <c r="OGK957" s="34"/>
      <c r="OGR957" s="35"/>
      <c r="OGS957" s="34"/>
      <c r="OGZ957" s="35"/>
      <c r="OHA957" s="34"/>
      <c r="OHH957" s="35"/>
      <c r="OHI957" s="34"/>
      <c r="OHP957" s="35"/>
      <c r="OHQ957" s="34"/>
      <c r="OHX957" s="35"/>
      <c r="OHY957" s="34"/>
      <c r="OIF957" s="35"/>
      <c r="OIG957" s="34"/>
      <c r="OIN957" s="35"/>
      <c r="OIO957" s="34"/>
      <c r="OIV957" s="35"/>
      <c r="OIW957" s="34"/>
      <c r="OJD957" s="35"/>
      <c r="OJE957" s="34"/>
      <c r="OJL957" s="35"/>
      <c r="OJM957" s="34"/>
      <c r="OJT957" s="35"/>
      <c r="OJU957" s="34"/>
      <c r="OKB957" s="35"/>
      <c r="OKC957" s="34"/>
      <c r="OKJ957" s="35"/>
      <c r="OKK957" s="34"/>
      <c r="OKR957" s="35"/>
      <c r="OKS957" s="34"/>
      <c r="OKZ957" s="35"/>
      <c r="OLA957" s="34"/>
      <c r="OLH957" s="35"/>
      <c r="OLI957" s="34"/>
      <c r="OLP957" s="35"/>
      <c r="OLQ957" s="34"/>
      <c r="OLX957" s="35"/>
      <c r="OLY957" s="34"/>
      <c r="OMF957" s="35"/>
      <c r="OMG957" s="34"/>
      <c r="OMN957" s="35"/>
      <c r="OMO957" s="34"/>
      <c r="OMV957" s="35"/>
      <c r="OMW957" s="34"/>
      <c r="OND957" s="35"/>
      <c r="ONE957" s="34"/>
      <c r="ONL957" s="35"/>
      <c r="ONM957" s="34"/>
      <c r="ONT957" s="35"/>
      <c r="ONU957" s="34"/>
      <c r="OOB957" s="35"/>
      <c r="OOC957" s="34"/>
      <c r="OOJ957" s="35"/>
      <c r="OOK957" s="34"/>
      <c r="OOR957" s="35"/>
      <c r="OOS957" s="34"/>
      <c r="OOZ957" s="35"/>
      <c r="OPA957" s="34"/>
      <c r="OPH957" s="35"/>
      <c r="OPI957" s="34"/>
      <c r="OPP957" s="35"/>
      <c r="OPQ957" s="34"/>
      <c r="OPX957" s="35"/>
      <c r="OPY957" s="34"/>
      <c r="OQF957" s="35"/>
      <c r="OQG957" s="34"/>
      <c r="OQN957" s="35"/>
      <c r="OQO957" s="34"/>
      <c r="OQV957" s="35"/>
      <c r="OQW957" s="34"/>
      <c r="ORD957" s="35"/>
      <c r="ORE957" s="34"/>
      <c r="ORL957" s="35"/>
      <c r="ORM957" s="34"/>
      <c r="ORT957" s="35"/>
      <c r="ORU957" s="34"/>
      <c r="OSB957" s="35"/>
      <c r="OSC957" s="34"/>
      <c r="OSJ957" s="35"/>
      <c r="OSK957" s="34"/>
      <c r="OSR957" s="35"/>
      <c r="OSS957" s="34"/>
      <c r="OSZ957" s="35"/>
      <c r="OTA957" s="34"/>
      <c r="OTH957" s="35"/>
      <c r="OTI957" s="34"/>
      <c r="OTP957" s="35"/>
      <c r="OTQ957" s="34"/>
      <c r="OTX957" s="35"/>
      <c r="OTY957" s="34"/>
      <c r="OUF957" s="35"/>
      <c r="OUG957" s="34"/>
      <c r="OUN957" s="35"/>
      <c r="OUO957" s="34"/>
      <c r="OUV957" s="35"/>
      <c r="OUW957" s="34"/>
      <c r="OVD957" s="35"/>
      <c r="OVE957" s="34"/>
      <c r="OVL957" s="35"/>
      <c r="OVM957" s="34"/>
      <c r="OVT957" s="35"/>
      <c r="OVU957" s="34"/>
      <c r="OWB957" s="35"/>
      <c r="OWC957" s="34"/>
      <c r="OWJ957" s="35"/>
      <c r="OWK957" s="34"/>
      <c r="OWR957" s="35"/>
      <c r="OWS957" s="34"/>
      <c r="OWZ957" s="35"/>
      <c r="OXA957" s="34"/>
      <c r="OXH957" s="35"/>
      <c r="OXI957" s="34"/>
      <c r="OXP957" s="35"/>
      <c r="OXQ957" s="34"/>
      <c r="OXX957" s="35"/>
      <c r="OXY957" s="34"/>
      <c r="OYF957" s="35"/>
      <c r="OYG957" s="34"/>
      <c r="OYN957" s="35"/>
      <c r="OYO957" s="34"/>
      <c r="OYV957" s="35"/>
      <c r="OYW957" s="34"/>
      <c r="OZD957" s="35"/>
      <c r="OZE957" s="34"/>
      <c r="OZL957" s="35"/>
      <c r="OZM957" s="34"/>
      <c r="OZT957" s="35"/>
      <c r="OZU957" s="34"/>
      <c r="PAB957" s="35"/>
      <c r="PAC957" s="34"/>
      <c r="PAJ957" s="35"/>
      <c r="PAK957" s="34"/>
      <c r="PAR957" s="35"/>
      <c r="PAS957" s="34"/>
      <c r="PAZ957" s="35"/>
      <c r="PBA957" s="34"/>
      <c r="PBH957" s="35"/>
      <c r="PBI957" s="34"/>
      <c r="PBP957" s="35"/>
      <c r="PBQ957" s="34"/>
      <c r="PBX957" s="35"/>
      <c r="PBY957" s="34"/>
      <c r="PCF957" s="35"/>
      <c r="PCG957" s="34"/>
      <c r="PCN957" s="35"/>
      <c r="PCO957" s="34"/>
      <c r="PCV957" s="35"/>
      <c r="PCW957" s="34"/>
      <c r="PDD957" s="35"/>
      <c r="PDE957" s="34"/>
      <c r="PDL957" s="35"/>
      <c r="PDM957" s="34"/>
      <c r="PDT957" s="35"/>
      <c r="PDU957" s="34"/>
      <c r="PEB957" s="35"/>
      <c r="PEC957" s="34"/>
      <c r="PEJ957" s="35"/>
      <c r="PEK957" s="34"/>
      <c r="PER957" s="35"/>
      <c r="PES957" s="34"/>
      <c r="PEZ957" s="35"/>
      <c r="PFA957" s="34"/>
      <c r="PFH957" s="35"/>
      <c r="PFI957" s="34"/>
      <c r="PFP957" s="35"/>
      <c r="PFQ957" s="34"/>
      <c r="PFX957" s="35"/>
      <c r="PFY957" s="34"/>
      <c r="PGF957" s="35"/>
      <c r="PGG957" s="34"/>
      <c r="PGN957" s="35"/>
      <c r="PGO957" s="34"/>
      <c r="PGV957" s="35"/>
      <c r="PGW957" s="34"/>
      <c r="PHD957" s="35"/>
      <c r="PHE957" s="34"/>
      <c r="PHL957" s="35"/>
      <c r="PHM957" s="34"/>
      <c r="PHT957" s="35"/>
      <c r="PHU957" s="34"/>
      <c r="PIB957" s="35"/>
      <c r="PIC957" s="34"/>
      <c r="PIJ957" s="35"/>
      <c r="PIK957" s="34"/>
      <c r="PIR957" s="35"/>
      <c r="PIS957" s="34"/>
      <c r="PIZ957" s="35"/>
      <c r="PJA957" s="34"/>
      <c r="PJH957" s="35"/>
      <c r="PJI957" s="34"/>
      <c r="PJP957" s="35"/>
      <c r="PJQ957" s="34"/>
      <c r="PJX957" s="35"/>
      <c r="PJY957" s="34"/>
      <c r="PKF957" s="35"/>
      <c r="PKG957" s="34"/>
      <c r="PKN957" s="35"/>
      <c r="PKO957" s="34"/>
      <c r="PKV957" s="35"/>
      <c r="PKW957" s="34"/>
      <c r="PLD957" s="35"/>
      <c r="PLE957" s="34"/>
      <c r="PLL957" s="35"/>
      <c r="PLM957" s="34"/>
      <c r="PLT957" s="35"/>
      <c r="PLU957" s="34"/>
      <c r="PMB957" s="35"/>
      <c r="PMC957" s="34"/>
      <c r="PMJ957" s="35"/>
      <c r="PMK957" s="34"/>
      <c r="PMR957" s="35"/>
      <c r="PMS957" s="34"/>
      <c r="PMZ957" s="35"/>
      <c r="PNA957" s="34"/>
      <c r="PNH957" s="35"/>
      <c r="PNI957" s="34"/>
      <c r="PNP957" s="35"/>
      <c r="PNQ957" s="34"/>
      <c r="PNX957" s="35"/>
      <c r="PNY957" s="34"/>
      <c r="POF957" s="35"/>
      <c r="POG957" s="34"/>
      <c r="PON957" s="35"/>
      <c r="POO957" s="34"/>
      <c r="POV957" s="35"/>
      <c r="POW957" s="34"/>
      <c r="PPD957" s="35"/>
      <c r="PPE957" s="34"/>
      <c r="PPL957" s="35"/>
      <c r="PPM957" s="34"/>
      <c r="PPT957" s="35"/>
      <c r="PPU957" s="34"/>
      <c r="PQB957" s="35"/>
      <c r="PQC957" s="34"/>
      <c r="PQJ957" s="35"/>
      <c r="PQK957" s="34"/>
      <c r="PQR957" s="35"/>
      <c r="PQS957" s="34"/>
      <c r="PQZ957" s="35"/>
      <c r="PRA957" s="34"/>
      <c r="PRH957" s="35"/>
      <c r="PRI957" s="34"/>
      <c r="PRP957" s="35"/>
      <c r="PRQ957" s="34"/>
      <c r="PRX957" s="35"/>
      <c r="PRY957" s="34"/>
      <c r="PSF957" s="35"/>
      <c r="PSG957" s="34"/>
      <c r="PSN957" s="35"/>
      <c r="PSO957" s="34"/>
      <c r="PSV957" s="35"/>
      <c r="PSW957" s="34"/>
      <c r="PTD957" s="35"/>
      <c r="PTE957" s="34"/>
      <c r="PTL957" s="35"/>
      <c r="PTM957" s="34"/>
      <c r="PTT957" s="35"/>
      <c r="PTU957" s="34"/>
      <c r="PUB957" s="35"/>
      <c r="PUC957" s="34"/>
      <c r="PUJ957" s="35"/>
      <c r="PUK957" s="34"/>
      <c r="PUR957" s="35"/>
      <c r="PUS957" s="34"/>
      <c r="PUZ957" s="35"/>
      <c r="PVA957" s="34"/>
      <c r="PVH957" s="35"/>
      <c r="PVI957" s="34"/>
      <c r="PVP957" s="35"/>
      <c r="PVQ957" s="34"/>
      <c r="PVX957" s="35"/>
      <c r="PVY957" s="34"/>
      <c r="PWF957" s="35"/>
      <c r="PWG957" s="34"/>
      <c r="PWN957" s="35"/>
      <c r="PWO957" s="34"/>
      <c r="PWV957" s="35"/>
      <c r="PWW957" s="34"/>
      <c r="PXD957" s="35"/>
      <c r="PXE957" s="34"/>
      <c r="PXL957" s="35"/>
      <c r="PXM957" s="34"/>
      <c r="PXT957" s="35"/>
      <c r="PXU957" s="34"/>
      <c r="PYB957" s="35"/>
      <c r="PYC957" s="34"/>
      <c r="PYJ957" s="35"/>
      <c r="PYK957" s="34"/>
      <c r="PYR957" s="35"/>
      <c r="PYS957" s="34"/>
      <c r="PYZ957" s="35"/>
      <c r="PZA957" s="34"/>
      <c r="PZH957" s="35"/>
      <c r="PZI957" s="34"/>
      <c r="PZP957" s="35"/>
      <c r="PZQ957" s="34"/>
      <c r="PZX957" s="35"/>
      <c r="PZY957" s="34"/>
      <c r="QAF957" s="35"/>
      <c r="QAG957" s="34"/>
      <c r="QAN957" s="35"/>
      <c r="QAO957" s="34"/>
      <c r="QAV957" s="35"/>
      <c r="QAW957" s="34"/>
      <c r="QBD957" s="35"/>
      <c r="QBE957" s="34"/>
      <c r="QBL957" s="35"/>
      <c r="QBM957" s="34"/>
      <c r="QBT957" s="35"/>
      <c r="QBU957" s="34"/>
      <c r="QCB957" s="35"/>
      <c r="QCC957" s="34"/>
      <c r="QCJ957" s="35"/>
      <c r="QCK957" s="34"/>
      <c r="QCR957" s="35"/>
      <c r="QCS957" s="34"/>
      <c r="QCZ957" s="35"/>
      <c r="QDA957" s="34"/>
      <c r="QDH957" s="35"/>
      <c r="QDI957" s="34"/>
      <c r="QDP957" s="35"/>
      <c r="QDQ957" s="34"/>
      <c r="QDX957" s="35"/>
      <c r="QDY957" s="34"/>
      <c r="QEF957" s="35"/>
      <c r="QEG957" s="34"/>
      <c r="QEN957" s="35"/>
      <c r="QEO957" s="34"/>
      <c r="QEV957" s="35"/>
      <c r="QEW957" s="34"/>
      <c r="QFD957" s="35"/>
      <c r="QFE957" s="34"/>
      <c r="QFL957" s="35"/>
      <c r="QFM957" s="34"/>
      <c r="QFT957" s="35"/>
      <c r="QFU957" s="34"/>
      <c r="QGB957" s="35"/>
      <c r="QGC957" s="34"/>
      <c r="QGJ957" s="35"/>
      <c r="QGK957" s="34"/>
      <c r="QGR957" s="35"/>
      <c r="QGS957" s="34"/>
      <c r="QGZ957" s="35"/>
      <c r="QHA957" s="34"/>
      <c r="QHH957" s="35"/>
      <c r="QHI957" s="34"/>
      <c r="QHP957" s="35"/>
      <c r="QHQ957" s="34"/>
      <c r="QHX957" s="35"/>
      <c r="QHY957" s="34"/>
      <c r="QIF957" s="35"/>
      <c r="QIG957" s="34"/>
      <c r="QIN957" s="35"/>
      <c r="QIO957" s="34"/>
      <c r="QIV957" s="35"/>
      <c r="QIW957" s="34"/>
      <c r="QJD957" s="35"/>
      <c r="QJE957" s="34"/>
      <c r="QJL957" s="35"/>
      <c r="QJM957" s="34"/>
      <c r="QJT957" s="35"/>
      <c r="QJU957" s="34"/>
      <c r="QKB957" s="35"/>
      <c r="QKC957" s="34"/>
      <c r="QKJ957" s="35"/>
      <c r="QKK957" s="34"/>
      <c r="QKR957" s="35"/>
      <c r="QKS957" s="34"/>
      <c r="QKZ957" s="35"/>
      <c r="QLA957" s="34"/>
      <c r="QLH957" s="35"/>
      <c r="QLI957" s="34"/>
      <c r="QLP957" s="35"/>
      <c r="QLQ957" s="34"/>
      <c r="QLX957" s="35"/>
      <c r="QLY957" s="34"/>
      <c r="QMF957" s="35"/>
      <c r="QMG957" s="34"/>
      <c r="QMN957" s="35"/>
      <c r="QMO957" s="34"/>
      <c r="QMV957" s="35"/>
      <c r="QMW957" s="34"/>
      <c r="QND957" s="35"/>
      <c r="QNE957" s="34"/>
      <c r="QNL957" s="35"/>
      <c r="QNM957" s="34"/>
      <c r="QNT957" s="35"/>
      <c r="QNU957" s="34"/>
      <c r="QOB957" s="35"/>
      <c r="QOC957" s="34"/>
      <c r="QOJ957" s="35"/>
      <c r="QOK957" s="34"/>
      <c r="QOR957" s="35"/>
      <c r="QOS957" s="34"/>
      <c r="QOZ957" s="35"/>
      <c r="QPA957" s="34"/>
      <c r="QPH957" s="35"/>
      <c r="QPI957" s="34"/>
      <c r="QPP957" s="35"/>
      <c r="QPQ957" s="34"/>
      <c r="QPX957" s="35"/>
      <c r="QPY957" s="34"/>
      <c r="QQF957" s="35"/>
      <c r="QQG957" s="34"/>
      <c r="QQN957" s="35"/>
      <c r="QQO957" s="34"/>
      <c r="QQV957" s="35"/>
      <c r="QQW957" s="34"/>
      <c r="QRD957" s="35"/>
      <c r="QRE957" s="34"/>
      <c r="QRL957" s="35"/>
      <c r="QRM957" s="34"/>
      <c r="QRT957" s="35"/>
      <c r="QRU957" s="34"/>
      <c r="QSB957" s="35"/>
      <c r="QSC957" s="34"/>
      <c r="QSJ957" s="35"/>
      <c r="QSK957" s="34"/>
      <c r="QSR957" s="35"/>
      <c r="QSS957" s="34"/>
      <c r="QSZ957" s="35"/>
      <c r="QTA957" s="34"/>
      <c r="QTH957" s="35"/>
      <c r="QTI957" s="34"/>
      <c r="QTP957" s="35"/>
      <c r="QTQ957" s="34"/>
      <c r="QTX957" s="35"/>
      <c r="QTY957" s="34"/>
      <c r="QUF957" s="35"/>
      <c r="QUG957" s="34"/>
      <c r="QUN957" s="35"/>
      <c r="QUO957" s="34"/>
      <c r="QUV957" s="35"/>
      <c r="QUW957" s="34"/>
      <c r="QVD957" s="35"/>
      <c r="QVE957" s="34"/>
      <c r="QVL957" s="35"/>
      <c r="QVM957" s="34"/>
      <c r="QVT957" s="35"/>
      <c r="QVU957" s="34"/>
      <c r="QWB957" s="35"/>
      <c r="QWC957" s="34"/>
      <c r="QWJ957" s="35"/>
      <c r="QWK957" s="34"/>
      <c r="QWR957" s="35"/>
      <c r="QWS957" s="34"/>
      <c r="QWZ957" s="35"/>
      <c r="QXA957" s="34"/>
      <c r="QXH957" s="35"/>
      <c r="QXI957" s="34"/>
      <c r="QXP957" s="35"/>
      <c r="QXQ957" s="34"/>
      <c r="QXX957" s="35"/>
      <c r="QXY957" s="34"/>
      <c r="QYF957" s="35"/>
      <c r="QYG957" s="34"/>
      <c r="QYN957" s="35"/>
      <c r="QYO957" s="34"/>
      <c r="QYV957" s="35"/>
      <c r="QYW957" s="34"/>
      <c r="QZD957" s="35"/>
      <c r="QZE957" s="34"/>
      <c r="QZL957" s="35"/>
      <c r="QZM957" s="34"/>
      <c r="QZT957" s="35"/>
      <c r="QZU957" s="34"/>
      <c r="RAB957" s="35"/>
      <c r="RAC957" s="34"/>
      <c r="RAJ957" s="35"/>
      <c r="RAK957" s="34"/>
      <c r="RAR957" s="35"/>
      <c r="RAS957" s="34"/>
      <c r="RAZ957" s="35"/>
      <c r="RBA957" s="34"/>
      <c r="RBH957" s="35"/>
      <c r="RBI957" s="34"/>
      <c r="RBP957" s="35"/>
      <c r="RBQ957" s="34"/>
      <c r="RBX957" s="35"/>
      <c r="RBY957" s="34"/>
      <c r="RCF957" s="35"/>
      <c r="RCG957" s="34"/>
      <c r="RCN957" s="35"/>
      <c r="RCO957" s="34"/>
      <c r="RCV957" s="35"/>
      <c r="RCW957" s="34"/>
      <c r="RDD957" s="35"/>
      <c r="RDE957" s="34"/>
      <c r="RDL957" s="35"/>
      <c r="RDM957" s="34"/>
      <c r="RDT957" s="35"/>
      <c r="RDU957" s="34"/>
      <c r="REB957" s="35"/>
      <c r="REC957" s="34"/>
      <c r="REJ957" s="35"/>
      <c r="REK957" s="34"/>
      <c r="RER957" s="35"/>
      <c r="RES957" s="34"/>
      <c r="REZ957" s="35"/>
      <c r="RFA957" s="34"/>
      <c r="RFH957" s="35"/>
      <c r="RFI957" s="34"/>
      <c r="RFP957" s="35"/>
      <c r="RFQ957" s="34"/>
      <c r="RFX957" s="35"/>
      <c r="RFY957" s="34"/>
      <c r="RGF957" s="35"/>
      <c r="RGG957" s="34"/>
      <c r="RGN957" s="35"/>
      <c r="RGO957" s="34"/>
      <c r="RGV957" s="35"/>
      <c r="RGW957" s="34"/>
      <c r="RHD957" s="35"/>
      <c r="RHE957" s="34"/>
      <c r="RHL957" s="35"/>
      <c r="RHM957" s="34"/>
      <c r="RHT957" s="35"/>
      <c r="RHU957" s="34"/>
      <c r="RIB957" s="35"/>
      <c r="RIC957" s="34"/>
      <c r="RIJ957" s="35"/>
      <c r="RIK957" s="34"/>
      <c r="RIR957" s="35"/>
      <c r="RIS957" s="34"/>
      <c r="RIZ957" s="35"/>
      <c r="RJA957" s="34"/>
      <c r="RJH957" s="35"/>
      <c r="RJI957" s="34"/>
      <c r="RJP957" s="35"/>
      <c r="RJQ957" s="34"/>
      <c r="RJX957" s="35"/>
      <c r="RJY957" s="34"/>
      <c r="RKF957" s="35"/>
      <c r="RKG957" s="34"/>
      <c r="RKN957" s="35"/>
      <c r="RKO957" s="34"/>
      <c r="RKV957" s="35"/>
      <c r="RKW957" s="34"/>
      <c r="RLD957" s="35"/>
      <c r="RLE957" s="34"/>
      <c r="RLL957" s="35"/>
      <c r="RLM957" s="34"/>
      <c r="RLT957" s="35"/>
      <c r="RLU957" s="34"/>
      <c r="RMB957" s="35"/>
      <c r="RMC957" s="34"/>
      <c r="RMJ957" s="35"/>
      <c r="RMK957" s="34"/>
      <c r="RMR957" s="35"/>
      <c r="RMS957" s="34"/>
      <c r="RMZ957" s="35"/>
      <c r="RNA957" s="34"/>
      <c r="RNH957" s="35"/>
      <c r="RNI957" s="34"/>
      <c r="RNP957" s="35"/>
      <c r="RNQ957" s="34"/>
      <c r="RNX957" s="35"/>
      <c r="RNY957" s="34"/>
      <c r="ROF957" s="35"/>
      <c r="ROG957" s="34"/>
      <c r="RON957" s="35"/>
      <c r="ROO957" s="34"/>
      <c r="ROV957" s="35"/>
      <c r="ROW957" s="34"/>
      <c r="RPD957" s="35"/>
      <c r="RPE957" s="34"/>
      <c r="RPL957" s="35"/>
      <c r="RPM957" s="34"/>
      <c r="RPT957" s="35"/>
      <c r="RPU957" s="34"/>
      <c r="RQB957" s="35"/>
      <c r="RQC957" s="34"/>
      <c r="RQJ957" s="35"/>
      <c r="RQK957" s="34"/>
      <c r="RQR957" s="35"/>
      <c r="RQS957" s="34"/>
      <c r="RQZ957" s="35"/>
      <c r="RRA957" s="34"/>
      <c r="RRH957" s="35"/>
      <c r="RRI957" s="34"/>
      <c r="RRP957" s="35"/>
      <c r="RRQ957" s="34"/>
      <c r="RRX957" s="35"/>
      <c r="RRY957" s="34"/>
      <c r="RSF957" s="35"/>
      <c r="RSG957" s="34"/>
      <c r="RSN957" s="35"/>
      <c r="RSO957" s="34"/>
      <c r="RSV957" s="35"/>
      <c r="RSW957" s="34"/>
      <c r="RTD957" s="35"/>
      <c r="RTE957" s="34"/>
      <c r="RTL957" s="35"/>
      <c r="RTM957" s="34"/>
      <c r="RTT957" s="35"/>
      <c r="RTU957" s="34"/>
      <c r="RUB957" s="35"/>
      <c r="RUC957" s="34"/>
      <c r="RUJ957" s="35"/>
      <c r="RUK957" s="34"/>
      <c r="RUR957" s="35"/>
      <c r="RUS957" s="34"/>
      <c r="RUZ957" s="35"/>
      <c r="RVA957" s="34"/>
      <c r="RVH957" s="35"/>
      <c r="RVI957" s="34"/>
      <c r="RVP957" s="35"/>
      <c r="RVQ957" s="34"/>
      <c r="RVX957" s="35"/>
      <c r="RVY957" s="34"/>
      <c r="RWF957" s="35"/>
      <c r="RWG957" s="34"/>
      <c r="RWN957" s="35"/>
      <c r="RWO957" s="34"/>
      <c r="RWV957" s="35"/>
      <c r="RWW957" s="34"/>
      <c r="RXD957" s="35"/>
      <c r="RXE957" s="34"/>
      <c r="RXL957" s="35"/>
      <c r="RXM957" s="34"/>
      <c r="RXT957" s="35"/>
      <c r="RXU957" s="34"/>
      <c r="RYB957" s="35"/>
      <c r="RYC957" s="34"/>
      <c r="RYJ957" s="35"/>
      <c r="RYK957" s="34"/>
      <c r="RYR957" s="35"/>
      <c r="RYS957" s="34"/>
      <c r="RYZ957" s="35"/>
      <c r="RZA957" s="34"/>
      <c r="RZH957" s="35"/>
      <c r="RZI957" s="34"/>
      <c r="RZP957" s="35"/>
      <c r="RZQ957" s="34"/>
      <c r="RZX957" s="35"/>
      <c r="RZY957" s="34"/>
      <c r="SAF957" s="35"/>
      <c r="SAG957" s="34"/>
      <c r="SAN957" s="35"/>
      <c r="SAO957" s="34"/>
      <c r="SAV957" s="35"/>
      <c r="SAW957" s="34"/>
      <c r="SBD957" s="35"/>
      <c r="SBE957" s="34"/>
      <c r="SBL957" s="35"/>
      <c r="SBM957" s="34"/>
      <c r="SBT957" s="35"/>
      <c r="SBU957" s="34"/>
      <c r="SCB957" s="35"/>
      <c r="SCC957" s="34"/>
      <c r="SCJ957" s="35"/>
      <c r="SCK957" s="34"/>
      <c r="SCR957" s="35"/>
      <c r="SCS957" s="34"/>
      <c r="SCZ957" s="35"/>
      <c r="SDA957" s="34"/>
      <c r="SDH957" s="35"/>
      <c r="SDI957" s="34"/>
      <c r="SDP957" s="35"/>
      <c r="SDQ957" s="34"/>
      <c r="SDX957" s="35"/>
      <c r="SDY957" s="34"/>
      <c r="SEF957" s="35"/>
      <c r="SEG957" s="34"/>
      <c r="SEN957" s="35"/>
      <c r="SEO957" s="34"/>
      <c r="SEV957" s="35"/>
      <c r="SEW957" s="34"/>
      <c r="SFD957" s="35"/>
      <c r="SFE957" s="34"/>
      <c r="SFL957" s="35"/>
      <c r="SFM957" s="34"/>
      <c r="SFT957" s="35"/>
      <c r="SFU957" s="34"/>
      <c r="SGB957" s="35"/>
      <c r="SGC957" s="34"/>
      <c r="SGJ957" s="35"/>
      <c r="SGK957" s="34"/>
      <c r="SGR957" s="35"/>
      <c r="SGS957" s="34"/>
      <c r="SGZ957" s="35"/>
      <c r="SHA957" s="34"/>
      <c r="SHH957" s="35"/>
      <c r="SHI957" s="34"/>
      <c r="SHP957" s="35"/>
      <c r="SHQ957" s="34"/>
      <c r="SHX957" s="35"/>
      <c r="SHY957" s="34"/>
      <c r="SIF957" s="35"/>
      <c r="SIG957" s="34"/>
      <c r="SIN957" s="35"/>
      <c r="SIO957" s="34"/>
      <c r="SIV957" s="35"/>
      <c r="SIW957" s="34"/>
      <c r="SJD957" s="35"/>
      <c r="SJE957" s="34"/>
      <c r="SJL957" s="35"/>
      <c r="SJM957" s="34"/>
      <c r="SJT957" s="35"/>
      <c r="SJU957" s="34"/>
      <c r="SKB957" s="35"/>
      <c r="SKC957" s="34"/>
      <c r="SKJ957" s="35"/>
      <c r="SKK957" s="34"/>
      <c r="SKR957" s="35"/>
      <c r="SKS957" s="34"/>
      <c r="SKZ957" s="35"/>
      <c r="SLA957" s="34"/>
      <c r="SLH957" s="35"/>
      <c r="SLI957" s="34"/>
      <c r="SLP957" s="35"/>
      <c r="SLQ957" s="34"/>
      <c r="SLX957" s="35"/>
      <c r="SLY957" s="34"/>
      <c r="SMF957" s="35"/>
      <c r="SMG957" s="34"/>
      <c r="SMN957" s="35"/>
      <c r="SMO957" s="34"/>
      <c r="SMV957" s="35"/>
      <c r="SMW957" s="34"/>
      <c r="SND957" s="35"/>
      <c r="SNE957" s="34"/>
      <c r="SNL957" s="35"/>
      <c r="SNM957" s="34"/>
      <c r="SNT957" s="35"/>
      <c r="SNU957" s="34"/>
      <c r="SOB957" s="35"/>
      <c r="SOC957" s="34"/>
      <c r="SOJ957" s="35"/>
      <c r="SOK957" s="34"/>
      <c r="SOR957" s="35"/>
      <c r="SOS957" s="34"/>
      <c r="SOZ957" s="35"/>
      <c r="SPA957" s="34"/>
      <c r="SPH957" s="35"/>
      <c r="SPI957" s="34"/>
      <c r="SPP957" s="35"/>
      <c r="SPQ957" s="34"/>
      <c r="SPX957" s="35"/>
      <c r="SPY957" s="34"/>
      <c r="SQF957" s="35"/>
      <c r="SQG957" s="34"/>
      <c r="SQN957" s="35"/>
      <c r="SQO957" s="34"/>
      <c r="SQV957" s="35"/>
      <c r="SQW957" s="34"/>
      <c r="SRD957" s="35"/>
      <c r="SRE957" s="34"/>
      <c r="SRL957" s="35"/>
      <c r="SRM957" s="34"/>
      <c r="SRT957" s="35"/>
      <c r="SRU957" s="34"/>
      <c r="SSB957" s="35"/>
      <c r="SSC957" s="34"/>
      <c r="SSJ957" s="35"/>
      <c r="SSK957" s="34"/>
      <c r="SSR957" s="35"/>
      <c r="SSS957" s="34"/>
      <c r="SSZ957" s="35"/>
      <c r="STA957" s="34"/>
      <c r="STH957" s="35"/>
      <c r="STI957" s="34"/>
      <c r="STP957" s="35"/>
      <c r="STQ957" s="34"/>
      <c r="STX957" s="35"/>
      <c r="STY957" s="34"/>
      <c r="SUF957" s="35"/>
      <c r="SUG957" s="34"/>
      <c r="SUN957" s="35"/>
      <c r="SUO957" s="34"/>
      <c r="SUV957" s="35"/>
      <c r="SUW957" s="34"/>
      <c r="SVD957" s="35"/>
      <c r="SVE957" s="34"/>
      <c r="SVL957" s="35"/>
      <c r="SVM957" s="34"/>
      <c r="SVT957" s="35"/>
      <c r="SVU957" s="34"/>
      <c r="SWB957" s="35"/>
      <c r="SWC957" s="34"/>
      <c r="SWJ957" s="35"/>
      <c r="SWK957" s="34"/>
      <c r="SWR957" s="35"/>
      <c r="SWS957" s="34"/>
      <c r="SWZ957" s="35"/>
      <c r="SXA957" s="34"/>
      <c r="SXH957" s="35"/>
      <c r="SXI957" s="34"/>
      <c r="SXP957" s="35"/>
      <c r="SXQ957" s="34"/>
      <c r="SXX957" s="35"/>
      <c r="SXY957" s="34"/>
      <c r="SYF957" s="35"/>
      <c r="SYG957" s="34"/>
      <c r="SYN957" s="35"/>
      <c r="SYO957" s="34"/>
      <c r="SYV957" s="35"/>
      <c r="SYW957" s="34"/>
      <c r="SZD957" s="35"/>
      <c r="SZE957" s="34"/>
      <c r="SZL957" s="35"/>
      <c r="SZM957" s="34"/>
      <c r="SZT957" s="35"/>
      <c r="SZU957" s="34"/>
      <c r="TAB957" s="35"/>
      <c r="TAC957" s="34"/>
      <c r="TAJ957" s="35"/>
      <c r="TAK957" s="34"/>
      <c r="TAR957" s="35"/>
      <c r="TAS957" s="34"/>
      <c r="TAZ957" s="35"/>
      <c r="TBA957" s="34"/>
      <c r="TBH957" s="35"/>
      <c r="TBI957" s="34"/>
      <c r="TBP957" s="35"/>
      <c r="TBQ957" s="34"/>
      <c r="TBX957" s="35"/>
      <c r="TBY957" s="34"/>
      <c r="TCF957" s="35"/>
      <c r="TCG957" s="34"/>
      <c r="TCN957" s="35"/>
      <c r="TCO957" s="34"/>
      <c r="TCV957" s="35"/>
      <c r="TCW957" s="34"/>
      <c r="TDD957" s="35"/>
      <c r="TDE957" s="34"/>
      <c r="TDL957" s="35"/>
      <c r="TDM957" s="34"/>
      <c r="TDT957" s="35"/>
      <c r="TDU957" s="34"/>
      <c r="TEB957" s="35"/>
      <c r="TEC957" s="34"/>
      <c r="TEJ957" s="35"/>
      <c r="TEK957" s="34"/>
      <c r="TER957" s="35"/>
      <c r="TES957" s="34"/>
      <c r="TEZ957" s="35"/>
      <c r="TFA957" s="34"/>
      <c r="TFH957" s="35"/>
      <c r="TFI957" s="34"/>
      <c r="TFP957" s="35"/>
      <c r="TFQ957" s="34"/>
      <c r="TFX957" s="35"/>
      <c r="TFY957" s="34"/>
      <c r="TGF957" s="35"/>
      <c r="TGG957" s="34"/>
      <c r="TGN957" s="35"/>
      <c r="TGO957" s="34"/>
      <c r="TGV957" s="35"/>
      <c r="TGW957" s="34"/>
      <c r="THD957" s="35"/>
      <c r="THE957" s="34"/>
      <c r="THL957" s="35"/>
      <c r="THM957" s="34"/>
      <c r="THT957" s="35"/>
      <c r="THU957" s="34"/>
      <c r="TIB957" s="35"/>
      <c r="TIC957" s="34"/>
      <c r="TIJ957" s="35"/>
      <c r="TIK957" s="34"/>
      <c r="TIR957" s="35"/>
      <c r="TIS957" s="34"/>
      <c r="TIZ957" s="35"/>
      <c r="TJA957" s="34"/>
      <c r="TJH957" s="35"/>
      <c r="TJI957" s="34"/>
      <c r="TJP957" s="35"/>
      <c r="TJQ957" s="34"/>
      <c r="TJX957" s="35"/>
      <c r="TJY957" s="34"/>
      <c r="TKF957" s="35"/>
      <c r="TKG957" s="34"/>
      <c r="TKN957" s="35"/>
      <c r="TKO957" s="34"/>
      <c r="TKV957" s="35"/>
      <c r="TKW957" s="34"/>
      <c r="TLD957" s="35"/>
      <c r="TLE957" s="34"/>
      <c r="TLL957" s="35"/>
      <c r="TLM957" s="34"/>
      <c r="TLT957" s="35"/>
      <c r="TLU957" s="34"/>
      <c r="TMB957" s="35"/>
      <c r="TMC957" s="34"/>
      <c r="TMJ957" s="35"/>
      <c r="TMK957" s="34"/>
      <c r="TMR957" s="35"/>
      <c r="TMS957" s="34"/>
      <c r="TMZ957" s="35"/>
      <c r="TNA957" s="34"/>
      <c r="TNH957" s="35"/>
      <c r="TNI957" s="34"/>
      <c r="TNP957" s="35"/>
      <c r="TNQ957" s="34"/>
      <c r="TNX957" s="35"/>
      <c r="TNY957" s="34"/>
      <c r="TOF957" s="35"/>
      <c r="TOG957" s="34"/>
      <c r="TON957" s="35"/>
      <c r="TOO957" s="34"/>
      <c r="TOV957" s="35"/>
      <c r="TOW957" s="34"/>
      <c r="TPD957" s="35"/>
      <c r="TPE957" s="34"/>
      <c r="TPL957" s="35"/>
      <c r="TPM957" s="34"/>
      <c r="TPT957" s="35"/>
      <c r="TPU957" s="34"/>
      <c r="TQB957" s="35"/>
      <c r="TQC957" s="34"/>
      <c r="TQJ957" s="35"/>
      <c r="TQK957" s="34"/>
      <c r="TQR957" s="35"/>
      <c r="TQS957" s="34"/>
      <c r="TQZ957" s="35"/>
      <c r="TRA957" s="34"/>
      <c r="TRH957" s="35"/>
      <c r="TRI957" s="34"/>
      <c r="TRP957" s="35"/>
      <c r="TRQ957" s="34"/>
      <c r="TRX957" s="35"/>
      <c r="TRY957" s="34"/>
      <c r="TSF957" s="35"/>
      <c r="TSG957" s="34"/>
      <c r="TSN957" s="35"/>
      <c r="TSO957" s="34"/>
      <c r="TSV957" s="35"/>
      <c r="TSW957" s="34"/>
      <c r="TTD957" s="35"/>
      <c r="TTE957" s="34"/>
      <c r="TTL957" s="35"/>
      <c r="TTM957" s="34"/>
      <c r="TTT957" s="35"/>
      <c r="TTU957" s="34"/>
      <c r="TUB957" s="35"/>
      <c r="TUC957" s="34"/>
      <c r="TUJ957" s="35"/>
      <c r="TUK957" s="34"/>
      <c r="TUR957" s="35"/>
      <c r="TUS957" s="34"/>
      <c r="TUZ957" s="35"/>
      <c r="TVA957" s="34"/>
      <c r="TVH957" s="35"/>
      <c r="TVI957" s="34"/>
      <c r="TVP957" s="35"/>
      <c r="TVQ957" s="34"/>
      <c r="TVX957" s="35"/>
      <c r="TVY957" s="34"/>
      <c r="TWF957" s="35"/>
      <c r="TWG957" s="34"/>
      <c r="TWN957" s="35"/>
      <c r="TWO957" s="34"/>
      <c r="TWV957" s="35"/>
      <c r="TWW957" s="34"/>
      <c r="TXD957" s="35"/>
      <c r="TXE957" s="34"/>
      <c r="TXL957" s="35"/>
      <c r="TXM957" s="34"/>
      <c r="TXT957" s="35"/>
      <c r="TXU957" s="34"/>
      <c r="TYB957" s="35"/>
      <c r="TYC957" s="34"/>
      <c r="TYJ957" s="35"/>
      <c r="TYK957" s="34"/>
      <c r="TYR957" s="35"/>
      <c r="TYS957" s="34"/>
      <c r="TYZ957" s="35"/>
      <c r="TZA957" s="34"/>
      <c r="TZH957" s="35"/>
      <c r="TZI957" s="34"/>
      <c r="TZP957" s="35"/>
      <c r="TZQ957" s="34"/>
      <c r="TZX957" s="35"/>
      <c r="TZY957" s="34"/>
      <c r="UAF957" s="35"/>
      <c r="UAG957" s="34"/>
      <c r="UAN957" s="35"/>
      <c r="UAO957" s="34"/>
      <c r="UAV957" s="35"/>
      <c r="UAW957" s="34"/>
      <c r="UBD957" s="35"/>
      <c r="UBE957" s="34"/>
      <c r="UBL957" s="35"/>
      <c r="UBM957" s="34"/>
      <c r="UBT957" s="35"/>
      <c r="UBU957" s="34"/>
      <c r="UCB957" s="35"/>
      <c r="UCC957" s="34"/>
      <c r="UCJ957" s="35"/>
      <c r="UCK957" s="34"/>
      <c r="UCR957" s="35"/>
      <c r="UCS957" s="34"/>
      <c r="UCZ957" s="35"/>
      <c r="UDA957" s="34"/>
      <c r="UDH957" s="35"/>
      <c r="UDI957" s="34"/>
      <c r="UDP957" s="35"/>
      <c r="UDQ957" s="34"/>
      <c r="UDX957" s="35"/>
      <c r="UDY957" s="34"/>
      <c r="UEF957" s="35"/>
      <c r="UEG957" s="34"/>
      <c r="UEN957" s="35"/>
      <c r="UEO957" s="34"/>
      <c r="UEV957" s="35"/>
      <c r="UEW957" s="34"/>
      <c r="UFD957" s="35"/>
      <c r="UFE957" s="34"/>
      <c r="UFL957" s="35"/>
      <c r="UFM957" s="34"/>
      <c r="UFT957" s="35"/>
      <c r="UFU957" s="34"/>
      <c r="UGB957" s="35"/>
      <c r="UGC957" s="34"/>
      <c r="UGJ957" s="35"/>
      <c r="UGK957" s="34"/>
      <c r="UGR957" s="35"/>
      <c r="UGS957" s="34"/>
      <c r="UGZ957" s="35"/>
      <c r="UHA957" s="34"/>
      <c r="UHH957" s="35"/>
      <c r="UHI957" s="34"/>
      <c r="UHP957" s="35"/>
      <c r="UHQ957" s="34"/>
      <c r="UHX957" s="35"/>
      <c r="UHY957" s="34"/>
      <c r="UIF957" s="35"/>
      <c r="UIG957" s="34"/>
      <c r="UIN957" s="35"/>
      <c r="UIO957" s="34"/>
      <c r="UIV957" s="35"/>
      <c r="UIW957" s="34"/>
      <c r="UJD957" s="35"/>
      <c r="UJE957" s="34"/>
      <c r="UJL957" s="35"/>
      <c r="UJM957" s="34"/>
      <c r="UJT957" s="35"/>
      <c r="UJU957" s="34"/>
      <c r="UKB957" s="35"/>
      <c r="UKC957" s="34"/>
      <c r="UKJ957" s="35"/>
      <c r="UKK957" s="34"/>
      <c r="UKR957" s="35"/>
      <c r="UKS957" s="34"/>
      <c r="UKZ957" s="35"/>
      <c r="ULA957" s="34"/>
      <c r="ULH957" s="35"/>
      <c r="ULI957" s="34"/>
      <c r="ULP957" s="35"/>
      <c r="ULQ957" s="34"/>
      <c r="ULX957" s="35"/>
      <c r="ULY957" s="34"/>
      <c r="UMF957" s="35"/>
      <c r="UMG957" s="34"/>
      <c r="UMN957" s="35"/>
      <c r="UMO957" s="34"/>
      <c r="UMV957" s="35"/>
      <c r="UMW957" s="34"/>
      <c r="UND957" s="35"/>
      <c r="UNE957" s="34"/>
      <c r="UNL957" s="35"/>
      <c r="UNM957" s="34"/>
      <c r="UNT957" s="35"/>
      <c r="UNU957" s="34"/>
      <c r="UOB957" s="35"/>
      <c r="UOC957" s="34"/>
      <c r="UOJ957" s="35"/>
      <c r="UOK957" s="34"/>
      <c r="UOR957" s="35"/>
      <c r="UOS957" s="34"/>
      <c r="UOZ957" s="35"/>
      <c r="UPA957" s="34"/>
      <c r="UPH957" s="35"/>
      <c r="UPI957" s="34"/>
      <c r="UPP957" s="35"/>
      <c r="UPQ957" s="34"/>
      <c r="UPX957" s="35"/>
      <c r="UPY957" s="34"/>
      <c r="UQF957" s="35"/>
      <c r="UQG957" s="34"/>
      <c r="UQN957" s="35"/>
      <c r="UQO957" s="34"/>
      <c r="UQV957" s="35"/>
      <c r="UQW957" s="34"/>
      <c r="URD957" s="35"/>
      <c r="URE957" s="34"/>
      <c r="URL957" s="35"/>
      <c r="URM957" s="34"/>
      <c r="URT957" s="35"/>
      <c r="URU957" s="34"/>
      <c r="USB957" s="35"/>
      <c r="USC957" s="34"/>
      <c r="USJ957" s="35"/>
      <c r="USK957" s="34"/>
      <c r="USR957" s="35"/>
      <c r="USS957" s="34"/>
      <c r="USZ957" s="35"/>
      <c r="UTA957" s="34"/>
      <c r="UTH957" s="35"/>
      <c r="UTI957" s="34"/>
      <c r="UTP957" s="35"/>
      <c r="UTQ957" s="34"/>
      <c r="UTX957" s="35"/>
      <c r="UTY957" s="34"/>
      <c r="UUF957" s="35"/>
      <c r="UUG957" s="34"/>
      <c r="UUN957" s="35"/>
      <c r="UUO957" s="34"/>
      <c r="UUV957" s="35"/>
      <c r="UUW957" s="34"/>
      <c r="UVD957" s="35"/>
      <c r="UVE957" s="34"/>
      <c r="UVL957" s="35"/>
      <c r="UVM957" s="34"/>
      <c r="UVT957" s="35"/>
      <c r="UVU957" s="34"/>
      <c r="UWB957" s="35"/>
      <c r="UWC957" s="34"/>
      <c r="UWJ957" s="35"/>
      <c r="UWK957" s="34"/>
      <c r="UWR957" s="35"/>
      <c r="UWS957" s="34"/>
      <c r="UWZ957" s="35"/>
      <c r="UXA957" s="34"/>
      <c r="UXH957" s="35"/>
      <c r="UXI957" s="34"/>
      <c r="UXP957" s="35"/>
      <c r="UXQ957" s="34"/>
      <c r="UXX957" s="35"/>
      <c r="UXY957" s="34"/>
      <c r="UYF957" s="35"/>
      <c r="UYG957" s="34"/>
      <c r="UYN957" s="35"/>
      <c r="UYO957" s="34"/>
      <c r="UYV957" s="35"/>
      <c r="UYW957" s="34"/>
      <c r="UZD957" s="35"/>
      <c r="UZE957" s="34"/>
      <c r="UZL957" s="35"/>
      <c r="UZM957" s="34"/>
      <c r="UZT957" s="35"/>
      <c r="UZU957" s="34"/>
      <c r="VAB957" s="35"/>
      <c r="VAC957" s="34"/>
      <c r="VAJ957" s="35"/>
      <c r="VAK957" s="34"/>
      <c r="VAR957" s="35"/>
      <c r="VAS957" s="34"/>
      <c r="VAZ957" s="35"/>
      <c r="VBA957" s="34"/>
      <c r="VBH957" s="35"/>
      <c r="VBI957" s="34"/>
      <c r="VBP957" s="35"/>
      <c r="VBQ957" s="34"/>
      <c r="VBX957" s="35"/>
      <c r="VBY957" s="34"/>
      <c r="VCF957" s="35"/>
      <c r="VCG957" s="34"/>
      <c r="VCN957" s="35"/>
      <c r="VCO957" s="34"/>
      <c r="VCV957" s="35"/>
      <c r="VCW957" s="34"/>
      <c r="VDD957" s="35"/>
      <c r="VDE957" s="34"/>
      <c r="VDL957" s="35"/>
      <c r="VDM957" s="34"/>
      <c r="VDT957" s="35"/>
      <c r="VDU957" s="34"/>
      <c r="VEB957" s="35"/>
      <c r="VEC957" s="34"/>
      <c r="VEJ957" s="35"/>
      <c r="VEK957" s="34"/>
      <c r="VER957" s="35"/>
      <c r="VES957" s="34"/>
      <c r="VEZ957" s="35"/>
      <c r="VFA957" s="34"/>
      <c r="VFH957" s="35"/>
      <c r="VFI957" s="34"/>
      <c r="VFP957" s="35"/>
      <c r="VFQ957" s="34"/>
      <c r="VFX957" s="35"/>
      <c r="VFY957" s="34"/>
      <c r="VGF957" s="35"/>
      <c r="VGG957" s="34"/>
      <c r="VGN957" s="35"/>
      <c r="VGO957" s="34"/>
      <c r="VGV957" s="35"/>
      <c r="VGW957" s="34"/>
      <c r="VHD957" s="35"/>
      <c r="VHE957" s="34"/>
      <c r="VHL957" s="35"/>
      <c r="VHM957" s="34"/>
      <c r="VHT957" s="35"/>
      <c r="VHU957" s="34"/>
      <c r="VIB957" s="35"/>
      <c r="VIC957" s="34"/>
      <c r="VIJ957" s="35"/>
      <c r="VIK957" s="34"/>
      <c r="VIR957" s="35"/>
      <c r="VIS957" s="34"/>
      <c r="VIZ957" s="35"/>
      <c r="VJA957" s="34"/>
      <c r="VJH957" s="35"/>
      <c r="VJI957" s="34"/>
      <c r="VJP957" s="35"/>
      <c r="VJQ957" s="34"/>
      <c r="VJX957" s="35"/>
      <c r="VJY957" s="34"/>
      <c r="VKF957" s="35"/>
      <c r="VKG957" s="34"/>
      <c r="VKN957" s="35"/>
      <c r="VKO957" s="34"/>
      <c r="VKV957" s="35"/>
      <c r="VKW957" s="34"/>
      <c r="VLD957" s="35"/>
      <c r="VLE957" s="34"/>
      <c r="VLL957" s="35"/>
      <c r="VLM957" s="34"/>
      <c r="VLT957" s="35"/>
      <c r="VLU957" s="34"/>
      <c r="VMB957" s="35"/>
      <c r="VMC957" s="34"/>
      <c r="VMJ957" s="35"/>
      <c r="VMK957" s="34"/>
      <c r="VMR957" s="35"/>
      <c r="VMS957" s="34"/>
      <c r="VMZ957" s="35"/>
      <c r="VNA957" s="34"/>
      <c r="VNH957" s="35"/>
      <c r="VNI957" s="34"/>
      <c r="VNP957" s="35"/>
      <c r="VNQ957" s="34"/>
      <c r="VNX957" s="35"/>
      <c r="VNY957" s="34"/>
      <c r="VOF957" s="35"/>
      <c r="VOG957" s="34"/>
      <c r="VON957" s="35"/>
      <c r="VOO957" s="34"/>
      <c r="VOV957" s="35"/>
      <c r="VOW957" s="34"/>
      <c r="VPD957" s="35"/>
      <c r="VPE957" s="34"/>
      <c r="VPL957" s="35"/>
      <c r="VPM957" s="34"/>
      <c r="VPT957" s="35"/>
      <c r="VPU957" s="34"/>
      <c r="VQB957" s="35"/>
      <c r="VQC957" s="34"/>
      <c r="VQJ957" s="35"/>
      <c r="VQK957" s="34"/>
      <c r="VQR957" s="35"/>
      <c r="VQS957" s="34"/>
      <c r="VQZ957" s="35"/>
      <c r="VRA957" s="34"/>
      <c r="VRH957" s="35"/>
      <c r="VRI957" s="34"/>
      <c r="VRP957" s="35"/>
      <c r="VRQ957" s="34"/>
      <c r="VRX957" s="35"/>
      <c r="VRY957" s="34"/>
      <c r="VSF957" s="35"/>
      <c r="VSG957" s="34"/>
      <c r="VSN957" s="35"/>
      <c r="VSO957" s="34"/>
      <c r="VSV957" s="35"/>
      <c r="VSW957" s="34"/>
      <c r="VTD957" s="35"/>
      <c r="VTE957" s="34"/>
      <c r="VTL957" s="35"/>
      <c r="VTM957" s="34"/>
      <c r="VTT957" s="35"/>
      <c r="VTU957" s="34"/>
      <c r="VUB957" s="35"/>
      <c r="VUC957" s="34"/>
      <c r="VUJ957" s="35"/>
      <c r="VUK957" s="34"/>
      <c r="VUR957" s="35"/>
      <c r="VUS957" s="34"/>
      <c r="VUZ957" s="35"/>
      <c r="VVA957" s="34"/>
      <c r="VVH957" s="35"/>
      <c r="VVI957" s="34"/>
      <c r="VVP957" s="35"/>
      <c r="VVQ957" s="34"/>
      <c r="VVX957" s="35"/>
      <c r="VVY957" s="34"/>
      <c r="VWF957" s="35"/>
      <c r="VWG957" s="34"/>
      <c r="VWN957" s="35"/>
      <c r="VWO957" s="34"/>
      <c r="VWV957" s="35"/>
      <c r="VWW957" s="34"/>
      <c r="VXD957" s="35"/>
      <c r="VXE957" s="34"/>
      <c r="VXL957" s="35"/>
      <c r="VXM957" s="34"/>
      <c r="VXT957" s="35"/>
      <c r="VXU957" s="34"/>
      <c r="VYB957" s="35"/>
      <c r="VYC957" s="34"/>
      <c r="VYJ957" s="35"/>
      <c r="VYK957" s="34"/>
      <c r="VYR957" s="35"/>
      <c r="VYS957" s="34"/>
      <c r="VYZ957" s="35"/>
      <c r="VZA957" s="34"/>
      <c r="VZH957" s="35"/>
      <c r="VZI957" s="34"/>
      <c r="VZP957" s="35"/>
      <c r="VZQ957" s="34"/>
      <c r="VZX957" s="35"/>
      <c r="VZY957" s="34"/>
      <c r="WAF957" s="35"/>
      <c r="WAG957" s="34"/>
      <c r="WAN957" s="35"/>
      <c r="WAO957" s="34"/>
      <c r="WAV957" s="35"/>
      <c r="WAW957" s="34"/>
      <c r="WBD957" s="35"/>
      <c r="WBE957" s="34"/>
      <c r="WBL957" s="35"/>
      <c r="WBM957" s="34"/>
      <c r="WBT957" s="35"/>
      <c r="WBU957" s="34"/>
      <c r="WCB957" s="35"/>
      <c r="WCC957" s="34"/>
      <c r="WCJ957" s="35"/>
      <c r="WCK957" s="34"/>
      <c r="WCR957" s="35"/>
      <c r="WCS957" s="34"/>
      <c r="WCZ957" s="35"/>
      <c r="WDA957" s="34"/>
      <c r="WDH957" s="35"/>
      <c r="WDI957" s="34"/>
      <c r="WDP957" s="35"/>
      <c r="WDQ957" s="34"/>
      <c r="WDX957" s="35"/>
      <c r="WDY957" s="34"/>
      <c r="WEF957" s="35"/>
      <c r="WEG957" s="34"/>
      <c r="WEN957" s="35"/>
      <c r="WEO957" s="34"/>
      <c r="WEV957" s="35"/>
      <c r="WEW957" s="34"/>
      <c r="WFD957" s="35"/>
      <c r="WFE957" s="34"/>
      <c r="WFL957" s="35"/>
      <c r="WFM957" s="34"/>
      <c r="WFT957" s="35"/>
      <c r="WFU957" s="34"/>
      <c r="WGB957" s="35"/>
      <c r="WGC957" s="34"/>
      <c r="WGJ957" s="35"/>
      <c r="WGK957" s="34"/>
      <c r="WGR957" s="35"/>
      <c r="WGS957" s="34"/>
      <c r="WGZ957" s="35"/>
      <c r="WHA957" s="34"/>
      <c r="WHH957" s="35"/>
      <c r="WHI957" s="34"/>
      <c r="WHP957" s="35"/>
      <c r="WHQ957" s="34"/>
      <c r="WHX957" s="35"/>
      <c r="WHY957" s="34"/>
      <c r="WIF957" s="35"/>
      <c r="WIG957" s="34"/>
      <c r="WIN957" s="35"/>
      <c r="WIO957" s="34"/>
      <c r="WIV957" s="35"/>
      <c r="WIW957" s="34"/>
      <c r="WJD957" s="35"/>
      <c r="WJE957" s="34"/>
      <c r="WJL957" s="35"/>
      <c r="WJM957" s="34"/>
      <c r="WJT957" s="35"/>
      <c r="WJU957" s="34"/>
      <c r="WKB957" s="35"/>
      <c r="WKC957" s="34"/>
      <c r="WKJ957" s="35"/>
      <c r="WKK957" s="34"/>
      <c r="WKR957" s="35"/>
      <c r="WKS957" s="34"/>
      <c r="WKZ957" s="35"/>
      <c r="WLA957" s="34"/>
      <c r="WLH957" s="35"/>
      <c r="WLI957" s="34"/>
      <c r="WLP957" s="35"/>
      <c r="WLQ957" s="34"/>
      <c r="WLX957" s="35"/>
      <c r="WLY957" s="34"/>
      <c r="WMF957" s="35"/>
      <c r="WMG957" s="34"/>
      <c r="WMN957" s="35"/>
      <c r="WMO957" s="34"/>
      <c r="WMV957" s="35"/>
      <c r="WMW957" s="34"/>
      <c r="WND957" s="35"/>
      <c r="WNE957" s="34"/>
      <c r="WNL957" s="35"/>
      <c r="WNM957" s="34"/>
      <c r="WNT957" s="35"/>
      <c r="WNU957" s="34"/>
      <c r="WOB957" s="35"/>
      <c r="WOC957" s="34"/>
      <c r="WOJ957" s="35"/>
      <c r="WOK957" s="34"/>
      <c r="WOR957" s="35"/>
      <c r="WOS957" s="34"/>
      <c r="WOZ957" s="35"/>
      <c r="WPA957" s="34"/>
      <c r="WPH957" s="35"/>
      <c r="WPI957" s="34"/>
      <c r="WPP957" s="35"/>
      <c r="WPQ957" s="34"/>
      <c r="WPX957" s="35"/>
      <c r="WPY957" s="34"/>
      <c r="WQF957" s="35"/>
      <c r="WQG957" s="34"/>
      <c r="WQN957" s="35"/>
      <c r="WQO957" s="34"/>
      <c r="WQV957" s="35"/>
      <c r="WQW957" s="34"/>
      <c r="WRD957" s="35"/>
      <c r="WRE957" s="34"/>
      <c r="WRL957" s="35"/>
      <c r="WRM957" s="34"/>
      <c r="WRT957" s="35"/>
      <c r="WRU957" s="34"/>
      <c r="WSB957" s="35"/>
      <c r="WSC957" s="34"/>
      <c r="WSJ957" s="35"/>
      <c r="WSK957" s="34"/>
      <c r="WSR957" s="35"/>
      <c r="WSS957" s="34"/>
      <c r="WSZ957" s="35"/>
      <c r="WTA957" s="34"/>
      <c r="WTH957" s="35"/>
      <c r="WTI957" s="34"/>
      <c r="WTP957" s="35"/>
      <c r="WTQ957" s="34"/>
      <c r="WTX957" s="35"/>
      <c r="WTY957" s="34"/>
      <c r="WUF957" s="35"/>
      <c r="WUG957" s="34"/>
      <c r="WUN957" s="35"/>
      <c r="WUO957" s="34"/>
      <c r="WUV957" s="35"/>
      <c r="WUW957" s="34"/>
      <c r="WVD957" s="35"/>
      <c r="WVE957" s="34"/>
      <c r="WVL957" s="35"/>
      <c r="WVM957" s="34"/>
      <c r="WVT957" s="35"/>
      <c r="WVU957" s="34"/>
      <c r="WWB957" s="35"/>
      <c r="WWC957" s="34"/>
      <c r="WWJ957" s="35"/>
      <c r="WWK957" s="34"/>
      <c r="WWR957" s="35"/>
      <c r="WWS957" s="34"/>
      <c r="WWZ957" s="35"/>
      <c r="WXA957" s="34"/>
      <c r="WXH957" s="35"/>
      <c r="WXI957" s="34"/>
      <c r="WXP957" s="35"/>
      <c r="WXQ957" s="34"/>
      <c r="WXX957" s="35"/>
      <c r="WXY957" s="34"/>
      <c r="WYF957" s="35"/>
      <c r="WYG957" s="34"/>
      <c r="WYN957" s="35"/>
      <c r="WYO957" s="34"/>
      <c r="WYV957" s="35"/>
      <c r="WYW957" s="34"/>
      <c r="WZD957" s="35"/>
      <c r="WZE957" s="34"/>
      <c r="WZL957" s="35"/>
      <c r="WZM957" s="34"/>
      <c r="WZT957" s="35"/>
      <c r="WZU957" s="34"/>
      <c r="XAB957" s="35"/>
      <c r="XAC957" s="34"/>
      <c r="XAJ957" s="35"/>
      <c r="XAK957" s="34"/>
      <c r="XAR957" s="35"/>
      <c r="XAS957" s="34"/>
      <c r="XAZ957" s="35"/>
      <c r="XBA957" s="34"/>
      <c r="XBH957" s="35"/>
      <c r="XBI957" s="34"/>
      <c r="XBP957" s="35"/>
      <c r="XBQ957" s="34"/>
      <c r="XBX957" s="35"/>
      <c r="XBY957" s="34"/>
      <c r="XCF957" s="35"/>
      <c r="XCG957" s="34"/>
      <c r="XCN957" s="35"/>
      <c r="XCO957" s="34"/>
      <c r="XCV957" s="35"/>
      <c r="XCW957" s="34"/>
      <c r="XDD957" s="35"/>
      <c r="XDE957" s="34"/>
      <c r="XDL957" s="35"/>
      <c r="XDM957" s="34"/>
      <c r="XDT957" s="35"/>
      <c r="XDU957" s="34"/>
      <c r="XEB957" s="35"/>
      <c r="XEC957" s="34"/>
      <c r="XEJ957" s="35"/>
      <c r="XEK957" s="34"/>
      <c r="XER957" s="35"/>
      <c r="XES957" s="34"/>
      <c r="XEZ957" s="35"/>
      <c r="XFA957" s="34"/>
    </row>
    <row r="958" spans="1:1021 1028:2045 2052:3069 3076:4093 4100:5117 5124:6141 6148:7165 7172:8189 8196:9213 9220:10237 10244:11261 11268:12285 12292:13309 13316:14333 14340:15357 15364:16381" x14ac:dyDescent="0.25">
      <c r="A958" t="s">
        <v>21</v>
      </c>
      <c r="B958" t="s">
        <v>354</v>
      </c>
      <c r="C958">
        <v>566</v>
      </c>
      <c r="D958">
        <v>566</v>
      </c>
      <c r="E958" s="35">
        <v>1</v>
      </c>
      <c r="F958" s="34">
        <v>1E-156</v>
      </c>
      <c r="G958">
        <v>98.15</v>
      </c>
      <c r="H958">
        <v>1625</v>
      </c>
      <c r="I958" t="str">
        <f>HYPERLINK("https://www.ncbi.nlm.nih.gov/nucleotide/KP708999.1?report=genbank&amp;log$=nucltop&amp;blast_rank=56&amp;RID=XE5J84ZU013","KP708999.1")</f>
        <v>KP708999.1</v>
      </c>
      <c r="L958" s="35"/>
      <c r="M958" s="34"/>
      <c r="T958" s="35"/>
      <c r="U958" s="34"/>
      <c r="AB958" s="35"/>
      <c r="AC958" s="34"/>
      <c r="AJ958" s="35"/>
      <c r="AK958" s="34"/>
      <c r="AR958" s="35"/>
      <c r="AS958" s="34"/>
      <c r="AZ958" s="35"/>
      <c r="BA958" s="34"/>
      <c r="BH958" s="35"/>
      <c r="BI958" s="34"/>
      <c r="BP958" s="35"/>
      <c r="BQ958" s="34"/>
      <c r="BX958" s="35"/>
      <c r="BY958" s="34"/>
      <c r="CF958" s="35"/>
      <c r="CG958" s="34"/>
      <c r="CN958" s="35"/>
      <c r="CO958" s="34"/>
      <c r="CV958" s="35"/>
      <c r="CW958" s="34"/>
      <c r="DD958" s="35"/>
      <c r="DE958" s="34"/>
      <c r="DL958" s="35"/>
      <c r="DM958" s="34"/>
      <c r="DT958" s="35"/>
      <c r="DU958" s="34"/>
      <c r="EB958" s="35"/>
      <c r="EC958" s="34"/>
      <c r="EJ958" s="35"/>
      <c r="EK958" s="34"/>
      <c r="ER958" s="35"/>
      <c r="ES958" s="34"/>
      <c r="EZ958" s="35"/>
      <c r="FA958" s="34"/>
      <c r="FH958" s="35"/>
      <c r="FI958" s="34"/>
      <c r="FP958" s="35"/>
      <c r="FQ958" s="34"/>
      <c r="FX958" s="35"/>
      <c r="FY958" s="34"/>
      <c r="GF958" s="35"/>
      <c r="GG958" s="34"/>
      <c r="GN958" s="35"/>
      <c r="GO958" s="34"/>
      <c r="GV958" s="35"/>
      <c r="GW958" s="34"/>
      <c r="HD958" s="35"/>
      <c r="HE958" s="34"/>
      <c r="HL958" s="35"/>
      <c r="HM958" s="34"/>
      <c r="HT958" s="35"/>
      <c r="HU958" s="34"/>
      <c r="IB958" s="35"/>
      <c r="IC958" s="34"/>
      <c r="IJ958" s="35"/>
      <c r="IK958" s="34"/>
      <c r="IR958" s="35"/>
      <c r="IS958" s="34"/>
      <c r="IZ958" s="35"/>
      <c r="JA958" s="34"/>
      <c r="JH958" s="35"/>
      <c r="JI958" s="34"/>
      <c r="JP958" s="35"/>
      <c r="JQ958" s="34"/>
      <c r="JX958" s="35"/>
      <c r="JY958" s="34"/>
      <c r="KF958" s="35"/>
      <c r="KG958" s="34"/>
      <c r="KN958" s="35"/>
      <c r="KO958" s="34"/>
      <c r="KV958" s="35"/>
      <c r="KW958" s="34"/>
      <c r="LD958" s="35"/>
      <c r="LE958" s="34"/>
      <c r="LL958" s="35"/>
      <c r="LM958" s="34"/>
      <c r="LT958" s="35"/>
      <c r="LU958" s="34"/>
      <c r="MB958" s="35"/>
      <c r="MC958" s="34"/>
      <c r="MJ958" s="35"/>
      <c r="MK958" s="34"/>
      <c r="MR958" s="35"/>
      <c r="MS958" s="34"/>
      <c r="MZ958" s="35"/>
      <c r="NA958" s="34"/>
      <c r="NH958" s="35"/>
      <c r="NI958" s="34"/>
      <c r="NP958" s="35"/>
      <c r="NQ958" s="34"/>
      <c r="NX958" s="35"/>
      <c r="NY958" s="34"/>
      <c r="OF958" s="35"/>
      <c r="OG958" s="34"/>
      <c r="ON958" s="35"/>
      <c r="OO958" s="34"/>
      <c r="OV958" s="35"/>
      <c r="OW958" s="34"/>
      <c r="PD958" s="35"/>
      <c r="PE958" s="34"/>
      <c r="PL958" s="35"/>
      <c r="PM958" s="34"/>
      <c r="PT958" s="35"/>
      <c r="PU958" s="34"/>
      <c r="QB958" s="35"/>
      <c r="QC958" s="34"/>
      <c r="QJ958" s="35"/>
      <c r="QK958" s="34"/>
      <c r="QR958" s="35"/>
      <c r="QS958" s="34"/>
      <c r="QZ958" s="35"/>
      <c r="RA958" s="34"/>
      <c r="RH958" s="35"/>
      <c r="RI958" s="34"/>
      <c r="RP958" s="35"/>
      <c r="RQ958" s="34"/>
      <c r="RX958" s="35"/>
      <c r="RY958" s="34"/>
      <c r="SF958" s="35"/>
      <c r="SG958" s="34"/>
      <c r="SN958" s="35"/>
      <c r="SO958" s="34"/>
      <c r="SV958" s="35"/>
      <c r="SW958" s="34"/>
      <c r="TD958" s="35"/>
      <c r="TE958" s="34"/>
      <c r="TL958" s="35"/>
      <c r="TM958" s="34"/>
      <c r="TT958" s="35"/>
      <c r="TU958" s="34"/>
      <c r="UB958" s="35"/>
      <c r="UC958" s="34"/>
      <c r="UJ958" s="35"/>
      <c r="UK958" s="34"/>
      <c r="UR958" s="35"/>
      <c r="US958" s="34"/>
      <c r="UZ958" s="35"/>
      <c r="VA958" s="34"/>
      <c r="VH958" s="35"/>
      <c r="VI958" s="34"/>
      <c r="VP958" s="35"/>
      <c r="VQ958" s="34"/>
      <c r="VX958" s="35"/>
      <c r="VY958" s="34"/>
      <c r="WF958" s="35"/>
      <c r="WG958" s="34"/>
      <c r="WN958" s="35"/>
      <c r="WO958" s="34"/>
      <c r="WV958" s="35"/>
      <c r="WW958" s="34"/>
      <c r="XD958" s="35"/>
      <c r="XE958" s="34"/>
      <c r="XL958" s="35"/>
      <c r="XM958" s="34"/>
      <c r="XT958" s="35"/>
      <c r="XU958" s="34"/>
      <c r="YB958" s="35"/>
      <c r="YC958" s="34"/>
      <c r="YJ958" s="35"/>
      <c r="YK958" s="34"/>
      <c r="YR958" s="35"/>
      <c r="YS958" s="34"/>
      <c r="YZ958" s="35"/>
      <c r="ZA958" s="34"/>
      <c r="ZH958" s="35"/>
      <c r="ZI958" s="34"/>
      <c r="ZP958" s="35"/>
      <c r="ZQ958" s="34"/>
      <c r="ZX958" s="35"/>
      <c r="ZY958" s="34"/>
      <c r="AAF958" s="35"/>
      <c r="AAG958" s="34"/>
      <c r="AAN958" s="35"/>
      <c r="AAO958" s="34"/>
      <c r="AAV958" s="35"/>
      <c r="AAW958" s="34"/>
      <c r="ABD958" s="35"/>
      <c r="ABE958" s="34"/>
      <c r="ABL958" s="35"/>
      <c r="ABM958" s="34"/>
      <c r="ABT958" s="35"/>
      <c r="ABU958" s="34"/>
      <c r="ACB958" s="35"/>
      <c r="ACC958" s="34"/>
      <c r="ACJ958" s="35"/>
      <c r="ACK958" s="34"/>
      <c r="ACR958" s="35"/>
      <c r="ACS958" s="34"/>
      <c r="ACZ958" s="35"/>
      <c r="ADA958" s="34"/>
      <c r="ADH958" s="35"/>
      <c r="ADI958" s="34"/>
      <c r="ADP958" s="35"/>
      <c r="ADQ958" s="34"/>
      <c r="ADX958" s="35"/>
      <c r="ADY958" s="34"/>
      <c r="AEF958" s="35"/>
      <c r="AEG958" s="34"/>
      <c r="AEN958" s="35"/>
      <c r="AEO958" s="34"/>
      <c r="AEV958" s="35"/>
      <c r="AEW958" s="34"/>
      <c r="AFD958" s="35"/>
      <c r="AFE958" s="34"/>
      <c r="AFL958" s="35"/>
      <c r="AFM958" s="34"/>
      <c r="AFT958" s="35"/>
      <c r="AFU958" s="34"/>
      <c r="AGB958" s="35"/>
      <c r="AGC958" s="34"/>
      <c r="AGJ958" s="35"/>
      <c r="AGK958" s="34"/>
      <c r="AGR958" s="35"/>
      <c r="AGS958" s="34"/>
      <c r="AGZ958" s="35"/>
      <c r="AHA958" s="34"/>
      <c r="AHH958" s="35"/>
      <c r="AHI958" s="34"/>
      <c r="AHP958" s="35"/>
      <c r="AHQ958" s="34"/>
      <c r="AHX958" s="35"/>
      <c r="AHY958" s="34"/>
      <c r="AIF958" s="35"/>
      <c r="AIG958" s="34"/>
      <c r="AIN958" s="35"/>
      <c r="AIO958" s="34"/>
      <c r="AIV958" s="35"/>
      <c r="AIW958" s="34"/>
      <c r="AJD958" s="35"/>
      <c r="AJE958" s="34"/>
      <c r="AJL958" s="35"/>
      <c r="AJM958" s="34"/>
      <c r="AJT958" s="35"/>
      <c r="AJU958" s="34"/>
      <c r="AKB958" s="35"/>
      <c r="AKC958" s="34"/>
      <c r="AKJ958" s="35"/>
      <c r="AKK958" s="34"/>
      <c r="AKR958" s="35"/>
      <c r="AKS958" s="34"/>
      <c r="AKZ958" s="35"/>
      <c r="ALA958" s="34"/>
      <c r="ALH958" s="35"/>
      <c r="ALI958" s="34"/>
      <c r="ALP958" s="35"/>
      <c r="ALQ958" s="34"/>
      <c r="ALX958" s="35"/>
      <c r="ALY958" s="34"/>
      <c r="AMF958" s="35"/>
      <c r="AMG958" s="34"/>
      <c r="AMN958" s="35"/>
      <c r="AMO958" s="34"/>
      <c r="AMV958" s="35"/>
      <c r="AMW958" s="34"/>
      <c r="AND958" s="35"/>
      <c r="ANE958" s="34"/>
      <c r="ANL958" s="35"/>
      <c r="ANM958" s="34"/>
      <c r="ANT958" s="35"/>
      <c r="ANU958" s="34"/>
      <c r="AOB958" s="35"/>
      <c r="AOC958" s="34"/>
      <c r="AOJ958" s="35"/>
      <c r="AOK958" s="34"/>
      <c r="AOR958" s="35"/>
      <c r="AOS958" s="34"/>
      <c r="AOZ958" s="35"/>
      <c r="APA958" s="34"/>
      <c r="APH958" s="35"/>
      <c r="API958" s="34"/>
      <c r="APP958" s="35"/>
      <c r="APQ958" s="34"/>
      <c r="APX958" s="35"/>
      <c r="APY958" s="34"/>
      <c r="AQF958" s="35"/>
      <c r="AQG958" s="34"/>
      <c r="AQN958" s="35"/>
      <c r="AQO958" s="34"/>
      <c r="AQV958" s="35"/>
      <c r="AQW958" s="34"/>
      <c r="ARD958" s="35"/>
      <c r="ARE958" s="34"/>
      <c r="ARL958" s="35"/>
      <c r="ARM958" s="34"/>
      <c r="ART958" s="35"/>
      <c r="ARU958" s="34"/>
      <c r="ASB958" s="35"/>
      <c r="ASC958" s="34"/>
      <c r="ASJ958" s="35"/>
      <c r="ASK958" s="34"/>
      <c r="ASR958" s="35"/>
      <c r="ASS958" s="34"/>
      <c r="ASZ958" s="35"/>
      <c r="ATA958" s="34"/>
      <c r="ATH958" s="35"/>
      <c r="ATI958" s="34"/>
      <c r="ATP958" s="35"/>
      <c r="ATQ958" s="34"/>
      <c r="ATX958" s="35"/>
      <c r="ATY958" s="34"/>
      <c r="AUF958" s="35"/>
      <c r="AUG958" s="34"/>
      <c r="AUN958" s="35"/>
      <c r="AUO958" s="34"/>
      <c r="AUV958" s="35"/>
      <c r="AUW958" s="34"/>
      <c r="AVD958" s="35"/>
      <c r="AVE958" s="34"/>
      <c r="AVL958" s="35"/>
      <c r="AVM958" s="34"/>
      <c r="AVT958" s="35"/>
      <c r="AVU958" s="34"/>
      <c r="AWB958" s="35"/>
      <c r="AWC958" s="34"/>
      <c r="AWJ958" s="35"/>
      <c r="AWK958" s="34"/>
      <c r="AWR958" s="35"/>
      <c r="AWS958" s="34"/>
      <c r="AWZ958" s="35"/>
      <c r="AXA958" s="34"/>
      <c r="AXH958" s="35"/>
      <c r="AXI958" s="34"/>
      <c r="AXP958" s="35"/>
      <c r="AXQ958" s="34"/>
      <c r="AXX958" s="35"/>
      <c r="AXY958" s="34"/>
      <c r="AYF958" s="35"/>
      <c r="AYG958" s="34"/>
      <c r="AYN958" s="35"/>
      <c r="AYO958" s="34"/>
      <c r="AYV958" s="35"/>
      <c r="AYW958" s="34"/>
      <c r="AZD958" s="35"/>
      <c r="AZE958" s="34"/>
      <c r="AZL958" s="35"/>
      <c r="AZM958" s="34"/>
      <c r="AZT958" s="35"/>
      <c r="AZU958" s="34"/>
      <c r="BAB958" s="35"/>
      <c r="BAC958" s="34"/>
      <c r="BAJ958" s="35"/>
      <c r="BAK958" s="34"/>
      <c r="BAR958" s="35"/>
      <c r="BAS958" s="34"/>
      <c r="BAZ958" s="35"/>
      <c r="BBA958" s="34"/>
      <c r="BBH958" s="35"/>
      <c r="BBI958" s="34"/>
      <c r="BBP958" s="35"/>
      <c r="BBQ958" s="34"/>
      <c r="BBX958" s="35"/>
      <c r="BBY958" s="34"/>
      <c r="BCF958" s="35"/>
      <c r="BCG958" s="34"/>
      <c r="BCN958" s="35"/>
      <c r="BCO958" s="34"/>
      <c r="BCV958" s="35"/>
      <c r="BCW958" s="34"/>
      <c r="BDD958" s="35"/>
      <c r="BDE958" s="34"/>
      <c r="BDL958" s="35"/>
      <c r="BDM958" s="34"/>
      <c r="BDT958" s="35"/>
      <c r="BDU958" s="34"/>
      <c r="BEB958" s="35"/>
      <c r="BEC958" s="34"/>
      <c r="BEJ958" s="35"/>
      <c r="BEK958" s="34"/>
      <c r="BER958" s="35"/>
      <c r="BES958" s="34"/>
      <c r="BEZ958" s="35"/>
      <c r="BFA958" s="34"/>
      <c r="BFH958" s="35"/>
      <c r="BFI958" s="34"/>
      <c r="BFP958" s="35"/>
      <c r="BFQ958" s="34"/>
      <c r="BFX958" s="35"/>
      <c r="BFY958" s="34"/>
      <c r="BGF958" s="35"/>
      <c r="BGG958" s="34"/>
      <c r="BGN958" s="35"/>
      <c r="BGO958" s="34"/>
      <c r="BGV958" s="35"/>
      <c r="BGW958" s="34"/>
      <c r="BHD958" s="35"/>
      <c r="BHE958" s="34"/>
      <c r="BHL958" s="35"/>
      <c r="BHM958" s="34"/>
      <c r="BHT958" s="35"/>
      <c r="BHU958" s="34"/>
      <c r="BIB958" s="35"/>
      <c r="BIC958" s="34"/>
      <c r="BIJ958" s="35"/>
      <c r="BIK958" s="34"/>
      <c r="BIR958" s="35"/>
      <c r="BIS958" s="34"/>
      <c r="BIZ958" s="35"/>
      <c r="BJA958" s="34"/>
      <c r="BJH958" s="35"/>
      <c r="BJI958" s="34"/>
      <c r="BJP958" s="35"/>
      <c r="BJQ958" s="34"/>
      <c r="BJX958" s="35"/>
      <c r="BJY958" s="34"/>
      <c r="BKF958" s="35"/>
      <c r="BKG958" s="34"/>
      <c r="BKN958" s="35"/>
      <c r="BKO958" s="34"/>
      <c r="BKV958" s="35"/>
      <c r="BKW958" s="34"/>
      <c r="BLD958" s="35"/>
      <c r="BLE958" s="34"/>
      <c r="BLL958" s="35"/>
      <c r="BLM958" s="34"/>
      <c r="BLT958" s="35"/>
      <c r="BLU958" s="34"/>
      <c r="BMB958" s="35"/>
      <c r="BMC958" s="34"/>
      <c r="BMJ958" s="35"/>
      <c r="BMK958" s="34"/>
      <c r="BMR958" s="35"/>
      <c r="BMS958" s="34"/>
      <c r="BMZ958" s="35"/>
      <c r="BNA958" s="34"/>
      <c r="BNH958" s="35"/>
      <c r="BNI958" s="34"/>
      <c r="BNP958" s="35"/>
      <c r="BNQ958" s="34"/>
      <c r="BNX958" s="35"/>
      <c r="BNY958" s="34"/>
      <c r="BOF958" s="35"/>
      <c r="BOG958" s="34"/>
      <c r="BON958" s="35"/>
      <c r="BOO958" s="34"/>
      <c r="BOV958" s="35"/>
      <c r="BOW958" s="34"/>
      <c r="BPD958" s="35"/>
      <c r="BPE958" s="34"/>
      <c r="BPL958" s="35"/>
      <c r="BPM958" s="34"/>
      <c r="BPT958" s="35"/>
      <c r="BPU958" s="34"/>
      <c r="BQB958" s="35"/>
      <c r="BQC958" s="34"/>
      <c r="BQJ958" s="35"/>
      <c r="BQK958" s="34"/>
      <c r="BQR958" s="35"/>
      <c r="BQS958" s="34"/>
      <c r="BQZ958" s="35"/>
      <c r="BRA958" s="34"/>
      <c r="BRH958" s="35"/>
      <c r="BRI958" s="34"/>
      <c r="BRP958" s="35"/>
      <c r="BRQ958" s="34"/>
      <c r="BRX958" s="35"/>
      <c r="BRY958" s="34"/>
      <c r="BSF958" s="35"/>
      <c r="BSG958" s="34"/>
      <c r="BSN958" s="35"/>
      <c r="BSO958" s="34"/>
      <c r="BSV958" s="35"/>
      <c r="BSW958" s="34"/>
      <c r="BTD958" s="35"/>
      <c r="BTE958" s="34"/>
      <c r="BTL958" s="35"/>
      <c r="BTM958" s="34"/>
      <c r="BTT958" s="35"/>
      <c r="BTU958" s="34"/>
      <c r="BUB958" s="35"/>
      <c r="BUC958" s="34"/>
      <c r="BUJ958" s="35"/>
      <c r="BUK958" s="34"/>
      <c r="BUR958" s="35"/>
      <c r="BUS958" s="34"/>
      <c r="BUZ958" s="35"/>
      <c r="BVA958" s="34"/>
      <c r="BVH958" s="35"/>
      <c r="BVI958" s="34"/>
      <c r="BVP958" s="35"/>
      <c r="BVQ958" s="34"/>
      <c r="BVX958" s="35"/>
      <c r="BVY958" s="34"/>
      <c r="BWF958" s="35"/>
      <c r="BWG958" s="34"/>
      <c r="BWN958" s="35"/>
      <c r="BWO958" s="34"/>
      <c r="BWV958" s="35"/>
      <c r="BWW958" s="34"/>
      <c r="BXD958" s="35"/>
      <c r="BXE958" s="34"/>
      <c r="BXL958" s="35"/>
      <c r="BXM958" s="34"/>
      <c r="BXT958" s="35"/>
      <c r="BXU958" s="34"/>
      <c r="BYB958" s="35"/>
      <c r="BYC958" s="34"/>
      <c r="BYJ958" s="35"/>
      <c r="BYK958" s="34"/>
      <c r="BYR958" s="35"/>
      <c r="BYS958" s="34"/>
      <c r="BYZ958" s="35"/>
      <c r="BZA958" s="34"/>
      <c r="BZH958" s="35"/>
      <c r="BZI958" s="34"/>
      <c r="BZP958" s="35"/>
      <c r="BZQ958" s="34"/>
      <c r="BZX958" s="35"/>
      <c r="BZY958" s="34"/>
      <c r="CAF958" s="35"/>
      <c r="CAG958" s="34"/>
      <c r="CAN958" s="35"/>
      <c r="CAO958" s="34"/>
      <c r="CAV958" s="35"/>
      <c r="CAW958" s="34"/>
      <c r="CBD958" s="35"/>
      <c r="CBE958" s="34"/>
      <c r="CBL958" s="35"/>
      <c r="CBM958" s="34"/>
      <c r="CBT958" s="35"/>
      <c r="CBU958" s="34"/>
      <c r="CCB958" s="35"/>
      <c r="CCC958" s="34"/>
      <c r="CCJ958" s="35"/>
      <c r="CCK958" s="34"/>
      <c r="CCR958" s="35"/>
      <c r="CCS958" s="34"/>
      <c r="CCZ958" s="35"/>
      <c r="CDA958" s="34"/>
      <c r="CDH958" s="35"/>
      <c r="CDI958" s="34"/>
      <c r="CDP958" s="35"/>
      <c r="CDQ958" s="34"/>
      <c r="CDX958" s="35"/>
      <c r="CDY958" s="34"/>
      <c r="CEF958" s="35"/>
      <c r="CEG958" s="34"/>
      <c r="CEN958" s="35"/>
      <c r="CEO958" s="34"/>
      <c r="CEV958" s="35"/>
      <c r="CEW958" s="34"/>
      <c r="CFD958" s="35"/>
      <c r="CFE958" s="34"/>
      <c r="CFL958" s="35"/>
      <c r="CFM958" s="34"/>
      <c r="CFT958" s="35"/>
      <c r="CFU958" s="34"/>
      <c r="CGB958" s="35"/>
      <c r="CGC958" s="34"/>
      <c r="CGJ958" s="35"/>
      <c r="CGK958" s="34"/>
      <c r="CGR958" s="35"/>
      <c r="CGS958" s="34"/>
      <c r="CGZ958" s="35"/>
      <c r="CHA958" s="34"/>
      <c r="CHH958" s="35"/>
      <c r="CHI958" s="34"/>
      <c r="CHP958" s="35"/>
      <c r="CHQ958" s="34"/>
      <c r="CHX958" s="35"/>
      <c r="CHY958" s="34"/>
      <c r="CIF958" s="35"/>
      <c r="CIG958" s="34"/>
      <c r="CIN958" s="35"/>
      <c r="CIO958" s="34"/>
      <c r="CIV958" s="35"/>
      <c r="CIW958" s="34"/>
      <c r="CJD958" s="35"/>
      <c r="CJE958" s="34"/>
      <c r="CJL958" s="35"/>
      <c r="CJM958" s="34"/>
      <c r="CJT958" s="35"/>
      <c r="CJU958" s="34"/>
      <c r="CKB958" s="35"/>
      <c r="CKC958" s="34"/>
      <c r="CKJ958" s="35"/>
      <c r="CKK958" s="34"/>
      <c r="CKR958" s="35"/>
      <c r="CKS958" s="34"/>
      <c r="CKZ958" s="35"/>
      <c r="CLA958" s="34"/>
      <c r="CLH958" s="35"/>
      <c r="CLI958" s="34"/>
      <c r="CLP958" s="35"/>
      <c r="CLQ958" s="34"/>
      <c r="CLX958" s="35"/>
      <c r="CLY958" s="34"/>
      <c r="CMF958" s="35"/>
      <c r="CMG958" s="34"/>
      <c r="CMN958" s="35"/>
      <c r="CMO958" s="34"/>
      <c r="CMV958" s="35"/>
      <c r="CMW958" s="34"/>
      <c r="CND958" s="35"/>
      <c r="CNE958" s="34"/>
      <c r="CNL958" s="35"/>
      <c r="CNM958" s="34"/>
      <c r="CNT958" s="35"/>
      <c r="CNU958" s="34"/>
      <c r="COB958" s="35"/>
      <c r="COC958" s="34"/>
      <c r="COJ958" s="35"/>
      <c r="COK958" s="34"/>
      <c r="COR958" s="35"/>
      <c r="COS958" s="34"/>
      <c r="COZ958" s="35"/>
      <c r="CPA958" s="34"/>
      <c r="CPH958" s="35"/>
      <c r="CPI958" s="34"/>
      <c r="CPP958" s="35"/>
      <c r="CPQ958" s="34"/>
      <c r="CPX958" s="35"/>
      <c r="CPY958" s="34"/>
      <c r="CQF958" s="35"/>
      <c r="CQG958" s="34"/>
      <c r="CQN958" s="35"/>
      <c r="CQO958" s="34"/>
      <c r="CQV958" s="35"/>
      <c r="CQW958" s="34"/>
      <c r="CRD958" s="35"/>
      <c r="CRE958" s="34"/>
      <c r="CRL958" s="35"/>
      <c r="CRM958" s="34"/>
      <c r="CRT958" s="35"/>
      <c r="CRU958" s="34"/>
      <c r="CSB958" s="35"/>
      <c r="CSC958" s="34"/>
      <c r="CSJ958" s="35"/>
      <c r="CSK958" s="34"/>
      <c r="CSR958" s="35"/>
      <c r="CSS958" s="34"/>
      <c r="CSZ958" s="35"/>
      <c r="CTA958" s="34"/>
      <c r="CTH958" s="35"/>
      <c r="CTI958" s="34"/>
      <c r="CTP958" s="35"/>
      <c r="CTQ958" s="34"/>
      <c r="CTX958" s="35"/>
      <c r="CTY958" s="34"/>
      <c r="CUF958" s="35"/>
      <c r="CUG958" s="34"/>
      <c r="CUN958" s="35"/>
      <c r="CUO958" s="34"/>
      <c r="CUV958" s="35"/>
      <c r="CUW958" s="34"/>
      <c r="CVD958" s="35"/>
      <c r="CVE958" s="34"/>
      <c r="CVL958" s="35"/>
      <c r="CVM958" s="34"/>
      <c r="CVT958" s="35"/>
      <c r="CVU958" s="34"/>
      <c r="CWB958" s="35"/>
      <c r="CWC958" s="34"/>
      <c r="CWJ958" s="35"/>
      <c r="CWK958" s="34"/>
      <c r="CWR958" s="35"/>
      <c r="CWS958" s="34"/>
      <c r="CWZ958" s="35"/>
      <c r="CXA958" s="34"/>
      <c r="CXH958" s="35"/>
      <c r="CXI958" s="34"/>
      <c r="CXP958" s="35"/>
      <c r="CXQ958" s="34"/>
      <c r="CXX958" s="35"/>
      <c r="CXY958" s="34"/>
      <c r="CYF958" s="35"/>
      <c r="CYG958" s="34"/>
      <c r="CYN958" s="35"/>
      <c r="CYO958" s="34"/>
      <c r="CYV958" s="35"/>
      <c r="CYW958" s="34"/>
      <c r="CZD958" s="35"/>
      <c r="CZE958" s="34"/>
      <c r="CZL958" s="35"/>
      <c r="CZM958" s="34"/>
      <c r="CZT958" s="35"/>
      <c r="CZU958" s="34"/>
      <c r="DAB958" s="35"/>
      <c r="DAC958" s="34"/>
      <c r="DAJ958" s="35"/>
      <c r="DAK958" s="34"/>
      <c r="DAR958" s="35"/>
      <c r="DAS958" s="34"/>
      <c r="DAZ958" s="35"/>
      <c r="DBA958" s="34"/>
      <c r="DBH958" s="35"/>
      <c r="DBI958" s="34"/>
      <c r="DBP958" s="35"/>
      <c r="DBQ958" s="34"/>
      <c r="DBX958" s="35"/>
      <c r="DBY958" s="34"/>
      <c r="DCF958" s="35"/>
      <c r="DCG958" s="34"/>
      <c r="DCN958" s="35"/>
      <c r="DCO958" s="34"/>
      <c r="DCV958" s="35"/>
      <c r="DCW958" s="34"/>
      <c r="DDD958" s="35"/>
      <c r="DDE958" s="34"/>
      <c r="DDL958" s="35"/>
      <c r="DDM958" s="34"/>
      <c r="DDT958" s="35"/>
      <c r="DDU958" s="34"/>
      <c r="DEB958" s="35"/>
      <c r="DEC958" s="34"/>
      <c r="DEJ958" s="35"/>
      <c r="DEK958" s="34"/>
      <c r="DER958" s="35"/>
      <c r="DES958" s="34"/>
      <c r="DEZ958" s="35"/>
      <c r="DFA958" s="34"/>
      <c r="DFH958" s="35"/>
      <c r="DFI958" s="34"/>
      <c r="DFP958" s="35"/>
      <c r="DFQ958" s="34"/>
      <c r="DFX958" s="35"/>
      <c r="DFY958" s="34"/>
      <c r="DGF958" s="35"/>
      <c r="DGG958" s="34"/>
      <c r="DGN958" s="35"/>
      <c r="DGO958" s="34"/>
      <c r="DGV958" s="35"/>
      <c r="DGW958" s="34"/>
      <c r="DHD958" s="35"/>
      <c r="DHE958" s="34"/>
      <c r="DHL958" s="35"/>
      <c r="DHM958" s="34"/>
      <c r="DHT958" s="35"/>
      <c r="DHU958" s="34"/>
      <c r="DIB958" s="35"/>
      <c r="DIC958" s="34"/>
      <c r="DIJ958" s="35"/>
      <c r="DIK958" s="34"/>
      <c r="DIR958" s="35"/>
      <c r="DIS958" s="34"/>
      <c r="DIZ958" s="35"/>
      <c r="DJA958" s="34"/>
      <c r="DJH958" s="35"/>
      <c r="DJI958" s="34"/>
      <c r="DJP958" s="35"/>
      <c r="DJQ958" s="34"/>
      <c r="DJX958" s="35"/>
      <c r="DJY958" s="34"/>
      <c r="DKF958" s="35"/>
      <c r="DKG958" s="34"/>
      <c r="DKN958" s="35"/>
      <c r="DKO958" s="34"/>
      <c r="DKV958" s="35"/>
      <c r="DKW958" s="34"/>
      <c r="DLD958" s="35"/>
      <c r="DLE958" s="34"/>
      <c r="DLL958" s="35"/>
      <c r="DLM958" s="34"/>
      <c r="DLT958" s="35"/>
      <c r="DLU958" s="34"/>
      <c r="DMB958" s="35"/>
      <c r="DMC958" s="34"/>
      <c r="DMJ958" s="35"/>
      <c r="DMK958" s="34"/>
      <c r="DMR958" s="35"/>
      <c r="DMS958" s="34"/>
      <c r="DMZ958" s="35"/>
      <c r="DNA958" s="34"/>
      <c r="DNH958" s="35"/>
      <c r="DNI958" s="34"/>
      <c r="DNP958" s="35"/>
      <c r="DNQ958" s="34"/>
      <c r="DNX958" s="35"/>
      <c r="DNY958" s="34"/>
      <c r="DOF958" s="35"/>
      <c r="DOG958" s="34"/>
      <c r="DON958" s="35"/>
      <c r="DOO958" s="34"/>
      <c r="DOV958" s="35"/>
      <c r="DOW958" s="34"/>
      <c r="DPD958" s="35"/>
      <c r="DPE958" s="34"/>
      <c r="DPL958" s="35"/>
      <c r="DPM958" s="34"/>
      <c r="DPT958" s="35"/>
      <c r="DPU958" s="34"/>
      <c r="DQB958" s="35"/>
      <c r="DQC958" s="34"/>
      <c r="DQJ958" s="35"/>
      <c r="DQK958" s="34"/>
      <c r="DQR958" s="35"/>
      <c r="DQS958" s="34"/>
      <c r="DQZ958" s="35"/>
      <c r="DRA958" s="34"/>
      <c r="DRH958" s="35"/>
      <c r="DRI958" s="34"/>
      <c r="DRP958" s="35"/>
      <c r="DRQ958" s="34"/>
      <c r="DRX958" s="35"/>
      <c r="DRY958" s="34"/>
      <c r="DSF958" s="35"/>
      <c r="DSG958" s="34"/>
      <c r="DSN958" s="35"/>
      <c r="DSO958" s="34"/>
      <c r="DSV958" s="35"/>
      <c r="DSW958" s="34"/>
      <c r="DTD958" s="35"/>
      <c r="DTE958" s="34"/>
      <c r="DTL958" s="35"/>
      <c r="DTM958" s="34"/>
      <c r="DTT958" s="35"/>
      <c r="DTU958" s="34"/>
      <c r="DUB958" s="35"/>
      <c r="DUC958" s="34"/>
      <c r="DUJ958" s="35"/>
      <c r="DUK958" s="34"/>
      <c r="DUR958" s="35"/>
      <c r="DUS958" s="34"/>
      <c r="DUZ958" s="35"/>
      <c r="DVA958" s="34"/>
      <c r="DVH958" s="35"/>
      <c r="DVI958" s="34"/>
      <c r="DVP958" s="35"/>
      <c r="DVQ958" s="34"/>
      <c r="DVX958" s="35"/>
      <c r="DVY958" s="34"/>
      <c r="DWF958" s="35"/>
      <c r="DWG958" s="34"/>
      <c r="DWN958" s="35"/>
      <c r="DWO958" s="34"/>
      <c r="DWV958" s="35"/>
      <c r="DWW958" s="34"/>
      <c r="DXD958" s="35"/>
      <c r="DXE958" s="34"/>
      <c r="DXL958" s="35"/>
      <c r="DXM958" s="34"/>
      <c r="DXT958" s="35"/>
      <c r="DXU958" s="34"/>
      <c r="DYB958" s="35"/>
      <c r="DYC958" s="34"/>
      <c r="DYJ958" s="35"/>
      <c r="DYK958" s="34"/>
      <c r="DYR958" s="35"/>
      <c r="DYS958" s="34"/>
      <c r="DYZ958" s="35"/>
      <c r="DZA958" s="34"/>
      <c r="DZH958" s="35"/>
      <c r="DZI958" s="34"/>
      <c r="DZP958" s="35"/>
      <c r="DZQ958" s="34"/>
      <c r="DZX958" s="35"/>
      <c r="DZY958" s="34"/>
      <c r="EAF958" s="35"/>
      <c r="EAG958" s="34"/>
      <c r="EAN958" s="35"/>
      <c r="EAO958" s="34"/>
      <c r="EAV958" s="35"/>
      <c r="EAW958" s="34"/>
      <c r="EBD958" s="35"/>
      <c r="EBE958" s="34"/>
      <c r="EBL958" s="35"/>
      <c r="EBM958" s="34"/>
      <c r="EBT958" s="35"/>
      <c r="EBU958" s="34"/>
      <c r="ECB958" s="35"/>
      <c r="ECC958" s="34"/>
      <c r="ECJ958" s="35"/>
      <c r="ECK958" s="34"/>
      <c r="ECR958" s="35"/>
      <c r="ECS958" s="34"/>
      <c r="ECZ958" s="35"/>
      <c r="EDA958" s="34"/>
      <c r="EDH958" s="35"/>
      <c r="EDI958" s="34"/>
      <c r="EDP958" s="35"/>
      <c r="EDQ958" s="34"/>
      <c r="EDX958" s="35"/>
      <c r="EDY958" s="34"/>
      <c r="EEF958" s="35"/>
      <c r="EEG958" s="34"/>
      <c r="EEN958" s="35"/>
      <c r="EEO958" s="34"/>
      <c r="EEV958" s="35"/>
      <c r="EEW958" s="34"/>
      <c r="EFD958" s="35"/>
      <c r="EFE958" s="34"/>
      <c r="EFL958" s="35"/>
      <c r="EFM958" s="34"/>
      <c r="EFT958" s="35"/>
      <c r="EFU958" s="34"/>
      <c r="EGB958" s="35"/>
      <c r="EGC958" s="34"/>
      <c r="EGJ958" s="35"/>
      <c r="EGK958" s="34"/>
      <c r="EGR958" s="35"/>
      <c r="EGS958" s="34"/>
      <c r="EGZ958" s="35"/>
      <c r="EHA958" s="34"/>
      <c r="EHH958" s="35"/>
      <c r="EHI958" s="34"/>
      <c r="EHP958" s="35"/>
      <c r="EHQ958" s="34"/>
      <c r="EHX958" s="35"/>
      <c r="EHY958" s="34"/>
      <c r="EIF958" s="35"/>
      <c r="EIG958" s="34"/>
      <c r="EIN958" s="35"/>
      <c r="EIO958" s="34"/>
      <c r="EIV958" s="35"/>
      <c r="EIW958" s="34"/>
      <c r="EJD958" s="35"/>
      <c r="EJE958" s="34"/>
      <c r="EJL958" s="35"/>
      <c r="EJM958" s="34"/>
      <c r="EJT958" s="35"/>
      <c r="EJU958" s="34"/>
      <c r="EKB958" s="35"/>
      <c r="EKC958" s="34"/>
      <c r="EKJ958" s="35"/>
      <c r="EKK958" s="34"/>
      <c r="EKR958" s="35"/>
      <c r="EKS958" s="34"/>
      <c r="EKZ958" s="35"/>
      <c r="ELA958" s="34"/>
      <c r="ELH958" s="35"/>
      <c r="ELI958" s="34"/>
      <c r="ELP958" s="35"/>
      <c r="ELQ958" s="34"/>
      <c r="ELX958" s="35"/>
      <c r="ELY958" s="34"/>
      <c r="EMF958" s="35"/>
      <c r="EMG958" s="34"/>
      <c r="EMN958" s="35"/>
      <c r="EMO958" s="34"/>
      <c r="EMV958" s="35"/>
      <c r="EMW958" s="34"/>
      <c r="END958" s="35"/>
      <c r="ENE958" s="34"/>
      <c r="ENL958" s="35"/>
      <c r="ENM958" s="34"/>
      <c r="ENT958" s="35"/>
      <c r="ENU958" s="34"/>
      <c r="EOB958" s="35"/>
      <c r="EOC958" s="34"/>
      <c r="EOJ958" s="35"/>
      <c r="EOK958" s="34"/>
      <c r="EOR958" s="35"/>
      <c r="EOS958" s="34"/>
      <c r="EOZ958" s="35"/>
      <c r="EPA958" s="34"/>
      <c r="EPH958" s="35"/>
      <c r="EPI958" s="34"/>
      <c r="EPP958" s="35"/>
      <c r="EPQ958" s="34"/>
      <c r="EPX958" s="35"/>
      <c r="EPY958" s="34"/>
      <c r="EQF958" s="35"/>
      <c r="EQG958" s="34"/>
      <c r="EQN958" s="35"/>
      <c r="EQO958" s="34"/>
      <c r="EQV958" s="35"/>
      <c r="EQW958" s="34"/>
      <c r="ERD958" s="35"/>
      <c r="ERE958" s="34"/>
      <c r="ERL958" s="35"/>
      <c r="ERM958" s="34"/>
      <c r="ERT958" s="35"/>
      <c r="ERU958" s="34"/>
      <c r="ESB958" s="35"/>
      <c r="ESC958" s="34"/>
      <c r="ESJ958" s="35"/>
      <c r="ESK958" s="34"/>
      <c r="ESR958" s="35"/>
      <c r="ESS958" s="34"/>
      <c r="ESZ958" s="35"/>
      <c r="ETA958" s="34"/>
      <c r="ETH958" s="35"/>
      <c r="ETI958" s="34"/>
      <c r="ETP958" s="35"/>
      <c r="ETQ958" s="34"/>
      <c r="ETX958" s="35"/>
      <c r="ETY958" s="34"/>
      <c r="EUF958" s="35"/>
      <c r="EUG958" s="34"/>
      <c r="EUN958" s="35"/>
      <c r="EUO958" s="34"/>
      <c r="EUV958" s="35"/>
      <c r="EUW958" s="34"/>
      <c r="EVD958" s="35"/>
      <c r="EVE958" s="34"/>
      <c r="EVL958" s="35"/>
      <c r="EVM958" s="34"/>
      <c r="EVT958" s="35"/>
      <c r="EVU958" s="34"/>
      <c r="EWB958" s="35"/>
      <c r="EWC958" s="34"/>
      <c r="EWJ958" s="35"/>
      <c r="EWK958" s="34"/>
      <c r="EWR958" s="35"/>
      <c r="EWS958" s="34"/>
      <c r="EWZ958" s="35"/>
      <c r="EXA958" s="34"/>
      <c r="EXH958" s="35"/>
      <c r="EXI958" s="34"/>
      <c r="EXP958" s="35"/>
      <c r="EXQ958" s="34"/>
      <c r="EXX958" s="35"/>
      <c r="EXY958" s="34"/>
      <c r="EYF958" s="35"/>
      <c r="EYG958" s="34"/>
      <c r="EYN958" s="35"/>
      <c r="EYO958" s="34"/>
      <c r="EYV958" s="35"/>
      <c r="EYW958" s="34"/>
      <c r="EZD958" s="35"/>
      <c r="EZE958" s="34"/>
      <c r="EZL958" s="35"/>
      <c r="EZM958" s="34"/>
      <c r="EZT958" s="35"/>
      <c r="EZU958" s="34"/>
      <c r="FAB958" s="35"/>
      <c r="FAC958" s="34"/>
      <c r="FAJ958" s="35"/>
      <c r="FAK958" s="34"/>
      <c r="FAR958" s="35"/>
      <c r="FAS958" s="34"/>
      <c r="FAZ958" s="35"/>
      <c r="FBA958" s="34"/>
      <c r="FBH958" s="35"/>
      <c r="FBI958" s="34"/>
      <c r="FBP958" s="35"/>
      <c r="FBQ958" s="34"/>
      <c r="FBX958" s="35"/>
      <c r="FBY958" s="34"/>
      <c r="FCF958" s="35"/>
      <c r="FCG958" s="34"/>
      <c r="FCN958" s="35"/>
      <c r="FCO958" s="34"/>
      <c r="FCV958" s="35"/>
      <c r="FCW958" s="34"/>
      <c r="FDD958" s="35"/>
      <c r="FDE958" s="34"/>
      <c r="FDL958" s="35"/>
      <c r="FDM958" s="34"/>
      <c r="FDT958" s="35"/>
      <c r="FDU958" s="34"/>
      <c r="FEB958" s="35"/>
      <c r="FEC958" s="34"/>
      <c r="FEJ958" s="35"/>
      <c r="FEK958" s="34"/>
      <c r="FER958" s="35"/>
      <c r="FES958" s="34"/>
      <c r="FEZ958" s="35"/>
      <c r="FFA958" s="34"/>
      <c r="FFH958" s="35"/>
      <c r="FFI958" s="34"/>
      <c r="FFP958" s="35"/>
      <c r="FFQ958" s="34"/>
      <c r="FFX958" s="35"/>
      <c r="FFY958" s="34"/>
      <c r="FGF958" s="35"/>
      <c r="FGG958" s="34"/>
      <c r="FGN958" s="35"/>
      <c r="FGO958" s="34"/>
      <c r="FGV958" s="35"/>
      <c r="FGW958" s="34"/>
      <c r="FHD958" s="35"/>
      <c r="FHE958" s="34"/>
      <c r="FHL958" s="35"/>
      <c r="FHM958" s="34"/>
      <c r="FHT958" s="35"/>
      <c r="FHU958" s="34"/>
      <c r="FIB958" s="35"/>
      <c r="FIC958" s="34"/>
      <c r="FIJ958" s="35"/>
      <c r="FIK958" s="34"/>
      <c r="FIR958" s="35"/>
      <c r="FIS958" s="34"/>
      <c r="FIZ958" s="35"/>
      <c r="FJA958" s="34"/>
      <c r="FJH958" s="35"/>
      <c r="FJI958" s="34"/>
      <c r="FJP958" s="35"/>
      <c r="FJQ958" s="34"/>
      <c r="FJX958" s="35"/>
      <c r="FJY958" s="34"/>
      <c r="FKF958" s="35"/>
      <c r="FKG958" s="34"/>
      <c r="FKN958" s="35"/>
      <c r="FKO958" s="34"/>
      <c r="FKV958" s="35"/>
      <c r="FKW958" s="34"/>
      <c r="FLD958" s="35"/>
      <c r="FLE958" s="34"/>
      <c r="FLL958" s="35"/>
      <c r="FLM958" s="34"/>
      <c r="FLT958" s="35"/>
      <c r="FLU958" s="34"/>
      <c r="FMB958" s="35"/>
      <c r="FMC958" s="34"/>
      <c r="FMJ958" s="35"/>
      <c r="FMK958" s="34"/>
      <c r="FMR958" s="35"/>
      <c r="FMS958" s="34"/>
      <c r="FMZ958" s="35"/>
      <c r="FNA958" s="34"/>
      <c r="FNH958" s="35"/>
      <c r="FNI958" s="34"/>
      <c r="FNP958" s="35"/>
      <c r="FNQ958" s="34"/>
      <c r="FNX958" s="35"/>
      <c r="FNY958" s="34"/>
      <c r="FOF958" s="35"/>
      <c r="FOG958" s="34"/>
      <c r="FON958" s="35"/>
      <c r="FOO958" s="34"/>
      <c r="FOV958" s="35"/>
      <c r="FOW958" s="34"/>
      <c r="FPD958" s="35"/>
      <c r="FPE958" s="34"/>
      <c r="FPL958" s="35"/>
      <c r="FPM958" s="34"/>
      <c r="FPT958" s="35"/>
      <c r="FPU958" s="34"/>
      <c r="FQB958" s="35"/>
      <c r="FQC958" s="34"/>
      <c r="FQJ958" s="35"/>
      <c r="FQK958" s="34"/>
      <c r="FQR958" s="35"/>
      <c r="FQS958" s="34"/>
      <c r="FQZ958" s="35"/>
      <c r="FRA958" s="34"/>
      <c r="FRH958" s="35"/>
      <c r="FRI958" s="34"/>
      <c r="FRP958" s="35"/>
      <c r="FRQ958" s="34"/>
      <c r="FRX958" s="35"/>
      <c r="FRY958" s="34"/>
      <c r="FSF958" s="35"/>
      <c r="FSG958" s="34"/>
      <c r="FSN958" s="35"/>
      <c r="FSO958" s="34"/>
      <c r="FSV958" s="35"/>
      <c r="FSW958" s="34"/>
      <c r="FTD958" s="35"/>
      <c r="FTE958" s="34"/>
      <c r="FTL958" s="35"/>
      <c r="FTM958" s="34"/>
      <c r="FTT958" s="35"/>
      <c r="FTU958" s="34"/>
      <c r="FUB958" s="35"/>
      <c r="FUC958" s="34"/>
      <c r="FUJ958" s="35"/>
      <c r="FUK958" s="34"/>
      <c r="FUR958" s="35"/>
      <c r="FUS958" s="34"/>
      <c r="FUZ958" s="35"/>
      <c r="FVA958" s="34"/>
      <c r="FVH958" s="35"/>
      <c r="FVI958" s="34"/>
      <c r="FVP958" s="35"/>
      <c r="FVQ958" s="34"/>
      <c r="FVX958" s="35"/>
      <c r="FVY958" s="34"/>
      <c r="FWF958" s="35"/>
      <c r="FWG958" s="34"/>
      <c r="FWN958" s="35"/>
      <c r="FWO958" s="34"/>
      <c r="FWV958" s="35"/>
      <c r="FWW958" s="34"/>
      <c r="FXD958" s="35"/>
      <c r="FXE958" s="34"/>
      <c r="FXL958" s="35"/>
      <c r="FXM958" s="34"/>
      <c r="FXT958" s="35"/>
      <c r="FXU958" s="34"/>
      <c r="FYB958" s="35"/>
      <c r="FYC958" s="34"/>
      <c r="FYJ958" s="35"/>
      <c r="FYK958" s="34"/>
      <c r="FYR958" s="35"/>
      <c r="FYS958" s="34"/>
      <c r="FYZ958" s="35"/>
      <c r="FZA958" s="34"/>
      <c r="FZH958" s="35"/>
      <c r="FZI958" s="34"/>
      <c r="FZP958" s="35"/>
      <c r="FZQ958" s="34"/>
      <c r="FZX958" s="35"/>
      <c r="FZY958" s="34"/>
      <c r="GAF958" s="35"/>
      <c r="GAG958" s="34"/>
      <c r="GAN958" s="35"/>
      <c r="GAO958" s="34"/>
      <c r="GAV958" s="35"/>
      <c r="GAW958" s="34"/>
      <c r="GBD958" s="35"/>
      <c r="GBE958" s="34"/>
      <c r="GBL958" s="35"/>
      <c r="GBM958" s="34"/>
      <c r="GBT958" s="35"/>
      <c r="GBU958" s="34"/>
      <c r="GCB958" s="35"/>
      <c r="GCC958" s="34"/>
      <c r="GCJ958" s="35"/>
      <c r="GCK958" s="34"/>
      <c r="GCR958" s="35"/>
      <c r="GCS958" s="34"/>
      <c r="GCZ958" s="35"/>
      <c r="GDA958" s="34"/>
      <c r="GDH958" s="35"/>
      <c r="GDI958" s="34"/>
      <c r="GDP958" s="35"/>
      <c r="GDQ958" s="34"/>
      <c r="GDX958" s="35"/>
      <c r="GDY958" s="34"/>
      <c r="GEF958" s="35"/>
      <c r="GEG958" s="34"/>
      <c r="GEN958" s="35"/>
      <c r="GEO958" s="34"/>
      <c r="GEV958" s="35"/>
      <c r="GEW958" s="34"/>
      <c r="GFD958" s="35"/>
      <c r="GFE958" s="34"/>
      <c r="GFL958" s="35"/>
      <c r="GFM958" s="34"/>
      <c r="GFT958" s="35"/>
      <c r="GFU958" s="34"/>
      <c r="GGB958" s="35"/>
      <c r="GGC958" s="34"/>
      <c r="GGJ958" s="35"/>
      <c r="GGK958" s="34"/>
      <c r="GGR958" s="35"/>
      <c r="GGS958" s="34"/>
      <c r="GGZ958" s="35"/>
      <c r="GHA958" s="34"/>
      <c r="GHH958" s="35"/>
      <c r="GHI958" s="34"/>
      <c r="GHP958" s="35"/>
      <c r="GHQ958" s="34"/>
      <c r="GHX958" s="35"/>
      <c r="GHY958" s="34"/>
      <c r="GIF958" s="35"/>
      <c r="GIG958" s="34"/>
      <c r="GIN958" s="35"/>
      <c r="GIO958" s="34"/>
      <c r="GIV958" s="35"/>
      <c r="GIW958" s="34"/>
      <c r="GJD958" s="35"/>
      <c r="GJE958" s="34"/>
      <c r="GJL958" s="35"/>
      <c r="GJM958" s="34"/>
      <c r="GJT958" s="35"/>
      <c r="GJU958" s="34"/>
      <c r="GKB958" s="35"/>
      <c r="GKC958" s="34"/>
      <c r="GKJ958" s="35"/>
      <c r="GKK958" s="34"/>
      <c r="GKR958" s="35"/>
      <c r="GKS958" s="34"/>
      <c r="GKZ958" s="35"/>
      <c r="GLA958" s="34"/>
      <c r="GLH958" s="35"/>
      <c r="GLI958" s="34"/>
      <c r="GLP958" s="35"/>
      <c r="GLQ958" s="34"/>
      <c r="GLX958" s="35"/>
      <c r="GLY958" s="34"/>
      <c r="GMF958" s="35"/>
      <c r="GMG958" s="34"/>
      <c r="GMN958" s="35"/>
      <c r="GMO958" s="34"/>
      <c r="GMV958" s="35"/>
      <c r="GMW958" s="34"/>
      <c r="GND958" s="35"/>
      <c r="GNE958" s="34"/>
      <c r="GNL958" s="35"/>
      <c r="GNM958" s="34"/>
      <c r="GNT958" s="35"/>
      <c r="GNU958" s="34"/>
      <c r="GOB958" s="35"/>
      <c r="GOC958" s="34"/>
      <c r="GOJ958" s="35"/>
      <c r="GOK958" s="34"/>
      <c r="GOR958" s="35"/>
      <c r="GOS958" s="34"/>
      <c r="GOZ958" s="35"/>
      <c r="GPA958" s="34"/>
      <c r="GPH958" s="35"/>
      <c r="GPI958" s="34"/>
      <c r="GPP958" s="35"/>
      <c r="GPQ958" s="34"/>
      <c r="GPX958" s="35"/>
      <c r="GPY958" s="34"/>
      <c r="GQF958" s="35"/>
      <c r="GQG958" s="34"/>
      <c r="GQN958" s="35"/>
      <c r="GQO958" s="34"/>
      <c r="GQV958" s="35"/>
      <c r="GQW958" s="34"/>
      <c r="GRD958" s="35"/>
      <c r="GRE958" s="34"/>
      <c r="GRL958" s="35"/>
      <c r="GRM958" s="34"/>
      <c r="GRT958" s="35"/>
      <c r="GRU958" s="34"/>
      <c r="GSB958" s="35"/>
      <c r="GSC958" s="34"/>
      <c r="GSJ958" s="35"/>
      <c r="GSK958" s="34"/>
      <c r="GSR958" s="35"/>
      <c r="GSS958" s="34"/>
      <c r="GSZ958" s="35"/>
      <c r="GTA958" s="34"/>
      <c r="GTH958" s="35"/>
      <c r="GTI958" s="34"/>
      <c r="GTP958" s="35"/>
      <c r="GTQ958" s="34"/>
      <c r="GTX958" s="35"/>
      <c r="GTY958" s="34"/>
      <c r="GUF958" s="35"/>
      <c r="GUG958" s="34"/>
      <c r="GUN958" s="35"/>
      <c r="GUO958" s="34"/>
      <c r="GUV958" s="35"/>
      <c r="GUW958" s="34"/>
      <c r="GVD958" s="35"/>
      <c r="GVE958" s="34"/>
      <c r="GVL958" s="35"/>
      <c r="GVM958" s="34"/>
      <c r="GVT958" s="35"/>
      <c r="GVU958" s="34"/>
      <c r="GWB958" s="35"/>
      <c r="GWC958" s="34"/>
      <c r="GWJ958" s="35"/>
      <c r="GWK958" s="34"/>
      <c r="GWR958" s="35"/>
      <c r="GWS958" s="34"/>
      <c r="GWZ958" s="35"/>
      <c r="GXA958" s="34"/>
      <c r="GXH958" s="35"/>
      <c r="GXI958" s="34"/>
      <c r="GXP958" s="35"/>
      <c r="GXQ958" s="34"/>
      <c r="GXX958" s="35"/>
      <c r="GXY958" s="34"/>
      <c r="GYF958" s="35"/>
      <c r="GYG958" s="34"/>
      <c r="GYN958" s="35"/>
      <c r="GYO958" s="34"/>
      <c r="GYV958" s="35"/>
      <c r="GYW958" s="34"/>
      <c r="GZD958" s="35"/>
      <c r="GZE958" s="34"/>
      <c r="GZL958" s="35"/>
      <c r="GZM958" s="34"/>
      <c r="GZT958" s="35"/>
      <c r="GZU958" s="34"/>
      <c r="HAB958" s="35"/>
      <c r="HAC958" s="34"/>
      <c r="HAJ958" s="35"/>
      <c r="HAK958" s="34"/>
      <c r="HAR958" s="35"/>
      <c r="HAS958" s="34"/>
      <c r="HAZ958" s="35"/>
      <c r="HBA958" s="34"/>
      <c r="HBH958" s="35"/>
      <c r="HBI958" s="34"/>
      <c r="HBP958" s="35"/>
      <c r="HBQ958" s="34"/>
      <c r="HBX958" s="35"/>
      <c r="HBY958" s="34"/>
      <c r="HCF958" s="35"/>
      <c r="HCG958" s="34"/>
      <c r="HCN958" s="35"/>
      <c r="HCO958" s="34"/>
      <c r="HCV958" s="35"/>
      <c r="HCW958" s="34"/>
      <c r="HDD958" s="35"/>
      <c r="HDE958" s="34"/>
      <c r="HDL958" s="35"/>
      <c r="HDM958" s="34"/>
      <c r="HDT958" s="35"/>
      <c r="HDU958" s="34"/>
      <c r="HEB958" s="35"/>
      <c r="HEC958" s="34"/>
      <c r="HEJ958" s="35"/>
      <c r="HEK958" s="34"/>
      <c r="HER958" s="35"/>
      <c r="HES958" s="34"/>
      <c r="HEZ958" s="35"/>
      <c r="HFA958" s="34"/>
      <c r="HFH958" s="35"/>
      <c r="HFI958" s="34"/>
      <c r="HFP958" s="35"/>
      <c r="HFQ958" s="34"/>
      <c r="HFX958" s="35"/>
      <c r="HFY958" s="34"/>
      <c r="HGF958" s="35"/>
      <c r="HGG958" s="34"/>
      <c r="HGN958" s="35"/>
      <c r="HGO958" s="34"/>
      <c r="HGV958" s="35"/>
      <c r="HGW958" s="34"/>
      <c r="HHD958" s="35"/>
      <c r="HHE958" s="34"/>
      <c r="HHL958" s="35"/>
      <c r="HHM958" s="34"/>
      <c r="HHT958" s="35"/>
      <c r="HHU958" s="34"/>
      <c r="HIB958" s="35"/>
      <c r="HIC958" s="34"/>
      <c r="HIJ958" s="35"/>
      <c r="HIK958" s="34"/>
      <c r="HIR958" s="35"/>
      <c r="HIS958" s="34"/>
      <c r="HIZ958" s="35"/>
      <c r="HJA958" s="34"/>
      <c r="HJH958" s="35"/>
      <c r="HJI958" s="34"/>
      <c r="HJP958" s="35"/>
      <c r="HJQ958" s="34"/>
      <c r="HJX958" s="35"/>
      <c r="HJY958" s="34"/>
      <c r="HKF958" s="35"/>
      <c r="HKG958" s="34"/>
      <c r="HKN958" s="35"/>
      <c r="HKO958" s="34"/>
      <c r="HKV958" s="35"/>
      <c r="HKW958" s="34"/>
      <c r="HLD958" s="35"/>
      <c r="HLE958" s="34"/>
      <c r="HLL958" s="35"/>
      <c r="HLM958" s="34"/>
      <c r="HLT958" s="35"/>
      <c r="HLU958" s="34"/>
      <c r="HMB958" s="35"/>
      <c r="HMC958" s="34"/>
      <c r="HMJ958" s="35"/>
      <c r="HMK958" s="34"/>
      <c r="HMR958" s="35"/>
      <c r="HMS958" s="34"/>
      <c r="HMZ958" s="35"/>
      <c r="HNA958" s="34"/>
      <c r="HNH958" s="35"/>
      <c r="HNI958" s="34"/>
      <c r="HNP958" s="35"/>
      <c r="HNQ958" s="34"/>
      <c r="HNX958" s="35"/>
      <c r="HNY958" s="34"/>
      <c r="HOF958" s="35"/>
      <c r="HOG958" s="34"/>
      <c r="HON958" s="35"/>
      <c r="HOO958" s="34"/>
      <c r="HOV958" s="35"/>
      <c r="HOW958" s="34"/>
      <c r="HPD958" s="35"/>
      <c r="HPE958" s="34"/>
      <c r="HPL958" s="35"/>
      <c r="HPM958" s="34"/>
      <c r="HPT958" s="35"/>
      <c r="HPU958" s="34"/>
      <c r="HQB958" s="35"/>
      <c r="HQC958" s="34"/>
      <c r="HQJ958" s="35"/>
      <c r="HQK958" s="34"/>
      <c r="HQR958" s="35"/>
      <c r="HQS958" s="34"/>
      <c r="HQZ958" s="35"/>
      <c r="HRA958" s="34"/>
      <c r="HRH958" s="35"/>
      <c r="HRI958" s="34"/>
      <c r="HRP958" s="35"/>
      <c r="HRQ958" s="34"/>
      <c r="HRX958" s="35"/>
      <c r="HRY958" s="34"/>
      <c r="HSF958" s="35"/>
      <c r="HSG958" s="34"/>
      <c r="HSN958" s="35"/>
      <c r="HSO958" s="34"/>
      <c r="HSV958" s="35"/>
      <c r="HSW958" s="34"/>
      <c r="HTD958" s="35"/>
      <c r="HTE958" s="34"/>
      <c r="HTL958" s="35"/>
      <c r="HTM958" s="34"/>
      <c r="HTT958" s="35"/>
      <c r="HTU958" s="34"/>
      <c r="HUB958" s="35"/>
      <c r="HUC958" s="34"/>
      <c r="HUJ958" s="35"/>
      <c r="HUK958" s="34"/>
      <c r="HUR958" s="35"/>
      <c r="HUS958" s="34"/>
      <c r="HUZ958" s="35"/>
      <c r="HVA958" s="34"/>
      <c r="HVH958" s="35"/>
      <c r="HVI958" s="34"/>
      <c r="HVP958" s="35"/>
      <c r="HVQ958" s="34"/>
      <c r="HVX958" s="35"/>
      <c r="HVY958" s="34"/>
      <c r="HWF958" s="35"/>
      <c r="HWG958" s="34"/>
      <c r="HWN958" s="35"/>
      <c r="HWO958" s="34"/>
      <c r="HWV958" s="35"/>
      <c r="HWW958" s="34"/>
      <c r="HXD958" s="35"/>
      <c r="HXE958" s="34"/>
      <c r="HXL958" s="35"/>
      <c r="HXM958" s="34"/>
      <c r="HXT958" s="35"/>
      <c r="HXU958" s="34"/>
      <c r="HYB958" s="35"/>
      <c r="HYC958" s="34"/>
      <c r="HYJ958" s="35"/>
      <c r="HYK958" s="34"/>
      <c r="HYR958" s="35"/>
      <c r="HYS958" s="34"/>
      <c r="HYZ958" s="35"/>
      <c r="HZA958" s="34"/>
      <c r="HZH958" s="35"/>
      <c r="HZI958" s="34"/>
      <c r="HZP958" s="35"/>
      <c r="HZQ958" s="34"/>
      <c r="HZX958" s="35"/>
      <c r="HZY958" s="34"/>
      <c r="IAF958" s="35"/>
      <c r="IAG958" s="34"/>
      <c r="IAN958" s="35"/>
      <c r="IAO958" s="34"/>
      <c r="IAV958" s="35"/>
      <c r="IAW958" s="34"/>
      <c r="IBD958" s="35"/>
      <c r="IBE958" s="34"/>
      <c r="IBL958" s="35"/>
      <c r="IBM958" s="34"/>
      <c r="IBT958" s="35"/>
      <c r="IBU958" s="34"/>
      <c r="ICB958" s="35"/>
      <c r="ICC958" s="34"/>
      <c r="ICJ958" s="35"/>
      <c r="ICK958" s="34"/>
      <c r="ICR958" s="35"/>
      <c r="ICS958" s="34"/>
      <c r="ICZ958" s="35"/>
      <c r="IDA958" s="34"/>
      <c r="IDH958" s="35"/>
      <c r="IDI958" s="34"/>
      <c r="IDP958" s="35"/>
      <c r="IDQ958" s="34"/>
      <c r="IDX958" s="35"/>
      <c r="IDY958" s="34"/>
      <c r="IEF958" s="35"/>
      <c r="IEG958" s="34"/>
      <c r="IEN958" s="35"/>
      <c r="IEO958" s="34"/>
      <c r="IEV958" s="35"/>
      <c r="IEW958" s="34"/>
      <c r="IFD958" s="35"/>
      <c r="IFE958" s="34"/>
      <c r="IFL958" s="35"/>
      <c r="IFM958" s="34"/>
      <c r="IFT958" s="35"/>
      <c r="IFU958" s="34"/>
      <c r="IGB958" s="35"/>
      <c r="IGC958" s="34"/>
      <c r="IGJ958" s="35"/>
      <c r="IGK958" s="34"/>
      <c r="IGR958" s="35"/>
      <c r="IGS958" s="34"/>
      <c r="IGZ958" s="35"/>
      <c r="IHA958" s="34"/>
      <c r="IHH958" s="35"/>
      <c r="IHI958" s="34"/>
      <c r="IHP958" s="35"/>
      <c r="IHQ958" s="34"/>
      <c r="IHX958" s="35"/>
      <c r="IHY958" s="34"/>
      <c r="IIF958" s="35"/>
      <c r="IIG958" s="34"/>
      <c r="IIN958" s="35"/>
      <c r="IIO958" s="34"/>
      <c r="IIV958" s="35"/>
      <c r="IIW958" s="34"/>
      <c r="IJD958" s="35"/>
      <c r="IJE958" s="34"/>
      <c r="IJL958" s="35"/>
      <c r="IJM958" s="34"/>
      <c r="IJT958" s="35"/>
      <c r="IJU958" s="34"/>
      <c r="IKB958" s="35"/>
      <c r="IKC958" s="34"/>
      <c r="IKJ958" s="35"/>
      <c r="IKK958" s="34"/>
      <c r="IKR958" s="35"/>
      <c r="IKS958" s="34"/>
      <c r="IKZ958" s="35"/>
      <c r="ILA958" s="34"/>
      <c r="ILH958" s="35"/>
      <c r="ILI958" s="34"/>
      <c r="ILP958" s="35"/>
      <c r="ILQ958" s="34"/>
      <c r="ILX958" s="35"/>
      <c r="ILY958" s="34"/>
      <c r="IMF958" s="35"/>
      <c r="IMG958" s="34"/>
      <c r="IMN958" s="35"/>
      <c r="IMO958" s="34"/>
      <c r="IMV958" s="35"/>
      <c r="IMW958" s="34"/>
      <c r="IND958" s="35"/>
      <c r="INE958" s="34"/>
      <c r="INL958" s="35"/>
      <c r="INM958" s="34"/>
      <c r="INT958" s="35"/>
      <c r="INU958" s="34"/>
      <c r="IOB958" s="35"/>
      <c r="IOC958" s="34"/>
      <c r="IOJ958" s="35"/>
      <c r="IOK958" s="34"/>
      <c r="IOR958" s="35"/>
      <c r="IOS958" s="34"/>
      <c r="IOZ958" s="35"/>
      <c r="IPA958" s="34"/>
      <c r="IPH958" s="35"/>
      <c r="IPI958" s="34"/>
      <c r="IPP958" s="35"/>
      <c r="IPQ958" s="34"/>
      <c r="IPX958" s="35"/>
      <c r="IPY958" s="34"/>
      <c r="IQF958" s="35"/>
      <c r="IQG958" s="34"/>
      <c r="IQN958" s="35"/>
      <c r="IQO958" s="34"/>
      <c r="IQV958" s="35"/>
      <c r="IQW958" s="34"/>
      <c r="IRD958" s="35"/>
      <c r="IRE958" s="34"/>
      <c r="IRL958" s="35"/>
      <c r="IRM958" s="34"/>
      <c r="IRT958" s="35"/>
      <c r="IRU958" s="34"/>
      <c r="ISB958" s="35"/>
      <c r="ISC958" s="34"/>
      <c r="ISJ958" s="35"/>
      <c r="ISK958" s="34"/>
      <c r="ISR958" s="35"/>
      <c r="ISS958" s="34"/>
      <c r="ISZ958" s="35"/>
      <c r="ITA958" s="34"/>
      <c r="ITH958" s="35"/>
      <c r="ITI958" s="34"/>
      <c r="ITP958" s="35"/>
      <c r="ITQ958" s="34"/>
      <c r="ITX958" s="35"/>
      <c r="ITY958" s="34"/>
      <c r="IUF958" s="35"/>
      <c r="IUG958" s="34"/>
      <c r="IUN958" s="35"/>
      <c r="IUO958" s="34"/>
      <c r="IUV958" s="35"/>
      <c r="IUW958" s="34"/>
      <c r="IVD958" s="35"/>
      <c r="IVE958" s="34"/>
      <c r="IVL958" s="35"/>
      <c r="IVM958" s="34"/>
      <c r="IVT958" s="35"/>
      <c r="IVU958" s="34"/>
      <c r="IWB958" s="35"/>
      <c r="IWC958" s="34"/>
      <c r="IWJ958" s="35"/>
      <c r="IWK958" s="34"/>
      <c r="IWR958" s="35"/>
      <c r="IWS958" s="34"/>
      <c r="IWZ958" s="35"/>
      <c r="IXA958" s="34"/>
      <c r="IXH958" s="35"/>
      <c r="IXI958" s="34"/>
      <c r="IXP958" s="35"/>
      <c r="IXQ958" s="34"/>
      <c r="IXX958" s="35"/>
      <c r="IXY958" s="34"/>
      <c r="IYF958" s="35"/>
      <c r="IYG958" s="34"/>
      <c r="IYN958" s="35"/>
      <c r="IYO958" s="34"/>
      <c r="IYV958" s="35"/>
      <c r="IYW958" s="34"/>
      <c r="IZD958" s="35"/>
      <c r="IZE958" s="34"/>
      <c r="IZL958" s="35"/>
      <c r="IZM958" s="34"/>
      <c r="IZT958" s="35"/>
      <c r="IZU958" s="34"/>
      <c r="JAB958" s="35"/>
      <c r="JAC958" s="34"/>
      <c r="JAJ958" s="35"/>
      <c r="JAK958" s="34"/>
      <c r="JAR958" s="35"/>
      <c r="JAS958" s="34"/>
      <c r="JAZ958" s="35"/>
      <c r="JBA958" s="34"/>
      <c r="JBH958" s="35"/>
      <c r="JBI958" s="34"/>
      <c r="JBP958" s="35"/>
      <c r="JBQ958" s="34"/>
      <c r="JBX958" s="35"/>
      <c r="JBY958" s="34"/>
      <c r="JCF958" s="35"/>
      <c r="JCG958" s="34"/>
      <c r="JCN958" s="35"/>
      <c r="JCO958" s="34"/>
      <c r="JCV958" s="35"/>
      <c r="JCW958" s="34"/>
      <c r="JDD958" s="35"/>
      <c r="JDE958" s="34"/>
      <c r="JDL958" s="35"/>
      <c r="JDM958" s="34"/>
      <c r="JDT958" s="35"/>
      <c r="JDU958" s="34"/>
      <c r="JEB958" s="35"/>
      <c r="JEC958" s="34"/>
      <c r="JEJ958" s="35"/>
      <c r="JEK958" s="34"/>
      <c r="JER958" s="35"/>
      <c r="JES958" s="34"/>
      <c r="JEZ958" s="35"/>
      <c r="JFA958" s="34"/>
      <c r="JFH958" s="35"/>
      <c r="JFI958" s="34"/>
      <c r="JFP958" s="35"/>
      <c r="JFQ958" s="34"/>
      <c r="JFX958" s="35"/>
      <c r="JFY958" s="34"/>
      <c r="JGF958" s="35"/>
      <c r="JGG958" s="34"/>
      <c r="JGN958" s="35"/>
      <c r="JGO958" s="34"/>
      <c r="JGV958" s="35"/>
      <c r="JGW958" s="34"/>
      <c r="JHD958" s="35"/>
      <c r="JHE958" s="34"/>
      <c r="JHL958" s="35"/>
      <c r="JHM958" s="34"/>
      <c r="JHT958" s="35"/>
      <c r="JHU958" s="34"/>
      <c r="JIB958" s="35"/>
      <c r="JIC958" s="34"/>
      <c r="JIJ958" s="35"/>
      <c r="JIK958" s="34"/>
      <c r="JIR958" s="35"/>
      <c r="JIS958" s="34"/>
      <c r="JIZ958" s="35"/>
      <c r="JJA958" s="34"/>
      <c r="JJH958" s="35"/>
      <c r="JJI958" s="34"/>
      <c r="JJP958" s="35"/>
      <c r="JJQ958" s="34"/>
      <c r="JJX958" s="35"/>
      <c r="JJY958" s="34"/>
      <c r="JKF958" s="35"/>
      <c r="JKG958" s="34"/>
      <c r="JKN958" s="35"/>
      <c r="JKO958" s="34"/>
      <c r="JKV958" s="35"/>
      <c r="JKW958" s="34"/>
      <c r="JLD958" s="35"/>
      <c r="JLE958" s="34"/>
      <c r="JLL958" s="35"/>
      <c r="JLM958" s="34"/>
      <c r="JLT958" s="35"/>
      <c r="JLU958" s="34"/>
      <c r="JMB958" s="35"/>
      <c r="JMC958" s="34"/>
      <c r="JMJ958" s="35"/>
      <c r="JMK958" s="34"/>
      <c r="JMR958" s="35"/>
      <c r="JMS958" s="34"/>
      <c r="JMZ958" s="35"/>
      <c r="JNA958" s="34"/>
      <c r="JNH958" s="35"/>
      <c r="JNI958" s="34"/>
      <c r="JNP958" s="35"/>
      <c r="JNQ958" s="34"/>
      <c r="JNX958" s="35"/>
      <c r="JNY958" s="34"/>
      <c r="JOF958" s="35"/>
      <c r="JOG958" s="34"/>
      <c r="JON958" s="35"/>
      <c r="JOO958" s="34"/>
      <c r="JOV958" s="35"/>
      <c r="JOW958" s="34"/>
      <c r="JPD958" s="35"/>
      <c r="JPE958" s="34"/>
      <c r="JPL958" s="35"/>
      <c r="JPM958" s="34"/>
      <c r="JPT958" s="35"/>
      <c r="JPU958" s="34"/>
      <c r="JQB958" s="35"/>
      <c r="JQC958" s="34"/>
      <c r="JQJ958" s="35"/>
      <c r="JQK958" s="34"/>
      <c r="JQR958" s="35"/>
      <c r="JQS958" s="34"/>
      <c r="JQZ958" s="35"/>
      <c r="JRA958" s="34"/>
      <c r="JRH958" s="35"/>
      <c r="JRI958" s="34"/>
      <c r="JRP958" s="35"/>
      <c r="JRQ958" s="34"/>
      <c r="JRX958" s="35"/>
      <c r="JRY958" s="34"/>
      <c r="JSF958" s="35"/>
      <c r="JSG958" s="34"/>
      <c r="JSN958" s="35"/>
      <c r="JSO958" s="34"/>
      <c r="JSV958" s="35"/>
      <c r="JSW958" s="34"/>
      <c r="JTD958" s="35"/>
      <c r="JTE958" s="34"/>
      <c r="JTL958" s="35"/>
      <c r="JTM958" s="34"/>
      <c r="JTT958" s="35"/>
      <c r="JTU958" s="34"/>
      <c r="JUB958" s="35"/>
      <c r="JUC958" s="34"/>
      <c r="JUJ958" s="35"/>
      <c r="JUK958" s="34"/>
      <c r="JUR958" s="35"/>
      <c r="JUS958" s="34"/>
      <c r="JUZ958" s="35"/>
      <c r="JVA958" s="34"/>
      <c r="JVH958" s="35"/>
      <c r="JVI958" s="34"/>
      <c r="JVP958" s="35"/>
      <c r="JVQ958" s="34"/>
      <c r="JVX958" s="35"/>
      <c r="JVY958" s="34"/>
      <c r="JWF958" s="35"/>
      <c r="JWG958" s="34"/>
      <c r="JWN958" s="35"/>
      <c r="JWO958" s="34"/>
      <c r="JWV958" s="35"/>
      <c r="JWW958" s="34"/>
      <c r="JXD958" s="35"/>
      <c r="JXE958" s="34"/>
      <c r="JXL958" s="35"/>
      <c r="JXM958" s="34"/>
      <c r="JXT958" s="35"/>
      <c r="JXU958" s="34"/>
      <c r="JYB958" s="35"/>
      <c r="JYC958" s="34"/>
      <c r="JYJ958" s="35"/>
      <c r="JYK958" s="34"/>
      <c r="JYR958" s="35"/>
      <c r="JYS958" s="34"/>
      <c r="JYZ958" s="35"/>
      <c r="JZA958" s="34"/>
      <c r="JZH958" s="35"/>
      <c r="JZI958" s="34"/>
      <c r="JZP958" s="35"/>
      <c r="JZQ958" s="34"/>
      <c r="JZX958" s="35"/>
      <c r="JZY958" s="34"/>
      <c r="KAF958" s="35"/>
      <c r="KAG958" s="34"/>
      <c r="KAN958" s="35"/>
      <c r="KAO958" s="34"/>
      <c r="KAV958" s="35"/>
      <c r="KAW958" s="34"/>
      <c r="KBD958" s="35"/>
      <c r="KBE958" s="34"/>
      <c r="KBL958" s="35"/>
      <c r="KBM958" s="34"/>
      <c r="KBT958" s="35"/>
      <c r="KBU958" s="34"/>
      <c r="KCB958" s="35"/>
      <c r="KCC958" s="34"/>
      <c r="KCJ958" s="35"/>
      <c r="KCK958" s="34"/>
      <c r="KCR958" s="35"/>
      <c r="KCS958" s="34"/>
      <c r="KCZ958" s="35"/>
      <c r="KDA958" s="34"/>
      <c r="KDH958" s="35"/>
      <c r="KDI958" s="34"/>
      <c r="KDP958" s="35"/>
      <c r="KDQ958" s="34"/>
      <c r="KDX958" s="35"/>
      <c r="KDY958" s="34"/>
      <c r="KEF958" s="35"/>
      <c r="KEG958" s="34"/>
      <c r="KEN958" s="35"/>
      <c r="KEO958" s="34"/>
      <c r="KEV958" s="35"/>
      <c r="KEW958" s="34"/>
      <c r="KFD958" s="35"/>
      <c r="KFE958" s="34"/>
      <c r="KFL958" s="35"/>
      <c r="KFM958" s="34"/>
      <c r="KFT958" s="35"/>
      <c r="KFU958" s="34"/>
      <c r="KGB958" s="35"/>
      <c r="KGC958" s="34"/>
      <c r="KGJ958" s="35"/>
      <c r="KGK958" s="34"/>
      <c r="KGR958" s="35"/>
      <c r="KGS958" s="34"/>
      <c r="KGZ958" s="35"/>
      <c r="KHA958" s="34"/>
      <c r="KHH958" s="35"/>
      <c r="KHI958" s="34"/>
      <c r="KHP958" s="35"/>
      <c r="KHQ958" s="34"/>
      <c r="KHX958" s="35"/>
      <c r="KHY958" s="34"/>
      <c r="KIF958" s="35"/>
      <c r="KIG958" s="34"/>
      <c r="KIN958" s="35"/>
      <c r="KIO958" s="34"/>
      <c r="KIV958" s="35"/>
      <c r="KIW958" s="34"/>
      <c r="KJD958" s="35"/>
      <c r="KJE958" s="34"/>
      <c r="KJL958" s="35"/>
      <c r="KJM958" s="34"/>
      <c r="KJT958" s="35"/>
      <c r="KJU958" s="34"/>
      <c r="KKB958" s="35"/>
      <c r="KKC958" s="34"/>
      <c r="KKJ958" s="35"/>
      <c r="KKK958" s="34"/>
      <c r="KKR958" s="35"/>
      <c r="KKS958" s="34"/>
      <c r="KKZ958" s="35"/>
      <c r="KLA958" s="34"/>
      <c r="KLH958" s="35"/>
      <c r="KLI958" s="34"/>
      <c r="KLP958" s="35"/>
      <c r="KLQ958" s="34"/>
      <c r="KLX958" s="35"/>
      <c r="KLY958" s="34"/>
      <c r="KMF958" s="35"/>
      <c r="KMG958" s="34"/>
      <c r="KMN958" s="35"/>
      <c r="KMO958" s="34"/>
      <c r="KMV958" s="35"/>
      <c r="KMW958" s="34"/>
      <c r="KND958" s="35"/>
      <c r="KNE958" s="34"/>
      <c r="KNL958" s="35"/>
      <c r="KNM958" s="34"/>
      <c r="KNT958" s="35"/>
      <c r="KNU958" s="34"/>
      <c r="KOB958" s="35"/>
      <c r="KOC958" s="34"/>
      <c r="KOJ958" s="35"/>
      <c r="KOK958" s="34"/>
      <c r="KOR958" s="35"/>
      <c r="KOS958" s="34"/>
      <c r="KOZ958" s="35"/>
      <c r="KPA958" s="34"/>
      <c r="KPH958" s="35"/>
      <c r="KPI958" s="34"/>
      <c r="KPP958" s="35"/>
      <c r="KPQ958" s="34"/>
      <c r="KPX958" s="35"/>
      <c r="KPY958" s="34"/>
      <c r="KQF958" s="35"/>
      <c r="KQG958" s="34"/>
      <c r="KQN958" s="35"/>
      <c r="KQO958" s="34"/>
      <c r="KQV958" s="35"/>
      <c r="KQW958" s="34"/>
      <c r="KRD958" s="35"/>
      <c r="KRE958" s="34"/>
      <c r="KRL958" s="35"/>
      <c r="KRM958" s="34"/>
      <c r="KRT958" s="35"/>
      <c r="KRU958" s="34"/>
      <c r="KSB958" s="35"/>
      <c r="KSC958" s="34"/>
      <c r="KSJ958" s="35"/>
      <c r="KSK958" s="34"/>
      <c r="KSR958" s="35"/>
      <c r="KSS958" s="34"/>
      <c r="KSZ958" s="35"/>
      <c r="KTA958" s="34"/>
      <c r="KTH958" s="35"/>
      <c r="KTI958" s="34"/>
      <c r="KTP958" s="35"/>
      <c r="KTQ958" s="34"/>
      <c r="KTX958" s="35"/>
      <c r="KTY958" s="34"/>
      <c r="KUF958" s="35"/>
      <c r="KUG958" s="34"/>
      <c r="KUN958" s="35"/>
      <c r="KUO958" s="34"/>
      <c r="KUV958" s="35"/>
      <c r="KUW958" s="34"/>
      <c r="KVD958" s="35"/>
      <c r="KVE958" s="34"/>
      <c r="KVL958" s="35"/>
      <c r="KVM958" s="34"/>
      <c r="KVT958" s="35"/>
      <c r="KVU958" s="34"/>
      <c r="KWB958" s="35"/>
      <c r="KWC958" s="34"/>
      <c r="KWJ958" s="35"/>
      <c r="KWK958" s="34"/>
      <c r="KWR958" s="35"/>
      <c r="KWS958" s="34"/>
      <c r="KWZ958" s="35"/>
      <c r="KXA958" s="34"/>
      <c r="KXH958" s="35"/>
      <c r="KXI958" s="34"/>
      <c r="KXP958" s="35"/>
      <c r="KXQ958" s="34"/>
      <c r="KXX958" s="35"/>
      <c r="KXY958" s="34"/>
      <c r="KYF958" s="35"/>
      <c r="KYG958" s="34"/>
      <c r="KYN958" s="35"/>
      <c r="KYO958" s="34"/>
      <c r="KYV958" s="35"/>
      <c r="KYW958" s="34"/>
      <c r="KZD958" s="35"/>
      <c r="KZE958" s="34"/>
      <c r="KZL958" s="35"/>
      <c r="KZM958" s="34"/>
      <c r="KZT958" s="35"/>
      <c r="KZU958" s="34"/>
      <c r="LAB958" s="35"/>
      <c r="LAC958" s="34"/>
      <c r="LAJ958" s="35"/>
      <c r="LAK958" s="34"/>
      <c r="LAR958" s="35"/>
      <c r="LAS958" s="34"/>
      <c r="LAZ958" s="35"/>
      <c r="LBA958" s="34"/>
      <c r="LBH958" s="35"/>
      <c r="LBI958" s="34"/>
      <c r="LBP958" s="35"/>
      <c r="LBQ958" s="34"/>
      <c r="LBX958" s="35"/>
      <c r="LBY958" s="34"/>
      <c r="LCF958" s="35"/>
      <c r="LCG958" s="34"/>
      <c r="LCN958" s="35"/>
      <c r="LCO958" s="34"/>
      <c r="LCV958" s="35"/>
      <c r="LCW958" s="34"/>
      <c r="LDD958" s="35"/>
      <c r="LDE958" s="34"/>
      <c r="LDL958" s="35"/>
      <c r="LDM958" s="34"/>
      <c r="LDT958" s="35"/>
      <c r="LDU958" s="34"/>
      <c r="LEB958" s="35"/>
      <c r="LEC958" s="34"/>
      <c r="LEJ958" s="35"/>
      <c r="LEK958" s="34"/>
      <c r="LER958" s="35"/>
      <c r="LES958" s="34"/>
      <c r="LEZ958" s="35"/>
      <c r="LFA958" s="34"/>
      <c r="LFH958" s="35"/>
      <c r="LFI958" s="34"/>
      <c r="LFP958" s="35"/>
      <c r="LFQ958" s="34"/>
      <c r="LFX958" s="35"/>
      <c r="LFY958" s="34"/>
      <c r="LGF958" s="35"/>
      <c r="LGG958" s="34"/>
      <c r="LGN958" s="35"/>
      <c r="LGO958" s="34"/>
      <c r="LGV958" s="35"/>
      <c r="LGW958" s="34"/>
      <c r="LHD958" s="35"/>
      <c r="LHE958" s="34"/>
      <c r="LHL958" s="35"/>
      <c r="LHM958" s="34"/>
      <c r="LHT958" s="35"/>
      <c r="LHU958" s="34"/>
      <c r="LIB958" s="35"/>
      <c r="LIC958" s="34"/>
      <c r="LIJ958" s="35"/>
      <c r="LIK958" s="34"/>
      <c r="LIR958" s="35"/>
      <c r="LIS958" s="34"/>
      <c r="LIZ958" s="35"/>
      <c r="LJA958" s="34"/>
      <c r="LJH958" s="35"/>
      <c r="LJI958" s="34"/>
      <c r="LJP958" s="35"/>
      <c r="LJQ958" s="34"/>
      <c r="LJX958" s="35"/>
      <c r="LJY958" s="34"/>
      <c r="LKF958" s="35"/>
      <c r="LKG958" s="34"/>
      <c r="LKN958" s="35"/>
      <c r="LKO958" s="34"/>
      <c r="LKV958" s="35"/>
      <c r="LKW958" s="34"/>
      <c r="LLD958" s="35"/>
      <c r="LLE958" s="34"/>
      <c r="LLL958" s="35"/>
      <c r="LLM958" s="34"/>
      <c r="LLT958" s="35"/>
      <c r="LLU958" s="34"/>
      <c r="LMB958" s="35"/>
      <c r="LMC958" s="34"/>
      <c r="LMJ958" s="35"/>
      <c r="LMK958" s="34"/>
      <c r="LMR958" s="35"/>
      <c r="LMS958" s="34"/>
      <c r="LMZ958" s="35"/>
      <c r="LNA958" s="34"/>
      <c r="LNH958" s="35"/>
      <c r="LNI958" s="34"/>
      <c r="LNP958" s="35"/>
      <c r="LNQ958" s="34"/>
      <c r="LNX958" s="35"/>
      <c r="LNY958" s="34"/>
      <c r="LOF958" s="35"/>
      <c r="LOG958" s="34"/>
      <c r="LON958" s="35"/>
      <c r="LOO958" s="34"/>
      <c r="LOV958" s="35"/>
      <c r="LOW958" s="34"/>
      <c r="LPD958" s="35"/>
      <c r="LPE958" s="34"/>
      <c r="LPL958" s="35"/>
      <c r="LPM958" s="34"/>
      <c r="LPT958" s="35"/>
      <c r="LPU958" s="34"/>
      <c r="LQB958" s="35"/>
      <c r="LQC958" s="34"/>
      <c r="LQJ958" s="35"/>
      <c r="LQK958" s="34"/>
      <c r="LQR958" s="35"/>
      <c r="LQS958" s="34"/>
      <c r="LQZ958" s="35"/>
      <c r="LRA958" s="34"/>
      <c r="LRH958" s="35"/>
      <c r="LRI958" s="34"/>
      <c r="LRP958" s="35"/>
      <c r="LRQ958" s="34"/>
      <c r="LRX958" s="35"/>
      <c r="LRY958" s="34"/>
      <c r="LSF958" s="35"/>
      <c r="LSG958" s="34"/>
      <c r="LSN958" s="35"/>
      <c r="LSO958" s="34"/>
      <c r="LSV958" s="35"/>
      <c r="LSW958" s="34"/>
      <c r="LTD958" s="35"/>
      <c r="LTE958" s="34"/>
      <c r="LTL958" s="35"/>
      <c r="LTM958" s="34"/>
      <c r="LTT958" s="35"/>
      <c r="LTU958" s="34"/>
      <c r="LUB958" s="35"/>
      <c r="LUC958" s="34"/>
      <c r="LUJ958" s="35"/>
      <c r="LUK958" s="34"/>
      <c r="LUR958" s="35"/>
      <c r="LUS958" s="34"/>
      <c r="LUZ958" s="35"/>
      <c r="LVA958" s="34"/>
      <c r="LVH958" s="35"/>
      <c r="LVI958" s="34"/>
      <c r="LVP958" s="35"/>
      <c r="LVQ958" s="34"/>
      <c r="LVX958" s="35"/>
      <c r="LVY958" s="34"/>
      <c r="LWF958" s="35"/>
      <c r="LWG958" s="34"/>
      <c r="LWN958" s="35"/>
      <c r="LWO958" s="34"/>
      <c r="LWV958" s="35"/>
      <c r="LWW958" s="34"/>
      <c r="LXD958" s="35"/>
      <c r="LXE958" s="34"/>
      <c r="LXL958" s="35"/>
      <c r="LXM958" s="34"/>
      <c r="LXT958" s="35"/>
      <c r="LXU958" s="34"/>
      <c r="LYB958" s="35"/>
      <c r="LYC958" s="34"/>
      <c r="LYJ958" s="35"/>
      <c r="LYK958" s="34"/>
      <c r="LYR958" s="35"/>
      <c r="LYS958" s="34"/>
      <c r="LYZ958" s="35"/>
      <c r="LZA958" s="34"/>
      <c r="LZH958" s="35"/>
      <c r="LZI958" s="34"/>
      <c r="LZP958" s="35"/>
      <c r="LZQ958" s="34"/>
      <c r="LZX958" s="35"/>
      <c r="LZY958" s="34"/>
      <c r="MAF958" s="35"/>
      <c r="MAG958" s="34"/>
      <c r="MAN958" s="35"/>
      <c r="MAO958" s="34"/>
      <c r="MAV958" s="35"/>
      <c r="MAW958" s="34"/>
      <c r="MBD958" s="35"/>
      <c r="MBE958" s="34"/>
      <c r="MBL958" s="35"/>
      <c r="MBM958" s="34"/>
      <c r="MBT958" s="35"/>
      <c r="MBU958" s="34"/>
      <c r="MCB958" s="35"/>
      <c r="MCC958" s="34"/>
      <c r="MCJ958" s="35"/>
      <c r="MCK958" s="34"/>
      <c r="MCR958" s="35"/>
      <c r="MCS958" s="34"/>
      <c r="MCZ958" s="35"/>
      <c r="MDA958" s="34"/>
      <c r="MDH958" s="35"/>
      <c r="MDI958" s="34"/>
      <c r="MDP958" s="35"/>
      <c r="MDQ958" s="34"/>
      <c r="MDX958" s="35"/>
      <c r="MDY958" s="34"/>
      <c r="MEF958" s="35"/>
      <c r="MEG958" s="34"/>
      <c r="MEN958" s="35"/>
      <c r="MEO958" s="34"/>
      <c r="MEV958" s="35"/>
      <c r="MEW958" s="34"/>
      <c r="MFD958" s="35"/>
      <c r="MFE958" s="34"/>
      <c r="MFL958" s="35"/>
      <c r="MFM958" s="34"/>
      <c r="MFT958" s="35"/>
      <c r="MFU958" s="34"/>
      <c r="MGB958" s="35"/>
      <c r="MGC958" s="34"/>
      <c r="MGJ958" s="35"/>
      <c r="MGK958" s="34"/>
      <c r="MGR958" s="35"/>
      <c r="MGS958" s="34"/>
      <c r="MGZ958" s="35"/>
      <c r="MHA958" s="34"/>
      <c r="MHH958" s="35"/>
      <c r="MHI958" s="34"/>
      <c r="MHP958" s="35"/>
      <c r="MHQ958" s="34"/>
      <c r="MHX958" s="35"/>
      <c r="MHY958" s="34"/>
      <c r="MIF958" s="35"/>
      <c r="MIG958" s="34"/>
      <c r="MIN958" s="35"/>
      <c r="MIO958" s="34"/>
      <c r="MIV958" s="35"/>
      <c r="MIW958" s="34"/>
      <c r="MJD958" s="35"/>
      <c r="MJE958" s="34"/>
      <c r="MJL958" s="35"/>
      <c r="MJM958" s="34"/>
      <c r="MJT958" s="35"/>
      <c r="MJU958" s="34"/>
      <c r="MKB958" s="35"/>
      <c r="MKC958" s="34"/>
      <c r="MKJ958" s="35"/>
      <c r="MKK958" s="34"/>
      <c r="MKR958" s="35"/>
      <c r="MKS958" s="34"/>
      <c r="MKZ958" s="35"/>
      <c r="MLA958" s="34"/>
      <c r="MLH958" s="35"/>
      <c r="MLI958" s="34"/>
      <c r="MLP958" s="35"/>
      <c r="MLQ958" s="34"/>
      <c r="MLX958" s="35"/>
      <c r="MLY958" s="34"/>
      <c r="MMF958" s="35"/>
      <c r="MMG958" s="34"/>
      <c r="MMN958" s="35"/>
      <c r="MMO958" s="34"/>
      <c r="MMV958" s="35"/>
      <c r="MMW958" s="34"/>
      <c r="MND958" s="35"/>
      <c r="MNE958" s="34"/>
      <c r="MNL958" s="35"/>
      <c r="MNM958" s="34"/>
      <c r="MNT958" s="35"/>
      <c r="MNU958" s="34"/>
      <c r="MOB958" s="35"/>
      <c r="MOC958" s="34"/>
      <c r="MOJ958" s="35"/>
      <c r="MOK958" s="34"/>
      <c r="MOR958" s="35"/>
      <c r="MOS958" s="34"/>
      <c r="MOZ958" s="35"/>
      <c r="MPA958" s="34"/>
      <c r="MPH958" s="35"/>
      <c r="MPI958" s="34"/>
      <c r="MPP958" s="35"/>
      <c r="MPQ958" s="34"/>
      <c r="MPX958" s="35"/>
      <c r="MPY958" s="34"/>
      <c r="MQF958" s="35"/>
      <c r="MQG958" s="34"/>
      <c r="MQN958" s="35"/>
      <c r="MQO958" s="34"/>
      <c r="MQV958" s="35"/>
      <c r="MQW958" s="34"/>
      <c r="MRD958" s="35"/>
      <c r="MRE958" s="34"/>
      <c r="MRL958" s="35"/>
      <c r="MRM958" s="34"/>
      <c r="MRT958" s="35"/>
      <c r="MRU958" s="34"/>
      <c r="MSB958" s="35"/>
      <c r="MSC958" s="34"/>
      <c r="MSJ958" s="35"/>
      <c r="MSK958" s="34"/>
      <c r="MSR958" s="35"/>
      <c r="MSS958" s="34"/>
      <c r="MSZ958" s="35"/>
      <c r="MTA958" s="34"/>
      <c r="MTH958" s="35"/>
      <c r="MTI958" s="34"/>
      <c r="MTP958" s="35"/>
      <c r="MTQ958" s="34"/>
      <c r="MTX958" s="35"/>
      <c r="MTY958" s="34"/>
      <c r="MUF958" s="35"/>
      <c r="MUG958" s="34"/>
      <c r="MUN958" s="35"/>
      <c r="MUO958" s="34"/>
      <c r="MUV958" s="35"/>
      <c r="MUW958" s="34"/>
      <c r="MVD958" s="35"/>
      <c r="MVE958" s="34"/>
      <c r="MVL958" s="35"/>
      <c r="MVM958" s="34"/>
      <c r="MVT958" s="35"/>
      <c r="MVU958" s="34"/>
      <c r="MWB958" s="35"/>
      <c r="MWC958" s="34"/>
      <c r="MWJ958" s="35"/>
      <c r="MWK958" s="34"/>
      <c r="MWR958" s="35"/>
      <c r="MWS958" s="34"/>
      <c r="MWZ958" s="35"/>
      <c r="MXA958" s="34"/>
      <c r="MXH958" s="35"/>
      <c r="MXI958" s="34"/>
      <c r="MXP958" s="35"/>
      <c r="MXQ958" s="34"/>
      <c r="MXX958" s="35"/>
      <c r="MXY958" s="34"/>
      <c r="MYF958" s="35"/>
      <c r="MYG958" s="34"/>
      <c r="MYN958" s="35"/>
      <c r="MYO958" s="34"/>
      <c r="MYV958" s="35"/>
      <c r="MYW958" s="34"/>
      <c r="MZD958" s="35"/>
      <c r="MZE958" s="34"/>
      <c r="MZL958" s="35"/>
      <c r="MZM958" s="34"/>
      <c r="MZT958" s="35"/>
      <c r="MZU958" s="34"/>
      <c r="NAB958" s="35"/>
      <c r="NAC958" s="34"/>
      <c r="NAJ958" s="35"/>
      <c r="NAK958" s="34"/>
      <c r="NAR958" s="35"/>
      <c r="NAS958" s="34"/>
      <c r="NAZ958" s="35"/>
      <c r="NBA958" s="34"/>
      <c r="NBH958" s="35"/>
      <c r="NBI958" s="34"/>
      <c r="NBP958" s="35"/>
      <c r="NBQ958" s="34"/>
      <c r="NBX958" s="35"/>
      <c r="NBY958" s="34"/>
      <c r="NCF958" s="35"/>
      <c r="NCG958" s="34"/>
      <c r="NCN958" s="35"/>
      <c r="NCO958" s="34"/>
      <c r="NCV958" s="35"/>
      <c r="NCW958" s="34"/>
      <c r="NDD958" s="35"/>
      <c r="NDE958" s="34"/>
      <c r="NDL958" s="35"/>
      <c r="NDM958" s="34"/>
      <c r="NDT958" s="35"/>
      <c r="NDU958" s="34"/>
      <c r="NEB958" s="35"/>
      <c r="NEC958" s="34"/>
      <c r="NEJ958" s="35"/>
      <c r="NEK958" s="34"/>
      <c r="NER958" s="35"/>
      <c r="NES958" s="34"/>
      <c r="NEZ958" s="35"/>
      <c r="NFA958" s="34"/>
      <c r="NFH958" s="35"/>
      <c r="NFI958" s="34"/>
      <c r="NFP958" s="35"/>
      <c r="NFQ958" s="34"/>
      <c r="NFX958" s="35"/>
      <c r="NFY958" s="34"/>
      <c r="NGF958" s="35"/>
      <c r="NGG958" s="34"/>
      <c r="NGN958" s="35"/>
      <c r="NGO958" s="34"/>
      <c r="NGV958" s="35"/>
      <c r="NGW958" s="34"/>
      <c r="NHD958" s="35"/>
      <c r="NHE958" s="34"/>
      <c r="NHL958" s="35"/>
      <c r="NHM958" s="34"/>
      <c r="NHT958" s="35"/>
      <c r="NHU958" s="34"/>
      <c r="NIB958" s="35"/>
      <c r="NIC958" s="34"/>
      <c r="NIJ958" s="35"/>
      <c r="NIK958" s="34"/>
      <c r="NIR958" s="35"/>
      <c r="NIS958" s="34"/>
      <c r="NIZ958" s="35"/>
      <c r="NJA958" s="34"/>
      <c r="NJH958" s="35"/>
      <c r="NJI958" s="34"/>
      <c r="NJP958" s="35"/>
      <c r="NJQ958" s="34"/>
      <c r="NJX958" s="35"/>
      <c r="NJY958" s="34"/>
      <c r="NKF958" s="35"/>
      <c r="NKG958" s="34"/>
      <c r="NKN958" s="35"/>
      <c r="NKO958" s="34"/>
      <c r="NKV958" s="35"/>
      <c r="NKW958" s="34"/>
      <c r="NLD958" s="35"/>
      <c r="NLE958" s="34"/>
      <c r="NLL958" s="35"/>
      <c r="NLM958" s="34"/>
      <c r="NLT958" s="35"/>
      <c r="NLU958" s="34"/>
      <c r="NMB958" s="35"/>
      <c r="NMC958" s="34"/>
      <c r="NMJ958" s="35"/>
      <c r="NMK958" s="34"/>
      <c r="NMR958" s="35"/>
      <c r="NMS958" s="34"/>
      <c r="NMZ958" s="35"/>
      <c r="NNA958" s="34"/>
      <c r="NNH958" s="35"/>
      <c r="NNI958" s="34"/>
      <c r="NNP958" s="35"/>
      <c r="NNQ958" s="34"/>
      <c r="NNX958" s="35"/>
      <c r="NNY958" s="34"/>
      <c r="NOF958" s="35"/>
      <c r="NOG958" s="34"/>
      <c r="NON958" s="35"/>
      <c r="NOO958" s="34"/>
      <c r="NOV958" s="35"/>
      <c r="NOW958" s="34"/>
      <c r="NPD958" s="35"/>
      <c r="NPE958" s="34"/>
      <c r="NPL958" s="35"/>
      <c r="NPM958" s="34"/>
      <c r="NPT958" s="35"/>
      <c r="NPU958" s="34"/>
      <c r="NQB958" s="35"/>
      <c r="NQC958" s="34"/>
      <c r="NQJ958" s="35"/>
      <c r="NQK958" s="34"/>
      <c r="NQR958" s="35"/>
      <c r="NQS958" s="34"/>
      <c r="NQZ958" s="35"/>
      <c r="NRA958" s="34"/>
      <c r="NRH958" s="35"/>
      <c r="NRI958" s="34"/>
      <c r="NRP958" s="35"/>
      <c r="NRQ958" s="34"/>
      <c r="NRX958" s="35"/>
      <c r="NRY958" s="34"/>
      <c r="NSF958" s="35"/>
      <c r="NSG958" s="34"/>
      <c r="NSN958" s="35"/>
      <c r="NSO958" s="34"/>
      <c r="NSV958" s="35"/>
      <c r="NSW958" s="34"/>
      <c r="NTD958" s="35"/>
      <c r="NTE958" s="34"/>
      <c r="NTL958" s="35"/>
      <c r="NTM958" s="34"/>
      <c r="NTT958" s="35"/>
      <c r="NTU958" s="34"/>
      <c r="NUB958" s="35"/>
      <c r="NUC958" s="34"/>
      <c r="NUJ958" s="35"/>
      <c r="NUK958" s="34"/>
      <c r="NUR958" s="35"/>
      <c r="NUS958" s="34"/>
      <c r="NUZ958" s="35"/>
      <c r="NVA958" s="34"/>
      <c r="NVH958" s="35"/>
      <c r="NVI958" s="34"/>
      <c r="NVP958" s="35"/>
      <c r="NVQ958" s="34"/>
      <c r="NVX958" s="35"/>
      <c r="NVY958" s="34"/>
      <c r="NWF958" s="35"/>
      <c r="NWG958" s="34"/>
      <c r="NWN958" s="35"/>
      <c r="NWO958" s="34"/>
      <c r="NWV958" s="35"/>
      <c r="NWW958" s="34"/>
      <c r="NXD958" s="35"/>
      <c r="NXE958" s="34"/>
      <c r="NXL958" s="35"/>
      <c r="NXM958" s="34"/>
      <c r="NXT958" s="35"/>
      <c r="NXU958" s="34"/>
      <c r="NYB958" s="35"/>
      <c r="NYC958" s="34"/>
      <c r="NYJ958" s="35"/>
      <c r="NYK958" s="34"/>
      <c r="NYR958" s="35"/>
      <c r="NYS958" s="34"/>
      <c r="NYZ958" s="35"/>
      <c r="NZA958" s="34"/>
      <c r="NZH958" s="35"/>
      <c r="NZI958" s="34"/>
      <c r="NZP958" s="35"/>
      <c r="NZQ958" s="34"/>
      <c r="NZX958" s="35"/>
      <c r="NZY958" s="34"/>
      <c r="OAF958" s="35"/>
      <c r="OAG958" s="34"/>
      <c r="OAN958" s="35"/>
      <c r="OAO958" s="34"/>
      <c r="OAV958" s="35"/>
      <c r="OAW958" s="34"/>
      <c r="OBD958" s="35"/>
      <c r="OBE958" s="34"/>
      <c r="OBL958" s="35"/>
      <c r="OBM958" s="34"/>
      <c r="OBT958" s="35"/>
      <c r="OBU958" s="34"/>
      <c r="OCB958" s="35"/>
      <c r="OCC958" s="34"/>
      <c r="OCJ958" s="35"/>
      <c r="OCK958" s="34"/>
      <c r="OCR958" s="35"/>
      <c r="OCS958" s="34"/>
      <c r="OCZ958" s="35"/>
      <c r="ODA958" s="34"/>
      <c r="ODH958" s="35"/>
      <c r="ODI958" s="34"/>
      <c r="ODP958" s="35"/>
      <c r="ODQ958" s="34"/>
      <c r="ODX958" s="35"/>
      <c r="ODY958" s="34"/>
      <c r="OEF958" s="35"/>
      <c r="OEG958" s="34"/>
      <c r="OEN958" s="35"/>
      <c r="OEO958" s="34"/>
      <c r="OEV958" s="35"/>
      <c r="OEW958" s="34"/>
      <c r="OFD958" s="35"/>
      <c r="OFE958" s="34"/>
      <c r="OFL958" s="35"/>
      <c r="OFM958" s="34"/>
      <c r="OFT958" s="35"/>
      <c r="OFU958" s="34"/>
      <c r="OGB958" s="35"/>
      <c r="OGC958" s="34"/>
      <c r="OGJ958" s="35"/>
      <c r="OGK958" s="34"/>
      <c r="OGR958" s="35"/>
      <c r="OGS958" s="34"/>
      <c r="OGZ958" s="35"/>
      <c r="OHA958" s="34"/>
      <c r="OHH958" s="35"/>
      <c r="OHI958" s="34"/>
      <c r="OHP958" s="35"/>
      <c r="OHQ958" s="34"/>
      <c r="OHX958" s="35"/>
      <c r="OHY958" s="34"/>
      <c r="OIF958" s="35"/>
      <c r="OIG958" s="34"/>
      <c r="OIN958" s="35"/>
      <c r="OIO958" s="34"/>
      <c r="OIV958" s="35"/>
      <c r="OIW958" s="34"/>
      <c r="OJD958" s="35"/>
      <c r="OJE958" s="34"/>
      <c r="OJL958" s="35"/>
      <c r="OJM958" s="34"/>
      <c r="OJT958" s="35"/>
      <c r="OJU958" s="34"/>
      <c r="OKB958" s="35"/>
      <c r="OKC958" s="34"/>
      <c r="OKJ958" s="35"/>
      <c r="OKK958" s="34"/>
      <c r="OKR958" s="35"/>
      <c r="OKS958" s="34"/>
      <c r="OKZ958" s="35"/>
      <c r="OLA958" s="34"/>
      <c r="OLH958" s="35"/>
      <c r="OLI958" s="34"/>
      <c r="OLP958" s="35"/>
      <c r="OLQ958" s="34"/>
      <c r="OLX958" s="35"/>
      <c r="OLY958" s="34"/>
      <c r="OMF958" s="35"/>
      <c r="OMG958" s="34"/>
      <c r="OMN958" s="35"/>
      <c r="OMO958" s="34"/>
      <c r="OMV958" s="35"/>
      <c r="OMW958" s="34"/>
      <c r="OND958" s="35"/>
      <c r="ONE958" s="34"/>
      <c r="ONL958" s="35"/>
      <c r="ONM958" s="34"/>
      <c r="ONT958" s="35"/>
      <c r="ONU958" s="34"/>
      <c r="OOB958" s="35"/>
      <c r="OOC958" s="34"/>
      <c r="OOJ958" s="35"/>
      <c r="OOK958" s="34"/>
      <c r="OOR958" s="35"/>
      <c r="OOS958" s="34"/>
      <c r="OOZ958" s="35"/>
      <c r="OPA958" s="34"/>
      <c r="OPH958" s="35"/>
      <c r="OPI958" s="34"/>
      <c r="OPP958" s="35"/>
      <c r="OPQ958" s="34"/>
      <c r="OPX958" s="35"/>
      <c r="OPY958" s="34"/>
      <c r="OQF958" s="35"/>
      <c r="OQG958" s="34"/>
      <c r="OQN958" s="35"/>
      <c r="OQO958" s="34"/>
      <c r="OQV958" s="35"/>
      <c r="OQW958" s="34"/>
      <c r="ORD958" s="35"/>
      <c r="ORE958" s="34"/>
      <c r="ORL958" s="35"/>
      <c r="ORM958" s="34"/>
      <c r="ORT958" s="35"/>
      <c r="ORU958" s="34"/>
      <c r="OSB958" s="35"/>
      <c r="OSC958" s="34"/>
      <c r="OSJ958" s="35"/>
      <c r="OSK958" s="34"/>
      <c r="OSR958" s="35"/>
      <c r="OSS958" s="34"/>
      <c r="OSZ958" s="35"/>
      <c r="OTA958" s="34"/>
      <c r="OTH958" s="35"/>
      <c r="OTI958" s="34"/>
      <c r="OTP958" s="35"/>
      <c r="OTQ958" s="34"/>
      <c r="OTX958" s="35"/>
      <c r="OTY958" s="34"/>
      <c r="OUF958" s="35"/>
      <c r="OUG958" s="34"/>
      <c r="OUN958" s="35"/>
      <c r="OUO958" s="34"/>
      <c r="OUV958" s="35"/>
      <c r="OUW958" s="34"/>
      <c r="OVD958" s="35"/>
      <c r="OVE958" s="34"/>
      <c r="OVL958" s="35"/>
      <c r="OVM958" s="34"/>
      <c r="OVT958" s="35"/>
      <c r="OVU958" s="34"/>
      <c r="OWB958" s="35"/>
      <c r="OWC958" s="34"/>
      <c r="OWJ958" s="35"/>
      <c r="OWK958" s="34"/>
      <c r="OWR958" s="35"/>
      <c r="OWS958" s="34"/>
      <c r="OWZ958" s="35"/>
      <c r="OXA958" s="34"/>
      <c r="OXH958" s="35"/>
      <c r="OXI958" s="34"/>
      <c r="OXP958" s="35"/>
      <c r="OXQ958" s="34"/>
      <c r="OXX958" s="35"/>
      <c r="OXY958" s="34"/>
      <c r="OYF958" s="35"/>
      <c r="OYG958" s="34"/>
      <c r="OYN958" s="35"/>
      <c r="OYO958" s="34"/>
      <c r="OYV958" s="35"/>
      <c r="OYW958" s="34"/>
      <c r="OZD958" s="35"/>
      <c r="OZE958" s="34"/>
      <c r="OZL958" s="35"/>
      <c r="OZM958" s="34"/>
      <c r="OZT958" s="35"/>
      <c r="OZU958" s="34"/>
      <c r="PAB958" s="35"/>
      <c r="PAC958" s="34"/>
      <c r="PAJ958" s="35"/>
      <c r="PAK958" s="34"/>
      <c r="PAR958" s="35"/>
      <c r="PAS958" s="34"/>
      <c r="PAZ958" s="35"/>
      <c r="PBA958" s="34"/>
      <c r="PBH958" s="35"/>
      <c r="PBI958" s="34"/>
      <c r="PBP958" s="35"/>
      <c r="PBQ958" s="34"/>
      <c r="PBX958" s="35"/>
      <c r="PBY958" s="34"/>
      <c r="PCF958" s="35"/>
      <c r="PCG958" s="34"/>
      <c r="PCN958" s="35"/>
      <c r="PCO958" s="34"/>
      <c r="PCV958" s="35"/>
      <c r="PCW958" s="34"/>
      <c r="PDD958" s="35"/>
      <c r="PDE958" s="34"/>
      <c r="PDL958" s="35"/>
      <c r="PDM958" s="34"/>
      <c r="PDT958" s="35"/>
      <c r="PDU958" s="34"/>
      <c r="PEB958" s="35"/>
      <c r="PEC958" s="34"/>
      <c r="PEJ958" s="35"/>
      <c r="PEK958" s="34"/>
      <c r="PER958" s="35"/>
      <c r="PES958" s="34"/>
      <c r="PEZ958" s="35"/>
      <c r="PFA958" s="34"/>
      <c r="PFH958" s="35"/>
      <c r="PFI958" s="34"/>
      <c r="PFP958" s="35"/>
      <c r="PFQ958" s="34"/>
      <c r="PFX958" s="35"/>
      <c r="PFY958" s="34"/>
      <c r="PGF958" s="35"/>
      <c r="PGG958" s="34"/>
      <c r="PGN958" s="35"/>
      <c r="PGO958" s="34"/>
      <c r="PGV958" s="35"/>
      <c r="PGW958" s="34"/>
      <c r="PHD958" s="35"/>
      <c r="PHE958" s="34"/>
      <c r="PHL958" s="35"/>
      <c r="PHM958" s="34"/>
      <c r="PHT958" s="35"/>
      <c r="PHU958" s="34"/>
      <c r="PIB958" s="35"/>
      <c r="PIC958" s="34"/>
      <c r="PIJ958" s="35"/>
      <c r="PIK958" s="34"/>
      <c r="PIR958" s="35"/>
      <c r="PIS958" s="34"/>
      <c r="PIZ958" s="35"/>
      <c r="PJA958" s="34"/>
      <c r="PJH958" s="35"/>
      <c r="PJI958" s="34"/>
      <c r="PJP958" s="35"/>
      <c r="PJQ958" s="34"/>
      <c r="PJX958" s="35"/>
      <c r="PJY958" s="34"/>
      <c r="PKF958" s="35"/>
      <c r="PKG958" s="34"/>
      <c r="PKN958" s="35"/>
      <c r="PKO958" s="34"/>
      <c r="PKV958" s="35"/>
      <c r="PKW958" s="34"/>
      <c r="PLD958" s="35"/>
      <c r="PLE958" s="34"/>
      <c r="PLL958" s="35"/>
      <c r="PLM958" s="34"/>
      <c r="PLT958" s="35"/>
      <c r="PLU958" s="34"/>
      <c r="PMB958" s="35"/>
      <c r="PMC958" s="34"/>
      <c r="PMJ958" s="35"/>
      <c r="PMK958" s="34"/>
      <c r="PMR958" s="35"/>
      <c r="PMS958" s="34"/>
      <c r="PMZ958" s="35"/>
      <c r="PNA958" s="34"/>
      <c r="PNH958" s="35"/>
      <c r="PNI958" s="34"/>
      <c r="PNP958" s="35"/>
      <c r="PNQ958" s="34"/>
      <c r="PNX958" s="35"/>
      <c r="PNY958" s="34"/>
      <c r="POF958" s="35"/>
      <c r="POG958" s="34"/>
      <c r="PON958" s="35"/>
      <c r="POO958" s="34"/>
      <c r="POV958" s="35"/>
      <c r="POW958" s="34"/>
      <c r="PPD958" s="35"/>
      <c r="PPE958" s="34"/>
      <c r="PPL958" s="35"/>
      <c r="PPM958" s="34"/>
      <c r="PPT958" s="35"/>
      <c r="PPU958" s="34"/>
      <c r="PQB958" s="35"/>
      <c r="PQC958" s="34"/>
      <c r="PQJ958" s="35"/>
      <c r="PQK958" s="34"/>
      <c r="PQR958" s="35"/>
      <c r="PQS958" s="34"/>
      <c r="PQZ958" s="35"/>
      <c r="PRA958" s="34"/>
      <c r="PRH958" s="35"/>
      <c r="PRI958" s="34"/>
      <c r="PRP958" s="35"/>
      <c r="PRQ958" s="34"/>
      <c r="PRX958" s="35"/>
      <c r="PRY958" s="34"/>
      <c r="PSF958" s="35"/>
      <c r="PSG958" s="34"/>
      <c r="PSN958" s="35"/>
      <c r="PSO958" s="34"/>
      <c r="PSV958" s="35"/>
      <c r="PSW958" s="34"/>
      <c r="PTD958" s="35"/>
      <c r="PTE958" s="34"/>
      <c r="PTL958" s="35"/>
      <c r="PTM958" s="34"/>
      <c r="PTT958" s="35"/>
      <c r="PTU958" s="34"/>
      <c r="PUB958" s="35"/>
      <c r="PUC958" s="34"/>
      <c r="PUJ958" s="35"/>
      <c r="PUK958" s="34"/>
      <c r="PUR958" s="35"/>
      <c r="PUS958" s="34"/>
      <c r="PUZ958" s="35"/>
      <c r="PVA958" s="34"/>
      <c r="PVH958" s="35"/>
      <c r="PVI958" s="34"/>
      <c r="PVP958" s="35"/>
      <c r="PVQ958" s="34"/>
      <c r="PVX958" s="35"/>
      <c r="PVY958" s="34"/>
      <c r="PWF958" s="35"/>
      <c r="PWG958" s="34"/>
      <c r="PWN958" s="35"/>
      <c r="PWO958" s="34"/>
      <c r="PWV958" s="35"/>
      <c r="PWW958" s="34"/>
      <c r="PXD958" s="35"/>
      <c r="PXE958" s="34"/>
      <c r="PXL958" s="35"/>
      <c r="PXM958" s="34"/>
      <c r="PXT958" s="35"/>
      <c r="PXU958" s="34"/>
      <c r="PYB958" s="35"/>
      <c r="PYC958" s="34"/>
      <c r="PYJ958" s="35"/>
      <c r="PYK958" s="34"/>
      <c r="PYR958" s="35"/>
      <c r="PYS958" s="34"/>
      <c r="PYZ958" s="35"/>
      <c r="PZA958" s="34"/>
      <c r="PZH958" s="35"/>
      <c r="PZI958" s="34"/>
      <c r="PZP958" s="35"/>
      <c r="PZQ958" s="34"/>
      <c r="PZX958" s="35"/>
      <c r="PZY958" s="34"/>
      <c r="QAF958" s="35"/>
      <c r="QAG958" s="34"/>
      <c r="QAN958" s="35"/>
      <c r="QAO958" s="34"/>
      <c r="QAV958" s="35"/>
      <c r="QAW958" s="34"/>
      <c r="QBD958" s="35"/>
      <c r="QBE958" s="34"/>
      <c r="QBL958" s="35"/>
      <c r="QBM958" s="34"/>
      <c r="QBT958" s="35"/>
      <c r="QBU958" s="34"/>
      <c r="QCB958" s="35"/>
      <c r="QCC958" s="34"/>
      <c r="QCJ958" s="35"/>
      <c r="QCK958" s="34"/>
      <c r="QCR958" s="35"/>
      <c r="QCS958" s="34"/>
      <c r="QCZ958" s="35"/>
      <c r="QDA958" s="34"/>
      <c r="QDH958" s="35"/>
      <c r="QDI958" s="34"/>
      <c r="QDP958" s="35"/>
      <c r="QDQ958" s="34"/>
      <c r="QDX958" s="35"/>
      <c r="QDY958" s="34"/>
      <c r="QEF958" s="35"/>
      <c r="QEG958" s="34"/>
      <c r="QEN958" s="35"/>
      <c r="QEO958" s="34"/>
      <c r="QEV958" s="35"/>
      <c r="QEW958" s="34"/>
      <c r="QFD958" s="35"/>
      <c r="QFE958" s="34"/>
      <c r="QFL958" s="35"/>
      <c r="QFM958" s="34"/>
      <c r="QFT958" s="35"/>
      <c r="QFU958" s="34"/>
      <c r="QGB958" s="35"/>
      <c r="QGC958" s="34"/>
      <c r="QGJ958" s="35"/>
      <c r="QGK958" s="34"/>
      <c r="QGR958" s="35"/>
      <c r="QGS958" s="34"/>
      <c r="QGZ958" s="35"/>
      <c r="QHA958" s="34"/>
      <c r="QHH958" s="35"/>
      <c r="QHI958" s="34"/>
      <c r="QHP958" s="35"/>
      <c r="QHQ958" s="34"/>
      <c r="QHX958" s="35"/>
      <c r="QHY958" s="34"/>
      <c r="QIF958" s="35"/>
      <c r="QIG958" s="34"/>
      <c r="QIN958" s="35"/>
      <c r="QIO958" s="34"/>
      <c r="QIV958" s="35"/>
      <c r="QIW958" s="34"/>
      <c r="QJD958" s="35"/>
      <c r="QJE958" s="34"/>
      <c r="QJL958" s="35"/>
      <c r="QJM958" s="34"/>
      <c r="QJT958" s="35"/>
      <c r="QJU958" s="34"/>
      <c r="QKB958" s="35"/>
      <c r="QKC958" s="34"/>
      <c r="QKJ958" s="35"/>
      <c r="QKK958" s="34"/>
      <c r="QKR958" s="35"/>
      <c r="QKS958" s="34"/>
      <c r="QKZ958" s="35"/>
      <c r="QLA958" s="34"/>
      <c r="QLH958" s="35"/>
      <c r="QLI958" s="34"/>
      <c r="QLP958" s="35"/>
      <c r="QLQ958" s="34"/>
      <c r="QLX958" s="35"/>
      <c r="QLY958" s="34"/>
      <c r="QMF958" s="35"/>
      <c r="QMG958" s="34"/>
      <c r="QMN958" s="35"/>
      <c r="QMO958" s="34"/>
      <c r="QMV958" s="35"/>
      <c r="QMW958" s="34"/>
      <c r="QND958" s="35"/>
      <c r="QNE958" s="34"/>
      <c r="QNL958" s="35"/>
      <c r="QNM958" s="34"/>
      <c r="QNT958" s="35"/>
      <c r="QNU958" s="34"/>
      <c r="QOB958" s="35"/>
      <c r="QOC958" s="34"/>
      <c r="QOJ958" s="35"/>
      <c r="QOK958" s="34"/>
      <c r="QOR958" s="35"/>
      <c r="QOS958" s="34"/>
      <c r="QOZ958" s="35"/>
      <c r="QPA958" s="34"/>
      <c r="QPH958" s="35"/>
      <c r="QPI958" s="34"/>
      <c r="QPP958" s="35"/>
      <c r="QPQ958" s="34"/>
      <c r="QPX958" s="35"/>
      <c r="QPY958" s="34"/>
      <c r="QQF958" s="35"/>
      <c r="QQG958" s="34"/>
      <c r="QQN958" s="35"/>
      <c r="QQO958" s="34"/>
      <c r="QQV958" s="35"/>
      <c r="QQW958" s="34"/>
      <c r="QRD958" s="35"/>
      <c r="QRE958" s="34"/>
      <c r="QRL958" s="35"/>
      <c r="QRM958" s="34"/>
      <c r="QRT958" s="35"/>
      <c r="QRU958" s="34"/>
      <c r="QSB958" s="35"/>
      <c r="QSC958" s="34"/>
      <c r="QSJ958" s="35"/>
      <c r="QSK958" s="34"/>
      <c r="QSR958" s="35"/>
      <c r="QSS958" s="34"/>
      <c r="QSZ958" s="35"/>
      <c r="QTA958" s="34"/>
      <c r="QTH958" s="35"/>
      <c r="QTI958" s="34"/>
      <c r="QTP958" s="35"/>
      <c r="QTQ958" s="34"/>
      <c r="QTX958" s="35"/>
      <c r="QTY958" s="34"/>
      <c r="QUF958" s="35"/>
      <c r="QUG958" s="34"/>
      <c r="QUN958" s="35"/>
      <c r="QUO958" s="34"/>
      <c r="QUV958" s="35"/>
      <c r="QUW958" s="34"/>
      <c r="QVD958" s="35"/>
      <c r="QVE958" s="34"/>
      <c r="QVL958" s="35"/>
      <c r="QVM958" s="34"/>
      <c r="QVT958" s="35"/>
      <c r="QVU958" s="34"/>
      <c r="QWB958" s="35"/>
      <c r="QWC958" s="34"/>
      <c r="QWJ958" s="35"/>
      <c r="QWK958" s="34"/>
      <c r="QWR958" s="35"/>
      <c r="QWS958" s="34"/>
      <c r="QWZ958" s="35"/>
      <c r="QXA958" s="34"/>
      <c r="QXH958" s="35"/>
      <c r="QXI958" s="34"/>
      <c r="QXP958" s="35"/>
      <c r="QXQ958" s="34"/>
      <c r="QXX958" s="35"/>
      <c r="QXY958" s="34"/>
      <c r="QYF958" s="35"/>
      <c r="QYG958" s="34"/>
      <c r="QYN958" s="35"/>
      <c r="QYO958" s="34"/>
      <c r="QYV958" s="35"/>
      <c r="QYW958" s="34"/>
      <c r="QZD958" s="35"/>
      <c r="QZE958" s="34"/>
      <c r="QZL958" s="35"/>
      <c r="QZM958" s="34"/>
      <c r="QZT958" s="35"/>
      <c r="QZU958" s="34"/>
      <c r="RAB958" s="35"/>
      <c r="RAC958" s="34"/>
      <c r="RAJ958" s="35"/>
      <c r="RAK958" s="34"/>
      <c r="RAR958" s="35"/>
      <c r="RAS958" s="34"/>
      <c r="RAZ958" s="35"/>
      <c r="RBA958" s="34"/>
      <c r="RBH958" s="35"/>
      <c r="RBI958" s="34"/>
      <c r="RBP958" s="35"/>
      <c r="RBQ958" s="34"/>
      <c r="RBX958" s="35"/>
      <c r="RBY958" s="34"/>
      <c r="RCF958" s="35"/>
      <c r="RCG958" s="34"/>
      <c r="RCN958" s="35"/>
      <c r="RCO958" s="34"/>
      <c r="RCV958" s="35"/>
      <c r="RCW958" s="34"/>
      <c r="RDD958" s="35"/>
      <c r="RDE958" s="34"/>
      <c r="RDL958" s="35"/>
      <c r="RDM958" s="34"/>
      <c r="RDT958" s="35"/>
      <c r="RDU958" s="34"/>
      <c r="REB958" s="35"/>
      <c r="REC958" s="34"/>
      <c r="REJ958" s="35"/>
      <c r="REK958" s="34"/>
      <c r="RER958" s="35"/>
      <c r="RES958" s="34"/>
      <c r="REZ958" s="35"/>
      <c r="RFA958" s="34"/>
      <c r="RFH958" s="35"/>
      <c r="RFI958" s="34"/>
      <c r="RFP958" s="35"/>
      <c r="RFQ958" s="34"/>
      <c r="RFX958" s="35"/>
      <c r="RFY958" s="34"/>
      <c r="RGF958" s="35"/>
      <c r="RGG958" s="34"/>
      <c r="RGN958" s="35"/>
      <c r="RGO958" s="34"/>
      <c r="RGV958" s="35"/>
      <c r="RGW958" s="34"/>
      <c r="RHD958" s="35"/>
      <c r="RHE958" s="34"/>
      <c r="RHL958" s="35"/>
      <c r="RHM958" s="34"/>
      <c r="RHT958" s="35"/>
      <c r="RHU958" s="34"/>
      <c r="RIB958" s="35"/>
      <c r="RIC958" s="34"/>
      <c r="RIJ958" s="35"/>
      <c r="RIK958" s="34"/>
      <c r="RIR958" s="35"/>
      <c r="RIS958" s="34"/>
      <c r="RIZ958" s="35"/>
      <c r="RJA958" s="34"/>
      <c r="RJH958" s="35"/>
      <c r="RJI958" s="34"/>
      <c r="RJP958" s="35"/>
      <c r="RJQ958" s="34"/>
      <c r="RJX958" s="35"/>
      <c r="RJY958" s="34"/>
      <c r="RKF958" s="35"/>
      <c r="RKG958" s="34"/>
      <c r="RKN958" s="35"/>
      <c r="RKO958" s="34"/>
      <c r="RKV958" s="35"/>
      <c r="RKW958" s="34"/>
      <c r="RLD958" s="35"/>
      <c r="RLE958" s="34"/>
      <c r="RLL958" s="35"/>
      <c r="RLM958" s="34"/>
      <c r="RLT958" s="35"/>
      <c r="RLU958" s="34"/>
      <c r="RMB958" s="35"/>
      <c r="RMC958" s="34"/>
      <c r="RMJ958" s="35"/>
      <c r="RMK958" s="34"/>
      <c r="RMR958" s="35"/>
      <c r="RMS958" s="34"/>
      <c r="RMZ958" s="35"/>
      <c r="RNA958" s="34"/>
      <c r="RNH958" s="35"/>
      <c r="RNI958" s="34"/>
      <c r="RNP958" s="35"/>
      <c r="RNQ958" s="34"/>
      <c r="RNX958" s="35"/>
      <c r="RNY958" s="34"/>
      <c r="ROF958" s="35"/>
      <c r="ROG958" s="34"/>
      <c r="RON958" s="35"/>
      <c r="ROO958" s="34"/>
      <c r="ROV958" s="35"/>
      <c r="ROW958" s="34"/>
      <c r="RPD958" s="35"/>
      <c r="RPE958" s="34"/>
      <c r="RPL958" s="35"/>
      <c r="RPM958" s="34"/>
      <c r="RPT958" s="35"/>
      <c r="RPU958" s="34"/>
      <c r="RQB958" s="35"/>
      <c r="RQC958" s="34"/>
      <c r="RQJ958" s="35"/>
      <c r="RQK958" s="34"/>
      <c r="RQR958" s="35"/>
      <c r="RQS958" s="34"/>
      <c r="RQZ958" s="35"/>
      <c r="RRA958" s="34"/>
      <c r="RRH958" s="35"/>
      <c r="RRI958" s="34"/>
      <c r="RRP958" s="35"/>
      <c r="RRQ958" s="34"/>
      <c r="RRX958" s="35"/>
      <c r="RRY958" s="34"/>
      <c r="RSF958" s="35"/>
      <c r="RSG958" s="34"/>
      <c r="RSN958" s="35"/>
      <c r="RSO958" s="34"/>
      <c r="RSV958" s="35"/>
      <c r="RSW958" s="34"/>
      <c r="RTD958" s="35"/>
      <c r="RTE958" s="34"/>
      <c r="RTL958" s="35"/>
      <c r="RTM958" s="34"/>
      <c r="RTT958" s="35"/>
      <c r="RTU958" s="34"/>
      <c r="RUB958" s="35"/>
      <c r="RUC958" s="34"/>
      <c r="RUJ958" s="35"/>
      <c r="RUK958" s="34"/>
      <c r="RUR958" s="35"/>
      <c r="RUS958" s="34"/>
      <c r="RUZ958" s="35"/>
      <c r="RVA958" s="34"/>
      <c r="RVH958" s="35"/>
      <c r="RVI958" s="34"/>
      <c r="RVP958" s="35"/>
      <c r="RVQ958" s="34"/>
      <c r="RVX958" s="35"/>
      <c r="RVY958" s="34"/>
      <c r="RWF958" s="35"/>
      <c r="RWG958" s="34"/>
      <c r="RWN958" s="35"/>
      <c r="RWO958" s="34"/>
      <c r="RWV958" s="35"/>
      <c r="RWW958" s="34"/>
      <c r="RXD958" s="35"/>
      <c r="RXE958" s="34"/>
      <c r="RXL958" s="35"/>
      <c r="RXM958" s="34"/>
      <c r="RXT958" s="35"/>
      <c r="RXU958" s="34"/>
      <c r="RYB958" s="35"/>
      <c r="RYC958" s="34"/>
      <c r="RYJ958" s="35"/>
      <c r="RYK958" s="34"/>
      <c r="RYR958" s="35"/>
      <c r="RYS958" s="34"/>
      <c r="RYZ958" s="35"/>
      <c r="RZA958" s="34"/>
      <c r="RZH958" s="35"/>
      <c r="RZI958" s="34"/>
      <c r="RZP958" s="35"/>
      <c r="RZQ958" s="34"/>
      <c r="RZX958" s="35"/>
      <c r="RZY958" s="34"/>
      <c r="SAF958" s="35"/>
      <c r="SAG958" s="34"/>
      <c r="SAN958" s="35"/>
      <c r="SAO958" s="34"/>
      <c r="SAV958" s="35"/>
      <c r="SAW958" s="34"/>
      <c r="SBD958" s="35"/>
      <c r="SBE958" s="34"/>
      <c r="SBL958" s="35"/>
      <c r="SBM958" s="34"/>
      <c r="SBT958" s="35"/>
      <c r="SBU958" s="34"/>
      <c r="SCB958" s="35"/>
      <c r="SCC958" s="34"/>
      <c r="SCJ958" s="35"/>
      <c r="SCK958" s="34"/>
      <c r="SCR958" s="35"/>
      <c r="SCS958" s="34"/>
      <c r="SCZ958" s="35"/>
      <c r="SDA958" s="34"/>
      <c r="SDH958" s="35"/>
      <c r="SDI958" s="34"/>
      <c r="SDP958" s="35"/>
      <c r="SDQ958" s="34"/>
      <c r="SDX958" s="35"/>
      <c r="SDY958" s="34"/>
      <c r="SEF958" s="35"/>
      <c r="SEG958" s="34"/>
      <c r="SEN958" s="35"/>
      <c r="SEO958" s="34"/>
      <c r="SEV958" s="35"/>
      <c r="SEW958" s="34"/>
      <c r="SFD958" s="35"/>
      <c r="SFE958" s="34"/>
      <c r="SFL958" s="35"/>
      <c r="SFM958" s="34"/>
      <c r="SFT958" s="35"/>
      <c r="SFU958" s="34"/>
      <c r="SGB958" s="35"/>
      <c r="SGC958" s="34"/>
      <c r="SGJ958" s="35"/>
      <c r="SGK958" s="34"/>
      <c r="SGR958" s="35"/>
      <c r="SGS958" s="34"/>
      <c r="SGZ958" s="35"/>
      <c r="SHA958" s="34"/>
      <c r="SHH958" s="35"/>
      <c r="SHI958" s="34"/>
      <c r="SHP958" s="35"/>
      <c r="SHQ958" s="34"/>
      <c r="SHX958" s="35"/>
      <c r="SHY958" s="34"/>
      <c r="SIF958" s="35"/>
      <c r="SIG958" s="34"/>
      <c r="SIN958" s="35"/>
      <c r="SIO958" s="34"/>
      <c r="SIV958" s="35"/>
      <c r="SIW958" s="34"/>
      <c r="SJD958" s="35"/>
      <c r="SJE958" s="34"/>
      <c r="SJL958" s="35"/>
      <c r="SJM958" s="34"/>
      <c r="SJT958" s="35"/>
      <c r="SJU958" s="34"/>
      <c r="SKB958" s="35"/>
      <c r="SKC958" s="34"/>
      <c r="SKJ958" s="35"/>
      <c r="SKK958" s="34"/>
      <c r="SKR958" s="35"/>
      <c r="SKS958" s="34"/>
      <c r="SKZ958" s="35"/>
      <c r="SLA958" s="34"/>
      <c r="SLH958" s="35"/>
      <c r="SLI958" s="34"/>
      <c r="SLP958" s="35"/>
      <c r="SLQ958" s="34"/>
      <c r="SLX958" s="35"/>
      <c r="SLY958" s="34"/>
      <c r="SMF958" s="35"/>
      <c r="SMG958" s="34"/>
      <c r="SMN958" s="35"/>
      <c r="SMO958" s="34"/>
      <c r="SMV958" s="35"/>
      <c r="SMW958" s="34"/>
      <c r="SND958" s="35"/>
      <c r="SNE958" s="34"/>
      <c r="SNL958" s="35"/>
      <c r="SNM958" s="34"/>
      <c r="SNT958" s="35"/>
      <c r="SNU958" s="34"/>
      <c r="SOB958" s="35"/>
      <c r="SOC958" s="34"/>
      <c r="SOJ958" s="35"/>
      <c r="SOK958" s="34"/>
      <c r="SOR958" s="35"/>
      <c r="SOS958" s="34"/>
      <c r="SOZ958" s="35"/>
      <c r="SPA958" s="34"/>
      <c r="SPH958" s="35"/>
      <c r="SPI958" s="34"/>
      <c r="SPP958" s="35"/>
      <c r="SPQ958" s="34"/>
      <c r="SPX958" s="35"/>
      <c r="SPY958" s="34"/>
      <c r="SQF958" s="35"/>
      <c r="SQG958" s="34"/>
      <c r="SQN958" s="35"/>
      <c r="SQO958" s="34"/>
      <c r="SQV958" s="35"/>
      <c r="SQW958" s="34"/>
      <c r="SRD958" s="35"/>
      <c r="SRE958" s="34"/>
      <c r="SRL958" s="35"/>
      <c r="SRM958" s="34"/>
      <c r="SRT958" s="35"/>
      <c r="SRU958" s="34"/>
      <c r="SSB958" s="35"/>
      <c r="SSC958" s="34"/>
      <c r="SSJ958" s="35"/>
      <c r="SSK958" s="34"/>
      <c r="SSR958" s="35"/>
      <c r="SSS958" s="34"/>
      <c r="SSZ958" s="35"/>
      <c r="STA958" s="34"/>
      <c r="STH958" s="35"/>
      <c r="STI958" s="34"/>
      <c r="STP958" s="35"/>
      <c r="STQ958" s="34"/>
      <c r="STX958" s="35"/>
      <c r="STY958" s="34"/>
      <c r="SUF958" s="35"/>
      <c r="SUG958" s="34"/>
      <c r="SUN958" s="35"/>
      <c r="SUO958" s="34"/>
      <c r="SUV958" s="35"/>
      <c r="SUW958" s="34"/>
      <c r="SVD958" s="35"/>
      <c r="SVE958" s="34"/>
      <c r="SVL958" s="35"/>
      <c r="SVM958" s="34"/>
      <c r="SVT958" s="35"/>
      <c r="SVU958" s="34"/>
      <c r="SWB958" s="35"/>
      <c r="SWC958" s="34"/>
      <c r="SWJ958" s="35"/>
      <c r="SWK958" s="34"/>
      <c r="SWR958" s="35"/>
      <c r="SWS958" s="34"/>
      <c r="SWZ958" s="35"/>
      <c r="SXA958" s="34"/>
      <c r="SXH958" s="35"/>
      <c r="SXI958" s="34"/>
      <c r="SXP958" s="35"/>
      <c r="SXQ958" s="34"/>
      <c r="SXX958" s="35"/>
      <c r="SXY958" s="34"/>
      <c r="SYF958" s="35"/>
      <c r="SYG958" s="34"/>
      <c r="SYN958" s="35"/>
      <c r="SYO958" s="34"/>
      <c r="SYV958" s="35"/>
      <c r="SYW958" s="34"/>
      <c r="SZD958" s="35"/>
      <c r="SZE958" s="34"/>
      <c r="SZL958" s="35"/>
      <c r="SZM958" s="34"/>
      <c r="SZT958" s="35"/>
      <c r="SZU958" s="34"/>
      <c r="TAB958" s="35"/>
      <c r="TAC958" s="34"/>
      <c r="TAJ958" s="35"/>
      <c r="TAK958" s="34"/>
      <c r="TAR958" s="35"/>
      <c r="TAS958" s="34"/>
      <c r="TAZ958" s="35"/>
      <c r="TBA958" s="34"/>
      <c r="TBH958" s="35"/>
      <c r="TBI958" s="34"/>
      <c r="TBP958" s="35"/>
      <c r="TBQ958" s="34"/>
      <c r="TBX958" s="35"/>
      <c r="TBY958" s="34"/>
      <c r="TCF958" s="35"/>
      <c r="TCG958" s="34"/>
      <c r="TCN958" s="35"/>
      <c r="TCO958" s="34"/>
      <c r="TCV958" s="35"/>
      <c r="TCW958" s="34"/>
      <c r="TDD958" s="35"/>
      <c r="TDE958" s="34"/>
      <c r="TDL958" s="35"/>
      <c r="TDM958" s="34"/>
      <c r="TDT958" s="35"/>
      <c r="TDU958" s="34"/>
      <c r="TEB958" s="35"/>
      <c r="TEC958" s="34"/>
      <c r="TEJ958" s="35"/>
      <c r="TEK958" s="34"/>
      <c r="TER958" s="35"/>
      <c r="TES958" s="34"/>
      <c r="TEZ958" s="35"/>
      <c r="TFA958" s="34"/>
      <c r="TFH958" s="35"/>
      <c r="TFI958" s="34"/>
      <c r="TFP958" s="35"/>
      <c r="TFQ958" s="34"/>
      <c r="TFX958" s="35"/>
      <c r="TFY958" s="34"/>
      <c r="TGF958" s="35"/>
      <c r="TGG958" s="34"/>
      <c r="TGN958" s="35"/>
      <c r="TGO958" s="34"/>
      <c r="TGV958" s="35"/>
      <c r="TGW958" s="34"/>
      <c r="THD958" s="35"/>
      <c r="THE958" s="34"/>
      <c r="THL958" s="35"/>
      <c r="THM958" s="34"/>
      <c r="THT958" s="35"/>
      <c r="THU958" s="34"/>
      <c r="TIB958" s="35"/>
      <c r="TIC958" s="34"/>
      <c r="TIJ958" s="35"/>
      <c r="TIK958" s="34"/>
      <c r="TIR958" s="35"/>
      <c r="TIS958" s="34"/>
      <c r="TIZ958" s="35"/>
      <c r="TJA958" s="34"/>
      <c r="TJH958" s="35"/>
      <c r="TJI958" s="34"/>
      <c r="TJP958" s="35"/>
      <c r="TJQ958" s="34"/>
      <c r="TJX958" s="35"/>
      <c r="TJY958" s="34"/>
      <c r="TKF958" s="35"/>
      <c r="TKG958" s="34"/>
      <c r="TKN958" s="35"/>
      <c r="TKO958" s="34"/>
      <c r="TKV958" s="35"/>
      <c r="TKW958" s="34"/>
      <c r="TLD958" s="35"/>
      <c r="TLE958" s="34"/>
      <c r="TLL958" s="35"/>
      <c r="TLM958" s="34"/>
      <c r="TLT958" s="35"/>
      <c r="TLU958" s="34"/>
      <c r="TMB958" s="35"/>
      <c r="TMC958" s="34"/>
      <c r="TMJ958" s="35"/>
      <c r="TMK958" s="34"/>
      <c r="TMR958" s="35"/>
      <c r="TMS958" s="34"/>
      <c r="TMZ958" s="35"/>
      <c r="TNA958" s="34"/>
      <c r="TNH958" s="35"/>
      <c r="TNI958" s="34"/>
      <c r="TNP958" s="35"/>
      <c r="TNQ958" s="34"/>
      <c r="TNX958" s="35"/>
      <c r="TNY958" s="34"/>
      <c r="TOF958" s="35"/>
      <c r="TOG958" s="34"/>
      <c r="TON958" s="35"/>
      <c r="TOO958" s="34"/>
      <c r="TOV958" s="35"/>
      <c r="TOW958" s="34"/>
      <c r="TPD958" s="35"/>
      <c r="TPE958" s="34"/>
      <c r="TPL958" s="35"/>
      <c r="TPM958" s="34"/>
      <c r="TPT958" s="35"/>
      <c r="TPU958" s="34"/>
      <c r="TQB958" s="35"/>
      <c r="TQC958" s="34"/>
      <c r="TQJ958" s="35"/>
      <c r="TQK958" s="34"/>
      <c r="TQR958" s="35"/>
      <c r="TQS958" s="34"/>
      <c r="TQZ958" s="35"/>
      <c r="TRA958" s="34"/>
      <c r="TRH958" s="35"/>
      <c r="TRI958" s="34"/>
      <c r="TRP958" s="35"/>
      <c r="TRQ958" s="34"/>
      <c r="TRX958" s="35"/>
      <c r="TRY958" s="34"/>
      <c r="TSF958" s="35"/>
      <c r="TSG958" s="34"/>
      <c r="TSN958" s="35"/>
      <c r="TSO958" s="34"/>
      <c r="TSV958" s="35"/>
      <c r="TSW958" s="34"/>
      <c r="TTD958" s="35"/>
      <c r="TTE958" s="34"/>
      <c r="TTL958" s="35"/>
      <c r="TTM958" s="34"/>
      <c r="TTT958" s="35"/>
      <c r="TTU958" s="34"/>
      <c r="TUB958" s="35"/>
      <c r="TUC958" s="34"/>
      <c r="TUJ958" s="35"/>
      <c r="TUK958" s="34"/>
      <c r="TUR958" s="35"/>
      <c r="TUS958" s="34"/>
      <c r="TUZ958" s="35"/>
      <c r="TVA958" s="34"/>
      <c r="TVH958" s="35"/>
      <c r="TVI958" s="34"/>
      <c r="TVP958" s="35"/>
      <c r="TVQ958" s="34"/>
      <c r="TVX958" s="35"/>
      <c r="TVY958" s="34"/>
      <c r="TWF958" s="35"/>
      <c r="TWG958" s="34"/>
      <c r="TWN958" s="35"/>
      <c r="TWO958" s="34"/>
      <c r="TWV958" s="35"/>
      <c r="TWW958" s="34"/>
      <c r="TXD958" s="35"/>
      <c r="TXE958" s="34"/>
      <c r="TXL958" s="35"/>
      <c r="TXM958" s="34"/>
      <c r="TXT958" s="35"/>
      <c r="TXU958" s="34"/>
      <c r="TYB958" s="35"/>
      <c r="TYC958" s="34"/>
      <c r="TYJ958" s="35"/>
      <c r="TYK958" s="34"/>
      <c r="TYR958" s="35"/>
      <c r="TYS958" s="34"/>
      <c r="TYZ958" s="35"/>
      <c r="TZA958" s="34"/>
      <c r="TZH958" s="35"/>
      <c r="TZI958" s="34"/>
      <c r="TZP958" s="35"/>
      <c r="TZQ958" s="34"/>
      <c r="TZX958" s="35"/>
      <c r="TZY958" s="34"/>
      <c r="UAF958" s="35"/>
      <c r="UAG958" s="34"/>
      <c r="UAN958" s="35"/>
      <c r="UAO958" s="34"/>
      <c r="UAV958" s="35"/>
      <c r="UAW958" s="34"/>
      <c r="UBD958" s="35"/>
      <c r="UBE958" s="34"/>
      <c r="UBL958" s="35"/>
      <c r="UBM958" s="34"/>
      <c r="UBT958" s="35"/>
      <c r="UBU958" s="34"/>
      <c r="UCB958" s="35"/>
      <c r="UCC958" s="34"/>
      <c r="UCJ958" s="35"/>
      <c r="UCK958" s="34"/>
      <c r="UCR958" s="35"/>
      <c r="UCS958" s="34"/>
      <c r="UCZ958" s="35"/>
      <c r="UDA958" s="34"/>
      <c r="UDH958" s="35"/>
      <c r="UDI958" s="34"/>
      <c r="UDP958" s="35"/>
      <c r="UDQ958" s="34"/>
      <c r="UDX958" s="35"/>
      <c r="UDY958" s="34"/>
      <c r="UEF958" s="35"/>
      <c r="UEG958" s="34"/>
      <c r="UEN958" s="35"/>
      <c r="UEO958" s="34"/>
      <c r="UEV958" s="35"/>
      <c r="UEW958" s="34"/>
      <c r="UFD958" s="35"/>
      <c r="UFE958" s="34"/>
      <c r="UFL958" s="35"/>
      <c r="UFM958" s="34"/>
      <c r="UFT958" s="35"/>
      <c r="UFU958" s="34"/>
      <c r="UGB958" s="35"/>
      <c r="UGC958" s="34"/>
      <c r="UGJ958" s="35"/>
      <c r="UGK958" s="34"/>
      <c r="UGR958" s="35"/>
      <c r="UGS958" s="34"/>
      <c r="UGZ958" s="35"/>
      <c r="UHA958" s="34"/>
      <c r="UHH958" s="35"/>
      <c r="UHI958" s="34"/>
      <c r="UHP958" s="35"/>
      <c r="UHQ958" s="34"/>
      <c r="UHX958" s="35"/>
      <c r="UHY958" s="34"/>
      <c r="UIF958" s="35"/>
      <c r="UIG958" s="34"/>
      <c r="UIN958" s="35"/>
      <c r="UIO958" s="34"/>
      <c r="UIV958" s="35"/>
      <c r="UIW958" s="34"/>
      <c r="UJD958" s="35"/>
      <c r="UJE958" s="34"/>
      <c r="UJL958" s="35"/>
      <c r="UJM958" s="34"/>
      <c r="UJT958" s="35"/>
      <c r="UJU958" s="34"/>
      <c r="UKB958" s="35"/>
      <c r="UKC958" s="34"/>
      <c r="UKJ958" s="35"/>
      <c r="UKK958" s="34"/>
      <c r="UKR958" s="35"/>
      <c r="UKS958" s="34"/>
      <c r="UKZ958" s="35"/>
      <c r="ULA958" s="34"/>
      <c r="ULH958" s="35"/>
      <c r="ULI958" s="34"/>
      <c r="ULP958" s="35"/>
      <c r="ULQ958" s="34"/>
      <c r="ULX958" s="35"/>
      <c r="ULY958" s="34"/>
      <c r="UMF958" s="35"/>
      <c r="UMG958" s="34"/>
      <c r="UMN958" s="35"/>
      <c r="UMO958" s="34"/>
      <c r="UMV958" s="35"/>
      <c r="UMW958" s="34"/>
      <c r="UND958" s="35"/>
      <c r="UNE958" s="34"/>
      <c r="UNL958" s="35"/>
      <c r="UNM958" s="34"/>
      <c r="UNT958" s="35"/>
      <c r="UNU958" s="34"/>
      <c r="UOB958" s="35"/>
      <c r="UOC958" s="34"/>
      <c r="UOJ958" s="35"/>
      <c r="UOK958" s="34"/>
      <c r="UOR958" s="35"/>
      <c r="UOS958" s="34"/>
      <c r="UOZ958" s="35"/>
      <c r="UPA958" s="34"/>
      <c r="UPH958" s="35"/>
      <c r="UPI958" s="34"/>
      <c r="UPP958" s="35"/>
      <c r="UPQ958" s="34"/>
      <c r="UPX958" s="35"/>
      <c r="UPY958" s="34"/>
      <c r="UQF958" s="35"/>
      <c r="UQG958" s="34"/>
      <c r="UQN958" s="35"/>
      <c r="UQO958" s="34"/>
      <c r="UQV958" s="35"/>
      <c r="UQW958" s="34"/>
      <c r="URD958" s="35"/>
      <c r="URE958" s="34"/>
      <c r="URL958" s="35"/>
      <c r="URM958" s="34"/>
      <c r="URT958" s="35"/>
      <c r="URU958" s="34"/>
      <c r="USB958" s="35"/>
      <c r="USC958" s="34"/>
      <c r="USJ958" s="35"/>
      <c r="USK958" s="34"/>
      <c r="USR958" s="35"/>
      <c r="USS958" s="34"/>
      <c r="USZ958" s="35"/>
      <c r="UTA958" s="34"/>
      <c r="UTH958" s="35"/>
      <c r="UTI958" s="34"/>
      <c r="UTP958" s="35"/>
      <c r="UTQ958" s="34"/>
      <c r="UTX958" s="35"/>
      <c r="UTY958" s="34"/>
      <c r="UUF958" s="35"/>
      <c r="UUG958" s="34"/>
      <c r="UUN958" s="35"/>
      <c r="UUO958" s="34"/>
      <c r="UUV958" s="35"/>
      <c r="UUW958" s="34"/>
      <c r="UVD958" s="35"/>
      <c r="UVE958" s="34"/>
      <c r="UVL958" s="35"/>
      <c r="UVM958" s="34"/>
      <c r="UVT958" s="35"/>
      <c r="UVU958" s="34"/>
      <c r="UWB958" s="35"/>
      <c r="UWC958" s="34"/>
      <c r="UWJ958" s="35"/>
      <c r="UWK958" s="34"/>
      <c r="UWR958" s="35"/>
      <c r="UWS958" s="34"/>
      <c r="UWZ958" s="35"/>
      <c r="UXA958" s="34"/>
      <c r="UXH958" s="35"/>
      <c r="UXI958" s="34"/>
      <c r="UXP958" s="35"/>
      <c r="UXQ958" s="34"/>
      <c r="UXX958" s="35"/>
      <c r="UXY958" s="34"/>
      <c r="UYF958" s="35"/>
      <c r="UYG958" s="34"/>
      <c r="UYN958" s="35"/>
      <c r="UYO958" s="34"/>
      <c r="UYV958" s="35"/>
      <c r="UYW958" s="34"/>
      <c r="UZD958" s="35"/>
      <c r="UZE958" s="34"/>
      <c r="UZL958" s="35"/>
      <c r="UZM958" s="34"/>
      <c r="UZT958" s="35"/>
      <c r="UZU958" s="34"/>
      <c r="VAB958" s="35"/>
      <c r="VAC958" s="34"/>
      <c r="VAJ958" s="35"/>
      <c r="VAK958" s="34"/>
      <c r="VAR958" s="35"/>
      <c r="VAS958" s="34"/>
      <c r="VAZ958" s="35"/>
      <c r="VBA958" s="34"/>
      <c r="VBH958" s="35"/>
      <c r="VBI958" s="34"/>
      <c r="VBP958" s="35"/>
      <c r="VBQ958" s="34"/>
      <c r="VBX958" s="35"/>
      <c r="VBY958" s="34"/>
      <c r="VCF958" s="35"/>
      <c r="VCG958" s="34"/>
      <c r="VCN958" s="35"/>
      <c r="VCO958" s="34"/>
      <c r="VCV958" s="35"/>
      <c r="VCW958" s="34"/>
      <c r="VDD958" s="35"/>
      <c r="VDE958" s="34"/>
      <c r="VDL958" s="35"/>
      <c r="VDM958" s="34"/>
      <c r="VDT958" s="35"/>
      <c r="VDU958" s="34"/>
      <c r="VEB958" s="35"/>
      <c r="VEC958" s="34"/>
      <c r="VEJ958" s="35"/>
      <c r="VEK958" s="34"/>
      <c r="VER958" s="35"/>
      <c r="VES958" s="34"/>
      <c r="VEZ958" s="35"/>
      <c r="VFA958" s="34"/>
      <c r="VFH958" s="35"/>
      <c r="VFI958" s="34"/>
      <c r="VFP958" s="35"/>
      <c r="VFQ958" s="34"/>
      <c r="VFX958" s="35"/>
      <c r="VFY958" s="34"/>
      <c r="VGF958" s="35"/>
      <c r="VGG958" s="34"/>
      <c r="VGN958" s="35"/>
      <c r="VGO958" s="34"/>
      <c r="VGV958" s="35"/>
      <c r="VGW958" s="34"/>
      <c r="VHD958" s="35"/>
      <c r="VHE958" s="34"/>
      <c r="VHL958" s="35"/>
      <c r="VHM958" s="34"/>
      <c r="VHT958" s="35"/>
      <c r="VHU958" s="34"/>
      <c r="VIB958" s="35"/>
      <c r="VIC958" s="34"/>
      <c r="VIJ958" s="35"/>
      <c r="VIK958" s="34"/>
      <c r="VIR958" s="35"/>
      <c r="VIS958" s="34"/>
      <c r="VIZ958" s="35"/>
      <c r="VJA958" s="34"/>
      <c r="VJH958" s="35"/>
      <c r="VJI958" s="34"/>
      <c r="VJP958" s="35"/>
      <c r="VJQ958" s="34"/>
      <c r="VJX958" s="35"/>
      <c r="VJY958" s="34"/>
      <c r="VKF958" s="35"/>
      <c r="VKG958" s="34"/>
      <c r="VKN958" s="35"/>
      <c r="VKO958" s="34"/>
      <c r="VKV958" s="35"/>
      <c r="VKW958" s="34"/>
      <c r="VLD958" s="35"/>
      <c r="VLE958" s="34"/>
      <c r="VLL958" s="35"/>
      <c r="VLM958" s="34"/>
      <c r="VLT958" s="35"/>
      <c r="VLU958" s="34"/>
      <c r="VMB958" s="35"/>
      <c r="VMC958" s="34"/>
      <c r="VMJ958" s="35"/>
      <c r="VMK958" s="34"/>
      <c r="VMR958" s="35"/>
      <c r="VMS958" s="34"/>
      <c r="VMZ958" s="35"/>
      <c r="VNA958" s="34"/>
      <c r="VNH958" s="35"/>
      <c r="VNI958" s="34"/>
      <c r="VNP958" s="35"/>
      <c r="VNQ958" s="34"/>
      <c r="VNX958" s="35"/>
      <c r="VNY958" s="34"/>
      <c r="VOF958" s="35"/>
      <c r="VOG958" s="34"/>
      <c r="VON958" s="35"/>
      <c r="VOO958" s="34"/>
      <c r="VOV958" s="35"/>
      <c r="VOW958" s="34"/>
      <c r="VPD958" s="35"/>
      <c r="VPE958" s="34"/>
      <c r="VPL958" s="35"/>
      <c r="VPM958" s="34"/>
      <c r="VPT958" s="35"/>
      <c r="VPU958" s="34"/>
      <c r="VQB958" s="35"/>
      <c r="VQC958" s="34"/>
      <c r="VQJ958" s="35"/>
      <c r="VQK958" s="34"/>
      <c r="VQR958" s="35"/>
      <c r="VQS958" s="34"/>
      <c r="VQZ958" s="35"/>
      <c r="VRA958" s="34"/>
      <c r="VRH958" s="35"/>
      <c r="VRI958" s="34"/>
      <c r="VRP958" s="35"/>
      <c r="VRQ958" s="34"/>
      <c r="VRX958" s="35"/>
      <c r="VRY958" s="34"/>
      <c r="VSF958" s="35"/>
      <c r="VSG958" s="34"/>
      <c r="VSN958" s="35"/>
      <c r="VSO958" s="34"/>
      <c r="VSV958" s="35"/>
      <c r="VSW958" s="34"/>
      <c r="VTD958" s="35"/>
      <c r="VTE958" s="34"/>
      <c r="VTL958" s="35"/>
      <c r="VTM958" s="34"/>
      <c r="VTT958" s="35"/>
      <c r="VTU958" s="34"/>
      <c r="VUB958" s="35"/>
      <c r="VUC958" s="34"/>
      <c r="VUJ958" s="35"/>
      <c r="VUK958" s="34"/>
      <c r="VUR958" s="35"/>
      <c r="VUS958" s="34"/>
      <c r="VUZ958" s="35"/>
      <c r="VVA958" s="34"/>
      <c r="VVH958" s="35"/>
      <c r="VVI958" s="34"/>
      <c r="VVP958" s="35"/>
      <c r="VVQ958" s="34"/>
      <c r="VVX958" s="35"/>
      <c r="VVY958" s="34"/>
      <c r="VWF958" s="35"/>
      <c r="VWG958" s="34"/>
      <c r="VWN958" s="35"/>
      <c r="VWO958" s="34"/>
      <c r="VWV958" s="35"/>
      <c r="VWW958" s="34"/>
      <c r="VXD958" s="35"/>
      <c r="VXE958" s="34"/>
      <c r="VXL958" s="35"/>
      <c r="VXM958" s="34"/>
      <c r="VXT958" s="35"/>
      <c r="VXU958" s="34"/>
      <c r="VYB958" s="35"/>
      <c r="VYC958" s="34"/>
      <c r="VYJ958" s="35"/>
      <c r="VYK958" s="34"/>
      <c r="VYR958" s="35"/>
      <c r="VYS958" s="34"/>
      <c r="VYZ958" s="35"/>
      <c r="VZA958" s="34"/>
      <c r="VZH958" s="35"/>
      <c r="VZI958" s="34"/>
      <c r="VZP958" s="35"/>
      <c r="VZQ958" s="34"/>
      <c r="VZX958" s="35"/>
      <c r="VZY958" s="34"/>
      <c r="WAF958" s="35"/>
      <c r="WAG958" s="34"/>
      <c r="WAN958" s="35"/>
      <c r="WAO958" s="34"/>
      <c r="WAV958" s="35"/>
      <c r="WAW958" s="34"/>
      <c r="WBD958" s="35"/>
      <c r="WBE958" s="34"/>
      <c r="WBL958" s="35"/>
      <c r="WBM958" s="34"/>
      <c r="WBT958" s="35"/>
      <c r="WBU958" s="34"/>
      <c r="WCB958" s="35"/>
      <c r="WCC958" s="34"/>
      <c r="WCJ958" s="35"/>
      <c r="WCK958" s="34"/>
      <c r="WCR958" s="35"/>
      <c r="WCS958" s="34"/>
      <c r="WCZ958" s="35"/>
      <c r="WDA958" s="34"/>
      <c r="WDH958" s="35"/>
      <c r="WDI958" s="34"/>
      <c r="WDP958" s="35"/>
      <c r="WDQ958" s="34"/>
      <c r="WDX958" s="35"/>
      <c r="WDY958" s="34"/>
      <c r="WEF958" s="35"/>
      <c r="WEG958" s="34"/>
      <c r="WEN958" s="35"/>
      <c r="WEO958" s="34"/>
      <c r="WEV958" s="35"/>
      <c r="WEW958" s="34"/>
      <c r="WFD958" s="35"/>
      <c r="WFE958" s="34"/>
      <c r="WFL958" s="35"/>
      <c r="WFM958" s="34"/>
      <c r="WFT958" s="35"/>
      <c r="WFU958" s="34"/>
      <c r="WGB958" s="35"/>
      <c r="WGC958" s="34"/>
      <c r="WGJ958" s="35"/>
      <c r="WGK958" s="34"/>
      <c r="WGR958" s="35"/>
      <c r="WGS958" s="34"/>
      <c r="WGZ958" s="35"/>
      <c r="WHA958" s="34"/>
      <c r="WHH958" s="35"/>
      <c r="WHI958" s="34"/>
      <c r="WHP958" s="35"/>
      <c r="WHQ958" s="34"/>
      <c r="WHX958" s="35"/>
      <c r="WHY958" s="34"/>
      <c r="WIF958" s="35"/>
      <c r="WIG958" s="34"/>
      <c r="WIN958" s="35"/>
      <c r="WIO958" s="34"/>
      <c r="WIV958" s="35"/>
      <c r="WIW958" s="34"/>
      <c r="WJD958" s="35"/>
      <c r="WJE958" s="34"/>
      <c r="WJL958" s="35"/>
      <c r="WJM958" s="34"/>
      <c r="WJT958" s="35"/>
      <c r="WJU958" s="34"/>
      <c r="WKB958" s="35"/>
      <c r="WKC958" s="34"/>
      <c r="WKJ958" s="35"/>
      <c r="WKK958" s="34"/>
      <c r="WKR958" s="35"/>
      <c r="WKS958" s="34"/>
      <c r="WKZ958" s="35"/>
      <c r="WLA958" s="34"/>
      <c r="WLH958" s="35"/>
      <c r="WLI958" s="34"/>
      <c r="WLP958" s="35"/>
      <c r="WLQ958" s="34"/>
      <c r="WLX958" s="35"/>
      <c r="WLY958" s="34"/>
      <c r="WMF958" s="35"/>
      <c r="WMG958" s="34"/>
      <c r="WMN958" s="35"/>
      <c r="WMO958" s="34"/>
      <c r="WMV958" s="35"/>
      <c r="WMW958" s="34"/>
      <c r="WND958" s="35"/>
      <c r="WNE958" s="34"/>
      <c r="WNL958" s="35"/>
      <c r="WNM958" s="34"/>
      <c r="WNT958" s="35"/>
      <c r="WNU958" s="34"/>
      <c r="WOB958" s="35"/>
      <c r="WOC958" s="34"/>
      <c r="WOJ958" s="35"/>
      <c r="WOK958" s="34"/>
      <c r="WOR958" s="35"/>
      <c r="WOS958" s="34"/>
      <c r="WOZ958" s="35"/>
      <c r="WPA958" s="34"/>
      <c r="WPH958" s="35"/>
      <c r="WPI958" s="34"/>
      <c r="WPP958" s="35"/>
      <c r="WPQ958" s="34"/>
      <c r="WPX958" s="35"/>
      <c r="WPY958" s="34"/>
      <c r="WQF958" s="35"/>
      <c r="WQG958" s="34"/>
      <c r="WQN958" s="35"/>
      <c r="WQO958" s="34"/>
      <c r="WQV958" s="35"/>
      <c r="WQW958" s="34"/>
      <c r="WRD958" s="35"/>
      <c r="WRE958" s="34"/>
      <c r="WRL958" s="35"/>
      <c r="WRM958" s="34"/>
      <c r="WRT958" s="35"/>
      <c r="WRU958" s="34"/>
      <c r="WSB958" s="35"/>
      <c r="WSC958" s="34"/>
      <c r="WSJ958" s="35"/>
      <c r="WSK958" s="34"/>
      <c r="WSR958" s="35"/>
      <c r="WSS958" s="34"/>
      <c r="WSZ958" s="35"/>
      <c r="WTA958" s="34"/>
      <c r="WTH958" s="35"/>
      <c r="WTI958" s="34"/>
      <c r="WTP958" s="35"/>
      <c r="WTQ958" s="34"/>
      <c r="WTX958" s="35"/>
      <c r="WTY958" s="34"/>
      <c r="WUF958" s="35"/>
      <c r="WUG958" s="34"/>
      <c r="WUN958" s="35"/>
      <c r="WUO958" s="34"/>
      <c r="WUV958" s="35"/>
      <c r="WUW958" s="34"/>
      <c r="WVD958" s="35"/>
      <c r="WVE958" s="34"/>
      <c r="WVL958" s="35"/>
      <c r="WVM958" s="34"/>
      <c r="WVT958" s="35"/>
      <c r="WVU958" s="34"/>
      <c r="WWB958" s="35"/>
      <c r="WWC958" s="34"/>
      <c r="WWJ958" s="35"/>
      <c r="WWK958" s="34"/>
      <c r="WWR958" s="35"/>
      <c r="WWS958" s="34"/>
      <c r="WWZ958" s="35"/>
      <c r="WXA958" s="34"/>
      <c r="WXH958" s="35"/>
      <c r="WXI958" s="34"/>
      <c r="WXP958" s="35"/>
      <c r="WXQ958" s="34"/>
      <c r="WXX958" s="35"/>
      <c r="WXY958" s="34"/>
      <c r="WYF958" s="35"/>
      <c r="WYG958" s="34"/>
      <c r="WYN958" s="35"/>
      <c r="WYO958" s="34"/>
      <c r="WYV958" s="35"/>
      <c r="WYW958" s="34"/>
      <c r="WZD958" s="35"/>
      <c r="WZE958" s="34"/>
      <c r="WZL958" s="35"/>
      <c r="WZM958" s="34"/>
      <c r="WZT958" s="35"/>
      <c r="WZU958" s="34"/>
      <c r="XAB958" s="35"/>
      <c r="XAC958" s="34"/>
      <c r="XAJ958" s="35"/>
      <c r="XAK958" s="34"/>
      <c r="XAR958" s="35"/>
      <c r="XAS958" s="34"/>
      <c r="XAZ958" s="35"/>
      <c r="XBA958" s="34"/>
      <c r="XBH958" s="35"/>
      <c r="XBI958" s="34"/>
      <c r="XBP958" s="35"/>
      <c r="XBQ958" s="34"/>
      <c r="XBX958" s="35"/>
      <c r="XBY958" s="34"/>
      <c r="XCF958" s="35"/>
      <c r="XCG958" s="34"/>
      <c r="XCN958" s="35"/>
      <c r="XCO958" s="34"/>
      <c r="XCV958" s="35"/>
      <c r="XCW958" s="34"/>
      <c r="XDD958" s="35"/>
      <c r="XDE958" s="34"/>
      <c r="XDL958" s="35"/>
      <c r="XDM958" s="34"/>
      <c r="XDT958" s="35"/>
      <c r="XDU958" s="34"/>
      <c r="XEB958" s="35"/>
      <c r="XEC958" s="34"/>
      <c r="XEJ958" s="35"/>
      <c r="XEK958" s="34"/>
      <c r="XER958" s="35"/>
      <c r="XES958" s="34"/>
      <c r="XEZ958" s="35"/>
      <c r="XFA958" s="34"/>
    </row>
    <row r="959" spans="1:1021 1028:2045 2052:3069 3076:4093 4100:5117 5124:6141 6148:7165 7172:8189 8196:9213 9220:10237 10244:11261 11268:12285 12292:13309 13316:14333 14340:15357 15364:16381" x14ac:dyDescent="0.25">
      <c r="A959" t="s">
        <v>21</v>
      </c>
      <c r="B959" t="s">
        <v>178</v>
      </c>
      <c r="C959">
        <v>566</v>
      </c>
      <c r="D959">
        <v>566</v>
      </c>
      <c r="E959" s="35">
        <v>1</v>
      </c>
      <c r="F959" s="34">
        <v>1E-156</v>
      </c>
      <c r="G959">
        <v>98.15</v>
      </c>
      <c r="H959">
        <v>1778</v>
      </c>
      <c r="I959" t="str">
        <f>HYPERLINK("https://www.ncbi.nlm.nih.gov/nucleotide/ON888448.1?report=genbank&amp;log$=nucltop&amp;blast_rank=57&amp;RID=XE5J84ZU013","ON888448.1")</f>
        <v>ON888448.1</v>
      </c>
      <c r="L959" s="35"/>
      <c r="M959" s="34"/>
      <c r="T959" s="35"/>
      <c r="U959" s="34"/>
      <c r="AB959" s="35"/>
      <c r="AC959" s="34"/>
      <c r="AJ959" s="35"/>
      <c r="AK959" s="34"/>
      <c r="AR959" s="35"/>
      <c r="AS959" s="34"/>
      <c r="AZ959" s="35"/>
      <c r="BA959" s="34"/>
      <c r="BH959" s="35"/>
      <c r="BI959" s="34"/>
      <c r="BP959" s="35"/>
      <c r="BQ959" s="34"/>
      <c r="BX959" s="35"/>
      <c r="BY959" s="34"/>
      <c r="CF959" s="35"/>
      <c r="CG959" s="34"/>
      <c r="CN959" s="35"/>
      <c r="CO959" s="34"/>
      <c r="CV959" s="35"/>
      <c r="CW959" s="34"/>
      <c r="DD959" s="35"/>
      <c r="DE959" s="34"/>
      <c r="DL959" s="35"/>
      <c r="DM959" s="34"/>
      <c r="DT959" s="35"/>
      <c r="DU959" s="34"/>
      <c r="EB959" s="35"/>
      <c r="EC959" s="34"/>
      <c r="EJ959" s="35"/>
      <c r="EK959" s="34"/>
      <c r="ER959" s="35"/>
      <c r="ES959" s="34"/>
      <c r="EZ959" s="35"/>
      <c r="FA959" s="34"/>
      <c r="FH959" s="35"/>
      <c r="FI959" s="34"/>
      <c r="FP959" s="35"/>
      <c r="FQ959" s="34"/>
      <c r="FX959" s="35"/>
      <c r="FY959" s="34"/>
      <c r="GF959" s="35"/>
      <c r="GG959" s="34"/>
      <c r="GN959" s="35"/>
      <c r="GO959" s="34"/>
      <c r="GV959" s="35"/>
      <c r="GW959" s="34"/>
      <c r="HD959" s="35"/>
      <c r="HE959" s="34"/>
      <c r="HL959" s="35"/>
      <c r="HM959" s="34"/>
      <c r="HT959" s="35"/>
      <c r="HU959" s="34"/>
      <c r="IB959" s="35"/>
      <c r="IC959" s="34"/>
      <c r="IJ959" s="35"/>
      <c r="IK959" s="34"/>
      <c r="IR959" s="35"/>
      <c r="IS959" s="34"/>
      <c r="IZ959" s="35"/>
      <c r="JA959" s="34"/>
      <c r="JH959" s="35"/>
      <c r="JI959" s="34"/>
      <c r="JP959" s="35"/>
      <c r="JQ959" s="34"/>
      <c r="JX959" s="35"/>
      <c r="JY959" s="34"/>
      <c r="KF959" s="35"/>
      <c r="KG959" s="34"/>
      <c r="KN959" s="35"/>
      <c r="KO959" s="34"/>
      <c r="KV959" s="35"/>
      <c r="KW959" s="34"/>
      <c r="LD959" s="35"/>
      <c r="LE959" s="34"/>
      <c r="LL959" s="35"/>
      <c r="LM959" s="34"/>
      <c r="LT959" s="35"/>
      <c r="LU959" s="34"/>
      <c r="MB959" s="35"/>
      <c r="MC959" s="34"/>
      <c r="MJ959" s="35"/>
      <c r="MK959" s="34"/>
      <c r="MR959" s="35"/>
      <c r="MS959" s="34"/>
      <c r="MZ959" s="35"/>
      <c r="NA959" s="34"/>
      <c r="NH959" s="35"/>
      <c r="NI959" s="34"/>
      <c r="NP959" s="35"/>
      <c r="NQ959" s="34"/>
      <c r="NX959" s="35"/>
      <c r="NY959" s="34"/>
      <c r="OF959" s="35"/>
      <c r="OG959" s="34"/>
      <c r="ON959" s="35"/>
      <c r="OO959" s="34"/>
      <c r="OV959" s="35"/>
      <c r="OW959" s="34"/>
      <c r="PD959" s="35"/>
      <c r="PE959" s="34"/>
      <c r="PL959" s="35"/>
      <c r="PM959" s="34"/>
      <c r="PT959" s="35"/>
      <c r="PU959" s="34"/>
      <c r="QB959" s="35"/>
      <c r="QC959" s="34"/>
      <c r="QJ959" s="35"/>
      <c r="QK959" s="34"/>
      <c r="QR959" s="35"/>
      <c r="QS959" s="34"/>
      <c r="QZ959" s="35"/>
      <c r="RA959" s="34"/>
      <c r="RH959" s="35"/>
      <c r="RI959" s="34"/>
      <c r="RP959" s="35"/>
      <c r="RQ959" s="34"/>
      <c r="RX959" s="35"/>
      <c r="RY959" s="34"/>
      <c r="SF959" s="35"/>
      <c r="SG959" s="34"/>
      <c r="SN959" s="35"/>
      <c r="SO959" s="34"/>
      <c r="SV959" s="35"/>
      <c r="SW959" s="34"/>
      <c r="TD959" s="35"/>
      <c r="TE959" s="34"/>
      <c r="TL959" s="35"/>
      <c r="TM959" s="34"/>
      <c r="TT959" s="35"/>
      <c r="TU959" s="34"/>
      <c r="UB959" s="35"/>
      <c r="UC959" s="34"/>
      <c r="UJ959" s="35"/>
      <c r="UK959" s="34"/>
      <c r="UR959" s="35"/>
      <c r="US959" s="34"/>
      <c r="UZ959" s="35"/>
      <c r="VA959" s="34"/>
      <c r="VH959" s="35"/>
      <c r="VI959" s="34"/>
      <c r="VP959" s="35"/>
      <c r="VQ959" s="34"/>
      <c r="VX959" s="35"/>
      <c r="VY959" s="34"/>
      <c r="WF959" s="35"/>
      <c r="WG959" s="34"/>
      <c r="WN959" s="35"/>
      <c r="WO959" s="34"/>
      <c r="WV959" s="35"/>
      <c r="WW959" s="34"/>
      <c r="XD959" s="35"/>
      <c r="XE959" s="34"/>
      <c r="XL959" s="35"/>
      <c r="XM959" s="34"/>
      <c r="XT959" s="35"/>
      <c r="XU959" s="34"/>
      <c r="YB959" s="35"/>
      <c r="YC959" s="34"/>
      <c r="YJ959" s="35"/>
      <c r="YK959" s="34"/>
      <c r="YR959" s="35"/>
      <c r="YS959" s="34"/>
      <c r="YZ959" s="35"/>
      <c r="ZA959" s="34"/>
      <c r="ZH959" s="35"/>
      <c r="ZI959" s="34"/>
      <c r="ZP959" s="35"/>
      <c r="ZQ959" s="34"/>
      <c r="ZX959" s="35"/>
      <c r="ZY959" s="34"/>
      <c r="AAF959" s="35"/>
      <c r="AAG959" s="34"/>
      <c r="AAN959" s="35"/>
      <c r="AAO959" s="34"/>
      <c r="AAV959" s="35"/>
      <c r="AAW959" s="34"/>
      <c r="ABD959" s="35"/>
      <c r="ABE959" s="34"/>
      <c r="ABL959" s="35"/>
      <c r="ABM959" s="34"/>
      <c r="ABT959" s="35"/>
      <c r="ABU959" s="34"/>
      <c r="ACB959" s="35"/>
      <c r="ACC959" s="34"/>
      <c r="ACJ959" s="35"/>
      <c r="ACK959" s="34"/>
      <c r="ACR959" s="35"/>
      <c r="ACS959" s="34"/>
      <c r="ACZ959" s="35"/>
      <c r="ADA959" s="34"/>
      <c r="ADH959" s="35"/>
      <c r="ADI959" s="34"/>
      <c r="ADP959" s="35"/>
      <c r="ADQ959" s="34"/>
      <c r="ADX959" s="35"/>
      <c r="ADY959" s="34"/>
      <c r="AEF959" s="35"/>
      <c r="AEG959" s="34"/>
      <c r="AEN959" s="35"/>
      <c r="AEO959" s="34"/>
      <c r="AEV959" s="35"/>
      <c r="AEW959" s="34"/>
      <c r="AFD959" s="35"/>
      <c r="AFE959" s="34"/>
      <c r="AFL959" s="35"/>
      <c r="AFM959" s="34"/>
      <c r="AFT959" s="35"/>
      <c r="AFU959" s="34"/>
      <c r="AGB959" s="35"/>
      <c r="AGC959" s="34"/>
      <c r="AGJ959" s="35"/>
      <c r="AGK959" s="34"/>
      <c r="AGR959" s="35"/>
      <c r="AGS959" s="34"/>
      <c r="AGZ959" s="35"/>
      <c r="AHA959" s="34"/>
      <c r="AHH959" s="35"/>
      <c r="AHI959" s="34"/>
      <c r="AHP959" s="35"/>
      <c r="AHQ959" s="34"/>
      <c r="AHX959" s="35"/>
      <c r="AHY959" s="34"/>
      <c r="AIF959" s="35"/>
      <c r="AIG959" s="34"/>
      <c r="AIN959" s="35"/>
      <c r="AIO959" s="34"/>
      <c r="AIV959" s="35"/>
      <c r="AIW959" s="34"/>
      <c r="AJD959" s="35"/>
      <c r="AJE959" s="34"/>
      <c r="AJL959" s="35"/>
      <c r="AJM959" s="34"/>
      <c r="AJT959" s="35"/>
      <c r="AJU959" s="34"/>
      <c r="AKB959" s="35"/>
      <c r="AKC959" s="34"/>
      <c r="AKJ959" s="35"/>
      <c r="AKK959" s="34"/>
      <c r="AKR959" s="35"/>
      <c r="AKS959" s="34"/>
      <c r="AKZ959" s="35"/>
      <c r="ALA959" s="34"/>
      <c r="ALH959" s="35"/>
      <c r="ALI959" s="34"/>
      <c r="ALP959" s="35"/>
      <c r="ALQ959" s="34"/>
      <c r="ALX959" s="35"/>
      <c r="ALY959" s="34"/>
      <c r="AMF959" s="35"/>
      <c r="AMG959" s="34"/>
      <c r="AMN959" s="35"/>
      <c r="AMO959" s="34"/>
      <c r="AMV959" s="35"/>
      <c r="AMW959" s="34"/>
      <c r="AND959" s="35"/>
      <c r="ANE959" s="34"/>
      <c r="ANL959" s="35"/>
      <c r="ANM959" s="34"/>
      <c r="ANT959" s="35"/>
      <c r="ANU959" s="34"/>
      <c r="AOB959" s="35"/>
      <c r="AOC959" s="34"/>
      <c r="AOJ959" s="35"/>
      <c r="AOK959" s="34"/>
      <c r="AOR959" s="35"/>
      <c r="AOS959" s="34"/>
      <c r="AOZ959" s="35"/>
      <c r="APA959" s="34"/>
      <c r="APH959" s="35"/>
      <c r="API959" s="34"/>
      <c r="APP959" s="35"/>
      <c r="APQ959" s="34"/>
      <c r="APX959" s="35"/>
      <c r="APY959" s="34"/>
      <c r="AQF959" s="35"/>
      <c r="AQG959" s="34"/>
      <c r="AQN959" s="35"/>
      <c r="AQO959" s="34"/>
      <c r="AQV959" s="35"/>
      <c r="AQW959" s="34"/>
      <c r="ARD959" s="35"/>
      <c r="ARE959" s="34"/>
      <c r="ARL959" s="35"/>
      <c r="ARM959" s="34"/>
      <c r="ART959" s="35"/>
      <c r="ARU959" s="34"/>
      <c r="ASB959" s="35"/>
      <c r="ASC959" s="34"/>
      <c r="ASJ959" s="35"/>
      <c r="ASK959" s="34"/>
      <c r="ASR959" s="35"/>
      <c r="ASS959" s="34"/>
      <c r="ASZ959" s="35"/>
      <c r="ATA959" s="34"/>
      <c r="ATH959" s="35"/>
      <c r="ATI959" s="34"/>
      <c r="ATP959" s="35"/>
      <c r="ATQ959" s="34"/>
      <c r="ATX959" s="35"/>
      <c r="ATY959" s="34"/>
      <c r="AUF959" s="35"/>
      <c r="AUG959" s="34"/>
      <c r="AUN959" s="35"/>
      <c r="AUO959" s="34"/>
      <c r="AUV959" s="35"/>
      <c r="AUW959" s="34"/>
      <c r="AVD959" s="35"/>
      <c r="AVE959" s="34"/>
      <c r="AVL959" s="35"/>
      <c r="AVM959" s="34"/>
      <c r="AVT959" s="35"/>
      <c r="AVU959" s="34"/>
      <c r="AWB959" s="35"/>
      <c r="AWC959" s="34"/>
      <c r="AWJ959" s="35"/>
      <c r="AWK959" s="34"/>
      <c r="AWR959" s="35"/>
      <c r="AWS959" s="34"/>
      <c r="AWZ959" s="35"/>
      <c r="AXA959" s="34"/>
      <c r="AXH959" s="35"/>
      <c r="AXI959" s="34"/>
      <c r="AXP959" s="35"/>
      <c r="AXQ959" s="34"/>
      <c r="AXX959" s="35"/>
      <c r="AXY959" s="34"/>
      <c r="AYF959" s="35"/>
      <c r="AYG959" s="34"/>
      <c r="AYN959" s="35"/>
      <c r="AYO959" s="34"/>
      <c r="AYV959" s="35"/>
      <c r="AYW959" s="34"/>
      <c r="AZD959" s="35"/>
      <c r="AZE959" s="34"/>
      <c r="AZL959" s="35"/>
      <c r="AZM959" s="34"/>
      <c r="AZT959" s="35"/>
      <c r="AZU959" s="34"/>
      <c r="BAB959" s="35"/>
      <c r="BAC959" s="34"/>
      <c r="BAJ959" s="35"/>
      <c r="BAK959" s="34"/>
      <c r="BAR959" s="35"/>
      <c r="BAS959" s="34"/>
      <c r="BAZ959" s="35"/>
      <c r="BBA959" s="34"/>
      <c r="BBH959" s="35"/>
      <c r="BBI959" s="34"/>
      <c r="BBP959" s="35"/>
      <c r="BBQ959" s="34"/>
      <c r="BBX959" s="35"/>
      <c r="BBY959" s="34"/>
      <c r="BCF959" s="35"/>
      <c r="BCG959" s="34"/>
      <c r="BCN959" s="35"/>
      <c r="BCO959" s="34"/>
      <c r="BCV959" s="35"/>
      <c r="BCW959" s="34"/>
      <c r="BDD959" s="35"/>
      <c r="BDE959" s="34"/>
      <c r="BDL959" s="35"/>
      <c r="BDM959" s="34"/>
      <c r="BDT959" s="35"/>
      <c r="BDU959" s="34"/>
      <c r="BEB959" s="35"/>
      <c r="BEC959" s="34"/>
      <c r="BEJ959" s="35"/>
      <c r="BEK959" s="34"/>
      <c r="BER959" s="35"/>
      <c r="BES959" s="34"/>
      <c r="BEZ959" s="35"/>
      <c r="BFA959" s="34"/>
      <c r="BFH959" s="35"/>
      <c r="BFI959" s="34"/>
      <c r="BFP959" s="35"/>
      <c r="BFQ959" s="34"/>
      <c r="BFX959" s="35"/>
      <c r="BFY959" s="34"/>
      <c r="BGF959" s="35"/>
      <c r="BGG959" s="34"/>
      <c r="BGN959" s="35"/>
      <c r="BGO959" s="34"/>
      <c r="BGV959" s="35"/>
      <c r="BGW959" s="34"/>
      <c r="BHD959" s="35"/>
      <c r="BHE959" s="34"/>
      <c r="BHL959" s="35"/>
      <c r="BHM959" s="34"/>
      <c r="BHT959" s="35"/>
      <c r="BHU959" s="34"/>
      <c r="BIB959" s="35"/>
      <c r="BIC959" s="34"/>
      <c r="BIJ959" s="35"/>
      <c r="BIK959" s="34"/>
      <c r="BIR959" s="35"/>
      <c r="BIS959" s="34"/>
      <c r="BIZ959" s="35"/>
      <c r="BJA959" s="34"/>
      <c r="BJH959" s="35"/>
      <c r="BJI959" s="34"/>
      <c r="BJP959" s="35"/>
      <c r="BJQ959" s="34"/>
      <c r="BJX959" s="35"/>
      <c r="BJY959" s="34"/>
      <c r="BKF959" s="35"/>
      <c r="BKG959" s="34"/>
      <c r="BKN959" s="35"/>
      <c r="BKO959" s="34"/>
      <c r="BKV959" s="35"/>
      <c r="BKW959" s="34"/>
      <c r="BLD959" s="35"/>
      <c r="BLE959" s="34"/>
      <c r="BLL959" s="35"/>
      <c r="BLM959" s="34"/>
      <c r="BLT959" s="35"/>
      <c r="BLU959" s="34"/>
      <c r="BMB959" s="35"/>
      <c r="BMC959" s="34"/>
      <c r="BMJ959" s="35"/>
      <c r="BMK959" s="34"/>
      <c r="BMR959" s="35"/>
      <c r="BMS959" s="34"/>
      <c r="BMZ959" s="35"/>
      <c r="BNA959" s="34"/>
      <c r="BNH959" s="35"/>
      <c r="BNI959" s="34"/>
      <c r="BNP959" s="35"/>
      <c r="BNQ959" s="34"/>
      <c r="BNX959" s="35"/>
      <c r="BNY959" s="34"/>
      <c r="BOF959" s="35"/>
      <c r="BOG959" s="34"/>
      <c r="BON959" s="35"/>
      <c r="BOO959" s="34"/>
      <c r="BOV959" s="35"/>
      <c r="BOW959" s="34"/>
      <c r="BPD959" s="35"/>
      <c r="BPE959" s="34"/>
      <c r="BPL959" s="35"/>
      <c r="BPM959" s="34"/>
      <c r="BPT959" s="35"/>
      <c r="BPU959" s="34"/>
      <c r="BQB959" s="35"/>
      <c r="BQC959" s="34"/>
      <c r="BQJ959" s="35"/>
      <c r="BQK959" s="34"/>
      <c r="BQR959" s="35"/>
      <c r="BQS959" s="34"/>
      <c r="BQZ959" s="35"/>
      <c r="BRA959" s="34"/>
      <c r="BRH959" s="35"/>
      <c r="BRI959" s="34"/>
      <c r="BRP959" s="35"/>
      <c r="BRQ959" s="34"/>
      <c r="BRX959" s="35"/>
      <c r="BRY959" s="34"/>
      <c r="BSF959" s="35"/>
      <c r="BSG959" s="34"/>
      <c r="BSN959" s="35"/>
      <c r="BSO959" s="34"/>
      <c r="BSV959" s="35"/>
      <c r="BSW959" s="34"/>
      <c r="BTD959" s="35"/>
      <c r="BTE959" s="34"/>
      <c r="BTL959" s="35"/>
      <c r="BTM959" s="34"/>
      <c r="BTT959" s="35"/>
      <c r="BTU959" s="34"/>
      <c r="BUB959" s="35"/>
      <c r="BUC959" s="34"/>
      <c r="BUJ959" s="35"/>
      <c r="BUK959" s="34"/>
      <c r="BUR959" s="35"/>
      <c r="BUS959" s="34"/>
      <c r="BUZ959" s="35"/>
      <c r="BVA959" s="34"/>
      <c r="BVH959" s="35"/>
      <c r="BVI959" s="34"/>
      <c r="BVP959" s="35"/>
      <c r="BVQ959" s="34"/>
      <c r="BVX959" s="35"/>
      <c r="BVY959" s="34"/>
      <c r="BWF959" s="35"/>
      <c r="BWG959" s="34"/>
      <c r="BWN959" s="35"/>
      <c r="BWO959" s="34"/>
      <c r="BWV959" s="35"/>
      <c r="BWW959" s="34"/>
      <c r="BXD959" s="35"/>
      <c r="BXE959" s="34"/>
      <c r="BXL959" s="35"/>
      <c r="BXM959" s="34"/>
      <c r="BXT959" s="35"/>
      <c r="BXU959" s="34"/>
      <c r="BYB959" s="35"/>
      <c r="BYC959" s="34"/>
      <c r="BYJ959" s="35"/>
      <c r="BYK959" s="34"/>
      <c r="BYR959" s="35"/>
      <c r="BYS959" s="34"/>
      <c r="BYZ959" s="35"/>
      <c r="BZA959" s="34"/>
      <c r="BZH959" s="35"/>
      <c r="BZI959" s="34"/>
      <c r="BZP959" s="35"/>
      <c r="BZQ959" s="34"/>
      <c r="BZX959" s="35"/>
      <c r="BZY959" s="34"/>
      <c r="CAF959" s="35"/>
      <c r="CAG959" s="34"/>
      <c r="CAN959" s="35"/>
      <c r="CAO959" s="34"/>
      <c r="CAV959" s="35"/>
      <c r="CAW959" s="34"/>
      <c r="CBD959" s="35"/>
      <c r="CBE959" s="34"/>
      <c r="CBL959" s="35"/>
      <c r="CBM959" s="34"/>
      <c r="CBT959" s="35"/>
      <c r="CBU959" s="34"/>
      <c r="CCB959" s="35"/>
      <c r="CCC959" s="34"/>
      <c r="CCJ959" s="35"/>
      <c r="CCK959" s="34"/>
      <c r="CCR959" s="35"/>
      <c r="CCS959" s="34"/>
      <c r="CCZ959" s="35"/>
      <c r="CDA959" s="34"/>
      <c r="CDH959" s="35"/>
      <c r="CDI959" s="34"/>
      <c r="CDP959" s="35"/>
      <c r="CDQ959" s="34"/>
      <c r="CDX959" s="35"/>
      <c r="CDY959" s="34"/>
      <c r="CEF959" s="35"/>
      <c r="CEG959" s="34"/>
      <c r="CEN959" s="35"/>
      <c r="CEO959" s="34"/>
      <c r="CEV959" s="35"/>
      <c r="CEW959" s="34"/>
      <c r="CFD959" s="35"/>
      <c r="CFE959" s="34"/>
      <c r="CFL959" s="35"/>
      <c r="CFM959" s="34"/>
      <c r="CFT959" s="35"/>
      <c r="CFU959" s="34"/>
      <c r="CGB959" s="35"/>
      <c r="CGC959" s="34"/>
      <c r="CGJ959" s="35"/>
      <c r="CGK959" s="34"/>
      <c r="CGR959" s="35"/>
      <c r="CGS959" s="34"/>
      <c r="CGZ959" s="35"/>
      <c r="CHA959" s="34"/>
      <c r="CHH959" s="35"/>
      <c r="CHI959" s="34"/>
      <c r="CHP959" s="35"/>
      <c r="CHQ959" s="34"/>
      <c r="CHX959" s="35"/>
      <c r="CHY959" s="34"/>
      <c r="CIF959" s="35"/>
      <c r="CIG959" s="34"/>
      <c r="CIN959" s="35"/>
      <c r="CIO959" s="34"/>
      <c r="CIV959" s="35"/>
      <c r="CIW959" s="34"/>
      <c r="CJD959" s="35"/>
      <c r="CJE959" s="34"/>
      <c r="CJL959" s="35"/>
      <c r="CJM959" s="34"/>
      <c r="CJT959" s="35"/>
      <c r="CJU959" s="34"/>
      <c r="CKB959" s="35"/>
      <c r="CKC959" s="34"/>
      <c r="CKJ959" s="35"/>
      <c r="CKK959" s="34"/>
      <c r="CKR959" s="35"/>
      <c r="CKS959" s="34"/>
      <c r="CKZ959" s="35"/>
      <c r="CLA959" s="34"/>
      <c r="CLH959" s="35"/>
      <c r="CLI959" s="34"/>
      <c r="CLP959" s="35"/>
      <c r="CLQ959" s="34"/>
      <c r="CLX959" s="35"/>
      <c r="CLY959" s="34"/>
      <c r="CMF959" s="35"/>
      <c r="CMG959" s="34"/>
      <c r="CMN959" s="35"/>
      <c r="CMO959" s="34"/>
      <c r="CMV959" s="35"/>
      <c r="CMW959" s="34"/>
      <c r="CND959" s="35"/>
      <c r="CNE959" s="34"/>
      <c r="CNL959" s="35"/>
      <c r="CNM959" s="34"/>
      <c r="CNT959" s="35"/>
      <c r="CNU959" s="34"/>
      <c r="COB959" s="35"/>
      <c r="COC959" s="34"/>
      <c r="COJ959" s="35"/>
      <c r="COK959" s="34"/>
      <c r="COR959" s="35"/>
      <c r="COS959" s="34"/>
      <c r="COZ959" s="35"/>
      <c r="CPA959" s="34"/>
      <c r="CPH959" s="35"/>
      <c r="CPI959" s="34"/>
      <c r="CPP959" s="35"/>
      <c r="CPQ959" s="34"/>
      <c r="CPX959" s="35"/>
      <c r="CPY959" s="34"/>
      <c r="CQF959" s="35"/>
      <c r="CQG959" s="34"/>
      <c r="CQN959" s="35"/>
      <c r="CQO959" s="34"/>
      <c r="CQV959" s="35"/>
      <c r="CQW959" s="34"/>
      <c r="CRD959" s="35"/>
      <c r="CRE959" s="34"/>
      <c r="CRL959" s="35"/>
      <c r="CRM959" s="34"/>
      <c r="CRT959" s="35"/>
      <c r="CRU959" s="34"/>
      <c r="CSB959" s="35"/>
      <c r="CSC959" s="34"/>
      <c r="CSJ959" s="35"/>
      <c r="CSK959" s="34"/>
      <c r="CSR959" s="35"/>
      <c r="CSS959" s="34"/>
      <c r="CSZ959" s="35"/>
      <c r="CTA959" s="34"/>
      <c r="CTH959" s="35"/>
      <c r="CTI959" s="34"/>
      <c r="CTP959" s="35"/>
      <c r="CTQ959" s="34"/>
      <c r="CTX959" s="35"/>
      <c r="CTY959" s="34"/>
      <c r="CUF959" s="35"/>
      <c r="CUG959" s="34"/>
      <c r="CUN959" s="35"/>
      <c r="CUO959" s="34"/>
      <c r="CUV959" s="35"/>
      <c r="CUW959" s="34"/>
      <c r="CVD959" s="35"/>
      <c r="CVE959" s="34"/>
      <c r="CVL959" s="35"/>
      <c r="CVM959" s="34"/>
      <c r="CVT959" s="35"/>
      <c r="CVU959" s="34"/>
      <c r="CWB959" s="35"/>
      <c r="CWC959" s="34"/>
      <c r="CWJ959" s="35"/>
      <c r="CWK959" s="34"/>
      <c r="CWR959" s="35"/>
      <c r="CWS959" s="34"/>
      <c r="CWZ959" s="35"/>
      <c r="CXA959" s="34"/>
      <c r="CXH959" s="35"/>
      <c r="CXI959" s="34"/>
      <c r="CXP959" s="35"/>
      <c r="CXQ959" s="34"/>
      <c r="CXX959" s="35"/>
      <c r="CXY959" s="34"/>
      <c r="CYF959" s="35"/>
      <c r="CYG959" s="34"/>
      <c r="CYN959" s="35"/>
      <c r="CYO959" s="34"/>
      <c r="CYV959" s="35"/>
      <c r="CYW959" s="34"/>
      <c r="CZD959" s="35"/>
      <c r="CZE959" s="34"/>
      <c r="CZL959" s="35"/>
      <c r="CZM959" s="34"/>
      <c r="CZT959" s="35"/>
      <c r="CZU959" s="34"/>
      <c r="DAB959" s="35"/>
      <c r="DAC959" s="34"/>
      <c r="DAJ959" s="35"/>
      <c r="DAK959" s="34"/>
      <c r="DAR959" s="35"/>
      <c r="DAS959" s="34"/>
      <c r="DAZ959" s="35"/>
      <c r="DBA959" s="34"/>
      <c r="DBH959" s="35"/>
      <c r="DBI959" s="34"/>
      <c r="DBP959" s="35"/>
      <c r="DBQ959" s="34"/>
      <c r="DBX959" s="35"/>
      <c r="DBY959" s="34"/>
      <c r="DCF959" s="35"/>
      <c r="DCG959" s="34"/>
      <c r="DCN959" s="35"/>
      <c r="DCO959" s="34"/>
      <c r="DCV959" s="35"/>
      <c r="DCW959" s="34"/>
      <c r="DDD959" s="35"/>
      <c r="DDE959" s="34"/>
      <c r="DDL959" s="35"/>
      <c r="DDM959" s="34"/>
      <c r="DDT959" s="35"/>
      <c r="DDU959" s="34"/>
      <c r="DEB959" s="35"/>
      <c r="DEC959" s="34"/>
      <c r="DEJ959" s="35"/>
      <c r="DEK959" s="34"/>
      <c r="DER959" s="35"/>
      <c r="DES959" s="34"/>
      <c r="DEZ959" s="35"/>
      <c r="DFA959" s="34"/>
      <c r="DFH959" s="35"/>
      <c r="DFI959" s="34"/>
      <c r="DFP959" s="35"/>
      <c r="DFQ959" s="34"/>
      <c r="DFX959" s="35"/>
      <c r="DFY959" s="34"/>
      <c r="DGF959" s="35"/>
      <c r="DGG959" s="34"/>
      <c r="DGN959" s="35"/>
      <c r="DGO959" s="34"/>
      <c r="DGV959" s="35"/>
      <c r="DGW959" s="34"/>
      <c r="DHD959" s="35"/>
      <c r="DHE959" s="34"/>
      <c r="DHL959" s="35"/>
      <c r="DHM959" s="34"/>
      <c r="DHT959" s="35"/>
      <c r="DHU959" s="34"/>
      <c r="DIB959" s="35"/>
      <c r="DIC959" s="34"/>
      <c r="DIJ959" s="35"/>
      <c r="DIK959" s="34"/>
      <c r="DIR959" s="35"/>
      <c r="DIS959" s="34"/>
      <c r="DIZ959" s="35"/>
      <c r="DJA959" s="34"/>
      <c r="DJH959" s="35"/>
      <c r="DJI959" s="34"/>
      <c r="DJP959" s="35"/>
      <c r="DJQ959" s="34"/>
      <c r="DJX959" s="35"/>
      <c r="DJY959" s="34"/>
      <c r="DKF959" s="35"/>
      <c r="DKG959" s="34"/>
      <c r="DKN959" s="35"/>
      <c r="DKO959" s="34"/>
      <c r="DKV959" s="35"/>
      <c r="DKW959" s="34"/>
      <c r="DLD959" s="35"/>
      <c r="DLE959" s="34"/>
      <c r="DLL959" s="35"/>
      <c r="DLM959" s="34"/>
      <c r="DLT959" s="35"/>
      <c r="DLU959" s="34"/>
      <c r="DMB959" s="35"/>
      <c r="DMC959" s="34"/>
      <c r="DMJ959" s="35"/>
      <c r="DMK959" s="34"/>
      <c r="DMR959" s="35"/>
      <c r="DMS959" s="34"/>
      <c r="DMZ959" s="35"/>
      <c r="DNA959" s="34"/>
      <c r="DNH959" s="35"/>
      <c r="DNI959" s="34"/>
      <c r="DNP959" s="35"/>
      <c r="DNQ959" s="34"/>
      <c r="DNX959" s="35"/>
      <c r="DNY959" s="34"/>
      <c r="DOF959" s="35"/>
      <c r="DOG959" s="34"/>
      <c r="DON959" s="35"/>
      <c r="DOO959" s="34"/>
      <c r="DOV959" s="35"/>
      <c r="DOW959" s="34"/>
      <c r="DPD959" s="35"/>
      <c r="DPE959" s="34"/>
      <c r="DPL959" s="35"/>
      <c r="DPM959" s="34"/>
      <c r="DPT959" s="35"/>
      <c r="DPU959" s="34"/>
      <c r="DQB959" s="35"/>
      <c r="DQC959" s="34"/>
      <c r="DQJ959" s="35"/>
      <c r="DQK959" s="34"/>
      <c r="DQR959" s="35"/>
      <c r="DQS959" s="34"/>
      <c r="DQZ959" s="35"/>
      <c r="DRA959" s="34"/>
      <c r="DRH959" s="35"/>
      <c r="DRI959" s="34"/>
      <c r="DRP959" s="35"/>
      <c r="DRQ959" s="34"/>
      <c r="DRX959" s="35"/>
      <c r="DRY959" s="34"/>
      <c r="DSF959" s="35"/>
      <c r="DSG959" s="34"/>
      <c r="DSN959" s="35"/>
      <c r="DSO959" s="34"/>
      <c r="DSV959" s="35"/>
      <c r="DSW959" s="34"/>
      <c r="DTD959" s="35"/>
      <c r="DTE959" s="34"/>
      <c r="DTL959" s="35"/>
      <c r="DTM959" s="34"/>
      <c r="DTT959" s="35"/>
      <c r="DTU959" s="34"/>
      <c r="DUB959" s="35"/>
      <c r="DUC959" s="34"/>
      <c r="DUJ959" s="35"/>
      <c r="DUK959" s="34"/>
      <c r="DUR959" s="35"/>
      <c r="DUS959" s="34"/>
      <c r="DUZ959" s="35"/>
      <c r="DVA959" s="34"/>
      <c r="DVH959" s="35"/>
      <c r="DVI959" s="34"/>
      <c r="DVP959" s="35"/>
      <c r="DVQ959" s="34"/>
      <c r="DVX959" s="35"/>
      <c r="DVY959" s="34"/>
      <c r="DWF959" s="35"/>
      <c r="DWG959" s="34"/>
      <c r="DWN959" s="35"/>
      <c r="DWO959" s="34"/>
      <c r="DWV959" s="35"/>
      <c r="DWW959" s="34"/>
      <c r="DXD959" s="35"/>
      <c r="DXE959" s="34"/>
      <c r="DXL959" s="35"/>
      <c r="DXM959" s="34"/>
      <c r="DXT959" s="35"/>
      <c r="DXU959" s="34"/>
      <c r="DYB959" s="35"/>
      <c r="DYC959" s="34"/>
      <c r="DYJ959" s="35"/>
      <c r="DYK959" s="34"/>
      <c r="DYR959" s="35"/>
      <c r="DYS959" s="34"/>
      <c r="DYZ959" s="35"/>
      <c r="DZA959" s="34"/>
      <c r="DZH959" s="35"/>
      <c r="DZI959" s="34"/>
      <c r="DZP959" s="35"/>
      <c r="DZQ959" s="34"/>
      <c r="DZX959" s="35"/>
      <c r="DZY959" s="34"/>
      <c r="EAF959" s="35"/>
      <c r="EAG959" s="34"/>
      <c r="EAN959" s="35"/>
      <c r="EAO959" s="34"/>
      <c r="EAV959" s="35"/>
      <c r="EAW959" s="34"/>
      <c r="EBD959" s="35"/>
      <c r="EBE959" s="34"/>
      <c r="EBL959" s="35"/>
      <c r="EBM959" s="34"/>
      <c r="EBT959" s="35"/>
      <c r="EBU959" s="34"/>
      <c r="ECB959" s="35"/>
      <c r="ECC959" s="34"/>
      <c r="ECJ959" s="35"/>
      <c r="ECK959" s="34"/>
      <c r="ECR959" s="35"/>
      <c r="ECS959" s="34"/>
      <c r="ECZ959" s="35"/>
      <c r="EDA959" s="34"/>
      <c r="EDH959" s="35"/>
      <c r="EDI959" s="34"/>
      <c r="EDP959" s="35"/>
      <c r="EDQ959" s="34"/>
      <c r="EDX959" s="35"/>
      <c r="EDY959" s="34"/>
      <c r="EEF959" s="35"/>
      <c r="EEG959" s="34"/>
      <c r="EEN959" s="35"/>
      <c r="EEO959" s="34"/>
      <c r="EEV959" s="35"/>
      <c r="EEW959" s="34"/>
      <c r="EFD959" s="35"/>
      <c r="EFE959" s="34"/>
      <c r="EFL959" s="35"/>
      <c r="EFM959" s="34"/>
      <c r="EFT959" s="35"/>
      <c r="EFU959" s="34"/>
      <c r="EGB959" s="35"/>
      <c r="EGC959" s="34"/>
      <c r="EGJ959" s="35"/>
      <c r="EGK959" s="34"/>
      <c r="EGR959" s="35"/>
      <c r="EGS959" s="34"/>
      <c r="EGZ959" s="35"/>
      <c r="EHA959" s="34"/>
      <c r="EHH959" s="35"/>
      <c r="EHI959" s="34"/>
      <c r="EHP959" s="35"/>
      <c r="EHQ959" s="34"/>
      <c r="EHX959" s="35"/>
      <c r="EHY959" s="34"/>
      <c r="EIF959" s="35"/>
      <c r="EIG959" s="34"/>
      <c r="EIN959" s="35"/>
      <c r="EIO959" s="34"/>
      <c r="EIV959" s="35"/>
      <c r="EIW959" s="34"/>
      <c r="EJD959" s="35"/>
      <c r="EJE959" s="34"/>
      <c r="EJL959" s="35"/>
      <c r="EJM959" s="34"/>
      <c r="EJT959" s="35"/>
      <c r="EJU959" s="34"/>
      <c r="EKB959" s="35"/>
      <c r="EKC959" s="34"/>
      <c r="EKJ959" s="35"/>
      <c r="EKK959" s="34"/>
      <c r="EKR959" s="35"/>
      <c r="EKS959" s="34"/>
      <c r="EKZ959" s="35"/>
      <c r="ELA959" s="34"/>
      <c r="ELH959" s="35"/>
      <c r="ELI959" s="34"/>
      <c r="ELP959" s="35"/>
      <c r="ELQ959" s="34"/>
      <c r="ELX959" s="35"/>
      <c r="ELY959" s="34"/>
      <c r="EMF959" s="35"/>
      <c r="EMG959" s="34"/>
      <c r="EMN959" s="35"/>
      <c r="EMO959" s="34"/>
      <c r="EMV959" s="35"/>
      <c r="EMW959" s="34"/>
      <c r="END959" s="35"/>
      <c r="ENE959" s="34"/>
      <c r="ENL959" s="35"/>
      <c r="ENM959" s="34"/>
      <c r="ENT959" s="35"/>
      <c r="ENU959" s="34"/>
      <c r="EOB959" s="35"/>
      <c r="EOC959" s="34"/>
      <c r="EOJ959" s="35"/>
      <c r="EOK959" s="34"/>
      <c r="EOR959" s="35"/>
      <c r="EOS959" s="34"/>
      <c r="EOZ959" s="35"/>
      <c r="EPA959" s="34"/>
      <c r="EPH959" s="35"/>
      <c r="EPI959" s="34"/>
      <c r="EPP959" s="35"/>
      <c r="EPQ959" s="34"/>
      <c r="EPX959" s="35"/>
      <c r="EPY959" s="34"/>
      <c r="EQF959" s="35"/>
      <c r="EQG959" s="34"/>
      <c r="EQN959" s="35"/>
      <c r="EQO959" s="34"/>
      <c r="EQV959" s="35"/>
      <c r="EQW959" s="34"/>
      <c r="ERD959" s="35"/>
      <c r="ERE959" s="34"/>
      <c r="ERL959" s="35"/>
      <c r="ERM959" s="34"/>
      <c r="ERT959" s="35"/>
      <c r="ERU959" s="34"/>
      <c r="ESB959" s="35"/>
      <c r="ESC959" s="34"/>
      <c r="ESJ959" s="35"/>
      <c r="ESK959" s="34"/>
      <c r="ESR959" s="35"/>
      <c r="ESS959" s="34"/>
      <c r="ESZ959" s="35"/>
      <c r="ETA959" s="34"/>
      <c r="ETH959" s="35"/>
      <c r="ETI959" s="34"/>
      <c r="ETP959" s="35"/>
      <c r="ETQ959" s="34"/>
      <c r="ETX959" s="35"/>
      <c r="ETY959" s="34"/>
      <c r="EUF959" s="35"/>
      <c r="EUG959" s="34"/>
      <c r="EUN959" s="35"/>
      <c r="EUO959" s="34"/>
      <c r="EUV959" s="35"/>
      <c r="EUW959" s="34"/>
      <c r="EVD959" s="35"/>
      <c r="EVE959" s="34"/>
      <c r="EVL959" s="35"/>
      <c r="EVM959" s="34"/>
      <c r="EVT959" s="35"/>
      <c r="EVU959" s="34"/>
      <c r="EWB959" s="35"/>
      <c r="EWC959" s="34"/>
      <c r="EWJ959" s="35"/>
      <c r="EWK959" s="34"/>
      <c r="EWR959" s="35"/>
      <c r="EWS959" s="34"/>
      <c r="EWZ959" s="35"/>
      <c r="EXA959" s="34"/>
      <c r="EXH959" s="35"/>
      <c r="EXI959" s="34"/>
      <c r="EXP959" s="35"/>
      <c r="EXQ959" s="34"/>
      <c r="EXX959" s="35"/>
      <c r="EXY959" s="34"/>
      <c r="EYF959" s="35"/>
      <c r="EYG959" s="34"/>
      <c r="EYN959" s="35"/>
      <c r="EYO959" s="34"/>
      <c r="EYV959" s="35"/>
      <c r="EYW959" s="34"/>
      <c r="EZD959" s="35"/>
      <c r="EZE959" s="34"/>
      <c r="EZL959" s="35"/>
      <c r="EZM959" s="34"/>
      <c r="EZT959" s="35"/>
      <c r="EZU959" s="34"/>
      <c r="FAB959" s="35"/>
      <c r="FAC959" s="34"/>
      <c r="FAJ959" s="35"/>
      <c r="FAK959" s="34"/>
      <c r="FAR959" s="35"/>
      <c r="FAS959" s="34"/>
      <c r="FAZ959" s="35"/>
      <c r="FBA959" s="34"/>
      <c r="FBH959" s="35"/>
      <c r="FBI959" s="34"/>
      <c r="FBP959" s="35"/>
      <c r="FBQ959" s="34"/>
      <c r="FBX959" s="35"/>
      <c r="FBY959" s="34"/>
      <c r="FCF959" s="35"/>
      <c r="FCG959" s="34"/>
      <c r="FCN959" s="35"/>
      <c r="FCO959" s="34"/>
      <c r="FCV959" s="35"/>
      <c r="FCW959" s="34"/>
      <c r="FDD959" s="35"/>
      <c r="FDE959" s="34"/>
      <c r="FDL959" s="35"/>
      <c r="FDM959" s="34"/>
      <c r="FDT959" s="35"/>
      <c r="FDU959" s="34"/>
      <c r="FEB959" s="35"/>
      <c r="FEC959" s="34"/>
      <c r="FEJ959" s="35"/>
      <c r="FEK959" s="34"/>
      <c r="FER959" s="35"/>
      <c r="FES959" s="34"/>
      <c r="FEZ959" s="35"/>
      <c r="FFA959" s="34"/>
      <c r="FFH959" s="35"/>
      <c r="FFI959" s="34"/>
      <c r="FFP959" s="35"/>
      <c r="FFQ959" s="34"/>
      <c r="FFX959" s="35"/>
      <c r="FFY959" s="34"/>
      <c r="FGF959" s="35"/>
      <c r="FGG959" s="34"/>
      <c r="FGN959" s="35"/>
      <c r="FGO959" s="34"/>
      <c r="FGV959" s="35"/>
      <c r="FGW959" s="34"/>
      <c r="FHD959" s="35"/>
      <c r="FHE959" s="34"/>
      <c r="FHL959" s="35"/>
      <c r="FHM959" s="34"/>
      <c r="FHT959" s="35"/>
      <c r="FHU959" s="34"/>
      <c r="FIB959" s="35"/>
      <c r="FIC959" s="34"/>
      <c r="FIJ959" s="35"/>
      <c r="FIK959" s="34"/>
      <c r="FIR959" s="35"/>
      <c r="FIS959" s="34"/>
      <c r="FIZ959" s="35"/>
      <c r="FJA959" s="34"/>
      <c r="FJH959" s="35"/>
      <c r="FJI959" s="34"/>
      <c r="FJP959" s="35"/>
      <c r="FJQ959" s="34"/>
      <c r="FJX959" s="35"/>
      <c r="FJY959" s="34"/>
      <c r="FKF959" s="35"/>
      <c r="FKG959" s="34"/>
      <c r="FKN959" s="35"/>
      <c r="FKO959" s="34"/>
      <c r="FKV959" s="35"/>
      <c r="FKW959" s="34"/>
      <c r="FLD959" s="35"/>
      <c r="FLE959" s="34"/>
      <c r="FLL959" s="35"/>
      <c r="FLM959" s="34"/>
      <c r="FLT959" s="35"/>
      <c r="FLU959" s="34"/>
      <c r="FMB959" s="35"/>
      <c r="FMC959" s="34"/>
      <c r="FMJ959" s="35"/>
      <c r="FMK959" s="34"/>
      <c r="FMR959" s="35"/>
      <c r="FMS959" s="34"/>
      <c r="FMZ959" s="35"/>
      <c r="FNA959" s="34"/>
      <c r="FNH959" s="35"/>
      <c r="FNI959" s="34"/>
      <c r="FNP959" s="35"/>
      <c r="FNQ959" s="34"/>
      <c r="FNX959" s="35"/>
      <c r="FNY959" s="34"/>
      <c r="FOF959" s="35"/>
      <c r="FOG959" s="34"/>
      <c r="FON959" s="35"/>
      <c r="FOO959" s="34"/>
      <c r="FOV959" s="35"/>
      <c r="FOW959" s="34"/>
      <c r="FPD959" s="35"/>
      <c r="FPE959" s="34"/>
      <c r="FPL959" s="35"/>
      <c r="FPM959" s="34"/>
      <c r="FPT959" s="35"/>
      <c r="FPU959" s="34"/>
      <c r="FQB959" s="35"/>
      <c r="FQC959" s="34"/>
      <c r="FQJ959" s="35"/>
      <c r="FQK959" s="34"/>
      <c r="FQR959" s="35"/>
      <c r="FQS959" s="34"/>
      <c r="FQZ959" s="35"/>
      <c r="FRA959" s="34"/>
      <c r="FRH959" s="35"/>
      <c r="FRI959" s="34"/>
      <c r="FRP959" s="35"/>
      <c r="FRQ959" s="34"/>
      <c r="FRX959" s="35"/>
      <c r="FRY959" s="34"/>
      <c r="FSF959" s="35"/>
      <c r="FSG959" s="34"/>
      <c r="FSN959" s="35"/>
      <c r="FSO959" s="34"/>
      <c r="FSV959" s="35"/>
      <c r="FSW959" s="34"/>
      <c r="FTD959" s="35"/>
      <c r="FTE959" s="34"/>
      <c r="FTL959" s="35"/>
      <c r="FTM959" s="34"/>
      <c r="FTT959" s="35"/>
      <c r="FTU959" s="34"/>
      <c r="FUB959" s="35"/>
      <c r="FUC959" s="34"/>
      <c r="FUJ959" s="35"/>
      <c r="FUK959" s="34"/>
      <c r="FUR959" s="35"/>
      <c r="FUS959" s="34"/>
      <c r="FUZ959" s="35"/>
      <c r="FVA959" s="34"/>
      <c r="FVH959" s="35"/>
      <c r="FVI959" s="34"/>
      <c r="FVP959" s="35"/>
      <c r="FVQ959" s="34"/>
      <c r="FVX959" s="35"/>
      <c r="FVY959" s="34"/>
      <c r="FWF959" s="35"/>
      <c r="FWG959" s="34"/>
      <c r="FWN959" s="35"/>
      <c r="FWO959" s="34"/>
      <c r="FWV959" s="35"/>
      <c r="FWW959" s="34"/>
      <c r="FXD959" s="35"/>
      <c r="FXE959" s="34"/>
      <c r="FXL959" s="35"/>
      <c r="FXM959" s="34"/>
      <c r="FXT959" s="35"/>
      <c r="FXU959" s="34"/>
      <c r="FYB959" s="35"/>
      <c r="FYC959" s="34"/>
      <c r="FYJ959" s="35"/>
      <c r="FYK959" s="34"/>
      <c r="FYR959" s="35"/>
      <c r="FYS959" s="34"/>
      <c r="FYZ959" s="35"/>
      <c r="FZA959" s="34"/>
      <c r="FZH959" s="35"/>
      <c r="FZI959" s="34"/>
      <c r="FZP959" s="35"/>
      <c r="FZQ959" s="34"/>
      <c r="FZX959" s="35"/>
      <c r="FZY959" s="34"/>
      <c r="GAF959" s="35"/>
      <c r="GAG959" s="34"/>
      <c r="GAN959" s="35"/>
      <c r="GAO959" s="34"/>
      <c r="GAV959" s="35"/>
      <c r="GAW959" s="34"/>
      <c r="GBD959" s="35"/>
      <c r="GBE959" s="34"/>
      <c r="GBL959" s="35"/>
      <c r="GBM959" s="34"/>
      <c r="GBT959" s="35"/>
      <c r="GBU959" s="34"/>
      <c r="GCB959" s="35"/>
      <c r="GCC959" s="34"/>
      <c r="GCJ959" s="35"/>
      <c r="GCK959" s="34"/>
      <c r="GCR959" s="35"/>
      <c r="GCS959" s="34"/>
      <c r="GCZ959" s="35"/>
      <c r="GDA959" s="34"/>
      <c r="GDH959" s="35"/>
      <c r="GDI959" s="34"/>
      <c r="GDP959" s="35"/>
      <c r="GDQ959" s="34"/>
      <c r="GDX959" s="35"/>
      <c r="GDY959" s="34"/>
      <c r="GEF959" s="35"/>
      <c r="GEG959" s="34"/>
      <c r="GEN959" s="35"/>
      <c r="GEO959" s="34"/>
      <c r="GEV959" s="35"/>
      <c r="GEW959" s="34"/>
      <c r="GFD959" s="35"/>
      <c r="GFE959" s="34"/>
      <c r="GFL959" s="35"/>
      <c r="GFM959" s="34"/>
      <c r="GFT959" s="35"/>
      <c r="GFU959" s="34"/>
      <c r="GGB959" s="35"/>
      <c r="GGC959" s="34"/>
      <c r="GGJ959" s="35"/>
      <c r="GGK959" s="34"/>
      <c r="GGR959" s="35"/>
      <c r="GGS959" s="34"/>
      <c r="GGZ959" s="35"/>
      <c r="GHA959" s="34"/>
      <c r="GHH959" s="35"/>
      <c r="GHI959" s="34"/>
      <c r="GHP959" s="35"/>
      <c r="GHQ959" s="34"/>
      <c r="GHX959" s="35"/>
      <c r="GHY959" s="34"/>
      <c r="GIF959" s="35"/>
      <c r="GIG959" s="34"/>
      <c r="GIN959" s="35"/>
      <c r="GIO959" s="34"/>
      <c r="GIV959" s="35"/>
      <c r="GIW959" s="34"/>
      <c r="GJD959" s="35"/>
      <c r="GJE959" s="34"/>
      <c r="GJL959" s="35"/>
      <c r="GJM959" s="34"/>
      <c r="GJT959" s="35"/>
      <c r="GJU959" s="34"/>
      <c r="GKB959" s="35"/>
      <c r="GKC959" s="34"/>
      <c r="GKJ959" s="35"/>
      <c r="GKK959" s="34"/>
      <c r="GKR959" s="35"/>
      <c r="GKS959" s="34"/>
      <c r="GKZ959" s="35"/>
      <c r="GLA959" s="34"/>
      <c r="GLH959" s="35"/>
      <c r="GLI959" s="34"/>
      <c r="GLP959" s="35"/>
      <c r="GLQ959" s="34"/>
      <c r="GLX959" s="35"/>
      <c r="GLY959" s="34"/>
      <c r="GMF959" s="35"/>
      <c r="GMG959" s="34"/>
      <c r="GMN959" s="35"/>
      <c r="GMO959" s="34"/>
      <c r="GMV959" s="35"/>
      <c r="GMW959" s="34"/>
      <c r="GND959" s="35"/>
      <c r="GNE959" s="34"/>
      <c r="GNL959" s="35"/>
      <c r="GNM959" s="34"/>
      <c r="GNT959" s="35"/>
      <c r="GNU959" s="34"/>
      <c r="GOB959" s="35"/>
      <c r="GOC959" s="34"/>
      <c r="GOJ959" s="35"/>
      <c r="GOK959" s="34"/>
      <c r="GOR959" s="35"/>
      <c r="GOS959" s="34"/>
      <c r="GOZ959" s="35"/>
      <c r="GPA959" s="34"/>
      <c r="GPH959" s="35"/>
      <c r="GPI959" s="34"/>
      <c r="GPP959" s="35"/>
      <c r="GPQ959" s="34"/>
      <c r="GPX959" s="35"/>
      <c r="GPY959" s="34"/>
      <c r="GQF959" s="35"/>
      <c r="GQG959" s="34"/>
      <c r="GQN959" s="35"/>
      <c r="GQO959" s="34"/>
      <c r="GQV959" s="35"/>
      <c r="GQW959" s="34"/>
      <c r="GRD959" s="35"/>
      <c r="GRE959" s="34"/>
      <c r="GRL959" s="35"/>
      <c r="GRM959" s="34"/>
      <c r="GRT959" s="35"/>
      <c r="GRU959" s="34"/>
      <c r="GSB959" s="35"/>
      <c r="GSC959" s="34"/>
      <c r="GSJ959" s="35"/>
      <c r="GSK959" s="34"/>
      <c r="GSR959" s="35"/>
      <c r="GSS959" s="34"/>
      <c r="GSZ959" s="35"/>
      <c r="GTA959" s="34"/>
      <c r="GTH959" s="35"/>
      <c r="GTI959" s="34"/>
      <c r="GTP959" s="35"/>
      <c r="GTQ959" s="34"/>
      <c r="GTX959" s="35"/>
      <c r="GTY959" s="34"/>
      <c r="GUF959" s="35"/>
      <c r="GUG959" s="34"/>
      <c r="GUN959" s="35"/>
      <c r="GUO959" s="34"/>
      <c r="GUV959" s="35"/>
      <c r="GUW959" s="34"/>
      <c r="GVD959" s="35"/>
      <c r="GVE959" s="34"/>
      <c r="GVL959" s="35"/>
      <c r="GVM959" s="34"/>
      <c r="GVT959" s="35"/>
      <c r="GVU959" s="34"/>
      <c r="GWB959" s="35"/>
      <c r="GWC959" s="34"/>
      <c r="GWJ959" s="35"/>
      <c r="GWK959" s="34"/>
      <c r="GWR959" s="35"/>
      <c r="GWS959" s="34"/>
      <c r="GWZ959" s="35"/>
      <c r="GXA959" s="34"/>
      <c r="GXH959" s="35"/>
      <c r="GXI959" s="34"/>
      <c r="GXP959" s="35"/>
      <c r="GXQ959" s="34"/>
      <c r="GXX959" s="35"/>
      <c r="GXY959" s="34"/>
      <c r="GYF959" s="35"/>
      <c r="GYG959" s="34"/>
      <c r="GYN959" s="35"/>
      <c r="GYO959" s="34"/>
      <c r="GYV959" s="35"/>
      <c r="GYW959" s="34"/>
      <c r="GZD959" s="35"/>
      <c r="GZE959" s="34"/>
      <c r="GZL959" s="35"/>
      <c r="GZM959" s="34"/>
      <c r="GZT959" s="35"/>
      <c r="GZU959" s="34"/>
      <c r="HAB959" s="35"/>
      <c r="HAC959" s="34"/>
      <c r="HAJ959" s="35"/>
      <c r="HAK959" s="34"/>
      <c r="HAR959" s="35"/>
      <c r="HAS959" s="34"/>
      <c r="HAZ959" s="35"/>
      <c r="HBA959" s="34"/>
      <c r="HBH959" s="35"/>
      <c r="HBI959" s="34"/>
      <c r="HBP959" s="35"/>
      <c r="HBQ959" s="34"/>
      <c r="HBX959" s="35"/>
      <c r="HBY959" s="34"/>
      <c r="HCF959" s="35"/>
      <c r="HCG959" s="34"/>
      <c r="HCN959" s="35"/>
      <c r="HCO959" s="34"/>
      <c r="HCV959" s="35"/>
      <c r="HCW959" s="34"/>
      <c r="HDD959" s="35"/>
      <c r="HDE959" s="34"/>
      <c r="HDL959" s="35"/>
      <c r="HDM959" s="34"/>
      <c r="HDT959" s="35"/>
      <c r="HDU959" s="34"/>
      <c r="HEB959" s="35"/>
      <c r="HEC959" s="34"/>
      <c r="HEJ959" s="35"/>
      <c r="HEK959" s="34"/>
      <c r="HER959" s="35"/>
      <c r="HES959" s="34"/>
      <c r="HEZ959" s="35"/>
      <c r="HFA959" s="34"/>
      <c r="HFH959" s="35"/>
      <c r="HFI959" s="34"/>
      <c r="HFP959" s="35"/>
      <c r="HFQ959" s="34"/>
      <c r="HFX959" s="35"/>
      <c r="HFY959" s="34"/>
      <c r="HGF959" s="35"/>
      <c r="HGG959" s="34"/>
      <c r="HGN959" s="35"/>
      <c r="HGO959" s="34"/>
      <c r="HGV959" s="35"/>
      <c r="HGW959" s="34"/>
      <c r="HHD959" s="35"/>
      <c r="HHE959" s="34"/>
      <c r="HHL959" s="35"/>
      <c r="HHM959" s="34"/>
      <c r="HHT959" s="35"/>
      <c r="HHU959" s="34"/>
      <c r="HIB959" s="35"/>
      <c r="HIC959" s="34"/>
      <c r="HIJ959" s="35"/>
      <c r="HIK959" s="34"/>
      <c r="HIR959" s="35"/>
      <c r="HIS959" s="34"/>
      <c r="HIZ959" s="35"/>
      <c r="HJA959" s="34"/>
      <c r="HJH959" s="35"/>
      <c r="HJI959" s="34"/>
      <c r="HJP959" s="35"/>
      <c r="HJQ959" s="34"/>
      <c r="HJX959" s="35"/>
      <c r="HJY959" s="34"/>
      <c r="HKF959" s="35"/>
      <c r="HKG959" s="34"/>
      <c r="HKN959" s="35"/>
      <c r="HKO959" s="34"/>
      <c r="HKV959" s="35"/>
      <c r="HKW959" s="34"/>
      <c r="HLD959" s="35"/>
      <c r="HLE959" s="34"/>
      <c r="HLL959" s="35"/>
      <c r="HLM959" s="34"/>
      <c r="HLT959" s="35"/>
      <c r="HLU959" s="34"/>
      <c r="HMB959" s="35"/>
      <c r="HMC959" s="34"/>
      <c r="HMJ959" s="35"/>
      <c r="HMK959" s="34"/>
      <c r="HMR959" s="35"/>
      <c r="HMS959" s="34"/>
      <c r="HMZ959" s="35"/>
      <c r="HNA959" s="34"/>
      <c r="HNH959" s="35"/>
      <c r="HNI959" s="34"/>
      <c r="HNP959" s="35"/>
      <c r="HNQ959" s="34"/>
      <c r="HNX959" s="35"/>
      <c r="HNY959" s="34"/>
      <c r="HOF959" s="35"/>
      <c r="HOG959" s="34"/>
      <c r="HON959" s="35"/>
      <c r="HOO959" s="34"/>
      <c r="HOV959" s="35"/>
      <c r="HOW959" s="34"/>
      <c r="HPD959" s="35"/>
      <c r="HPE959" s="34"/>
      <c r="HPL959" s="35"/>
      <c r="HPM959" s="34"/>
      <c r="HPT959" s="35"/>
      <c r="HPU959" s="34"/>
      <c r="HQB959" s="35"/>
      <c r="HQC959" s="34"/>
      <c r="HQJ959" s="35"/>
      <c r="HQK959" s="34"/>
      <c r="HQR959" s="35"/>
      <c r="HQS959" s="34"/>
      <c r="HQZ959" s="35"/>
      <c r="HRA959" s="34"/>
      <c r="HRH959" s="35"/>
      <c r="HRI959" s="34"/>
      <c r="HRP959" s="35"/>
      <c r="HRQ959" s="34"/>
      <c r="HRX959" s="35"/>
      <c r="HRY959" s="34"/>
      <c r="HSF959" s="35"/>
      <c r="HSG959" s="34"/>
      <c r="HSN959" s="35"/>
      <c r="HSO959" s="34"/>
      <c r="HSV959" s="35"/>
      <c r="HSW959" s="34"/>
      <c r="HTD959" s="35"/>
      <c r="HTE959" s="34"/>
      <c r="HTL959" s="35"/>
      <c r="HTM959" s="34"/>
      <c r="HTT959" s="35"/>
      <c r="HTU959" s="34"/>
      <c r="HUB959" s="35"/>
      <c r="HUC959" s="34"/>
      <c r="HUJ959" s="35"/>
      <c r="HUK959" s="34"/>
      <c r="HUR959" s="35"/>
      <c r="HUS959" s="34"/>
      <c r="HUZ959" s="35"/>
      <c r="HVA959" s="34"/>
      <c r="HVH959" s="35"/>
      <c r="HVI959" s="34"/>
      <c r="HVP959" s="35"/>
      <c r="HVQ959" s="34"/>
      <c r="HVX959" s="35"/>
      <c r="HVY959" s="34"/>
      <c r="HWF959" s="35"/>
      <c r="HWG959" s="34"/>
      <c r="HWN959" s="35"/>
      <c r="HWO959" s="34"/>
      <c r="HWV959" s="35"/>
      <c r="HWW959" s="34"/>
      <c r="HXD959" s="35"/>
      <c r="HXE959" s="34"/>
      <c r="HXL959" s="35"/>
      <c r="HXM959" s="34"/>
      <c r="HXT959" s="35"/>
      <c r="HXU959" s="34"/>
      <c r="HYB959" s="35"/>
      <c r="HYC959" s="34"/>
      <c r="HYJ959" s="35"/>
      <c r="HYK959" s="34"/>
      <c r="HYR959" s="35"/>
      <c r="HYS959" s="34"/>
      <c r="HYZ959" s="35"/>
      <c r="HZA959" s="34"/>
      <c r="HZH959" s="35"/>
      <c r="HZI959" s="34"/>
      <c r="HZP959" s="35"/>
      <c r="HZQ959" s="34"/>
      <c r="HZX959" s="35"/>
      <c r="HZY959" s="34"/>
      <c r="IAF959" s="35"/>
      <c r="IAG959" s="34"/>
      <c r="IAN959" s="35"/>
      <c r="IAO959" s="34"/>
      <c r="IAV959" s="35"/>
      <c r="IAW959" s="34"/>
      <c r="IBD959" s="35"/>
      <c r="IBE959" s="34"/>
      <c r="IBL959" s="35"/>
      <c r="IBM959" s="34"/>
      <c r="IBT959" s="35"/>
      <c r="IBU959" s="34"/>
      <c r="ICB959" s="35"/>
      <c r="ICC959" s="34"/>
      <c r="ICJ959" s="35"/>
      <c r="ICK959" s="34"/>
      <c r="ICR959" s="35"/>
      <c r="ICS959" s="34"/>
      <c r="ICZ959" s="35"/>
      <c r="IDA959" s="34"/>
      <c r="IDH959" s="35"/>
      <c r="IDI959" s="34"/>
      <c r="IDP959" s="35"/>
      <c r="IDQ959" s="34"/>
      <c r="IDX959" s="35"/>
      <c r="IDY959" s="34"/>
      <c r="IEF959" s="35"/>
      <c r="IEG959" s="34"/>
      <c r="IEN959" s="35"/>
      <c r="IEO959" s="34"/>
      <c r="IEV959" s="35"/>
      <c r="IEW959" s="34"/>
      <c r="IFD959" s="35"/>
      <c r="IFE959" s="34"/>
      <c r="IFL959" s="35"/>
      <c r="IFM959" s="34"/>
      <c r="IFT959" s="35"/>
      <c r="IFU959" s="34"/>
      <c r="IGB959" s="35"/>
      <c r="IGC959" s="34"/>
      <c r="IGJ959" s="35"/>
      <c r="IGK959" s="34"/>
      <c r="IGR959" s="35"/>
      <c r="IGS959" s="34"/>
      <c r="IGZ959" s="35"/>
      <c r="IHA959" s="34"/>
      <c r="IHH959" s="35"/>
      <c r="IHI959" s="34"/>
      <c r="IHP959" s="35"/>
      <c r="IHQ959" s="34"/>
      <c r="IHX959" s="35"/>
      <c r="IHY959" s="34"/>
      <c r="IIF959" s="35"/>
      <c r="IIG959" s="34"/>
      <c r="IIN959" s="35"/>
      <c r="IIO959" s="34"/>
      <c r="IIV959" s="35"/>
      <c r="IIW959" s="34"/>
      <c r="IJD959" s="35"/>
      <c r="IJE959" s="34"/>
      <c r="IJL959" s="35"/>
      <c r="IJM959" s="34"/>
      <c r="IJT959" s="35"/>
      <c r="IJU959" s="34"/>
      <c r="IKB959" s="35"/>
      <c r="IKC959" s="34"/>
      <c r="IKJ959" s="35"/>
      <c r="IKK959" s="34"/>
      <c r="IKR959" s="35"/>
      <c r="IKS959" s="34"/>
      <c r="IKZ959" s="35"/>
      <c r="ILA959" s="34"/>
      <c r="ILH959" s="35"/>
      <c r="ILI959" s="34"/>
      <c r="ILP959" s="35"/>
      <c r="ILQ959" s="34"/>
      <c r="ILX959" s="35"/>
      <c r="ILY959" s="34"/>
      <c r="IMF959" s="35"/>
      <c r="IMG959" s="34"/>
      <c r="IMN959" s="35"/>
      <c r="IMO959" s="34"/>
      <c r="IMV959" s="35"/>
      <c r="IMW959" s="34"/>
      <c r="IND959" s="35"/>
      <c r="INE959" s="34"/>
      <c r="INL959" s="35"/>
      <c r="INM959" s="34"/>
      <c r="INT959" s="35"/>
      <c r="INU959" s="34"/>
      <c r="IOB959" s="35"/>
      <c r="IOC959" s="34"/>
      <c r="IOJ959" s="35"/>
      <c r="IOK959" s="34"/>
      <c r="IOR959" s="35"/>
      <c r="IOS959" s="34"/>
      <c r="IOZ959" s="35"/>
      <c r="IPA959" s="34"/>
      <c r="IPH959" s="35"/>
      <c r="IPI959" s="34"/>
      <c r="IPP959" s="35"/>
      <c r="IPQ959" s="34"/>
      <c r="IPX959" s="35"/>
      <c r="IPY959" s="34"/>
      <c r="IQF959" s="35"/>
      <c r="IQG959" s="34"/>
      <c r="IQN959" s="35"/>
      <c r="IQO959" s="34"/>
      <c r="IQV959" s="35"/>
      <c r="IQW959" s="34"/>
      <c r="IRD959" s="35"/>
      <c r="IRE959" s="34"/>
      <c r="IRL959" s="35"/>
      <c r="IRM959" s="34"/>
      <c r="IRT959" s="35"/>
      <c r="IRU959" s="34"/>
      <c r="ISB959" s="35"/>
      <c r="ISC959" s="34"/>
      <c r="ISJ959" s="35"/>
      <c r="ISK959" s="34"/>
      <c r="ISR959" s="35"/>
      <c r="ISS959" s="34"/>
      <c r="ISZ959" s="35"/>
      <c r="ITA959" s="34"/>
      <c r="ITH959" s="35"/>
      <c r="ITI959" s="34"/>
      <c r="ITP959" s="35"/>
      <c r="ITQ959" s="34"/>
      <c r="ITX959" s="35"/>
      <c r="ITY959" s="34"/>
      <c r="IUF959" s="35"/>
      <c r="IUG959" s="34"/>
      <c r="IUN959" s="35"/>
      <c r="IUO959" s="34"/>
      <c r="IUV959" s="35"/>
      <c r="IUW959" s="34"/>
      <c r="IVD959" s="35"/>
      <c r="IVE959" s="34"/>
      <c r="IVL959" s="35"/>
      <c r="IVM959" s="34"/>
      <c r="IVT959" s="35"/>
      <c r="IVU959" s="34"/>
      <c r="IWB959" s="35"/>
      <c r="IWC959" s="34"/>
      <c r="IWJ959" s="35"/>
      <c r="IWK959" s="34"/>
      <c r="IWR959" s="35"/>
      <c r="IWS959" s="34"/>
      <c r="IWZ959" s="35"/>
      <c r="IXA959" s="34"/>
      <c r="IXH959" s="35"/>
      <c r="IXI959" s="34"/>
      <c r="IXP959" s="35"/>
      <c r="IXQ959" s="34"/>
      <c r="IXX959" s="35"/>
      <c r="IXY959" s="34"/>
      <c r="IYF959" s="35"/>
      <c r="IYG959" s="34"/>
      <c r="IYN959" s="35"/>
      <c r="IYO959" s="34"/>
      <c r="IYV959" s="35"/>
      <c r="IYW959" s="34"/>
      <c r="IZD959" s="35"/>
      <c r="IZE959" s="34"/>
      <c r="IZL959" s="35"/>
      <c r="IZM959" s="34"/>
      <c r="IZT959" s="35"/>
      <c r="IZU959" s="34"/>
      <c r="JAB959" s="35"/>
      <c r="JAC959" s="34"/>
      <c r="JAJ959" s="35"/>
      <c r="JAK959" s="34"/>
      <c r="JAR959" s="35"/>
      <c r="JAS959" s="34"/>
      <c r="JAZ959" s="35"/>
      <c r="JBA959" s="34"/>
      <c r="JBH959" s="35"/>
      <c r="JBI959" s="34"/>
      <c r="JBP959" s="35"/>
      <c r="JBQ959" s="34"/>
      <c r="JBX959" s="35"/>
      <c r="JBY959" s="34"/>
      <c r="JCF959" s="35"/>
      <c r="JCG959" s="34"/>
      <c r="JCN959" s="35"/>
      <c r="JCO959" s="34"/>
      <c r="JCV959" s="35"/>
      <c r="JCW959" s="34"/>
      <c r="JDD959" s="35"/>
      <c r="JDE959" s="34"/>
      <c r="JDL959" s="35"/>
      <c r="JDM959" s="34"/>
      <c r="JDT959" s="35"/>
      <c r="JDU959" s="34"/>
      <c r="JEB959" s="35"/>
      <c r="JEC959" s="34"/>
      <c r="JEJ959" s="35"/>
      <c r="JEK959" s="34"/>
      <c r="JER959" s="35"/>
      <c r="JES959" s="34"/>
      <c r="JEZ959" s="35"/>
      <c r="JFA959" s="34"/>
      <c r="JFH959" s="35"/>
      <c r="JFI959" s="34"/>
      <c r="JFP959" s="35"/>
      <c r="JFQ959" s="34"/>
      <c r="JFX959" s="35"/>
      <c r="JFY959" s="34"/>
      <c r="JGF959" s="35"/>
      <c r="JGG959" s="34"/>
      <c r="JGN959" s="35"/>
      <c r="JGO959" s="34"/>
      <c r="JGV959" s="35"/>
      <c r="JGW959" s="34"/>
      <c r="JHD959" s="35"/>
      <c r="JHE959" s="34"/>
      <c r="JHL959" s="35"/>
      <c r="JHM959" s="34"/>
      <c r="JHT959" s="35"/>
      <c r="JHU959" s="34"/>
      <c r="JIB959" s="35"/>
      <c r="JIC959" s="34"/>
      <c r="JIJ959" s="35"/>
      <c r="JIK959" s="34"/>
      <c r="JIR959" s="35"/>
      <c r="JIS959" s="34"/>
      <c r="JIZ959" s="35"/>
      <c r="JJA959" s="34"/>
      <c r="JJH959" s="35"/>
      <c r="JJI959" s="34"/>
      <c r="JJP959" s="35"/>
      <c r="JJQ959" s="34"/>
      <c r="JJX959" s="35"/>
      <c r="JJY959" s="34"/>
      <c r="JKF959" s="35"/>
      <c r="JKG959" s="34"/>
      <c r="JKN959" s="35"/>
      <c r="JKO959" s="34"/>
      <c r="JKV959" s="35"/>
      <c r="JKW959" s="34"/>
      <c r="JLD959" s="35"/>
      <c r="JLE959" s="34"/>
      <c r="JLL959" s="35"/>
      <c r="JLM959" s="34"/>
      <c r="JLT959" s="35"/>
      <c r="JLU959" s="34"/>
      <c r="JMB959" s="35"/>
      <c r="JMC959" s="34"/>
      <c r="JMJ959" s="35"/>
      <c r="JMK959" s="34"/>
      <c r="JMR959" s="35"/>
      <c r="JMS959" s="34"/>
      <c r="JMZ959" s="35"/>
      <c r="JNA959" s="34"/>
      <c r="JNH959" s="35"/>
      <c r="JNI959" s="34"/>
      <c r="JNP959" s="35"/>
      <c r="JNQ959" s="34"/>
      <c r="JNX959" s="35"/>
      <c r="JNY959" s="34"/>
      <c r="JOF959" s="35"/>
      <c r="JOG959" s="34"/>
      <c r="JON959" s="35"/>
      <c r="JOO959" s="34"/>
      <c r="JOV959" s="35"/>
      <c r="JOW959" s="34"/>
      <c r="JPD959" s="35"/>
      <c r="JPE959" s="34"/>
      <c r="JPL959" s="35"/>
      <c r="JPM959" s="34"/>
      <c r="JPT959" s="35"/>
      <c r="JPU959" s="34"/>
      <c r="JQB959" s="35"/>
      <c r="JQC959" s="34"/>
      <c r="JQJ959" s="35"/>
      <c r="JQK959" s="34"/>
      <c r="JQR959" s="35"/>
      <c r="JQS959" s="34"/>
      <c r="JQZ959" s="35"/>
      <c r="JRA959" s="34"/>
      <c r="JRH959" s="35"/>
      <c r="JRI959" s="34"/>
      <c r="JRP959" s="35"/>
      <c r="JRQ959" s="34"/>
      <c r="JRX959" s="35"/>
      <c r="JRY959" s="34"/>
      <c r="JSF959" s="35"/>
      <c r="JSG959" s="34"/>
      <c r="JSN959" s="35"/>
      <c r="JSO959" s="34"/>
      <c r="JSV959" s="35"/>
      <c r="JSW959" s="34"/>
      <c r="JTD959" s="35"/>
      <c r="JTE959" s="34"/>
      <c r="JTL959" s="35"/>
      <c r="JTM959" s="34"/>
      <c r="JTT959" s="35"/>
      <c r="JTU959" s="34"/>
      <c r="JUB959" s="35"/>
      <c r="JUC959" s="34"/>
      <c r="JUJ959" s="35"/>
      <c r="JUK959" s="34"/>
      <c r="JUR959" s="35"/>
      <c r="JUS959" s="34"/>
      <c r="JUZ959" s="35"/>
      <c r="JVA959" s="34"/>
      <c r="JVH959" s="35"/>
      <c r="JVI959" s="34"/>
      <c r="JVP959" s="35"/>
      <c r="JVQ959" s="34"/>
      <c r="JVX959" s="35"/>
      <c r="JVY959" s="34"/>
      <c r="JWF959" s="35"/>
      <c r="JWG959" s="34"/>
      <c r="JWN959" s="35"/>
      <c r="JWO959" s="34"/>
      <c r="JWV959" s="35"/>
      <c r="JWW959" s="34"/>
      <c r="JXD959" s="35"/>
      <c r="JXE959" s="34"/>
      <c r="JXL959" s="35"/>
      <c r="JXM959" s="34"/>
      <c r="JXT959" s="35"/>
      <c r="JXU959" s="34"/>
      <c r="JYB959" s="35"/>
      <c r="JYC959" s="34"/>
      <c r="JYJ959" s="35"/>
      <c r="JYK959" s="34"/>
      <c r="JYR959" s="35"/>
      <c r="JYS959" s="34"/>
      <c r="JYZ959" s="35"/>
      <c r="JZA959" s="34"/>
      <c r="JZH959" s="35"/>
      <c r="JZI959" s="34"/>
      <c r="JZP959" s="35"/>
      <c r="JZQ959" s="34"/>
      <c r="JZX959" s="35"/>
      <c r="JZY959" s="34"/>
      <c r="KAF959" s="35"/>
      <c r="KAG959" s="34"/>
      <c r="KAN959" s="35"/>
      <c r="KAO959" s="34"/>
      <c r="KAV959" s="35"/>
      <c r="KAW959" s="34"/>
      <c r="KBD959" s="35"/>
      <c r="KBE959" s="34"/>
      <c r="KBL959" s="35"/>
      <c r="KBM959" s="34"/>
      <c r="KBT959" s="35"/>
      <c r="KBU959" s="34"/>
      <c r="KCB959" s="35"/>
      <c r="KCC959" s="34"/>
      <c r="KCJ959" s="35"/>
      <c r="KCK959" s="34"/>
      <c r="KCR959" s="35"/>
      <c r="KCS959" s="34"/>
      <c r="KCZ959" s="35"/>
      <c r="KDA959" s="34"/>
      <c r="KDH959" s="35"/>
      <c r="KDI959" s="34"/>
      <c r="KDP959" s="35"/>
      <c r="KDQ959" s="34"/>
      <c r="KDX959" s="35"/>
      <c r="KDY959" s="34"/>
      <c r="KEF959" s="35"/>
      <c r="KEG959" s="34"/>
      <c r="KEN959" s="35"/>
      <c r="KEO959" s="34"/>
      <c r="KEV959" s="35"/>
      <c r="KEW959" s="34"/>
      <c r="KFD959" s="35"/>
      <c r="KFE959" s="34"/>
      <c r="KFL959" s="35"/>
      <c r="KFM959" s="34"/>
      <c r="KFT959" s="35"/>
      <c r="KFU959" s="34"/>
      <c r="KGB959" s="35"/>
      <c r="KGC959" s="34"/>
      <c r="KGJ959" s="35"/>
      <c r="KGK959" s="34"/>
      <c r="KGR959" s="35"/>
      <c r="KGS959" s="34"/>
      <c r="KGZ959" s="35"/>
      <c r="KHA959" s="34"/>
      <c r="KHH959" s="35"/>
      <c r="KHI959" s="34"/>
      <c r="KHP959" s="35"/>
      <c r="KHQ959" s="34"/>
      <c r="KHX959" s="35"/>
      <c r="KHY959" s="34"/>
      <c r="KIF959" s="35"/>
      <c r="KIG959" s="34"/>
      <c r="KIN959" s="35"/>
      <c r="KIO959" s="34"/>
      <c r="KIV959" s="35"/>
      <c r="KIW959" s="34"/>
      <c r="KJD959" s="35"/>
      <c r="KJE959" s="34"/>
      <c r="KJL959" s="35"/>
      <c r="KJM959" s="34"/>
      <c r="KJT959" s="35"/>
      <c r="KJU959" s="34"/>
      <c r="KKB959" s="35"/>
      <c r="KKC959" s="34"/>
      <c r="KKJ959" s="35"/>
      <c r="KKK959" s="34"/>
      <c r="KKR959" s="35"/>
      <c r="KKS959" s="34"/>
      <c r="KKZ959" s="35"/>
      <c r="KLA959" s="34"/>
      <c r="KLH959" s="35"/>
      <c r="KLI959" s="34"/>
      <c r="KLP959" s="35"/>
      <c r="KLQ959" s="34"/>
      <c r="KLX959" s="35"/>
      <c r="KLY959" s="34"/>
      <c r="KMF959" s="35"/>
      <c r="KMG959" s="34"/>
      <c r="KMN959" s="35"/>
      <c r="KMO959" s="34"/>
      <c r="KMV959" s="35"/>
      <c r="KMW959" s="34"/>
      <c r="KND959" s="35"/>
      <c r="KNE959" s="34"/>
      <c r="KNL959" s="35"/>
      <c r="KNM959" s="34"/>
      <c r="KNT959" s="35"/>
      <c r="KNU959" s="34"/>
      <c r="KOB959" s="35"/>
      <c r="KOC959" s="34"/>
      <c r="KOJ959" s="35"/>
      <c r="KOK959" s="34"/>
      <c r="KOR959" s="35"/>
      <c r="KOS959" s="34"/>
      <c r="KOZ959" s="35"/>
      <c r="KPA959" s="34"/>
      <c r="KPH959" s="35"/>
      <c r="KPI959" s="34"/>
      <c r="KPP959" s="35"/>
      <c r="KPQ959" s="34"/>
      <c r="KPX959" s="35"/>
      <c r="KPY959" s="34"/>
      <c r="KQF959" s="35"/>
      <c r="KQG959" s="34"/>
      <c r="KQN959" s="35"/>
      <c r="KQO959" s="34"/>
      <c r="KQV959" s="35"/>
      <c r="KQW959" s="34"/>
      <c r="KRD959" s="35"/>
      <c r="KRE959" s="34"/>
      <c r="KRL959" s="35"/>
      <c r="KRM959" s="34"/>
      <c r="KRT959" s="35"/>
      <c r="KRU959" s="34"/>
      <c r="KSB959" s="35"/>
      <c r="KSC959" s="34"/>
      <c r="KSJ959" s="35"/>
      <c r="KSK959" s="34"/>
      <c r="KSR959" s="35"/>
      <c r="KSS959" s="34"/>
      <c r="KSZ959" s="35"/>
      <c r="KTA959" s="34"/>
      <c r="KTH959" s="35"/>
      <c r="KTI959" s="34"/>
      <c r="KTP959" s="35"/>
      <c r="KTQ959" s="34"/>
      <c r="KTX959" s="35"/>
      <c r="KTY959" s="34"/>
      <c r="KUF959" s="35"/>
      <c r="KUG959" s="34"/>
      <c r="KUN959" s="35"/>
      <c r="KUO959" s="34"/>
      <c r="KUV959" s="35"/>
      <c r="KUW959" s="34"/>
      <c r="KVD959" s="35"/>
      <c r="KVE959" s="34"/>
      <c r="KVL959" s="35"/>
      <c r="KVM959" s="34"/>
      <c r="KVT959" s="35"/>
      <c r="KVU959" s="34"/>
      <c r="KWB959" s="35"/>
      <c r="KWC959" s="34"/>
      <c r="KWJ959" s="35"/>
      <c r="KWK959" s="34"/>
      <c r="KWR959" s="35"/>
      <c r="KWS959" s="34"/>
      <c r="KWZ959" s="35"/>
      <c r="KXA959" s="34"/>
      <c r="KXH959" s="35"/>
      <c r="KXI959" s="34"/>
      <c r="KXP959" s="35"/>
      <c r="KXQ959" s="34"/>
      <c r="KXX959" s="35"/>
      <c r="KXY959" s="34"/>
      <c r="KYF959" s="35"/>
      <c r="KYG959" s="34"/>
      <c r="KYN959" s="35"/>
      <c r="KYO959" s="34"/>
      <c r="KYV959" s="35"/>
      <c r="KYW959" s="34"/>
      <c r="KZD959" s="35"/>
      <c r="KZE959" s="34"/>
      <c r="KZL959" s="35"/>
      <c r="KZM959" s="34"/>
      <c r="KZT959" s="35"/>
      <c r="KZU959" s="34"/>
      <c r="LAB959" s="35"/>
      <c r="LAC959" s="34"/>
      <c r="LAJ959" s="35"/>
      <c r="LAK959" s="34"/>
      <c r="LAR959" s="35"/>
      <c r="LAS959" s="34"/>
      <c r="LAZ959" s="35"/>
      <c r="LBA959" s="34"/>
      <c r="LBH959" s="35"/>
      <c r="LBI959" s="34"/>
      <c r="LBP959" s="35"/>
      <c r="LBQ959" s="34"/>
      <c r="LBX959" s="35"/>
      <c r="LBY959" s="34"/>
      <c r="LCF959" s="35"/>
      <c r="LCG959" s="34"/>
      <c r="LCN959" s="35"/>
      <c r="LCO959" s="34"/>
      <c r="LCV959" s="35"/>
      <c r="LCW959" s="34"/>
      <c r="LDD959" s="35"/>
      <c r="LDE959" s="34"/>
      <c r="LDL959" s="35"/>
      <c r="LDM959" s="34"/>
      <c r="LDT959" s="35"/>
      <c r="LDU959" s="34"/>
      <c r="LEB959" s="35"/>
      <c r="LEC959" s="34"/>
      <c r="LEJ959" s="35"/>
      <c r="LEK959" s="34"/>
      <c r="LER959" s="35"/>
      <c r="LES959" s="34"/>
      <c r="LEZ959" s="35"/>
      <c r="LFA959" s="34"/>
      <c r="LFH959" s="35"/>
      <c r="LFI959" s="34"/>
      <c r="LFP959" s="35"/>
      <c r="LFQ959" s="34"/>
      <c r="LFX959" s="35"/>
      <c r="LFY959" s="34"/>
      <c r="LGF959" s="35"/>
      <c r="LGG959" s="34"/>
      <c r="LGN959" s="35"/>
      <c r="LGO959" s="34"/>
      <c r="LGV959" s="35"/>
      <c r="LGW959" s="34"/>
      <c r="LHD959" s="35"/>
      <c r="LHE959" s="34"/>
      <c r="LHL959" s="35"/>
      <c r="LHM959" s="34"/>
      <c r="LHT959" s="35"/>
      <c r="LHU959" s="34"/>
      <c r="LIB959" s="35"/>
      <c r="LIC959" s="34"/>
      <c r="LIJ959" s="35"/>
      <c r="LIK959" s="34"/>
      <c r="LIR959" s="35"/>
      <c r="LIS959" s="34"/>
      <c r="LIZ959" s="35"/>
      <c r="LJA959" s="34"/>
      <c r="LJH959" s="35"/>
      <c r="LJI959" s="34"/>
      <c r="LJP959" s="35"/>
      <c r="LJQ959" s="34"/>
      <c r="LJX959" s="35"/>
      <c r="LJY959" s="34"/>
      <c r="LKF959" s="35"/>
      <c r="LKG959" s="34"/>
      <c r="LKN959" s="35"/>
      <c r="LKO959" s="34"/>
      <c r="LKV959" s="35"/>
      <c r="LKW959" s="34"/>
      <c r="LLD959" s="35"/>
      <c r="LLE959" s="34"/>
      <c r="LLL959" s="35"/>
      <c r="LLM959" s="34"/>
      <c r="LLT959" s="35"/>
      <c r="LLU959" s="34"/>
      <c r="LMB959" s="35"/>
      <c r="LMC959" s="34"/>
      <c r="LMJ959" s="35"/>
      <c r="LMK959" s="34"/>
      <c r="LMR959" s="35"/>
      <c r="LMS959" s="34"/>
      <c r="LMZ959" s="35"/>
      <c r="LNA959" s="34"/>
      <c r="LNH959" s="35"/>
      <c r="LNI959" s="34"/>
      <c r="LNP959" s="35"/>
      <c r="LNQ959" s="34"/>
      <c r="LNX959" s="35"/>
      <c r="LNY959" s="34"/>
      <c r="LOF959" s="35"/>
      <c r="LOG959" s="34"/>
      <c r="LON959" s="35"/>
      <c r="LOO959" s="34"/>
      <c r="LOV959" s="35"/>
      <c r="LOW959" s="34"/>
      <c r="LPD959" s="35"/>
      <c r="LPE959" s="34"/>
      <c r="LPL959" s="35"/>
      <c r="LPM959" s="34"/>
      <c r="LPT959" s="35"/>
      <c r="LPU959" s="34"/>
      <c r="LQB959" s="35"/>
      <c r="LQC959" s="34"/>
      <c r="LQJ959" s="35"/>
      <c r="LQK959" s="34"/>
      <c r="LQR959" s="35"/>
      <c r="LQS959" s="34"/>
      <c r="LQZ959" s="35"/>
      <c r="LRA959" s="34"/>
      <c r="LRH959" s="35"/>
      <c r="LRI959" s="34"/>
      <c r="LRP959" s="35"/>
      <c r="LRQ959" s="34"/>
      <c r="LRX959" s="35"/>
      <c r="LRY959" s="34"/>
      <c r="LSF959" s="35"/>
      <c r="LSG959" s="34"/>
      <c r="LSN959" s="35"/>
      <c r="LSO959" s="34"/>
      <c r="LSV959" s="35"/>
      <c r="LSW959" s="34"/>
      <c r="LTD959" s="35"/>
      <c r="LTE959" s="34"/>
      <c r="LTL959" s="35"/>
      <c r="LTM959" s="34"/>
      <c r="LTT959" s="35"/>
      <c r="LTU959" s="34"/>
      <c r="LUB959" s="35"/>
      <c r="LUC959" s="34"/>
      <c r="LUJ959" s="35"/>
      <c r="LUK959" s="34"/>
      <c r="LUR959" s="35"/>
      <c r="LUS959" s="34"/>
      <c r="LUZ959" s="35"/>
      <c r="LVA959" s="34"/>
      <c r="LVH959" s="35"/>
      <c r="LVI959" s="34"/>
      <c r="LVP959" s="35"/>
      <c r="LVQ959" s="34"/>
      <c r="LVX959" s="35"/>
      <c r="LVY959" s="34"/>
      <c r="LWF959" s="35"/>
      <c r="LWG959" s="34"/>
      <c r="LWN959" s="35"/>
      <c r="LWO959" s="34"/>
      <c r="LWV959" s="35"/>
      <c r="LWW959" s="34"/>
      <c r="LXD959" s="35"/>
      <c r="LXE959" s="34"/>
      <c r="LXL959" s="35"/>
      <c r="LXM959" s="34"/>
      <c r="LXT959" s="35"/>
      <c r="LXU959" s="34"/>
      <c r="LYB959" s="35"/>
      <c r="LYC959" s="34"/>
      <c r="LYJ959" s="35"/>
      <c r="LYK959" s="34"/>
      <c r="LYR959" s="35"/>
      <c r="LYS959" s="34"/>
      <c r="LYZ959" s="35"/>
      <c r="LZA959" s="34"/>
      <c r="LZH959" s="35"/>
      <c r="LZI959" s="34"/>
      <c r="LZP959" s="35"/>
      <c r="LZQ959" s="34"/>
      <c r="LZX959" s="35"/>
      <c r="LZY959" s="34"/>
      <c r="MAF959" s="35"/>
      <c r="MAG959" s="34"/>
      <c r="MAN959" s="35"/>
      <c r="MAO959" s="34"/>
      <c r="MAV959" s="35"/>
      <c r="MAW959" s="34"/>
      <c r="MBD959" s="35"/>
      <c r="MBE959" s="34"/>
      <c r="MBL959" s="35"/>
      <c r="MBM959" s="34"/>
      <c r="MBT959" s="35"/>
      <c r="MBU959" s="34"/>
      <c r="MCB959" s="35"/>
      <c r="MCC959" s="34"/>
      <c r="MCJ959" s="35"/>
      <c r="MCK959" s="34"/>
      <c r="MCR959" s="35"/>
      <c r="MCS959" s="34"/>
      <c r="MCZ959" s="35"/>
      <c r="MDA959" s="34"/>
      <c r="MDH959" s="35"/>
      <c r="MDI959" s="34"/>
      <c r="MDP959" s="35"/>
      <c r="MDQ959" s="34"/>
      <c r="MDX959" s="35"/>
      <c r="MDY959" s="34"/>
      <c r="MEF959" s="35"/>
      <c r="MEG959" s="34"/>
      <c r="MEN959" s="35"/>
      <c r="MEO959" s="34"/>
      <c r="MEV959" s="35"/>
      <c r="MEW959" s="34"/>
      <c r="MFD959" s="35"/>
      <c r="MFE959" s="34"/>
      <c r="MFL959" s="35"/>
      <c r="MFM959" s="34"/>
      <c r="MFT959" s="35"/>
      <c r="MFU959" s="34"/>
      <c r="MGB959" s="35"/>
      <c r="MGC959" s="34"/>
      <c r="MGJ959" s="35"/>
      <c r="MGK959" s="34"/>
      <c r="MGR959" s="35"/>
      <c r="MGS959" s="34"/>
      <c r="MGZ959" s="35"/>
      <c r="MHA959" s="34"/>
      <c r="MHH959" s="35"/>
      <c r="MHI959" s="34"/>
      <c r="MHP959" s="35"/>
      <c r="MHQ959" s="34"/>
      <c r="MHX959" s="35"/>
      <c r="MHY959" s="34"/>
      <c r="MIF959" s="35"/>
      <c r="MIG959" s="34"/>
      <c r="MIN959" s="35"/>
      <c r="MIO959" s="34"/>
      <c r="MIV959" s="35"/>
      <c r="MIW959" s="34"/>
      <c r="MJD959" s="35"/>
      <c r="MJE959" s="34"/>
      <c r="MJL959" s="35"/>
      <c r="MJM959" s="34"/>
      <c r="MJT959" s="35"/>
      <c r="MJU959" s="34"/>
      <c r="MKB959" s="35"/>
      <c r="MKC959" s="34"/>
      <c r="MKJ959" s="35"/>
      <c r="MKK959" s="34"/>
      <c r="MKR959" s="35"/>
      <c r="MKS959" s="34"/>
      <c r="MKZ959" s="35"/>
      <c r="MLA959" s="34"/>
      <c r="MLH959" s="35"/>
      <c r="MLI959" s="34"/>
      <c r="MLP959" s="35"/>
      <c r="MLQ959" s="34"/>
      <c r="MLX959" s="35"/>
      <c r="MLY959" s="34"/>
      <c r="MMF959" s="35"/>
      <c r="MMG959" s="34"/>
      <c r="MMN959" s="35"/>
      <c r="MMO959" s="34"/>
      <c r="MMV959" s="35"/>
      <c r="MMW959" s="34"/>
      <c r="MND959" s="35"/>
      <c r="MNE959" s="34"/>
      <c r="MNL959" s="35"/>
      <c r="MNM959" s="34"/>
      <c r="MNT959" s="35"/>
      <c r="MNU959" s="34"/>
      <c r="MOB959" s="35"/>
      <c r="MOC959" s="34"/>
      <c r="MOJ959" s="35"/>
      <c r="MOK959" s="34"/>
      <c r="MOR959" s="35"/>
      <c r="MOS959" s="34"/>
      <c r="MOZ959" s="35"/>
      <c r="MPA959" s="34"/>
      <c r="MPH959" s="35"/>
      <c r="MPI959" s="34"/>
      <c r="MPP959" s="35"/>
      <c r="MPQ959" s="34"/>
      <c r="MPX959" s="35"/>
      <c r="MPY959" s="34"/>
      <c r="MQF959" s="35"/>
      <c r="MQG959" s="34"/>
      <c r="MQN959" s="35"/>
      <c r="MQO959" s="34"/>
      <c r="MQV959" s="35"/>
      <c r="MQW959" s="34"/>
      <c r="MRD959" s="35"/>
      <c r="MRE959" s="34"/>
      <c r="MRL959" s="35"/>
      <c r="MRM959" s="34"/>
      <c r="MRT959" s="35"/>
      <c r="MRU959" s="34"/>
      <c r="MSB959" s="35"/>
      <c r="MSC959" s="34"/>
      <c r="MSJ959" s="35"/>
      <c r="MSK959" s="34"/>
      <c r="MSR959" s="35"/>
      <c r="MSS959" s="34"/>
      <c r="MSZ959" s="35"/>
      <c r="MTA959" s="34"/>
      <c r="MTH959" s="35"/>
      <c r="MTI959" s="34"/>
      <c r="MTP959" s="35"/>
      <c r="MTQ959" s="34"/>
      <c r="MTX959" s="35"/>
      <c r="MTY959" s="34"/>
      <c r="MUF959" s="35"/>
      <c r="MUG959" s="34"/>
      <c r="MUN959" s="35"/>
      <c r="MUO959" s="34"/>
      <c r="MUV959" s="35"/>
      <c r="MUW959" s="34"/>
      <c r="MVD959" s="35"/>
      <c r="MVE959" s="34"/>
      <c r="MVL959" s="35"/>
      <c r="MVM959" s="34"/>
      <c r="MVT959" s="35"/>
      <c r="MVU959" s="34"/>
      <c r="MWB959" s="35"/>
      <c r="MWC959" s="34"/>
      <c r="MWJ959" s="35"/>
      <c r="MWK959" s="34"/>
      <c r="MWR959" s="35"/>
      <c r="MWS959" s="34"/>
      <c r="MWZ959" s="35"/>
      <c r="MXA959" s="34"/>
      <c r="MXH959" s="35"/>
      <c r="MXI959" s="34"/>
      <c r="MXP959" s="35"/>
      <c r="MXQ959" s="34"/>
      <c r="MXX959" s="35"/>
      <c r="MXY959" s="34"/>
      <c r="MYF959" s="35"/>
      <c r="MYG959" s="34"/>
      <c r="MYN959" s="35"/>
      <c r="MYO959" s="34"/>
      <c r="MYV959" s="35"/>
      <c r="MYW959" s="34"/>
      <c r="MZD959" s="35"/>
      <c r="MZE959" s="34"/>
      <c r="MZL959" s="35"/>
      <c r="MZM959" s="34"/>
      <c r="MZT959" s="35"/>
      <c r="MZU959" s="34"/>
      <c r="NAB959" s="35"/>
      <c r="NAC959" s="34"/>
      <c r="NAJ959" s="35"/>
      <c r="NAK959" s="34"/>
      <c r="NAR959" s="35"/>
      <c r="NAS959" s="34"/>
      <c r="NAZ959" s="35"/>
      <c r="NBA959" s="34"/>
      <c r="NBH959" s="35"/>
      <c r="NBI959" s="34"/>
      <c r="NBP959" s="35"/>
      <c r="NBQ959" s="34"/>
      <c r="NBX959" s="35"/>
      <c r="NBY959" s="34"/>
      <c r="NCF959" s="35"/>
      <c r="NCG959" s="34"/>
      <c r="NCN959" s="35"/>
      <c r="NCO959" s="34"/>
      <c r="NCV959" s="35"/>
      <c r="NCW959" s="34"/>
      <c r="NDD959" s="35"/>
      <c r="NDE959" s="34"/>
      <c r="NDL959" s="35"/>
      <c r="NDM959" s="34"/>
      <c r="NDT959" s="35"/>
      <c r="NDU959" s="34"/>
      <c r="NEB959" s="35"/>
      <c r="NEC959" s="34"/>
      <c r="NEJ959" s="35"/>
      <c r="NEK959" s="34"/>
      <c r="NER959" s="35"/>
      <c r="NES959" s="34"/>
      <c r="NEZ959" s="35"/>
      <c r="NFA959" s="34"/>
      <c r="NFH959" s="35"/>
      <c r="NFI959" s="34"/>
      <c r="NFP959" s="35"/>
      <c r="NFQ959" s="34"/>
      <c r="NFX959" s="35"/>
      <c r="NFY959" s="34"/>
      <c r="NGF959" s="35"/>
      <c r="NGG959" s="34"/>
      <c r="NGN959" s="35"/>
      <c r="NGO959" s="34"/>
      <c r="NGV959" s="35"/>
      <c r="NGW959" s="34"/>
      <c r="NHD959" s="35"/>
      <c r="NHE959" s="34"/>
      <c r="NHL959" s="35"/>
      <c r="NHM959" s="34"/>
      <c r="NHT959" s="35"/>
      <c r="NHU959" s="34"/>
      <c r="NIB959" s="35"/>
      <c r="NIC959" s="34"/>
      <c r="NIJ959" s="35"/>
      <c r="NIK959" s="34"/>
      <c r="NIR959" s="35"/>
      <c r="NIS959" s="34"/>
      <c r="NIZ959" s="35"/>
      <c r="NJA959" s="34"/>
      <c r="NJH959" s="35"/>
      <c r="NJI959" s="34"/>
      <c r="NJP959" s="35"/>
      <c r="NJQ959" s="34"/>
      <c r="NJX959" s="35"/>
      <c r="NJY959" s="34"/>
      <c r="NKF959" s="35"/>
      <c r="NKG959" s="34"/>
      <c r="NKN959" s="35"/>
      <c r="NKO959" s="34"/>
      <c r="NKV959" s="35"/>
      <c r="NKW959" s="34"/>
      <c r="NLD959" s="35"/>
      <c r="NLE959" s="34"/>
      <c r="NLL959" s="35"/>
      <c r="NLM959" s="34"/>
      <c r="NLT959" s="35"/>
      <c r="NLU959" s="34"/>
      <c r="NMB959" s="35"/>
      <c r="NMC959" s="34"/>
      <c r="NMJ959" s="35"/>
      <c r="NMK959" s="34"/>
      <c r="NMR959" s="35"/>
      <c r="NMS959" s="34"/>
      <c r="NMZ959" s="35"/>
      <c r="NNA959" s="34"/>
      <c r="NNH959" s="35"/>
      <c r="NNI959" s="34"/>
      <c r="NNP959" s="35"/>
      <c r="NNQ959" s="34"/>
      <c r="NNX959" s="35"/>
      <c r="NNY959" s="34"/>
      <c r="NOF959" s="35"/>
      <c r="NOG959" s="34"/>
      <c r="NON959" s="35"/>
      <c r="NOO959" s="34"/>
      <c r="NOV959" s="35"/>
      <c r="NOW959" s="34"/>
      <c r="NPD959" s="35"/>
      <c r="NPE959" s="34"/>
      <c r="NPL959" s="35"/>
      <c r="NPM959" s="34"/>
      <c r="NPT959" s="35"/>
      <c r="NPU959" s="34"/>
      <c r="NQB959" s="35"/>
      <c r="NQC959" s="34"/>
      <c r="NQJ959" s="35"/>
      <c r="NQK959" s="34"/>
      <c r="NQR959" s="35"/>
      <c r="NQS959" s="34"/>
      <c r="NQZ959" s="35"/>
      <c r="NRA959" s="34"/>
      <c r="NRH959" s="35"/>
      <c r="NRI959" s="34"/>
      <c r="NRP959" s="35"/>
      <c r="NRQ959" s="34"/>
      <c r="NRX959" s="35"/>
      <c r="NRY959" s="34"/>
      <c r="NSF959" s="35"/>
      <c r="NSG959" s="34"/>
      <c r="NSN959" s="35"/>
      <c r="NSO959" s="34"/>
      <c r="NSV959" s="35"/>
      <c r="NSW959" s="34"/>
      <c r="NTD959" s="35"/>
      <c r="NTE959" s="34"/>
      <c r="NTL959" s="35"/>
      <c r="NTM959" s="34"/>
      <c r="NTT959" s="35"/>
      <c r="NTU959" s="34"/>
      <c r="NUB959" s="35"/>
      <c r="NUC959" s="34"/>
      <c r="NUJ959" s="35"/>
      <c r="NUK959" s="34"/>
      <c r="NUR959" s="35"/>
      <c r="NUS959" s="34"/>
      <c r="NUZ959" s="35"/>
      <c r="NVA959" s="34"/>
      <c r="NVH959" s="35"/>
      <c r="NVI959" s="34"/>
      <c r="NVP959" s="35"/>
      <c r="NVQ959" s="34"/>
      <c r="NVX959" s="35"/>
      <c r="NVY959" s="34"/>
      <c r="NWF959" s="35"/>
      <c r="NWG959" s="34"/>
      <c r="NWN959" s="35"/>
      <c r="NWO959" s="34"/>
      <c r="NWV959" s="35"/>
      <c r="NWW959" s="34"/>
      <c r="NXD959" s="35"/>
      <c r="NXE959" s="34"/>
      <c r="NXL959" s="35"/>
      <c r="NXM959" s="34"/>
      <c r="NXT959" s="35"/>
      <c r="NXU959" s="34"/>
      <c r="NYB959" s="35"/>
      <c r="NYC959" s="34"/>
      <c r="NYJ959" s="35"/>
      <c r="NYK959" s="34"/>
      <c r="NYR959" s="35"/>
      <c r="NYS959" s="34"/>
      <c r="NYZ959" s="35"/>
      <c r="NZA959" s="34"/>
      <c r="NZH959" s="35"/>
      <c r="NZI959" s="34"/>
      <c r="NZP959" s="35"/>
      <c r="NZQ959" s="34"/>
      <c r="NZX959" s="35"/>
      <c r="NZY959" s="34"/>
      <c r="OAF959" s="35"/>
      <c r="OAG959" s="34"/>
      <c r="OAN959" s="35"/>
      <c r="OAO959" s="34"/>
      <c r="OAV959" s="35"/>
      <c r="OAW959" s="34"/>
      <c r="OBD959" s="35"/>
      <c r="OBE959" s="34"/>
      <c r="OBL959" s="35"/>
      <c r="OBM959" s="34"/>
      <c r="OBT959" s="35"/>
      <c r="OBU959" s="34"/>
      <c r="OCB959" s="35"/>
      <c r="OCC959" s="34"/>
      <c r="OCJ959" s="35"/>
      <c r="OCK959" s="34"/>
      <c r="OCR959" s="35"/>
      <c r="OCS959" s="34"/>
      <c r="OCZ959" s="35"/>
      <c r="ODA959" s="34"/>
      <c r="ODH959" s="35"/>
      <c r="ODI959" s="34"/>
      <c r="ODP959" s="35"/>
      <c r="ODQ959" s="34"/>
      <c r="ODX959" s="35"/>
      <c r="ODY959" s="34"/>
      <c r="OEF959" s="35"/>
      <c r="OEG959" s="34"/>
      <c r="OEN959" s="35"/>
      <c r="OEO959" s="34"/>
      <c r="OEV959" s="35"/>
      <c r="OEW959" s="34"/>
      <c r="OFD959" s="35"/>
      <c r="OFE959" s="34"/>
      <c r="OFL959" s="35"/>
      <c r="OFM959" s="34"/>
      <c r="OFT959" s="35"/>
      <c r="OFU959" s="34"/>
      <c r="OGB959" s="35"/>
      <c r="OGC959" s="34"/>
      <c r="OGJ959" s="35"/>
      <c r="OGK959" s="34"/>
      <c r="OGR959" s="35"/>
      <c r="OGS959" s="34"/>
      <c r="OGZ959" s="35"/>
      <c r="OHA959" s="34"/>
      <c r="OHH959" s="35"/>
      <c r="OHI959" s="34"/>
      <c r="OHP959" s="35"/>
      <c r="OHQ959" s="34"/>
      <c r="OHX959" s="35"/>
      <c r="OHY959" s="34"/>
      <c r="OIF959" s="35"/>
      <c r="OIG959" s="34"/>
      <c r="OIN959" s="35"/>
      <c r="OIO959" s="34"/>
      <c r="OIV959" s="35"/>
      <c r="OIW959" s="34"/>
      <c r="OJD959" s="35"/>
      <c r="OJE959" s="34"/>
      <c r="OJL959" s="35"/>
      <c r="OJM959" s="34"/>
      <c r="OJT959" s="35"/>
      <c r="OJU959" s="34"/>
      <c r="OKB959" s="35"/>
      <c r="OKC959" s="34"/>
      <c r="OKJ959" s="35"/>
      <c r="OKK959" s="34"/>
      <c r="OKR959" s="35"/>
      <c r="OKS959" s="34"/>
      <c r="OKZ959" s="35"/>
      <c r="OLA959" s="34"/>
      <c r="OLH959" s="35"/>
      <c r="OLI959" s="34"/>
      <c r="OLP959" s="35"/>
      <c r="OLQ959" s="34"/>
      <c r="OLX959" s="35"/>
      <c r="OLY959" s="34"/>
      <c r="OMF959" s="35"/>
      <c r="OMG959" s="34"/>
      <c r="OMN959" s="35"/>
      <c r="OMO959" s="34"/>
      <c r="OMV959" s="35"/>
      <c r="OMW959" s="34"/>
      <c r="OND959" s="35"/>
      <c r="ONE959" s="34"/>
      <c r="ONL959" s="35"/>
      <c r="ONM959" s="34"/>
      <c r="ONT959" s="35"/>
      <c r="ONU959" s="34"/>
      <c r="OOB959" s="35"/>
      <c r="OOC959" s="34"/>
      <c r="OOJ959" s="35"/>
      <c r="OOK959" s="34"/>
      <c r="OOR959" s="35"/>
      <c r="OOS959" s="34"/>
      <c r="OOZ959" s="35"/>
      <c r="OPA959" s="34"/>
      <c r="OPH959" s="35"/>
      <c r="OPI959" s="34"/>
      <c r="OPP959" s="35"/>
      <c r="OPQ959" s="34"/>
      <c r="OPX959" s="35"/>
      <c r="OPY959" s="34"/>
      <c r="OQF959" s="35"/>
      <c r="OQG959" s="34"/>
      <c r="OQN959" s="35"/>
      <c r="OQO959" s="34"/>
      <c r="OQV959" s="35"/>
      <c r="OQW959" s="34"/>
      <c r="ORD959" s="35"/>
      <c r="ORE959" s="34"/>
      <c r="ORL959" s="35"/>
      <c r="ORM959" s="34"/>
      <c r="ORT959" s="35"/>
      <c r="ORU959" s="34"/>
      <c r="OSB959" s="35"/>
      <c r="OSC959" s="34"/>
      <c r="OSJ959" s="35"/>
      <c r="OSK959" s="34"/>
      <c r="OSR959" s="35"/>
      <c r="OSS959" s="34"/>
      <c r="OSZ959" s="35"/>
      <c r="OTA959" s="34"/>
      <c r="OTH959" s="35"/>
      <c r="OTI959" s="34"/>
      <c r="OTP959" s="35"/>
      <c r="OTQ959" s="34"/>
      <c r="OTX959" s="35"/>
      <c r="OTY959" s="34"/>
      <c r="OUF959" s="35"/>
      <c r="OUG959" s="34"/>
      <c r="OUN959" s="35"/>
      <c r="OUO959" s="34"/>
      <c r="OUV959" s="35"/>
      <c r="OUW959" s="34"/>
      <c r="OVD959" s="35"/>
      <c r="OVE959" s="34"/>
      <c r="OVL959" s="35"/>
      <c r="OVM959" s="34"/>
      <c r="OVT959" s="35"/>
      <c r="OVU959" s="34"/>
      <c r="OWB959" s="35"/>
      <c r="OWC959" s="34"/>
      <c r="OWJ959" s="35"/>
      <c r="OWK959" s="34"/>
      <c r="OWR959" s="35"/>
      <c r="OWS959" s="34"/>
      <c r="OWZ959" s="35"/>
      <c r="OXA959" s="34"/>
      <c r="OXH959" s="35"/>
      <c r="OXI959" s="34"/>
      <c r="OXP959" s="35"/>
      <c r="OXQ959" s="34"/>
      <c r="OXX959" s="35"/>
      <c r="OXY959" s="34"/>
      <c r="OYF959" s="35"/>
      <c r="OYG959" s="34"/>
      <c r="OYN959" s="35"/>
      <c r="OYO959" s="34"/>
      <c r="OYV959" s="35"/>
      <c r="OYW959" s="34"/>
      <c r="OZD959" s="35"/>
      <c r="OZE959" s="34"/>
      <c r="OZL959" s="35"/>
      <c r="OZM959" s="34"/>
      <c r="OZT959" s="35"/>
      <c r="OZU959" s="34"/>
      <c r="PAB959" s="35"/>
      <c r="PAC959" s="34"/>
      <c r="PAJ959" s="35"/>
      <c r="PAK959" s="34"/>
      <c r="PAR959" s="35"/>
      <c r="PAS959" s="34"/>
      <c r="PAZ959" s="35"/>
      <c r="PBA959" s="34"/>
      <c r="PBH959" s="35"/>
      <c r="PBI959" s="34"/>
      <c r="PBP959" s="35"/>
      <c r="PBQ959" s="34"/>
      <c r="PBX959" s="35"/>
      <c r="PBY959" s="34"/>
      <c r="PCF959" s="35"/>
      <c r="PCG959" s="34"/>
      <c r="PCN959" s="35"/>
      <c r="PCO959" s="34"/>
      <c r="PCV959" s="35"/>
      <c r="PCW959" s="34"/>
      <c r="PDD959" s="35"/>
      <c r="PDE959" s="34"/>
      <c r="PDL959" s="35"/>
      <c r="PDM959" s="34"/>
      <c r="PDT959" s="35"/>
      <c r="PDU959" s="34"/>
      <c r="PEB959" s="35"/>
      <c r="PEC959" s="34"/>
      <c r="PEJ959" s="35"/>
      <c r="PEK959" s="34"/>
      <c r="PER959" s="35"/>
      <c r="PES959" s="34"/>
      <c r="PEZ959" s="35"/>
      <c r="PFA959" s="34"/>
      <c r="PFH959" s="35"/>
      <c r="PFI959" s="34"/>
      <c r="PFP959" s="35"/>
      <c r="PFQ959" s="34"/>
      <c r="PFX959" s="35"/>
      <c r="PFY959" s="34"/>
      <c r="PGF959" s="35"/>
      <c r="PGG959" s="34"/>
      <c r="PGN959" s="35"/>
      <c r="PGO959" s="34"/>
      <c r="PGV959" s="35"/>
      <c r="PGW959" s="34"/>
      <c r="PHD959" s="35"/>
      <c r="PHE959" s="34"/>
      <c r="PHL959" s="35"/>
      <c r="PHM959" s="34"/>
      <c r="PHT959" s="35"/>
      <c r="PHU959" s="34"/>
      <c r="PIB959" s="35"/>
      <c r="PIC959" s="34"/>
      <c r="PIJ959" s="35"/>
      <c r="PIK959" s="34"/>
      <c r="PIR959" s="35"/>
      <c r="PIS959" s="34"/>
      <c r="PIZ959" s="35"/>
      <c r="PJA959" s="34"/>
      <c r="PJH959" s="35"/>
      <c r="PJI959" s="34"/>
      <c r="PJP959" s="35"/>
      <c r="PJQ959" s="34"/>
      <c r="PJX959" s="35"/>
      <c r="PJY959" s="34"/>
      <c r="PKF959" s="35"/>
      <c r="PKG959" s="34"/>
      <c r="PKN959" s="35"/>
      <c r="PKO959" s="34"/>
      <c r="PKV959" s="35"/>
      <c r="PKW959" s="34"/>
      <c r="PLD959" s="35"/>
      <c r="PLE959" s="34"/>
      <c r="PLL959" s="35"/>
      <c r="PLM959" s="34"/>
      <c r="PLT959" s="35"/>
      <c r="PLU959" s="34"/>
      <c r="PMB959" s="35"/>
      <c r="PMC959" s="34"/>
      <c r="PMJ959" s="35"/>
      <c r="PMK959" s="34"/>
      <c r="PMR959" s="35"/>
      <c r="PMS959" s="34"/>
      <c r="PMZ959" s="35"/>
      <c r="PNA959" s="34"/>
      <c r="PNH959" s="35"/>
      <c r="PNI959" s="34"/>
      <c r="PNP959" s="35"/>
      <c r="PNQ959" s="34"/>
      <c r="PNX959" s="35"/>
      <c r="PNY959" s="34"/>
      <c r="POF959" s="35"/>
      <c r="POG959" s="34"/>
      <c r="PON959" s="35"/>
      <c r="POO959" s="34"/>
      <c r="POV959" s="35"/>
      <c r="POW959" s="34"/>
      <c r="PPD959" s="35"/>
      <c r="PPE959" s="34"/>
      <c r="PPL959" s="35"/>
      <c r="PPM959" s="34"/>
      <c r="PPT959" s="35"/>
      <c r="PPU959" s="34"/>
      <c r="PQB959" s="35"/>
      <c r="PQC959" s="34"/>
      <c r="PQJ959" s="35"/>
      <c r="PQK959" s="34"/>
      <c r="PQR959" s="35"/>
      <c r="PQS959" s="34"/>
      <c r="PQZ959" s="35"/>
      <c r="PRA959" s="34"/>
      <c r="PRH959" s="35"/>
      <c r="PRI959" s="34"/>
      <c r="PRP959" s="35"/>
      <c r="PRQ959" s="34"/>
      <c r="PRX959" s="35"/>
      <c r="PRY959" s="34"/>
      <c r="PSF959" s="35"/>
      <c r="PSG959" s="34"/>
      <c r="PSN959" s="35"/>
      <c r="PSO959" s="34"/>
      <c r="PSV959" s="35"/>
      <c r="PSW959" s="34"/>
      <c r="PTD959" s="35"/>
      <c r="PTE959" s="34"/>
      <c r="PTL959" s="35"/>
      <c r="PTM959" s="34"/>
      <c r="PTT959" s="35"/>
      <c r="PTU959" s="34"/>
      <c r="PUB959" s="35"/>
      <c r="PUC959" s="34"/>
      <c r="PUJ959" s="35"/>
      <c r="PUK959" s="34"/>
      <c r="PUR959" s="35"/>
      <c r="PUS959" s="34"/>
      <c r="PUZ959" s="35"/>
      <c r="PVA959" s="34"/>
      <c r="PVH959" s="35"/>
      <c r="PVI959" s="34"/>
      <c r="PVP959" s="35"/>
      <c r="PVQ959" s="34"/>
      <c r="PVX959" s="35"/>
      <c r="PVY959" s="34"/>
      <c r="PWF959" s="35"/>
      <c r="PWG959" s="34"/>
      <c r="PWN959" s="35"/>
      <c r="PWO959" s="34"/>
      <c r="PWV959" s="35"/>
      <c r="PWW959" s="34"/>
      <c r="PXD959" s="35"/>
      <c r="PXE959" s="34"/>
      <c r="PXL959" s="35"/>
      <c r="PXM959" s="34"/>
      <c r="PXT959" s="35"/>
      <c r="PXU959" s="34"/>
      <c r="PYB959" s="35"/>
      <c r="PYC959" s="34"/>
      <c r="PYJ959" s="35"/>
      <c r="PYK959" s="34"/>
      <c r="PYR959" s="35"/>
      <c r="PYS959" s="34"/>
      <c r="PYZ959" s="35"/>
      <c r="PZA959" s="34"/>
      <c r="PZH959" s="35"/>
      <c r="PZI959" s="34"/>
      <c r="PZP959" s="35"/>
      <c r="PZQ959" s="34"/>
      <c r="PZX959" s="35"/>
      <c r="PZY959" s="34"/>
      <c r="QAF959" s="35"/>
      <c r="QAG959" s="34"/>
      <c r="QAN959" s="35"/>
      <c r="QAO959" s="34"/>
      <c r="QAV959" s="35"/>
      <c r="QAW959" s="34"/>
      <c r="QBD959" s="35"/>
      <c r="QBE959" s="34"/>
      <c r="QBL959" s="35"/>
      <c r="QBM959" s="34"/>
      <c r="QBT959" s="35"/>
      <c r="QBU959" s="34"/>
      <c r="QCB959" s="35"/>
      <c r="QCC959" s="34"/>
      <c r="QCJ959" s="35"/>
      <c r="QCK959" s="34"/>
      <c r="QCR959" s="35"/>
      <c r="QCS959" s="34"/>
      <c r="QCZ959" s="35"/>
      <c r="QDA959" s="34"/>
      <c r="QDH959" s="35"/>
      <c r="QDI959" s="34"/>
      <c r="QDP959" s="35"/>
      <c r="QDQ959" s="34"/>
      <c r="QDX959" s="35"/>
      <c r="QDY959" s="34"/>
      <c r="QEF959" s="35"/>
      <c r="QEG959" s="34"/>
      <c r="QEN959" s="35"/>
      <c r="QEO959" s="34"/>
      <c r="QEV959" s="35"/>
      <c r="QEW959" s="34"/>
      <c r="QFD959" s="35"/>
      <c r="QFE959" s="34"/>
      <c r="QFL959" s="35"/>
      <c r="QFM959" s="34"/>
      <c r="QFT959" s="35"/>
      <c r="QFU959" s="34"/>
      <c r="QGB959" s="35"/>
      <c r="QGC959" s="34"/>
      <c r="QGJ959" s="35"/>
      <c r="QGK959" s="34"/>
      <c r="QGR959" s="35"/>
      <c r="QGS959" s="34"/>
      <c r="QGZ959" s="35"/>
      <c r="QHA959" s="34"/>
      <c r="QHH959" s="35"/>
      <c r="QHI959" s="34"/>
      <c r="QHP959" s="35"/>
      <c r="QHQ959" s="34"/>
      <c r="QHX959" s="35"/>
      <c r="QHY959" s="34"/>
      <c r="QIF959" s="35"/>
      <c r="QIG959" s="34"/>
      <c r="QIN959" s="35"/>
      <c r="QIO959" s="34"/>
      <c r="QIV959" s="35"/>
      <c r="QIW959" s="34"/>
      <c r="QJD959" s="35"/>
      <c r="QJE959" s="34"/>
      <c r="QJL959" s="35"/>
      <c r="QJM959" s="34"/>
      <c r="QJT959" s="35"/>
      <c r="QJU959" s="34"/>
      <c r="QKB959" s="35"/>
      <c r="QKC959" s="34"/>
      <c r="QKJ959" s="35"/>
      <c r="QKK959" s="34"/>
      <c r="QKR959" s="35"/>
      <c r="QKS959" s="34"/>
      <c r="QKZ959" s="35"/>
      <c r="QLA959" s="34"/>
      <c r="QLH959" s="35"/>
      <c r="QLI959" s="34"/>
      <c r="QLP959" s="35"/>
      <c r="QLQ959" s="34"/>
      <c r="QLX959" s="35"/>
      <c r="QLY959" s="34"/>
      <c r="QMF959" s="35"/>
      <c r="QMG959" s="34"/>
      <c r="QMN959" s="35"/>
      <c r="QMO959" s="34"/>
      <c r="QMV959" s="35"/>
      <c r="QMW959" s="34"/>
      <c r="QND959" s="35"/>
      <c r="QNE959" s="34"/>
      <c r="QNL959" s="35"/>
      <c r="QNM959" s="34"/>
      <c r="QNT959" s="35"/>
      <c r="QNU959" s="34"/>
      <c r="QOB959" s="35"/>
      <c r="QOC959" s="34"/>
      <c r="QOJ959" s="35"/>
      <c r="QOK959" s="34"/>
      <c r="QOR959" s="35"/>
      <c r="QOS959" s="34"/>
      <c r="QOZ959" s="35"/>
      <c r="QPA959" s="34"/>
      <c r="QPH959" s="35"/>
      <c r="QPI959" s="34"/>
      <c r="QPP959" s="35"/>
      <c r="QPQ959" s="34"/>
      <c r="QPX959" s="35"/>
      <c r="QPY959" s="34"/>
      <c r="QQF959" s="35"/>
      <c r="QQG959" s="34"/>
      <c r="QQN959" s="35"/>
      <c r="QQO959" s="34"/>
      <c r="QQV959" s="35"/>
      <c r="QQW959" s="34"/>
      <c r="QRD959" s="35"/>
      <c r="QRE959" s="34"/>
      <c r="QRL959" s="35"/>
      <c r="QRM959" s="34"/>
      <c r="QRT959" s="35"/>
      <c r="QRU959" s="34"/>
      <c r="QSB959" s="35"/>
      <c r="QSC959" s="34"/>
      <c r="QSJ959" s="35"/>
      <c r="QSK959" s="34"/>
      <c r="QSR959" s="35"/>
      <c r="QSS959" s="34"/>
      <c r="QSZ959" s="35"/>
      <c r="QTA959" s="34"/>
      <c r="QTH959" s="35"/>
      <c r="QTI959" s="34"/>
      <c r="QTP959" s="35"/>
      <c r="QTQ959" s="34"/>
      <c r="QTX959" s="35"/>
      <c r="QTY959" s="34"/>
      <c r="QUF959" s="35"/>
      <c r="QUG959" s="34"/>
      <c r="QUN959" s="35"/>
      <c r="QUO959" s="34"/>
      <c r="QUV959" s="35"/>
      <c r="QUW959" s="34"/>
      <c r="QVD959" s="35"/>
      <c r="QVE959" s="34"/>
      <c r="QVL959" s="35"/>
      <c r="QVM959" s="34"/>
      <c r="QVT959" s="35"/>
      <c r="QVU959" s="34"/>
      <c r="QWB959" s="35"/>
      <c r="QWC959" s="34"/>
      <c r="QWJ959" s="35"/>
      <c r="QWK959" s="34"/>
      <c r="QWR959" s="35"/>
      <c r="QWS959" s="34"/>
      <c r="QWZ959" s="35"/>
      <c r="QXA959" s="34"/>
      <c r="QXH959" s="35"/>
      <c r="QXI959" s="34"/>
      <c r="QXP959" s="35"/>
      <c r="QXQ959" s="34"/>
      <c r="QXX959" s="35"/>
      <c r="QXY959" s="34"/>
      <c r="QYF959" s="35"/>
      <c r="QYG959" s="34"/>
      <c r="QYN959" s="35"/>
      <c r="QYO959" s="34"/>
      <c r="QYV959" s="35"/>
      <c r="QYW959" s="34"/>
      <c r="QZD959" s="35"/>
      <c r="QZE959" s="34"/>
      <c r="QZL959" s="35"/>
      <c r="QZM959" s="34"/>
      <c r="QZT959" s="35"/>
      <c r="QZU959" s="34"/>
      <c r="RAB959" s="35"/>
      <c r="RAC959" s="34"/>
      <c r="RAJ959" s="35"/>
      <c r="RAK959" s="34"/>
      <c r="RAR959" s="35"/>
      <c r="RAS959" s="34"/>
      <c r="RAZ959" s="35"/>
      <c r="RBA959" s="34"/>
      <c r="RBH959" s="35"/>
      <c r="RBI959" s="34"/>
      <c r="RBP959" s="35"/>
      <c r="RBQ959" s="34"/>
      <c r="RBX959" s="35"/>
      <c r="RBY959" s="34"/>
      <c r="RCF959" s="35"/>
      <c r="RCG959" s="34"/>
      <c r="RCN959" s="35"/>
      <c r="RCO959" s="34"/>
      <c r="RCV959" s="35"/>
      <c r="RCW959" s="34"/>
      <c r="RDD959" s="35"/>
      <c r="RDE959" s="34"/>
      <c r="RDL959" s="35"/>
      <c r="RDM959" s="34"/>
      <c r="RDT959" s="35"/>
      <c r="RDU959" s="34"/>
      <c r="REB959" s="35"/>
      <c r="REC959" s="34"/>
      <c r="REJ959" s="35"/>
      <c r="REK959" s="34"/>
      <c r="RER959" s="35"/>
      <c r="RES959" s="34"/>
      <c r="REZ959" s="35"/>
      <c r="RFA959" s="34"/>
      <c r="RFH959" s="35"/>
      <c r="RFI959" s="34"/>
      <c r="RFP959" s="35"/>
      <c r="RFQ959" s="34"/>
      <c r="RFX959" s="35"/>
      <c r="RFY959" s="34"/>
      <c r="RGF959" s="35"/>
      <c r="RGG959" s="34"/>
      <c r="RGN959" s="35"/>
      <c r="RGO959" s="34"/>
      <c r="RGV959" s="35"/>
      <c r="RGW959" s="34"/>
      <c r="RHD959" s="35"/>
      <c r="RHE959" s="34"/>
      <c r="RHL959" s="35"/>
      <c r="RHM959" s="34"/>
      <c r="RHT959" s="35"/>
      <c r="RHU959" s="34"/>
      <c r="RIB959" s="35"/>
      <c r="RIC959" s="34"/>
      <c r="RIJ959" s="35"/>
      <c r="RIK959" s="34"/>
      <c r="RIR959" s="35"/>
      <c r="RIS959" s="34"/>
      <c r="RIZ959" s="35"/>
      <c r="RJA959" s="34"/>
      <c r="RJH959" s="35"/>
      <c r="RJI959" s="34"/>
      <c r="RJP959" s="35"/>
      <c r="RJQ959" s="34"/>
      <c r="RJX959" s="35"/>
      <c r="RJY959" s="34"/>
      <c r="RKF959" s="35"/>
      <c r="RKG959" s="34"/>
      <c r="RKN959" s="35"/>
      <c r="RKO959" s="34"/>
      <c r="RKV959" s="35"/>
      <c r="RKW959" s="34"/>
      <c r="RLD959" s="35"/>
      <c r="RLE959" s="34"/>
      <c r="RLL959" s="35"/>
      <c r="RLM959" s="34"/>
      <c r="RLT959" s="35"/>
      <c r="RLU959" s="34"/>
      <c r="RMB959" s="35"/>
      <c r="RMC959" s="34"/>
      <c r="RMJ959" s="35"/>
      <c r="RMK959" s="34"/>
      <c r="RMR959" s="35"/>
      <c r="RMS959" s="34"/>
      <c r="RMZ959" s="35"/>
      <c r="RNA959" s="34"/>
      <c r="RNH959" s="35"/>
      <c r="RNI959" s="34"/>
      <c r="RNP959" s="35"/>
      <c r="RNQ959" s="34"/>
      <c r="RNX959" s="35"/>
      <c r="RNY959" s="34"/>
      <c r="ROF959" s="35"/>
      <c r="ROG959" s="34"/>
      <c r="RON959" s="35"/>
      <c r="ROO959" s="34"/>
      <c r="ROV959" s="35"/>
      <c r="ROW959" s="34"/>
      <c r="RPD959" s="35"/>
      <c r="RPE959" s="34"/>
      <c r="RPL959" s="35"/>
      <c r="RPM959" s="34"/>
      <c r="RPT959" s="35"/>
      <c r="RPU959" s="34"/>
      <c r="RQB959" s="35"/>
      <c r="RQC959" s="34"/>
      <c r="RQJ959" s="35"/>
      <c r="RQK959" s="34"/>
      <c r="RQR959" s="35"/>
      <c r="RQS959" s="34"/>
      <c r="RQZ959" s="35"/>
      <c r="RRA959" s="34"/>
      <c r="RRH959" s="35"/>
      <c r="RRI959" s="34"/>
      <c r="RRP959" s="35"/>
      <c r="RRQ959" s="34"/>
      <c r="RRX959" s="35"/>
      <c r="RRY959" s="34"/>
      <c r="RSF959" s="35"/>
      <c r="RSG959" s="34"/>
      <c r="RSN959" s="35"/>
      <c r="RSO959" s="34"/>
      <c r="RSV959" s="35"/>
      <c r="RSW959" s="34"/>
      <c r="RTD959" s="35"/>
      <c r="RTE959" s="34"/>
      <c r="RTL959" s="35"/>
      <c r="RTM959" s="34"/>
      <c r="RTT959" s="35"/>
      <c r="RTU959" s="34"/>
      <c r="RUB959" s="35"/>
      <c r="RUC959" s="34"/>
      <c r="RUJ959" s="35"/>
      <c r="RUK959" s="34"/>
      <c r="RUR959" s="35"/>
      <c r="RUS959" s="34"/>
      <c r="RUZ959" s="35"/>
      <c r="RVA959" s="34"/>
      <c r="RVH959" s="35"/>
      <c r="RVI959" s="34"/>
      <c r="RVP959" s="35"/>
      <c r="RVQ959" s="34"/>
      <c r="RVX959" s="35"/>
      <c r="RVY959" s="34"/>
      <c r="RWF959" s="35"/>
      <c r="RWG959" s="34"/>
      <c r="RWN959" s="35"/>
      <c r="RWO959" s="34"/>
      <c r="RWV959" s="35"/>
      <c r="RWW959" s="34"/>
      <c r="RXD959" s="35"/>
      <c r="RXE959" s="34"/>
      <c r="RXL959" s="35"/>
      <c r="RXM959" s="34"/>
      <c r="RXT959" s="35"/>
      <c r="RXU959" s="34"/>
      <c r="RYB959" s="35"/>
      <c r="RYC959" s="34"/>
      <c r="RYJ959" s="35"/>
      <c r="RYK959" s="34"/>
      <c r="RYR959" s="35"/>
      <c r="RYS959" s="34"/>
      <c r="RYZ959" s="35"/>
      <c r="RZA959" s="34"/>
      <c r="RZH959" s="35"/>
      <c r="RZI959" s="34"/>
      <c r="RZP959" s="35"/>
      <c r="RZQ959" s="34"/>
      <c r="RZX959" s="35"/>
      <c r="RZY959" s="34"/>
      <c r="SAF959" s="35"/>
      <c r="SAG959" s="34"/>
      <c r="SAN959" s="35"/>
      <c r="SAO959" s="34"/>
      <c r="SAV959" s="35"/>
      <c r="SAW959" s="34"/>
      <c r="SBD959" s="35"/>
      <c r="SBE959" s="34"/>
      <c r="SBL959" s="35"/>
      <c r="SBM959" s="34"/>
      <c r="SBT959" s="35"/>
      <c r="SBU959" s="34"/>
      <c r="SCB959" s="35"/>
      <c r="SCC959" s="34"/>
      <c r="SCJ959" s="35"/>
      <c r="SCK959" s="34"/>
      <c r="SCR959" s="35"/>
      <c r="SCS959" s="34"/>
      <c r="SCZ959" s="35"/>
      <c r="SDA959" s="34"/>
      <c r="SDH959" s="35"/>
      <c r="SDI959" s="34"/>
      <c r="SDP959" s="35"/>
      <c r="SDQ959" s="34"/>
      <c r="SDX959" s="35"/>
      <c r="SDY959" s="34"/>
      <c r="SEF959" s="35"/>
      <c r="SEG959" s="34"/>
      <c r="SEN959" s="35"/>
      <c r="SEO959" s="34"/>
      <c r="SEV959" s="35"/>
      <c r="SEW959" s="34"/>
      <c r="SFD959" s="35"/>
      <c r="SFE959" s="34"/>
      <c r="SFL959" s="35"/>
      <c r="SFM959" s="34"/>
      <c r="SFT959" s="35"/>
      <c r="SFU959" s="34"/>
      <c r="SGB959" s="35"/>
      <c r="SGC959" s="34"/>
      <c r="SGJ959" s="35"/>
      <c r="SGK959" s="34"/>
      <c r="SGR959" s="35"/>
      <c r="SGS959" s="34"/>
      <c r="SGZ959" s="35"/>
      <c r="SHA959" s="34"/>
      <c r="SHH959" s="35"/>
      <c r="SHI959" s="34"/>
      <c r="SHP959" s="35"/>
      <c r="SHQ959" s="34"/>
      <c r="SHX959" s="35"/>
      <c r="SHY959" s="34"/>
      <c r="SIF959" s="35"/>
      <c r="SIG959" s="34"/>
      <c r="SIN959" s="35"/>
      <c r="SIO959" s="34"/>
      <c r="SIV959" s="35"/>
      <c r="SIW959" s="34"/>
      <c r="SJD959" s="35"/>
      <c r="SJE959" s="34"/>
      <c r="SJL959" s="35"/>
      <c r="SJM959" s="34"/>
      <c r="SJT959" s="35"/>
      <c r="SJU959" s="34"/>
      <c r="SKB959" s="35"/>
      <c r="SKC959" s="34"/>
      <c r="SKJ959" s="35"/>
      <c r="SKK959" s="34"/>
      <c r="SKR959" s="35"/>
      <c r="SKS959" s="34"/>
      <c r="SKZ959" s="35"/>
      <c r="SLA959" s="34"/>
      <c r="SLH959" s="35"/>
      <c r="SLI959" s="34"/>
      <c r="SLP959" s="35"/>
      <c r="SLQ959" s="34"/>
      <c r="SLX959" s="35"/>
      <c r="SLY959" s="34"/>
      <c r="SMF959" s="35"/>
      <c r="SMG959" s="34"/>
      <c r="SMN959" s="35"/>
      <c r="SMO959" s="34"/>
      <c r="SMV959" s="35"/>
      <c r="SMW959" s="34"/>
      <c r="SND959" s="35"/>
      <c r="SNE959" s="34"/>
      <c r="SNL959" s="35"/>
      <c r="SNM959" s="34"/>
      <c r="SNT959" s="35"/>
      <c r="SNU959" s="34"/>
      <c r="SOB959" s="35"/>
      <c r="SOC959" s="34"/>
      <c r="SOJ959" s="35"/>
      <c r="SOK959" s="34"/>
      <c r="SOR959" s="35"/>
      <c r="SOS959" s="34"/>
      <c r="SOZ959" s="35"/>
      <c r="SPA959" s="34"/>
      <c r="SPH959" s="35"/>
      <c r="SPI959" s="34"/>
      <c r="SPP959" s="35"/>
      <c r="SPQ959" s="34"/>
      <c r="SPX959" s="35"/>
      <c r="SPY959" s="34"/>
      <c r="SQF959" s="35"/>
      <c r="SQG959" s="34"/>
      <c r="SQN959" s="35"/>
      <c r="SQO959" s="34"/>
      <c r="SQV959" s="35"/>
      <c r="SQW959" s="34"/>
      <c r="SRD959" s="35"/>
      <c r="SRE959" s="34"/>
      <c r="SRL959" s="35"/>
      <c r="SRM959" s="34"/>
      <c r="SRT959" s="35"/>
      <c r="SRU959" s="34"/>
      <c r="SSB959" s="35"/>
      <c r="SSC959" s="34"/>
      <c r="SSJ959" s="35"/>
      <c r="SSK959" s="34"/>
      <c r="SSR959" s="35"/>
      <c r="SSS959" s="34"/>
      <c r="SSZ959" s="35"/>
      <c r="STA959" s="34"/>
      <c r="STH959" s="35"/>
      <c r="STI959" s="34"/>
      <c r="STP959" s="35"/>
      <c r="STQ959" s="34"/>
      <c r="STX959" s="35"/>
      <c r="STY959" s="34"/>
      <c r="SUF959" s="35"/>
      <c r="SUG959" s="34"/>
      <c r="SUN959" s="35"/>
      <c r="SUO959" s="34"/>
      <c r="SUV959" s="35"/>
      <c r="SUW959" s="34"/>
      <c r="SVD959" s="35"/>
      <c r="SVE959" s="34"/>
      <c r="SVL959" s="35"/>
      <c r="SVM959" s="34"/>
      <c r="SVT959" s="35"/>
      <c r="SVU959" s="34"/>
      <c r="SWB959" s="35"/>
      <c r="SWC959" s="34"/>
      <c r="SWJ959" s="35"/>
      <c r="SWK959" s="34"/>
      <c r="SWR959" s="35"/>
      <c r="SWS959" s="34"/>
      <c r="SWZ959" s="35"/>
      <c r="SXA959" s="34"/>
      <c r="SXH959" s="35"/>
      <c r="SXI959" s="34"/>
      <c r="SXP959" s="35"/>
      <c r="SXQ959" s="34"/>
      <c r="SXX959" s="35"/>
      <c r="SXY959" s="34"/>
      <c r="SYF959" s="35"/>
      <c r="SYG959" s="34"/>
      <c r="SYN959" s="35"/>
      <c r="SYO959" s="34"/>
      <c r="SYV959" s="35"/>
      <c r="SYW959" s="34"/>
      <c r="SZD959" s="35"/>
      <c r="SZE959" s="34"/>
      <c r="SZL959" s="35"/>
      <c r="SZM959" s="34"/>
      <c r="SZT959" s="35"/>
      <c r="SZU959" s="34"/>
      <c r="TAB959" s="35"/>
      <c r="TAC959" s="34"/>
      <c r="TAJ959" s="35"/>
      <c r="TAK959" s="34"/>
      <c r="TAR959" s="35"/>
      <c r="TAS959" s="34"/>
      <c r="TAZ959" s="35"/>
      <c r="TBA959" s="34"/>
      <c r="TBH959" s="35"/>
      <c r="TBI959" s="34"/>
      <c r="TBP959" s="35"/>
      <c r="TBQ959" s="34"/>
      <c r="TBX959" s="35"/>
      <c r="TBY959" s="34"/>
      <c r="TCF959" s="35"/>
      <c r="TCG959" s="34"/>
      <c r="TCN959" s="35"/>
      <c r="TCO959" s="34"/>
      <c r="TCV959" s="35"/>
      <c r="TCW959" s="34"/>
      <c r="TDD959" s="35"/>
      <c r="TDE959" s="34"/>
      <c r="TDL959" s="35"/>
      <c r="TDM959" s="34"/>
      <c r="TDT959" s="35"/>
      <c r="TDU959" s="34"/>
      <c r="TEB959" s="35"/>
      <c r="TEC959" s="34"/>
      <c r="TEJ959" s="35"/>
      <c r="TEK959" s="34"/>
      <c r="TER959" s="35"/>
      <c r="TES959" s="34"/>
      <c r="TEZ959" s="35"/>
      <c r="TFA959" s="34"/>
      <c r="TFH959" s="35"/>
      <c r="TFI959" s="34"/>
      <c r="TFP959" s="35"/>
      <c r="TFQ959" s="34"/>
      <c r="TFX959" s="35"/>
      <c r="TFY959" s="34"/>
      <c r="TGF959" s="35"/>
      <c r="TGG959" s="34"/>
      <c r="TGN959" s="35"/>
      <c r="TGO959" s="34"/>
      <c r="TGV959" s="35"/>
      <c r="TGW959" s="34"/>
      <c r="THD959" s="35"/>
      <c r="THE959" s="34"/>
      <c r="THL959" s="35"/>
      <c r="THM959" s="34"/>
      <c r="THT959" s="35"/>
      <c r="THU959" s="34"/>
      <c r="TIB959" s="35"/>
      <c r="TIC959" s="34"/>
      <c r="TIJ959" s="35"/>
      <c r="TIK959" s="34"/>
      <c r="TIR959" s="35"/>
      <c r="TIS959" s="34"/>
      <c r="TIZ959" s="35"/>
      <c r="TJA959" s="34"/>
      <c r="TJH959" s="35"/>
      <c r="TJI959" s="34"/>
      <c r="TJP959" s="35"/>
      <c r="TJQ959" s="34"/>
      <c r="TJX959" s="35"/>
      <c r="TJY959" s="34"/>
      <c r="TKF959" s="35"/>
      <c r="TKG959" s="34"/>
      <c r="TKN959" s="35"/>
      <c r="TKO959" s="34"/>
      <c r="TKV959" s="35"/>
      <c r="TKW959" s="34"/>
      <c r="TLD959" s="35"/>
      <c r="TLE959" s="34"/>
      <c r="TLL959" s="35"/>
      <c r="TLM959" s="34"/>
      <c r="TLT959" s="35"/>
      <c r="TLU959" s="34"/>
      <c r="TMB959" s="35"/>
      <c r="TMC959" s="34"/>
      <c r="TMJ959" s="35"/>
      <c r="TMK959" s="34"/>
      <c r="TMR959" s="35"/>
      <c r="TMS959" s="34"/>
      <c r="TMZ959" s="35"/>
      <c r="TNA959" s="34"/>
      <c r="TNH959" s="35"/>
      <c r="TNI959" s="34"/>
      <c r="TNP959" s="35"/>
      <c r="TNQ959" s="34"/>
      <c r="TNX959" s="35"/>
      <c r="TNY959" s="34"/>
      <c r="TOF959" s="35"/>
      <c r="TOG959" s="34"/>
      <c r="TON959" s="35"/>
      <c r="TOO959" s="34"/>
      <c r="TOV959" s="35"/>
      <c r="TOW959" s="34"/>
      <c r="TPD959" s="35"/>
      <c r="TPE959" s="34"/>
      <c r="TPL959" s="35"/>
      <c r="TPM959" s="34"/>
      <c r="TPT959" s="35"/>
      <c r="TPU959" s="34"/>
      <c r="TQB959" s="35"/>
      <c r="TQC959" s="34"/>
      <c r="TQJ959" s="35"/>
      <c r="TQK959" s="34"/>
      <c r="TQR959" s="35"/>
      <c r="TQS959" s="34"/>
      <c r="TQZ959" s="35"/>
      <c r="TRA959" s="34"/>
      <c r="TRH959" s="35"/>
      <c r="TRI959" s="34"/>
      <c r="TRP959" s="35"/>
      <c r="TRQ959" s="34"/>
      <c r="TRX959" s="35"/>
      <c r="TRY959" s="34"/>
      <c r="TSF959" s="35"/>
      <c r="TSG959" s="34"/>
      <c r="TSN959" s="35"/>
      <c r="TSO959" s="34"/>
      <c r="TSV959" s="35"/>
      <c r="TSW959" s="34"/>
      <c r="TTD959" s="35"/>
      <c r="TTE959" s="34"/>
      <c r="TTL959" s="35"/>
      <c r="TTM959" s="34"/>
      <c r="TTT959" s="35"/>
      <c r="TTU959" s="34"/>
      <c r="TUB959" s="35"/>
      <c r="TUC959" s="34"/>
      <c r="TUJ959" s="35"/>
      <c r="TUK959" s="34"/>
      <c r="TUR959" s="35"/>
      <c r="TUS959" s="34"/>
      <c r="TUZ959" s="35"/>
      <c r="TVA959" s="34"/>
      <c r="TVH959" s="35"/>
      <c r="TVI959" s="34"/>
      <c r="TVP959" s="35"/>
      <c r="TVQ959" s="34"/>
      <c r="TVX959" s="35"/>
      <c r="TVY959" s="34"/>
      <c r="TWF959" s="35"/>
      <c r="TWG959" s="34"/>
      <c r="TWN959" s="35"/>
      <c r="TWO959" s="34"/>
      <c r="TWV959" s="35"/>
      <c r="TWW959" s="34"/>
      <c r="TXD959" s="35"/>
      <c r="TXE959" s="34"/>
      <c r="TXL959" s="35"/>
      <c r="TXM959" s="34"/>
      <c r="TXT959" s="35"/>
      <c r="TXU959" s="34"/>
      <c r="TYB959" s="35"/>
      <c r="TYC959" s="34"/>
      <c r="TYJ959" s="35"/>
      <c r="TYK959" s="34"/>
      <c r="TYR959" s="35"/>
      <c r="TYS959" s="34"/>
      <c r="TYZ959" s="35"/>
      <c r="TZA959" s="34"/>
      <c r="TZH959" s="35"/>
      <c r="TZI959" s="34"/>
      <c r="TZP959" s="35"/>
      <c r="TZQ959" s="34"/>
      <c r="TZX959" s="35"/>
      <c r="TZY959" s="34"/>
      <c r="UAF959" s="35"/>
      <c r="UAG959" s="34"/>
      <c r="UAN959" s="35"/>
      <c r="UAO959" s="34"/>
      <c r="UAV959" s="35"/>
      <c r="UAW959" s="34"/>
      <c r="UBD959" s="35"/>
      <c r="UBE959" s="34"/>
      <c r="UBL959" s="35"/>
      <c r="UBM959" s="34"/>
      <c r="UBT959" s="35"/>
      <c r="UBU959" s="34"/>
      <c r="UCB959" s="35"/>
      <c r="UCC959" s="34"/>
      <c r="UCJ959" s="35"/>
      <c r="UCK959" s="34"/>
      <c r="UCR959" s="35"/>
      <c r="UCS959" s="34"/>
      <c r="UCZ959" s="35"/>
      <c r="UDA959" s="34"/>
      <c r="UDH959" s="35"/>
      <c r="UDI959" s="34"/>
      <c r="UDP959" s="35"/>
      <c r="UDQ959" s="34"/>
      <c r="UDX959" s="35"/>
      <c r="UDY959" s="34"/>
      <c r="UEF959" s="35"/>
      <c r="UEG959" s="34"/>
      <c r="UEN959" s="35"/>
      <c r="UEO959" s="34"/>
      <c r="UEV959" s="35"/>
      <c r="UEW959" s="34"/>
      <c r="UFD959" s="35"/>
      <c r="UFE959" s="34"/>
      <c r="UFL959" s="35"/>
      <c r="UFM959" s="34"/>
      <c r="UFT959" s="35"/>
      <c r="UFU959" s="34"/>
      <c r="UGB959" s="35"/>
      <c r="UGC959" s="34"/>
      <c r="UGJ959" s="35"/>
      <c r="UGK959" s="34"/>
      <c r="UGR959" s="35"/>
      <c r="UGS959" s="34"/>
      <c r="UGZ959" s="35"/>
      <c r="UHA959" s="34"/>
      <c r="UHH959" s="35"/>
      <c r="UHI959" s="34"/>
      <c r="UHP959" s="35"/>
      <c r="UHQ959" s="34"/>
      <c r="UHX959" s="35"/>
      <c r="UHY959" s="34"/>
      <c r="UIF959" s="35"/>
      <c r="UIG959" s="34"/>
      <c r="UIN959" s="35"/>
      <c r="UIO959" s="34"/>
      <c r="UIV959" s="35"/>
      <c r="UIW959" s="34"/>
      <c r="UJD959" s="35"/>
      <c r="UJE959" s="34"/>
      <c r="UJL959" s="35"/>
      <c r="UJM959" s="34"/>
      <c r="UJT959" s="35"/>
      <c r="UJU959" s="34"/>
      <c r="UKB959" s="35"/>
      <c r="UKC959" s="34"/>
      <c r="UKJ959" s="35"/>
      <c r="UKK959" s="34"/>
      <c r="UKR959" s="35"/>
      <c r="UKS959" s="34"/>
      <c r="UKZ959" s="35"/>
      <c r="ULA959" s="34"/>
      <c r="ULH959" s="35"/>
      <c r="ULI959" s="34"/>
      <c r="ULP959" s="35"/>
      <c r="ULQ959" s="34"/>
      <c r="ULX959" s="35"/>
      <c r="ULY959" s="34"/>
      <c r="UMF959" s="35"/>
      <c r="UMG959" s="34"/>
      <c r="UMN959" s="35"/>
      <c r="UMO959" s="34"/>
      <c r="UMV959" s="35"/>
      <c r="UMW959" s="34"/>
      <c r="UND959" s="35"/>
      <c r="UNE959" s="34"/>
      <c r="UNL959" s="35"/>
      <c r="UNM959" s="34"/>
      <c r="UNT959" s="35"/>
      <c r="UNU959" s="34"/>
      <c r="UOB959" s="35"/>
      <c r="UOC959" s="34"/>
      <c r="UOJ959" s="35"/>
      <c r="UOK959" s="34"/>
      <c r="UOR959" s="35"/>
      <c r="UOS959" s="34"/>
      <c r="UOZ959" s="35"/>
      <c r="UPA959" s="34"/>
      <c r="UPH959" s="35"/>
      <c r="UPI959" s="34"/>
      <c r="UPP959" s="35"/>
      <c r="UPQ959" s="34"/>
      <c r="UPX959" s="35"/>
      <c r="UPY959" s="34"/>
      <c r="UQF959" s="35"/>
      <c r="UQG959" s="34"/>
      <c r="UQN959" s="35"/>
      <c r="UQO959" s="34"/>
      <c r="UQV959" s="35"/>
      <c r="UQW959" s="34"/>
      <c r="URD959" s="35"/>
      <c r="URE959" s="34"/>
      <c r="URL959" s="35"/>
      <c r="URM959" s="34"/>
      <c r="URT959" s="35"/>
      <c r="URU959" s="34"/>
      <c r="USB959" s="35"/>
      <c r="USC959" s="34"/>
      <c r="USJ959" s="35"/>
      <c r="USK959" s="34"/>
      <c r="USR959" s="35"/>
      <c r="USS959" s="34"/>
      <c r="USZ959" s="35"/>
      <c r="UTA959" s="34"/>
      <c r="UTH959" s="35"/>
      <c r="UTI959" s="34"/>
      <c r="UTP959" s="35"/>
      <c r="UTQ959" s="34"/>
      <c r="UTX959" s="35"/>
      <c r="UTY959" s="34"/>
      <c r="UUF959" s="35"/>
      <c r="UUG959" s="34"/>
      <c r="UUN959" s="35"/>
      <c r="UUO959" s="34"/>
      <c r="UUV959" s="35"/>
      <c r="UUW959" s="34"/>
      <c r="UVD959" s="35"/>
      <c r="UVE959" s="34"/>
      <c r="UVL959" s="35"/>
      <c r="UVM959" s="34"/>
      <c r="UVT959" s="35"/>
      <c r="UVU959" s="34"/>
      <c r="UWB959" s="35"/>
      <c r="UWC959" s="34"/>
      <c r="UWJ959" s="35"/>
      <c r="UWK959" s="34"/>
      <c r="UWR959" s="35"/>
      <c r="UWS959" s="34"/>
      <c r="UWZ959" s="35"/>
      <c r="UXA959" s="34"/>
      <c r="UXH959" s="35"/>
      <c r="UXI959" s="34"/>
      <c r="UXP959" s="35"/>
      <c r="UXQ959" s="34"/>
      <c r="UXX959" s="35"/>
      <c r="UXY959" s="34"/>
      <c r="UYF959" s="35"/>
      <c r="UYG959" s="34"/>
      <c r="UYN959" s="35"/>
      <c r="UYO959" s="34"/>
      <c r="UYV959" s="35"/>
      <c r="UYW959" s="34"/>
      <c r="UZD959" s="35"/>
      <c r="UZE959" s="34"/>
      <c r="UZL959" s="35"/>
      <c r="UZM959" s="34"/>
      <c r="UZT959" s="35"/>
      <c r="UZU959" s="34"/>
      <c r="VAB959" s="35"/>
      <c r="VAC959" s="34"/>
      <c r="VAJ959" s="35"/>
      <c r="VAK959" s="34"/>
      <c r="VAR959" s="35"/>
      <c r="VAS959" s="34"/>
      <c r="VAZ959" s="35"/>
      <c r="VBA959" s="34"/>
      <c r="VBH959" s="35"/>
      <c r="VBI959" s="34"/>
      <c r="VBP959" s="35"/>
      <c r="VBQ959" s="34"/>
      <c r="VBX959" s="35"/>
      <c r="VBY959" s="34"/>
      <c r="VCF959" s="35"/>
      <c r="VCG959" s="34"/>
      <c r="VCN959" s="35"/>
      <c r="VCO959" s="34"/>
      <c r="VCV959" s="35"/>
      <c r="VCW959" s="34"/>
      <c r="VDD959" s="35"/>
      <c r="VDE959" s="34"/>
      <c r="VDL959" s="35"/>
      <c r="VDM959" s="34"/>
      <c r="VDT959" s="35"/>
      <c r="VDU959" s="34"/>
      <c r="VEB959" s="35"/>
      <c r="VEC959" s="34"/>
      <c r="VEJ959" s="35"/>
      <c r="VEK959" s="34"/>
      <c r="VER959" s="35"/>
      <c r="VES959" s="34"/>
      <c r="VEZ959" s="35"/>
      <c r="VFA959" s="34"/>
      <c r="VFH959" s="35"/>
      <c r="VFI959" s="34"/>
      <c r="VFP959" s="35"/>
      <c r="VFQ959" s="34"/>
      <c r="VFX959" s="35"/>
      <c r="VFY959" s="34"/>
      <c r="VGF959" s="35"/>
      <c r="VGG959" s="34"/>
      <c r="VGN959" s="35"/>
      <c r="VGO959" s="34"/>
      <c r="VGV959" s="35"/>
      <c r="VGW959" s="34"/>
      <c r="VHD959" s="35"/>
      <c r="VHE959" s="34"/>
      <c r="VHL959" s="35"/>
      <c r="VHM959" s="34"/>
      <c r="VHT959" s="35"/>
      <c r="VHU959" s="34"/>
      <c r="VIB959" s="35"/>
      <c r="VIC959" s="34"/>
      <c r="VIJ959" s="35"/>
      <c r="VIK959" s="34"/>
      <c r="VIR959" s="35"/>
      <c r="VIS959" s="34"/>
      <c r="VIZ959" s="35"/>
      <c r="VJA959" s="34"/>
      <c r="VJH959" s="35"/>
      <c r="VJI959" s="34"/>
      <c r="VJP959" s="35"/>
      <c r="VJQ959" s="34"/>
      <c r="VJX959" s="35"/>
      <c r="VJY959" s="34"/>
      <c r="VKF959" s="35"/>
      <c r="VKG959" s="34"/>
      <c r="VKN959" s="35"/>
      <c r="VKO959" s="34"/>
      <c r="VKV959" s="35"/>
      <c r="VKW959" s="34"/>
      <c r="VLD959" s="35"/>
      <c r="VLE959" s="34"/>
      <c r="VLL959" s="35"/>
      <c r="VLM959" s="34"/>
      <c r="VLT959" s="35"/>
      <c r="VLU959" s="34"/>
      <c r="VMB959" s="35"/>
      <c r="VMC959" s="34"/>
      <c r="VMJ959" s="35"/>
      <c r="VMK959" s="34"/>
      <c r="VMR959" s="35"/>
      <c r="VMS959" s="34"/>
      <c r="VMZ959" s="35"/>
      <c r="VNA959" s="34"/>
      <c r="VNH959" s="35"/>
      <c r="VNI959" s="34"/>
      <c r="VNP959" s="35"/>
      <c r="VNQ959" s="34"/>
      <c r="VNX959" s="35"/>
      <c r="VNY959" s="34"/>
      <c r="VOF959" s="35"/>
      <c r="VOG959" s="34"/>
      <c r="VON959" s="35"/>
      <c r="VOO959" s="34"/>
      <c r="VOV959" s="35"/>
      <c r="VOW959" s="34"/>
      <c r="VPD959" s="35"/>
      <c r="VPE959" s="34"/>
      <c r="VPL959" s="35"/>
      <c r="VPM959" s="34"/>
      <c r="VPT959" s="35"/>
      <c r="VPU959" s="34"/>
      <c r="VQB959" s="35"/>
      <c r="VQC959" s="34"/>
      <c r="VQJ959" s="35"/>
      <c r="VQK959" s="34"/>
      <c r="VQR959" s="35"/>
      <c r="VQS959" s="34"/>
      <c r="VQZ959" s="35"/>
      <c r="VRA959" s="34"/>
      <c r="VRH959" s="35"/>
      <c r="VRI959" s="34"/>
      <c r="VRP959" s="35"/>
      <c r="VRQ959" s="34"/>
      <c r="VRX959" s="35"/>
      <c r="VRY959" s="34"/>
      <c r="VSF959" s="35"/>
      <c r="VSG959" s="34"/>
      <c r="VSN959" s="35"/>
      <c r="VSO959" s="34"/>
      <c r="VSV959" s="35"/>
      <c r="VSW959" s="34"/>
      <c r="VTD959" s="35"/>
      <c r="VTE959" s="34"/>
      <c r="VTL959" s="35"/>
      <c r="VTM959" s="34"/>
      <c r="VTT959" s="35"/>
      <c r="VTU959" s="34"/>
      <c r="VUB959" s="35"/>
      <c r="VUC959" s="34"/>
      <c r="VUJ959" s="35"/>
      <c r="VUK959" s="34"/>
      <c r="VUR959" s="35"/>
      <c r="VUS959" s="34"/>
      <c r="VUZ959" s="35"/>
      <c r="VVA959" s="34"/>
      <c r="VVH959" s="35"/>
      <c r="VVI959" s="34"/>
      <c r="VVP959" s="35"/>
      <c r="VVQ959" s="34"/>
      <c r="VVX959" s="35"/>
      <c r="VVY959" s="34"/>
      <c r="VWF959" s="35"/>
      <c r="VWG959" s="34"/>
      <c r="VWN959" s="35"/>
      <c r="VWO959" s="34"/>
      <c r="VWV959" s="35"/>
      <c r="VWW959" s="34"/>
      <c r="VXD959" s="35"/>
      <c r="VXE959" s="34"/>
      <c r="VXL959" s="35"/>
      <c r="VXM959" s="34"/>
      <c r="VXT959" s="35"/>
      <c r="VXU959" s="34"/>
      <c r="VYB959" s="35"/>
      <c r="VYC959" s="34"/>
      <c r="VYJ959" s="35"/>
      <c r="VYK959" s="34"/>
      <c r="VYR959" s="35"/>
      <c r="VYS959" s="34"/>
      <c r="VYZ959" s="35"/>
      <c r="VZA959" s="34"/>
      <c r="VZH959" s="35"/>
      <c r="VZI959" s="34"/>
      <c r="VZP959" s="35"/>
      <c r="VZQ959" s="34"/>
      <c r="VZX959" s="35"/>
      <c r="VZY959" s="34"/>
      <c r="WAF959" s="35"/>
      <c r="WAG959" s="34"/>
      <c r="WAN959" s="35"/>
      <c r="WAO959" s="34"/>
      <c r="WAV959" s="35"/>
      <c r="WAW959" s="34"/>
      <c r="WBD959" s="35"/>
      <c r="WBE959" s="34"/>
      <c r="WBL959" s="35"/>
      <c r="WBM959" s="34"/>
      <c r="WBT959" s="35"/>
      <c r="WBU959" s="34"/>
      <c r="WCB959" s="35"/>
      <c r="WCC959" s="34"/>
      <c r="WCJ959" s="35"/>
      <c r="WCK959" s="34"/>
      <c r="WCR959" s="35"/>
      <c r="WCS959" s="34"/>
      <c r="WCZ959" s="35"/>
      <c r="WDA959" s="34"/>
      <c r="WDH959" s="35"/>
      <c r="WDI959" s="34"/>
      <c r="WDP959" s="35"/>
      <c r="WDQ959" s="34"/>
      <c r="WDX959" s="35"/>
      <c r="WDY959" s="34"/>
      <c r="WEF959" s="35"/>
      <c r="WEG959" s="34"/>
      <c r="WEN959" s="35"/>
      <c r="WEO959" s="34"/>
      <c r="WEV959" s="35"/>
      <c r="WEW959" s="34"/>
      <c r="WFD959" s="35"/>
      <c r="WFE959" s="34"/>
      <c r="WFL959" s="35"/>
      <c r="WFM959" s="34"/>
      <c r="WFT959" s="35"/>
      <c r="WFU959" s="34"/>
      <c r="WGB959" s="35"/>
      <c r="WGC959" s="34"/>
      <c r="WGJ959" s="35"/>
      <c r="WGK959" s="34"/>
      <c r="WGR959" s="35"/>
      <c r="WGS959" s="34"/>
      <c r="WGZ959" s="35"/>
      <c r="WHA959" s="34"/>
      <c r="WHH959" s="35"/>
      <c r="WHI959" s="34"/>
      <c r="WHP959" s="35"/>
      <c r="WHQ959" s="34"/>
      <c r="WHX959" s="35"/>
      <c r="WHY959" s="34"/>
      <c r="WIF959" s="35"/>
      <c r="WIG959" s="34"/>
      <c r="WIN959" s="35"/>
      <c r="WIO959" s="34"/>
      <c r="WIV959" s="35"/>
      <c r="WIW959" s="34"/>
      <c r="WJD959" s="35"/>
      <c r="WJE959" s="34"/>
      <c r="WJL959" s="35"/>
      <c r="WJM959" s="34"/>
      <c r="WJT959" s="35"/>
      <c r="WJU959" s="34"/>
      <c r="WKB959" s="35"/>
      <c r="WKC959" s="34"/>
      <c r="WKJ959" s="35"/>
      <c r="WKK959" s="34"/>
      <c r="WKR959" s="35"/>
      <c r="WKS959" s="34"/>
      <c r="WKZ959" s="35"/>
      <c r="WLA959" s="34"/>
      <c r="WLH959" s="35"/>
      <c r="WLI959" s="34"/>
      <c r="WLP959" s="35"/>
      <c r="WLQ959" s="34"/>
      <c r="WLX959" s="35"/>
      <c r="WLY959" s="34"/>
      <c r="WMF959" s="35"/>
      <c r="WMG959" s="34"/>
      <c r="WMN959" s="35"/>
      <c r="WMO959" s="34"/>
      <c r="WMV959" s="35"/>
      <c r="WMW959" s="34"/>
      <c r="WND959" s="35"/>
      <c r="WNE959" s="34"/>
      <c r="WNL959" s="35"/>
      <c r="WNM959" s="34"/>
      <c r="WNT959" s="35"/>
      <c r="WNU959" s="34"/>
      <c r="WOB959" s="35"/>
      <c r="WOC959" s="34"/>
      <c r="WOJ959" s="35"/>
      <c r="WOK959" s="34"/>
      <c r="WOR959" s="35"/>
      <c r="WOS959" s="34"/>
      <c r="WOZ959" s="35"/>
      <c r="WPA959" s="34"/>
      <c r="WPH959" s="35"/>
      <c r="WPI959" s="34"/>
      <c r="WPP959" s="35"/>
      <c r="WPQ959" s="34"/>
      <c r="WPX959" s="35"/>
      <c r="WPY959" s="34"/>
      <c r="WQF959" s="35"/>
      <c r="WQG959" s="34"/>
      <c r="WQN959" s="35"/>
      <c r="WQO959" s="34"/>
      <c r="WQV959" s="35"/>
      <c r="WQW959" s="34"/>
      <c r="WRD959" s="35"/>
      <c r="WRE959" s="34"/>
      <c r="WRL959" s="35"/>
      <c r="WRM959" s="34"/>
      <c r="WRT959" s="35"/>
      <c r="WRU959" s="34"/>
      <c r="WSB959" s="35"/>
      <c r="WSC959" s="34"/>
      <c r="WSJ959" s="35"/>
      <c r="WSK959" s="34"/>
      <c r="WSR959" s="35"/>
      <c r="WSS959" s="34"/>
      <c r="WSZ959" s="35"/>
      <c r="WTA959" s="34"/>
      <c r="WTH959" s="35"/>
      <c r="WTI959" s="34"/>
      <c r="WTP959" s="35"/>
      <c r="WTQ959" s="34"/>
      <c r="WTX959" s="35"/>
      <c r="WTY959" s="34"/>
      <c r="WUF959" s="35"/>
      <c r="WUG959" s="34"/>
      <c r="WUN959" s="35"/>
      <c r="WUO959" s="34"/>
      <c r="WUV959" s="35"/>
      <c r="WUW959" s="34"/>
      <c r="WVD959" s="35"/>
      <c r="WVE959" s="34"/>
      <c r="WVL959" s="35"/>
      <c r="WVM959" s="34"/>
      <c r="WVT959" s="35"/>
      <c r="WVU959" s="34"/>
      <c r="WWB959" s="35"/>
      <c r="WWC959" s="34"/>
      <c r="WWJ959" s="35"/>
      <c r="WWK959" s="34"/>
      <c r="WWR959" s="35"/>
      <c r="WWS959" s="34"/>
      <c r="WWZ959" s="35"/>
      <c r="WXA959" s="34"/>
      <c r="WXH959" s="35"/>
      <c r="WXI959" s="34"/>
      <c r="WXP959" s="35"/>
      <c r="WXQ959" s="34"/>
      <c r="WXX959" s="35"/>
      <c r="WXY959" s="34"/>
      <c r="WYF959" s="35"/>
      <c r="WYG959" s="34"/>
      <c r="WYN959" s="35"/>
      <c r="WYO959" s="34"/>
      <c r="WYV959" s="35"/>
      <c r="WYW959" s="34"/>
      <c r="WZD959" s="35"/>
      <c r="WZE959" s="34"/>
      <c r="WZL959" s="35"/>
      <c r="WZM959" s="34"/>
      <c r="WZT959" s="35"/>
      <c r="WZU959" s="34"/>
      <c r="XAB959" s="35"/>
      <c r="XAC959" s="34"/>
      <c r="XAJ959" s="35"/>
      <c r="XAK959" s="34"/>
      <c r="XAR959" s="35"/>
      <c r="XAS959" s="34"/>
      <c r="XAZ959" s="35"/>
      <c r="XBA959" s="34"/>
      <c r="XBH959" s="35"/>
      <c r="XBI959" s="34"/>
      <c r="XBP959" s="35"/>
      <c r="XBQ959" s="34"/>
      <c r="XBX959" s="35"/>
      <c r="XBY959" s="34"/>
      <c r="XCF959" s="35"/>
      <c r="XCG959" s="34"/>
      <c r="XCN959" s="35"/>
      <c r="XCO959" s="34"/>
      <c r="XCV959" s="35"/>
      <c r="XCW959" s="34"/>
      <c r="XDD959" s="35"/>
      <c r="XDE959" s="34"/>
      <c r="XDL959" s="35"/>
      <c r="XDM959" s="34"/>
      <c r="XDT959" s="35"/>
      <c r="XDU959" s="34"/>
      <c r="XEB959" s="35"/>
      <c r="XEC959" s="34"/>
      <c r="XEJ959" s="35"/>
      <c r="XEK959" s="34"/>
      <c r="XER959" s="35"/>
      <c r="XES959" s="34"/>
      <c r="XEZ959" s="35"/>
      <c r="XFA959" s="34"/>
    </row>
    <row r="960" spans="1:1021 1028:2045 2052:3069 3076:4093 4100:5117 5124:6141 6148:7165 7172:8189 8196:9213 9220:10237 10244:11261 11268:12285 12292:13309 13316:14333 14340:15357 15364:16381" x14ac:dyDescent="0.25">
      <c r="A960" t="s">
        <v>21</v>
      </c>
      <c r="B960" t="s">
        <v>153</v>
      </c>
      <c r="C960">
        <v>566</v>
      </c>
      <c r="D960">
        <v>566</v>
      </c>
      <c r="E960" s="35">
        <v>1</v>
      </c>
      <c r="F960" s="34">
        <v>1E-156</v>
      </c>
      <c r="G960">
        <v>98.15</v>
      </c>
      <c r="H960">
        <v>384</v>
      </c>
      <c r="I960" t="str">
        <f>HYPERLINK("https://www.ncbi.nlm.nih.gov/nucleotide/OK171026.1?report=genbank&amp;log$=nucltop&amp;blast_rank=58&amp;RID=XE5J84ZU013","OK171026.1")</f>
        <v>OK171026.1</v>
      </c>
      <c r="L960" s="35"/>
      <c r="M960" s="34"/>
      <c r="T960" s="35"/>
      <c r="U960" s="34"/>
      <c r="AB960" s="35"/>
      <c r="AC960" s="34"/>
      <c r="AJ960" s="35"/>
      <c r="AK960" s="34"/>
      <c r="AR960" s="35"/>
      <c r="AS960" s="34"/>
      <c r="AZ960" s="35"/>
      <c r="BA960" s="34"/>
      <c r="BH960" s="35"/>
      <c r="BI960" s="34"/>
      <c r="BP960" s="35"/>
      <c r="BQ960" s="34"/>
      <c r="BX960" s="35"/>
      <c r="BY960" s="34"/>
      <c r="CF960" s="35"/>
      <c r="CG960" s="34"/>
      <c r="CN960" s="35"/>
      <c r="CO960" s="34"/>
      <c r="CV960" s="35"/>
      <c r="CW960" s="34"/>
      <c r="DD960" s="35"/>
      <c r="DE960" s="34"/>
      <c r="DL960" s="35"/>
      <c r="DM960" s="34"/>
      <c r="DT960" s="35"/>
      <c r="DU960" s="34"/>
      <c r="EB960" s="35"/>
      <c r="EC960" s="34"/>
      <c r="EJ960" s="35"/>
      <c r="EK960" s="34"/>
      <c r="ER960" s="35"/>
      <c r="ES960" s="34"/>
      <c r="EZ960" s="35"/>
      <c r="FA960" s="34"/>
      <c r="FH960" s="35"/>
      <c r="FI960" s="34"/>
      <c r="FP960" s="35"/>
      <c r="FQ960" s="34"/>
      <c r="FX960" s="35"/>
      <c r="FY960" s="34"/>
      <c r="GF960" s="35"/>
      <c r="GG960" s="34"/>
      <c r="GN960" s="35"/>
      <c r="GO960" s="34"/>
      <c r="GV960" s="35"/>
      <c r="GW960" s="34"/>
      <c r="HD960" s="35"/>
      <c r="HE960" s="34"/>
      <c r="HL960" s="35"/>
      <c r="HM960" s="34"/>
      <c r="HT960" s="35"/>
      <c r="HU960" s="34"/>
      <c r="IB960" s="35"/>
      <c r="IC960" s="34"/>
      <c r="IJ960" s="35"/>
      <c r="IK960" s="34"/>
      <c r="IR960" s="35"/>
      <c r="IS960" s="34"/>
      <c r="IZ960" s="35"/>
      <c r="JA960" s="34"/>
      <c r="JH960" s="35"/>
      <c r="JI960" s="34"/>
      <c r="JP960" s="35"/>
      <c r="JQ960" s="34"/>
      <c r="JX960" s="35"/>
      <c r="JY960" s="34"/>
      <c r="KF960" s="35"/>
      <c r="KG960" s="34"/>
      <c r="KN960" s="35"/>
      <c r="KO960" s="34"/>
      <c r="KV960" s="35"/>
      <c r="KW960" s="34"/>
      <c r="LD960" s="35"/>
      <c r="LE960" s="34"/>
      <c r="LL960" s="35"/>
      <c r="LM960" s="34"/>
      <c r="LT960" s="35"/>
      <c r="LU960" s="34"/>
      <c r="MB960" s="35"/>
      <c r="MC960" s="34"/>
      <c r="MJ960" s="35"/>
      <c r="MK960" s="34"/>
      <c r="MR960" s="35"/>
      <c r="MS960" s="34"/>
      <c r="MZ960" s="35"/>
      <c r="NA960" s="34"/>
      <c r="NH960" s="35"/>
      <c r="NI960" s="34"/>
      <c r="NP960" s="35"/>
      <c r="NQ960" s="34"/>
      <c r="NX960" s="35"/>
      <c r="NY960" s="34"/>
      <c r="OF960" s="35"/>
      <c r="OG960" s="34"/>
      <c r="ON960" s="35"/>
      <c r="OO960" s="34"/>
      <c r="OV960" s="35"/>
      <c r="OW960" s="34"/>
      <c r="PD960" s="35"/>
      <c r="PE960" s="34"/>
      <c r="PL960" s="35"/>
      <c r="PM960" s="34"/>
      <c r="PT960" s="35"/>
      <c r="PU960" s="34"/>
      <c r="QB960" s="35"/>
      <c r="QC960" s="34"/>
      <c r="QJ960" s="35"/>
      <c r="QK960" s="34"/>
      <c r="QR960" s="35"/>
      <c r="QS960" s="34"/>
      <c r="QZ960" s="35"/>
      <c r="RA960" s="34"/>
      <c r="RH960" s="35"/>
      <c r="RI960" s="34"/>
      <c r="RP960" s="35"/>
      <c r="RQ960" s="34"/>
      <c r="RX960" s="35"/>
      <c r="RY960" s="34"/>
      <c r="SF960" s="35"/>
      <c r="SG960" s="34"/>
      <c r="SN960" s="35"/>
      <c r="SO960" s="34"/>
      <c r="SV960" s="35"/>
      <c r="SW960" s="34"/>
      <c r="TD960" s="35"/>
      <c r="TE960" s="34"/>
      <c r="TL960" s="35"/>
      <c r="TM960" s="34"/>
      <c r="TT960" s="35"/>
      <c r="TU960" s="34"/>
      <c r="UB960" s="35"/>
      <c r="UC960" s="34"/>
      <c r="UJ960" s="35"/>
      <c r="UK960" s="34"/>
      <c r="UR960" s="35"/>
      <c r="US960" s="34"/>
      <c r="UZ960" s="35"/>
      <c r="VA960" s="34"/>
      <c r="VH960" s="35"/>
      <c r="VI960" s="34"/>
      <c r="VP960" s="35"/>
      <c r="VQ960" s="34"/>
      <c r="VX960" s="35"/>
      <c r="VY960" s="34"/>
      <c r="WF960" s="35"/>
      <c r="WG960" s="34"/>
      <c r="WN960" s="35"/>
      <c r="WO960" s="34"/>
      <c r="WV960" s="35"/>
      <c r="WW960" s="34"/>
      <c r="XD960" s="35"/>
      <c r="XE960" s="34"/>
      <c r="XL960" s="35"/>
      <c r="XM960" s="34"/>
      <c r="XT960" s="35"/>
      <c r="XU960" s="34"/>
      <c r="YB960" s="35"/>
      <c r="YC960" s="34"/>
      <c r="YJ960" s="35"/>
      <c r="YK960" s="34"/>
      <c r="YR960" s="35"/>
      <c r="YS960" s="34"/>
      <c r="YZ960" s="35"/>
      <c r="ZA960" s="34"/>
      <c r="ZH960" s="35"/>
      <c r="ZI960" s="34"/>
      <c r="ZP960" s="35"/>
      <c r="ZQ960" s="34"/>
      <c r="ZX960" s="35"/>
      <c r="ZY960" s="34"/>
      <c r="AAF960" s="35"/>
      <c r="AAG960" s="34"/>
      <c r="AAN960" s="35"/>
      <c r="AAO960" s="34"/>
      <c r="AAV960" s="35"/>
      <c r="AAW960" s="34"/>
      <c r="ABD960" s="35"/>
      <c r="ABE960" s="34"/>
      <c r="ABL960" s="35"/>
      <c r="ABM960" s="34"/>
      <c r="ABT960" s="35"/>
      <c r="ABU960" s="34"/>
      <c r="ACB960" s="35"/>
      <c r="ACC960" s="34"/>
      <c r="ACJ960" s="35"/>
      <c r="ACK960" s="34"/>
      <c r="ACR960" s="35"/>
      <c r="ACS960" s="34"/>
      <c r="ACZ960" s="35"/>
      <c r="ADA960" s="34"/>
      <c r="ADH960" s="35"/>
      <c r="ADI960" s="34"/>
      <c r="ADP960" s="35"/>
      <c r="ADQ960" s="34"/>
      <c r="ADX960" s="35"/>
      <c r="ADY960" s="34"/>
      <c r="AEF960" s="35"/>
      <c r="AEG960" s="34"/>
      <c r="AEN960" s="35"/>
      <c r="AEO960" s="34"/>
      <c r="AEV960" s="35"/>
      <c r="AEW960" s="34"/>
      <c r="AFD960" s="35"/>
      <c r="AFE960" s="34"/>
      <c r="AFL960" s="35"/>
      <c r="AFM960" s="34"/>
      <c r="AFT960" s="35"/>
      <c r="AFU960" s="34"/>
      <c r="AGB960" s="35"/>
      <c r="AGC960" s="34"/>
      <c r="AGJ960" s="35"/>
      <c r="AGK960" s="34"/>
      <c r="AGR960" s="35"/>
      <c r="AGS960" s="34"/>
      <c r="AGZ960" s="35"/>
      <c r="AHA960" s="34"/>
      <c r="AHH960" s="35"/>
      <c r="AHI960" s="34"/>
      <c r="AHP960" s="35"/>
      <c r="AHQ960" s="34"/>
      <c r="AHX960" s="35"/>
      <c r="AHY960" s="34"/>
      <c r="AIF960" s="35"/>
      <c r="AIG960" s="34"/>
      <c r="AIN960" s="35"/>
      <c r="AIO960" s="34"/>
      <c r="AIV960" s="35"/>
      <c r="AIW960" s="34"/>
      <c r="AJD960" s="35"/>
      <c r="AJE960" s="34"/>
      <c r="AJL960" s="35"/>
      <c r="AJM960" s="34"/>
      <c r="AJT960" s="35"/>
      <c r="AJU960" s="34"/>
      <c r="AKB960" s="35"/>
      <c r="AKC960" s="34"/>
      <c r="AKJ960" s="35"/>
      <c r="AKK960" s="34"/>
      <c r="AKR960" s="35"/>
      <c r="AKS960" s="34"/>
      <c r="AKZ960" s="35"/>
      <c r="ALA960" s="34"/>
      <c r="ALH960" s="35"/>
      <c r="ALI960" s="34"/>
      <c r="ALP960" s="35"/>
      <c r="ALQ960" s="34"/>
      <c r="ALX960" s="35"/>
      <c r="ALY960" s="34"/>
      <c r="AMF960" s="35"/>
      <c r="AMG960" s="34"/>
      <c r="AMN960" s="35"/>
      <c r="AMO960" s="34"/>
      <c r="AMV960" s="35"/>
      <c r="AMW960" s="34"/>
      <c r="AND960" s="35"/>
      <c r="ANE960" s="34"/>
      <c r="ANL960" s="35"/>
      <c r="ANM960" s="34"/>
      <c r="ANT960" s="35"/>
      <c r="ANU960" s="34"/>
      <c r="AOB960" s="35"/>
      <c r="AOC960" s="34"/>
      <c r="AOJ960" s="35"/>
      <c r="AOK960" s="34"/>
      <c r="AOR960" s="35"/>
      <c r="AOS960" s="34"/>
      <c r="AOZ960" s="35"/>
      <c r="APA960" s="34"/>
      <c r="APH960" s="35"/>
      <c r="API960" s="34"/>
      <c r="APP960" s="35"/>
      <c r="APQ960" s="34"/>
      <c r="APX960" s="35"/>
      <c r="APY960" s="34"/>
      <c r="AQF960" s="35"/>
      <c r="AQG960" s="34"/>
      <c r="AQN960" s="35"/>
      <c r="AQO960" s="34"/>
      <c r="AQV960" s="35"/>
      <c r="AQW960" s="34"/>
      <c r="ARD960" s="35"/>
      <c r="ARE960" s="34"/>
      <c r="ARL960" s="35"/>
      <c r="ARM960" s="34"/>
      <c r="ART960" s="35"/>
      <c r="ARU960" s="34"/>
      <c r="ASB960" s="35"/>
      <c r="ASC960" s="34"/>
      <c r="ASJ960" s="35"/>
      <c r="ASK960" s="34"/>
      <c r="ASR960" s="35"/>
      <c r="ASS960" s="34"/>
      <c r="ASZ960" s="35"/>
      <c r="ATA960" s="34"/>
      <c r="ATH960" s="35"/>
      <c r="ATI960" s="34"/>
      <c r="ATP960" s="35"/>
      <c r="ATQ960" s="34"/>
      <c r="ATX960" s="35"/>
      <c r="ATY960" s="34"/>
      <c r="AUF960" s="35"/>
      <c r="AUG960" s="34"/>
      <c r="AUN960" s="35"/>
      <c r="AUO960" s="34"/>
      <c r="AUV960" s="35"/>
      <c r="AUW960" s="34"/>
      <c r="AVD960" s="35"/>
      <c r="AVE960" s="34"/>
      <c r="AVL960" s="35"/>
      <c r="AVM960" s="34"/>
      <c r="AVT960" s="35"/>
      <c r="AVU960" s="34"/>
      <c r="AWB960" s="35"/>
      <c r="AWC960" s="34"/>
      <c r="AWJ960" s="35"/>
      <c r="AWK960" s="34"/>
      <c r="AWR960" s="35"/>
      <c r="AWS960" s="34"/>
      <c r="AWZ960" s="35"/>
      <c r="AXA960" s="34"/>
      <c r="AXH960" s="35"/>
      <c r="AXI960" s="34"/>
      <c r="AXP960" s="35"/>
      <c r="AXQ960" s="34"/>
      <c r="AXX960" s="35"/>
      <c r="AXY960" s="34"/>
      <c r="AYF960" s="35"/>
      <c r="AYG960" s="34"/>
      <c r="AYN960" s="35"/>
      <c r="AYO960" s="34"/>
      <c r="AYV960" s="35"/>
      <c r="AYW960" s="34"/>
      <c r="AZD960" s="35"/>
      <c r="AZE960" s="34"/>
      <c r="AZL960" s="35"/>
      <c r="AZM960" s="34"/>
      <c r="AZT960" s="35"/>
      <c r="AZU960" s="34"/>
      <c r="BAB960" s="35"/>
      <c r="BAC960" s="34"/>
      <c r="BAJ960" s="35"/>
      <c r="BAK960" s="34"/>
      <c r="BAR960" s="35"/>
      <c r="BAS960" s="34"/>
      <c r="BAZ960" s="35"/>
      <c r="BBA960" s="34"/>
      <c r="BBH960" s="35"/>
      <c r="BBI960" s="34"/>
      <c r="BBP960" s="35"/>
      <c r="BBQ960" s="34"/>
      <c r="BBX960" s="35"/>
      <c r="BBY960" s="34"/>
      <c r="BCF960" s="35"/>
      <c r="BCG960" s="34"/>
      <c r="BCN960" s="35"/>
      <c r="BCO960" s="34"/>
      <c r="BCV960" s="35"/>
      <c r="BCW960" s="34"/>
      <c r="BDD960" s="35"/>
      <c r="BDE960" s="34"/>
      <c r="BDL960" s="35"/>
      <c r="BDM960" s="34"/>
      <c r="BDT960" s="35"/>
      <c r="BDU960" s="34"/>
      <c r="BEB960" s="35"/>
      <c r="BEC960" s="34"/>
      <c r="BEJ960" s="35"/>
      <c r="BEK960" s="34"/>
      <c r="BER960" s="35"/>
      <c r="BES960" s="34"/>
      <c r="BEZ960" s="35"/>
      <c r="BFA960" s="34"/>
      <c r="BFH960" s="35"/>
      <c r="BFI960" s="34"/>
      <c r="BFP960" s="35"/>
      <c r="BFQ960" s="34"/>
      <c r="BFX960" s="35"/>
      <c r="BFY960" s="34"/>
      <c r="BGF960" s="35"/>
      <c r="BGG960" s="34"/>
      <c r="BGN960" s="35"/>
      <c r="BGO960" s="34"/>
      <c r="BGV960" s="35"/>
      <c r="BGW960" s="34"/>
      <c r="BHD960" s="35"/>
      <c r="BHE960" s="34"/>
      <c r="BHL960" s="35"/>
      <c r="BHM960" s="34"/>
      <c r="BHT960" s="35"/>
      <c r="BHU960" s="34"/>
      <c r="BIB960" s="35"/>
      <c r="BIC960" s="34"/>
      <c r="BIJ960" s="35"/>
      <c r="BIK960" s="34"/>
      <c r="BIR960" s="35"/>
      <c r="BIS960" s="34"/>
      <c r="BIZ960" s="35"/>
      <c r="BJA960" s="34"/>
      <c r="BJH960" s="35"/>
      <c r="BJI960" s="34"/>
      <c r="BJP960" s="35"/>
      <c r="BJQ960" s="34"/>
      <c r="BJX960" s="35"/>
      <c r="BJY960" s="34"/>
      <c r="BKF960" s="35"/>
      <c r="BKG960" s="34"/>
      <c r="BKN960" s="35"/>
      <c r="BKO960" s="34"/>
      <c r="BKV960" s="35"/>
      <c r="BKW960" s="34"/>
      <c r="BLD960" s="35"/>
      <c r="BLE960" s="34"/>
      <c r="BLL960" s="35"/>
      <c r="BLM960" s="34"/>
      <c r="BLT960" s="35"/>
      <c r="BLU960" s="34"/>
      <c r="BMB960" s="35"/>
      <c r="BMC960" s="34"/>
      <c r="BMJ960" s="35"/>
      <c r="BMK960" s="34"/>
      <c r="BMR960" s="35"/>
      <c r="BMS960" s="34"/>
      <c r="BMZ960" s="35"/>
      <c r="BNA960" s="34"/>
      <c r="BNH960" s="35"/>
      <c r="BNI960" s="34"/>
      <c r="BNP960" s="35"/>
      <c r="BNQ960" s="34"/>
      <c r="BNX960" s="35"/>
      <c r="BNY960" s="34"/>
      <c r="BOF960" s="35"/>
      <c r="BOG960" s="34"/>
      <c r="BON960" s="35"/>
      <c r="BOO960" s="34"/>
      <c r="BOV960" s="35"/>
      <c r="BOW960" s="34"/>
      <c r="BPD960" s="35"/>
      <c r="BPE960" s="34"/>
      <c r="BPL960" s="35"/>
      <c r="BPM960" s="34"/>
      <c r="BPT960" s="35"/>
      <c r="BPU960" s="34"/>
      <c r="BQB960" s="35"/>
      <c r="BQC960" s="34"/>
      <c r="BQJ960" s="35"/>
      <c r="BQK960" s="34"/>
      <c r="BQR960" s="35"/>
      <c r="BQS960" s="34"/>
      <c r="BQZ960" s="35"/>
      <c r="BRA960" s="34"/>
      <c r="BRH960" s="35"/>
      <c r="BRI960" s="34"/>
      <c r="BRP960" s="35"/>
      <c r="BRQ960" s="34"/>
      <c r="BRX960" s="35"/>
      <c r="BRY960" s="34"/>
      <c r="BSF960" s="35"/>
      <c r="BSG960" s="34"/>
      <c r="BSN960" s="35"/>
      <c r="BSO960" s="34"/>
      <c r="BSV960" s="35"/>
      <c r="BSW960" s="34"/>
      <c r="BTD960" s="35"/>
      <c r="BTE960" s="34"/>
      <c r="BTL960" s="35"/>
      <c r="BTM960" s="34"/>
      <c r="BTT960" s="35"/>
      <c r="BTU960" s="34"/>
      <c r="BUB960" s="35"/>
      <c r="BUC960" s="34"/>
      <c r="BUJ960" s="35"/>
      <c r="BUK960" s="34"/>
      <c r="BUR960" s="35"/>
      <c r="BUS960" s="34"/>
      <c r="BUZ960" s="35"/>
      <c r="BVA960" s="34"/>
      <c r="BVH960" s="35"/>
      <c r="BVI960" s="34"/>
      <c r="BVP960" s="35"/>
      <c r="BVQ960" s="34"/>
      <c r="BVX960" s="35"/>
      <c r="BVY960" s="34"/>
      <c r="BWF960" s="35"/>
      <c r="BWG960" s="34"/>
      <c r="BWN960" s="35"/>
      <c r="BWO960" s="34"/>
      <c r="BWV960" s="35"/>
      <c r="BWW960" s="34"/>
      <c r="BXD960" s="35"/>
      <c r="BXE960" s="34"/>
      <c r="BXL960" s="35"/>
      <c r="BXM960" s="34"/>
      <c r="BXT960" s="35"/>
      <c r="BXU960" s="34"/>
      <c r="BYB960" s="35"/>
      <c r="BYC960" s="34"/>
      <c r="BYJ960" s="35"/>
      <c r="BYK960" s="34"/>
      <c r="BYR960" s="35"/>
      <c r="BYS960" s="34"/>
      <c r="BYZ960" s="35"/>
      <c r="BZA960" s="34"/>
      <c r="BZH960" s="35"/>
      <c r="BZI960" s="34"/>
      <c r="BZP960" s="35"/>
      <c r="BZQ960" s="34"/>
      <c r="BZX960" s="35"/>
      <c r="BZY960" s="34"/>
      <c r="CAF960" s="35"/>
      <c r="CAG960" s="34"/>
      <c r="CAN960" s="35"/>
      <c r="CAO960" s="34"/>
      <c r="CAV960" s="35"/>
      <c r="CAW960" s="34"/>
      <c r="CBD960" s="35"/>
      <c r="CBE960" s="34"/>
      <c r="CBL960" s="35"/>
      <c r="CBM960" s="34"/>
      <c r="CBT960" s="35"/>
      <c r="CBU960" s="34"/>
      <c r="CCB960" s="35"/>
      <c r="CCC960" s="34"/>
      <c r="CCJ960" s="35"/>
      <c r="CCK960" s="34"/>
      <c r="CCR960" s="35"/>
      <c r="CCS960" s="34"/>
      <c r="CCZ960" s="35"/>
      <c r="CDA960" s="34"/>
      <c r="CDH960" s="35"/>
      <c r="CDI960" s="34"/>
      <c r="CDP960" s="35"/>
      <c r="CDQ960" s="34"/>
      <c r="CDX960" s="35"/>
      <c r="CDY960" s="34"/>
      <c r="CEF960" s="35"/>
      <c r="CEG960" s="34"/>
      <c r="CEN960" s="35"/>
      <c r="CEO960" s="34"/>
      <c r="CEV960" s="35"/>
      <c r="CEW960" s="34"/>
      <c r="CFD960" s="35"/>
      <c r="CFE960" s="34"/>
      <c r="CFL960" s="35"/>
      <c r="CFM960" s="34"/>
      <c r="CFT960" s="35"/>
      <c r="CFU960" s="34"/>
      <c r="CGB960" s="35"/>
      <c r="CGC960" s="34"/>
      <c r="CGJ960" s="35"/>
      <c r="CGK960" s="34"/>
      <c r="CGR960" s="35"/>
      <c r="CGS960" s="34"/>
      <c r="CGZ960" s="35"/>
      <c r="CHA960" s="34"/>
      <c r="CHH960" s="35"/>
      <c r="CHI960" s="34"/>
      <c r="CHP960" s="35"/>
      <c r="CHQ960" s="34"/>
      <c r="CHX960" s="35"/>
      <c r="CHY960" s="34"/>
      <c r="CIF960" s="35"/>
      <c r="CIG960" s="34"/>
      <c r="CIN960" s="35"/>
      <c r="CIO960" s="34"/>
      <c r="CIV960" s="35"/>
      <c r="CIW960" s="34"/>
      <c r="CJD960" s="35"/>
      <c r="CJE960" s="34"/>
      <c r="CJL960" s="35"/>
      <c r="CJM960" s="34"/>
      <c r="CJT960" s="35"/>
      <c r="CJU960" s="34"/>
      <c r="CKB960" s="35"/>
      <c r="CKC960" s="34"/>
      <c r="CKJ960" s="35"/>
      <c r="CKK960" s="34"/>
      <c r="CKR960" s="35"/>
      <c r="CKS960" s="34"/>
      <c r="CKZ960" s="35"/>
      <c r="CLA960" s="34"/>
      <c r="CLH960" s="35"/>
      <c r="CLI960" s="34"/>
      <c r="CLP960" s="35"/>
      <c r="CLQ960" s="34"/>
      <c r="CLX960" s="35"/>
      <c r="CLY960" s="34"/>
      <c r="CMF960" s="35"/>
      <c r="CMG960" s="34"/>
      <c r="CMN960" s="35"/>
      <c r="CMO960" s="34"/>
      <c r="CMV960" s="35"/>
      <c r="CMW960" s="34"/>
      <c r="CND960" s="35"/>
      <c r="CNE960" s="34"/>
      <c r="CNL960" s="35"/>
      <c r="CNM960" s="34"/>
      <c r="CNT960" s="35"/>
      <c r="CNU960" s="34"/>
      <c r="COB960" s="35"/>
      <c r="COC960" s="34"/>
      <c r="COJ960" s="35"/>
      <c r="COK960" s="34"/>
      <c r="COR960" s="35"/>
      <c r="COS960" s="34"/>
      <c r="COZ960" s="35"/>
      <c r="CPA960" s="34"/>
      <c r="CPH960" s="35"/>
      <c r="CPI960" s="34"/>
      <c r="CPP960" s="35"/>
      <c r="CPQ960" s="34"/>
      <c r="CPX960" s="35"/>
      <c r="CPY960" s="34"/>
      <c r="CQF960" s="35"/>
      <c r="CQG960" s="34"/>
      <c r="CQN960" s="35"/>
      <c r="CQO960" s="34"/>
      <c r="CQV960" s="35"/>
      <c r="CQW960" s="34"/>
      <c r="CRD960" s="35"/>
      <c r="CRE960" s="34"/>
      <c r="CRL960" s="35"/>
      <c r="CRM960" s="34"/>
      <c r="CRT960" s="35"/>
      <c r="CRU960" s="34"/>
      <c r="CSB960" s="35"/>
      <c r="CSC960" s="34"/>
      <c r="CSJ960" s="35"/>
      <c r="CSK960" s="34"/>
      <c r="CSR960" s="35"/>
      <c r="CSS960" s="34"/>
      <c r="CSZ960" s="35"/>
      <c r="CTA960" s="34"/>
      <c r="CTH960" s="35"/>
      <c r="CTI960" s="34"/>
      <c r="CTP960" s="35"/>
      <c r="CTQ960" s="34"/>
      <c r="CTX960" s="35"/>
      <c r="CTY960" s="34"/>
      <c r="CUF960" s="35"/>
      <c r="CUG960" s="34"/>
      <c r="CUN960" s="35"/>
      <c r="CUO960" s="34"/>
      <c r="CUV960" s="35"/>
      <c r="CUW960" s="34"/>
      <c r="CVD960" s="35"/>
      <c r="CVE960" s="34"/>
      <c r="CVL960" s="35"/>
      <c r="CVM960" s="34"/>
      <c r="CVT960" s="35"/>
      <c r="CVU960" s="34"/>
      <c r="CWB960" s="35"/>
      <c r="CWC960" s="34"/>
      <c r="CWJ960" s="35"/>
      <c r="CWK960" s="34"/>
      <c r="CWR960" s="35"/>
      <c r="CWS960" s="34"/>
      <c r="CWZ960" s="35"/>
      <c r="CXA960" s="34"/>
      <c r="CXH960" s="35"/>
      <c r="CXI960" s="34"/>
      <c r="CXP960" s="35"/>
      <c r="CXQ960" s="34"/>
      <c r="CXX960" s="35"/>
      <c r="CXY960" s="34"/>
      <c r="CYF960" s="35"/>
      <c r="CYG960" s="34"/>
      <c r="CYN960" s="35"/>
      <c r="CYO960" s="34"/>
      <c r="CYV960" s="35"/>
      <c r="CYW960" s="34"/>
      <c r="CZD960" s="35"/>
      <c r="CZE960" s="34"/>
      <c r="CZL960" s="35"/>
      <c r="CZM960" s="34"/>
      <c r="CZT960" s="35"/>
      <c r="CZU960" s="34"/>
      <c r="DAB960" s="35"/>
      <c r="DAC960" s="34"/>
      <c r="DAJ960" s="35"/>
      <c r="DAK960" s="34"/>
      <c r="DAR960" s="35"/>
      <c r="DAS960" s="34"/>
      <c r="DAZ960" s="35"/>
      <c r="DBA960" s="34"/>
      <c r="DBH960" s="35"/>
      <c r="DBI960" s="34"/>
      <c r="DBP960" s="35"/>
      <c r="DBQ960" s="34"/>
      <c r="DBX960" s="35"/>
      <c r="DBY960" s="34"/>
      <c r="DCF960" s="35"/>
      <c r="DCG960" s="34"/>
      <c r="DCN960" s="35"/>
      <c r="DCO960" s="34"/>
      <c r="DCV960" s="35"/>
      <c r="DCW960" s="34"/>
      <c r="DDD960" s="35"/>
      <c r="DDE960" s="34"/>
      <c r="DDL960" s="35"/>
      <c r="DDM960" s="34"/>
      <c r="DDT960" s="35"/>
      <c r="DDU960" s="34"/>
      <c r="DEB960" s="35"/>
      <c r="DEC960" s="34"/>
      <c r="DEJ960" s="35"/>
      <c r="DEK960" s="34"/>
      <c r="DER960" s="35"/>
      <c r="DES960" s="34"/>
      <c r="DEZ960" s="35"/>
      <c r="DFA960" s="34"/>
      <c r="DFH960" s="35"/>
      <c r="DFI960" s="34"/>
      <c r="DFP960" s="35"/>
      <c r="DFQ960" s="34"/>
      <c r="DFX960" s="35"/>
      <c r="DFY960" s="34"/>
      <c r="DGF960" s="35"/>
      <c r="DGG960" s="34"/>
      <c r="DGN960" s="35"/>
      <c r="DGO960" s="34"/>
      <c r="DGV960" s="35"/>
      <c r="DGW960" s="34"/>
      <c r="DHD960" s="35"/>
      <c r="DHE960" s="34"/>
      <c r="DHL960" s="35"/>
      <c r="DHM960" s="34"/>
      <c r="DHT960" s="35"/>
      <c r="DHU960" s="34"/>
      <c r="DIB960" s="35"/>
      <c r="DIC960" s="34"/>
      <c r="DIJ960" s="35"/>
      <c r="DIK960" s="34"/>
      <c r="DIR960" s="35"/>
      <c r="DIS960" s="34"/>
      <c r="DIZ960" s="35"/>
      <c r="DJA960" s="34"/>
      <c r="DJH960" s="35"/>
      <c r="DJI960" s="34"/>
      <c r="DJP960" s="35"/>
      <c r="DJQ960" s="34"/>
      <c r="DJX960" s="35"/>
      <c r="DJY960" s="34"/>
      <c r="DKF960" s="35"/>
      <c r="DKG960" s="34"/>
      <c r="DKN960" s="35"/>
      <c r="DKO960" s="34"/>
      <c r="DKV960" s="35"/>
      <c r="DKW960" s="34"/>
      <c r="DLD960" s="35"/>
      <c r="DLE960" s="34"/>
      <c r="DLL960" s="35"/>
      <c r="DLM960" s="34"/>
      <c r="DLT960" s="35"/>
      <c r="DLU960" s="34"/>
      <c r="DMB960" s="35"/>
      <c r="DMC960" s="34"/>
      <c r="DMJ960" s="35"/>
      <c r="DMK960" s="34"/>
      <c r="DMR960" s="35"/>
      <c r="DMS960" s="34"/>
      <c r="DMZ960" s="35"/>
      <c r="DNA960" s="34"/>
      <c r="DNH960" s="35"/>
      <c r="DNI960" s="34"/>
      <c r="DNP960" s="35"/>
      <c r="DNQ960" s="34"/>
      <c r="DNX960" s="35"/>
      <c r="DNY960" s="34"/>
      <c r="DOF960" s="35"/>
      <c r="DOG960" s="34"/>
      <c r="DON960" s="35"/>
      <c r="DOO960" s="34"/>
      <c r="DOV960" s="35"/>
      <c r="DOW960" s="34"/>
      <c r="DPD960" s="35"/>
      <c r="DPE960" s="34"/>
      <c r="DPL960" s="35"/>
      <c r="DPM960" s="34"/>
      <c r="DPT960" s="35"/>
      <c r="DPU960" s="34"/>
      <c r="DQB960" s="35"/>
      <c r="DQC960" s="34"/>
      <c r="DQJ960" s="35"/>
      <c r="DQK960" s="34"/>
      <c r="DQR960" s="35"/>
      <c r="DQS960" s="34"/>
      <c r="DQZ960" s="35"/>
      <c r="DRA960" s="34"/>
      <c r="DRH960" s="35"/>
      <c r="DRI960" s="34"/>
      <c r="DRP960" s="35"/>
      <c r="DRQ960" s="34"/>
      <c r="DRX960" s="35"/>
      <c r="DRY960" s="34"/>
      <c r="DSF960" s="35"/>
      <c r="DSG960" s="34"/>
      <c r="DSN960" s="35"/>
      <c r="DSO960" s="34"/>
      <c r="DSV960" s="35"/>
      <c r="DSW960" s="34"/>
      <c r="DTD960" s="35"/>
      <c r="DTE960" s="34"/>
      <c r="DTL960" s="35"/>
      <c r="DTM960" s="34"/>
      <c r="DTT960" s="35"/>
      <c r="DTU960" s="34"/>
      <c r="DUB960" s="35"/>
      <c r="DUC960" s="34"/>
      <c r="DUJ960" s="35"/>
      <c r="DUK960" s="34"/>
      <c r="DUR960" s="35"/>
      <c r="DUS960" s="34"/>
      <c r="DUZ960" s="35"/>
      <c r="DVA960" s="34"/>
      <c r="DVH960" s="35"/>
      <c r="DVI960" s="34"/>
      <c r="DVP960" s="35"/>
      <c r="DVQ960" s="34"/>
      <c r="DVX960" s="35"/>
      <c r="DVY960" s="34"/>
      <c r="DWF960" s="35"/>
      <c r="DWG960" s="34"/>
      <c r="DWN960" s="35"/>
      <c r="DWO960" s="34"/>
      <c r="DWV960" s="35"/>
      <c r="DWW960" s="34"/>
      <c r="DXD960" s="35"/>
      <c r="DXE960" s="34"/>
      <c r="DXL960" s="35"/>
      <c r="DXM960" s="34"/>
      <c r="DXT960" s="35"/>
      <c r="DXU960" s="34"/>
      <c r="DYB960" s="35"/>
      <c r="DYC960" s="34"/>
      <c r="DYJ960" s="35"/>
      <c r="DYK960" s="34"/>
      <c r="DYR960" s="35"/>
      <c r="DYS960" s="34"/>
      <c r="DYZ960" s="35"/>
      <c r="DZA960" s="34"/>
      <c r="DZH960" s="35"/>
      <c r="DZI960" s="34"/>
      <c r="DZP960" s="35"/>
      <c r="DZQ960" s="34"/>
      <c r="DZX960" s="35"/>
      <c r="DZY960" s="34"/>
      <c r="EAF960" s="35"/>
      <c r="EAG960" s="34"/>
      <c r="EAN960" s="35"/>
      <c r="EAO960" s="34"/>
      <c r="EAV960" s="35"/>
      <c r="EAW960" s="34"/>
      <c r="EBD960" s="35"/>
      <c r="EBE960" s="34"/>
      <c r="EBL960" s="35"/>
      <c r="EBM960" s="34"/>
      <c r="EBT960" s="35"/>
      <c r="EBU960" s="34"/>
      <c r="ECB960" s="35"/>
      <c r="ECC960" s="34"/>
      <c r="ECJ960" s="35"/>
      <c r="ECK960" s="34"/>
      <c r="ECR960" s="35"/>
      <c r="ECS960" s="34"/>
      <c r="ECZ960" s="35"/>
      <c r="EDA960" s="34"/>
      <c r="EDH960" s="35"/>
      <c r="EDI960" s="34"/>
      <c r="EDP960" s="35"/>
      <c r="EDQ960" s="34"/>
      <c r="EDX960" s="35"/>
      <c r="EDY960" s="34"/>
      <c r="EEF960" s="35"/>
      <c r="EEG960" s="34"/>
      <c r="EEN960" s="35"/>
      <c r="EEO960" s="34"/>
      <c r="EEV960" s="35"/>
      <c r="EEW960" s="34"/>
      <c r="EFD960" s="35"/>
      <c r="EFE960" s="34"/>
      <c r="EFL960" s="35"/>
      <c r="EFM960" s="34"/>
      <c r="EFT960" s="35"/>
      <c r="EFU960" s="34"/>
      <c r="EGB960" s="35"/>
      <c r="EGC960" s="34"/>
      <c r="EGJ960" s="35"/>
      <c r="EGK960" s="34"/>
      <c r="EGR960" s="35"/>
      <c r="EGS960" s="34"/>
      <c r="EGZ960" s="35"/>
      <c r="EHA960" s="34"/>
      <c r="EHH960" s="35"/>
      <c r="EHI960" s="34"/>
      <c r="EHP960" s="35"/>
      <c r="EHQ960" s="34"/>
      <c r="EHX960" s="35"/>
      <c r="EHY960" s="34"/>
      <c r="EIF960" s="35"/>
      <c r="EIG960" s="34"/>
      <c r="EIN960" s="35"/>
      <c r="EIO960" s="34"/>
      <c r="EIV960" s="35"/>
      <c r="EIW960" s="34"/>
      <c r="EJD960" s="35"/>
      <c r="EJE960" s="34"/>
      <c r="EJL960" s="35"/>
      <c r="EJM960" s="34"/>
      <c r="EJT960" s="35"/>
      <c r="EJU960" s="34"/>
      <c r="EKB960" s="35"/>
      <c r="EKC960" s="34"/>
      <c r="EKJ960" s="35"/>
      <c r="EKK960" s="34"/>
      <c r="EKR960" s="35"/>
      <c r="EKS960" s="34"/>
      <c r="EKZ960" s="35"/>
      <c r="ELA960" s="34"/>
      <c r="ELH960" s="35"/>
      <c r="ELI960" s="34"/>
      <c r="ELP960" s="35"/>
      <c r="ELQ960" s="34"/>
      <c r="ELX960" s="35"/>
      <c r="ELY960" s="34"/>
      <c r="EMF960" s="35"/>
      <c r="EMG960" s="34"/>
      <c r="EMN960" s="35"/>
      <c r="EMO960" s="34"/>
      <c r="EMV960" s="35"/>
      <c r="EMW960" s="34"/>
      <c r="END960" s="35"/>
      <c r="ENE960" s="34"/>
      <c r="ENL960" s="35"/>
      <c r="ENM960" s="34"/>
      <c r="ENT960" s="35"/>
      <c r="ENU960" s="34"/>
      <c r="EOB960" s="35"/>
      <c r="EOC960" s="34"/>
      <c r="EOJ960" s="35"/>
      <c r="EOK960" s="34"/>
      <c r="EOR960" s="35"/>
      <c r="EOS960" s="34"/>
      <c r="EOZ960" s="35"/>
      <c r="EPA960" s="34"/>
      <c r="EPH960" s="35"/>
      <c r="EPI960" s="34"/>
      <c r="EPP960" s="35"/>
      <c r="EPQ960" s="34"/>
      <c r="EPX960" s="35"/>
      <c r="EPY960" s="34"/>
      <c r="EQF960" s="35"/>
      <c r="EQG960" s="34"/>
      <c r="EQN960" s="35"/>
      <c r="EQO960" s="34"/>
      <c r="EQV960" s="35"/>
      <c r="EQW960" s="34"/>
      <c r="ERD960" s="35"/>
      <c r="ERE960" s="34"/>
      <c r="ERL960" s="35"/>
      <c r="ERM960" s="34"/>
      <c r="ERT960" s="35"/>
      <c r="ERU960" s="34"/>
      <c r="ESB960" s="35"/>
      <c r="ESC960" s="34"/>
      <c r="ESJ960" s="35"/>
      <c r="ESK960" s="34"/>
      <c r="ESR960" s="35"/>
      <c r="ESS960" s="34"/>
      <c r="ESZ960" s="35"/>
      <c r="ETA960" s="34"/>
      <c r="ETH960" s="35"/>
      <c r="ETI960" s="34"/>
      <c r="ETP960" s="35"/>
      <c r="ETQ960" s="34"/>
      <c r="ETX960" s="35"/>
      <c r="ETY960" s="34"/>
      <c r="EUF960" s="35"/>
      <c r="EUG960" s="34"/>
      <c r="EUN960" s="35"/>
      <c r="EUO960" s="34"/>
      <c r="EUV960" s="35"/>
      <c r="EUW960" s="34"/>
      <c r="EVD960" s="35"/>
      <c r="EVE960" s="34"/>
      <c r="EVL960" s="35"/>
      <c r="EVM960" s="34"/>
      <c r="EVT960" s="35"/>
      <c r="EVU960" s="34"/>
      <c r="EWB960" s="35"/>
      <c r="EWC960" s="34"/>
      <c r="EWJ960" s="35"/>
      <c r="EWK960" s="34"/>
      <c r="EWR960" s="35"/>
      <c r="EWS960" s="34"/>
      <c r="EWZ960" s="35"/>
      <c r="EXA960" s="34"/>
      <c r="EXH960" s="35"/>
      <c r="EXI960" s="34"/>
      <c r="EXP960" s="35"/>
      <c r="EXQ960" s="34"/>
      <c r="EXX960" s="35"/>
      <c r="EXY960" s="34"/>
      <c r="EYF960" s="35"/>
      <c r="EYG960" s="34"/>
      <c r="EYN960" s="35"/>
      <c r="EYO960" s="34"/>
      <c r="EYV960" s="35"/>
      <c r="EYW960" s="34"/>
      <c r="EZD960" s="35"/>
      <c r="EZE960" s="34"/>
      <c r="EZL960" s="35"/>
      <c r="EZM960" s="34"/>
      <c r="EZT960" s="35"/>
      <c r="EZU960" s="34"/>
      <c r="FAB960" s="35"/>
      <c r="FAC960" s="34"/>
      <c r="FAJ960" s="35"/>
      <c r="FAK960" s="34"/>
      <c r="FAR960" s="35"/>
      <c r="FAS960" s="34"/>
      <c r="FAZ960" s="35"/>
      <c r="FBA960" s="34"/>
      <c r="FBH960" s="35"/>
      <c r="FBI960" s="34"/>
      <c r="FBP960" s="35"/>
      <c r="FBQ960" s="34"/>
      <c r="FBX960" s="35"/>
      <c r="FBY960" s="34"/>
      <c r="FCF960" s="35"/>
      <c r="FCG960" s="34"/>
      <c r="FCN960" s="35"/>
      <c r="FCO960" s="34"/>
      <c r="FCV960" s="35"/>
      <c r="FCW960" s="34"/>
      <c r="FDD960" s="35"/>
      <c r="FDE960" s="34"/>
      <c r="FDL960" s="35"/>
      <c r="FDM960" s="34"/>
      <c r="FDT960" s="35"/>
      <c r="FDU960" s="34"/>
      <c r="FEB960" s="35"/>
      <c r="FEC960" s="34"/>
      <c r="FEJ960" s="35"/>
      <c r="FEK960" s="34"/>
      <c r="FER960" s="35"/>
      <c r="FES960" s="34"/>
      <c r="FEZ960" s="35"/>
      <c r="FFA960" s="34"/>
      <c r="FFH960" s="35"/>
      <c r="FFI960" s="34"/>
      <c r="FFP960" s="35"/>
      <c r="FFQ960" s="34"/>
      <c r="FFX960" s="35"/>
      <c r="FFY960" s="34"/>
      <c r="FGF960" s="35"/>
      <c r="FGG960" s="34"/>
      <c r="FGN960" s="35"/>
      <c r="FGO960" s="34"/>
      <c r="FGV960" s="35"/>
      <c r="FGW960" s="34"/>
      <c r="FHD960" s="35"/>
      <c r="FHE960" s="34"/>
      <c r="FHL960" s="35"/>
      <c r="FHM960" s="34"/>
      <c r="FHT960" s="35"/>
      <c r="FHU960" s="34"/>
      <c r="FIB960" s="35"/>
      <c r="FIC960" s="34"/>
      <c r="FIJ960" s="35"/>
      <c r="FIK960" s="34"/>
      <c r="FIR960" s="35"/>
      <c r="FIS960" s="34"/>
      <c r="FIZ960" s="35"/>
      <c r="FJA960" s="34"/>
      <c r="FJH960" s="35"/>
      <c r="FJI960" s="34"/>
      <c r="FJP960" s="35"/>
      <c r="FJQ960" s="34"/>
      <c r="FJX960" s="35"/>
      <c r="FJY960" s="34"/>
      <c r="FKF960" s="35"/>
      <c r="FKG960" s="34"/>
      <c r="FKN960" s="35"/>
      <c r="FKO960" s="34"/>
      <c r="FKV960" s="35"/>
      <c r="FKW960" s="34"/>
      <c r="FLD960" s="35"/>
      <c r="FLE960" s="34"/>
      <c r="FLL960" s="35"/>
      <c r="FLM960" s="34"/>
      <c r="FLT960" s="35"/>
      <c r="FLU960" s="34"/>
      <c r="FMB960" s="35"/>
      <c r="FMC960" s="34"/>
      <c r="FMJ960" s="35"/>
      <c r="FMK960" s="34"/>
      <c r="FMR960" s="35"/>
      <c r="FMS960" s="34"/>
      <c r="FMZ960" s="35"/>
      <c r="FNA960" s="34"/>
      <c r="FNH960" s="35"/>
      <c r="FNI960" s="34"/>
      <c r="FNP960" s="35"/>
      <c r="FNQ960" s="34"/>
      <c r="FNX960" s="35"/>
      <c r="FNY960" s="34"/>
      <c r="FOF960" s="35"/>
      <c r="FOG960" s="34"/>
      <c r="FON960" s="35"/>
      <c r="FOO960" s="34"/>
      <c r="FOV960" s="35"/>
      <c r="FOW960" s="34"/>
      <c r="FPD960" s="35"/>
      <c r="FPE960" s="34"/>
      <c r="FPL960" s="35"/>
      <c r="FPM960" s="34"/>
      <c r="FPT960" s="35"/>
      <c r="FPU960" s="34"/>
      <c r="FQB960" s="35"/>
      <c r="FQC960" s="34"/>
      <c r="FQJ960" s="35"/>
      <c r="FQK960" s="34"/>
      <c r="FQR960" s="35"/>
      <c r="FQS960" s="34"/>
      <c r="FQZ960" s="35"/>
      <c r="FRA960" s="34"/>
      <c r="FRH960" s="35"/>
      <c r="FRI960" s="34"/>
      <c r="FRP960" s="35"/>
      <c r="FRQ960" s="34"/>
      <c r="FRX960" s="35"/>
      <c r="FRY960" s="34"/>
      <c r="FSF960" s="35"/>
      <c r="FSG960" s="34"/>
      <c r="FSN960" s="35"/>
      <c r="FSO960" s="34"/>
      <c r="FSV960" s="35"/>
      <c r="FSW960" s="34"/>
      <c r="FTD960" s="35"/>
      <c r="FTE960" s="34"/>
      <c r="FTL960" s="35"/>
      <c r="FTM960" s="34"/>
      <c r="FTT960" s="35"/>
      <c r="FTU960" s="34"/>
      <c r="FUB960" s="35"/>
      <c r="FUC960" s="34"/>
      <c r="FUJ960" s="35"/>
      <c r="FUK960" s="34"/>
      <c r="FUR960" s="35"/>
      <c r="FUS960" s="34"/>
      <c r="FUZ960" s="35"/>
      <c r="FVA960" s="34"/>
      <c r="FVH960" s="35"/>
      <c r="FVI960" s="34"/>
      <c r="FVP960" s="35"/>
      <c r="FVQ960" s="34"/>
      <c r="FVX960" s="35"/>
      <c r="FVY960" s="34"/>
      <c r="FWF960" s="35"/>
      <c r="FWG960" s="34"/>
      <c r="FWN960" s="35"/>
      <c r="FWO960" s="34"/>
      <c r="FWV960" s="35"/>
      <c r="FWW960" s="34"/>
      <c r="FXD960" s="35"/>
      <c r="FXE960" s="34"/>
      <c r="FXL960" s="35"/>
      <c r="FXM960" s="34"/>
      <c r="FXT960" s="35"/>
      <c r="FXU960" s="34"/>
      <c r="FYB960" s="35"/>
      <c r="FYC960" s="34"/>
      <c r="FYJ960" s="35"/>
      <c r="FYK960" s="34"/>
      <c r="FYR960" s="35"/>
      <c r="FYS960" s="34"/>
      <c r="FYZ960" s="35"/>
      <c r="FZA960" s="34"/>
      <c r="FZH960" s="35"/>
      <c r="FZI960" s="34"/>
      <c r="FZP960" s="35"/>
      <c r="FZQ960" s="34"/>
      <c r="FZX960" s="35"/>
      <c r="FZY960" s="34"/>
      <c r="GAF960" s="35"/>
      <c r="GAG960" s="34"/>
      <c r="GAN960" s="35"/>
      <c r="GAO960" s="34"/>
      <c r="GAV960" s="35"/>
      <c r="GAW960" s="34"/>
      <c r="GBD960" s="35"/>
      <c r="GBE960" s="34"/>
      <c r="GBL960" s="35"/>
      <c r="GBM960" s="34"/>
      <c r="GBT960" s="35"/>
      <c r="GBU960" s="34"/>
      <c r="GCB960" s="35"/>
      <c r="GCC960" s="34"/>
      <c r="GCJ960" s="35"/>
      <c r="GCK960" s="34"/>
      <c r="GCR960" s="35"/>
      <c r="GCS960" s="34"/>
      <c r="GCZ960" s="35"/>
      <c r="GDA960" s="34"/>
      <c r="GDH960" s="35"/>
      <c r="GDI960" s="34"/>
      <c r="GDP960" s="35"/>
      <c r="GDQ960" s="34"/>
      <c r="GDX960" s="35"/>
      <c r="GDY960" s="34"/>
      <c r="GEF960" s="35"/>
      <c r="GEG960" s="34"/>
      <c r="GEN960" s="35"/>
      <c r="GEO960" s="34"/>
      <c r="GEV960" s="35"/>
      <c r="GEW960" s="34"/>
      <c r="GFD960" s="35"/>
      <c r="GFE960" s="34"/>
      <c r="GFL960" s="35"/>
      <c r="GFM960" s="34"/>
      <c r="GFT960" s="35"/>
      <c r="GFU960" s="34"/>
      <c r="GGB960" s="35"/>
      <c r="GGC960" s="34"/>
      <c r="GGJ960" s="35"/>
      <c r="GGK960" s="34"/>
      <c r="GGR960" s="35"/>
      <c r="GGS960" s="34"/>
      <c r="GGZ960" s="35"/>
      <c r="GHA960" s="34"/>
      <c r="GHH960" s="35"/>
      <c r="GHI960" s="34"/>
      <c r="GHP960" s="35"/>
      <c r="GHQ960" s="34"/>
      <c r="GHX960" s="35"/>
      <c r="GHY960" s="34"/>
      <c r="GIF960" s="35"/>
      <c r="GIG960" s="34"/>
      <c r="GIN960" s="35"/>
      <c r="GIO960" s="34"/>
      <c r="GIV960" s="35"/>
      <c r="GIW960" s="34"/>
      <c r="GJD960" s="35"/>
      <c r="GJE960" s="34"/>
      <c r="GJL960" s="35"/>
      <c r="GJM960" s="34"/>
      <c r="GJT960" s="35"/>
      <c r="GJU960" s="34"/>
      <c r="GKB960" s="35"/>
      <c r="GKC960" s="34"/>
      <c r="GKJ960" s="35"/>
      <c r="GKK960" s="34"/>
      <c r="GKR960" s="35"/>
      <c r="GKS960" s="34"/>
      <c r="GKZ960" s="35"/>
      <c r="GLA960" s="34"/>
      <c r="GLH960" s="35"/>
      <c r="GLI960" s="34"/>
      <c r="GLP960" s="35"/>
      <c r="GLQ960" s="34"/>
      <c r="GLX960" s="35"/>
      <c r="GLY960" s="34"/>
      <c r="GMF960" s="35"/>
      <c r="GMG960" s="34"/>
      <c r="GMN960" s="35"/>
      <c r="GMO960" s="34"/>
      <c r="GMV960" s="35"/>
      <c r="GMW960" s="34"/>
      <c r="GND960" s="35"/>
      <c r="GNE960" s="34"/>
      <c r="GNL960" s="35"/>
      <c r="GNM960" s="34"/>
      <c r="GNT960" s="35"/>
      <c r="GNU960" s="34"/>
      <c r="GOB960" s="35"/>
      <c r="GOC960" s="34"/>
      <c r="GOJ960" s="35"/>
      <c r="GOK960" s="34"/>
      <c r="GOR960" s="35"/>
      <c r="GOS960" s="34"/>
      <c r="GOZ960" s="35"/>
      <c r="GPA960" s="34"/>
      <c r="GPH960" s="35"/>
      <c r="GPI960" s="34"/>
      <c r="GPP960" s="35"/>
      <c r="GPQ960" s="34"/>
      <c r="GPX960" s="35"/>
      <c r="GPY960" s="34"/>
      <c r="GQF960" s="35"/>
      <c r="GQG960" s="34"/>
      <c r="GQN960" s="35"/>
      <c r="GQO960" s="34"/>
      <c r="GQV960" s="35"/>
      <c r="GQW960" s="34"/>
      <c r="GRD960" s="35"/>
      <c r="GRE960" s="34"/>
      <c r="GRL960" s="35"/>
      <c r="GRM960" s="34"/>
      <c r="GRT960" s="35"/>
      <c r="GRU960" s="34"/>
      <c r="GSB960" s="35"/>
      <c r="GSC960" s="34"/>
      <c r="GSJ960" s="35"/>
      <c r="GSK960" s="34"/>
      <c r="GSR960" s="35"/>
      <c r="GSS960" s="34"/>
      <c r="GSZ960" s="35"/>
      <c r="GTA960" s="34"/>
      <c r="GTH960" s="35"/>
      <c r="GTI960" s="34"/>
      <c r="GTP960" s="35"/>
      <c r="GTQ960" s="34"/>
      <c r="GTX960" s="35"/>
      <c r="GTY960" s="34"/>
      <c r="GUF960" s="35"/>
      <c r="GUG960" s="34"/>
      <c r="GUN960" s="35"/>
      <c r="GUO960" s="34"/>
      <c r="GUV960" s="35"/>
      <c r="GUW960" s="34"/>
      <c r="GVD960" s="35"/>
      <c r="GVE960" s="34"/>
      <c r="GVL960" s="35"/>
      <c r="GVM960" s="34"/>
      <c r="GVT960" s="35"/>
      <c r="GVU960" s="34"/>
      <c r="GWB960" s="35"/>
      <c r="GWC960" s="34"/>
      <c r="GWJ960" s="35"/>
      <c r="GWK960" s="34"/>
      <c r="GWR960" s="35"/>
      <c r="GWS960" s="34"/>
      <c r="GWZ960" s="35"/>
      <c r="GXA960" s="34"/>
      <c r="GXH960" s="35"/>
      <c r="GXI960" s="34"/>
      <c r="GXP960" s="35"/>
      <c r="GXQ960" s="34"/>
      <c r="GXX960" s="35"/>
      <c r="GXY960" s="34"/>
      <c r="GYF960" s="35"/>
      <c r="GYG960" s="34"/>
      <c r="GYN960" s="35"/>
      <c r="GYO960" s="34"/>
      <c r="GYV960" s="35"/>
      <c r="GYW960" s="34"/>
      <c r="GZD960" s="35"/>
      <c r="GZE960" s="34"/>
      <c r="GZL960" s="35"/>
      <c r="GZM960" s="34"/>
      <c r="GZT960" s="35"/>
      <c r="GZU960" s="34"/>
      <c r="HAB960" s="35"/>
      <c r="HAC960" s="34"/>
      <c r="HAJ960" s="35"/>
      <c r="HAK960" s="34"/>
      <c r="HAR960" s="35"/>
      <c r="HAS960" s="34"/>
      <c r="HAZ960" s="35"/>
      <c r="HBA960" s="34"/>
      <c r="HBH960" s="35"/>
      <c r="HBI960" s="34"/>
      <c r="HBP960" s="35"/>
      <c r="HBQ960" s="34"/>
      <c r="HBX960" s="35"/>
      <c r="HBY960" s="34"/>
      <c r="HCF960" s="35"/>
      <c r="HCG960" s="34"/>
      <c r="HCN960" s="35"/>
      <c r="HCO960" s="34"/>
      <c r="HCV960" s="35"/>
      <c r="HCW960" s="34"/>
      <c r="HDD960" s="35"/>
      <c r="HDE960" s="34"/>
      <c r="HDL960" s="35"/>
      <c r="HDM960" s="34"/>
      <c r="HDT960" s="35"/>
      <c r="HDU960" s="34"/>
      <c r="HEB960" s="35"/>
      <c r="HEC960" s="34"/>
      <c r="HEJ960" s="35"/>
      <c r="HEK960" s="34"/>
      <c r="HER960" s="35"/>
      <c r="HES960" s="34"/>
      <c r="HEZ960" s="35"/>
      <c r="HFA960" s="34"/>
      <c r="HFH960" s="35"/>
      <c r="HFI960" s="34"/>
      <c r="HFP960" s="35"/>
      <c r="HFQ960" s="34"/>
      <c r="HFX960" s="35"/>
      <c r="HFY960" s="34"/>
      <c r="HGF960" s="35"/>
      <c r="HGG960" s="34"/>
      <c r="HGN960" s="35"/>
      <c r="HGO960" s="34"/>
      <c r="HGV960" s="35"/>
      <c r="HGW960" s="34"/>
      <c r="HHD960" s="35"/>
      <c r="HHE960" s="34"/>
      <c r="HHL960" s="35"/>
      <c r="HHM960" s="34"/>
      <c r="HHT960" s="35"/>
      <c r="HHU960" s="34"/>
      <c r="HIB960" s="35"/>
      <c r="HIC960" s="34"/>
      <c r="HIJ960" s="35"/>
      <c r="HIK960" s="34"/>
      <c r="HIR960" s="35"/>
      <c r="HIS960" s="34"/>
      <c r="HIZ960" s="35"/>
      <c r="HJA960" s="34"/>
      <c r="HJH960" s="35"/>
      <c r="HJI960" s="34"/>
      <c r="HJP960" s="35"/>
      <c r="HJQ960" s="34"/>
      <c r="HJX960" s="35"/>
      <c r="HJY960" s="34"/>
      <c r="HKF960" s="35"/>
      <c r="HKG960" s="34"/>
      <c r="HKN960" s="35"/>
      <c r="HKO960" s="34"/>
      <c r="HKV960" s="35"/>
      <c r="HKW960" s="34"/>
      <c r="HLD960" s="35"/>
      <c r="HLE960" s="34"/>
      <c r="HLL960" s="35"/>
      <c r="HLM960" s="34"/>
      <c r="HLT960" s="35"/>
      <c r="HLU960" s="34"/>
      <c r="HMB960" s="35"/>
      <c r="HMC960" s="34"/>
      <c r="HMJ960" s="35"/>
      <c r="HMK960" s="34"/>
      <c r="HMR960" s="35"/>
      <c r="HMS960" s="34"/>
      <c r="HMZ960" s="35"/>
      <c r="HNA960" s="34"/>
      <c r="HNH960" s="35"/>
      <c r="HNI960" s="34"/>
      <c r="HNP960" s="35"/>
      <c r="HNQ960" s="34"/>
      <c r="HNX960" s="35"/>
      <c r="HNY960" s="34"/>
      <c r="HOF960" s="35"/>
      <c r="HOG960" s="34"/>
      <c r="HON960" s="35"/>
      <c r="HOO960" s="34"/>
      <c r="HOV960" s="35"/>
      <c r="HOW960" s="34"/>
      <c r="HPD960" s="35"/>
      <c r="HPE960" s="34"/>
      <c r="HPL960" s="35"/>
      <c r="HPM960" s="34"/>
      <c r="HPT960" s="35"/>
      <c r="HPU960" s="34"/>
      <c r="HQB960" s="35"/>
      <c r="HQC960" s="34"/>
      <c r="HQJ960" s="35"/>
      <c r="HQK960" s="34"/>
      <c r="HQR960" s="35"/>
      <c r="HQS960" s="34"/>
      <c r="HQZ960" s="35"/>
      <c r="HRA960" s="34"/>
      <c r="HRH960" s="35"/>
      <c r="HRI960" s="34"/>
      <c r="HRP960" s="35"/>
      <c r="HRQ960" s="34"/>
      <c r="HRX960" s="35"/>
      <c r="HRY960" s="34"/>
      <c r="HSF960" s="35"/>
      <c r="HSG960" s="34"/>
      <c r="HSN960" s="35"/>
      <c r="HSO960" s="34"/>
      <c r="HSV960" s="35"/>
      <c r="HSW960" s="34"/>
      <c r="HTD960" s="35"/>
      <c r="HTE960" s="34"/>
      <c r="HTL960" s="35"/>
      <c r="HTM960" s="34"/>
      <c r="HTT960" s="35"/>
      <c r="HTU960" s="34"/>
      <c r="HUB960" s="35"/>
      <c r="HUC960" s="34"/>
      <c r="HUJ960" s="35"/>
      <c r="HUK960" s="34"/>
      <c r="HUR960" s="35"/>
      <c r="HUS960" s="34"/>
      <c r="HUZ960" s="35"/>
      <c r="HVA960" s="34"/>
      <c r="HVH960" s="35"/>
      <c r="HVI960" s="34"/>
      <c r="HVP960" s="35"/>
      <c r="HVQ960" s="34"/>
      <c r="HVX960" s="35"/>
      <c r="HVY960" s="34"/>
      <c r="HWF960" s="35"/>
      <c r="HWG960" s="34"/>
      <c r="HWN960" s="35"/>
      <c r="HWO960" s="34"/>
      <c r="HWV960" s="35"/>
      <c r="HWW960" s="34"/>
      <c r="HXD960" s="35"/>
      <c r="HXE960" s="34"/>
      <c r="HXL960" s="35"/>
      <c r="HXM960" s="34"/>
      <c r="HXT960" s="35"/>
      <c r="HXU960" s="34"/>
      <c r="HYB960" s="35"/>
      <c r="HYC960" s="34"/>
      <c r="HYJ960" s="35"/>
      <c r="HYK960" s="34"/>
      <c r="HYR960" s="35"/>
      <c r="HYS960" s="34"/>
      <c r="HYZ960" s="35"/>
      <c r="HZA960" s="34"/>
      <c r="HZH960" s="35"/>
      <c r="HZI960" s="34"/>
      <c r="HZP960" s="35"/>
      <c r="HZQ960" s="34"/>
      <c r="HZX960" s="35"/>
      <c r="HZY960" s="34"/>
      <c r="IAF960" s="35"/>
      <c r="IAG960" s="34"/>
      <c r="IAN960" s="35"/>
      <c r="IAO960" s="34"/>
      <c r="IAV960" s="35"/>
      <c r="IAW960" s="34"/>
      <c r="IBD960" s="35"/>
      <c r="IBE960" s="34"/>
      <c r="IBL960" s="35"/>
      <c r="IBM960" s="34"/>
      <c r="IBT960" s="35"/>
      <c r="IBU960" s="34"/>
      <c r="ICB960" s="35"/>
      <c r="ICC960" s="34"/>
      <c r="ICJ960" s="35"/>
      <c r="ICK960" s="34"/>
      <c r="ICR960" s="35"/>
      <c r="ICS960" s="34"/>
      <c r="ICZ960" s="35"/>
      <c r="IDA960" s="34"/>
      <c r="IDH960" s="35"/>
      <c r="IDI960" s="34"/>
      <c r="IDP960" s="35"/>
      <c r="IDQ960" s="34"/>
      <c r="IDX960" s="35"/>
      <c r="IDY960" s="34"/>
      <c r="IEF960" s="35"/>
      <c r="IEG960" s="34"/>
      <c r="IEN960" s="35"/>
      <c r="IEO960" s="34"/>
      <c r="IEV960" s="35"/>
      <c r="IEW960" s="34"/>
      <c r="IFD960" s="35"/>
      <c r="IFE960" s="34"/>
      <c r="IFL960" s="35"/>
      <c r="IFM960" s="34"/>
      <c r="IFT960" s="35"/>
      <c r="IFU960" s="34"/>
      <c r="IGB960" s="35"/>
      <c r="IGC960" s="34"/>
      <c r="IGJ960" s="35"/>
      <c r="IGK960" s="34"/>
      <c r="IGR960" s="35"/>
      <c r="IGS960" s="34"/>
      <c r="IGZ960" s="35"/>
      <c r="IHA960" s="34"/>
      <c r="IHH960" s="35"/>
      <c r="IHI960" s="34"/>
      <c r="IHP960" s="35"/>
      <c r="IHQ960" s="34"/>
      <c r="IHX960" s="35"/>
      <c r="IHY960" s="34"/>
      <c r="IIF960" s="35"/>
      <c r="IIG960" s="34"/>
      <c r="IIN960" s="35"/>
      <c r="IIO960" s="34"/>
      <c r="IIV960" s="35"/>
      <c r="IIW960" s="34"/>
      <c r="IJD960" s="35"/>
      <c r="IJE960" s="34"/>
      <c r="IJL960" s="35"/>
      <c r="IJM960" s="34"/>
      <c r="IJT960" s="35"/>
      <c r="IJU960" s="34"/>
      <c r="IKB960" s="35"/>
      <c r="IKC960" s="34"/>
      <c r="IKJ960" s="35"/>
      <c r="IKK960" s="34"/>
      <c r="IKR960" s="35"/>
      <c r="IKS960" s="34"/>
      <c r="IKZ960" s="35"/>
      <c r="ILA960" s="34"/>
      <c r="ILH960" s="35"/>
      <c r="ILI960" s="34"/>
      <c r="ILP960" s="35"/>
      <c r="ILQ960" s="34"/>
      <c r="ILX960" s="35"/>
      <c r="ILY960" s="34"/>
      <c r="IMF960" s="35"/>
      <c r="IMG960" s="34"/>
      <c r="IMN960" s="35"/>
      <c r="IMO960" s="34"/>
      <c r="IMV960" s="35"/>
      <c r="IMW960" s="34"/>
      <c r="IND960" s="35"/>
      <c r="INE960" s="34"/>
      <c r="INL960" s="35"/>
      <c r="INM960" s="34"/>
      <c r="INT960" s="35"/>
      <c r="INU960" s="34"/>
      <c r="IOB960" s="35"/>
      <c r="IOC960" s="34"/>
      <c r="IOJ960" s="35"/>
      <c r="IOK960" s="34"/>
      <c r="IOR960" s="35"/>
      <c r="IOS960" s="34"/>
      <c r="IOZ960" s="35"/>
      <c r="IPA960" s="34"/>
      <c r="IPH960" s="35"/>
      <c r="IPI960" s="34"/>
      <c r="IPP960" s="35"/>
      <c r="IPQ960" s="34"/>
      <c r="IPX960" s="35"/>
      <c r="IPY960" s="34"/>
      <c r="IQF960" s="35"/>
      <c r="IQG960" s="34"/>
      <c r="IQN960" s="35"/>
      <c r="IQO960" s="34"/>
      <c r="IQV960" s="35"/>
      <c r="IQW960" s="34"/>
      <c r="IRD960" s="35"/>
      <c r="IRE960" s="34"/>
      <c r="IRL960" s="35"/>
      <c r="IRM960" s="34"/>
      <c r="IRT960" s="35"/>
      <c r="IRU960" s="34"/>
      <c r="ISB960" s="35"/>
      <c r="ISC960" s="34"/>
      <c r="ISJ960" s="35"/>
      <c r="ISK960" s="34"/>
      <c r="ISR960" s="35"/>
      <c r="ISS960" s="34"/>
      <c r="ISZ960" s="35"/>
      <c r="ITA960" s="34"/>
      <c r="ITH960" s="35"/>
      <c r="ITI960" s="34"/>
      <c r="ITP960" s="35"/>
      <c r="ITQ960" s="34"/>
      <c r="ITX960" s="35"/>
      <c r="ITY960" s="34"/>
      <c r="IUF960" s="35"/>
      <c r="IUG960" s="34"/>
      <c r="IUN960" s="35"/>
      <c r="IUO960" s="34"/>
      <c r="IUV960" s="35"/>
      <c r="IUW960" s="34"/>
      <c r="IVD960" s="35"/>
      <c r="IVE960" s="34"/>
      <c r="IVL960" s="35"/>
      <c r="IVM960" s="34"/>
      <c r="IVT960" s="35"/>
      <c r="IVU960" s="34"/>
      <c r="IWB960" s="35"/>
      <c r="IWC960" s="34"/>
      <c r="IWJ960" s="35"/>
      <c r="IWK960" s="34"/>
      <c r="IWR960" s="35"/>
      <c r="IWS960" s="34"/>
      <c r="IWZ960" s="35"/>
      <c r="IXA960" s="34"/>
      <c r="IXH960" s="35"/>
      <c r="IXI960" s="34"/>
      <c r="IXP960" s="35"/>
      <c r="IXQ960" s="34"/>
      <c r="IXX960" s="35"/>
      <c r="IXY960" s="34"/>
      <c r="IYF960" s="35"/>
      <c r="IYG960" s="34"/>
      <c r="IYN960" s="35"/>
      <c r="IYO960" s="34"/>
      <c r="IYV960" s="35"/>
      <c r="IYW960" s="34"/>
      <c r="IZD960" s="35"/>
      <c r="IZE960" s="34"/>
      <c r="IZL960" s="35"/>
      <c r="IZM960" s="34"/>
      <c r="IZT960" s="35"/>
      <c r="IZU960" s="34"/>
      <c r="JAB960" s="35"/>
      <c r="JAC960" s="34"/>
      <c r="JAJ960" s="35"/>
      <c r="JAK960" s="34"/>
      <c r="JAR960" s="35"/>
      <c r="JAS960" s="34"/>
      <c r="JAZ960" s="35"/>
      <c r="JBA960" s="34"/>
      <c r="JBH960" s="35"/>
      <c r="JBI960" s="34"/>
      <c r="JBP960" s="35"/>
      <c r="JBQ960" s="34"/>
      <c r="JBX960" s="35"/>
      <c r="JBY960" s="34"/>
      <c r="JCF960" s="35"/>
      <c r="JCG960" s="34"/>
      <c r="JCN960" s="35"/>
      <c r="JCO960" s="34"/>
      <c r="JCV960" s="35"/>
      <c r="JCW960" s="34"/>
      <c r="JDD960" s="35"/>
      <c r="JDE960" s="34"/>
      <c r="JDL960" s="35"/>
      <c r="JDM960" s="34"/>
      <c r="JDT960" s="35"/>
      <c r="JDU960" s="34"/>
      <c r="JEB960" s="35"/>
      <c r="JEC960" s="34"/>
      <c r="JEJ960" s="35"/>
      <c r="JEK960" s="34"/>
      <c r="JER960" s="35"/>
      <c r="JES960" s="34"/>
      <c r="JEZ960" s="35"/>
      <c r="JFA960" s="34"/>
      <c r="JFH960" s="35"/>
      <c r="JFI960" s="34"/>
      <c r="JFP960" s="35"/>
      <c r="JFQ960" s="34"/>
      <c r="JFX960" s="35"/>
      <c r="JFY960" s="34"/>
      <c r="JGF960" s="35"/>
      <c r="JGG960" s="34"/>
      <c r="JGN960" s="35"/>
      <c r="JGO960" s="34"/>
      <c r="JGV960" s="35"/>
      <c r="JGW960" s="34"/>
      <c r="JHD960" s="35"/>
      <c r="JHE960" s="34"/>
      <c r="JHL960" s="35"/>
      <c r="JHM960" s="34"/>
      <c r="JHT960" s="35"/>
      <c r="JHU960" s="34"/>
      <c r="JIB960" s="35"/>
      <c r="JIC960" s="34"/>
      <c r="JIJ960" s="35"/>
      <c r="JIK960" s="34"/>
      <c r="JIR960" s="35"/>
      <c r="JIS960" s="34"/>
      <c r="JIZ960" s="35"/>
      <c r="JJA960" s="34"/>
      <c r="JJH960" s="35"/>
      <c r="JJI960" s="34"/>
      <c r="JJP960" s="35"/>
      <c r="JJQ960" s="34"/>
      <c r="JJX960" s="35"/>
      <c r="JJY960" s="34"/>
      <c r="JKF960" s="35"/>
      <c r="JKG960" s="34"/>
      <c r="JKN960" s="35"/>
      <c r="JKO960" s="34"/>
      <c r="JKV960" s="35"/>
      <c r="JKW960" s="34"/>
      <c r="JLD960" s="35"/>
      <c r="JLE960" s="34"/>
      <c r="JLL960" s="35"/>
      <c r="JLM960" s="34"/>
      <c r="JLT960" s="35"/>
      <c r="JLU960" s="34"/>
      <c r="JMB960" s="35"/>
      <c r="JMC960" s="34"/>
      <c r="JMJ960" s="35"/>
      <c r="JMK960" s="34"/>
      <c r="JMR960" s="35"/>
      <c r="JMS960" s="34"/>
      <c r="JMZ960" s="35"/>
      <c r="JNA960" s="34"/>
      <c r="JNH960" s="35"/>
      <c r="JNI960" s="34"/>
      <c r="JNP960" s="35"/>
      <c r="JNQ960" s="34"/>
      <c r="JNX960" s="35"/>
      <c r="JNY960" s="34"/>
      <c r="JOF960" s="35"/>
      <c r="JOG960" s="34"/>
      <c r="JON960" s="35"/>
      <c r="JOO960" s="34"/>
      <c r="JOV960" s="35"/>
      <c r="JOW960" s="34"/>
      <c r="JPD960" s="35"/>
      <c r="JPE960" s="34"/>
      <c r="JPL960" s="35"/>
      <c r="JPM960" s="34"/>
      <c r="JPT960" s="35"/>
      <c r="JPU960" s="34"/>
      <c r="JQB960" s="35"/>
      <c r="JQC960" s="34"/>
      <c r="JQJ960" s="35"/>
      <c r="JQK960" s="34"/>
      <c r="JQR960" s="35"/>
      <c r="JQS960" s="34"/>
      <c r="JQZ960" s="35"/>
      <c r="JRA960" s="34"/>
      <c r="JRH960" s="35"/>
      <c r="JRI960" s="34"/>
      <c r="JRP960" s="35"/>
      <c r="JRQ960" s="34"/>
      <c r="JRX960" s="35"/>
      <c r="JRY960" s="34"/>
      <c r="JSF960" s="35"/>
      <c r="JSG960" s="34"/>
      <c r="JSN960" s="35"/>
      <c r="JSO960" s="34"/>
      <c r="JSV960" s="35"/>
      <c r="JSW960" s="34"/>
      <c r="JTD960" s="35"/>
      <c r="JTE960" s="34"/>
      <c r="JTL960" s="35"/>
      <c r="JTM960" s="34"/>
      <c r="JTT960" s="35"/>
      <c r="JTU960" s="34"/>
      <c r="JUB960" s="35"/>
      <c r="JUC960" s="34"/>
      <c r="JUJ960" s="35"/>
      <c r="JUK960" s="34"/>
      <c r="JUR960" s="35"/>
      <c r="JUS960" s="34"/>
      <c r="JUZ960" s="35"/>
      <c r="JVA960" s="34"/>
      <c r="JVH960" s="35"/>
      <c r="JVI960" s="34"/>
      <c r="JVP960" s="35"/>
      <c r="JVQ960" s="34"/>
      <c r="JVX960" s="35"/>
      <c r="JVY960" s="34"/>
      <c r="JWF960" s="35"/>
      <c r="JWG960" s="34"/>
      <c r="JWN960" s="35"/>
      <c r="JWO960" s="34"/>
      <c r="JWV960" s="35"/>
      <c r="JWW960" s="34"/>
      <c r="JXD960" s="35"/>
      <c r="JXE960" s="34"/>
      <c r="JXL960" s="35"/>
      <c r="JXM960" s="34"/>
      <c r="JXT960" s="35"/>
      <c r="JXU960" s="34"/>
      <c r="JYB960" s="35"/>
      <c r="JYC960" s="34"/>
      <c r="JYJ960" s="35"/>
      <c r="JYK960" s="34"/>
      <c r="JYR960" s="35"/>
      <c r="JYS960" s="34"/>
      <c r="JYZ960" s="35"/>
      <c r="JZA960" s="34"/>
      <c r="JZH960" s="35"/>
      <c r="JZI960" s="34"/>
      <c r="JZP960" s="35"/>
      <c r="JZQ960" s="34"/>
      <c r="JZX960" s="35"/>
      <c r="JZY960" s="34"/>
      <c r="KAF960" s="35"/>
      <c r="KAG960" s="34"/>
      <c r="KAN960" s="35"/>
      <c r="KAO960" s="34"/>
      <c r="KAV960" s="35"/>
      <c r="KAW960" s="34"/>
      <c r="KBD960" s="35"/>
      <c r="KBE960" s="34"/>
      <c r="KBL960" s="35"/>
      <c r="KBM960" s="34"/>
      <c r="KBT960" s="35"/>
      <c r="KBU960" s="34"/>
      <c r="KCB960" s="35"/>
      <c r="KCC960" s="34"/>
      <c r="KCJ960" s="35"/>
      <c r="KCK960" s="34"/>
      <c r="KCR960" s="35"/>
      <c r="KCS960" s="34"/>
      <c r="KCZ960" s="35"/>
      <c r="KDA960" s="34"/>
      <c r="KDH960" s="35"/>
      <c r="KDI960" s="34"/>
      <c r="KDP960" s="35"/>
      <c r="KDQ960" s="34"/>
      <c r="KDX960" s="35"/>
      <c r="KDY960" s="34"/>
      <c r="KEF960" s="35"/>
      <c r="KEG960" s="34"/>
      <c r="KEN960" s="35"/>
      <c r="KEO960" s="34"/>
      <c r="KEV960" s="35"/>
      <c r="KEW960" s="34"/>
      <c r="KFD960" s="35"/>
      <c r="KFE960" s="34"/>
      <c r="KFL960" s="35"/>
      <c r="KFM960" s="34"/>
      <c r="KFT960" s="35"/>
      <c r="KFU960" s="34"/>
      <c r="KGB960" s="35"/>
      <c r="KGC960" s="34"/>
      <c r="KGJ960" s="35"/>
      <c r="KGK960" s="34"/>
      <c r="KGR960" s="35"/>
      <c r="KGS960" s="34"/>
      <c r="KGZ960" s="35"/>
      <c r="KHA960" s="34"/>
      <c r="KHH960" s="35"/>
      <c r="KHI960" s="34"/>
      <c r="KHP960" s="35"/>
      <c r="KHQ960" s="34"/>
      <c r="KHX960" s="35"/>
      <c r="KHY960" s="34"/>
      <c r="KIF960" s="35"/>
      <c r="KIG960" s="34"/>
      <c r="KIN960" s="35"/>
      <c r="KIO960" s="34"/>
      <c r="KIV960" s="35"/>
      <c r="KIW960" s="34"/>
      <c r="KJD960" s="35"/>
      <c r="KJE960" s="34"/>
      <c r="KJL960" s="35"/>
      <c r="KJM960" s="34"/>
      <c r="KJT960" s="35"/>
      <c r="KJU960" s="34"/>
      <c r="KKB960" s="35"/>
      <c r="KKC960" s="34"/>
      <c r="KKJ960" s="35"/>
      <c r="KKK960" s="34"/>
      <c r="KKR960" s="35"/>
      <c r="KKS960" s="34"/>
      <c r="KKZ960" s="35"/>
      <c r="KLA960" s="34"/>
      <c r="KLH960" s="35"/>
      <c r="KLI960" s="34"/>
      <c r="KLP960" s="35"/>
      <c r="KLQ960" s="34"/>
      <c r="KLX960" s="35"/>
      <c r="KLY960" s="34"/>
      <c r="KMF960" s="35"/>
      <c r="KMG960" s="34"/>
      <c r="KMN960" s="35"/>
      <c r="KMO960" s="34"/>
      <c r="KMV960" s="35"/>
      <c r="KMW960" s="34"/>
      <c r="KND960" s="35"/>
      <c r="KNE960" s="34"/>
      <c r="KNL960" s="35"/>
      <c r="KNM960" s="34"/>
      <c r="KNT960" s="35"/>
      <c r="KNU960" s="34"/>
      <c r="KOB960" s="35"/>
      <c r="KOC960" s="34"/>
      <c r="KOJ960" s="35"/>
      <c r="KOK960" s="34"/>
      <c r="KOR960" s="35"/>
      <c r="KOS960" s="34"/>
      <c r="KOZ960" s="35"/>
      <c r="KPA960" s="34"/>
      <c r="KPH960" s="35"/>
      <c r="KPI960" s="34"/>
      <c r="KPP960" s="35"/>
      <c r="KPQ960" s="34"/>
      <c r="KPX960" s="35"/>
      <c r="KPY960" s="34"/>
      <c r="KQF960" s="35"/>
      <c r="KQG960" s="34"/>
      <c r="KQN960" s="35"/>
      <c r="KQO960" s="34"/>
      <c r="KQV960" s="35"/>
      <c r="KQW960" s="34"/>
      <c r="KRD960" s="35"/>
      <c r="KRE960" s="34"/>
      <c r="KRL960" s="35"/>
      <c r="KRM960" s="34"/>
      <c r="KRT960" s="35"/>
      <c r="KRU960" s="34"/>
      <c r="KSB960" s="35"/>
      <c r="KSC960" s="34"/>
      <c r="KSJ960" s="35"/>
      <c r="KSK960" s="34"/>
      <c r="KSR960" s="35"/>
      <c r="KSS960" s="34"/>
      <c r="KSZ960" s="35"/>
      <c r="KTA960" s="34"/>
      <c r="KTH960" s="35"/>
      <c r="KTI960" s="34"/>
      <c r="KTP960" s="35"/>
      <c r="KTQ960" s="34"/>
      <c r="KTX960" s="35"/>
      <c r="KTY960" s="34"/>
      <c r="KUF960" s="35"/>
      <c r="KUG960" s="34"/>
      <c r="KUN960" s="35"/>
      <c r="KUO960" s="34"/>
      <c r="KUV960" s="35"/>
      <c r="KUW960" s="34"/>
      <c r="KVD960" s="35"/>
      <c r="KVE960" s="34"/>
      <c r="KVL960" s="35"/>
      <c r="KVM960" s="34"/>
      <c r="KVT960" s="35"/>
      <c r="KVU960" s="34"/>
      <c r="KWB960" s="35"/>
      <c r="KWC960" s="34"/>
      <c r="KWJ960" s="35"/>
      <c r="KWK960" s="34"/>
      <c r="KWR960" s="35"/>
      <c r="KWS960" s="34"/>
      <c r="KWZ960" s="35"/>
      <c r="KXA960" s="34"/>
      <c r="KXH960" s="35"/>
      <c r="KXI960" s="34"/>
      <c r="KXP960" s="35"/>
      <c r="KXQ960" s="34"/>
      <c r="KXX960" s="35"/>
      <c r="KXY960" s="34"/>
      <c r="KYF960" s="35"/>
      <c r="KYG960" s="34"/>
      <c r="KYN960" s="35"/>
      <c r="KYO960" s="34"/>
      <c r="KYV960" s="35"/>
      <c r="KYW960" s="34"/>
      <c r="KZD960" s="35"/>
      <c r="KZE960" s="34"/>
      <c r="KZL960" s="35"/>
      <c r="KZM960" s="34"/>
      <c r="KZT960" s="35"/>
      <c r="KZU960" s="34"/>
      <c r="LAB960" s="35"/>
      <c r="LAC960" s="34"/>
      <c r="LAJ960" s="35"/>
      <c r="LAK960" s="34"/>
      <c r="LAR960" s="35"/>
      <c r="LAS960" s="34"/>
      <c r="LAZ960" s="35"/>
      <c r="LBA960" s="34"/>
      <c r="LBH960" s="35"/>
      <c r="LBI960" s="34"/>
      <c r="LBP960" s="35"/>
      <c r="LBQ960" s="34"/>
      <c r="LBX960" s="35"/>
      <c r="LBY960" s="34"/>
      <c r="LCF960" s="35"/>
      <c r="LCG960" s="34"/>
      <c r="LCN960" s="35"/>
      <c r="LCO960" s="34"/>
      <c r="LCV960" s="35"/>
      <c r="LCW960" s="34"/>
      <c r="LDD960" s="35"/>
      <c r="LDE960" s="34"/>
      <c r="LDL960" s="35"/>
      <c r="LDM960" s="34"/>
      <c r="LDT960" s="35"/>
      <c r="LDU960" s="34"/>
      <c r="LEB960" s="35"/>
      <c r="LEC960" s="34"/>
      <c r="LEJ960" s="35"/>
      <c r="LEK960" s="34"/>
      <c r="LER960" s="35"/>
      <c r="LES960" s="34"/>
      <c r="LEZ960" s="35"/>
      <c r="LFA960" s="34"/>
      <c r="LFH960" s="35"/>
      <c r="LFI960" s="34"/>
      <c r="LFP960" s="35"/>
      <c r="LFQ960" s="34"/>
      <c r="LFX960" s="35"/>
      <c r="LFY960" s="34"/>
      <c r="LGF960" s="35"/>
      <c r="LGG960" s="34"/>
      <c r="LGN960" s="35"/>
      <c r="LGO960" s="34"/>
      <c r="LGV960" s="35"/>
      <c r="LGW960" s="34"/>
      <c r="LHD960" s="35"/>
      <c r="LHE960" s="34"/>
      <c r="LHL960" s="35"/>
      <c r="LHM960" s="34"/>
      <c r="LHT960" s="35"/>
      <c r="LHU960" s="34"/>
      <c r="LIB960" s="35"/>
      <c r="LIC960" s="34"/>
      <c r="LIJ960" s="35"/>
      <c r="LIK960" s="34"/>
      <c r="LIR960" s="35"/>
      <c r="LIS960" s="34"/>
      <c r="LIZ960" s="35"/>
      <c r="LJA960" s="34"/>
      <c r="LJH960" s="35"/>
      <c r="LJI960" s="34"/>
      <c r="LJP960" s="35"/>
      <c r="LJQ960" s="34"/>
      <c r="LJX960" s="35"/>
      <c r="LJY960" s="34"/>
      <c r="LKF960" s="35"/>
      <c r="LKG960" s="34"/>
      <c r="LKN960" s="35"/>
      <c r="LKO960" s="34"/>
      <c r="LKV960" s="35"/>
      <c r="LKW960" s="34"/>
      <c r="LLD960" s="35"/>
      <c r="LLE960" s="34"/>
      <c r="LLL960" s="35"/>
      <c r="LLM960" s="34"/>
      <c r="LLT960" s="35"/>
      <c r="LLU960" s="34"/>
      <c r="LMB960" s="35"/>
      <c r="LMC960" s="34"/>
      <c r="LMJ960" s="35"/>
      <c r="LMK960" s="34"/>
      <c r="LMR960" s="35"/>
      <c r="LMS960" s="34"/>
      <c r="LMZ960" s="35"/>
      <c r="LNA960" s="34"/>
      <c r="LNH960" s="35"/>
      <c r="LNI960" s="34"/>
      <c r="LNP960" s="35"/>
      <c r="LNQ960" s="34"/>
      <c r="LNX960" s="35"/>
      <c r="LNY960" s="34"/>
      <c r="LOF960" s="35"/>
      <c r="LOG960" s="34"/>
      <c r="LON960" s="35"/>
      <c r="LOO960" s="34"/>
      <c r="LOV960" s="35"/>
      <c r="LOW960" s="34"/>
      <c r="LPD960" s="35"/>
      <c r="LPE960" s="34"/>
      <c r="LPL960" s="35"/>
      <c r="LPM960" s="34"/>
      <c r="LPT960" s="35"/>
      <c r="LPU960" s="34"/>
      <c r="LQB960" s="35"/>
      <c r="LQC960" s="34"/>
      <c r="LQJ960" s="35"/>
      <c r="LQK960" s="34"/>
      <c r="LQR960" s="35"/>
      <c r="LQS960" s="34"/>
      <c r="LQZ960" s="35"/>
      <c r="LRA960" s="34"/>
      <c r="LRH960" s="35"/>
      <c r="LRI960" s="34"/>
      <c r="LRP960" s="35"/>
      <c r="LRQ960" s="34"/>
      <c r="LRX960" s="35"/>
      <c r="LRY960" s="34"/>
      <c r="LSF960" s="35"/>
      <c r="LSG960" s="34"/>
      <c r="LSN960" s="35"/>
      <c r="LSO960" s="34"/>
      <c r="LSV960" s="35"/>
      <c r="LSW960" s="34"/>
      <c r="LTD960" s="35"/>
      <c r="LTE960" s="34"/>
      <c r="LTL960" s="35"/>
      <c r="LTM960" s="34"/>
      <c r="LTT960" s="35"/>
      <c r="LTU960" s="34"/>
      <c r="LUB960" s="35"/>
      <c r="LUC960" s="34"/>
      <c r="LUJ960" s="35"/>
      <c r="LUK960" s="34"/>
      <c r="LUR960" s="35"/>
      <c r="LUS960" s="34"/>
      <c r="LUZ960" s="35"/>
      <c r="LVA960" s="34"/>
      <c r="LVH960" s="35"/>
      <c r="LVI960" s="34"/>
      <c r="LVP960" s="35"/>
      <c r="LVQ960" s="34"/>
      <c r="LVX960" s="35"/>
      <c r="LVY960" s="34"/>
      <c r="LWF960" s="35"/>
      <c r="LWG960" s="34"/>
      <c r="LWN960" s="35"/>
      <c r="LWO960" s="34"/>
      <c r="LWV960" s="35"/>
      <c r="LWW960" s="34"/>
      <c r="LXD960" s="35"/>
      <c r="LXE960" s="34"/>
      <c r="LXL960" s="35"/>
      <c r="LXM960" s="34"/>
      <c r="LXT960" s="35"/>
      <c r="LXU960" s="34"/>
      <c r="LYB960" s="35"/>
      <c r="LYC960" s="34"/>
      <c r="LYJ960" s="35"/>
      <c r="LYK960" s="34"/>
      <c r="LYR960" s="35"/>
      <c r="LYS960" s="34"/>
      <c r="LYZ960" s="35"/>
      <c r="LZA960" s="34"/>
      <c r="LZH960" s="35"/>
      <c r="LZI960" s="34"/>
      <c r="LZP960" s="35"/>
      <c r="LZQ960" s="34"/>
      <c r="LZX960" s="35"/>
      <c r="LZY960" s="34"/>
      <c r="MAF960" s="35"/>
      <c r="MAG960" s="34"/>
      <c r="MAN960" s="35"/>
      <c r="MAO960" s="34"/>
      <c r="MAV960" s="35"/>
      <c r="MAW960" s="34"/>
      <c r="MBD960" s="35"/>
      <c r="MBE960" s="34"/>
      <c r="MBL960" s="35"/>
      <c r="MBM960" s="34"/>
      <c r="MBT960" s="35"/>
      <c r="MBU960" s="34"/>
      <c r="MCB960" s="35"/>
      <c r="MCC960" s="34"/>
      <c r="MCJ960" s="35"/>
      <c r="MCK960" s="34"/>
      <c r="MCR960" s="35"/>
      <c r="MCS960" s="34"/>
      <c r="MCZ960" s="35"/>
      <c r="MDA960" s="34"/>
      <c r="MDH960" s="35"/>
      <c r="MDI960" s="34"/>
      <c r="MDP960" s="35"/>
      <c r="MDQ960" s="34"/>
      <c r="MDX960" s="35"/>
      <c r="MDY960" s="34"/>
      <c r="MEF960" s="35"/>
      <c r="MEG960" s="34"/>
      <c r="MEN960" s="35"/>
      <c r="MEO960" s="34"/>
      <c r="MEV960" s="35"/>
      <c r="MEW960" s="34"/>
      <c r="MFD960" s="35"/>
      <c r="MFE960" s="34"/>
      <c r="MFL960" s="35"/>
      <c r="MFM960" s="34"/>
      <c r="MFT960" s="35"/>
      <c r="MFU960" s="34"/>
      <c r="MGB960" s="35"/>
      <c r="MGC960" s="34"/>
      <c r="MGJ960" s="35"/>
      <c r="MGK960" s="34"/>
      <c r="MGR960" s="35"/>
      <c r="MGS960" s="34"/>
      <c r="MGZ960" s="35"/>
      <c r="MHA960" s="34"/>
      <c r="MHH960" s="35"/>
      <c r="MHI960" s="34"/>
      <c r="MHP960" s="35"/>
      <c r="MHQ960" s="34"/>
      <c r="MHX960" s="35"/>
      <c r="MHY960" s="34"/>
      <c r="MIF960" s="35"/>
      <c r="MIG960" s="34"/>
      <c r="MIN960" s="35"/>
      <c r="MIO960" s="34"/>
      <c r="MIV960" s="35"/>
      <c r="MIW960" s="34"/>
      <c r="MJD960" s="35"/>
      <c r="MJE960" s="34"/>
      <c r="MJL960" s="35"/>
      <c r="MJM960" s="34"/>
      <c r="MJT960" s="35"/>
      <c r="MJU960" s="34"/>
      <c r="MKB960" s="35"/>
      <c r="MKC960" s="34"/>
      <c r="MKJ960" s="35"/>
      <c r="MKK960" s="34"/>
      <c r="MKR960" s="35"/>
      <c r="MKS960" s="34"/>
      <c r="MKZ960" s="35"/>
      <c r="MLA960" s="34"/>
      <c r="MLH960" s="35"/>
      <c r="MLI960" s="34"/>
      <c r="MLP960" s="35"/>
      <c r="MLQ960" s="34"/>
      <c r="MLX960" s="35"/>
      <c r="MLY960" s="34"/>
      <c r="MMF960" s="35"/>
      <c r="MMG960" s="34"/>
      <c r="MMN960" s="35"/>
      <c r="MMO960" s="34"/>
      <c r="MMV960" s="35"/>
      <c r="MMW960" s="34"/>
      <c r="MND960" s="35"/>
      <c r="MNE960" s="34"/>
      <c r="MNL960" s="35"/>
      <c r="MNM960" s="34"/>
      <c r="MNT960" s="35"/>
      <c r="MNU960" s="34"/>
      <c r="MOB960" s="35"/>
      <c r="MOC960" s="34"/>
      <c r="MOJ960" s="35"/>
      <c r="MOK960" s="34"/>
      <c r="MOR960" s="35"/>
      <c r="MOS960" s="34"/>
      <c r="MOZ960" s="35"/>
      <c r="MPA960" s="34"/>
      <c r="MPH960" s="35"/>
      <c r="MPI960" s="34"/>
      <c r="MPP960" s="35"/>
      <c r="MPQ960" s="34"/>
      <c r="MPX960" s="35"/>
      <c r="MPY960" s="34"/>
      <c r="MQF960" s="35"/>
      <c r="MQG960" s="34"/>
      <c r="MQN960" s="35"/>
      <c r="MQO960" s="34"/>
      <c r="MQV960" s="35"/>
      <c r="MQW960" s="34"/>
      <c r="MRD960" s="35"/>
      <c r="MRE960" s="34"/>
      <c r="MRL960" s="35"/>
      <c r="MRM960" s="34"/>
      <c r="MRT960" s="35"/>
      <c r="MRU960" s="34"/>
      <c r="MSB960" s="35"/>
      <c r="MSC960" s="34"/>
      <c r="MSJ960" s="35"/>
      <c r="MSK960" s="34"/>
      <c r="MSR960" s="35"/>
      <c r="MSS960" s="34"/>
      <c r="MSZ960" s="35"/>
      <c r="MTA960" s="34"/>
      <c r="MTH960" s="35"/>
      <c r="MTI960" s="34"/>
      <c r="MTP960" s="35"/>
      <c r="MTQ960" s="34"/>
      <c r="MTX960" s="35"/>
      <c r="MTY960" s="34"/>
      <c r="MUF960" s="35"/>
      <c r="MUG960" s="34"/>
      <c r="MUN960" s="35"/>
      <c r="MUO960" s="34"/>
      <c r="MUV960" s="35"/>
      <c r="MUW960" s="34"/>
      <c r="MVD960" s="35"/>
      <c r="MVE960" s="34"/>
      <c r="MVL960" s="35"/>
      <c r="MVM960" s="34"/>
      <c r="MVT960" s="35"/>
      <c r="MVU960" s="34"/>
      <c r="MWB960" s="35"/>
      <c r="MWC960" s="34"/>
      <c r="MWJ960" s="35"/>
      <c r="MWK960" s="34"/>
      <c r="MWR960" s="35"/>
      <c r="MWS960" s="34"/>
      <c r="MWZ960" s="35"/>
      <c r="MXA960" s="34"/>
      <c r="MXH960" s="35"/>
      <c r="MXI960" s="34"/>
      <c r="MXP960" s="35"/>
      <c r="MXQ960" s="34"/>
      <c r="MXX960" s="35"/>
      <c r="MXY960" s="34"/>
      <c r="MYF960" s="35"/>
      <c r="MYG960" s="34"/>
      <c r="MYN960" s="35"/>
      <c r="MYO960" s="34"/>
      <c r="MYV960" s="35"/>
      <c r="MYW960" s="34"/>
      <c r="MZD960" s="35"/>
      <c r="MZE960" s="34"/>
      <c r="MZL960" s="35"/>
      <c r="MZM960" s="34"/>
      <c r="MZT960" s="35"/>
      <c r="MZU960" s="34"/>
      <c r="NAB960" s="35"/>
      <c r="NAC960" s="34"/>
      <c r="NAJ960" s="35"/>
      <c r="NAK960" s="34"/>
      <c r="NAR960" s="35"/>
      <c r="NAS960" s="34"/>
      <c r="NAZ960" s="35"/>
      <c r="NBA960" s="34"/>
      <c r="NBH960" s="35"/>
      <c r="NBI960" s="34"/>
      <c r="NBP960" s="35"/>
      <c r="NBQ960" s="34"/>
      <c r="NBX960" s="35"/>
      <c r="NBY960" s="34"/>
      <c r="NCF960" s="35"/>
      <c r="NCG960" s="34"/>
      <c r="NCN960" s="35"/>
      <c r="NCO960" s="34"/>
      <c r="NCV960" s="35"/>
      <c r="NCW960" s="34"/>
      <c r="NDD960" s="35"/>
      <c r="NDE960" s="34"/>
      <c r="NDL960" s="35"/>
      <c r="NDM960" s="34"/>
      <c r="NDT960" s="35"/>
      <c r="NDU960" s="34"/>
      <c r="NEB960" s="35"/>
      <c r="NEC960" s="34"/>
      <c r="NEJ960" s="35"/>
      <c r="NEK960" s="34"/>
      <c r="NER960" s="35"/>
      <c r="NES960" s="34"/>
      <c r="NEZ960" s="35"/>
      <c r="NFA960" s="34"/>
      <c r="NFH960" s="35"/>
      <c r="NFI960" s="34"/>
      <c r="NFP960" s="35"/>
      <c r="NFQ960" s="34"/>
      <c r="NFX960" s="35"/>
      <c r="NFY960" s="34"/>
      <c r="NGF960" s="35"/>
      <c r="NGG960" s="34"/>
      <c r="NGN960" s="35"/>
      <c r="NGO960" s="34"/>
      <c r="NGV960" s="35"/>
      <c r="NGW960" s="34"/>
      <c r="NHD960" s="35"/>
      <c r="NHE960" s="34"/>
      <c r="NHL960" s="35"/>
      <c r="NHM960" s="34"/>
      <c r="NHT960" s="35"/>
      <c r="NHU960" s="34"/>
      <c r="NIB960" s="35"/>
      <c r="NIC960" s="34"/>
      <c r="NIJ960" s="35"/>
      <c r="NIK960" s="34"/>
      <c r="NIR960" s="35"/>
      <c r="NIS960" s="34"/>
      <c r="NIZ960" s="35"/>
      <c r="NJA960" s="34"/>
      <c r="NJH960" s="35"/>
      <c r="NJI960" s="34"/>
      <c r="NJP960" s="35"/>
      <c r="NJQ960" s="34"/>
      <c r="NJX960" s="35"/>
      <c r="NJY960" s="34"/>
      <c r="NKF960" s="35"/>
      <c r="NKG960" s="34"/>
      <c r="NKN960" s="35"/>
      <c r="NKO960" s="34"/>
      <c r="NKV960" s="35"/>
      <c r="NKW960" s="34"/>
      <c r="NLD960" s="35"/>
      <c r="NLE960" s="34"/>
      <c r="NLL960" s="35"/>
      <c r="NLM960" s="34"/>
      <c r="NLT960" s="35"/>
      <c r="NLU960" s="34"/>
      <c r="NMB960" s="35"/>
      <c r="NMC960" s="34"/>
      <c r="NMJ960" s="35"/>
      <c r="NMK960" s="34"/>
      <c r="NMR960" s="35"/>
      <c r="NMS960" s="34"/>
      <c r="NMZ960" s="35"/>
      <c r="NNA960" s="34"/>
      <c r="NNH960" s="35"/>
      <c r="NNI960" s="34"/>
      <c r="NNP960" s="35"/>
      <c r="NNQ960" s="34"/>
      <c r="NNX960" s="35"/>
      <c r="NNY960" s="34"/>
      <c r="NOF960" s="35"/>
      <c r="NOG960" s="34"/>
      <c r="NON960" s="35"/>
      <c r="NOO960" s="34"/>
      <c r="NOV960" s="35"/>
      <c r="NOW960" s="34"/>
      <c r="NPD960" s="35"/>
      <c r="NPE960" s="34"/>
      <c r="NPL960" s="35"/>
      <c r="NPM960" s="34"/>
      <c r="NPT960" s="35"/>
      <c r="NPU960" s="34"/>
      <c r="NQB960" s="35"/>
      <c r="NQC960" s="34"/>
      <c r="NQJ960" s="35"/>
      <c r="NQK960" s="34"/>
      <c r="NQR960" s="35"/>
      <c r="NQS960" s="34"/>
      <c r="NQZ960" s="35"/>
      <c r="NRA960" s="34"/>
      <c r="NRH960" s="35"/>
      <c r="NRI960" s="34"/>
      <c r="NRP960" s="35"/>
      <c r="NRQ960" s="34"/>
      <c r="NRX960" s="35"/>
      <c r="NRY960" s="34"/>
      <c r="NSF960" s="35"/>
      <c r="NSG960" s="34"/>
      <c r="NSN960" s="35"/>
      <c r="NSO960" s="34"/>
      <c r="NSV960" s="35"/>
      <c r="NSW960" s="34"/>
      <c r="NTD960" s="35"/>
      <c r="NTE960" s="34"/>
      <c r="NTL960" s="35"/>
      <c r="NTM960" s="34"/>
      <c r="NTT960" s="35"/>
      <c r="NTU960" s="34"/>
      <c r="NUB960" s="35"/>
      <c r="NUC960" s="34"/>
      <c r="NUJ960" s="35"/>
      <c r="NUK960" s="34"/>
      <c r="NUR960" s="35"/>
      <c r="NUS960" s="34"/>
      <c r="NUZ960" s="35"/>
      <c r="NVA960" s="34"/>
      <c r="NVH960" s="35"/>
      <c r="NVI960" s="34"/>
      <c r="NVP960" s="35"/>
      <c r="NVQ960" s="34"/>
      <c r="NVX960" s="35"/>
      <c r="NVY960" s="34"/>
      <c r="NWF960" s="35"/>
      <c r="NWG960" s="34"/>
      <c r="NWN960" s="35"/>
      <c r="NWO960" s="34"/>
      <c r="NWV960" s="35"/>
      <c r="NWW960" s="34"/>
      <c r="NXD960" s="35"/>
      <c r="NXE960" s="34"/>
      <c r="NXL960" s="35"/>
      <c r="NXM960" s="34"/>
      <c r="NXT960" s="35"/>
      <c r="NXU960" s="34"/>
      <c r="NYB960" s="35"/>
      <c r="NYC960" s="34"/>
      <c r="NYJ960" s="35"/>
      <c r="NYK960" s="34"/>
      <c r="NYR960" s="35"/>
      <c r="NYS960" s="34"/>
      <c r="NYZ960" s="35"/>
      <c r="NZA960" s="34"/>
      <c r="NZH960" s="35"/>
      <c r="NZI960" s="34"/>
      <c r="NZP960" s="35"/>
      <c r="NZQ960" s="34"/>
      <c r="NZX960" s="35"/>
      <c r="NZY960" s="34"/>
      <c r="OAF960" s="35"/>
      <c r="OAG960" s="34"/>
      <c r="OAN960" s="35"/>
      <c r="OAO960" s="34"/>
      <c r="OAV960" s="35"/>
      <c r="OAW960" s="34"/>
      <c r="OBD960" s="35"/>
      <c r="OBE960" s="34"/>
      <c r="OBL960" s="35"/>
      <c r="OBM960" s="34"/>
      <c r="OBT960" s="35"/>
      <c r="OBU960" s="34"/>
      <c r="OCB960" s="35"/>
      <c r="OCC960" s="34"/>
      <c r="OCJ960" s="35"/>
      <c r="OCK960" s="34"/>
      <c r="OCR960" s="35"/>
      <c r="OCS960" s="34"/>
      <c r="OCZ960" s="35"/>
      <c r="ODA960" s="34"/>
      <c r="ODH960" s="35"/>
      <c r="ODI960" s="34"/>
      <c r="ODP960" s="35"/>
      <c r="ODQ960" s="34"/>
      <c r="ODX960" s="35"/>
      <c r="ODY960" s="34"/>
      <c r="OEF960" s="35"/>
      <c r="OEG960" s="34"/>
      <c r="OEN960" s="35"/>
      <c r="OEO960" s="34"/>
      <c r="OEV960" s="35"/>
      <c r="OEW960" s="34"/>
      <c r="OFD960" s="35"/>
      <c r="OFE960" s="34"/>
      <c r="OFL960" s="35"/>
      <c r="OFM960" s="34"/>
      <c r="OFT960" s="35"/>
      <c r="OFU960" s="34"/>
      <c r="OGB960" s="35"/>
      <c r="OGC960" s="34"/>
      <c r="OGJ960" s="35"/>
      <c r="OGK960" s="34"/>
      <c r="OGR960" s="35"/>
      <c r="OGS960" s="34"/>
      <c r="OGZ960" s="35"/>
      <c r="OHA960" s="34"/>
      <c r="OHH960" s="35"/>
      <c r="OHI960" s="34"/>
      <c r="OHP960" s="35"/>
      <c r="OHQ960" s="34"/>
      <c r="OHX960" s="35"/>
      <c r="OHY960" s="34"/>
      <c r="OIF960" s="35"/>
      <c r="OIG960" s="34"/>
      <c r="OIN960" s="35"/>
      <c r="OIO960" s="34"/>
      <c r="OIV960" s="35"/>
      <c r="OIW960" s="34"/>
      <c r="OJD960" s="35"/>
      <c r="OJE960" s="34"/>
      <c r="OJL960" s="35"/>
      <c r="OJM960" s="34"/>
      <c r="OJT960" s="35"/>
      <c r="OJU960" s="34"/>
      <c r="OKB960" s="35"/>
      <c r="OKC960" s="34"/>
      <c r="OKJ960" s="35"/>
      <c r="OKK960" s="34"/>
      <c r="OKR960" s="35"/>
      <c r="OKS960" s="34"/>
      <c r="OKZ960" s="35"/>
      <c r="OLA960" s="34"/>
      <c r="OLH960" s="35"/>
      <c r="OLI960" s="34"/>
      <c r="OLP960" s="35"/>
      <c r="OLQ960" s="34"/>
      <c r="OLX960" s="35"/>
      <c r="OLY960" s="34"/>
      <c r="OMF960" s="35"/>
      <c r="OMG960" s="34"/>
      <c r="OMN960" s="35"/>
      <c r="OMO960" s="34"/>
      <c r="OMV960" s="35"/>
      <c r="OMW960" s="34"/>
      <c r="OND960" s="35"/>
      <c r="ONE960" s="34"/>
      <c r="ONL960" s="35"/>
      <c r="ONM960" s="34"/>
      <c r="ONT960" s="35"/>
      <c r="ONU960" s="34"/>
      <c r="OOB960" s="35"/>
      <c r="OOC960" s="34"/>
      <c r="OOJ960" s="35"/>
      <c r="OOK960" s="34"/>
      <c r="OOR960" s="35"/>
      <c r="OOS960" s="34"/>
      <c r="OOZ960" s="35"/>
      <c r="OPA960" s="34"/>
      <c r="OPH960" s="35"/>
      <c r="OPI960" s="34"/>
      <c r="OPP960" s="35"/>
      <c r="OPQ960" s="34"/>
      <c r="OPX960" s="35"/>
      <c r="OPY960" s="34"/>
      <c r="OQF960" s="35"/>
      <c r="OQG960" s="34"/>
      <c r="OQN960" s="35"/>
      <c r="OQO960" s="34"/>
      <c r="OQV960" s="35"/>
      <c r="OQW960" s="34"/>
      <c r="ORD960" s="35"/>
      <c r="ORE960" s="34"/>
      <c r="ORL960" s="35"/>
      <c r="ORM960" s="34"/>
      <c r="ORT960" s="35"/>
      <c r="ORU960" s="34"/>
      <c r="OSB960" s="35"/>
      <c r="OSC960" s="34"/>
      <c r="OSJ960" s="35"/>
      <c r="OSK960" s="34"/>
      <c r="OSR960" s="35"/>
      <c r="OSS960" s="34"/>
      <c r="OSZ960" s="35"/>
      <c r="OTA960" s="34"/>
      <c r="OTH960" s="35"/>
      <c r="OTI960" s="34"/>
      <c r="OTP960" s="35"/>
      <c r="OTQ960" s="34"/>
      <c r="OTX960" s="35"/>
      <c r="OTY960" s="34"/>
      <c r="OUF960" s="35"/>
      <c r="OUG960" s="34"/>
      <c r="OUN960" s="35"/>
      <c r="OUO960" s="34"/>
      <c r="OUV960" s="35"/>
      <c r="OUW960" s="34"/>
      <c r="OVD960" s="35"/>
      <c r="OVE960" s="34"/>
      <c r="OVL960" s="35"/>
      <c r="OVM960" s="34"/>
      <c r="OVT960" s="35"/>
      <c r="OVU960" s="34"/>
      <c r="OWB960" s="35"/>
      <c r="OWC960" s="34"/>
      <c r="OWJ960" s="35"/>
      <c r="OWK960" s="34"/>
      <c r="OWR960" s="35"/>
      <c r="OWS960" s="34"/>
      <c r="OWZ960" s="35"/>
      <c r="OXA960" s="34"/>
      <c r="OXH960" s="35"/>
      <c r="OXI960" s="34"/>
      <c r="OXP960" s="35"/>
      <c r="OXQ960" s="34"/>
      <c r="OXX960" s="35"/>
      <c r="OXY960" s="34"/>
      <c r="OYF960" s="35"/>
      <c r="OYG960" s="34"/>
      <c r="OYN960" s="35"/>
      <c r="OYO960" s="34"/>
      <c r="OYV960" s="35"/>
      <c r="OYW960" s="34"/>
      <c r="OZD960" s="35"/>
      <c r="OZE960" s="34"/>
      <c r="OZL960" s="35"/>
      <c r="OZM960" s="34"/>
      <c r="OZT960" s="35"/>
      <c r="OZU960" s="34"/>
      <c r="PAB960" s="35"/>
      <c r="PAC960" s="34"/>
      <c r="PAJ960" s="35"/>
      <c r="PAK960" s="34"/>
      <c r="PAR960" s="35"/>
      <c r="PAS960" s="34"/>
      <c r="PAZ960" s="35"/>
      <c r="PBA960" s="34"/>
      <c r="PBH960" s="35"/>
      <c r="PBI960" s="34"/>
      <c r="PBP960" s="35"/>
      <c r="PBQ960" s="34"/>
      <c r="PBX960" s="35"/>
      <c r="PBY960" s="34"/>
      <c r="PCF960" s="35"/>
      <c r="PCG960" s="34"/>
      <c r="PCN960" s="35"/>
      <c r="PCO960" s="34"/>
      <c r="PCV960" s="35"/>
      <c r="PCW960" s="34"/>
      <c r="PDD960" s="35"/>
      <c r="PDE960" s="34"/>
      <c r="PDL960" s="35"/>
      <c r="PDM960" s="34"/>
      <c r="PDT960" s="35"/>
      <c r="PDU960" s="34"/>
      <c r="PEB960" s="35"/>
      <c r="PEC960" s="34"/>
      <c r="PEJ960" s="35"/>
      <c r="PEK960" s="34"/>
      <c r="PER960" s="35"/>
      <c r="PES960" s="34"/>
      <c r="PEZ960" s="35"/>
      <c r="PFA960" s="34"/>
      <c r="PFH960" s="35"/>
      <c r="PFI960" s="34"/>
      <c r="PFP960" s="35"/>
      <c r="PFQ960" s="34"/>
      <c r="PFX960" s="35"/>
      <c r="PFY960" s="34"/>
      <c r="PGF960" s="35"/>
      <c r="PGG960" s="34"/>
      <c r="PGN960" s="35"/>
      <c r="PGO960" s="34"/>
      <c r="PGV960" s="35"/>
      <c r="PGW960" s="34"/>
      <c r="PHD960" s="35"/>
      <c r="PHE960" s="34"/>
      <c r="PHL960" s="35"/>
      <c r="PHM960" s="34"/>
      <c r="PHT960" s="35"/>
      <c r="PHU960" s="34"/>
      <c r="PIB960" s="35"/>
      <c r="PIC960" s="34"/>
      <c r="PIJ960" s="35"/>
      <c r="PIK960" s="34"/>
      <c r="PIR960" s="35"/>
      <c r="PIS960" s="34"/>
      <c r="PIZ960" s="35"/>
      <c r="PJA960" s="34"/>
      <c r="PJH960" s="35"/>
      <c r="PJI960" s="34"/>
      <c r="PJP960" s="35"/>
      <c r="PJQ960" s="34"/>
      <c r="PJX960" s="35"/>
      <c r="PJY960" s="34"/>
      <c r="PKF960" s="35"/>
      <c r="PKG960" s="34"/>
      <c r="PKN960" s="35"/>
      <c r="PKO960" s="34"/>
      <c r="PKV960" s="35"/>
      <c r="PKW960" s="34"/>
      <c r="PLD960" s="35"/>
      <c r="PLE960" s="34"/>
      <c r="PLL960" s="35"/>
      <c r="PLM960" s="34"/>
      <c r="PLT960" s="35"/>
      <c r="PLU960" s="34"/>
      <c r="PMB960" s="35"/>
      <c r="PMC960" s="34"/>
      <c r="PMJ960" s="35"/>
      <c r="PMK960" s="34"/>
      <c r="PMR960" s="35"/>
      <c r="PMS960" s="34"/>
      <c r="PMZ960" s="35"/>
      <c r="PNA960" s="34"/>
      <c r="PNH960" s="35"/>
      <c r="PNI960" s="34"/>
      <c r="PNP960" s="35"/>
      <c r="PNQ960" s="34"/>
      <c r="PNX960" s="35"/>
      <c r="PNY960" s="34"/>
      <c r="POF960" s="35"/>
      <c r="POG960" s="34"/>
      <c r="PON960" s="35"/>
      <c r="POO960" s="34"/>
      <c r="POV960" s="35"/>
      <c r="POW960" s="34"/>
      <c r="PPD960" s="35"/>
      <c r="PPE960" s="34"/>
      <c r="PPL960" s="35"/>
      <c r="PPM960" s="34"/>
      <c r="PPT960" s="35"/>
      <c r="PPU960" s="34"/>
      <c r="PQB960" s="35"/>
      <c r="PQC960" s="34"/>
      <c r="PQJ960" s="35"/>
      <c r="PQK960" s="34"/>
      <c r="PQR960" s="35"/>
      <c r="PQS960" s="34"/>
      <c r="PQZ960" s="35"/>
      <c r="PRA960" s="34"/>
      <c r="PRH960" s="35"/>
      <c r="PRI960" s="34"/>
      <c r="PRP960" s="35"/>
      <c r="PRQ960" s="34"/>
      <c r="PRX960" s="35"/>
      <c r="PRY960" s="34"/>
      <c r="PSF960" s="35"/>
      <c r="PSG960" s="34"/>
      <c r="PSN960" s="35"/>
      <c r="PSO960" s="34"/>
      <c r="PSV960" s="35"/>
      <c r="PSW960" s="34"/>
      <c r="PTD960" s="35"/>
      <c r="PTE960" s="34"/>
      <c r="PTL960" s="35"/>
      <c r="PTM960" s="34"/>
      <c r="PTT960" s="35"/>
      <c r="PTU960" s="34"/>
      <c r="PUB960" s="35"/>
      <c r="PUC960" s="34"/>
      <c r="PUJ960" s="35"/>
      <c r="PUK960" s="34"/>
      <c r="PUR960" s="35"/>
      <c r="PUS960" s="34"/>
      <c r="PUZ960" s="35"/>
      <c r="PVA960" s="34"/>
      <c r="PVH960" s="35"/>
      <c r="PVI960" s="34"/>
      <c r="PVP960" s="35"/>
      <c r="PVQ960" s="34"/>
      <c r="PVX960" s="35"/>
      <c r="PVY960" s="34"/>
      <c r="PWF960" s="35"/>
      <c r="PWG960" s="34"/>
      <c r="PWN960" s="35"/>
      <c r="PWO960" s="34"/>
      <c r="PWV960" s="35"/>
      <c r="PWW960" s="34"/>
      <c r="PXD960" s="35"/>
      <c r="PXE960" s="34"/>
      <c r="PXL960" s="35"/>
      <c r="PXM960" s="34"/>
      <c r="PXT960" s="35"/>
      <c r="PXU960" s="34"/>
      <c r="PYB960" s="35"/>
      <c r="PYC960" s="34"/>
      <c r="PYJ960" s="35"/>
      <c r="PYK960" s="34"/>
      <c r="PYR960" s="35"/>
      <c r="PYS960" s="34"/>
      <c r="PYZ960" s="35"/>
      <c r="PZA960" s="34"/>
      <c r="PZH960" s="35"/>
      <c r="PZI960" s="34"/>
      <c r="PZP960" s="35"/>
      <c r="PZQ960" s="34"/>
      <c r="PZX960" s="35"/>
      <c r="PZY960" s="34"/>
      <c r="QAF960" s="35"/>
      <c r="QAG960" s="34"/>
      <c r="QAN960" s="35"/>
      <c r="QAO960" s="34"/>
      <c r="QAV960" s="35"/>
      <c r="QAW960" s="34"/>
      <c r="QBD960" s="35"/>
      <c r="QBE960" s="34"/>
      <c r="QBL960" s="35"/>
      <c r="QBM960" s="34"/>
      <c r="QBT960" s="35"/>
      <c r="QBU960" s="34"/>
      <c r="QCB960" s="35"/>
      <c r="QCC960" s="34"/>
      <c r="QCJ960" s="35"/>
      <c r="QCK960" s="34"/>
      <c r="QCR960" s="35"/>
      <c r="QCS960" s="34"/>
      <c r="QCZ960" s="35"/>
      <c r="QDA960" s="34"/>
      <c r="QDH960" s="35"/>
      <c r="QDI960" s="34"/>
      <c r="QDP960" s="35"/>
      <c r="QDQ960" s="34"/>
      <c r="QDX960" s="35"/>
      <c r="QDY960" s="34"/>
      <c r="QEF960" s="35"/>
      <c r="QEG960" s="34"/>
      <c r="QEN960" s="35"/>
      <c r="QEO960" s="34"/>
      <c r="QEV960" s="35"/>
      <c r="QEW960" s="34"/>
      <c r="QFD960" s="35"/>
      <c r="QFE960" s="34"/>
      <c r="QFL960" s="35"/>
      <c r="QFM960" s="34"/>
      <c r="QFT960" s="35"/>
      <c r="QFU960" s="34"/>
      <c r="QGB960" s="35"/>
      <c r="QGC960" s="34"/>
      <c r="QGJ960" s="35"/>
      <c r="QGK960" s="34"/>
      <c r="QGR960" s="35"/>
      <c r="QGS960" s="34"/>
      <c r="QGZ960" s="35"/>
      <c r="QHA960" s="34"/>
      <c r="QHH960" s="35"/>
      <c r="QHI960" s="34"/>
      <c r="QHP960" s="35"/>
      <c r="QHQ960" s="34"/>
      <c r="QHX960" s="35"/>
      <c r="QHY960" s="34"/>
      <c r="QIF960" s="35"/>
      <c r="QIG960" s="34"/>
      <c r="QIN960" s="35"/>
      <c r="QIO960" s="34"/>
      <c r="QIV960" s="35"/>
      <c r="QIW960" s="34"/>
      <c r="QJD960" s="35"/>
      <c r="QJE960" s="34"/>
      <c r="QJL960" s="35"/>
      <c r="QJM960" s="34"/>
      <c r="QJT960" s="35"/>
      <c r="QJU960" s="34"/>
      <c r="QKB960" s="35"/>
      <c r="QKC960" s="34"/>
      <c r="QKJ960" s="35"/>
      <c r="QKK960" s="34"/>
      <c r="QKR960" s="35"/>
      <c r="QKS960" s="34"/>
      <c r="QKZ960" s="35"/>
      <c r="QLA960" s="34"/>
      <c r="QLH960" s="35"/>
      <c r="QLI960" s="34"/>
      <c r="QLP960" s="35"/>
      <c r="QLQ960" s="34"/>
      <c r="QLX960" s="35"/>
      <c r="QLY960" s="34"/>
      <c r="QMF960" s="35"/>
      <c r="QMG960" s="34"/>
      <c r="QMN960" s="35"/>
      <c r="QMO960" s="34"/>
      <c r="QMV960" s="35"/>
      <c r="QMW960" s="34"/>
      <c r="QND960" s="35"/>
      <c r="QNE960" s="34"/>
      <c r="QNL960" s="35"/>
      <c r="QNM960" s="34"/>
      <c r="QNT960" s="35"/>
      <c r="QNU960" s="34"/>
      <c r="QOB960" s="35"/>
      <c r="QOC960" s="34"/>
      <c r="QOJ960" s="35"/>
      <c r="QOK960" s="34"/>
      <c r="QOR960" s="35"/>
      <c r="QOS960" s="34"/>
      <c r="QOZ960" s="35"/>
      <c r="QPA960" s="34"/>
      <c r="QPH960" s="35"/>
      <c r="QPI960" s="34"/>
      <c r="QPP960" s="35"/>
      <c r="QPQ960" s="34"/>
      <c r="QPX960" s="35"/>
      <c r="QPY960" s="34"/>
      <c r="QQF960" s="35"/>
      <c r="QQG960" s="34"/>
      <c r="QQN960" s="35"/>
      <c r="QQO960" s="34"/>
      <c r="QQV960" s="35"/>
      <c r="QQW960" s="34"/>
      <c r="QRD960" s="35"/>
      <c r="QRE960" s="34"/>
      <c r="QRL960" s="35"/>
      <c r="QRM960" s="34"/>
      <c r="QRT960" s="35"/>
      <c r="QRU960" s="34"/>
      <c r="QSB960" s="35"/>
      <c r="QSC960" s="34"/>
      <c r="QSJ960" s="35"/>
      <c r="QSK960" s="34"/>
      <c r="QSR960" s="35"/>
      <c r="QSS960" s="34"/>
      <c r="QSZ960" s="35"/>
      <c r="QTA960" s="34"/>
      <c r="QTH960" s="35"/>
      <c r="QTI960" s="34"/>
      <c r="QTP960" s="35"/>
      <c r="QTQ960" s="34"/>
      <c r="QTX960" s="35"/>
      <c r="QTY960" s="34"/>
      <c r="QUF960" s="35"/>
      <c r="QUG960" s="34"/>
      <c r="QUN960" s="35"/>
      <c r="QUO960" s="34"/>
      <c r="QUV960" s="35"/>
      <c r="QUW960" s="34"/>
      <c r="QVD960" s="35"/>
      <c r="QVE960" s="34"/>
      <c r="QVL960" s="35"/>
      <c r="QVM960" s="34"/>
      <c r="QVT960" s="35"/>
      <c r="QVU960" s="34"/>
      <c r="QWB960" s="35"/>
      <c r="QWC960" s="34"/>
      <c r="QWJ960" s="35"/>
      <c r="QWK960" s="34"/>
      <c r="QWR960" s="35"/>
      <c r="QWS960" s="34"/>
      <c r="QWZ960" s="35"/>
      <c r="QXA960" s="34"/>
      <c r="QXH960" s="35"/>
      <c r="QXI960" s="34"/>
      <c r="QXP960" s="35"/>
      <c r="QXQ960" s="34"/>
      <c r="QXX960" s="35"/>
      <c r="QXY960" s="34"/>
      <c r="QYF960" s="35"/>
      <c r="QYG960" s="34"/>
      <c r="QYN960" s="35"/>
      <c r="QYO960" s="34"/>
      <c r="QYV960" s="35"/>
      <c r="QYW960" s="34"/>
      <c r="QZD960" s="35"/>
      <c r="QZE960" s="34"/>
      <c r="QZL960" s="35"/>
      <c r="QZM960" s="34"/>
      <c r="QZT960" s="35"/>
      <c r="QZU960" s="34"/>
      <c r="RAB960" s="35"/>
      <c r="RAC960" s="34"/>
      <c r="RAJ960" s="35"/>
      <c r="RAK960" s="34"/>
      <c r="RAR960" s="35"/>
      <c r="RAS960" s="34"/>
      <c r="RAZ960" s="35"/>
      <c r="RBA960" s="34"/>
      <c r="RBH960" s="35"/>
      <c r="RBI960" s="34"/>
      <c r="RBP960" s="35"/>
      <c r="RBQ960" s="34"/>
      <c r="RBX960" s="35"/>
      <c r="RBY960" s="34"/>
      <c r="RCF960" s="35"/>
      <c r="RCG960" s="34"/>
      <c r="RCN960" s="35"/>
      <c r="RCO960" s="34"/>
      <c r="RCV960" s="35"/>
      <c r="RCW960" s="34"/>
      <c r="RDD960" s="35"/>
      <c r="RDE960" s="34"/>
      <c r="RDL960" s="35"/>
      <c r="RDM960" s="34"/>
      <c r="RDT960" s="35"/>
      <c r="RDU960" s="34"/>
      <c r="REB960" s="35"/>
      <c r="REC960" s="34"/>
      <c r="REJ960" s="35"/>
      <c r="REK960" s="34"/>
      <c r="RER960" s="35"/>
      <c r="RES960" s="34"/>
      <c r="REZ960" s="35"/>
      <c r="RFA960" s="34"/>
      <c r="RFH960" s="35"/>
      <c r="RFI960" s="34"/>
      <c r="RFP960" s="35"/>
      <c r="RFQ960" s="34"/>
      <c r="RFX960" s="35"/>
      <c r="RFY960" s="34"/>
      <c r="RGF960" s="35"/>
      <c r="RGG960" s="34"/>
      <c r="RGN960" s="35"/>
      <c r="RGO960" s="34"/>
      <c r="RGV960" s="35"/>
      <c r="RGW960" s="34"/>
      <c r="RHD960" s="35"/>
      <c r="RHE960" s="34"/>
      <c r="RHL960" s="35"/>
      <c r="RHM960" s="34"/>
      <c r="RHT960" s="35"/>
      <c r="RHU960" s="34"/>
      <c r="RIB960" s="35"/>
      <c r="RIC960" s="34"/>
      <c r="RIJ960" s="35"/>
      <c r="RIK960" s="34"/>
      <c r="RIR960" s="35"/>
      <c r="RIS960" s="34"/>
      <c r="RIZ960" s="35"/>
      <c r="RJA960" s="34"/>
      <c r="RJH960" s="35"/>
      <c r="RJI960" s="34"/>
      <c r="RJP960" s="35"/>
      <c r="RJQ960" s="34"/>
      <c r="RJX960" s="35"/>
      <c r="RJY960" s="34"/>
      <c r="RKF960" s="35"/>
      <c r="RKG960" s="34"/>
      <c r="RKN960" s="35"/>
      <c r="RKO960" s="34"/>
      <c r="RKV960" s="35"/>
      <c r="RKW960" s="34"/>
      <c r="RLD960" s="35"/>
      <c r="RLE960" s="34"/>
      <c r="RLL960" s="35"/>
      <c r="RLM960" s="34"/>
      <c r="RLT960" s="35"/>
      <c r="RLU960" s="34"/>
      <c r="RMB960" s="35"/>
      <c r="RMC960" s="34"/>
      <c r="RMJ960" s="35"/>
      <c r="RMK960" s="34"/>
      <c r="RMR960" s="35"/>
      <c r="RMS960" s="34"/>
      <c r="RMZ960" s="35"/>
      <c r="RNA960" s="34"/>
      <c r="RNH960" s="35"/>
      <c r="RNI960" s="34"/>
      <c r="RNP960" s="35"/>
      <c r="RNQ960" s="34"/>
      <c r="RNX960" s="35"/>
      <c r="RNY960" s="34"/>
      <c r="ROF960" s="35"/>
      <c r="ROG960" s="34"/>
      <c r="RON960" s="35"/>
      <c r="ROO960" s="34"/>
      <c r="ROV960" s="35"/>
      <c r="ROW960" s="34"/>
      <c r="RPD960" s="35"/>
      <c r="RPE960" s="34"/>
      <c r="RPL960" s="35"/>
      <c r="RPM960" s="34"/>
      <c r="RPT960" s="35"/>
      <c r="RPU960" s="34"/>
      <c r="RQB960" s="35"/>
      <c r="RQC960" s="34"/>
      <c r="RQJ960" s="35"/>
      <c r="RQK960" s="34"/>
      <c r="RQR960" s="35"/>
      <c r="RQS960" s="34"/>
      <c r="RQZ960" s="35"/>
      <c r="RRA960" s="34"/>
      <c r="RRH960" s="35"/>
      <c r="RRI960" s="34"/>
      <c r="RRP960" s="35"/>
      <c r="RRQ960" s="34"/>
      <c r="RRX960" s="35"/>
      <c r="RRY960" s="34"/>
      <c r="RSF960" s="35"/>
      <c r="RSG960" s="34"/>
      <c r="RSN960" s="35"/>
      <c r="RSO960" s="34"/>
      <c r="RSV960" s="35"/>
      <c r="RSW960" s="34"/>
      <c r="RTD960" s="35"/>
      <c r="RTE960" s="34"/>
      <c r="RTL960" s="35"/>
      <c r="RTM960" s="34"/>
      <c r="RTT960" s="35"/>
      <c r="RTU960" s="34"/>
      <c r="RUB960" s="35"/>
      <c r="RUC960" s="34"/>
      <c r="RUJ960" s="35"/>
      <c r="RUK960" s="34"/>
      <c r="RUR960" s="35"/>
      <c r="RUS960" s="34"/>
      <c r="RUZ960" s="35"/>
      <c r="RVA960" s="34"/>
      <c r="RVH960" s="35"/>
      <c r="RVI960" s="34"/>
      <c r="RVP960" s="35"/>
      <c r="RVQ960" s="34"/>
      <c r="RVX960" s="35"/>
      <c r="RVY960" s="34"/>
      <c r="RWF960" s="35"/>
      <c r="RWG960" s="34"/>
      <c r="RWN960" s="35"/>
      <c r="RWO960" s="34"/>
      <c r="RWV960" s="35"/>
      <c r="RWW960" s="34"/>
      <c r="RXD960" s="35"/>
      <c r="RXE960" s="34"/>
      <c r="RXL960" s="35"/>
      <c r="RXM960" s="34"/>
      <c r="RXT960" s="35"/>
      <c r="RXU960" s="34"/>
      <c r="RYB960" s="35"/>
      <c r="RYC960" s="34"/>
      <c r="RYJ960" s="35"/>
      <c r="RYK960" s="34"/>
      <c r="RYR960" s="35"/>
      <c r="RYS960" s="34"/>
      <c r="RYZ960" s="35"/>
      <c r="RZA960" s="34"/>
      <c r="RZH960" s="35"/>
      <c r="RZI960" s="34"/>
      <c r="RZP960" s="35"/>
      <c r="RZQ960" s="34"/>
      <c r="RZX960" s="35"/>
      <c r="RZY960" s="34"/>
      <c r="SAF960" s="35"/>
      <c r="SAG960" s="34"/>
      <c r="SAN960" s="35"/>
      <c r="SAO960" s="34"/>
      <c r="SAV960" s="35"/>
      <c r="SAW960" s="34"/>
      <c r="SBD960" s="35"/>
      <c r="SBE960" s="34"/>
      <c r="SBL960" s="35"/>
      <c r="SBM960" s="34"/>
      <c r="SBT960" s="35"/>
      <c r="SBU960" s="34"/>
      <c r="SCB960" s="35"/>
      <c r="SCC960" s="34"/>
      <c r="SCJ960" s="35"/>
      <c r="SCK960" s="34"/>
      <c r="SCR960" s="35"/>
      <c r="SCS960" s="34"/>
      <c r="SCZ960" s="35"/>
      <c r="SDA960" s="34"/>
      <c r="SDH960" s="35"/>
      <c r="SDI960" s="34"/>
      <c r="SDP960" s="35"/>
      <c r="SDQ960" s="34"/>
      <c r="SDX960" s="35"/>
      <c r="SDY960" s="34"/>
      <c r="SEF960" s="35"/>
      <c r="SEG960" s="34"/>
      <c r="SEN960" s="35"/>
      <c r="SEO960" s="34"/>
      <c r="SEV960" s="35"/>
      <c r="SEW960" s="34"/>
      <c r="SFD960" s="35"/>
      <c r="SFE960" s="34"/>
      <c r="SFL960" s="35"/>
      <c r="SFM960" s="34"/>
      <c r="SFT960" s="35"/>
      <c r="SFU960" s="34"/>
      <c r="SGB960" s="35"/>
      <c r="SGC960" s="34"/>
      <c r="SGJ960" s="35"/>
      <c r="SGK960" s="34"/>
      <c r="SGR960" s="35"/>
      <c r="SGS960" s="34"/>
      <c r="SGZ960" s="35"/>
      <c r="SHA960" s="34"/>
      <c r="SHH960" s="35"/>
      <c r="SHI960" s="34"/>
      <c r="SHP960" s="35"/>
      <c r="SHQ960" s="34"/>
      <c r="SHX960" s="35"/>
      <c r="SHY960" s="34"/>
      <c r="SIF960" s="35"/>
      <c r="SIG960" s="34"/>
      <c r="SIN960" s="35"/>
      <c r="SIO960" s="34"/>
      <c r="SIV960" s="35"/>
      <c r="SIW960" s="34"/>
      <c r="SJD960" s="35"/>
      <c r="SJE960" s="34"/>
      <c r="SJL960" s="35"/>
      <c r="SJM960" s="34"/>
      <c r="SJT960" s="35"/>
      <c r="SJU960" s="34"/>
      <c r="SKB960" s="35"/>
      <c r="SKC960" s="34"/>
      <c r="SKJ960" s="35"/>
      <c r="SKK960" s="34"/>
      <c r="SKR960" s="35"/>
      <c r="SKS960" s="34"/>
      <c r="SKZ960" s="35"/>
      <c r="SLA960" s="34"/>
      <c r="SLH960" s="35"/>
      <c r="SLI960" s="34"/>
      <c r="SLP960" s="35"/>
      <c r="SLQ960" s="34"/>
      <c r="SLX960" s="35"/>
      <c r="SLY960" s="34"/>
      <c r="SMF960" s="35"/>
      <c r="SMG960" s="34"/>
      <c r="SMN960" s="35"/>
      <c r="SMO960" s="34"/>
      <c r="SMV960" s="35"/>
      <c r="SMW960" s="34"/>
      <c r="SND960" s="35"/>
      <c r="SNE960" s="34"/>
      <c r="SNL960" s="35"/>
      <c r="SNM960" s="34"/>
      <c r="SNT960" s="35"/>
      <c r="SNU960" s="34"/>
      <c r="SOB960" s="35"/>
      <c r="SOC960" s="34"/>
      <c r="SOJ960" s="35"/>
      <c r="SOK960" s="34"/>
      <c r="SOR960" s="35"/>
      <c r="SOS960" s="34"/>
      <c r="SOZ960" s="35"/>
      <c r="SPA960" s="34"/>
      <c r="SPH960" s="35"/>
      <c r="SPI960" s="34"/>
      <c r="SPP960" s="35"/>
      <c r="SPQ960" s="34"/>
      <c r="SPX960" s="35"/>
      <c r="SPY960" s="34"/>
      <c r="SQF960" s="35"/>
      <c r="SQG960" s="34"/>
      <c r="SQN960" s="35"/>
      <c r="SQO960" s="34"/>
      <c r="SQV960" s="35"/>
      <c r="SQW960" s="34"/>
      <c r="SRD960" s="35"/>
      <c r="SRE960" s="34"/>
      <c r="SRL960" s="35"/>
      <c r="SRM960" s="34"/>
      <c r="SRT960" s="35"/>
      <c r="SRU960" s="34"/>
      <c r="SSB960" s="35"/>
      <c r="SSC960" s="34"/>
      <c r="SSJ960" s="35"/>
      <c r="SSK960" s="34"/>
      <c r="SSR960" s="35"/>
      <c r="SSS960" s="34"/>
      <c r="SSZ960" s="35"/>
      <c r="STA960" s="34"/>
      <c r="STH960" s="35"/>
      <c r="STI960" s="34"/>
      <c r="STP960" s="35"/>
      <c r="STQ960" s="34"/>
      <c r="STX960" s="35"/>
      <c r="STY960" s="34"/>
      <c r="SUF960" s="35"/>
      <c r="SUG960" s="34"/>
      <c r="SUN960" s="35"/>
      <c r="SUO960" s="34"/>
      <c r="SUV960" s="35"/>
      <c r="SUW960" s="34"/>
      <c r="SVD960" s="35"/>
      <c r="SVE960" s="34"/>
      <c r="SVL960" s="35"/>
      <c r="SVM960" s="34"/>
      <c r="SVT960" s="35"/>
      <c r="SVU960" s="34"/>
      <c r="SWB960" s="35"/>
      <c r="SWC960" s="34"/>
      <c r="SWJ960" s="35"/>
      <c r="SWK960" s="34"/>
      <c r="SWR960" s="35"/>
      <c r="SWS960" s="34"/>
      <c r="SWZ960" s="35"/>
      <c r="SXA960" s="34"/>
      <c r="SXH960" s="35"/>
      <c r="SXI960" s="34"/>
      <c r="SXP960" s="35"/>
      <c r="SXQ960" s="34"/>
      <c r="SXX960" s="35"/>
      <c r="SXY960" s="34"/>
      <c r="SYF960" s="35"/>
      <c r="SYG960" s="34"/>
      <c r="SYN960" s="35"/>
      <c r="SYO960" s="34"/>
      <c r="SYV960" s="35"/>
      <c r="SYW960" s="34"/>
      <c r="SZD960" s="35"/>
      <c r="SZE960" s="34"/>
      <c r="SZL960" s="35"/>
      <c r="SZM960" s="34"/>
      <c r="SZT960" s="35"/>
      <c r="SZU960" s="34"/>
      <c r="TAB960" s="35"/>
      <c r="TAC960" s="34"/>
      <c r="TAJ960" s="35"/>
      <c r="TAK960" s="34"/>
      <c r="TAR960" s="35"/>
      <c r="TAS960" s="34"/>
      <c r="TAZ960" s="35"/>
      <c r="TBA960" s="34"/>
      <c r="TBH960" s="35"/>
      <c r="TBI960" s="34"/>
      <c r="TBP960" s="35"/>
      <c r="TBQ960" s="34"/>
      <c r="TBX960" s="35"/>
      <c r="TBY960" s="34"/>
      <c r="TCF960" s="35"/>
      <c r="TCG960" s="34"/>
      <c r="TCN960" s="35"/>
      <c r="TCO960" s="34"/>
      <c r="TCV960" s="35"/>
      <c r="TCW960" s="34"/>
      <c r="TDD960" s="35"/>
      <c r="TDE960" s="34"/>
      <c r="TDL960" s="35"/>
      <c r="TDM960" s="34"/>
      <c r="TDT960" s="35"/>
      <c r="TDU960" s="34"/>
      <c r="TEB960" s="35"/>
      <c r="TEC960" s="34"/>
      <c r="TEJ960" s="35"/>
      <c r="TEK960" s="34"/>
      <c r="TER960" s="35"/>
      <c r="TES960" s="34"/>
      <c r="TEZ960" s="35"/>
      <c r="TFA960" s="34"/>
      <c r="TFH960" s="35"/>
      <c r="TFI960" s="34"/>
      <c r="TFP960" s="35"/>
      <c r="TFQ960" s="34"/>
      <c r="TFX960" s="35"/>
      <c r="TFY960" s="34"/>
      <c r="TGF960" s="35"/>
      <c r="TGG960" s="34"/>
      <c r="TGN960" s="35"/>
      <c r="TGO960" s="34"/>
      <c r="TGV960" s="35"/>
      <c r="TGW960" s="34"/>
      <c r="THD960" s="35"/>
      <c r="THE960" s="34"/>
      <c r="THL960" s="35"/>
      <c r="THM960" s="34"/>
      <c r="THT960" s="35"/>
      <c r="THU960" s="34"/>
      <c r="TIB960" s="35"/>
      <c r="TIC960" s="34"/>
      <c r="TIJ960" s="35"/>
      <c r="TIK960" s="34"/>
      <c r="TIR960" s="35"/>
      <c r="TIS960" s="34"/>
      <c r="TIZ960" s="35"/>
      <c r="TJA960" s="34"/>
      <c r="TJH960" s="35"/>
      <c r="TJI960" s="34"/>
      <c r="TJP960" s="35"/>
      <c r="TJQ960" s="34"/>
      <c r="TJX960" s="35"/>
      <c r="TJY960" s="34"/>
      <c r="TKF960" s="35"/>
      <c r="TKG960" s="34"/>
      <c r="TKN960" s="35"/>
      <c r="TKO960" s="34"/>
      <c r="TKV960" s="35"/>
      <c r="TKW960" s="34"/>
      <c r="TLD960" s="35"/>
      <c r="TLE960" s="34"/>
      <c r="TLL960" s="35"/>
      <c r="TLM960" s="34"/>
      <c r="TLT960" s="35"/>
      <c r="TLU960" s="34"/>
      <c r="TMB960" s="35"/>
      <c r="TMC960" s="34"/>
      <c r="TMJ960" s="35"/>
      <c r="TMK960" s="34"/>
      <c r="TMR960" s="35"/>
      <c r="TMS960" s="34"/>
      <c r="TMZ960" s="35"/>
      <c r="TNA960" s="34"/>
      <c r="TNH960" s="35"/>
      <c r="TNI960" s="34"/>
      <c r="TNP960" s="35"/>
      <c r="TNQ960" s="34"/>
      <c r="TNX960" s="35"/>
      <c r="TNY960" s="34"/>
      <c r="TOF960" s="35"/>
      <c r="TOG960" s="34"/>
      <c r="TON960" s="35"/>
      <c r="TOO960" s="34"/>
      <c r="TOV960" s="35"/>
      <c r="TOW960" s="34"/>
      <c r="TPD960" s="35"/>
      <c r="TPE960" s="34"/>
      <c r="TPL960" s="35"/>
      <c r="TPM960" s="34"/>
      <c r="TPT960" s="35"/>
      <c r="TPU960" s="34"/>
      <c r="TQB960" s="35"/>
      <c r="TQC960" s="34"/>
      <c r="TQJ960" s="35"/>
      <c r="TQK960" s="34"/>
      <c r="TQR960" s="35"/>
      <c r="TQS960" s="34"/>
      <c r="TQZ960" s="35"/>
      <c r="TRA960" s="34"/>
      <c r="TRH960" s="35"/>
      <c r="TRI960" s="34"/>
      <c r="TRP960" s="35"/>
      <c r="TRQ960" s="34"/>
      <c r="TRX960" s="35"/>
      <c r="TRY960" s="34"/>
      <c r="TSF960" s="35"/>
      <c r="TSG960" s="34"/>
      <c r="TSN960" s="35"/>
      <c r="TSO960" s="34"/>
      <c r="TSV960" s="35"/>
      <c r="TSW960" s="34"/>
      <c r="TTD960" s="35"/>
      <c r="TTE960" s="34"/>
      <c r="TTL960" s="35"/>
      <c r="TTM960" s="34"/>
      <c r="TTT960" s="35"/>
      <c r="TTU960" s="34"/>
      <c r="TUB960" s="35"/>
      <c r="TUC960" s="34"/>
      <c r="TUJ960" s="35"/>
      <c r="TUK960" s="34"/>
      <c r="TUR960" s="35"/>
      <c r="TUS960" s="34"/>
      <c r="TUZ960" s="35"/>
      <c r="TVA960" s="34"/>
      <c r="TVH960" s="35"/>
      <c r="TVI960" s="34"/>
      <c r="TVP960" s="35"/>
      <c r="TVQ960" s="34"/>
      <c r="TVX960" s="35"/>
      <c r="TVY960" s="34"/>
      <c r="TWF960" s="35"/>
      <c r="TWG960" s="34"/>
      <c r="TWN960" s="35"/>
      <c r="TWO960" s="34"/>
      <c r="TWV960" s="35"/>
      <c r="TWW960" s="34"/>
      <c r="TXD960" s="35"/>
      <c r="TXE960" s="34"/>
      <c r="TXL960" s="35"/>
      <c r="TXM960" s="34"/>
      <c r="TXT960" s="35"/>
      <c r="TXU960" s="34"/>
      <c r="TYB960" s="35"/>
      <c r="TYC960" s="34"/>
      <c r="TYJ960" s="35"/>
      <c r="TYK960" s="34"/>
      <c r="TYR960" s="35"/>
      <c r="TYS960" s="34"/>
      <c r="TYZ960" s="35"/>
      <c r="TZA960" s="34"/>
      <c r="TZH960" s="35"/>
      <c r="TZI960" s="34"/>
      <c r="TZP960" s="35"/>
      <c r="TZQ960" s="34"/>
      <c r="TZX960" s="35"/>
      <c r="TZY960" s="34"/>
      <c r="UAF960" s="35"/>
      <c r="UAG960" s="34"/>
      <c r="UAN960" s="35"/>
      <c r="UAO960" s="34"/>
      <c r="UAV960" s="35"/>
      <c r="UAW960" s="34"/>
      <c r="UBD960" s="35"/>
      <c r="UBE960" s="34"/>
      <c r="UBL960" s="35"/>
      <c r="UBM960" s="34"/>
      <c r="UBT960" s="35"/>
      <c r="UBU960" s="34"/>
      <c r="UCB960" s="35"/>
      <c r="UCC960" s="34"/>
      <c r="UCJ960" s="35"/>
      <c r="UCK960" s="34"/>
      <c r="UCR960" s="35"/>
      <c r="UCS960" s="34"/>
      <c r="UCZ960" s="35"/>
      <c r="UDA960" s="34"/>
      <c r="UDH960" s="35"/>
      <c r="UDI960" s="34"/>
      <c r="UDP960" s="35"/>
      <c r="UDQ960" s="34"/>
      <c r="UDX960" s="35"/>
      <c r="UDY960" s="34"/>
      <c r="UEF960" s="35"/>
      <c r="UEG960" s="34"/>
      <c r="UEN960" s="35"/>
      <c r="UEO960" s="34"/>
      <c r="UEV960" s="35"/>
      <c r="UEW960" s="34"/>
      <c r="UFD960" s="35"/>
      <c r="UFE960" s="34"/>
      <c r="UFL960" s="35"/>
      <c r="UFM960" s="34"/>
      <c r="UFT960" s="35"/>
      <c r="UFU960" s="34"/>
      <c r="UGB960" s="35"/>
      <c r="UGC960" s="34"/>
      <c r="UGJ960" s="35"/>
      <c r="UGK960" s="34"/>
      <c r="UGR960" s="35"/>
      <c r="UGS960" s="34"/>
      <c r="UGZ960" s="35"/>
      <c r="UHA960" s="34"/>
      <c r="UHH960" s="35"/>
      <c r="UHI960" s="34"/>
      <c r="UHP960" s="35"/>
      <c r="UHQ960" s="34"/>
      <c r="UHX960" s="35"/>
      <c r="UHY960" s="34"/>
      <c r="UIF960" s="35"/>
      <c r="UIG960" s="34"/>
      <c r="UIN960" s="35"/>
      <c r="UIO960" s="34"/>
      <c r="UIV960" s="35"/>
      <c r="UIW960" s="34"/>
      <c r="UJD960" s="35"/>
      <c r="UJE960" s="34"/>
      <c r="UJL960" s="35"/>
      <c r="UJM960" s="34"/>
      <c r="UJT960" s="35"/>
      <c r="UJU960" s="34"/>
      <c r="UKB960" s="35"/>
      <c r="UKC960" s="34"/>
      <c r="UKJ960" s="35"/>
      <c r="UKK960" s="34"/>
      <c r="UKR960" s="35"/>
      <c r="UKS960" s="34"/>
      <c r="UKZ960" s="35"/>
      <c r="ULA960" s="34"/>
      <c r="ULH960" s="35"/>
      <c r="ULI960" s="34"/>
      <c r="ULP960" s="35"/>
      <c r="ULQ960" s="34"/>
      <c r="ULX960" s="35"/>
      <c r="ULY960" s="34"/>
      <c r="UMF960" s="35"/>
      <c r="UMG960" s="34"/>
      <c r="UMN960" s="35"/>
      <c r="UMO960" s="34"/>
      <c r="UMV960" s="35"/>
      <c r="UMW960" s="34"/>
      <c r="UND960" s="35"/>
      <c r="UNE960" s="34"/>
      <c r="UNL960" s="35"/>
      <c r="UNM960" s="34"/>
      <c r="UNT960" s="35"/>
      <c r="UNU960" s="34"/>
      <c r="UOB960" s="35"/>
      <c r="UOC960" s="34"/>
      <c r="UOJ960" s="35"/>
      <c r="UOK960" s="34"/>
      <c r="UOR960" s="35"/>
      <c r="UOS960" s="34"/>
      <c r="UOZ960" s="35"/>
      <c r="UPA960" s="34"/>
      <c r="UPH960" s="35"/>
      <c r="UPI960" s="34"/>
      <c r="UPP960" s="35"/>
      <c r="UPQ960" s="34"/>
      <c r="UPX960" s="35"/>
      <c r="UPY960" s="34"/>
      <c r="UQF960" s="35"/>
      <c r="UQG960" s="34"/>
      <c r="UQN960" s="35"/>
      <c r="UQO960" s="34"/>
      <c r="UQV960" s="35"/>
      <c r="UQW960" s="34"/>
      <c r="URD960" s="35"/>
      <c r="URE960" s="34"/>
      <c r="URL960" s="35"/>
      <c r="URM960" s="34"/>
      <c r="URT960" s="35"/>
      <c r="URU960" s="34"/>
      <c r="USB960" s="35"/>
      <c r="USC960" s="34"/>
      <c r="USJ960" s="35"/>
      <c r="USK960" s="34"/>
      <c r="USR960" s="35"/>
      <c r="USS960" s="34"/>
      <c r="USZ960" s="35"/>
      <c r="UTA960" s="34"/>
      <c r="UTH960" s="35"/>
      <c r="UTI960" s="34"/>
      <c r="UTP960" s="35"/>
      <c r="UTQ960" s="34"/>
      <c r="UTX960" s="35"/>
      <c r="UTY960" s="34"/>
      <c r="UUF960" s="35"/>
      <c r="UUG960" s="34"/>
      <c r="UUN960" s="35"/>
      <c r="UUO960" s="34"/>
      <c r="UUV960" s="35"/>
      <c r="UUW960" s="34"/>
      <c r="UVD960" s="35"/>
      <c r="UVE960" s="34"/>
      <c r="UVL960" s="35"/>
      <c r="UVM960" s="34"/>
      <c r="UVT960" s="35"/>
      <c r="UVU960" s="34"/>
      <c r="UWB960" s="35"/>
      <c r="UWC960" s="34"/>
      <c r="UWJ960" s="35"/>
      <c r="UWK960" s="34"/>
      <c r="UWR960" s="35"/>
      <c r="UWS960" s="34"/>
      <c r="UWZ960" s="35"/>
      <c r="UXA960" s="34"/>
      <c r="UXH960" s="35"/>
      <c r="UXI960" s="34"/>
      <c r="UXP960" s="35"/>
      <c r="UXQ960" s="34"/>
      <c r="UXX960" s="35"/>
      <c r="UXY960" s="34"/>
      <c r="UYF960" s="35"/>
      <c r="UYG960" s="34"/>
      <c r="UYN960" s="35"/>
      <c r="UYO960" s="34"/>
      <c r="UYV960" s="35"/>
      <c r="UYW960" s="34"/>
      <c r="UZD960" s="35"/>
      <c r="UZE960" s="34"/>
      <c r="UZL960" s="35"/>
      <c r="UZM960" s="34"/>
      <c r="UZT960" s="35"/>
      <c r="UZU960" s="34"/>
      <c r="VAB960" s="35"/>
      <c r="VAC960" s="34"/>
      <c r="VAJ960" s="35"/>
      <c r="VAK960" s="34"/>
      <c r="VAR960" s="35"/>
      <c r="VAS960" s="34"/>
      <c r="VAZ960" s="35"/>
      <c r="VBA960" s="34"/>
      <c r="VBH960" s="35"/>
      <c r="VBI960" s="34"/>
      <c r="VBP960" s="35"/>
      <c r="VBQ960" s="34"/>
      <c r="VBX960" s="35"/>
      <c r="VBY960" s="34"/>
      <c r="VCF960" s="35"/>
      <c r="VCG960" s="34"/>
      <c r="VCN960" s="35"/>
      <c r="VCO960" s="34"/>
      <c r="VCV960" s="35"/>
      <c r="VCW960" s="34"/>
      <c r="VDD960" s="35"/>
      <c r="VDE960" s="34"/>
      <c r="VDL960" s="35"/>
      <c r="VDM960" s="34"/>
      <c r="VDT960" s="35"/>
      <c r="VDU960" s="34"/>
      <c r="VEB960" s="35"/>
      <c r="VEC960" s="34"/>
      <c r="VEJ960" s="35"/>
      <c r="VEK960" s="34"/>
      <c r="VER960" s="35"/>
      <c r="VES960" s="34"/>
      <c r="VEZ960" s="35"/>
      <c r="VFA960" s="34"/>
      <c r="VFH960" s="35"/>
      <c r="VFI960" s="34"/>
      <c r="VFP960" s="35"/>
      <c r="VFQ960" s="34"/>
      <c r="VFX960" s="35"/>
      <c r="VFY960" s="34"/>
      <c r="VGF960" s="35"/>
      <c r="VGG960" s="34"/>
      <c r="VGN960" s="35"/>
      <c r="VGO960" s="34"/>
      <c r="VGV960" s="35"/>
      <c r="VGW960" s="34"/>
      <c r="VHD960" s="35"/>
      <c r="VHE960" s="34"/>
      <c r="VHL960" s="35"/>
      <c r="VHM960" s="34"/>
      <c r="VHT960" s="35"/>
      <c r="VHU960" s="34"/>
      <c r="VIB960" s="35"/>
      <c r="VIC960" s="34"/>
      <c r="VIJ960" s="35"/>
      <c r="VIK960" s="34"/>
      <c r="VIR960" s="35"/>
      <c r="VIS960" s="34"/>
      <c r="VIZ960" s="35"/>
      <c r="VJA960" s="34"/>
      <c r="VJH960" s="35"/>
      <c r="VJI960" s="34"/>
      <c r="VJP960" s="35"/>
      <c r="VJQ960" s="34"/>
      <c r="VJX960" s="35"/>
      <c r="VJY960" s="34"/>
      <c r="VKF960" s="35"/>
      <c r="VKG960" s="34"/>
      <c r="VKN960" s="35"/>
      <c r="VKO960" s="34"/>
      <c r="VKV960" s="35"/>
      <c r="VKW960" s="34"/>
      <c r="VLD960" s="35"/>
      <c r="VLE960" s="34"/>
      <c r="VLL960" s="35"/>
      <c r="VLM960" s="34"/>
      <c r="VLT960" s="35"/>
      <c r="VLU960" s="34"/>
      <c r="VMB960" s="35"/>
      <c r="VMC960" s="34"/>
      <c r="VMJ960" s="35"/>
      <c r="VMK960" s="34"/>
      <c r="VMR960" s="35"/>
      <c r="VMS960" s="34"/>
      <c r="VMZ960" s="35"/>
      <c r="VNA960" s="34"/>
      <c r="VNH960" s="35"/>
      <c r="VNI960" s="34"/>
      <c r="VNP960" s="35"/>
      <c r="VNQ960" s="34"/>
      <c r="VNX960" s="35"/>
      <c r="VNY960" s="34"/>
      <c r="VOF960" s="35"/>
      <c r="VOG960" s="34"/>
      <c r="VON960" s="35"/>
      <c r="VOO960" s="34"/>
      <c r="VOV960" s="35"/>
      <c r="VOW960" s="34"/>
      <c r="VPD960" s="35"/>
      <c r="VPE960" s="34"/>
      <c r="VPL960" s="35"/>
      <c r="VPM960" s="34"/>
      <c r="VPT960" s="35"/>
      <c r="VPU960" s="34"/>
      <c r="VQB960" s="35"/>
      <c r="VQC960" s="34"/>
      <c r="VQJ960" s="35"/>
      <c r="VQK960" s="34"/>
      <c r="VQR960" s="35"/>
      <c r="VQS960" s="34"/>
      <c r="VQZ960" s="35"/>
      <c r="VRA960" s="34"/>
      <c r="VRH960" s="35"/>
      <c r="VRI960" s="34"/>
      <c r="VRP960" s="35"/>
      <c r="VRQ960" s="34"/>
      <c r="VRX960" s="35"/>
      <c r="VRY960" s="34"/>
      <c r="VSF960" s="35"/>
      <c r="VSG960" s="34"/>
      <c r="VSN960" s="35"/>
      <c r="VSO960" s="34"/>
      <c r="VSV960" s="35"/>
      <c r="VSW960" s="34"/>
      <c r="VTD960" s="35"/>
      <c r="VTE960" s="34"/>
      <c r="VTL960" s="35"/>
      <c r="VTM960" s="34"/>
      <c r="VTT960" s="35"/>
      <c r="VTU960" s="34"/>
      <c r="VUB960" s="35"/>
      <c r="VUC960" s="34"/>
      <c r="VUJ960" s="35"/>
      <c r="VUK960" s="34"/>
      <c r="VUR960" s="35"/>
      <c r="VUS960" s="34"/>
      <c r="VUZ960" s="35"/>
      <c r="VVA960" s="34"/>
      <c r="VVH960" s="35"/>
      <c r="VVI960" s="34"/>
      <c r="VVP960" s="35"/>
      <c r="VVQ960" s="34"/>
      <c r="VVX960" s="35"/>
      <c r="VVY960" s="34"/>
      <c r="VWF960" s="35"/>
      <c r="VWG960" s="34"/>
      <c r="VWN960" s="35"/>
      <c r="VWO960" s="34"/>
      <c r="VWV960" s="35"/>
      <c r="VWW960" s="34"/>
      <c r="VXD960" s="35"/>
      <c r="VXE960" s="34"/>
      <c r="VXL960" s="35"/>
      <c r="VXM960" s="34"/>
      <c r="VXT960" s="35"/>
      <c r="VXU960" s="34"/>
      <c r="VYB960" s="35"/>
      <c r="VYC960" s="34"/>
      <c r="VYJ960" s="35"/>
      <c r="VYK960" s="34"/>
      <c r="VYR960" s="35"/>
      <c r="VYS960" s="34"/>
      <c r="VYZ960" s="35"/>
      <c r="VZA960" s="34"/>
      <c r="VZH960" s="35"/>
      <c r="VZI960" s="34"/>
      <c r="VZP960" s="35"/>
      <c r="VZQ960" s="34"/>
      <c r="VZX960" s="35"/>
      <c r="VZY960" s="34"/>
      <c r="WAF960" s="35"/>
      <c r="WAG960" s="34"/>
      <c r="WAN960" s="35"/>
      <c r="WAO960" s="34"/>
      <c r="WAV960" s="35"/>
      <c r="WAW960" s="34"/>
      <c r="WBD960" s="35"/>
      <c r="WBE960" s="34"/>
      <c r="WBL960" s="35"/>
      <c r="WBM960" s="34"/>
      <c r="WBT960" s="35"/>
      <c r="WBU960" s="34"/>
      <c r="WCB960" s="35"/>
      <c r="WCC960" s="34"/>
      <c r="WCJ960" s="35"/>
      <c r="WCK960" s="34"/>
      <c r="WCR960" s="35"/>
      <c r="WCS960" s="34"/>
      <c r="WCZ960" s="35"/>
      <c r="WDA960" s="34"/>
      <c r="WDH960" s="35"/>
      <c r="WDI960" s="34"/>
      <c r="WDP960" s="35"/>
      <c r="WDQ960" s="34"/>
      <c r="WDX960" s="35"/>
      <c r="WDY960" s="34"/>
      <c r="WEF960" s="35"/>
      <c r="WEG960" s="34"/>
      <c r="WEN960" s="35"/>
      <c r="WEO960" s="34"/>
      <c r="WEV960" s="35"/>
      <c r="WEW960" s="34"/>
      <c r="WFD960" s="35"/>
      <c r="WFE960" s="34"/>
      <c r="WFL960" s="35"/>
      <c r="WFM960" s="34"/>
      <c r="WFT960" s="35"/>
      <c r="WFU960" s="34"/>
      <c r="WGB960" s="35"/>
      <c r="WGC960" s="34"/>
      <c r="WGJ960" s="35"/>
      <c r="WGK960" s="34"/>
      <c r="WGR960" s="35"/>
      <c r="WGS960" s="34"/>
      <c r="WGZ960" s="35"/>
      <c r="WHA960" s="34"/>
      <c r="WHH960" s="35"/>
      <c r="WHI960" s="34"/>
      <c r="WHP960" s="35"/>
      <c r="WHQ960" s="34"/>
      <c r="WHX960" s="35"/>
      <c r="WHY960" s="34"/>
      <c r="WIF960" s="35"/>
      <c r="WIG960" s="34"/>
      <c r="WIN960" s="35"/>
      <c r="WIO960" s="34"/>
      <c r="WIV960" s="35"/>
      <c r="WIW960" s="34"/>
      <c r="WJD960" s="35"/>
      <c r="WJE960" s="34"/>
      <c r="WJL960" s="35"/>
      <c r="WJM960" s="34"/>
      <c r="WJT960" s="35"/>
      <c r="WJU960" s="34"/>
      <c r="WKB960" s="35"/>
      <c r="WKC960" s="34"/>
      <c r="WKJ960" s="35"/>
      <c r="WKK960" s="34"/>
      <c r="WKR960" s="35"/>
      <c r="WKS960" s="34"/>
      <c r="WKZ960" s="35"/>
      <c r="WLA960" s="34"/>
      <c r="WLH960" s="35"/>
      <c r="WLI960" s="34"/>
      <c r="WLP960" s="35"/>
      <c r="WLQ960" s="34"/>
      <c r="WLX960" s="35"/>
      <c r="WLY960" s="34"/>
      <c r="WMF960" s="35"/>
      <c r="WMG960" s="34"/>
      <c r="WMN960" s="35"/>
      <c r="WMO960" s="34"/>
      <c r="WMV960" s="35"/>
      <c r="WMW960" s="34"/>
      <c r="WND960" s="35"/>
      <c r="WNE960" s="34"/>
      <c r="WNL960" s="35"/>
      <c r="WNM960" s="34"/>
      <c r="WNT960" s="35"/>
      <c r="WNU960" s="34"/>
      <c r="WOB960" s="35"/>
      <c r="WOC960" s="34"/>
      <c r="WOJ960" s="35"/>
      <c r="WOK960" s="34"/>
      <c r="WOR960" s="35"/>
      <c r="WOS960" s="34"/>
      <c r="WOZ960" s="35"/>
      <c r="WPA960" s="34"/>
      <c r="WPH960" s="35"/>
      <c r="WPI960" s="34"/>
      <c r="WPP960" s="35"/>
      <c r="WPQ960" s="34"/>
      <c r="WPX960" s="35"/>
      <c r="WPY960" s="34"/>
      <c r="WQF960" s="35"/>
      <c r="WQG960" s="34"/>
      <c r="WQN960" s="35"/>
      <c r="WQO960" s="34"/>
      <c r="WQV960" s="35"/>
      <c r="WQW960" s="34"/>
      <c r="WRD960" s="35"/>
      <c r="WRE960" s="34"/>
      <c r="WRL960" s="35"/>
      <c r="WRM960" s="34"/>
      <c r="WRT960" s="35"/>
      <c r="WRU960" s="34"/>
      <c r="WSB960" s="35"/>
      <c r="WSC960" s="34"/>
      <c r="WSJ960" s="35"/>
      <c r="WSK960" s="34"/>
      <c r="WSR960" s="35"/>
      <c r="WSS960" s="34"/>
      <c r="WSZ960" s="35"/>
      <c r="WTA960" s="34"/>
      <c r="WTH960" s="35"/>
      <c r="WTI960" s="34"/>
      <c r="WTP960" s="35"/>
      <c r="WTQ960" s="34"/>
      <c r="WTX960" s="35"/>
      <c r="WTY960" s="34"/>
      <c r="WUF960" s="35"/>
      <c r="WUG960" s="34"/>
      <c r="WUN960" s="35"/>
      <c r="WUO960" s="34"/>
      <c r="WUV960" s="35"/>
      <c r="WUW960" s="34"/>
      <c r="WVD960" s="35"/>
      <c r="WVE960" s="34"/>
      <c r="WVL960" s="35"/>
      <c r="WVM960" s="34"/>
      <c r="WVT960" s="35"/>
      <c r="WVU960" s="34"/>
      <c r="WWB960" s="35"/>
      <c r="WWC960" s="34"/>
      <c r="WWJ960" s="35"/>
      <c r="WWK960" s="34"/>
      <c r="WWR960" s="35"/>
      <c r="WWS960" s="34"/>
      <c r="WWZ960" s="35"/>
      <c r="WXA960" s="34"/>
      <c r="WXH960" s="35"/>
      <c r="WXI960" s="34"/>
      <c r="WXP960" s="35"/>
      <c r="WXQ960" s="34"/>
      <c r="WXX960" s="35"/>
      <c r="WXY960" s="34"/>
      <c r="WYF960" s="35"/>
      <c r="WYG960" s="34"/>
      <c r="WYN960" s="35"/>
      <c r="WYO960" s="34"/>
      <c r="WYV960" s="35"/>
      <c r="WYW960" s="34"/>
      <c r="WZD960" s="35"/>
      <c r="WZE960" s="34"/>
      <c r="WZL960" s="35"/>
      <c r="WZM960" s="34"/>
      <c r="WZT960" s="35"/>
      <c r="WZU960" s="34"/>
      <c r="XAB960" s="35"/>
      <c r="XAC960" s="34"/>
      <c r="XAJ960" s="35"/>
      <c r="XAK960" s="34"/>
      <c r="XAR960" s="35"/>
      <c r="XAS960" s="34"/>
      <c r="XAZ960" s="35"/>
      <c r="XBA960" s="34"/>
      <c r="XBH960" s="35"/>
      <c r="XBI960" s="34"/>
      <c r="XBP960" s="35"/>
      <c r="XBQ960" s="34"/>
      <c r="XBX960" s="35"/>
      <c r="XBY960" s="34"/>
      <c r="XCF960" s="35"/>
      <c r="XCG960" s="34"/>
      <c r="XCN960" s="35"/>
      <c r="XCO960" s="34"/>
      <c r="XCV960" s="35"/>
      <c r="XCW960" s="34"/>
      <c r="XDD960" s="35"/>
      <c r="XDE960" s="34"/>
      <c r="XDL960" s="35"/>
      <c r="XDM960" s="34"/>
      <c r="XDT960" s="35"/>
      <c r="XDU960" s="34"/>
      <c r="XEB960" s="35"/>
      <c r="XEC960" s="34"/>
      <c r="XEJ960" s="35"/>
      <c r="XEK960" s="34"/>
      <c r="XER960" s="35"/>
      <c r="XES960" s="34"/>
      <c r="XEZ960" s="35"/>
      <c r="XFA960" s="34"/>
    </row>
    <row r="961" spans="1:1021 1028:2045 2052:3069 3076:4093 4100:5117 5124:6141 6148:7165 7172:8189 8196:9213 9220:10237 10244:11261 11268:12285 12292:13309 13316:14333 14340:15357 15364:16381" x14ac:dyDescent="0.25">
      <c r="A961" t="s">
        <v>21</v>
      </c>
      <c r="B961" t="s">
        <v>153</v>
      </c>
      <c r="C961">
        <v>566</v>
      </c>
      <c r="D961">
        <v>566</v>
      </c>
      <c r="E961" s="35">
        <v>1</v>
      </c>
      <c r="F961" s="34">
        <v>1E-156</v>
      </c>
      <c r="G961">
        <v>98.15</v>
      </c>
      <c r="H961">
        <v>384</v>
      </c>
      <c r="I961" t="str">
        <f>HYPERLINK("https://www.ncbi.nlm.nih.gov/nucleotide/OK171004.1?report=genbank&amp;log$=nucltop&amp;blast_rank=59&amp;RID=XE5J84ZU013","OK171004.1")</f>
        <v>OK171004.1</v>
      </c>
      <c r="L961" s="35"/>
      <c r="M961" s="34"/>
      <c r="T961" s="35"/>
      <c r="U961" s="34"/>
      <c r="AB961" s="35"/>
      <c r="AC961" s="34"/>
      <c r="AJ961" s="35"/>
      <c r="AK961" s="34"/>
      <c r="AR961" s="35"/>
      <c r="AS961" s="34"/>
      <c r="AZ961" s="35"/>
      <c r="BA961" s="34"/>
      <c r="BH961" s="35"/>
      <c r="BI961" s="34"/>
      <c r="BP961" s="35"/>
      <c r="BQ961" s="34"/>
      <c r="BX961" s="35"/>
      <c r="BY961" s="34"/>
      <c r="CF961" s="35"/>
      <c r="CG961" s="34"/>
      <c r="CN961" s="35"/>
      <c r="CO961" s="34"/>
      <c r="CV961" s="35"/>
      <c r="CW961" s="34"/>
      <c r="DD961" s="35"/>
      <c r="DE961" s="34"/>
      <c r="DL961" s="35"/>
      <c r="DM961" s="34"/>
      <c r="DT961" s="35"/>
      <c r="DU961" s="34"/>
      <c r="EB961" s="35"/>
      <c r="EC961" s="34"/>
      <c r="EJ961" s="35"/>
      <c r="EK961" s="34"/>
      <c r="ER961" s="35"/>
      <c r="ES961" s="34"/>
      <c r="EZ961" s="35"/>
      <c r="FA961" s="34"/>
      <c r="FH961" s="35"/>
      <c r="FI961" s="34"/>
      <c r="FP961" s="35"/>
      <c r="FQ961" s="34"/>
      <c r="FX961" s="35"/>
      <c r="FY961" s="34"/>
      <c r="GF961" s="35"/>
      <c r="GG961" s="34"/>
      <c r="GN961" s="35"/>
      <c r="GO961" s="34"/>
      <c r="GV961" s="35"/>
      <c r="GW961" s="34"/>
      <c r="HD961" s="35"/>
      <c r="HE961" s="34"/>
      <c r="HL961" s="35"/>
      <c r="HM961" s="34"/>
      <c r="HT961" s="35"/>
      <c r="HU961" s="34"/>
      <c r="IB961" s="35"/>
      <c r="IC961" s="34"/>
      <c r="IJ961" s="35"/>
      <c r="IK961" s="34"/>
      <c r="IR961" s="35"/>
      <c r="IS961" s="34"/>
      <c r="IZ961" s="35"/>
      <c r="JA961" s="34"/>
      <c r="JH961" s="35"/>
      <c r="JI961" s="34"/>
      <c r="JP961" s="35"/>
      <c r="JQ961" s="34"/>
      <c r="JX961" s="35"/>
      <c r="JY961" s="34"/>
      <c r="KF961" s="35"/>
      <c r="KG961" s="34"/>
      <c r="KN961" s="35"/>
      <c r="KO961" s="34"/>
      <c r="KV961" s="35"/>
      <c r="KW961" s="34"/>
      <c r="LD961" s="35"/>
      <c r="LE961" s="34"/>
      <c r="LL961" s="35"/>
      <c r="LM961" s="34"/>
      <c r="LT961" s="35"/>
      <c r="LU961" s="34"/>
      <c r="MB961" s="35"/>
      <c r="MC961" s="34"/>
      <c r="MJ961" s="35"/>
      <c r="MK961" s="34"/>
      <c r="MR961" s="35"/>
      <c r="MS961" s="34"/>
      <c r="MZ961" s="35"/>
      <c r="NA961" s="34"/>
      <c r="NH961" s="35"/>
      <c r="NI961" s="34"/>
      <c r="NP961" s="35"/>
      <c r="NQ961" s="34"/>
      <c r="NX961" s="35"/>
      <c r="NY961" s="34"/>
      <c r="OF961" s="35"/>
      <c r="OG961" s="34"/>
      <c r="ON961" s="35"/>
      <c r="OO961" s="34"/>
      <c r="OV961" s="35"/>
      <c r="OW961" s="34"/>
      <c r="PD961" s="35"/>
      <c r="PE961" s="34"/>
      <c r="PL961" s="35"/>
      <c r="PM961" s="34"/>
      <c r="PT961" s="35"/>
      <c r="PU961" s="34"/>
      <c r="QB961" s="35"/>
      <c r="QC961" s="34"/>
      <c r="QJ961" s="35"/>
      <c r="QK961" s="34"/>
      <c r="QR961" s="35"/>
      <c r="QS961" s="34"/>
      <c r="QZ961" s="35"/>
      <c r="RA961" s="34"/>
      <c r="RH961" s="35"/>
      <c r="RI961" s="34"/>
      <c r="RP961" s="35"/>
      <c r="RQ961" s="34"/>
      <c r="RX961" s="35"/>
      <c r="RY961" s="34"/>
      <c r="SF961" s="35"/>
      <c r="SG961" s="34"/>
      <c r="SN961" s="35"/>
      <c r="SO961" s="34"/>
      <c r="SV961" s="35"/>
      <c r="SW961" s="34"/>
      <c r="TD961" s="35"/>
      <c r="TE961" s="34"/>
      <c r="TL961" s="35"/>
      <c r="TM961" s="34"/>
      <c r="TT961" s="35"/>
      <c r="TU961" s="34"/>
      <c r="UB961" s="35"/>
      <c r="UC961" s="34"/>
      <c r="UJ961" s="35"/>
      <c r="UK961" s="34"/>
      <c r="UR961" s="35"/>
      <c r="US961" s="34"/>
      <c r="UZ961" s="35"/>
      <c r="VA961" s="34"/>
      <c r="VH961" s="35"/>
      <c r="VI961" s="34"/>
      <c r="VP961" s="35"/>
      <c r="VQ961" s="34"/>
      <c r="VX961" s="35"/>
      <c r="VY961" s="34"/>
      <c r="WF961" s="35"/>
      <c r="WG961" s="34"/>
      <c r="WN961" s="35"/>
      <c r="WO961" s="34"/>
      <c r="WV961" s="35"/>
      <c r="WW961" s="34"/>
      <c r="XD961" s="35"/>
      <c r="XE961" s="34"/>
      <c r="XL961" s="35"/>
      <c r="XM961" s="34"/>
      <c r="XT961" s="35"/>
      <c r="XU961" s="34"/>
      <c r="YB961" s="35"/>
      <c r="YC961" s="34"/>
      <c r="YJ961" s="35"/>
      <c r="YK961" s="34"/>
      <c r="YR961" s="35"/>
      <c r="YS961" s="34"/>
      <c r="YZ961" s="35"/>
      <c r="ZA961" s="34"/>
      <c r="ZH961" s="35"/>
      <c r="ZI961" s="34"/>
      <c r="ZP961" s="35"/>
      <c r="ZQ961" s="34"/>
      <c r="ZX961" s="35"/>
      <c r="ZY961" s="34"/>
      <c r="AAF961" s="35"/>
      <c r="AAG961" s="34"/>
      <c r="AAN961" s="35"/>
      <c r="AAO961" s="34"/>
      <c r="AAV961" s="35"/>
      <c r="AAW961" s="34"/>
      <c r="ABD961" s="35"/>
      <c r="ABE961" s="34"/>
      <c r="ABL961" s="35"/>
      <c r="ABM961" s="34"/>
      <c r="ABT961" s="35"/>
      <c r="ABU961" s="34"/>
      <c r="ACB961" s="35"/>
      <c r="ACC961" s="34"/>
      <c r="ACJ961" s="35"/>
      <c r="ACK961" s="34"/>
      <c r="ACR961" s="35"/>
      <c r="ACS961" s="34"/>
      <c r="ACZ961" s="35"/>
      <c r="ADA961" s="34"/>
      <c r="ADH961" s="35"/>
      <c r="ADI961" s="34"/>
      <c r="ADP961" s="35"/>
      <c r="ADQ961" s="34"/>
      <c r="ADX961" s="35"/>
      <c r="ADY961" s="34"/>
      <c r="AEF961" s="35"/>
      <c r="AEG961" s="34"/>
      <c r="AEN961" s="35"/>
      <c r="AEO961" s="34"/>
      <c r="AEV961" s="35"/>
      <c r="AEW961" s="34"/>
      <c r="AFD961" s="35"/>
      <c r="AFE961" s="34"/>
      <c r="AFL961" s="35"/>
      <c r="AFM961" s="34"/>
      <c r="AFT961" s="35"/>
      <c r="AFU961" s="34"/>
      <c r="AGB961" s="35"/>
      <c r="AGC961" s="34"/>
      <c r="AGJ961" s="35"/>
      <c r="AGK961" s="34"/>
      <c r="AGR961" s="35"/>
      <c r="AGS961" s="34"/>
      <c r="AGZ961" s="35"/>
      <c r="AHA961" s="34"/>
      <c r="AHH961" s="35"/>
      <c r="AHI961" s="34"/>
      <c r="AHP961" s="35"/>
      <c r="AHQ961" s="34"/>
      <c r="AHX961" s="35"/>
      <c r="AHY961" s="34"/>
      <c r="AIF961" s="35"/>
      <c r="AIG961" s="34"/>
      <c r="AIN961" s="35"/>
      <c r="AIO961" s="34"/>
      <c r="AIV961" s="35"/>
      <c r="AIW961" s="34"/>
      <c r="AJD961" s="35"/>
      <c r="AJE961" s="34"/>
      <c r="AJL961" s="35"/>
      <c r="AJM961" s="34"/>
      <c r="AJT961" s="35"/>
      <c r="AJU961" s="34"/>
      <c r="AKB961" s="35"/>
      <c r="AKC961" s="34"/>
      <c r="AKJ961" s="35"/>
      <c r="AKK961" s="34"/>
      <c r="AKR961" s="35"/>
      <c r="AKS961" s="34"/>
      <c r="AKZ961" s="35"/>
      <c r="ALA961" s="34"/>
      <c r="ALH961" s="35"/>
      <c r="ALI961" s="34"/>
      <c r="ALP961" s="35"/>
      <c r="ALQ961" s="34"/>
      <c r="ALX961" s="35"/>
      <c r="ALY961" s="34"/>
      <c r="AMF961" s="35"/>
      <c r="AMG961" s="34"/>
      <c r="AMN961" s="35"/>
      <c r="AMO961" s="34"/>
      <c r="AMV961" s="35"/>
      <c r="AMW961" s="34"/>
      <c r="AND961" s="35"/>
      <c r="ANE961" s="34"/>
      <c r="ANL961" s="35"/>
      <c r="ANM961" s="34"/>
      <c r="ANT961" s="35"/>
      <c r="ANU961" s="34"/>
      <c r="AOB961" s="35"/>
      <c r="AOC961" s="34"/>
      <c r="AOJ961" s="35"/>
      <c r="AOK961" s="34"/>
      <c r="AOR961" s="35"/>
      <c r="AOS961" s="34"/>
      <c r="AOZ961" s="35"/>
      <c r="APA961" s="34"/>
      <c r="APH961" s="35"/>
      <c r="API961" s="34"/>
      <c r="APP961" s="35"/>
      <c r="APQ961" s="34"/>
      <c r="APX961" s="35"/>
      <c r="APY961" s="34"/>
      <c r="AQF961" s="35"/>
      <c r="AQG961" s="34"/>
      <c r="AQN961" s="35"/>
      <c r="AQO961" s="34"/>
      <c r="AQV961" s="35"/>
      <c r="AQW961" s="34"/>
      <c r="ARD961" s="35"/>
      <c r="ARE961" s="34"/>
      <c r="ARL961" s="35"/>
      <c r="ARM961" s="34"/>
      <c r="ART961" s="35"/>
      <c r="ARU961" s="34"/>
      <c r="ASB961" s="35"/>
      <c r="ASC961" s="34"/>
      <c r="ASJ961" s="35"/>
      <c r="ASK961" s="34"/>
      <c r="ASR961" s="35"/>
      <c r="ASS961" s="34"/>
      <c r="ASZ961" s="35"/>
      <c r="ATA961" s="34"/>
      <c r="ATH961" s="35"/>
      <c r="ATI961" s="34"/>
      <c r="ATP961" s="35"/>
      <c r="ATQ961" s="34"/>
      <c r="ATX961" s="35"/>
      <c r="ATY961" s="34"/>
      <c r="AUF961" s="35"/>
      <c r="AUG961" s="34"/>
      <c r="AUN961" s="35"/>
      <c r="AUO961" s="34"/>
      <c r="AUV961" s="35"/>
      <c r="AUW961" s="34"/>
      <c r="AVD961" s="35"/>
      <c r="AVE961" s="34"/>
      <c r="AVL961" s="35"/>
      <c r="AVM961" s="34"/>
      <c r="AVT961" s="35"/>
      <c r="AVU961" s="34"/>
      <c r="AWB961" s="35"/>
      <c r="AWC961" s="34"/>
      <c r="AWJ961" s="35"/>
      <c r="AWK961" s="34"/>
      <c r="AWR961" s="35"/>
      <c r="AWS961" s="34"/>
      <c r="AWZ961" s="35"/>
      <c r="AXA961" s="34"/>
      <c r="AXH961" s="35"/>
      <c r="AXI961" s="34"/>
      <c r="AXP961" s="35"/>
      <c r="AXQ961" s="34"/>
      <c r="AXX961" s="35"/>
      <c r="AXY961" s="34"/>
      <c r="AYF961" s="35"/>
      <c r="AYG961" s="34"/>
      <c r="AYN961" s="35"/>
      <c r="AYO961" s="34"/>
      <c r="AYV961" s="35"/>
      <c r="AYW961" s="34"/>
      <c r="AZD961" s="35"/>
      <c r="AZE961" s="34"/>
      <c r="AZL961" s="35"/>
      <c r="AZM961" s="34"/>
      <c r="AZT961" s="35"/>
      <c r="AZU961" s="34"/>
      <c r="BAB961" s="35"/>
      <c r="BAC961" s="34"/>
      <c r="BAJ961" s="35"/>
      <c r="BAK961" s="34"/>
      <c r="BAR961" s="35"/>
      <c r="BAS961" s="34"/>
      <c r="BAZ961" s="35"/>
      <c r="BBA961" s="34"/>
      <c r="BBH961" s="35"/>
      <c r="BBI961" s="34"/>
      <c r="BBP961" s="35"/>
      <c r="BBQ961" s="34"/>
      <c r="BBX961" s="35"/>
      <c r="BBY961" s="34"/>
      <c r="BCF961" s="35"/>
      <c r="BCG961" s="34"/>
      <c r="BCN961" s="35"/>
      <c r="BCO961" s="34"/>
      <c r="BCV961" s="35"/>
      <c r="BCW961" s="34"/>
      <c r="BDD961" s="35"/>
      <c r="BDE961" s="34"/>
      <c r="BDL961" s="35"/>
      <c r="BDM961" s="34"/>
      <c r="BDT961" s="35"/>
      <c r="BDU961" s="34"/>
      <c r="BEB961" s="35"/>
      <c r="BEC961" s="34"/>
      <c r="BEJ961" s="35"/>
      <c r="BEK961" s="34"/>
      <c r="BER961" s="35"/>
      <c r="BES961" s="34"/>
      <c r="BEZ961" s="35"/>
      <c r="BFA961" s="34"/>
      <c r="BFH961" s="35"/>
      <c r="BFI961" s="34"/>
      <c r="BFP961" s="35"/>
      <c r="BFQ961" s="34"/>
      <c r="BFX961" s="35"/>
      <c r="BFY961" s="34"/>
      <c r="BGF961" s="35"/>
      <c r="BGG961" s="34"/>
      <c r="BGN961" s="35"/>
      <c r="BGO961" s="34"/>
      <c r="BGV961" s="35"/>
      <c r="BGW961" s="34"/>
      <c r="BHD961" s="35"/>
      <c r="BHE961" s="34"/>
      <c r="BHL961" s="35"/>
      <c r="BHM961" s="34"/>
      <c r="BHT961" s="35"/>
      <c r="BHU961" s="34"/>
      <c r="BIB961" s="35"/>
      <c r="BIC961" s="34"/>
      <c r="BIJ961" s="35"/>
      <c r="BIK961" s="34"/>
      <c r="BIR961" s="35"/>
      <c r="BIS961" s="34"/>
      <c r="BIZ961" s="35"/>
      <c r="BJA961" s="34"/>
      <c r="BJH961" s="35"/>
      <c r="BJI961" s="34"/>
      <c r="BJP961" s="35"/>
      <c r="BJQ961" s="34"/>
      <c r="BJX961" s="35"/>
      <c r="BJY961" s="34"/>
      <c r="BKF961" s="35"/>
      <c r="BKG961" s="34"/>
      <c r="BKN961" s="35"/>
      <c r="BKO961" s="34"/>
      <c r="BKV961" s="35"/>
      <c r="BKW961" s="34"/>
      <c r="BLD961" s="35"/>
      <c r="BLE961" s="34"/>
      <c r="BLL961" s="35"/>
      <c r="BLM961" s="34"/>
      <c r="BLT961" s="35"/>
      <c r="BLU961" s="34"/>
      <c r="BMB961" s="35"/>
      <c r="BMC961" s="34"/>
      <c r="BMJ961" s="35"/>
      <c r="BMK961" s="34"/>
      <c r="BMR961" s="35"/>
      <c r="BMS961" s="34"/>
      <c r="BMZ961" s="35"/>
      <c r="BNA961" s="34"/>
      <c r="BNH961" s="35"/>
      <c r="BNI961" s="34"/>
      <c r="BNP961" s="35"/>
      <c r="BNQ961" s="34"/>
      <c r="BNX961" s="35"/>
      <c r="BNY961" s="34"/>
      <c r="BOF961" s="35"/>
      <c r="BOG961" s="34"/>
      <c r="BON961" s="35"/>
      <c r="BOO961" s="34"/>
      <c r="BOV961" s="35"/>
      <c r="BOW961" s="34"/>
      <c r="BPD961" s="35"/>
      <c r="BPE961" s="34"/>
      <c r="BPL961" s="35"/>
      <c r="BPM961" s="34"/>
      <c r="BPT961" s="35"/>
      <c r="BPU961" s="34"/>
      <c r="BQB961" s="35"/>
      <c r="BQC961" s="34"/>
      <c r="BQJ961" s="35"/>
      <c r="BQK961" s="34"/>
      <c r="BQR961" s="35"/>
      <c r="BQS961" s="34"/>
      <c r="BQZ961" s="35"/>
      <c r="BRA961" s="34"/>
      <c r="BRH961" s="35"/>
      <c r="BRI961" s="34"/>
      <c r="BRP961" s="35"/>
      <c r="BRQ961" s="34"/>
      <c r="BRX961" s="35"/>
      <c r="BRY961" s="34"/>
      <c r="BSF961" s="35"/>
      <c r="BSG961" s="34"/>
      <c r="BSN961" s="35"/>
      <c r="BSO961" s="34"/>
      <c r="BSV961" s="35"/>
      <c r="BSW961" s="34"/>
      <c r="BTD961" s="35"/>
      <c r="BTE961" s="34"/>
      <c r="BTL961" s="35"/>
      <c r="BTM961" s="34"/>
      <c r="BTT961" s="35"/>
      <c r="BTU961" s="34"/>
      <c r="BUB961" s="35"/>
      <c r="BUC961" s="34"/>
      <c r="BUJ961" s="35"/>
      <c r="BUK961" s="34"/>
      <c r="BUR961" s="35"/>
      <c r="BUS961" s="34"/>
      <c r="BUZ961" s="35"/>
      <c r="BVA961" s="34"/>
      <c r="BVH961" s="35"/>
      <c r="BVI961" s="34"/>
      <c r="BVP961" s="35"/>
      <c r="BVQ961" s="34"/>
      <c r="BVX961" s="35"/>
      <c r="BVY961" s="34"/>
      <c r="BWF961" s="35"/>
      <c r="BWG961" s="34"/>
      <c r="BWN961" s="35"/>
      <c r="BWO961" s="34"/>
      <c r="BWV961" s="35"/>
      <c r="BWW961" s="34"/>
      <c r="BXD961" s="35"/>
      <c r="BXE961" s="34"/>
      <c r="BXL961" s="35"/>
      <c r="BXM961" s="34"/>
      <c r="BXT961" s="35"/>
      <c r="BXU961" s="34"/>
      <c r="BYB961" s="35"/>
      <c r="BYC961" s="34"/>
      <c r="BYJ961" s="35"/>
      <c r="BYK961" s="34"/>
      <c r="BYR961" s="35"/>
      <c r="BYS961" s="34"/>
      <c r="BYZ961" s="35"/>
      <c r="BZA961" s="34"/>
      <c r="BZH961" s="35"/>
      <c r="BZI961" s="34"/>
      <c r="BZP961" s="35"/>
      <c r="BZQ961" s="34"/>
      <c r="BZX961" s="35"/>
      <c r="BZY961" s="34"/>
      <c r="CAF961" s="35"/>
      <c r="CAG961" s="34"/>
      <c r="CAN961" s="35"/>
      <c r="CAO961" s="34"/>
      <c r="CAV961" s="35"/>
      <c r="CAW961" s="34"/>
      <c r="CBD961" s="35"/>
      <c r="CBE961" s="34"/>
      <c r="CBL961" s="35"/>
      <c r="CBM961" s="34"/>
      <c r="CBT961" s="35"/>
      <c r="CBU961" s="34"/>
      <c r="CCB961" s="35"/>
      <c r="CCC961" s="34"/>
      <c r="CCJ961" s="35"/>
      <c r="CCK961" s="34"/>
      <c r="CCR961" s="35"/>
      <c r="CCS961" s="34"/>
      <c r="CCZ961" s="35"/>
      <c r="CDA961" s="34"/>
      <c r="CDH961" s="35"/>
      <c r="CDI961" s="34"/>
      <c r="CDP961" s="35"/>
      <c r="CDQ961" s="34"/>
      <c r="CDX961" s="35"/>
      <c r="CDY961" s="34"/>
      <c r="CEF961" s="35"/>
      <c r="CEG961" s="34"/>
      <c r="CEN961" s="35"/>
      <c r="CEO961" s="34"/>
      <c r="CEV961" s="35"/>
      <c r="CEW961" s="34"/>
      <c r="CFD961" s="35"/>
      <c r="CFE961" s="34"/>
      <c r="CFL961" s="35"/>
      <c r="CFM961" s="34"/>
      <c r="CFT961" s="35"/>
      <c r="CFU961" s="34"/>
      <c r="CGB961" s="35"/>
      <c r="CGC961" s="34"/>
      <c r="CGJ961" s="35"/>
      <c r="CGK961" s="34"/>
      <c r="CGR961" s="35"/>
      <c r="CGS961" s="34"/>
      <c r="CGZ961" s="35"/>
      <c r="CHA961" s="34"/>
      <c r="CHH961" s="35"/>
      <c r="CHI961" s="34"/>
      <c r="CHP961" s="35"/>
      <c r="CHQ961" s="34"/>
      <c r="CHX961" s="35"/>
      <c r="CHY961" s="34"/>
      <c r="CIF961" s="35"/>
      <c r="CIG961" s="34"/>
      <c r="CIN961" s="35"/>
      <c r="CIO961" s="34"/>
      <c r="CIV961" s="35"/>
      <c r="CIW961" s="34"/>
      <c r="CJD961" s="35"/>
      <c r="CJE961" s="34"/>
      <c r="CJL961" s="35"/>
      <c r="CJM961" s="34"/>
      <c r="CJT961" s="35"/>
      <c r="CJU961" s="34"/>
      <c r="CKB961" s="35"/>
      <c r="CKC961" s="34"/>
      <c r="CKJ961" s="35"/>
      <c r="CKK961" s="34"/>
      <c r="CKR961" s="35"/>
      <c r="CKS961" s="34"/>
      <c r="CKZ961" s="35"/>
      <c r="CLA961" s="34"/>
      <c r="CLH961" s="35"/>
      <c r="CLI961" s="34"/>
      <c r="CLP961" s="35"/>
      <c r="CLQ961" s="34"/>
      <c r="CLX961" s="35"/>
      <c r="CLY961" s="34"/>
      <c r="CMF961" s="35"/>
      <c r="CMG961" s="34"/>
      <c r="CMN961" s="35"/>
      <c r="CMO961" s="34"/>
      <c r="CMV961" s="35"/>
      <c r="CMW961" s="34"/>
      <c r="CND961" s="35"/>
      <c r="CNE961" s="34"/>
      <c r="CNL961" s="35"/>
      <c r="CNM961" s="34"/>
      <c r="CNT961" s="35"/>
      <c r="CNU961" s="34"/>
      <c r="COB961" s="35"/>
      <c r="COC961" s="34"/>
      <c r="COJ961" s="35"/>
      <c r="COK961" s="34"/>
      <c r="COR961" s="35"/>
      <c r="COS961" s="34"/>
      <c r="COZ961" s="35"/>
      <c r="CPA961" s="34"/>
      <c r="CPH961" s="35"/>
      <c r="CPI961" s="34"/>
      <c r="CPP961" s="35"/>
      <c r="CPQ961" s="34"/>
      <c r="CPX961" s="35"/>
      <c r="CPY961" s="34"/>
      <c r="CQF961" s="35"/>
      <c r="CQG961" s="34"/>
      <c r="CQN961" s="35"/>
      <c r="CQO961" s="34"/>
      <c r="CQV961" s="35"/>
      <c r="CQW961" s="34"/>
      <c r="CRD961" s="35"/>
      <c r="CRE961" s="34"/>
      <c r="CRL961" s="35"/>
      <c r="CRM961" s="34"/>
      <c r="CRT961" s="35"/>
      <c r="CRU961" s="34"/>
      <c r="CSB961" s="35"/>
      <c r="CSC961" s="34"/>
      <c r="CSJ961" s="35"/>
      <c r="CSK961" s="34"/>
      <c r="CSR961" s="35"/>
      <c r="CSS961" s="34"/>
      <c r="CSZ961" s="35"/>
      <c r="CTA961" s="34"/>
      <c r="CTH961" s="35"/>
      <c r="CTI961" s="34"/>
      <c r="CTP961" s="35"/>
      <c r="CTQ961" s="34"/>
      <c r="CTX961" s="35"/>
      <c r="CTY961" s="34"/>
      <c r="CUF961" s="35"/>
      <c r="CUG961" s="34"/>
      <c r="CUN961" s="35"/>
      <c r="CUO961" s="34"/>
      <c r="CUV961" s="35"/>
      <c r="CUW961" s="34"/>
      <c r="CVD961" s="35"/>
      <c r="CVE961" s="34"/>
      <c r="CVL961" s="35"/>
      <c r="CVM961" s="34"/>
      <c r="CVT961" s="35"/>
      <c r="CVU961" s="34"/>
      <c r="CWB961" s="35"/>
      <c r="CWC961" s="34"/>
      <c r="CWJ961" s="35"/>
      <c r="CWK961" s="34"/>
      <c r="CWR961" s="35"/>
      <c r="CWS961" s="34"/>
      <c r="CWZ961" s="35"/>
      <c r="CXA961" s="34"/>
      <c r="CXH961" s="35"/>
      <c r="CXI961" s="34"/>
      <c r="CXP961" s="35"/>
      <c r="CXQ961" s="34"/>
      <c r="CXX961" s="35"/>
      <c r="CXY961" s="34"/>
      <c r="CYF961" s="35"/>
      <c r="CYG961" s="34"/>
      <c r="CYN961" s="35"/>
      <c r="CYO961" s="34"/>
      <c r="CYV961" s="35"/>
      <c r="CYW961" s="34"/>
      <c r="CZD961" s="35"/>
      <c r="CZE961" s="34"/>
      <c r="CZL961" s="35"/>
      <c r="CZM961" s="34"/>
      <c r="CZT961" s="35"/>
      <c r="CZU961" s="34"/>
      <c r="DAB961" s="35"/>
      <c r="DAC961" s="34"/>
      <c r="DAJ961" s="35"/>
      <c r="DAK961" s="34"/>
      <c r="DAR961" s="35"/>
      <c r="DAS961" s="34"/>
      <c r="DAZ961" s="35"/>
      <c r="DBA961" s="34"/>
      <c r="DBH961" s="35"/>
      <c r="DBI961" s="34"/>
      <c r="DBP961" s="35"/>
      <c r="DBQ961" s="34"/>
      <c r="DBX961" s="35"/>
      <c r="DBY961" s="34"/>
      <c r="DCF961" s="35"/>
      <c r="DCG961" s="34"/>
      <c r="DCN961" s="35"/>
      <c r="DCO961" s="34"/>
      <c r="DCV961" s="35"/>
      <c r="DCW961" s="34"/>
      <c r="DDD961" s="35"/>
      <c r="DDE961" s="34"/>
      <c r="DDL961" s="35"/>
      <c r="DDM961" s="34"/>
      <c r="DDT961" s="35"/>
      <c r="DDU961" s="34"/>
      <c r="DEB961" s="35"/>
      <c r="DEC961" s="34"/>
      <c r="DEJ961" s="35"/>
      <c r="DEK961" s="34"/>
      <c r="DER961" s="35"/>
      <c r="DES961" s="34"/>
      <c r="DEZ961" s="35"/>
      <c r="DFA961" s="34"/>
      <c r="DFH961" s="35"/>
      <c r="DFI961" s="34"/>
      <c r="DFP961" s="35"/>
      <c r="DFQ961" s="34"/>
      <c r="DFX961" s="35"/>
      <c r="DFY961" s="34"/>
      <c r="DGF961" s="35"/>
      <c r="DGG961" s="34"/>
      <c r="DGN961" s="35"/>
      <c r="DGO961" s="34"/>
      <c r="DGV961" s="35"/>
      <c r="DGW961" s="34"/>
      <c r="DHD961" s="35"/>
      <c r="DHE961" s="34"/>
      <c r="DHL961" s="35"/>
      <c r="DHM961" s="34"/>
      <c r="DHT961" s="35"/>
      <c r="DHU961" s="34"/>
      <c r="DIB961" s="35"/>
      <c r="DIC961" s="34"/>
      <c r="DIJ961" s="35"/>
      <c r="DIK961" s="34"/>
      <c r="DIR961" s="35"/>
      <c r="DIS961" s="34"/>
      <c r="DIZ961" s="35"/>
      <c r="DJA961" s="34"/>
      <c r="DJH961" s="35"/>
      <c r="DJI961" s="34"/>
      <c r="DJP961" s="35"/>
      <c r="DJQ961" s="34"/>
      <c r="DJX961" s="35"/>
      <c r="DJY961" s="34"/>
      <c r="DKF961" s="35"/>
      <c r="DKG961" s="34"/>
      <c r="DKN961" s="35"/>
      <c r="DKO961" s="34"/>
      <c r="DKV961" s="35"/>
      <c r="DKW961" s="34"/>
      <c r="DLD961" s="35"/>
      <c r="DLE961" s="34"/>
      <c r="DLL961" s="35"/>
      <c r="DLM961" s="34"/>
      <c r="DLT961" s="35"/>
      <c r="DLU961" s="34"/>
      <c r="DMB961" s="35"/>
      <c r="DMC961" s="34"/>
      <c r="DMJ961" s="35"/>
      <c r="DMK961" s="34"/>
      <c r="DMR961" s="35"/>
      <c r="DMS961" s="34"/>
      <c r="DMZ961" s="35"/>
      <c r="DNA961" s="34"/>
      <c r="DNH961" s="35"/>
      <c r="DNI961" s="34"/>
      <c r="DNP961" s="35"/>
      <c r="DNQ961" s="34"/>
      <c r="DNX961" s="35"/>
      <c r="DNY961" s="34"/>
      <c r="DOF961" s="35"/>
      <c r="DOG961" s="34"/>
      <c r="DON961" s="35"/>
      <c r="DOO961" s="34"/>
      <c r="DOV961" s="35"/>
      <c r="DOW961" s="34"/>
      <c r="DPD961" s="35"/>
      <c r="DPE961" s="34"/>
      <c r="DPL961" s="35"/>
      <c r="DPM961" s="34"/>
      <c r="DPT961" s="35"/>
      <c r="DPU961" s="34"/>
      <c r="DQB961" s="35"/>
      <c r="DQC961" s="34"/>
      <c r="DQJ961" s="35"/>
      <c r="DQK961" s="34"/>
      <c r="DQR961" s="35"/>
      <c r="DQS961" s="34"/>
      <c r="DQZ961" s="35"/>
      <c r="DRA961" s="34"/>
      <c r="DRH961" s="35"/>
      <c r="DRI961" s="34"/>
      <c r="DRP961" s="35"/>
      <c r="DRQ961" s="34"/>
      <c r="DRX961" s="35"/>
      <c r="DRY961" s="34"/>
      <c r="DSF961" s="35"/>
      <c r="DSG961" s="34"/>
      <c r="DSN961" s="35"/>
      <c r="DSO961" s="34"/>
      <c r="DSV961" s="35"/>
      <c r="DSW961" s="34"/>
      <c r="DTD961" s="35"/>
      <c r="DTE961" s="34"/>
      <c r="DTL961" s="35"/>
      <c r="DTM961" s="34"/>
      <c r="DTT961" s="35"/>
      <c r="DTU961" s="34"/>
      <c r="DUB961" s="35"/>
      <c r="DUC961" s="34"/>
      <c r="DUJ961" s="35"/>
      <c r="DUK961" s="34"/>
      <c r="DUR961" s="35"/>
      <c r="DUS961" s="34"/>
      <c r="DUZ961" s="35"/>
      <c r="DVA961" s="34"/>
      <c r="DVH961" s="35"/>
      <c r="DVI961" s="34"/>
      <c r="DVP961" s="35"/>
      <c r="DVQ961" s="34"/>
      <c r="DVX961" s="35"/>
      <c r="DVY961" s="34"/>
      <c r="DWF961" s="35"/>
      <c r="DWG961" s="34"/>
      <c r="DWN961" s="35"/>
      <c r="DWO961" s="34"/>
      <c r="DWV961" s="35"/>
      <c r="DWW961" s="34"/>
      <c r="DXD961" s="35"/>
      <c r="DXE961" s="34"/>
      <c r="DXL961" s="35"/>
      <c r="DXM961" s="34"/>
      <c r="DXT961" s="35"/>
      <c r="DXU961" s="34"/>
      <c r="DYB961" s="35"/>
      <c r="DYC961" s="34"/>
      <c r="DYJ961" s="35"/>
      <c r="DYK961" s="34"/>
      <c r="DYR961" s="35"/>
      <c r="DYS961" s="34"/>
      <c r="DYZ961" s="35"/>
      <c r="DZA961" s="34"/>
      <c r="DZH961" s="35"/>
      <c r="DZI961" s="34"/>
      <c r="DZP961" s="35"/>
      <c r="DZQ961" s="34"/>
      <c r="DZX961" s="35"/>
      <c r="DZY961" s="34"/>
      <c r="EAF961" s="35"/>
      <c r="EAG961" s="34"/>
      <c r="EAN961" s="35"/>
      <c r="EAO961" s="34"/>
      <c r="EAV961" s="35"/>
      <c r="EAW961" s="34"/>
      <c r="EBD961" s="35"/>
      <c r="EBE961" s="34"/>
      <c r="EBL961" s="35"/>
      <c r="EBM961" s="34"/>
      <c r="EBT961" s="35"/>
      <c r="EBU961" s="34"/>
      <c r="ECB961" s="35"/>
      <c r="ECC961" s="34"/>
      <c r="ECJ961" s="35"/>
      <c r="ECK961" s="34"/>
      <c r="ECR961" s="35"/>
      <c r="ECS961" s="34"/>
      <c r="ECZ961" s="35"/>
      <c r="EDA961" s="34"/>
      <c r="EDH961" s="35"/>
      <c r="EDI961" s="34"/>
      <c r="EDP961" s="35"/>
      <c r="EDQ961" s="34"/>
      <c r="EDX961" s="35"/>
      <c r="EDY961" s="34"/>
      <c r="EEF961" s="35"/>
      <c r="EEG961" s="34"/>
      <c r="EEN961" s="35"/>
      <c r="EEO961" s="34"/>
      <c r="EEV961" s="35"/>
      <c r="EEW961" s="34"/>
      <c r="EFD961" s="35"/>
      <c r="EFE961" s="34"/>
      <c r="EFL961" s="35"/>
      <c r="EFM961" s="34"/>
      <c r="EFT961" s="35"/>
      <c r="EFU961" s="34"/>
      <c r="EGB961" s="35"/>
      <c r="EGC961" s="34"/>
      <c r="EGJ961" s="35"/>
      <c r="EGK961" s="34"/>
      <c r="EGR961" s="35"/>
      <c r="EGS961" s="34"/>
      <c r="EGZ961" s="35"/>
      <c r="EHA961" s="34"/>
      <c r="EHH961" s="35"/>
      <c r="EHI961" s="34"/>
      <c r="EHP961" s="35"/>
      <c r="EHQ961" s="34"/>
      <c r="EHX961" s="35"/>
      <c r="EHY961" s="34"/>
      <c r="EIF961" s="35"/>
      <c r="EIG961" s="34"/>
      <c r="EIN961" s="35"/>
      <c r="EIO961" s="34"/>
      <c r="EIV961" s="35"/>
      <c r="EIW961" s="34"/>
      <c r="EJD961" s="35"/>
      <c r="EJE961" s="34"/>
      <c r="EJL961" s="35"/>
      <c r="EJM961" s="34"/>
      <c r="EJT961" s="35"/>
      <c r="EJU961" s="34"/>
      <c r="EKB961" s="35"/>
      <c r="EKC961" s="34"/>
      <c r="EKJ961" s="35"/>
      <c r="EKK961" s="34"/>
      <c r="EKR961" s="35"/>
      <c r="EKS961" s="34"/>
      <c r="EKZ961" s="35"/>
      <c r="ELA961" s="34"/>
      <c r="ELH961" s="35"/>
      <c r="ELI961" s="34"/>
      <c r="ELP961" s="35"/>
      <c r="ELQ961" s="34"/>
      <c r="ELX961" s="35"/>
      <c r="ELY961" s="34"/>
      <c r="EMF961" s="35"/>
      <c r="EMG961" s="34"/>
      <c r="EMN961" s="35"/>
      <c r="EMO961" s="34"/>
      <c r="EMV961" s="35"/>
      <c r="EMW961" s="34"/>
      <c r="END961" s="35"/>
      <c r="ENE961" s="34"/>
      <c r="ENL961" s="35"/>
      <c r="ENM961" s="34"/>
      <c r="ENT961" s="35"/>
      <c r="ENU961" s="34"/>
      <c r="EOB961" s="35"/>
      <c r="EOC961" s="34"/>
      <c r="EOJ961" s="35"/>
      <c r="EOK961" s="34"/>
      <c r="EOR961" s="35"/>
      <c r="EOS961" s="34"/>
      <c r="EOZ961" s="35"/>
      <c r="EPA961" s="34"/>
      <c r="EPH961" s="35"/>
      <c r="EPI961" s="34"/>
      <c r="EPP961" s="35"/>
      <c r="EPQ961" s="34"/>
      <c r="EPX961" s="35"/>
      <c r="EPY961" s="34"/>
      <c r="EQF961" s="35"/>
      <c r="EQG961" s="34"/>
      <c r="EQN961" s="35"/>
      <c r="EQO961" s="34"/>
      <c r="EQV961" s="35"/>
      <c r="EQW961" s="34"/>
      <c r="ERD961" s="35"/>
      <c r="ERE961" s="34"/>
      <c r="ERL961" s="35"/>
      <c r="ERM961" s="34"/>
      <c r="ERT961" s="35"/>
      <c r="ERU961" s="34"/>
      <c r="ESB961" s="35"/>
      <c r="ESC961" s="34"/>
      <c r="ESJ961" s="35"/>
      <c r="ESK961" s="34"/>
      <c r="ESR961" s="35"/>
      <c r="ESS961" s="34"/>
      <c r="ESZ961" s="35"/>
      <c r="ETA961" s="34"/>
      <c r="ETH961" s="35"/>
      <c r="ETI961" s="34"/>
      <c r="ETP961" s="35"/>
      <c r="ETQ961" s="34"/>
      <c r="ETX961" s="35"/>
      <c r="ETY961" s="34"/>
      <c r="EUF961" s="35"/>
      <c r="EUG961" s="34"/>
      <c r="EUN961" s="35"/>
      <c r="EUO961" s="34"/>
      <c r="EUV961" s="35"/>
      <c r="EUW961" s="34"/>
      <c r="EVD961" s="35"/>
      <c r="EVE961" s="34"/>
      <c r="EVL961" s="35"/>
      <c r="EVM961" s="34"/>
      <c r="EVT961" s="35"/>
      <c r="EVU961" s="34"/>
      <c r="EWB961" s="35"/>
      <c r="EWC961" s="34"/>
      <c r="EWJ961" s="35"/>
      <c r="EWK961" s="34"/>
      <c r="EWR961" s="35"/>
      <c r="EWS961" s="34"/>
      <c r="EWZ961" s="35"/>
      <c r="EXA961" s="34"/>
      <c r="EXH961" s="35"/>
      <c r="EXI961" s="34"/>
      <c r="EXP961" s="35"/>
      <c r="EXQ961" s="34"/>
      <c r="EXX961" s="35"/>
      <c r="EXY961" s="34"/>
      <c r="EYF961" s="35"/>
      <c r="EYG961" s="34"/>
      <c r="EYN961" s="35"/>
      <c r="EYO961" s="34"/>
      <c r="EYV961" s="35"/>
      <c r="EYW961" s="34"/>
      <c r="EZD961" s="35"/>
      <c r="EZE961" s="34"/>
      <c r="EZL961" s="35"/>
      <c r="EZM961" s="34"/>
      <c r="EZT961" s="35"/>
      <c r="EZU961" s="34"/>
      <c r="FAB961" s="35"/>
      <c r="FAC961" s="34"/>
      <c r="FAJ961" s="35"/>
      <c r="FAK961" s="34"/>
      <c r="FAR961" s="35"/>
      <c r="FAS961" s="34"/>
      <c r="FAZ961" s="35"/>
      <c r="FBA961" s="34"/>
      <c r="FBH961" s="35"/>
      <c r="FBI961" s="34"/>
      <c r="FBP961" s="35"/>
      <c r="FBQ961" s="34"/>
      <c r="FBX961" s="35"/>
      <c r="FBY961" s="34"/>
      <c r="FCF961" s="35"/>
      <c r="FCG961" s="34"/>
      <c r="FCN961" s="35"/>
      <c r="FCO961" s="34"/>
      <c r="FCV961" s="35"/>
      <c r="FCW961" s="34"/>
      <c r="FDD961" s="35"/>
      <c r="FDE961" s="34"/>
      <c r="FDL961" s="35"/>
      <c r="FDM961" s="34"/>
      <c r="FDT961" s="35"/>
      <c r="FDU961" s="34"/>
      <c r="FEB961" s="35"/>
      <c r="FEC961" s="34"/>
      <c r="FEJ961" s="35"/>
      <c r="FEK961" s="34"/>
      <c r="FER961" s="35"/>
      <c r="FES961" s="34"/>
      <c r="FEZ961" s="35"/>
      <c r="FFA961" s="34"/>
      <c r="FFH961" s="35"/>
      <c r="FFI961" s="34"/>
      <c r="FFP961" s="35"/>
      <c r="FFQ961" s="34"/>
      <c r="FFX961" s="35"/>
      <c r="FFY961" s="34"/>
      <c r="FGF961" s="35"/>
      <c r="FGG961" s="34"/>
      <c r="FGN961" s="35"/>
      <c r="FGO961" s="34"/>
      <c r="FGV961" s="35"/>
      <c r="FGW961" s="34"/>
      <c r="FHD961" s="35"/>
      <c r="FHE961" s="34"/>
      <c r="FHL961" s="35"/>
      <c r="FHM961" s="34"/>
      <c r="FHT961" s="35"/>
      <c r="FHU961" s="34"/>
      <c r="FIB961" s="35"/>
      <c r="FIC961" s="34"/>
      <c r="FIJ961" s="35"/>
      <c r="FIK961" s="34"/>
      <c r="FIR961" s="35"/>
      <c r="FIS961" s="34"/>
      <c r="FIZ961" s="35"/>
      <c r="FJA961" s="34"/>
      <c r="FJH961" s="35"/>
      <c r="FJI961" s="34"/>
      <c r="FJP961" s="35"/>
      <c r="FJQ961" s="34"/>
      <c r="FJX961" s="35"/>
      <c r="FJY961" s="34"/>
      <c r="FKF961" s="35"/>
      <c r="FKG961" s="34"/>
      <c r="FKN961" s="35"/>
      <c r="FKO961" s="34"/>
      <c r="FKV961" s="35"/>
      <c r="FKW961" s="34"/>
      <c r="FLD961" s="35"/>
      <c r="FLE961" s="34"/>
      <c r="FLL961" s="35"/>
      <c r="FLM961" s="34"/>
      <c r="FLT961" s="35"/>
      <c r="FLU961" s="34"/>
      <c r="FMB961" s="35"/>
      <c r="FMC961" s="34"/>
      <c r="FMJ961" s="35"/>
      <c r="FMK961" s="34"/>
      <c r="FMR961" s="35"/>
      <c r="FMS961" s="34"/>
      <c r="FMZ961" s="35"/>
      <c r="FNA961" s="34"/>
      <c r="FNH961" s="35"/>
      <c r="FNI961" s="34"/>
      <c r="FNP961" s="35"/>
      <c r="FNQ961" s="34"/>
      <c r="FNX961" s="35"/>
      <c r="FNY961" s="34"/>
      <c r="FOF961" s="35"/>
      <c r="FOG961" s="34"/>
      <c r="FON961" s="35"/>
      <c r="FOO961" s="34"/>
      <c r="FOV961" s="35"/>
      <c r="FOW961" s="34"/>
      <c r="FPD961" s="35"/>
      <c r="FPE961" s="34"/>
      <c r="FPL961" s="35"/>
      <c r="FPM961" s="34"/>
      <c r="FPT961" s="35"/>
      <c r="FPU961" s="34"/>
      <c r="FQB961" s="35"/>
      <c r="FQC961" s="34"/>
      <c r="FQJ961" s="35"/>
      <c r="FQK961" s="34"/>
      <c r="FQR961" s="35"/>
      <c r="FQS961" s="34"/>
      <c r="FQZ961" s="35"/>
      <c r="FRA961" s="34"/>
      <c r="FRH961" s="35"/>
      <c r="FRI961" s="34"/>
      <c r="FRP961" s="35"/>
      <c r="FRQ961" s="34"/>
      <c r="FRX961" s="35"/>
      <c r="FRY961" s="34"/>
      <c r="FSF961" s="35"/>
      <c r="FSG961" s="34"/>
      <c r="FSN961" s="35"/>
      <c r="FSO961" s="34"/>
      <c r="FSV961" s="35"/>
      <c r="FSW961" s="34"/>
      <c r="FTD961" s="35"/>
      <c r="FTE961" s="34"/>
      <c r="FTL961" s="35"/>
      <c r="FTM961" s="34"/>
      <c r="FTT961" s="35"/>
      <c r="FTU961" s="34"/>
      <c r="FUB961" s="35"/>
      <c r="FUC961" s="34"/>
      <c r="FUJ961" s="35"/>
      <c r="FUK961" s="34"/>
      <c r="FUR961" s="35"/>
      <c r="FUS961" s="34"/>
      <c r="FUZ961" s="35"/>
      <c r="FVA961" s="34"/>
      <c r="FVH961" s="35"/>
      <c r="FVI961" s="34"/>
      <c r="FVP961" s="35"/>
      <c r="FVQ961" s="34"/>
      <c r="FVX961" s="35"/>
      <c r="FVY961" s="34"/>
      <c r="FWF961" s="35"/>
      <c r="FWG961" s="34"/>
      <c r="FWN961" s="35"/>
      <c r="FWO961" s="34"/>
      <c r="FWV961" s="35"/>
      <c r="FWW961" s="34"/>
      <c r="FXD961" s="35"/>
      <c r="FXE961" s="34"/>
      <c r="FXL961" s="35"/>
      <c r="FXM961" s="34"/>
      <c r="FXT961" s="35"/>
      <c r="FXU961" s="34"/>
      <c r="FYB961" s="35"/>
      <c r="FYC961" s="34"/>
      <c r="FYJ961" s="35"/>
      <c r="FYK961" s="34"/>
      <c r="FYR961" s="35"/>
      <c r="FYS961" s="34"/>
      <c r="FYZ961" s="35"/>
      <c r="FZA961" s="34"/>
      <c r="FZH961" s="35"/>
      <c r="FZI961" s="34"/>
      <c r="FZP961" s="35"/>
      <c r="FZQ961" s="34"/>
      <c r="FZX961" s="35"/>
      <c r="FZY961" s="34"/>
      <c r="GAF961" s="35"/>
      <c r="GAG961" s="34"/>
      <c r="GAN961" s="35"/>
      <c r="GAO961" s="34"/>
      <c r="GAV961" s="35"/>
      <c r="GAW961" s="34"/>
      <c r="GBD961" s="35"/>
      <c r="GBE961" s="34"/>
      <c r="GBL961" s="35"/>
      <c r="GBM961" s="34"/>
      <c r="GBT961" s="35"/>
      <c r="GBU961" s="34"/>
      <c r="GCB961" s="35"/>
      <c r="GCC961" s="34"/>
      <c r="GCJ961" s="35"/>
      <c r="GCK961" s="34"/>
      <c r="GCR961" s="35"/>
      <c r="GCS961" s="34"/>
      <c r="GCZ961" s="35"/>
      <c r="GDA961" s="34"/>
      <c r="GDH961" s="35"/>
      <c r="GDI961" s="34"/>
      <c r="GDP961" s="35"/>
      <c r="GDQ961" s="34"/>
      <c r="GDX961" s="35"/>
      <c r="GDY961" s="34"/>
      <c r="GEF961" s="35"/>
      <c r="GEG961" s="34"/>
      <c r="GEN961" s="35"/>
      <c r="GEO961" s="34"/>
      <c r="GEV961" s="35"/>
      <c r="GEW961" s="34"/>
      <c r="GFD961" s="35"/>
      <c r="GFE961" s="34"/>
      <c r="GFL961" s="35"/>
      <c r="GFM961" s="34"/>
      <c r="GFT961" s="35"/>
      <c r="GFU961" s="34"/>
      <c r="GGB961" s="35"/>
      <c r="GGC961" s="34"/>
      <c r="GGJ961" s="35"/>
      <c r="GGK961" s="34"/>
      <c r="GGR961" s="35"/>
      <c r="GGS961" s="34"/>
      <c r="GGZ961" s="35"/>
      <c r="GHA961" s="34"/>
      <c r="GHH961" s="35"/>
      <c r="GHI961" s="34"/>
      <c r="GHP961" s="35"/>
      <c r="GHQ961" s="34"/>
      <c r="GHX961" s="35"/>
      <c r="GHY961" s="34"/>
      <c r="GIF961" s="35"/>
      <c r="GIG961" s="34"/>
      <c r="GIN961" s="35"/>
      <c r="GIO961" s="34"/>
      <c r="GIV961" s="35"/>
      <c r="GIW961" s="34"/>
      <c r="GJD961" s="35"/>
      <c r="GJE961" s="34"/>
      <c r="GJL961" s="35"/>
      <c r="GJM961" s="34"/>
      <c r="GJT961" s="35"/>
      <c r="GJU961" s="34"/>
      <c r="GKB961" s="35"/>
      <c r="GKC961" s="34"/>
      <c r="GKJ961" s="35"/>
      <c r="GKK961" s="34"/>
      <c r="GKR961" s="35"/>
      <c r="GKS961" s="34"/>
      <c r="GKZ961" s="35"/>
      <c r="GLA961" s="34"/>
      <c r="GLH961" s="35"/>
      <c r="GLI961" s="34"/>
      <c r="GLP961" s="35"/>
      <c r="GLQ961" s="34"/>
      <c r="GLX961" s="35"/>
      <c r="GLY961" s="34"/>
      <c r="GMF961" s="35"/>
      <c r="GMG961" s="34"/>
      <c r="GMN961" s="35"/>
      <c r="GMO961" s="34"/>
      <c r="GMV961" s="35"/>
      <c r="GMW961" s="34"/>
      <c r="GND961" s="35"/>
      <c r="GNE961" s="34"/>
      <c r="GNL961" s="35"/>
      <c r="GNM961" s="34"/>
      <c r="GNT961" s="35"/>
      <c r="GNU961" s="34"/>
      <c r="GOB961" s="35"/>
      <c r="GOC961" s="34"/>
      <c r="GOJ961" s="35"/>
      <c r="GOK961" s="34"/>
      <c r="GOR961" s="35"/>
      <c r="GOS961" s="34"/>
      <c r="GOZ961" s="35"/>
      <c r="GPA961" s="34"/>
      <c r="GPH961" s="35"/>
      <c r="GPI961" s="34"/>
      <c r="GPP961" s="35"/>
      <c r="GPQ961" s="34"/>
      <c r="GPX961" s="35"/>
      <c r="GPY961" s="34"/>
      <c r="GQF961" s="35"/>
      <c r="GQG961" s="34"/>
      <c r="GQN961" s="35"/>
      <c r="GQO961" s="34"/>
      <c r="GQV961" s="35"/>
      <c r="GQW961" s="34"/>
      <c r="GRD961" s="35"/>
      <c r="GRE961" s="34"/>
      <c r="GRL961" s="35"/>
      <c r="GRM961" s="34"/>
      <c r="GRT961" s="35"/>
      <c r="GRU961" s="34"/>
      <c r="GSB961" s="35"/>
      <c r="GSC961" s="34"/>
      <c r="GSJ961" s="35"/>
      <c r="GSK961" s="34"/>
      <c r="GSR961" s="35"/>
      <c r="GSS961" s="34"/>
      <c r="GSZ961" s="35"/>
      <c r="GTA961" s="34"/>
      <c r="GTH961" s="35"/>
      <c r="GTI961" s="34"/>
      <c r="GTP961" s="35"/>
      <c r="GTQ961" s="34"/>
      <c r="GTX961" s="35"/>
      <c r="GTY961" s="34"/>
      <c r="GUF961" s="35"/>
      <c r="GUG961" s="34"/>
      <c r="GUN961" s="35"/>
      <c r="GUO961" s="34"/>
      <c r="GUV961" s="35"/>
      <c r="GUW961" s="34"/>
      <c r="GVD961" s="35"/>
      <c r="GVE961" s="34"/>
      <c r="GVL961" s="35"/>
      <c r="GVM961" s="34"/>
      <c r="GVT961" s="35"/>
      <c r="GVU961" s="34"/>
      <c r="GWB961" s="35"/>
      <c r="GWC961" s="34"/>
      <c r="GWJ961" s="35"/>
      <c r="GWK961" s="34"/>
      <c r="GWR961" s="35"/>
      <c r="GWS961" s="34"/>
      <c r="GWZ961" s="35"/>
      <c r="GXA961" s="34"/>
      <c r="GXH961" s="35"/>
      <c r="GXI961" s="34"/>
      <c r="GXP961" s="35"/>
      <c r="GXQ961" s="34"/>
      <c r="GXX961" s="35"/>
      <c r="GXY961" s="34"/>
      <c r="GYF961" s="35"/>
      <c r="GYG961" s="34"/>
      <c r="GYN961" s="35"/>
      <c r="GYO961" s="34"/>
      <c r="GYV961" s="35"/>
      <c r="GYW961" s="34"/>
      <c r="GZD961" s="35"/>
      <c r="GZE961" s="34"/>
      <c r="GZL961" s="35"/>
      <c r="GZM961" s="34"/>
      <c r="GZT961" s="35"/>
      <c r="GZU961" s="34"/>
      <c r="HAB961" s="35"/>
      <c r="HAC961" s="34"/>
      <c r="HAJ961" s="35"/>
      <c r="HAK961" s="34"/>
      <c r="HAR961" s="35"/>
      <c r="HAS961" s="34"/>
      <c r="HAZ961" s="35"/>
      <c r="HBA961" s="34"/>
      <c r="HBH961" s="35"/>
      <c r="HBI961" s="34"/>
      <c r="HBP961" s="35"/>
      <c r="HBQ961" s="34"/>
      <c r="HBX961" s="35"/>
      <c r="HBY961" s="34"/>
      <c r="HCF961" s="35"/>
      <c r="HCG961" s="34"/>
      <c r="HCN961" s="35"/>
      <c r="HCO961" s="34"/>
      <c r="HCV961" s="35"/>
      <c r="HCW961" s="34"/>
      <c r="HDD961" s="35"/>
      <c r="HDE961" s="34"/>
      <c r="HDL961" s="35"/>
      <c r="HDM961" s="34"/>
      <c r="HDT961" s="35"/>
      <c r="HDU961" s="34"/>
      <c r="HEB961" s="35"/>
      <c r="HEC961" s="34"/>
      <c r="HEJ961" s="35"/>
      <c r="HEK961" s="34"/>
      <c r="HER961" s="35"/>
      <c r="HES961" s="34"/>
      <c r="HEZ961" s="35"/>
      <c r="HFA961" s="34"/>
      <c r="HFH961" s="35"/>
      <c r="HFI961" s="34"/>
      <c r="HFP961" s="35"/>
      <c r="HFQ961" s="34"/>
      <c r="HFX961" s="35"/>
      <c r="HFY961" s="34"/>
      <c r="HGF961" s="35"/>
      <c r="HGG961" s="34"/>
      <c r="HGN961" s="35"/>
      <c r="HGO961" s="34"/>
      <c r="HGV961" s="35"/>
      <c r="HGW961" s="34"/>
      <c r="HHD961" s="35"/>
      <c r="HHE961" s="34"/>
      <c r="HHL961" s="35"/>
      <c r="HHM961" s="34"/>
      <c r="HHT961" s="35"/>
      <c r="HHU961" s="34"/>
      <c r="HIB961" s="35"/>
      <c r="HIC961" s="34"/>
      <c r="HIJ961" s="35"/>
      <c r="HIK961" s="34"/>
      <c r="HIR961" s="35"/>
      <c r="HIS961" s="34"/>
      <c r="HIZ961" s="35"/>
      <c r="HJA961" s="34"/>
      <c r="HJH961" s="35"/>
      <c r="HJI961" s="34"/>
      <c r="HJP961" s="35"/>
      <c r="HJQ961" s="34"/>
      <c r="HJX961" s="35"/>
      <c r="HJY961" s="34"/>
      <c r="HKF961" s="35"/>
      <c r="HKG961" s="34"/>
      <c r="HKN961" s="35"/>
      <c r="HKO961" s="34"/>
      <c r="HKV961" s="35"/>
      <c r="HKW961" s="34"/>
      <c r="HLD961" s="35"/>
      <c r="HLE961" s="34"/>
      <c r="HLL961" s="35"/>
      <c r="HLM961" s="34"/>
      <c r="HLT961" s="35"/>
      <c r="HLU961" s="34"/>
      <c r="HMB961" s="35"/>
      <c r="HMC961" s="34"/>
      <c r="HMJ961" s="35"/>
      <c r="HMK961" s="34"/>
      <c r="HMR961" s="35"/>
      <c r="HMS961" s="34"/>
      <c r="HMZ961" s="35"/>
      <c r="HNA961" s="34"/>
      <c r="HNH961" s="35"/>
      <c r="HNI961" s="34"/>
      <c r="HNP961" s="35"/>
      <c r="HNQ961" s="34"/>
      <c r="HNX961" s="35"/>
      <c r="HNY961" s="34"/>
      <c r="HOF961" s="35"/>
      <c r="HOG961" s="34"/>
      <c r="HON961" s="35"/>
      <c r="HOO961" s="34"/>
      <c r="HOV961" s="35"/>
      <c r="HOW961" s="34"/>
      <c r="HPD961" s="35"/>
      <c r="HPE961" s="34"/>
      <c r="HPL961" s="35"/>
      <c r="HPM961" s="34"/>
      <c r="HPT961" s="35"/>
      <c r="HPU961" s="34"/>
      <c r="HQB961" s="35"/>
      <c r="HQC961" s="34"/>
      <c r="HQJ961" s="35"/>
      <c r="HQK961" s="34"/>
      <c r="HQR961" s="35"/>
      <c r="HQS961" s="34"/>
      <c r="HQZ961" s="35"/>
      <c r="HRA961" s="34"/>
      <c r="HRH961" s="35"/>
      <c r="HRI961" s="34"/>
      <c r="HRP961" s="35"/>
      <c r="HRQ961" s="34"/>
      <c r="HRX961" s="35"/>
      <c r="HRY961" s="34"/>
      <c r="HSF961" s="35"/>
      <c r="HSG961" s="34"/>
      <c r="HSN961" s="35"/>
      <c r="HSO961" s="34"/>
      <c r="HSV961" s="35"/>
      <c r="HSW961" s="34"/>
      <c r="HTD961" s="35"/>
      <c r="HTE961" s="34"/>
      <c r="HTL961" s="35"/>
      <c r="HTM961" s="34"/>
      <c r="HTT961" s="35"/>
      <c r="HTU961" s="34"/>
      <c r="HUB961" s="35"/>
      <c r="HUC961" s="34"/>
      <c r="HUJ961" s="35"/>
      <c r="HUK961" s="34"/>
      <c r="HUR961" s="35"/>
      <c r="HUS961" s="34"/>
      <c r="HUZ961" s="35"/>
      <c r="HVA961" s="34"/>
      <c r="HVH961" s="35"/>
      <c r="HVI961" s="34"/>
      <c r="HVP961" s="35"/>
      <c r="HVQ961" s="34"/>
      <c r="HVX961" s="35"/>
      <c r="HVY961" s="34"/>
      <c r="HWF961" s="35"/>
      <c r="HWG961" s="34"/>
      <c r="HWN961" s="35"/>
      <c r="HWO961" s="34"/>
      <c r="HWV961" s="35"/>
      <c r="HWW961" s="34"/>
      <c r="HXD961" s="35"/>
      <c r="HXE961" s="34"/>
      <c r="HXL961" s="35"/>
      <c r="HXM961" s="34"/>
      <c r="HXT961" s="35"/>
      <c r="HXU961" s="34"/>
      <c r="HYB961" s="35"/>
      <c r="HYC961" s="34"/>
      <c r="HYJ961" s="35"/>
      <c r="HYK961" s="34"/>
      <c r="HYR961" s="35"/>
      <c r="HYS961" s="34"/>
      <c r="HYZ961" s="35"/>
      <c r="HZA961" s="34"/>
      <c r="HZH961" s="35"/>
      <c r="HZI961" s="34"/>
      <c r="HZP961" s="35"/>
      <c r="HZQ961" s="34"/>
      <c r="HZX961" s="35"/>
      <c r="HZY961" s="34"/>
      <c r="IAF961" s="35"/>
      <c r="IAG961" s="34"/>
      <c r="IAN961" s="35"/>
      <c r="IAO961" s="34"/>
      <c r="IAV961" s="35"/>
      <c r="IAW961" s="34"/>
      <c r="IBD961" s="35"/>
      <c r="IBE961" s="34"/>
      <c r="IBL961" s="35"/>
      <c r="IBM961" s="34"/>
      <c r="IBT961" s="35"/>
      <c r="IBU961" s="34"/>
      <c r="ICB961" s="35"/>
      <c r="ICC961" s="34"/>
      <c r="ICJ961" s="35"/>
      <c r="ICK961" s="34"/>
      <c r="ICR961" s="35"/>
      <c r="ICS961" s="34"/>
      <c r="ICZ961" s="35"/>
      <c r="IDA961" s="34"/>
      <c r="IDH961" s="35"/>
      <c r="IDI961" s="34"/>
      <c r="IDP961" s="35"/>
      <c r="IDQ961" s="34"/>
      <c r="IDX961" s="35"/>
      <c r="IDY961" s="34"/>
      <c r="IEF961" s="35"/>
      <c r="IEG961" s="34"/>
      <c r="IEN961" s="35"/>
      <c r="IEO961" s="34"/>
      <c r="IEV961" s="35"/>
      <c r="IEW961" s="34"/>
      <c r="IFD961" s="35"/>
      <c r="IFE961" s="34"/>
      <c r="IFL961" s="35"/>
      <c r="IFM961" s="34"/>
      <c r="IFT961" s="35"/>
      <c r="IFU961" s="34"/>
      <c r="IGB961" s="35"/>
      <c r="IGC961" s="34"/>
      <c r="IGJ961" s="35"/>
      <c r="IGK961" s="34"/>
      <c r="IGR961" s="35"/>
      <c r="IGS961" s="34"/>
      <c r="IGZ961" s="35"/>
      <c r="IHA961" s="34"/>
      <c r="IHH961" s="35"/>
      <c r="IHI961" s="34"/>
      <c r="IHP961" s="35"/>
      <c r="IHQ961" s="34"/>
      <c r="IHX961" s="35"/>
      <c r="IHY961" s="34"/>
      <c r="IIF961" s="35"/>
      <c r="IIG961" s="34"/>
      <c r="IIN961" s="35"/>
      <c r="IIO961" s="34"/>
      <c r="IIV961" s="35"/>
      <c r="IIW961" s="34"/>
      <c r="IJD961" s="35"/>
      <c r="IJE961" s="34"/>
      <c r="IJL961" s="35"/>
      <c r="IJM961" s="34"/>
      <c r="IJT961" s="35"/>
      <c r="IJU961" s="34"/>
      <c r="IKB961" s="35"/>
      <c r="IKC961" s="34"/>
      <c r="IKJ961" s="35"/>
      <c r="IKK961" s="34"/>
      <c r="IKR961" s="35"/>
      <c r="IKS961" s="34"/>
      <c r="IKZ961" s="35"/>
      <c r="ILA961" s="34"/>
      <c r="ILH961" s="35"/>
      <c r="ILI961" s="34"/>
      <c r="ILP961" s="35"/>
      <c r="ILQ961" s="34"/>
      <c r="ILX961" s="35"/>
      <c r="ILY961" s="34"/>
      <c r="IMF961" s="35"/>
      <c r="IMG961" s="34"/>
      <c r="IMN961" s="35"/>
      <c r="IMO961" s="34"/>
      <c r="IMV961" s="35"/>
      <c r="IMW961" s="34"/>
      <c r="IND961" s="35"/>
      <c r="INE961" s="34"/>
      <c r="INL961" s="35"/>
      <c r="INM961" s="34"/>
      <c r="INT961" s="35"/>
      <c r="INU961" s="34"/>
      <c r="IOB961" s="35"/>
      <c r="IOC961" s="34"/>
      <c r="IOJ961" s="35"/>
      <c r="IOK961" s="34"/>
      <c r="IOR961" s="35"/>
      <c r="IOS961" s="34"/>
      <c r="IOZ961" s="35"/>
      <c r="IPA961" s="34"/>
      <c r="IPH961" s="35"/>
      <c r="IPI961" s="34"/>
      <c r="IPP961" s="35"/>
      <c r="IPQ961" s="34"/>
      <c r="IPX961" s="35"/>
      <c r="IPY961" s="34"/>
      <c r="IQF961" s="35"/>
      <c r="IQG961" s="34"/>
      <c r="IQN961" s="35"/>
      <c r="IQO961" s="34"/>
      <c r="IQV961" s="35"/>
      <c r="IQW961" s="34"/>
      <c r="IRD961" s="35"/>
      <c r="IRE961" s="34"/>
      <c r="IRL961" s="35"/>
      <c r="IRM961" s="34"/>
      <c r="IRT961" s="35"/>
      <c r="IRU961" s="34"/>
      <c r="ISB961" s="35"/>
      <c r="ISC961" s="34"/>
      <c r="ISJ961" s="35"/>
      <c r="ISK961" s="34"/>
      <c r="ISR961" s="35"/>
      <c r="ISS961" s="34"/>
      <c r="ISZ961" s="35"/>
      <c r="ITA961" s="34"/>
      <c r="ITH961" s="35"/>
      <c r="ITI961" s="34"/>
      <c r="ITP961" s="35"/>
      <c r="ITQ961" s="34"/>
      <c r="ITX961" s="35"/>
      <c r="ITY961" s="34"/>
      <c r="IUF961" s="35"/>
      <c r="IUG961" s="34"/>
      <c r="IUN961" s="35"/>
      <c r="IUO961" s="34"/>
      <c r="IUV961" s="35"/>
      <c r="IUW961" s="34"/>
      <c r="IVD961" s="35"/>
      <c r="IVE961" s="34"/>
      <c r="IVL961" s="35"/>
      <c r="IVM961" s="34"/>
      <c r="IVT961" s="35"/>
      <c r="IVU961" s="34"/>
      <c r="IWB961" s="35"/>
      <c r="IWC961" s="34"/>
      <c r="IWJ961" s="35"/>
      <c r="IWK961" s="34"/>
      <c r="IWR961" s="35"/>
      <c r="IWS961" s="34"/>
      <c r="IWZ961" s="35"/>
      <c r="IXA961" s="34"/>
      <c r="IXH961" s="35"/>
      <c r="IXI961" s="34"/>
      <c r="IXP961" s="35"/>
      <c r="IXQ961" s="34"/>
      <c r="IXX961" s="35"/>
      <c r="IXY961" s="34"/>
      <c r="IYF961" s="35"/>
      <c r="IYG961" s="34"/>
      <c r="IYN961" s="35"/>
      <c r="IYO961" s="34"/>
      <c r="IYV961" s="35"/>
      <c r="IYW961" s="34"/>
      <c r="IZD961" s="35"/>
      <c r="IZE961" s="34"/>
      <c r="IZL961" s="35"/>
      <c r="IZM961" s="34"/>
      <c r="IZT961" s="35"/>
      <c r="IZU961" s="34"/>
      <c r="JAB961" s="35"/>
      <c r="JAC961" s="34"/>
      <c r="JAJ961" s="35"/>
      <c r="JAK961" s="34"/>
      <c r="JAR961" s="35"/>
      <c r="JAS961" s="34"/>
      <c r="JAZ961" s="35"/>
      <c r="JBA961" s="34"/>
      <c r="JBH961" s="35"/>
      <c r="JBI961" s="34"/>
      <c r="JBP961" s="35"/>
      <c r="JBQ961" s="34"/>
      <c r="JBX961" s="35"/>
      <c r="JBY961" s="34"/>
      <c r="JCF961" s="35"/>
      <c r="JCG961" s="34"/>
      <c r="JCN961" s="35"/>
      <c r="JCO961" s="34"/>
      <c r="JCV961" s="35"/>
      <c r="JCW961" s="34"/>
      <c r="JDD961" s="35"/>
      <c r="JDE961" s="34"/>
      <c r="JDL961" s="35"/>
      <c r="JDM961" s="34"/>
      <c r="JDT961" s="35"/>
      <c r="JDU961" s="34"/>
      <c r="JEB961" s="35"/>
      <c r="JEC961" s="34"/>
      <c r="JEJ961" s="35"/>
      <c r="JEK961" s="34"/>
      <c r="JER961" s="35"/>
      <c r="JES961" s="34"/>
      <c r="JEZ961" s="35"/>
      <c r="JFA961" s="34"/>
      <c r="JFH961" s="35"/>
      <c r="JFI961" s="34"/>
      <c r="JFP961" s="35"/>
      <c r="JFQ961" s="34"/>
      <c r="JFX961" s="35"/>
      <c r="JFY961" s="34"/>
      <c r="JGF961" s="35"/>
      <c r="JGG961" s="34"/>
      <c r="JGN961" s="35"/>
      <c r="JGO961" s="34"/>
      <c r="JGV961" s="35"/>
      <c r="JGW961" s="34"/>
      <c r="JHD961" s="35"/>
      <c r="JHE961" s="34"/>
      <c r="JHL961" s="35"/>
      <c r="JHM961" s="34"/>
      <c r="JHT961" s="35"/>
      <c r="JHU961" s="34"/>
      <c r="JIB961" s="35"/>
      <c r="JIC961" s="34"/>
      <c r="JIJ961" s="35"/>
      <c r="JIK961" s="34"/>
      <c r="JIR961" s="35"/>
      <c r="JIS961" s="34"/>
      <c r="JIZ961" s="35"/>
      <c r="JJA961" s="34"/>
      <c r="JJH961" s="35"/>
      <c r="JJI961" s="34"/>
      <c r="JJP961" s="35"/>
      <c r="JJQ961" s="34"/>
      <c r="JJX961" s="35"/>
      <c r="JJY961" s="34"/>
      <c r="JKF961" s="35"/>
      <c r="JKG961" s="34"/>
      <c r="JKN961" s="35"/>
      <c r="JKO961" s="34"/>
      <c r="JKV961" s="35"/>
      <c r="JKW961" s="34"/>
      <c r="JLD961" s="35"/>
      <c r="JLE961" s="34"/>
      <c r="JLL961" s="35"/>
      <c r="JLM961" s="34"/>
      <c r="JLT961" s="35"/>
      <c r="JLU961" s="34"/>
      <c r="JMB961" s="35"/>
      <c r="JMC961" s="34"/>
      <c r="JMJ961" s="35"/>
      <c r="JMK961" s="34"/>
      <c r="JMR961" s="35"/>
      <c r="JMS961" s="34"/>
      <c r="JMZ961" s="35"/>
      <c r="JNA961" s="34"/>
      <c r="JNH961" s="35"/>
      <c r="JNI961" s="34"/>
      <c r="JNP961" s="35"/>
      <c r="JNQ961" s="34"/>
      <c r="JNX961" s="35"/>
      <c r="JNY961" s="34"/>
      <c r="JOF961" s="35"/>
      <c r="JOG961" s="34"/>
      <c r="JON961" s="35"/>
      <c r="JOO961" s="34"/>
      <c r="JOV961" s="35"/>
      <c r="JOW961" s="34"/>
      <c r="JPD961" s="35"/>
      <c r="JPE961" s="34"/>
      <c r="JPL961" s="35"/>
      <c r="JPM961" s="34"/>
      <c r="JPT961" s="35"/>
      <c r="JPU961" s="34"/>
      <c r="JQB961" s="35"/>
      <c r="JQC961" s="34"/>
      <c r="JQJ961" s="35"/>
      <c r="JQK961" s="34"/>
      <c r="JQR961" s="35"/>
      <c r="JQS961" s="34"/>
      <c r="JQZ961" s="35"/>
      <c r="JRA961" s="34"/>
      <c r="JRH961" s="35"/>
      <c r="JRI961" s="34"/>
      <c r="JRP961" s="35"/>
      <c r="JRQ961" s="34"/>
      <c r="JRX961" s="35"/>
      <c r="JRY961" s="34"/>
      <c r="JSF961" s="35"/>
      <c r="JSG961" s="34"/>
      <c r="JSN961" s="35"/>
      <c r="JSO961" s="34"/>
      <c r="JSV961" s="35"/>
      <c r="JSW961" s="34"/>
      <c r="JTD961" s="35"/>
      <c r="JTE961" s="34"/>
      <c r="JTL961" s="35"/>
      <c r="JTM961" s="34"/>
      <c r="JTT961" s="35"/>
      <c r="JTU961" s="34"/>
      <c r="JUB961" s="35"/>
      <c r="JUC961" s="34"/>
      <c r="JUJ961" s="35"/>
      <c r="JUK961" s="34"/>
      <c r="JUR961" s="35"/>
      <c r="JUS961" s="34"/>
      <c r="JUZ961" s="35"/>
      <c r="JVA961" s="34"/>
      <c r="JVH961" s="35"/>
      <c r="JVI961" s="34"/>
      <c r="JVP961" s="35"/>
      <c r="JVQ961" s="34"/>
      <c r="JVX961" s="35"/>
      <c r="JVY961" s="34"/>
      <c r="JWF961" s="35"/>
      <c r="JWG961" s="34"/>
      <c r="JWN961" s="35"/>
      <c r="JWO961" s="34"/>
      <c r="JWV961" s="35"/>
      <c r="JWW961" s="34"/>
      <c r="JXD961" s="35"/>
      <c r="JXE961" s="34"/>
      <c r="JXL961" s="35"/>
      <c r="JXM961" s="34"/>
      <c r="JXT961" s="35"/>
      <c r="JXU961" s="34"/>
      <c r="JYB961" s="35"/>
      <c r="JYC961" s="34"/>
      <c r="JYJ961" s="35"/>
      <c r="JYK961" s="34"/>
      <c r="JYR961" s="35"/>
      <c r="JYS961" s="34"/>
      <c r="JYZ961" s="35"/>
      <c r="JZA961" s="34"/>
      <c r="JZH961" s="35"/>
      <c r="JZI961" s="34"/>
      <c r="JZP961" s="35"/>
      <c r="JZQ961" s="34"/>
      <c r="JZX961" s="35"/>
      <c r="JZY961" s="34"/>
      <c r="KAF961" s="35"/>
      <c r="KAG961" s="34"/>
      <c r="KAN961" s="35"/>
      <c r="KAO961" s="34"/>
      <c r="KAV961" s="35"/>
      <c r="KAW961" s="34"/>
      <c r="KBD961" s="35"/>
      <c r="KBE961" s="34"/>
      <c r="KBL961" s="35"/>
      <c r="KBM961" s="34"/>
      <c r="KBT961" s="35"/>
      <c r="KBU961" s="34"/>
      <c r="KCB961" s="35"/>
      <c r="KCC961" s="34"/>
      <c r="KCJ961" s="35"/>
      <c r="KCK961" s="34"/>
      <c r="KCR961" s="35"/>
      <c r="KCS961" s="34"/>
      <c r="KCZ961" s="35"/>
      <c r="KDA961" s="34"/>
      <c r="KDH961" s="35"/>
      <c r="KDI961" s="34"/>
      <c r="KDP961" s="35"/>
      <c r="KDQ961" s="34"/>
      <c r="KDX961" s="35"/>
      <c r="KDY961" s="34"/>
      <c r="KEF961" s="35"/>
      <c r="KEG961" s="34"/>
      <c r="KEN961" s="35"/>
      <c r="KEO961" s="34"/>
      <c r="KEV961" s="35"/>
      <c r="KEW961" s="34"/>
      <c r="KFD961" s="35"/>
      <c r="KFE961" s="34"/>
      <c r="KFL961" s="35"/>
      <c r="KFM961" s="34"/>
      <c r="KFT961" s="35"/>
      <c r="KFU961" s="34"/>
      <c r="KGB961" s="35"/>
      <c r="KGC961" s="34"/>
      <c r="KGJ961" s="35"/>
      <c r="KGK961" s="34"/>
      <c r="KGR961" s="35"/>
      <c r="KGS961" s="34"/>
      <c r="KGZ961" s="35"/>
      <c r="KHA961" s="34"/>
      <c r="KHH961" s="35"/>
      <c r="KHI961" s="34"/>
      <c r="KHP961" s="35"/>
      <c r="KHQ961" s="34"/>
      <c r="KHX961" s="35"/>
      <c r="KHY961" s="34"/>
      <c r="KIF961" s="35"/>
      <c r="KIG961" s="34"/>
      <c r="KIN961" s="35"/>
      <c r="KIO961" s="34"/>
      <c r="KIV961" s="35"/>
      <c r="KIW961" s="34"/>
      <c r="KJD961" s="35"/>
      <c r="KJE961" s="34"/>
      <c r="KJL961" s="35"/>
      <c r="KJM961" s="34"/>
      <c r="KJT961" s="35"/>
      <c r="KJU961" s="34"/>
      <c r="KKB961" s="35"/>
      <c r="KKC961" s="34"/>
      <c r="KKJ961" s="35"/>
      <c r="KKK961" s="34"/>
      <c r="KKR961" s="35"/>
      <c r="KKS961" s="34"/>
      <c r="KKZ961" s="35"/>
      <c r="KLA961" s="34"/>
      <c r="KLH961" s="35"/>
      <c r="KLI961" s="34"/>
      <c r="KLP961" s="35"/>
      <c r="KLQ961" s="34"/>
      <c r="KLX961" s="35"/>
      <c r="KLY961" s="34"/>
      <c r="KMF961" s="35"/>
      <c r="KMG961" s="34"/>
      <c r="KMN961" s="35"/>
      <c r="KMO961" s="34"/>
      <c r="KMV961" s="35"/>
      <c r="KMW961" s="34"/>
      <c r="KND961" s="35"/>
      <c r="KNE961" s="34"/>
      <c r="KNL961" s="35"/>
      <c r="KNM961" s="34"/>
      <c r="KNT961" s="35"/>
      <c r="KNU961" s="34"/>
      <c r="KOB961" s="35"/>
      <c r="KOC961" s="34"/>
      <c r="KOJ961" s="35"/>
      <c r="KOK961" s="34"/>
      <c r="KOR961" s="35"/>
      <c r="KOS961" s="34"/>
      <c r="KOZ961" s="35"/>
      <c r="KPA961" s="34"/>
      <c r="KPH961" s="35"/>
      <c r="KPI961" s="34"/>
      <c r="KPP961" s="35"/>
      <c r="KPQ961" s="34"/>
      <c r="KPX961" s="35"/>
      <c r="KPY961" s="34"/>
      <c r="KQF961" s="35"/>
      <c r="KQG961" s="34"/>
      <c r="KQN961" s="35"/>
      <c r="KQO961" s="34"/>
      <c r="KQV961" s="35"/>
      <c r="KQW961" s="34"/>
      <c r="KRD961" s="35"/>
      <c r="KRE961" s="34"/>
      <c r="KRL961" s="35"/>
      <c r="KRM961" s="34"/>
      <c r="KRT961" s="35"/>
      <c r="KRU961" s="34"/>
      <c r="KSB961" s="35"/>
      <c r="KSC961" s="34"/>
      <c r="KSJ961" s="35"/>
      <c r="KSK961" s="34"/>
      <c r="KSR961" s="35"/>
      <c r="KSS961" s="34"/>
      <c r="KSZ961" s="35"/>
      <c r="KTA961" s="34"/>
      <c r="KTH961" s="35"/>
      <c r="KTI961" s="34"/>
      <c r="KTP961" s="35"/>
      <c r="KTQ961" s="34"/>
      <c r="KTX961" s="35"/>
      <c r="KTY961" s="34"/>
      <c r="KUF961" s="35"/>
      <c r="KUG961" s="34"/>
      <c r="KUN961" s="35"/>
      <c r="KUO961" s="34"/>
      <c r="KUV961" s="35"/>
      <c r="KUW961" s="34"/>
      <c r="KVD961" s="35"/>
      <c r="KVE961" s="34"/>
      <c r="KVL961" s="35"/>
      <c r="KVM961" s="34"/>
      <c r="KVT961" s="35"/>
      <c r="KVU961" s="34"/>
      <c r="KWB961" s="35"/>
      <c r="KWC961" s="34"/>
      <c r="KWJ961" s="35"/>
      <c r="KWK961" s="34"/>
      <c r="KWR961" s="35"/>
      <c r="KWS961" s="34"/>
      <c r="KWZ961" s="35"/>
      <c r="KXA961" s="34"/>
      <c r="KXH961" s="35"/>
      <c r="KXI961" s="34"/>
      <c r="KXP961" s="35"/>
      <c r="KXQ961" s="34"/>
      <c r="KXX961" s="35"/>
      <c r="KXY961" s="34"/>
      <c r="KYF961" s="35"/>
      <c r="KYG961" s="34"/>
      <c r="KYN961" s="35"/>
      <c r="KYO961" s="34"/>
      <c r="KYV961" s="35"/>
      <c r="KYW961" s="34"/>
      <c r="KZD961" s="35"/>
      <c r="KZE961" s="34"/>
      <c r="KZL961" s="35"/>
      <c r="KZM961" s="34"/>
      <c r="KZT961" s="35"/>
      <c r="KZU961" s="34"/>
      <c r="LAB961" s="35"/>
      <c r="LAC961" s="34"/>
      <c r="LAJ961" s="35"/>
      <c r="LAK961" s="34"/>
      <c r="LAR961" s="35"/>
      <c r="LAS961" s="34"/>
      <c r="LAZ961" s="35"/>
      <c r="LBA961" s="34"/>
      <c r="LBH961" s="35"/>
      <c r="LBI961" s="34"/>
      <c r="LBP961" s="35"/>
      <c r="LBQ961" s="34"/>
      <c r="LBX961" s="35"/>
      <c r="LBY961" s="34"/>
      <c r="LCF961" s="35"/>
      <c r="LCG961" s="34"/>
      <c r="LCN961" s="35"/>
      <c r="LCO961" s="34"/>
      <c r="LCV961" s="35"/>
      <c r="LCW961" s="34"/>
      <c r="LDD961" s="35"/>
      <c r="LDE961" s="34"/>
      <c r="LDL961" s="35"/>
      <c r="LDM961" s="34"/>
      <c r="LDT961" s="35"/>
      <c r="LDU961" s="34"/>
      <c r="LEB961" s="35"/>
      <c r="LEC961" s="34"/>
      <c r="LEJ961" s="35"/>
      <c r="LEK961" s="34"/>
      <c r="LER961" s="35"/>
      <c r="LES961" s="34"/>
      <c r="LEZ961" s="35"/>
      <c r="LFA961" s="34"/>
      <c r="LFH961" s="35"/>
      <c r="LFI961" s="34"/>
      <c r="LFP961" s="35"/>
      <c r="LFQ961" s="34"/>
      <c r="LFX961" s="35"/>
      <c r="LFY961" s="34"/>
      <c r="LGF961" s="35"/>
      <c r="LGG961" s="34"/>
      <c r="LGN961" s="35"/>
      <c r="LGO961" s="34"/>
      <c r="LGV961" s="35"/>
      <c r="LGW961" s="34"/>
      <c r="LHD961" s="35"/>
      <c r="LHE961" s="34"/>
      <c r="LHL961" s="35"/>
      <c r="LHM961" s="34"/>
      <c r="LHT961" s="35"/>
      <c r="LHU961" s="34"/>
      <c r="LIB961" s="35"/>
      <c r="LIC961" s="34"/>
      <c r="LIJ961" s="35"/>
      <c r="LIK961" s="34"/>
      <c r="LIR961" s="35"/>
      <c r="LIS961" s="34"/>
      <c r="LIZ961" s="35"/>
      <c r="LJA961" s="34"/>
      <c r="LJH961" s="35"/>
      <c r="LJI961" s="34"/>
      <c r="LJP961" s="35"/>
      <c r="LJQ961" s="34"/>
      <c r="LJX961" s="35"/>
      <c r="LJY961" s="34"/>
      <c r="LKF961" s="35"/>
      <c r="LKG961" s="34"/>
      <c r="LKN961" s="35"/>
      <c r="LKO961" s="34"/>
      <c r="LKV961" s="35"/>
      <c r="LKW961" s="34"/>
      <c r="LLD961" s="35"/>
      <c r="LLE961" s="34"/>
      <c r="LLL961" s="35"/>
      <c r="LLM961" s="34"/>
      <c r="LLT961" s="35"/>
      <c r="LLU961" s="34"/>
      <c r="LMB961" s="35"/>
      <c r="LMC961" s="34"/>
      <c r="LMJ961" s="35"/>
      <c r="LMK961" s="34"/>
      <c r="LMR961" s="35"/>
      <c r="LMS961" s="34"/>
      <c r="LMZ961" s="35"/>
      <c r="LNA961" s="34"/>
      <c r="LNH961" s="35"/>
      <c r="LNI961" s="34"/>
      <c r="LNP961" s="35"/>
      <c r="LNQ961" s="34"/>
      <c r="LNX961" s="35"/>
      <c r="LNY961" s="34"/>
      <c r="LOF961" s="35"/>
      <c r="LOG961" s="34"/>
      <c r="LON961" s="35"/>
      <c r="LOO961" s="34"/>
      <c r="LOV961" s="35"/>
      <c r="LOW961" s="34"/>
      <c r="LPD961" s="35"/>
      <c r="LPE961" s="34"/>
      <c r="LPL961" s="35"/>
      <c r="LPM961" s="34"/>
      <c r="LPT961" s="35"/>
      <c r="LPU961" s="34"/>
      <c r="LQB961" s="35"/>
      <c r="LQC961" s="34"/>
      <c r="LQJ961" s="35"/>
      <c r="LQK961" s="34"/>
      <c r="LQR961" s="35"/>
      <c r="LQS961" s="34"/>
      <c r="LQZ961" s="35"/>
      <c r="LRA961" s="34"/>
      <c r="LRH961" s="35"/>
      <c r="LRI961" s="34"/>
      <c r="LRP961" s="35"/>
      <c r="LRQ961" s="34"/>
      <c r="LRX961" s="35"/>
      <c r="LRY961" s="34"/>
      <c r="LSF961" s="35"/>
      <c r="LSG961" s="34"/>
      <c r="LSN961" s="35"/>
      <c r="LSO961" s="34"/>
      <c r="LSV961" s="35"/>
      <c r="LSW961" s="34"/>
      <c r="LTD961" s="35"/>
      <c r="LTE961" s="34"/>
      <c r="LTL961" s="35"/>
      <c r="LTM961" s="34"/>
      <c r="LTT961" s="35"/>
      <c r="LTU961" s="34"/>
      <c r="LUB961" s="35"/>
      <c r="LUC961" s="34"/>
      <c r="LUJ961" s="35"/>
      <c r="LUK961" s="34"/>
      <c r="LUR961" s="35"/>
      <c r="LUS961" s="34"/>
      <c r="LUZ961" s="35"/>
      <c r="LVA961" s="34"/>
      <c r="LVH961" s="35"/>
      <c r="LVI961" s="34"/>
      <c r="LVP961" s="35"/>
      <c r="LVQ961" s="34"/>
      <c r="LVX961" s="35"/>
      <c r="LVY961" s="34"/>
      <c r="LWF961" s="35"/>
      <c r="LWG961" s="34"/>
      <c r="LWN961" s="35"/>
      <c r="LWO961" s="34"/>
      <c r="LWV961" s="35"/>
      <c r="LWW961" s="34"/>
      <c r="LXD961" s="35"/>
      <c r="LXE961" s="34"/>
      <c r="LXL961" s="35"/>
      <c r="LXM961" s="34"/>
      <c r="LXT961" s="35"/>
      <c r="LXU961" s="34"/>
      <c r="LYB961" s="35"/>
      <c r="LYC961" s="34"/>
      <c r="LYJ961" s="35"/>
      <c r="LYK961" s="34"/>
      <c r="LYR961" s="35"/>
      <c r="LYS961" s="34"/>
      <c r="LYZ961" s="35"/>
      <c r="LZA961" s="34"/>
      <c r="LZH961" s="35"/>
      <c r="LZI961" s="34"/>
      <c r="LZP961" s="35"/>
      <c r="LZQ961" s="34"/>
      <c r="LZX961" s="35"/>
      <c r="LZY961" s="34"/>
      <c r="MAF961" s="35"/>
      <c r="MAG961" s="34"/>
      <c r="MAN961" s="35"/>
      <c r="MAO961" s="34"/>
      <c r="MAV961" s="35"/>
      <c r="MAW961" s="34"/>
      <c r="MBD961" s="35"/>
      <c r="MBE961" s="34"/>
      <c r="MBL961" s="35"/>
      <c r="MBM961" s="34"/>
      <c r="MBT961" s="35"/>
      <c r="MBU961" s="34"/>
      <c r="MCB961" s="35"/>
      <c r="MCC961" s="34"/>
      <c r="MCJ961" s="35"/>
      <c r="MCK961" s="34"/>
      <c r="MCR961" s="35"/>
      <c r="MCS961" s="34"/>
      <c r="MCZ961" s="35"/>
      <c r="MDA961" s="34"/>
      <c r="MDH961" s="35"/>
      <c r="MDI961" s="34"/>
      <c r="MDP961" s="35"/>
      <c r="MDQ961" s="34"/>
      <c r="MDX961" s="35"/>
      <c r="MDY961" s="34"/>
      <c r="MEF961" s="35"/>
      <c r="MEG961" s="34"/>
      <c r="MEN961" s="35"/>
      <c r="MEO961" s="34"/>
      <c r="MEV961" s="35"/>
      <c r="MEW961" s="34"/>
      <c r="MFD961" s="35"/>
      <c r="MFE961" s="34"/>
      <c r="MFL961" s="35"/>
      <c r="MFM961" s="34"/>
      <c r="MFT961" s="35"/>
      <c r="MFU961" s="34"/>
      <c r="MGB961" s="35"/>
      <c r="MGC961" s="34"/>
      <c r="MGJ961" s="35"/>
      <c r="MGK961" s="34"/>
      <c r="MGR961" s="35"/>
      <c r="MGS961" s="34"/>
      <c r="MGZ961" s="35"/>
      <c r="MHA961" s="34"/>
      <c r="MHH961" s="35"/>
      <c r="MHI961" s="34"/>
      <c r="MHP961" s="35"/>
      <c r="MHQ961" s="34"/>
      <c r="MHX961" s="35"/>
      <c r="MHY961" s="34"/>
      <c r="MIF961" s="35"/>
      <c r="MIG961" s="34"/>
      <c r="MIN961" s="35"/>
      <c r="MIO961" s="34"/>
      <c r="MIV961" s="35"/>
      <c r="MIW961" s="34"/>
      <c r="MJD961" s="35"/>
      <c r="MJE961" s="34"/>
      <c r="MJL961" s="35"/>
      <c r="MJM961" s="34"/>
      <c r="MJT961" s="35"/>
      <c r="MJU961" s="34"/>
      <c r="MKB961" s="35"/>
      <c r="MKC961" s="34"/>
      <c r="MKJ961" s="35"/>
      <c r="MKK961" s="34"/>
      <c r="MKR961" s="35"/>
      <c r="MKS961" s="34"/>
      <c r="MKZ961" s="35"/>
      <c r="MLA961" s="34"/>
      <c r="MLH961" s="35"/>
      <c r="MLI961" s="34"/>
      <c r="MLP961" s="35"/>
      <c r="MLQ961" s="34"/>
      <c r="MLX961" s="35"/>
      <c r="MLY961" s="34"/>
      <c r="MMF961" s="35"/>
      <c r="MMG961" s="34"/>
      <c r="MMN961" s="35"/>
      <c r="MMO961" s="34"/>
      <c r="MMV961" s="35"/>
      <c r="MMW961" s="34"/>
      <c r="MND961" s="35"/>
      <c r="MNE961" s="34"/>
      <c r="MNL961" s="35"/>
      <c r="MNM961" s="34"/>
      <c r="MNT961" s="35"/>
      <c r="MNU961" s="34"/>
      <c r="MOB961" s="35"/>
      <c r="MOC961" s="34"/>
      <c r="MOJ961" s="35"/>
      <c r="MOK961" s="34"/>
      <c r="MOR961" s="35"/>
      <c r="MOS961" s="34"/>
      <c r="MOZ961" s="35"/>
      <c r="MPA961" s="34"/>
      <c r="MPH961" s="35"/>
      <c r="MPI961" s="34"/>
      <c r="MPP961" s="35"/>
      <c r="MPQ961" s="34"/>
      <c r="MPX961" s="35"/>
      <c r="MPY961" s="34"/>
      <c r="MQF961" s="35"/>
      <c r="MQG961" s="34"/>
      <c r="MQN961" s="35"/>
      <c r="MQO961" s="34"/>
      <c r="MQV961" s="35"/>
      <c r="MQW961" s="34"/>
      <c r="MRD961" s="35"/>
      <c r="MRE961" s="34"/>
      <c r="MRL961" s="35"/>
      <c r="MRM961" s="34"/>
      <c r="MRT961" s="35"/>
      <c r="MRU961" s="34"/>
      <c r="MSB961" s="35"/>
      <c r="MSC961" s="34"/>
      <c r="MSJ961" s="35"/>
      <c r="MSK961" s="34"/>
      <c r="MSR961" s="35"/>
      <c r="MSS961" s="34"/>
      <c r="MSZ961" s="35"/>
      <c r="MTA961" s="34"/>
      <c r="MTH961" s="35"/>
      <c r="MTI961" s="34"/>
      <c r="MTP961" s="35"/>
      <c r="MTQ961" s="34"/>
      <c r="MTX961" s="35"/>
      <c r="MTY961" s="34"/>
      <c r="MUF961" s="35"/>
      <c r="MUG961" s="34"/>
      <c r="MUN961" s="35"/>
      <c r="MUO961" s="34"/>
      <c r="MUV961" s="35"/>
      <c r="MUW961" s="34"/>
      <c r="MVD961" s="35"/>
      <c r="MVE961" s="34"/>
      <c r="MVL961" s="35"/>
      <c r="MVM961" s="34"/>
      <c r="MVT961" s="35"/>
      <c r="MVU961" s="34"/>
      <c r="MWB961" s="35"/>
      <c r="MWC961" s="34"/>
      <c r="MWJ961" s="35"/>
      <c r="MWK961" s="34"/>
      <c r="MWR961" s="35"/>
      <c r="MWS961" s="34"/>
      <c r="MWZ961" s="35"/>
      <c r="MXA961" s="34"/>
      <c r="MXH961" s="35"/>
      <c r="MXI961" s="34"/>
      <c r="MXP961" s="35"/>
      <c r="MXQ961" s="34"/>
      <c r="MXX961" s="35"/>
      <c r="MXY961" s="34"/>
      <c r="MYF961" s="35"/>
      <c r="MYG961" s="34"/>
      <c r="MYN961" s="35"/>
      <c r="MYO961" s="34"/>
      <c r="MYV961" s="35"/>
      <c r="MYW961" s="34"/>
      <c r="MZD961" s="35"/>
      <c r="MZE961" s="34"/>
      <c r="MZL961" s="35"/>
      <c r="MZM961" s="34"/>
      <c r="MZT961" s="35"/>
      <c r="MZU961" s="34"/>
      <c r="NAB961" s="35"/>
      <c r="NAC961" s="34"/>
      <c r="NAJ961" s="35"/>
      <c r="NAK961" s="34"/>
      <c r="NAR961" s="35"/>
      <c r="NAS961" s="34"/>
      <c r="NAZ961" s="35"/>
      <c r="NBA961" s="34"/>
      <c r="NBH961" s="35"/>
      <c r="NBI961" s="34"/>
      <c r="NBP961" s="35"/>
      <c r="NBQ961" s="34"/>
      <c r="NBX961" s="35"/>
      <c r="NBY961" s="34"/>
      <c r="NCF961" s="35"/>
      <c r="NCG961" s="34"/>
      <c r="NCN961" s="35"/>
      <c r="NCO961" s="34"/>
      <c r="NCV961" s="35"/>
      <c r="NCW961" s="34"/>
      <c r="NDD961" s="35"/>
      <c r="NDE961" s="34"/>
      <c r="NDL961" s="35"/>
      <c r="NDM961" s="34"/>
      <c r="NDT961" s="35"/>
      <c r="NDU961" s="34"/>
      <c r="NEB961" s="35"/>
      <c r="NEC961" s="34"/>
      <c r="NEJ961" s="35"/>
      <c r="NEK961" s="34"/>
      <c r="NER961" s="35"/>
      <c r="NES961" s="34"/>
      <c r="NEZ961" s="35"/>
      <c r="NFA961" s="34"/>
      <c r="NFH961" s="35"/>
      <c r="NFI961" s="34"/>
      <c r="NFP961" s="35"/>
      <c r="NFQ961" s="34"/>
      <c r="NFX961" s="35"/>
      <c r="NFY961" s="34"/>
      <c r="NGF961" s="35"/>
      <c r="NGG961" s="34"/>
      <c r="NGN961" s="35"/>
      <c r="NGO961" s="34"/>
      <c r="NGV961" s="35"/>
      <c r="NGW961" s="34"/>
      <c r="NHD961" s="35"/>
      <c r="NHE961" s="34"/>
      <c r="NHL961" s="35"/>
      <c r="NHM961" s="34"/>
      <c r="NHT961" s="35"/>
      <c r="NHU961" s="34"/>
      <c r="NIB961" s="35"/>
      <c r="NIC961" s="34"/>
      <c r="NIJ961" s="35"/>
      <c r="NIK961" s="34"/>
      <c r="NIR961" s="35"/>
      <c r="NIS961" s="34"/>
      <c r="NIZ961" s="35"/>
      <c r="NJA961" s="34"/>
      <c r="NJH961" s="35"/>
      <c r="NJI961" s="34"/>
      <c r="NJP961" s="35"/>
      <c r="NJQ961" s="34"/>
      <c r="NJX961" s="35"/>
      <c r="NJY961" s="34"/>
      <c r="NKF961" s="35"/>
      <c r="NKG961" s="34"/>
      <c r="NKN961" s="35"/>
      <c r="NKO961" s="34"/>
      <c r="NKV961" s="35"/>
      <c r="NKW961" s="34"/>
      <c r="NLD961" s="35"/>
      <c r="NLE961" s="34"/>
      <c r="NLL961" s="35"/>
      <c r="NLM961" s="34"/>
      <c r="NLT961" s="35"/>
      <c r="NLU961" s="34"/>
      <c r="NMB961" s="35"/>
      <c r="NMC961" s="34"/>
      <c r="NMJ961" s="35"/>
      <c r="NMK961" s="34"/>
      <c r="NMR961" s="35"/>
      <c r="NMS961" s="34"/>
      <c r="NMZ961" s="35"/>
      <c r="NNA961" s="34"/>
      <c r="NNH961" s="35"/>
      <c r="NNI961" s="34"/>
      <c r="NNP961" s="35"/>
      <c r="NNQ961" s="34"/>
      <c r="NNX961" s="35"/>
      <c r="NNY961" s="34"/>
      <c r="NOF961" s="35"/>
      <c r="NOG961" s="34"/>
      <c r="NON961" s="35"/>
      <c r="NOO961" s="34"/>
      <c r="NOV961" s="35"/>
      <c r="NOW961" s="34"/>
      <c r="NPD961" s="35"/>
      <c r="NPE961" s="34"/>
      <c r="NPL961" s="35"/>
      <c r="NPM961" s="34"/>
      <c r="NPT961" s="35"/>
      <c r="NPU961" s="34"/>
      <c r="NQB961" s="35"/>
      <c r="NQC961" s="34"/>
      <c r="NQJ961" s="35"/>
      <c r="NQK961" s="34"/>
      <c r="NQR961" s="35"/>
      <c r="NQS961" s="34"/>
      <c r="NQZ961" s="35"/>
      <c r="NRA961" s="34"/>
      <c r="NRH961" s="35"/>
      <c r="NRI961" s="34"/>
      <c r="NRP961" s="35"/>
      <c r="NRQ961" s="34"/>
      <c r="NRX961" s="35"/>
      <c r="NRY961" s="34"/>
      <c r="NSF961" s="35"/>
      <c r="NSG961" s="34"/>
      <c r="NSN961" s="35"/>
      <c r="NSO961" s="34"/>
      <c r="NSV961" s="35"/>
      <c r="NSW961" s="34"/>
      <c r="NTD961" s="35"/>
      <c r="NTE961" s="34"/>
      <c r="NTL961" s="35"/>
      <c r="NTM961" s="34"/>
      <c r="NTT961" s="35"/>
      <c r="NTU961" s="34"/>
      <c r="NUB961" s="35"/>
      <c r="NUC961" s="34"/>
      <c r="NUJ961" s="35"/>
      <c r="NUK961" s="34"/>
      <c r="NUR961" s="35"/>
      <c r="NUS961" s="34"/>
      <c r="NUZ961" s="35"/>
      <c r="NVA961" s="34"/>
      <c r="NVH961" s="35"/>
      <c r="NVI961" s="34"/>
      <c r="NVP961" s="35"/>
      <c r="NVQ961" s="34"/>
      <c r="NVX961" s="35"/>
      <c r="NVY961" s="34"/>
      <c r="NWF961" s="35"/>
      <c r="NWG961" s="34"/>
      <c r="NWN961" s="35"/>
      <c r="NWO961" s="34"/>
      <c r="NWV961" s="35"/>
      <c r="NWW961" s="34"/>
      <c r="NXD961" s="35"/>
      <c r="NXE961" s="34"/>
      <c r="NXL961" s="35"/>
      <c r="NXM961" s="34"/>
      <c r="NXT961" s="35"/>
      <c r="NXU961" s="34"/>
      <c r="NYB961" s="35"/>
      <c r="NYC961" s="34"/>
      <c r="NYJ961" s="35"/>
      <c r="NYK961" s="34"/>
      <c r="NYR961" s="35"/>
      <c r="NYS961" s="34"/>
      <c r="NYZ961" s="35"/>
      <c r="NZA961" s="34"/>
      <c r="NZH961" s="35"/>
      <c r="NZI961" s="34"/>
      <c r="NZP961" s="35"/>
      <c r="NZQ961" s="34"/>
      <c r="NZX961" s="35"/>
      <c r="NZY961" s="34"/>
      <c r="OAF961" s="35"/>
      <c r="OAG961" s="34"/>
      <c r="OAN961" s="35"/>
      <c r="OAO961" s="34"/>
      <c r="OAV961" s="35"/>
      <c r="OAW961" s="34"/>
      <c r="OBD961" s="35"/>
      <c r="OBE961" s="34"/>
      <c r="OBL961" s="35"/>
      <c r="OBM961" s="34"/>
      <c r="OBT961" s="35"/>
      <c r="OBU961" s="34"/>
      <c r="OCB961" s="35"/>
      <c r="OCC961" s="34"/>
      <c r="OCJ961" s="35"/>
      <c r="OCK961" s="34"/>
      <c r="OCR961" s="35"/>
      <c r="OCS961" s="34"/>
      <c r="OCZ961" s="35"/>
      <c r="ODA961" s="34"/>
      <c r="ODH961" s="35"/>
      <c r="ODI961" s="34"/>
      <c r="ODP961" s="35"/>
      <c r="ODQ961" s="34"/>
      <c r="ODX961" s="35"/>
      <c r="ODY961" s="34"/>
      <c r="OEF961" s="35"/>
      <c r="OEG961" s="34"/>
      <c r="OEN961" s="35"/>
      <c r="OEO961" s="34"/>
      <c r="OEV961" s="35"/>
      <c r="OEW961" s="34"/>
      <c r="OFD961" s="35"/>
      <c r="OFE961" s="34"/>
      <c r="OFL961" s="35"/>
      <c r="OFM961" s="34"/>
      <c r="OFT961" s="35"/>
      <c r="OFU961" s="34"/>
      <c r="OGB961" s="35"/>
      <c r="OGC961" s="34"/>
      <c r="OGJ961" s="35"/>
      <c r="OGK961" s="34"/>
      <c r="OGR961" s="35"/>
      <c r="OGS961" s="34"/>
      <c r="OGZ961" s="35"/>
      <c r="OHA961" s="34"/>
      <c r="OHH961" s="35"/>
      <c r="OHI961" s="34"/>
      <c r="OHP961" s="35"/>
      <c r="OHQ961" s="34"/>
      <c r="OHX961" s="35"/>
      <c r="OHY961" s="34"/>
      <c r="OIF961" s="35"/>
      <c r="OIG961" s="34"/>
      <c r="OIN961" s="35"/>
      <c r="OIO961" s="34"/>
      <c r="OIV961" s="35"/>
      <c r="OIW961" s="34"/>
      <c r="OJD961" s="35"/>
      <c r="OJE961" s="34"/>
      <c r="OJL961" s="35"/>
      <c r="OJM961" s="34"/>
      <c r="OJT961" s="35"/>
      <c r="OJU961" s="34"/>
      <c r="OKB961" s="35"/>
      <c r="OKC961" s="34"/>
      <c r="OKJ961" s="35"/>
      <c r="OKK961" s="34"/>
      <c r="OKR961" s="35"/>
      <c r="OKS961" s="34"/>
      <c r="OKZ961" s="35"/>
      <c r="OLA961" s="34"/>
      <c r="OLH961" s="35"/>
      <c r="OLI961" s="34"/>
      <c r="OLP961" s="35"/>
      <c r="OLQ961" s="34"/>
      <c r="OLX961" s="35"/>
      <c r="OLY961" s="34"/>
      <c r="OMF961" s="35"/>
      <c r="OMG961" s="34"/>
      <c r="OMN961" s="35"/>
      <c r="OMO961" s="34"/>
      <c r="OMV961" s="35"/>
      <c r="OMW961" s="34"/>
      <c r="OND961" s="35"/>
      <c r="ONE961" s="34"/>
      <c r="ONL961" s="35"/>
      <c r="ONM961" s="34"/>
      <c r="ONT961" s="35"/>
      <c r="ONU961" s="34"/>
      <c r="OOB961" s="35"/>
      <c r="OOC961" s="34"/>
      <c r="OOJ961" s="35"/>
      <c r="OOK961" s="34"/>
      <c r="OOR961" s="35"/>
      <c r="OOS961" s="34"/>
      <c r="OOZ961" s="35"/>
      <c r="OPA961" s="34"/>
      <c r="OPH961" s="35"/>
      <c r="OPI961" s="34"/>
      <c r="OPP961" s="35"/>
      <c r="OPQ961" s="34"/>
      <c r="OPX961" s="35"/>
      <c r="OPY961" s="34"/>
      <c r="OQF961" s="35"/>
      <c r="OQG961" s="34"/>
      <c r="OQN961" s="35"/>
      <c r="OQO961" s="34"/>
      <c r="OQV961" s="35"/>
      <c r="OQW961" s="34"/>
      <c r="ORD961" s="35"/>
      <c r="ORE961" s="34"/>
      <c r="ORL961" s="35"/>
      <c r="ORM961" s="34"/>
      <c r="ORT961" s="35"/>
      <c r="ORU961" s="34"/>
      <c r="OSB961" s="35"/>
      <c r="OSC961" s="34"/>
      <c r="OSJ961" s="35"/>
      <c r="OSK961" s="34"/>
      <c r="OSR961" s="35"/>
      <c r="OSS961" s="34"/>
      <c r="OSZ961" s="35"/>
      <c r="OTA961" s="34"/>
      <c r="OTH961" s="35"/>
      <c r="OTI961" s="34"/>
      <c r="OTP961" s="35"/>
      <c r="OTQ961" s="34"/>
      <c r="OTX961" s="35"/>
      <c r="OTY961" s="34"/>
      <c r="OUF961" s="35"/>
      <c r="OUG961" s="34"/>
      <c r="OUN961" s="35"/>
      <c r="OUO961" s="34"/>
      <c r="OUV961" s="35"/>
      <c r="OUW961" s="34"/>
      <c r="OVD961" s="35"/>
      <c r="OVE961" s="34"/>
      <c r="OVL961" s="35"/>
      <c r="OVM961" s="34"/>
      <c r="OVT961" s="35"/>
      <c r="OVU961" s="34"/>
      <c r="OWB961" s="35"/>
      <c r="OWC961" s="34"/>
      <c r="OWJ961" s="35"/>
      <c r="OWK961" s="34"/>
      <c r="OWR961" s="35"/>
      <c r="OWS961" s="34"/>
      <c r="OWZ961" s="35"/>
      <c r="OXA961" s="34"/>
      <c r="OXH961" s="35"/>
      <c r="OXI961" s="34"/>
      <c r="OXP961" s="35"/>
      <c r="OXQ961" s="34"/>
      <c r="OXX961" s="35"/>
      <c r="OXY961" s="34"/>
      <c r="OYF961" s="35"/>
      <c r="OYG961" s="34"/>
      <c r="OYN961" s="35"/>
      <c r="OYO961" s="34"/>
      <c r="OYV961" s="35"/>
      <c r="OYW961" s="34"/>
      <c r="OZD961" s="35"/>
      <c r="OZE961" s="34"/>
      <c r="OZL961" s="35"/>
      <c r="OZM961" s="34"/>
      <c r="OZT961" s="35"/>
      <c r="OZU961" s="34"/>
      <c r="PAB961" s="35"/>
      <c r="PAC961" s="34"/>
      <c r="PAJ961" s="35"/>
      <c r="PAK961" s="34"/>
      <c r="PAR961" s="35"/>
      <c r="PAS961" s="34"/>
      <c r="PAZ961" s="35"/>
      <c r="PBA961" s="34"/>
      <c r="PBH961" s="35"/>
      <c r="PBI961" s="34"/>
      <c r="PBP961" s="35"/>
      <c r="PBQ961" s="34"/>
      <c r="PBX961" s="35"/>
      <c r="PBY961" s="34"/>
      <c r="PCF961" s="35"/>
      <c r="PCG961" s="34"/>
      <c r="PCN961" s="35"/>
      <c r="PCO961" s="34"/>
      <c r="PCV961" s="35"/>
      <c r="PCW961" s="34"/>
      <c r="PDD961" s="35"/>
      <c r="PDE961" s="34"/>
      <c r="PDL961" s="35"/>
      <c r="PDM961" s="34"/>
      <c r="PDT961" s="35"/>
      <c r="PDU961" s="34"/>
      <c r="PEB961" s="35"/>
      <c r="PEC961" s="34"/>
      <c r="PEJ961" s="35"/>
      <c r="PEK961" s="34"/>
      <c r="PER961" s="35"/>
      <c r="PES961" s="34"/>
      <c r="PEZ961" s="35"/>
      <c r="PFA961" s="34"/>
      <c r="PFH961" s="35"/>
      <c r="PFI961" s="34"/>
      <c r="PFP961" s="35"/>
      <c r="PFQ961" s="34"/>
      <c r="PFX961" s="35"/>
      <c r="PFY961" s="34"/>
      <c r="PGF961" s="35"/>
      <c r="PGG961" s="34"/>
      <c r="PGN961" s="35"/>
      <c r="PGO961" s="34"/>
      <c r="PGV961" s="35"/>
      <c r="PGW961" s="34"/>
      <c r="PHD961" s="35"/>
      <c r="PHE961" s="34"/>
      <c r="PHL961" s="35"/>
      <c r="PHM961" s="34"/>
      <c r="PHT961" s="35"/>
      <c r="PHU961" s="34"/>
      <c r="PIB961" s="35"/>
      <c r="PIC961" s="34"/>
      <c r="PIJ961" s="35"/>
      <c r="PIK961" s="34"/>
      <c r="PIR961" s="35"/>
      <c r="PIS961" s="34"/>
      <c r="PIZ961" s="35"/>
      <c r="PJA961" s="34"/>
      <c r="PJH961" s="35"/>
      <c r="PJI961" s="34"/>
      <c r="PJP961" s="35"/>
      <c r="PJQ961" s="34"/>
      <c r="PJX961" s="35"/>
      <c r="PJY961" s="34"/>
      <c r="PKF961" s="35"/>
      <c r="PKG961" s="34"/>
      <c r="PKN961" s="35"/>
      <c r="PKO961" s="34"/>
      <c r="PKV961" s="35"/>
      <c r="PKW961" s="34"/>
      <c r="PLD961" s="35"/>
      <c r="PLE961" s="34"/>
      <c r="PLL961" s="35"/>
      <c r="PLM961" s="34"/>
      <c r="PLT961" s="35"/>
      <c r="PLU961" s="34"/>
      <c r="PMB961" s="35"/>
      <c r="PMC961" s="34"/>
      <c r="PMJ961" s="35"/>
      <c r="PMK961" s="34"/>
      <c r="PMR961" s="35"/>
      <c r="PMS961" s="34"/>
      <c r="PMZ961" s="35"/>
      <c r="PNA961" s="34"/>
      <c r="PNH961" s="35"/>
      <c r="PNI961" s="34"/>
      <c r="PNP961" s="35"/>
      <c r="PNQ961" s="34"/>
      <c r="PNX961" s="35"/>
      <c r="PNY961" s="34"/>
      <c r="POF961" s="35"/>
      <c r="POG961" s="34"/>
      <c r="PON961" s="35"/>
      <c r="POO961" s="34"/>
      <c r="POV961" s="35"/>
      <c r="POW961" s="34"/>
      <c r="PPD961" s="35"/>
      <c r="PPE961" s="34"/>
      <c r="PPL961" s="35"/>
      <c r="PPM961" s="34"/>
      <c r="PPT961" s="35"/>
      <c r="PPU961" s="34"/>
      <c r="PQB961" s="35"/>
      <c r="PQC961" s="34"/>
      <c r="PQJ961" s="35"/>
      <c r="PQK961" s="34"/>
      <c r="PQR961" s="35"/>
      <c r="PQS961" s="34"/>
      <c r="PQZ961" s="35"/>
      <c r="PRA961" s="34"/>
      <c r="PRH961" s="35"/>
      <c r="PRI961" s="34"/>
      <c r="PRP961" s="35"/>
      <c r="PRQ961" s="34"/>
      <c r="PRX961" s="35"/>
      <c r="PRY961" s="34"/>
      <c r="PSF961" s="35"/>
      <c r="PSG961" s="34"/>
      <c r="PSN961" s="35"/>
      <c r="PSO961" s="34"/>
      <c r="PSV961" s="35"/>
      <c r="PSW961" s="34"/>
      <c r="PTD961" s="35"/>
      <c r="PTE961" s="34"/>
      <c r="PTL961" s="35"/>
      <c r="PTM961" s="34"/>
      <c r="PTT961" s="35"/>
      <c r="PTU961" s="34"/>
      <c r="PUB961" s="35"/>
      <c r="PUC961" s="34"/>
      <c r="PUJ961" s="35"/>
      <c r="PUK961" s="34"/>
      <c r="PUR961" s="35"/>
      <c r="PUS961" s="34"/>
      <c r="PUZ961" s="35"/>
      <c r="PVA961" s="34"/>
      <c r="PVH961" s="35"/>
      <c r="PVI961" s="34"/>
      <c r="PVP961" s="35"/>
      <c r="PVQ961" s="34"/>
      <c r="PVX961" s="35"/>
      <c r="PVY961" s="34"/>
      <c r="PWF961" s="35"/>
      <c r="PWG961" s="34"/>
      <c r="PWN961" s="35"/>
      <c r="PWO961" s="34"/>
      <c r="PWV961" s="35"/>
      <c r="PWW961" s="34"/>
      <c r="PXD961" s="35"/>
      <c r="PXE961" s="34"/>
      <c r="PXL961" s="35"/>
      <c r="PXM961" s="34"/>
      <c r="PXT961" s="35"/>
      <c r="PXU961" s="34"/>
      <c r="PYB961" s="35"/>
      <c r="PYC961" s="34"/>
      <c r="PYJ961" s="35"/>
      <c r="PYK961" s="34"/>
      <c r="PYR961" s="35"/>
      <c r="PYS961" s="34"/>
      <c r="PYZ961" s="35"/>
      <c r="PZA961" s="34"/>
      <c r="PZH961" s="35"/>
      <c r="PZI961" s="34"/>
      <c r="PZP961" s="35"/>
      <c r="PZQ961" s="34"/>
      <c r="PZX961" s="35"/>
      <c r="PZY961" s="34"/>
      <c r="QAF961" s="35"/>
      <c r="QAG961" s="34"/>
      <c r="QAN961" s="35"/>
      <c r="QAO961" s="34"/>
      <c r="QAV961" s="35"/>
      <c r="QAW961" s="34"/>
      <c r="QBD961" s="35"/>
      <c r="QBE961" s="34"/>
      <c r="QBL961" s="35"/>
      <c r="QBM961" s="34"/>
      <c r="QBT961" s="35"/>
      <c r="QBU961" s="34"/>
      <c r="QCB961" s="35"/>
      <c r="QCC961" s="34"/>
      <c r="QCJ961" s="35"/>
      <c r="QCK961" s="34"/>
      <c r="QCR961" s="35"/>
      <c r="QCS961" s="34"/>
      <c r="QCZ961" s="35"/>
      <c r="QDA961" s="34"/>
      <c r="QDH961" s="35"/>
      <c r="QDI961" s="34"/>
      <c r="QDP961" s="35"/>
      <c r="QDQ961" s="34"/>
      <c r="QDX961" s="35"/>
      <c r="QDY961" s="34"/>
      <c r="QEF961" s="35"/>
      <c r="QEG961" s="34"/>
      <c r="QEN961" s="35"/>
      <c r="QEO961" s="34"/>
      <c r="QEV961" s="35"/>
      <c r="QEW961" s="34"/>
      <c r="QFD961" s="35"/>
      <c r="QFE961" s="34"/>
      <c r="QFL961" s="35"/>
      <c r="QFM961" s="34"/>
      <c r="QFT961" s="35"/>
      <c r="QFU961" s="34"/>
      <c r="QGB961" s="35"/>
      <c r="QGC961" s="34"/>
      <c r="QGJ961" s="35"/>
      <c r="QGK961" s="34"/>
      <c r="QGR961" s="35"/>
      <c r="QGS961" s="34"/>
      <c r="QGZ961" s="35"/>
      <c r="QHA961" s="34"/>
      <c r="QHH961" s="35"/>
      <c r="QHI961" s="34"/>
      <c r="QHP961" s="35"/>
      <c r="QHQ961" s="34"/>
      <c r="QHX961" s="35"/>
      <c r="QHY961" s="34"/>
      <c r="QIF961" s="35"/>
      <c r="QIG961" s="34"/>
      <c r="QIN961" s="35"/>
      <c r="QIO961" s="34"/>
      <c r="QIV961" s="35"/>
      <c r="QIW961" s="34"/>
      <c r="QJD961" s="35"/>
      <c r="QJE961" s="34"/>
      <c r="QJL961" s="35"/>
      <c r="QJM961" s="34"/>
      <c r="QJT961" s="35"/>
      <c r="QJU961" s="34"/>
      <c r="QKB961" s="35"/>
      <c r="QKC961" s="34"/>
      <c r="QKJ961" s="35"/>
      <c r="QKK961" s="34"/>
      <c r="QKR961" s="35"/>
      <c r="QKS961" s="34"/>
      <c r="QKZ961" s="35"/>
      <c r="QLA961" s="34"/>
      <c r="QLH961" s="35"/>
      <c r="QLI961" s="34"/>
      <c r="QLP961" s="35"/>
      <c r="QLQ961" s="34"/>
      <c r="QLX961" s="35"/>
      <c r="QLY961" s="34"/>
      <c r="QMF961" s="35"/>
      <c r="QMG961" s="34"/>
      <c r="QMN961" s="35"/>
      <c r="QMO961" s="34"/>
      <c r="QMV961" s="35"/>
      <c r="QMW961" s="34"/>
      <c r="QND961" s="35"/>
      <c r="QNE961" s="34"/>
      <c r="QNL961" s="35"/>
      <c r="QNM961" s="34"/>
      <c r="QNT961" s="35"/>
      <c r="QNU961" s="34"/>
      <c r="QOB961" s="35"/>
      <c r="QOC961" s="34"/>
      <c r="QOJ961" s="35"/>
      <c r="QOK961" s="34"/>
      <c r="QOR961" s="35"/>
      <c r="QOS961" s="34"/>
      <c r="QOZ961" s="35"/>
      <c r="QPA961" s="34"/>
      <c r="QPH961" s="35"/>
      <c r="QPI961" s="34"/>
      <c r="QPP961" s="35"/>
      <c r="QPQ961" s="34"/>
      <c r="QPX961" s="35"/>
      <c r="QPY961" s="34"/>
      <c r="QQF961" s="35"/>
      <c r="QQG961" s="34"/>
      <c r="QQN961" s="35"/>
      <c r="QQO961" s="34"/>
      <c r="QQV961" s="35"/>
      <c r="QQW961" s="34"/>
      <c r="QRD961" s="35"/>
      <c r="QRE961" s="34"/>
      <c r="QRL961" s="35"/>
      <c r="QRM961" s="34"/>
      <c r="QRT961" s="35"/>
      <c r="QRU961" s="34"/>
      <c r="QSB961" s="35"/>
      <c r="QSC961" s="34"/>
      <c r="QSJ961" s="35"/>
      <c r="QSK961" s="34"/>
      <c r="QSR961" s="35"/>
      <c r="QSS961" s="34"/>
      <c r="QSZ961" s="35"/>
      <c r="QTA961" s="34"/>
      <c r="QTH961" s="35"/>
      <c r="QTI961" s="34"/>
      <c r="QTP961" s="35"/>
      <c r="QTQ961" s="34"/>
      <c r="QTX961" s="35"/>
      <c r="QTY961" s="34"/>
      <c r="QUF961" s="35"/>
      <c r="QUG961" s="34"/>
      <c r="QUN961" s="35"/>
      <c r="QUO961" s="34"/>
      <c r="QUV961" s="35"/>
      <c r="QUW961" s="34"/>
      <c r="QVD961" s="35"/>
      <c r="QVE961" s="34"/>
      <c r="QVL961" s="35"/>
      <c r="QVM961" s="34"/>
      <c r="QVT961" s="35"/>
      <c r="QVU961" s="34"/>
      <c r="QWB961" s="35"/>
      <c r="QWC961" s="34"/>
      <c r="QWJ961" s="35"/>
      <c r="QWK961" s="34"/>
      <c r="QWR961" s="35"/>
      <c r="QWS961" s="34"/>
      <c r="QWZ961" s="35"/>
      <c r="QXA961" s="34"/>
      <c r="QXH961" s="35"/>
      <c r="QXI961" s="34"/>
      <c r="QXP961" s="35"/>
      <c r="QXQ961" s="34"/>
      <c r="QXX961" s="35"/>
      <c r="QXY961" s="34"/>
      <c r="QYF961" s="35"/>
      <c r="QYG961" s="34"/>
      <c r="QYN961" s="35"/>
      <c r="QYO961" s="34"/>
      <c r="QYV961" s="35"/>
      <c r="QYW961" s="34"/>
      <c r="QZD961" s="35"/>
      <c r="QZE961" s="34"/>
      <c r="QZL961" s="35"/>
      <c r="QZM961" s="34"/>
      <c r="QZT961" s="35"/>
      <c r="QZU961" s="34"/>
      <c r="RAB961" s="35"/>
      <c r="RAC961" s="34"/>
      <c r="RAJ961" s="35"/>
      <c r="RAK961" s="34"/>
      <c r="RAR961" s="35"/>
      <c r="RAS961" s="34"/>
      <c r="RAZ961" s="35"/>
      <c r="RBA961" s="34"/>
      <c r="RBH961" s="35"/>
      <c r="RBI961" s="34"/>
      <c r="RBP961" s="35"/>
      <c r="RBQ961" s="34"/>
      <c r="RBX961" s="35"/>
      <c r="RBY961" s="34"/>
      <c r="RCF961" s="35"/>
      <c r="RCG961" s="34"/>
      <c r="RCN961" s="35"/>
      <c r="RCO961" s="34"/>
      <c r="RCV961" s="35"/>
      <c r="RCW961" s="34"/>
      <c r="RDD961" s="35"/>
      <c r="RDE961" s="34"/>
      <c r="RDL961" s="35"/>
      <c r="RDM961" s="34"/>
      <c r="RDT961" s="35"/>
      <c r="RDU961" s="34"/>
      <c r="REB961" s="35"/>
      <c r="REC961" s="34"/>
      <c r="REJ961" s="35"/>
      <c r="REK961" s="34"/>
      <c r="RER961" s="35"/>
      <c r="RES961" s="34"/>
      <c r="REZ961" s="35"/>
      <c r="RFA961" s="34"/>
      <c r="RFH961" s="35"/>
      <c r="RFI961" s="34"/>
      <c r="RFP961" s="35"/>
      <c r="RFQ961" s="34"/>
      <c r="RFX961" s="35"/>
      <c r="RFY961" s="34"/>
      <c r="RGF961" s="35"/>
      <c r="RGG961" s="34"/>
      <c r="RGN961" s="35"/>
      <c r="RGO961" s="34"/>
      <c r="RGV961" s="35"/>
      <c r="RGW961" s="34"/>
      <c r="RHD961" s="35"/>
      <c r="RHE961" s="34"/>
      <c r="RHL961" s="35"/>
      <c r="RHM961" s="34"/>
      <c r="RHT961" s="35"/>
      <c r="RHU961" s="34"/>
      <c r="RIB961" s="35"/>
      <c r="RIC961" s="34"/>
      <c r="RIJ961" s="35"/>
      <c r="RIK961" s="34"/>
      <c r="RIR961" s="35"/>
      <c r="RIS961" s="34"/>
      <c r="RIZ961" s="35"/>
      <c r="RJA961" s="34"/>
      <c r="RJH961" s="35"/>
      <c r="RJI961" s="34"/>
      <c r="RJP961" s="35"/>
      <c r="RJQ961" s="34"/>
      <c r="RJX961" s="35"/>
      <c r="RJY961" s="34"/>
      <c r="RKF961" s="35"/>
      <c r="RKG961" s="34"/>
      <c r="RKN961" s="35"/>
      <c r="RKO961" s="34"/>
      <c r="RKV961" s="35"/>
      <c r="RKW961" s="34"/>
      <c r="RLD961" s="35"/>
      <c r="RLE961" s="34"/>
      <c r="RLL961" s="35"/>
      <c r="RLM961" s="34"/>
      <c r="RLT961" s="35"/>
      <c r="RLU961" s="34"/>
      <c r="RMB961" s="35"/>
      <c r="RMC961" s="34"/>
      <c r="RMJ961" s="35"/>
      <c r="RMK961" s="34"/>
      <c r="RMR961" s="35"/>
      <c r="RMS961" s="34"/>
      <c r="RMZ961" s="35"/>
      <c r="RNA961" s="34"/>
      <c r="RNH961" s="35"/>
      <c r="RNI961" s="34"/>
      <c r="RNP961" s="35"/>
      <c r="RNQ961" s="34"/>
      <c r="RNX961" s="35"/>
      <c r="RNY961" s="34"/>
      <c r="ROF961" s="35"/>
      <c r="ROG961" s="34"/>
      <c r="RON961" s="35"/>
      <c r="ROO961" s="34"/>
      <c r="ROV961" s="35"/>
      <c r="ROW961" s="34"/>
      <c r="RPD961" s="35"/>
      <c r="RPE961" s="34"/>
      <c r="RPL961" s="35"/>
      <c r="RPM961" s="34"/>
      <c r="RPT961" s="35"/>
      <c r="RPU961" s="34"/>
      <c r="RQB961" s="35"/>
      <c r="RQC961" s="34"/>
      <c r="RQJ961" s="35"/>
      <c r="RQK961" s="34"/>
      <c r="RQR961" s="35"/>
      <c r="RQS961" s="34"/>
      <c r="RQZ961" s="35"/>
      <c r="RRA961" s="34"/>
      <c r="RRH961" s="35"/>
      <c r="RRI961" s="34"/>
      <c r="RRP961" s="35"/>
      <c r="RRQ961" s="34"/>
      <c r="RRX961" s="35"/>
      <c r="RRY961" s="34"/>
      <c r="RSF961" s="35"/>
      <c r="RSG961" s="34"/>
      <c r="RSN961" s="35"/>
      <c r="RSO961" s="34"/>
      <c r="RSV961" s="35"/>
      <c r="RSW961" s="34"/>
      <c r="RTD961" s="35"/>
      <c r="RTE961" s="34"/>
      <c r="RTL961" s="35"/>
      <c r="RTM961" s="34"/>
      <c r="RTT961" s="35"/>
      <c r="RTU961" s="34"/>
      <c r="RUB961" s="35"/>
      <c r="RUC961" s="34"/>
      <c r="RUJ961" s="35"/>
      <c r="RUK961" s="34"/>
      <c r="RUR961" s="35"/>
      <c r="RUS961" s="34"/>
      <c r="RUZ961" s="35"/>
      <c r="RVA961" s="34"/>
      <c r="RVH961" s="35"/>
      <c r="RVI961" s="34"/>
      <c r="RVP961" s="35"/>
      <c r="RVQ961" s="34"/>
      <c r="RVX961" s="35"/>
      <c r="RVY961" s="34"/>
      <c r="RWF961" s="35"/>
      <c r="RWG961" s="34"/>
      <c r="RWN961" s="35"/>
      <c r="RWO961" s="34"/>
      <c r="RWV961" s="35"/>
      <c r="RWW961" s="34"/>
      <c r="RXD961" s="35"/>
      <c r="RXE961" s="34"/>
      <c r="RXL961" s="35"/>
      <c r="RXM961" s="34"/>
      <c r="RXT961" s="35"/>
      <c r="RXU961" s="34"/>
      <c r="RYB961" s="35"/>
      <c r="RYC961" s="34"/>
      <c r="RYJ961" s="35"/>
      <c r="RYK961" s="34"/>
      <c r="RYR961" s="35"/>
      <c r="RYS961" s="34"/>
      <c r="RYZ961" s="35"/>
      <c r="RZA961" s="34"/>
      <c r="RZH961" s="35"/>
      <c r="RZI961" s="34"/>
      <c r="RZP961" s="35"/>
      <c r="RZQ961" s="34"/>
      <c r="RZX961" s="35"/>
      <c r="RZY961" s="34"/>
      <c r="SAF961" s="35"/>
      <c r="SAG961" s="34"/>
      <c r="SAN961" s="35"/>
      <c r="SAO961" s="34"/>
      <c r="SAV961" s="35"/>
      <c r="SAW961" s="34"/>
      <c r="SBD961" s="35"/>
      <c r="SBE961" s="34"/>
      <c r="SBL961" s="35"/>
      <c r="SBM961" s="34"/>
      <c r="SBT961" s="35"/>
      <c r="SBU961" s="34"/>
      <c r="SCB961" s="35"/>
      <c r="SCC961" s="34"/>
      <c r="SCJ961" s="35"/>
      <c r="SCK961" s="34"/>
      <c r="SCR961" s="35"/>
      <c r="SCS961" s="34"/>
      <c r="SCZ961" s="35"/>
      <c r="SDA961" s="34"/>
      <c r="SDH961" s="35"/>
      <c r="SDI961" s="34"/>
      <c r="SDP961" s="35"/>
      <c r="SDQ961" s="34"/>
      <c r="SDX961" s="35"/>
      <c r="SDY961" s="34"/>
      <c r="SEF961" s="35"/>
      <c r="SEG961" s="34"/>
      <c r="SEN961" s="35"/>
      <c r="SEO961" s="34"/>
      <c r="SEV961" s="35"/>
      <c r="SEW961" s="34"/>
      <c r="SFD961" s="35"/>
      <c r="SFE961" s="34"/>
      <c r="SFL961" s="35"/>
      <c r="SFM961" s="34"/>
      <c r="SFT961" s="35"/>
      <c r="SFU961" s="34"/>
      <c r="SGB961" s="35"/>
      <c r="SGC961" s="34"/>
      <c r="SGJ961" s="35"/>
      <c r="SGK961" s="34"/>
      <c r="SGR961" s="35"/>
      <c r="SGS961" s="34"/>
      <c r="SGZ961" s="35"/>
      <c r="SHA961" s="34"/>
      <c r="SHH961" s="35"/>
      <c r="SHI961" s="34"/>
      <c r="SHP961" s="35"/>
      <c r="SHQ961" s="34"/>
      <c r="SHX961" s="35"/>
      <c r="SHY961" s="34"/>
      <c r="SIF961" s="35"/>
      <c r="SIG961" s="34"/>
      <c r="SIN961" s="35"/>
      <c r="SIO961" s="34"/>
      <c r="SIV961" s="35"/>
      <c r="SIW961" s="34"/>
      <c r="SJD961" s="35"/>
      <c r="SJE961" s="34"/>
      <c r="SJL961" s="35"/>
      <c r="SJM961" s="34"/>
      <c r="SJT961" s="35"/>
      <c r="SJU961" s="34"/>
      <c r="SKB961" s="35"/>
      <c r="SKC961" s="34"/>
      <c r="SKJ961" s="35"/>
      <c r="SKK961" s="34"/>
      <c r="SKR961" s="35"/>
      <c r="SKS961" s="34"/>
      <c r="SKZ961" s="35"/>
      <c r="SLA961" s="34"/>
      <c r="SLH961" s="35"/>
      <c r="SLI961" s="34"/>
      <c r="SLP961" s="35"/>
      <c r="SLQ961" s="34"/>
      <c r="SLX961" s="35"/>
      <c r="SLY961" s="34"/>
      <c r="SMF961" s="35"/>
      <c r="SMG961" s="34"/>
      <c r="SMN961" s="35"/>
      <c r="SMO961" s="34"/>
      <c r="SMV961" s="35"/>
      <c r="SMW961" s="34"/>
      <c r="SND961" s="35"/>
      <c r="SNE961" s="34"/>
      <c r="SNL961" s="35"/>
      <c r="SNM961" s="34"/>
      <c r="SNT961" s="35"/>
      <c r="SNU961" s="34"/>
      <c r="SOB961" s="35"/>
      <c r="SOC961" s="34"/>
      <c r="SOJ961" s="35"/>
      <c r="SOK961" s="34"/>
      <c r="SOR961" s="35"/>
      <c r="SOS961" s="34"/>
      <c r="SOZ961" s="35"/>
      <c r="SPA961" s="34"/>
      <c r="SPH961" s="35"/>
      <c r="SPI961" s="34"/>
      <c r="SPP961" s="35"/>
      <c r="SPQ961" s="34"/>
      <c r="SPX961" s="35"/>
      <c r="SPY961" s="34"/>
      <c r="SQF961" s="35"/>
      <c r="SQG961" s="34"/>
      <c r="SQN961" s="35"/>
      <c r="SQO961" s="34"/>
      <c r="SQV961" s="35"/>
      <c r="SQW961" s="34"/>
      <c r="SRD961" s="35"/>
      <c r="SRE961" s="34"/>
      <c r="SRL961" s="35"/>
      <c r="SRM961" s="34"/>
      <c r="SRT961" s="35"/>
      <c r="SRU961" s="34"/>
      <c r="SSB961" s="35"/>
      <c r="SSC961" s="34"/>
      <c r="SSJ961" s="35"/>
      <c r="SSK961" s="34"/>
      <c r="SSR961" s="35"/>
      <c r="SSS961" s="34"/>
      <c r="SSZ961" s="35"/>
      <c r="STA961" s="34"/>
      <c r="STH961" s="35"/>
      <c r="STI961" s="34"/>
      <c r="STP961" s="35"/>
      <c r="STQ961" s="34"/>
      <c r="STX961" s="35"/>
      <c r="STY961" s="34"/>
      <c r="SUF961" s="35"/>
      <c r="SUG961" s="34"/>
      <c r="SUN961" s="35"/>
      <c r="SUO961" s="34"/>
      <c r="SUV961" s="35"/>
      <c r="SUW961" s="34"/>
      <c r="SVD961" s="35"/>
      <c r="SVE961" s="34"/>
      <c r="SVL961" s="35"/>
      <c r="SVM961" s="34"/>
      <c r="SVT961" s="35"/>
      <c r="SVU961" s="34"/>
      <c r="SWB961" s="35"/>
      <c r="SWC961" s="34"/>
      <c r="SWJ961" s="35"/>
      <c r="SWK961" s="34"/>
      <c r="SWR961" s="35"/>
      <c r="SWS961" s="34"/>
      <c r="SWZ961" s="35"/>
      <c r="SXA961" s="34"/>
      <c r="SXH961" s="35"/>
      <c r="SXI961" s="34"/>
      <c r="SXP961" s="35"/>
      <c r="SXQ961" s="34"/>
      <c r="SXX961" s="35"/>
      <c r="SXY961" s="34"/>
      <c r="SYF961" s="35"/>
      <c r="SYG961" s="34"/>
      <c r="SYN961" s="35"/>
      <c r="SYO961" s="34"/>
      <c r="SYV961" s="35"/>
      <c r="SYW961" s="34"/>
      <c r="SZD961" s="35"/>
      <c r="SZE961" s="34"/>
      <c r="SZL961" s="35"/>
      <c r="SZM961" s="34"/>
      <c r="SZT961" s="35"/>
      <c r="SZU961" s="34"/>
      <c r="TAB961" s="35"/>
      <c r="TAC961" s="34"/>
      <c r="TAJ961" s="35"/>
      <c r="TAK961" s="34"/>
      <c r="TAR961" s="35"/>
      <c r="TAS961" s="34"/>
      <c r="TAZ961" s="35"/>
      <c r="TBA961" s="34"/>
      <c r="TBH961" s="35"/>
      <c r="TBI961" s="34"/>
      <c r="TBP961" s="35"/>
      <c r="TBQ961" s="34"/>
      <c r="TBX961" s="35"/>
      <c r="TBY961" s="34"/>
      <c r="TCF961" s="35"/>
      <c r="TCG961" s="34"/>
      <c r="TCN961" s="35"/>
      <c r="TCO961" s="34"/>
      <c r="TCV961" s="35"/>
      <c r="TCW961" s="34"/>
      <c r="TDD961" s="35"/>
      <c r="TDE961" s="34"/>
      <c r="TDL961" s="35"/>
      <c r="TDM961" s="34"/>
      <c r="TDT961" s="35"/>
      <c r="TDU961" s="34"/>
      <c r="TEB961" s="35"/>
      <c r="TEC961" s="34"/>
      <c r="TEJ961" s="35"/>
      <c r="TEK961" s="34"/>
      <c r="TER961" s="35"/>
      <c r="TES961" s="34"/>
      <c r="TEZ961" s="35"/>
      <c r="TFA961" s="34"/>
      <c r="TFH961" s="35"/>
      <c r="TFI961" s="34"/>
      <c r="TFP961" s="35"/>
      <c r="TFQ961" s="34"/>
      <c r="TFX961" s="35"/>
      <c r="TFY961" s="34"/>
      <c r="TGF961" s="35"/>
      <c r="TGG961" s="34"/>
      <c r="TGN961" s="35"/>
      <c r="TGO961" s="34"/>
      <c r="TGV961" s="35"/>
      <c r="TGW961" s="34"/>
      <c r="THD961" s="35"/>
      <c r="THE961" s="34"/>
      <c r="THL961" s="35"/>
      <c r="THM961" s="34"/>
      <c r="THT961" s="35"/>
      <c r="THU961" s="34"/>
      <c r="TIB961" s="35"/>
      <c r="TIC961" s="34"/>
      <c r="TIJ961" s="35"/>
      <c r="TIK961" s="34"/>
      <c r="TIR961" s="35"/>
      <c r="TIS961" s="34"/>
      <c r="TIZ961" s="35"/>
      <c r="TJA961" s="34"/>
      <c r="TJH961" s="35"/>
      <c r="TJI961" s="34"/>
      <c r="TJP961" s="35"/>
      <c r="TJQ961" s="34"/>
      <c r="TJX961" s="35"/>
      <c r="TJY961" s="34"/>
      <c r="TKF961" s="35"/>
      <c r="TKG961" s="34"/>
      <c r="TKN961" s="35"/>
      <c r="TKO961" s="34"/>
      <c r="TKV961" s="35"/>
      <c r="TKW961" s="34"/>
      <c r="TLD961" s="35"/>
      <c r="TLE961" s="34"/>
      <c r="TLL961" s="35"/>
      <c r="TLM961" s="34"/>
      <c r="TLT961" s="35"/>
      <c r="TLU961" s="34"/>
      <c r="TMB961" s="35"/>
      <c r="TMC961" s="34"/>
      <c r="TMJ961" s="35"/>
      <c r="TMK961" s="34"/>
      <c r="TMR961" s="35"/>
      <c r="TMS961" s="34"/>
      <c r="TMZ961" s="35"/>
      <c r="TNA961" s="34"/>
      <c r="TNH961" s="35"/>
      <c r="TNI961" s="34"/>
      <c r="TNP961" s="35"/>
      <c r="TNQ961" s="34"/>
      <c r="TNX961" s="35"/>
      <c r="TNY961" s="34"/>
      <c r="TOF961" s="35"/>
      <c r="TOG961" s="34"/>
      <c r="TON961" s="35"/>
      <c r="TOO961" s="34"/>
      <c r="TOV961" s="35"/>
      <c r="TOW961" s="34"/>
      <c r="TPD961" s="35"/>
      <c r="TPE961" s="34"/>
      <c r="TPL961" s="35"/>
      <c r="TPM961" s="34"/>
      <c r="TPT961" s="35"/>
      <c r="TPU961" s="34"/>
      <c r="TQB961" s="35"/>
      <c r="TQC961" s="34"/>
      <c r="TQJ961" s="35"/>
      <c r="TQK961" s="34"/>
      <c r="TQR961" s="35"/>
      <c r="TQS961" s="34"/>
      <c r="TQZ961" s="35"/>
      <c r="TRA961" s="34"/>
      <c r="TRH961" s="35"/>
      <c r="TRI961" s="34"/>
      <c r="TRP961" s="35"/>
      <c r="TRQ961" s="34"/>
      <c r="TRX961" s="35"/>
      <c r="TRY961" s="34"/>
      <c r="TSF961" s="35"/>
      <c r="TSG961" s="34"/>
      <c r="TSN961" s="35"/>
      <c r="TSO961" s="34"/>
      <c r="TSV961" s="35"/>
      <c r="TSW961" s="34"/>
      <c r="TTD961" s="35"/>
      <c r="TTE961" s="34"/>
      <c r="TTL961" s="35"/>
      <c r="TTM961" s="34"/>
      <c r="TTT961" s="35"/>
      <c r="TTU961" s="34"/>
      <c r="TUB961" s="35"/>
      <c r="TUC961" s="34"/>
      <c r="TUJ961" s="35"/>
      <c r="TUK961" s="34"/>
      <c r="TUR961" s="35"/>
      <c r="TUS961" s="34"/>
      <c r="TUZ961" s="35"/>
      <c r="TVA961" s="34"/>
      <c r="TVH961" s="35"/>
      <c r="TVI961" s="34"/>
      <c r="TVP961" s="35"/>
      <c r="TVQ961" s="34"/>
      <c r="TVX961" s="35"/>
      <c r="TVY961" s="34"/>
      <c r="TWF961" s="35"/>
      <c r="TWG961" s="34"/>
      <c r="TWN961" s="35"/>
      <c r="TWO961" s="34"/>
      <c r="TWV961" s="35"/>
      <c r="TWW961" s="34"/>
      <c r="TXD961" s="35"/>
      <c r="TXE961" s="34"/>
      <c r="TXL961" s="35"/>
      <c r="TXM961" s="34"/>
      <c r="TXT961" s="35"/>
      <c r="TXU961" s="34"/>
      <c r="TYB961" s="35"/>
      <c r="TYC961" s="34"/>
      <c r="TYJ961" s="35"/>
      <c r="TYK961" s="34"/>
      <c r="TYR961" s="35"/>
      <c r="TYS961" s="34"/>
      <c r="TYZ961" s="35"/>
      <c r="TZA961" s="34"/>
      <c r="TZH961" s="35"/>
      <c r="TZI961" s="34"/>
      <c r="TZP961" s="35"/>
      <c r="TZQ961" s="34"/>
      <c r="TZX961" s="35"/>
      <c r="TZY961" s="34"/>
      <c r="UAF961" s="35"/>
      <c r="UAG961" s="34"/>
      <c r="UAN961" s="35"/>
      <c r="UAO961" s="34"/>
      <c r="UAV961" s="35"/>
      <c r="UAW961" s="34"/>
      <c r="UBD961" s="35"/>
      <c r="UBE961" s="34"/>
      <c r="UBL961" s="35"/>
      <c r="UBM961" s="34"/>
      <c r="UBT961" s="35"/>
      <c r="UBU961" s="34"/>
      <c r="UCB961" s="35"/>
      <c r="UCC961" s="34"/>
      <c r="UCJ961" s="35"/>
      <c r="UCK961" s="34"/>
      <c r="UCR961" s="35"/>
      <c r="UCS961" s="34"/>
      <c r="UCZ961" s="35"/>
      <c r="UDA961" s="34"/>
      <c r="UDH961" s="35"/>
      <c r="UDI961" s="34"/>
      <c r="UDP961" s="35"/>
      <c r="UDQ961" s="34"/>
      <c r="UDX961" s="35"/>
      <c r="UDY961" s="34"/>
      <c r="UEF961" s="35"/>
      <c r="UEG961" s="34"/>
      <c r="UEN961" s="35"/>
      <c r="UEO961" s="34"/>
      <c r="UEV961" s="35"/>
      <c r="UEW961" s="34"/>
      <c r="UFD961" s="35"/>
      <c r="UFE961" s="34"/>
      <c r="UFL961" s="35"/>
      <c r="UFM961" s="34"/>
      <c r="UFT961" s="35"/>
      <c r="UFU961" s="34"/>
      <c r="UGB961" s="35"/>
      <c r="UGC961" s="34"/>
      <c r="UGJ961" s="35"/>
      <c r="UGK961" s="34"/>
      <c r="UGR961" s="35"/>
      <c r="UGS961" s="34"/>
      <c r="UGZ961" s="35"/>
      <c r="UHA961" s="34"/>
      <c r="UHH961" s="35"/>
      <c r="UHI961" s="34"/>
      <c r="UHP961" s="35"/>
      <c r="UHQ961" s="34"/>
      <c r="UHX961" s="35"/>
      <c r="UHY961" s="34"/>
      <c r="UIF961" s="35"/>
      <c r="UIG961" s="34"/>
      <c r="UIN961" s="35"/>
      <c r="UIO961" s="34"/>
      <c r="UIV961" s="35"/>
      <c r="UIW961" s="34"/>
      <c r="UJD961" s="35"/>
      <c r="UJE961" s="34"/>
      <c r="UJL961" s="35"/>
      <c r="UJM961" s="34"/>
      <c r="UJT961" s="35"/>
      <c r="UJU961" s="34"/>
      <c r="UKB961" s="35"/>
      <c r="UKC961" s="34"/>
      <c r="UKJ961" s="35"/>
      <c r="UKK961" s="34"/>
      <c r="UKR961" s="35"/>
      <c r="UKS961" s="34"/>
      <c r="UKZ961" s="35"/>
      <c r="ULA961" s="34"/>
      <c r="ULH961" s="35"/>
      <c r="ULI961" s="34"/>
      <c r="ULP961" s="35"/>
      <c r="ULQ961" s="34"/>
      <c r="ULX961" s="35"/>
      <c r="ULY961" s="34"/>
      <c r="UMF961" s="35"/>
      <c r="UMG961" s="34"/>
      <c r="UMN961" s="35"/>
      <c r="UMO961" s="34"/>
      <c r="UMV961" s="35"/>
      <c r="UMW961" s="34"/>
      <c r="UND961" s="35"/>
      <c r="UNE961" s="34"/>
      <c r="UNL961" s="35"/>
      <c r="UNM961" s="34"/>
      <c r="UNT961" s="35"/>
      <c r="UNU961" s="34"/>
      <c r="UOB961" s="35"/>
      <c r="UOC961" s="34"/>
      <c r="UOJ961" s="35"/>
      <c r="UOK961" s="34"/>
      <c r="UOR961" s="35"/>
      <c r="UOS961" s="34"/>
      <c r="UOZ961" s="35"/>
      <c r="UPA961" s="34"/>
      <c r="UPH961" s="35"/>
      <c r="UPI961" s="34"/>
      <c r="UPP961" s="35"/>
      <c r="UPQ961" s="34"/>
      <c r="UPX961" s="35"/>
      <c r="UPY961" s="34"/>
      <c r="UQF961" s="35"/>
      <c r="UQG961" s="34"/>
      <c r="UQN961" s="35"/>
      <c r="UQO961" s="34"/>
      <c r="UQV961" s="35"/>
      <c r="UQW961" s="34"/>
      <c r="URD961" s="35"/>
      <c r="URE961" s="34"/>
      <c r="URL961" s="35"/>
      <c r="URM961" s="34"/>
      <c r="URT961" s="35"/>
      <c r="URU961" s="34"/>
      <c r="USB961" s="35"/>
      <c r="USC961" s="34"/>
      <c r="USJ961" s="35"/>
      <c r="USK961" s="34"/>
      <c r="USR961" s="35"/>
      <c r="USS961" s="34"/>
      <c r="USZ961" s="35"/>
      <c r="UTA961" s="34"/>
      <c r="UTH961" s="35"/>
      <c r="UTI961" s="34"/>
      <c r="UTP961" s="35"/>
      <c r="UTQ961" s="34"/>
      <c r="UTX961" s="35"/>
      <c r="UTY961" s="34"/>
      <c r="UUF961" s="35"/>
      <c r="UUG961" s="34"/>
      <c r="UUN961" s="35"/>
      <c r="UUO961" s="34"/>
      <c r="UUV961" s="35"/>
      <c r="UUW961" s="34"/>
      <c r="UVD961" s="35"/>
      <c r="UVE961" s="34"/>
      <c r="UVL961" s="35"/>
      <c r="UVM961" s="34"/>
      <c r="UVT961" s="35"/>
      <c r="UVU961" s="34"/>
      <c r="UWB961" s="35"/>
      <c r="UWC961" s="34"/>
      <c r="UWJ961" s="35"/>
      <c r="UWK961" s="34"/>
      <c r="UWR961" s="35"/>
      <c r="UWS961" s="34"/>
      <c r="UWZ961" s="35"/>
      <c r="UXA961" s="34"/>
      <c r="UXH961" s="35"/>
      <c r="UXI961" s="34"/>
      <c r="UXP961" s="35"/>
      <c r="UXQ961" s="34"/>
      <c r="UXX961" s="35"/>
      <c r="UXY961" s="34"/>
      <c r="UYF961" s="35"/>
      <c r="UYG961" s="34"/>
      <c r="UYN961" s="35"/>
      <c r="UYO961" s="34"/>
      <c r="UYV961" s="35"/>
      <c r="UYW961" s="34"/>
      <c r="UZD961" s="35"/>
      <c r="UZE961" s="34"/>
      <c r="UZL961" s="35"/>
      <c r="UZM961" s="34"/>
      <c r="UZT961" s="35"/>
      <c r="UZU961" s="34"/>
      <c r="VAB961" s="35"/>
      <c r="VAC961" s="34"/>
      <c r="VAJ961" s="35"/>
      <c r="VAK961" s="34"/>
      <c r="VAR961" s="35"/>
      <c r="VAS961" s="34"/>
      <c r="VAZ961" s="35"/>
      <c r="VBA961" s="34"/>
      <c r="VBH961" s="35"/>
      <c r="VBI961" s="34"/>
      <c r="VBP961" s="35"/>
      <c r="VBQ961" s="34"/>
      <c r="VBX961" s="35"/>
      <c r="VBY961" s="34"/>
      <c r="VCF961" s="35"/>
      <c r="VCG961" s="34"/>
      <c r="VCN961" s="35"/>
      <c r="VCO961" s="34"/>
      <c r="VCV961" s="35"/>
      <c r="VCW961" s="34"/>
      <c r="VDD961" s="35"/>
      <c r="VDE961" s="34"/>
      <c r="VDL961" s="35"/>
      <c r="VDM961" s="34"/>
      <c r="VDT961" s="35"/>
      <c r="VDU961" s="34"/>
      <c r="VEB961" s="35"/>
      <c r="VEC961" s="34"/>
      <c r="VEJ961" s="35"/>
      <c r="VEK961" s="34"/>
      <c r="VER961" s="35"/>
      <c r="VES961" s="34"/>
      <c r="VEZ961" s="35"/>
      <c r="VFA961" s="34"/>
      <c r="VFH961" s="35"/>
      <c r="VFI961" s="34"/>
      <c r="VFP961" s="35"/>
      <c r="VFQ961" s="34"/>
      <c r="VFX961" s="35"/>
      <c r="VFY961" s="34"/>
      <c r="VGF961" s="35"/>
      <c r="VGG961" s="34"/>
      <c r="VGN961" s="35"/>
      <c r="VGO961" s="34"/>
      <c r="VGV961" s="35"/>
      <c r="VGW961" s="34"/>
      <c r="VHD961" s="35"/>
      <c r="VHE961" s="34"/>
      <c r="VHL961" s="35"/>
      <c r="VHM961" s="34"/>
      <c r="VHT961" s="35"/>
      <c r="VHU961" s="34"/>
      <c r="VIB961" s="35"/>
      <c r="VIC961" s="34"/>
      <c r="VIJ961" s="35"/>
      <c r="VIK961" s="34"/>
      <c r="VIR961" s="35"/>
      <c r="VIS961" s="34"/>
      <c r="VIZ961" s="35"/>
      <c r="VJA961" s="34"/>
      <c r="VJH961" s="35"/>
      <c r="VJI961" s="34"/>
      <c r="VJP961" s="35"/>
      <c r="VJQ961" s="34"/>
      <c r="VJX961" s="35"/>
      <c r="VJY961" s="34"/>
      <c r="VKF961" s="35"/>
      <c r="VKG961" s="34"/>
      <c r="VKN961" s="35"/>
      <c r="VKO961" s="34"/>
      <c r="VKV961" s="35"/>
      <c r="VKW961" s="34"/>
      <c r="VLD961" s="35"/>
      <c r="VLE961" s="34"/>
      <c r="VLL961" s="35"/>
      <c r="VLM961" s="34"/>
      <c r="VLT961" s="35"/>
      <c r="VLU961" s="34"/>
      <c r="VMB961" s="35"/>
      <c r="VMC961" s="34"/>
      <c r="VMJ961" s="35"/>
      <c r="VMK961" s="34"/>
      <c r="VMR961" s="35"/>
      <c r="VMS961" s="34"/>
      <c r="VMZ961" s="35"/>
      <c r="VNA961" s="34"/>
      <c r="VNH961" s="35"/>
      <c r="VNI961" s="34"/>
      <c r="VNP961" s="35"/>
      <c r="VNQ961" s="34"/>
      <c r="VNX961" s="35"/>
      <c r="VNY961" s="34"/>
      <c r="VOF961" s="35"/>
      <c r="VOG961" s="34"/>
      <c r="VON961" s="35"/>
      <c r="VOO961" s="34"/>
      <c r="VOV961" s="35"/>
      <c r="VOW961" s="34"/>
      <c r="VPD961" s="35"/>
      <c r="VPE961" s="34"/>
      <c r="VPL961" s="35"/>
      <c r="VPM961" s="34"/>
      <c r="VPT961" s="35"/>
      <c r="VPU961" s="34"/>
      <c r="VQB961" s="35"/>
      <c r="VQC961" s="34"/>
      <c r="VQJ961" s="35"/>
      <c r="VQK961" s="34"/>
      <c r="VQR961" s="35"/>
      <c r="VQS961" s="34"/>
      <c r="VQZ961" s="35"/>
      <c r="VRA961" s="34"/>
      <c r="VRH961" s="35"/>
      <c r="VRI961" s="34"/>
      <c r="VRP961" s="35"/>
      <c r="VRQ961" s="34"/>
      <c r="VRX961" s="35"/>
      <c r="VRY961" s="34"/>
      <c r="VSF961" s="35"/>
      <c r="VSG961" s="34"/>
      <c r="VSN961" s="35"/>
      <c r="VSO961" s="34"/>
      <c r="VSV961" s="35"/>
      <c r="VSW961" s="34"/>
      <c r="VTD961" s="35"/>
      <c r="VTE961" s="34"/>
      <c r="VTL961" s="35"/>
      <c r="VTM961" s="34"/>
      <c r="VTT961" s="35"/>
      <c r="VTU961" s="34"/>
      <c r="VUB961" s="35"/>
      <c r="VUC961" s="34"/>
      <c r="VUJ961" s="35"/>
      <c r="VUK961" s="34"/>
      <c r="VUR961" s="35"/>
      <c r="VUS961" s="34"/>
      <c r="VUZ961" s="35"/>
      <c r="VVA961" s="34"/>
      <c r="VVH961" s="35"/>
      <c r="VVI961" s="34"/>
      <c r="VVP961" s="35"/>
      <c r="VVQ961" s="34"/>
      <c r="VVX961" s="35"/>
      <c r="VVY961" s="34"/>
      <c r="VWF961" s="35"/>
      <c r="VWG961" s="34"/>
      <c r="VWN961" s="35"/>
      <c r="VWO961" s="34"/>
      <c r="VWV961" s="35"/>
      <c r="VWW961" s="34"/>
      <c r="VXD961" s="35"/>
      <c r="VXE961" s="34"/>
      <c r="VXL961" s="35"/>
      <c r="VXM961" s="34"/>
      <c r="VXT961" s="35"/>
      <c r="VXU961" s="34"/>
      <c r="VYB961" s="35"/>
      <c r="VYC961" s="34"/>
      <c r="VYJ961" s="35"/>
      <c r="VYK961" s="34"/>
      <c r="VYR961" s="35"/>
      <c r="VYS961" s="34"/>
      <c r="VYZ961" s="35"/>
      <c r="VZA961" s="34"/>
      <c r="VZH961" s="35"/>
      <c r="VZI961" s="34"/>
      <c r="VZP961" s="35"/>
      <c r="VZQ961" s="34"/>
      <c r="VZX961" s="35"/>
      <c r="VZY961" s="34"/>
      <c r="WAF961" s="35"/>
      <c r="WAG961" s="34"/>
      <c r="WAN961" s="35"/>
      <c r="WAO961" s="34"/>
      <c r="WAV961" s="35"/>
      <c r="WAW961" s="34"/>
      <c r="WBD961" s="35"/>
      <c r="WBE961" s="34"/>
      <c r="WBL961" s="35"/>
      <c r="WBM961" s="34"/>
      <c r="WBT961" s="35"/>
      <c r="WBU961" s="34"/>
      <c r="WCB961" s="35"/>
      <c r="WCC961" s="34"/>
      <c r="WCJ961" s="35"/>
      <c r="WCK961" s="34"/>
      <c r="WCR961" s="35"/>
      <c r="WCS961" s="34"/>
      <c r="WCZ961" s="35"/>
      <c r="WDA961" s="34"/>
      <c r="WDH961" s="35"/>
      <c r="WDI961" s="34"/>
      <c r="WDP961" s="35"/>
      <c r="WDQ961" s="34"/>
      <c r="WDX961" s="35"/>
      <c r="WDY961" s="34"/>
      <c r="WEF961" s="35"/>
      <c r="WEG961" s="34"/>
      <c r="WEN961" s="35"/>
      <c r="WEO961" s="34"/>
      <c r="WEV961" s="35"/>
      <c r="WEW961" s="34"/>
      <c r="WFD961" s="35"/>
      <c r="WFE961" s="34"/>
      <c r="WFL961" s="35"/>
      <c r="WFM961" s="34"/>
      <c r="WFT961" s="35"/>
      <c r="WFU961" s="34"/>
      <c r="WGB961" s="35"/>
      <c r="WGC961" s="34"/>
      <c r="WGJ961" s="35"/>
      <c r="WGK961" s="34"/>
      <c r="WGR961" s="35"/>
      <c r="WGS961" s="34"/>
      <c r="WGZ961" s="35"/>
      <c r="WHA961" s="34"/>
      <c r="WHH961" s="35"/>
      <c r="WHI961" s="34"/>
      <c r="WHP961" s="35"/>
      <c r="WHQ961" s="34"/>
      <c r="WHX961" s="35"/>
      <c r="WHY961" s="34"/>
      <c r="WIF961" s="35"/>
      <c r="WIG961" s="34"/>
      <c r="WIN961" s="35"/>
      <c r="WIO961" s="34"/>
      <c r="WIV961" s="35"/>
      <c r="WIW961" s="34"/>
      <c r="WJD961" s="35"/>
      <c r="WJE961" s="34"/>
      <c r="WJL961" s="35"/>
      <c r="WJM961" s="34"/>
      <c r="WJT961" s="35"/>
      <c r="WJU961" s="34"/>
      <c r="WKB961" s="35"/>
      <c r="WKC961" s="34"/>
      <c r="WKJ961" s="35"/>
      <c r="WKK961" s="34"/>
      <c r="WKR961" s="35"/>
      <c r="WKS961" s="34"/>
      <c r="WKZ961" s="35"/>
      <c r="WLA961" s="34"/>
      <c r="WLH961" s="35"/>
      <c r="WLI961" s="34"/>
      <c r="WLP961" s="35"/>
      <c r="WLQ961" s="34"/>
      <c r="WLX961" s="35"/>
      <c r="WLY961" s="34"/>
      <c r="WMF961" s="35"/>
      <c r="WMG961" s="34"/>
      <c r="WMN961" s="35"/>
      <c r="WMO961" s="34"/>
      <c r="WMV961" s="35"/>
      <c r="WMW961" s="34"/>
      <c r="WND961" s="35"/>
      <c r="WNE961" s="34"/>
      <c r="WNL961" s="35"/>
      <c r="WNM961" s="34"/>
      <c r="WNT961" s="35"/>
      <c r="WNU961" s="34"/>
      <c r="WOB961" s="35"/>
      <c r="WOC961" s="34"/>
      <c r="WOJ961" s="35"/>
      <c r="WOK961" s="34"/>
      <c r="WOR961" s="35"/>
      <c r="WOS961" s="34"/>
      <c r="WOZ961" s="35"/>
      <c r="WPA961" s="34"/>
      <c r="WPH961" s="35"/>
      <c r="WPI961" s="34"/>
      <c r="WPP961" s="35"/>
      <c r="WPQ961" s="34"/>
      <c r="WPX961" s="35"/>
      <c r="WPY961" s="34"/>
      <c r="WQF961" s="35"/>
      <c r="WQG961" s="34"/>
      <c r="WQN961" s="35"/>
      <c r="WQO961" s="34"/>
      <c r="WQV961" s="35"/>
      <c r="WQW961" s="34"/>
      <c r="WRD961" s="35"/>
      <c r="WRE961" s="34"/>
      <c r="WRL961" s="35"/>
      <c r="WRM961" s="34"/>
      <c r="WRT961" s="35"/>
      <c r="WRU961" s="34"/>
      <c r="WSB961" s="35"/>
      <c r="WSC961" s="34"/>
      <c r="WSJ961" s="35"/>
      <c r="WSK961" s="34"/>
      <c r="WSR961" s="35"/>
      <c r="WSS961" s="34"/>
      <c r="WSZ961" s="35"/>
      <c r="WTA961" s="34"/>
      <c r="WTH961" s="35"/>
      <c r="WTI961" s="34"/>
      <c r="WTP961" s="35"/>
      <c r="WTQ961" s="34"/>
      <c r="WTX961" s="35"/>
      <c r="WTY961" s="34"/>
      <c r="WUF961" s="35"/>
      <c r="WUG961" s="34"/>
      <c r="WUN961" s="35"/>
      <c r="WUO961" s="34"/>
      <c r="WUV961" s="35"/>
      <c r="WUW961" s="34"/>
      <c r="WVD961" s="35"/>
      <c r="WVE961" s="34"/>
      <c r="WVL961" s="35"/>
      <c r="WVM961" s="34"/>
      <c r="WVT961" s="35"/>
      <c r="WVU961" s="34"/>
      <c r="WWB961" s="35"/>
      <c r="WWC961" s="34"/>
      <c r="WWJ961" s="35"/>
      <c r="WWK961" s="34"/>
      <c r="WWR961" s="35"/>
      <c r="WWS961" s="34"/>
      <c r="WWZ961" s="35"/>
      <c r="WXA961" s="34"/>
      <c r="WXH961" s="35"/>
      <c r="WXI961" s="34"/>
      <c r="WXP961" s="35"/>
      <c r="WXQ961" s="34"/>
      <c r="WXX961" s="35"/>
      <c r="WXY961" s="34"/>
      <c r="WYF961" s="35"/>
      <c r="WYG961" s="34"/>
      <c r="WYN961" s="35"/>
      <c r="WYO961" s="34"/>
      <c r="WYV961" s="35"/>
      <c r="WYW961" s="34"/>
      <c r="WZD961" s="35"/>
      <c r="WZE961" s="34"/>
      <c r="WZL961" s="35"/>
      <c r="WZM961" s="34"/>
      <c r="WZT961" s="35"/>
      <c r="WZU961" s="34"/>
      <c r="XAB961" s="35"/>
      <c r="XAC961" s="34"/>
      <c r="XAJ961" s="35"/>
      <c r="XAK961" s="34"/>
      <c r="XAR961" s="35"/>
      <c r="XAS961" s="34"/>
      <c r="XAZ961" s="35"/>
      <c r="XBA961" s="34"/>
      <c r="XBH961" s="35"/>
      <c r="XBI961" s="34"/>
      <c r="XBP961" s="35"/>
      <c r="XBQ961" s="34"/>
      <c r="XBX961" s="35"/>
      <c r="XBY961" s="34"/>
      <c r="XCF961" s="35"/>
      <c r="XCG961" s="34"/>
      <c r="XCN961" s="35"/>
      <c r="XCO961" s="34"/>
      <c r="XCV961" s="35"/>
      <c r="XCW961" s="34"/>
      <c r="XDD961" s="35"/>
      <c r="XDE961" s="34"/>
      <c r="XDL961" s="35"/>
      <c r="XDM961" s="34"/>
      <c r="XDT961" s="35"/>
      <c r="XDU961" s="34"/>
      <c r="XEB961" s="35"/>
      <c r="XEC961" s="34"/>
      <c r="XEJ961" s="35"/>
      <c r="XEK961" s="34"/>
      <c r="XER961" s="35"/>
      <c r="XES961" s="34"/>
      <c r="XEZ961" s="35"/>
      <c r="XFA961" s="34"/>
    </row>
    <row r="962" spans="1:1021 1028:2045 2052:3069 3076:4093 4100:5117 5124:6141 6148:7165 7172:8189 8196:9213 9220:10237 10244:11261 11268:12285 12292:13309 13316:14333 14340:15357 15364:16381" x14ac:dyDescent="0.25">
      <c r="A962" t="s">
        <v>21</v>
      </c>
      <c r="B962" t="s">
        <v>153</v>
      </c>
      <c r="C962">
        <v>566</v>
      </c>
      <c r="D962">
        <v>566</v>
      </c>
      <c r="E962" s="35">
        <v>1</v>
      </c>
      <c r="F962" s="34">
        <v>1E-156</v>
      </c>
      <c r="G962">
        <v>98.15</v>
      </c>
      <c r="H962">
        <v>383</v>
      </c>
      <c r="I962" t="str">
        <f>HYPERLINK("https://www.ncbi.nlm.nih.gov/nucleotide/OK171000.1?report=genbank&amp;log$=nucltop&amp;blast_rank=60&amp;RID=XE5J84ZU013","OK171000.1")</f>
        <v>OK171000.1</v>
      </c>
      <c r="L962" s="35"/>
      <c r="M962" s="34"/>
      <c r="T962" s="35"/>
      <c r="U962" s="34"/>
      <c r="AB962" s="35"/>
      <c r="AC962" s="34"/>
      <c r="AJ962" s="35"/>
      <c r="AK962" s="34"/>
      <c r="AR962" s="35"/>
      <c r="AS962" s="34"/>
      <c r="AZ962" s="35"/>
      <c r="BA962" s="34"/>
      <c r="BH962" s="35"/>
      <c r="BI962" s="34"/>
      <c r="BP962" s="35"/>
      <c r="BQ962" s="34"/>
      <c r="BX962" s="35"/>
      <c r="BY962" s="34"/>
      <c r="CF962" s="35"/>
      <c r="CG962" s="34"/>
      <c r="CN962" s="35"/>
      <c r="CO962" s="34"/>
      <c r="CV962" s="35"/>
      <c r="CW962" s="34"/>
      <c r="DD962" s="35"/>
      <c r="DE962" s="34"/>
      <c r="DL962" s="35"/>
      <c r="DM962" s="34"/>
      <c r="DT962" s="35"/>
      <c r="DU962" s="34"/>
      <c r="EB962" s="35"/>
      <c r="EC962" s="34"/>
      <c r="EJ962" s="35"/>
      <c r="EK962" s="34"/>
      <c r="ER962" s="35"/>
      <c r="ES962" s="34"/>
      <c r="EZ962" s="35"/>
      <c r="FA962" s="34"/>
      <c r="FH962" s="35"/>
      <c r="FI962" s="34"/>
      <c r="FP962" s="35"/>
      <c r="FQ962" s="34"/>
      <c r="FX962" s="35"/>
      <c r="FY962" s="34"/>
      <c r="GF962" s="35"/>
      <c r="GG962" s="34"/>
      <c r="GN962" s="35"/>
      <c r="GO962" s="34"/>
      <c r="GV962" s="35"/>
      <c r="GW962" s="34"/>
      <c r="HD962" s="35"/>
      <c r="HE962" s="34"/>
      <c r="HL962" s="35"/>
      <c r="HM962" s="34"/>
      <c r="HT962" s="35"/>
      <c r="HU962" s="34"/>
      <c r="IB962" s="35"/>
      <c r="IC962" s="34"/>
      <c r="IJ962" s="35"/>
      <c r="IK962" s="34"/>
      <c r="IR962" s="35"/>
      <c r="IS962" s="34"/>
      <c r="IZ962" s="35"/>
      <c r="JA962" s="34"/>
      <c r="JH962" s="35"/>
      <c r="JI962" s="34"/>
      <c r="JP962" s="35"/>
      <c r="JQ962" s="34"/>
      <c r="JX962" s="35"/>
      <c r="JY962" s="34"/>
      <c r="KF962" s="35"/>
      <c r="KG962" s="34"/>
      <c r="KN962" s="35"/>
      <c r="KO962" s="34"/>
      <c r="KV962" s="35"/>
      <c r="KW962" s="34"/>
      <c r="LD962" s="35"/>
      <c r="LE962" s="34"/>
      <c r="LL962" s="35"/>
      <c r="LM962" s="34"/>
      <c r="LT962" s="35"/>
      <c r="LU962" s="34"/>
      <c r="MB962" s="35"/>
      <c r="MC962" s="34"/>
      <c r="MJ962" s="35"/>
      <c r="MK962" s="34"/>
      <c r="MR962" s="35"/>
      <c r="MS962" s="34"/>
      <c r="MZ962" s="35"/>
      <c r="NA962" s="34"/>
      <c r="NH962" s="35"/>
      <c r="NI962" s="34"/>
      <c r="NP962" s="35"/>
      <c r="NQ962" s="34"/>
      <c r="NX962" s="35"/>
      <c r="NY962" s="34"/>
      <c r="OF962" s="35"/>
      <c r="OG962" s="34"/>
      <c r="ON962" s="35"/>
      <c r="OO962" s="34"/>
      <c r="OV962" s="35"/>
      <c r="OW962" s="34"/>
      <c r="PD962" s="35"/>
      <c r="PE962" s="34"/>
      <c r="PL962" s="35"/>
      <c r="PM962" s="34"/>
      <c r="PT962" s="35"/>
      <c r="PU962" s="34"/>
      <c r="QB962" s="35"/>
      <c r="QC962" s="34"/>
      <c r="QJ962" s="35"/>
      <c r="QK962" s="34"/>
      <c r="QR962" s="35"/>
      <c r="QS962" s="34"/>
      <c r="QZ962" s="35"/>
      <c r="RA962" s="34"/>
      <c r="RH962" s="35"/>
      <c r="RI962" s="34"/>
      <c r="RP962" s="35"/>
      <c r="RQ962" s="34"/>
      <c r="RX962" s="35"/>
      <c r="RY962" s="34"/>
      <c r="SF962" s="35"/>
      <c r="SG962" s="34"/>
      <c r="SN962" s="35"/>
      <c r="SO962" s="34"/>
      <c r="SV962" s="35"/>
      <c r="SW962" s="34"/>
      <c r="TD962" s="35"/>
      <c r="TE962" s="34"/>
      <c r="TL962" s="35"/>
      <c r="TM962" s="34"/>
      <c r="TT962" s="35"/>
      <c r="TU962" s="34"/>
      <c r="UB962" s="35"/>
      <c r="UC962" s="34"/>
      <c r="UJ962" s="35"/>
      <c r="UK962" s="34"/>
      <c r="UR962" s="35"/>
      <c r="US962" s="34"/>
      <c r="UZ962" s="35"/>
      <c r="VA962" s="34"/>
      <c r="VH962" s="35"/>
      <c r="VI962" s="34"/>
      <c r="VP962" s="35"/>
      <c r="VQ962" s="34"/>
      <c r="VX962" s="35"/>
      <c r="VY962" s="34"/>
      <c r="WF962" s="35"/>
      <c r="WG962" s="34"/>
      <c r="WN962" s="35"/>
      <c r="WO962" s="34"/>
      <c r="WV962" s="35"/>
      <c r="WW962" s="34"/>
      <c r="XD962" s="35"/>
      <c r="XE962" s="34"/>
      <c r="XL962" s="35"/>
      <c r="XM962" s="34"/>
      <c r="XT962" s="35"/>
      <c r="XU962" s="34"/>
      <c r="YB962" s="35"/>
      <c r="YC962" s="34"/>
      <c r="YJ962" s="35"/>
      <c r="YK962" s="34"/>
      <c r="YR962" s="35"/>
      <c r="YS962" s="34"/>
      <c r="YZ962" s="35"/>
      <c r="ZA962" s="34"/>
      <c r="ZH962" s="35"/>
      <c r="ZI962" s="34"/>
      <c r="ZP962" s="35"/>
      <c r="ZQ962" s="34"/>
      <c r="ZX962" s="35"/>
      <c r="ZY962" s="34"/>
      <c r="AAF962" s="35"/>
      <c r="AAG962" s="34"/>
      <c r="AAN962" s="35"/>
      <c r="AAO962" s="34"/>
      <c r="AAV962" s="35"/>
      <c r="AAW962" s="34"/>
      <c r="ABD962" s="35"/>
      <c r="ABE962" s="34"/>
      <c r="ABL962" s="35"/>
      <c r="ABM962" s="34"/>
      <c r="ABT962" s="35"/>
      <c r="ABU962" s="34"/>
      <c r="ACB962" s="35"/>
      <c r="ACC962" s="34"/>
      <c r="ACJ962" s="35"/>
      <c r="ACK962" s="34"/>
      <c r="ACR962" s="35"/>
      <c r="ACS962" s="34"/>
      <c r="ACZ962" s="35"/>
      <c r="ADA962" s="34"/>
      <c r="ADH962" s="35"/>
      <c r="ADI962" s="34"/>
      <c r="ADP962" s="35"/>
      <c r="ADQ962" s="34"/>
      <c r="ADX962" s="35"/>
      <c r="ADY962" s="34"/>
      <c r="AEF962" s="35"/>
      <c r="AEG962" s="34"/>
      <c r="AEN962" s="35"/>
      <c r="AEO962" s="34"/>
      <c r="AEV962" s="35"/>
      <c r="AEW962" s="34"/>
      <c r="AFD962" s="35"/>
      <c r="AFE962" s="34"/>
      <c r="AFL962" s="35"/>
      <c r="AFM962" s="34"/>
      <c r="AFT962" s="35"/>
      <c r="AFU962" s="34"/>
      <c r="AGB962" s="35"/>
      <c r="AGC962" s="34"/>
      <c r="AGJ962" s="35"/>
      <c r="AGK962" s="34"/>
      <c r="AGR962" s="35"/>
      <c r="AGS962" s="34"/>
      <c r="AGZ962" s="35"/>
      <c r="AHA962" s="34"/>
      <c r="AHH962" s="35"/>
      <c r="AHI962" s="34"/>
      <c r="AHP962" s="35"/>
      <c r="AHQ962" s="34"/>
      <c r="AHX962" s="35"/>
      <c r="AHY962" s="34"/>
      <c r="AIF962" s="35"/>
      <c r="AIG962" s="34"/>
      <c r="AIN962" s="35"/>
      <c r="AIO962" s="34"/>
      <c r="AIV962" s="35"/>
      <c r="AIW962" s="34"/>
      <c r="AJD962" s="35"/>
      <c r="AJE962" s="34"/>
      <c r="AJL962" s="35"/>
      <c r="AJM962" s="34"/>
      <c r="AJT962" s="35"/>
      <c r="AJU962" s="34"/>
      <c r="AKB962" s="35"/>
      <c r="AKC962" s="34"/>
      <c r="AKJ962" s="35"/>
      <c r="AKK962" s="34"/>
      <c r="AKR962" s="35"/>
      <c r="AKS962" s="34"/>
      <c r="AKZ962" s="35"/>
      <c r="ALA962" s="34"/>
      <c r="ALH962" s="35"/>
      <c r="ALI962" s="34"/>
      <c r="ALP962" s="35"/>
      <c r="ALQ962" s="34"/>
      <c r="ALX962" s="35"/>
      <c r="ALY962" s="34"/>
      <c r="AMF962" s="35"/>
      <c r="AMG962" s="34"/>
      <c r="AMN962" s="35"/>
      <c r="AMO962" s="34"/>
      <c r="AMV962" s="35"/>
      <c r="AMW962" s="34"/>
      <c r="AND962" s="35"/>
      <c r="ANE962" s="34"/>
      <c r="ANL962" s="35"/>
      <c r="ANM962" s="34"/>
      <c r="ANT962" s="35"/>
      <c r="ANU962" s="34"/>
      <c r="AOB962" s="35"/>
      <c r="AOC962" s="34"/>
      <c r="AOJ962" s="35"/>
      <c r="AOK962" s="34"/>
      <c r="AOR962" s="35"/>
      <c r="AOS962" s="34"/>
      <c r="AOZ962" s="35"/>
      <c r="APA962" s="34"/>
      <c r="APH962" s="35"/>
      <c r="API962" s="34"/>
      <c r="APP962" s="35"/>
      <c r="APQ962" s="34"/>
      <c r="APX962" s="35"/>
      <c r="APY962" s="34"/>
      <c r="AQF962" s="35"/>
      <c r="AQG962" s="34"/>
      <c r="AQN962" s="35"/>
      <c r="AQO962" s="34"/>
      <c r="AQV962" s="35"/>
      <c r="AQW962" s="34"/>
      <c r="ARD962" s="35"/>
      <c r="ARE962" s="34"/>
      <c r="ARL962" s="35"/>
      <c r="ARM962" s="34"/>
      <c r="ART962" s="35"/>
      <c r="ARU962" s="34"/>
      <c r="ASB962" s="35"/>
      <c r="ASC962" s="34"/>
      <c r="ASJ962" s="35"/>
      <c r="ASK962" s="34"/>
      <c r="ASR962" s="35"/>
      <c r="ASS962" s="34"/>
      <c r="ASZ962" s="35"/>
      <c r="ATA962" s="34"/>
      <c r="ATH962" s="35"/>
      <c r="ATI962" s="34"/>
      <c r="ATP962" s="35"/>
      <c r="ATQ962" s="34"/>
      <c r="ATX962" s="35"/>
      <c r="ATY962" s="34"/>
      <c r="AUF962" s="35"/>
      <c r="AUG962" s="34"/>
      <c r="AUN962" s="35"/>
      <c r="AUO962" s="34"/>
      <c r="AUV962" s="35"/>
      <c r="AUW962" s="34"/>
      <c r="AVD962" s="35"/>
      <c r="AVE962" s="34"/>
      <c r="AVL962" s="35"/>
      <c r="AVM962" s="34"/>
      <c r="AVT962" s="35"/>
      <c r="AVU962" s="34"/>
      <c r="AWB962" s="35"/>
      <c r="AWC962" s="34"/>
      <c r="AWJ962" s="35"/>
      <c r="AWK962" s="34"/>
      <c r="AWR962" s="35"/>
      <c r="AWS962" s="34"/>
      <c r="AWZ962" s="35"/>
      <c r="AXA962" s="34"/>
      <c r="AXH962" s="35"/>
      <c r="AXI962" s="34"/>
      <c r="AXP962" s="35"/>
      <c r="AXQ962" s="34"/>
      <c r="AXX962" s="35"/>
      <c r="AXY962" s="34"/>
      <c r="AYF962" s="35"/>
      <c r="AYG962" s="34"/>
      <c r="AYN962" s="35"/>
      <c r="AYO962" s="34"/>
      <c r="AYV962" s="35"/>
      <c r="AYW962" s="34"/>
      <c r="AZD962" s="35"/>
      <c r="AZE962" s="34"/>
      <c r="AZL962" s="35"/>
      <c r="AZM962" s="34"/>
      <c r="AZT962" s="35"/>
      <c r="AZU962" s="34"/>
      <c r="BAB962" s="35"/>
      <c r="BAC962" s="34"/>
      <c r="BAJ962" s="35"/>
      <c r="BAK962" s="34"/>
      <c r="BAR962" s="35"/>
      <c r="BAS962" s="34"/>
      <c r="BAZ962" s="35"/>
      <c r="BBA962" s="34"/>
      <c r="BBH962" s="35"/>
      <c r="BBI962" s="34"/>
      <c r="BBP962" s="35"/>
      <c r="BBQ962" s="34"/>
      <c r="BBX962" s="35"/>
      <c r="BBY962" s="34"/>
      <c r="BCF962" s="35"/>
      <c r="BCG962" s="34"/>
      <c r="BCN962" s="35"/>
      <c r="BCO962" s="34"/>
      <c r="BCV962" s="35"/>
      <c r="BCW962" s="34"/>
      <c r="BDD962" s="35"/>
      <c r="BDE962" s="34"/>
      <c r="BDL962" s="35"/>
      <c r="BDM962" s="34"/>
      <c r="BDT962" s="35"/>
      <c r="BDU962" s="34"/>
      <c r="BEB962" s="35"/>
      <c r="BEC962" s="34"/>
      <c r="BEJ962" s="35"/>
      <c r="BEK962" s="34"/>
      <c r="BER962" s="35"/>
      <c r="BES962" s="34"/>
      <c r="BEZ962" s="35"/>
      <c r="BFA962" s="34"/>
      <c r="BFH962" s="35"/>
      <c r="BFI962" s="34"/>
      <c r="BFP962" s="35"/>
      <c r="BFQ962" s="34"/>
      <c r="BFX962" s="35"/>
      <c r="BFY962" s="34"/>
      <c r="BGF962" s="35"/>
      <c r="BGG962" s="34"/>
      <c r="BGN962" s="35"/>
      <c r="BGO962" s="34"/>
      <c r="BGV962" s="35"/>
      <c r="BGW962" s="34"/>
      <c r="BHD962" s="35"/>
      <c r="BHE962" s="34"/>
      <c r="BHL962" s="35"/>
      <c r="BHM962" s="34"/>
      <c r="BHT962" s="35"/>
      <c r="BHU962" s="34"/>
      <c r="BIB962" s="35"/>
      <c r="BIC962" s="34"/>
      <c r="BIJ962" s="35"/>
      <c r="BIK962" s="34"/>
      <c r="BIR962" s="35"/>
      <c r="BIS962" s="34"/>
      <c r="BIZ962" s="35"/>
      <c r="BJA962" s="34"/>
      <c r="BJH962" s="35"/>
      <c r="BJI962" s="34"/>
      <c r="BJP962" s="35"/>
      <c r="BJQ962" s="34"/>
      <c r="BJX962" s="35"/>
      <c r="BJY962" s="34"/>
      <c r="BKF962" s="35"/>
      <c r="BKG962" s="34"/>
      <c r="BKN962" s="35"/>
      <c r="BKO962" s="34"/>
      <c r="BKV962" s="35"/>
      <c r="BKW962" s="34"/>
      <c r="BLD962" s="35"/>
      <c r="BLE962" s="34"/>
      <c r="BLL962" s="35"/>
      <c r="BLM962" s="34"/>
      <c r="BLT962" s="35"/>
      <c r="BLU962" s="34"/>
      <c r="BMB962" s="35"/>
      <c r="BMC962" s="34"/>
      <c r="BMJ962" s="35"/>
      <c r="BMK962" s="34"/>
      <c r="BMR962" s="35"/>
      <c r="BMS962" s="34"/>
      <c r="BMZ962" s="35"/>
      <c r="BNA962" s="34"/>
      <c r="BNH962" s="35"/>
      <c r="BNI962" s="34"/>
      <c r="BNP962" s="35"/>
      <c r="BNQ962" s="34"/>
      <c r="BNX962" s="35"/>
      <c r="BNY962" s="34"/>
      <c r="BOF962" s="35"/>
      <c r="BOG962" s="34"/>
      <c r="BON962" s="35"/>
      <c r="BOO962" s="34"/>
      <c r="BOV962" s="35"/>
      <c r="BOW962" s="34"/>
      <c r="BPD962" s="35"/>
      <c r="BPE962" s="34"/>
      <c r="BPL962" s="35"/>
      <c r="BPM962" s="34"/>
      <c r="BPT962" s="35"/>
      <c r="BPU962" s="34"/>
      <c r="BQB962" s="35"/>
      <c r="BQC962" s="34"/>
      <c r="BQJ962" s="35"/>
      <c r="BQK962" s="34"/>
      <c r="BQR962" s="35"/>
      <c r="BQS962" s="34"/>
      <c r="BQZ962" s="35"/>
      <c r="BRA962" s="34"/>
      <c r="BRH962" s="35"/>
      <c r="BRI962" s="34"/>
      <c r="BRP962" s="35"/>
      <c r="BRQ962" s="34"/>
      <c r="BRX962" s="35"/>
      <c r="BRY962" s="34"/>
      <c r="BSF962" s="35"/>
      <c r="BSG962" s="34"/>
      <c r="BSN962" s="35"/>
      <c r="BSO962" s="34"/>
      <c r="BSV962" s="35"/>
      <c r="BSW962" s="34"/>
      <c r="BTD962" s="35"/>
      <c r="BTE962" s="34"/>
      <c r="BTL962" s="35"/>
      <c r="BTM962" s="34"/>
      <c r="BTT962" s="35"/>
      <c r="BTU962" s="34"/>
      <c r="BUB962" s="35"/>
      <c r="BUC962" s="34"/>
      <c r="BUJ962" s="35"/>
      <c r="BUK962" s="34"/>
      <c r="BUR962" s="35"/>
      <c r="BUS962" s="34"/>
      <c r="BUZ962" s="35"/>
      <c r="BVA962" s="34"/>
      <c r="BVH962" s="35"/>
      <c r="BVI962" s="34"/>
      <c r="BVP962" s="35"/>
      <c r="BVQ962" s="34"/>
      <c r="BVX962" s="35"/>
      <c r="BVY962" s="34"/>
      <c r="BWF962" s="35"/>
      <c r="BWG962" s="34"/>
      <c r="BWN962" s="35"/>
      <c r="BWO962" s="34"/>
      <c r="BWV962" s="35"/>
      <c r="BWW962" s="34"/>
      <c r="BXD962" s="35"/>
      <c r="BXE962" s="34"/>
      <c r="BXL962" s="35"/>
      <c r="BXM962" s="34"/>
      <c r="BXT962" s="35"/>
      <c r="BXU962" s="34"/>
      <c r="BYB962" s="35"/>
      <c r="BYC962" s="34"/>
      <c r="BYJ962" s="35"/>
      <c r="BYK962" s="34"/>
      <c r="BYR962" s="35"/>
      <c r="BYS962" s="34"/>
      <c r="BYZ962" s="35"/>
      <c r="BZA962" s="34"/>
      <c r="BZH962" s="35"/>
      <c r="BZI962" s="34"/>
      <c r="BZP962" s="35"/>
      <c r="BZQ962" s="34"/>
      <c r="BZX962" s="35"/>
      <c r="BZY962" s="34"/>
      <c r="CAF962" s="35"/>
      <c r="CAG962" s="34"/>
      <c r="CAN962" s="35"/>
      <c r="CAO962" s="34"/>
      <c r="CAV962" s="35"/>
      <c r="CAW962" s="34"/>
      <c r="CBD962" s="35"/>
      <c r="CBE962" s="34"/>
      <c r="CBL962" s="35"/>
      <c r="CBM962" s="34"/>
      <c r="CBT962" s="35"/>
      <c r="CBU962" s="34"/>
      <c r="CCB962" s="35"/>
      <c r="CCC962" s="34"/>
      <c r="CCJ962" s="35"/>
      <c r="CCK962" s="34"/>
      <c r="CCR962" s="35"/>
      <c r="CCS962" s="34"/>
      <c r="CCZ962" s="35"/>
      <c r="CDA962" s="34"/>
      <c r="CDH962" s="35"/>
      <c r="CDI962" s="34"/>
      <c r="CDP962" s="35"/>
      <c r="CDQ962" s="34"/>
      <c r="CDX962" s="35"/>
      <c r="CDY962" s="34"/>
      <c r="CEF962" s="35"/>
      <c r="CEG962" s="34"/>
      <c r="CEN962" s="35"/>
      <c r="CEO962" s="34"/>
      <c r="CEV962" s="35"/>
      <c r="CEW962" s="34"/>
      <c r="CFD962" s="35"/>
      <c r="CFE962" s="34"/>
      <c r="CFL962" s="35"/>
      <c r="CFM962" s="34"/>
      <c r="CFT962" s="35"/>
      <c r="CFU962" s="34"/>
      <c r="CGB962" s="35"/>
      <c r="CGC962" s="34"/>
      <c r="CGJ962" s="35"/>
      <c r="CGK962" s="34"/>
      <c r="CGR962" s="35"/>
      <c r="CGS962" s="34"/>
      <c r="CGZ962" s="35"/>
      <c r="CHA962" s="34"/>
      <c r="CHH962" s="35"/>
      <c r="CHI962" s="34"/>
      <c r="CHP962" s="35"/>
      <c r="CHQ962" s="34"/>
      <c r="CHX962" s="35"/>
      <c r="CHY962" s="34"/>
      <c r="CIF962" s="35"/>
      <c r="CIG962" s="34"/>
      <c r="CIN962" s="35"/>
      <c r="CIO962" s="34"/>
      <c r="CIV962" s="35"/>
      <c r="CIW962" s="34"/>
      <c r="CJD962" s="35"/>
      <c r="CJE962" s="34"/>
      <c r="CJL962" s="35"/>
      <c r="CJM962" s="34"/>
      <c r="CJT962" s="35"/>
      <c r="CJU962" s="34"/>
      <c r="CKB962" s="35"/>
      <c r="CKC962" s="34"/>
      <c r="CKJ962" s="35"/>
      <c r="CKK962" s="34"/>
      <c r="CKR962" s="35"/>
      <c r="CKS962" s="34"/>
      <c r="CKZ962" s="35"/>
      <c r="CLA962" s="34"/>
      <c r="CLH962" s="35"/>
      <c r="CLI962" s="34"/>
      <c r="CLP962" s="35"/>
      <c r="CLQ962" s="34"/>
      <c r="CLX962" s="35"/>
      <c r="CLY962" s="34"/>
      <c r="CMF962" s="35"/>
      <c r="CMG962" s="34"/>
      <c r="CMN962" s="35"/>
      <c r="CMO962" s="34"/>
      <c r="CMV962" s="35"/>
      <c r="CMW962" s="34"/>
      <c r="CND962" s="35"/>
      <c r="CNE962" s="34"/>
      <c r="CNL962" s="35"/>
      <c r="CNM962" s="34"/>
      <c r="CNT962" s="35"/>
      <c r="CNU962" s="34"/>
      <c r="COB962" s="35"/>
      <c r="COC962" s="34"/>
      <c r="COJ962" s="35"/>
      <c r="COK962" s="34"/>
      <c r="COR962" s="35"/>
      <c r="COS962" s="34"/>
      <c r="COZ962" s="35"/>
      <c r="CPA962" s="34"/>
      <c r="CPH962" s="35"/>
      <c r="CPI962" s="34"/>
      <c r="CPP962" s="35"/>
      <c r="CPQ962" s="34"/>
      <c r="CPX962" s="35"/>
      <c r="CPY962" s="34"/>
      <c r="CQF962" s="35"/>
      <c r="CQG962" s="34"/>
      <c r="CQN962" s="35"/>
      <c r="CQO962" s="34"/>
      <c r="CQV962" s="35"/>
      <c r="CQW962" s="34"/>
      <c r="CRD962" s="35"/>
      <c r="CRE962" s="34"/>
      <c r="CRL962" s="35"/>
      <c r="CRM962" s="34"/>
      <c r="CRT962" s="35"/>
      <c r="CRU962" s="34"/>
      <c r="CSB962" s="35"/>
      <c r="CSC962" s="34"/>
      <c r="CSJ962" s="35"/>
      <c r="CSK962" s="34"/>
      <c r="CSR962" s="35"/>
      <c r="CSS962" s="34"/>
      <c r="CSZ962" s="35"/>
      <c r="CTA962" s="34"/>
      <c r="CTH962" s="35"/>
      <c r="CTI962" s="34"/>
      <c r="CTP962" s="35"/>
      <c r="CTQ962" s="34"/>
      <c r="CTX962" s="35"/>
      <c r="CTY962" s="34"/>
      <c r="CUF962" s="35"/>
      <c r="CUG962" s="34"/>
      <c r="CUN962" s="35"/>
      <c r="CUO962" s="34"/>
      <c r="CUV962" s="35"/>
      <c r="CUW962" s="34"/>
      <c r="CVD962" s="35"/>
      <c r="CVE962" s="34"/>
      <c r="CVL962" s="35"/>
      <c r="CVM962" s="34"/>
      <c r="CVT962" s="35"/>
      <c r="CVU962" s="34"/>
      <c r="CWB962" s="35"/>
      <c r="CWC962" s="34"/>
      <c r="CWJ962" s="35"/>
      <c r="CWK962" s="34"/>
      <c r="CWR962" s="35"/>
      <c r="CWS962" s="34"/>
      <c r="CWZ962" s="35"/>
      <c r="CXA962" s="34"/>
      <c r="CXH962" s="35"/>
      <c r="CXI962" s="34"/>
      <c r="CXP962" s="35"/>
      <c r="CXQ962" s="34"/>
      <c r="CXX962" s="35"/>
      <c r="CXY962" s="34"/>
      <c r="CYF962" s="35"/>
      <c r="CYG962" s="34"/>
      <c r="CYN962" s="35"/>
      <c r="CYO962" s="34"/>
      <c r="CYV962" s="35"/>
      <c r="CYW962" s="34"/>
      <c r="CZD962" s="35"/>
      <c r="CZE962" s="34"/>
      <c r="CZL962" s="35"/>
      <c r="CZM962" s="34"/>
      <c r="CZT962" s="35"/>
      <c r="CZU962" s="34"/>
      <c r="DAB962" s="35"/>
      <c r="DAC962" s="34"/>
      <c r="DAJ962" s="35"/>
      <c r="DAK962" s="34"/>
      <c r="DAR962" s="35"/>
      <c r="DAS962" s="34"/>
      <c r="DAZ962" s="35"/>
      <c r="DBA962" s="34"/>
      <c r="DBH962" s="35"/>
      <c r="DBI962" s="34"/>
      <c r="DBP962" s="35"/>
      <c r="DBQ962" s="34"/>
      <c r="DBX962" s="35"/>
      <c r="DBY962" s="34"/>
      <c r="DCF962" s="35"/>
      <c r="DCG962" s="34"/>
      <c r="DCN962" s="35"/>
      <c r="DCO962" s="34"/>
      <c r="DCV962" s="35"/>
      <c r="DCW962" s="34"/>
      <c r="DDD962" s="35"/>
      <c r="DDE962" s="34"/>
      <c r="DDL962" s="35"/>
      <c r="DDM962" s="34"/>
      <c r="DDT962" s="35"/>
      <c r="DDU962" s="34"/>
      <c r="DEB962" s="35"/>
      <c r="DEC962" s="34"/>
      <c r="DEJ962" s="35"/>
      <c r="DEK962" s="34"/>
      <c r="DER962" s="35"/>
      <c r="DES962" s="34"/>
      <c r="DEZ962" s="35"/>
      <c r="DFA962" s="34"/>
      <c r="DFH962" s="35"/>
      <c r="DFI962" s="34"/>
      <c r="DFP962" s="35"/>
      <c r="DFQ962" s="34"/>
      <c r="DFX962" s="35"/>
      <c r="DFY962" s="34"/>
      <c r="DGF962" s="35"/>
      <c r="DGG962" s="34"/>
      <c r="DGN962" s="35"/>
      <c r="DGO962" s="34"/>
      <c r="DGV962" s="35"/>
      <c r="DGW962" s="34"/>
      <c r="DHD962" s="35"/>
      <c r="DHE962" s="34"/>
      <c r="DHL962" s="35"/>
      <c r="DHM962" s="34"/>
      <c r="DHT962" s="35"/>
      <c r="DHU962" s="34"/>
      <c r="DIB962" s="35"/>
      <c r="DIC962" s="34"/>
      <c r="DIJ962" s="35"/>
      <c r="DIK962" s="34"/>
      <c r="DIR962" s="35"/>
      <c r="DIS962" s="34"/>
      <c r="DIZ962" s="35"/>
      <c r="DJA962" s="34"/>
      <c r="DJH962" s="35"/>
      <c r="DJI962" s="34"/>
      <c r="DJP962" s="35"/>
      <c r="DJQ962" s="34"/>
      <c r="DJX962" s="35"/>
      <c r="DJY962" s="34"/>
      <c r="DKF962" s="35"/>
      <c r="DKG962" s="34"/>
      <c r="DKN962" s="35"/>
      <c r="DKO962" s="34"/>
      <c r="DKV962" s="35"/>
      <c r="DKW962" s="34"/>
      <c r="DLD962" s="35"/>
      <c r="DLE962" s="34"/>
      <c r="DLL962" s="35"/>
      <c r="DLM962" s="34"/>
      <c r="DLT962" s="35"/>
      <c r="DLU962" s="34"/>
      <c r="DMB962" s="35"/>
      <c r="DMC962" s="34"/>
      <c r="DMJ962" s="35"/>
      <c r="DMK962" s="34"/>
      <c r="DMR962" s="35"/>
      <c r="DMS962" s="34"/>
      <c r="DMZ962" s="35"/>
      <c r="DNA962" s="34"/>
      <c r="DNH962" s="35"/>
      <c r="DNI962" s="34"/>
      <c r="DNP962" s="35"/>
      <c r="DNQ962" s="34"/>
      <c r="DNX962" s="35"/>
      <c r="DNY962" s="34"/>
      <c r="DOF962" s="35"/>
      <c r="DOG962" s="34"/>
      <c r="DON962" s="35"/>
      <c r="DOO962" s="34"/>
      <c r="DOV962" s="35"/>
      <c r="DOW962" s="34"/>
      <c r="DPD962" s="35"/>
      <c r="DPE962" s="34"/>
      <c r="DPL962" s="35"/>
      <c r="DPM962" s="34"/>
      <c r="DPT962" s="35"/>
      <c r="DPU962" s="34"/>
      <c r="DQB962" s="35"/>
      <c r="DQC962" s="34"/>
      <c r="DQJ962" s="35"/>
      <c r="DQK962" s="34"/>
      <c r="DQR962" s="35"/>
      <c r="DQS962" s="34"/>
      <c r="DQZ962" s="35"/>
      <c r="DRA962" s="34"/>
      <c r="DRH962" s="35"/>
      <c r="DRI962" s="34"/>
      <c r="DRP962" s="35"/>
      <c r="DRQ962" s="34"/>
      <c r="DRX962" s="35"/>
      <c r="DRY962" s="34"/>
      <c r="DSF962" s="35"/>
      <c r="DSG962" s="34"/>
      <c r="DSN962" s="35"/>
      <c r="DSO962" s="34"/>
      <c r="DSV962" s="35"/>
      <c r="DSW962" s="34"/>
      <c r="DTD962" s="35"/>
      <c r="DTE962" s="34"/>
      <c r="DTL962" s="35"/>
      <c r="DTM962" s="34"/>
      <c r="DTT962" s="35"/>
      <c r="DTU962" s="34"/>
      <c r="DUB962" s="35"/>
      <c r="DUC962" s="34"/>
      <c r="DUJ962" s="35"/>
      <c r="DUK962" s="34"/>
      <c r="DUR962" s="35"/>
      <c r="DUS962" s="34"/>
      <c r="DUZ962" s="35"/>
      <c r="DVA962" s="34"/>
      <c r="DVH962" s="35"/>
      <c r="DVI962" s="34"/>
      <c r="DVP962" s="35"/>
      <c r="DVQ962" s="34"/>
      <c r="DVX962" s="35"/>
      <c r="DVY962" s="34"/>
      <c r="DWF962" s="35"/>
      <c r="DWG962" s="34"/>
      <c r="DWN962" s="35"/>
      <c r="DWO962" s="34"/>
      <c r="DWV962" s="35"/>
      <c r="DWW962" s="34"/>
      <c r="DXD962" s="35"/>
      <c r="DXE962" s="34"/>
      <c r="DXL962" s="35"/>
      <c r="DXM962" s="34"/>
      <c r="DXT962" s="35"/>
      <c r="DXU962" s="34"/>
      <c r="DYB962" s="35"/>
      <c r="DYC962" s="34"/>
      <c r="DYJ962" s="35"/>
      <c r="DYK962" s="34"/>
      <c r="DYR962" s="35"/>
      <c r="DYS962" s="34"/>
      <c r="DYZ962" s="35"/>
      <c r="DZA962" s="34"/>
      <c r="DZH962" s="35"/>
      <c r="DZI962" s="34"/>
      <c r="DZP962" s="35"/>
      <c r="DZQ962" s="34"/>
      <c r="DZX962" s="35"/>
      <c r="DZY962" s="34"/>
      <c r="EAF962" s="35"/>
      <c r="EAG962" s="34"/>
      <c r="EAN962" s="35"/>
      <c r="EAO962" s="34"/>
      <c r="EAV962" s="35"/>
      <c r="EAW962" s="34"/>
      <c r="EBD962" s="35"/>
      <c r="EBE962" s="34"/>
      <c r="EBL962" s="35"/>
      <c r="EBM962" s="34"/>
      <c r="EBT962" s="35"/>
      <c r="EBU962" s="34"/>
      <c r="ECB962" s="35"/>
      <c r="ECC962" s="34"/>
      <c r="ECJ962" s="35"/>
      <c r="ECK962" s="34"/>
      <c r="ECR962" s="35"/>
      <c r="ECS962" s="34"/>
      <c r="ECZ962" s="35"/>
      <c r="EDA962" s="34"/>
      <c r="EDH962" s="35"/>
      <c r="EDI962" s="34"/>
      <c r="EDP962" s="35"/>
      <c r="EDQ962" s="34"/>
      <c r="EDX962" s="35"/>
      <c r="EDY962" s="34"/>
      <c r="EEF962" s="35"/>
      <c r="EEG962" s="34"/>
      <c r="EEN962" s="35"/>
      <c r="EEO962" s="34"/>
      <c r="EEV962" s="35"/>
      <c r="EEW962" s="34"/>
      <c r="EFD962" s="35"/>
      <c r="EFE962" s="34"/>
      <c r="EFL962" s="35"/>
      <c r="EFM962" s="34"/>
      <c r="EFT962" s="35"/>
      <c r="EFU962" s="34"/>
      <c r="EGB962" s="35"/>
      <c r="EGC962" s="34"/>
      <c r="EGJ962" s="35"/>
      <c r="EGK962" s="34"/>
      <c r="EGR962" s="35"/>
      <c r="EGS962" s="34"/>
      <c r="EGZ962" s="35"/>
      <c r="EHA962" s="34"/>
      <c r="EHH962" s="35"/>
      <c r="EHI962" s="34"/>
      <c r="EHP962" s="35"/>
      <c r="EHQ962" s="34"/>
      <c r="EHX962" s="35"/>
      <c r="EHY962" s="34"/>
      <c r="EIF962" s="35"/>
      <c r="EIG962" s="34"/>
      <c r="EIN962" s="35"/>
      <c r="EIO962" s="34"/>
      <c r="EIV962" s="35"/>
      <c r="EIW962" s="34"/>
      <c r="EJD962" s="35"/>
      <c r="EJE962" s="34"/>
      <c r="EJL962" s="35"/>
      <c r="EJM962" s="34"/>
      <c r="EJT962" s="35"/>
      <c r="EJU962" s="34"/>
      <c r="EKB962" s="35"/>
      <c r="EKC962" s="34"/>
      <c r="EKJ962" s="35"/>
      <c r="EKK962" s="34"/>
      <c r="EKR962" s="35"/>
      <c r="EKS962" s="34"/>
      <c r="EKZ962" s="35"/>
      <c r="ELA962" s="34"/>
      <c r="ELH962" s="35"/>
      <c r="ELI962" s="34"/>
      <c r="ELP962" s="35"/>
      <c r="ELQ962" s="34"/>
      <c r="ELX962" s="35"/>
      <c r="ELY962" s="34"/>
      <c r="EMF962" s="35"/>
      <c r="EMG962" s="34"/>
      <c r="EMN962" s="35"/>
      <c r="EMO962" s="34"/>
      <c r="EMV962" s="35"/>
      <c r="EMW962" s="34"/>
      <c r="END962" s="35"/>
      <c r="ENE962" s="34"/>
      <c r="ENL962" s="35"/>
      <c r="ENM962" s="34"/>
      <c r="ENT962" s="35"/>
      <c r="ENU962" s="34"/>
      <c r="EOB962" s="35"/>
      <c r="EOC962" s="34"/>
      <c r="EOJ962" s="35"/>
      <c r="EOK962" s="34"/>
      <c r="EOR962" s="35"/>
      <c r="EOS962" s="34"/>
      <c r="EOZ962" s="35"/>
      <c r="EPA962" s="34"/>
      <c r="EPH962" s="35"/>
      <c r="EPI962" s="34"/>
      <c r="EPP962" s="35"/>
      <c r="EPQ962" s="34"/>
      <c r="EPX962" s="35"/>
      <c r="EPY962" s="34"/>
      <c r="EQF962" s="35"/>
      <c r="EQG962" s="34"/>
      <c r="EQN962" s="35"/>
      <c r="EQO962" s="34"/>
      <c r="EQV962" s="35"/>
      <c r="EQW962" s="34"/>
      <c r="ERD962" s="35"/>
      <c r="ERE962" s="34"/>
      <c r="ERL962" s="35"/>
      <c r="ERM962" s="34"/>
      <c r="ERT962" s="35"/>
      <c r="ERU962" s="34"/>
      <c r="ESB962" s="35"/>
      <c r="ESC962" s="34"/>
      <c r="ESJ962" s="35"/>
      <c r="ESK962" s="34"/>
      <c r="ESR962" s="35"/>
      <c r="ESS962" s="34"/>
      <c r="ESZ962" s="35"/>
      <c r="ETA962" s="34"/>
      <c r="ETH962" s="35"/>
      <c r="ETI962" s="34"/>
      <c r="ETP962" s="35"/>
      <c r="ETQ962" s="34"/>
      <c r="ETX962" s="35"/>
      <c r="ETY962" s="34"/>
      <c r="EUF962" s="35"/>
      <c r="EUG962" s="34"/>
      <c r="EUN962" s="35"/>
      <c r="EUO962" s="34"/>
      <c r="EUV962" s="35"/>
      <c r="EUW962" s="34"/>
      <c r="EVD962" s="35"/>
      <c r="EVE962" s="34"/>
      <c r="EVL962" s="35"/>
      <c r="EVM962" s="34"/>
      <c r="EVT962" s="35"/>
      <c r="EVU962" s="34"/>
      <c r="EWB962" s="35"/>
      <c r="EWC962" s="34"/>
      <c r="EWJ962" s="35"/>
      <c r="EWK962" s="34"/>
      <c r="EWR962" s="35"/>
      <c r="EWS962" s="34"/>
      <c r="EWZ962" s="35"/>
      <c r="EXA962" s="34"/>
      <c r="EXH962" s="35"/>
      <c r="EXI962" s="34"/>
      <c r="EXP962" s="35"/>
      <c r="EXQ962" s="34"/>
      <c r="EXX962" s="35"/>
      <c r="EXY962" s="34"/>
      <c r="EYF962" s="35"/>
      <c r="EYG962" s="34"/>
      <c r="EYN962" s="35"/>
      <c r="EYO962" s="34"/>
      <c r="EYV962" s="35"/>
      <c r="EYW962" s="34"/>
      <c r="EZD962" s="35"/>
      <c r="EZE962" s="34"/>
      <c r="EZL962" s="35"/>
      <c r="EZM962" s="34"/>
      <c r="EZT962" s="35"/>
      <c r="EZU962" s="34"/>
      <c r="FAB962" s="35"/>
      <c r="FAC962" s="34"/>
      <c r="FAJ962" s="35"/>
      <c r="FAK962" s="34"/>
      <c r="FAR962" s="35"/>
      <c r="FAS962" s="34"/>
      <c r="FAZ962" s="35"/>
      <c r="FBA962" s="34"/>
      <c r="FBH962" s="35"/>
      <c r="FBI962" s="34"/>
      <c r="FBP962" s="35"/>
      <c r="FBQ962" s="34"/>
      <c r="FBX962" s="35"/>
      <c r="FBY962" s="34"/>
      <c r="FCF962" s="35"/>
      <c r="FCG962" s="34"/>
      <c r="FCN962" s="35"/>
      <c r="FCO962" s="34"/>
      <c r="FCV962" s="35"/>
      <c r="FCW962" s="34"/>
      <c r="FDD962" s="35"/>
      <c r="FDE962" s="34"/>
      <c r="FDL962" s="35"/>
      <c r="FDM962" s="34"/>
      <c r="FDT962" s="35"/>
      <c r="FDU962" s="34"/>
      <c r="FEB962" s="35"/>
      <c r="FEC962" s="34"/>
      <c r="FEJ962" s="35"/>
      <c r="FEK962" s="34"/>
      <c r="FER962" s="35"/>
      <c r="FES962" s="34"/>
      <c r="FEZ962" s="35"/>
      <c r="FFA962" s="34"/>
      <c r="FFH962" s="35"/>
      <c r="FFI962" s="34"/>
      <c r="FFP962" s="35"/>
      <c r="FFQ962" s="34"/>
      <c r="FFX962" s="35"/>
      <c r="FFY962" s="34"/>
      <c r="FGF962" s="35"/>
      <c r="FGG962" s="34"/>
      <c r="FGN962" s="35"/>
      <c r="FGO962" s="34"/>
      <c r="FGV962" s="35"/>
      <c r="FGW962" s="34"/>
      <c r="FHD962" s="35"/>
      <c r="FHE962" s="34"/>
      <c r="FHL962" s="35"/>
      <c r="FHM962" s="34"/>
      <c r="FHT962" s="35"/>
      <c r="FHU962" s="34"/>
      <c r="FIB962" s="35"/>
      <c r="FIC962" s="34"/>
      <c r="FIJ962" s="35"/>
      <c r="FIK962" s="34"/>
      <c r="FIR962" s="35"/>
      <c r="FIS962" s="34"/>
      <c r="FIZ962" s="35"/>
      <c r="FJA962" s="34"/>
      <c r="FJH962" s="35"/>
      <c r="FJI962" s="34"/>
      <c r="FJP962" s="35"/>
      <c r="FJQ962" s="34"/>
      <c r="FJX962" s="35"/>
      <c r="FJY962" s="34"/>
      <c r="FKF962" s="35"/>
      <c r="FKG962" s="34"/>
      <c r="FKN962" s="35"/>
      <c r="FKO962" s="34"/>
      <c r="FKV962" s="35"/>
      <c r="FKW962" s="34"/>
      <c r="FLD962" s="35"/>
      <c r="FLE962" s="34"/>
      <c r="FLL962" s="35"/>
      <c r="FLM962" s="34"/>
      <c r="FLT962" s="35"/>
      <c r="FLU962" s="34"/>
      <c r="FMB962" s="35"/>
      <c r="FMC962" s="34"/>
      <c r="FMJ962" s="35"/>
      <c r="FMK962" s="34"/>
      <c r="FMR962" s="35"/>
      <c r="FMS962" s="34"/>
      <c r="FMZ962" s="35"/>
      <c r="FNA962" s="34"/>
      <c r="FNH962" s="35"/>
      <c r="FNI962" s="34"/>
      <c r="FNP962" s="35"/>
      <c r="FNQ962" s="34"/>
      <c r="FNX962" s="35"/>
      <c r="FNY962" s="34"/>
      <c r="FOF962" s="35"/>
      <c r="FOG962" s="34"/>
      <c r="FON962" s="35"/>
      <c r="FOO962" s="34"/>
      <c r="FOV962" s="35"/>
      <c r="FOW962" s="34"/>
      <c r="FPD962" s="35"/>
      <c r="FPE962" s="34"/>
      <c r="FPL962" s="35"/>
      <c r="FPM962" s="34"/>
      <c r="FPT962" s="35"/>
      <c r="FPU962" s="34"/>
      <c r="FQB962" s="35"/>
      <c r="FQC962" s="34"/>
      <c r="FQJ962" s="35"/>
      <c r="FQK962" s="34"/>
      <c r="FQR962" s="35"/>
      <c r="FQS962" s="34"/>
      <c r="FQZ962" s="35"/>
      <c r="FRA962" s="34"/>
      <c r="FRH962" s="35"/>
      <c r="FRI962" s="34"/>
      <c r="FRP962" s="35"/>
      <c r="FRQ962" s="34"/>
      <c r="FRX962" s="35"/>
      <c r="FRY962" s="34"/>
      <c r="FSF962" s="35"/>
      <c r="FSG962" s="34"/>
      <c r="FSN962" s="35"/>
      <c r="FSO962" s="34"/>
      <c r="FSV962" s="35"/>
      <c r="FSW962" s="34"/>
      <c r="FTD962" s="35"/>
      <c r="FTE962" s="34"/>
      <c r="FTL962" s="35"/>
      <c r="FTM962" s="34"/>
      <c r="FTT962" s="35"/>
      <c r="FTU962" s="34"/>
      <c r="FUB962" s="35"/>
      <c r="FUC962" s="34"/>
      <c r="FUJ962" s="35"/>
      <c r="FUK962" s="34"/>
      <c r="FUR962" s="35"/>
      <c r="FUS962" s="34"/>
      <c r="FUZ962" s="35"/>
      <c r="FVA962" s="34"/>
      <c r="FVH962" s="35"/>
      <c r="FVI962" s="34"/>
      <c r="FVP962" s="35"/>
      <c r="FVQ962" s="34"/>
      <c r="FVX962" s="35"/>
      <c r="FVY962" s="34"/>
      <c r="FWF962" s="35"/>
      <c r="FWG962" s="34"/>
      <c r="FWN962" s="35"/>
      <c r="FWO962" s="34"/>
      <c r="FWV962" s="35"/>
      <c r="FWW962" s="34"/>
      <c r="FXD962" s="35"/>
      <c r="FXE962" s="34"/>
      <c r="FXL962" s="35"/>
      <c r="FXM962" s="34"/>
      <c r="FXT962" s="35"/>
      <c r="FXU962" s="34"/>
      <c r="FYB962" s="35"/>
      <c r="FYC962" s="34"/>
      <c r="FYJ962" s="35"/>
      <c r="FYK962" s="34"/>
      <c r="FYR962" s="35"/>
      <c r="FYS962" s="34"/>
      <c r="FYZ962" s="35"/>
      <c r="FZA962" s="34"/>
      <c r="FZH962" s="35"/>
      <c r="FZI962" s="34"/>
      <c r="FZP962" s="35"/>
      <c r="FZQ962" s="34"/>
      <c r="FZX962" s="35"/>
      <c r="FZY962" s="34"/>
      <c r="GAF962" s="35"/>
      <c r="GAG962" s="34"/>
      <c r="GAN962" s="35"/>
      <c r="GAO962" s="34"/>
      <c r="GAV962" s="35"/>
      <c r="GAW962" s="34"/>
      <c r="GBD962" s="35"/>
      <c r="GBE962" s="34"/>
      <c r="GBL962" s="35"/>
      <c r="GBM962" s="34"/>
      <c r="GBT962" s="35"/>
      <c r="GBU962" s="34"/>
      <c r="GCB962" s="35"/>
      <c r="GCC962" s="34"/>
      <c r="GCJ962" s="35"/>
      <c r="GCK962" s="34"/>
      <c r="GCR962" s="35"/>
      <c r="GCS962" s="34"/>
      <c r="GCZ962" s="35"/>
      <c r="GDA962" s="34"/>
      <c r="GDH962" s="35"/>
      <c r="GDI962" s="34"/>
      <c r="GDP962" s="35"/>
      <c r="GDQ962" s="34"/>
      <c r="GDX962" s="35"/>
      <c r="GDY962" s="34"/>
      <c r="GEF962" s="35"/>
      <c r="GEG962" s="34"/>
      <c r="GEN962" s="35"/>
      <c r="GEO962" s="34"/>
      <c r="GEV962" s="35"/>
      <c r="GEW962" s="34"/>
      <c r="GFD962" s="35"/>
      <c r="GFE962" s="34"/>
      <c r="GFL962" s="35"/>
      <c r="GFM962" s="34"/>
      <c r="GFT962" s="35"/>
      <c r="GFU962" s="34"/>
      <c r="GGB962" s="35"/>
      <c r="GGC962" s="34"/>
      <c r="GGJ962" s="35"/>
      <c r="GGK962" s="34"/>
      <c r="GGR962" s="35"/>
      <c r="GGS962" s="34"/>
      <c r="GGZ962" s="35"/>
      <c r="GHA962" s="34"/>
      <c r="GHH962" s="35"/>
      <c r="GHI962" s="34"/>
      <c r="GHP962" s="35"/>
      <c r="GHQ962" s="34"/>
      <c r="GHX962" s="35"/>
      <c r="GHY962" s="34"/>
      <c r="GIF962" s="35"/>
      <c r="GIG962" s="34"/>
      <c r="GIN962" s="35"/>
      <c r="GIO962" s="34"/>
      <c r="GIV962" s="35"/>
      <c r="GIW962" s="34"/>
      <c r="GJD962" s="35"/>
      <c r="GJE962" s="34"/>
      <c r="GJL962" s="35"/>
      <c r="GJM962" s="34"/>
      <c r="GJT962" s="35"/>
      <c r="GJU962" s="34"/>
      <c r="GKB962" s="35"/>
      <c r="GKC962" s="34"/>
      <c r="GKJ962" s="35"/>
      <c r="GKK962" s="34"/>
      <c r="GKR962" s="35"/>
      <c r="GKS962" s="34"/>
      <c r="GKZ962" s="35"/>
      <c r="GLA962" s="34"/>
      <c r="GLH962" s="35"/>
      <c r="GLI962" s="34"/>
      <c r="GLP962" s="35"/>
      <c r="GLQ962" s="34"/>
      <c r="GLX962" s="35"/>
      <c r="GLY962" s="34"/>
      <c r="GMF962" s="35"/>
      <c r="GMG962" s="34"/>
      <c r="GMN962" s="35"/>
      <c r="GMO962" s="34"/>
      <c r="GMV962" s="35"/>
      <c r="GMW962" s="34"/>
      <c r="GND962" s="35"/>
      <c r="GNE962" s="34"/>
      <c r="GNL962" s="35"/>
      <c r="GNM962" s="34"/>
      <c r="GNT962" s="35"/>
      <c r="GNU962" s="34"/>
      <c r="GOB962" s="35"/>
      <c r="GOC962" s="34"/>
      <c r="GOJ962" s="35"/>
      <c r="GOK962" s="34"/>
      <c r="GOR962" s="35"/>
      <c r="GOS962" s="34"/>
      <c r="GOZ962" s="35"/>
      <c r="GPA962" s="34"/>
      <c r="GPH962" s="35"/>
      <c r="GPI962" s="34"/>
      <c r="GPP962" s="35"/>
      <c r="GPQ962" s="34"/>
      <c r="GPX962" s="35"/>
      <c r="GPY962" s="34"/>
      <c r="GQF962" s="35"/>
      <c r="GQG962" s="34"/>
      <c r="GQN962" s="35"/>
      <c r="GQO962" s="34"/>
      <c r="GQV962" s="35"/>
      <c r="GQW962" s="34"/>
      <c r="GRD962" s="35"/>
      <c r="GRE962" s="34"/>
      <c r="GRL962" s="35"/>
      <c r="GRM962" s="34"/>
      <c r="GRT962" s="35"/>
      <c r="GRU962" s="34"/>
      <c r="GSB962" s="35"/>
      <c r="GSC962" s="34"/>
      <c r="GSJ962" s="35"/>
      <c r="GSK962" s="34"/>
      <c r="GSR962" s="35"/>
      <c r="GSS962" s="34"/>
      <c r="GSZ962" s="35"/>
      <c r="GTA962" s="34"/>
      <c r="GTH962" s="35"/>
      <c r="GTI962" s="34"/>
      <c r="GTP962" s="35"/>
      <c r="GTQ962" s="34"/>
      <c r="GTX962" s="35"/>
      <c r="GTY962" s="34"/>
      <c r="GUF962" s="35"/>
      <c r="GUG962" s="34"/>
      <c r="GUN962" s="35"/>
      <c r="GUO962" s="34"/>
      <c r="GUV962" s="35"/>
      <c r="GUW962" s="34"/>
      <c r="GVD962" s="35"/>
      <c r="GVE962" s="34"/>
      <c r="GVL962" s="35"/>
      <c r="GVM962" s="34"/>
      <c r="GVT962" s="35"/>
      <c r="GVU962" s="34"/>
      <c r="GWB962" s="35"/>
      <c r="GWC962" s="34"/>
      <c r="GWJ962" s="35"/>
      <c r="GWK962" s="34"/>
      <c r="GWR962" s="35"/>
      <c r="GWS962" s="34"/>
      <c r="GWZ962" s="35"/>
      <c r="GXA962" s="34"/>
      <c r="GXH962" s="35"/>
      <c r="GXI962" s="34"/>
      <c r="GXP962" s="35"/>
      <c r="GXQ962" s="34"/>
      <c r="GXX962" s="35"/>
      <c r="GXY962" s="34"/>
      <c r="GYF962" s="35"/>
      <c r="GYG962" s="34"/>
      <c r="GYN962" s="35"/>
      <c r="GYO962" s="34"/>
      <c r="GYV962" s="35"/>
      <c r="GYW962" s="34"/>
      <c r="GZD962" s="35"/>
      <c r="GZE962" s="34"/>
      <c r="GZL962" s="35"/>
      <c r="GZM962" s="34"/>
      <c r="GZT962" s="35"/>
      <c r="GZU962" s="34"/>
      <c r="HAB962" s="35"/>
      <c r="HAC962" s="34"/>
      <c r="HAJ962" s="35"/>
      <c r="HAK962" s="34"/>
      <c r="HAR962" s="35"/>
      <c r="HAS962" s="34"/>
      <c r="HAZ962" s="35"/>
      <c r="HBA962" s="34"/>
      <c r="HBH962" s="35"/>
      <c r="HBI962" s="34"/>
      <c r="HBP962" s="35"/>
      <c r="HBQ962" s="34"/>
      <c r="HBX962" s="35"/>
      <c r="HBY962" s="34"/>
      <c r="HCF962" s="35"/>
      <c r="HCG962" s="34"/>
      <c r="HCN962" s="35"/>
      <c r="HCO962" s="34"/>
      <c r="HCV962" s="35"/>
      <c r="HCW962" s="34"/>
      <c r="HDD962" s="35"/>
      <c r="HDE962" s="34"/>
      <c r="HDL962" s="35"/>
      <c r="HDM962" s="34"/>
      <c r="HDT962" s="35"/>
      <c r="HDU962" s="34"/>
      <c r="HEB962" s="35"/>
      <c r="HEC962" s="34"/>
      <c r="HEJ962" s="35"/>
      <c r="HEK962" s="34"/>
      <c r="HER962" s="35"/>
      <c r="HES962" s="34"/>
      <c r="HEZ962" s="35"/>
      <c r="HFA962" s="34"/>
      <c r="HFH962" s="35"/>
      <c r="HFI962" s="34"/>
      <c r="HFP962" s="35"/>
      <c r="HFQ962" s="34"/>
      <c r="HFX962" s="35"/>
      <c r="HFY962" s="34"/>
      <c r="HGF962" s="35"/>
      <c r="HGG962" s="34"/>
      <c r="HGN962" s="35"/>
      <c r="HGO962" s="34"/>
      <c r="HGV962" s="35"/>
      <c r="HGW962" s="34"/>
      <c r="HHD962" s="35"/>
      <c r="HHE962" s="34"/>
      <c r="HHL962" s="35"/>
      <c r="HHM962" s="34"/>
      <c r="HHT962" s="35"/>
      <c r="HHU962" s="34"/>
      <c r="HIB962" s="35"/>
      <c r="HIC962" s="34"/>
      <c r="HIJ962" s="35"/>
      <c r="HIK962" s="34"/>
      <c r="HIR962" s="35"/>
      <c r="HIS962" s="34"/>
      <c r="HIZ962" s="35"/>
      <c r="HJA962" s="34"/>
      <c r="HJH962" s="35"/>
      <c r="HJI962" s="34"/>
      <c r="HJP962" s="35"/>
      <c r="HJQ962" s="34"/>
      <c r="HJX962" s="35"/>
      <c r="HJY962" s="34"/>
      <c r="HKF962" s="35"/>
      <c r="HKG962" s="34"/>
      <c r="HKN962" s="35"/>
      <c r="HKO962" s="34"/>
      <c r="HKV962" s="35"/>
      <c r="HKW962" s="34"/>
      <c r="HLD962" s="35"/>
      <c r="HLE962" s="34"/>
      <c r="HLL962" s="35"/>
      <c r="HLM962" s="34"/>
      <c r="HLT962" s="35"/>
      <c r="HLU962" s="34"/>
      <c r="HMB962" s="35"/>
      <c r="HMC962" s="34"/>
      <c r="HMJ962" s="35"/>
      <c r="HMK962" s="34"/>
      <c r="HMR962" s="35"/>
      <c r="HMS962" s="34"/>
      <c r="HMZ962" s="35"/>
      <c r="HNA962" s="34"/>
      <c r="HNH962" s="35"/>
      <c r="HNI962" s="34"/>
      <c r="HNP962" s="35"/>
      <c r="HNQ962" s="34"/>
      <c r="HNX962" s="35"/>
      <c r="HNY962" s="34"/>
      <c r="HOF962" s="35"/>
      <c r="HOG962" s="34"/>
      <c r="HON962" s="35"/>
      <c r="HOO962" s="34"/>
      <c r="HOV962" s="35"/>
      <c r="HOW962" s="34"/>
      <c r="HPD962" s="35"/>
      <c r="HPE962" s="34"/>
      <c r="HPL962" s="35"/>
      <c r="HPM962" s="34"/>
      <c r="HPT962" s="35"/>
      <c r="HPU962" s="34"/>
      <c r="HQB962" s="35"/>
      <c r="HQC962" s="34"/>
      <c r="HQJ962" s="35"/>
      <c r="HQK962" s="34"/>
      <c r="HQR962" s="35"/>
      <c r="HQS962" s="34"/>
      <c r="HQZ962" s="35"/>
      <c r="HRA962" s="34"/>
      <c r="HRH962" s="35"/>
      <c r="HRI962" s="34"/>
      <c r="HRP962" s="35"/>
      <c r="HRQ962" s="34"/>
      <c r="HRX962" s="35"/>
      <c r="HRY962" s="34"/>
      <c r="HSF962" s="35"/>
      <c r="HSG962" s="34"/>
      <c r="HSN962" s="35"/>
      <c r="HSO962" s="34"/>
      <c r="HSV962" s="35"/>
      <c r="HSW962" s="34"/>
      <c r="HTD962" s="35"/>
      <c r="HTE962" s="34"/>
      <c r="HTL962" s="35"/>
      <c r="HTM962" s="34"/>
      <c r="HTT962" s="35"/>
      <c r="HTU962" s="34"/>
      <c r="HUB962" s="35"/>
      <c r="HUC962" s="34"/>
      <c r="HUJ962" s="35"/>
      <c r="HUK962" s="34"/>
      <c r="HUR962" s="35"/>
      <c r="HUS962" s="34"/>
      <c r="HUZ962" s="35"/>
      <c r="HVA962" s="34"/>
      <c r="HVH962" s="35"/>
      <c r="HVI962" s="34"/>
      <c r="HVP962" s="35"/>
      <c r="HVQ962" s="34"/>
      <c r="HVX962" s="35"/>
      <c r="HVY962" s="34"/>
      <c r="HWF962" s="35"/>
      <c r="HWG962" s="34"/>
      <c r="HWN962" s="35"/>
      <c r="HWO962" s="34"/>
      <c r="HWV962" s="35"/>
      <c r="HWW962" s="34"/>
      <c r="HXD962" s="35"/>
      <c r="HXE962" s="34"/>
      <c r="HXL962" s="35"/>
      <c r="HXM962" s="34"/>
      <c r="HXT962" s="35"/>
      <c r="HXU962" s="34"/>
      <c r="HYB962" s="35"/>
      <c r="HYC962" s="34"/>
      <c r="HYJ962" s="35"/>
      <c r="HYK962" s="34"/>
      <c r="HYR962" s="35"/>
      <c r="HYS962" s="34"/>
      <c r="HYZ962" s="35"/>
      <c r="HZA962" s="34"/>
      <c r="HZH962" s="35"/>
      <c r="HZI962" s="34"/>
      <c r="HZP962" s="35"/>
      <c r="HZQ962" s="34"/>
      <c r="HZX962" s="35"/>
      <c r="HZY962" s="34"/>
      <c r="IAF962" s="35"/>
      <c r="IAG962" s="34"/>
      <c r="IAN962" s="35"/>
      <c r="IAO962" s="34"/>
      <c r="IAV962" s="35"/>
      <c r="IAW962" s="34"/>
      <c r="IBD962" s="35"/>
      <c r="IBE962" s="34"/>
      <c r="IBL962" s="35"/>
      <c r="IBM962" s="34"/>
      <c r="IBT962" s="35"/>
      <c r="IBU962" s="34"/>
      <c r="ICB962" s="35"/>
      <c r="ICC962" s="34"/>
      <c r="ICJ962" s="35"/>
      <c r="ICK962" s="34"/>
      <c r="ICR962" s="35"/>
      <c r="ICS962" s="34"/>
      <c r="ICZ962" s="35"/>
      <c r="IDA962" s="34"/>
      <c r="IDH962" s="35"/>
      <c r="IDI962" s="34"/>
      <c r="IDP962" s="35"/>
      <c r="IDQ962" s="34"/>
      <c r="IDX962" s="35"/>
      <c r="IDY962" s="34"/>
      <c r="IEF962" s="35"/>
      <c r="IEG962" s="34"/>
      <c r="IEN962" s="35"/>
      <c r="IEO962" s="34"/>
      <c r="IEV962" s="35"/>
      <c r="IEW962" s="34"/>
      <c r="IFD962" s="35"/>
      <c r="IFE962" s="34"/>
      <c r="IFL962" s="35"/>
      <c r="IFM962" s="34"/>
      <c r="IFT962" s="35"/>
      <c r="IFU962" s="34"/>
      <c r="IGB962" s="35"/>
      <c r="IGC962" s="34"/>
      <c r="IGJ962" s="35"/>
      <c r="IGK962" s="34"/>
      <c r="IGR962" s="35"/>
      <c r="IGS962" s="34"/>
      <c r="IGZ962" s="35"/>
      <c r="IHA962" s="34"/>
      <c r="IHH962" s="35"/>
      <c r="IHI962" s="34"/>
      <c r="IHP962" s="35"/>
      <c r="IHQ962" s="34"/>
      <c r="IHX962" s="35"/>
      <c r="IHY962" s="34"/>
      <c r="IIF962" s="35"/>
      <c r="IIG962" s="34"/>
      <c r="IIN962" s="35"/>
      <c r="IIO962" s="34"/>
      <c r="IIV962" s="35"/>
      <c r="IIW962" s="34"/>
      <c r="IJD962" s="35"/>
      <c r="IJE962" s="34"/>
      <c r="IJL962" s="35"/>
      <c r="IJM962" s="34"/>
      <c r="IJT962" s="35"/>
      <c r="IJU962" s="34"/>
      <c r="IKB962" s="35"/>
      <c r="IKC962" s="34"/>
      <c r="IKJ962" s="35"/>
      <c r="IKK962" s="34"/>
      <c r="IKR962" s="35"/>
      <c r="IKS962" s="34"/>
      <c r="IKZ962" s="35"/>
      <c r="ILA962" s="34"/>
      <c r="ILH962" s="35"/>
      <c r="ILI962" s="34"/>
      <c r="ILP962" s="35"/>
      <c r="ILQ962" s="34"/>
      <c r="ILX962" s="35"/>
      <c r="ILY962" s="34"/>
      <c r="IMF962" s="35"/>
      <c r="IMG962" s="34"/>
      <c r="IMN962" s="35"/>
      <c r="IMO962" s="34"/>
      <c r="IMV962" s="35"/>
      <c r="IMW962" s="34"/>
      <c r="IND962" s="35"/>
      <c r="INE962" s="34"/>
      <c r="INL962" s="35"/>
      <c r="INM962" s="34"/>
      <c r="INT962" s="35"/>
      <c r="INU962" s="34"/>
      <c r="IOB962" s="35"/>
      <c r="IOC962" s="34"/>
      <c r="IOJ962" s="35"/>
      <c r="IOK962" s="34"/>
      <c r="IOR962" s="35"/>
      <c r="IOS962" s="34"/>
      <c r="IOZ962" s="35"/>
      <c r="IPA962" s="34"/>
      <c r="IPH962" s="35"/>
      <c r="IPI962" s="34"/>
      <c r="IPP962" s="35"/>
      <c r="IPQ962" s="34"/>
      <c r="IPX962" s="35"/>
      <c r="IPY962" s="34"/>
      <c r="IQF962" s="35"/>
      <c r="IQG962" s="34"/>
      <c r="IQN962" s="35"/>
      <c r="IQO962" s="34"/>
      <c r="IQV962" s="35"/>
      <c r="IQW962" s="34"/>
      <c r="IRD962" s="35"/>
      <c r="IRE962" s="34"/>
      <c r="IRL962" s="35"/>
      <c r="IRM962" s="34"/>
      <c r="IRT962" s="35"/>
      <c r="IRU962" s="34"/>
      <c r="ISB962" s="35"/>
      <c r="ISC962" s="34"/>
      <c r="ISJ962" s="35"/>
      <c r="ISK962" s="34"/>
      <c r="ISR962" s="35"/>
      <c r="ISS962" s="34"/>
      <c r="ISZ962" s="35"/>
      <c r="ITA962" s="34"/>
      <c r="ITH962" s="35"/>
      <c r="ITI962" s="34"/>
      <c r="ITP962" s="35"/>
      <c r="ITQ962" s="34"/>
      <c r="ITX962" s="35"/>
      <c r="ITY962" s="34"/>
      <c r="IUF962" s="35"/>
      <c r="IUG962" s="34"/>
      <c r="IUN962" s="35"/>
      <c r="IUO962" s="34"/>
      <c r="IUV962" s="35"/>
      <c r="IUW962" s="34"/>
      <c r="IVD962" s="35"/>
      <c r="IVE962" s="34"/>
      <c r="IVL962" s="35"/>
      <c r="IVM962" s="34"/>
      <c r="IVT962" s="35"/>
      <c r="IVU962" s="34"/>
      <c r="IWB962" s="35"/>
      <c r="IWC962" s="34"/>
      <c r="IWJ962" s="35"/>
      <c r="IWK962" s="34"/>
      <c r="IWR962" s="35"/>
      <c r="IWS962" s="34"/>
      <c r="IWZ962" s="35"/>
      <c r="IXA962" s="34"/>
      <c r="IXH962" s="35"/>
      <c r="IXI962" s="34"/>
      <c r="IXP962" s="35"/>
      <c r="IXQ962" s="34"/>
      <c r="IXX962" s="35"/>
      <c r="IXY962" s="34"/>
      <c r="IYF962" s="35"/>
      <c r="IYG962" s="34"/>
      <c r="IYN962" s="35"/>
      <c r="IYO962" s="34"/>
      <c r="IYV962" s="35"/>
      <c r="IYW962" s="34"/>
      <c r="IZD962" s="35"/>
      <c r="IZE962" s="34"/>
      <c r="IZL962" s="35"/>
      <c r="IZM962" s="34"/>
      <c r="IZT962" s="35"/>
      <c r="IZU962" s="34"/>
      <c r="JAB962" s="35"/>
      <c r="JAC962" s="34"/>
      <c r="JAJ962" s="35"/>
      <c r="JAK962" s="34"/>
      <c r="JAR962" s="35"/>
      <c r="JAS962" s="34"/>
      <c r="JAZ962" s="35"/>
      <c r="JBA962" s="34"/>
      <c r="JBH962" s="35"/>
      <c r="JBI962" s="34"/>
      <c r="JBP962" s="35"/>
      <c r="JBQ962" s="34"/>
      <c r="JBX962" s="35"/>
      <c r="JBY962" s="34"/>
      <c r="JCF962" s="35"/>
      <c r="JCG962" s="34"/>
      <c r="JCN962" s="35"/>
      <c r="JCO962" s="34"/>
      <c r="JCV962" s="35"/>
      <c r="JCW962" s="34"/>
      <c r="JDD962" s="35"/>
      <c r="JDE962" s="34"/>
      <c r="JDL962" s="35"/>
      <c r="JDM962" s="34"/>
      <c r="JDT962" s="35"/>
      <c r="JDU962" s="34"/>
      <c r="JEB962" s="35"/>
      <c r="JEC962" s="34"/>
      <c r="JEJ962" s="35"/>
      <c r="JEK962" s="34"/>
      <c r="JER962" s="35"/>
      <c r="JES962" s="34"/>
      <c r="JEZ962" s="35"/>
      <c r="JFA962" s="34"/>
      <c r="JFH962" s="35"/>
      <c r="JFI962" s="34"/>
      <c r="JFP962" s="35"/>
      <c r="JFQ962" s="34"/>
      <c r="JFX962" s="35"/>
      <c r="JFY962" s="34"/>
      <c r="JGF962" s="35"/>
      <c r="JGG962" s="34"/>
      <c r="JGN962" s="35"/>
      <c r="JGO962" s="34"/>
      <c r="JGV962" s="35"/>
      <c r="JGW962" s="34"/>
      <c r="JHD962" s="35"/>
      <c r="JHE962" s="34"/>
      <c r="JHL962" s="35"/>
      <c r="JHM962" s="34"/>
      <c r="JHT962" s="35"/>
      <c r="JHU962" s="34"/>
      <c r="JIB962" s="35"/>
      <c r="JIC962" s="34"/>
      <c r="JIJ962" s="35"/>
      <c r="JIK962" s="34"/>
      <c r="JIR962" s="35"/>
      <c r="JIS962" s="34"/>
      <c r="JIZ962" s="35"/>
      <c r="JJA962" s="34"/>
      <c r="JJH962" s="35"/>
      <c r="JJI962" s="34"/>
      <c r="JJP962" s="35"/>
      <c r="JJQ962" s="34"/>
      <c r="JJX962" s="35"/>
      <c r="JJY962" s="34"/>
      <c r="JKF962" s="35"/>
      <c r="JKG962" s="34"/>
      <c r="JKN962" s="35"/>
      <c r="JKO962" s="34"/>
      <c r="JKV962" s="35"/>
      <c r="JKW962" s="34"/>
      <c r="JLD962" s="35"/>
      <c r="JLE962" s="34"/>
      <c r="JLL962" s="35"/>
      <c r="JLM962" s="34"/>
      <c r="JLT962" s="35"/>
      <c r="JLU962" s="34"/>
      <c r="JMB962" s="35"/>
      <c r="JMC962" s="34"/>
      <c r="JMJ962" s="35"/>
      <c r="JMK962" s="34"/>
      <c r="JMR962" s="35"/>
      <c r="JMS962" s="34"/>
      <c r="JMZ962" s="35"/>
      <c r="JNA962" s="34"/>
      <c r="JNH962" s="35"/>
      <c r="JNI962" s="34"/>
      <c r="JNP962" s="35"/>
      <c r="JNQ962" s="34"/>
      <c r="JNX962" s="35"/>
      <c r="JNY962" s="34"/>
      <c r="JOF962" s="35"/>
      <c r="JOG962" s="34"/>
      <c r="JON962" s="35"/>
      <c r="JOO962" s="34"/>
      <c r="JOV962" s="35"/>
      <c r="JOW962" s="34"/>
      <c r="JPD962" s="35"/>
      <c r="JPE962" s="34"/>
      <c r="JPL962" s="35"/>
      <c r="JPM962" s="34"/>
      <c r="JPT962" s="35"/>
      <c r="JPU962" s="34"/>
      <c r="JQB962" s="35"/>
      <c r="JQC962" s="34"/>
      <c r="JQJ962" s="35"/>
      <c r="JQK962" s="34"/>
      <c r="JQR962" s="35"/>
      <c r="JQS962" s="34"/>
      <c r="JQZ962" s="35"/>
      <c r="JRA962" s="34"/>
      <c r="JRH962" s="35"/>
      <c r="JRI962" s="34"/>
      <c r="JRP962" s="35"/>
      <c r="JRQ962" s="34"/>
      <c r="JRX962" s="35"/>
      <c r="JRY962" s="34"/>
      <c r="JSF962" s="35"/>
      <c r="JSG962" s="34"/>
      <c r="JSN962" s="35"/>
      <c r="JSO962" s="34"/>
      <c r="JSV962" s="35"/>
      <c r="JSW962" s="34"/>
      <c r="JTD962" s="35"/>
      <c r="JTE962" s="34"/>
      <c r="JTL962" s="35"/>
      <c r="JTM962" s="34"/>
      <c r="JTT962" s="35"/>
      <c r="JTU962" s="34"/>
      <c r="JUB962" s="35"/>
      <c r="JUC962" s="34"/>
      <c r="JUJ962" s="35"/>
      <c r="JUK962" s="34"/>
      <c r="JUR962" s="35"/>
      <c r="JUS962" s="34"/>
      <c r="JUZ962" s="35"/>
      <c r="JVA962" s="34"/>
      <c r="JVH962" s="35"/>
      <c r="JVI962" s="34"/>
      <c r="JVP962" s="35"/>
      <c r="JVQ962" s="34"/>
      <c r="JVX962" s="35"/>
      <c r="JVY962" s="34"/>
      <c r="JWF962" s="35"/>
      <c r="JWG962" s="34"/>
      <c r="JWN962" s="35"/>
      <c r="JWO962" s="34"/>
      <c r="JWV962" s="35"/>
      <c r="JWW962" s="34"/>
      <c r="JXD962" s="35"/>
      <c r="JXE962" s="34"/>
      <c r="JXL962" s="35"/>
      <c r="JXM962" s="34"/>
      <c r="JXT962" s="35"/>
      <c r="JXU962" s="34"/>
      <c r="JYB962" s="35"/>
      <c r="JYC962" s="34"/>
      <c r="JYJ962" s="35"/>
      <c r="JYK962" s="34"/>
      <c r="JYR962" s="35"/>
      <c r="JYS962" s="34"/>
      <c r="JYZ962" s="35"/>
      <c r="JZA962" s="34"/>
      <c r="JZH962" s="35"/>
      <c r="JZI962" s="34"/>
      <c r="JZP962" s="35"/>
      <c r="JZQ962" s="34"/>
      <c r="JZX962" s="35"/>
      <c r="JZY962" s="34"/>
      <c r="KAF962" s="35"/>
      <c r="KAG962" s="34"/>
      <c r="KAN962" s="35"/>
      <c r="KAO962" s="34"/>
      <c r="KAV962" s="35"/>
      <c r="KAW962" s="34"/>
      <c r="KBD962" s="35"/>
      <c r="KBE962" s="34"/>
      <c r="KBL962" s="35"/>
      <c r="KBM962" s="34"/>
      <c r="KBT962" s="35"/>
      <c r="KBU962" s="34"/>
      <c r="KCB962" s="35"/>
      <c r="KCC962" s="34"/>
      <c r="KCJ962" s="35"/>
      <c r="KCK962" s="34"/>
      <c r="KCR962" s="35"/>
      <c r="KCS962" s="34"/>
      <c r="KCZ962" s="35"/>
      <c r="KDA962" s="34"/>
      <c r="KDH962" s="35"/>
      <c r="KDI962" s="34"/>
      <c r="KDP962" s="35"/>
      <c r="KDQ962" s="34"/>
      <c r="KDX962" s="35"/>
      <c r="KDY962" s="34"/>
      <c r="KEF962" s="35"/>
      <c r="KEG962" s="34"/>
      <c r="KEN962" s="35"/>
      <c r="KEO962" s="34"/>
      <c r="KEV962" s="35"/>
      <c r="KEW962" s="34"/>
      <c r="KFD962" s="35"/>
      <c r="KFE962" s="34"/>
      <c r="KFL962" s="35"/>
      <c r="KFM962" s="34"/>
      <c r="KFT962" s="35"/>
      <c r="KFU962" s="34"/>
      <c r="KGB962" s="35"/>
      <c r="KGC962" s="34"/>
      <c r="KGJ962" s="35"/>
      <c r="KGK962" s="34"/>
      <c r="KGR962" s="35"/>
      <c r="KGS962" s="34"/>
      <c r="KGZ962" s="35"/>
      <c r="KHA962" s="34"/>
      <c r="KHH962" s="35"/>
      <c r="KHI962" s="34"/>
      <c r="KHP962" s="35"/>
      <c r="KHQ962" s="34"/>
      <c r="KHX962" s="35"/>
      <c r="KHY962" s="34"/>
      <c r="KIF962" s="35"/>
      <c r="KIG962" s="34"/>
      <c r="KIN962" s="35"/>
      <c r="KIO962" s="34"/>
      <c r="KIV962" s="35"/>
      <c r="KIW962" s="34"/>
      <c r="KJD962" s="35"/>
      <c r="KJE962" s="34"/>
      <c r="KJL962" s="35"/>
      <c r="KJM962" s="34"/>
      <c r="KJT962" s="35"/>
      <c r="KJU962" s="34"/>
      <c r="KKB962" s="35"/>
      <c r="KKC962" s="34"/>
      <c r="KKJ962" s="35"/>
      <c r="KKK962" s="34"/>
      <c r="KKR962" s="35"/>
      <c r="KKS962" s="34"/>
      <c r="KKZ962" s="35"/>
      <c r="KLA962" s="34"/>
      <c r="KLH962" s="35"/>
      <c r="KLI962" s="34"/>
      <c r="KLP962" s="35"/>
      <c r="KLQ962" s="34"/>
      <c r="KLX962" s="35"/>
      <c r="KLY962" s="34"/>
      <c r="KMF962" s="35"/>
      <c r="KMG962" s="34"/>
      <c r="KMN962" s="35"/>
      <c r="KMO962" s="34"/>
      <c r="KMV962" s="35"/>
      <c r="KMW962" s="34"/>
      <c r="KND962" s="35"/>
      <c r="KNE962" s="34"/>
      <c r="KNL962" s="35"/>
      <c r="KNM962" s="34"/>
      <c r="KNT962" s="35"/>
      <c r="KNU962" s="34"/>
      <c r="KOB962" s="35"/>
      <c r="KOC962" s="34"/>
      <c r="KOJ962" s="35"/>
      <c r="KOK962" s="34"/>
      <c r="KOR962" s="35"/>
      <c r="KOS962" s="34"/>
      <c r="KOZ962" s="35"/>
      <c r="KPA962" s="34"/>
      <c r="KPH962" s="35"/>
      <c r="KPI962" s="34"/>
      <c r="KPP962" s="35"/>
      <c r="KPQ962" s="34"/>
      <c r="KPX962" s="35"/>
      <c r="KPY962" s="34"/>
      <c r="KQF962" s="35"/>
      <c r="KQG962" s="34"/>
      <c r="KQN962" s="35"/>
      <c r="KQO962" s="34"/>
      <c r="KQV962" s="35"/>
      <c r="KQW962" s="34"/>
      <c r="KRD962" s="35"/>
      <c r="KRE962" s="34"/>
      <c r="KRL962" s="35"/>
      <c r="KRM962" s="34"/>
      <c r="KRT962" s="35"/>
      <c r="KRU962" s="34"/>
      <c r="KSB962" s="35"/>
      <c r="KSC962" s="34"/>
      <c r="KSJ962" s="35"/>
      <c r="KSK962" s="34"/>
      <c r="KSR962" s="35"/>
      <c r="KSS962" s="34"/>
      <c r="KSZ962" s="35"/>
      <c r="KTA962" s="34"/>
      <c r="KTH962" s="35"/>
      <c r="KTI962" s="34"/>
      <c r="KTP962" s="35"/>
      <c r="KTQ962" s="34"/>
      <c r="KTX962" s="35"/>
      <c r="KTY962" s="34"/>
      <c r="KUF962" s="35"/>
      <c r="KUG962" s="34"/>
      <c r="KUN962" s="35"/>
      <c r="KUO962" s="34"/>
      <c r="KUV962" s="35"/>
      <c r="KUW962" s="34"/>
      <c r="KVD962" s="35"/>
      <c r="KVE962" s="34"/>
      <c r="KVL962" s="35"/>
      <c r="KVM962" s="34"/>
      <c r="KVT962" s="35"/>
      <c r="KVU962" s="34"/>
      <c r="KWB962" s="35"/>
      <c r="KWC962" s="34"/>
      <c r="KWJ962" s="35"/>
      <c r="KWK962" s="34"/>
      <c r="KWR962" s="35"/>
      <c r="KWS962" s="34"/>
      <c r="KWZ962" s="35"/>
      <c r="KXA962" s="34"/>
      <c r="KXH962" s="35"/>
      <c r="KXI962" s="34"/>
      <c r="KXP962" s="35"/>
      <c r="KXQ962" s="34"/>
      <c r="KXX962" s="35"/>
      <c r="KXY962" s="34"/>
      <c r="KYF962" s="35"/>
      <c r="KYG962" s="34"/>
      <c r="KYN962" s="35"/>
      <c r="KYO962" s="34"/>
      <c r="KYV962" s="35"/>
      <c r="KYW962" s="34"/>
      <c r="KZD962" s="35"/>
      <c r="KZE962" s="34"/>
      <c r="KZL962" s="35"/>
      <c r="KZM962" s="34"/>
      <c r="KZT962" s="35"/>
      <c r="KZU962" s="34"/>
      <c r="LAB962" s="35"/>
      <c r="LAC962" s="34"/>
      <c r="LAJ962" s="35"/>
      <c r="LAK962" s="34"/>
      <c r="LAR962" s="35"/>
      <c r="LAS962" s="34"/>
      <c r="LAZ962" s="35"/>
      <c r="LBA962" s="34"/>
      <c r="LBH962" s="35"/>
      <c r="LBI962" s="34"/>
      <c r="LBP962" s="35"/>
      <c r="LBQ962" s="34"/>
      <c r="LBX962" s="35"/>
      <c r="LBY962" s="34"/>
      <c r="LCF962" s="35"/>
      <c r="LCG962" s="34"/>
      <c r="LCN962" s="35"/>
      <c r="LCO962" s="34"/>
      <c r="LCV962" s="35"/>
      <c r="LCW962" s="34"/>
      <c r="LDD962" s="35"/>
      <c r="LDE962" s="34"/>
      <c r="LDL962" s="35"/>
      <c r="LDM962" s="34"/>
      <c r="LDT962" s="35"/>
      <c r="LDU962" s="34"/>
      <c r="LEB962" s="35"/>
      <c r="LEC962" s="34"/>
      <c r="LEJ962" s="35"/>
      <c r="LEK962" s="34"/>
      <c r="LER962" s="35"/>
      <c r="LES962" s="34"/>
      <c r="LEZ962" s="35"/>
      <c r="LFA962" s="34"/>
      <c r="LFH962" s="35"/>
      <c r="LFI962" s="34"/>
      <c r="LFP962" s="35"/>
      <c r="LFQ962" s="34"/>
      <c r="LFX962" s="35"/>
      <c r="LFY962" s="34"/>
      <c r="LGF962" s="35"/>
      <c r="LGG962" s="34"/>
      <c r="LGN962" s="35"/>
      <c r="LGO962" s="34"/>
      <c r="LGV962" s="35"/>
      <c r="LGW962" s="34"/>
      <c r="LHD962" s="35"/>
      <c r="LHE962" s="34"/>
      <c r="LHL962" s="35"/>
      <c r="LHM962" s="34"/>
      <c r="LHT962" s="35"/>
      <c r="LHU962" s="34"/>
      <c r="LIB962" s="35"/>
      <c r="LIC962" s="34"/>
      <c r="LIJ962" s="35"/>
      <c r="LIK962" s="34"/>
      <c r="LIR962" s="35"/>
      <c r="LIS962" s="34"/>
      <c r="LIZ962" s="35"/>
      <c r="LJA962" s="34"/>
      <c r="LJH962" s="35"/>
      <c r="LJI962" s="34"/>
      <c r="LJP962" s="35"/>
      <c r="LJQ962" s="34"/>
      <c r="LJX962" s="35"/>
      <c r="LJY962" s="34"/>
      <c r="LKF962" s="35"/>
      <c r="LKG962" s="34"/>
      <c r="LKN962" s="35"/>
      <c r="LKO962" s="34"/>
      <c r="LKV962" s="35"/>
      <c r="LKW962" s="34"/>
      <c r="LLD962" s="35"/>
      <c r="LLE962" s="34"/>
      <c r="LLL962" s="35"/>
      <c r="LLM962" s="34"/>
      <c r="LLT962" s="35"/>
      <c r="LLU962" s="34"/>
      <c r="LMB962" s="35"/>
      <c r="LMC962" s="34"/>
      <c r="LMJ962" s="35"/>
      <c r="LMK962" s="34"/>
      <c r="LMR962" s="35"/>
      <c r="LMS962" s="34"/>
      <c r="LMZ962" s="35"/>
      <c r="LNA962" s="34"/>
      <c r="LNH962" s="35"/>
      <c r="LNI962" s="34"/>
      <c r="LNP962" s="35"/>
      <c r="LNQ962" s="34"/>
      <c r="LNX962" s="35"/>
      <c r="LNY962" s="34"/>
      <c r="LOF962" s="35"/>
      <c r="LOG962" s="34"/>
      <c r="LON962" s="35"/>
      <c r="LOO962" s="34"/>
      <c r="LOV962" s="35"/>
      <c r="LOW962" s="34"/>
      <c r="LPD962" s="35"/>
      <c r="LPE962" s="34"/>
      <c r="LPL962" s="35"/>
      <c r="LPM962" s="34"/>
      <c r="LPT962" s="35"/>
      <c r="LPU962" s="34"/>
      <c r="LQB962" s="35"/>
      <c r="LQC962" s="34"/>
      <c r="LQJ962" s="35"/>
      <c r="LQK962" s="34"/>
      <c r="LQR962" s="35"/>
      <c r="LQS962" s="34"/>
      <c r="LQZ962" s="35"/>
      <c r="LRA962" s="34"/>
      <c r="LRH962" s="35"/>
      <c r="LRI962" s="34"/>
      <c r="LRP962" s="35"/>
      <c r="LRQ962" s="34"/>
      <c r="LRX962" s="35"/>
      <c r="LRY962" s="34"/>
      <c r="LSF962" s="35"/>
      <c r="LSG962" s="34"/>
      <c r="LSN962" s="35"/>
      <c r="LSO962" s="34"/>
      <c r="LSV962" s="35"/>
      <c r="LSW962" s="34"/>
      <c r="LTD962" s="35"/>
      <c r="LTE962" s="34"/>
      <c r="LTL962" s="35"/>
      <c r="LTM962" s="34"/>
      <c r="LTT962" s="35"/>
      <c r="LTU962" s="34"/>
      <c r="LUB962" s="35"/>
      <c r="LUC962" s="34"/>
      <c r="LUJ962" s="35"/>
      <c r="LUK962" s="34"/>
      <c r="LUR962" s="35"/>
      <c r="LUS962" s="34"/>
      <c r="LUZ962" s="35"/>
      <c r="LVA962" s="34"/>
      <c r="LVH962" s="35"/>
      <c r="LVI962" s="34"/>
      <c r="LVP962" s="35"/>
      <c r="LVQ962" s="34"/>
      <c r="LVX962" s="35"/>
      <c r="LVY962" s="34"/>
      <c r="LWF962" s="35"/>
      <c r="LWG962" s="34"/>
      <c r="LWN962" s="35"/>
      <c r="LWO962" s="34"/>
      <c r="LWV962" s="35"/>
      <c r="LWW962" s="34"/>
      <c r="LXD962" s="35"/>
      <c r="LXE962" s="34"/>
      <c r="LXL962" s="35"/>
      <c r="LXM962" s="34"/>
      <c r="LXT962" s="35"/>
      <c r="LXU962" s="34"/>
      <c r="LYB962" s="35"/>
      <c r="LYC962" s="34"/>
      <c r="LYJ962" s="35"/>
      <c r="LYK962" s="34"/>
      <c r="LYR962" s="35"/>
      <c r="LYS962" s="34"/>
      <c r="LYZ962" s="35"/>
      <c r="LZA962" s="34"/>
      <c r="LZH962" s="35"/>
      <c r="LZI962" s="34"/>
      <c r="LZP962" s="35"/>
      <c r="LZQ962" s="34"/>
      <c r="LZX962" s="35"/>
      <c r="LZY962" s="34"/>
      <c r="MAF962" s="35"/>
      <c r="MAG962" s="34"/>
      <c r="MAN962" s="35"/>
      <c r="MAO962" s="34"/>
      <c r="MAV962" s="35"/>
      <c r="MAW962" s="34"/>
      <c r="MBD962" s="35"/>
      <c r="MBE962" s="34"/>
      <c r="MBL962" s="35"/>
      <c r="MBM962" s="34"/>
      <c r="MBT962" s="35"/>
      <c r="MBU962" s="34"/>
      <c r="MCB962" s="35"/>
      <c r="MCC962" s="34"/>
      <c r="MCJ962" s="35"/>
      <c r="MCK962" s="34"/>
      <c r="MCR962" s="35"/>
      <c r="MCS962" s="34"/>
      <c r="MCZ962" s="35"/>
      <c r="MDA962" s="34"/>
      <c r="MDH962" s="35"/>
      <c r="MDI962" s="34"/>
      <c r="MDP962" s="35"/>
      <c r="MDQ962" s="34"/>
      <c r="MDX962" s="35"/>
      <c r="MDY962" s="34"/>
      <c r="MEF962" s="35"/>
      <c r="MEG962" s="34"/>
      <c r="MEN962" s="35"/>
      <c r="MEO962" s="34"/>
      <c r="MEV962" s="35"/>
      <c r="MEW962" s="34"/>
      <c r="MFD962" s="35"/>
      <c r="MFE962" s="34"/>
      <c r="MFL962" s="35"/>
      <c r="MFM962" s="34"/>
      <c r="MFT962" s="35"/>
      <c r="MFU962" s="34"/>
      <c r="MGB962" s="35"/>
      <c r="MGC962" s="34"/>
      <c r="MGJ962" s="35"/>
      <c r="MGK962" s="34"/>
      <c r="MGR962" s="35"/>
      <c r="MGS962" s="34"/>
      <c r="MGZ962" s="35"/>
      <c r="MHA962" s="34"/>
      <c r="MHH962" s="35"/>
      <c r="MHI962" s="34"/>
      <c r="MHP962" s="35"/>
      <c r="MHQ962" s="34"/>
      <c r="MHX962" s="35"/>
      <c r="MHY962" s="34"/>
      <c r="MIF962" s="35"/>
      <c r="MIG962" s="34"/>
      <c r="MIN962" s="35"/>
      <c r="MIO962" s="34"/>
      <c r="MIV962" s="35"/>
      <c r="MIW962" s="34"/>
      <c r="MJD962" s="35"/>
      <c r="MJE962" s="34"/>
      <c r="MJL962" s="35"/>
      <c r="MJM962" s="34"/>
      <c r="MJT962" s="35"/>
      <c r="MJU962" s="34"/>
      <c r="MKB962" s="35"/>
      <c r="MKC962" s="34"/>
      <c r="MKJ962" s="35"/>
      <c r="MKK962" s="34"/>
      <c r="MKR962" s="35"/>
      <c r="MKS962" s="34"/>
      <c r="MKZ962" s="35"/>
      <c r="MLA962" s="34"/>
      <c r="MLH962" s="35"/>
      <c r="MLI962" s="34"/>
      <c r="MLP962" s="35"/>
      <c r="MLQ962" s="34"/>
      <c r="MLX962" s="35"/>
      <c r="MLY962" s="34"/>
      <c r="MMF962" s="35"/>
      <c r="MMG962" s="34"/>
      <c r="MMN962" s="35"/>
      <c r="MMO962" s="34"/>
      <c r="MMV962" s="35"/>
      <c r="MMW962" s="34"/>
      <c r="MND962" s="35"/>
      <c r="MNE962" s="34"/>
      <c r="MNL962" s="35"/>
      <c r="MNM962" s="34"/>
      <c r="MNT962" s="35"/>
      <c r="MNU962" s="34"/>
      <c r="MOB962" s="35"/>
      <c r="MOC962" s="34"/>
      <c r="MOJ962" s="35"/>
      <c r="MOK962" s="34"/>
      <c r="MOR962" s="35"/>
      <c r="MOS962" s="34"/>
      <c r="MOZ962" s="35"/>
      <c r="MPA962" s="34"/>
      <c r="MPH962" s="35"/>
      <c r="MPI962" s="34"/>
      <c r="MPP962" s="35"/>
      <c r="MPQ962" s="34"/>
      <c r="MPX962" s="35"/>
      <c r="MPY962" s="34"/>
      <c r="MQF962" s="35"/>
      <c r="MQG962" s="34"/>
      <c r="MQN962" s="35"/>
      <c r="MQO962" s="34"/>
      <c r="MQV962" s="35"/>
      <c r="MQW962" s="34"/>
      <c r="MRD962" s="35"/>
      <c r="MRE962" s="34"/>
      <c r="MRL962" s="35"/>
      <c r="MRM962" s="34"/>
      <c r="MRT962" s="35"/>
      <c r="MRU962" s="34"/>
      <c r="MSB962" s="35"/>
      <c r="MSC962" s="34"/>
      <c r="MSJ962" s="35"/>
      <c r="MSK962" s="34"/>
      <c r="MSR962" s="35"/>
      <c r="MSS962" s="34"/>
      <c r="MSZ962" s="35"/>
      <c r="MTA962" s="34"/>
      <c r="MTH962" s="35"/>
      <c r="MTI962" s="34"/>
      <c r="MTP962" s="35"/>
      <c r="MTQ962" s="34"/>
      <c r="MTX962" s="35"/>
      <c r="MTY962" s="34"/>
      <c r="MUF962" s="35"/>
      <c r="MUG962" s="34"/>
      <c r="MUN962" s="35"/>
      <c r="MUO962" s="34"/>
      <c r="MUV962" s="35"/>
      <c r="MUW962" s="34"/>
      <c r="MVD962" s="35"/>
      <c r="MVE962" s="34"/>
      <c r="MVL962" s="35"/>
      <c r="MVM962" s="34"/>
      <c r="MVT962" s="35"/>
      <c r="MVU962" s="34"/>
      <c r="MWB962" s="35"/>
      <c r="MWC962" s="34"/>
      <c r="MWJ962" s="35"/>
      <c r="MWK962" s="34"/>
      <c r="MWR962" s="35"/>
      <c r="MWS962" s="34"/>
      <c r="MWZ962" s="35"/>
      <c r="MXA962" s="34"/>
      <c r="MXH962" s="35"/>
      <c r="MXI962" s="34"/>
      <c r="MXP962" s="35"/>
      <c r="MXQ962" s="34"/>
      <c r="MXX962" s="35"/>
      <c r="MXY962" s="34"/>
      <c r="MYF962" s="35"/>
      <c r="MYG962" s="34"/>
      <c r="MYN962" s="35"/>
      <c r="MYO962" s="34"/>
      <c r="MYV962" s="35"/>
      <c r="MYW962" s="34"/>
      <c r="MZD962" s="35"/>
      <c r="MZE962" s="34"/>
      <c r="MZL962" s="35"/>
      <c r="MZM962" s="34"/>
      <c r="MZT962" s="35"/>
      <c r="MZU962" s="34"/>
      <c r="NAB962" s="35"/>
      <c r="NAC962" s="34"/>
      <c r="NAJ962" s="35"/>
      <c r="NAK962" s="34"/>
      <c r="NAR962" s="35"/>
      <c r="NAS962" s="34"/>
      <c r="NAZ962" s="35"/>
      <c r="NBA962" s="34"/>
      <c r="NBH962" s="35"/>
      <c r="NBI962" s="34"/>
      <c r="NBP962" s="35"/>
      <c r="NBQ962" s="34"/>
      <c r="NBX962" s="35"/>
      <c r="NBY962" s="34"/>
      <c r="NCF962" s="35"/>
      <c r="NCG962" s="34"/>
      <c r="NCN962" s="35"/>
      <c r="NCO962" s="34"/>
      <c r="NCV962" s="35"/>
      <c r="NCW962" s="34"/>
      <c r="NDD962" s="35"/>
      <c r="NDE962" s="34"/>
      <c r="NDL962" s="35"/>
      <c r="NDM962" s="34"/>
      <c r="NDT962" s="35"/>
      <c r="NDU962" s="34"/>
      <c r="NEB962" s="35"/>
      <c r="NEC962" s="34"/>
      <c r="NEJ962" s="35"/>
      <c r="NEK962" s="34"/>
      <c r="NER962" s="35"/>
      <c r="NES962" s="34"/>
      <c r="NEZ962" s="35"/>
      <c r="NFA962" s="34"/>
      <c r="NFH962" s="35"/>
      <c r="NFI962" s="34"/>
      <c r="NFP962" s="35"/>
      <c r="NFQ962" s="34"/>
      <c r="NFX962" s="35"/>
      <c r="NFY962" s="34"/>
      <c r="NGF962" s="35"/>
      <c r="NGG962" s="34"/>
      <c r="NGN962" s="35"/>
      <c r="NGO962" s="34"/>
      <c r="NGV962" s="35"/>
      <c r="NGW962" s="34"/>
      <c r="NHD962" s="35"/>
      <c r="NHE962" s="34"/>
      <c r="NHL962" s="35"/>
      <c r="NHM962" s="34"/>
      <c r="NHT962" s="35"/>
      <c r="NHU962" s="34"/>
      <c r="NIB962" s="35"/>
      <c r="NIC962" s="34"/>
      <c r="NIJ962" s="35"/>
      <c r="NIK962" s="34"/>
      <c r="NIR962" s="35"/>
      <c r="NIS962" s="34"/>
      <c r="NIZ962" s="35"/>
      <c r="NJA962" s="34"/>
      <c r="NJH962" s="35"/>
      <c r="NJI962" s="34"/>
      <c r="NJP962" s="35"/>
      <c r="NJQ962" s="34"/>
      <c r="NJX962" s="35"/>
      <c r="NJY962" s="34"/>
      <c r="NKF962" s="35"/>
      <c r="NKG962" s="34"/>
      <c r="NKN962" s="35"/>
      <c r="NKO962" s="34"/>
      <c r="NKV962" s="35"/>
      <c r="NKW962" s="34"/>
      <c r="NLD962" s="35"/>
      <c r="NLE962" s="34"/>
      <c r="NLL962" s="35"/>
      <c r="NLM962" s="34"/>
      <c r="NLT962" s="35"/>
      <c r="NLU962" s="34"/>
      <c r="NMB962" s="35"/>
      <c r="NMC962" s="34"/>
      <c r="NMJ962" s="35"/>
      <c r="NMK962" s="34"/>
      <c r="NMR962" s="35"/>
      <c r="NMS962" s="34"/>
      <c r="NMZ962" s="35"/>
      <c r="NNA962" s="34"/>
      <c r="NNH962" s="35"/>
      <c r="NNI962" s="34"/>
      <c r="NNP962" s="35"/>
      <c r="NNQ962" s="34"/>
      <c r="NNX962" s="35"/>
      <c r="NNY962" s="34"/>
      <c r="NOF962" s="35"/>
      <c r="NOG962" s="34"/>
      <c r="NON962" s="35"/>
      <c r="NOO962" s="34"/>
      <c r="NOV962" s="35"/>
      <c r="NOW962" s="34"/>
      <c r="NPD962" s="35"/>
      <c r="NPE962" s="34"/>
      <c r="NPL962" s="35"/>
      <c r="NPM962" s="34"/>
      <c r="NPT962" s="35"/>
      <c r="NPU962" s="34"/>
      <c r="NQB962" s="35"/>
      <c r="NQC962" s="34"/>
      <c r="NQJ962" s="35"/>
      <c r="NQK962" s="34"/>
      <c r="NQR962" s="35"/>
      <c r="NQS962" s="34"/>
      <c r="NQZ962" s="35"/>
      <c r="NRA962" s="34"/>
      <c r="NRH962" s="35"/>
      <c r="NRI962" s="34"/>
      <c r="NRP962" s="35"/>
      <c r="NRQ962" s="34"/>
      <c r="NRX962" s="35"/>
      <c r="NRY962" s="34"/>
      <c r="NSF962" s="35"/>
      <c r="NSG962" s="34"/>
      <c r="NSN962" s="35"/>
      <c r="NSO962" s="34"/>
      <c r="NSV962" s="35"/>
      <c r="NSW962" s="34"/>
      <c r="NTD962" s="35"/>
      <c r="NTE962" s="34"/>
      <c r="NTL962" s="35"/>
      <c r="NTM962" s="34"/>
      <c r="NTT962" s="35"/>
      <c r="NTU962" s="34"/>
      <c r="NUB962" s="35"/>
      <c r="NUC962" s="34"/>
      <c r="NUJ962" s="35"/>
      <c r="NUK962" s="34"/>
      <c r="NUR962" s="35"/>
      <c r="NUS962" s="34"/>
      <c r="NUZ962" s="35"/>
      <c r="NVA962" s="34"/>
      <c r="NVH962" s="35"/>
      <c r="NVI962" s="34"/>
      <c r="NVP962" s="35"/>
      <c r="NVQ962" s="34"/>
      <c r="NVX962" s="35"/>
      <c r="NVY962" s="34"/>
      <c r="NWF962" s="35"/>
      <c r="NWG962" s="34"/>
      <c r="NWN962" s="35"/>
      <c r="NWO962" s="34"/>
      <c r="NWV962" s="35"/>
      <c r="NWW962" s="34"/>
      <c r="NXD962" s="35"/>
      <c r="NXE962" s="34"/>
      <c r="NXL962" s="35"/>
      <c r="NXM962" s="34"/>
      <c r="NXT962" s="35"/>
      <c r="NXU962" s="34"/>
      <c r="NYB962" s="35"/>
      <c r="NYC962" s="34"/>
      <c r="NYJ962" s="35"/>
      <c r="NYK962" s="34"/>
      <c r="NYR962" s="35"/>
      <c r="NYS962" s="34"/>
      <c r="NYZ962" s="35"/>
      <c r="NZA962" s="34"/>
      <c r="NZH962" s="35"/>
      <c r="NZI962" s="34"/>
      <c r="NZP962" s="35"/>
      <c r="NZQ962" s="34"/>
      <c r="NZX962" s="35"/>
      <c r="NZY962" s="34"/>
      <c r="OAF962" s="35"/>
      <c r="OAG962" s="34"/>
      <c r="OAN962" s="35"/>
      <c r="OAO962" s="34"/>
      <c r="OAV962" s="35"/>
      <c r="OAW962" s="34"/>
      <c r="OBD962" s="35"/>
      <c r="OBE962" s="34"/>
      <c r="OBL962" s="35"/>
      <c r="OBM962" s="34"/>
      <c r="OBT962" s="35"/>
      <c r="OBU962" s="34"/>
      <c r="OCB962" s="35"/>
      <c r="OCC962" s="34"/>
      <c r="OCJ962" s="35"/>
      <c r="OCK962" s="34"/>
      <c r="OCR962" s="35"/>
      <c r="OCS962" s="34"/>
      <c r="OCZ962" s="35"/>
      <c r="ODA962" s="34"/>
      <c r="ODH962" s="35"/>
      <c r="ODI962" s="34"/>
      <c r="ODP962" s="35"/>
      <c r="ODQ962" s="34"/>
      <c r="ODX962" s="35"/>
      <c r="ODY962" s="34"/>
      <c r="OEF962" s="35"/>
      <c r="OEG962" s="34"/>
      <c r="OEN962" s="35"/>
      <c r="OEO962" s="34"/>
      <c r="OEV962" s="35"/>
      <c r="OEW962" s="34"/>
      <c r="OFD962" s="35"/>
      <c r="OFE962" s="34"/>
      <c r="OFL962" s="35"/>
      <c r="OFM962" s="34"/>
      <c r="OFT962" s="35"/>
      <c r="OFU962" s="34"/>
      <c r="OGB962" s="35"/>
      <c r="OGC962" s="34"/>
      <c r="OGJ962" s="35"/>
      <c r="OGK962" s="34"/>
      <c r="OGR962" s="35"/>
      <c r="OGS962" s="34"/>
      <c r="OGZ962" s="35"/>
      <c r="OHA962" s="34"/>
      <c r="OHH962" s="35"/>
      <c r="OHI962" s="34"/>
      <c r="OHP962" s="35"/>
      <c r="OHQ962" s="34"/>
      <c r="OHX962" s="35"/>
      <c r="OHY962" s="34"/>
      <c r="OIF962" s="35"/>
      <c r="OIG962" s="34"/>
      <c r="OIN962" s="35"/>
      <c r="OIO962" s="34"/>
      <c r="OIV962" s="35"/>
      <c r="OIW962" s="34"/>
      <c r="OJD962" s="35"/>
      <c r="OJE962" s="34"/>
      <c r="OJL962" s="35"/>
      <c r="OJM962" s="34"/>
      <c r="OJT962" s="35"/>
      <c r="OJU962" s="34"/>
      <c r="OKB962" s="35"/>
      <c r="OKC962" s="34"/>
      <c r="OKJ962" s="35"/>
      <c r="OKK962" s="34"/>
      <c r="OKR962" s="35"/>
      <c r="OKS962" s="34"/>
      <c r="OKZ962" s="35"/>
      <c r="OLA962" s="34"/>
      <c r="OLH962" s="35"/>
      <c r="OLI962" s="34"/>
      <c r="OLP962" s="35"/>
      <c r="OLQ962" s="34"/>
      <c r="OLX962" s="35"/>
      <c r="OLY962" s="34"/>
      <c r="OMF962" s="35"/>
      <c r="OMG962" s="34"/>
      <c r="OMN962" s="35"/>
      <c r="OMO962" s="34"/>
      <c r="OMV962" s="35"/>
      <c r="OMW962" s="34"/>
      <c r="OND962" s="35"/>
      <c r="ONE962" s="34"/>
      <c r="ONL962" s="35"/>
      <c r="ONM962" s="34"/>
      <c r="ONT962" s="35"/>
      <c r="ONU962" s="34"/>
      <c r="OOB962" s="35"/>
      <c r="OOC962" s="34"/>
      <c r="OOJ962" s="35"/>
      <c r="OOK962" s="34"/>
      <c r="OOR962" s="35"/>
      <c r="OOS962" s="34"/>
      <c r="OOZ962" s="35"/>
      <c r="OPA962" s="34"/>
      <c r="OPH962" s="35"/>
      <c r="OPI962" s="34"/>
      <c r="OPP962" s="35"/>
      <c r="OPQ962" s="34"/>
      <c r="OPX962" s="35"/>
      <c r="OPY962" s="34"/>
      <c r="OQF962" s="35"/>
      <c r="OQG962" s="34"/>
      <c r="OQN962" s="35"/>
      <c r="OQO962" s="34"/>
      <c r="OQV962" s="35"/>
      <c r="OQW962" s="34"/>
      <c r="ORD962" s="35"/>
      <c r="ORE962" s="34"/>
      <c r="ORL962" s="35"/>
      <c r="ORM962" s="34"/>
      <c r="ORT962" s="35"/>
      <c r="ORU962" s="34"/>
      <c r="OSB962" s="35"/>
      <c r="OSC962" s="34"/>
      <c r="OSJ962" s="35"/>
      <c r="OSK962" s="34"/>
      <c r="OSR962" s="35"/>
      <c r="OSS962" s="34"/>
      <c r="OSZ962" s="35"/>
      <c r="OTA962" s="34"/>
      <c r="OTH962" s="35"/>
      <c r="OTI962" s="34"/>
      <c r="OTP962" s="35"/>
      <c r="OTQ962" s="34"/>
      <c r="OTX962" s="35"/>
      <c r="OTY962" s="34"/>
      <c r="OUF962" s="35"/>
      <c r="OUG962" s="34"/>
      <c r="OUN962" s="35"/>
      <c r="OUO962" s="34"/>
      <c r="OUV962" s="35"/>
      <c r="OUW962" s="34"/>
      <c r="OVD962" s="35"/>
      <c r="OVE962" s="34"/>
      <c r="OVL962" s="35"/>
      <c r="OVM962" s="34"/>
      <c r="OVT962" s="35"/>
      <c r="OVU962" s="34"/>
      <c r="OWB962" s="35"/>
      <c r="OWC962" s="34"/>
      <c r="OWJ962" s="35"/>
      <c r="OWK962" s="34"/>
      <c r="OWR962" s="35"/>
      <c r="OWS962" s="34"/>
      <c r="OWZ962" s="35"/>
      <c r="OXA962" s="34"/>
      <c r="OXH962" s="35"/>
      <c r="OXI962" s="34"/>
      <c r="OXP962" s="35"/>
      <c r="OXQ962" s="34"/>
      <c r="OXX962" s="35"/>
      <c r="OXY962" s="34"/>
      <c r="OYF962" s="35"/>
      <c r="OYG962" s="34"/>
      <c r="OYN962" s="35"/>
      <c r="OYO962" s="34"/>
      <c r="OYV962" s="35"/>
      <c r="OYW962" s="34"/>
      <c r="OZD962" s="35"/>
      <c r="OZE962" s="34"/>
      <c r="OZL962" s="35"/>
      <c r="OZM962" s="34"/>
      <c r="OZT962" s="35"/>
      <c r="OZU962" s="34"/>
      <c r="PAB962" s="35"/>
      <c r="PAC962" s="34"/>
      <c r="PAJ962" s="35"/>
      <c r="PAK962" s="34"/>
      <c r="PAR962" s="35"/>
      <c r="PAS962" s="34"/>
      <c r="PAZ962" s="35"/>
      <c r="PBA962" s="34"/>
      <c r="PBH962" s="35"/>
      <c r="PBI962" s="34"/>
      <c r="PBP962" s="35"/>
      <c r="PBQ962" s="34"/>
      <c r="PBX962" s="35"/>
      <c r="PBY962" s="34"/>
      <c r="PCF962" s="35"/>
      <c r="PCG962" s="34"/>
      <c r="PCN962" s="35"/>
      <c r="PCO962" s="34"/>
      <c r="PCV962" s="35"/>
      <c r="PCW962" s="34"/>
      <c r="PDD962" s="35"/>
      <c r="PDE962" s="34"/>
      <c r="PDL962" s="35"/>
      <c r="PDM962" s="34"/>
      <c r="PDT962" s="35"/>
      <c r="PDU962" s="34"/>
      <c r="PEB962" s="35"/>
      <c r="PEC962" s="34"/>
      <c r="PEJ962" s="35"/>
      <c r="PEK962" s="34"/>
      <c r="PER962" s="35"/>
      <c r="PES962" s="34"/>
      <c r="PEZ962" s="35"/>
      <c r="PFA962" s="34"/>
      <c r="PFH962" s="35"/>
      <c r="PFI962" s="34"/>
      <c r="PFP962" s="35"/>
      <c r="PFQ962" s="34"/>
      <c r="PFX962" s="35"/>
      <c r="PFY962" s="34"/>
      <c r="PGF962" s="35"/>
      <c r="PGG962" s="34"/>
      <c r="PGN962" s="35"/>
      <c r="PGO962" s="34"/>
      <c r="PGV962" s="35"/>
      <c r="PGW962" s="34"/>
      <c r="PHD962" s="35"/>
      <c r="PHE962" s="34"/>
      <c r="PHL962" s="35"/>
      <c r="PHM962" s="34"/>
      <c r="PHT962" s="35"/>
      <c r="PHU962" s="34"/>
      <c r="PIB962" s="35"/>
      <c r="PIC962" s="34"/>
      <c r="PIJ962" s="35"/>
      <c r="PIK962" s="34"/>
      <c r="PIR962" s="35"/>
      <c r="PIS962" s="34"/>
      <c r="PIZ962" s="35"/>
      <c r="PJA962" s="34"/>
      <c r="PJH962" s="35"/>
      <c r="PJI962" s="34"/>
      <c r="PJP962" s="35"/>
      <c r="PJQ962" s="34"/>
      <c r="PJX962" s="35"/>
      <c r="PJY962" s="34"/>
      <c r="PKF962" s="35"/>
      <c r="PKG962" s="34"/>
      <c r="PKN962" s="35"/>
      <c r="PKO962" s="34"/>
      <c r="PKV962" s="35"/>
      <c r="PKW962" s="34"/>
      <c r="PLD962" s="35"/>
      <c r="PLE962" s="34"/>
      <c r="PLL962" s="35"/>
      <c r="PLM962" s="34"/>
      <c r="PLT962" s="35"/>
      <c r="PLU962" s="34"/>
      <c r="PMB962" s="35"/>
      <c r="PMC962" s="34"/>
      <c r="PMJ962" s="35"/>
      <c r="PMK962" s="34"/>
      <c r="PMR962" s="35"/>
      <c r="PMS962" s="34"/>
      <c r="PMZ962" s="35"/>
      <c r="PNA962" s="34"/>
      <c r="PNH962" s="35"/>
      <c r="PNI962" s="34"/>
      <c r="PNP962" s="35"/>
      <c r="PNQ962" s="34"/>
      <c r="PNX962" s="35"/>
      <c r="PNY962" s="34"/>
      <c r="POF962" s="35"/>
      <c r="POG962" s="34"/>
      <c r="PON962" s="35"/>
      <c r="POO962" s="34"/>
      <c r="POV962" s="35"/>
      <c r="POW962" s="34"/>
      <c r="PPD962" s="35"/>
      <c r="PPE962" s="34"/>
      <c r="PPL962" s="35"/>
      <c r="PPM962" s="34"/>
      <c r="PPT962" s="35"/>
      <c r="PPU962" s="34"/>
      <c r="PQB962" s="35"/>
      <c r="PQC962" s="34"/>
      <c r="PQJ962" s="35"/>
      <c r="PQK962" s="34"/>
      <c r="PQR962" s="35"/>
      <c r="PQS962" s="34"/>
      <c r="PQZ962" s="35"/>
      <c r="PRA962" s="34"/>
      <c r="PRH962" s="35"/>
      <c r="PRI962" s="34"/>
      <c r="PRP962" s="35"/>
      <c r="PRQ962" s="34"/>
      <c r="PRX962" s="35"/>
      <c r="PRY962" s="34"/>
      <c r="PSF962" s="35"/>
      <c r="PSG962" s="34"/>
      <c r="PSN962" s="35"/>
      <c r="PSO962" s="34"/>
      <c r="PSV962" s="35"/>
      <c r="PSW962" s="34"/>
      <c r="PTD962" s="35"/>
      <c r="PTE962" s="34"/>
      <c r="PTL962" s="35"/>
      <c r="PTM962" s="34"/>
      <c r="PTT962" s="35"/>
      <c r="PTU962" s="34"/>
      <c r="PUB962" s="35"/>
      <c r="PUC962" s="34"/>
      <c r="PUJ962" s="35"/>
      <c r="PUK962" s="34"/>
      <c r="PUR962" s="35"/>
      <c r="PUS962" s="34"/>
      <c r="PUZ962" s="35"/>
      <c r="PVA962" s="34"/>
      <c r="PVH962" s="35"/>
      <c r="PVI962" s="34"/>
      <c r="PVP962" s="35"/>
      <c r="PVQ962" s="34"/>
      <c r="PVX962" s="35"/>
      <c r="PVY962" s="34"/>
      <c r="PWF962" s="35"/>
      <c r="PWG962" s="34"/>
      <c r="PWN962" s="35"/>
      <c r="PWO962" s="34"/>
      <c r="PWV962" s="35"/>
      <c r="PWW962" s="34"/>
      <c r="PXD962" s="35"/>
      <c r="PXE962" s="34"/>
      <c r="PXL962" s="35"/>
      <c r="PXM962" s="34"/>
      <c r="PXT962" s="35"/>
      <c r="PXU962" s="34"/>
      <c r="PYB962" s="35"/>
      <c r="PYC962" s="34"/>
      <c r="PYJ962" s="35"/>
      <c r="PYK962" s="34"/>
      <c r="PYR962" s="35"/>
      <c r="PYS962" s="34"/>
      <c r="PYZ962" s="35"/>
      <c r="PZA962" s="34"/>
      <c r="PZH962" s="35"/>
      <c r="PZI962" s="34"/>
      <c r="PZP962" s="35"/>
      <c r="PZQ962" s="34"/>
      <c r="PZX962" s="35"/>
      <c r="PZY962" s="34"/>
      <c r="QAF962" s="35"/>
      <c r="QAG962" s="34"/>
      <c r="QAN962" s="35"/>
      <c r="QAO962" s="34"/>
      <c r="QAV962" s="35"/>
      <c r="QAW962" s="34"/>
      <c r="QBD962" s="35"/>
      <c r="QBE962" s="34"/>
      <c r="QBL962" s="35"/>
      <c r="QBM962" s="34"/>
      <c r="QBT962" s="35"/>
      <c r="QBU962" s="34"/>
      <c r="QCB962" s="35"/>
      <c r="QCC962" s="34"/>
      <c r="QCJ962" s="35"/>
      <c r="QCK962" s="34"/>
      <c r="QCR962" s="35"/>
      <c r="QCS962" s="34"/>
      <c r="QCZ962" s="35"/>
      <c r="QDA962" s="34"/>
      <c r="QDH962" s="35"/>
      <c r="QDI962" s="34"/>
      <c r="QDP962" s="35"/>
      <c r="QDQ962" s="34"/>
      <c r="QDX962" s="35"/>
      <c r="QDY962" s="34"/>
      <c r="QEF962" s="35"/>
      <c r="QEG962" s="34"/>
      <c r="QEN962" s="35"/>
      <c r="QEO962" s="34"/>
      <c r="QEV962" s="35"/>
      <c r="QEW962" s="34"/>
      <c r="QFD962" s="35"/>
      <c r="QFE962" s="34"/>
      <c r="QFL962" s="35"/>
      <c r="QFM962" s="34"/>
      <c r="QFT962" s="35"/>
      <c r="QFU962" s="34"/>
      <c r="QGB962" s="35"/>
      <c r="QGC962" s="34"/>
      <c r="QGJ962" s="35"/>
      <c r="QGK962" s="34"/>
      <c r="QGR962" s="35"/>
      <c r="QGS962" s="34"/>
      <c r="QGZ962" s="35"/>
      <c r="QHA962" s="34"/>
      <c r="QHH962" s="35"/>
      <c r="QHI962" s="34"/>
      <c r="QHP962" s="35"/>
      <c r="QHQ962" s="34"/>
      <c r="QHX962" s="35"/>
      <c r="QHY962" s="34"/>
      <c r="QIF962" s="35"/>
      <c r="QIG962" s="34"/>
      <c r="QIN962" s="35"/>
      <c r="QIO962" s="34"/>
      <c r="QIV962" s="35"/>
      <c r="QIW962" s="34"/>
      <c r="QJD962" s="35"/>
      <c r="QJE962" s="34"/>
      <c r="QJL962" s="35"/>
      <c r="QJM962" s="34"/>
      <c r="QJT962" s="35"/>
      <c r="QJU962" s="34"/>
      <c r="QKB962" s="35"/>
      <c r="QKC962" s="34"/>
      <c r="QKJ962" s="35"/>
      <c r="QKK962" s="34"/>
      <c r="QKR962" s="35"/>
      <c r="QKS962" s="34"/>
      <c r="QKZ962" s="35"/>
      <c r="QLA962" s="34"/>
      <c r="QLH962" s="35"/>
      <c r="QLI962" s="34"/>
      <c r="QLP962" s="35"/>
      <c r="QLQ962" s="34"/>
      <c r="QLX962" s="35"/>
      <c r="QLY962" s="34"/>
      <c r="QMF962" s="35"/>
      <c r="QMG962" s="34"/>
      <c r="QMN962" s="35"/>
      <c r="QMO962" s="34"/>
      <c r="QMV962" s="35"/>
      <c r="QMW962" s="34"/>
      <c r="QND962" s="35"/>
      <c r="QNE962" s="34"/>
      <c r="QNL962" s="35"/>
      <c r="QNM962" s="34"/>
      <c r="QNT962" s="35"/>
      <c r="QNU962" s="34"/>
      <c r="QOB962" s="35"/>
      <c r="QOC962" s="34"/>
      <c r="QOJ962" s="35"/>
      <c r="QOK962" s="34"/>
      <c r="QOR962" s="35"/>
      <c r="QOS962" s="34"/>
      <c r="QOZ962" s="35"/>
      <c r="QPA962" s="34"/>
      <c r="QPH962" s="35"/>
      <c r="QPI962" s="34"/>
      <c r="QPP962" s="35"/>
      <c r="QPQ962" s="34"/>
      <c r="QPX962" s="35"/>
      <c r="QPY962" s="34"/>
      <c r="QQF962" s="35"/>
      <c r="QQG962" s="34"/>
      <c r="QQN962" s="35"/>
      <c r="QQO962" s="34"/>
      <c r="QQV962" s="35"/>
      <c r="QQW962" s="34"/>
      <c r="QRD962" s="35"/>
      <c r="QRE962" s="34"/>
      <c r="QRL962" s="35"/>
      <c r="QRM962" s="34"/>
      <c r="QRT962" s="35"/>
      <c r="QRU962" s="34"/>
      <c r="QSB962" s="35"/>
      <c r="QSC962" s="34"/>
      <c r="QSJ962" s="35"/>
      <c r="QSK962" s="34"/>
      <c r="QSR962" s="35"/>
      <c r="QSS962" s="34"/>
      <c r="QSZ962" s="35"/>
      <c r="QTA962" s="34"/>
      <c r="QTH962" s="35"/>
      <c r="QTI962" s="34"/>
      <c r="QTP962" s="35"/>
      <c r="QTQ962" s="34"/>
      <c r="QTX962" s="35"/>
      <c r="QTY962" s="34"/>
      <c r="QUF962" s="35"/>
      <c r="QUG962" s="34"/>
      <c r="QUN962" s="35"/>
      <c r="QUO962" s="34"/>
      <c r="QUV962" s="35"/>
      <c r="QUW962" s="34"/>
      <c r="QVD962" s="35"/>
      <c r="QVE962" s="34"/>
      <c r="QVL962" s="35"/>
      <c r="QVM962" s="34"/>
      <c r="QVT962" s="35"/>
      <c r="QVU962" s="34"/>
      <c r="QWB962" s="35"/>
      <c r="QWC962" s="34"/>
      <c r="QWJ962" s="35"/>
      <c r="QWK962" s="34"/>
      <c r="QWR962" s="35"/>
      <c r="QWS962" s="34"/>
      <c r="QWZ962" s="35"/>
      <c r="QXA962" s="34"/>
      <c r="QXH962" s="35"/>
      <c r="QXI962" s="34"/>
      <c r="QXP962" s="35"/>
      <c r="QXQ962" s="34"/>
      <c r="QXX962" s="35"/>
      <c r="QXY962" s="34"/>
      <c r="QYF962" s="35"/>
      <c r="QYG962" s="34"/>
      <c r="QYN962" s="35"/>
      <c r="QYO962" s="34"/>
      <c r="QYV962" s="35"/>
      <c r="QYW962" s="34"/>
      <c r="QZD962" s="35"/>
      <c r="QZE962" s="34"/>
      <c r="QZL962" s="35"/>
      <c r="QZM962" s="34"/>
      <c r="QZT962" s="35"/>
      <c r="QZU962" s="34"/>
      <c r="RAB962" s="35"/>
      <c r="RAC962" s="34"/>
      <c r="RAJ962" s="35"/>
      <c r="RAK962" s="34"/>
      <c r="RAR962" s="35"/>
      <c r="RAS962" s="34"/>
      <c r="RAZ962" s="35"/>
      <c r="RBA962" s="34"/>
      <c r="RBH962" s="35"/>
      <c r="RBI962" s="34"/>
      <c r="RBP962" s="35"/>
      <c r="RBQ962" s="34"/>
      <c r="RBX962" s="35"/>
      <c r="RBY962" s="34"/>
      <c r="RCF962" s="35"/>
      <c r="RCG962" s="34"/>
      <c r="RCN962" s="35"/>
      <c r="RCO962" s="34"/>
      <c r="RCV962" s="35"/>
      <c r="RCW962" s="34"/>
      <c r="RDD962" s="35"/>
      <c r="RDE962" s="34"/>
      <c r="RDL962" s="35"/>
      <c r="RDM962" s="34"/>
      <c r="RDT962" s="35"/>
      <c r="RDU962" s="34"/>
      <c r="REB962" s="35"/>
      <c r="REC962" s="34"/>
      <c r="REJ962" s="35"/>
      <c r="REK962" s="34"/>
      <c r="RER962" s="35"/>
      <c r="RES962" s="34"/>
      <c r="REZ962" s="35"/>
      <c r="RFA962" s="34"/>
      <c r="RFH962" s="35"/>
      <c r="RFI962" s="34"/>
      <c r="RFP962" s="35"/>
      <c r="RFQ962" s="34"/>
      <c r="RFX962" s="35"/>
      <c r="RFY962" s="34"/>
      <c r="RGF962" s="35"/>
      <c r="RGG962" s="34"/>
      <c r="RGN962" s="35"/>
      <c r="RGO962" s="34"/>
      <c r="RGV962" s="35"/>
      <c r="RGW962" s="34"/>
      <c r="RHD962" s="35"/>
      <c r="RHE962" s="34"/>
      <c r="RHL962" s="35"/>
      <c r="RHM962" s="34"/>
      <c r="RHT962" s="35"/>
      <c r="RHU962" s="34"/>
      <c r="RIB962" s="35"/>
      <c r="RIC962" s="34"/>
      <c r="RIJ962" s="35"/>
      <c r="RIK962" s="34"/>
      <c r="RIR962" s="35"/>
      <c r="RIS962" s="34"/>
      <c r="RIZ962" s="35"/>
      <c r="RJA962" s="34"/>
      <c r="RJH962" s="35"/>
      <c r="RJI962" s="34"/>
      <c r="RJP962" s="35"/>
      <c r="RJQ962" s="34"/>
      <c r="RJX962" s="35"/>
      <c r="RJY962" s="34"/>
      <c r="RKF962" s="35"/>
      <c r="RKG962" s="34"/>
      <c r="RKN962" s="35"/>
      <c r="RKO962" s="34"/>
      <c r="RKV962" s="35"/>
      <c r="RKW962" s="34"/>
      <c r="RLD962" s="35"/>
      <c r="RLE962" s="34"/>
      <c r="RLL962" s="35"/>
      <c r="RLM962" s="34"/>
      <c r="RLT962" s="35"/>
      <c r="RLU962" s="34"/>
      <c r="RMB962" s="35"/>
      <c r="RMC962" s="34"/>
      <c r="RMJ962" s="35"/>
      <c r="RMK962" s="34"/>
      <c r="RMR962" s="35"/>
      <c r="RMS962" s="34"/>
      <c r="RMZ962" s="35"/>
      <c r="RNA962" s="34"/>
      <c r="RNH962" s="35"/>
      <c r="RNI962" s="34"/>
      <c r="RNP962" s="35"/>
      <c r="RNQ962" s="34"/>
      <c r="RNX962" s="35"/>
      <c r="RNY962" s="34"/>
      <c r="ROF962" s="35"/>
      <c r="ROG962" s="34"/>
      <c r="RON962" s="35"/>
      <c r="ROO962" s="34"/>
      <c r="ROV962" s="35"/>
      <c r="ROW962" s="34"/>
      <c r="RPD962" s="35"/>
      <c r="RPE962" s="34"/>
      <c r="RPL962" s="35"/>
      <c r="RPM962" s="34"/>
      <c r="RPT962" s="35"/>
      <c r="RPU962" s="34"/>
      <c r="RQB962" s="35"/>
      <c r="RQC962" s="34"/>
      <c r="RQJ962" s="35"/>
      <c r="RQK962" s="34"/>
      <c r="RQR962" s="35"/>
      <c r="RQS962" s="34"/>
      <c r="RQZ962" s="35"/>
      <c r="RRA962" s="34"/>
      <c r="RRH962" s="35"/>
      <c r="RRI962" s="34"/>
      <c r="RRP962" s="35"/>
      <c r="RRQ962" s="34"/>
      <c r="RRX962" s="35"/>
      <c r="RRY962" s="34"/>
      <c r="RSF962" s="35"/>
      <c r="RSG962" s="34"/>
      <c r="RSN962" s="35"/>
      <c r="RSO962" s="34"/>
      <c r="RSV962" s="35"/>
      <c r="RSW962" s="34"/>
      <c r="RTD962" s="35"/>
      <c r="RTE962" s="34"/>
      <c r="RTL962" s="35"/>
      <c r="RTM962" s="34"/>
      <c r="RTT962" s="35"/>
      <c r="RTU962" s="34"/>
      <c r="RUB962" s="35"/>
      <c r="RUC962" s="34"/>
      <c r="RUJ962" s="35"/>
      <c r="RUK962" s="34"/>
      <c r="RUR962" s="35"/>
      <c r="RUS962" s="34"/>
      <c r="RUZ962" s="35"/>
      <c r="RVA962" s="34"/>
      <c r="RVH962" s="35"/>
      <c r="RVI962" s="34"/>
      <c r="RVP962" s="35"/>
      <c r="RVQ962" s="34"/>
      <c r="RVX962" s="35"/>
      <c r="RVY962" s="34"/>
      <c r="RWF962" s="35"/>
      <c r="RWG962" s="34"/>
      <c r="RWN962" s="35"/>
      <c r="RWO962" s="34"/>
      <c r="RWV962" s="35"/>
      <c r="RWW962" s="34"/>
      <c r="RXD962" s="35"/>
      <c r="RXE962" s="34"/>
      <c r="RXL962" s="35"/>
      <c r="RXM962" s="34"/>
      <c r="RXT962" s="35"/>
      <c r="RXU962" s="34"/>
      <c r="RYB962" s="35"/>
      <c r="RYC962" s="34"/>
      <c r="RYJ962" s="35"/>
      <c r="RYK962" s="34"/>
      <c r="RYR962" s="35"/>
      <c r="RYS962" s="34"/>
      <c r="RYZ962" s="35"/>
      <c r="RZA962" s="34"/>
      <c r="RZH962" s="35"/>
      <c r="RZI962" s="34"/>
      <c r="RZP962" s="35"/>
      <c r="RZQ962" s="34"/>
      <c r="RZX962" s="35"/>
      <c r="RZY962" s="34"/>
      <c r="SAF962" s="35"/>
      <c r="SAG962" s="34"/>
      <c r="SAN962" s="35"/>
      <c r="SAO962" s="34"/>
      <c r="SAV962" s="35"/>
      <c r="SAW962" s="34"/>
      <c r="SBD962" s="35"/>
      <c r="SBE962" s="34"/>
      <c r="SBL962" s="35"/>
      <c r="SBM962" s="34"/>
      <c r="SBT962" s="35"/>
      <c r="SBU962" s="34"/>
      <c r="SCB962" s="35"/>
      <c r="SCC962" s="34"/>
      <c r="SCJ962" s="35"/>
      <c r="SCK962" s="34"/>
      <c r="SCR962" s="35"/>
      <c r="SCS962" s="34"/>
      <c r="SCZ962" s="35"/>
      <c r="SDA962" s="34"/>
      <c r="SDH962" s="35"/>
      <c r="SDI962" s="34"/>
      <c r="SDP962" s="35"/>
      <c r="SDQ962" s="34"/>
      <c r="SDX962" s="35"/>
      <c r="SDY962" s="34"/>
      <c r="SEF962" s="35"/>
      <c r="SEG962" s="34"/>
      <c r="SEN962" s="35"/>
      <c r="SEO962" s="34"/>
      <c r="SEV962" s="35"/>
      <c r="SEW962" s="34"/>
      <c r="SFD962" s="35"/>
      <c r="SFE962" s="34"/>
      <c r="SFL962" s="35"/>
      <c r="SFM962" s="34"/>
      <c r="SFT962" s="35"/>
      <c r="SFU962" s="34"/>
      <c r="SGB962" s="35"/>
      <c r="SGC962" s="34"/>
      <c r="SGJ962" s="35"/>
      <c r="SGK962" s="34"/>
      <c r="SGR962" s="35"/>
      <c r="SGS962" s="34"/>
      <c r="SGZ962" s="35"/>
      <c r="SHA962" s="34"/>
      <c r="SHH962" s="35"/>
      <c r="SHI962" s="34"/>
      <c r="SHP962" s="35"/>
      <c r="SHQ962" s="34"/>
      <c r="SHX962" s="35"/>
      <c r="SHY962" s="34"/>
      <c r="SIF962" s="35"/>
      <c r="SIG962" s="34"/>
      <c r="SIN962" s="35"/>
      <c r="SIO962" s="34"/>
      <c r="SIV962" s="35"/>
      <c r="SIW962" s="34"/>
      <c r="SJD962" s="35"/>
      <c r="SJE962" s="34"/>
      <c r="SJL962" s="35"/>
      <c r="SJM962" s="34"/>
      <c r="SJT962" s="35"/>
      <c r="SJU962" s="34"/>
      <c r="SKB962" s="35"/>
      <c r="SKC962" s="34"/>
      <c r="SKJ962" s="35"/>
      <c r="SKK962" s="34"/>
      <c r="SKR962" s="35"/>
      <c r="SKS962" s="34"/>
      <c r="SKZ962" s="35"/>
      <c r="SLA962" s="34"/>
      <c r="SLH962" s="35"/>
      <c r="SLI962" s="34"/>
      <c r="SLP962" s="35"/>
      <c r="SLQ962" s="34"/>
      <c r="SLX962" s="35"/>
      <c r="SLY962" s="34"/>
      <c r="SMF962" s="35"/>
      <c r="SMG962" s="34"/>
      <c r="SMN962" s="35"/>
      <c r="SMO962" s="34"/>
      <c r="SMV962" s="35"/>
      <c r="SMW962" s="34"/>
      <c r="SND962" s="35"/>
      <c r="SNE962" s="34"/>
      <c r="SNL962" s="35"/>
      <c r="SNM962" s="34"/>
      <c r="SNT962" s="35"/>
      <c r="SNU962" s="34"/>
      <c r="SOB962" s="35"/>
      <c r="SOC962" s="34"/>
      <c r="SOJ962" s="35"/>
      <c r="SOK962" s="34"/>
      <c r="SOR962" s="35"/>
      <c r="SOS962" s="34"/>
      <c r="SOZ962" s="35"/>
      <c r="SPA962" s="34"/>
      <c r="SPH962" s="35"/>
      <c r="SPI962" s="34"/>
      <c r="SPP962" s="35"/>
      <c r="SPQ962" s="34"/>
      <c r="SPX962" s="35"/>
      <c r="SPY962" s="34"/>
      <c r="SQF962" s="35"/>
      <c r="SQG962" s="34"/>
      <c r="SQN962" s="35"/>
      <c r="SQO962" s="34"/>
      <c r="SQV962" s="35"/>
      <c r="SQW962" s="34"/>
      <c r="SRD962" s="35"/>
      <c r="SRE962" s="34"/>
      <c r="SRL962" s="35"/>
      <c r="SRM962" s="34"/>
      <c r="SRT962" s="35"/>
      <c r="SRU962" s="34"/>
      <c r="SSB962" s="35"/>
      <c r="SSC962" s="34"/>
      <c r="SSJ962" s="35"/>
      <c r="SSK962" s="34"/>
      <c r="SSR962" s="35"/>
      <c r="SSS962" s="34"/>
      <c r="SSZ962" s="35"/>
      <c r="STA962" s="34"/>
      <c r="STH962" s="35"/>
      <c r="STI962" s="34"/>
      <c r="STP962" s="35"/>
      <c r="STQ962" s="34"/>
      <c r="STX962" s="35"/>
      <c r="STY962" s="34"/>
      <c r="SUF962" s="35"/>
      <c r="SUG962" s="34"/>
      <c r="SUN962" s="35"/>
      <c r="SUO962" s="34"/>
      <c r="SUV962" s="35"/>
      <c r="SUW962" s="34"/>
      <c r="SVD962" s="35"/>
      <c r="SVE962" s="34"/>
      <c r="SVL962" s="35"/>
      <c r="SVM962" s="34"/>
      <c r="SVT962" s="35"/>
      <c r="SVU962" s="34"/>
      <c r="SWB962" s="35"/>
      <c r="SWC962" s="34"/>
      <c r="SWJ962" s="35"/>
      <c r="SWK962" s="34"/>
      <c r="SWR962" s="35"/>
      <c r="SWS962" s="34"/>
      <c r="SWZ962" s="35"/>
      <c r="SXA962" s="34"/>
      <c r="SXH962" s="35"/>
      <c r="SXI962" s="34"/>
      <c r="SXP962" s="35"/>
      <c r="SXQ962" s="34"/>
      <c r="SXX962" s="35"/>
      <c r="SXY962" s="34"/>
      <c r="SYF962" s="35"/>
      <c r="SYG962" s="34"/>
      <c r="SYN962" s="35"/>
      <c r="SYO962" s="34"/>
      <c r="SYV962" s="35"/>
      <c r="SYW962" s="34"/>
      <c r="SZD962" s="35"/>
      <c r="SZE962" s="34"/>
      <c r="SZL962" s="35"/>
      <c r="SZM962" s="34"/>
      <c r="SZT962" s="35"/>
      <c r="SZU962" s="34"/>
      <c r="TAB962" s="35"/>
      <c r="TAC962" s="34"/>
      <c r="TAJ962" s="35"/>
      <c r="TAK962" s="34"/>
      <c r="TAR962" s="35"/>
      <c r="TAS962" s="34"/>
      <c r="TAZ962" s="35"/>
      <c r="TBA962" s="34"/>
      <c r="TBH962" s="35"/>
      <c r="TBI962" s="34"/>
      <c r="TBP962" s="35"/>
      <c r="TBQ962" s="34"/>
      <c r="TBX962" s="35"/>
      <c r="TBY962" s="34"/>
      <c r="TCF962" s="35"/>
      <c r="TCG962" s="34"/>
      <c r="TCN962" s="35"/>
      <c r="TCO962" s="34"/>
      <c r="TCV962" s="35"/>
      <c r="TCW962" s="34"/>
      <c r="TDD962" s="35"/>
      <c r="TDE962" s="34"/>
      <c r="TDL962" s="35"/>
      <c r="TDM962" s="34"/>
      <c r="TDT962" s="35"/>
      <c r="TDU962" s="34"/>
      <c r="TEB962" s="35"/>
      <c r="TEC962" s="34"/>
      <c r="TEJ962" s="35"/>
      <c r="TEK962" s="34"/>
      <c r="TER962" s="35"/>
      <c r="TES962" s="34"/>
      <c r="TEZ962" s="35"/>
      <c r="TFA962" s="34"/>
      <c r="TFH962" s="35"/>
      <c r="TFI962" s="34"/>
      <c r="TFP962" s="35"/>
      <c r="TFQ962" s="34"/>
      <c r="TFX962" s="35"/>
      <c r="TFY962" s="34"/>
      <c r="TGF962" s="35"/>
      <c r="TGG962" s="34"/>
      <c r="TGN962" s="35"/>
      <c r="TGO962" s="34"/>
      <c r="TGV962" s="35"/>
      <c r="TGW962" s="34"/>
      <c r="THD962" s="35"/>
      <c r="THE962" s="34"/>
      <c r="THL962" s="35"/>
      <c r="THM962" s="34"/>
      <c r="THT962" s="35"/>
      <c r="THU962" s="34"/>
      <c r="TIB962" s="35"/>
      <c r="TIC962" s="34"/>
      <c r="TIJ962" s="35"/>
      <c r="TIK962" s="34"/>
      <c r="TIR962" s="35"/>
      <c r="TIS962" s="34"/>
      <c r="TIZ962" s="35"/>
      <c r="TJA962" s="34"/>
      <c r="TJH962" s="35"/>
      <c r="TJI962" s="34"/>
      <c r="TJP962" s="35"/>
      <c r="TJQ962" s="34"/>
      <c r="TJX962" s="35"/>
      <c r="TJY962" s="34"/>
      <c r="TKF962" s="35"/>
      <c r="TKG962" s="34"/>
      <c r="TKN962" s="35"/>
      <c r="TKO962" s="34"/>
      <c r="TKV962" s="35"/>
      <c r="TKW962" s="34"/>
      <c r="TLD962" s="35"/>
      <c r="TLE962" s="34"/>
      <c r="TLL962" s="35"/>
      <c r="TLM962" s="34"/>
      <c r="TLT962" s="35"/>
      <c r="TLU962" s="34"/>
      <c r="TMB962" s="35"/>
      <c r="TMC962" s="34"/>
      <c r="TMJ962" s="35"/>
      <c r="TMK962" s="34"/>
      <c r="TMR962" s="35"/>
      <c r="TMS962" s="34"/>
      <c r="TMZ962" s="35"/>
      <c r="TNA962" s="34"/>
      <c r="TNH962" s="35"/>
      <c r="TNI962" s="34"/>
      <c r="TNP962" s="35"/>
      <c r="TNQ962" s="34"/>
      <c r="TNX962" s="35"/>
      <c r="TNY962" s="34"/>
      <c r="TOF962" s="35"/>
      <c r="TOG962" s="34"/>
      <c r="TON962" s="35"/>
      <c r="TOO962" s="34"/>
      <c r="TOV962" s="35"/>
      <c r="TOW962" s="34"/>
      <c r="TPD962" s="35"/>
      <c r="TPE962" s="34"/>
      <c r="TPL962" s="35"/>
      <c r="TPM962" s="34"/>
      <c r="TPT962" s="35"/>
      <c r="TPU962" s="34"/>
      <c r="TQB962" s="35"/>
      <c r="TQC962" s="34"/>
      <c r="TQJ962" s="35"/>
      <c r="TQK962" s="34"/>
      <c r="TQR962" s="35"/>
      <c r="TQS962" s="34"/>
      <c r="TQZ962" s="35"/>
      <c r="TRA962" s="34"/>
      <c r="TRH962" s="35"/>
      <c r="TRI962" s="34"/>
      <c r="TRP962" s="35"/>
      <c r="TRQ962" s="34"/>
      <c r="TRX962" s="35"/>
      <c r="TRY962" s="34"/>
      <c r="TSF962" s="35"/>
      <c r="TSG962" s="34"/>
      <c r="TSN962" s="35"/>
      <c r="TSO962" s="34"/>
      <c r="TSV962" s="35"/>
      <c r="TSW962" s="34"/>
      <c r="TTD962" s="35"/>
      <c r="TTE962" s="34"/>
      <c r="TTL962" s="35"/>
      <c r="TTM962" s="34"/>
      <c r="TTT962" s="35"/>
      <c r="TTU962" s="34"/>
      <c r="TUB962" s="35"/>
      <c r="TUC962" s="34"/>
      <c r="TUJ962" s="35"/>
      <c r="TUK962" s="34"/>
      <c r="TUR962" s="35"/>
      <c r="TUS962" s="34"/>
      <c r="TUZ962" s="35"/>
      <c r="TVA962" s="34"/>
      <c r="TVH962" s="35"/>
      <c r="TVI962" s="34"/>
      <c r="TVP962" s="35"/>
      <c r="TVQ962" s="34"/>
      <c r="TVX962" s="35"/>
      <c r="TVY962" s="34"/>
      <c r="TWF962" s="35"/>
      <c r="TWG962" s="34"/>
      <c r="TWN962" s="35"/>
      <c r="TWO962" s="34"/>
      <c r="TWV962" s="35"/>
      <c r="TWW962" s="34"/>
      <c r="TXD962" s="35"/>
      <c r="TXE962" s="34"/>
      <c r="TXL962" s="35"/>
      <c r="TXM962" s="34"/>
      <c r="TXT962" s="35"/>
      <c r="TXU962" s="34"/>
      <c r="TYB962" s="35"/>
      <c r="TYC962" s="34"/>
      <c r="TYJ962" s="35"/>
      <c r="TYK962" s="34"/>
      <c r="TYR962" s="35"/>
      <c r="TYS962" s="34"/>
      <c r="TYZ962" s="35"/>
      <c r="TZA962" s="34"/>
      <c r="TZH962" s="35"/>
      <c r="TZI962" s="34"/>
      <c r="TZP962" s="35"/>
      <c r="TZQ962" s="34"/>
      <c r="TZX962" s="35"/>
      <c r="TZY962" s="34"/>
      <c r="UAF962" s="35"/>
      <c r="UAG962" s="34"/>
      <c r="UAN962" s="35"/>
      <c r="UAO962" s="34"/>
      <c r="UAV962" s="35"/>
      <c r="UAW962" s="34"/>
      <c r="UBD962" s="35"/>
      <c r="UBE962" s="34"/>
      <c r="UBL962" s="35"/>
      <c r="UBM962" s="34"/>
      <c r="UBT962" s="35"/>
      <c r="UBU962" s="34"/>
      <c r="UCB962" s="35"/>
      <c r="UCC962" s="34"/>
      <c r="UCJ962" s="35"/>
      <c r="UCK962" s="34"/>
      <c r="UCR962" s="35"/>
      <c r="UCS962" s="34"/>
      <c r="UCZ962" s="35"/>
      <c r="UDA962" s="34"/>
      <c r="UDH962" s="35"/>
      <c r="UDI962" s="34"/>
      <c r="UDP962" s="35"/>
      <c r="UDQ962" s="34"/>
      <c r="UDX962" s="35"/>
      <c r="UDY962" s="34"/>
      <c r="UEF962" s="35"/>
      <c r="UEG962" s="34"/>
      <c r="UEN962" s="35"/>
      <c r="UEO962" s="34"/>
      <c r="UEV962" s="35"/>
      <c r="UEW962" s="34"/>
      <c r="UFD962" s="35"/>
      <c r="UFE962" s="34"/>
      <c r="UFL962" s="35"/>
      <c r="UFM962" s="34"/>
      <c r="UFT962" s="35"/>
      <c r="UFU962" s="34"/>
      <c r="UGB962" s="35"/>
      <c r="UGC962" s="34"/>
      <c r="UGJ962" s="35"/>
      <c r="UGK962" s="34"/>
      <c r="UGR962" s="35"/>
      <c r="UGS962" s="34"/>
      <c r="UGZ962" s="35"/>
      <c r="UHA962" s="34"/>
      <c r="UHH962" s="35"/>
      <c r="UHI962" s="34"/>
      <c r="UHP962" s="35"/>
      <c r="UHQ962" s="34"/>
      <c r="UHX962" s="35"/>
      <c r="UHY962" s="34"/>
      <c r="UIF962" s="35"/>
      <c r="UIG962" s="34"/>
      <c r="UIN962" s="35"/>
      <c r="UIO962" s="34"/>
      <c r="UIV962" s="35"/>
      <c r="UIW962" s="34"/>
      <c r="UJD962" s="35"/>
      <c r="UJE962" s="34"/>
      <c r="UJL962" s="35"/>
      <c r="UJM962" s="34"/>
      <c r="UJT962" s="35"/>
      <c r="UJU962" s="34"/>
      <c r="UKB962" s="35"/>
      <c r="UKC962" s="34"/>
      <c r="UKJ962" s="35"/>
      <c r="UKK962" s="34"/>
      <c r="UKR962" s="35"/>
      <c r="UKS962" s="34"/>
      <c r="UKZ962" s="35"/>
      <c r="ULA962" s="34"/>
      <c r="ULH962" s="35"/>
      <c r="ULI962" s="34"/>
      <c r="ULP962" s="35"/>
      <c r="ULQ962" s="34"/>
      <c r="ULX962" s="35"/>
      <c r="ULY962" s="34"/>
      <c r="UMF962" s="35"/>
      <c r="UMG962" s="34"/>
      <c r="UMN962" s="35"/>
      <c r="UMO962" s="34"/>
      <c r="UMV962" s="35"/>
      <c r="UMW962" s="34"/>
      <c r="UND962" s="35"/>
      <c r="UNE962" s="34"/>
      <c r="UNL962" s="35"/>
      <c r="UNM962" s="34"/>
      <c r="UNT962" s="35"/>
      <c r="UNU962" s="34"/>
      <c r="UOB962" s="35"/>
      <c r="UOC962" s="34"/>
      <c r="UOJ962" s="35"/>
      <c r="UOK962" s="34"/>
      <c r="UOR962" s="35"/>
      <c r="UOS962" s="34"/>
      <c r="UOZ962" s="35"/>
      <c r="UPA962" s="34"/>
      <c r="UPH962" s="35"/>
      <c r="UPI962" s="34"/>
      <c r="UPP962" s="35"/>
      <c r="UPQ962" s="34"/>
      <c r="UPX962" s="35"/>
      <c r="UPY962" s="34"/>
      <c r="UQF962" s="35"/>
      <c r="UQG962" s="34"/>
      <c r="UQN962" s="35"/>
      <c r="UQO962" s="34"/>
      <c r="UQV962" s="35"/>
      <c r="UQW962" s="34"/>
      <c r="URD962" s="35"/>
      <c r="URE962" s="34"/>
      <c r="URL962" s="35"/>
      <c r="URM962" s="34"/>
      <c r="URT962" s="35"/>
      <c r="URU962" s="34"/>
      <c r="USB962" s="35"/>
      <c r="USC962" s="34"/>
      <c r="USJ962" s="35"/>
      <c r="USK962" s="34"/>
      <c r="USR962" s="35"/>
      <c r="USS962" s="34"/>
      <c r="USZ962" s="35"/>
      <c r="UTA962" s="34"/>
      <c r="UTH962" s="35"/>
      <c r="UTI962" s="34"/>
      <c r="UTP962" s="35"/>
      <c r="UTQ962" s="34"/>
      <c r="UTX962" s="35"/>
      <c r="UTY962" s="34"/>
      <c r="UUF962" s="35"/>
      <c r="UUG962" s="34"/>
      <c r="UUN962" s="35"/>
      <c r="UUO962" s="34"/>
      <c r="UUV962" s="35"/>
      <c r="UUW962" s="34"/>
      <c r="UVD962" s="35"/>
      <c r="UVE962" s="34"/>
      <c r="UVL962" s="35"/>
      <c r="UVM962" s="34"/>
      <c r="UVT962" s="35"/>
      <c r="UVU962" s="34"/>
      <c r="UWB962" s="35"/>
      <c r="UWC962" s="34"/>
      <c r="UWJ962" s="35"/>
      <c r="UWK962" s="34"/>
      <c r="UWR962" s="35"/>
      <c r="UWS962" s="34"/>
      <c r="UWZ962" s="35"/>
      <c r="UXA962" s="34"/>
      <c r="UXH962" s="35"/>
      <c r="UXI962" s="34"/>
      <c r="UXP962" s="35"/>
      <c r="UXQ962" s="34"/>
      <c r="UXX962" s="35"/>
      <c r="UXY962" s="34"/>
      <c r="UYF962" s="35"/>
      <c r="UYG962" s="34"/>
      <c r="UYN962" s="35"/>
      <c r="UYO962" s="34"/>
      <c r="UYV962" s="35"/>
      <c r="UYW962" s="34"/>
      <c r="UZD962" s="35"/>
      <c r="UZE962" s="34"/>
      <c r="UZL962" s="35"/>
      <c r="UZM962" s="34"/>
      <c r="UZT962" s="35"/>
      <c r="UZU962" s="34"/>
      <c r="VAB962" s="35"/>
      <c r="VAC962" s="34"/>
      <c r="VAJ962" s="35"/>
      <c r="VAK962" s="34"/>
      <c r="VAR962" s="35"/>
      <c r="VAS962" s="34"/>
      <c r="VAZ962" s="35"/>
      <c r="VBA962" s="34"/>
      <c r="VBH962" s="35"/>
      <c r="VBI962" s="34"/>
      <c r="VBP962" s="35"/>
      <c r="VBQ962" s="34"/>
      <c r="VBX962" s="35"/>
      <c r="VBY962" s="34"/>
      <c r="VCF962" s="35"/>
      <c r="VCG962" s="34"/>
      <c r="VCN962" s="35"/>
      <c r="VCO962" s="34"/>
      <c r="VCV962" s="35"/>
      <c r="VCW962" s="34"/>
      <c r="VDD962" s="35"/>
      <c r="VDE962" s="34"/>
      <c r="VDL962" s="35"/>
      <c r="VDM962" s="34"/>
      <c r="VDT962" s="35"/>
      <c r="VDU962" s="34"/>
      <c r="VEB962" s="35"/>
      <c r="VEC962" s="34"/>
      <c r="VEJ962" s="35"/>
      <c r="VEK962" s="34"/>
      <c r="VER962" s="35"/>
      <c r="VES962" s="34"/>
      <c r="VEZ962" s="35"/>
      <c r="VFA962" s="34"/>
      <c r="VFH962" s="35"/>
      <c r="VFI962" s="34"/>
      <c r="VFP962" s="35"/>
      <c r="VFQ962" s="34"/>
      <c r="VFX962" s="35"/>
      <c r="VFY962" s="34"/>
      <c r="VGF962" s="35"/>
      <c r="VGG962" s="34"/>
      <c r="VGN962" s="35"/>
      <c r="VGO962" s="34"/>
      <c r="VGV962" s="35"/>
      <c r="VGW962" s="34"/>
      <c r="VHD962" s="35"/>
      <c r="VHE962" s="34"/>
      <c r="VHL962" s="35"/>
      <c r="VHM962" s="34"/>
      <c r="VHT962" s="35"/>
      <c r="VHU962" s="34"/>
      <c r="VIB962" s="35"/>
      <c r="VIC962" s="34"/>
      <c r="VIJ962" s="35"/>
      <c r="VIK962" s="34"/>
      <c r="VIR962" s="35"/>
      <c r="VIS962" s="34"/>
      <c r="VIZ962" s="35"/>
      <c r="VJA962" s="34"/>
      <c r="VJH962" s="35"/>
      <c r="VJI962" s="34"/>
      <c r="VJP962" s="35"/>
      <c r="VJQ962" s="34"/>
      <c r="VJX962" s="35"/>
      <c r="VJY962" s="34"/>
      <c r="VKF962" s="35"/>
      <c r="VKG962" s="34"/>
      <c r="VKN962" s="35"/>
      <c r="VKO962" s="34"/>
      <c r="VKV962" s="35"/>
      <c r="VKW962" s="34"/>
      <c r="VLD962" s="35"/>
      <c r="VLE962" s="34"/>
      <c r="VLL962" s="35"/>
      <c r="VLM962" s="34"/>
      <c r="VLT962" s="35"/>
      <c r="VLU962" s="34"/>
      <c r="VMB962" s="35"/>
      <c r="VMC962" s="34"/>
      <c r="VMJ962" s="35"/>
      <c r="VMK962" s="34"/>
      <c r="VMR962" s="35"/>
      <c r="VMS962" s="34"/>
      <c r="VMZ962" s="35"/>
      <c r="VNA962" s="34"/>
      <c r="VNH962" s="35"/>
      <c r="VNI962" s="34"/>
      <c r="VNP962" s="35"/>
      <c r="VNQ962" s="34"/>
      <c r="VNX962" s="35"/>
      <c r="VNY962" s="34"/>
      <c r="VOF962" s="35"/>
      <c r="VOG962" s="34"/>
      <c r="VON962" s="35"/>
      <c r="VOO962" s="34"/>
      <c r="VOV962" s="35"/>
      <c r="VOW962" s="34"/>
      <c r="VPD962" s="35"/>
      <c r="VPE962" s="34"/>
      <c r="VPL962" s="35"/>
      <c r="VPM962" s="34"/>
      <c r="VPT962" s="35"/>
      <c r="VPU962" s="34"/>
      <c r="VQB962" s="35"/>
      <c r="VQC962" s="34"/>
      <c r="VQJ962" s="35"/>
      <c r="VQK962" s="34"/>
      <c r="VQR962" s="35"/>
      <c r="VQS962" s="34"/>
      <c r="VQZ962" s="35"/>
      <c r="VRA962" s="34"/>
      <c r="VRH962" s="35"/>
      <c r="VRI962" s="34"/>
      <c r="VRP962" s="35"/>
      <c r="VRQ962" s="34"/>
      <c r="VRX962" s="35"/>
      <c r="VRY962" s="34"/>
      <c r="VSF962" s="35"/>
      <c r="VSG962" s="34"/>
      <c r="VSN962" s="35"/>
      <c r="VSO962" s="34"/>
      <c r="VSV962" s="35"/>
      <c r="VSW962" s="34"/>
      <c r="VTD962" s="35"/>
      <c r="VTE962" s="34"/>
      <c r="VTL962" s="35"/>
      <c r="VTM962" s="34"/>
      <c r="VTT962" s="35"/>
      <c r="VTU962" s="34"/>
      <c r="VUB962" s="35"/>
      <c r="VUC962" s="34"/>
      <c r="VUJ962" s="35"/>
      <c r="VUK962" s="34"/>
      <c r="VUR962" s="35"/>
      <c r="VUS962" s="34"/>
      <c r="VUZ962" s="35"/>
      <c r="VVA962" s="34"/>
      <c r="VVH962" s="35"/>
      <c r="VVI962" s="34"/>
      <c r="VVP962" s="35"/>
      <c r="VVQ962" s="34"/>
      <c r="VVX962" s="35"/>
      <c r="VVY962" s="34"/>
      <c r="VWF962" s="35"/>
      <c r="VWG962" s="34"/>
      <c r="VWN962" s="35"/>
      <c r="VWO962" s="34"/>
      <c r="VWV962" s="35"/>
      <c r="VWW962" s="34"/>
      <c r="VXD962" s="35"/>
      <c r="VXE962" s="34"/>
      <c r="VXL962" s="35"/>
      <c r="VXM962" s="34"/>
      <c r="VXT962" s="35"/>
      <c r="VXU962" s="34"/>
      <c r="VYB962" s="35"/>
      <c r="VYC962" s="34"/>
      <c r="VYJ962" s="35"/>
      <c r="VYK962" s="34"/>
      <c r="VYR962" s="35"/>
      <c r="VYS962" s="34"/>
      <c r="VYZ962" s="35"/>
      <c r="VZA962" s="34"/>
      <c r="VZH962" s="35"/>
      <c r="VZI962" s="34"/>
      <c r="VZP962" s="35"/>
      <c r="VZQ962" s="34"/>
      <c r="VZX962" s="35"/>
      <c r="VZY962" s="34"/>
      <c r="WAF962" s="35"/>
      <c r="WAG962" s="34"/>
      <c r="WAN962" s="35"/>
      <c r="WAO962" s="34"/>
      <c r="WAV962" s="35"/>
      <c r="WAW962" s="34"/>
      <c r="WBD962" s="35"/>
      <c r="WBE962" s="34"/>
      <c r="WBL962" s="35"/>
      <c r="WBM962" s="34"/>
      <c r="WBT962" s="35"/>
      <c r="WBU962" s="34"/>
      <c r="WCB962" s="35"/>
      <c r="WCC962" s="34"/>
      <c r="WCJ962" s="35"/>
      <c r="WCK962" s="34"/>
      <c r="WCR962" s="35"/>
      <c r="WCS962" s="34"/>
      <c r="WCZ962" s="35"/>
      <c r="WDA962" s="34"/>
      <c r="WDH962" s="35"/>
      <c r="WDI962" s="34"/>
      <c r="WDP962" s="35"/>
      <c r="WDQ962" s="34"/>
      <c r="WDX962" s="35"/>
      <c r="WDY962" s="34"/>
      <c r="WEF962" s="35"/>
      <c r="WEG962" s="34"/>
      <c r="WEN962" s="35"/>
      <c r="WEO962" s="34"/>
      <c r="WEV962" s="35"/>
      <c r="WEW962" s="34"/>
      <c r="WFD962" s="35"/>
      <c r="WFE962" s="34"/>
      <c r="WFL962" s="35"/>
      <c r="WFM962" s="34"/>
      <c r="WFT962" s="35"/>
      <c r="WFU962" s="34"/>
      <c r="WGB962" s="35"/>
      <c r="WGC962" s="34"/>
      <c r="WGJ962" s="35"/>
      <c r="WGK962" s="34"/>
      <c r="WGR962" s="35"/>
      <c r="WGS962" s="34"/>
      <c r="WGZ962" s="35"/>
      <c r="WHA962" s="34"/>
      <c r="WHH962" s="35"/>
      <c r="WHI962" s="34"/>
      <c r="WHP962" s="35"/>
      <c r="WHQ962" s="34"/>
      <c r="WHX962" s="35"/>
      <c r="WHY962" s="34"/>
      <c r="WIF962" s="35"/>
      <c r="WIG962" s="34"/>
      <c r="WIN962" s="35"/>
      <c r="WIO962" s="34"/>
      <c r="WIV962" s="35"/>
      <c r="WIW962" s="34"/>
      <c r="WJD962" s="35"/>
      <c r="WJE962" s="34"/>
      <c r="WJL962" s="35"/>
      <c r="WJM962" s="34"/>
      <c r="WJT962" s="35"/>
      <c r="WJU962" s="34"/>
      <c r="WKB962" s="35"/>
      <c r="WKC962" s="34"/>
      <c r="WKJ962" s="35"/>
      <c r="WKK962" s="34"/>
      <c r="WKR962" s="35"/>
      <c r="WKS962" s="34"/>
      <c r="WKZ962" s="35"/>
      <c r="WLA962" s="34"/>
      <c r="WLH962" s="35"/>
      <c r="WLI962" s="34"/>
      <c r="WLP962" s="35"/>
      <c r="WLQ962" s="34"/>
      <c r="WLX962" s="35"/>
      <c r="WLY962" s="34"/>
      <c r="WMF962" s="35"/>
      <c r="WMG962" s="34"/>
      <c r="WMN962" s="35"/>
      <c r="WMO962" s="34"/>
      <c r="WMV962" s="35"/>
      <c r="WMW962" s="34"/>
      <c r="WND962" s="35"/>
      <c r="WNE962" s="34"/>
      <c r="WNL962" s="35"/>
      <c r="WNM962" s="34"/>
      <c r="WNT962" s="35"/>
      <c r="WNU962" s="34"/>
      <c r="WOB962" s="35"/>
      <c r="WOC962" s="34"/>
      <c r="WOJ962" s="35"/>
      <c r="WOK962" s="34"/>
      <c r="WOR962" s="35"/>
      <c r="WOS962" s="34"/>
      <c r="WOZ962" s="35"/>
      <c r="WPA962" s="34"/>
      <c r="WPH962" s="35"/>
      <c r="WPI962" s="34"/>
      <c r="WPP962" s="35"/>
      <c r="WPQ962" s="34"/>
      <c r="WPX962" s="35"/>
      <c r="WPY962" s="34"/>
      <c r="WQF962" s="35"/>
      <c r="WQG962" s="34"/>
      <c r="WQN962" s="35"/>
      <c r="WQO962" s="34"/>
      <c r="WQV962" s="35"/>
      <c r="WQW962" s="34"/>
      <c r="WRD962" s="35"/>
      <c r="WRE962" s="34"/>
      <c r="WRL962" s="35"/>
      <c r="WRM962" s="34"/>
      <c r="WRT962" s="35"/>
      <c r="WRU962" s="34"/>
      <c r="WSB962" s="35"/>
      <c r="WSC962" s="34"/>
      <c r="WSJ962" s="35"/>
      <c r="WSK962" s="34"/>
      <c r="WSR962" s="35"/>
      <c r="WSS962" s="34"/>
      <c r="WSZ962" s="35"/>
      <c r="WTA962" s="34"/>
      <c r="WTH962" s="35"/>
      <c r="WTI962" s="34"/>
      <c r="WTP962" s="35"/>
      <c r="WTQ962" s="34"/>
      <c r="WTX962" s="35"/>
      <c r="WTY962" s="34"/>
      <c r="WUF962" s="35"/>
      <c r="WUG962" s="34"/>
      <c r="WUN962" s="35"/>
      <c r="WUO962" s="34"/>
      <c r="WUV962" s="35"/>
      <c r="WUW962" s="34"/>
      <c r="WVD962" s="35"/>
      <c r="WVE962" s="34"/>
      <c r="WVL962" s="35"/>
      <c r="WVM962" s="34"/>
      <c r="WVT962" s="35"/>
      <c r="WVU962" s="34"/>
      <c r="WWB962" s="35"/>
      <c r="WWC962" s="34"/>
      <c r="WWJ962" s="35"/>
      <c r="WWK962" s="34"/>
      <c r="WWR962" s="35"/>
      <c r="WWS962" s="34"/>
      <c r="WWZ962" s="35"/>
      <c r="WXA962" s="34"/>
      <c r="WXH962" s="35"/>
      <c r="WXI962" s="34"/>
      <c r="WXP962" s="35"/>
      <c r="WXQ962" s="34"/>
      <c r="WXX962" s="35"/>
      <c r="WXY962" s="34"/>
      <c r="WYF962" s="35"/>
      <c r="WYG962" s="34"/>
      <c r="WYN962" s="35"/>
      <c r="WYO962" s="34"/>
      <c r="WYV962" s="35"/>
      <c r="WYW962" s="34"/>
      <c r="WZD962" s="35"/>
      <c r="WZE962" s="34"/>
      <c r="WZL962" s="35"/>
      <c r="WZM962" s="34"/>
      <c r="WZT962" s="35"/>
      <c r="WZU962" s="34"/>
      <c r="XAB962" s="35"/>
      <c r="XAC962" s="34"/>
      <c r="XAJ962" s="35"/>
      <c r="XAK962" s="34"/>
      <c r="XAR962" s="35"/>
      <c r="XAS962" s="34"/>
      <c r="XAZ962" s="35"/>
      <c r="XBA962" s="34"/>
      <c r="XBH962" s="35"/>
      <c r="XBI962" s="34"/>
      <c r="XBP962" s="35"/>
      <c r="XBQ962" s="34"/>
      <c r="XBX962" s="35"/>
      <c r="XBY962" s="34"/>
      <c r="XCF962" s="35"/>
      <c r="XCG962" s="34"/>
      <c r="XCN962" s="35"/>
      <c r="XCO962" s="34"/>
      <c r="XCV962" s="35"/>
      <c r="XCW962" s="34"/>
      <c r="XDD962" s="35"/>
      <c r="XDE962" s="34"/>
      <c r="XDL962" s="35"/>
      <c r="XDM962" s="34"/>
      <c r="XDT962" s="35"/>
      <c r="XDU962" s="34"/>
      <c r="XEB962" s="35"/>
      <c r="XEC962" s="34"/>
      <c r="XEJ962" s="35"/>
      <c r="XEK962" s="34"/>
      <c r="XER962" s="35"/>
      <c r="XES962" s="34"/>
      <c r="XEZ962" s="35"/>
      <c r="XFA962" s="34"/>
    </row>
    <row r="963" spans="1:1021 1028:2045 2052:3069 3076:4093 4100:5117 5124:6141 6148:7165 7172:8189 8196:9213 9220:10237 10244:11261 11268:12285 12292:13309 13316:14333 14340:15357 15364:16381" x14ac:dyDescent="0.25">
      <c r="A963" t="s">
        <v>21</v>
      </c>
      <c r="B963" t="s">
        <v>153</v>
      </c>
      <c r="C963">
        <v>566</v>
      </c>
      <c r="D963">
        <v>566</v>
      </c>
      <c r="E963" s="35">
        <v>1</v>
      </c>
      <c r="F963" s="34">
        <v>1E-156</v>
      </c>
      <c r="G963">
        <v>98.15</v>
      </c>
      <c r="H963">
        <v>384</v>
      </c>
      <c r="I963" t="str">
        <f>HYPERLINK("https://www.ncbi.nlm.nih.gov/nucleotide/OK170997.1?report=genbank&amp;log$=nucltop&amp;blast_rank=61&amp;RID=XE5J84ZU013","OK170997.1")</f>
        <v>OK170997.1</v>
      </c>
      <c r="L963" s="35"/>
      <c r="M963" s="34"/>
      <c r="T963" s="35"/>
      <c r="U963" s="34"/>
      <c r="AB963" s="35"/>
      <c r="AC963" s="34"/>
      <c r="AJ963" s="35"/>
      <c r="AK963" s="34"/>
      <c r="AR963" s="35"/>
      <c r="AS963" s="34"/>
      <c r="AZ963" s="35"/>
      <c r="BA963" s="34"/>
      <c r="BH963" s="35"/>
      <c r="BI963" s="34"/>
      <c r="BP963" s="35"/>
      <c r="BQ963" s="34"/>
      <c r="BX963" s="35"/>
      <c r="BY963" s="34"/>
      <c r="CF963" s="35"/>
      <c r="CG963" s="34"/>
      <c r="CN963" s="35"/>
      <c r="CO963" s="34"/>
      <c r="CV963" s="35"/>
      <c r="CW963" s="34"/>
      <c r="DD963" s="35"/>
      <c r="DE963" s="34"/>
      <c r="DL963" s="35"/>
      <c r="DM963" s="34"/>
      <c r="DT963" s="35"/>
      <c r="DU963" s="34"/>
      <c r="EB963" s="35"/>
      <c r="EC963" s="34"/>
      <c r="EJ963" s="35"/>
      <c r="EK963" s="34"/>
      <c r="ER963" s="35"/>
      <c r="ES963" s="34"/>
      <c r="EZ963" s="35"/>
      <c r="FA963" s="34"/>
      <c r="FH963" s="35"/>
      <c r="FI963" s="34"/>
      <c r="FP963" s="35"/>
      <c r="FQ963" s="34"/>
      <c r="FX963" s="35"/>
      <c r="FY963" s="34"/>
      <c r="GF963" s="35"/>
      <c r="GG963" s="34"/>
      <c r="GN963" s="35"/>
      <c r="GO963" s="34"/>
      <c r="GV963" s="35"/>
      <c r="GW963" s="34"/>
      <c r="HD963" s="35"/>
      <c r="HE963" s="34"/>
      <c r="HL963" s="35"/>
      <c r="HM963" s="34"/>
      <c r="HT963" s="35"/>
      <c r="HU963" s="34"/>
      <c r="IB963" s="35"/>
      <c r="IC963" s="34"/>
      <c r="IJ963" s="35"/>
      <c r="IK963" s="34"/>
      <c r="IR963" s="35"/>
      <c r="IS963" s="34"/>
      <c r="IZ963" s="35"/>
      <c r="JA963" s="34"/>
      <c r="JH963" s="35"/>
      <c r="JI963" s="34"/>
      <c r="JP963" s="35"/>
      <c r="JQ963" s="34"/>
      <c r="JX963" s="35"/>
      <c r="JY963" s="34"/>
      <c r="KF963" s="35"/>
      <c r="KG963" s="34"/>
      <c r="KN963" s="35"/>
      <c r="KO963" s="34"/>
      <c r="KV963" s="35"/>
      <c r="KW963" s="34"/>
      <c r="LD963" s="35"/>
      <c r="LE963" s="34"/>
      <c r="LL963" s="35"/>
      <c r="LM963" s="34"/>
      <c r="LT963" s="35"/>
      <c r="LU963" s="34"/>
      <c r="MB963" s="35"/>
      <c r="MC963" s="34"/>
      <c r="MJ963" s="35"/>
      <c r="MK963" s="34"/>
      <c r="MR963" s="35"/>
      <c r="MS963" s="34"/>
      <c r="MZ963" s="35"/>
      <c r="NA963" s="34"/>
      <c r="NH963" s="35"/>
      <c r="NI963" s="34"/>
      <c r="NP963" s="35"/>
      <c r="NQ963" s="34"/>
      <c r="NX963" s="35"/>
      <c r="NY963" s="34"/>
      <c r="OF963" s="35"/>
      <c r="OG963" s="34"/>
      <c r="ON963" s="35"/>
      <c r="OO963" s="34"/>
      <c r="OV963" s="35"/>
      <c r="OW963" s="34"/>
      <c r="PD963" s="35"/>
      <c r="PE963" s="34"/>
      <c r="PL963" s="35"/>
      <c r="PM963" s="34"/>
      <c r="PT963" s="35"/>
      <c r="PU963" s="34"/>
      <c r="QB963" s="35"/>
      <c r="QC963" s="34"/>
      <c r="QJ963" s="35"/>
      <c r="QK963" s="34"/>
      <c r="QR963" s="35"/>
      <c r="QS963" s="34"/>
      <c r="QZ963" s="35"/>
      <c r="RA963" s="34"/>
      <c r="RH963" s="35"/>
      <c r="RI963" s="34"/>
      <c r="RP963" s="35"/>
      <c r="RQ963" s="34"/>
      <c r="RX963" s="35"/>
      <c r="RY963" s="34"/>
      <c r="SF963" s="35"/>
      <c r="SG963" s="34"/>
      <c r="SN963" s="35"/>
      <c r="SO963" s="34"/>
      <c r="SV963" s="35"/>
      <c r="SW963" s="34"/>
      <c r="TD963" s="35"/>
      <c r="TE963" s="34"/>
      <c r="TL963" s="35"/>
      <c r="TM963" s="34"/>
      <c r="TT963" s="35"/>
      <c r="TU963" s="34"/>
      <c r="UB963" s="35"/>
      <c r="UC963" s="34"/>
      <c r="UJ963" s="35"/>
      <c r="UK963" s="34"/>
      <c r="UR963" s="35"/>
      <c r="US963" s="34"/>
      <c r="UZ963" s="35"/>
      <c r="VA963" s="34"/>
      <c r="VH963" s="35"/>
      <c r="VI963" s="34"/>
      <c r="VP963" s="35"/>
      <c r="VQ963" s="34"/>
      <c r="VX963" s="35"/>
      <c r="VY963" s="34"/>
      <c r="WF963" s="35"/>
      <c r="WG963" s="34"/>
      <c r="WN963" s="35"/>
      <c r="WO963" s="34"/>
      <c r="WV963" s="35"/>
      <c r="WW963" s="34"/>
      <c r="XD963" s="35"/>
      <c r="XE963" s="34"/>
      <c r="XL963" s="35"/>
      <c r="XM963" s="34"/>
      <c r="XT963" s="35"/>
      <c r="XU963" s="34"/>
      <c r="YB963" s="35"/>
      <c r="YC963" s="34"/>
      <c r="YJ963" s="35"/>
      <c r="YK963" s="34"/>
      <c r="YR963" s="35"/>
      <c r="YS963" s="34"/>
      <c r="YZ963" s="35"/>
      <c r="ZA963" s="34"/>
      <c r="ZH963" s="35"/>
      <c r="ZI963" s="34"/>
      <c r="ZP963" s="35"/>
      <c r="ZQ963" s="34"/>
      <c r="ZX963" s="35"/>
      <c r="ZY963" s="34"/>
      <c r="AAF963" s="35"/>
      <c r="AAG963" s="34"/>
      <c r="AAN963" s="35"/>
      <c r="AAO963" s="34"/>
      <c r="AAV963" s="35"/>
      <c r="AAW963" s="34"/>
      <c r="ABD963" s="35"/>
      <c r="ABE963" s="34"/>
      <c r="ABL963" s="35"/>
      <c r="ABM963" s="34"/>
      <c r="ABT963" s="35"/>
      <c r="ABU963" s="34"/>
      <c r="ACB963" s="35"/>
      <c r="ACC963" s="34"/>
      <c r="ACJ963" s="35"/>
      <c r="ACK963" s="34"/>
      <c r="ACR963" s="35"/>
      <c r="ACS963" s="34"/>
      <c r="ACZ963" s="35"/>
      <c r="ADA963" s="34"/>
      <c r="ADH963" s="35"/>
      <c r="ADI963" s="34"/>
      <c r="ADP963" s="35"/>
      <c r="ADQ963" s="34"/>
      <c r="ADX963" s="35"/>
      <c r="ADY963" s="34"/>
      <c r="AEF963" s="35"/>
      <c r="AEG963" s="34"/>
      <c r="AEN963" s="35"/>
      <c r="AEO963" s="34"/>
      <c r="AEV963" s="35"/>
      <c r="AEW963" s="34"/>
      <c r="AFD963" s="35"/>
      <c r="AFE963" s="34"/>
      <c r="AFL963" s="35"/>
      <c r="AFM963" s="34"/>
      <c r="AFT963" s="35"/>
      <c r="AFU963" s="34"/>
      <c r="AGB963" s="35"/>
      <c r="AGC963" s="34"/>
      <c r="AGJ963" s="35"/>
      <c r="AGK963" s="34"/>
      <c r="AGR963" s="35"/>
      <c r="AGS963" s="34"/>
      <c r="AGZ963" s="35"/>
      <c r="AHA963" s="34"/>
      <c r="AHH963" s="35"/>
      <c r="AHI963" s="34"/>
      <c r="AHP963" s="35"/>
      <c r="AHQ963" s="34"/>
      <c r="AHX963" s="35"/>
      <c r="AHY963" s="34"/>
      <c r="AIF963" s="35"/>
      <c r="AIG963" s="34"/>
      <c r="AIN963" s="35"/>
      <c r="AIO963" s="34"/>
      <c r="AIV963" s="35"/>
      <c r="AIW963" s="34"/>
      <c r="AJD963" s="35"/>
      <c r="AJE963" s="34"/>
      <c r="AJL963" s="35"/>
      <c r="AJM963" s="34"/>
      <c r="AJT963" s="35"/>
      <c r="AJU963" s="34"/>
      <c r="AKB963" s="35"/>
      <c r="AKC963" s="34"/>
      <c r="AKJ963" s="35"/>
      <c r="AKK963" s="34"/>
      <c r="AKR963" s="35"/>
      <c r="AKS963" s="34"/>
      <c r="AKZ963" s="35"/>
      <c r="ALA963" s="34"/>
      <c r="ALH963" s="35"/>
      <c r="ALI963" s="34"/>
      <c r="ALP963" s="35"/>
      <c r="ALQ963" s="34"/>
      <c r="ALX963" s="35"/>
      <c r="ALY963" s="34"/>
      <c r="AMF963" s="35"/>
      <c r="AMG963" s="34"/>
      <c r="AMN963" s="35"/>
      <c r="AMO963" s="34"/>
      <c r="AMV963" s="35"/>
      <c r="AMW963" s="34"/>
      <c r="AND963" s="35"/>
      <c r="ANE963" s="34"/>
      <c r="ANL963" s="35"/>
      <c r="ANM963" s="34"/>
      <c r="ANT963" s="35"/>
      <c r="ANU963" s="34"/>
      <c r="AOB963" s="35"/>
      <c r="AOC963" s="34"/>
      <c r="AOJ963" s="35"/>
      <c r="AOK963" s="34"/>
      <c r="AOR963" s="35"/>
      <c r="AOS963" s="34"/>
      <c r="AOZ963" s="35"/>
      <c r="APA963" s="34"/>
      <c r="APH963" s="35"/>
      <c r="API963" s="34"/>
      <c r="APP963" s="35"/>
      <c r="APQ963" s="34"/>
      <c r="APX963" s="35"/>
      <c r="APY963" s="34"/>
      <c r="AQF963" s="35"/>
      <c r="AQG963" s="34"/>
      <c r="AQN963" s="35"/>
      <c r="AQO963" s="34"/>
      <c r="AQV963" s="35"/>
      <c r="AQW963" s="34"/>
      <c r="ARD963" s="35"/>
      <c r="ARE963" s="34"/>
      <c r="ARL963" s="35"/>
      <c r="ARM963" s="34"/>
      <c r="ART963" s="35"/>
      <c r="ARU963" s="34"/>
      <c r="ASB963" s="35"/>
      <c r="ASC963" s="34"/>
      <c r="ASJ963" s="35"/>
      <c r="ASK963" s="34"/>
      <c r="ASR963" s="35"/>
      <c r="ASS963" s="34"/>
      <c r="ASZ963" s="35"/>
      <c r="ATA963" s="34"/>
      <c r="ATH963" s="35"/>
      <c r="ATI963" s="34"/>
      <c r="ATP963" s="35"/>
      <c r="ATQ963" s="34"/>
      <c r="ATX963" s="35"/>
      <c r="ATY963" s="34"/>
      <c r="AUF963" s="35"/>
      <c r="AUG963" s="34"/>
      <c r="AUN963" s="35"/>
      <c r="AUO963" s="34"/>
      <c r="AUV963" s="35"/>
      <c r="AUW963" s="34"/>
      <c r="AVD963" s="35"/>
      <c r="AVE963" s="34"/>
      <c r="AVL963" s="35"/>
      <c r="AVM963" s="34"/>
      <c r="AVT963" s="35"/>
      <c r="AVU963" s="34"/>
      <c r="AWB963" s="35"/>
      <c r="AWC963" s="34"/>
      <c r="AWJ963" s="35"/>
      <c r="AWK963" s="34"/>
      <c r="AWR963" s="35"/>
      <c r="AWS963" s="34"/>
      <c r="AWZ963" s="35"/>
      <c r="AXA963" s="34"/>
      <c r="AXH963" s="35"/>
      <c r="AXI963" s="34"/>
      <c r="AXP963" s="35"/>
      <c r="AXQ963" s="34"/>
      <c r="AXX963" s="35"/>
      <c r="AXY963" s="34"/>
      <c r="AYF963" s="35"/>
      <c r="AYG963" s="34"/>
      <c r="AYN963" s="35"/>
      <c r="AYO963" s="34"/>
      <c r="AYV963" s="35"/>
      <c r="AYW963" s="34"/>
      <c r="AZD963" s="35"/>
      <c r="AZE963" s="34"/>
      <c r="AZL963" s="35"/>
      <c r="AZM963" s="34"/>
      <c r="AZT963" s="35"/>
      <c r="AZU963" s="34"/>
      <c r="BAB963" s="35"/>
      <c r="BAC963" s="34"/>
      <c r="BAJ963" s="35"/>
      <c r="BAK963" s="34"/>
      <c r="BAR963" s="35"/>
      <c r="BAS963" s="34"/>
      <c r="BAZ963" s="35"/>
      <c r="BBA963" s="34"/>
      <c r="BBH963" s="35"/>
      <c r="BBI963" s="34"/>
      <c r="BBP963" s="35"/>
      <c r="BBQ963" s="34"/>
      <c r="BBX963" s="35"/>
      <c r="BBY963" s="34"/>
      <c r="BCF963" s="35"/>
      <c r="BCG963" s="34"/>
      <c r="BCN963" s="35"/>
      <c r="BCO963" s="34"/>
      <c r="BCV963" s="35"/>
      <c r="BCW963" s="34"/>
      <c r="BDD963" s="35"/>
      <c r="BDE963" s="34"/>
      <c r="BDL963" s="35"/>
      <c r="BDM963" s="34"/>
      <c r="BDT963" s="35"/>
      <c r="BDU963" s="34"/>
      <c r="BEB963" s="35"/>
      <c r="BEC963" s="34"/>
      <c r="BEJ963" s="35"/>
      <c r="BEK963" s="34"/>
      <c r="BER963" s="35"/>
      <c r="BES963" s="34"/>
      <c r="BEZ963" s="35"/>
      <c r="BFA963" s="34"/>
      <c r="BFH963" s="35"/>
      <c r="BFI963" s="34"/>
      <c r="BFP963" s="35"/>
      <c r="BFQ963" s="34"/>
      <c r="BFX963" s="35"/>
      <c r="BFY963" s="34"/>
      <c r="BGF963" s="35"/>
      <c r="BGG963" s="34"/>
      <c r="BGN963" s="35"/>
      <c r="BGO963" s="34"/>
      <c r="BGV963" s="35"/>
      <c r="BGW963" s="34"/>
      <c r="BHD963" s="35"/>
      <c r="BHE963" s="34"/>
      <c r="BHL963" s="35"/>
      <c r="BHM963" s="34"/>
      <c r="BHT963" s="35"/>
      <c r="BHU963" s="34"/>
      <c r="BIB963" s="35"/>
      <c r="BIC963" s="34"/>
      <c r="BIJ963" s="35"/>
      <c r="BIK963" s="34"/>
      <c r="BIR963" s="35"/>
      <c r="BIS963" s="34"/>
      <c r="BIZ963" s="35"/>
      <c r="BJA963" s="34"/>
      <c r="BJH963" s="35"/>
      <c r="BJI963" s="34"/>
      <c r="BJP963" s="35"/>
      <c r="BJQ963" s="34"/>
      <c r="BJX963" s="35"/>
      <c r="BJY963" s="34"/>
      <c r="BKF963" s="35"/>
      <c r="BKG963" s="34"/>
      <c r="BKN963" s="35"/>
      <c r="BKO963" s="34"/>
      <c r="BKV963" s="35"/>
      <c r="BKW963" s="34"/>
      <c r="BLD963" s="35"/>
      <c r="BLE963" s="34"/>
      <c r="BLL963" s="35"/>
      <c r="BLM963" s="34"/>
      <c r="BLT963" s="35"/>
      <c r="BLU963" s="34"/>
      <c r="BMB963" s="35"/>
      <c r="BMC963" s="34"/>
      <c r="BMJ963" s="35"/>
      <c r="BMK963" s="34"/>
      <c r="BMR963" s="35"/>
      <c r="BMS963" s="34"/>
      <c r="BMZ963" s="35"/>
      <c r="BNA963" s="34"/>
      <c r="BNH963" s="35"/>
      <c r="BNI963" s="34"/>
      <c r="BNP963" s="35"/>
      <c r="BNQ963" s="34"/>
      <c r="BNX963" s="35"/>
      <c r="BNY963" s="34"/>
      <c r="BOF963" s="35"/>
      <c r="BOG963" s="34"/>
      <c r="BON963" s="35"/>
      <c r="BOO963" s="34"/>
      <c r="BOV963" s="35"/>
      <c r="BOW963" s="34"/>
      <c r="BPD963" s="35"/>
      <c r="BPE963" s="34"/>
      <c r="BPL963" s="35"/>
      <c r="BPM963" s="34"/>
      <c r="BPT963" s="35"/>
      <c r="BPU963" s="34"/>
      <c r="BQB963" s="35"/>
      <c r="BQC963" s="34"/>
      <c r="BQJ963" s="35"/>
      <c r="BQK963" s="34"/>
      <c r="BQR963" s="35"/>
      <c r="BQS963" s="34"/>
      <c r="BQZ963" s="35"/>
      <c r="BRA963" s="34"/>
      <c r="BRH963" s="35"/>
      <c r="BRI963" s="34"/>
      <c r="BRP963" s="35"/>
      <c r="BRQ963" s="34"/>
      <c r="BRX963" s="35"/>
      <c r="BRY963" s="34"/>
      <c r="BSF963" s="35"/>
      <c r="BSG963" s="34"/>
      <c r="BSN963" s="35"/>
      <c r="BSO963" s="34"/>
      <c r="BSV963" s="35"/>
      <c r="BSW963" s="34"/>
      <c r="BTD963" s="35"/>
      <c r="BTE963" s="34"/>
      <c r="BTL963" s="35"/>
      <c r="BTM963" s="34"/>
      <c r="BTT963" s="35"/>
      <c r="BTU963" s="34"/>
      <c r="BUB963" s="35"/>
      <c r="BUC963" s="34"/>
      <c r="BUJ963" s="35"/>
      <c r="BUK963" s="34"/>
      <c r="BUR963" s="35"/>
      <c r="BUS963" s="34"/>
      <c r="BUZ963" s="35"/>
      <c r="BVA963" s="34"/>
      <c r="BVH963" s="35"/>
      <c r="BVI963" s="34"/>
      <c r="BVP963" s="35"/>
      <c r="BVQ963" s="34"/>
      <c r="BVX963" s="35"/>
      <c r="BVY963" s="34"/>
      <c r="BWF963" s="35"/>
      <c r="BWG963" s="34"/>
      <c r="BWN963" s="35"/>
      <c r="BWO963" s="34"/>
      <c r="BWV963" s="35"/>
      <c r="BWW963" s="34"/>
      <c r="BXD963" s="35"/>
      <c r="BXE963" s="34"/>
      <c r="BXL963" s="35"/>
      <c r="BXM963" s="34"/>
      <c r="BXT963" s="35"/>
      <c r="BXU963" s="34"/>
      <c r="BYB963" s="35"/>
      <c r="BYC963" s="34"/>
      <c r="BYJ963" s="35"/>
      <c r="BYK963" s="34"/>
      <c r="BYR963" s="35"/>
      <c r="BYS963" s="34"/>
      <c r="BYZ963" s="35"/>
      <c r="BZA963" s="34"/>
      <c r="BZH963" s="35"/>
      <c r="BZI963" s="34"/>
      <c r="BZP963" s="35"/>
      <c r="BZQ963" s="34"/>
      <c r="BZX963" s="35"/>
      <c r="BZY963" s="34"/>
      <c r="CAF963" s="35"/>
      <c r="CAG963" s="34"/>
      <c r="CAN963" s="35"/>
      <c r="CAO963" s="34"/>
      <c r="CAV963" s="35"/>
      <c r="CAW963" s="34"/>
      <c r="CBD963" s="35"/>
      <c r="CBE963" s="34"/>
      <c r="CBL963" s="35"/>
      <c r="CBM963" s="34"/>
      <c r="CBT963" s="35"/>
      <c r="CBU963" s="34"/>
      <c r="CCB963" s="35"/>
      <c r="CCC963" s="34"/>
      <c r="CCJ963" s="35"/>
      <c r="CCK963" s="34"/>
      <c r="CCR963" s="35"/>
      <c r="CCS963" s="34"/>
      <c r="CCZ963" s="35"/>
      <c r="CDA963" s="34"/>
      <c r="CDH963" s="35"/>
      <c r="CDI963" s="34"/>
      <c r="CDP963" s="35"/>
      <c r="CDQ963" s="34"/>
      <c r="CDX963" s="35"/>
      <c r="CDY963" s="34"/>
      <c r="CEF963" s="35"/>
      <c r="CEG963" s="34"/>
      <c r="CEN963" s="35"/>
      <c r="CEO963" s="34"/>
      <c r="CEV963" s="35"/>
      <c r="CEW963" s="34"/>
      <c r="CFD963" s="35"/>
      <c r="CFE963" s="34"/>
      <c r="CFL963" s="35"/>
      <c r="CFM963" s="34"/>
      <c r="CFT963" s="35"/>
      <c r="CFU963" s="34"/>
      <c r="CGB963" s="35"/>
      <c r="CGC963" s="34"/>
      <c r="CGJ963" s="35"/>
      <c r="CGK963" s="34"/>
      <c r="CGR963" s="35"/>
      <c r="CGS963" s="34"/>
      <c r="CGZ963" s="35"/>
      <c r="CHA963" s="34"/>
      <c r="CHH963" s="35"/>
      <c r="CHI963" s="34"/>
      <c r="CHP963" s="35"/>
      <c r="CHQ963" s="34"/>
      <c r="CHX963" s="35"/>
      <c r="CHY963" s="34"/>
      <c r="CIF963" s="35"/>
      <c r="CIG963" s="34"/>
      <c r="CIN963" s="35"/>
      <c r="CIO963" s="34"/>
      <c r="CIV963" s="35"/>
      <c r="CIW963" s="34"/>
      <c r="CJD963" s="35"/>
      <c r="CJE963" s="34"/>
      <c r="CJL963" s="35"/>
      <c r="CJM963" s="34"/>
      <c r="CJT963" s="35"/>
      <c r="CJU963" s="34"/>
      <c r="CKB963" s="35"/>
      <c r="CKC963" s="34"/>
      <c r="CKJ963" s="35"/>
      <c r="CKK963" s="34"/>
      <c r="CKR963" s="35"/>
      <c r="CKS963" s="34"/>
      <c r="CKZ963" s="35"/>
      <c r="CLA963" s="34"/>
      <c r="CLH963" s="35"/>
      <c r="CLI963" s="34"/>
      <c r="CLP963" s="35"/>
      <c r="CLQ963" s="34"/>
      <c r="CLX963" s="35"/>
      <c r="CLY963" s="34"/>
      <c r="CMF963" s="35"/>
      <c r="CMG963" s="34"/>
      <c r="CMN963" s="35"/>
      <c r="CMO963" s="34"/>
      <c r="CMV963" s="35"/>
      <c r="CMW963" s="34"/>
      <c r="CND963" s="35"/>
      <c r="CNE963" s="34"/>
      <c r="CNL963" s="35"/>
      <c r="CNM963" s="34"/>
      <c r="CNT963" s="35"/>
      <c r="CNU963" s="34"/>
      <c r="COB963" s="35"/>
      <c r="COC963" s="34"/>
      <c r="COJ963" s="35"/>
      <c r="COK963" s="34"/>
      <c r="COR963" s="35"/>
      <c r="COS963" s="34"/>
      <c r="COZ963" s="35"/>
      <c r="CPA963" s="34"/>
      <c r="CPH963" s="35"/>
      <c r="CPI963" s="34"/>
      <c r="CPP963" s="35"/>
      <c r="CPQ963" s="34"/>
      <c r="CPX963" s="35"/>
      <c r="CPY963" s="34"/>
      <c r="CQF963" s="35"/>
      <c r="CQG963" s="34"/>
      <c r="CQN963" s="35"/>
      <c r="CQO963" s="34"/>
      <c r="CQV963" s="35"/>
      <c r="CQW963" s="34"/>
      <c r="CRD963" s="35"/>
      <c r="CRE963" s="34"/>
      <c r="CRL963" s="35"/>
      <c r="CRM963" s="34"/>
      <c r="CRT963" s="35"/>
      <c r="CRU963" s="34"/>
      <c r="CSB963" s="35"/>
      <c r="CSC963" s="34"/>
      <c r="CSJ963" s="35"/>
      <c r="CSK963" s="34"/>
      <c r="CSR963" s="35"/>
      <c r="CSS963" s="34"/>
      <c r="CSZ963" s="35"/>
      <c r="CTA963" s="34"/>
      <c r="CTH963" s="35"/>
      <c r="CTI963" s="34"/>
      <c r="CTP963" s="35"/>
      <c r="CTQ963" s="34"/>
      <c r="CTX963" s="35"/>
      <c r="CTY963" s="34"/>
      <c r="CUF963" s="35"/>
      <c r="CUG963" s="34"/>
      <c r="CUN963" s="35"/>
      <c r="CUO963" s="34"/>
      <c r="CUV963" s="35"/>
      <c r="CUW963" s="34"/>
      <c r="CVD963" s="35"/>
      <c r="CVE963" s="34"/>
      <c r="CVL963" s="35"/>
      <c r="CVM963" s="34"/>
      <c r="CVT963" s="35"/>
      <c r="CVU963" s="34"/>
      <c r="CWB963" s="35"/>
      <c r="CWC963" s="34"/>
      <c r="CWJ963" s="35"/>
      <c r="CWK963" s="34"/>
      <c r="CWR963" s="35"/>
      <c r="CWS963" s="34"/>
      <c r="CWZ963" s="35"/>
      <c r="CXA963" s="34"/>
      <c r="CXH963" s="35"/>
      <c r="CXI963" s="34"/>
      <c r="CXP963" s="35"/>
      <c r="CXQ963" s="34"/>
      <c r="CXX963" s="35"/>
      <c r="CXY963" s="34"/>
      <c r="CYF963" s="35"/>
      <c r="CYG963" s="34"/>
      <c r="CYN963" s="35"/>
      <c r="CYO963" s="34"/>
      <c r="CYV963" s="35"/>
      <c r="CYW963" s="34"/>
      <c r="CZD963" s="35"/>
      <c r="CZE963" s="34"/>
      <c r="CZL963" s="35"/>
      <c r="CZM963" s="34"/>
      <c r="CZT963" s="35"/>
      <c r="CZU963" s="34"/>
      <c r="DAB963" s="35"/>
      <c r="DAC963" s="34"/>
      <c r="DAJ963" s="35"/>
      <c r="DAK963" s="34"/>
      <c r="DAR963" s="35"/>
      <c r="DAS963" s="34"/>
      <c r="DAZ963" s="35"/>
      <c r="DBA963" s="34"/>
      <c r="DBH963" s="35"/>
      <c r="DBI963" s="34"/>
      <c r="DBP963" s="35"/>
      <c r="DBQ963" s="34"/>
      <c r="DBX963" s="35"/>
      <c r="DBY963" s="34"/>
      <c r="DCF963" s="35"/>
      <c r="DCG963" s="34"/>
      <c r="DCN963" s="35"/>
      <c r="DCO963" s="34"/>
      <c r="DCV963" s="35"/>
      <c r="DCW963" s="34"/>
      <c r="DDD963" s="35"/>
      <c r="DDE963" s="34"/>
      <c r="DDL963" s="35"/>
      <c r="DDM963" s="34"/>
      <c r="DDT963" s="35"/>
      <c r="DDU963" s="34"/>
      <c r="DEB963" s="35"/>
      <c r="DEC963" s="34"/>
      <c r="DEJ963" s="35"/>
      <c r="DEK963" s="34"/>
      <c r="DER963" s="35"/>
      <c r="DES963" s="34"/>
      <c r="DEZ963" s="35"/>
      <c r="DFA963" s="34"/>
      <c r="DFH963" s="35"/>
      <c r="DFI963" s="34"/>
      <c r="DFP963" s="35"/>
      <c r="DFQ963" s="34"/>
      <c r="DFX963" s="35"/>
      <c r="DFY963" s="34"/>
      <c r="DGF963" s="35"/>
      <c r="DGG963" s="34"/>
      <c r="DGN963" s="35"/>
      <c r="DGO963" s="34"/>
      <c r="DGV963" s="35"/>
      <c r="DGW963" s="34"/>
      <c r="DHD963" s="35"/>
      <c r="DHE963" s="34"/>
      <c r="DHL963" s="35"/>
      <c r="DHM963" s="34"/>
      <c r="DHT963" s="35"/>
      <c r="DHU963" s="34"/>
      <c r="DIB963" s="35"/>
      <c r="DIC963" s="34"/>
      <c r="DIJ963" s="35"/>
      <c r="DIK963" s="34"/>
      <c r="DIR963" s="35"/>
      <c r="DIS963" s="34"/>
      <c r="DIZ963" s="35"/>
      <c r="DJA963" s="34"/>
      <c r="DJH963" s="35"/>
      <c r="DJI963" s="34"/>
      <c r="DJP963" s="35"/>
      <c r="DJQ963" s="34"/>
      <c r="DJX963" s="35"/>
      <c r="DJY963" s="34"/>
      <c r="DKF963" s="35"/>
      <c r="DKG963" s="34"/>
      <c r="DKN963" s="35"/>
      <c r="DKO963" s="34"/>
      <c r="DKV963" s="35"/>
      <c r="DKW963" s="34"/>
      <c r="DLD963" s="35"/>
      <c r="DLE963" s="34"/>
      <c r="DLL963" s="35"/>
      <c r="DLM963" s="34"/>
      <c r="DLT963" s="35"/>
      <c r="DLU963" s="34"/>
      <c r="DMB963" s="35"/>
      <c r="DMC963" s="34"/>
      <c r="DMJ963" s="35"/>
      <c r="DMK963" s="34"/>
      <c r="DMR963" s="35"/>
      <c r="DMS963" s="34"/>
      <c r="DMZ963" s="35"/>
      <c r="DNA963" s="34"/>
      <c r="DNH963" s="35"/>
      <c r="DNI963" s="34"/>
      <c r="DNP963" s="35"/>
      <c r="DNQ963" s="34"/>
      <c r="DNX963" s="35"/>
      <c r="DNY963" s="34"/>
      <c r="DOF963" s="35"/>
      <c r="DOG963" s="34"/>
      <c r="DON963" s="35"/>
      <c r="DOO963" s="34"/>
      <c r="DOV963" s="35"/>
      <c r="DOW963" s="34"/>
      <c r="DPD963" s="35"/>
      <c r="DPE963" s="34"/>
      <c r="DPL963" s="35"/>
      <c r="DPM963" s="34"/>
      <c r="DPT963" s="35"/>
      <c r="DPU963" s="34"/>
      <c r="DQB963" s="35"/>
      <c r="DQC963" s="34"/>
      <c r="DQJ963" s="35"/>
      <c r="DQK963" s="34"/>
      <c r="DQR963" s="35"/>
      <c r="DQS963" s="34"/>
      <c r="DQZ963" s="35"/>
      <c r="DRA963" s="34"/>
      <c r="DRH963" s="35"/>
      <c r="DRI963" s="34"/>
      <c r="DRP963" s="35"/>
      <c r="DRQ963" s="34"/>
      <c r="DRX963" s="35"/>
      <c r="DRY963" s="34"/>
      <c r="DSF963" s="35"/>
      <c r="DSG963" s="34"/>
      <c r="DSN963" s="35"/>
      <c r="DSO963" s="34"/>
      <c r="DSV963" s="35"/>
      <c r="DSW963" s="34"/>
      <c r="DTD963" s="35"/>
      <c r="DTE963" s="34"/>
      <c r="DTL963" s="35"/>
      <c r="DTM963" s="34"/>
      <c r="DTT963" s="35"/>
      <c r="DTU963" s="34"/>
      <c r="DUB963" s="35"/>
      <c r="DUC963" s="34"/>
      <c r="DUJ963" s="35"/>
      <c r="DUK963" s="34"/>
      <c r="DUR963" s="35"/>
      <c r="DUS963" s="34"/>
      <c r="DUZ963" s="35"/>
      <c r="DVA963" s="34"/>
      <c r="DVH963" s="35"/>
      <c r="DVI963" s="34"/>
      <c r="DVP963" s="35"/>
      <c r="DVQ963" s="34"/>
      <c r="DVX963" s="35"/>
      <c r="DVY963" s="34"/>
      <c r="DWF963" s="35"/>
      <c r="DWG963" s="34"/>
      <c r="DWN963" s="35"/>
      <c r="DWO963" s="34"/>
      <c r="DWV963" s="35"/>
      <c r="DWW963" s="34"/>
      <c r="DXD963" s="35"/>
      <c r="DXE963" s="34"/>
      <c r="DXL963" s="35"/>
      <c r="DXM963" s="34"/>
      <c r="DXT963" s="35"/>
      <c r="DXU963" s="34"/>
      <c r="DYB963" s="35"/>
      <c r="DYC963" s="34"/>
      <c r="DYJ963" s="35"/>
      <c r="DYK963" s="34"/>
      <c r="DYR963" s="35"/>
      <c r="DYS963" s="34"/>
      <c r="DYZ963" s="35"/>
      <c r="DZA963" s="34"/>
      <c r="DZH963" s="35"/>
      <c r="DZI963" s="34"/>
      <c r="DZP963" s="35"/>
      <c r="DZQ963" s="34"/>
      <c r="DZX963" s="35"/>
      <c r="DZY963" s="34"/>
      <c r="EAF963" s="35"/>
      <c r="EAG963" s="34"/>
      <c r="EAN963" s="35"/>
      <c r="EAO963" s="34"/>
      <c r="EAV963" s="35"/>
      <c r="EAW963" s="34"/>
      <c r="EBD963" s="35"/>
      <c r="EBE963" s="34"/>
      <c r="EBL963" s="35"/>
      <c r="EBM963" s="34"/>
      <c r="EBT963" s="35"/>
      <c r="EBU963" s="34"/>
      <c r="ECB963" s="35"/>
      <c r="ECC963" s="34"/>
      <c r="ECJ963" s="35"/>
      <c r="ECK963" s="34"/>
      <c r="ECR963" s="35"/>
      <c r="ECS963" s="34"/>
      <c r="ECZ963" s="35"/>
      <c r="EDA963" s="34"/>
      <c r="EDH963" s="35"/>
      <c r="EDI963" s="34"/>
      <c r="EDP963" s="35"/>
      <c r="EDQ963" s="34"/>
      <c r="EDX963" s="35"/>
      <c r="EDY963" s="34"/>
      <c r="EEF963" s="35"/>
      <c r="EEG963" s="34"/>
      <c r="EEN963" s="35"/>
      <c r="EEO963" s="34"/>
      <c r="EEV963" s="35"/>
      <c r="EEW963" s="34"/>
      <c r="EFD963" s="35"/>
      <c r="EFE963" s="34"/>
      <c r="EFL963" s="35"/>
      <c r="EFM963" s="34"/>
      <c r="EFT963" s="35"/>
      <c r="EFU963" s="34"/>
      <c r="EGB963" s="35"/>
      <c r="EGC963" s="34"/>
      <c r="EGJ963" s="35"/>
      <c r="EGK963" s="34"/>
      <c r="EGR963" s="35"/>
      <c r="EGS963" s="34"/>
      <c r="EGZ963" s="35"/>
      <c r="EHA963" s="34"/>
      <c r="EHH963" s="35"/>
      <c r="EHI963" s="34"/>
      <c r="EHP963" s="35"/>
      <c r="EHQ963" s="34"/>
      <c r="EHX963" s="35"/>
      <c r="EHY963" s="34"/>
      <c r="EIF963" s="35"/>
      <c r="EIG963" s="34"/>
      <c r="EIN963" s="35"/>
      <c r="EIO963" s="34"/>
      <c r="EIV963" s="35"/>
      <c r="EIW963" s="34"/>
      <c r="EJD963" s="35"/>
      <c r="EJE963" s="34"/>
      <c r="EJL963" s="35"/>
      <c r="EJM963" s="34"/>
      <c r="EJT963" s="35"/>
      <c r="EJU963" s="34"/>
      <c r="EKB963" s="35"/>
      <c r="EKC963" s="34"/>
      <c r="EKJ963" s="35"/>
      <c r="EKK963" s="34"/>
      <c r="EKR963" s="35"/>
      <c r="EKS963" s="34"/>
      <c r="EKZ963" s="35"/>
      <c r="ELA963" s="34"/>
      <c r="ELH963" s="35"/>
      <c r="ELI963" s="34"/>
      <c r="ELP963" s="35"/>
      <c r="ELQ963" s="34"/>
      <c r="ELX963" s="35"/>
      <c r="ELY963" s="34"/>
      <c r="EMF963" s="35"/>
      <c r="EMG963" s="34"/>
      <c r="EMN963" s="35"/>
      <c r="EMO963" s="34"/>
      <c r="EMV963" s="35"/>
      <c r="EMW963" s="34"/>
      <c r="END963" s="35"/>
      <c r="ENE963" s="34"/>
      <c r="ENL963" s="35"/>
      <c r="ENM963" s="34"/>
      <c r="ENT963" s="35"/>
      <c r="ENU963" s="34"/>
      <c r="EOB963" s="35"/>
      <c r="EOC963" s="34"/>
      <c r="EOJ963" s="35"/>
      <c r="EOK963" s="34"/>
      <c r="EOR963" s="35"/>
      <c r="EOS963" s="34"/>
      <c r="EOZ963" s="35"/>
      <c r="EPA963" s="34"/>
      <c r="EPH963" s="35"/>
      <c r="EPI963" s="34"/>
      <c r="EPP963" s="35"/>
      <c r="EPQ963" s="34"/>
      <c r="EPX963" s="35"/>
      <c r="EPY963" s="34"/>
      <c r="EQF963" s="35"/>
      <c r="EQG963" s="34"/>
      <c r="EQN963" s="35"/>
      <c r="EQO963" s="34"/>
      <c r="EQV963" s="35"/>
      <c r="EQW963" s="34"/>
      <c r="ERD963" s="35"/>
      <c r="ERE963" s="34"/>
      <c r="ERL963" s="35"/>
      <c r="ERM963" s="34"/>
      <c r="ERT963" s="35"/>
      <c r="ERU963" s="34"/>
      <c r="ESB963" s="35"/>
      <c r="ESC963" s="34"/>
      <c r="ESJ963" s="35"/>
      <c r="ESK963" s="34"/>
      <c r="ESR963" s="35"/>
      <c r="ESS963" s="34"/>
      <c r="ESZ963" s="35"/>
      <c r="ETA963" s="34"/>
      <c r="ETH963" s="35"/>
      <c r="ETI963" s="34"/>
      <c r="ETP963" s="35"/>
      <c r="ETQ963" s="34"/>
      <c r="ETX963" s="35"/>
      <c r="ETY963" s="34"/>
      <c r="EUF963" s="35"/>
      <c r="EUG963" s="34"/>
      <c r="EUN963" s="35"/>
      <c r="EUO963" s="34"/>
      <c r="EUV963" s="35"/>
      <c r="EUW963" s="34"/>
      <c r="EVD963" s="35"/>
      <c r="EVE963" s="34"/>
      <c r="EVL963" s="35"/>
      <c r="EVM963" s="34"/>
      <c r="EVT963" s="35"/>
      <c r="EVU963" s="34"/>
      <c r="EWB963" s="35"/>
      <c r="EWC963" s="34"/>
      <c r="EWJ963" s="35"/>
      <c r="EWK963" s="34"/>
      <c r="EWR963" s="35"/>
      <c r="EWS963" s="34"/>
      <c r="EWZ963" s="35"/>
      <c r="EXA963" s="34"/>
      <c r="EXH963" s="35"/>
      <c r="EXI963" s="34"/>
      <c r="EXP963" s="35"/>
      <c r="EXQ963" s="34"/>
      <c r="EXX963" s="35"/>
      <c r="EXY963" s="34"/>
      <c r="EYF963" s="35"/>
      <c r="EYG963" s="34"/>
      <c r="EYN963" s="35"/>
      <c r="EYO963" s="34"/>
      <c r="EYV963" s="35"/>
      <c r="EYW963" s="34"/>
      <c r="EZD963" s="35"/>
      <c r="EZE963" s="34"/>
      <c r="EZL963" s="35"/>
      <c r="EZM963" s="34"/>
      <c r="EZT963" s="35"/>
      <c r="EZU963" s="34"/>
      <c r="FAB963" s="35"/>
      <c r="FAC963" s="34"/>
      <c r="FAJ963" s="35"/>
      <c r="FAK963" s="34"/>
      <c r="FAR963" s="35"/>
      <c r="FAS963" s="34"/>
      <c r="FAZ963" s="35"/>
      <c r="FBA963" s="34"/>
      <c r="FBH963" s="35"/>
      <c r="FBI963" s="34"/>
      <c r="FBP963" s="35"/>
      <c r="FBQ963" s="34"/>
      <c r="FBX963" s="35"/>
      <c r="FBY963" s="34"/>
      <c r="FCF963" s="35"/>
      <c r="FCG963" s="34"/>
      <c r="FCN963" s="35"/>
      <c r="FCO963" s="34"/>
      <c r="FCV963" s="35"/>
      <c r="FCW963" s="34"/>
      <c r="FDD963" s="35"/>
      <c r="FDE963" s="34"/>
      <c r="FDL963" s="35"/>
      <c r="FDM963" s="34"/>
      <c r="FDT963" s="35"/>
      <c r="FDU963" s="34"/>
      <c r="FEB963" s="35"/>
      <c r="FEC963" s="34"/>
      <c r="FEJ963" s="35"/>
      <c r="FEK963" s="34"/>
      <c r="FER963" s="35"/>
      <c r="FES963" s="34"/>
      <c r="FEZ963" s="35"/>
      <c r="FFA963" s="34"/>
      <c r="FFH963" s="35"/>
      <c r="FFI963" s="34"/>
      <c r="FFP963" s="35"/>
      <c r="FFQ963" s="34"/>
      <c r="FFX963" s="35"/>
      <c r="FFY963" s="34"/>
      <c r="FGF963" s="35"/>
      <c r="FGG963" s="34"/>
      <c r="FGN963" s="35"/>
      <c r="FGO963" s="34"/>
      <c r="FGV963" s="35"/>
      <c r="FGW963" s="34"/>
      <c r="FHD963" s="35"/>
      <c r="FHE963" s="34"/>
      <c r="FHL963" s="35"/>
      <c r="FHM963" s="34"/>
      <c r="FHT963" s="35"/>
      <c r="FHU963" s="34"/>
      <c r="FIB963" s="35"/>
      <c r="FIC963" s="34"/>
      <c r="FIJ963" s="35"/>
      <c r="FIK963" s="34"/>
      <c r="FIR963" s="35"/>
      <c r="FIS963" s="34"/>
      <c r="FIZ963" s="35"/>
      <c r="FJA963" s="34"/>
      <c r="FJH963" s="35"/>
      <c r="FJI963" s="34"/>
      <c r="FJP963" s="35"/>
      <c r="FJQ963" s="34"/>
      <c r="FJX963" s="35"/>
      <c r="FJY963" s="34"/>
      <c r="FKF963" s="35"/>
      <c r="FKG963" s="34"/>
      <c r="FKN963" s="35"/>
      <c r="FKO963" s="34"/>
      <c r="FKV963" s="35"/>
      <c r="FKW963" s="34"/>
      <c r="FLD963" s="35"/>
      <c r="FLE963" s="34"/>
      <c r="FLL963" s="35"/>
      <c r="FLM963" s="34"/>
      <c r="FLT963" s="35"/>
      <c r="FLU963" s="34"/>
      <c r="FMB963" s="35"/>
      <c r="FMC963" s="34"/>
      <c r="FMJ963" s="35"/>
      <c r="FMK963" s="34"/>
      <c r="FMR963" s="35"/>
      <c r="FMS963" s="34"/>
      <c r="FMZ963" s="35"/>
      <c r="FNA963" s="34"/>
      <c r="FNH963" s="35"/>
      <c r="FNI963" s="34"/>
      <c r="FNP963" s="35"/>
      <c r="FNQ963" s="34"/>
      <c r="FNX963" s="35"/>
      <c r="FNY963" s="34"/>
      <c r="FOF963" s="35"/>
      <c r="FOG963" s="34"/>
      <c r="FON963" s="35"/>
      <c r="FOO963" s="34"/>
      <c r="FOV963" s="35"/>
      <c r="FOW963" s="34"/>
      <c r="FPD963" s="35"/>
      <c r="FPE963" s="34"/>
      <c r="FPL963" s="35"/>
      <c r="FPM963" s="34"/>
      <c r="FPT963" s="35"/>
      <c r="FPU963" s="34"/>
      <c r="FQB963" s="35"/>
      <c r="FQC963" s="34"/>
      <c r="FQJ963" s="35"/>
      <c r="FQK963" s="34"/>
      <c r="FQR963" s="35"/>
      <c r="FQS963" s="34"/>
      <c r="FQZ963" s="35"/>
      <c r="FRA963" s="34"/>
      <c r="FRH963" s="35"/>
      <c r="FRI963" s="34"/>
      <c r="FRP963" s="35"/>
      <c r="FRQ963" s="34"/>
      <c r="FRX963" s="35"/>
      <c r="FRY963" s="34"/>
      <c r="FSF963" s="35"/>
      <c r="FSG963" s="34"/>
      <c r="FSN963" s="35"/>
      <c r="FSO963" s="34"/>
      <c r="FSV963" s="35"/>
      <c r="FSW963" s="34"/>
      <c r="FTD963" s="35"/>
      <c r="FTE963" s="34"/>
      <c r="FTL963" s="35"/>
      <c r="FTM963" s="34"/>
      <c r="FTT963" s="35"/>
      <c r="FTU963" s="34"/>
      <c r="FUB963" s="35"/>
      <c r="FUC963" s="34"/>
      <c r="FUJ963" s="35"/>
      <c r="FUK963" s="34"/>
      <c r="FUR963" s="35"/>
      <c r="FUS963" s="34"/>
      <c r="FUZ963" s="35"/>
      <c r="FVA963" s="34"/>
      <c r="FVH963" s="35"/>
      <c r="FVI963" s="34"/>
      <c r="FVP963" s="35"/>
      <c r="FVQ963" s="34"/>
      <c r="FVX963" s="35"/>
      <c r="FVY963" s="34"/>
      <c r="FWF963" s="35"/>
      <c r="FWG963" s="34"/>
      <c r="FWN963" s="35"/>
      <c r="FWO963" s="34"/>
      <c r="FWV963" s="35"/>
      <c r="FWW963" s="34"/>
      <c r="FXD963" s="35"/>
      <c r="FXE963" s="34"/>
      <c r="FXL963" s="35"/>
      <c r="FXM963" s="34"/>
      <c r="FXT963" s="35"/>
      <c r="FXU963" s="34"/>
      <c r="FYB963" s="35"/>
      <c r="FYC963" s="34"/>
      <c r="FYJ963" s="35"/>
      <c r="FYK963" s="34"/>
      <c r="FYR963" s="35"/>
      <c r="FYS963" s="34"/>
      <c r="FYZ963" s="35"/>
      <c r="FZA963" s="34"/>
      <c r="FZH963" s="35"/>
      <c r="FZI963" s="34"/>
      <c r="FZP963" s="35"/>
      <c r="FZQ963" s="34"/>
      <c r="FZX963" s="35"/>
      <c r="FZY963" s="34"/>
      <c r="GAF963" s="35"/>
      <c r="GAG963" s="34"/>
      <c r="GAN963" s="35"/>
      <c r="GAO963" s="34"/>
      <c r="GAV963" s="35"/>
      <c r="GAW963" s="34"/>
      <c r="GBD963" s="35"/>
      <c r="GBE963" s="34"/>
      <c r="GBL963" s="35"/>
      <c r="GBM963" s="34"/>
      <c r="GBT963" s="35"/>
      <c r="GBU963" s="34"/>
      <c r="GCB963" s="35"/>
      <c r="GCC963" s="34"/>
      <c r="GCJ963" s="35"/>
      <c r="GCK963" s="34"/>
      <c r="GCR963" s="35"/>
      <c r="GCS963" s="34"/>
      <c r="GCZ963" s="35"/>
      <c r="GDA963" s="34"/>
      <c r="GDH963" s="35"/>
      <c r="GDI963" s="34"/>
      <c r="GDP963" s="35"/>
      <c r="GDQ963" s="34"/>
      <c r="GDX963" s="35"/>
      <c r="GDY963" s="34"/>
      <c r="GEF963" s="35"/>
      <c r="GEG963" s="34"/>
      <c r="GEN963" s="35"/>
      <c r="GEO963" s="34"/>
      <c r="GEV963" s="35"/>
      <c r="GEW963" s="34"/>
      <c r="GFD963" s="35"/>
      <c r="GFE963" s="34"/>
      <c r="GFL963" s="35"/>
      <c r="GFM963" s="34"/>
      <c r="GFT963" s="35"/>
      <c r="GFU963" s="34"/>
      <c r="GGB963" s="35"/>
      <c r="GGC963" s="34"/>
      <c r="GGJ963" s="35"/>
      <c r="GGK963" s="34"/>
      <c r="GGR963" s="35"/>
      <c r="GGS963" s="34"/>
      <c r="GGZ963" s="35"/>
      <c r="GHA963" s="34"/>
      <c r="GHH963" s="35"/>
      <c r="GHI963" s="34"/>
      <c r="GHP963" s="35"/>
      <c r="GHQ963" s="34"/>
      <c r="GHX963" s="35"/>
      <c r="GHY963" s="34"/>
      <c r="GIF963" s="35"/>
      <c r="GIG963" s="34"/>
      <c r="GIN963" s="35"/>
      <c r="GIO963" s="34"/>
      <c r="GIV963" s="35"/>
      <c r="GIW963" s="34"/>
      <c r="GJD963" s="35"/>
      <c r="GJE963" s="34"/>
      <c r="GJL963" s="35"/>
      <c r="GJM963" s="34"/>
      <c r="GJT963" s="35"/>
      <c r="GJU963" s="34"/>
      <c r="GKB963" s="35"/>
      <c r="GKC963" s="34"/>
      <c r="GKJ963" s="35"/>
      <c r="GKK963" s="34"/>
      <c r="GKR963" s="35"/>
      <c r="GKS963" s="34"/>
      <c r="GKZ963" s="35"/>
      <c r="GLA963" s="34"/>
      <c r="GLH963" s="35"/>
      <c r="GLI963" s="34"/>
      <c r="GLP963" s="35"/>
      <c r="GLQ963" s="34"/>
      <c r="GLX963" s="35"/>
      <c r="GLY963" s="34"/>
      <c r="GMF963" s="35"/>
      <c r="GMG963" s="34"/>
      <c r="GMN963" s="35"/>
      <c r="GMO963" s="34"/>
      <c r="GMV963" s="35"/>
      <c r="GMW963" s="34"/>
      <c r="GND963" s="35"/>
      <c r="GNE963" s="34"/>
      <c r="GNL963" s="35"/>
      <c r="GNM963" s="34"/>
      <c r="GNT963" s="35"/>
      <c r="GNU963" s="34"/>
      <c r="GOB963" s="35"/>
      <c r="GOC963" s="34"/>
      <c r="GOJ963" s="35"/>
      <c r="GOK963" s="34"/>
      <c r="GOR963" s="35"/>
      <c r="GOS963" s="34"/>
      <c r="GOZ963" s="35"/>
      <c r="GPA963" s="34"/>
      <c r="GPH963" s="35"/>
      <c r="GPI963" s="34"/>
      <c r="GPP963" s="35"/>
      <c r="GPQ963" s="34"/>
      <c r="GPX963" s="35"/>
      <c r="GPY963" s="34"/>
      <c r="GQF963" s="35"/>
      <c r="GQG963" s="34"/>
      <c r="GQN963" s="35"/>
      <c r="GQO963" s="34"/>
      <c r="GQV963" s="35"/>
      <c r="GQW963" s="34"/>
      <c r="GRD963" s="35"/>
      <c r="GRE963" s="34"/>
      <c r="GRL963" s="35"/>
      <c r="GRM963" s="34"/>
      <c r="GRT963" s="35"/>
      <c r="GRU963" s="34"/>
      <c r="GSB963" s="35"/>
      <c r="GSC963" s="34"/>
      <c r="GSJ963" s="35"/>
      <c r="GSK963" s="34"/>
      <c r="GSR963" s="35"/>
      <c r="GSS963" s="34"/>
      <c r="GSZ963" s="35"/>
      <c r="GTA963" s="34"/>
      <c r="GTH963" s="35"/>
      <c r="GTI963" s="34"/>
      <c r="GTP963" s="35"/>
      <c r="GTQ963" s="34"/>
      <c r="GTX963" s="35"/>
      <c r="GTY963" s="34"/>
      <c r="GUF963" s="35"/>
      <c r="GUG963" s="34"/>
      <c r="GUN963" s="35"/>
      <c r="GUO963" s="34"/>
      <c r="GUV963" s="35"/>
      <c r="GUW963" s="34"/>
      <c r="GVD963" s="35"/>
      <c r="GVE963" s="34"/>
      <c r="GVL963" s="35"/>
      <c r="GVM963" s="34"/>
      <c r="GVT963" s="35"/>
      <c r="GVU963" s="34"/>
      <c r="GWB963" s="35"/>
      <c r="GWC963" s="34"/>
      <c r="GWJ963" s="35"/>
      <c r="GWK963" s="34"/>
      <c r="GWR963" s="35"/>
      <c r="GWS963" s="34"/>
      <c r="GWZ963" s="35"/>
      <c r="GXA963" s="34"/>
      <c r="GXH963" s="35"/>
      <c r="GXI963" s="34"/>
      <c r="GXP963" s="35"/>
      <c r="GXQ963" s="34"/>
      <c r="GXX963" s="35"/>
      <c r="GXY963" s="34"/>
      <c r="GYF963" s="35"/>
      <c r="GYG963" s="34"/>
      <c r="GYN963" s="35"/>
      <c r="GYO963" s="34"/>
      <c r="GYV963" s="35"/>
      <c r="GYW963" s="34"/>
      <c r="GZD963" s="35"/>
      <c r="GZE963" s="34"/>
      <c r="GZL963" s="35"/>
      <c r="GZM963" s="34"/>
      <c r="GZT963" s="35"/>
      <c r="GZU963" s="34"/>
      <c r="HAB963" s="35"/>
      <c r="HAC963" s="34"/>
      <c r="HAJ963" s="35"/>
      <c r="HAK963" s="34"/>
      <c r="HAR963" s="35"/>
      <c r="HAS963" s="34"/>
      <c r="HAZ963" s="35"/>
      <c r="HBA963" s="34"/>
      <c r="HBH963" s="35"/>
      <c r="HBI963" s="34"/>
      <c r="HBP963" s="35"/>
      <c r="HBQ963" s="34"/>
      <c r="HBX963" s="35"/>
      <c r="HBY963" s="34"/>
      <c r="HCF963" s="35"/>
      <c r="HCG963" s="34"/>
      <c r="HCN963" s="35"/>
      <c r="HCO963" s="34"/>
      <c r="HCV963" s="35"/>
      <c r="HCW963" s="34"/>
      <c r="HDD963" s="35"/>
      <c r="HDE963" s="34"/>
      <c r="HDL963" s="35"/>
      <c r="HDM963" s="34"/>
      <c r="HDT963" s="35"/>
      <c r="HDU963" s="34"/>
      <c r="HEB963" s="35"/>
      <c r="HEC963" s="34"/>
      <c r="HEJ963" s="35"/>
      <c r="HEK963" s="34"/>
      <c r="HER963" s="35"/>
      <c r="HES963" s="34"/>
      <c r="HEZ963" s="35"/>
      <c r="HFA963" s="34"/>
      <c r="HFH963" s="35"/>
      <c r="HFI963" s="34"/>
      <c r="HFP963" s="35"/>
      <c r="HFQ963" s="34"/>
      <c r="HFX963" s="35"/>
      <c r="HFY963" s="34"/>
      <c r="HGF963" s="35"/>
      <c r="HGG963" s="34"/>
      <c r="HGN963" s="35"/>
      <c r="HGO963" s="34"/>
      <c r="HGV963" s="35"/>
      <c r="HGW963" s="34"/>
      <c r="HHD963" s="35"/>
      <c r="HHE963" s="34"/>
      <c r="HHL963" s="35"/>
      <c r="HHM963" s="34"/>
      <c r="HHT963" s="35"/>
      <c r="HHU963" s="34"/>
      <c r="HIB963" s="35"/>
      <c r="HIC963" s="34"/>
      <c r="HIJ963" s="35"/>
      <c r="HIK963" s="34"/>
      <c r="HIR963" s="35"/>
      <c r="HIS963" s="34"/>
      <c r="HIZ963" s="35"/>
      <c r="HJA963" s="34"/>
      <c r="HJH963" s="35"/>
      <c r="HJI963" s="34"/>
      <c r="HJP963" s="35"/>
      <c r="HJQ963" s="34"/>
      <c r="HJX963" s="35"/>
      <c r="HJY963" s="34"/>
      <c r="HKF963" s="35"/>
      <c r="HKG963" s="34"/>
      <c r="HKN963" s="35"/>
      <c r="HKO963" s="34"/>
      <c r="HKV963" s="35"/>
      <c r="HKW963" s="34"/>
      <c r="HLD963" s="35"/>
      <c r="HLE963" s="34"/>
      <c r="HLL963" s="35"/>
      <c r="HLM963" s="34"/>
      <c r="HLT963" s="35"/>
      <c r="HLU963" s="34"/>
      <c r="HMB963" s="35"/>
      <c r="HMC963" s="34"/>
      <c r="HMJ963" s="35"/>
      <c r="HMK963" s="34"/>
      <c r="HMR963" s="35"/>
      <c r="HMS963" s="34"/>
      <c r="HMZ963" s="35"/>
      <c r="HNA963" s="34"/>
      <c r="HNH963" s="35"/>
      <c r="HNI963" s="34"/>
      <c r="HNP963" s="35"/>
      <c r="HNQ963" s="34"/>
      <c r="HNX963" s="35"/>
      <c r="HNY963" s="34"/>
      <c r="HOF963" s="35"/>
      <c r="HOG963" s="34"/>
      <c r="HON963" s="35"/>
      <c r="HOO963" s="34"/>
      <c r="HOV963" s="35"/>
      <c r="HOW963" s="34"/>
      <c r="HPD963" s="35"/>
      <c r="HPE963" s="34"/>
      <c r="HPL963" s="35"/>
      <c r="HPM963" s="34"/>
      <c r="HPT963" s="35"/>
      <c r="HPU963" s="34"/>
      <c r="HQB963" s="35"/>
      <c r="HQC963" s="34"/>
      <c r="HQJ963" s="35"/>
      <c r="HQK963" s="34"/>
      <c r="HQR963" s="35"/>
      <c r="HQS963" s="34"/>
      <c r="HQZ963" s="35"/>
      <c r="HRA963" s="34"/>
      <c r="HRH963" s="35"/>
      <c r="HRI963" s="34"/>
      <c r="HRP963" s="35"/>
      <c r="HRQ963" s="34"/>
      <c r="HRX963" s="35"/>
      <c r="HRY963" s="34"/>
      <c r="HSF963" s="35"/>
      <c r="HSG963" s="34"/>
      <c r="HSN963" s="35"/>
      <c r="HSO963" s="34"/>
      <c r="HSV963" s="35"/>
      <c r="HSW963" s="34"/>
      <c r="HTD963" s="35"/>
      <c r="HTE963" s="34"/>
      <c r="HTL963" s="35"/>
      <c r="HTM963" s="34"/>
      <c r="HTT963" s="35"/>
      <c r="HTU963" s="34"/>
      <c r="HUB963" s="35"/>
      <c r="HUC963" s="34"/>
      <c r="HUJ963" s="35"/>
      <c r="HUK963" s="34"/>
      <c r="HUR963" s="35"/>
      <c r="HUS963" s="34"/>
      <c r="HUZ963" s="35"/>
      <c r="HVA963" s="34"/>
      <c r="HVH963" s="35"/>
      <c r="HVI963" s="34"/>
      <c r="HVP963" s="35"/>
      <c r="HVQ963" s="34"/>
      <c r="HVX963" s="35"/>
      <c r="HVY963" s="34"/>
      <c r="HWF963" s="35"/>
      <c r="HWG963" s="34"/>
      <c r="HWN963" s="35"/>
      <c r="HWO963" s="34"/>
      <c r="HWV963" s="35"/>
      <c r="HWW963" s="34"/>
      <c r="HXD963" s="35"/>
      <c r="HXE963" s="34"/>
      <c r="HXL963" s="35"/>
      <c r="HXM963" s="34"/>
      <c r="HXT963" s="35"/>
      <c r="HXU963" s="34"/>
      <c r="HYB963" s="35"/>
      <c r="HYC963" s="34"/>
      <c r="HYJ963" s="35"/>
      <c r="HYK963" s="34"/>
      <c r="HYR963" s="35"/>
      <c r="HYS963" s="34"/>
      <c r="HYZ963" s="35"/>
      <c r="HZA963" s="34"/>
      <c r="HZH963" s="35"/>
      <c r="HZI963" s="34"/>
      <c r="HZP963" s="35"/>
      <c r="HZQ963" s="34"/>
      <c r="HZX963" s="35"/>
      <c r="HZY963" s="34"/>
      <c r="IAF963" s="35"/>
      <c r="IAG963" s="34"/>
      <c r="IAN963" s="35"/>
      <c r="IAO963" s="34"/>
      <c r="IAV963" s="35"/>
      <c r="IAW963" s="34"/>
      <c r="IBD963" s="35"/>
      <c r="IBE963" s="34"/>
      <c r="IBL963" s="35"/>
      <c r="IBM963" s="34"/>
      <c r="IBT963" s="35"/>
      <c r="IBU963" s="34"/>
      <c r="ICB963" s="35"/>
      <c r="ICC963" s="34"/>
      <c r="ICJ963" s="35"/>
      <c r="ICK963" s="34"/>
      <c r="ICR963" s="35"/>
      <c r="ICS963" s="34"/>
      <c r="ICZ963" s="35"/>
      <c r="IDA963" s="34"/>
      <c r="IDH963" s="35"/>
      <c r="IDI963" s="34"/>
      <c r="IDP963" s="35"/>
      <c r="IDQ963" s="34"/>
      <c r="IDX963" s="35"/>
      <c r="IDY963" s="34"/>
      <c r="IEF963" s="35"/>
      <c r="IEG963" s="34"/>
      <c r="IEN963" s="35"/>
      <c r="IEO963" s="34"/>
      <c r="IEV963" s="35"/>
      <c r="IEW963" s="34"/>
      <c r="IFD963" s="35"/>
      <c r="IFE963" s="34"/>
      <c r="IFL963" s="35"/>
      <c r="IFM963" s="34"/>
      <c r="IFT963" s="35"/>
      <c r="IFU963" s="34"/>
      <c r="IGB963" s="35"/>
      <c r="IGC963" s="34"/>
      <c r="IGJ963" s="35"/>
      <c r="IGK963" s="34"/>
      <c r="IGR963" s="35"/>
      <c r="IGS963" s="34"/>
      <c r="IGZ963" s="35"/>
      <c r="IHA963" s="34"/>
      <c r="IHH963" s="35"/>
      <c r="IHI963" s="34"/>
      <c r="IHP963" s="35"/>
      <c r="IHQ963" s="34"/>
      <c r="IHX963" s="35"/>
      <c r="IHY963" s="34"/>
      <c r="IIF963" s="35"/>
      <c r="IIG963" s="34"/>
      <c r="IIN963" s="35"/>
      <c r="IIO963" s="34"/>
      <c r="IIV963" s="35"/>
      <c r="IIW963" s="34"/>
      <c r="IJD963" s="35"/>
      <c r="IJE963" s="34"/>
      <c r="IJL963" s="35"/>
      <c r="IJM963" s="34"/>
      <c r="IJT963" s="35"/>
      <c r="IJU963" s="34"/>
      <c r="IKB963" s="35"/>
      <c r="IKC963" s="34"/>
      <c r="IKJ963" s="35"/>
      <c r="IKK963" s="34"/>
      <c r="IKR963" s="35"/>
      <c r="IKS963" s="34"/>
      <c r="IKZ963" s="35"/>
      <c r="ILA963" s="34"/>
      <c r="ILH963" s="35"/>
      <c r="ILI963" s="34"/>
      <c r="ILP963" s="35"/>
      <c r="ILQ963" s="34"/>
      <c r="ILX963" s="35"/>
      <c r="ILY963" s="34"/>
      <c r="IMF963" s="35"/>
      <c r="IMG963" s="34"/>
      <c r="IMN963" s="35"/>
      <c r="IMO963" s="34"/>
      <c r="IMV963" s="35"/>
      <c r="IMW963" s="34"/>
      <c r="IND963" s="35"/>
      <c r="INE963" s="34"/>
      <c r="INL963" s="35"/>
      <c r="INM963" s="34"/>
      <c r="INT963" s="35"/>
      <c r="INU963" s="34"/>
      <c r="IOB963" s="35"/>
      <c r="IOC963" s="34"/>
      <c r="IOJ963" s="35"/>
      <c r="IOK963" s="34"/>
      <c r="IOR963" s="35"/>
      <c r="IOS963" s="34"/>
      <c r="IOZ963" s="35"/>
      <c r="IPA963" s="34"/>
      <c r="IPH963" s="35"/>
      <c r="IPI963" s="34"/>
      <c r="IPP963" s="35"/>
      <c r="IPQ963" s="34"/>
      <c r="IPX963" s="35"/>
      <c r="IPY963" s="34"/>
      <c r="IQF963" s="35"/>
      <c r="IQG963" s="34"/>
      <c r="IQN963" s="35"/>
      <c r="IQO963" s="34"/>
      <c r="IQV963" s="35"/>
      <c r="IQW963" s="34"/>
      <c r="IRD963" s="35"/>
      <c r="IRE963" s="34"/>
      <c r="IRL963" s="35"/>
      <c r="IRM963" s="34"/>
      <c r="IRT963" s="35"/>
      <c r="IRU963" s="34"/>
      <c r="ISB963" s="35"/>
      <c r="ISC963" s="34"/>
      <c r="ISJ963" s="35"/>
      <c r="ISK963" s="34"/>
      <c r="ISR963" s="35"/>
      <c r="ISS963" s="34"/>
      <c r="ISZ963" s="35"/>
      <c r="ITA963" s="34"/>
      <c r="ITH963" s="35"/>
      <c r="ITI963" s="34"/>
      <c r="ITP963" s="35"/>
      <c r="ITQ963" s="34"/>
      <c r="ITX963" s="35"/>
      <c r="ITY963" s="34"/>
      <c r="IUF963" s="35"/>
      <c r="IUG963" s="34"/>
      <c r="IUN963" s="35"/>
      <c r="IUO963" s="34"/>
      <c r="IUV963" s="35"/>
      <c r="IUW963" s="34"/>
      <c r="IVD963" s="35"/>
      <c r="IVE963" s="34"/>
      <c r="IVL963" s="35"/>
      <c r="IVM963" s="34"/>
      <c r="IVT963" s="35"/>
      <c r="IVU963" s="34"/>
      <c r="IWB963" s="35"/>
      <c r="IWC963" s="34"/>
      <c r="IWJ963" s="35"/>
      <c r="IWK963" s="34"/>
      <c r="IWR963" s="35"/>
      <c r="IWS963" s="34"/>
      <c r="IWZ963" s="35"/>
      <c r="IXA963" s="34"/>
      <c r="IXH963" s="35"/>
      <c r="IXI963" s="34"/>
      <c r="IXP963" s="35"/>
      <c r="IXQ963" s="34"/>
      <c r="IXX963" s="35"/>
      <c r="IXY963" s="34"/>
      <c r="IYF963" s="35"/>
      <c r="IYG963" s="34"/>
      <c r="IYN963" s="35"/>
      <c r="IYO963" s="34"/>
      <c r="IYV963" s="35"/>
      <c r="IYW963" s="34"/>
      <c r="IZD963" s="35"/>
      <c r="IZE963" s="34"/>
      <c r="IZL963" s="35"/>
      <c r="IZM963" s="34"/>
      <c r="IZT963" s="35"/>
      <c r="IZU963" s="34"/>
      <c r="JAB963" s="35"/>
      <c r="JAC963" s="34"/>
      <c r="JAJ963" s="35"/>
      <c r="JAK963" s="34"/>
      <c r="JAR963" s="35"/>
      <c r="JAS963" s="34"/>
      <c r="JAZ963" s="35"/>
      <c r="JBA963" s="34"/>
      <c r="JBH963" s="35"/>
      <c r="JBI963" s="34"/>
      <c r="JBP963" s="35"/>
      <c r="JBQ963" s="34"/>
      <c r="JBX963" s="35"/>
      <c r="JBY963" s="34"/>
      <c r="JCF963" s="35"/>
      <c r="JCG963" s="34"/>
      <c r="JCN963" s="35"/>
      <c r="JCO963" s="34"/>
      <c r="JCV963" s="35"/>
      <c r="JCW963" s="34"/>
      <c r="JDD963" s="35"/>
      <c r="JDE963" s="34"/>
      <c r="JDL963" s="35"/>
      <c r="JDM963" s="34"/>
      <c r="JDT963" s="35"/>
      <c r="JDU963" s="34"/>
      <c r="JEB963" s="35"/>
      <c r="JEC963" s="34"/>
      <c r="JEJ963" s="35"/>
      <c r="JEK963" s="34"/>
      <c r="JER963" s="35"/>
      <c r="JES963" s="34"/>
      <c r="JEZ963" s="35"/>
      <c r="JFA963" s="34"/>
      <c r="JFH963" s="35"/>
      <c r="JFI963" s="34"/>
      <c r="JFP963" s="35"/>
      <c r="JFQ963" s="34"/>
      <c r="JFX963" s="35"/>
      <c r="JFY963" s="34"/>
      <c r="JGF963" s="35"/>
      <c r="JGG963" s="34"/>
      <c r="JGN963" s="35"/>
      <c r="JGO963" s="34"/>
      <c r="JGV963" s="35"/>
      <c r="JGW963" s="34"/>
      <c r="JHD963" s="35"/>
      <c r="JHE963" s="34"/>
      <c r="JHL963" s="35"/>
      <c r="JHM963" s="34"/>
      <c r="JHT963" s="35"/>
      <c r="JHU963" s="34"/>
      <c r="JIB963" s="35"/>
      <c r="JIC963" s="34"/>
      <c r="JIJ963" s="35"/>
      <c r="JIK963" s="34"/>
      <c r="JIR963" s="35"/>
      <c r="JIS963" s="34"/>
      <c r="JIZ963" s="35"/>
      <c r="JJA963" s="34"/>
      <c r="JJH963" s="35"/>
      <c r="JJI963" s="34"/>
      <c r="JJP963" s="35"/>
      <c r="JJQ963" s="34"/>
      <c r="JJX963" s="35"/>
      <c r="JJY963" s="34"/>
      <c r="JKF963" s="35"/>
      <c r="JKG963" s="34"/>
      <c r="JKN963" s="35"/>
      <c r="JKO963" s="34"/>
      <c r="JKV963" s="35"/>
      <c r="JKW963" s="34"/>
      <c r="JLD963" s="35"/>
      <c r="JLE963" s="34"/>
      <c r="JLL963" s="35"/>
      <c r="JLM963" s="34"/>
      <c r="JLT963" s="35"/>
      <c r="JLU963" s="34"/>
      <c r="JMB963" s="35"/>
      <c r="JMC963" s="34"/>
      <c r="JMJ963" s="35"/>
      <c r="JMK963" s="34"/>
      <c r="JMR963" s="35"/>
      <c r="JMS963" s="34"/>
      <c r="JMZ963" s="35"/>
      <c r="JNA963" s="34"/>
      <c r="JNH963" s="35"/>
      <c r="JNI963" s="34"/>
      <c r="JNP963" s="35"/>
      <c r="JNQ963" s="34"/>
      <c r="JNX963" s="35"/>
      <c r="JNY963" s="34"/>
      <c r="JOF963" s="35"/>
      <c r="JOG963" s="34"/>
      <c r="JON963" s="35"/>
      <c r="JOO963" s="34"/>
      <c r="JOV963" s="35"/>
      <c r="JOW963" s="34"/>
      <c r="JPD963" s="35"/>
      <c r="JPE963" s="34"/>
      <c r="JPL963" s="35"/>
      <c r="JPM963" s="34"/>
      <c r="JPT963" s="35"/>
      <c r="JPU963" s="34"/>
      <c r="JQB963" s="35"/>
      <c r="JQC963" s="34"/>
      <c r="JQJ963" s="35"/>
      <c r="JQK963" s="34"/>
      <c r="JQR963" s="35"/>
      <c r="JQS963" s="34"/>
      <c r="JQZ963" s="35"/>
      <c r="JRA963" s="34"/>
      <c r="JRH963" s="35"/>
      <c r="JRI963" s="34"/>
      <c r="JRP963" s="35"/>
      <c r="JRQ963" s="34"/>
      <c r="JRX963" s="35"/>
      <c r="JRY963" s="34"/>
      <c r="JSF963" s="35"/>
      <c r="JSG963" s="34"/>
      <c r="JSN963" s="35"/>
      <c r="JSO963" s="34"/>
      <c r="JSV963" s="35"/>
      <c r="JSW963" s="34"/>
      <c r="JTD963" s="35"/>
      <c r="JTE963" s="34"/>
      <c r="JTL963" s="35"/>
      <c r="JTM963" s="34"/>
      <c r="JTT963" s="35"/>
      <c r="JTU963" s="34"/>
      <c r="JUB963" s="35"/>
      <c r="JUC963" s="34"/>
      <c r="JUJ963" s="35"/>
      <c r="JUK963" s="34"/>
      <c r="JUR963" s="35"/>
      <c r="JUS963" s="34"/>
      <c r="JUZ963" s="35"/>
      <c r="JVA963" s="34"/>
      <c r="JVH963" s="35"/>
      <c r="JVI963" s="34"/>
      <c r="JVP963" s="35"/>
      <c r="JVQ963" s="34"/>
      <c r="JVX963" s="35"/>
      <c r="JVY963" s="34"/>
      <c r="JWF963" s="35"/>
      <c r="JWG963" s="34"/>
      <c r="JWN963" s="35"/>
      <c r="JWO963" s="34"/>
      <c r="JWV963" s="35"/>
      <c r="JWW963" s="34"/>
      <c r="JXD963" s="35"/>
      <c r="JXE963" s="34"/>
      <c r="JXL963" s="35"/>
      <c r="JXM963" s="34"/>
      <c r="JXT963" s="35"/>
      <c r="JXU963" s="34"/>
      <c r="JYB963" s="35"/>
      <c r="JYC963" s="34"/>
      <c r="JYJ963" s="35"/>
      <c r="JYK963" s="34"/>
      <c r="JYR963" s="35"/>
      <c r="JYS963" s="34"/>
      <c r="JYZ963" s="35"/>
      <c r="JZA963" s="34"/>
      <c r="JZH963" s="35"/>
      <c r="JZI963" s="34"/>
      <c r="JZP963" s="35"/>
      <c r="JZQ963" s="34"/>
      <c r="JZX963" s="35"/>
      <c r="JZY963" s="34"/>
      <c r="KAF963" s="35"/>
      <c r="KAG963" s="34"/>
      <c r="KAN963" s="35"/>
      <c r="KAO963" s="34"/>
      <c r="KAV963" s="35"/>
      <c r="KAW963" s="34"/>
      <c r="KBD963" s="35"/>
      <c r="KBE963" s="34"/>
      <c r="KBL963" s="35"/>
      <c r="KBM963" s="34"/>
      <c r="KBT963" s="35"/>
      <c r="KBU963" s="34"/>
      <c r="KCB963" s="35"/>
      <c r="KCC963" s="34"/>
      <c r="KCJ963" s="35"/>
      <c r="KCK963" s="34"/>
      <c r="KCR963" s="35"/>
      <c r="KCS963" s="34"/>
      <c r="KCZ963" s="35"/>
      <c r="KDA963" s="34"/>
      <c r="KDH963" s="35"/>
      <c r="KDI963" s="34"/>
      <c r="KDP963" s="35"/>
      <c r="KDQ963" s="34"/>
      <c r="KDX963" s="35"/>
      <c r="KDY963" s="34"/>
      <c r="KEF963" s="35"/>
      <c r="KEG963" s="34"/>
      <c r="KEN963" s="35"/>
      <c r="KEO963" s="34"/>
      <c r="KEV963" s="35"/>
      <c r="KEW963" s="34"/>
      <c r="KFD963" s="35"/>
      <c r="KFE963" s="34"/>
      <c r="KFL963" s="35"/>
      <c r="KFM963" s="34"/>
      <c r="KFT963" s="35"/>
      <c r="KFU963" s="34"/>
      <c r="KGB963" s="35"/>
      <c r="KGC963" s="34"/>
      <c r="KGJ963" s="35"/>
      <c r="KGK963" s="34"/>
      <c r="KGR963" s="35"/>
      <c r="KGS963" s="34"/>
      <c r="KGZ963" s="35"/>
      <c r="KHA963" s="34"/>
      <c r="KHH963" s="35"/>
      <c r="KHI963" s="34"/>
      <c r="KHP963" s="35"/>
      <c r="KHQ963" s="34"/>
      <c r="KHX963" s="35"/>
      <c r="KHY963" s="34"/>
      <c r="KIF963" s="35"/>
      <c r="KIG963" s="34"/>
      <c r="KIN963" s="35"/>
      <c r="KIO963" s="34"/>
      <c r="KIV963" s="35"/>
      <c r="KIW963" s="34"/>
      <c r="KJD963" s="35"/>
      <c r="KJE963" s="34"/>
      <c r="KJL963" s="35"/>
      <c r="KJM963" s="34"/>
      <c r="KJT963" s="35"/>
      <c r="KJU963" s="34"/>
      <c r="KKB963" s="35"/>
      <c r="KKC963" s="34"/>
      <c r="KKJ963" s="35"/>
      <c r="KKK963" s="34"/>
      <c r="KKR963" s="35"/>
      <c r="KKS963" s="34"/>
      <c r="KKZ963" s="35"/>
      <c r="KLA963" s="34"/>
      <c r="KLH963" s="35"/>
      <c r="KLI963" s="34"/>
      <c r="KLP963" s="35"/>
      <c r="KLQ963" s="34"/>
      <c r="KLX963" s="35"/>
      <c r="KLY963" s="34"/>
      <c r="KMF963" s="35"/>
      <c r="KMG963" s="34"/>
      <c r="KMN963" s="35"/>
      <c r="KMO963" s="34"/>
      <c r="KMV963" s="35"/>
      <c r="KMW963" s="34"/>
      <c r="KND963" s="35"/>
      <c r="KNE963" s="34"/>
      <c r="KNL963" s="35"/>
      <c r="KNM963" s="34"/>
      <c r="KNT963" s="35"/>
      <c r="KNU963" s="34"/>
      <c r="KOB963" s="35"/>
      <c r="KOC963" s="34"/>
      <c r="KOJ963" s="35"/>
      <c r="KOK963" s="34"/>
      <c r="KOR963" s="35"/>
      <c r="KOS963" s="34"/>
      <c r="KOZ963" s="35"/>
      <c r="KPA963" s="34"/>
      <c r="KPH963" s="35"/>
      <c r="KPI963" s="34"/>
      <c r="KPP963" s="35"/>
      <c r="KPQ963" s="34"/>
      <c r="KPX963" s="35"/>
      <c r="KPY963" s="34"/>
      <c r="KQF963" s="35"/>
      <c r="KQG963" s="34"/>
      <c r="KQN963" s="35"/>
      <c r="KQO963" s="34"/>
      <c r="KQV963" s="35"/>
      <c r="KQW963" s="34"/>
      <c r="KRD963" s="35"/>
      <c r="KRE963" s="34"/>
      <c r="KRL963" s="35"/>
      <c r="KRM963" s="34"/>
      <c r="KRT963" s="35"/>
      <c r="KRU963" s="34"/>
      <c r="KSB963" s="35"/>
      <c r="KSC963" s="34"/>
      <c r="KSJ963" s="35"/>
      <c r="KSK963" s="34"/>
      <c r="KSR963" s="35"/>
      <c r="KSS963" s="34"/>
      <c r="KSZ963" s="35"/>
      <c r="KTA963" s="34"/>
      <c r="KTH963" s="35"/>
      <c r="KTI963" s="34"/>
      <c r="KTP963" s="35"/>
      <c r="KTQ963" s="34"/>
      <c r="KTX963" s="35"/>
      <c r="KTY963" s="34"/>
      <c r="KUF963" s="35"/>
      <c r="KUG963" s="34"/>
      <c r="KUN963" s="35"/>
      <c r="KUO963" s="34"/>
      <c r="KUV963" s="35"/>
      <c r="KUW963" s="34"/>
      <c r="KVD963" s="35"/>
      <c r="KVE963" s="34"/>
      <c r="KVL963" s="35"/>
      <c r="KVM963" s="34"/>
      <c r="KVT963" s="35"/>
      <c r="KVU963" s="34"/>
      <c r="KWB963" s="35"/>
      <c r="KWC963" s="34"/>
      <c r="KWJ963" s="35"/>
      <c r="KWK963" s="34"/>
      <c r="KWR963" s="35"/>
      <c r="KWS963" s="34"/>
      <c r="KWZ963" s="35"/>
      <c r="KXA963" s="34"/>
      <c r="KXH963" s="35"/>
      <c r="KXI963" s="34"/>
      <c r="KXP963" s="35"/>
      <c r="KXQ963" s="34"/>
      <c r="KXX963" s="35"/>
      <c r="KXY963" s="34"/>
      <c r="KYF963" s="35"/>
      <c r="KYG963" s="34"/>
      <c r="KYN963" s="35"/>
      <c r="KYO963" s="34"/>
      <c r="KYV963" s="35"/>
      <c r="KYW963" s="34"/>
      <c r="KZD963" s="35"/>
      <c r="KZE963" s="34"/>
      <c r="KZL963" s="35"/>
      <c r="KZM963" s="34"/>
      <c r="KZT963" s="35"/>
      <c r="KZU963" s="34"/>
      <c r="LAB963" s="35"/>
      <c r="LAC963" s="34"/>
      <c r="LAJ963" s="35"/>
      <c r="LAK963" s="34"/>
      <c r="LAR963" s="35"/>
      <c r="LAS963" s="34"/>
      <c r="LAZ963" s="35"/>
      <c r="LBA963" s="34"/>
      <c r="LBH963" s="35"/>
      <c r="LBI963" s="34"/>
      <c r="LBP963" s="35"/>
      <c r="LBQ963" s="34"/>
      <c r="LBX963" s="35"/>
      <c r="LBY963" s="34"/>
      <c r="LCF963" s="35"/>
      <c r="LCG963" s="34"/>
      <c r="LCN963" s="35"/>
      <c r="LCO963" s="34"/>
      <c r="LCV963" s="35"/>
      <c r="LCW963" s="34"/>
      <c r="LDD963" s="35"/>
      <c r="LDE963" s="34"/>
      <c r="LDL963" s="35"/>
      <c r="LDM963" s="34"/>
      <c r="LDT963" s="35"/>
      <c r="LDU963" s="34"/>
      <c r="LEB963" s="35"/>
      <c r="LEC963" s="34"/>
      <c r="LEJ963" s="35"/>
      <c r="LEK963" s="34"/>
      <c r="LER963" s="35"/>
      <c r="LES963" s="34"/>
      <c r="LEZ963" s="35"/>
      <c r="LFA963" s="34"/>
      <c r="LFH963" s="35"/>
      <c r="LFI963" s="34"/>
      <c r="LFP963" s="35"/>
      <c r="LFQ963" s="34"/>
      <c r="LFX963" s="35"/>
      <c r="LFY963" s="34"/>
      <c r="LGF963" s="35"/>
      <c r="LGG963" s="34"/>
      <c r="LGN963" s="35"/>
      <c r="LGO963" s="34"/>
      <c r="LGV963" s="35"/>
      <c r="LGW963" s="34"/>
      <c r="LHD963" s="35"/>
      <c r="LHE963" s="34"/>
      <c r="LHL963" s="35"/>
      <c r="LHM963" s="34"/>
      <c r="LHT963" s="35"/>
      <c r="LHU963" s="34"/>
      <c r="LIB963" s="35"/>
      <c r="LIC963" s="34"/>
      <c r="LIJ963" s="35"/>
      <c r="LIK963" s="34"/>
      <c r="LIR963" s="35"/>
      <c r="LIS963" s="34"/>
      <c r="LIZ963" s="35"/>
      <c r="LJA963" s="34"/>
      <c r="LJH963" s="35"/>
      <c r="LJI963" s="34"/>
      <c r="LJP963" s="35"/>
      <c r="LJQ963" s="34"/>
      <c r="LJX963" s="35"/>
      <c r="LJY963" s="34"/>
      <c r="LKF963" s="35"/>
      <c r="LKG963" s="34"/>
      <c r="LKN963" s="35"/>
      <c r="LKO963" s="34"/>
      <c r="LKV963" s="35"/>
      <c r="LKW963" s="34"/>
      <c r="LLD963" s="35"/>
      <c r="LLE963" s="34"/>
      <c r="LLL963" s="35"/>
      <c r="LLM963" s="34"/>
      <c r="LLT963" s="35"/>
      <c r="LLU963" s="34"/>
      <c r="LMB963" s="35"/>
      <c r="LMC963" s="34"/>
      <c r="LMJ963" s="35"/>
      <c r="LMK963" s="34"/>
      <c r="LMR963" s="35"/>
      <c r="LMS963" s="34"/>
      <c r="LMZ963" s="35"/>
      <c r="LNA963" s="34"/>
      <c r="LNH963" s="35"/>
      <c r="LNI963" s="34"/>
      <c r="LNP963" s="35"/>
      <c r="LNQ963" s="34"/>
      <c r="LNX963" s="35"/>
      <c r="LNY963" s="34"/>
      <c r="LOF963" s="35"/>
      <c r="LOG963" s="34"/>
      <c r="LON963" s="35"/>
      <c r="LOO963" s="34"/>
      <c r="LOV963" s="35"/>
      <c r="LOW963" s="34"/>
      <c r="LPD963" s="35"/>
      <c r="LPE963" s="34"/>
      <c r="LPL963" s="35"/>
      <c r="LPM963" s="34"/>
      <c r="LPT963" s="35"/>
      <c r="LPU963" s="34"/>
      <c r="LQB963" s="35"/>
      <c r="LQC963" s="34"/>
      <c r="LQJ963" s="35"/>
      <c r="LQK963" s="34"/>
      <c r="LQR963" s="35"/>
      <c r="LQS963" s="34"/>
      <c r="LQZ963" s="35"/>
      <c r="LRA963" s="34"/>
      <c r="LRH963" s="35"/>
      <c r="LRI963" s="34"/>
      <c r="LRP963" s="35"/>
      <c r="LRQ963" s="34"/>
      <c r="LRX963" s="35"/>
      <c r="LRY963" s="34"/>
      <c r="LSF963" s="35"/>
      <c r="LSG963" s="34"/>
      <c r="LSN963" s="35"/>
      <c r="LSO963" s="34"/>
      <c r="LSV963" s="35"/>
      <c r="LSW963" s="34"/>
      <c r="LTD963" s="35"/>
      <c r="LTE963" s="34"/>
      <c r="LTL963" s="35"/>
      <c r="LTM963" s="34"/>
      <c r="LTT963" s="35"/>
      <c r="LTU963" s="34"/>
      <c r="LUB963" s="35"/>
      <c r="LUC963" s="34"/>
      <c r="LUJ963" s="35"/>
      <c r="LUK963" s="34"/>
      <c r="LUR963" s="35"/>
      <c r="LUS963" s="34"/>
      <c r="LUZ963" s="35"/>
      <c r="LVA963" s="34"/>
      <c r="LVH963" s="35"/>
      <c r="LVI963" s="34"/>
      <c r="LVP963" s="35"/>
      <c r="LVQ963" s="34"/>
      <c r="LVX963" s="35"/>
      <c r="LVY963" s="34"/>
      <c r="LWF963" s="35"/>
      <c r="LWG963" s="34"/>
      <c r="LWN963" s="35"/>
      <c r="LWO963" s="34"/>
      <c r="LWV963" s="35"/>
      <c r="LWW963" s="34"/>
      <c r="LXD963" s="35"/>
      <c r="LXE963" s="34"/>
      <c r="LXL963" s="35"/>
      <c r="LXM963" s="34"/>
      <c r="LXT963" s="35"/>
      <c r="LXU963" s="34"/>
      <c r="LYB963" s="35"/>
      <c r="LYC963" s="34"/>
      <c r="LYJ963" s="35"/>
      <c r="LYK963" s="34"/>
      <c r="LYR963" s="35"/>
      <c r="LYS963" s="34"/>
      <c r="LYZ963" s="35"/>
      <c r="LZA963" s="34"/>
      <c r="LZH963" s="35"/>
      <c r="LZI963" s="34"/>
      <c r="LZP963" s="35"/>
      <c r="LZQ963" s="34"/>
      <c r="LZX963" s="35"/>
      <c r="LZY963" s="34"/>
      <c r="MAF963" s="35"/>
      <c r="MAG963" s="34"/>
      <c r="MAN963" s="35"/>
      <c r="MAO963" s="34"/>
      <c r="MAV963" s="35"/>
      <c r="MAW963" s="34"/>
      <c r="MBD963" s="35"/>
      <c r="MBE963" s="34"/>
      <c r="MBL963" s="35"/>
      <c r="MBM963" s="34"/>
      <c r="MBT963" s="35"/>
      <c r="MBU963" s="34"/>
      <c r="MCB963" s="35"/>
      <c r="MCC963" s="34"/>
      <c r="MCJ963" s="35"/>
      <c r="MCK963" s="34"/>
      <c r="MCR963" s="35"/>
      <c r="MCS963" s="34"/>
      <c r="MCZ963" s="35"/>
      <c r="MDA963" s="34"/>
      <c r="MDH963" s="35"/>
      <c r="MDI963" s="34"/>
      <c r="MDP963" s="35"/>
      <c r="MDQ963" s="34"/>
      <c r="MDX963" s="35"/>
      <c r="MDY963" s="34"/>
      <c r="MEF963" s="35"/>
      <c r="MEG963" s="34"/>
      <c r="MEN963" s="35"/>
      <c r="MEO963" s="34"/>
      <c r="MEV963" s="35"/>
      <c r="MEW963" s="34"/>
      <c r="MFD963" s="35"/>
      <c r="MFE963" s="34"/>
      <c r="MFL963" s="35"/>
      <c r="MFM963" s="34"/>
      <c r="MFT963" s="35"/>
      <c r="MFU963" s="34"/>
      <c r="MGB963" s="35"/>
      <c r="MGC963" s="34"/>
      <c r="MGJ963" s="35"/>
      <c r="MGK963" s="34"/>
      <c r="MGR963" s="35"/>
      <c r="MGS963" s="34"/>
      <c r="MGZ963" s="35"/>
      <c r="MHA963" s="34"/>
      <c r="MHH963" s="35"/>
      <c r="MHI963" s="34"/>
      <c r="MHP963" s="35"/>
      <c r="MHQ963" s="34"/>
      <c r="MHX963" s="35"/>
      <c r="MHY963" s="34"/>
      <c r="MIF963" s="35"/>
      <c r="MIG963" s="34"/>
      <c r="MIN963" s="35"/>
      <c r="MIO963" s="34"/>
      <c r="MIV963" s="35"/>
      <c r="MIW963" s="34"/>
      <c r="MJD963" s="35"/>
      <c r="MJE963" s="34"/>
      <c r="MJL963" s="35"/>
      <c r="MJM963" s="34"/>
      <c r="MJT963" s="35"/>
      <c r="MJU963" s="34"/>
      <c r="MKB963" s="35"/>
      <c r="MKC963" s="34"/>
      <c r="MKJ963" s="35"/>
      <c r="MKK963" s="34"/>
      <c r="MKR963" s="35"/>
      <c r="MKS963" s="34"/>
      <c r="MKZ963" s="35"/>
      <c r="MLA963" s="34"/>
      <c r="MLH963" s="35"/>
      <c r="MLI963" s="34"/>
      <c r="MLP963" s="35"/>
      <c r="MLQ963" s="34"/>
      <c r="MLX963" s="35"/>
      <c r="MLY963" s="34"/>
      <c r="MMF963" s="35"/>
      <c r="MMG963" s="34"/>
      <c r="MMN963" s="35"/>
      <c r="MMO963" s="34"/>
      <c r="MMV963" s="35"/>
      <c r="MMW963" s="34"/>
      <c r="MND963" s="35"/>
      <c r="MNE963" s="34"/>
      <c r="MNL963" s="35"/>
      <c r="MNM963" s="34"/>
      <c r="MNT963" s="35"/>
      <c r="MNU963" s="34"/>
      <c r="MOB963" s="35"/>
      <c r="MOC963" s="34"/>
      <c r="MOJ963" s="35"/>
      <c r="MOK963" s="34"/>
      <c r="MOR963" s="35"/>
      <c r="MOS963" s="34"/>
      <c r="MOZ963" s="35"/>
      <c r="MPA963" s="34"/>
      <c r="MPH963" s="35"/>
      <c r="MPI963" s="34"/>
      <c r="MPP963" s="35"/>
      <c r="MPQ963" s="34"/>
      <c r="MPX963" s="35"/>
      <c r="MPY963" s="34"/>
      <c r="MQF963" s="35"/>
      <c r="MQG963" s="34"/>
      <c r="MQN963" s="35"/>
      <c r="MQO963" s="34"/>
      <c r="MQV963" s="35"/>
      <c r="MQW963" s="34"/>
      <c r="MRD963" s="35"/>
      <c r="MRE963" s="34"/>
      <c r="MRL963" s="35"/>
      <c r="MRM963" s="34"/>
      <c r="MRT963" s="35"/>
      <c r="MRU963" s="34"/>
      <c r="MSB963" s="35"/>
      <c r="MSC963" s="34"/>
      <c r="MSJ963" s="35"/>
      <c r="MSK963" s="34"/>
      <c r="MSR963" s="35"/>
      <c r="MSS963" s="34"/>
      <c r="MSZ963" s="35"/>
      <c r="MTA963" s="34"/>
      <c r="MTH963" s="35"/>
      <c r="MTI963" s="34"/>
      <c r="MTP963" s="35"/>
      <c r="MTQ963" s="34"/>
      <c r="MTX963" s="35"/>
      <c r="MTY963" s="34"/>
      <c r="MUF963" s="35"/>
      <c r="MUG963" s="34"/>
      <c r="MUN963" s="35"/>
      <c r="MUO963" s="34"/>
      <c r="MUV963" s="35"/>
      <c r="MUW963" s="34"/>
      <c r="MVD963" s="35"/>
      <c r="MVE963" s="34"/>
      <c r="MVL963" s="35"/>
      <c r="MVM963" s="34"/>
      <c r="MVT963" s="35"/>
      <c r="MVU963" s="34"/>
      <c r="MWB963" s="35"/>
      <c r="MWC963" s="34"/>
      <c r="MWJ963" s="35"/>
      <c r="MWK963" s="34"/>
      <c r="MWR963" s="35"/>
      <c r="MWS963" s="34"/>
      <c r="MWZ963" s="35"/>
      <c r="MXA963" s="34"/>
      <c r="MXH963" s="35"/>
      <c r="MXI963" s="34"/>
      <c r="MXP963" s="35"/>
      <c r="MXQ963" s="34"/>
      <c r="MXX963" s="35"/>
      <c r="MXY963" s="34"/>
      <c r="MYF963" s="35"/>
      <c r="MYG963" s="34"/>
      <c r="MYN963" s="35"/>
      <c r="MYO963" s="34"/>
      <c r="MYV963" s="35"/>
      <c r="MYW963" s="34"/>
      <c r="MZD963" s="35"/>
      <c r="MZE963" s="34"/>
      <c r="MZL963" s="35"/>
      <c r="MZM963" s="34"/>
      <c r="MZT963" s="35"/>
      <c r="MZU963" s="34"/>
      <c r="NAB963" s="35"/>
      <c r="NAC963" s="34"/>
      <c r="NAJ963" s="35"/>
      <c r="NAK963" s="34"/>
      <c r="NAR963" s="35"/>
      <c r="NAS963" s="34"/>
      <c r="NAZ963" s="35"/>
      <c r="NBA963" s="34"/>
      <c r="NBH963" s="35"/>
      <c r="NBI963" s="34"/>
      <c r="NBP963" s="35"/>
      <c r="NBQ963" s="34"/>
      <c r="NBX963" s="35"/>
      <c r="NBY963" s="34"/>
      <c r="NCF963" s="35"/>
      <c r="NCG963" s="34"/>
      <c r="NCN963" s="35"/>
      <c r="NCO963" s="34"/>
      <c r="NCV963" s="35"/>
      <c r="NCW963" s="34"/>
      <c r="NDD963" s="35"/>
      <c r="NDE963" s="34"/>
      <c r="NDL963" s="35"/>
      <c r="NDM963" s="34"/>
      <c r="NDT963" s="35"/>
      <c r="NDU963" s="34"/>
      <c r="NEB963" s="35"/>
      <c r="NEC963" s="34"/>
      <c r="NEJ963" s="35"/>
      <c r="NEK963" s="34"/>
      <c r="NER963" s="35"/>
      <c r="NES963" s="34"/>
      <c r="NEZ963" s="35"/>
      <c r="NFA963" s="34"/>
      <c r="NFH963" s="35"/>
      <c r="NFI963" s="34"/>
      <c r="NFP963" s="35"/>
      <c r="NFQ963" s="34"/>
      <c r="NFX963" s="35"/>
      <c r="NFY963" s="34"/>
      <c r="NGF963" s="35"/>
      <c r="NGG963" s="34"/>
      <c r="NGN963" s="35"/>
      <c r="NGO963" s="34"/>
      <c r="NGV963" s="35"/>
      <c r="NGW963" s="34"/>
      <c r="NHD963" s="35"/>
      <c r="NHE963" s="34"/>
      <c r="NHL963" s="35"/>
      <c r="NHM963" s="34"/>
      <c r="NHT963" s="35"/>
      <c r="NHU963" s="34"/>
      <c r="NIB963" s="35"/>
      <c r="NIC963" s="34"/>
      <c r="NIJ963" s="35"/>
      <c r="NIK963" s="34"/>
      <c r="NIR963" s="35"/>
      <c r="NIS963" s="34"/>
      <c r="NIZ963" s="35"/>
      <c r="NJA963" s="34"/>
      <c r="NJH963" s="35"/>
      <c r="NJI963" s="34"/>
      <c r="NJP963" s="35"/>
      <c r="NJQ963" s="34"/>
      <c r="NJX963" s="35"/>
      <c r="NJY963" s="34"/>
      <c r="NKF963" s="35"/>
      <c r="NKG963" s="34"/>
      <c r="NKN963" s="35"/>
      <c r="NKO963" s="34"/>
      <c r="NKV963" s="35"/>
      <c r="NKW963" s="34"/>
      <c r="NLD963" s="35"/>
      <c r="NLE963" s="34"/>
      <c r="NLL963" s="35"/>
      <c r="NLM963" s="34"/>
      <c r="NLT963" s="35"/>
      <c r="NLU963" s="34"/>
      <c r="NMB963" s="35"/>
      <c r="NMC963" s="34"/>
      <c r="NMJ963" s="35"/>
      <c r="NMK963" s="34"/>
      <c r="NMR963" s="35"/>
      <c r="NMS963" s="34"/>
      <c r="NMZ963" s="35"/>
      <c r="NNA963" s="34"/>
      <c r="NNH963" s="35"/>
      <c r="NNI963" s="34"/>
      <c r="NNP963" s="35"/>
      <c r="NNQ963" s="34"/>
      <c r="NNX963" s="35"/>
      <c r="NNY963" s="34"/>
      <c r="NOF963" s="35"/>
      <c r="NOG963" s="34"/>
      <c r="NON963" s="35"/>
      <c r="NOO963" s="34"/>
      <c r="NOV963" s="35"/>
      <c r="NOW963" s="34"/>
      <c r="NPD963" s="35"/>
      <c r="NPE963" s="34"/>
      <c r="NPL963" s="35"/>
      <c r="NPM963" s="34"/>
      <c r="NPT963" s="35"/>
      <c r="NPU963" s="34"/>
      <c r="NQB963" s="35"/>
      <c r="NQC963" s="34"/>
      <c r="NQJ963" s="35"/>
      <c r="NQK963" s="34"/>
      <c r="NQR963" s="35"/>
      <c r="NQS963" s="34"/>
      <c r="NQZ963" s="35"/>
      <c r="NRA963" s="34"/>
      <c r="NRH963" s="35"/>
      <c r="NRI963" s="34"/>
      <c r="NRP963" s="35"/>
      <c r="NRQ963" s="34"/>
      <c r="NRX963" s="35"/>
      <c r="NRY963" s="34"/>
      <c r="NSF963" s="35"/>
      <c r="NSG963" s="34"/>
      <c r="NSN963" s="35"/>
      <c r="NSO963" s="34"/>
      <c r="NSV963" s="35"/>
      <c r="NSW963" s="34"/>
      <c r="NTD963" s="35"/>
      <c r="NTE963" s="34"/>
      <c r="NTL963" s="35"/>
      <c r="NTM963" s="34"/>
      <c r="NTT963" s="35"/>
      <c r="NTU963" s="34"/>
      <c r="NUB963" s="35"/>
      <c r="NUC963" s="34"/>
      <c r="NUJ963" s="35"/>
      <c r="NUK963" s="34"/>
      <c r="NUR963" s="35"/>
      <c r="NUS963" s="34"/>
      <c r="NUZ963" s="35"/>
      <c r="NVA963" s="34"/>
      <c r="NVH963" s="35"/>
      <c r="NVI963" s="34"/>
      <c r="NVP963" s="35"/>
      <c r="NVQ963" s="34"/>
      <c r="NVX963" s="35"/>
      <c r="NVY963" s="34"/>
      <c r="NWF963" s="35"/>
      <c r="NWG963" s="34"/>
      <c r="NWN963" s="35"/>
      <c r="NWO963" s="34"/>
      <c r="NWV963" s="35"/>
      <c r="NWW963" s="34"/>
      <c r="NXD963" s="35"/>
      <c r="NXE963" s="34"/>
      <c r="NXL963" s="35"/>
      <c r="NXM963" s="34"/>
      <c r="NXT963" s="35"/>
      <c r="NXU963" s="34"/>
      <c r="NYB963" s="35"/>
      <c r="NYC963" s="34"/>
      <c r="NYJ963" s="35"/>
      <c r="NYK963" s="34"/>
      <c r="NYR963" s="35"/>
      <c r="NYS963" s="34"/>
      <c r="NYZ963" s="35"/>
      <c r="NZA963" s="34"/>
      <c r="NZH963" s="35"/>
      <c r="NZI963" s="34"/>
      <c r="NZP963" s="35"/>
      <c r="NZQ963" s="34"/>
      <c r="NZX963" s="35"/>
      <c r="NZY963" s="34"/>
      <c r="OAF963" s="35"/>
      <c r="OAG963" s="34"/>
      <c r="OAN963" s="35"/>
      <c r="OAO963" s="34"/>
      <c r="OAV963" s="35"/>
      <c r="OAW963" s="34"/>
      <c r="OBD963" s="35"/>
      <c r="OBE963" s="34"/>
      <c r="OBL963" s="35"/>
      <c r="OBM963" s="34"/>
      <c r="OBT963" s="35"/>
      <c r="OBU963" s="34"/>
      <c r="OCB963" s="35"/>
      <c r="OCC963" s="34"/>
      <c r="OCJ963" s="35"/>
      <c r="OCK963" s="34"/>
      <c r="OCR963" s="35"/>
      <c r="OCS963" s="34"/>
      <c r="OCZ963" s="35"/>
      <c r="ODA963" s="34"/>
      <c r="ODH963" s="35"/>
      <c r="ODI963" s="34"/>
      <c r="ODP963" s="35"/>
      <c r="ODQ963" s="34"/>
      <c r="ODX963" s="35"/>
      <c r="ODY963" s="34"/>
      <c r="OEF963" s="35"/>
      <c r="OEG963" s="34"/>
      <c r="OEN963" s="35"/>
      <c r="OEO963" s="34"/>
      <c r="OEV963" s="35"/>
      <c r="OEW963" s="34"/>
      <c r="OFD963" s="35"/>
      <c r="OFE963" s="34"/>
      <c r="OFL963" s="35"/>
      <c r="OFM963" s="34"/>
      <c r="OFT963" s="35"/>
      <c r="OFU963" s="34"/>
      <c r="OGB963" s="35"/>
      <c r="OGC963" s="34"/>
      <c r="OGJ963" s="35"/>
      <c r="OGK963" s="34"/>
      <c r="OGR963" s="35"/>
      <c r="OGS963" s="34"/>
      <c r="OGZ963" s="35"/>
      <c r="OHA963" s="34"/>
      <c r="OHH963" s="35"/>
      <c r="OHI963" s="34"/>
      <c r="OHP963" s="35"/>
      <c r="OHQ963" s="34"/>
      <c r="OHX963" s="35"/>
      <c r="OHY963" s="34"/>
      <c r="OIF963" s="35"/>
      <c r="OIG963" s="34"/>
      <c r="OIN963" s="35"/>
      <c r="OIO963" s="34"/>
      <c r="OIV963" s="35"/>
      <c r="OIW963" s="34"/>
      <c r="OJD963" s="35"/>
      <c r="OJE963" s="34"/>
      <c r="OJL963" s="35"/>
      <c r="OJM963" s="34"/>
      <c r="OJT963" s="35"/>
      <c r="OJU963" s="34"/>
      <c r="OKB963" s="35"/>
      <c r="OKC963" s="34"/>
      <c r="OKJ963" s="35"/>
      <c r="OKK963" s="34"/>
      <c r="OKR963" s="35"/>
      <c r="OKS963" s="34"/>
      <c r="OKZ963" s="35"/>
      <c r="OLA963" s="34"/>
      <c r="OLH963" s="35"/>
      <c r="OLI963" s="34"/>
      <c r="OLP963" s="35"/>
      <c r="OLQ963" s="34"/>
      <c r="OLX963" s="35"/>
      <c r="OLY963" s="34"/>
      <c r="OMF963" s="35"/>
      <c r="OMG963" s="34"/>
      <c r="OMN963" s="35"/>
      <c r="OMO963" s="34"/>
      <c r="OMV963" s="35"/>
      <c r="OMW963" s="34"/>
      <c r="OND963" s="35"/>
      <c r="ONE963" s="34"/>
      <c r="ONL963" s="35"/>
      <c r="ONM963" s="34"/>
      <c r="ONT963" s="35"/>
      <c r="ONU963" s="34"/>
      <c r="OOB963" s="35"/>
      <c r="OOC963" s="34"/>
      <c r="OOJ963" s="35"/>
      <c r="OOK963" s="34"/>
      <c r="OOR963" s="35"/>
      <c r="OOS963" s="34"/>
      <c r="OOZ963" s="35"/>
      <c r="OPA963" s="34"/>
      <c r="OPH963" s="35"/>
      <c r="OPI963" s="34"/>
      <c r="OPP963" s="35"/>
      <c r="OPQ963" s="34"/>
      <c r="OPX963" s="35"/>
      <c r="OPY963" s="34"/>
      <c r="OQF963" s="35"/>
      <c r="OQG963" s="34"/>
      <c r="OQN963" s="35"/>
      <c r="OQO963" s="34"/>
      <c r="OQV963" s="35"/>
      <c r="OQW963" s="34"/>
      <c r="ORD963" s="35"/>
      <c r="ORE963" s="34"/>
      <c r="ORL963" s="35"/>
      <c r="ORM963" s="34"/>
      <c r="ORT963" s="35"/>
      <c r="ORU963" s="34"/>
      <c r="OSB963" s="35"/>
      <c r="OSC963" s="34"/>
      <c r="OSJ963" s="35"/>
      <c r="OSK963" s="34"/>
      <c r="OSR963" s="35"/>
      <c r="OSS963" s="34"/>
      <c r="OSZ963" s="35"/>
      <c r="OTA963" s="34"/>
      <c r="OTH963" s="35"/>
      <c r="OTI963" s="34"/>
      <c r="OTP963" s="35"/>
      <c r="OTQ963" s="34"/>
      <c r="OTX963" s="35"/>
      <c r="OTY963" s="34"/>
      <c r="OUF963" s="35"/>
      <c r="OUG963" s="34"/>
      <c r="OUN963" s="35"/>
      <c r="OUO963" s="34"/>
      <c r="OUV963" s="35"/>
      <c r="OUW963" s="34"/>
      <c r="OVD963" s="35"/>
      <c r="OVE963" s="34"/>
      <c r="OVL963" s="35"/>
      <c r="OVM963" s="34"/>
      <c r="OVT963" s="35"/>
      <c r="OVU963" s="34"/>
      <c r="OWB963" s="35"/>
      <c r="OWC963" s="34"/>
      <c r="OWJ963" s="35"/>
      <c r="OWK963" s="34"/>
      <c r="OWR963" s="35"/>
      <c r="OWS963" s="34"/>
      <c r="OWZ963" s="35"/>
      <c r="OXA963" s="34"/>
      <c r="OXH963" s="35"/>
      <c r="OXI963" s="34"/>
      <c r="OXP963" s="35"/>
      <c r="OXQ963" s="34"/>
      <c r="OXX963" s="35"/>
      <c r="OXY963" s="34"/>
      <c r="OYF963" s="35"/>
      <c r="OYG963" s="34"/>
      <c r="OYN963" s="35"/>
      <c r="OYO963" s="34"/>
      <c r="OYV963" s="35"/>
      <c r="OYW963" s="34"/>
      <c r="OZD963" s="35"/>
      <c r="OZE963" s="34"/>
      <c r="OZL963" s="35"/>
      <c r="OZM963" s="34"/>
      <c r="OZT963" s="35"/>
      <c r="OZU963" s="34"/>
      <c r="PAB963" s="35"/>
      <c r="PAC963" s="34"/>
      <c r="PAJ963" s="35"/>
      <c r="PAK963" s="34"/>
      <c r="PAR963" s="35"/>
      <c r="PAS963" s="34"/>
      <c r="PAZ963" s="35"/>
      <c r="PBA963" s="34"/>
      <c r="PBH963" s="35"/>
      <c r="PBI963" s="34"/>
      <c r="PBP963" s="35"/>
      <c r="PBQ963" s="34"/>
      <c r="PBX963" s="35"/>
      <c r="PBY963" s="34"/>
      <c r="PCF963" s="35"/>
      <c r="PCG963" s="34"/>
      <c r="PCN963" s="35"/>
      <c r="PCO963" s="34"/>
      <c r="PCV963" s="35"/>
      <c r="PCW963" s="34"/>
      <c r="PDD963" s="35"/>
      <c r="PDE963" s="34"/>
      <c r="PDL963" s="35"/>
      <c r="PDM963" s="34"/>
      <c r="PDT963" s="35"/>
      <c r="PDU963" s="34"/>
      <c r="PEB963" s="35"/>
      <c r="PEC963" s="34"/>
      <c r="PEJ963" s="35"/>
      <c r="PEK963" s="34"/>
      <c r="PER963" s="35"/>
      <c r="PES963" s="34"/>
      <c r="PEZ963" s="35"/>
      <c r="PFA963" s="34"/>
      <c r="PFH963" s="35"/>
      <c r="PFI963" s="34"/>
      <c r="PFP963" s="35"/>
      <c r="PFQ963" s="34"/>
      <c r="PFX963" s="35"/>
      <c r="PFY963" s="34"/>
      <c r="PGF963" s="35"/>
      <c r="PGG963" s="34"/>
      <c r="PGN963" s="35"/>
      <c r="PGO963" s="34"/>
      <c r="PGV963" s="35"/>
      <c r="PGW963" s="34"/>
      <c r="PHD963" s="35"/>
      <c r="PHE963" s="34"/>
      <c r="PHL963" s="35"/>
      <c r="PHM963" s="34"/>
      <c r="PHT963" s="35"/>
      <c r="PHU963" s="34"/>
      <c r="PIB963" s="35"/>
      <c r="PIC963" s="34"/>
      <c r="PIJ963" s="35"/>
      <c r="PIK963" s="34"/>
      <c r="PIR963" s="35"/>
      <c r="PIS963" s="34"/>
      <c r="PIZ963" s="35"/>
      <c r="PJA963" s="34"/>
      <c r="PJH963" s="35"/>
      <c r="PJI963" s="34"/>
      <c r="PJP963" s="35"/>
      <c r="PJQ963" s="34"/>
      <c r="PJX963" s="35"/>
      <c r="PJY963" s="34"/>
      <c r="PKF963" s="35"/>
      <c r="PKG963" s="34"/>
      <c r="PKN963" s="35"/>
      <c r="PKO963" s="34"/>
      <c r="PKV963" s="35"/>
      <c r="PKW963" s="34"/>
      <c r="PLD963" s="35"/>
      <c r="PLE963" s="34"/>
      <c r="PLL963" s="35"/>
      <c r="PLM963" s="34"/>
      <c r="PLT963" s="35"/>
      <c r="PLU963" s="34"/>
      <c r="PMB963" s="35"/>
      <c r="PMC963" s="34"/>
      <c r="PMJ963" s="35"/>
      <c r="PMK963" s="34"/>
      <c r="PMR963" s="35"/>
      <c r="PMS963" s="34"/>
      <c r="PMZ963" s="35"/>
      <c r="PNA963" s="34"/>
      <c r="PNH963" s="35"/>
      <c r="PNI963" s="34"/>
      <c r="PNP963" s="35"/>
      <c r="PNQ963" s="34"/>
      <c r="PNX963" s="35"/>
      <c r="PNY963" s="34"/>
      <c r="POF963" s="35"/>
      <c r="POG963" s="34"/>
      <c r="PON963" s="35"/>
      <c r="POO963" s="34"/>
      <c r="POV963" s="35"/>
      <c r="POW963" s="34"/>
      <c r="PPD963" s="35"/>
      <c r="PPE963" s="34"/>
      <c r="PPL963" s="35"/>
      <c r="PPM963" s="34"/>
      <c r="PPT963" s="35"/>
      <c r="PPU963" s="34"/>
      <c r="PQB963" s="35"/>
      <c r="PQC963" s="34"/>
      <c r="PQJ963" s="35"/>
      <c r="PQK963" s="34"/>
      <c r="PQR963" s="35"/>
      <c r="PQS963" s="34"/>
      <c r="PQZ963" s="35"/>
      <c r="PRA963" s="34"/>
      <c r="PRH963" s="35"/>
      <c r="PRI963" s="34"/>
      <c r="PRP963" s="35"/>
      <c r="PRQ963" s="34"/>
      <c r="PRX963" s="35"/>
      <c r="PRY963" s="34"/>
      <c r="PSF963" s="35"/>
      <c r="PSG963" s="34"/>
      <c r="PSN963" s="35"/>
      <c r="PSO963" s="34"/>
      <c r="PSV963" s="35"/>
      <c r="PSW963" s="34"/>
      <c r="PTD963" s="35"/>
      <c r="PTE963" s="34"/>
      <c r="PTL963" s="35"/>
      <c r="PTM963" s="34"/>
      <c r="PTT963" s="35"/>
      <c r="PTU963" s="34"/>
      <c r="PUB963" s="35"/>
      <c r="PUC963" s="34"/>
      <c r="PUJ963" s="35"/>
      <c r="PUK963" s="34"/>
      <c r="PUR963" s="35"/>
      <c r="PUS963" s="34"/>
      <c r="PUZ963" s="35"/>
      <c r="PVA963" s="34"/>
      <c r="PVH963" s="35"/>
      <c r="PVI963" s="34"/>
      <c r="PVP963" s="35"/>
      <c r="PVQ963" s="34"/>
      <c r="PVX963" s="35"/>
      <c r="PVY963" s="34"/>
      <c r="PWF963" s="35"/>
      <c r="PWG963" s="34"/>
      <c r="PWN963" s="35"/>
      <c r="PWO963" s="34"/>
      <c r="PWV963" s="35"/>
      <c r="PWW963" s="34"/>
      <c r="PXD963" s="35"/>
      <c r="PXE963" s="34"/>
      <c r="PXL963" s="35"/>
      <c r="PXM963" s="34"/>
      <c r="PXT963" s="35"/>
      <c r="PXU963" s="34"/>
      <c r="PYB963" s="35"/>
      <c r="PYC963" s="34"/>
      <c r="PYJ963" s="35"/>
      <c r="PYK963" s="34"/>
      <c r="PYR963" s="35"/>
      <c r="PYS963" s="34"/>
      <c r="PYZ963" s="35"/>
      <c r="PZA963" s="34"/>
      <c r="PZH963" s="35"/>
      <c r="PZI963" s="34"/>
      <c r="PZP963" s="35"/>
      <c r="PZQ963" s="34"/>
      <c r="PZX963" s="35"/>
      <c r="PZY963" s="34"/>
      <c r="QAF963" s="35"/>
      <c r="QAG963" s="34"/>
      <c r="QAN963" s="35"/>
      <c r="QAO963" s="34"/>
      <c r="QAV963" s="35"/>
      <c r="QAW963" s="34"/>
      <c r="QBD963" s="35"/>
      <c r="QBE963" s="34"/>
      <c r="QBL963" s="35"/>
      <c r="QBM963" s="34"/>
      <c r="QBT963" s="35"/>
      <c r="QBU963" s="34"/>
      <c r="QCB963" s="35"/>
      <c r="QCC963" s="34"/>
      <c r="QCJ963" s="35"/>
      <c r="QCK963" s="34"/>
      <c r="QCR963" s="35"/>
      <c r="QCS963" s="34"/>
      <c r="QCZ963" s="35"/>
      <c r="QDA963" s="34"/>
      <c r="QDH963" s="35"/>
      <c r="QDI963" s="34"/>
      <c r="QDP963" s="35"/>
      <c r="QDQ963" s="34"/>
      <c r="QDX963" s="35"/>
      <c r="QDY963" s="34"/>
      <c r="QEF963" s="35"/>
      <c r="QEG963" s="34"/>
      <c r="QEN963" s="35"/>
      <c r="QEO963" s="34"/>
      <c r="QEV963" s="35"/>
      <c r="QEW963" s="34"/>
      <c r="QFD963" s="35"/>
      <c r="QFE963" s="34"/>
      <c r="QFL963" s="35"/>
      <c r="QFM963" s="34"/>
      <c r="QFT963" s="35"/>
      <c r="QFU963" s="34"/>
      <c r="QGB963" s="35"/>
      <c r="QGC963" s="34"/>
      <c r="QGJ963" s="35"/>
      <c r="QGK963" s="34"/>
      <c r="QGR963" s="35"/>
      <c r="QGS963" s="34"/>
      <c r="QGZ963" s="35"/>
      <c r="QHA963" s="34"/>
      <c r="QHH963" s="35"/>
      <c r="QHI963" s="34"/>
      <c r="QHP963" s="35"/>
      <c r="QHQ963" s="34"/>
      <c r="QHX963" s="35"/>
      <c r="QHY963" s="34"/>
      <c r="QIF963" s="35"/>
      <c r="QIG963" s="34"/>
      <c r="QIN963" s="35"/>
      <c r="QIO963" s="34"/>
      <c r="QIV963" s="35"/>
      <c r="QIW963" s="34"/>
      <c r="QJD963" s="35"/>
      <c r="QJE963" s="34"/>
      <c r="QJL963" s="35"/>
      <c r="QJM963" s="34"/>
      <c r="QJT963" s="35"/>
      <c r="QJU963" s="34"/>
      <c r="QKB963" s="35"/>
      <c r="QKC963" s="34"/>
      <c r="QKJ963" s="35"/>
      <c r="QKK963" s="34"/>
      <c r="QKR963" s="35"/>
      <c r="QKS963" s="34"/>
      <c r="QKZ963" s="35"/>
      <c r="QLA963" s="34"/>
      <c r="QLH963" s="35"/>
      <c r="QLI963" s="34"/>
      <c r="QLP963" s="35"/>
      <c r="QLQ963" s="34"/>
      <c r="QLX963" s="35"/>
      <c r="QLY963" s="34"/>
      <c r="QMF963" s="35"/>
      <c r="QMG963" s="34"/>
      <c r="QMN963" s="35"/>
      <c r="QMO963" s="34"/>
      <c r="QMV963" s="35"/>
      <c r="QMW963" s="34"/>
      <c r="QND963" s="35"/>
      <c r="QNE963" s="34"/>
      <c r="QNL963" s="35"/>
      <c r="QNM963" s="34"/>
      <c r="QNT963" s="35"/>
      <c r="QNU963" s="34"/>
      <c r="QOB963" s="35"/>
      <c r="QOC963" s="34"/>
      <c r="QOJ963" s="35"/>
      <c r="QOK963" s="34"/>
      <c r="QOR963" s="35"/>
      <c r="QOS963" s="34"/>
      <c r="QOZ963" s="35"/>
      <c r="QPA963" s="34"/>
      <c r="QPH963" s="35"/>
      <c r="QPI963" s="34"/>
      <c r="QPP963" s="35"/>
      <c r="QPQ963" s="34"/>
      <c r="QPX963" s="35"/>
      <c r="QPY963" s="34"/>
      <c r="QQF963" s="35"/>
      <c r="QQG963" s="34"/>
      <c r="QQN963" s="35"/>
      <c r="QQO963" s="34"/>
      <c r="QQV963" s="35"/>
      <c r="QQW963" s="34"/>
      <c r="QRD963" s="35"/>
      <c r="QRE963" s="34"/>
      <c r="QRL963" s="35"/>
      <c r="QRM963" s="34"/>
      <c r="QRT963" s="35"/>
      <c r="QRU963" s="34"/>
      <c r="QSB963" s="35"/>
      <c r="QSC963" s="34"/>
      <c r="QSJ963" s="35"/>
      <c r="QSK963" s="34"/>
      <c r="QSR963" s="35"/>
      <c r="QSS963" s="34"/>
      <c r="QSZ963" s="35"/>
      <c r="QTA963" s="34"/>
      <c r="QTH963" s="35"/>
      <c r="QTI963" s="34"/>
      <c r="QTP963" s="35"/>
      <c r="QTQ963" s="34"/>
      <c r="QTX963" s="35"/>
      <c r="QTY963" s="34"/>
      <c r="QUF963" s="35"/>
      <c r="QUG963" s="34"/>
      <c r="QUN963" s="35"/>
      <c r="QUO963" s="34"/>
      <c r="QUV963" s="35"/>
      <c r="QUW963" s="34"/>
      <c r="QVD963" s="35"/>
      <c r="QVE963" s="34"/>
      <c r="QVL963" s="35"/>
      <c r="QVM963" s="34"/>
      <c r="QVT963" s="35"/>
      <c r="QVU963" s="34"/>
      <c r="QWB963" s="35"/>
      <c r="QWC963" s="34"/>
      <c r="QWJ963" s="35"/>
      <c r="QWK963" s="34"/>
      <c r="QWR963" s="35"/>
      <c r="QWS963" s="34"/>
      <c r="QWZ963" s="35"/>
      <c r="QXA963" s="34"/>
      <c r="QXH963" s="35"/>
      <c r="QXI963" s="34"/>
      <c r="QXP963" s="35"/>
      <c r="QXQ963" s="34"/>
      <c r="QXX963" s="35"/>
      <c r="QXY963" s="34"/>
      <c r="QYF963" s="35"/>
      <c r="QYG963" s="34"/>
      <c r="QYN963" s="35"/>
      <c r="QYO963" s="34"/>
      <c r="QYV963" s="35"/>
      <c r="QYW963" s="34"/>
      <c r="QZD963" s="35"/>
      <c r="QZE963" s="34"/>
      <c r="QZL963" s="35"/>
      <c r="QZM963" s="34"/>
      <c r="QZT963" s="35"/>
      <c r="QZU963" s="34"/>
      <c r="RAB963" s="35"/>
      <c r="RAC963" s="34"/>
      <c r="RAJ963" s="35"/>
      <c r="RAK963" s="34"/>
      <c r="RAR963" s="35"/>
      <c r="RAS963" s="34"/>
      <c r="RAZ963" s="35"/>
      <c r="RBA963" s="34"/>
      <c r="RBH963" s="35"/>
      <c r="RBI963" s="34"/>
      <c r="RBP963" s="35"/>
      <c r="RBQ963" s="34"/>
      <c r="RBX963" s="35"/>
      <c r="RBY963" s="34"/>
      <c r="RCF963" s="35"/>
      <c r="RCG963" s="34"/>
      <c r="RCN963" s="35"/>
      <c r="RCO963" s="34"/>
      <c r="RCV963" s="35"/>
      <c r="RCW963" s="34"/>
      <c r="RDD963" s="35"/>
      <c r="RDE963" s="34"/>
      <c r="RDL963" s="35"/>
      <c r="RDM963" s="34"/>
      <c r="RDT963" s="35"/>
      <c r="RDU963" s="34"/>
      <c r="REB963" s="35"/>
      <c r="REC963" s="34"/>
      <c r="REJ963" s="35"/>
      <c r="REK963" s="34"/>
      <c r="RER963" s="35"/>
      <c r="RES963" s="34"/>
      <c r="REZ963" s="35"/>
      <c r="RFA963" s="34"/>
      <c r="RFH963" s="35"/>
      <c r="RFI963" s="34"/>
      <c r="RFP963" s="35"/>
      <c r="RFQ963" s="34"/>
      <c r="RFX963" s="35"/>
      <c r="RFY963" s="34"/>
      <c r="RGF963" s="35"/>
      <c r="RGG963" s="34"/>
      <c r="RGN963" s="35"/>
      <c r="RGO963" s="34"/>
      <c r="RGV963" s="35"/>
      <c r="RGW963" s="34"/>
      <c r="RHD963" s="35"/>
      <c r="RHE963" s="34"/>
      <c r="RHL963" s="35"/>
      <c r="RHM963" s="34"/>
      <c r="RHT963" s="35"/>
      <c r="RHU963" s="34"/>
      <c r="RIB963" s="35"/>
      <c r="RIC963" s="34"/>
      <c r="RIJ963" s="35"/>
      <c r="RIK963" s="34"/>
      <c r="RIR963" s="35"/>
      <c r="RIS963" s="34"/>
      <c r="RIZ963" s="35"/>
      <c r="RJA963" s="34"/>
      <c r="RJH963" s="35"/>
      <c r="RJI963" s="34"/>
      <c r="RJP963" s="35"/>
      <c r="RJQ963" s="34"/>
      <c r="RJX963" s="35"/>
      <c r="RJY963" s="34"/>
      <c r="RKF963" s="35"/>
      <c r="RKG963" s="34"/>
      <c r="RKN963" s="35"/>
      <c r="RKO963" s="34"/>
      <c r="RKV963" s="35"/>
      <c r="RKW963" s="34"/>
      <c r="RLD963" s="35"/>
      <c r="RLE963" s="34"/>
      <c r="RLL963" s="35"/>
      <c r="RLM963" s="34"/>
      <c r="RLT963" s="35"/>
      <c r="RLU963" s="34"/>
      <c r="RMB963" s="35"/>
      <c r="RMC963" s="34"/>
      <c r="RMJ963" s="35"/>
      <c r="RMK963" s="34"/>
      <c r="RMR963" s="35"/>
      <c r="RMS963" s="34"/>
      <c r="RMZ963" s="35"/>
      <c r="RNA963" s="34"/>
      <c r="RNH963" s="35"/>
      <c r="RNI963" s="34"/>
      <c r="RNP963" s="35"/>
      <c r="RNQ963" s="34"/>
      <c r="RNX963" s="35"/>
      <c r="RNY963" s="34"/>
      <c r="ROF963" s="35"/>
      <c r="ROG963" s="34"/>
      <c r="RON963" s="35"/>
      <c r="ROO963" s="34"/>
      <c r="ROV963" s="35"/>
      <c r="ROW963" s="34"/>
      <c r="RPD963" s="35"/>
      <c r="RPE963" s="34"/>
      <c r="RPL963" s="35"/>
      <c r="RPM963" s="34"/>
      <c r="RPT963" s="35"/>
      <c r="RPU963" s="34"/>
      <c r="RQB963" s="35"/>
      <c r="RQC963" s="34"/>
      <c r="RQJ963" s="35"/>
      <c r="RQK963" s="34"/>
      <c r="RQR963" s="35"/>
      <c r="RQS963" s="34"/>
      <c r="RQZ963" s="35"/>
      <c r="RRA963" s="34"/>
      <c r="RRH963" s="35"/>
      <c r="RRI963" s="34"/>
      <c r="RRP963" s="35"/>
      <c r="RRQ963" s="34"/>
      <c r="RRX963" s="35"/>
      <c r="RRY963" s="34"/>
      <c r="RSF963" s="35"/>
      <c r="RSG963" s="34"/>
      <c r="RSN963" s="35"/>
      <c r="RSO963" s="34"/>
      <c r="RSV963" s="35"/>
      <c r="RSW963" s="34"/>
      <c r="RTD963" s="35"/>
      <c r="RTE963" s="34"/>
      <c r="RTL963" s="35"/>
      <c r="RTM963" s="34"/>
      <c r="RTT963" s="35"/>
      <c r="RTU963" s="34"/>
      <c r="RUB963" s="35"/>
      <c r="RUC963" s="34"/>
      <c r="RUJ963" s="35"/>
      <c r="RUK963" s="34"/>
      <c r="RUR963" s="35"/>
      <c r="RUS963" s="34"/>
      <c r="RUZ963" s="35"/>
      <c r="RVA963" s="34"/>
      <c r="RVH963" s="35"/>
      <c r="RVI963" s="34"/>
      <c r="RVP963" s="35"/>
      <c r="RVQ963" s="34"/>
      <c r="RVX963" s="35"/>
      <c r="RVY963" s="34"/>
      <c r="RWF963" s="35"/>
      <c r="RWG963" s="34"/>
      <c r="RWN963" s="35"/>
      <c r="RWO963" s="34"/>
      <c r="RWV963" s="35"/>
      <c r="RWW963" s="34"/>
      <c r="RXD963" s="35"/>
      <c r="RXE963" s="34"/>
      <c r="RXL963" s="35"/>
      <c r="RXM963" s="34"/>
      <c r="RXT963" s="35"/>
      <c r="RXU963" s="34"/>
      <c r="RYB963" s="35"/>
      <c r="RYC963" s="34"/>
      <c r="RYJ963" s="35"/>
      <c r="RYK963" s="34"/>
      <c r="RYR963" s="35"/>
      <c r="RYS963" s="34"/>
      <c r="RYZ963" s="35"/>
      <c r="RZA963" s="34"/>
      <c r="RZH963" s="35"/>
      <c r="RZI963" s="34"/>
      <c r="RZP963" s="35"/>
      <c r="RZQ963" s="34"/>
      <c r="RZX963" s="35"/>
      <c r="RZY963" s="34"/>
      <c r="SAF963" s="35"/>
      <c r="SAG963" s="34"/>
      <c r="SAN963" s="35"/>
      <c r="SAO963" s="34"/>
      <c r="SAV963" s="35"/>
      <c r="SAW963" s="34"/>
      <c r="SBD963" s="35"/>
      <c r="SBE963" s="34"/>
      <c r="SBL963" s="35"/>
      <c r="SBM963" s="34"/>
      <c r="SBT963" s="35"/>
      <c r="SBU963" s="34"/>
      <c r="SCB963" s="35"/>
      <c r="SCC963" s="34"/>
      <c r="SCJ963" s="35"/>
      <c r="SCK963" s="34"/>
      <c r="SCR963" s="35"/>
      <c r="SCS963" s="34"/>
      <c r="SCZ963" s="35"/>
      <c r="SDA963" s="34"/>
      <c r="SDH963" s="35"/>
      <c r="SDI963" s="34"/>
      <c r="SDP963" s="35"/>
      <c r="SDQ963" s="34"/>
      <c r="SDX963" s="35"/>
      <c r="SDY963" s="34"/>
      <c r="SEF963" s="35"/>
      <c r="SEG963" s="34"/>
      <c r="SEN963" s="35"/>
      <c r="SEO963" s="34"/>
      <c r="SEV963" s="35"/>
      <c r="SEW963" s="34"/>
      <c r="SFD963" s="35"/>
      <c r="SFE963" s="34"/>
      <c r="SFL963" s="35"/>
      <c r="SFM963" s="34"/>
      <c r="SFT963" s="35"/>
      <c r="SFU963" s="34"/>
      <c r="SGB963" s="35"/>
      <c r="SGC963" s="34"/>
      <c r="SGJ963" s="35"/>
      <c r="SGK963" s="34"/>
      <c r="SGR963" s="35"/>
      <c r="SGS963" s="34"/>
      <c r="SGZ963" s="35"/>
      <c r="SHA963" s="34"/>
      <c r="SHH963" s="35"/>
      <c r="SHI963" s="34"/>
      <c r="SHP963" s="35"/>
      <c r="SHQ963" s="34"/>
      <c r="SHX963" s="35"/>
      <c r="SHY963" s="34"/>
      <c r="SIF963" s="35"/>
      <c r="SIG963" s="34"/>
      <c r="SIN963" s="35"/>
      <c r="SIO963" s="34"/>
      <c r="SIV963" s="35"/>
      <c r="SIW963" s="34"/>
      <c r="SJD963" s="35"/>
      <c r="SJE963" s="34"/>
      <c r="SJL963" s="35"/>
      <c r="SJM963" s="34"/>
      <c r="SJT963" s="35"/>
      <c r="SJU963" s="34"/>
      <c r="SKB963" s="35"/>
      <c r="SKC963" s="34"/>
      <c r="SKJ963" s="35"/>
      <c r="SKK963" s="34"/>
      <c r="SKR963" s="35"/>
      <c r="SKS963" s="34"/>
      <c r="SKZ963" s="35"/>
      <c r="SLA963" s="34"/>
      <c r="SLH963" s="35"/>
      <c r="SLI963" s="34"/>
      <c r="SLP963" s="35"/>
      <c r="SLQ963" s="34"/>
      <c r="SLX963" s="35"/>
      <c r="SLY963" s="34"/>
      <c r="SMF963" s="35"/>
      <c r="SMG963" s="34"/>
      <c r="SMN963" s="35"/>
      <c r="SMO963" s="34"/>
      <c r="SMV963" s="35"/>
      <c r="SMW963" s="34"/>
      <c r="SND963" s="35"/>
      <c r="SNE963" s="34"/>
      <c r="SNL963" s="35"/>
      <c r="SNM963" s="34"/>
      <c r="SNT963" s="35"/>
      <c r="SNU963" s="34"/>
      <c r="SOB963" s="35"/>
      <c r="SOC963" s="34"/>
      <c r="SOJ963" s="35"/>
      <c r="SOK963" s="34"/>
      <c r="SOR963" s="35"/>
      <c r="SOS963" s="34"/>
      <c r="SOZ963" s="35"/>
      <c r="SPA963" s="34"/>
      <c r="SPH963" s="35"/>
      <c r="SPI963" s="34"/>
      <c r="SPP963" s="35"/>
      <c r="SPQ963" s="34"/>
      <c r="SPX963" s="35"/>
      <c r="SPY963" s="34"/>
      <c r="SQF963" s="35"/>
      <c r="SQG963" s="34"/>
      <c r="SQN963" s="35"/>
      <c r="SQO963" s="34"/>
      <c r="SQV963" s="35"/>
      <c r="SQW963" s="34"/>
      <c r="SRD963" s="35"/>
      <c r="SRE963" s="34"/>
      <c r="SRL963" s="35"/>
      <c r="SRM963" s="34"/>
      <c r="SRT963" s="35"/>
      <c r="SRU963" s="34"/>
      <c r="SSB963" s="35"/>
      <c r="SSC963" s="34"/>
      <c r="SSJ963" s="35"/>
      <c r="SSK963" s="34"/>
      <c r="SSR963" s="35"/>
      <c r="SSS963" s="34"/>
      <c r="SSZ963" s="35"/>
      <c r="STA963" s="34"/>
      <c r="STH963" s="35"/>
      <c r="STI963" s="34"/>
      <c r="STP963" s="35"/>
      <c r="STQ963" s="34"/>
      <c r="STX963" s="35"/>
      <c r="STY963" s="34"/>
      <c r="SUF963" s="35"/>
      <c r="SUG963" s="34"/>
      <c r="SUN963" s="35"/>
      <c r="SUO963" s="34"/>
      <c r="SUV963" s="35"/>
      <c r="SUW963" s="34"/>
      <c r="SVD963" s="35"/>
      <c r="SVE963" s="34"/>
      <c r="SVL963" s="35"/>
      <c r="SVM963" s="34"/>
      <c r="SVT963" s="35"/>
      <c r="SVU963" s="34"/>
      <c r="SWB963" s="35"/>
      <c r="SWC963" s="34"/>
      <c r="SWJ963" s="35"/>
      <c r="SWK963" s="34"/>
      <c r="SWR963" s="35"/>
      <c r="SWS963" s="34"/>
      <c r="SWZ963" s="35"/>
      <c r="SXA963" s="34"/>
      <c r="SXH963" s="35"/>
      <c r="SXI963" s="34"/>
      <c r="SXP963" s="35"/>
      <c r="SXQ963" s="34"/>
      <c r="SXX963" s="35"/>
      <c r="SXY963" s="34"/>
      <c r="SYF963" s="35"/>
      <c r="SYG963" s="34"/>
      <c r="SYN963" s="35"/>
      <c r="SYO963" s="34"/>
      <c r="SYV963" s="35"/>
      <c r="SYW963" s="34"/>
      <c r="SZD963" s="35"/>
      <c r="SZE963" s="34"/>
      <c r="SZL963" s="35"/>
      <c r="SZM963" s="34"/>
      <c r="SZT963" s="35"/>
      <c r="SZU963" s="34"/>
      <c r="TAB963" s="35"/>
      <c r="TAC963" s="34"/>
      <c r="TAJ963" s="35"/>
      <c r="TAK963" s="34"/>
      <c r="TAR963" s="35"/>
      <c r="TAS963" s="34"/>
      <c r="TAZ963" s="35"/>
      <c r="TBA963" s="34"/>
      <c r="TBH963" s="35"/>
      <c r="TBI963" s="34"/>
      <c r="TBP963" s="35"/>
      <c r="TBQ963" s="34"/>
      <c r="TBX963" s="35"/>
      <c r="TBY963" s="34"/>
      <c r="TCF963" s="35"/>
      <c r="TCG963" s="34"/>
      <c r="TCN963" s="35"/>
      <c r="TCO963" s="34"/>
      <c r="TCV963" s="35"/>
      <c r="TCW963" s="34"/>
      <c r="TDD963" s="35"/>
      <c r="TDE963" s="34"/>
      <c r="TDL963" s="35"/>
      <c r="TDM963" s="34"/>
      <c r="TDT963" s="35"/>
      <c r="TDU963" s="34"/>
      <c r="TEB963" s="35"/>
      <c r="TEC963" s="34"/>
      <c r="TEJ963" s="35"/>
      <c r="TEK963" s="34"/>
      <c r="TER963" s="35"/>
      <c r="TES963" s="34"/>
      <c r="TEZ963" s="35"/>
      <c r="TFA963" s="34"/>
      <c r="TFH963" s="35"/>
      <c r="TFI963" s="34"/>
      <c r="TFP963" s="35"/>
      <c r="TFQ963" s="34"/>
      <c r="TFX963" s="35"/>
      <c r="TFY963" s="34"/>
      <c r="TGF963" s="35"/>
      <c r="TGG963" s="34"/>
      <c r="TGN963" s="35"/>
      <c r="TGO963" s="34"/>
      <c r="TGV963" s="35"/>
      <c r="TGW963" s="34"/>
      <c r="THD963" s="35"/>
      <c r="THE963" s="34"/>
      <c r="THL963" s="35"/>
      <c r="THM963" s="34"/>
      <c r="THT963" s="35"/>
      <c r="THU963" s="34"/>
      <c r="TIB963" s="35"/>
      <c r="TIC963" s="34"/>
      <c r="TIJ963" s="35"/>
      <c r="TIK963" s="34"/>
      <c r="TIR963" s="35"/>
      <c r="TIS963" s="34"/>
      <c r="TIZ963" s="35"/>
      <c r="TJA963" s="34"/>
      <c r="TJH963" s="35"/>
      <c r="TJI963" s="34"/>
      <c r="TJP963" s="35"/>
      <c r="TJQ963" s="34"/>
      <c r="TJX963" s="35"/>
      <c r="TJY963" s="34"/>
      <c r="TKF963" s="35"/>
      <c r="TKG963" s="34"/>
      <c r="TKN963" s="35"/>
      <c r="TKO963" s="34"/>
      <c r="TKV963" s="35"/>
      <c r="TKW963" s="34"/>
      <c r="TLD963" s="35"/>
      <c r="TLE963" s="34"/>
      <c r="TLL963" s="35"/>
      <c r="TLM963" s="34"/>
      <c r="TLT963" s="35"/>
      <c r="TLU963" s="34"/>
      <c r="TMB963" s="35"/>
      <c r="TMC963" s="34"/>
      <c r="TMJ963" s="35"/>
      <c r="TMK963" s="34"/>
      <c r="TMR963" s="35"/>
      <c r="TMS963" s="34"/>
      <c r="TMZ963" s="35"/>
      <c r="TNA963" s="34"/>
      <c r="TNH963" s="35"/>
      <c r="TNI963" s="34"/>
      <c r="TNP963" s="35"/>
      <c r="TNQ963" s="34"/>
      <c r="TNX963" s="35"/>
      <c r="TNY963" s="34"/>
      <c r="TOF963" s="35"/>
      <c r="TOG963" s="34"/>
      <c r="TON963" s="35"/>
      <c r="TOO963" s="34"/>
      <c r="TOV963" s="35"/>
      <c r="TOW963" s="34"/>
      <c r="TPD963" s="35"/>
      <c r="TPE963" s="34"/>
      <c r="TPL963" s="35"/>
      <c r="TPM963" s="34"/>
      <c r="TPT963" s="35"/>
      <c r="TPU963" s="34"/>
      <c r="TQB963" s="35"/>
      <c r="TQC963" s="34"/>
      <c r="TQJ963" s="35"/>
      <c r="TQK963" s="34"/>
      <c r="TQR963" s="35"/>
      <c r="TQS963" s="34"/>
      <c r="TQZ963" s="35"/>
      <c r="TRA963" s="34"/>
      <c r="TRH963" s="35"/>
      <c r="TRI963" s="34"/>
      <c r="TRP963" s="35"/>
      <c r="TRQ963" s="34"/>
      <c r="TRX963" s="35"/>
      <c r="TRY963" s="34"/>
      <c r="TSF963" s="35"/>
      <c r="TSG963" s="34"/>
      <c r="TSN963" s="35"/>
      <c r="TSO963" s="34"/>
      <c r="TSV963" s="35"/>
      <c r="TSW963" s="34"/>
      <c r="TTD963" s="35"/>
      <c r="TTE963" s="34"/>
      <c r="TTL963" s="35"/>
      <c r="TTM963" s="34"/>
      <c r="TTT963" s="35"/>
      <c r="TTU963" s="34"/>
      <c r="TUB963" s="35"/>
      <c r="TUC963" s="34"/>
      <c r="TUJ963" s="35"/>
      <c r="TUK963" s="34"/>
      <c r="TUR963" s="35"/>
      <c r="TUS963" s="34"/>
      <c r="TUZ963" s="35"/>
      <c r="TVA963" s="34"/>
      <c r="TVH963" s="35"/>
      <c r="TVI963" s="34"/>
      <c r="TVP963" s="35"/>
      <c r="TVQ963" s="34"/>
      <c r="TVX963" s="35"/>
      <c r="TVY963" s="34"/>
      <c r="TWF963" s="35"/>
      <c r="TWG963" s="34"/>
      <c r="TWN963" s="35"/>
      <c r="TWO963" s="34"/>
      <c r="TWV963" s="35"/>
      <c r="TWW963" s="34"/>
      <c r="TXD963" s="35"/>
      <c r="TXE963" s="34"/>
      <c r="TXL963" s="35"/>
      <c r="TXM963" s="34"/>
      <c r="TXT963" s="35"/>
      <c r="TXU963" s="34"/>
      <c r="TYB963" s="35"/>
      <c r="TYC963" s="34"/>
      <c r="TYJ963" s="35"/>
      <c r="TYK963" s="34"/>
      <c r="TYR963" s="35"/>
      <c r="TYS963" s="34"/>
      <c r="TYZ963" s="35"/>
      <c r="TZA963" s="34"/>
      <c r="TZH963" s="35"/>
      <c r="TZI963" s="34"/>
      <c r="TZP963" s="35"/>
      <c r="TZQ963" s="34"/>
      <c r="TZX963" s="35"/>
      <c r="TZY963" s="34"/>
      <c r="UAF963" s="35"/>
      <c r="UAG963" s="34"/>
      <c r="UAN963" s="35"/>
      <c r="UAO963" s="34"/>
      <c r="UAV963" s="35"/>
      <c r="UAW963" s="34"/>
      <c r="UBD963" s="35"/>
      <c r="UBE963" s="34"/>
      <c r="UBL963" s="35"/>
      <c r="UBM963" s="34"/>
      <c r="UBT963" s="35"/>
      <c r="UBU963" s="34"/>
      <c r="UCB963" s="35"/>
      <c r="UCC963" s="34"/>
      <c r="UCJ963" s="35"/>
      <c r="UCK963" s="34"/>
      <c r="UCR963" s="35"/>
      <c r="UCS963" s="34"/>
      <c r="UCZ963" s="35"/>
      <c r="UDA963" s="34"/>
      <c r="UDH963" s="35"/>
      <c r="UDI963" s="34"/>
      <c r="UDP963" s="35"/>
      <c r="UDQ963" s="34"/>
      <c r="UDX963" s="35"/>
      <c r="UDY963" s="34"/>
      <c r="UEF963" s="35"/>
      <c r="UEG963" s="34"/>
      <c r="UEN963" s="35"/>
      <c r="UEO963" s="34"/>
      <c r="UEV963" s="35"/>
      <c r="UEW963" s="34"/>
      <c r="UFD963" s="35"/>
      <c r="UFE963" s="34"/>
      <c r="UFL963" s="35"/>
      <c r="UFM963" s="34"/>
      <c r="UFT963" s="35"/>
      <c r="UFU963" s="34"/>
      <c r="UGB963" s="35"/>
      <c r="UGC963" s="34"/>
      <c r="UGJ963" s="35"/>
      <c r="UGK963" s="34"/>
      <c r="UGR963" s="35"/>
      <c r="UGS963" s="34"/>
      <c r="UGZ963" s="35"/>
      <c r="UHA963" s="34"/>
      <c r="UHH963" s="35"/>
      <c r="UHI963" s="34"/>
      <c r="UHP963" s="35"/>
      <c r="UHQ963" s="34"/>
      <c r="UHX963" s="35"/>
      <c r="UHY963" s="34"/>
      <c r="UIF963" s="35"/>
      <c r="UIG963" s="34"/>
      <c r="UIN963" s="35"/>
      <c r="UIO963" s="34"/>
      <c r="UIV963" s="35"/>
      <c r="UIW963" s="34"/>
      <c r="UJD963" s="35"/>
      <c r="UJE963" s="34"/>
      <c r="UJL963" s="35"/>
      <c r="UJM963" s="34"/>
      <c r="UJT963" s="35"/>
      <c r="UJU963" s="34"/>
      <c r="UKB963" s="35"/>
      <c r="UKC963" s="34"/>
      <c r="UKJ963" s="35"/>
      <c r="UKK963" s="34"/>
      <c r="UKR963" s="35"/>
      <c r="UKS963" s="34"/>
      <c r="UKZ963" s="35"/>
      <c r="ULA963" s="34"/>
      <c r="ULH963" s="35"/>
      <c r="ULI963" s="34"/>
      <c r="ULP963" s="35"/>
      <c r="ULQ963" s="34"/>
      <c r="ULX963" s="35"/>
      <c r="ULY963" s="34"/>
      <c r="UMF963" s="35"/>
      <c r="UMG963" s="34"/>
      <c r="UMN963" s="35"/>
      <c r="UMO963" s="34"/>
      <c r="UMV963" s="35"/>
      <c r="UMW963" s="34"/>
      <c r="UND963" s="35"/>
      <c r="UNE963" s="34"/>
      <c r="UNL963" s="35"/>
      <c r="UNM963" s="34"/>
      <c r="UNT963" s="35"/>
      <c r="UNU963" s="34"/>
      <c r="UOB963" s="35"/>
      <c r="UOC963" s="34"/>
      <c r="UOJ963" s="35"/>
      <c r="UOK963" s="34"/>
      <c r="UOR963" s="35"/>
      <c r="UOS963" s="34"/>
      <c r="UOZ963" s="35"/>
      <c r="UPA963" s="34"/>
      <c r="UPH963" s="35"/>
      <c r="UPI963" s="34"/>
      <c r="UPP963" s="35"/>
      <c r="UPQ963" s="34"/>
      <c r="UPX963" s="35"/>
      <c r="UPY963" s="34"/>
      <c r="UQF963" s="35"/>
      <c r="UQG963" s="34"/>
      <c r="UQN963" s="35"/>
      <c r="UQO963" s="34"/>
      <c r="UQV963" s="35"/>
      <c r="UQW963" s="34"/>
      <c r="URD963" s="35"/>
      <c r="URE963" s="34"/>
      <c r="URL963" s="35"/>
      <c r="URM963" s="34"/>
      <c r="URT963" s="35"/>
      <c r="URU963" s="34"/>
      <c r="USB963" s="35"/>
      <c r="USC963" s="34"/>
      <c r="USJ963" s="35"/>
      <c r="USK963" s="34"/>
      <c r="USR963" s="35"/>
      <c r="USS963" s="34"/>
      <c r="USZ963" s="35"/>
      <c r="UTA963" s="34"/>
      <c r="UTH963" s="35"/>
      <c r="UTI963" s="34"/>
      <c r="UTP963" s="35"/>
      <c r="UTQ963" s="34"/>
      <c r="UTX963" s="35"/>
      <c r="UTY963" s="34"/>
      <c r="UUF963" s="35"/>
      <c r="UUG963" s="34"/>
      <c r="UUN963" s="35"/>
      <c r="UUO963" s="34"/>
      <c r="UUV963" s="35"/>
      <c r="UUW963" s="34"/>
      <c r="UVD963" s="35"/>
      <c r="UVE963" s="34"/>
      <c r="UVL963" s="35"/>
      <c r="UVM963" s="34"/>
      <c r="UVT963" s="35"/>
      <c r="UVU963" s="34"/>
      <c r="UWB963" s="35"/>
      <c r="UWC963" s="34"/>
      <c r="UWJ963" s="35"/>
      <c r="UWK963" s="34"/>
      <c r="UWR963" s="35"/>
      <c r="UWS963" s="34"/>
      <c r="UWZ963" s="35"/>
      <c r="UXA963" s="34"/>
      <c r="UXH963" s="35"/>
      <c r="UXI963" s="34"/>
      <c r="UXP963" s="35"/>
      <c r="UXQ963" s="34"/>
      <c r="UXX963" s="35"/>
      <c r="UXY963" s="34"/>
      <c r="UYF963" s="35"/>
      <c r="UYG963" s="34"/>
      <c r="UYN963" s="35"/>
      <c r="UYO963" s="34"/>
      <c r="UYV963" s="35"/>
      <c r="UYW963" s="34"/>
      <c r="UZD963" s="35"/>
      <c r="UZE963" s="34"/>
      <c r="UZL963" s="35"/>
      <c r="UZM963" s="34"/>
      <c r="UZT963" s="35"/>
      <c r="UZU963" s="34"/>
      <c r="VAB963" s="35"/>
      <c r="VAC963" s="34"/>
      <c r="VAJ963" s="35"/>
      <c r="VAK963" s="34"/>
      <c r="VAR963" s="35"/>
      <c r="VAS963" s="34"/>
      <c r="VAZ963" s="35"/>
      <c r="VBA963" s="34"/>
      <c r="VBH963" s="35"/>
      <c r="VBI963" s="34"/>
      <c r="VBP963" s="35"/>
      <c r="VBQ963" s="34"/>
      <c r="VBX963" s="35"/>
      <c r="VBY963" s="34"/>
      <c r="VCF963" s="35"/>
      <c r="VCG963" s="34"/>
      <c r="VCN963" s="35"/>
      <c r="VCO963" s="34"/>
      <c r="VCV963" s="35"/>
      <c r="VCW963" s="34"/>
      <c r="VDD963" s="35"/>
      <c r="VDE963" s="34"/>
      <c r="VDL963" s="35"/>
      <c r="VDM963" s="34"/>
      <c r="VDT963" s="35"/>
      <c r="VDU963" s="34"/>
      <c r="VEB963" s="35"/>
      <c r="VEC963" s="34"/>
      <c r="VEJ963" s="35"/>
      <c r="VEK963" s="34"/>
      <c r="VER963" s="35"/>
      <c r="VES963" s="34"/>
      <c r="VEZ963" s="35"/>
      <c r="VFA963" s="34"/>
      <c r="VFH963" s="35"/>
      <c r="VFI963" s="34"/>
      <c r="VFP963" s="35"/>
      <c r="VFQ963" s="34"/>
      <c r="VFX963" s="35"/>
      <c r="VFY963" s="34"/>
      <c r="VGF963" s="35"/>
      <c r="VGG963" s="34"/>
      <c r="VGN963" s="35"/>
      <c r="VGO963" s="34"/>
      <c r="VGV963" s="35"/>
      <c r="VGW963" s="34"/>
      <c r="VHD963" s="35"/>
      <c r="VHE963" s="34"/>
      <c r="VHL963" s="35"/>
      <c r="VHM963" s="34"/>
      <c r="VHT963" s="35"/>
      <c r="VHU963" s="34"/>
      <c r="VIB963" s="35"/>
      <c r="VIC963" s="34"/>
      <c r="VIJ963" s="35"/>
      <c r="VIK963" s="34"/>
      <c r="VIR963" s="35"/>
      <c r="VIS963" s="34"/>
      <c r="VIZ963" s="35"/>
      <c r="VJA963" s="34"/>
      <c r="VJH963" s="35"/>
      <c r="VJI963" s="34"/>
      <c r="VJP963" s="35"/>
      <c r="VJQ963" s="34"/>
      <c r="VJX963" s="35"/>
      <c r="VJY963" s="34"/>
      <c r="VKF963" s="35"/>
      <c r="VKG963" s="34"/>
      <c r="VKN963" s="35"/>
      <c r="VKO963" s="34"/>
      <c r="VKV963" s="35"/>
      <c r="VKW963" s="34"/>
      <c r="VLD963" s="35"/>
      <c r="VLE963" s="34"/>
      <c r="VLL963" s="35"/>
      <c r="VLM963" s="34"/>
      <c r="VLT963" s="35"/>
      <c r="VLU963" s="34"/>
      <c r="VMB963" s="35"/>
      <c r="VMC963" s="34"/>
      <c r="VMJ963" s="35"/>
      <c r="VMK963" s="34"/>
      <c r="VMR963" s="35"/>
      <c r="VMS963" s="34"/>
      <c r="VMZ963" s="35"/>
      <c r="VNA963" s="34"/>
      <c r="VNH963" s="35"/>
      <c r="VNI963" s="34"/>
      <c r="VNP963" s="35"/>
      <c r="VNQ963" s="34"/>
      <c r="VNX963" s="35"/>
      <c r="VNY963" s="34"/>
      <c r="VOF963" s="35"/>
      <c r="VOG963" s="34"/>
      <c r="VON963" s="35"/>
      <c r="VOO963" s="34"/>
      <c r="VOV963" s="35"/>
      <c r="VOW963" s="34"/>
      <c r="VPD963" s="35"/>
      <c r="VPE963" s="34"/>
      <c r="VPL963" s="35"/>
      <c r="VPM963" s="34"/>
      <c r="VPT963" s="35"/>
      <c r="VPU963" s="34"/>
      <c r="VQB963" s="35"/>
      <c r="VQC963" s="34"/>
      <c r="VQJ963" s="35"/>
      <c r="VQK963" s="34"/>
      <c r="VQR963" s="35"/>
      <c r="VQS963" s="34"/>
      <c r="VQZ963" s="35"/>
      <c r="VRA963" s="34"/>
      <c r="VRH963" s="35"/>
      <c r="VRI963" s="34"/>
      <c r="VRP963" s="35"/>
      <c r="VRQ963" s="34"/>
      <c r="VRX963" s="35"/>
      <c r="VRY963" s="34"/>
      <c r="VSF963" s="35"/>
      <c r="VSG963" s="34"/>
      <c r="VSN963" s="35"/>
      <c r="VSO963" s="34"/>
      <c r="VSV963" s="35"/>
      <c r="VSW963" s="34"/>
      <c r="VTD963" s="35"/>
      <c r="VTE963" s="34"/>
      <c r="VTL963" s="35"/>
      <c r="VTM963" s="34"/>
      <c r="VTT963" s="35"/>
      <c r="VTU963" s="34"/>
      <c r="VUB963" s="35"/>
      <c r="VUC963" s="34"/>
      <c r="VUJ963" s="35"/>
      <c r="VUK963" s="34"/>
      <c r="VUR963" s="35"/>
      <c r="VUS963" s="34"/>
      <c r="VUZ963" s="35"/>
      <c r="VVA963" s="34"/>
      <c r="VVH963" s="35"/>
      <c r="VVI963" s="34"/>
      <c r="VVP963" s="35"/>
      <c r="VVQ963" s="34"/>
      <c r="VVX963" s="35"/>
      <c r="VVY963" s="34"/>
      <c r="VWF963" s="35"/>
      <c r="VWG963" s="34"/>
      <c r="VWN963" s="35"/>
      <c r="VWO963" s="34"/>
      <c r="VWV963" s="35"/>
      <c r="VWW963" s="34"/>
      <c r="VXD963" s="35"/>
      <c r="VXE963" s="34"/>
      <c r="VXL963" s="35"/>
      <c r="VXM963" s="34"/>
      <c r="VXT963" s="35"/>
      <c r="VXU963" s="34"/>
      <c r="VYB963" s="35"/>
      <c r="VYC963" s="34"/>
      <c r="VYJ963" s="35"/>
      <c r="VYK963" s="34"/>
      <c r="VYR963" s="35"/>
      <c r="VYS963" s="34"/>
      <c r="VYZ963" s="35"/>
      <c r="VZA963" s="34"/>
      <c r="VZH963" s="35"/>
      <c r="VZI963" s="34"/>
      <c r="VZP963" s="35"/>
      <c r="VZQ963" s="34"/>
      <c r="VZX963" s="35"/>
      <c r="VZY963" s="34"/>
      <c r="WAF963" s="35"/>
      <c r="WAG963" s="34"/>
      <c r="WAN963" s="35"/>
      <c r="WAO963" s="34"/>
      <c r="WAV963" s="35"/>
      <c r="WAW963" s="34"/>
      <c r="WBD963" s="35"/>
      <c r="WBE963" s="34"/>
      <c r="WBL963" s="35"/>
      <c r="WBM963" s="34"/>
      <c r="WBT963" s="35"/>
      <c r="WBU963" s="34"/>
      <c r="WCB963" s="35"/>
      <c r="WCC963" s="34"/>
      <c r="WCJ963" s="35"/>
      <c r="WCK963" s="34"/>
      <c r="WCR963" s="35"/>
      <c r="WCS963" s="34"/>
      <c r="WCZ963" s="35"/>
      <c r="WDA963" s="34"/>
      <c r="WDH963" s="35"/>
      <c r="WDI963" s="34"/>
      <c r="WDP963" s="35"/>
      <c r="WDQ963" s="34"/>
      <c r="WDX963" s="35"/>
      <c r="WDY963" s="34"/>
      <c r="WEF963" s="35"/>
      <c r="WEG963" s="34"/>
      <c r="WEN963" s="35"/>
      <c r="WEO963" s="34"/>
      <c r="WEV963" s="35"/>
      <c r="WEW963" s="34"/>
      <c r="WFD963" s="35"/>
      <c r="WFE963" s="34"/>
      <c r="WFL963" s="35"/>
      <c r="WFM963" s="34"/>
      <c r="WFT963" s="35"/>
      <c r="WFU963" s="34"/>
      <c r="WGB963" s="35"/>
      <c r="WGC963" s="34"/>
      <c r="WGJ963" s="35"/>
      <c r="WGK963" s="34"/>
      <c r="WGR963" s="35"/>
      <c r="WGS963" s="34"/>
      <c r="WGZ963" s="35"/>
      <c r="WHA963" s="34"/>
      <c r="WHH963" s="35"/>
      <c r="WHI963" s="34"/>
      <c r="WHP963" s="35"/>
      <c r="WHQ963" s="34"/>
      <c r="WHX963" s="35"/>
      <c r="WHY963" s="34"/>
      <c r="WIF963" s="35"/>
      <c r="WIG963" s="34"/>
      <c r="WIN963" s="35"/>
      <c r="WIO963" s="34"/>
      <c r="WIV963" s="35"/>
      <c r="WIW963" s="34"/>
      <c r="WJD963" s="35"/>
      <c r="WJE963" s="34"/>
      <c r="WJL963" s="35"/>
      <c r="WJM963" s="34"/>
      <c r="WJT963" s="35"/>
      <c r="WJU963" s="34"/>
      <c r="WKB963" s="35"/>
      <c r="WKC963" s="34"/>
      <c r="WKJ963" s="35"/>
      <c r="WKK963" s="34"/>
      <c r="WKR963" s="35"/>
      <c r="WKS963" s="34"/>
      <c r="WKZ963" s="35"/>
      <c r="WLA963" s="34"/>
      <c r="WLH963" s="35"/>
      <c r="WLI963" s="34"/>
      <c r="WLP963" s="35"/>
      <c r="WLQ963" s="34"/>
      <c r="WLX963" s="35"/>
      <c r="WLY963" s="34"/>
      <c r="WMF963" s="35"/>
      <c r="WMG963" s="34"/>
      <c r="WMN963" s="35"/>
      <c r="WMO963" s="34"/>
      <c r="WMV963" s="35"/>
      <c r="WMW963" s="34"/>
      <c r="WND963" s="35"/>
      <c r="WNE963" s="34"/>
      <c r="WNL963" s="35"/>
      <c r="WNM963" s="34"/>
      <c r="WNT963" s="35"/>
      <c r="WNU963" s="34"/>
      <c r="WOB963" s="35"/>
      <c r="WOC963" s="34"/>
      <c r="WOJ963" s="35"/>
      <c r="WOK963" s="34"/>
      <c r="WOR963" s="35"/>
      <c r="WOS963" s="34"/>
      <c r="WOZ963" s="35"/>
      <c r="WPA963" s="34"/>
      <c r="WPH963" s="35"/>
      <c r="WPI963" s="34"/>
      <c r="WPP963" s="35"/>
      <c r="WPQ963" s="34"/>
      <c r="WPX963" s="35"/>
      <c r="WPY963" s="34"/>
      <c r="WQF963" s="35"/>
      <c r="WQG963" s="34"/>
      <c r="WQN963" s="35"/>
      <c r="WQO963" s="34"/>
      <c r="WQV963" s="35"/>
      <c r="WQW963" s="34"/>
      <c r="WRD963" s="35"/>
      <c r="WRE963" s="34"/>
      <c r="WRL963" s="35"/>
      <c r="WRM963" s="34"/>
      <c r="WRT963" s="35"/>
      <c r="WRU963" s="34"/>
      <c r="WSB963" s="35"/>
      <c r="WSC963" s="34"/>
      <c r="WSJ963" s="35"/>
      <c r="WSK963" s="34"/>
      <c r="WSR963" s="35"/>
      <c r="WSS963" s="34"/>
      <c r="WSZ963" s="35"/>
      <c r="WTA963" s="34"/>
      <c r="WTH963" s="35"/>
      <c r="WTI963" s="34"/>
      <c r="WTP963" s="35"/>
      <c r="WTQ963" s="34"/>
      <c r="WTX963" s="35"/>
      <c r="WTY963" s="34"/>
      <c r="WUF963" s="35"/>
      <c r="WUG963" s="34"/>
      <c r="WUN963" s="35"/>
      <c r="WUO963" s="34"/>
      <c r="WUV963" s="35"/>
      <c r="WUW963" s="34"/>
      <c r="WVD963" s="35"/>
      <c r="WVE963" s="34"/>
      <c r="WVL963" s="35"/>
      <c r="WVM963" s="34"/>
      <c r="WVT963" s="35"/>
      <c r="WVU963" s="34"/>
      <c r="WWB963" s="35"/>
      <c r="WWC963" s="34"/>
      <c r="WWJ963" s="35"/>
      <c r="WWK963" s="34"/>
      <c r="WWR963" s="35"/>
      <c r="WWS963" s="34"/>
      <c r="WWZ963" s="35"/>
      <c r="WXA963" s="34"/>
      <c r="WXH963" s="35"/>
      <c r="WXI963" s="34"/>
      <c r="WXP963" s="35"/>
      <c r="WXQ963" s="34"/>
      <c r="WXX963" s="35"/>
      <c r="WXY963" s="34"/>
      <c r="WYF963" s="35"/>
      <c r="WYG963" s="34"/>
      <c r="WYN963" s="35"/>
      <c r="WYO963" s="34"/>
      <c r="WYV963" s="35"/>
      <c r="WYW963" s="34"/>
      <c r="WZD963" s="35"/>
      <c r="WZE963" s="34"/>
      <c r="WZL963" s="35"/>
      <c r="WZM963" s="34"/>
      <c r="WZT963" s="35"/>
      <c r="WZU963" s="34"/>
      <c r="XAB963" s="35"/>
      <c r="XAC963" s="34"/>
      <c r="XAJ963" s="35"/>
      <c r="XAK963" s="34"/>
      <c r="XAR963" s="35"/>
      <c r="XAS963" s="34"/>
      <c r="XAZ963" s="35"/>
      <c r="XBA963" s="34"/>
      <c r="XBH963" s="35"/>
      <c r="XBI963" s="34"/>
      <c r="XBP963" s="35"/>
      <c r="XBQ963" s="34"/>
      <c r="XBX963" s="35"/>
      <c r="XBY963" s="34"/>
      <c r="XCF963" s="35"/>
      <c r="XCG963" s="34"/>
      <c r="XCN963" s="35"/>
      <c r="XCO963" s="34"/>
      <c r="XCV963" s="35"/>
      <c r="XCW963" s="34"/>
      <c r="XDD963" s="35"/>
      <c r="XDE963" s="34"/>
      <c r="XDL963" s="35"/>
      <c r="XDM963" s="34"/>
      <c r="XDT963" s="35"/>
      <c r="XDU963" s="34"/>
      <c r="XEB963" s="35"/>
      <c r="XEC963" s="34"/>
      <c r="XEJ963" s="35"/>
      <c r="XEK963" s="34"/>
      <c r="XER963" s="35"/>
      <c r="XES963" s="34"/>
      <c r="XEZ963" s="35"/>
      <c r="XFA963" s="34"/>
    </row>
    <row r="964" spans="1:1021 1028:2045 2052:3069 3076:4093 4100:5117 5124:6141 6148:7165 7172:8189 8196:9213 9220:10237 10244:11261 11268:12285 12292:13309 13316:14333 14340:15357 15364:16381" x14ac:dyDescent="0.25">
      <c r="A964" t="s">
        <v>21</v>
      </c>
      <c r="B964" t="s">
        <v>153</v>
      </c>
      <c r="C964">
        <v>566</v>
      </c>
      <c r="D964">
        <v>566</v>
      </c>
      <c r="E964" s="35">
        <v>1</v>
      </c>
      <c r="F964" s="34">
        <v>1E-156</v>
      </c>
      <c r="G964">
        <v>98.15</v>
      </c>
      <c r="H964">
        <v>383</v>
      </c>
      <c r="I964" t="str">
        <f>HYPERLINK("https://www.ncbi.nlm.nih.gov/nucleotide/OK170996.1?report=genbank&amp;log$=nucltop&amp;blast_rank=62&amp;RID=XE5J84ZU013","OK170996.1")</f>
        <v>OK170996.1</v>
      </c>
      <c r="L964" s="35"/>
      <c r="M964" s="34"/>
      <c r="T964" s="35"/>
      <c r="U964" s="34"/>
      <c r="AB964" s="35"/>
      <c r="AC964" s="34"/>
      <c r="AJ964" s="35"/>
      <c r="AK964" s="34"/>
      <c r="AR964" s="35"/>
      <c r="AS964" s="34"/>
      <c r="AZ964" s="35"/>
      <c r="BA964" s="34"/>
      <c r="BH964" s="35"/>
      <c r="BI964" s="34"/>
      <c r="BP964" s="35"/>
      <c r="BQ964" s="34"/>
      <c r="BX964" s="35"/>
      <c r="BY964" s="34"/>
      <c r="CF964" s="35"/>
      <c r="CG964" s="34"/>
      <c r="CN964" s="35"/>
      <c r="CO964" s="34"/>
      <c r="CV964" s="35"/>
      <c r="CW964" s="34"/>
      <c r="DD964" s="35"/>
      <c r="DE964" s="34"/>
      <c r="DL964" s="35"/>
      <c r="DM964" s="34"/>
      <c r="DT964" s="35"/>
      <c r="DU964" s="34"/>
      <c r="EB964" s="35"/>
      <c r="EC964" s="34"/>
      <c r="EJ964" s="35"/>
      <c r="EK964" s="34"/>
      <c r="ER964" s="35"/>
      <c r="ES964" s="34"/>
      <c r="EZ964" s="35"/>
      <c r="FA964" s="34"/>
      <c r="FH964" s="35"/>
      <c r="FI964" s="34"/>
      <c r="FP964" s="35"/>
      <c r="FQ964" s="34"/>
      <c r="FX964" s="35"/>
      <c r="FY964" s="34"/>
      <c r="GF964" s="35"/>
      <c r="GG964" s="34"/>
      <c r="GN964" s="35"/>
      <c r="GO964" s="34"/>
      <c r="GV964" s="35"/>
      <c r="GW964" s="34"/>
      <c r="HD964" s="35"/>
      <c r="HE964" s="34"/>
      <c r="HL964" s="35"/>
      <c r="HM964" s="34"/>
      <c r="HT964" s="35"/>
      <c r="HU964" s="34"/>
      <c r="IB964" s="35"/>
      <c r="IC964" s="34"/>
      <c r="IJ964" s="35"/>
      <c r="IK964" s="34"/>
      <c r="IR964" s="35"/>
      <c r="IS964" s="34"/>
      <c r="IZ964" s="35"/>
      <c r="JA964" s="34"/>
      <c r="JH964" s="35"/>
      <c r="JI964" s="34"/>
      <c r="JP964" s="35"/>
      <c r="JQ964" s="34"/>
      <c r="JX964" s="35"/>
      <c r="JY964" s="34"/>
      <c r="KF964" s="35"/>
      <c r="KG964" s="34"/>
      <c r="KN964" s="35"/>
      <c r="KO964" s="34"/>
      <c r="KV964" s="35"/>
      <c r="KW964" s="34"/>
      <c r="LD964" s="35"/>
      <c r="LE964" s="34"/>
      <c r="LL964" s="35"/>
      <c r="LM964" s="34"/>
      <c r="LT964" s="35"/>
      <c r="LU964" s="34"/>
      <c r="MB964" s="35"/>
      <c r="MC964" s="34"/>
      <c r="MJ964" s="35"/>
      <c r="MK964" s="34"/>
      <c r="MR964" s="35"/>
      <c r="MS964" s="34"/>
      <c r="MZ964" s="35"/>
      <c r="NA964" s="34"/>
      <c r="NH964" s="35"/>
      <c r="NI964" s="34"/>
      <c r="NP964" s="35"/>
      <c r="NQ964" s="34"/>
      <c r="NX964" s="35"/>
      <c r="NY964" s="34"/>
      <c r="OF964" s="35"/>
      <c r="OG964" s="34"/>
      <c r="ON964" s="35"/>
      <c r="OO964" s="34"/>
      <c r="OV964" s="35"/>
      <c r="OW964" s="34"/>
      <c r="PD964" s="35"/>
      <c r="PE964" s="34"/>
      <c r="PL964" s="35"/>
      <c r="PM964" s="34"/>
      <c r="PT964" s="35"/>
      <c r="PU964" s="34"/>
      <c r="QB964" s="35"/>
      <c r="QC964" s="34"/>
      <c r="QJ964" s="35"/>
      <c r="QK964" s="34"/>
      <c r="QR964" s="35"/>
      <c r="QS964" s="34"/>
      <c r="QZ964" s="35"/>
      <c r="RA964" s="34"/>
      <c r="RH964" s="35"/>
      <c r="RI964" s="34"/>
      <c r="RP964" s="35"/>
      <c r="RQ964" s="34"/>
      <c r="RX964" s="35"/>
      <c r="RY964" s="34"/>
      <c r="SF964" s="35"/>
      <c r="SG964" s="34"/>
      <c r="SN964" s="35"/>
      <c r="SO964" s="34"/>
      <c r="SV964" s="35"/>
      <c r="SW964" s="34"/>
      <c r="TD964" s="35"/>
      <c r="TE964" s="34"/>
      <c r="TL964" s="35"/>
      <c r="TM964" s="34"/>
      <c r="TT964" s="35"/>
      <c r="TU964" s="34"/>
      <c r="UB964" s="35"/>
      <c r="UC964" s="34"/>
      <c r="UJ964" s="35"/>
      <c r="UK964" s="34"/>
      <c r="UR964" s="35"/>
      <c r="US964" s="34"/>
      <c r="UZ964" s="35"/>
      <c r="VA964" s="34"/>
      <c r="VH964" s="35"/>
      <c r="VI964" s="34"/>
      <c r="VP964" s="35"/>
      <c r="VQ964" s="34"/>
      <c r="VX964" s="35"/>
      <c r="VY964" s="34"/>
      <c r="WF964" s="35"/>
      <c r="WG964" s="34"/>
      <c r="WN964" s="35"/>
      <c r="WO964" s="34"/>
      <c r="WV964" s="35"/>
      <c r="WW964" s="34"/>
      <c r="XD964" s="35"/>
      <c r="XE964" s="34"/>
      <c r="XL964" s="35"/>
      <c r="XM964" s="34"/>
      <c r="XT964" s="35"/>
      <c r="XU964" s="34"/>
      <c r="YB964" s="35"/>
      <c r="YC964" s="34"/>
      <c r="YJ964" s="35"/>
      <c r="YK964" s="34"/>
      <c r="YR964" s="35"/>
      <c r="YS964" s="34"/>
      <c r="YZ964" s="35"/>
      <c r="ZA964" s="34"/>
      <c r="ZH964" s="35"/>
      <c r="ZI964" s="34"/>
      <c r="ZP964" s="35"/>
      <c r="ZQ964" s="34"/>
      <c r="ZX964" s="35"/>
      <c r="ZY964" s="34"/>
      <c r="AAF964" s="35"/>
      <c r="AAG964" s="34"/>
      <c r="AAN964" s="35"/>
      <c r="AAO964" s="34"/>
      <c r="AAV964" s="35"/>
      <c r="AAW964" s="34"/>
      <c r="ABD964" s="35"/>
      <c r="ABE964" s="34"/>
      <c r="ABL964" s="35"/>
      <c r="ABM964" s="34"/>
      <c r="ABT964" s="35"/>
      <c r="ABU964" s="34"/>
      <c r="ACB964" s="35"/>
      <c r="ACC964" s="34"/>
      <c r="ACJ964" s="35"/>
      <c r="ACK964" s="34"/>
      <c r="ACR964" s="35"/>
      <c r="ACS964" s="34"/>
      <c r="ACZ964" s="35"/>
      <c r="ADA964" s="34"/>
      <c r="ADH964" s="35"/>
      <c r="ADI964" s="34"/>
      <c r="ADP964" s="35"/>
      <c r="ADQ964" s="34"/>
      <c r="ADX964" s="35"/>
      <c r="ADY964" s="34"/>
      <c r="AEF964" s="35"/>
      <c r="AEG964" s="34"/>
      <c r="AEN964" s="35"/>
      <c r="AEO964" s="34"/>
      <c r="AEV964" s="35"/>
      <c r="AEW964" s="34"/>
      <c r="AFD964" s="35"/>
      <c r="AFE964" s="34"/>
      <c r="AFL964" s="35"/>
      <c r="AFM964" s="34"/>
      <c r="AFT964" s="35"/>
      <c r="AFU964" s="34"/>
      <c r="AGB964" s="35"/>
      <c r="AGC964" s="34"/>
      <c r="AGJ964" s="35"/>
      <c r="AGK964" s="34"/>
      <c r="AGR964" s="35"/>
      <c r="AGS964" s="34"/>
      <c r="AGZ964" s="35"/>
      <c r="AHA964" s="34"/>
      <c r="AHH964" s="35"/>
      <c r="AHI964" s="34"/>
      <c r="AHP964" s="35"/>
      <c r="AHQ964" s="34"/>
      <c r="AHX964" s="35"/>
      <c r="AHY964" s="34"/>
      <c r="AIF964" s="35"/>
      <c r="AIG964" s="34"/>
      <c r="AIN964" s="35"/>
      <c r="AIO964" s="34"/>
      <c r="AIV964" s="35"/>
      <c r="AIW964" s="34"/>
      <c r="AJD964" s="35"/>
      <c r="AJE964" s="34"/>
      <c r="AJL964" s="35"/>
      <c r="AJM964" s="34"/>
      <c r="AJT964" s="35"/>
      <c r="AJU964" s="34"/>
      <c r="AKB964" s="35"/>
      <c r="AKC964" s="34"/>
      <c r="AKJ964" s="35"/>
      <c r="AKK964" s="34"/>
      <c r="AKR964" s="35"/>
      <c r="AKS964" s="34"/>
      <c r="AKZ964" s="35"/>
      <c r="ALA964" s="34"/>
      <c r="ALH964" s="35"/>
      <c r="ALI964" s="34"/>
      <c r="ALP964" s="35"/>
      <c r="ALQ964" s="34"/>
      <c r="ALX964" s="35"/>
      <c r="ALY964" s="34"/>
      <c r="AMF964" s="35"/>
      <c r="AMG964" s="34"/>
      <c r="AMN964" s="35"/>
      <c r="AMO964" s="34"/>
      <c r="AMV964" s="35"/>
      <c r="AMW964" s="34"/>
      <c r="AND964" s="35"/>
      <c r="ANE964" s="34"/>
      <c r="ANL964" s="35"/>
      <c r="ANM964" s="34"/>
      <c r="ANT964" s="35"/>
      <c r="ANU964" s="34"/>
      <c r="AOB964" s="35"/>
      <c r="AOC964" s="34"/>
      <c r="AOJ964" s="35"/>
      <c r="AOK964" s="34"/>
      <c r="AOR964" s="35"/>
      <c r="AOS964" s="34"/>
      <c r="AOZ964" s="35"/>
      <c r="APA964" s="34"/>
      <c r="APH964" s="35"/>
      <c r="API964" s="34"/>
      <c r="APP964" s="35"/>
      <c r="APQ964" s="34"/>
      <c r="APX964" s="35"/>
      <c r="APY964" s="34"/>
      <c r="AQF964" s="35"/>
      <c r="AQG964" s="34"/>
      <c r="AQN964" s="35"/>
      <c r="AQO964" s="34"/>
      <c r="AQV964" s="35"/>
      <c r="AQW964" s="34"/>
      <c r="ARD964" s="35"/>
      <c r="ARE964" s="34"/>
      <c r="ARL964" s="35"/>
      <c r="ARM964" s="34"/>
      <c r="ART964" s="35"/>
      <c r="ARU964" s="34"/>
      <c r="ASB964" s="35"/>
      <c r="ASC964" s="34"/>
      <c r="ASJ964" s="35"/>
      <c r="ASK964" s="34"/>
      <c r="ASR964" s="35"/>
      <c r="ASS964" s="34"/>
      <c r="ASZ964" s="35"/>
      <c r="ATA964" s="34"/>
      <c r="ATH964" s="35"/>
      <c r="ATI964" s="34"/>
      <c r="ATP964" s="35"/>
      <c r="ATQ964" s="34"/>
      <c r="ATX964" s="35"/>
      <c r="ATY964" s="34"/>
      <c r="AUF964" s="35"/>
      <c r="AUG964" s="34"/>
      <c r="AUN964" s="35"/>
      <c r="AUO964" s="34"/>
      <c r="AUV964" s="35"/>
      <c r="AUW964" s="34"/>
      <c r="AVD964" s="35"/>
      <c r="AVE964" s="34"/>
      <c r="AVL964" s="35"/>
      <c r="AVM964" s="34"/>
      <c r="AVT964" s="35"/>
      <c r="AVU964" s="34"/>
      <c r="AWB964" s="35"/>
      <c r="AWC964" s="34"/>
      <c r="AWJ964" s="35"/>
      <c r="AWK964" s="34"/>
      <c r="AWR964" s="35"/>
      <c r="AWS964" s="34"/>
      <c r="AWZ964" s="35"/>
      <c r="AXA964" s="34"/>
      <c r="AXH964" s="35"/>
      <c r="AXI964" s="34"/>
      <c r="AXP964" s="35"/>
      <c r="AXQ964" s="34"/>
      <c r="AXX964" s="35"/>
      <c r="AXY964" s="34"/>
      <c r="AYF964" s="35"/>
      <c r="AYG964" s="34"/>
      <c r="AYN964" s="35"/>
      <c r="AYO964" s="34"/>
      <c r="AYV964" s="35"/>
      <c r="AYW964" s="34"/>
      <c r="AZD964" s="35"/>
      <c r="AZE964" s="34"/>
      <c r="AZL964" s="35"/>
      <c r="AZM964" s="34"/>
      <c r="AZT964" s="35"/>
      <c r="AZU964" s="34"/>
      <c r="BAB964" s="35"/>
      <c r="BAC964" s="34"/>
      <c r="BAJ964" s="35"/>
      <c r="BAK964" s="34"/>
      <c r="BAR964" s="35"/>
      <c r="BAS964" s="34"/>
      <c r="BAZ964" s="35"/>
      <c r="BBA964" s="34"/>
      <c r="BBH964" s="35"/>
      <c r="BBI964" s="34"/>
      <c r="BBP964" s="35"/>
      <c r="BBQ964" s="34"/>
      <c r="BBX964" s="35"/>
      <c r="BBY964" s="34"/>
      <c r="BCF964" s="35"/>
      <c r="BCG964" s="34"/>
      <c r="BCN964" s="35"/>
      <c r="BCO964" s="34"/>
      <c r="BCV964" s="35"/>
      <c r="BCW964" s="34"/>
      <c r="BDD964" s="35"/>
      <c r="BDE964" s="34"/>
      <c r="BDL964" s="35"/>
      <c r="BDM964" s="34"/>
      <c r="BDT964" s="35"/>
      <c r="BDU964" s="34"/>
      <c r="BEB964" s="35"/>
      <c r="BEC964" s="34"/>
      <c r="BEJ964" s="35"/>
      <c r="BEK964" s="34"/>
      <c r="BER964" s="35"/>
      <c r="BES964" s="34"/>
      <c r="BEZ964" s="35"/>
      <c r="BFA964" s="34"/>
      <c r="BFH964" s="35"/>
      <c r="BFI964" s="34"/>
      <c r="BFP964" s="35"/>
      <c r="BFQ964" s="34"/>
      <c r="BFX964" s="35"/>
      <c r="BFY964" s="34"/>
      <c r="BGF964" s="35"/>
      <c r="BGG964" s="34"/>
      <c r="BGN964" s="35"/>
      <c r="BGO964" s="34"/>
      <c r="BGV964" s="35"/>
      <c r="BGW964" s="34"/>
      <c r="BHD964" s="35"/>
      <c r="BHE964" s="34"/>
      <c r="BHL964" s="35"/>
      <c r="BHM964" s="34"/>
      <c r="BHT964" s="35"/>
      <c r="BHU964" s="34"/>
      <c r="BIB964" s="35"/>
      <c r="BIC964" s="34"/>
      <c r="BIJ964" s="35"/>
      <c r="BIK964" s="34"/>
      <c r="BIR964" s="35"/>
      <c r="BIS964" s="34"/>
      <c r="BIZ964" s="35"/>
      <c r="BJA964" s="34"/>
      <c r="BJH964" s="35"/>
      <c r="BJI964" s="34"/>
      <c r="BJP964" s="35"/>
      <c r="BJQ964" s="34"/>
      <c r="BJX964" s="35"/>
      <c r="BJY964" s="34"/>
      <c r="BKF964" s="35"/>
      <c r="BKG964" s="34"/>
      <c r="BKN964" s="35"/>
      <c r="BKO964" s="34"/>
      <c r="BKV964" s="35"/>
      <c r="BKW964" s="34"/>
      <c r="BLD964" s="35"/>
      <c r="BLE964" s="34"/>
      <c r="BLL964" s="35"/>
      <c r="BLM964" s="34"/>
      <c r="BLT964" s="35"/>
      <c r="BLU964" s="34"/>
      <c r="BMB964" s="35"/>
      <c r="BMC964" s="34"/>
      <c r="BMJ964" s="35"/>
      <c r="BMK964" s="34"/>
      <c r="BMR964" s="35"/>
      <c r="BMS964" s="34"/>
      <c r="BMZ964" s="35"/>
      <c r="BNA964" s="34"/>
      <c r="BNH964" s="35"/>
      <c r="BNI964" s="34"/>
      <c r="BNP964" s="35"/>
      <c r="BNQ964" s="34"/>
      <c r="BNX964" s="35"/>
      <c r="BNY964" s="34"/>
      <c r="BOF964" s="35"/>
      <c r="BOG964" s="34"/>
      <c r="BON964" s="35"/>
      <c r="BOO964" s="34"/>
      <c r="BOV964" s="35"/>
      <c r="BOW964" s="34"/>
      <c r="BPD964" s="35"/>
      <c r="BPE964" s="34"/>
      <c r="BPL964" s="35"/>
      <c r="BPM964" s="34"/>
      <c r="BPT964" s="35"/>
      <c r="BPU964" s="34"/>
      <c r="BQB964" s="35"/>
      <c r="BQC964" s="34"/>
      <c r="BQJ964" s="35"/>
      <c r="BQK964" s="34"/>
      <c r="BQR964" s="35"/>
      <c r="BQS964" s="34"/>
      <c r="BQZ964" s="35"/>
      <c r="BRA964" s="34"/>
      <c r="BRH964" s="35"/>
      <c r="BRI964" s="34"/>
      <c r="BRP964" s="35"/>
      <c r="BRQ964" s="34"/>
      <c r="BRX964" s="35"/>
      <c r="BRY964" s="34"/>
      <c r="BSF964" s="35"/>
      <c r="BSG964" s="34"/>
      <c r="BSN964" s="35"/>
      <c r="BSO964" s="34"/>
      <c r="BSV964" s="35"/>
      <c r="BSW964" s="34"/>
      <c r="BTD964" s="35"/>
      <c r="BTE964" s="34"/>
      <c r="BTL964" s="35"/>
      <c r="BTM964" s="34"/>
      <c r="BTT964" s="35"/>
      <c r="BTU964" s="34"/>
      <c r="BUB964" s="35"/>
      <c r="BUC964" s="34"/>
      <c r="BUJ964" s="35"/>
      <c r="BUK964" s="34"/>
      <c r="BUR964" s="35"/>
      <c r="BUS964" s="34"/>
      <c r="BUZ964" s="35"/>
      <c r="BVA964" s="34"/>
      <c r="BVH964" s="35"/>
      <c r="BVI964" s="34"/>
      <c r="BVP964" s="35"/>
      <c r="BVQ964" s="34"/>
      <c r="BVX964" s="35"/>
      <c r="BVY964" s="34"/>
      <c r="BWF964" s="35"/>
      <c r="BWG964" s="34"/>
      <c r="BWN964" s="35"/>
      <c r="BWO964" s="34"/>
      <c r="BWV964" s="35"/>
      <c r="BWW964" s="34"/>
      <c r="BXD964" s="35"/>
      <c r="BXE964" s="34"/>
      <c r="BXL964" s="35"/>
      <c r="BXM964" s="34"/>
      <c r="BXT964" s="35"/>
      <c r="BXU964" s="34"/>
      <c r="BYB964" s="35"/>
      <c r="BYC964" s="34"/>
      <c r="BYJ964" s="35"/>
      <c r="BYK964" s="34"/>
      <c r="BYR964" s="35"/>
      <c r="BYS964" s="34"/>
      <c r="BYZ964" s="35"/>
      <c r="BZA964" s="34"/>
      <c r="BZH964" s="35"/>
      <c r="BZI964" s="34"/>
      <c r="BZP964" s="35"/>
      <c r="BZQ964" s="34"/>
      <c r="BZX964" s="35"/>
      <c r="BZY964" s="34"/>
      <c r="CAF964" s="35"/>
      <c r="CAG964" s="34"/>
      <c r="CAN964" s="35"/>
      <c r="CAO964" s="34"/>
      <c r="CAV964" s="35"/>
      <c r="CAW964" s="34"/>
      <c r="CBD964" s="35"/>
      <c r="CBE964" s="34"/>
      <c r="CBL964" s="35"/>
      <c r="CBM964" s="34"/>
      <c r="CBT964" s="35"/>
      <c r="CBU964" s="34"/>
      <c r="CCB964" s="35"/>
      <c r="CCC964" s="34"/>
      <c r="CCJ964" s="35"/>
      <c r="CCK964" s="34"/>
      <c r="CCR964" s="35"/>
      <c r="CCS964" s="34"/>
      <c r="CCZ964" s="35"/>
      <c r="CDA964" s="34"/>
      <c r="CDH964" s="35"/>
      <c r="CDI964" s="34"/>
      <c r="CDP964" s="35"/>
      <c r="CDQ964" s="34"/>
      <c r="CDX964" s="35"/>
      <c r="CDY964" s="34"/>
      <c r="CEF964" s="35"/>
      <c r="CEG964" s="34"/>
      <c r="CEN964" s="35"/>
      <c r="CEO964" s="34"/>
      <c r="CEV964" s="35"/>
      <c r="CEW964" s="34"/>
      <c r="CFD964" s="35"/>
      <c r="CFE964" s="34"/>
      <c r="CFL964" s="35"/>
      <c r="CFM964" s="34"/>
      <c r="CFT964" s="35"/>
      <c r="CFU964" s="34"/>
      <c r="CGB964" s="35"/>
      <c r="CGC964" s="34"/>
      <c r="CGJ964" s="35"/>
      <c r="CGK964" s="34"/>
      <c r="CGR964" s="35"/>
      <c r="CGS964" s="34"/>
      <c r="CGZ964" s="35"/>
      <c r="CHA964" s="34"/>
      <c r="CHH964" s="35"/>
      <c r="CHI964" s="34"/>
      <c r="CHP964" s="35"/>
      <c r="CHQ964" s="34"/>
      <c r="CHX964" s="35"/>
      <c r="CHY964" s="34"/>
      <c r="CIF964" s="35"/>
      <c r="CIG964" s="34"/>
      <c r="CIN964" s="35"/>
      <c r="CIO964" s="34"/>
      <c r="CIV964" s="35"/>
      <c r="CIW964" s="34"/>
      <c r="CJD964" s="35"/>
      <c r="CJE964" s="34"/>
      <c r="CJL964" s="35"/>
      <c r="CJM964" s="34"/>
      <c r="CJT964" s="35"/>
      <c r="CJU964" s="34"/>
      <c r="CKB964" s="35"/>
      <c r="CKC964" s="34"/>
      <c r="CKJ964" s="35"/>
      <c r="CKK964" s="34"/>
      <c r="CKR964" s="35"/>
      <c r="CKS964" s="34"/>
      <c r="CKZ964" s="35"/>
      <c r="CLA964" s="34"/>
      <c r="CLH964" s="35"/>
      <c r="CLI964" s="34"/>
      <c r="CLP964" s="35"/>
      <c r="CLQ964" s="34"/>
      <c r="CLX964" s="35"/>
      <c r="CLY964" s="34"/>
      <c r="CMF964" s="35"/>
      <c r="CMG964" s="34"/>
      <c r="CMN964" s="35"/>
      <c r="CMO964" s="34"/>
      <c r="CMV964" s="35"/>
      <c r="CMW964" s="34"/>
      <c r="CND964" s="35"/>
      <c r="CNE964" s="34"/>
      <c r="CNL964" s="35"/>
      <c r="CNM964" s="34"/>
      <c r="CNT964" s="35"/>
      <c r="CNU964" s="34"/>
      <c r="COB964" s="35"/>
      <c r="COC964" s="34"/>
      <c r="COJ964" s="35"/>
      <c r="COK964" s="34"/>
      <c r="COR964" s="35"/>
      <c r="COS964" s="34"/>
      <c r="COZ964" s="35"/>
      <c r="CPA964" s="34"/>
      <c r="CPH964" s="35"/>
      <c r="CPI964" s="34"/>
      <c r="CPP964" s="35"/>
      <c r="CPQ964" s="34"/>
      <c r="CPX964" s="35"/>
      <c r="CPY964" s="34"/>
      <c r="CQF964" s="35"/>
      <c r="CQG964" s="34"/>
      <c r="CQN964" s="35"/>
      <c r="CQO964" s="34"/>
      <c r="CQV964" s="35"/>
      <c r="CQW964" s="34"/>
      <c r="CRD964" s="35"/>
      <c r="CRE964" s="34"/>
      <c r="CRL964" s="35"/>
      <c r="CRM964" s="34"/>
      <c r="CRT964" s="35"/>
      <c r="CRU964" s="34"/>
      <c r="CSB964" s="35"/>
      <c r="CSC964" s="34"/>
      <c r="CSJ964" s="35"/>
      <c r="CSK964" s="34"/>
      <c r="CSR964" s="35"/>
      <c r="CSS964" s="34"/>
      <c r="CSZ964" s="35"/>
      <c r="CTA964" s="34"/>
      <c r="CTH964" s="35"/>
      <c r="CTI964" s="34"/>
      <c r="CTP964" s="35"/>
      <c r="CTQ964" s="34"/>
      <c r="CTX964" s="35"/>
      <c r="CTY964" s="34"/>
      <c r="CUF964" s="35"/>
      <c r="CUG964" s="34"/>
      <c r="CUN964" s="35"/>
      <c r="CUO964" s="34"/>
      <c r="CUV964" s="35"/>
      <c r="CUW964" s="34"/>
      <c r="CVD964" s="35"/>
      <c r="CVE964" s="34"/>
      <c r="CVL964" s="35"/>
      <c r="CVM964" s="34"/>
      <c r="CVT964" s="35"/>
      <c r="CVU964" s="34"/>
      <c r="CWB964" s="35"/>
      <c r="CWC964" s="34"/>
      <c r="CWJ964" s="35"/>
      <c r="CWK964" s="34"/>
      <c r="CWR964" s="35"/>
      <c r="CWS964" s="34"/>
      <c r="CWZ964" s="35"/>
      <c r="CXA964" s="34"/>
      <c r="CXH964" s="35"/>
      <c r="CXI964" s="34"/>
      <c r="CXP964" s="35"/>
      <c r="CXQ964" s="34"/>
      <c r="CXX964" s="35"/>
      <c r="CXY964" s="34"/>
      <c r="CYF964" s="35"/>
      <c r="CYG964" s="34"/>
      <c r="CYN964" s="35"/>
      <c r="CYO964" s="34"/>
      <c r="CYV964" s="35"/>
      <c r="CYW964" s="34"/>
      <c r="CZD964" s="35"/>
      <c r="CZE964" s="34"/>
      <c r="CZL964" s="35"/>
      <c r="CZM964" s="34"/>
      <c r="CZT964" s="35"/>
      <c r="CZU964" s="34"/>
      <c r="DAB964" s="35"/>
      <c r="DAC964" s="34"/>
      <c r="DAJ964" s="35"/>
      <c r="DAK964" s="34"/>
      <c r="DAR964" s="35"/>
      <c r="DAS964" s="34"/>
      <c r="DAZ964" s="35"/>
      <c r="DBA964" s="34"/>
      <c r="DBH964" s="35"/>
      <c r="DBI964" s="34"/>
      <c r="DBP964" s="35"/>
      <c r="DBQ964" s="34"/>
      <c r="DBX964" s="35"/>
      <c r="DBY964" s="34"/>
      <c r="DCF964" s="35"/>
      <c r="DCG964" s="34"/>
      <c r="DCN964" s="35"/>
      <c r="DCO964" s="34"/>
      <c r="DCV964" s="35"/>
      <c r="DCW964" s="34"/>
      <c r="DDD964" s="35"/>
      <c r="DDE964" s="34"/>
      <c r="DDL964" s="35"/>
      <c r="DDM964" s="34"/>
      <c r="DDT964" s="35"/>
      <c r="DDU964" s="34"/>
      <c r="DEB964" s="35"/>
      <c r="DEC964" s="34"/>
      <c r="DEJ964" s="35"/>
      <c r="DEK964" s="34"/>
      <c r="DER964" s="35"/>
      <c r="DES964" s="34"/>
      <c r="DEZ964" s="35"/>
      <c r="DFA964" s="34"/>
      <c r="DFH964" s="35"/>
      <c r="DFI964" s="34"/>
      <c r="DFP964" s="35"/>
      <c r="DFQ964" s="34"/>
      <c r="DFX964" s="35"/>
      <c r="DFY964" s="34"/>
      <c r="DGF964" s="35"/>
      <c r="DGG964" s="34"/>
      <c r="DGN964" s="35"/>
      <c r="DGO964" s="34"/>
      <c r="DGV964" s="35"/>
      <c r="DGW964" s="34"/>
      <c r="DHD964" s="35"/>
      <c r="DHE964" s="34"/>
      <c r="DHL964" s="35"/>
      <c r="DHM964" s="34"/>
      <c r="DHT964" s="35"/>
      <c r="DHU964" s="34"/>
      <c r="DIB964" s="35"/>
      <c r="DIC964" s="34"/>
      <c r="DIJ964" s="35"/>
      <c r="DIK964" s="34"/>
      <c r="DIR964" s="35"/>
      <c r="DIS964" s="34"/>
      <c r="DIZ964" s="35"/>
      <c r="DJA964" s="34"/>
      <c r="DJH964" s="35"/>
      <c r="DJI964" s="34"/>
      <c r="DJP964" s="35"/>
      <c r="DJQ964" s="34"/>
      <c r="DJX964" s="35"/>
      <c r="DJY964" s="34"/>
      <c r="DKF964" s="35"/>
      <c r="DKG964" s="34"/>
      <c r="DKN964" s="35"/>
      <c r="DKO964" s="34"/>
      <c r="DKV964" s="35"/>
      <c r="DKW964" s="34"/>
      <c r="DLD964" s="35"/>
      <c r="DLE964" s="34"/>
      <c r="DLL964" s="35"/>
      <c r="DLM964" s="34"/>
      <c r="DLT964" s="35"/>
      <c r="DLU964" s="34"/>
      <c r="DMB964" s="35"/>
      <c r="DMC964" s="34"/>
      <c r="DMJ964" s="35"/>
      <c r="DMK964" s="34"/>
      <c r="DMR964" s="35"/>
      <c r="DMS964" s="34"/>
      <c r="DMZ964" s="35"/>
      <c r="DNA964" s="34"/>
      <c r="DNH964" s="35"/>
      <c r="DNI964" s="34"/>
      <c r="DNP964" s="35"/>
      <c r="DNQ964" s="34"/>
      <c r="DNX964" s="35"/>
      <c r="DNY964" s="34"/>
      <c r="DOF964" s="35"/>
      <c r="DOG964" s="34"/>
      <c r="DON964" s="35"/>
      <c r="DOO964" s="34"/>
      <c r="DOV964" s="35"/>
      <c r="DOW964" s="34"/>
      <c r="DPD964" s="35"/>
      <c r="DPE964" s="34"/>
      <c r="DPL964" s="35"/>
      <c r="DPM964" s="34"/>
      <c r="DPT964" s="35"/>
      <c r="DPU964" s="34"/>
      <c r="DQB964" s="35"/>
      <c r="DQC964" s="34"/>
      <c r="DQJ964" s="35"/>
      <c r="DQK964" s="34"/>
      <c r="DQR964" s="35"/>
      <c r="DQS964" s="34"/>
      <c r="DQZ964" s="35"/>
      <c r="DRA964" s="34"/>
      <c r="DRH964" s="35"/>
      <c r="DRI964" s="34"/>
      <c r="DRP964" s="35"/>
      <c r="DRQ964" s="34"/>
      <c r="DRX964" s="35"/>
      <c r="DRY964" s="34"/>
      <c r="DSF964" s="35"/>
      <c r="DSG964" s="34"/>
      <c r="DSN964" s="35"/>
      <c r="DSO964" s="34"/>
      <c r="DSV964" s="35"/>
      <c r="DSW964" s="34"/>
      <c r="DTD964" s="35"/>
      <c r="DTE964" s="34"/>
      <c r="DTL964" s="35"/>
      <c r="DTM964" s="34"/>
      <c r="DTT964" s="35"/>
      <c r="DTU964" s="34"/>
      <c r="DUB964" s="35"/>
      <c r="DUC964" s="34"/>
      <c r="DUJ964" s="35"/>
      <c r="DUK964" s="34"/>
      <c r="DUR964" s="35"/>
      <c r="DUS964" s="34"/>
      <c r="DUZ964" s="35"/>
      <c r="DVA964" s="34"/>
      <c r="DVH964" s="35"/>
      <c r="DVI964" s="34"/>
      <c r="DVP964" s="35"/>
      <c r="DVQ964" s="34"/>
      <c r="DVX964" s="35"/>
      <c r="DVY964" s="34"/>
      <c r="DWF964" s="35"/>
      <c r="DWG964" s="34"/>
      <c r="DWN964" s="35"/>
      <c r="DWO964" s="34"/>
      <c r="DWV964" s="35"/>
      <c r="DWW964" s="34"/>
      <c r="DXD964" s="35"/>
      <c r="DXE964" s="34"/>
      <c r="DXL964" s="35"/>
      <c r="DXM964" s="34"/>
      <c r="DXT964" s="35"/>
      <c r="DXU964" s="34"/>
      <c r="DYB964" s="35"/>
      <c r="DYC964" s="34"/>
      <c r="DYJ964" s="35"/>
      <c r="DYK964" s="34"/>
      <c r="DYR964" s="35"/>
      <c r="DYS964" s="34"/>
      <c r="DYZ964" s="35"/>
      <c r="DZA964" s="34"/>
      <c r="DZH964" s="35"/>
      <c r="DZI964" s="34"/>
      <c r="DZP964" s="35"/>
      <c r="DZQ964" s="34"/>
      <c r="DZX964" s="35"/>
      <c r="DZY964" s="34"/>
      <c r="EAF964" s="35"/>
      <c r="EAG964" s="34"/>
      <c r="EAN964" s="35"/>
      <c r="EAO964" s="34"/>
      <c r="EAV964" s="35"/>
      <c r="EAW964" s="34"/>
      <c r="EBD964" s="35"/>
      <c r="EBE964" s="34"/>
      <c r="EBL964" s="35"/>
      <c r="EBM964" s="34"/>
      <c r="EBT964" s="35"/>
      <c r="EBU964" s="34"/>
      <c r="ECB964" s="35"/>
      <c r="ECC964" s="34"/>
      <c r="ECJ964" s="35"/>
      <c r="ECK964" s="34"/>
      <c r="ECR964" s="35"/>
      <c r="ECS964" s="34"/>
      <c r="ECZ964" s="35"/>
      <c r="EDA964" s="34"/>
      <c r="EDH964" s="35"/>
      <c r="EDI964" s="34"/>
      <c r="EDP964" s="35"/>
      <c r="EDQ964" s="34"/>
      <c r="EDX964" s="35"/>
      <c r="EDY964" s="34"/>
      <c r="EEF964" s="35"/>
      <c r="EEG964" s="34"/>
      <c r="EEN964" s="35"/>
      <c r="EEO964" s="34"/>
      <c r="EEV964" s="35"/>
      <c r="EEW964" s="34"/>
      <c r="EFD964" s="35"/>
      <c r="EFE964" s="34"/>
      <c r="EFL964" s="35"/>
      <c r="EFM964" s="34"/>
      <c r="EFT964" s="35"/>
      <c r="EFU964" s="34"/>
      <c r="EGB964" s="35"/>
      <c r="EGC964" s="34"/>
      <c r="EGJ964" s="35"/>
      <c r="EGK964" s="34"/>
      <c r="EGR964" s="35"/>
      <c r="EGS964" s="34"/>
      <c r="EGZ964" s="35"/>
      <c r="EHA964" s="34"/>
      <c r="EHH964" s="35"/>
      <c r="EHI964" s="34"/>
      <c r="EHP964" s="35"/>
      <c r="EHQ964" s="34"/>
      <c r="EHX964" s="35"/>
      <c r="EHY964" s="34"/>
      <c r="EIF964" s="35"/>
      <c r="EIG964" s="34"/>
      <c r="EIN964" s="35"/>
      <c r="EIO964" s="34"/>
      <c r="EIV964" s="35"/>
      <c r="EIW964" s="34"/>
      <c r="EJD964" s="35"/>
      <c r="EJE964" s="34"/>
      <c r="EJL964" s="35"/>
      <c r="EJM964" s="34"/>
      <c r="EJT964" s="35"/>
      <c r="EJU964" s="34"/>
      <c r="EKB964" s="35"/>
      <c r="EKC964" s="34"/>
      <c r="EKJ964" s="35"/>
      <c r="EKK964" s="34"/>
      <c r="EKR964" s="35"/>
      <c r="EKS964" s="34"/>
      <c r="EKZ964" s="35"/>
      <c r="ELA964" s="34"/>
      <c r="ELH964" s="35"/>
      <c r="ELI964" s="34"/>
      <c r="ELP964" s="35"/>
      <c r="ELQ964" s="34"/>
      <c r="ELX964" s="35"/>
      <c r="ELY964" s="34"/>
      <c r="EMF964" s="35"/>
      <c r="EMG964" s="34"/>
      <c r="EMN964" s="35"/>
      <c r="EMO964" s="34"/>
      <c r="EMV964" s="35"/>
      <c r="EMW964" s="34"/>
      <c r="END964" s="35"/>
      <c r="ENE964" s="34"/>
      <c r="ENL964" s="35"/>
      <c r="ENM964" s="34"/>
      <c r="ENT964" s="35"/>
      <c r="ENU964" s="34"/>
      <c r="EOB964" s="35"/>
      <c r="EOC964" s="34"/>
      <c r="EOJ964" s="35"/>
      <c r="EOK964" s="34"/>
      <c r="EOR964" s="35"/>
      <c r="EOS964" s="34"/>
      <c r="EOZ964" s="35"/>
      <c r="EPA964" s="34"/>
      <c r="EPH964" s="35"/>
      <c r="EPI964" s="34"/>
      <c r="EPP964" s="35"/>
      <c r="EPQ964" s="34"/>
      <c r="EPX964" s="35"/>
      <c r="EPY964" s="34"/>
      <c r="EQF964" s="35"/>
      <c r="EQG964" s="34"/>
      <c r="EQN964" s="35"/>
      <c r="EQO964" s="34"/>
      <c r="EQV964" s="35"/>
      <c r="EQW964" s="34"/>
      <c r="ERD964" s="35"/>
      <c r="ERE964" s="34"/>
      <c r="ERL964" s="35"/>
      <c r="ERM964" s="34"/>
      <c r="ERT964" s="35"/>
      <c r="ERU964" s="34"/>
      <c r="ESB964" s="35"/>
      <c r="ESC964" s="34"/>
      <c r="ESJ964" s="35"/>
      <c r="ESK964" s="34"/>
      <c r="ESR964" s="35"/>
      <c r="ESS964" s="34"/>
      <c r="ESZ964" s="35"/>
      <c r="ETA964" s="34"/>
      <c r="ETH964" s="35"/>
      <c r="ETI964" s="34"/>
      <c r="ETP964" s="35"/>
      <c r="ETQ964" s="34"/>
      <c r="ETX964" s="35"/>
      <c r="ETY964" s="34"/>
      <c r="EUF964" s="35"/>
      <c r="EUG964" s="34"/>
      <c r="EUN964" s="35"/>
      <c r="EUO964" s="34"/>
      <c r="EUV964" s="35"/>
      <c r="EUW964" s="34"/>
      <c r="EVD964" s="35"/>
      <c r="EVE964" s="34"/>
      <c r="EVL964" s="35"/>
      <c r="EVM964" s="34"/>
      <c r="EVT964" s="35"/>
      <c r="EVU964" s="34"/>
      <c r="EWB964" s="35"/>
      <c r="EWC964" s="34"/>
      <c r="EWJ964" s="35"/>
      <c r="EWK964" s="34"/>
      <c r="EWR964" s="35"/>
      <c r="EWS964" s="34"/>
      <c r="EWZ964" s="35"/>
      <c r="EXA964" s="34"/>
      <c r="EXH964" s="35"/>
      <c r="EXI964" s="34"/>
      <c r="EXP964" s="35"/>
      <c r="EXQ964" s="34"/>
      <c r="EXX964" s="35"/>
      <c r="EXY964" s="34"/>
      <c r="EYF964" s="35"/>
      <c r="EYG964" s="34"/>
      <c r="EYN964" s="35"/>
      <c r="EYO964" s="34"/>
      <c r="EYV964" s="35"/>
      <c r="EYW964" s="34"/>
      <c r="EZD964" s="35"/>
      <c r="EZE964" s="34"/>
      <c r="EZL964" s="35"/>
      <c r="EZM964" s="34"/>
      <c r="EZT964" s="35"/>
      <c r="EZU964" s="34"/>
      <c r="FAB964" s="35"/>
      <c r="FAC964" s="34"/>
      <c r="FAJ964" s="35"/>
      <c r="FAK964" s="34"/>
      <c r="FAR964" s="35"/>
      <c r="FAS964" s="34"/>
      <c r="FAZ964" s="35"/>
      <c r="FBA964" s="34"/>
      <c r="FBH964" s="35"/>
      <c r="FBI964" s="34"/>
      <c r="FBP964" s="35"/>
      <c r="FBQ964" s="34"/>
      <c r="FBX964" s="35"/>
      <c r="FBY964" s="34"/>
      <c r="FCF964" s="35"/>
      <c r="FCG964" s="34"/>
      <c r="FCN964" s="35"/>
      <c r="FCO964" s="34"/>
      <c r="FCV964" s="35"/>
      <c r="FCW964" s="34"/>
      <c r="FDD964" s="35"/>
      <c r="FDE964" s="34"/>
      <c r="FDL964" s="35"/>
      <c r="FDM964" s="34"/>
      <c r="FDT964" s="35"/>
      <c r="FDU964" s="34"/>
      <c r="FEB964" s="35"/>
      <c r="FEC964" s="34"/>
      <c r="FEJ964" s="35"/>
      <c r="FEK964" s="34"/>
      <c r="FER964" s="35"/>
      <c r="FES964" s="34"/>
      <c r="FEZ964" s="35"/>
      <c r="FFA964" s="34"/>
      <c r="FFH964" s="35"/>
      <c r="FFI964" s="34"/>
      <c r="FFP964" s="35"/>
      <c r="FFQ964" s="34"/>
      <c r="FFX964" s="35"/>
      <c r="FFY964" s="34"/>
      <c r="FGF964" s="35"/>
      <c r="FGG964" s="34"/>
      <c r="FGN964" s="35"/>
      <c r="FGO964" s="34"/>
      <c r="FGV964" s="35"/>
      <c r="FGW964" s="34"/>
      <c r="FHD964" s="35"/>
      <c r="FHE964" s="34"/>
      <c r="FHL964" s="35"/>
      <c r="FHM964" s="34"/>
      <c r="FHT964" s="35"/>
      <c r="FHU964" s="34"/>
      <c r="FIB964" s="35"/>
      <c r="FIC964" s="34"/>
      <c r="FIJ964" s="35"/>
      <c r="FIK964" s="34"/>
      <c r="FIR964" s="35"/>
      <c r="FIS964" s="34"/>
      <c r="FIZ964" s="35"/>
      <c r="FJA964" s="34"/>
      <c r="FJH964" s="35"/>
      <c r="FJI964" s="34"/>
      <c r="FJP964" s="35"/>
      <c r="FJQ964" s="34"/>
      <c r="FJX964" s="35"/>
      <c r="FJY964" s="34"/>
      <c r="FKF964" s="35"/>
      <c r="FKG964" s="34"/>
      <c r="FKN964" s="35"/>
      <c r="FKO964" s="34"/>
      <c r="FKV964" s="35"/>
      <c r="FKW964" s="34"/>
      <c r="FLD964" s="35"/>
      <c r="FLE964" s="34"/>
      <c r="FLL964" s="35"/>
      <c r="FLM964" s="34"/>
      <c r="FLT964" s="35"/>
      <c r="FLU964" s="34"/>
      <c r="FMB964" s="35"/>
      <c r="FMC964" s="34"/>
      <c r="FMJ964" s="35"/>
      <c r="FMK964" s="34"/>
      <c r="FMR964" s="35"/>
      <c r="FMS964" s="34"/>
      <c r="FMZ964" s="35"/>
      <c r="FNA964" s="34"/>
      <c r="FNH964" s="35"/>
      <c r="FNI964" s="34"/>
      <c r="FNP964" s="35"/>
      <c r="FNQ964" s="34"/>
      <c r="FNX964" s="35"/>
      <c r="FNY964" s="34"/>
      <c r="FOF964" s="35"/>
      <c r="FOG964" s="34"/>
      <c r="FON964" s="35"/>
      <c r="FOO964" s="34"/>
      <c r="FOV964" s="35"/>
      <c r="FOW964" s="34"/>
      <c r="FPD964" s="35"/>
      <c r="FPE964" s="34"/>
      <c r="FPL964" s="35"/>
      <c r="FPM964" s="34"/>
      <c r="FPT964" s="35"/>
      <c r="FPU964" s="34"/>
      <c r="FQB964" s="35"/>
      <c r="FQC964" s="34"/>
      <c r="FQJ964" s="35"/>
      <c r="FQK964" s="34"/>
      <c r="FQR964" s="35"/>
      <c r="FQS964" s="34"/>
      <c r="FQZ964" s="35"/>
      <c r="FRA964" s="34"/>
      <c r="FRH964" s="35"/>
      <c r="FRI964" s="34"/>
      <c r="FRP964" s="35"/>
      <c r="FRQ964" s="34"/>
      <c r="FRX964" s="35"/>
      <c r="FRY964" s="34"/>
      <c r="FSF964" s="35"/>
      <c r="FSG964" s="34"/>
      <c r="FSN964" s="35"/>
      <c r="FSO964" s="34"/>
      <c r="FSV964" s="35"/>
      <c r="FSW964" s="34"/>
      <c r="FTD964" s="35"/>
      <c r="FTE964" s="34"/>
      <c r="FTL964" s="35"/>
      <c r="FTM964" s="34"/>
      <c r="FTT964" s="35"/>
      <c r="FTU964" s="34"/>
      <c r="FUB964" s="35"/>
      <c r="FUC964" s="34"/>
      <c r="FUJ964" s="35"/>
      <c r="FUK964" s="34"/>
      <c r="FUR964" s="35"/>
      <c r="FUS964" s="34"/>
      <c r="FUZ964" s="35"/>
      <c r="FVA964" s="34"/>
      <c r="FVH964" s="35"/>
      <c r="FVI964" s="34"/>
      <c r="FVP964" s="35"/>
      <c r="FVQ964" s="34"/>
      <c r="FVX964" s="35"/>
      <c r="FVY964" s="34"/>
      <c r="FWF964" s="35"/>
      <c r="FWG964" s="34"/>
      <c r="FWN964" s="35"/>
      <c r="FWO964" s="34"/>
      <c r="FWV964" s="35"/>
      <c r="FWW964" s="34"/>
      <c r="FXD964" s="35"/>
      <c r="FXE964" s="34"/>
      <c r="FXL964" s="35"/>
      <c r="FXM964" s="34"/>
      <c r="FXT964" s="35"/>
      <c r="FXU964" s="34"/>
      <c r="FYB964" s="35"/>
      <c r="FYC964" s="34"/>
      <c r="FYJ964" s="35"/>
      <c r="FYK964" s="34"/>
      <c r="FYR964" s="35"/>
      <c r="FYS964" s="34"/>
      <c r="FYZ964" s="35"/>
      <c r="FZA964" s="34"/>
      <c r="FZH964" s="35"/>
      <c r="FZI964" s="34"/>
      <c r="FZP964" s="35"/>
      <c r="FZQ964" s="34"/>
      <c r="FZX964" s="35"/>
      <c r="FZY964" s="34"/>
      <c r="GAF964" s="35"/>
      <c r="GAG964" s="34"/>
      <c r="GAN964" s="35"/>
      <c r="GAO964" s="34"/>
      <c r="GAV964" s="35"/>
      <c r="GAW964" s="34"/>
      <c r="GBD964" s="35"/>
      <c r="GBE964" s="34"/>
      <c r="GBL964" s="35"/>
      <c r="GBM964" s="34"/>
      <c r="GBT964" s="35"/>
      <c r="GBU964" s="34"/>
      <c r="GCB964" s="35"/>
      <c r="GCC964" s="34"/>
      <c r="GCJ964" s="35"/>
      <c r="GCK964" s="34"/>
      <c r="GCR964" s="35"/>
      <c r="GCS964" s="34"/>
      <c r="GCZ964" s="35"/>
      <c r="GDA964" s="34"/>
      <c r="GDH964" s="35"/>
      <c r="GDI964" s="34"/>
      <c r="GDP964" s="35"/>
      <c r="GDQ964" s="34"/>
      <c r="GDX964" s="35"/>
      <c r="GDY964" s="34"/>
      <c r="GEF964" s="35"/>
      <c r="GEG964" s="34"/>
      <c r="GEN964" s="35"/>
      <c r="GEO964" s="34"/>
      <c r="GEV964" s="35"/>
      <c r="GEW964" s="34"/>
      <c r="GFD964" s="35"/>
      <c r="GFE964" s="34"/>
      <c r="GFL964" s="35"/>
      <c r="GFM964" s="34"/>
      <c r="GFT964" s="35"/>
      <c r="GFU964" s="34"/>
      <c r="GGB964" s="35"/>
      <c r="GGC964" s="34"/>
      <c r="GGJ964" s="35"/>
      <c r="GGK964" s="34"/>
      <c r="GGR964" s="35"/>
      <c r="GGS964" s="34"/>
      <c r="GGZ964" s="35"/>
      <c r="GHA964" s="34"/>
      <c r="GHH964" s="35"/>
      <c r="GHI964" s="34"/>
      <c r="GHP964" s="35"/>
      <c r="GHQ964" s="34"/>
      <c r="GHX964" s="35"/>
      <c r="GHY964" s="34"/>
      <c r="GIF964" s="35"/>
      <c r="GIG964" s="34"/>
      <c r="GIN964" s="35"/>
      <c r="GIO964" s="34"/>
      <c r="GIV964" s="35"/>
      <c r="GIW964" s="34"/>
      <c r="GJD964" s="35"/>
      <c r="GJE964" s="34"/>
      <c r="GJL964" s="35"/>
      <c r="GJM964" s="34"/>
      <c r="GJT964" s="35"/>
      <c r="GJU964" s="34"/>
      <c r="GKB964" s="35"/>
      <c r="GKC964" s="34"/>
      <c r="GKJ964" s="35"/>
      <c r="GKK964" s="34"/>
      <c r="GKR964" s="35"/>
      <c r="GKS964" s="34"/>
      <c r="GKZ964" s="35"/>
      <c r="GLA964" s="34"/>
      <c r="GLH964" s="35"/>
      <c r="GLI964" s="34"/>
      <c r="GLP964" s="35"/>
      <c r="GLQ964" s="34"/>
      <c r="GLX964" s="35"/>
      <c r="GLY964" s="34"/>
      <c r="GMF964" s="35"/>
      <c r="GMG964" s="34"/>
      <c r="GMN964" s="35"/>
      <c r="GMO964" s="34"/>
      <c r="GMV964" s="35"/>
      <c r="GMW964" s="34"/>
      <c r="GND964" s="35"/>
      <c r="GNE964" s="34"/>
      <c r="GNL964" s="35"/>
      <c r="GNM964" s="34"/>
      <c r="GNT964" s="35"/>
      <c r="GNU964" s="34"/>
      <c r="GOB964" s="35"/>
      <c r="GOC964" s="34"/>
      <c r="GOJ964" s="35"/>
      <c r="GOK964" s="34"/>
      <c r="GOR964" s="35"/>
      <c r="GOS964" s="34"/>
      <c r="GOZ964" s="35"/>
      <c r="GPA964" s="34"/>
      <c r="GPH964" s="35"/>
      <c r="GPI964" s="34"/>
      <c r="GPP964" s="35"/>
      <c r="GPQ964" s="34"/>
      <c r="GPX964" s="35"/>
      <c r="GPY964" s="34"/>
      <c r="GQF964" s="35"/>
      <c r="GQG964" s="34"/>
      <c r="GQN964" s="35"/>
      <c r="GQO964" s="34"/>
      <c r="GQV964" s="35"/>
      <c r="GQW964" s="34"/>
      <c r="GRD964" s="35"/>
      <c r="GRE964" s="34"/>
      <c r="GRL964" s="35"/>
      <c r="GRM964" s="34"/>
      <c r="GRT964" s="35"/>
      <c r="GRU964" s="34"/>
      <c r="GSB964" s="35"/>
      <c r="GSC964" s="34"/>
      <c r="GSJ964" s="35"/>
      <c r="GSK964" s="34"/>
      <c r="GSR964" s="35"/>
      <c r="GSS964" s="34"/>
      <c r="GSZ964" s="35"/>
      <c r="GTA964" s="34"/>
      <c r="GTH964" s="35"/>
      <c r="GTI964" s="34"/>
      <c r="GTP964" s="35"/>
      <c r="GTQ964" s="34"/>
      <c r="GTX964" s="35"/>
      <c r="GTY964" s="34"/>
      <c r="GUF964" s="35"/>
      <c r="GUG964" s="34"/>
      <c r="GUN964" s="35"/>
      <c r="GUO964" s="34"/>
      <c r="GUV964" s="35"/>
      <c r="GUW964" s="34"/>
      <c r="GVD964" s="35"/>
      <c r="GVE964" s="34"/>
      <c r="GVL964" s="35"/>
      <c r="GVM964" s="34"/>
      <c r="GVT964" s="35"/>
      <c r="GVU964" s="34"/>
      <c r="GWB964" s="35"/>
      <c r="GWC964" s="34"/>
      <c r="GWJ964" s="35"/>
      <c r="GWK964" s="34"/>
      <c r="GWR964" s="35"/>
      <c r="GWS964" s="34"/>
      <c r="GWZ964" s="35"/>
      <c r="GXA964" s="34"/>
      <c r="GXH964" s="35"/>
      <c r="GXI964" s="34"/>
      <c r="GXP964" s="35"/>
      <c r="GXQ964" s="34"/>
      <c r="GXX964" s="35"/>
      <c r="GXY964" s="34"/>
      <c r="GYF964" s="35"/>
      <c r="GYG964" s="34"/>
      <c r="GYN964" s="35"/>
      <c r="GYO964" s="34"/>
      <c r="GYV964" s="35"/>
      <c r="GYW964" s="34"/>
      <c r="GZD964" s="35"/>
      <c r="GZE964" s="34"/>
      <c r="GZL964" s="35"/>
      <c r="GZM964" s="34"/>
      <c r="GZT964" s="35"/>
      <c r="GZU964" s="34"/>
      <c r="HAB964" s="35"/>
      <c r="HAC964" s="34"/>
      <c r="HAJ964" s="35"/>
      <c r="HAK964" s="34"/>
      <c r="HAR964" s="35"/>
      <c r="HAS964" s="34"/>
      <c r="HAZ964" s="35"/>
      <c r="HBA964" s="34"/>
      <c r="HBH964" s="35"/>
      <c r="HBI964" s="34"/>
      <c r="HBP964" s="35"/>
      <c r="HBQ964" s="34"/>
      <c r="HBX964" s="35"/>
      <c r="HBY964" s="34"/>
      <c r="HCF964" s="35"/>
      <c r="HCG964" s="34"/>
      <c r="HCN964" s="35"/>
      <c r="HCO964" s="34"/>
      <c r="HCV964" s="35"/>
      <c r="HCW964" s="34"/>
      <c r="HDD964" s="35"/>
      <c r="HDE964" s="34"/>
      <c r="HDL964" s="35"/>
      <c r="HDM964" s="34"/>
      <c r="HDT964" s="35"/>
      <c r="HDU964" s="34"/>
      <c r="HEB964" s="35"/>
      <c r="HEC964" s="34"/>
      <c r="HEJ964" s="35"/>
      <c r="HEK964" s="34"/>
      <c r="HER964" s="35"/>
      <c r="HES964" s="34"/>
      <c r="HEZ964" s="35"/>
      <c r="HFA964" s="34"/>
      <c r="HFH964" s="35"/>
      <c r="HFI964" s="34"/>
      <c r="HFP964" s="35"/>
      <c r="HFQ964" s="34"/>
      <c r="HFX964" s="35"/>
      <c r="HFY964" s="34"/>
      <c r="HGF964" s="35"/>
      <c r="HGG964" s="34"/>
      <c r="HGN964" s="35"/>
      <c r="HGO964" s="34"/>
      <c r="HGV964" s="35"/>
      <c r="HGW964" s="34"/>
      <c r="HHD964" s="35"/>
      <c r="HHE964" s="34"/>
      <c r="HHL964" s="35"/>
      <c r="HHM964" s="34"/>
      <c r="HHT964" s="35"/>
      <c r="HHU964" s="34"/>
      <c r="HIB964" s="35"/>
      <c r="HIC964" s="34"/>
      <c r="HIJ964" s="35"/>
      <c r="HIK964" s="34"/>
      <c r="HIR964" s="35"/>
      <c r="HIS964" s="34"/>
      <c r="HIZ964" s="35"/>
      <c r="HJA964" s="34"/>
      <c r="HJH964" s="35"/>
      <c r="HJI964" s="34"/>
      <c r="HJP964" s="35"/>
      <c r="HJQ964" s="34"/>
      <c r="HJX964" s="35"/>
      <c r="HJY964" s="34"/>
      <c r="HKF964" s="35"/>
      <c r="HKG964" s="34"/>
      <c r="HKN964" s="35"/>
      <c r="HKO964" s="34"/>
      <c r="HKV964" s="35"/>
      <c r="HKW964" s="34"/>
      <c r="HLD964" s="35"/>
      <c r="HLE964" s="34"/>
      <c r="HLL964" s="35"/>
      <c r="HLM964" s="34"/>
      <c r="HLT964" s="35"/>
      <c r="HLU964" s="34"/>
      <c r="HMB964" s="35"/>
      <c r="HMC964" s="34"/>
      <c r="HMJ964" s="35"/>
      <c r="HMK964" s="34"/>
      <c r="HMR964" s="35"/>
      <c r="HMS964" s="34"/>
      <c r="HMZ964" s="35"/>
      <c r="HNA964" s="34"/>
      <c r="HNH964" s="35"/>
      <c r="HNI964" s="34"/>
      <c r="HNP964" s="35"/>
      <c r="HNQ964" s="34"/>
      <c r="HNX964" s="35"/>
      <c r="HNY964" s="34"/>
      <c r="HOF964" s="35"/>
      <c r="HOG964" s="34"/>
      <c r="HON964" s="35"/>
      <c r="HOO964" s="34"/>
      <c r="HOV964" s="35"/>
      <c r="HOW964" s="34"/>
      <c r="HPD964" s="35"/>
      <c r="HPE964" s="34"/>
      <c r="HPL964" s="35"/>
      <c r="HPM964" s="34"/>
      <c r="HPT964" s="35"/>
      <c r="HPU964" s="34"/>
      <c r="HQB964" s="35"/>
      <c r="HQC964" s="34"/>
      <c r="HQJ964" s="35"/>
      <c r="HQK964" s="34"/>
      <c r="HQR964" s="35"/>
      <c r="HQS964" s="34"/>
      <c r="HQZ964" s="35"/>
      <c r="HRA964" s="34"/>
      <c r="HRH964" s="35"/>
      <c r="HRI964" s="34"/>
      <c r="HRP964" s="35"/>
      <c r="HRQ964" s="34"/>
      <c r="HRX964" s="35"/>
      <c r="HRY964" s="34"/>
      <c r="HSF964" s="35"/>
      <c r="HSG964" s="34"/>
      <c r="HSN964" s="35"/>
      <c r="HSO964" s="34"/>
      <c r="HSV964" s="35"/>
      <c r="HSW964" s="34"/>
      <c r="HTD964" s="35"/>
      <c r="HTE964" s="34"/>
      <c r="HTL964" s="35"/>
      <c r="HTM964" s="34"/>
      <c r="HTT964" s="35"/>
      <c r="HTU964" s="34"/>
      <c r="HUB964" s="35"/>
      <c r="HUC964" s="34"/>
      <c r="HUJ964" s="35"/>
      <c r="HUK964" s="34"/>
      <c r="HUR964" s="35"/>
      <c r="HUS964" s="34"/>
      <c r="HUZ964" s="35"/>
      <c r="HVA964" s="34"/>
      <c r="HVH964" s="35"/>
      <c r="HVI964" s="34"/>
      <c r="HVP964" s="35"/>
      <c r="HVQ964" s="34"/>
      <c r="HVX964" s="35"/>
      <c r="HVY964" s="34"/>
      <c r="HWF964" s="35"/>
      <c r="HWG964" s="34"/>
      <c r="HWN964" s="35"/>
      <c r="HWO964" s="34"/>
      <c r="HWV964" s="35"/>
      <c r="HWW964" s="34"/>
      <c r="HXD964" s="35"/>
      <c r="HXE964" s="34"/>
      <c r="HXL964" s="35"/>
      <c r="HXM964" s="34"/>
      <c r="HXT964" s="35"/>
      <c r="HXU964" s="34"/>
      <c r="HYB964" s="35"/>
      <c r="HYC964" s="34"/>
      <c r="HYJ964" s="35"/>
      <c r="HYK964" s="34"/>
      <c r="HYR964" s="35"/>
      <c r="HYS964" s="34"/>
      <c r="HYZ964" s="35"/>
      <c r="HZA964" s="34"/>
      <c r="HZH964" s="35"/>
      <c r="HZI964" s="34"/>
      <c r="HZP964" s="35"/>
      <c r="HZQ964" s="34"/>
      <c r="HZX964" s="35"/>
      <c r="HZY964" s="34"/>
      <c r="IAF964" s="35"/>
      <c r="IAG964" s="34"/>
      <c r="IAN964" s="35"/>
      <c r="IAO964" s="34"/>
      <c r="IAV964" s="35"/>
      <c r="IAW964" s="34"/>
      <c r="IBD964" s="35"/>
      <c r="IBE964" s="34"/>
      <c r="IBL964" s="35"/>
      <c r="IBM964" s="34"/>
      <c r="IBT964" s="35"/>
      <c r="IBU964" s="34"/>
      <c r="ICB964" s="35"/>
      <c r="ICC964" s="34"/>
      <c r="ICJ964" s="35"/>
      <c r="ICK964" s="34"/>
      <c r="ICR964" s="35"/>
      <c r="ICS964" s="34"/>
      <c r="ICZ964" s="35"/>
      <c r="IDA964" s="34"/>
      <c r="IDH964" s="35"/>
      <c r="IDI964" s="34"/>
      <c r="IDP964" s="35"/>
      <c r="IDQ964" s="34"/>
      <c r="IDX964" s="35"/>
      <c r="IDY964" s="34"/>
      <c r="IEF964" s="35"/>
      <c r="IEG964" s="34"/>
      <c r="IEN964" s="35"/>
      <c r="IEO964" s="34"/>
      <c r="IEV964" s="35"/>
      <c r="IEW964" s="34"/>
      <c r="IFD964" s="35"/>
      <c r="IFE964" s="34"/>
      <c r="IFL964" s="35"/>
      <c r="IFM964" s="34"/>
      <c r="IFT964" s="35"/>
      <c r="IFU964" s="34"/>
      <c r="IGB964" s="35"/>
      <c r="IGC964" s="34"/>
      <c r="IGJ964" s="35"/>
      <c r="IGK964" s="34"/>
      <c r="IGR964" s="35"/>
      <c r="IGS964" s="34"/>
      <c r="IGZ964" s="35"/>
      <c r="IHA964" s="34"/>
      <c r="IHH964" s="35"/>
      <c r="IHI964" s="34"/>
      <c r="IHP964" s="35"/>
      <c r="IHQ964" s="34"/>
      <c r="IHX964" s="35"/>
      <c r="IHY964" s="34"/>
      <c r="IIF964" s="35"/>
      <c r="IIG964" s="34"/>
      <c r="IIN964" s="35"/>
      <c r="IIO964" s="34"/>
      <c r="IIV964" s="35"/>
      <c r="IIW964" s="34"/>
      <c r="IJD964" s="35"/>
      <c r="IJE964" s="34"/>
      <c r="IJL964" s="35"/>
      <c r="IJM964" s="34"/>
      <c r="IJT964" s="35"/>
      <c r="IJU964" s="34"/>
      <c r="IKB964" s="35"/>
      <c r="IKC964" s="34"/>
      <c r="IKJ964" s="35"/>
      <c r="IKK964" s="34"/>
      <c r="IKR964" s="35"/>
      <c r="IKS964" s="34"/>
      <c r="IKZ964" s="35"/>
      <c r="ILA964" s="34"/>
      <c r="ILH964" s="35"/>
      <c r="ILI964" s="34"/>
      <c r="ILP964" s="35"/>
      <c r="ILQ964" s="34"/>
      <c r="ILX964" s="35"/>
      <c r="ILY964" s="34"/>
      <c r="IMF964" s="35"/>
      <c r="IMG964" s="34"/>
      <c r="IMN964" s="35"/>
      <c r="IMO964" s="34"/>
      <c r="IMV964" s="35"/>
      <c r="IMW964" s="34"/>
      <c r="IND964" s="35"/>
      <c r="INE964" s="34"/>
      <c r="INL964" s="35"/>
      <c r="INM964" s="34"/>
      <c r="INT964" s="35"/>
      <c r="INU964" s="34"/>
      <c r="IOB964" s="35"/>
      <c r="IOC964" s="34"/>
      <c r="IOJ964" s="35"/>
      <c r="IOK964" s="34"/>
      <c r="IOR964" s="35"/>
      <c r="IOS964" s="34"/>
      <c r="IOZ964" s="35"/>
      <c r="IPA964" s="34"/>
      <c r="IPH964" s="35"/>
      <c r="IPI964" s="34"/>
      <c r="IPP964" s="35"/>
      <c r="IPQ964" s="34"/>
      <c r="IPX964" s="35"/>
      <c r="IPY964" s="34"/>
      <c r="IQF964" s="35"/>
      <c r="IQG964" s="34"/>
      <c r="IQN964" s="35"/>
      <c r="IQO964" s="34"/>
      <c r="IQV964" s="35"/>
      <c r="IQW964" s="34"/>
      <c r="IRD964" s="35"/>
      <c r="IRE964" s="34"/>
      <c r="IRL964" s="35"/>
      <c r="IRM964" s="34"/>
      <c r="IRT964" s="35"/>
      <c r="IRU964" s="34"/>
      <c r="ISB964" s="35"/>
      <c r="ISC964" s="34"/>
      <c r="ISJ964" s="35"/>
      <c r="ISK964" s="34"/>
      <c r="ISR964" s="35"/>
      <c r="ISS964" s="34"/>
      <c r="ISZ964" s="35"/>
      <c r="ITA964" s="34"/>
      <c r="ITH964" s="35"/>
      <c r="ITI964" s="34"/>
      <c r="ITP964" s="35"/>
      <c r="ITQ964" s="34"/>
      <c r="ITX964" s="35"/>
      <c r="ITY964" s="34"/>
      <c r="IUF964" s="35"/>
      <c r="IUG964" s="34"/>
      <c r="IUN964" s="35"/>
      <c r="IUO964" s="34"/>
      <c r="IUV964" s="35"/>
      <c r="IUW964" s="34"/>
      <c r="IVD964" s="35"/>
      <c r="IVE964" s="34"/>
      <c r="IVL964" s="35"/>
      <c r="IVM964" s="34"/>
      <c r="IVT964" s="35"/>
      <c r="IVU964" s="34"/>
      <c r="IWB964" s="35"/>
      <c r="IWC964" s="34"/>
      <c r="IWJ964" s="35"/>
      <c r="IWK964" s="34"/>
      <c r="IWR964" s="35"/>
      <c r="IWS964" s="34"/>
      <c r="IWZ964" s="35"/>
      <c r="IXA964" s="34"/>
      <c r="IXH964" s="35"/>
      <c r="IXI964" s="34"/>
      <c r="IXP964" s="35"/>
      <c r="IXQ964" s="34"/>
      <c r="IXX964" s="35"/>
      <c r="IXY964" s="34"/>
      <c r="IYF964" s="35"/>
      <c r="IYG964" s="34"/>
      <c r="IYN964" s="35"/>
      <c r="IYO964" s="34"/>
      <c r="IYV964" s="35"/>
      <c r="IYW964" s="34"/>
      <c r="IZD964" s="35"/>
      <c r="IZE964" s="34"/>
      <c r="IZL964" s="35"/>
      <c r="IZM964" s="34"/>
      <c r="IZT964" s="35"/>
      <c r="IZU964" s="34"/>
      <c r="JAB964" s="35"/>
      <c r="JAC964" s="34"/>
      <c r="JAJ964" s="35"/>
      <c r="JAK964" s="34"/>
      <c r="JAR964" s="35"/>
      <c r="JAS964" s="34"/>
      <c r="JAZ964" s="35"/>
      <c r="JBA964" s="34"/>
      <c r="JBH964" s="35"/>
      <c r="JBI964" s="34"/>
      <c r="JBP964" s="35"/>
      <c r="JBQ964" s="34"/>
      <c r="JBX964" s="35"/>
      <c r="JBY964" s="34"/>
      <c r="JCF964" s="35"/>
      <c r="JCG964" s="34"/>
      <c r="JCN964" s="35"/>
      <c r="JCO964" s="34"/>
      <c r="JCV964" s="35"/>
      <c r="JCW964" s="34"/>
      <c r="JDD964" s="35"/>
      <c r="JDE964" s="34"/>
      <c r="JDL964" s="35"/>
      <c r="JDM964" s="34"/>
      <c r="JDT964" s="35"/>
      <c r="JDU964" s="34"/>
      <c r="JEB964" s="35"/>
      <c r="JEC964" s="34"/>
      <c r="JEJ964" s="35"/>
      <c r="JEK964" s="34"/>
      <c r="JER964" s="35"/>
      <c r="JES964" s="34"/>
      <c r="JEZ964" s="35"/>
      <c r="JFA964" s="34"/>
      <c r="JFH964" s="35"/>
      <c r="JFI964" s="34"/>
      <c r="JFP964" s="35"/>
      <c r="JFQ964" s="34"/>
      <c r="JFX964" s="35"/>
      <c r="JFY964" s="34"/>
      <c r="JGF964" s="35"/>
      <c r="JGG964" s="34"/>
      <c r="JGN964" s="35"/>
      <c r="JGO964" s="34"/>
      <c r="JGV964" s="35"/>
      <c r="JGW964" s="34"/>
      <c r="JHD964" s="35"/>
      <c r="JHE964" s="34"/>
      <c r="JHL964" s="35"/>
      <c r="JHM964" s="34"/>
      <c r="JHT964" s="35"/>
      <c r="JHU964" s="34"/>
      <c r="JIB964" s="35"/>
      <c r="JIC964" s="34"/>
      <c r="JIJ964" s="35"/>
      <c r="JIK964" s="34"/>
      <c r="JIR964" s="35"/>
      <c r="JIS964" s="34"/>
      <c r="JIZ964" s="35"/>
      <c r="JJA964" s="34"/>
      <c r="JJH964" s="35"/>
      <c r="JJI964" s="34"/>
      <c r="JJP964" s="35"/>
      <c r="JJQ964" s="34"/>
      <c r="JJX964" s="35"/>
      <c r="JJY964" s="34"/>
      <c r="JKF964" s="35"/>
      <c r="JKG964" s="34"/>
      <c r="JKN964" s="35"/>
      <c r="JKO964" s="34"/>
      <c r="JKV964" s="35"/>
      <c r="JKW964" s="34"/>
      <c r="JLD964" s="35"/>
      <c r="JLE964" s="34"/>
      <c r="JLL964" s="35"/>
      <c r="JLM964" s="34"/>
      <c r="JLT964" s="35"/>
      <c r="JLU964" s="34"/>
      <c r="JMB964" s="35"/>
      <c r="JMC964" s="34"/>
      <c r="JMJ964" s="35"/>
      <c r="JMK964" s="34"/>
      <c r="JMR964" s="35"/>
      <c r="JMS964" s="34"/>
      <c r="JMZ964" s="35"/>
      <c r="JNA964" s="34"/>
      <c r="JNH964" s="35"/>
      <c r="JNI964" s="34"/>
      <c r="JNP964" s="35"/>
      <c r="JNQ964" s="34"/>
      <c r="JNX964" s="35"/>
      <c r="JNY964" s="34"/>
      <c r="JOF964" s="35"/>
      <c r="JOG964" s="34"/>
      <c r="JON964" s="35"/>
      <c r="JOO964" s="34"/>
      <c r="JOV964" s="35"/>
      <c r="JOW964" s="34"/>
      <c r="JPD964" s="35"/>
      <c r="JPE964" s="34"/>
      <c r="JPL964" s="35"/>
      <c r="JPM964" s="34"/>
      <c r="JPT964" s="35"/>
      <c r="JPU964" s="34"/>
      <c r="JQB964" s="35"/>
      <c r="JQC964" s="34"/>
      <c r="JQJ964" s="35"/>
      <c r="JQK964" s="34"/>
      <c r="JQR964" s="35"/>
      <c r="JQS964" s="34"/>
      <c r="JQZ964" s="35"/>
      <c r="JRA964" s="34"/>
      <c r="JRH964" s="35"/>
      <c r="JRI964" s="34"/>
      <c r="JRP964" s="35"/>
      <c r="JRQ964" s="34"/>
      <c r="JRX964" s="35"/>
      <c r="JRY964" s="34"/>
      <c r="JSF964" s="35"/>
      <c r="JSG964" s="34"/>
      <c r="JSN964" s="35"/>
      <c r="JSO964" s="34"/>
      <c r="JSV964" s="35"/>
      <c r="JSW964" s="34"/>
      <c r="JTD964" s="35"/>
      <c r="JTE964" s="34"/>
      <c r="JTL964" s="35"/>
      <c r="JTM964" s="34"/>
      <c r="JTT964" s="35"/>
      <c r="JTU964" s="34"/>
      <c r="JUB964" s="35"/>
      <c r="JUC964" s="34"/>
      <c r="JUJ964" s="35"/>
      <c r="JUK964" s="34"/>
      <c r="JUR964" s="35"/>
      <c r="JUS964" s="34"/>
      <c r="JUZ964" s="35"/>
      <c r="JVA964" s="34"/>
      <c r="JVH964" s="35"/>
      <c r="JVI964" s="34"/>
      <c r="JVP964" s="35"/>
      <c r="JVQ964" s="34"/>
      <c r="JVX964" s="35"/>
      <c r="JVY964" s="34"/>
      <c r="JWF964" s="35"/>
      <c r="JWG964" s="34"/>
      <c r="JWN964" s="35"/>
      <c r="JWO964" s="34"/>
      <c r="JWV964" s="35"/>
      <c r="JWW964" s="34"/>
      <c r="JXD964" s="35"/>
      <c r="JXE964" s="34"/>
      <c r="JXL964" s="35"/>
      <c r="JXM964" s="34"/>
      <c r="JXT964" s="35"/>
      <c r="JXU964" s="34"/>
      <c r="JYB964" s="35"/>
      <c r="JYC964" s="34"/>
      <c r="JYJ964" s="35"/>
      <c r="JYK964" s="34"/>
      <c r="JYR964" s="35"/>
      <c r="JYS964" s="34"/>
      <c r="JYZ964" s="35"/>
      <c r="JZA964" s="34"/>
      <c r="JZH964" s="35"/>
      <c r="JZI964" s="34"/>
      <c r="JZP964" s="35"/>
      <c r="JZQ964" s="34"/>
      <c r="JZX964" s="35"/>
      <c r="JZY964" s="34"/>
      <c r="KAF964" s="35"/>
      <c r="KAG964" s="34"/>
      <c r="KAN964" s="35"/>
      <c r="KAO964" s="34"/>
      <c r="KAV964" s="35"/>
      <c r="KAW964" s="34"/>
      <c r="KBD964" s="35"/>
      <c r="KBE964" s="34"/>
      <c r="KBL964" s="35"/>
      <c r="KBM964" s="34"/>
      <c r="KBT964" s="35"/>
      <c r="KBU964" s="34"/>
      <c r="KCB964" s="35"/>
      <c r="KCC964" s="34"/>
      <c r="KCJ964" s="35"/>
      <c r="KCK964" s="34"/>
      <c r="KCR964" s="35"/>
      <c r="KCS964" s="34"/>
      <c r="KCZ964" s="35"/>
      <c r="KDA964" s="34"/>
      <c r="KDH964" s="35"/>
      <c r="KDI964" s="34"/>
      <c r="KDP964" s="35"/>
      <c r="KDQ964" s="34"/>
      <c r="KDX964" s="35"/>
      <c r="KDY964" s="34"/>
      <c r="KEF964" s="35"/>
      <c r="KEG964" s="34"/>
      <c r="KEN964" s="35"/>
      <c r="KEO964" s="34"/>
      <c r="KEV964" s="35"/>
      <c r="KEW964" s="34"/>
      <c r="KFD964" s="35"/>
      <c r="KFE964" s="34"/>
      <c r="KFL964" s="35"/>
      <c r="KFM964" s="34"/>
      <c r="KFT964" s="35"/>
      <c r="KFU964" s="34"/>
      <c r="KGB964" s="35"/>
      <c r="KGC964" s="34"/>
      <c r="KGJ964" s="35"/>
      <c r="KGK964" s="34"/>
      <c r="KGR964" s="35"/>
      <c r="KGS964" s="34"/>
      <c r="KGZ964" s="35"/>
      <c r="KHA964" s="34"/>
      <c r="KHH964" s="35"/>
      <c r="KHI964" s="34"/>
      <c r="KHP964" s="35"/>
      <c r="KHQ964" s="34"/>
      <c r="KHX964" s="35"/>
      <c r="KHY964" s="34"/>
      <c r="KIF964" s="35"/>
      <c r="KIG964" s="34"/>
      <c r="KIN964" s="35"/>
      <c r="KIO964" s="34"/>
      <c r="KIV964" s="35"/>
      <c r="KIW964" s="34"/>
      <c r="KJD964" s="35"/>
      <c r="KJE964" s="34"/>
      <c r="KJL964" s="35"/>
      <c r="KJM964" s="34"/>
      <c r="KJT964" s="35"/>
      <c r="KJU964" s="34"/>
      <c r="KKB964" s="35"/>
      <c r="KKC964" s="34"/>
      <c r="KKJ964" s="35"/>
      <c r="KKK964" s="34"/>
      <c r="KKR964" s="35"/>
      <c r="KKS964" s="34"/>
      <c r="KKZ964" s="35"/>
      <c r="KLA964" s="34"/>
      <c r="KLH964" s="35"/>
      <c r="KLI964" s="34"/>
      <c r="KLP964" s="35"/>
      <c r="KLQ964" s="34"/>
      <c r="KLX964" s="35"/>
      <c r="KLY964" s="34"/>
      <c r="KMF964" s="35"/>
      <c r="KMG964" s="34"/>
      <c r="KMN964" s="35"/>
      <c r="KMO964" s="34"/>
      <c r="KMV964" s="35"/>
      <c r="KMW964" s="34"/>
      <c r="KND964" s="35"/>
      <c r="KNE964" s="34"/>
      <c r="KNL964" s="35"/>
      <c r="KNM964" s="34"/>
      <c r="KNT964" s="35"/>
      <c r="KNU964" s="34"/>
      <c r="KOB964" s="35"/>
      <c r="KOC964" s="34"/>
      <c r="KOJ964" s="35"/>
      <c r="KOK964" s="34"/>
      <c r="KOR964" s="35"/>
      <c r="KOS964" s="34"/>
      <c r="KOZ964" s="35"/>
      <c r="KPA964" s="34"/>
      <c r="KPH964" s="35"/>
      <c r="KPI964" s="34"/>
      <c r="KPP964" s="35"/>
      <c r="KPQ964" s="34"/>
      <c r="KPX964" s="35"/>
      <c r="KPY964" s="34"/>
      <c r="KQF964" s="35"/>
      <c r="KQG964" s="34"/>
      <c r="KQN964" s="35"/>
      <c r="KQO964" s="34"/>
      <c r="KQV964" s="35"/>
      <c r="KQW964" s="34"/>
      <c r="KRD964" s="35"/>
      <c r="KRE964" s="34"/>
      <c r="KRL964" s="35"/>
      <c r="KRM964" s="34"/>
      <c r="KRT964" s="35"/>
      <c r="KRU964" s="34"/>
      <c r="KSB964" s="35"/>
      <c r="KSC964" s="34"/>
      <c r="KSJ964" s="35"/>
      <c r="KSK964" s="34"/>
      <c r="KSR964" s="35"/>
      <c r="KSS964" s="34"/>
      <c r="KSZ964" s="35"/>
      <c r="KTA964" s="34"/>
      <c r="KTH964" s="35"/>
      <c r="KTI964" s="34"/>
      <c r="KTP964" s="35"/>
      <c r="KTQ964" s="34"/>
      <c r="KTX964" s="35"/>
      <c r="KTY964" s="34"/>
      <c r="KUF964" s="35"/>
      <c r="KUG964" s="34"/>
      <c r="KUN964" s="35"/>
      <c r="KUO964" s="34"/>
      <c r="KUV964" s="35"/>
      <c r="KUW964" s="34"/>
      <c r="KVD964" s="35"/>
      <c r="KVE964" s="34"/>
      <c r="KVL964" s="35"/>
      <c r="KVM964" s="34"/>
      <c r="KVT964" s="35"/>
      <c r="KVU964" s="34"/>
      <c r="KWB964" s="35"/>
      <c r="KWC964" s="34"/>
      <c r="KWJ964" s="35"/>
      <c r="KWK964" s="34"/>
      <c r="KWR964" s="35"/>
      <c r="KWS964" s="34"/>
      <c r="KWZ964" s="35"/>
      <c r="KXA964" s="34"/>
      <c r="KXH964" s="35"/>
      <c r="KXI964" s="34"/>
      <c r="KXP964" s="35"/>
      <c r="KXQ964" s="34"/>
      <c r="KXX964" s="35"/>
      <c r="KXY964" s="34"/>
      <c r="KYF964" s="35"/>
      <c r="KYG964" s="34"/>
      <c r="KYN964" s="35"/>
      <c r="KYO964" s="34"/>
      <c r="KYV964" s="35"/>
      <c r="KYW964" s="34"/>
      <c r="KZD964" s="35"/>
      <c r="KZE964" s="34"/>
      <c r="KZL964" s="35"/>
      <c r="KZM964" s="34"/>
      <c r="KZT964" s="35"/>
      <c r="KZU964" s="34"/>
      <c r="LAB964" s="35"/>
      <c r="LAC964" s="34"/>
      <c r="LAJ964" s="35"/>
      <c r="LAK964" s="34"/>
      <c r="LAR964" s="35"/>
      <c r="LAS964" s="34"/>
      <c r="LAZ964" s="35"/>
      <c r="LBA964" s="34"/>
      <c r="LBH964" s="35"/>
      <c r="LBI964" s="34"/>
      <c r="LBP964" s="35"/>
      <c r="LBQ964" s="34"/>
      <c r="LBX964" s="35"/>
      <c r="LBY964" s="34"/>
      <c r="LCF964" s="35"/>
      <c r="LCG964" s="34"/>
      <c r="LCN964" s="35"/>
      <c r="LCO964" s="34"/>
      <c r="LCV964" s="35"/>
      <c r="LCW964" s="34"/>
      <c r="LDD964" s="35"/>
      <c r="LDE964" s="34"/>
      <c r="LDL964" s="35"/>
      <c r="LDM964" s="34"/>
      <c r="LDT964" s="35"/>
      <c r="LDU964" s="34"/>
      <c r="LEB964" s="35"/>
      <c r="LEC964" s="34"/>
      <c r="LEJ964" s="35"/>
      <c r="LEK964" s="34"/>
      <c r="LER964" s="35"/>
      <c r="LES964" s="34"/>
      <c r="LEZ964" s="35"/>
      <c r="LFA964" s="34"/>
      <c r="LFH964" s="35"/>
      <c r="LFI964" s="34"/>
      <c r="LFP964" s="35"/>
      <c r="LFQ964" s="34"/>
      <c r="LFX964" s="35"/>
      <c r="LFY964" s="34"/>
      <c r="LGF964" s="35"/>
      <c r="LGG964" s="34"/>
      <c r="LGN964" s="35"/>
      <c r="LGO964" s="34"/>
      <c r="LGV964" s="35"/>
      <c r="LGW964" s="34"/>
      <c r="LHD964" s="35"/>
      <c r="LHE964" s="34"/>
      <c r="LHL964" s="35"/>
      <c r="LHM964" s="34"/>
      <c r="LHT964" s="35"/>
      <c r="LHU964" s="34"/>
      <c r="LIB964" s="35"/>
      <c r="LIC964" s="34"/>
      <c r="LIJ964" s="35"/>
      <c r="LIK964" s="34"/>
      <c r="LIR964" s="35"/>
      <c r="LIS964" s="34"/>
      <c r="LIZ964" s="35"/>
      <c r="LJA964" s="34"/>
      <c r="LJH964" s="35"/>
      <c r="LJI964" s="34"/>
      <c r="LJP964" s="35"/>
      <c r="LJQ964" s="34"/>
      <c r="LJX964" s="35"/>
      <c r="LJY964" s="34"/>
      <c r="LKF964" s="35"/>
      <c r="LKG964" s="34"/>
      <c r="LKN964" s="35"/>
      <c r="LKO964" s="34"/>
      <c r="LKV964" s="35"/>
      <c r="LKW964" s="34"/>
      <c r="LLD964" s="35"/>
      <c r="LLE964" s="34"/>
      <c r="LLL964" s="35"/>
      <c r="LLM964" s="34"/>
      <c r="LLT964" s="35"/>
      <c r="LLU964" s="34"/>
      <c r="LMB964" s="35"/>
      <c r="LMC964" s="34"/>
      <c r="LMJ964" s="35"/>
      <c r="LMK964" s="34"/>
      <c r="LMR964" s="35"/>
      <c r="LMS964" s="34"/>
      <c r="LMZ964" s="35"/>
      <c r="LNA964" s="34"/>
      <c r="LNH964" s="35"/>
      <c r="LNI964" s="34"/>
      <c r="LNP964" s="35"/>
      <c r="LNQ964" s="34"/>
      <c r="LNX964" s="35"/>
      <c r="LNY964" s="34"/>
      <c r="LOF964" s="35"/>
      <c r="LOG964" s="34"/>
      <c r="LON964" s="35"/>
      <c r="LOO964" s="34"/>
      <c r="LOV964" s="35"/>
      <c r="LOW964" s="34"/>
      <c r="LPD964" s="35"/>
      <c r="LPE964" s="34"/>
      <c r="LPL964" s="35"/>
      <c r="LPM964" s="34"/>
      <c r="LPT964" s="35"/>
      <c r="LPU964" s="34"/>
      <c r="LQB964" s="35"/>
      <c r="LQC964" s="34"/>
      <c r="LQJ964" s="35"/>
      <c r="LQK964" s="34"/>
      <c r="LQR964" s="35"/>
      <c r="LQS964" s="34"/>
      <c r="LQZ964" s="35"/>
      <c r="LRA964" s="34"/>
      <c r="LRH964" s="35"/>
      <c r="LRI964" s="34"/>
      <c r="LRP964" s="35"/>
      <c r="LRQ964" s="34"/>
      <c r="LRX964" s="35"/>
      <c r="LRY964" s="34"/>
      <c r="LSF964" s="35"/>
      <c r="LSG964" s="34"/>
      <c r="LSN964" s="35"/>
      <c r="LSO964" s="34"/>
      <c r="LSV964" s="35"/>
      <c r="LSW964" s="34"/>
      <c r="LTD964" s="35"/>
      <c r="LTE964" s="34"/>
      <c r="LTL964" s="35"/>
      <c r="LTM964" s="34"/>
      <c r="LTT964" s="35"/>
      <c r="LTU964" s="34"/>
      <c r="LUB964" s="35"/>
      <c r="LUC964" s="34"/>
      <c r="LUJ964" s="35"/>
      <c r="LUK964" s="34"/>
      <c r="LUR964" s="35"/>
      <c r="LUS964" s="34"/>
      <c r="LUZ964" s="35"/>
      <c r="LVA964" s="34"/>
      <c r="LVH964" s="35"/>
      <c r="LVI964" s="34"/>
      <c r="LVP964" s="35"/>
      <c r="LVQ964" s="34"/>
      <c r="LVX964" s="35"/>
      <c r="LVY964" s="34"/>
      <c r="LWF964" s="35"/>
      <c r="LWG964" s="34"/>
      <c r="LWN964" s="35"/>
      <c r="LWO964" s="34"/>
      <c r="LWV964" s="35"/>
      <c r="LWW964" s="34"/>
      <c r="LXD964" s="35"/>
      <c r="LXE964" s="34"/>
      <c r="LXL964" s="35"/>
      <c r="LXM964" s="34"/>
      <c r="LXT964" s="35"/>
      <c r="LXU964" s="34"/>
      <c r="LYB964" s="35"/>
      <c r="LYC964" s="34"/>
      <c r="LYJ964" s="35"/>
      <c r="LYK964" s="34"/>
      <c r="LYR964" s="35"/>
      <c r="LYS964" s="34"/>
      <c r="LYZ964" s="35"/>
      <c r="LZA964" s="34"/>
      <c r="LZH964" s="35"/>
      <c r="LZI964" s="34"/>
      <c r="LZP964" s="35"/>
      <c r="LZQ964" s="34"/>
      <c r="LZX964" s="35"/>
      <c r="LZY964" s="34"/>
      <c r="MAF964" s="35"/>
      <c r="MAG964" s="34"/>
      <c r="MAN964" s="35"/>
      <c r="MAO964" s="34"/>
      <c r="MAV964" s="35"/>
      <c r="MAW964" s="34"/>
      <c r="MBD964" s="35"/>
      <c r="MBE964" s="34"/>
      <c r="MBL964" s="35"/>
      <c r="MBM964" s="34"/>
      <c r="MBT964" s="35"/>
      <c r="MBU964" s="34"/>
      <c r="MCB964" s="35"/>
      <c r="MCC964" s="34"/>
      <c r="MCJ964" s="35"/>
      <c r="MCK964" s="34"/>
      <c r="MCR964" s="35"/>
      <c r="MCS964" s="34"/>
      <c r="MCZ964" s="35"/>
      <c r="MDA964" s="34"/>
      <c r="MDH964" s="35"/>
      <c r="MDI964" s="34"/>
      <c r="MDP964" s="35"/>
      <c r="MDQ964" s="34"/>
      <c r="MDX964" s="35"/>
      <c r="MDY964" s="34"/>
      <c r="MEF964" s="35"/>
      <c r="MEG964" s="34"/>
      <c r="MEN964" s="35"/>
      <c r="MEO964" s="34"/>
      <c r="MEV964" s="35"/>
      <c r="MEW964" s="34"/>
      <c r="MFD964" s="35"/>
      <c r="MFE964" s="34"/>
      <c r="MFL964" s="35"/>
      <c r="MFM964" s="34"/>
      <c r="MFT964" s="35"/>
      <c r="MFU964" s="34"/>
      <c r="MGB964" s="35"/>
      <c r="MGC964" s="34"/>
      <c r="MGJ964" s="35"/>
      <c r="MGK964" s="34"/>
      <c r="MGR964" s="35"/>
      <c r="MGS964" s="34"/>
      <c r="MGZ964" s="35"/>
      <c r="MHA964" s="34"/>
      <c r="MHH964" s="35"/>
      <c r="MHI964" s="34"/>
      <c r="MHP964" s="35"/>
      <c r="MHQ964" s="34"/>
      <c r="MHX964" s="35"/>
      <c r="MHY964" s="34"/>
      <c r="MIF964" s="35"/>
      <c r="MIG964" s="34"/>
      <c r="MIN964" s="35"/>
      <c r="MIO964" s="34"/>
      <c r="MIV964" s="35"/>
      <c r="MIW964" s="34"/>
      <c r="MJD964" s="35"/>
      <c r="MJE964" s="34"/>
      <c r="MJL964" s="35"/>
      <c r="MJM964" s="34"/>
      <c r="MJT964" s="35"/>
      <c r="MJU964" s="34"/>
      <c r="MKB964" s="35"/>
      <c r="MKC964" s="34"/>
      <c r="MKJ964" s="35"/>
      <c r="MKK964" s="34"/>
      <c r="MKR964" s="35"/>
      <c r="MKS964" s="34"/>
      <c r="MKZ964" s="35"/>
      <c r="MLA964" s="34"/>
      <c r="MLH964" s="35"/>
      <c r="MLI964" s="34"/>
      <c r="MLP964" s="35"/>
      <c r="MLQ964" s="34"/>
      <c r="MLX964" s="35"/>
      <c r="MLY964" s="34"/>
      <c r="MMF964" s="35"/>
      <c r="MMG964" s="34"/>
      <c r="MMN964" s="35"/>
      <c r="MMO964" s="34"/>
      <c r="MMV964" s="35"/>
      <c r="MMW964" s="34"/>
      <c r="MND964" s="35"/>
      <c r="MNE964" s="34"/>
      <c r="MNL964" s="35"/>
      <c r="MNM964" s="34"/>
      <c r="MNT964" s="35"/>
      <c r="MNU964" s="34"/>
      <c r="MOB964" s="35"/>
      <c r="MOC964" s="34"/>
      <c r="MOJ964" s="35"/>
      <c r="MOK964" s="34"/>
      <c r="MOR964" s="35"/>
      <c r="MOS964" s="34"/>
      <c r="MOZ964" s="35"/>
      <c r="MPA964" s="34"/>
      <c r="MPH964" s="35"/>
      <c r="MPI964" s="34"/>
      <c r="MPP964" s="35"/>
      <c r="MPQ964" s="34"/>
      <c r="MPX964" s="35"/>
      <c r="MPY964" s="34"/>
      <c r="MQF964" s="35"/>
      <c r="MQG964" s="34"/>
      <c r="MQN964" s="35"/>
      <c r="MQO964" s="34"/>
      <c r="MQV964" s="35"/>
      <c r="MQW964" s="34"/>
      <c r="MRD964" s="35"/>
      <c r="MRE964" s="34"/>
      <c r="MRL964" s="35"/>
      <c r="MRM964" s="34"/>
      <c r="MRT964" s="35"/>
      <c r="MRU964" s="34"/>
      <c r="MSB964" s="35"/>
      <c r="MSC964" s="34"/>
      <c r="MSJ964" s="35"/>
      <c r="MSK964" s="34"/>
      <c r="MSR964" s="35"/>
      <c r="MSS964" s="34"/>
      <c r="MSZ964" s="35"/>
      <c r="MTA964" s="34"/>
      <c r="MTH964" s="35"/>
      <c r="MTI964" s="34"/>
      <c r="MTP964" s="35"/>
      <c r="MTQ964" s="34"/>
      <c r="MTX964" s="35"/>
      <c r="MTY964" s="34"/>
      <c r="MUF964" s="35"/>
      <c r="MUG964" s="34"/>
      <c r="MUN964" s="35"/>
      <c r="MUO964" s="34"/>
      <c r="MUV964" s="35"/>
      <c r="MUW964" s="34"/>
      <c r="MVD964" s="35"/>
      <c r="MVE964" s="34"/>
      <c r="MVL964" s="35"/>
      <c r="MVM964" s="34"/>
      <c r="MVT964" s="35"/>
      <c r="MVU964" s="34"/>
      <c r="MWB964" s="35"/>
      <c r="MWC964" s="34"/>
      <c r="MWJ964" s="35"/>
      <c r="MWK964" s="34"/>
      <c r="MWR964" s="35"/>
      <c r="MWS964" s="34"/>
      <c r="MWZ964" s="35"/>
      <c r="MXA964" s="34"/>
      <c r="MXH964" s="35"/>
      <c r="MXI964" s="34"/>
      <c r="MXP964" s="35"/>
      <c r="MXQ964" s="34"/>
      <c r="MXX964" s="35"/>
      <c r="MXY964" s="34"/>
      <c r="MYF964" s="35"/>
      <c r="MYG964" s="34"/>
      <c r="MYN964" s="35"/>
      <c r="MYO964" s="34"/>
      <c r="MYV964" s="35"/>
      <c r="MYW964" s="34"/>
      <c r="MZD964" s="35"/>
      <c r="MZE964" s="34"/>
      <c r="MZL964" s="35"/>
      <c r="MZM964" s="34"/>
      <c r="MZT964" s="35"/>
      <c r="MZU964" s="34"/>
      <c r="NAB964" s="35"/>
      <c r="NAC964" s="34"/>
      <c r="NAJ964" s="35"/>
      <c r="NAK964" s="34"/>
      <c r="NAR964" s="35"/>
      <c r="NAS964" s="34"/>
      <c r="NAZ964" s="35"/>
      <c r="NBA964" s="34"/>
      <c r="NBH964" s="35"/>
      <c r="NBI964" s="34"/>
      <c r="NBP964" s="35"/>
      <c r="NBQ964" s="34"/>
      <c r="NBX964" s="35"/>
      <c r="NBY964" s="34"/>
      <c r="NCF964" s="35"/>
      <c r="NCG964" s="34"/>
      <c r="NCN964" s="35"/>
      <c r="NCO964" s="34"/>
      <c r="NCV964" s="35"/>
      <c r="NCW964" s="34"/>
      <c r="NDD964" s="35"/>
      <c r="NDE964" s="34"/>
      <c r="NDL964" s="35"/>
      <c r="NDM964" s="34"/>
      <c r="NDT964" s="35"/>
      <c r="NDU964" s="34"/>
      <c r="NEB964" s="35"/>
      <c r="NEC964" s="34"/>
      <c r="NEJ964" s="35"/>
      <c r="NEK964" s="34"/>
      <c r="NER964" s="35"/>
      <c r="NES964" s="34"/>
      <c r="NEZ964" s="35"/>
      <c r="NFA964" s="34"/>
      <c r="NFH964" s="35"/>
      <c r="NFI964" s="34"/>
      <c r="NFP964" s="35"/>
      <c r="NFQ964" s="34"/>
      <c r="NFX964" s="35"/>
      <c r="NFY964" s="34"/>
      <c r="NGF964" s="35"/>
      <c r="NGG964" s="34"/>
      <c r="NGN964" s="35"/>
      <c r="NGO964" s="34"/>
      <c r="NGV964" s="35"/>
      <c r="NGW964" s="34"/>
      <c r="NHD964" s="35"/>
      <c r="NHE964" s="34"/>
      <c r="NHL964" s="35"/>
      <c r="NHM964" s="34"/>
      <c r="NHT964" s="35"/>
      <c r="NHU964" s="34"/>
      <c r="NIB964" s="35"/>
      <c r="NIC964" s="34"/>
      <c r="NIJ964" s="35"/>
      <c r="NIK964" s="34"/>
      <c r="NIR964" s="35"/>
      <c r="NIS964" s="34"/>
      <c r="NIZ964" s="35"/>
      <c r="NJA964" s="34"/>
      <c r="NJH964" s="35"/>
      <c r="NJI964" s="34"/>
      <c r="NJP964" s="35"/>
      <c r="NJQ964" s="34"/>
      <c r="NJX964" s="35"/>
      <c r="NJY964" s="34"/>
      <c r="NKF964" s="35"/>
      <c r="NKG964" s="34"/>
      <c r="NKN964" s="35"/>
      <c r="NKO964" s="34"/>
      <c r="NKV964" s="35"/>
      <c r="NKW964" s="34"/>
      <c r="NLD964" s="35"/>
      <c r="NLE964" s="34"/>
      <c r="NLL964" s="35"/>
      <c r="NLM964" s="34"/>
      <c r="NLT964" s="35"/>
      <c r="NLU964" s="34"/>
      <c r="NMB964" s="35"/>
      <c r="NMC964" s="34"/>
      <c r="NMJ964" s="35"/>
      <c r="NMK964" s="34"/>
      <c r="NMR964" s="35"/>
      <c r="NMS964" s="34"/>
      <c r="NMZ964" s="35"/>
      <c r="NNA964" s="34"/>
      <c r="NNH964" s="35"/>
      <c r="NNI964" s="34"/>
      <c r="NNP964" s="35"/>
      <c r="NNQ964" s="34"/>
      <c r="NNX964" s="35"/>
      <c r="NNY964" s="34"/>
      <c r="NOF964" s="35"/>
      <c r="NOG964" s="34"/>
      <c r="NON964" s="35"/>
      <c r="NOO964" s="34"/>
      <c r="NOV964" s="35"/>
      <c r="NOW964" s="34"/>
      <c r="NPD964" s="35"/>
      <c r="NPE964" s="34"/>
      <c r="NPL964" s="35"/>
      <c r="NPM964" s="34"/>
      <c r="NPT964" s="35"/>
      <c r="NPU964" s="34"/>
      <c r="NQB964" s="35"/>
      <c r="NQC964" s="34"/>
      <c r="NQJ964" s="35"/>
      <c r="NQK964" s="34"/>
      <c r="NQR964" s="35"/>
      <c r="NQS964" s="34"/>
      <c r="NQZ964" s="35"/>
      <c r="NRA964" s="34"/>
      <c r="NRH964" s="35"/>
      <c r="NRI964" s="34"/>
      <c r="NRP964" s="35"/>
      <c r="NRQ964" s="34"/>
      <c r="NRX964" s="35"/>
      <c r="NRY964" s="34"/>
      <c r="NSF964" s="35"/>
      <c r="NSG964" s="34"/>
      <c r="NSN964" s="35"/>
      <c r="NSO964" s="34"/>
      <c r="NSV964" s="35"/>
      <c r="NSW964" s="34"/>
      <c r="NTD964" s="35"/>
      <c r="NTE964" s="34"/>
      <c r="NTL964" s="35"/>
      <c r="NTM964" s="34"/>
      <c r="NTT964" s="35"/>
      <c r="NTU964" s="34"/>
      <c r="NUB964" s="35"/>
      <c r="NUC964" s="34"/>
      <c r="NUJ964" s="35"/>
      <c r="NUK964" s="34"/>
      <c r="NUR964" s="35"/>
      <c r="NUS964" s="34"/>
      <c r="NUZ964" s="35"/>
      <c r="NVA964" s="34"/>
      <c r="NVH964" s="35"/>
      <c r="NVI964" s="34"/>
      <c r="NVP964" s="35"/>
      <c r="NVQ964" s="34"/>
      <c r="NVX964" s="35"/>
      <c r="NVY964" s="34"/>
      <c r="NWF964" s="35"/>
      <c r="NWG964" s="34"/>
      <c r="NWN964" s="35"/>
      <c r="NWO964" s="34"/>
      <c r="NWV964" s="35"/>
      <c r="NWW964" s="34"/>
      <c r="NXD964" s="35"/>
      <c r="NXE964" s="34"/>
      <c r="NXL964" s="35"/>
      <c r="NXM964" s="34"/>
      <c r="NXT964" s="35"/>
      <c r="NXU964" s="34"/>
      <c r="NYB964" s="35"/>
      <c r="NYC964" s="34"/>
      <c r="NYJ964" s="35"/>
      <c r="NYK964" s="34"/>
      <c r="NYR964" s="35"/>
      <c r="NYS964" s="34"/>
      <c r="NYZ964" s="35"/>
      <c r="NZA964" s="34"/>
      <c r="NZH964" s="35"/>
      <c r="NZI964" s="34"/>
      <c r="NZP964" s="35"/>
      <c r="NZQ964" s="34"/>
      <c r="NZX964" s="35"/>
      <c r="NZY964" s="34"/>
      <c r="OAF964" s="35"/>
      <c r="OAG964" s="34"/>
      <c r="OAN964" s="35"/>
      <c r="OAO964" s="34"/>
      <c r="OAV964" s="35"/>
      <c r="OAW964" s="34"/>
      <c r="OBD964" s="35"/>
      <c r="OBE964" s="34"/>
      <c r="OBL964" s="35"/>
      <c r="OBM964" s="34"/>
      <c r="OBT964" s="35"/>
      <c r="OBU964" s="34"/>
      <c r="OCB964" s="35"/>
      <c r="OCC964" s="34"/>
      <c r="OCJ964" s="35"/>
      <c r="OCK964" s="34"/>
      <c r="OCR964" s="35"/>
      <c r="OCS964" s="34"/>
      <c r="OCZ964" s="35"/>
      <c r="ODA964" s="34"/>
      <c r="ODH964" s="35"/>
      <c r="ODI964" s="34"/>
      <c r="ODP964" s="35"/>
      <c r="ODQ964" s="34"/>
      <c r="ODX964" s="35"/>
      <c r="ODY964" s="34"/>
      <c r="OEF964" s="35"/>
      <c r="OEG964" s="34"/>
      <c r="OEN964" s="35"/>
      <c r="OEO964" s="34"/>
      <c r="OEV964" s="35"/>
      <c r="OEW964" s="34"/>
      <c r="OFD964" s="35"/>
      <c r="OFE964" s="34"/>
      <c r="OFL964" s="35"/>
      <c r="OFM964" s="34"/>
      <c r="OFT964" s="35"/>
      <c r="OFU964" s="34"/>
      <c r="OGB964" s="35"/>
      <c r="OGC964" s="34"/>
      <c r="OGJ964" s="35"/>
      <c r="OGK964" s="34"/>
      <c r="OGR964" s="35"/>
      <c r="OGS964" s="34"/>
      <c r="OGZ964" s="35"/>
      <c r="OHA964" s="34"/>
      <c r="OHH964" s="35"/>
      <c r="OHI964" s="34"/>
      <c r="OHP964" s="35"/>
      <c r="OHQ964" s="34"/>
      <c r="OHX964" s="35"/>
      <c r="OHY964" s="34"/>
      <c r="OIF964" s="35"/>
      <c r="OIG964" s="34"/>
      <c r="OIN964" s="35"/>
      <c r="OIO964" s="34"/>
      <c r="OIV964" s="35"/>
      <c r="OIW964" s="34"/>
      <c r="OJD964" s="35"/>
      <c r="OJE964" s="34"/>
      <c r="OJL964" s="35"/>
      <c r="OJM964" s="34"/>
      <c r="OJT964" s="35"/>
      <c r="OJU964" s="34"/>
      <c r="OKB964" s="35"/>
      <c r="OKC964" s="34"/>
      <c r="OKJ964" s="35"/>
      <c r="OKK964" s="34"/>
      <c r="OKR964" s="35"/>
      <c r="OKS964" s="34"/>
      <c r="OKZ964" s="35"/>
      <c r="OLA964" s="34"/>
      <c r="OLH964" s="35"/>
      <c r="OLI964" s="34"/>
      <c r="OLP964" s="35"/>
      <c r="OLQ964" s="34"/>
      <c r="OLX964" s="35"/>
      <c r="OLY964" s="34"/>
      <c r="OMF964" s="35"/>
      <c r="OMG964" s="34"/>
      <c r="OMN964" s="35"/>
      <c r="OMO964" s="34"/>
      <c r="OMV964" s="35"/>
      <c r="OMW964" s="34"/>
      <c r="OND964" s="35"/>
      <c r="ONE964" s="34"/>
      <c r="ONL964" s="35"/>
      <c r="ONM964" s="34"/>
      <c r="ONT964" s="35"/>
      <c r="ONU964" s="34"/>
      <c r="OOB964" s="35"/>
      <c r="OOC964" s="34"/>
      <c r="OOJ964" s="35"/>
      <c r="OOK964" s="34"/>
      <c r="OOR964" s="35"/>
      <c r="OOS964" s="34"/>
      <c r="OOZ964" s="35"/>
      <c r="OPA964" s="34"/>
      <c r="OPH964" s="35"/>
      <c r="OPI964" s="34"/>
      <c r="OPP964" s="35"/>
      <c r="OPQ964" s="34"/>
      <c r="OPX964" s="35"/>
      <c r="OPY964" s="34"/>
      <c r="OQF964" s="35"/>
      <c r="OQG964" s="34"/>
      <c r="OQN964" s="35"/>
      <c r="OQO964" s="34"/>
      <c r="OQV964" s="35"/>
      <c r="OQW964" s="34"/>
      <c r="ORD964" s="35"/>
      <c r="ORE964" s="34"/>
      <c r="ORL964" s="35"/>
      <c r="ORM964" s="34"/>
      <c r="ORT964" s="35"/>
      <c r="ORU964" s="34"/>
      <c r="OSB964" s="35"/>
      <c r="OSC964" s="34"/>
      <c r="OSJ964" s="35"/>
      <c r="OSK964" s="34"/>
      <c r="OSR964" s="35"/>
      <c r="OSS964" s="34"/>
      <c r="OSZ964" s="35"/>
      <c r="OTA964" s="34"/>
      <c r="OTH964" s="35"/>
      <c r="OTI964" s="34"/>
      <c r="OTP964" s="35"/>
      <c r="OTQ964" s="34"/>
      <c r="OTX964" s="35"/>
      <c r="OTY964" s="34"/>
      <c r="OUF964" s="35"/>
      <c r="OUG964" s="34"/>
      <c r="OUN964" s="35"/>
      <c r="OUO964" s="34"/>
      <c r="OUV964" s="35"/>
      <c r="OUW964" s="34"/>
      <c r="OVD964" s="35"/>
      <c r="OVE964" s="34"/>
      <c r="OVL964" s="35"/>
      <c r="OVM964" s="34"/>
      <c r="OVT964" s="35"/>
      <c r="OVU964" s="34"/>
      <c r="OWB964" s="35"/>
      <c r="OWC964" s="34"/>
      <c r="OWJ964" s="35"/>
      <c r="OWK964" s="34"/>
      <c r="OWR964" s="35"/>
      <c r="OWS964" s="34"/>
      <c r="OWZ964" s="35"/>
      <c r="OXA964" s="34"/>
      <c r="OXH964" s="35"/>
      <c r="OXI964" s="34"/>
      <c r="OXP964" s="35"/>
      <c r="OXQ964" s="34"/>
      <c r="OXX964" s="35"/>
      <c r="OXY964" s="34"/>
      <c r="OYF964" s="35"/>
      <c r="OYG964" s="34"/>
      <c r="OYN964" s="35"/>
      <c r="OYO964" s="34"/>
      <c r="OYV964" s="35"/>
      <c r="OYW964" s="34"/>
      <c r="OZD964" s="35"/>
      <c r="OZE964" s="34"/>
      <c r="OZL964" s="35"/>
      <c r="OZM964" s="34"/>
      <c r="OZT964" s="35"/>
      <c r="OZU964" s="34"/>
      <c r="PAB964" s="35"/>
      <c r="PAC964" s="34"/>
      <c r="PAJ964" s="35"/>
      <c r="PAK964" s="34"/>
      <c r="PAR964" s="35"/>
      <c r="PAS964" s="34"/>
      <c r="PAZ964" s="35"/>
      <c r="PBA964" s="34"/>
      <c r="PBH964" s="35"/>
      <c r="PBI964" s="34"/>
      <c r="PBP964" s="35"/>
      <c r="PBQ964" s="34"/>
      <c r="PBX964" s="35"/>
      <c r="PBY964" s="34"/>
      <c r="PCF964" s="35"/>
      <c r="PCG964" s="34"/>
      <c r="PCN964" s="35"/>
      <c r="PCO964" s="34"/>
      <c r="PCV964" s="35"/>
      <c r="PCW964" s="34"/>
      <c r="PDD964" s="35"/>
      <c r="PDE964" s="34"/>
      <c r="PDL964" s="35"/>
      <c r="PDM964" s="34"/>
      <c r="PDT964" s="35"/>
      <c r="PDU964" s="34"/>
      <c r="PEB964" s="35"/>
      <c r="PEC964" s="34"/>
      <c r="PEJ964" s="35"/>
      <c r="PEK964" s="34"/>
      <c r="PER964" s="35"/>
      <c r="PES964" s="34"/>
      <c r="PEZ964" s="35"/>
      <c r="PFA964" s="34"/>
      <c r="PFH964" s="35"/>
      <c r="PFI964" s="34"/>
      <c r="PFP964" s="35"/>
      <c r="PFQ964" s="34"/>
      <c r="PFX964" s="35"/>
      <c r="PFY964" s="34"/>
      <c r="PGF964" s="35"/>
      <c r="PGG964" s="34"/>
      <c r="PGN964" s="35"/>
      <c r="PGO964" s="34"/>
      <c r="PGV964" s="35"/>
      <c r="PGW964" s="34"/>
      <c r="PHD964" s="35"/>
      <c r="PHE964" s="34"/>
      <c r="PHL964" s="35"/>
      <c r="PHM964" s="34"/>
      <c r="PHT964" s="35"/>
      <c r="PHU964" s="34"/>
      <c r="PIB964" s="35"/>
      <c r="PIC964" s="34"/>
      <c r="PIJ964" s="35"/>
      <c r="PIK964" s="34"/>
      <c r="PIR964" s="35"/>
      <c r="PIS964" s="34"/>
      <c r="PIZ964" s="35"/>
      <c r="PJA964" s="34"/>
      <c r="PJH964" s="35"/>
      <c r="PJI964" s="34"/>
      <c r="PJP964" s="35"/>
      <c r="PJQ964" s="34"/>
      <c r="PJX964" s="35"/>
      <c r="PJY964" s="34"/>
      <c r="PKF964" s="35"/>
      <c r="PKG964" s="34"/>
      <c r="PKN964" s="35"/>
      <c r="PKO964" s="34"/>
      <c r="PKV964" s="35"/>
      <c r="PKW964" s="34"/>
      <c r="PLD964" s="35"/>
      <c r="PLE964" s="34"/>
      <c r="PLL964" s="35"/>
      <c r="PLM964" s="34"/>
      <c r="PLT964" s="35"/>
      <c r="PLU964" s="34"/>
      <c r="PMB964" s="35"/>
      <c r="PMC964" s="34"/>
      <c r="PMJ964" s="35"/>
      <c r="PMK964" s="34"/>
      <c r="PMR964" s="35"/>
      <c r="PMS964" s="34"/>
      <c r="PMZ964" s="35"/>
      <c r="PNA964" s="34"/>
      <c r="PNH964" s="35"/>
      <c r="PNI964" s="34"/>
      <c r="PNP964" s="35"/>
      <c r="PNQ964" s="34"/>
      <c r="PNX964" s="35"/>
      <c r="PNY964" s="34"/>
      <c r="POF964" s="35"/>
      <c r="POG964" s="34"/>
      <c r="PON964" s="35"/>
      <c r="POO964" s="34"/>
      <c r="POV964" s="35"/>
      <c r="POW964" s="34"/>
      <c r="PPD964" s="35"/>
      <c r="PPE964" s="34"/>
      <c r="PPL964" s="35"/>
      <c r="PPM964" s="34"/>
      <c r="PPT964" s="35"/>
      <c r="PPU964" s="34"/>
      <c r="PQB964" s="35"/>
      <c r="PQC964" s="34"/>
      <c r="PQJ964" s="35"/>
      <c r="PQK964" s="34"/>
      <c r="PQR964" s="35"/>
      <c r="PQS964" s="34"/>
      <c r="PQZ964" s="35"/>
      <c r="PRA964" s="34"/>
      <c r="PRH964" s="35"/>
      <c r="PRI964" s="34"/>
      <c r="PRP964" s="35"/>
      <c r="PRQ964" s="34"/>
      <c r="PRX964" s="35"/>
      <c r="PRY964" s="34"/>
      <c r="PSF964" s="35"/>
      <c r="PSG964" s="34"/>
      <c r="PSN964" s="35"/>
      <c r="PSO964" s="34"/>
      <c r="PSV964" s="35"/>
      <c r="PSW964" s="34"/>
      <c r="PTD964" s="35"/>
      <c r="PTE964" s="34"/>
      <c r="PTL964" s="35"/>
      <c r="PTM964" s="34"/>
      <c r="PTT964" s="35"/>
      <c r="PTU964" s="34"/>
      <c r="PUB964" s="35"/>
      <c r="PUC964" s="34"/>
      <c r="PUJ964" s="35"/>
      <c r="PUK964" s="34"/>
      <c r="PUR964" s="35"/>
      <c r="PUS964" s="34"/>
      <c r="PUZ964" s="35"/>
      <c r="PVA964" s="34"/>
      <c r="PVH964" s="35"/>
      <c r="PVI964" s="34"/>
      <c r="PVP964" s="35"/>
      <c r="PVQ964" s="34"/>
      <c r="PVX964" s="35"/>
      <c r="PVY964" s="34"/>
      <c r="PWF964" s="35"/>
      <c r="PWG964" s="34"/>
      <c r="PWN964" s="35"/>
      <c r="PWO964" s="34"/>
      <c r="PWV964" s="35"/>
      <c r="PWW964" s="34"/>
      <c r="PXD964" s="35"/>
      <c r="PXE964" s="34"/>
      <c r="PXL964" s="35"/>
      <c r="PXM964" s="34"/>
      <c r="PXT964" s="35"/>
      <c r="PXU964" s="34"/>
      <c r="PYB964" s="35"/>
      <c r="PYC964" s="34"/>
      <c r="PYJ964" s="35"/>
      <c r="PYK964" s="34"/>
      <c r="PYR964" s="35"/>
      <c r="PYS964" s="34"/>
      <c r="PYZ964" s="35"/>
      <c r="PZA964" s="34"/>
      <c r="PZH964" s="35"/>
      <c r="PZI964" s="34"/>
      <c r="PZP964" s="35"/>
      <c r="PZQ964" s="34"/>
      <c r="PZX964" s="35"/>
      <c r="PZY964" s="34"/>
      <c r="QAF964" s="35"/>
      <c r="QAG964" s="34"/>
      <c r="QAN964" s="35"/>
      <c r="QAO964" s="34"/>
      <c r="QAV964" s="35"/>
      <c r="QAW964" s="34"/>
      <c r="QBD964" s="35"/>
      <c r="QBE964" s="34"/>
      <c r="QBL964" s="35"/>
      <c r="QBM964" s="34"/>
      <c r="QBT964" s="35"/>
      <c r="QBU964" s="34"/>
      <c r="QCB964" s="35"/>
      <c r="QCC964" s="34"/>
      <c r="QCJ964" s="35"/>
      <c r="QCK964" s="34"/>
      <c r="QCR964" s="35"/>
      <c r="QCS964" s="34"/>
      <c r="QCZ964" s="35"/>
      <c r="QDA964" s="34"/>
      <c r="QDH964" s="35"/>
      <c r="QDI964" s="34"/>
      <c r="QDP964" s="35"/>
      <c r="QDQ964" s="34"/>
      <c r="QDX964" s="35"/>
      <c r="QDY964" s="34"/>
      <c r="QEF964" s="35"/>
      <c r="QEG964" s="34"/>
      <c r="QEN964" s="35"/>
      <c r="QEO964" s="34"/>
      <c r="QEV964" s="35"/>
      <c r="QEW964" s="34"/>
      <c r="QFD964" s="35"/>
      <c r="QFE964" s="34"/>
      <c r="QFL964" s="35"/>
      <c r="QFM964" s="34"/>
      <c r="QFT964" s="35"/>
      <c r="QFU964" s="34"/>
      <c r="QGB964" s="35"/>
      <c r="QGC964" s="34"/>
      <c r="QGJ964" s="35"/>
      <c r="QGK964" s="34"/>
      <c r="QGR964" s="35"/>
      <c r="QGS964" s="34"/>
      <c r="QGZ964" s="35"/>
      <c r="QHA964" s="34"/>
      <c r="QHH964" s="35"/>
      <c r="QHI964" s="34"/>
      <c r="QHP964" s="35"/>
      <c r="QHQ964" s="34"/>
      <c r="QHX964" s="35"/>
      <c r="QHY964" s="34"/>
      <c r="QIF964" s="35"/>
      <c r="QIG964" s="34"/>
      <c r="QIN964" s="35"/>
      <c r="QIO964" s="34"/>
      <c r="QIV964" s="35"/>
      <c r="QIW964" s="34"/>
      <c r="QJD964" s="35"/>
      <c r="QJE964" s="34"/>
      <c r="QJL964" s="35"/>
      <c r="QJM964" s="34"/>
      <c r="QJT964" s="35"/>
      <c r="QJU964" s="34"/>
      <c r="QKB964" s="35"/>
      <c r="QKC964" s="34"/>
      <c r="QKJ964" s="35"/>
      <c r="QKK964" s="34"/>
      <c r="QKR964" s="35"/>
      <c r="QKS964" s="34"/>
      <c r="QKZ964" s="35"/>
      <c r="QLA964" s="34"/>
      <c r="QLH964" s="35"/>
      <c r="QLI964" s="34"/>
      <c r="QLP964" s="35"/>
      <c r="QLQ964" s="34"/>
      <c r="QLX964" s="35"/>
      <c r="QLY964" s="34"/>
      <c r="QMF964" s="35"/>
      <c r="QMG964" s="34"/>
      <c r="QMN964" s="35"/>
      <c r="QMO964" s="34"/>
      <c r="QMV964" s="35"/>
      <c r="QMW964" s="34"/>
      <c r="QND964" s="35"/>
      <c r="QNE964" s="34"/>
      <c r="QNL964" s="35"/>
      <c r="QNM964" s="34"/>
      <c r="QNT964" s="35"/>
      <c r="QNU964" s="34"/>
      <c r="QOB964" s="35"/>
      <c r="QOC964" s="34"/>
      <c r="QOJ964" s="35"/>
      <c r="QOK964" s="34"/>
      <c r="QOR964" s="35"/>
      <c r="QOS964" s="34"/>
      <c r="QOZ964" s="35"/>
      <c r="QPA964" s="34"/>
      <c r="QPH964" s="35"/>
      <c r="QPI964" s="34"/>
      <c r="QPP964" s="35"/>
      <c r="QPQ964" s="34"/>
      <c r="QPX964" s="35"/>
      <c r="QPY964" s="34"/>
      <c r="QQF964" s="35"/>
      <c r="QQG964" s="34"/>
      <c r="QQN964" s="35"/>
      <c r="QQO964" s="34"/>
      <c r="QQV964" s="35"/>
      <c r="QQW964" s="34"/>
      <c r="QRD964" s="35"/>
      <c r="QRE964" s="34"/>
      <c r="QRL964" s="35"/>
      <c r="QRM964" s="34"/>
      <c r="QRT964" s="35"/>
      <c r="QRU964" s="34"/>
      <c r="QSB964" s="35"/>
      <c r="QSC964" s="34"/>
      <c r="QSJ964" s="35"/>
      <c r="QSK964" s="34"/>
      <c r="QSR964" s="35"/>
      <c r="QSS964" s="34"/>
      <c r="QSZ964" s="35"/>
      <c r="QTA964" s="34"/>
      <c r="QTH964" s="35"/>
      <c r="QTI964" s="34"/>
      <c r="QTP964" s="35"/>
      <c r="QTQ964" s="34"/>
      <c r="QTX964" s="35"/>
      <c r="QTY964" s="34"/>
      <c r="QUF964" s="35"/>
      <c r="QUG964" s="34"/>
      <c r="QUN964" s="35"/>
      <c r="QUO964" s="34"/>
      <c r="QUV964" s="35"/>
      <c r="QUW964" s="34"/>
      <c r="QVD964" s="35"/>
      <c r="QVE964" s="34"/>
      <c r="QVL964" s="35"/>
      <c r="QVM964" s="34"/>
      <c r="QVT964" s="35"/>
      <c r="QVU964" s="34"/>
      <c r="QWB964" s="35"/>
      <c r="QWC964" s="34"/>
      <c r="QWJ964" s="35"/>
      <c r="QWK964" s="34"/>
      <c r="QWR964" s="35"/>
      <c r="QWS964" s="34"/>
      <c r="QWZ964" s="35"/>
      <c r="QXA964" s="34"/>
      <c r="QXH964" s="35"/>
      <c r="QXI964" s="34"/>
      <c r="QXP964" s="35"/>
      <c r="QXQ964" s="34"/>
      <c r="QXX964" s="35"/>
      <c r="QXY964" s="34"/>
      <c r="QYF964" s="35"/>
      <c r="QYG964" s="34"/>
      <c r="QYN964" s="35"/>
      <c r="QYO964" s="34"/>
      <c r="QYV964" s="35"/>
      <c r="QYW964" s="34"/>
      <c r="QZD964" s="35"/>
      <c r="QZE964" s="34"/>
      <c r="QZL964" s="35"/>
      <c r="QZM964" s="34"/>
      <c r="QZT964" s="35"/>
      <c r="QZU964" s="34"/>
      <c r="RAB964" s="35"/>
      <c r="RAC964" s="34"/>
      <c r="RAJ964" s="35"/>
      <c r="RAK964" s="34"/>
      <c r="RAR964" s="35"/>
      <c r="RAS964" s="34"/>
      <c r="RAZ964" s="35"/>
      <c r="RBA964" s="34"/>
      <c r="RBH964" s="35"/>
      <c r="RBI964" s="34"/>
      <c r="RBP964" s="35"/>
      <c r="RBQ964" s="34"/>
      <c r="RBX964" s="35"/>
      <c r="RBY964" s="34"/>
      <c r="RCF964" s="35"/>
      <c r="RCG964" s="34"/>
      <c r="RCN964" s="35"/>
      <c r="RCO964" s="34"/>
      <c r="RCV964" s="35"/>
      <c r="RCW964" s="34"/>
      <c r="RDD964" s="35"/>
      <c r="RDE964" s="34"/>
      <c r="RDL964" s="35"/>
      <c r="RDM964" s="34"/>
      <c r="RDT964" s="35"/>
      <c r="RDU964" s="34"/>
      <c r="REB964" s="35"/>
      <c r="REC964" s="34"/>
      <c r="REJ964" s="35"/>
      <c r="REK964" s="34"/>
      <c r="RER964" s="35"/>
      <c r="RES964" s="34"/>
      <c r="REZ964" s="35"/>
      <c r="RFA964" s="34"/>
      <c r="RFH964" s="35"/>
      <c r="RFI964" s="34"/>
      <c r="RFP964" s="35"/>
      <c r="RFQ964" s="34"/>
      <c r="RFX964" s="35"/>
      <c r="RFY964" s="34"/>
      <c r="RGF964" s="35"/>
      <c r="RGG964" s="34"/>
      <c r="RGN964" s="35"/>
      <c r="RGO964" s="34"/>
      <c r="RGV964" s="35"/>
      <c r="RGW964" s="34"/>
      <c r="RHD964" s="35"/>
      <c r="RHE964" s="34"/>
      <c r="RHL964" s="35"/>
      <c r="RHM964" s="34"/>
      <c r="RHT964" s="35"/>
      <c r="RHU964" s="34"/>
      <c r="RIB964" s="35"/>
      <c r="RIC964" s="34"/>
      <c r="RIJ964" s="35"/>
      <c r="RIK964" s="34"/>
      <c r="RIR964" s="35"/>
      <c r="RIS964" s="34"/>
      <c r="RIZ964" s="35"/>
      <c r="RJA964" s="34"/>
      <c r="RJH964" s="35"/>
      <c r="RJI964" s="34"/>
      <c r="RJP964" s="35"/>
      <c r="RJQ964" s="34"/>
      <c r="RJX964" s="35"/>
      <c r="RJY964" s="34"/>
      <c r="RKF964" s="35"/>
      <c r="RKG964" s="34"/>
      <c r="RKN964" s="35"/>
      <c r="RKO964" s="34"/>
      <c r="RKV964" s="35"/>
      <c r="RKW964" s="34"/>
      <c r="RLD964" s="35"/>
      <c r="RLE964" s="34"/>
      <c r="RLL964" s="35"/>
      <c r="RLM964" s="34"/>
      <c r="RLT964" s="35"/>
      <c r="RLU964" s="34"/>
      <c r="RMB964" s="35"/>
      <c r="RMC964" s="34"/>
      <c r="RMJ964" s="35"/>
      <c r="RMK964" s="34"/>
      <c r="RMR964" s="35"/>
      <c r="RMS964" s="34"/>
      <c r="RMZ964" s="35"/>
      <c r="RNA964" s="34"/>
      <c r="RNH964" s="35"/>
      <c r="RNI964" s="34"/>
      <c r="RNP964" s="35"/>
      <c r="RNQ964" s="34"/>
      <c r="RNX964" s="35"/>
      <c r="RNY964" s="34"/>
      <c r="ROF964" s="35"/>
      <c r="ROG964" s="34"/>
      <c r="RON964" s="35"/>
      <c r="ROO964" s="34"/>
      <c r="ROV964" s="35"/>
      <c r="ROW964" s="34"/>
      <c r="RPD964" s="35"/>
      <c r="RPE964" s="34"/>
      <c r="RPL964" s="35"/>
      <c r="RPM964" s="34"/>
      <c r="RPT964" s="35"/>
      <c r="RPU964" s="34"/>
      <c r="RQB964" s="35"/>
      <c r="RQC964" s="34"/>
      <c r="RQJ964" s="35"/>
      <c r="RQK964" s="34"/>
      <c r="RQR964" s="35"/>
      <c r="RQS964" s="34"/>
      <c r="RQZ964" s="35"/>
      <c r="RRA964" s="34"/>
      <c r="RRH964" s="35"/>
      <c r="RRI964" s="34"/>
      <c r="RRP964" s="35"/>
      <c r="RRQ964" s="34"/>
      <c r="RRX964" s="35"/>
      <c r="RRY964" s="34"/>
      <c r="RSF964" s="35"/>
      <c r="RSG964" s="34"/>
      <c r="RSN964" s="35"/>
      <c r="RSO964" s="34"/>
      <c r="RSV964" s="35"/>
      <c r="RSW964" s="34"/>
      <c r="RTD964" s="35"/>
      <c r="RTE964" s="34"/>
      <c r="RTL964" s="35"/>
      <c r="RTM964" s="34"/>
      <c r="RTT964" s="35"/>
      <c r="RTU964" s="34"/>
      <c r="RUB964" s="35"/>
      <c r="RUC964" s="34"/>
      <c r="RUJ964" s="35"/>
      <c r="RUK964" s="34"/>
      <c r="RUR964" s="35"/>
      <c r="RUS964" s="34"/>
      <c r="RUZ964" s="35"/>
      <c r="RVA964" s="34"/>
      <c r="RVH964" s="35"/>
      <c r="RVI964" s="34"/>
      <c r="RVP964" s="35"/>
      <c r="RVQ964" s="34"/>
      <c r="RVX964" s="35"/>
      <c r="RVY964" s="34"/>
      <c r="RWF964" s="35"/>
      <c r="RWG964" s="34"/>
      <c r="RWN964" s="35"/>
      <c r="RWO964" s="34"/>
      <c r="RWV964" s="35"/>
      <c r="RWW964" s="34"/>
      <c r="RXD964" s="35"/>
      <c r="RXE964" s="34"/>
      <c r="RXL964" s="35"/>
      <c r="RXM964" s="34"/>
      <c r="RXT964" s="35"/>
      <c r="RXU964" s="34"/>
      <c r="RYB964" s="35"/>
      <c r="RYC964" s="34"/>
      <c r="RYJ964" s="35"/>
      <c r="RYK964" s="34"/>
      <c r="RYR964" s="35"/>
      <c r="RYS964" s="34"/>
      <c r="RYZ964" s="35"/>
      <c r="RZA964" s="34"/>
      <c r="RZH964" s="35"/>
      <c r="RZI964" s="34"/>
      <c r="RZP964" s="35"/>
      <c r="RZQ964" s="34"/>
      <c r="RZX964" s="35"/>
      <c r="RZY964" s="34"/>
      <c r="SAF964" s="35"/>
      <c r="SAG964" s="34"/>
      <c r="SAN964" s="35"/>
      <c r="SAO964" s="34"/>
      <c r="SAV964" s="35"/>
      <c r="SAW964" s="34"/>
      <c r="SBD964" s="35"/>
      <c r="SBE964" s="34"/>
      <c r="SBL964" s="35"/>
      <c r="SBM964" s="34"/>
      <c r="SBT964" s="35"/>
      <c r="SBU964" s="34"/>
      <c r="SCB964" s="35"/>
      <c r="SCC964" s="34"/>
      <c r="SCJ964" s="35"/>
      <c r="SCK964" s="34"/>
      <c r="SCR964" s="35"/>
      <c r="SCS964" s="34"/>
      <c r="SCZ964" s="35"/>
      <c r="SDA964" s="34"/>
      <c r="SDH964" s="35"/>
      <c r="SDI964" s="34"/>
      <c r="SDP964" s="35"/>
      <c r="SDQ964" s="34"/>
      <c r="SDX964" s="35"/>
      <c r="SDY964" s="34"/>
      <c r="SEF964" s="35"/>
      <c r="SEG964" s="34"/>
      <c r="SEN964" s="35"/>
      <c r="SEO964" s="34"/>
      <c r="SEV964" s="35"/>
      <c r="SEW964" s="34"/>
      <c r="SFD964" s="35"/>
      <c r="SFE964" s="34"/>
      <c r="SFL964" s="35"/>
      <c r="SFM964" s="34"/>
      <c r="SFT964" s="35"/>
      <c r="SFU964" s="34"/>
      <c r="SGB964" s="35"/>
      <c r="SGC964" s="34"/>
      <c r="SGJ964" s="35"/>
      <c r="SGK964" s="34"/>
      <c r="SGR964" s="35"/>
      <c r="SGS964" s="34"/>
      <c r="SGZ964" s="35"/>
      <c r="SHA964" s="34"/>
      <c r="SHH964" s="35"/>
      <c r="SHI964" s="34"/>
      <c r="SHP964" s="35"/>
      <c r="SHQ964" s="34"/>
      <c r="SHX964" s="35"/>
      <c r="SHY964" s="34"/>
      <c r="SIF964" s="35"/>
      <c r="SIG964" s="34"/>
      <c r="SIN964" s="35"/>
      <c r="SIO964" s="34"/>
      <c r="SIV964" s="35"/>
      <c r="SIW964" s="34"/>
      <c r="SJD964" s="35"/>
      <c r="SJE964" s="34"/>
      <c r="SJL964" s="35"/>
      <c r="SJM964" s="34"/>
      <c r="SJT964" s="35"/>
      <c r="SJU964" s="34"/>
      <c r="SKB964" s="35"/>
      <c r="SKC964" s="34"/>
      <c r="SKJ964" s="35"/>
      <c r="SKK964" s="34"/>
      <c r="SKR964" s="35"/>
      <c r="SKS964" s="34"/>
      <c r="SKZ964" s="35"/>
      <c r="SLA964" s="34"/>
      <c r="SLH964" s="35"/>
      <c r="SLI964" s="34"/>
      <c r="SLP964" s="35"/>
      <c r="SLQ964" s="34"/>
      <c r="SLX964" s="35"/>
      <c r="SLY964" s="34"/>
      <c r="SMF964" s="35"/>
      <c r="SMG964" s="34"/>
      <c r="SMN964" s="35"/>
      <c r="SMO964" s="34"/>
      <c r="SMV964" s="35"/>
      <c r="SMW964" s="34"/>
      <c r="SND964" s="35"/>
      <c r="SNE964" s="34"/>
      <c r="SNL964" s="35"/>
      <c r="SNM964" s="34"/>
      <c r="SNT964" s="35"/>
      <c r="SNU964" s="34"/>
      <c r="SOB964" s="35"/>
      <c r="SOC964" s="34"/>
      <c r="SOJ964" s="35"/>
      <c r="SOK964" s="34"/>
      <c r="SOR964" s="35"/>
      <c r="SOS964" s="34"/>
      <c r="SOZ964" s="35"/>
      <c r="SPA964" s="34"/>
      <c r="SPH964" s="35"/>
      <c r="SPI964" s="34"/>
      <c r="SPP964" s="35"/>
      <c r="SPQ964" s="34"/>
      <c r="SPX964" s="35"/>
      <c r="SPY964" s="34"/>
      <c r="SQF964" s="35"/>
      <c r="SQG964" s="34"/>
      <c r="SQN964" s="35"/>
      <c r="SQO964" s="34"/>
      <c r="SQV964" s="35"/>
      <c r="SQW964" s="34"/>
      <c r="SRD964" s="35"/>
      <c r="SRE964" s="34"/>
      <c r="SRL964" s="35"/>
      <c r="SRM964" s="34"/>
      <c r="SRT964" s="35"/>
      <c r="SRU964" s="34"/>
      <c r="SSB964" s="35"/>
      <c r="SSC964" s="34"/>
      <c r="SSJ964" s="35"/>
      <c r="SSK964" s="34"/>
      <c r="SSR964" s="35"/>
      <c r="SSS964" s="34"/>
      <c r="SSZ964" s="35"/>
      <c r="STA964" s="34"/>
      <c r="STH964" s="35"/>
      <c r="STI964" s="34"/>
      <c r="STP964" s="35"/>
      <c r="STQ964" s="34"/>
      <c r="STX964" s="35"/>
      <c r="STY964" s="34"/>
      <c r="SUF964" s="35"/>
      <c r="SUG964" s="34"/>
      <c r="SUN964" s="35"/>
      <c r="SUO964" s="34"/>
      <c r="SUV964" s="35"/>
      <c r="SUW964" s="34"/>
      <c r="SVD964" s="35"/>
      <c r="SVE964" s="34"/>
      <c r="SVL964" s="35"/>
      <c r="SVM964" s="34"/>
      <c r="SVT964" s="35"/>
      <c r="SVU964" s="34"/>
      <c r="SWB964" s="35"/>
      <c r="SWC964" s="34"/>
      <c r="SWJ964" s="35"/>
      <c r="SWK964" s="34"/>
      <c r="SWR964" s="35"/>
      <c r="SWS964" s="34"/>
      <c r="SWZ964" s="35"/>
      <c r="SXA964" s="34"/>
      <c r="SXH964" s="35"/>
      <c r="SXI964" s="34"/>
      <c r="SXP964" s="35"/>
      <c r="SXQ964" s="34"/>
      <c r="SXX964" s="35"/>
      <c r="SXY964" s="34"/>
      <c r="SYF964" s="35"/>
      <c r="SYG964" s="34"/>
      <c r="SYN964" s="35"/>
      <c r="SYO964" s="34"/>
      <c r="SYV964" s="35"/>
      <c r="SYW964" s="34"/>
      <c r="SZD964" s="35"/>
      <c r="SZE964" s="34"/>
      <c r="SZL964" s="35"/>
      <c r="SZM964" s="34"/>
      <c r="SZT964" s="35"/>
      <c r="SZU964" s="34"/>
      <c r="TAB964" s="35"/>
      <c r="TAC964" s="34"/>
      <c r="TAJ964" s="35"/>
      <c r="TAK964" s="34"/>
      <c r="TAR964" s="35"/>
      <c r="TAS964" s="34"/>
      <c r="TAZ964" s="35"/>
      <c r="TBA964" s="34"/>
      <c r="TBH964" s="35"/>
      <c r="TBI964" s="34"/>
      <c r="TBP964" s="35"/>
      <c r="TBQ964" s="34"/>
      <c r="TBX964" s="35"/>
      <c r="TBY964" s="34"/>
      <c r="TCF964" s="35"/>
      <c r="TCG964" s="34"/>
      <c r="TCN964" s="35"/>
      <c r="TCO964" s="34"/>
      <c r="TCV964" s="35"/>
      <c r="TCW964" s="34"/>
      <c r="TDD964" s="35"/>
      <c r="TDE964" s="34"/>
      <c r="TDL964" s="35"/>
      <c r="TDM964" s="34"/>
      <c r="TDT964" s="35"/>
      <c r="TDU964" s="34"/>
      <c r="TEB964" s="35"/>
      <c r="TEC964" s="34"/>
      <c r="TEJ964" s="35"/>
      <c r="TEK964" s="34"/>
      <c r="TER964" s="35"/>
      <c r="TES964" s="34"/>
      <c r="TEZ964" s="35"/>
      <c r="TFA964" s="34"/>
      <c r="TFH964" s="35"/>
      <c r="TFI964" s="34"/>
      <c r="TFP964" s="35"/>
      <c r="TFQ964" s="34"/>
      <c r="TFX964" s="35"/>
      <c r="TFY964" s="34"/>
      <c r="TGF964" s="35"/>
      <c r="TGG964" s="34"/>
      <c r="TGN964" s="35"/>
      <c r="TGO964" s="34"/>
      <c r="TGV964" s="35"/>
      <c r="TGW964" s="34"/>
      <c r="THD964" s="35"/>
      <c r="THE964" s="34"/>
      <c r="THL964" s="35"/>
      <c r="THM964" s="34"/>
      <c r="THT964" s="35"/>
      <c r="THU964" s="34"/>
      <c r="TIB964" s="35"/>
      <c r="TIC964" s="34"/>
      <c r="TIJ964" s="35"/>
      <c r="TIK964" s="34"/>
      <c r="TIR964" s="35"/>
      <c r="TIS964" s="34"/>
      <c r="TIZ964" s="35"/>
      <c r="TJA964" s="34"/>
      <c r="TJH964" s="35"/>
      <c r="TJI964" s="34"/>
      <c r="TJP964" s="35"/>
      <c r="TJQ964" s="34"/>
      <c r="TJX964" s="35"/>
      <c r="TJY964" s="34"/>
      <c r="TKF964" s="35"/>
      <c r="TKG964" s="34"/>
      <c r="TKN964" s="35"/>
      <c r="TKO964" s="34"/>
      <c r="TKV964" s="35"/>
      <c r="TKW964" s="34"/>
      <c r="TLD964" s="35"/>
      <c r="TLE964" s="34"/>
      <c r="TLL964" s="35"/>
      <c r="TLM964" s="34"/>
      <c r="TLT964" s="35"/>
      <c r="TLU964" s="34"/>
      <c r="TMB964" s="35"/>
      <c r="TMC964" s="34"/>
      <c r="TMJ964" s="35"/>
      <c r="TMK964" s="34"/>
      <c r="TMR964" s="35"/>
      <c r="TMS964" s="34"/>
      <c r="TMZ964" s="35"/>
      <c r="TNA964" s="34"/>
      <c r="TNH964" s="35"/>
      <c r="TNI964" s="34"/>
      <c r="TNP964" s="35"/>
      <c r="TNQ964" s="34"/>
      <c r="TNX964" s="35"/>
      <c r="TNY964" s="34"/>
      <c r="TOF964" s="35"/>
      <c r="TOG964" s="34"/>
      <c r="TON964" s="35"/>
      <c r="TOO964" s="34"/>
      <c r="TOV964" s="35"/>
      <c r="TOW964" s="34"/>
      <c r="TPD964" s="35"/>
      <c r="TPE964" s="34"/>
      <c r="TPL964" s="35"/>
      <c r="TPM964" s="34"/>
      <c r="TPT964" s="35"/>
      <c r="TPU964" s="34"/>
      <c r="TQB964" s="35"/>
      <c r="TQC964" s="34"/>
      <c r="TQJ964" s="35"/>
      <c r="TQK964" s="34"/>
      <c r="TQR964" s="35"/>
      <c r="TQS964" s="34"/>
      <c r="TQZ964" s="35"/>
      <c r="TRA964" s="34"/>
      <c r="TRH964" s="35"/>
      <c r="TRI964" s="34"/>
      <c r="TRP964" s="35"/>
      <c r="TRQ964" s="34"/>
      <c r="TRX964" s="35"/>
      <c r="TRY964" s="34"/>
      <c r="TSF964" s="35"/>
      <c r="TSG964" s="34"/>
      <c r="TSN964" s="35"/>
      <c r="TSO964" s="34"/>
      <c r="TSV964" s="35"/>
      <c r="TSW964" s="34"/>
      <c r="TTD964" s="35"/>
      <c r="TTE964" s="34"/>
      <c r="TTL964" s="35"/>
      <c r="TTM964" s="34"/>
      <c r="TTT964" s="35"/>
      <c r="TTU964" s="34"/>
      <c r="TUB964" s="35"/>
      <c r="TUC964" s="34"/>
      <c r="TUJ964" s="35"/>
      <c r="TUK964" s="34"/>
      <c r="TUR964" s="35"/>
      <c r="TUS964" s="34"/>
      <c r="TUZ964" s="35"/>
      <c r="TVA964" s="34"/>
      <c r="TVH964" s="35"/>
      <c r="TVI964" s="34"/>
      <c r="TVP964" s="35"/>
      <c r="TVQ964" s="34"/>
      <c r="TVX964" s="35"/>
      <c r="TVY964" s="34"/>
      <c r="TWF964" s="35"/>
      <c r="TWG964" s="34"/>
      <c r="TWN964" s="35"/>
      <c r="TWO964" s="34"/>
      <c r="TWV964" s="35"/>
      <c r="TWW964" s="34"/>
      <c r="TXD964" s="35"/>
      <c r="TXE964" s="34"/>
      <c r="TXL964" s="35"/>
      <c r="TXM964" s="34"/>
      <c r="TXT964" s="35"/>
      <c r="TXU964" s="34"/>
      <c r="TYB964" s="35"/>
      <c r="TYC964" s="34"/>
      <c r="TYJ964" s="35"/>
      <c r="TYK964" s="34"/>
      <c r="TYR964" s="35"/>
      <c r="TYS964" s="34"/>
      <c r="TYZ964" s="35"/>
      <c r="TZA964" s="34"/>
      <c r="TZH964" s="35"/>
      <c r="TZI964" s="34"/>
      <c r="TZP964" s="35"/>
      <c r="TZQ964" s="34"/>
      <c r="TZX964" s="35"/>
      <c r="TZY964" s="34"/>
      <c r="UAF964" s="35"/>
      <c r="UAG964" s="34"/>
      <c r="UAN964" s="35"/>
      <c r="UAO964" s="34"/>
      <c r="UAV964" s="35"/>
      <c r="UAW964" s="34"/>
      <c r="UBD964" s="35"/>
      <c r="UBE964" s="34"/>
      <c r="UBL964" s="35"/>
      <c r="UBM964" s="34"/>
      <c r="UBT964" s="35"/>
      <c r="UBU964" s="34"/>
      <c r="UCB964" s="35"/>
      <c r="UCC964" s="34"/>
      <c r="UCJ964" s="35"/>
      <c r="UCK964" s="34"/>
      <c r="UCR964" s="35"/>
      <c r="UCS964" s="34"/>
      <c r="UCZ964" s="35"/>
      <c r="UDA964" s="34"/>
      <c r="UDH964" s="35"/>
      <c r="UDI964" s="34"/>
      <c r="UDP964" s="35"/>
      <c r="UDQ964" s="34"/>
      <c r="UDX964" s="35"/>
      <c r="UDY964" s="34"/>
      <c r="UEF964" s="35"/>
      <c r="UEG964" s="34"/>
      <c r="UEN964" s="35"/>
      <c r="UEO964" s="34"/>
      <c r="UEV964" s="35"/>
      <c r="UEW964" s="34"/>
      <c r="UFD964" s="35"/>
      <c r="UFE964" s="34"/>
      <c r="UFL964" s="35"/>
      <c r="UFM964" s="34"/>
      <c r="UFT964" s="35"/>
      <c r="UFU964" s="34"/>
      <c r="UGB964" s="35"/>
      <c r="UGC964" s="34"/>
      <c r="UGJ964" s="35"/>
      <c r="UGK964" s="34"/>
      <c r="UGR964" s="35"/>
      <c r="UGS964" s="34"/>
      <c r="UGZ964" s="35"/>
      <c r="UHA964" s="34"/>
      <c r="UHH964" s="35"/>
      <c r="UHI964" s="34"/>
      <c r="UHP964" s="35"/>
      <c r="UHQ964" s="34"/>
      <c r="UHX964" s="35"/>
      <c r="UHY964" s="34"/>
      <c r="UIF964" s="35"/>
      <c r="UIG964" s="34"/>
      <c r="UIN964" s="35"/>
      <c r="UIO964" s="34"/>
      <c r="UIV964" s="35"/>
      <c r="UIW964" s="34"/>
      <c r="UJD964" s="35"/>
      <c r="UJE964" s="34"/>
      <c r="UJL964" s="35"/>
      <c r="UJM964" s="34"/>
      <c r="UJT964" s="35"/>
      <c r="UJU964" s="34"/>
      <c r="UKB964" s="35"/>
      <c r="UKC964" s="34"/>
      <c r="UKJ964" s="35"/>
      <c r="UKK964" s="34"/>
      <c r="UKR964" s="35"/>
      <c r="UKS964" s="34"/>
      <c r="UKZ964" s="35"/>
      <c r="ULA964" s="34"/>
      <c r="ULH964" s="35"/>
      <c r="ULI964" s="34"/>
      <c r="ULP964" s="35"/>
      <c r="ULQ964" s="34"/>
      <c r="ULX964" s="35"/>
      <c r="ULY964" s="34"/>
      <c r="UMF964" s="35"/>
      <c r="UMG964" s="34"/>
      <c r="UMN964" s="35"/>
      <c r="UMO964" s="34"/>
      <c r="UMV964" s="35"/>
      <c r="UMW964" s="34"/>
      <c r="UND964" s="35"/>
      <c r="UNE964" s="34"/>
      <c r="UNL964" s="35"/>
      <c r="UNM964" s="34"/>
      <c r="UNT964" s="35"/>
      <c r="UNU964" s="34"/>
      <c r="UOB964" s="35"/>
      <c r="UOC964" s="34"/>
      <c r="UOJ964" s="35"/>
      <c r="UOK964" s="34"/>
      <c r="UOR964" s="35"/>
      <c r="UOS964" s="34"/>
      <c r="UOZ964" s="35"/>
      <c r="UPA964" s="34"/>
      <c r="UPH964" s="35"/>
      <c r="UPI964" s="34"/>
      <c r="UPP964" s="35"/>
      <c r="UPQ964" s="34"/>
      <c r="UPX964" s="35"/>
      <c r="UPY964" s="34"/>
      <c r="UQF964" s="35"/>
      <c r="UQG964" s="34"/>
      <c r="UQN964" s="35"/>
      <c r="UQO964" s="34"/>
      <c r="UQV964" s="35"/>
      <c r="UQW964" s="34"/>
      <c r="URD964" s="35"/>
      <c r="URE964" s="34"/>
      <c r="URL964" s="35"/>
      <c r="URM964" s="34"/>
      <c r="URT964" s="35"/>
      <c r="URU964" s="34"/>
      <c r="USB964" s="35"/>
      <c r="USC964" s="34"/>
      <c r="USJ964" s="35"/>
      <c r="USK964" s="34"/>
      <c r="USR964" s="35"/>
      <c r="USS964" s="34"/>
      <c r="USZ964" s="35"/>
      <c r="UTA964" s="34"/>
      <c r="UTH964" s="35"/>
      <c r="UTI964" s="34"/>
      <c r="UTP964" s="35"/>
      <c r="UTQ964" s="34"/>
      <c r="UTX964" s="35"/>
      <c r="UTY964" s="34"/>
      <c r="UUF964" s="35"/>
      <c r="UUG964" s="34"/>
      <c r="UUN964" s="35"/>
      <c r="UUO964" s="34"/>
      <c r="UUV964" s="35"/>
      <c r="UUW964" s="34"/>
      <c r="UVD964" s="35"/>
      <c r="UVE964" s="34"/>
      <c r="UVL964" s="35"/>
      <c r="UVM964" s="34"/>
      <c r="UVT964" s="35"/>
      <c r="UVU964" s="34"/>
      <c r="UWB964" s="35"/>
      <c r="UWC964" s="34"/>
      <c r="UWJ964" s="35"/>
      <c r="UWK964" s="34"/>
      <c r="UWR964" s="35"/>
      <c r="UWS964" s="34"/>
      <c r="UWZ964" s="35"/>
      <c r="UXA964" s="34"/>
      <c r="UXH964" s="35"/>
      <c r="UXI964" s="34"/>
      <c r="UXP964" s="35"/>
      <c r="UXQ964" s="34"/>
      <c r="UXX964" s="35"/>
      <c r="UXY964" s="34"/>
      <c r="UYF964" s="35"/>
      <c r="UYG964" s="34"/>
      <c r="UYN964" s="35"/>
      <c r="UYO964" s="34"/>
      <c r="UYV964" s="35"/>
      <c r="UYW964" s="34"/>
      <c r="UZD964" s="35"/>
      <c r="UZE964" s="34"/>
      <c r="UZL964" s="35"/>
      <c r="UZM964" s="34"/>
      <c r="UZT964" s="35"/>
      <c r="UZU964" s="34"/>
      <c r="VAB964" s="35"/>
      <c r="VAC964" s="34"/>
      <c r="VAJ964" s="35"/>
      <c r="VAK964" s="34"/>
      <c r="VAR964" s="35"/>
      <c r="VAS964" s="34"/>
      <c r="VAZ964" s="35"/>
      <c r="VBA964" s="34"/>
      <c r="VBH964" s="35"/>
      <c r="VBI964" s="34"/>
      <c r="VBP964" s="35"/>
      <c r="VBQ964" s="34"/>
      <c r="VBX964" s="35"/>
      <c r="VBY964" s="34"/>
      <c r="VCF964" s="35"/>
      <c r="VCG964" s="34"/>
      <c r="VCN964" s="35"/>
      <c r="VCO964" s="34"/>
      <c r="VCV964" s="35"/>
      <c r="VCW964" s="34"/>
      <c r="VDD964" s="35"/>
      <c r="VDE964" s="34"/>
      <c r="VDL964" s="35"/>
      <c r="VDM964" s="34"/>
      <c r="VDT964" s="35"/>
      <c r="VDU964" s="34"/>
      <c r="VEB964" s="35"/>
      <c r="VEC964" s="34"/>
      <c r="VEJ964" s="35"/>
      <c r="VEK964" s="34"/>
      <c r="VER964" s="35"/>
      <c r="VES964" s="34"/>
      <c r="VEZ964" s="35"/>
      <c r="VFA964" s="34"/>
      <c r="VFH964" s="35"/>
      <c r="VFI964" s="34"/>
      <c r="VFP964" s="35"/>
      <c r="VFQ964" s="34"/>
      <c r="VFX964" s="35"/>
      <c r="VFY964" s="34"/>
      <c r="VGF964" s="35"/>
      <c r="VGG964" s="34"/>
      <c r="VGN964" s="35"/>
      <c r="VGO964" s="34"/>
      <c r="VGV964" s="35"/>
      <c r="VGW964" s="34"/>
      <c r="VHD964" s="35"/>
      <c r="VHE964" s="34"/>
      <c r="VHL964" s="35"/>
      <c r="VHM964" s="34"/>
      <c r="VHT964" s="35"/>
      <c r="VHU964" s="34"/>
      <c r="VIB964" s="35"/>
      <c r="VIC964" s="34"/>
      <c r="VIJ964" s="35"/>
      <c r="VIK964" s="34"/>
      <c r="VIR964" s="35"/>
      <c r="VIS964" s="34"/>
      <c r="VIZ964" s="35"/>
      <c r="VJA964" s="34"/>
      <c r="VJH964" s="35"/>
      <c r="VJI964" s="34"/>
      <c r="VJP964" s="35"/>
      <c r="VJQ964" s="34"/>
      <c r="VJX964" s="35"/>
      <c r="VJY964" s="34"/>
      <c r="VKF964" s="35"/>
      <c r="VKG964" s="34"/>
      <c r="VKN964" s="35"/>
      <c r="VKO964" s="34"/>
      <c r="VKV964" s="35"/>
      <c r="VKW964" s="34"/>
      <c r="VLD964" s="35"/>
      <c r="VLE964" s="34"/>
      <c r="VLL964" s="35"/>
      <c r="VLM964" s="34"/>
      <c r="VLT964" s="35"/>
      <c r="VLU964" s="34"/>
      <c r="VMB964" s="35"/>
      <c r="VMC964" s="34"/>
      <c r="VMJ964" s="35"/>
      <c r="VMK964" s="34"/>
      <c r="VMR964" s="35"/>
      <c r="VMS964" s="34"/>
      <c r="VMZ964" s="35"/>
      <c r="VNA964" s="34"/>
      <c r="VNH964" s="35"/>
      <c r="VNI964" s="34"/>
      <c r="VNP964" s="35"/>
      <c r="VNQ964" s="34"/>
      <c r="VNX964" s="35"/>
      <c r="VNY964" s="34"/>
      <c r="VOF964" s="35"/>
      <c r="VOG964" s="34"/>
      <c r="VON964" s="35"/>
      <c r="VOO964" s="34"/>
      <c r="VOV964" s="35"/>
      <c r="VOW964" s="34"/>
      <c r="VPD964" s="35"/>
      <c r="VPE964" s="34"/>
      <c r="VPL964" s="35"/>
      <c r="VPM964" s="34"/>
      <c r="VPT964" s="35"/>
      <c r="VPU964" s="34"/>
      <c r="VQB964" s="35"/>
      <c r="VQC964" s="34"/>
      <c r="VQJ964" s="35"/>
      <c r="VQK964" s="34"/>
      <c r="VQR964" s="35"/>
      <c r="VQS964" s="34"/>
      <c r="VQZ964" s="35"/>
      <c r="VRA964" s="34"/>
      <c r="VRH964" s="35"/>
      <c r="VRI964" s="34"/>
      <c r="VRP964" s="35"/>
      <c r="VRQ964" s="34"/>
      <c r="VRX964" s="35"/>
      <c r="VRY964" s="34"/>
      <c r="VSF964" s="35"/>
      <c r="VSG964" s="34"/>
      <c r="VSN964" s="35"/>
      <c r="VSO964" s="34"/>
      <c r="VSV964" s="35"/>
      <c r="VSW964" s="34"/>
      <c r="VTD964" s="35"/>
      <c r="VTE964" s="34"/>
      <c r="VTL964" s="35"/>
      <c r="VTM964" s="34"/>
      <c r="VTT964" s="35"/>
      <c r="VTU964" s="34"/>
      <c r="VUB964" s="35"/>
      <c r="VUC964" s="34"/>
      <c r="VUJ964" s="35"/>
      <c r="VUK964" s="34"/>
      <c r="VUR964" s="35"/>
      <c r="VUS964" s="34"/>
      <c r="VUZ964" s="35"/>
      <c r="VVA964" s="34"/>
      <c r="VVH964" s="35"/>
      <c r="VVI964" s="34"/>
      <c r="VVP964" s="35"/>
      <c r="VVQ964" s="34"/>
      <c r="VVX964" s="35"/>
      <c r="VVY964" s="34"/>
      <c r="VWF964" s="35"/>
      <c r="VWG964" s="34"/>
      <c r="VWN964" s="35"/>
      <c r="VWO964" s="34"/>
      <c r="VWV964" s="35"/>
      <c r="VWW964" s="34"/>
      <c r="VXD964" s="35"/>
      <c r="VXE964" s="34"/>
      <c r="VXL964" s="35"/>
      <c r="VXM964" s="34"/>
      <c r="VXT964" s="35"/>
      <c r="VXU964" s="34"/>
      <c r="VYB964" s="35"/>
      <c r="VYC964" s="34"/>
      <c r="VYJ964" s="35"/>
      <c r="VYK964" s="34"/>
      <c r="VYR964" s="35"/>
      <c r="VYS964" s="34"/>
      <c r="VYZ964" s="35"/>
      <c r="VZA964" s="34"/>
      <c r="VZH964" s="35"/>
      <c r="VZI964" s="34"/>
      <c r="VZP964" s="35"/>
      <c r="VZQ964" s="34"/>
      <c r="VZX964" s="35"/>
      <c r="VZY964" s="34"/>
      <c r="WAF964" s="35"/>
      <c r="WAG964" s="34"/>
      <c r="WAN964" s="35"/>
      <c r="WAO964" s="34"/>
      <c r="WAV964" s="35"/>
      <c r="WAW964" s="34"/>
      <c r="WBD964" s="35"/>
      <c r="WBE964" s="34"/>
      <c r="WBL964" s="35"/>
      <c r="WBM964" s="34"/>
      <c r="WBT964" s="35"/>
      <c r="WBU964" s="34"/>
      <c r="WCB964" s="35"/>
      <c r="WCC964" s="34"/>
      <c r="WCJ964" s="35"/>
      <c r="WCK964" s="34"/>
      <c r="WCR964" s="35"/>
      <c r="WCS964" s="34"/>
      <c r="WCZ964" s="35"/>
      <c r="WDA964" s="34"/>
      <c r="WDH964" s="35"/>
      <c r="WDI964" s="34"/>
      <c r="WDP964" s="35"/>
      <c r="WDQ964" s="34"/>
      <c r="WDX964" s="35"/>
      <c r="WDY964" s="34"/>
      <c r="WEF964" s="35"/>
      <c r="WEG964" s="34"/>
      <c r="WEN964" s="35"/>
      <c r="WEO964" s="34"/>
      <c r="WEV964" s="35"/>
      <c r="WEW964" s="34"/>
      <c r="WFD964" s="35"/>
      <c r="WFE964" s="34"/>
      <c r="WFL964" s="35"/>
      <c r="WFM964" s="34"/>
      <c r="WFT964" s="35"/>
      <c r="WFU964" s="34"/>
      <c r="WGB964" s="35"/>
      <c r="WGC964" s="34"/>
      <c r="WGJ964" s="35"/>
      <c r="WGK964" s="34"/>
      <c r="WGR964" s="35"/>
      <c r="WGS964" s="34"/>
      <c r="WGZ964" s="35"/>
      <c r="WHA964" s="34"/>
      <c r="WHH964" s="35"/>
      <c r="WHI964" s="34"/>
      <c r="WHP964" s="35"/>
      <c r="WHQ964" s="34"/>
      <c r="WHX964" s="35"/>
      <c r="WHY964" s="34"/>
      <c r="WIF964" s="35"/>
      <c r="WIG964" s="34"/>
      <c r="WIN964" s="35"/>
      <c r="WIO964" s="34"/>
      <c r="WIV964" s="35"/>
      <c r="WIW964" s="34"/>
      <c r="WJD964" s="35"/>
      <c r="WJE964" s="34"/>
      <c r="WJL964" s="35"/>
      <c r="WJM964" s="34"/>
      <c r="WJT964" s="35"/>
      <c r="WJU964" s="34"/>
      <c r="WKB964" s="35"/>
      <c r="WKC964" s="34"/>
      <c r="WKJ964" s="35"/>
      <c r="WKK964" s="34"/>
      <c r="WKR964" s="35"/>
      <c r="WKS964" s="34"/>
      <c r="WKZ964" s="35"/>
      <c r="WLA964" s="34"/>
      <c r="WLH964" s="35"/>
      <c r="WLI964" s="34"/>
      <c r="WLP964" s="35"/>
      <c r="WLQ964" s="34"/>
      <c r="WLX964" s="35"/>
      <c r="WLY964" s="34"/>
      <c r="WMF964" s="35"/>
      <c r="WMG964" s="34"/>
      <c r="WMN964" s="35"/>
      <c r="WMO964" s="34"/>
      <c r="WMV964" s="35"/>
      <c r="WMW964" s="34"/>
      <c r="WND964" s="35"/>
      <c r="WNE964" s="34"/>
      <c r="WNL964" s="35"/>
      <c r="WNM964" s="34"/>
      <c r="WNT964" s="35"/>
      <c r="WNU964" s="34"/>
      <c r="WOB964" s="35"/>
      <c r="WOC964" s="34"/>
      <c r="WOJ964" s="35"/>
      <c r="WOK964" s="34"/>
      <c r="WOR964" s="35"/>
      <c r="WOS964" s="34"/>
      <c r="WOZ964" s="35"/>
      <c r="WPA964" s="34"/>
      <c r="WPH964" s="35"/>
      <c r="WPI964" s="34"/>
      <c r="WPP964" s="35"/>
      <c r="WPQ964" s="34"/>
      <c r="WPX964" s="35"/>
      <c r="WPY964" s="34"/>
      <c r="WQF964" s="35"/>
      <c r="WQG964" s="34"/>
      <c r="WQN964" s="35"/>
      <c r="WQO964" s="34"/>
      <c r="WQV964" s="35"/>
      <c r="WQW964" s="34"/>
      <c r="WRD964" s="35"/>
      <c r="WRE964" s="34"/>
      <c r="WRL964" s="35"/>
      <c r="WRM964" s="34"/>
      <c r="WRT964" s="35"/>
      <c r="WRU964" s="34"/>
      <c r="WSB964" s="35"/>
      <c r="WSC964" s="34"/>
      <c r="WSJ964" s="35"/>
      <c r="WSK964" s="34"/>
      <c r="WSR964" s="35"/>
      <c r="WSS964" s="34"/>
      <c r="WSZ964" s="35"/>
      <c r="WTA964" s="34"/>
      <c r="WTH964" s="35"/>
      <c r="WTI964" s="34"/>
      <c r="WTP964" s="35"/>
      <c r="WTQ964" s="34"/>
      <c r="WTX964" s="35"/>
      <c r="WTY964" s="34"/>
      <c r="WUF964" s="35"/>
      <c r="WUG964" s="34"/>
      <c r="WUN964" s="35"/>
      <c r="WUO964" s="34"/>
      <c r="WUV964" s="35"/>
      <c r="WUW964" s="34"/>
      <c r="WVD964" s="35"/>
      <c r="WVE964" s="34"/>
      <c r="WVL964" s="35"/>
      <c r="WVM964" s="34"/>
      <c r="WVT964" s="35"/>
      <c r="WVU964" s="34"/>
      <c r="WWB964" s="35"/>
      <c r="WWC964" s="34"/>
      <c r="WWJ964" s="35"/>
      <c r="WWK964" s="34"/>
      <c r="WWR964" s="35"/>
      <c r="WWS964" s="34"/>
      <c r="WWZ964" s="35"/>
      <c r="WXA964" s="34"/>
      <c r="WXH964" s="35"/>
      <c r="WXI964" s="34"/>
      <c r="WXP964" s="35"/>
      <c r="WXQ964" s="34"/>
      <c r="WXX964" s="35"/>
      <c r="WXY964" s="34"/>
      <c r="WYF964" s="35"/>
      <c r="WYG964" s="34"/>
      <c r="WYN964" s="35"/>
      <c r="WYO964" s="34"/>
      <c r="WYV964" s="35"/>
      <c r="WYW964" s="34"/>
      <c r="WZD964" s="35"/>
      <c r="WZE964" s="34"/>
      <c r="WZL964" s="35"/>
      <c r="WZM964" s="34"/>
      <c r="WZT964" s="35"/>
      <c r="WZU964" s="34"/>
      <c r="XAB964" s="35"/>
      <c r="XAC964" s="34"/>
      <c r="XAJ964" s="35"/>
      <c r="XAK964" s="34"/>
      <c r="XAR964" s="35"/>
      <c r="XAS964" s="34"/>
      <c r="XAZ964" s="35"/>
      <c r="XBA964" s="34"/>
      <c r="XBH964" s="35"/>
      <c r="XBI964" s="34"/>
      <c r="XBP964" s="35"/>
      <c r="XBQ964" s="34"/>
      <c r="XBX964" s="35"/>
      <c r="XBY964" s="34"/>
      <c r="XCF964" s="35"/>
      <c r="XCG964" s="34"/>
      <c r="XCN964" s="35"/>
      <c r="XCO964" s="34"/>
      <c r="XCV964" s="35"/>
      <c r="XCW964" s="34"/>
      <c r="XDD964" s="35"/>
      <c r="XDE964" s="34"/>
      <c r="XDL964" s="35"/>
      <c r="XDM964" s="34"/>
      <c r="XDT964" s="35"/>
      <c r="XDU964" s="34"/>
      <c r="XEB964" s="35"/>
      <c r="XEC964" s="34"/>
      <c r="XEJ964" s="35"/>
      <c r="XEK964" s="34"/>
      <c r="XER964" s="35"/>
      <c r="XES964" s="34"/>
      <c r="XEZ964" s="35"/>
      <c r="XFA964" s="34"/>
    </row>
    <row r="965" spans="1:1021 1028:2045 2052:3069 3076:4093 4100:5117 5124:6141 6148:7165 7172:8189 8196:9213 9220:10237 10244:11261 11268:12285 12292:13309 13316:14333 14340:15357 15364:16381" x14ac:dyDescent="0.25">
      <c r="A965" t="s">
        <v>21</v>
      </c>
      <c r="B965" t="s">
        <v>153</v>
      </c>
      <c r="C965">
        <v>566</v>
      </c>
      <c r="D965">
        <v>566</v>
      </c>
      <c r="E965" s="35">
        <v>1</v>
      </c>
      <c r="F965" s="34">
        <v>1E-156</v>
      </c>
      <c r="G965">
        <v>98.15</v>
      </c>
      <c r="H965">
        <v>384</v>
      </c>
      <c r="I965" t="str">
        <f>HYPERLINK("https://www.ncbi.nlm.nih.gov/nucleotide/OK170993.1?report=genbank&amp;log$=nucltop&amp;blast_rank=63&amp;RID=XE5J84ZU013","OK170993.1")</f>
        <v>OK170993.1</v>
      </c>
      <c r="L965" s="35"/>
      <c r="M965" s="34"/>
      <c r="T965" s="35"/>
      <c r="U965" s="34"/>
      <c r="AB965" s="35"/>
      <c r="AC965" s="34"/>
      <c r="AJ965" s="35"/>
      <c r="AK965" s="34"/>
      <c r="AR965" s="35"/>
      <c r="AS965" s="34"/>
      <c r="AZ965" s="35"/>
      <c r="BA965" s="34"/>
      <c r="BH965" s="35"/>
      <c r="BI965" s="34"/>
      <c r="BP965" s="35"/>
      <c r="BQ965" s="34"/>
      <c r="BX965" s="35"/>
      <c r="BY965" s="34"/>
      <c r="CF965" s="35"/>
      <c r="CG965" s="34"/>
      <c r="CN965" s="35"/>
      <c r="CO965" s="34"/>
      <c r="CV965" s="35"/>
      <c r="CW965" s="34"/>
      <c r="DD965" s="35"/>
      <c r="DE965" s="34"/>
      <c r="DL965" s="35"/>
      <c r="DM965" s="34"/>
      <c r="DT965" s="35"/>
      <c r="DU965" s="34"/>
      <c r="EB965" s="35"/>
      <c r="EC965" s="34"/>
      <c r="EJ965" s="35"/>
      <c r="EK965" s="34"/>
      <c r="ER965" s="35"/>
      <c r="ES965" s="34"/>
      <c r="EZ965" s="35"/>
      <c r="FA965" s="34"/>
      <c r="FH965" s="35"/>
      <c r="FI965" s="34"/>
      <c r="FP965" s="35"/>
      <c r="FQ965" s="34"/>
      <c r="FX965" s="35"/>
      <c r="FY965" s="34"/>
      <c r="GF965" s="35"/>
      <c r="GG965" s="34"/>
      <c r="GN965" s="35"/>
      <c r="GO965" s="34"/>
      <c r="GV965" s="35"/>
      <c r="GW965" s="34"/>
      <c r="HD965" s="35"/>
      <c r="HE965" s="34"/>
      <c r="HL965" s="35"/>
      <c r="HM965" s="34"/>
      <c r="HT965" s="35"/>
      <c r="HU965" s="34"/>
      <c r="IB965" s="35"/>
      <c r="IC965" s="34"/>
      <c r="IJ965" s="35"/>
      <c r="IK965" s="34"/>
      <c r="IR965" s="35"/>
      <c r="IS965" s="34"/>
      <c r="IZ965" s="35"/>
      <c r="JA965" s="34"/>
      <c r="JH965" s="35"/>
      <c r="JI965" s="34"/>
      <c r="JP965" s="35"/>
      <c r="JQ965" s="34"/>
      <c r="JX965" s="35"/>
      <c r="JY965" s="34"/>
      <c r="KF965" s="35"/>
      <c r="KG965" s="34"/>
      <c r="KN965" s="35"/>
      <c r="KO965" s="34"/>
      <c r="KV965" s="35"/>
      <c r="KW965" s="34"/>
      <c r="LD965" s="35"/>
      <c r="LE965" s="34"/>
      <c r="LL965" s="35"/>
      <c r="LM965" s="34"/>
      <c r="LT965" s="35"/>
      <c r="LU965" s="34"/>
      <c r="MB965" s="35"/>
      <c r="MC965" s="34"/>
      <c r="MJ965" s="35"/>
      <c r="MK965" s="34"/>
      <c r="MR965" s="35"/>
      <c r="MS965" s="34"/>
      <c r="MZ965" s="35"/>
      <c r="NA965" s="34"/>
      <c r="NH965" s="35"/>
      <c r="NI965" s="34"/>
      <c r="NP965" s="35"/>
      <c r="NQ965" s="34"/>
      <c r="NX965" s="35"/>
      <c r="NY965" s="34"/>
      <c r="OF965" s="35"/>
      <c r="OG965" s="34"/>
      <c r="ON965" s="35"/>
      <c r="OO965" s="34"/>
      <c r="OV965" s="35"/>
      <c r="OW965" s="34"/>
      <c r="PD965" s="35"/>
      <c r="PE965" s="34"/>
      <c r="PL965" s="35"/>
      <c r="PM965" s="34"/>
      <c r="PT965" s="35"/>
      <c r="PU965" s="34"/>
      <c r="QB965" s="35"/>
      <c r="QC965" s="34"/>
      <c r="QJ965" s="35"/>
      <c r="QK965" s="34"/>
      <c r="QR965" s="35"/>
      <c r="QS965" s="34"/>
      <c r="QZ965" s="35"/>
      <c r="RA965" s="34"/>
      <c r="RH965" s="35"/>
      <c r="RI965" s="34"/>
      <c r="RP965" s="35"/>
      <c r="RQ965" s="34"/>
      <c r="RX965" s="35"/>
      <c r="RY965" s="34"/>
      <c r="SF965" s="35"/>
      <c r="SG965" s="34"/>
      <c r="SN965" s="35"/>
      <c r="SO965" s="34"/>
      <c r="SV965" s="35"/>
      <c r="SW965" s="34"/>
      <c r="TD965" s="35"/>
      <c r="TE965" s="34"/>
      <c r="TL965" s="35"/>
      <c r="TM965" s="34"/>
      <c r="TT965" s="35"/>
      <c r="TU965" s="34"/>
      <c r="UB965" s="35"/>
      <c r="UC965" s="34"/>
      <c r="UJ965" s="35"/>
      <c r="UK965" s="34"/>
      <c r="UR965" s="35"/>
      <c r="US965" s="34"/>
      <c r="UZ965" s="35"/>
      <c r="VA965" s="34"/>
      <c r="VH965" s="35"/>
      <c r="VI965" s="34"/>
      <c r="VP965" s="35"/>
      <c r="VQ965" s="34"/>
      <c r="VX965" s="35"/>
      <c r="VY965" s="34"/>
      <c r="WF965" s="35"/>
      <c r="WG965" s="34"/>
      <c r="WN965" s="35"/>
      <c r="WO965" s="34"/>
      <c r="WV965" s="35"/>
      <c r="WW965" s="34"/>
      <c r="XD965" s="35"/>
      <c r="XE965" s="34"/>
      <c r="XL965" s="35"/>
      <c r="XM965" s="34"/>
      <c r="XT965" s="35"/>
      <c r="XU965" s="34"/>
      <c r="YB965" s="35"/>
      <c r="YC965" s="34"/>
      <c r="YJ965" s="35"/>
      <c r="YK965" s="34"/>
      <c r="YR965" s="35"/>
      <c r="YS965" s="34"/>
      <c r="YZ965" s="35"/>
      <c r="ZA965" s="34"/>
      <c r="ZH965" s="35"/>
      <c r="ZI965" s="34"/>
      <c r="ZP965" s="35"/>
      <c r="ZQ965" s="34"/>
      <c r="ZX965" s="35"/>
      <c r="ZY965" s="34"/>
      <c r="AAF965" s="35"/>
      <c r="AAG965" s="34"/>
      <c r="AAN965" s="35"/>
      <c r="AAO965" s="34"/>
      <c r="AAV965" s="35"/>
      <c r="AAW965" s="34"/>
      <c r="ABD965" s="35"/>
      <c r="ABE965" s="34"/>
      <c r="ABL965" s="35"/>
      <c r="ABM965" s="34"/>
      <c r="ABT965" s="35"/>
      <c r="ABU965" s="34"/>
      <c r="ACB965" s="35"/>
      <c r="ACC965" s="34"/>
      <c r="ACJ965" s="35"/>
      <c r="ACK965" s="34"/>
      <c r="ACR965" s="35"/>
      <c r="ACS965" s="34"/>
      <c r="ACZ965" s="35"/>
      <c r="ADA965" s="34"/>
      <c r="ADH965" s="35"/>
      <c r="ADI965" s="34"/>
      <c r="ADP965" s="35"/>
      <c r="ADQ965" s="34"/>
      <c r="ADX965" s="35"/>
      <c r="ADY965" s="34"/>
      <c r="AEF965" s="35"/>
      <c r="AEG965" s="34"/>
      <c r="AEN965" s="35"/>
      <c r="AEO965" s="34"/>
      <c r="AEV965" s="35"/>
      <c r="AEW965" s="34"/>
      <c r="AFD965" s="35"/>
      <c r="AFE965" s="34"/>
      <c r="AFL965" s="35"/>
      <c r="AFM965" s="34"/>
      <c r="AFT965" s="35"/>
      <c r="AFU965" s="34"/>
      <c r="AGB965" s="35"/>
      <c r="AGC965" s="34"/>
      <c r="AGJ965" s="35"/>
      <c r="AGK965" s="34"/>
      <c r="AGR965" s="35"/>
      <c r="AGS965" s="34"/>
      <c r="AGZ965" s="35"/>
      <c r="AHA965" s="34"/>
      <c r="AHH965" s="35"/>
      <c r="AHI965" s="34"/>
      <c r="AHP965" s="35"/>
      <c r="AHQ965" s="34"/>
      <c r="AHX965" s="35"/>
      <c r="AHY965" s="34"/>
      <c r="AIF965" s="35"/>
      <c r="AIG965" s="34"/>
      <c r="AIN965" s="35"/>
      <c r="AIO965" s="34"/>
      <c r="AIV965" s="35"/>
      <c r="AIW965" s="34"/>
      <c r="AJD965" s="35"/>
      <c r="AJE965" s="34"/>
      <c r="AJL965" s="35"/>
      <c r="AJM965" s="34"/>
      <c r="AJT965" s="35"/>
      <c r="AJU965" s="34"/>
      <c r="AKB965" s="35"/>
      <c r="AKC965" s="34"/>
      <c r="AKJ965" s="35"/>
      <c r="AKK965" s="34"/>
      <c r="AKR965" s="35"/>
      <c r="AKS965" s="34"/>
      <c r="AKZ965" s="35"/>
      <c r="ALA965" s="34"/>
      <c r="ALH965" s="35"/>
      <c r="ALI965" s="34"/>
      <c r="ALP965" s="35"/>
      <c r="ALQ965" s="34"/>
      <c r="ALX965" s="35"/>
      <c r="ALY965" s="34"/>
      <c r="AMF965" s="35"/>
      <c r="AMG965" s="34"/>
      <c r="AMN965" s="35"/>
      <c r="AMO965" s="34"/>
      <c r="AMV965" s="35"/>
      <c r="AMW965" s="34"/>
      <c r="AND965" s="35"/>
      <c r="ANE965" s="34"/>
      <c r="ANL965" s="35"/>
      <c r="ANM965" s="34"/>
      <c r="ANT965" s="35"/>
      <c r="ANU965" s="34"/>
      <c r="AOB965" s="35"/>
      <c r="AOC965" s="34"/>
      <c r="AOJ965" s="35"/>
      <c r="AOK965" s="34"/>
      <c r="AOR965" s="35"/>
      <c r="AOS965" s="34"/>
      <c r="AOZ965" s="35"/>
      <c r="APA965" s="34"/>
      <c r="APH965" s="35"/>
      <c r="API965" s="34"/>
      <c r="APP965" s="35"/>
      <c r="APQ965" s="34"/>
      <c r="APX965" s="35"/>
      <c r="APY965" s="34"/>
      <c r="AQF965" s="35"/>
      <c r="AQG965" s="34"/>
      <c r="AQN965" s="35"/>
      <c r="AQO965" s="34"/>
      <c r="AQV965" s="35"/>
      <c r="AQW965" s="34"/>
      <c r="ARD965" s="35"/>
      <c r="ARE965" s="34"/>
      <c r="ARL965" s="35"/>
      <c r="ARM965" s="34"/>
      <c r="ART965" s="35"/>
      <c r="ARU965" s="34"/>
      <c r="ASB965" s="35"/>
      <c r="ASC965" s="34"/>
      <c r="ASJ965" s="35"/>
      <c r="ASK965" s="34"/>
      <c r="ASR965" s="35"/>
      <c r="ASS965" s="34"/>
      <c r="ASZ965" s="35"/>
      <c r="ATA965" s="34"/>
      <c r="ATH965" s="35"/>
      <c r="ATI965" s="34"/>
      <c r="ATP965" s="35"/>
      <c r="ATQ965" s="34"/>
      <c r="ATX965" s="35"/>
      <c r="ATY965" s="34"/>
      <c r="AUF965" s="35"/>
      <c r="AUG965" s="34"/>
      <c r="AUN965" s="35"/>
      <c r="AUO965" s="34"/>
      <c r="AUV965" s="35"/>
      <c r="AUW965" s="34"/>
      <c r="AVD965" s="35"/>
      <c r="AVE965" s="34"/>
      <c r="AVL965" s="35"/>
      <c r="AVM965" s="34"/>
      <c r="AVT965" s="35"/>
      <c r="AVU965" s="34"/>
      <c r="AWB965" s="35"/>
      <c r="AWC965" s="34"/>
      <c r="AWJ965" s="35"/>
      <c r="AWK965" s="34"/>
      <c r="AWR965" s="35"/>
      <c r="AWS965" s="34"/>
      <c r="AWZ965" s="35"/>
      <c r="AXA965" s="34"/>
      <c r="AXH965" s="35"/>
      <c r="AXI965" s="34"/>
      <c r="AXP965" s="35"/>
      <c r="AXQ965" s="34"/>
      <c r="AXX965" s="35"/>
      <c r="AXY965" s="34"/>
      <c r="AYF965" s="35"/>
      <c r="AYG965" s="34"/>
      <c r="AYN965" s="35"/>
      <c r="AYO965" s="34"/>
      <c r="AYV965" s="35"/>
      <c r="AYW965" s="34"/>
      <c r="AZD965" s="35"/>
      <c r="AZE965" s="34"/>
      <c r="AZL965" s="35"/>
      <c r="AZM965" s="34"/>
      <c r="AZT965" s="35"/>
      <c r="AZU965" s="34"/>
      <c r="BAB965" s="35"/>
      <c r="BAC965" s="34"/>
      <c r="BAJ965" s="35"/>
      <c r="BAK965" s="34"/>
      <c r="BAR965" s="35"/>
      <c r="BAS965" s="34"/>
      <c r="BAZ965" s="35"/>
      <c r="BBA965" s="34"/>
      <c r="BBH965" s="35"/>
      <c r="BBI965" s="34"/>
      <c r="BBP965" s="35"/>
      <c r="BBQ965" s="34"/>
      <c r="BBX965" s="35"/>
      <c r="BBY965" s="34"/>
      <c r="BCF965" s="35"/>
      <c r="BCG965" s="34"/>
      <c r="BCN965" s="35"/>
      <c r="BCO965" s="34"/>
      <c r="BCV965" s="35"/>
      <c r="BCW965" s="34"/>
      <c r="BDD965" s="35"/>
      <c r="BDE965" s="34"/>
      <c r="BDL965" s="35"/>
      <c r="BDM965" s="34"/>
      <c r="BDT965" s="35"/>
      <c r="BDU965" s="34"/>
      <c r="BEB965" s="35"/>
      <c r="BEC965" s="34"/>
      <c r="BEJ965" s="35"/>
      <c r="BEK965" s="34"/>
      <c r="BER965" s="35"/>
      <c r="BES965" s="34"/>
      <c r="BEZ965" s="35"/>
      <c r="BFA965" s="34"/>
      <c r="BFH965" s="35"/>
      <c r="BFI965" s="34"/>
      <c r="BFP965" s="35"/>
      <c r="BFQ965" s="34"/>
      <c r="BFX965" s="35"/>
      <c r="BFY965" s="34"/>
      <c r="BGF965" s="35"/>
      <c r="BGG965" s="34"/>
      <c r="BGN965" s="35"/>
      <c r="BGO965" s="34"/>
      <c r="BGV965" s="35"/>
      <c r="BGW965" s="34"/>
      <c r="BHD965" s="35"/>
      <c r="BHE965" s="34"/>
      <c r="BHL965" s="35"/>
      <c r="BHM965" s="34"/>
      <c r="BHT965" s="35"/>
      <c r="BHU965" s="34"/>
      <c r="BIB965" s="35"/>
      <c r="BIC965" s="34"/>
      <c r="BIJ965" s="35"/>
      <c r="BIK965" s="34"/>
      <c r="BIR965" s="35"/>
      <c r="BIS965" s="34"/>
      <c r="BIZ965" s="35"/>
      <c r="BJA965" s="34"/>
      <c r="BJH965" s="35"/>
      <c r="BJI965" s="34"/>
      <c r="BJP965" s="35"/>
      <c r="BJQ965" s="34"/>
      <c r="BJX965" s="35"/>
      <c r="BJY965" s="34"/>
      <c r="BKF965" s="35"/>
      <c r="BKG965" s="34"/>
      <c r="BKN965" s="35"/>
      <c r="BKO965" s="34"/>
      <c r="BKV965" s="35"/>
      <c r="BKW965" s="34"/>
      <c r="BLD965" s="35"/>
      <c r="BLE965" s="34"/>
      <c r="BLL965" s="35"/>
      <c r="BLM965" s="34"/>
      <c r="BLT965" s="35"/>
      <c r="BLU965" s="34"/>
      <c r="BMB965" s="35"/>
      <c r="BMC965" s="34"/>
      <c r="BMJ965" s="35"/>
      <c r="BMK965" s="34"/>
      <c r="BMR965" s="35"/>
      <c r="BMS965" s="34"/>
      <c r="BMZ965" s="35"/>
      <c r="BNA965" s="34"/>
      <c r="BNH965" s="35"/>
      <c r="BNI965" s="34"/>
      <c r="BNP965" s="35"/>
      <c r="BNQ965" s="34"/>
      <c r="BNX965" s="35"/>
      <c r="BNY965" s="34"/>
      <c r="BOF965" s="35"/>
      <c r="BOG965" s="34"/>
      <c r="BON965" s="35"/>
      <c r="BOO965" s="34"/>
      <c r="BOV965" s="35"/>
      <c r="BOW965" s="34"/>
      <c r="BPD965" s="35"/>
      <c r="BPE965" s="34"/>
      <c r="BPL965" s="35"/>
      <c r="BPM965" s="34"/>
      <c r="BPT965" s="35"/>
      <c r="BPU965" s="34"/>
      <c r="BQB965" s="35"/>
      <c r="BQC965" s="34"/>
      <c r="BQJ965" s="35"/>
      <c r="BQK965" s="34"/>
      <c r="BQR965" s="35"/>
      <c r="BQS965" s="34"/>
      <c r="BQZ965" s="35"/>
      <c r="BRA965" s="34"/>
      <c r="BRH965" s="35"/>
      <c r="BRI965" s="34"/>
      <c r="BRP965" s="35"/>
      <c r="BRQ965" s="34"/>
      <c r="BRX965" s="35"/>
      <c r="BRY965" s="34"/>
      <c r="BSF965" s="35"/>
      <c r="BSG965" s="34"/>
      <c r="BSN965" s="35"/>
      <c r="BSO965" s="34"/>
      <c r="BSV965" s="35"/>
      <c r="BSW965" s="34"/>
      <c r="BTD965" s="35"/>
      <c r="BTE965" s="34"/>
      <c r="BTL965" s="35"/>
      <c r="BTM965" s="34"/>
      <c r="BTT965" s="35"/>
      <c r="BTU965" s="34"/>
      <c r="BUB965" s="35"/>
      <c r="BUC965" s="34"/>
      <c r="BUJ965" s="35"/>
      <c r="BUK965" s="34"/>
      <c r="BUR965" s="35"/>
      <c r="BUS965" s="34"/>
      <c r="BUZ965" s="35"/>
      <c r="BVA965" s="34"/>
      <c r="BVH965" s="35"/>
      <c r="BVI965" s="34"/>
      <c r="BVP965" s="35"/>
      <c r="BVQ965" s="34"/>
      <c r="BVX965" s="35"/>
      <c r="BVY965" s="34"/>
      <c r="BWF965" s="35"/>
      <c r="BWG965" s="34"/>
      <c r="BWN965" s="35"/>
      <c r="BWO965" s="34"/>
      <c r="BWV965" s="35"/>
      <c r="BWW965" s="34"/>
      <c r="BXD965" s="35"/>
      <c r="BXE965" s="34"/>
      <c r="BXL965" s="35"/>
      <c r="BXM965" s="34"/>
      <c r="BXT965" s="35"/>
      <c r="BXU965" s="34"/>
      <c r="BYB965" s="35"/>
      <c r="BYC965" s="34"/>
      <c r="BYJ965" s="35"/>
      <c r="BYK965" s="34"/>
      <c r="BYR965" s="35"/>
      <c r="BYS965" s="34"/>
      <c r="BYZ965" s="35"/>
      <c r="BZA965" s="34"/>
      <c r="BZH965" s="35"/>
      <c r="BZI965" s="34"/>
      <c r="BZP965" s="35"/>
      <c r="BZQ965" s="34"/>
      <c r="BZX965" s="35"/>
      <c r="BZY965" s="34"/>
      <c r="CAF965" s="35"/>
      <c r="CAG965" s="34"/>
      <c r="CAN965" s="35"/>
      <c r="CAO965" s="34"/>
      <c r="CAV965" s="35"/>
      <c r="CAW965" s="34"/>
      <c r="CBD965" s="35"/>
      <c r="CBE965" s="34"/>
      <c r="CBL965" s="35"/>
      <c r="CBM965" s="34"/>
      <c r="CBT965" s="35"/>
      <c r="CBU965" s="34"/>
      <c r="CCB965" s="35"/>
      <c r="CCC965" s="34"/>
      <c r="CCJ965" s="35"/>
      <c r="CCK965" s="34"/>
      <c r="CCR965" s="35"/>
      <c r="CCS965" s="34"/>
      <c r="CCZ965" s="35"/>
      <c r="CDA965" s="34"/>
      <c r="CDH965" s="35"/>
      <c r="CDI965" s="34"/>
      <c r="CDP965" s="35"/>
      <c r="CDQ965" s="34"/>
      <c r="CDX965" s="35"/>
      <c r="CDY965" s="34"/>
      <c r="CEF965" s="35"/>
      <c r="CEG965" s="34"/>
      <c r="CEN965" s="35"/>
      <c r="CEO965" s="34"/>
      <c r="CEV965" s="35"/>
      <c r="CEW965" s="34"/>
      <c r="CFD965" s="35"/>
      <c r="CFE965" s="34"/>
      <c r="CFL965" s="35"/>
      <c r="CFM965" s="34"/>
      <c r="CFT965" s="35"/>
      <c r="CFU965" s="34"/>
      <c r="CGB965" s="35"/>
      <c r="CGC965" s="34"/>
      <c r="CGJ965" s="35"/>
      <c r="CGK965" s="34"/>
      <c r="CGR965" s="35"/>
      <c r="CGS965" s="34"/>
      <c r="CGZ965" s="35"/>
      <c r="CHA965" s="34"/>
      <c r="CHH965" s="35"/>
      <c r="CHI965" s="34"/>
      <c r="CHP965" s="35"/>
      <c r="CHQ965" s="34"/>
      <c r="CHX965" s="35"/>
      <c r="CHY965" s="34"/>
      <c r="CIF965" s="35"/>
      <c r="CIG965" s="34"/>
      <c r="CIN965" s="35"/>
      <c r="CIO965" s="34"/>
      <c r="CIV965" s="35"/>
      <c r="CIW965" s="34"/>
      <c r="CJD965" s="35"/>
      <c r="CJE965" s="34"/>
      <c r="CJL965" s="35"/>
      <c r="CJM965" s="34"/>
      <c r="CJT965" s="35"/>
      <c r="CJU965" s="34"/>
      <c r="CKB965" s="35"/>
      <c r="CKC965" s="34"/>
      <c r="CKJ965" s="35"/>
      <c r="CKK965" s="34"/>
      <c r="CKR965" s="35"/>
      <c r="CKS965" s="34"/>
      <c r="CKZ965" s="35"/>
      <c r="CLA965" s="34"/>
      <c r="CLH965" s="35"/>
      <c r="CLI965" s="34"/>
      <c r="CLP965" s="35"/>
      <c r="CLQ965" s="34"/>
      <c r="CLX965" s="35"/>
      <c r="CLY965" s="34"/>
      <c r="CMF965" s="35"/>
      <c r="CMG965" s="34"/>
      <c r="CMN965" s="35"/>
      <c r="CMO965" s="34"/>
      <c r="CMV965" s="35"/>
      <c r="CMW965" s="34"/>
      <c r="CND965" s="35"/>
      <c r="CNE965" s="34"/>
      <c r="CNL965" s="35"/>
      <c r="CNM965" s="34"/>
      <c r="CNT965" s="35"/>
      <c r="CNU965" s="34"/>
      <c r="COB965" s="35"/>
      <c r="COC965" s="34"/>
      <c r="COJ965" s="35"/>
      <c r="COK965" s="34"/>
      <c r="COR965" s="35"/>
      <c r="COS965" s="34"/>
      <c r="COZ965" s="35"/>
      <c r="CPA965" s="34"/>
      <c r="CPH965" s="35"/>
      <c r="CPI965" s="34"/>
      <c r="CPP965" s="35"/>
      <c r="CPQ965" s="34"/>
      <c r="CPX965" s="35"/>
      <c r="CPY965" s="34"/>
      <c r="CQF965" s="35"/>
      <c r="CQG965" s="34"/>
      <c r="CQN965" s="35"/>
      <c r="CQO965" s="34"/>
      <c r="CQV965" s="35"/>
      <c r="CQW965" s="34"/>
      <c r="CRD965" s="35"/>
      <c r="CRE965" s="34"/>
      <c r="CRL965" s="35"/>
      <c r="CRM965" s="34"/>
      <c r="CRT965" s="35"/>
      <c r="CRU965" s="34"/>
      <c r="CSB965" s="35"/>
      <c r="CSC965" s="34"/>
      <c r="CSJ965" s="35"/>
      <c r="CSK965" s="34"/>
      <c r="CSR965" s="35"/>
      <c r="CSS965" s="34"/>
      <c r="CSZ965" s="35"/>
      <c r="CTA965" s="34"/>
      <c r="CTH965" s="35"/>
      <c r="CTI965" s="34"/>
      <c r="CTP965" s="35"/>
      <c r="CTQ965" s="34"/>
      <c r="CTX965" s="35"/>
      <c r="CTY965" s="34"/>
      <c r="CUF965" s="35"/>
      <c r="CUG965" s="34"/>
      <c r="CUN965" s="35"/>
      <c r="CUO965" s="34"/>
      <c r="CUV965" s="35"/>
      <c r="CUW965" s="34"/>
      <c r="CVD965" s="35"/>
      <c r="CVE965" s="34"/>
      <c r="CVL965" s="35"/>
      <c r="CVM965" s="34"/>
      <c r="CVT965" s="35"/>
      <c r="CVU965" s="34"/>
      <c r="CWB965" s="35"/>
      <c r="CWC965" s="34"/>
      <c r="CWJ965" s="35"/>
      <c r="CWK965" s="34"/>
      <c r="CWR965" s="35"/>
      <c r="CWS965" s="34"/>
      <c r="CWZ965" s="35"/>
      <c r="CXA965" s="34"/>
      <c r="CXH965" s="35"/>
      <c r="CXI965" s="34"/>
      <c r="CXP965" s="35"/>
      <c r="CXQ965" s="34"/>
      <c r="CXX965" s="35"/>
      <c r="CXY965" s="34"/>
      <c r="CYF965" s="35"/>
      <c r="CYG965" s="34"/>
      <c r="CYN965" s="35"/>
      <c r="CYO965" s="34"/>
      <c r="CYV965" s="35"/>
      <c r="CYW965" s="34"/>
      <c r="CZD965" s="35"/>
      <c r="CZE965" s="34"/>
      <c r="CZL965" s="35"/>
      <c r="CZM965" s="34"/>
      <c r="CZT965" s="35"/>
      <c r="CZU965" s="34"/>
      <c r="DAB965" s="35"/>
      <c r="DAC965" s="34"/>
      <c r="DAJ965" s="35"/>
      <c r="DAK965" s="34"/>
      <c r="DAR965" s="35"/>
      <c r="DAS965" s="34"/>
      <c r="DAZ965" s="35"/>
      <c r="DBA965" s="34"/>
      <c r="DBH965" s="35"/>
      <c r="DBI965" s="34"/>
      <c r="DBP965" s="35"/>
      <c r="DBQ965" s="34"/>
      <c r="DBX965" s="35"/>
      <c r="DBY965" s="34"/>
      <c r="DCF965" s="35"/>
      <c r="DCG965" s="34"/>
      <c r="DCN965" s="35"/>
      <c r="DCO965" s="34"/>
      <c r="DCV965" s="35"/>
      <c r="DCW965" s="34"/>
      <c r="DDD965" s="35"/>
      <c r="DDE965" s="34"/>
      <c r="DDL965" s="35"/>
      <c r="DDM965" s="34"/>
      <c r="DDT965" s="35"/>
      <c r="DDU965" s="34"/>
      <c r="DEB965" s="35"/>
      <c r="DEC965" s="34"/>
      <c r="DEJ965" s="35"/>
      <c r="DEK965" s="34"/>
      <c r="DER965" s="35"/>
      <c r="DES965" s="34"/>
      <c r="DEZ965" s="35"/>
      <c r="DFA965" s="34"/>
      <c r="DFH965" s="35"/>
      <c r="DFI965" s="34"/>
      <c r="DFP965" s="35"/>
      <c r="DFQ965" s="34"/>
      <c r="DFX965" s="35"/>
      <c r="DFY965" s="34"/>
      <c r="DGF965" s="35"/>
      <c r="DGG965" s="34"/>
      <c r="DGN965" s="35"/>
      <c r="DGO965" s="34"/>
      <c r="DGV965" s="35"/>
      <c r="DGW965" s="34"/>
      <c r="DHD965" s="35"/>
      <c r="DHE965" s="34"/>
      <c r="DHL965" s="35"/>
      <c r="DHM965" s="34"/>
      <c r="DHT965" s="35"/>
      <c r="DHU965" s="34"/>
      <c r="DIB965" s="35"/>
      <c r="DIC965" s="34"/>
      <c r="DIJ965" s="35"/>
      <c r="DIK965" s="34"/>
      <c r="DIR965" s="35"/>
      <c r="DIS965" s="34"/>
      <c r="DIZ965" s="35"/>
      <c r="DJA965" s="34"/>
      <c r="DJH965" s="35"/>
      <c r="DJI965" s="34"/>
      <c r="DJP965" s="35"/>
      <c r="DJQ965" s="34"/>
      <c r="DJX965" s="35"/>
      <c r="DJY965" s="34"/>
      <c r="DKF965" s="35"/>
      <c r="DKG965" s="34"/>
      <c r="DKN965" s="35"/>
      <c r="DKO965" s="34"/>
      <c r="DKV965" s="35"/>
      <c r="DKW965" s="34"/>
      <c r="DLD965" s="35"/>
      <c r="DLE965" s="34"/>
      <c r="DLL965" s="35"/>
      <c r="DLM965" s="34"/>
      <c r="DLT965" s="35"/>
      <c r="DLU965" s="34"/>
      <c r="DMB965" s="35"/>
      <c r="DMC965" s="34"/>
      <c r="DMJ965" s="35"/>
      <c r="DMK965" s="34"/>
      <c r="DMR965" s="35"/>
      <c r="DMS965" s="34"/>
      <c r="DMZ965" s="35"/>
      <c r="DNA965" s="34"/>
      <c r="DNH965" s="35"/>
      <c r="DNI965" s="34"/>
      <c r="DNP965" s="35"/>
      <c r="DNQ965" s="34"/>
      <c r="DNX965" s="35"/>
      <c r="DNY965" s="34"/>
      <c r="DOF965" s="35"/>
      <c r="DOG965" s="34"/>
      <c r="DON965" s="35"/>
      <c r="DOO965" s="34"/>
      <c r="DOV965" s="35"/>
      <c r="DOW965" s="34"/>
      <c r="DPD965" s="35"/>
      <c r="DPE965" s="34"/>
      <c r="DPL965" s="35"/>
      <c r="DPM965" s="34"/>
      <c r="DPT965" s="35"/>
      <c r="DPU965" s="34"/>
      <c r="DQB965" s="35"/>
      <c r="DQC965" s="34"/>
      <c r="DQJ965" s="35"/>
      <c r="DQK965" s="34"/>
      <c r="DQR965" s="35"/>
      <c r="DQS965" s="34"/>
      <c r="DQZ965" s="35"/>
      <c r="DRA965" s="34"/>
      <c r="DRH965" s="35"/>
      <c r="DRI965" s="34"/>
      <c r="DRP965" s="35"/>
      <c r="DRQ965" s="34"/>
      <c r="DRX965" s="35"/>
      <c r="DRY965" s="34"/>
      <c r="DSF965" s="35"/>
      <c r="DSG965" s="34"/>
      <c r="DSN965" s="35"/>
      <c r="DSO965" s="34"/>
      <c r="DSV965" s="35"/>
      <c r="DSW965" s="34"/>
      <c r="DTD965" s="35"/>
      <c r="DTE965" s="34"/>
      <c r="DTL965" s="35"/>
      <c r="DTM965" s="34"/>
      <c r="DTT965" s="35"/>
      <c r="DTU965" s="34"/>
      <c r="DUB965" s="35"/>
      <c r="DUC965" s="34"/>
      <c r="DUJ965" s="35"/>
      <c r="DUK965" s="34"/>
      <c r="DUR965" s="35"/>
      <c r="DUS965" s="34"/>
      <c r="DUZ965" s="35"/>
      <c r="DVA965" s="34"/>
      <c r="DVH965" s="35"/>
      <c r="DVI965" s="34"/>
      <c r="DVP965" s="35"/>
      <c r="DVQ965" s="34"/>
      <c r="DVX965" s="35"/>
      <c r="DVY965" s="34"/>
      <c r="DWF965" s="35"/>
      <c r="DWG965" s="34"/>
      <c r="DWN965" s="35"/>
      <c r="DWO965" s="34"/>
      <c r="DWV965" s="35"/>
      <c r="DWW965" s="34"/>
      <c r="DXD965" s="35"/>
      <c r="DXE965" s="34"/>
      <c r="DXL965" s="35"/>
      <c r="DXM965" s="34"/>
      <c r="DXT965" s="35"/>
      <c r="DXU965" s="34"/>
      <c r="DYB965" s="35"/>
      <c r="DYC965" s="34"/>
      <c r="DYJ965" s="35"/>
      <c r="DYK965" s="34"/>
      <c r="DYR965" s="35"/>
      <c r="DYS965" s="34"/>
      <c r="DYZ965" s="35"/>
      <c r="DZA965" s="34"/>
      <c r="DZH965" s="35"/>
      <c r="DZI965" s="34"/>
      <c r="DZP965" s="35"/>
      <c r="DZQ965" s="34"/>
      <c r="DZX965" s="35"/>
      <c r="DZY965" s="34"/>
      <c r="EAF965" s="35"/>
      <c r="EAG965" s="34"/>
      <c r="EAN965" s="35"/>
      <c r="EAO965" s="34"/>
      <c r="EAV965" s="35"/>
      <c r="EAW965" s="34"/>
      <c r="EBD965" s="35"/>
      <c r="EBE965" s="34"/>
      <c r="EBL965" s="35"/>
      <c r="EBM965" s="34"/>
      <c r="EBT965" s="35"/>
      <c r="EBU965" s="34"/>
      <c r="ECB965" s="35"/>
      <c r="ECC965" s="34"/>
      <c r="ECJ965" s="35"/>
      <c r="ECK965" s="34"/>
      <c r="ECR965" s="35"/>
      <c r="ECS965" s="34"/>
      <c r="ECZ965" s="35"/>
      <c r="EDA965" s="34"/>
      <c r="EDH965" s="35"/>
      <c r="EDI965" s="34"/>
      <c r="EDP965" s="35"/>
      <c r="EDQ965" s="34"/>
      <c r="EDX965" s="35"/>
      <c r="EDY965" s="34"/>
      <c r="EEF965" s="35"/>
      <c r="EEG965" s="34"/>
      <c r="EEN965" s="35"/>
      <c r="EEO965" s="34"/>
      <c r="EEV965" s="35"/>
      <c r="EEW965" s="34"/>
      <c r="EFD965" s="35"/>
      <c r="EFE965" s="34"/>
      <c r="EFL965" s="35"/>
      <c r="EFM965" s="34"/>
      <c r="EFT965" s="35"/>
      <c r="EFU965" s="34"/>
      <c r="EGB965" s="35"/>
      <c r="EGC965" s="34"/>
      <c r="EGJ965" s="35"/>
      <c r="EGK965" s="34"/>
      <c r="EGR965" s="35"/>
      <c r="EGS965" s="34"/>
      <c r="EGZ965" s="35"/>
      <c r="EHA965" s="34"/>
      <c r="EHH965" s="35"/>
      <c r="EHI965" s="34"/>
      <c r="EHP965" s="35"/>
      <c r="EHQ965" s="34"/>
      <c r="EHX965" s="35"/>
      <c r="EHY965" s="34"/>
      <c r="EIF965" s="35"/>
      <c r="EIG965" s="34"/>
      <c r="EIN965" s="35"/>
      <c r="EIO965" s="34"/>
      <c r="EIV965" s="35"/>
      <c r="EIW965" s="34"/>
      <c r="EJD965" s="35"/>
      <c r="EJE965" s="34"/>
      <c r="EJL965" s="35"/>
      <c r="EJM965" s="34"/>
      <c r="EJT965" s="35"/>
      <c r="EJU965" s="34"/>
      <c r="EKB965" s="35"/>
      <c r="EKC965" s="34"/>
      <c r="EKJ965" s="35"/>
      <c r="EKK965" s="34"/>
      <c r="EKR965" s="35"/>
      <c r="EKS965" s="34"/>
      <c r="EKZ965" s="35"/>
      <c r="ELA965" s="34"/>
      <c r="ELH965" s="35"/>
      <c r="ELI965" s="34"/>
      <c r="ELP965" s="35"/>
      <c r="ELQ965" s="34"/>
      <c r="ELX965" s="35"/>
      <c r="ELY965" s="34"/>
      <c r="EMF965" s="35"/>
      <c r="EMG965" s="34"/>
      <c r="EMN965" s="35"/>
      <c r="EMO965" s="34"/>
      <c r="EMV965" s="35"/>
      <c r="EMW965" s="34"/>
      <c r="END965" s="35"/>
      <c r="ENE965" s="34"/>
      <c r="ENL965" s="35"/>
      <c r="ENM965" s="34"/>
      <c r="ENT965" s="35"/>
      <c r="ENU965" s="34"/>
      <c r="EOB965" s="35"/>
      <c r="EOC965" s="34"/>
      <c r="EOJ965" s="35"/>
      <c r="EOK965" s="34"/>
      <c r="EOR965" s="35"/>
      <c r="EOS965" s="34"/>
      <c r="EOZ965" s="35"/>
      <c r="EPA965" s="34"/>
      <c r="EPH965" s="35"/>
      <c r="EPI965" s="34"/>
      <c r="EPP965" s="35"/>
      <c r="EPQ965" s="34"/>
      <c r="EPX965" s="35"/>
      <c r="EPY965" s="34"/>
      <c r="EQF965" s="35"/>
      <c r="EQG965" s="34"/>
      <c r="EQN965" s="35"/>
      <c r="EQO965" s="34"/>
      <c r="EQV965" s="35"/>
      <c r="EQW965" s="34"/>
      <c r="ERD965" s="35"/>
      <c r="ERE965" s="34"/>
      <c r="ERL965" s="35"/>
      <c r="ERM965" s="34"/>
      <c r="ERT965" s="35"/>
      <c r="ERU965" s="34"/>
      <c r="ESB965" s="35"/>
      <c r="ESC965" s="34"/>
      <c r="ESJ965" s="35"/>
      <c r="ESK965" s="34"/>
      <c r="ESR965" s="35"/>
      <c r="ESS965" s="34"/>
      <c r="ESZ965" s="35"/>
      <c r="ETA965" s="34"/>
      <c r="ETH965" s="35"/>
      <c r="ETI965" s="34"/>
      <c r="ETP965" s="35"/>
      <c r="ETQ965" s="34"/>
      <c r="ETX965" s="35"/>
      <c r="ETY965" s="34"/>
      <c r="EUF965" s="35"/>
      <c r="EUG965" s="34"/>
      <c r="EUN965" s="35"/>
      <c r="EUO965" s="34"/>
      <c r="EUV965" s="35"/>
      <c r="EUW965" s="34"/>
      <c r="EVD965" s="35"/>
      <c r="EVE965" s="34"/>
      <c r="EVL965" s="35"/>
      <c r="EVM965" s="34"/>
      <c r="EVT965" s="35"/>
      <c r="EVU965" s="34"/>
      <c r="EWB965" s="35"/>
      <c r="EWC965" s="34"/>
      <c r="EWJ965" s="35"/>
      <c r="EWK965" s="34"/>
      <c r="EWR965" s="35"/>
      <c r="EWS965" s="34"/>
      <c r="EWZ965" s="35"/>
      <c r="EXA965" s="34"/>
      <c r="EXH965" s="35"/>
      <c r="EXI965" s="34"/>
      <c r="EXP965" s="35"/>
      <c r="EXQ965" s="34"/>
      <c r="EXX965" s="35"/>
      <c r="EXY965" s="34"/>
      <c r="EYF965" s="35"/>
      <c r="EYG965" s="34"/>
      <c r="EYN965" s="35"/>
      <c r="EYO965" s="34"/>
      <c r="EYV965" s="35"/>
      <c r="EYW965" s="34"/>
      <c r="EZD965" s="35"/>
      <c r="EZE965" s="34"/>
      <c r="EZL965" s="35"/>
      <c r="EZM965" s="34"/>
      <c r="EZT965" s="35"/>
      <c r="EZU965" s="34"/>
      <c r="FAB965" s="35"/>
      <c r="FAC965" s="34"/>
      <c r="FAJ965" s="35"/>
      <c r="FAK965" s="34"/>
      <c r="FAR965" s="35"/>
      <c r="FAS965" s="34"/>
      <c r="FAZ965" s="35"/>
      <c r="FBA965" s="34"/>
      <c r="FBH965" s="35"/>
      <c r="FBI965" s="34"/>
      <c r="FBP965" s="35"/>
      <c r="FBQ965" s="34"/>
      <c r="FBX965" s="35"/>
      <c r="FBY965" s="34"/>
      <c r="FCF965" s="35"/>
      <c r="FCG965" s="34"/>
      <c r="FCN965" s="35"/>
      <c r="FCO965" s="34"/>
      <c r="FCV965" s="35"/>
      <c r="FCW965" s="34"/>
      <c r="FDD965" s="35"/>
      <c r="FDE965" s="34"/>
      <c r="FDL965" s="35"/>
      <c r="FDM965" s="34"/>
      <c r="FDT965" s="35"/>
      <c r="FDU965" s="34"/>
      <c r="FEB965" s="35"/>
      <c r="FEC965" s="34"/>
      <c r="FEJ965" s="35"/>
      <c r="FEK965" s="34"/>
      <c r="FER965" s="35"/>
      <c r="FES965" s="34"/>
      <c r="FEZ965" s="35"/>
      <c r="FFA965" s="34"/>
      <c r="FFH965" s="35"/>
      <c r="FFI965" s="34"/>
      <c r="FFP965" s="35"/>
      <c r="FFQ965" s="34"/>
      <c r="FFX965" s="35"/>
      <c r="FFY965" s="34"/>
      <c r="FGF965" s="35"/>
      <c r="FGG965" s="34"/>
      <c r="FGN965" s="35"/>
      <c r="FGO965" s="34"/>
      <c r="FGV965" s="35"/>
      <c r="FGW965" s="34"/>
      <c r="FHD965" s="35"/>
      <c r="FHE965" s="34"/>
      <c r="FHL965" s="35"/>
      <c r="FHM965" s="34"/>
      <c r="FHT965" s="35"/>
      <c r="FHU965" s="34"/>
      <c r="FIB965" s="35"/>
      <c r="FIC965" s="34"/>
      <c r="FIJ965" s="35"/>
      <c r="FIK965" s="34"/>
      <c r="FIR965" s="35"/>
      <c r="FIS965" s="34"/>
      <c r="FIZ965" s="35"/>
      <c r="FJA965" s="34"/>
      <c r="FJH965" s="35"/>
      <c r="FJI965" s="34"/>
      <c r="FJP965" s="35"/>
      <c r="FJQ965" s="34"/>
      <c r="FJX965" s="35"/>
      <c r="FJY965" s="34"/>
      <c r="FKF965" s="35"/>
      <c r="FKG965" s="34"/>
      <c r="FKN965" s="35"/>
      <c r="FKO965" s="34"/>
      <c r="FKV965" s="35"/>
      <c r="FKW965" s="34"/>
      <c r="FLD965" s="35"/>
      <c r="FLE965" s="34"/>
      <c r="FLL965" s="35"/>
      <c r="FLM965" s="34"/>
      <c r="FLT965" s="35"/>
      <c r="FLU965" s="34"/>
      <c r="FMB965" s="35"/>
      <c r="FMC965" s="34"/>
      <c r="FMJ965" s="35"/>
      <c r="FMK965" s="34"/>
      <c r="FMR965" s="35"/>
      <c r="FMS965" s="34"/>
      <c r="FMZ965" s="35"/>
      <c r="FNA965" s="34"/>
      <c r="FNH965" s="35"/>
      <c r="FNI965" s="34"/>
      <c r="FNP965" s="35"/>
      <c r="FNQ965" s="34"/>
      <c r="FNX965" s="35"/>
      <c r="FNY965" s="34"/>
      <c r="FOF965" s="35"/>
      <c r="FOG965" s="34"/>
      <c r="FON965" s="35"/>
      <c r="FOO965" s="34"/>
      <c r="FOV965" s="35"/>
      <c r="FOW965" s="34"/>
      <c r="FPD965" s="35"/>
      <c r="FPE965" s="34"/>
      <c r="FPL965" s="35"/>
      <c r="FPM965" s="34"/>
      <c r="FPT965" s="35"/>
      <c r="FPU965" s="34"/>
      <c r="FQB965" s="35"/>
      <c r="FQC965" s="34"/>
      <c r="FQJ965" s="35"/>
      <c r="FQK965" s="34"/>
      <c r="FQR965" s="35"/>
      <c r="FQS965" s="34"/>
      <c r="FQZ965" s="35"/>
      <c r="FRA965" s="34"/>
      <c r="FRH965" s="35"/>
      <c r="FRI965" s="34"/>
      <c r="FRP965" s="35"/>
      <c r="FRQ965" s="34"/>
      <c r="FRX965" s="35"/>
      <c r="FRY965" s="34"/>
      <c r="FSF965" s="35"/>
      <c r="FSG965" s="34"/>
      <c r="FSN965" s="35"/>
      <c r="FSO965" s="34"/>
      <c r="FSV965" s="35"/>
      <c r="FSW965" s="34"/>
      <c r="FTD965" s="35"/>
      <c r="FTE965" s="34"/>
      <c r="FTL965" s="35"/>
      <c r="FTM965" s="34"/>
      <c r="FTT965" s="35"/>
      <c r="FTU965" s="34"/>
      <c r="FUB965" s="35"/>
      <c r="FUC965" s="34"/>
      <c r="FUJ965" s="35"/>
      <c r="FUK965" s="34"/>
      <c r="FUR965" s="35"/>
      <c r="FUS965" s="34"/>
      <c r="FUZ965" s="35"/>
      <c r="FVA965" s="34"/>
      <c r="FVH965" s="35"/>
      <c r="FVI965" s="34"/>
      <c r="FVP965" s="35"/>
      <c r="FVQ965" s="34"/>
      <c r="FVX965" s="35"/>
      <c r="FVY965" s="34"/>
      <c r="FWF965" s="35"/>
      <c r="FWG965" s="34"/>
      <c r="FWN965" s="35"/>
      <c r="FWO965" s="34"/>
      <c r="FWV965" s="35"/>
      <c r="FWW965" s="34"/>
      <c r="FXD965" s="35"/>
      <c r="FXE965" s="34"/>
      <c r="FXL965" s="35"/>
      <c r="FXM965" s="34"/>
      <c r="FXT965" s="35"/>
      <c r="FXU965" s="34"/>
      <c r="FYB965" s="35"/>
      <c r="FYC965" s="34"/>
      <c r="FYJ965" s="35"/>
      <c r="FYK965" s="34"/>
      <c r="FYR965" s="35"/>
      <c r="FYS965" s="34"/>
      <c r="FYZ965" s="35"/>
      <c r="FZA965" s="34"/>
      <c r="FZH965" s="35"/>
      <c r="FZI965" s="34"/>
      <c r="FZP965" s="35"/>
      <c r="FZQ965" s="34"/>
      <c r="FZX965" s="35"/>
      <c r="FZY965" s="34"/>
      <c r="GAF965" s="35"/>
      <c r="GAG965" s="34"/>
      <c r="GAN965" s="35"/>
      <c r="GAO965" s="34"/>
      <c r="GAV965" s="35"/>
      <c r="GAW965" s="34"/>
      <c r="GBD965" s="35"/>
      <c r="GBE965" s="34"/>
      <c r="GBL965" s="35"/>
      <c r="GBM965" s="34"/>
      <c r="GBT965" s="35"/>
      <c r="GBU965" s="34"/>
      <c r="GCB965" s="35"/>
      <c r="GCC965" s="34"/>
      <c r="GCJ965" s="35"/>
      <c r="GCK965" s="34"/>
      <c r="GCR965" s="35"/>
      <c r="GCS965" s="34"/>
      <c r="GCZ965" s="35"/>
      <c r="GDA965" s="34"/>
      <c r="GDH965" s="35"/>
      <c r="GDI965" s="34"/>
      <c r="GDP965" s="35"/>
      <c r="GDQ965" s="34"/>
      <c r="GDX965" s="35"/>
      <c r="GDY965" s="34"/>
      <c r="GEF965" s="35"/>
      <c r="GEG965" s="34"/>
      <c r="GEN965" s="35"/>
      <c r="GEO965" s="34"/>
      <c r="GEV965" s="35"/>
      <c r="GEW965" s="34"/>
      <c r="GFD965" s="35"/>
      <c r="GFE965" s="34"/>
      <c r="GFL965" s="35"/>
      <c r="GFM965" s="34"/>
      <c r="GFT965" s="35"/>
      <c r="GFU965" s="34"/>
      <c r="GGB965" s="35"/>
      <c r="GGC965" s="34"/>
      <c r="GGJ965" s="35"/>
      <c r="GGK965" s="34"/>
      <c r="GGR965" s="35"/>
      <c r="GGS965" s="34"/>
      <c r="GGZ965" s="35"/>
      <c r="GHA965" s="34"/>
      <c r="GHH965" s="35"/>
      <c r="GHI965" s="34"/>
      <c r="GHP965" s="35"/>
      <c r="GHQ965" s="34"/>
      <c r="GHX965" s="35"/>
      <c r="GHY965" s="34"/>
      <c r="GIF965" s="35"/>
      <c r="GIG965" s="34"/>
      <c r="GIN965" s="35"/>
      <c r="GIO965" s="34"/>
      <c r="GIV965" s="35"/>
      <c r="GIW965" s="34"/>
      <c r="GJD965" s="35"/>
      <c r="GJE965" s="34"/>
      <c r="GJL965" s="35"/>
      <c r="GJM965" s="34"/>
      <c r="GJT965" s="35"/>
      <c r="GJU965" s="34"/>
      <c r="GKB965" s="35"/>
      <c r="GKC965" s="34"/>
      <c r="GKJ965" s="35"/>
      <c r="GKK965" s="34"/>
      <c r="GKR965" s="35"/>
      <c r="GKS965" s="34"/>
      <c r="GKZ965" s="35"/>
      <c r="GLA965" s="34"/>
      <c r="GLH965" s="35"/>
      <c r="GLI965" s="34"/>
      <c r="GLP965" s="35"/>
      <c r="GLQ965" s="34"/>
      <c r="GLX965" s="35"/>
      <c r="GLY965" s="34"/>
      <c r="GMF965" s="35"/>
      <c r="GMG965" s="34"/>
      <c r="GMN965" s="35"/>
      <c r="GMO965" s="34"/>
      <c r="GMV965" s="35"/>
      <c r="GMW965" s="34"/>
      <c r="GND965" s="35"/>
      <c r="GNE965" s="34"/>
      <c r="GNL965" s="35"/>
      <c r="GNM965" s="34"/>
      <c r="GNT965" s="35"/>
      <c r="GNU965" s="34"/>
      <c r="GOB965" s="35"/>
      <c r="GOC965" s="34"/>
      <c r="GOJ965" s="35"/>
      <c r="GOK965" s="34"/>
      <c r="GOR965" s="35"/>
      <c r="GOS965" s="34"/>
      <c r="GOZ965" s="35"/>
      <c r="GPA965" s="34"/>
      <c r="GPH965" s="35"/>
      <c r="GPI965" s="34"/>
      <c r="GPP965" s="35"/>
      <c r="GPQ965" s="34"/>
      <c r="GPX965" s="35"/>
      <c r="GPY965" s="34"/>
      <c r="GQF965" s="35"/>
      <c r="GQG965" s="34"/>
      <c r="GQN965" s="35"/>
      <c r="GQO965" s="34"/>
      <c r="GQV965" s="35"/>
      <c r="GQW965" s="34"/>
      <c r="GRD965" s="35"/>
      <c r="GRE965" s="34"/>
      <c r="GRL965" s="35"/>
      <c r="GRM965" s="34"/>
      <c r="GRT965" s="35"/>
      <c r="GRU965" s="34"/>
      <c r="GSB965" s="35"/>
      <c r="GSC965" s="34"/>
      <c r="GSJ965" s="35"/>
      <c r="GSK965" s="34"/>
      <c r="GSR965" s="35"/>
      <c r="GSS965" s="34"/>
      <c r="GSZ965" s="35"/>
      <c r="GTA965" s="34"/>
      <c r="GTH965" s="35"/>
      <c r="GTI965" s="34"/>
      <c r="GTP965" s="35"/>
      <c r="GTQ965" s="34"/>
      <c r="GTX965" s="35"/>
      <c r="GTY965" s="34"/>
      <c r="GUF965" s="35"/>
      <c r="GUG965" s="34"/>
      <c r="GUN965" s="35"/>
      <c r="GUO965" s="34"/>
      <c r="GUV965" s="35"/>
      <c r="GUW965" s="34"/>
      <c r="GVD965" s="35"/>
      <c r="GVE965" s="34"/>
      <c r="GVL965" s="35"/>
      <c r="GVM965" s="34"/>
      <c r="GVT965" s="35"/>
      <c r="GVU965" s="34"/>
      <c r="GWB965" s="35"/>
      <c r="GWC965" s="34"/>
      <c r="GWJ965" s="35"/>
      <c r="GWK965" s="34"/>
      <c r="GWR965" s="35"/>
      <c r="GWS965" s="34"/>
      <c r="GWZ965" s="35"/>
      <c r="GXA965" s="34"/>
      <c r="GXH965" s="35"/>
      <c r="GXI965" s="34"/>
      <c r="GXP965" s="35"/>
      <c r="GXQ965" s="34"/>
      <c r="GXX965" s="35"/>
      <c r="GXY965" s="34"/>
      <c r="GYF965" s="35"/>
      <c r="GYG965" s="34"/>
      <c r="GYN965" s="35"/>
      <c r="GYO965" s="34"/>
      <c r="GYV965" s="35"/>
      <c r="GYW965" s="34"/>
      <c r="GZD965" s="35"/>
      <c r="GZE965" s="34"/>
      <c r="GZL965" s="35"/>
      <c r="GZM965" s="34"/>
      <c r="GZT965" s="35"/>
      <c r="GZU965" s="34"/>
      <c r="HAB965" s="35"/>
      <c r="HAC965" s="34"/>
      <c r="HAJ965" s="35"/>
      <c r="HAK965" s="34"/>
      <c r="HAR965" s="35"/>
      <c r="HAS965" s="34"/>
      <c r="HAZ965" s="35"/>
      <c r="HBA965" s="34"/>
      <c r="HBH965" s="35"/>
      <c r="HBI965" s="34"/>
      <c r="HBP965" s="35"/>
      <c r="HBQ965" s="34"/>
      <c r="HBX965" s="35"/>
      <c r="HBY965" s="34"/>
      <c r="HCF965" s="35"/>
      <c r="HCG965" s="34"/>
      <c r="HCN965" s="35"/>
      <c r="HCO965" s="34"/>
      <c r="HCV965" s="35"/>
      <c r="HCW965" s="34"/>
      <c r="HDD965" s="35"/>
      <c r="HDE965" s="34"/>
      <c r="HDL965" s="35"/>
      <c r="HDM965" s="34"/>
      <c r="HDT965" s="35"/>
      <c r="HDU965" s="34"/>
      <c r="HEB965" s="35"/>
      <c r="HEC965" s="34"/>
      <c r="HEJ965" s="35"/>
      <c r="HEK965" s="34"/>
      <c r="HER965" s="35"/>
      <c r="HES965" s="34"/>
      <c r="HEZ965" s="35"/>
      <c r="HFA965" s="34"/>
      <c r="HFH965" s="35"/>
      <c r="HFI965" s="34"/>
      <c r="HFP965" s="35"/>
      <c r="HFQ965" s="34"/>
      <c r="HFX965" s="35"/>
      <c r="HFY965" s="34"/>
      <c r="HGF965" s="35"/>
      <c r="HGG965" s="34"/>
      <c r="HGN965" s="35"/>
      <c r="HGO965" s="34"/>
      <c r="HGV965" s="35"/>
      <c r="HGW965" s="34"/>
      <c r="HHD965" s="35"/>
      <c r="HHE965" s="34"/>
      <c r="HHL965" s="35"/>
      <c r="HHM965" s="34"/>
      <c r="HHT965" s="35"/>
      <c r="HHU965" s="34"/>
      <c r="HIB965" s="35"/>
      <c r="HIC965" s="34"/>
      <c r="HIJ965" s="35"/>
      <c r="HIK965" s="34"/>
      <c r="HIR965" s="35"/>
      <c r="HIS965" s="34"/>
      <c r="HIZ965" s="35"/>
      <c r="HJA965" s="34"/>
      <c r="HJH965" s="35"/>
      <c r="HJI965" s="34"/>
      <c r="HJP965" s="35"/>
      <c r="HJQ965" s="34"/>
      <c r="HJX965" s="35"/>
      <c r="HJY965" s="34"/>
      <c r="HKF965" s="35"/>
      <c r="HKG965" s="34"/>
      <c r="HKN965" s="35"/>
      <c r="HKO965" s="34"/>
      <c r="HKV965" s="35"/>
      <c r="HKW965" s="34"/>
      <c r="HLD965" s="35"/>
      <c r="HLE965" s="34"/>
      <c r="HLL965" s="35"/>
      <c r="HLM965" s="34"/>
      <c r="HLT965" s="35"/>
      <c r="HLU965" s="34"/>
      <c r="HMB965" s="35"/>
      <c r="HMC965" s="34"/>
      <c r="HMJ965" s="35"/>
      <c r="HMK965" s="34"/>
      <c r="HMR965" s="35"/>
      <c r="HMS965" s="34"/>
      <c r="HMZ965" s="35"/>
      <c r="HNA965" s="34"/>
      <c r="HNH965" s="35"/>
      <c r="HNI965" s="34"/>
      <c r="HNP965" s="35"/>
      <c r="HNQ965" s="34"/>
      <c r="HNX965" s="35"/>
      <c r="HNY965" s="34"/>
      <c r="HOF965" s="35"/>
      <c r="HOG965" s="34"/>
      <c r="HON965" s="35"/>
      <c r="HOO965" s="34"/>
      <c r="HOV965" s="35"/>
      <c r="HOW965" s="34"/>
      <c r="HPD965" s="35"/>
      <c r="HPE965" s="34"/>
      <c r="HPL965" s="35"/>
      <c r="HPM965" s="34"/>
      <c r="HPT965" s="35"/>
      <c r="HPU965" s="34"/>
      <c r="HQB965" s="35"/>
      <c r="HQC965" s="34"/>
      <c r="HQJ965" s="35"/>
      <c r="HQK965" s="34"/>
      <c r="HQR965" s="35"/>
      <c r="HQS965" s="34"/>
      <c r="HQZ965" s="35"/>
      <c r="HRA965" s="34"/>
      <c r="HRH965" s="35"/>
      <c r="HRI965" s="34"/>
      <c r="HRP965" s="35"/>
      <c r="HRQ965" s="34"/>
      <c r="HRX965" s="35"/>
      <c r="HRY965" s="34"/>
      <c r="HSF965" s="35"/>
      <c r="HSG965" s="34"/>
      <c r="HSN965" s="35"/>
      <c r="HSO965" s="34"/>
      <c r="HSV965" s="35"/>
      <c r="HSW965" s="34"/>
      <c r="HTD965" s="35"/>
      <c r="HTE965" s="34"/>
      <c r="HTL965" s="35"/>
      <c r="HTM965" s="34"/>
      <c r="HTT965" s="35"/>
      <c r="HTU965" s="34"/>
      <c r="HUB965" s="35"/>
      <c r="HUC965" s="34"/>
      <c r="HUJ965" s="35"/>
      <c r="HUK965" s="34"/>
      <c r="HUR965" s="35"/>
      <c r="HUS965" s="34"/>
      <c r="HUZ965" s="35"/>
      <c r="HVA965" s="34"/>
      <c r="HVH965" s="35"/>
      <c r="HVI965" s="34"/>
      <c r="HVP965" s="35"/>
      <c r="HVQ965" s="34"/>
      <c r="HVX965" s="35"/>
      <c r="HVY965" s="34"/>
      <c r="HWF965" s="35"/>
      <c r="HWG965" s="34"/>
      <c r="HWN965" s="35"/>
      <c r="HWO965" s="34"/>
      <c r="HWV965" s="35"/>
      <c r="HWW965" s="34"/>
      <c r="HXD965" s="35"/>
      <c r="HXE965" s="34"/>
      <c r="HXL965" s="35"/>
      <c r="HXM965" s="34"/>
      <c r="HXT965" s="35"/>
      <c r="HXU965" s="34"/>
      <c r="HYB965" s="35"/>
      <c r="HYC965" s="34"/>
      <c r="HYJ965" s="35"/>
      <c r="HYK965" s="34"/>
      <c r="HYR965" s="35"/>
      <c r="HYS965" s="34"/>
      <c r="HYZ965" s="35"/>
      <c r="HZA965" s="34"/>
      <c r="HZH965" s="35"/>
      <c r="HZI965" s="34"/>
      <c r="HZP965" s="35"/>
      <c r="HZQ965" s="34"/>
      <c r="HZX965" s="35"/>
      <c r="HZY965" s="34"/>
      <c r="IAF965" s="35"/>
      <c r="IAG965" s="34"/>
      <c r="IAN965" s="35"/>
      <c r="IAO965" s="34"/>
      <c r="IAV965" s="35"/>
      <c r="IAW965" s="34"/>
      <c r="IBD965" s="35"/>
      <c r="IBE965" s="34"/>
      <c r="IBL965" s="35"/>
      <c r="IBM965" s="34"/>
      <c r="IBT965" s="35"/>
      <c r="IBU965" s="34"/>
      <c r="ICB965" s="35"/>
      <c r="ICC965" s="34"/>
      <c r="ICJ965" s="35"/>
      <c r="ICK965" s="34"/>
      <c r="ICR965" s="35"/>
      <c r="ICS965" s="34"/>
      <c r="ICZ965" s="35"/>
      <c r="IDA965" s="34"/>
      <c r="IDH965" s="35"/>
      <c r="IDI965" s="34"/>
      <c r="IDP965" s="35"/>
      <c r="IDQ965" s="34"/>
      <c r="IDX965" s="35"/>
      <c r="IDY965" s="34"/>
      <c r="IEF965" s="35"/>
      <c r="IEG965" s="34"/>
      <c r="IEN965" s="35"/>
      <c r="IEO965" s="34"/>
      <c r="IEV965" s="35"/>
      <c r="IEW965" s="34"/>
      <c r="IFD965" s="35"/>
      <c r="IFE965" s="34"/>
      <c r="IFL965" s="35"/>
      <c r="IFM965" s="34"/>
      <c r="IFT965" s="35"/>
      <c r="IFU965" s="34"/>
      <c r="IGB965" s="35"/>
      <c r="IGC965" s="34"/>
      <c r="IGJ965" s="35"/>
      <c r="IGK965" s="34"/>
      <c r="IGR965" s="35"/>
      <c r="IGS965" s="34"/>
      <c r="IGZ965" s="35"/>
      <c r="IHA965" s="34"/>
      <c r="IHH965" s="35"/>
      <c r="IHI965" s="34"/>
      <c r="IHP965" s="35"/>
      <c r="IHQ965" s="34"/>
      <c r="IHX965" s="35"/>
      <c r="IHY965" s="34"/>
      <c r="IIF965" s="35"/>
      <c r="IIG965" s="34"/>
      <c r="IIN965" s="35"/>
      <c r="IIO965" s="34"/>
      <c r="IIV965" s="35"/>
      <c r="IIW965" s="34"/>
      <c r="IJD965" s="35"/>
      <c r="IJE965" s="34"/>
      <c r="IJL965" s="35"/>
      <c r="IJM965" s="34"/>
      <c r="IJT965" s="35"/>
      <c r="IJU965" s="34"/>
      <c r="IKB965" s="35"/>
      <c r="IKC965" s="34"/>
      <c r="IKJ965" s="35"/>
      <c r="IKK965" s="34"/>
      <c r="IKR965" s="35"/>
      <c r="IKS965" s="34"/>
      <c r="IKZ965" s="35"/>
      <c r="ILA965" s="34"/>
      <c r="ILH965" s="35"/>
      <c r="ILI965" s="34"/>
      <c r="ILP965" s="35"/>
      <c r="ILQ965" s="34"/>
      <c r="ILX965" s="35"/>
      <c r="ILY965" s="34"/>
      <c r="IMF965" s="35"/>
      <c r="IMG965" s="34"/>
      <c r="IMN965" s="35"/>
      <c r="IMO965" s="34"/>
      <c r="IMV965" s="35"/>
      <c r="IMW965" s="34"/>
      <c r="IND965" s="35"/>
      <c r="INE965" s="34"/>
      <c r="INL965" s="35"/>
      <c r="INM965" s="34"/>
      <c r="INT965" s="35"/>
      <c r="INU965" s="34"/>
      <c r="IOB965" s="35"/>
      <c r="IOC965" s="34"/>
      <c r="IOJ965" s="35"/>
      <c r="IOK965" s="34"/>
      <c r="IOR965" s="35"/>
      <c r="IOS965" s="34"/>
      <c r="IOZ965" s="35"/>
      <c r="IPA965" s="34"/>
      <c r="IPH965" s="35"/>
      <c r="IPI965" s="34"/>
      <c r="IPP965" s="35"/>
      <c r="IPQ965" s="34"/>
      <c r="IPX965" s="35"/>
      <c r="IPY965" s="34"/>
      <c r="IQF965" s="35"/>
      <c r="IQG965" s="34"/>
      <c r="IQN965" s="35"/>
      <c r="IQO965" s="34"/>
      <c r="IQV965" s="35"/>
      <c r="IQW965" s="34"/>
      <c r="IRD965" s="35"/>
      <c r="IRE965" s="34"/>
      <c r="IRL965" s="35"/>
      <c r="IRM965" s="34"/>
      <c r="IRT965" s="35"/>
      <c r="IRU965" s="34"/>
      <c r="ISB965" s="35"/>
      <c r="ISC965" s="34"/>
      <c r="ISJ965" s="35"/>
      <c r="ISK965" s="34"/>
      <c r="ISR965" s="35"/>
      <c r="ISS965" s="34"/>
      <c r="ISZ965" s="35"/>
      <c r="ITA965" s="34"/>
      <c r="ITH965" s="35"/>
      <c r="ITI965" s="34"/>
      <c r="ITP965" s="35"/>
      <c r="ITQ965" s="34"/>
      <c r="ITX965" s="35"/>
      <c r="ITY965" s="34"/>
      <c r="IUF965" s="35"/>
      <c r="IUG965" s="34"/>
      <c r="IUN965" s="35"/>
      <c r="IUO965" s="34"/>
      <c r="IUV965" s="35"/>
      <c r="IUW965" s="34"/>
      <c r="IVD965" s="35"/>
      <c r="IVE965" s="34"/>
      <c r="IVL965" s="35"/>
      <c r="IVM965" s="34"/>
      <c r="IVT965" s="35"/>
      <c r="IVU965" s="34"/>
      <c r="IWB965" s="35"/>
      <c r="IWC965" s="34"/>
      <c r="IWJ965" s="35"/>
      <c r="IWK965" s="34"/>
      <c r="IWR965" s="35"/>
      <c r="IWS965" s="34"/>
      <c r="IWZ965" s="35"/>
      <c r="IXA965" s="34"/>
      <c r="IXH965" s="35"/>
      <c r="IXI965" s="34"/>
      <c r="IXP965" s="35"/>
      <c r="IXQ965" s="34"/>
      <c r="IXX965" s="35"/>
      <c r="IXY965" s="34"/>
      <c r="IYF965" s="35"/>
      <c r="IYG965" s="34"/>
      <c r="IYN965" s="35"/>
      <c r="IYO965" s="34"/>
      <c r="IYV965" s="35"/>
      <c r="IYW965" s="34"/>
      <c r="IZD965" s="35"/>
      <c r="IZE965" s="34"/>
      <c r="IZL965" s="35"/>
      <c r="IZM965" s="34"/>
      <c r="IZT965" s="35"/>
      <c r="IZU965" s="34"/>
      <c r="JAB965" s="35"/>
      <c r="JAC965" s="34"/>
      <c r="JAJ965" s="35"/>
      <c r="JAK965" s="34"/>
      <c r="JAR965" s="35"/>
      <c r="JAS965" s="34"/>
      <c r="JAZ965" s="35"/>
      <c r="JBA965" s="34"/>
      <c r="JBH965" s="35"/>
      <c r="JBI965" s="34"/>
      <c r="JBP965" s="35"/>
      <c r="JBQ965" s="34"/>
      <c r="JBX965" s="35"/>
      <c r="JBY965" s="34"/>
      <c r="JCF965" s="35"/>
      <c r="JCG965" s="34"/>
      <c r="JCN965" s="35"/>
      <c r="JCO965" s="34"/>
      <c r="JCV965" s="35"/>
      <c r="JCW965" s="34"/>
      <c r="JDD965" s="35"/>
      <c r="JDE965" s="34"/>
      <c r="JDL965" s="35"/>
      <c r="JDM965" s="34"/>
      <c r="JDT965" s="35"/>
      <c r="JDU965" s="34"/>
      <c r="JEB965" s="35"/>
      <c r="JEC965" s="34"/>
      <c r="JEJ965" s="35"/>
      <c r="JEK965" s="34"/>
      <c r="JER965" s="35"/>
      <c r="JES965" s="34"/>
      <c r="JEZ965" s="35"/>
      <c r="JFA965" s="34"/>
      <c r="JFH965" s="35"/>
      <c r="JFI965" s="34"/>
      <c r="JFP965" s="35"/>
      <c r="JFQ965" s="34"/>
      <c r="JFX965" s="35"/>
      <c r="JFY965" s="34"/>
      <c r="JGF965" s="35"/>
      <c r="JGG965" s="34"/>
      <c r="JGN965" s="35"/>
      <c r="JGO965" s="34"/>
      <c r="JGV965" s="35"/>
      <c r="JGW965" s="34"/>
      <c r="JHD965" s="35"/>
      <c r="JHE965" s="34"/>
      <c r="JHL965" s="35"/>
      <c r="JHM965" s="34"/>
      <c r="JHT965" s="35"/>
      <c r="JHU965" s="34"/>
      <c r="JIB965" s="35"/>
      <c r="JIC965" s="34"/>
      <c r="JIJ965" s="35"/>
      <c r="JIK965" s="34"/>
      <c r="JIR965" s="35"/>
      <c r="JIS965" s="34"/>
      <c r="JIZ965" s="35"/>
      <c r="JJA965" s="34"/>
      <c r="JJH965" s="35"/>
      <c r="JJI965" s="34"/>
      <c r="JJP965" s="35"/>
      <c r="JJQ965" s="34"/>
      <c r="JJX965" s="35"/>
      <c r="JJY965" s="34"/>
      <c r="JKF965" s="35"/>
      <c r="JKG965" s="34"/>
      <c r="JKN965" s="35"/>
      <c r="JKO965" s="34"/>
      <c r="JKV965" s="35"/>
      <c r="JKW965" s="34"/>
      <c r="JLD965" s="35"/>
      <c r="JLE965" s="34"/>
      <c r="JLL965" s="35"/>
      <c r="JLM965" s="34"/>
      <c r="JLT965" s="35"/>
      <c r="JLU965" s="34"/>
      <c r="JMB965" s="35"/>
      <c r="JMC965" s="34"/>
      <c r="JMJ965" s="35"/>
      <c r="JMK965" s="34"/>
      <c r="JMR965" s="35"/>
      <c r="JMS965" s="34"/>
      <c r="JMZ965" s="35"/>
      <c r="JNA965" s="34"/>
      <c r="JNH965" s="35"/>
      <c r="JNI965" s="34"/>
      <c r="JNP965" s="35"/>
      <c r="JNQ965" s="34"/>
      <c r="JNX965" s="35"/>
      <c r="JNY965" s="34"/>
      <c r="JOF965" s="35"/>
      <c r="JOG965" s="34"/>
      <c r="JON965" s="35"/>
      <c r="JOO965" s="34"/>
      <c r="JOV965" s="35"/>
      <c r="JOW965" s="34"/>
      <c r="JPD965" s="35"/>
      <c r="JPE965" s="34"/>
      <c r="JPL965" s="35"/>
      <c r="JPM965" s="34"/>
      <c r="JPT965" s="35"/>
      <c r="JPU965" s="34"/>
      <c r="JQB965" s="35"/>
      <c r="JQC965" s="34"/>
      <c r="JQJ965" s="35"/>
      <c r="JQK965" s="34"/>
      <c r="JQR965" s="35"/>
      <c r="JQS965" s="34"/>
      <c r="JQZ965" s="35"/>
      <c r="JRA965" s="34"/>
      <c r="JRH965" s="35"/>
      <c r="JRI965" s="34"/>
      <c r="JRP965" s="35"/>
      <c r="JRQ965" s="34"/>
      <c r="JRX965" s="35"/>
      <c r="JRY965" s="34"/>
      <c r="JSF965" s="35"/>
      <c r="JSG965" s="34"/>
      <c r="JSN965" s="35"/>
      <c r="JSO965" s="34"/>
      <c r="JSV965" s="35"/>
      <c r="JSW965" s="34"/>
      <c r="JTD965" s="35"/>
      <c r="JTE965" s="34"/>
      <c r="JTL965" s="35"/>
      <c r="JTM965" s="34"/>
      <c r="JTT965" s="35"/>
      <c r="JTU965" s="34"/>
      <c r="JUB965" s="35"/>
      <c r="JUC965" s="34"/>
      <c r="JUJ965" s="35"/>
      <c r="JUK965" s="34"/>
      <c r="JUR965" s="35"/>
      <c r="JUS965" s="34"/>
      <c r="JUZ965" s="35"/>
      <c r="JVA965" s="34"/>
      <c r="JVH965" s="35"/>
      <c r="JVI965" s="34"/>
      <c r="JVP965" s="35"/>
      <c r="JVQ965" s="34"/>
      <c r="JVX965" s="35"/>
      <c r="JVY965" s="34"/>
      <c r="JWF965" s="35"/>
      <c r="JWG965" s="34"/>
      <c r="JWN965" s="35"/>
      <c r="JWO965" s="34"/>
      <c r="JWV965" s="35"/>
      <c r="JWW965" s="34"/>
      <c r="JXD965" s="35"/>
      <c r="JXE965" s="34"/>
      <c r="JXL965" s="35"/>
      <c r="JXM965" s="34"/>
      <c r="JXT965" s="35"/>
      <c r="JXU965" s="34"/>
      <c r="JYB965" s="35"/>
      <c r="JYC965" s="34"/>
      <c r="JYJ965" s="35"/>
      <c r="JYK965" s="34"/>
      <c r="JYR965" s="35"/>
      <c r="JYS965" s="34"/>
      <c r="JYZ965" s="35"/>
      <c r="JZA965" s="34"/>
      <c r="JZH965" s="35"/>
      <c r="JZI965" s="34"/>
      <c r="JZP965" s="35"/>
      <c r="JZQ965" s="34"/>
      <c r="JZX965" s="35"/>
      <c r="JZY965" s="34"/>
      <c r="KAF965" s="35"/>
      <c r="KAG965" s="34"/>
      <c r="KAN965" s="35"/>
      <c r="KAO965" s="34"/>
      <c r="KAV965" s="35"/>
      <c r="KAW965" s="34"/>
      <c r="KBD965" s="35"/>
      <c r="KBE965" s="34"/>
      <c r="KBL965" s="35"/>
      <c r="KBM965" s="34"/>
      <c r="KBT965" s="35"/>
      <c r="KBU965" s="34"/>
      <c r="KCB965" s="35"/>
      <c r="KCC965" s="34"/>
      <c r="KCJ965" s="35"/>
      <c r="KCK965" s="34"/>
      <c r="KCR965" s="35"/>
      <c r="KCS965" s="34"/>
      <c r="KCZ965" s="35"/>
      <c r="KDA965" s="34"/>
      <c r="KDH965" s="35"/>
      <c r="KDI965" s="34"/>
      <c r="KDP965" s="35"/>
      <c r="KDQ965" s="34"/>
      <c r="KDX965" s="35"/>
      <c r="KDY965" s="34"/>
      <c r="KEF965" s="35"/>
      <c r="KEG965" s="34"/>
      <c r="KEN965" s="35"/>
      <c r="KEO965" s="34"/>
      <c r="KEV965" s="35"/>
      <c r="KEW965" s="34"/>
      <c r="KFD965" s="35"/>
      <c r="KFE965" s="34"/>
      <c r="KFL965" s="35"/>
      <c r="KFM965" s="34"/>
      <c r="KFT965" s="35"/>
      <c r="KFU965" s="34"/>
      <c r="KGB965" s="35"/>
      <c r="KGC965" s="34"/>
      <c r="KGJ965" s="35"/>
      <c r="KGK965" s="34"/>
      <c r="KGR965" s="35"/>
      <c r="KGS965" s="34"/>
      <c r="KGZ965" s="35"/>
      <c r="KHA965" s="34"/>
      <c r="KHH965" s="35"/>
      <c r="KHI965" s="34"/>
      <c r="KHP965" s="35"/>
      <c r="KHQ965" s="34"/>
      <c r="KHX965" s="35"/>
      <c r="KHY965" s="34"/>
      <c r="KIF965" s="35"/>
      <c r="KIG965" s="34"/>
      <c r="KIN965" s="35"/>
      <c r="KIO965" s="34"/>
      <c r="KIV965" s="35"/>
      <c r="KIW965" s="34"/>
      <c r="KJD965" s="35"/>
      <c r="KJE965" s="34"/>
      <c r="KJL965" s="35"/>
      <c r="KJM965" s="34"/>
      <c r="KJT965" s="35"/>
      <c r="KJU965" s="34"/>
      <c r="KKB965" s="35"/>
      <c r="KKC965" s="34"/>
      <c r="KKJ965" s="35"/>
      <c r="KKK965" s="34"/>
      <c r="KKR965" s="35"/>
      <c r="KKS965" s="34"/>
      <c r="KKZ965" s="35"/>
      <c r="KLA965" s="34"/>
      <c r="KLH965" s="35"/>
      <c r="KLI965" s="34"/>
      <c r="KLP965" s="35"/>
      <c r="KLQ965" s="34"/>
      <c r="KLX965" s="35"/>
      <c r="KLY965" s="34"/>
      <c r="KMF965" s="35"/>
      <c r="KMG965" s="34"/>
      <c r="KMN965" s="35"/>
      <c r="KMO965" s="34"/>
      <c r="KMV965" s="35"/>
      <c r="KMW965" s="34"/>
      <c r="KND965" s="35"/>
      <c r="KNE965" s="34"/>
      <c r="KNL965" s="35"/>
      <c r="KNM965" s="34"/>
      <c r="KNT965" s="35"/>
      <c r="KNU965" s="34"/>
      <c r="KOB965" s="35"/>
      <c r="KOC965" s="34"/>
      <c r="KOJ965" s="35"/>
      <c r="KOK965" s="34"/>
      <c r="KOR965" s="35"/>
      <c r="KOS965" s="34"/>
      <c r="KOZ965" s="35"/>
      <c r="KPA965" s="34"/>
      <c r="KPH965" s="35"/>
      <c r="KPI965" s="34"/>
      <c r="KPP965" s="35"/>
      <c r="KPQ965" s="34"/>
      <c r="KPX965" s="35"/>
      <c r="KPY965" s="34"/>
      <c r="KQF965" s="35"/>
      <c r="KQG965" s="34"/>
      <c r="KQN965" s="35"/>
      <c r="KQO965" s="34"/>
      <c r="KQV965" s="35"/>
      <c r="KQW965" s="34"/>
      <c r="KRD965" s="35"/>
      <c r="KRE965" s="34"/>
      <c r="KRL965" s="35"/>
      <c r="KRM965" s="34"/>
      <c r="KRT965" s="35"/>
      <c r="KRU965" s="34"/>
      <c r="KSB965" s="35"/>
      <c r="KSC965" s="34"/>
      <c r="KSJ965" s="35"/>
      <c r="KSK965" s="34"/>
      <c r="KSR965" s="35"/>
      <c r="KSS965" s="34"/>
      <c r="KSZ965" s="35"/>
      <c r="KTA965" s="34"/>
      <c r="KTH965" s="35"/>
      <c r="KTI965" s="34"/>
      <c r="KTP965" s="35"/>
      <c r="KTQ965" s="34"/>
      <c r="KTX965" s="35"/>
      <c r="KTY965" s="34"/>
      <c r="KUF965" s="35"/>
      <c r="KUG965" s="34"/>
      <c r="KUN965" s="35"/>
      <c r="KUO965" s="34"/>
      <c r="KUV965" s="35"/>
      <c r="KUW965" s="34"/>
      <c r="KVD965" s="35"/>
      <c r="KVE965" s="34"/>
      <c r="KVL965" s="35"/>
      <c r="KVM965" s="34"/>
      <c r="KVT965" s="35"/>
      <c r="KVU965" s="34"/>
      <c r="KWB965" s="35"/>
      <c r="KWC965" s="34"/>
      <c r="KWJ965" s="35"/>
      <c r="KWK965" s="34"/>
      <c r="KWR965" s="35"/>
      <c r="KWS965" s="34"/>
      <c r="KWZ965" s="35"/>
      <c r="KXA965" s="34"/>
      <c r="KXH965" s="35"/>
      <c r="KXI965" s="34"/>
      <c r="KXP965" s="35"/>
      <c r="KXQ965" s="34"/>
      <c r="KXX965" s="35"/>
      <c r="KXY965" s="34"/>
      <c r="KYF965" s="35"/>
      <c r="KYG965" s="34"/>
      <c r="KYN965" s="35"/>
      <c r="KYO965" s="34"/>
      <c r="KYV965" s="35"/>
      <c r="KYW965" s="34"/>
      <c r="KZD965" s="35"/>
      <c r="KZE965" s="34"/>
      <c r="KZL965" s="35"/>
      <c r="KZM965" s="34"/>
      <c r="KZT965" s="35"/>
      <c r="KZU965" s="34"/>
      <c r="LAB965" s="35"/>
      <c r="LAC965" s="34"/>
      <c r="LAJ965" s="35"/>
      <c r="LAK965" s="34"/>
      <c r="LAR965" s="35"/>
      <c r="LAS965" s="34"/>
      <c r="LAZ965" s="35"/>
      <c r="LBA965" s="34"/>
      <c r="LBH965" s="35"/>
      <c r="LBI965" s="34"/>
      <c r="LBP965" s="35"/>
      <c r="LBQ965" s="34"/>
      <c r="LBX965" s="35"/>
      <c r="LBY965" s="34"/>
      <c r="LCF965" s="35"/>
      <c r="LCG965" s="34"/>
      <c r="LCN965" s="35"/>
      <c r="LCO965" s="34"/>
      <c r="LCV965" s="35"/>
      <c r="LCW965" s="34"/>
      <c r="LDD965" s="35"/>
      <c r="LDE965" s="34"/>
      <c r="LDL965" s="35"/>
      <c r="LDM965" s="34"/>
      <c r="LDT965" s="35"/>
      <c r="LDU965" s="34"/>
      <c r="LEB965" s="35"/>
      <c r="LEC965" s="34"/>
      <c r="LEJ965" s="35"/>
      <c r="LEK965" s="34"/>
      <c r="LER965" s="35"/>
      <c r="LES965" s="34"/>
      <c r="LEZ965" s="35"/>
      <c r="LFA965" s="34"/>
      <c r="LFH965" s="35"/>
      <c r="LFI965" s="34"/>
      <c r="LFP965" s="35"/>
      <c r="LFQ965" s="34"/>
      <c r="LFX965" s="35"/>
      <c r="LFY965" s="34"/>
      <c r="LGF965" s="35"/>
      <c r="LGG965" s="34"/>
      <c r="LGN965" s="35"/>
      <c r="LGO965" s="34"/>
      <c r="LGV965" s="35"/>
      <c r="LGW965" s="34"/>
      <c r="LHD965" s="35"/>
      <c r="LHE965" s="34"/>
      <c r="LHL965" s="35"/>
      <c r="LHM965" s="34"/>
      <c r="LHT965" s="35"/>
      <c r="LHU965" s="34"/>
      <c r="LIB965" s="35"/>
      <c r="LIC965" s="34"/>
      <c r="LIJ965" s="35"/>
      <c r="LIK965" s="34"/>
      <c r="LIR965" s="35"/>
      <c r="LIS965" s="34"/>
      <c r="LIZ965" s="35"/>
      <c r="LJA965" s="34"/>
      <c r="LJH965" s="35"/>
      <c r="LJI965" s="34"/>
      <c r="LJP965" s="35"/>
      <c r="LJQ965" s="34"/>
      <c r="LJX965" s="35"/>
      <c r="LJY965" s="34"/>
      <c r="LKF965" s="35"/>
      <c r="LKG965" s="34"/>
      <c r="LKN965" s="35"/>
      <c r="LKO965" s="34"/>
      <c r="LKV965" s="35"/>
      <c r="LKW965" s="34"/>
      <c r="LLD965" s="35"/>
      <c r="LLE965" s="34"/>
      <c r="LLL965" s="35"/>
      <c r="LLM965" s="34"/>
      <c r="LLT965" s="35"/>
      <c r="LLU965" s="34"/>
      <c r="LMB965" s="35"/>
      <c r="LMC965" s="34"/>
      <c r="LMJ965" s="35"/>
      <c r="LMK965" s="34"/>
      <c r="LMR965" s="35"/>
      <c r="LMS965" s="34"/>
      <c r="LMZ965" s="35"/>
      <c r="LNA965" s="34"/>
      <c r="LNH965" s="35"/>
      <c r="LNI965" s="34"/>
      <c r="LNP965" s="35"/>
      <c r="LNQ965" s="34"/>
      <c r="LNX965" s="35"/>
      <c r="LNY965" s="34"/>
      <c r="LOF965" s="35"/>
      <c r="LOG965" s="34"/>
      <c r="LON965" s="35"/>
      <c r="LOO965" s="34"/>
      <c r="LOV965" s="35"/>
      <c r="LOW965" s="34"/>
      <c r="LPD965" s="35"/>
      <c r="LPE965" s="34"/>
      <c r="LPL965" s="35"/>
      <c r="LPM965" s="34"/>
      <c r="LPT965" s="35"/>
      <c r="LPU965" s="34"/>
      <c r="LQB965" s="35"/>
      <c r="LQC965" s="34"/>
      <c r="LQJ965" s="35"/>
      <c r="LQK965" s="34"/>
      <c r="LQR965" s="35"/>
      <c r="LQS965" s="34"/>
      <c r="LQZ965" s="35"/>
      <c r="LRA965" s="34"/>
      <c r="LRH965" s="35"/>
      <c r="LRI965" s="34"/>
      <c r="LRP965" s="35"/>
      <c r="LRQ965" s="34"/>
      <c r="LRX965" s="35"/>
      <c r="LRY965" s="34"/>
      <c r="LSF965" s="35"/>
      <c r="LSG965" s="34"/>
      <c r="LSN965" s="35"/>
      <c r="LSO965" s="34"/>
      <c r="LSV965" s="35"/>
      <c r="LSW965" s="34"/>
      <c r="LTD965" s="35"/>
      <c r="LTE965" s="34"/>
      <c r="LTL965" s="35"/>
      <c r="LTM965" s="34"/>
      <c r="LTT965" s="35"/>
      <c r="LTU965" s="34"/>
      <c r="LUB965" s="35"/>
      <c r="LUC965" s="34"/>
      <c r="LUJ965" s="35"/>
      <c r="LUK965" s="34"/>
      <c r="LUR965" s="35"/>
      <c r="LUS965" s="34"/>
      <c r="LUZ965" s="35"/>
      <c r="LVA965" s="34"/>
      <c r="LVH965" s="35"/>
      <c r="LVI965" s="34"/>
      <c r="LVP965" s="35"/>
      <c r="LVQ965" s="34"/>
      <c r="LVX965" s="35"/>
      <c r="LVY965" s="34"/>
      <c r="LWF965" s="35"/>
      <c r="LWG965" s="34"/>
      <c r="LWN965" s="35"/>
      <c r="LWO965" s="34"/>
      <c r="LWV965" s="35"/>
      <c r="LWW965" s="34"/>
      <c r="LXD965" s="35"/>
      <c r="LXE965" s="34"/>
      <c r="LXL965" s="35"/>
      <c r="LXM965" s="34"/>
      <c r="LXT965" s="35"/>
      <c r="LXU965" s="34"/>
      <c r="LYB965" s="35"/>
      <c r="LYC965" s="34"/>
      <c r="LYJ965" s="35"/>
      <c r="LYK965" s="34"/>
      <c r="LYR965" s="35"/>
      <c r="LYS965" s="34"/>
      <c r="LYZ965" s="35"/>
      <c r="LZA965" s="34"/>
      <c r="LZH965" s="35"/>
      <c r="LZI965" s="34"/>
      <c r="LZP965" s="35"/>
      <c r="LZQ965" s="34"/>
      <c r="LZX965" s="35"/>
      <c r="LZY965" s="34"/>
      <c r="MAF965" s="35"/>
      <c r="MAG965" s="34"/>
      <c r="MAN965" s="35"/>
      <c r="MAO965" s="34"/>
      <c r="MAV965" s="35"/>
      <c r="MAW965" s="34"/>
      <c r="MBD965" s="35"/>
      <c r="MBE965" s="34"/>
      <c r="MBL965" s="35"/>
      <c r="MBM965" s="34"/>
      <c r="MBT965" s="35"/>
      <c r="MBU965" s="34"/>
      <c r="MCB965" s="35"/>
      <c r="MCC965" s="34"/>
      <c r="MCJ965" s="35"/>
      <c r="MCK965" s="34"/>
      <c r="MCR965" s="35"/>
      <c r="MCS965" s="34"/>
      <c r="MCZ965" s="35"/>
      <c r="MDA965" s="34"/>
      <c r="MDH965" s="35"/>
      <c r="MDI965" s="34"/>
      <c r="MDP965" s="35"/>
      <c r="MDQ965" s="34"/>
      <c r="MDX965" s="35"/>
      <c r="MDY965" s="34"/>
      <c r="MEF965" s="35"/>
      <c r="MEG965" s="34"/>
      <c r="MEN965" s="35"/>
      <c r="MEO965" s="34"/>
      <c r="MEV965" s="35"/>
      <c r="MEW965" s="34"/>
      <c r="MFD965" s="35"/>
      <c r="MFE965" s="34"/>
      <c r="MFL965" s="35"/>
      <c r="MFM965" s="34"/>
      <c r="MFT965" s="35"/>
      <c r="MFU965" s="34"/>
      <c r="MGB965" s="35"/>
      <c r="MGC965" s="34"/>
      <c r="MGJ965" s="35"/>
      <c r="MGK965" s="34"/>
      <c r="MGR965" s="35"/>
      <c r="MGS965" s="34"/>
      <c r="MGZ965" s="35"/>
      <c r="MHA965" s="34"/>
      <c r="MHH965" s="35"/>
      <c r="MHI965" s="34"/>
      <c r="MHP965" s="35"/>
      <c r="MHQ965" s="34"/>
      <c r="MHX965" s="35"/>
      <c r="MHY965" s="34"/>
      <c r="MIF965" s="35"/>
      <c r="MIG965" s="34"/>
      <c r="MIN965" s="35"/>
      <c r="MIO965" s="34"/>
      <c r="MIV965" s="35"/>
      <c r="MIW965" s="34"/>
      <c r="MJD965" s="35"/>
      <c r="MJE965" s="34"/>
      <c r="MJL965" s="35"/>
      <c r="MJM965" s="34"/>
      <c r="MJT965" s="35"/>
      <c r="MJU965" s="34"/>
      <c r="MKB965" s="35"/>
      <c r="MKC965" s="34"/>
      <c r="MKJ965" s="35"/>
      <c r="MKK965" s="34"/>
      <c r="MKR965" s="35"/>
      <c r="MKS965" s="34"/>
      <c r="MKZ965" s="35"/>
      <c r="MLA965" s="34"/>
      <c r="MLH965" s="35"/>
      <c r="MLI965" s="34"/>
      <c r="MLP965" s="35"/>
      <c r="MLQ965" s="34"/>
      <c r="MLX965" s="35"/>
      <c r="MLY965" s="34"/>
      <c r="MMF965" s="35"/>
      <c r="MMG965" s="34"/>
      <c r="MMN965" s="35"/>
      <c r="MMO965" s="34"/>
      <c r="MMV965" s="35"/>
      <c r="MMW965" s="34"/>
      <c r="MND965" s="35"/>
      <c r="MNE965" s="34"/>
      <c r="MNL965" s="35"/>
      <c r="MNM965" s="34"/>
      <c r="MNT965" s="35"/>
      <c r="MNU965" s="34"/>
      <c r="MOB965" s="35"/>
      <c r="MOC965" s="34"/>
      <c r="MOJ965" s="35"/>
      <c r="MOK965" s="34"/>
      <c r="MOR965" s="35"/>
      <c r="MOS965" s="34"/>
      <c r="MOZ965" s="35"/>
      <c r="MPA965" s="34"/>
      <c r="MPH965" s="35"/>
      <c r="MPI965" s="34"/>
      <c r="MPP965" s="35"/>
      <c r="MPQ965" s="34"/>
      <c r="MPX965" s="35"/>
      <c r="MPY965" s="34"/>
      <c r="MQF965" s="35"/>
      <c r="MQG965" s="34"/>
      <c r="MQN965" s="35"/>
      <c r="MQO965" s="34"/>
      <c r="MQV965" s="35"/>
      <c r="MQW965" s="34"/>
      <c r="MRD965" s="35"/>
      <c r="MRE965" s="34"/>
      <c r="MRL965" s="35"/>
      <c r="MRM965" s="34"/>
      <c r="MRT965" s="35"/>
      <c r="MRU965" s="34"/>
      <c r="MSB965" s="35"/>
      <c r="MSC965" s="34"/>
      <c r="MSJ965" s="35"/>
      <c r="MSK965" s="34"/>
      <c r="MSR965" s="35"/>
      <c r="MSS965" s="34"/>
      <c r="MSZ965" s="35"/>
      <c r="MTA965" s="34"/>
      <c r="MTH965" s="35"/>
      <c r="MTI965" s="34"/>
      <c r="MTP965" s="35"/>
      <c r="MTQ965" s="34"/>
      <c r="MTX965" s="35"/>
      <c r="MTY965" s="34"/>
      <c r="MUF965" s="35"/>
      <c r="MUG965" s="34"/>
      <c r="MUN965" s="35"/>
      <c r="MUO965" s="34"/>
      <c r="MUV965" s="35"/>
      <c r="MUW965" s="34"/>
      <c r="MVD965" s="35"/>
      <c r="MVE965" s="34"/>
      <c r="MVL965" s="35"/>
      <c r="MVM965" s="34"/>
      <c r="MVT965" s="35"/>
      <c r="MVU965" s="34"/>
      <c r="MWB965" s="35"/>
      <c r="MWC965" s="34"/>
      <c r="MWJ965" s="35"/>
      <c r="MWK965" s="34"/>
      <c r="MWR965" s="35"/>
      <c r="MWS965" s="34"/>
      <c r="MWZ965" s="35"/>
      <c r="MXA965" s="34"/>
      <c r="MXH965" s="35"/>
      <c r="MXI965" s="34"/>
      <c r="MXP965" s="35"/>
      <c r="MXQ965" s="34"/>
      <c r="MXX965" s="35"/>
      <c r="MXY965" s="34"/>
      <c r="MYF965" s="35"/>
      <c r="MYG965" s="34"/>
      <c r="MYN965" s="35"/>
      <c r="MYO965" s="34"/>
      <c r="MYV965" s="35"/>
      <c r="MYW965" s="34"/>
      <c r="MZD965" s="35"/>
      <c r="MZE965" s="34"/>
      <c r="MZL965" s="35"/>
      <c r="MZM965" s="34"/>
      <c r="MZT965" s="35"/>
      <c r="MZU965" s="34"/>
      <c r="NAB965" s="35"/>
      <c r="NAC965" s="34"/>
      <c r="NAJ965" s="35"/>
      <c r="NAK965" s="34"/>
      <c r="NAR965" s="35"/>
      <c r="NAS965" s="34"/>
      <c r="NAZ965" s="35"/>
      <c r="NBA965" s="34"/>
      <c r="NBH965" s="35"/>
      <c r="NBI965" s="34"/>
      <c r="NBP965" s="35"/>
      <c r="NBQ965" s="34"/>
      <c r="NBX965" s="35"/>
      <c r="NBY965" s="34"/>
      <c r="NCF965" s="35"/>
      <c r="NCG965" s="34"/>
      <c r="NCN965" s="35"/>
      <c r="NCO965" s="34"/>
      <c r="NCV965" s="35"/>
      <c r="NCW965" s="34"/>
      <c r="NDD965" s="35"/>
      <c r="NDE965" s="34"/>
      <c r="NDL965" s="35"/>
      <c r="NDM965" s="34"/>
      <c r="NDT965" s="35"/>
      <c r="NDU965" s="34"/>
      <c r="NEB965" s="35"/>
      <c r="NEC965" s="34"/>
      <c r="NEJ965" s="35"/>
      <c r="NEK965" s="34"/>
      <c r="NER965" s="35"/>
      <c r="NES965" s="34"/>
      <c r="NEZ965" s="35"/>
      <c r="NFA965" s="34"/>
      <c r="NFH965" s="35"/>
      <c r="NFI965" s="34"/>
      <c r="NFP965" s="35"/>
      <c r="NFQ965" s="34"/>
      <c r="NFX965" s="35"/>
      <c r="NFY965" s="34"/>
      <c r="NGF965" s="35"/>
      <c r="NGG965" s="34"/>
      <c r="NGN965" s="35"/>
      <c r="NGO965" s="34"/>
      <c r="NGV965" s="35"/>
      <c r="NGW965" s="34"/>
      <c r="NHD965" s="35"/>
      <c r="NHE965" s="34"/>
      <c r="NHL965" s="35"/>
      <c r="NHM965" s="34"/>
      <c r="NHT965" s="35"/>
      <c r="NHU965" s="34"/>
      <c r="NIB965" s="35"/>
      <c r="NIC965" s="34"/>
      <c r="NIJ965" s="35"/>
      <c r="NIK965" s="34"/>
      <c r="NIR965" s="35"/>
      <c r="NIS965" s="34"/>
      <c r="NIZ965" s="35"/>
      <c r="NJA965" s="34"/>
      <c r="NJH965" s="35"/>
      <c r="NJI965" s="34"/>
      <c r="NJP965" s="35"/>
      <c r="NJQ965" s="34"/>
      <c r="NJX965" s="35"/>
      <c r="NJY965" s="34"/>
      <c r="NKF965" s="35"/>
      <c r="NKG965" s="34"/>
      <c r="NKN965" s="35"/>
      <c r="NKO965" s="34"/>
      <c r="NKV965" s="35"/>
      <c r="NKW965" s="34"/>
      <c r="NLD965" s="35"/>
      <c r="NLE965" s="34"/>
      <c r="NLL965" s="35"/>
      <c r="NLM965" s="34"/>
      <c r="NLT965" s="35"/>
      <c r="NLU965" s="34"/>
      <c r="NMB965" s="35"/>
      <c r="NMC965" s="34"/>
      <c r="NMJ965" s="35"/>
      <c r="NMK965" s="34"/>
      <c r="NMR965" s="35"/>
      <c r="NMS965" s="34"/>
      <c r="NMZ965" s="35"/>
      <c r="NNA965" s="34"/>
      <c r="NNH965" s="35"/>
      <c r="NNI965" s="34"/>
      <c r="NNP965" s="35"/>
      <c r="NNQ965" s="34"/>
      <c r="NNX965" s="35"/>
      <c r="NNY965" s="34"/>
      <c r="NOF965" s="35"/>
      <c r="NOG965" s="34"/>
      <c r="NON965" s="35"/>
      <c r="NOO965" s="34"/>
      <c r="NOV965" s="35"/>
      <c r="NOW965" s="34"/>
      <c r="NPD965" s="35"/>
      <c r="NPE965" s="34"/>
      <c r="NPL965" s="35"/>
      <c r="NPM965" s="34"/>
      <c r="NPT965" s="35"/>
      <c r="NPU965" s="34"/>
      <c r="NQB965" s="35"/>
      <c r="NQC965" s="34"/>
      <c r="NQJ965" s="35"/>
      <c r="NQK965" s="34"/>
      <c r="NQR965" s="35"/>
      <c r="NQS965" s="34"/>
      <c r="NQZ965" s="35"/>
      <c r="NRA965" s="34"/>
      <c r="NRH965" s="35"/>
      <c r="NRI965" s="34"/>
      <c r="NRP965" s="35"/>
      <c r="NRQ965" s="34"/>
      <c r="NRX965" s="35"/>
      <c r="NRY965" s="34"/>
      <c r="NSF965" s="35"/>
      <c r="NSG965" s="34"/>
      <c r="NSN965" s="35"/>
      <c r="NSO965" s="34"/>
      <c r="NSV965" s="35"/>
      <c r="NSW965" s="34"/>
      <c r="NTD965" s="35"/>
      <c r="NTE965" s="34"/>
      <c r="NTL965" s="35"/>
      <c r="NTM965" s="34"/>
      <c r="NTT965" s="35"/>
      <c r="NTU965" s="34"/>
      <c r="NUB965" s="35"/>
      <c r="NUC965" s="34"/>
      <c r="NUJ965" s="35"/>
      <c r="NUK965" s="34"/>
      <c r="NUR965" s="35"/>
      <c r="NUS965" s="34"/>
      <c r="NUZ965" s="35"/>
      <c r="NVA965" s="34"/>
      <c r="NVH965" s="35"/>
      <c r="NVI965" s="34"/>
      <c r="NVP965" s="35"/>
      <c r="NVQ965" s="34"/>
      <c r="NVX965" s="35"/>
      <c r="NVY965" s="34"/>
      <c r="NWF965" s="35"/>
      <c r="NWG965" s="34"/>
      <c r="NWN965" s="35"/>
      <c r="NWO965" s="34"/>
      <c r="NWV965" s="35"/>
      <c r="NWW965" s="34"/>
      <c r="NXD965" s="35"/>
      <c r="NXE965" s="34"/>
      <c r="NXL965" s="35"/>
      <c r="NXM965" s="34"/>
      <c r="NXT965" s="35"/>
      <c r="NXU965" s="34"/>
      <c r="NYB965" s="35"/>
      <c r="NYC965" s="34"/>
      <c r="NYJ965" s="35"/>
      <c r="NYK965" s="34"/>
      <c r="NYR965" s="35"/>
      <c r="NYS965" s="34"/>
      <c r="NYZ965" s="35"/>
      <c r="NZA965" s="34"/>
      <c r="NZH965" s="35"/>
      <c r="NZI965" s="34"/>
      <c r="NZP965" s="35"/>
      <c r="NZQ965" s="34"/>
      <c r="NZX965" s="35"/>
      <c r="NZY965" s="34"/>
      <c r="OAF965" s="35"/>
      <c r="OAG965" s="34"/>
      <c r="OAN965" s="35"/>
      <c r="OAO965" s="34"/>
      <c r="OAV965" s="35"/>
      <c r="OAW965" s="34"/>
      <c r="OBD965" s="35"/>
      <c r="OBE965" s="34"/>
      <c r="OBL965" s="35"/>
      <c r="OBM965" s="34"/>
      <c r="OBT965" s="35"/>
      <c r="OBU965" s="34"/>
      <c r="OCB965" s="35"/>
      <c r="OCC965" s="34"/>
      <c r="OCJ965" s="35"/>
      <c r="OCK965" s="34"/>
      <c r="OCR965" s="35"/>
      <c r="OCS965" s="34"/>
      <c r="OCZ965" s="35"/>
      <c r="ODA965" s="34"/>
      <c r="ODH965" s="35"/>
      <c r="ODI965" s="34"/>
      <c r="ODP965" s="35"/>
      <c r="ODQ965" s="34"/>
      <c r="ODX965" s="35"/>
      <c r="ODY965" s="34"/>
      <c r="OEF965" s="35"/>
      <c r="OEG965" s="34"/>
      <c r="OEN965" s="35"/>
      <c r="OEO965" s="34"/>
      <c r="OEV965" s="35"/>
      <c r="OEW965" s="34"/>
      <c r="OFD965" s="35"/>
      <c r="OFE965" s="34"/>
      <c r="OFL965" s="35"/>
      <c r="OFM965" s="34"/>
      <c r="OFT965" s="35"/>
      <c r="OFU965" s="34"/>
      <c r="OGB965" s="35"/>
      <c r="OGC965" s="34"/>
      <c r="OGJ965" s="35"/>
      <c r="OGK965" s="34"/>
      <c r="OGR965" s="35"/>
      <c r="OGS965" s="34"/>
      <c r="OGZ965" s="35"/>
      <c r="OHA965" s="34"/>
      <c r="OHH965" s="35"/>
      <c r="OHI965" s="34"/>
      <c r="OHP965" s="35"/>
      <c r="OHQ965" s="34"/>
      <c r="OHX965" s="35"/>
      <c r="OHY965" s="34"/>
      <c r="OIF965" s="35"/>
      <c r="OIG965" s="34"/>
      <c r="OIN965" s="35"/>
      <c r="OIO965" s="34"/>
      <c r="OIV965" s="35"/>
      <c r="OIW965" s="34"/>
      <c r="OJD965" s="35"/>
      <c r="OJE965" s="34"/>
      <c r="OJL965" s="35"/>
      <c r="OJM965" s="34"/>
      <c r="OJT965" s="35"/>
      <c r="OJU965" s="34"/>
      <c r="OKB965" s="35"/>
      <c r="OKC965" s="34"/>
      <c r="OKJ965" s="35"/>
      <c r="OKK965" s="34"/>
      <c r="OKR965" s="35"/>
      <c r="OKS965" s="34"/>
      <c r="OKZ965" s="35"/>
      <c r="OLA965" s="34"/>
      <c r="OLH965" s="35"/>
      <c r="OLI965" s="34"/>
      <c r="OLP965" s="35"/>
      <c r="OLQ965" s="34"/>
      <c r="OLX965" s="35"/>
      <c r="OLY965" s="34"/>
      <c r="OMF965" s="35"/>
      <c r="OMG965" s="34"/>
      <c r="OMN965" s="35"/>
      <c r="OMO965" s="34"/>
      <c r="OMV965" s="35"/>
      <c r="OMW965" s="34"/>
      <c r="OND965" s="35"/>
      <c r="ONE965" s="34"/>
      <c r="ONL965" s="35"/>
      <c r="ONM965" s="34"/>
      <c r="ONT965" s="35"/>
      <c r="ONU965" s="34"/>
      <c r="OOB965" s="35"/>
      <c r="OOC965" s="34"/>
      <c r="OOJ965" s="35"/>
      <c r="OOK965" s="34"/>
      <c r="OOR965" s="35"/>
      <c r="OOS965" s="34"/>
      <c r="OOZ965" s="35"/>
      <c r="OPA965" s="34"/>
      <c r="OPH965" s="35"/>
      <c r="OPI965" s="34"/>
      <c r="OPP965" s="35"/>
      <c r="OPQ965" s="34"/>
      <c r="OPX965" s="35"/>
      <c r="OPY965" s="34"/>
      <c r="OQF965" s="35"/>
      <c r="OQG965" s="34"/>
      <c r="OQN965" s="35"/>
      <c r="OQO965" s="34"/>
      <c r="OQV965" s="35"/>
      <c r="OQW965" s="34"/>
      <c r="ORD965" s="35"/>
      <c r="ORE965" s="34"/>
      <c r="ORL965" s="35"/>
      <c r="ORM965" s="34"/>
      <c r="ORT965" s="35"/>
      <c r="ORU965" s="34"/>
      <c r="OSB965" s="35"/>
      <c r="OSC965" s="34"/>
      <c r="OSJ965" s="35"/>
      <c r="OSK965" s="34"/>
      <c r="OSR965" s="35"/>
      <c r="OSS965" s="34"/>
      <c r="OSZ965" s="35"/>
      <c r="OTA965" s="34"/>
      <c r="OTH965" s="35"/>
      <c r="OTI965" s="34"/>
      <c r="OTP965" s="35"/>
      <c r="OTQ965" s="34"/>
      <c r="OTX965" s="35"/>
      <c r="OTY965" s="34"/>
      <c r="OUF965" s="35"/>
      <c r="OUG965" s="34"/>
      <c r="OUN965" s="35"/>
      <c r="OUO965" s="34"/>
      <c r="OUV965" s="35"/>
      <c r="OUW965" s="34"/>
      <c r="OVD965" s="35"/>
      <c r="OVE965" s="34"/>
      <c r="OVL965" s="35"/>
      <c r="OVM965" s="34"/>
      <c r="OVT965" s="35"/>
      <c r="OVU965" s="34"/>
      <c r="OWB965" s="35"/>
      <c r="OWC965" s="34"/>
      <c r="OWJ965" s="35"/>
      <c r="OWK965" s="34"/>
      <c r="OWR965" s="35"/>
      <c r="OWS965" s="34"/>
      <c r="OWZ965" s="35"/>
      <c r="OXA965" s="34"/>
      <c r="OXH965" s="35"/>
      <c r="OXI965" s="34"/>
      <c r="OXP965" s="35"/>
      <c r="OXQ965" s="34"/>
      <c r="OXX965" s="35"/>
      <c r="OXY965" s="34"/>
      <c r="OYF965" s="35"/>
      <c r="OYG965" s="34"/>
      <c r="OYN965" s="35"/>
      <c r="OYO965" s="34"/>
      <c r="OYV965" s="35"/>
      <c r="OYW965" s="34"/>
      <c r="OZD965" s="35"/>
      <c r="OZE965" s="34"/>
      <c r="OZL965" s="35"/>
      <c r="OZM965" s="34"/>
      <c r="OZT965" s="35"/>
      <c r="OZU965" s="34"/>
      <c r="PAB965" s="35"/>
      <c r="PAC965" s="34"/>
      <c r="PAJ965" s="35"/>
      <c r="PAK965" s="34"/>
      <c r="PAR965" s="35"/>
      <c r="PAS965" s="34"/>
      <c r="PAZ965" s="35"/>
      <c r="PBA965" s="34"/>
      <c r="PBH965" s="35"/>
      <c r="PBI965" s="34"/>
      <c r="PBP965" s="35"/>
      <c r="PBQ965" s="34"/>
      <c r="PBX965" s="35"/>
      <c r="PBY965" s="34"/>
      <c r="PCF965" s="35"/>
      <c r="PCG965" s="34"/>
      <c r="PCN965" s="35"/>
      <c r="PCO965" s="34"/>
      <c r="PCV965" s="35"/>
      <c r="PCW965" s="34"/>
      <c r="PDD965" s="35"/>
      <c r="PDE965" s="34"/>
      <c r="PDL965" s="35"/>
      <c r="PDM965" s="34"/>
      <c r="PDT965" s="35"/>
      <c r="PDU965" s="34"/>
      <c r="PEB965" s="35"/>
      <c r="PEC965" s="34"/>
      <c r="PEJ965" s="35"/>
      <c r="PEK965" s="34"/>
      <c r="PER965" s="35"/>
      <c r="PES965" s="34"/>
      <c r="PEZ965" s="35"/>
      <c r="PFA965" s="34"/>
      <c r="PFH965" s="35"/>
      <c r="PFI965" s="34"/>
      <c r="PFP965" s="35"/>
      <c r="PFQ965" s="34"/>
      <c r="PFX965" s="35"/>
      <c r="PFY965" s="34"/>
      <c r="PGF965" s="35"/>
      <c r="PGG965" s="34"/>
      <c r="PGN965" s="35"/>
      <c r="PGO965" s="34"/>
      <c r="PGV965" s="35"/>
      <c r="PGW965" s="34"/>
      <c r="PHD965" s="35"/>
      <c r="PHE965" s="34"/>
      <c r="PHL965" s="35"/>
      <c r="PHM965" s="34"/>
      <c r="PHT965" s="35"/>
      <c r="PHU965" s="34"/>
      <c r="PIB965" s="35"/>
      <c r="PIC965" s="34"/>
      <c r="PIJ965" s="35"/>
      <c r="PIK965" s="34"/>
      <c r="PIR965" s="35"/>
      <c r="PIS965" s="34"/>
      <c r="PIZ965" s="35"/>
      <c r="PJA965" s="34"/>
      <c r="PJH965" s="35"/>
      <c r="PJI965" s="34"/>
      <c r="PJP965" s="35"/>
      <c r="PJQ965" s="34"/>
      <c r="PJX965" s="35"/>
      <c r="PJY965" s="34"/>
      <c r="PKF965" s="35"/>
      <c r="PKG965" s="34"/>
      <c r="PKN965" s="35"/>
      <c r="PKO965" s="34"/>
      <c r="PKV965" s="35"/>
      <c r="PKW965" s="34"/>
      <c r="PLD965" s="35"/>
      <c r="PLE965" s="34"/>
      <c r="PLL965" s="35"/>
      <c r="PLM965" s="34"/>
      <c r="PLT965" s="35"/>
      <c r="PLU965" s="34"/>
      <c r="PMB965" s="35"/>
      <c r="PMC965" s="34"/>
      <c r="PMJ965" s="35"/>
      <c r="PMK965" s="34"/>
      <c r="PMR965" s="35"/>
      <c r="PMS965" s="34"/>
      <c r="PMZ965" s="35"/>
      <c r="PNA965" s="34"/>
      <c r="PNH965" s="35"/>
      <c r="PNI965" s="34"/>
      <c r="PNP965" s="35"/>
      <c r="PNQ965" s="34"/>
      <c r="PNX965" s="35"/>
      <c r="PNY965" s="34"/>
      <c r="POF965" s="35"/>
      <c r="POG965" s="34"/>
      <c r="PON965" s="35"/>
      <c r="POO965" s="34"/>
      <c r="POV965" s="35"/>
      <c r="POW965" s="34"/>
      <c r="PPD965" s="35"/>
      <c r="PPE965" s="34"/>
      <c r="PPL965" s="35"/>
      <c r="PPM965" s="34"/>
      <c r="PPT965" s="35"/>
      <c r="PPU965" s="34"/>
      <c r="PQB965" s="35"/>
      <c r="PQC965" s="34"/>
      <c r="PQJ965" s="35"/>
      <c r="PQK965" s="34"/>
      <c r="PQR965" s="35"/>
      <c r="PQS965" s="34"/>
      <c r="PQZ965" s="35"/>
      <c r="PRA965" s="34"/>
      <c r="PRH965" s="35"/>
      <c r="PRI965" s="34"/>
      <c r="PRP965" s="35"/>
      <c r="PRQ965" s="34"/>
      <c r="PRX965" s="35"/>
      <c r="PRY965" s="34"/>
      <c r="PSF965" s="35"/>
      <c r="PSG965" s="34"/>
      <c r="PSN965" s="35"/>
      <c r="PSO965" s="34"/>
      <c r="PSV965" s="35"/>
      <c r="PSW965" s="34"/>
      <c r="PTD965" s="35"/>
      <c r="PTE965" s="34"/>
      <c r="PTL965" s="35"/>
      <c r="PTM965" s="34"/>
      <c r="PTT965" s="35"/>
      <c r="PTU965" s="34"/>
      <c r="PUB965" s="35"/>
      <c r="PUC965" s="34"/>
      <c r="PUJ965" s="35"/>
      <c r="PUK965" s="34"/>
      <c r="PUR965" s="35"/>
      <c r="PUS965" s="34"/>
      <c r="PUZ965" s="35"/>
      <c r="PVA965" s="34"/>
      <c r="PVH965" s="35"/>
      <c r="PVI965" s="34"/>
      <c r="PVP965" s="35"/>
      <c r="PVQ965" s="34"/>
      <c r="PVX965" s="35"/>
      <c r="PVY965" s="34"/>
      <c r="PWF965" s="35"/>
      <c r="PWG965" s="34"/>
      <c r="PWN965" s="35"/>
      <c r="PWO965" s="34"/>
      <c r="PWV965" s="35"/>
      <c r="PWW965" s="34"/>
      <c r="PXD965" s="35"/>
      <c r="PXE965" s="34"/>
      <c r="PXL965" s="35"/>
      <c r="PXM965" s="34"/>
      <c r="PXT965" s="35"/>
      <c r="PXU965" s="34"/>
      <c r="PYB965" s="35"/>
      <c r="PYC965" s="34"/>
      <c r="PYJ965" s="35"/>
      <c r="PYK965" s="34"/>
      <c r="PYR965" s="35"/>
      <c r="PYS965" s="34"/>
      <c r="PYZ965" s="35"/>
      <c r="PZA965" s="34"/>
      <c r="PZH965" s="35"/>
      <c r="PZI965" s="34"/>
      <c r="PZP965" s="35"/>
      <c r="PZQ965" s="34"/>
      <c r="PZX965" s="35"/>
      <c r="PZY965" s="34"/>
      <c r="QAF965" s="35"/>
      <c r="QAG965" s="34"/>
      <c r="QAN965" s="35"/>
      <c r="QAO965" s="34"/>
      <c r="QAV965" s="35"/>
      <c r="QAW965" s="34"/>
      <c r="QBD965" s="35"/>
      <c r="QBE965" s="34"/>
      <c r="QBL965" s="35"/>
      <c r="QBM965" s="34"/>
      <c r="QBT965" s="35"/>
      <c r="QBU965" s="34"/>
      <c r="QCB965" s="35"/>
      <c r="QCC965" s="34"/>
      <c r="QCJ965" s="35"/>
      <c r="QCK965" s="34"/>
      <c r="QCR965" s="35"/>
      <c r="QCS965" s="34"/>
      <c r="QCZ965" s="35"/>
      <c r="QDA965" s="34"/>
      <c r="QDH965" s="35"/>
      <c r="QDI965" s="34"/>
      <c r="QDP965" s="35"/>
      <c r="QDQ965" s="34"/>
      <c r="QDX965" s="35"/>
      <c r="QDY965" s="34"/>
      <c r="QEF965" s="35"/>
      <c r="QEG965" s="34"/>
      <c r="QEN965" s="35"/>
      <c r="QEO965" s="34"/>
      <c r="QEV965" s="35"/>
      <c r="QEW965" s="34"/>
      <c r="QFD965" s="35"/>
      <c r="QFE965" s="34"/>
      <c r="QFL965" s="35"/>
      <c r="QFM965" s="34"/>
      <c r="QFT965" s="35"/>
      <c r="QFU965" s="34"/>
      <c r="QGB965" s="35"/>
      <c r="QGC965" s="34"/>
      <c r="QGJ965" s="35"/>
      <c r="QGK965" s="34"/>
      <c r="QGR965" s="35"/>
      <c r="QGS965" s="34"/>
      <c r="QGZ965" s="35"/>
      <c r="QHA965" s="34"/>
      <c r="QHH965" s="35"/>
      <c r="QHI965" s="34"/>
      <c r="QHP965" s="35"/>
      <c r="QHQ965" s="34"/>
      <c r="QHX965" s="35"/>
      <c r="QHY965" s="34"/>
      <c r="QIF965" s="35"/>
      <c r="QIG965" s="34"/>
      <c r="QIN965" s="35"/>
      <c r="QIO965" s="34"/>
      <c r="QIV965" s="35"/>
      <c r="QIW965" s="34"/>
      <c r="QJD965" s="35"/>
      <c r="QJE965" s="34"/>
      <c r="QJL965" s="35"/>
      <c r="QJM965" s="34"/>
      <c r="QJT965" s="35"/>
      <c r="QJU965" s="34"/>
      <c r="QKB965" s="35"/>
      <c r="QKC965" s="34"/>
      <c r="QKJ965" s="35"/>
      <c r="QKK965" s="34"/>
      <c r="QKR965" s="35"/>
      <c r="QKS965" s="34"/>
      <c r="QKZ965" s="35"/>
      <c r="QLA965" s="34"/>
      <c r="QLH965" s="35"/>
      <c r="QLI965" s="34"/>
      <c r="QLP965" s="35"/>
      <c r="QLQ965" s="34"/>
      <c r="QLX965" s="35"/>
      <c r="QLY965" s="34"/>
      <c r="QMF965" s="35"/>
      <c r="QMG965" s="34"/>
      <c r="QMN965" s="35"/>
      <c r="QMO965" s="34"/>
      <c r="QMV965" s="35"/>
      <c r="QMW965" s="34"/>
      <c r="QND965" s="35"/>
      <c r="QNE965" s="34"/>
      <c r="QNL965" s="35"/>
      <c r="QNM965" s="34"/>
      <c r="QNT965" s="35"/>
      <c r="QNU965" s="34"/>
      <c r="QOB965" s="35"/>
      <c r="QOC965" s="34"/>
      <c r="QOJ965" s="35"/>
      <c r="QOK965" s="34"/>
      <c r="QOR965" s="35"/>
      <c r="QOS965" s="34"/>
      <c r="QOZ965" s="35"/>
      <c r="QPA965" s="34"/>
      <c r="QPH965" s="35"/>
      <c r="QPI965" s="34"/>
      <c r="QPP965" s="35"/>
      <c r="QPQ965" s="34"/>
      <c r="QPX965" s="35"/>
      <c r="QPY965" s="34"/>
      <c r="QQF965" s="35"/>
      <c r="QQG965" s="34"/>
      <c r="QQN965" s="35"/>
      <c r="QQO965" s="34"/>
      <c r="QQV965" s="35"/>
      <c r="QQW965" s="34"/>
      <c r="QRD965" s="35"/>
      <c r="QRE965" s="34"/>
      <c r="QRL965" s="35"/>
      <c r="QRM965" s="34"/>
      <c r="QRT965" s="35"/>
      <c r="QRU965" s="34"/>
      <c r="QSB965" s="35"/>
      <c r="QSC965" s="34"/>
      <c r="QSJ965" s="35"/>
      <c r="QSK965" s="34"/>
      <c r="QSR965" s="35"/>
      <c r="QSS965" s="34"/>
      <c r="QSZ965" s="35"/>
      <c r="QTA965" s="34"/>
      <c r="QTH965" s="35"/>
      <c r="QTI965" s="34"/>
      <c r="QTP965" s="35"/>
      <c r="QTQ965" s="34"/>
      <c r="QTX965" s="35"/>
      <c r="QTY965" s="34"/>
      <c r="QUF965" s="35"/>
      <c r="QUG965" s="34"/>
      <c r="QUN965" s="35"/>
      <c r="QUO965" s="34"/>
      <c r="QUV965" s="35"/>
      <c r="QUW965" s="34"/>
      <c r="QVD965" s="35"/>
      <c r="QVE965" s="34"/>
      <c r="QVL965" s="35"/>
      <c r="QVM965" s="34"/>
      <c r="QVT965" s="35"/>
      <c r="QVU965" s="34"/>
      <c r="QWB965" s="35"/>
      <c r="QWC965" s="34"/>
      <c r="QWJ965" s="35"/>
      <c r="QWK965" s="34"/>
      <c r="QWR965" s="35"/>
      <c r="QWS965" s="34"/>
      <c r="QWZ965" s="35"/>
      <c r="QXA965" s="34"/>
      <c r="QXH965" s="35"/>
      <c r="QXI965" s="34"/>
      <c r="QXP965" s="35"/>
      <c r="QXQ965" s="34"/>
      <c r="QXX965" s="35"/>
      <c r="QXY965" s="34"/>
      <c r="QYF965" s="35"/>
      <c r="QYG965" s="34"/>
      <c r="QYN965" s="35"/>
      <c r="QYO965" s="34"/>
      <c r="QYV965" s="35"/>
      <c r="QYW965" s="34"/>
      <c r="QZD965" s="35"/>
      <c r="QZE965" s="34"/>
      <c r="QZL965" s="35"/>
      <c r="QZM965" s="34"/>
      <c r="QZT965" s="35"/>
      <c r="QZU965" s="34"/>
      <c r="RAB965" s="35"/>
      <c r="RAC965" s="34"/>
      <c r="RAJ965" s="35"/>
      <c r="RAK965" s="34"/>
      <c r="RAR965" s="35"/>
      <c r="RAS965" s="34"/>
      <c r="RAZ965" s="35"/>
      <c r="RBA965" s="34"/>
      <c r="RBH965" s="35"/>
      <c r="RBI965" s="34"/>
      <c r="RBP965" s="35"/>
      <c r="RBQ965" s="34"/>
      <c r="RBX965" s="35"/>
      <c r="RBY965" s="34"/>
      <c r="RCF965" s="35"/>
      <c r="RCG965" s="34"/>
      <c r="RCN965" s="35"/>
      <c r="RCO965" s="34"/>
      <c r="RCV965" s="35"/>
      <c r="RCW965" s="34"/>
      <c r="RDD965" s="35"/>
      <c r="RDE965" s="34"/>
      <c r="RDL965" s="35"/>
      <c r="RDM965" s="34"/>
      <c r="RDT965" s="35"/>
      <c r="RDU965" s="34"/>
      <c r="REB965" s="35"/>
      <c r="REC965" s="34"/>
      <c r="REJ965" s="35"/>
      <c r="REK965" s="34"/>
      <c r="RER965" s="35"/>
      <c r="RES965" s="34"/>
      <c r="REZ965" s="35"/>
      <c r="RFA965" s="34"/>
      <c r="RFH965" s="35"/>
      <c r="RFI965" s="34"/>
      <c r="RFP965" s="35"/>
      <c r="RFQ965" s="34"/>
      <c r="RFX965" s="35"/>
      <c r="RFY965" s="34"/>
      <c r="RGF965" s="35"/>
      <c r="RGG965" s="34"/>
      <c r="RGN965" s="35"/>
      <c r="RGO965" s="34"/>
      <c r="RGV965" s="35"/>
      <c r="RGW965" s="34"/>
      <c r="RHD965" s="35"/>
      <c r="RHE965" s="34"/>
      <c r="RHL965" s="35"/>
      <c r="RHM965" s="34"/>
      <c r="RHT965" s="35"/>
      <c r="RHU965" s="34"/>
      <c r="RIB965" s="35"/>
      <c r="RIC965" s="34"/>
      <c r="RIJ965" s="35"/>
      <c r="RIK965" s="34"/>
      <c r="RIR965" s="35"/>
      <c r="RIS965" s="34"/>
      <c r="RIZ965" s="35"/>
      <c r="RJA965" s="34"/>
      <c r="RJH965" s="35"/>
      <c r="RJI965" s="34"/>
      <c r="RJP965" s="35"/>
      <c r="RJQ965" s="34"/>
      <c r="RJX965" s="35"/>
      <c r="RJY965" s="34"/>
      <c r="RKF965" s="35"/>
      <c r="RKG965" s="34"/>
      <c r="RKN965" s="35"/>
      <c r="RKO965" s="34"/>
      <c r="RKV965" s="35"/>
      <c r="RKW965" s="34"/>
      <c r="RLD965" s="35"/>
      <c r="RLE965" s="34"/>
      <c r="RLL965" s="35"/>
      <c r="RLM965" s="34"/>
      <c r="RLT965" s="35"/>
      <c r="RLU965" s="34"/>
      <c r="RMB965" s="35"/>
      <c r="RMC965" s="34"/>
      <c r="RMJ965" s="35"/>
      <c r="RMK965" s="34"/>
      <c r="RMR965" s="35"/>
      <c r="RMS965" s="34"/>
      <c r="RMZ965" s="35"/>
      <c r="RNA965" s="34"/>
      <c r="RNH965" s="35"/>
      <c r="RNI965" s="34"/>
      <c r="RNP965" s="35"/>
      <c r="RNQ965" s="34"/>
      <c r="RNX965" s="35"/>
      <c r="RNY965" s="34"/>
      <c r="ROF965" s="35"/>
      <c r="ROG965" s="34"/>
      <c r="RON965" s="35"/>
      <c r="ROO965" s="34"/>
      <c r="ROV965" s="35"/>
      <c r="ROW965" s="34"/>
      <c r="RPD965" s="35"/>
      <c r="RPE965" s="34"/>
      <c r="RPL965" s="35"/>
      <c r="RPM965" s="34"/>
      <c r="RPT965" s="35"/>
      <c r="RPU965" s="34"/>
      <c r="RQB965" s="35"/>
      <c r="RQC965" s="34"/>
      <c r="RQJ965" s="35"/>
      <c r="RQK965" s="34"/>
      <c r="RQR965" s="35"/>
      <c r="RQS965" s="34"/>
      <c r="RQZ965" s="35"/>
      <c r="RRA965" s="34"/>
      <c r="RRH965" s="35"/>
      <c r="RRI965" s="34"/>
      <c r="RRP965" s="35"/>
      <c r="RRQ965" s="34"/>
      <c r="RRX965" s="35"/>
      <c r="RRY965" s="34"/>
      <c r="RSF965" s="35"/>
      <c r="RSG965" s="34"/>
      <c r="RSN965" s="35"/>
      <c r="RSO965" s="34"/>
      <c r="RSV965" s="35"/>
      <c r="RSW965" s="34"/>
      <c r="RTD965" s="35"/>
      <c r="RTE965" s="34"/>
      <c r="RTL965" s="35"/>
      <c r="RTM965" s="34"/>
      <c r="RTT965" s="35"/>
      <c r="RTU965" s="34"/>
      <c r="RUB965" s="35"/>
      <c r="RUC965" s="34"/>
      <c r="RUJ965" s="35"/>
      <c r="RUK965" s="34"/>
      <c r="RUR965" s="35"/>
      <c r="RUS965" s="34"/>
      <c r="RUZ965" s="35"/>
      <c r="RVA965" s="34"/>
      <c r="RVH965" s="35"/>
      <c r="RVI965" s="34"/>
      <c r="RVP965" s="35"/>
      <c r="RVQ965" s="34"/>
      <c r="RVX965" s="35"/>
      <c r="RVY965" s="34"/>
      <c r="RWF965" s="35"/>
      <c r="RWG965" s="34"/>
      <c r="RWN965" s="35"/>
      <c r="RWO965" s="34"/>
      <c r="RWV965" s="35"/>
      <c r="RWW965" s="34"/>
      <c r="RXD965" s="35"/>
      <c r="RXE965" s="34"/>
      <c r="RXL965" s="35"/>
      <c r="RXM965" s="34"/>
      <c r="RXT965" s="35"/>
      <c r="RXU965" s="34"/>
      <c r="RYB965" s="35"/>
      <c r="RYC965" s="34"/>
      <c r="RYJ965" s="35"/>
      <c r="RYK965" s="34"/>
      <c r="RYR965" s="35"/>
      <c r="RYS965" s="34"/>
      <c r="RYZ965" s="35"/>
      <c r="RZA965" s="34"/>
      <c r="RZH965" s="35"/>
      <c r="RZI965" s="34"/>
      <c r="RZP965" s="35"/>
      <c r="RZQ965" s="34"/>
      <c r="RZX965" s="35"/>
      <c r="RZY965" s="34"/>
      <c r="SAF965" s="35"/>
      <c r="SAG965" s="34"/>
      <c r="SAN965" s="35"/>
      <c r="SAO965" s="34"/>
      <c r="SAV965" s="35"/>
      <c r="SAW965" s="34"/>
      <c r="SBD965" s="35"/>
      <c r="SBE965" s="34"/>
      <c r="SBL965" s="35"/>
      <c r="SBM965" s="34"/>
      <c r="SBT965" s="35"/>
      <c r="SBU965" s="34"/>
      <c r="SCB965" s="35"/>
      <c r="SCC965" s="34"/>
      <c r="SCJ965" s="35"/>
      <c r="SCK965" s="34"/>
      <c r="SCR965" s="35"/>
      <c r="SCS965" s="34"/>
      <c r="SCZ965" s="35"/>
      <c r="SDA965" s="34"/>
      <c r="SDH965" s="35"/>
      <c r="SDI965" s="34"/>
      <c r="SDP965" s="35"/>
      <c r="SDQ965" s="34"/>
      <c r="SDX965" s="35"/>
      <c r="SDY965" s="34"/>
      <c r="SEF965" s="35"/>
      <c r="SEG965" s="34"/>
      <c r="SEN965" s="35"/>
      <c r="SEO965" s="34"/>
      <c r="SEV965" s="35"/>
      <c r="SEW965" s="34"/>
      <c r="SFD965" s="35"/>
      <c r="SFE965" s="34"/>
      <c r="SFL965" s="35"/>
      <c r="SFM965" s="34"/>
      <c r="SFT965" s="35"/>
      <c r="SFU965" s="34"/>
      <c r="SGB965" s="35"/>
      <c r="SGC965" s="34"/>
      <c r="SGJ965" s="35"/>
      <c r="SGK965" s="34"/>
      <c r="SGR965" s="35"/>
      <c r="SGS965" s="34"/>
      <c r="SGZ965" s="35"/>
      <c r="SHA965" s="34"/>
      <c r="SHH965" s="35"/>
      <c r="SHI965" s="34"/>
      <c r="SHP965" s="35"/>
      <c r="SHQ965" s="34"/>
      <c r="SHX965" s="35"/>
      <c r="SHY965" s="34"/>
      <c r="SIF965" s="35"/>
      <c r="SIG965" s="34"/>
      <c r="SIN965" s="35"/>
      <c r="SIO965" s="34"/>
      <c r="SIV965" s="35"/>
      <c r="SIW965" s="34"/>
      <c r="SJD965" s="35"/>
      <c r="SJE965" s="34"/>
      <c r="SJL965" s="35"/>
      <c r="SJM965" s="34"/>
      <c r="SJT965" s="35"/>
      <c r="SJU965" s="34"/>
      <c r="SKB965" s="35"/>
      <c r="SKC965" s="34"/>
      <c r="SKJ965" s="35"/>
      <c r="SKK965" s="34"/>
      <c r="SKR965" s="35"/>
      <c r="SKS965" s="34"/>
      <c r="SKZ965" s="35"/>
      <c r="SLA965" s="34"/>
      <c r="SLH965" s="35"/>
      <c r="SLI965" s="34"/>
      <c r="SLP965" s="35"/>
      <c r="SLQ965" s="34"/>
      <c r="SLX965" s="35"/>
      <c r="SLY965" s="34"/>
      <c r="SMF965" s="35"/>
      <c r="SMG965" s="34"/>
      <c r="SMN965" s="35"/>
      <c r="SMO965" s="34"/>
      <c r="SMV965" s="35"/>
      <c r="SMW965" s="34"/>
      <c r="SND965" s="35"/>
      <c r="SNE965" s="34"/>
      <c r="SNL965" s="35"/>
      <c r="SNM965" s="34"/>
      <c r="SNT965" s="35"/>
      <c r="SNU965" s="34"/>
      <c r="SOB965" s="35"/>
      <c r="SOC965" s="34"/>
      <c r="SOJ965" s="35"/>
      <c r="SOK965" s="34"/>
      <c r="SOR965" s="35"/>
      <c r="SOS965" s="34"/>
      <c r="SOZ965" s="35"/>
      <c r="SPA965" s="34"/>
      <c r="SPH965" s="35"/>
      <c r="SPI965" s="34"/>
      <c r="SPP965" s="35"/>
      <c r="SPQ965" s="34"/>
      <c r="SPX965" s="35"/>
      <c r="SPY965" s="34"/>
      <c r="SQF965" s="35"/>
      <c r="SQG965" s="34"/>
      <c r="SQN965" s="35"/>
      <c r="SQO965" s="34"/>
      <c r="SQV965" s="35"/>
      <c r="SQW965" s="34"/>
      <c r="SRD965" s="35"/>
      <c r="SRE965" s="34"/>
      <c r="SRL965" s="35"/>
      <c r="SRM965" s="34"/>
      <c r="SRT965" s="35"/>
      <c r="SRU965" s="34"/>
      <c r="SSB965" s="35"/>
      <c r="SSC965" s="34"/>
      <c r="SSJ965" s="35"/>
      <c r="SSK965" s="34"/>
      <c r="SSR965" s="35"/>
      <c r="SSS965" s="34"/>
      <c r="SSZ965" s="35"/>
      <c r="STA965" s="34"/>
      <c r="STH965" s="35"/>
      <c r="STI965" s="34"/>
      <c r="STP965" s="35"/>
      <c r="STQ965" s="34"/>
      <c r="STX965" s="35"/>
      <c r="STY965" s="34"/>
      <c r="SUF965" s="35"/>
      <c r="SUG965" s="34"/>
      <c r="SUN965" s="35"/>
      <c r="SUO965" s="34"/>
      <c r="SUV965" s="35"/>
      <c r="SUW965" s="34"/>
      <c r="SVD965" s="35"/>
      <c r="SVE965" s="34"/>
      <c r="SVL965" s="35"/>
      <c r="SVM965" s="34"/>
      <c r="SVT965" s="35"/>
      <c r="SVU965" s="34"/>
      <c r="SWB965" s="35"/>
      <c r="SWC965" s="34"/>
      <c r="SWJ965" s="35"/>
      <c r="SWK965" s="34"/>
      <c r="SWR965" s="35"/>
      <c r="SWS965" s="34"/>
      <c r="SWZ965" s="35"/>
      <c r="SXA965" s="34"/>
      <c r="SXH965" s="35"/>
      <c r="SXI965" s="34"/>
      <c r="SXP965" s="35"/>
      <c r="SXQ965" s="34"/>
      <c r="SXX965" s="35"/>
      <c r="SXY965" s="34"/>
      <c r="SYF965" s="35"/>
      <c r="SYG965" s="34"/>
      <c r="SYN965" s="35"/>
      <c r="SYO965" s="34"/>
      <c r="SYV965" s="35"/>
      <c r="SYW965" s="34"/>
      <c r="SZD965" s="35"/>
      <c r="SZE965" s="34"/>
      <c r="SZL965" s="35"/>
      <c r="SZM965" s="34"/>
      <c r="SZT965" s="35"/>
      <c r="SZU965" s="34"/>
      <c r="TAB965" s="35"/>
      <c r="TAC965" s="34"/>
      <c r="TAJ965" s="35"/>
      <c r="TAK965" s="34"/>
      <c r="TAR965" s="35"/>
      <c r="TAS965" s="34"/>
      <c r="TAZ965" s="35"/>
      <c r="TBA965" s="34"/>
      <c r="TBH965" s="35"/>
      <c r="TBI965" s="34"/>
      <c r="TBP965" s="35"/>
      <c r="TBQ965" s="34"/>
      <c r="TBX965" s="35"/>
      <c r="TBY965" s="34"/>
      <c r="TCF965" s="35"/>
      <c r="TCG965" s="34"/>
      <c r="TCN965" s="35"/>
      <c r="TCO965" s="34"/>
      <c r="TCV965" s="35"/>
      <c r="TCW965" s="34"/>
      <c r="TDD965" s="35"/>
      <c r="TDE965" s="34"/>
      <c r="TDL965" s="35"/>
      <c r="TDM965" s="34"/>
      <c r="TDT965" s="35"/>
      <c r="TDU965" s="34"/>
      <c r="TEB965" s="35"/>
      <c r="TEC965" s="34"/>
      <c r="TEJ965" s="35"/>
      <c r="TEK965" s="34"/>
      <c r="TER965" s="35"/>
      <c r="TES965" s="34"/>
      <c r="TEZ965" s="35"/>
      <c r="TFA965" s="34"/>
      <c r="TFH965" s="35"/>
      <c r="TFI965" s="34"/>
      <c r="TFP965" s="35"/>
      <c r="TFQ965" s="34"/>
      <c r="TFX965" s="35"/>
      <c r="TFY965" s="34"/>
      <c r="TGF965" s="35"/>
      <c r="TGG965" s="34"/>
      <c r="TGN965" s="35"/>
      <c r="TGO965" s="34"/>
      <c r="TGV965" s="35"/>
      <c r="TGW965" s="34"/>
      <c r="THD965" s="35"/>
      <c r="THE965" s="34"/>
      <c r="THL965" s="35"/>
      <c r="THM965" s="34"/>
      <c r="THT965" s="35"/>
      <c r="THU965" s="34"/>
      <c r="TIB965" s="35"/>
      <c r="TIC965" s="34"/>
      <c r="TIJ965" s="35"/>
      <c r="TIK965" s="34"/>
      <c r="TIR965" s="35"/>
      <c r="TIS965" s="34"/>
      <c r="TIZ965" s="35"/>
      <c r="TJA965" s="34"/>
      <c r="TJH965" s="35"/>
      <c r="TJI965" s="34"/>
      <c r="TJP965" s="35"/>
      <c r="TJQ965" s="34"/>
      <c r="TJX965" s="35"/>
      <c r="TJY965" s="34"/>
      <c r="TKF965" s="35"/>
      <c r="TKG965" s="34"/>
      <c r="TKN965" s="35"/>
      <c r="TKO965" s="34"/>
      <c r="TKV965" s="35"/>
      <c r="TKW965" s="34"/>
      <c r="TLD965" s="35"/>
      <c r="TLE965" s="34"/>
      <c r="TLL965" s="35"/>
      <c r="TLM965" s="34"/>
      <c r="TLT965" s="35"/>
      <c r="TLU965" s="34"/>
      <c r="TMB965" s="35"/>
      <c r="TMC965" s="34"/>
      <c r="TMJ965" s="35"/>
      <c r="TMK965" s="34"/>
      <c r="TMR965" s="35"/>
      <c r="TMS965" s="34"/>
      <c r="TMZ965" s="35"/>
      <c r="TNA965" s="34"/>
      <c r="TNH965" s="35"/>
      <c r="TNI965" s="34"/>
      <c r="TNP965" s="35"/>
      <c r="TNQ965" s="34"/>
      <c r="TNX965" s="35"/>
      <c r="TNY965" s="34"/>
      <c r="TOF965" s="35"/>
      <c r="TOG965" s="34"/>
      <c r="TON965" s="35"/>
      <c r="TOO965" s="34"/>
      <c r="TOV965" s="35"/>
      <c r="TOW965" s="34"/>
      <c r="TPD965" s="35"/>
      <c r="TPE965" s="34"/>
      <c r="TPL965" s="35"/>
      <c r="TPM965" s="34"/>
      <c r="TPT965" s="35"/>
      <c r="TPU965" s="34"/>
      <c r="TQB965" s="35"/>
      <c r="TQC965" s="34"/>
      <c r="TQJ965" s="35"/>
      <c r="TQK965" s="34"/>
      <c r="TQR965" s="35"/>
      <c r="TQS965" s="34"/>
      <c r="TQZ965" s="35"/>
      <c r="TRA965" s="34"/>
      <c r="TRH965" s="35"/>
      <c r="TRI965" s="34"/>
      <c r="TRP965" s="35"/>
      <c r="TRQ965" s="34"/>
      <c r="TRX965" s="35"/>
      <c r="TRY965" s="34"/>
      <c r="TSF965" s="35"/>
      <c r="TSG965" s="34"/>
      <c r="TSN965" s="35"/>
      <c r="TSO965" s="34"/>
      <c r="TSV965" s="35"/>
      <c r="TSW965" s="34"/>
      <c r="TTD965" s="35"/>
      <c r="TTE965" s="34"/>
      <c r="TTL965" s="35"/>
      <c r="TTM965" s="34"/>
      <c r="TTT965" s="35"/>
      <c r="TTU965" s="34"/>
      <c r="TUB965" s="35"/>
      <c r="TUC965" s="34"/>
      <c r="TUJ965" s="35"/>
      <c r="TUK965" s="34"/>
      <c r="TUR965" s="35"/>
      <c r="TUS965" s="34"/>
      <c r="TUZ965" s="35"/>
      <c r="TVA965" s="34"/>
      <c r="TVH965" s="35"/>
      <c r="TVI965" s="34"/>
      <c r="TVP965" s="35"/>
      <c r="TVQ965" s="34"/>
      <c r="TVX965" s="35"/>
      <c r="TVY965" s="34"/>
      <c r="TWF965" s="35"/>
      <c r="TWG965" s="34"/>
      <c r="TWN965" s="35"/>
      <c r="TWO965" s="34"/>
      <c r="TWV965" s="35"/>
      <c r="TWW965" s="34"/>
      <c r="TXD965" s="35"/>
      <c r="TXE965" s="34"/>
      <c r="TXL965" s="35"/>
      <c r="TXM965" s="34"/>
      <c r="TXT965" s="35"/>
      <c r="TXU965" s="34"/>
      <c r="TYB965" s="35"/>
      <c r="TYC965" s="34"/>
      <c r="TYJ965" s="35"/>
      <c r="TYK965" s="34"/>
      <c r="TYR965" s="35"/>
      <c r="TYS965" s="34"/>
      <c r="TYZ965" s="35"/>
      <c r="TZA965" s="34"/>
      <c r="TZH965" s="35"/>
      <c r="TZI965" s="34"/>
      <c r="TZP965" s="35"/>
      <c r="TZQ965" s="34"/>
      <c r="TZX965" s="35"/>
      <c r="TZY965" s="34"/>
      <c r="UAF965" s="35"/>
      <c r="UAG965" s="34"/>
      <c r="UAN965" s="35"/>
      <c r="UAO965" s="34"/>
      <c r="UAV965" s="35"/>
      <c r="UAW965" s="34"/>
      <c r="UBD965" s="35"/>
      <c r="UBE965" s="34"/>
      <c r="UBL965" s="35"/>
      <c r="UBM965" s="34"/>
      <c r="UBT965" s="35"/>
      <c r="UBU965" s="34"/>
      <c r="UCB965" s="35"/>
      <c r="UCC965" s="34"/>
      <c r="UCJ965" s="35"/>
      <c r="UCK965" s="34"/>
      <c r="UCR965" s="35"/>
      <c r="UCS965" s="34"/>
      <c r="UCZ965" s="35"/>
      <c r="UDA965" s="34"/>
      <c r="UDH965" s="35"/>
      <c r="UDI965" s="34"/>
      <c r="UDP965" s="35"/>
      <c r="UDQ965" s="34"/>
      <c r="UDX965" s="35"/>
      <c r="UDY965" s="34"/>
      <c r="UEF965" s="35"/>
      <c r="UEG965" s="34"/>
      <c r="UEN965" s="35"/>
      <c r="UEO965" s="34"/>
      <c r="UEV965" s="35"/>
      <c r="UEW965" s="34"/>
      <c r="UFD965" s="35"/>
      <c r="UFE965" s="34"/>
      <c r="UFL965" s="35"/>
      <c r="UFM965" s="34"/>
      <c r="UFT965" s="35"/>
      <c r="UFU965" s="34"/>
      <c r="UGB965" s="35"/>
      <c r="UGC965" s="34"/>
      <c r="UGJ965" s="35"/>
      <c r="UGK965" s="34"/>
      <c r="UGR965" s="35"/>
      <c r="UGS965" s="34"/>
      <c r="UGZ965" s="35"/>
      <c r="UHA965" s="34"/>
      <c r="UHH965" s="35"/>
      <c r="UHI965" s="34"/>
      <c r="UHP965" s="35"/>
      <c r="UHQ965" s="34"/>
      <c r="UHX965" s="35"/>
      <c r="UHY965" s="34"/>
      <c r="UIF965" s="35"/>
      <c r="UIG965" s="34"/>
      <c r="UIN965" s="35"/>
      <c r="UIO965" s="34"/>
      <c r="UIV965" s="35"/>
      <c r="UIW965" s="34"/>
      <c r="UJD965" s="35"/>
      <c r="UJE965" s="34"/>
      <c r="UJL965" s="35"/>
      <c r="UJM965" s="34"/>
      <c r="UJT965" s="35"/>
      <c r="UJU965" s="34"/>
      <c r="UKB965" s="35"/>
      <c r="UKC965" s="34"/>
      <c r="UKJ965" s="35"/>
      <c r="UKK965" s="34"/>
      <c r="UKR965" s="35"/>
      <c r="UKS965" s="34"/>
      <c r="UKZ965" s="35"/>
      <c r="ULA965" s="34"/>
      <c r="ULH965" s="35"/>
      <c r="ULI965" s="34"/>
      <c r="ULP965" s="35"/>
      <c r="ULQ965" s="34"/>
      <c r="ULX965" s="35"/>
      <c r="ULY965" s="34"/>
      <c r="UMF965" s="35"/>
      <c r="UMG965" s="34"/>
      <c r="UMN965" s="35"/>
      <c r="UMO965" s="34"/>
      <c r="UMV965" s="35"/>
      <c r="UMW965" s="34"/>
      <c r="UND965" s="35"/>
      <c r="UNE965" s="34"/>
      <c r="UNL965" s="35"/>
      <c r="UNM965" s="34"/>
      <c r="UNT965" s="35"/>
      <c r="UNU965" s="34"/>
      <c r="UOB965" s="35"/>
      <c r="UOC965" s="34"/>
      <c r="UOJ965" s="35"/>
      <c r="UOK965" s="34"/>
      <c r="UOR965" s="35"/>
      <c r="UOS965" s="34"/>
      <c r="UOZ965" s="35"/>
      <c r="UPA965" s="34"/>
      <c r="UPH965" s="35"/>
      <c r="UPI965" s="34"/>
      <c r="UPP965" s="35"/>
      <c r="UPQ965" s="34"/>
      <c r="UPX965" s="35"/>
      <c r="UPY965" s="34"/>
      <c r="UQF965" s="35"/>
      <c r="UQG965" s="34"/>
      <c r="UQN965" s="35"/>
      <c r="UQO965" s="34"/>
      <c r="UQV965" s="35"/>
      <c r="UQW965" s="34"/>
      <c r="URD965" s="35"/>
      <c r="URE965" s="34"/>
      <c r="URL965" s="35"/>
      <c r="URM965" s="34"/>
      <c r="URT965" s="35"/>
      <c r="URU965" s="34"/>
      <c r="USB965" s="35"/>
      <c r="USC965" s="34"/>
      <c r="USJ965" s="35"/>
      <c r="USK965" s="34"/>
      <c r="USR965" s="35"/>
      <c r="USS965" s="34"/>
      <c r="USZ965" s="35"/>
      <c r="UTA965" s="34"/>
      <c r="UTH965" s="35"/>
      <c r="UTI965" s="34"/>
      <c r="UTP965" s="35"/>
      <c r="UTQ965" s="34"/>
      <c r="UTX965" s="35"/>
      <c r="UTY965" s="34"/>
      <c r="UUF965" s="35"/>
      <c r="UUG965" s="34"/>
      <c r="UUN965" s="35"/>
      <c r="UUO965" s="34"/>
      <c r="UUV965" s="35"/>
      <c r="UUW965" s="34"/>
      <c r="UVD965" s="35"/>
      <c r="UVE965" s="34"/>
      <c r="UVL965" s="35"/>
      <c r="UVM965" s="34"/>
      <c r="UVT965" s="35"/>
      <c r="UVU965" s="34"/>
      <c r="UWB965" s="35"/>
      <c r="UWC965" s="34"/>
      <c r="UWJ965" s="35"/>
      <c r="UWK965" s="34"/>
      <c r="UWR965" s="35"/>
      <c r="UWS965" s="34"/>
      <c r="UWZ965" s="35"/>
      <c r="UXA965" s="34"/>
      <c r="UXH965" s="35"/>
      <c r="UXI965" s="34"/>
      <c r="UXP965" s="35"/>
      <c r="UXQ965" s="34"/>
      <c r="UXX965" s="35"/>
      <c r="UXY965" s="34"/>
      <c r="UYF965" s="35"/>
      <c r="UYG965" s="34"/>
      <c r="UYN965" s="35"/>
      <c r="UYO965" s="34"/>
      <c r="UYV965" s="35"/>
      <c r="UYW965" s="34"/>
      <c r="UZD965" s="35"/>
      <c r="UZE965" s="34"/>
      <c r="UZL965" s="35"/>
      <c r="UZM965" s="34"/>
      <c r="UZT965" s="35"/>
      <c r="UZU965" s="34"/>
      <c r="VAB965" s="35"/>
      <c r="VAC965" s="34"/>
      <c r="VAJ965" s="35"/>
      <c r="VAK965" s="34"/>
      <c r="VAR965" s="35"/>
      <c r="VAS965" s="34"/>
      <c r="VAZ965" s="35"/>
      <c r="VBA965" s="34"/>
      <c r="VBH965" s="35"/>
      <c r="VBI965" s="34"/>
      <c r="VBP965" s="35"/>
      <c r="VBQ965" s="34"/>
      <c r="VBX965" s="35"/>
      <c r="VBY965" s="34"/>
      <c r="VCF965" s="35"/>
      <c r="VCG965" s="34"/>
      <c r="VCN965" s="35"/>
      <c r="VCO965" s="34"/>
      <c r="VCV965" s="35"/>
      <c r="VCW965" s="34"/>
      <c r="VDD965" s="35"/>
      <c r="VDE965" s="34"/>
      <c r="VDL965" s="35"/>
      <c r="VDM965" s="34"/>
      <c r="VDT965" s="35"/>
      <c r="VDU965" s="34"/>
      <c r="VEB965" s="35"/>
      <c r="VEC965" s="34"/>
      <c r="VEJ965" s="35"/>
      <c r="VEK965" s="34"/>
      <c r="VER965" s="35"/>
      <c r="VES965" s="34"/>
      <c r="VEZ965" s="35"/>
      <c r="VFA965" s="34"/>
      <c r="VFH965" s="35"/>
      <c r="VFI965" s="34"/>
      <c r="VFP965" s="35"/>
      <c r="VFQ965" s="34"/>
      <c r="VFX965" s="35"/>
      <c r="VFY965" s="34"/>
      <c r="VGF965" s="35"/>
      <c r="VGG965" s="34"/>
      <c r="VGN965" s="35"/>
      <c r="VGO965" s="34"/>
      <c r="VGV965" s="35"/>
      <c r="VGW965" s="34"/>
      <c r="VHD965" s="35"/>
      <c r="VHE965" s="34"/>
      <c r="VHL965" s="35"/>
      <c r="VHM965" s="34"/>
      <c r="VHT965" s="35"/>
      <c r="VHU965" s="34"/>
      <c r="VIB965" s="35"/>
      <c r="VIC965" s="34"/>
      <c r="VIJ965" s="35"/>
      <c r="VIK965" s="34"/>
      <c r="VIR965" s="35"/>
      <c r="VIS965" s="34"/>
      <c r="VIZ965" s="35"/>
      <c r="VJA965" s="34"/>
      <c r="VJH965" s="35"/>
      <c r="VJI965" s="34"/>
      <c r="VJP965" s="35"/>
      <c r="VJQ965" s="34"/>
      <c r="VJX965" s="35"/>
      <c r="VJY965" s="34"/>
      <c r="VKF965" s="35"/>
      <c r="VKG965" s="34"/>
      <c r="VKN965" s="35"/>
      <c r="VKO965" s="34"/>
      <c r="VKV965" s="35"/>
      <c r="VKW965" s="34"/>
      <c r="VLD965" s="35"/>
      <c r="VLE965" s="34"/>
      <c r="VLL965" s="35"/>
      <c r="VLM965" s="34"/>
      <c r="VLT965" s="35"/>
      <c r="VLU965" s="34"/>
      <c r="VMB965" s="35"/>
      <c r="VMC965" s="34"/>
      <c r="VMJ965" s="35"/>
      <c r="VMK965" s="34"/>
      <c r="VMR965" s="35"/>
      <c r="VMS965" s="34"/>
      <c r="VMZ965" s="35"/>
      <c r="VNA965" s="34"/>
      <c r="VNH965" s="35"/>
      <c r="VNI965" s="34"/>
      <c r="VNP965" s="35"/>
      <c r="VNQ965" s="34"/>
      <c r="VNX965" s="35"/>
      <c r="VNY965" s="34"/>
      <c r="VOF965" s="35"/>
      <c r="VOG965" s="34"/>
      <c r="VON965" s="35"/>
      <c r="VOO965" s="34"/>
      <c r="VOV965" s="35"/>
      <c r="VOW965" s="34"/>
      <c r="VPD965" s="35"/>
      <c r="VPE965" s="34"/>
      <c r="VPL965" s="35"/>
      <c r="VPM965" s="34"/>
      <c r="VPT965" s="35"/>
      <c r="VPU965" s="34"/>
      <c r="VQB965" s="35"/>
      <c r="VQC965" s="34"/>
      <c r="VQJ965" s="35"/>
      <c r="VQK965" s="34"/>
      <c r="VQR965" s="35"/>
      <c r="VQS965" s="34"/>
      <c r="VQZ965" s="35"/>
      <c r="VRA965" s="34"/>
      <c r="VRH965" s="35"/>
      <c r="VRI965" s="34"/>
      <c r="VRP965" s="35"/>
      <c r="VRQ965" s="34"/>
      <c r="VRX965" s="35"/>
      <c r="VRY965" s="34"/>
      <c r="VSF965" s="35"/>
      <c r="VSG965" s="34"/>
      <c r="VSN965" s="35"/>
      <c r="VSO965" s="34"/>
      <c r="VSV965" s="35"/>
      <c r="VSW965" s="34"/>
      <c r="VTD965" s="35"/>
      <c r="VTE965" s="34"/>
      <c r="VTL965" s="35"/>
      <c r="VTM965" s="34"/>
      <c r="VTT965" s="35"/>
      <c r="VTU965" s="34"/>
      <c r="VUB965" s="35"/>
      <c r="VUC965" s="34"/>
      <c r="VUJ965" s="35"/>
      <c r="VUK965" s="34"/>
      <c r="VUR965" s="35"/>
      <c r="VUS965" s="34"/>
      <c r="VUZ965" s="35"/>
      <c r="VVA965" s="34"/>
      <c r="VVH965" s="35"/>
      <c r="VVI965" s="34"/>
      <c r="VVP965" s="35"/>
      <c r="VVQ965" s="34"/>
      <c r="VVX965" s="35"/>
      <c r="VVY965" s="34"/>
      <c r="VWF965" s="35"/>
      <c r="VWG965" s="34"/>
      <c r="VWN965" s="35"/>
      <c r="VWO965" s="34"/>
      <c r="VWV965" s="35"/>
      <c r="VWW965" s="34"/>
      <c r="VXD965" s="35"/>
      <c r="VXE965" s="34"/>
      <c r="VXL965" s="35"/>
      <c r="VXM965" s="34"/>
      <c r="VXT965" s="35"/>
      <c r="VXU965" s="34"/>
      <c r="VYB965" s="35"/>
      <c r="VYC965" s="34"/>
      <c r="VYJ965" s="35"/>
      <c r="VYK965" s="34"/>
      <c r="VYR965" s="35"/>
      <c r="VYS965" s="34"/>
      <c r="VYZ965" s="35"/>
      <c r="VZA965" s="34"/>
      <c r="VZH965" s="35"/>
      <c r="VZI965" s="34"/>
      <c r="VZP965" s="35"/>
      <c r="VZQ965" s="34"/>
      <c r="VZX965" s="35"/>
      <c r="VZY965" s="34"/>
      <c r="WAF965" s="35"/>
      <c r="WAG965" s="34"/>
      <c r="WAN965" s="35"/>
      <c r="WAO965" s="34"/>
      <c r="WAV965" s="35"/>
      <c r="WAW965" s="34"/>
      <c r="WBD965" s="35"/>
      <c r="WBE965" s="34"/>
      <c r="WBL965" s="35"/>
      <c r="WBM965" s="34"/>
      <c r="WBT965" s="35"/>
      <c r="WBU965" s="34"/>
      <c r="WCB965" s="35"/>
      <c r="WCC965" s="34"/>
      <c r="WCJ965" s="35"/>
      <c r="WCK965" s="34"/>
      <c r="WCR965" s="35"/>
      <c r="WCS965" s="34"/>
      <c r="WCZ965" s="35"/>
      <c r="WDA965" s="34"/>
      <c r="WDH965" s="35"/>
      <c r="WDI965" s="34"/>
      <c r="WDP965" s="35"/>
      <c r="WDQ965" s="34"/>
      <c r="WDX965" s="35"/>
      <c r="WDY965" s="34"/>
      <c r="WEF965" s="35"/>
      <c r="WEG965" s="34"/>
      <c r="WEN965" s="35"/>
      <c r="WEO965" s="34"/>
      <c r="WEV965" s="35"/>
      <c r="WEW965" s="34"/>
      <c r="WFD965" s="35"/>
      <c r="WFE965" s="34"/>
      <c r="WFL965" s="35"/>
      <c r="WFM965" s="34"/>
      <c r="WFT965" s="35"/>
      <c r="WFU965" s="34"/>
      <c r="WGB965" s="35"/>
      <c r="WGC965" s="34"/>
      <c r="WGJ965" s="35"/>
      <c r="WGK965" s="34"/>
      <c r="WGR965" s="35"/>
      <c r="WGS965" s="34"/>
      <c r="WGZ965" s="35"/>
      <c r="WHA965" s="34"/>
      <c r="WHH965" s="35"/>
      <c r="WHI965" s="34"/>
      <c r="WHP965" s="35"/>
      <c r="WHQ965" s="34"/>
      <c r="WHX965" s="35"/>
      <c r="WHY965" s="34"/>
      <c r="WIF965" s="35"/>
      <c r="WIG965" s="34"/>
      <c r="WIN965" s="35"/>
      <c r="WIO965" s="34"/>
      <c r="WIV965" s="35"/>
      <c r="WIW965" s="34"/>
      <c r="WJD965" s="35"/>
      <c r="WJE965" s="34"/>
      <c r="WJL965" s="35"/>
      <c r="WJM965" s="34"/>
      <c r="WJT965" s="35"/>
      <c r="WJU965" s="34"/>
      <c r="WKB965" s="35"/>
      <c r="WKC965" s="34"/>
      <c r="WKJ965" s="35"/>
      <c r="WKK965" s="34"/>
      <c r="WKR965" s="35"/>
      <c r="WKS965" s="34"/>
      <c r="WKZ965" s="35"/>
      <c r="WLA965" s="34"/>
      <c r="WLH965" s="35"/>
      <c r="WLI965" s="34"/>
      <c r="WLP965" s="35"/>
      <c r="WLQ965" s="34"/>
      <c r="WLX965" s="35"/>
      <c r="WLY965" s="34"/>
      <c r="WMF965" s="35"/>
      <c r="WMG965" s="34"/>
      <c r="WMN965" s="35"/>
      <c r="WMO965" s="34"/>
      <c r="WMV965" s="35"/>
      <c r="WMW965" s="34"/>
      <c r="WND965" s="35"/>
      <c r="WNE965" s="34"/>
      <c r="WNL965" s="35"/>
      <c r="WNM965" s="34"/>
      <c r="WNT965" s="35"/>
      <c r="WNU965" s="34"/>
      <c r="WOB965" s="35"/>
      <c r="WOC965" s="34"/>
      <c r="WOJ965" s="35"/>
      <c r="WOK965" s="34"/>
      <c r="WOR965" s="35"/>
      <c r="WOS965" s="34"/>
      <c r="WOZ965" s="35"/>
      <c r="WPA965" s="34"/>
      <c r="WPH965" s="35"/>
      <c r="WPI965" s="34"/>
      <c r="WPP965" s="35"/>
      <c r="WPQ965" s="34"/>
      <c r="WPX965" s="35"/>
      <c r="WPY965" s="34"/>
      <c r="WQF965" s="35"/>
      <c r="WQG965" s="34"/>
      <c r="WQN965" s="35"/>
      <c r="WQO965" s="34"/>
      <c r="WQV965" s="35"/>
      <c r="WQW965" s="34"/>
      <c r="WRD965" s="35"/>
      <c r="WRE965" s="34"/>
      <c r="WRL965" s="35"/>
      <c r="WRM965" s="34"/>
      <c r="WRT965" s="35"/>
      <c r="WRU965" s="34"/>
      <c r="WSB965" s="35"/>
      <c r="WSC965" s="34"/>
      <c r="WSJ965" s="35"/>
      <c r="WSK965" s="34"/>
      <c r="WSR965" s="35"/>
      <c r="WSS965" s="34"/>
      <c r="WSZ965" s="35"/>
      <c r="WTA965" s="34"/>
      <c r="WTH965" s="35"/>
      <c r="WTI965" s="34"/>
      <c r="WTP965" s="35"/>
      <c r="WTQ965" s="34"/>
      <c r="WTX965" s="35"/>
      <c r="WTY965" s="34"/>
      <c r="WUF965" s="35"/>
      <c r="WUG965" s="34"/>
      <c r="WUN965" s="35"/>
      <c r="WUO965" s="34"/>
      <c r="WUV965" s="35"/>
      <c r="WUW965" s="34"/>
      <c r="WVD965" s="35"/>
      <c r="WVE965" s="34"/>
      <c r="WVL965" s="35"/>
      <c r="WVM965" s="34"/>
      <c r="WVT965" s="35"/>
      <c r="WVU965" s="34"/>
      <c r="WWB965" s="35"/>
      <c r="WWC965" s="34"/>
      <c r="WWJ965" s="35"/>
      <c r="WWK965" s="34"/>
      <c r="WWR965" s="35"/>
      <c r="WWS965" s="34"/>
      <c r="WWZ965" s="35"/>
      <c r="WXA965" s="34"/>
      <c r="WXH965" s="35"/>
      <c r="WXI965" s="34"/>
      <c r="WXP965" s="35"/>
      <c r="WXQ965" s="34"/>
      <c r="WXX965" s="35"/>
      <c r="WXY965" s="34"/>
      <c r="WYF965" s="35"/>
      <c r="WYG965" s="34"/>
      <c r="WYN965" s="35"/>
      <c r="WYO965" s="34"/>
      <c r="WYV965" s="35"/>
      <c r="WYW965" s="34"/>
      <c r="WZD965" s="35"/>
      <c r="WZE965" s="34"/>
      <c r="WZL965" s="35"/>
      <c r="WZM965" s="34"/>
      <c r="WZT965" s="35"/>
      <c r="WZU965" s="34"/>
      <c r="XAB965" s="35"/>
      <c r="XAC965" s="34"/>
      <c r="XAJ965" s="35"/>
      <c r="XAK965" s="34"/>
      <c r="XAR965" s="35"/>
      <c r="XAS965" s="34"/>
      <c r="XAZ965" s="35"/>
      <c r="XBA965" s="34"/>
      <c r="XBH965" s="35"/>
      <c r="XBI965" s="34"/>
      <c r="XBP965" s="35"/>
      <c r="XBQ965" s="34"/>
      <c r="XBX965" s="35"/>
      <c r="XBY965" s="34"/>
      <c r="XCF965" s="35"/>
      <c r="XCG965" s="34"/>
      <c r="XCN965" s="35"/>
      <c r="XCO965" s="34"/>
      <c r="XCV965" s="35"/>
      <c r="XCW965" s="34"/>
      <c r="XDD965" s="35"/>
      <c r="XDE965" s="34"/>
      <c r="XDL965" s="35"/>
      <c r="XDM965" s="34"/>
      <c r="XDT965" s="35"/>
      <c r="XDU965" s="34"/>
      <c r="XEB965" s="35"/>
      <c r="XEC965" s="34"/>
      <c r="XEJ965" s="35"/>
      <c r="XEK965" s="34"/>
      <c r="XER965" s="35"/>
      <c r="XES965" s="34"/>
      <c r="XEZ965" s="35"/>
      <c r="XFA965" s="34"/>
    </row>
    <row r="966" spans="1:1021 1028:2045 2052:3069 3076:4093 4100:5117 5124:6141 6148:7165 7172:8189 8196:9213 9220:10237 10244:11261 11268:12285 12292:13309 13316:14333 14340:15357 15364:16381" x14ac:dyDescent="0.25">
      <c r="A966" t="s">
        <v>21</v>
      </c>
      <c r="B966" t="s">
        <v>153</v>
      </c>
      <c r="C966">
        <v>566</v>
      </c>
      <c r="D966">
        <v>566</v>
      </c>
      <c r="E966" s="35">
        <v>1</v>
      </c>
      <c r="F966" s="34">
        <v>1E-156</v>
      </c>
      <c r="G966">
        <v>98.15</v>
      </c>
      <c r="H966">
        <v>384</v>
      </c>
      <c r="I966" t="str">
        <f>HYPERLINK("https://www.ncbi.nlm.nih.gov/nucleotide/OK170977.1?report=genbank&amp;log$=nucltop&amp;blast_rank=64&amp;RID=XE5J84ZU013","OK170977.1")</f>
        <v>OK170977.1</v>
      </c>
      <c r="L966" s="35"/>
      <c r="M966" s="34"/>
      <c r="T966" s="35"/>
      <c r="U966" s="34"/>
      <c r="AB966" s="35"/>
      <c r="AC966" s="34"/>
      <c r="AJ966" s="35"/>
      <c r="AK966" s="34"/>
      <c r="AR966" s="35"/>
      <c r="AS966" s="34"/>
      <c r="AZ966" s="35"/>
      <c r="BA966" s="34"/>
      <c r="BH966" s="35"/>
      <c r="BI966" s="34"/>
      <c r="BP966" s="35"/>
      <c r="BQ966" s="34"/>
      <c r="BX966" s="35"/>
      <c r="BY966" s="34"/>
      <c r="CF966" s="35"/>
      <c r="CG966" s="34"/>
      <c r="CN966" s="35"/>
      <c r="CO966" s="34"/>
      <c r="CV966" s="35"/>
      <c r="CW966" s="34"/>
      <c r="DD966" s="35"/>
      <c r="DE966" s="34"/>
      <c r="DL966" s="35"/>
      <c r="DM966" s="34"/>
      <c r="DT966" s="35"/>
      <c r="DU966" s="34"/>
      <c r="EB966" s="35"/>
      <c r="EC966" s="34"/>
      <c r="EJ966" s="35"/>
      <c r="EK966" s="34"/>
      <c r="ER966" s="35"/>
      <c r="ES966" s="34"/>
      <c r="EZ966" s="35"/>
      <c r="FA966" s="34"/>
      <c r="FH966" s="35"/>
      <c r="FI966" s="34"/>
      <c r="FP966" s="35"/>
      <c r="FQ966" s="34"/>
      <c r="FX966" s="35"/>
      <c r="FY966" s="34"/>
      <c r="GF966" s="35"/>
      <c r="GG966" s="34"/>
      <c r="GN966" s="35"/>
      <c r="GO966" s="34"/>
      <c r="GV966" s="35"/>
      <c r="GW966" s="34"/>
      <c r="HD966" s="35"/>
      <c r="HE966" s="34"/>
      <c r="HL966" s="35"/>
      <c r="HM966" s="34"/>
      <c r="HT966" s="35"/>
      <c r="HU966" s="34"/>
      <c r="IB966" s="35"/>
      <c r="IC966" s="34"/>
      <c r="IJ966" s="35"/>
      <c r="IK966" s="34"/>
      <c r="IR966" s="35"/>
      <c r="IS966" s="34"/>
      <c r="IZ966" s="35"/>
      <c r="JA966" s="34"/>
      <c r="JH966" s="35"/>
      <c r="JI966" s="34"/>
      <c r="JP966" s="35"/>
      <c r="JQ966" s="34"/>
      <c r="JX966" s="35"/>
      <c r="JY966" s="34"/>
      <c r="KF966" s="35"/>
      <c r="KG966" s="34"/>
      <c r="KN966" s="35"/>
      <c r="KO966" s="34"/>
      <c r="KV966" s="35"/>
      <c r="KW966" s="34"/>
      <c r="LD966" s="35"/>
      <c r="LE966" s="34"/>
      <c r="LL966" s="35"/>
      <c r="LM966" s="34"/>
      <c r="LT966" s="35"/>
      <c r="LU966" s="34"/>
      <c r="MB966" s="35"/>
      <c r="MC966" s="34"/>
      <c r="MJ966" s="35"/>
      <c r="MK966" s="34"/>
      <c r="MR966" s="35"/>
      <c r="MS966" s="34"/>
      <c r="MZ966" s="35"/>
      <c r="NA966" s="34"/>
      <c r="NH966" s="35"/>
      <c r="NI966" s="34"/>
      <c r="NP966" s="35"/>
      <c r="NQ966" s="34"/>
      <c r="NX966" s="35"/>
      <c r="NY966" s="34"/>
      <c r="OF966" s="35"/>
      <c r="OG966" s="34"/>
      <c r="ON966" s="35"/>
      <c r="OO966" s="34"/>
      <c r="OV966" s="35"/>
      <c r="OW966" s="34"/>
      <c r="PD966" s="35"/>
      <c r="PE966" s="34"/>
      <c r="PL966" s="35"/>
      <c r="PM966" s="34"/>
      <c r="PT966" s="35"/>
      <c r="PU966" s="34"/>
      <c r="QB966" s="35"/>
      <c r="QC966" s="34"/>
      <c r="QJ966" s="35"/>
      <c r="QK966" s="34"/>
      <c r="QR966" s="35"/>
      <c r="QS966" s="34"/>
      <c r="QZ966" s="35"/>
      <c r="RA966" s="34"/>
      <c r="RH966" s="35"/>
      <c r="RI966" s="34"/>
      <c r="RP966" s="35"/>
      <c r="RQ966" s="34"/>
      <c r="RX966" s="35"/>
      <c r="RY966" s="34"/>
      <c r="SF966" s="35"/>
      <c r="SG966" s="34"/>
      <c r="SN966" s="35"/>
      <c r="SO966" s="34"/>
      <c r="SV966" s="35"/>
      <c r="SW966" s="34"/>
      <c r="TD966" s="35"/>
      <c r="TE966" s="34"/>
      <c r="TL966" s="35"/>
      <c r="TM966" s="34"/>
      <c r="TT966" s="35"/>
      <c r="TU966" s="34"/>
      <c r="UB966" s="35"/>
      <c r="UC966" s="34"/>
      <c r="UJ966" s="35"/>
      <c r="UK966" s="34"/>
      <c r="UR966" s="35"/>
      <c r="US966" s="34"/>
      <c r="UZ966" s="35"/>
      <c r="VA966" s="34"/>
      <c r="VH966" s="35"/>
      <c r="VI966" s="34"/>
      <c r="VP966" s="35"/>
      <c r="VQ966" s="34"/>
      <c r="VX966" s="35"/>
      <c r="VY966" s="34"/>
      <c r="WF966" s="35"/>
      <c r="WG966" s="34"/>
      <c r="WN966" s="35"/>
      <c r="WO966" s="34"/>
      <c r="WV966" s="35"/>
      <c r="WW966" s="34"/>
      <c r="XD966" s="35"/>
      <c r="XE966" s="34"/>
      <c r="XL966" s="35"/>
      <c r="XM966" s="34"/>
      <c r="XT966" s="35"/>
      <c r="XU966" s="34"/>
      <c r="YB966" s="35"/>
      <c r="YC966" s="34"/>
      <c r="YJ966" s="35"/>
      <c r="YK966" s="34"/>
      <c r="YR966" s="35"/>
      <c r="YS966" s="34"/>
      <c r="YZ966" s="35"/>
      <c r="ZA966" s="34"/>
      <c r="ZH966" s="35"/>
      <c r="ZI966" s="34"/>
      <c r="ZP966" s="35"/>
      <c r="ZQ966" s="34"/>
      <c r="ZX966" s="35"/>
      <c r="ZY966" s="34"/>
      <c r="AAF966" s="35"/>
      <c r="AAG966" s="34"/>
      <c r="AAN966" s="35"/>
      <c r="AAO966" s="34"/>
      <c r="AAV966" s="35"/>
      <c r="AAW966" s="34"/>
      <c r="ABD966" s="35"/>
      <c r="ABE966" s="34"/>
      <c r="ABL966" s="35"/>
      <c r="ABM966" s="34"/>
      <c r="ABT966" s="35"/>
      <c r="ABU966" s="34"/>
      <c r="ACB966" s="35"/>
      <c r="ACC966" s="34"/>
      <c r="ACJ966" s="35"/>
      <c r="ACK966" s="34"/>
      <c r="ACR966" s="35"/>
      <c r="ACS966" s="34"/>
      <c r="ACZ966" s="35"/>
      <c r="ADA966" s="34"/>
      <c r="ADH966" s="35"/>
      <c r="ADI966" s="34"/>
      <c r="ADP966" s="35"/>
      <c r="ADQ966" s="34"/>
      <c r="ADX966" s="35"/>
      <c r="ADY966" s="34"/>
      <c r="AEF966" s="35"/>
      <c r="AEG966" s="34"/>
      <c r="AEN966" s="35"/>
      <c r="AEO966" s="34"/>
      <c r="AEV966" s="35"/>
      <c r="AEW966" s="34"/>
      <c r="AFD966" s="35"/>
      <c r="AFE966" s="34"/>
      <c r="AFL966" s="35"/>
      <c r="AFM966" s="34"/>
      <c r="AFT966" s="35"/>
      <c r="AFU966" s="34"/>
      <c r="AGB966" s="35"/>
      <c r="AGC966" s="34"/>
      <c r="AGJ966" s="35"/>
      <c r="AGK966" s="34"/>
      <c r="AGR966" s="35"/>
      <c r="AGS966" s="34"/>
      <c r="AGZ966" s="35"/>
      <c r="AHA966" s="34"/>
      <c r="AHH966" s="35"/>
      <c r="AHI966" s="34"/>
      <c r="AHP966" s="35"/>
      <c r="AHQ966" s="34"/>
      <c r="AHX966" s="35"/>
      <c r="AHY966" s="34"/>
      <c r="AIF966" s="35"/>
      <c r="AIG966" s="34"/>
      <c r="AIN966" s="35"/>
      <c r="AIO966" s="34"/>
      <c r="AIV966" s="35"/>
      <c r="AIW966" s="34"/>
      <c r="AJD966" s="35"/>
      <c r="AJE966" s="34"/>
      <c r="AJL966" s="35"/>
      <c r="AJM966" s="34"/>
      <c r="AJT966" s="35"/>
      <c r="AJU966" s="34"/>
      <c r="AKB966" s="35"/>
      <c r="AKC966" s="34"/>
      <c r="AKJ966" s="35"/>
      <c r="AKK966" s="34"/>
      <c r="AKR966" s="35"/>
      <c r="AKS966" s="34"/>
      <c r="AKZ966" s="35"/>
      <c r="ALA966" s="34"/>
      <c r="ALH966" s="35"/>
      <c r="ALI966" s="34"/>
      <c r="ALP966" s="35"/>
      <c r="ALQ966" s="34"/>
      <c r="ALX966" s="35"/>
      <c r="ALY966" s="34"/>
      <c r="AMF966" s="35"/>
      <c r="AMG966" s="34"/>
      <c r="AMN966" s="35"/>
      <c r="AMO966" s="34"/>
      <c r="AMV966" s="35"/>
      <c r="AMW966" s="34"/>
      <c r="AND966" s="35"/>
      <c r="ANE966" s="34"/>
      <c r="ANL966" s="35"/>
      <c r="ANM966" s="34"/>
      <c r="ANT966" s="35"/>
      <c r="ANU966" s="34"/>
      <c r="AOB966" s="35"/>
      <c r="AOC966" s="34"/>
      <c r="AOJ966" s="35"/>
      <c r="AOK966" s="34"/>
      <c r="AOR966" s="35"/>
      <c r="AOS966" s="34"/>
      <c r="AOZ966" s="35"/>
      <c r="APA966" s="34"/>
      <c r="APH966" s="35"/>
      <c r="API966" s="34"/>
      <c r="APP966" s="35"/>
      <c r="APQ966" s="34"/>
      <c r="APX966" s="35"/>
      <c r="APY966" s="34"/>
      <c r="AQF966" s="35"/>
      <c r="AQG966" s="34"/>
      <c r="AQN966" s="35"/>
      <c r="AQO966" s="34"/>
      <c r="AQV966" s="35"/>
      <c r="AQW966" s="34"/>
      <c r="ARD966" s="35"/>
      <c r="ARE966" s="34"/>
      <c r="ARL966" s="35"/>
      <c r="ARM966" s="34"/>
      <c r="ART966" s="35"/>
      <c r="ARU966" s="34"/>
      <c r="ASB966" s="35"/>
      <c r="ASC966" s="34"/>
      <c r="ASJ966" s="35"/>
      <c r="ASK966" s="34"/>
      <c r="ASR966" s="35"/>
      <c r="ASS966" s="34"/>
      <c r="ASZ966" s="35"/>
      <c r="ATA966" s="34"/>
      <c r="ATH966" s="35"/>
      <c r="ATI966" s="34"/>
      <c r="ATP966" s="35"/>
      <c r="ATQ966" s="34"/>
      <c r="ATX966" s="35"/>
      <c r="ATY966" s="34"/>
      <c r="AUF966" s="35"/>
      <c r="AUG966" s="34"/>
      <c r="AUN966" s="35"/>
      <c r="AUO966" s="34"/>
      <c r="AUV966" s="35"/>
      <c r="AUW966" s="34"/>
      <c r="AVD966" s="35"/>
      <c r="AVE966" s="34"/>
      <c r="AVL966" s="35"/>
      <c r="AVM966" s="34"/>
      <c r="AVT966" s="35"/>
      <c r="AVU966" s="34"/>
      <c r="AWB966" s="35"/>
      <c r="AWC966" s="34"/>
      <c r="AWJ966" s="35"/>
      <c r="AWK966" s="34"/>
      <c r="AWR966" s="35"/>
      <c r="AWS966" s="34"/>
      <c r="AWZ966" s="35"/>
      <c r="AXA966" s="34"/>
      <c r="AXH966" s="35"/>
      <c r="AXI966" s="34"/>
      <c r="AXP966" s="35"/>
      <c r="AXQ966" s="34"/>
      <c r="AXX966" s="35"/>
      <c r="AXY966" s="34"/>
      <c r="AYF966" s="35"/>
      <c r="AYG966" s="34"/>
      <c r="AYN966" s="35"/>
      <c r="AYO966" s="34"/>
      <c r="AYV966" s="35"/>
      <c r="AYW966" s="34"/>
      <c r="AZD966" s="35"/>
      <c r="AZE966" s="34"/>
      <c r="AZL966" s="35"/>
      <c r="AZM966" s="34"/>
      <c r="AZT966" s="35"/>
      <c r="AZU966" s="34"/>
      <c r="BAB966" s="35"/>
      <c r="BAC966" s="34"/>
      <c r="BAJ966" s="35"/>
      <c r="BAK966" s="34"/>
      <c r="BAR966" s="35"/>
      <c r="BAS966" s="34"/>
      <c r="BAZ966" s="35"/>
      <c r="BBA966" s="34"/>
      <c r="BBH966" s="35"/>
      <c r="BBI966" s="34"/>
      <c r="BBP966" s="35"/>
      <c r="BBQ966" s="34"/>
      <c r="BBX966" s="35"/>
      <c r="BBY966" s="34"/>
      <c r="BCF966" s="35"/>
      <c r="BCG966" s="34"/>
      <c r="BCN966" s="35"/>
      <c r="BCO966" s="34"/>
      <c r="BCV966" s="35"/>
      <c r="BCW966" s="34"/>
      <c r="BDD966" s="35"/>
      <c r="BDE966" s="34"/>
      <c r="BDL966" s="35"/>
      <c r="BDM966" s="34"/>
      <c r="BDT966" s="35"/>
      <c r="BDU966" s="34"/>
      <c r="BEB966" s="35"/>
      <c r="BEC966" s="34"/>
      <c r="BEJ966" s="35"/>
      <c r="BEK966" s="34"/>
      <c r="BER966" s="35"/>
      <c r="BES966" s="34"/>
      <c r="BEZ966" s="35"/>
      <c r="BFA966" s="34"/>
      <c r="BFH966" s="35"/>
      <c r="BFI966" s="34"/>
      <c r="BFP966" s="35"/>
      <c r="BFQ966" s="34"/>
      <c r="BFX966" s="35"/>
      <c r="BFY966" s="34"/>
      <c r="BGF966" s="35"/>
      <c r="BGG966" s="34"/>
      <c r="BGN966" s="35"/>
      <c r="BGO966" s="34"/>
      <c r="BGV966" s="35"/>
      <c r="BGW966" s="34"/>
      <c r="BHD966" s="35"/>
      <c r="BHE966" s="34"/>
      <c r="BHL966" s="35"/>
      <c r="BHM966" s="34"/>
      <c r="BHT966" s="35"/>
      <c r="BHU966" s="34"/>
      <c r="BIB966" s="35"/>
      <c r="BIC966" s="34"/>
      <c r="BIJ966" s="35"/>
      <c r="BIK966" s="34"/>
      <c r="BIR966" s="35"/>
      <c r="BIS966" s="34"/>
      <c r="BIZ966" s="35"/>
      <c r="BJA966" s="34"/>
      <c r="BJH966" s="35"/>
      <c r="BJI966" s="34"/>
      <c r="BJP966" s="35"/>
      <c r="BJQ966" s="34"/>
      <c r="BJX966" s="35"/>
      <c r="BJY966" s="34"/>
      <c r="BKF966" s="35"/>
      <c r="BKG966" s="34"/>
      <c r="BKN966" s="35"/>
      <c r="BKO966" s="34"/>
      <c r="BKV966" s="35"/>
      <c r="BKW966" s="34"/>
      <c r="BLD966" s="35"/>
      <c r="BLE966" s="34"/>
      <c r="BLL966" s="35"/>
      <c r="BLM966" s="34"/>
      <c r="BLT966" s="35"/>
      <c r="BLU966" s="34"/>
      <c r="BMB966" s="35"/>
      <c r="BMC966" s="34"/>
      <c r="BMJ966" s="35"/>
      <c r="BMK966" s="34"/>
      <c r="BMR966" s="35"/>
      <c r="BMS966" s="34"/>
      <c r="BMZ966" s="35"/>
      <c r="BNA966" s="34"/>
      <c r="BNH966" s="35"/>
      <c r="BNI966" s="34"/>
      <c r="BNP966" s="35"/>
      <c r="BNQ966" s="34"/>
      <c r="BNX966" s="35"/>
      <c r="BNY966" s="34"/>
      <c r="BOF966" s="35"/>
      <c r="BOG966" s="34"/>
      <c r="BON966" s="35"/>
      <c r="BOO966" s="34"/>
      <c r="BOV966" s="35"/>
      <c r="BOW966" s="34"/>
      <c r="BPD966" s="35"/>
      <c r="BPE966" s="34"/>
      <c r="BPL966" s="35"/>
      <c r="BPM966" s="34"/>
      <c r="BPT966" s="35"/>
      <c r="BPU966" s="34"/>
      <c r="BQB966" s="35"/>
      <c r="BQC966" s="34"/>
      <c r="BQJ966" s="35"/>
      <c r="BQK966" s="34"/>
      <c r="BQR966" s="35"/>
      <c r="BQS966" s="34"/>
      <c r="BQZ966" s="35"/>
      <c r="BRA966" s="34"/>
      <c r="BRH966" s="35"/>
      <c r="BRI966" s="34"/>
      <c r="BRP966" s="35"/>
      <c r="BRQ966" s="34"/>
      <c r="BRX966" s="35"/>
      <c r="BRY966" s="34"/>
      <c r="BSF966" s="35"/>
      <c r="BSG966" s="34"/>
      <c r="BSN966" s="35"/>
      <c r="BSO966" s="34"/>
      <c r="BSV966" s="35"/>
      <c r="BSW966" s="34"/>
      <c r="BTD966" s="35"/>
      <c r="BTE966" s="34"/>
      <c r="BTL966" s="35"/>
      <c r="BTM966" s="34"/>
      <c r="BTT966" s="35"/>
      <c r="BTU966" s="34"/>
      <c r="BUB966" s="35"/>
      <c r="BUC966" s="34"/>
      <c r="BUJ966" s="35"/>
      <c r="BUK966" s="34"/>
      <c r="BUR966" s="35"/>
      <c r="BUS966" s="34"/>
      <c r="BUZ966" s="35"/>
      <c r="BVA966" s="34"/>
      <c r="BVH966" s="35"/>
      <c r="BVI966" s="34"/>
      <c r="BVP966" s="35"/>
      <c r="BVQ966" s="34"/>
      <c r="BVX966" s="35"/>
      <c r="BVY966" s="34"/>
      <c r="BWF966" s="35"/>
      <c r="BWG966" s="34"/>
      <c r="BWN966" s="35"/>
      <c r="BWO966" s="34"/>
      <c r="BWV966" s="35"/>
      <c r="BWW966" s="34"/>
      <c r="BXD966" s="35"/>
      <c r="BXE966" s="34"/>
      <c r="BXL966" s="35"/>
      <c r="BXM966" s="34"/>
      <c r="BXT966" s="35"/>
      <c r="BXU966" s="34"/>
      <c r="BYB966" s="35"/>
      <c r="BYC966" s="34"/>
      <c r="BYJ966" s="35"/>
      <c r="BYK966" s="34"/>
      <c r="BYR966" s="35"/>
      <c r="BYS966" s="34"/>
      <c r="BYZ966" s="35"/>
      <c r="BZA966" s="34"/>
      <c r="BZH966" s="35"/>
      <c r="BZI966" s="34"/>
      <c r="BZP966" s="35"/>
      <c r="BZQ966" s="34"/>
      <c r="BZX966" s="35"/>
      <c r="BZY966" s="34"/>
      <c r="CAF966" s="35"/>
      <c r="CAG966" s="34"/>
      <c r="CAN966" s="35"/>
      <c r="CAO966" s="34"/>
      <c r="CAV966" s="35"/>
      <c r="CAW966" s="34"/>
      <c r="CBD966" s="35"/>
      <c r="CBE966" s="34"/>
      <c r="CBL966" s="35"/>
      <c r="CBM966" s="34"/>
      <c r="CBT966" s="35"/>
      <c r="CBU966" s="34"/>
      <c r="CCB966" s="35"/>
      <c r="CCC966" s="34"/>
      <c r="CCJ966" s="35"/>
      <c r="CCK966" s="34"/>
      <c r="CCR966" s="35"/>
      <c r="CCS966" s="34"/>
      <c r="CCZ966" s="35"/>
      <c r="CDA966" s="34"/>
      <c r="CDH966" s="35"/>
      <c r="CDI966" s="34"/>
      <c r="CDP966" s="35"/>
      <c r="CDQ966" s="34"/>
      <c r="CDX966" s="35"/>
      <c r="CDY966" s="34"/>
      <c r="CEF966" s="35"/>
      <c r="CEG966" s="34"/>
      <c r="CEN966" s="35"/>
      <c r="CEO966" s="34"/>
      <c r="CEV966" s="35"/>
      <c r="CEW966" s="34"/>
      <c r="CFD966" s="35"/>
      <c r="CFE966" s="34"/>
      <c r="CFL966" s="35"/>
      <c r="CFM966" s="34"/>
      <c r="CFT966" s="35"/>
      <c r="CFU966" s="34"/>
      <c r="CGB966" s="35"/>
      <c r="CGC966" s="34"/>
      <c r="CGJ966" s="35"/>
      <c r="CGK966" s="34"/>
      <c r="CGR966" s="35"/>
      <c r="CGS966" s="34"/>
      <c r="CGZ966" s="35"/>
      <c r="CHA966" s="34"/>
      <c r="CHH966" s="35"/>
      <c r="CHI966" s="34"/>
      <c r="CHP966" s="35"/>
      <c r="CHQ966" s="34"/>
      <c r="CHX966" s="35"/>
      <c r="CHY966" s="34"/>
      <c r="CIF966" s="35"/>
      <c r="CIG966" s="34"/>
      <c r="CIN966" s="35"/>
      <c r="CIO966" s="34"/>
      <c r="CIV966" s="35"/>
      <c r="CIW966" s="34"/>
      <c r="CJD966" s="35"/>
      <c r="CJE966" s="34"/>
      <c r="CJL966" s="35"/>
      <c r="CJM966" s="34"/>
      <c r="CJT966" s="35"/>
      <c r="CJU966" s="34"/>
      <c r="CKB966" s="35"/>
      <c r="CKC966" s="34"/>
      <c r="CKJ966" s="35"/>
      <c r="CKK966" s="34"/>
      <c r="CKR966" s="35"/>
      <c r="CKS966" s="34"/>
      <c r="CKZ966" s="35"/>
      <c r="CLA966" s="34"/>
      <c r="CLH966" s="35"/>
      <c r="CLI966" s="34"/>
      <c r="CLP966" s="35"/>
      <c r="CLQ966" s="34"/>
      <c r="CLX966" s="35"/>
      <c r="CLY966" s="34"/>
      <c r="CMF966" s="35"/>
      <c r="CMG966" s="34"/>
      <c r="CMN966" s="35"/>
      <c r="CMO966" s="34"/>
      <c r="CMV966" s="35"/>
      <c r="CMW966" s="34"/>
      <c r="CND966" s="35"/>
      <c r="CNE966" s="34"/>
      <c r="CNL966" s="35"/>
      <c r="CNM966" s="34"/>
      <c r="CNT966" s="35"/>
      <c r="CNU966" s="34"/>
      <c r="COB966" s="35"/>
      <c r="COC966" s="34"/>
      <c r="COJ966" s="35"/>
      <c r="COK966" s="34"/>
      <c r="COR966" s="35"/>
      <c r="COS966" s="34"/>
      <c r="COZ966" s="35"/>
      <c r="CPA966" s="34"/>
      <c r="CPH966" s="35"/>
      <c r="CPI966" s="34"/>
      <c r="CPP966" s="35"/>
      <c r="CPQ966" s="34"/>
      <c r="CPX966" s="35"/>
      <c r="CPY966" s="34"/>
      <c r="CQF966" s="35"/>
      <c r="CQG966" s="34"/>
      <c r="CQN966" s="35"/>
      <c r="CQO966" s="34"/>
      <c r="CQV966" s="35"/>
      <c r="CQW966" s="34"/>
      <c r="CRD966" s="35"/>
      <c r="CRE966" s="34"/>
      <c r="CRL966" s="35"/>
      <c r="CRM966" s="34"/>
      <c r="CRT966" s="35"/>
      <c r="CRU966" s="34"/>
      <c r="CSB966" s="35"/>
      <c r="CSC966" s="34"/>
      <c r="CSJ966" s="35"/>
      <c r="CSK966" s="34"/>
      <c r="CSR966" s="35"/>
      <c r="CSS966" s="34"/>
      <c r="CSZ966" s="35"/>
      <c r="CTA966" s="34"/>
      <c r="CTH966" s="35"/>
      <c r="CTI966" s="34"/>
      <c r="CTP966" s="35"/>
      <c r="CTQ966" s="34"/>
      <c r="CTX966" s="35"/>
      <c r="CTY966" s="34"/>
      <c r="CUF966" s="35"/>
      <c r="CUG966" s="34"/>
      <c r="CUN966" s="35"/>
      <c r="CUO966" s="34"/>
      <c r="CUV966" s="35"/>
      <c r="CUW966" s="34"/>
      <c r="CVD966" s="35"/>
      <c r="CVE966" s="34"/>
      <c r="CVL966" s="35"/>
      <c r="CVM966" s="34"/>
      <c r="CVT966" s="35"/>
      <c r="CVU966" s="34"/>
      <c r="CWB966" s="35"/>
      <c r="CWC966" s="34"/>
      <c r="CWJ966" s="35"/>
      <c r="CWK966" s="34"/>
      <c r="CWR966" s="35"/>
      <c r="CWS966" s="34"/>
      <c r="CWZ966" s="35"/>
      <c r="CXA966" s="34"/>
      <c r="CXH966" s="35"/>
      <c r="CXI966" s="34"/>
      <c r="CXP966" s="35"/>
      <c r="CXQ966" s="34"/>
      <c r="CXX966" s="35"/>
      <c r="CXY966" s="34"/>
      <c r="CYF966" s="35"/>
      <c r="CYG966" s="34"/>
      <c r="CYN966" s="35"/>
      <c r="CYO966" s="34"/>
      <c r="CYV966" s="35"/>
      <c r="CYW966" s="34"/>
      <c r="CZD966" s="35"/>
      <c r="CZE966" s="34"/>
      <c r="CZL966" s="35"/>
      <c r="CZM966" s="34"/>
      <c r="CZT966" s="35"/>
      <c r="CZU966" s="34"/>
      <c r="DAB966" s="35"/>
      <c r="DAC966" s="34"/>
      <c r="DAJ966" s="35"/>
      <c r="DAK966" s="34"/>
      <c r="DAR966" s="35"/>
      <c r="DAS966" s="34"/>
      <c r="DAZ966" s="35"/>
      <c r="DBA966" s="34"/>
      <c r="DBH966" s="35"/>
      <c r="DBI966" s="34"/>
      <c r="DBP966" s="35"/>
      <c r="DBQ966" s="34"/>
      <c r="DBX966" s="35"/>
      <c r="DBY966" s="34"/>
      <c r="DCF966" s="35"/>
      <c r="DCG966" s="34"/>
      <c r="DCN966" s="35"/>
      <c r="DCO966" s="34"/>
      <c r="DCV966" s="35"/>
      <c r="DCW966" s="34"/>
      <c r="DDD966" s="35"/>
      <c r="DDE966" s="34"/>
      <c r="DDL966" s="35"/>
      <c r="DDM966" s="34"/>
      <c r="DDT966" s="35"/>
      <c r="DDU966" s="34"/>
      <c r="DEB966" s="35"/>
      <c r="DEC966" s="34"/>
      <c r="DEJ966" s="35"/>
      <c r="DEK966" s="34"/>
      <c r="DER966" s="35"/>
      <c r="DES966" s="34"/>
      <c r="DEZ966" s="35"/>
      <c r="DFA966" s="34"/>
      <c r="DFH966" s="35"/>
      <c r="DFI966" s="34"/>
      <c r="DFP966" s="35"/>
      <c r="DFQ966" s="34"/>
      <c r="DFX966" s="35"/>
      <c r="DFY966" s="34"/>
      <c r="DGF966" s="35"/>
      <c r="DGG966" s="34"/>
      <c r="DGN966" s="35"/>
      <c r="DGO966" s="34"/>
      <c r="DGV966" s="35"/>
      <c r="DGW966" s="34"/>
      <c r="DHD966" s="35"/>
      <c r="DHE966" s="34"/>
      <c r="DHL966" s="35"/>
      <c r="DHM966" s="34"/>
      <c r="DHT966" s="35"/>
      <c r="DHU966" s="34"/>
      <c r="DIB966" s="35"/>
      <c r="DIC966" s="34"/>
      <c r="DIJ966" s="35"/>
      <c r="DIK966" s="34"/>
      <c r="DIR966" s="35"/>
      <c r="DIS966" s="34"/>
      <c r="DIZ966" s="35"/>
      <c r="DJA966" s="34"/>
      <c r="DJH966" s="35"/>
      <c r="DJI966" s="34"/>
      <c r="DJP966" s="35"/>
      <c r="DJQ966" s="34"/>
      <c r="DJX966" s="35"/>
      <c r="DJY966" s="34"/>
      <c r="DKF966" s="35"/>
      <c r="DKG966" s="34"/>
      <c r="DKN966" s="35"/>
      <c r="DKO966" s="34"/>
      <c r="DKV966" s="35"/>
      <c r="DKW966" s="34"/>
      <c r="DLD966" s="35"/>
      <c r="DLE966" s="34"/>
      <c r="DLL966" s="35"/>
      <c r="DLM966" s="34"/>
      <c r="DLT966" s="35"/>
      <c r="DLU966" s="34"/>
      <c r="DMB966" s="35"/>
      <c r="DMC966" s="34"/>
      <c r="DMJ966" s="35"/>
      <c r="DMK966" s="34"/>
      <c r="DMR966" s="35"/>
      <c r="DMS966" s="34"/>
      <c r="DMZ966" s="35"/>
      <c r="DNA966" s="34"/>
      <c r="DNH966" s="35"/>
      <c r="DNI966" s="34"/>
      <c r="DNP966" s="35"/>
      <c r="DNQ966" s="34"/>
      <c r="DNX966" s="35"/>
      <c r="DNY966" s="34"/>
      <c r="DOF966" s="35"/>
      <c r="DOG966" s="34"/>
      <c r="DON966" s="35"/>
      <c r="DOO966" s="34"/>
      <c r="DOV966" s="35"/>
      <c r="DOW966" s="34"/>
      <c r="DPD966" s="35"/>
      <c r="DPE966" s="34"/>
      <c r="DPL966" s="35"/>
      <c r="DPM966" s="34"/>
      <c r="DPT966" s="35"/>
      <c r="DPU966" s="34"/>
      <c r="DQB966" s="35"/>
      <c r="DQC966" s="34"/>
      <c r="DQJ966" s="35"/>
      <c r="DQK966" s="34"/>
      <c r="DQR966" s="35"/>
      <c r="DQS966" s="34"/>
      <c r="DQZ966" s="35"/>
      <c r="DRA966" s="34"/>
      <c r="DRH966" s="35"/>
      <c r="DRI966" s="34"/>
      <c r="DRP966" s="35"/>
      <c r="DRQ966" s="34"/>
      <c r="DRX966" s="35"/>
      <c r="DRY966" s="34"/>
      <c r="DSF966" s="35"/>
      <c r="DSG966" s="34"/>
      <c r="DSN966" s="35"/>
      <c r="DSO966" s="34"/>
      <c r="DSV966" s="35"/>
      <c r="DSW966" s="34"/>
      <c r="DTD966" s="35"/>
      <c r="DTE966" s="34"/>
      <c r="DTL966" s="35"/>
      <c r="DTM966" s="34"/>
      <c r="DTT966" s="35"/>
      <c r="DTU966" s="34"/>
      <c r="DUB966" s="35"/>
      <c r="DUC966" s="34"/>
      <c r="DUJ966" s="35"/>
      <c r="DUK966" s="34"/>
      <c r="DUR966" s="35"/>
      <c r="DUS966" s="34"/>
      <c r="DUZ966" s="35"/>
      <c r="DVA966" s="34"/>
      <c r="DVH966" s="35"/>
      <c r="DVI966" s="34"/>
      <c r="DVP966" s="35"/>
      <c r="DVQ966" s="34"/>
      <c r="DVX966" s="35"/>
      <c r="DVY966" s="34"/>
      <c r="DWF966" s="35"/>
      <c r="DWG966" s="34"/>
      <c r="DWN966" s="35"/>
      <c r="DWO966" s="34"/>
      <c r="DWV966" s="35"/>
      <c r="DWW966" s="34"/>
      <c r="DXD966" s="35"/>
      <c r="DXE966" s="34"/>
      <c r="DXL966" s="35"/>
      <c r="DXM966" s="34"/>
      <c r="DXT966" s="35"/>
      <c r="DXU966" s="34"/>
      <c r="DYB966" s="35"/>
      <c r="DYC966" s="34"/>
      <c r="DYJ966" s="35"/>
      <c r="DYK966" s="34"/>
      <c r="DYR966" s="35"/>
      <c r="DYS966" s="34"/>
      <c r="DYZ966" s="35"/>
      <c r="DZA966" s="34"/>
      <c r="DZH966" s="35"/>
      <c r="DZI966" s="34"/>
      <c r="DZP966" s="35"/>
      <c r="DZQ966" s="34"/>
      <c r="DZX966" s="35"/>
      <c r="DZY966" s="34"/>
      <c r="EAF966" s="35"/>
      <c r="EAG966" s="34"/>
      <c r="EAN966" s="35"/>
      <c r="EAO966" s="34"/>
      <c r="EAV966" s="35"/>
      <c r="EAW966" s="34"/>
      <c r="EBD966" s="35"/>
      <c r="EBE966" s="34"/>
      <c r="EBL966" s="35"/>
      <c r="EBM966" s="34"/>
      <c r="EBT966" s="35"/>
      <c r="EBU966" s="34"/>
      <c r="ECB966" s="35"/>
      <c r="ECC966" s="34"/>
      <c r="ECJ966" s="35"/>
      <c r="ECK966" s="34"/>
      <c r="ECR966" s="35"/>
      <c r="ECS966" s="34"/>
      <c r="ECZ966" s="35"/>
      <c r="EDA966" s="34"/>
      <c r="EDH966" s="35"/>
      <c r="EDI966" s="34"/>
      <c r="EDP966" s="35"/>
      <c r="EDQ966" s="34"/>
      <c r="EDX966" s="35"/>
      <c r="EDY966" s="34"/>
      <c r="EEF966" s="35"/>
      <c r="EEG966" s="34"/>
      <c r="EEN966" s="35"/>
      <c r="EEO966" s="34"/>
      <c r="EEV966" s="35"/>
      <c r="EEW966" s="34"/>
      <c r="EFD966" s="35"/>
      <c r="EFE966" s="34"/>
      <c r="EFL966" s="35"/>
      <c r="EFM966" s="34"/>
      <c r="EFT966" s="35"/>
      <c r="EFU966" s="34"/>
      <c r="EGB966" s="35"/>
      <c r="EGC966" s="34"/>
      <c r="EGJ966" s="35"/>
      <c r="EGK966" s="34"/>
      <c r="EGR966" s="35"/>
      <c r="EGS966" s="34"/>
      <c r="EGZ966" s="35"/>
      <c r="EHA966" s="34"/>
      <c r="EHH966" s="35"/>
      <c r="EHI966" s="34"/>
      <c r="EHP966" s="35"/>
      <c r="EHQ966" s="34"/>
      <c r="EHX966" s="35"/>
      <c r="EHY966" s="34"/>
      <c r="EIF966" s="35"/>
      <c r="EIG966" s="34"/>
      <c r="EIN966" s="35"/>
      <c r="EIO966" s="34"/>
      <c r="EIV966" s="35"/>
      <c r="EIW966" s="34"/>
      <c r="EJD966" s="35"/>
      <c r="EJE966" s="34"/>
      <c r="EJL966" s="35"/>
      <c r="EJM966" s="34"/>
      <c r="EJT966" s="35"/>
      <c r="EJU966" s="34"/>
      <c r="EKB966" s="35"/>
      <c r="EKC966" s="34"/>
      <c r="EKJ966" s="35"/>
      <c r="EKK966" s="34"/>
      <c r="EKR966" s="35"/>
      <c r="EKS966" s="34"/>
      <c r="EKZ966" s="35"/>
      <c r="ELA966" s="34"/>
      <c r="ELH966" s="35"/>
      <c r="ELI966" s="34"/>
      <c r="ELP966" s="35"/>
      <c r="ELQ966" s="34"/>
      <c r="ELX966" s="35"/>
      <c r="ELY966" s="34"/>
      <c r="EMF966" s="35"/>
      <c r="EMG966" s="34"/>
      <c r="EMN966" s="35"/>
      <c r="EMO966" s="34"/>
      <c r="EMV966" s="35"/>
      <c r="EMW966" s="34"/>
      <c r="END966" s="35"/>
      <c r="ENE966" s="34"/>
      <c r="ENL966" s="35"/>
      <c r="ENM966" s="34"/>
      <c r="ENT966" s="35"/>
      <c r="ENU966" s="34"/>
      <c r="EOB966" s="35"/>
      <c r="EOC966" s="34"/>
      <c r="EOJ966" s="35"/>
      <c r="EOK966" s="34"/>
      <c r="EOR966" s="35"/>
      <c r="EOS966" s="34"/>
      <c r="EOZ966" s="35"/>
      <c r="EPA966" s="34"/>
      <c r="EPH966" s="35"/>
      <c r="EPI966" s="34"/>
      <c r="EPP966" s="35"/>
      <c r="EPQ966" s="34"/>
      <c r="EPX966" s="35"/>
      <c r="EPY966" s="34"/>
      <c r="EQF966" s="35"/>
      <c r="EQG966" s="34"/>
      <c r="EQN966" s="35"/>
      <c r="EQO966" s="34"/>
      <c r="EQV966" s="35"/>
      <c r="EQW966" s="34"/>
      <c r="ERD966" s="35"/>
      <c r="ERE966" s="34"/>
      <c r="ERL966" s="35"/>
      <c r="ERM966" s="34"/>
      <c r="ERT966" s="35"/>
      <c r="ERU966" s="34"/>
      <c r="ESB966" s="35"/>
      <c r="ESC966" s="34"/>
      <c r="ESJ966" s="35"/>
      <c r="ESK966" s="34"/>
      <c r="ESR966" s="35"/>
      <c r="ESS966" s="34"/>
      <c r="ESZ966" s="35"/>
      <c r="ETA966" s="34"/>
      <c r="ETH966" s="35"/>
      <c r="ETI966" s="34"/>
      <c r="ETP966" s="35"/>
      <c r="ETQ966" s="34"/>
      <c r="ETX966" s="35"/>
      <c r="ETY966" s="34"/>
      <c r="EUF966" s="35"/>
      <c r="EUG966" s="34"/>
      <c r="EUN966" s="35"/>
      <c r="EUO966" s="34"/>
      <c r="EUV966" s="35"/>
      <c r="EUW966" s="34"/>
      <c r="EVD966" s="35"/>
      <c r="EVE966" s="34"/>
      <c r="EVL966" s="35"/>
      <c r="EVM966" s="34"/>
      <c r="EVT966" s="35"/>
      <c r="EVU966" s="34"/>
      <c r="EWB966" s="35"/>
      <c r="EWC966" s="34"/>
      <c r="EWJ966" s="35"/>
      <c r="EWK966" s="34"/>
      <c r="EWR966" s="35"/>
      <c r="EWS966" s="34"/>
      <c r="EWZ966" s="35"/>
      <c r="EXA966" s="34"/>
      <c r="EXH966" s="35"/>
      <c r="EXI966" s="34"/>
      <c r="EXP966" s="35"/>
      <c r="EXQ966" s="34"/>
      <c r="EXX966" s="35"/>
      <c r="EXY966" s="34"/>
      <c r="EYF966" s="35"/>
      <c r="EYG966" s="34"/>
      <c r="EYN966" s="35"/>
      <c r="EYO966" s="34"/>
      <c r="EYV966" s="35"/>
      <c r="EYW966" s="34"/>
      <c r="EZD966" s="35"/>
      <c r="EZE966" s="34"/>
      <c r="EZL966" s="35"/>
      <c r="EZM966" s="34"/>
      <c r="EZT966" s="35"/>
      <c r="EZU966" s="34"/>
      <c r="FAB966" s="35"/>
      <c r="FAC966" s="34"/>
      <c r="FAJ966" s="35"/>
      <c r="FAK966" s="34"/>
      <c r="FAR966" s="35"/>
      <c r="FAS966" s="34"/>
      <c r="FAZ966" s="35"/>
      <c r="FBA966" s="34"/>
      <c r="FBH966" s="35"/>
      <c r="FBI966" s="34"/>
      <c r="FBP966" s="35"/>
      <c r="FBQ966" s="34"/>
      <c r="FBX966" s="35"/>
      <c r="FBY966" s="34"/>
      <c r="FCF966" s="35"/>
      <c r="FCG966" s="34"/>
      <c r="FCN966" s="35"/>
      <c r="FCO966" s="34"/>
      <c r="FCV966" s="35"/>
      <c r="FCW966" s="34"/>
      <c r="FDD966" s="35"/>
      <c r="FDE966" s="34"/>
      <c r="FDL966" s="35"/>
      <c r="FDM966" s="34"/>
      <c r="FDT966" s="35"/>
      <c r="FDU966" s="34"/>
      <c r="FEB966" s="35"/>
      <c r="FEC966" s="34"/>
      <c r="FEJ966" s="35"/>
      <c r="FEK966" s="34"/>
      <c r="FER966" s="35"/>
      <c r="FES966" s="34"/>
      <c r="FEZ966" s="35"/>
      <c r="FFA966" s="34"/>
      <c r="FFH966" s="35"/>
      <c r="FFI966" s="34"/>
      <c r="FFP966" s="35"/>
      <c r="FFQ966" s="34"/>
      <c r="FFX966" s="35"/>
      <c r="FFY966" s="34"/>
      <c r="FGF966" s="35"/>
      <c r="FGG966" s="34"/>
      <c r="FGN966" s="35"/>
      <c r="FGO966" s="34"/>
      <c r="FGV966" s="35"/>
      <c r="FGW966" s="34"/>
      <c r="FHD966" s="35"/>
      <c r="FHE966" s="34"/>
      <c r="FHL966" s="35"/>
      <c r="FHM966" s="34"/>
      <c r="FHT966" s="35"/>
      <c r="FHU966" s="34"/>
      <c r="FIB966" s="35"/>
      <c r="FIC966" s="34"/>
      <c r="FIJ966" s="35"/>
      <c r="FIK966" s="34"/>
      <c r="FIR966" s="35"/>
      <c r="FIS966" s="34"/>
      <c r="FIZ966" s="35"/>
      <c r="FJA966" s="34"/>
      <c r="FJH966" s="35"/>
      <c r="FJI966" s="34"/>
      <c r="FJP966" s="35"/>
      <c r="FJQ966" s="34"/>
      <c r="FJX966" s="35"/>
      <c r="FJY966" s="34"/>
      <c r="FKF966" s="35"/>
      <c r="FKG966" s="34"/>
      <c r="FKN966" s="35"/>
      <c r="FKO966" s="34"/>
      <c r="FKV966" s="35"/>
      <c r="FKW966" s="34"/>
      <c r="FLD966" s="35"/>
      <c r="FLE966" s="34"/>
      <c r="FLL966" s="35"/>
      <c r="FLM966" s="34"/>
      <c r="FLT966" s="35"/>
      <c r="FLU966" s="34"/>
      <c r="FMB966" s="35"/>
      <c r="FMC966" s="34"/>
      <c r="FMJ966" s="35"/>
      <c r="FMK966" s="34"/>
      <c r="FMR966" s="35"/>
      <c r="FMS966" s="34"/>
      <c r="FMZ966" s="35"/>
      <c r="FNA966" s="34"/>
      <c r="FNH966" s="35"/>
      <c r="FNI966" s="34"/>
      <c r="FNP966" s="35"/>
      <c r="FNQ966" s="34"/>
      <c r="FNX966" s="35"/>
      <c r="FNY966" s="34"/>
      <c r="FOF966" s="35"/>
      <c r="FOG966" s="34"/>
      <c r="FON966" s="35"/>
      <c r="FOO966" s="34"/>
      <c r="FOV966" s="35"/>
      <c r="FOW966" s="34"/>
      <c r="FPD966" s="35"/>
      <c r="FPE966" s="34"/>
      <c r="FPL966" s="35"/>
      <c r="FPM966" s="34"/>
      <c r="FPT966" s="35"/>
      <c r="FPU966" s="34"/>
      <c r="FQB966" s="35"/>
      <c r="FQC966" s="34"/>
      <c r="FQJ966" s="35"/>
      <c r="FQK966" s="34"/>
      <c r="FQR966" s="35"/>
      <c r="FQS966" s="34"/>
      <c r="FQZ966" s="35"/>
      <c r="FRA966" s="34"/>
      <c r="FRH966" s="35"/>
      <c r="FRI966" s="34"/>
      <c r="FRP966" s="35"/>
      <c r="FRQ966" s="34"/>
      <c r="FRX966" s="35"/>
      <c r="FRY966" s="34"/>
      <c r="FSF966" s="35"/>
      <c r="FSG966" s="34"/>
      <c r="FSN966" s="35"/>
      <c r="FSO966" s="34"/>
      <c r="FSV966" s="35"/>
      <c r="FSW966" s="34"/>
      <c r="FTD966" s="35"/>
      <c r="FTE966" s="34"/>
      <c r="FTL966" s="35"/>
      <c r="FTM966" s="34"/>
      <c r="FTT966" s="35"/>
      <c r="FTU966" s="34"/>
      <c r="FUB966" s="35"/>
      <c r="FUC966" s="34"/>
      <c r="FUJ966" s="35"/>
      <c r="FUK966" s="34"/>
      <c r="FUR966" s="35"/>
      <c r="FUS966" s="34"/>
      <c r="FUZ966" s="35"/>
      <c r="FVA966" s="34"/>
      <c r="FVH966" s="35"/>
      <c r="FVI966" s="34"/>
      <c r="FVP966" s="35"/>
      <c r="FVQ966" s="34"/>
      <c r="FVX966" s="35"/>
      <c r="FVY966" s="34"/>
      <c r="FWF966" s="35"/>
      <c r="FWG966" s="34"/>
      <c r="FWN966" s="35"/>
      <c r="FWO966" s="34"/>
      <c r="FWV966" s="35"/>
      <c r="FWW966" s="34"/>
      <c r="FXD966" s="35"/>
      <c r="FXE966" s="34"/>
      <c r="FXL966" s="35"/>
      <c r="FXM966" s="34"/>
      <c r="FXT966" s="35"/>
      <c r="FXU966" s="34"/>
      <c r="FYB966" s="35"/>
      <c r="FYC966" s="34"/>
      <c r="FYJ966" s="35"/>
      <c r="FYK966" s="34"/>
      <c r="FYR966" s="35"/>
      <c r="FYS966" s="34"/>
      <c r="FYZ966" s="35"/>
      <c r="FZA966" s="34"/>
      <c r="FZH966" s="35"/>
      <c r="FZI966" s="34"/>
      <c r="FZP966" s="35"/>
      <c r="FZQ966" s="34"/>
      <c r="FZX966" s="35"/>
      <c r="FZY966" s="34"/>
      <c r="GAF966" s="35"/>
      <c r="GAG966" s="34"/>
      <c r="GAN966" s="35"/>
      <c r="GAO966" s="34"/>
      <c r="GAV966" s="35"/>
      <c r="GAW966" s="34"/>
      <c r="GBD966" s="35"/>
      <c r="GBE966" s="34"/>
      <c r="GBL966" s="35"/>
      <c r="GBM966" s="34"/>
      <c r="GBT966" s="35"/>
      <c r="GBU966" s="34"/>
      <c r="GCB966" s="35"/>
      <c r="GCC966" s="34"/>
      <c r="GCJ966" s="35"/>
      <c r="GCK966" s="34"/>
      <c r="GCR966" s="35"/>
      <c r="GCS966" s="34"/>
      <c r="GCZ966" s="35"/>
      <c r="GDA966" s="34"/>
      <c r="GDH966" s="35"/>
      <c r="GDI966" s="34"/>
      <c r="GDP966" s="35"/>
      <c r="GDQ966" s="34"/>
      <c r="GDX966" s="35"/>
      <c r="GDY966" s="34"/>
      <c r="GEF966" s="35"/>
      <c r="GEG966" s="34"/>
      <c r="GEN966" s="35"/>
      <c r="GEO966" s="34"/>
      <c r="GEV966" s="35"/>
      <c r="GEW966" s="34"/>
      <c r="GFD966" s="35"/>
      <c r="GFE966" s="34"/>
      <c r="GFL966" s="35"/>
      <c r="GFM966" s="34"/>
      <c r="GFT966" s="35"/>
      <c r="GFU966" s="34"/>
      <c r="GGB966" s="35"/>
      <c r="GGC966" s="34"/>
      <c r="GGJ966" s="35"/>
      <c r="GGK966" s="34"/>
      <c r="GGR966" s="35"/>
      <c r="GGS966" s="34"/>
      <c r="GGZ966" s="35"/>
      <c r="GHA966" s="34"/>
      <c r="GHH966" s="35"/>
      <c r="GHI966" s="34"/>
      <c r="GHP966" s="35"/>
      <c r="GHQ966" s="34"/>
      <c r="GHX966" s="35"/>
      <c r="GHY966" s="34"/>
      <c r="GIF966" s="35"/>
      <c r="GIG966" s="34"/>
      <c r="GIN966" s="35"/>
      <c r="GIO966" s="34"/>
      <c r="GIV966" s="35"/>
      <c r="GIW966" s="34"/>
      <c r="GJD966" s="35"/>
      <c r="GJE966" s="34"/>
      <c r="GJL966" s="35"/>
      <c r="GJM966" s="34"/>
      <c r="GJT966" s="35"/>
      <c r="GJU966" s="34"/>
      <c r="GKB966" s="35"/>
      <c r="GKC966" s="34"/>
      <c r="GKJ966" s="35"/>
      <c r="GKK966" s="34"/>
      <c r="GKR966" s="35"/>
      <c r="GKS966" s="34"/>
      <c r="GKZ966" s="35"/>
      <c r="GLA966" s="34"/>
      <c r="GLH966" s="35"/>
      <c r="GLI966" s="34"/>
      <c r="GLP966" s="35"/>
      <c r="GLQ966" s="34"/>
      <c r="GLX966" s="35"/>
      <c r="GLY966" s="34"/>
      <c r="GMF966" s="35"/>
      <c r="GMG966" s="34"/>
      <c r="GMN966" s="35"/>
      <c r="GMO966" s="34"/>
      <c r="GMV966" s="35"/>
      <c r="GMW966" s="34"/>
      <c r="GND966" s="35"/>
      <c r="GNE966" s="34"/>
      <c r="GNL966" s="35"/>
      <c r="GNM966" s="34"/>
      <c r="GNT966" s="35"/>
      <c r="GNU966" s="34"/>
      <c r="GOB966" s="35"/>
      <c r="GOC966" s="34"/>
      <c r="GOJ966" s="35"/>
      <c r="GOK966" s="34"/>
      <c r="GOR966" s="35"/>
      <c r="GOS966" s="34"/>
      <c r="GOZ966" s="35"/>
      <c r="GPA966" s="34"/>
      <c r="GPH966" s="35"/>
      <c r="GPI966" s="34"/>
      <c r="GPP966" s="35"/>
      <c r="GPQ966" s="34"/>
      <c r="GPX966" s="35"/>
      <c r="GPY966" s="34"/>
      <c r="GQF966" s="35"/>
      <c r="GQG966" s="34"/>
      <c r="GQN966" s="35"/>
      <c r="GQO966" s="34"/>
      <c r="GQV966" s="35"/>
      <c r="GQW966" s="34"/>
      <c r="GRD966" s="35"/>
      <c r="GRE966" s="34"/>
      <c r="GRL966" s="35"/>
      <c r="GRM966" s="34"/>
      <c r="GRT966" s="35"/>
      <c r="GRU966" s="34"/>
      <c r="GSB966" s="35"/>
      <c r="GSC966" s="34"/>
      <c r="GSJ966" s="35"/>
      <c r="GSK966" s="34"/>
      <c r="GSR966" s="35"/>
      <c r="GSS966" s="34"/>
      <c r="GSZ966" s="35"/>
      <c r="GTA966" s="34"/>
      <c r="GTH966" s="35"/>
      <c r="GTI966" s="34"/>
      <c r="GTP966" s="35"/>
      <c r="GTQ966" s="34"/>
      <c r="GTX966" s="35"/>
      <c r="GTY966" s="34"/>
      <c r="GUF966" s="35"/>
      <c r="GUG966" s="34"/>
      <c r="GUN966" s="35"/>
      <c r="GUO966" s="34"/>
      <c r="GUV966" s="35"/>
      <c r="GUW966" s="34"/>
      <c r="GVD966" s="35"/>
      <c r="GVE966" s="34"/>
      <c r="GVL966" s="35"/>
      <c r="GVM966" s="34"/>
      <c r="GVT966" s="35"/>
      <c r="GVU966" s="34"/>
      <c r="GWB966" s="35"/>
      <c r="GWC966" s="34"/>
      <c r="GWJ966" s="35"/>
      <c r="GWK966" s="34"/>
      <c r="GWR966" s="35"/>
      <c r="GWS966" s="34"/>
      <c r="GWZ966" s="35"/>
      <c r="GXA966" s="34"/>
      <c r="GXH966" s="35"/>
      <c r="GXI966" s="34"/>
      <c r="GXP966" s="35"/>
      <c r="GXQ966" s="34"/>
      <c r="GXX966" s="35"/>
      <c r="GXY966" s="34"/>
      <c r="GYF966" s="35"/>
      <c r="GYG966" s="34"/>
      <c r="GYN966" s="35"/>
      <c r="GYO966" s="34"/>
      <c r="GYV966" s="35"/>
      <c r="GYW966" s="34"/>
      <c r="GZD966" s="35"/>
      <c r="GZE966" s="34"/>
      <c r="GZL966" s="35"/>
      <c r="GZM966" s="34"/>
      <c r="GZT966" s="35"/>
      <c r="GZU966" s="34"/>
      <c r="HAB966" s="35"/>
      <c r="HAC966" s="34"/>
      <c r="HAJ966" s="35"/>
      <c r="HAK966" s="34"/>
      <c r="HAR966" s="35"/>
      <c r="HAS966" s="34"/>
      <c r="HAZ966" s="35"/>
      <c r="HBA966" s="34"/>
      <c r="HBH966" s="35"/>
      <c r="HBI966" s="34"/>
      <c r="HBP966" s="35"/>
      <c r="HBQ966" s="34"/>
      <c r="HBX966" s="35"/>
      <c r="HBY966" s="34"/>
      <c r="HCF966" s="35"/>
      <c r="HCG966" s="34"/>
      <c r="HCN966" s="35"/>
      <c r="HCO966" s="34"/>
      <c r="HCV966" s="35"/>
      <c r="HCW966" s="34"/>
      <c r="HDD966" s="35"/>
      <c r="HDE966" s="34"/>
      <c r="HDL966" s="35"/>
      <c r="HDM966" s="34"/>
      <c r="HDT966" s="35"/>
      <c r="HDU966" s="34"/>
      <c r="HEB966" s="35"/>
      <c r="HEC966" s="34"/>
      <c r="HEJ966" s="35"/>
      <c r="HEK966" s="34"/>
      <c r="HER966" s="35"/>
      <c r="HES966" s="34"/>
      <c r="HEZ966" s="35"/>
      <c r="HFA966" s="34"/>
      <c r="HFH966" s="35"/>
      <c r="HFI966" s="34"/>
      <c r="HFP966" s="35"/>
      <c r="HFQ966" s="34"/>
      <c r="HFX966" s="35"/>
      <c r="HFY966" s="34"/>
      <c r="HGF966" s="35"/>
      <c r="HGG966" s="34"/>
      <c r="HGN966" s="35"/>
      <c r="HGO966" s="34"/>
      <c r="HGV966" s="35"/>
      <c r="HGW966" s="34"/>
      <c r="HHD966" s="35"/>
      <c r="HHE966" s="34"/>
      <c r="HHL966" s="35"/>
      <c r="HHM966" s="34"/>
      <c r="HHT966" s="35"/>
      <c r="HHU966" s="34"/>
      <c r="HIB966" s="35"/>
      <c r="HIC966" s="34"/>
      <c r="HIJ966" s="35"/>
      <c r="HIK966" s="34"/>
      <c r="HIR966" s="35"/>
      <c r="HIS966" s="34"/>
      <c r="HIZ966" s="35"/>
      <c r="HJA966" s="34"/>
      <c r="HJH966" s="35"/>
      <c r="HJI966" s="34"/>
      <c r="HJP966" s="35"/>
      <c r="HJQ966" s="34"/>
      <c r="HJX966" s="35"/>
      <c r="HJY966" s="34"/>
      <c r="HKF966" s="35"/>
      <c r="HKG966" s="34"/>
      <c r="HKN966" s="35"/>
      <c r="HKO966" s="34"/>
      <c r="HKV966" s="35"/>
      <c r="HKW966" s="34"/>
      <c r="HLD966" s="35"/>
      <c r="HLE966" s="34"/>
      <c r="HLL966" s="35"/>
      <c r="HLM966" s="34"/>
      <c r="HLT966" s="35"/>
      <c r="HLU966" s="34"/>
      <c r="HMB966" s="35"/>
      <c r="HMC966" s="34"/>
      <c r="HMJ966" s="35"/>
      <c r="HMK966" s="34"/>
      <c r="HMR966" s="35"/>
      <c r="HMS966" s="34"/>
      <c r="HMZ966" s="35"/>
      <c r="HNA966" s="34"/>
      <c r="HNH966" s="35"/>
      <c r="HNI966" s="34"/>
      <c r="HNP966" s="35"/>
      <c r="HNQ966" s="34"/>
      <c r="HNX966" s="35"/>
      <c r="HNY966" s="34"/>
      <c r="HOF966" s="35"/>
      <c r="HOG966" s="34"/>
      <c r="HON966" s="35"/>
      <c r="HOO966" s="34"/>
      <c r="HOV966" s="35"/>
      <c r="HOW966" s="34"/>
      <c r="HPD966" s="35"/>
      <c r="HPE966" s="34"/>
      <c r="HPL966" s="35"/>
      <c r="HPM966" s="34"/>
      <c r="HPT966" s="35"/>
      <c r="HPU966" s="34"/>
      <c r="HQB966" s="35"/>
      <c r="HQC966" s="34"/>
      <c r="HQJ966" s="35"/>
      <c r="HQK966" s="34"/>
      <c r="HQR966" s="35"/>
      <c r="HQS966" s="34"/>
      <c r="HQZ966" s="35"/>
      <c r="HRA966" s="34"/>
      <c r="HRH966" s="35"/>
      <c r="HRI966" s="34"/>
      <c r="HRP966" s="35"/>
      <c r="HRQ966" s="34"/>
      <c r="HRX966" s="35"/>
      <c r="HRY966" s="34"/>
      <c r="HSF966" s="35"/>
      <c r="HSG966" s="34"/>
      <c r="HSN966" s="35"/>
      <c r="HSO966" s="34"/>
      <c r="HSV966" s="35"/>
      <c r="HSW966" s="34"/>
      <c r="HTD966" s="35"/>
      <c r="HTE966" s="34"/>
      <c r="HTL966" s="35"/>
      <c r="HTM966" s="34"/>
      <c r="HTT966" s="35"/>
      <c r="HTU966" s="34"/>
      <c r="HUB966" s="35"/>
      <c r="HUC966" s="34"/>
      <c r="HUJ966" s="35"/>
      <c r="HUK966" s="34"/>
      <c r="HUR966" s="35"/>
      <c r="HUS966" s="34"/>
      <c r="HUZ966" s="35"/>
      <c r="HVA966" s="34"/>
      <c r="HVH966" s="35"/>
      <c r="HVI966" s="34"/>
      <c r="HVP966" s="35"/>
      <c r="HVQ966" s="34"/>
      <c r="HVX966" s="35"/>
      <c r="HVY966" s="34"/>
      <c r="HWF966" s="35"/>
      <c r="HWG966" s="34"/>
      <c r="HWN966" s="35"/>
      <c r="HWO966" s="34"/>
      <c r="HWV966" s="35"/>
      <c r="HWW966" s="34"/>
      <c r="HXD966" s="35"/>
      <c r="HXE966" s="34"/>
      <c r="HXL966" s="35"/>
      <c r="HXM966" s="34"/>
      <c r="HXT966" s="35"/>
      <c r="HXU966" s="34"/>
      <c r="HYB966" s="35"/>
      <c r="HYC966" s="34"/>
      <c r="HYJ966" s="35"/>
      <c r="HYK966" s="34"/>
      <c r="HYR966" s="35"/>
      <c r="HYS966" s="34"/>
      <c r="HYZ966" s="35"/>
      <c r="HZA966" s="34"/>
      <c r="HZH966" s="35"/>
      <c r="HZI966" s="34"/>
      <c r="HZP966" s="35"/>
      <c r="HZQ966" s="34"/>
      <c r="HZX966" s="35"/>
      <c r="HZY966" s="34"/>
      <c r="IAF966" s="35"/>
      <c r="IAG966" s="34"/>
      <c r="IAN966" s="35"/>
      <c r="IAO966" s="34"/>
      <c r="IAV966" s="35"/>
      <c r="IAW966" s="34"/>
      <c r="IBD966" s="35"/>
      <c r="IBE966" s="34"/>
      <c r="IBL966" s="35"/>
      <c r="IBM966" s="34"/>
      <c r="IBT966" s="35"/>
      <c r="IBU966" s="34"/>
      <c r="ICB966" s="35"/>
      <c r="ICC966" s="34"/>
      <c r="ICJ966" s="35"/>
      <c r="ICK966" s="34"/>
      <c r="ICR966" s="35"/>
      <c r="ICS966" s="34"/>
      <c r="ICZ966" s="35"/>
      <c r="IDA966" s="34"/>
      <c r="IDH966" s="35"/>
      <c r="IDI966" s="34"/>
      <c r="IDP966" s="35"/>
      <c r="IDQ966" s="34"/>
      <c r="IDX966" s="35"/>
      <c r="IDY966" s="34"/>
      <c r="IEF966" s="35"/>
      <c r="IEG966" s="34"/>
      <c r="IEN966" s="35"/>
      <c r="IEO966" s="34"/>
      <c r="IEV966" s="35"/>
      <c r="IEW966" s="34"/>
      <c r="IFD966" s="35"/>
      <c r="IFE966" s="34"/>
      <c r="IFL966" s="35"/>
      <c r="IFM966" s="34"/>
      <c r="IFT966" s="35"/>
      <c r="IFU966" s="34"/>
      <c r="IGB966" s="35"/>
      <c r="IGC966" s="34"/>
      <c r="IGJ966" s="35"/>
      <c r="IGK966" s="34"/>
      <c r="IGR966" s="35"/>
      <c r="IGS966" s="34"/>
      <c r="IGZ966" s="35"/>
      <c r="IHA966" s="34"/>
      <c r="IHH966" s="35"/>
      <c r="IHI966" s="34"/>
      <c r="IHP966" s="35"/>
      <c r="IHQ966" s="34"/>
      <c r="IHX966" s="35"/>
      <c r="IHY966" s="34"/>
      <c r="IIF966" s="35"/>
      <c r="IIG966" s="34"/>
      <c r="IIN966" s="35"/>
      <c r="IIO966" s="34"/>
      <c r="IIV966" s="35"/>
      <c r="IIW966" s="34"/>
      <c r="IJD966" s="35"/>
      <c r="IJE966" s="34"/>
      <c r="IJL966" s="35"/>
      <c r="IJM966" s="34"/>
      <c r="IJT966" s="35"/>
      <c r="IJU966" s="34"/>
      <c r="IKB966" s="35"/>
      <c r="IKC966" s="34"/>
      <c r="IKJ966" s="35"/>
      <c r="IKK966" s="34"/>
      <c r="IKR966" s="35"/>
      <c r="IKS966" s="34"/>
      <c r="IKZ966" s="35"/>
      <c r="ILA966" s="34"/>
      <c r="ILH966" s="35"/>
      <c r="ILI966" s="34"/>
      <c r="ILP966" s="35"/>
      <c r="ILQ966" s="34"/>
      <c r="ILX966" s="35"/>
      <c r="ILY966" s="34"/>
      <c r="IMF966" s="35"/>
      <c r="IMG966" s="34"/>
      <c r="IMN966" s="35"/>
      <c r="IMO966" s="34"/>
      <c r="IMV966" s="35"/>
      <c r="IMW966" s="34"/>
      <c r="IND966" s="35"/>
      <c r="INE966" s="34"/>
      <c r="INL966" s="35"/>
      <c r="INM966" s="34"/>
      <c r="INT966" s="35"/>
      <c r="INU966" s="34"/>
      <c r="IOB966" s="35"/>
      <c r="IOC966" s="34"/>
      <c r="IOJ966" s="35"/>
      <c r="IOK966" s="34"/>
      <c r="IOR966" s="35"/>
      <c r="IOS966" s="34"/>
      <c r="IOZ966" s="35"/>
      <c r="IPA966" s="34"/>
      <c r="IPH966" s="35"/>
      <c r="IPI966" s="34"/>
      <c r="IPP966" s="35"/>
      <c r="IPQ966" s="34"/>
      <c r="IPX966" s="35"/>
      <c r="IPY966" s="34"/>
      <c r="IQF966" s="35"/>
      <c r="IQG966" s="34"/>
      <c r="IQN966" s="35"/>
      <c r="IQO966" s="34"/>
      <c r="IQV966" s="35"/>
      <c r="IQW966" s="34"/>
      <c r="IRD966" s="35"/>
      <c r="IRE966" s="34"/>
      <c r="IRL966" s="35"/>
      <c r="IRM966" s="34"/>
      <c r="IRT966" s="35"/>
      <c r="IRU966" s="34"/>
      <c r="ISB966" s="35"/>
      <c r="ISC966" s="34"/>
      <c r="ISJ966" s="35"/>
      <c r="ISK966" s="34"/>
      <c r="ISR966" s="35"/>
      <c r="ISS966" s="34"/>
      <c r="ISZ966" s="35"/>
      <c r="ITA966" s="34"/>
      <c r="ITH966" s="35"/>
      <c r="ITI966" s="34"/>
      <c r="ITP966" s="35"/>
      <c r="ITQ966" s="34"/>
      <c r="ITX966" s="35"/>
      <c r="ITY966" s="34"/>
      <c r="IUF966" s="35"/>
      <c r="IUG966" s="34"/>
      <c r="IUN966" s="35"/>
      <c r="IUO966" s="34"/>
      <c r="IUV966" s="35"/>
      <c r="IUW966" s="34"/>
      <c r="IVD966" s="35"/>
      <c r="IVE966" s="34"/>
      <c r="IVL966" s="35"/>
      <c r="IVM966" s="34"/>
      <c r="IVT966" s="35"/>
      <c r="IVU966" s="34"/>
      <c r="IWB966" s="35"/>
      <c r="IWC966" s="34"/>
      <c r="IWJ966" s="35"/>
      <c r="IWK966" s="34"/>
      <c r="IWR966" s="35"/>
      <c r="IWS966" s="34"/>
      <c r="IWZ966" s="35"/>
      <c r="IXA966" s="34"/>
      <c r="IXH966" s="35"/>
      <c r="IXI966" s="34"/>
      <c r="IXP966" s="35"/>
      <c r="IXQ966" s="34"/>
      <c r="IXX966" s="35"/>
      <c r="IXY966" s="34"/>
      <c r="IYF966" s="35"/>
      <c r="IYG966" s="34"/>
      <c r="IYN966" s="35"/>
      <c r="IYO966" s="34"/>
      <c r="IYV966" s="35"/>
      <c r="IYW966" s="34"/>
      <c r="IZD966" s="35"/>
      <c r="IZE966" s="34"/>
      <c r="IZL966" s="35"/>
      <c r="IZM966" s="34"/>
      <c r="IZT966" s="35"/>
      <c r="IZU966" s="34"/>
      <c r="JAB966" s="35"/>
      <c r="JAC966" s="34"/>
      <c r="JAJ966" s="35"/>
      <c r="JAK966" s="34"/>
      <c r="JAR966" s="35"/>
      <c r="JAS966" s="34"/>
      <c r="JAZ966" s="35"/>
      <c r="JBA966" s="34"/>
      <c r="JBH966" s="35"/>
      <c r="JBI966" s="34"/>
      <c r="JBP966" s="35"/>
      <c r="JBQ966" s="34"/>
      <c r="JBX966" s="35"/>
      <c r="JBY966" s="34"/>
      <c r="JCF966" s="35"/>
      <c r="JCG966" s="34"/>
      <c r="JCN966" s="35"/>
      <c r="JCO966" s="34"/>
      <c r="JCV966" s="35"/>
      <c r="JCW966" s="34"/>
      <c r="JDD966" s="35"/>
      <c r="JDE966" s="34"/>
      <c r="JDL966" s="35"/>
      <c r="JDM966" s="34"/>
      <c r="JDT966" s="35"/>
      <c r="JDU966" s="34"/>
      <c r="JEB966" s="35"/>
      <c r="JEC966" s="34"/>
      <c r="JEJ966" s="35"/>
      <c r="JEK966" s="34"/>
      <c r="JER966" s="35"/>
      <c r="JES966" s="34"/>
      <c r="JEZ966" s="35"/>
      <c r="JFA966" s="34"/>
      <c r="JFH966" s="35"/>
      <c r="JFI966" s="34"/>
      <c r="JFP966" s="35"/>
      <c r="JFQ966" s="34"/>
      <c r="JFX966" s="35"/>
      <c r="JFY966" s="34"/>
      <c r="JGF966" s="35"/>
      <c r="JGG966" s="34"/>
      <c r="JGN966" s="35"/>
      <c r="JGO966" s="34"/>
      <c r="JGV966" s="35"/>
      <c r="JGW966" s="34"/>
      <c r="JHD966" s="35"/>
      <c r="JHE966" s="34"/>
      <c r="JHL966" s="35"/>
      <c r="JHM966" s="34"/>
      <c r="JHT966" s="35"/>
      <c r="JHU966" s="34"/>
      <c r="JIB966" s="35"/>
      <c r="JIC966" s="34"/>
      <c r="JIJ966" s="35"/>
      <c r="JIK966" s="34"/>
      <c r="JIR966" s="35"/>
      <c r="JIS966" s="34"/>
      <c r="JIZ966" s="35"/>
      <c r="JJA966" s="34"/>
      <c r="JJH966" s="35"/>
      <c r="JJI966" s="34"/>
      <c r="JJP966" s="35"/>
      <c r="JJQ966" s="34"/>
      <c r="JJX966" s="35"/>
      <c r="JJY966" s="34"/>
      <c r="JKF966" s="35"/>
      <c r="JKG966" s="34"/>
      <c r="JKN966" s="35"/>
      <c r="JKO966" s="34"/>
      <c r="JKV966" s="35"/>
      <c r="JKW966" s="34"/>
      <c r="JLD966" s="35"/>
      <c r="JLE966" s="34"/>
      <c r="JLL966" s="35"/>
      <c r="JLM966" s="34"/>
      <c r="JLT966" s="35"/>
      <c r="JLU966" s="34"/>
      <c r="JMB966" s="35"/>
      <c r="JMC966" s="34"/>
      <c r="JMJ966" s="35"/>
      <c r="JMK966" s="34"/>
      <c r="JMR966" s="35"/>
      <c r="JMS966" s="34"/>
      <c r="JMZ966" s="35"/>
      <c r="JNA966" s="34"/>
      <c r="JNH966" s="35"/>
      <c r="JNI966" s="34"/>
      <c r="JNP966" s="35"/>
      <c r="JNQ966" s="34"/>
      <c r="JNX966" s="35"/>
      <c r="JNY966" s="34"/>
      <c r="JOF966" s="35"/>
      <c r="JOG966" s="34"/>
      <c r="JON966" s="35"/>
      <c r="JOO966" s="34"/>
      <c r="JOV966" s="35"/>
      <c r="JOW966" s="34"/>
      <c r="JPD966" s="35"/>
      <c r="JPE966" s="34"/>
      <c r="JPL966" s="35"/>
      <c r="JPM966" s="34"/>
      <c r="JPT966" s="35"/>
      <c r="JPU966" s="34"/>
      <c r="JQB966" s="35"/>
      <c r="JQC966" s="34"/>
      <c r="JQJ966" s="35"/>
      <c r="JQK966" s="34"/>
      <c r="JQR966" s="35"/>
      <c r="JQS966" s="34"/>
      <c r="JQZ966" s="35"/>
      <c r="JRA966" s="34"/>
      <c r="JRH966" s="35"/>
      <c r="JRI966" s="34"/>
      <c r="JRP966" s="35"/>
      <c r="JRQ966" s="34"/>
      <c r="JRX966" s="35"/>
      <c r="JRY966" s="34"/>
      <c r="JSF966" s="35"/>
      <c r="JSG966" s="34"/>
      <c r="JSN966" s="35"/>
      <c r="JSO966" s="34"/>
      <c r="JSV966" s="35"/>
      <c r="JSW966" s="34"/>
      <c r="JTD966" s="35"/>
      <c r="JTE966" s="34"/>
      <c r="JTL966" s="35"/>
      <c r="JTM966" s="34"/>
      <c r="JTT966" s="35"/>
      <c r="JTU966" s="34"/>
      <c r="JUB966" s="35"/>
      <c r="JUC966" s="34"/>
      <c r="JUJ966" s="35"/>
      <c r="JUK966" s="34"/>
      <c r="JUR966" s="35"/>
      <c r="JUS966" s="34"/>
      <c r="JUZ966" s="35"/>
      <c r="JVA966" s="34"/>
      <c r="JVH966" s="35"/>
      <c r="JVI966" s="34"/>
      <c r="JVP966" s="35"/>
      <c r="JVQ966" s="34"/>
      <c r="JVX966" s="35"/>
      <c r="JVY966" s="34"/>
      <c r="JWF966" s="35"/>
      <c r="JWG966" s="34"/>
      <c r="JWN966" s="35"/>
      <c r="JWO966" s="34"/>
      <c r="JWV966" s="35"/>
      <c r="JWW966" s="34"/>
      <c r="JXD966" s="35"/>
      <c r="JXE966" s="34"/>
      <c r="JXL966" s="35"/>
      <c r="JXM966" s="34"/>
      <c r="JXT966" s="35"/>
      <c r="JXU966" s="34"/>
      <c r="JYB966" s="35"/>
      <c r="JYC966" s="34"/>
      <c r="JYJ966" s="35"/>
      <c r="JYK966" s="34"/>
      <c r="JYR966" s="35"/>
      <c r="JYS966" s="34"/>
      <c r="JYZ966" s="35"/>
      <c r="JZA966" s="34"/>
      <c r="JZH966" s="35"/>
      <c r="JZI966" s="34"/>
      <c r="JZP966" s="35"/>
      <c r="JZQ966" s="34"/>
      <c r="JZX966" s="35"/>
      <c r="JZY966" s="34"/>
      <c r="KAF966" s="35"/>
      <c r="KAG966" s="34"/>
      <c r="KAN966" s="35"/>
      <c r="KAO966" s="34"/>
      <c r="KAV966" s="35"/>
      <c r="KAW966" s="34"/>
      <c r="KBD966" s="35"/>
      <c r="KBE966" s="34"/>
      <c r="KBL966" s="35"/>
      <c r="KBM966" s="34"/>
      <c r="KBT966" s="35"/>
      <c r="KBU966" s="34"/>
      <c r="KCB966" s="35"/>
      <c r="KCC966" s="34"/>
      <c r="KCJ966" s="35"/>
      <c r="KCK966" s="34"/>
      <c r="KCR966" s="35"/>
      <c r="KCS966" s="34"/>
      <c r="KCZ966" s="35"/>
      <c r="KDA966" s="34"/>
      <c r="KDH966" s="35"/>
      <c r="KDI966" s="34"/>
      <c r="KDP966" s="35"/>
      <c r="KDQ966" s="34"/>
      <c r="KDX966" s="35"/>
      <c r="KDY966" s="34"/>
      <c r="KEF966" s="35"/>
      <c r="KEG966" s="34"/>
      <c r="KEN966" s="35"/>
      <c r="KEO966" s="34"/>
      <c r="KEV966" s="35"/>
      <c r="KEW966" s="34"/>
      <c r="KFD966" s="35"/>
      <c r="KFE966" s="34"/>
      <c r="KFL966" s="35"/>
      <c r="KFM966" s="34"/>
      <c r="KFT966" s="35"/>
      <c r="KFU966" s="34"/>
      <c r="KGB966" s="35"/>
      <c r="KGC966" s="34"/>
      <c r="KGJ966" s="35"/>
      <c r="KGK966" s="34"/>
      <c r="KGR966" s="35"/>
      <c r="KGS966" s="34"/>
      <c r="KGZ966" s="35"/>
      <c r="KHA966" s="34"/>
      <c r="KHH966" s="35"/>
      <c r="KHI966" s="34"/>
      <c r="KHP966" s="35"/>
      <c r="KHQ966" s="34"/>
      <c r="KHX966" s="35"/>
      <c r="KHY966" s="34"/>
      <c r="KIF966" s="35"/>
      <c r="KIG966" s="34"/>
      <c r="KIN966" s="35"/>
      <c r="KIO966" s="34"/>
      <c r="KIV966" s="35"/>
      <c r="KIW966" s="34"/>
      <c r="KJD966" s="35"/>
      <c r="KJE966" s="34"/>
      <c r="KJL966" s="35"/>
      <c r="KJM966" s="34"/>
      <c r="KJT966" s="35"/>
      <c r="KJU966" s="34"/>
      <c r="KKB966" s="35"/>
      <c r="KKC966" s="34"/>
      <c r="KKJ966" s="35"/>
      <c r="KKK966" s="34"/>
      <c r="KKR966" s="35"/>
      <c r="KKS966" s="34"/>
      <c r="KKZ966" s="35"/>
      <c r="KLA966" s="34"/>
      <c r="KLH966" s="35"/>
      <c r="KLI966" s="34"/>
      <c r="KLP966" s="35"/>
      <c r="KLQ966" s="34"/>
      <c r="KLX966" s="35"/>
      <c r="KLY966" s="34"/>
      <c r="KMF966" s="35"/>
      <c r="KMG966" s="34"/>
      <c r="KMN966" s="35"/>
      <c r="KMO966" s="34"/>
      <c r="KMV966" s="35"/>
      <c r="KMW966" s="34"/>
      <c r="KND966" s="35"/>
      <c r="KNE966" s="34"/>
      <c r="KNL966" s="35"/>
      <c r="KNM966" s="34"/>
      <c r="KNT966" s="35"/>
      <c r="KNU966" s="34"/>
      <c r="KOB966" s="35"/>
      <c r="KOC966" s="34"/>
      <c r="KOJ966" s="35"/>
      <c r="KOK966" s="34"/>
      <c r="KOR966" s="35"/>
      <c r="KOS966" s="34"/>
      <c r="KOZ966" s="35"/>
      <c r="KPA966" s="34"/>
      <c r="KPH966" s="35"/>
      <c r="KPI966" s="34"/>
      <c r="KPP966" s="35"/>
      <c r="KPQ966" s="34"/>
      <c r="KPX966" s="35"/>
      <c r="KPY966" s="34"/>
      <c r="KQF966" s="35"/>
      <c r="KQG966" s="34"/>
      <c r="KQN966" s="35"/>
      <c r="KQO966" s="34"/>
      <c r="KQV966" s="35"/>
      <c r="KQW966" s="34"/>
      <c r="KRD966" s="35"/>
      <c r="KRE966" s="34"/>
      <c r="KRL966" s="35"/>
      <c r="KRM966" s="34"/>
      <c r="KRT966" s="35"/>
      <c r="KRU966" s="34"/>
      <c r="KSB966" s="35"/>
      <c r="KSC966" s="34"/>
      <c r="KSJ966" s="35"/>
      <c r="KSK966" s="34"/>
      <c r="KSR966" s="35"/>
      <c r="KSS966" s="34"/>
      <c r="KSZ966" s="35"/>
      <c r="KTA966" s="34"/>
      <c r="KTH966" s="35"/>
      <c r="KTI966" s="34"/>
      <c r="KTP966" s="35"/>
      <c r="KTQ966" s="34"/>
      <c r="KTX966" s="35"/>
      <c r="KTY966" s="34"/>
      <c r="KUF966" s="35"/>
      <c r="KUG966" s="34"/>
      <c r="KUN966" s="35"/>
      <c r="KUO966" s="34"/>
      <c r="KUV966" s="35"/>
      <c r="KUW966" s="34"/>
      <c r="KVD966" s="35"/>
      <c r="KVE966" s="34"/>
      <c r="KVL966" s="35"/>
      <c r="KVM966" s="34"/>
      <c r="KVT966" s="35"/>
      <c r="KVU966" s="34"/>
      <c r="KWB966" s="35"/>
      <c r="KWC966" s="34"/>
      <c r="KWJ966" s="35"/>
      <c r="KWK966" s="34"/>
      <c r="KWR966" s="35"/>
      <c r="KWS966" s="34"/>
      <c r="KWZ966" s="35"/>
      <c r="KXA966" s="34"/>
      <c r="KXH966" s="35"/>
      <c r="KXI966" s="34"/>
      <c r="KXP966" s="35"/>
      <c r="KXQ966" s="34"/>
      <c r="KXX966" s="35"/>
      <c r="KXY966" s="34"/>
      <c r="KYF966" s="35"/>
      <c r="KYG966" s="34"/>
      <c r="KYN966" s="35"/>
      <c r="KYO966" s="34"/>
      <c r="KYV966" s="35"/>
      <c r="KYW966" s="34"/>
      <c r="KZD966" s="35"/>
      <c r="KZE966" s="34"/>
      <c r="KZL966" s="35"/>
      <c r="KZM966" s="34"/>
      <c r="KZT966" s="35"/>
      <c r="KZU966" s="34"/>
      <c r="LAB966" s="35"/>
      <c r="LAC966" s="34"/>
      <c r="LAJ966" s="35"/>
      <c r="LAK966" s="34"/>
      <c r="LAR966" s="35"/>
      <c r="LAS966" s="34"/>
      <c r="LAZ966" s="35"/>
      <c r="LBA966" s="34"/>
      <c r="LBH966" s="35"/>
      <c r="LBI966" s="34"/>
      <c r="LBP966" s="35"/>
      <c r="LBQ966" s="34"/>
      <c r="LBX966" s="35"/>
      <c r="LBY966" s="34"/>
      <c r="LCF966" s="35"/>
      <c r="LCG966" s="34"/>
      <c r="LCN966" s="35"/>
      <c r="LCO966" s="34"/>
      <c r="LCV966" s="35"/>
      <c r="LCW966" s="34"/>
      <c r="LDD966" s="35"/>
      <c r="LDE966" s="34"/>
      <c r="LDL966" s="35"/>
      <c r="LDM966" s="34"/>
      <c r="LDT966" s="35"/>
      <c r="LDU966" s="34"/>
      <c r="LEB966" s="35"/>
      <c r="LEC966" s="34"/>
      <c r="LEJ966" s="35"/>
      <c r="LEK966" s="34"/>
      <c r="LER966" s="35"/>
      <c r="LES966" s="34"/>
      <c r="LEZ966" s="35"/>
      <c r="LFA966" s="34"/>
      <c r="LFH966" s="35"/>
      <c r="LFI966" s="34"/>
      <c r="LFP966" s="35"/>
      <c r="LFQ966" s="34"/>
      <c r="LFX966" s="35"/>
      <c r="LFY966" s="34"/>
      <c r="LGF966" s="35"/>
      <c r="LGG966" s="34"/>
      <c r="LGN966" s="35"/>
      <c r="LGO966" s="34"/>
      <c r="LGV966" s="35"/>
      <c r="LGW966" s="34"/>
      <c r="LHD966" s="35"/>
      <c r="LHE966" s="34"/>
      <c r="LHL966" s="35"/>
      <c r="LHM966" s="34"/>
      <c r="LHT966" s="35"/>
      <c r="LHU966" s="34"/>
      <c r="LIB966" s="35"/>
      <c r="LIC966" s="34"/>
      <c r="LIJ966" s="35"/>
      <c r="LIK966" s="34"/>
      <c r="LIR966" s="35"/>
      <c r="LIS966" s="34"/>
      <c r="LIZ966" s="35"/>
      <c r="LJA966" s="34"/>
      <c r="LJH966" s="35"/>
      <c r="LJI966" s="34"/>
      <c r="LJP966" s="35"/>
      <c r="LJQ966" s="34"/>
      <c r="LJX966" s="35"/>
      <c r="LJY966" s="34"/>
      <c r="LKF966" s="35"/>
      <c r="LKG966" s="34"/>
      <c r="LKN966" s="35"/>
      <c r="LKO966" s="34"/>
      <c r="LKV966" s="35"/>
      <c r="LKW966" s="34"/>
      <c r="LLD966" s="35"/>
      <c r="LLE966" s="34"/>
      <c r="LLL966" s="35"/>
      <c r="LLM966" s="34"/>
      <c r="LLT966" s="35"/>
      <c r="LLU966" s="34"/>
      <c r="LMB966" s="35"/>
      <c r="LMC966" s="34"/>
      <c r="LMJ966" s="35"/>
      <c r="LMK966" s="34"/>
      <c r="LMR966" s="35"/>
      <c r="LMS966" s="34"/>
      <c r="LMZ966" s="35"/>
      <c r="LNA966" s="34"/>
      <c r="LNH966" s="35"/>
      <c r="LNI966" s="34"/>
      <c r="LNP966" s="35"/>
      <c r="LNQ966" s="34"/>
      <c r="LNX966" s="35"/>
      <c r="LNY966" s="34"/>
      <c r="LOF966" s="35"/>
      <c r="LOG966" s="34"/>
      <c r="LON966" s="35"/>
      <c r="LOO966" s="34"/>
      <c r="LOV966" s="35"/>
      <c r="LOW966" s="34"/>
      <c r="LPD966" s="35"/>
      <c r="LPE966" s="34"/>
      <c r="LPL966" s="35"/>
      <c r="LPM966" s="34"/>
      <c r="LPT966" s="35"/>
      <c r="LPU966" s="34"/>
      <c r="LQB966" s="35"/>
      <c r="LQC966" s="34"/>
      <c r="LQJ966" s="35"/>
      <c r="LQK966" s="34"/>
      <c r="LQR966" s="35"/>
      <c r="LQS966" s="34"/>
      <c r="LQZ966" s="35"/>
      <c r="LRA966" s="34"/>
      <c r="LRH966" s="35"/>
      <c r="LRI966" s="34"/>
      <c r="LRP966" s="35"/>
      <c r="LRQ966" s="34"/>
      <c r="LRX966" s="35"/>
      <c r="LRY966" s="34"/>
      <c r="LSF966" s="35"/>
      <c r="LSG966" s="34"/>
      <c r="LSN966" s="35"/>
      <c r="LSO966" s="34"/>
      <c r="LSV966" s="35"/>
      <c r="LSW966" s="34"/>
      <c r="LTD966" s="35"/>
      <c r="LTE966" s="34"/>
      <c r="LTL966" s="35"/>
      <c r="LTM966" s="34"/>
      <c r="LTT966" s="35"/>
      <c r="LTU966" s="34"/>
      <c r="LUB966" s="35"/>
      <c r="LUC966" s="34"/>
      <c r="LUJ966" s="35"/>
      <c r="LUK966" s="34"/>
      <c r="LUR966" s="35"/>
      <c r="LUS966" s="34"/>
      <c r="LUZ966" s="35"/>
      <c r="LVA966" s="34"/>
      <c r="LVH966" s="35"/>
      <c r="LVI966" s="34"/>
      <c r="LVP966" s="35"/>
      <c r="LVQ966" s="34"/>
      <c r="LVX966" s="35"/>
      <c r="LVY966" s="34"/>
      <c r="LWF966" s="35"/>
      <c r="LWG966" s="34"/>
      <c r="LWN966" s="35"/>
      <c r="LWO966" s="34"/>
      <c r="LWV966" s="35"/>
      <c r="LWW966" s="34"/>
      <c r="LXD966" s="35"/>
      <c r="LXE966" s="34"/>
      <c r="LXL966" s="35"/>
      <c r="LXM966" s="34"/>
      <c r="LXT966" s="35"/>
      <c r="LXU966" s="34"/>
      <c r="LYB966" s="35"/>
      <c r="LYC966" s="34"/>
      <c r="LYJ966" s="35"/>
      <c r="LYK966" s="34"/>
      <c r="LYR966" s="35"/>
      <c r="LYS966" s="34"/>
      <c r="LYZ966" s="35"/>
      <c r="LZA966" s="34"/>
      <c r="LZH966" s="35"/>
      <c r="LZI966" s="34"/>
      <c r="LZP966" s="35"/>
      <c r="LZQ966" s="34"/>
      <c r="LZX966" s="35"/>
      <c r="LZY966" s="34"/>
      <c r="MAF966" s="35"/>
      <c r="MAG966" s="34"/>
      <c r="MAN966" s="35"/>
      <c r="MAO966" s="34"/>
      <c r="MAV966" s="35"/>
      <c r="MAW966" s="34"/>
      <c r="MBD966" s="35"/>
      <c r="MBE966" s="34"/>
      <c r="MBL966" s="35"/>
      <c r="MBM966" s="34"/>
      <c r="MBT966" s="35"/>
      <c r="MBU966" s="34"/>
      <c r="MCB966" s="35"/>
      <c r="MCC966" s="34"/>
      <c r="MCJ966" s="35"/>
      <c r="MCK966" s="34"/>
      <c r="MCR966" s="35"/>
      <c r="MCS966" s="34"/>
      <c r="MCZ966" s="35"/>
      <c r="MDA966" s="34"/>
      <c r="MDH966" s="35"/>
      <c r="MDI966" s="34"/>
      <c r="MDP966" s="35"/>
      <c r="MDQ966" s="34"/>
      <c r="MDX966" s="35"/>
      <c r="MDY966" s="34"/>
      <c r="MEF966" s="35"/>
      <c r="MEG966" s="34"/>
      <c r="MEN966" s="35"/>
      <c r="MEO966" s="34"/>
      <c r="MEV966" s="35"/>
      <c r="MEW966" s="34"/>
      <c r="MFD966" s="35"/>
      <c r="MFE966" s="34"/>
      <c r="MFL966" s="35"/>
      <c r="MFM966" s="34"/>
      <c r="MFT966" s="35"/>
      <c r="MFU966" s="34"/>
      <c r="MGB966" s="35"/>
      <c r="MGC966" s="34"/>
      <c r="MGJ966" s="35"/>
      <c r="MGK966" s="34"/>
      <c r="MGR966" s="35"/>
      <c r="MGS966" s="34"/>
      <c r="MGZ966" s="35"/>
      <c r="MHA966" s="34"/>
      <c r="MHH966" s="35"/>
      <c r="MHI966" s="34"/>
      <c r="MHP966" s="35"/>
      <c r="MHQ966" s="34"/>
      <c r="MHX966" s="35"/>
      <c r="MHY966" s="34"/>
      <c r="MIF966" s="35"/>
      <c r="MIG966" s="34"/>
      <c r="MIN966" s="35"/>
      <c r="MIO966" s="34"/>
      <c r="MIV966" s="35"/>
      <c r="MIW966" s="34"/>
      <c r="MJD966" s="35"/>
      <c r="MJE966" s="34"/>
      <c r="MJL966" s="35"/>
      <c r="MJM966" s="34"/>
      <c r="MJT966" s="35"/>
      <c r="MJU966" s="34"/>
      <c r="MKB966" s="35"/>
      <c r="MKC966" s="34"/>
      <c r="MKJ966" s="35"/>
      <c r="MKK966" s="34"/>
      <c r="MKR966" s="35"/>
      <c r="MKS966" s="34"/>
      <c r="MKZ966" s="35"/>
      <c r="MLA966" s="34"/>
      <c r="MLH966" s="35"/>
      <c r="MLI966" s="34"/>
      <c r="MLP966" s="35"/>
      <c r="MLQ966" s="34"/>
      <c r="MLX966" s="35"/>
      <c r="MLY966" s="34"/>
      <c r="MMF966" s="35"/>
      <c r="MMG966" s="34"/>
      <c r="MMN966" s="35"/>
      <c r="MMO966" s="34"/>
      <c r="MMV966" s="35"/>
      <c r="MMW966" s="34"/>
      <c r="MND966" s="35"/>
      <c r="MNE966" s="34"/>
      <c r="MNL966" s="35"/>
      <c r="MNM966" s="34"/>
      <c r="MNT966" s="35"/>
      <c r="MNU966" s="34"/>
      <c r="MOB966" s="35"/>
      <c r="MOC966" s="34"/>
      <c r="MOJ966" s="35"/>
      <c r="MOK966" s="34"/>
      <c r="MOR966" s="35"/>
      <c r="MOS966" s="34"/>
      <c r="MOZ966" s="35"/>
      <c r="MPA966" s="34"/>
      <c r="MPH966" s="35"/>
      <c r="MPI966" s="34"/>
      <c r="MPP966" s="35"/>
      <c r="MPQ966" s="34"/>
      <c r="MPX966" s="35"/>
      <c r="MPY966" s="34"/>
      <c r="MQF966" s="35"/>
      <c r="MQG966" s="34"/>
      <c r="MQN966" s="35"/>
      <c r="MQO966" s="34"/>
      <c r="MQV966" s="35"/>
      <c r="MQW966" s="34"/>
      <c r="MRD966" s="35"/>
      <c r="MRE966" s="34"/>
      <c r="MRL966" s="35"/>
      <c r="MRM966" s="34"/>
      <c r="MRT966" s="35"/>
      <c r="MRU966" s="34"/>
      <c r="MSB966" s="35"/>
      <c r="MSC966" s="34"/>
      <c r="MSJ966" s="35"/>
      <c r="MSK966" s="34"/>
      <c r="MSR966" s="35"/>
      <c r="MSS966" s="34"/>
      <c r="MSZ966" s="35"/>
      <c r="MTA966" s="34"/>
      <c r="MTH966" s="35"/>
      <c r="MTI966" s="34"/>
      <c r="MTP966" s="35"/>
      <c r="MTQ966" s="34"/>
      <c r="MTX966" s="35"/>
      <c r="MTY966" s="34"/>
      <c r="MUF966" s="35"/>
      <c r="MUG966" s="34"/>
      <c r="MUN966" s="35"/>
      <c r="MUO966" s="34"/>
      <c r="MUV966" s="35"/>
      <c r="MUW966" s="34"/>
      <c r="MVD966" s="35"/>
      <c r="MVE966" s="34"/>
      <c r="MVL966" s="35"/>
      <c r="MVM966" s="34"/>
      <c r="MVT966" s="35"/>
      <c r="MVU966" s="34"/>
      <c r="MWB966" s="35"/>
      <c r="MWC966" s="34"/>
      <c r="MWJ966" s="35"/>
      <c r="MWK966" s="34"/>
      <c r="MWR966" s="35"/>
      <c r="MWS966" s="34"/>
      <c r="MWZ966" s="35"/>
      <c r="MXA966" s="34"/>
      <c r="MXH966" s="35"/>
      <c r="MXI966" s="34"/>
      <c r="MXP966" s="35"/>
      <c r="MXQ966" s="34"/>
      <c r="MXX966" s="35"/>
      <c r="MXY966" s="34"/>
      <c r="MYF966" s="35"/>
      <c r="MYG966" s="34"/>
      <c r="MYN966" s="35"/>
      <c r="MYO966" s="34"/>
      <c r="MYV966" s="35"/>
      <c r="MYW966" s="34"/>
      <c r="MZD966" s="35"/>
      <c r="MZE966" s="34"/>
      <c r="MZL966" s="35"/>
      <c r="MZM966" s="34"/>
      <c r="MZT966" s="35"/>
      <c r="MZU966" s="34"/>
      <c r="NAB966" s="35"/>
      <c r="NAC966" s="34"/>
      <c r="NAJ966" s="35"/>
      <c r="NAK966" s="34"/>
      <c r="NAR966" s="35"/>
      <c r="NAS966" s="34"/>
      <c r="NAZ966" s="35"/>
      <c r="NBA966" s="34"/>
      <c r="NBH966" s="35"/>
      <c r="NBI966" s="34"/>
      <c r="NBP966" s="35"/>
      <c r="NBQ966" s="34"/>
      <c r="NBX966" s="35"/>
      <c r="NBY966" s="34"/>
      <c r="NCF966" s="35"/>
      <c r="NCG966" s="34"/>
      <c r="NCN966" s="35"/>
      <c r="NCO966" s="34"/>
      <c r="NCV966" s="35"/>
      <c r="NCW966" s="34"/>
      <c r="NDD966" s="35"/>
      <c r="NDE966" s="34"/>
      <c r="NDL966" s="35"/>
      <c r="NDM966" s="34"/>
      <c r="NDT966" s="35"/>
      <c r="NDU966" s="34"/>
      <c r="NEB966" s="35"/>
      <c r="NEC966" s="34"/>
      <c r="NEJ966" s="35"/>
      <c r="NEK966" s="34"/>
      <c r="NER966" s="35"/>
      <c r="NES966" s="34"/>
      <c r="NEZ966" s="35"/>
      <c r="NFA966" s="34"/>
      <c r="NFH966" s="35"/>
      <c r="NFI966" s="34"/>
      <c r="NFP966" s="35"/>
      <c r="NFQ966" s="34"/>
      <c r="NFX966" s="35"/>
      <c r="NFY966" s="34"/>
      <c r="NGF966" s="35"/>
      <c r="NGG966" s="34"/>
      <c r="NGN966" s="35"/>
      <c r="NGO966" s="34"/>
      <c r="NGV966" s="35"/>
      <c r="NGW966" s="34"/>
      <c r="NHD966" s="35"/>
      <c r="NHE966" s="34"/>
      <c r="NHL966" s="35"/>
      <c r="NHM966" s="34"/>
      <c r="NHT966" s="35"/>
      <c r="NHU966" s="34"/>
      <c r="NIB966" s="35"/>
      <c r="NIC966" s="34"/>
      <c r="NIJ966" s="35"/>
      <c r="NIK966" s="34"/>
      <c r="NIR966" s="35"/>
      <c r="NIS966" s="34"/>
      <c r="NIZ966" s="35"/>
      <c r="NJA966" s="34"/>
      <c r="NJH966" s="35"/>
      <c r="NJI966" s="34"/>
      <c r="NJP966" s="35"/>
      <c r="NJQ966" s="34"/>
      <c r="NJX966" s="35"/>
      <c r="NJY966" s="34"/>
      <c r="NKF966" s="35"/>
      <c r="NKG966" s="34"/>
      <c r="NKN966" s="35"/>
      <c r="NKO966" s="34"/>
      <c r="NKV966" s="35"/>
      <c r="NKW966" s="34"/>
      <c r="NLD966" s="35"/>
      <c r="NLE966" s="34"/>
      <c r="NLL966" s="35"/>
      <c r="NLM966" s="34"/>
      <c r="NLT966" s="35"/>
      <c r="NLU966" s="34"/>
      <c r="NMB966" s="35"/>
      <c r="NMC966" s="34"/>
      <c r="NMJ966" s="35"/>
      <c r="NMK966" s="34"/>
      <c r="NMR966" s="35"/>
      <c r="NMS966" s="34"/>
      <c r="NMZ966" s="35"/>
      <c r="NNA966" s="34"/>
      <c r="NNH966" s="35"/>
      <c r="NNI966" s="34"/>
      <c r="NNP966" s="35"/>
      <c r="NNQ966" s="34"/>
      <c r="NNX966" s="35"/>
      <c r="NNY966" s="34"/>
      <c r="NOF966" s="35"/>
      <c r="NOG966" s="34"/>
      <c r="NON966" s="35"/>
      <c r="NOO966" s="34"/>
      <c r="NOV966" s="35"/>
      <c r="NOW966" s="34"/>
      <c r="NPD966" s="35"/>
      <c r="NPE966" s="34"/>
      <c r="NPL966" s="35"/>
      <c r="NPM966" s="34"/>
      <c r="NPT966" s="35"/>
      <c r="NPU966" s="34"/>
      <c r="NQB966" s="35"/>
      <c r="NQC966" s="34"/>
      <c r="NQJ966" s="35"/>
      <c r="NQK966" s="34"/>
      <c r="NQR966" s="35"/>
      <c r="NQS966" s="34"/>
      <c r="NQZ966" s="35"/>
      <c r="NRA966" s="34"/>
      <c r="NRH966" s="35"/>
      <c r="NRI966" s="34"/>
      <c r="NRP966" s="35"/>
      <c r="NRQ966" s="34"/>
      <c r="NRX966" s="35"/>
      <c r="NRY966" s="34"/>
      <c r="NSF966" s="35"/>
      <c r="NSG966" s="34"/>
      <c r="NSN966" s="35"/>
      <c r="NSO966" s="34"/>
      <c r="NSV966" s="35"/>
      <c r="NSW966" s="34"/>
      <c r="NTD966" s="35"/>
      <c r="NTE966" s="34"/>
      <c r="NTL966" s="35"/>
      <c r="NTM966" s="34"/>
      <c r="NTT966" s="35"/>
      <c r="NTU966" s="34"/>
      <c r="NUB966" s="35"/>
      <c r="NUC966" s="34"/>
      <c r="NUJ966" s="35"/>
      <c r="NUK966" s="34"/>
      <c r="NUR966" s="35"/>
      <c r="NUS966" s="34"/>
      <c r="NUZ966" s="35"/>
      <c r="NVA966" s="34"/>
      <c r="NVH966" s="35"/>
      <c r="NVI966" s="34"/>
      <c r="NVP966" s="35"/>
      <c r="NVQ966" s="34"/>
      <c r="NVX966" s="35"/>
      <c r="NVY966" s="34"/>
      <c r="NWF966" s="35"/>
      <c r="NWG966" s="34"/>
      <c r="NWN966" s="35"/>
      <c r="NWO966" s="34"/>
      <c r="NWV966" s="35"/>
      <c r="NWW966" s="34"/>
      <c r="NXD966" s="35"/>
      <c r="NXE966" s="34"/>
      <c r="NXL966" s="35"/>
      <c r="NXM966" s="34"/>
      <c r="NXT966" s="35"/>
      <c r="NXU966" s="34"/>
      <c r="NYB966" s="35"/>
      <c r="NYC966" s="34"/>
      <c r="NYJ966" s="35"/>
      <c r="NYK966" s="34"/>
      <c r="NYR966" s="35"/>
      <c r="NYS966" s="34"/>
      <c r="NYZ966" s="35"/>
      <c r="NZA966" s="34"/>
      <c r="NZH966" s="35"/>
      <c r="NZI966" s="34"/>
      <c r="NZP966" s="35"/>
      <c r="NZQ966" s="34"/>
      <c r="NZX966" s="35"/>
      <c r="NZY966" s="34"/>
      <c r="OAF966" s="35"/>
      <c r="OAG966" s="34"/>
      <c r="OAN966" s="35"/>
      <c r="OAO966" s="34"/>
      <c r="OAV966" s="35"/>
      <c r="OAW966" s="34"/>
      <c r="OBD966" s="35"/>
      <c r="OBE966" s="34"/>
      <c r="OBL966" s="35"/>
      <c r="OBM966" s="34"/>
      <c r="OBT966" s="35"/>
      <c r="OBU966" s="34"/>
      <c r="OCB966" s="35"/>
      <c r="OCC966" s="34"/>
      <c r="OCJ966" s="35"/>
      <c r="OCK966" s="34"/>
      <c r="OCR966" s="35"/>
      <c r="OCS966" s="34"/>
      <c r="OCZ966" s="35"/>
      <c r="ODA966" s="34"/>
      <c r="ODH966" s="35"/>
      <c r="ODI966" s="34"/>
      <c r="ODP966" s="35"/>
      <c r="ODQ966" s="34"/>
      <c r="ODX966" s="35"/>
      <c r="ODY966" s="34"/>
      <c r="OEF966" s="35"/>
      <c r="OEG966" s="34"/>
      <c r="OEN966" s="35"/>
      <c r="OEO966" s="34"/>
      <c r="OEV966" s="35"/>
      <c r="OEW966" s="34"/>
      <c r="OFD966" s="35"/>
      <c r="OFE966" s="34"/>
      <c r="OFL966" s="35"/>
      <c r="OFM966" s="34"/>
      <c r="OFT966" s="35"/>
      <c r="OFU966" s="34"/>
      <c r="OGB966" s="35"/>
      <c r="OGC966" s="34"/>
      <c r="OGJ966" s="35"/>
      <c r="OGK966" s="34"/>
      <c r="OGR966" s="35"/>
      <c r="OGS966" s="34"/>
      <c r="OGZ966" s="35"/>
      <c r="OHA966" s="34"/>
      <c r="OHH966" s="35"/>
      <c r="OHI966" s="34"/>
      <c r="OHP966" s="35"/>
      <c r="OHQ966" s="34"/>
      <c r="OHX966" s="35"/>
      <c r="OHY966" s="34"/>
      <c r="OIF966" s="35"/>
      <c r="OIG966" s="34"/>
      <c r="OIN966" s="35"/>
      <c r="OIO966" s="34"/>
      <c r="OIV966" s="35"/>
      <c r="OIW966" s="34"/>
      <c r="OJD966" s="35"/>
      <c r="OJE966" s="34"/>
      <c r="OJL966" s="35"/>
      <c r="OJM966" s="34"/>
      <c r="OJT966" s="35"/>
      <c r="OJU966" s="34"/>
      <c r="OKB966" s="35"/>
      <c r="OKC966" s="34"/>
      <c r="OKJ966" s="35"/>
      <c r="OKK966" s="34"/>
      <c r="OKR966" s="35"/>
      <c r="OKS966" s="34"/>
      <c r="OKZ966" s="35"/>
      <c r="OLA966" s="34"/>
      <c r="OLH966" s="35"/>
      <c r="OLI966" s="34"/>
      <c r="OLP966" s="35"/>
      <c r="OLQ966" s="34"/>
      <c r="OLX966" s="35"/>
      <c r="OLY966" s="34"/>
      <c r="OMF966" s="35"/>
      <c r="OMG966" s="34"/>
      <c r="OMN966" s="35"/>
      <c r="OMO966" s="34"/>
      <c r="OMV966" s="35"/>
      <c r="OMW966" s="34"/>
      <c r="OND966" s="35"/>
      <c r="ONE966" s="34"/>
      <c r="ONL966" s="35"/>
      <c r="ONM966" s="34"/>
      <c r="ONT966" s="35"/>
      <c r="ONU966" s="34"/>
      <c r="OOB966" s="35"/>
      <c r="OOC966" s="34"/>
      <c r="OOJ966" s="35"/>
      <c r="OOK966" s="34"/>
      <c r="OOR966" s="35"/>
      <c r="OOS966" s="34"/>
      <c r="OOZ966" s="35"/>
      <c r="OPA966" s="34"/>
      <c r="OPH966" s="35"/>
      <c r="OPI966" s="34"/>
      <c r="OPP966" s="35"/>
      <c r="OPQ966" s="34"/>
      <c r="OPX966" s="35"/>
      <c r="OPY966" s="34"/>
      <c r="OQF966" s="35"/>
      <c r="OQG966" s="34"/>
      <c r="OQN966" s="35"/>
      <c r="OQO966" s="34"/>
      <c r="OQV966" s="35"/>
      <c r="OQW966" s="34"/>
      <c r="ORD966" s="35"/>
      <c r="ORE966" s="34"/>
      <c r="ORL966" s="35"/>
      <c r="ORM966" s="34"/>
      <c r="ORT966" s="35"/>
      <c r="ORU966" s="34"/>
      <c r="OSB966" s="35"/>
      <c r="OSC966" s="34"/>
      <c r="OSJ966" s="35"/>
      <c r="OSK966" s="34"/>
      <c r="OSR966" s="35"/>
      <c r="OSS966" s="34"/>
      <c r="OSZ966" s="35"/>
      <c r="OTA966" s="34"/>
      <c r="OTH966" s="35"/>
      <c r="OTI966" s="34"/>
      <c r="OTP966" s="35"/>
      <c r="OTQ966" s="34"/>
      <c r="OTX966" s="35"/>
      <c r="OTY966" s="34"/>
      <c r="OUF966" s="35"/>
      <c r="OUG966" s="34"/>
      <c r="OUN966" s="35"/>
      <c r="OUO966" s="34"/>
      <c r="OUV966" s="35"/>
      <c r="OUW966" s="34"/>
      <c r="OVD966" s="35"/>
      <c r="OVE966" s="34"/>
      <c r="OVL966" s="35"/>
      <c r="OVM966" s="34"/>
      <c r="OVT966" s="35"/>
      <c r="OVU966" s="34"/>
      <c r="OWB966" s="35"/>
      <c r="OWC966" s="34"/>
      <c r="OWJ966" s="35"/>
      <c r="OWK966" s="34"/>
      <c r="OWR966" s="35"/>
      <c r="OWS966" s="34"/>
      <c r="OWZ966" s="35"/>
      <c r="OXA966" s="34"/>
      <c r="OXH966" s="35"/>
      <c r="OXI966" s="34"/>
      <c r="OXP966" s="35"/>
      <c r="OXQ966" s="34"/>
      <c r="OXX966" s="35"/>
      <c r="OXY966" s="34"/>
      <c r="OYF966" s="35"/>
      <c r="OYG966" s="34"/>
      <c r="OYN966" s="35"/>
      <c r="OYO966" s="34"/>
      <c r="OYV966" s="35"/>
      <c r="OYW966" s="34"/>
      <c r="OZD966" s="35"/>
      <c r="OZE966" s="34"/>
      <c r="OZL966" s="35"/>
      <c r="OZM966" s="34"/>
      <c r="OZT966" s="35"/>
      <c r="OZU966" s="34"/>
      <c r="PAB966" s="35"/>
      <c r="PAC966" s="34"/>
      <c r="PAJ966" s="35"/>
      <c r="PAK966" s="34"/>
      <c r="PAR966" s="35"/>
      <c r="PAS966" s="34"/>
      <c r="PAZ966" s="35"/>
      <c r="PBA966" s="34"/>
      <c r="PBH966" s="35"/>
      <c r="PBI966" s="34"/>
      <c r="PBP966" s="35"/>
      <c r="PBQ966" s="34"/>
      <c r="PBX966" s="35"/>
      <c r="PBY966" s="34"/>
      <c r="PCF966" s="35"/>
      <c r="PCG966" s="34"/>
      <c r="PCN966" s="35"/>
      <c r="PCO966" s="34"/>
      <c r="PCV966" s="35"/>
      <c r="PCW966" s="34"/>
      <c r="PDD966" s="35"/>
      <c r="PDE966" s="34"/>
      <c r="PDL966" s="35"/>
      <c r="PDM966" s="34"/>
      <c r="PDT966" s="35"/>
      <c r="PDU966" s="34"/>
      <c r="PEB966" s="35"/>
      <c r="PEC966" s="34"/>
      <c r="PEJ966" s="35"/>
      <c r="PEK966" s="34"/>
      <c r="PER966" s="35"/>
      <c r="PES966" s="34"/>
      <c r="PEZ966" s="35"/>
      <c r="PFA966" s="34"/>
      <c r="PFH966" s="35"/>
      <c r="PFI966" s="34"/>
      <c r="PFP966" s="35"/>
      <c r="PFQ966" s="34"/>
      <c r="PFX966" s="35"/>
      <c r="PFY966" s="34"/>
      <c r="PGF966" s="35"/>
      <c r="PGG966" s="34"/>
      <c r="PGN966" s="35"/>
      <c r="PGO966" s="34"/>
      <c r="PGV966" s="35"/>
      <c r="PGW966" s="34"/>
      <c r="PHD966" s="35"/>
      <c r="PHE966" s="34"/>
      <c r="PHL966" s="35"/>
      <c r="PHM966" s="34"/>
      <c r="PHT966" s="35"/>
      <c r="PHU966" s="34"/>
      <c r="PIB966" s="35"/>
      <c r="PIC966" s="34"/>
      <c r="PIJ966" s="35"/>
      <c r="PIK966" s="34"/>
      <c r="PIR966" s="35"/>
      <c r="PIS966" s="34"/>
      <c r="PIZ966" s="35"/>
      <c r="PJA966" s="34"/>
      <c r="PJH966" s="35"/>
      <c r="PJI966" s="34"/>
      <c r="PJP966" s="35"/>
      <c r="PJQ966" s="34"/>
      <c r="PJX966" s="35"/>
      <c r="PJY966" s="34"/>
      <c r="PKF966" s="35"/>
      <c r="PKG966" s="34"/>
      <c r="PKN966" s="35"/>
      <c r="PKO966" s="34"/>
      <c r="PKV966" s="35"/>
      <c r="PKW966" s="34"/>
      <c r="PLD966" s="35"/>
      <c r="PLE966" s="34"/>
      <c r="PLL966" s="35"/>
      <c r="PLM966" s="34"/>
      <c r="PLT966" s="35"/>
      <c r="PLU966" s="34"/>
      <c r="PMB966" s="35"/>
      <c r="PMC966" s="34"/>
      <c r="PMJ966" s="35"/>
      <c r="PMK966" s="34"/>
      <c r="PMR966" s="35"/>
      <c r="PMS966" s="34"/>
      <c r="PMZ966" s="35"/>
      <c r="PNA966" s="34"/>
      <c r="PNH966" s="35"/>
      <c r="PNI966" s="34"/>
      <c r="PNP966" s="35"/>
      <c r="PNQ966" s="34"/>
      <c r="PNX966" s="35"/>
      <c r="PNY966" s="34"/>
      <c r="POF966" s="35"/>
      <c r="POG966" s="34"/>
      <c r="PON966" s="35"/>
      <c r="POO966" s="34"/>
      <c r="POV966" s="35"/>
      <c r="POW966" s="34"/>
      <c r="PPD966" s="35"/>
      <c r="PPE966" s="34"/>
      <c r="PPL966" s="35"/>
      <c r="PPM966" s="34"/>
      <c r="PPT966" s="35"/>
      <c r="PPU966" s="34"/>
      <c r="PQB966" s="35"/>
      <c r="PQC966" s="34"/>
      <c r="PQJ966" s="35"/>
      <c r="PQK966" s="34"/>
      <c r="PQR966" s="35"/>
      <c r="PQS966" s="34"/>
      <c r="PQZ966" s="35"/>
      <c r="PRA966" s="34"/>
      <c r="PRH966" s="35"/>
      <c r="PRI966" s="34"/>
      <c r="PRP966" s="35"/>
      <c r="PRQ966" s="34"/>
      <c r="PRX966" s="35"/>
      <c r="PRY966" s="34"/>
      <c r="PSF966" s="35"/>
      <c r="PSG966" s="34"/>
      <c r="PSN966" s="35"/>
      <c r="PSO966" s="34"/>
      <c r="PSV966" s="35"/>
      <c r="PSW966" s="34"/>
      <c r="PTD966" s="35"/>
      <c r="PTE966" s="34"/>
      <c r="PTL966" s="35"/>
      <c r="PTM966" s="34"/>
      <c r="PTT966" s="35"/>
      <c r="PTU966" s="34"/>
      <c r="PUB966" s="35"/>
      <c r="PUC966" s="34"/>
      <c r="PUJ966" s="35"/>
      <c r="PUK966" s="34"/>
      <c r="PUR966" s="35"/>
      <c r="PUS966" s="34"/>
      <c r="PUZ966" s="35"/>
      <c r="PVA966" s="34"/>
      <c r="PVH966" s="35"/>
      <c r="PVI966" s="34"/>
      <c r="PVP966" s="35"/>
      <c r="PVQ966" s="34"/>
      <c r="PVX966" s="35"/>
      <c r="PVY966" s="34"/>
      <c r="PWF966" s="35"/>
      <c r="PWG966" s="34"/>
      <c r="PWN966" s="35"/>
      <c r="PWO966" s="34"/>
      <c r="PWV966" s="35"/>
      <c r="PWW966" s="34"/>
      <c r="PXD966" s="35"/>
      <c r="PXE966" s="34"/>
      <c r="PXL966" s="35"/>
      <c r="PXM966" s="34"/>
      <c r="PXT966" s="35"/>
      <c r="PXU966" s="34"/>
      <c r="PYB966" s="35"/>
      <c r="PYC966" s="34"/>
      <c r="PYJ966" s="35"/>
      <c r="PYK966" s="34"/>
      <c r="PYR966" s="35"/>
      <c r="PYS966" s="34"/>
      <c r="PYZ966" s="35"/>
      <c r="PZA966" s="34"/>
      <c r="PZH966" s="35"/>
      <c r="PZI966" s="34"/>
      <c r="PZP966" s="35"/>
      <c r="PZQ966" s="34"/>
      <c r="PZX966" s="35"/>
      <c r="PZY966" s="34"/>
      <c r="QAF966" s="35"/>
      <c r="QAG966" s="34"/>
      <c r="QAN966" s="35"/>
      <c r="QAO966" s="34"/>
      <c r="QAV966" s="35"/>
      <c r="QAW966" s="34"/>
      <c r="QBD966" s="35"/>
      <c r="QBE966" s="34"/>
      <c r="QBL966" s="35"/>
      <c r="QBM966" s="34"/>
      <c r="QBT966" s="35"/>
      <c r="QBU966" s="34"/>
      <c r="QCB966" s="35"/>
      <c r="QCC966" s="34"/>
      <c r="QCJ966" s="35"/>
      <c r="QCK966" s="34"/>
      <c r="QCR966" s="35"/>
      <c r="QCS966" s="34"/>
      <c r="QCZ966" s="35"/>
      <c r="QDA966" s="34"/>
      <c r="QDH966" s="35"/>
      <c r="QDI966" s="34"/>
      <c r="QDP966" s="35"/>
      <c r="QDQ966" s="34"/>
      <c r="QDX966" s="35"/>
      <c r="QDY966" s="34"/>
      <c r="QEF966" s="35"/>
      <c r="QEG966" s="34"/>
      <c r="QEN966" s="35"/>
      <c r="QEO966" s="34"/>
      <c r="QEV966" s="35"/>
      <c r="QEW966" s="34"/>
      <c r="QFD966" s="35"/>
      <c r="QFE966" s="34"/>
      <c r="QFL966" s="35"/>
      <c r="QFM966" s="34"/>
      <c r="QFT966" s="35"/>
      <c r="QFU966" s="34"/>
      <c r="QGB966" s="35"/>
      <c r="QGC966" s="34"/>
      <c r="QGJ966" s="35"/>
      <c r="QGK966" s="34"/>
      <c r="QGR966" s="35"/>
      <c r="QGS966" s="34"/>
      <c r="QGZ966" s="35"/>
      <c r="QHA966" s="34"/>
      <c r="QHH966" s="35"/>
      <c r="QHI966" s="34"/>
      <c r="QHP966" s="35"/>
      <c r="QHQ966" s="34"/>
      <c r="QHX966" s="35"/>
      <c r="QHY966" s="34"/>
      <c r="QIF966" s="35"/>
      <c r="QIG966" s="34"/>
      <c r="QIN966" s="35"/>
      <c r="QIO966" s="34"/>
      <c r="QIV966" s="35"/>
      <c r="QIW966" s="34"/>
      <c r="QJD966" s="35"/>
      <c r="QJE966" s="34"/>
      <c r="QJL966" s="35"/>
      <c r="QJM966" s="34"/>
      <c r="QJT966" s="35"/>
      <c r="QJU966" s="34"/>
      <c r="QKB966" s="35"/>
      <c r="QKC966" s="34"/>
      <c r="QKJ966" s="35"/>
      <c r="QKK966" s="34"/>
      <c r="QKR966" s="35"/>
      <c r="QKS966" s="34"/>
      <c r="QKZ966" s="35"/>
      <c r="QLA966" s="34"/>
      <c r="QLH966" s="35"/>
      <c r="QLI966" s="34"/>
      <c r="QLP966" s="35"/>
      <c r="QLQ966" s="34"/>
      <c r="QLX966" s="35"/>
      <c r="QLY966" s="34"/>
      <c r="QMF966" s="35"/>
      <c r="QMG966" s="34"/>
      <c r="QMN966" s="35"/>
      <c r="QMO966" s="34"/>
      <c r="QMV966" s="35"/>
      <c r="QMW966" s="34"/>
      <c r="QND966" s="35"/>
      <c r="QNE966" s="34"/>
      <c r="QNL966" s="35"/>
      <c r="QNM966" s="34"/>
      <c r="QNT966" s="35"/>
      <c r="QNU966" s="34"/>
      <c r="QOB966" s="35"/>
      <c r="QOC966" s="34"/>
      <c r="QOJ966" s="35"/>
      <c r="QOK966" s="34"/>
      <c r="QOR966" s="35"/>
      <c r="QOS966" s="34"/>
      <c r="QOZ966" s="35"/>
      <c r="QPA966" s="34"/>
      <c r="QPH966" s="35"/>
      <c r="QPI966" s="34"/>
      <c r="QPP966" s="35"/>
      <c r="QPQ966" s="34"/>
      <c r="QPX966" s="35"/>
      <c r="QPY966" s="34"/>
      <c r="QQF966" s="35"/>
      <c r="QQG966" s="34"/>
      <c r="QQN966" s="35"/>
      <c r="QQO966" s="34"/>
      <c r="QQV966" s="35"/>
      <c r="QQW966" s="34"/>
      <c r="QRD966" s="35"/>
      <c r="QRE966" s="34"/>
      <c r="QRL966" s="35"/>
      <c r="QRM966" s="34"/>
      <c r="QRT966" s="35"/>
      <c r="QRU966" s="34"/>
      <c r="QSB966" s="35"/>
      <c r="QSC966" s="34"/>
      <c r="QSJ966" s="35"/>
      <c r="QSK966" s="34"/>
      <c r="QSR966" s="35"/>
      <c r="QSS966" s="34"/>
      <c r="QSZ966" s="35"/>
      <c r="QTA966" s="34"/>
      <c r="QTH966" s="35"/>
      <c r="QTI966" s="34"/>
      <c r="QTP966" s="35"/>
      <c r="QTQ966" s="34"/>
      <c r="QTX966" s="35"/>
      <c r="QTY966" s="34"/>
      <c r="QUF966" s="35"/>
      <c r="QUG966" s="34"/>
      <c r="QUN966" s="35"/>
      <c r="QUO966" s="34"/>
      <c r="QUV966" s="35"/>
      <c r="QUW966" s="34"/>
      <c r="QVD966" s="35"/>
      <c r="QVE966" s="34"/>
      <c r="QVL966" s="35"/>
      <c r="QVM966" s="34"/>
      <c r="QVT966" s="35"/>
      <c r="QVU966" s="34"/>
      <c r="QWB966" s="35"/>
      <c r="QWC966" s="34"/>
      <c r="QWJ966" s="35"/>
      <c r="QWK966" s="34"/>
      <c r="QWR966" s="35"/>
      <c r="QWS966" s="34"/>
      <c r="QWZ966" s="35"/>
      <c r="QXA966" s="34"/>
      <c r="QXH966" s="35"/>
      <c r="QXI966" s="34"/>
      <c r="QXP966" s="35"/>
      <c r="QXQ966" s="34"/>
      <c r="QXX966" s="35"/>
      <c r="QXY966" s="34"/>
      <c r="QYF966" s="35"/>
      <c r="QYG966" s="34"/>
      <c r="QYN966" s="35"/>
      <c r="QYO966" s="34"/>
      <c r="QYV966" s="35"/>
      <c r="QYW966" s="34"/>
      <c r="QZD966" s="35"/>
      <c r="QZE966" s="34"/>
      <c r="QZL966" s="35"/>
      <c r="QZM966" s="34"/>
      <c r="QZT966" s="35"/>
      <c r="QZU966" s="34"/>
      <c r="RAB966" s="35"/>
      <c r="RAC966" s="34"/>
      <c r="RAJ966" s="35"/>
      <c r="RAK966" s="34"/>
      <c r="RAR966" s="35"/>
      <c r="RAS966" s="34"/>
      <c r="RAZ966" s="35"/>
      <c r="RBA966" s="34"/>
      <c r="RBH966" s="35"/>
      <c r="RBI966" s="34"/>
      <c r="RBP966" s="35"/>
      <c r="RBQ966" s="34"/>
      <c r="RBX966" s="35"/>
      <c r="RBY966" s="34"/>
      <c r="RCF966" s="35"/>
      <c r="RCG966" s="34"/>
      <c r="RCN966" s="35"/>
      <c r="RCO966" s="34"/>
      <c r="RCV966" s="35"/>
      <c r="RCW966" s="34"/>
      <c r="RDD966" s="35"/>
      <c r="RDE966" s="34"/>
      <c r="RDL966" s="35"/>
      <c r="RDM966" s="34"/>
      <c r="RDT966" s="35"/>
      <c r="RDU966" s="34"/>
      <c r="REB966" s="35"/>
      <c r="REC966" s="34"/>
      <c r="REJ966" s="35"/>
      <c r="REK966" s="34"/>
      <c r="RER966" s="35"/>
      <c r="RES966" s="34"/>
      <c r="REZ966" s="35"/>
      <c r="RFA966" s="34"/>
      <c r="RFH966" s="35"/>
      <c r="RFI966" s="34"/>
      <c r="RFP966" s="35"/>
      <c r="RFQ966" s="34"/>
      <c r="RFX966" s="35"/>
      <c r="RFY966" s="34"/>
      <c r="RGF966" s="35"/>
      <c r="RGG966" s="34"/>
      <c r="RGN966" s="35"/>
      <c r="RGO966" s="34"/>
      <c r="RGV966" s="35"/>
      <c r="RGW966" s="34"/>
      <c r="RHD966" s="35"/>
      <c r="RHE966" s="34"/>
      <c r="RHL966" s="35"/>
      <c r="RHM966" s="34"/>
      <c r="RHT966" s="35"/>
      <c r="RHU966" s="34"/>
      <c r="RIB966" s="35"/>
      <c r="RIC966" s="34"/>
      <c r="RIJ966" s="35"/>
      <c r="RIK966" s="34"/>
      <c r="RIR966" s="35"/>
      <c r="RIS966" s="34"/>
      <c r="RIZ966" s="35"/>
      <c r="RJA966" s="34"/>
      <c r="RJH966" s="35"/>
      <c r="RJI966" s="34"/>
      <c r="RJP966" s="35"/>
      <c r="RJQ966" s="34"/>
      <c r="RJX966" s="35"/>
      <c r="RJY966" s="34"/>
      <c r="RKF966" s="35"/>
      <c r="RKG966" s="34"/>
      <c r="RKN966" s="35"/>
      <c r="RKO966" s="34"/>
      <c r="RKV966" s="35"/>
      <c r="RKW966" s="34"/>
      <c r="RLD966" s="35"/>
      <c r="RLE966" s="34"/>
      <c r="RLL966" s="35"/>
      <c r="RLM966" s="34"/>
      <c r="RLT966" s="35"/>
      <c r="RLU966" s="34"/>
      <c r="RMB966" s="35"/>
      <c r="RMC966" s="34"/>
      <c r="RMJ966" s="35"/>
      <c r="RMK966" s="34"/>
      <c r="RMR966" s="35"/>
      <c r="RMS966" s="34"/>
      <c r="RMZ966" s="35"/>
      <c r="RNA966" s="34"/>
      <c r="RNH966" s="35"/>
      <c r="RNI966" s="34"/>
      <c r="RNP966" s="35"/>
      <c r="RNQ966" s="34"/>
      <c r="RNX966" s="35"/>
      <c r="RNY966" s="34"/>
      <c r="ROF966" s="35"/>
      <c r="ROG966" s="34"/>
      <c r="RON966" s="35"/>
      <c r="ROO966" s="34"/>
      <c r="ROV966" s="35"/>
      <c r="ROW966" s="34"/>
      <c r="RPD966" s="35"/>
      <c r="RPE966" s="34"/>
      <c r="RPL966" s="35"/>
      <c r="RPM966" s="34"/>
      <c r="RPT966" s="35"/>
      <c r="RPU966" s="34"/>
      <c r="RQB966" s="35"/>
      <c r="RQC966" s="34"/>
      <c r="RQJ966" s="35"/>
      <c r="RQK966" s="34"/>
      <c r="RQR966" s="35"/>
      <c r="RQS966" s="34"/>
      <c r="RQZ966" s="35"/>
      <c r="RRA966" s="34"/>
      <c r="RRH966" s="35"/>
      <c r="RRI966" s="34"/>
      <c r="RRP966" s="35"/>
      <c r="RRQ966" s="34"/>
      <c r="RRX966" s="35"/>
      <c r="RRY966" s="34"/>
      <c r="RSF966" s="35"/>
      <c r="RSG966" s="34"/>
      <c r="RSN966" s="35"/>
      <c r="RSO966" s="34"/>
      <c r="RSV966" s="35"/>
      <c r="RSW966" s="34"/>
      <c r="RTD966" s="35"/>
      <c r="RTE966" s="34"/>
      <c r="RTL966" s="35"/>
      <c r="RTM966" s="34"/>
      <c r="RTT966" s="35"/>
      <c r="RTU966" s="34"/>
      <c r="RUB966" s="35"/>
      <c r="RUC966" s="34"/>
      <c r="RUJ966" s="35"/>
      <c r="RUK966" s="34"/>
      <c r="RUR966" s="35"/>
      <c r="RUS966" s="34"/>
      <c r="RUZ966" s="35"/>
      <c r="RVA966" s="34"/>
      <c r="RVH966" s="35"/>
      <c r="RVI966" s="34"/>
      <c r="RVP966" s="35"/>
      <c r="RVQ966" s="34"/>
      <c r="RVX966" s="35"/>
      <c r="RVY966" s="34"/>
      <c r="RWF966" s="35"/>
      <c r="RWG966" s="34"/>
      <c r="RWN966" s="35"/>
      <c r="RWO966" s="34"/>
      <c r="RWV966" s="35"/>
      <c r="RWW966" s="34"/>
      <c r="RXD966" s="35"/>
      <c r="RXE966" s="34"/>
      <c r="RXL966" s="35"/>
      <c r="RXM966" s="34"/>
      <c r="RXT966" s="35"/>
      <c r="RXU966" s="34"/>
      <c r="RYB966" s="35"/>
      <c r="RYC966" s="34"/>
      <c r="RYJ966" s="35"/>
      <c r="RYK966" s="34"/>
      <c r="RYR966" s="35"/>
      <c r="RYS966" s="34"/>
      <c r="RYZ966" s="35"/>
      <c r="RZA966" s="34"/>
      <c r="RZH966" s="35"/>
      <c r="RZI966" s="34"/>
      <c r="RZP966" s="35"/>
      <c r="RZQ966" s="34"/>
      <c r="RZX966" s="35"/>
      <c r="RZY966" s="34"/>
      <c r="SAF966" s="35"/>
      <c r="SAG966" s="34"/>
      <c r="SAN966" s="35"/>
      <c r="SAO966" s="34"/>
      <c r="SAV966" s="35"/>
      <c r="SAW966" s="34"/>
      <c r="SBD966" s="35"/>
      <c r="SBE966" s="34"/>
      <c r="SBL966" s="35"/>
      <c r="SBM966" s="34"/>
      <c r="SBT966" s="35"/>
      <c r="SBU966" s="34"/>
      <c r="SCB966" s="35"/>
      <c r="SCC966" s="34"/>
      <c r="SCJ966" s="35"/>
      <c r="SCK966" s="34"/>
      <c r="SCR966" s="35"/>
      <c r="SCS966" s="34"/>
      <c r="SCZ966" s="35"/>
      <c r="SDA966" s="34"/>
      <c r="SDH966" s="35"/>
      <c r="SDI966" s="34"/>
      <c r="SDP966" s="35"/>
      <c r="SDQ966" s="34"/>
      <c r="SDX966" s="35"/>
      <c r="SDY966" s="34"/>
      <c r="SEF966" s="35"/>
      <c r="SEG966" s="34"/>
      <c r="SEN966" s="35"/>
      <c r="SEO966" s="34"/>
      <c r="SEV966" s="35"/>
      <c r="SEW966" s="34"/>
      <c r="SFD966" s="35"/>
      <c r="SFE966" s="34"/>
      <c r="SFL966" s="35"/>
      <c r="SFM966" s="34"/>
      <c r="SFT966" s="35"/>
      <c r="SFU966" s="34"/>
      <c r="SGB966" s="35"/>
      <c r="SGC966" s="34"/>
      <c r="SGJ966" s="35"/>
      <c r="SGK966" s="34"/>
      <c r="SGR966" s="35"/>
      <c r="SGS966" s="34"/>
      <c r="SGZ966" s="35"/>
      <c r="SHA966" s="34"/>
      <c r="SHH966" s="35"/>
      <c r="SHI966" s="34"/>
      <c r="SHP966" s="35"/>
      <c r="SHQ966" s="34"/>
      <c r="SHX966" s="35"/>
      <c r="SHY966" s="34"/>
      <c r="SIF966" s="35"/>
      <c r="SIG966" s="34"/>
      <c r="SIN966" s="35"/>
      <c r="SIO966" s="34"/>
      <c r="SIV966" s="35"/>
      <c r="SIW966" s="34"/>
      <c r="SJD966" s="35"/>
      <c r="SJE966" s="34"/>
      <c r="SJL966" s="35"/>
      <c r="SJM966" s="34"/>
      <c r="SJT966" s="35"/>
      <c r="SJU966" s="34"/>
      <c r="SKB966" s="35"/>
      <c r="SKC966" s="34"/>
      <c r="SKJ966" s="35"/>
      <c r="SKK966" s="34"/>
      <c r="SKR966" s="35"/>
      <c r="SKS966" s="34"/>
      <c r="SKZ966" s="35"/>
      <c r="SLA966" s="34"/>
      <c r="SLH966" s="35"/>
      <c r="SLI966" s="34"/>
      <c r="SLP966" s="35"/>
      <c r="SLQ966" s="34"/>
      <c r="SLX966" s="35"/>
      <c r="SLY966" s="34"/>
      <c r="SMF966" s="35"/>
      <c r="SMG966" s="34"/>
      <c r="SMN966" s="35"/>
      <c r="SMO966" s="34"/>
      <c r="SMV966" s="35"/>
      <c r="SMW966" s="34"/>
      <c r="SND966" s="35"/>
      <c r="SNE966" s="34"/>
      <c r="SNL966" s="35"/>
      <c r="SNM966" s="34"/>
      <c r="SNT966" s="35"/>
      <c r="SNU966" s="34"/>
      <c r="SOB966" s="35"/>
      <c r="SOC966" s="34"/>
      <c r="SOJ966" s="35"/>
      <c r="SOK966" s="34"/>
      <c r="SOR966" s="35"/>
      <c r="SOS966" s="34"/>
      <c r="SOZ966" s="35"/>
      <c r="SPA966" s="34"/>
      <c r="SPH966" s="35"/>
      <c r="SPI966" s="34"/>
      <c r="SPP966" s="35"/>
      <c r="SPQ966" s="34"/>
      <c r="SPX966" s="35"/>
      <c r="SPY966" s="34"/>
      <c r="SQF966" s="35"/>
      <c r="SQG966" s="34"/>
      <c r="SQN966" s="35"/>
      <c r="SQO966" s="34"/>
      <c r="SQV966" s="35"/>
      <c r="SQW966" s="34"/>
      <c r="SRD966" s="35"/>
      <c r="SRE966" s="34"/>
      <c r="SRL966" s="35"/>
      <c r="SRM966" s="34"/>
      <c r="SRT966" s="35"/>
      <c r="SRU966" s="34"/>
      <c r="SSB966" s="35"/>
      <c r="SSC966" s="34"/>
      <c r="SSJ966" s="35"/>
      <c r="SSK966" s="34"/>
      <c r="SSR966" s="35"/>
      <c r="SSS966" s="34"/>
      <c r="SSZ966" s="35"/>
      <c r="STA966" s="34"/>
      <c r="STH966" s="35"/>
      <c r="STI966" s="34"/>
      <c r="STP966" s="35"/>
      <c r="STQ966" s="34"/>
      <c r="STX966" s="35"/>
      <c r="STY966" s="34"/>
      <c r="SUF966" s="35"/>
      <c r="SUG966" s="34"/>
      <c r="SUN966" s="35"/>
      <c r="SUO966" s="34"/>
      <c r="SUV966" s="35"/>
      <c r="SUW966" s="34"/>
      <c r="SVD966" s="35"/>
      <c r="SVE966" s="34"/>
      <c r="SVL966" s="35"/>
      <c r="SVM966" s="34"/>
      <c r="SVT966" s="35"/>
      <c r="SVU966" s="34"/>
      <c r="SWB966" s="35"/>
      <c r="SWC966" s="34"/>
      <c r="SWJ966" s="35"/>
      <c r="SWK966" s="34"/>
      <c r="SWR966" s="35"/>
      <c r="SWS966" s="34"/>
      <c r="SWZ966" s="35"/>
      <c r="SXA966" s="34"/>
      <c r="SXH966" s="35"/>
      <c r="SXI966" s="34"/>
      <c r="SXP966" s="35"/>
      <c r="SXQ966" s="34"/>
      <c r="SXX966" s="35"/>
      <c r="SXY966" s="34"/>
      <c r="SYF966" s="35"/>
      <c r="SYG966" s="34"/>
      <c r="SYN966" s="35"/>
      <c r="SYO966" s="34"/>
      <c r="SYV966" s="35"/>
      <c r="SYW966" s="34"/>
      <c r="SZD966" s="35"/>
      <c r="SZE966" s="34"/>
      <c r="SZL966" s="35"/>
      <c r="SZM966" s="34"/>
      <c r="SZT966" s="35"/>
      <c r="SZU966" s="34"/>
      <c r="TAB966" s="35"/>
      <c r="TAC966" s="34"/>
      <c r="TAJ966" s="35"/>
      <c r="TAK966" s="34"/>
      <c r="TAR966" s="35"/>
      <c r="TAS966" s="34"/>
      <c r="TAZ966" s="35"/>
      <c r="TBA966" s="34"/>
      <c r="TBH966" s="35"/>
      <c r="TBI966" s="34"/>
      <c r="TBP966" s="35"/>
      <c r="TBQ966" s="34"/>
      <c r="TBX966" s="35"/>
      <c r="TBY966" s="34"/>
      <c r="TCF966" s="35"/>
      <c r="TCG966" s="34"/>
      <c r="TCN966" s="35"/>
      <c r="TCO966" s="34"/>
      <c r="TCV966" s="35"/>
      <c r="TCW966" s="34"/>
      <c r="TDD966" s="35"/>
      <c r="TDE966" s="34"/>
      <c r="TDL966" s="35"/>
      <c r="TDM966" s="34"/>
      <c r="TDT966" s="35"/>
      <c r="TDU966" s="34"/>
      <c r="TEB966" s="35"/>
      <c r="TEC966" s="34"/>
      <c r="TEJ966" s="35"/>
      <c r="TEK966" s="34"/>
      <c r="TER966" s="35"/>
      <c r="TES966" s="34"/>
      <c r="TEZ966" s="35"/>
      <c r="TFA966" s="34"/>
      <c r="TFH966" s="35"/>
      <c r="TFI966" s="34"/>
      <c r="TFP966" s="35"/>
      <c r="TFQ966" s="34"/>
      <c r="TFX966" s="35"/>
      <c r="TFY966" s="34"/>
      <c r="TGF966" s="35"/>
      <c r="TGG966" s="34"/>
      <c r="TGN966" s="35"/>
      <c r="TGO966" s="34"/>
      <c r="TGV966" s="35"/>
      <c r="TGW966" s="34"/>
      <c r="THD966" s="35"/>
      <c r="THE966" s="34"/>
      <c r="THL966" s="35"/>
      <c r="THM966" s="34"/>
      <c r="THT966" s="35"/>
      <c r="THU966" s="34"/>
      <c r="TIB966" s="35"/>
      <c r="TIC966" s="34"/>
      <c r="TIJ966" s="35"/>
      <c r="TIK966" s="34"/>
      <c r="TIR966" s="35"/>
      <c r="TIS966" s="34"/>
      <c r="TIZ966" s="35"/>
      <c r="TJA966" s="34"/>
      <c r="TJH966" s="35"/>
      <c r="TJI966" s="34"/>
      <c r="TJP966" s="35"/>
      <c r="TJQ966" s="34"/>
      <c r="TJX966" s="35"/>
      <c r="TJY966" s="34"/>
      <c r="TKF966" s="35"/>
      <c r="TKG966" s="34"/>
      <c r="TKN966" s="35"/>
      <c r="TKO966" s="34"/>
      <c r="TKV966" s="35"/>
      <c r="TKW966" s="34"/>
      <c r="TLD966" s="35"/>
      <c r="TLE966" s="34"/>
      <c r="TLL966" s="35"/>
      <c r="TLM966" s="34"/>
      <c r="TLT966" s="35"/>
      <c r="TLU966" s="34"/>
      <c r="TMB966" s="35"/>
      <c r="TMC966" s="34"/>
      <c r="TMJ966" s="35"/>
      <c r="TMK966" s="34"/>
      <c r="TMR966" s="35"/>
      <c r="TMS966" s="34"/>
      <c r="TMZ966" s="35"/>
      <c r="TNA966" s="34"/>
      <c r="TNH966" s="35"/>
      <c r="TNI966" s="34"/>
      <c r="TNP966" s="35"/>
      <c r="TNQ966" s="34"/>
      <c r="TNX966" s="35"/>
      <c r="TNY966" s="34"/>
      <c r="TOF966" s="35"/>
      <c r="TOG966" s="34"/>
      <c r="TON966" s="35"/>
      <c r="TOO966" s="34"/>
      <c r="TOV966" s="35"/>
      <c r="TOW966" s="34"/>
      <c r="TPD966" s="35"/>
      <c r="TPE966" s="34"/>
      <c r="TPL966" s="35"/>
      <c r="TPM966" s="34"/>
      <c r="TPT966" s="35"/>
      <c r="TPU966" s="34"/>
      <c r="TQB966" s="35"/>
      <c r="TQC966" s="34"/>
      <c r="TQJ966" s="35"/>
      <c r="TQK966" s="34"/>
      <c r="TQR966" s="35"/>
      <c r="TQS966" s="34"/>
      <c r="TQZ966" s="35"/>
      <c r="TRA966" s="34"/>
      <c r="TRH966" s="35"/>
      <c r="TRI966" s="34"/>
      <c r="TRP966" s="35"/>
      <c r="TRQ966" s="34"/>
      <c r="TRX966" s="35"/>
      <c r="TRY966" s="34"/>
      <c r="TSF966" s="35"/>
      <c r="TSG966" s="34"/>
      <c r="TSN966" s="35"/>
      <c r="TSO966" s="34"/>
      <c r="TSV966" s="35"/>
      <c r="TSW966" s="34"/>
      <c r="TTD966" s="35"/>
      <c r="TTE966" s="34"/>
      <c r="TTL966" s="35"/>
      <c r="TTM966" s="34"/>
      <c r="TTT966" s="35"/>
      <c r="TTU966" s="34"/>
      <c r="TUB966" s="35"/>
      <c r="TUC966" s="34"/>
      <c r="TUJ966" s="35"/>
      <c r="TUK966" s="34"/>
      <c r="TUR966" s="35"/>
      <c r="TUS966" s="34"/>
      <c r="TUZ966" s="35"/>
      <c r="TVA966" s="34"/>
      <c r="TVH966" s="35"/>
      <c r="TVI966" s="34"/>
      <c r="TVP966" s="35"/>
      <c r="TVQ966" s="34"/>
      <c r="TVX966" s="35"/>
      <c r="TVY966" s="34"/>
      <c r="TWF966" s="35"/>
      <c r="TWG966" s="34"/>
      <c r="TWN966" s="35"/>
      <c r="TWO966" s="34"/>
      <c r="TWV966" s="35"/>
      <c r="TWW966" s="34"/>
      <c r="TXD966" s="35"/>
      <c r="TXE966" s="34"/>
      <c r="TXL966" s="35"/>
      <c r="TXM966" s="34"/>
      <c r="TXT966" s="35"/>
      <c r="TXU966" s="34"/>
      <c r="TYB966" s="35"/>
      <c r="TYC966" s="34"/>
      <c r="TYJ966" s="35"/>
      <c r="TYK966" s="34"/>
      <c r="TYR966" s="35"/>
      <c r="TYS966" s="34"/>
      <c r="TYZ966" s="35"/>
      <c r="TZA966" s="34"/>
      <c r="TZH966" s="35"/>
      <c r="TZI966" s="34"/>
      <c r="TZP966" s="35"/>
      <c r="TZQ966" s="34"/>
      <c r="TZX966" s="35"/>
      <c r="TZY966" s="34"/>
      <c r="UAF966" s="35"/>
      <c r="UAG966" s="34"/>
      <c r="UAN966" s="35"/>
      <c r="UAO966" s="34"/>
      <c r="UAV966" s="35"/>
      <c r="UAW966" s="34"/>
      <c r="UBD966" s="35"/>
      <c r="UBE966" s="34"/>
      <c r="UBL966" s="35"/>
      <c r="UBM966" s="34"/>
      <c r="UBT966" s="35"/>
      <c r="UBU966" s="34"/>
      <c r="UCB966" s="35"/>
      <c r="UCC966" s="34"/>
      <c r="UCJ966" s="35"/>
      <c r="UCK966" s="34"/>
      <c r="UCR966" s="35"/>
      <c r="UCS966" s="34"/>
      <c r="UCZ966" s="35"/>
      <c r="UDA966" s="34"/>
      <c r="UDH966" s="35"/>
      <c r="UDI966" s="34"/>
      <c r="UDP966" s="35"/>
      <c r="UDQ966" s="34"/>
      <c r="UDX966" s="35"/>
      <c r="UDY966" s="34"/>
      <c r="UEF966" s="35"/>
      <c r="UEG966" s="34"/>
      <c r="UEN966" s="35"/>
      <c r="UEO966" s="34"/>
      <c r="UEV966" s="35"/>
      <c r="UEW966" s="34"/>
      <c r="UFD966" s="35"/>
      <c r="UFE966" s="34"/>
      <c r="UFL966" s="35"/>
      <c r="UFM966" s="34"/>
      <c r="UFT966" s="35"/>
      <c r="UFU966" s="34"/>
      <c r="UGB966" s="35"/>
      <c r="UGC966" s="34"/>
      <c r="UGJ966" s="35"/>
      <c r="UGK966" s="34"/>
      <c r="UGR966" s="35"/>
      <c r="UGS966" s="34"/>
      <c r="UGZ966" s="35"/>
      <c r="UHA966" s="34"/>
      <c r="UHH966" s="35"/>
      <c r="UHI966" s="34"/>
      <c r="UHP966" s="35"/>
      <c r="UHQ966" s="34"/>
      <c r="UHX966" s="35"/>
      <c r="UHY966" s="34"/>
      <c r="UIF966" s="35"/>
      <c r="UIG966" s="34"/>
      <c r="UIN966" s="35"/>
      <c r="UIO966" s="34"/>
      <c r="UIV966" s="35"/>
      <c r="UIW966" s="34"/>
      <c r="UJD966" s="35"/>
      <c r="UJE966" s="34"/>
      <c r="UJL966" s="35"/>
      <c r="UJM966" s="34"/>
      <c r="UJT966" s="35"/>
      <c r="UJU966" s="34"/>
      <c r="UKB966" s="35"/>
      <c r="UKC966" s="34"/>
      <c r="UKJ966" s="35"/>
      <c r="UKK966" s="34"/>
      <c r="UKR966" s="35"/>
      <c r="UKS966" s="34"/>
      <c r="UKZ966" s="35"/>
      <c r="ULA966" s="34"/>
      <c r="ULH966" s="35"/>
      <c r="ULI966" s="34"/>
      <c r="ULP966" s="35"/>
      <c r="ULQ966" s="34"/>
      <c r="ULX966" s="35"/>
      <c r="ULY966" s="34"/>
      <c r="UMF966" s="35"/>
      <c r="UMG966" s="34"/>
      <c r="UMN966" s="35"/>
      <c r="UMO966" s="34"/>
      <c r="UMV966" s="35"/>
      <c r="UMW966" s="34"/>
      <c r="UND966" s="35"/>
      <c r="UNE966" s="34"/>
      <c r="UNL966" s="35"/>
      <c r="UNM966" s="34"/>
      <c r="UNT966" s="35"/>
      <c r="UNU966" s="34"/>
      <c r="UOB966" s="35"/>
      <c r="UOC966" s="34"/>
      <c r="UOJ966" s="35"/>
      <c r="UOK966" s="34"/>
      <c r="UOR966" s="35"/>
      <c r="UOS966" s="34"/>
      <c r="UOZ966" s="35"/>
      <c r="UPA966" s="34"/>
      <c r="UPH966" s="35"/>
      <c r="UPI966" s="34"/>
      <c r="UPP966" s="35"/>
      <c r="UPQ966" s="34"/>
      <c r="UPX966" s="35"/>
      <c r="UPY966" s="34"/>
      <c r="UQF966" s="35"/>
      <c r="UQG966" s="34"/>
      <c r="UQN966" s="35"/>
      <c r="UQO966" s="34"/>
      <c r="UQV966" s="35"/>
      <c r="UQW966" s="34"/>
      <c r="URD966" s="35"/>
      <c r="URE966" s="34"/>
      <c r="URL966" s="35"/>
      <c r="URM966" s="34"/>
      <c r="URT966" s="35"/>
      <c r="URU966" s="34"/>
      <c r="USB966" s="35"/>
      <c r="USC966" s="34"/>
      <c r="USJ966" s="35"/>
      <c r="USK966" s="34"/>
      <c r="USR966" s="35"/>
      <c r="USS966" s="34"/>
      <c r="USZ966" s="35"/>
      <c r="UTA966" s="34"/>
      <c r="UTH966" s="35"/>
      <c r="UTI966" s="34"/>
      <c r="UTP966" s="35"/>
      <c r="UTQ966" s="34"/>
      <c r="UTX966" s="35"/>
      <c r="UTY966" s="34"/>
      <c r="UUF966" s="35"/>
      <c r="UUG966" s="34"/>
      <c r="UUN966" s="35"/>
      <c r="UUO966" s="34"/>
      <c r="UUV966" s="35"/>
      <c r="UUW966" s="34"/>
      <c r="UVD966" s="35"/>
      <c r="UVE966" s="34"/>
      <c r="UVL966" s="35"/>
      <c r="UVM966" s="34"/>
      <c r="UVT966" s="35"/>
      <c r="UVU966" s="34"/>
      <c r="UWB966" s="35"/>
      <c r="UWC966" s="34"/>
      <c r="UWJ966" s="35"/>
      <c r="UWK966" s="34"/>
      <c r="UWR966" s="35"/>
      <c r="UWS966" s="34"/>
      <c r="UWZ966" s="35"/>
      <c r="UXA966" s="34"/>
      <c r="UXH966" s="35"/>
      <c r="UXI966" s="34"/>
      <c r="UXP966" s="35"/>
      <c r="UXQ966" s="34"/>
      <c r="UXX966" s="35"/>
      <c r="UXY966" s="34"/>
      <c r="UYF966" s="35"/>
      <c r="UYG966" s="34"/>
      <c r="UYN966" s="35"/>
      <c r="UYO966" s="34"/>
      <c r="UYV966" s="35"/>
      <c r="UYW966" s="34"/>
      <c r="UZD966" s="35"/>
      <c r="UZE966" s="34"/>
      <c r="UZL966" s="35"/>
      <c r="UZM966" s="34"/>
      <c r="UZT966" s="35"/>
      <c r="UZU966" s="34"/>
      <c r="VAB966" s="35"/>
      <c r="VAC966" s="34"/>
      <c r="VAJ966" s="35"/>
      <c r="VAK966" s="34"/>
      <c r="VAR966" s="35"/>
      <c r="VAS966" s="34"/>
      <c r="VAZ966" s="35"/>
      <c r="VBA966" s="34"/>
      <c r="VBH966" s="35"/>
      <c r="VBI966" s="34"/>
      <c r="VBP966" s="35"/>
      <c r="VBQ966" s="34"/>
      <c r="VBX966" s="35"/>
      <c r="VBY966" s="34"/>
      <c r="VCF966" s="35"/>
      <c r="VCG966" s="34"/>
      <c r="VCN966" s="35"/>
      <c r="VCO966" s="34"/>
      <c r="VCV966" s="35"/>
      <c r="VCW966" s="34"/>
      <c r="VDD966" s="35"/>
      <c r="VDE966" s="34"/>
      <c r="VDL966" s="35"/>
      <c r="VDM966" s="34"/>
      <c r="VDT966" s="35"/>
      <c r="VDU966" s="34"/>
      <c r="VEB966" s="35"/>
      <c r="VEC966" s="34"/>
      <c r="VEJ966" s="35"/>
      <c r="VEK966" s="34"/>
      <c r="VER966" s="35"/>
      <c r="VES966" s="34"/>
      <c r="VEZ966" s="35"/>
      <c r="VFA966" s="34"/>
      <c r="VFH966" s="35"/>
      <c r="VFI966" s="34"/>
      <c r="VFP966" s="35"/>
      <c r="VFQ966" s="34"/>
      <c r="VFX966" s="35"/>
      <c r="VFY966" s="34"/>
      <c r="VGF966" s="35"/>
      <c r="VGG966" s="34"/>
      <c r="VGN966" s="35"/>
      <c r="VGO966" s="34"/>
      <c r="VGV966" s="35"/>
      <c r="VGW966" s="34"/>
      <c r="VHD966" s="35"/>
      <c r="VHE966" s="34"/>
      <c r="VHL966" s="35"/>
      <c r="VHM966" s="34"/>
      <c r="VHT966" s="35"/>
      <c r="VHU966" s="34"/>
      <c r="VIB966" s="35"/>
      <c r="VIC966" s="34"/>
      <c r="VIJ966" s="35"/>
      <c r="VIK966" s="34"/>
      <c r="VIR966" s="35"/>
      <c r="VIS966" s="34"/>
      <c r="VIZ966" s="35"/>
      <c r="VJA966" s="34"/>
      <c r="VJH966" s="35"/>
      <c r="VJI966" s="34"/>
      <c r="VJP966" s="35"/>
      <c r="VJQ966" s="34"/>
      <c r="VJX966" s="35"/>
      <c r="VJY966" s="34"/>
      <c r="VKF966" s="35"/>
      <c r="VKG966" s="34"/>
      <c r="VKN966" s="35"/>
      <c r="VKO966" s="34"/>
      <c r="VKV966" s="35"/>
      <c r="VKW966" s="34"/>
      <c r="VLD966" s="35"/>
      <c r="VLE966" s="34"/>
      <c r="VLL966" s="35"/>
      <c r="VLM966" s="34"/>
      <c r="VLT966" s="35"/>
      <c r="VLU966" s="34"/>
      <c r="VMB966" s="35"/>
      <c r="VMC966" s="34"/>
      <c r="VMJ966" s="35"/>
      <c r="VMK966" s="34"/>
      <c r="VMR966" s="35"/>
      <c r="VMS966" s="34"/>
      <c r="VMZ966" s="35"/>
      <c r="VNA966" s="34"/>
      <c r="VNH966" s="35"/>
      <c r="VNI966" s="34"/>
      <c r="VNP966" s="35"/>
      <c r="VNQ966" s="34"/>
      <c r="VNX966" s="35"/>
      <c r="VNY966" s="34"/>
      <c r="VOF966" s="35"/>
      <c r="VOG966" s="34"/>
      <c r="VON966" s="35"/>
      <c r="VOO966" s="34"/>
      <c r="VOV966" s="35"/>
      <c r="VOW966" s="34"/>
      <c r="VPD966" s="35"/>
      <c r="VPE966" s="34"/>
      <c r="VPL966" s="35"/>
      <c r="VPM966" s="34"/>
      <c r="VPT966" s="35"/>
      <c r="VPU966" s="34"/>
      <c r="VQB966" s="35"/>
      <c r="VQC966" s="34"/>
      <c r="VQJ966" s="35"/>
      <c r="VQK966" s="34"/>
      <c r="VQR966" s="35"/>
      <c r="VQS966" s="34"/>
      <c r="VQZ966" s="35"/>
      <c r="VRA966" s="34"/>
      <c r="VRH966" s="35"/>
      <c r="VRI966" s="34"/>
      <c r="VRP966" s="35"/>
      <c r="VRQ966" s="34"/>
      <c r="VRX966" s="35"/>
      <c r="VRY966" s="34"/>
      <c r="VSF966" s="35"/>
      <c r="VSG966" s="34"/>
      <c r="VSN966" s="35"/>
      <c r="VSO966" s="34"/>
      <c r="VSV966" s="35"/>
      <c r="VSW966" s="34"/>
      <c r="VTD966" s="35"/>
      <c r="VTE966" s="34"/>
      <c r="VTL966" s="35"/>
      <c r="VTM966" s="34"/>
      <c r="VTT966" s="35"/>
      <c r="VTU966" s="34"/>
      <c r="VUB966" s="35"/>
      <c r="VUC966" s="34"/>
      <c r="VUJ966" s="35"/>
      <c r="VUK966" s="34"/>
      <c r="VUR966" s="35"/>
      <c r="VUS966" s="34"/>
      <c r="VUZ966" s="35"/>
      <c r="VVA966" s="34"/>
      <c r="VVH966" s="35"/>
      <c r="VVI966" s="34"/>
      <c r="VVP966" s="35"/>
      <c r="VVQ966" s="34"/>
      <c r="VVX966" s="35"/>
      <c r="VVY966" s="34"/>
      <c r="VWF966" s="35"/>
      <c r="VWG966" s="34"/>
      <c r="VWN966" s="35"/>
      <c r="VWO966" s="34"/>
      <c r="VWV966" s="35"/>
      <c r="VWW966" s="34"/>
      <c r="VXD966" s="35"/>
      <c r="VXE966" s="34"/>
      <c r="VXL966" s="35"/>
      <c r="VXM966" s="34"/>
      <c r="VXT966" s="35"/>
      <c r="VXU966" s="34"/>
      <c r="VYB966" s="35"/>
      <c r="VYC966" s="34"/>
      <c r="VYJ966" s="35"/>
      <c r="VYK966" s="34"/>
      <c r="VYR966" s="35"/>
      <c r="VYS966" s="34"/>
      <c r="VYZ966" s="35"/>
      <c r="VZA966" s="34"/>
      <c r="VZH966" s="35"/>
      <c r="VZI966" s="34"/>
      <c r="VZP966" s="35"/>
      <c r="VZQ966" s="34"/>
      <c r="VZX966" s="35"/>
      <c r="VZY966" s="34"/>
      <c r="WAF966" s="35"/>
      <c r="WAG966" s="34"/>
      <c r="WAN966" s="35"/>
      <c r="WAO966" s="34"/>
      <c r="WAV966" s="35"/>
      <c r="WAW966" s="34"/>
      <c r="WBD966" s="35"/>
      <c r="WBE966" s="34"/>
      <c r="WBL966" s="35"/>
      <c r="WBM966" s="34"/>
      <c r="WBT966" s="35"/>
      <c r="WBU966" s="34"/>
      <c r="WCB966" s="35"/>
      <c r="WCC966" s="34"/>
      <c r="WCJ966" s="35"/>
      <c r="WCK966" s="34"/>
      <c r="WCR966" s="35"/>
      <c r="WCS966" s="34"/>
      <c r="WCZ966" s="35"/>
      <c r="WDA966" s="34"/>
      <c r="WDH966" s="35"/>
      <c r="WDI966" s="34"/>
      <c r="WDP966" s="35"/>
      <c r="WDQ966" s="34"/>
      <c r="WDX966" s="35"/>
      <c r="WDY966" s="34"/>
      <c r="WEF966" s="35"/>
      <c r="WEG966" s="34"/>
      <c r="WEN966" s="35"/>
      <c r="WEO966" s="34"/>
      <c r="WEV966" s="35"/>
      <c r="WEW966" s="34"/>
      <c r="WFD966" s="35"/>
      <c r="WFE966" s="34"/>
      <c r="WFL966" s="35"/>
      <c r="WFM966" s="34"/>
      <c r="WFT966" s="35"/>
      <c r="WFU966" s="34"/>
      <c r="WGB966" s="35"/>
      <c r="WGC966" s="34"/>
      <c r="WGJ966" s="35"/>
      <c r="WGK966" s="34"/>
      <c r="WGR966" s="35"/>
      <c r="WGS966" s="34"/>
      <c r="WGZ966" s="35"/>
      <c r="WHA966" s="34"/>
      <c r="WHH966" s="35"/>
      <c r="WHI966" s="34"/>
      <c r="WHP966" s="35"/>
      <c r="WHQ966" s="34"/>
      <c r="WHX966" s="35"/>
      <c r="WHY966" s="34"/>
      <c r="WIF966" s="35"/>
      <c r="WIG966" s="34"/>
      <c r="WIN966" s="35"/>
      <c r="WIO966" s="34"/>
      <c r="WIV966" s="35"/>
      <c r="WIW966" s="34"/>
      <c r="WJD966" s="35"/>
      <c r="WJE966" s="34"/>
      <c r="WJL966" s="35"/>
      <c r="WJM966" s="34"/>
      <c r="WJT966" s="35"/>
      <c r="WJU966" s="34"/>
      <c r="WKB966" s="35"/>
      <c r="WKC966" s="34"/>
      <c r="WKJ966" s="35"/>
      <c r="WKK966" s="34"/>
      <c r="WKR966" s="35"/>
      <c r="WKS966" s="34"/>
      <c r="WKZ966" s="35"/>
      <c r="WLA966" s="34"/>
      <c r="WLH966" s="35"/>
      <c r="WLI966" s="34"/>
      <c r="WLP966" s="35"/>
      <c r="WLQ966" s="34"/>
      <c r="WLX966" s="35"/>
      <c r="WLY966" s="34"/>
      <c r="WMF966" s="35"/>
      <c r="WMG966" s="34"/>
      <c r="WMN966" s="35"/>
      <c r="WMO966" s="34"/>
      <c r="WMV966" s="35"/>
      <c r="WMW966" s="34"/>
      <c r="WND966" s="35"/>
      <c r="WNE966" s="34"/>
      <c r="WNL966" s="35"/>
      <c r="WNM966" s="34"/>
      <c r="WNT966" s="35"/>
      <c r="WNU966" s="34"/>
      <c r="WOB966" s="35"/>
      <c r="WOC966" s="34"/>
      <c r="WOJ966" s="35"/>
      <c r="WOK966" s="34"/>
      <c r="WOR966" s="35"/>
      <c r="WOS966" s="34"/>
      <c r="WOZ966" s="35"/>
      <c r="WPA966" s="34"/>
      <c r="WPH966" s="35"/>
      <c r="WPI966" s="34"/>
      <c r="WPP966" s="35"/>
      <c r="WPQ966" s="34"/>
      <c r="WPX966" s="35"/>
      <c r="WPY966" s="34"/>
      <c r="WQF966" s="35"/>
      <c r="WQG966" s="34"/>
      <c r="WQN966" s="35"/>
      <c r="WQO966" s="34"/>
      <c r="WQV966" s="35"/>
      <c r="WQW966" s="34"/>
      <c r="WRD966" s="35"/>
      <c r="WRE966" s="34"/>
      <c r="WRL966" s="35"/>
      <c r="WRM966" s="34"/>
      <c r="WRT966" s="35"/>
      <c r="WRU966" s="34"/>
      <c r="WSB966" s="35"/>
      <c r="WSC966" s="34"/>
      <c r="WSJ966" s="35"/>
      <c r="WSK966" s="34"/>
      <c r="WSR966" s="35"/>
      <c r="WSS966" s="34"/>
      <c r="WSZ966" s="35"/>
      <c r="WTA966" s="34"/>
      <c r="WTH966" s="35"/>
      <c r="WTI966" s="34"/>
      <c r="WTP966" s="35"/>
      <c r="WTQ966" s="34"/>
      <c r="WTX966" s="35"/>
      <c r="WTY966" s="34"/>
      <c r="WUF966" s="35"/>
      <c r="WUG966" s="34"/>
      <c r="WUN966" s="35"/>
      <c r="WUO966" s="34"/>
      <c r="WUV966" s="35"/>
      <c r="WUW966" s="34"/>
      <c r="WVD966" s="35"/>
      <c r="WVE966" s="34"/>
      <c r="WVL966" s="35"/>
      <c r="WVM966" s="34"/>
      <c r="WVT966" s="35"/>
      <c r="WVU966" s="34"/>
      <c r="WWB966" s="35"/>
      <c r="WWC966" s="34"/>
      <c r="WWJ966" s="35"/>
      <c r="WWK966" s="34"/>
      <c r="WWR966" s="35"/>
      <c r="WWS966" s="34"/>
      <c r="WWZ966" s="35"/>
      <c r="WXA966" s="34"/>
      <c r="WXH966" s="35"/>
      <c r="WXI966" s="34"/>
      <c r="WXP966" s="35"/>
      <c r="WXQ966" s="34"/>
      <c r="WXX966" s="35"/>
      <c r="WXY966" s="34"/>
      <c r="WYF966" s="35"/>
      <c r="WYG966" s="34"/>
      <c r="WYN966" s="35"/>
      <c r="WYO966" s="34"/>
      <c r="WYV966" s="35"/>
      <c r="WYW966" s="34"/>
      <c r="WZD966" s="35"/>
      <c r="WZE966" s="34"/>
      <c r="WZL966" s="35"/>
      <c r="WZM966" s="34"/>
      <c r="WZT966" s="35"/>
      <c r="WZU966" s="34"/>
      <c r="XAB966" s="35"/>
      <c r="XAC966" s="34"/>
      <c r="XAJ966" s="35"/>
      <c r="XAK966" s="34"/>
      <c r="XAR966" s="35"/>
      <c r="XAS966" s="34"/>
      <c r="XAZ966" s="35"/>
      <c r="XBA966" s="34"/>
      <c r="XBH966" s="35"/>
      <c r="XBI966" s="34"/>
      <c r="XBP966" s="35"/>
      <c r="XBQ966" s="34"/>
      <c r="XBX966" s="35"/>
      <c r="XBY966" s="34"/>
      <c r="XCF966" s="35"/>
      <c r="XCG966" s="34"/>
      <c r="XCN966" s="35"/>
      <c r="XCO966" s="34"/>
      <c r="XCV966" s="35"/>
      <c r="XCW966" s="34"/>
      <c r="XDD966" s="35"/>
      <c r="XDE966" s="34"/>
      <c r="XDL966" s="35"/>
      <c r="XDM966" s="34"/>
      <c r="XDT966" s="35"/>
      <c r="XDU966" s="34"/>
      <c r="XEB966" s="35"/>
      <c r="XEC966" s="34"/>
      <c r="XEJ966" s="35"/>
      <c r="XEK966" s="34"/>
      <c r="XER966" s="35"/>
      <c r="XES966" s="34"/>
      <c r="XEZ966" s="35"/>
      <c r="XFA966" s="34"/>
    </row>
    <row r="967" spans="1:1021 1028:2045 2052:3069 3076:4093 4100:5117 5124:6141 6148:7165 7172:8189 8196:9213 9220:10237 10244:11261 11268:12285 12292:13309 13316:14333 14340:15357 15364:16381" x14ac:dyDescent="0.25">
      <c r="A967" t="s">
        <v>21</v>
      </c>
      <c r="B967" t="s">
        <v>153</v>
      </c>
      <c r="C967">
        <v>566</v>
      </c>
      <c r="D967">
        <v>566</v>
      </c>
      <c r="E967" s="35">
        <v>1</v>
      </c>
      <c r="F967" s="34">
        <v>1E-156</v>
      </c>
      <c r="G967">
        <v>98.15</v>
      </c>
      <c r="H967">
        <v>384</v>
      </c>
      <c r="I967" t="str">
        <f>HYPERLINK("https://www.ncbi.nlm.nih.gov/nucleotide/OK170976.1?report=genbank&amp;log$=nucltop&amp;blast_rank=65&amp;RID=XE5J84ZU013","OK170976.1")</f>
        <v>OK170976.1</v>
      </c>
      <c r="L967" s="35"/>
      <c r="M967" s="34"/>
      <c r="T967" s="35"/>
      <c r="U967" s="34"/>
      <c r="AB967" s="35"/>
      <c r="AC967" s="34"/>
      <c r="AJ967" s="35"/>
      <c r="AK967" s="34"/>
      <c r="AR967" s="35"/>
      <c r="AS967" s="34"/>
      <c r="AZ967" s="35"/>
      <c r="BA967" s="34"/>
      <c r="BH967" s="35"/>
      <c r="BI967" s="34"/>
      <c r="BP967" s="35"/>
      <c r="BQ967" s="34"/>
      <c r="BX967" s="35"/>
      <c r="BY967" s="34"/>
      <c r="CF967" s="35"/>
      <c r="CG967" s="34"/>
      <c r="CN967" s="35"/>
      <c r="CO967" s="34"/>
      <c r="CV967" s="35"/>
      <c r="CW967" s="34"/>
      <c r="DD967" s="35"/>
      <c r="DE967" s="34"/>
      <c r="DL967" s="35"/>
      <c r="DM967" s="34"/>
      <c r="DT967" s="35"/>
      <c r="DU967" s="34"/>
      <c r="EB967" s="35"/>
      <c r="EC967" s="34"/>
      <c r="EJ967" s="35"/>
      <c r="EK967" s="34"/>
      <c r="ER967" s="35"/>
      <c r="ES967" s="34"/>
      <c r="EZ967" s="35"/>
      <c r="FA967" s="34"/>
      <c r="FH967" s="35"/>
      <c r="FI967" s="34"/>
      <c r="FP967" s="35"/>
      <c r="FQ967" s="34"/>
      <c r="FX967" s="35"/>
      <c r="FY967" s="34"/>
      <c r="GF967" s="35"/>
      <c r="GG967" s="34"/>
      <c r="GN967" s="35"/>
      <c r="GO967" s="34"/>
      <c r="GV967" s="35"/>
      <c r="GW967" s="34"/>
      <c r="HD967" s="35"/>
      <c r="HE967" s="34"/>
      <c r="HL967" s="35"/>
      <c r="HM967" s="34"/>
      <c r="HT967" s="35"/>
      <c r="HU967" s="34"/>
      <c r="IB967" s="35"/>
      <c r="IC967" s="34"/>
      <c r="IJ967" s="35"/>
      <c r="IK967" s="34"/>
      <c r="IR967" s="35"/>
      <c r="IS967" s="34"/>
      <c r="IZ967" s="35"/>
      <c r="JA967" s="34"/>
      <c r="JH967" s="35"/>
      <c r="JI967" s="34"/>
      <c r="JP967" s="35"/>
      <c r="JQ967" s="34"/>
      <c r="JX967" s="35"/>
      <c r="JY967" s="34"/>
      <c r="KF967" s="35"/>
      <c r="KG967" s="34"/>
      <c r="KN967" s="35"/>
      <c r="KO967" s="34"/>
      <c r="KV967" s="35"/>
      <c r="KW967" s="34"/>
      <c r="LD967" s="35"/>
      <c r="LE967" s="34"/>
      <c r="LL967" s="35"/>
      <c r="LM967" s="34"/>
      <c r="LT967" s="35"/>
      <c r="LU967" s="34"/>
      <c r="MB967" s="35"/>
      <c r="MC967" s="34"/>
      <c r="MJ967" s="35"/>
      <c r="MK967" s="34"/>
      <c r="MR967" s="35"/>
      <c r="MS967" s="34"/>
      <c r="MZ967" s="35"/>
      <c r="NA967" s="34"/>
      <c r="NH967" s="35"/>
      <c r="NI967" s="34"/>
      <c r="NP967" s="35"/>
      <c r="NQ967" s="34"/>
      <c r="NX967" s="35"/>
      <c r="NY967" s="34"/>
      <c r="OF967" s="35"/>
      <c r="OG967" s="34"/>
      <c r="ON967" s="35"/>
      <c r="OO967" s="34"/>
      <c r="OV967" s="35"/>
      <c r="OW967" s="34"/>
      <c r="PD967" s="35"/>
      <c r="PE967" s="34"/>
      <c r="PL967" s="35"/>
      <c r="PM967" s="34"/>
      <c r="PT967" s="35"/>
      <c r="PU967" s="34"/>
      <c r="QB967" s="35"/>
      <c r="QC967" s="34"/>
      <c r="QJ967" s="35"/>
      <c r="QK967" s="34"/>
      <c r="QR967" s="35"/>
      <c r="QS967" s="34"/>
      <c r="QZ967" s="35"/>
      <c r="RA967" s="34"/>
      <c r="RH967" s="35"/>
      <c r="RI967" s="34"/>
      <c r="RP967" s="35"/>
      <c r="RQ967" s="34"/>
      <c r="RX967" s="35"/>
      <c r="RY967" s="34"/>
      <c r="SF967" s="35"/>
      <c r="SG967" s="34"/>
      <c r="SN967" s="35"/>
      <c r="SO967" s="34"/>
      <c r="SV967" s="35"/>
      <c r="SW967" s="34"/>
      <c r="TD967" s="35"/>
      <c r="TE967" s="34"/>
      <c r="TL967" s="35"/>
      <c r="TM967" s="34"/>
      <c r="TT967" s="35"/>
      <c r="TU967" s="34"/>
      <c r="UB967" s="35"/>
      <c r="UC967" s="34"/>
      <c r="UJ967" s="35"/>
      <c r="UK967" s="34"/>
      <c r="UR967" s="35"/>
      <c r="US967" s="34"/>
      <c r="UZ967" s="35"/>
      <c r="VA967" s="34"/>
      <c r="VH967" s="35"/>
      <c r="VI967" s="34"/>
      <c r="VP967" s="35"/>
      <c r="VQ967" s="34"/>
      <c r="VX967" s="35"/>
      <c r="VY967" s="34"/>
      <c r="WF967" s="35"/>
      <c r="WG967" s="34"/>
      <c r="WN967" s="35"/>
      <c r="WO967" s="34"/>
      <c r="WV967" s="35"/>
      <c r="WW967" s="34"/>
      <c r="XD967" s="35"/>
      <c r="XE967" s="34"/>
      <c r="XL967" s="35"/>
      <c r="XM967" s="34"/>
      <c r="XT967" s="35"/>
      <c r="XU967" s="34"/>
      <c r="YB967" s="35"/>
      <c r="YC967" s="34"/>
      <c r="YJ967" s="35"/>
      <c r="YK967" s="34"/>
      <c r="YR967" s="35"/>
      <c r="YS967" s="34"/>
      <c r="YZ967" s="35"/>
      <c r="ZA967" s="34"/>
      <c r="ZH967" s="35"/>
      <c r="ZI967" s="34"/>
      <c r="ZP967" s="35"/>
      <c r="ZQ967" s="34"/>
      <c r="ZX967" s="35"/>
      <c r="ZY967" s="34"/>
      <c r="AAF967" s="35"/>
      <c r="AAG967" s="34"/>
      <c r="AAN967" s="35"/>
      <c r="AAO967" s="34"/>
      <c r="AAV967" s="35"/>
      <c r="AAW967" s="34"/>
      <c r="ABD967" s="35"/>
      <c r="ABE967" s="34"/>
      <c r="ABL967" s="35"/>
      <c r="ABM967" s="34"/>
      <c r="ABT967" s="35"/>
      <c r="ABU967" s="34"/>
      <c r="ACB967" s="35"/>
      <c r="ACC967" s="34"/>
      <c r="ACJ967" s="35"/>
      <c r="ACK967" s="34"/>
      <c r="ACR967" s="35"/>
      <c r="ACS967" s="34"/>
      <c r="ACZ967" s="35"/>
      <c r="ADA967" s="34"/>
      <c r="ADH967" s="35"/>
      <c r="ADI967" s="34"/>
      <c r="ADP967" s="35"/>
      <c r="ADQ967" s="34"/>
      <c r="ADX967" s="35"/>
      <c r="ADY967" s="34"/>
      <c r="AEF967" s="35"/>
      <c r="AEG967" s="34"/>
      <c r="AEN967" s="35"/>
      <c r="AEO967" s="34"/>
      <c r="AEV967" s="35"/>
      <c r="AEW967" s="34"/>
      <c r="AFD967" s="35"/>
      <c r="AFE967" s="34"/>
      <c r="AFL967" s="35"/>
      <c r="AFM967" s="34"/>
      <c r="AFT967" s="35"/>
      <c r="AFU967" s="34"/>
      <c r="AGB967" s="35"/>
      <c r="AGC967" s="34"/>
      <c r="AGJ967" s="35"/>
      <c r="AGK967" s="34"/>
      <c r="AGR967" s="35"/>
      <c r="AGS967" s="34"/>
      <c r="AGZ967" s="35"/>
      <c r="AHA967" s="34"/>
      <c r="AHH967" s="35"/>
      <c r="AHI967" s="34"/>
      <c r="AHP967" s="35"/>
      <c r="AHQ967" s="34"/>
      <c r="AHX967" s="35"/>
      <c r="AHY967" s="34"/>
      <c r="AIF967" s="35"/>
      <c r="AIG967" s="34"/>
      <c r="AIN967" s="35"/>
      <c r="AIO967" s="34"/>
      <c r="AIV967" s="35"/>
      <c r="AIW967" s="34"/>
      <c r="AJD967" s="35"/>
      <c r="AJE967" s="34"/>
      <c r="AJL967" s="35"/>
      <c r="AJM967" s="34"/>
      <c r="AJT967" s="35"/>
      <c r="AJU967" s="34"/>
      <c r="AKB967" s="35"/>
      <c r="AKC967" s="34"/>
      <c r="AKJ967" s="35"/>
      <c r="AKK967" s="34"/>
      <c r="AKR967" s="35"/>
      <c r="AKS967" s="34"/>
      <c r="AKZ967" s="35"/>
      <c r="ALA967" s="34"/>
      <c r="ALH967" s="35"/>
      <c r="ALI967" s="34"/>
      <c r="ALP967" s="35"/>
      <c r="ALQ967" s="34"/>
      <c r="ALX967" s="35"/>
      <c r="ALY967" s="34"/>
      <c r="AMF967" s="35"/>
      <c r="AMG967" s="34"/>
      <c r="AMN967" s="35"/>
      <c r="AMO967" s="34"/>
      <c r="AMV967" s="35"/>
      <c r="AMW967" s="34"/>
      <c r="AND967" s="35"/>
      <c r="ANE967" s="34"/>
      <c r="ANL967" s="35"/>
      <c r="ANM967" s="34"/>
      <c r="ANT967" s="35"/>
      <c r="ANU967" s="34"/>
      <c r="AOB967" s="35"/>
      <c r="AOC967" s="34"/>
      <c r="AOJ967" s="35"/>
      <c r="AOK967" s="34"/>
      <c r="AOR967" s="35"/>
      <c r="AOS967" s="34"/>
      <c r="AOZ967" s="35"/>
      <c r="APA967" s="34"/>
      <c r="APH967" s="35"/>
      <c r="API967" s="34"/>
      <c r="APP967" s="35"/>
      <c r="APQ967" s="34"/>
      <c r="APX967" s="35"/>
      <c r="APY967" s="34"/>
      <c r="AQF967" s="35"/>
      <c r="AQG967" s="34"/>
      <c r="AQN967" s="35"/>
      <c r="AQO967" s="34"/>
      <c r="AQV967" s="35"/>
      <c r="AQW967" s="34"/>
      <c r="ARD967" s="35"/>
      <c r="ARE967" s="34"/>
      <c r="ARL967" s="35"/>
      <c r="ARM967" s="34"/>
      <c r="ART967" s="35"/>
      <c r="ARU967" s="34"/>
      <c r="ASB967" s="35"/>
      <c r="ASC967" s="34"/>
      <c r="ASJ967" s="35"/>
      <c r="ASK967" s="34"/>
      <c r="ASR967" s="35"/>
      <c r="ASS967" s="34"/>
      <c r="ASZ967" s="35"/>
      <c r="ATA967" s="34"/>
      <c r="ATH967" s="35"/>
      <c r="ATI967" s="34"/>
      <c r="ATP967" s="35"/>
      <c r="ATQ967" s="34"/>
      <c r="ATX967" s="35"/>
      <c r="ATY967" s="34"/>
      <c r="AUF967" s="35"/>
      <c r="AUG967" s="34"/>
      <c r="AUN967" s="35"/>
      <c r="AUO967" s="34"/>
      <c r="AUV967" s="35"/>
      <c r="AUW967" s="34"/>
      <c r="AVD967" s="35"/>
      <c r="AVE967" s="34"/>
      <c r="AVL967" s="35"/>
      <c r="AVM967" s="34"/>
      <c r="AVT967" s="35"/>
      <c r="AVU967" s="34"/>
      <c r="AWB967" s="35"/>
      <c r="AWC967" s="34"/>
      <c r="AWJ967" s="35"/>
      <c r="AWK967" s="34"/>
      <c r="AWR967" s="35"/>
      <c r="AWS967" s="34"/>
      <c r="AWZ967" s="35"/>
      <c r="AXA967" s="34"/>
      <c r="AXH967" s="35"/>
      <c r="AXI967" s="34"/>
      <c r="AXP967" s="35"/>
      <c r="AXQ967" s="34"/>
      <c r="AXX967" s="35"/>
      <c r="AXY967" s="34"/>
      <c r="AYF967" s="35"/>
      <c r="AYG967" s="34"/>
      <c r="AYN967" s="35"/>
      <c r="AYO967" s="34"/>
      <c r="AYV967" s="35"/>
      <c r="AYW967" s="34"/>
      <c r="AZD967" s="35"/>
      <c r="AZE967" s="34"/>
      <c r="AZL967" s="35"/>
      <c r="AZM967" s="34"/>
      <c r="AZT967" s="35"/>
      <c r="AZU967" s="34"/>
      <c r="BAB967" s="35"/>
      <c r="BAC967" s="34"/>
      <c r="BAJ967" s="35"/>
      <c r="BAK967" s="34"/>
      <c r="BAR967" s="35"/>
      <c r="BAS967" s="34"/>
      <c r="BAZ967" s="35"/>
      <c r="BBA967" s="34"/>
      <c r="BBH967" s="35"/>
      <c r="BBI967" s="34"/>
      <c r="BBP967" s="35"/>
      <c r="BBQ967" s="34"/>
      <c r="BBX967" s="35"/>
      <c r="BBY967" s="34"/>
      <c r="BCF967" s="35"/>
      <c r="BCG967" s="34"/>
      <c r="BCN967" s="35"/>
      <c r="BCO967" s="34"/>
      <c r="BCV967" s="35"/>
      <c r="BCW967" s="34"/>
      <c r="BDD967" s="35"/>
      <c r="BDE967" s="34"/>
      <c r="BDL967" s="35"/>
      <c r="BDM967" s="34"/>
      <c r="BDT967" s="35"/>
      <c r="BDU967" s="34"/>
      <c r="BEB967" s="35"/>
      <c r="BEC967" s="34"/>
      <c r="BEJ967" s="35"/>
      <c r="BEK967" s="34"/>
      <c r="BER967" s="35"/>
      <c r="BES967" s="34"/>
      <c r="BEZ967" s="35"/>
      <c r="BFA967" s="34"/>
      <c r="BFH967" s="35"/>
      <c r="BFI967" s="34"/>
      <c r="BFP967" s="35"/>
      <c r="BFQ967" s="34"/>
      <c r="BFX967" s="35"/>
      <c r="BFY967" s="34"/>
      <c r="BGF967" s="35"/>
      <c r="BGG967" s="34"/>
      <c r="BGN967" s="35"/>
      <c r="BGO967" s="34"/>
      <c r="BGV967" s="35"/>
      <c r="BGW967" s="34"/>
      <c r="BHD967" s="35"/>
      <c r="BHE967" s="34"/>
      <c r="BHL967" s="35"/>
      <c r="BHM967" s="34"/>
      <c r="BHT967" s="35"/>
      <c r="BHU967" s="34"/>
      <c r="BIB967" s="35"/>
      <c r="BIC967" s="34"/>
      <c r="BIJ967" s="35"/>
      <c r="BIK967" s="34"/>
      <c r="BIR967" s="35"/>
      <c r="BIS967" s="34"/>
      <c r="BIZ967" s="35"/>
      <c r="BJA967" s="34"/>
      <c r="BJH967" s="35"/>
      <c r="BJI967" s="34"/>
      <c r="BJP967" s="35"/>
      <c r="BJQ967" s="34"/>
      <c r="BJX967" s="35"/>
      <c r="BJY967" s="34"/>
      <c r="BKF967" s="35"/>
      <c r="BKG967" s="34"/>
      <c r="BKN967" s="35"/>
      <c r="BKO967" s="34"/>
      <c r="BKV967" s="35"/>
      <c r="BKW967" s="34"/>
      <c r="BLD967" s="35"/>
      <c r="BLE967" s="34"/>
      <c r="BLL967" s="35"/>
      <c r="BLM967" s="34"/>
      <c r="BLT967" s="35"/>
      <c r="BLU967" s="34"/>
      <c r="BMB967" s="35"/>
      <c r="BMC967" s="34"/>
      <c r="BMJ967" s="35"/>
      <c r="BMK967" s="34"/>
      <c r="BMR967" s="35"/>
      <c r="BMS967" s="34"/>
      <c r="BMZ967" s="35"/>
      <c r="BNA967" s="34"/>
      <c r="BNH967" s="35"/>
      <c r="BNI967" s="34"/>
      <c r="BNP967" s="35"/>
      <c r="BNQ967" s="34"/>
      <c r="BNX967" s="35"/>
      <c r="BNY967" s="34"/>
      <c r="BOF967" s="35"/>
      <c r="BOG967" s="34"/>
      <c r="BON967" s="35"/>
      <c r="BOO967" s="34"/>
      <c r="BOV967" s="35"/>
      <c r="BOW967" s="34"/>
      <c r="BPD967" s="35"/>
      <c r="BPE967" s="34"/>
      <c r="BPL967" s="35"/>
      <c r="BPM967" s="34"/>
      <c r="BPT967" s="35"/>
      <c r="BPU967" s="34"/>
      <c r="BQB967" s="35"/>
      <c r="BQC967" s="34"/>
      <c r="BQJ967" s="35"/>
      <c r="BQK967" s="34"/>
      <c r="BQR967" s="35"/>
      <c r="BQS967" s="34"/>
      <c r="BQZ967" s="35"/>
      <c r="BRA967" s="34"/>
      <c r="BRH967" s="35"/>
      <c r="BRI967" s="34"/>
      <c r="BRP967" s="35"/>
      <c r="BRQ967" s="34"/>
      <c r="BRX967" s="35"/>
      <c r="BRY967" s="34"/>
      <c r="BSF967" s="35"/>
      <c r="BSG967" s="34"/>
      <c r="BSN967" s="35"/>
      <c r="BSO967" s="34"/>
      <c r="BSV967" s="35"/>
      <c r="BSW967" s="34"/>
      <c r="BTD967" s="35"/>
      <c r="BTE967" s="34"/>
      <c r="BTL967" s="35"/>
      <c r="BTM967" s="34"/>
      <c r="BTT967" s="35"/>
      <c r="BTU967" s="34"/>
      <c r="BUB967" s="35"/>
      <c r="BUC967" s="34"/>
      <c r="BUJ967" s="35"/>
      <c r="BUK967" s="34"/>
      <c r="BUR967" s="35"/>
      <c r="BUS967" s="34"/>
      <c r="BUZ967" s="35"/>
      <c r="BVA967" s="34"/>
      <c r="BVH967" s="35"/>
      <c r="BVI967" s="34"/>
      <c r="BVP967" s="35"/>
      <c r="BVQ967" s="34"/>
      <c r="BVX967" s="35"/>
      <c r="BVY967" s="34"/>
      <c r="BWF967" s="35"/>
      <c r="BWG967" s="34"/>
      <c r="BWN967" s="35"/>
      <c r="BWO967" s="34"/>
      <c r="BWV967" s="35"/>
      <c r="BWW967" s="34"/>
      <c r="BXD967" s="35"/>
      <c r="BXE967" s="34"/>
      <c r="BXL967" s="35"/>
      <c r="BXM967" s="34"/>
      <c r="BXT967" s="35"/>
      <c r="BXU967" s="34"/>
      <c r="BYB967" s="35"/>
      <c r="BYC967" s="34"/>
      <c r="BYJ967" s="35"/>
      <c r="BYK967" s="34"/>
      <c r="BYR967" s="35"/>
      <c r="BYS967" s="34"/>
      <c r="BYZ967" s="35"/>
      <c r="BZA967" s="34"/>
      <c r="BZH967" s="35"/>
      <c r="BZI967" s="34"/>
      <c r="BZP967" s="35"/>
      <c r="BZQ967" s="34"/>
      <c r="BZX967" s="35"/>
      <c r="BZY967" s="34"/>
      <c r="CAF967" s="35"/>
      <c r="CAG967" s="34"/>
      <c r="CAN967" s="35"/>
      <c r="CAO967" s="34"/>
      <c r="CAV967" s="35"/>
      <c r="CAW967" s="34"/>
      <c r="CBD967" s="35"/>
      <c r="CBE967" s="34"/>
      <c r="CBL967" s="35"/>
      <c r="CBM967" s="34"/>
      <c r="CBT967" s="35"/>
      <c r="CBU967" s="34"/>
      <c r="CCB967" s="35"/>
      <c r="CCC967" s="34"/>
      <c r="CCJ967" s="35"/>
      <c r="CCK967" s="34"/>
      <c r="CCR967" s="35"/>
      <c r="CCS967" s="34"/>
      <c r="CCZ967" s="35"/>
      <c r="CDA967" s="34"/>
      <c r="CDH967" s="35"/>
      <c r="CDI967" s="34"/>
      <c r="CDP967" s="35"/>
      <c r="CDQ967" s="34"/>
      <c r="CDX967" s="35"/>
      <c r="CDY967" s="34"/>
      <c r="CEF967" s="35"/>
      <c r="CEG967" s="34"/>
      <c r="CEN967" s="35"/>
      <c r="CEO967" s="34"/>
      <c r="CEV967" s="35"/>
      <c r="CEW967" s="34"/>
      <c r="CFD967" s="35"/>
      <c r="CFE967" s="34"/>
      <c r="CFL967" s="35"/>
      <c r="CFM967" s="34"/>
      <c r="CFT967" s="35"/>
      <c r="CFU967" s="34"/>
      <c r="CGB967" s="35"/>
      <c r="CGC967" s="34"/>
      <c r="CGJ967" s="35"/>
      <c r="CGK967" s="34"/>
      <c r="CGR967" s="35"/>
      <c r="CGS967" s="34"/>
      <c r="CGZ967" s="35"/>
      <c r="CHA967" s="34"/>
      <c r="CHH967" s="35"/>
      <c r="CHI967" s="34"/>
      <c r="CHP967" s="35"/>
      <c r="CHQ967" s="34"/>
      <c r="CHX967" s="35"/>
      <c r="CHY967" s="34"/>
      <c r="CIF967" s="35"/>
      <c r="CIG967" s="34"/>
      <c r="CIN967" s="35"/>
      <c r="CIO967" s="34"/>
      <c r="CIV967" s="35"/>
      <c r="CIW967" s="34"/>
      <c r="CJD967" s="35"/>
      <c r="CJE967" s="34"/>
      <c r="CJL967" s="35"/>
      <c r="CJM967" s="34"/>
      <c r="CJT967" s="35"/>
      <c r="CJU967" s="34"/>
      <c r="CKB967" s="35"/>
      <c r="CKC967" s="34"/>
      <c r="CKJ967" s="35"/>
      <c r="CKK967" s="34"/>
      <c r="CKR967" s="35"/>
      <c r="CKS967" s="34"/>
      <c r="CKZ967" s="35"/>
      <c r="CLA967" s="34"/>
      <c r="CLH967" s="35"/>
      <c r="CLI967" s="34"/>
      <c r="CLP967" s="35"/>
      <c r="CLQ967" s="34"/>
      <c r="CLX967" s="35"/>
      <c r="CLY967" s="34"/>
      <c r="CMF967" s="35"/>
      <c r="CMG967" s="34"/>
      <c r="CMN967" s="35"/>
      <c r="CMO967" s="34"/>
      <c r="CMV967" s="35"/>
      <c r="CMW967" s="34"/>
      <c r="CND967" s="35"/>
      <c r="CNE967" s="34"/>
      <c r="CNL967" s="35"/>
      <c r="CNM967" s="34"/>
      <c r="CNT967" s="35"/>
      <c r="CNU967" s="34"/>
      <c r="COB967" s="35"/>
      <c r="COC967" s="34"/>
      <c r="COJ967" s="35"/>
      <c r="COK967" s="34"/>
      <c r="COR967" s="35"/>
      <c r="COS967" s="34"/>
      <c r="COZ967" s="35"/>
      <c r="CPA967" s="34"/>
      <c r="CPH967" s="35"/>
      <c r="CPI967" s="34"/>
      <c r="CPP967" s="35"/>
      <c r="CPQ967" s="34"/>
      <c r="CPX967" s="35"/>
      <c r="CPY967" s="34"/>
      <c r="CQF967" s="35"/>
      <c r="CQG967" s="34"/>
      <c r="CQN967" s="35"/>
      <c r="CQO967" s="34"/>
      <c r="CQV967" s="35"/>
      <c r="CQW967" s="34"/>
      <c r="CRD967" s="35"/>
      <c r="CRE967" s="34"/>
      <c r="CRL967" s="35"/>
      <c r="CRM967" s="34"/>
      <c r="CRT967" s="35"/>
      <c r="CRU967" s="34"/>
      <c r="CSB967" s="35"/>
      <c r="CSC967" s="34"/>
      <c r="CSJ967" s="35"/>
      <c r="CSK967" s="34"/>
      <c r="CSR967" s="35"/>
      <c r="CSS967" s="34"/>
      <c r="CSZ967" s="35"/>
      <c r="CTA967" s="34"/>
      <c r="CTH967" s="35"/>
      <c r="CTI967" s="34"/>
      <c r="CTP967" s="35"/>
      <c r="CTQ967" s="34"/>
      <c r="CTX967" s="35"/>
      <c r="CTY967" s="34"/>
      <c r="CUF967" s="35"/>
      <c r="CUG967" s="34"/>
      <c r="CUN967" s="35"/>
      <c r="CUO967" s="34"/>
      <c r="CUV967" s="35"/>
      <c r="CUW967" s="34"/>
      <c r="CVD967" s="35"/>
      <c r="CVE967" s="34"/>
      <c r="CVL967" s="35"/>
      <c r="CVM967" s="34"/>
      <c r="CVT967" s="35"/>
      <c r="CVU967" s="34"/>
      <c r="CWB967" s="35"/>
      <c r="CWC967" s="34"/>
      <c r="CWJ967" s="35"/>
      <c r="CWK967" s="34"/>
      <c r="CWR967" s="35"/>
      <c r="CWS967" s="34"/>
      <c r="CWZ967" s="35"/>
      <c r="CXA967" s="34"/>
      <c r="CXH967" s="35"/>
      <c r="CXI967" s="34"/>
      <c r="CXP967" s="35"/>
      <c r="CXQ967" s="34"/>
      <c r="CXX967" s="35"/>
      <c r="CXY967" s="34"/>
      <c r="CYF967" s="35"/>
      <c r="CYG967" s="34"/>
      <c r="CYN967" s="35"/>
      <c r="CYO967" s="34"/>
      <c r="CYV967" s="35"/>
      <c r="CYW967" s="34"/>
      <c r="CZD967" s="35"/>
      <c r="CZE967" s="34"/>
      <c r="CZL967" s="35"/>
      <c r="CZM967" s="34"/>
      <c r="CZT967" s="35"/>
      <c r="CZU967" s="34"/>
      <c r="DAB967" s="35"/>
      <c r="DAC967" s="34"/>
      <c r="DAJ967" s="35"/>
      <c r="DAK967" s="34"/>
      <c r="DAR967" s="35"/>
      <c r="DAS967" s="34"/>
      <c r="DAZ967" s="35"/>
      <c r="DBA967" s="34"/>
      <c r="DBH967" s="35"/>
      <c r="DBI967" s="34"/>
      <c r="DBP967" s="35"/>
      <c r="DBQ967" s="34"/>
      <c r="DBX967" s="35"/>
      <c r="DBY967" s="34"/>
      <c r="DCF967" s="35"/>
      <c r="DCG967" s="34"/>
      <c r="DCN967" s="35"/>
      <c r="DCO967" s="34"/>
      <c r="DCV967" s="35"/>
      <c r="DCW967" s="34"/>
      <c r="DDD967" s="35"/>
      <c r="DDE967" s="34"/>
      <c r="DDL967" s="35"/>
      <c r="DDM967" s="34"/>
      <c r="DDT967" s="35"/>
      <c r="DDU967" s="34"/>
      <c r="DEB967" s="35"/>
      <c r="DEC967" s="34"/>
      <c r="DEJ967" s="35"/>
      <c r="DEK967" s="34"/>
      <c r="DER967" s="35"/>
      <c r="DES967" s="34"/>
      <c r="DEZ967" s="35"/>
      <c r="DFA967" s="34"/>
      <c r="DFH967" s="35"/>
      <c r="DFI967" s="34"/>
      <c r="DFP967" s="35"/>
      <c r="DFQ967" s="34"/>
      <c r="DFX967" s="35"/>
      <c r="DFY967" s="34"/>
      <c r="DGF967" s="35"/>
      <c r="DGG967" s="34"/>
      <c r="DGN967" s="35"/>
      <c r="DGO967" s="34"/>
      <c r="DGV967" s="35"/>
      <c r="DGW967" s="34"/>
      <c r="DHD967" s="35"/>
      <c r="DHE967" s="34"/>
      <c r="DHL967" s="35"/>
      <c r="DHM967" s="34"/>
      <c r="DHT967" s="35"/>
      <c r="DHU967" s="34"/>
      <c r="DIB967" s="35"/>
      <c r="DIC967" s="34"/>
      <c r="DIJ967" s="35"/>
      <c r="DIK967" s="34"/>
      <c r="DIR967" s="35"/>
      <c r="DIS967" s="34"/>
      <c r="DIZ967" s="35"/>
      <c r="DJA967" s="34"/>
      <c r="DJH967" s="35"/>
      <c r="DJI967" s="34"/>
      <c r="DJP967" s="35"/>
      <c r="DJQ967" s="34"/>
      <c r="DJX967" s="35"/>
      <c r="DJY967" s="34"/>
      <c r="DKF967" s="35"/>
      <c r="DKG967" s="34"/>
      <c r="DKN967" s="35"/>
      <c r="DKO967" s="34"/>
      <c r="DKV967" s="35"/>
      <c r="DKW967" s="34"/>
      <c r="DLD967" s="35"/>
      <c r="DLE967" s="34"/>
      <c r="DLL967" s="35"/>
      <c r="DLM967" s="34"/>
      <c r="DLT967" s="35"/>
      <c r="DLU967" s="34"/>
      <c r="DMB967" s="35"/>
      <c r="DMC967" s="34"/>
      <c r="DMJ967" s="35"/>
      <c r="DMK967" s="34"/>
      <c r="DMR967" s="35"/>
      <c r="DMS967" s="34"/>
      <c r="DMZ967" s="35"/>
      <c r="DNA967" s="34"/>
      <c r="DNH967" s="35"/>
      <c r="DNI967" s="34"/>
      <c r="DNP967" s="35"/>
      <c r="DNQ967" s="34"/>
      <c r="DNX967" s="35"/>
      <c r="DNY967" s="34"/>
      <c r="DOF967" s="35"/>
      <c r="DOG967" s="34"/>
      <c r="DON967" s="35"/>
      <c r="DOO967" s="34"/>
      <c r="DOV967" s="35"/>
      <c r="DOW967" s="34"/>
      <c r="DPD967" s="35"/>
      <c r="DPE967" s="34"/>
      <c r="DPL967" s="35"/>
      <c r="DPM967" s="34"/>
      <c r="DPT967" s="35"/>
      <c r="DPU967" s="34"/>
      <c r="DQB967" s="35"/>
      <c r="DQC967" s="34"/>
      <c r="DQJ967" s="35"/>
      <c r="DQK967" s="34"/>
      <c r="DQR967" s="35"/>
      <c r="DQS967" s="34"/>
      <c r="DQZ967" s="35"/>
      <c r="DRA967" s="34"/>
      <c r="DRH967" s="35"/>
      <c r="DRI967" s="34"/>
      <c r="DRP967" s="35"/>
      <c r="DRQ967" s="34"/>
      <c r="DRX967" s="35"/>
      <c r="DRY967" s="34"/>
      <c r="DSF967" s="35"/>
      <c r="DSG967" s="34"/>
      <c r="DSN967" s="35"/>
      <c r="DSO967" s="34"/>
      <c r="DSV967" s="35"/>
      <c r="DSW967" s="34"/>
      <c r="DTD967" s="35"/>
      <c r="DTE967" s="34"/>
      <c r="DTL967" s="35"/>
      <c r="DTM967" s="34"/>
      <c r="DTT967" s="35"/>
      <c r="DTU967" s="34"/>
      <c r="DUB967" s="35"/>
      <c r="DUC967" s="34"/>
      <c r="DUJ967" s="35"/>
      <c r="DUK967" s="34"/>
      <c r="DUR967" s="35"/>
      <c r="DUS967" s="34"/>
      <c r="DUZ967" s="35"/>
      <c r="DVA967" s="34"/>
      <c r="DVH967" s="35"/>
      <c r="DVI967" s="34"/>
      <c r="DVP967" s="35"/>
      <c r="DVQ967" s="34"/>
      <c r="DVX967" s="35"/>
      <c r="DVY967" s="34"/>
      <c r="DWF967" s="35"/>
      <c r="DWG967" s="34"/>
      <c r="DWN967" s="35"/>
      <c r="DWO967" s="34"/>
      <c r="DWV967" s="35"/>
      <c r="DWW967" s="34"/>
      <c r="DXD967" s="35"/>
      <c r="DXE967" s="34"/>
      <c r="DXL967" s="35"/>
      <c r="DXM967" s="34"/>
      <c r="DXT967" s="35"/>
      <c r="DXU967" s="34"/>
      <c r="DYB967" s="35"/>
      <c r="DYC967" s="34"/>
      <c r="DYJ967" s="35"/>
      <c r="DYK967" s="34"/>
      <c r="DYR967" s="35"/>
      <c r="DYS967" s="34"/>
      <c r="DYZ967" s="35"/>
      <c r="DZA967" s="34"/>
      <c r="DZH967" s="35"/>
      <c r="DZI967" s="34"/>
      <c r="DZP967" s="35"/>
      <c r="DZQ967" s="34"/>
      <c r="DZX967" s="35"/>
      <c r="DZY967" s="34"/>
      <c r="EAF967" s="35"/>
      <c r="EAG967" s="34"/>
      <c r="EAN967" s="35"/>
      <c r="EAO967" s="34"/>
      <c r="EAV967" s="35"/>
      <c r="EAW967" s="34"/>
      <c r="EBD967" s="35"/>
      <c r="EBE967" s="34"/>
      <c r="EBL967" s="35"/>
      <c r="EBM967" s="34"/>
      <c r="EBT967" s="35"/>
      <c r="EBU967" s="34"/>
      <c r="ECB967" s="35"/>
      <c r="ECC967" s="34"/>
      <c r="ECJ967" s="35"/>
      <c r="ECK967" s="34"/>
      <c r="ECR967" s="35"/>
      <c r="ECS967" s="34"/>
      <c r="ECZ967" s="35"/>
      <c r="EDA967" s="34"/>
      <c r="EDH967" s="35"/>
      <c r="EDI967" s="34"/>
      <c r="EDP967" s="35"/>
      <c r="EDQ967" s="34"/>
      <c r="EDX967" s="35"/>
      <c r="EDY967" s="34"/>
      <c r="EEF967" s="35"/>
      <c r="EEG967" s="34"/>
      <c r="EEN967" s="35"/>
      <c r="EEO967" s="34"/>
      <c r="EEV967" s="35"/>
      <c r="EEW967" s="34"/>
      <c r="EFD967" s="35"/>
      <c r="EFE967" s="34"/>
      <c r="EFL967" s="35"/>
      <c r="EFM967" s="34"/>
      <c r="EFT967" s="35"/>
      <c r="EFU967" s="34"/>
      <c r="EGB967" s="35"/>
      <c r="EGC967" s="34"/>
      <c r="EGJ967" s="35"/>
      <c r="EGK967" s="34"/>
      <c r="EGR967" s="35"/>
      <c r="EGS967" s="34"/>
      <c r="EGZ967" s="35"/>
      <c r="EHA967" s="34"/>
      <c r="EHH967" s="35"/>
      <c r="EHI967" s="34"/>
      <c r="EHP967" s="35"/>
      <c r="EHQ967" s="34"/>
      <c r="EHX967" s="35"/>
      <c r="EHY967" s="34"/>
      <c r="EIF967" s="35"/>
      <c r="EIG967" s="34"/>
      <c r="EIN967" s="35"/>
      <c r="EIO967" s="34"/>
      <c r="EIV967" s="35"/>
      <c r="EIW967" s="34"/>
      <c r="EJD967" s="35"/>
      <c r="EJE967" s="34"/>
      <c r="EJL967" s="35"/>
      <c r="EJM967" s="34"/>
      <c r="EJT967" s="35"/>
      <c r="EJU967" s="34"/>
      <c r="EKB967" s="35"/>
      <c r="EKC967" s="34"/>
      <c r="EKJ967" s="35"/>
      <c r="EKK967" s="34"/>
      <c r="EKR967" s="35"/>
      <c r="EKS967" s="34"/>
      <c r="EKZ967" s="35"/>
      <c r="ELA967" s="34"/>
      <c r="ELH967" s="35"/>
      <c r="ELI967" s="34"/>
      <c r="ELP967" s="35"/>
      <c r="ELQ967" s="34"/>
      <c r="ELX967" s="35"/>
      <c r="ELY967" s="34"/>
      <c r="EMF967" s="35"/>
      <c r="EMG967" s="34"/>
      <c r="EMN967" s="35"/>
      <c r="EMO967" s="34"/>
      <c r="EMV967" s="35"/>
      <c r="EMW967" s="34"/>
      <c r="END967" s="35"/>
      <c r="ENE967" s="34"/>
      <c r="ENL967" s="35"/>
      <c r="ENM967" s="34"/>
      <c r="ENT967" s="35"/>
      <c r="ENU967" s="34"/>
      <c r="EOB967" s="35"/>
      <c r="EOC967" s="34"/>
      <c r="EOJ967" s="35"/>
      <c r="EOK967" s="34"/>
      <c r="EOR967" s="35"/>
      <c r="EOS967" s="34"/>
      <c r="EOZ967" s="35"/>
      <c r="EPA967" s="34"/>
      <c r="EPH967" s="35"/>
      <c r="EPI967" s="34"/>
      <c r="EPP967" s="35"/>
      <c r="EPQ967" s="34"/>
      <c r="EPX967" s="35"/>
      <c r="EPY967" s="34"/>
      <c r="EQF967" s="35"/>
      <c r="EQG967" s="34"/>
      <c r="EQN967" s="35"/>
      <c r="EQO967" s="34"/>
      <c r="EQV967" s="35"/>
      <c r="EQW967" s="34"/>
      <c r="ERD967" s="35"/>
      <c r="ERE967" s="34"/>
      <c r="ERL967" s="35"/>
      <c r="ERM967" s="34"/>
      <c r="ERT967" s="35"/>
      <c r="ERU967" s="34"/>
      <c r="ESB967" s="35"/>
      <c r="ESC967" s="34"/>
      <c r="ESJ967" s="35"/>
      <c r="ESK967" s="34"/>
      <c r="ESR967" s="35"/>
      <c r="ESS967" s="34"/>
      <c r="ESZ967" s="35"/>
      <c r="ETA967" s="34"/>
      <c r="ETH967" s="35"/>
      <c r="ETI967" s="34"/>
      <c r="ETP967" s="35"/>
      <c r="ETQ967" s="34"/>
      <c r="ETX967" s="35"/>
      <c r="ETY967" s="34"/>
      <c r="EUF967" s="35"/>
      <c r="EUG967" s="34"/>
      <c r="EUN967" s="35"/>
      <c r="EUO967" s="34"/>
      <c r="EUV967" s="35"/>
      <c r="EUW967" s="34"/>
      <c r="EVD967" s="35"/>
      <c r="EVE967" s="34"/>
      <c r="EVL967" s="35"/>
      <c r="EVM967" s="34"/>
      <c r="EVT967" s="35"/>
      <c r="EVU967" s="34"/>
      <c r="EWB967" s="35"/>
      <c r="EWC967" s="34"/>
      <c r="EWJ967" s="35"/>
      <c r="EWK967" s="34"/>
      <c r="EWR967" s="35"/>
      <c r="EWS967" s="34"/>
      <c r="EWZ967" s="35"/>
      <c r="EXA967" s="34"/>
      <c r="EXH967" s="35"/>
      <c r="EXI967" s="34"/>
      <c r="EXP967" s="35"/>
      <c r="EXQ967" s="34"/>
      <c r="EXX967" s="35"/>
      <c r="EXY967" s="34"/>
      <c r="EYF967" s="35"/>
      <c r="EYG967" s="34"/>
      <c r="EYN967" s="35"/>
      <c r="EYO967" s="34"/>
      <c r="EYV967" s="35"/>
      <c r="EYW967" s="34"/>
      <c r="EZD967" s="35"/>
      <c r="EZE967" s="34"/>
      <c r="EZL967" s="35"/>
      <c r="EZM967" s="34"/>
      <c r="EZT967" s="35"/>
      <c r="EZU967" s="34"/>
      <c r="FAB967" s="35"/>
      <c r="FAC967" s="34"/>
      <c r="FAJ967" s="35"/>
      <c r="FAK967" s="34"/>
      <c r="FAR967" s="35"/>
      <c r="FAS967" s="34"/>
      <c r="FAZ967" s="35"/>
      <c r="FBA967" s="34"/>
      <c r="FBH967" s="35"/>
      <c r="FBI967" s="34"/>
      <c r="FBP967" s="35"/>
      <c r="FBQ967" s="34"/>
      <c r="FBX967" s="35"/>
      <c r="FBY967" s="34"/>
      <c r="FCF967" s="35"/>
      <c r="FCG967" s="34"/>
      <c r="FCN967" s="35"/>
      <c r="FCO967" s="34"/>
      <c r="FCV967" s="35"/>
      <c r="FCW967" s="34"/>
      <c r="FDD967" s="35"/>
      <c r="FDE967" s="34"/>
      <c r="FDL967" s="35"/>
      <c r="FDM967" s="34"/>
      <c r="FDT967" s="35"/>
      <c r="FDU967" s="34"/>
      <c r="FEB967" s="35"/>
      <c r="FEC967" s="34"/>
      <c r="FEJ967" s="35"/>
      <c r="FEK967" s="34"/>
      <c r="FER967" s="35"/>
      <c r="FES967" s="34"/>
      <c r="FEZ967" s="35"/>
      <c r="FFA967" s="34"/>
      <c r="FFH967" s="35"/>
      <c r="FFI967" s="34"/>
      <c r="FFP967" s="35"/>
      <c r="FFQ967" s="34"/>
      <c r="FFX967" s="35"/>
      <c r="FFY967" s="34"/>
      <c r="FGF967" s="35"/>
      <c r="FGG967" s="34"/>
      <c r="FGN967" s="35"/>
      <c r="FGO967" s="34"/>
      <c r="FGV967" s="35"/>
      <c r="FGW967" s="34"/>
      <c r="FHD967" s="35"/>
      <c r="FHE967" s="34"/>
      <c r="FHL967" s="35"/>
      <c r="FHM967" s="34"/>
      <c r="FHT967" s="35"/>
      <c r="FHU967" s="34"/>
      <c r="FIB967" s="35"/>
      <c r="FIC967" s="34"/>
      <c r="FIJ967" s="35"/>
      <c r="FIK967" s="34"/>
      <c r="FIR967" s="35"/>
      <c r="FIS967" s="34"/>
      <c r="FIZ967" s="35"/>
      <c r="FJA967" s="34"/>
      <c r="FJH967" s="35"/>
      <c r="FJI967" s="34"/>
      <c r="FJP967" s="35"/>
      <c r="FJQ967" s="34"/>
      <c r="FJX967" s="35"/>
      <c r="FJY967" s="34"/>
      <c r="FKF967" s="35"/>
      <c r="FKG967" s="34"/>
      <c r="FKN967" s="35"/>
      <c r="FKO967" s="34"/>
      <c r="FKV967" s="35"/>
      <c r="FKW967" s="34"/>
      <c r="FLD967" s="35"/>
      <c r="FLE967" s="34"/>
      <c r="FLL967" s="35"/>
      <c r="FLM967" s="34"/>
      <c r="FLT967" s="35"/>
      <c r="FLU967" s="34"/>
      <c r="FMB967" s="35"/>
      <c r="FMC967" s="34"/>
      <c r="FMJ967" s="35"/>
      <c r="FMK967" s="34"/>
      <c r="FMR967" s="35"/>
      <c r="FMS967" s="34"/>
      <c r="FMZ967" s="35"/>
      <c r="FNA967" s="34"/>
      <c r="FNH967" s="35"/>
      <c r="FNI967" s="34"/>
      <c r="FNP967" s="35"/>
      <c r="FNQ967" s="34"/>
      <c r="FNX967" s="35"/>
      <c r="FNY967" s="34"/>
      <c r="FOF967" s="35"/>
      <c r="FOG967" s="34"/>
      <c r="FON967" s="35"/>
      <c r="FOO967" s="34"/>
      <c r="FOV967" s="35"/>
      <c r="FOW967" s="34"/>
      <c r="FPD967" s="35"/>
      <c r="FPE967" s="34"/>
      <c r="FPL967" s="35"/>
      <c r="FPM967" s="34"/>
      <c r="FPT967" s="35"/>
      <c r="FPU967" s="34"/>
      <c r="FQB967" s="35"/>
      <c r="FQC967" s="34"/>
      <c r="FQJ967" s="35"/>
      <c r="FQK967" s="34"/>
      <c r="FQR967" s="35"/>
      <c r="FQS967" s="34"/>
      <c r="FQZ967" s="35"/>
      <c r="FRA967" s="34"/>
      <c r="FRH967" s="35"/>
      <c r="FRI967" s="34"/>
      <c r="FRP967" s="35"/>
      <c r="FRQ967" s="34"/>
      <c r="FRX967" s="35"/>
      <c r="FRY967" s="34"/>
      <c r="FSF967" s="35"/>
      <c r="FSG967" s="34"/>
      <c r="FSN967" s="35"/>
      <c r="FSO967" s="34"/>
      <c r="FSV967" s="35"/>
      <c r="FSW967" s="34"/>
      <c r="FTD967" s="35"/>
      <c r="FTE967" s="34"/>
      <c r="FTL967" s="35"/>
      <c r="FTM967" s="34"/>
      <c r="FTT967" s="35"/>
      <c r="FTU967" s="34"/>
      <c r="FUB967" s="35"/>
      <c r="FUC967" s="34"/>
      <c r="FUJ967" s="35"/>
      <c r="FUK967" s="34"/>
      <c r="FUR967" s="35"/>
      <c r="FUS967" s="34"/>
      <c r="FUZ967" s="35"/>
      <c r="FVA967" s="34"/>
      <c r="FVH967" s="35"/>
      <c r="FVI967" s="34"/>
      <c r="FVP967" s="35"/>
      <c r="FVQ967" s="34"/>
      <c r="FVX967" s="35"/>
      <c r="FVY967" s="34"/>
      <c r="FWF967" s="35"/>
      <c r="FWG967" s="34"/>
      <c r="FWN967" s="35"/>
      <c r="FWO967" s="34"/>
      <c r="FWV967" s="35"/>
      <c r="FWW967" s="34"/>
      <c r="FXD967" s="35"/>
      <c r="FXE967" s="34"/>
      <c r="FXL967" s="35"/>
      <c r="FXM967" s="34"/>
      <c r="FXT967" s="35"/>
      <c r="FXU967" s="34"/>
      <c r="FYB967" s="35"/>
      <c r="FYC967" s="34"/>
      <c r="FYJ967" s="35"/>
      <c r="FYK967" s="34"/>
      <c r="FYR967" s="35"/>
      <c r="FYS967" s="34"/>
      <c r="FYZ967" s="35"/>
      <c r="FZA967" s="34"/>
      <c r="FZH967" s="35"/>
      <c r="FZI967" s="34"/>
      <c r="FZP967" s="35"/>
      <c r="FZQ967" s="34"/>
      <c r="FZX967" s="35"/>
      <c r="FZY967" s="34"/>
      <c r="GAF967" s="35"/>
      <c r="GAG967" s="34"/>
      <c r="GAN967" s="35"/>
      <c r="GAO967" s="34"/>
      <c r="GAV967" s="35"/>
      <c r="GAW967" s="34"/>
      <c r="GBD967" s="35"/>
      <c r="GBE967" s="34"/>
      <c r="GBL967" s="35"/>
      <c r="GBM967" s="34"/>
      <c r="GBT967" s="35"/>
      <c r="GBU967" s="34"/>
      <c r="GCB967" s="35"/>
      <c r="GCC967" s="34"/>
      <c r="GCJ967" s="35"/>
      <c r="GCK967" s="34"/>
      <c r="GCR967" s="35"/>
      <c r="GCS967" s="34"/>
      <c r="GCZ967" s="35"/>
      <c r="GDA967" s="34"/>
      <c r="GDH967" s="35"/>
      <c r="GDI967" s="34"/>
      <c r="GDP967" s="35"/>
      <c r="GDQ967" s="34"/>
      <c r="GDX967" s="35"/>
      <c r="GDY967" s="34"/>
      <c r="GEF967" s="35"/>
      <c r="GEG967" s="34"/>
      <c r="GEN967" s="35"/>
      <c r="GEO967" s="34"/>
      <c r="GEV967" s="35"/>
      <c r="GEW967" s="34"/>
      <c r="GFD967" s="35"/>
      <c r="GFE967" s="34"/>
      <c r="GFL967" s="35"/>
      <c r="GFM967" s="34"/>
      <c r="GFT967" s="35"/>
      <c r="GFU967" s="34"/>
      <c r="GGB967" s="35"/>
      <c r="GGC967" s="34"/>
      <c r="GGJ967" s="35"/>
      <c r="GGK967" s="34"/>
      <c r="GGR967" s="35"/>
      <c r="GGS967" s="34"/>
      <c r="GGZ967" s="35"/>
      <c r="GHA967" s="34"/>
      <c r="GHH967" s="35"/>
      <c r="GHI967" s="34"/>
      <c r="GHP967" s="35"/>
      <c r="GHQ967" s="34"/>
      <c r="GHX967" s="35"/>
      <c r="GHY967" s="34"/>
      <c r="GIF967" s="35"/>
      <c r="GIG967" s="34"/>
      <c r="GIN967" s="35"/>
      <c r="GIO967" s="34"/>
      <c r="GIV967" s="35"/>
      <c r="GIW967" s="34"/>
      <c r="GJD967" s="35"/>
      <c r="GJE967" s="34"/>
      <c r="GJL967" s="35"/>
      <c r="GJM967" s="34"/>
      <c r="GJT967" s="35"/>
      <c r="GJU967" s="34"/>
      <c r="GKB967" s="35"/>
      <c r="GKC967" s="34"/>
      <c r="GKJ967" s="35"/>
      <c r="GKK967" s="34"/>
      <c r="GKR967" s="35"/>
      <c r="GKS967" s="34"/>
      <c r="GKZ967" s="35"/>
      <c r="GLA967" s="34"/>
      <c r="GLH967" s="35"/>
      <c r="GLI967" s="34"/>
      <c r="GLP967" s="35"/>
      <c r="GLQ967" s="34"/>
      <c r="GLX967" s="35"/>
      <c r="GLY967" s="34"/>
      <c r="GMF967" s="35"/>
      <c r="GMG967" s="34"/>
      <c r="GMN967" s="35"/>
      <c r="GMO967" s="34"/>
      <c r="GMV967" s="35"/>
      <c r="GMW967" s="34"/>
      <c r="GND967" s="35"/>
      <c r="GNE967" s="34"/>
      <c r="GNL967" s="35"/>
      <c r="GNM967" s="34"/>
      <c r="GNT967" s="35"/>
      <c r="GNU967" s="34"/>
      <c r="GOB967" s="35"/>
      <c r="GOC967" s="34"/>
      <c r="GOJ967" s="35"/>
      <c r="GOK967" s="34"/>
      <c r="GOR967" s="35"/>
      <c r="GOS967" s="34"/>
      <c r="GOZ967" s="35"/>
      <c r="GPA967" s="34"/>
      <c r="GPH967" s="35"/>
      <c r="GPI967" s="34"/>
      <c r="GPP967" s="35"/>
      <c r="GPQ967" s="34"/>
      <c r="GPX967" s="35"/>
      <c r="GPY967" s="34"/>
      <c r="GQF967" s="35"/>
      <c r="GQG967" s="34"/>
      <c r="GQN967" s="35"/>
      <c r="GQO967" s="34"/>
      <c r="GQV967" s="35"/>
      <c r="GQW967" s="34"/>
      <c r="GRD967" s="35"/>
      <c r="GRE967" s="34"/>
      <c r="GRL967" s="35"/>
      <c r="GRM967" s="34"/>
      <c r="GRT967" s="35"/>
      <c r="GRU967" s="34"/>
      <c r="GSB967" s="35"/>
      <c r="GSC967" s="34"/>
      <c r="GSJ967" s="35"/>
      <c r="GSK967" s="34"/>
      <c r="GSR967" s="35"/>
      <c r="GSS967" s="34"/>
      <c r="GSZ967" s="35"/>
      <c r="GTA967" s="34"/>
      <c r="GTH967" s="35"/>
      <c r="GTI967" s="34"/>
      <c r="GTP967" s="35"/>
      <c r="GTQ967" s="34"/>
      <c r="GTX967" s="35"/>
      <c r="GTY967" s="34"/>
      <c r="GUF967" s="35"/>
      <c r="GUG967" s="34"/>
      <c r="GUN967" s="35"/>
      <c r="GUO967" s="34"/>
      <c r="GUV967" s="35"/>
      <c r="GUW967" s="34"/>
      <c r="GVD967" s="35"/>
      <c r="GVE967" s="34"/>
      <c r="GVL967" s="35"/>
      <c r="GVM967" s="34"/>
      <c r="GVT967" s="35"/>
      <c r="GVU967" s="34"/>
      <c r="GWB967" s="35"/>
      <c r="GWC967" s="34"/>
      <c r="GWJ967" s="35"/>
      <c r="GWK967" s="34"/>
      <c r="GWR967" s="35"/>
      <c r="GWS967" s="34"/>
      <c r="GWZ967" s="35"/>
      <c r="GXA967" s="34"/>
      <c r="GXH967" s="35"/>
      <c r="GXI967" s="34"/>
      <c r="GXP967" s="35"/>
      <c r="GXQ967" s="34"/>
      <c r="GXX967" s="35"/>
      <c r="GXY967" s="34"/>
      <c r="GYF967" s="35"/>
      <c r="GYG967" s="34"/>
      <c r="GYN967" s="35"/>
      <c r="GYO967" s="34"/>
      <c r="GYV967" s="35"/>
      <c r="GYW967" s="34"/>
      <c r="GZD967" s="35"/>
      <c r="GZE967" s="34"/>
      <c r="GZL967" s="35"/>
      <c r="GZM967" s="34"/>
      <c r="GZT967" s="35"/>
      <c r="GZU967" s="34"/>
      <c r="HAB967" s="35"/>
      <c r="HAC967" s="34"/>
      <c r="HAJ967" s="35"/>
      <c r="HAK967" s="34"/>
      <c r="HAR967" s="35"/>
      <c r="HAS967" s="34"/>
      <c r="HAZ967" s="35"/>
      <c r="HBA967" s="34"/>
      <c r="HBH967" s="35"/>
      <c r="HBI967" s="34"/>
      <c r="HBP967" s="35"/>
      <c r="HBQ967" s="34"/>
      <c r="HBX967" s="35"/>
      <c r="HBY967" s="34"/>
      <c r="HCF967" s="35"/>
      <c r="HCG967" s="34"/>
      <c r="HCN967" s="35"/>
      <c r="HCO967" s="34"/>
      <c r="HCV967" s="35"/>
      <c r="HCW967" s="34"/>
      <c r="HDD967" s="35"/>
      <c r="HDE967" s="34"/>
      <c r="HDL967" s="35"/>
      <c r="HDM967" s="34"/>
      <c r="HDT967" s="35"/>
      <c r="HDU967" s="34"/>
      <c r="HEB967" s="35"/>
      <c r="HEC967" s="34"/>
      <c r="HEJ967" s="35"/>
      <c r="HEK967" s="34"/>
      <c r="HER967" s="35"/>
      <c r="HES967" s="34"/>
      <c r="HEZ967" s="35"/>
      <c r="HFA967" s="34"/>
      <c r="HFH967" s="35"/>
      <c r="HFI967" s="34"/>
      <c r="HFP967" s="35"/>
      <c r="HFQ967" s="34"/>
      <c r="HFX967" s="35"/>
      <c r="HFY967" s="34"/>
      <c r="HGF967" s="35"/>
      <c r="HGG967" s="34"/>
      <c r="HGN967" s="35"/>
      <c r="HGO967" s="34"/>
      <c r="HGV967" s="35"/>
      <c r="HGW967" s="34"/>
      <c r="HHD967" s="35"/>
      <c r="HHE967" s="34"/>
      <c r="HHL967" s="35"/>
      <c r="HHM967" s="34"/>
      <c r="HHT967" s="35"/>
      <c r="HHU967" s="34"/>
      <c r="HIB967" s="35"/>
      <c r="HIC967" s="34"/>
      <c r="HIJ967" s="35"/>
      <c r="HIK967" s="34"/>
      <c r="HIR967" s="35"/>
      <c r="HIS967" s="34"/>
      <c r="HIZ967" s="35"/>
      <c r="HJA967" s="34"/>
      <c r="HJH967" s="35"/>
      <c r="HJI967" s="34"/>
      <c r="HJP967" s="35"/>
      <c r="HJQ967" s="34"/>
      <c r="HJX967" s="35"/>
      <c r="HJY967" s="34"/>
      <c r="HKF967" s="35"/>
      <c r="HKG967" s="34"/>
      <c r="HKN967" s="35"/>
      <c r="HKO967" s="34"/>
      <c r="HKV967" s="35"/>
      <c r="HKW967" s="34"/>
      <c r="HLD967" s="35"/>
      <c r="HLE967" s="34"/>
      <c r="HLL967" s="35"/>
      <c r="HLM967" s="34"/>
      <c r="HLT967" s="35"/>
      <c r="HLU967" s="34"/>
      <c r="HMB967" s="35"/>
      <c r="HMC967" s="34"/>
      <c r="HMJ967" s="35"/>
      <c r="HMK967" s="34"/>
      <c r="HMR967" s="35"/>
      <c r="HMS967" s="34"/>
      <c r="HMZ967" s="35"/>
      <c r="HNA967" s="34"/>
      <c r="HNH967" s="35"/>
      <c r="HNI967" s="34"/>
      <c r="HNP967" s="35"/>
      <c r="HNQ967" s="34"/>
      <c r="HNX967" s="35"/>
      <c r="HNY967" s="34"/>
      <c r="HOF967" s="35"/>
      <c r="HOG967" s="34"/>
      <c r="HON967" s="35"/>
      <c r="HOO967" s="34"/>
      <c r="HOV967" s="35"/>
      <c r="HOW967" s="34"/>
      <c r="HPD967" s="35"/>
      <c r="HPE967" s="34"/>
      <c r="HPL967" s="35"/>
      <c r="HPM967" s="34"/>
      <c r="HPT967" s="35"/>
      <c r="HPU967" s="34"/>
      <c r="HQB967" s="35"/>
      <c r="HQC967" s="34"/>
      <c r="HQJ967" s="35"/>
      <c r="HQK967" s="34"/>
      <c r="HQR967" s="35"/>
      <c r="HQS967" s="34"/>
      <c r="HQZ967" s="35"/>
      <c r="HRA967" s="34"/>
      <c r="HRH967" s="35"/>
      <c r="HRI967" s="34"/>
      <c r="HRP967" s="35"/>
      <c r="HRQ967" s="34"/>
      <c r="HRX967" s="35"/>
      <c r="HRY967" s="34"/>
      <c r="HSF967" s="35"/>
      <c r="HSG967" s="34"/>
      <c r="HSN967" s="35"/>
      <c r="HSO967" s="34"/>
      <c r="HSV967" s="35"/>
      <c r="HSW967" s="34"/>
      <c r="HTD967" s="35"/>
      <c r="HTE967" s="34"/>
      <c r="HTL967" s="35"/>
      <c r="HTM967" s="34"/>
      <c r="HTT967" s="35"/>
      <c r="HTU967" s="34"/>
      <c r="HUB967" s="35"/>
      <c r="HUC967" s="34"/>
      <c r="HUJ967" s="35"/>
      <c r="HUK967" s="34"/>
      <c r="HUR967" s="35"/>
      <c r="HUS967" s="34"/>
      <c r="HUZ967" s="35"/>
      <c r="HVA967" s="34"/>
      <c r="HVH967" s="35"/>
      <c r="HVI967" s="34"/>
      <c r="HVP967" s="35"/>
      <c r="HVQ967" s="34"/>
      <c r="HVX967" s="35"/>
      <c r="HVY967" s="34"/>
      <c r="HWF967" s="35"/>
      <c r="HWG967" s="34"/>
      <c r="HWN967" s="35"/>
      <c r="HWO967" s="34"/>
      <c r="HWV967" s="35"/>
      <c r="HWW967" s="34"/>
      <c r="HXD967" s="35"/>
      <c r="HXE967" s="34"/>
      <c r="HXL967" s="35"/>
      <c r="HXM967" s="34"/>
      <c r="HXT967" s="35"/>
      <c r="HXU967" s="34"/>
      <c r="HYB967" s="35"/>
      <c r="HYC967" s="34"/>
      <c r="HYJ967" s="35"/>
      <c r="HYK967" s="34"/>
      <c r="HYR967" s="35"/>
      <c r="HYS967" s="34"/>
      <c r="HYZ967" s="35"/>
      <c r="HZA967" s="34"/>
      <c r="HZH967" s="35"/>
      <c r="HZI967" s="34"/>
      <c r="HZP967" s="35"/>
      <c r="HZQ967" s="34"/>
      <c r="HZX967" s="35"/>
      <c r="HZY967" s="34"/>
      <c r="IAF967" s="35"/>
      <c r="IAG967" s="34"/>
      <c r="IAN967" s="35"/>
      <c r="IAO967" s="34"/>
      <c r="IAV967" s="35"/>
      <c r="IAW967" s="34"/>
      <c r="IBD967" s="35"/>
      <c r="IBE967" s="34"/>
      <c r="IBL967" s="35"/>
      <c r="IBM967" s="34"/>
      <c r="IBT967" s="35"/>
      <c r="IBU967" s="34"/>
      <c r="ICB967" s="35"/>
      <c r="ICC967" s="34"/>
      <c r="ICJ967" s="35"/>
      <c r="ICK967" s="34"/>
      <c r="ICR967" s="35"/>
      <c r="ICS967" s="34"/>
      <c r="ICZ967" s="35"/>
      <c r="IDA967" s="34"/>
      <c r="IDH967" s="35"/>
      <c r="IDI967" s="34"/>
      <c r="IDP967" s="35"/>
      <c r="IDQ967" s="34"/>
      <c r="IDX967" s="35"/>
      <c r="IDY967" s="34"/>
      <c r="IEF967" s="35"/>
      <c r="IEG967" s="34"/>
      <c r="IEN967" s="35"/>
      <c r="IEO967" s="34"/>
      <c r="IEV967" s="35"/>
      <c r="IEW967" s="34"/>
      <c r="IFD967" s="35"/>
      <c r="IFE967" s="34"/>
      <c r="IFL967" s="35"/>
      <c r="IFM967" s="34"/>
      <c r="IFT967" s="35"/>
      <c r="IFU967" s="34"/>
      <c r="IGB967" s="35"/>
      <c r="IGC967" s="34"/>
      <c r="IGJ967" s="35"/>
      <c r="IGK967" s="34"/>
      <c r="IGR967" s="35"/>
      <c r="IGS967" s="34"/>
      <c r="IGZ967" s="35"/>
      <c r="IHA967" s="34"/>
      <c r="IHH967" s="35"/>
      <c r="IHI967" s="34"/>
      <c r="IHP967" s="35"/>
      <c r="IHQ967" s="34"/>
      <c r="IHX967" s="35"/>
      <c r="IHY967" s="34"/>
      <c r="IIF967" s="35"/>
      <c r="IIG967" s="34"/>
      <c r="IIN967" s="35"/>
      <c r="IIO967" s="34"/>
      <c r="IIV967" s="35"/>
      <c r="IIW967" s="34"/>
      <c r="IJD967" s="35"/>
      <c r="IJE967" s="34"/>
      <c r="IJL967" s="35"/>
      <c r="IJM967" s="34"/>
      <c r="IJT967" s="35"/>
      <c r="IJU967" s="34"/>
      <c r="IKB967" s="35"/>
      <c r="IKC967" s="34"/>
      <c r="IKJ967" s="35"/>
      <c r="IKK967" s="34"/>
      <c r="IKR967" s="35"/>
      <c r="IKS967" s="34"/>
      <c r="IKZ967" s="35"/>
      <c r="ILA967" s="34"/>
      <c r="ILH967" s="35"/>
      <c r="ILI967" s="34"/>
      <c r="ILP967" s="35"/>
      <c r="ILQ967" s="34"/>
      <c r="ILX967" s="35"/>
      <c r="ILY967" s="34"/>
      <c r="IMF967" s="35"/>
      <c r="IMG967" s="34"/>
      <c r="IMN967" s="35"/>
      <c r="IMO967" s="34"/>
      <c r="IMV967" s="35"/>
      <c r="IMW967" s="34"/>
      <c r="IND967" s="35"/>
      <c r="INE967" s="34"/>
      <c r="INL967" s="35"/>
      <c r="INM967" s="34"/>
      <c r="INT967" s="35"/>
      <c r="INU967" s="34"/>
      <c r="IOB967" s="35"/>
      <c r="IOC967" s="34"/>
      <c r="IOJ967" s="35"/>
      <c r="IOK967" s="34"/>
      <c r="IOR967" s="35"/>
      <c r="IOS967" s="34"/>
      <c r="IOZ967" s="35"/>
      <c r="IPA967" s="34"/>
      <c r="IPH967" s="35"/>
      <c r="IPI967" s="34"/>
      <c r="IPP967" s="35"/>
      <c r="IPQ967" s="34"/>
      <c r="IPX967" s="35"/>
      <c r="IPY967" s="34"/>
      <c r="IQF967" s="35"/>
      <c r="IQG967" s="34"/>
      <c r="IQN967" s="35"/>
      <c r="IQO967" s="34"/>
      <c r="IQV967" s="35"/>
      <c r="IQW967" s="34"/>
      <c r="IRD967" s="35"/>
      <c r="IRE967" s="34"/>
      <c r="IRL967" s="35"/>
      <c r="IRM967" s="34"/>
      <c r="IRT967" s="35"/>
      <c r="IRU967" s="34"/>
      <c r="ISB967" s="35"/>
      <c r="ISC967" s="34"/>
      <c r="ISJ967" s="35"/>
      <c r="ISK967" s="34"/>
      <c r="ISR967" s="35"/>
      <c r="ISS967" s="34"/>
      <c r="ISZ967" s="35"/>
      <c r="ITA967" s="34"/>
      <c r="ITH967" s="35"/>
      <c r="ITI967" s="34"/>
      <c r="ITP967" s="35"/>
      <c r="ITQ967" s="34"/>
      <c r="ITX967" s="35"/>
      <c r="ITY967" s="34"/>
      <c r="IUF967" s="35"/>
      <c r="IUG967" s="34"/>
      <c r="IUN967" s="35"/>
      <c r="IUO967" s="34"/>
      <c r="IUV967" s="35"/>
      <c r="IUW967" s="34"/>
      <c r="IVD967" s="35"/>
      <c r="IVE967" s="34"/>
      <c r="IVL967" s="35"/>
      <c r="IVM967" s="34"/>
      <c r="IVT967" s="35"/>
      <c r="IVU967" s="34"/>
      <c r="IWB967" s="35"/>
      <c r="IWC967" s="34"/>
      <c r="IWJ967" s="35"/>
      <c r="IWK967" s="34"/>
      <c r="IWR967" s="35"/>
      <c r="IWS967" s="34"/>
      <c r="IWZ967" s="35"/>
      <c r="IXA967" s="34"/>
      <c r="IXH967" s="35"/>
      <c r="IXI967" s="34"/>
      <c r="IXP967" s="35"/>
      <c r="IXQ967" s="34"/>
      <c r="IXX967" s="35"/>
      <c r="IXY967" s="34"/>
      <c r="IYF967" s="35"/>
      <c r="IYG967" s="34"/>
      <c r="IYN967" s="35"/>
      <c r="IYO967" s="34"/>
      <c r="IYV967" s="35"/>
      <c r="IYW967" s="34"/>
      <c r="IZD967" s="35"/>
      <c r="IZE967" s="34"/>
      <c r="IZL967" s="35"/>
      <c r="IZM967" s="34"/>
      <c r="IZT967" s="35"/>
      <c r="IZU967" s="34"/>
      <c r="JAB967" s="35"/>
      <c r="JAC967" s="34"/>
      <c r="JAJ967" s="35"/>
      <c r="JAK967" s="34"/>
      <c r="JAR967" s="35"/>
      <c r="JAS967" s="34"/>
      <c r="JAZ967" s="35"/>
      <c r="JBA967" s="34"/>
      <c r="JBH967" s="35"/>
      <c r="JBI967" s="34"/>
      <c r="JBP967" s="35"/>
      <c r="JBQ967" s="34"/>
      <c r="JBX967" s="35"/>
      <c r="JBY967" s="34"/>
      <c r="JCF967" s="35"/>
      <c r="JCG967" s="34"/>
      <c r="JCN967" s="35"/>
      <c r="JCO967" s="34"/>
      <c r="JCV967" s="35"/>
      <c r="JCW967" s="34"/>
      <c r="JDD967" s="35"/>
      <c r="JDE967" s="34"/>
      <c r="JDL967" s="35"/>
      <c r="JDM967" s="34"/>
      <c r="JDT967" s="35"/>
      <c r="JDU967" s="34"/>
      <c r="JEB967" s="35"/>
      <c r="JEC967" s="34"/>
      <c r="JEJ967" s="35"/>
      <c r="JEK967" s="34"/>
      <c r="JER967" s="35"/>
      <c r="JES967" s="34"/>
      <c r="JEZ967" s="35"/>
      <c r="JFA967" s="34"/>
      <c r="JFH967" s="35"/>
      <c r="JFI967" s="34"/>
      <c r="JFP967" s="35"/>
      <c r="JFQ967" s="34"/>
      <c r="JFX967" s="35"/>
      <c r="JFY967" s="34"/>
      <c r="JGF967" s="35"/>
      <c r="JGG967" s="34"/>
      <c r="JGN967" s="35"/>
      <c r="JGO967" s="34"/>
      <c r="JGV967" s="35"/>
      <c r="JGW967" s="34"/>
      <c r="JHD967" s="35"/>
      <c r="JHE967" s="34"/>
      <c r="JHL967" s="35"/>
      <c r="JHM967" s="34"/>
      <c r="JHT967" s="35"/>
      <c r="JHU967" s="34"/>
      <c r="JIB967" s="35"/>
      <c r="JIC967" s="34"/>
      <c r="JIJ967" s="35"/>
      <c r="JIK967" s="34"/>
      <c r="JIR967" s="35"/>
      <c r="JIS967" s="34"/>
      <c r="JIZ967" s="35"/>
      <c r="JJA967" s="34"/>
      <c r="JJH967" s="35"/>
      <c r="JJI967" s="34"/>
      <c r="JJP967" s="35"/>
      <c r="JJQ967" s="34"/>
      <c r="JJX967" s="35"/>
      <c r="JJY967" s="34"/>
      <c r="JKF967" s="35"/>
      <c r="JKG967" s="34"/>
      <c r="JKN967" s="35"/>
      <c r="JKO967" s="34"/>
      <c r="JKV967" s="35"/>
      <c r="JKW967" s="34"/>
      <c r="JLD967" s="35"/>
      <c r="JLE967" s="34"/>
      <c r="JLL967" s="35"/>
      <c r="JLM967" s="34"/>
      <c r="JLT967" s="35"/>
      <c r="JLU967" s="34"/>
      <c r="JMB967" s="35"/>
      <c r="JMC967" s="34"/>
      <c r="JMJ967" s="35"/>
      <c r="JMK967" s="34"/>
      <c r="JMR967" s="35"/>
      <c r="JMS967" s="34"/>
      <c r="JMZ967" s="35"/>
      <c r="JNA967" s="34"/>
      <c r="JNH967" s="35"/>
      <c r="JNI967" s="34"/>
      <c r="JNP967" s="35"/>
      <c r="JNQ967" s="34"/>
      <c r="JNX967" s="35"/>
      <c r="JNY967" s="34"/>
      <c r="JOF967" s="35"/>
      <c r="JOG967" s="34"/>
      <c r="JON967" s="35"/>
      <c r="JOO967" s="34"/>
      <c r="JOV967" s="35"/>
      <c r="JOW967" s="34"/>
      <c r="JPD967" s="35"/>
      <c r="JPE967" s="34"/>
      <c r="JPL967" s="35"/>
      <c r="JPM967" s="34"/>
      <c r="JPT967" s="35"/>
      <c r="JPU967" s="34"/>
      <c r="JQB967" s="35"/>
      <c r="JQC967" s="34"/>
      <c r="JQJ967" s="35"/>
      <c r="JQK967" s="34"/>
      <c r="JQR967" s="35"/>
      <c r="JQS967" s="34"/>
      <c r="JQZ967" s="35"/>
      <c r="JRA967" s="34"/>
      <c r="JRH967" s="35"/>
      <c r="JRI967" s="34"/>
      <c r="JRP967" s="35"/>
      <c r="JRQ967" s="34"/>
      <c r="JRX967" s="35"/>
      <c r="JRY967" s="34"/>
      <c r="JSF967" s="35"/>
      <c r="JSG967" s="34"/>
      <c r="JSN967" s="35"/>
      <c r="JSO967" s="34"/>
      <c r="JSV967" s="35"/>
      <c r="JSW967" s="34"/>
      <c r="JTD967" s="35"/>
      <c r="JTE967" s="34"/>
      <c r="JTL967" s="35"/>
      <c r="JTM967" s="34"/>
      <c r="JTT967" s="35"/>
      <c r="JTU967" s="34"/>
      <c r="JUB967" s="35"/>
      <c r="JUC967" s="34"/>
      <c r="JUJ967" s="35"/>
      <c r="JUK967" s="34"/>
      <c r="JUR967" s="35"/>
      <c r="JUS967" s="34"/>
      <c r="JUZ967" s="35"/>
      <c r="JVA967" s="34"/>
      <c r="JVH967" s="35"/>
      <c r="JVI967" s="34"/>
      <c r="JVP967" s="35"/>
      <c r="JVQ967" s="34"/>
      <c r="JVX967" s="35"/>
      <c r="JVY967" s="34"/>
      <c r="JWF967" s="35"/>
      <c r="JWG967" s="34"/>
      <c r="JWN967" s="35"/>
      <c r="JWO967" s="34"/>
      <c r="JWV967" s="35"/>
      <c r="JWW967" s="34"/>
      <c r="JXD967" s="35"/>
      <c r="JXE967" s="34"/>
      <c r="JXL967" s="35"/>
      <c r="JXM967" s="34"/>
      <c r="JXT967" s="35"/>
      <c r="JXU967" s="34"/>
      <c r="JYB967" s="35"/>
      <c r="JYC967" s="34"/>
      <c r="JYJ967" s="35"/>
      <c r="JYK967" s="34"/>
      <c r="JYR967" s="35"/>
      <c r="JYS967" s="34"/>
      <c r="JYZ967" s="35"/>
      <c r="JZA967" s="34"/>
      <c r="JZH967" s="35"/>
      <c r="JZI967" s="34"/>
      <c r="JZP967" s="35"/>
      <c r="JZQ967" s="34"/>
      <c r="JZX967" s="35"/>
      <c r="JZY967" s="34"/>
      <c r="KAF967" s="35"/>
      <c r="KAG967" s="34"/>
      <c r="KAN967" s="35"/>
      <c r="KAO967" s="34"/>
      <c r="KAV967" s="35"/>
      <c r="KAW967" s="34"/>
      <c r="KBD967" s="35"/>
      <c r="KBE967" s="34"/>
      <c r="KBL967" s="35"/>
      <c r="KBM967" s="34"/>
      <c r="KBT967" s="35"/>
      <c r="KBU967" s="34"/>
      <c r="KCB967" s="35"/>
      <c r="KCC967" s="34"/>
      <c r="KCJ967" s="35"/>
      <c r="KCK967" s="34"/>
      <c r="KCR967" s="35"/>
      <c r="KCS967" s="34"/>
      <c r="KCZ967" s="35"/>
      <c r="KDA967" s="34"/>
      <c r="KDH967" s="35"/>
      <c r="KDI967" s="34"/>
      <c r="KDP967" s="35"/>
      <c r="KDQ967" s="34"/>
      <c r="KDX967" s="35"/>
      <c r="KDY967" s="34"/>
      <c r="KEF967" s="35"/>
      <c r="KEG967" s="34"/>
      <c r="KEN967" s="35"/>
      <c r="KEO967" s="34"/>
      <c r="KEV967" s="35"/>
      <c r="KEW967" s="34"/>
      <c r="KFD967" s="35"/>
      <c r="KFE967" s="34"/>
      <c r="KFL967" s="35"/>
      <c r="KFM967" s="34"/>
      <c r="KFT967" s="35"/>
      <c r="KFU967" s="34"/>
      <c r="KGB967" s="35"/>
      <c r="KGC967" s="34"/>
      <c r="KGJ967" s="35"/>
      <c r="KGK967" s="34"/>
      <c r="KGR967" s="35"/>
      <c r="KGS967" s="34"/>
      <c r="KGZ967" s="35"/>
      <c r="KHA967" s="34"/>
      <c r="KHH967" s="35"/>
      <c r="KHI967" s="34"/>
      <c r="KHP967" s="35"/>
      <c r="KHQ967" s="34"/>
      <c r="KHX967" s="35"/>
      <c r="KHY967" s="34"/>
      <c r="KIF967" s="35"/>
      <c r="KIG967" s="34"/>
      <c r="KIN967" s="35"/>
      <c r="KIO967" s="34"/>
      <c r="KIV967" s="35"/>
      <c r="KIW967" s="34"/>
      <c r="KJD967" s="35"/>
      <c r="KJE967" s="34"/>
      <c r="KJL967" s="35"/>
      <c r="KJM967" s="34"/>
      <c r="KJT967" s="35"/>
      <c r="KJU967" s="34"/>
      <c r="KKB967" s="35"/>
      <c r="KKC967" s="34"/>
      <c r="KKJ967" s="35"/>
      <c r="KKK967" s="34"/>
      <c r="KKR967" s="35"/>
      <c r="KKS967" s="34"/>
      <c r="KKZ967" s="35"/>
      <c r="KLA967" s="34"/>
      <c r="KLH967" s="35"/>
      <c r="KLI967" s="34"/>
      <c r="KLP967" s="35"/>
      <c r="KLQ967" s="34"/>
      <c r="KLX967" s="35"/>
      <c r="KLY967" s="34"/>
      <c r="KMF967" s="35"/>
      <c r="KMG967" s="34"/>
      <c r="KMN967" s="35"/>
      <c r="KMO967" s="34"/>
      <c r="KMV967" s="35"/>
      <c r="KMW967" s="34"/>
      <c r="KND967" s="35"/>
      <c r="KNE967" s="34"/>
      <c r="KNL967" s="35"/>
      <c r="KNM967" s="34"/>
      <c r="KNT967" s="35"/>
      <c r="KNU967" s="34"/>
      <c r="KOB967" s="35"/>
      <c r="KOC967" s="34"/>
      <c r="KOJ967" s="35"/>
      <c r="KOK967" s="34"/>
      <c r="KOR967" s="35"/>
      <c r="KOS967" s="34"/>
      <c r="KOZ967" s="35"/>
      <c r="KPA967" s="34"/>
      <c r="KPH967" s="35"/>
      <c r="KPI967" s="34"/>
      <c r="KPP967" s="35"/>
      <c r="KPQ967" s="34"/>
      <c r="KPX967" s="35"/>
      <c r="KPY967" s="34"/>
      <c r="KQF967" s="35"/>
      <c r="KQG967" s="34"/>
      <c r="KQN967" s="35"/>
      <c r="KQO967" s="34"/>
      <c r="KQV967" s="35"/>
      <c r="KQW967" s="34"/>
      <c r="KRD967" s="35"/>
      <c r="KRE967" s="34"/>
      <c r="KRL967" s="35"/>
      <c r="KRM967" s="34"/>
      <c r="KRT967" s="35"/>
      <c r="KRU967" s="34"/>
      <c r="KSB967" s="35"/>
      <c r="KSC967" s="34"/>
      <c r="KSJ967" s="35"/>
      <c r="KSK967" s="34"/>
      <c r="KSR967" s="35"/>
      <c r="KSS967" s="34"/>
      <c r="KSZ967" s="35"/>
      <c r="KTA967" s="34"/>
      <c r="KTH967" s="35"/>
      <c r="KTI967" s="34"/>
      <c r="KTP967" s="35"/>
      <c r="KTQ967" s="34"/>
      <c r="KTX967" s="35"/>
      <c r="KTY967" s="34"/>
      <c r="KUF967" s="35"/>
      <c r="KUG967" s="34"/>
      <c r="KUN967" s="35"/>
      <c r="KUO967" s="34"/>
      <c r="KUV967" s="35"/>
      <c r="KUW967" s="34"/>
      <c r="KVD967" s="35"/>
      <c r="KVE967" s="34"/>
      <c r="KVL967" s="35"/>
      <c r="KVM967" s="34"/>
      <c r="KVT967" s="35"/>
      <c r="KVU967" s="34"/>
      <c r="KWB967" s="35"/>
      <c r="KWC967" s="34"/>
      <c r="KWJ967" s="35"/>
      <c r="KWK967" s="34"/>
      <c r="KWR967" s="35"/>
      <c r="KWS967" s="34"/>
      <c r="KWZ967" s="35"/>
      <c r="KXA967" s="34"/>
      <c r="KXH967" s="35"/>
      <c r="KXI967" s="34"/>
      <c r="KXP967" s="35"/>
      <c r="KXQ967" s="34"/>
      <c r="KXX967" s="35"/>
      <c r="KXY967" s="34"/>
      <c r="KYF967" s="35"/>
      <c r="KYG967" s="34"/>
      <c r="KYN967" s="35"/>
      <c r="KYO967" s="34"/>
      <c r="KYV967" s="35"/>
      <c r="KYW967" s="34"/>
      <c r="KZD967" s="35"/>
      <c r="KZE967" s="34"/>
      <c r="KZL967" s="35"/>
      <c r="KZM967" s="34"/>
      <c r="KZT967" s="35"/>
      <c r="KZU967" s="34"/>
      <c r="LAB967" s="35"/>
      <c r="LAC967" s="34"/>
      <c r="LAJ967" s="35"/>
      <c r="LAK967" s="34"/>
      <c r="LAR967" s="35"/>
      <c r="LAS967" s="34"/>
      <c r="LAZ967" s="35"/>
      <c r="LBA967" s="34"/>
      <c r="LBH967" s="35"/>
      <c r="LBI967" s="34"/>
      <c r="LBP967" s="35"/>
      <c r="LBQ967" s="34"/>
      <c r="LBX967" s="35"/>
      <c r="LBY967" s="34"/>
      <c r="LCF967" s="35"/>
      <c r="LCG967" s="34"/>
      <c r="LCN967" s="35"/>
      <c r="LCO967" s="34"/>
      <c r="LCV967" s="35"/>
      <c r="LCW967" s="34"/>
      <c r="LDD967" s="35"/>
      <c r="LDE967" s="34"/>
      <c r="LDL967" s="35"/>
      <c r="LDM967" s="34"/>
      <c r="LDT967" s="35"/>
      <c r="LDU967" s="34"/>
      <c r="LEB967" s="35"/>
      <c r="LEC967" s="34"/>
      <c r="LEJ967" s="35"/>
      <c r="LEK967" s="34"/>
      <c r="LER967" s="35"/>
      <c r="LES967" s="34"/>
      <c r="LEZ967" s="35"/>
      <c r="LFA967" s="34"/>
      <c r="LFH967" s="35"/>
      <c r="LFI967" s="34"/>
      <c r="LFP967" s="35"/>
      <c r="LFQ967" s="34"/>
      <c r="LFX967" s="35"/>
      <c r="LFY967" s="34"/>
      <c r="LGF967" s="35"/>
      <c r="LGG967" s="34"/>
      <c r="LGN967" s="35"/>
      <c r="LGO967" s="34"/>
      <c r="LGV967" s="35"/>
      <c r="LGW967" s="34"/>
      <c r="LHD967" s="35"/>
      <c r="LHE967" s="34"/>
      <c r="LHL967" s="35"/>
      <c r="LHM967" s="34"/>
      <c r="LHT967" s="35"/>
      <c r="LHU967" s="34"/>
      <c r="LIB967" s="35"/>
      <c r="LIC967" s="34"/>
      <c r="LIJ967" s="35"/>
      <c r="LIK967" s="34"/>
      <c r="LIR967" s="35"/>
      <c r="LIS967" s="34"/>
      <c r="LIZ967" s="35"/>
      <c r="LJA967" s="34"/>
      <c r="LJH967" s="35"/>
      <c r="LJI967" s="34"/>
      <c r="LJP967" s="35"/>
      <c r="LJQ967" s="34"/>
      <c r="LJX967" s="35"/>
      <c r="LJY967" s="34"/>
      <c r="LKF967" s="35"/>
      <c r="LKG967" s="34"/>
      <c r="LKN967" s="35"/>
      <c r="LKO967" s="34"/>
      <c r="LKV967" s="35"/>
      <c r="LKW967" s="34"/>
      <c r="LLD967" s="35"/>
      <c r="LLE967" s="34"/>
      <c r="LLL967" s="35"/>
      <c r="LLM967" s="34"/>
      <c r="LLT967" s="35"/>
      <c r="LLU967" s="34"/>
      <c r="LMB967" s="35"/>
      <c r="LMC967" s="34"/>
      <c r="LMJ967" s="35"/>
      <c r="LMK967" s="34"/>
      <c r="LMR967" s="35"/>
      <c r="LMS967" s="34"/>
      <c r="LMZ967" s="35"/>
      <c r="LNA967" s="34"/>
      <c r="LNH967" s="35"/>
      <c r="LNI967" s="34"/>
      <c r="LNP967" s="35"/>
      <c r="LNQ967" s="34"/>
      <c r="LNX967" s="35"/>
      <c r="LNY967" s="34"/>
      <c r="LOF967" s="35"/>
      <c r="LOG967" s="34"/>
      <c r="LON967" s="35"/>
      <c r="LOO967" s="34"/>
      <c r="LOV967" s="35"/>
      <c r="LOW967" s="34"/>
      <c r="LPD967" s="35"/>
      <c r="LPE967" s="34"/>
      <c r="LPL967" s="35"/>
      <c r="LPM967" s="34"/>
      <c r="LPT967" s="35"/>
      <c r="LPU967" s="34"/>
      <c r="LQB967" s="35"/>
      <c r="LQC967" s="34"/>
      <c r="LQJ967" s="35"/>
      <c r="LQK967" s="34"/>
      <c r="LQR967" s="35"/>
      <c r="LQS967" s="34"/>
      <c r="LQZ967" s="35"/>
      <c r="LRA967" s="34"/>
      <c r="LRH967" s="35"/>
      <c r="LRI967" s="34"/>
      <c r="LRP967" s="35"/>
      <c r="LRQ967" s="34"/>
      <c r="LRX967" s="35"/>
      <c r="LRY967" s="34"/>
      <c r="LSF967" s="35"/>
      <c r="LSG967" s="34"/>
      <c r="LSN967" s="35"/>
      <c r="LSO967" s="34"/>
      <c r="LSV967" s="35"/>
      <c r="LSW967" s="34"/>
      <c r="LTD967" s="35"/>
      <c r="LTE967" s="34"/>
      <c r="LTL967" s="35"/>
      <c r="LTM967" s="34"/>
      <c r="LTT967" s="35"/>
      <c r="LTU967" s="34"/>
      <c r="LUB967" s="35"/>
      <c r="LUC967" s="34"/>
      <c r="LUJ967" s="35"/>
      <c r="LUK967" s="34"/>
      <c r="LUR967" s="35"/>
      <c r="LUS967" s="34"/>
      <c r="LUZ967" s="35"/>
      <c r="LVA967" s="34"/>
      <c r="LVH967" s="35"/>
      <c r="LVI967" s="34"/>
      <c r="LVP967" s="35"/>
      <c r="LVQ967" s="34"/>
      <c r="LVX967" s="35"/>
      <c r="LVY967" s="34"/>
      <c r="LWF967" s="35"/>
      <c r="LWG967" s="34"/>
      <c r="LWN967" s="35"/>
      <c r="LWO967" s="34"/>
      <c r="LWV967" s="35"/>
      <c r="LWW967" s="34"/>
      <c r="LXD967" s="35"/>
      <c r="LXE967" s="34"/>
      <c r="LXL967" s="35"/>
      <c r="LXM967" s="34"/>
      <c r="LXT967" s="35"/>
      <c r="LXU967" s="34"/>
      <c r="LYB967" s="35"/>
      <c r="LYC967" s="34"/>
      <c r="LYJ967" s="35"/>
      <c r="LYK967" s="34"/>
      <c r="LYR967" s="35"/>
      <c r="LYS967" s="34"/>
      <c r="LYZ967" s="35"/>
      <c r="LZA967" s="34"/>
      <c r="LZH967" s="35"/>
      <c r="LZI967" s="34"/>
      <c r="LZP967" s="35"/>
      <c r="LZQ967" s="34"/>
      <c r="LZX967" s="35"/>
      <c r="LZY967" s="34"/>
      <c r="MAF967" s="35"/>
      <c r="MAG967" s="34"/>
      <c r="MAN967" s="35"/>
      <c r="MAO967" s="34"/>
      <c r="MAV967" s="35"/>
      <c r="MAW967" s="34"/>
      <c r="MBD967" s="35"/>
      <c r="MBE967" s="34"/>
      <c r="MBL967" s="35"/>
      <c r="MBM967" s="34"/>
      <c r="MBT967" s="35"/>
      <c r="MBU967" s="34"/>
      <c r="MCB967" s="35"/>
      <c r="MCC967" s="34"/>
      <c r="MCJ967" s="35"/>
      <c r="MCK967" s="34"/>
      <c r="MCR967" s="35"/>
      <c r="MCS967" s="34"/>
      <c r="MCZ967" s="35"/>
      <c r="MDA967" s="34"/>
      <c r="MDH967" s="35"/>
      <c r="MDI967" s="34"/>
      <c r="MDP967" s="35"/>
      <c r="MDQ967" s="34"/>
      <c r="MDX967" s="35"/>
      <c r="MDY967" s="34"/>
      <c r="MEF967" s="35"/>
      <c r="MEG967" s="34"/>
      <c r="MEN967" s="35"/>
      <c r="MEO967" s="34"/>
      <c r="MEV967" s="35"/>
      <c r="MEW967" s="34"/>
      <c r="MFD967" s="35"/>
      <c r="MFE967" s="34"/>
      <c r="MFL967" s="35"/>
      <c r="MFM967" s="34"/>
      <c r="MFT967" s="35"/>
      <c r="MFU967" s="34"/>
      <c r="MGB967" s="35"/>
      <c r="MGC967" s="34"/>
      <c r="MGJ967" s="35"/>
      <c r="MGK967" s="34"/>
      <c r="MGR967" s="35"/>
      <c r="MGS967" s="34"/>
      <c r="MGZ967" s="35"/>
      <c r="MHA967" s="34"/>
      <c r="MHH967" s="35"/>
      <c r="MHI967" s="34"/>
      <c r="MHP967" s="35"/>
      <c r="MHQ967" s="34"/>
      <c r="MHX967" s="35"/>
      <c r="MHY967" s="34"/>
      <c r="MIF967" s="35"/>
      <c r="MIG967" s="34"/>
      <c r="MIN967" s="35"/>
      <c r="MIO967" s="34"/>
      <c r="MIV967" s="35"/>
      <c r="MIW967" s="34"/>
      <c r="MJD967" s="35"/>
      <c r="MJE967" s="34"/>
      <c r="MJL967" s="35"/>
      <c r="MJM967" s="34"/>
      <c r="MJT967" s="35"/>
      <c r="MJU967" s="34"/>
      <c r="MKB967" s="35"/>
      <c r="MKC967" s="34"/>
      <c r="MKJ967" s="35"/>
      <c r="MKK967" s="34"/>
      <c r="MKR967" s="35"/>
      <c r="MKS967" s="34"/>
      <c r="MKZ967" s="35"/>
      <c r="MLA967" s="34"/>
      <c r="MLH967" s="35"/>
      <c r="MLI967" s="34"/>
      <c r="MLP967" s="35"/>
      <c r="MLQ967" s="34"/>
      <c r="MLX967" s="35"/>
      <c r="MLY967" s="34"/>
      <c r="MMF967" s="35"/>
      <c r="MMG967" s="34"/>
      <c r="MMN967" s="35"/>
      <c r="MMO967" s="34"/>
      <c r="MMV967" s="35"/>
      <c r="MMW967" s="34"/>
      <c r="MND967" s="35"/>
      <c r="MNE967" s="34"/>
      <c r="MNL967" s="35"/>
      <c r="MNM967" s="34"/>
      <c r="MNT967" s="35"/>
      <c r="MNU967" s="34"/>
      <c r="MOB967" s="35"/>
      <c r="MOC967" s="34"/>
      <c r="MOJ967" s="35"/>
      <c r="MOK967" s="34"/>
      <c r="MOR967" s="35"/>
      <c r="MOS967" s="34"/>
      <c r="MOZ967" s="35"/>
      <c r="MPA967" s="34"/>
      <c r="MPH967" s="35"/>
      <c r="MPI967" s="34"/>
      <c r="MPP967" s="35"/>
      <c r="MPQ967" s="34"/>
      <c r="MPX967" s="35"/>
      <c r="MPY967" s="34"/>
      <c r="MQF967" s="35"/>
      <c r="MQG967" s="34"/>
      <c r="MQN967" s="35"/>
      <c r="MQO967" s="34"/>
      <c r="MQV967" s="35"/>
      <c r="MQW967" s="34"/>
      <c r="MRD967" s="35"/>
      <c r="MRE967" s="34"/>
      <c r="MRL967" s="35"/>
      <c r="MRM967" s="34"/>
      <c r="MRT967" s="35"/>
      <c r="MRU967" s="34"/>
      <c r="MSB967" s="35"/>
      <c r="MSC967" s="34"/>
      <c r="MSJ967" s="35"/>
      <c r="MSK967" s="34"/>
      <c r="MSR967" s="35"/>
      <c r="MSS967" s="34"/>
      <c r="MSZ967" s="35"/>
      <c r="MTA967" s="34"/>
      <c r="MTH967" s="35"/>
      <c r="MTI967" s="34"/>
      <c r="MTP967" s="35"/>
      <c r="MTQ967" s="34"/>
      <c r="MTX967" s="35"/>
      <c r="MTY967" s="34"/>
      <c r="MUF967" s="35"/>
      <c r="MUG967" s="34"/>
      <c r="MUN967" s="35"/>
      <c r="MUO967" s="34"/>
      <c r="MUV967" s="35"/>
      <c r="MUW967" s="34"/>
      <c r="MVD967" s="35"/>
      <c r="MVE967" s="34"/>
      <c r="MVL967" s="35"/>
      <c r="MVM967" s="34"/>
      <c r="MVT967" s="35"/>
      <c r="MVU967" s="34"/>
      <c r="MWB967" s="35"/>
      <c r="MWC967" s="34"/>
      <c r="MWJ967" s="35"/>
      <c r="MWK967" s="34"/>
      <c r="MWR967" s="35"/>
      <c r="MWS967" s="34"/>
      <c r="MWZ967" s="35"/>
      <c r="MXA967" s="34"/>
      <c r="MXH967" s="35"/>
      <c r="MXI967" s="34"/>
      <c r="MXP967" s="35"/>
      <c r="MXQ967" s="34"/>
      <c r="MXX967" s="35"/>
      <c r="MXY967" s="34"/>
      <c r="MYF967" s="35"/>
      <c r="MYG967" s="34"/>
      <c r="MYN967" s="35"/>
      <c r="MYO967" s="34"/>
      <c r="MYV967" s="35"/>
      <c r="MYW967" s="34"/>
      <c r="MZD967" s="35"/>
      <c r="MZE967" s="34"/>
      <c r="MZL967" s="35"/>
      <c r="MZM967" s="34"/>
      <c r="MZT967" s="35"/>
      <c r="MZU967" s="34"/>
      <c r="NAB967" s="35"/>
      <c r="NAC967" s="34"/>
      <c r="NAJ967" s="35"/>
      <c r="NAK967" s="34"/>
      <c r="NAR967" s="35"/>
      <c r="NAS967" s="34"/>
      <c r="NAZ967" s="35"/>
      <c r="NBA967" s="34"/>
      <c r="NBH967" s="35"/>
      <c r="NBI967" s="34"/>
      <c r="NBP967" s="35"/>
      <c r="NBQ967" s="34"/>
      <c r="NBX967" s="35"/>
      <c r="NBY967" s="34"/>
      <c r="NCF967" s="35"/>
      <c r="NCG967" s="34"/>
      <c r="NCN967" s="35"/>
      <c r="NCO967" s="34"/>
      <c r="NCV967" s="35"/>
      <c r="NCW967" s="34"/>
      <c r="NDD967" s="35"/>
      <c r="NDE967" s="34"/>
      <c r="NDL967" s="35"/>
      <c r="NDM967" s="34"/>
      <c r="NDT967" s="35"/>
      <c r="NDU967" s="34"/>
      <c r="NEB967" s="35"/>
      <c r="NEC967" s="34"/>
      <c r="NEJ967" s="35"/>
      <c r="NEK967" s="34"/>
      <c r="NER967" s="35"/>
      <c r="NES967" s="34"/>
      <c r="NEZ967" s="35"/>
      <c r="NFA967" s="34"/>
      <c r="NFH967" s="35"/>
      <c r="NFI967" s="34"/>
      <c r="NFP967" s="35"/>
      <c r="NFQ967" s="34"/>
      <c r="NFX967" s="35"/>
      <c r="NFY967" s="34"/>
      <c r="NGF967" s="35"/>
      <c r="NGG967" s="34"/>
      <c r="NGN967" s="35"/>
      <c r="NGO967" s="34"/>
      <c r="NGV967" s="35"/>
      <c r="NGW967" s="34"/>
      <c r="NHD967" s="35"/>
      <c r="NHE967" s="34"/>
      <c r="NHL967" s="35"/>
      <c r="NHM967" s="34"/>
      <c r="NHT967" s="35"/>
      <c r="NHU967" s="34"/>
      <c r="NIB967" s="35"/>
      <c r="NIC967" s="34"/>
      <c r="NIJ967" s="35"/>
      <c r="NIK967" s="34"/>
      <c r="NIR967" s="35"/>
      <c r="NIS967" s="34"/>
      <c r="NIZ967" s="35"/>
      <c r="NJA967" s="34"/>
      <c r="NJH967" s="35"/>
      <c r="NJI967" s="34"/>
      <c r="NJP967" s="35"/>
      <c r="NJQ967" s="34"/>
      <c r="NJX967" s="35"/>
      <c r="NJY967" s="34"/>
      <c r="NKF967" s="35"/>
      <c r="NKG967" s="34"/>
      <c r="NKN967" s="35"/>
      <c r="NKO967" s="34"/>
      <c r="NKV967" s="35"/>
      <c r="NKW967" s="34"/>
      <c r="NLD967" s="35"/>
      <c r="NLE967" s="34"/>
      <c r="NLL967" s="35"/>
      <c r="NLM967" s="34"/>
      <c r="NLT967" s="35"/>
      <c r="NLU967" s="34"/>
      <c r="NMB967" s="35"/>
      <c r="NMC967" s="34"/>
      <c r="NMJ967" s="35"/>
      <c r="NMK967" s="34"/>
      <c r="NMR967" s="35"/>
      <c r="NMS967" s="34"/>
      <c r="NMZ967" s="35"/>
      <c r="NNA967" s="34"/>
      <c r="NNH967" s="35"/>
      <c r="NNI967" s="34"/>
      <c r="NNP967" s="35"/>
      <c r="NNQ967" s="34"/>
      <c r="NNX967" s="35"/>
      <c r="NNY967" s="34"/>
      <c r="NOF967" s="35"/>
      <c r="NOG967" s="34"/>
      <c r="NON967" s="35"/>
      <c r="NOO967" s="34"/>
      <c r="NOV967" s="35"/>
      <c r="NOW967" s="34"/>
      <c r="NPD967" s="35"/>
      <c r="NPE967" s="34"/>
      <c r="NPL967" s="35"/>
      <c r="NPM967" s="34"/>
      <c r="NPT967" s="35"/>
      <c r="NPU967" s="34"/>
      <c r="NQB967" s="35"/>
      <c r="NQC967" s="34"/>
      <c r="NQJ967" s="35"/>
      <c r="NQK967" s="34"/>
      <c r="NQR967" s="35"/>
      <c r="NQS967" s="34"/>
      <c r="NQZ967" s="35"/>
      <c r="NRA967" s="34"/>
      <c r="NRH967" s="35"/>
      <c r="NRI967" s="34"/>
      <c r="NRP967" s="35"/>
      <c r="NRQ967" s="34"/>
      <c r="NRX967" s="35"/>
      <c r="NRY967" s="34"/>
      <c r="NSF967" s="35"/>
      <c r="NSG967" s="34"/>
      <c r="NSN967" s="35"/>
      <c r="NSO967" s="34"/>
      <c r="NSV967" s="35"/>
      <c r="NSW967" s="34"/>
      <c r="NTD967" s="35"/>
      <c r="NTE967" s="34"/>
      <c r="NTL967" s="35"/>
      <c r="NTM967" s="34"/>
      <c r="NTT967" s="35"/>
      <c r="NTU967" s="34"/>
      <c r="NUB967" s="35"/>
      <c r="NUC967" s="34"/>
      <c r="NUJ967" s="35"/>
      <c r="NUK967" s="34"/>
      <c r="NUR967" s="35"/>
      <c r="NUS967" s="34"/>
      <c r="NUZ967" s="35"/>
      <c r="NVA967" s="34"/>
      <c r="NVH967" s="35"/>
      <c r="NVI967" s="34"/>
      <c r="NVP967" s="35"/>
      <c r="NVQ967" s="34"/>
      <c r="NVX967" s="35"/>
      <c r="NVY967" s="34"/>
      <c r="NWF967" s="35"/>
      <c r="NWG967" s="34"/>
      <c r="NWN967" s="35"/>
      <c r="NWO967" s="34"/>
      <c r="NWV967" s="35"/>
      <c r="NWW967" s="34"/>
      <c r="NXD967" s="35"/>
      <c r="NXE967" s="34"/>
      <c r="NXL967" s="35"/>
      <c r="NXM967" s="34"/>
      <c r="NXT967" s="35"/>
      <c r="NXU967" s="34"/>
      <c r="NYB967" s="35"/>
      <c r="NYC967" s="34"/>
      <c r="NYJ967" s="35"/>
      <c r="NYK967" s="34"/>
      <c r="NYR967" s="35"/>
      <c r="NYS967" s="34"/>
      <c r="NYZ967" s="35"/>
      <c r="NZA967" s="34"/>
      <c r="NZH967" s="35"/>
      <c r="NZI967" s="34"/>
      <c r="NZP967" s="35"/>
      <c r="NZQ967" s="34"/>
      <c r="NZX967" s="35"/>
      <c r="NZY967" s="34"/>
      <c r="OAF967" s="35"/>
      <c r="OAG967" s="34"/>
      <c r="OAN967" s="35"/>
      <c r="OAO967" s="34"/>
      <c r="OAV967" s="35"/>
      <c r="OAW967" s="34"/>
      <c r="OBD967" s="35"/>
      <c r="OBE967" s="34"/>
      <c r="OBL967" s="35"/>
      <c r="OBM967" s="34"/>
      <c r="OBT967" s="35"/>
      <c r="OBU967" s="34"/>
      <c r="OCB967" s="35"/>
      <c r="OCC967" s="34"/>
      <c r="OCJ967" s="35"/>
      <c r="OCK967" s="34"/>
      <c r="OCR967" s="35"/>
      <c r="OCS967" s="34"/>
      <c r="OCZ967" s="35"/>
      <c r="ODA967" s="34"/>
      <c r="ODH967" s="35"/>
      <c r="ODI967" s="34"/>
      <c r="ODP967" s="35"/>
      <c r="ODQ967" s="34"/>
      <c r="ODX967" s="35"/>
      <c r="ODY967" s="34"/>
      <c r="OEF967" s="35"/>
      <c r="OEG967" s="34"/>
      <c r="OEN967" s="35"/>
      <c r="OEO967" s="34"/>
      <c r="OEV967" s="35"/>
      <c r="OEW967" s="34"/>
      <c r="OFD967" s="35"/>
      <c r="OFE967" s="34"/>
      <c r="OFL967" s="35"/>
      <c r="OFM967" s="34"/>
      <c r="OFT967" s="35"/>
      <c r="OFU967" s="34"/>
      <c r="OGB967" s="35"/>
      <c r="OGC967" s="34"/>
      <c r="OGJ967" s="35"/>
      <c r="OGK967" s="34"/>
      <c r="OGR967" s="35"/>
      <c r="OGS967" s="34"/>
      <c r="OGZ967" s="35"/>
      <c r="OHA967" s="34"/>
      <c r="OHH967" s="35"/>
      <c r="OHI967" s="34"/>
      <c r="OHP967" s="35"/>
      <c r="OHQ967" s="34"/>
      <c r="OHX967" s="35"/>
      <c r="OHY967" s="34"/>
      <c r="OIF967" s="35"/>
      <c r="OIG967" s="34"/>
      <c r="OIN967" s="35"/>
      <c r="OIO967" s="34"/>
      <c r="OIV967" s="35"/>
      <c r="OIW967" s="34"/>
      <c r="OJD967" s="35"/>
      <c r="OJE967" s="34"/>
      <c r="OJL967" s="35"/>
      <c r="OJM967" s="34"/>
      <c r="OJT967" s="35"/>
      <c r="OJU967" s="34"/>
      <c r="OKB967" s="35"/>
      <c r="OKC967" s="34"/>
      <c r="OKJ967" s="35"/>
      <c r="OKK967" s="34"/>
      <c r="OKR967" s="35"/>
      <c r="OKS967" s="34"/>
      <c r="OKZ967" s="35"/>
      <c r="OLA967" s="34"/>
      <c r="OLH967" s="35"/>
      <c r="OLI967" s="34"/>
      <c r="OLP967" s="35"/>
      <c r="OLQ967" s="34"/>
      <c r="OLX967" s="35"/>
      <c r="OLY967" s="34"/>
      <c r="OMF967" s="35"/>
      <c r="OMG967" s="34"/>
      <c r="OMN967" s="35"/>
      <c r="OMO967" s="34"/>
      <c r="OMV967" s="35"/>
      <c r="OMW967" s="34"/>
      <c r="OND967" s="35"/>
      <c r="ONE967" s="34"/>
      <c r="ONL967" s="35"/>
      <c r="ONM967" s="34"/>
      <c r="ONT967" s="35"/>
      <c r="ONU967" s="34"/>
      <c r="OOB967" s="35"/>
      <c r="OOC967" s="34"/>
      <c r="OOJ967" s="35"/>
      <c r="OOK967" s="34"/>
      <c r="OOR967" s="35"/>
      <c r="OOS967" s="34"/>
      <c r="OOZ967" s="35"/>
      <c r="OPA967" s="34"/>
      <c r="OPH967" s="35"/>
      <c r="OPI967" s="34"/>
      <c r="OPP967" s="35"/>
      <c r="OPQ967" s="34"/>
      <c r="OPX967" s="35"/>
      <c r="OPY967" s="34"/>
      <c r="OQF967" s="35"/>
      <c r="OQG967" s="34"/>
      <c r="OQN967" s="35"/>
      <c r="OQO967" s="34"/>
      <c r="OQV967" s="35"/>
      <c r="OQW967" s="34"/>
      <c r="ORD967" s="35"/>
      <c r="ORE967" s="34"/>
      <c r="ORL967" s="35"/>
      <c r="ORM967" s="34"/>
      <c r="ORT967" s="35"/>
      <c r="ORU967" s="34"/>
      <c r="OSB967" s="35"/>
      <c r="OSC967" s="34"/>
      <c r="OSJ967" s="35"/>
      <c r="OSK967" s="34"/>
      <c r="OSR967" s="35"/>
      <c r="OSS967" s="34"/>
      <c r="OSZ967" s="35"/>
      <c r="OTA967" s="34"/>
      <c r="OTH967" s="35"/>
      <c r="OTI967" s="34"/>
      <c r="OTP967" s="35"/>
      <c r="OTQ967" s="34"/>
      <c r="OTX967" s="35"/>
      <c r="OTY967" s="34"/>
      <c r="OUF967" s="35"/>
      <c r="OUG967" s="34"/>
      <c r="OUN967" s="35"/>
      <c r="OUO967" s="34"/>
      <c r="OUV967" s="35"/>
      <c r="OUW967" s="34"/>
      <c r="OVD967" s="35"/>
      <c r="OVE967" s="34"/>
      <c r="OVL967" s="35"/>
      <c r="OVM967" s="34"/>
      <c r="OVT967" s="35"/>
      <c r="OVU967" s="34"/>
      <c r="OWB967" s="35"/>
      <c r="OWC967" s="34"/>
      <c r="OWJ967" s="35"/>
      <c r="OWK967" s="34"/>
      <c r="OWR967" s="35"/>
      <c r="OWS967" s="34"/>
      <c r="OWZ967" s="35"/>
      <c r="OXA967" s="34"/>
      <c r="OXH967" s="35"/>
      <c r="OXI967" s="34"/>
      <c r="OXP967" s="35"/>
      <c r="OXQ967" s="34"/>
      <c r="OXX967" s="35"/>
      <c r="OXY967" s="34"/>
      <c r="OYF967" s="35"/>
      <c r="OYG967" s="34"/>
      <c r="OYN967" s="35"/>
      <c r="OYO967" s="34"/>
      <c r="OYV967" s="35"/>
      <c r="OYW967" s="34"/>
      <c r="OZD967" s="35"/>
      <c r="OZE967" s="34"/>
      <c r="OZL967" s="35"/>
      <c r="OZM967" s="34"/>
      <c r="OZT967" s="35"/>
      <c r="OZU967" s="34"/>
      <c r="PAB967" s="35"/>
      <c r="PAC967" s="34"/>
      <c r="PAJ967" s="35"/>
      <c r="PAK967" s="34"/>
      <c r="PAR967" s="35"/>
      <c r="PAS967" s="34"/>
      <c r="PAZ967" s="35"/>
      <c r="PBA967" s="34"/>
      <c r="PBH967" s="35"/>
      <c r="PBI967" s="34"/>
      <c r="PBP967" s="35"/>
      <c r="PBQ967" s="34"/>
      <c r="PBX967" s="35"/>
      <c r="PBY967" s="34"/>
      <c r="PCF967" s="35"/>
      <c r="PCG967" s="34"/>
      <c r="PCN967" s="35"/>
      <c r="PCO967" s="34"/>
      <c r="PCV967" s="35"/>
      <c r="PCW967" s="34"/>
      <c r="PDD967" s="35"/>
      <c r="PDE967" s="34"/>
      <c r="PDL967" s="35"/>
      <c r="PDM967" s="34"/>
      <c r="PDT967" s="35"/>
      <c r="PDU967" s="34"/>
      <c r="PEB967" s="35"/>
      <c r="PEC967" s="34"/>
      <c r="PEJ967" s="35"/>
      <c r="PEK967" s="34"/>
      <c r="PER967" s="35"/>
      <c r="PES967" s="34"/>
      <c r="PEZ967" s="35"/>
      <c r="PFA967" s="34"/>
      <c r="PFH967" s="35"/>
      <c r="PFI967" s="34"/>
      <c r="PFP967" s="35"/>
      <c r="PFQ967" s="34"/>
      <c r="PFX967" s="35"/>
      <c r="PFY967" s="34"/>
      <c r="PGF967" s="35"/>
      <c r="PGG967" s="34"/>
      <c r="PGN967" s="35"/>
      <c r="PGO967" s="34"/>
      <c r="PGV967" s="35"/>
      <c r="PGW967" s="34"/>
      <c r="PHD967" s="35"/>
      <c r="PHE967" s="34"/>
      <c r="PHL967" s="35"/>
      <c r="PHM967" s="34"/>
      <c r="PHT967" s="35"/>
      <c r="PHU967" s="34"/>
      <c r="PIB967" s="35"/>
      <c r="PIC967" s="34"/>
      <c r="PIJ967" s="35"/>
      <c r="PIK967" s="34"/>
      <c r="PIR967" s="35"/>
      <c r="PIS967" s="34"/>
      <c r="PIZ967" s="35"/>
      <c r="PJA967" s="34"/>
      <c r="PJH967" s="35"/>
      <c r="PJI967" s="34"/>
      <c r="PJP967" s="35"/>
      <c r="PJQ967" s="34"/>
      <c r="PJX967" s="35"/>
      <c r="PJY967" s="34"/>
      <c r="PKF967" s="35"/>
      <c r="PKG967" s="34"/>
      <c r="PKN967" s="35"/>
      <c r="PKO967" s="34"/>
      <c r="PKV967" s="35"/>
      <c r="PKW967" s="34"/>
      <c r="PLD967" s="35"/>
      <c r="PLE967" s="34"/>
      <c r="PLL967" s="35"/>
      <c r="PLM967" s="34"/>
      <c r="PLT967" s="35"/>
      <c r="PLU967" s="34"/>
      <c r="PMB967" s="35"/>
      <c r="PMC967" s="34"/>
      <c r="PMJ967" s="35"/>
      <c r="PMK967" s="34"/>
      <c r="PMR967" s="35"/>
      <c r="PMS967" s="34"/>
      <c r="PMZ967" s="35"/>
      <c r="PNA967" s="34"/>
      <c r="PNH967" s="35"/>
      <c r="PNI967" s="34"/>
      <c r="PNP967" s="35"/>
      <c r="PNQ967" s="34"/>
      <c r="PNX967" s="35"/>
      <c r="PNY967" s="34"/>
      <c r="POF967" s="35"/>
      <c r="POG967" s="34"/>
      <c r="PON967" s="35"/>
      <c r="POO967" s="34"/>
      <c r="POV967" s="35"/>
      <c r="POW967" s="34"/>
      <c r="PPD967" s="35"/>
      <c r="PPE967" s="34"/>
      <c r="PPL967" s="35"/>
      <c r="PPM967" s="34"/>
      <c r="PPT967" s="35"/>
      <c r="PPU967" s="34"/>
      <c r="PQB967" s="35"/>
      <c r="PQC967" s="34"/>
      <c r="PQJ967" s="35"/>
      <c r="PQK967" s="34"/>
      <c r="PQR967" s="35"/>
      <c r="PQS967" s="34"/>
      <c r="PQZ967" s="35"/>
      <c r="PRA967" s="34"/>
      <c r="PRH967" s="35"/>
      <c r="PRI967" s="34"/>
      <c r="PRP967" s="35"/>
      <c r="PRQ967" s="34"/>
      <c r="PRX967" s="35"/>
      <c r="PRY967" s="34"/>
      <c r="PSF967" s="35"/>
      <c r="PSG967" s="34"/>
      <c r="PSN967" s="35"/>
      <c r="PSO967" s="34"/>
      <c r="PSV967" s="35"/>
      <c r="PSW967" s="34"/>
      <c r="PTD967" s="35"/>
      <c r="PTE967" s="34"/>
      <c r="PTL967" s="35"/>
      <c r="PTM967" s="34"/>
      <c r="PTT967" s="35"/>
      <c r="PTU967" s="34"/>
      <c r="PUB967" s="35"/>
      <c r="PUC967" s="34"/>
      <c r="PUJ967" s="35"/>
      <c r="PUK967" s="34"/>
      <c r="PUR967" s="35"/>
      <c r="PUS967" s="34"/>
      <c r="PUZ967" s="35"/>
      <c r="PVA967" s="34"/>
      <c r="PVH967" s="35"/>
      <c r="PVI967" s="34"/>
      <c r="PVP967" s="35"/>
      <c r="PVQ967" s="34"/>
      <c r="PVX967" s="35"/>
      <c r="PVY967" s="34"/>
      <c r="PWF967" s="35"/>
      <c r="PWG967" s="34"/>
      <c r="PWN967" s="35"/>
      <c r="PWO967" s="34"/>
      <c r="PWV967" s="35"/>
      <c r="PWW967" s="34"/>
      <c r="PXD967" s="35"/>
      <c r="PXE967" s="34"/>
      <c r="PXL967" s="35"/>
      <c r="PXM967" s="34"/>
      <c r="PXT967" s="35"/>
      <c r="PXU967" s="34"/>
      <c r="PYB967" s="35"/>
      <c r="PYC967" s="34"/>
      <c r="PYJ967" s="35"/>
      <c r="PYK967" s="34"/>
      <c r="PYR967" s="35"/>
      <c r="PYS967" s="34"/>
      <c r="PYZ967" s="35"/>
      <c r="PZA967" s="34"/>
      <c r="PZH967" s="35"/>
      <c r="PZI967" s="34"/>
      <c r="PZP967" s="35"/>
      <c r="PZQ967" s="34"/>
      <c r="PZX967" s="35"/>
      <c r="PZY967" s="34"/>
      <c r="QAF967" s="35"/>
      <c r="QAG967" s="34"/>
      <c r="QAN967" s="35"/>
      <c r="QAO967" s="34"/>
      <c r="QAV967" s="35"/>
      <c r="QAW967" s="34"/>
      <c r="QBD967" s="35"/>
      <c r="QBE967" s="34"/>
      <c r="QBL967" s="35"/>
      <c r="QBM967" s="34"/>
      <c r="QBT967" s="35"/>
      <c r="QBU967" s="34"/>
      <c r="QCB967" s="35"/>
      <c r="QCC967" s="34"/>
      <c r="QCJ967" s="35"/>
      <c r="QCK967" s="34"/>
      <c r="QCR967" s="35"/>
      <c r="QCS967" s="34"/>
      <c r="QCZ967" s="35"/>
      <c r="QDA967" s="34"/>
      <c r="QDH967" s="35"/>
      <c r="QDI967" s="34"/>
      <c r="QDP967" s="35"/>
      <c r="QDQ967" s="34"/>
      <c r="QDX967" s="35"/>
      <c r="QDY967" s="34"/>
      <c r="QEF967" s="35"/>
      <c r="QEG967" s="34"/>
      <c r="QEN967" s="35"/>
      <c r="QEO967" s="34"/>
      <c r="QEV967" s="35"/>
      <c r="QEW967" s="34"/>
      <c r="QFD967" s="35"/>
      <c r="QFE967" s="34"/>
      <c r="QFL967" s="35"/>
      <c r="QFM967" s="34"/>
      <c r="QFT967" s="35"/>
      <c r="QFU967" s="34"/>
      <c r="QGB967" s="35"/>
      <c r="QGC967" s="34"/>
      <c r="QGJ967" s="35"/>
      <c r="QGK967" s="34"/>
      <c r="QGR967" s="35"/>
      <c r="QGS967" s="34"/>
      <c r="QGZ967" s="35"/>
      <c r="QHA967" s="34"/>
      <c r="QHH967" s="35"/>
      <c r="QHI967" s="34"/>
      <c r="QHP967" s="35"/>
      <c r="QHQ967" s="34"/>
      <c r="QHX967" s="35"/>
      <c r="QHY967" s="34"/>
      <c r="QIF967" s="35"/>
      <c r="QIG967" s="34"/>
      <c r="QIN967" s="35"/>
      <c r="QIO967" s="34"/>
      <c r="QIV967" s="35"/>
      <c r="QIW967" s="34"/>
      <c r="QJD967" s="35"/>
      <c r="QJE967" s="34"/>
      <c r="QJL967" s="35"/>
      <c r="QJM967" s="34"/>
      <c r="QJT967" s="35"/>
      <c r="QJU967" s="34"/>
      <c r="QKB967" s="35"/>
      <c r="QKC967" s="34"/>
      <c r="QKJ967" s="35"/>
      <c r="QKK967" s="34"/>
      <c r="QKR967" s="35"/>
      <c r="QKS967" s="34"/>
      <c r="QKZ967" s="35"/>
      <c r="QLA967" s="34"/>
      <c r="QLH967" s="35"/>
      <c r="QLI967" s="34"/>
      <c r="QLP967" s="35"/>
      <c r="QLQ967" s="34"/>
      <c r="QLX967" s="35"/>
      <c r="QLY967" s="34"/>
      <c r="QMF967" s="35"/>
      <c r="QMG967" s="34"/>
      <c r="QMN967" s="35"/>
      <c r="QMO967" s="34"/>
      <c r="QMV967" s="35"/>
      <c r="QMW967" s="34"/>
      <c r="QND967" s="35"/>
      <c r="QNE967" s="34"/>
      <c r="QNL967" s="35"/>
      <c r="QNM967" s="34"/>
      <c r="QNT967" s="35"/>
      <c r="QNU967" s="34"/>
      <c r="QOB967" s="35"/>
      <c r="QOC967" s="34"/>
      <c r="QOJ967" s="35"/>
      <c r="QOK967" s="34"/>
      <c r="QOR967" s="35"/>
      <c r="QOS967" s="34"/>
      <c r="QOZ967" s="35"/>
      <c r="QPA967" s="34"/>
      <c r="QPH967" s="35"/>
      <c r="QPI967" s="34"/>
      <c r="QPP967" s="35"/>
      <c r="QPQ967" s="34"/>
      <c r="QPX967" s="35"/>
      <c r="QPY967" s="34"/>
      <c r="QQF967" s="35"/>
      <c r="QQG967" s="34"/>
      <c r="QQN967" s="35"/>
      <c r="QQO967" s="34"/>
      <c r="QQV967" s="35"/>
      <c r="QQW967" s="34"/>
      <c r="QRD967" s="35"/>
      <c r="QRE967" s="34"/>
      <c r="QRL967" s="35"/>
      <c r="QRM967" s="34"/>
      <c r="QRT967" s="35"/>
      <c r="QRU967" s="34"/>
      <c r="QSB967" s="35"/>
      <c r="QSC967" s="34"/>
      <c r="QSJ967" s="35"/>
      <c r="QSK967" s="34"/>
      <c r="QSR967" s="35"/>
      <c r="QSS967" s="34"/>
      <c r="QSZ967" s="35"/>
      <c r="QTA967" s="34"/>
      <c r="QTH967" s="35"/>
      <c r="QTI967" s="34"/>
      <c r="QTP967" s="35"/>
      <c r="QTQ967" s="34"/>
      <c r="QTX967" s="35"/>
      <c r="QTY967" s="34"/>
      <c r="QUF967" s="35"/>
      <c r="QUG967" s="34"/>
      <c r="QUN967" s="35"/>
      <c r="QUO967" s="34"/>
      <c r="QUV967" s="35"/>
      <c r="QUW967" s="34"/>
      <c r="QVD967" s="35"/>
      <c r="QVE967" s="34"/>
      <c r="QVL967" s="35"/>
      <c r="QVM967" s="34"/>
      <c r="QVT967" s="35"/>
      <c r="QVU967" s="34"/>
      <c r="QWB967" s="35"/>
      <c r="QWC967" s="34"/>
      <c r="QWJ967" s="35"/>
      <c r="QWK967" s="34"/>
      <c r="QWR967" s="35"/>
      <c r="QWS967" s="34"/>
      <c r="QWZ967" s="35"/>
      <c r="QXA967" s="34"/>
      <c r="QXH967" s="35"/>
      <c r="QXI967" s="34"/>
      <c r="QXP967" s="35"/>
      <c r="QXQ967" s="34"/>
      <c r="QXX967" s="35"/>
      <c r="QXY967" s="34"/>
      <c r="QYF967" s="35"/>
      <c r="QYG967" s="34"/>
      <c r="QYN967" s="35"/>
      <c r="QYO967" s="34"/>
      <c r="QYV967" s="35"/>
      <c r="QYW967" s="34"/>
      <c r="QZD967" s="35"/>
      <c r="QZE967" s="34"/>
      <c r="QZL967" s="35"/>
      <c r="QZM967" s="34"/>
      <c r="QZT967" s="35"/>
      <c r="QZU967" s="34"/>
      <c r="RAB967" s="35"/>
      <c r="RAC967" s="34"/>
      <c r="RAJ967" s="35"/>
      <c r="RAK967" s="34"/>
      <c r="RAR967" s="35"/>
      <c r="RAS967" s="34"/>
      <c r="RAZ967" s="35"/>
      <c r="RBA967" s="34"/>
      <c r="RBH967" s="35"/>
      <c r="RBI967" s="34"/>
      <c r="RBP967" s="35"/>
      <c r="RBQ967" s="34"/>
      <c r="RBX967" s="35"/>
      <c r="RBY967" s="34"/>
      <c r="RCF967" s="35"/>
      <c r="RCG967" s="34"/>
      <c r="RCN967" s="35"/>
      <c r="RCO967" s="34"/>
      <c r="RCV967" s="35"/>
      <c r="RCW967" s="34"/>
      <c r="RDD967" s="35"/>
      <c r="RDE967" s="34"/>
      <c r="RDL967" s="35"/>
      <c r="RDM967" s="34"/>
      <c r="RDT967" s="35"/>
      <c r="RDU967" s="34"/>
      <c r="REB967" s="35"/>
      <c r="REC967" s="34"/>
      <c r="REJ967" s="35"/>
      <c r="REK967" s="34"/>
      <c r="RER967" s="35"/>
      <c r="RES967" s="34"/>
      <c r="REZ967" s="35"/>
      <c r="RFA967" s="34"/>
      <c r="RFH967" s="35"/>
      <c r="RFI967" s="34"/>
      <c r="RFP967" s="35"/>
      <c r="RFQ967" s="34"/>
      <c r="RFX967" s="35"/>
      <c r="RFY967" s="34"/>
      <c r="RGF967" s="35"/>
      <c r="RGG967" s="34"/>
      <c r="RGN967" s="35"/>
      <c r="RGO967" s="34"/>
      <c r="RGV967" s="35"/>
      <c r="RGW967" s="34"/>
      <c r="RHD967" s="35"/>
      <c r="RHE967" s="34"/>
      <c r="RHL967" s="35"/>
      <c r="RHM967" s="34"/>
      <c r="RHT967" s="35"/>
      <c r="RHU967" s="34"/>
      <c r="RIB967" s="35"/>
      <c r="RIC967" s="34"/>
      <c r="RIJ967" s="35"/>
      <c r="RIK967" s="34"/>
      <c r="RIR967" s="35"/>
      <c r="RIS967" s="34"/>
      <c r="RIZ967" s="35"/>
      <c r="RJA967" s="34"/>
      <c r="RJH967" s="35"/>
      <c r="RJI967" s="34"/>
      <c r="RJP967" s="35"/>
      <c r="RJQ967" s="34"/>
      <c r="RJX967" s="35"/>
      <c r="RJY967" s="34"/>
      <c r="RKF967" s="35"/>
      <c r="RKG967" s="34"/>
      <c r="RKN967" s="35"/>
      <c r="RKO967" s="34"/>
      <c r="RKV967" s="35"/>
      <c r="RKW967" s="34"/>
      <c r="RLD967" s="35"/>
      <c r="RLE967" s="34"/>
      <c r="RLL967" s="35"/>
      <c r="RLM967" s="34"/>
      <c r="RLT967" s="35"/>
      <c r="RLU967" s="34"/>
      <c r="RMB967" s="35"/>
      <c r="RMC967" s="34"/>
      <c r="RMJ967" s="35"/>
      <c r="RMK967" s="34"/>
      <c r="RMR967" s="35"/>
      <c r="RMS967" s="34"/>
      <c r="RMZ967" s="35"/>
      <c r="RNA967" s="34"/>
      <c r="RNH967" s="35"/>
      <c r="RNI967" s="34"/>
      <c r="RNP967" s="35"/>
      <c r="RNQ967" s="34"/>
      <c r="RNX967" s="35"/>
      <c r="RNY967" s="34"/>
      <c r="ROF967" s="35"/>
      <c r="ROG967" s="34"/>
      <c r="RON967" s="35"/>
      <c r="ROO967" s="34"/>
      <c r="ROV967" s="35"/>
      <c r="ROW967" s="34"/>
      <c r="RPD967" s="35"/>
      <c r="RPE967" s="34"/>
      <c r="RPL967" s="35"/>
      <c r="RPM967" s="34"/>
      <c r="RPT967" s="35"/>
      <c r="RPU967" s="34"/>
      <c r="RQB967" s="35"/>
      <c r="RQC967" s="34"/>
      <c r="RQJ967" s="35"/>
      <c r="RQK967" s="34"/>
      <c r="RQR967" s="35"/>
      <c r="RQS967" s="34"/>
      <c r="RQZ967" s="35"/>
      <c r="RRA967" s="34"/>
      <c r="RRH967" s="35"/>
      <c r="RRI967" s="34"/>
      <c r="RRP967" s="35"/>
      <c r="RRQ967" s="34"/>
      <c r="RRX967" s="35"/>
      <c r="RRY967" s="34"/>
      <c r="RSF967" s="35"/>
      <c r="RSG967" s="34"/>
      <c r="RSN967" s="35"/>
      <c r="RSO967" s="34"/>
      <c r="RSV967" s="35"/>
      <c r="RSW967" s="34"/>
      <c r="RTD967" s="35"/>
      <c r="RTE967" s="34"/>
      <c r="RTL967" s="35"/>
      <c r="RTM967" s="34"/>
      <c r="RTT967" s="35"/>
      <c r="RTU967" s="34"/>
      <c r="RUB967" s="35"/>
      <c r="RUC967" s="34"/>
      <c r="RUJ967" s="35"/>
      <c r="RUK967" s="34"/>
      <c r="RUR967" s="35"/>
      <c r="RUS967" s="34"/>
      <c r="RUZ967" s="35"/>
      <c r="RVA967" s="34"/>
      <c r="RVH967" s="35"/>
      <c r="RVI967" s="34"/>
      <c r="RVP967" s="35"/>
      <c r="RVQ967" s="34"/>
      <c r="RVX967" s="35"/>
      <c r="RVY967" s="34"/>
      <c r="RWF967" s="35"/>
      <c r="RWG967" s="34"/>
      <c r="RWN967" s="35"/>
      <c r="RWO967" s="34"/>
      <c r="RWV967" s="35"/>
      <c r="RWW967" s="34"/>
      <c r="RXD967" s="35"/>
      <c r="RXE967" s="34"/>
      <c r="RXL967" s="35"/>
      <c r="RXM967" s="34"/>
      <c r="RXT967" s="35"/>
      <c r="RXU967" s="34"/>
      <c r="RYB967" s="35"/>
      <c r="RYC967" s="34"/>
      <c r="RYJ967" s="35"/>
      <c r="RYK967" s="34"/>
      <c r="RYR967" s="35"/>
      <c r="RYS967" s="34"/>
      <c r="RYZ967" s="35"/>
      <c r="RZA967" s="34"/>
      <c r="RZH967" s="35"/>
      <c r="RZI967" s="34"/>
      <c r="RZP967" s="35"/>
      <c r="RZQ967" s="34"/>
      <c r="RZX967" s="35"/>
      <c r="RZY967" s="34"/>
      <c r="SAF967" s="35"/>
      <c r="SAG967" s="34"/>
      <c r="SAN967" s="35"/>
      <c r="SAO967" s="34"/>
      <c r="SAV967" s="35"/>
      <c r="SAW967" s="34"/>
      <c r="SBD967" s="35"/>
      <c r="SBE967" s="34"/>
      <c r="SBL967" s="35"/>
      <c r="SBM967" s="34"/>
      <c r="SBT967" s="35"/>
      <c r="SBU967" s="34"/>
      <c r="SCB967" s="35"/>
      <c r="SCC967" s="34"/>
      <c r="SCJ967" s="35"/>
      <c r="SCK967" s="34"/>
      <c r="SCR967" s="35"/>
      <c r="SCS967" s="34"/>
      <c r="SCZ967" s="35"/>
      <c r="SDA967" s="34"/>
      <c r="SDH967" s="35"/>
      <c r="SDI967" s="34"/>
      <c r="SDP967" s="35"/>
      <c r="SDQ967" s="34"/>
      <c r="SDX967" s="35"/>
      <c r="SDY967" s="34"/>
      <c r="SEF967" s="35"/>
      <c r="SEG967" s="34"/>
      <c r="SEN967" s="35"/>
      <c r="SEO967" s="34"/>
      <c r="SEV967" s="35"/>
      <c r="SEW967" s="34"/>
      <c r="SFD967" s="35"/>
      <c r="SFE967" s="34"/>
      <c r="SFL967" s="35"/>
      <c r="SFM967" s="34"/>
      <c r="SFT967" s="35"/>
      <c r="SFU967" s="34"/>
      <c r="SGB967" s="35"/>
      <c r="SGC967" s="34"/>
      <c r="SGJ967" s="35"/>
      <c r="SGK967" s="34"/>
      <c r="SGR967" s="35"/>
      <c r="SGS967" s="34"/>
      <c r="SGZ967" s="35"/>
      <c r="SHA967" s="34"/>
      <c r="SHH967" s="35"/>
      <c r="SHI967" s="34"/>
      <c r="SHP967" s="35"/>
      <c r="SHQ967" s="34"/>
      <c r="SHX967" s="35"/>
      <c r="SHY967" s="34"/>
      <c r="SIF967" s="35"/>
      <c r="SIG967" s="34"/>
      <c r="SIN967" s="35"/>
      <c r="SIO967" s="34"/>
      <c r="SIV967" s="35"/>
      <c r="SIW967" s="34"/>
      <c r="SJD967" s="35"/>
      <c r="SJE967" s="34"/>
      <c r="SJL967" s="35"/>
      <c r="SJM967" s="34"/>
      <c r="SJT967" s="35"/>
      <c r="SJU967" s="34"/>
      <c r="SKB967" s="35"/>
      <c r="SKC967" s="34"/>
      <c r="SKJ967" s="35"/>
      <c r="SKK967" s="34"/>
      <c r="SKR967" s="35"/>
      <c r="SKS967" s="34"/>
      <c r="SKZ967" s="35"/>
      <c r="SLA967" s="34"/>
      <c r="SLH967" s="35"/>
      <c r="SLI967" s="34"/>
      <c r="SLP967" s="35"/>
      <c r="SLQ967" s="34"/>
      <c r="SLX967" s="35"/>
      <c r="SLY967" s="34"/>
      <c r="SMF967" s="35"/>
      <c r="SMG967" s="34"/>
      <c r="SMN967" s="35"/>
      <c r="SMO967" s="34"/>
      <c r="SMV967" s="35"/>
      <c r="SMW967" s="34"/>
      <c r="SND967" s="35"/>
      <c r="SNE967" s="34"/>
      <c r="SNL967" s="35"/>
      <c r="SNM967" s="34"/>
      <c r="SNT967" s="35"/>
      <c r="SNU967" s="34"/>
      <c r="SOB967" s="35"/>
      <c r="SOC967" s="34"/>
      <c r="SOJ967" s="35"/>
      <c r="SOK967" s="34"/>
      <c r="SOR967" s="35"/>
      <c r="SOS967" s="34"/>
      <c r="SOZ967" s="35"/>
      <c r="SPA967" s="34"/>
      <c r="SPH967" s="35"/>
      <c r="SPI967" s="34"/>
      <c r="SPP967" s="35"/>
      <c r="SPQ967" s="34"/>
      <c r="SPX967" s="35"/>
      <c r="SPY967" s="34"/>
      <c r="SQF967" s="35"/>
      <c r="SQG967" s="34"/>
      <c r="SQN967" s="35"/>
      <c r="SQO967" s="34"/>
      <c r="SQV967" s="35"/>
      <c r="SQW967" s="34"/>
      <c r="SRD967" s="35"/>
      <c r="SRE967" s="34"/>
      <c r="SRL967" s="35"/>
      <c r="SRM967" s="34"/>
      <c r="SRT967" s="35"/>
      <c r="SRU967" s="34"/>
      <c r="SSB967" s="35"/>
      <c r="SSC967" s="34"/>
      <c r="SSJ967" s="35"/>
      <c r="SSK967" s="34"/>
      <c r="SSR967" s="35"/>
      <c r="SSS967" s="34"/>
      <c r="SSZ967" s="35"/>
      <c r="STA967" s="34"/>
      <c r="STH967" s="35"/>
      <c r="STI967" s="34"/>
      <c r="STP967" s="35"/>
      <c r="STQ967" s="34"/>
      <c r="STX967" s="35"/>
      <c r="STY967" s="34"/>
      <c r="SUF967" s="35"/>
      <c r="SUG967" s="34"/>
      <c r="SUN967" s="35"/>
      <c r="SUO967" s="34"/>
      <c r="SUV967" s="35"/>
      <c r="SUW967" s="34"/>
      <c r="SVD967" s="35"/>
      <c r="SVE967" s="34"/>
      <c r="SVL967" s="35"/>
      <c r="SVM967" s="34"/>
      <c r="SVT967" s="35"/>
      <c r="SVU967" s="34"/>
      <c r="SWB967" s="35"/>
      <c r="SWC967" s="34"/>
      <c r="SWJ967" s="35"/>
      <c r="SWK967" s="34"/>
      <c r="SWR967" s="35"/>
      <c r="SWS967" s="34"/>
      <c r="SWZ967" s="35"/>
      <c r="SXA967" s="34"/>
      <c r="SXH967" s="35"/>
      <c r="SXI967" s="34"/>
      <c r="SXP967" s="35"/>
      <c r="SXQ967" s="34"/>
      <c r="SXX967" s="35"/>
      <c r="SXY967" s="34"/>
      <c r="SYF967" s="35"/>
      <c r="SYG967" s="34"/>
      <c r="SYN967" s="35"/>
      <c r="SYO967" s="34"/>
      <c r="SYV967" s="35"/>
      <c r="SYW967" s="34"/>
      <c r="SZD967" s="35"/>
      <c r="SZE967" s="34"/>
      <c r="SZL967" s="35"/>
      <c r="SZM967" s="34"/>
      <c r="SZT967" s="35"/>
      <c r="SZU967" s="34"/>
      <c r="TAB967" s="35"/>
      <c r="TAC967" s="34"/>
      <c r="TAJ967" s="35"/>
      <c r="TAK967" s="34"/>
      <c r="TAR967" s="35"/>
      <c r="TAS967" s="34"/>
      <c r="TAZ967" s="35"/>
      <c r="TBA967" s="34"/>
      <c r="TBH967" s="35"/>
      <c r="TBI967" s="34"/>
      <c r="TBP967" s="35"/>
      <c r="TBQ967" s="34"/>
      <c r="TBX967" s="35"/>
      <c r="TBY967" s="34"/>
      <c r="TCF967" s="35"/>
      <c r="TCG967" s="34"/>
      <c r="TCN967" s="35"/>
      <c r="TCO967" s="34"/>
      <c r="TCV967" s="35"/>
      <c r="TCW967" s="34"/>
      <c r="TDD967" s="35"/>
      <c r="TDE967" s="34"/>
      <c r="TDL967" s="35"/>
      <c r="TDM967" s="34"/>
      <c r="TDT967" s="35"/>
      <c r="TDU967" s="34"/>
      <c r="TEB967" s="35"/>
      <c r="TEC967" s="34"/>
      <c r="TEJ967" s="35"/>
      <c r="TEK967" s="34"/>
      <c r="TER967" s="35"/>
      <c r="TES967" s="34"/>
      <c r="TEZ967" s="35"/>
      <c r="TFA967" s="34"/>
      <c r="TFH967" s="35"/>
      <c r="TFI967" s="34"/>
      <c r="TFP967" s="35"/>
      <c r="TFQ967" s="34"/>
      <c r="TFX967" s="35"/>
      <c r="TFY967" s="34"/>
      <c r="TGF967" s="35"/>
      <c r="TGG967" s="34"/>
      <c r="TGN967" s="35"/>
      <c r="TGO967" s="34"/>
      <c r="TGV967" s="35"/>
      <c r="TGW967" s="34"/>
      <c r="THD967" s="35"/>
      <c r="THE967" s="34"/>
      <c r="THL967" s="35"/>
      <c r="THM967" s="34"/>
      <c r="THT967" s="35"/>
      <c r="THU967" s="34"/>
      <c r="TIB967" s="35"/>
      <c r="TIC967" s="34"/>
      <c r="TIJ967" s="35"/>
      <c r="TIK967" s="34"/>
      <c r="TIR967" s="35"/>
      <c r="TIS967" s="34"/>
      <c r="TIZ967" s="35"/>
      <c r="TJA967" s="34"/>
      <c r="TJH967" s="35"/>
      <c r="TJI967" s="34"/>
      <c r="TJP967" s="35"/>
      <c r="TJQ967" s="34"/>
      <c r="TJX967" s="35"/>
      <c r="TJY967" s="34"/>
      <c r="TKF967" s="35"/>
      <c r="TKG967" s="34"/>
      <c r="TKN967" s="35"/>
      <c r="TKO967" s="34"/>
      <c r="TKV967" s="35"/>
      <c r="TKW967" s="34"/>
      <c r="TLD967" s="35"/>
      <c r="TLE967" s="34"/>
      <c r="TLL967" s="35"/>
      <c r="TLM967" s="34"/>
      <c r="TLT967" s="35"/>
      <c r="TLU967" s="34"/>
      <c r="TMB967" s="35"/>
      <c r="TMC967" s="34"/>
      <c r="TMJ967" s="35"/>
      <c r="TMK967" s="34"/>
      <c r="TMR967" s="35"/>
      <c r="TMS967" s="34"/>
      <c r="TMZ967" s="35"/>
      <c r="TNA967" s="34"/>
      <c r="TNH967" s="35"/>
      <c r="TNI967" s="34"/>
      <c r="TNP967" s="35"/>
      <c r="TNQ967" s="34"/>
      <c r="TNX967" s="35"/>
      <c r="TNY967" s="34"/>
      <c r="TOF967" s="35"/>
      <c r="TOG967" s="34"/>
      <c r="TON967" s="35"/>
      <c r="TOO967" s="34"/>
      <c r="TOV967" s="35"/>
      <c r="TOW967" s="34"/>
      <c r="TPD967" s="35"/>
      <c r="TPE967" s="34"/>
      <c r="TPL967" s="35"/>
      <c r="TPM967" s="34"/>
      <c r="TPT967" s="35"/>
      <c r="TPU967" s="34"/>
      <c r="TQB967" s="35"/>
      <c r="TQC967" s="34"/>
      <c r="TQJ967" s="35"/>
      <c r="TQK967" s="34"/>
      <c r="TQR967" s="35"/>
      <c r="TQS967" s="34"/>
      <c r="TQZ967" s="35"/>
      <c r="TRA967" s="34"/>
      <c r="TRH967" s="35"/>
      <c r="TRI967" s="34"/>
      <c r="TRP967" s="35"/>
      <c r="TRQ967" s="34"/>
      <c r="TRX967" s="35"/>
      <c r="TRY967" s="34"/>
      <c r="TSF967" s="35"/>
      <c r="TSG967" s="34"/>
      <c r="TSN967" s="35"/>
      <c r="TSO967" s="34"/>
      <c r="TSV967" s="35"/>
      <c r="TSW967" s="34"/>
      <c r="TTD967" s="35"/>
      <c r="TTE967" s="34"/>
      <c r="TTL967" s="35"/>
      <c r="TTM967" s="34"/>
      <c r="TTT967" s="35"/>
      <c r="TTU967" s="34"/>
      <c r="TUB967" s="35"/>
      <c r="TUC967" s="34"/>
      <c r="TUJ967" s="35"/>
      <c r="TUK967" s="34"/>
      <c r="TUR967" s="35"/>
      <c r="TUS967" s="34"/>
      <c r="TUZ967" s="35"/>
      <c r="TVA967" s="34"/>
      <c r="TVH967" s="35"/>
      <c r="TVI967" s="34"/>
      <c r="TVP967" s="35"/>
      <c r="TVQ967" s="34"/>
      <c r="TVX967" s="35"/>
      <c r="TVY967" s="34"/>
      <c r="TWF967" s="35"/>
      <c r="TWG967" s="34"/>
      <c r="TWN967" s="35"/>
      <c r="TWO967" s="34"/>
      <c r="TWV967" s="35"/>
      <c r="TWW967" s="34"/>
      <c r="TXD967" s="35"/>
      <c r="TXE967" s="34"/>
      <c r="TXL967" s="35"/>
      <c r="TXM967" s="34"/>
      <c r="TXT967" s="35"/>
      <c r="TXU967" s="34"/>
      <c r="TYB967" s="35"/>
      <c r="TYC967" s="34"/>
      <c r="TYJ967" s="35"/>
      <c r="TYK967" s="34"/>
      <c r="TYR967" s="35"/>
      <c r="TYS967" s="34"/>
      <c r="TYZ967" s="35"/>
      <c r="TZA967" s="34"/>
      <c r="TZH967" s="35"/>
      <c r="TZI967" s="34"/>
      <c r="TZP967" s="35"/>
      <c r="TZQ967" s="34"/>
      <c r="TZX967" s="35"/>
      <c r="TZY967" s="34"/>
      <c r="UAF967" s="35"/>
      <c r="UAG967" s="34"/>
      <c r="UAN967" s="35"/>
      <c r="UAO967" s="34"/>
      <c r="UAV967" s="35"/>
      <c r="UAW967" s="34"/>
      <c r="UBD967" s="35"/>
      <c r="UBE967" s="34"/>
      <c r="UBL967" s="35"/>
      <c r="UBM967" s="34"/>
      <c r="UBT967" s="35"/>
      <c r="UBU967" s="34"/>
      <c r="UCB967" s="35"/>
      <c r="UCC967" s="34"/>
      <c r="UCJ967" s="35"/>
      <c r="UCK967" s="34"/>
      <c r="UCR967" s="35"/>
      <c r="UCS967" s="34"/>
      <c r="UCZ967" s="35"/>
      <c r="UDA967" s="34"/>
      <c r="UDH967" s="35"/>
      <c r="UDI967" s="34"/>
      <c r="UDP967" s="35"/>
      <c r="UDQ967" s="34"/>
      <c r="UDX967" s="35"/>
      <c r="UDY967" s="34"/>
      <c r="UEF967" s="35"/>
      <c r="UEG967" s="34"/>
      <c r="UEN967" s="35"/>
      <c r="UEO967" s="34"/>
      <c r="UEV967" s="35"/>
      <c r="UEW967" s="34"/>
      <c r="UFD967" s="35"/>
      <c r="UFE967" s="34"/>
      <c r="UFL967" s="35"/>
      <c r="UFM967" s="34"/>
      <c r="UFT967" s="35"/>
      <c r="UFU967" s="34"/>
      <c r="UGB967" s="35"/>
      <c r="UGC967" s="34"/>
      <c r="UGJ967" s="35"/>
      <c r="UGK967" s="34"/>
      <c r="UGR967" s="35"/>
      <c r="UGS967" s="34"/>
      <c r="UGZ967" s="35"/>
      <c r="UHA967" s="34"/>
      <c r="UHH967" s="35"/>
      <c r="UHI967" s="34"/>
      <c r="UHP967" s="35"/>
      <c r="UHQ967" s="34"/>
      <c r="UHX967" s="35"/>
      <c r="UHY967" s="34"/>
      <c r="UIF967" s="35"/>
      <c r="UIG967" s="34"/>
      <c r="UIN967" s="35"/>
      <c r="UIO967" s="34"/>
      <c r="UIV967" s="35"/>
      <c r="UIW967" s="34"/>
      <c r="UJD967" s="35"/>
      <c r="UJE967" s="34"/>
      <c r="UJL967" s="35"/>
      <c r="UJM967" s="34"/>
      <c r="UJT967" s="35"/>
      <c r="UJU967" s="34"/>
      <c r="UKB967" s="35"/>
      <c r="UKC967" s="34"/>
      <c r="UKJ967" s="35"/>
      <c r="UKK967" s="34"/>
      <c r="UKR967" s="35"/>
      <c r="UKS967" s="34"/>
      <c r="UKZ967" s="35"/>
      <c r="ULA967" s="34"/>
      <c r="ULH967" s="35"/>
      <c r="ULI967" s="34"/>
      <c r="ULP967" s="35"/>
      <c r="ULQ967" s="34"/>
      <c r="ULX967" s="35"/>
      <c r="ULY967" s="34"/>
      <c r="UMF967" s="35"/>
      <c r="UMG967" s="34"/>
      <c r="UMN967" s="35"/>
      <c r="UMO967" s="34"/>
      <c r="UMV967" s="35"/>
      <c r="UMW967" s="34"/>
      <c r="UND967" s="35"/>
      <c r="UNE967" s="34"/>
      <c r="UNL967" s="35"/>
      <c r="UNM967" s="34"/>
      <c r="UNT967" s="35"/>
      <c r="UNU967" s="34"/>
      <c r="UOB967" s="35"/>
      <c r="UOC967" s="34"/>
      <c r="UOJ967" s="35"/>
      <c r="UOK967" s="34"/>
      <c r="UOR967" s="35"/>
      <c r="UOS967" s="34"/>
      <c r="UOZ967" s="35"/>
      <c r="UPA967" s="34"/>
      <c r="UPH967" s="35"/>
      <c r="UPI967" s="34"/>
      <c r="UPP967" s="35"/>
      <c r="UPQ967" s="34"/>
      <c r="UPX967" s="35"/>
      <c r="UPY967" s="34"/>
      <c r="UQF967" s="35"/>
      <c r="UQG967" s="34"/>
      <c r="UQN967" s="35"/>
      <c r="UQO967" s="34"/>
      <c r="UQV967" s="35"/>
      <c r="UQW967" s="34"/>
      <c r="URD967" s="35"/>
      <c r="URE967" s="34"/>
      <c r="URL967" s="35"/>
      <c r="URM967" s="34"/>
      <c r="URT967" s="35"/>
      <c r="URU967" s="34"/>
      <c r="USB967" s="35"/>
      <c r="USC967" s="34"/>
      <c r="USJ967" s="35"/>
      <c r="USK967" s="34"/>
      <c r="USR967" s="35"/>
      <c r="USS967" s="34"/>
      <c r="USZ967" s="35"/>
      <c r="UTA967" s="34"/>
      <c r="UTH967" s="35"/>
      <c r="UTI967" s="34"/>
      <c r="UTP967" s="35"/>
      <c r="UTQ967" s="34"/>
      <c r="UTX967" s="35"/>
      <c r="UTY967" s="34"/>
      <c r="UUF967" s="35"/>
      <c r="UUG967" s="34"/>
      <c r="UUN967" s="35"/>
      <c r="UUO967" s="34"/>
      <c r="UUV967" s="35"/>
      <c r="UUW967" s="34"/>
      <c r="UVD967" s="35"/>
      <c r="UVE967" s="34"/>
      <c r="UVL967" s="35"/>
      <c r="UVM967" s="34"/>
      <c r="UVT967" s="35"/>
      <c r="UVU967" s="34"/>
      <c r="UWB967" s="35"/>
      <c r="UWC967" s="34"/>
      <c r="UWJ967" s="35"/>
      <c r="UWK967" s="34"/>
      <c r="UWR967" s="35"/>
      <c r="UWS967" s="34"/>
      <c r="UWZ967" s="35"/>
      <c r="UXA967" s="34"/>
      <c r="UXH967" s="35"/>
      <c r="UXI967" s="34"/>
      <c r="UXP967" s="35"/>
      <c r="UXQ967" s="34"/>
      <c r="UXX967" s="35"/>
      <c r="UXY967" s="34"/>
      <c r="UYF967" s="35"/>
      <c r="UYG967" s="34"/>
      <c r="UYN967" s="35"/>
      <c r="UYO967" s="34"/>
      <c r="UYV967" s="35"/>
      <c r="UYW967" s="34"/>
      <c r="UZD967" s="35"/>
      <c r="UZE967" s="34"/>
      <c r="UZL967" s="35"/>
      <c r="UZM967" s="34"/>
      <c r="UZT967" s="35"/>
      <c r="UZU967" s="34"/>
      <c r="VAB967" s="35"/>
      <c r="VAC967" s="34"/>
      <c r="VAJ967" s="35"/>
      <c r="VAK967" s="34"/>
      <c r="VAR967" s="35"/>
      <c r="VAS967" s="34"/>
      <c r="VAZ967" s="35"/>
      <c r="VBA967" s="34"/>
      <c r="VBH967" s="35"/>
      <c r="VBI967" s="34"/>
      <c r="VBP967" s="35"/>
      <c r="VBQ967" s="34"/>
      <c r="VBX967" s="35"/>
      <c r="VBY967" s="34"/>
      <c r="VCF967" s="35"/>
      <c r="VCG967" s="34"/>
      <c r="VCN967" s="35"/>
      <c r="VCO967" s="34"/>
      <c r="VCV967" s="35"/>
      <c r="VCW967" s="34"/>
      <c r="VDD967" s="35"/>
      <c r="VDE967" s="34"/>
      <c r="VDL967" s="35"/>
      <c r="VDM967" s="34"/>
      <c r="VDT967" s="35"/>
      <c r="VDU967" s="34"/>
      <c r="VEB967" s="35"/>
      <c r="VEC967" s="34"/>
      <c r="VEJ967" s="35"/>
      <c r="VEK967" s="34"/>
      <c r="VER967" s="35"/>
      <c r="VES967" s="34"/>
      <c r="VEZ967" s="35"/>
      <c r="VFA967" s="34"/>
      <c r="VFH967" s="35"/>
      <c r="VFI967" s="34"/>
      <c r="VFP967" s="35"/>
      <c r="VFQ967" s="34"/>
      <c r="VFX967" s="35"/>
      <c r="VFY967" s="34"/>
      <c r="VGF967" s="35"/>
      <c r="VGG967" s="34"/>
      <c r="VGN967" s="35"/>
      <c r="VGO967" s="34"/>
      <c r="VGV967" s="35"/>
      <c r="VGW967" s="34"/>
      <c r="VHD967" s="35"/>
      <c r="VHE967" s="34"/>
      <c r="VHL967" s="35"/>
      <c r="VHM967" s="34"/>
      <c r="VHT967" s="35"/>
      <c r="VHU967" s="34"/>
      <c r="VIB967" s="35"/>
      <c r="VIC967" s="34"/>
      <c r="VIJ967" s="35"/>
      <c r="VIK967" s="34"/>
      <c r="VIR967" s="35"/>
      <c r="VIS967" s="34"/>
      <c r="VIZ967" s="35"/>
      <c r="VJA967" s="34"/>
      <c r="VJH967" s="35"/>
      <c r="VJI967" s="34"/>
      <c r="VJP967" s="35"/>
      <c r="VJQ967" s="34"/>
      <c r="VJX967" s="35"/>
      <c r="VJY967" s="34"/>
      <c r="VKF967" s="35"/>
      <c r="VKG967" s="34"/>
      <c r="VKN967" s="35"/>
      <c r="VKO967" s="34"/>
      <c r="VKV967" s="35"/>
      <c r="VKW967" s="34"/>
      <c r="VLD967" s="35"/>
      <c r="VLE967" s="34"/>
      <c r="VLL967" s="35"/>
      <c r="VLM967" s="34"/>
      <c r="VLT967" s="35"/>
      <c r="VLU967" s="34"/>
      <c r="VMB967" s="35"/>
      <c r="VMC967" s="34"/>
      <c r="VMJ967" s="35"/>
      <c r="VMK967" s="34"/>
      <c r="VMR967" s="35"/>
      <c r="VMS967" s="34"/>
      <c r="VMZ967" s="35"/>
      <c r="VNA967" s="34"/>
      <c r="VNH967" s="35"/>
      <c r="VNI967" s="34"/>
      <c r="VNP967" s="35"/>
      <c r="VNQ967" s="34"/>
      <c r="VNX967" s="35"/>
      <c r="VNY967" s="34"/>
      <c r="VOF967" s="35"/>
      <c r="VOG967" s="34"/>
      <c r="VON967" s="35"/>
      <c r="VOO967" s="34"/>
      <c r="VOV967" s="35"/>
      <c r="VOW967" s="34"/>
      <c r="VPD967" s="35"/>
      <c r="VPE967" s="34"/>
      <c r="VPL967" s="35"/>
      <c r="VPM967" s="34"/>
      <c r="VPT967" s="35"/>
      <c r="VPU967" s="34"/>
      <c r="VQB967" s="35"/>
      <c r="VQC967" s="34"/>
      <c r="VQJ967" s="35"/>
      <c r="VQK967" s="34"/>
      <c r="VQR967" s="35"/>
      <c r="VQS967" s="34"/>
      <c r="VQZ967" s="35"/>
      <c r="VRA967" s="34"/>
      <c r="VRH967" s="35"/>
      <c r="VRI967" s="34"/>
      <c r="VRP967" s="35"/>
      <c r="VRQ967" s="34"/>
      <c r="VRX967" s="35"/>
      <c r="VRY967" s="34"/>
      <c r="VSF967" s="35"/>
      <c r="VSG967" s="34"/>
      <c r="VSN967" s="35"/>
      <c r="VSO967" s="34"/>
      <c r="VSV967" s="35"/>
      <c r="VSW967" s="34"/>
      <c r="VTD967" s="35"/>
      <c r="VTE967" s="34"/>
      <c r="VTL967" s="35"/>
      <c r="VTM967" s="34"/>
      <c r="VTT967" s="35"/>
      <c r="VTU967" s="34"/>
      <c r="VUB967" s="35"/>
      <c r="VUC967" s="34"/>
      <c r="VUJ967" s="35"/>
      <c r="VUK967" s="34"/>
      <c r="VUR967" s="35"/>
      <c r="VUS967" s="34"/>
      <c r="VUZ967" s="35"/>
      <c r="VVA967" s="34"/>
      <c r="VVH967" s="35"/>
      <c r="VVI967" s="34"/>
      <c r="VVP967" s="35"/>
      <c r="VVQ967" s="34"/>
      <c r="VVX967" s="35"/>
      <c r="VVY967" s="34"/>
      <c r="VWF967" s="35"/>
      <c r="VWG967" s="34"/>
      <c r="VWN967" s="35"/>
      <c r="VWO967" s="34"/>
      <c r="VWV967" s="35"/>
      <c r="VWW967" s="34"/>
      <c r="VXD967" s="35"/>
      <c r="VXE967" s="34"/>
      <c r="VXL967" s="35"/>
      <c r="VXM967" s="34"/>
      <c r="VXT967" s="35"/>
      <c r="VXU967" s="34"/>
      <c r="VYB967" s="35"/>
      <c r="VYC967" s="34"/>
      <c r="VYJ967" s="35"/>
      <c r="VYK967" s="34"/>
      <c r="VYR967" s="35"/>
      <c r="VYS967" s="34"/>
      <c r="VYZ967" s="35"/>
      <c r="VZA967" s="34"/>
      <c r="VZH967" s="35"/>
      <c r="VZI967" s="34"/>
      <c r="VZP967" s="35"/>
      <c r="VZQ967" s="34"/>
      <c r="VZX967" s="35"/>
      <c r="VZY967" s="34"/>
      <c r="WAF967" s="35"/>
      <c r="WAG967" s="34"/>
      <c r="WAN967" s="35"/>
      <c r="WAO967" s="34"/>
      <c r="WAV967" s="35"/>
      <c r="WAW967" s="34"/>
      <c r="WBD967" s="35"/>
      <c r="WBE967" s="34"/>
      <c r="WBL967" s="35"/>
      <c r="WBM967" s="34"/>
      <c r="WBT967" s="35"/>
      <c r="WBU967" s="34"/>
      <c r="WCB967" s="35"/>
      <c r="WCC967" s="34"/>
      <c r="WCJ967" s="35"/>
      <c r="WCK967" s="34"/>
      <c r="WCR967" s="35"/>
      <c r="WCS967" s="34"/>
      <c r="WCZ967" s="35"/>
      <c r="WDA967" s="34"/>
      <c r="WDH967" s="35"/>
      <c r="WDI967" s="34"/>
      <c r="WDP967" s="35"/>
      <c r="WDQ967" s="34"/>
      <c r="WDX967" s="35"/>
      <c r="WDY967" s="34"/>
      <c r="WEF967" s="35"/>
      <c r="WEG967" s="34"/>
      <c r="WEN967" s="35"/>
      <c r="WEO967" s="34"/>
      <c r="WEV967" s="35"/>
      <c r="WEW967" s="34"/>
      <c r="WFD967" s="35"/>
      <c r="WFE967" s="34"/>
      <c r="WFL967" s="35"/>
      <c r="WFM967" s="34"/>
      <c r="WFT967" s="35"/>
      <c r="WFU967" s="34"/>
      <c r="WGB967" s="35"/>
      <c r="WGC967" s="34"/>
      <c r="WGJ967" s="35"/>
      <c r="WGK967" s="34"/>
      <c r="WGR967" s="35"/>
      <c r="WGS967" s="34"/>
      <c r="WGZ967" s="35"/>
      <c r="WHA967" s="34"/>
      <c r="WHH967" s="35"/>
      <c r="WHI967" s="34"/>
      <c r="WHP967" s="35"/>
      <c r="WHQ967" s="34"/>
      <c r="WHX967" s="35"/>
      <c r="WHY967" s="34"/>
      <c r="WIF967" s="35"/>
      <c r="WIG967" s="34"/>
      <c r="WIN967" s="35"/>
      <c r="WIO967" s="34"/>
      <c r="WIV967" s="35"/>
      <c r="WIW967" s="34"/>
      <c r="WJD967" s="35"/>
      <c r="WJE967" s="34"/>
      <c r="WJL967" s="35"/>
      <c r="WJM967" s="34"/>
      <c r="WJT967" s="35"/>
      <c r="WJU967" s="34"/>
      <c r="WKB967" s="35"/>
      <c r="WKC967" s="34"/>
      <c r="WKJ967" s="35"/>
      <c r="WKK967" s="34"/>
      <c r="WKR967" s="35"/>
      <c r="WKS967" s="34"/>
      <c r="WKZ967" s="35"/>
      <c r="WLA967" s="34"/>
      <c r="WLH967" s="35"/>
      <c r="WLI967" s="34"/>
      <c r="WLP967" s="35"/>
      <c r="WLQ967" s="34"/>
      <c r="WLX967" s="35"/>
      <c r="WLY967" s="34"/>
      <c r="WMF967" s="35"/>
      <c r="WMG967" s="34"/>
      <c r="WMN967" s="35"/>
      <c r="WMO967" s="34"/>
      <c r="WMV967" s="35"/>
      <c r="WMW967" s="34"/>
      <c r="WND967" s="35"/>
      <c r="WNE967" s="34"/>
      <c r="WNL967" s="35"/>
      <c r="WNM967" s="34"/>
      <c r="WNT967" s="35"/>
      <c r="WNU967" s="34"/>
      <c r="WOB967" s="35"/>
      <c r="WOC967" s="34"/>
      <c r="WOJ967" s="35"/>
      <c r="WOK967" s="34"/>
      <c r="WOR967" s="35"/>
      <c r="WOS967" s="34"/>
      <c r="WOZ967" s="35"/>
      <c r="WPA967" s="34"/>
      <c r="WPH967" s="35"/>
      <c r="WPI967" s="34"/>
      <c r="WPP967" s="35"/>
      <c r="WPQ967" s="34"/>
      <c r="WPX967" s="35"/>
      <c r="WPY967" s="34"/>
      <c r="WQF967" s="35"/>
      <c r="WQG967" s="34"/>
      <c r="WQN967" s="35"/>
      <c r="WQO967" s="34"/>
      <c r="WQV967" s="35"/>
      <c r="WQW967" s="34"/>
      <c r="WRD967" s="35"/>
      <c r="WRE967" s="34"/>
      <c r="WRL967" s="35"/>
      <c r="WRM967" s="34"/>
      <c r="WRT967" s="35"/>
      <c r="WRU967" s="34"/>
      <c r="WSB967" s="35"/>
      <c r="WSC967" s="34"/>
      <c r="WSJ967" s="35"/>
      <c r="WSK967" s="34"/>
      <c r="WSR967" s="35"/>
      <c r="WSS967" s="34"/>
      <c r="WSZ967" s="35"/>
      <c r="WTA967" s="34"/>
      <c r="WTH967" s="35"/>
      <c r="WTI967" s="34"/>
      <c r="WTP967" s="35"/>
      <c r="WTQ967" s="34"/>
      <c r="WTX967" s="35"/>
      <c r="WTY967" s="34"/>
      <c r="WUF967" s="35"/>
      <c r="WUG967" s="34"/>
      <c r="WUN967" s="35"/>
      <c r="WUO967" s="34"/>
      <c r="WUV967" s="35"/>
      <c r="WUW967" s="34"/>
      <c r="WVD967" s="35"/>
      <c r="WVE967" s="34"/>
      <c r="WVL967" s="35"/>
      <c r="WVM967" s="34"/>
      <c r="WVT967" s="35"/>
      <c r="WVU967" s="34"/>
      <c r="WWB967" s="35"/>
      <c r="WWC967" s="34"/>
      <c r="WWJ967" s="35"/>
      <c r="WWK967" s="34"/>
      <c r="WWR967" s="35"/>
      <c r="WWS967" s="34"/>
      <c r="WWZ967" s="35"/>
      <c r="WXA967" s="34"/>
      <c r="WXH967" s="35"/>
      <c r="WXI967" s="34"/>
      <c r="WXP967" s="35"/>
      <c r="WXQ967" s="34"/>
      <c r="WXX967" s="35"/>
      <c r="WXY967" s="34"/>
      <c r="WYF967" s="35"/>
      <c r="WYG967" s="34"/>
      <c r="WYN967" s="35"/>
      <c r="WYO967" s="34"/>
      <c r="WYV967" s="35"/>
      <c r="WYW967" s="34"/>
      <c r="WZD967" s="35"/>
      <c r="WZE967" s="34"/>
      <c r="WZL967" s="35"/>
      <c r="WZM967" s="34"/>
      <c r="WZT967" s="35"/>
      <c r="WZU967" s="34"/>
      <c r="XAB967" s="35"/>
      <c r="XAC967" s="34"/>
      <c r="XAJ967" s="35"/>
      <c r="XAK967" s="34"/>
      <c r="XAR967" s="35"/>
      <c r="XAS967" s="34"/>
      <c r="XAZ967" s="35"/>
      <c r="XBA967" s="34"/>
      <c r="XBH967" s="35"/>
      <c r="XBI967" s="34"/>
      <c r="XBP967" s="35"/>
      <c r="XBQ967" s="34"/>
      <c r="XBX967" s="35"/>
      <c r="XBY967" s="34"/>
      <c r="XCF967" s="35"/>
      <c r="XCG967" s="34"/>
      <c r="XCN967" s="35"/>
      <c r="XCO967" s="34"/>
      <c r="XCV967" s="35"/>
      <c r="XCW967" s="34"/>
      <c r="XDD967" s="35"/>
      <c r="XDE967" s="34"/>
      <c r="XDL967" s="35"/>
      <c r="XDM967" s="34"/>
      <c r="XDT967" s="35"/>
      <c r="XDU967" s="34"/>
      <c r="XEB967" s="35"/>
      <c r="XEC967" s="34"/>
      <c r="XEJ967" s="35"/>
      <c r="XEK967" s="34"/>
      <c r="XER967" s="35"/>
      <c r="XES967" s="34"/>
      <c r="XEZ967" s="35"/>
      <c r="XFA967" s="34"/>
    </row>
    <row r="968" spans="1:1021 1028:2045 2052:3069 3076:4093 4100:5117 5124:6141 6148:7165 7172:8189 8196:9213 9220:10237 10244:11261 11268:12285 12292:13309 13316:14333 14340:15357 15364:16381" x14ac:dyDescent="0.25">
      <c r="A968" t="s">
        <v>21</v>
      </c>
      <c r="B968" t="s">
        <v>153</v>
      </c>
      <c r="C968">
        <v>566</v>
      </c>
      <c r="D968">
        <v>566</v>
      </c>
      <c r="E968" s="35">
        <v>1</v>
      </c>
      <c r="F968" s="34">
        <v>1E-156</v>
      </c>
      <c r="G968">
        <v>98.15</v>
      </c>
      <c r="H968">
        <v>384</v>
      </c>
      <c r="I968" t="str">
        <f>HYPERLINK("https://www.ncbi.nlm.nih.gov/nucleotide/OK170972.1?report=genbank&amp;log$=nucltop&amp;blast_rank=66&amp;RID=XE5J84ZU013","OK170972.1")</f>
        <v>OK170972.1</v>
      </c>
      <c r="L968" s="35"/>
      <c r="M968" s="34"/>
      <c r="T968" s="35"/>
      <c r="U968" s="34"/>
      <c r="AB968" s="35"/>
      <c r="AC968" s="34"/>
      <c r="AJ968" s="35"/>
      <c r="AK968" s="34"/>
      <c r="AR968" s="35"/>
      <c r="AS968" s="34"/>
      <c r="AZ968" s="35"/>
      <c r="BA968" s="34"/>
      <c r="BH968" s="35"/>
      <c r="BI968" s="34"/>
      <c r="BP968" s="35"/>
      <c r="BQ968" s="34"/>
      <c r="BX968" s="35"/>
      <c r="BY968" s="34"/>
      <c r="CF968" s="35"/>
      <c r="CG968" s="34"/>
      <c r="CN968" s="35"/>
      <c r="CO968" s="34"/>
      <c r="CV968" s="35"/>
      <c r="CW968" s="34"/>
      <c r="DD968" s="35"/>
      <c r="DE968" s="34"/>
      <c r="DL968" s="35"/>
      <c r="DM968" s="34"/>
      <c r="DT968" s="35"/>
      <c r="DU968" s="34"/>
      <c r="EB968" s="35"/>
      <c r="EC968" s="34"/>
      <c r="EJ968" s="35"/>
      <c r="EK968" s="34"/>
      <c r="ER968" s="35"/>
      <c r="ES968" s="34"/>
      <c r="EZ968" s="35"/>
      <c r="FA968" s="34"/>
      <c r="FH968" s="35"/>
      <c r="FI968" s="34"/>
      <c r="FP968" s="35"/>
      <c r="FQ968" s="34"/>
      <c r="FX968" s="35"/>
      <c r="FY968" s="34"/>
      <c r="GF968" s="35"/>
      <c r="GG968" s="34"/>
      <c r="GN968" s="35"/>
      <c r="GO968" s="34"/>
      <c r="GV968" s="35"/>
      <c r="GW968" s="34"/>
      <c r="HD968" s="35"/>
      <c r="HE968" s="34"/>
      <c r="HL968" s="35"/>
      <c r="HM968" s="34"/>
      <c r="HT968" s="35"/>
      <c r="HU968" s="34"/>
      <c r="IB968" s="35"/>
      <c r="IC968" s="34"/>
      <c r="IJ968" s="35"/>
      <c r="IK968" s="34"/>
      <c r="IR968" s="35"/>
      <c r="IS968" s="34"/>
      <c r="IZ968" s="35"/>
      <c r="JA968" s="34"/>
      <c r="JH968" s="35"/>
      <c r="JI968" s="34"/>
      <c r="JP968" s="35"/>
      <c r="JQ968" s="34"/>
      <c r="JX968" s="35"/>
      <c r="JY968" s="34"/>
      <c r="KF968" s="35"/>
      <c r="KG968" s="34"/>
      <c r="KN968" s="35"/>
      <c r="KO968" s="34"/>
      <c r="KV968" s="35"/>
      <c r="KW968" s="34"/>
      <c r="LD968" s="35"/>
      <c r="LE968" s="34"/>
      <c r="LL968" s="35"/>
      <c r="LM968" s="34"/>
      <c r="LT968" s="35"/>
      <c r="LU968" s="34"/>
      <c r="MB968" s="35"/>
      <c r="MC968" s="34"/>
      <c r="MJ968" s="35"/>
      <c r="MK968" s="34"/>
      <c r="MR968" s="35"/>
      <c r="MS968" s="34"/>
      <c r="MZ968" s="35"/>
      <c r="NA968" s="34"/>
      <c r="NH968" s="35"/>
      <c r="NI968" s="34"/>
      <c r="NP968" s="35"/>
      <c r="NQ968" s="34"/>
      <c r="NX968" s="35"/>
      <c r="NY968" s="34"/>
      <c r="OF968" s="35"/>
      <c r="OG968" s="34"/>
      <c r="ON968" s="35"/>
      <c r="OO968" s="34"/>
      <c r="OV968" s="35"/>
      <c r="OW968" s="34"/>
      <c r="PD968" s="35"/>
      <c r="PE968" s="34"/>
      <c r="PL968" s="35"/>
      <c r="PM968" s="34"/>
      <c r="PT968" s="35"/>
      <c r="PU968" s="34"/>
      <c r="QB968" s="35"/>
      <c r="QC968" s="34"/>
      <c r="QJ968" s="35"/>
      <c r="QK968" s="34"/>
      <c r="QR968" s="35"/>
      <c r="QS968" s="34"/>
      <c r="QZ968" s="35"/>
      <c r="RA968" s="34"/>
      <c r="RH968" s="35"/>
      <c r="RI968" s="34"/>
      <c r="RP968" s="35"/>
      <c r="RQ968" s="34"/>
      <c r="RX968" s="35"/>
      <c r="RY968" s="34"/>
      <c r="SF968" s="35"/>
      <c r="SG968" s="34"/>
      <c r="SN968" s="35"/>
      <c r="SO968" s="34"/>
      <c r="SV968" s="35"/>
      <c r="SW968" s="34"/>
      <c r="TD968" s="35"/>
      <c r="TE968" s="34"/>
      <c r="TL968" s="35"/>
      <c r="TM968" s="34"/>
      <c r="TT968" s="35"/>
      <c r="TU968" s="34"/>
      <c r="UB968" s="35"/>
      <c r="UC968" s="34"/>
      <c r="UJ968" s="35"/>
      <c r="UK968" s="34"/>
      <c r="UR968" s="35"/>
      <c r="US968" s="34"/>
      <c r="UZ968" s="35"/>
      <c r="VA968" s="34"/>
      <c r="VH968" s="35"/>
      <c r="VI968" s="34"/>
      <c r="VP968" s="35"/>
      <c r="VQ968" s="34"/>
      <c r="VX968" s="35"/>
      <c r="VY968" s="34"/>
      <c r="WF968" s="35"/>
      <c r="WG968" s="34"/>
      <c r="WN968" s="35"/>
      <c r="WO968" s="34"/>
      <c r="WV968" s="35"/>
      <c r="WW968" s="34"/>
      <c r="XD968" s="35"/>
      <c r="XE968" s="34"/>
      <c r="XL968" s="35"/>
      <c r="XM968" s="34"/>
      <c r="XT968" s="35"/>
      <c r="XU968" s="34"/>
      <c r="YB968" s="35"/>
      <c r="YC968" s="34"/>
      <c r="YJ968" s="35"/>
      <c r="YK968" s="34"/>
      <c r="YR968" s="35"/>
      <c r="YS968" s="34"/>
      <c r="YZ968" s="35"/>
      <c r="ZA968" s="34"/>
      <c r="ZH968" s="35"/>
      <c r="ZI968" s="34"/>
      <c r="ZP968" s="35"/>
      <c r="ZQ968" s="34"/>
      <c r="ZX968" s="35"/>
      <c r="ZY968" s="34"/>
      <c r="AAF968" s="35"/>
      <c r="AAG968" s="34"/>
      <c r="AAN968" s="35"/>
      <c r="AAO968" s="34"/>
      <c r="AAV968" s="35"/>
      <c r="AAW968" s="34"/>
      <c r="ABD968" s="35"/>
      <c r="ABE968" s="34"/>
      <c r="ABL968" s="35"/>
      <c r="ABM968" s="34"/>
      <c r="ABT968" s="35"/>
      <c r="ABU968" s="34"/>
      <c r="ACB968" s="35"/>
      <c r="ACC968" s="34"/>
      <c r="ACJ968" s="35"/>
      <c r="ACK968" s="34"/>
      <c r="ACR968" s="35"/>
      <c r="ACS968" s="34"/>
      <c r="ACZ968" s="35"/>
      <c r="ADA968" s="34"/>
      <c r="ADH968" s="35"/>
      <c r="ADI968" s="34"/>
      <c r="ADP968" s="35"/>
      <c r="ADQ968" s="34"/>
      <c r="ADX968" s="35"/>
      <c r="ADY968" s="34"/>
      <c r="AEF968" s="35"/>
      <c r="AEG968" s="34"/>
      <c r="AEN968" s="35"/>
      <c r="AEO968" s="34"/>
      <c r="AEV968" s="35"/>
      <c r="AEW968" s="34"/>
      <c r="AFD968" s="35"/>
      <c r="AFE968" s="34"/>
      <c r="AFL968" s="35"/>
      <c r="AFM968" s="34"/>
      <c r="AFT968" s="35"/>
      <c r="AFU968" s="34"/>
      <c r="AGB968" s="35"/>
      <c r="AGC968" s="34"/>
      <c r="AGJ968" s="35"/>
      <c r="AGK968" s="34"/>
      <c r="AGR968" s="35"/>
      <c r="AGS968" s="34"/>
      <c r="AGZ968" s="35"/>
      <c r="AHA968" s="34"/>
      <c r="AHH968" s="35"/>
      <c r="AHI968" s="34"/>
      <c r="AHP968" s="35"/>
      <c r="AHQ968" s="34"/>
      <c r="AHX968" s="35"/>
      <c r="AHY968" s="34"/>
      <c r="AIF968" s="35"/>
      <c r="AIG968" s="34"/>
      <c r="AIN968" s="35"/>
      <c r="AIO968" s="34"/>
      <c r="AIV968" s="35"/>
      <c r="AIW968" s="34"/>
      <c r="AJD968" s="35"/>
      <c r="AJE968" s="34"/>
      <c r="AJL968" s="35"/>
      <c r="AJM968" s="34"/>
      <c r="AJT968" s="35"/>
      <c r="AJU968" s="34"/>
      <c r="AKB968" s="35"/>
      <c r="AKC968" s="34"/>
      <c r="AKJ968" s="35"/>
      <c r="AKK968" s="34"/>
      <c r="AKR968" s="35"/>
      <c r="AKS968" s="34"/>
      <c r="AKZ968" s="35"/>
      <c r="ALA968" s="34"/>
      <c r="ALH968" s="35"/>
      <c r="ALI968" s="34"/>
      <c r="ALP968" s="35"/>
      <c r="ALQ968" s="34"/>
      <c r="ALX968" s="35"/>
      <c r="ALY968" s="34"/>
      <c r="AMF968" s="35"/>
      <c r="AMG968" s="34"/>
      <c r="AMN968" s="35"/>
      <c r="AMO968" s="34"/>
      <c r="AMV968" s="35"/>
      <c r="AMW968" s="34"/>
      <c r="AND968" s="35"/>
      <c r="ANE968" s="34"/>
      <c r="ANL968" s="35"/>
      <c r="ANM968" s="34"/>
      <c r="ANT968" s="35"/>
      <c r="ANU968" s="34"/>
      <c r="AOB968" s="35"/>
      <c r="AOC968" s="34"/>
      <c r="AOJ968" s="35"/>
      <c r="AOK968" s="34"/>
      <c r="AOR968" s="35"/>
      <c r="AOS968" s="34"/>
      <c r="AOZ968" s="35"/>
      <c r="APA968" s="34"/>
      <c r="APH968" s="35"/>
      <c r="API968" s="34"/>
      <c r="APP968" s="35"/>
      <c r="APQ968" s="34"/>
      <c r="APX968" s="35"/>
      <c r="APY968" s="34"/>
      <c r="AQF968" s="35"/>
      <c r="AQG968" s="34"/>
      <c r="AQN968" s="35"/>
      <c r="AQO968" s="34"/>
      <c r="AQV968" s="35"/>
      <c r="AQW968" s="34"/>
      <c r="ARD968" s="35"/>
      <c r="ARE968" s="34"/>
      <c r="ARL968" s="35"/>
      <c r="ARM968" s="34"/>
      <c r="ART968" s="35"/>
      <c r="ARU968" s="34"/>
      <c r="ASB968" s="35"/>
      <c r="ASC968" s="34"/>
      <c r="ASJ968" s="35"/>
      <c r="ASK968" s="34"/>
      <c r="ASR968" s="35"/>
      <c r="ASS968" s="34"/>
      <c r="ASZ968" s="35"/>
      <c r="ATA968" s="34"/>
      <c r="ATH968" s="35"/>
      <c r="ATI968" s="34"/>
      <c r="ATP968" s="35"/>
      <c r="ATQ968" s="34"/>
      <c r="ATX968" s="35"/>
      <c r="ATY968" s="34"/>
      <c r="AUF968" s="35"/>
      <c r="AUG968" s="34"/>
      <c r="AUN968" s="35"/>
      <c r="AUO968" s="34"/>
      <c r="AUV968" s="35"/>
      <c r="AUW968" s="34"/>
      <c r="AVD968" s="35"/>
      <c r="AVE968" s="34"/>
      <c r="AVL968" s="35"/>
      <c r="AVM968" s="34"/>
      <c r="AVT968" s="35"/>
      <c r="AVU968" s="34"/>
      <c r="AWB968" s="35"/>
      <c r="AWC968" s="34"/>
      <c r="AWJ968" s="35"/>
      <c r="AWK968" s="34"/>
      <c r="AWR968" s="35"/>
      <c r="AWS968" s="34"/>
      <c r="AWZ968" s="35"/>
      <c r="AXA968" s="34"/>
      <c r="AXH968" s="35"/>
      <c r="AXI968" s="34"/>
      <c r="AXP968" s="35"/>
      <c r="AXQ968" s="34"/>
      <c r="AXX968" s="35"/>
      <c r="AXY968" s="34"/>
      <c r="AYF968" s="35"/>
      <c r="AYG968" s="34"/>
      <c r="AYN968" s="35"/>
      <c r="AYO968" s="34"/>
      <c r="AYV968" s="35"/>
      <c r="AYW968" s="34"/>
      <c r="AZD968" s="35"/>
      <c r="AZE968" s="34"/>
      <c r="AZL968" s="35"/>
      <c r="AZM968" s="34"/>
      <c r="AZT968" s="35"/>
      <c r="AZU968" s="34"/>
      <c r="BAB968" s="35"/>
      <c r="BAC968" s="34"/>
      <c r="BAJ968" s="35"/>
      <c r="BAK968" s="34"/>
      <c r="BAR968" s="35"/>
      <c r="BAS968" s="34"/>
      <c r="BAZ968" s="35"/>
      <c r="BBA968" s="34"/>
      <c r="BBH968" s="35"/>
      <c r="BBI968" s="34"/>
      <c r="BBP968" s="35"/>
      <c r="BBQ968" s="34"/>
      <c r="BBX968" s="35"/>
      <c r="BBY968" s="34"/>
      <c r="BCF968" s="35"/>
      <c r="BCG968" s="34"/>
      <c r="BCN968" s="35"/>
      <c r="BCO968" s="34"/>
      <c r="BCV968" s="35"/>
      <c r="BCW968" s="34"/>
      <c r="BDD968" s="35"/>
      <c r="BDE968" s="34"/>
      <c r="BDL968" s="35"/>
      <c r="BDM968" s="34"/>
      <c r="BDT968" s="35"/>
      <c r="BDU968" s="34"/>
      <c r="BEB968" s="35"/>
      <c r="BEC968" s="34"/>
      <c r="BEJ968" s="35"/>
      <c r="BEK968" s="34"/>
      <c r="BER968" s="35"/>
      <c r="BES968" s="34"/>
      <c r="BEZ968" s="35"/>
      <c r="BFA968" s="34"/>
      <c r="BFH968" s="35"/>
      <c r="BFI968" s="34"/>
      <c r="BFP968" s="35"/>
      <c r="BFQ968" s="34"/>
      <c r="BFX968" s="35"/>
      <c r="BFY968" s="34"/>
      <c r="BGF968" s="35"/>
      <c r="BGG968" s="34"/>
      <c r="BGN968" s="35"/>
      <c r="BGO968" s="34"/>
      <c r="BGV968" s="35"/>
      <c r="BGW968" s="34"/>
      <c r="BHD968" s="35"/>
      <c r="BHE968" s="34"/>
      <c r="BHL968" s="35"/>
      <c r="BHM968" s="34"/>
      <c r="BHT968" s="35"/>
      <c r="BHU968" s="34"/>
      <c r="BIB968" s="35"/>
      <c r="BIC968" s="34"/>
      <c r="BIJ968" s="35"/>
      <c r="BIK968" s="34"/>
      <c r="BIR968" s="35"/>
      <c r="BIS968" s="34"/>
      <c r="BIZ968" s="35"/>
      <c r="BJA968" s="34"/>
      <c r="BJH968" s="35"/>
      <c r="BJI968" s="34"/>
      <c r="BJP968" s="35"/>
      <c r="BJQ968" s="34"/>
      <c r="BJX968" s="35"/>
      <c r="BJY968" s="34"/>
      <c r="BKF968" s="35"/>
      <c r="BKG968" s="34"/>
      <c r="BKN968" s="35"/>
      <c r="BKO968" s="34"/>
      <c r="BKV968" s="35"/>
      <c r="BKW968" s="34"/>
      <c r="BLD968" s="35"/>
      <c r="BLE968" s="34"/>
      <c r="BLL968" s="35"/>
      <c r="BLM968" s="34"/>
      <c r="BLT968" s="35"/>
      <c r="BLU968" s="34"/>
      <c r="BMB968" s="35"/>
      <c r="BMC968" s="34"/>
      <c r="BMJ968" s="35"/>
      <c r="BMK968" s="34"/>
      <c r="BMR968" s="35"/>
      <c r="BMS968" s="34"/>
      <c r="BMZ968" s="35"/>
      <c r="BNA968" s="34"/>
      <c r="BNH968" s="35"/>
      <c r="BNI968" s="34"/>
      <c r="BNP968" s="35"/>
      <c r="BNQ968" s="34"/>
      <c r="BNX968" s="35"/>
      <c r="BNY968" s="34"/>
      <c r="BOF968" s="35"/>
      <c r="BOG968" s="34"/>
      <c r="BON968" s="35"/>
      <c r="BOO968" s="34"/>
      <c r="BOV968" s="35"/>
      <c r="BOW968" s="34"/>
      <c r="BPD968" s="35"/>
      <c r="BPE968" s="34"/>
      <c r="BPL968" s="35"/>
      <c r="BPM968" s="34"/>
      <c r="BPT968" s="35"/>
      <c r="BPU968" s="34"/>
      <c r="BQB968" s="35"/>
      <c r="BQC968" s="34"/>
      <c r="BQJ968" s="35"/>
      <c r="BQK968" s="34"/>
      <c r="BQR968" s="35"/>
      <c r="BQS968" s="34"/>
      <c r="BQZ968" s="35"/>
      <c r="BRA968" s="34"/>
      <c r="BRH968" s="35"/>
      <c r="BRI968" s="34"/>
      <c r="BRP968" s="35"/>
      <c r="BRQ968" s="34"/>
      <c r="BRX968" s="35"/>
      <c r="BRY968" s="34"/>
      <c r="BSF968" s="35"/>
      <c r="BSG968" s="34"/>
      <c r="BSN968" s="35"/>
      <c r="BSO968" s="34"/>
      <c r="BSV968" s="35"/>
      <c r="BSW968" s="34"/>
      <c r="BTD968" s="35"/>
      <c r="BTE968" s="34"/>
      <c r="BTL968" s="35"/>
      <c r="BTM968" s="34"/>
      <c r="BTT968" s="35"/>
      <c r="BTU968" s="34"/>
      <c r="BUB968" s="35"/>
      <c r="BUC968" s="34"/>
      <c r="BUJ968" s="35"/>
      <c r="BUK968" s="34"/>
      <c r="BUR968" s="35"/>
      <c r="BUS968" s="34"/>
      <c r="BUZ968" s="35"/>
      <c r="BVA968" s="34"/>
      <c r="BVH968" s="35"/>
      <c r="BVI968" s="34"/>
      <c r="BVP968" s="35"/>
      <c r="BVQ968" s="34"/>
      <c r="BVX968" s="35"/>
      <c r="BVY968" s="34"/>
      <c r="BWF968" s="35"/>
      <c r="BWG968" s="34"/>
      <c r="BWN968" s="35"/>
      <c r="BWO968" s="34"/>
      <c r="BWV968" s="35"/>
      <c r="BWW968" s="34"/>
      <c r="BXD968" s="35"/>
      <c r="BXE968" s="34"/>
      <c r="BXL968" s="35"/>
      <c r="BXM968" s="34"/>
      <c r="BXT968" s="35"/>
      <c r="BXU968" s="34"/>
      <c r="BYB968" s="35"/>
      <c r="BYC968" s="34"/>
      <c r="BYJ968" s="35"/>
      <c r="BYK968" s="34"/>
      <c r="BYR968" s="35"/>
      <c r="BYS968" s="34"/>
      <c r="BYZ968" s="35"/>
      <c r="BZA968" s="34"/>
      <c r="BZH968" s="35"/>
      <c r="BZI968" s="34"/>
      <c r="BZP968" s="35"/>
      <c r="BZQ968" s="34"/>
      <c r="BZX968" s="35"/>
      <c r="BZY968" s="34"/>
      <c r="CAF968" s="35"/>
      <c r="CAG968" s="34"/>
      <c r="CAN968" s="35"/>
      <c r="CAO968" s="34"/>
      <c r="CAV968" s="35"/>
      <c r="CAW968" s="34"/>
      <c r="CBD968" s="35"/>
      <c r="CBE968" s="34"/>
      <c r="CBL968" s="35"/>
      <c r="CBM968" s="34"/>
      <c r="CBT968" s="35"/>
      <c r="CBU968" s="34"/>
      <c r="CCB968" s="35"/>
      <c r="CCC968" s="34"/>
      <c r="CCJ968" s="35"/>
      <c r="CCK968" s="34"/>
      <c r="CCR968" s="35"/>
      <c r="CCS968" s="34"/>
      <c r="CCZ968" s="35"/>
      <c r="CDA968" s="34"/>
      <c r="CDH968" s="35"/>
      <c r="CDI968" s="34"/>
      <c r="CDP968" s="35"/>
      <c r="CDQ968" s="34"/>
      <c r="CDX968" s="35"/>
      <c r="CDY968" s="34"/>
      <c r="CEF968" s="35"/>
      <c r="CEG968" s="34"/>
      <c r="CEN968" s="35"/>
      <c r="CEO968" s="34"/>
      <c r="CEV968" s="35"/>
      <c r="CEW968" s="34"/>
      <c r="CFD968" s="35"/>
      <c r="CFE968" s="34"/>
      <c r="CFL968" s="35"/>
      <c r="CFM968" s="34"/>
      <c r="CFT968" s="35"/>
      <c r="CFU968" s="34"/>
      <c r="CGB968" s="35"/>
      <c r="CGC968" s="34"/>
      <c r="CGJ968" s="35"/>
      <c r="CGK968" s="34"/>
      <c r="CGR968" s="35"/>
      <c r="CGS968" s="34"/>
      <c r="CGZ968" s="35"/>
      <c r="CHA968" s="34"/>
      <c r="CHH968" s="35"/>
      <c r="CHI968" s="34"/>
      <c r="CHP968" s="35"/>
      <c r="CHQ968" s="34"/>
      <c r="CHX968" s="35"/>
      <c r="CHY968" s="34"/>
      <c r="CIF968" s="35"/>
      <c r="CIG968" s="34"/>
      <c r="CIN968" s="35"/>
      <c r="CIO968" s="34"/>
      <c r="CIV968" s="35"/>
      <c r="CIW968" s="34"/>
      <c r="CJD968" s="35"/>
      <c r="CJE968" s="34"/>
      <c r="CJL968" s="35"/>
      <c r="CJM968" s="34"/>
      <c r="CJT968" s="35"/>
      <c r="CJU968" s="34"/>
      <c r="CKB968" s="35"/>
      <c r="CKC968" s="34"/>
      <c r="CKJ968" s="35"/>
      <c r="CKK968" s="34"/>
      <c r="CKR968" s="35"/>
      <c r="CKS968" s="34"/>
      <c r="CKZ968" s="35"/>
      <c r="CLA968" s="34"/>
      <c r="CLH968" s="35"/>
      <c r="CLI968" s="34"/>
      <c r="CLP968" s="35"/>
      <c r="CLQ968" s="34"/>
      <c r="CLX968" s="35"/>
      <c r="CLY968" s="34"/>
      <c r="CMF968" s="35"/>
      <c r="CMG968" s="34"/>
      <c r="CMN968" s="35"/>
      <c r="CMO968" s="34"/>
      <c r="CMV968" s="35"/>
      <c r="CMW968" s="34"/>
      <c r="CND968" s="35"/>
      <c r="CNE968" s="34"/>
      <c r="CNL968" s="35"/>
      <c r="CNM968" s="34"/>
      <c r="CNT968" s="35"/>
      <c r="CNU968" s="34"/>
      <c r="COB968" s="35"/>
      <c r="COC968" s="34"/>
      <c r="COJ968" s="35"/>
      <c r="COK968" s="34"/>
      <c r="COR968" s="35"/>
      <c r="COS968" s="34"/>
      <c r="COZ968" s="35"/>
      <c r="CPA968" s="34"/>
      <c r="CPH968" s="35"/>
      <c r="CPI968" s="34"/>
      <c r="CPP968" s="35"/>
      <c r="CPQ968" s="34"/>
      <c r="CPX968" s="35"/>
      <c r="CPY968" s="34"/>
      <c r="CQF968" s="35"/>
      <c r="CQG968" s="34"/>
      <c r="CQN968" s="35"/>
      <c r="CQO968" s="34"/>
      <c r="CQV968" s="35"/>
      <c r="CQW968" s="34"/>
      <c r="CRD968" s="35"/>
      <c r="CRE968" s="34"/>
      <c r="CRL968" s="35"/>
      <c r="CRM968" s="34"/>
      <c r="CRT968" s="35"/>
      <c r="CRU968" s="34"/>
      <c r="CSB968" s="35"/>
      <c r="CSC968" s="34"/>
      <c r="CSJ968" s="35"/>
      <c r="CSK968" s="34"/>
      <c r="CSR968" s="35"/>
      <c r="CSS968" s="34"/>
      <c r="CSZ968" s="35"/>
      <c r="CTA968" s="34"/>
      <c r="CTH968" s="35"/>
      <c r="CTI968" s="34"/>
      <c r="CTP968" s="35"/>
      <c r="CTQ968" s="34"/>
      <c r="CTX968" s="35"/>
      <c r="CTY968" s="34"/>
      <c r="CUF968" s="35"/>
      <c r="CUG968" s="34"/>
      <c r="CUN968" s="35"/>
      <c r="CUO968" s="34"/>
      <c r="CUV968" s="35"/>
      <c r="CUW968" s="34"/>
      <c r="CVD968" s="35"/>
      <c r="CVE968" s="34"/>
      <c r="CVL968" s="35"/>
      <c r="CVM968" s="34"/>
      <c r="CVT968" s="35"/>
      <c r="CVU968" s="34"/>
      <c r="CWB968" s="35"/>
      <c r="CWC968" s="34"/>
      <c r="CWJ968" s="35"/>
      <c r="CWK968" s="34"/>
      <c r="CWR968" s="35"/>
      <c r="CWS968" s="34"/>
      <c r="CWZ968" s="35"/>
      <c r="CXA968" s="34"/>
      <c r="CXH968" s="35"/>
      <c r="CXI968" s="34"/>
      <c r="CXP968" s="35"/>
      <c r="CXQ968" s="34"/>
      <c r="CXX968" s="35"/>
      <c r="CXY968" s="34"/>
      <c r="CYF968" s="35"/>
      <c r="CYG968" s="34"/>
      <c r="CYN968" s="35"/>
      <c r="CYO968" s="34"/>
      <c r="CYV968" s="35"/>
      <c r="CYW968" s="34"/>
      <c r="CZD968" s="35"/>
      <c r="CZE968" s="34"/>
      <c r="CZL968" s="35"/>
      <c r="CZM968" s="34"/>
      <c r="CZT968" s="35"/>
      <c r="CZU968" s="34"/>
      <c r="DAB968" s="35"/>
      <c r="DAC968" s="34"/>
      <c r="DAJ968" s="35"/>
      <c r="DAK968" s="34"/>
      <c r="DAR968" s="35"/>
      <c r="DAS968" s="34"/>
      <c r="DAZ968" s="35"/>
      <c r="DBA968" s="34"/>
      <c r="DBH968" s="35"/>
      <c r="DBI968" s="34"/>
      <c r="DBP968" s="35"/>
      <c r="DBQ968" s="34"/>
      <c r="DBX968" s="35"/>
      <c r="DBY968" s="34"/>
      <c r="DCF968" s="35"/>
      <c r="DCG968" s="34"/>
      <c r="DCN968" s="35"/>
      <c r="DCO968" s="34"/>
      <c r="DCV968" s="35"/>
      <c r="DCW968" s="34"/>
      <c r="DDD968" s="35"/>
      <c r="DDE968" s="34"/>
      <c r="DDL968" s="35"/>
      <c r="DDM968" s="34"/>
      <c r="DDT968" s="35"/>
      <c r="DDU968" s="34"/>
      <c r="DEB968" s="35"/>
      <c r="DEC968" s="34"/>
      <c r="DEJ968" s="35"/>
      <c r="DEK968" s="34"/>
      <c r="DER968" s="35"/>
      <c r="DES968" s="34"/>
      <c r="DEZ968" s="35"/>
      <c r="DFA968" s="34"/>
      <c r="DFH968" s="35"/>
      <c r="DFI968" s="34"/>
      <c r="DFP968" s="35"/>
      <c r="DFQ968" s="34"/>
      <c r="DFX968" s="35"/>
      <c r="DFY968" s="34"/>
      <c r="DGF968" s="35"/>
      <c r="DGG968" s="34"/>
      <c r="DGN968" s="35"/>
      <c r="DGO968" s="34"/>
      <c r="DGV968" s="35"/>
      <c r="DGW968" s="34"/>
      <c r="DHD968" s="35"/>
      <c r="DHE968" s="34"/>
      <c r="DHL968" s="35"/>
      <c r="DHM968" s="34"/>
      <c r="DHT968" s="35"/>
      <c r="DHU968" s="34"/>
      <c r="DIB968" s="35"/>
      <c r="DIC968" s="34"/>
      <c r="DIJ968" s="35"/>
      <c r="DIK968" s="34"/>
      <c r="DIR968" s="35"/>
      <c r="DIS968" s="34"/>
      <c r="DIZ968" s="35"/>
      <c r="DJA968" s="34"/>
      <c r="DJH968" s="35"/>
      <c r="DJI968" s="34"/>
      <c r="DJP968" s="35"/>
      <c r="DJQ968" s="34"/>
      <c r="DJX968" s="35"/>
      <c r="DJY968" s="34"/>
      <c r="DKF968" s="35"/>
      <c r="DKG968" s="34"/>
      <c r="DKN968" s="35"/>
      <c r="DKO968" s="34"/>
      <c r="DKV968" s="35"/>
      <c r="DKW968" s="34"/>
      <c r="DLD968" s="35"/>
      <c r="DLE968" s="34"/>
      <c r="DLL968" s="35"/>
      <c r="DLM968" s="34"/>
      <c r="DLT968" s="35"/>
      <c r="DLU968" s="34"/>
      <c r="DMB968" s="35"/>
      <c r="DMC968" s="34"/>
      <c r="DMJ968" s="35"/>
      <c r="DMK968" s="34"/>
      <c r="DMR968" s="35"/>
      <c r="DMS968" s="34"/>
      <c r="DMZ968" s="35"/>
      <c r="DNA968" s="34"/>
      <c r="DNH968" s="35"/>
      <c r="DNI968" s="34"/>
      <c r="DNP968" s="35"/>
      <c r="DNQ968" s="34"/>
      <c r="DNX968" s="35"/>
      <c r="DNY968" s="34"/>
      <c r="DOF968" s="35"/>
      <c r="DOG968" s="34"/>
      <c r="DON968" s="35"/>
      <c r="DOO968" s="34"/>
      <c r="DOV968" s="35"/>
      <c r="DOW968" s="34"/>
      <c r="DPD968" s="35"/>
      <c r="DPE968" s="34"/>
      <c r="DPL968" s="35"/>
      <c r="DPM968" s="34"/>
      <c r="DPT968" s="35"/>
      <c r="DPU968" s="34"/>
      <c r="DQB968" s="35"/>
      <c r="DQC968" s="34"/>
      <c r="DQJ968" s="35"/>
      <c r="DQK968" s="34"/>
      <c r="DQR968" s="35"/>
      <c r="DQS968" s="34"/>
      <c r="DQZ968" s="35"/>
      <c r="DRA968" s="34"/>
      <c r="DRH968" s="35"/>
      <c r="DRI968" s="34"/>
      <c r="DRP968" s="35"/>
      <c r="DRQ968" s="34"/>
      <c r="DRX968" s="35"/>
      <c r="DRY968" s="34"/>
      <c r="DSF968" s="35"/>
      <c r="DSG968" s="34"/>
      <c r="DSN968" s="35"/>
      <c r="DSO968" s="34"/>
      <c r="DSV968" s="35"/>
      <c r="DSW968" s="34"/>
      <c r="DTD968" s="35"/>
      <c r="DTE968" s="34"/>
      <c r="DTL968" s="35"/>
      <c r="DTM968" s="34"/>
      <c r="DTT968" s="35"/>
      <c r="DTU968" s="34"/>
      <c r="DUB968" s="35"/>
      <c r="DUC968" s="34"/>
      <c r="DUJ968" s="35"/>
      <c r="DUK968" s="34"/>
      <c r="DUR968" s="35"/>
      <c r="DUS968" s="34"/>
      <c r="DUZ968" s="35"/>
      <c r="DVA968" s="34"/>
      <c r="DVH968" s="35"/>
      <c r="DVI968" s="34"/>
      <c r="DVP968" s="35"/>
      <c r="DVQ968" s="34"/>
      <c r="DVX968" s="35"/>
      <c r="DVY968" s="34"/>
      <c r="DWF968" s="35"/>
      <c r="DWG968" s="34"/>
      <c r="DWN968" s="35"/>
      <c r="DWO968" s="34"/>
      <c r="DWV968" s="35"/>
      <c r="DWW968" s="34"/>
      <c r="DXD968" s="35"/>
      <c r="DXE968" s="34"/>
      <c r="DXL968" s="35"/>
      <c r="DXM968" s="34"/>
      <c r="DXT968" s="35"/>
      <c r="DXU968" s="34"/>
      <c r="DYB968" s="35"/>
      <c r="DYC968" s="34"/>
      <c r="DYJ968" s="35"/>
      <c r="DYK968" s="34"/>
      <c r="DYR968" s="35"/>
      <c r="DYS968" s="34"/>
      <c r="DYZ968" s="35"/>
      <c r="DZA968" s="34"/>
      <c r="DZH968" s="35"/>
      <c r="DZI968" s="34"/>
      <c r="DZP968" s="35"/>
      <c r="DZQ968" s="34"/>
      <c r="DZX968" s="35"/>
      <c r="DZY968" s="34"/>
      <c r="EAF968" s="35"/>
      <c r="EAG968" s="34"/>
      <c r="EAN968" s="35"/>
      <c r="EAO968" s="34"/>
      <c r="EAV968" s="35"/>
      <c r="EAW968" s="34"/>
      <c r="EBD968" s="35"/>
      <c r="EBE968" s="34"/>
      <c r="EBL968" s="35"/>
      <c r="EBM968" s="34"/>
      <c r="EBT968" s="35"/>
      <c r="EBU968" s="34"/>
      <c r="ECB968" s="35"/>
      <c r="ECC968" s="34"/>
      <c r="ECJ968" s="35"/>
      <c r="ECK968" s="34"/>
      <c r="ECR968" s="35"/>
      <c r="ECS968" s="34"/>
      <c r="ECZ968" s="35"/>
      <c r="EDA968" s="34"/>
      <c r="EDH968" s="35"/>
      <c r="EDI968" s="34"/>
      <c r="EDP968" s="35"/>
      <c r="EDQ968" s="34"/>
      <c r="EDX968" s="35"/>
      <c r="EDY968" s="34"/>
      <c r="EEF968" s="35"/>
      <c r="EEG968" s="34"/>
      <c r="EEN968" s="35"/>
      <c r="EEO968" s="34"/>
      <c r="EEV968" s="35"/>
      <c r="EEW968" s="34"/>
      <c r="EFD968" s="35"/>
      <c r="EFE968" s="34"/>
      <c r="EFL968" s="35"/>
      <c r="EFM968" s="34"/>
      <c r="EFT968" s="35"/>
      <c r="EFU968" s="34"/>
      <c r="EGB968" s="35"/>
      <c r="EGC968" s="34"/>
      <c r="EGJ968" s="35"/>
      <c r="EGK968" s="34"/>
      <c r="EGR968" s="35"/>
      <c r="EGS968" s="34"/>
      <c r="EGZ968" s="35"/>
      <c r="EHA968" s="34"/>
      <c r="EHH968" s="35"/>
      <c r="EHI968" s="34"/>
      <c r="EHP968" s="35"/>
      <c r="EHQ968" s="34"/>
      <c r="EHX968" s="35"/>
      <c r="EHY968" s="34"/>
      <c r="EIF968" s="35"/>
      <c r="EIG968" s="34"/>
      <c r="EIN968" s="35"/>
      <c r="EIO968" s="34"/>
      <c r="EIV968" s="35"/>
      <c r="EIW968" s="34"/>
      <c r="EJD968" s="35"/>
      <c r="EJE968" s="34"/>
      <c r="EJL968" s="35"/>
      <c r="EJM968" s="34"/>
      <c r="EJT968" s="35"/>
      <c r="EJU968" s="34"/>
      <c r="EKB968" s="35"/>
      <c r="EKC968" s="34"/>
      <c r="EKJ968" s="35"/>
      <c r="EKK968" s="34"/>
      <c r="EKR968" s="35"/>
      <c r="EKS968" s="34"/>
      <c r="EKZ968" s="35"/>
      <c r="ELA968" s="34"/>
      <c r="ELH968" s="35"/>
      <c r="ELI968" s="34"/>
      <c r="ELP968" s="35"/>
      <c r="ELQ968" s="34"/>
      <c r="ELX968" s="35"/>
      <c r="ELY968" s="34"/>
      <c r="EMF968" s="35"/>
      <c r="EMG968" s="34"/>
      <c r="EMN968" s="35"/>
      <c r="EMO968" s="34"/>
      <c r="EMV968" s="35"/>
      <c r="EMW968" s="34"/>
      <c r="END968" s="35"/>
      <c r="ENE968" s="34"/>
      <c r="ENL968" s="35"/>
      <c r="ENM968" s="34"/>
      <c r="ENT968" s="35"/>
      <c r="ENU968" s="34"/>
      <c r="EOB968" s="35"/>
      <c r="EOC968" s="34"/>
      <c r="EOJ968" s="35"/>
      <c r="EOK968" s="34"/>
      <c r="EOR968" s="35"/>
      <c r="EOS968" s="34"/>
      <c r="EOZ968" s="35"/>
      <c r="EPA968" s="34"/>
      <c r="EPH968" s="35"/>
      <c r="EPI968" s="34"/>
      <c r="EPP968" s="35"/>
      <c r="EPQ968" s="34"/>
      <c r="EPX968" s="35"/>
      <c r="EPY968" s="34"/>
      <c r="EQF968" s="35"/>
      <c r="EQG968" s="34"/>
      <c r="EQN968" s="35"/>
      <c r="EQO968" s="34"/>
      <c r="EQV968" s="35"/>
      <c r="EQW968" s="34"/>
      <c r="ERD968" s="35"/>
      <c r="ERE968" s="34"/>
      <c r="ERL968" s="35"/>
      <c r="ERM968" s="34"/>
      <c r="ERT968" s="35"/>
      <c r="ERU968" s="34"/>
      <c r="ESB968" s="35"/>
      <c r="ESC968" s="34"/>
      <c r="ESJ968" s="35"/>
      <c r="ESK968" s="34"/>
      <c r="ESR968" s="35"/>
      <c r="ESS968" s="34"/>
      <c r="ESZ968" s="35"/>
      <c r="ETA968" s="34"/>
      <c r="ETH968" s="35"/>
      <c r="ETI968" s="34"/>
      <c r="ETP968" s="35"/>
      <c r="ETQ968" s="34"/>
      <c r="ETX968" s="35"/>
      <c r="ETY968" s="34"/>
      <c r="EUF968" s="35"/>
      <c r="EUG968" s="34"/>
      <c r="EUN968" s="35"/>
      <c r="EUO968" s="34"/>
      <c r="EUV968" s="35"/>
      <c r="EUW968" s="34"/>
      <c r="EVD968" s="35"/>
      <c r="EVE968" s="34"/>
      <c r="EVL968" s="35"/>
      <c r="EVM968" s="34"/>
      <c r="EVT968" s="35"/>
      <c r="EVU968" s="34"/>
      <c r="EWB968" s="35"/>
      <c r="EWC968" s="34"/>
      <c r="EWJ968" s="35"/>
      <c r="EWK968" s="34"/>
      <c r="EWR968" s="35"/>
      <c r="EWS968" s="34"/>
      <c r="EWZ968" s="35"/>
      <c r="EXA968" s="34"/>
      <c r="EXH968" s="35"/>
      <c r="EXI968" s="34"/>
      <c r="EXP968" s="35"/>
      <c r="EXQ968" s="34"/>
      <c r="EXX968" s="35"/>
      <c r="EXY968" s="34"/>
      <c r="EYF968" s="35"/>
      <c r="EYG968" s="34"/>
      <c r="EYN968" s="35"/>
      <c r="EYO968" s="34"/>
      <c r="EYV968" s="35"/>
      <c r="EYW968" s="34"/>
      <c r="EZD968" s="35"/>
      <c r="EZE968" s="34"/>
      <c r="EZL968" s="35"/>
      <c r="EZM968" s="34"/>
      <c r="EZT968" s="35"/>
      <c r="EZU968" s="34"/>
      <c r="FAB968" s="35"/>
      <c r="FAC968" s="34"/>
      <c r="FAJ968" s="35"/>
      <c r="FAK968" s="34"/>
      <c r="FAR968" s="35"/>
      <c r="FAS968" s="34"/>
      <c r="FAZ968" s="35"/>
      <c r="FBA968" s="34"/>
      <c r="FBH968" s="35"/>
      <c r="FBI968" s="34"/>
      <c r="FBP968" s="35"/>
      <c r="FBQ968" s="34"/>
      <c r="FBX968" s="35"/>
      <c r="FBY968" s="34"/>
      <c r="FCF968" s="35"/>
      <c r="FCG968" s="34"/>
      <c r="FCN968" s="35"/>
      <c r="FCO968" s="34"/>
      <c r="FCV968" s="35"/>
      <c r="FCW968" s="34"/>
      <c r="FDD968" s="35"/>
      <c r="FDE968" s="34"/>
      <c r="FDL968" s="35"/>
      <c r="FDM968" s="34"/>
      <c r="FDT968" s="35"/>
      <c r="FDU968" s="34"/>
      <c r="FEB968" s="35"/>
      <c r="FEC968" s="34"/>
      <c r="FEJ968" s="35"/>
      <c r="FEK968" s="34"/>
      <c r="FER968" s="35"/>
      <c r="FES968" s="34"/>
      <c r="FEZ968" s="35"/>
      <c r="FFA968" s="34"/>
      <c r="FFH968" s="35"/>
      <c r="FFI968" s="34"/>
      <c r="FFP968" s="35"/>
      <c r="FFQ968" s="34"/>
      <c r="FFX968" s="35"/>
      <c r="FFY968" s="34"/>
      <c r="FGF968" s="35"/>
      <c r="FGG968" s="34"/>
      <c r="FGN968" s="35"/>
      <c r="FGO968" s="34"/>
      <c r="FGV968" s="35"/>
      <c r="FGW968" s="34"/>
      <c r="FHD968" s="35"/>
      <c r="FHE968" s="34"/>
      <c r="FHL968" s="35"/>
      <c r="FHM968" s="34"/>
      <c r="FHT968" s="35"/>
      <c r="FHU968" s="34"/>
      <c r="FIB968" s="35"/>
      <c r="FIC968" s="34"/>
      <c r="FIJ968" s="35"/>
      <c r="FIK968" s="34"/>
      <c r="FIR968" s="35"/>
      <c r="FIS968" s="34"/>
      <c r="FIZ968" s="35"/>
      <c r="FJA968" s="34"/>
      <c r="FJH968" s="35"/>
      <c r="FJI968" s="34"/>
      <c r="FJP968" s="35"/>
      <c r="FJQ968" s="34"/>
      <c r="FJX968" s="35"/>
      <c r="FJY968" s="34"/>
      <c r="FKF968" s="35"/>
      <c r="FKG968" s="34"/>
      <c r="FKN968" s="35"/>
      <c r="FKO968" s="34"/>
      <c r="FKV968" s="35"/>
      <c r="FKW968" s="34"/>
      <c r="FLD968" s="35"/>
      <c r="FLE968" s="34"/>
      <c r="FLL968" s="35"/>
      <c r="FLM968" s="34"/>
      <c r="FLT968" s="35"/>
      <c r="FLU968" s="34"/>
      <c r="FMB968" s="35"/>
      <c r="FMC968" s="34"/>
      <c r="FMJ968" s="35"/>
      <c r="FMK968" s="34"/>
      <c r="FMR968" s="35"/>
      <c r="FMS968" s="34"/>
      <c r="FMZ968" s="35"/>
      <c r="FNA968" s="34"/>
      <c r="FNH968" s="35"/>
      <c r="FNI968" s="34"/>
      <c r="FNP968" s="35"/>
      <c r="FNQ968" s="34"/>
      <c r="FNX968" s="35"/>
      <c r="FNY968" s="34"/>
      <c r="FOF968" s="35"/>
      <c r="FOG968" s="34"/>
      <c r="FON968" s="35"/>
      <c r="FOO968" s="34"/>
      <c r="FOV968" s="35"/>
      <c r="FOW968" s="34"/>
      <c r="FPD968" s="35"/>
      <c r="FPE968" s="34"/>
      <c r="FPL968" s="35"/>
      <c r="FPM968" s="34"/>
      <c r="FPT968" s="35"/>
      <c r="FPU968" s="34"/>
      <c r="FQB968" s="35"/>
      <c r="FQC968" s="34"/>
      <c r="FQJ968" s="35"/>
      <c r="FQK968" s="34"/>
      <c r="FQR968" s="35"/>
      <c r="FQS968" s="34"/>
      <c r="FQZ968" s="35"/>
      <c r="FRA968" s="34"/>
      <c r="FRH968" s="35"/>
      <c r="FRI968" s="34"/>
      <c r="FRP968" s="35"/>
      <c r="FRQ968" s="34"/>
      <c r="FRX968" s="35"/>
      <c r="FRY968" s="34"/>
      <c r="FSF968" s="35"/>
      <c r="FSG968" s="34"/>
      <c r="FSN968" s="35"/>
      <c r="FSO968" s="34"/>
      <c r="FSV968" s="35"/>
      <c r="FSW968" s="34"/>
      <c r="FTD968" s="35"/>
      <c r="FTE968" s="34"/>
      <c r="FTL968" s="35"/>
      <c r="FTM968" s="34"/>
      <c r="FTT968" s="35"/>
      <c r="FTU968" s="34"/>
      <c r="FUB968" s="35"/>
      <c r="FUC968" s="34"/>
      <c r="FUJ968" s="35"/>
      <c r="FUK968" s="34"/>
      <c r="FUR968" s="35"/>
      <c r="FUS968" s="34"/>
      <c r="FUZ968" s="35"/>
      <c r="FVA968" s="34"/>
      <c r="FVH968" s="35"/>
      <c r="FVI968" s="34"/>
      <c r="FVP968" s="35"/>
      <c r="FVQ968" s="34"/>
      <c r="FVX968" s="35"/>
      <c r="FVY968" s="34"/>
      <c r="FWF968" s="35"/>
      <c r="FWG968" s="34"/>
      <c r="FWN968" s="35"/>
      <c r="FWO968" s="34"/>
      <c r="FWV968" s="35"/>
      <c r="FWW968" s="34"/>
      <c r="FXD968" s="35"/>
      <c r="FXE968" s="34"/>
      <c r="FXL968" s="35"/>
      <c r="FXM968" s="34"/>
      <c r="FXT968" s="35"/>
      <c r="FXU968" s="34"/>
      <c r="FYB968" s="35"/>
      <c r="FYC968" s="34"/>
      <c r="FYJ968" s="35"/>
      <c r="FYK968" s="34"/>
      <c r="FYR968" s="35"/>
      <c r="FYS968" s="34"/>
      <c r="FYZ968" s="35"/>
      <c r="FZA968" s="34"/>
      <c r="FZH968" s="35"/>
      <c r="FZI968" s="34"/>
      <c r="FZP968" s="35"/>
      <c r="FZQ968" s="34"/>
      <c r="FZX968" s="35"/>
      <c r="FZY968" s="34"/>
      <c r="GAF968" s="35"/>
      <c r="GAG968" s="34"/>
      <c r="GAN968" s="35"/>
      <c r="GAO968" s="34"/>
      <c r="GAV968" s="35"/>
      <c r="GAW968" s="34"/>
      <c r="GBD968" s="35"/>
      <c r="GBE968" s="34"/>
      <c r="GBL968" s="35"/>
      <c r="GBM968" s="34"/>
      <c r="GBT968" s="35"/>
      <c r="GBU968" s="34"/>
      <c r="GCB968" s="35"/>
      <c r="GCC968" s="34"/>
      <c r="GCJ968" s="35"/>
      <c r="GCK968" s="34"/>
      <c r="GCR968" s="35"/>
      <c r="GCS968" s="34"/>
      <c r="GCZ968" s="35"/>
      <c r="GDA968" s="34"/>
      <c r="GDH968" s="35"/>
      <c r="GDI968" s="34"/>
      <c r="GDP968" s="35"/>
      <c r="GDQ968" s="34"/>
      <c r="GDX968" s="35"/>
      <c r="GDY968" s="34"/>
      <c r="GEF968" s="35"/>
      <c r="GEG968" s="34"/>
      <c r="GEN968" s="35"/>
      <c r="GEO968" s="34"/>
      <c r="GEV968" s="35"/>
      <c r="GEW968" s="34"/>
      <c r="GFD968" s="35"/>
      <c r="GFE968" s="34"/>
      <c r="GFL968" s="35"/>
      <c r="GFM968" s="34"/>
      <c r="GFT968" s="35"/>
      <c r="GFU968" s="34"/>
      <c r="GGB968" s="35"/>
      <c r="GGC968" s="34"/>
      <c r="GGJ968" s="35"/>
      <c r="GGK968" s="34"/>
      <c r="GGR968" s="35"/>
      <c r="GGS968" s="34"/>
      <c r="GGZ968" s="35"/>
      <c r="GHA968" s="34"/>
      <c r="GHH968" s="35"/>
      <c r="GHI968" s="34"/>
      <c r="GHP968" s="35"/>
      <c r="GHQ968" s="34"/>
      <c r="GHX968" s="35"/>
      <c r="GHY968" s="34"/>
      <c r="GIF968" s="35"/>
      <c r="GIG968" s="34"/>
      <c r="GIN968" s="35"/>
      <c r="GIO968" s="34"/>
      <c r="GIV968" s="35"/>
      <c r="GIW968" s="34"/>
      <c r="GJD968" s="35"/>
      <c r="GJE968" s="34"/>
      <c r="GJL968" s="35"/>
      <c r="GJM968" s="34"/>
      <c r="GJT968" s="35"/>
      <c r="GJU968" s="34"/>
      <c r="GKB968" s="35"/>
      <c r="GKC968" s="34"/>
      <c r="GKJ968" s="35"/>
      <c r="GKK968" s="34"/>
      <c r="GKR968" s="35"/>
      <c r="GKS968" s="34"/>
      <c r="GKZ968" s="35"/>
      <c r="GLA968" s="34"/>
      <c r="GLH968" s="35"/>
      <c r="GLI968" s="34"/>
      <c r="GLP968" s="35"/>
      <c r="GLQ968" s="34"/>
      <c r="GLX968" s="35"/>
      <c r="GLY968" s="34"/>
      <c r="GMF968" s="35"/>
      <c r="GMG968" s="34"/>
      <c r="GMN968" s="35"/>
      <c r="GMO968" s="34"/>
      <c r="GMV968" s="35"/>
      <c r="GMW968" s="34"/>
      <c r="GND968" s="35"/>
      <c r="GNE968" s="34"/>
      <c r="GNL968" s="35"/>
      <c r="GNM968" s="34"/>
      <c r="GNT968" s="35"/>
      <c r="GNU968" s="34"/>
      <c r="GOB968" s="35"/>
      <c r="GOC968" s="34"/>
      <c r="GOJ968" s="35"/>
      <c r="GOK968" s="34"/>
      <c r="GOR968" s="35"/>
      <c r="GOS968" s="34"/>
      <c r="GOZ968" s="35"/>
      <c r="GPA968" s="34"/>
      <c r="GPH968" s="35"/>
      <c r="GPI968" s="34"/>
      <c r="GPP968" s="35"/>
      <c r="GPQ968" s="34"/>
      <c r="GPX968" s="35"/>
      <c r="GPY968" s="34"/>
      <c r="GQF968" s="35"/>
      <c r="GQG968" s="34"/>
      <c r="GQN968" s="35"/>
      <c r="GQO968" s="34"/>
      <c r="GQV968" s="35"/>
      <c r="GQW968" s="34"/>
      <c r="GRD968" s="35"/>
      <c r="GRE968" s="34"/>
      <c r="GRL968" s="35"/>
      <c r="GRM968" s="34"/>
      <c r="GRT968" s="35"/>
      <c r="GRU968" s="34"/>
      <c r="GSB968" s="35"/>
      <c r="GSC968" s="34"/>
      <c r="GSJ968" s="35"/>
      <c r="GSK968" s="34"/>
      <c r="GSR968" s="35"/>
      <c r="GSS968" s="34"/>
      <c r="GSZ968" s="35"/>
      <c r="GTA968" s="34"/>
      <c r="GTH968" s="35"/>
      <c r="GTI968" s="34"/>
      <c r="GTP968" s="35"/>
      <c r="GTQ968" s="34"/>
      <c r="GTX968" s="35"/>
      <c r="GTY968" s="34"/>
      <c r="GUF968" s="35"/>
      <c r="GUG968" s="34"/>
      <c r="GUN968" s="35"/>
      <c r="GUO968" s="34"/>
      <c r="GUV968" s="35"/>
      <c r="GUW968" s="34"/>
      <c r="GVD968" s="35"/>
      <c r="GVE968" s="34"/>
      <c r="GVL968" s="35"/>
      <c r="GVM968" s="34"/>
      <c r="GVT968" s="35"/>
      <c r="GVU968" s="34"/>
      <c r="GWB968" s="35"/>
      <c r="GWC968" s="34"/>
      <c r="GWJ968" s="35"/>
      <c r="GWK968" s="34"/>
      <c r="GWR968" s="35"/>
      <c r="GWS968" s="34"/>
      <c r="GWZ968" s="35"/>
      <c r="GXA968" s="34"/>
      <c r="GXH968" s="35"/>
      <c r="GXI968" s="34"/>
      <c r="GXP968" s="35"/>
      <c r="GXQ968" s="34"/>
      <c r="GXX968" s="35"/>
      <c r="GXY968" s="34"/>
      <c r="GYF968" s="35"/>
      <c r="GYG968" s="34"/>
      <c r="GYN968" s="35"/>
      <c r="GYO968" s="34"/>
      <c r="GYV968" s="35"/>
      <c r="GYW968" s="34"/>
      <c r="GZD968" s="35"/>
      <c r="GZE968" s="34"/>
      <c r="GZL968" s="35"/>
      <c r="GZM968" s="34"/>
      <c r="GZT968" s="35"/>
      <c r="GZU968" s="34"/>
      <c r="HAB968" s="35"/>
      <c r="HAC968" s="34"/>
      <c r="HAJ968" s="35"/>
      <c r="HAK968" s="34"/>
      <c r="HAR968" s="35"/>
      <c r="HAS968" s="34"/>
      <c r="HAZ968" s="35"/>
      <c r="HBA968" s="34"/>
      <c r="HBH968" s="35"/>
      <c r="HBI968" s="34"/>
      <c r="HBP968" s="35"/>
      <c r="HBQ968" s="34"/>
      <c r="HBX968" s="35"/>
      <c r="HBY968" s="34"/>
      <c r="HCF968" s="35"/>
      <c r="HCG968" s="34"/>
      <c r="HCN968" s="35"/>
      <c r="HCO968" s="34"/>
      <c r="HCV968" s="35"/>
      <c r="HCW968" s="34"/>
      <c r="HDD968" s="35"/>
      <c r="HDE968" s="34"/>
      <c r="HDL968" s="35"/>
      <c r="HDM968" s="34"/>
      <c r="HDT968" s="35"/>
      <c r="HDU968" s="34"/>
      <c r="HEB968" s="35"/>
      <c r="HEC968" s="34"/>
      <c r="HEJ968" s="35"/>
      <c r="HEK968" s="34"/>
      <c r="HER968" s="35"/>
      <c r="HES968" s="34"/>
      <c r="HEZ968" s="35"/>
      <c r="HFA968" s="34"/>
      <c r="HFH968" s="35"/>
      <c r="HFI968" s="34"/>
      <c r="HFP968" s="35"/>
      <c r="HFQ968" s="34"/>
      <c r="HFX968" s="35"/>
      <c r="HFY968" s="34"/>
      <c r="HGF968" s="35"/>
      <c r="HGG968" s="34"/>
      <c r="HGN968" s="35"/>
      <c r="HGO968" s="34"/>
      <c r="HGV968" s="35"/>
      <c r="HGW968" s="34"/>
      <c r="HHD968" s="35"/>
      <c r="HHE968" s="34"/>
      <c r="HHL968" s="35"/>
      <c r="HHM968" s="34"/>
      <c r="HHT968" s="35"/>
      <c r="HHU968" s="34"/>
      <c r="HIB968" s="35"/>
      <c r="HIC968" s="34"/>
      <c r="HIJ968" s="35"/>
      <c r="HIK968" s="34"/>
      <c r="HIR968" s="35"/>
      <c r="HIS968" s="34"/>
      <c r="HIZ968" s="35"/>
      <c r="HJA968" s="34"/>
      <c r="HJH968" s="35"/>
      <c r="HJI968" s="34"/>
      <c r="HJP968" s="35"/>
      <c r="HJQ968" s="34"/>
      <c r="HJX968" s="35"/>
      <c r="HJY968" s="34"/>
      <c r="HKF968" s="35"/>
      <c r="HKG968" s="34"/>
      <c r="HKN968" s="35"/>
      <c r="HKO968" s="34"/>
      <c r="HKV968" s="35"/>
      <c r="HKW968" s="34"/>
      <c r="HLD968" s="35"/>
      <c r="HLE968" s="34"/>
      <c r="HLL968" s="35"/>
      <c r="HLM968" s="34"/>
      <c r="HLT968" s="35"/>
      <c r="HLU968" s="34"/>
      <c r="HMB968" s="35"/>
      <c r="HMC968" s="34"/>
      <c r="HMJ968" s="35"/>
      <c r="HMK968" s="34"/>
      <c r="HMR968" s="35"/>
      <c r="HMS968" s="34"/>
      <c r="HMZ968" s="35"/>
      <c r="HNA968" s="34"/>
      <c r="HNH968" s="35"/>
      <c r="HNI968" s="34"/>
      <c r="HNP968" s="35"/>
      <c r="HNQ968" s="34"/>
      <c r="HNX968" s="35"/>
      <c r="HNY968" s="34"/>
      <c r="HOF968" s="35"/>
      <c r="HOG968" s="34"/>
      <c r="HON968" s="35"/>
      <c r="HOO968" s="34"/>
      <c r="HOV968" s="35"/>
      <c r="HOW968" s="34"/>
      <c r="HPD968" s="35"/>
      <c r="HPE968" s="34"/>
      <c r="HPL968" s="35"/>
      <c r="HPM968" s="34"/>
      <c r="HPT968" s="35"/>
      <c r="HPU968" s="34"/>
      <c r="HQB968" s="35"/>
      <c r="HQC968" s="34"/>
      <c r="HQJ968" s="35"/>
      <c r="HQK968" s="34"/>
      <c r="HQR968" s="35"/>
      <c r="HQS968" s="34"/>
      <c r="HQZ968" s="35"/>
      <c r="HRA968" s="34"/>
      <c r="HRH968" s="35"/>
      <c r="HRI968" s="34"/>
      <c r="HRP968" s="35"/>
      <c r="HRQ968" s="34"/>
      <c r="HRX968" s="35"/>
      <c r="HRY968" s="34"/>
      <c r="HSF968" s="35"/>
      <c r="HSG968" s="34"/>
      <c r="HSN968" s="35"/>
      <c r="HSO968" s="34"/>
      <c r="HSV968" s="35"/>
      <c r="HSW968" s="34"/>
      <c r="HTD968" s="35"/>
      <c r="HTE968" s="34"/>
      <c r="HTL968" s="35"/>
      <c r="HTM968" s="34"/>
      <c r="HTT968" s="35"/>
      <c r="HTU968" s="34"/>
      <c r="HUB968" s="35"/>
      <c r="HUC968" s="34"/>
      <c r="HUJ968" s="35"/>
      <c r="HUK968" s="34"/>
      <c r="HUR968" s="35"/>
      <c r="HUS968" s="34"/>
      <c r="HUZ968" s="35"/>
      <c r="HVA968" s="34"/>
      <c r="HVH968" s="35"/>
      <c r="HVI968" s="34"/>
      <c r="HVP968" s="35"/>
      <c r="HVQ968" s="34"/>
      <c r="HVX968" s="35"/>
      <c r="HVY968" s="34"/>
      <c r="HWF968" s="35"/>
      <c r="HWG968" s="34"/>
      <c r="HWN968" s="35"/>
      <c r="HWO968" s="34"/>
      <c r="HWV968" s="35"/>
      <c r="HWW968" s="34"/>
      <c r="HXD968" s="35"/>
      <c r="HXE968" s="34"/>
      <c r="HXL968" s="35"/>
      <c r="HXM968" s="34"/>
      <c r="HXT968" s="35"/>
      <c r="HXU968" s="34"/>
      <c r="HYB968" s="35"/>
      <c r="HYC968" s="34"/>
      <c r="HYJ968" s="35"/>
      <c r="HYK968" s="34"/>
      <c r="HYR968" s="35"/>
      <c r="HYS968" s="34"/>
      <c r="HYZ968" s="35"/>
      <c r="HZA968" s="34"/>
      <c r="HZH968" s="35"/>
      <c r="HZI968" s="34"/>
      <c r="HZP968" s="35"/>
      <c r="HZQ968" s="34"/>
      <c r="HZX968" s="35"/>
      <c r="HZY968" s="34"/>
      <c r="IAF968" s="35"/>
      <c r="IAG968" s="34"/>
      <c r="IAN968" s="35"/>
      <c r="IAO968" s="34"/>
      <c r="IAV968" s="35"/>
      <c r="IAW968" s="34"/>
      <c r="IBD968" s="35"/>
      <c r="IBE968" s="34"/>
      <c r="IBL968" s="35"/>
      <c r="IBM968" s="34"/>
      <c r="IBT968" s="35"/>
      <c r="IBU968" s="34"/>
      <c r="ICB968" s="35"/>
      <c r="ICC968" s="34"/>
      <c r="ICJ968" s="35"/>
      <c r="ICK968" s="34"/>
      <c r="ICR968" s="35"/>
      <c r="ICS968" s="34"/>
      <c r="ICZ968" s="35"/>
      <c r="IDA968" s="34"/>
      <c r="IDH968" s="35"/>
      <c r="IDI968" s="34"/>
      <c r="IDP968" s="35"/>
      <c r="IDQ968" s="34"/>
      <c r="IDX968" s="35"/>
      <c r="IDY968" s="34"/>
      <c r="IEF968" s="35"/>
      <c r="IEG968" s="34"/>
      <c r="IEN968" s="35"/>
      <c r="IEO968" s="34"/>
      <c r="IEV968" s="35"/>
      <c r="IEW968" s="34"/>
      <c r="IFD968" s="35"/>
      <c r="IFE968" s="34"/>
      <c r="IFL968" s="35"/>
      <c r="IFM968" s="34"/>
      <c r="IFT968" s="35"/>
      <c r="IFU968" s="34"/>
      <c r="IGB968" s="35"/>
      <c r="IGC968" s="34"/>
      <c r="IGJ968" s="35"/>
      <c r="IGK968" s="34"/>
      <c r="IGR968" s="35"/>
      <c r="IGS968" s="34"/>
      <c r="IGZ968" s="35"/>
      <c r="IHA968" s="34"/>
      <c r="IHH968" s="35"/>
      <c r="IHI968" s="34"/>
      <c r="IHP968" s="35"/>
      <c r="IHQ968" s="34"/>
      <c r="IHX968" s="35"/>
      <c r="IHY968" s="34"/>
      <c r="IIF968" s="35"/>
      <c r="IIG968" s="34"/>
      <c r="IIN968" s="35"/>
      <c r="IIO968" s="34"/>
      <c r="IIV968" s="35"/>
      <c r="IIW968" s="34"/>
      <c r="IJD968" s="35"/>
      <c r="IJE968" s="34"/>
      <c r="IJL968" s="35"/>
      <c r="IJM968" s="34"/>
      <c r="IJT968" s="35"/>
      <c r="IJU968" s="34"/>
      <c r="IKB968" s="35"/>
      <c r="IKC968" s="34"/>
      <c r="IKJ968" s="35"/>
      <c r="IKK968" s="34"/>
      <c r="IKR968" s="35"/>
      <c r="IKS968" s="34"/>
      <c r="IKZ968" s="35"/>
      <c r="ILA968" s="34"/>
      <c r="ILH968" s="35"/>
      <c r="ILI968" s="34"/>
      <c r="ILP968" s="35"/>
      <c r="ILQ968" s="34"/>
      <c r="ILX968" s="35"/>
      <c r="ILY968" s="34"/>
      <c r="IMF968" s="35"/>
      <c r="IMG968" s="34"/>
      <c r="IMN968" s="35"/>
      <c r="IMO968" s="34"/>
      <c r="IMV968" s="35"/>
      <c r="IMW968" s="34"/>
      <c r="IND968" s="35"/>
      <c r="INE968" s="34"/>
      <c r="INL968" s="35"/>
      <c r="INM968" s="34"/>
      <c r="INT968" s="35"/>
      <c r="INU968" s="34"/>
      <c r="IOB968" s="35"/>
      <c r="IOC968" s="34"/>
      <c r="IOJ968" s="35"/>
      <c r="IOK968" s="34"/>
      <c r="IOR968" s="35"/>
      <c r="IOS968" s="34"/>
      <c r="IOZ968" s="35"/>
      <c r="IPA968" s="34"/>
      <c r="IPH968" s="35"/>
      <c r="IPI968" s="34"/>
      <c r="IPP968" s="35"/>
      <c r="IPQ968" s="34"/>
      <c r="IPX968" s="35"/>
      <c r="IPY968" s="34"/>
      <c r="IQF968" s="35"/>
      <c r="IQG968" s="34"/>
      <c r="IQN968" s="35"/>
      <c r="IQO968" s="34"/>
      <c r="IQV968" s="35"/>
      <c r="IQW968" s="34"/>
      <c r="IRD968" s="35"/>
      <c r="IRE968" s="34"/>
      <c r="IRL968" s="35"/>
      <c r="IRM968" s="34"/>
      <c r="IRT968" s="35"/>
      <c r="IRU968" s="34"/>
      <c r="ISB968" s="35"/>
      <c r="ISC968" s="34"/>
      <c r="ISJ968" s="35"/>
      <c r="ISK968" s="34"/>
      <c r="ISR968" s="35"/>
      <c r="ISS968" s="34"/>
      <c r="ISZ968" s="35"/>
      <c r="ITA968" s="34"/>
      <c r="ITH968" s="35"/>
      <c r="ITI968" s="34"/>
      <c r="ITP968" s="35"/>
      <c r="ITQ968" s="34"/>
      <c r="ITX968" s="35"/>
      <c r="ITY968" s="34"/>
      <c r="IUF968" s="35"/>
      <c r="IUG968" s="34"/>
      <c r="IUN968" s="35"/>
      <c r="IUO968" s="34"/>
      <c r="IUV968" s="35"/>
      <c r="IUW968" s="34"/>
      <c r="IVD968" s="35"/>
      <c r="IVE968" s="34"/>
      <c r="IVL968" s="35"/>
      <c r="IVM968" s="34"/>
      <c r="IVT968" s="35"/>
      <c r="IVU968" s="34"/>
      <c r="IWB968" s="35"/>
      <c r="IWC968" s="34"/>
      <c r="IWJ968" s="35"/>
      <c r="IWK968" s="34"/>
      <c r="IWR968" s="35"/>
      <c r="IWS968" s="34"/>
      <c r="IWZ968" s="35"/>
      <c r="IXA968" s="34"/>
      <c r="IXH968" s="35"/>
      <c r="IXI968" s="34"/>
      <c r="IXP968" s="35"/>
      <c r="IXQ968" s="34"/>
      <c r="IXX968" s="35"/>
      <c r="IXY968" s="34"/>
      <c r="IYF968" s="35"/>
      <c r="IYG968" s="34"/>
      <c r="IYN968" s="35"/>
      <c r="IYO968" s="34"/>
      <c r="IYV968" s="35"/>
      <c r="IYW968" s="34"/>
      <c r="IZD968" s="35"/>
      <c r="IZE968" s="34"/>
      <c r="IZL968" s="35"/>
      <c r="IZM968" s="34"/>
      <c r="IZT968" s="35"/>
      <c r="IZU968" s="34"/>
      <c r="JAB968" s="35"/>
      <c r="JAC968" s="34"/>
      <c r="JAJ968" s="35"/>
      <c r="JAK968" s="34"/>
      <c r="JAR968" s="35"/>
      <c r="JAS968" s="34"/>
      <c r="JAZ968" s="35"/>
      <c r="JBA968" s="34"/>
      <c r="JBH968" s="35"/>
      <c r="JBI968" s="34"/>
      <c r="JBP968" s="35"/>
      <c r="JBQ968" s="34"/>
      <c r="JBX968" s="35"/>
      <c r="JBY968" s="34"/>
      <c r="JCF968" s="35"/>
      <c r="JCG968" s="34"/>
      <c r="JCN968" s="35"/>
      <c r="JCO968" s="34"/>
      <c r="JCV968" s="35"/>
      <c r="JCW968" s="34"/>
      <c r="JDD968" s="35"/>
      <c r="JDE968" s="34"/>
      <c r="JDL968" s="35"/>
      <c r="JDM968" s="34"/>
      <c r="JDT968" s="35"/>
      <c r="JDU968" s="34"/>
      <c r="JEB968" s="35"/>
      <c r="JEC968" s="34"/>
      <c r="JEJ968" s="35"/>
      <c r="JEK968" s="34"/>
      <c r="JER968" s="35"/>
      <c r="JES968" s="34"/>
      <c r="JEZ968" s="35"/>
      <c r="JFA968" s="34"/>
      <c r="JFH968" s="35"/>
      <c r="JFI968" s="34"/>
      <c r="JFP968" s="35"/>
      <c r="JFQ968" s="34"/>
      <c r="JFX968" s="35"/>
      <c r="JFY968" s="34"/>
      <c r="JGF968" s="35"/>
      <c r="JGG968" s="34"/>
      <c r="JGN968" s="35"/>
      <c r="JGO968" s="34"/>
      <c r="JGV968" s="35"/>
      <c r="JGW968" s="34"/>
      <c r="JHD968" s="35"/>
      <c r="JHE968" s="34"/>
      <c r="JHL968" s="35"/>
      <c r="JHM968" s="34"/>
      <c r="JHT968" s="35"/>
      <c r="JHU968" s="34"/>
      <c r="JIB968" s="35"/>
      <c r="JIC968" s="34"/>
      <c r="JIJ968" s="35"/>
      <c r="JIK968" s="34"/>
      <c r="JIR968" s="35"/>
      <c r="JIS968" s="34"/>
      <c r="JIZ968" s="35"/>
      <c r="JJA968" s="34"/>
      <c r="JJH968" s="35"/>
      <c r="JJI968" s="34"/>
      <c r="JJP968" s="35"/>
      <c r="JJQ968" s="34"/>
      <c r="JJX968" s="35"/>
      <c r="JJY968" s="34"/>
      <c r="JKF968" s="35"/>
      <c r="JKG968" s="34"/>
      <c r="JKN968" s="35"/>
      <c r="JKO968" s="34"/>
      <c r="JKV968" s="35"/>
      <c r="JKW968" s="34"/>
      <c r="JLD968" s="35"/>
      <c r="JLE968" s="34"/>
      <c r="JLL968" s="35"/>
      <c r="JLM968" s="34"/>
      <c r="JLT968" s="35"/>
      <c r="JLU968" s="34"/>
      <c r="JMB968" s="35"/>
      <c r="JMC968" s="34"/>
      <c r="JMJ968" s="35"/>
      <c r="JMK968" s="34"/>
      <c r="JMR968" s="35"/>
      <c r="JMS968" s="34"/>
      <c r="JMZ968" s="35"/>
      <c r="JNA968" s="34"/>
      <c r="JNH968" s="35"/>
      <c r="JNI968" s="34"/>
      <c r="JNP968" s="35"/>
      <c r="JNQ968" s="34"/>
      <c r="JNX968" s="35"/>
      <c r="JNY968" s="34"/>
      <c r="JOF968" s="35"/>
      <c r="JOG968" s="34"/>
      <c r="JON968" s="35"/>
      <c r="JOO968" s="34"/>
      <c r="JOV968" s="35"/>
      <c r="JOW968" s="34"/>
      <c r="JPD968" s="35"/>
      <c r="JPE968" s="34"/>
      <c r="JPL968" s="35"/>
      <c r="JPM968" s="34"/>
      <c r="JPT968" s="35"/>
      <c r="JPU968" s="34"/>
      <c r="JQB968" s="35"/>
      <c r="JQC968" s="34"/>
      <c r="JQJ968" s="35"/>
      <c r="JQK968" s="34"/>
      <c r="JQR968" s="35"/>
      <c r="JQS968" s="34"/>
      <c r="JQZ968" s="35"/>
      <c r="JRA968" s="34"/>
      <c r="JRH968" s="35"/>
      <c r="JRI968" s="34"/>
      <c r="JRP968" s="35"/>
      <c r="JRQ968" s="34"/>
      <c r="JRX968" s="35"/>
      <c r="JRY968" s="34"/>
      <c r="JSF968" s="35"/>
      <c r="JSG968" s="34"/>
      <c r="JSN968" s="35"/>
      <c r="JSO968" s="34"/>
      <c r="JSV968" s="35"/>
      <c r="JSW968" s="34"/>
      <c r="JTD968" s="35"/>
      <c r="JTE968" s="34"/>
      <c r="JTL968" s="35"/>
      <c r="JTM968" s="34"/>
      <c r="JTT968" s="35"/>
      <c r="JTU968" s="34"/>
      <c r="JUB968" s="35"/>
      <c r="JUC968" s="34"/>
      <c r="JUJ968" s="35"/>
      <c r="JUK968" s="34"/>
      <c r="JUR968" s="35"/>
      <c r="JUS968" s="34"/>
      <c r="JUZ968" s="35"/>
      <c r="JVA968" s="34"/>
      <c r="JVH968" s="35"/>
      <c r="JVI968" s="34"/>
      <c r="JVP968" s="35"/>
      <c r="JVQ968" s="34"/>
      <c r="JVX968" s="35"/>
      <c r="JVY968" s="34"/>
      <c r="JWF968" s="35"/>
      <c r="JWG968" s="34"/>
      <c r="JWN968" s="35"/>
      <c r="JWO968" s="34"/>
      <c r="JWV968" s="35"/>
      <c r="JWW968" s="34"/>
      <c r="JXD968" s="35"/>
      <c r="JXE968" s="34"/>
      <c r="JXL968" s="35"/>
      <c r="JXM968" s="34"/>
      <c r="JXT968" s="35"/>
      <c r="JXU968" s="34"/>
      <c r="JYB968" s="35"/>
      <c r="JYC968" s="34"/>
      <c r="JYJ968" s="35"/>
      <c r="JYK968" s="34"/>
      <c r="JYR968" s="35"/>
      <c r="JYS968" s="34"/>
      <c r="JYZ968" s="35"/>
      <c r="JZA968" s="34"/>
      <c r="JZH968" s="35"/>
      <c r="JZI968" s="34"/>
      <c r="JZP968" s="35"/>
      <c r="JZQ968" s="34"/>
      <c r="JZX968" s="35"/>
      <c r="JZY968" s="34"/>
      <c r="KAF968" s="35"/>
      <c r="KAG968" s="34"/>
      <c r="KAN968" s="35"/>
      <c r="KAO968" s="34"/>
      <c r="KAV968" s="35"/>
      <c r="KAW968" s="34"/>
      <c r="KBD968" s="35"/>
      <c r="KBE968" s="34"/>
      <c r="KBL968" s="35"/>
      <c r="KBM968" s="34"/>
      <c r="KBT968" s="35"/>
      <c r="KBU968" s="34"/>
      <c r="KCB968" s="35"/>
      <c r="KCC968" s="34"/>
      <c r="KCJ968" s="35"/>
      <c r="KCK968" s="34"/>
      <c r="KCR968" s="35"/>
      <c r="KCS968" s="34"/>
      <c r="KCZ968" s="35"/>
      <c r="KDA968" s="34"/>
      <c r="KDH968" s="35"/>
      <c r="KDI968" s="34"/>
      <c r="KDP968" s="35"/>
      <c r="KDQ968" s="34"/>
      <c r="KDX968" s="35"/>
      <c r="KDY968" s="34"/>
      <c r="KEF968" s="35"/>
      <c r="KEG968" s="34"/>
      <c r="KEN968" s="35"/>
      <c r="KEO968" s="34"/>
      <c r="KEV968" s="35"/>
      <c r="KEW968" s="34"/>
      <c r="KFD968" s="35"/>
      <c r="KFE968" s="34"/>
      <c r="KFL968" s="35"/>
      <c r="KFM968" s="34"/>
      <c r="KFT968" s="35"/>
      <c r="KFU968" s="34"/>
      <c r="KGB968" s="35"/>
      <c r="KGC968" s="34"/>
      <c r="KGJ968" s="35"/>
      <c r="KGK968" s="34"/>
      <c r="KGR968" s="35"/>
      <c r="KGS968" s="34"/>
      <c r="KGZ968" s="35"/>
      <c r="KHA968" s="34"/>
      <c r="KHH968" s="35"/>
      <c r="KHI968" s="34"/>
      <c r="KHP968" s="35"/>
      <c r="KHQ968" s="34"/>
      <c r="KHX968" s="35"/>
      <c r="KHY968" s="34"/>
      <c r="KIF968" s="35"/>
      <c r="KIG968" s="34"/>
      <c r="KIN968" s="35"/>
      <c r="KIO968" s="34"/>
      <c r="KIV968" s="35"/>
      <c r="KIW968" s="34"/>
      <c r="KJD968" s="35"/>
      <c r="KJE968" s="34"/>
      <c r="KJL968" s="35"/>
      <c r="KJM968" s="34"/>
      <c r="KJT968" s="35"/>
      <c r="KJU968" s="34"/>
      <c r="KKB968" s="35"/>
      <c r="KKC968" s="34"/>
      <c r="KKJ968" s="35"/>
      <c r="KKK968" s="34"/>
      <c r="KKR968" s="35"/>
      <c r="KKS968" s="34"/>
      <c r="KKZ968" s="35"/>
      <c r="KLA968" s="34"/>
      <c r="KLH968" s="35"/>
      <c r="KLI968" s="34"/>
      <c r="KLP968" s="35"/>
      <c r="KLQ968" s="34"/>
      <c r="KLX968" s="35"/>
      <c r="KLY968" s="34"/>
      <c r="KMF968" s="35"/>
      <c r="KMG968" s="34"/>
      <c r="KMN968" s="35"/>
      <c r="KMO968" s="34"/>
      <c r="KMV968" s="35"/>
      <c r="KMW968" s="34"/>
      <c r="KND968" s="35"/>
      <c r="KNE968" s="34"/>
      <c r="KNL968" s="35"/>
      <c r="KNM968" s="34"/>
      <c r="KNT968" s="35"/>
      <c r="KNU968" s="34"/>
      <c r="KOB968" s="35"/>
      <c r="KOC968" s="34"/>
      <c r="KOJ968" s="35"/>
      <c r="KOK968" s="34"/>
      <c r="KOR968" s="35"/>
      <c r="KOS968" s="34"/>
      <c r="KOZ968" s="35"/>
      <c r="KPA968" s="34"/>
      <c r="KPH968" s="35"/>
      <c r="KPI968" s="34"/>
      <c r="KPP968" s="35"/>
      <c r="KPQ968" s="34"/>
      <c r="KPX968" s="35"/>
      <c r="KPY968" s="34"/>
      <c r="KQF968" s="35"/>
      <c r="KQG968" s="34"/>
      <c r="KQN968" s="35"/>
      <c r="KQO968" s="34"/>
      <c r="KQV968" s="35"/>
      <c r="KQW968" s="34"/>
      <c r="KRD968" s="35"/>
      <c r="KRE968" s="34"/>
      <c r="KRL968" s="35"/>
      <c r="KRM968" s="34"/>
      <c r="KRT968" s="35"/>
      <c r="KRU968" s="34"/>
      <c r="KSB968" s="35"/>
      <c r="KSC968" s="34"/>
      <c r="KSJ968" s="35"/>
      <c r="KSK968" s="34"/>
      <c r="KSR968" s="35"/>
      <c r="KSS968" s="34"/>
      <c r="KSZ968" s="35"/>
      <c r="KTA968" s="34"/>
      <c r="KTH968" s="35"/>
      <c r="KTI968" s="34"/>
      <c r="KTP968" s="35"/>
      <c r="KTQ968" s="34"/>
      <c r="KTX968" s="35"/>
      <c r="KTY968" s="34"/>
      <c r="KUF968" s="35"/>
      <c r="KUG968" s="34"/>
      <c r="KUN968" s="35"/>
      <c r="KUO968" s="34"/>
      <c r="KUV968" s="35"/>
      <c r="KUW968" s="34"/>
      <c r="KVD968" s="35"/>
      <c r="KVE968" s="34"/>
      <c r="KVL968" s="35"/>
      <c r="KVM968" s="34"/>
      <c r="KVT968" s="35"/>
      <c r="KVU968" s="34"/>
      <c r="KWB968" s="35"/>
      <c r="KWC968" s="34"/>
      <c r="KWJ968" s="35"/>
      <c r="KWK968" s="34"/>
      <c r="KWR968" s="35"/>
      <c r="KWS968" s="34"/>
      <c r="KWZ968" s="35"/>
      <c r="KXA968" s="34"/>
      <c r="KXH968" s="35"/>
      <c r="KXI968" s="34"/>
      <c r="KXP968" s="35"/>
      <c r="KXQ968" s="34"/>
      <c r="KXX968" s="35"/>
      <c r="KXY968" s="34"/>
      <c r="KYF968" s="35"/>
      <c r="KYG968" s="34"/>
      <c r="KYN968" s="35"/>
      <c r="KYO968" s="34"/>
      <c r="KYV968" s="35"/>
      <c r="KYW968" s="34"/>
      <c r="KZD968" s="35"/>
      <c r="KZE968" s="34"/>
      <c r="KZL968" s="35"/>
      <c r="KZM968" s="34"/>
      <c r="KZT968" s="35"/>
      <c r="KZU968" s="34"/>
      <c r="LAB968" s="35"/>
      <c r="LAC968" s="34"/>
      <c r="LAJ968" s="35"/>
      <c r="LAK968" s="34"/>
      <c r="LAR968" s="35"/>
      <c r="LAS968" s="34"/>
      <c r="LAZ968" s="35"/>
      <c r="LBA968" s="34"/>
      <c r="LBH968" s="35"/>
      <c r="LBI968" s="34"/>
      <c r="LBP968" s="35"/>
      <c r="LBQ968" s="34"/>
      <c r="LBX968" s="35"/>
      <c r="LBY968" s="34"/>
      <c r="LCF968" s="35"/>
      <c r="LCG968" s="34"/>
      <c r="LCN968" s="35"/>
      <c r="LCO968" s="34"/>
      <c r="LCV968" s="35"/>
      <c r="LCW968" s="34"/>
      <c r="LDD968" s="35"/>
      <c r="LDE968" s="34"/>
      <c r="LDL968" s="35"/>
      <c r="LDM968" s="34"/>
      <c r="LDT968" s="35"/>
      <c r="LDU968" s="34"/>
      <c r="LEB968" s="35"/>
      <c r="LEC968" s="34"/>
      <c r="LEJ968" s="35"/>
      <c r="LEK968" s="34"/>
      <c r="LER968" s="35"/>
      <c r="LES968" s="34"/>
      <c r="LEZ968" s="35"/>
      <c r="LFA968" s="34"/>
      <c r="LFH968" s="35"/>
      <c r="LFI968" s="34"/>
      <c r="LFP968" s="35"/>
      <c r="LFQ968" s="34"/>
      <c r="LFX968" s="35"/>
      <c r="LFY968" s="34"/>
      <c r="LGF968" s="35"/>
      <c r="LGG968" s="34"/>
      <c r="LGN968" s="35"/>
      <c r="LGO968" s="34"/>
      <c r="LGV968" s="35"/>
      <c r="LGW968" s="34"/>
      <c r="LHD968" s="35"/>
      <c r="LHE968" s="34"/>
      <c r="LHL968" s="35"/>
      <c r="LHM968" s="34"/>
      <c r="LHT968" s="35"/>
      <c r="LHU968" s="34"/>
      <c r="LIB968" s="35"/>
      <c r="LIC968" s="34"/>
      <c r="LIJ968" s="35"/>
      <c r="LIK968" s="34"/>
      <c r="LIR968" s="35"/>
      <c r="LIS968" s="34"/>
      <c r="LIZ968" s="35"/>
      <c r="LJA968" s="34"/>
      <c r="LJH968" s="35"/>
      <c r="LJI968" s="34"/>
      <c r="LJP968" s="35"/>
      <c r="LJQ968" s="34"/>
      <c r="LJX968" s="35"/>
      <c r="LJY968" s="34"/>
      <c r="LKF968" s="35"/>
      <c r="LKG968" s="34"/>
      <c r="LKN968" s="35"/>
      <c r="LKO968" s="34"/>
      <c r="LKV968" s="35"/>
      <c r="LKW968" s="34"/>
      <c r="LLD968" s="35"/>
      <c r="LLE968" s="34"/>
      <c r="LLL968" s="35"/>
      <c r="LLM968" s="34"/>
      <c r="LLT968" s="35"/>
      <c r="LLU968" s="34"/>
      <c r="LMB968" s="35"/>
      <c r="LMC968" s="34"/>
      <c r="LMJ968" s="35"/>
      <c r="LMK968" s="34"/>
      <c r="LMR968" s="35"/>
      <c r="LMS968" s="34"/>
      <c r="LMZ968" s="35"/>
      <c r="LNA968" s="34"/>
      <c r="LNH968" s="35"/>
      <c r="LNI968" s="34"/>
      <c r="LNP968" s="35"/>
      <c r="LNQ968" s="34"/>
      <c r="LNX968" s="35"/>
      <c r="LNY968" s="34"/>
      <c r="LOF968" s="35"/>
      <c r="LOG968" s="34"/>
      <c r="LON968" s="35"/>
      <c r="LOO968" s="34"/>
      <c r="LOV968" s="35"/>
      <c r="LOW968" s="34"/>
      <c r="LPD968" s="35"/>
      <c r="LPE968" s="34"/>
      <c r="LPL968" s="35"/>
      <c r="LPM968" s="34"/>
      <c r="LPT968" s="35"/>
      <c r="LPU968" s="34"/>
      <c r="LQB968" s="35"/>
      <c r="LQC968" s="34"/>
      <c r="LQJ968" s="35"/>
      <c r="LQK968" s="34"/>
      <c r="LQR968" s="35"/>
      <c r="LQS968" s="34"/>
      <c r="LQZ968" s="35"/>
      <c r="LRA968" s="34"/>
      <c r="LRH968" s="35"/>
      <c r="LRI968" s="34"/>
      <c r="LRP968" s="35"/>
      <c r="LRQ968" s="34"/>
      <c r="LRX968" s="35"/>
      <c r="LRY968" s="34"/>
      <c r="LSF968" s="35"/>
      <c r="LSG968" s="34"/>
      <c r="LSN968" s="35"/>
      <c r="LSO968" s="34"/>
      <c r="LSV968" s="35"/>
      <c r="LSW968" s="34"/>
      <c r="LTD968" s="35"/>
      <c r="LTE968" s="34"/>
      <c r="LTL968" s="35"/>
      <c r="LTM968" s="34"/>
      <c r="LTT968" s="35"/>
      <c r="LTU968" s="34"/>
      <c r="LUB968" s="35"/>
      <c r="LUC968" s="34"/>
      <c r="LUJ968" s="35"/>
      <c r="LUK968" s="34"/>
      <c r="LUR968" s="35"/>
      <c r="LUS968" s="34"/>
      <c r="LUZ968" s="35"/>
      <c r="LVA968" s="34"/>
      <c r="LVH968" s="35"/>
      <c r="LVI968" s="34"/>
      <c r="LVP968" s="35"/>
      <c r="LVQ968" s="34"/>
      <c r="LVX968" s="35"/>
      <c r="LVY968" s="34"/>
      <c r="LWF968" s="35"/>
      <c r="LWG968" s="34"/>
      <c r="LWN968" s="35"/>
      <c r="LWO968" s="34"/>
      <c r="LWV968" s="35"/>
      <c r="LWW968" s="34"/>
      <c r="LXD968" s="35"/>
      <c r="LXE968" s="34"/>
      <c r="LXL968" s="35"/>
      <c r="LXM968" s="34"/>
      <c r="LXT968" s="35"/>
      <c r="LXU968" s="34"/>
      <c r="LYB968" s="35"/>
      <c r="LYC968" s="34"/>
      <c r="LYJ968" s="35"/>
      <c r="LYK968" s="34"/>
      <c r="LYR968" s="35"/>
      <c r="LYS968" s="34"/>
      <c r="LYZ968" s="35"/>
      <c r="LZA968" s="34"/>
      <c r="LZH968" s="35"/>
      <c r="LZI968" s="34"/>
      <c r="LZP968" s="35"/>
      <c r="LZQ968" s="34"/>
      <c r="LZX968" s="35"/>
      <c r="LZY968" s="34"/>
      <c r="MAF968" s="35"/>
      <c r="MAG968" s="34"/>
      <c r="MAN968" s="35"/>
      <c r="MAO968" s="34"/>
      <c r="MAV968" s="35"/>
      <c r="MAW968" s="34"/>
      <c r="MBD968" s="35"/>
      <c r="MBE968" s="34"/>
      <c r="MBL968" s="35"/>
      <c r="MBM968" s="34"/>
      <c r="MBT968" s="35"/>
      <c r="MBU968" s="34"/>
      <c r="MCB968" s="35"/>
      <c r="MCC968" s="34"/>
      <c r="MCJ968" s="35"/>
      <c r="MCK968" s="34"/>
      <c r="MCR968" s="35"/>
      <c r="MCS968" s="34"/>
      <c r="MCZ968" s="35"/>
      <c r="MDA968" s="34"/>
      <c r="MDH968" s="35"/>
      <c r="MDI968" s="34"/>
      <c r="MDP968" s="35"/>
      <c r="MDQ968" s="34"/>
      <c r="MDX968" s="35"/>
      <c r="MDY968" s="34"/>
      <c r="MEF968" s="35"/>
      <c r="MEG968" s="34"/>
      <c r="MEN968" s="35"/>
      <c r="MEO968" s="34"/>
      <c r="MEV968" s="35"/>
      <c r="MEW968" s="34"/>
      <c r="MFD968" s="35"/>
      <c r="MFE968" s="34"/>
      <c r="MFL968" s="35"/>
      <c r="MFM968" s="34"/>
      <c r="MFT968" s="35"/>
      <c r="MFU968" s="34"/>
      <c r="MGB968" s="35"/>
      <c r="MGC968" s="34"/>
      <c r="MGJ968" s="35"/>
      <c r="MGK968" s="34"/>
      <c r="MGR968" s="35"/>
      <c r="MGS968" s="34"/>
      <c r="MGZ968" s="35"/>
      <c r="MHA968" s="34"/>
      <c r="MHH968" s="35"/>
      <c r="MHI968" s="34"/>
      <c r="MHP968" s="35"/>
      <c r="MHQ968" s="34"/>
      <c r="MHX968" s="35"/>
      <c r="MHY968" s="34"/>
      <c r="MIF968" s="35"/>
      <c r="MIG968" s="34"/>
      <c r="MIN968" s="35"/>
      <c r="MIO968" s="34"/>
      <c r="MIV968" s="35"/>
      <c r="MIW968" s="34"/>
      <c r="MJD968" s="35"/>
      <c r="MJE968" s="34"/>
      <c r="MJL968" s="35"/>
      <c r="MJM968" s="34"/>
      <c r="MJT968" s="35"/>
      <c r="MJU968" s="34"/>
      <c r="MKB968" s="35"/>
      <c r="MKC968" s="34"/>
      <c r="MKJ968" s="35"/>
      <c r="MKK968" s="34"/>
      <c r="MKR968" s="35"/>
      <c r="MKS968" s="34"/>
      <c r="MKZ968" s="35"/>
      <c r="MLA968" s="34"/>
      <c r="MLH968" s="35"/>
      <c r="MLI968" s="34"/>
      <c r="MLP968" s="35"/>
      <c r="MLQ968" s="34"/>
      <c r="MLX968" s="35"/>
      <c r="MLY968" s="34"/>
      <c r="MMF968" s="35"/>
      <c r="MMG968" s="34"/>
      <c r="MMN968" s="35"/>
      <c r="MMO968" s="34"/>
      <c r="MMV968" s="35"/>
      <c r="MMW968" s="34"/>
      <c r="MND968" s="35"/>
      <c r="MNE968" s="34"/>
      <c r="MNL968" s="35"/>
      <c r="MNM968" s="34"/>
      <c r="MNT968" s="35"/>
      <c r="MNU968" s="34"/>
      <c r="MOB968" s="35"/>
      <c r="MOC968" s="34"/>
      <c r="MOJ968" s="35"/>
      <c r="MOK968" s="34"/>
      <c r="MOR968" s="35"/>
      <c r="MOS968" s="34"/>
      <c r="MOZ968" s="35"/>
      <c r="MPA968" s="34"/>
      <c r="MPH968" s="35"/>
      <c r="MPI968" s="34"/>
      <c r="MPP968" s="35"/>
      <c r="MPQ968" s="34"/>
      <c r="MPX968" s="35"/>
      <c r="MPY968" s="34"/>
      <c r="MQF968" s="35"/>
      <c r="MQG968" s="34"/>
      <c r="MQN968" s="35"/>
      <c r="MQO968" s="34"/>
      <c r="MQV968" s="35"/>
      <c r="MQW968" s="34"/>
      <c r="MRD968" s="35"/>
      <c r="MRE968" s="34"/>
      <c r="MRL968" s="35"/>
      <c r="MRM968" s="34"/>
      <c r="MRT968" s="35"/>
      <c r="MRU968" s="34"/>
      <c r="MSB968" s="35"/>
      <c r="MSC968" s="34"/>
      <c r="MSJ968" s="35"/>
      <c r="MSK968" s="34"/>
      <c r="MSR968" s="35"/>
      <c r="MSS968" s="34"/>
      <c r="MSZ968" s="35"/>
      <c r="MTA968" s="34"/>
      <c r="MTH968" s="35"/>
      <c r="MTI968" s="34"/>
      <c r="MTP968" s="35"/>
      <c r="MTQ968" s="34"/>
      <c r="MTX968" s="35"/>
      <c r="MTY968" s="34"/>
      <c r="MUF968" s="35"/>
      <c r="MUG968" s="34"/>
      <c r="MUN968" s="35"/>
      <c r="MUO968" s="34"/>
      <c r="MUV968" s="35"/>
      <c r="MUW968" s="34"/>
      <c r="MVD968" s="35"/>
      <c r="MVE968" s="34"/>
      <c r="MVL968" s="35"/>
      <c r="MVM968" s="34"/>
      <c r="MVT968" s="35"/>
      <c r="MVU968" s="34"/>
      <c r="MWB968" s="35"/>
      <c r="MWC968" s="34"/>
      <c r="MWJ968" s="35"/>
      <c r="MWK968" s="34"/>
      <c r="MWR968" s="35"/>
      <c r="MWS968" s="34"/>
      <c r="MWZ968" s="35"/>
      <c r="MXA968" s="34"/>
      <c r="MXH968" s="35"/>
      <c r="MXI968" s="34"/>
      <c r="MXP968" s="35"/>
      <c r="MXQ968" s="34"/>
      <c r="MXX968" s="35"/>
      <c r="MXY968" s="34"/>
      <c r="MYF968" s="35"/>
      <c r="MYG968" s="34"/>
      <c r="MYN968" s="35"/>
      <c r="MYO968" s="34"/>
      <c r="MYV968" s="35"/>
      <c r="MYW968" s="34"/>
      <c r="MZD968" s="35"/>
      <c r="MZE968" s="34"/>
      <c r="MZL968" s="35"/>
      <c r="MZM968" s="34"/>
      <c r="MZT968" s="35"/>
      <c r="MZU968" s="34"/>
      <c r="NAB968" s="35"/>
      <c r="NAC968" s="34"/>
      <c r="NAJ968" s="35"/>
      <c r="NAK968" s="34"/>
      <c r="NAR968" s="35"/>
      <c r="NAS968" s="34"/>
      <c r="NAZ968" s="35"/>
      <c r="NBA968" s="34"/>
      <c r="NBH968" s="35"/>
      <c r="NBI968" s="34"/>
      <c r="NBP968" s="35"/>
      <c r="NBQ968" s="34"/>
      <c r="NBX968" s="35"/>
      <c r="NBY968" s="34"/>
      <c r="NCF968" s="35"/>
      <c r="NCG968" s="34"/>
      <c r="NCN968" s="35"/>
      <c r="NCO968" s="34"/>
      <c r="NCV968" s="35"/>
      <c r="NCW968" s="34"/>
      <c r="NDD968" s="35"/>
      <c r="NDE968" s="34"/>
      <c r="NDL968" s="35"/>
      <c r="NDM968" s="34"/>
      <c r="NDT968" s="35"/>
      <c r="NDU968" s="34"/>
      <c r="NEB968" s="35"/>
      <c r="NEC968" s="34"/>
      <c r="NEJ968" s="35"/>
      <c r="NEK968" s="34"/>
      <c r="NER968" s="35"/>
      <c r="NES968" s="34"/>
      <c r="NEZ968" s="35"/>
      <c r="NFA968" s="34"/>
      <c r="NFH968" s="35"/>
      <c r="NFI968" s="34"/>
      <c r="NFP968" s="35"/>
      <c r="NFQ968" s="34"/>
      <c r="NFX968" s="35"/>
      <c r="NFY968" s="34"/>
      <c r="NGF968" s="35"/>
      <c r="NGG968" s="34"/>
      <c r="NGN968" s="35"/>
      <c r="NGO968" s="34"/>
      <c r="NGV968" s="35"/>
      <c r="NGW968" s="34"/>
      <c r="NHD968" s="35"/>
      <c r="NHE968" s="34"/>
      <c r="NHL968" s="35"/>
      <c r="NHM968" s="34"/>
      <c r="NHT968" s="35"/>
      <c r="NHU968" s="34"/>
      <c r="NIB968" s="35"/>
      <c r="NIC968" s="34"/>
      <c r="NIJ968" s="35"/>
      <c r="NIK968" s="34"/>
      <c r="NIR968" s="35"/>
      <c r="NIS968" s="34"/>
      <c r="NIZ968" s="35"/>
      <c r="NJA968" s="34"/>
      <c r="NJH968" s="35"/>
      <c r="NJI968" s="34"/>
      <c r="NJP968" s="35"/>
      <c r="NJQ968" s="34"/>
      <c r="NJX968" s="35"/>
      <c r="NJY968" s="34"/>
      <c r="NKF968" s="35"/>
      <c r="NKG968" s="34"/>
      <c r="NKN968" s="35"/>
      <c r="NKO968" s="34"/>
      <c r="NKV968" s="35"/>
      <c r="NKW968" s="34"/>
      <c r="NLD968" s="35"/>
      <c r="NLE968" s="34"/>
      <c r="NLL968" s="35"/>
      <c r="NLM968" s="34"/>
      <c r="NLT968" s="35"/>
      <c r="NLU968" s="34"/>
      <c r="NMB968" s="35"/>
      <c r="NMC968" s="34"/>
      <c r="NMJ968" s="35"/>
      <c r="NMK968" s="34"/>
      <c r="NMR968" s="35"/>
      <c r="NMS968" s="34"/>
      <c r="NMZ968" s="35"/>
      <c r="NNA968" s="34"/>
      <c r="NNH968" s="35"/>
      <c r="NNI968" s="34"/>
      <c r="NNP968" s="35"/>
      <c r="NNQ968" s="34"/>
      <c r="NNX968" s="35"/>
      <c r="NNY968" s="34"/>
      <c r="NOF968" s="35"/>
      <c r="NOG968" s="34"/>
      <c r="NON968" s="35"/>
      <c r="NOO968" s="34"/>
      <c r="NOV968" s="35"/>
      <c r="NOW968" s="34"/>
      <c r="NPD968" s="35"/>
      <c r="NPE968" s="34"/>
      <c r="NPL968" s="35"/>
      <c r="NPM968" s="34"/>
      <c r="NPT968" s="35"/>
      <c r="NPU968" s="34"/>
      <c r="NQB968" s="35"/>
      <c r="NQC968" s="34"/>
      <c r="NQJ968" s="35"/>
      <c r="NQK968" s="34"/>
      <c r="NQR968" s="35"/>
      <c r="NQS968" s="34"/>
      <c r="NQZ968" s="35"/>
      <c r="NRA968" s="34"/>
      <c r="NRH968" s="35"/>
      <c r="NRI968" s="34"/>
      <c r="NRP968" s="35"/>
      <c r="NRQ968" s="34"/>
      <c r="NRX968" s="35"/>
      <c r="NRY968" s="34"/>
      <c r="NSF968" s="35"/>
      <c r="NSG968" s="34"/>
      <c r="NSN968" s="35"/>
      <c r="NSO968" s="34"/>
      <c r="NSV968" s="35"/>
      <c r="NSW968" s="34"/>
      <c r="NTD968" s="35"/>
      <c r="NTE968" s="34"/>
      <c r="NTL968" s="35"/>
      <c r="NTM968" s="34"/>
      <c r="NTT968" s="35"/>
      <c r="NTU968" s="34"/>
      <c r="NUB968" s="35"/>
      <c r="NUC968" s="34"/>
      <c r="NUJ968" s="35"/>
      <c r="NUK968" s="34"/>
      <c r="NUR968" s="35"/>
      <c r="NUS968" s="34"/>
      <c r="NUZ968" s="35"/>
      <c r="NVA968" s="34"/>
      <c r="NVH968" s="35"/>
      <c r="NVI968" s="34"/>
      <c r="NVP968" s="35"/>
      <c r="NVQ968" s="34"/>
      <c r="NVX968" s="35"/>
      <c r="NVY968" s="34"/>
      <c r="NWF968" s="35"/>
      <c r="NWG968" s="34"/>
      <c r="NWN968" s="35"/>
      <c r="NWO968" s="34"/>
      <c r="NWV968" s="35"/>
      <c r="NWW968" s="34"/>
      <c r="NXD968" s="35"/>
      <c r="NXE968" s="34"/>
      <c r="NXL968" s="35"/>
      <c r="NXM968" s="34"/>
      <c r="NXT968" s="35"/>
      <c r="NXU968" s="34"/>
      <c r="NYB968" s="35"/>
      <c r="NYC968" s="34"/>
      <c r="NYJ968" s="35"/>
      <c r="NYK968" s="34"/>
      <c r="NYR968" s="35"/>
      <c r="NYS968" s="34"/>
      <c r="NYZ968" s="35"/>
      <c r="NZA968" s="34"/>
      <c r="NZH968" s="35"/>
      <c r="NZI968" s="34"/>
      <c r="NZP968" s="35"/>
      <c r="NZQ968" s="34"/>
      <c r="NZX968" s="35"/>
      <c r="NZY968" s="34"/>
      <c r="OAF968" s="35"/>
      <c r="OAG968" s="34"/>
      <c r="OAN968" s="35"/>
      <c r="OAO968" s="34"/>
      <c r="OAV968" s="35"/>
      <c r="OAW968" s="34"/>
      <c r="OBD968" s="35"/>
      <c r="OBE968" s="34"/>
      <c r="OBL968" s="35"/>
      <c r="OBM968" s="34"/>
      <c r="OBT968" s="35"/>
      <c r="OBU968" s="34"/>
      <c r="OCB968" s="35"/>
      <c r="OCC968" s="34"/>
      <c r="OCJ968" s="35"/>
      <c r="OCK968" s="34"/>
      <c r="OCR968" s="35"/>
      <c r="OCS968" s="34"/>
      <c r="OCZ968" s="35"/>
      <c r="ODA968" s="34"/>
      <c r="ODH968" s="35"/>
      <c r="ODI968" s="34"/>
      <c r="ODP968" s="35"/>
      <c r="ODQ968" s="34"/>
      <c r="ODX968" s="35"/>
      <c r="ODY968" s="34"/>
      <c r="OEF968" s="35"/>
      <c r="OEG968" s="34"/>
      <c r="OEN968" s="35"/>
      <c r="OEO968" s="34"/>
      <c r="OEV968" s="35"/>
      <c r="OEW968" s="34"/>
      <c r="OFD968" s="35"/>
      <c r="OFE968" s="34"/>
      <c r="OFL968" s="35"/>
      <c r="OFM968" s="34"/>
      <c r="OFT968" s="35"/>
      <c r="OFU968" s="34"/>
      <c r="OGB968" s="35"/>
      <c r="OGC968" s="34"/>
      <c r="OGJ968" s="35"/>
      <c r="OGK968" s="34"/>
      <c r="OGR968" s="35"/>
      <c r="OGS968" s="34"/>
      <c r="OGZ968" s="35"/>
      <c r="OHA968" s="34"/>
      <c r="OHH968" s="35"/>
      <c r="OHI968" s="34"/>
      <c r="OHP968" s="35"/>
      <c r="OHQ968" s="34"/>
      <c r="OHX968" s="35"/>
      <c r="OHY968" s="34"/>
      <c r="OIF968" s="35"/>
      <c r="OIG968" s="34"/>
      <c r="OIN968" s="35"/>
      <c r="OIO968" s="34"/>
      <c r="OIV968" s="35"/>
      <c r="OIW968" s="34"/>
      <c r="OJD968" s="35"/>
      <c r="OJE968" s="34"/>
      <c r="OJL968" s="35"/>
      <c r="OJM968" s="34"/>
      <c r="OJT968" s="35"/>
      <c r="OJU968" s="34"/>
      <c r="OKB968" s="35"/>
      <c r="OKC968" s="34"/>
      <c r="OKJ968" s="35"/>
      <c r="OKK968" s="34"/>
      <c r="OKR968" s="35"/>
      <c r="OKS968" s="34"/>
      <c r="OKZ968" s="35"/>
      <c r="OLA968" s="34"/>
      <c r="OLH968" s="35"/>
      <c r="OLI968" s="34"/>
      <c r="OLP968" s="35"/>
      <c r="OLQ968" s="34"/>
      <c r="OLX968" s="35"/>
      <c r="OLY968" s="34"/>
      <c r="OMF968" s="35"/>
      <c r="OMG968" s="34"/>
      <c r="OMN968" s="35"/>
      <c r="OMO968" s="34"/>
      <c r="OMV968" s="35"/>
      <c r="OMW968" s="34"/>
      <c r="OND968" s="35"/>
      <c r="ONE968" s="34"/>
      <c r="ONL968" s="35"/>
      <c r="ONM968" s="34"/>
      <c r="ONT968" s="35"/>
      <c r="ONU968" s="34"/>
      <c r="OOB968" s="35"/>
      <c r="OOC968" s="34"/>
      <c r="OOJ968" s="35"/>
      <c r="OOK968" s="34"/>
      <c r="OOR968" s="35"/>
      <c r="OOS968" s="34"/>
      <c r="OOZ968" s="35"/>
      <c r="OPA968" s="34"/>
      <c r="OPH968" s="35"/>
      <c r="OPI968" s="34"/>
      <c r="OPP968" s="35"/>
      <c r="OPQ968" s="34"/>
      <c r="OPX968" s="35"/>
      <c r="OPY968" s="34"/>
      <c r="OQF968" s="35"/>
      <c r="OQG968" s="34"/>
      <c r="OQN968" s="35"/>
      <c r="OQO968" s="34"/>
      <c r="OQV968" s="35"/>
      <c r="OQW968" s="34"/>
      <c r="ORD968" s="35"/>
      <c r="ORE968" s="34"/>
      <c r="ORL968" s="35"/>
      <c r="ORM968" s="34"/>
      <c r="ORT968" s="35"/>
      <c r="ORU968" s="34"/>
      <c r="OSB968" s="35"/>
      <c r="OSC968" s="34"/>
      <c r="OSJ968" s="35"/>
      <c r="OSK968" s="34"/>
      <c r="OSR968" s="35"/>
      <c r="OSS968" s="34"/>
      <c r="OSZ968" s="35"/>
      <c r="OTA968" s="34"/>
      <c r="OTH968" s="35"/>
      <c r="OTI968" s="34"/>
      <c r="OTP968" s="35"/>
      <c r="OTQ968" s="34"/>
      <c r="OTX968" s="35"/>
      <c r="OTY968" s="34"/>
      <c r="OUF968" s="35"/>
      <c r="OUG968" s="34"/>
      <c r="OUN968" s="35"/>
      <c r="OUO968" s="34"/>
      <c r="OUV968" s="35"/>
      <c r="OUW968" s="34"/>
      <c r="OVD968" s="35"/>
      <c r="OVE968" s="34"/>
      <c r="OVL968" s="35"/>
      <c r="OVM968" s="34"/>
      <c r="OVT968" s="35"/>
      <c r="OVU968" s="34"/>
      <c r="OWB968" s="35"/>
      <c r="OWC968" s="34"/>
      <c r="OWJ968" s="35"/>
      <c r="OWK968" s="34"/>
      <c r="OWR968" s="35"/>
      <c r="OWS968" s="34"/>
      <c r="OWZ968" s="35"/>
      <c r="OXA968" s="34"/>
      <c r="OXH968" s="35"/>
      <c r="OXI968" s="34"/>
      <c r="OXP968" s="35"/>
      <c r="OXQ968" s="34"/>
      <c r="OXX968" s="35"/>
      <c r="OXY968" s="34"/>
      <c r="OYF968" s="35"/>
      <c r="OYG968" s="34"/>
      <c r="OYN968" s="35"/>
      <c r="OYO968" s="34"/>
      <c r="OYV968" s="35"/>
      <c r="OYW968" s="34"/>
      <c r="OZD968" s="35"/>
      <c r="OZE968" s="34"/>
      <c r="OZL968" s="35"/>
      <c r="OZM968" s="34"/>
      <c r="OZT968" s="35"/>
      <c r="OZU968" s="34"/>
      <c r="PAB968" s="35"/>
      <c r="PAC968" s="34"/>
      <c r="PAJ968" s="35"/>
      <c r="PAK968" s="34"/>
      <c r="PAR968" s="35"/>
      <c r="PAS968" s="34"/>
      <c r="PAZ968" s="35"/>
      <c r="PBA968" s="34"/>
      <c r="PBH968" s="35"/>
      <c r="PBI968" s="34"/>
      <c r="PBP968" s="35"/>
      <c r="PBQ968" s="34"/>
      <c r="PBX968" s="35"/>
      <c r="PBY968" s="34"/>
      <c r="PCF968" s="35"/>
      <c r="PCG968" s="34"/>
      <c r="PCN968" s="35"/>
      <c r="PCO968" s="34"/>
      <c r="PCV968" s="35"/>
      <c r="PCW968" s="34"/>
      <c r="PDD968" s="35"/>
      <c r="PDE968" s="34"/>
      <c r="PDL968" s="35"/>
      <c r="PDM968" s="34"/>
      <c r="PDT968" s="35"/>
      <c r="PDU968" s="34"/>
      <c r="PEB968" s="35"/>
      <c r="PEC968" s="34"/>
      <c r="PEJ968" s="35"/>
      <c r="PEK968" s="34"/>
      <c r="PER968" s="35"/>
      <c r="PES968" s="34"/>
      <c r="PEZ968" s="35"/>
      <c r="PFA968" s="34"/>
      <c r="PFH968" s="35"/>
      <c r="PFI968" s="34"/>
      <c r="PFP968" s="35"/>
      <c r="PFQ968" s="34"/>
      <c r="PFX968" s="35"/>
      <c r="PFY968" s="34"/>
      <c r="PGF968" s="35"/>
      <c r="PGG968" s="34"/>
      <c r="PGN968" s="35"/>
      <c r="PGO968" s="34"/>
      <c r="PGV968" s="35"/>
      <c r="PGW968" s="34"/>
      <c r="PHD968" s="35"/>
      <c r="PHE968" s="34"/>
      <c r="PHL968" s="35"/>
      <c r="PHM968" s="34"/>
      <c r="PHT968" s="35"/>
      <c r="PHU968" s="34"/>
      <c r="PIB968" s="35"/>
      <c r="PIC968" s="34"/>
      <c r="PIJ968" s="35"/>
      <c r="PIK968" s="34"/>
      <c r="PIR968" s="35"/>
      <c r="PIS968" s="34"/>
      <c r="PIZ968" s="35"/>
      <c r="PJA968" s="34"/>
      <c r="PJH968" s="35"/>
      <c r="PJI968" s="34"/>
      <c r="PJP968" s="35"/>
      <c r="PJQ968" s="34"/>
      <c r="PJX968" s="35"/>
      <c r="PJY968" s="34"/>
      <c r="PKF968" s="35"/>
      <c r="PKG968" s="34"/>
      <c r="PKN968" s="35"/>
      <c r="PKO968" s="34"/>
      <c r="PKV968" s="35"/>
      <c r="PKW968" s="34"/>
      <c r="PLD968" s="35"/>
      <c r="PLE968" s="34"/>
      <c r="PLL968" s="35"/>
      <c r="PLM968" s="34"/>
      <c r="PLT968" s="35"/>
      <c r="PLU968" s="34"/>
      <c r="PMB968" s="35"/>
      <c r="PMC968" s="34"/>
      <c r="PMJ968" s="35"/>
      <c r="PMK968" s="34"/>
      <c r="PMR968" s="35"/>
      <c r="PMS968" s="34"/>
      <c r="PMZ968" s="35"/>
      <c r="PNA968" s="34"/>
      <c r="PNH968" s="35"/>
      <c r="PNI968" s="34"/>
      <c r="PNP968" s="35"/>
      <c r="PNQ968" s="34"/>
      <c r="PNX968" s="35"/>
      <c r="PNY968" s="34"/>
      <c r="POF968" s="35"/>
      <c r="POG968" s="34"/>
      <c r="PON968" s="35"/>
      <c r="POO968" s="34"/>
      <c r="POV968" s="35"/>
      <c r="POW968" s="34"/>
      <c r="PPD968" s="35"/>
      <c r="PPE968" s="34"/>
      <c r="PPL968" s="35"/>
      <c r="PPM968" s="34"/>
      <c r="PPT968" s="35"/>
      <c r="PPU968" s="34"/>
      <c r="PQB968" s="35"/>
      <c r="PQC968" s="34"/>
      <c r="PQJ968" s="35"/>
      <c r="PQK968" s="34"/>
      <c r="PQR968" s="35"/>
      <c r="PQS968" s="34"/>
      <c r="PQZ968" s="35"/>
      <c r="PRA968" s="34"/>
      <c r="PRH968" s="35"/>
      <c r="PRI968" s="34"/>
      <c r="PRP968" s="35"/>
      <c r="PRQ968" s="34"/>
      <c r="PRX968" s="35"/>
      <c r="PRY968" s="34"/>
      <c r="PSF968" s="35"/>
      <c r="PSG968" s="34"/>
      <c r="PSN968" s="35"/>
      <c r="PSO968" s="34"/>
      <c r="PSV968" s="35"/>
      <c r="PSW968" s="34"/>
      <c r="PTD968" s="35"/>
      <c r="PTE968" s="34"/>
      <c r="PTL968" s="35"/>
      <c r="PTM968" s="34"/>
      <c r="PTT968" s="35"/>
      <c r="PTU968" s="34"/>
      <c r="PUB968" s="35"/>
      <c r="PUC968" s="34"/>
      <c r="PUJ968" s="35"/>
      <c r="PUK968" s="34"/>
      <c r="PUR968" s="35"/>
      <c r="PUS968" s="34"/>
      <c r="PUZ968" s="35"/>
      <c r="PVA968" s="34"/>
      <c r="PVH968" s="35"/>
      <c r="PVI968" s="34"/>
      <c r="PVP968" s="35"/>
      <c r="PVQ968" s="34"/>
      <c r="PVX968" s="35"/>
      <c r="PVY968" s="34"/>
      <c r="PWF968" s="35"/>
      <c r="PWG968" s="34"/>
      <c r="PWN968" s="35"/>
      <c r="PWO968" s="34"/>
      <c r="PWV968" s="35"/>
      <c r="PWW968" s="34"/>
      <c r="PXD968" s="35"/>
      <c r="PXE968" s="34"/>
      <c r="PXL968" s="35"/>
      <c r="PXM968" s="34"/>
      <c r="PXT968" s="35"/>
      <c r="PXU968" s="34"/>
      <c r="PYB968" s="35"/>
      <c r="PYC968" s="34"/>
      <c r="PYJ968" s="35"/>
      <c r="PYK968" s="34"/>
      <c r="PYR968" s="35"/>
      <c r="PYS968" s="34"/>
      <c r="PYZ968" s="35"/>
      <c r="PZA968" s="34"/>
      <c r="PZH968" s="35"/>
      <c r="PZI968" s="34"/>
      <c r="PZP968" s="35"/>
      <c r="PZQ968" s="34"/>
      <c r="PZX968" s="35"/>
      <c r="PZY968" s="34"/>
      <c r="QAF968" s="35"/>
      <c r="QAG968" s="34"/>
      <c r="QAN968" s="35"/>
      <c r="QAO968" s="34"/>
      <c r="QAV968" s="35"/>
      <c r="QAW968" s="34"/>
      <c r="QBD968" s="35"/>
      <c r="QBE968" s="34"/>
      <c r="QBL968" s="35"/>
      <c r="QBM968" s="34"/>
      <c r="QBT968" s="35"/>
      <c r="QBU968" s="34"/>
      <c r="QCB968" s="35"/>
      <c r="QCC968" s="34"/>
      <c r="QCJ968" s="35"/>
      <c r="QCK968" s="34"/>
      <c r="QCR968" s="35"/>
      <c r="QCS968" s="34"/>
      <c r="QCZ968" s="35"/>
      <c r="QDA968" s="34"/>
      <c r="QDH968" s="35"/>
      <c r="QDI968" s="34"/>
      <c r="QDP968" s="35"/>
      <c r="QDQ968" s="34"/>
      <c r="QDX968" s="35"/>
      <c r="QDY968" s="34"/>
      <c r="QEF968" s="35"/>
      <c r="QEG968" s="34"/>
      <c r="QEN968" s="35"/>
      <c r="QEO968" s="34"/>
      <c r="QEV968" s="35"/>
      <c r="QEW968" s="34"/>
      <c r="QFD968" s="35"/>
      <c r="QFE968" s="34"/>
      <c r="QFL968" s="35"/>
      <c r="QFM968" s="34"/>
      <c r="QFT968" s="35"/>
      <c r="QFU968" s="34"/>
      <c r="QGB968" s="35"/>
      <c r="QGC968" s="34"/>
      <c r="QGJ968" s="35"/>
      <c r="QGK968" s="34"/>
      <c r="QGR968" s="35"/>
      <c r="QGS968" s="34"/>
      <c r="QGZ968" s="35"/>
      <c r="QHA968" s="34"/>
      <c r="QHH968" s="35"/>
      <c r="QHI968" s="34"/>
      <c r="QHP968" s="35"/>
      <c r="QHQ968" s="34"/>
      <c r="QHX968" s="35"/>
      <c r="QHY968" s="34"/>
      <c r="QIF968" s="35"/>
      <c r="QIG968" s="34"/>
      <c r="QIN968" s="35"/>
      <c r="QIO968" s="34"/>
      <c r="QIV968" s="35"/>
      <c r="QIW968" s="34"/>
      <c r="QJD968" s="35"/>
      <c r="QJE968" s="34"/>
      <c r="QJL968" s="35"/>
      <c r="QJM968" s="34"/>
      <c r="QJT968" s="35"/>
      <c r="QJU968" s="34"/>
      <c r="QKB968" s="35"/>
      <c r="QKC968" s="34"/>
      <c r="QKJ968" s="35"/>
      <c r="QKK968" s="34"/>
      <c r="QKR968" s="35"/>
      <c r="QKS968" s="34"/>
      <c r="QKZ968" s="35"/>
      <c r="QLA968" s="34"/>
      <c r="QLH968" s="35"/>
      <c r="QLI968" s="34"/>
      <c r="QLP968" s="35"/>
      <c r="QLQ968" s="34"/>
      <c r="QLX968" s="35"/>
      <c r="QLY968" s="34"/>
      <c r="QMF968" s="35"/>
      <c r="QMG968" s="34"/>
      <c r="QMN968" s="35"/>
      <c r="QMO968" s="34"/>
      <c r="QMV968" s="35"/>
      <c r="QMW968" s="34"/>
      <c r="QND968" s="35"/>
      <c r="QNE968" s="34"/>
      <c r="QNL968" s="35"/>
      <c r="QNM968" s="34"/>
      <c r="QNT968" s="35"/>
      <c r="QNU968" s="34"/>
      <c r="QOB968" s="35"/>
      <c r="QOC968" s="34"/>
      <c r="QOJ968" s="35"/>
      <c r="QOK968" s="34"/>
      <c r="QOR968" s="35"/>
      <c r="QOS968" s="34"/>
      <c r="QOZ968" s="35"/>
      <c r="QPA968" s="34"/>
      <c r="QPH968" s="35"/>
      <c r="QPI968" s="34"/>
      <c r="QPP968" s="35"/>
      <c r="QPQ968" s="34"/>
      <c r="QPX968" s="35"/>
      <c r="QPY968" s="34"/>
      <c r="QQF968" s="35"/>
      <c r="QQG968" s="34"/>
      <c r="QQN968" s="35"/>
      <c r="QQO968" s="34"/>
      <c r="QQV968" s="35"/>
      <c r="QQW968" s="34"/>
      <c r="QRD968" s="35"/>
      <c r="QRE968" s="34"/>
      <c r="QRL968" s="35"/>
      <c r="QRM968" s="34"/>
      <c r="QRT968" s="35"/>
      <c r="QRU968" s="34"/>
      <c r="QSB968" s="35"/>
      <c r="QSC968" s="34"/>
      <c r="QSJ968" s="35"/>
      <c r="QSK968" s="34"/>
      <c r="QSR968" s="35"/>
      <c r="QSS968" s="34"/>
      <c r="QSZ968" s="35"/>
      <c r="QTA968" s="34"/>
      <c r="QTH968" s="35"/>
      <c r="QTI968" s="34"/>
      <c r="QTP968" s="35"/>
      <c r="QTQ968" s="34"/>
      <c r="QTX968" s="35"/>
      <c r="QTY968" s="34"/>
      <c r="QUF968" s="35"/>
      <c r="QUG968" s="34"/>
      <c r="QUN968" s="35"/>
      <c r="QUO968" s="34"/>
      <c r="QUV968" s="35"/>
      <c r="QUW968" s="34"/>
      <c r="QVD968" s="35"/>
      <c r="QVE968" s="34"/>
      <c r="QVL968" s="35"/>
      <c r="QVM968" s="34"/>
      <c r="QVT968" s="35"/>
      <c r="QVU968" s="34"/>
      <c r="QWB968" s="35"/>
      <c r="QWC968" s="34"/>
      <c r="QWJ968" s="35"/>
      <c r="QWK968" s="34"/>
      <c r="QWR968" s="35"/>
      <c r="QWS968" s="34"/>
      <c r="QWZ968" s="35"/>
      <c r="QXA968" s="34"/>
      <c r="QXH968" s="35"/>
      <c r="QXI968" s="34"/>
      <c r="QXP968" s="35"/>
      <c r="QXQ968" s="34"/>
      <c r="QXX968" s="35"/>
      <c r="QXY968" s="34"/>
      <c r="QYF968" s="35"/>
      <c r="QYG968" s="34"/>
      <c r="QYN968" s="35"/>
      <c r="QYO968" s="34"/>
      <c r="QYV968" s="35"/>
      <c r="QYW968" s="34"/>
      <c r="QZD968" s="35"/>
      <c r="QZE968" s="34"/>
      <c r="QZL968" s="35"/>
      <c r="QZM968" s="34"/>
      <c r="QZT968" s="35"/>
      <c r="QZU968" s="34"/>
      <c r="RAB968" s="35"/>
      <c r="RAC968" s="34"/>
      <c r="RAJ968" s="35"/>
      <c r="RAK968" s="34"/>
      <c r="RAR968" s="35"/>
      <c r="RAS968" s="34"/>
      <c r="RAZ968" s="35"/>
      <c r="RBA968" s="34"/>
      <c r="RBH968" s="35"/>
      <c r="RBI968" s="34"/>
      <c r="RBP968" s="35"/>
      <c r="RBQ968" s="34"/>
      <c r="RBX968" s="35"/>
      <c r="RBY968" s="34"/>
      <c r="RCF968" s="35"/>
      <c r="RCG968" s="34"/>
      <c r="RCN968" s="35"/>
      <c r="RCO968" s="34"/>
      <c r="RCV968" s="35"/>
      <c r="RCW968" s="34"/>
      <c r="RDD968" s="35"/>
      <c r="RDE968" s="34"/>
      <c r="RDL968" s="35"/>
      <c r="RDM968" s="34"/>
      <c r="RDT968" s="35"/>
      <c r="RDU968" s="34"/>
      <c r="REB968" s="35"/>
      <c r="REC968" s="34"/>
      <c r="REJ968" s="35"/>
      <c r="REK968" s="34"/>
      <c r="RER968" s="35"/>
      <c r="RES968" s="34"/>
      <c r="REZ968" s="35"/>
      <c r="RFA968" s="34"/>
      <c r="RFH968" s="35"/>
      <c r="RFI968" s="34"/>
      <c r="RFP968" s="35"/>
      <c r="RFQ968" s="34"/>
      <c r="RFX968" s="35"/>
      <c r="RFY968" s="34"/>
      <c r="RGF968" s="35"/>
      <c r="RGG968" s="34"/>
      <c r="RGN968" s="35"/>
      <c r="RGO968" s="34"/>
      <c r="RGV968" s="35"/>
      <c r="RGW968" s="34"/>
      <c r="RHD968" s="35"/>
      <c r="RHE968" s="34"/>
      <c r="RHL968" s="35"/>
      <c r="RHM968" s="34"/>
      <c r="RHT968" s="35"/>
      <c r="RHU968" s="34"/>
      <c r="RIB968" s="35"/>
      <c r="RIC968" s="34"/>
      <c r="RIJ968" s="35"/>
      <c r="RIK968" s="34"/>
      <c r="RIR968" s="35"/>
      <c r="RIS968" s="34"/>
      <c r="RIZ968" s="35"/>
      <c r="RJA968" s="34"/>
      <c r="RJH968" s="35"/>
      <c r="RJI968" s="34"/>
      <c r="RJP968" s="35"/>
      <c r="RJQ968" s="34"/>
      <c r="RJX968" s="35"/>
      <c r="RJY968" s="34"/>
      <c r="RKF968" s="35"/>
      <c r="RKG968" s="34"/>
      <c r="RKN968" s="35"/>
      <c r="RKO968" s="34"/>
      <c r="RKV968" s="35"/>
      <c r="RKW968" s="34"/>
      <c r="RLD968" s="35"/>
      <c r="RLE968" s="34"/>
      <c r="RLL968" s="35"/>
      <c r="RLM968" s="34"/>
      <c r="RLT968" s="35"/>
      <c r="RLU968" s="34"/>
      <c r="RMB968" s="35"/>
      <c r="RMC968" s="34"/>
      <c r="RMJ968" s="35"/>
      <c r="RMK968" s="34"/>
      <c r="RMR968" s="35"/>
      <c r="RMS968" s="34"/>
      <c r="RMZ968" s="35"/>
      <c r="RNA968" s="34"/>
      <c r="RNH968" s="35"/>
      <c r="RNI968" s="34"/>
      <c r="RNP968" s="35"/>
      <c r="RNQ968" s="34"/>
      <c r="RNX968" s="35"/>
      <c r="RNY968" s="34"/>
      <c r="ROF968" s="35"/>
      <c r="ROG968" s="34"/>
      <c r="RON968" s="35"/>
      <c r="ROO968" s="34"/>
      <c r="ROV968" s="35"/>
      <c r="ROW968" s="34"/>
      <c r="RPD968" s="35"/>
      <c r="RPE968" s="34"/>
      <c r="RPL968" s="35"/>
      <c r="RPM968" s="34"/>
      <c r="RPT968" s="35"/>
      <c r="RPU968" s="34"/>
      <c r="RQB968" s="35"/>
      <c r="RQC968" s="34"/>
      <c r="RQJ968" s="35"/>
      <c r="RQK968" s="34"/>
      <c r="RQR968" s="35"/>
      <c r="RQS968" s="34"/>
      <c r="RQZ968" s="35"/>
      <c r="RRA968" s="34"/>
      <c r="RRH968" s="35"/>
      <c r="RRI968" s="34"/>
      <c r="RRP968" s="35"/>
      <c r="RRQ968" s="34"/>
      <c r="RRX968" s="35"/>
      <c r="RRY968" s="34"/>
      <c r="RSF968" s="35"/>
      <c r="RSG968" s="34"/>
      <c r="RSN968" s="35"/>
      <c r="RSO968" s="34"/>
      <c r="RSV968" s="35"/>
      <c r="RSW968" s="34"/>
      <c r="RTD968" s="35"/>
      <c r="RTE968" s="34"/>
      <c r="RTL968" s="35"/>
      <c r="RTM968" s="34"/>
      <c r="RTT968" s="35"/>
      <c r="RTU968" s="34"/>
      <c r="RUB968" s="35"/>
      <c r="RUC968" s="34"/>
      <c r="RUJ968" s="35"/>
      <c r="RUK968" s="34"/>
      <c r="RUR968" s="35"/>
      <c r="RUS968" s="34"/>
      <c r="RUZ968" s="35"/>
      <c r="RVA968" s="34"/>
      <c r="RVH968" s="35"/>
      <c r="RVI968" s="34"/>
      <c r="RVP968" s="35"/>
      <c r="RVQ968" s="34"/>
      <c r="RVX968" s="35"/>
      <c r="RVY968" s="34"/>
      <c r="RWF968" s="35"/>
      <c r="RWG968" s="34"/>
      <c r="RWN968" s="35"/>
      <c r="RWO968" s="34"/>
      <c r="RWV968" s="35"/>
      <c r="RWW968" s="34"/>
      <c r="RXD968" s="35"/>
      <c r="RXE968" s="34"/>
      <c r="RXL968" s="35"/>
      <c r="RXM968" s="34"/>
      <c r="RXT968" s="35"/>
      <c r="RXU968" s="34"/>
      <c r="RYB968" s="35"/>
      <c r="RYC968" s="34"/>
      <c r="RYJ968" s="35"/>
      <c r="RYK968" s="34"/>
      <c r="RYR968" s="35"/>
      <c r="RYS968" s="34"/>
      <c r="RYZ968" s="35"/>
      <c r="RZA968" s="34"/>
      <c r="RZH968" s="35"/>
      <c r="RZI968" s="34"/>
      <c r="RZP968" s="35"/>
      <c r="RZQ968" s="34"/>
      <c r="RZX968" s="35"/>
      <c r="RZY968" s="34"/>
      <c r="SAF968" s="35"/>
      <c r="SAG968" s="34"/>
      <c r="SAN968" s="35"/>
      <c r="SAO968" s="34"/>
      <c r="SAV968" s="35"/>
      <c r="SAW968" s="34"/>
      <c r="SBD968" s="35"/>
      <c r="SBE968" s="34"/>
      <c r="SBL968" s="35"/>
      <c r="SBM968" s="34"/>
      <c r="SBT968" s="35"/>
      <c r="SBU968" s="34"/>
      <c r="SCB968" s="35"/>
      <c r="SCC968" s="34"/>
      <c r="SCJ968" s="35"/>
      <c r="SCK968" s="34"/>
      <c r="SCR968" s="35"/>
      <c r="SCS968" s="34"/>
      <c r="SCZ968" s="35"/>
      <c r="SDA968" s="34"/>
      <c r="SDH968" s="35"/>
      <c r="SDI968" s="34"/>
      <c r="SDP968" s="35"/>
      <c r="SDQ968" s="34"/>
      <c r="SDX968" s="35"/>
      <c r="SDY968" s="34"/>
      <c r="SEF968" s="35"/>
      <c r="SEG968" s="34"/>
      <c r="SEN968" s="35"/>
      <c r="SEO968" s="34"/>
      <c r="SEV968" s="35"/>
      <c r="SEW968" s="34"/>
      <c r="SFD968" s="35"/>
      <c r="SFE968" s="34"/>
      <c r="SFL968" s="35"/>
      <c r="SFM968" s="34"/>
      <c r="SFT968" s="35"/>
      <c r="SFU968" s="34"/>
      <c r="SGB968" s="35"/>
      <c r="SGC968" s="34"/>
      <c r="SGJ968" s="35"/>
      <c r="SGK968" s="34"/>
      <c r="SGR968" s="35"/>
      <c r="SGS968" s="34"/>
      <c r="SGZ968" s="35"/>
      <c r="SHA968" s="34"/>
      <c r="SHH968" s="35"/>
      <c r="SHI968" s="34"/>
      <c r="SHP968" s="35"/>
      <c r="SHQ968" s="34"/>
      <c r="SHX968" s="35"/>
      <c r="SHY968" s="34"/>
      <c r="SIF968" s="35"/>
      <c r="SIG968" s="34"/>
      <c r="SIN968" s="35"/>
      <c r="SIO968" s="34"/>
      <c r="SIV968" s="35"/>
      <c r="SIW968" s="34"/>
      <c r="SJD968" s="35"/>
      <c r="SJE968" s="34"/>
      <c r="SJL968" s="35"/>
      <c r="SJM968" s="34"/>
      <c r="SJT968" s="35"/>
      <c r="SJU968" s="34"/>
      <c r="SKB968" s="35"/>
      <c r="SKC968" s="34"/>
      <c r="SKJ968" s="35"/>
      <c r="SKK968" s="34"/>
      <c r="SKR968" s="35"/>
      <c r="SKS968" s="34"/>
      <c r="SKZ968" s="35"/>
      <c r="SLA968" s="34"/>
      <c r="SLH968" s="35"/>
      <c r="SLI968" s="34"/>
      <c r="SLP968" s="35"/>
      <c r="SLQ968" s="34"/>
      <c r="SLX968" s="35"/>
      <c r="SLY968" s="34"/>
      <c r="SMF968" s="35"/>
      <c r="SMG968" s="34"/>
      <c r="SMN968" s="35"/>
      <c r="SMO968" s="34"/>
      <c r="SMV968" s="35"/>
      <c r="SMW968" s="34"/>
      <c r="SND968" s="35"/>
      <c r="SNE968" s="34"/>
      <c r="SNL968" s="35"/>
      <c r="SNM968" s="34"/>
      <c r="SNT968" s="35"/>
      <c r="SNU968" s="34"/>
      <c r="SOB968" s="35"/>
      <c r="SOC968" s="34"/>
      <c r="SOJ968" s="35"/>
      <c r="SOK968" s="34"/>
      <c r="SOR968" s="35"/>
      <c r="SOS968" s="34"/>
      <c r="SOZ968" s="35"/>
      <c r="SPA968" s="34"/>
      <c r="SPH968" s="35"/>
      <c r="SPI968" s="34"/>
      <c r="SPP968" s="35"/>
      <c r="SPQ968" s="34"/>
      <c r="SPX968" s="35"/>
      <c r="SPY968" s="34"/>
      <c r="SQF968" s="35"/>
      <c r="SQG968" s="34"/>
      <c r="SQN968" s="35"/>
      <c r="SQO968" s="34"/>
      <c r="SQV968" s="35"/>
      <c r="SQW968" s="34"/>
      <c r="SRD968" s="35"/>
      <c r="SRE968" s="34"/>
      <c r="SRL968" s="35"/>
      <c r="SRM968" s="34"/>
      <c r="SRT968" s="35"/>
      <c r="SRU968" s="34"/>
      <c r="SSB968" s="35"/>
      <c r="SSC968" s="34"/>
      <c r="SSJ968" s="35"/>
      <c r="SSK968" s="34"/>
      <c r="SSR968" s="35"/>
      <c r="SSS968" s="34"/>
      <c r="SSZ968" s="35"/>
      <c r="STA968" s="34"/>
      <c r="STH968" s="35"/>
      <c r="STI968" s="34"/>
      <c r="STP968" s="35"/>
      <c r="STQ968" s="34"/>
      <c r="STX968" s="35"/>
      <c r="STY968" s="34"/>
      <c r="SUF968" s="35"/>
      <c r="SUG968" s="34"/>
      <c r="SUN968" s="35"/>
      <c r="SUO968" s="34"/>
      <c r="SUV968" s="35"/>
      <c r="SUW968" s="34"/>
      <c r="SVD968" s="35"/>
      <c r="SVE968" s="34"/>
      <c r="SVL968" s="35"/>
      <c r="SVM968" s="34"/>
      <c r="SVT968" s="35"/>
      <c r="SVU968" s="34"/>
      <c r="SWB968" s="35"/>
      <c r="SWC968" s="34"/>
      <c r="SWJ968" s="35"/>
      <c r="SWK968" s="34"/>
      <c r="SWR968" s="35"/>
      <c r="SWS968" s="34"/>
      <c r="SWZ968" s="35"/>
      <c r="SXA968" s="34"/>
      <c r="SXH968" s="35"/>
      <c r="SXI968" s="34"/>
      <c r="SXP968" s="35"/>
      <c r="SXQ968" s="34"/>
      <c r="SXX968" s="35"/>
      <c r="SXY968" s="34"/>
      <c r="SYF968" s="35"/>
      <c r="SYG968" s="34"/>
      <c r="SYN968" s="35"/>
      <c r="SYO968" s="34"/>
      <c r="SYV968" s="35"/>
      <c r="SYW968" s="34"/>
      <c r="SZD968" s="35"/>
      <c r="SZE968" s="34"/>
      <c r="SZL968" s="35"/>
      <c r="SZM968" s="34"/>
      <c r="SZT968" s="35"/>
      <c r="SZU968" s="34"/>
      <c r="TAB968" s="35"/>
      <c r="TAC968" s="34"/>
      <c r="TAJ968" s="35"/>
      <c r="TAK968" s="34"/>
      <c r="TAR968" s="35"/>
      <c r="TAS968" s="34"/>
      <c r="TAZ968" s="35"/>
      <c r="TBA968" s="34"/>
      <c r="TBH968" s="35"/>
      <c r="TBI968" s="34"/>
      <c r="TBP968" s="35"/>
      <c r="TBQ968" s="34"/>
      <c r="TBX968" s="35"/>
      <c r="TBY968" s="34"/>
      <c r="TCF968" s="35"/>
      <c r="TCG968" s="34"/>
      <c r="TCN968" s="35"/>
      <c r="TCO968" s="34"/>
      <c r="TCV968" s="35"/>
      <c r="TCW968" s="34"/>
      <c r="TDD968" s="35"/>
      <c r="TDE968" s="34"/>
      <c r="TDL968" s="35"/>
      <c r="TDM968" s="34"/>
      <c r="TDT968" s="35"/>
      <c r="TDU968" s="34"/>
      <c r="TEB968" s="35"/>
      <c r="TEC968" s="34"/>
      <c r="TEJ968" s="35"/>
      <c r="TEK968" s="34"/>
      <c r="TER968" s="35"/>
      <c r="TES968" s="34"/>
      <c r="TEZ968" s="35"/>
      <c r="TFA968" s="34"/>
      <c r="TFH968" s="35"/>
      <c r="TFI968" s="34"/>
      <c r="TFP968" s="35"/>
      <c r="TFQ968" s="34"/>
      <c r="TFX968" s="35"/>
      <c r="TFY968" s="34"/>
      <c r="TGF968" s="35"/>
      <c r="TGG968" s="34"/>
      <c r="TGN968" s="35"/>
      <c r="TGO968" s="34"/>
      <c r="TGV968" s="35"/>
      <c r="TGW968" s="34"/>
      <c r="THD968" s="35"/>
      <c r="THE968" s="34"/>
      <c r="THL968" s="35"/>
      <c r="THM968" s="34"/>
      <c r="THT968" s="35"/>
      <c r="THU968" s="34"/>
      <c r="TIB968" s="35"/>
      <c r="TIC968" s="34"/>
      <c r="TIJ968" s="35"/>
      <c r="TIK968" s="34"/>
      <c r="TIR968" s="35"/>
      <c r="TIS968" s="34"/>
      <c r="TIZ968" s="35"/>
      <c r="TJA968" s="34"/>
      <c r="TJH968" s="35"/>
      <c r="TJI968" s="34"/>
      <c r="TJP968" s="35"/>
      <c r="TJQ968" s="34"/>
      <c r="TJX968" s="35"/>
      <c r="TJY968" s="34"/>
      <c r="TKF968" s="35"/>
      <c r="TKG968" s="34"/>
      <c r="TKN968" s="35"/>
      <c r="TKO968" s="34"/>
      <c r="TKV968" s="35"/>
      <c r="TKW968" s="34"/>
      <c r="TLD968" s="35"/>
      <c r="TLE968" s="34"/>
      <c r="TLL968" s="35"/>
      <c r="TLM968" s="34"/>
      <c r="TLT968" s="35"/>
      <c r="TLU968" s="34"/>
      <c r="TMB968" s="35"/>
      <c r="TMC968" s="34"/>
      <c r="TMJ968" s="35"/>
      <c r="TMK968" s="34"/>
      <c r="TMR968" s="35"/>
      <c r="TMS968" s="34"/>
      <c r="TMZ968" s="35"/>
      <c r="TNA968" s="34"/>
      <c r="TNH968" s="35"/>
      <c r="TNI968" s="34"/>
      <c r="TNP968" s="35"/>
      <c r="TNQ968" s="34"/>
      <c r="TNX968" s="35"/>
      <c r="TNY968" s="34"/>
      <c r="TOF968" s="35"/>
      <c r="TOG968" s="34"/>
      <c r="TON968" s="35"/>
      <c r="TOO968" s="34"/>
      <c r="TOV968" s="35"/>
      <c r="TOW968" s="34"/>
      <c r="TPD968" s="35"/>
      <c r="TPE968" s="34"/>
      <c r="TPL968" s="35"/>
      <c r="TPM968" s="34"/>
      <c r="TPT968" s="35"/>
      <c r="TPU968" s="34"/>
      <c r="TQB968" s="35"/>
      <c r="TQC968" s="34"/>
      <c r="TQJ968" s="35"/>
      <c r="TQK968" s="34"/>
      <c r="TQR968" s="35"/>
      <c r="TQS968" s="34"/>
      <c r="TQZ968" s="35"/>
      <c r="TRA968" s="34"/>
      <c r="TRH968" s="35"/>
      <c r="TRI968" s="34"/>
      <c r="TRP968" s="35"/>
      <c r="TRQ968" s="34"/>
      <c r="TRX968" s="35"/>
      <c r="TRY968" s="34"/>
      <c r="TSF968" s="35"/>
      <c r="TSG968" s="34"/>
      <c r="TSN968" s="35"/>
      <c r="TSO968" s="34"/>
      <c r="TSV968" s="35"/>
      <c r="TSW968" s="34"/>
      <c r="TTD968" s="35"/>
      <c r="TTE968" s="34"/>
      <c r="TTL968" s="35"/>
      <c r="TTM968" s="34"/>
      <c r="TTT968" s="35"/>
      <c r="TTU968" s="34"/>
      <c r="TUB968" s="35"/>
      <c r="TUC968" s="34"/>
      <c r="TUJ968" s="35"/>
      <c r="TUK968" s="34"/>
      <c r="TUR968" s="35"/>
      <c r="TUS968" s="34"/>
      <c r="TUZ968" s="35"/>
      <c r="TVA968" s="34"/>
      <c r="TVH968" s="35"/>
      <c r="TVI968" s="34"/>
      <c r="TVP968" s="35"/>
      <c r="TVQ968" s="34"/>
      <c r="TVX968" s="35"/>
      <c r="TVY968" s="34"/>
      <c r="TWF968" s="35"/>
      <c r="TWG968" s="34"/>
      <c r="TWN968" s="35"/>
      <c r="TWO968" s="34"/>
      <c r="TWV968" s="35"/>
      <c r="TWW968" s="34"/>
      <c r="TXD968" s="35"/>
      <c r="TXE968" s="34"/>
      <c r="TXL968" s="35"/>
      <c r="TXM968" s="34"/>
      <c r="TXT968" s="35"/>
      <c r="TXU968" s="34"/>
      <c r="TYB968" s="35"/>
      <c r="TYC968" s="34"/>
      <c r="TYJ968" s="35"/>
      <c r="TYK968" s="34"/>
      <c r="TYR968" s="35"/>
      <c r="TYS968" s="34"/>
      <c r="TYZ968" s="35"/>
      <c r="TZA968" s="34"/>
      <c r="TZH968" s="35"/>
      <c r="TZI968" s="34"/>
      <c r="TZP968" s="35"/>
      <c r="TZQ968" s="34"/>
      <c r="TZX968" s="35"/>
      <c r="TZY968" s="34"/>
      <c r="UAF968" s="35"/>
      <c r="UAG968" s="34"/>
      <c r="UAN968" s="35"/>
      <c r="UAO968" s="34"/>
      <c r="UAV968" s="35"/>
      <c r="UAW968" s="34"/>
      <c r="UBD968" s="35"/>
      <c r="UBE968" s="34"/>
      <c r="UBL968" s="35"/>
      <c r="UBM968" s="34"/>
      <c r="UBT968" s="35"/>
      <c r="UBU968" s="34"/>
      <c r="UCB968" s="35"/>
      <c r="UCC968" s="34"/>
      <c r="UCJ968" s="35"/>
      <c r="UCK968" s="34"/>
      <c r="UCR968" s="35"/>
      <c r="UCS968" s="34"/>
      <c r="UCZ968" s="35"/>
      <c r="UDA968" s="34"/>
      <c r="UDH968" s="35"/>
      <c r="UDI968" s="34"/>
      <c r="UDP968" s="35"/>
      <c r="UDQ968" s="34"/>
      <c r="UDX968" s="35"/>
      <c r="UDY968" s="34"/>
      <c r="UEF968" s="35"/>
      <c r="UEG968" s="34"/>
      <c r="UEN968" s="35"/>
      <c r="UEO968" s="34"/>
      <c r="UEV968" s="35"/>
      <c r="UEW968" s="34"/>
      <c r="UFD968" s="35"/>
      <c r="UFE968" s="34"/>
      <c r="UFL968" s="35"/>
      <c r="UFM968" s="34"/>
      <c r="UFT968" s="35"/>
      <c r="UFU968" s="34"/>
      <c r="UGB968" s="35"/>
      <c r="UGC968" s="34"/>
      <c r="UGJ968" s="35"/>
      <c r="UGK968" s="34"/>
      <c r="UGR968" s="35"/>
      <c r="UGS968" s="34"/>
      <c r="UGZ968" s="35"/>
      <c r="UHA968" s="34"/>
      <c r="UHH968" s="35"/>
      <c r="UHI968" s="34"/>
      <c r="UHP968" s="35"/>
      <c r="UHQ968" s="34"/>
      <c r="UHX968" s="35"/>
      <c r="UHY968" s="34"/>
      <c r="UIF968" s="35"/>
      <c r="UIG968" s="34"/>
      <c r="UIN968" s="35"/>
      <c r="UIO968" s="34"/>
      <c r="UIV968" s="35"/>
      <c r="UIW968" s="34"/>
      <c r="UJD968" s="35"/>
      <c r="UJE968" s="34"/>
      <c r="UJL968" s="35"/>
      <c r="UJM968" s="34"/>
      <c r="UJT968" s="35"/>
      <c r="UJU968" s="34"/>
      <c r="UKB968" s="35"/>
      <c r="UKC968" s="34"/>
      <c r="UKJ968" s="35"/>
      <c r="UKK968" s="34"/>
      <c r="UKR968" s="35"/>
      <c r="UKS968" s="34"/>
      <c r="UKZ968" s="35"/>
      <c r="ULA968" s="34"/>
      <c r="ULH968" s="35"/>
      <c r="ULI968" s="34"/>
      <c r="ULP968" s="35"/>
      <c r="ULQ968" s="34"/>
      <c r="ULX968" s="35"/>
      <c r="ULY968" s="34"/>
      <c r="UMF968" s="35"/>
      <c r="UMG968" s="34"/>
      <c r="UMN968" s="35"/>
      <c r="UMO968" s="34"/>
      <c r="UMV968" s="35"/>
      <c r="UMW968" s="34"/>
      <c r="UND968" s="35"/>
      <c r="UNE968" s="34"/>
      <c r="UNL968" s="35"/>
      <c r="UNM968" s="34"/>
      <c r="UNT968" s="35"/>
      <c r="UNU968" s="34"/>
      <c r="UOB968" s="35"/>
      <c r="UOC968" s="34"/>
      <c r="UOJ968" s="35"/>
      <c r="UOK968" s="34"/>
      <c r="UOR968" s="35"/>
      <c r="UOS968" s="34"/>
      <c r="UOZ968" s="35"/>
      <c r="UPA968" s="34"/>
      <c r="UPH968" s="35"/>
      <c r="UPI968" s="34"/>
      <c r="UPP968" s="35"/>
      <c r="UPQ968" s="34"/>
      <c r="UPX968" s="35"/>
      <c r="UPY968" s="34"/>
      <c r="UQF968" s="35"/>
      <c r="UQG968" s="34"/>
      <c r="UQN968" s="35"/>
      <c r="UQO968" s="34"/>
      <c r="UQV968" s="35"/>
      <c r="UQW968" s="34"/>
      <c r="URD968" s="35"/>
      <c r="URE968" s="34"/>
      <c r="URL968" s="35"/>
      <c r="URM968" s="34"/>
      <c r="URT968" s="35"/>
      <c r="URU968" s="34"/>
      <c r="USB968" s="35"/>
      <c r="USC968" s="34"/>
      <c r="USJ968" s="35"/>
      <c r="USK968" s="34"/>
      <c r="USR968" s="35"/>
      <c r="USS968" s="34"/>
      <c r="USZ968" s="35"/>
      <c r="UTA968" s="34"/>
      <c r="UTH968" s="35"/>
      <c r="UTI968" s="34"/>
      <c r="UTP968" s="35"/>
      <c r="UTQ968" s="34"/>
      <c r="UTX968" s="35"/>
      <c r="UTY968" s="34"/>
      <c r="UUF968" s="35"/>
      <c r="UUG968" s="34"/>
      <c r="UUN968" s="35"/>
      <c r="UUO968" s="34"/>
      <c r="UUV968" s="35"/>
      <c r="UUW968" s="34"/>
      <c r="UVD968" s="35"/>
      <c r="UVE968" s="34"/>
      <c r="UVL968" s="35"/>
      <c r="UVM968" s="34"/>
      <c r="UVT968" s="35"/>
      <c r="UVU968" s="34"/>
      <c r="UWB968" s="35"/>
      <c r="UWC968" s="34"/>
      <c r="UWJ968" s="35"/>
      <c r="UWK968" s="34"/>
      <c r="UWR968" s="35"/>
      <c r="UWS968" s="34"/>
      <c r="UWZ968" s="35"/>
      <c r="UXA968" s="34"/>
      <c r="UXH968" s="35"/>
      <c r="UXI968" s="34"/>
      <c r="UXP968" s="35"/>
      <c r="UXQ968" s="34"/>
      <c r="UXX968" s="35"/>
      <c r="UXY968" s="34"/>
      <c r="UYF968" s="35"/>
      <c r="UYG968" s="34"/>
      <c r="UYN968" s="35"/>
      <c r="UYO968" s="34"/>
      <c r="UYV968" s="35"/>
      <c r="UYW968" s="34"/>
      <c r="UZD968" s="35"/>
      <c r="UZE968" s="34"/>
      <c r="UZL968" s="35"/>
      <c r="UZM968" s="34"/>
      <c r="UZT968" s="35"/>
      <c r="UZU968" s="34"/>
      <c r="VAB968" s="35"/>
      <c r="VAC968" s="34"/>
      <c r="VAJ968" s="35"/>
      <c r="VAK968" s="34"/>
      <c r="VAR968" s="35"/>
      <c r="VAS968" s="34"/>
      <c r="VAZ968" s="35"/>
      <c r="VBA968" s="34"/>
      <c r="VBH968" s="35"/>
      <c r="VBI968" s="34"/>
      <c r="VBP968" s="35"/>
      <c r="VBQ968" s="34"/>
      <c r="VBX968" s="35"/>
      <c r="VBY968" s="34"/>
      <c r="VCF968" s="35"/>
      <c r="VCG968" s="34"/>
      <c r="VCN968" s="35"/>
      <c r="VCO968" s="34"/>
      <c r="VCV968" s="35"/>
      <c r="VCW968" s="34"/>
      <c r="VDD968" s="35"/>
      <c r="VDE968" s="34"/>
      <c r="VDL968" s="35"/>
      <c r="VDM968" s="34"/>
      <c r="VDT968" s="35"/>
      <c r="VDU968" s="34"/>
      <c r="VEB968" s="35"/>
      <c r="VEC968" s="34"/>
      <c r="VEJ968" s="35"/>
      <c r="VEK968" s="34"/>
      <c r="VER968" s="35"/>
      <c r="VES968" s="34"/>
      <c r="VEZ968" s="35"/>
      <c r="VFA968" s="34"/>
      <c r="VFH968" s="35"/>
      <c r="VFI968" s="34"/>
      <c r="VFP968" s="35"/>
      <c r="VFQ968" s="34"/>
      <c r="VFX968" s="35"/>
      <c r="VFY968" s="34"/>
      <c r="VGF968" s="35"/>
      <c r="VGG968" s="34"/>
      <c r="VGN968" s="35"/>
      <c r="VGO968" s="34"/>
      <c r="VGV968" s="35"/>
      <c r="VGW968" s="34"/>
      <c r="VHD968" s="35"/>
      <c r="VHE968" s="34"/>
      <c r="VHL968" s="35"/>
      <c r="VHM968" s="34"/>
      <c r="VHT968" s="35"/>
      <c r="VHU968" s="34"/>
      <c r="VIB968" s="35"/>
      <c r="VIC968" s="34"/>
      <c r="VIJ968" s="35"/>
      <c r="VIK968" s="34"/>
      <c r="VIR968" s="35"/>
      <c r="VIS968" s="34"/>
      <c r="VIZ968" s="35"/>
      <c r="VJA968" s="34"/>
      <c r="VJH968" s="35"/>
      <c r="VJI968" s="34"/>
      <c r="VJP968" s="35"/>
      <c r="VJQ968" s="34"/>
      <c r="VJX968" s="35"/>
      <c r="VJY968" s="34"/>
      <c r="VKF968" s="35"/>
      <c r="VKG968" s="34"/>
      <c r="VKN968" s="35"/>
      <c r="VKO968" s="34"/>
      <c r="VKV968" s="35"/>
      <c r="VKW968" s="34"/>
      <c r="VLD968" s="35"/>
      <c r="VLE968" s="34"/>
      <c r="VLL968" s="35"/>
      <c r="VLM968" s="34"/>
      <c r="VLT968" s="35"/>
      <c r="VLU968" s="34"/>
      <c r="VMB968" s="35"/>
      <c r="VMC968" s="34"/>
      <c r="VMJ968" s="35"/>
      <c r="VMK968" s="34"/>
      <c r="VMR968" s="35"/>
      <c r="VMS968" s="34"/>
      <c r="VMZ968" s="35"/>
      <c r="VNA968" s="34"/>
      <c r="VNH968" s="35"/>
      <c r="VNI968" s="34"/>
      <c r="VNP968" s="35"/>
      <c r="VNQ968" s="34"/>
      <c r="VNX968" s="35"/>
      <c r="VNY968" s="34"/>
      <c r="VOF968" s="35"/>
      <c r="VOG968" s="34"/>
      <c r="VON968" s="35"/>
      <c r="VOO968" s="34"/>
      <c r="VOV968" s="35"/>
      <c r="VOW968" s="34"/>
      <c r="VPD968" s="35"/>
      <c r="VPE968" s="34"/>
      <c r="VPL968" s="35"/>
      <c r="VPM968" s="34"/>
      <c r="VPT968" s="35"/>
      <c r="VPU968" s="34"/>
      <c r="VQB968" s="35"/>
      <c r="VQC968" s="34"/>
      <c r="VQJ968" s="35"/>
      <c r="VQK968" s="34"/>
      <c r="VQR968" s="35"/>
      <c r="VQS968" s="34"/>
      <c r="VQZ968" s="35"/>
      <c r="VRA968" s="34"/>
      <c r="VRH968" s="35"/>
      <c r="VRI968" s="34"/>
      <c r="VRP968" s="35"/>
      <c r="VRQ968" s="34"/>
      <c r="VRX968" s="35"/>
      <c r="VRY968" s="34"/>
      <c r="VSF968" s="35"/>
      <c r="VSG968" s="34"/>
      <c r="VSN968" s="35"/>
      <c r="VSO968" s="34"/>
      <c r="VSV968" s="35"/>
      <c r="VSW968" s="34"/>
      <c r="VTD968" s="35"/>
      <c r="VTE968" s="34"/>
      <c r="VTL968" s="35"/>
      <c r="VTM968" s="34"/>
      <c r="VTT968" s="35"/>
      <c r="VTU968" s="34"/>
      <c r="VUB968" s="35"/>
      <c r="VUC968" s="34"/>
      <c r="VUJ968" s="35"/>
      <c r="VUK968" s="34"/>
      <c r="VUR968" s="35"/>
      <c r="VUS968" s="34"/>
      <c r="VUZ968" s="35"/>
      <c r="VVA968" s="34"/>
      <c r="VVH968" s="35"/>
      <c r="VVI968" s="34"/>
      <c r="VVP968" s="35"/>
      <c r="VVQ968" s="34"/>
      <c r="VVX968" s="35"/>
      <c r="VVY968" s="34"/>
      <c r="VWF968" s="35"/>
      <c r="VWG968" s="34"/>
      <c r="VWN968" s="35"/>
      <c r="VWO968" s="34"/>
      <c r="VWV968" s="35"/>
      <c r="VWW968" s="34"/>
      <c r="VXD968" s="35"/>
      <c r="VXE968" s="34"/>
      <c r="VXL968" s="35"/>
      <c r="VXM968" s="34"/>
      <c r="VXT968" s="35"/>
      <c r="VXU968" s="34"/>
      <c r="VYB968" s="35"/>
      <c r="VYC968" s="34"/>
      <c r="VYJ968" s="35"/>
      <c r="VYK968" s="34"/>
      <c r="VYR968" s="35"/>
      <c r="VYS968" s="34"/>
      <c r="VYZ968" s="35"/>
      <c r="VZA968" s="34"/>
      <c r="VZH968" s="35"/>
      <c r="VZI968" s="34"/>
      <c r="VZP968" s="35"/>
      <c r="VZQ968" s="34"/>
      <c r="VZX968" s="35"/>
      <c r="VZY968" s="34"/>
      <c r="WAF968" s="35"/>
      <c r="WAG968" s="34"/>
      <c r="WAN968" s="35"/>
      <c r="WAO968" s="34"/>
      <c r="WAV968" s="35"/>
      <c r="WAW968" s="34"/>
      <c r="WBD968" s="35"/>
      <c r="WBE968" s="34"/>
      <c r="WBL968" s="35"/>
      <c r="WBM968" s="34"/>
      <c r="WBT968" s="35"/>
      <c r="WBU968" s="34"/>
      <c r="WCB968" s="35"/>
      <c r="WCC968" s="34"/>
      <c r="WCJ968" s="35"/>
      <c r="WCK968" s="34"/>
      <c r="WCR968" s="35"/>
      <c r="WCS968" s="34"/>
      <c r="WCZ968" s="35"/>
      <c r="WDA968" s="34"/>
      <c r="WDH968" s="35"/>
      <c r="WDI968" s="34"/>
      <c r="WDP968" s="35"/>
      <c r="WDQ968" s="34"/>
      <c r="WDX968" s="35"/>
      <c r="WDY968" s="34"/>
      <c r="WEF968" s="35"/>
      <c r="WEG968" s="34"/>
      <c r="WEN968" s="35"/>
      <c r="WEO968" s="34"/>
      <c r="WEV968" s="35"/>
      <c r="WEW968" s="34"/>
      <c r="WFD968" s="35"/>
      <c r="WFE968" s="34"/>
      <c r="WFL968" s="35"/>
      <c r="WFM968" s="34"/>
      <c r="WFT968" s="35"/>
      <c r="WFU968" s="34"/>
      <c r="WGB968" s="35"/>
      <c r="WGC968" s="34"/>
      <c r="WGJ968" s="35"/>
      <c r="WGK968" s="34"/>
      <c r="WGR968" s="35"/>
      <c r="WGS968" s="34"/>
      <c r="WGZ968" s="35"/>
      <c r="WHA968" s="34"/>
      <c r="WHH968" s="35"/>
      <c r="WHI968" s="34"/>
      <c r="WHP968" s="35"/>
      <c r="WHQ968" s="34"/>
      <c r="WHX968" s="35"/>
      <c r="WHY968" s="34"/>
      <c r="WIF968" s="35"/>
      <c r="WIG968" s="34"/>
      <c r="WIN968" s="35"/>
      <c r="WIO968" s="34"/>
      <c r="WIV968" s="35"/>
      <c r="WIW968" s="34"/>
      <c r="WJD968" s="35"/>
      <c r="WJE968" s="34"/>
      <c r="WJL968" s="35"/>
      <c r="WJM968" s="34"/>
      <c r="WJT968" s="35"/>
      <c r="WJU968" s="34"/>
      <c r="WKB968" s="35"/>
      <c r="WKC968" s="34"/>
      <c r="WKJ968" s="35"/>
      <c r="WKK968" s="34"/>
      <c r="WKR968" s="35"/>
      <c r="WKS968" s="34"/>
      <c r="WKZ968" s="35"/>
      <c r="WLA968" s="34"/>
      <c r="WLH968" s="35"/>
      <c r="WLI968" s="34"/>
      <c r="WLP968" s="35"/>
      <c r="WLQ968" s="34"/>
      <c r="WLX968" s="35"/>
      <c r="WLY968" s="34"/>
      <c r="WMF968" s="35"/>
      <c r="WMG968" s="34"/>
      <c r="WMN968" s="35"/>
      <c r="WMO968" s="34"/>
      <c r="WMV968" s="35"/>
      <c r="WMW968" s="34"/>
      <c r="WND968" s="35"/>
      <c r="WNE968" s="34"/>
      <c r="WNL968" s="35"/>
      <c r="WNM968" s="34"/>
      <c r="WNT968" s="35"/>
      <c r="WNU968" s="34"/>
      <c r="WOB968" s="35"/>
      <c r="WOC968" s="34"/>
      <c r="WOJ968" s="35"/>
      <c r="WOK968" s="34"/>
      <c r="WOR968" s="35"/>
      <c r="WOS968" s="34"/>
      <c r="WOZ968" s="35"/>
      <c r="WPA968" s="34"/>
      <c r="WPH968" s="35"/>
      <c r="WPI968" s="34"/>
      <c r="WPP968" s="35"/>
      <c r="WPQ968" s="34"/>
      <c r="WPX968" s="35"/>
      <c r="WPY968" s="34"/>
      <c r="WQF968" s="35"/>
      <c r="WQG968" s="34"/>
      <c r="WQN968" s="35"/>
      <c r="WQO968" s="34"/>
      <c r="WQV968" s="35"/>
      <c r="WQW968" s="34"/>
      <c r="WRD968" s="35"/>
      <c r="WRE968" s="34"/>
      <c r="WRL968" s="35"/>
      <c r="WRM968" s="34"/>
      <c r="WRT968" s="35"/>
      <c r="WRU968" s="34"/>
      <c r="WSB968" s="35"/>
      <c r="WSC968" s="34"/>
      <c r="WSJ968" s="35"/>
      <c r="WSK968" s="34"/>
      <c r="WSR968" s="35"/>
      <c r="WSS968" s="34"/>
      <c r="WSZ968" s="35"/>
      <c r="WTA968" s="34"/>
      <c r="WTH968" s="35"/>
      <c r="WTI968" s="34"/>
      <c r="WTP968" s="35"/>
      <c r="WTQ968" s="34"/>
      <c r="WTX968" s="35"/>
      <c r="WTY968" s="34"/>
      <c r="WUF968" s="35"/>
      <c r="WUG968" s="34"/>
      <c r="WUN968" s="35"/>
      <c r="WUO968" s="34"/>
      <c r="WUV968" s="35"/>
      <c r="WUW968" s="34"/>
      <c r="WVD968" s="35"/>
      <c r="WVE968" s="34"/>
      <c r="WVL968" s="35"/>
      <c r="WVM968" s="34"/>
      <c r="WVT968" s="35"/>
      <c r="WVU968" s="34"/>
      <c r="WWB968" s="35"/>
      <c r="WWC968" s="34"/>
      <c r="WWJ968" s="35"/>
      <c r="WWK968" s="34"/>
      <c r="WWR968" s="35"/>
      <c r="WWS968" s="34"/>
      <c r="WWZ968" s="35"/>
      <c r="WXA968" s="34"/>
      <c r="WXH968" s="35"/>
      <c r="WXI968" s="34"/>
      <c r="WXP968" s="35"/>
      <c r="WXQ968" s="34"/>
      <c r="WXX968" s="35"/>
      <c r="WXY968" s="34"/>
      <c r="WYF968" s="35"/>
      <c r="WYG968" s="34"/>
      <c r="WYN968" s="35"/>
      <c r="WYO968" s="34"/>
      <c r="WYV968" s="35"/>
      <c r="WYW968" s="34"/>
      <c r="WZD968" s="35"/>
      <c r="WZE968" s="34"/>
      <c r="WZL968" s="35"/>
      <c r="WZM968" s="34"/>
      <c r="WZT968" s="35"/>
      <c r="WZU968" s="34"/>
      <c r="XAB968" s="35"/>
      <c r="XAC968" s="34"/>
      <c r="XAJ968" s="35"/>
      <c r="XAK968" s="34"/>
      <c r="XAR968" s="35"/>
      <c r="XAS968" s="34"/>
      <c r="XAZ968" s="35"/>
      <c r="XBA968" s="34"/>
      <c r="XBH968" s="35"/>
      <c r="XBI968" s="34"/>
      <c r="XBP968" s="35"/>
      <c r="XBQ968" s="34"/>
      <c r="XBX968" s="35"/>
      <c r="XBY968" s="34"/>
      <c r="XCF968" s="35"/>
      <c r="XCG968" s="34"/>
      <c r="XCN968" s="35"/>
      <c r="XCO968" s="34"/>
      <c r="XCV968" s="35"/>
      <c r="XCW968" s="34"/>
      <c r="XDD968" s="35"/>
      <c r="XDE968" s="34"/>
      <c r="XDL968" s="35"/>
      <c r="XDM968" s="34"/>
      <c r="XDT968" s="35"/>
      <c r="XDU968" s="34"/>
      <c r="XEB968" s="35"/>
      <c r="XEC968" s="34"/>
      <c r="XEJ968" s="35"/>
      <c r="XEK968" s="34"/>
      <c r="XER968" s="35"/>
      <c r="XES968" s="34"/>
      <c r="XEZ968" s="35"/>
      <c r="XFA968" s="34"/>
    </row>
    <row r="969" spans="1:1021 1028:2045 2052:3069 3076:4093 4100:5117 5124:6141 6148:7165 7172:8189 8196:9213 9220:10237 10244:11261 11268:12285 12292:13309 13316:14333 14340:15357 15364:16381" x14ac:dyDescent="0.25">
      <c r="A969" t="s">
        <v>21</v>
      </c>
      <c r="B969" t="s">
        <v>153</v>
      </c>
      <c r="C969">
        <v>566</v>
      </c>
      <c r="D969">
        <v>566</v>
      </c>
      <c r="E969" s="35">
        <v>1</v>
      </c>
      <c r="F969" s="34">
        <v>1E-156</v>
      </c>
      <c r="G969">
        <v>98.15</v>
      </c>
      <c r="H969">
        <v>384</v>
      </c>
      <c r="I969" t="str">
        <f>HYPERLINK("https://www.ncbi.nlm.nih.gov/nucleotide/OK170967.1?report=genbank&amp;log$=nucltop&amp;blast_rank=67&amp;RID=XE5J84ZU013","OK170967.1")</f>
        <v>OK170967.1</v>
      </c>
      <c r="L969" s="35"/>
      <c r="M969" s="34"/>
      <c r="T969" s="35"/>
      <c r="U969" s="34"/>
      <c r="AB969" s="35"/>
      <c r="AC969" s="34"/>
      <c r="AJ969" s="35"/>
      <c r="AK969" s="34"/>
      <c r="AR969" s="35"/>
      <c r="AS969" s="34"/>
      <c r="AZ969" s="35"/>
      <c r="BA969" s="34"/>
      <c r="BH969" s="35"/>
      <c r="BI969" s="34"/>
      <c r="BP969" s="35"/>
      <c r="BQ969" s="34"/>
      <c r="BX969" s="35"/>
      <c r="BY969" s="34"/>
      <c r="CF969" s="35"/>
      <c r="CG969" s="34"/>
      <c r="CN969" s="35"/>
      <c r="CO969" s="34"/>
      <c r="CV969" s="35"/>
      <c r="CW969" s="34"/>
      <c r="DD969" s="35"/>
      <c r="DE969" s="34"/>
      <c r="DL969" s="35"/>
      <c r="DM969" s="34"/>
      <c r="DT969" s="35"/>
      <c r="DU969" s="34"/>
      <c r="EB969" s="35"/>
      <c r="EC969" s="34"/>
      <c r="EJ969" s="35"/>
      <c r="EK969" s="34"/>
      <c r="ER969" s="35"/>
      <c r="ES969" s="34"/>
      <c r="EZ969" s="35"/>
      <c r="FA969" s="34"/>
      <c r="FH969" s="35"/>
      <c r="FI969" s="34"/>
      <c r="FP969" s="35"/>
      <c r="FQ969" s="34"/>
      <c r="FX969" s="35"/>
      <c r="FY969" s="34"/>
      <c r="GF969" s="35"/>
      <c r="GG969" s="34"/>
      <c r="GN969" s="35"/>
      <c r="GO969" s="34"/>
      <c r="GV969" s="35"/>
      <c r="GW969" s="34"/>
      <c r="HD969" s="35"/>
      <c r="HE969" s="34"/>
      <c r="HL969" s="35"/>
      <c r="HM969" s="34"/>
      <c r="HT969" s="35"/>
      <c r="HU969" s="34"/>
      <c r="IB969" s="35"/>
      <c r="IC969" s="34"/>
      <c r="IJ969" s="35"/>
      <c r="IK969" s="34"/>
      <c r="IR969" s="35"/>
      <c r="IS969" s="34"/>
      <c r="IZ969" s="35"/>
      <c r="JA969" s="34"/>
      <c r="JH969" s="35"/>
      <c r="JI969" s="34"/>
      <c r="JP969" s="35"/>
      <c r="JQ969" s="34"/>
      <c r="JX969" s="35"/>
      <c r="JY969" s="34"/>
      <c r="KF969" s="35"/>
      <c r="KG969" s="34"/>
      <c r="KN969" s="35"/>
      <c r="KO969" s="34"/>
      <c r="KV969" s="35"/>
      <c r="KW969" s="34"/>
      <c r="LD969" s="35"/>
      <c r="LE969" s="34"/>
      <c r="LL969" s="35"/>
      <c r="LM969" s="34"/>
      <c r="LT969" s="35"/>
      <c r="LU969" s="34"/>
      <c r="MB969" s="35"/>
      <c r="MC969" s="34"/>
      <c r="MJ969" s="35"/>
      <c r="MK969" s="34"/>
      <c r="MR969" s="35"/>
      <c r="MS969" s="34"/>
      <c r="MZ969" s="35"/>
      <c r="NA969" s="34"/>
      <c r="NH969" s="35"/>
      <c r="NI969" s="34"/>
      <c r="NP969" s="35"/>
      <c r="NQ969" s="34"/>
      <c r="NX969" s="35"/>
      <c r="NY969" s="34"/>
      <c r="OF969" s="35"/>
      <c r="OG969" s="34"/>
      <c r="ON969" s="35"/>
      <c r="OO969" s="34"/>
      <c r="OV969" s="35"/>
      <c r="OW969" s="34"/>
      <c r="PD969" s="35"/>
      <c r="PE969" s="34"/>
      <c r="PL969" s="35"/>
      <c r="PM969" s="34"/>
      <c r="PT969" s="35"/>
      <c r="PU969" s="34"/>
      <c r="QB969" s="35"/>
      <c r="QC969" s="34"/>
      <c r="QJ969" s="35"/>
      <c r="QK969" s="34"/>
      <c r="QR969" s="35"/>
      <c r="QS969" s="34"/>
      <c r="QZ969" s="35"/>
      <c r="RA969" s="34"/>
      <c r="RH969" s="35"/>
      <c r="RI969" s="34"/>
      <c r="RP969" s="35"/>
      <c r="RQ969" s="34"/>
      <c r="RX969" s="35"/>
      <c r="RY969" s="34"/>
      <c r="SF969" s="35"/>
      <c r="SG969" s="34"/>
      <c r="SN969" s="35"/>
      <c r="SO969" s="34"/>
      <c r="SV969" s="35"/>
      <c r="SW969" s="34"/>
      <c r="TD969" s="35"/>
      <c r="TE969" s="34"/>
      <c r="TL969" s="35"/>
      <c r="TM969" s="34"/>
      <c r="TT969" s="35"/>
      <c r="TU969" s="34"/>
      <c r="UB969" s="35"/>
      <c r="UC969" s="34"/>
      <c r="UJ969" s="35"/>
      <c r="UK969" s="34"/>
      <c r="UR969" s="35"/>
      <c r="US969" s="34"/>
      <c r="UZ969" s="35"/>
      <c r="VA969" s="34"/>
      <c r="VH969" s="35"/>
      <c r="VI969" s="34"/>
      <c r="VP969" s="35"/>
      <c r="VQ969" s="34"/>
      <c r="VX969" s="35"/>
      <c r="VY969" s="34"/>
      <c r="WF969" s="35"/>
      <c r="WG969" s="34"/>
      <c r="WN969" s="35"/>
      <c r="WO969" s="34"/>
      <c r="WV969" s="35"/>
      <c r="WW969" s="34"/>
      <c r="XD969" s="35"/>
      <c r="XE969" s="34"/>
      <c r="XL969" s="35"/>
      <c r="XM969" s="34"/>
      <c r="XT969" s="35"/>
      <c r="XU969" s="34"/>
      <c r="YB969" s="35"/>
      <c r="YC969" s="34"/>
      <c r="YJ969" s="35"/>
      <c r="YK969" s="34"/>
      <c r="YR969" s="35"/>
      <c r="YS969" s="34"/>
      <c r="YZ969" s="35"/>
      <c r="ZA969" s="34"/>
      <c r="ZH969" s="35"/>
      <c r="ZI969" s="34"/>
      <c r="ZP969" s="35"/>
      <c r="ZQ969" s="34"/>
      <c r="ZX969" s="35"/>
      <c r="ZY969" s="34"/>
      <c r="AAF969" s="35"/>
      <c r="AAG969" s="34"/>
      <c r="AAN969" s="35"/>
      <c r="AAO969" s="34"/>
      <c r="AAV969" s="35"/>
      <c r="AAW969" s="34"/>
      <c r="ABD969" s="35"/>
      <c r="ABE969" s="34"/>
      <c r="ABL969" s="35"/>
      <c r="ABM969" s="34"/>
      <c r="ABT969" s="35"/>
      <c r="ABU969" s="34"/>
      <c r="ACB969" s="35"/>
      <c r="ACC969" s="34"/>
      <c r="ACJ969" s="35"/>
      <c r="ACK969" s="34"/>
      <c r="ACR969" s="35"/>
      <c r="ACS969" s="34"/>
      <c r="ACZ969" s="35"/>
      <c r="ADA969" s="34"/>
      <c r="ADH969" s="35"/>
      <c r="ADI969" s="34"/>
      <c r="ADP969" s="35"/>
      <c r="ADQ969" s="34"/>
      <c r="ADX969" s="35"/>
      <c r="ADY969" s="34"/>
      <c r="AEF969" s="35"/>
      <c r="AEG969" s="34"/>
      <c r="AEN969" s="35"/>
      <c r="AEO969" s="34"/>
      <c r="AEV969" s="35"/>
      <c r="AEW969" s="34"/>
      <c r="AFD969" s="35"/>
      <c r="AFE969" s="34"/>
      <c r="AFL969" s="35"/>
      <c r="AFM969" s="34"/>
      <c r="AFT969" s="35"/>
      <c r="AFU969" s="34"/>
      <c r="AGB969" s="35"/>
      <c r="AGC969" s="34"/>
      <c r="AGJ969" s="35"/>
      <c r="AGK969" s="34"/>
      <c r="AGR969" s="35"/>
      <c r="AGS969" s="34"/>
      <c r="AGZ969" s="35"/>
      <c r="AHA969" s="34"/>
      <c r="AHH969" s="35"/>
      <c r="AHI969" s="34"/>
      <c r="AHP969" s="35"/>
      <c r="AHQ969" s="34"/>
      <c r="AHX969" s="35"/>
      <c r="AHY969" s="34"/>
      <c r="AIF969" s="35"/>
      <c r="AIG969" s="34"/>
      <c r="AIN969" s="35"/>
      <c r="AIO969" s="34"/>
      <c r="AIV969" s="35"/>
      <c r="AIW969" s="34"/>
      <c r="AJD969" s="35"/>
      <c r="AJE969" s="34"/>
      <c r="AJL969" s="35"/>
      <c r="AJM969" s="34"/>
      <c r="AJT969" s="35"/>
      <c r="AJU969" s="34"/>
      <c r="AKB969" s="35"/>
      <c r="AKC969" s="34"/>
      <c r="AKJ969" s="35"/>
      <c r="AKK969" s="34"/>
      <c r="AKR969" s="35"/>
      <c r="AKS969" s="34"/>
      <c r="AKZ969" s="35"/>
      <c r="ALA969" s="34"/>
      <c r="ALH969" s="35"/>
      <c r="ALI969" s="34"/>
      <c r="ALP969" s="35"/>
      <c r="ALQ969" s="34"/>
      <c r="ALX969" s="35"/>
      <c r="ALY969" s="34"/>
      <c r="AMF969" s="35"/>
      <c r="AMG969" s="34"/>
      <c r="AMN969" s="35"/>
      <c r="AMO969" s="34"/>
      <c r="AMV969" s="35"/>
      <c r="AMW969" s="34"/>
      <c r="AND969" s="35"/>
      <c r="ANE969" s="34"/>
      <c r="ANL969" s="35"/>
      <c r="ANM969" s="34"/>
      <c r="ANT969" s="35"/>
      <c r="ANU969" s="34"/>
      <c r="AOB969" s="35"/>
      <c r="AOC969" s="34"/>
      <c r="AOJ969" s="35"/>
      <c r="AOK969" s="34"/>
      <c r="AOR969" s="35"/>
      <c r="AOS969" s="34"/>
      <c r="AOZ969" s="35"/>
      <c r="APA969" s="34"/>
      <c r="APH969" s="35"/>
      <c r="API969" s="34"/>
      <c r="APP969" s="35"/>
      <c r="APQ969" s="34"/>
      <c r="APX969" s="35"/>
      <c r="APY969" s="34"/>
      <c r="AQF969" s="35"/>
      <c r="AQG969" s="34"/>
      <c r="AQN969" s="35"/>
      <c r="AQO969" s="34"/>
      <c r="AQV969" s="35"/>
      <c r="AQW969" s="34"/>
      <c r="ARD969" s="35"/>
      <c r="ARE969" s="34"/>
      <c r="ARL969" s="35"/>
      <c r="ARM969" s="34"/>
      <c r="ART969" s="35"/>
      <c r="ARU969" s="34"/>
      <c r="ASB969" s="35"/>
      <c r="ASC969" s="34"/>
      <c r="ASJ969" s="35"/>
      <c r="ASK969" s="34"/>
      <c r="ASR969" s="35"/>
      <c r="ASS969" s="34"/>
      <c r="ASZ969" s="35"/>
      <c r="ATA969" s="34"/>
      <c r="ATH969" s="35"/>
      <c r="ATI969" s="34"/>
      <c r="ATP969" s="35"/>
      <c r="ATQ969" s="34"/>
      <c r="ATX969" s="35"/>
      <c r="ATY969" s="34"/>
      <c r="AUF969" s="35"/>
      <c r="AUG969" s="34"/>
      <c r="AUN969" s="35"/>
      <c r="AUO969" s="34"/>
      <c r="AUV969" s="35"/>
      <c r="AUW969" s="34"/>
      <c r="AVD969" s="35"/>
      <c r="AVE969" s="34"/>
      <c r="AVL969" s="35"/>
      <c r="AVM969" s="34"/>
      <c r="AVT969" s="35"/>
      <c r="AVU969" s="34"/>
      <c r="AWB969" s="35"/>
      <c r="AWC969" s="34"/>
      <c r="AWJ969" s="35"/>
      <c r="AWK969" s="34"/>
      <c r="AWR969" s="35"/>
      <c r="AWS969" s="34"/>
      <c r="AWZ969" s="35"/>
      <c r="AXA969" s="34"/>
      <c r="AXH969" s="35"/>
      <c r="AXI969" s="34"/>
      <c r="AXP969" s="35"/>
      <c r="AXQ969" s="34"/>
      <c r="AXX969" s="35"/>
      <c r="AXY969" s="34"/>
      <c r="AYF969" s="35"/>
      <c r="AYG969" s="34"/>
      <c r="AYN969" s="35"/>
      <c r="AYO969" s="34"/>
      <c r="AYV969" s="35"/>
      <c r="AYW969" s="34"/>
      <c r="AZD969" s="35"/>
      <c r="AZE969" s="34"/>
      <c r="AZL969" s="35"/>
      <c r="AZM969" s="34"/>
      <c r="AZT969" s="35"/>
      <c r="AZU969" s="34"/>
      <c r="BAB969" s="35"/>
      <c r="BAC969" s="34"/>
      <c r="BAJ969" s="35"/>
      <c r="BAK969" s="34"/>
      <c r="BAR969" s="35"/>
      <c r="BAS969" s="34"/>
      <c r="BAZ969" s="35"/>
      <c r="BBA969" s="34"/>
      <c r="BBH969" s="35"/>
      <c r="BBI969" s="34"/>
      <c r="BBP969" s="35"/>
      <c r="BBQ969" s="34"/>
      <c r="BBX969" s="35"/>
      <c r="BBY969" s="34"/>
      <c r="BCF969" s="35"/>
      <c r="BCG969" s="34"/>
      <c r="BCN969" s="35"/>
      <c r="BCO969" s="34"/>
      <c r="BCV969" s="35"/>
      <c r="BCW969" s="34"/>
      <c r="BDD969" s="35"/>
      <c r="BDE969" s="34"/>
      <c r="BDL969" s="35"/>
      <c r="BDM969" s="34"/>
      <c r="BDT969" s="35"/>
      <c r="BDU969" s="34"/>
      <c r="BEB969" s="35"/>
      <c r="BEC969" s="34"/>
      <c r="BEJ969" s="35"/>
      <c r="BEK969" s="34"/>
      <c r="BER969" s="35"/>
      <c r="BES969" s="34"/>
      <c r="BEZ969" s="35"/>
      <c r="BFA969" s="34"/>
      <c r="BFH969" s="35"/>
      <c r="BFI969" s="34"/>
      <c r="BFP969" s="35"/>
      <c r="BFQ969" s="34"/>
      <c r="BFX969" s="35"/>
      <c r="BFY969" s="34"/>
      <c r="BGF969" s="35"/>
      <c r="BGG969" s="34"/>
      <c r="BGN969" s="35"/>
      <c r="BGO969" s="34"/>
      <c r="BGV969" s="35"/>
      <c r="BGW969" s="34"/>
      <c r="BHD969" s="35"/>
      <c r="BHE969" s="34"/>
      <c r="BHL969" s="35"/>
      <c r="BHM969" s="34"/>
      <c r="BHT969" s="35"/>
      <c r="BHU969" s="34"/>
      <c r="BIB969" s="35"/>
      <c r="BIC969" s="34"/>
      <c r="BIJ969" s="35"/>
      <c r="BIK969" s="34"/>
      <c r="BIR969" s="35"/>
      <c r="BIS969" s="34"/>
      <c r="BIZ969" s="35"/>
      <c r="BJA969" s="34"/>
      <c r="BJH969" s="35"/>
      <c r="BJI969" s="34"/>
      <c r="BJP969" s="35"/>
      <c r="BJQ969" s="34"/>
      <c r="BJX969" s="35"/>
      <c r="BJY969" s="34"/>
      <c r="BKF969" s="35"/>
      <c r="BKG969" s="34"/>
      <c r="BKN969" s="35"/>
      <c r="BKO969" s="34"/>
      <c r="BKV969" s="35"/>
      <c r="BKW969" s="34"/>
      <c r="BLD969" s="35"/>
      <c r="BLE969" s="34"/>
      <c r="BLL969" s="35"/>
      <c r="BLM969" s="34"/>
      <c r="BLT969" s="35"/>
      <c r="BLU969" s="34"/>
      <c r="BMB969" s="35"/>
      <c r="BMC969" s="34"/>
      <c r="BMJ969" s="35"/>
      <c r="BMK969" s="34"/>
      <c r="BMR969" s="35"/>
      <c r="BMS969" s="34"/>
      <c r="BMZ969" s="35"/>
      <c r="BNA969" s="34"/>
      <c r="BNH969" s="35"/>
      <c r="BNI969" s="34"/>
      <c r="BNP969" s="35"/>
      <c r="BNQ969" s="34"/>
      <c r="BNX969" s="35"/>
      <c r="BNY969" s="34"/>
      <c r="BOF969" s="35"/>
      <c r="BOG969" s="34"/>
      <c r="BON969" s="35"/>
      <c r="BOO969" s="34"/>
      <c r="BOV969" s="35"/>
      <c r="BOW969" s="34"/>
      <c r="BPD969" s="35"/>
      <c r="BPE969" s="34"/>
      <c r="BPL969" s="35"/>
      <c r="BPM969" s="34"/>
      <c r="BPT969" s="35"/>
      <c r="BPU969" s="34"/>
      <c r="BQB969" s="35"/>
      <c r="BQC969" s="34"/>
      <c r="BQJ969" s="35"/>
      <c r="BQK969" s="34"/>
      <c r="BQR969" s="35"/>
      <c r="BQS969" s="34"/>
      <c r="BQZ969" s="35"/>
      <c r="BRA969" s="34"/>
      <c r="BRH969" s="35"/>
      <c r="BRI969" s="34"/>
      <c r="BRP969" s="35"/>
      <c r="BRQ969" s="34"/>
      <c r="BRX969" s="35"/>
      <c r="BRY969" s="34"/>
      <c r="BSF969" s="35"/>
      <c r="BSG969" s="34"/>
      <c r="BSN969" s="35"/>
      <c r="BSO969" s="34"/>
      <c r="BSV969" s="35"/>
      <c r="BSW969" s="34"/>
      <c r="BTD969" s="35"/>
      <c r="BTE969" s="34"/>
      <c r="BTL969" s="35"/>
      <c r="BTM969" s="34"/>
      <c r="BTT969" s="35"/>
      <c r="BTU969" s="34"/>
      <c r="BUB969" s="35"/>
      <c r="BUC969" s="34"/>
      <c r="BUJ969" s="35"/>
      <c r="BUK969" s="34"/>
      <c r="BUR969" s="35"/>
      <c r="BUS969" s="34"/>
      <c r="BUZ969" s="35"/>
      <c r="BVA969" s="34"/>
      <c r="BVH969" s="35"/>
      <c r="BVI969" s="34"/>
      <c r="BVP969" s="35"/>
      <c r="BVQ969" s="34"/>
      <c r="BVX969" s="35"/>
      <c r="BVY969" s="34"/>
      <c r="BWF969" s="35"/>
      <c r="BWG969" s="34"/>
      <c r="BWN969" s="35"/>
      <c r="BWO969" s="34"/>
      <c r="BWV969" s="35"/>
      <c r="BWW969" s="34"/>
      <c r="BXD969" s="35"/>
      <c r="BXE969" s="34"/>
      <c r="BXL969" s="35"/>
      <c r="BXM969" s="34"/>
      <c r="BXT969" s="35"/>
      <c r="BXU969" s="34"/>
      <c r="BYB969" s="35"/>
      <c r="BYC969" s="34"/>
      <c r="BYJ969" s="35"/>
      <c r="BYK969" s="34"/>
      <c r="BYR969" s="35"/>
      <c r="BYS969" s="34"/>
      <c r="BYZ969" s="35"/>
      <c r="BZA969" s="34"/>
      <c r="BZH969" s="35"/>
      <c r="BZI969" s="34"/>
      <c r="BZP969" s="35"/>
      <c r="BZQ969" s="34"/>
      <c r="BZX969" s="35"/>
      <c r="BZY969" s="34"/>
      <c r="CAF969" s="35"/>
      <c r="CAG969" s="34"/>
      <c r="CAN969" s="35"/>
      <c r="CAO969" s="34"/>
      <c r="CAV969" s="35"/>
      <c r="CAW969" s="34"/>
      <c r="CBD969" s="35"/>
      <c r="CBE969" s="34"/>
      <c r="CBL969" s="35"/>
      <c r="CBM969" s="34"/>
      <c r="CBT969" s="35"/>
      <c r="CBU969" s="34"/>
      <c r="CCB969" s="35"/>
      <c r="CCC969" s="34"/>
      <c r="CCJ969" s="35"/>
      <c r="CCK969" s="34"/>
      <c r="CCR969" s="35"/>
      <c r="CCS969" s="34"/>
      <c r="CCZ969" s="35"/>
      <c r="CDA969" s="34"/>
      <c r="CDH969" s="35"/>
      <c r="CDI969" s="34"/>
      <c r="CDP969" s="35"/>
      <c r="CDQ969" s="34"/>
      <c r="CDX969" s="35"/>
      <c r="CDY969" s="34"/>
      <c r="CEF969" s="35"/>
      <c r="CEG969" s="34"/>
      <c r="CEN969" s="35"/>
      <c r="CEO969" s="34"/>
      <c r="CEV969" s="35"/>
      <c r="CEW969" s="34"/>
      <c r="CFD969" s="35"/>
      <c r="CFE969" s="34"/>
      <c r="CFL969" s="35"/>
      <c r="CFM969" s="34"/>
      <c r="CFT969" s="35"/>
      <c r="CFU969" s="34"/>
      <c r="CGB969" s="35"/>
      <c r="CGC969" s="34"/>
      <c r="CGJ969" s="35"/>
      <c r="CGK969" s="34"/>
      <c r="CGR969" s="35"/>
      <c r="CGS969" s="34"/>
      <c r="CGZ969" s="35"/>
      <c r="CHA969" s="34"/>
      <c r="CHH969" s="35"/>
      <c r="CHI969" s="34"/>
      <c r="CHP969" s="35"/>
      <c r="CHQ969" s="34"/>
      <c r="CHX969" s="35"/>
      <c r="CHY969" s="34"/>
      <c r="CIF969" s="35"/>
      <c r="CIG969" s="34"/>
      <c r="CIN969" s="35"/>
      <c r="CIO969" s="34"/>
      <c r="CIV969" s="35"/>
      <c r="CIW969" s="34"/>
      <c r="CJD969" s="35"/>
      <c r="CJE969" s="34"/>
      <c r="CJL969" s="35"/>
      <c r="CJM969" s="34"/>
      <c r="CJT969" s="35"/>
      <c r="CJU969" s="34"/>
      <c r="CKB969" s="35"/>
      <c r="CKC969" s="34"/>
      <c r="CKJ969" s="35"/>
      <c r="CKK969" s="34"/>
      <c r="CKR969" s="35"/>
      <c r="CKS969" s="34"/>
      <c r="CKZ969" s="35"/>
      <c r="CLA969" s="34"/>
      <c r="CLH969" s="35"/>
      <c r="CLI969" s="34"/>
      <c r="CLP969" s="35"/>
      <c r="CLQ969" s="34"/>
      <c r="CLX969" s="35"/>
      <c r="CLY969" s="34"/>
      <c r="CMF969" s="35"/>
      <c r="CMG969" s="34"/>
      <c r="CMN969" s="35"/>
      <c r="CMO969" s="34"/>
      <c r="CMV969" s="35"/>
      <c r="CMW969" s="34"/>
      <c r="CND969" s="35"/>
      <c r="CNE969" s="34"/>
      <c r="CNL969" s="35"/>
      <c r="CNM969" s="34"/>
      <c r="CNT969" s="35"/>
      <c r="CNU969" s="34"/>
      <c r="COB969" s="35"/>
      <c r="COC969" s="34"/>
      <c r="COJ969" s="35"/>
      <c r="COK969" s="34"/>
      <c r="COR969" s="35"/>
      <c r="COS969" s="34"/>
      <c r="COZ969" s="35"/>
      <c r="CPA969" s="34"/>
      <c r="CPH969" s="35"/>
      <c r="CPI969" s="34"/>
      <c r="CPP969" s="35"/>
      <c r="CPQ969" s="34"/>
      <c r="CPX969" s="35"/>
      <c r="CPY969" s="34"/>
      <c r="CQF969" s="35"/>
      <c r="CQG969" s="34"/>
      <c r="CQN969" s="35"/>
      <c r="CQO969" s="34"/>
      <c r="CQV969" s="35"/>
      <c r="CQW969" s="34"/>
      <c r="CRD969" s="35"/>
      <c r="CRE969" s="34"/>
      <c r="CRL969" s="35"/>
      <c r="CRM969" s="34"/>
      <c r="CRT969" s="35"/>
      <c r="CRU969" s="34"/>
      <c r="CSB969" s="35"/>
      <c r="CSC969" s="34"/>
      <c r="CSJ969" s="35"/>
      <c r="CSK969" s="34"/>
      <c r="CSR969" s="35"/>
      <c r="CSS969" s="34"/>
      <c r="CSZ969" s="35"/>
      <c r="CTA969" s="34"/>
      <c r="CTH969" s="35"/>
      <c r="CTI969" s="34"/>
      <c r="CTP969" s="35"/>
      <c r="CTQ969" s="34"/>
      <c r="CTX969" s="35"/>
      <c r="CTY969" s="34"/>
      <c r="CUF969" s="35"/>
      <c r="CUG969" s="34"/>
      <c r="CUN969" s="35"/>
      <c r="CUO969" s="34"/>
      <c r="CUV969" s="35"/>
      <c r="CUW969" s="34"/>
      <c r="CVD969" s="35"/>
      <c r="CVE969" s="34"/>
      <c r="CVL969" s="35"/>
      <c r="CVM969" s="34"/>
      <c r="CVT969" s="35"/>
      <c r="CVU969" s="34"/>
      <c r="CWB969" s="35"/>
      <c r="CWC969" s="34"/>
      <c r="CWJ969" s="35"/>
      <c r="CWK969" s="34"/>
      <c r="CWR969" s="35"/>
      <c r="CWS969" s="34"/>
      <c r="CWZ969" s="35"/>
      <c r="CXA969" s="34"/>
      <c r="CXH969" s="35"/>
      <c r="CXI969" s="34"/>
      <c r="CXP969" s="35"/>
      <c r="CXQ969" s="34"/>
      <c r="CXX969" s="35"/>
      <c r="CXY969" s="34"/>
      <c r="CYF969" s="35"/>
      <c r="CYG969" s="34"/>
      <c r="CYN969" s="35"/>
      <c r="CYO969" s="34"/>
      <c r="CYV969" s="35"/>
      <c r="CYW969" s="34"/>
      <c r="CZD969" s="35"/>
      <c r="CZE969" s="34"/>
      <c r="CZL969" s="35"/>
      <c r="CZM969" s="34"/>
      <c r="CZT969" s="35"/>
      <c r="CZU969" s="34"/>
      <c r="DAB969" s="35"/>
      <c r="DAC969" s="34"/>
      <c r="DAJ969" s="35"/>
      <c r="DAK969" s="34"/>
      <c r="DAR969" s="35"/>
      <c r="DAS969" s="34"/>
      <c r="DAZ969" s="35"/>
      <c r="DBA969" s="34"/>
      <c r="DBH969" s="35"/>
      <c r="DBI969" s="34"/>
      <c r="DBP969" s="35"/>
      <c r="DBQ969" s="34"/>
      <c r="DBX969" s="35"/>
      <c r="DBY969" s="34"/>
      <c r="DCF969" s="35"/>
      <c r="DCG969" s="34"/>
      <c r="DCN969" s="35"/>
      <c r="DCO969" s="34"/>
      <c r="DCV969" s="35"/>
      <c r="DCW969" s="34"/>
      <c r="DDD969" s="35"/>
      <c r="DDE969" s="34"/>
      <c r="DDL969" s="35"/>
      <c r="DDM969" s="34"/>
      <c r="DDT969" s="35"/>
      <c r="DDU969" s="34"/>
      <c r="DEB969" s="35"/>
      <c r="DEC969" s="34"/>
      <c r="DEJ969" s="35"/>
      <c r="DEK969" s="34"/>
      <c r="DER969" s="35"/>
      <c r="DES969" s="34"/>
      <c r="DEZ969" s="35"/>
      <c r="DFA969" s="34"/>
      <c r="DFH969" s="35"/>
      <c r="DFI969" s="34"/>
      <c r="DFP969" s="35"/>
      <c r="DFQ969" s="34"/>
      <c r="DFX969" s="35"/>
      <c r="DFY969" s="34"/>
      <c r="DGF969" s="35"/>
      <c r="DGG969" s="34"/>
      <c r="DGN969" s="35"/>
      <c r="DGO969" s="34"/>
      <c r="DGV969" s="35"/>
      <c r="DGW969" s="34"/>
      <c r="DHD969" s="35"/>
      <c r="DHE969" s="34"/>
      <c r="DHL969" s="35"/>
      <c r="DHM969" s="34"/>
      <c r="DHT969" s="35"/>
      <c r="DHU969" s="34"/>
      <c r="DIB969" s="35"/>
      <c r="DIC969" s="34"/>
      <c r="DIJ969" s="35"/>
      <c r="DIK969" s="34"/>
      <c r="DIR969" s="35"/>
      <c r="DIS969" s="34"/>
      <c r="DIZ969" s="35"/>
      <c r="DJA969" s="34"/>
      <c r="DJH969" s="35"/>
      <c r="DJI969" s="34"/>
      <c r="DJP969" s="35"/>
      <c r="DJQ969" s="34"/>
      <c r="DJX969" s="35"/>
      <c r="DJY969" s="34"/>
      <c r="DKF969" s="35"/>
      <c r="DKG969" s="34"/>
      <c r="DKN969" s="35"/>
      <c r="DKO969" s="34"/>
      <c r="DKV969" s="35"/>
      <c r="DKW969" s="34"/>
      <c r="DLD969" s="35"/>
      <c r="DLE969" s="34"/>
      <c r="DLL969" s="35"/>
      <c r="DLM969" s="34"/>
      <c r="DLT969" s="35"/>
      <c r="DLU969" s="34"/>
      <c r="DMB969" s="35"/>
      <c r="DMC969" s="34"/>
      <c r="DMJ969" s="35"/>
      <c r="DMK969" s="34"/>
      <c r="DMR969" s="35"/>
      <c r="DMS969" s="34"/>
      <c r="DMZ969" s="35"/>
      <c r="DNA969" s="34"/>
      <c r="DNH969" s="35"/>
      <c r="DNI969" s="34"/>
      <c r="DNP969" s="35"/>
      <c r="DNQ969" s="34"/>
      <c r="DNX969" s="35"/>
      <c r="DNY969" s="34"/>
      <c r="DOF969" s="35"/>
      <c r="DOG969" s="34"/>
      <c r="DON969" s="35"/>
      <c r="DOO969" s="34"/>
      <c r="DOV969" s="35"/>
      <c r="DOW969" s="34"/>
      <c r="DPD969" s="35"/>
      <c r="DPE969" s="34"/>
      <c r="DPL969" s="35"/>
      <c r="DPM969" s="34"/>
      <c r="DPT969" s="35"/>
      <c r="DPU969" s="34"/>
      <c r="DQB969" s="35"/>
      <c r="DQC969" s="34"/>
      <c r="DQJ969" s="35"/>
      <c r="DQK969" s="34"/>
      <c r="DQR969" s="35"/>
      <c r="DQS969" s="34"/>
      <c r="DQZ969" s="35"/>
      <c r="DRA969" s="34"/>
      <c r="DRH969" s="35"/>
      <c r="DRI969" s="34"/>
      <c r="DRP969" s="35"/>
      <c r="DRQ969" s="34"/>
      <c r="DRX969" s="35"/>
      <c r="DRY969" s="34"/>
      <c r="DSF969" s="35"/>
      <c r="DSG969" s="34"/>
      <c r="DSN969" s="35"/>
      <c r="DSO969" s="34"/>
      <c r="DSV969" s="35"/>
      <c r="DSW969" s="34"/>
      <c r="DTD969" s="35"/>
      <c r="DTE969" s="34"/>
      <c r="DTL969" s="35"/>
      <c r="DTM969" s="34"/>
      <c r="DTT969" s="35"/>
      <c r="DTU969" s="34"/>
      <c r="DUB969" s="35"/>
      <c r="DUC969" s="34"/>
      <c r="DUJ969" s="35"/>
      <c r="DUK969" s="34"/>
      <c r="DUR969" s="35"/>
      <c r="DUS969" s="34"/>
      <c r="DUZ969" s="35"/>
      <c r="DVA969" s="34"/>
      <c r="DVH969" s="35"/>
      <c r="DVI969" s="34"/>
      <c r="DVP969" s="35"/>
      <c r="DVQ969" s="34"/>
      <c r="DVX969" s="35"/>
      <c r="DVY969" s="34"/>
      <c r="DWF969" s="35"/>
      <c r="DWG969" s="34"/>
      <c r="DWN969" s="35"/>
      <c r="DWO969" s="34"/>
      <c r="DWV969" s="35"/>
      <c r="DWW969" s="34"/>
      <c r="DXD969" s="35"/>
      <c r="DXE969" s="34"/>
      <c r="DXL969" s="35"/>
      <c r="DXM969" s="34"/>
      <c r="DXT969" s="35"/>
      <c r="DXU969" s="34"/>
      <c r="DYB969" s="35"/>
      <c r="DYC969" s="34"/>
      <c r="DYJ969" s="35"/>
      <c r="DYK969" s="34"/>
      <c r="DYR969" s="35"/>
      <c r="DYS969" s="34"/>
      <c r="DYZ969" s="35"/>
      <c r="DZA969" s="34"/>
      <c r="DZH969" s="35"/>
      <c r="DZI969" s="34"/>
      <c r="DZP969" s="35"/>
      <c r="DZQ969" s="34"/>
      <c r="DZX969" s="35"/>
      <c r="DZY969" s="34"/>
      <c r="EAF969" s="35"/>
      <c r="EAG969" s="34"/>
      <c r="EAN969" s="35"/>
      <c r="EAO969" s="34"/>
      <c r="EAV969" s="35"/>
      <c r="EAW969" s="34"/>
      <c r="EBD969" s="35"/>
      <c r="EBE969" s="34"/>
      <c r="EBL969" s="35"/>
      <c r="EBM969" s="34"/>
      <c r="EBT969" s="35"/>
      <c r="EBU969" s="34"/>
      <c r="ECB969" s="35"/>
      <c r="ECC969" s="34"/>
      <c r="ECJ969" s="35"/>
      <c r="ECK969" s="34"/>
      <c r="ECR969" s="35"/>
      <c r="ECS969" s="34"/>
      <c r="ECZ969" s="35"/>
      <c r="EDA969" s="34"/>
      <c r="EDH969" s="35"/>
      <c r="EDI969" s="34"/>
      <c r="EDP969" s="35"/>
      <c r="EDQ969" s="34"/>
      <c r="EDX969" s="35"/>
      <c r="EDY969" s="34"/>
      <c r="EEF969" s="35"/>
      <c r="EEG969" s="34"/>
      <c r="EEN969" s="35"/>
      <c r="EEO969" s="34"/>
      <c r="EEV969" s="35"/>
      <c r="EEW969" s="34"/>
      <c r="EFD969" s="35"/>
      <c r="EFE969" s="34"/>
      <c r="EFL969" s="35"/>
      <c r="EFM969" s="34"/>
      <c r="EFT969" s="35"/>
      <c r="EFU969" s="34"/>
      <c r="EGB969" s="35"/>
      <c r="EGC969" s="34"/>
      <c r="EGJ969" s="35"/>
      <c r="EGK969" s="34"/>
      <c r="EGR969" s="35"/>
      <c r="EGS969" s="34"/>
      <c r="EGZ969" s="35"/>
      <c r="EHA969" s="34"/>
      <c r="EHH969" s="35"/>
      <c r="EHI969" s="34"/>
      <c r="EHP969" s="35"/>
      <c r="EHQ969" s="34"/>
      <c r="EHX969" s="35"/>
      <c r="EHY969" s="34"/>
      <c r="EIF969" s="35"/>
      <c r="EIG969" s="34"/>
      <c r="EIN969" s="35"/>
      <c r="EIO969" s="34"/>
      <c r="EIV969" s="35"/>
      <c r="EIW969" s="34"/>
      <c r="EJD969" s="35"/>
      <c r="EJE969" s="34"/>
      <c r="EJL969" s="35"/>
      <c r="EJM969" s="34"/>
      <c r="EJT969" s="35"/>
      <c r="EJU969" s="34"/>
      <c r="EKB969" s="35"/>
      <c r="EKC969" s="34"/>
      <c r="EKJ969" s="35"/>
      <c r="EKK969" s="34"/>
      <c r="EKR969" s="35"/>
      <c r="EKS969" s="34"/>
      <c r="EKZ969" s="35"/>
      <c r="ELA969" s="34"/>
      <c r="ELH969" s="35"/>
      <c r="ELI969" s="34"/>
      <c r="ELP969" s="35"/>
      <c r="ELQ969" s="34"/>
      <c r="ELX969" s="35"/>
      <c r="ELY969" s="34"/>
      <c r="EMF969" s="35"/>
      <c r="EMG969" s="34"/>
      <c r="EMN969" s="35"/>
      <c r="EMO969" s="34"/>
      <c r="EMV969" s="35"/>
      <c r="EMW969" s="34"/>
      <c r="END969" s="35"/>
      <c r="ENE969" s="34"/>
      <c r="ENL969" s="35"/>
      <c r="ENM969" s="34"/>
      <c r="ENT969" s="35"/>
      <c r="ENU969" s="34"/>
      <c r="EOB969" s="35"/>
      <c r="EOC969" s="34"/>
      <c r="EOJ969" s="35"/>
      <c r="EOK969" s="34"/>
      <c r="EOR969" s="35"/>
      <c r="EOS969" s="34"/>
      <c r="EOZ969" s="35"/>
      <c r="EPA969" s="34"/>
      <c r="EPH969" s="35"/>
      <c r="EPI969" s="34"/>
      <c r="EPP969" s="35"/>
      <c r="EPQ969" s="34"/>
      <c r="EPX969" s="35"/>
      <c r="EPY969" s="34"/>
      <c r="EQF969" s="35"/>
      <c r="EQG969" s="34"/>
      <c r="EQN969" s="35"/>
      <c r="EQO969" s="34"/>
      <c r="EQV969" s="35"/>
      <c r="EQW969" s="34"/>
      <c r="ERD969" s="35"/>
      <c r="ERE969" s="34"/>
      <c r="ERL969" s="35"/>
      <c r="ERM969" s="34"/>
      <c r="ERT969" s="35"/>
      <c r="ERU969" s="34"/>
      <c r="ESB969" s="35"/>
      <c r="ESC969" s="34"/>
      <c r="ESJ969" s="35"/>
      <c r="ESK969" s="34"/>
      <c r="ESR969" s="35"/>
      <c r="ESS969" s="34"/>
      <c r="ESZ969" s="35"/>
      <c r="ETA969" s="34"/>
      <c r="ETH969" s="35"/>
      <c r="ETI969" s="34"/>
      <c r="ETP969" s="35"/>
      <c r="ETQ969" s="34"/>
      <c r="ETX969" s="35"/>
      <c r="ETY969" s="34"/>
      <c r="EUF969" s="35"/>
      <c r="EUG969" s="34"/>
      <c r="EUN969" s="35"/>
      <c r="EUO969" s="34"/>
      <c r="EUV969" s="35"/>
      <c r="EUW969" s="34"/>
      <c r="EVD969" s="35"/>
      <c r="EVE969" s="34"/>
      <c r="EVL969" s="35"/>
      <c r="EVM969" s="34"/>
      <c r="EVT969" s="35"/>
      <c r="EVU969" s="34"/>
      <c r="EWB969" s="35"/>
      <c r="EWC969" s="34"/>
      <c r="EWJ969" s="35"/>
      <c r="EWK969" s="34"/>
      <c r="EWR969" s="35"/>
      <c r="EWS969" s="34"/>
      <c r="EWZ969" s="35"/>
      <c r="EXA969" s="34"/>
      <c r="EXH969" s="35"/>
      <c r="EXI969" s="34"/>
      <c r="EXP969" s="35"/>
      <c r="EXQ969" s="34"/>
      <c r="EXX969" s="35"/>
      <c r="EXY969" s="34"/>
      <c r="EYF969" s="35"/>
      <c r="EYG969" s="34"/>
      <c r="EYN969" s="35"/>
      <c r="EYO969" s="34"/>
      <c r="EYV969" s="35"/>
      <c r="EYW969" s="34"/>
      <c r="EZD969" s="35"/>
      <c r="EZE969" s="34"/>
      <c r="EZL969" s="35"/>
      <c r="EZM969" s="34"/>
      <c r="EZT969" s="35"/>
      <c r="EZU969" s="34"/>
      <c r="FAB969" s="35"/>
      <c r="FAC969" s="34"/>
      <c r="FAJ969" s="35"/>
      <c r="FAK969" s="34"/>
      <c r="FAR969" s="35"/>
      <c r="FAS969" s="34"/>
      <c r="FAZ969" s="35"/>
      <c r="FBA969" s="34"/>
      <c r="FBH969" s="35"/>
      <c r="FBI969" s="34"/>
      <c r="FBP969" s="35"/>
      <c r="FBQ969" s="34"/>
      <c r="FBX969" s="35"/>
      <c r="FBY969" s="34"/>
      <c r="FCF969" s="35"/>
      <c r="FCG969" s="34"/>
      <c r="FCN969" s="35"/>
      <c r="FCO969" s="34"/>
      <c r="FCV969" s="35"/>
      <c r="FCW969" s="34"/>
      <c r="FDD969" s="35"/>
      <c r="FDE969" s="34"/>
      <c r="FDL969" s="35"/>
      <c r="FDM969" s="34"/>
      <c r="FDT969" s="35"/>
      <c r="FDU969" s="34"/>
      <c r="FEB969" s="35"/>
      <c r="FEC969" s="34"/>
      <c r="FEJ969" s="35"/>
      <c r="FEK969" s="34"/>
      <c r="FER969" s="35"/>
      <c r="FES969" s="34"/>
      <c r="FEZ969" s="35"/>
      <c r="FFA969" s="34"/>
      <c r="FFH969" s="35"/>
      <c r="FFI969" s="34"/>
      <c r="FFP969" s="35"/>
      <c r="FFQ969" s="34"/>
      <c r="FFX969" s="35"/>
      <c r="FFY969" s="34"/>
      <c r="FGF969" s="35"/>
      <c r="FGG969" s="34"/>
      <c r="FGN969" s="35"/>
      <c r="FGO969" s="34"/>
      <c r="FGV969" s="35"/>
      <c r="FGW969" s="34"/>
      <c r="FHD969" s="35"/>
      <c r="FHE969" s="34"/>
      <c r="FHL969" s="35"/>
      <c r="FHM969" s="34"/>
      <c r="FHT969" s="35"/>
      <c r="FHU969" s="34"/>
      <c r="FIB969" s="35"/>
      <c r="FIC969" s="34"/>
      <c r="FIJ969" s="35"/>
      <c r="FIK969" s="34"/>
      <c r="FIR969" s="35"/>
      <c r="FIS969" s="34"/>
      <c r="FIZ969" s="35"/>
      <c r="FJA969" s="34"/>
      <c r="FJH969" s="35"/>
      <c r="FJI969" s="34"/>
      <c r="FJP969" s="35"/>
      <c r="FJQ969" s="34"/>
      <c r="FJX969" s="35"/>
      <c r="FJY969" s="34"/>
      <c r="FKF969" s="35"/>
      <c r="FKG969" s="34"/>
      <c r="FKN969" s="35"/>
      <c r="FKO969" s="34"/>
      <c r="FKV969" s="35"/>
      <c r="FKW969" s="34"/>
      <c r="FLD969" s="35"/>
      <c r="FLE969" s="34"/>
      <c r="FLL969" s="35"/>
      <c r="FLM969" s="34"/>
      <c r="FLT969" s="35"/>
      <c r="FLU969" s="34"/>
      <c r="FMB969" s="35"/>
      <c r="FMC969" s="34"/>
      <c r="FMJ969" s="35"/>
      <c r="FMK969" s="34"/>
      <c r="FMR969" s="35"/>
      <c r="FMS969" s="34"/>
      <c r="FMZ969" s="35"/>
      <c r="FNA969" s="34"/>
      <c r="FNH969" s="35"/>
      <c r="FNI969" s="34"/>
      <c r="FNP969" s="35"/>
      <c r="FNQ969" s="34"/>
      <c r="FNX969" s="35"/>
      <c r="FNY969" s="34"/>
      <c r="FOF969" s="35"/>
      <c r="FOG969" s="34"/>
      <c r="FON969" s="35"/>
      <c r="FOO969" s="34"/>
      <c r="FOV969" s="35"/>
      <c r="FOW969" s="34"/>
      <c r="FPD969" s="35"/>
      <c r="FPE969" s="34"/>
      <c r="FPL969" s="35"/>
      <c r="FPM969" s="34"/>
      <c r="FPT969" s="35"/>
      <c r="FPU969" s="34"/>
      <c r="FQB969" s="35"/>
      <c r="FQC969" s="34"/>
      <c r="FQJ969" s="35"/>
      <c r="FQK969" s="34"/>
      <c r="FQR969" s="35"/>
      <c r="FQS969" s="34"/>
      <c r="FQZ969" s="35"/>
      <c r="FRA969" s="34"/>
      <c r="FRH969" s="35"/>
      <c r="FRI969" s="34"/>
      <c r="FRP969" s="35"/>
      <c r="FRQ969" s="34"/>
      <c r="FRX969" s="35"/>
      <c r="FRY969" s="34"/>
      <c r="FSF969" s="35"/>
      <c r="FSG969" s="34"/>
      <c r="FSN969" s="35"/>
      <c r="FSO969" s="34"/>
      <c r="FSV969" s="35"/>
      <c r="FSW969" s="34"/>
      <c r="FTD969" s="35"/>
      <c r="FTE969" s="34"/>
      <c r="FTL969" s="35"/>
      <c r="FTM969" s="34"/>
      <c r="FTT969" s="35"/>
      <c r="FTU969" s="34"/>
      <c r="FUB969" s="35"/>
      <c r="FUC969" s="34"/>
      <c r="FUJ969" s="35"/>
      <c r="FUK969" s="34"/>
      <c r="FUR969" s="35"/>
      <c r="FUS969" s="34"/>
      <c r="FUZ969" s="35"/>
      <c r="FVA969" s="34"/>
      <c r="FVH969" s="35"/>
      <c r="FVI969" s="34"/>
      <c r="FVP969" s="35"/>
      <c r="FVQ969" s="34"/>
      <c r="FVX969" s="35"/>
      <c r="FVY969" s="34"/>
      <c r="FWF969" s="35"/>
      <c r="FWG969" s="34"/>
      <c r="FWN969" s="35"/>
      <c r="FWO969" s="34"/>
      <c r="FWV969" s="35"/>
      <c r="FWW969" s="34"/>
      <c r="FXD969" s="35"/>
      <c r="FXE969" s="34"/>
      <c r="FXL969" s="35"/>
      <c r="FXM969" s="34"/>
      <c r="FXT969" s="35"/>
      <c r="FXU969" s="34"/>
      <c r="FYB969" s="35"/>
      <c r="FYC969" s="34"/>
      <c r="FYJ969" s="35"/>
      <c r="FYK969" s="34"/>
      <c r="FYR969" s="35"/>
      <c r="FYS969" s="34"/>
      <c r="FYZ969" s="35"/>
      <c r="FZA969" s="34"/>
      <c r="FZH969" s="35"/>
      <c r="FZI969" s="34"/>
      <c r="FZP969" s="35"/>
      <c r="FZQ969" s="34"/>
      <c r="FZX969" s="35"/>
      <c r="FZY969" s="34"/>
      <c r="GAF969" s="35"/>
      <c r="GAG969" s="34"/>
      <c r="GAN969" s="35"/>
      <c r="GAO969" s="34"/>
      <c r="GAV969" s="35"/>
      <c r="GAW969" s="34"/>
      <c r="GBD969" s="35"/>
      <c r="GBE969" s="34"/>
      <c r="GBL969" s="35"/>
      <c r="GBM969" s="34"/>
      <c r="GBT969" s="35"/>
      <c r="GBU969" s="34"/>
      <c r="GCB969" s="35"/>
      <c r="GCC969" s="34"/>
      <c r="GCJ969" s="35"/>
      <c r="GCK969" s="34"/>
      <c r="GCR969" s="35"/>
      <c r="GCS969" s="34"/>
      <c r="GCZ969" s="35"/>
      <c r="GDA969" s="34"/>
      <c r="GDH969" s="35"/>
      <c r="GDI969" s="34"/>
      <c r="GDP969" s="35"/>
      <c r="GDQ969" s="34"/>
      <c r="GDX969" s="35"/>
      <c r="GDY969" s="34"/>
      <c r="GEF969" s="35"/>
      <c r="GEG969" s="34"/>
      <c r="GEN969" s="35"/>
      <c r="GEO969" s="34"/>
      <c r="GEV969" s="35"/>
      <c r="GEW969" s="34"/>
      <c r="GFD969" s="35"/>
      <c r="GFE969" s="34"/>
      <c r="GFL969" s="35"/>
      <c r="GFM969" s="34"/>
      <c r="GFT969" s="35"/>
      <c r="GFU969" s="34"/>
      <c r="GGB969" s="35"/>
      <c r="GGC969" s="34"/>
      <c r="GGJ969" s="35"/>
      <c r="GGK969" s="34"/>
      <c r="GGR969" s="35"/>
      <c r="GGS969" s="34"/>
      <c r="GGZ969" s="35"/>
      <c r="GHA969" s="34"/>
      <c r="GHH969" s="35"/>
      <c r="GHI969" s="34"/>
      <c r="GHP969" s="35"/>
      <c r="GHQ969" s="34"/>
      <c r="GHX969" s="35"/>
      <c r="GHY969" s="34"/>
      <c r="GIF969" s="35"/>
      <c r="GIG969" s="34"/>
      <c r="GIN969" s="35"/>
      <c r="GIO969" s="34"/>
      <c r="GIV969" s="35"/>
      <c r="GIW969" s="34"/>
      <c r="GJD969" s="35"/>
      <c r="GJE969" s="34"/>
      <c r="GJL969" s="35"/>
      <c r="GJM969" s="34"/>
      <c r="GJT969" s="35"/>
      <c r="GJU969" s="34"/>
      <c r="GKB969" s="35"/>
      <c r="GKC969" s="34"/>
      <c r="GKJ969" s="35"/>
      <c r="GKK969" s="34"/>
      <c r="GKR969" s="35"/>
      <c r="GKS969" s="34"/>
      <c r="GKZ969" s="35"/>
      <c r="GLA969" s="34"/>
      <c r="GLH969" s="35"/>
      <c r="GLI969" s="34"/>
      <c r="GLP969" s="35"/>
      <c r="GLQ969" s="34"/>
      <c r="GLX969" s="35"/>
      <c r="GLY969" s="34"/>
      <c r="GMF969" s="35"/>
      <c r="GMG969" s="34"/>
      <c r="GMN969" s="35"/>
      <c r="GMO969" s="34"/>
      <c r="GMV969" s="35"/>
      <c r="GMW969" s="34"/>
      <c r="GND969" s="35"/>
      <c r="GNE969" s="34"/>
      <c r="GNL969" s="35"/>
      <c r="GNM969" s="34"/>
      <c r="GNT969" s="35"/>
      <c r="GNU969" s="34"/>
      <c r="GOB969" s="35"/>
      <c r="GOC969" s="34"/>
      <c r="GOJ969" s="35"/>
      <c r="GOK969" s="34"/>
      <c r="GOR969" s="35"/>
      <c r="GOS969" s="34"/>
      <c r="GOZ969" s="35"/>
      <c r="GPA969" s="34"/>
      <c r="GPH969" s="35"/>
      <c r="GPI969" s="34"/>
      <c r="GPP969" s="35"/>
      <c r="GPQ969" s="34"/>
      <c r="GPX969" s="35"/>
      <c r="GPY969" s="34"/>
      <c r="GQF969" s="35"/>
      <c r="GQG969" s="34"/>
      <c r="GQN969" s="35"/>
      <c r="GQO969" s="34"/>
      <c r="GQV969" s="35"/>
      <c r="GQW969" s="34"/>
      <c r="GRD969" s="35"/>
      <c r="GRE969" s="34"/>
      <c r="GRL969" s="35"/>
      <c r="GRM969" s="34"/>
      <c r="GRT969" s="35"/>
      <c r="GRU969" s="34"/>
      <c r="GSB969" s="35"/>
      <c r="GSC969" s="34"/>
      <c r="GSJ969" s="35"/>
      <c r="GSK969" s="34"/>
      <c r="GSR969" s="35"/>
      <c r="GSS969" s="34"/>
      <c r="GSZ969" s="35"/>
      <c r="GTA969" s="34"/>
      <c r="GTH969" s="35"/>
      <c r="GTI969" s="34"/>
      <c r="GTP969" s="35"/>
      <c r="GTQ969" s="34"/>
      <c r="GTX969" s="35"/>
      <c r="GTY969" s="34"/>
      <c r="GUF969" s="35"/>
      <c r="GUG969" s="34"/>
      <c r="GUN969" s="35"/>
      <c r="GUO969" s="34"/>
      <c r="GUV969" s="35"/>
      <c r="GUW969" s="34"/>
      <c r="GVD969" s="35"/>
      <c r="GVE969" s="34"/>
      <c r="GVL969" s="35"/>
      <c r="GVM969" s="34"/>
      <c r="GVT969" s="35"/>
      <c r="GVU969" s="34"/>
      <c r="GWB969" s="35"/>
      <c r="GWC969" s="34"/>
      <c r="GWJ969" s="35"/>
      <c r="GWK969" s="34"/>
      <c r="GWR969" s="35"/>
      <c r="GWS969" s="34"/>
      <c r="GWZ969" s="35"/>
      <c r="GXA969" s="34"/>
      <c r="GXH969" s="35"/>
      <c r="GXI969" s="34"/>
      <c r="GXP969" s="35"/>
      <c r="GXQ969" s="34"/>
      <c r="GXX969" s="35"/>
      <c r="GXY969" s="34"/>
      <c r="GYF969" s="35"/>
      <c r="GYG969" s="34"/>
      <c r="GYN969" s="35"/>
      <c r="GYO969" s="34"/>
      <c r="GYV969" s="35"/>
      <c r="GYW969" s="34"/>
      <c r="GZD969" s="35"/>
      <c r="GZE969" s="34"/>
      <c r="GZL969" s="35"/>
      <c r="GZM969" s="34"/>
      <c r="GZT969" s="35"/>
      <c r="GZU969" s="34"/>
      <c r="HAB969" s="35"/>
      <c r="HAC969" s="34"/>
      <c r="HAJ969" s="35"/>
      <c r="HAK969" s="34"/>
      <c r="HAR969" s="35"/>
      <c r="HAS969" s="34"/>
      <c r="HAZ969" s="35"/>
      <c r="HBA969" s="34"/>
      <c r="HBH969" s="35"/>
      <c r="HBI969" s="34"/>
      <c r="HBP969" s="35"/>
      <c r="HBQ969" s="34"/>
      <c r="HBX969" s="35"/>
      <c r="HBY969" s="34"/>
      <c r="HCF969" s="35"/>
      <c r="HCG969" s="34"/>
      <c r="HCN969" s="35"/>
      <c r="HCO969" s="34"/>
      <c r="HCV969" s="35"/>
      <c r="HCW969" s="34"/>
      <c r="HDD969" s="35"/>
      <c r="HDE969" s="34"/>
      <c r="HDL969" s="35"/>
      <c r="HDM969" s="34"/>
      <c r="HDT969" s="35"/>
      <c r="HDU969" s="34"/>
      <c r="HEB969" s="35"/>
      <c r="HEC969" s="34"/>
      <c r="HEJ969" s="35"/>
      <c r="HEK969" s="34"/>
      <c r="HER969" s="35"/>
      <c r="HES969" s="34"/>
      <c r="HEZ969" s="35"/>
      <c r="HFA969" s="34"/>
      <c r="HFH969" s="35"/>
      <c r="HFI969" s="34"/>
      <c r="HFP969" s="35"/>
      <c r="HFQ969" s="34"/>
      <c r="HFX969" s="35"/>
      <c r="HFY969" s="34"/>
      <c r="HGF969" s="35"/>
      <c r="HGG969" s="34"/>
      <c r="HGN969" s="35"/>
      <c r="HGO969" s="34"/>
      <c r="HGV969" s="35"/>
      <c r="HGW969" s="34"/>
      <c r="HHD969" s="35"/>
      <c r="HHE969" s="34"/>
      <c r="HHL969" s="35"/>
      <c r="HHM969" s="34"/>
      <c r="HHT969" s="35"/>
      <c r="HHU969" s="34"/>
      <c r="HIB969" s="35"/>
      <c r="HIC969" s="34"/>
      <c r="HIJ969" s="35"/>
      <c r="HIK969" s="34"/>
      <c r="HIR969" s="35"/>
      <c r="HIS969" s="34"/>
      <c r="HIZ969" s="35"/>
      <c r="HJA969" s="34"/>
      <c r="HJH969" s="35"/>
      <c r="HJI969" s="34"/>
      <c r="HJP969" s="35"/>
      <c r="HJQ969" s="34"/>
      <c r="HJX969" s="35"/>
      <c r="HJY969" s="34"/>
      <c r="HKF969" s="35"/>
      <c r="HKG969" s="34"/>
      <c r="HKN969" s="35"/>
      <c r="HKO969" s="34"/>
      <c r="HKV969" s="35"/>
      <c r="HKW969" s="34"/>
      <c r="HLD969" s="35"/>
      <c r="HLE969" s="34"/>
      <c r="HLL969" s="35"/>
      <c r="HLM969" s="34"/>
      <c r="HLT969" s="35"/>
      <c r="HLU969" s="34"/>
      <c r="HMB969" s="35"/>
      <c r="HMC969" s="34"/>
      <c r="HMJ969" s="35"/>
      <c r="HMK969" s="34"/>
      <c r="HMR969" s="35"/>
      <c r="HMS969" s="34"/>
      <c r="HMZ969" s="35"/>
      <c r="HNA969" s="34"/>
      <c r="HNH969" s="35"/>
      <c r="HNI969" s="34"/>
      <c r="HNP969" s="35"/>
      <c r="HNQ969" s="34"/>
      <c r="HNX969" s="35"/>
      <c r="HNY969" s="34"/>
      <c r="HOF969" s="35"/>
      <c r="HOG969" s="34"/>
      <c r="HON969" s="35"/>
      <c r="HOO969" s="34"/>
      <c r="HOV969" s="35"/>
      <c r="HOW969" s="34"/>
      <c r="HPD969" s="35"/>
      <c r="HPE969" s="34"/>
      <c r="HPL969" s="35"/>
      <c r="HPM969" s="34"/>
      <c r="HPT969" s="35"/>
      <c r="HPU969" s="34"/>
      <c r="HQB969" s="35"/>
      <c r="HQC969" s="34"/>
      <c r="HQJ969" s="35"/>
      <c r="HQK969" s="34"/>
      <c r="HQR969" s="35"/>
      <c r="HQS969" s="34"/>
      <c r="HQZ969" s="35"/>
      <c r="HRA969" s="34"/>
      <c r="HRH969" s="35"/>
      <c r="HRI969" s="34"/>
      <c r="HRP969" s="35"/>
      <c r="HRQ969" s="34"/>
      <c r="HRX969" s="35"/>
      <c r="HRY969" s="34"/>
      <c r="HSF969" s="35"/>
      <c r="HSG969" s="34"/>
      <c r="HSN969" s="35"/>
      <c r="HSO969" s="34"/>
      <c r="HSV969" s="35"/>
      <c r="HSW969" s="34"/>
      <c r="HTD969" s="35"/>
      <c r="HTE969" s="34"/>
      <c r="HTL969" s="35"/>
      <c r="HTM969" s="34"/>
      <c r="HTT969" s="35"/>
      <c r="HTU969" s="34"/>
      <c r="HUB969" s="35"/>
      <c r="HUC969" s="34"/>
      <c r="HUJ969" s="35"/>
      <c r="HUK969" s="34"/>
      <c r="HUR969" s="35"/>
      <c r="HUS969" s="34"/>
      <c r="HUZ969" s="35"/>
      <c r="HVA969" s="34"/>
      <c r="HVH969" s="35"/>
      <c r="HVI969" s="34"/>
      <c r="HVP969" s="35"/>
      <c r="HVQ969" s="34"/>
      <c r="HVX969" s="35"/>
      <c r="HVY969" s="34"/>
      <c r="HWF969" s="35"/>
      <c r="HWG969" s="34"/>
      <c r="HWN969" s="35"/>
      <c r="HWO969" s="34"/>
      <c r="HWV969" s="35"/>
      <c r="HWW969" s="34"/>
      <c r="HXD969" s="35"/>
      <c r="HXE969" s="34"/>
      <c r="HXL969" s="35"/>
      <c r="HXM969" s="34"/>
      <c r="HXT969" s="35"/>
      <c r="HXU969" s="34"/>
      <c r="HYB969" s="35"/>
      <c r="HYC969" s="34"/>
      <c r="HYJ969" s="35"/>
      <c r="HYK969" s="34"/>
      <c r="HYR969" s="35"/>
      <c r="HYS969" s="34"/>
      <c r="HYZ969" s="35"/>
      <c r="HZA969" s="34"/>
      <c r="HZH969" s="35"/>
      <c r="HZI969" s="34"/>
      <c r="HZP969" s="35"/>
      <c r="HZQ969" s="34"/>
      <c r="HZX969" s="35"/>
      <c r="HZY969" s="34"/>
      <c r="IAF969" s="35"/>
      <c r="IAG969" s="34"/>
      <c r="IAN969" s="35"/>
      <c r="IAO969" s="34"/>
      <c r="IAV969" s="35"/>
      <c r="IAW969" s="34"/>
      <c r="IBD969" s="35"/>
      <c r="IBE969" s="34"/>
      <c r="IBL969" s="35"/>
      <c r="IBM969" s="34"/>
      <c r="IBT969" s="35"/>
      <c r="IBU969" s="34"/>
      <c r="ICB969" s="35"/>
      <c r="ICC969" s="34"/>
      <c r="ICJ969" s="35"/>
      <c r="ICK969" s="34"/>
      <c r="ICR969" s="35"/>
      <c r="ICS969" s="34"/>
      <c r="ICZ969" s="35"/>
      <c r="IDA969" s="34"/>
      <c r="IDH969" s="35"/>
      <c r="IDI969" s="34"/>
      <c r="IDP969" s="35"/>
      <c r="IDQ969" s="34"/>
      <c r="IDX969" s="35"/>
      <c r="IDY969" s="34"/>
      <c r="IEF969" s="35"/>
      <c r="IEG969" s="34"/>
      <c r="IEN969" s="35"/>
      <c r="IEO969" s="34"/>
      <c r="IEV969" s="35"/>
      <c r="IEW969" s="34"/>
      <c r="IFD969" s="35"/>
      <c r="IFE969" s="34"/>
      <c r="IFL969" s="35"/>
      <c r="IFM969" s="34"/>
      <c r="IFT969" s="35"/>
      <c r="IFU969" s="34"/>
      <c r="IGB969" s="35"/>
      <c r="IGC969" s="34"/>
      <c r="IGJ969" s="35"/>
      <c r="IGK969" s="34"/>
      <c r="IGR969" s="35"/>
      <c r="IGS969" s="34"/>
      <c r="IGZ969" s="35"/>
      <c r="IHA969" s="34"/>
      <c r="IHH969" s="35"/>
      <c r="IHI969" s="34"/>
      <c r="IHP969" s="35"/>
      <c r="IHQ969" s="34"/>
      <c r="IHX969" s="35"/>
      <c r="IHY969" s="34"/>
      <c r="IIF969" s="35"/>
      <c r="IIG969" s="34"/>
      <c r="IIN969" s="35"/>
      <c r="IIO969" s="34"/>
      <c r="IIV969" s="35"/>
      <c r="IIW969" s="34"/>
      <c r="IJD969" s="35"/>
      <c r="IJE969" s="34"/>
      <c r="IJL969" s="35"/>
      <c r="IJM969" s="34"/>
      <c r="IJT969" s="35"/>
      <c r="IJU969" s="34"/>
      <c r="IKB969" s="35"/>
      <c r="IKC969" s="34"/>
      <c r="IKJ969" s="35"/>
      <c r="IKK969" s="34"/>
      <c r="IKR969" s="35"/>
      <c r="IKS969" s="34"/>
      <c r="IKZ969" s="35"/>
      <c r="ILA969" s="34"/>
      <c r="ILH969" s="35"/>
      <c r="ILI969" s="34"/>
      <c r="ILP969" s="35"/>
      <c r="ILQ969" s="34"/>
      <c r="ILX969" s="35"/>
      <c r="ILY969" s="34"/>
      <c r="IMF969" s="35"/>
      <c r="IMG969" s="34"/>
      <c r="IMN969" s="35"/>
      <c r="IMO969" s="34"/>
      <c r="IMV969" s="35"/>
      <c r="IMW969" s="34"/>
      <c r="IND969" s="35"/>
      <c r="INE969" s="34"/>
      <c r="INL969" s="35"/>
      <c r="INM969" s="34"/>
      <c r="INT969" s="35"/>
      <c r="INU969" s="34"/>
      <c r="IOB969" s="35"/>
      <c r="IOC969" s="34"/>
      <c r="IOJ969" s="35"/>
      <c r="IOK969" s="34"/>
      <c r="IOR969" s="35"/>
      <c r="IOS969" s="34"/>
      <c r="IOZ969" s="35"/>
      <c r="IPA969" s="34"/>
      <c r="IPH969" s="35"/>
      <c r="IPI969" s="34"/>
      <c r="IPP969" s="35"/>
      <c r="IPQ969" s="34"/>
      <c r="IPX969" s="35"/>
      <c r="IPY969" s="34"/>
      <c r="IQF969" s="35"/>
      <c r="IQG969" s="34"/>
      <c r="IQN969" s="35"/>
      <c r="IQO969" s="34"/>
      <c r="IQV969" s="35"/>
      <c r="IQW969" s="34"/>
      <c r="IRD969" s="35"/>
      <c r="IRE969" s="34"/>
      <c r="IRL969" s="35"/>
      <c r="IRM969" s="34"/>
      <c r="IRT969" s="35"/>
      <c r="IRU969" s="34"/>
      <c r="ISB969" s="35"/>
      <c r="ISC969" s="34"/>
      <c r="ISJ969" s="35"/>
      <c r="ISK969" s="34"/>
      <c r="ISR969" s="35"/>
      <c r="ISS969" s="34"/>
      <c r="ISZ969" s="35"/>
      <c r="ITA969" s="34"/>
      <c r="ITH969" s="35"/>
      <c r="ITI969" s="34"/>
      <c r="ITP969" s="35"/>
      <c r="ITQ969" s="34"/>
      <c r="ITX969" s="35"/>
      <c r="ITY969" s="34"/>
      <c r="IUF969" s="35"/>
      <c r="IUG969" s="34"/>
      <c r="IUN969" s="35"/>
      <c r="IUO969" s="34"/>
      <c r="IUV969" s="35"/>
      <c r="IUW969" s="34"/>
      <c r="IVD969" s="35"/>
      <c r="IVE969" s="34"/>
      <c r="IVL969" s="35"/>
      <c r="IVM969" s="34"/>
      <c r="IVT969" s="35"/>
      <c r="IVU969" s="34"/>
      <c r="IWB969" s="35"/>
      <c r="IWC969" s="34"/>
      <c r="IWJ969" s="35"/>
      <c r="IWK969" s="34"/>
      <c r="IWR969" s="35"/>
      <c r="IWS969" s="34"/>
      <c r="IWZ969" s="35"/>
      <c r="IXA969" s="34"/>
      <c r="IXH969" s="35"/>
      <c r="IXI969" s="34"/>
      <c r="IXP969" s="35"/>
      <c r="IXQ969" s="34"/>
      <c r="IXX969" s="35"/>
      <c r="IXY969" s="34"/>
      <c r="IYF969" s="35"/>
      <c r="IYG969" s="34"/>
      <c r="IYN969" s="35"/>
      <c r="IYO969" s="34"/>
      <c r="IYV969" s="35"/>
      <c r="IYW969" s="34"/>
      <c r="IZD969" s="35"/>
      <c r="IZE969" s="34"/>
      <c r="IZL969" s="35"/>
      <c r="IZM969" s="34"/>
      <c r="IZT969" s="35"/>
      <c r="IZU969" s="34"/>
      <c r="JAB969" s="35"/>
      <c r="JAC969" s="34"/>
      <c r="JAJ969" s="35"/>
      <c r="JAK969" s="34"/>
      <c r="JAR969" s="35"/>
      <c r="JAS969" s="34"/>
      <c r="JAZ969" s="35"/>
      <c r="JBA969" s="34"/>
      <c r="JBH969" s="35"/>
      <c r="JBI969" s="34"/>
      <c r="JBP969" s="35"/>
      <c r="JBQ969" s="34"/>
      <c r="JBX969" s="35"/>
      <c r="JBY969" s="34"/>
      <c r="JCF969" s="35"/>
      <c r="JCG969" s="34"/>
      <c r="JCN969" s="35"/>
      <c r="JCO969" s="34"/>
      <c r="JCV969" s="35"/>
      <c r="JCW969" s="34"/>
      <c r="JDD969" s="35"/>
      <c r="JDE969" s="34"/>
      <c r="JDL969" s="35"/>
      <c r="JDM969" s="34"/>
      <c r="JDT969" s="35"/>
      <c r="JDU969" s="34"/>
      <c r="JEB969" s="35"/>
      <c r="JEC969" s="34"/>
      <c r="JEJ969" s="35"/>
      <c r="JEK969" s="34"/>
      <c r="JER969" s="35"/>
      <c r="JES969" s="34"/>
      <c r="JEZ969" s="35"/>
      <c r="JFA969" s="34"/>
      <c r="JFH969" s="35"/>
      <c r="JFI969" s="34"/>
      <c r="JFP969" s="35"/>
      <c r="JFQ969" s="34"/>
      <c r="JFX969" s="35"/>
      <c r="JFY969" s="34"/>
      <c r="JGF969" s="35"/>
      <c r="JGG969" s="34"/>
      <c r="JGN969" s="35"/>
      <c r="JGO969" s="34"/>
      <c r="JGV969" s="35"/>
      <c r="JGW969" s="34"/>
      <c r="JHD969" s="35"/>
      <c r="JHE969" s="34"/>
      <c r="JHL969" s="35"/>
      <c r="JHM969" s="34"/>
      <c r="JHT969" s="35"/>
      <c r="JHU969" s="34"/>
      <c r="JIB969" s="35"/>
      <c r="JIC969" s="34"/>
      <c r="JIJ969" s="35"/>
      <c r="JIK969" s="34"/>
      <c r="JIR969" s="35"/>
      <c r="JIS969" s="34"/>
      <c r="JIZ969" s="35"/>
      <c r="JJA969" s="34"/>
      <c r="JJH969" s="35"/>
      <c r="JJI969" s="34"/>
      <c r="JJP969" s="35"/>
      <c r="JJQ969" s="34"/>
      <c r="JJX969" s="35"/>
      <c r="JJY969" s="34"/>
      <c r="JKF969" s="35"/>
      <c r="JKG969" s="34"/>
      <c r="JKN969" s="35"/>
      <c r="JKO969" s="34"/>
      <c r="JKV969" s="35"/>
      <c r="JKW969" s="34"/>
      <c r="JLD969" s="35"/>
      <c r="JLE969" s="34"/>
      <c r="JLL969" s="35"/>
      <c r="JLM969" s="34"/>
      <c r="JLT969" s="35"/>
      <c r="JLU969" s="34"/>
      <c r="JMB969" s="35"/>
      <c r="JMC969" s="34"/>
      <c r="JMJ969" s="35"/>
      <c r="JMK969" s="34"/>
      <c r="JMR969" s="35"/>
      <c r="JMS969" s="34"/>
      <c r="JMZ969" s="35"/>
      <c r="JNA969" s="34"/>
      <c r="JNH969" s="35"/>
      <c r="JNI969" s="34"/>
      <c r="JNP969" s="35"/>
      <c r="JNQ969" s="34"/>
      <c r="JNX969" s="35"/>
      <c r="JNY969" s="34"/>
      <c r="JOF969" s="35"/>
      <c r="JOG969" s="34"/>
      <c r="JON969" s="35"/>
      <c r="JOO969" s="34"/>
      <c r="JOV969" s="35"/>
      <c r="JOW969" s="34"/>
      <c r="JPD969" s="35"/>
      <c r="JPE969" s="34"/>
      <c r="JPL969" s="35"/>
      <c r="JPM969" s="34"/>
      <c r="JPT969" s="35"/>
      <c r="JPU969" s="34"/>
      <c r="JQB969" s="35"/>
      <c r="JQC969" s="34"/>
      <c r="JQJ969" s="35"/>
      <c r="JQK969" s="34"/>
      <c r="JQR969" s="35"/>
      <c r="JQS969" s="34"/>
      <c r="JQZ969" s="35"/>
      <c r="JRA969" s="34"/>
      <c r="JRH969" s="35"/>
      <c r="JRI969" s="34"/>
      <c r="JRP969" s="35"/>
      <c r="JRQ969" s="34"/>
      <c r="JRX969" s="35"/>
      <c r="JRY969" s="34"/>
      <c r="JSF969" s="35"/>
      <c r="JSG969" s="34"/>
      <c r="JSN969" s="35"/>
      <c r="JSO969" s="34"/>
      <c r="JSV969" s="35"/>
      <c r="JSW969" s="34"/>
      <c r="JTD969" s="35"/>
      <c r="JTE969" s="34"/>
      <c r="JTL969" s="35"/>
      <c r="JTM969" s="34"/>
      <c r="JTT969" s="35"/>
      <c r="JTU969" s="34"/>
      <c r="JUB969" s="35"/>
      <c r="JUC969" s="34"/>
      <c r="JUJ969" s="35"/>
      <c r="JUK969" s="34"/>
      <c r="JUR969" s="35"/>
      <c r="JUS969" s="34"/>
      <c r="JUZ969" s="35"/>
      <c r="JVA969" s="34"/>
      <c r="JVH969" s="35"/>
      <c r="JVI969" s="34"/>
      <c r="JVP969" s="35"/>
      <c r="JVQ969" s="34"/>
      <c r="JVX969" s="35"/>
      <c r="JVY969" s="34"/>
      <c r="JWF969" s="35"/>
      <c r="JWG969" s="34"/>
      <c r="JWN969" s="35"/>
      <c r="JWO969" s="34"/>
      <c r="JWV969" s="35"/>
      <c r="JWW969" s="34"/>
      <c r="JXD969" s="35"/>
      <c r="JXE969" s="34"/>
      <c r="JXL969" s="35"/>
      <c r="JXM969" s="34"/>
      <c r="JXT969" s="35"/>
      <c r="JXU969" s="34"/>
      <c r="JYB969" s="35"/>
      <c r="JYC969" s="34"/>
      <c r="JYJ969" s="35"/>
      <c r="JYK969" s="34"/>
      <c r="JYR969" s="35"/>
      <c r="JYS969" s="34"/>
      <c r="JYZ969" s="35"/>
      <c r="JZA969" s="34"/>
      <c r="JZH969" s="35"/>
      <c r="JZI969" s="34"/>
      <c r="JZP969" s="35"/>
      <c r="JZQ969" s="34"/>
      <c r="JZX969" s="35"/>
      <c r="JZY969" s="34"/>
      <c r="KAF969" s="35"/>
      <c r="KAG969" s="34"/>
      <c r="KAN969" s="35"/>
      <c r="KAO969" s="34"/>
      <c r="KAV969" s="35"/>
      <c r="KAW969" s="34"/>
      <c r="KBD969" s="35"/>
      <c r="KBE969" s="34"/>
      <c r="KBL969" s="35"/>
      <c r="KBM969" s="34"/>
      <c r="KBT969" s="35"/>
      <c r="KBU969" s="34"/>
      <c r="KCB969" s="35"/>
      <c r="KCC969" s="34"/>
      <c r="KCJ969" s="35"/>
      <c r="KCK969" s="34"/>
      <c r="KCR969" s="35"/>
      <c r="KCS969" s="34"/>
      <c r="KCZ969" s="35"/>
      <c r="KDA969" s="34"/>
      <c r="KDH969" s="35"/>
      <c r="KDI969" s="34"/>
      <c r="KDP969" s="35"/>
      <c r="KDQ969" s="34"/>
      <c r="KDX969" s="35"/>
      <c r="KDY969" s="34"/>
      <c r="KEF969" s="35"/>
      <c r="KEG969" s="34"/>
      <c r="KEN969" s="35"/>
      <c r="KEO969" s="34"/>
      <c r="KEV969" s="35"/>
      <c r="KEW969" s="34"/>
      <c r="KFD969" s="35"/>
      <c r="KFE969" s="34"/>
      <c r="KFL969" s="35"/>
      <c r="KFM969" s="34"/>
      <c r="KFT969" s="35"/>
      <c r="KFU969" s="34"/>
      <c r="KGB969" s="35"/>
      <c r="KGC969" s="34"/>
      <c r="KGJ969" s="35"/>
      <c r="KGK969" s="34"/>
      <c r="KGR969" s="35"/>
      <c r="KGS969" s="34"/>
      <c r="KGZ969" s="35"/>
      <c r="KHA969" s="34"/>
      <c r="KHH969" s="35"/>
      <c r="KHI969" s="34"/>
      <c r="KHP969" s="35"/>
      <c r="KHQ969" s="34"/>
      <c r="KHX969" s="35"/>
      <c r="KHY969" s="34"/>
      <c r="KIF969" s="35"/>
      <c r="KIG969" s="34"/>
      <c r="KIN969" s="35"/>
      <c r="KIO969" s="34"/>
      <c r="KIV969" s="35"/>
      <c r="KIW969" s="34"/>
      <c r="KJD969" s="35"/>
      <c r="KJE969" s="34"/>
      <c r="KJL969" s="35"/>
      <c r="KJM969" s="34"/>
      <c r="KJT969" s="35"/>
      <c r="KJU969" s="34"/>
      <c r="KKB969" s="35"/>
      <c r="KKC969" s="34"/>
      <c r="KKJ969" s="35"/>
      <c r="KKK969" s="34"/>
      <c r="KKR969" s="35"/>
      <c r="KKS969" s="34"/>
      <c r="KKZ969" s="35"/>
      <c r="KLA969" s="34"/>
      <c r="KLH969" s="35"/>
      <c r="KLI969" s="34"/>
      <c r="KLP969" s="35"/>
      <c r="KLQ969" s="34"/>
      <c r="KLX969" s="35"/>
      <c r="KLY969" s="34"/>
      <c r="KMF969" s="35"/>
      <c r="KMG969" s="34"/>
      <c r="KMN969" s="35"/>
      <c r="KMO969" s="34"/>
      <c r="KMV969" s="35"/>
      <c r="KMW969" s="34"/>
      <c r="KND969" s="35"/>
      <c r="KNE969" s="34"/>
      <c r="KNL969" s="35"/>
      <c r="KNM969" s="34"/>
      <c r="KNT969" s="35"/>
      <c r="KNU969" s="34"/>
      <c r="KOB969" s="35"/>
      <c r="KOC969" s="34"/>
      <c r="KOJ969" s="35"/>
      <c r="KOK969" s="34"/>
      <c r="KOR969" s="35"/>
      <c r="KOS969" s="34"/>
      <c r="KOZ969" s="35"/>
      <c r="KPA969" s="34"/>
      <c r="KPH969" s="35"/>
      <c r="KPI969" s="34"/>
      <c r="KPP969" s="35"/>
      <c r="KPQ969" s="34"/>
      <c r="KPX969" s="35"/>
      <c r="KPY969" s="34"/>
      <c r="KQF969" s="35"/>
      <c r="KQG969" s="34"/>
      <c r="KQN969" s="35"/>
      <c r="KQO969" s="34"/>
      <c r="KQV969" s="35"/>
      <c r="KQW969" s="34"/>
      <c r="KRD969" s="35"/>
      <c r="KRE969" s="34"/>
      <c r="KRL969" s="35"/>
      <c r="KRM969" s="34"/>
      <c r="KRT969" s="35"/>
      <c r="KRU969" s="34"/>
      <c r="KSB969" s="35"/>
      <c r="KSC969" s="34"/>
      <c r="KSJ969" s="35"/>
      <c r="KSK969" s="34"/>
      <c r="KSR969" s="35"/>
      <c r="KSS969" s="34"/>
      <c r="KSZ969" s="35"/>
      <c r="KTA969" s="34"/>
      <c r="KTH969" s="35"/>
      <c r="KTI969" s="34"/>
      <c r="KTP969" s="35"/>
      <c r="KTQ969" s="34"/>
      <c r="KTX969" s="35"/>
      <c r="KTY969" s="34"/>
      <c r="KUF969" s="35"/>
      <c r="KUG969" s="34"/>
      <c r="KUN969" s="35"/>
      <c r="KUO969" s="34"/>
      <c r="KUV969" s="35"/>
      <c r="KUW969" s="34"/>
      <c r="KVD969" s="35"/>
      <c r="KVE969" s="34"/>
      <c r="KVL969" s="35"/>
      <c r="KVM969" s="34"/>
      <c r="KVT969" s="35"/>
      <c r="KVU969" s="34"/>
      <c r="KWB969" s="35"/>
      <c r="KWC969" s="34"/>
      <c r="KWJ969" s="35"/>
      <c r="KWK969" s="34"/>
      <c r="KWR969" s="35"/>
      <c r="KWS969" s="34"/>
      <c r="KWZ969" s="35"/>
      <c r="KXA969" s="34"/>
      <c r="KXH969" s="35"/>
      <c r="KXI969" s="34"/>
      <c r="KXP969" s="35"/>
      <c r="KXQ969" s="34"/>
      <c r="KXX969" s="35"/>
      <c r="KXY969" s="34"/>
      <c r="KYF969" s="35"/>
      <c r="KYG969" s="34"/>
      <c r="KYN969" s="35"/>
      <c r="KYO969" s="34"/>
      <c r="KYV969" s="35"/>
      <c r="KYW969" s="34"/>
      <c r="KZD969" s="35"/>
      <c r="KZE969" s="34"/>
      <c r="KZL969" s="35"/>
      <c r="KZM969" s="34"/>
      <c r="KZT969" s="35"/>
      <c r="KZU969" s="34"/>
      <c r="LAB969" s="35"/>
      <c r="LAC969" s="34"/>
      <c r="LAJ969" s="35"/>
      <c r="LAK969" s="34"/>
      <c r="LAR969" s="35"/>
      <c r="LAS969" s="34"/>
      <c r="LAZ969" s="35"/>
      <c r="LBA969" s="34"/>
      <c r="LBH969" s="35"/>
      <c r="LBI969" s="34"/>
      <c r="LBP969" s="35"/>
      <c r="LBQ969" s="34"/>
      <c r="LBX969" s="35"/>
      <c r="LBY969" s="34"/>
      <c r="LCF969" s="35"/>
      <c r="LCG969" s="34"/>
      <c r="LCN969" s="35"/>
      <c r="LCO969" s="34"/>
      <c r="LCV969" s="35"/>
      <c r="LCW969" s="34"/>
      <c r="LDD969" s="35"/>
      <c r="LDE969" s="34"/>
      <c r="LDL969" s="35"/>
      <c r="LDM969" s="34"/>
      <c r="LDT969" s="35"/>
      <c r="LDU969" s="34"/>
      <c r="LEB969" s="35"/>
      <c r="LEC969" s="34"/>
      <c r="LEJ969" s="35"/>
      <c r="LEK969" s="34"/>
      <c r="LER969" s="35"/>
      <c r="LES969" s="34"/>
      <c r="LEZ969" s="35"/>
      <c r="LFA969" s="34"/>
      <c r="LFH969" s="35"/>
      <c r="LFI969" s="34"/>
      <c r="LFP969" s="35"/>
      <c r="LFQ969" s="34"/>
      <c r="LFX969" s="35"/>
      <c r="LFY969" s="34"/>
      <c r="LGF969" s="35"/>
      <c r="LGG969" s="34"/>
      <c r="LGN969" s="35"/>
      <c r="LGO969" s="34"/>
      <c r="LGV969" s="35"/>
      <c r="LGW969" s="34"/>
      <c r="LHD969" s="35"/>
      <c r="LHE969" s="34"/>
      <c r="LHL969" s="35"/>
      <c r="LHM969" s="34"/>
      <c r="LHT969" s="35"/>
      <c r="LHU969" s="34"/>
      <c r="LIB969" s="35"/>
      <c r="LIC969" s="34"/>
      <c r="LIJ969" s="35"/>
      <c r="LIK969" s="34"/>
      <c r="LIR969" s="35"/>
      <c r="LIS969" s="34"/>
      <c r="LIZ969" s="35"/>
      <c r="LJA969" s="34"/>
      <c r="LJH969" s="35"/>
      <c r="LJI969" s="34"/>
      <c r="LJP969" s="35"/>
      <c r="LJQ969" s="34"/>
      <c r="LJX969" s="35"/>
      <c r="LJY969" s="34"/>
      <c r="LKF969" s="35"/>
      <c r="LKG969" s="34"/>
      <c r="LKN969" s="35"/>
      <c r="LKO969" s="34"/>
      <c r="LKV969" s="35"/>
      <c r="LKW969" s="34"/>
      <c r="LLD969" s="35"/>
      <c r="LLE969" s="34"/>
      <c r="LLL969" s="35"/>
      <c r="LLM969" s="34"/>
      <c r="LLT969" s="35"/>
      <c r="LLU969" s="34"/>
      <c r="LMB969" s="35"/>
      <c r="LMC969" s="34"/>
      <c r="LMJ969" s="35"/>
      <c r="LMK969" s="34"/>
      <c r="LMR969" s="35"/>
      <c r="LMS969" s="34"/>
      <c r="LMZ969" s="35"/>
      <c r="LNA969" s="34"/>
      <c r="LNH969" s="35"/>
      <c r="LNI969" s="34"/>
      <c r="LNP969" s="35"/>
      <c r="LNQ969" s="34"/>
      <c r="LNX969" s="35"/>
      <c r="LNY969" s="34"/>
      <c r="LOF969" s="35"/>
      <c r="LOG969" s="34"/>
      <c r="LON969" s="35"/>
      <c r="LOO969" s="34"/>
      <c r="LOV969" s="35"/>
      <c r="LOW969" s="34"/>
      <c r="LPD969" s="35"/>
      <c r="LPE969" s="34"/>
      <c r="LPL969" s="35"/>
      <c r="LPM969" s="34"/>
      <c r="LPT969" s="35"/>
      <c r="LPU969" s="34"/>
      <c r="LQB969" s="35"/>
      <c r="LQC969" s="34"/>
      <c r="LQJ969" s="35"/>
      <c r="LQK969" s="34"/>
      <c r="LQR969" s="35"/>
      <c r="LQS969" s="34"/>
      <c r="LQZ969" s="35"/>
      <c r="LRA969" s="34"/>
      <c r="LRH969" s="35"/>
      <c r="LRI969" s="34"/>
      <c r="LRP969" s="35"/>
      <c r="LRQ969" s="34"/>
      <c r="LRX969" s="35"/>
      <c r="LRY969" s="34"/>
      <c r="LSF969" s="35"/>
      <c r="LSG969" s="34"/>
      <c r="LSN969" s="35"/>
      <c r="LSO969" s="34"/>
      <c r="LSV969" s="35"/>
      <c r="LSW969" s="34"/>
      <c r="LTD969" s="35"/>
      <c r="LTE969" s="34"/>
      <c r="LTL969" s="35"/>
      <c r="LTM969" s="34"/>
      <c r="LTT969" s="35"/>
      <c r="LTU969" s="34"/>
      <c r="LUB969" s="35"/>
      <c r="LUC969" s="34"/>
      <c r="LUJ969" s="35"/>
      <c r="LUK969" s="34"/>
      <c r="LUR969" s="35"/>
      <c r="LUS969" s="34"/>
      <c r="LUZ969" s="35"/>
      <c r="LVA969" s="34"/>
      <c r="LVH969" s="35"/>
      <c r="LVI969" s="34"/>
      <c r="LVP969" s="35"/>
      <c r="LVQ969" s="34"/>
      <c r="LVX969" s="35"/>
      <c r="LVY969" s="34"/>
      <c r="LWF969" s="35"/>
      <c r="LWG969" s="34"/>
      <c r="LWN969" s="35"/>
      <c r="LWO969" s="34"/>
      <c r="LWV969" s="35"/>
      <c r="LWW969" s="34"/>
      <c r="LXD969" s="35"/>
      <c r="LXE969" s="34"/>
      <c r="LXL969" s="35"/>
      <c r="LXM969" s="34"/>
      <c r="LXT969" s="35"/>
      <c r="LXU969" s="34"/>
      <c r="LYB969" s="35"/>
      <c r="LYC969" s="34"/>
      <c r="LYJ969" s="35"/>
      <c r="LYK969" s="34"/>
      <c r="LYR969" s="35"/>
      <c r="LYS969" s="34"/>
      <c r="LYZ969" s="35"/>
      <c r="LZA969" s="34"/>
      <c r="LZH969" s="35"/>
      <c r="LZI969" s="34"/>
      <c r="LZP969" s="35"/>
      <c r="LZQ969" s="34"/>
      <c r="LZX969" s="35"/>
      <c r="LZY969" s="34"/>
      <c r="MAF969" s="35"/>
      <c r="MAG969" s="34"/>
      <c r="MAN969" s="35"/>
      <c r="MAO969" s="34"/>
      <c r="MAV969" s="35"/>
      <c r="MAW969" s="34"/>
      <c r="MBD969" s="35"/>
      <c r="MBE969" s="34"/>
      <c r="MBL969" s="35"/>
      <c r="MBM969" s="34"/>
      <c r="MBT969" s="35"/>
      <c r="MBU969" s="34"/>
      <c r="MCB969" s="35"/>
      <c r="MCC969" s="34"/>
      <c r="MCJ969" s="35"/>
      <c r="MCK969" s="34"/>
      <c r="MCR969" s="35"/>
      <c r="MCS969" s="34"/>
      <c r="MCZ969" s="35"/>
      <c r="MDA969" s="34"/>
      <c r="MDH969" s="35"/>
      <c r="MDI969" s="34"/>
      <c r="MDP969" s="35"/>
      <c r="MDQ969" s="34"/>
      <c r="MDX969" s="35"/>
      <c r="MDY969" s="34"/>
      <c r="MEF969" s="35"/>
      <c r="MEG969" s="34"/>
      <c r="MEN969" s="35"/>
      <c r="MEO969" s="34"/>
      <c r="MEV969" s="35"/>
      <c r="MEW969" s="34"/>
      <c r="MFD969" s="35"/>
      <c r="MFE969" s="34"/>
      <c r="MFL969" s="35"/>
      <c r="MFM969" s="34"/>
      <c r="MFT969" s="35"/>
      <c r="MFU969" s="34"/>
      <c r="MGB969" s="35"/>
      <c r="MGC969" s="34"/>
      <c r="MGJ969" s="35"/>
      <c r="MGK969" s="34"/>
      <c r="MGR969" s="35"/>
      <c r="MGS969" s="34"/>
      <c r="MGZ969" s="35"/>
      <c r="MHA969" s="34"/>
      <c r="MHH969" s="35"/>
      <c r="MHI969" s="34"/>
      <c r="MHP969" s="35"/>
      <c r="MHQ969" s="34"/>
      <c r="MHX969" s="35"/>
      <c r="MHY969" s="34"/>
      <c r="MIF969" s="35"/>
      <c r="MIG969" s="34"/>
      <c r="MIN969" s="35"/>
      <c r="MIO969" s="34"/>
      <c r="MIV969" s="35"/>
      <c r="MIW969" s="34"/>
      <c r="MJD969" s="35"/>
      <c r="MJE969" s="34"/>
      <c r="MJL969" s="35"/>
      <c r="MJM969" s="34"/>
      <c r="MJT969" s="35"/>
      <c r="MJU969" s="34"/>
      <c r="MKB969" s="35"/>
      <c r="MKC969" s="34"/>
      <c r="MKJ969" s="35"/>
      <c r="MKK969" s="34"/>
      <c r="MKR969" s="35"/>
      <c r="MKS969" s="34"/>
      <c r="MKZ969" s="35"/>
      <c r="MLA969" s="34"/>
      <c r="MLH969" s="35"/>
      <c r="MLI969" s="34"/>
      <c r="MLP969" s="35"/>
      <c r="MLQ969" s="34"/>
      <c r="MLX969" s="35"/>
      <c r="MLY969" s="34"/>
      <c r="MMF969" s="35"/>
      <c r="MMG969" s="34"/>
      <c r="MMN969" s="35"/>
      <c r="MMO969" s="34"/>
      <c r="MMV969" s="35"/>
      <c r="MMW969" s="34"/>
      <c r="MND969" s="35"/>
      <c r="MNE969" s="34"/>
      <c r="MNL969" s="35"/>
      <c r="MNM969" s="34"/>
      <c r="MNT969" s="35"/>
      <c r="MNU969" s="34"/>
      <c r="MOB969" s="35"/>
      <c r="MOC969" s="34"/>
      <c r="MOJ969" s="35"/>
      <c r="MOK969" s="34"/>
      <c r="MOR969" s="35"/>
      <c r="MOS969" s="34"/>
      <c r="MOZ969" s="35"/>
      <c r="MPA969" s="34"/>
      <c r="MPH969" s="35"/>
      <c r="MPI969" s="34"/>
      <c r="MPP969" s="35"/>
      <c r="MPQ969" s="34"/>
      <c r="MPX969" s="35"/>
      <c r="MPY969" s="34"/>
      <c r="MQF969" s="35"/>
      <c r="MQG969" s="34"/>
      <c r="MQN969" s="35"/>
      <c r="MQO969" s="34"/>
      <c r="MQV969" s="35"/>
      <c r="MQW969" s="34"/>
      <c r="MRD969" s="35"/>
      <c r="MRE969" s="34"/>
      <c r="MRL969" s="35"/>
      <c r="MRM969" s="34"/>
      <c r="MRT969" s="35"/>
      <c r="MRU969" s="34"/>
      <c r="MSB969" s="35"/>
      <c r="MSC969" s="34"/>
      <c r="MSJ969" s="35"/>
      <c r="MSK969" s="34"/>
      <c r="MSR969" s="35"/>
      <c r="MSS969" s="34"/>
      <c r="MSZ969" s="35"/>
      <c r="MTA969" s="34"/>
      <c r="MTH969" s="35"/>
      <c r="MTI969" s="34"/>
      <c r="MTP969" s="35"/>
      <c r="MTQ969" s="34"/>
      <c r="MTX969" s="35"/>
      <c r="MTY969" s="34"/>
      <c r="MUF969" s="35"/>
      <c r="MUG969" s="34"/>
      <c r="MUN969" s="35"/>
      <c r="MUO969" s="34"/>
      <c r="MUV969" s="35"/>
      <c r="MUW969" s="34"/>
      <c r="MVD969" s="35"/>
      <c r="MVE969" s="34"/>
      <c r="MVL969" s="35"/>
      <c r="MVM969" s="34"/>
      <c r="MVT969" s="35"/>
      <c r="MVU969" s="34"/>
      <c r="MWB969" s="35"/>
      <c r="MWC969" s="34"/>
      <c r="MWJ969" s="35"/>
      <c r="MWK969" s="34"/>
      <c r="MWR969" s="35"/>
      <c r="MWS969" s="34"/>
      <c r="MWZ969" s="35"/>
      <c r="MXA969" s="34"/>
      <c r="MXH969" s="35"/>
      <c r="MXI969" s="34"/>
      <c r="MXP969" s="35"/>
      <c r="MXQ969" s="34"/>
      <c r="MXX969" s="35"/>
      <c r="MXY969" s="34"/>
      <c r="MYF969" s="35"/>
      <c r="MYG969" s="34"/>
      <c r="MYN969" s="35"/>
      <c r="MYO969" s="34"/>
      <c r="MYV969" s="35"/>
      <c r="MYW969" s="34"/>
      <c r="MZD969" s="35"/>
      <c r="MZE969" s="34"/>
      <c r="MZL969" s="35"/>
      <c r="MZM969" s="34"/>
      <c r="MZT969" s="35"/>
      <c r="MZU969" s="34"/>
      <c r="NAB969" s="35"/>
      <c r="NAC969" s="34"/>
      <c r="NAJ969" s="35"/>
      <c r="NAK969" s="34"/>
      <c r="NAR969" s="35"/>
      <c r="NAS969" s="34"/>
      <c r="NAZ969" s="35"/>
      <c r="NBA969" s="34"/>
      <c r="NBH969" s="35"/>
      <c r="NBI969" s="34"/>
      <c r="NBP969" s="35"/>
      <c r="NBQ969" s="34"/>
      <c r="NBX969" s="35"/>
      <c r="NBY969" s="34"/>
      <c r="NCF969" s="35"/>
      <c r="NCG969" s="34"/>
      <c r="NCN969" s="35"/>
      <c r="NCO969" s="34"/>
      <c r="NCV969" s="35"/>
      <c r="NCW969" s="34"/>
      <c r="NDD969" s="35"/>
      <c r="NDE969" s="34"/>
      <c r="NDL969" s="35"/>
      <c r="NDM969" s="34"/>
      <c r="NDT969" s="35"/>
      <c r="NDU969" s="34"/>
      <c r="NEB969" s="35"/>
      <c r="NEC969" s="34"/>
      <c r="NEJ969" s="35"/>
      <c r="NEK969" s="34"/>
      <c r="NER969" s="35"/>
      <c r="NES969" s="34"/>
      <c r="NEZ969" s="35"/>
      <c r="NFA969" s="34"/>
      <c r="NFH969" s="35"/>
      <c r="NFI969" s="34"/>
      <c r="NFP969" s="35"/>
      <c r="NFQ969" s="34"/>
      <c r="NFX969" s="35"/>
      <c r="NFY969" s="34"/>
      <c r="NGF969" s="35"/>
      <c r="NGG969" s="34"/>
      <c r="NGN969" s="35"/>
      <c r="NGO969" s="34"/>
      <c r="NGV969" s="35"/>
      <c r="NGW969" s="34"/>
      <c r="NHD969" s="35"/>
      <c r="NHE969" s="34"/>
      <c r="NHL969" s="35"/>
      <c r="NHM969" s="34"/>
      <c r="NHT969" s="35"/>
      <c r="NHU969" s="34"/>
      <c r="NIB969" s="35"/>
      <c r="NIC969" s="34"/>
      <c r="NIJ969" s="35"/>
      <c r="NIK969" s="34"/>
      <c r="NIR969" s="35"/>
      <c r="NIS969" s="34"/>
      <c r="NIZ969" s="35"/>
      <c r="NJA969" s="34"/>
      <c r="NJH969" s="35"/>
      <c r="NJI969" s="34"/>
      <c r="NJP969" s="35"/>
      <c r="NJQ969" s="34"/>
      <c r="NJX969" s="35"/>
      <c r="NJY969" s="34"/>
      <c r="NKF969" s="35"/>
      <c r="NKG969" s="34"/>
      <c r="NKN969" s="35"/>
      <c r="NKO969" s="34"/>
      <c r="NKV969" s="35"/>
      <c r="NKW969" s="34"/>
      <c r="NLD969" s="35"/>
      <c r="NLE969" s="34"/>
      <c r="NLL969" s="35"/>
      <c r="NLM969" s="34"/>
      <c r="NLT969" s="35"/>
      <c r="NLU969" s="34"/>
      <c r="NMB969" s="35"/>
      <c r="NMC969" s="34"/>
      <c r="NMJ969" s="35"/>
      <c r="NMK969" s="34"/>
      <c r="NMR969" s="35"/>
      <c r="NMS969" s="34"/>
      <c r="NMZ969" s="35"/>
      <c r="NNA969" s="34"/>
      <c r="NNH969" s="35"/>
      <c r="NNI969" s="34"/>
      <c r="NNP969" s="35"/>
      <c r="NNQ969" s="34"/>
      <c r="NNX969" s="35"/>
      <c r="NNY969" s="34"/>
      <c r="NOF969" s="35"/>
      <c r="NOG969" s="34"/>
      <c r="NON969" s="35"/>
      <c r="NOO969" s="34"/>
      <c r="NOV969" s="35"/>
      <c r="NOW969" s="34"/>
      <c r="NPD969" s="35"/>
      <c r="NPE969" s="34"/>
      <c r="NPL969" s="35"/>
      <c r="NPM969" s="34"/>
      <c r="NPT969" s="35"/>
      <c r="NPU969" s="34"/>
      <c r="NQB969" s="35"/>
      <c r="NQC969" s="34"/>
      <c r="NQJ969" s="35"/>
      <c r="NQK969" s="34"/>
      <c r="NQR969" s="35"/>
      <c r="NQS969" s="34"/>
      <c r="NQZ969" s="35"/>
      <c r="NRA969" s="34"/>
      <c r="NRH969" s="35"/>
      <c r="NRI969" s="34"/>
      <c r="NRP969" s="35"/>
      <c r="NRQ969" s="34"/>
      <c r="NRX969" s="35"/>
      <c r="NRY969" s="34"/>
      <c r="NSF969" s="35"/>
      <c r="NSG969" s="34"/>
      <c r="NSN969" s="35"/>
      <c r="NSO969" s="34"/>
      <c r="NSV969" s="35"/>
      <c r="NSW969" s="34"/>
      <c r="NTD969" s="35"/>
      <c r="NTE969" s="34"/>
      <c r="NTL969" s="35"/>
      <c r="NTM969" s="34"/>
      <c r="NTT969" s="35"/>
      <c r="NTU969" s="34"/>
      <c r="NUB969" s="35"/>
      <c r="NUC969" s="34"/>
      <c r="NUJ969" s="35"/>
      <c r="NUK969" s="34"/>
      <c r="NUR969" s="35"/>
      <c r="NUS969" s="34"/>
      <c r="NUZ969" s="35"/>
      <c r="NVA969" s="34"/>
      <c r="NVH969" s="35"/>
      <c r="NVI969" s="34"/>
      <c r="NVP969" s="35"/>
      <c r="NVQ969" s="34"/>
      <c r="NVX969" s="35"/>
      <c r="NVY969" s="34"/>
      <c r="NWF969" s="35"/>
      <c r="NWG969" s="34"/>
      <c r="NWN969" s="35"/>
      <c r="NWO969" s="34"/>
      <c r="NWV969" s="35"/>
      <c r="NWW969" s="34"/>
      <c r="NXD969" s="35"/>
      <c r="NXE969" s="34"/>
      <c r="NXL969" s="35"/>
      <c r="NXM969" s="34"/>
      <c r="NXT969" s="35"/>
      <c r="NXU969" s="34"/>
      <c r="NYB969" s="35"/>
      <c r="NYC969" s="34"/>
      <c r="NYJ969" s="35"/>
      <c r="NYK969" s="34"/>
      <c r="NYR969" s="35"/>
      <c r="NYS969" s="34"/>
      <c r="NYZ969" s="35"/>
      <c r="NZA969" s="34"/>
      <c r="NZH969" s="35"/>
      <c r="NZI969" s="34"/>
      <c r="NZP969" s="35"/>
      <c r="NZQ969" s="34"/>
      <c r="NZX969" s="35"/>
      <c r="NZY969" s="34"/>
      <c r="OAF969" s="35"/>
      <c r="OAG969" s="34"/>
      <c r="OAN969" s="35"/>
      <c r="OAO969" s="34"/>
      <c r="OAV969" s="35"/>
      <c r="OAW969" s="34"/>
      <c r="OBD969" s="35"/>
      <c r="OBE969" s="34"/>
      <c r="OBL969" s="35"/>
      <c r="OBM969" s="34"/>
      <c r="OBT969" s="35"/>
      <c r="OBU969" s="34"/>
      <c r="OCB969" s="35"/>
      <c r="OCC969" s="34"/>
      <c r="OCJ969" s="35"/>
      <c r="OCK969" s="34"/>
      <c r="OCR969" s="35"/>
      <c r="OCS969" s="34"/>
      <c r="OCZ969" s="35"/>
      <c r="ODA969" s="34"/>
      <c r="ODH969" s="35"/>
      <c r="ODI969" s="34"/>
      <c r="ODP969" s="35"/>
      <c r="ODQ969" s="34"/>
      <c r="ODX969" s="35"/>
      <c r="ODY969" s="34"/>
      <c r="OEF969" s="35"/>
      <c r="OEG969" s="34"/>
      <c r="OEN969" s="35"/>
      <c r="OEO969" s="34"/>
      <c r="OEV969" s="35"/>
      <c r="OEW969" s="34"/>
      <c r="OFD969" s="35"/>
      <c r="OFE969" s="34"/>
      <c r="OFL969" s="35"/>
      <c r="OFM969" s="34"/>
      <c r="OFT969" s="35"/>
      <c r="OFU969" s="34"/>
      <c r="OGB969" s="35"/>
      <c r="OGC969" s="34"/>
      <c r="OGJ969" s="35"/>
      <c r="OGK969" s="34"/>
      <c r="OGR969" s="35"/>
      <c r="OGS969" s="34"/>
      <c r="OGZ969" s="35"/>
      <c r="OHA969" s="34"/>
      <c r="OHH969" s="35"/>
      <c r="OHI969" s="34"/>
      <c r="OHP969" s="35"/>
      <c r="OHQ969" s="34"/>
      <c r="OHX969" s="35"/>
      <c r="OHY969" s="34"/>
      <c r="OIF969" s="35"/>
      <c r="OIG969" s="34"/>
      <c r="OIN969" s="35"/>
      <c r="OIO969" s="34"/>
      <c r="OIV969" s="35"/>
      <c r="OIW969" s="34"/>
      <c r="OJD969" s="35"/>
      <c r="OJE969" s="34"/>
      <c r="OJL969" s="35"/>
      <c r="OJM969" s="34"/>
      <c r="OJT969" s="35"/>
      <c r="OJU969" s="34"/>
      <c r="OKB969" s="35"/>
      <c r="OKC969" s="34"/>
      <c r="OKJ969" s="35"/>
      <c r="OKK969" s="34"/>
      <c r="OKR969" s="35"/>
      <c r="OKS969" s="34"/>
      <c r="OKZ969" s="35"/>
      <c r="OLA969" s="34"/>
      <c r="OLH969" s="35"/>
      <c r="OLI969" s="34"/>
      <c r="OLP969" s="35"/>
      <c r="OLQ969" s="34"/>
      <c r="OLX969" s="35"/>
      <c r="OLY969" s="34"/>
      <c r="OMF969" s="35"/>
      <c r="OMG969" s="34"/>
      <c r="OMN969" s="35"/>
      <c r="OMO969" s="34"/>
      <c r="OMV969" s="35"/>
      <c r="OMW969" s="34"/>
      <c r="OND969" s="35"/>
      <c r="ONE969" s="34"/>
      <c r="ONL969" s="35"/>
      <c r="ONM969" s="34"/>
      <c r="ONT969" s="35"/>
      <c r="ONU969" s="34"/>
      <c r="OOB969" s="35"/>
      <c r="OOC969" s="34"/>
      <c r="OOJ969" s="35"/>
      <c r="OOK969" s="34"/>
      <c r="OOR969" s="35"/>
      <c r="OOS969" s="34"/>
      <c r="OOZ969" s="35"/>
      <c r="OPA969" s="34"/>
      <c r="OPH969" s="35"/>
      <c r="OPI969" s="34"/>
      <c r="OPP969" s="35"/>
      <c r="OPQ969" s="34"/>
      <c r="OPX969" s="35"/>
      <c r="OPY969" s="34"/>
      <c r="OQF969" s="35"/>
      <c r="OQG969" s="34"/>
      <c r="OQN969" s="35"/>
      <c r="OQO969" s="34"/>
      <c r="OQV969" s="35"/>
      <c r="OQW969" s="34"/>
      <c r="ORD969" s="35"/>
      <c r="ORE969" s="34"/>
      <c r="ORL969" s="35"/>
      <c r="ORM969" s="34"/>
      <c r="ORT969" s="35"/>
      <c r="ORU969" s="34"/>
      <c r="OSB969" s="35"/>
      <c r="OSC969" s="34"/>
      <c r="OSJ969" s="35"/>
      <c r="OSK969" s="34"/>
      <c r="OSR969" s="35"/>
      <c r="OSS969" s="34"/>
      <c r="OSZ969" s="35"/>
      <c r="OTA969" s="34"/>
      <c r="OTH969" s="35"/>
      <c r="OTI969" s="34"/>
      <c r="OTP969" s="35"/>
      <c r="OTQ969" s="34"/>
      <c r="OTX969" s="35"/>
      <c r="OTY969" s="34"/>
      <c r="OUF969" s="35"/>
      <c r="OUG969" s="34"/>
      <c r="OUN969" s="35"/>
      <c r="OUO969" s="34"/>
      <c r="OUV969" s="35"/>
      <c r="OUW969" s="34"/>
      <c r="OVD969" s="35"/>
      <c r="OVE969" s="34"/>
      <c r="OVL969" s="35"/>
      <c r="OVM969" s="34"/>
      <c r="OVT969" s="35"/>
      <c r="OVU969" s="34"/>
      <c r="OWB969" s="35"/>
      <c r="OWC969" s="34"/>
      <c r="OWJ969" s="35"/>
      <c r="OWK969" s="34"/>
      <c r="OWR969" s="35"/>
      <c r="OWS969" s="34"/>
      <c r="OWZ969" s="35"/>
      <c r="OXA969" s="34"/>
      <c r="OXH969" s="35"/>
      <c r="OXI969" s="34"/>
      <c r="OXP969" s="35"/>
      <c r="OXQ969" s="34"/>
      <c r="OXX969" s="35"/>
      <c r="OXY969" s="34"/>
      <c r="OYF969" s="35"/>
      <c r="OYG969" s="34"/>
      <c r="OYN969" s="35"/>
      <c r="OYO969" s="34"/>
      <c r="OYV969" s="35"/>
      <c r="OYW969" s="34"/>
      <c r="OZD969" s="35"/>
      <c r="OZE969" s="34"/>
      <c r="OZL969" s="35"/>
      <c r="OZM969" s="34"/>
      <c r="OZT969" s="35"/>
      <c r="OZU969" s="34"/>
      <c r="PAB969" s="35"/>
      <c r="PAC969" s="34"/>
      <c r="PAJ969" s="35"/>
      <c r="PAK969" s="34"/>
      <c r="PAR969" s="35"/>
      <c r="PAS969" s="34"/>
      <c r="PAZ969" s="35"/>
      <c r="PBA969" s="34"/>
      <c r="PBH969" s="35"/>
      <c r="PBI969" s="34"/>
      <c r="PBP969" s="35"/>
      <c r="PBQ969" s="34"/>
      <c r="PBX969" s="35"/>
      <c r="PBY969" s="34"/>
      <c r="PCF969" s="35"/>
      <c r="PCG969" s="34"/>
      <c r="PCN969" s="35"/>
      <c r="PCO969" s="34"/>
      <c r="PCV969" s="35"/>
      <c r="PCW969" s="34"/>
      <c r="PDD969" s="35"/>
      <c r="PDE969" s="34"/>
      <c r="PDL969" s="35"/>
      <c r="PDM969" s="34"/>
      <c r="PDT969" s="35"/>
      <c r="PDU969" s="34"/>
      <c r="PEB969" s="35"/>
      <c r="PEC969" s="34"/>
      <c r="PEJ969" s="35"/>
      <c r="PEK969" s="34"/>
      <c r="PER969" s="35"/>
      <c r="PES969" s="34"/>
      <c r="PEZ969" s="35"/>
      <c r="PFA969" s="34"/>
      <c r="PFH969" s="35"/>
      <c r="PFI969" s="34"/>
      <c r="PFP969" s="35"/>
      <c r="PFQ969" s="34"/>
      <c r="PFX969" s="35"/>
      <c r="PFY969" s="34"/>
      <c r="PGF969" s="35"/>
      <c r="PGG969" s="34"/>
      <c r="PGN969" s="35"/>
      <c r="PGO969" s="34"/>
      <c r="PGV969" s="35"/>
      <c r="PGW969" s="34"/>
      <c r="PHD969" s="35"/>
      <c r="PHE969" s="34"/>
      <c r="PHL969" s="35"/>
      <c r="PHM969" s="34"/>
      <c r="PHT969" s="35"/>
      <c r="PHU969" s="34"/>
      <c r="PIB969" s="35"/>
      <c r="PIC969" s="34"/>
      <c r="PIJ969" s="35"/>
      <c r="PIK969" s="34"/>
      <c r="PIR969" s="35"/>
      <c r="PIS969" s="34"/>
      <c r="PIZ969" s="35"/>
      <c r="PJA969" s="34"/>
      <c r="PJH969" s="35"/>
      <c r="PJI969" s="34"/>
      <c r="PJP969" s="35"/>
      <c r="PJQ969" s="34"/>
      <c r="PJX969" s="35"/>
      <c r="PJY969" s="34"/>
      <c r="PKF969" s="35"/>
      <c r="PKG969" s="34"/>
      <c r="PKN969" s="35"/>
      <c r="PKO969" s="34"/>
      <c r="PKV969" s="35"/>
      <c r="PKW969" s="34"/>
      <c r="PLD969" s="35"/>
      <c r="PLE969" s="34"/>
      <c r="PLL969" s="35"/>
      <c r="PLM969" s="34"/>
      <c r="PLT969" s="35"/>
      <c r="PLU969" s="34"/>
      <c r="PMB969" s="35"/>
      <c r="PMC969" s="34"/>
      <c r="PMJ969" s="35"/>
      <c r="PMK969" s="34"/>
      <c r="PMR969" s="35"/>
      <c r="PMS969" s="34"/>
      <c r="PMZ969" s="35"/>
      <c r="PNA969" s="34"/>
      <c r="PNH969" s="35"/>
      <c r="PNI969" s="34"/>
      <c r="PNP969" s="35"/>
      <c r="PNQ969" s="34"/>
      <c r="PNX969" s="35"/>
      <c r="PNY969" s="34"/>
      <c r="POF969" s="35"/>
      <c r="POG969" s="34"/>
      <c r="PON969" s="35"/>
      <c r="POO969" s="34"/>
      <c r="POV969" s="35"/>
      <c r="POW969" s="34"/>
      <c r="PPD969" s="35"/>
      <c r="PPE969" s="34"/>
      <c r="PPL969" s="35"/>
      <c r="PPM969" s="34"/>
      <c r="PPT969" s="35"/>
      <c r="PPU969" s="34"/>
      <c r="PQB969" s="35"/>
      <c r="PQC969" s="34"/>
      <c r="PQJ969" s="35"/>
      <c r="PQK969" s="34"/>
      <c r="PQR969" s="35"/>
      <c r="PQS969" s="34"/>
      <c r="PQZ969" s="35"/>
      <c r="PRA969" s="34"/>
      <c r="PRH969" s="35"/>
      <c r="PRI969" s="34"/>
      <c r="PRP969" s="35"/>
      <c r="PRQ969" s="34"/>
      <c r="PRX969" s="35"/>
      <c r="PRY969" s="34"/>
      <c r="PSF969" s="35"/>
      <c r="PSG969" s="34"/>
      <c r="PSN969" s="35"/>
      <c r="PSO969" s="34"/>
      <c r="PSV969" s="35"/>
      <c r="PSW969" s="34"/>
      <c r="PTD969" s="35"/>
      <c r="PTE969" s="34"/>
      <c r="PTL969" s="35"/>
      <c r="PTM969" s="34"/>
      <c r="PTT969" s="35"/>
      <c r="PTU969" s="34"/>
      <c r="PUB969" s="35"/>
      <c r="PUC969" s="34"/>
      <c r="PUJ969" s="35"/>
      <c r="PUK969" s="34"/>
      <c r="PUR969" s="35"/>
      <c r="PUS969" s="34"/>
      <c r="PUZ969" s="35"/>
      <c r="PVA969" s="34"/>
      <c r="PVH969" s="35"/>
      <c r="PVI969" s="34"/>
      <c r="PVP969" s="35"/>
      <c r="PVQ969" s="34"/>
      <c r="PVX969" s="35"/>
      <c r="PVY969" s="34"/>
      <c r="PWF969" s="35"/>
      <c r="PWG969" s="34"/>
      <c r="PWN969" s="35"/>
      <c r="PWO969" s="34"/>
      <c r="PWV969" s="35"/>
      <c r="PWW969" s="34"/>
      <c r="PXD969" s="35"/>
      <c r="PXE969" s="34"/>
      <c r="PXL969" s="35"/>
      <c r="PXM969" s="34"/>
      <c r="PXT969" s="35"/>
      <c r="PXU969" s="34"/>
      <c r="PYB969" s="35"/>
      <c r="PYC969" s="34"/>
      <c r="PYJ969" s="35"/>
      <c r="PYK969" s="34"/>
      <c r="PYR969" s="35"/>
      <c r="PYS969" s="34"/>
      <c r="PYZ969" s="35"/>
      <c r="PZA969" s="34"/>
      <c r="PZH969" s="35"/>
      <c r="PZI969" s="34"/>
      <c r="PZP969" s="35"/>
      <c r="PZQ969" s="34"/>
      <c r="PZX969" s="35"/>
      <c r="PZY969" s="34"/>
      <c r="QAF969" s="35"/>
      <c r="QAG969" s="34"/>
      <c r="QAN969" s="35"/>
      <c r="QAO969" s="34"/>
      <c r="QAV969" s="35"/>
      <c r="QAW969" s="34"/>
      <c r="QBD969" s="35"/>
      <c r="QBE969" s="34"/>
      <c r="QBL969" s="35"/>
      <c r="QBM969" s="34"/>
      <c r="QBT969" s="35"/>
      <c r="QBU969" s="34"/>
      <c r="QCB969" s="35"/>
      <c r="QCC969" s="34"/>
      <c r="QCJ969" s="35"/>
      <c r="QCK969" s="34"/>
      <c r="QCR969" s="35"/>
      <c r="QCS969" s="34"/>
      <c r="QCZ969" s="35"/>
      <c r="QDA969" s="34"/>
      <c r="QDH969" s="35"/>
      <c r="QDI969" s="34"/>
      <c r="QDP969" s="35"/>
      <c r="QDQ969" s="34"/>
      <c r="QDX969" s="35"/>
      <c r="QDY969" s="34"/>
      <c r="QEF969" s="35"/>
      <c r="QEG969" s="34"/>
      <c r="QEN969" s="35"/>
      <c r="QEO969" s="34"/>
      <c r="QEV969" s="35"/>
      <c r="QEW969" s="34"/>
      <c r="QFD969" s="35"/>
      <c r="QFE969" s="34"/>
      <c r="QFL969" s="35"/>
      <c r="QFM969" s="34"/>
      <c r="QFT969" s="35"/>
      <c r="QFU969" s="34"/>
      <c r="QGB969" s="35"/>
      <c r="QGC969" s="34"/>
      <c r="QGJ969" s="35"/>
      <c r="QGK969" s="34"/>
      <c r="QGR969" s="35"/>
      <c r="QGS969" s="34"/>
      <c r="QGZ969" s="35"/>
      <c r="QHA969" s="34"/>
      <c r="QHH969" s="35"/>
      <c r="QHI969" s="34"/>
      <c r="QHP969" s="35"/>
      <c r="QHQ969" s="34"/>
      <c r="QHX969" s="35"/>
      <c r="QHY969" s="34"/>
      <c r="QIF969" s="35"/>
      <c r="QIG969" s="34"/>
      <c r="QIN969" s="35"/>
      <c r="QIO969" s="34"/>
      <c r="QIV969" s="35"/>
      <c r="QIW969" s="34"/>
      <c r="QJD969" s="35"/>
      <c r="QJE969" s="34"/>
      <c r="QJL969" s="35"/>
      <c r="QJM969" s="34"/>
      <c r="QJT969" s="35"/>
      <c r="QJU969" s="34"/>
      <c r="QKB969" s="35"/>
      <c r="QKC969" s="34"/>
      <c r="QKJ969" s="35"/>
      <c r="QKK969" s="34"/>
      <c r="QKR969" s="35"/>
      <c r="QKS969" s="34"/>
      <c r="QKZ969" s="35"/>
      <c r="QLA969" s="34"/>
      <c r="QLH969" s="35"/>
      <c r="QLI969" s="34"/>
      <c r="QLP969" s="35"/>
      <c r="QLQ969" s="34"/>
      <c r="QLX969" s="35"/>
      <c r="QLY969" s="34"/>
      <c r="QMF969" s="35"/>
      <c r="QMG969" s="34"/>
      <c r="QMN969" s="35"/>
      <c r="QMO969" s="34"/>
      <c r="QMV969" s="35"/>
      <c r="QMW969" s="34"/>
      <c r="QND969" s="35"/>
      <c r="QNE969" s="34"/>
      <c r="QNL969" s="35"/>
      <c r="QNM969" s="34"/>
      <c r="QNT969" s="35"/>
      <c r="QNU969" s="34"/>
      <c r="QOB969" s="35"/>
      <c r="QOC969" s="34"/>
      <c r="QOJ969" s="35"/>
      <c r="QOK969" s="34"/>
      <c r="QOR969" s="35"/>
      <c r="QOS969" s="34"/>
      <c r="QOZ969" s="35"/>
      <c r="QPA969" s="34"/>
      <c r="QPH969" s="35"/>
      <c r="QPI969" s="34"/>
      <c r="QPP969" s="35"/>
      <c r="QPQ969" s="34"/>
      <c r="QPX969" s="35"/>
      <c r="QPY969" s="34"/>
      <c r="QQF969" s="35"/>
      <c r="QQG969" s="34"/>
      <c r="QQN969" s="35"/>
      <c r="QQO969" s="34"/>
      <c r="QQV969" s="35"/>
      <c r="QQW969" s="34"/>
      <c r="QRD969" s="35"/>
      <c r="QRE969" s="34"/>
      <c r="QRL969" s="35"/>
      <c r="QRM969" s="34"/>
      <c r="QRT969" s="35"/>
      <c r="QRU969" s="34"/>
      <c r="QSB969" s="35"/>
      <c r="QSC969" s="34"/>
      <c r="QSJ969" s="35"/>
      <c r="QSK969" s="34"/>
      <c r="QSR969" s="35"/>
      <c r="QSS969" s="34"/>
      <c r="QSZ969" s="35"/>
      <c r="QTA969" s="34"/>
      <c r="QTH969" s="35"/>
      <c r="QTI969" s="34"/>
      <c r="QTP969" s="35"/>
      <c r="QTQ969" s="34"/>
      <c r="QTX969" s="35"/>
      <c r="QTY969" s="34"/>
      <c r="QUF969" s="35"/>
      <c r="QUG969" s="34"/>
      <c r="QUN969" s="35"/>
      <c r="QUO969" s="34"/>
      <c r="QUV969" s="35"/>
      <c r="QUW969" s="34"/>
      <c r="QVD969" s="35"/>
      <c r="QVE969" s="34"/>
      <c r="QVL969" s="35"/>
      <c r="QVM969" s="34"/>
      <c r="QVT969" s="35"/>
      <c r="QVU969" s="34"/>
      <c r="QWB969" s="35"/>
      <c r="QWC969" s="34"/>
      <c r="QWJ969" s="35"/>
      <c r="QWK969" s="34"/>
      <c r="QWR969" s="35"/>
      <c r="QWS969" s="34"/>
      <c r="QWZ969" s="35"/>
      <c r="QXA969" s="34"/>
      <c r="QXH969" s="35"/>
      <c r="QXI969" s="34"/>
      <c r="QXP969" s="35"/>
      <c r="QXQ969" s="34"/>
      <c r="QXX969" s="35"/>
      <c r="QXY969" s="34"/>
      <c r="QYF969" s="35"/>
      <c r="QYG969" s="34"/>
      <c r="QYN969" s="35"/>
      <c r="QYO969" s="34"/>
      <c r="QYV969" s="35"/>
      <c r="QYW969" s="34"/>
      <c r="QZD969" s="35"/>
      <c r="QZE969" s="34"/>
      <c r="QZL969" s="35"/>
      <c r="QZM969" s="34"/>
      <c r="QZT969" s="35"/>
      <c r="QZU969" s="34"/>
      <c r="RAB969" s="35"/>
      <c r="RAC969" s="34"/>
      <c r="RAJ969" s="35"/>
      <c r="RAK969" s="34"/>
      <c r="RAR969" s="35"/>
      <c r="RAS969" s="34"/>
      <c r="RAZ969" s="35"/>
      <c r="RBA969" s="34"/>
      <c r="RBH969" s="35"/>
      <c r="RBI969" s="34"/>
      <c r="RBP969" s="35"/>
      <c r="RBQ969" s="34"/>
      <c r="RBX969" s="35"/>
      <c r="RBY969" s="34"/>
      <c r="RCF969" s="35"/>
      <c r="RCG969" s="34"/>
      <c r="RCN969" s="35"/>
      <c r="RCO969" s="34"/>
      <c r="RCV969" s="35"/>
      <c r="RCW969" s="34"/>
      <c r="RDD969" s="35"/>
      <c r="RDE969" s="34"/>
      <c r="RDL969" s="35"/>
      <c r="RDM969" s="34"/>
      <c r="RDT969" s="35"/>
      <c r="RDU969" s="34"/>
      <c r="REB969" s="35"/>
      <c r="REC969" s="34"/>
      <c r="REJ969" s="35"/>
      <c r="REK969" s="34"/>
      <c r="RER969" s="35"/>
      <c r="RES969" s="34"/>
      <c r="REZ969" s="35"/>
      <c r="RFA969" s="34"/>
      <c r="RFH969" s="35"/>
      <c r="RFI969" s="34"/>
      <c r="RFP969" s="35"/>
      <c r="RFQ969" s="34"/>
      <c r="RFX969" s="35"/>
      <c r="RFY969" s="34"/>
      <c r="RGF969" s="35"/>
      <c r="RGG969" s="34"/>
      <c r="RGN969" s="35"/>
      <c r="RGO969" s="34"/>
      <c r="RGV969" s="35"/>
      <c r="RGW969" s="34"/>
      <c r="RHD969" s="35"/>
      <c r="RHE969" s="34"/>
      <c r="RHL969" s="35"/>
      <c r="RHM969" s="34"/>
      <c r="RHT969" s="35"/>
      <c r="RHU969" s="34"/>
      <c r="RIB969" s="35"/>
      <c r="RIC969" s="34"/>
      <c r="RIJ969" s="35"/>
      <c r="RIK969" s="34"/>
      <c r="RIR969" s="35"/>
      <c r="RIS969" s="34"/>
      <c r="RIZ969" s="35"/>
      <c r="RJA969" s="34"/>
      <c r="RJH969" s="35"/>
      <c r="RJI969" s="34"/>
      <c r="RJP969" s="35"/>
      <c r="RJQ969" s="34"/>
      <c r="RJX969" s="35"/>
      <c r="RJY969" s="34"/>
      <c r="RKF969" s="35"/>
      <c r="RKG969" s="34"/>
      <c r="RKN969" s="35"/>
      <c r="RKO969" s="34"/>
      <c r="RKV969" s="35"/>
      <c r="RKW969" s="34"/>
      <c r="RLD969" s="35"/>
      <c r="RLE969" s="34"/>
      <c r="RLL969" s="35"/>
      <c r="RLM969" s="34"/>
      <c r="RLT969" s="35"/>
      <c r="RLU969" s="34"/>
      <c r="RMB969" s="35"/>
      <c r="RMC969" s="34"/>
      <c r="RMJ969" s="35"/>
      <c r="RMK969" s="34"/>
      <c r="RMR969" s="35"/>
      <c r="RMS969" s="34"/>
      <c r="RMZ969" s="35"/>
      <c r="RNA969" s="34"/>
      <c r="RNH969" s="35"/>
      <c r="RNI969" s="34"/>
      <c r="RNP969" s="35"/>
      <c r="RNQ969" s="34"/>
      <c r="RNX969" s="35"/>
      <c r="RNY969" s="34"/>
      <c r="ROF969" s="35"/>
      <c r="ROG969" s="34"/>
      <c r="RON969" s="35"/>
      <c r="ROO969" s="34"/>
      <c r="ROV969" s="35"/>
      <c r="ROW969" s="34"/>
      <c r="RPD969" s="35"/>
      <c r="RPE969" s="34"/>
      <c r="RPL969" s="35"/>
      <c r="RPM969" s="34"/>
      <c r="RPT969" s="35"/>
      <c r="RPU969" s="34"/>
      <c r="RQB969" s="35"/>
      <c r="RQC969" s="34"/>
      <c r="RQJ969" s="35"/>
      <c r="RQK969" s="34"/>
      <c r="RQR969" s="35"/>
      <c r="RQS969" s="34"/>
      <c r="RQZ969" s="35"/>
      <c r="RRA969" s="34"/>
      <c r="RRH969" s="35"/>
      <c r="RRI969" s="34"/>
      <c r="RRP969" s="35"/>
      <c r="RRQ969" s="34"/>
      <c r="RRX969" s="35"/>
      <c r="RRY969" s="34"/>
      <c r="RSF969" s="35"/>
      <c r="RSG969" s="34"/>
      <c r="RSN969" s="35"/>
      <c r="RSO969" s="34"/>
      <c r="RSV969" s="35"/>
      <c r="RSW969" s="34"/>
      <c r="RTD969" s="35"/>
      <c r="RTE969" s="34"/>
      <c r="RTL969" s="35"/>
      <c r="RTM969" s="34"/>
      <c r="RTT969" s="35"/>
      <c r="RTU969" s="34"/>
      <c r="RUB969" s="35"/>
      <c r="RUC969" s="34"/>
      <c r="RUJ969" s="35"/>
      <c r="RUK969" s="34"/>
      <c r="RUR969" s="35"/>
      <c r="RUS969" s="34"/>
      <c r="RUZ969" s="35"/>
      <c r="RVA969" s="34"/>
      <c r="RVH969" s="35"/>
      <c r="RVI969" s="34"/>
      <c r="RVP969" s="35"/>
      <c r="RVQ969" s="34"/>
      <c r="RVX969" s="35"/>
      <c r="RVY969" s="34"/>
      <c r="RWF969" s="35"/>
      <c r="RWG969" s="34"/>
      <c r="RWN969" s="35"/>
      <c r="RWO969" s="34"/>
      <c r="RWV969" s="35"/>
      <c r="RWW969" s="34"/>
      <c r="RXD969" s="35"/>
      <c r="RXE969" s="34"/>
      <c r="RXL969" s="35"/>
      <c r="RXM969" s="34"/>
      <c r="RXT969" s="35"/>
      <c r="RXU969" s="34"/>
      <c r="RYB969" s="35"/>
      <c r="RYC969" s="34"/>
      <c r="RYJ969" s="35"/>
      <c r="RYK969" s="34"/>
      <c r="RYR969" s="35"/>
      <c r="RYS969" s="34"/>
      <c r="RYZ969" s="35"/>
      <c r="RZA969" s="34"/>
      <c r="RZH969" s="35"/>
      <c r="RZI969" s="34"/>
      <c r="RZP969" s="35"/>
      <c r="RZQ969" s="34"/>
      <c r="RZX969" s="35"/>
      <c r="RZY969" s="34"/>
      <c r="SAF969" s="35"/>
      <c r="SAG969" s="34"/>
      <c r="SAN969" s="35"/>
      <c r="SAO969" s="34"/>
      <c r="SAV969" s="35"/>
      <c r="SAW969" s="34"/>
      <c r="SBD969" s="35"/>
      <c r="SBE969" s="34"/>
      <c r="SBL969" s="35"/>
      <c r="SBM969" s="34"/>
      <c r="SBT969" s="35"/>
      <c r="SBU969" s="34"/>
      <c r="SCB969" s="35"/>
      <c r="SCC969" s="34"/>
      <c r="SCJ969" s="35"/>
      <c r="SCK969" s="34"/>
      <c r="SCR969" s="35"/>
      <c r="SCS969" s="34"/>
      <c r="SCZ969" s="35"/>
      <c r="SDA969" s="34"/>
      <c r="SDH969" s="35"/>
      <c r="SDI969" s="34"/>
      <c r="SDP969" s="35"/>
      <c r="SDQ969" s="34"/>
      <c r="SDX969" s="35"/>
      <c r="SDY969" s="34"/>
      <c r="SEF969" s="35"/>
      <c r="SEG969" s="34"/>
      <c r="SEN969" s="35"/>
      <c r="SEO969" s="34"/>
      <c r="SEV969" s="35"/>
      <c r="SEW969" s="34"/>
      <c r="SFD969" s="35"/>
      <c r="SFE969" s="34"/>
      <c r="SFL969" s="35"/>
      <c r="SFM969" s="34"/>
      <c r="SFT969" s="35"/>
      <c r="SFU969" s="34"/>
      <c r="SGB969" s="35"/>
      <c r="SGC969" s="34"/>
      <c r="SGJ969" s="35"/>
      <c r="SGK969" s="34"/>
      <c r="SGR969" s="35"/>
      <c r="SGS969" s="34"/>
      <c r="SGZ969" s="35"/>
      <c r="SHA969" s="34"/>
      <c r="SHH969" s="35"/>
      <c r="SHI969" s="34"/>
      <c r="SHP969" s="35"/>
      <c r="SHQ969" s="34"/>
      <c r="SHX969" s="35"/>
      <c r="SHY969" s="34"/>
      <c r="SIF969" s="35"/>
      <c r="SIG969" s="34"/>
      <c r="SIN969" s="35"/>
      <c r="SIO969" s="34"/>
      <c r="SIV969" s="35"/>
      <c r="SIW969" s="34"/>
      <c r="SJD969" s="35"/>
      <c r="SJE969" s="34"/>
      <c r="SJL969" s="35"/>
      <c r="SJM969" s="34"/>
      <c r="SJT969" s="35"/>
      <c r="SJU969" s="34"/>
      <c r="SKB969" s="35"/>
      <c r="SKC969" s="34"/>
      <c r="SKJ969" s="35"/>
      <c r="SKK969" s="34"/>
      <c r="SKR969" s="35"/>
      <c r="SKS969" s="34"/>
      <c r="SKZ969" s="35"/>
      <c r="SLA969" s="34"/>
      <c r="SLH969" s="35"/>
      <c r="SLI969" s="34"/>
      <c r="SLP969" s="35"/>
      <c r="SLQ969" s="34"/>
      <c r="SLX969" s="35"/>
      <c r="SLY969" s="34"/>
      <c r="SMF969" s="35"/>
      <c r="SMG969" s="34"/>
      <c r="SMN969" s="35"/>
      <c r="SMO969" s="34"/>
      <c r="SMV969" s="35"/>
      <c r="SMW969" s="34"/>
      <c r="SND969" s="35"/>
      <c r="SNE969" s="34"/>
      <c r="SNL969" s="35"/>
      <c r="SNM969" s="34"/>
      <c r="SNT969" s="35"/>
      <c r="SNU969" s="34"/>
      <c r="SOB969" s="35"/>
      <c r="SOC969" s="34"/>
      <c r="SOJ969" s="35"/>
      <c r="SOK969" s="34"/>
      <c r="SOR969" s="35"/>
      <c r="SOS969" s="34"/>
      <c r="SOZ969" s="35"/>
      <c r="SPA969" s="34"/>
      <c r="SPH969" s="35"/>
      <c r="SPI969" s="34"/>
      <c r="SPP969" s="35"/>
      <c r="SPQ969" s="34"/>
      <c r="SPX969" s="35"/>
      <c r="SPY969" s="34"/>
      <c r="SQF969" s="35"/>
      <c r="SQG969" s="34"/>
      <c r="SQN969" s="35"/>
      <c r="SQO969" s="34"/>
      <c r="SQV969" s="35"/>
      <c r="SQW969" s="34"/>
      <c r="SRD969" s="35"/>
      <c r="SRE969" s="34"/>
      <c r="SRL969" s="35"/>
      <c r="SRM969" s="34"/>
      <c r="SRT969" s="35"/>
      <c r="SRU969" s="34"/>
      <c r="SSB969" s="35"/>
      <c r="SSC969" s="34"/>
      <c r="SSJ969" s="35"/>
      <c r="SSK969" s="34"/>
      <c r="SSR969" s="35"/>
      <c r="SSS969" s="34"/>
      <c r="SSZ969" s="35"/>
      <c r="STA969" s="34"/>
      <c r="STH969" s="35"/>
      <c r="STI969" s="34"/>
      <c r="STP969" s="35"/>
      <c r="STQ969" s="34"/>
      <c r="STX969" s="35"/>
      <c r="STY969" s="34"/>
      <c r="SUF969" s="35"/>
      <c r="SUG969" s="34"/>
      <c r="SUN969" s="35"/>
      <c r="SUO969" s="34"/>
      <c r="SUV969" s="35"/>
      <c r="SUW969" s="34"/>
      <c r="SVD969" s="35"/>
      <c r="SVE969" s="34"/>
      <c r="SVL969" s="35"/>
      <c r="SVM969" s="34"/>
      <c r="SVT969" s="35"/>
      <c r="SVU969" s="34"/>
      <c r="SWB969" s="35"/>
      <c r="SWC969" s="34"/>
      <c r="SWJ969" s="35"/>
      <c r="SWK969" s="34"/>
      <c r="SWR969" s="35"/>
      <c r="SWS969" s="34"/>
      <c r="SWZ969" s="35"/>
      <c r="SXA969" s="34"/>
      <c r="SXH969" s="35"/>
      <c r="SXI969" s="34"/>
      <c r="SXP969" s="35"/>
      <c r="SXQ969" s="34"/>
      <c r="SXX969" s="35"/>
      <c r="SXY969" s="34"/>
      <c r="SYF969" s="35"/>
      <c r="SYG969" s="34"/>
      <c r="SYN969" s="35"/>
      <c r="SYO969" s="34"/>
      <c r="SYV969" s="35"/>
      <c r="SYW969" s="34"/>
      <c r="SZD969" s="35"/>
      <c r="SZE969" s="34"/>
      <c r="SZL969" s="35"/>
      <c r="SZM969" s="34"/>
      <c r="SZT969" s="35"/>
      <c r="SZU969" s="34"/>
      <c r="TAB969" s="35"/>
      <c r="TAC969" s="34"/>
      <c r="TAJ969" s="35"/>
      <c r="TAK969" s="34"/>
      <c r="TAR969" s="35"/>
      <c r="TAS969" s="34"/>
      <c r="TAZ969" s="35"/>
      <c r="TBA969" s="34"/>
      <c r="TBH969" s="35"/>
      <c r="TBI969" s="34"/>
      <c r="TBP969" s="35"/>
      <c r="TBQ969" s="34"/>
      <c r="TBX969" s="35"/>
      <c r="TBY969" s="34"/>
      <c r="TCF969" s="35"/>
      <c r="TCG969" s="34"/>
      <c r="TCN969" s="35"/>
      <c r="TCO969" s="34"/>
      <c r="TCV969" s="35"/>
      <c r="TCW969" s="34"/>
      <c r="TDD969" s="35"/>
      <c r="TDE969" s="34"/>
      <c r="TDL969" s="35"/>
      <c r="TDM969" s="34"/>
      <c r="TDT969" s="35"/>
      <c r="TDU969" s="34"/>
      <c r="TEB969" s="35"/>
      <c r="TEC969" s="34"/>
      <c r="TEJ969" s="35"/>
      <c r="TEK969" s="34"/>
      <c r="TER969" s="35"/>
      <c r="TES969" s="34"/>
      <c r="TEZ969" s="35"/>
      <c r="TFA969" s="34"/>
      <c r="TFH969" s="35"/>
      <c r="TFI969" s="34"/>
      <c r="TFP969" s="35"/>
      <c r="TFQ969" s="34"/>
      <c r="TFX969" s="35"/>
      <c r="TFY969" s="34"/>
      <c r="TGF969" s="35"/>
      <c r="TGG969" s="34"/>
      <c r="TGN969" s="35"/>
      <c r="TGO969" s="34"/>
      <c r="TGV969" s="35"/>
      <c r="TGW969" s="34"/>
      <c r="THD969" s="35"/>
      <c r="THE969" s="34"/>
      <c r="THL969" s="35"/>
      <c r="THM969" s="34"/>
      <c r="THT969" s="35"/>
      <c r="THU969" s="34"/>
      <c r="TIB969" s="35"/>
      <c r="TIC969" s="34"/>
      <c r="TIJ969" s="35"/>
      <c r="TIK969" s="34"/>
      <c r="TIR969" s="35"/>
      <c r="TIS969" s="34"/>
      <c r="TIZ969" s="35"/>
      <c r="TJA969" s="34"/>
      <c r="TJH969" s="35"/>
      <c r="TJI969" s="34"/>
      <c r="TJP969" s="35"/>
      <c r="TJQ969" s="34"/>
      <c r="TJX969" s="35"/>
      <c r="TJY969" s="34"/>
      <c r="TKF969" s="35"/>
      <c r="TKG969" s="34"/>
      <c r="TKN969" s="35"/>
      <c r="TKO969" s="34"/>
      <c r="TKV969" s="35"/>
      <c r="TKW969" s="34"/>
      <c r="TLD969" s="35"/>
      <c r="TLE969" s="34"/>
      <c r="TLL969" s="35"/>
      <c r="TLM969" s="34"/>
      <c r="TLT969" s="35"/>
      <c r="TLU969" s="34"/>
      <c r="TMB969" s="35"/>
      <c r="TMC969" s="34"/>
      <c r="TMJ969" s="35"/>
      <c r="TMK969" s="34"/>
      <c r="TMR969" s="35"/>
      <c r="TMS969" s="34"/>
      <c r="TMZ969" s="35"/>
      <c r="TNA969" s="34"/>
      <c r="TNH969" s="35"/>
      <c r="TNI969" s="34"/>
      <c r="TNP969" s="35"/>
      <c r="TNQ969" s="34"/>
      <c r="TNX969" s="35"/>
      <c r="TNY969" s="34"/>
      <c r="TOF969" s="35"/>
      <c r="TOG969" s="34"/>
      <c r="TON969" s="35"/>
      <c r="TOO969" s="34"/>
      <c r="TOV969" s="35"/>
      <c r="TOW969" s="34"/>
      <c r="TPD969" s="35"/>
      <c r="TPE969" s="34"/>
      <c r="TPL969" s="35"/>
      <c r="TPM969" s="34"/>
      <c r="TPT969" s="35"/>
      <c r="TPU969" s="34"/>
      <c r="TQB969" s="35"/>
      <c r="TQC969" s="34"/>
      <c r="TQJ969" s="35"/>
      <c r="TQK969" s="34"/>
      <c r="TQR969" s="35"/>
      <c r="TQS969" s="34"/>
      <c r="TQZ969" s="35"/>
      <c r="TRA969" s="34"/>
      <c r="TRH969" s="35"/>
      <c r="TRI969" s="34"/>
      <c r="TRP969" s="35"/>
      <c r="TRQ969" s="34"/>
      <c r="TRX969" s="35"/>
      <c r="TRY969" s="34"/>
      <c r="TSF969" s="35"/>
      <c r="TSG969" s="34"/>
      <c r="TSN969" s="35"/>
      <c r="TSO969" s="34"/>
      <c r="TSV969" s="35"/>
      <c r="TSW969" s="34"/>
      <c r="TTD969" s="35"/>
      <c r="TTE969" s="34"/>
      <c r="TTL969" s="35"/>
      <c r="TTM969" s="34"/>
      <c r="TTT969" s="35"/>
      <c r="TTU969" s="34"/>
      <c r="TUB969" s="35"/>
      <c r="TUC969" s="34"/>
      <c r="TUJ969" s="35"/>
      <c r="TUK969" s="34"/>
      <c r="TUR969" s="35"/>
      <c r="TUS969" s="34"/>
      <c r="TUZ969" s="35"/>
      <c r="TVA969" s="34"/>
      <c r="TVH969" s="35"/>
      <c r="TVI969" s="34"/>
      <c r="TVP969" s="35"/>
      <c r="TVQ969" s="34"/>
      <c r="TVX969" s="35"/>
      <c r="TVY969" s="34"/>
      <c r="TWF969" s="35"/>
      <c r="TWG969" s="34"/>
      <c r="TWN969" s="35"/>
      <c r="TWO969" s="34"/>
      <c r="TWV969" s="35"/>
      <c r="TWW969" s="34"/>
      <c r="TXD969" s="35"/>
      <c r="TXE969" s="34"/>
      <c r="TXL969" s="35"/>
      <c r="TXM969" s="34"/>
      <c r="TXT969" s="35"/>
      <c r="TXU969" s="34"/>
      <c r="TYB969" s="35"/>
      <c r="TYC969" s="34"/>
      <c r="TYJ969" s="35"/>
      <c r="TYK969" s="34"/>
      <c r="TYR969" s="35"/>
      <c r="TYS969" s="34"/>
      <c r="TYZ969" s="35"/>
      <c r="TZA969" s="34"/>
      <c r="TZH969" s="35"/>
      <c r="TZI969" s="34"/>
      <c r="TZP969" s="35"/>
      <c r="TZQ969" s="34"/>
      <c r="TZX969" s="35"/>
      <c r="TZY969" s="34"/>
      <c r="UAF969" s="35"/>
      <c r="UAG969" s="34"/>
      <c r="UAN969" s="35"/>
      <c r="UAO969" s="34"/>
      <c r="UAV969" s="35"/>
      <c r="UAW969" s="34"/>
      <c r="UBD969" s="35"/>
      <c r="UBE969" s="34"/>
      <c r="UBL969" s="35"/>
      <c r="UBM969" s="34"/>
      <c r="UBT969" s="35"/>
      <c r="UBU969" s="34"/>
      <c r="UCB969" s="35"/>
      <c r="UCC969" s="34"/>
      <c r="UCJ969" s="35"/>
      <c r="UCK969" s="34"/>
      <c r="UCR969" s="35"/>
      <c r="UCS969" s="34"/>
      <c r="UCZ969" s="35"/>
      <c r="UDA969" s="34"/>
      <c r="UDH969" s="35"/>
      <c r="UDI969" s="34"/>
      <c r="UDP969" s="35"/>
      <c r="UDQ969" s="34"/>
      <c r="UDX969" s="35"/>
      <c r="UDY969" s="34"/>
      <c r="UEF969" s="35"/>
      <c r="UEG969" s="34"/>
      <c r="UEN969" s="35"/>
      <c r="UEO969" s="34"/>
      <c r="UEV969" s="35"/>
      <c r="UEW969" s="34"/>
      <c r="UFD969" s="35"/>
      <c r="UFE969" s="34"/>
      <c r="UFL969" s="35"/>
      <c r="UFM969" s="34"/>
      <c r="UFT969" s="35"/>
      <c r="UFU969" s="34"/>
      <c r="UGB969" s="35"/>
      <c r="UGC969" s="34"/>
      <c r="UGJ969" s="35"/>
      <c r="UGK969" s="34"/>
      <c r="UGR969" s="35"/>
      <c r="UGS969" s="34"/>
      <c r="UGZ969" s="35"/>
      <c r="UHA969" s="34"/>
      <c r="UHH969" s="35"/>
      <c r="UHI969" s="34"/>
      <c r="UHP969" s="35"/>
      <c r="UHQ969" s="34"/>
      <c r="UHX969" s="35"/>
      <c r="UHY969" s="34"/>
      <c r="UIF969" s="35"/>
      <c r="UIG969" s="34"/>
      <c r="UIN969" s="35"/>
      <c r="UIO969" s="34"/>
      <c r="UIV969" s="35"/>
      <c r="UIW969" s="34"/>
      <c r="UJD969" s="35"/>
      <c r="UJE969" s="34"/>
      <c r="UJL969" s="35"/>
      <c r="UJM969" s="34"/>
      <c r="UJT969" s="35"/>
      <c r="UJU969" s="34"/>
      <c r="UKB969" s="35"/>
      <c r="UKC969" s="34"/>
      <c r="UKJ969" s="35"/>
      <c r="UKK969" s="34"/>
      <c r="UKR969" s="35"/>
      <c r="UKS969" s="34"/>
      <c r="UKZ969" s="35"/>
      <c r="ULA969" s="34"/>
      <c r="ULH969" s="35"/>
      <c r="ULI969" s="34"/>
      <c r="ULP969" s="35"/>
      <c r="ULQ969" s="34"/>
      <c r="ULX969" s="35"/>
      <c r="ULY969" s="34"/>
      <c r="UMF969" s="35"/>
      <c r="UMG969" s="34"/>
      <c r="UMN969" s="35"/>
      <c r="UMO969" s="34"/>
      <c r="UMV969" s="35"/>
      <c r="UMW969" s="34"/>
      <c r="UND969" s="35"/>
      <c r="UNE969" s="34"/>
      <c r="UNL969" s="35"/>
      <c r="UNM969" s="34"/>
      <c r="UNT969" s="35"/>
      <c r="UNU969" s="34"/>
      <c r="UOB969" s="35"/>
      <c r="UOC969" s="34"/>
      <c r="UOJ969" s="35"/>
      <c r="UOK969" s="34"/>
      <c r="UOR969" s="35"/>
      <c r="UOS969" s="34"/>
      <c r="UOZ969" s="35"/>
      <c r="UPA969" s="34"/>
      <c r="UPH969" s="35"/>
      <c r="UPI969" s="34"/>
      <c r="UPP969" s="35"/>
      <c r="UPQ969" s="34"/>
      <c r="UPX969" s="35"/>
      <c r="UPY969" s="34"/>
      <c r="UQF969" s="35"/>
      <c r="UQG969" s="34"/>
      <c r="UQN969" s="35"/>
      <c r="UQO969" s="34"/>
      <c r="UQV969" s="35"/>
      <c r="UQW969" s="34"/>
      <c r="URD969" s="35"/>
      <c r="URE969" s="34"/>
      <c r="URL969" s="35"/>
      <c r="URM969" s="34"/>
      <c r="URT969" s="35"/>
      <c r="URU969" s="34"/>
      <c r="USB969" s="35"/>
      <c r="USC969" s="34"/>
      <c r="USJ969" s="35"/>
      <c r="USK969" s="34"/>
      <c r="USR969" s="35"/>
      <c r="USS969" s="34"/>
      <c r="USZ969" s="35"/>
      <c r="UTA969" s="34"/>
      <c r="UTH969" s="35"/>
      <c r="UTI969" s="34"/>
      <c r="UTP969" s="35"/>
      <c r="UTQ969" s="34"/>
      <c r="UTX969" s="35"/>
      <c r="UTY969" s="34"/>
      <c r="UUF969" s="35"/>
      <c r="UUG969" s="34"/>
      <c r="UUN969" s="35"/>
      <c r="UUO969" s="34"/>
      <c r="UUV969" s="35"/>
      <c r="UUW969" s="34"/>
      <c r="UVD969" s="35"/>
      <c r="UVE969" s="34"/>
      <c r="UVL969" s="35"/>
      <c r="UVM969" s="34"/>
      <c r="UVT969" s="35"/>
      <c r="UVU969" s="34"/>
      <c r="UWB969" s="35"/>
      <c r="UWC969" s="34"/>
      <c r="UWJ969" s="35"/>
      <c r="UWK969" s="34"/>
      <c r="UWR969" s="35"/>
      <c r="UWS969" s="34"/>
      <c r="UWZ969" s="35"/>
      <c r="UXA969" s="34"/>
      <c r="UXH969" s="35"/>
      <c r="UXI969" s="34"/>
      <c r="UXP969" s="35"/>
      <c r="UXQ969" s="34"/>
      <c r="UXX969" s="35"/>
      <c r="UXY969" s="34"/>
      <c r="UYF969" s="35"/>
      <c r="UYG969" s="34"/>
      <c r="UYN969" s="35"/>
      <c r="UYO969" s="34"/>
      <c r="UYV969" s="35"/>
      <c r="UYW969" s="34"/>
      <c r="UZD969" s="35"/>
      <c r="UZE969" s="34"/>
      <c r="UZL969" s="35"/>
      <c r="UZM969" s="34"/>
      <c r="UZT969" s="35"/>
      <c r="UZU969" s="34"/>
      <c r="VAB969" s="35"/>
      <c r="VAC969" s="34"/>
      <c r="VAJ969" s="35"/>
      <c r="VAK969" s="34"/>
      <c r="VAR969" s="35"/>
      <c r="VAS969" s="34"/>
      <c r="VAZ969" s="35"/>
      <c r="VBA969" s="34"/>
      <c r="VBH969" s="35"/>
      <c r="VBI969" s="34"/>
      <c r="VBP969" s="35"/>
      <c r="VBQ969" s="34"/>
      <c r="VBX969" s="35"/>
      <c r="VBY969" s="34"/>
      <c r="VCF969" s="35"/>
      <c r="VCG969" s="34"/>
      <c r="VCN969" s="35"/>
      <c r="VCO969" s="34"/>
      <c r="VCV969" s="35"/>
      <c r="VCW969" s="34"/>
      <c r="VDD969" s="35"/>
      <c r="VDE969" s="34"/>
      <c r="VDL969" s="35"/>
      <c r="VDM969" s="34"/>
      <c r="VDT969" s="35"/>
      <c r="VDU969" s="34"/>
      <c r="VEB969" s="35"/>
      <c r="VEC969" s="34"/>
      <c r="VEJ969" s="35"/>
      <c r="VEK969" s="34"/>
      <c r="VER969" s="35"/>
      <c r="VES969" s="34"/>
      <c r="VEZ969" s="35"/>
      <c r="VFA969" s="34"/>
      <c r="VFH969" s="35"/>
      <c r="VFI969" s="34"/>
      <c r="VFP969" s="35"/>
      <c r="VFQ969" s="34"/>
      <c r="VFX969" s="35"/>
      <c r="VFY969" s="34"/>
      <c r="VGF969" s="35"/>
      <c r="VGG969" s="34"/>
      <c r="VGN969" s="35"/>
      <c r="VGO969" s="34"/>
      <c r="VGV969" s="35"/>
      <c r="VGW969" s="34"/>
      <c r="VHD969" s="35"/>
      <c r="VHE969" s="34"/>
      <c r="VHL969" s="35"/>
      <c r="VHM969" s="34"/>
      <c r="VHT969" s="35"/>
      <c r="VHU969" s="34"/>
      <c r="VIB969" s="35"/>
      <c r="VIC969" s="34"/>
      <c r="VIJ969" s="35"/>
      <c r="VIK969" s="34"/>
      <c r="VIR969" s="35"/>
      <c r="VIS969" s="34"/>
      <c r="VIZ969" s="35"/>
      <c r="VJA969" s="34"/>
      <c r="VJH969" s="35"/>
      <c r="VJI969" s="34"/>
      <c r="VJP969" s="35"/>
      <c r="VJQ969" s="34"/>
      <c r="VJX969" s="35"/>
      <c r="VJY969" s="34"/>
      <c r="VKF969" s="35"/>
      <c r="VKG969" s="34"/>
      <c r="VKN969" s="35"/>
      <c r="VKO969" s="34"/>
      <c r="VKV969" s="35"/>
      <c r="VKW969" s="34"/>
      <c r="VLD969" s="35"/>
      <c r="VLE969" s="34"/>
      <c r="VLL969" s="35"/>
      <c r="VLM969" s="34"/>
      <c r="VLT969" s="35"/>
      <c r="VLU969" s="34"/>
      <c r="VMB969" s="35"/>
      <c r="VMC969" s="34"/>
      <c r="VMJ969" s="35"/>
      <c r="VMK969" s="34"/>
      <c r="VMR969" s="35"/>
      <c r="VMS969" s="34"/>
      <c r="VMZ969" s="35"/>
      <c r="VNA969" s="34"/>
      <c r="VNH969" s="35"/>
      <c r="VNI969" s="34"/>
      <c r="VNP969" s="35"/>
      <c r="VNQ969" s="34"/>
      <c r="VNX969" s="35"/>
      <c r="VNY969" s="34"/>
      <c r="VOF969" s="35"/>
      <c r="VOG969" s="34"/>
      <c r="VON969" s="35"/>
      <c r="VOO969" s="34"/>
      <c r="VOV969" s="35"/>
      <c r="VOW969" s="34"/>
      <c r="VPD969" s="35"/>
      <c r="VPE969" s="34"/>
      <c r="VPL969" s="35"/>
      <c r="VPM969" s="34"/>
      <c r="VPT969" s="35"/>
      <c r="VPU969" s="34"/>
      <c r="VQB969" s="35"/>
      <c r="VQC969" s="34"/>
      <c r="VQJ969" s="35"/>
      <c r="VQK969" s="34"/>
      <c r="VQR969" s="35"/>
      <c r="VQS969" s="34"/>
      <c r="VQZ969" s="35"/>
      <c r="VRA969" s="34"/>
      <c r="VRH969" s="35"/>
      <c r="VRI969" s="34"/>
      <c r="VRP969" s="35"/>
      <c r="VRQ969" s="34"/>
      <c r="VRX969" s="35"/>
      <c r="VRY969" s="34"/>
      <c r="VSF969" s="35"/>
      <c r="VSG969" s="34"/>
      <c r="VSN969" s="35"/>
      <c r="VSO969" s="34"/>
      <c r="VSV969" s="35"/>
      <c r="VSW969" s="34"/>
      <c r="VTD969" s="35"/>
      <c r="VTE969" s="34"/>
      <c r="VTL969" s="35"/>
      <c r="VTM969" s="34"/>
      <c r="VTT969" s="35"/>
      <c r="VTU969" s="34"/>
      <c r="VUB969" s="35"/>
      <c r="VUC969" s="34"/>
      <c r="VUJ969" s="35"/>
      <c r="VUK969" s="34"/>
      <c r="VUR969" s="35"/>
      <c r="VUS969" s="34"/>
      <c r="VUZ969" s="35"/>
      <c r="VVA969" s="34"/>
      <c r="VVH969" s="35"/>
      <c r="VVI969" s="34"/>
      <c r="VVP969" s="35"/>
      <c r="VVQ969" s="34"/>
      <c r="VVX969" s="35"/>
      <c r="VVY969" s="34"/>
      <c r="VWF969" s="35"/>
      <c r="VWG969" s="34"/>
      <c r="VWN969" s="35"/>
      <c r="VWO969" s="34"/>
      <c r="VWV969" s="35"/>
      <c r="VWW969" s="34"/>
      <c r="VXD969" s="35"/>
      <c r="VXE969" s="34"/>
      <c r="VXL969" s="35"/>
      <c r="VXM969" s="34"/>
      <c r="VXT969" s="35"/>
      <c r="VXU969" s="34"/>
      <c r="VYB969" s="35"/>
      <c r="VYC969" s="34"/>
      <c r="VYJ969" s="35"/>
      <c r="VYK969" s="34"/>
      <c r="VYR969" s="35"/>
      <c r="VYS969" s="34"/>
      <c r="VYZ969" s="35"/>
      <c r="VZA969" s="34"/>
      <c r="VZH969" s="35"/>
      <c r="VZI969" s="34"/>
      <c r="VZP969" s="35"/>
      <c r="VZQ969" s="34"/>
      <c r="VZX969" s="35"/>
      <c r="VZY969" s="34"/>
      <c r="WAF969" s="35"/>
      <c r="WAG969" s="34"/>
      <c r="WAN969" s="35"/>
      <c r="WAO969" s="34"/>
      <c r="WAV969" s="35"/>
      <c r="WAW969" s="34"/>
      <c r="WBD969" s="35"/>
      <c r="WBE969" s="34"/>
      <c r="WBL969" s="35"/>
      <c r="WBM969" s="34"/>
      <c r="WBT969" s="35"/>
      <c r="WBU969" s="34"/>
      <c r="WCB969" s="35"/>
      <c r="WCC969" s="34"/>
      <c r="WCJ969" s="35"/>
      <c r="WCK969" s="34"/>
      <c r="WCR969" s="35"/>
      <c r="WCS969" s="34"/>
      <c r="WCZ969" s="35"/>
      <c r="WDA969" s="34"/>
      <c r="WDH969" s="35"/>
      <c r="WDI969" s="34"/>
      <c r="WDP969" s="35"/>
      <c r="WDQ969" s="34"/>
      <c r="WDX969" s="35"/>
      <c r="WDY969" s="34"/>
      <c r="WEF969" s="35"/>
      <c r="WEG969" s="34"/>
      <c r="WEN969" s="35"/>
      <c r="WEO969" s="34"/>
      <c r="WEV969" s="35"/>
      <c r="WEW969" s="34"/>
      <c r="WFD969" s="35"/>
      <c r="WFE969" s="34"/>
      <c r="WFL969" s="35"/>
      <c r="WFM969" s="34"/>
      <c r="WFT969" s="35"/>
      <c r="WFU969" s="34"/>
      <c r="WGB969" s="35"/>
      <c r="WGC969" s="34"/>
      <c r="WGJ969" s="35"/>
      <c r="WGK969" s="34"/>
      <c r="WGR969" s="35"/>
      <c r="WGS969" s="34"/>
      <c r="WGZ969" s="35"/>
      <c r="WHA969" s="34"/>
      <c r="WHH969" s="35"/>
      <c r="WHI969" s="34"/>
      <c r="WHP969" s="35"/>
      <c r="WHQ969" s="34"/>
      <c r="WHX969" s="35"/>
      <c r="WHY969" s="34"/>
      <c r="WIF969" s="35"/>
      <c r="WIG969" s="34"/>
      <c r="WIN969" s="35"/>
      <c r="WIO969" s="34"/>
      <c r="WIV969" s="35"/>
      <c r="WIW969" s="34"/>
      <c r="WJD969" s="35"/>
      <c r="WJE969" s="34"/>
      <c r="WJL969" s="35"/>
      <c r="WJM969" s="34"/>
      <c r="WJT969" s="35"/>
      <c r="WJU969" s="34"/>
      <c r="WKB969" s="35"/>
      <c r="WKC969" s="34"/>
      <c r="WKJ969" s="35"/>
      <c r="WKK969" s="34"/>
      <c r="WKR969" s="35"/>
      <c r="WKS969" s="34"/>
      <c r="WKZ969" s="35"/>
      <c r="WLA969" s="34"/>
      <c r="WLH969" s="35"/>
      <c r="WLI969" s="34"/>
      <c r="WLP969" s="35"/>
      <c r="WLQ969" s="34"/>
      <c r="WLX969" s="35"/>
      <c r="WLY969" s="34"/>
      <c r="WMF969" s="35"/>
      <c r="WMG969" s="34"/>
      <c r="WMN969" s="35"/>
      <c r="WMO969" s="34"/>
      <c r="WMV969" s="35"/>
      <c r="WMW969" s="34"/>
      <c r="WND969" s="35"/>
      <c r="WNE969" s="34"/>
      <c r="WNL969" s="35"/>
      <c r="WNM969" s="34"/>
      <c r="WNT969" s="35"/>
      <c r="WNU969" s="34"/>
      <c r="WOB969" s="35"/>
      <c r="WOC969" s="34"/>
      <c r="WOJ969" s="35"/>
      <c r="WOK969" s="34"/>
      <c r="WOR969" s="35"/>
      <c r="WOS969" s="34"/>
      <c r="WOZ969" s="35"/>
      <c r="WPA969" s="34"/>
      <c r="WPH969" s="35"/>
      <c r="WPI969" s="34"/>
      <c r="WPP969" s="35"/>
      <c r="WPQ969" s="34"/>
      <c r="WPX969" s="35"/>
      <c r="WPY969" s="34"/>
      <c r="WQF969" s="35"/>
      <c r="WQG969" s="34"/>
      <c r="WQN969" s="35"/>
      <c r="WQO969" s="34"/>
      <c r="WQV969" s="35"/>
      <c r="WQW969" s="34"/>
      <c r="WRD969" s="35"/>
      <c r="WRE969" s="34"/>
      <c r="WRL969" s="35"/>
      <c r="WRM969" s="34"/>
      <c r="WRT969" s="35"/>
      <c r="WRU969" s="34"/>
      <c r="WSB969" s="35"/>
      <c r="WSC969" s="34"/>
      <c r="WSJ969" s="35"/>
      <c r="WSK969" s="34"/>
      <c r="WSR969" s="35"/>
      <c r="WSS969" s="34"/>
      <c r="WSZ969" s="35"/>
      <c r="WTA969" s="34"/>
      <c r="WTH969" s="35"/>
      <c r="WTI969" s="34"/>
      <c r="WTP969" s="35"/>
      <c r="WTQ969" s="34"/>
      <c r="WTX969" s="35"/>
      <c r="WTY969" s="34"/>
      <c r="WUF969" s="35"/>
      <c r="WUG969" s="34"/>
      <c r="WUN969" s="35"/>
      <c r="WUO969" s="34"/>
      <c r="WUV969" s="35"/>
      <c r="WUW969" s="34"/>
      <c r="WVD969" s="35"/>
      <c r="WVE969" s="34"/>
      <c r="WVL969" s="35"/>
      <c r="WVM969" s="34"/>
      <c r="WVT969" s="35"/>
      <c r="WVU969" s="34"/>
      <c r="WWB969" s="35"/>
      <c r="WWC969" s="34"/>
      <c r="WWJ969" s="35"/>
      <c r="WWK969" s="34"/>
      <c r="WWR969" s="35"/>
      <c r="WWS969" s="34"/>
      <c r="WWZ969" s="35"/>
      <c r="WXA969" s="34"/>
      <c r="WXH969" s="35"/>
      <c r="WXI969" s="34"/>
      <c r="WXP969" s="35"/>
      <c r="WXQ969" s="34"/>
      <c r="WXX969" s="35"/>
      <c r="WXY969" s="34"/>
      <c r="WYF969" s="35"/>
      <c r="WYG969" s="34"/>
      <c r="WYN969" s="35"/>
      <c r="WYO969" s="34"/>
      <c r="WYV969" s="35"/>
      <c r="WYW969" s="34"/>
      <c r="WZD969" s="35"/>
      <c r="WZE969" s="34"/>
      <c r="WZL969" s="35"/>
      <c r="WZM969" s="34"/>
      <c r="WZT969" s="35"/>
      <c r="WZU969" s="34"/>
      <c r="XAB969" s="35"/>
      <c r="XAC969" s="34"/>
      <c r="XAJ969" s="35"/>
      <c r="XAK969" s="34"/>
      <c r="XAR969" s="35"/>
      <c r="XAS969" s="34"/>
      <c r="XAZ969" s="35"/>
      <c r="XBA969" s="34"/>
      <c r="XBH969" s="35"/>
      <c r="XBI969" s="34"/>
      <c r="XBP969" s="35"/>
      <c r="XBQ969" s="34"/>
      <c r="XBX969" s="35"/>
      <c r="XBY969" s="34"/>
      <c r="XCF969" s="35"/>
      <c r="XCG969" s="34"/>
      <c r="XCN969" s="35"/>
      <c r="XCO969" s="34"/>
      <c r="XCV969" s="35"/>
      <c r="XCW969" s="34"/>
      <c r="XDD969" s="35"/>
      <c r="XDE969" s="34"/>
      <c r="XDL969" s="35"/>
      <c r="XDM969" s="34"/>
      <c r="XDT969" s="35"/>
      <c r="XDU969" s="34"/>
      <c r="XEB969" s="35"/>
      <c r="XEC969" s="34"/>
      <c r="XEJ969" s="35"/>
      <c r="XEK969" s="34"/>
      <c r="XER969" s="35"/>
      <c r="XES969" s="34"/>
      <c r="XEZ969" s="35"/>
      <c r="XFA969" s="34"/>
    </row>
    <row r="970" spans="1:1021 1028:2045 2052:3069 3076:4093 4100:5117 5124:6141 6148:7165 7172:8189 8196:9213 9220:10237 10244:11261 11268:12285 12292:13309 13316:14333 14340:15357 15364:16381" x14ac:dyDescent="0.25">
      <c r="A970" t="s">
        <v>21</v>
      </c>
      <c r="B970" t="s">
        <v>153</v>
      </c>
      <c r="C970">
        <v>566</v>
      </c>
      <c r="D970">
        <v>566</v>
      </c>
      <c r="E970" s="35">
        <v>1</v>
      </c>
      <c r="F970" s="34">
        <v>1E-156</v>
      </c>
      <c r="G970">
        <v>98.15</v>
      </c>
      <c r="H970">
        <v>384</v>
      </c>
      <c r="I970" t="str">
        <f>HYPERLINK("https://www.ncbi.nlm.nih.gov/nucleotide/OK170965.1?report=genbank&amp;log$=nucltop&amp;blast_rank=68&amp;RID=XE5J84ZU013","OK170965.1")</f>
        <v>OK170965.1</v>
      </c>
      <c r="L970" s="35"/>
      <c r="M970" s="34"/>
      <c r="T970" s="35"/>
      <c r="U970" s="34"/>
      <c r="AB970" s="35"/>
      <c r="AC970" s="34"/>
      <c r="AJ970" s="35"/>
      <c r="AK970" s="34"/>
      <c r="AR970" s="35"/>
      <c r="AS970" s="34"/>
      <c r="AZ970" s="35"/>
      <c r="BA970" s="34"/>
      <c r="BH970" s="35"/>
      <c r="BI970" s="34"/>
      <c r="BP970" s="35"/>
      <c r="BQ970" s="34"/>
      <c r="BX970" s="35"/>
      <c r="BY970" s="34"/>
      <c r="CF970" s="35"/>
      <c r="CG970" s="34"/>
      <c r="CN970" s="35"/>
      <c r="CO970" s="34"/>
      <c r="CV970" s="35"/>
      <c r="CW970" s="34"/>
      <c r="DD970" s="35"/>
      <c r="DE970" s="34"/>
      <c r="DL970" s="35"/>
      <c r="DM970" s="34"/>
      <c r="DT970" s="35"/>
      <c r="DU970" s="34"/>
      <c r="EB970" s="35"/>
      <c r="EC970" s="34"/>
      <c r="EJ970" s="35"/>
      <c r="EK970" s="34"/>
      <c r="ER970" s="35"/>
      <c r="ES970" s="34"/>
      <c r="EZ970" s="35"/>
      <c r="FA970" s="34"/>
      <c r="FH970" s="35"/>
      <c r="FI970" s="34"/>
      <c r="FP970" s="35"/>
      <c r="FQ970" s="34"/>
      <c r="FX970" s="35"/>
      <c r="FY970" s="34"/>
      <c r="GF970" s="35"/>
      <c r="GG970" s="34"/>
      <c r="GN970" s="35"/>
      <c r="GO970" s="34"/>
      <c r="GV970" s="35"/>
      <c r="GW970" s="34"/>
      <c r="HD970" s="35"/>
      <c r="HE970" s="34"/>
      <c r="HL970" s="35"/>
      <c r="HM970" s="34"/>
      <c r="HT970" s="35"/>
      <c r="HU970" s="34"/>
      <c r="IB970" s="35"/>
      <c r="IC970" s="34"/>
      <c r="IJ970" s="35"/>
      <c r="IK970" s="34"/>
      <c r="IR970" s="35"/>
      <c r="IS970" s="34"/>
      <c r="IZ970" s="35"/>
      <c r="JA970" s="34"/>
      <c r="JH970" s="35"/>
      <c r="JI970" s="34"/>
      <c r="JP970" s="35"/>
      <c r="JQ970" s="34"/>
      <c r="JX970" s="35"/>
      <c r="JY970" s="34"/>
      <c r="KF970" s="35"/>
      <c r="KG970" s="34"/>
      <c r="KN970" s="35"/>
      <c r="KO970" s="34"/>
      <c r="KV970" s="35"/>
      <c r="KW970" s="34"/>
      <c r="LD970" s="35"/>
      <c r="LE970" s="34"/>
      <c r="LL970" s="35"/>
      <c r="LM970" s="34"/>
      <c r="LT970" s="35"/>
      <c r="LU970" s="34"/>
      <c r="MB970" s="35"/>
      <c r="MC970" s="34"/>
      <c r="MJ970" s="35"/>
      <c r="MK970" s="34"/>
      <c r="MR970" s="35"/>
      <c r="MS970" s="34"/>
      <c r="MZ970" s="35"/>
      <c r="NA970" s="34"/>
      <c r="NH970" s="35"/>
      <c r="NI970" s="34"/>
      <c r="NP970" s="35"/>
      <c r="NQ970" s="34"/>
      <c r="NX970" s="35"/>
      <c r="NY970" s="34"/>
      <c r="OF970" s="35"/>
      <c r="OG970" s="34"/>
      <c r="ON970" s="35"/>
      <c r="OO970" s="34"/>
      <c r="OV970" s="35"/>
      <c r="OW970" s="34"/>
      <c r="PD970" s="35"/>
      <c r="PE970" s="34"/>
      <c r="PL970" s="35"/>
      <c r="PM970" s="34"/>
      <c r="PT970" s="35"/>
      <c r="PU970" s="34"/>
      <c r="QB970" s="35"/>
      <c r="QC970" s="34"/>
      <c r="QJ970" s="35"/>
      <c r="QK970" s="34"/>
      <c r="QR970" s="35"/>
      <c r="QS970" s="34"/>
      <c r="QZ970" s="35"/>
      <c r="RA970" s="34"/>
      <c r="RH970" s="35"/>
      <c r="RI970" s="34"/>
      <c r="RP970" s="35"/>
      <c r="RQ970" s="34"/>
      <c r="RX970" s="35"/>
      <c r="RY970" s="34"/>
      <c r="SF970" s="35"/>
      <c r="SG970" s="34"/>
      <c r="SN970" s="35"/>
      <c r="SO970" s="34"/>
      <c r="SV970" s="35"/>
      <c r="SW970" s="34"/>
      <c r="TD970" s="35"/>
      <c r="TE970" s="34"/>
      <c r="TL970" s="35"/>
      <c r="TM970" s="34"/>
      <c r="TT970" s="35"/>
      <c r="TU970" s="34"/>
      <c r="UB970" s="35"/>
      <c r="UC970" s="34"/>
      <c r="UJ970" s="35"/>
      <c r="UK970" s="34"/>
      <c r="UR970" s="35"/>
      <c r="US970" s="34"/>
      <c r="UZ970" s="35"/>
      <c r="VA970" s="34"/>
      <c r="VH970" s="35"/>
      <c r="VI970" s="34"/>
      <c r="VP970" s="35"/>
      <c r="VQ970" s="34"/>
      <c r="VX970" s="35"/>
      <c r="VY970" s="34"/>
      <c r="WF970" s="35"/>
      <c r="WG970" s="34"/>
      <c r="WN970" s="35"/>
      <c r="WO970" s="34"/>
      <c r="WV970" s="35"/>
      <c r="WW970" s="34"/>
      <c r="XD970" s="35"/>
      <c r="XE970" s="34"/>
      <c r="XL970" s="35"/>
      <c r="XM970" s="34"/>
      <c r="XT970" s="35"/>
      <c r="XU970" s="34"/>
      <c r="YB970" s="35"/>
      <c r="YC970" s="34"/>
      <c r="YJ970" s="35"/>
      <c r="YK970" s="34"/>
      <c r="YR970" s="35"/>
      <c r="YS970" s="34"/>
      <c r="YZ970" s="35"/>
      <c r="ZA970" s="34"/>
      <c r="ZH970" s="35"/>
      <c r="ZI970" s="34"/>
      <c r="ZP970" s="35"/>
      <c r="ZQ970" s="34"/>
      <c r="ZX970" s="35"/>
      <c r="ZY970" s="34"/>
      <c r="AAF970" s="35"/>
      <c r="AAG970" s="34"/>
      <c r="AAN970" s="35"/>
      <c r="AAO970" s="34"/>
      <c r="AAV970" s="35"/>
      <c r="AAW970" s="34"/>
      <c r="ABD970" s="35"/>
      <c r="ABE970" s="34"/>
      <c r="ABL970" s="35"/>
      <c r="ABM970" s="34"/>
      <c r="ABT970" s="35"/>
      <c r="ABU970" s="34"/>
      <c r="ACB970" s="35"/>
      <c r="ACC970" s="34"/>
      <c r="ACJ970" s="35"/>
      <c r="ACK970" s="34"/>
      <c r="ACR970" s="35"/>
      <c r="ACS970" s="34"/>
      <c r="ACZ970" s="35"/>
      <c r="ADA970" s="34"/>
      <c r="ADH970" s="35"/>
      <c r="ADI970" s="34"/>
      <c r="ADP970" s="35"/>
      <c r="ADQ970" s="34"/>
      <c r="ADX970" s="35"/>
      <c r="ADY970" s="34"/>
      <c r="AEF970" s="35"/>
      <c r="AEG970" s="34"/>
      <c r="AEN970" s="35"/>
      <c r="AEO970" s="34"/>
      <c r="AEV970" s="35"/>
      <c r="AEW970" s="34"/>
      <c r="AFD970" s="35"/>
      <c r="AFE970" s="34"/>
      <c r="AFL970" s="35"/>
      <c r="AFM970" s="34"/>
      <c r="AFT970" s="35"/>
      <c r="AFU970" s="34"/>
      <c r="AGB970" s="35"/>
      <c r="AGC970" s="34"/>
      <c r="AGJ970" s="35"/>
      <c r="AGK970" s="34"/>
      <c r="AGR970" s="35"/>
      <c r="AGS970" s="34"/>
      <c r="AGZ970" s="35"/>
      <c r="AHA970" s="34"/>
      <c r="AHH970" s="35"/>
      <c r="AHI970" s="34"/>
      <c r="AHP970" s="35"/>
      <c r="AHQ970" s="34"/>
      <c r="AHX970" s="35"/>
      <c r="AHY970" s="34"/>
      <c r="AIF970" s="35"/>
      <c r="AIG970" s="34"/>
      <c r="AIN970" s="35"/>
      <c r="AIO970" s="34"/>
      <c r="AIV970" s="35"/>
      <c r="AIW970" s="34"/>
      <c r="AJD970" s="35"/>
      <c r="AJE970" s="34"/>
      <c r="AJL970" s="35"/>
      <c r="AJM970" s="34"/>
      <c r="AJT970" s="35"/>
      <c r="AJU970" s="34"/>
      <c r="AKB970" s="35"/>
      <c r="AKC970" s="34"/>
      <c r="AKJ970" s="35"/>
      <c r="AKK970" s="34"/>
      <c r="AKR970" s="35"/>
      <c r="AKS970" s="34"/>
      <c r="AKZ970" s="35"/>
      <c r="ALA970" s="34"/>
      <c r="ALH970" s="35"/>
      <c r="ALI970" s="34"/>
      <c r="ALP970" s="35"/>
      <c r="ALQ970" s="34"/>
      <c r="ALX970" s="35"/>
      <c r="ALY970" s="34"/>
      <c r="AMF970" s="35"/>
      <c r="AMG970" s="34"/>
      <c r="AMN970" s="35"/>
      <c r="AMO970" s="34"/>
      <c r="AMV970" s="35"/>
      <c r="AMW970" s="34"/>
      <c r="AND970" s="35"/>
      <c r="ANE970" s="34"/>
      <c r="ANL970" s="35"/>
      <c r="ANM970" s="34"/>
      <c r="ANT970" s="35"/>
      <c r="ANU970" s="34"/>
      <c r="AOB970" s="35"/>
      <c r="AOC970" s="34"/>
      <c r="AOJ970" s="35"/>
      <c r="AOK970" s="34"/>
      <c r="AOR970" s="35"/>
      <c r="AOS970" s="34"/>
      <c r="AOZ970" s="35"/>
      <c r="APA970" s="34"/>
      <c r="APH970" s="35"/>
      <c r="API970" s="34"/>
      <c r="APP970" s="35"/>
      <c r="APQ970" s="34"/>
      <c r="APX970" s="35"/>
      <c r="APY970" s="34"/>
      <c r="AQF970" s="35"/>
      <c r="AQG970" s="34"/>
      <c r="AQN970" s="35"/>
      <c r="AQO970" s="34"/>
      <c r="AQV970" s="35"/>
      <c r="AQW970" s="34"/>
      <c r="ARD970" s="35"/>
      <c r="ARE970" s="34"/>
      <c r="ARL970" s="35"/>
      <c r="ARM970" s="34"/>
      <c r="ART970" s="35"/>
      <c r="ARU970" s="34"/>
      <c r="ASB970" s="35"/>
      <c r="ASC970" s="34"/>
      <c r="ASJ970" s="35"/>
      <c r="ASK970" s="34"/>
      <c r="ASR970" s="35"/>
      <c r="ASS970" s="34"/>
      <c r="ASZ970" s="35"/>
      <c r="ATA970" s="34"/>
      <c r="ATH970" s="35"/>
      <c r="ATI970" s="34"/>
      <c r="ATP970" s="35"/>
      <c r="ATQ970" s="34"/>
      <c r="ATX970" s="35"/>
      <c r="ATY970" s="34"/>
      <c r="AUF970" s="35"/>
      <c r="AUG970" s="34"/>
      <c r="AUN970" s="35"/>
      <c r="AUO970" s="34"/>
      <c r="AUV970" s="35"/>
      <c r="AUW970" s="34"/>
      <c r="AVD970" s="35"/>
      <c r="AVE970" s="34"/>
      <c r="AVL970" s="35"/>
      <c r="AVM970" s="34"/>
      <c r="AVT970" s="35"/>
      <c r="AVU970" s="34"/>
      <c r="AWB970" s="35"/>
      <c r="AWC970" s="34"/>
      <c r="AWJ970" s="35"/>
      <c r="AWK970" s="34"/>
      <c r="AWR970" s="35"/>
      <c r="AWS970" s="34"/>
      <c r="AWZ970" s="35"/>
      <c r="AXA970" s="34"/>
      <c r="AXH970" s="35"/>
      <c r="AXI970" s="34"/>
      <c r="AXP970" s="35"/>
      <c r="AXQ970" s="34"/>
      <c r="AXX970" s="35"/>
      <c r="AXY970" s="34"/>
      <c r="AYF970" s="35"/>
      <c r="AYG970" s="34"/>
      <c r="AYN970" s="35"/>
      <c r="AYO970" s="34"/>
      <c r="AYV970" s="35"/>
      <c r="AYW970" s="34"/>
      <c r="AZD970" s="35"/>
      <c r="AZE970" s="34"/>
      <c r="AZL970" s="35"/>
      <c r="AZM970" s="34"/>
      <c r="AZT970" s="35"/>
      <c r="AZU970" s="34"/>
      <c r="BAB970" s="35"/>
      <c r="BAC970" s="34"/>
      <c r="BAJ970" s="35"/>
      <c r="BAK970" s="34"/>
      <c r="BAR970" s="35"/>
      <c r="BAS970" s="34"/>
      <c r="BAZ970" s="35"/>
      <c r="BBA970" s="34"/>
      <c r="BBH970" s="35"/>
      <c r="BBI970" s="34"/>
      <c r="BBP970" s="35"/>
      <c r="BBQ970" s="34"/>
      <c r="BBX970" s="35"/>
      <c r="BBY970" s="34"/>
      <c r="BCF970" s="35"/>
      <c r="BCG970" s="34"/>
      <c r="BCN970" s="35"/>
      <c r="BCO970" s="34"/>
      <c r="BCV970" s="35"/>
      <c r="BCW970" s="34"/>
      <c r="BDD970" s="35"/>
      <c r="BDE970" s="34"/>
      <c r="BDL970" s="35"/>
      <c r="BDM970" s="34"/>
      <c r="BDT970" s="35"/>
      <c r="BDU970" s="34"/>
      <c r="BEB970" s="35"/>
      <c r="BEC970" s="34"/>
      <c r="BEJ970" s="35"/>
      <c r="BEK970" s="34"/>
      <c r="BER970" s="35"/>
      <c r="BES970" s="34"/>
      <c r="BEZ970" s="35"/>
      <c r="BFA970" s="34"/>
      <c r="BFH970" s="35"/>
      <c r="BFI970" s="34"/>
      <c r="BFP970" s="35"/>
      <c r="BFQ970" s="34"/>
      <c r="BFX970" s="35"/>
      <c r="BFY970" s="34"/>
      <c r="BGF970" s="35"/>
      <c r="BGG970" s="34"/>
      <c r="BGN970" s="35"/>
      <c r="BGO970" s="34"/>
      <c r="BGV970" s="35"/>
      <c r="BGW970" s="34"/>
      <c r="BHD970" s="35"/>
      <c r="BHE970" s="34"/>
      <c r="BHL970" s="35"/>
      <c r="BHM970" s="34"/>
      <c r="BHT970" s="35"/>
      <c r="BHU970" s="34"/>
      <c r="BIB970" s="35"/>
      <c r="BIC970" s="34"/>
      <c r="BIJ970" s="35"/>
      <c r="BIK970" s="34"/>
      <c r="BIR970" s="35"/>
      <c r="BIS970" s="34"/>
      <c r="BIZ970" s="35"/>
      <c r="BJA970" s="34"/>
      <c r="BJH970" s="35"/>
      <c r="BJI970" s="34"/>
      <c r="BJP970" s="35"/>
      <c r="BJQ970" s="34"/>
      <c r="BJX970" s="35"/>
      <c r="BJY970" s="34"/>
      <c r="BKF970" s="35"/>
      <c r="BKG970" s="34"/>
      <c r="BKN970" s="35"/>
      <c r="BKO970" s="34"/>
      <c r="BKV970" s="35"/>
      <c r="BKW970" s="34"/>
      <c r="BLD970" s="35"/>
      <c r="BLE970" s="34"/>
      <c r="BLL970" s="35"/>
      <c r="BLM970" s="34"/>
      <c r="BLT970" s="35"/>
      <c r="BLU970" s="34"/>
      <c r="BMB970" s="35"/>
      <c r="BMC970" s="34"/>
      <c r="BMJ970" s="35"/>
      <c r="BMK970" s="34"/>
      <c r="BMR970" s="35"/>
      <c r="BMS970" s="34"/>
      <c r="BMZ970" s="35"/>
      <c r="BNA970" s="34"/>
      <c r="BNH970" s="35"/>
      <c r="BNI970" s="34"/>
      <c r="BNP970" s="35"/>
      <c r="BNQ970" s="34"/>
      <c r="BNX970" s="35"/>
      <c r="BNY970" s="34"/>
      <c r="BOF970" s="35"/>
      <c r="BOG970" s="34"/>
      <c r="BON970" s="35"/>
      <c r="BOO970" s="34"/>
      <c r="BOV970" s="35"/>
      <c r="BOW970" s="34"/>
      <c r="BPD970" s="35"/>
      <c r="BPE970" s="34"/>
      <c r="BPL970" s="35"/>
      <c r="BPM970" s="34"/>
      <c r="BPT970" s="35"/>
      <c r="BPU970" s="34"/>
      <c r="BQB970" s="35"/>
      <c r="BQC970" s="34"/>
      <c r="BQJ970" s="35"/>
      <c r="BQK970" s="34"/>
      <c r="BQR970" s="35"/>
      <c r="BQS970" s="34"/>
      <c r="BQZ970" s="35"/>
      <c r="BRA970" s="34"/>
      <c r="BRH970" s="35"/>
      <c r="BRI970" s="34"/>
      <c r="BRP970" s="35"/>
      <c r="BRQ970" s="34"/>
      <c r="BRX970" s="35"/>
      <c r="BRY970" s="34"/>
      <c r="BSF970" s="35"/>
      <c r="BSG970" s="34"/>
      <c r="BSN970" s="35"/>
      <c r="BSO970" s="34"/>
      <c r="BSV970" s="35"/>
      <c r="BSW970" s="34"/>
      <c r="BTD970" s="35"/>
      <c r="BTE970" s="34"/>
      <c r="BTL970" s="35"/>
      <c r="BTM970" s="34"/>
      <c r="BTT970" s="35"/>
      <c r="BTU970" s="34"/>
      <c r="BUB970" s="35"/>
      <c r="BUC970" s="34"/>
      <c r="BUJ970" s="35"/>
      <c r="BUK970" s="34"/>
      <c r="BUR970" s="35"/>
      <c r="BUS970" s="34"/>
      <c r="BUZ970" s="35"/>
      <c r="BVA970" s="34"/>
      <c r="BVH970" s="35"/>
      <c r="BVI970" s="34"/>
      <c r="BVP970" s="35"/>
      <c r="BVQ970" s="34"/>
      <c r="BVX970" s="35"/>
      <c r="BVY970" s="34"/>
      <c r="BWF970" s="35"/>
      <c r="BWG970" s="34"/>
      <c r="BWN970" s="35"/>
      <c r="BWO970" s="34"/>
      <c r="BWV970" s="35"/>
      <c r="BWW970" s="34"/>
      <c r="BXD970" s="35"/>
      <c r="BXE970" s="34"/>
      <c r="BXL970" s="35"/>
      <c r="BXM970" s="34"/>
      <c r="BXT970" s="35"/>
      <c r="BXU970" s="34"/>
      <c r="BYB970" s="35"/>
      <c r="BYC970" s="34"/>
      <c r="BYJ970" s="35"/>
      <c r="BYK970" s="34"/>
      <c r="BYR970" s="35"/>
      <c r="BYS970" s="34"/>
      <c r="BYZ970" s="35"/>
      <c r="BZA970" s="34"/>
      <c r="BZH970" s="35"/>
      <c r="BZI970" s="34"/>
      <c r="BZP970" s="35"/>
      <c r="BZQ970" s="34"/>
      <c r="BZX970" s="35"/>
      <c r="BZY970" s="34"/>
      <c r="CAF970" s="35"/>
      <c r="CAG970" s="34"/>
      <c r="CAN970" s="35"/>
      <c r="CAO970" s="34"/>
      <c r="CAV970" s="35"/>
      <c r="CAW970" s="34"/>
      <c r="CBD970" s="35"/>
      <c r="CBE970" s="34"/>
      <c r="CBL970" s="35"/>
      <c r="CBM970" s="34"/>
      <c r="CBT970" s="35"/>
      <c r="CBU970" s="34"/>
      <c r="CCB970" s="35"/>
      <c r="CCC970" s="34"/>
      <c r="CCJ970" s="35"/>
      <c r="CCK970" s="34"/>
      <c r="CCR970" s="35"/>
      <c r="CCS970" s="34"/>
      <c r="CCZ970" s="35"/>
      <c r="CDA970" s="34"/>
      <c r="CDH970" s="35"/>
      <c r="CDI970" s="34"/>
      <c r="CDP970" s="35"/>
      <c r="CDQ970" s="34"/>
      <c r="CDX970" s="35"/>
      <c r="CDY970" s="34"/>
      <c r="CEF970" s="35"/>
      <c r="CEG970" s="34"/>
      <c r="CEN970" s="35"/>
      <c r="CEO970" s="34"/>
      <c r="CEV970" s="35"/>
      <c r="CEW970" s="34"/>
      <c r="CFD970" s="35"/>
      <c r="CFE970" s="34"/>
      <c r="CFL970" s="35"/>
      <c r="CFM970" s="34"/>
      <c r="CFT970" s="35"/>
      <c r="CFU970" s="34"/>
      <c r="CGB970" s="35"/>
      <c r="CGC970" s="34"/>
      <c r="CGJ970" s="35"/>
      <c r="CGK970" s="34"/>
      <c r="CGR970" s="35"/>
      <c r="CGS970" s="34"/>
      <c r="CGZ970" s="35"/>
      <c r="CHA970" s="34"/>
      <c r="CHH970" s="35"/>
      <c r="CHI970" s="34"/>
      <c r="CHP970" s="35"/>
      <c r="CHQ970" s="34"/>
      <c r="CHX970" s="35"/>
      <c r="CHY970" s="34"/>
      <c r="CIF970" s="35"/>
      <c r="CIG970" s="34"/>
      <c r="CIN970" s="35"/>
      <c r="CIO970" s="34"/>
      <c r="CIV970" s="35"/>
      <c r="CIW970" s="34"/>
      <c r="CJD970" s="35"/>
      <c r="CJE970" s="34"/>
      <c r="CJL970" s="35"/>
      <c r="CJM970" s="34"/>
      <c r="CJT970" s="35"/>
      <c r="CJU970" s="34"/>
      <c r="CKB970" s="35"/>
      <c r="CKC970" s="34"/>
      <c r="CKJ970" s="35"/>
      <c r="CKK970" s="34"/>
      <c r="CKR970" s="35"/>
      <c r="CKS970" s="34"/>
      <c r="CKZ970" s="35"/>
      <c r="CLA970" s="34"/>
      <c r="CLH970" s="35"/>
      <c r="CLI970" s="34"/>
      <c r="CLP970" s="35"/>
      <c r="CLQ970" s="34"/>
      <c r="CLX970" s="35"/>
      <c r="CLY970" s="34"/>
      <c r="CMF970" s="35"/>
      <c r="CMG970" s="34"/>
      <c r="CMN970" s="35"/>
      <c r="CMO970" s="34"/>
      <c r="CMV970" s="35"/>
      <c r="CMW970" s="34"/>
      <c r="CND970" s="35"/>
      <c r="CNE970" s="34"/>
      <c r="CNL970" s="35"/>
      <c r="CNM970" s="34"/>
      <c r="CNT970" s="35"/>
      <c r="CNU970" s="34"/>
      <c r="COB970" s="35"/>
      <c r="COC970" s="34"/>
      <c r="COJ970" s="35"/>
      <c r="COK970" s="34"/>
      <c r="COR970" s="35"/>
      <c r="COS970" s="34"/>
      <c r="COZ970" s="35"/>
      <c r="CPA970" s="34"/>
      <c r="CPH970" s="35"/>
      <c r="CPI970" s="34"/>
      <c r="CPP970" s="35"/>
      <c r="CPQ970" s="34"/>
      <c r="CPX970" s="35"/>
      <c r="CPY970" s="34"/>
      <c r="CQF970" s="35"/>
      <c r="CQG970" s="34"/>
      <c r="CQN970" s="35"/>
      <c r="CQO970" s="34"/>
      <c r="CQV970" s="35"/>
      <c r="CQW970" s="34"/>
      <c r="CRD970" s="35"/>
      <c r="CRE970" s="34"/>
      <c r="CRL970" s="35"/>
      <c r="CRM970" s="34"/>
      <c r="CRT970" s="35"/>
      <c r="CRU970" s="34"/>
      <c r="CSB970" s="35"/>
      <c r="CSC970" s="34"/>
      <c r="CSJ970" s="35"/>
      <c r="CSK970" s="34"/>
      <c r="CSR970" s="35"/>
      <c r="CSS970" s="34"/>
      <c r="CSZ970" s="35"/>
      <c r="CTA970" s="34"/>
      <c r="CTH970" s="35"/>
      <c r="CTI970" s="34"/>
      <c r="CTP970" s="35"/>
      <c r="CTQ970" s="34"/>
      <c r="CTX970" s="35"/>
      <c r="CTY970" s="34"/>
      <c r="CUF970" s="35"/>
      <c r="CUG970" s="34"/>
      <c r="CUN970" s="35"/>
      <c r="CUO970" s="34"/>
      <c r="CUV970" s="35"/>
      <c r="CUW970" s="34"/>
      <c r="CVD970" s="35"/>
      <c r="CVE970" s="34"/>
      <c r="CVL970" s="35"/>
      <c r="CVM970" s="34"/>
      <c r="CVT970" s="35"/>
      <c r="CVU970" s="34"/>
      <c r="CWB970" s="35"/>
      <c r="CWC970" s="34"/>
      <c r="CWJ970" s="35"/>
      <c r="CWK970" s="34"/>
      <c r="CWR970" s="35"/>
      <c r="CWS970" s="34"/>
      <c r="CWZ970" s="35"/>
      <c r="CXA970" s="34"/>
      <c r="CXH970" s="35"/>
      <c r="CXI970" s="34"/>
      <c r="CXP970" s="35"/>
      <c r="CXQ970" s="34"/>
      <c r="CXX970" s="35"/>
      <c r="CXY970" s="34"/>
      <c r="CYF970" s="35"/>
      <c r="CYG970" s="34"/>
      <c r="CYN970" s="35"/>
      <c r="CYO970" s="34"/>
      <c r="CYV970" s="35"/>
      <c r="CYW970" s="34"/>
      <c r="CZD970" s="35"/>
      <c r="CZE970" s="34"/>
      <c r="CZL970" s="35"/>
      <c r="CZM970" s="34"/>
      <c r="CZT970" s="35"/>
      <c r="CZU970" s="34"/>
      <c r="DAB970" s="35"/>
      <c r="DAC970" s="34"/>
      <c r="DAJ970" s="35"/>
      <c r="DAK970" s="34"/>
      <c r="DAR970" s="35"/>
      <c r="DAS970" s="34"/>
      <c r="DAZ970" s="35"/>
      <c r="DBA970" s="34"/>
      <c r="DBH970" s="35"/>
      <c r="DBI970" s="34"/>
      <c r="DBP970" s="35"/>
      <c r="DBQ970" s="34"/>
      <c r="DBX970" s="35"/>
      <c r="DBY970" s="34"/>
      <c r="DCF970" s="35"/>
      <c r="DCG970" s="34"/>
      <c r="DCN970" s="35"/>
      <c r="DCO970" s="34"/>
      <c r="DCV970" s="35"/>
      <c r="DCW970" s="34"/>
      <c r="DDD970" s="35"/>
      <c r="DDE970" s="34"/>
      <c r="DDL970" s="35"/>
      <c r="DDM970" s="34"/>
      <c r="DDT970" s="35"/>
      <c r="DDU970" s="34"/>
      <c r="DEB970" s="35"/>
      <c r="DEC970" s="34"/>
      <c r="DEJ970" s="35"/>
      <c r="DEK970" s="34"/>
      <c r="DER970" s="35"/>
      <c r="DES970" s="34"/>
      <c r="DEZ970" s="35"/>
      <c r="DFA970" s="34"/>
      <c r="DFH970" s="35"/>
      <c r="DFI970" s="34"/>
      <c r="DFP970" s="35"/>
      <c r="DFQ970" s="34"/>
      <c r="DFX970" s="35"/>
      <c r="DFY970" s="34"/>
      <c r="DGF970" s="35"/>
      <c r="DGG970" s="34"/>
      <c r="DGN970" s="35"/>
      <c r="DGO970" s="34"/>
      <c r="DGV970" s="35"/>
      <c r="DGW970" s="34"/>
      <c r="DHD970" s="35"/>
      <c r="DHE970" s="34"/>
      <c r="DHL970" s="35"/>
      <c r="DHM970" s="34"/>
      <c r="DHT970" s="35"/>
      <c r="DHU970" s="34"/>
      <c r="DIB970" s="35"/>
      <c r="DIC970" s="34"/>
      <c r="DIJ970" s="35"/>
      <c r="DIK970" s="34"/>
      <c r="DIR970" s="35"/>
      <c r="DIS970" s="34"/>
      <c r="DIZ970" s="35"/>
      <c r="DJA970" s="34"/>
      <c r="DJH970" s="35"/>
      <c r="DJI970" s="34"/>
      <c r="DJP970" s="35"/>
      <c r="DJQ970" s="34"/>
      <c r="DJX970" s="35"/>
      <c r="DJY970" s="34"/>
      <c r="DKF970" s="35"/>
      <c r="DKG970" s="34"/>
      <c r="DKN970" s="35"/>
      <c r="DKO970" s="34"/>
      <c r="DKV970" s="35"/>
      <c r="DKW970" s="34"/>
      <c r="DLD970" s="35"/>
      <c r="DLE970" s="34"/>
      <c r="DLL970" s="35"/>
      <c r="DLM970" s="34"/>
      <c r="DLT970" s="35"/>
      <c r="DLU970" s="34"/>
      <c r="DMB970" s="35"/>
      <c r="DMC970" s="34"/>
      <c r="DMJ970" s="35"/>
      <c r="DMK970" s="34"/>
      <c r="DMR970" s="35"/>
      <c r="DMS970" s="34"/>
      <c r="DMZ970" s="35"/>
      <c r="DNA970" s="34"/>
      <c r="DNH970" s="35"/>
      <c r="DNI970" s="34"/>
      <c r="DNP970" s="35"/>
      <c r="DNQ970" s="34"/>
      <c r="DNX970" s="35"/>
      <c r="DNY970" s="34"/>
      <c r="DOF970" s="35"/>
      <c r="DOG970" s="34"/>
      <c r="DON970" s="35"/>
      <c r="DOO970" s="34"/>
      <c r="DOV970" s="35"/>
      <c r="DOW970" s="34"/>
      <c r="DPD970" s="35"/>
      <c r="DPE970" s="34"/>
      <c r="DPL970" s="35"/>
      <c r="DPM970" s="34"/>
      <c r="DPT970" s="35"/>
      <c r="DPU970" s="34"/>
      <c r="DQB970" s="35"/>
      <c r="DQC970" s="34"/>
      <c r="DQJ970" s="35"/>
      <c r="DQK970" s="34"/>
      <c r="DQR970" s="35"/>
      <c r="DQS970" s="34"/>
      <c r="DQZ970" s="35"/>
      <c r="DRA970" s="34"/>
      <c r="DRH970" s="35"/>
      <c r="DRI970" s="34"/>
      <c r="DRP970" s="35"/>
      <c r="DRQ970" s="34"/>
      <c r="DRX970" s="35"/>
      <c r="DRY970" s="34"/>
      <c r="DSF970" s="35"/>
      <c r="DSG970" s="34"/>
      <c r="DSN970" s="35"/>
      <c r="DSO970" s="34"/>
      <c r="DSV970" s="35"/>
      <c r="DSW970" s="34"/>
      <c r="DTD970" s="35"/>
      <c r="DTE970" s="34"/>
      <c r="DTL970" s="35"/>
      <c r="DTM970" s="34"/>
      <c r="DTT970" s="35"/>
      <c r="DTU970" s="34"/>
      <c r="DUB970" s="35"/>
      <c r="DUC970" s="34"/>
      <c r="DUJ970" s="35"/>
      <c r="DUK970" s="34"/>
      <c r="DUR970" s="35"/>
      <c r="DUS970" s="34"/>
      <c r="DUZ970" s="35"/>
      <c r="DVA970" s="34"/>
      <c r="DVH970" s="35"/>
      <c r="DVI970" s="34"/>
      <c r="DVP970" s="35"/>
      <c r="DVQ970" s="34"/>
      <c r="DVX970" s="35"/>
      <c r="DVY970" s="34"/>
      <c r="DWF970" s="35"/>
      <c r="DWG970" s="34"/>
      <c r="DWN970" s="35"/>
      <c r="DWO970" s="34"/>
      <c r="DWV970" s="35"/>
      <c r="DWW970" s="34"/>
      <c r="DXD970" s="35"/>
      <c r="DXE970" s="34"/>
      <c r="DXL970" s="35"/>
      <c r="DXM970" s="34"/>
      <c r="DXT970" s="35"/>
      <c r="DXU970" s="34"/>
      <c r="DYB970" s="35"/>
      <c r="DYC970" s="34"/>
      <c r="DYJ970" s="35"/>
      <c r="DYK970" s="34"/>
      <c r="DYR970" s="35"/>
      <c r="DYS970" s="34"/>
      <c r="DYZ970" s="35"/>
      <c r="DZA970" s="34"/>
      <c r="DZH970" s="35"/>
      <c r="DZI970" s="34"/>
      <c r="DZP970" s="35"/>
      <c r="DZQ970" s="34"/>
      <c r="DZX970" s="35"/>
      <c r="DZY970" s="34"/>
      <c r="EAF970" s="35"/>
      <c r="EAG970" s="34"/>
      <c r="EAN970" s="35"/>
      <c r="EAO970" s="34"/>
      <c r="EAV970" s="35"/>
      <c r="EAW970" s="34"/>
      <c r="EBD970" s="35"/>
      <c r="EBE970" s="34"/>
      <c r="EBL970" s="35"/>
      <c r="EBM970" s="34"/>
      <c r="EBT970" s="35"/>
      <c r="EBU970" s="34"/>
      <c r="ECB970" s="35"/>
      <c r="ECC970" s="34"/>
      <c r="ECJ970" s="35"/>
      <c r="ECK970" s="34"/>
      <c r="ECR970" s="35"/>
      <c r="ECS970" s="34"/>
      <c r="ECZ970" s="35"/>
      <c r="EDA970" s="34"/>
      <c r="EDH970" s="35"/>
      <c r="EDI970" s="34"/>
      <c r="EDP970" s="35"/>
      <c r="EDQ970" s="34"/>
      <c r="EDX970" s="35"/>
      <c r="EDY970" s="34"/>
      <c r="EEF970" s="35"/>
      <c r="EEG970" s="34"/>
      <c r="EEN970" s="35"/>
      <c r="EEO970" s="34"/>
      <c r="EEV970" s="35"/>
      <c r="EEW970" s="34"/>
      <c r="EFD970" s="35"/>
      <c r="EFE970" s="34"/>
      <c r="EFL970" s="35"/>
      <c r="EFM970" s="34"/>
      <c r="EFT970" s="35"/>
      <c r="EFU970" s="34"/>
      <c r="EGB970" s="35"/>
      <c r="EGC970" s="34"/>
      <c r="EGJ970" s="35"/>
      <c r="EGK970" s="34"/>
      <c r="EGR970" s="35"/>
      <c r="EGS970" s="34"/>
      <c r="EGZ970" s="35"/>
      <c r="EHA970" s="34"/>
      <c r="EHH970" s="35"/>
      <c r="EHI970" s="34"/>
      <c r="EHP970" s="35"/>
      <c r="EHQ970" s="34"/>
      <c r="EHX970" s="35"/>
      <c r="EHY970" s="34"/>
      <c r="EIF970" s="35"/>
      <c r="EIG970" s="34"/>
      <c r="EIN970" s="35"/>
      <c r="EIO970" s="34"/>
      <c r="EIV970" s="35"/>
      <c r="EIW970" s="34"/>
      <c r="EJD970" s="35"/>
      <c r="EJE970" s="34"/>
      <c r="EJL970" s="35"/>
      <c r="EJM970" s="34"/>
      <c r="EJT970" s="35"/>
      <c r="EJU970" s="34"/>
      <c r="EKB970" s="35"/>
      <c r="EKC970" s="34"/>
      <c r="EKJ970" s="35"/>
      <c r="EKK970" s="34"/>
      <c r="EKR970" s="35"/>
      <c r="EKS970" s="34"/>
      <c r="EKZ970" s="35"/>
      <c r="ELA970" s="34"/>
      <c r="ELH970" s="35"/>
      <c r="ELI970" s="34"/>
      <c r="ELP970" s="35"/>
      <c r="ELQ970" s="34"/>
      <c r="ELX970" s="35"/>
      <c r="ELY970" s="34"/>
      <c r="EMF970" s="35"/>
      <c r="EMG970" s="34"/>
      <c r="EMN970" s="35"/>
      <c r="EMO970" s="34"/>
      <c r="EMV970" s="35"/>
      <c r="EMW970" s="34"/>
      <c r="END970" s="35"/>
      <c r="ENE970" s="34"/>
      <c r="ENL970" s="35"/>
      <c r="ENM970" s="34"/>
      <c r="ENT970" s="35"/>
      <c r="ENU970" s="34"/>
      <c r="EOB970" s="35"/>
      <c r="EOC970" s="34"/>
      <c r="EOJ970" s="35"/>
      <c r="EOK970" s="34"/>
      <c r="EOR970" s="35"/>
      <c r="EOS970" s="34"/>
      <c r="EOZ970" s="35"/>
      <c r="EPA970" s="34"/>
      <c r="EPH970" s="35"/>
      <c r="EPI970" s="34"/>
      <c r="EPP970" s="35"/>
      <c r="EPQ970" s="34"/>
      <c r="EPX970" s="35"/>
      <c r="EPY970" s="34"/>
      <c r="EQF970" s="35"/>
      <c r="EQG970" s="34"/>
      <c r="EQN970" s="35"/>
      <c r="EQO970" s="34"/>
      <c r="EQV970" s="35"/>
      <c r="EQW970" s="34"/>
      <c r="ERD970" s="35"/>
      <c r="ERE970" s="34"/>
      <c r="ERL970" s="35"/>
      <c r="ERM970" s="34"/>
      <c r="ERT970" s="35"/>
      <c r="ERU970" s="34"/>
      <c r="ESB970" s="35"/>
      <c r="ESC970" s="34"/>
      <c r="ESJ970" s="35"/>
      <c r="ESK970" s="34"/>
      <c r="ESR970" s="35"/>
      <c r="ESS970" s="34"/>
      <c r="ESZ970" s="35"/>
      <c r="ETA970" s="34"/>
      <c r="ETH970" s="35"/>
      <c r="ETI970" s="34"/>
      <c r="ETP970" s="35"/>
      <c r="ETQ970" s="34"/>
      <c r="ETX970" s="35"/>
      <c r="ETY970" s="34"/>
      <c r="EUF970" s="35"/>
      <c r="EUG970" s="34"/>
      <c r="EUN970" s="35"/>
      <c r="EUO970" s="34"/>
      <c r="EUV970" s="35"/>
      <c r="EUW970" s="34"/>
      <c r="EVD970" s="35"/>
      <c r="EVE970" s="34"/>
      <c r="EVL970" s="35"/>
      <c r="EVM970" s="34"/>
      <c r="EVT970" s="35"/>
      <c r="EVU970" s="34"/>
      <c r="EWB970" s="35"/>
      <c r="EWC970" s="34"/>
      <c r="EWJ970" s="35"/>
      <c r="EWK970" s="34"/>
      <c r="EWR970" s="35"/>
      <c r="EWS970" s="34"/>
      <c r="EWZ970" s="35"/>
      <c r="EXA970" s="34"/>
      <c r="EXH970" s="35"/>
      <c r="EXI970" s="34"/>
      <c r="EXP970" s="35"/>
      <c r="EXQ970" s="34"/>
      <c r="EXX970" s="35"/>
      <c r="EXY970" s="34"/>
      <c r="EYF970" s="35"/>
      <c r="EYG970" s="34"/>
      <c r="EYN970" s="35"/>
      <c r="EYO970" s="34"/>
      <c r="EYV970" s="35"/>
      <c r="EYW970" s="34"/>
      <c r="EZD970" s="35"/>
      <c r="EZE970" s="34"/>
      <c r="EZL970" s="35"/>
      <c r="EZM970" s="34"/>
      <c r="EZT970" s="35"/>
      <c r="EZU970" s="34"/>
      <c r="FAB970" s="35"/>
      <c r="FAC970" s="34"/>
      <c r="FAJ970" s="35"/>
      <c r="FAK970" s="34"/>
      <c r="FAR970" s="35"/>
      <c r="FAS970" s="34"/>
      <c r="FAZ970" s="35"/>
      <c r="FBA970" s="34"/>
      <c r="FBH970" s="35"/>
      <c r="FBI970" s="34"/>
      <c r="FBP970" s="35"/>
      <c r="FBQ970" s="34"/>
      <c r="FBX970" s="35"/>
      <c r="FBY970" s="34"/>
      <c r="FCF970" s="35"/>
      <c r="FCG970" s="34"/>
      <c r="FCN970" s="35"/>
      <c r="FCO970" s="34"/>
      <c r="FCV970" s="35"/>
      <c r="FCW970" s="34"/>
      <c r="FDD970" s="35"/>
      <c r="FDE970" s="34"/>
      <c r="FDL970" s="35"/>
      <c r="FDM970" s="34"/>
      <c r="FDT970" s="35"/>
      <c r="FDU970" s="34"/>
      <c r="FEB970" s="35"/>
      <c r="FEC970" s="34"/>
      <c r="FEJ970" s="35"/>
      <c r="FEK970" s="34"/>
      <c r="FER970" s="35"/>
      <c r="FES970" s="34"/>
      <c r="FEZ970" s="35"/>
      <c r="FFA970" s="34"/>
      <c r="FFH970" s="35"/>
      <c r="FFI970" s="34"/>
      <c r="FFP970" s="35"/>
      <c r="FFQ970" s="34"/>
      <c r="FFX970" s="35"/>
      <c r="FFY970" s="34"/>
      <c r="FGF970" s="35"/>
      <c r="FGG970" s="34"/>
      <c r="FGN970" s="35"/>
      <c r="FGO970" s="34"/>
      <c r="FGV970" s="35"/>
      <c r="FGW970" s="34"/>
      <c r="FHD970" s="35"/>
      <c r="FHE970" s="34"/>
      <c r="FHL970" s="35"/>
      <c r="FHM970" s="34"/>
      <c r="FHT970" s="35"/>
      <c r="FHU970" s="34"/>
      <c r="FIB970" s="35"/>
      <c r="FIC970" s="34"/>
      <c r="FIJ970" s="35"/>
      <c r="FIK970" s="34"/>
      <c r="FIR970" s="35"/>
      <c r="FIS970" s="34"/>
      <c r="FIZ970" s="35"/>
      <c r="FJA970" s="34"/>
      <c r="FJH970" s="35"/>
      <c r="FJI970" s="34"/>
      <c r="FJP970" s="35"/>
      <c r="FJQ970" s="34"/>
      <c r="FJX970" s="35"/>
      <c r="FJY970" s="34"/>
      <c r="FKF970" s="35"/>
      <c r="FKG970" s="34"/>
      <c r="FKN970" s="35"/>
      <c r="FKO970" s="34"/>
      <c r="FKV970" s="35"/>
      <c r="FKW970" s="34"/>
      <c r="FLD970" s="35"/>
      <c r="FLE970" s="34"/>
      <c r="FLL970" s="35"/>
      <c r="FLM970" s="34"/>
      <c r="FLT970" s="35"/>
      <c r="FLU970" s="34"/>
      <c r="FMB970" s="35"/>
      <c r="FMC970" s="34"/>
      <c r="FMJ970" s="35"/>
      <c r="FMK970" s="34"/>
      <c r="FMR970" s="35"/>
      <c r="FMS970" s="34"/>
      <c r="FMZ970" s="35"/>
      <c r="FNA970" s="34"/>
      <c r="FNH970" s="35"/>
      <c r="FNI970" s="34"/>
      <c r="FNP970" s="35"/>
      <c r="FNQ970" s="34"/>
      <c r="FNX970" s="35"/>
      <c r="FNY970" s="34"/>
      <c r="FOF970" s="35"/>
      <c r="FOG970" s="34"/>
      <c r="FON970" s="35"/>
      <c r="FOO970" s="34"/>
      <c r="FOV970" s="35"/>
      <c r="FOW970" s="34"/>
      <c r="FPD970" s="35"/>
      <c r="FPE970" s="34"/>
      <c r="FPL970" s="35"/>
      <c r="FPM970" s="34"/>
      <c r="FPT970" s="35"/>
      <c r="FPU970" s="34"/>
      <c r="FQB970" s="35"/>
      <c r="FQC970" s="34"/>
      <c r="FQJ970" s="35"/>
      <c r="FQK970" s="34"/>
      <c r="FQR970" s="35"/>
      <c r="FQS970" s="34"/>
      <c r="FQZ970" s="35"/>
      <c r="FRA970" s="34"/>
      <c r="FRH970" s="35"/>
      <c r="FRI970" s="34"/>
      <c r="FRP970" s="35"/>
      <c r="FRQ970" s="34"/>
      <c r="FRX970" s="35"/>
      <c r="FRY970" s="34"/>
      <c r="FSF970" s="35"/>
      <c r="FSG970" s="34"/>
      <c r="FSN970" s="35"/>
      <c r="FSO970" s="34"/>
      <c r="FSV970" s="35"/>
      <c r="FSW970" s="34"/>
      <c r="FTD970" s="35"/>
      <c r="FTE970" s="34"/>
      <c r="FTL970" s="35"/>
      <c r="FTM970" s="34"/>
      <c r="FTT970" s="35"/>
      <c r="FTU970" s="34"/>
      <c r="FUB970" s="35"/>
      <c r="FUC970" s="34"/>
      <c r="FUJ970" s="35"/>
      <c r="FUK970" s="34"/>
      <c r="FUR970" s="35"/>
      <c r="FUS970" s="34"/>
      <c r="FUZ970" s="35"/>
      <c r="FVA970" s="34"/>
      <c r="FVH970" s="35"/>
      <c r="FVI970" s="34"/>
      <c r="FVP970" s="35"/>
      <c r="FVQ970" s="34"/>
      <c r="FVX970" s="35"/>
      <c r="FVY970" s="34"/>
      <c r="FWF970" s="35"/>
      <c r="FWG970" s="34"/>
      <c r="FWN970" s="35"/>
      <c r="FWO970" s="34"/>
      <c r="FWV970" s="35"/>
      <c r="FWW970" s="34"/>
      <c r="FXD970" s="35"/>
      <c r="FXE970" s="34"/>
      <c r="FXL970" s="35"/>
      <c r="FXM970" s="34"/>
      <c r="FXT970" s="35"/>
      <c r="FXU970" s="34"/>
      <c r="FYB970" s="35"/>
      <c r="FYC970" s="34"/>
      <c r="FYJ970" s="35"/>
      <c r="FYK970" s="34"/>
      <c r="FYR970" s="35"/>
      <c r="FYS970" s="34"/>
      <c r="FYZ970" s="35"/>
      <c r="FZA970" s="34"/>
      <c r="FZH970" s="35"/>
      <c r="FZI970" s="34"/>
      <c r="FZP970" s="35"/>
      <c r="FZQ970" s="34"/>
      <c r="FZX970" s="35"/>
      <c r="FZY970" s="34"/>
      <c r="GAF970" s="35"/>
      <c r="GAG970" s="34"/>
      <c r="GAN970" s="35"/>
      <c r="GAO970" s="34"/>
      <c r="GAV970" s="35"/>
      <c r="GAW970" s="34"/>
      <c r="GBD970" s="35"/>
      <c r="GBE970" s="34"/>
      <c r="GBL970" s="35"/>
      <c r="GBM970" s="34"/>
      <c r="GBT970" s="35"/>
      <c r="GBU970" s="34"/>
      <c r="GCB970" s="35"/>
      <c r="GCC970" s="34"/>
      <c r="GCJ970" s="35"/>
      <c r="GCK970" s="34"/>
      <c r="GCR970" s="35"/>
      <c r="GCS970" s="34"/>
      <c r="GCZ970" s="35"/>
      <c r="GDA970" s="34"/>
      <c r="GDH970" s="35"/>
      <c r="GDI970" s="34"/>
      <c r="GDP970" s="35"/>
      <c r="GDQ970" s="34"/>
      <c r="GDX970" s="35"/>
      <c r="GDY970" s="34"/>
      <c r="GEF970" s="35"/>
      <c r="GEG970" s="34"/>
      <c r="GEN970" s="35"/>
      <c r="GEO970" s="34"/>
      <c r="GEV970" s="35"/>
      <c r="GEW970" s="34"/>
      <c r="GFD970" s="35"/>
      <c r="GFE970" s="34"/>
      <c r="GFL970" s="35"/>
      <c r="GFM970" s="34"/>
      <c r="GFT970" s="35"/>
      <c r="GFU970" s="34"/>
      <c r="GGB970" s="35"/>
      <c r="GGC970" s="34"/>
      <c r="GGJ970" s="35"/>
      <c r="GGK970" s="34"/>
      <c r="GGR970" s="35"/>
      <c r="GGS970" s="34"/>
      <c r="GGZ970" s="35"/>
      <c r="GHA970" s="34"/>
      <c r="GHH970" s="35"/>
      <c r="GHI970" s="34"/>
      <c r="GHP970" s="35"/>
      <c r="GHQ970" s="34"/>
      <c r="GHX970" s="35"/>
      <c r="GHY970" s="34"/>
      <c r="GIF970" s="35"/>
      <c r="GIG970" s="34"/>
      <c r="GIN970" s="35"/>
      <c r="GIO970" s="34"/>
      <c r="GIV970" s="35"/>
      <c r="GIW970" s="34"/>
      <c r="GJD970" s="35"/>
      <c r="GJE970" s="34"/>
      <c r="GJL970" s="35"/>
      <c r="GJM970" s="34"/>
      <c r="GJT970" s="35"/>
      <c r="GJU970" s="34"/>
      <c r="GKB970" s="35"/>
      <c r="GKC970" s="34"/>
      <c r="GKJ970" s="35"/>
      <c r="GKK970" s="34"/>
      <c r="GKR970" s="35"/>
      <c r="GKS970" s="34"/>
      <c r="GKZ970" s="35"/>
      <c r="GLA970" s="34"/>
      <c r="GLH970" s="35"/>
      <c r="GLI970" s="34"/>
      <c r="GLP970" s="35"/>
      <c r="GLQ970" s="34"/>
      <c r="GLX970" s="35"/>
      <c r="GLY970" s="34"/>
      <c r="GMF970" s="35"/>
      <c r="GMG970" s="34"/>
      <c r="GMN970" s="35"/>
      <c r="GMO970" s="34"/>
      <c r="GMV970" s="35"/>
      <c r="GMW970" s="34"/>
      <c r="GND970" s="35"/>
      <c r="GNE970" s="34"/>
      <c r="GNL970" s="35"/>
      <c r="GNM970" s="34"/>
      <c r="GNT970" s="35"/>
      <c r="GNU970" s="34"/>
      <c r="GOB970" s="35"/>
      <c r="GOC970" s="34"/>
      <c r="GOJ970" s="35"/>
      <c r="GOK970" s="34"/>
      <c r="GOR970" s="35"/>
      <c r="GOS970" s="34"/>
      <c r="GOZ970" s="35"/>
      <c r="GPA970" s="34"/>
      <c r="GPH970" s="35"/>
      <c r="GPI970" s="34"/>
      <c r="GPP970" s="35"/>
      <c r="GPQ970" s="34"/>
      <c r="GPX970" s="35"/>
      <c r="GPY970" s="34"/>
      <c r="GQF970" s="35"/>
      <c r="GQG970" s="34"/>
      <c r="GQN970" s="35"/>
      <c r="GQO970" s="34"/>
      <c r="GQV970" s="35"/>
      <c r="GQW970" s="34"/>
      <c r="GRD970" s="35"/>
      <c r="GRE970" s="34"/>
      <c r="GRL970" s="35"/>
      <c r="GRM970" s="34"/>
      <c r="GRT970" s="35"/>
      <c r="GRU970" s="34"/>
      <c r="GSB970" s="35"/>
      <c r="GSC970" s="34"/>
      <c r="GSJ970" s="35"/>
      <c r="GSK970" s="34"/>
      <c r="GSR970" s="35"/>
      <c r="GSS970" s="34"/>
      <c r="GSZ970" s="35"/>
      <c r="GTA970" s="34"/>
      <c r="GTH970" s="35"/>
      <c r="GTI970" s="34"/>
      <c r="GTP970" s="35"/>
      <c r="GTQ970" s="34"/>
      <c r="GTX970" s="35"/>
      <c r="GTY970" s="34"/>
      <c r="GUF970" s="35"/>
      <c r="GUG970" s="34"/>
      <c r="GUN970" s="35"/>
      <c r="GUO970" s="34"/>
      <c r="GUV970" s="35"/>
      <c r="GUW970" s="34"/>
      <c r="GVD970" s="35"/>
      <c r="GVE970" s="34"/>
      <c r="GVL970" s="35"/>
      <c r="GVM970" s="34"/>
      <c r="GVT970" s="35"/>
      <c r="GVU970" s="34"/>
      <c r="GWB970" s="35"/>
      <c r="GWC970" s="34"/>
      <c r="GWJ970" s="35"/>
      <c r="GWK970" s="34"/>
      <c r="GWR970" s="35"/>
      <c r="GWS970" s="34"/>
      <c r="GWZ970" s="35"/>
      <c r="GXA970" s="34"/>
      <c r="GXH970" s="35"/>
      <c r="GXI970" s="34"/>
      <c r="GXP970" s="35"/>
      <c r="GXQ970" s="34"/>
      <c r="GXX970" s="35"/>
      <c r="GXY970" s="34"/>
      <c r="GYF970" s="35"/>
      <c r="GYG970" s="34"/>
      <c r="GYN970" s="35"/>
      <c r="GYO970" s="34"/>
      <c r="GYV970" s="35"/>
      <c r="GYW970" s="34"/>
      <c r="GZD970" s="35"/>
      <c r="GZE970" s="34"/>
      <c r="GZL970" s="35"/>
      <c r="GZM970" s="34"/>
      <c r="GZT970" s="35"/>
      <c r="GZU970" s="34"/>
      <c r="HAB970" s="35"/>
      <c r="HAC970" s="34"/>
      <c r="HAJ970" s="35"/>
      <c r="HAK970" s="34"/>
      <c r="HAR970" s="35"/>
      <c r="HAS970" s="34"/>
      <c r="HAZ970" s="35"/>
      <c r="HBA970" s="34"/>
      <c r="HBH970" s="35"/>
      <c r="HBI970" s="34"/>
      <c r="HBP970" s="35"/>
      <c r="HBQ970" s="34"/>
      <c r="HBX970" s="35"/>
      <c r="HBY970" s="34"/>
      <c r="HCF970" s="35"/>
      <c r="HCG970" s="34"/>
      <c r="HCN970" s="35"/>
      <c r="HCO970" s="34"/>
      <c r="HCV970" s="35"/>
      <c r="HCW970" s="34"/>
      <c r="HDD970" s="35"/>
      <c r="HDE970" s="34"/>
      <c r="HDL970" s="35"/>
      <c r="HDM970" s="34"/>
      <c r="HDT970" s="35"/>
      <c r="HDU970" s="34"/>
      <c r="HEB970" s="35"/>
      <c r="HEC970" s="34"/>
      <c r="HEJ970" s="35"/>
      <c r="HEK970" s="34"/>
      <c r="HER970" s="35"/>
      <c r="HES970" s="34"/>
      <c r="HEZ970" s="35"/>
      <c r="HFA970" s="34"/>
      <c r="HFH970" s="35"/>
      <c r="HFI970" s="34"/>
      <c r="HFP970" s="35"/>
      <c r="HFQ970" s="34"/>
      <c r="HFX970" s="35"/>
      <c r="HFY970" s="34"/>
      <c r="HGF970" s="35"/>
      <c r="HGG970" s="34"/>
      <c r="HGN970" s="35"/>
      <c r="HGO970" s="34"/>
      <c r="HGV970" s="35"/>
      <c r="HGW970" s="34"/>
      <c r="HHD970" s="35"/>
      <c r="HHE970" s="34"/>
      <c r="HHL970" s="35"/>
      <c r="HHM970" s="34"/>
      <c r="HHT970" s="35"/>
      <c r="HHU970" s="34"/>
      <c r="HIB970" s="35"/>
      <c r="HIC970" s="34"/>
      <c r="HIJ970" s="35"/>
      <c r="HIK970" s="34"/>
      <c r="HIR970" s="35"/>
      <c r="HIS970" s="34"/>
      <c r="HIZ970" s="35"/>
      <c r="HJA970" s="34"/>
      <c r="HJH970" s="35"/>
      <c r="HJI970" s="34"/>
      <c r="HJP970" s="35"/>
      <c r="HJQ970" s="34"/>
      <c r="HJX970" s="35"/>
      <c r="HJY970" s="34"/>
      <c r="HKF970" s="35"/>
      <c r="HKG970" s="34"/>
      <c r="HKN970" s="35"/>
      <c r="HKO970" s="34"/>
      <c r="HKV970" s="35"/>
      <c r="HKW970" s="34"/>
      <c r="HLD970" s="35"/>
      <c r="HLE970" s="34"/>
      <c r="HLL970" s="35"/>
      <c r="HLM970" s="34"/>
      <c r="HLT970" s="35"/>
      <c r="HLU970" s="34"/>
      <c r="HMB970" s="35"/>
      <c r="HMC970" s="34"/>
      <c r="HMJ970" s="35"/>
      <c r="HMK970" s="34"/>
      <c r="HMR970" s="35"/>
      <c r="HMS970" s="34"/>
      <c r="HMZ970" s="35"/>
      <c r="HNA970" s="34"/>
      <c r="HNH970" s="35"/>
      <c r="HNI970" s="34"/>
      <c r="HNP970" s="35"/>
      <c r="HNQ970" s="34"/>
      <c r="HNX970" s="35"/>
      <c r="HNY970" s="34"/>
      <c r="HOF970" s="35"/>
      <c r="HOG970" s="34"/>
      <c r="HON970" s="35"/>
      <c r="HOO970" s="34"/>
      <c r="HOV970" s="35"/>
      <c r="HOW970" s="34"/>
      <c r="HPD970" s="35"/>
      <c r="HPE970" s="34"/>
      <c r="HPL970" s="35"/>
      <c r="HPM970" s="34"/>
      <c r="HPT970" s="35"/>
      <c r="HPU970" s="34"/>
      <c r="HQB970" s="35"/>
      <c r="HQC970" s="34"/>
      <c r="HQJ970" s="35"/>
      <c r="HQK970" s="34"/>
      <c r="HQR970" s="35"/>
      <c r="HQS970" s="34"/>
      <c r="HQZ970" s="35"/>
      <c r="HRA970" s="34"/>
      <c r="HRH970" s="35"/>
      <c r="HRI970" s="34"/>
      <c r="HRP970" s="35"/>
      <c r="HRQ970" s="34"/>
      <c r="HRX970" s="35"/>
      <c r="HRY970" s="34"/>
      <c r="HSF970" s="35"/>
      <c r="HSG970" s="34"/>
      <c r="HSN970" s="35"/>
      <c r="HSO970" s="34"/>
      <c r="HSV970" s="35"/>
      <c r="HSW970" s="34"/>
      <c r="HTD970" s="35"/>
      <c r="HTE970" s="34"/>
      <c r="HTL970" s="35"/>
      <c r="HTM970" s="34"/>
      <c r="HTT970" s="35"/>
      <c r="HTU970" s="34"/>
      <c r="HUB970" s="35"/>
      <c r="HUC970" s="34"/>
      <c r="HUJ970" s="35"/>
      <c r="HUK970" s="34"/>
      <c r="HUR970" s="35"/>
      <c r="HUS970" s="34"/>
      <c r="HUZ970" s="35"/>
      <c r="HVA970" s="34"/>
      <c r="HVH970" s="35"/>
      <c r="HVI970" s="34"/>
      <c r="HVP970" s="35"/>
      <c r="HVQ970" s="34"/>
      <c r="HVX970" s="35"/>
      <c r="HVY970" s="34"/>
      <c r="HWF970" s="35"/>
      <c r="HWG970" s="34"/>
      <c r="HWN970" s="35"/>
      <c r="HWO970" s="34"/>
      <c r="HWV970" s="35"/>
      <c r="HWW970" s="34"/>
      <c r="HXD970" s="35"/>
      <c r="HXE970" s="34"/>
      <c r="HXL970" s="35"/>
      <c r="HXM970" s="34"/>
      <c r="HXT970" s="35"/>
      <c r="HXU970" s="34"/>
      <c r="HYB970" s="35"/>
      <c r="HYC970" s="34"/>
      <c r="HYJ970" s="35"/>
      <c r="HYK970" s="34"/>
      <c r="HYR970" s="35"/>
      <c r="HYS970" s="34"/>
      <c r="HYZ970" s="35"/>
      <c r="HZA970" s="34"/>
      <c r="HZH970" s="35"/>
      <c r="HZI970" s="34"/>
      <c r="HZP970" s="35"/>
      <c r="HZQ970" s="34"/>
      <c r="HZX970" s="35"/>
      <c r="HZY970" s="34"/>
      <c r="IAF970" s="35"/>
      <c r="IAG970" s="34"/>
      <c r="IAN970" s="35"/>
      <c r="IAO970" s="34"/>
      <c r="IAV970" s="35"/>
      <c r="IAW970" s="34"/>
      <c r="IBD970" s="35"/>
      <c r="IBE970" s="34"/>
      <c r="IBL970" s="35"/>
      <c r="IBM970" s="34"/>
      <c r="IBT970" s="35"/>
      <c r="IBU970" s="34"/>
      <c r="ICB970" s="35"/>
      <c r="ICC970" s="34"/>
      <c r="ICJ970" s="35"/>
      <c r="ICK970" s="34"/>
      <c r="ICR970" s="35"/>
      <c r="ICS970" s="34"/>
      <c r="ICZ970" s="35"/>
      <c r="IDA970" s="34"/>
      <c r="IDH970" s="35"/>
      <c r="IDI970" s="34"/>
      <c r="IDP970" s="35"/>
      <c r="IDQ970" s="34"/>
      <c r="IDX970" s="35"/>
      <c r="IDY970" s="34"/>
      <c r="IEF970" s="35"/>
      <c r="IEG970" s="34"/>
      <c r="IEN970" s="35"/>
      <c r="IEO970" s="34"/>
      <c r="IEV970" s="35"/>
      <c r="IEW970" s="34"/>
      <c r="IFD970" s="35"/>
      <c r="IFE970" s="34"/>
      <c r="IFL970" s="35"/>
      <c r="IFM970" s="34"/>
      <c r="IFT970" s="35"/>
      <c r="IFU970" s="34"/>
      <c r="IGB970" s="35"/>
      <c r="IGC970" s="34"/>
      <c r="IGJ970" s="35"/>
      <c r="IGK970" s="34"/>
      <c r="IGR970" s="35"/>
      <c r="IGS970" s="34"/>
      <c r="IGZ970" s="35"/>
      <c r="IHA970" s="34"/>
      <c r="IHH970" s="35"/>
      <c r="IHI970" s="34"/>
      <c r="IHP970" s="35"/>
      <c r="IHQ970" s="34"/>
      <c r="IHX970" s="35"/>
      <c r="IHY970" s="34"/>
      <c r="IIF970" s="35"/>
      <c r="IIG970" s="34"/>
      <c r="IIN970" s="35"/>
      <c r="IIO970" s="34"/>
      <c r="IIV970" s="35"/>
      <c r="IIW970" s="34"/>
      <c r="IJD970" s="35"/>
      <c r="IJE970" s="34"/>
      <c r="IJL970" s="35"/>
      <c r="IJM970" s="34"/>
      <c r="IJT970" s="35"/>
      <c r="IJU970" s="34"/>
      <c r="IKB970" s="35"/>
      <c r="IKC970" s="34"/>
      <c r="IKJ970" s="35"/>
      <c r="IKK970" s="34"/>
      <c r="IKR970" s="35"/>
      <c r="IKS970" s="34"/>
      <c r="IKZ970" s="35"/>
      <c r="ILA970" s="34"/>
      <c r="ILH970" s="35"/>
      <c r="ILI970" s="34"/>
      <c r="ILP970" s="35"/>
      <c r="ILQ970" s="34"/>
      <c r="ILX970" s="35"/>
      <c r="ILY970" s="34"/>
      <c r="IMF970" s="35"/>
      <c r="IMG970" s="34"/>
      <c r="IMN970" s="35"/>
      <c r="IMO970" s="34"/>
      <c r="IMV970" s="35"/>
      <c r="IMW970" s="34"/>
      <c r="IND970" s="35"/>
      <c r="INE970" s="34"/>
      <c r="INL970" s="35"/>
      <c r="INM970" s="34"/>
      <c r="INT970" s="35"/>
      <c r="INU970" s="34"/>
      <c r="IOB970" s="35"/>
      <c r="IOC970" s="34"/>
      <c r="IOJ970" s="35"/>
      <c r="IOK970" s="34"/>
      <c r="IOR970" s="35"/>
      <c r="IOS970" s="34"/>
      <c r="IOZ970" s="35"/>
      <c r="IPA970" s="34"/>
      <c r="IPH970" s="35"/>
      <c r="IPI970" s="34"/>
      <c r="IPP970" s="35"/>
      <c r="IPQ970" s="34"/>
      <c r="IPX970" s="35"/>
      <c r="IPY970" s="34"/>
      <c r="IQF970" s="35"/>
      <c r="IQG970" s="34"/>
      <c r="IQN970" s="35"/>
      <c r="IQO970" s="34"/>
      <c r="IQV970" s="35"/>
      <c r="IQW970" s="34"/>
      <c r="IRD970" s="35"/>
      <c r="IRE970" s="34"/>
      <c r="IRL970" s="35"/>
      <c r="IRM970" s="34"/>
      <c r="IRT970" s="35"/>
      <c r="IRU970" s="34"/>
      <c r="ISB970" s="35"/>
      <c r="ISC970" s="34"/>
      <c r="ISJ970" s="35"/>
      <c r="ISK970" s="34"/>
      <c r="ISR970" s="35"/>
      <c r="ISS970" s="34"/>
      <c r="ISZ970" s="35"/>
      <c r="ITA970" s="34"/>
      <c r="ITH970" s="35"/>
      <c r="ITI970" s="34"/>
      <c r="ITP970" s="35"/>
      <c r="ITQ970" s="34"/>
      <c r="ITX970" s="35"/>
      <c r="ITY970" s="34"/>
      <c r="IUF970" s="35"/>
      <c r="IUG970" s="34"/>
      <c r="IUN970" s="35"/>
      <c r="IUO970" s="34"/>
      <c r="IUV970" s="35"/>
      <c r="IUW970" s="34"/>
      <c r="IVD970" s="35"/>
      <c r="IVE970" s="34"/>
      <c r="IVL970" s="35"/>
      <c r="IVM970" s="34"/>
      <c r="IVT970" s="35"/>
      <c r="IVU970" s="34"/>
      <c r="IWB970" s="35"/>
      <c r="IWC970" s="34"/>
      <c r="IWJ970" s="35"/>
      <c r="IWK970" s="34"/>
      <c r="IWR970" s="35"/>
      <c r="IWS970" s="34"/>
      <c r="IWZ970" s="35"/>
      <c r="IXA970" s="34"/>
      <c r="IXH970" s="35"/>
      <c r="IXI970" s="34"/>
      <c r="IXP970" s="35"/>
      <c r="IXQ970" s="34"/>
      <c r="IXX970" s="35"/>
      <c r="IXY970" s="34"/>
      <c r="IYF970" s="35"/>
      <c r="IYG970" s="34"/>
      <c r="IYN970" s="35"/>
      <c r="IYO970" s="34"/>
      <c r="IYV970" s="35"/>
      <c r="IYW970" s="34"/>
      <c r="IZD970" s="35"/>
      <c r="IZE970" s="34"/>
      <c r="IZL970" s="35"/>
      <c r="IZM970" s="34"/>
      <c r="IZT970" s="35"/>
      <c r="IZU970" s="34"/>
      <c r="JAB970" s="35"/>
      <c r="JAC970" s="34"/>
      <c r="JAJ970" s="35"/>
      <c r="JAK970" s="34"/>
      <c r="JAR970" s="35"/>
      <c r="JAS970" s="34"/>
      <c r="JAZ970" s="35"/>
      <c r="JBA970" s="34"/>
      <c r="JBH970" s="35"/>
      <c r="JBI970" s="34"/>
      <c r="JBP970" s="35"/>
      <c r="JBQ970" s="34"/>
      <c r="JBX970" s="35"/>
      <c r="JBY970" s="34"/>
      <c r="JCF970" s="35"/>
      <c r="JCG970" s="34"/>
      <c r="JCN970" s="35"/>
      <c r="JCO970" s="34"/>
      <c r="JCV970" s="35"/>
      <c r="JCW970" s="34"/>
      <c r="JDD970" s="35"/>
      <c r="JDE970" s="34"/>
      <c r="JDL970" s="35"/>
      <c r="JDM970" s="34"/>
      <c r="JDT970" s="35"/>
      <c r="JDU970" s="34"/>
      <c r="JEB970" s="35"/>
      <c r="JEC970" s="34"/>
      <c r="JEJ970" s="35"/>
      <c r="JEK970" s="34"/>
      <c r="JER970" s="35"/>
      <c r="JES970" s="34"/>
      <c r="JEZ970" s="35"/>
      <c r="JFA970" s="34"/>
      <c r="JFH970" s="35"/>
      <c r="JFI970" s="34"/>
      <c r="JFP970" s="35"/>
      <c r="JFQ970" s="34"/>
      <c r="JFX970" s="35"/>
      <c r="JFY970" s="34"/>
      <c r="JGF970" s="35"/>
      <c r="JGG970" s="34"/>
      <c r="JGN970" s="35"/>
      <c r="JGO970" s="34"/>
      <c r="JGV970" s="35"/>
      <c r="JGW970" s="34"/>
      <c r="JHD970" s="35"/>
      <c r="JHE970" s="34"/>
      <c r="JHL970" s="35"/>
      <c r="JHM970" s="34"/>
      <c r="JHT970" s="35"/>
      <c r="JHU970" s="34"/>
      <c r="JIB970" s="35"/>
      <c r="JIC970" s="34"/>
      <c r="JIJ970" s="35"/>
      <c r="JIK970" s="34"/>
      <c r="JIR970" s="35"/>
      <c r="JIS970" s="34"/>
      <c r="JIZ970" s="35"/>
      <c r="JJA970" s="34"/>
      <c r="JJH970" s="35"/>
      <c r="JJI970" s="34"/>
      <c r="JJP970" s="35"/>
      <c r="JJQ970" s="34"/>
      <c r="JJX970" s="35"/>
      <c r="JJY970" s="34"/>
      <c r="JKF970" s="35"/>
      <c r="JKG970" s="34"/>
      <c r="JKN970" s="35"/>
      <c r="JKO970" s="34"/>
      <c r="JKV970" s="35"/>
      <c r="JKW970" s="34"/>
      <c r="JLD970" s="35"/>
      <c r="JLE970" s="34"/>
      <c r="JLL970" s="35"/>
      <c r="JLM970" s="34"/>
      <c r="JLT970" s="35"/>
      <c r="JLU970" s="34"/>
      <c r="JMB970" s="35"/>
      <c r="JMC970" s="34"/>
      <c r="JMJ970" s="35"/>
      <c r="JMK970" s="34"/>
      <c r="JMR970" s="35"/>
      <c r="JMS970" s="34"/>
      <c r="JMZ970" s="35"/>
      <c r="JNA970" s="34"/>
      <c r="JNH970" s="35"/>
      <c r="JNI970" s="34"/>
      <c r="JNP970" s="35"/>
      <c r="JNQ970" s="34"/>
      <c r="JNX970" s="35"/>
      <c r="JNY970" s="34"/>
      <c r="JOF970" s="35"/>
      <c r="JOG970" s="34"/>
      <c r="JON970" s="35"/>
      <c r="JOO970" s="34"/>
      <c r="JOV970" s="35"/>
      <c r="JOW970" s="34"/>
      <c r="JPD970" s="35"/>
      <c r="JPE970" s="34"/>
      <c r="JPL970" s="35"/>
      <c r="JPM970" s="34"/>
      <c r="JPT970" s="35"/>
      <c r="JPU970" s="34"/>
      <c r="JQB970" s="35"/>
      <c r="JQC970" s="34"/>
      <c r="JQJ970" s="35"/>
      <c r="JQK970" s="34"/>
      <c r="JQR970" s="35"/>
      <c r="JQS970" s="34"/>
      <c r="JQZ970" s="35"/>
      <c r="JRA970" s="34"/>
      <c r="JRH970" s="35"/>
      <c r="JRI970" s="34"/>
      <c r="JRP970" s="35"/>
      <c r="JRQ970" s="34"/>
      <c r="JRX970" s="35"/>
      <c r="JRY970" s="34"/>
      <c r="JSF970" s="35"/>
      <c r="JSG970" s="34"/>
      <c r="JSN970" s="35"/>
      <c r="JSO970" s="34"/>
      <c r="JSV970" s="35"/>
      <c r="JSW970" s="34"/>
      <c r="JTD970" s="35"/>
      <c r="JTE970" s="34"/>
      <c r="JTL970" s="35"/>
      <c r="JTM970" s="34"/>
      <c r="JTT970" s="35"/>
      <c r="JTU970" s="34"/>
      <c r="JUB970" s="35"/>
      <c r="JUC970" s="34"/>
      <c r="JUJ970" s="35"/>
      <c r="JUK970" s="34"/>
      <c r="JUR970" s="35"/>
      <c r="JUS970" s="34"/>
      <c r="JUZ970" s="35"/>
      <c r="JVA970" s="34"/>
      <c r="JVH970" s="35"/>
      <c r="JVI970" s="34"/>
      <c r="JVP970" s="35"/>
      <c r="JVQ970" s="34"/>
      <c r="JVX970" s="35"/>
      <c r="JVY970" s="34"/>
      <c r="JWF970" s="35"/>
      <c r="JWG970" s="34"/>
      <c r="JWN970" s="35"/>
      <c r="JWO970" s="34"/>
      <c r="JWV970" s="35"/>
      <c r="JWW970" s="34"/>
      <c r="JXD970" s="35"/>
      <c r="JXE970" s="34"/>
      <c r="JXL970" s="35"/>
      <c r="JXM970" s="34"/>
      <c r="JXT970" s="35"/>
      <c r="JXU970" s="34"/>
      <c r="JYB970" s="35"/>
      <c r="JYC970" s="34"/>
      <c r="JYJ970" s="35"/>
      <c r="JYK970" s="34"/>
      <c r="JYR970" s="35"/>
      <c r="JYS970" s="34"/>
      <c r="JYZ970" s="35"/>
      <c r="JZA970" s="34"/>
      <c r="JZH970" s="35"/>
      <c r="JZI970" s="34"/>
      <c r="JZP970" s="35"/>
      <c r="JZQ970" s="34"/>
      <c r="JZX970" s="35"/>
      <c r="JZY970" s="34"/>
      <c r="KAF970" s="35"/>
      <c r="KAG970" s="34"/>
      <c r="KAN970" s="35"/>
      <c r="KAO970" s="34"/>
      <c r="KAV970" s="35"/>
      <c r="KAW970" s="34"/>
      <c r="KBD970" s="35"/>
      <c r="KBE970" s="34"/>
      <c r="KBL970" s="35"/>
      <c r="KBM970" s="34"/>
      <c r="KBT970" s="35"/>
      <c r="KBU970" s="34"/>
      <c r="KCB970" s="35"/>
      <c r="KCC970" s="34"/>
      <c r="KCJ970" s="35"/>
      <c r="KCK970" s="34"/>
      <c r="KCR970" s="35"/>
      <c r="KCS970" s="34"/>
      <c r="KCZ970" s="35"/>
      <c r="KDA970" s="34"/>
      <c r="KDH970" s="35"/>
      <c r="KDI970" s="34"/>
      <c r="KDP970" s="35"/>
      <c r="KDQ970" s="34"/>
      <c r="KDX970" s="35"/>
      <c r="KDY970" s="34"/>
      <c r="KEF970" s="35"/>
      <c r="KEG970" s="34"/>
      <c r="KEN970" s="35"/>
      <c r="KEO970" s="34"/>
      <c r="KEV970" s="35"/>
      <c r="KEW970" s="34"/>
      <c r="KFD970" s="35"/>
      <c r="KFE970" s="34"/>
      <c r="KFL970" s="35"/>
      <c r="KFM970" s="34"/>
      <c r="KFT970" s="35"/>
      <c r="KFU970" s="34"/>
      <c r="KGB970" s="35"/>
      <c r="KGC970" s="34"/>
      <c r="KGJ970" s="35"/>
      <c r="KGK970" s="34"/>
      <c r="KGR970" s="35"/>
      <c r="KGS970" s="34"/>
      <c r="KGZ970" s="35"/>
      <c r="KHA970" s="34"/>
      <c r="KHH970" s="35"/>
      <c r="KHI970" s="34"/>
      <c r="KHP970" s="35"/>
      <c r="KHQ970" s="34"/>
      <c r="KHX970" s="35"/>
      <c r="KHY970" s="34"/>
      <c r="KIF970" s="35"/>
      <c r="KIG970" s="34"/>
      <c r="KIN970" s="35"/>
      <c r="KIO970" s="34"/>
      <c r="KIV970" s="35"/>
      <c r="KIW970" s="34"/>
      <c r="KJD970" s="35"/>
      <c r="KJE970" s="34"/>
      <c r="KJL970" s="35"/>
      <c r="KJM970" s="34"/>
      <c r="KJT970" s="35"/>
      <c r="KJU970" s="34"/>
      <c r="KKB970" s="35"/>
      <c r="KKC970" s="34"/>
      <c r="KKJ970" s="35"/>
      <c r="KKK970" s="34"/>
      <c r="KKR970" s="35"/>
      <c r="KKS970" s="34"/>
      <c r="KKZ970" s="35"/>
      <c r="KLA970" s="34"/>
      <c r="KLH970" s="35"/>
      <c r="KLI970" s="34"/>
      <c r="KLP970" s="35"/>
      <c r="KLQ970" s="34"/>
      <c r="KLX970" s="35"/>
      <c r="KLY970" s="34"/>
      <c r="KMF970" s="35"/>
      <c r="KMG970" s="34"/>
      <c r="KMN970" s="35"/>
      <c r="KMO970" s="34"/>
      <c r="KMV970" s="35"/>
      <c r="KMW970" s="34"/>
      <c r="KND970" s="35"/>
      <c r="KNE970" s="34"/>
      <c r="KNL970" s="35"/>
      <c r="KNM970" s="34"/>
      <c r="KNT970" s="35"/>
      <c r="KNU970" s="34"/>
      <c r="KOB970" s="35"/>
      <c r="KOC970" s="34"/>
      <c r="KOJ970" s="35"/>
      <c r="KOK970" s="34"/>
      <c r="KOR970" s="35"/>
      <c r="KOS970" s="34"/>
      <c r="KOZ970" s="35"/>
      <c r="KPA970" s="34"/>
      <c r="KPH970" s="35"/>
      <c r="KPI970" s="34"/>
      <c r="KPP970" s="35"/>
      <c r="KPQ970" s="34"/>
      <c r="KPX970" s="35"/>
      <c r="KPY970" s="34"/>
      <c r="KQF970" s="35"/>
      <c r="KQG970" s="34"/>
      <c r="KQN970" s="35"/>
      <c r="KQO970" s="34"/>
      <c r="KQV970" s="35"/>
      <c r="KQW970" s="34"/>
      <c r="KRD970" s="35"/>
      <c r="KRE970" s="34"/>
      <c r="KRL970" s="35"/>
      <c r="KRM970" s="34"/>
      <c r="KRT970" s="35"/>
      <c r="KRU970" s="34"/>
      <c r="KSB970" s="35"/>
      <c r="KSC970" s="34"/>
      <c r="KSJ970" s="35"/>
      <c r="KSK970" s="34"/>
      <c r="KSR970" s="35"/>
      <c r="KSS970" s="34"/>
      <c r="KSZ970" s="35"/>
      <c r="KTA970" s="34"/>
      <c r="KTH970" s="35"/>
      <c r="KTI970" s="34"/>
      <c r="KTP970" s="35"/>
      <c r="KTQ970" s="34"/>
      <c r="KTX970" s="35"/>
      <c r="KTY970" s="34"/>
      <c r="KUF970" s="35"/>
      <c r="KUG970" s="34"/>
      <c r="KUN970" s="35"/>
      <c r="KUO970" s="34"/>
      <c r="KUV970" s="35"/>
      <c r="KUW970" s="34"/>
      <c r="KVD970" s="35"/>
      <c r="KVE970" s="34"/>
      <c r="KVL970" s="35"/>
      <c r="KVM970" s="34"/>
      <c r="KVT970" s="35"/>
      <c r="KVU970" s="34"/>
      <c r="KWB970" s="35"/>
      <c r="KWC970" s="34"/>
      <c r="KWJ970" s="35"/>
      <c r="KWK970" s="34"/>
      <c r="KWR970" s="35"/>
      <c r="KWS970" s="34"/>
      <c r="KWZ970" s="35"/>
      <c r="KXA970" s="34"/>
      <c r="KXH970" s="35"/>
      <c r="KXI970" s="34"/>
      <c r="KXP970" s="35"/>
      <c r="KXQ970" s="34"/>
      <c r="KXX970" s="35"/>
      <c r="KXY970" s="34"/>
      <c r="KYF970" s="35"/>
      <c r="KYG970" s="34"/>
      <c r="KYN970" s="35"/>
      <c r="KYO970" s="34"/>
      <c r="KYV970" s="35"/>
      <c r="KYW970" s="34"/>
      <c r="KZD970" s="35"/>
      <c r="KZE970" s="34"/>
      <c r="KZL970" s="35"/>
      <c r="KZM970" s="34"/>
      <c r="KZT970" s="35"/>
      <c r="KZU970" s="34"/>
      <c r="LAB970" s="35"/>
      <c r="LAC970" s="34"/>
      <c r="LAJ970" s="35"/>
      <c r="LAK970" s="34"/>
      <c r="LAR970" s="35"/>
      <c r="LAS970" s="34"/>
      <c r="LAZ970" s="35"/>
      <c r="LBA970" s="34"/>
      <c r="LBH970" s="35"/>
      <c r="LBI970" s="34"/>
      <c r="LBP970" s="35"/>
      <c r="LBQ970" s="34"/>
      <c r="LBX970" s="35"/>
      <c r="LBY970" s="34"/>
      <c r="LCF970" s="35"/>
      <c r="LCG970" s="34"/>
      <c r="LCN970" s="35"/>
      <c r="LCO970" s="34"/>
      <c r="LCV970" s="35"/>
      <c r="LCW970" s="34"/>
      <c r="LDD970" s="35"/>
      <c r="LDE970" s="34"/>
      <c r="LDL970" s="35"/>
      <c r="LDM970" s="34"/>
      <c r="LDT970" s="35"/>
      <c r="LDU970" s="34"/>
      <c r="LEB970" s="35"/>
      <c r="LEC970" s="34"/>
      <c r="LEJ970" s="35"/>
      <c r="LEK970" s="34"/>
      <c r="LER970" s="35"/>
      <c r="LES970" s="34"/>
      <c r="LEZ970" s="35"/>
      <c r="LFA970" s="34"/>
      <c r="LFH970" s="35"/>
      <c r="LFI970" s="34"/>
      <c r="LFP970" s="35"/>
      <c r="LFQ970" s="34"/>
      <c r="LFX970" s="35"/>
      <c r="LFY970" s="34"/>
      <c r="LGF970" s="35"/>
      <c r="LGG970" s="34"/>
      <c r="LGN970" s="35"/>
      <c r="LGO970" s="34"/>
      <c r="LGV970" s="35"/>
      <c r="LGW970" s="34"/>
      <c r="LHD970" s="35"/>
      <c r="LHE970" s="34"/>
      <c r="LHL970" s="35"/>
      <c r="LHM970" s="34"/>
      <c r="LHT970" s="35"/>
      <c r="LHU970" s="34"/>
      <c r="LIB970" s="35"/>
      <c r="LIC970" s="34"/>
      <c r="LIJ970" s="35"/>
      <c r="LIK970" s="34"/>
      <c r="LIR970" s="35"/>
      <c r="LIS970" s="34"/>
      <c r="LIZ970" s="35"/>
      <c r="LJA970" s="34"/>
      <c r="LJH970" s="35"/>
      <c r="LJI970" s="34"/>
      <c r="LJP970" s="35"/>
      <c r="LJQ970" s="34"/>
      <c r="LJX970" s="35"/>
      <c r="LJY970" s="34"/>
      <c r="LKF970" s="35"/>
      <c r="LKG970" s="34"/>
      <c r="LKN970" s="35"/>
      <c r="LKO970" s="34"/>
      <c r="LKV970" s="35"/>
      <c r="LKW970" s="34"/>
      <c r="LLD970" s="35"/>
      <c r="LLE970" s="34"/>
      <c r="LLL970" s="35"/>
      <c r="LLM970" s="34"/>
      <c r="LLT970" s="35"/>
      <c r="LLU970" s="34"/>
      <c r="LMB970" s="35"/>
      <c r="LMC970" s="34"/>
      <c r="LMJ970" s="35"/>
      <c r="LMK970" s="34"/>
      <c r="LMR970" s="35"/>
      <c r="LMS970" s="34"/>
      <c r="LMZ970" s="35"/>
      <c r="LNA970" s="34"/>
      <c r="LNH970" s="35"/>
      <c r="LNI970" s="34"/>
      <c r="LNP970" s="35"/>
      <c r="LNQ970" s="34"/>
      <c r="LNX970" s="35"/>
      <c r="LNY970" s="34"/>
      <c r="LOF970" s="35"/>
      <c r="LOG970" s="34"/>
      <c r="LON970" s="35"/>
      <c r="LOO970" s="34"/>
      <c r="LOV970" s="35"/>
      <c r="LOW970" s="34"/>
      <c r="LPD970" s="35"/>
      <c r="LPE970" s="34"/>
      <c r="LPL970" s="35"/>
      <c r="LPM970" s="34"/>
      <c r="LPT970" s="35"/>
      <c r="LPU970" s="34"/>
      <c r="LQB970" s="35"/>
      <c r="LQC970" s="34"/>
      <c r="LQJ970" s="35"/>
      <c r="LQK970" s="34"/>
      <c r="LQR970" s="35"/>
      <c r="LQS970" s="34"/>
      <c r="LQZ970" s="35"/>
      <c r="LRA970" s="34"/>
      <c r="LRH970" s="35"/>
      <c r="LRI970" s="34"/>
      <c r="LRP970" s="35"/>
      <c r="LRQ970" s="34"/>
      <c r="LRX970" s="35"/>
      <c r="LRY970" s="34"/>
      <c r="LSF970" s="35"/>
      <c r="LSG970" s="34"/>
      <c r="LSN970" s="35"/>
      <c r="LSO970" s="34"/>
      <c r="LSV970" s="35"/>
      <c r="LSW970" s="34"/>
      <c r="LTD970" s="35"/>
      <c r="LTE970" s="34"/>
      <c r="LTL970" s="35"/>
      <c r="LTM970" s="34"/>
      <c r="LTT970" s="35"/>
      <c r="LTU970" s="34"/>
      <c r="LUB970" s="35"/>
      <c r="LUC970" s="34"/>
      <c r="LUJ970" s="35"/>
      <c r="LUK970" s="34"/>
      <c r="LUR970" s="35"/>
      <c r="LUS970" s="34"/>
      <c r="LUZ970" s="35"/>
      <c r="LVA970" s="34"/>
      <c r="LVH970" s="35"/>
      <c r="LVI970" s="34"/>
      <c r="LVP970" s="35"/>
      <c r="LVQ970" s="34"/>
      <c r="LVX970" s="35"/>
      <c r="LVY970" s="34"/>
      <c r="LWF970" s="35"/>
      <c r="LWG970" s="34"/>
      <c r="LWN970" s="35"/>
      <c r="LWO970" s="34"/>
      <c r="LWV970" s="35"/>
      <c r="LWW970" s="34"/>
      <c r="LXD970" s="35"/>
      <c r="LXE970" s="34"/>
      <c r="LXL970" s="35"/>
      <c r="LXM970" s="34"/>
      <c r="LXT970" s="35"/>
      <c r="LXU970" s="34"/>
      <c r="LYB970" s="35"/>
      <c r="LYC970" s="34"/>
      <c r="LYJ970" s="35"/>
      <c r="LYK970" s="34"/>
      <c r="LYR970" s="35"/>
      <c r="LYS970" s="34"/>
      <c r="LYZ970" s="35"/>
      <c r="LZA970" s="34"/>
      <c r="LZH970" s="35"/>
      <c r="LZI970" s="34"/>
      <c r="LZP970" s="35"/>
      <c r="LZQ970" s="34"/>
      <c r="LZX970" s="35"/>
      <c r="LZY970" s="34"/>
      <c r="MAF970" s="35"/>
      <c r="MAG970" s="34"/>
      <c r="MAN970" s="35"/>
      <c r="MAO970" s="34"/>
      <c r="MAV970" s="35"/>
      <c r="MAW970" s="34"/>
      <c r="MBD970" s="35"/>
      <c r="MBE970" s="34"/>
      <c r="MBL970" s="35"/>
      <c r="MBM970" s="34"/>
      <c r="MBT970" s="35"/>
      <c r="MBU970" s="34"/>
      <c r="MCB970" s="35"/>
      <c r="MCC970" s="34"/>
      <c r="MCJ970" s="35"/>
      <c r="MCK970" s="34"/>
      <c r="MCR970" s="35"/>
      <c r="MCS970" s="34"/>
      <c r="MCZ970" s="35"/>
      <c r="MDA970" s="34"/>
      <c r="MDH970" s="35"/>
      <c r="MDI970" s="34"/>
      <c r="MDP970" s="35"/>
      <c r="MDQ970" s="34"/>
      <c r="MDX970" s="35"/>
      <c r="MDY970" s="34"/>
      <c r="MEF970" s="35"/>
      <c r="MEG970" s="34"/>
      <c r="MEN970" s="35"/>
      <c r="MEO970" s="34"/>
      <c r="MEV970" s="35"/>
      <c r="MEW970" s="34"/>
      <c r="MFD970" s="35"/>
      <c r="MFE970" s="34"/>
      <c r="MFL970" s="35"/>
      <c r="MFM970" s="34"/>
      <c r="MFT970" s="35"/>
      <c r="MFU970" s="34"/>
      <c r="MGB970" s="35"/>
      <c r="MGC970" s="34"/>
      <c r="MGJ970" s="35"/>
      <c r="MGK970" s="34"/>
      <c r="MGR970" s="35"/>
      <c r="MGS970" s="34"/>
      <c r="MGZ970" s="35"/>
      <c r="MHA970" s="34"/>
      <c r="MHH970" s="35"/>
      <c r="MHI970" s="34"/>
      <c r="MHP970" s="35"/>
      <c r="MHQ970" s="34"/>
      <c r="MHX970" s="35"/>
      <c r="MHY970" s="34"/>
      <c r="MIF970" s="35"/>
      <c r="MIG970" s="34"/>
      <c r="MIN970" s="35"/>
      <c r="MIO970" s="34"/>
      <c r="MIV970" s="35"/>
      <c r="MIW970" s="34"/>
      <c r="MJD970" s="35"/>
      <c r="MJE970" s="34"/>
      <c r="MJL970" s="35"/>
      <c r="MJM970" s="34"/>
      <c r="MJT970" s="35"/>
      <c r="MJU970" s="34"/>
      <c r="MKB970" s="35"/>
      <c r="MKC970" s="34"/>
      <c r="MKJ970" s="35"/>
      <c r="MKK970" s="34"/>
      <c r="MKR970" s="35"/>
      <c r="MKS970" s="34"/>
      <c r="MKZ970" s="35"/>
      <c r="MLA970" s="34"/>
      <c r="MLH970" s="35"/>
      <c r="MLI970" s="34"/>
      <c r="MLP970" s="35"/>
      <c r="MLQ970" s="34"/>
      <c r="MLX970" s="35"/>
      <c r="MLY970" s="34"/>
      <c r="MMF970" s="35"/>
      <c r="MMG970" s="34"/>
      <c r="MMN970" s="35"/>
      <c r="MMO970" s="34"/>
      <c r="MMV970" s="35"/>
      <c r="MMW970" s="34"/>
      <c r="MND970" s="35"/>
      <c r="MNE970" s="34"/>
      <c r="MNL970" s="35"/>
      <c r="MNM970" s="34"/>
      <c r="MNT970" s="35"/>
      <c r="MNU970" s="34"/>
      <c r="MOB970" s="35"/>
      <c r="MOC970" s="34"/>
      <c r="MOJ970" s="35"/>
      <c r="MOK970" s="34"/>
      <c r="MOR970" s="35"/>
      <c r="MOS970" s="34"/>
      <c r="MOZ970" s="35"/>
      <c r="MPA970" s="34"/>
      <c r="MPH970" s="35"/>
      <c r="MPI970" s="34"/>
      <c r="MPP970" s="35"/>
      <c r="MPQ970" s="34"/>
      <c r="MPX970" s="35"/>
      <c r="MPY970" s="34"/>
      <c r="MQF970" s="35"/>
      <c r="MQG970" s="34"/>
      <c r="MQN970" s="35"/>
      <c r="MQO970" s="34"/>
      <c r="MQV970" s="35"/>
      <c r="MQW970" s="34"/>
      <c r="MRD970" s="35"/>
      <c r="MRE970" s="34"/>
      <c r="MRL970" s="35"/>
      <c r="MRM970" s="34"/>
      <c r="MRT970" s="35"/>
      <c r="MRU970" s="34"/>
      <c r="MSB970" s="35"/>
      <c r="MSC970" s="34"/>
      <c r="MSJ970" s="35"/>
      <c r="MSK970" s="34"/>
      <c r="MSR970" s="35"/>
      <c r="MSS970" s="34"/>
      <c r="MSZ970" s="35"/>
      <c r="MTA970" s="34"/>
      <c r="MTH970" s="35"/>
      <c r="MTI970" s="34"/>
      <c r="MTP970" s="35"/>
      <c r="MTQ970" s="34"/>
      <c r="MTX970" s="35"/>
      <c r="MTY970" s="34"/>
      <c r="MUF970" s="35"/>
      <c r="MUG970" s="34"/>
      <c r="MUN970" s="35"/>
      <c r="MUO970" s="34"/>
      <c r="MUV970" s="35"/>
      <c r="MUW970" s="34"/>
      <c r="MVD970" s="35"/>
      <c r="MVE970" s="34"/>
      <c r="MVL970" s="35"/>
      <c r="MVM970" s="34"/>
      <c r="MVT970" s="35"/>
      <c r="MVU970" s="34"/>
      <c r="MWB970" s="35"/>
      <c r="MWC970" s="34"/>
      <c r="MWJ970" s="35"/>
      <c r="MWK970" s="34"/>
      <c r="MWR970" s="35"/>
      <c r="MWS970" s="34"/>
      <c r="MWZ970" s="35"/>
      <c r="MXA970" s="34"/>
      <c r="MXH970" s="35"/>
      <c r="MXI970" s="34"/>
      <c r="MXP970" s="35"/>
      <c r="MXQ970" s="34"/>
      <c r="MXX970" s="35"/>
      <c r="MXY970" s="34"/>
      <c r="MYF970" s="35"/>
      <c r="MYG970" s="34"/>
      <c r="MYN970" s="35"/>
      <c r="MYO970" s="34"/>
      <c r="MYV970" s="35"/>
      <c r="MYW970" s="34"/>
      <c r="MZD970" s="35"/>
      <c r="MZE970" s="34"/>
      <c r="MZL970" s="35"/>
      <c r="MZM970" s="34"/>
      <c r="MZT970" s="35"/>
      <c r="MZU970" s="34"/>
      <c r="NAB970" s="35"/>
      <c r="NAC970" s="34"/>
      <c r="NAJ970" s="35"/>
      <c r="NAK970" s="34"/>
      <c r="NAR970" s="35"/>
      <c r="NAS970" s="34"/>
      <c r="NAZ970" s="35"/>
      <c r="NBA970" s="34"/>
      <c r="NBH970" s="35"/>
      <c r="NBI970" s="34"/>
      <c r="NBP970" s="35"/>
      <c r="NBQ970" s="34"/>
      <c r="NBX970" s="35"/>
      <c r="NBY970" s="34"/>
      <c r="NCF970" s="35"/>
      <c r="NCG970" s="34"/>
      <c r="NCN970" s="35"/>
      <c r="NCO970" s="34"/>
      <c r="NCV970" s="35"/>
      <c r="NCW970" s="34"/>
      <c r="NDD970" s="35"/>
      <c r="NDE970" s="34"/>
      <c r="NDL970" s="35"/>
      <c r="NDM970" s="34"/>
      <c r="NDT970" s="35"/>
      <c r="NDU970" s="34"/>
      <c r="NEB970" s="35"/>
      <c r="NEC970" s="34"/>
      <c r="NEJ970" s="35"/>
      <c r="NEK970" s="34"/>
      <c r="NER970" s="35"/>
      <c r="NES970" s="34"/>
      <c r="NEZ970" s="35"/>
      <c r="NFA970" s="34"/>
      <c r="NFH970" s="35"/>
      <c r="NFI970" s="34"/>
      <c r="NFP970" s="35"/>
      <c r="NFQ970" s="34"/>
      <c r="NFX970" s="35"/>
      <c r="NFY970" s="34"/>
      <c r="NGF970" s="35"/>
      <c r="NGG970" s="34"/>
      <c r="NGN970" s="35"/>
      <c r="NGO970" s="34"/>
      <c r="NGV970" s="35"/>
      <c r="NGW970" s="34"/>
      <c r="NHD970" s="35"/>
      <c r="NHE970" s="34"/>
      <c r="NHL970" s="35"/>
      <c r="NHM970" s="34"/>
      <c r="NHT970" s="35"/>
      <c r="NHU970" s="34"/>
      <c r="NIB970" s="35"/>
      <c r="NIC970" s="34"/>
      <c r="NIJ970" s="35"/>
      <c r="NIK970" s="34"/>
      <c r="NIR970" s="35"/>
      <c r="NIS970" s="34"/>
      <c r="NIZ970" s="35"/>
      <c r="NJA970" s="34"/>
      <c r="NJH970" s="35"/>
      <c r="NJI970" s="34"/>
      <c r="NJP970" s="35"/>
      <c r="NJQ970" s="34"/>
      <c r="NJX970" s="35"/>
      <c r="NJY970" s="34"/>
      <c r="NKF970" s="35"/>
      <c r="NKG970" s="34"/>
      <c r="NKN970" s="35"/>
      <c r="NKO970" s="34"/>
      <c r="NKV970" s="35"/>
      <c r="NKW970" s="34"/>
      <c r="NLD970" s="35"/>
      <c r="NLE970" s="34"/>
      <c r="NLL970" s="35"/>
      <c r="NLM970" s="34"/>
      <c r="NLT970" s="35"/>
      <c r="NLU970" s="34"/>
      <c r="NMB970" s="35"/>
      <c r="NMC970" s="34"/>
      <c r="NMJ970" s="35"/>
      <c r="NMK970" s="34"/>
      <c r="NMR970" s="35"/>
      <c r="NMS970" s="34"/>
      <c r="NMZ970" s="35"/>
      <c r="NNA970" s="34"/>
      <c r="NNH970" s="35"/>
      <c r="NNI970" s="34"/>
      <c r="NNP970" s="35"/>
      <c r="NNQ970" s="34"/>
      <c r="NNX970" s="35"/>
      <c r="NNY970" s="34"/>
      <c r="NOF970" s="35"/>
      <c r="NOG970" s="34"/>
      <c r="NON970" s="35"/>
      <c r="NOO970" s="34"/>
      <c r="NOV970" s="35"/>
      <c r="NOW970" s="34"/>
      <c r="NPD970" s="35"/>
      <c r="NPE970" s="34"/>
      <c r="NPL970" s="35"/>
      <c r="NPM970" s="34"/>
      <c r="NPT970" s="35"/>
      <c r="NPU970" s="34"/>
      <c r="NQB970" s="35"/>
      <c r="NQC970" s="34"/>
      <c r="NQJ970" s="35"/>
      <c r="NQK970" s="34"/>
      <c r="NQR970" s="35"/>
      <c r="NQS970" s="34"/>
      <c r="NQZ970" s="35"/>
      <c r="NRA970" s="34"/>
      <c r="NRH970" s="35"/>
      <c r="NRI970" s="34"/>
      <c r="NRP970" s="35"/>
      <c r="NRQ970" s="34"/>
      <c r="NRX970" s="35"/>
      <c r="NRY970" s="34"/>
      <c r="NSF970" s="35"/>
      <c r="NSG970" s="34"/>
      <c r="NSN970" s="35"/>
      <c r="NSO970" s="34"/>
      <c r="NSV970" s="35"/>
      <c r="NSW970" s="34"/>
      <c r="NTD970" s="35"/>
      <c r="NTE970" s="34"/>
      <c r="NTL970" s="35"/>
      <c r="NTM970" s="34"/>
      <c r="NTT970" s="35"/>
      <c r="NTU970" s="34"/>
      <c r="NUB970" s="35"/>
      <c r="NUC970" s="34"/>
      <c r="NUJ970" s="35"/>
      <c r="NUK970" s="34"/>
      <c r="NUR970" s="35"/>
      <c r="NUS970" s="34"/>
      <c r="NUZ970" s="35"/>
      <c r="NVA970" s="34"/>
      <c r="NVH970" s="35"/>
      <c r="NVI970" s="34"/>
      <c r="NVP970" s="35"/>
      <c r="NVQ970" s="34"/>
      <c r="NVX970" s="35"/>
      <c r="NVY970" s="34"/>
      <c r="NWF970" s="35"/>
      <c r="NWG970" s="34"/>
      <c r="NWN970" s="35"/>
      <c r="NWO970" s="34"/>
      <c r="NWV970" s="35"/>
      <c r="NWW970" s="34"/>
      <c r="NXD970" s="35"/>
      <c r="NXE970" s="34"/>
      <c r="NXL970" s="35"/>
      <c r="NXM970" s="34"/>
      <c r="NXT970" s="35"/>
      <c r="NXU970" s="34"/>
      <c r="NYB970" s="35"/>
      <c r="NYC970" s="34"/>
      <c r="NYJ970" s="35"/>
      <c r="NYK970" s="34"/>
      <c r="NYR970" s="35"/>
      <c r="NYS970" s="34"/>
      <c r="NYZ970" s="35"/>
      <c r="NZA970" s="34"/>
      <c r="NZH970" s="35"/>
      <c r="NZI970" s="34"/>
      <c r="NZP970" s="35"/>
      <c r="NZQ970" s="34"/>
      <c r="NZX970" s="35"/>
      <c r="NZY970" s="34"/>
      <c r="OAF970" s="35"/>
      <c r="OAG970" s="34"/>
      <c r="OAN970" s="35"/>
      <c r="OAO970" s="34"/>
      <c r="OAV970" s="35"/>
      <c r="OAW970" s="34"/>
      <c r="OBD970" s="35"/>
      <c r="OBE970" s="34"/>
      <c r="OBL970" s="35"/>
      <c r="OBM970" s="34"/>
      <c r="OBT970" s="35"/>
      <c r="OBU970" s="34"/>
      <c r="OCB970" s="35"/>
      <c r="OCC970" s="34"/>
      <c r="OCJ970" s="35"/>
      <c r="OCK970" s="34"/>
      <c r="OCR970" s="35"/>
      <c r="OCS970" s="34"/>
      <c r="OCZ970" s="35"/>
      <c r="ODA970" s="34"/>
      <c r="ODH970" s="35"/>
      <c r="ODI970" s="34"/>
      <c r="ODP970" s="35"/>
      <c r="ODQ970" s="34"/>
      <c r="ODX970" s="35"/>
      <c r="ODY970" s="34"/>
      <c r="OEF970" s="35"/>
      <c r="OEG970" s="34"/>
      <c r="OEN970" s="35"/>
      <c r="OEO970" s="34"/>
      <c r="OEV970" s="35"/>
      <c r="OEW970" s="34"/>
      <c r="OFD970" s="35"/>
      <c r="OFE970" s="34"/>
      <c r="OFL970" s="35"/>
      <c r="OFM970" s="34"/>
      <c r="OFT970" s="35"/>
      <c r="OFU970" s="34"/>
      <c r="OGB970" s="35"/>
      <c r="OGC970" s="34"/>
      <c r="OGJ970" s="35"/>
      <c r="OGK970" s="34"/>
      <c r="OGR970" s="35"/>
      <c r="OGS970" s="34"/>
      <c r="OGZ970" s="35"/>
      <c r="OHA970" s="34"/>
      <c r="OHH970" s="35"/>
      <c r="OHI970" s="34"/>
      <c r="OHP970" s="35"/>
      <c r="OHQ970" s="34"/>
      <c r="OHX970" s="35"/>
      <c r="OHY970" s="34"/>
      <c r="OIF970" s="35"/>
      <c r="OIG970" s="34"/>
      <c r="OIN970" s="35"/>
      <c r="OIO970" s="34"/>
      <c r="OIV970" s="35"/>
      <c r="OIW970" s="34"/>
      <c r="OJD970" s="35"/>
      <c r="OJE970" s="34"/>
      <c r="OJL970" s="35"/>
      <c r="OJM970" s="34"/>
      <c r="OJT970" s="35"/>
      <c r="OJU970" s="34"/>
      <c r="OKB970" s="35"/>
      <c r="OKC970" s="34"/>
      <c r="OKJ970" s="35"/>
      <c r="OKK970" s="34"/>
      <c r="OKR970" s="35"/>
      <c r="OKS970" s="34"/>
      <c r="OKZ970" s="35"/>
      <c r="OLA970" s="34"/>
      <c r="OLH970" s="35"/>
      <c r="OLI970" s="34"/>
      <c r="OLP970" s="35"/>
      <c r="OLQ970" s="34"/>
      <c r="OLX970" s="35"/>
      <c r="OLY970" s="34"/>
      <c r="OMF970" s="35"/>
      <c r="OMG970" s="34"/>
      <c r="OMN970" s="35"/>
      <c r="OMO970" s="34"/>
      <c r="OMV970" s="35"/>
      <c r="OMW970" s="34"/>
      <c r="OND970" s="35"/>
      <c r="ONE970" s="34"/>
      <c r="ONL970" s="35"/>
      <c r="ONM970" s="34"/>
      <c r="ONT970" s="35"/>
      <c r="ONU970" s="34"/>
      <c r="OOB970" s="35"/>
      <c r="OOC970" s="34"/>
      <c r="OOJ970" s="35"/>
      <c r="OOK970" s="34"/>
      <c r="OOR970" s="35"/>
      <c r="OOS970" s="34"/>
      <c r="OOZ970" s="35"/>
      <c r="OPA970" s="34"/>
      <c r="OPH970" s="35"/>
      <c r="OPI970" s="34"/>
      <c r="OPP970" s="35"/>
      <c r="OPQ970" s="34"/>
      <c r="OPX970" s="35"/>
      <c r="OPY970" s="34"/>
      <c r="OQF970" s="35"/>
      <c r="OQG970" s="34"/>
      <c r="OQN970" s="35"/>
      <c r="OQO970" s="34"/>
      <c r="OQV970" s="35"/>
      <c r="OQW970" s="34"/>
      <c r="ORD970" s="35"/>
      <c r="ORE970" s="34"/>
      <c r="ORL970" s="35"/>
      <c r="ORM970" s="34"/>
      <c r="ORT970" s="35"/>
      <c r="ORU970" s="34"/>
      <c r="OSB970" s="35"/>
      <c r="OSC970" s="34"/>
      <c r="OSJ970" s="35"/>
      <c r="OSK970" s="34"/>
      <c r="OSR970" s="35"/>
      <c r="OSS970" s="34"/>
      <c r="OSZ970" s="35"/>
      <c r="OTA970" s="34"/>
      <c r="OTH970" s="35"/>
      <c r="OTI970" s="34"/>
      <c r="OTP970" s="35"/>
      <c r="OTQ970" s="34"/>
      <c r="OTX970" s="35"/>
      <c r="OTY970" s="34"/>
      <c r="OUF970" s="35"/>
      <c r="OUG970" s="34"/>
      <c r="OUN970" s="35"/>
      <c r="OUO970" s="34"/>
      <c r="OUV970" s="35"/>
      <c r="OUW970" s="34"/>
      <c r="OVD970" s="35"/>
      <c r="OVE970" s="34"/>
      <c r="OVL970" s="35"/>
      <c r="OVM970" s="34"/>
      <c r="OVT970" s="35"/>
      <c r="OVU970" s="34"/>
      <c r="OWB970" s="35"/>
      <c r="OWC970" s="34"/>
      <c r="OWJ970" s="35"/>
      <c r="OWK970" s="34"/>
      <c r="OWR970" s="35"/>
      <c r="OWS970" s="34"/>
      <c r="OWZ970" s="35"/>
      <c r="OXA970" s="34"/>
      <c r="OXH970" s="35"/>
      <c r="OXI970" s="34"/>
      <c r="OXP970" s="35"/>
      <c r="OXQ970" s="34"/>
      <c r="OXX970" s="35"/>
      <c r="OXY970" s="34"/>
      <c r="OYF970" s="35"/>
      <c r="OYG970" s="34"/>
      <c r="OYN970" s="35"/>
      <c r="OYO970" s="34"/>
      <c r="OYV970" s="35"/>
      <c r="OYW970" s="34"/>
      <c r="OZD970" s="35"/>
      <c r="OZE970" s="34"/>
      <c r="OZL970" s="35"/>
      <c r="OZM970" s="34"/>
      <c r="OZT970" s="35"/>
      <c r="OZU970" s="34"/>
      <c r="PAB970" s="35"/>
      <c r="PAC970" s="34"/>
      <c r="PAJ970" s="35"/>
      <c r="PAK970" s="34"/>
      <c r="PAR970" s="35"/>
      <c r="PAS970" s="34"/>
      <c r="PAZ970" s="35"/>
      <c r="PBA970" s="34"/>
      <c r="PBH970" s="35"/>
      <c r="PBI970" s="34"/>
      <c r="PBP970" s="35"/>
      <c r="PBQ970" s="34"/>
      <c r="PBX970" s="35"/>
      <c r="PBY970" s="34"/>
      <c r="PCF970" s="35"/>
      <c r="PCG970" s="34"/>
      <c r="PCN970" s="35"/>
      <c r="PCO970" s="34"/>
      <c r="PCV970" s="35"/>
      <c r="PCW970" s="34"/>
      <c r="PDD970" s="35"/>
      <c r="PDE970" s="34"/>
      <c r="PDL970" s="35"/>
      <c r="PDM970" s="34"/>
      <c r="PDT970" s="35"/>
      <c r="PDU970" s="34"/>
      <c r="PEB970" s="35"/>
      <c r="PEC970" s="34"/>
      <c r="PEJ970" s="35"/>
      <c r="PEK970" s="34"/>
      <c r="PER970" s="35"/>
      <c r="PES970" s="34"/>
      <c r="PEZ970" s="35"/>
      <c r="PFA970" s="34"/>
      <c r="PFH970" s="35"/>
      <c r="PFI970" s="34"/>
      <c r="PFP970" s="35"/>
      <c r="PFQ970" s="34"/>
      <c r="PFX970" s="35"/>
      <c r="PFY970" s="34"/>
      <c r="PGF970" s="35"/>
      <c r="PGG970" s="34"/>
      <c r="PGN970" s="35"/>
      <c r="PGO970" s="34"/>
      <c r="PGV970" s="35"/>
      <c r="PGW970" s="34"/>
      <c r="PHD970" s="35"/>
      <c r="PHE970" s="34"/>
      <c r="PHL970" s="35"/>
      <c r="PHM970" s="34"/>
      <c r="PHT970" s="35"/>
      <c r="PHU970" s="34"/>
      <c r="PIB970" s="35"/>
      <c r="PIC970" s="34"/>
      <c r="PIJ970" s="35"/>
      <c r="PIK970" s="34"/>
      <c r="PIR970" s="35"/>
      <c r="PIS970" s="34"/>
      <c r="PIZ970" s="35"/>
      <c r="PJA970" s="34"/>
      <c r="PJH970" s="35"/>
      <c r="PJI970" s="34"/>
      <c r="PJP970" s="35"/>
      <c r="PJQ970" s="34"/>
      <c r="PJX970" s="35"/>
      <c r="PJY970" s="34"/>
      <c r="PKF970" s="35"/>
      <c r="PKG970" s="34"/>
      <c r="PKN970" s="35"/>
      <c r="PKO970" s="34"/>
      <c r="PKV970" s="35"/>
      <c r="PKW970" s="34"/>
      <c r="PLD970" s="35"/>
      <c r="PLE970" s="34"/>
      <c r="PLL970" s="35"/>
      <c r="PLM970" s="34"/>
      <c r="PLT970" s="35"/>
      <c r="PLU970" s="34"/>
      <c r="PMB970" s="35"/>
      <c r="PMC970" s="34"/>
      <c r="PMJ970" s="35"/>
      <c r="PMK970" s="34"/>
      <c r="PMR970" s="35"/>
      <c r="PMS970" s="34"/>
      <c r="PMZ970" s="35"/>
      <c r="PNA970" s="34"/>
      <c r="PNH970" s="35"/>
      <c r="PNI970" s="34"/>
      <c r="PNP970" s="35"/>
      <c r="PNQ970" s="34"/>
      <c r="PNX970" s="35"/>
      <c r="PNY970" s="34"/>
      <c r="POF970" s="35"/>
      <c r="POG970" s="34"/>
      <c r="PON970" s="35"/>
      <c r="POO970" s="34"/>
      <c r="POV970" s="35"/>
      <c r="POW970" s="34"/>
      <c r="PPD970" s="35"/>
      <c r="PPE970" s="34"/>
      <c r="PPL970" s="35"/>
      <c r="PPM970" s="34"/>
      <c r="PPT970" s="35"/>
      <c r="PPU970" s="34"/>
      <c r="PQB970" s="35"/>
      <c r="PQC970" s="34"/>
      <c r="PQJ970" s="35"/>
      <c r="PQK970" s="34"/>
      <c r="PQR970" s="35"/>
      <c r="PQS970" s="34"/>
      <c r="PQZ970" s="35"/>
      <c r="PRA970" s="34"/>
      <c r="PRH970" s="35"/>
      <c r="PRI970" s="34"/>
      <c r="PRP970" s="35"/>
      <c r="PRQ970" s="34"/>
      <c r="PRX970" s="35"/>
      <c r="PRY970" s="34"/>
      <c r="PSF970" s="35"/>
      <c r="PSG970" s="34"/>
      <c r="PSN970" s="35"/>
      <c r="PSO970" s="34"/>
      <c r="PSV970" s="35"/>
      <c r="PSW970" s="34"/>
      <c r="PTD970" s="35"/>
      <c r="PTE970" s="34"/>
      <c r="PTL970" s="35"/>
      <c r="PTM970" s="34"/>
      <c r="PTT970" s="35"/>
      <c r="PTU970" s="34"/>
      <c r="PUB970" s="35"/>
      <c r="PUC970" s="34"/>
      <c r="PUJ970" s="35"/>
      <c r="PUK970" s="34"/>
      <c r="PUR970" s="35"/>
      <c r="PUS970" s="34"/>
      <c r="PUZ970" s="35"/>
      <c r="PVA970" s="34"/>
      <c r="PVH970" s="35"/>
      <c r="PVI970" s="34"/>
      <c r="PVP970" s="35"/>
      <c r="PVQ970" s="34"/>
      <c r="PVX970" s="35"/>
      <c r="PVY970" s="34"/>
      <c r="PWF970" s="35"/>
      <c r="PWG970" s="34"/>
      <c r="PWN970" s="35"/>
      <c r="PWO970" s="34"/>
      <c r="PWV970" s="35"/>
      <c r="PWW970" s="34"/>
      <c r="PXD970" s="35"/>
      <c r="PXE970" s="34"/>
      <c r="PXL970" s="35"/>
      <c r="PXM970" s="34"/>
      <c r="PXT970" s="35"/>
      <c r="PXU970" s="34"/>
      <c r="PYB970" s="35"/>
      <c r="PYC970" s="34"/>
      <c r="PYJ970" s="35"/>
      <c r="PYK970" s="34"/>
      <c r="PYR970" s="35"/>
      <c r="PYS970" s="34"/>
      <c r="PYZ970" s="35"/>
      <c r="PZA970" s="34"/>
      <c r="PZH970" s="35"/>
      <c r="PZI970" s="34"/>
      <c r="PZP970" s="35"/>
      <c r="PZQ970" s="34"/>
      <c r="PZX970" s="35"/>
      <c r="PZY970" s="34"/>
      <c r="QAF970" s="35"/>
      <c r="QAG970" s="34"/>
      <c r="QAN970" s="35"/>
      <c r="QAO970" s="34"/>
      <c r="QAV970" s="35"/>
      <c r="QAW970" s="34"/>
      <c r="QBD970" s="35"/>
      <c r="QBE970" s="34"/>
      <c r="QBL970" s="35"/>
      <c r="QBM970" s="34"/>
      <c r="QBT970" s="35"/>
      <c r="QBU970" s="34"/>
      <c r="QCB970" s="35"/>
      <c r="QCC970" s="34"/>
      <c r="QCJ970" s="35"/>
      <c r="QCK970" s="34"/>
      <c r="QCR970" s="35"/>
      <c r="QCS970" s="34"/>
      <c r="QCZ970" s="35"/>
      <c r="QDA970" s="34"/>
      <c r="QDH970" s="35"/>
      <c r="QDI970" s="34"/>
      <c r="QDP970" s="35"/>
      <c r="QDQ970" s="34"/>
      <c r="QDX970" s="35"/>
      <c r="QDY970" s="34"/>
      <c r="QEF970" s="35"/>
      <c r="QEG970" s="34"/>
      <c r="QEN970" s="35"/>
      <c r="QEO970" s="34"/>
      <c r="QEV970" s="35"/>
      <c r="QEW970" s="34"/>
      <c r="QFD970" s="35"/>
      <c r="QFE970" s="34"/>
      <c r="QFL970" s="35"/>
      <c r="QFM970" s="34"/>
      <c r="QFT970" s="35"/>
      <c r="QFU970" s="34"/>
      <c r="QGB970" s="35"/>
      <c r="QGC970" s="34"/>
      <c r="QGJ970" s="35"/>
      <c r="QGK970" s="34"/>
      <c r="QGR970" s="35"/>
      <c r="QGS970" s="34"/>
      <c r="QGZ970" s="35"/>
      <c r="QHA970" s="34"/>
      <c r="QHH970" s="35"/>
      <c r="QHI970" s="34"/>
      <c r="QHP970" s="35"/>
      <c r="QHQ970" s="34"/>
      <c r="QHX970" s="35"/>
      <c r="QHY970" s="34"/>
      <c r="QIF970" s="35"/>
      <c r="QIG970" s="34"/>
      <c r="QIN970" s="35"/>
      <c r="QIO970" s="34"/>
      <c r="QIV970" s="35"/>
      <c r="QIW970" s="34"/>
      <c r="QJD970" s="35"/>
      <c r="QJE970" s="34"/>
      <c r="QJL970" s="35"/>
      <c r="QJM970" s="34"/>
      <c r="QJT970" s="35"/>
      <c r="QJU970" s="34"/>
      <c r="QKB970" s="35"/>
      <c r="QKC970" s="34"/>
      <c r="QKJ970" s="35"/>
      <c r="QKK970" s="34"/>
      <c r="QKR970" s="35"/>
      <c r="QKS970" s="34"/>
      <c r="QKZ970" s="35"/>
      <c r="QLA970" s="34"/>
      <c r="QLH970" s="35"/>
      <c r="QLI970" s="34"/>
      <c r="QLP970" s="35"/>
      <c r="QLQ970" s="34"/>
      <c r="QLX970" s="35"/>
      <c r="QLY970" s="34"/>
      <c r="QMF970" s="35"/>
      <c r="QMG970" s="34"/>
      <c r="QMN970" s="35"/>
      <c r="QMO970" s="34"/>
      <c r="QMV970" s="35"/>
      <c r="QMW970" s="34"/>
      <c r="QND970" s="35"/>
      <c r="QNE970" s="34"/>
      <c r="QNL970" s="35"/>
      <c r="QNM970" s="34"/>
      <c r="QNT970" s="35"/>
      <c r="QNU970" s="34"/>
      <c r="QOB970" s="35"/>
      <c r="QOC970" s="34"/>
      <c r="QOJ970" s="35"/>
      <c r="QOK970" s="34"/>
      <c r="QOR970" s="35"/>
      <c r="QOS970" s="34"/>
      <c r="QOZ970" s="35"/>
      <c r="QPA970" s="34"/>
      <c r="QPH970" s="35"/>
      <c r="QPI970" s="34"/>
      <c r="QPP970" s="35"/>
      <c r="QPQ970" s="34"/>
      <c r="QPX970" s="35"/>
      <c r="QPY970" s="34"/>
      <c r="QQF970" s="35"/>
      <c r="QQG970" s="34"/>
      <c r="QQN970" s="35"/>
      <c r="QQO970" s="34"/>
      <c r="QQV970" s="35"/>
      <c r="QQW970" s="34"/>
      <c r="QRD970" s="35"/>
      <c r="QRE970" s="34"/>
      <c r="QRL970" s="35"/>
      <c r="QRM970" s="34"/>
      <c r="QRT970" s="35"/>
      <c r="QRU970" s="34"/>
      <c r="QSB970" s="35"/>
      <c r="QSC970" s="34"/>
      <c r="QSJ970" s="35"/>
      <c r="QSK970" s="34"/>
      <c r="QSR970" s="35"/>
      <c r="QSS970" s="34"/>
      <c r="QSZ970" s="35"/>
      <c r="QTA970" s="34"/>
      <c r="QTH970" s="35"/>
      <c r="QTI970" s="34"/>
      <c r="QTP970" s="35"/>
      <c r="QTQ970" s="34"/>
      <c r="QTX970" s="35"/>
      <c r="QTY970" s="34"/>
      <c r="QUF970" s="35"/>
      <c r="QUG970" s="34"/>
      <c r="QUN970" s="35"/>
      <c r="QUO970" s="34"/>
      <c r="QUV970" s="35"/>
      <c r="QUW970" s="34"/>
      <c r="QVD970" s="35"/>
      <c r="QVE970" s="34"/>
      <c r="QVL970" s="35"/>
      <c r="QVM970" s="34"/>
      <c r="QVT970" s="35"/>
      <c r="QVU970" s="34"/>
      <c r="QWB970" s="35"/>
      <c r="QWC970" s="34"/>
      <c r="QWJ970" s="35"/>
      <c r="QWK970" s="34"/>
      <c r="QWR970" s="35"/>
      <c r="QWS970" s="34"/>
      <c r="QWZ970" s="35"/>
      <c r="QXA970" s="34"/>
      <c r="QXH970" s="35"/>
      <c r="QXI970" s="34"/>
      <c r="QXP970" s="35"/>
      <c r="QXQ970" s="34"/>
      <c r="QXX970" s="35"/>
      <c r="QXY970" s="34"/>
      <c r="QYF970" s="35"/>
      <c r="QYG970" s="34"/>
      <c r="QYN970" s="35"/>
      <c r="QYO970" s="34"/>
      <c r="QYV970" s="35"/>
      <c r="QYW970" s="34"/>
      <c r="QZD970" s="35"/>
      <c r="QZE970" s="34"/>
      <c r="QZL970" s="35"/>
      <c r="QZM970" s="34"/>
      <c r="QZT970" s="35"/>
      <c r="QZU970" s="34"/>
      <c r="RAB970" s="35"/>
      <c r="RAC970" s="34"/>
      <c r="RAJ970" s="35"/>
      <c r="RAK970" s="34"/>
      <c r="RAR970" s="35"/>
      <c r="RAS970" s="34"/>
      <c r="RAZ970" s="35"/>
      <c r="RBA970" s="34"/>
      <c r="RBH970" s="35"/>
      <c r="RBI970" s="34"/>
      <c r="RBP970" s="35"/>
      <c r="RBQ970" s="34"/>
      <c r="RBX970" s="35"/>
      <c r="RBY970" s="34"/>
      <c r="RCF970" s="35"/>
      <c r="RCG970" s="34"/>
      <c r="RCN970" s="35"/>
      <c r="RCO970" s="34"/>
      <c r="RCV970" s="35"/>
      <c r="RCW970" s="34"/>
      <c r="RDD970" s="35"/>
      <c r="RDE970" s="34"/>
      <c r="RDL970" s="35"/>
      <c r="RDM970" s="34"/>
      <c r="RDT970" s="35"/>
      <c r="RDU970" s="34"/>
      <c r="REB970" s="35"/>
      <c r="REC970" s="34"/>
      <c r="REJ970" s="35"/>
      <c r="REK970" s="34"/>
      <c r="RER970" s="35"/>
      <c r="RES970" s="34"/>
      <c r="REZ970" s="35"/>
      <c r="RFA970" s="34"/>
      <c r="RFH970" s="35"/>
      <c r="RFI970" s="34"/>
      <c r="RFP970" s="35"/>
      <c r="RFQ970" s="34"/>
      <c r="RFX970" s="35"/>
      <c r="RFY970" s="34"/>
      <c r="RGF970" s="35"/>
      <c r="RGG970" s="34"/>
      <c r="RGN970" s="35"/>
      <c r="RGO970" s="34"/>
      <c r="RGV970" s="35"/>
      <c r="RGW970" s="34"/>
      <c r="RHD970" s="35"/>
      <c r="RHE970" s="34"/>
      <c r="RHL970" s="35"/>
      <c r="RHM970" s="34"/>
      <c r="RHT970" s="35"/>
      <c r="RHU970" s="34"/>
      <c r="RIB970" s="35"/>
      <c r="RIC970" s="34"/>
      <c r="RIJ970" s="35"/>
      <c r="RIK970" s="34"/>
      <c r="RIR970" s="35"/>
      <c r="RIS970" s="34"/>
      <c r="RIZ970" s="35"/>
      <c r="RJA970" s="34"/>
      <c r="RJH970" s="35"/>
      <c r="RJI970" s="34"/>
      <c r="RJP970" s="35"/>
      <c r="RJQ970" s="34"/>
      <c r="RJX970" s="35"/>
      <c r="RJY970" s="34"/>
      <c r="RKF970" s="35"/>
      <c r="RKG970" s="34"/>
      <c r="RKN970" s="35"/>
      <c r="RKO970" s="34"/>
      <c r="RKV970" s="35"/>
      <c r="RKW970" s="34"/>
      <c r="RLD970" s="35"/>
      <c r="RLE970" s="34"/>
      <c r="RLL970" s="35"/>
      <c r="RLM970" s="34"/>
      <c r="RLT970" s="35"/>
      <c r="RLU970" s="34"/>
      <c r="RMB970" s="35"/>
      <c r="RMC970" s="34"/>
      <c r="RMJ970" s="35"/>
      <c r="RMK970" s="34"/>
      <c r="RMR970" s="35"/>
      <c r="RMS970" s="34"/>
      <c r="RMZ970" s="35"/>
      <c r="RNA970" s="34"/>
      <c r="RNH970" s="35"/>
      <c r="RNI970" s="34"/>
      <c r="RNP970" s="35"/>
      <c r="RNQ970" s="34"/>
      <c r="RNX970" s="35"/>
      <c r="RNY970" s="34"/>
      <c r="ROF970" s="35"/>
      <c r="ROG970" s="34"/>
      <c r="RON970" s="35"/>
      <c r="ROO970" s="34"/>
      <c r="ROV970" s="35"/>
      <c r="ROW970" s="34"/>
      <c r="RPD970" s="35"/>
      <c r="RPE970" s="34"/>
      <c r="RPL970" s="35"/>
      <c r="RPM970" s="34"/>
      <c r="RPT970" s="35"/>
      <c r="RPU970" s="34"/>
      <c r="RQB970" s="35"/>
      <c r="RQC970" s="34"/>
      <c r="RQJ970" s="35"/>
      <c r="RQK970" s="34"/>
      <c r="RQR970" s="35"/>
      <c r="RQS970" s="34"/>
      <c r="RQZ970" s="35"/>
      <c r="RRA970" s="34"/>
      <c r="RRH970" s="35"/>
      <c r="RRI970" s="34"/>
      <c r="RRP970" s="35"/>
      <c r="RRQ970" s="34"/>
      <c r="RRX970" s="35"/>
      <c r="RRY970" s="34"/>
      <c r="RSF970" s="35"/>
      <c r="RSG970" s="34"/>
      <c r="RSN970" s="35"/>
      <c r="RSO970" s="34"/>
      <c r="RSV970" s="35"/>
      <c r="RSW970" s="34"/>
      <c r="RTD970" s="35"/>
      <c r="RTE970" s="34"/>
      <c r="RTL970" s="35"/>
      <c r="RTM970" s="34"/>
      <c r="RTT970" s="35"/>
      <c r="RTU970" s="34"/>
      <c r="RUB970" s="35"/>
      <c r="RUC970" s="34"/>
      <c r="RUJ970" s="35"/>
      <c r="RUK970" s="34"/>
      <c r="RUR970" s="35"/>
      <c r="RUS970" s="34"/>
      <c r="RUZ970" s="35"/>
      <c r="RVA970" s="34"/>
      <c r="RVH970" s="35"/>
      <c r="RVI970" s="34"/>
      <c r="RVP970" s="35"/>
      <c r="RVQ970" s="34"/>
      <c r="RVX970" s="35"/>
      <c r="RVY970" s="34"/>
      <c r="RWF970" s="35"/>
      <c r="RWG970" s="34"/>
      <c r="RWN970" s="35"/>
      <c r="RWO970" s="34"/>
      <c r="RWV970" s="35"/>
      <c r="RWW970" s="34"/>
      <c r="RXD970" s="35"/>
      <c r="RXE970" s="34"/>
      <c r="RXL970" s="35"/>
      <c r="RXM970" s="34"/>
      <c r="RXT970" s="35"/>
      <c r="RXU970" s="34"/>
      <c r="RYB970" s="35"/>
      <c r="RYC970" s="34"/>
      <c r="RYJ970" s="35"/>
      <c r="RYK970" s="34"/>
      <c r="RYR970" s="35"/>
      <c r="RYS970" s="34"/>
      <c r="RYZ970" s="35"/>
      <c r="RZA970" s="34"/>
      <c r="RZH970" s="35"/>
      <c r="RZI970" s="34"/>
      <c r="RZP970" s="35"/>
      <c r="RZQ970" s="34"/>
      <c r="RZX970" s="35"/>
      <c r="RZY970" s="34"/>
      <c r="SAF970" s="35"/>
      <c r="SAG970" s="34"/>
      <c r="SAN970" s="35"/>
      <c r="SAO970" s="34"/>
      <c r="SAV970" s="35"/>
      <c r="SAW970" s="34"/>
      <c r="SBD970" s="35"/>
      <c r="SBE970" s="34"/>
      <c r="SBL970" s="35"/>
      <c r="SBM970" s="34"/>
      <c r="SBT970" s="35"/>
      <c r="SBU970" s="34"/>
      <c r="SCB970" s="35"/>
      <c r="SCC970" s="34"/>
      <c r="SCJ970" s="35"/>
      <c r="SCK970" s="34"/>
      <c r="SCR970" s="35"/>
      <c r="SCS970" s="34"/>
      <c r="SCZ970" s="35"/>
      <c r="SDA970" s="34"/>
      <c r="SDH970" s="35"/>
      <c r="SDI970" s="34"/>
      <c r="SDP970" s="35"/>
      <c r="SDQ970" s="34"/>
      <c r="SDX970" s="35"/>
      <c r="SDY970" s="34"/>
      <c r="SEF970" s="35"/>
      <c r="SEG970" s="34"/>
      <c r="SEN970" s="35"/>
      <c r="SEO970" s="34"/>
      <c r="SEV970" s="35"/>
      <c r="SEW970" s="34"/>
      <c r="SFD970" s="35"/>
      <c r="SFE970" s="34"/>
      <c r="SFL970" s="35"/>
      <c r="SFM970" s="34"/>
      <c r="SFT970" s="35"/>
      <c r="SFU970" s="34"/>
      <c r="SGB970" s="35"/>
      <c r="SGC970" s="34"/>
      <c r="SGJ970" s="35"/>
      <c r="SGK970" s="34"/>
      <c r="SGR970" s="35"/>
      <c r="SGS970" s="34"/>
      <c r="SGZ970" s="35"/>
      <c r="SHA970" s="34"/>
      <c r="SHH970" s="35"/>
      <c r="SHI970" s="34"/>
      <c r="SHP970" s="35"/>
      <c r="SHQ970" s="34"/>
      <c r="SHX970" s="35"/>
      <c r="SHY970" s="34"/>
      <c r="SIF970" s="35"/>
      <c r="SIG970" s="34"/>
      <c r="SIN970" s="35"/>
      <c r="SIO970" s="34"/>
      <c r="SIV970" s="35"/>
      <c r="SIW970" s="34"/>
      <c r="SJD970" s="35"/>
      <c r="SJE970" s="34"/>
      <c r="SJL970" s="35"/>
      <c r="SJM970" s="34"/>
      <c r="SJT970" s="35"/>
      <c r="SJU970" s="34"/>
      <c r="SKB970" s="35"/>
      <c r="SKC970" s="34"/>
      <c r="SKJ970" s="35"/>
      <c r="SKK970" s="34"/>
      <c r="SKR970" s="35"/>
      <c r="SKS970" s="34"/>
      <c r="SKZ970" s="35"/>
      <c r="SLA970" s="34"/>
      <c r="SLH970" s="35"/>
      <c r="SLI970" s="34"/>
      <c r="SLP970" s="35"/>
      <c r="SLQ970" s="34"/>
      <c r="SLX970" s="35"/>
      <c r="SLY970" s="34"/>
      <c r="SMF970" s="35"/>
      <c r="SMG970" s="34"/>
      <c r="SMN970" s="35"/>
      <c r="SMO970" s="34"/>
      <c r="SMV970" s="35"/>
      <c r="SMW970" s="34"/>
      <c r="SND970" s="35"/>
      <c r="SNE970" s="34"/>
      <c r="SNL970" s="35"/>
      <c r="SNM970" s="34"/>
      <c r="SNT970" s="35"/>
      <c r="SNU970" s="34"/>
      <c r="SOB970" s="35"/>
      <c r="SOC970" s="34"/>
      <c r="SOJ970" s="35"/>
      <c r="SOK970" s="34"/>
      <c r="SOR970" s="35"/>
      <c r="SOS970" s="34"/>
      <c r="SOZ970" s="35"/>
      <c r="SPA970" s="34"/>
      <c r="SPH970" s="35"/>
      <c r="SPI970" s="34"/>
      <c r="SPP970" s="35"/>
      <c r="SPQ970" s="34"/>
      <c r="SPX970" s="35"/>
      <c r="SPY970" s="34"/>
      <c r="SQF970" s="35"/>
      <c r="SQG970" s="34"/>
      <c r="SQN970" s="35"/>
      <c r="SQO970" s="34"/>
      <c r="SQV970" s="35"/>
      <c r="SQW970" s="34"/>
      <c r="SRD970" s="35"/>
      <c r="SRE970" s="34"/>
      <c r="SRL970" s="35"/>
      <c r="SRM970" s="34"/>
      <c r="SRT970" s="35"/>
      <c r="SRU970" s="34"/>
      <c r="SSB970" s="35"/>
      <c r="SSC970" s="34"/>
      <c r="SSJ970" s="35"/>
      <c r="SSK970" s="34"/>
      <c r="SSR970" s="35"/>
      <c r="SSS970" s="34"/>
      <c r="SSZ970" s="35"/>
      <c r="STA970" s="34"/>
      <c r="STH970" s="35"/>
      <c r="STI970" s="34"/>
      <c r="STP970" s="35"/>
      <c r="STQ970" s="34"/>
      <c r="STX970" s="35"/>
      <c r="STY970" s="34"/>
      <c r="SUF970" s="35"/>
      <c r="SUG970" s="34"/>
      <c r="SUN970" s="35"/>
      <c r="SUO970" s="34"/>
      <c r="SUV970" s="35"/>
      <c r="SUW970" s="34"/>
      <c r="SVD970" s="35"/>
      <c r="SVE970" s="34"/>
      <c r="SVL970" s="35"/>
      <c r="SVM970" s="34"/>
      <c r="SVT970" s="35"/>
      <c r="SVU970" s="34"/>
      <c r="SWB970" s="35"/>
      <c r="SWC970" s="34"/>
      <c r="SWJ970" s="35"/>
      <c r="SWK970" s="34"/>
      <c r="SWR970" s="35"/>
      <c r="SWS970" s="34"/>
      <c r="SWZ970" s="35"/>
      <c r="SXA970" s="34"/>
      <c r="SXH970" s="35"/>
      <c r="SXI970" s="34"/>
      <c r="SXP970" s="35"/>
      <c r="SXQ970" s="34"/>
      <c r="SXX970" s="35"/>
      <c r="SXY970" s="34"/>
      <c r="SYF970" s="35"/>
      <c r="SYG970" s="34"/>
      <c r="SYN970" s="35"/>
      <c r="SYO970" s="34"/>
      <c r="SYV970" s="35"/>
      <c r="SYW970" s="34"/>
      <c r="SZD970" s="35"/>
      <c r="SZE970" s="34"/>
      <c r="SZL970" s="35"/>
      <c r="SZM970" s="34"/>
      <c r="SZT970" s="35"/>
      <c r="SZU970" s="34"/>
      <c r="TAB970" s="35"/>
      <c r="TAC970" s="34"/>
      <c r="TAJ970" s="35"/>
      <c r="TAK970" s="34"/>
      <c r="TAR970" s="35"/>
      <c r="TAS970" s="34"/>
      <c r="TAZ970" s="35"/>
      <c r="TBA970" s="34"/>
      <c r="TBH970" s="35"/>
      <c r="TBI970" s="34"/>
      <c r="TBP970" s="35"/>
      <c r="TBQ970" s="34"/>
      <c r="TBX970" s="35"/>
      <c r="TBY970" s="34"/>
      <c r="TCF970" s="35"/>
      <c r="TCG970" s="34"/>
      <c r="TCN970" s="35"/>
      <c r="TCO970" s="34"/>
      <c r="TCV970" s="35"/>
      <c r="TCW970" s="34"/>
      <c r="TDD970" s="35"/>
      <c r="TDE970" s="34"/>
      <c r="TDL970" s="35"/>
      <c r="TDM970" s="34"/>
      <c r="TDT970" s="35"/>
      <c r="TDU970" s="34"/>
      <c r="TEB970" s="35"/>
      <c r="TEC970" s="34"/>
      <c r="TEJ970" s="35"/>
      <c r="TEK970" s="34"/>
      <c r="TER970" s="35"/>
      <c r="TES970" s="34"/>
      <c r="TEZ970" s="35"/>
      <c r="TFA970" s="34"/>
      <c r="TFH970" s="35"/>
      <c r="TFI970" s="34"/>
      <c r="TFP970" s="35"/>
      <c r="TFQ970" s="34"/>
      <c r="TFX970" s="35"/>
      <c r="TFY970" s="34"/>
      <c r="TGF970" s="35"/>
      <c r="TGG970" s="34"/>
      <c r="TGN970" s="35"/>
      <c r="TGO970" s="34"/>
      <c r="TGV970" s="35"/>
      <c r="TGW970" s="34"/>
      <c r="THD970" s="35"/>
      <c r="THE970" s="34"/>
      <c r="THL970" s="35"/>
      <c r="THM970" s="34"/>
      <c r="THT970" s="35"/>
      <c r="THU970" s="34"/>
      <c r="TIB970" s="35"/>
      <c r="TIC970" s="34"/>
      <c r="TIJ970" s="35"/>
      <c r="TIK970" s="34"/>
      <c r="TIR970" s="35"/>
      <c r="TIS970" s="34"/>
      <c r="TIZ970" s="35"/>
      <c r="TJA970" s="34"/>
      <c r="TJH970" s="35"/>
      <c r="TJI970" s="34"/>
      <c r="TJP970" s="35"/>
      <c r="TJQ970" s="34"/>
      <c r="TJX970" s="35"/>
      <c r="TJY970" s="34"/>
      <c r="TKF970" s="35"/>
      <c r="TKG970" s="34"/>
      <c r="TKN970" s="35"/>
      <c r="TKO970" s="34"/>
      <c r="TKV970" s="35"/>
      <c r="TKW970" s="34"/>
      <c r="TLD970" s="35"/>
      <c r="TLE970" s="34"/>
      <c r="TLL970" s="35"/>
      <c r="TLM970" s="34"/>
      <c r="TLT970" s="35"/>
      <c r="TLU970" s="34"/>
      <c r="TMB970" s="35"/>
      <c r="TMC970" s="34"/>
      <c r="TMJ970" s="35"/>
      <c r="TMK970" s="34"/>
      <c r="TMR970" s="35"/>
      <c r="TMS970" s="34"/>
      <c r="TMZ970" s="35"/>
      <c r="TNA970" s="34"/>
      <c r="TNH970" s="35"/>
      <c r="TNI970" s="34"/>
      <c r="TNP970" s="35"/>
      <c r="TNQ970" s="34"/>
      <c r="TNX970" s="35"/>
      <c r="TNY970" s="34"/>
      <c r="TOF970" s="35"/>
      <c r="TOG970" s="34"/>
      <c r="TON970" s="35"/>
      <c r="TOO970" s="34"/>
      <c r="TOV970" s="35"/>
      <c r="TOW970" s="34"/>
      <c r="TPD970" s="35"/>
      <c r="TPE970" s="34"/>
      <c r="TPL970" s="35"/>
      <c r="TPM970" s="34"/>
      <c r="TPT970" s="35"/>
      <c r="TPU970" s="34"/>
      <c r="TQB970" s="35"/>
      <c r="TQC970" s="34"/>
      <c r="TQJ970" s="35"/>
      <c r="TQK970" s="34"/>
      <c r="TQR970" s="35"/>
      <c r="TQS970" s="34"/>
      <c r="TQZ970" s="35"/>
      <c r="TRA970" s="34"/>
      <c r="TRH970" s="35"/>
      <c r="TRI970" s="34"/>
      <c r="TRP970" s="35"/>
      <c r="TRQ970" s="34"/>
      <c r="TRX970" s="35"/>
      <c r="TRY970" s="34"/>
      <c r="TSF970" s="35"/>
      <c r="TSG970" s="34"/>
      <c r="TSN970" s="35"/>
      <c r="TSO970" s="34"/>
      <c r="TSV970" s="35"/>
      <c r="TSW970" s="34"/>
      <c r="TTD970" s="35"/>
      <c r="TTE970" s="34"/>
      <c r="TTL970" s="35"/>
      <c r="TTM970" s="34"/>
      <c r="TTT970" s="35"/>
      <c r="TTU970" s="34"/>
      <c r="TUB970" s="35"/>
      <c r="TUC970" s="34"/>
      <c r="TUJ970" s="35"/>
      <c r="TUK970" s="34"/>
      <c r="TUR970" s="35"/>
      <c r="TUS970" s="34"/>
      <c r="TUZ970" s="35"/>
      <c r="TVA970" s="34"/>
      <c r="TVH970" s="35"/>
      <c r="TVI970" s="34"/>
      <c r="TVP970" s="35"/>
      <c r="TVQ970" s="34"/>
      <c r="TVX970" s="35"/>
      <c r="TVY970" s="34"/>
      <c r="TWF970" s="35"/>
      <c r="TWG970" s="34"/>
      <c r="TWN970" s="35"/>
      <c r="TWO970" s="34"/>
      <c r="TWV970" s="35"/>
      <c r="TWW970" s="34"/>
      <c r="TXD970" s="35"/>
      <c r="TXE970" s="34"/>
      <c r="TXL970" s="35"/>
      <c r="TXM970" s="34"/>
      <c r="TXT970" s="35"/>
      <c r="TXU970" s="34"/>
      <c r="TYB970" s="35"/>
      <c r="TYC970" s="34"/>
      <c r="TYJ970" s="35"/>
      <c r="TYK970" s="34"/>
      <c r="TYR970" s="35"/>
      <c r="TYS970" s="34"/>
      <c r="TYZ970" s="35"/>
      <c r="TZA970" s="34"/>
      <c r="TZH970" s="35"/>
      <c r="TZI970" s="34"/>
      <c r="TZP970" s="35"/>
      <c r="TZQ970" s="34"/>
      <c r="TZX970" s="35"/>
      <c r="TZY970" s="34"/>
      <c r="UAF970" s="35"/>
      <c r="UAG970" s="34"/>
      <c r="UAN970" s="35"/>
      <c r="UAO970" s="34"/>
      <c r="UAV970" s="35"/>
      <c r="UAW970" s="34"/>
      <c r="UBD970" s="35"/>
      <c r="UBE970" s="34"/>
      <c r="UBL970" s="35"/>
      <c r="UBM970" s="34"/>
      <c r="UBT970" s="35"/>
      <c r="UBU970" s="34"/>
      <c r="UCB970" s="35"/>
      <c r="UCC970" s="34"/>
      <c r="UCJ970" s="35"/>
      <c r="UCK970" s="34"/>
      <c r="UCR970" s="35"/>
      <c r="UCS970" s="34"/>
      <c r="UCZ970" s="35"/>
      <c r="UDA970" s="34"/>
      <c r="UDH970" s="35"/>
      <c r="UDI970" s="34"/>
      <c r="UDP970" s="35"/>
      <c r="UDQ970" s="34"/>
      <c r="UDX970" s="35"/>
      <c r="UDY970" s="34"/>
      <c r="UEF970" s="35"/>
      <c r="UEG970" s="34"/>
      <c r="UEN970" s="35"/>
      <c r="UEO970" s="34"/>
      <c r="UEV970" s="35"/>
      <c r="UEW970" s="34"/>
      <c r="UFD970" s="35"/>
      <c r="UFE970" s="34"/>
      <c r="UFL970" s="35"/>
      <c r="UFM970" s="34"/>
      <c r="UFT970" s="35"/>
      <c r="UFU970" s="34"/>
      <c r="UGB970" s="35"/>
      <c r="UGC970" s="34"/>
      <c r="UGJ970" s="35"/>
      <c r="UGK970" s="34"/>
      <c r="UGR970" s="35"/>
      <c r="UGS970" s="34"/>
      <c r="UGZ970" s="35"/>
      <c r="UHA970" s="34"/>
      <c r="UHH970" s="35"/>
      <c r="UHI970" s="34"/>
      <c r="UHP970" s="35"/>
      <c r="UHQ970" s="34"/>
      <c r="UHX970" s="35"/>
      <c r="UHY970" s="34"/>
      <c r="UIF970" s="35"/>
      <c r="UIG970" s="34"/>
      <c r="UIN970" s="35"/>
      <c r="UIO970" s="34"/>
      <c r="UIV970" s="35"/>
      <c r="UIW970" s="34"/>
      <c r="UJD970" s="35"/>
      <c r="UJE970" s="34"/>
      <c r="UJL970" s="35"/>
      <c r="UJM970" s="34"/>
      <c r="UJT970" s="35"/>
      <c r="UJU970" s="34"/>
      <c r="UKB970" s="35"/>
      <c r="UKC970" s="34"/>
      <c r="UKJ970" s="35"/>
      <c r="UKK970" s="34"/>
      <c r="UKR970" s="35"/>
      <c r="UKS970" s="34"/>
      <c r="UKZ970" s="35"/>
      <c r="ULA970" s="34"/>
      <c r="ULH970" s="35"/>
      <c r="ULI970" s="34"/>
      <c r="ULP970" s="35"/>
      <c r="ULQ970" s="34"/>
      <c r="ULX970" s="35"/>
      <c r="ULY970" s="34"/>
      <c r="UMF970" s="35"/>
      <c r="UMG970" s="34"/>
      <c r="UMN970" s="35"/>
      <c r="UMO970" s="34"/>
      <c r="UMV970" s="35"/>
      <c r="UMW970" s="34"/>
      <c r="UND970" s="35"/>
      <c r="UNE970" s="34"/>
      <c r="UNL970" s="35"/>
      <c r="UNM970" s="34"/>
      <c r="UNT970" s="35"/>
      <c r="UNU970" s="34"/>
      <c r="UOB970" s="35"/>
      <c r="UOC970" s="34"/>
      <c r="UOJ970" s="35"/>
      <c r="UOK970" s="34"/>
      <c r="UOR970" s="35"/>
      <c r="UOS970" s="34"/>
      <c r="UOZ970" s="35"/>
      <c r="UPA970" s="34"/>
      <c r="UPH970" s="35"/>
      <c r="UPI970" s="34"/>
      <c r="UPP970" s="35"/>
      <c r="UPQ970" s="34"/>
      <c r="UPX970" s="35"/>
      <c r="UPY970" s="34"/>
      <c r="UQF970" s="35"/>
      <c r="UQG970" s="34"/>
      <c r="UQN970" s="35"/>
      <c r="UQO970" s="34"/>
      <c r="UQV970" s="35"/>
      <c r="UQW970" s="34"/>
      <c r="URD970" s="35"/>
      <c r="URE970" s="34"/>
      <c r="URL970" s="35"/>
      <c r="URM970" s="34"/>
      <c r="URT970" s="35"/>
      <c r="URU970" s="34"/>
      <c r="USB970" s="35"/>
      <c r="USC970" s="34"/>
      <c r="USJ970" s="35"/>
      <c r="USK970" s="34"/>
      <c r="USR970" s="35"/>
      <c r="USS970" s="34"/>
      <c r="USZ970" s="35"/>
      <c r="UTA970" s="34"/>
      <c r="UTH970" s="35"/>
      <c r="UTI970" s="34"/>
      <c r="UTP970" s="35"/>
      <c r="UTQ970" s="34"/>
      <c r="UTX970" s="35"/>
      <c r="UTY970" s="34"/>
      <c r="UUF970" s="35"/>
      <c r="UUG970" s="34"/>
      <c r="UUN970" s="35"/>
      <c r="UUO970" s="34"/>
      <c r="UUV970" s="35"/>
      <c r="UUW970" s="34"/>
      <c r="UVD970" s="35"/>
      <c r="UVE970" s="34"/>
      <c r="UVL970" s="35"/>
      <c r="UVM970" s="34"/>
      <c r="UVT970" s="35"/>
      <c r="UVU970" s="34"/>
      <c r="UWB970" s="35"/>
      <c r="UWC970" s="34"/>
      <c r="UWJ970" s="35"/>
      <c r="UWK970" s="34"/>
      <c r="UWR970" s="35"/>
      <c r="UWS970" s="34"/>
      <c r="UWZ970" s="35"/>
      <c r="UXA970" s="34"/>
      <c r="UXH970" s="35"/>
      <c r="UXI970" s="34"/>
      <c r="UXP970" s="35"/>
      <c r="UXQ970" s="34"/>
      <c r="UXX970" s="35"/>
      <c r="UXY970" s="34"/>
      <c r="UYF970" s="35"/>
      <c r="UYG970" s="34"/>
      <c r="UYN970" s="35"/>
      <c r="UYO970" s="34"/>
      <c r="UYV970" s="35"/>
      <c r="UYW970" s="34"/>
      <c r="UZD970" s="35"/>
      <c r="UZE970" s="34"/>
      <c r="UZL970" s="35"/>
      <c r="UZM970" s="34"/>
      <c r="UZT970" s="35"/>
      <c r="UZU970" s="34"/>
      <c r="VAB970" s="35"/>
      <c r="VAC970" s="34"/>
      <c r="VAJ970" s="35"/>
      <c r="VAK970" s="34"/>
      <c r="VAR970" s="35"/>
      <c r="VAS970" s="34"/>
      <c r="VAZ970" s="35"/>
      <c r="VBA970" s="34"/>
      <c r="VBH970" s="35"/>
      <c r="VBI970" s="34"/>
      <c r="VBP970" s="35"/>
      <c r="VBQ970" s="34"/>
      <c r="VBX970" s="35"/>
      <c r="VBY970" s="34"/>
      <c r="VCF970" s="35"/>
      <c r="VCG970" s="34"/>
      <c r="VCN970" s="35"/>
      <c r="VCO970" s="34"/>
      <c r="VCV970" s="35"/>
      <c r="VCW970" s="34"/>
      <c r="VDD970" s="35"/>
      <c r="VDE970" s="34"/>
      <c r="VDL970" s="35"/>
      <c r="VDM970" s="34"/>
      <c r="VDT970" s="35"/>
      <c r="VDU970" s="34"/>
      <c r="VEB970" s="35"/>
      <c r="VEC970" s="34"/>
      <c r="VEJ970" s="35"/>
      <c r="VEK970" s="34"/>
      <c r="VER970" s="35"/>
      <c r="VES970" s="34"/>
      <c r="VEZ970" s="35"/>
      <c r="VFA970" s="34"/>
      <c r="VFH970" s="35"/>
      <c r="VFI970" s="34"/>
      <c r="VFP970" s="35"/>
      <c r="VFQ970" s="34"/>
      <c r="VFX970" s="35"/>
      <c r="VFY970" s="34"/>
      <c r="VGF970" s="35"/>
      <c r="VGG970" s="34"/>
      <c r="VGN970" s="35"/>
      <c r="VGO970" s="34"/>
      <c r="VGV970" s="35"/>
      <c r="VGW970" s="34"/>
      <c r="VHD970" s="35"/>
      <c r="VHE970" s="34"/>
      <c r="VHL970" s="35"/>
      <c r="VHM970" s="34"/>
      <c r="VHT970" s="35"/>
      <c r="VHU970" s="34"/>
      <c r="VIB970" s="35"/>
      <c r="VIC970" s="34"/>
      <c r="VIJ970" s="35"/>
      <c r="VIK970" s="34"/>
      <c r="VIR970" s="35"/>
      <c r="VIS970" s="34"/>
      <c r="VIZ970" s="35"/>
      <c r="VJA970" s="34"/>
      <c r="VJH970" s="35"/>
      <c r="VJI970" s="34"/>
      <c r="VJP970" s="35"/>
      <c r="VJQ970" s="34"/>
      <c r="VJX970" s="35"/>
      <c r="VJY970" s="34"/>
      <c r="VKF970" s="35"/>
      <c r="VKG970" s="34"/>
      <c r="VKN970" s="35"/>
      <c r="VKO970" s="34"/>
      <c r="VKV970" s="35"/>
      <c r="VKW970" s="34"/>
      <c r="VLD970" s="35"/>
      <c r="VLE970" s="34"/>
      <c r="VLL970" s="35"/>
      <c r="VLM970" s="34"/>
      <c r="VLT970" s="35"/>
      <c r="VLU970" s="34"/>
      <c r="VMB970" s="35"/>
      <c r="VMC970" s="34"/>
      <c r="VMJ970" s="35"/>
      <c r="VMK970" s="34"/>
      <c r="VMR970" s="35"/>
      <c r="VMS970" s="34"/>
      <c r="VMZ970" s="35"/>
      <c r="VNA970" s="34"/>
      <c r="VNH970" s="35"/>
      <c r="VNI970" s="34"/>
      <c r="VNP970" s="35"/>
      <c r="VNQ970" s="34"/>
      <c r="VNX970" s="35"/>
      <c r="VNY970" s="34"/>
      <c r="VOF970" s="35"/>
      <c r="VOG970" s="34"/>
      <c r="VON970" s="35"/>
      <c r="VOO970" s="34"/>
      <c r="VOV970" s="35"/>
      <c r="VOW970" s="34"/>
      <c r="VPD970" s="35"/>
      <c r="VPE970" s="34"/>
      <c r="VPL970" s="35"/>
      <c r="VPM970" s="34"/>
      <c r="VPT970" s="35"/>
      <c r="VPU970" s="34"/>
      <c r="VQB970" s="35"/>
      <c r="VQC970" s="34"/>
      <c r="VQJ970" s="35"/>
      <c r="VQK970" s="34"/>
      <c r="VQR970" s="35"/>
      <c r="VQS970" s="34"/>
      <c r="VQZ970" s="35"/>
      <c r="VRA970" s="34"/>
      <c r="VRH970" s="35"/>
      <c r="VRI970" s="34"/>
      <c r="VRP970" s="35"/>
      <c r="VRQ970" s="34"/>
      <c r="VRX970" s="35"/>
      <c r="VRY970" s="34"/>
      <c r="VSF970" s="35"/>
      <c r="VSG970" s="34"/>
      <c r="VSN970" s="35"/>
      <c r="VSO970" s="34"/>
      <c r="VSV970" s="35"/>
      <c r="VSW970" s="34"/>
      <c r="VTD970" s="35"/>
      <c r="VTE970" s="34"/>
      <c r="VTL970" s="35"/>
      <c r="VTM970" s="34"/>
      <c r="VTT970" s="35"/>
      <c r="VTU970" s="34"/>
      <c r="VUB970" s="35"/>
      <c r="VUC970" s="34"/>
      <c r="VUJ970" s="35"/>
      <c r="VUK970" s="34"/>
      <c r="VUR970" s="35"/>
      <c r="VUS970" s="34"/>
      <c r="VUZ970" s="35"/>
      <c r="VVA970" s="34"/>
      <c r="VVH970" s="35"/>
      <c r="VVI970" s="34"/>
      <c r="VVP970" s="35"/>
      <c r="VVQ970" s="34"/>
      <c r="VVX970" s="35"/>
      <c r="VVY970" s="34"/>
      <c r="VWF970" s="35"/>
      <c r="VWG970" s="34"/>
      <c r="VWN970" s="35"/>
      <c r="VWO970" s="34"/>
      <c r="VWV970" s="35"/>
      <c r="VWW970" s="34"/>
      <c r="VXD970" s="35"/>
      <c r="VXE970" s="34"/>
      <c r="VXL970" s="35"/>
      <c r="VXM970" s="34"/>
      <c r="VXT970" s="35"/>
      <c r="VXU970" s="34"/>
      <c r="VYB970" s="35"/>
      <c r="VYC970" s="34"/>
      <c r="VYJ970" s="35"/>
      <c r="VYK970" s="34"/>
      <c r="VYR970" s="35"/>
      <c r="VYS970" s="34"/>
      <c r="VYZ970" s="35"/>
      <c r="VZA970" s="34"/>
      <c r="VZH970" s="35"/>
      <c r="VZI970" s="34"/>
      <c r="VZP970" s="35"/>
      <c r="VZQ970" s="34"/>
      <c r="VZX970" s="35"/>
      <c r="VZY970" s="34"/>
      <c r="WAF970" s="35"/>
      <c r="WAG970" s="34"/>
      <c r="WAN970" s="35"/>
      <c r="WAO970" s="34"/>
      <c r="WAV970" s="35"/>
      <c r="WAW970" s="34"/>
      <c r="WBD970" s="35"/>
      <c r="WBE970" s="34"/>
      <c r="WBL970" s="35"/>
      <c r="WBM970" s="34"/>
      <c r="WBT970" s="35"/>
      <c r="WBU970" s="34"/>
      <c r="WCB970" s="35"/>
      <c r="WCC970" s="34"/>
      <c r="WCJ970" s="35"/>
      <c r="WCK970" s="34"/>
      <c r="WCR970" s="35"/>
      <c r="WCS970" s="34"/>
      <c r="WCZ970" s="35"/>
      <c r="WDA970" s="34"/>
      <c r="WDH970" s="35"/>
      <c r="WDI970" s="34"/>
      <c r="WDP970" s="35"/>
      <c r="WDQ970" s="34"/>
      <c r="WDX970" s="35"/>
      <c r="WDY970" s="34"/>
      <c r="WEF970" s="35"/>
      <c r="WEG970" s="34"/>
      <c r="WEN970" s="35"/>
      <c r="WEO970" s="34"/>
      <c r="WEV970" s="35"/>
      <c r="WEW970" s="34"/>
      <c r="WFD970" s="35"/>
      <c r="WFE970" s="34"/>
      <c r="WFL970" s="35"/>
      <c r="WFM970" s="34"/>
      <c r="WFT970" s="35"/>
      <c r="WFU970" s="34"/>
      <c r="WGB970" s="35"/>
      <c r="WGC970" s="34"/>
      <c r="WGJ970" s="35"/>
      <c r="WGK970" s="34"/>
      <c r="WGR970" s="35"/>
      <c r="WGS970" s="34"/>
      <c r="WGZ970" s="35"/>
      <c r="WHA970" s="34"/>
      <c r="WHH970" s="35"/>
      <c r="WHI970" s="34"/>
      <c r="WHP970" s="35"/>
      <c r="WHQ970" s="34"/>
      <c r="WHX970" s="35"/>
      <c r="WHY970" s="34"/>
      <c r="WIF970" s="35"/>
      <c r="WIG970" s="34"/>
      <c r="WIN970" s="35"/>
      <c r="WIO970" s="34"/>
      <c r="WIV970" s="35"/>
      <c r="WIW970" s="34"/>
      <c r="WJD970" s="35"/>
      <c r="WJE970" s="34"/>
      <c r="WJL970" s="35"/>
      <c r="WJM970" s="34"/>
      <c r="WJT970" s="35"/>
      <c r="WJU970" s="34"/>
      <c r="WKB970" s="35"/>
      <c r="WKC970" s="34"/>
      <c r="WKJ970" s="35"/>
      <c r="WKK970" s="34"/>
      <c r="WKR970" s="35"/>
      <c r="WKS970" s="34"/>
      <c r="WKZ970" s="35"/>
      <c r="WLA970" s="34"/>
      <c r="WLH970" s="35"/>
      <c r="WLI970" s="34"/>
      <c r="WLP970" s="35"/>
      <c r="WLQ970" s="34"/>
      <c r="WLX970" s="35"/>
      <c r="WLY970" s="34"/>
      <c r="WMF970" s="35"/>
      <c r="WMG970" s="34"/>
      <c r="WMN970" s="35"/>
      <c r="WMO970" s="34"/>
      <c r="WMV970" s="35"/>
      <c r="WMW970" s="34"/>
      <c r="WND970" s="35"/>
      <c r="WNE970" s="34"/>
      <c r="WNL970" s="35"/>
      <c r="WNM970" s="34"/>
      <c r="WNT970" s="35"/>
      <c r="WNU970" s="34"/>
      <c r="WOB970" s="35"/>
      <c r="WOC970" s="34"/>
      <c r="WOJ970" s="35"/>
      <c r="WOK970" s="34"/>
      <c r="WOR970" s="35"/>
      <c r="WOS970" s="34"/>
      <c r="WOZ970" s="35"/>
      <c r="WPA970" s="34"/>
      <c r="WPH970" s="35"/>
      <c r="WPI970" s="34"/>
      <c r="WPP970" s="35"/>
      <c r="WPQ970" s="34"/>
      <c r="WPX970" s="35"/>
      <c r="WPY970" s="34"/>
      <c r="WQF970" s="35"/>
      <c r="WQG970" s="34"/>
      <c r="WQN970" s="35"/>
      <c r="WQO970" s="34"/>
      <c r="WQV970" s="35"/>
      <c r="WQW970" s="34"/>
      <c r="WRD970" s="35"/>
      <c r="WRE970" s="34"/>
      <c r="WRL970" s="35"/>
      <c r="WRM970" s="34"/>
      <c r="WRT970" s="35"/>
      <c r="WRU970" s="34"/>
      <c r="WSB970" s="35"/>
      <c r="WSC970" s="34"/>
      <c r="WSJ970" s="35"/>
      <c r="WSK970" s="34"/>
      <c r="WSR970" s="35"/>
      <c r="WSS970" s="34"/>
      <c r="WSZ970" s="35"/>
      <c r="WTA970" s="34"/>
      <c r="WTH970" s="35"/>
      <c r="WTI970" s="34"/>
      <c r="WTP970" s="35"/>
      <c r="WTQ970" s="34"/>
      <c r="WTX970" s="35"/>
      <c r="WTY970" s="34"/>
      <c r="WUF970" s="35"/>
      <c r="WUG970" s="34"/>
      <c r="WUN970" s="35"/>
      <c r="WUO970" s="34"/>
      <c r="WUV970" s="35"/>
      <c r="WUW970" s="34"/>
      <c r="WVD970" s="35"/>
      <c r="WVE970" s="34"/>
      <c r="WVL970" s="35"/>
      <c r="WVM970" s="34"/>
      <c r="WVT970" s="35"/>
      <c r="WVU970" s="34"/>
      <c r="WWB970" s="35"/>
      <c r="WWC970" s="34"/>
      <c r="WWJ970" s="35"/>
      <c r="WWK970" s="34"/>
      <c r="WWR970" s="35"/>
      <c r="WWS970" s="34"/>
      <c r="WWZ970" s="35"/>
      <c r="WXA970" s="34"/>
      <c r="WXH970" s="35"/>
      <c r="WXI970" s="34"/>
      <c r="WXP970" s="35"/>
      <c r="WXQ970" s="34"/>
      <c r="WXX970" s="35"/>
      <c r="WXY970" s="34"/>
      <c r="WYF970" s="35"/>
      <c r="WYG970" s="34"/>
      <c r="WYN970" s="35"/>
      <c r="WYO970" s="34"/>
      <c r="WYV970" s="35"/>
      <c r="WYW970" s="34"/>
      <c r="WZD970" s="35"/>
      <c r="WZE970" s="34"/>
      <c r="WZL970" s="35"/>
      <c r="WZM970" s="34"/>
      <c r="WZT970" s="35"/>
      <c r="WZU970" s="34"/>
      <c r="XAB970" s="35"/>
      <c r="XAC970" s="34"/>
      <c r="XAJ970" s="35"/>
      <c r="XAK970" s="34"/>
      <c r="XAR970" s="35"/>
      <c r="XAS970" s="34"/>
      <c r="XAZ970" s="35"/>
      <c r="XBA970" s="34"/>
      <c r="XBH970" s="35"/>
      <c r="XBI970" s="34"/>
      <c r="XBP970" s="35"/>
      <c r="XBQ970" s="34"/>
      <c r="XBX970" s="35"/>
      <c r="XBY970" s="34"/>
      <c r="XCF970" s="35"/>
      <c r="XCG970" s="34"/>
      <c r="XCN970" s="35"/>
      <c r="XCO970" s="34"/>
      <c r="XCV970" s="35"/>
      <c r="XCW970" s="34"/>
      <c r="XDD970" s="35"/>
      <c r="XDE970" s="34"/>
      <c r="XDL970" s="35"/>
      <c r="XDM970" s="34"/>
      <c r="XDT970" s="35"/>
      <c r="XDU970" s="34"/>
      <c r="XEB970" s="35"/>
      <c r="XEC970" s="34"/>
      <c r="XEJ970" s="35"/>
      <c r="XEK970" s="34"/>
      <c r="XER970" s="35"/>
      <c r="XES970" s="34"/>
      <c r="XEZ970" s="35"/>
      <c r="XFA970" s="34"/>
    </row>
    <row r="971" spans="1:1021 1028:2045 2052:3069 3076:4093 4100:5117 5124:6141 6148:7165 7172:8189 8196:9213 9220:10237 10244:11261 11268:12285 12292:13309 13316:14333 14340:15357 15364:16381" x14ac:dyDescent="0.25">
      <c r="A971" t="s">
        <v>21</v>
      </c>
      <c r="B971" t="s">
        <v>153</v>
      </c>
      <c r="C971">
        <v>566</v>
      </c>
      <c r="D971">
        <v>566</v>
      </c>
      <c r="E971" s="35">
        <v>1</v>
      </c>
      <c r="F971" s="34">
        <v>1E-156</v>
      </c>
      <c r="G971">
        <v>98.15</v>
      </c>
      <c r="H971">
        <v>384</v>
      </c>
      <c r="I971" t="str">
        <f>HYPERLINK("https://www.ncbi.nlm.nih.gov/nucleotide/OK170963.1?report=genbank&amp;log$=nucltop&amp;blast_rank=69&amp;RID=XE5J84ZU013","OK170963.1")</f>
        <v>OK170963.1</v>
      </c>
      <c r="L971" s="35"/>
      <c r="M971" s="34"/>
      <c r="T971" s="35"/>
      <c r="U971" s="34"/>
      <c r="AB971" s="35"/>
      <c r="AC971" s="34"/>
      <c r="AJ971" s="35"/>
      <c r="AK971" s="34"/>
      <c r="AR971" s="35"/>
      <c r="AS971" s="34"/>
      <c r="AZ971" s="35"/>
      <c r="BA971" s="34"/>
      <c r="BH971" s="35"/>
      <c r="BI971" s="34"/>
      <c r="BP971" s="35"/>
      <c r="BQ971" s="34"/>
      <c r="BX971" s="35"/>
      <c r="BY971" s="34"/>
      <c r="CF971" s="35"/>
      <c r="CG971" s="34"/>
      <c r="CN971" s="35"/>
      <c r="CO971" s="34"/>
      <c r="CV971" s="35"/>
      <c r="CW971" s="34"/>
      <c r="DD971" s="35"/>
      <c r="DE971" s="34"/>
      <c r="DL971" s="35"/>
      <c r="DM971" s="34"/>
      <c r="DT971" s="35"/>
      <c r="DU971" s="34"/>
      <c r="EB971" s="35"/>
      <c r="EC971" s="34"/>
      <c r="EJ971" s="35"/>
      <c r="EK971" s="34"/>
      <c r="ER971" s="35"/>
      <c r="ES971" s="34"/>
      <c r="EZ971" s="35"/>
      <c r="FA971" s="34"/>
      <c r="FH971" s="35"/>
      <c r="FI971" s="34"/>
      <c r="FP971" s="35"/>
      <c r="FQ971" s="34"/>
      <c r="FX971" s="35"/>
      <c r="FY971" s="34"/>
      <c r="GF971" s="35"/>
      <c r="GG971" s="34"/>
      <c r="GN971" s="35"/>
      <c r="GO971" s="34"/>
      <c r="GV971" s="35"/>
      <c r="GW971" s="34"/>
      <c r="HD971" s="35"/>
      <c r="HE971" s="34"/>
      <c r="HL971" s="35"/>
      <c r="HM971" s="34"/>
      <c r="HT971" s="35"/>
      <c r="HU971" s="34"/>
      <c r="IB971" s="35"/>
      <c r="IC971" s="34"/>
      <c r="IJ971" s="35"/>
      <c r="IK971" s="34"/>
      <c r="IR971" s="35"/>
      <c r="IS971" s="34"/>
      <c r="IZ971" s="35"/>
      <c r="JA971" s="34"/>
      <c r="JH971" s="35"/>
      <c r="JI971" s="34"/>
      <c r="JP971" s="35"/>
      <c r="JQ971" s="34"/>
      <c r="JX971" s="35"/>
      <c r="JY971" s="34"/>
      <c r="KF971" s="35"/>
      <c r="KG971" s="34"/>
      <c r="KN971" s="35"/>
      <c r="KO971" s="34"/>
      <c r="KV971" s="35"/>
      <c r="KW971" s="34"/>
      <c r="LD971" s="35"/>
      <c r="LE971" s="34"/>
      <c r="LL971" s="35"/>
      <c r="LM971" s="34"/>
      <c r="LT971" s="35"/>
      <c r="LU971" s="34"/>
      <c r="MB971" s="35"/>
      <c r="MC971" s="34"/>
      <c r="MJ971" s="35"/>
      <c r="MK971" s="34"/>
      <c r="MR971" s="35"/>
      <c r="MS971" s="34"/>
      <c r="MZ971" s="35"/>
      <c r="NA971" s="34"/>
      <c r="NH971" s="35"/>
      <c r="NI971" s="34"/>
      <c r="NP971" s="35"/>
      <c r="NQ971" s="34"/>
      <c r="NX971" s="35"/>
      <c r="NY971" s="34"/>
      <c r="OF971" s="35"/>
      <c r="OG971" s="34"/>
      <c r="ON971" s="35"/>
      <c r="OO971" s="34"/>
      <c r="OV971" s="35"/>
      <c r="OW971" s="34"/>
      <c r="PD971" s="35"/>
      <c r="PE971" s="34"/>
      <c r="PL971" s="35"/>
      <c r="PM971" s="34"/>
      <c r="PT971" s="35"/>
      <c r="PU971" s="34"/>
      <c r="QB971" s="35"/>
      <c r="QC971" s="34"/>
      <c r="QJ971" s="35"/>
      <c r="QK971" s="34"/>
      <c r="QR971" s="35"/>
      <c r="QS971" s="34"/>
      <c r="QZ971" s="35"/>
      <c r="RA971" s="34"/>
      <c r="RH971" s="35"/>
      <c r="RI971" s="34"/>
      <c r="RP971" s="35"/>
      <c r="RQ971" s="34"/>
      <c r="RX971" s="35"/>
      <c r="RY971" s="34"/>
      <c r="SF971" s="35"/>
      <c r="SG971" s="34"/>
      <c r="SN971" s="35"/>
      <c r="SO971" s="34"/>
      <c r="SV971" s="35"/>
      <c r="SW971" s="34"/>
      <c r="TD971" s="35"/>
      <c r="TE971" s="34"/>
      <c r="TL971" s="35"/>
      <c r="TM971" s="34"/>
      <c r="TT971" s="35"/>
      <c r="TU971" s="34"/>
      <c r="UB971" s="35"/>
      <c r="UC971" s="34"/>
      <c r="UJ971" s="35"/>
      <c r="UK971" s="34"/>
      <c r="UR971" s="35"/>
      <c r="US971" s="34"/>
      <c r="UZ971" s="35"/>
      <c r="VA971" s="34"/>
      <c r="VH971" s="35"/>
      <c r="VI971" s="34"/>
      <c r="VP971" s="35"/>
      <c r="VQ971" s="34"/>
      <c r="VX971" s="35"/>
      <c r="VY971" s="34"/>
      <c r="WF971" s="35"/>
      <c r="WG971" s="34"/>
      <c r="WN971" s="35"/>
      <c r="WO971" s="34"/>
      <c r="WV971" s="35"/>
      <c r="WW971" s="34"/>
      <c r="XD971" s="35"/>
      <c r="XE971" s="34"/>
      <c r="XL971" s="35"/>
      <c r="XM971" s="34"/>
      <c r="XT971" s="35"/>
      <c r="XU971" s="34"/>
      <c r="YB971" s="35"/>
      <c r="YC971" s="34"/>
      <c r="YJ971" s="35"/>
      <c r="YK971" s="34"/>
      <c r="YR971" s="35"/>
      <c r="YS971" s="34"/>
      <c r="YZ971" s="35"/>
      <c r="ZA971" s="34"/>
      <c r="ZH971" s="35"/>
      <c r="ZI971" s="34"/>
      <c r="ZP971" s="35"/>
      <c r="ZQ971" s="34"/>
      <c r="ZX971" s="35"/>
      <c r="ZY971" s="34"/>
      <c r="AAF971" s="35"/>
      <c r="AAG971" s="34"/>
      <c r="AAN971" s="35"/>
      <c r="AAO971" s="34"/>
      <c r="AAV971" s="35"/>
      <c r="AAW971" s="34"/>
      <c r="ABD971" s="35"/>
      <c r="ABE971" s="34"/>
      <c r="ABL971" s="35"/>
      <c r="ABM971" s="34"/>
      <c r="ABT971" s="35"/>
      <c r="ABU971" s="34"/>
      <c r="ACB971" s="35"/>
      <c r="ACC971" s="34"/>
      <c r="ACJ971" s="35"/>
      <c r="ACK971" s="34"/>
      <c r="ACR971" s="35"/>
      <c r="ACS971" s="34"/>
      <c r="ACZ971" s="35"/>
      <c r="ADA971" s="34"/>
      <c r="ADH971" s="35"/>
      <c r="ADI971" s="34"/>
      <c r="ADP971" s="35"/>
      <c r="ADQ971" s="34"/>
      <c r="ADX971" s="35"/>
      <c r="ADY971" s="34"/>
      <c r="AEF971" s="35"/>
      <c r="AEG971" s="34"/>
      <c r="AEN971" s="35"/>
      <c r="AEO971" s="34"/>
      <c r="AEV971" s="35"/>
      <c r="AEW971" s="34"/>
      <c r="AFD971" s="35"/>
      <c r="AFE971" s="34"/>
      <c r="AFL971" s="35"/>
      <c r="AFM971" s="34"/>
      <c r="AFT971" s="35"/>
      <c r="AFU971" s="34"/>
      <c r="AGB971" s="35"/>
      <c r="AGC971" s="34"/>
      <c r="AGJ971" s="35"/>
      <c r="AGK971" s="34"/>
      <c r="AGR971" s="35"/>
      <c r="AGS971" s="34"/>
      <c r="AGZ971" s="35"/>
      <c r="AHA971" s="34"/>
      <c r="AHH971" s="35"/>
      <c r="AHI971" s="34"/>
      <c r="AHP971" s="35"/>
      <c r="AHQ971" s="34"/>
      <c r="AHX971" s="35"/>
      <c r="AHY971" s="34"/>
      <c r="AIF971" s="35"/>
      <c r="AIG971" s="34"/>
      <c r="AIN971" s="35"/>
      <c r="AIO971" s="34"/>
      <c r="AIV971" s="35"/>
      <c r="AIW971" s="34"/>
      <c r="AJD971" s="35"/>
      <c r="AJE971" s="34"/>
      <c r="AJL971" s="35"/>
      <c r="AJM971" s="34"/>
      <c r="AJT971" s="35"/>
      <c r="AJU971" s="34"/>
      <c r="AKB971" s="35"/>
      <c r="AKC971" s="34"/>
      <c r="AKJ971" s="35"/>
      <c r="AKK971" s="34"/>
      <c r="AKR971" s="35"/>
      <c r="AKS971" s="34"/>
      <c r="AKZ971" s="35"/>
      <c r="ALA971" s="34"/>
      <c r="ALH971" s="35"/>
      <c r="ALI971" s="34"/>
      <c r="ALP971" s="35"/>
      <c r="ALQ971" s="34"/>
      <c r="ALX971" s="35"/>
      <c r="ALY971" s="34"/>
      <c r="AMF971" s="35"/>
      <c r="AMG971" s="34"/>
      <c r="AMN971" s="35"/>
      <c r="AMO971" s="34"/>
      <c r="AMV971" s="35"/>
      <c r="AMW971" s="34"/>
      <c r="AND971" s="35"/>
      <c r="ANE971" s="34"/>
      <c r="ANL971" s="35"/>
      <c r="ANM971" s="34"/>
      <c r="ANT971" s="35"/>
      <c r="ANU971" s="34"/>
      <c r="AOB971" s="35"/>
      <c r="AOC971" s="34"/>
      <c r="AOJ971" s="35"/>
      <c r="AOK971" s="34"/>
      <c r="AOR971" s="35"/>
      <c r="AOS971" s="34"/>
      <c r="AOZ971" s="35"/>
      <c r="APA971" s="34"/>
      <c r="APH971" s="35"/>
      <c r="API971" s="34"/>
      <c r="APP971" s="35"/>
      <c r="APQ971" s="34"/>
      <c r="APX971" s="35"/>
      <c r="APY971" s="34"/>
      <c r="AQF971" s="35"/>
      <c r="AQG971" s="34"/>
      <c r="AQN971" s="35"/>
      <c r="AQO971" s="34"/>
      <c r="AQV971" s="35"/>
      <c r="AQW971" s="34"/>
      <c r="ARD971" s="35"/>
      <c r="ARE971" s="34"/>
      <c r="ARL971" s="35"/>
      <c r="ARM971" s="34"/>
      <c r="ART971" s="35"/>
      <c r="ARU971" s="34"/>
      <c r="ASB971" s="35"/>
      <c r="ASC971" s="34"/>
      <c r="ASJ971" s="35"/>
      <c r="ASK971" s="34"/>
      <c r="ASR971" s="35"/>
      <c r="ASS971" s="34"/>
      <c r="ASZ971" s="35"/>
      <c r="ATA971" s="34"/>
      <c r="ATH971" s="35"/>
      <c r="ATI971" s="34"/>
      <c r="ATP971" s="35"/>
      <c r="ATQ971" s="34"/>
      <c r="ATX971" s="35"/>
      <c r="ATY971" s="34"/>
      <c r="AUF971" s="35"/>
      <c r="AUG971" s="34"/>
      <c r="AUN971" s="35"/>
      <c r="AUO971" s="34"/>
      <c r="AUV971" s="35"/>
      <c r="AUW971" s="34"/>
      <c r="AVD971" s="35"/>
      <c r="AVE971" s="34"/>
      <c r="AVL971" s="35"/>
      <c r="AVM971" s="34"/>
      <c r="AVT971" s="35"/>
      <c r="AVU971" s="34"/>
      <c r="AWB971" s="35"/>
      <c r="AWC971" s="34"/>
      <c r="AWJ971" s="35"/>
      <c r="AWK971" s="34"/>
      <c r="AWR971" s="35"/>
      <c r="AWS971" s="34"/>
      <c r="AWZ971" s="35"/>
      <c r="AXA971" s="34"/>
      <c r="AXH971" s="35"/>
      <c r="AXI971" s="34"/>
      <c r="AXP971" s="35"/>
      <c r="AXQ971" s="34"/>
      <c r="AXX971" s="35"/>
      <c r="AXY971" s="34"/>
      <c r="AYF971" s="35"/>
      <c r="AYG971" s="34"/>
      <c r="AYN971" s="35"/>
      <c r="AYO971" s="34"/>
      <c r="AYV971" s="35"/>
      <c r="AYW971" s="34"/>
      <c r="AZD971" s="35"/>
      <c r="AZE971" s="34"/>
      <c r="AZL971" s="35"/>
      <c r="AZM971" s="34"/>
      <c r="AZT971" s="35"/>
      <c r="AZU971" s="34"/>
      <c r="BAB971" s="35"/>
      <c r="BAC971" s="34"/>
      <c r="BAJ971" s="35"/>
      <c r="BAK971" s="34"/>
      <c r="BAR971" s="35"/>
      <c r="BAS971" s="34"/>
      <c r="BAZ971" s="35"/>
      <c r="BBA971" s="34"/>
      <c r="BBH971" s="35"/>
      <c r="BBI971" s="34"/>
      <c r="BBP971" s="35"/>
      <c r="BBQ971" s="34"/>
      <c r="BBX971" s="35"/>
      <c r="BBY971" s="34"/>
      <c r="BCF971" s="35"/>
      <c r="BCG971" s="34"/>
      <c r="BCN971" s="35"/>
      <c r="BCO971" s="34"/>
      <c r="BCV971" s="35"/>
      <c r="BCW971" s="34"/>
      <c r="BDD971" s="35"/>
      <c r="BDE971" s="34"/>
      <c r="BDL971" s="35"/>
      <c r="BDM971" s="34"/>
      <c r="BDT971" s="35"/>
      <c r="BDU971" s="34"/>
      <c r="BEB971" s="35"/>
      <c r="BEC971" s="34"/>
      <c r="BEJ971" s="35"/>
      <c r="BEK971" s="34"/>
      <c r="BER971" s="35"/>
      <c r="BES971" s="34"/>
      <c r="BEZ971" s="35"/>
      <c r="BFA971" s="34"/>
      <c r="BFH971" s="35"/>
      <c r="BFI971" s="34"/>
      <c r="BFP971" s="35"/>
      <c r="BFQ971" s="34"/>
      <c r="BFX971" s="35"/>
      <c r="BFY971" s="34"/>
      <c r="BGF971" s="35"/>
      <c r="BGG971" s="34"/>
      <c r="BGN971" s="35"/>
      <c r="BGO971" s="34"/>
      <c r="BGV971" s="35"/>
      <c r="BGW971" s="34"/>
      <c r="BHD971" s="35"/>
      <c r="BHE971" s="34"/>
      <c r="BHL971" s="35"/>
      <c r="BHM971" s="34"/>
      <c r="BHT971" s="35"/>
      <c r="BHU971" s="34"/>
      <c r="BIB971" s="35"/>
      <c r="BIC971" s="34"/>
      <c r="BIJ971" s="35"/>
      <c r="BIK971" s="34"/>
      <c r="BIR971" s="35"/>
      <c r="BIS971" s="34"/>
      <c r="BIZ971" s="35"/>
      <c r="BJA971" s="34"/>
      <c r="BJH971" s="35"/>
      <c r="BJI971" s="34"/>
      <c r="BJP971" s="35"/>
      <c r="BJQ971" s="34"/>
      <c r="BJX971" s="35"/>
      <c r="BJY971" s="34"/>
      <c r="BKF971" s="35"/>
      <c r="BKG971" s="34"/>
      <c r="BKN971" s="35"/>
      <c r="BKO971" s="34"/>
      <c r="BKV971" s="35"/>
      <c r="BKW971" s="34"/>
      <c r="BLD971" s="35"/>
      <c r="BLE971" s="34"/>
      <c r="BLL971" s="35"/>
      <c r="BLM971" s="34"/>
      <c r="BLT971" s="35"/>
      <c r="BLU971" s="34"/>
      <c r="BMB971" s="35"/>
      <c r="BMC971" s="34"/>
      <c r="BMJ971" s="35"/>
      <c r="BMK971" s="34"/>
      <c r="BMR971" s="35"/>
      <c r="BMS971" s="34"/>
      <c r="BMZ971" s="35"/>
      <c r="BNA971" s="34"/>
      <c r="BNH971" s="35"/>
      <c r="BNI971" s="34"/>
      <c r="BNP971" s="35"/>
      <c r="BNQ971" s="34"/>
      <c r="BNX971" s="35"/>
      <c r="BNY971" s="34"/>
      <c r="BOF971" s="35"/>
      <c r="BOG971" s="34"/>
      <c r="BON971" s="35"/>
      <c r="BOO971" s="34"/>
      <c r="BOV971" s="35"/>
      <c r="BOW971" s="34"/>
      <c r="BPD971" s="35"/>
      <c r="BPE971" s="34"/>
      <c r="BPL971" s="35"/>
      <c r="BPM971" s="34"/>
      <c r="BPT971" s="35"/>
      <c r="BPU971" s="34"/>
      <c r="BQB971" s="35"/>
      <c r="BQC971" s="34"/>
      <c r="BQJ971" s="35"/>
      <c r="BQK971" s="34"/>
      <c r="BQR971" s="35"/>
      <c r="BQS971" s="34"/>
      <c r="BQZ971" s="35"/>
      <c r="BRA971" s="34"/>
      <c r="BRH971" s="35"/>
      <c r="BRI971" s="34"/>
      <c r="BRP971" s="35"/>
      <c r="BRQ971" s="34"/>
      <c r="BRX971" s="35"/>
      <c r="BRY971" s="34"/>
      <c r="BSF971" s="35"/>
      <c r="BSG971" s="34"/>
      <c r="BSN971" s="35"/>
      <c r="BSO971" s="34"/>
      <c r="BSV971" s="35"/>
      <c r="BSW971" s="34"/>
      <c r="BTD971" s="35"/>
      <c r="BTE971" s="34"/>
      <c r="BTL971" s="35"/>
      <c r="BTM971" s="34"/>
      <c r="BTT971" s="35"/>
      <c r="BTU971" s="34"/>
      <c r="BUB971" s="35"/>
      <c r="BUC971" s="34"/>
      <c r="BUJ971" s="35"/>
      <c r="BUK971" s="34"/>
      <c r="BUR971" s="35"/>
      <c r="BUS971" s="34"/>
      <c r="BUZ971" s="35"/>
      <c r="BVA971" s="34"/>
      <c r="BVH971" s="35"/>
      <c r="BVI971" s="34"/>
      <c r="BVP971" s="35"/>
      <c r="BVQ971" s="34"/>
      <c r="BVX971" s="35"/>
      <c r="BVY971" s="34"/>
      <c r="BWF971" s="35"/>
      <c r="BWG971" s="34"/>
      <c r="BWN971" s="35"/>
      <c r="BWO971" s="34"/>
      <c r="BWV971" s="35"/>
      <c r="BWW971" s="34"/>
      <c r="BXD971" s="35"/>
      <c r="BXE971" s="34"/>
      <c r="BXL971" s="35"/>
      <c r="BXM971" s="34"/>
      <c r="BXT971" s="35"/>
      <c r="BXU971" s="34"/>
      <c r="BYB971" s="35"/>
      <c r="BYC971" s="34"/>
      <c r="BYJ971" s="35"/>
      <c r="BYK971" s="34"/>
      <c r="BYR971" s="35"/>
      <c r="BYS971" s="34"/>
      <c r="BYZ971" s="35"/>
      <c r="BZA971" s="34"/>
      <c r="BZH971" s="35"/>
      <c r="BZI971" s="34"/>
      <c r="BZP971" s="35"/>
      <c r="BZQ971" s="34"/>
      <c r="BZX971" s="35"/>
      <c r="BZY971" s="34"/>
      <c r="CAF971" s="35"/>
      <c r="CAG971" s="34"/>
      <c r="CAN971" s="35"/>
      <c r="CAO971" s="34"/>
      <c r="CAV971" s="35"/>
      <c r="CAW971" s="34"/>
      <c r="CBD971" s="35"/>
      <c r="CBE971" s="34"/>
      <c r="CBL971" s="35"/>
      <c r="CBM971" s="34"/>
      <c r="CBT971" s="35"/>
      <c r="CBU971" s="34"/>
      <c r="CCB971" s="35"/>
      <c r="CCC971" s="34"/>
      <c r="CCJ971" s="35"/>
      <c r="CCK971" s="34"/>
      <c r="CCR971" s="35"/>
      <c r="CCS971" s="34"/>
      <c r="CCZ971" s="35"/>
      <c r="CDA971" s="34"/>
      <c r="CDH971" s="35"/>
      <c r="CDI971" s="34"/>
      <c r="CDP971" s="35"/>
      <c r="CDQ971" s="34"/>
      <c r="CDX971" s="35"/>
      <c r="CDY971" s="34"/>
      <c r="CEF971" s="35"/>
      <c r="CEG971" s="34"/>
      <c r="CEN971" s="35"/>
      <c r="CEO971" s="34"/>
      <c r="CEV971" s="35"/>
      <c r="CEW971" s="34"/>
      <c r="CFD971" s="35"/>
      <c r="CFE971" s="34"/>
      <c r="CFL971" s="35"/>
      <c r="CFM971" s="34"/>
      <c r="CFT971" s="35"/>
      <c r="CFU971" s="34"/>
      <c r="CGB971" s="35"/>
      <c r="CGC971" s="34"/>
      <c r="CGJ971" s="35"/>
      <c r="CGK971" s="34"/>
      <c r="CGR971" s="35"/>
      <c r="CGS971" s="34"/>
      <c r="CGZ971" s="35"/>
      <c r="CHA971" s="34"/>
      <c r="CHH971" s="35"/>
      <c r="CHI971" s="34"/>
      <c r="CHP971" s="35"/>
      <c r="CHQ971" s="34"/>
      <c r="CHX971" s="35"/>
      <c r="CHY971" s="34"/>
      <c r="CIF971" s="35"/>
      <c r="CIG971" s="34"/>
      <c r="CIN971" s="35"/>
      <c r="CIO971" s="34"/>
      <c r="CIV971" s="35"/>
      <c r="CIW971" s="34"/>
      <c r="CJD971" s="35"/>
      <c r="CJE971" s="34"/>
      <c r="CJL971" s="35"/>
      <c r="CJM971" s="34"/>
      <c r="CJT971" s="35"/>
      <c r="CJU971" s="34"/>
      <c r="CKB971" s="35"/>
      <c r="CKC971" s="34"/>
      <c r="CKJ971" s="35"/>
      <c r="CKK971" s="34"/>
      <c r="CKR971" s="35"/>
      <c r="CKS971" s="34"/>
      <c r="CKZ971" s="35"/>
      <c r="CLA971" s="34"/>
      <c r="CLH971" s="35"/>
      <c r="CLI971" s="34"/>
      <c r="CLP971" s="35"/>
      <c r="CLQ971" s="34"/>
      <c r="CLX971" s="35"/>
      <c r="CLY971" s="34"/>
      <c r="CMF971" s="35"/>
      <c r="CMG971" s="34"/>
      <c r="CMN971" s="35"/>
      <c r="CMO971" s="34"/>
      <c r="CMV971" s="35"/>
      <c r="CMW971" s="34"/>
      <c r="CND971" s="35"/>
      <c r="CNE971" s="34"/>
      <c r="CNL971" s="35"/>
      <c r="CNM971" s="34"/>
      <c r="CNT971" s="35"/>
      <c r="CNU971" s="34"/>
      <c r="COB971" s="35"/>
      <c r="COC971" s="34"/>
      <c r="COJ971" s="35"/>
      <c r="COK971" s="34"/>
      <c r="COR971" s="35"/>
      <c r="COS971" s="34"/>
      <c r="COZ971" s="35"/>
      <c r="CPA971" s="34"/>
      <c r="CPH971" s="35"/>
      <c r="CPI971" s="34"/>
      <c r="CPP971" s="35"/>
      <c r="CPQ971" s="34"/>
      <c r="CPX971" s="35"/>
      <c r="CPY971" s="34"/>
      <c r="CQF971" s="35"/>
      <c r="CQG971" s="34"/>
      <c r="CQN971" s="35"/>
      <c r="CQO971" s="34"/>
      <c r="CQV971" s="35"/>
      <c r="CQW971" s="34"/>
      <c r="CRD971" s="35"/>
      <c r="CRE971" s="34"/>
      <c r="CRL971" s="35"/>
      <c r="CRM971" s="34"/>
      <c r="CRT971" s="35"/>
      <c r="CRU971" s="34"/>
      <c r="CSB971" s="35"/>
      <c r="CSC971" s="34"/>
      <c r="CSJ971" s="35"/>
      <c r="CSK971" s="34"/>
      <c r="CSR971" s="35"/>
      <c r="CSS971" s="34"/>
      <c r="CSZ971" s="35"/>
      <c r="CTA971" s="34"/>
      <c r="CTH971" s="35"/>
      <c r="CTI971" s="34"/>
      <c r="CTP971" s="35"/>
      <c r="CTQ971" s="34"/>
      <c r="CTX971" s="35"/>
      <c r="CTY971" s="34"/>
      <c r="CUF971" s="35"/>
      <c r="CUG971" s="34"/>
      <c r="CUN971" s="35"/>
      <c r="CUO971" s="34"/>
      <c r="CUV971" s="35"/>
      <c r="CUW971" s="34"/>
      <c r="CVD971" s="35"/>
      <c r="CVE971" s="34"/>
      <c r="CVL971" s="35"/>
      <c r="CVM971" s="34"/>
      <c r="CVT971" s="35"/>
      <c r="CVU971" s="34"/>
      <c r="CWB971" s="35"/>
      <c r="CWC971" s="34"/>
      <c r="CWJ971" s="35"/>
      <c r="CWK971" s="34"/>
      <c r="CWR971" s="35"/>
      <c r="CWS971" s="34"/>
      <c r="CWZ971" s="35"/>
      <c r="CXA971" s="34"/>
      <c r="CXH971" s="35"/>
      <c r="CXI971" s="34"/>
      <c r="CXP971" s="35"/>
      <c r="CXQ971" s="34"/>
      <c r="CXX971" s="35"/>
      <c r="CXY971" s="34"/>
      <c r="CYF971" s="35"/>
      <c r="CYG971" s="34"/>
      <c r="CYN971" s="35"/>
      <c r="CYO971" s="34"/>
      <c r="CYV971" s="35"/>
      <c r="CYW971" s="34"/>
      <c r="CZD971" s="35"/>
      <c r="CZE971" s="34"/>
      <c r="CZL971" s="35"/>
      <c r="CZM971" s="34"/>
      <c r="CZT971" s="35"/>
      <c r="CZU971" s="34"/>
      <c r="DAB971" s="35"/>
      <c r="DAC971" s="34"/>
      <c r="DAJ971" s="35"/>
      <c r="DAK971" s="34"/>
      <c r="DAR971" s="35"/>
      <c r="DAS971" s="34"/>
      <c r="DAZ971" s="35"/>
      <c r="DBA971" s="34"/>
      <c r="DBH971" s="35"/>
      <c r="DBI971" s="34"/>
      <c r="DBP971" s="35"/>
      <c r="DBQ971" s="34"/>
      <c r="DBX971" s="35"/>
      <c r="DBY971" s="34"/>
      <c r="DCF971" s="35"/>
      <c r="DCG971" s="34"/>
      <c r="DCN971" s="35"/>
      <c r="DCO971" s="34"/>
      <c r="DCV971" s="35"/>
      <c r="DCW971" s="34"/>
      <c r="DDD971" s="35"/>
      <c r="DDE971" s="34"/>
      <c r="DDL971" s="35"/>
      <c r="DDM971" s="34"/>
      <c r="DDT971" s="35"/>
      <c r="DDU971" s="34"/>
      <c r="DEB971" s="35"/>
      <c r="DEC971" s="34"/>
      <c r="DEJ971" s="35"/>
      <c r="DEK971" s="34"/>
      <c r="DER971" s="35"/>
      <c r="DES971" s="34"/>
      <c r="DEZ971" s="35"/>
      <c r="DFA971" s="34"/>
      <c r="DFH971" s="35"/>
      <c r="DFI971" s="34"/>
      <c r="DFP971" s="35"/>
      <c r="DFQ971" s="34"/>
      <c r="DFX971" s="35"/>
      <c r="DFY971" s="34"/>
      <c r="DGF971" s="35"/>
      <c r="DGG971" s="34"/>
      <c r="DGN971" s="35"/>
      <c r="DGO971" s="34"/>
      <c r="DGV971" s="35"/>
      <c r="DGW971" s="34"/>
      <c r="DHD971" s="35"/>
      <c r="DHE971" s="34"/>
      <c r="DHL971" s="35"/>
      <c r="DHM971" s="34"/>
      <c r="DHT971" s="35"/>
      <c r="DHU971" s="34"/>
      <c r="DIB971" s="35"/>
      <c r="DIC971" s="34"/>
      <c r="DIJ971" s="35"/>
      <c r="DIK971" s="34"/>
      <c r="DIR971" s="35"/>
      <c r="DIS971" s="34"/>
      <c r="DIZ971" s="35"/>
      <c r="DJA971" s="34"/>
      <c r="DJH971" s="35"/>
      <c r="DJI971" s="34"/>
      <c r="DJP971" s="35"/>
      <c r="DJQ971" s="34"/>
      <c r="DJX971" s="35"/>
      <c r="DJY971" s="34"/>
      <c r="DKF971" s="35"/>
      <c r="DKG971" s="34"/>
      <c r="DKN971" s="35"/>
      <c r="DKO971" s="34"/>
      <c r="DKV971" s="35"/>
      <c r="DKW971" s="34"/>
      <c r="DLD971" s="35"/>
      <c r="DLE971" s="34"/>
      <c r="DLL971" s="35"/>
      <c r="DLM971" s="34"/>
      <c r="DLT971" s="35"/>
      <c r="DLU971" s="34"/>
      <c r="DMB971" s="35"/>
      <c r="DMC971" s="34"/>
      <c r="DMJ971" s="35"/>
      <c r="DMK971" s="34"/>
      <c r="DMR971" s="35"/>
      <c r="DMS971" s="34"/>
      <c r="DMZ971" s="35"/>
      <c r="DNA971" s="34"/>
      <c r="DNH971" s="35"/>
      <c r="DNI971" s="34"/>
      <c r="DNP971" s="35"/>
      <c r="DNQ971" s="34"/>
      <c r="DNX971" s="35"/>
      <c r="DNY971" s="34"/>
      <c r="DOF971" s="35"/>
      <c r="DOG971" s="34"/>
      <c r="DON971" s="35"/>
      <c r="DOO971" s="34"/>
      <c r="DOV971" s="35"/>
      <c r="DOW971" s="34"/>
      <c r="DPD971" s="35"/>
      <c r="DPE971" s="34"/>
      <c r="DPL971" s="35"/>
      <c r="DPM971" s="34"/>
      <c r="DPT971" s="35"/>
      <c r="DPU971" s="34"/>
      <c r="DQB971" s="35"/>
      <c r="DQC971" s="34"/>
      <c r="DQJ971" s="35"/>
      <c r="DQK971" s="34"/>
      <c r="DQR971" s="35"/>
      <c r="DQS971" s="34"/>
      <c r="DQZ971" s="35"/>
      <c r="DRA971" s="34"/>
      <c r="DRH971" s="35"/>
      <c r="DRI971" s="34"/>
      <c r="DRP971" s="35"/>
      <c r="DRQ971" s="34"/>
      <c r="DRX971" s="35"/>
      <c r="DRY971" s="34"/>
      <c r="DSF971" s="35"/>
      <c r="DSG971" s="34"/>
      <c r="DSN971" s="35"/>
      <c r="DSO971" s="34"/>
      <c r="DSV971" s="35"/>
      <c r="DSW971" s="34"/>
      <c r="DTD971" s="35"/>
      <c r="DTE971" s="34"/>
      <c r="DTL971" s="35"/>
      <c r="DTM971" s="34"/>
      <c r="DTT971" s="35"/>
      <c r="DTU971" s="34"/>
      <c r="DUB971" s="35"/>
      <c r="DUC971" s="34"/>
      <c r="DUJ971" s="35"/>
      <c r="DUK971" s="34"/>
      <c r="DUR971" s="35"/>
      <c r="DUS971" s="34"/>
      <c r="DUZ971" s="35"/>
      <c r="DVA971" s="34"/>
      <c r="DVH971" s="35"/>
      <c r="DVI971" s="34"/>
      <c r="DVP971" s="35"/>
      <c r="DVQ971" s="34"/>
      <c r="DVX971" s="35"/>
      <c r="DVY971" s="34"/>
      <c r="DWF971" s="35"/>
      <c r="DWG971" s="34"/>
      <c r="DWN971" s="35"/>
      <c r="DWO971" s="34"/>
      <c r="DWV971" s="35"/>
      <c r="DWW971" s="34"/>
      <c r="DXD971" s="35"/>
      <c r="DXE971" s="34"/>
      <c r="DXL971" s="35"/>
      <c r="DXM971" s="34"/>
      <c r="DXT971" s="35"/>
      <c r="DXU971" s="34"/>
      <c r="DYB971" s="35"/>
      <c r="DYC971" s="34"/>
      <c r="DYJ971" s="35"/>
      <c r="DYK971" s="34"/>
      <c r="DYR971" s="35"/>
      <c r="DYS971" s="34"/>
      <c r="DYZ971" s="35"/>
      <c r="DZA971" s="34"/>
      <c r="DZH971" s="35"/>
      <c r="DZI971" s="34"/>
      <c r="DZP971" s="35"/>
      <c r="DZQ971" s="34"/>
      <c r="DZX971" s="35"/>
      <c r="DZY971" s="34"/>
      <c r="EAF971" s="35"/>
      <c r="EAG971" s="34"/>
      <c r="EAN971" s="35"/>
      <c r="EAO971" s="34"/>
      <c r="EAV971" s="35"/>
      <c r="EAW971" s="34"/>
      <c r="EBD971" s="35"/>
      <c r="EBE971" s="34"/>
      <c r="EBL971" s="35"/>
      <c r="EBM971" s="34"/>
      <c r="EBT971" s="35"/>
      <c r="EBU971" s="34"/>
      <c r="ECB971" s="35"/>
      <c r="ECC971" s="34"/>
      <c r="ECJ971" s="35"/>
      <c r="ECK971" s="34"/>
      <c r="ECR971" s="35"/>
      <c r="ECS971" s="34"/>
      <c r="ECZ971" s="35"/>
      <c r="EDA971" s="34"/>
      <c r="EDH971" s="35"/>
      <c r="EDI971" s="34"/>
      <c r="EDP971" s="35"/>
      <c r="EDQ971" s="34"/>
      <c r="EDX971" s="35"/>
      <c r="EDY971" s="34"/>
      <c r="EEF971" s="35"/>
      <c r="EEG971" s="34"/>
      <c r="EEN971" s="35"/>
      <c r="EEO971" s="34"/>
      <c r="EEV971" s="35"/>
      <c r="EEW971" s="34"/>
      <c r="EFD971" s="35"/>
      <c r="EFE971" s="34"/>
      <c r="EFL971" s="35"/>
      <c r="EFM971" s="34"/>
      <c r="EFT971" s="35"/>
      <c r="EFU971" s="34"/>
      <c r="EGB971" s="35"/>
      <c r="EGC971" s="34"/>
      <c r="EGJ971" s="35"/>
      <c r="EGK971" s="34"/>
      <c r="EGR971" s="35"/>
      <c r="EGS971" s="34"/>
      <c r="EGZ971" s="35"/>
      <c r="EHA971" s="34"/>
      <c r="EHH971" s="35"/>
      <c r="EHI971" s="34"/>
      <c r="EHP971" s="35"/>
      <c r="EHQ971" s="34"/>
      <c r="EHX971" s="35"/>
      <c r="EHY971" s="34"/>
      <c r="EIF971" s="35"/>
      <c r="EIG971" s="34"/>
      <c r="EIN971" s="35"/>
      <c r="EIO971" s="34"/>
      <c r="EIV971" s="35"/>
      <c r="EIW971" s="34"/>
      <c r="EJD971" s="35"/>
      <c r="EJE971" s="34"/>
      <c r="EJL971" s="35"/>
      <c r="EJM971" s="34"/>
      <c r="EJT971" s="35"/>
      <c r="EJU971" s="34"/>
      <c r="EKB971" s="35"/>
      <c r="EKC971" s="34"/>
      <c r="EKJ971" s="35"/>
      <c r="EKK971" s="34"/>
      <c r="EKR971" s="35"/>
      <c r="EKS971" s="34"/>
      <c r="EKZ971" s="35"/>
      <c r="ELA971" s="34"/>
      <c r="ELH971" s="35"/>
      <c r="ELI971" s="34"/>
      <c r="ELP971" s="35"/>
      <c r="ELQ971" s="34"/>
      <c r="ELX971" s="35"/>
      <c r="ELY971" s="34"/>
      <c r="EMF971" s="35"/>
      <c r="EMG971" s="34"/>
      <c r="EMN971" s="35"/>
      <c r="EMO971" s="34"/>
      <c r="EMV971" s="35"/>
      <c r="EMW971" s="34"/>
      <c r="END971" s="35"/>
      <c r="ENE971" s="34"/>
      <c r="ENL971" s="35"/>
      <c r="ENM971" s="34"/>
      <c r="ENT971" s="35"/>
      <c r="ENU971" s="34"/>
      <c r="EOB971" s="35"/>
      <c r="EOC971" s="34"/>
      <c r="EOJ971" s="35"/>
      <c r="EOK971" s="34"/>
      <c r="EOR971" s="35"/>
      <c r="EOS971" s="34"/>
      <c r="EOZ971" s="35"/>
      <c r="EPA971" s="34"/>
      <c r="EPH971" s="35"/>
      <c r="EPI971" s="34"/>
      <c r="EPP971" s="35"/>
      <c r="EPQ971" s="34"/>
      <c r="EPX971" s="35"/>
      <c r="EPY971" s="34"/>
      <c r="EQF971" s="35"/>
      <c r="EQG971" s="34"/>
      <c r="EQN971" s="35"/>
      <c r="EQO971" s="34"/>
      <c r="EQV971" s="35"/>
      <c r="EQW971" s="34"/>
      <c r="ERD971" s="35"/>
      <c r="ERE971" s="34"/>
      <c r="ERL971" s="35"/>
      <c r="ERM971" s="34"/>
      <c r="ERT971" s="35"/>
      <c r="ERU971" s="34"/>
      <c r="ESB971" s="35"/>
      <c r="ESC971" s="34"/>
      <c r="ESJ971" s="35"/>
      <c r="ESK971" s="34"/>
      <c r="ESR971" s="35"/>
      <c r="ESS971" s="34"/>
      <c r="ESZ971" s="35"/>
      <c r="ETA971" s="34"/>
      <c r="ETH971" s="35"/>
      <c r="ETI971" s="34"/>
      <c r="ETP971" s="35"/>
      <c r="ETQ971" s="34"/>
      <c r="ETX971" s="35"/>
      <c r="ETY971" s="34"/>
      <c r="EUF971" s="35"/>
      <c r="EUG971" s="34"/>
      <c r="EUN971" s="35"/>
      <c r="EUO971" s="34"/>
      <c r="EUV971" s="35"/>
      <c r="EUW971" s="34"/>
      <c r="EVD971" s="35"/>
      <c r="EVE971" s="34"/>
      <c r="EVL971" s="35"/>
      <c r="EVM971" s="34"/>
      <c r="EVT971" s="35"/>
      <c r="EVU971" s="34"/>
      <c r="EWB971" s="35"/>
      <c r="EWC971" s="34"/>
      <c r="EWJ971" s="35"/>
      <c r="EWK971" s="34"/>
      <c r="EWR971" s="35"/>
      <c r="EWS971" s="34"/>
      <c r="EWZ971" s="35"/>
      <c r="EXA971" s="34"/>
      <c r="EXH971" s="35"/>
      <c r="EXI971" s="34"/>
      <c r="EXP971" s="35"/>
      <c r="EXQ971" s="34"/>
      <c r="EXX971" s="35"/>
      <c r="EXY971" s="34"/>
      <c r="EYF971" s="35"/>
      <c r="EYG971" s="34"/>
      <c r="EYN971" s="35"/>
      <c r="EYO971" s="34"/>
      <c r="EYV971" s="35"/>
      <c r="EYW971" s="34"/>
      <c r="EZD971" s="35"/>
      <c r="EZE971" s="34"/>
      <c r="EZL971" s="35"/>
      <c r="EZM971" s="34"/>
      <c r="EZT971" s="35"/>
      <c r="EZU971" s="34"/>
      <c r="FAB971" s="35"/>
      <c r="FAC971" s="34"/>
      <c r="FAJ971" s="35"/>
      <c r="FAK971" s="34"/>
      <c r="FAR971" s="35"/>
      <c r="FAS971" s="34"/>
      <c r="FAZ971" s="35"/>
      <c r="FBA971" s="34"/>
      <c r="FBH971" s="35"/>
      <c r="FBI971" s="34"/>
      <c r="FBP971" s="35"/>
      <c r="FBQ971" s="34"/>
      <c r="FBX971" s="35"/>
      <c r="FBY971" s="34"/>
      <c r="FCF971" s="35"/>
      <c r="FCG971" s="34"/>
      <c r="FCN971" s="35"/>
      <c r="FCO971" s="34"/>
      <c r="FCV971" s="35"/>
      <c r="FCW971" s="34"/>
      <c r="FDD971" s="35"/>
      <c r="FDE971" s="34"/>
      <c r="FDL971" s="35"/>
      <c r="FDM971" s="34"/>
      <c r="FDT971" s="35"/>
      <c r="FDU971" s="34"/>
      <c r="FEB971" s="35"/>
      <c r="FEC971" s="34"/>
      <c r="FEJ971" s="35"/>
      <c r="FEK971" s="34"/>
      <c r="FER971" s="35"/>
      <c r="FES971" s="34"/>
      <c r="FEZ971" s="35"/>
      <c r="FFA971" s="34"/>
      <c r="FFH971" s="35"/>
      <c r="FFI971" s="34"/>
      <c r="FFP971" s="35"/>
      <c r="FFQ971" s="34"/>
      <c r="FFX971" s="35"/>
      <c r="FFY971" s="34"/>
      <c r="FGF971" s="35"/>
      <c r="FGG971" s="34"/>
      <c r="FGN971" s="35"/>
      <c r="FGO971" s="34"/>
      <c r="FGV971" s="35"/>
      <c r="FGW971" s="34"/>
      <c r="FHD971" s="35"/>
      <c r="FHE971" s="34"/>
      <c r="FHL971" s="35"/>
      <c r="FHM971" s="34"/>
      <c r="FHT971" s="35"/>
      <c r="FHU971" s="34"/>
      <c r="FIB971" s="35"/>
      <c r="FIC971" s="34"/>
      <c r="FIJ971" s="35"/>
      <c r="FIK971" s="34"/>
      <c r="FIR971" s="35"/>
      <c r="FIS971" s="34"/>
      <c r="FIZ971" s="35"/>
      <c r="FJA971" s="34"/>
      <c r="FJH971" s="35"/>
      <c r="FJI971" s="34"/>
      <c r="FJP971" s="35"/>
      <c r="FJQ971" s="34"/>
      <c r="FJX971" s="35"/>
      <c r="FJY971" s="34"/>
      <c r="FKF971" s="35"/>
      <c r="FKG971" s="34"/>
      <c r="FKN971" s="35"/>
      <c r="FKO971" s="34"/>
      <c r="FKV971" s="35"/>
      <c r="FKW971" s="34"/>
      <c r="FLD971" s="35"/>
      <c r="FLE971" s="34"/>
      <c r="FLL971" s="35"/>
      <c r="FLM971" s="34"/>
      <c r="FLT971" s="35"/>
      <c r="FLU971" s="34"/>
      <c r="FMB971" s="35"/>
      <c r="FMC971" s="34"/>
      <c r="FMJ971" s="35"/>
      <c r="FMK971" s="34"/>
      <c r="FMR971" s="35"/>
      <c r="FMS971" s="34"/>
      <c r="FMZ971" s="35"/>
      <c r="FNA971" s="34"/>
      <c r="FNH971" s="35"/>
      <c r="FNI971" s="34"/>
      <c r="FNP971" s="35"/>
      <c r="FNQ971" s="34"/>
      <c r="FNX971" s="35"/>
      <c r="FNY971" s="34"/>
      <c r="FOF971" s="35"/>
      <c r="FOG971" s="34"/>
      <c r="FON971" s="35"/>
      <c r="FOO971" s="34"/>
      <c r="FOV971" s="35"/>
      <c r="FOW971" s="34"/>
      <c r="FPD971" s="35"/>
      <c r="FPE971" s="34"/>
      <c r="FPL971" s="35"/>
      <c r="FPM971" s="34"/>
      <c r="FPT971" s="35"/>
      <c r="FPU971" s="34"/>
      <c r="FQB971" s="35"/>
      <c r="FQC971" s="34"/>
      <c r="FQJ971" s="35"/>
      <c r="FQK971" s="34"/>
      <c r="FQR971" s="35"/>
      <c r="FQS971" s="34"/>
      <c r="FQZ971" s="35"/>
      <c r="FRA971" s="34"/>
      <c r="FRH971" s="35"/>
      <c r="FRI971" s="34"/>
      <c r="FRP971" s="35"/>
      <c r="FRQ971" s="34"/>
      <c r="FRX971" s="35"/>
      <c r="FRY971" s="34"/>
      <c r="FSF971" s="35"/>
      <c r="FSG971" s="34"/>
      <c r="FSN971" s="35"/>
      <c r="FSO971" s="34"/>
      <c r="FSV971" s="35"/>
      <c r="FSW971" s="34"/>
      <c r="FTD971" s="35"/>
      <c r="FTE971" s="34"/>
      <c r="FTL971" s="35"/>
      <c r="FTM971" s="34"/>
      <c r="FTT971" s="35"/>
      <c r="FTU971" s="34"/>
      <c r="FUB971" s="35"/>
      <c r="FUC971" s="34"/>
      <c r="FUJ971" s="35"/>
      <c r="FUK971" s="34"/>
      <c r="FUR971" s="35"/>
      <c r="FUS971" s="34"/>
      <c r="FUZ971" s="35"/>
      <c r="FVA971" s="34"/>
      <c r="FVH971" s="35"/>
      <c r="FVI971" s="34"/>
      <c r="FVP971" s="35"/>
      <c r="FVQ971" s="34"/>
      <c r="FVX971" s="35"/>
      <c r="FVY971" s="34"/>
      <c r="FWF971" s="35"/>
      <c r="FWG971" s="34"/>
      <c r="FWN971" s="35"/>
      <c r="FWO971" s="34"/>
      <c r="FWV971" s="35"/>
      <c r="FWW971" s="34"/>
      <c r="FXD971" s="35"/>
      <c r="FXE971" s="34"/>
      <c r="FXL971" s="35"/>
      <c r="FXM971" s="34"/>
      <c r="FXT971" s="35"/>
      <c r="FXU971" s="34"/>
      <c r="FYB971" s="35"/>
      <c r="FYC971" s="34"/>
      <c r="FYJ971" s="35"/>
      <c r="FYK971" s="34"/>
      <c r="FYR971" s="35"/>
      <c r="FYS971" s="34"/>
      <c r="FYZ971" s="35"/>
      <c r="FZA971" s="34"/>
      <c r="FZH971" s="35"/>
      <c r="FZI971" s="34"/>
      <c r="FZP971" s="35"/>
      <c r="FZQ971" s="34"/>
      <c r="FZX971" s="35"/>
      <c r="FZY971" s="34"/>
      <c r="GAF971" s="35"/>
      <c r="GAG971" s="34"/>
      <c r="GAN971" s="35"/>
      <c r="GAO971" s="34"/>
      <c r="GAV971" s="35"/>
      <c r="GAW971" s="34"/>
      <c r="GBD971" s="35"/>
      <c r="GBE971" s="34"/>
      <c r="GBL971" s="35"/>
      <c r="GBM971" s="34"/>
      <c r="GBT971" s="35"/>
      <c r="GBU971" s="34"/>
      <c r="GCB971" s="35"/>
      <c r="GCC971" s="34"/>
      <c r="GCJ971" s="35"/>
      <c r="GCK971" s="34"/>
      <c r="GCR971" s="35"/>
      <c r="GCS971" s="34"/>
      <c r="GCZ971" s="35"/>
      <c r="GDA971" s="34"/>
      <c r="GDH971" s="35"/>
      <c r="GDI971" s="34"/>
      <c r="GDP971" s="35"/>
      <c r="GDQ971" s="34"/>
      <c r="GDX971" s="35"/>
      <c r="GDY971" s="34"/>
      <c r="GEF971" s="35"/>
      <c r="GEG971" s="34"/>
      <c r="GEN971" s="35"/>
      <c r="GEO971" s="34"/>
      <c r="GEV971" s="35"/>
      <c r="GEW971" s="34"/>
      <c r="GFD971" s="35"/>
      <c r="GFE971" s="34"/>
      <c r="GFL971" s="35"/>
      <c r="GFM971" s="34"/>
      <c r="GFT971" s="35"/>
      <c r="GFU971" s="34"/>
      <c r="GGB971" s="35"/>
      <c r="GGC971" s="34"/>
      <c r="GGJ971" s="35"/>
      <c r="GGK971" s="34"/>
      <c r="GGR971" s="35"/>
      <c r="GGS971" s="34"/>
      <c r="GGZ971" s="35"/>
      <c r="GHA971" s="34"/>
      <c r="GHH971" s="35"/>
      <c r="GHI971" s="34"/>
      <c r="GHP971" s="35"/>
      <c r="GHQ971" s="34"/>
      <c r="GHX971" s="35"/>
      <c r="GHY971" s="34"/>
      <c r="GIF971" s="35"/>
      <c r="GIG971" s="34"/>
      <c r="GIN971" s="35"/>
      <c r="GIO971" s="34"/>
      <c r="GIV971" s="35"/>
      <c r="GIW971" s="34"/>
      <c r="GJD971" s="35"/>
      <c r="GJE971" s="34"/>
      <c r="GJL971" s="35"/>
      <c r="GJM971" s="34"/>
      <c r="GJT971" s="35"/>
      <c r="GJU971" s="34"/>
      <c r="GKB971" s="35"/>
      <c r="GKC971" s="34"/>
      <c r="GKJ971" s="35"/>
      <c r="GKK971" s="34"/>
      <c r="GKR971" s="35"/>
      <c r="GKS971" s="34"/>
      <c r="GKZ971" s="35"/>
      <c r="GLA971" s="34"/>
      <c r="GLH971" s="35"/>
      <c r="GLI971" s="34"/>
      <c r="GLP971" s="35"/>
      <c r="GLQ971" s="34"/>
      <c r="GLX971" s="35"/>
      <c r="GLY971" s="34"/>
      <c r="GMF971" s="35"/>
      <c r="GMG971" s="34"/>
      <c r="GMN971" s="35"/>
      <c r="GMO971" s="34"/>
      <c r="GMV971" s="35"/>
      <c r="GMW971" s="34"/>
      <c r="GND971" s="35"/>
      <c r="GNE971" s="34"/>
      <c r="GNL971" s="35"/>
      <c r="GNM971" s="34"/>
      <c r="GNT971" s="35"/>
      <c r="GNU971" s="34"/>
      <c r="GOB971" s="35"/>
      <c r="GOC971" s="34"/>
      <c r="GOJ971" s="35"/>
      <c r="GOK971" s="34"/>
      <c r="GOR971" s="35"/>
      <c r="GOS971" s="34"/>
      <c r="GOZ971" s="35"/>
      <c r="GPA971" s="34"/>
      <c r="GPH971" s="35"/>
      <c r="GPI971" s="34"/>
      <c r="GPP971" s="35"/>
      <c r="GPQ971" s="34"/>
      <c r="GPX971" s="35"/>
      <c r="GPY971" s="34"/>
      <c r="GQF971" s="35"/>
      <c r="GQG971" s="34"/>
      <c r="GQN971" s="35"/>
      <c r="GQO971" s="34"/>
      <c r="GQV971" s="35"/>
      <c r="GQW971" s="34"/>
      <c r="GRD971" s="35"/>
      <c r="GRE971" s="34"/>
      <c r="GRL971" s="35"/>
      <c r="GRM971" s="34"/>
      <c r="GRT971" s="35"/>
      <c r="GRU971" s="34"/>
      <c r="GSB971" s="35"/>
      <c r="GSC971" s="34"/>
      <c r="GSJ971" s="35"/>
      <c r="GSK971" s="34"/>
      <c r="GSR971" s="35"/>
      <c r="GSS971" s="34"/>
      <c r="GSZ971" s="35"/>
      <c r="GTA971" s="34"/>
      <c r="GTH971" s="35"/>
      <c r="GTI971" s="34"/>
      <c r="GTP971" s="35"/>
      <c r="GTQ971" s="34"/>
      <c r="GTX971" s="35"/>
      <c r="GTY971" s="34"/>
      <c r="GUF971" s="35"/>
      <c r="GUG971" s="34"/>
      <c r="GUN971" s="35"/>
      <c r="GUO971" s="34"/>
      <c r="GUV971" s="35"/>
      <c r="GUW971" s="34"/>
      <c r="GVD971" s="35"/>
      <c r="GVE971" s="34"/>
      <c r="GVL971" s="35"/>
      <c r="GVM971" s="34"/>
      <c r="GVT971" s="35"/>
      <c r="GVU971" s="34"/>
      <c r="GWB971" s="35"/>
      <c r="GWC971" s="34"/>
      <c r="GWJ971" s="35"/>
      <c r="GWK971" s="34"/>
      <c r="GWR971" s="35"/>
      <c r="GWS971" s="34"/>
      <c r="GWZ971" s="35"/>
      <c r="GXA971" s="34"/>
      <c r="GXH971" s="35"/>
      <c r="GXI971" s="34"/>
      <c r="GXP971" s="35"/>
      <c r="GXQ971" s="34"/>
      <c r="GXX971" s="35"/>
      <c r="GXY971" s="34"/>
      <c r="GYF971" s="35"/>
      <c r="GYG971" s="34"/>
      <c r="GYN971" s="35"/>
      <c r="GYO971" s="34"/>
      <c r="GYV971" s="35"/>
      <c r="GYW971" s="34"/>
      <c r="GZD971" s="35"/>
      <c r="GZE971" s="34"/>
      <c r="GZL971" s="35"/>
      <c r="GZM971" s="34"/>
      <c r="GZT971" s="35"/>
      <c r="GZU971" s="34"/>
      <c r="HAB971" s="35"/>
      <c r="HAC971" s="34"/>
      <c r="HAJ971" s="35"/>
      <c r="HAK971" s="34"/>
      <c r="HAR971" s="35"/>
      <c r="HAS971" s="34"/>
      <c r="HAZ971" s="35"/>
      <c r="HBA971" s="34"/>
      <c r="HBH971" s="35"/>
      <c r="HBI971" s="34"/>
      <c r="HBP971" s="35"/>
      <c r="HBQ971" s="34"/>
      <c r="HBX971" s="35"/>
      <c r="HBY971" s="34"/>
      <c r="HCF971" s="35"/>
      <c r="HCG971" s="34"/>
      <c r="HCN971" s="35"/>
      <c r="HCO971" s="34"/>
      <c r="HCV971" s="35"/>
      <c r="HCW971" s="34"/>
      <c r="HDD971" s="35"/>
      <c r="HDE971" s="34"/>
      <c r="HDL971" s="35"/>
      <c r="HDM971" s="34"/>
      <c r="HDT971" s="35"/>
      <c r="HDU971" s="34"/>
      <c r="HEB971" s="35"/>
      <c r="HEC971" s="34"/>
      <c r="HEJ971" s="35"/>
      <c r="HEK971" s="34"/>
      <c r="HER971" s="35"/>
      <c r="HES971" s="34"/>
      <c r="HEZ971" s="35"/>
      <c r="HFA971" s="34"/>
      <c r="HFH971" s="35"/>
      <c r="HFI971" s="34"/>
      <c r="HFP971" s="35"/>
      <c r="HFQ971" s="34"/>
      <c r="HFX971" s="35"/>
      <c r="HFY971" s="34"/>
      <c r="HGF971" s="35"/>
      <c r="HGG971" s="34"/>
      <c r="HGN971" s="35"/>
      <c r="HGO971" s="34"/>
      <c r="HGV971" s="35"/>
      <c r="HGW971" s="34"/>
      <c r="HHD971" s="35"/>
      <c r="HHE971" s="34"/>
      <c r="HHL971" s="35"/>
      <c r="HHM971" s="34"/>
      <c r="HHT971" s="35"/>
      <c r="HHU971" s="34"/>
      <c r="HIB971" s="35"/>
      <c r="HIC971" s="34"/>
      <c r="HIJ971" s="35"/>
      <c r="HIK971" s="34"/>
      <c r="HIR971" s="35"/>
      <c r="HIS971" s="34"/>
      <c r="HIZ971" s="35"/>
      <c r="HJA971" s="34"/>
      <c r="HJH971" s="35"/>
      <c r="HJI971" s="34"/>
      <c r="HJP971" s="35"/>
      <c r="HJQ971" s="34"/>
      <c r="HJX971" s="35"/>
      <c r="HJY971" s="34"/>
      <c r="HKF971" s="35"/>
      <c r="HKG971" s="34"/>
      <c r="HKN971" s="35"/>
      <c r="HKO971" s="34"/>
      <c r="HKV971" s="35"/>
      <c r="HKW971" s="34"/>
      <c r="HLD971" s="35"/>
      <c r="HLE971" s="34"/>
      <c r="HLL971" s="35"/>
      <c r="HLM971" s="34"/>
      <c r="HLT971" s="35"/>
      <c r="HLU971" s="34"/>
      <c r="HMB971" s="35"/>
      <c r="HMC971" s="34"/>
      <c r="HMJ971" s="35"/>
      <c r="HMK971" s="34"/>
      <c r="HMR971" s="35"/>
      <c r="HMS971" s="34"/>
      <c r="HMZ971" s="35"/>
      <c r="HNA971" s="34"/>
      <c r="HNH971" s="35"/>
      <c r="HNI971" s="34"/>
      <c r="HNP971" s="35"/>
      <c r="HNQ971" s="34"/>
      <c r="HNX971" s="35"/>
      <c r="HNY971" s="34"/>
      <c r="HOF971" s="35"/>
      <c r="HOG971" s="34"/>
      <c r="HON971" s="35"/>
      <c r="HOO971" s="34"/>
      <c r="HOV971" s="35"/>
      <c r="HOW971" s="34"/>
      <c r="HPD971" s="35"/>
      <c r="HPE971" s="34"/>
      <c r="HPL971" s="35"/>
      <c r="HPM971" s="34"/>
      <c r="HPT971" s="35"/>
      <c r="HPU971" s="34"/>
      <c r="HQB971" s="35"/>
      <c r="HQC971" s="34"/>
      <c r="HQJ971" s="35"/>
      <c r="HQK971" s="34"/>
      <c r="HQR971" s="35"/>
      <c r="HQS971" s="34"/>
      <c r="HQZ971" s="35"/>
      <c r="HRA971" s="34"/>
      <c r="HRH971" s="35"/>
      <c r="HRI971" s="34"/>
      <c r="HRP971" s="35"/>
      <c r="HRQ971" s="34"/>
      <c r="HRX971" s="35"/>
      <c r="HRY971" s="34"/>
      <c r="HSF971" s="35"/>
      <c r="HSG971" s="34"/>
      <c r="HSN971" s="35"/>
      <c r="HSO971" s="34"/>
      <c r="HSV971" s="35"/>
      <c r="HSW971" s="34"/>
      <c r="HTD971" s="35"/>
      <c r="HTE971" s="34"/>
      <c r="HTL971" s="35"/>
      <c r="HTM971" s="34"/>
      <c r="HTT971" s="35"/>
      <c r="HTU971" s="34"/>
      <c r="HUB971" s="35"/>
      <c r="HUC971" s="34"/>
      <c r="HUJ971" s="35"/>
      <c r="HUK971" s="34"/>
      <c r="HUR971" s="35"/>
      <c r="HUS971" s="34"/>
      <c r="HUZ971" s="35"/>
      <c r="HVA971" s="34"/>
      <c r="HVH971" s="35"/>
      <c r="HVI971" s="34"/>
      <c r="HVP971" s="35"/>
      <c r="HVQ971" s="34"/>
      <c r="HVX971" s="35"/>
      <c r="HVY971" s="34"/>
      <c r="HWF971" s="35"/>
      <c r="HWG971" s="34"/>
      <c r="HWN971" s="35"/>
      <c r="HWO971" s="34"/>
      <c r="HWV971" s="35"/>
      <c r="HWW971" s="34"/>
      <c r="HXD971" s="35"/>
      <c r="HXE971" s="34"/>
      <c r="HXL971" s="35"/>
      <c r="HXM971" s="34"/>
      <c r="HXT971" s="35"/>
      <c r="HXU971" s="34"/>
      <c r="HYB971" s="35"/>
      <c r="HYC971" s="34"/>
      <c r="HYJ971" s="35"/>
      <c r="HYK971" s="34"/>
      <c r="HYR971" s="35"/>
      <c r="HYS971" s="34"/>
      <c r="HYZ971" s="35"/>
      <c r="HZA971" s="34"/>
      <c r="HZH971" s="35"/>
      <c r="HZI971" s="34"/>
      <c r="HZP971" s="35"/>
      <c r="HZQ971" s="34"/>
      <c r="HZX971" s="35"/>
      <c r="HZY971" s="34"/>
      <c r="IAF971" s="35"/>
      <c r="IAG971" s="34"/>
      <c r="IAN971" s="35"/>
      <c r="IAO971" s="34"/>
      <c r="IAV971" s="35"/>
      <c r="IAW971" s="34"/>
      <c r="IBD971" s="35"/>
      <c r="IBE971" s="34"/>
      <c r="IBL971" s="35"/>
      <c r="IBM971" s="34"/>
      <c r="IBT971" s="35"/>
      <c r="IBU971" s="34"/>
      <c r="ICB971" s="35"/>
      <c r="ICC971" s="34"/>
      <c r="ICJ971" s="35"/>
      <c r="ICK971" s="34"/>
      <c r="ICR971" s="35"/>
      <c r="ICS971" s="34"/>
      <c r="ICZ971" s="35"/>
      <c r="IDA971" s="34"/>
      <c r="IDH971" s="35"/>
      <c r="IDI971" s="34"/>
      <c r="IDP971" s="35"/>
      <c r="IDQ971" s="34"/>
      <c r="IDX971" s="35"/>
      <c r="IDY971" s="34"/>
      <c r="IEF971" s="35"/>
      <c r="IEG971" s="34"/>
      <c r="IEN971" s="35"/>
      <c r="IEO971" s="34"/>
      <c r="IEV971" s="35"/>
      <c r="IEW971" s="34"/>
      <c r="IFD971" s="35"/>
      <c r="IFE971" s="34"/>
      <c r="IFL971" s="35"/>
      <c r="IFM971" s="34"/>
      <c r="IFT971" s="35"/>
      <c r="IFU971" s="34"/>
      <c r="IGB971" s="35"/>
      <c r="IGC971" s="34"/>
      <c r="IGJ971" s="35"/>
      <c r="IGK971" s="34"/>
      <c r="IGR971" s="35"/>
      <c r="IGS971" s="34"/>
      <c r="IGZ971" s="35"/>
      <c r="IHA971" s="34"/>
      <c r="IHH971" s="35"/>
      <c r="IHI971" s="34"/>
      <c r="IHP971" s="35"/>
      <c r="IHQ971" s="34"/>
      <c r="IHX971" s="35"/>
      <c r="IHY971" s="34"/>
      <c r="IIF971" s="35"/>
      <c r="IIG971" s="34"/>
      <c r="IIN971" s="35"/>
      <c r="IIO971" s="34"/>
      <c r="IIV971" s="35"/>
      <c r="IIW971" s="34"/>
      <c r="IJD971" s="35"/>
      <c r="IJE971" s="34"/>
      <c r="IJL971" s="35"/>
      <c r="IJM971" s="34"/>
      <c r="IJT971" s="35"/>
      <c r="IJU971" s="34"/>
      <c r="IKB971" s="35"/>
      <c r="IKC971" s="34"/>
      <c r="IKJ971" s="35"/>
      <c r="IKK971" s="34"/>
      <c r="IKR971" s="35"/>
      <c r="IKS971" s="34"/>
      <c r="IKZ971" s="35"/>
      <c r="ILA971" s="34"/>
      <c r="ILH971" s="35"/>
      <c r="ILI971" s="34"/>
      <c r="ILP971" s="35"/>
      <c r="ILQ971" s="34"/>
      <c r="ILX971" s="35"/>
      <c r="ILY971" s="34"/>
      <c r="IMF971" s="35"/>
      <c r="IMG971" s="34"/>
      <c r="IMN971" s="35"/>
      <c r="IMO971" s="34"/>
      <c r="IMV971" s="35"/>
      <c r="IMW971" s="34"/>
      <c r="IND971" s="35"/>
      <c r="INE971" s="34"/>
      <c r="INL971" s="35"/>
      <c r="INM971" s="34"/>
      <c r="INT971" s="35"/>
      <c r="INU971" s="34"/>
      <c r="IOB971" s="35"/>
      <c r="IOC971" s="34"/>
      <c r="IOJ971" s="35"/>
      <c r="IOK971" s="34"/>
      <c r="IOR971" s="35"/>
      <c r="IOS971" s="34"/>
      <c r="IOZ971" s="35"/>
      <c r="IPA971" s="34"/>
      <c r="IPH971" s="35"/>
      <c r="IPI971" s="34"/>
      <c r="IPP971" s="35"/>
      <c r="IPQ971" s="34"/>
      <c r="IPX971" s="35"/>
      <c r="IPY971" s="34"/>
      <c r="IQF971" s="35"/>
      <c r="IQG971" s="34"/>
      <c r="IQN971" s="35"/>
      <c r="IQO971" s="34"/>
      <c r="IQV971" s="35"/>
      <c r="IQW971" s="34"/>
      <c r="IRD971" s="35"/>
      <c r="IRE971" s="34"/>
      <c r="IRL971" s="35"/>
      <c r="IRM971" s="34"/>
      <c r="IRT971" s="35"/>
      <c r="IRU971" s="34"/>
      <c r="ISB971" s="35"/>
      <c r="ISC971" s="34"/>
      <c r="ISJ971" s="35"/>
      <c r="ISK971" s="34"/>
      <c r="ISR971" s="35"/>
      <c r="ISS971" s="34"/>
      <c r="ISZ971" s="35"/>
      <c r="ITA971" s="34"/>
      <c r="ITH971" s="35"/>
      <c r="ITI971" s="34"/>
      <c r="ITP971" s="35"/>
      <c r="ITQ971" s="34"/>
      <c r="ITX971" s="35"/>
      <c r="ITY971" s="34"/>
      <c r="IUF971" s="35"/>
      <c r="IUG971" s="34"/>
      <c r="IUN971" s="35"/>
      <c r="IUO971" s="34"/>
      <c r="IUV971" s="35"/>
      <c r="IUW971" s="34"/>
      <c r="IVD971" s="35"/>
      <c r="IVE971" s="34"/>
      <c r="IVL971" s="35"/>
      <c r="IVM971" s="34"/>
      <c r="IVT971" s="35"/>
      <c r="IVU971" s="34"/>
      <c r="IWB971" s="35"/>
      <c r="IWC971" s="34"/>
      <c r="IWJ971" s="35"/>
      <c r="IWK971" s="34"/>
      <c r="IWR971" s="35"/>
      <c r="IWS971" s="34"/>
      <c r="IWZ971" s="35"/>
      <c r="IXA971" s="34"/>
      <c r="IXH971" s="35"/>
      <c r="IXI971" s="34"/>
      <c r="IXP971" s="35"/>
      <c r="IXQ971" s="34"/>
      <c r="IXX971" s="35"/>
      <c r="IXY971" s="34"/>
      <c r="IYF971" s="35"/>
      <c r="IYG971" s="34"/>
      <c r="IYN971" s="35"/>
      <c r="IYO971" s="34"/>
      <c r="IYV971" s="35"/>
      <c r="IYW971" s="34"/>
      <c r="IZD971" s="35"/>
      <c r="IZE971" s="34"/>
      <c r="IZL971" s="35"/>
      <c r="IZM971" s="34"/>
      <c r="IZT971" s="35"/>
      <c r="IZU971" s="34"/>
      <c r="JAB971" s="35"/>
      <c r="JAC971" s="34"/>
      <c r="JAJ971" s="35"/>
      <c r="JAK971" s="34"/>
      <c r="JAR971" s="35"/>
      <c r="JAS971" s="34"/>
      <c r="JAZ971" s="35"/>
      <c r="JBA971" s="34"/>
      <c r="JBH971" s="35"/>
      <c r="JBI971" s="34"/>
      <c r="JBP971" s="35"/>
      <c r="JBQ971" s="34"/>
      <c r="JBX971" s="35"/>
      <c r="JBY971" s="34"/>
      <c r="JCF971" s="35"/>
      <c r="JCG971" s="34"/>
      <c r="JCN971" s="35"/>
      <c r="JCO971" s="34"/>
      <c r="JCV971" s="35"/>
      <c r="JCW971" s="34"/>
      <c r="JDD971" s="35"/>
      <c r="JDE971" s="34"/>
      <c r="JDL971" s="35"/>
      <c r="JDM971" s="34"/>
      <c r="JDT971" s="35"/>
      <c r="JDU971" s="34"/>
      <c r="JEB971" s="35"/>
      <c r="JEC971" s="34"/>
      <c r="JEJ971" s="35"/>
      <c r="JEK971" s="34"/>
      <c r="JER971" s="35"/>
      <c r="JES971" s="34"/>
      <c r="JEZ971" s="35"/>
      <c r="JFA971" s="34"/>
      <c r="JFH971" s="35"/>
      <c r="JFI971" s="34"/>
      <c r="JFP971" s="35"/>
      <c r="JFQ971" s="34"/>
      <c r="JFX971" s="35"/>
      <c r="JFY971" s="34"/>
      <c r="JGF971" s="35"/>
      <c r="JGG971" s="34"/>
      <c r="JGN971" s="35"/>
      <c r="JGO971" s="34"/>
      <c r="JGV971" s="35"/>
      <c r="JGW971" s="34"/>
      <c r="JHD971" s="35"/>
      <c r="JHE971" s="34"/>
      <c r="JHL971" s="35"/>
      <c r="JHM971" s="34"/>
      <c r="JHT971" s="35"/>
      <c r="JHU971" s="34"/>
      <c r="JIB971" s="35"/>
      <c r="JIC971" s="34"/>
      <c r="JIJ971" s="35"/>
      <c r="JIK971" s="34"/>
      <c r="JIR971" s="35"/>
      <c r="JIS971" s="34"/>
      <c r="JIZ971" s="35"/>
      <c r="JJA971" s="34"/>
      <c r="JJH971" s="35"/>
      <c r="JJI971" s="34"/>
      <c r="JJP971" s="35"/>
      <c r="JJQ971" s="34"/>
      <c r="JJX971" s="35"/>
      <c r="JJY971" s="34"/>
      <c r="JKF971" s="35"/>
      <c r="JKG971" s="34"/>
      <c r="JKN971" s="35"/>
      <c r="JKO971" s="34"/>
      <c r="JKV971" s="35"/>
      <c r="JKW971" s="34"/>
      <c r="JLD971" s="35"/>
      <c r="JLE971" s="34"/>
      <c r="JLL971" s="35"/>
      <c r="JLM971" s="34"/>
      <c r="JLT971" s="35"/>
      <c r="JLU971" s="34"/>
      <c r="JMB971" s="35"/>
      <c r="JMC971" s="34"/>
      <c r="JMJ971" s="35"/>
      <c r="JMK971" s="34"/>
      <c r="JMR971" s="35"/>
      <c r="JMS971" s="34"/>
      <c r="JMZ971" s="35"/>
      <c r="JNA971" s="34"/>
      <c r="JNH971" s="35"/>
      <c r="JNI971" s="34"/>
      <c r="JNP971" s="35"/>
      <c r="JNQ971" s="34"/>
      <c r="JNX971" s="35"/>
      <c r="JNY971" s="34"/>
      <c r="JOF971" s="35"/>
      <c r="JOG971" s="34"/>
      <c r="JON971" s="35"/>
      <c r="JOO971" s="34"/>
      <c r="JOV971" s="35"/>
      <c r="JOW971" s="34"/>
      <c r="JPD971" s="35"/>
      <c r="JPE971" s="34"/>
      <c r="JPL971" s="35"/>
      <c r="JPM971" s="34"/>
      <c r="JPT971" s="35"/>
      <c r="JPU971" s="34"/>
      <c r="JQB971" s="35"/>
      <c r="JQC971" s="34"/>
      <c r="JQJ971" s="35"/>
      <c r="JQK971" s="34"/>
      <c r="JQR971" s="35"/>
      <c r="JQS971" s="34"/>
      <c r="JQZ971" s="35"/>
      <c r="JRA971" s="34"/>
      <c r="JRH971" s="35"/>
      <c r="JRI971" s="34"/>
      <c r="JRP971" s="35"/>
      <c r="JRQ971" s="34"/>
      <c r="JRX971" s="35"/>
      <c r="JRY971" s="34"/>
      <c r="JSF971" s="35"/>
      <c r="JSG971" s="34"/>
      <c r="JSN971" s="35"/>
      <c r="JSO971" s="34"/>
      <c r="JSV971" s="35"/>
      <c r="JSW971" s="34"/>
      <c r="JTD971" s="35"/>
      <c r="JTE971" s="34"/>
      <c r="JTL971" s="35"/>
      <c r="JTM971" s="34"/>
      <c r="JTT971" s="35"/>
      <c r="JTU971" s="34"/>
      <c r="JUB971" s="35"/>
      <c r="JUC971" s="34"/>
      <c r="JUJ971" s="35"/>
      <c r="JUK971" s="34"/>
      <c r="JUR971" s="35"/>
      <c r="JUS971" s="34"/>
      <c r="JUZ971" s="35"/>
      <c r="JVA971" s="34"/>
      <c r="JVH971" s="35"/>
      <c r="JVI971" s="34"/>
      <c r="JVP971" s="35"/>
      <c r="JVQ971" s="34"/>
      <c r="JVX971" s="35"/>
      <c r="JVY971" s="34"/>
      <c r="JWF971" s="35"/>
      <c r="JWG971" s="34"/>
      <c r="JWN971" s="35"/>
      <c r="JWO971" s="34"/>
      <c r="JWV971" s="35"/>
      <c r="JWW971" s="34"/>
      <c r="JXD971" s="35"/>
      <c r="JXE971" s="34"/>
      <c r="JXL971" s="35"/>
      <c r="JXM971" s="34"/>
      <c r="JXT971" s="35"/>
      <c r="JXU971" s="34"/>
      <c r="JYB971" s="35"/>
      <c r="JYC971" s="34"/>
      <c r="JYJ971" s="35"/>
      <c r="JYK971" s="34"/>
      <c r="JYR971" s="35"/>
      <c r="JYS971" s="34"/>
      <c r="JYZ971" s="35"/>
      <c r="JZA971" s="34"/>
      <c r="JZH971" s="35"/>
      <c r="JZI971" s="34"/>
      <c r="JZP971" s="35"/>
      <c r="JZQ971" s="34"/>
      <c r="JZX971" s="35"/>
      <c r="JZY971" s="34"/>
      <c r="KAF971" s="35"/>
      <c r="KAG971" s="34"/>
      <c r="KAN971" s="35"/>
      <c r="KAO971" s="34"/>
      <c r="KAV971" s="35"/>
      <c r="KAW971" s="34"/>
      <c r="KBD971" s="35"/>
      <c r="KBE971" s="34"/>
      <c r="KBL971" s="35"/>
      <c r="KBM971" s="34"/>
      <c r="KBT971" s="35"/>
      <c r="KBU971" s="34"/>
      <c r="KCB971" s="35"/>
      <c r="KCC971" s="34"/>
      <c r="KCJ971" s="35"/>
      <c r="KCK971" s="34"/>
      <c r="KCR971" s="35"/>
      <c r="KCS971" s="34"/>
      <c r="KCZ971" s="35"/>
      <c r="KDA971" s="34"/>
      <c r="KDH971" s="35"/>
      <c r="KDI971" s="34"/>
      <c r="KDP971" s="35"/>
      <c r="KDQ971" s="34"/>
      <c r="KDX971" s="35"/>
      <c r="KDY971" s="34"/>
      <c r="KEF971" s="35"/>
      <c r="KEG971" s="34"/>
      <c r="KEN971" s="35"/>
      <c r="KEO971" s="34"/>
      <c r="KEV971" s="35"/>
      <c r="KEW971" s="34"/>
      <c r="KFD971" s="35"/>
      <c r="KFE971" s="34"/>
      <c r="KFL971" s="35"/>
      <c r="KFM971" s="34"/>
      <c r="KFT971" s="35"/>
      <c r="KFU971" s="34"/>
      <c r="KGB971" s="35"/>
      <c r="KGC971" s="34"/>
      <c r="KGJ971" s="35"/>
      <c r="KGK971" s="34"/>
      <c r="KGR971" s="35"/>
      <c r="KGS971" s="34"/>
      <c r="KGZ971" s="35"/>
      <c r="KHA971" s="34"/>
      <c r="KHH971" s="35"/>
      <c r="KHI971" s="34"/>
      <c r="KHP971" s="35"/>
      <c r="KHQ971" s="34"/>
      <c r="KHX971" s="35"/>
      <c r="KHY971" s="34"/>
      <c r="KIF971" s="35"/>
      <c r="KIG971" s="34"/>
      <c r="KIN971" s="35"/>
      <c r="KIO971" s="34"/>
      <c r="KIV971" s="35"/>
      <c r="KIW971" s="34"/>
      <c r="KJD971" s="35"/>
      <c r="KJE971" s="34"/>
      <c r="KJL971" s="35"/>
      <c r="KJM971" s="34"/>
      <c r="KJT971" s="35"/>
      <c r="KJU971" s="34"/>
      <c r="KKB971" s="35"/>
      <c r="KKC971" s="34"/>
      <c r="KKJ971" s="35"/>
      <c r="KKK971" s="34"/>
      <c r="KKR971" s="35"/>
      <c r="KKS971" s="34"/>
      <c r="KKZ971" s="35"/>
      <c r="KLA971" s="34"/>
      <c r="KLH971" s="35"/>
      <c r="KLI971" s="34"/>
      <c r="KLP971" s="35"/>
      <c r="KLQ971" s="34"/>
      <c r="KLX971" s="35"/>
      <c r="KLY971" s="34"/>
      <c r="KMF971" s="35"/>
      <c r="KMG971" s="34"/>
      <c r="KMN971" s="35"/>
      <c r="KMO971" s="34"/>
      <c r="KMV971" s="35"/>
      <c r="KMW971" s="34"/>
      <c r="KND971" s="35"/>
      <c r="KNE971" s="34"/>
      <c r="KNL971" s="35"/>
      <c r="KNM971" s="34"/>
      <c r="KNT971" s="35"/>
      <c r="KNU971" s="34"/>
      <c r="KOB971" s="35"/>
      <c r="KOC971" s="34"/>
      <c r="KOJ971" s="35"/>
      <c r="KOK971" s="34"/>
      <c r="KOR971" s="35"/>
      <c r="KOS971" s="34"/>
      <c r="KOZ971" s="35"/>
      <c r="KPA971" s="34"/>
      <c r="KPH971" s="35"/>
      <c r="KPI971" s="34"/>
      <c r="KPP971" s="35"/>
      <c r="KPQ971" s="34"/>
      <c r="KPX971" s="35"/>
      <c r="KPY971" s="34"/>
      <c r="KQF971" s="35"/>
      <c r="KQG971" s="34"/>
      <c r="KQN971" s="35"/>
      <c r="KQO971" s="34"/>
      <c r="KQV971" s="35"/>
      <c r="KQW971" s="34"/>
      <c r="KRD971" s="35"/>
      <c r="KRE971" s="34"/>
      <c r="KRL971" s="35"/>
      <c r="KRM971" s="34"/>
      <c r="KRT971" s="35"/>
      <c r="KRU971" s="34"/>
      <c r="KSB971" s="35"/>
      <c r="KSC971" s="34"/>
      <c r="KSJ971" s="35"/>
      <c r="KSK971" s="34"/>
      <c r="KSR971" s="35"/>
      <c r="KSS971" s="34"/>
      <c r="KSZ971" s="35"/>
      <c r="KTA971" s="34"/>
      <c r="KTH971" s="35"/>
      <c r="KTI971" s="34"/>
      <c r="KTP971" s="35"/>
      <c r="KTQ971" s="34"/>
      <c r="KTX971" s="35"/>
      <c r="KTY971" s="34"/>
      <c r="KUF971" s="35"/>
      <c r="KUG971" s="34"/>
      <c r="KUN971" s="35"/>
      <c r="KUO971" s="34"/>
      <c r="KUV971" s="35"/>
      <c r="KUW971" s="34"/>
      <c r="KVD971" s="35"/>
      <c r="KVE971" s="34"/>
      <c r="KVL971" s="35"/>
      <c r="KVM971" s="34"/>
      <c r="KVT971" s="35"/>
      <c r="KVU971" s="34"/>
      <c r="KWB971" s="35"/>
      <c r="KWC971" s="34"/>
      <c r="KWJ971" s="35"/>
      <c r="KWK971" s="34"/>
      <c r="KWR971" s="35"/>
      <c r="KWS971" s="34"/>
      <c r="KWZ971" s="35"/>
      <c r="KXA971" s="34"/>
      <c r="KXH971" s="35"/>
      <c r="KXI971" s="34"/>
      <c r="KXP971" s="35"/>
      <c r="KXQ971" s="34"/>
      <c r="KXX971" s="35"/>
      <c r="KXY971" s="34"/>
      <c r="KYF971" s="35"/>
      <c r="KYG971" s="34"/>
      <c r="KYN971" s="35"/>
      <c r="KYO971" s="34"/>
      <c r="KYV971" s="35"/>
      <c r="KYW971" s="34"/>
      <c r="KZD971" s="35"/>
      <c r="KZE971" s="34"/>
      <c r="KZL971" s="35"/>
      <c r="KZM971" s="34"/>
      <c r="KZT971" s="35"/>
      <c r="KZU971" s="34"/>
      <c r="LAB971" s="35"/>
      <c r="LAC971" s="34"/>
      <c r="LAJ971" s="35"/>
      <c r="LAK971" s="34"/>
      <c r="LAR971" s="35"/>
      <c r="LAS971" s="34"/>
      <c r="LAZ971" s="35"/>
      <c r="LBA971" s="34"/>
      <c r="LBH971" s="35"/>
      <c r="LBI971" s="34"/>
      <c r="LBP971" s="35"/>
      <c r="LBQ971" s="34"/>
      <c r="LBX971" s="35"/>
      <c r="LBY971" s="34"/>
      <c r="LCF971" s="35"/>
      <c r="LCG971" s="34"/>
      <c r="LCN971" s="35"/>
      <c r="LCO971" s="34"/>
      <c r="LCV971" s="35"/>
      <c r="LCW971" s="34"/>
      <c r="LDD971" s="35"/>
      <c r="LDE971" s="34"/>
      <c r="LDL971" s="35"/>
      <c r="LDM971" s="34"/>
      <c r="LDT971" s="35"/>
      <c r="LDU971" s="34"/>
      <c r="LEB971" s="35"/>
      <c r="LEC971" s="34"/>
      <c r="LEJ971" s="35"/>
      <c r="LEK971" s="34"/>
      <c r="LER971" s="35"/>
      <c r="LES971" s="34"/>
      <c r="LEZ971" s="35"/>
      <c r="LFA971" s="34"/>
      <c r="LFH971" s="35"/>
      <c r="LFI971" s="34"/>
      <c r="LFP971" s="35"/>
      <c r="LFQ971" s="34"/>
      <c r="LFX971" s="35"/>
      <c r="LFY971" s="34"/>
      <c r="LGF971" s="35"/>
      <c r="LGG971" s="34"/>
      <c r="LGN971" s="35"/>
      <c r="LGO971" s="34"/>
      <c r="LGV971" s="35"/>
      <c r="LGW971" s="34"/>
      <c r="LHD971" s="35"/>
      <c r="LHE971" s="34"/>
      <c r="LHL971" s="35"/>
      <c r="LHM971" s="34"/>
      <c r="LHT971" s="35"/>
      <c r="LHU971" s="34"/>
      <c r="LIB971" s="35"/>
      <c r="LIC971" s="34"/>
      <c r="LIJ971" s="35"/>
      <c r="LIK971" s="34"/>
      <c r="LIR971" s="35"/>
      <c r="LIS971" s="34"/>
      <c r="LIZ971" s="35"/>
      <c r="LJA971" s="34"/>
      <c r="LJH971" s="35"/>
      <c r="LJI971" s="34"/>
      <c r="LJP971" s="35"/>
      <c r="LJQ971" s="34"/>
      <c r="LJX971" s="35"/>
      <c r="LJY971" s="34"/>
      <c r="LKF971" s="35"/>
      <c r="LKG971" s="34"/>
      <c r="LKN971" s="35"/>
      <c r="LKO971" s="34"/>
      <c r="LKV971" s="35"/>
      <c r="LKW971" s="34"/>
      <c r="LLD971" s="35"/>
      <c r="LLE971" s="34"/>
      <c r="LLL971" s="35"/>
      <c r="LLM971" s="34"/>
      <c r="LLT971" s="35"/>
      <c r="LLU971" s="34"/>
      <c r="LMB971" s="35"/>
      <c r="LMC971" s="34"/>
      <c r="LMJ971" s="35"/>
      <c r="LMK971" s="34"/>
      <c r="LMR971" s="35"/>
      <c r="LMS971" s="34"/>
      <c r="LMZ971" s="35"/>
      <c r="LNA971" s="34"/>
      <c r="LNH971" s="35"/>
      <c r="LNI971" s="34"/>
      <c r="LNP971" s="35"/>
      <c r="LNQ971" s="34"/>
      <c r="LNX971" s="35"/>
      <c r="LNY971" s="34"/>
      <c r="LOF971" s="35"/>
      <c r="LOG971" s="34"/>
      <c r="LON971" s="35"/>
      <c r="LOO971" s="34"/>
      <c r="LOV971" s="35"/>
      <c r="LOW971" s="34"/>
      <c r="LPD971" s="35"/>
      <c r="LPE971" s="34"/>
      <c r="LPL971" s="35"/>
      <c r="LPM971" s="34"/>
      <c r="LPT971" s="35"/>
      <c r="LPU971" s="34"/>
      <c r="LQB971" s="35"/>
      <c r="LQC971" s="34"/>
      <c r="LQJ971" s="35"/>
      <c r="LQK971" s="34"/>
      <c r="LQR971" s="35"/>
      <c r="LQS971" s="34"/>
      <c r="LQZ971" s="35"/>
      <c r="LRA971" s="34"/>
      <c r="LRH971" s="35"/>
      <c r="LRI971" s="34"/>
      <c r="LRP971" s="35"/>
      <c r="LRQ971" s="34"/>
      <c r="LRX971" s="35"/>
      <c r="LRY971" s="34"/>
      <c r="LSF971" s="35"/>
      <c r="LSG971" s="34"/>
      <c r="LSN971" s="35"/>
      <c r="LSO971" s="34"/>
      <c r="LSV971" s="35"/>
      <c r="LSW971" s="34"/>
      <c r="LTD971" s="35"/>
      <c r="LTE971" s="34"/>
      <c r="LTL971" s="35"/>
      <c r="LTM971" s="34"/>
      <c r="LTT971" s="35"/>
      <c r="LTU971" s="34"/>
      <c r="LUB971" s="35"/>
      <c r="LUC971" s="34"/>
      <c r="LUJ971" s="35"/>
      <c r="LUK971" s="34"/>
      <c r="LUR971" s="35"/>
      <c r="LUS971" s="34"/>
      <c r="LUZ971" s="35"/>
      <c r="LVA971" s="34"/>
      <c r="LVH971" s="35"/>
      <c r="LVI971" s="34"/>
      <c r="LVP971" s="35"/>
      <c r="LVQ971" s="34"/>
      <c r="LVX971" s="35"/>
      <c r="LVY971" s="34"/>
      <c r="LWF971" s="35"/>
      <c r="LWG971" s="34"/>
      <c r="LWN971" s="35"/>
      <c r="LWO971" s="34"/>
      <c r="LWV971" s="35"/>
      <c r="LWW971" s="34"/>
      <c r="LXD971" s="35"/>
      <c r="LXE971" s="34"/>
      <c r="LXL971" s="35"/>
      <c r="LXM971" s="34"/>
      <c r="LXT971" s="35"/>
      <c r="LXU971" s="34"/>
      <c r="LYB971" s="35"/>
      <c r="LYC971" s="34"/>
      <c r="LYJ971" s="35"/>
      <c r="LYK971" s="34"/>
      <c r="LYR971" s="35"/>
      <c r="LYS971" s="34"/>
      <c r="LYZ971" s="35"/>
      <c r="LZA971" s="34"/>
      <c r="LZH971" s="35"/>
      <c r="LZI971" s="34"/>
      <c r="LZP971" s="35"/>
      <c r="LZQ971" s="34"/>
      <c r="LZX971" s="35"/>
      <c r="LZY971" s="34"/>
      <c r="MAF971" s="35"/>
      <c r="MAG971" s="34"/>
      <c r="MAN971" s="35"/>
      <c r="MAO971" s="34"/>
      <c r="MAV971" s="35"/>
      <c r="MAW971" s="34"/>
      <c r="MBD971" s="35"/>
      <c r="MBE971" s="34"/>
      <c r="MBL971" s="35"/>
      <c r="MBM971" s="34"/>
      <c r="MBT971" s="35"/>
      <c r="MBU971" s="34"/>
      <c r="MCB971" s="35"/>
      <c r="MCC971" s="34"/>
      <c r="MCJ971" s="35"/>
      <c r="MCK971" s="34"/>
      <c r="MCR971" s="35"/>
      <c r="MCS971" s="34"/>
      <c r="MCZ971" s="35"/>
      <c r="MDA971" s="34"/>
      <c r="MDH971" s="35"/>
      <c r="MDI971" s="34"/>
      <c r="MDP971" s="35"/>
      <c r="MDQ971" s="34"/>
      <c r="MDX971" s="35"/>
      <c r="MDY971" s="34"/>
      <c r="MEF971" s="35"/>
      <c r="MEG971" s="34"/>
      <c r="MEN971" s="35"/>
      <c r="MEO971" s="34"/>
      <c r="MEV971" s="35"/>
      <c r="MEW971" s="34"/>
      <c r="MFD971" s="35"/>
      <c r="MFE971" s="34"/>
      <c r="MFL971" s="35"/>
      <c r="MFM971" s="34"/>
      <c r="MFT971" s="35"/>
      <c r="MFU971" s="34"/>
      <c r="MGB971" s="35"/>
      <c r="MGC971" s="34"/>
      <c r="MGJ971" s="35"/>
      <c r="MGK971" s="34"/>
      <c r="MGR971" s="35"/>
      <c r="MGS971" s="34"/>
      <c r="MGZ971" s="35"/>
      <c r="MHA971" s="34"/>
      <c r="MHH971" s="35"/>
      <c r="MHI971" s="34"/>
      <c r="MHP971" s="35"/>
      <c r="MHQ971" s="34"/>
      <c r="MHX971" s="35"/>
      <c r="MHY971" s="34"/>
      <c r="MIF971" s="35"/>
      <c r="MIG971" s="34"/>
      <c r="MIN971" s="35"/>
      <c r="MIO971" s="34"/>
      <c r="MIV971" s="35"/>
      <c r="MIW971" s="34"/>
      <c r="MJD971" s="35"/>
      <c r="MJE971" s="34"/>
      <c r="MJL971" s="35"/>
      <c r="MJM971" s="34"/>
      <c r="MJT971" s="35"/>
      <c r="MJU971" s="34"/>
      <c r="MKB971" s="35"/>
      <c r="MKC971" s="34"/>
      <c r="MKJ971" s="35"/>
      <c r="MKK971" s="34"/>
      <c r="MKR971" s="35"/>
      <c r="MKS971" s="34"/>
      <c r="MKZ971" s="35"/>
      <c r="MLA971" s="34"/>
      <c r="MLH971" s="35"/>
      <c r="MLI971" s="34"/>
      <c r="MLP971" s="35"/>
      <c r="MLQ971" s="34"/>
      <c r="MLX971" s="35"/>
      <c r="MLY971" s="34"/>
      <c r="MMF971" s="35"/>
      <c r="MMG971" s="34"/>
      <c r="MMN971" s="35"/>
      <c r="MMO971" s="34"/>
      <c r="MMV971" s="35"/>
      <c r="MMW971" s="34"/>
      <c r="MND971" s="35"/>
      <c r="MNE971" s="34"/>
      <c r="MNL971" s="35"/>
      <c r="MNM971" s="34"/>
      <c r="MNT971" s="35"/>
      <c r="MNU971" s="34"/>
      <c r="MOB971" s="35"/>
      <c r="MOC971" s="34"/>
      <c r="MOJ971" s="35"/>
      <c r="MOK971" s="34"/>
      <c r="MOR971" s="35"/>
      <c r="MOS971" s="34"/>
      <c r="MOZ971" s="35"/>
      <c r="MPA971" s="34"/>
      <c r="MPH971" s="35"/>
      <c r="MPI971" s="34"/>
      <c r="MPP971" s="35"/>
      <c r="MPQ971" s="34"/>
      <c r="MPX971" s="35"/>
      <c r="MPY971" s="34"/>
      <c r="MQF971" s="35"/>
      <c r="MQG971" s="34"/>
      <c r="MQN971" s="35"/>
      <c r="MQO971" s="34"/>
      <c r="MQV971" s="35"/>
      <c r="MQW971" s="34"/>
      <c r="MRD971" s="35"/>
      <c r="MRE971" s="34"/>
      <c r="MRL971" s="35"/>
      <c r="MRM971" s="34"/>
      <c r="MRT971" s="35"/>
      <c r="MRU971" s="34"/>
      <c r="MSB971" s="35"/>
      <c r="MSC971" s="34"/>
      <c r="MSJ971" s="35"/>
      <c r="MSK971" s="34"/>
      <c r="MSR971" s="35"/>
      <c r="MSS971" s="34"/>
      <c r="MSZ971" s="35"/>
      <c r="MTA971" s="34"/>
      <c r="MTH971" s="35"/>
      <c r="MTI971" s="34"/>
      <c r="MTP971" s="35"/>
      <c r="MTQ971" s="34"/>
      <c r="MTX971" s="35"/>
      <c r="MTY971" s="34"/>
      <c r="MUF971" s="35"/>
      <c r="MUG971" s="34"/>
      <c r="MUN971" s="35"/>
      <c r="MUO971" s="34"/>
      <c r="MUV971" s="35"/>
      <c r="MUW971" s="34"/>
      <c r="MVD971" s="35"/>
      <c r="MVE971" s="34"/>
      <c r="MVL971" s="35"/>
      <c r="MVM971" s="34"/>
      <c r="MVT971" s="35"/>
      <c r="MVU971" s="34"/>
      <c r="MWB971" s="35"/>
      <c r="MWC971" s="34"/>
      <c r="MWJ971" s="35"/>
      <c r="MWK971" s="34"/>
      <c r="MWR971" s="35"/>
      <c r="MWS971" s="34"/>
      <c r="MWZ971" s="35"/>
      <c r="MXA971" s="34"/>
      <c r="MXH971" s="35"/>
      <c r="MXI971" s="34"/>
      <c r="MXP971" s="35"/>
      <c r="MXQ971" s="34"/>
      <c r="MXX971" s="35"/>
      <c r="MXY971" s="34"/>
      <c r="MYF971" s="35"/>
      <c r="MYG971" s="34"/>
      <c r="MYN971" s="35"/>
      <c r="MYO971" s="34"/>
      <c r="MYV971" s="35"/>
      <c r="MYW971" s="34"/>
      <c r="MZD971" s="35"/>
      <c r="MZE971" s="34"/>
      <c r="MZL971" s="35"/>
      <c r="MZM971" s="34"/>
      <c r="MZT971" s="35"/>
      <c r="MZU971" s="34"/>
      <c r="NAB971" s="35"/>
      <c r="NAC971" s="34"/>
      <c r="NAJ971" s="35"/>
      <c r="NAK971" s="34"/>
      <c r="NAR971" s="35"/>
      <c r="NAS971" s="34"/>
      <c r="NAZ971" s="35"/>
      <c r="NBA971" s="34"/>
      <c r="NBH971" s="35"/>
      <c r="NBI971" s="34"/>
      <c r="NBP971" s="35"/>
      <c r="NBQ971" s="34"/>
      <c r="NBX971" s="35"/>
      <c r="NBY971" s="34"/>
      <c r="NCF971" s="35"/>
      <c r="NCG971" s="34"/>
      <c r="NCN971" s="35"/>
      <c r="NCO971" s="34"/>
      <c r="NCV971" s="35"/>
      <c r="NCW971" s="34"/>
      <c r="NDD971" s="35"/>
      <c r="NDE971" s="34"/>
      <c r="NDL971" s="35"/>
      <c r="NDM971" s="34"/>
      <c r="NDT971" s="35"/>
      <c r="NDU971" s="34"/>
      <c r="NEB971" s="35"/>
      <c r="NEC971" s="34"/>
      <c r="NEJ971" s="35"/>
      <c r="NEK971" s="34"/>
      <c r="NER971" s="35"/>
      <c r="NES971" s="34"/>
      <c r="NEZ971" s="35"/>
      <c r="NFA971" s="34"/>
      <c r="NFH971" s="35"/>
      <c r="NFI971" s="34"/>
      <c r="NFP971" s="35"/>
      <c r="NFQ971" s="34"/>
      <c r="NFX971" s="35"/>
      <c r="NFY971" s="34"/>
      <c r="NGF971" s="35"/>
      <c r="NGG971" s="34"/>
      <c r="NGN971" s="35"/>
      <c r="NGO971" s="34"/>
      <c r="NGV971" s="35"/>
      <c r="NGW971" s="34"/>
      <c r="NHD971" s="35"/>
      <c r="NHE971" s="34"/>
      <c r="NHL971" s="35"/>
      <c r="NHM971" s="34"/>
      <c r="NHT971" s="35"/>
      <c r="NHU971" s="34"/>
      <c r="NIB971" s="35"/>
      <c r="NIC971" s="34"/>
      <c r="NIJ971" s="35"/>
      <c r="NIK971" s="34"/>
      <c r="NIR971" s="35"/>
      <c r="NIS971" s="34"/>
      <c r="NIZ971" s="35"/>
      <c r="NJA971" s="34"/>
      <c r="NJH971" s="35"/>
      <c r="NJI971" s="34"/>
      <c r="NJP971" s="35"/>
      <c r="NJQ971" s="34"/>
      <c r="NJX971" s="35"/>
      <c r="NJY971" s="34"/>
      <c r="NKF971" s="35"/>
      <c r="NKG971" s="34"/>
      <c r="NKN971" s="35"/>
      <c r="NKO971" s="34"/>
      <c r="NKV971" s="35"/>
      <c r="NKW971" s="34"/>
      <c r="NLD971" s="35"/>
      <c r="NLE971" s="34"/>
      <c r="NLL971" s="35"/>
      <c r="NLM971" s="34"/>
      <c r="NLT971" s="35"/>
      <c r="NLU971" s="34"/>
      <c r="NMB971" s="35"/>
      <c r="NMC971" s="34"/>
      <c r="NMJ971" s="35"/>
      <c r="NMK971" s="34"/>
      <c r="NMR971" s="35"/>
      <c r="NMS971" s="34"/>
      <c r="NMZ971" s="35"/>
      <c r="NNA971" s="34"/>
      <c r="NNH971" s="35"/>
      <c r="NNI971" s="34"/>
      <c r="NNP971" s="35"/>
      <c r="NNQ971" s="34"/>
      <c r="NNX971" s="35"/>
      <c r="NNY971" s="34"/>
      <c r="NOF971" s="35"/>
      <c r="NOG971" s="34"/>
      <c r="NON971" s="35"/>
      <c r="NOO971" s="34"/>
      <c r="NOV971" s="35"/>
      <c r="NOW971" s="34"/>
      <c r="NPD971" s="35"/>
      <c r="NPE971" s="34"/>
      <c r="NPL971" s="35"/>
      <c r="NPM971" s="34"/>
      <c r="NPT971" s="35"/>
      <c r="NPU971" s="34"/>
      <c r="NQB971" s="35"/>
      <c r="NQC971" s="34"/>
      <c r="NQJ971" s="35"/>
      <c r="NQK971" s="34"/>
      <c r="NQR971" s="35"/>
      <c r="NQS971" s="34"/>
      <c r="NQZ971" s="35"/>
      <c r="NRA971" s="34"/>
      <c r="NRH971" s="35"/>
      <c r="NRI971" s="34"/>
      <c r="NRP971" s="35"/>
      <c r="NRQ971" s="34"/>
      <c r="NRX971" s="35"/>
      <c r="NRY971" s="34"/>
      <c r="NSF971" s="35"/>
      <c r="NSG971" s="34"/>
      <c r="NSN971" s="35"/>
      <c r="NSO971" s="34"/>
      <c r="NSV971" s="35"/>
      <c r="NSW971" s="34"/>
      <c r="NTD971" s="35"/>
      <c r="NTE971" s="34"/>
      <c r="NTL971" s="35"/>
      <c r="NTM971" s="34"/>
      <c r="NTT971" s="35"/>
      <c r="NTU971" s="34"/>
      <c r="NUB971" s="35"/>
      <c r="NUC971" s="34"/>
      <c r="NUJ971" s="35"/>
      <c r="NUK971" s="34"/>
      <c r="NUR971" s="35"/>
      <c r="NUS971" s="34"/>
      <c r="NUZ971" s="35"/>
      <c r="NVA971" s="34"/>
      <c r="NVH971" s="35"/>
      <c r="NVI971" s="34"/>
      <c r="NVP971" s="35"/>
      <c r="NVQ971" s="34"/>
      <c r="NVX971" s="35"/>
      <c r="NVY971" s="34"/>
      <c r="NWF971" s="35"/>
      <c r="NWG971" s="34"/>
      <c r="NWN971" s="35"/>
      <c r="NWO971" s="34"/>
      <c r="NWV971" s="35"/>
      <c r="NWW971" s="34"/>
      <c r="NXD971" s="35"/>
      <c r="NXE971" s="34"/>
      <c r="NXL971" s="35"/>
      <c r="NXM971" s="34"/>
      <c r="NXT971" s="35"/>
      <c r="NXU971" s="34"/>
      <c r="NYB971" s="35"/>
      <c r="NYC971" s="34"/>
      <c r="NYJ971" s="35"/>
      <c r="NYK971" s="34"/>
      <c r="NYR971" s="35"/>
      <c r="NYS971" s="34"/>
      <c r="NYZ971" s="35"/>
      <c r="NZA971" s="34"/>
      <c r="NZH971" s="35"/>
      <c r="NZI971" s="34"/>
      <c r="NZP971" s="35"/>
      <c r="NZQ971" s="34"/>
      <c r="NZX971" s="35"/>
      <c r="NZY971" s="34"/>
      <c r="OAF971" s="35"/>
      <c r="OAG971" s="34"/>
      <c r="OAN971" s="35"/>
      <c r="OAO971" s="34"/>
      <c r="OAV971" s="35"/>
      <c r="OAW971" s="34"/>
      <c r="OBD971" s="35"/>
      <c r="OBE971" s="34"/>
      <c r="OBL971" s="35"/>
      <c r="OBM971" s="34"/>
      <c r="OBT971" s="35"/>
      <c r="OBU971" s="34"/>
      <c r="OCB971" s="35"/>
      <c r="OCC971" s="34"/>
      <c r="OCJ971" s="35"/>
      <c r="OCK971" s="34"/>
      <c r="OCR971" s="35"/>
      <c r="OCS971" s="34"/>
      <c r="OCZ971" s="35"/>
      <c r="ODA971" s="34"/>
      <c r="ODH971" s="35"/>
      <c r="ODI971" s="34"/>
      <c r="ODP971" s="35"/>
      <c r="ODQ971" s="34"/>
      <c r="ODX971" s="35"/>
      <c r="ODY971" s="34"/>
      <c r="OEF971" s="35"/>
      <c r="OEG971" s="34"/>
      <c r="OEN971" s="35"/>
      <c r="OEO971" s="34"/>
      <c r="OEV971" s="35"/>
      <c r="OEW971" s="34"/>
      <c r="OFD971" s="35"/>
      <c r="OFE971" s="34"/>
      <c r="OFL971" s="35"/>
      <c r="OFM971" s="34"/>
      <c r="OFT971" s="35"/>
      <c r="OFU971" s="34"/>
      <c r="OGB971" s="35"/>
      <c r="OGC971" s="34"/>
      <c r="OGJ971" s="35"/>
      <c r="OGK971" s="34"/>
      <c r="OGR971" s="35"/>
      <c r="OGS971" s="34"/>
      <c r="OGZ971" s="35"/>
      <c r="OHA971" s="34"/>
      <c r="OHH971" s="35"/>
      <c r="OHI971" s="34"/>
      <c r="OHP971" s="35"/>
      <c r="OHQ971" s="34"/>
      <c r="OHX971" s="35"/>
      <c r="OHY971" s="34"/>
      <c r="OIF971" s="35"/>
      <c r="OIG971" s="34"/>
      <c r="OIN971" s="35"/>
      <c r="OIO971" s="34"/>
      <c r="OIV971" s="35"/>
      <c r="OIW971" s="34"/>
      <c r="OJD971" s="35"/>
      <c r="OJE971" s="34"/>
      <c r="OJL971" s="35"/>
      <c r="OJM971" s="34"/>
      <c r="OJT971" s="35"/>
      <c r="OJU971" s="34"/>
      <c r="OKB971" s="35"/>
      <c r="OKC971" s="34"/>
      <c r="OKJ971" s="35"/>
      <c r="OKK971" s="34"/>
      <c r="OKR971" s="35"/>
      <c r="OKS971" s="34"/>
      <c r="OKZ971" s="35"/>
      <c r="OLA971" s="34"/>
      <c r="OLH971" s="35"/>
      <c r="OLI971" s="34"/>
      <c r="OLP971" s="35"/>
      <c r="OLQ971" s="34"/>
      <c r="OLX971" s="35"/>
      <c r="OLY971" s="34"/>
      <c r="OMF971" s="35"/>
      <c r="OMG971" s="34"/>
      <c r="OMN971" s="35"/>
      <c r="OMO971" s="34"/>
      <c r="OMV971" s="35"/>
      <c r="OMW971" s="34"/>
      <c r="OND971" s="35"/>
      <c r="ONE971" s="34"/>
      <c r="ONL971" s="35"/>
      <c r="ONM971" s="34"/>
      <c r="ONT971" s="35"/>
      <c r="ONU971" s="34"/>
      <c r="OOB971" s="35"/>
      <c r="OOC971" s="34"/>
      <c r="OOJ971" s="35"/>
      <c r="OOK971" s="34"/>
      <c r="OOR971" s="35"/>
      <c r="OOS971" s="34"/>
      <c r="OOZ971" s="35"/>
      <c r="OPA971" s="34"/>
      <c r="OPH971" s="35"/>
      <c r="OPI971" s="34"/>
      <c r="OPP971" s="35"/>
      <c r="OPQ971" s="34"/>
      <c r="OPX971" s="35"/>
      <c r="OPY971" s="34"/>
      <c r="OQF971" s="35"/>
      <c r="OQG971" s="34"/>
      <c r="OQN971" s="35"/>
      <c r="OQO971" s="34"/>
      <c r="OQV971" s="35"/>
      <c r="OQW971" s="34"/>
      <c r="ORD971" s="35"/>
      <c r="ORE971" s="34"/>
      <c r="ORL971" s="35"/>
      <c r="ORM971" s="34"/>
      <c r="ORT971" s="35"/>
      <c r="ORU971" s="34"/>
      <c r="OSB971" s="35"/>
      <c r="OSC971" s="34"/>
      <c r="OSJ971" s="35"/>
      <c r="OSK971" s="34"/>
      <c r="OSR971" s="35"/>
      <c r="OSS971" s="34"/>
      <c r="OSZ971" s="35"/>
      <c r="OTA971" s="34"/>
      <c r="OTH971" s="35"/>
      <c r="OTI971" s="34"/>
      <c r="OTP971" s="35"/>
      <c r="OTQ971" s="34"/>
      <c r="OTX971" s="35"/>
      <c r="OTY971" s="34"/>
      <c r="OUF971" s="35"/>
      <c r="OUG971" s="34"/>
      <c r="OUN971" s="35"/>
      <c r="OUO971" s="34"/>
      <c r="OUV971" s="35"/>
      <c r="OUW971" s="34"/>
      <c r="OVD971" s="35"/>
      <c r="OVE971" s="34"/>
      <c r="OVL971" s="35"/>
      <c r="OVM971" s="34"/>
      <c r="OVT971" s="35"/>
      <c r="OVU971" s="34"/>
      <c r="OWB971" s="35"/>
      <c r="OWC971" s="34"/>
      <c r="OWJ971" s="35"/>
      <c r="OWK971" s="34"/>
      <c r="OWR971" s="35"/>
      <c r="OWS971" s="34"/>
      <c r="OWZ971" s="35"/>
      <c r="OXA971" s="34"/>
      <c r="OXH971" s="35"/>
      <c r="OXI971" s="34"/>
      <c r="OXP971" s="35"/>
      <c r="OXQ971" s="34"/>
      <c r="OXX971" s="35"/>
      <c r="OXY971" s="34"/>
      <c r="OYF971" s="35"/>
      <c r="OYG971" s="34"/>
      <c r="OYN971" s="35"/>
      <c r="OYO971" s="34"/>
      <c r="OYV971" s="35"/>
      <c r="OYW971" s="34"/>
      <c r="OZD971" s="35"/>
      <c r="OZE971" s="34"/>
      <c r="OZL971" s="35"/>
      <c r="OZM971" s="34"/>
      <c r="OZT971" s="35"/>
      <c r="OZU971" s="34"/>
      <c r="PAB971" s="35"/>
      <c r="PAC971" s="34"/>
      <c r="PAJ971" s="35"/>
      <c r="PAK971" s="34"/>
      <c r="PAR971" s="35"/>
      <c r="PAS971" s="34"/>
      <c r="PAZ971" s="35"/>
      <c r="PBA971" s="34"/>
      <c r="PBH971" s="35"/>
      <c r="PBI971" s="34"/>
      <c r="PBP971" s="35"/>
      <c r="PBQ971" s="34"/>
      <c r="PBX971" s="35"/>
      <c r="PBY971" s="34"/>
      <c r="PCF971" s="35"/>
      <c r="PCG971" s="34"/>
      <c r="PCN971" s="35"/>
      <c r="PCO971" s="34"/>
      <c r="PCV971" s="35"/>
      <c r="PCW971" s="34"/>
      <c r="PDD971" s="35"/>
      <c r="PDE971" s="34"/>
      <c r="PDL971" s="35"/>
      <c r="PDM971" s="34"/>
      <c r="PDT971" s="35"/>
      <c r="PDU971" s="34"/>
      <c r="PEB971" s="35"/>
      <c r="PEC971" s="34"/>
      <c r="PEJ971" s="35"/>
      <c r="PEK971" s="34"/>
      <c r="PER971" s="35"/>
      <c r="PES971" s="34"/>
      <c r="PEZ971" s="35"/>
      <c r="PFA971" s="34"/>
      <c r="PFH971" s="35"/>
      <c r="PFI971" s="34"/>
      <c r="PFP971" s="35"/>
      <c r="PFQ971" s="34"/>
      <c r="PFX971" s="35"/>
      <c r="PFY971" s="34"/>
      <c r="PGF971" s="35"/>
      <c r="PGG971" s="34"/>
      <c r="PGN971" s="35"/>
      <c r="PGO971" s="34"/>
      <c r="PGV971" s="35"/>
      <c r="PGW971" s="34"/>
      <c r="PHD971" s="35"/>
      <c r="PHE971" s="34"/>
      <c r="PHL971" s="35"/>
      <c r="PHM971" s="34"/>
      <c r="PHT971" s="35"/>
      <c r="PHU971" s="34"/>
      <c r="PIB971" s="35"/>
      <c r="PIC971" s="34"/>
      <c r="PIJ971" s="35"/>
      <c r="PIK971" s="34"/>
      <c r="PIR971" s="35"/>
      <c r="PIS971" s="34"/>
      <c r="PIZ971" s="35"/>
      <c r="PJA971" s="34"/>
      <c r="PJH971" s="35"/>
      <c r="PJI971" s="34"/>
      <c r="PJP971" s="35"/>
      <c r="PJQ971" s="34"/>
      <c r="PJX971" s="35"/>
      <c r="PJY971" s="34"/>
      <c r="PKF971" s="35"/>
      <c r="PKG971" s="34"/>
      <c r="PKN971" s="35"/>
      <c r="PKO971" s="34"/>
      <c r="PKV971" s="35"/>
      <c r="PKW971" s="34"/>
      <c r="PLD971" s="35"/>
      <c r="PLE971" s="34"/>
      <c r="PLL971" s="35"/>
      <c r="PLM971" s="34"/>
      <c r="PLT971" s="35"/>
      <c r="PLU971" s="34"/>
      <c r="PMB971" s="35"/>
      <c r="PMC971" s="34"/>
      <c r="PMJ971" s="35"/>
      <c r="PMK971" s="34"/>
      <c r="PMR971" s="35"/>
      <c r="PMS971" s="34"/>
      <c r="PMZ971" s="35"/>
      <c r="PNA971" s="34"/>
      <c r="PNH971" s="35"/>
      <c r="PNI971" s="34"/>
      <c r="PNP971" s="35"/>
      <c r="PNQ971" s="34"/>
      <c r="PNX971" s="35"/>
      <c r="PNY971" s="34"/>
      <c r="POF971" s="35"/>
      <c r="POG971" s="34"/>
      <c r="PON971" s="35"/>
      <c r="POO971" s="34"/>
      <c r="POV971" s="35"/>
      <c r="POW971" s="34"/>
      <c r="PPD971" s="35"/>
      <c r="PPE971" s="34"/>
      <c r="PPL971" s="35"/>
      <c r="PPM971" s="34"/>
      <c r="PPT971" s="35"/>
      <c r="PPU971" s="34"/>
      <c r="PQB971" s="35"/>
      <c r="PQC971" s="34"/>
      <c r="PQJ971" s="35"/>
      <c r="PQK971" s="34"/>
      <c r="PQR971" s="35"/>
      <c r="PQS971" s="34"/>
      <c r="PQZ971" s="35"/>
      <c r="PRA971" s="34"/>
      <c r="PRH971" s="35"/>
      <c r="PRI971" s="34"/>
      <c r="PRP971" s="35"/>
      <c r="PRQ971" s="34"/>
      <c r="PRX971" s="35"/>
      <c r="PRY971" s="34"/>
      <c r="PSF971" s="35"/>
      <c r="PSG971" s="34"/>
      <c r="PSN971" s="35"/>
      <c r="PSO971" s="34"/>
      <c r="PSV971" s="35"/>
      <c r="PSW971" s="34"/>
      <c r="PTD971" s="35"/>
      <c r="PTE971" s="34"/>
      <c r="PTL971" s="35"/>
      <c r="PTM971" s="34"/>
      <c r="PTT971" s="35"/>
      <c r="PTU971" s="34"/>
      <c r="PUB971" s="35"/>
      <c r="PUC971" s="34"/>
      <c r="PUJ971" s="35"/>
      <c r="PUK971" s="34"/>
      <c r="PUR971" s="35"/>
      <c r="PUS971" s="34"/>
      <c r="PUZ971" s="35"/>
      <c r="PVA971" s="34"/>
      <c r="PVH971" s="35"/>
      <c r="PVI971" s="34"/>
      <c r="PVP971" s="35"/>
      <c r="PVQ971" s="34"/>
      <c r="PVX971" s="35"/>
      <c r="PVY971" s="34"/>
      <c r="PWF971" s="35"/>
      <c r="PWG971" s="34"/>
      <c r="PWN971" s="35"/>
      <c r="PWO971" s="34"/>
      <c r="PWV971" s="35"/>
      <c r="PWW971" s="34"/>
      <c r="PXD971" s="35"/>
      <c r="PXE971" s="34"/>
      <c r="PXL971" s="35"/>
      <c r="PXM971" s="34"/>
      <c r="PXT971" s="35"/>
      <c r="PXU971" s="34"/>
      <c r="PYB971" s="35"/>
      <c r="PYC971" s="34"/>
      <c r="PYJ971" s="35"/>
      <c r="PYK971" s="34"/>
      <c r="PYR971" s="35"/>
      <c r="PYS971" s="34"/>
      <c r="PYZ971" s="35"/>
      <c r="PZA971" s="34"/>
      <c r="PZH971" s="35"/>
      <c r="PZI971" s="34"/>
      <c r="PZP971" s="35"/>
      <c r="PZQ971" s="34"/>
      <c r="PZX971" s="35"/>
      <c r="PZY971" s="34"/>
      <c r="QAF971" s="35"/>
      <c r="QAG971" s="34"/>
      <c r="QAN971" s="35"/>
      <c r="QAO971" s="34"/>
      <c r="QAV971" s="35"/>
      <c r="QAW971" s="34"/>
      <c r="QBD971" s="35"/>
      <c r="QBE971" s="34"/>
      <c r="QBL971" s="35"/>
      <c r="QBM971" s="34"/>
      <c r="QBT971" s="35"/>
      <c r="QBU971" s="34"/>
      <c r="QCB971" s="35"/>
      <c r="QCC971" s="34"/>
      <c r="QCJ971" s="35"/>
      <c r="QCK971" s="34"/>
      <c r="QCR971" s="35"/>
      <c r="QCS971" s="34"/>
      <c r="QCZ971" s="35"/>
      <c r="QDA971" s="34"/>
      <c r="QDH971" s="35"/>
      <c r="QDI971" s="34"/>
      <c r="QDP971" s="35"/>
      <c r="QDQ971" s="34"/>
      <c r="QDX971" s="35"/>
      <c r="QDY971" s="34"/>
      <c r="QEF971" s="35"/>
      <c r="QEG971" s="34"/>
      <c r="QEN971" s="35"/>
      <c r="QEO971" s="34"/>
      <c r="QEV971" s="35"/>
      <c r="QEW971" s="34"/>
      <c r="QFD971" s="35"/>
      <c r="QFE971" s="34"/>
      <c r="QFL971" s="35"/>
      <c r="QFM971" s="34"/>
      <c r="QFT971" s="35"/>
      <c r="QFU971" s="34"/>
      <c r="QGB971" s="35"/>
      <c r="QGC971" s="34"/>
      <c r="QGJ971" s="35"/>
      <c r="QGK971" s="34"/>
      <c r="QGR971" s="35"/>
      <c r="QGS971" s="34"/>
      <c r="QGZ971" s="35"/>
      <c r="QHA971" s="34"/>
      <c r="QHH971" s="35"/>
      <c r="QHI971" s="34"/>
      <c r="QHP971" s="35"/>
      <c r="QHQ971" s="34"/>
      <c r="QHX971" s="35"/>
      <c r="QHY971" s="34"/>
      <c r="QIF971" s="35"/>
      <c r="QIG971" s="34"/>
      <c r="QIN971" s="35"/>
      <c r="QIO971" s="34"/>
      <c r="QIV971" s="35"/>
      <c r="QIW971" s="34"/>
      <c r="QJD971" s="35"/>
      <c r="QJE971" s="34"/>
      <c r="QJL971" s="35"/>
      <c r="QJM971" s="34"/>
      <c r="QJT971" s="35"/>
      <c r="QJU971" s="34"/>
      <c r="QKB971" s="35"/>
      <c r="QKC971" s="34"/>
      <c r="QKJ971" s="35"/>
      <c r="QKK971" s="34"/>
      <c r="QKR971" s="35"/>
      <c r="QKS971" s="34"/>
      <c r="QKZ971" s="35"/>
      <c r="QLA971" s="34"/>
      <c r="QLH971" s="35"/>
      <c r="QLI971" s="34"/>
      <c r="QLP971" s="35"/>
      <c r="QLQ971" s="34"/>
      <c r="QLX971" s="35"/>
      <c r="QLY971" s="34"/>
      <c r="QMF971" s="35"/>
      <c r="QMG971" s="34"/>
      <c r="QMN971" s="35"/>
      <c r="QMO971" s="34"/>
      <c r="QMV971" s="35"/>
      <c r="QMW971" s="34"/>
      <c r="QND971" s="35"/>
      <c r="QNE971" s="34"/>
      <c r="QNL971" s="35"/>
      <c r="QNM971" s="34"/>
      <c r="QNT971" s="35"/>
      <c r="QNU971" s="34"/>
      <c r="QOB971" s="35"/>
      <c r="QOC971" s="34"/>
      <c r="QOJ971" s="35"/>
      <c r="QOK971" s="34"/>
      <c r="QOR971" s="35"/>
      <c r="QOS971" s="34"/>
      <c r="QOZ971" s="35"/>
      <c r="QPA971" s="34"/>
      <c r="QPH971" s="35"/>
      <c r="QPI971" s="34"/>
      <c r="QPP971" s="35"/>
      <c r="QPQ971" s="34"/>
      <c r="QPX971" s="35"/>
      <c r="QPY971" s="34"/>
      <c r="QQF971" s="35"/>
      <c r="QQG971" s="34"/>
      <c r="QQN971" s="35"/>
      <c r="QQO971" s="34"/>
      <c r="QQV971" s="35"/>
      <c r="QQW971" s="34"/>
      <c r="QRD971" s="35"/>
      <c r="QRE971" s="34"/>
      <c r="QRL971" s="35"/>
      <c r="QRM971" s="34"/>
      <c r="QRT971" s="35"/>
      <c r="QRU971" s="34"/>
      <c r="QSB971" s="35"/>
      <c r="QSC971" s="34"/>
      <c r="QSJ971" s="35"/>
      <c r="QSK971" s="34"/>
      <c r="QSR971" s="35"/>
      <c r="QSS971" s="34"/>
      <c r="QSZ971" s="35"/>
      <c r="QTA971" s="34"/>
      <c r="QTH971" s="35"/>
      <c r="QTI971" s="34"/>
      <c r="QTP971" s="35"/>
      <c r="QTQ971" s="34"/>
      <c r="QTX971" s="35"/>
      <c r="QTY971" s="34"/>
      <c r="QUF971" s="35"/>
      <c r="QUG971" s="34"/>
      <c r="QUN971" s="35"/>
      <c r="QUO971" s="34"/>
      <c r="QUV971" s="35"/>
      <c r="QUW971" s="34"/>
      <c r="QVD971" s="35"/>
      <c r="QVE971" s="34"/>
      <c r="QVL971" s="35"/>
      <c r="QVM971" s="34"/>
      <c r="QVT971" s="35"/>
      <c r="QVU971" s="34"/>
      <c r="QWB971" s="35"/>
      <c r="QWC971" s="34"/>
      <c r="QWJ971" s="35"/>
      <c r="QWK971" s="34"/>
      <c r="QWR971" s="35"/>
      <c r="QWS971" s="34"/>
      <c r="QWZ971" s="35"/>
      <c r="QXA971" s="34"/>
      <c r="QXH971" s="35"/>
      <c r="QXI971" s="34"/>
      <c r="QXP971" s="35"/>
      <c r="QXQ971" s="34"/>
      <c r="QXX971" s="35"/>
      <c r="QXY971" s="34"/>
      <c r="QYF971" s="35"/>
      <c r="QYG971" s="34"/>
      <c r="QYN971" s="35"/>
      <c r="QYO971" s="34"/>
      <c r="QYV971" s="35"/>
      <c r="QYW971" s="34"/>
      <c r="QZD971" s="35"/>
      <c r="QZE971" s="34"/>
      <c r="QZL971" s="35"/>
      <c r="QZM971" s="34"/>
      <c r="QZT971" s="35"/>
      <c r="QZU971" s="34"/>
      <c r="RAB971" s="35"/>
      <c r="RAC971" s="34"/>
      <c r="RAJ971" s="35"/>
      <c r="RAK971" s="34"/>
      <c r="RAR971" s="35"/>
      <c r="RAS971" s="34"/>
      <c r="RAZ971" s="35"/>
      <c r="RBA971" s="34"/>
      <c r="RBH971" s="35"/>
      <c r="RBI971" s="34"/>
      <c r="RBP971" s="35"/>
      <c r="RBQ971" s="34"/>
      <c r="RBX971" s="35"/>
      <c r="RBY971" s="34"/>
      <c r="RCF971" s="35"/>
      <c r="RCG971" s="34"/>
      <c r="RCN971" s="35"/>
      <c r="RCO971" s="34"/>
      <c r="RCV971" s="35"/>
      <c r="RCW971" s="34"/>
      <c r="RDD971" s="35"/>
      <c r="RDE971" s="34"/>
      <c r="RDL971" s="35"/>
      <c r="RDM971" s="34"/>
      <c r="RDT971" s="35"/>
      <c r="RDU971" s="34"/>
      <c r="REB971" s="35"/>
      <c r="REC971" s="34"/>
      <c r="REJ971" s="35"/>
      <c r="REK971" s="34"/>
      <c r="RER971" s="35"/>
      <c r="RES971" s="34"/>
      <c r="REZ971" s="35"/>
      <c r="RFA971" s="34"/>
      <c r="RFH971" s="35"/>
      <c r="RFI971" s="34"/>
      <c r="RFP971" s="35"/>
      <c r="RFQ971" s="34"/>
      <c r="RFX971" s="35"/>
      <c r="RFY971" s="34"/>
      <c r="RGF971" s="35"/>
      <c r="RGG971" s="34"/>
      <c r="RGN971" s="35"/>
      <c r="RGO971" s="34"/>
      <c r="RGV971" s="35"/>
      <c r="RGW971" s="34"/>
      <c r="RHD971" s="35"/>
      <c r="RHE971" s="34"/>
      <c r="RHL971" s="35"/>
      <c r="RHM971" s="34"/>
      <c r="RHT971" s="35"/>
      <c r="RHU971" s="34"/>
      <c r="RIB971" s="35"/>
      <c r="RIC971" s="34"/>
      <c r="RIJ971" s="35"/>
      <c r="RIK971" s="34"/>
      <c r="RIR971" s="35"/>
      <c r="RIS971" s="34"/>
      <c r="RIZ971" s="35"/>
      <c r="RJA971" s="34"/>
      <c r="RJH971" s="35"/>
      <c r="RJI971" s="34"/>
      <c r="RJP971" s="35"/>
      <c r="RJQ971" s="34"/>
      <c r="RJX971" s="35"/>
      <c r="RJY971" s="34"/>
      <c r="RKF971" s="35"/>
      <c r="RKG971" s="34"/>
      <c r="RKN971" s="35"/>
      <c r="RKO971" s="34"/>
      <c r="RKV971" s="35"/>
      <c r="RKW971" s="34"/>
      <c r="RLD971" s="35"/>
      <c r="RLE971" s="34"/>
      <c r="RLL971" s="35"/>
      <c r="RLM971" s="34"/>
      <c r="RLT971" s="35"/>
      <c r="RLU971" s="34"/>
      <c r="RMB971" s="35"/>
      <c r="RMC971" s="34"/>
      <c r="RMJ971" s="35"/>
      <c r="RMK971" s="34"/>
      <c r="RMR971" s="35"/>
      <c r="RMS971" s="34"/>
      <c r="RMZ971" s="35"/>
      <c r="RNA971" s="34"/>
      <c r="RNH971" s="35"/>
      <c r="RNI971" s="34"/>
      <c r="RNP971" s="35"/>
      <c r="RNQ971" s="34"/>
      <c r="RNX971" s="35"/>
      <c r="RNY971" s="34"/>
      <c r="ROF971" s="35"/>
      <c r="ROG971" s="34"/>
      <c r="RON971" s="35"/>
      <c r="ROO971" s="34"/>
      <c r="ROV971" s="35"/>
      <c r="ROW971" s="34"/>
      <c r="RPD971" s="35"/>
      <c r="RPE971" s="34"/>
      <c r="RPL971" s="35"/>
      <c r="RPM971" s="34"/>
      <c r="RPT971" s="35"/>
      <c r="RPU971" s="34"/>
      <c r="RQB971" s="35"/>
      <c r="RQC971" s="34"/>
      <c r="RQJ971" s="35"/>
      <c r="RQK971" s="34"/>
      <c r="RQR971" s="35"/>
      <c r="RQS971" s="34"/>
      <c r="RQZ971" s="35"/>
      <c r="RRA971" s="34"/>
      <c r="RRH971" s="35"/>
      <c r="RRI971" s="34"/>
      <c r="RRP971" s="35"/>
      <c r="RRQ971" s="34"/>
      <c r="RRX971" s="35"/>
      <c r="RRY971" s="34"/>
      <c r="RSF971" s="35"/>
      <c r="RSG971" s="34"/>
      <c r="RSN971" s="35"/>
      <c r="RSO971" s="34"/>
      <c r="RSV971" s="35"/>
      <c r="RSW971" s="34"/>
      <c r="RTD971" s="35"/>
      <c r="RTE971" s="34"/>
      <c r="RTL971" s="35"/>
      <c r="RTM971" s="34"/>
      <c r="RTT971" s="35"/>
      <c r="RTU971" s="34"/>
      <c r="RUB971" s="35"/>
      <c r="RUC971" s="34"/>
      <c r="RUJ971" s="35"/>
      <c r="RUK971" s="34"/>
      <c r="RUR971" s="35"/>
      <c r="RUS971" s="34"/>
      <c r="RUZ971" s="35"/>
      <c r="RVA971" s="34"/>
      <c r="RVH971" s="35"/>
      <c r="RVI971" s="34"/>
      <c r="RVP971" s="35"/>
      <c r="RVQ971" s="34"/>
      <c r="RVX971" s="35"/>
      <c r="RVY971" s="34"/>
      <c r="RWF971" s="35"/>
      <c r="RWG971" s="34"/>
      <c r="RWN971" s="35"/>
      <c r="RWO971" s="34"/>
      <c r="RWV971" s="35"/>
      <c r="RWW971" s="34"/>
      <c r="RXD971" s="35"/>
      <c r="RXE971" s="34"/>
      <c r="RXL971" s="35"/>
      <c r="RXM971" s="34"/>
      <c r="RXT971" s="35"/>
      <c r="RXU971" s="34"/>
      <c r="RYB971" s="35"/>
      <c r="RYC971" s="34"/>
      <c r="RYJ971" s="35"/>
      <c r="RYK971" s="34"/>
      <c r="RYR971" s="35"/>
      <c r="RYS971" s="34"/>
      <c r="RYZ971" s="35"/>
      <c r="RZA971" s="34"/>
      <c r="RZH971" s="35"/>
      <c r="RZI971" s="34"/>
      <c r="RZP971" s="35"/>
      <c r="RZQ971" s="34"/>
      <c r="RZX971" s="35"/>
      <c r="RZY971" s="34"/>
      <c r="SAF971" s="35"/>
      <c r="SAG971" s="34"/>
      <c r="SAN971" s="35"/>
      <c r="SAO971" s="34"/>
      <c r="SAV971" s="35"/>
      <c r="SAW971" s="34"/>
      <c r="SBD971" s="35"/>
      <c r="SBE971" s="34"/>
      <c r="SBL971" s="35"/>
      <c r="SBM971" s="34"/>
      <c r="SBT971" s="35"/>
      <c r="SBU971" s="34"/>
      <c r="SCB971" s="35"/>
      <c r="SCC971" s="34"/>
      <c r="SCJ971" s="35"/>
      <c r="SCK971" s="34"/>
      <c r="SCR971" s="35"/>
      <c r="SCS971" s="34"/>
      <c r="SCZ971" s="35"/>
      <c r="SDA971" s="34"/>
      <c r="SDH971" s="35"/>
      <c r="SDI971" s="34"/>
      <c r="SDP971" s="35"/>
      <c r="SDQ971" s="34"/>
      <c r="SDX971" s="35"/>
      <c r="SDY971" s="34"/>
      <c r="SEF971" s="35"/>
      <c r="SEG971" s="34"/>
      <c r="SEN971" s="35"/>
      <c r="SEO971" s="34"/>
      <c r="SEV971" s="35"/>
      <c r="SEW971" s="34"/>
      <c r="SFD971" s="35"/>
      <c r="SFE971" s="34"/>
      <c r="SFL971" s="35"/>
      <c r="SFM971" s="34"/>
      <c r="SFT971" s="35"/>
      <c r="SFU971" s="34"/>
      <c r="SGB971" s="35"/>
      <c r="SGC971" s="34"/>
      <c r="SGJ971" s="35"/>
      <c r="SGK971" s="34"/>
      <c r="SGR971" s="35"/>
      <c r="SGS971" s="34"/>
      <c r="SGZ971" s="35"/>
      <c r="SHA971" s="34"/>
      <c r="SHH971" s="35"/>
      <c r="SHI971" s="34"/>
      <c r="SHP971" s="35"/>
      <c r="SHQ971" s="34"/>
      <c r="SHX971" s="35"/>
      <c r="SHY971" s="34"/>
      <c r="SIF971" s="35"/>
      <c r="SIG971" s="34"/>
      <c r="SIN971" s="35"/>
      <c r="SIO971" s="34"/>
      <c r="SIV971" s="35"/>
      <c r="SIW971" s="34"/>
      <c r="SJD971" s="35"/>
      <c r="SJE971" s="34"/>
      <c r="SJL971" s="35"/>
      <c r="SJM971" s="34"/>
      <c r="SJT971" s="35"/>
      <c r="SJU971" s="34"/>
      <c r="SKB971" s="35"/>
      <c r="SKC971" s="34"/>
      <c r="SKJ971" s="35"/>
      <c r="SKK971" s="34"/>
      <c r="SKR971" s="35"/>
      <c r="SKS971" s="34"/>
      <c r="SKZ971" s="35"/>
      <c r="SLA971" s="34"/>
      <c r="SLH971" s="35"/>
      <c r="SLI971" s="34"/>
      <c r="SLP971" s="35"/>
      <c r="SLQ971" s="34"/>
      <c r="SLX971" s="35"/>
      <c r="SLY971" s="34"/>
      <c r="SMF971" s="35"/>
      <c r="SMG971" s="34"/>
      <c r="SMN971" s="35"/>
      <c r="SMO971" s="34"/>
      <c r="SMV971" s="35"/>
      <c r="SMW971" s="34"/>
      <c r="SND971" s="35"/>
      <c r="SNE971" s="34"/>
      <c r="SNL971" s="35"/>
      <c r="SNM971" s="34"/>
      <c r="SNT971" s="35"/>
      <c r="SNU971" s="34"/>
      <c r="SOB971" s="35"/>
      <c r="SOC971" s="34"/>
      <c r="SOJ971" s="35"/>
      <c r="SOK971" s="34"/>
      <c r="SOR971" s="35"/>
      <c r="SOS971" s="34"/>
      <c r="SOZ971" s="35"/>
      <c r="SPA971" s="34"/>
      <c r="SPH971" s="35"/>
      <c r="SPI971" s="34"/>
      <c r="SPP971" s="35"/>
      <c r="SPQ971" s="34"/>
      <c r="SPX971" s="35"/>
      <c r="SPY971" s="34"/>
      <c r="SQF971" s="35"/>
      <c r="SQG971" s="34"/>
      <c r="SQN971" s="35"/>
      <c r="SQO971" s="34"/>
      <c r="SQV971" s="35"/>
      <c r="SQW971" s="34"/>
      <c r="SRD971" s="35"/>
      <c r="SRE971" s="34"/>
      <c r="SRL971" s="35"/>
      <c r="SRM971" s="34"/>
      <c r="SRT971" s="35"/>
      <c r="SRU971" s="34"/>
      <c r="SSB971" s="35"/>
      <c r="SSC971" s="34"/>
      <c r="SSJ971" s="35"/>
      <c r="SSK971" s="34"/>
      <c r="SSR971" s="35"/>
      <c r="SSS971" s="34"/>
      <c r="SSZ971" s="35"/>
      <c r="STA971" s="34"/>
      <c r="STH971" s="35"/>
      <c r="STI971" s="34"/>
      <c r="STP971" s="35"/>
      <c r="STQ971" s="34"/>
      <c r="STX971" s="35"/>
      <c r="STY971" s="34"/>
      <c r="SUF971" s="35"/>
      <c r="SUG971" s="34"/>
      <c r="SUN971" s="35"/>
      <c r="SUO971" s="34"/>
      <c r="SUV971" s="35"/>
      <c r="SUW971" s="34"/>
      <c r="SVD971" s="35"/>
      <c r="SVE971" s="34"/>
      <c r="SVL971" s="35"/>
      <c r="SVM971" s="34"/>
      <c r="SVT971" s="35"/>
      <c r="SVU971" s="34"/>
      <c r="SWB971" s="35"/>
      <c r="SWC971" s="34"/>
      <c r="SWJ971" s="35"/>
      <c r="SWK971" s="34"/>
      <c r="SWR971" s="35"/>
      <c r="SWS971" s="34"/>
      <c r="SWZ971" s="35"/>
      <c r="SXA971" s="34"/>
      <c r="SXH971" s="35"/>
      <c r="SXI971" s="34"/>
      <c r="SXP971" s="35"/>
      <c r="SXQ971" s="34"/>
      <c r="SXX971" s="35"/>
      <c r="SXY971" s="34"/>
      <c r="SYF971" s="35"/>
      <c r="SYG971" s="34"/>
      <c r="SYN971" s="35"/>
      <c r="SYO971" s="34"/>
      <c r="SYV971" s="35"/>
      <c r="SYW971" s="34"/>
      <c r="SZD971" s="35"/>
      <c r="SZE971" s="34"/>
      <c r="SZL971" s="35"/>
      <c r="SZM971" s="34"/>
      <c r="SZT971" s="35"/>
      <c r="SZU971" s="34"/>
      <c r="TAB971" s="35"/>
      <c r="TAC971" s="34"/>
      <c r="TAJ971" s="35"/>
      <c r="TAK971" s="34"/>
      <c r="TAR971" s="35"/>
      <c r="TAS971" s="34"/>
      <c r="TAZ971" s="35"/>
      <c r="TBA971" s="34"/>
      <c r="TBH971" s="35"/>
      <c r="TBI971" s="34"/>
      <c r="TBP971" s="35"/>
      <c r="TBQ971" s="34"/>
      <c r="TBX971" s="35"/>
      <c r="TBY971" s="34"/>
      <c r="TCF971" s="35"/>
      <c r="TCG971" s="34"/>
      <c r="TCN971" s="35"/>
      <c r="TCO971" s="34"/>
      <c r="TCV971" s="35"/>
      <c r="TCW971" s="34"/>
      <c r="TDD971" s="35"/>
      <c r="TDE971" s="34"/>
      <c r="TDL971" s="35"/>
      <c r="TDM971" s="34"/>
      <c r="TDT971" s="35"/>
      <c r="TDU971" s="34"/>
      <c r="TEB971" s="35"/>
      <c r="TEC971" s="34"/>
      <c r="TEJ971" s="35"/>
      <c r="TEK971" s="34"/>
      <c r="TER971" s="35"/>
      <c r="TES971" s="34"/>
      <c r="TEZ971" s="35"/>
      <c r="TFA971" s="34"/>
      <c r="TFH971" s="35"/>
      <c r="TFI971" s="34"/>
      <c r="TFP971" s="35"/>
      <c r="TFQ971" s="34"/>
      <c r="TFX971" s="35"/>
      <c r="TFY971" s="34"/>
      <c r="TGF971" s="35"/>
      <c r="TGG971" s="34"/>
      <c r="TGN971" s="35"/>
      <c r="TGO971" s="34"/>
      <c r="TGV971" s="35"/>
      <c r="TGW971" s="34"/>
      <c r="THD971" s="35"/>
      <c r="THE971" s="34"/>
      <c r="THL971" s="35"/>
      <c r="THM971" s="34"/>
      <c r="THT971" s="35"/>
      <c r="THU971" s="34"/>
      <c r="TIB971" s="35"/>
      <c r="TIC971" s="34"/>
      <c r="TIJ971" s="35"/>
      <c r="TIK971" s="34"/>
      <c r="TIR971" s="35"/>
      <c r="TIS971" s="34"/>
      <c r="TIZ971" s="35"/>
      <c r="TJA971" s="34"/>
      <c r="TJH971" s="35"/>
      <c r="TJI971" s="34"/>
      <c r="TJP971" s="35"/>
      <c r="TJQ971" s="34"/>
      <c r="TJX971" s="35"/>
      <c r="TJY971" s="34"/>
      <c r="TKF971" s="35"/>
      <c r="TKG971" s="34"/>
      <c r="TKN971" s="35"/>
      <c r="TKO971" s="34"/>
      <c r="TKV971" s="35"/>
      <c r="TKW971" s="34"/>
      <c r="TLD971" s="35"/>
      <c r="TLE971" s="34"/>
      <c r="TLL971" s="35"/>
      <c r="TLM971" s="34"/>
      <c r="TLT971" s="35"/>
      <c r="TLU971" s="34"/>
      <c r="TMB971" s="35"/>
      <c r="TMC971" s="34"/>
      <c r="TMJ971" s="35"/>
      <c r="TMK971" s="34"/>
      <c r="TMR971" s="35"/>
      <c r="TMS971" s="34"/>
      <c r="TMZ971" s="35"/>
      <c r="TNA971" s="34"/>
      <c r="TNH971" s="35"/>
      <c r="TNI971" s="34"/>
      <c r="TNP971" s="35"/>
      <c r="TNQ971" s="34"/>
      <c r="TNX971" s="35"/>
      <c r="TNY971" s="34"/>
      <c r="TOF971" s="35"/>
      <c r="TOG971" s="34"/>
      <c r="TON971" s="35"/>
      <c r="TOO971" s="34"/>
      <c r="TOV971" s="35"/>
      <c r="TOW971" s="34"/>
      <c r="TPD971" s="35"/>
      <c r="TPE971" s="34"/>
      <c r="TPL971" s="35"/>
      <c r="TPM971" s="34"/>
      <c r="TPT971" s="35"/>
      <c r="TPU971" s="34"/>
      <c r="TQB971" s="35"/>
      <c r="TQC971" s="34"/>
      <c r="TQJ971" s="35"/>
      <c r="TQK971" s="34"/>
      <c r="TQR971" s="35"/>
      <c r="TQS971" s="34"/>
      <c r="TQZ971" s="35"/>
      <c r="TRA971" s="34"/>
      <c r="TRH971" s="35"/>
      <c r="TRI971" s="34"/>
      <c r="TRP971" s="35"/>
      <c r="TRQ971" s="34"/>
      <c r="TRX971" s="35"/>
      <c r="TRY971" s="34"/>
      <c r="TSF971" s="35"/>
      <c r="TSG971" s="34"/>
      <c r="TSN971" s="35"/>
      <c r="TSO971" s="34"/>
      <c r="TSV971" s="35"/>
      <c r="TSW971" s="34"/>
      <c r="TTD971" s="35"/>
      <c r="TTE971" s="34"/>
      <c r="TTL971" s="35"/>
      <c r="TTM971" s="34"/>
      <c r="TTT971" s="35"/>
      <c r="TTU971" s="34"/>
      <c r="TUB971" s="35"/>
      <c r="TUC971" s="34"/>
      <c r="TUJ971" s="35"/>
      <c r="TUK971" s="34"/>
      <c r="TUR971" s="35"/>
      <c r="TUS971" s="34"/>
      <c r="TUZ971" s="35"/>
      <c r="TVA971" s="34"/>
      <c r="TVH971" s="35"/>
      <c r="TVI971" s="34"/>
      <c r="TVP971" s="35"/>
      <c r="TVQ971" s="34"/>
      <c r="TVX971" s="35"/>
      <c r="TVY971" s="34"/>
      <c r="TWF971" s="35"/>
      <c r="TWG971" s="34"/>
      <c r="TWN971" s="35"/>
      <c r="TWO971" s="34"/>
      <c r="TWV971" s="35"/>
      <c r="TWW971" s="34"/>
      <c r="TXD971" s="35"/>
      <c r="TXE971" s="34"/>
      <c r="TXL971" s="35"/>
      <c r="TXM971" s="34"/>
      <c r="TXT971" s="35"/>
      <c r="TXU971" s="34"/>
      <c r="TYB971" s="35"/>
      <c r="TYC971" s="34"/>
      <c r="TYJ971" s="35"/>
      <c r="TYK971" s="34"/>
      <c r="TYR971" s="35"/>
      <c r="TYS971" s="34"/>
      <c r="TYZ971" s="35"/>
      <c r="TZA971" s="34"/>
      <c r="TZH971" s="35"/>
      <c r="TZI971" s="34"/>
      <c r="TZP971" s="35"/>
      <c r="TZQ971" s="34"/>
      <c r="TZX971" s="35"/>
      <c r="TZY971" s="34"/>
      <c r="UAF971" s="35"/>
      <c r="UAG971" s="34"/>
      <c r="UAN971" s="35"/>
      <c r="UAO971" s="34"/>
      <c r="UAV971" s="35"/>
      <c r="UAW971" s="34"/>
      <c r="UBD971" s="35"/>
      <c r="UBE971" s="34"/>
      <c r="UBL971" s="35"/>
      <c r="UBM971" s="34"/>
      <c r="UBT971" s="35"/>
      <c r="UBU971" s="34"/>
      <c r="UCB971" s="35"/>
      <c r="UCC971" s="34"/>
      <c r="UCJ971" s="35"/>
      <c r="UCK971" s="34"/>
      <c r="UCR971" s="35"/>
      <c r="UCS971" s="34"/>
      <c r="UCZ971" s="35"/>
      <c r="UDA971" s="34"/>
      <c r="UDH971" s="35"/>
      <c r="UDI971" s="34"/>
      <c r="UDP971" s="35"/>
      <c r="UDQ971" s="34"/>
      <c r="UDX971" s="35"/>
      <c r="UDY971" s="34"/>
      <c r="UEF971" s="35"/>
      <c r="UEG971" s="34"/>
      <c r="UEN971" s="35"/>
      <c r="UEO971" s="34"/>
      <c r="UEV971" s="35"/>
      <c r="UEW971" s="34"/>
      <c r="UFD971" s="35"/>
      <c r="UFE971" s="34"/>
      <c r="UFL971" s="35"/>
      <c r="UFM971" s="34"/>
      <c r="UFT971" s="35"/>
      <c r="UFU971" s="34"/>
      <c r="UGB971" s="35"/>
      <c r="UGC971" s="34"/>
      <c r="UGJ971" s="35"/>
      <c r="UGK971" s="34"/>
      <c r="UGR971" s="35"/>
      <c r="UGS971" s="34"/>
      <c r="UGZ971" s="35"/>
      <c r="UHA971" s="34"/>
      <c r="UHH971" s="35"/>
      <c r="UHI971" s="34"/>
      <c r="UHP971" s="35"/>
      <c r="UHQ971" s="34"/>
      <c r="UHX971" s="35"/>
      <c r="UHY971" s="34"/>
      <c r="UIF971" s="35"/>
      <c r="UIG971" s="34"/>
      <c r="UIN971" s="35"/>
      <c r="UIO971" s="34"/>
      <c r="UIV971" s="35"/>
      <c r="UIW971" s="34"/>
      <c r="UJD971" s="35"/>
      <c r="UJE971" s="34"/>
      <c r="UJL971" s="35"/>
      <c r="UJM971" s="34"/>
      <c r="UJT971" s="35"/>
      <c r="UJU971" s="34"/>
      <c r="UKB971" s="35"/>
      <c r="UKC971" s="34"/>
      <c r="UKJ971" s="35"/>
      <c r="UKK971" s="34"/>
      <c r="UKR971" s="35"/>
      <c r="UKS971" s="34"/>
      <c r="UKZ971" s="35"/>
      <c r="ULA971" s="34"/>
      <c r="ULH971" s="35"/>
      <c r="ULI971" s="34"/>
      <c r="ULP971" s="35"/>
      <c r="ULQ971" s="34"/>
      <c r="ULX971" s="35"/>
      <c r="ULY971" s="34"/>
      <c r="UMF971" s="35"/>
      <c r="UMG971" s="34"/>
      <c r="UMN971" s="35"/>
      <c r="UMO971" s="34"/>
      <c r="UMV971" s="35"/>
      <c r="UMW971" s="34"/>
      <c r="UND971" s="35"/>
      <c r="UNE971" s="34"/>
      <c r="UNL971" s="35"/>
      <c r="UNM971" s="34"/>
      <c r="UNT971" s="35"/>
      <c r="UNU971" s="34"/>
      <c r="UOB971" s="35"/>
      <c r="UOC971" s="34"/>
      <c r="UOJ971" s="35"/>
      <c r="UOK971" s="34"/>
      <c r="UOR971" s="35"/>
      <c r="UOS971" s="34"/>
      <c r="UOZ971" s="35"/>
      <c r="UPA971" s="34"/>
      <c r="UPH971" s="35"/>
      <c r="UPI971" s="34"/>
      <c r="UPP971" s="35"/>
      <c r="UPQ971" s="34"/>
      <c r="UPX971" s="35"/>
      <c r="UPY971" s="34"/>
      <c r="UQF971" s="35"/>
      <c r="UQG971" s="34"/>
      <c r="UQN971" s="35"/>
      <c r="UQO971" s="34"/>
      <c r="UQV971" s="35"/>
      <c r="UQW971" s="34"/>
      <c r="URD971" s="35"/>
      <c r="URE971" s="34"/>
      <c r="URL971" s="35"/>
      <c r="URM971" s="34"/>
      <c r="URT971" s="35"/>
      <c r="URU971" s="34"/>
      <c r="USB971" s="35"/>
      <c r="USC971" s="34"/>
      <c r="USJ971" s="35"/>
      <c r="USK971" s="34"/>
      <c r="USR971" s="35"/>
      <c r="USS971" s="34"/>
      <c r="USZ971" s="35"/>
      <c r="UTA971" s="34"/>
      <c r="UTH971" s="35"/>
      <c r="UTI971" s="34"/>
      <c r="UTP971" s="35"/>
      <c r="UTQ971" s="34"/>
      <c r="UTX971" s="35"/>
      <c r="UTY971" s="34"/>
      <c r="UUF971" s="35"/>
      <c r="UUG971" s="34"/>
      <c r="UUN971" s="35"/>
      <c r="UUO971" s="34"/>
      <c r="UUV971" s="35"/>
      <c r="UUW971" s="34"/>
      <c r="UVD971" s="35"/>
      <c r="UVE971" s="34"/>
      <c r="UVL971" s="35"/>
      <c r="UVM971" s="34"/>
      <c r="UVT971" s="35"/>
      <c r="UVU971" s="34"/>
      <c r="UWB971" s="35"/>
      <c r="UWC971" s="34"/>
      <c r="UWJ971" s="35"/>
      <c r="UWK971" s="34"/>
      <c r="UWR971" s="35"/>
      <c r="UWS971" s="34"/>
      <c r="UWZ971" s="35"/>
      <c r="UXA971" s="34"/>
      <c r="UXH971" s="35"/>
      <c r="UXI971" s="34"/>
      <c r="UXP971" s="35"/>
      <c r="UXQ971" s="34"/>
      <c r="UXX971" s="35"/>
      <c r="UXY971" s="34"/>
      <c r="UYF971" s="35"/>
      <c r="UYG971" s="34"/>
      <c r="UYN971" s="35"/>
      <c r="UYO971" s="34"/>
      <c r="UYV971" s="35"/>
      <c r="UYW971" s="34"/>
      <c r="UZD971" s="35"/>
      <c r="UZE971" s="34"/>
      <c r="UZL971" s="35"/>
      <c r="UZM971" s="34"/>
      <c r="UZT971" s="35"/>
      <c r="UZU971" s="34"/>
      <c r="VAB971" s="35"/>
      <c r="VAC971" s="34"/>
      <c r="VAJ971" s="35"/>
      <c r="VAK971" s="34"/>
      <c r="VAR971" s="35"/>
      <c r="VAS971" s="34"/>
      <c r="VAZ971" s="35"/>
      <c r="VBA971" s="34"/>
      <c r="VBH971" s="35"/>
      <c r="VBI971" s="34"/>
      <c r="VBP971" s="35"/>
      <c r="VBQ971" s="34"/>
      <c r="VBX971" s="35"/>
      <c r="VBY971" s="34"/>
      <c r="VCF971" s="35"/>
      <c r="VCG971" s="34"/>
      <c r="VCN971" s="35"/>
      <c r="VCO971" s="34"/>
      <c r="VCV971" s="35"/>
      <c r="VCW971" s="34"/>
      <c r="VDD971" s="35"/>
      <c r="VDE971" s="34"/>
      <c r="VDL971" s="35"/>
      <c r="VDM971" s="34"/>
      <c r="VDT971" s="35"/>
      <c r="VDU971" s="34"/>
      <c r="VEB971" s="35"/>
      <c r="VEC971" s="34"/>
      <c r="VEJ971" s="35"/>
      <c r="VEK971" s="34"/>
      <c r="VER971" s="35"/>
      <c r="VES971" s="34"/>
      <c r="VEZ971" s="35"/>
      <c r="VFA971" s="34"/>
      <c r="VFH971" s="35"/>
      <c r="VFI971" s="34"/>
      <c r="VFP971" s="35"/>
      <c r="VFQ971" s="34"/>
      <c r="VFX971" s="35"/>
      <c r="VFY971" s="34"/>
      <c r="VGF971" s="35"/>
      <c r="VGG971" s="34"/>
      <c r="VGN971" s="35"/>
      <c r="VGO971" s="34"/>
      <c r="VGV971" s="35"/>
      <c r="VGW971" s="34"/>
      <c r="VHD971" s="35"/>
      <c r="VHE971" s="34"/>
      <c r="VHL971" s="35"/>
      <c r="VHM971" s="34"/>
      <c r="VHT971" s="35"/>
      <c r="VHU971" s="34"/>
      <c r="VIB971" s="35"/>
      <c r="VIC971" s="34"/>
      <c r="VIJ971" s="35"/>
      <c r="VIK971" s="34"/>
      <c r="VIR971" s="35"/>
      <c r="VIS971" s="34"/>
      <c r="VIZ971" s="35"/>
      <c r="VJA971" s="34"/>
      <c r="VJH971" s="35"/>
      <c r="VJI971" s="34"/>
      <c r="VJP971" s="35"/>
      <c r="VJQ971" s="34"/>
      <c r="VJX971" s="35"/>
      <c r="VJY971" s="34"/>
      <c r="VKF971" s="35"/>
      <c r="VKG971" s="34"/>
      <c r="VKN971" s="35"/>
      <c r="VKO971" s="34"/>
      <c r="VKV971" s="35"/>
      <c r="VKW971" s="34"/>
      <c r="VLD971" s="35"/>
      <c r="VLE971" s="34"/>
      <c r="VLL971" s="35"/>
      <c r="VLM971" s="34"/>
      <c r="VLT971" s="35"/>
      <c r="VLU971" s="34"/>
      <c r="VMB971" s="35"/>
      <c r="VMC971" s="34"/>
      <c r="VMJ971" s="35"/>
      <c r="VMK971" s="34"/>
      <c r="VMR971" s="35"/>
      <c r="VMS971" s="34"/>
      <c r="VMZ971" s="35"/>
      <c r="VNA971" s="34"/>
      <c r="VNH971" s="35"/>
      <c r="VNI971" s="34"/>
      <c r="VNP971" s="35"/>
      <c r="VNQ971" s="34"/>
      <c r="VNX971" s="35"/>
      <c r="VNY971" s="34"/>
      <c r="VOF971" s="35"/>
      <c r="VOG971" s="34"/>
      <c r="VON971" s="35"/>
      <c r="VOO971" s="34"/>
      <c r="VOV971" s="35"/>
      <c r="VOW971" s="34"/>
      <c r="VPD971" s="35"/>
      <c r="VPE971" s="34"/>
      <c r="VPL971" s="35"/>
      <c r="VPM971" s="34"/>
      <c r="VPT971" s="35"/>
      <c r="VPU971" s="34"/>
      <c r="VQB971" s="35"/>
      <c r="VQC971" s="34"/>
      <c r="VQJ971" s="35"/>
      <c r="VQK971" s="34"/>
      <c r="VQR971" s="35"/>
      <c r="VQS971" s="34"/>
      <c r="VQZ971" s="35"/>
      <c r="VRA971" s="34"/>
      <c r="VRH971" s="35"/>
      <c r="VRI971" s="34"/>
      <c r="VRP971" s="35"/>
      <c r="VRQ971" s="34"/>
      <c r="VRX971" s="35"/>
      <c r="VRY971" s="34"/>
      <c r="VSF971" s="35"/>
      <c r="VSG971" s="34"/>
      <c r="VSN971" s="35"/>
      <c r="VSO971" s="34"/>
      <c r="VSV971" s="35"/>
      <c r="VSW971" s="34"/>
      <c r="VTD971" s="35"/>
      <c r="VTE971" s="34"/>
      <c r="VTL971" s="35"/>
      <c r="VTM971" s="34"/>
      <c r="VTT971" s="35"/>
      <c r="VTU971" s="34"/>
      <c r="VUB971" s="35"/>
      <c r="VUC971" s="34"/>
      <c r="VUJ971" s="35"/>
      <c r="VUK971" s="34"/>
      <c r="VUR971" s="35"/>
      <c r="VUS971" s="34"/>
      <c r="VUZ971" s="35"/>
      <c r="VVA971" s="34"/>
      <c r="VVH971" s="35"/>
      <c r="VVI971" s="34"/>
      <c r="VVP971" s="35"/>
      <c r="VVQ971" s="34"/>
      <c r="VVX971" s="35"/>
      <c r="VVY971" s="34"/>
      <c r="VWF971" s="35"/>
      <c r="VWG971" s="34"/>
      <c r="VWN971" s="35"/>
      <c r="VWO971" s="34"/>
      <c r="VWV971" s="35"/>
      <c r="VWW971" s="34"/>
      <c r="VXD971" s="35"/>
      <c r="VXE971" s="34"/>
      <c r="VXL971" s="35"/>
      <c r="VXM971" s="34"/>
      <c r="VXT971" s="35"/>
      <c r="VXU971" s="34"/>
      <c r="VYB971" s="35"/>
      <c r="VYC971" s="34"/>
      <c r="VYJ971" s="35"/>
      <c r="VYK971" s="34"/>
      <c r="VYR971" s="35"/>
      <c r="VYS971" s="34"/>
      <c r="VYZ971" s="35"/>
      <c r="VZA971" s="34"/>
      <c r="VZH971" s="35"/>
      <c r="VZI971" s="34"/>
      <c r="VZP971" s="35"/>
      <c r="VZQ971" s="34"/>
      <c r="VZX971" s="35"/>
      <c r="VZY971" s="34"/>
      <c r="WAF971" s="35"/>
      <c r="WAG971" s="34"/>
      <c r="WAN971" s="35"/>
      <c r="WAO971" s="34"/>
      <c r="WAV971" s="35"/>
      <c r="WAW971" s="34"/>
      <c r="WBD971" s="35"/>
      <c r="WBE971" s="34"/>
      <c r="WBL971" s="35"/>
      <c r="WBM971" s="34"/>
      <c r="WBT971" s="35"/>
      <c r="WBU971" s="34"/>
      <c r="WCB971" s="35"/>
      <c r="WCC971" s="34"/>
      <c r="WCJ971" s="35"/>
      <c r="WCK971" s="34"/>
      <c r="WCR971" s="35"/>
      <c r="WCS971" s="34"/>
      <c r="WCZ971" s="35"/>
      <c r="WDA971" s="34"/>
      <c r="WDH971" s="35"/>
      <c r="WDI971" s="34"/>
      <c r="WDP971" s="35"/>
      <c r="WDQ971" s="34"/>
      <c r="WDX971" s="35"/>
      <c r="WDY971" s="34"/>
      <c r="WEF971" s="35"/>
      <c r="WEG971" s="34"/>
      <c r="WEN971" s="35"/>
      <c r="WEO971" s="34"/>
      <c r="WEV971" s="35"/>
      <c r="WEW971" s="34"/>
      <c r="WFD971" s="35"/>
      <c r="WFE971" s="34"/>
      <c r="WFL971" s="35"/>
      <c r="WFM971" s="34"/>
      <c r="WFT971" s="35"/>
      <c r="WFU971" s="34"/>
      <c r="WGB971" s="35"/>
      <c r="WGC971" s="34"/>
      <c r="WGJ971" s="35"/>
      <c r="WGK971" s="34"/>
      <c r="WGR971" s="35"/>
      <c r="WGS971" s="34"/>
      <c r="WGZ971" s="35"/>
      <c r="WHA971" s="34"/>
      <c r="WHH971" s="35"/>
      <c r="WHI971" s="34"/>
      <c r="WHP971" s="35"/>
      <c r="WHQ971" s="34"/>
      <c r="WHX971" s="35"/>
      <c r="WHY971" s="34"/>
      <c r="WIF971" s="35"/>
      <c r="WIG971" s="34"/>
      <c r="WIN971" s="35"/>
      <c r="WIO971" s="34"/>
      <c r="WIV971" s="35"/>
      <c r="WIW971" s="34"/>
      <c r="WJD971" s="35"/>
      <c r="WJE971" s="34"/>
      <c r="WJL971" s="35"/>
      <c r="WJM971" s="34"/>
      <c r="WJT971" s="35"/>
      <c r="WJU971" s="34"/>
      <c r="WKB971" s="35"/>
      <c r="WKC971" s="34"/>
      <c r="WKJ971" s="35"/>
      <c r="WKK971" s="34"/>
      <c r="WKR971" s="35"/>
      <c r="WKS971" s="34"/>
      <c r="WKZ971" s="35"/>
      <c r="WLA971" s="34"/>
      <c r="WLH971" s="35"/>
      <c r="WLI971" s="34"/>
      <c r="WLP971" s="35"/>
      <c r="WLQ971" s="34"/>
      <c r="WLX971" s="35"/>
      <c r="WLY971" s="34"/>
      <c r="WMF971" s="35"/>
      <c r="WMG971" s="34"/>
      <c r="WMN971" s="35"/>
      <c r="WMO971" s="34"/>
      <c r="WMV971" s="35"/>
      <c r="WMW971" s="34"/>
      <c r="WND971" s="35"/>
      <c r="WNE971" s="34"/>
      <c r="WNL971" s="35"/>
      <c r="WNM971" s="34"/>
      <c r="WNT971" s="35"/>
      <c r="WNU971" s="34"/>
      <c r="WOB971" s="35"/>
      <c r="WOC971" s="34"/>
      <c r="WOJ971" s="35"/>
      <c r="WOK971" s="34"/>
      <c r="WOR971" s="35"/>
      <c r="WOS971" s="34"/>
      <c r="WOZ971" s="35"/>
      <c r="WPA971" s="34"/>
      <c r="WPH971" s="35"/>
      <c r="WPI971" s="34"/>
      <c r="WPP971" s="35"/>
      <c r="WPQ971" s="34"/>
      <c r="WPX971" s="35"/>
      <c r="WPY971" s="34"/>
      <c r="WQF971" s="35"/>
      <c r="WQG971" s="34"/>
      <c r="WQN971" s="35"/>
      <c r="WQO971" s="34"/>
      <c r="WQV971" s="35"/>
      <c r="WQW971" s="34"/>
      <c r="WRD971" s="35"/>
      <c r="WRE971" s="34"/>
      <c r="WRL971" s="35"/>
      <c r="WRM971" s="34"/>
      <c r="WRT971" s="35"/>
      <c r="WRU971" s="34"/>
      <c r="WSB971" s="35"/>
      <c r="WSC971" s="34"/>
      <c r="WSJ971" s="35"/>
      <c r="WSK971" s="34"/>
      <c r="WSR971" s="35"/>
      <c r="WSS971" s="34"/>
      <c r="WSZ971" s="35"/>
      <c r="WTA971" s="34"/>
      <c r="WTH971" s="35"/>
      <c r="WTI971" s="34"/>
      <c r="WTP971" s="35"/>
      <c r="WTQ971" s="34"/>
      <c r="WTX971" s="35"/>
      <c r="WTY971" s="34"/>
      <c r="WUF971" s="35"/>
      <c r="WUG971" s="34"/>
      <c r="WUN971" s="35"/>
      <c r="WUO971" s="34"/>
      <c r="WUV971" s="35"/>
      <c r="WUW971" s="34"/>
      <c r="WVD971" s="35"/>
      <c r="WVE971" s="34"/>
      <c r="WVL971" s="35"/>
      <c r="WVM971" s="34"/>
      <c r="WVT971" s="35"/>
      <c r="WVU971" s="34"/>
      <c r="WWB971" s="35"/>
      <c r="WWC971" s="34"/>
      <c r="WWJ971" s="35"/>
      <c r="WWK971" s="34"/>
      <c r="WWR971" s="35"/>
      <c r="WWS971" s="34"/>
      <c r="WWZ971" s="35"/>
      <c r="WXA971" s="34"/>
      <c r="WXH971" s="35"/>
      <c r="WXI971" s="34"/>
      <c r="WXP971" s="35"/>
      <c r="WXQ971" s="34"/>
      <c r="WXX971" s="35"/>
      <c r="WXY971" s="34"/>
      <c r="WYF971" s="35"/>
      <c r="WYG971" s="34"/>
      <c r="WYN971" s="35"/>
      <c r="WYO971" s="34"/>
      <c r="WYV971" s="35"/>
      <c r="WYW971" s="34"/>
      <c r="WZD971" s="35"/>
      <c r="WZE971" s="34"/>
      <c r="WZL971" s="35"/>
      <c r="WZM971" s="34"/>
      <c r="WZT971" s="35"/>
      <c r="WZU971" s="34"/>
      <c r="XAB971" s="35"/>
      <c r="XAC971" s="34"/>
      <c r="XAJ971" s="35"/>
      <c r="XAK971" s="34"/>
      <c r="XAR971" s="35"/>
      <c r="XAS971" s="34"/>
      <c r="XAZ971" s="35"/>
      <c r="XBA971" s="34"/>
      <c r="XBH971" s="35"/>
      <c r="XBI971" s="34"/>
      <c r="XBP971" s="35"/>
      <c r="XBQ971" s="34"/>
      <c r="XBX971" s="35"/>
      <c r="XBY971" s="34"/>
      <c r="XCF971" s="35"/>
      <c r="XCG971" s="34"/>
      <c r="XCN971" s="35"/>
      <c r="XCO971" s="34"/>
      <c r="XCV971" s="35"/>
      <c r="XCW971" s="34"/>
      <c r="XDD971" s="35"/>
      <c r="XDE971" s="34"/>
      <c r="XDL971" s="35"/>
      <c r="XDM971" s="34"/>
      <c r="XDT971" s="35"/>
      <c r="XDU971" s="34"/>
      <c r="XEB971" s="35"/>
      <c r="XEC971" s="34"/>
      <c r="XEJ971" s="35"/>
      <c r="XEK971" s="34"/>
      <c r="XER971" s="35"/>
      <c r="XES971" s="34"/>
      <c r="XEZ971" s="35"/>
      <c r="XFA971" s="34"/>
    </row>
    <row r="972" spans="1:1021 1028:2045 2052:3069 3076:4093 4100:5117 5124:6141 6148:7165 7172:8189 8196:9213 9220:10237 10244:11261 11268:12285 12292:13309 13316:14333 14340:15357 15364:16381" x14ac:dyDescent="0.25">
      <c r="A972" t="s">
        <v>21</v>
      </c>
      <c r="B972" t="s">
        <v>153</v>
      </c>
      <c r="C972">
        <v>566</v>
      </c>
      <c r="D972">
        <v>566</v>
      </c>
      <c r="E972" s="35">
        <v>1</v>
      </c>
      <c r="F972" s="34">
        <v>1E-156</v>
      </c>
      <c r="G972">
        <v>98.15</v>
      </c>
      <c r="H972">
        <v>384</v>
      </c>
      <c r="I972" t="str">
        <f>HYPERLINK("https://www.ncbi.nlm.nih.gov/nucleotide/OK170958.1?report=genbank&amp;log$=nucltop&amp;blast_rank=70&amp;RID=XE5J84ZU013","OK170958.1")</f>
        <v>OK170958.1</v>
      </c>
      <c r="L972" s="35"/>
      <c r="M972" s="34"/>
      <c r="T972" s="35"/>
      <c r="U972" s="34"/>
      <c r="AB972" s="35"/>
      <c r="AC972" s="34"/>
      <c r="AJ972" s="35"/>
      <c r="AK972" s="34"/>
      <c r="AR972" s="35"/>
      <c r="AS972" s="34"/>
      <c r="AZ972" s="35"/>
      <c r="BA972" s="34"/>
      <c r="BH972" s="35"/>
      <c r="BI972" s="34"/>
      <c r="BP972" s="35"/>
      <c r="BQ972" s="34"/>
      <c r="BX972" s="35"/>
      <c r="BY972" s="34"/>
      <c r="CF972" s="35"/>
      <c r="CG972" s="34"/>
      <c r="CN972" s="35"/>
      <c r="CO972" s="34"/>
      <c r="CV972" s="35"/>
      <c r="CW972" s="34"/>
      <c r="DD972" s="35"/>
      <c r="DE972" s="34"/>
      <c r="DL972" s="35"/>
      <c r="DM972" s="34"/>
      <c r="DT972" s="35"/>
      <c r="DU972" s="34"/>
      <c r="EB972" s="35"/>
      <c r="EC972" s="34"/>
      <c r="EJ972" s="35"/>
      <c r="EK972" s="34"/>
      <c r="ER972" s="35"/>
      <c r="ES972" s="34"/>
      <c r="EZ972" s="35"/>
      <c r="FA972" s="34"/>
      <c r="FH972" s="35"/>
      <c r="FI972" s="34"/>
      <c r="FP972" s="35"/>
      <c r="FQ972" s="34"/>
      <c r="FX972" s="35"/>
      <c r="FY972" s="34"/>
      <c r="GF972" s="35"/>
      <c r="GG972" s="34"/>
      <c r="GN972" s="35"/>
      <c r="GO972" s="34"/>
      <c r="GV972" s="35"/>
      <c r="GW972" s="34"/>
      <c r="HD972" s="35"/>
      <c r="HE972" s="34"/>
      <c r="HL972" s="35"/>
      <c r="HM972" s="34"/>
      <c r="HT972" s="35"/>
      <c r="HU972" s="34"/>
      <c r="IB972" s="35"/>
      <c r="IC972" s="34"/>
      <c r="IJ972" s="35"/>
      <c r="IK972" s="34"/>
      <c r="IR972" s="35"/>
      <c r="IS972" s="34"/>
      <c r="IZ972" s="35"/>
      <c r="JA972" s="34"/>
      <c r="JH972" s="35"/>
      <c r="JI972" s="34"/>
      <c r="JP972" s="35"/>
      <c r="JQ972" s="34"/>
      <c r="JX972" s="35"/>
      <c r="JY972" s="34"/>
      <c r="KF972" s="35"/>
      <c r="KG972" s="34"/>
      <c r="KN972" s="35"/>
      <c r="KO972" s="34"/>
      <c r="KV972" s="35"/>
      <c r="KW972" s="34"/>
      <c r="LD972" s="35"/>
      <c r="LE972" s="34"/>
      <c r="LL972" s="35"/>
      <c r="LM972" s="34"/>
      <c r="LT972" s="35"/>
      <c r="LU972" s="34"/>
      <c r="MB972" s="35"/>
      <c r="MC972" s="34"/>
      <c r="MJ972" s="35"/>
      <c r="MK972" s="34"/>
      <c r="MR972" s="35"/>
      <c r="MS972" s="34"/>
      <c r="MZ972" s="35"/>
      <c r="NA972" s="34"/>
      <c r="NH972" s="35"/>
      <c r="NI972" s="34"/>
      <c r="NP972" s="35"/>
      <c r="NQ972" s="34"/>
      <c r="NX972" s="35"/>
      <c r="NY972" s="34"/>
      <c r="OF972" s="35"/>
      <c r="OG972" s="34"/>
      <c r="ON972" s="35"/>
      <c r="OO972" s="34"/>
      <c r="OV972" s="35"/>
      <c r="OW972" s="34"/>
      <c r="PD972" s="35"/>
      <c r="PE972" s="34"/>
      <c r="PL972" s="35"/>
      <c r="PM972" s="34"/>
      <c r="PT972" s="35"/>
      <c r="PU972" s="34"/>
      <c r="QB972" s="35"/>
      <c r="QC972" s="34"/>
      <c r="QJ972" s="35"/>
      <c r="QK972" s="34"/>
      <c r="QR972" s="35"/>
      <c r="QS972" s="34"/>
      <c r="QZ972" s="35"/>
      <c r="RA972" s="34"/>
      <c r="RH972" s="35"/>
      <c r="RI972" s="34"/>
      <c r="RP972" s="35"/>
      <c r="RQ972" s="34"/>
      <c r="RX972" s="35"/>
      <c r="RY972" s="34"/>
      <c r="SF972" s="35"/>
      <c r="SG972" s="34"/>
      <c r="SN972" s="35"/>
      <c r="SO972" s="34"/>
      <c r="SV972" s="35"/>
      <c r="SW972" s="34"/>
      <c r="TD972" s="35"/>
      <c r="TE972" s="34"/>
      <c r="TL972" s="35"/>
      <c r="TM972" s="34"/>
      <c r="TT972" s="35"/>
      <c r="TU972" s="34"/>
      <c r="UB972" s="35"/>
      <c r="UC972" s="34"/>
      <c r="UJ972" s="35"/>
      <c r="UK972" s="34"/>
      <c r="UR972" s="35"/>
      <c r="US972" s="34"/>
      <c r="UZ972" s="35"/>
      <c r="VA972" s="34"/>
      <c r="VH972" s="35"/>
      <c r="VI972" s="34"/>
      <c r="VP972" s="35"/>
      <c r="VQ972" s="34"/>
      <c r="VX972" s="35"/>
      <c r="VY972" s="34"/>
      <c r="WF972" s="35"/>
      <c r="WG972" s="34"/>
      <c r="WN972" s="35"/>
      <c r="WO972" s="34"/>
      <c r="WV972" s="35"/>
      <c r="WW972" s="34"/>
      <c r="XD972" s="35"/>
      <c r="XE972" s="34"/>
      <c r="XL972" s="35"/>
      <c r="XM972" s="34"/>
      <c r="XT972" s="35"/>
      <c r="XU972" s="34"/>
      <c r="YB972" s="35"/>
      <c r="YC972" s="34"/>
      <c r="YJ972" s="35"/>
      <c r="YK972" s="34"/>
      <c r="YR972" s="35"/>
      <c r="YS972" s="34"/>
      <c r="YZ972" s="35"/>
      <c r="ZA972" s="34"/>
      <c r="ZH972" s="35"/>
      <c r="ZI972" s="34"/>
      <c r="ZP972" s="35"/>
      <c r="ZQ972" s="34"/>
      <c r="ZX972" s="35"/>
      <c r="ZY972" s="34"/>
      <c r="AAF972" s="35"/>
      <c r="AAG972" s="34"/>
      <c r="AAN972" s="35"/>
      <c r="AAO972" s="34"/>
      <c r="AAV972" s="35"/>
      <c r="AAW972" s="34"/>
      <c r="ABD972" s="35"/>
      <c r="ABE972" s="34"/>
      <c r="ABL972" s="35"/>
      <c r="ABM972" s="34"/>
      <c r="ABT972" s="35"/>
      <c r="ABU972" s="34"/>
      <c r="ACB972" s="35"/>
      <c r="ACC972" s="34"/>
      <c r="ACJ972" s="35"/>
      <c r="ACK972" s="34"/>
      <c r="ACR972" s="35"/>
      <c r="ACS972" s="34"/>
      <c r="ACZ972" s="35"/>
      <c r="ADA972" s="34"/>
      <c r="ADH972" s="35"/>
      <c r="ADI972" s="34"/>
      <c r="ADP972" s="35"/>
      <c r="ADQ972" s="34"/>
      <c r="ADX972" s="35"/>
      <c r="ADY972" s="34"/>
      <c r="AEF972" s="35"/>
      <c r="AEG972" s="34"/>
      <c r="AEN972" s="35"/>
      <c r="AEO972" s="34"/>
      <c r="AEV972" s="35"/>
      <c r="AEW972" s="34"/>
      <c r="AFD972" s="35"/>
      <c r="AFE972" s="34"/>
      <c r="AFL972" s="35"/>
      <c r="AFM972" s="34"/>
      <c r="AFT972" s="35"/>
      <c r="AFU972" s="34"/>
      <c r="AGB972" s="35"/>
      <c r="AGC972" s="34"/>
      <c r="AGJ972" s="35"/>
      <c r="AGK972" s="34"/>
      <c r="AGR972" s="35"/>
      <c r="AGS972" s="34"/>
      <c r="AGZ972" s="35"/>
      <c r="AHA972" s="34"/>
      <c r="AHH972" s="35"/>
      <c r="AHI972" s="34"/>
      <c r="AHP972" s="35"/>
      <c r="AHQ972" s="34"/>
      <c r="AHX972" s="35"/>
      <c r="AHY972" s="34"/>
      <c r="AIF972" s="35"/>
      <c r="AIG972" s="34"/>
      <c r="AIN972" s="35"/>
      <c r="AIO972" s="34"/>
      <c r="AIV972" s="35"/>
      <c r="AIW972" s="34"/>
      <c r="AJD972" s="35"/>
      <c r="AJE972" s="34"/>
      <c r="AJL972" s="35"/>
      <c r="AJM972" s="34"/>
      <c r="AJT972" s="35"/>
      <c r="AJU972" s="34"/>
      <c r="AKB972" s="35"/>
      <c r="AKC972" s="34"/>
      <c r="AKJ972" s="35"/>
      <c r="AKK972" s="34"/>
      <c r="AKR972" s="35"/>
      <c r="AKS972" s="34"/>
      <c r="AKZ972" s="35"/>
      <c r="ALA972" s="34"/>
      <c r="ALH972" s="35"/>
      <c r="ALI972" s="34"/>
      <c r="ALP972" s="35"/>
      <c r="ALQ972" s="34"/>
      <c r="ALX972" s="35"/>
      <c r="ALY972" s="34"/>
      <c r="AMF972" s="35"/>
      <c r="AMG972" s="34"/>
      <c r="AMN972" s="35"/>
      <c r="AMO972" s="34"/>
      <c r="AMV972" s="35"/>
      <c r="AMW972" s="34"/>
      <c r="AND972" s="35"/>
      <c r="ANE972" s="34"/>
      <c r="ANL972" s="35"/>
      <c r="ANM972" s="34"/>
      <c r="ANT972" s="35"/>
      <c r="ANU972" s="34"/>
      <c r="AOB972" s="35"/>
      <c r="AOC972" s="34"/>
      <c r="AOJ972" s="35"/>
      <c r="AOK972" s="34"/>
      <c r="AOR972" s="35"/>
      <c r="AOS972" s="34"/>
      <c r="AOZ972" s="35"/>
      <c r="APA972" s="34"/>
      <c r="APH972" s="35"/>
      <c r="API972" s="34"/>
      <c r="APP972" s="35"/>
      <c r="APQ972" s="34"/>
      <c r="APX972" s="35"/>
      <c r="APY972" s="34"/>
      <c r="AQF972" s="35"/>
      <c r="AQG972" s="34"/>
      <c r="AQN972" s="35"/>
      <c r="AQO972" s="34"/>
      <c r="AQV972" s="35"/>
      <c r="AQW972" s="34"/>
      <c r="ARD972" s="35"/>
      <c r="ARE972" s="34"/>
      <c r="ARL972" s="35"/>
      <c r="ARM972" s="34"/>
      <c r="ART972" s="35"/>
      <c r="ARU972" s="34"/>
      <c r="ASB972" s="35"/>
      <c r="ASC972" s="34"/>
      <c r="ASJ972" s="35"/>
      <c r="ASK972" s="34"/>
      <c r="ASR972" s="35"/>
      <c r="ASS972" s="34"/>
      <c r="ASZ972" s="35"/>
      <c r="ATA972" s="34"/>
      <c r="ATH972" s="35"/>
      <c r="ATI972" s="34"/>
      <c r="ATP972" s="35"/>
      <c r="ATQ972" s="34"/>
      <c r="ATX972" s="35"/>
      <c r="ATY972" s="34"/>
      <c r="AUF972" s="35"/>
      <c r="AUG972" s="34"/>
      <c r="AUN972" s="35"/>
      <c r="AUO972" s="34"/>
      <c r="AUV972" s="35"/>
      <c r="AUW972" s="34"/>
      <c r="AVD972" s="35"/>
      <c r="AVE972" s="34"/>
      <c r="AVL972" s="35"/>
      <c r="AVM972" s="34"/>
      <c r="AVT972" s="35"/>
      <c r="AVU972" s="34"/>
      <c r="AWB972" s="35"/>
      <c r="AWC972" s="34"/>
      <c r="AWJ972" s="35"/>
      <c r="AWK972" s="34"/>
      <c r="AWR972" s="35"/>
      <c r="AWS972" s="34"/>
      <c r="AWZ972" s="35"/>
      <c r="AXA972" s="34"/>
      <c r="AXH972" s="35"/>
      <c r="AXI972" s="34"/>
      <c r="AXP972" s="35"/>
      <c r="AXQ972" s="34"/>
      <c r="AXX972" s="35"/>
      <c r="AXY972" s="34"/>
      <c r="AYF972" s="35"/>
      <c r="AYG972" s="34"/>
      <c r="AYN972" s="35"/>
      <c r="AYO972" s="34"/>
      <c r="AYV972" s="35"/>
      <c r="AYW972" s="34"/>
      <c r="AZD972" s="35"/>
      <c r="AZE972" s="34"/>
      <c r="AZL972" s="35"/>
      <c r="AZM972" s="34"/>
      <c r="AZT972" s="35"/>
      <c r="AZU972" s="34"/>
      <c r="BAB972" s="35"/>
      <c r="BAC972" s="34"/>
      <c r="BAJ972" s="35"/>
      <c r="BAK972" s="34"/>
      <c r="BAR972" s="35"/>
      <c r="BAS972" s="34"/>
      <c r="BAZ972" s="35"/>
      <c r="BBA972" s="34"/>
      <c r="BBH972" s="35"/>
      <c r="BBI972" s="34"/>
      <c r="BBP972" s="35"/>
      <c r="BBQ972" s="34"/>
      <c r="BBX972" s="35"/>
      <c r="BBY972" s="34"/>
      <c r="BCF972" s="35"/>
      <c r="BCG972" s="34"/>
      <c r="BCN972" s="35"/>
      <c r="BCO972" s="34"/>
      <c r="BCV972" s="35"/>
      <c r="BCW972" s="34"/>
      <c r="BDD972" s="35"/>
      <c r="BDE972" s="34"/>
      <c r="BDL972" s="35"/>
      <c r="BDM972" s="34"/>
      <c r="BDT972" s="35"/>
      <c r="BDU972" s="34"/>
      <c r="BEB972" s="35"/>
      <c r="BEC972" s="34"/>
      <c r="BEJ972" s="35"/>
      <c r="BEK972" s="34"/>
      <c r="BER972" s="35"/>
      <c r="BES972" s="34"/>
      <c r="BEZ972" s="35"/>
      <c r="BFA972" s="34"/>
      <c r="BFH972" s="35"/>
      <c r="BFI972" s="34"/>
      <c r="BFP972" s="35"/>
      <c r="BFQ972" s="34"/>
      <c r="BFX972" s="35"/>
      <c r="BFY972" s="34"/>
      <c r="BGF972" s="35"/>
      <c r="BGG972" s="34"/>
      <c r="BGN972" s="35"/>
      <c r="BGO972" s="34"/>
      <c r="BGV972" s="35"/>
      <c r="BGW972" s="34"/>
      <c r="BHD972" s="35"/>
      <c r="BHE972" s="34"/>
      <c r="BHL972" s="35"/>
      <c r="BHM972" s="34"/>
      <c r="BHT972" s="35"/>
      <c r="BHU972" s="34"/>
      <c r="BIB972" s="35"/>
      <c r="BIC972" s="34"/>
      <c r="BIJ972" s="35"/>
      <c r="BIK972" s="34"/>
      <c r="BIR972" s="35"/>
      <c r="BIS972" s="34"/>
      <c r="BIZ972" s="35"/>
      <c r="BJA972" s="34"/>
      <c r="BJH972" s="35"/>
      <c r="BJI972" s="34"/>
      <c r="BJP972" s="35"/>
      <c r="BJQ972" s="34"/>
      <c r="BJX972" s="35"/>
      <c r="BJY972" s="34"/>
      <c r="BKF972" s="35"/>
      <c r="BKG972" s="34"/>
      <c r="BKN972" s="35"/>
      <c r="BKO972" s="34"/>
      <c r="BKV972" s="35"/>
      <c r="BKW972" s="34"/>
      <c r="BLD972" s="35"/>
      <c r="BLE972" s="34"/>
      <c r="BLL972" s="35"/>
      <c r="BLM972" s="34"/>
      <c r="BLT972" s="35"/>
      <c r="BLU972" s="34"/>
      <c r="BMB972" s="35"/>
      <c r="BMC972" s="34"/>
      <c r="BMJ972" s="35"/>
      <c r="BMK972" s="34"/>
      <c r="BMR972" s="35"/>
      <c r="BMS972" s="34"/>
      <c r="BMZ972" s="35"/>
      <c r="BNA972" s="34"/>
      <c r="BNH972" s="35"/>
      <c r="BNI972" s="34"/>
      <c r="BNP972" s="35"/>
      <c r="BNQ972" s="34"/>
      <c r="BNX972" s="35"/>
      <c r="BNY972" s="34"/>
      <c r="BOF972" s="35"/>
      <c r="BOG972" s="34"/>
      <c r="BON972" s="35"/>
      <c r="BOO972" s="34"/>
      <c r="BOV972" s="35"/>
      <c r="BOW972" s="34"/>
      <c r="BPD972" s="35"/>
      <c r="BPE972" s="34"/>
      <c r="BPL972" s="35"/>
      <c r="BPM972" s="34"/>
      <c r="BPT972" s="35"/>
      <c r="BPU972" s="34"/>
      <c r="BQB972" s="35"/>
      <c r="BQC972" s="34"/>
      <c r="BQJ972" s="35"/>
      <c r="BQK972" s="34"/>
      <c r="BQR972" s="35"/>
      <c r="BQS972" s="34"/>
      <c r="BQZ972" s="35"/>
      <c r="BRA972" s="34"/>
      <c r="BRH972" s="35"/>
      <c r="BRI972" s="34"/>
      <c r="BRP972" s="35"/>
      <c r="BRQ972" s="34"/>
      <c r="BRX972" s="35"/>
      <c r="BRY972" s="34"/>
      <c r="BSF972" s="35"/>
      <c r="BSG972" s="34"/>
      <c r="BSN972" s="35"/>
      <c r="BSO972" s="34"/>
      <c r="BSV972" s="35"/>
      <c r="BSW972" s="34"/>
      <c r="BTD972" s="35"/>
      <c r="BTE972" s="34"/>
      <c r="BTL972" s="35"/>
      <c r="BTM972" s="34"/>
      <c r="BTT972" s="35"/>
      <c r="BTU972" s="34"/>
      <c r="BUB972" s="35"/>
      <c r="BUC972" s="34"/>
      <c r="BUJ972" s="35"/>
      <c r="BUK972" s="34"/>
      <c r="BUR972" s="35"/>
      <c r="BUS972" s="34"/>
      <c r="BUZ972" s="35"/>
      <c r="BVA972" s="34"/>
      <c r="BVH972" s="35"/>
      <c r="BVI972" s="34"/>
      <c r="BVP972" s="35"/>
      <c r="BVQ972" s="34"/>
      <c r="BVX972" s="35"/>
      <c r="BVY972" s="34"/>
      <c r="BWF972" s="35"/>
      <c r="BWG972" s="34"/>
      <c r="BWN972" s="35"/>
      <c r="BWO972" s="34"/>
      <c r="BWV972" s="35"/>
      <c r="BWW972" s="34"/>
      <c r="BXD972" s="35"/>
      <c r="BXE972" s="34"/>
      <c r="BXL972" s="35"/>
      <c r="BXM972" s="34"/>
      <c r="BXT972" s="35"/>
      <c r="BXU972" s="34"/>
      <c r="BYB972" s="35"/>
      <c r="BYC972" s="34"/>
      <c r="BYJ972" s="35"/>
      <c r="BYK972" s="34"/>
      <c r="BYR972" s="35"/>
      <c r="BYS972" s="34"/>
      <c r="BYZ972" s="35"/>
      <c r="BZA972" s="34"/>
      <c r="BZH972" s="35"/>
      <c r="BZI972" s="34"/>
      <c r="BZP972" s="35"/>
      <c r="BZQ972" s="34"/>
      <c r="BZX972" s="35"/>
      <c r="BZY972" s="34"/>
      <c r="CAF972" s="35"/>
      <c r="CAG972" s="34"/>
      <c r="CAN972" s="35"/>
      <c r="CAO972" s="34"/>
      <c r="CAV972" s="35"/>
      <c r="CAW972" s="34"/>
      <c r="CBD972" s="35"/>
      <c r="CBE972" s="34"/>
      <c r="CBL972" s="35"/>
      <c r="CBM972" s="34"/>
      <c r="CBT972" s="35"/>
      <c r="CBU972" s="34"/>
      <c r="CCB972" s="35"/>
      <c r="CCC972" s="34"/>
      <c r="CCJ972" s="35"/>
      <c r="CCK972" s="34"/>
      <c r="CCR972" s="35"/>
      <c r="CCS972" s="34"/>
      <c r="CCZ972" s="35"/>
      <c r="CDA972" s="34"/>
      <c r="CDH972" s="35"/>
      <c r="CDI972" s="34"/>
      <c r="CDP972" s="35"/>
      <c r="CDQ972" s="34"/>
      <c r="CDX972" s="35"/>
      <c r="CDY972" s="34"/>
      <c r="CEF972" s="35"/>
      <c r="CEG972" s="34"/>
      <c r="CEN972" s="35"/>
      <c r="CEO972" s="34"/>
      <c r="CEV972" s="35"/>
      <c r="CEW972" s="34"/>
      <c r="CFD972" s="35"/>
      <c r="CFE972" s="34"/>
      <c r="CFL972" s="35"/>
      <c r="CFM972" s="34"/>
      <c r="CFT972" s="35"/>
      <c r="CFU972" s="34"/>
      <c r="CGB972" s="35"/>
      <c r="CGC972" s="34"/>
      <c r="CGJ972" s="35"/>
      <c r="CGK972" s="34"/>
      <c r="CGR972" s="35"/>
      <c r="CGS972" s="34"/>
      <c r="CGZ972" s="35"/>
      <c r="CHA972" s="34"/>
      <c r="CHH972" s="35"/>
      <c r="CHI972" s="34"/>
      <c r="CHP972" s="35"/>
      <c r="CHQ972" s="34"/>
      <c r="CHX972" s="35"/>
      <c r="CHY972" s="34"/>
      <c r="CIF972" s="35"/>
      <c r="CIG972" s="34"/>
      <c r="CIN972" s="35"/>
      <c r="CIO972" s="34"/>
      <c r="CIV972" s="35"/>
      <c r="CIW972" s="34"/>
      <c r="CJD972" s="35"/>
      <c r="CJE972" s="34"/>
      <c r="CJL972" s="35"/>
      <c r="CJM972" s="34"/>
      <c r="CJT972" s="35"/>
      <c r="CJU972" s="34"/>
      <c r="CKB972" s="35"/>
      <c r="CKC972" s="34"/>
      <c r="CKJ972" s="35"/>
      <c r="CKK972" s="34"/>
      <c r="CKR972" s="35"/>
      <c r="CKS972" s="34"/>
      <c r="CKZ972" s="35"/>
      <c r="CLA972" s="34"/>
      <c r="CLH972" s="35"/>
      <c r="CLI972" s="34"/>
      <c r="CLP972" s="35"/>
      <c r="CLQ972" s="34"/>
      <c r="CLX972" s="35"/>
      <c r="CLY972" s="34"/>
      <c r="CMF972" s="35"/>
      <c r="CMG972" s="34"/>
      <c r="CMN972" s="35"/>
      <c r="CMO972" s="34"/>
      <c r="CMV972" s="35"/>
      <c r="CMW972" s="34"/>
      <c r="CND972" s="35"/>
      <c r="CNE972" s="34"/>
      <c r="CNL972" s="35"/>
      <c r="CNM972" s="34"/>
      <c r="CNT972" s="35"/>
      <c r="CNU972" s="34"/>
      <c r="COB972" s="35"/>
      <c r="COC972" s="34"/>
      <c r="COJ972" s="35"/>
      <c r="COK972" s="34"/>
      <c r="COR972" s="35"/>
      <c r="COS972" s="34"/>
      <c r="COZ972" s="35"/>
      <c r="CPA972" s="34"/>
      <c r="CPH972" s="35"/>
      <c r="CPI972" s="34"/>
      <c r="CPP972" s="35"/>
      <c r="CPQ972" s="34"/>
      <c r="CPX972" s="35"/>
      <c r="CPY972" s="34"/>
      <c r="CQF972" s="35"/>
      <c r="CQG972" s="34"/>
      <c r="CQN972" s="35"/>
      <c r="CQO972" s="34"/>
      <c r="CQV972" s="35"/>
      <c r="CQW972" s="34"/>
      <c r="CRD972" s="35"/>
      <c r="CRE972" s="34"/>
      <c r="CRL972" s="35"/>
      <c r="CRM972" s="34"/>
      <c r="CRT972" s="35"/>
      <c r="CRU972" s="34"/>
      <c r="CSB972" s="35"/>
      <c r="CSC972" s="34"/>
      <c r="CSJ972" s="35"/>
      <c r="CSK972" s="34"/>
      <c r="CSR972" s="35"/>
      <c r="CSS972" s="34"/>
      <c r="CSZ972" s="35"/>
      <c r="CTA972" s="34"/>
      <c r="CTH972" s="35"/>
      <c r="CTI972" s="34"/>
      <c r="CTP972" s="35"/>
      <c r="CTQ972" s="34"/>
      <c r="CTX972" s="35"/>
      <c r="CTY972" s="34"/>
      <c r="CUF972" s="35"/>
      <c r="CUG972" s="34"/>
      <c r="CUN972" s="35"/>
      <c r="CUO972" s="34"/>
      <c r="CUV972" s="35"/>
      <c r="CUW972" s="34"/>
      <c r="CVD972" s="35"/>
      <c r="CVE972" s="34"/>
      <c r="CVL972" s="35"/>
      <c r="CVM972" s="34"/>
      <c r="CVT972" s="35"/>
      <c r="CVU972" s="34"/>
      <c r="CWB972" s="35"/>
      <c r="CWC972" s="34"/>
      <c r="CWJ972" s="35"/>
      <c r="CWK972" s="34"/>
      <c r="CWR972" s="35"/>
      <c r="CWS972" s="34"/>
      <c r="CWZ972" s="35"/>
      <c r="CXA972" s="34"/>
      <c r="CXH972" s="35"/>
      <c r="CXI972" s="34"/>
      <c r="CXP972" s="35"/>
      <c r="CXQ972" s="34"/>
      <c r="CXX972" s="35"/>
      <c r="CXY972" s="34"/>
      <c r="CYF972" s="35"/>
      <c r="CYG972" s="34"/>
      <c r="CYN972" s="35"/>
      <c r="CYO972" s="34"/>
      <c r="CYV972" s="35"/>
      <c r="CYW972" s="34"/>
      <c r="CZD972" s="35"/>
      <c r="CZE972" s="34"/>
      <c r="CZL972" s="35"/>
      <c r="CZM972" s="34"/>
      <c r="CZT972" s="35"/>
      <c r="CZU972" s="34"/>
      <c r="DAB972" s="35"/>
      <c r="DAC972" s="34"/>
      <c r="DAJ972" s="35"/>
      <c r="DAK972" s="34"/>
      <c r="DAR972" s="35"/>
      <c r="DAS972" s="34"/>
      <c r="DAZ972" s="35"/>
      <c r="DBA972" s="34"/>
      <c r="DBH972" s="35"/>
      <c r="DBI972" s="34"/>
      <c r="DBP972" s="35"/>
      <c r="DBQ972" s="34"/>
      <c r="DBX972" s="35"/>
      <c r="DBY972" s="34"/>
      <c r="DCF972" s="35"/>
      <c r="DCG972" s="34"/>
      <c r="DCN972" s="35"/>
      <c r="DCO972" s="34"/>
      <c r="DCV972" s="35"/>
      <c r="DCW972" s="34"/>
      <c r="DDD972" s="35"/>
      <c r="DDE972" s="34"/>
      <c r="DDL972" s="35"/>
      <c r="DDM972" s="34"/>
      <c r="DDT972" s="35"/>
      <c r="DDU972" s="34"/>
      <c r="DEB972" s="35"/>
      <c r="DEC972" s="34"/>
      <c r="DEJ972" s="35"/>
      <c r="DEK972" s="34"/>
      <c r="DER972" s="35"/>
      <c r="DES972" s="34"/>
      <c r="DEZ972" s="35"/>
      <c r="DFA972" s="34"/>
      <c r="DFH972" s="35"/>
      <c r="DFI972" s="34"/>
      <c r="DFP972" s="35"/>
      <c r="DFQ972" s="34"/>
      <c r="DFX972" s="35"/>
      <c r="DFY972" s="34"/>
      <c r="DGF972" s="35"/>
      <c r="DGG972" s="34"/>
      <c r="DGN972" s="35"/>
      <c r="DGO972" s="34"/>
      <c r="DGV972" s="35"/>
      <c r="DGW972" s="34"/>
      <c r="DHD972" s="35"/>
      <c r="DHE972" s="34"/>
      <c r="DHL972" s="35"/>
      <c r="DHM972" s="34"/>
      <c r="DHT972" s="35"/>
      <c r="DHU972" s="34"/>
      <c r="DIB972" s="35"/>
      <c r="DIC972" s="34"/>
      <c r="DIJ972" s="35"/>
      <c r="DIK972" s="34"/>
      <c r="DIR972" s="35"/>
      <c r="DIS972" s="34"/>
      <c r="DIZ972" s="35"/>
      <c r="DJA972" s="34"/>
      <c r="DJH972" s="35"/>
      <c r="DJI972" s="34"/>
      <c r="DJP972" s="35"/>
      <c r="DJQ972" s="34"/>
      <c r="DJX972" s="35"/>
      <c r="DJY972" s="34"/>
      <c r="DKF972" s="35"/>
      <c r="DKG972" s="34"/>
      <c r="DKN972" s="35"/>
      <c r="DKO972" s="34"/>
      <c r="DKV972" s="35"/>
      <c r="DKW972" s="34"/>
      <c r="DLD972" s="35"/>
      <c r="DLE972" s="34"/>
      <c r="DLL972" s="35"/>
      <c r="DLM972" s="34"/>
      <c r="DLT972" s="35"/>
      <c r="DLU972" s="34"/>
      <c r="DMB972" s="35"/>
      <c r="DMC972" s="34"/>
      <c r="DMJ972" s="35"/>
      <c r="DMK972" s="34"/>
      <c r="DMR972" s="35"/>
      <c r="DMS972" s="34"/>
      <c r="DMZ972" s="35"/>
      <c r="DNA972" s="34"/>
      <c r="DNH972" s="35"/>
      <c r="DNI972" s="34"/>
      <c r="DNP972" s="35"/>
      <c r="DNQ972" s="34"/>
      <c r="DNX972" s="35"/>
      <c r="DNY972" s="34"/>
      <c r="DOF972" s="35"/>
      <c r="DOG972" s="34"/>
      <c r="DON972" s="35"/>
      <c r="DOO972" s="34"/>
      <c r="DOV972" s="35"/>
      <c r="DOW972" s="34"/>
      <c r="DPD972" s="35"/>
      <c r="DPE972" s="34"/>
      <c r="DPL972" s="35"/>
      <c r="DPM972" s="34"/>
      <c r="DPT972" s="35"/>
      <c r="DPU972" s="34"/>
      <c r="DQB972" s="35"/>
      <c r="DQC972" s="34"/>
      <c r="DQJ972" s="35"/>
      <c r="DQK972" s="34"/>
      <c r="DQR972" s="35"/>
      <c r="DQS972" s="34"/>
      <c r="DQZ972" s="35"/>
      <c r="DRA972" s="34"/>
      <c r="DRH972" s="35"/>
      <c r="DRI972" s="34"/>
      <c r="DRP972" s="35"/>
      <c r="DRQ972" s="34"/>
      <c r="DRX972" s="35"/>
      <c r="DRY972" s="34"/>
      <c r="DSF972" s="35"/>
      <c r="DSG972" s="34"/>
      <c r="DSN972" s="35"/>
      <c r="DSO972" s="34"/>
      <c r="DSV972" s="35"/>
      <c r="DSW972" s="34"/>
      <c r="DTD972" s="35"/>
      <c r="DTE972" s="34"/>
      <c r="DTL972" s="35"/>
      <c r="DTM972" s="34"/>
      <c r="DTT972" s="35"/>
      <c r="DTU972" s="34"/>
      <c r="DUB972" s="35"/>
      <c r="DUC972" s="34"/>
      <c r="DUJ972" s="35"/>
      <c r="DUK972" s="34"/>
      <c r="DUR972" s="35"/>
      <c r="DUS972" s="34"/>
      <c r="DUZ972" s="35"/>
      <c r="DVA972" s="34"/>
      <c r="DVH972" s="35"/>
      <c r="DVI972" s="34"/>
      <c r="DVP972" s="35"/>
      <c r="DVQ972" s="34"/>
      <c r="DVX972" s="35"/>
      <c r="DVY972" s="34"/>
      <c r="DWF972" s="35"/>
      <c r="DWG972" s="34"/>
      <c r="DWN972" s="35"/>
      <c r="DWO972" s="34"/>
      <c r="DWV972" s="35"/>
      <c r="DWW972" s="34"/>
      <c r="DXD972" s="35"/>
      <c r="DXE972" s="34"/>
      <c r="DXL972" s="35"/>
      <c r="DXM972" s="34"/>
      <c r="DXT972" s="35"/>
      <c r="DXU972" s="34"/>
      <c r="DYB972" s="35"/>
      <c r="DYC972" s="34"/>
      <c r="DYJ972" s="35"/>
      <c r="DYK972" s="34"/>
      <c r="DYR972" s="35"/>
      <c r="DYS972" s="34"/>
      <c r="DYZ972" s="35"/>
      <c r="DZA972" s="34"/>
      <c r="DZH972" s="35"/>
      <c r="DZI972" s="34"/>
      <c r="DZP972" s="35"/>
      <c r="DZQ972" s="34"/>
      <c r="DZX972" s="35"/>
      <c r="DZY972" s="34"/>
      <c r="EAF972" s="35"/>
      <c r="EAG972" s="34"/>
      <c r="EAN972" s="35"/>
      <c r="EAO972" s="34"/>
      <c r="EAV972" s="35"/>
      <c r="EAW972" s="34"/>
      <c r="EBD972" s="35"/>
      <c r="EBE972" s="34"/>
      <c r="EBL972" s="35"/>
      <c r="EBM972" s="34"/>
      <c r="EBT972" s="35"/>
      <c r="EBU972" s="34"/>
      <c r="ECB972" s="35"/>
      <c r="ECC972" s="34"/>
      <c r="ECJ972" s="35"/>
      <c r="ECK972" s="34"/>
      <c r="ECR972" s="35"/>
      <c r="ECS972" s="34"/>
      <c r="ECZ972" s="35"/>
      <c r="EDA972" s="34"/>
      <c r="EDH972" s="35"/>
      <c r="EDI972" s="34"/>
      <c r="EDP972" s="35"/>
      <c r="EDQ972" s="34"/>
      <c r="EDX972" s="35"/>
      <c r="EDY972" s="34"/>
      <c r="EEF972" s="35"/>
      <c r="EEG972" s="34"/>
      <c r="EEN972" s="35"/>
      <c r="EEO972" s="34"/>
      <c r="EEV972" s="35"/>
      <c r="EEW972" s="34"/>
      <c r="EFD972" s="35"/>
      <c r="EFE972" s="34"/>
      <c r="EFL972" s="35"/>
      <c r="EFM972" s="34"/>
      <c r="EFT972" s="35"/>
      <c r="EFU972" s="34"/>
      <c r="EGB972" s="35"/>
      <c r="EGC972" s="34"/>
      <c r="EGJ972" s="35"/>
      <c r="EGK972" s="34"/>
      <c r="EGR972" s="35"/>
      <c r="EGS972" s="34"/>
      <c r="EGZ972" s="35"/>
      <c r="EHA972" s="34"/>
      <c r="EHH972" s="35"/>
      <c r="EHI972" s="34"/>
      <c r="EHP972" s="35"/>
      <c r="EHQ972" s="34"/>
      <c r="EHX972" s="35"/>
      <c r="EHY972" s="34"/>
      <c r="EIF972" s="35"/>
      <c r="EIG972" s="34"/>
      <c r="EIN972" s="35"/>
      <c r="EIO972" s="34"/>
      <c r="EIV972" s="35"/>
      <c r="EIW972" s="34"/>
      <c r="EJD972" s="35"/>
      <c r="EJE972" s="34"/>
      <c r="EJL972" s="35"/>
      <c r="EJM972" s="34"/>
      <c r="EJT972" s="35"/>
      <c r="EJU972" s="34"/>
      <c r="EKB972" s="35"/>
      <c r="EKC972" s="34"/>
      <c r="EKJ972" s="35"/>
      <c r="EKK972" s="34"/>
      <c r="EKR972" s="35"/>
      <c r="EKS972" s="34"/>
      <c r="EKZ972" s="35"/>
      <c r="ELA972" s="34"/>
      <c r="ELH972" s="35"/>
      <c r="ELI972" s="34"/>
      <c r="ELP972" s="35"/>
      <c r="ELQ972" s="34"/>
      <c r="ELX972" s="35"/>
      <c r="ELY972" s="34"/>
      <c r="EMF972" s="35"/>
      <c r="EMG972" s="34"/>
      <c r="EMN972" s="35"/>
      <c r="EMO972" s="34"/>
      <c r="EMV972" s="35"/>
      <c r="EMW972" s="34"/>
      <c r="END972" s="35"/>
      <c r="ENE972" s="34"/>
      <c r="ENL972" s="35"/>
      <c r="ENM972" s="34"/>
      <c r="ENT972" s="35"/>
      <c r="ENU972" s="34"/>
      <c r="EOB972" s="35"/>
      <c r="EOC972" s="34"/>
      <c r="EOJ972" s="35"/>
      <c r="EOK972" s="34"/>
      <c r="EOR972" s="35"/>
      <c r="EOS972" s="34"/>
      <c r="EOZ972" s="35"/>
      <c r="EPA972" s="34"/>
      <c r="EPH972" s="35"/>
      <c r="EPI972" s="34"/>
      <c r="EPP972" s="35"/>
      <c r="EPQ972" s="34"/>
      <c r="EPX972" s="35"/>
      <c r="EPY972" s="34"/>
      <c r="EQF972" s="35"/>
      <c r="EQG972" s="34"/>
      <c r="EQN972" s="35"/>
      <c r="EQO972" s="34"/>
      <c r="EQV972" s="35"/>
      <c r="EQW972" s="34"/>
      <c r="ERD972" s="35"/>
      <c r="ERE972" s="34"/>
      <c r="ERL972" s="35"/>
      <c r="ERM972" s="34"/>
      <c r="ERT972" s="35"/>
      <c r="ERU972" s="34"/>
      <c r="ESB972" s="35"/>
      <c r="ESC972" s="34"/>
      <c r="ESJ972" s="35"/>
      <c r="ESK972" s="34"/>
      <c r="ESR972" s="35"/>
      <c r="ESS972" s="34"/>
      <c r="ESZ972" s="35"/>
      <c r="ETA972" s="34"/>
      <c r="ETH972" s="35"/>
      <c r="ETI972" s="34"/>
      <c r="ETP972" s="35"/>
      <c r="ETQ972" s="34"/>
      <c r="ETX972" s="35"/>
      <c r="ETY972" s="34"/>
      <c r="EUF972" s="35"/>
      <c r="EUG972" s="34"/>
      <c r="EUN972" s="35"/>
      <c r="EUO972" s="34"/>
      <c r="EUV972" s="35"/>
      <c r="EUW972" s="34"/>
      <c r="EVD972" s="35"/>
      <c r="EVE972" s="34"/>
      <c r="EVL972" s="35"/>
      <c r="EVM972" s="34"/>
      <c r="EVT972" s="35"/>
      <c r="EVU972" s="34"/>
      <c r="EWB972" s="35"/>
      <c r="EWC972" s="34"/>
      <c r="EWJ972" s="35"/>
      <c r="EWK972" s="34"/>
      <c r="EWR972" s="35"/>
      <c r="EWS972" s="34"/>
      <c r="EWZ972" s="35"/>
      <c r="EXA972" s="34"/>
      <c r="EXH972" s="35"/>
      <c r="EXI972" s="34"/>
      <c r="EXP972" s="35"/>
      <c r="EXQ972" s="34"/>
      <c r="EXX972" s="35"/>
      <c r="EXY972" s="34"/>
      <c r="EYF972" s="35"/>
      <c r="EYG972" s="34"/>
      <c r="EYN972" s="35"/>
      <c r="EYO972" s="34"/>
      <c r="EYV972" s="35"/>
      <c r="EYW972" s="34"/>
      <c r="EZD972" s="35"/>
      <c r="EZE972" s="34"/>
      <c r="EZL972" s="35"/>
      <c r="EZM972" s="34"/>
      <c r="EZT972" s="35"/>
      <c r="EZU972" s="34"/>
      <c r="FAB972" s="35"/>
      <c r="FAC972" s="34"/>
      <c r="FAJ972" s="35"/>
      <c r="FAK972" s="34"/>
      <c r="FAR972" s="35"/>
      <c r="FAS972" s="34"/>
      <c r="FAZ972" s="35"/>
      <c r="FBA972" s="34"/>
      <c r="FBH972" s="35"/>
      <c r="FBI972" s="34"/>
      <c r="FBP972" s="35"/>
      <c r="FBQ972" s="34"/>
      <c r="FBX972" s="35"/>
      <c r="FBY972" s="34"/>
      <c r="FCF972" s="35"/>
      <c r="FCG972" s="34"/>
      <c r="FCN972" s="35"/>
      <c r="FCO972" s="34"/>
      <c r="FCV972" s="35"/>
      <c r="FCW972" s="34"/>
      <c r="FDD972" s="35"/>
      <c r="FDE972" s="34"/>
      <c r="FDL972" s="35"/>
      <c r="FDM972" s="34"/>
      <c r="FDT972" s="35"/>
      <c r="FDU972" s="34"/>
      <c r="FEB972" s="35"/>
      <c r="FEC972" s="34"/>
      <c r="FEJ972" s="35"/>
      <c r="FEK972" s="34"/>
      <c r="FER972" s="35"/>
      <c r="FES972" s="34"/>
      <c r="FEZ972" s="35"/>
      <c r="FFA972" s="34"/>
      <c r="FFH972" s="35"/>
      <c r="FFI972" s="34"/>
      <c r="FFP972" s="35"/>
      <c r="FFQ972" s="34"/>
      <c r="FFX972" s="35"/>
      <c r="FFY972" s="34"/>
      <c r="FGF972" s="35"/>
      <c r="FGG972" s="34"/>
      <c r="FGN972" s="35"/>
      <c r="FGO972" s="34"/>
      <c r="FGV972" s="35"/>
      <c r="FGW972" s="34"/>
      <c r="FHD972" s="35"/>
      <c r="FHE972" s="34"/>
      <c r="FHL972" s="35"/>
      <c r="FHM972" s="34"/>
      <c r="FHT972" s="35"/>
      <c r="FHU972" s="34"/>
      <c r="FIB972" s="35"/>
      <c r="FIC972" s="34"/>
      <c r="FIJ972" s="35"/>
      <c r="FIK972" s="34"/>
      <c r="FIR972" s="35"/>
      <c r="FIS972" s="34"/>
      <c r="FIZ972" s="35"/>
      <c r="FJA972" s="34"/>
      <c r="FJH972" s="35"/>
      <c r="FJI972" s="34"/>
      <c r="FJP972" s="35"/>
      <c r="FJQ972" s="34"/>
      <c r="FJX972" s="35"/>
      <c r="FJY972" s="34"/>
      <c r="FKF972" s="35"/>
      <c r="FKG972" s="34"/>
      <c r="FKN972" s="35"/>
      <c r="FKO972" s="34"/>
      <c r="FKV972" s="35"/>
      <c r="FKW972" s="34"/>
      <c r="FLD972" s="35"/>
      <c r="FLE972" s="34"/>
      <c r="FLL972" s="35"/>
      <c r="FLM972" s="34"/>
      <c r="FLT972" s="35"/>
      <c r="FLU972" s="34"/>
      <c r="FMB972" s="35"/>
      <c r="FMC972" s="34"/>
      <c r="FMJ972" s="35"/>
      <c r="FMK972" s="34"/>
      <c r="FMR972" s="35"/>
      <c r="FMS972" s="34"/>
      <c r="FMZ972" s="35"/>
      <c r="FNA972" s="34"/>
      <c r="FNH972" s="35"/>
      <c r="FNI972" s="34"/>
      <c r="FNP972" s="35"/>
      <c r="FNQ972" s="34"/>
      <c r="FNX972" s="35"/>
      <c r="FNY972" s="34"/>
      <c r="FOF972" s="35"/>
      <c r="FOG972" s="34"/>
      <c r="FON972" s="35"/>
      <c r="FOO972" s="34"/>
      <c r="FOV972" s="35"/>
      <c r="FOW972" s="34"/>
      <c r="FPD972" s="35"/>
      <c r="FPE972" s="34"/>
      <c r="FPL972" s="35"/>
      <c r="FPM972" s="34"/>
      <c r="FPT972" s="35"/>
      <c r="FPU972" s="34"/>
      <c r="FQB972" s="35"/>
      <c r="FQC972" s="34"/>
      <c r="FQJ972" s="35"/>
      <c r="FQK972" s="34"/>
      <c r="FQR972" s="35"/>
      <c r="FQS972" s="34"/>
      <c r="FQZ972" s="35"/>
      <c r="FRA972" s="34"/>
      <c r="FRH972" s="35"/>
      <c r="FRI972" s="34"/>
      <c r="FRP972" s="35"/>
      <c r="FRQ972" s="34"/>
      <c r="FRX972" s="35"/>
      <c r="FRY972" s="34"/>
      <c r="FSF972" s="35"/>
      <c r="FSG972" s="34"/>
      <c r="FSN972" s="35"/>
      <c r="FSO972" s="34"/>
      <c r="FSV972" s="35"/>
      <c r="FSW972" s="34"/>
      <c r="FTD972" s="35"/>
      <c r="FTE972" s="34"/>
      <c r="FTL972" s="35"/>
      <c r="FTM972" s="34"/>
      <c r="FTT972" s="35"/>
      <c r="FTU972" s="34"/>
      <c r="FUB972" s="35"/>
      <c r="FUC972" s="34"/>
      <c r="FUJ972" s="35"/>
      <c r="FUK972" s="34"/>
      <c r="FUR972" s="35"/>
      <c r="FUS972" s="34"/>
      <c r="FUZ972" s="35"/>
      <c r="FVA972" s="34"/>
      <c r="FVH972" s="35"/>
      <c r="FVI972" s="34"/>
      <c r="FVP972" s="35"/>
      <c r="FVQ972" s="34"/>
      <c r="FVX972" s="35"/>
      <c r="FVY972" s="34"/>
      <c r="FWF972" s="35"/>
      <c r="FWG972" s="34"/>
      <c r="FWN972" s="35"/>
      <c r="FWO972" s="34"/>
      <c r="FWV972" s="35"/>
      <c r="FWW972" s="34"/>
      <c r="FXD972" s="35"/>
      <c r="FXE972" s="34"/>
      <c r="FXL972" s="35"/>
      <c r="FXM972" s="34"/>
      <c r="FXT972" s="35"/>
      <c r="FXU972" s="34"/>
      <c r="FYB972" s="35"/>
      <c r="FYC972" s="34"/>
      <c r="FYJ972" s="35"/>
      <c r="FYK972" s="34"/>
      <c r="FYR972" s="35"/>
      <c r="FYS972" s="34"/>
      <c r="FYZ972" s="35"/>
      <c r="FZA972" s="34"/>
      <c r="FZH972" s="35"/>
      <c r="FZI972" s="34"/>
      <c r="FZP972" s="35"/>
      <c r="FZQ972" s="34"/>
      <c r="FZX972" s="35"/>
      <c r="FZY972" s="34"/>
      <c r="GAF972" s="35"/>
      <c r="GAG972" s="34"/>
      <c r="GAN972" s="35"/>
      <c r="GAO972" s="34"/>
      <c r="GAV972" s="35"/>
      <c r="GAW972" s="34"/>
      <c r="GBD972" s="35"/>
      <c r="GBE972" s="34"/>
      <c r="GBL972" s="35"/>
      <c r="GBM972" s="34"/>
      <c r="GBT972" s="35"/>
      <c r="GBU972" s="34"/>
      <c r="GCB972" s="35"/>
      <c r="GCC972" s="34"/>
      <c r="GCJ972" s="35"/>
      <c r="GCK972" s="34"/>
      <c r="GCR972" s="35"/>
      <c r="GCS972" s="34"/>
      <c r="GCZ972" s="35"/>
      <c r="GDA972" s="34"/>
      <c r="GDH972" s="35"/>
      <c r="GDI972" s="34"/>
      <c r="GDP972" s="35"/>
      <c r="GDQ972" s="34"/>
      <c r="GDX972" s="35"/>
      <c r="GDY972" s="34"/>
      <c r="GEF972" s="35"/>
      <c r="GEG972" s="34"/>
      <c r="GEN972" s="35"/>
      <c r="GEO972" s="34"/>
      <c r="GEV972" s="35"/>
      <c r="GEW972" s="34"/>
      <c r="GFD972" s="35"/>
      <c r="GFE972" s="34"/>
      <c r="GFL972" s="35"/>
      <c r="GFM972" s="34"/>
      <c r="GFT972" s="35"/>
      <c r="GFU972" s="34"/>
      <c r="GGB972" s="35"/>
      <c r="GGC972" s="34"/>
      <c r="GGJ972" s="35"/>
      <c r="GGK972" s="34"/>
      <c r="GGR972" s="35"/>
      <c r="GGS972" s="34"/>
      <c r="GGZ972" s="35"/>
      <c r="GHA972" s="34"/>
      <c r="GHH972" s="35"/>
      <c r="GHI972" s="34"/>
      <c r="GHP972" s="35"/>
      <c r="GHQ972" s="34"/>
      <c r="GHX972" s="35"/>
      <c r="GHY972" s="34"/>
      <c r="GIF972" s="35"/>
      <c r="GIG972" s="34"/>
      <c r="GIN972" s="35"/>
      <c r="GIO972" s="34"/>
      <c r="GIV972" s="35"/>
      <c r="GIW972" s="34"/>
      <c r="GJD972" s="35"/>
      <c r="GJE972" s="34"/>
      <c r="GJL972" s="35"/>
      <c r="GJM972" s="34"/>
      <c r="GJT972" s="35"/>
      <c r="GJU972" s="34"/>
      <c r="GKB972" s="35"/>
      <c r="GKC972" s="34"/>
      <c r="GKJ972" s="35"/>
      <c r="GKK972" s="34"/>
      <c r="GKR972" s="35"/>
      <c r="GKS972" s="34"/>
      <c r="GKZ972" s="35"/>
      <c r="GLA972" s="34"/>
      <c r="GLH972" s="35"/>
      <c r="GLI972" s="34"/>
      <c r="GLP972" s="35"/>
      <c r="GLQ972" s="34"/>
      <c r="GLX972" s="35"/>
      <c r="GLY972" s="34"/>
      <c r="GMF972" s="35"/>
      <c r="GMG972" s="34"/>
      <c r="GMN972" s="35"/>
      <c r="GMO972" s="34"/>
      <c r="GMV972" s="35"/>
      <c r="GMW972" s="34"/>
      <c r="GND972" s="35"/>
      <c r="GNE972" s="34"/>
      <c r="GNL972" s="35"/>
      <c r="GNM972" s="34"/>
      <c r="GNT972" s="35"/>
      <c r="GNU972" s="34"/>
      <c r="GOB972" s="35"/>
      <c r="GOC972" s="34"/>
      <c r="GOJ972" s="35"/>
      <c r="GOK972" s="34"/>
      <c r="GOR972" s="35"/>
      <c r="GOS972" s="34"/>
      <c r="GOZ972" s="35"/>
      <c r="GPA972" s="34"/>
      <c r="GPH972" s="35"/>
      <c r="GPI972" s="34"/>
      <c r="GPP972" s="35"/>
      <c r="GPQ972" s="34"/>
      <c r="GPX972" s="35"/>
      <c r="GPY972" s="34"/>
      <c r="GQF972" s="35"/>
      <c r="GQG972" s="34"/>
      <c r="GQN972" s="35"/>
      <c r="GQO972" s="34"/>
      <c r="GQV972" s="35"/>
      <c r="GQW972" s="34"/>
      <c r="GRD972" s="35"/>
      <c r="GRE972" s="34"/>
      <c r="GRL972" s="35"/>
      <c r="GRM972" s="34"/>
      <c r="GRT972" s="35"/>
      <c r="GRU972" s="34"/>
      <c r="GSB972" s="35"/>
      <c r="GSC972" s="34"/>
      <c r="GSJ972" s="35"/>
      <c r="GSK972" s="34"/>
      <c r="GSR972" s="35"/>
      <c r="GSS972" s="34"/>
      <c r="GSZ972" s="35"/>
      <c r="GTA972" s="34"/>
      <c r="GTH972" s="35"/>
      <c r="GTI972" s="34"/>
      <c r="GTP972" s="35"/>
      <c r="GTQ972" s="34"/>
      <c r="GTX972" s="35"/>
      <c r="GTY972" s="34"/>
      <c r="GUF972" s="35"/>
      <c r="GUG972" s="34"/>
      <c r="GUN972" s="35"/>
      <c r="GUO972" s="34"/>
      <c r="GUV972" s="35"/>
      <c r="GUW972" s="34"/>
      <c r="GVD972" s="35"/>
      <c r="GVE972" s="34"/>
      <c r="GVL972" s="35"/>
      <c r="GVM972" s="34"/>
      <c r="GVT972" s="35"/>
      <c r="GVU972" s="34"/>
      <c r="GWB972" s="35"/>
      <c r="GWC972" s="34"/>
      <c r="GWJ972" s="35"/>
      <c r="GWK972" s="34"/>
      <c r="GWR972" s="35"/>
      <c r="GWS972" s="34"/>
      <c r="GWZ972" s="35"/>
      <c r="GXA972" s="34"/>
      <c r="GXH972" s="35"/>
      <c r="GXI972" s="34"/>
      <c r="GXP972" s="35"/>
      <c r="GXQ972" s="34"/>
      <c r="GXX972" s="35"/>
      <c r="GXY972" s="34"/>
      <c r="GYF972" s="35"/>
      <c r="GYG972" s="34"/>
      <c r="GYN972" s="35"/>
      <c r="GYO972" s="34"/>
      <c r="GYV972" s="35"/>
      <c r="GYW972" s="34"/>
      <c r="GZD972" s="35"/>
      <c r="GZE972" s="34"/>
      <c r="GZL972" s="35"/>
      <c r="GZM972" s="34"/>
      <c r="GZT972" s="35"/>
      <c r="GZU972" s="34"/>
      <c r="HAB972" s="35"/>
      <c r="HAC972" s="34"/>
      <c r="HAJ972" s="35"/>
      <c r="HAK972" s="34"/>
      <c r="HAR972" s="35"/>
      <c r="HAS972" s="34"/>
      <c r="HAZ972" s="35"/>
      <c r="HBA972" s="34"/>
      <c r="HBH972" s="35"/>
      <c r="HBI972" s="34"/>
      <c r="HBP972" s="35"/>
      <c r="HBQ972" s="34"/>
      <c r="HBX972" s="35"/>
      <c r="HBY972" s="34"/>
      <c r="HCF972" s="35"/>
      <c r="HCG972" s="34"/>
      <c r="HCN972" s="35"/>
      <c r="HCO972" s="34"/>
      <c r="HCV972" s="35"/>
      <c r="HCW972" s="34"/>
      <c r="HDD972" s="35"/>
      <c r="HDE972" s="34"/>
      <c r="HDL972" s="35"/>
      <c r="HDM972" s="34"/>
      <c r="HDT972" s="35"/>
      <c r="HDU972" s="34"/>
      <c r="HEB972" s="35"/>
      <c r="HEC972" s="34"/>
      <c r="HEJ972" s="35"/>
      <c r="HEK972" s="34"/>
      <c r="HER972" s="35"/>
      <c r="HES972" s="34"/>
      <c r="HEZ972" s="35"/>
      <c r="HFA972" s="34"/>
      <c r="HFH972" s="35"/>
      <c r="HFI972" s="34"/>
      <c r="HFP972" s="35"/>
      <c r="HFQ972" s="34"/>
      <c r="HFX972" s="35"/>
      <c r="HFY972" s="34"/>
      <c r="HGF972" s="35"/>
      <c r="HGG972" s="34"/>
      <c r="HGN972" s="35"/>
      <c r="HGO972" s="34"/>
      <c r="HGV972" s="35"/>
      <c r="HGW972" s="34"/>
      <c r="HHD972" s="35"/>
      <c r="HHE972" s="34"/>
      <c r="HHL972" s="35"/>
      <c r="HHM972" s="34"/>
      <c r="HHT972" s="35"/>
      <c r="HHU972" s="34"/>
      <c r="HIB972" s="35"/>
      <c r="HIC972" s="34"/>
      <c r="HIJ972" s="35"/>
      <c r="HIK972" s="34"/>
      <c r="HIR972" s="35"/>
      <c r="HIS972" s="34"/>
      <c r="HIZ972" s="35"/>
      <c r="HJA972" s="34"/>
      <c r="HJH972" s="35"/>
      <c r="HJI972" s="34"/>
      <c r="HJP972" s="35"/>
      <c r="HJQ972" s="34"/>
      <c r="HJX972" s="35"/>
      <c r="HJY972" s="34"/>
      <c r="HKF972" s="35"/>
      <c r="HKG972" s="34"/>
      <c r="HKN972" s="35"/>
      <c r="HKO972" s="34"/>
      <c r="HKV972" s="35"/>
      <c r="HKW972" s="34"/>
      <c r="HLD972" s="35"/>
      <c r="HLE972" s="34"/>
      <c r="HLL972" s="35"/>
      <c r="HLM972" s="34"/>
      <c r="HLT972" s="35"/>
      <c r="HLU972" s="34"/>
      <c r="HMB972" s="35"/>
      <c r="HMC972" s="34"/>
      <c r="HMJ972" s="35"/>
      <c r="HMK972" s="34"/>
      <c r="HMR972" s="35"/>
      <c r="HMS972" s="34"/>
      <c r="HMZ972" s="35"/>
      <c r="HNA972" s="34"/>
      <c r="HNH972" s="35"/>
      <c r="HNI972" s="34"/>
      <c r="HNP972" s="35"/>
      <c r="HNQ972" s="34"/>
      <c r="HNX972" s="35"/>
      <c r="HNY972" s="34"/>
      <c r="HOF972" s="35"/>
      <c r="HOG972" s="34"/>
      <c r="HON972" s="35"/>
      <c r="HOO972" s="34"/>
      <c r="HOV972" s="35"/>
      <c r="HOW972" s="34"/>
      <c r="HPD972" s="35"/>
      <c r="HPE972" s="34"/>
      <c r="HPL972" s="35"/>
      <c r="HPM972" s="34"/>
      <c r="HPT972" s="35"/>
      <c r="HPU972" s="34"/>
      <c r="HQB972" s="35"/>
      <c r="HQC972" s="34"/>
      <c r="HQJ972" s="35"/>
      <c r="HQK972" s="34"/>
      <c r="HQR972" s="35"/>
      <c r="HQS972" s="34"/>
      <c r="HQZ972" s="35"/>
      <c r="HRA972" s="34"/>
      <c r="HRH972" s="35"/>
      <c r="HRI972" s="34"/>
      <c r="HRP972" s="35"/>
      <c r="HRQ972" s="34"/>
      <c r="HRX972" s="35"/>
      <c r="HRY972" s="34"/>
      <c r="HSF972" s="35"/>
      <c r="HSG972" s="34"/>
      <c r="HSN972" s="35"/>
      <c r="HSO972" s="34"/>
      <c r="HSV972" s="35"/>
      <c r="HSW972" s="34"/>
      <c r="HTD972" s="35"/>
      <c r="HTE972" s="34"/>
      <c r="HTL972" s="35"/>
      <c r="HTM972" s="34"/>
      <c r="HTT972" s="35"/>
      <c r="HTU972" s="34"/>
      <c r="HUB972" s="35"/>
      <c r="HUC972" s="34"/>
      <c r="HUJ972" s="35"/>
      <c r="HUK972" s="34"/>
      <c r="HUR972" s="35"/>
      <c r="HUS972" s="34"/>
      <c r="HUZ972" s="35"/>
      <c r="HVA972" s="34"/>
      <c r="HVH972" s="35"/>
      <c r="HVI972" s="34"/>
      <c r="HVP972" s="35"/>
      <c r="HVQ972" s="34"/>
      <c r="HVX972" s="35"/>
      <c r="HVY972" s="34"/>
      <c r="HWF972" s="35"/>
      <c r="HWG972" s="34"/>
      <c r="HWN972" s="35"/>
      <c r="HWO972" s="34"/>
      <c r="HWV972" s="35"/>
      <c r="HWW972" s="34"/>
      <c r="HXD972" s="35"/>
      <c r="HXE972" s="34"/>
      <c r="HXL972" s="35"/>
      <c r="HXM972" s="34"/>
      <c r="HXT972" s="35"/>
      <c r="HXU972" s="34"/>
      <c r="HYB972" s="35"/>
      <c r="HYC972" s="34"/>
      <c r="HYJ972" s="35"/>
      <c r="HYK972" s="34"/>
      <c r="HYR972" s="35"/>
      <c r="HYS972" s="34"/>
      <c r="HYZ972" s="35"/>
      <c r="HZA972" s="34"/>
      <c r="HZH972" s="35"/>
      <c r="HZI972" s="34"/>
      <c r="HZP972" s="35"/>
      <c r="HZQ972" s="34"/>
      <c r="HZX972" s="35"/>
      <c r="HZY972" s="34"/>
      <c r="IAF972" s="35"/>
      <c r="IAG972" s="34"/>
      <c r="IAN972" s="35"/>
      <c r="IAO972" s="34"/>
      <c r="IAV972" s="35"/>
      <c r="IAW972" s="34"/>
      <c r="IBD972" s="35"/>
      <c r="IBE972" s="34"/>
      <c r="IBL972" s="35"/>
      <c r="IBM972" s="34"/>
      <c r="IBT972" s="35"/>
      <c r="IBU972" s="34"/>
      <c r="ICB972" s="35"/>
      <c r="ICC972" s="34"/>
      <c r="ICJ972" s="35"/>
      <c r="ICK972" s="34"/>
      <c r="ICR972" s="35"/>
      <c r="ICS972" s="34"/>
      <c r="ICZ972" s="35"/>
      <c r="IDA972" s="34"/>
      <c r="IDH972" s="35"/>
      <c r="IDI972" s="34"/>
      <c r="IDP972" s="35"/>
      <c r="IDQ972" s="34"/>
      <c r="IDX972" s="35"/>
      <c r="IDY972" s="34"/>
      <c r="IEF972" s="35"/>
      <c r="IEG972" s="34"/>
      <c r="IEN972" s="35"/>
      <c r="IEO972" s="34"/>
      <c r="IEV972" s="35"/>
      <c r="IEW972" s="34"/>
      <c r="IFD972" s="35"/>
      <c r="IFE972" s="34"/>
      <c r="IFL972" s="35"/>
      <c r="IFM972" s="34"/>
      <c r="IFT972" s="35"/>
      <c r="IFU972" s="34"/>
      <c r="IGB972" s="35"/>
      <c r="IGC972" s="34"/>
      <c r="IGJ972" s="35"/>
      <c r="IGK972" s="34"/>
      <c r="IGR972" s="35"/>
      <c r="IGS972" s="34"/>
      <c r="IGZ972" s="35"/>
      <c r="IHA972" s="34"/>
      <c r="IHH972" s="35"/>
      <c r="IHI972" s="34"/>
      <c r="IHP972" s="35"/>
      <c r="IHQ972" s="34"/>
      <c r="IHX972" s="35"/>
      <c r="IHY972" s="34"/>
      <c r="IIF972" s="35"/>
      <c r="IIG972" s="34"/>
      <c r="IIN972" s="35"/>
      <c r="IIO972" s="34"/>
      <c r="IIV972" s="35"/>
      <c r="IIW972" s="34"/>
      <c r="IJD972" s="35"/>
      <c r="IJE972" s="34"/>
      <c r="IJL972" s="35"/>
      <c r="IJM972" s="34"/>
      <c r="IJT972" s="35"/>
      <c r="IJU972" s="34"/>
      <c r="IKB972" s="35"/>
      <c r="IKC972" s="34"/>
      <c r="IKJ972" s="35"/>
      <c r="IKK972" s="34"/>
      <c r="IKR972" s="35"/>
      <c r="IKS972" s="34"/>
      <c r="IKZ972" s="35"/>
      <c r="ILA972" s="34"/>
      <c r="ILH972" s="35"/>
      <c r="ILI972" s="34"/>
      <c r="ILP972" s="35"/>
      <c r="ILQ972" s="34"/>
      <c r="ILX972" s="35"/>
      <c r="ILY972" s="34"/>
      <c r="IMF972" s="35"/>
      <c r="IMG972" s="34"/>
      <c r="IMN972" s="35"/>
      <c r="IMO972" s="34"/>
      <c r="IMV972" s="35"/>
      <c r="IMW972" s="34"/>
      <c r="IND972" s="35"/>
      <c r="INE972" s="34"/>
      <c r="INL972" s="35"/>
      <c r="INM972" s="34"/>
      <c r="INT972" s="35"/>
      <c r="INU972" s="34"/>
      <c r="IOB972" s="35"/>
      <c r="IOC972" s="34"/>
      <c r="IOJ972" s="35"/>
      <c r="IOK972" s="34"/>
      <c r="IOR972" s="35"/>
      <c r="IOS972" s="34"/>
      <c r="IOZ972" s="35"/>
      <c r="IPA972" s="34"/>
      <c r="IPH972" s="35"/>
      <c r="IPI972" s="34"/>
      <c r="IPP972" s="35"/>
      <c r="IPQ972" s="34"/>
      <c r="IPX972" s="35"/>
      <c r="IPY972" s="34"/>
      <c r="IQF972" s="35"/>
      <c r="IQG972" s="34"/>
      <c r="IQN972" s="35"/>
      <c r="IQO972" s="34"/>
      <c r="IQV972" s="35"/>
      <c r="IQW972" s="34"/>
      <c r="IRD972" s="35"/>
      <c r="IRE972" s="34"/>
      <c r="IRL972" s="35"/>
      <c r="IRM972" s="34"/>
      <c r="IRT972" s="35"/>
      <c r="IRU972" s="34"/>
      <c r="ISB972" s="35"/>
      <c r="ISC972" s="34"/>
      <c r="ISJ972" s="35"/>
      <c r="ISK972" s="34"/>
      <c r="ISR972" s="35"/>
      <c r="ISS972" s="34"/>
      <c r="ISZ972" s="35"/>
      <c r="ITA972" s="34"/>
      <c r="ITH972" s="35"/>
      <c r="ITI972" s="34"/>
      <c r="ITP972" s="35"/>
      <c r="ITQ972" s="34"/>
      <c r="ITX972" s="35"/>
      <c r="ITY972" s="34"/>
      <c r="IUF972" s="35"/>
      <c r="IUG972" s="34"/>
      <c r="IUN972" s="35"/>
      <c r="IUO972" s="34"/>
      <c r="IUV972" s="35"/>
      <c r="IUW972" s="34"/>
      <c r="IVD972" s="35"/>
      <c r="IVE972" s="34"/>
      <c r="IVL972" s="35"/>
      <c r="IVM972" s="34"/>
      <c r="IVT972" s="35"/>
      <c r="IVU972" s="34"/>
      <c r="IWB972" s="35"/>
      <c r="IWC972" s="34"/>
      <c r="IWJ972" s="35"/>
      <c r="IWK972" s="34"/>
      <c r="IWR972" s="35"/>
      <c r="IWS972" s="34"/>
      <c r="IWZ972" s="35"/>
      <c r="IXA972" s="34"/>
      <c r="IXH972" s="35"/>
      <c r="IXI972" s="34"/>
      <c r="IXP972" s="35"/>
      <c r="IXQ972" s="34"/>
      <c r="IXX972" s="35"/>
      <c r="IXY972" s="34"/>
      <c r="IYF972" s="35"/>
      <c r="IYG972" s="34"/>
      <c r="IYN972" s="35"/>
      <c r="IYO972" s="34"/>
      <c r="IYV972" s="35"/>
      <c r="IYW972" s="34"/>
      <c r="IZD972" s="35"/>
      <c r="IZE972" s="34"/>
      <c r="IZL972" s="35"/>
      <c r="IZM972" s="34"/>
      <c r="IZT972" s="35"/>
      <c r="IZU972" s="34"/>
      <c r="JAB972" s="35"/>
      <c r="JAC972" s="34"/>
      <c r="JAJ972" s="35"/>
      <c r="JAK972" s="34"/>
      <c r="JAR972" s="35"/>
      <c r="JAS972" s="34"/>
      <c r="JAZ972" s="35"/>
      <c r="JBA972" s="34"/>
      <c r="JBH972" s="35"/>
      <c r="JBI972" s="34"/>
      <c r="JBP972" s="35"/>
      <c r="JBQ972" s="34"/>
      <c r="JBX972" s="35"/>
      <c r="JBY972" s="34"/>
      <c r="JCF972" s="35"/>
      <c r="JCG972" s="34"/>
      <c r="JCN972" s="35"/>
      <c r="JCO972" s="34"/>
      <c r="JCV972" s="35"/>
      <c r="JCW972" s="34"/>
      <c r="JDD972" s="35"/>
      <c r="JDE972" s="34"/>
      <c r="JDL972" s="35"/>
      <c r="JDM972" s="34"/>
      <c r="JDT972" s="35"/>
      <c r="JDU972" s="34"/>
      <c r="JEB972" s="35"/>
      <c r="JEC972" s="34"/>
      <c r="JEJ972" s="35"/>
      <c r="JEK972" s="34"/>
      <c r="JER972" s="35"/>
      <c r="JES972" s="34"/>
      <c r="JEZ972" s="35"/>
      <c r="JFA972" s="34"/>
      <c r="JFH972" s="35"/>
      <c r="JFI972" s="34"/>
      <c r="JFP972" s="35"/>
      <c r="JFQ972" s="34"/>
      <c r="JFX972" s="35"/>
      <c r="JFY972" s="34"/>
      <c r="JGF972" s="35"/>
      <c r="JGG972" s="34"/>
      <c r="JGN972" s="35"/>
      <c r="JGO972" s="34"/>
      <c r="JGV972" s="35"/>
      <c r="JGW972" s="34"/>
      <c r="JHD972" s="35"/>
      <c r="JHE972" s="34"/>
      <c r="JHL972" s="35"/>
      <c r="JHM972" s="34"/>
      <c r="JHT972" s="35"/>
      <c r="JHU972" s="34"/>
      <c r="JIB972" s="35"/>
      <c r="JIC972" s="34"/>
      <c r="JIJ972" s="35"/>
      <c r="JIK972" s="34"/>
      <c r="JIR972" s="35"/>
      <c r="JIS972" s="34"/>
      <c r="JIZ972" s="35"/>
      <c r="JJA972" s="34"/>
      <c r="JJH972" s="35"/>
      <c r="JJI972" s="34"/>
      <c r="JJP972" s="35"/>
      <c r="JJQ972" s="34"/>
      <c r="JJX972" s="35"/>
      <c r="JJY972" s="34"/>
      <c r="JKF972" s="35"/>
      <c r="JKG972" s="34"/>
      <c r="JKN972" s="35"/>
      <c r="JKO972" s="34"/>
      <c r="JKV972" s="35"/>
      <c r="JKW972" s="34"/>
      <c r="JLD972" s="35"/>
      <c r="JLE972" s="34"/>
      <c r="JLL972" s="35"/>
      <c r="JLM972" s="34"/>
      <c r="JLT972" s="35"/>
      <c r="JLU972" s="34"/>
      <c r="JMB972" s="35"/>
      <c r="JMC972" s="34"/>
      <c r="JMJ972" s="35"/>
      <c r="JMK972" s="34"/>
      <c r="JMR972" s="35"/>
      <c r="JMS972" s="34"/>
      <c r="JMZ972" s="35"/>
      <c r="JNA972" s="34"/>
      <c r="JNH972" s="35"/>
      <c r="JNI972" s="34"/>
      <c r="JNP972" s="35"/>
      <c r="JNQ972" s="34"/>
      <c r="JNX972" s="35"/>
      <c r="JNY972" s="34"/>
      <c r="JOF972" s="35"/>
      <c r="JOG972" s="34"/>
      <c r="JON972" s="35"/>
      <c r="JOO972" s="34"/>
      <c r="JOV972" s="35"/>
      <c r="JOW972" s="34"/>
      <c r="JPD972" s="35"/>
      <c r="JPE972" s="34"/>
      <c r="JPL972" s="35"/>
      <c r="JPM972" s="34"/>
      <c r="JPT972" s="35"/>
      <c r="JPU972" s="34"/>
      <c r="JQB972" s="35"/>
      <c r="JQC972" s="34"/>
      <c r="JQJ972" s="35"/>
      <c r="JQK972" s="34"/>
      <c r="JQR972" s="35"/>
      <c r="JQS972" s="34"/>
      <c r="JQZ972" s="35"/>
      <c r="JRA972" s="34"/>
      <c r="JRH972" s="35"/>
      <c r="JRI972" s="34"/>
      <c r="JRP972" s="35"/>
      <c r="JRQ972" s="34"/>
      <c r="JRX972" s="35"/>
      <c r="JRY972" s="34"/>
      <c r="JSF972" s="35"/>
      <c r="JSG972" s="34"/>
      <c r="JSN972" s="35"/>
      <c r="JSO972" s="34"/>
      <c r="JSV972" s="35"/>
      <c r="JSW972" s="34"/>
      <c r="JTD972" s="35"/>
      <c r="JTE972" s="34"/>
      <c r="JTL972" s="35"/>
      <c r="JTM972" s="34"/>
      <c r="JTT972" s="35"/>
      <c r="JTU972" s="34"/>
      <c r="JUB972" s="35"/>
      <c r="JUC972" s="34"/>
      <c r="JUJ972" s="35"/>
      <c r="JUK972" s="34"/>
      <c r="JUR972" s="35"/>
      <c r="JUS972" s="34"/>
      <c r="JUZ972" s="35"/>
      <c r="JVA972" s="34"/>
      <c r="JVH972" s="35"/>
      <c r="JVI972" s="34"/>
      <c r="JVP972" s="35"/>
      <c r="JVQ972" s="34"/>
      <c r="JVX972" s="35"/>
      <c r="JVY972" s="34"/>
      <c r="JWF972" s="35"/>
      <c r="JWG972" s="34"/>
      <c r="JWN972" s="35"/>
      <c r="JWO972" s="34"/>
      <c r="JWV972" s="35"/>
      <c r="JWW972" s="34"/>
      <c r="JXD972" s="35"/>
      <c r="JXE972" s="34"/>
      <c r="JXL972" s="35"/>
      <c r="JXM972" s="34"/>
      <c r="JXT972" s="35"/>
      <c r="JXU972" s="34"/>
      <c r="JYB972" s="35"/>
      <c r="JYC972" s="34"/>
      <c r="JYJ972" s="35"/>
      <c r="JYK972" s="34"/>
      <c r="JYR972" s="35"/>
      <c r="JYS972" s="34"/>
      <c r="JYZ972" s="35"/>
      <c r="JZA972" s="34"/>
      <c r="JZH972" s="35"/>
      <c r="JZI972" s="34"/>
      <c r="JZP972" s="35"/>
      <c r="JZQ972" s="34"/>
      <c r="JZX972" s="35"/>
      <c r="JZY972" s="34"/>
      <c r="KAF972" s="35"/>
      <c r="KAG972" s="34"/>
      <c r="KAN972" s="35"/>
      <c r="KAO972" s="34"/>
      <c r="KAV972" s="35"/>
      <c r="KAW972" s="34"/>
      <c r="KBD972" s="35"/>
      <c r="KBE972" s="34"/>
      <c r="KBL972" s="35"/>
      <c r="KBM972" s="34"/>
      <c r="KBT972" s="35"/>
      <c r="KBU972" s="34"/>
      <c r="KCB972" s="35"/>
      <c r="KCC972" s="34"/>
      <c r="KCJ972" s="35"/>
      <c r="KCK972" s="34"/>
      <c r="KCR972" s="35"/>
      <c r="KCS972" s="34"/>
      <c r="KCZ972" s="35"/>
      <c r="KDA972" s="34"/>
      <c r="KDH972" s="35"/>
      <c r="KDI972" s="34"/>
      <c r="KDP972" s="35"/>
      <c r="KDQ972" s="34"/>
      <c r="KDX972" s="35"/>
      <c r="KDY972" s="34"/>
      <c r="KEF972" s="35"/>
      <c r="KEG972" s="34"/>
      <c r="KEN972" s="35"/>
      <c r="KEO972" s="34"/>
      <c r="KEV972" s="35"/>
      <c r="KEW972" s="34"/>
      <c r="KFD972" s="35"/>
      <c r="KFE972" s="34"/>
      <c r="KFL972" s="35"/>
      <c r="KFM972" s="34"/>
      <c r="KFT972" s="35"/>
      <c r="KFU972" s="34"/>
      <c r="KGB972" s="35"/>
      <c r="KGC972" s="34"/>
      <c r="KGJ972" s="35"/>
      <c r="KGK972" s="34"/>
      <c r="KGR972" s="35"/>
      <c r="KGS972" s="34"/>
      <c r="KGZ972" s="35"/>
      <c r="KHA972" s="34"/>
      <c r="KHH972" s="35"/>
      <c r="KHI972" s="34"/>
      <c r="KHP972" s="35"/>
      <c r="KHQ972" s="34"/>
      <c r="KHX972" s="35"/>
      <c r="KHY972" s="34"/>
      <c r="KIF972" s="35"/>
      <c r="KIG972" s="34"/>
      <c r="KIN972" s="35"/>
      <c r="KIO972" s="34"/>
      <c r="KIV972" s="35"/>
      <c r="KIW972" s="34"/>
      <c r="KJD972" s="35"/>
      <c r="KJE972" s="34"/>
      <c r="KJL972" s="35"/>
      <c r="KJM972" s="34"/>
      <c r="KJT972" s="35"/>
      <c r="KJU972" s="34"/>
      <c r="KKB972" s="35"/>
      <c r="KKC972" s="34"/>
      <c r="KKJ972" s="35"/>
      <c r="KKK972" s="34"/>
      <c r="KKR972" s="35"/>
      <c r="KKS972" s="34"/>
      <c r="KKZ972" s="35"/>
      <c r="KLA972" s="34"/>
      <c r="KLH972" s="35"/>
      <c r="KLI972" s="34"/>
      <c r="KLP972" s="35"/>
      <c r="KLQ972" s="34"/>
      <c r="KLX972" s="35"/>
      <c r="KLY972" s="34"/>
      <c r="KMF972" s="35"/>
      <c r="KMG972" s="34"/>
      <c r="KMN972" s="35"/>
      <c r="KMO972" s="34"/>
      <c r="KMV972" s="35"/>
      <c r="KMW972" s="34"/>
      <c r="KND972" s="35"/>
      <c r="KNE972" s="34"/>
      <c r="KNL972" s="35"/>
      <c r="KNM972" s="34"/>
      <c r="KNT972" s="35"/>
      <c r="KNU972" s="34"/>
      <c r="KOB972" s="35"/>
      <c r="KOC972" s="34"/>
      <c r="KOJ972" s="35"/>
      <c r="KOK972" s="34"/>
      <c r="KOR972" s="35"/>
      <c r="KOS972" s="34"/>
      <c r="KOZ972" s="35"/>
      <c r="KPA972" s="34"/>
      <c r="KPH972" s="35"/>
      <c r="KPI972" s="34"/>
      <c r="KPP972" s="35"/>
      <c r="KPQ972" s="34"/>
      <c r="KPX972" s="35"/>
      <c r="KPY972" s="34"/>
      <c r="KQF972" s="35"/>
      <c r="KQG972" s="34"/>
      <c r="KQN972" s="35"/>
      <c r="KQO972" s="34"/>
      <c r="KQV972" s="35"/>
      <c r="KQW972" s="34"/>
      <c r="KRD972" s="35"/>
      <c r="KRE972" s="34"/>
      <c r="KRL972" s="35"/>
      <c r="KRM972" s="34"/>
      <c r="KRT972" s="35"/>
      <c r="KRU972" s="34"/>
      <c r="KSB972" s="35"/>
      <c r="KSC972" s="34"/>
      <c r="KSJ972" s="35"/>
      <c r="KSK972" s="34"/>
      <c r="KSR972" s="35"/>
      <c r="KSS972" s="34"/>
      <c r="KSZ972" s="35"/>
      <c r="KTA972" s="34"/>
      <c r="KTH972" s="35"/>
      <c r="KTI972" s="34"/>
      <c r="KTP972" s="35"/>
      <c r="KTQ972" s="34"/>
      <c r="KTX972" s="35"/>
      <c r="KTY972" s="34"/>
      <c r="KUF972" s="35"/>
      <c r="KUG972" s="34"/>
      <c r="KUN972" s="35"/>
      <c r="KUO972" s="34"/>
      <c r="KUV972" s="35"/>
      <c r="KUW972" s="34"/>
      <c r="KVD972" s="35"/>
      <c r="KVE972" s="34"/>
      <c r="KVL972" s="35"/>
      <c r="KVM972" s="34"/>
      <c r="KVT972" s="35"/>
      <c r="KVU972" s="34"/>
      <c r="KWB972" s="35"/>
      <c r="KWC972" s="34"/>
      <c r="KWJ972" s="35"/>
      <c r="KWK972" s="34"/>
      <c r="KWR972" s="35"/>
      <c r="KWS972" s="34"/>
      <c r="KWZ972" s="35"/>
      <c r="KXA972" s="34"/>
      <c r="KXH972" s="35"/>
      <c r="KXI972" s="34"/>
      <c r="KXP972" s="35"/>
      <c r="KXQ972" s="34"/>
      <c r="KXX972" s="35"/>
      <c r="KXY972" s="34"/>
      <c r="KYF972" s="35"/>
      <c r="KYG972" s="34"/>
      <c r="KYN972" s="35"/>
      <c r="KYO972" s="34"/>
      <c r="KYV972" s="35"/>
      <c r="KYW972" s="34"/>
      <c r="KZD972" s="35"/>
      <c r="KZE972" s="34"/>
      <c r="KZL972" s="35"/>
      <c r="KZM972" s="34"/>
      <c r="KZT972" s="35"/>
      <c r="KZU972" s="34"/>
      <c r="LAB972" s="35"/>
      <c r="LAC972" s="34"/>
      <c r="LAJ972" s="35"/>
      <c r="LAK972" s="34"/>
      <c r="LAR972" s="35"/>
      <c r="LAS972" s="34"/>
      <c r="LAZ972" s="35"/>
      <c r="LBA972" s="34"/>
      <c r="LBH972" s="35"/>
      <c r="LBI972" s="34"/>
      <c r="LBP972" s="35"/>
      <c r="LBQ972" s="34"/>
      <c r="LBX972" s="35"/>
      <c r="LBY972" s="34"/>
      <c r="LCF972" s="35"/>
      <c r="LCG972" s="34"/>
      <c r="LCN972" s="35"/>
      <c r="LCO972" s="34"/>
      <c r="LCV972" s="35"/>
      <c r="LCW972" s="34"/>
      <c r="LDD972" s="35"/>
      <c r="LDE972" s="34"/>
      <c r="LDL972" s="35"/>
      <c r="LDM972" s="34"/>
      <c r="LDT972" s="35"/>
      <c r="LDU972" s="34"/>
      <c r="LEB972" s="35"/>
      <c r="LEC972" s="34"/>
      <c r="LEJ972" s="35"/>
      <c r="LEK972" s="34"/>
      <c r="LER972" s="35"/>
      <c r="LES972" s="34"/>
      <c r="LEZ972" s="35"/>
      <c r="LFA972" s="34"/>
      <c r="LFH972" s="35"/>
      <c r="LFI972" s="34"/>
      <c r="LFP972" s="35"/>
      <c r="LFQ972" s="34"/>
      <c r="LFX972" s="35"/>
      <c r="LFY972" s="34"/>
      <c r="LGF972" s="35"/>
      <c r="LGG972" s="34"/>
      <c r="LGN972" s="35"/>
      <c r="LGO972" s="34"/>
      <c r="LGV972" s="35"/>
      <c r="LGW972" s="34"/>
      <c r="LHD972" s="35"/>
      <c r="LHE972" s="34"/>
      <c r="LHL972" s="35"/>
      <c r="LHM972" s="34"/>
      <c r="LHT972" s="35"/>
      <c r="LHU972" s="34"/>
      <c r="LIB972" s="35"/>
      <c r="LIC972" s="34"/>
      <c r="LIJ972" s="35"/>
      <c r="LIK972" s="34"/>
      <c r="LIR972" s="35"/>
      <c r="LIS972" s="34"/>
      <c r="LIZ972" s="35"/>
      <c r="LJA972" s="34"/>
      <c r="LJH972" s="35"/>
      <c r="LJI972" s="34"/>
      <c r="LJP972" s="35"/>
      <c r="LJQ972" s="34"/>
      <c r="LJX972" s="35"/>
      <c r="LJY972" s="34"/>
      <c r="LKF972" s="35"/>
      <c r="LKG972" s="34"/>
      <c r="LKN972" s="35"/>
      <c r="LKO972" s="34"/>
      <c r="LKV972" s="35"/>
      <c r="LKW972" s="34"/>
      <c r="LLD972" s="35"/>
      <c r="LLE972" s="34"/>
      <c r="LLL972" s="35"/>
      <c r="LLM972" s="34"/>
      <c r="LLT972" s="35"/>
      <c r="LLU972" s="34"/>
      <c r="LMB972" s="35"/>
      <c r="LMC972" s="34"/>
      <c r="LMJ972" s="35"/>
      <c r="LMK972" s="34"/>
      <c r="LMR972" s="35"/>
      <c r="LMS972" s="34"/>
      <c r="LMZ972" s="35"/>
      <c r="LNA972" s="34"/>
      <c r="LNH972" s="35"/>
      <c r="LNI972" s="34"/>
      <c r="LNP972" s="35"/>
      <c r="LNQ972" s="34"/>
      <c r="LNX972" s="35"/>
      <c r="LNY972" s="34"/>
      <c r="LOF972" s="35"/>
      <c r="LOG972" s="34"/>
      <c r="LON972" s="35"/>
      <c r="LOO972" s="34"/>
      <c r="LOV972" s="35"/>
      <c r="LOW972" s="34"/>
      <c r="LPD972" s="35"/>
      <c r="LPE972" s="34"/>
      <c r="LPL972" s="35"/>
      <c r="LPM972" s="34"/>
      <c r="LPT972" s="35"/>
      <c r="LPU972" s="34"/>
      <c r="LQB972" s="35"/>
      <c r="LQC972" s="34"/>
      <c r="LQJ972" s="35"/>
      <c r="LQK972" s="34"/>
      <c r="LQR972" s="35"/>
      <c r="LQS972" s="34"/>
      <c r="LQZ972" s="35"/>
      <c r="LRA972" s="34"/>
      <c r="LRH972" s="35"/>
      <c r="LRI972" s="34"/>
      <c r="LRP972" s="35"/>
      <c r="LRQ972" s="34"/>
      <c r="LRX972" s="35"/>
      <c r="LRY972" s="34"/>
      <c r="LSF972" s="35"/>
      <c r="LSG972" s="34"/>
      <c r="LSN972" s="35"/>
      <c r="LSO972" s="34"/>
      <c r="LSV972" s="35"/>
      <c r="LSW972" s="34"/>
      <c r="LTD972" s="35"/>
      <c r="LTE972" s="34"/>
      <c r="LTL972" s="35"/>
      <c r="LTM972" s="34"/>
      <c r="LTT972" s="35"/>
      <c r="LTU972" s="34"/>
      <c r="LUB972" s="35"/>
      <c r="LUC972" s="34"/>
      <c r="LUJ972" s="35"/>
      <c r="LUK972" s="34"/>
      <c r="LUR972" s="35"/>
      <c r="LUS972" s="34"/>
      <c r="LUZ972" s="35"/>
      <c r="LVA972" s="34"/>
      <c r="LVH972" s="35"/>
      <c r="LVI972" s="34"/>
      <c r="LVP972" s="35"/>
      <c r="LVQ972" s="34"/>
      <c r="LVX972" s="35"/>
      <c r="LVY972" s="34"/>
      <c r="LWF972" s="35"/>
      <c r="LWG972" s="34"/>
      <c r="LWN972" s="35"/>
      <c r="LWO972" s="34"/>
      <c r="LWV972" s="35"/>
      <c r="LWW972" s="34"/>
      <c r="LXD972" s="35"/>
      <c r="LXE972" s="34"/>
      <c r="LXL972" s="35"/>
      <c r="LXM972" s="34"/>
      <c r="LXT972" s="35"/>
      <c r="LXU972" s="34"/>
      <c r="LYB972" s="35"/>
      <c r="LYC972" s="34"/>
      <c r="LYJ972" s="35"/>
      <c r="LYK972" s="34"/>
      <c r="LYR972" s="35"/>
      <c r="LYS972" s="34"/>
      <c r="LYZ972" s="35"/>
      <c r="LZA972" s="34"/>
      <c r="LZH972" s="35"/>
      <c r="LZI972" s="34"/>
      <c r="LZP972" s="35"/>
      <c r="LZQ972" s="34"/>
      <c r="LZX972" s="35"/>
      <c r="LZY972" s="34"/>
      <c r="MAF972" s="35"/>
      <c r="MAG972" s="34"/>
      <c r="MAN972" s="35"/>
      <c r="MAO972" s="34"/>
      <c r="MAV972" s="35"/>
      <c r="MAW972" s="34"/>
      <c r="MBD972" s="35"/>
      <c r="MBE972" s="34"/>
      <c r="MBL972" s="35"/>
      <c r="MBM972" s="34"/>
      <c r="MBT972" s="35"/>
      <c r="MBU972" s="34"/>
      <c r="MCB972" s="35"/>
      <c r="MCC972" s="34"/>
      <c r="MCJ972" s="35"/>
      <c r="MCK972" s="34"/>
      <c r="MCR972" s="35"/>
      <c r="MCS972" s="34"/>
      <c r="MCZ972" s="35"/>
      <c r="MDA972" s="34"/>
      <c r="MDH972" s="35"/>
      <c r="MDI972" s="34"/>
      <c r="MDP972" s="35"/>
      <c r="MDQ972" s="34"/>
      <c r="MDX972" s="35"/>
      <c r="MDY972" s="34"/>
      <c r="MEF972" s="35"/>
      <c r="MEG972" s="34"/>
      <c r="MEN972" s="35"/>
      <c r="MEO972" s="34"/>
      <c r="MEV972" s="35"/>
      <c r="MEW972" s="34"/>
      <c r="MFD972" s="35"/>
      <c r="MFE972" s="34"/>
      <c r="MFL972" s="35"/>
      <c r="MFM972" s="34"/>
      <c r="MFT972" s="35"/>
      <c r="MFU972" s="34"/>
      <c r="MGB972" s="35"/>
      <c r="MGC972" s="34"/>
      <c r="MGJ972" s="35"/>
      <c r="MGK972" s="34"/>
      <c r="MGR972" s="35"/>
      <c r="MGS972" s="34"/>
      <c r="MGZ972" s="35"/>
      <c r="MHA972" s="34"/>
      <c r="MHH972" s="35"/>
      <c r="MHI972" s="34"/>
      <c r="MHP972" s="35"/>
      <c r="MHQ972" s="34"/>
      <c r="MHX972" s="35"/>
      <c r="MHY972" s="34"/>
      <c r="MIF972" s="35"/>
      <c r="MIG972" s="34"/>
      <c r="MIN972" s="35"/>
      <c r="MIO972" s="34"/>
      <c r="MIV972" s="35"/>
      <c r="MIW972" s="34"/>
      <c r="MJD972" s="35"/>
      <c r="MJE972" s="34"/>
      <c r="MJL972" s="35"/>
      <c r="MJM972" s="34"/>
      <c r="MJT972" s="35"/>
      <c r="MJU972" s="34"/>
      <c r="MKB972" s="35"/>
      <c r="MKC972" s="34"/>
      <c r="MKJ972" s="35"/>
      <c r="MKK972" s="34"/>
      <c r="MKR972" s="35"/>
      <c r="MKS972" s="34"/>
      <c r="MKZ972" s="35"/>
      <c r="MLA972" s="34"/>
      <c r="MLH972" s="35"/>
      <c r="MLI972" s="34"/>
      <c r="MLP972" s="35"/>
      <c r="MLQ972" s="34"/>
      <c r="MLX972" s="35"/>
      <c r="MLY972" s="34"/>
      <c r="MMF972" s="35"/>
      <c r="MMG972" s="34"/>
      <c r="MMN972" s="35"/>
      <c r="MMO972" s="34"/>
      <c r="MMV972" s="35"/>
      <c r="MMW972" s="34"/>
      <c r="MND972" s="35"/>
      <c r="MNE972" s="34"/>
      <c r="MNL972" s="35"/>
      <c r="MNM972" s="34"/>
      <c r="MNT972" s="35"/>
      <c r="MNU972" s="34"/>
      <c r="MOB972" s="35"/>
      <c r="MOC972" s="34"/>
      <c r="MOJ972" s="35"/>
      <c r="MOK972" s="34"/>
      <c r="MOR972" s="35"/>
      <c r="MOS972" s="34"/>
      <c r="MOZ972" s="35"/>
      <c r="MPA972" s="34"/>
      <c r="MPH972" s="35"/>
      <c r="MPI972" s="34"/>
      <c r="MPP972" s="35"/>
      <c r="MPQ972" s="34"/>
      <c r="MPX972" s="35"/>
      <c r="MPY972" s="34"/>
      <c r="MQF972" s="35"/>
      <c r="MQG972" s="34"/>
      <c r="MQN972" s="35"/>
      <c r="MQO972" s="34"/>
      <c r="MQV972" s="35"/>
      <c r="MQW972" s="34"/>
      <c r="MRD972" s="35"/>
      <c r="MRE972" s="34"/>
      <c r="MRL972" s="35"/>
      <c r="MRM972" s="34"/>
      <c r="MRT972" s="35"/>
      <c r="MRU972" s="34"/>
      <c r="MSB972" s="35"/>
      <c r="MSC972" s="34"/>
      <c r="MSJ972" s="35"/>
      <c r="MSK972" s="34"/>
      <c r="MSR972" s="35"/>
      <c r="MSS972" s="34"/>
      <c r="MSZ972" s="35"/>
      <c r="MTA972" s="34"/>
      <c r="MTH972" s="35"/>
      <c r="MTI972" s="34"/>
      <c r="MTP972" s="35"/>
      <c r="MTQ972" s="34"/>
      <c r="MTX972" s="35"/>
      <c r="MTY972" s="34"/>
      <c r="MUF972" s="35"/>
      <c r="MUG972" s="34"/>
      <c r="MUN972" s="35"/>
      <c r="MUO972" s="34"/>
      <c r="MUV972" s="35"/>
      <c r="MUW972" s="34"/>
      <c r="MVD972" s="35"/>
      <c r="MVE972" s="34"/>
      <c r="MVL972" s="35"/>
      <c r="MVM972" s="34"/>
      <c r="MVT972" s="35"/>
      <c r="MVU972" s="34"/>
      <c r="MWB972" s="35"/>
      <c r="MWC972" s="34"/>
      <c r="MWJ972" s="35"/>
      <c r="MWK972" s="34"/>
      <c r="MWR972" s="35"/>
      <c r="MWS972" s="34"/>
      <c r="MWZ972" s="35"/>
      <c r="MXA972" s="34"/>
      <c r="MXH972" s="35"/>
      <c r="MXI972" s="34"/>
      <c r="MXP972" s="35"/>
      <c r="MXQ972" s="34"/>
      <c r="MXX972" s="35"/>
      <c r="MXY972" s="34"/>
      <c r="MYF972" s="35"/>
      <c r="MYG972" s="34"/>
      <c r="MYN972" s="35"/>
      <c r="MYO972" s="34"/>
      <c r="MYV972" s="35"/>
      <c r="MYW972" s="34"/>
      <c r="MZD972" s="35"/>
      <c r="MZE972" s="34"/>
      <c r="MZL972" s="35"/>
      <c r="MZM972" s="34"/>
      <c r="MZT972" s="35"/>
      <c r="MZU972" s="34"/>
      <c r="NAB972" s="35"/>
      <c r="NAC972" s="34"/>
      <c r="NAJ972" s="35"/>
      <c r="NAK972" s="34"/>
      <c r="NAR972" s="35"/>
      <c r="NAS972" s="34"/>
      <c r="NAZ972" s="35"/>
      <c r="NBA972" s="34"/>
      <c r="NBH972" s="35"/>
      <c r="NBI972" s="34"/>
      <c r="NBP972" s="35"/>
      <c r="NBQ972" s="34"/>
      <c r="NBX972" s="35"/>
      <c r="NBY972" s="34"/>
      <c r="NCF972" s="35"/>
      <c r="NCG972" s="34"/>
      <c r="NCN972" s="35"/>
      <c r="NCO972" s="34"/>
      <c r="NCV972" s="35"/>
      <c r="NCW972" s="34"/>
      <c r="NDD972" s="35"/>
      <c r="NDE972" s="34"/>
      <c r="NDL972" s="35"/>
      <c r="NDM972" s="34"/>
      <c r="NDT972" s="35"/>
      <c r="NDU972" s="34"/>
      <c r="NEB972" s="35"/>
      <c r="NEC972" s="34"/>
      <c r="NEJ972" s="35"/>
      <c r="NEK972" s="34"/>
      <c r="NER972" s="35"/>
      <c r="NES972" s="34"/>
      <c r="NEZ972" s="35"/>
      <c r="NFA972" s="34"/>
      <c r="NFH972" s="35"/>
      <c r="NFI972" s="34"/>
      <c r="NFP972" s="35"/>
      <c r="NFQ972" s="34"/>
      <c r="NFX972" s="35"/>
      <c r="NFY972" s="34"/>
      <c r="NGF972" s="35"/>
      <c r="NGG972" s="34"/>
      <c r="NGN972" s="35"/>
      <c r="NGO972" s="34"/>
      <c r="NGV972" s="35"/>
      <c r="NGW972" s="34"/>
      <c r="NHD972" s="35"/>
      <c r="NHE972" s="34"/>
      <c r="NHL972" s="35"/>
      <c r="NHM972" s="34"/>
      <c r="NHT972" s="35"/>
      <c r="NHU972" s="34"/>
      <c r="NIB972" s="35"/>
      <c r="NIC972" s="34"/>
      <c r="NIJ972" s="35"/>
      <c r="NIK972" s="34"/>
      <c r="NIR972" s="35"/>
      <c r="NIS972" s="34"/>
      <c r="NIZ972" s="35"/>
      <c r="NJA972" s="34"/>
      <c r="NJH972" s="35"/>
      <c r="NJI972" s="34"/>
      <c r="NJP972" s="35"/>
      <c r="NJQ972" s="34"/>
      <c r="NJX972" s="35"/>
      <c r="NJY972" s="34"/>
      <c r="NKF972" s="35"/>
      <c r="NKG972" s="34"/>
      <c r="NKN972" s="35"/>
      <c r="NKO972" s="34"/>
      <c r="NKV972" s="35"/>
      <c r="NKW972" s="34"/>
      <c r="NLD972" s="35"/>
      <c r="NLE972" s="34"/>
      <c r="NLL972" s="35"/>
      <c r="NLM972" s="34"/>
      <c r="NLT972" s="35"/>
      <c r="NLU972" s="34"/>
      <c r="NMB972" s="35"/>
      <c r="NMC972" s="34"/>
      <c r="NMJ972" s="35"/>
      <c r="NMK972" s="34"/>
      <c r="NMR972" s="35"/>
      <c r="NMS972" s="34"/>
      <c r="NMZ972" s="35"/>
      <c r="NNA972" s="34"/>
      <c r="NNH972" s="35"/>
      <c r="NNI972" s="34"/>
      <c r="NNP972" s="35"/>
      <c r="NNQ972" s="34"/>
      <c r="NNX972" s="35"/>
      <c r="NNY972" s="34"/>
      <c r="NOF972" s="35"/>
      <c r="NOG972" s="34"/>
      <c r="NON972" s="35"/>
      <c r="NOO972" s="34"/>
      <c r="NOV972" s="35"/>
      <c r="NOW972" s="34"/>
      <c r="NPD972" s="35"/>
      <c r="NPE972" s="34"/>
      <c r="NPL972" s="35"/>
      <c r="NPM972" s="34"/>
      <c r="NPT972" s="35"/>
      <c r="NPU972" s="34"/>
      <c r="NQB972" s="35"/>
      <c r="NQC972" s="34"/>
      <c r="NQJ972" s="35"/>
      <c r="NQK972" s="34"/>
      <c r="NQR972" s="35"/>
      <c r="NQS972" s="34"/>
      <c r="NQZ972" s="35"/>
      <c r="NRA972" s="34"/>
      <c r="NRH972" s="35"/>
      <c r="NRI972" s="34"/>
      <c r="NRP972" s="35"/>
      <c r="NRQ972" s="34"/>
      <c r="NRX972" s="35"/>
      <c r="NRY972" s="34"/>
      <c r="NSF972" s="35"/>
      <c r="NSG972" s="34"/>
      <c r="NSN972" s="35"/>
      <c r="NSO972" s="34"/>
      <c r="NSV972" s="35"/>
      <c r="NSW972" s="34"/>
      <c r="NTD972" s="35"/>
      <c r="NTE972" s="34"/>
      <c r="NTL972" s="35"/>
      <c r="NTM972" s="34"/>
      <c r="NTT972" s="35"/>
      <c r="NTU972" s="34"/>
      <c r="NUB972" s="35"/>
      <c r="NUC972" s="34"/>
      <c r="NUJ972" s="35"/>
      <c r="NUK972" s="34"/>
      <c r="NUR972" s="35"/>
      <c r="NUS972" s="34"/>
      <c r="NUZ972" s="35"/>
      <c r="NVA972" s="34"/>
      <c r="NVH972" s="35"/>
      <c r="NVI972" s="34"/>
      <c r="NVP972" s="35"/>
      <c r="NVQ972" s="34"/>
      <c r="NVX972" s="35"/>
      <c r="NVY972" s="34"/>
      <c r="NWF972" s="35"/>
      <c r="NWG972" s="34"/>
      <c r="NWN972" s="35"/>
      <c r="NWO972" s="34"/>
      <c r="NWV972" s="35"/>
      <c r="NWW972" s="34"/>
      <c r="NXD972" s="35"/>
      <c r="NXE972" s="34"/>
      <c r="NXL972" s="35"/>
      <c r="NXM972" s="34"/>
      <c r="NXT972" s="35"/>
      <c r="NXU972" s="34"/>
      <c r="NYB972" s="35"/>
      <c r="NYC972" s="34"/>
      <c r="NYJ972" s="35"/>
      <c r="NYK972" s="34"/>
      <c r="NYR972" s="35"/>
      <c r="NYS972" s="34"/>
      <c r="NYZ972" s="35"/>
      <c r="NZA972" s="34"/>
      <c r="NZH972" s="35"/>
      <c r="NZI972" s="34"/>
      <c r="NZP972" s="35"/>
      <c r="NZQ972" s="34"/>
      <c r="NZX972" s="35"/>
      <c r="NZY972" s="34"/>
      <c r="OAF972" s="35"/>
      <c r="OAG972" s="34"/>
      <c r="OAN972" s="35"/>
      <c r="OAO972" s="34"/>
      <c r="OAV972" s="35"/>
      <c r="OAW972" s="34"/>
      <c r="OBD972" s="35"/>
      <c r="OBE972" s="34"/>
      <c r="OBL972" s="35"/>
      <c r="OBM972" s="34"/>
      <c r="OBT972" s="35"/>
      <c r="OBU972" s="34"/>
      <c r="OCB972" s="35"/>
      <c r="OCC972" s="34"/>
      <c r="OCJ972" s="35"/>
      <c r="OCK972" s="34"/>
      <c r="OCR972" s="35"/>
      <c r="OCS972" s="34"/>
      <c r="OCZ972" s="35"/>
      <c r="ODA972" s="34"/>
      <c r="ODH972" s="35"/>
      <c r="ODI972" s="34"/>
      <c r="ODP972" s="35"/>
      <c r="ODQ972" s="34"/>
      <c r="ODX972" s="35"/>
      <c r="ODY972" s="34"/>
      <c r="OEF972" s="35"/>
      <c r="OEG972" s="34"/>
      <c r="OEN972" s="35"/>
      <c r="OEO972" s="34"/>
      <c r="OEV972" s="35"/>
      <c r="OEW972" s="34"/>
      <c r="OFD972" s="35"/>
      <c r="OFE972" s="34"/>
      <c r="OFL972" s="35"/>
      <c r="OFM972" s="34"/>
      <c r="OFT972" s="35"/>
      <c r="OFU972" s="34"/>
      <c r="OGB972" s="35"/>
      <c r="OGC972" s="34"/>
      <c r="OGJ972" s="35"/>
      <c r="OGK972" s="34"/>
      <c r="OGR972" s="35"/>
      <c r="OGS972" s="34"/>
      <c r="OGZ972" s="35"/>
      <c r="OHA972" s="34"/>
      <c r="OHH972" s="35"/>
      <c r="OHI972" s="34"/>
      <c r="OHP972" s="35"/>
      <c r="OHQ972" s="34"/>
      <c r="OHX972" s="35"/>
      <c r="OHY972" s="34"/>
      <c r="OIF972" s="35"/>
      <c r="OIG972" s="34"/>
      <c r="OIN972" s="35"/>
      <c r="OIO972" s="34"/>
      <c r="OIV972" s="35"/>
      <c r="OIW972" s="34"/>
      <c r="OJD972" s="35"/>
      <c r="OJE972" s="34"/>
      <c r="OJL972" s="35"/>
      <c r="OJM972" s="34"/>
      <c r="OJT972" s="35"/>
      <c r="OJU972" s="34"/>
      <c r="OKB972" s="35"/>
      <c r="OKC972" s="34"/>
      <c r="OKJ972" s="35"/>
      <c r="OKK972" s="34"/>
      <c r="OKR972" s="35"/>
      <c r="OKS972" s="34"/>
      <c r="OKZ972" s="35"/>
      <c r="OLA972" s="34"/>
      <c r="OLH972" s="35"/>
      <c r="OLI972" s="34"/>
      <c r="OLP972" s="35"/>
      <c r="OLQ972" s="34"/>
      <c r="OLX972" s="35"/>
      <c r="OLY972" s="34"/>
      <c r="OMF972" s="35"/>
      <c r="OMG972" s="34"/>
      <c r="OMN972" s="35"/>
      <c r="OMO972" s="34"/>
      <c r="OMV972" s="35"/>
      <c r="OMW972" s="34"/>
      <c r="OND972" s="35"/>
      <c r="ONE972" s="34"/>
      <c r="ONL972" s="35"/>
      <c r="ONM972" s="34"/>
      <c r="ONT972" s="35"/>
      <c r="ONU972" s="34"/>
      <c r="OOB972" s="35"/>
      <c r="OOC972" s="34"/>
      <c r="OOJ972" s="35"/>
      <c r="OOK972" s="34"/>
      <c r="OOR972" s="35"/>
      <c r="OOS972" s="34"/>
      <c r="OOZ972" s="35"/>
      <c r="OPA972" s="34"/>
      <c r="OPH972" s="35"/>
      <c r="OPI972" s="34"/>
      <c r="OPP972" s="35"/>
      <c r="OPQ972" s="34"/>
      <c r="OPX972" s="35"/>
      <c r="OPY972" s="34"/>
      <c r="OQF972" s="35"/>
      <c r="OQG972" s="34"/>
      <c r="OQN972" s="35"/>
      <c r="OQO972" s="34"/>
      <c r="OQV972" s="35"/>
      <c r="OQW972" s="34"/>
      <c r="ORD972" s="35"/>
      <c r="ORE972" s="34"/>
      <c r="ORL972" s="35"/>
      <c r="ORM972" s="34"/>
      <c r="ORT972" s="35"/>
      <c r="ORU972" s="34"/>
      <c r="OSB972" s="35"/>
      <c r="OSC972" s="34"/>
      <c r="OSJ972" s="35"/>
      <c r="OSK972" s="34"/>
      <c r="OSR972" s="35"/>
      <c r="OSS972" s="34"/>
      <c r="OSZ972" s="35"/>
      <c r="OTA972" s="34"/>
      <c r="OTH972" s="35"/>
      <c r="OTI972" s="34"/>
      <c r="OTP972" s="35"/>
      <c r="OTQ972" s="34"/>
      <c r="OTX972" s="35"/>
      <c r="OTY972" s="34"/>
      <c r="OUF972" s="35"/>
      <c r="OUG972" s="34"/>
      <c r="OUN972" s="35"/>
      <c r="OUO972" s="34"/>
      <c r="OUV972" s="35"/>
      <c r="OUW972" s="34"/>
      <c r="OVD972" s="35"/>
      <c r="OVE972" s="34"/>
      <c r="OVL972" s="35"/>
      <c r="OVM972" s="34"/>
      <c r="OVT972" s="35"/>
      <c r="OVU972" s="34"/>
      <c r="OWB972" s="35"/>
      <c r="OWC972" s="34"/>
      <c r="OWJ972" s="35"/>
      <c r="OWK972" s="34"/>
      <c r="OWR972" s="35"/>
      <c r="OWS972" s="34"/>
      <c r="OWZ972" s="35"/>
      <c r="OXA972" s="34"/>
      <c r="OXH972" s="35"/>
      <c r="OXI972" s="34"/>
      <c r="OXP972" s="35"/>
      <c r="OXQ972" s="34"/>
      <c r="OXX972" s="35"/>
      <c r="OXY972" s="34"/>
      <c r="OYF972" s="35"/>
      <c r="OYG972" s="34"/>
      <c r="OYN972" s="35"/>
      <c r="OYO972" s="34"/>
      <c r="OYV972" s="35"/>
      <c r="OYW972" s="34"/>
      <c r="OZD972" s="35"/>
      <c r="OZE972" s="34"/>
      <c r="OZL972" s="35"/>
      <c r="OZM972" s="34"/>
      <c r="OZT972" s="35"/>
      <c r="OZU972" s="34"/>
      <c r="PAB972" s="35"/>
      <c r="PAC972" s="34"/>
      <c r="PAJ972" s="35"/>
      <c r="PAK972" s="34"/>
      <c r="PAR972" s="35"/>
      <c r="PAS972" s="34"/>
      <c r="PAZ972" s="35"/>
      <c r="PBA972" s="34"/>
      <c r="PBH972" s="35"/>
      <c r="PBI972" s="34"/>
      <c r="PBP972" s="35"/>
      <c r="PBQ972" s="34"/>
      <c r="PBX972" s="35"/>
      <c r="PBY972" s="34"/>
      <c r="PCF972" s="35"/>
      <c r="PCG972" s="34"/>
      <c r="PCN972" s="35"/>
      <c r="PCO972" s="34"/>
      <c r="PCV972" s="35"/>
      <c r="PCW972" s="34"/>
      <c r="PDD972" s="35"/>
      <c r="PDE972" s="34"/>
      <c r="PDL972" s="35"/>
      <c r="PDM972" s="34"/>
      <c r="PDT972" s="35"/>
      <c r="PDU972" s="34"/>
      <c r="PEB972" s="35"/>
      <c r="PEC972" s="34"/>
      <c r="PEJ972" s="35"/>
      <c r="PEK972" s="34"/>
      <c r="PER972" s="35"/>
      <c r="PES972" s="34"/>
      <c r="PEZ972" s="35"/>
      <c r="PFA972" s="34"/>
      <c r="PFH972" s="35"/>
      <c r="PFI972" s="34"/>
      <c r="PFP972" s="35"/>
      <c r="PFQ972" s="34"/>
      <c r="PFX972" s="35"/>
      <c r="PFY972" s="34"/>
      <c r="PGF972" s="35"/>
      <c r="PGG972" s="34"/>
      <c r="PGN972" s="35"/>
      <c r="PGO972" s="34"/>
      <c r="PGV972" s="35"/>
      <c r="PGW972" s="34"/>
      <c r="PHD972" s="35"/>
      <c r="PHE972" s="34"/>
      <c r="PHL972" s="35"/>
      <c r="PHM972" s="34"/>
      <c r="PHT972" s="35"/>
      <c r="PHU972" s="34"/>
      <c r="PIB972" s="35"/>
      <c r="PIC972" s="34"/>
      <c r="PIJ972" s="35"/>
      <c r="PIK972" s="34"/>
      <c r="PIR972" s="35"/>
      <c r="PIS972" s="34"/>
      <c r="PIZ972" s="35"/>
      <c r="PJA972" s="34"/>
      <c r="PJH972" s="35"/>
      <c r="PJI972" s="34"/>
      <c r="PJP972" s="35"/>
      <c r="PJQ972" s="34"/>
      <c r="PJX972" s="35"/>
      <c r="PJY972" s="34"/>
      <c r="PKF972" s="35"/>
      <c r="PKG972" s="34"/>
      <c r="PKN972" s="35"/>
      <c r="PKO972" s="34"/>
      <c r="PKV972" s="35"/>
      <c r="PKW972" s="34"/>
      <c r="PLD972" s="35"/>
      <c r="PLE972" s="34"/>
      <c r="PLL972" s="35"/>
      <c r="PLM972" s="34"/>
      <c r="PLT972" s="35"/>
      <c r="PLU972" s="34"/>
      <c r="PMB972" s="35"/>
      <c r="PMC972" s="34"/>
      <c r="PMJ972" s="35"/>
      <c r="PMK972" s="34"/>
      <c r="PMR972" s="35"/>
      <c r="PMS972" s="34"/>
      <c r="PMZ972" s="35"/>
      <c r="PNA972" s="34"/>
      <c r="PNH972" s="35"/>
      <c r="PNI972" s="34"/>
      <c r="PNP972" s="35"/>
      <c r="PNQ972" s="34"/>
      <c r="PNX972" s="35"/>
      <c r="PNY972" s="34"/>
      <c r="POF972" s="35"/>
      <c r="POG972" s="34"/>
      <c r="PON972" s="35"/>
      <c r="POO972" s="34"/>
      <c r="POV972" s="35"/>
      <c r="POW972" s="34"/>
      <c r="PPD972" s="35"/>
      <c r="PPE972" s="34"/>
      <c r="PPL972" s="35"/>
      <c r="PPM972" s="34"/>
      <c r="PPT972" s="35"/>
      <c r="PPU972" s="34"/>
      <c r="PQB972" s="35"/>
      <c r="PQC972" s="34"/>
      <c r="PQJ972" s="35"/>
      <c r="PQK972" s="34"/>
      <c r="PQR972" s="35"/>
      <c r="PQS972" s="34"/>
      <c r="PQZ972" s="35"/>
      <c r="PRA972" s="34"/>
      <c r="PRH972" s="35"/>
      <c r="PRI972" s="34"/>
      <c r="PRP972" s="35"/>
      <c r="PRQ972" s="34"/>
      <c r="PRX972" s="35"/>
      <c r="PRY972" s="34"/>
      <c r="PSF972" s="35"/>
      <c r="PSG972" s="34"/>
      <c r="PSN972" s="35"/>
      <c r="PSO972" s="34"/>
      <c r="PSV972" s="35"/>
      <c r="PSW972" s="34"/>
      <c r="PTD972" s="35"/>
      <c r="PTE972" s="34"/>
      <c r="PTL972" s="35"/>
      <c r="PTM972" s="34"/>
      <c r="PTT972" s="35"/>
      <c r="PTU972" s="34"/>
      <c r="PUB972" s="35"/>
      <c r="PUC972" s="34"/>
      <c r="PUJ972" s="35"/>
      <c r="PUK972" s="34"/>
      <c r="PUR972" s="35"/>
      <c r="PUS972" s="34"/>
      <c r="PUZ972" s="35"/>
      <c r="PVA972" s="34"/>
      <c r="PVH972" s="35"/>
      <c r="PVI972" s="34"/>
      <c r="PVP972" s="35"/>
      <c r="PVQ972" s="34"/>
      <c r="PVX972" s="35"/>
      <c r="PVY972" s="34"/>
      <c r="PWF972" s="35"/>
      <c r="PWG972" s="34"/>
      <c r="PWN972" s="35"/>
      <c r="PWO972" s="34"/>
      <c r="PWV972" s="35"/>
      <c r="PWW972" s="34"/>
      <c r="PXD972" s="35"/>
      <c r="PXE972" s="34"/>
      <c r="PXL972" s="35"/>
      <c r="PXM972" s="34"/>
      <c r="PXT972" s="35"/>
      <c r="PXU972" s="34"/>
      <c r="PYB972" s="35"/>
      <c r="PYC972" s="34"/>
      <c r="PYJ972" s="35"/>
      <c r="PYK972" s="34"/>
      <c r="PYR972" s="35"/>
      <c r="PYS972" s="34"/>
      <c r="PYZ972" s="35"/>
      <c r="PZA972" s="34"/>
      <c r="PZH972" s="35"/>
      <c r="PZI972" s="34"/>
      <c r="PZP972" s="35"/>
      <c r="PZQ972" s="34"/>
      <c r="PZX972" s="35"/>
      <c r="PZY972" s="34"/>
      <c r="QAF972" s="35"/>
      <c r="QAG972" s="34"/>
      <c r="QAN972" s="35"/>
      <c r="QAO972" s="34"/>
      <c r="QAV972" s="35"/>
      <c r="QAW972" s="34"/>
      <c r="QBD972" s="35"/>
      <c r="QBE972" s="34"/>
      <c r="QBL972" s="35"/>
      <c r="QBM972" s="34"/>
      <c r="QBT972" s="35"/>
      <c r="QBU972" s="34"/>
      <c r="QCB972" s="35"/>
      <c r="QCC972" s="34"/>
      <c r="QCJ972" s="35"/>
      <c r="QCK972" s="34"/>
      <c r="QCR972" s="35"/>
      <c r="QCS972" s="34"/>
      <c r="QCZ972" s="35"/>
      <c r="QDA972" s="34"/>
      <c r="QDH972" s="35"/>
      <c r="QDI972" s="34"/>
      <c r="QDP972" s="35"/>
      <c r="QDQ972" s="34"/>
      <c r="QDX972" s="35"/>
      <c r="QDY972" s="34"/>
      <c r="QEF972" s="35"/>
      <c r="QEG972" s="34"/>
      <c r="QEN972" s="35"/>
      <c r="QEO972" s="34"/>
      <c r="QEV972" s="35"/>
      <c r="QEW972" s="34"/>
      <c r="QFD972" s="35"/>
      <c r="QFE972" s="34"/>
      <c r="QFL972" s="35"/>
      <c r="QFM972" s="34"/>
      <c r="QFT972" s="35"/>
      <c r="QFU972" s="34"/>
      <c r="QGB972" s="35"/>
      <c r="QGC972" s="34"/>
      <c r="QGJ972" s="35"/>
      <c r="QGK972" s="34"/>
      <c r="QGR972" s="35"/>
      <c r="QGS972" s="34"/>
      <c r="QGZ972" s="35"/>
      <c r="QHA972" s="34"/>
      <c r="QHH972" s="35"/>
      <c r="QHI972" s="34"/>
      <c r="QHP972" s="35"/>
      <c r="QHQ972" s="34"/>
      <c r="QHX972" s="35"/>
      <c r="QHY972" s="34"/>
      <c r="QIF972" s="35"/>
      <c r="QIG972" s="34"/>
      <c r="QIN972" s="35"/>
      <c r="QIO972" s="34"/>
      <c r="QIV972" s="35"/>
      <c r="QIW972" s="34"/>
      <c r="QJD972" s="35"/>
      <c r="QJE972" s="34"/>
      <c r="QJL972" s="35"/>
      <c r="QJM972" s="34"/>
      <c r="QJT972" s="35"/>
      <c r="QJU972" s="34"/>
      <c r="QKB972" s="35"/>
      <c r="QKC972" s="34"/>
      <c r="QKJ972" s="35"/>
      <c r="QKK972" s="34"/>
      <c r="QKR972" s="35"/>
      <c r="QKS972" s="34"/>
      <c r="QKZ972" s="35"/>
      <c r="QLA972" s="34"/>
      <c r="QLH972" s="35"/>
      <c r="QLI972" s="34"/>
      <c r="QLP972" s="35"/>
      <c r="QLQ972" s="34"/>
      <c r="QLX972" s="35"/>
      <c r="QLY972" s="34"/>
      <c r="QMF972" s="35"/>
      <c r="QMG972" s="34"/>
      <c r="QMN972" s="35"/>
      <c r="QMO972" s="34"/>
      <c r="QMV972" s="35"/>
      <c r="QMW972" s="34"/>
      <c r="QND972" s="35"/>
      <c r="QNE972" s="34"/>
      <c r="QNL972" s="35"/>
      <c r="QNM972" s="34"/>
      <c r="QNT972" s="35"/>
      <c r="QNU972" s="34"/>
      <c r="QOB972" s="35"/>
      <c r="QOC972" s="34"/>
      <c r="QOJ972" s="35"/>
      <c r="QOK972" s="34"/>
      <c r="QOR972" s="35"/>
      <c r="QOS972" s="34"/>
      <c r="QOZ972" s="35"/>
      <c r="QPA972" s="34"/>
      <c r="QPH972" s="35"/>
      <c r="QPI972" s="34"/>
      <c r="QPP972" s="35"/>
      <c r="QPQ972" s="34"/>
      <c r="QPX972" s="35"/>
      <c r="QPY972" s="34"/>
      <c r="QQF972" s="35"/>
      <c r="QQG972" s="34"/>
      <c r="QQN972" s="35"/>
      <c r="QQO972" s="34"/>
      <c r="QQV972" s="35"/>
      <c r="QQW972" s="34"/>
      <c r="QRD972" s="35"/>
      <c r="QRE972" s="34"/>
      <c r="QRL972" s="35"/>
      <c r="QRM972" s="34"/>
      <c r="QRT972" s="35"/>
      <c r="QRU972" s="34"/>
      <c r="QSB972" s="35"/>
      <c r="QSC972" s="34"/>
      <c r="QSJ972" s="35"/>
      <c r="QSK972" s="34"/>
      <c r="QSR972" s="35"/>
      <c r="QSS972" s="34"/>
      <c r="QSZ972" s="35"/>
      <c r="QTA972" s="34"/>
      <c r="QTH972" s="35"/>
      <c r="QTI972" s="34"/>
      <c r="QTP972" s="35"/>
      <c r="QTQ972" s="34"/>
      <c r="QTX972" s="35"/>
      <c r="QTY972" s="34"/>
      <c r="QUF972" s="35"/>
      <c r="QUG972" s="34"/>
      <c r="QUN972" s="35"/>
      <c r="QUO972" s="34"/>
      <c r="QUV972" s="35"/>
      <c r="QUW972" s="34"/>
      <c r="QVD972" s="35"/>
      <c r="QVE972" s="34"/>
      <c r="QVL972" s="35"/>
      <c r="QVM972" s="34"/>
      <c r="QVT972" s="35"/>
      <c r="QVU972" s="34"/>
      <c r="QWB972" s="35"/>
      <c r="QWC972" s="34"/>
      <c r="QWJ972" s="35"/>
      <c r="QWK972" s="34"/>
      <c r="QWR972" s="35"/>
      <c r="QWS972" s="34"/>
      <c r="QWZ972" s="35"/>
      <c r="QXA972" s="34"/>
      <c r="QXH972" s="35"/>
      <c r="QXI972" s="34"/>
      <c r="QXP972" s="35"/>
      <c r="QXQ972" s="34"/>
      <c r="QXX972" s="35"/>
      <c r="QXY972" s="34"/>
      <c r="QYF972" s="35"/>
      <c r="QYG972" s="34"/>
      <c r="QYN972" s="35"/>
      <c r="QYO972" s="34"/>
      <c r="QYV972" s="35"/>
      <c r="QYW972" s="34"/>
      <c r="QZD972" s="35"/>
      <c r="QZE972" s="34"/>
      <c r="QZL972" s="35"/>
      <c r="QZM972" s="34"/>
      <c r="QZT972" s="35"/>
      <c r="QZU972" s="34"/>
      <c r="RAB972" s="35"/>
      <c r="RAC972" s="34"/>
      <c r="RAJ972" s="35"/>
      <c r="RAK972" s="34"/>
      <c r="RAR972" s="35"/>
      <c r="RAS972" s="34"/>
      <c r="RAZ972" s="35"/>
      <c r="RBA972" s="34"/>
      <c r="RBH972" s="35"/>
      <c r="RBI972" s="34"/>
      <c r="RBP972" s="35"/>
      <c r="RBQ972" s="34"/>
      <c r="RBX972" s="35"/>
      <c r="RBY972" s="34"/>
      <c r="RCF972" s="35"/>
      <c r="RCG972" s="34"/>
      <c r="RCN972" s="35"/>
      <c r="RCO972" s="34"/>
      <c r="RCV972" s="35"/>
      <c r="RCW972" s="34"/>
      <c r="RDD972" s="35"/>
      <c r="RDE972" s="34"/>
      <c r="RDL972" s="35"/>
      <c r="RDM972" s="34"/>
      <c r="RDT972" s="35"/>
      <c r="RDU972" s="34"/>
      <c r="REB972" s="35"/>
      <c r="REC972" s="34"/>
      <c r="REJ972" s="35"/>
      <c r="REK972" s="34"/>
      <c r="RER972" s="35"/>
      <c r="RES972" s="34"/>
      <c r="REZ972" s="35"/>
      <c r="RFA972" s="34"/>
      <c r="RFH972" s="35"/>
      <c r="RFI972" s="34"/>
      <c r="RFP972" s="35"/>
      <c r="RFQ972" s="34"/>
      <c r="RFX972" s="35"/>
      <c r="RFY972" s="34"/>
      <c r="RGF972" s="35"/>
      <c r="RGG972" s="34"/>
      <c r="RGN972" s="35"/>
      <c r="RGO972" s="34"/>
      <c r="RGV972" s="35"/>
      <c r="RGW972" s="34"/>
      <c r="RHD972" s="35"/>
      <c r="RHE972" s="34"/>
      <c r="RHL972" s="35"/>
      <c r="RHM972" s="34"/>
      <c r="RHT972" s="35"/>
      <c r="RHU972" s="34"/>
      <c r="RIB972" s="35"/>
      <c r="RIC972" s="34"/>
      <c r="RIJ972" s="35"/>
      <c r="RIK972" s="34"/>
      <c r="RIR972" s="35"/>
      <c r="RIS972" s="34"/>
      <c r="RIZ972" s="35"/>
      <c r="RJA972" s="34"/>
      <c r="RJH972" s="35"/>
      <c r="RJI972" s="34"/>
      <c r="RJP972" s="35"/>
      <c r="RJQ972" s="34"/>
      <c r="RJX972" s="35"/>
      <c r="RJY972" s="34"/>
      <c r="RKF972" s="35"/>
      <c r="RKG972" s="34"/>
      <c r="RKN972" s="35"/>
      <c r="RKO972" s="34"/>
      <c r="RKV972" s="35"/>
      <c r="RKW972" s="34"/>
      <c r="RLD972" s="35"/>
      <c r="RLE972" s="34"/>
      <c r="RLL972" s="35"/>
      <c r="RLM972" s="34"/>
      <c r="RLT972" s="35"/>
      <c r="RLU972" s="34"/>
      <c r="RMB972" s="35"/>
      <c r="RMC972" s="34"/>
      <c r="RMJ972" s="35"/>
      <c r="RMK972" s="34"/>
      <c r="RMR972" s="35"/>
      <c r="RMS972" s="34"/>
      <c r="RMZ972" s="35"/>
      <c r="RNA972" s="34"/>
      <c r="RNH972" s="35"/>
      <c r="RNI972" s="34"/>
      <c r="RNP972" s="35"/>
      <c r="RNQ972" s="34"/>
      <c r="RNX972" s="35"/>
      <c r="RNY972" s="34"/>
      <c r="ROF972" s="35"/>
      <c r="ROG972" s="34"/>
      <c r="RON972" s="35"/>
      <c r="ROO972" s="34"/>
      <c r="ROV972" s="35"/>
      <c r="ROW972" s="34"/>
      <c r="RPD972" s="35"/>
      <c r="RPE972" s="34"/>
      <c r="RPL972" s="35"/>
      <c r="RPM972" s="34"/>
      <c r="RPT972" s="35"/>
      <c r="RPU972" s="34"/>
      <c r="RQB972" s="35"/>
      <c r="RQC972" s="34"/>
      <c r="RQJ972" s="35"/>
      <c r="RQK972" s="34"/>
      <c r="RQR972" s="35"/>
      <c r="RQS972" s="34"/>
      <c r="RQZ972" s="35"/>
      <c r="RRA972" s="34"/>
      <c r="RRH972" s="35"/>
      <c r="RRI972" s="34"/>
      <c r="RRP972" s="35"/>
      <c r="RRQ972" s="34"/>
      <c r="RRX972" s="35"/>
      <c r="RRY972" s="34"/>
      <c r="RSF972" s="35"/>
      <c r="RSG972" s="34"/>
      <c r="RSN972" s="35"/>
      <c r="RSO972" s="34"/>
      <c r="RSV972" s="35"/>
      <c r="RSW972" s="34"/>
      <c r="RTD972" s="35"/>
      <c r="RTE972" s="34"/>
      <c r="RTL972" s="35"/>
      <c r="RTM972" s="34"/>
      <c r="RTT972" s="35"/>
      <c r="RTU972" s="34"/>
      <c r="RUB972" s="35"/>
      <c r="RUC972" s="34"/>
      <c r="RUJ972" s="35"/>
      <c r="RUK972" s="34"/>
      <c r="RUR972" s="35"/>
      <c r="RUS972" s="34"/>
      <c r="RUZ972" s="35"/>
      <c r="RVA972" s="34"/>
      <c r="RVH972" s="35"/>
      <c r="RVI972" s="34"/>
      <c r="RVP972" s="35"/>
      <c r="RVQ972" s="34"/>
      <c r="RVX972" s="35"/>
      <c r="RVY972" s="34"/>
      <c r="RWF972" s="35"/>
      <c r="RWG972" s="34"/>
      <c r="RWN972" s="35"/>
      <c r="RWO972" s="34"/>
      <c r="RWV972" s="35"/>
      <c r="RWW972" s="34"/>
      <c r="RXD972" s="35"/>
      <c r="RXE972" s="34"/>
      <c r="RXL972" s="35"/>
      <c r="RXM972" s="34"/>
      <c r="RXT972" s="35"/>
      <c r="RXU972" s="34"/>
      <c r="RYB972" s="35"/>
      <c r="RYC972" s="34"/>
      <c r="RYJ972" s="35"/>
      <c r="RYK972" s="34"/>
      <c r="RYR972" s="35"/>
      <c r="RYS972" s="34"/>
      <c r="RYZ972" s="35"/>
      <c r="RZA972" s="34"/>
      <c r="RZH972" s="35"/>
      <c r="RZI972" s="34"/>
      <c r="RZP972" s="35"/>
      <c r="RZQ972" s="34"/>
      <c r="RZX972" s="35"/>
      <c r="RZY972" s="34"/>
      <c r="SAF972" s="35"/>
      <c r="SAG972" s="34"/>
      <c r="SAN972" s="35"/>
      <c r="SAO972" s="34"/>
      <c r="SAV972" s="35"/>
      <c r="SAW972" s="34"/>
      <c r="SBD972" s="35"/>
      <c r="SBE972" s="34"/>
      <c r="SBL972" s="35"/>
      <c r="SBM972" s="34"/>
      <c r="SBT972" s="35"/>
      <c r="SBU972" s="34"/>
      <c r="SCB972" s="35"/>
      <c r="SCC972" s="34"/>
      <c r="SCJ972" s="35"/>
      <c r="SCK972" s="34"/>
      <c r="SCR972" s="35"/>
      <c r="SCS972" s="34"/>
      <c r="SCZ972" s="35"/>
      <c r="SDA972" s="34"/>
      <c r="SDH972" s="35"/>
      <c r="SDI972" s="34"/>
      <c r="SDP972" s="35"/>
      <c r="SDQ972" s="34"/>
      <c r="SDX972" s="35"/>
      <c r="SDY972" s="34"/>
      <c r="SEF972" s="35"/>
      <c r="SEG972" s="34"/>
      <c r="SEN972" s="35"/>
      <c r="SEO972" s="34"/>
      <c r="SEV972" s="35"/>
      <c r="SEW972" s="34"/>
      <c r="SFD972" s="35"/>
      <c r="SFE972" s="34"/>
      <c r="SFL972" s="35"/>
      <c r="SFM972" s="34"/>
      <c r="SFT972" s="35"/>
      <c r="SFU972" s="34"/>
      <c r="SGB972" s="35"/>
      <c r="SGC972" s="34"/>
      <c r="SGJ972" s="35"/>
      <c r="SGK972" s="34"/>
      <c r="SGR972" s="35"/>
      <c r="SGS972" s="34"/>
      <c r="SGZ972" s="35"/>
      <c r="SHA972" s="34"/>
      <c r="SHH972" s="35"/>
      <c r="SHI972" s="34"/>
      <c r="SHP972" s="35"/>
      <c r="SHQ972" s="34"/>
      <c r="SHX972" s="35"/>
      <c r="SHY972" s="34"/>
      <c r="SIF972" s="35"/>
      <c r="SIG972" s="34"/>
      <c r="SIN972" s="35"/>
      <c r="SIO972" s="34"/>
      <c r="SIV972" s="35"/>
      <c r="SIW972" s="34"/>
      <c r="SJD972" s="35"/>
      <c r="SJE972" s="34"/>
      <c r="SJL972" s="35"/>
      <c r="SJM972" s="34"/>
      <c r="SJT972" s="35"/>
      <c r="SJU972" s="34"/>
      <c r="SKB972" s="35"/>
      <c r="SKC972" s="34"/>
      <c r="SKJ972" s="35"/>
      <c r="SKK972" s="34"/>
      <c r="SKR972" s="35"/>
      <c r="SKS972" s="34"/>
      <c r="SKZ972" s="35"/>
      <c r="SLA972" s="34"/>
      <c r="SLH972" s="35"/>
      <c r="SLI972" s="34"/>
      <c r="SLP972" s="35"/>
      <c r="SLQ972" s="34"/>
      <c r="SLX972" s="35"/>
      <c r="SLY972" s="34"/>
      <c r="SMF972" s="35"/>
      <c r="SMG972" s="34"/>
      <c r="SMN972" s="35"/>
      <c r="SMO972" s="34"/>
      <c r="SMV972" s="35"/>
      <c r="SMW972" s="34"/>
      <c r="SND972" s="35"/>
      <c r="SNE972" s="34"/>
      <c r="SNL972" s="35"/>
      <c r="SNM972" s="34"/>
      <c r="SNT972" s="35"/>
      <c r="SNU972" s="34"/>
      <c r="SOB972" s="35"/>
      <c r="SOC972" s="34"/>
      <c r="SOJ972" s="35"/>
      <c r="SOK972" s="34"/>
      <c r="SOR972" s="35"/>
      <c r="SOS972" s="34"/>
      <c r="SOZ972" s="35"/>
      <c r="SPA972" s="34"/>
      <c r="SPH972" s="35"/>
      <c r="SPI972" s="34"/>
      <c r="SPP972" s="35"/>
      <c r="SPQ972" s="34"/>
      <c r="SPX972" s="35"/>
      <c r="SPY972" s="34"/>
      <c r="SQF972" s="35"/>
      <c r="SQG972" s="34"/>
      <c r="SQN972" s="35"/>
      <c r="SQO972" s="34"/>
      <c r="SQV972" s="35"/>
      <c r="SQW972" s="34"/>
      <c r="SRD972" s="35"/>
      <c r="SRE972" s="34"/>
      <c r="SRL972" s="35"/>
      <c r="SRM972" s="34"/>
      <c r="SRT972" s="35"/>
      <c r="SRU972" s="34"/>
      <c r="SSB972" s="35"/>
      <c r="SSC972" s="34"/>
      <c r="SSJ972" s="35"/>
      <c r="SSK972" s="34"/>
      <c r="SSR972" s="35"/>
      <c r="SSS972" s="34"/>
      <c r="SSZ972" s="35"/>
      <c r="STA972" s="34"/>
      <c r="STH972" s="35"/>
      <c r="STI972" s="34"/>
      <c r="STP972" s="35"/>
      <c r="STQ972" s="34"/>
      <c r="STX972" s="35"/>
      <c r="STY972" s="34"/>
      <c r="SUF972" s="35"/>
      <c r="SUG972" s="34"/>
      <c r="SUN972" s="35"/>
      <c r="SUO972" s="34"/>
      <c r="SUV972" s="35"/>
      <c r="SUW972" s="34"/>
      <c r="SVD972" s="35"/>
      <c r="SVE972" s="34"/>
      <c r="SVL972" s="35"/>
      <c r="SVM972" s="34"/>
      <c r="SVT972" s="35"/>
      <c r="SVU972" s="34"/>
      <c r="SWB972" s="35"/>
      <c r="SWC972" s="34"/>
      <c r="SWJ972" s="35"/>
      <c r="SWK972" s="34"/>
      <c r="SWR972" s="35"/>
      <c r="SWS972" s="34"/>
      <c r="SWZ972" s="35"/>
      <c r="SXA972" s="34"/>
      <c r="SXH972" s="35"/>
      <c r="SXI972" s="34"/>
      <c r="SXP972" s="35"/>
      <c r="SXQ972" s="34"/>
      <c r="SXX972" s="35"/>
      <c r="SXY972" s="34"/>
      <c r="SYF972" s="35"/>
      <c r="SYG972" s="34"/>
      <c r="SYN972" s="35"/>
      <c r="SYO972" s="34"/>
      <c r="SYV972" s="35"/>
      <c r="SYW972" s="34"/>
      <c r="SZD972" s="35"/>
      <c r="SZE972" s="34"/>
      <c r="SZL972" s="35"/>
      <c r="SZM972" s="34"/>
      <c r="SZT972" s="35"/>
      <c r="SZU972" s="34"/>
      <c r="TAB972" s="35"/>
      <c r="TAC972" s="34"/>
      <c r="TAJ972" s="35"/>
      <c r="TAK972" s="34"/>
      <c r="TAR972" s="35"/>
      <c r="TAS972" s="34"/>
      <c r="TAZ972" s="35"/>
      <c r="TBA972" s="34"/>
      <c r="TBH972" s="35"/>
      <c r="TBI972" s="34"/>
      <c r="TBP972" s="35"/>
      <c r="TBQ972" s="34"/>
      <c r="TBX972" s="35"/>
      <c r="TBY972" s="34"/>
      <c r="TCF972" s="35"/>
      <c r="TCG972" s="34"/>
      <c r="TCN972" s="35"/>
      <c r="TCO972" s="34"/>
      <c r="TCV972" s="35"/>
      <c r="TCW972" s="34"/>
      <c r="TDD972" s="35"/>
      <c r="TDE972" s="34"/>
      <c r="TDL972" s="35"/>
      <c r="TDM972" s="34"/>
      <c r="TDT972" s="35"/>
      <c r="TDU972" s="34"/>
      <c r="TEB972" s="35"/>
      <c r="TEC972" s="34"/>
      <c r="TEJ972" s="35"/>
      <c r="TEK972" s="34"/>
      <c r="TER972" s="35"/>
      <c r="TES972" s="34"/>
      <c r="TEZ972" s="35"/>
      <c r="TFA972" s="34"/>
      <c r="TFH972" s="35"/>
      <c r="TFI972" s="34"/>
      <c r="TFP972" s="35"/>
      <c r="TFQ972" s="34"/>
      <c r="TFX972" s="35"/>
      <c r="TFY972" s="34"/>
      <c r="TGF972" s="35"/>
      <c r="TGG972" s="34"/>
      <c r="TGN972" s="35"/>
      <c r="TGO972" s="34"/>
      <c r="TGV972" s="35"/>
      <c r="TGW972" s="34"/>
      <c r="THD972" s="35"/>
      <c r="THE972" s="34"/>
      <c r="THL972" s="35"/>
      <c r="THM972" s="34"/>
      <c r="THT972" s="35"/>
      <c r="THU972" s="34"/>
      <c r="TIB972" s="35"/>
      <c r="TIC972" s="34"/>
      <c r="TIJ972" s="35"/>
      <c r="TIK972" s="34"/>
      <c r="TIR972" s="35"/>
      <c r="TIS972" s="34"/>
      <c r="TIZ972" s="35"/>
      <c r="TJA972" s="34"/>
      <c r="TJH972" s="35"/>
      <c r="TJI972" s="34"/>
      <c r="TJP972" s="35"/>
      <c r="TJQ972" s="34"/>
      <c r="TJX972" s="35"/>
      <c r="TJY972" s="34"/>
      <c r="TKF972" s="35"/>
      <c r="TKG972" s="34"/>
      <c r="TKN972" s="35"/>
      <c r="TKO972" s="34"/>
      <c r="TKV972" s="35"/>
      <c r="TKW972" s="34"/>
      <c r="TLD972" s="35"/>
      <c r="TLE972" s="34"/>
      <c r="TLL972" s="35"/>
      <c r="TLM972" s="34"/>
      <c r="TLT972" s="35"/>
      <c r="TLU972" s="34"/>
      <c r="TMB972" s="35"/>
      <c r="TMC972" s="34"/>
      <c r="TMJ972" s="35"/>
      <c r="TMK972" s="34"/>
      <c r="TMR972" s="35"/>
      <c r="TMS972" s="34"/>
      <c r="TMZ972" s="35"/>
      <c r="TNA972" s="34"/>
      <c r="TNH972" s="35"/>
      <c r="TNI972" s="34"/>
      <c r="TNP972" s="35"/>
      <c r="TNQ972" s="34"/>
      <c r="TNX972" s="35"/>
      <c r="TNY972" s="34"/>
      <c r="TOF972" s="35"/>
      <c r="TOG972" s="34"/>
      <c r="TON972" s="35"/>
      <c r="TOO972" s="34"/>
      <c r="TOV972" s="35"/>
      <c r="TOW972" s="34"/>
      <c r="TPD972" s="35"/>
      <c r="TPE972" s="34"/>
      <c r="TPL972" s="35"/>
      <c r="TPM972" s="34"/>
      <c r="TPT972" s="35"/>
      <c r="TPU972" s="34"/>
      <c r="TQB972" s="35"/>
      <c r="TQC972" s="34"/>
      <c r="TQJ972" s="35"/>
      <c r="TQK972" s="34"/>
      <c r="TQR972" s="35"/>
      <c r="TQS972" s="34"/>
      <c r="TQZ972" s="35"/>
      <c r="TRA972" s="34"/>
      <c r="TRH972" s="35"/>
      <c r="TRI972" s="34"/>
      <c r="TRP972" s="35"/>
      <c r="TRQ972" s="34"/>
      <c r="TRX972" s="35"/>
      <c r="TRY972" s="34"/>
      <c r="TSF972" s="35"/>
      <c r="TSG972" s="34"/>
      <c r="TSN972" s="35"/>
      <c r="TSO972" s="34"/>
      <c r="TSV972" s="35"/>
      <c r="TSW972" s="34"/>
      <c r="TTD972" s="35"/>
      <c r="TTE972" s="34"/>
      <c r="TTL972" s="35"/>
      <c r="TTM972" s="34"/>
      <c r="TTT972" s="35"/>
      <c r="TTU972" s="34"/>
      <c r="TUB972" s="35"/>
      <c r="TUC972" s="34"/>
      <c r="TUJ972" s="35"/>
      <c r="TUK972" s="34"/>
      <c r="TUR972" s="35"/>
      <c r="TUS972" s="34"/>
      <c r="TUZ972" s="35"/>
      <c r="TVA972" s="34"/>
      <c r="TVH972" s="35"/>
      <c r="TVI972" s="34"/>
      <c r="TVP972" s="35"/>
      <c r="TVQ972" s="34"/>
      <c r="TVX972" s="35"/>
      <c r="TVY972" s="34"/>
      <c r="TWF972" s="35"/>
      <c r="TWG972" s="34"/>
      <c r="TWN972" s="35"/>
      <c r="TWO972" s="34"/>
      <c r="TWV972" s="35"/>
      <c r="TWW972" s="34"/>
      <c r="TXD972" s="35"/>
      <c r="TXE972" s="34"/>
      <c r="TXL972" s="35"/>
      <c r="TXM972" s="34"/>
      <c r="TXT972" s="35"/>
      <c r="TXU972" s="34"/>
      <c r="TYB972" s="35"/>
      <c r="TYC972" s="34"/>
      <c r="TYJ972" s="35"/>
      <c r="TYK972" s="34"/>
      <c r="TYR972" s="35"/>
      <c r="TYS972" s="34"/>
      <c r="TYZ972" s="35"/>
      <c r="TZA972" s="34"/>
      <c r="TZH972" s="35"/>
      <c r="TZI972" s="34"/>
      <c r="TZP972" s="35"/>
      <c r="TZQ972" s="34"/>
      <c r="TZX972" s="35"/>
      <c r="TZY972" s="34"/>
      <c r="UAF972" s="35"/>
      <c r="UAG972" s="34"/>
      <c r="UAN972" s="35"/>
      <c r="UAO972" s="34"/>
      <c r="UAV972" s="35"/>
      <c r="UAW972" s="34"/>
      <c r="UBD972" s="35"/>
      <c r="UBE972" s="34"/>
      <c r="UBL972" s="35"/>
      <c r="UBM972" s="34"/>
      <c r="UBT972" s="35"/>
      <c r="UBU972" s="34"/>
      <c r="UCB972" s="35"/>
      <c r="UCC972" s="34"/>
      <c r="UCJ972" s="35"/>
      <c r="UCK972" s="34"/>
      <c r="UCR972" s="35"/>
      <c r="UCS972" s="34"/>
      <c r="UCZ972" s="35"/>
      <c r="UDA972" s="34"/>
      <c r="UDH972" s="35"/>
      <c r="UDI972" s="34"/>
      <c r="UDP972" s="35"/>
      <c r="UDQ972" s="34"/>
      <c r="UDX972" s="35"/>
      <c r="UDY972" s="34"/>
      <c r="UEF972" s="35"/>
      <c r="UEG972" s="34"/>
      <c r="UEN972" s="35"/>
      <c r="UEO972" s="34"/>
      <c r="UEV972" s="35"/>
      <c r="UEW972" s="34"/>
      <c r="UFD972" s="35"/>
      <c r="UFE972" s="34"/>
      <c r="UFL972" s="35"/>
      <c r="UFM972" s="34"/>
      <c r="UFT972" s="35"/>
      <c r="UFU972" s="34"/>
      <c r="UGB972" s="35"/>
      <c r="UGC972" s="34"/>
      <c r="UGJ972" s="35"/>
      <c r="UGK972" s="34"/>
      <c r="UGR972" s="35"/>
      <c r="UGS972" s="34"/>
      <c r="UGZ972" s="35"/>
      <c r="UHA972" s="34"/>
      <c r="UHH972" s="35"/>
      <c r="UHI972" s="34"/>
      <c r="UHP972" s="35"/>
      <c r="UHQ972" s="34"/>
      <c r="UHX972" s="35"/>
      <c r="UHY972" s="34"/>
      <c r="UIF972" s="35"/>
      <c r="UIG972" s="34"/>
      <c r="UIN972" s="35"/>
      <c r="UIO972" s="34"/>
      <c r="UIV972" s="35"/>
      <c r="UIW972" s="34"/>
      <c r="UJD972" s="35"/>
      <c r="UJE972" s="34"/>
      <c r="UJL972" s="35"/>
      <c r="UJM972" s="34"/>
      <c r="UJT972" s="35"/>
      <c r="UJU972" s="34"/>
      <c r="UKB972" s="35"/>
      <c r="UKC972" s="34"/>
      <c r="UKJ972" s="35"/>
      <c r="UKK972" s="34"/>
      <c r="UKR972" s="35"/>
      <c r="UKS972" s="34"/>
      <c r="UKZ972" s="35"/>
      <c r="ULA972" s="34"/>
      <c r="ULH972" s="35"/>
      <c r="ULI972" s="34"/>
      <c r="ULP972" s="35"/>
      <c r="ULQ972" s="34"/>
      <c r="ULX972" s="35"/>
      <c r="ULY972" s="34"/>
      <c r="UMF972" s="35"/>
      <c r="UMG972" s="34"/>
      <c r="UMN972" s="35"/>
      <c r="UMO972" s="34"/>
      <c r="UMV972" s="35"/>
      <c r="UMW972" s="34"/>
      <c r="UND972" s="35"/>
      <c r="UNE972" s="34"/>
      <c r="UNL972" s="35"/>
      <c r="UNM972" s="34"/>
      <c r="UNT972" s="35"/>
      <c r="UNU972" s="34"/>
      <c r="UOB972" s="35"/>
      <c r="UOC972" s="34"/>
      <c r="UOJ972" s="35"/>
      <c r="UOK972" s="34"/>
      <c r="UOR972" s="35"/>
      <c r="UOS972" s="34"/>
      <c r="UOZ972" s="35"/>
      <c r="UPA972" s="34"/>
      <c r="UPH972" s="35"/>
      <c r="UPI972" s="34"/>
      <c r="UPP972" s="35"/>
      <c r="UPQ972" s="34"/>
      <c r="UPX972" s="35"/>
      <c r="UPY972" s="34"/>
      <c r="UQF972" s="35"/>
      <c r="UQG972" s="34"/>
      <c r="UQN972" s="35"/>
      <c r="UQO972" s="34"/>
      <c r="UQV972" s="35"/>
      <c r="UQW972" s="34"/>
      <c r="URD972" s="35"/>
      <c r="URE972" s="34"/>
      <c r="URL972" s="35"/>
      <c r="URM972" s="34"/>
      <c r="URT972" s="35"/>
      <c r="URU972" s="34"/>
      <c r="USB972" s="35"/>
      <c r="USC972" s="34"/>
      <c r="USJ972" s="35"/>
      <c r="USK972" s="34"/>
      <c r="USR972" s="35"/>
      <c r="USS972" s="34"/>
      <c r="USZ972" s="35"/>
      <c r="UTA972" s="34"/>
      <c r="UTH972" s="35"/>
      <c r="UTI972" s="34"/>
      <c r="UTP972" s="35"/>
      <c r="UTQ972" s="34"/>
      <c r="UTX972" s="35"/>
      <c r="UTY972" s="34"/>
      <c r="UUF972" s="35"/>
      <c r="UUG972" s="34"/>
      <c r="UUN972" s="35"/>
      <c r="UUO972" s="34"/>
      <c r="UUV972" s="35"/>
      <c r="UUW972" s="34"/>
      <c r="UVD972" s="35"/>
      <c r="UVE972" s="34"/>
      <c r="UVL972" s="35"/>
      <c r="UVM972" s="34"/>
      <c r="UVT972" s="35"/>
      <c r="UVU972" s="34"/>
      <c r="UWB972" s="35"/>
      <c r="UWC972" s="34"/>
      <c r="UWJ972" s="35"/>
      <c r="UWK972" s="34"/>
      <c r="UWR972" s="35"/>
      <c r="UWS972" s="34"/>
      <c r="UWZ972" s="35"/>
      <c r="UXA972" s="34"/>
      <c r="UXH972" s="35"/>
      <c r="UXI972" s="34"/>
      <c r="UXP972" s="35"/>
      <c r="UXQ972" s="34"/>
      <c r="UXX972" s="35"/>
      <c r="UXY972" s="34"/>
      <c r="UYF972" s="35"/>
      <c r="UYG972" s="34"/>
      <c r="UYN972" s="35"/>
      <c r="UYO972" s="34"/>
      <c r="UYV972" s="35"/>
      <c r="UYW972" s="34"/>
      <c r="UZD972" s="35"/>
      <c r="UZE972" s="34"/>
      <c r="UZL972" s="35"/>
      <c r="UZM972" s="34"/>
      <c r="UZT972" s="35"/>
      <c r="UZU972" s="34"/>
      <c r="VAB972" s="35"/>
      <c r="VAC972" s="34"/>
      <c r="VAJ972" s="35"/>
      <c r="VAK972" s="34"/>
      <c r="VAR972" s="35"/>
      <c r="VAS972" s="34"/>
      <c r="VAZ972" s="35"/>
      <c r="VBA972" s="34"/>
      <c r="VBH972" s="35"/>
      <c r="VBI972" s="34"/>
      <c r="VBP972" s="35"/>
      <c r="VBQ972" s="34"/>
      <c r="VBX972" s="35"/>
      <c r="VBY972" s="34"/>
      <c r="VCF972" s="35"/>
      <c r="VCG972" s="34"/>
      <c r="VCN972" s="35"/>
      <c r="VCO972" s="34"/>
      <c r="VCV972" s="35"/>
      <c r="VCW972" s="34"/>
      <c r="VDD972" s="35"/>
      <c r="VDE972" s="34"/>
      <c r="VDL972" s="35"/>
      <c r="VDM972" s="34"/>
      <c r="VDT972" s="35"/>
      <c r="VDU972" s="34"/>
      <c r="VEB972" s="35"/>
      <c r="VEC972" s="34"/>
      <c r="VEJ972" s="35"/>
      <c r="VEK972" s="34"/>
      <c r="VER972" s="35"/>
      <c r="VES972" s="34"/>
      <c r="VEZ972" s="35"/>
      <c r="VFA972" s="34"/>
      <c r="VFH972" s="35"/>
      <c r="VFI972" s="34"/>
      <c r="VFP972" s="35"/>
      <c r="VFQ972" s="34"/>
      <c r="VFX972" s="35"/>
      <c r="VFY972" s="34"/>
      <c r="VGF972" s="35"/>
      <c r="VGG972" s="34"/>
      <c r="VGN972" s="35"/>
      <c r="VGO972" s="34"/>
      <c r="VGV972" s="35"/>
      <c r="VGW972" s="34"/>
      <c r="VHD972" s="35"/>
      <c r="VHE972" s="34"/>
      <c r="VHL972" s="35"/>
      <c r="VHM972" s="34"/>
      <c r="VHT972" s="35"/>
      <c r="VHU972" s="34"/>
      <c r="VIB972" s="35"/>
      <c r="VIC972" s="34"/>
      <c r="VIJ972" s="35"/>
      <c r="VIK972" s="34"/>
      <c r="VIR972" s="35"/>
      <c r="VIS972" s="34"/>
      <c r="VIZ972" s="35"/>
      <c r="VJA972" s="34"/>
      <c r="VJH972" s="35"/>
      <c r="VJI972" s="34"/>
      <c r="VJP972" s="35"/>
      <c r="VJQ972" s="34"/>
      <c r="VJX972" s="35"/>
      <c r="VJY972" s="34"/>
      <c r="VKF972" s="35"/>
      <c r="VKG972" s="34"/>
      <c r="VKN972" s="35"/>
      <c r="VKO972" s="34"/>
      <c r="VKV972" s="35"/>
      <c r="VKW972" s="34"/>
      <c r="VLD972" s="35"/>
      <c r="VLE972" s="34"/>
      <c r="VLL972" s="35"/>
      <c r="VLM972" s="34"/>
      <c r="VLT972" s="35"/>
      <c r="VLU972" s="34"/>
      <c r="VMB972" s="35"/>
      <c r="VMC972" s="34"/>
      <c r="VMJ972" s="35"/>
      <c r="VMK972" s="34"/>
      <c r="VMR972" s="35"/>
      <c r="VMS972" s="34"/>
      <c r="VMZ972" s="35"/>
      <c r="VNA972" s="34"/>
      <c r="VNH972" s="35"/>
      <c r="VNI972" s="34"/>
      <c r="VNP972" s="35"/>
      <c r="VNQ972" s="34"/>
      <c r="VNX972" s="35"/>
      <c r="VNY972" s="34"/>
      <c r="VOF972" s="35"/>
      <c r="VOG972" s="34"/>
      <c r="VON972" s="35"/>
      <c r="VOO972" s="34"/>
      <c r="VOV972" s="35"/>
      <c r="VOW972" s="34"/>
      <c r="VPD972" s="35"/>
      <c r="VPE972" s="34"/>
      <c r="VPL972" s="35"/>
      <c r="VPM972" s="34"/>
      <c r="VPT972" s="35"/>
      <c r="VPU972" s="34"/>
      <c r="VQB972" s="35"/>
      <c r="VQC972" s="34"/>
      <c r="VQJ972" s="35"/>
      <c r="VQK972" s="34"/>
      <c r="VQR972" s="35"/>
      <c r="VQS972" s="34"/>
      <c r="VQZ972" s="35"/>
      <c r="VRA972" s="34"/>
      <c r="VRH972" s="35"/>
      <c r="VRI972" s="34"/>
      <c r="VRP972" s="35"/>
      <c r="VRQ972" s="34"/>
      <c r="VRX972" s="35"/>
      <c r="VRY972" s="34"/>
      <c r="VSF972" s="35"/>
      <c r="VSG972" s="34"/>
      <c r="VSN972" s="35"/>
      <c r="VSO972" s="34"/>
      <c r="VSV972" s="35"/>
      <c r="VSW972" s="34"/>
      <c r="VTD972" s="35"/>
      <c r="VTE972" s="34"/>
      <c r="VTL972" s="35"/>
      <c r="VTM972" s="34"/>
      <c r="VTT972" s="35"/>
      <c r="VTU972" s="34"/>
      <c r="VUB972" s="35"/>
      <c r="VUC972" s="34"/>
      <c r="VUJ972" s="35"/>
      <c r="VUK972" s="34"/>
      <c r="VUR972" s="35"/>
      <c r="VUS972" s="34"/>
      <c r="VUZ972" s="35"/>
      <c r="VVA972" s="34"/>
      <c r="VVH972" s="35"/>
      <c r="VVI972" s="34"/>
      <c r="VVP972" s="35"/>
      <c r="VVQ972" s="34"/>
      <c r="VVX972" s="35"/>
      <c r="VVY972" s="34"/>
      <c r="VWF972" s="35"/>
      <c r="VWG972" s="34"/>
      <c r="VWN972" s="35"/>
      <c r="VWO972" s="34"/>
      <c r="VWV972" s="35"/>
      <c r="VWW972" s="34"/>
      <c r="VXD972" s="35"/>
      <c r="VXE972" s="34"/>
      <c r="VXL972" s="35"/>
      <c r="VXM972" s="34"/>
      <c r="VXT972" s="35"/>
      <c r="VXU972" s="34"/>
      <c r="VYB972" s="35"/>
      <c r="VYC972" s="34"/>
      <c r="VYJ972" s="35"/>
      <c r="VYK972" s="34"/>
      <c r="VYR972" s="35"/>
      <c r="VYS972" s="34"/>
      <c r="VYZ972" s="35"/>
      <c r="VZA972" s="34"/>
      <c r="VZH972" s="35"/>
      <c r="VZI972" s="34"/>
      <c r="VZP972" s="35"/>
      <c r="VZQ972" s="34"/>
      <c r="VZX972" s="35"/>
      <c r="VZY972" s="34"/>
      <c r="WAF972" s="35"/>
      <c r="WAG972" s="34"/>
      <c r="WAN972" s="35"/>
      <c r="WAO972" s="34"/>
      <c r="WAV972" s="35"/>
      <c r="WAW972" s="34"/>
      <c r="WBD972" s="35"/>
      <c r="WBE972" s="34"/>
      <c r="WBL972" s="35"/>
      <c r="WBM972" s="34"/>
      <c r="WBT972" s="35"/>
      <c r="WBU972" s="34"/>
      <c r="WCB972" s="35"/>
      <c r="WCC972" s="34"/>
      <c r="WCJ972" s="35"/>
      <c r="WCK972" s="34"/>
      <c r="WCR972" s="35"/>
      <c r="WCS972" s="34"/>
      <c r="WCZ972" s="35"/>
      <c r="WDA972" s="34"/>
      <c r="WDH972" s="35"/>
      <c r="WDI972" s="34"/>
      <c r="WDP972" s="35"/>
      <c r="WDQ972" s="34"/>
      <c r="WDX972" s="35"/>
      <c r="WDY972" s="34"/>
      <c r="WEF972" s="35"/>
      <c r="WEG972" s="34"/>
      <c r="WEN972" s="35"/>
      <c r="WEO972" s="34"/>
      <c r="WEV972" s="35"/>
      <c r="WEW972" s="34"/>
      <c r="WFD972" s="35"/>
      <c r="WFE972" s="34"/>
      <c r="WFL972" s="35"/>
      <c r="WFM972" s="34"/>
      <c r="WFT972" s="35"/>
      <c r="WFU972" s="34"/>
      <c r="WGB972" s="35"/>
      <c r="WGC972" s="34"/>
      <c r="WGJ972" s="35"/>
      <c r="WGK972" s="34"/>
      <c r="WGR972" s="35"/>
      <c r="WGS972" s="34"/>
      <c r="WGZ972" s="35"/>
      <c r="WHA972" s="34"/>
      <c r="WHH972" s="35"/>
      <c r="WHI972" s="34"/>
      <c r="WHP972" s="35"/>
      <c r="WHQ972" s="34"/>
      <c r="WHX972" s="35"/>
      <c r="WHY972" s="34"/>
      <c r="WIF972" s="35"/>
      <c r="WIG972" s="34"/>
      <c r="WIN972" s="35"/>
      <c r="WIO972" s="34"/>
      <c r="WIV972" s="35"/>
      <c r="WIW972" s="34"/>
      <c r="WJD972" s="35"/>
      <c r="WJE972" s="34"/>
      <c r="WJL972" s="35"/>
      <c r="WJM972" s="34"/>
      <c r="WJT972" s="35"/>
      <c r="WJU972" s="34"/>
      <c r="WKB972" s="35"/>
      <c r="WKC972" s="34"/>
      <c r="WKJ972" s="35"/>
      <c r="WKK972" s="34"/>
      <c r="WKR972" s="35"/>
      <c r="WKS972" s="34"/>
      <c r="WKZ972" s="35"/>
      <c r="WLA972" s="34"/>
      <c r="WLH972" s="35"/>
      <c r="WLI972" s="34"/>
      <c r="WLP972" s="35"/>
      <c r="WLQ972" s="34"/>
      <c r="WLX972" s="35"/>
      <c r="WLY972" s="34"/>
      <c r="WMF972" s="35"/>
      <c r="WMG972" s="34"/>
      <c r="WMN972" s="35"/>
      <c r="WMO972" s="34"/>
      <c r="WMV972" s="35"/>
      <c r="WMW972" s="34"/>
      <c r="WND972" s="35"/>
      <c r="WNE972" s="34"/>
      <c r="WNL972" s="35"/>
      <c r="WNM972" s="34"/>
      <c r="WNT972" s="35"/>
      <c r="WNU972" s="34"/>
      <c r="WOB972" s="35"/>
      <c r="WOC972" s="34"/>
      <c r="WOJ972" s="35"/>
      <c r="WOK972" s="34"/>
      <c r="WOR972" s="35"/>
      <c r="WOS972" s="34"/>
      <c r="WOZ972" s="35"/>
      <c r="WPA972" s="34"/>
      <c r="WPH972" s="35"/>
      <c r="WPI972" s="34"/>
      <c r="WPP972" s="35"/>
      <c r="WPQ972" s="34"/>
      <c r="WPX972" s="35"/>
      <c r="WPY972" s="34"/>
      <c r="WQF972" s="35"/>
      <c r="WQG972" s="34"/>
      <c r="WQN972" s="35"/>
      <c r="WQO972" s="34"/>
      <c r="WQV972" s="35"/>
      <c r="WQW972" s="34"/>
      <c r="WRD972" s="35"/>
      <c r="WRE972" s="34"/>
      <c r="WRL972" s="35"/>
      <c r="WRM972" s="34"/>
      <c r="WRT972" s="35"/>
      <c r="WRU972" s="34"/>
      <c r="WSB972" s="35"/>
      <c r="WSC972" s="34"/>
      <c r="WSJ972" s="35"/>
      <c r="WSK972" s="34"/>
      <c r="WSR972" s="35"/>
      <c r="WSS972" s="34"/>
      <c r="WSZ972" s="35"/>
      <c r="WTA972" s="34"/>
      <c r="WTH972" s="35"/>
      <c r="WTI972" s="34"/>
      <c r="WTP972" s="35"/>
      <c r="WTQ972" s="34"/>
      <c r="WTX972" s="35"/>
      <c r="WTY972" s="34"/>
      <c r="WUF972" s="35"/>
      <c r="WUG972" s="34"/>
      <c r="WUN972" s="35"/>
      <c r="WUO972" s="34"/>
      <c r="WUV972" s="35"/>
      <c r="WUW972" s="34"/>
      <c r="WVD972" s="35"/>
      <c r="WVE972" s="34"/>
      <c r="WVL972" s="35"/>
      <c r="WVM972" s="34"/>
      <c r="WVT972" s="35"/>
      <c r="WVU972" s="34"/>
      <c r="WWB972" s="35"/>
      <c r="WWC972" s="34"/>
      <c r="WWJ972" s="35"/>
      <c r="WWK972" s="34"/>
      <c r="WWR972" s="35"/>
      <c r="WWS972" s="34"/>
      <c r="WWZ972" s="35"/>
      <c r="WXA972" s="34"/>
      <c r="WXH972" s="35"/>
      <c r="WXI972" s="34"/>
      <c r="WXP972" s="35"/>
      <c r="WXQ972" s="34"/>
      <c r="WXX972" s="35"/>
      <c r="WXY972" s="34"/>
      <c r="WYF972" s="35"/>
      <c r="WYG972" s="34"/>
      <c r="WYN972" s="35"/>
      <c r="WYO972" s="34"/>
      <c r="WYV972" s="35"/>
      <c r="WYW972" s="34"/>
      <c r="WZD972" s="35"/>
      <c r="WZE972" s="34"/>
      <c r="WZL972" s="35"/>
      <c r="WZM972" s="34"/>
      <c r="WZT972" s="35"/>
      <c r="WZU972" s="34"/>
      <c r="XAB972" s="35"/>
      <c r="XAC972" s="34"/>
      <c r="XAJ972" s="35"/>
      <c r="XAK972" s="34"/>
      <c r="XAR972" s="35"/>
      <c r="XAS972" s="34"/>
      <c r="XAZ972" s="35"/>
      <c r="XBA972" s="34"/>
      <c r="XBH972" s="35"/>
      <c r="XBI972" s="34"/>
      <c r="XBP972" s="35"/>
      <c r="XBQ972" s="34"/>
      <c r="XBX972" s="35"/>
      <c r="XBY972" s="34"/>
      <c r="XCF972" s="35"/>
      <c r="XCG972" s="34"/>
      <c r="XCN972" s="35"/>
      <c r="XCO972" s="34"/>
      <c r="XCV972" s="35"/>
      <c r="XCW972" s="34"/>
      <c r="XDD972" s="35"/>
      <c r="XDE972" s="34"/>
      <c r="XDL972" s="35"/>
      <c r="XDM972" s="34"/>
      <c r="XDT972" s="35"/>
      <c r="XDU972" s="34"/>
      <c r="XEB972" s="35"/>
      <c r="XEC972" s="34"/>
      <c r="XEJ972" s="35"/>
      <c r="XEK972" s="34"/>
      <c r="XER972" s="35"/>
      <c r="XES972" s="34"/>
      <c r="XEZ972" s="35"/>
      <c r="XFA972" s="34"/>
    </row>
    <row r="973" spans="1:1021 1028:2045 2052:3069 3076:4093 4100:5117 5124:6141 6148:7165 7172:8189 8196:9213 9220:10237 10244:11261 11268:12285 12292:13309 13316:14333 14340:15357 15364:16381" x14ac:dyDescent="0.25">
      <c r="A973" t="s">
        <v>21</v>
      </c>
      <c r="B973" t="s">
        <v>153</v>
      </c>
      <c r="C973">
        <v>566</v>
      </c>
      <c r="D973">
        <v>566</v>
      </c>
      <c r="E973" s="35">
        <v>1</v>
      </c>
      <c r="F973" s="34">
        <v>1E-156</v>
      </c>
      <c r="G973">
        <v>98.15</v>
      </c>
      <c r="H973">
        <v>384</v>
      </c>
      <c r="I973" t="str">
        <f>HYPERLINK("https://www.ncbi.nlm.nih.gov/nucleotide/OK170956.1?report=genbank&amp;log$=nucltop&amp;blast_rank=71&amp;RID=XE5J84ZU013","OK170956.1")</f>
        <v>OK170956.1</v>
      </c>
      <c r="L973" s="35"/>
      <c r="M973" s="34"/>
      <c r="T973" s="35"/>
      <c r="U973" s="34"/>
      <c r="AB973" s="35"/>
      <c r="AC973" s="34"/>
      <c r="AJ973" s="35"/>
      <c r="AK973" s="34"/>
      <c r="AR973" s="35"/>
      <c r="AS973" s="34"/>
      <c r="AZ973" s="35"/>
      <c r="BA973" s="34"/>
      <c r="BH973" s="35"/>
      <c r="BI973" s="34"/>
      <c r="BP973" s="35"/>
      <c r="BQ973" s="34"/>
      <c r="BX973" s="35"/>
      <c r="BY973" s="34"/>
      <c r="CF973" s="35"/>
      <c r="CG973" s="34"/>
      <c r="CN973" s="35"/>
      <c r="CO973" s="34"/>
      <c r="CV973" s="35"/>
      <c r="CW973" s="34"/>
      <c r="DD973" s="35"/>
      <c r="DE973" s="34"/>
      <c r="DL973" s="35"/>
      <c r="DM973" s="34"/>
      <c r="DT973" s="35"/>
      <c r="DU973" s="34"/>
      <c r="EB973" s="35"/>
      <c r="EC973" s="34"/>
      <c r="EJ973" s="35"/>
      <c r="EK973" s="34"/>
      <c r="ER973" s="35"/>
      <c r="ES973" s="34"/>
      <c r="EZ973" s="35"/>
      <c r="FA973" s="34"/>
      <c r="FH973" s="35"/>
      <c r="FI973" s="34"/>
      <c r="FP973" s="35"/>
      <c r="FQ973" s="34"/>
      <c r="FX973" s="35"/>
      <c r="FY973" s="34"/>
      <c r="GF973" s="35"/>
      <c r="GG973" s="34"/>
      <c r="GN973" s="35"/>
      <c r="GO973" s="34"/>
      <c r="GV973" s="35"/>
      <c r="GW973" s="34"/>
      <c r="HD973" s="35"/>
      <c r="HE973" s="34"/>
      <c r="HL973" s="35"/>
      <c r="HM973" s="34"/>
      <c r="HT973" s="35"/>
      <c r="HU973" s="34"/>
      <c r="IB973" s="35"/>
      <c r="IC973" s="34"/>
      <c r="IJ973" s="35"/>
      <c r="IK973" s="34"/>
      <c r="IR973" s="35"/>
      <c r="IS973" s="34"/>
      <c r="IZ973" s="35"/>
      <c r="JA973" s="34"/>
      <c r="JH973" s="35"/>
      <c r="JI973" s="34"/>
      <c r="JP973" s="35"/>
      <c r="JQ973" s="34"/>
      <c r="JX973" s="35"/>
      <c r="JY973" s="34"/>
      <c r="KF973" s="35"/>
      <c r="KG973" s="34"/>
      <c r="KN973" s="35"/>
      <c r="KO973" s="34"/>
      <c r="KV973" s="35"/>
      <c r="KW973" s="34"/>
      <c r="LD973" s="35"/>
      <c r="LE973" s="34"/>
      <c r="LL973" s="35"/>
      <c r="LM973" s="34"/>
      <c r="LT973" s="35"/>
      <c r="LU973" s="34"/>
      <c r="MB973" s="35"/>
      <c r="MC973" s="34"/>
      <c r="MJ973" s="35"/>
      <c r="MK973" s="34"/>
      <c r="MR973" s="35"/>
      <c r="MS973" s="34"/>
      <c r="MZ973" s="35"/>
      <c r="NA973" s="34"/>
      <c r="NH973" s="35"/>
      <c r="NI973" s="34"/>
      <c r="NP973" s="35"/>
      <c r="NQ973" s="34"/>
      <c r="NX973" s="35"/>
      <c r="NY973" s="34"/>
      <c r="OF973" s="35"/>
      <c r="OG973" s="34"/>
      <c r="ON973" s="35"/>
      <c r="OO973" s="34"/>
      <c r="OV973" s="35"/>
      <c r="OW973" s="34"/>
      <c r="PD973" s="35"/>
      <c r="PE973" s="34"/>
      <c r="PL973" s="35"/>
      <c r="PM973" s="34"/>
      <c r="PT973" s="35"/>
      <c r="PU973" s="34"/>
      <c r="QB973" s="35"/>
      <c r="QC973" s="34"/>
      <c r="QJ973" s="35"/>
      <c r="QK973" s="34"/>
      <c r="QR973" s="35"/>
      <c r="QS973" s="34"/>
      <c r="QZ973" s="35"/>
      <c r="RA973" s="34"/>
      <c r="RH973" s="35"/>
      <c r="RI973" s="34"/>
      <c r="RP973" s="35"/>
      <c r="RQ973" s="34"/>
      <c r="RX973" s="35"/>
      <c r="RY973" s="34"/>
      <c r="SF973" s="35"/>
      <c r="SG973" s="34"/>
      <c r="SN973" s="35"/>
      <c r="SO973" s="34"/>
      <c r="SV973" s="35"/>
      <c r="SW973" s="34"/>
      <c r="TD973" s="35"/>
      <c r="TE973" s="34"/>
      <c r="TL973" s="35"/>
      <c r="TM973" s="34"/>
      <c r="TT973" s="35"/>
      <c r="TU973" s="34"/>
      <c r="UB973" s="35"/>
      <c r="UC973" s="34"/>
      <c r="UJ973" s="35"/>
      <c r="UK973" s="34"/>
      <c r="UR973" s="35"/>
      <c r="US973" s="34"/>
      <c r="UZ973" s="35"/>
      <c r="VA973" s="34"/>
      <c r="VH973" s="35"/>
      <c r="VI973" s="34"/>
      <c r="VP973" s="35"/>
      <c r="VQ973" s="34"/>
      <c r="VX973" s="35"/>
      <c r="VY973" s="34"/>
      <c r="WF973" s="35"/>
      <c r="WG973" s="34"/>
      <c r="WN973" s="35"/>
      <c r="WO973" s="34"/>
      <c r="WV973" s="35"/>
      <c r="WW973" s="34"/>
      <c r="XD973" s="35"/>
      <c r="XE973" s="34"/>
      <c r="XL973" s="35"/>
      <c r="XM973" s="34"/>
      <c r="XT973" s="35"/>
      <c r="XU973" s="34"/>
      <c r="YB973" s="35"/>
      <c r="YC973" s="34"/>
      <c r="YJ973" s="35"/>
      <c r="YK973" s="34"/>
      <c r="YR973" s="35"/>
      <c r="YS973" s="34"/>
      <c r="YZ973" s="35"/>
      <c r="ZA973" s="34"/>
      <c r="ZH973" s="35"/>
      <c r="ZI973" s="34"/>
      <c r="ZP973" s="35"/>
      <c r="ZQ973" s="34"/>
      <c r="ZX973" s="35"/>
      <c r="ZY973" s="34"/>
      <c r="AAF973" s="35"/>
      <c r="AAG973" s="34"/>
      <c r="AAN973" s="35"/>
      <c r="AAO973" s="34"/>
      <c r="AAV973" s="35"/>
      <c r="AAW973" s="34"/>
      <c r="ABD973" s="35"/>
      <c r="ABE973" s="34"/>
      <c r="ABL973" s="35"/>
      <c r="ABM973" s="34"/>
      <c r="ABT973" s="35"/>
      <c r="ABU973" s="34"/>
      <c r="ACB973" s="35"/>
      <c r="ACC973" s="34"/>
      <c r="ACJ973" s="35"/>
      <c r="ACK973" s="34"/>
      <c r="ACR973" s="35"/>
      <c r="ACS973" s="34"/>
      <c r="ACZ973" s="35"/>
      <c r="ADA973" s="34"/>
      <c r="ADH973" s="35"/>
      <c r="ADI973" s="34"/>
      <c r="ADP973" s="35"/>
      <c r="ADQ973" s="34"/>
      <c r="ADX973" s="35"/>
      <c r="ADY973" s="34"/>
      <c r="AEF973" s="35"/>
      <c r="AEG973" s="34"/>
      <c r="AEN973" s="35"/>
      <c r="AEO973" s="34"/>
      <c r="AEV973" s="35"/>
      <c r="AEW973" s="34"/>
      <c r="AFD973" s="35"/>
      <c r="AFE973" s="34"/>
      <c r="AFL973" s="35"/>
      <c r="AFM973" s="34"/>
      <c r="AFT973" s="35"/>
      <c r="AFU973" s="34"/>
      <c r="AGB973" s="35"/>
      <c r="AGC973" s="34"/>
      <c r="AGJ973" s="35"/>
      <c r="AGK973" s="34"/>
      <c r="AGR973" s="35"/>
      <c r="AGS973" s="34"/>
      <c r="AGZ973" s="35"/>
      <c r="AHA973" s="34"/>
      <c r="AHH973" s="35"/>
      <c r="AHI973" s="34"/>
      <c r="AHP973" s="35"/>
      <c r="AHQ973" s="34"/>
      <c r="AHX973" s="35"/>
      <c r="AHY973" s="34"/>
      <c r="AIF973" s="35"/>
      <c r="AIG973" s="34"/>
      <c r="AIN973" s="35"/>
      <c r="AIO973" s="34"/>
      <c r="AIV973" s="35"/>
      <c r="AIW973" s="34"/>
      <c r="AJD973" s="35"/>
      <c r="AJE973" s="34"/>
      <c r="AJL973" s="35"/>
      <c r="AJM973" s="34"/>
      <c r="AJT973" s="35"/>
      <c r="AJU973" s="34"/>
      <c r="AKB973" s="35"/>
      <c r="AKC973" s="34"/>
      <c r="AKJ973" s="35"/>
      <c r="AKK973" s="34"/>
      <c r="AKR973" s="35"/>
      <c r="AKS973" s="34"/>
      <c r="AKZ973" s="35"/>
      <c r="ALA973" s="34"/>
      <c r="ALH973" s="35"/>
      <c r="ALI973" s="34"/>
      <c r="ALP973" s="35"/>
      <c r="ALQ973" s="34"/>
      <c r="ALX973" s="35"/>
      <c r="ALY973" s="34"/>
      <c r="AMF973" s="35"/>
      <c r="AMG973" s="34"/>
      <c r="AMN973" s="35"/>
      <c r="AMO973" s="34"/>
      <c r="AMV973" s="35"/>
      <c r="AMW973" s="34"/>
      <c r="AND973" s="35"/>
      <c r="ANE973" s="34"/>
      <c r="ANL973" s="35"/>
      <c r="ANM973" s="34"/>
      <c r="ANT973" s="35"/>
      <c r="ANU973" s="34"/>
      <c r="AOB973" s="35"/>
      <c r="AOC973" s="34"/>
      <c r="AOJ973" s="35"/>
      <c r="AOK973" s="34"/>
      <c r="AOR973" s="35"/>
      <c r="AOS973" s="34"/>
      <c r="AOZ973" s="35"/>
      <c r="APA973" s="34"/>
      <c r="APH973" s="35"/>
      <c r="API973" s="34"/>
      <c r="APP973" s="35"/>
      <c r="APQ973" s="34"/>
      <c r="APX973" s="35"/>
      <c r="APY973" s="34"/>
      <c r="AQF973" s="35"/>
      <c r="AQG973" s="34"/>
      <c r="AQN973" s="35"/>
      <c r="AQO973" s="34"/>
      <c r="AQV973" s="35"/>
      <c r="AQW973" s="34"/>
      <c r="ARD973" s="35"/>
      <c r="ARE973" s="34"/>
      <c r="ARL973" s="35"/>
      <c r="ARM973" s="34"/>
      <c r="ART973" s="35"/>
      <c r="ARU973" s="34"/>
      <c r="ASB973" s="35"/>
      <c r="ASC973" s="34"/>
      <c r="ASJ973" s="35"/>
      <c r="ASK973" s="34"/>
      <c r="ASR973" s="35"/>
      <c r="ASS973" s="34"/>
      <c r="ASZ973" s="35"/>
      <c r="ATA973" s="34"/>
      <c r="ATH973" s="35"/>
      <c r="ATI973" s="34"/>
      <c r="ATP973" s="35"/>
      <c r="ATQ973" s="34"/>
      <c r="ATX973" s="35"/>
      <c r="ATY973" s="34"/>
      <c r="AUF973" s="35"/>
      <c r="AUG973" s="34"/>
      <c r="AUN973" s="35"/>
      <c r="AUO973" s="34"/>
      <c r="AUV973" s="35"/>
      <c r="AUW973" s="34"/>
      <c r="AVD973" s="35"/>
      <c r="AVE973" s="34"/>
      <c r="AVL973" s="35"/>
      <c r="AVM973" s="34"/>
      <c r="AVT973" s="35"/>
      <c r="AVU973" s="34"/>
      <c r="AWB973" s="35"/>
      <c r="AWC973" s="34"/>
      <c r="AWJ973" s="35"/>
      <c r="AWK973" s="34"/>
      <c r="AWR973" s="35"/>
      <c r="AWS973" s="34"/>
      <c r="AWZ973" s="35"/>
      <c r="AXA973" s="34"/>
      <c r="AXH973" s="35"/>
      <c r="AXI973" s="34"/>
      <c r="AXP973" s="35"/>
      <c r="AXQ973" s="34"/>
      <c r="AXX973" s="35"/>
      <c r="AXY973" s="34"/>
      <c r="AYF973" s="35"/>
      <c r="AYG973" s="34"/>
      <c r="AYN973" s="35"/>
      <c r="AYO973" s="34"/>
      <c r="AYV973" s="35"/>
      <c r="AYW973" s="34"/>
      <c r="AZD973" s="35"/>
      <c r="AZE973" s="34"/>
      <c r="AZL973" s="35"/>
      <c r="AZM973" s="34"/>
      <c r="AZT973" s="35"/>
      <c r="AZU973" s="34"/>
      <c r="BAB973" s="35"/>
      <c r="BAC973" s="34"/>
      <c r="BAJ973" s="35"/>
      <c r="BAK973" s="34"/>
      <c r="BAR973" s="35"/>
      <c r="BAS973" s="34"/>
      <c r="BAZ973" s="35"/>
      <c r="BBA973" s="34"/>
      <c r="BBH973" s="35"/>
      <c r="BBI973" s="34"/>
      <c r="BBP973" s="35"/>
      <c r="BBQ973" s="34"/>
      <c r="BBX973" s="35"/>
      <c r="BBY973" s="34"/>
      <c r="BCF973" s="35"/>
      <c r="BCG973" s="34"/>
      <c r="BCN973" s="35"/>
      <c r="BCO973" s="34"/>
      <c r="BCV973" s="35"/>
      <c r="BCW973" s="34"/>
      <c r="BDD973" s="35"/>
      <c r="BDE973" s="34"/>
      <c r="BDL973" s="35"/>
      <c r="BDM973" s="34"/>
      <c r="BDT973" s="35"/>
      <c r="BDU973" s="34"/>
      <c r="BEB973" s="35"/>
      <c r="BEC973" s="34"/>
      <c r="BEJ973" s="35"/>
      <c r="BEK973" s="34"/>
      <c r="BER973" s="35"/>
      <c r="BES973" s="34"/>
      <c r="BEZ973" s="35"/>
      <c r="BFA973" s="34"/>
      <c r="BFH973" s="35"/>
      <c r="BFI973" s="34"/>
      <c r="BFP973" s="35"/>
      <c r="BFQ973" s="34"/>
      <c r="BFX973" s="35"/>
      <c r="BFY973" s="34"/>
      <c r="BGF973" s="35"/>
      <c r="BGG973" s="34"/>
      <c r="BGN973" s="35"/>
      <c r="BGO973" s="34"/>
      <c r="BGV973" s="35"/>
      <c r="BGW973" s="34"/>
      <c r="BHD973" s="35"/>
      <c r="BHE973" s="34"/>
      <c r="BHL973" s="35"/>
      <c r="BHM973" s="34"/>
      <c r="BHT973" s="35"/>
      <c r="BHU973" s="34"/>
      <c r="BIB973" s="35"/>
      <c r="BIC973" s="34"/>
      <c r="BIJ973" s="35"/>
      <c r="BIK973" s="34"/>
      <c r="BIR973" s="35"/>
      <c r="BIS973" s="34"/>
      <c r="BIZ973" s="35"/>
      <c r="BJA973" s="34"/>
      <c r="BJH973" s="35"/>
      <c r="BJI973" s="34"/>
      <c r="BJP973" s="35"/>
      <c r="BJQ973" s="34"/>
      <c r="BJX973" s="35"/>
      <c r="BJY973" s="34"/>
      <c r="BKF973" s="35"/>
      <c r="BKG973" s="34"/>
      <c r="BKN973" s="35"/>
      <c r="BKO973" s="34"/>
      <c r="BKV973" s="35"/>
      <c r="BKW973" s="34"/>
      <c r="BLD973" s="35"/>
      <c r="BLE973" s="34"/>
      <c r="BLL973" s="35"/>
      <c r="BLM973" s="34"/>
      <c r="BLT973" s="35"/>
      <c r="BLU973" s="34"/>
      <c r="BMB973" s="35"/>
      <c r="BMC973" s="34"/>
      <c r="BMJ973" s="35"/>
      <c r="BMK973" s="34"/>
      <c r="BMR973" s="35"/>
      <c r="BMS973" s="34"/>
      <c r="BMZ973" s="35"/>
      <c r="BNA973" s="34"/>
      <c r="BNH973" s="35"/>
      <c r="BNI973" s="34"/>
      <c r="BNP973" s="35"/>
      <c r="BNQ973" s="34"/>
      <c r="BNX973" s="35"/>
      <c r="BNY973" s="34"/>
      <c r="BOF973" s="35"/>
      <c r="BOG973" s="34"/>
      <c r="BON973" s="35"/>
      <c r="BOO973" s="34"/>
      <c r="BOV973" s="35"/>
      <c r="BOW973" s="34"/>
      <c r="BPD973" s="35"/>
      <c r="BPE973" s="34"/>
      <c r="BPL973" s="35"/>
      <c r="BPM973" s="34"/>
      <c r="BPT973" s="35"/>
      <c r="BPU973" s="34"/>
      <c r="BQB973" s="35"/>
      <c r="BQC973" s="34"/>
      <c r="BQJ973" s="35"/>
      <c r="BQK973" s="34"/>
      <c r="BQR973" s="35"/>
      <c r="BQS973" s="34"/>
      <c r="BQZ973" s="35"/>
      <c r="BRA973" s="34"/>
      <c r="BRH973" s="35"/>
      <c r="BRI973" s="34"/>
      <c r="BRP973" s="35"/>
      <c r="BRQ973" s="34"/>
      <c r="BRX973" s="35"/>
      <c r="BRY973" s="34"/>
      <c r="BSF973" s="35"/>
      <c r="BSG973" s="34"/>
      <c r="BSN973" s="35"/>
      <c r="BSO973" s="34"/>
      <c r="BSV973" s="35"/>
      <c r="BSW973" s="34"/>
      <c r="BTD973" s="35"/>
      <c r="BTE973" s="34"/>
      <c r="BTL973" s="35"/>
      <c r="BTM973" s="34"/>
      <c r="BTT973" s="35"/>
      <c r="BTU973" s="34"/>
      <c r="BUB973" s="35"/>
      <c r="BUC973" s="34"/>
      <c r="BUJ973" s="35"/>
      <c r="BUK973" s="34"/>
      <c r="BUR973" s="35"/>
      <c r="BUS973" s="34"/>
      <c r="BUZ973" s="35"/>
      <c r="BVA973" s="34"/>
      <c r="BVH973" s="35"/>
      <c r="BVI973" s="34"/>
      <c r="BVP973" s="35"/>
      <c r="BVQ973" s="34"/>
      <c r="BVX973" s="35"/>
      <c r="BVY973" s="34"/>
      <c r="BWF973" s="35"/>
      <c r="BWG973" s="34"/>
      <c r="BWN973" s="35"/>
      <c r="BWO973" s="34"/>
      <c r="BWV973" s="35"/>
      <c r="BWW973" s="34"/>
      <c r="BXD973" s="35"/>
      <c r="BXE973" s="34"/>
      <c r="BXL973" s="35"/>
      <c r="BXM973" s="34"/>
      <c r="BXT973" s="35"/>
      <c r="BXU973" s="34"/>
      <c r="BYB973" s="35"/>
      <c r="BYC973" s="34"/>
      <c r="BYJ973" s="35"/>
      <c r="BYK973" s="34"/>
      <c r="BYR973" s="35"/>
      <c r="BYS973" s="34"/>
      <c r="BYZ973" s="35"/>
      <c r="BZA973" s="34"/>
      <c r="BZH973" s="35"/>
      <c r="BZI973" s="34"/>
      <c r="BZP973" s="35"/>
      <c r="BZQ973" s="34"/>
      <c r="BZX973" s="35"/>
      <c r="BZY973" s="34"/>
      <c r="CAF973" s="35"/>
      <c r="CAG973" s="34"/>
      <c r="CAN973" s="35"/>
      <c r="CAO973" s="34"/>
      <c r="CAV973" s="35"/>
      <c r="CAW973" s="34"/>
      <c r="CBD973" s="35"/>
      <c r="CBE973" s="34"/>
      <c r="CBL973" s="35"/>
      <c r="CBM973" s="34"/>
      <c r="CBT973" s="35"/>
      <c r="CBU973" s="34"/>
      <c r="CCB973" s="35"/>
      <c r="CCC973" s="34"/>
      <c r="CCJ973" s="35"/>
      <c r="CCK973" s="34"/>
      <c r="CCR973" s="35"/>
      <c r="CCS973" s="34"/>
      <c r="CCZ973" s="35"/>
      <c r="CDA973" s="34"/>
      <c r="CDH973" s="35"/>
      <c r="CDI973" s="34"/>
      <c r="CDP973" s="35"/>
      <c r="CDQ973" s="34"/>
      <c r="CDX973" s="35"/>
      <c r="CDY973" s="34"/>
      <c r="CEF973" s="35"/>
      <c r="CEG973" s="34"/>
      <c r="CEN973" s="35"/>
      <c r="CEO973" s="34"/>
      <c r="CEV973" s="35"/>
      <c r="CEW973" s="34"/>
      <c r="CFD973" s="35"/>
      <c r="CFE973" s="34"/>
      <c r="CFL973" s="35"/>
      <c r="CFM973" s="34"/>
      <c r="CFT973" s="35"/>
      <c r="CFU973" s="34"/>
      <c r="CGB973" s="35"/>
      <c r="CGC973" s="34"/>
      <c r="CGJ973" s="35"/>
      <c r="CGK973" s="34"/>
      <c r="CGR973" s="35"/>
      <c r="CGS973" s="34"/>
      <c r="CGZ973" s="35"/>
      <c r="CHA973" s="34"/>
      <c r="CHH973" s="35"/>
      <c r="CHI973" s="34"/>
      <c r="CHP973" s="35"/>
      <c r="CHQ973" s="34"/>
      <c r="CHX973" s="35"/>
      <c r="CHY973" s="34"/>
      <c r="CIF973" s="35"/>
      <c r="CIG973" s="34"/>
      <c r="CIN973" s="35"/>
      <c r="CIO973" s="34"/>
      <c r="CIV973" s="35"/>
      <c r="CIW973" s="34"/>
      <c r="CJD973" s="35"/>
      <c r="CJE973" s="34"/>
      <c r="CJL973" s="35"/>
      <c r="CJM973" s="34"/>
      <c r="CJT973" s="35"/>
      <c r="CJU973" s="34"/>
      <c r="CKB973" s="35"/>
      <c r="CKC973" s="34"/>
      <c r="CKJ973" s="35"/>
      <c r="CKK973" s="34"/>
      <c r="CKR973" s="35"/>
      <c r="CKS973" s="34"/>
      <c r="CKZ973" s="35"/>
      <c r="CLA973" s="34"/>
      <c r="CLH973" s="35"/>
      <c r="CLI973" s="34"/>
      <c r="CLP973" s="35"/>
      <c r="CLQ973" s="34"/>
      <c r="CLX973" s="35"/>
      <c r="CLY973" s="34"/>
      <c r="CMF973" s="35"/>
      <c r="CMG973" s="34"/>
      <c r="CMN973" s="35"/>
      <c r="CMO973" s="34"/>
      <c r="CMV973" s="35"/>
      <c r="CMW973" s="34"/>
      <c r="CND973" s="35"/>
      <c r="CNE973" s="34"/>
      <c r="CNL973" s="35"/>
      <c r="CNM973" s="34"/>
      <c r="CNT973" s="35"/>
      <c r="CNU973" s="34"/>
      <c r="COB973" s="35"/>
      <c r="COC973" s="34"/>
      <c r="COJ973" s="35"/>
      <c r="COK973" s="34"/>
      <c r="COR973" s="35"/>
      <c r="COS973" s="34"/>
      <c r="COZ973" s="35"/>
      <c r="CPA973" s="34"/>
      <c r="CPH973" s="35"/>
      <c r="CPI973" s="34"/>
      <c r="CPP973" s="35"/>
      <c r="CPQ973" s="34"/>
      <c r="CPX973" s="35"/>
      <c r="CPY973" s="34"/>
      <c r="CQF973" s="35"/>
      <c r="CQG973" s="34"/>
      <c r="CQN973" s="35"/>
      <c r="CQO973" s="34"/>
      <c r="CQV973" s="35"/>
      <c r="CQW973" s="34"/>
      <c r="CRD973" s="35"/>
      <c r="CRE973" s="34"/>
      <c r="CRL973" s="35"/>
      <c r="CRM973" s="34"/>
      <c r="CRT973" s="35"/>
      <c r="CRU973" s="34"/>
      <c r="CSB973" s="35"/>
      <c r="CSC973" s="34"/>
      <c r="CSJ973" s="35"/>
      <c r="CSK973" s="34"/>
      <c r="CSR973" s="35"/>
      <c r="CSS973" s="34"/>
      <c r="CSZ973" s="35"/>
      <c r="CTA973" s="34"/>
      <c r="CTH973" s="35"/>
      <c r="CTI973" s="34"/>
      <c r="CTP973" s="35"/>
      <c r="CTQ973" s="34"/>
      <c r="CTX973" s="35"/>
      <c r="CTY973" s="34"/>
      <c r="CUF973" s="35"/>
      <c r="CUG973" s="34"/>
      <c r="CUN973" s="35"/>
      <c r="CUO973" s="34"/>
      <c r="CUV973" s="35"/>
      <c r="CUW973" s="34"/>
      <c r="CVD973" s="35"/>
      <c r="CVE973" s="34"/>
      <c r="CVL973" s="35"/>
      <c r="CVM973" s="34"/>
      <c r="CVT973" s="35"/>
      <c r="CVU973" s="34"/>
      <c r="CWB973" s="35"/>
      <c r="CWC973" s="34"/>
      <c r="CWJ973" s="35"/>
      <c r="CWK973" s="34"/>
      <c r="CWR973" s="35"/>
      <c r="CWS973" s="34"/>
      <c r="CWZ973" s="35"/>
      <c r="CXA973" s="34"/>
      <c r="CXH973" s="35"/>
      <c r="CXI973" s="34"/>
      <c r="CXP973" s="35"/>
      <c r="CXQ973" s="34"/>
      <c r="CXX973" s="35"/>
      <c r="CXY973" s="34"/>
      <c r="CYF973" s="35"/>
      <c r="CYG973" s="34"/>
      <c r="CYN973" s="35"/>
      <c r="CYO973" s="34"/>
      <c r="CYV973" s="35"/>
      <c r="CYW973" s="34"/>
      <c r="CZD973" s="35"/>
      <c r="CZE973" s="34"/>
      <c r="CZL973" s="35"/>
      <c r="CZM973" s="34"/>
      <c r="CZT973" s="35"/>
      <c r="CZU973" s="34"/>
      <c r="DAB973" s="35"/>
      <c r="DAC973" s="34"/>
      <c r="DAJ973" s="35"/>
      <c r="DAK973" s="34"/>
      <c r="DAR973" s="35"/>
      <c r="DAS973" s="34"/>
      <c r="DAZ973" s="35"/>
      <c r="DBA973" s="34"/>
      <c r="DBH973" s="35"/>
      <c r="DBI973" s="34"/>
      <c r="DBP973" s="35"/>
      <c r="DBQ973" s="34"/>
      <c r="DBX973" s="35"/>
      <c r="DBY973" s="34"/>
      <c r="DCF973" s="35"/>
      <c r="DCG973" s="34"/>
      <c r="DCN973" s="35"/>
      <c r="DCO973" s="34"/>
      <c r="DCV973" s="35"/>
      <c r="DCW973" s="34"/>
      <c r="DDD973" s="35"/>
      <c r="DDE973" s="34"/>
      <c r="DDL973" s="35"/>
      <c r="DDM973" s="34"/>
      <c r="DDT973" s="35"/>
      <c r="DDU973" s="34"/>
      <c r="DEB973" s="35"/>
      <c r="DEC973" s="34"/>
      <c r="DEJ973" s="35"/>
      <c r="DEK973" s="34"/>
      <c r="DER973" s="35"/>
      <c r="DES973" s="34"/>
      <c r="DEZ973" s="35"/>
      <c r="DFA973" s="34"/>
      <c r="DFH973" s="35"/>
      <c r="DFI973" s="34"/>
      <c r="DFP973" s="35"/>
      <c r="DFQ973" s="34"/>
      <c r="DFX973" s="35"/>
      <c r="DFY973" s="34"/>
      <c r="DGF973" s="35"/>
      <c r="DGG973" s="34"/>
      <c r="DGN973" s="35"/>
      <c r="DGO973" s="34"/>
      <c r="DGV973" s="35"/>
      <c r="DGW973" s="34"/>
      <c r="DHD973" s="35"/>
      <c r="DHE973" s="34"/>
      <c r="DHL973" s="35"/>
      <c r="DHM973" s="34"/>
      <c r="DHT973" s="35"/>
      <c r="DHU973" s="34"/>
      <c r="DIB973" s="35"/>
      <c r="DIC973" s="34"/>
      <c r="DIJ973" s="35"/>
      <c r="DIK973" s="34"/>
      <c r="DIR973" s="35"/>
      <c r="DIS973" s="34"/>
      <c r="DIZ973" s="35"/>
      <c r="DJA973" s="34"/>
      <c r="DJH973" s="35"/>
      <c r="DJI973" s="34"/>
      <c r="DJP973" s="35"/>
      <c r="DJQ973" s="34"/>
      <c r="DJX973" s="35"/>
      <c r="DJY973" s="34"/>
      <c r="DKF973" s="35"/>
      <c r="DKG973" s="34"/>
      <c r="DKN973" s="35"/>
      <c r="DKO973" s="34"/>
      <c r="DKV973" s="35"/>
      <c r="DKW973" s="34"/>
      <c r="DLD973" s="35"/>
      <c r="DLE973" s="34"/>
      <c r="DLL973" s="35"/>
      <c r="DLM973" s="34"/>
      <c r="DLT973" s="35"/>
      <c r="DLU973" s="34"/>
      <c r="DMB973" s="35"/>
      <c r="DMC973" s="34"/>
      <c r="DMJ973" s="35"/>
      <c r="DMK973" s="34"/>
      <c r="DMR973" s="35"/>
      <c r="DMS973" s="34"/>
      <c r="DMZ973" s="35"/>
      <c r="DNA973" s="34"/>
      <c r="DNH973" s="35"/>
      <c r="DNI973" s="34"/>
      <c r="DNP973" s="35"/>
      <c r="DNQ973" s="34"/>
      <c r="DNX973" s="35"/>
      <c r="DNY973" s="34"/>
      <c r="DOF973" s="35"/>
      <c r="DOG973" s="34"/>
      <c r="DON973" s="35"/>
      <c r="DOO973" s="34"/>
      <c r="DOV973" s="35"/>
      <c r="DOW973" s="34"/>
      <c r="DPD973" s="35"/>
      <c r="DPE973" s="34"/>
      <c r="DPL973" s="35"/>
      <c r="DPM973" s="34"/>
      <c r="DPT973" s="35"/>
      <c r="DPU973" s="34"/>
      <c r="DQB973" s="35"/>
      <c r="DQC973" s="34"/>
      <c r="DQJ973" s="35"/>
      <c r="DQK973" s="34"/>
      <c r="DQR973" s="35"/>
      <c r="DQS973" s="34"/>
      <c r="DQZ973" s="35"/>
      <c r="DRA973" s="34"/>
      <c r="DRH973" s="35"/>
      <c r="DRI973" s="34"/>
      <c r="DRP973" s="35"/>
      <c r="DRQ973" s="34"/>
      <c r="DRX973" s="35"/>
      <c r="DRY973" s="34"/>
      <c r="DSF973" s="35"/>
      <c r="DSG973" s="34"/>
      <c r="DSN973" s="35"/>
      <c r="DSO973" s="34"/>
      <c r="DSV973" s="35"/>
      <c r="DSW973" s="34"/>
      <c r="DTD973" s="35"/>
      <c r="DTE973" s="34"/>
      <c r="DTL973" s="35"/>
      <c r="DTM973" s="34"/>
      <c r="DTT973" s="35"/>
      <c r="DTU973" s="34"/>
      <c r="DUB973" s="35"/>
      <c r="DUC973" s="34"/>
      <c r="DUJ973" s="35"/>
      <c r="DUK973" s="34"/>
      <c r="DUR973" s="35"/>
      <c r="DUS973" s="34"/>
      <c r="DUZ973" s="35"/>
      <c r="DVA973" s="34"/>
      <c r="DVH973" s="35"/>
      <c r="DVI973" s="34"/>
      <c r="DVP973" s="35"/>
      <c r="DVQ973" s="34"/>
      <c r="DVX973" s="35"/>
      <c r="DVY973" s="34"/>
      <c r="DWF973" s="35"/>
      <c r="DWG973" s="34"/>
      <c r="DWN973" s="35"/>
      <c r="DWO973" s="34"/>
      <c r="DWV973" s="35"/>
      <c r="DWW973" s="34"/>
      <c r="DXD973" s="35"/>
      <c r="DXE973" s="34"/>
      <c r="DXL973" s="35"/>
      <c r="DXM973" s="34"/>
      <c r="DXT973" s="35"/>
      <c r="DXU973" s="34"/>
      <c r="DYB973" s="35"/>
      <c r="DYC973" s="34"/>
      <c r="DYJ973" s="35"/>
      <c r="DYK973" s="34"/>
      <c r="DYR973" s="35"/>
      <c r="DYS973" s="34"/>
      <c r="DYZ973" s="35"/>
      <c r="DZA973" s="34"/>
      <c r="DZH973" s="35"/>
      <c r="DZI973" s="34"/>
      <c r="DZP973" s="35"/>
      <c r="DZQ973" s="34"/>
      <c r="DZX973" s="35"/>
      <c r="DZY973" s="34"/>
      <c r="EAF973" s="35"/>
      <c r="EAG973" s="34"/>
      <c r="EAN973" s="35"/>
      <c r="EAO973" s="34"/>
      <c r="EAV973" s="35"/>
      <c r="EAW973" s="34"/>
      <c r="EBD973" s="35"/>
      <c r="EBE973" s="34"/>
      <c r="EBL973" s="35"/>
      <c r="EBM973" s="34"/>
      <c r="EBT973" s="35"/>
      <c r="EBU973" s="34"/>
      <c r="ECB973" s="35"/>
      <c r="ECC973" s="34"/>
      <c r="ECJ973" s="35"/>
      <c r="ECK973" s="34"/>
      <c r="ECR973" s="35"/>
      <c r="ECS973" s="34"/>
      <c r="ECZ973" s="35"/>
      <c r="EDA973" s="34"/>
      <c r="EDH973" s="35"/>
      <c r="EDI973" s="34"/>
      <c r="EDP973" s="35"/>
      <c r="EDQ973" s="34"/>
      <c r="EDX973" s="35"/>
      <c r="EDY973" s="34"/>
      <c r="EEF973" s="35"/>
      <c r="EEG973" s="34"/>
      <c r="EEN973" s="35"/>
      <c r="EEO973" s="34"/>
      <c r="EEV973" s="35"/>
      <c r="EEW973" s="34"/>
      <c r="EFD973" s="35"/>
      <c r="EFE973" s="34"/>
      <c r="EFL973" s="35"/>
      <c r="EFM973" s="34"/>
      <c r="EFT973" s="35"/>
      <c r="EFU973" s="34"/>
      <c r="EGB973" s="35"/>
      <c r="EGC973" s="34"/>
      <c r="EGJ973" s="35"/>
      <c r="EGK973" s="34"/>
      <c r="EGR973" s="35"/>
      <c r="EGS973" s="34"/>
      <c r="EGZ973" s="35"/>
      <c r="EHA973" s="34"/>
      <c r="EHH973" s="35"/>
      <c r="EHI973" s="34"/>
      <c r="EHP973" s="35"/>
      <c r="EHQ973" s="34"/>
      <c r="EHX973" s="35"/>
      <c r="EHY973" s="34"/>
      <c r="EIF973" s="35"/>
      <c r="EIG973" s="34"/>
      <c r="EIN973" s="35"/>
      <c r="EIO973" s="34"/>
      <c r="EIV973" s="35"/>
      <c r="EIW973" s="34"/>
      <c r="EJD973" s="35"/>
      <c r="EJE973" s="34"/>
      <c r="EJL973" s="35"/>
      <c r="EJM973" s="34"/>
      <c r="EJT973" s="35"/>
      <c r="EJU973" s="34"/>
      <c r="EKB973" s="35"/>
      <c r="EKC973" s="34"/>
      <c r="EKJ973" s="35"/>
      <c r="EKK973" s="34"/>
      <c r="EKR973" s="35"/>
      <c r="EKS973" s="34"/>
      <c r="EKZ973" s="35"/>
      <c r="ELA973" s="34"/>
      <c r="ELH973" s="35"/>
      <c r="ELI973" s="34"/>
      <c r="ELP973" s="35"/>
      <c r="ELQ973" s="34"/>
      <c r="ELX973" s="35"/>
      <c r="ELY973" s="34"/>
      <c r="EMF973" s="35"/>
      <c r="EMG973" s="34"/>
      <c r="EMN973" s="35"/>
      <c r="EMO973" s="34"/>
      <c r="EMV973" s="35"/>
      <c r="EMW973" s="34"/>
      <c r="END973" s="35"/>
      <c r="ENE973" s="34"/>
      <c r="ENL973" s="35"/>
      <c r="ENM973" s="34"/>
      <c r="ENT973" s="35"/>
      <c r="ENU973" s="34"/>
      <c r="EOB973" s="35"/>
      <c r="EOC973" s="34"/>
      <c r="EOJ973" s="35"/>
      <c r="EOK973" s="34"/>
      <c r="EOR973" s="35"/>
      <c r="EOS973" s="34"/>
      <c r="EOZ973" s="35"/>
      <c r="EPA973" s="34"/>
      <c r="EPH973" s="35"/>
      <c r="EPI973" s="34"/>
      <c r="EPP973" s="35"/>
      <c r="EPQ973" s="34"/>
      <c r="EPX973" s="35"/>
      <c r="EPY973" s="34"/>
      <c r="EQF973" s="35"/>
      <c r="EQG973" s="34"/>
      <c r="EQN973" s="35"/>
      <c r="EQO973" s="34"/>
      <c r="EQV973" s="35"/>
      <c r="EQW973" s="34"/>
      <c r="ERD973" s="35"/>
      <c r="ERE973" s="34"/>
      <c r="ERL973" s="35"/>
      <c r="ERM973" s="34"/>
      <c r="ERT973" s="35"/>
      <c r="ERU973" s="34"/>
      <c r="ESB973" s="35"/>
      <c r="ESC973" s="34"/>
      <c r="ESJ973" s="35"/>
      <c r="ESK973" s="34"/>
      <c r="ESR973" s="35"/>
      <c r="ESS973" s="34"/>
      <c r="ESZ973" s="35"/>
      <c r="ETA973" s="34"/>
      <c r="ETH973" s="35"/>
      <c r="ETI973" s="34"/>
      <c r="ETP973" s="35"/>
      <c r="ETQ973" s="34"/>
      <c r="ETX973" s="35"/>
      <c r="ETY973" s="34"/>
      <c r="EUF973" s="35"/>
      <c r="EUG973" s="34"/>
      <c r="EUN973" s="35"/>
      <c r="EUO973" s="34"/>
      <c r="EUV973" s="35"/>
      <c r="EUW973" s="34"/>
      <c r="EVD973" s="35"/>
      <c r="EVE973" s="34"/>
      <c r="EVL973" s="35"/>
      <c r="EVM973" s="34"/>
      <c r="EVT973" s="35"/>
      <c r="EVU973" s="34"/>
      <c r="EWB973" s="35"/>
      <c r="EWC973" s="34"/>
      <c r="EWJ973" s="35"/>
      <c r="EWK973" s="34"/>
      <c r="EWR973" s="35"/>
      <c r="EWS973" s="34"/>
      <c r="EWZ973" s="35"/>
      <c r="EXA973" s="34"/>
      <c r="EXH973" s="35"/>
      <c r="EXI973" s="34"/>
      <c r="EXP973" s="35"/>
      <c r="EXQ973" s="34"/>
      <c r="EXX973" s="35"/>
      <c r="EXY973" s="34"/>
      <c r="EYF973" s="35"/>
      <c r="EYG973" s="34"/>
      <c r="EYN973" s="35"/>
      <c r="EYO973" s="34"/>
      <c r="EYV973" s="35"/>
      <c r="EYW973" s="34"/>
      <c r="EZD973" s="35"/>
      <c r="EZE973" s="34"/>
      <c r="EZL973" s="35"/>
      <c r="EZM973" s="34"/>
      <c r="EZT973" s="35"/>
      <c r="EZU973" s="34"/>
      <c r="FAB973" s="35"/>
      <c r="FAC973" s="34"/>
      <c r="FAJ973" s="35"/>
      <c r="FAK973" s="34"/>
      <c r="FAR973" s="35"/>
      <c r="FAS973" s="34"/>
      <c r="FAZ973" s="35"/>
      <c r="FBA973" s="34"/>
      <c r="FBH973" s="35"/>
      <c r="FBI973" s="34"/>
      <c r="FBP973" s="35"/>
      <c r="FBQ973" s="34"/>
      <c r="FBX973" s="35"/>
      <c r="FBY973" s="34"/>
      <c r="FCF973" s="35"/>
      <c r="FCG973" s="34"/>
      <c r="FCN973" s="35"/>
      <c r="FCO973" s="34"/>
      <c r="FCV973" s="35"/>
      <c r="FCW973" s="34"/>
      <c r="FDD973" s="35"/>
      <c r="FDE973" s="34"/>
      <c r="FDL973" s="35"/>
      <c r="FDM973" s="34"/>
      <c r="FDT973" s="35"/>
      <c r="FDU973" s="34"/>
      <c r="FEB973" s="35"/>
      <c r="FEC973" s="34"/>
      <c r="FEJ973" s="35"/>
      <c r="FEK973" s="34"/>
      <c r="FER973" s="35"/>
      <c r="FES973" s="34"/>
      <c r="FEZ973" s="35"/>
      <c r="FFA973" s="34"/>
      <c r="FFH973" s="35"/>
      <c r="FFI973" s="34"/>
      <c r="FFP973" s="35"/>
      <c r="FFQ973" s="34"/>
      <c r="FFX973" s="35"/>
      <c r="FFY973" s="34"/>
      <c r="FGF973" s="35"/>
      <c r="FGG973" s="34"/>
      <c r="FGN973" s="35"/>
      <c r="FGO973" s="34"/>
      <c r="FGV973" s="35"/>
      <c r="FGW973" s="34"/>
      <c r="FHD973" s="35"/>
      <c r="FHE973" s="34"/>
      <c r="FHL973" s="35"/>
      <c r="FHM973" s="34"/>
      <c r="FHT973" s="35"/>
      <c r="FHU973" s="34"/>
      <c r="FIB973" s="35"/>
      <c r="FIC973" s="34"/>
      <c r="FIJ973" s="35"/>
      <c r="FIK973" s="34"/>
      <c r="FIR973" s="35"/>
      <c r="FIS973" s="34"/>
      <c r="FIZ973" s="35"/>
      <c r="FJA973" s="34"/>
      <c r="FJH973" s="35"/>
      <c r="FJI973" s="34"/>
      <c r="FJP973" s="35"/>
      <c r="FJQ973" s="34"/>
      <c r="FJX973" s="35"/>
      <c r="FJY973" s="34"/>
      <c r="FKF973" s="35"/>
      <c r="FKG973" s="34"/>
      <c r="FKN973" s="35"/>
      <c r="FKO973" s="34"/>
      <c r="FKV973" s="35"/>
      <c r="FKW973" s="34"/>
      <c r="FLD973" s="35"/>
      <c r="FLE973" s="34"/>
      <c r="FLL973" s="35"/>
      <c r="FLM973" s="34"/>
      <c r="FLT973" s="35"/>
      <c r="FLU973" s="34"/>
      <c r="FMB973" s="35"/>
      <c r="FMC973" s="34"/>
      <c r="FMJ973" s="35"/>
      <c r="FMK973" s="34"/>
      <c r="FMR973" s="35"/>
      <c r="FMS973" s="34"/>
      <c r="FMZ973" s="35"/>
      <c r="FNA973" s="34"/>
      <c r="FNH973" s="35"/>
      <c r="FNI973" s="34"/>
      <c r="FNP973" s="35"/>
      <c r="FNQ973" s="34"/>
      <c r="FNX973" s="35"/>
      <c r="FNY973" s="34"/>
      <c r="FOF973" s="35"/>
      <c r="FOG973" s="34"/>
      <c r="FON973" s="35"/>
      <c r="FOO973" s="34"/>
      <c r="FOV973" s="35"/>
      <c r="FOW973" s="34"/>
      <c r="FPD973" s="35"/>
      <c r="FPE973" s="34"/>
      <c r="FPL973" s="35"/>
      <c r="FPM973" s="34"/>
      <c r="FPT973" s="35"/>
      <c r="FPU973" s="34"/>
      <c r="FQB973" s="35"/>
      <c r="FQC973" s="34"/>
      <c r="FQJ973" s="35"/>
      <c r="FQK973" s="34"/>
      <c r="FQR973" s="35"/>
      <c r="FQS973" s="34"/>
      <c r="FQZ973" s="35"/>
      <c r="FRA973" s="34"/>
      <c r="FRH973" s="35"/>
      <c r="FRI973" s="34"/>
      <c r="FRP973" s="35"/>
      <c r="FRQ973" s="34"/>
      <c r="FRX973" s="35"/>
      <c r="FRY973" s="34"/>
      <c r="FSF973" s="35"/>
      <c r="FSG973" s="34"/>
      <c r="FSN973" s="35"/>
      <c r="FSO973" s="34"/>
      <c r="FSV973" s="35"/>
      <c r="FSW973" s="34"/>
      <c r="FTD973" s="35"/>
      <c r="FTE973" s="34"/>
      <c r="FTL973" s="35"/>
      <c r="FTM973" s="34"/>
      <c r="FTT973" s="35"/>
      <c r="FTU973" s="34"/>
      <c r="FUB973" s="35"/>
      <c r="FUC973" s="34"/>
      <c r="FUJ973" s="35"/>
      <c r="FUK973" s="34"/>
      <c r="FUR973" s="35"/>
      <c r="FUS973" s="34"/>
      <c r="FUZ973" s="35"/>
      <c r="FVA973" s="34"/>
      <c r="FVH973" s="35"/>
      <c r="FVI973" s="34"/>
      <c r="FVP973" s="35"/>
      <c r="FVQ973" s="34"/>
      <c r="FVX973" s="35"/>
      <c r="FVY973" s="34"/>
      <c r="FWF973" s="35"/>
      <c r="FWG973" s="34"/>
      <c r="FWN973" s="35"/>
      <c r="FWO973" s="34"/>
      <c r="FWV973" s="35"/>
      <c r="FWW973" s="34"/>
      <c r="FXD973" s="35"/>
      <c r="FXE973" s="34"/>
      <c r="FXL973" s="35"/>
      <c r="FXM973" s="34"/>
      <c r="FXT973" s="35"/>
      <c r="FXU973" s="34"/>
      <c r="FYB973" s="35"/>
      <c r="FYC973" s="34"/>
      <c r="FYJ973" s="35"/>
      <c r="FYK973" s="34"/>
      <c r="FYR973" s="35"/>
      <c r="FYS973" s="34"/>
      <c r="FYZ973" s="35"/>
      <c r="FZA973" s="34"/>
      <c r="FZH973" s="35"/>
      <c r="FZI973" s="34"/>
      <c r="FZP973" s="35"/>
      <c r="FZQ973" s="34"/>
      <c r="FZX973" s="35"/>
      <c r="FZY973" s="34"/>
      <c r="GAF973" s="35"/>
      <c r="GAG973" s="34"/>
      <c r="GAN973" s="35"/>
      <c r="GAO973" s="34"/>
      <c r="GAV973" s="35"/>
      <c r="GAW973" s="34"/>
      <c r="GBD973" s="35"/>
      <c r="GBE973" s="34"/>
      <c r="GBL973" s="35"/>
      <c r="GBM973" s="34"/>
      <c r="GBT973" s="35"/>
      <c r="GBU973" s="34"/>
      <c r="GCB973" s="35"/>
      <c r="GCC973" s="34"/>
      <c r="GCJ973" s="35"/>
      <c r="GCK973" s="34"/>
      <c r="GCR973" s="35"/>
      <c r="GCS973" s="34"/>
      <c r="GCZ973" s="35"/>
      <c r="GDA973" s="34"/>
      <c r="GDH973" s="35"/>
      <c r="GDI973" s="34"/>
      <c r="GDP973" s="35"/>
      <c r="GDQ973" s="34"/>
      <c r="GDX973" s="35"/>
      <c r="GDY973" s="34"/>
      <c r="GEF973" s="35"/>
      <c r="GEG973" s="34"/>
      <c r="GEN973" s="35"/>
      <c r="GEO973" s="34"/>
      <c r="GEV973" s="35"/>
      <c r="GEW973" s="34"/>
      <c r="GFD973" s="35"/>
      <c r="GFE973" s="34"/>
      <c r="GFL973" s="35"/>
      <c r="GFM973" s="34"/>
      <c r="GFT973" s="35"/>
      <c r="GFU973" s="34"/>
      <c r="GGB973" s="35"/>
      <c r="GGC973" s="34"/>
      <c r="GGJ973" s="35"/>
      <c r="GGK973" s="34"/>
      <c r="GGR973" s="35"/>
      <c r="GGS973" s="34"/>
      <c r="GGZ973" s="35"/>
      <c r="GHA973" s="34"/>
      <c r="GHH973" s="35"/>
      <c r="GHI973" s="34"/>
      <c r="GHP973" s="35"/>
      <c r="GHQ973" s="34"/>
      <c r="GHX973" s="35"/>
      <c r="GHY973" s="34"/>
      <c r="GIF973" s="35"/>
      <c r="GIG973" s="34"/>
      <c r="GIN973" s="35"/>
      <c r="GIO973" s="34"/>
      <c r="GIV973" s="35"/>
      <c r="GIW973" s="34"/>
      <c r="GJD973" s="35"/>
      <c r="GJE973" s="34"/>
      <c r="GJL973" s="35"/>
      <c r="GJM973" s="34"/>
      <c r="GJT973" s="35"/>
      <c r="GJU973" s="34"/>
      <c r="GKB973" s="35"/>
      <c r="GKC973" s="34"/>
      <c r="GKJ973" s="35"/>
      <c r="GKK973" s="34"/>
      <c r="GKR973" s="35"/>
      <c r="GKS973" s="34"/>
      <c r="GKZ973" s="35"/>
      <c r="GLA973" s="34"/>
      <c r="GLH973" s="35"/>
      <c r="GLI973" s="34"/>
      <c r="GLP973" s="35"/>
      <c r="GLQ973" s="34"/>
      <c r="GLX973" s="35"/>
      <c r="GLY973" s="34"/>
      <c r="GMF973" s="35"/>
      <c r="GMG973" s="34"/>
      <c r="GMN973" s="35"/>
      <c r="GMO973" s="34"/>
      <c r="GMV973" s="35"/>
      <c r="GMW973" s="34"/>
      <c r="GND973" s="35"/>
      <c r="GNE973" s="34"/>
      <c r="GNL973" s="35"/>
      <c r="GNM973" s="34"/>
      <c r="GNT973" s="35"/>
      <c r="GNU973" s="34"/>
      <c r="GOB973" s="35"/>
      <c r="GOC973" s="34"/>
      <c r="GOJ973" s="35"/>
      <c r="GOK973" s="34"/>
      <c r="GOR973" s="35"/>
      <c r="GOS973" s="34"/>
      <c r="GOZ973" s="35"/>
      <c r="GPA973" s="34"/>
      <c r="GPH973" s="35"/>
      <c r="GPI973" s="34"/>
      <c r="GPP973" s="35"/>
      <c r="GPQ973" s="34"/>
      <c r="GPX973" s="35"/>
      <c r="GPY973" s="34"/>
      <c r="GQF973" s="35"/>
      <c r="GQG973" s="34"/>
      <c r="GQN973" s="35"/>
      <c r="GQO973" s="34"/>
      <c r="GQV973" s="35"/>
      <c r="GQW973" s="34"/>
      <c r="GRD973" s="35"/>
      <c r="GRE973" s="34"/>
      <c r="GRL973" s="35"/>
      <c r="GRM973" s="34"/>
      <c r="GRT973" s="35"/>
      <c r="GRU973" s="34"/>
      <c r="GSB973" s="35"/>
      <c r="GSC973" s="34"/>
      <c r="GSJ973" s="35"/>
      <c r="GSK973" s="34"/>
      <c r="GSR973" s="35"/>
      <c r="GSS973" s="34"/>
      <c r="GSZ973" s="35"/>
      <c r="GTA973" s="34"/>
      <c r="GTH973" s="35"/>
      <c r="GTI973" s="34"/>
      <c r="GTP973" s="35"/>
      <c r="GTQ973" s="34"/>
      <c r="GTX973" s="35"/>
      <c r="GTY973" s="34"/>
      <c r="GUF973" s="35"/>
      <c r="GUG973" s="34"/>
      <c r="GUN973" s="35"/>
      <c r="GUO973" s="34"/>
      <c r="GUV973" s="35"/>
      <c r="GUW973" s="34"/>
      <c r="GVD973" s="35"/>
      <c r="GVE973" s="34"/>
      <c r="GVL973" s="35"/>
      <c r="GVM973" s="34"/>
      <c r="GVT973" s="35"/>
      <c r="GVU973" s="34"/>
      <c r="GWB973" s="35"/>
      <c r="GWC973" s="34"/>
      <c r="GWJ973" s="35"/>
      <c r="GWK973" s="34"/>
      <c r="GWR973" s="35"/>
      <c r="GWS973" s="34"/>
      <c r="GWZ973" s="35"/>
      <c r="GXA973" s="34"/>
      <c r="GXH973" s="35"/>
      <c r="GXI973" s="34"/>
      <c r="GXP973" s="35"/>
      <c r="GXQ973" s="34"/>
      <c r="GXX973" s="35"/>
      <c r="GXY973" s="34"/>
      <c r="GYF973" s="35"/>
      <c r="GYG973" s="34"/>
      <c r="GYN973" s="35"/>
      <c r="GYO973" s="34"/>
      <c r="GYV973" s="35"/>
      <c r="GYW973" s="34"/>
      <c r="GZD973" s="35"/>
      <c r="GZE973" s="34"/>
      <c r="GZL973" s="35"/>
      <c r="GZM973" s="34"/>
      <c r="GZT973" s="35"/>
      <c r="GZU973" s="34"/>
      <c r="HAB973" s="35"/>
      <c r="HAC973" s="34"/>
      <c r="HAJ973" s="35"/>
      <c r="HAK973" s="34"/>
      <c r="HAR973" s="35"/>
      <c r="HAS973" s="34"/>
      <c r="HAZ973" s="35"/>
      <c r="HBA973" s="34"/>
      <c r="HBH973" s="35"/>
      <c r="HBI973" s="34"/>
      <c r="HBP973" s="35"/>
      <c r="HBQ973" s="34"/>
      <c r="HBX973" s="35"/>
      <c r="HBY973" s="34"/>
      <c r="HCF973" s="35"/>
      <c r="HCG973" s="34"/>
      <c r="HCN973" s="35"/>
      <c r="HCO973" s="34"/>
      <c r="HCV973" s="35"/>
      <c r="HCW973" s="34"/>
      <c r="HDD973" s="35"/>
      <c r="HDE973" s="34"/>
      <c r="HDL973" s="35"/>
      <c r="HDM973" s="34"/>
      <c r="HDT973" s="35"/>
      <c r="HDU973" s="34"/>
      <c r="HEB973" s="35"/>
      <c r="HEC973" s="34"/>
      <c r="HEJ973" s="35"/>
      <c r="HEK973" s="34"/>
      <c r="HER973" s="35"/>
      <c r="HES973" s="34"/>
      <c r="HEZ973" s="35"/>
      <c r="HFA973" s="34"/>
      <c r="HFH973" s="35"/>
      <c r="HFI973" s="34"/>
      <c r="HFP973" s="35"/>
      <c r="HFQ973" s="34"/>
      <c r="HFX973" s="35"/>
      <c r="HFY973" s="34"/>
      <c r="HGF973" s="35"/>
      <c r="HGG973" s="34"/>
      <c r="HGN973" s="35"/>
      <c r="HGO973" s="34"/>
      <c r="HGV973" s="35"/>
      <c r="HGW973" s="34"/>
      <c r="HHD973" s="35"/>
      <c r="HHE973" s="34"/>
      <c r="HHL973" s="35"/>
      <c r="HHM973" s="34"/>
      <c r="HHT973" s="35"/>
      <c r="HHU973" s="34"/>
      <c r="HIB973" s="35"/>
      <c r="HIC973" s="34"/>
      <c r="HIJ973" s="35"/>
      <c r="HIK973" s="34"/>
      <c r="HIR973" s="35"/>
      <c r="HIS973" s="34"/>
      <c r="HIZ973" s="35"/>
      <c r="HJA973" s="34"/>
      <c r="HJH973" s="35"/>
      <c r="HJI973" s="34"/>
      <c r="HJP973" s="35"/>
      <c r="HJQ973" s="34"/>
      <c r="HJX973" s="35"/>
      <c r="HJY973" s="34"/>
      <c r="HKF973" s="35"/>
      <c r="HKG973" s="34"/>
      <c r="HKN973" s="35"/>
      <c r="HKO973" s="34"/>
      <c r="HKV973" s="35"/>
      <c r="HKW973" s="34"/>
      <c r="HLD973" s="35"/>
      <c r="HLE973" s="34"/>
      <c r="HLL973" s="35"/>
      <c r="HLM973" s="34"/>
      <c r="HLT973" s="35"/>
      <c r="HLU973" s="34"/>
      <c r="HMB973" s="35"/>
      <c r="HMC973" s="34"/>
      <c r="HMJ973" s="35"/>
      <c r="HMK973" s="34"/>
      <c r="HMR973" s="35"/>
      <c r="HMS973" s="34"/>
      <c r="HMZ973" s="35"/>
      <c r="HNA973" s="34"/>
      <c r="HNH973" s="35"/>
      <c r="HNI973" s="34"/>
      <c r="HNP973" s="35"/>
      <c r="HNQ973" s="34"/>
      <c r="HNX973" s="35"/>
      <c r="HNY973" s="34"/>
      <c r="HOF973" s="35"/>
      <c r="HOG973" s="34"/>
      <c r="HON973" s="35"/>
      <c r="HOO973" s="34"/>
      <c r="HOV973" s="35"/>
      <c r="HOW973" s="34"/>
      <c r="HPD973" s="35"/>
      <c r="HPE973" s="34"/>
      <c r="HPL973" s="35"/>
      <c r="HPM973" s="34"/>
      <c r="HPT973" s="35"/>
      <c r="HPU973" s="34"/>
      <c r="HQB973" s="35"/>
      <c r="HQC973" s="34"/>
      <c r="HQJ973" s="35"/>
      <c r="HQK973" s="34"/>
      <c r="HQR973" s="35"/>
      <c r="HQS973" s="34"/>
      <c r="HQZ973" s="35"/>
      <c r="HRA973" s="34"/>
      <c r="HRH973" s="35"/>
      <c r="HRI973" s="34"/>
      <c r="HRP973" s="35"/>
      <c r="HRQ973" s="34"/>
      <c r="HRX973" s="35"/>
      <c r="HRY973" s="34"/>
      <c r="HSF973" s="35"/>
      <c r="HSG973" s="34"/>
      <c r="HSN973" s="35"/>
      <c r="HSO973" s="34"/>
      <c r="HSV973" s="35"/>
      <c r="HSW973" s="34"/>
      <c r="HTD973" s="35"/>
      <c r="HTE973" s="34"/>
      <c r="HTL973" s="35"/>
      <c r="HTM973" s="34"/>
      <c r="HTT973" s="35"/>
      <c r="HTU973" s="34"/>
      <c r="HUB973" s="35"/>
      <c r="HUC973" s="34"/>
      <c r="HUJ973" s="35"/>
      <c r="HUK973" s="34"/>
      <c r="HUR973" s="35"/>
      <c r="HUS973" s="34"/>
      <c r="HUZ973" s="35"/>
      <c r="HVA973" s="34"/>
      <c r="HVH973" s="35"/>
      <c r="HVI973" s="34"/>
      <c r="HVP973" s="35"/>
      <c r="HVQ973" s="34"/>
      <c r="HVX973" s="35"/>
      <c r="HVY973" s="34"/>
      <c r="HWF973" s="35"/>
      <c r="HWG973" s="34"/>
      <c r="HWN973" s="35"/>
      <c r="HWO973" s="34"/>
      <c r="HWV973" s="35"/>
      <c r="HWW973" s="34"/>
      <c r="HXD973" s="35"/>
      <c r="HXE973" s="34"/>
      <c r="HXL973" s="35"/>
      <c r="HXM973" s="34"/>
      <c r="HXT973" s="35"/>
      <c r="HXU973" s="34"/>
      <c r="HYB973" s="35"/>
      <c r="HYC973" s="34"/>
      <c r="HYJ973" s="35"/>
      <c r="HYK973" s="34"/>
      <c r="HYR973" s="35"/>
      <c r="HYS973" s="34"/>
      <c r="HYZ973" s="35"/>
      <c r="HZA973" s="34"/>
      <c r="HZH973" s="35"/>
      <c r="HZI973" s="34"/>
      <c r="HZP973" s="35"/>
      <c r="HZQ973" s="34"/>
      <c r="HZX973" s="35"/>
      <c r="HZY973" s="34"/>
      <c r="IAF973" s="35"/>
      <c r="IAG973" s="34"/>
      <c r="IAN973" s="35"/>
      <c r="IAO973" s="34"/>
      <c r="IAV973" s="35"/>
      <c r="IAW973" s="34"/>
      <c r="IBD973" s="35"/>
      <c r="IBE973" s="34"/>
      <c r="IBL973" s="35"/>
      <c r="IBM973" s="34"/>
      <c r="IBT973" s="35"/>
      <c r="IBU973" s="34"/>
      <c r="ICB973" s="35"/>
      <c r="ICC973" s="34"/>
      <c r="ICJ973" s="35"/>
      <c r="ICK973" s="34"/>
      <c r="ICR973" s="35"/>
      <c r="ICS973" s="34"/>
      <c r="ICZ973" s="35"/>
      <c r="IDA973" s="34"/>
      <c r="IDH973" s="35"/>
      <c r="IDI973" s="34"/>
      <c r="IDP973" s="35"/>
      <c r="IDQ973" s="34"/>
      <c r="IDX973" s="35"/>
      <c r="IDY973" s="34"/>
      <c r="IEF973" s="35"/>
      <c r="IEG973" s="34"/>
      <c r="IEN973" s="35"/>
      <c r="IEO973" s="34"/>
      <c r="IEV973" s="35"/>
      <c r="IEW973" s="34"/>
      <c r="IFD973" s="35"/>
      <c r="IFE973" s="34"/>
      <c r="IFL973" s="35"/>
      <c r="IFM973" s="34"/>
      <c r="IFT973" s="35"/>
      <c r="IFU973" s="34"/>
      <c r="IGB973" s="35"/>
      <c r="IGC973" s="34"/>
      <c r="IGJ973" s="35"/>
      <c r="IGK973" s="34"/>
      <c r="IGR973" s="35"/>
      <c r="IGS973" s="34"/>
      <c r="IGZ973" s="35"/>
      <c r="IHA973" s="34"/>
      <c r="IHH973" s="35"/>
      <c r="IHI973" s="34"/>
      <c r="IHP973" s="35"/>
      <c r="IHQ973" s="34"/>
      <c r="IHX973" s="35"/>
      <c r="IHY973" s="34"/>
      <c r="IIF973" s="35"/>
      <c r="IIG973" s="34"/>
      <c r="IIN973" s="35"/>
      <c r="IIO973" s="34"/>
      <c r="IIV973" s="35"/>
      <c r="IIW973" s="34"/>
      <c r="IJD973" s="35"/>
      <c r="IJE973" s="34"/>
      <c r="IJL973" s="35"/>
      <c r="IJM973" s="34"/>
      <c r="IJT973" s="35"/>
      <c r="IJU973" s="34"/>
      <c r="IKB973" s="35"/>
      <c r="IKC973" s="34"/>
      <c r="IKJ973" s="35"/>
      <c r="IKK973" s="34"/>
      <c r="IKR973" s="35"/>
      <c r="IKS973" s="34"/>
      <c r="IKZ973" s="35"/>
      <c r="ILA973" s="34"/>
      <c r="ILH973" s="35"/>
      <c r="ILI973" s="34"/>
      <c r="ILP973" s="35"/>
      <c r="ILQ973" s="34"/>
      <c r="ILX973" s="35"/>
      <c r="ILY973" s="34"/>
      <c r="IMF973" s="35"/>
      <c r="IMG973" s="34"/>
      <c r="IMN973" s="35"/>
      <c r="IMO973" s="34"/>
      <c r="IMV973" s="35"/>
      <c r="IMW973" s="34"/>
      <c r="IND973" s="35"/>
      <c r="INE973" s="34"/>
      <c r="INL973" s="35"/>
      <c r="INM973" s="34"/>
      <c r="INT973" s="35"/>
      <c r="INU973" s="34"/>
      <c r="IOB973" s="35"/>
      <c r="IOC973" s="34"/>
      <c r="IOJ973" s="35"/>
      <c r="IOK973" s="34"/>
      <c r="IOR973" s="35"/>
      <c r="IOS973" s="34"/>
      <c r="IOZ973" s="35"/>
      <c r="IPA973" s="34"/>
      <c r="IPH973" s="35"/>
      <c r="IPI973" s="34"/>
      <c r="IPP973" s="35"/>
      <c r="IPQ973" s="34"/>
      <c r="IPX973" s="35"/>
      <c r="IPY973" s="34"/>
      <c r="IQF973" s="35"/>
      <c r="IQG973" s="34"/>
      <c r="IQN973" s="35"/>
      <c r="IQO973" s="34"/>
      <c r="IQV973" s="35"/>
      <c r="IQW973" s="34"/>
      <c r="IRD973" s="35"/>
      <c r="IRE973" s="34"/>
      <c r="IRL973" s="35"/>
      <c r="IRM973" s="34"/>
      <c r="IRT973" s="35"/>
      <c r="IRU973" s="34"/>
      <c r="ISB973" s="35"/>
      <c r="ISC973" s="34"/>
      <c r="ISJ973" s="35"/>
      <c r="ISK973" s="34"/>
      <c r="ISR973" s="35"/>
      <c r="ISS973" s="34"/>
      <c r="ISZ973" s="35"/>
      <c r="ITA973" s="34"/>
      <c r="ITH973" s="35"/>
      <c r="ITI973" s="34"/>
      <c r="ITP973" s="35"/>
      <c r="ITQ973" s="34"/>
      <c r="ITX973" s="35"/>
      <c r="ITY973" s="34"/>
      <c r="IUF973" s="35"/>
      <c r="IUG973" s="34"/>
      <c r="IUN973" s="35"/>
      <c r="IUO973" s="34"/>
      <c r="IUV973" s="35"/>
      <c r="IUW973" s="34"/>
      <c r="IVD973" s="35"/>
      <c r="IVE973" s="34"/>
      <c r="IVL973" s="35"/>
      <c r="IVM973" s="34"/>
      <c r="IVT973" s="35"/>
      <c r="IVU973" s="34"/>
      <c r="IWB973" s="35"/>
      <c r="IWC973" s="34"/>
      <c r="IWJ973" s="35"/>
      <c r="IWK973" s="34"/>
      <c r="IWR973" s="35"/>
      <c r="IWS973" s="34"/>
      <c r="IWZ973" s="35"/>
      <c r="IXA973" s="34"/>
      <c r="IXH973" s="35"/>
      <c r="IXI973" s="34"/>
      <c r="IXP973" s="35"/>
      <c r="IXQ973" s="34"/>
      <c r="IXX973" s="35"/>
      <c r="IXY973" s="34"/>
      <c r="IYF973" s="35"/>
      <c r="IYG973" s="34"/>
      <c r="IYN973" s="35"/>
      <c r="IYO973" s="34"/>
      <c r="IYV973" s="35"/>
      <c r="IYW973" s="34"/>
      <c r="IZD973" s="35"/>
      <c r="IZE973" s="34"/>
      <c r="IZL973" s="35"/>
      <c r="IZM973" s="34"/>
      <c r="IZT973" s="35"/>
      <c r="IZU973" s="34"/>
      <c r="JAB973" s="35"/>
      <c r="JAC973" s="34"/>
      <c r="JAJ973" s="35"/>
      <c r="JAK973" s="34"/>
      <c r="JAR973" s="35"/>
      <c r="JAS973" s="34"/>
      <c r="JAZ973" s="35"/>
      <c r="JBA973" s="34"/>
      <c r="JBH973" s="35"/>
      <c r="JBI973" s="34"/>
      <c r="JBP973" s="35"/>
      <c r="JBQ973" s="34"/>
      <c r="JBX973" s="35"/>
      <c r="JBY973" s="34"/>
      <c r="JCF973" s="35"/>
      <c r="JCG973" s="34"/>
      <c r="JCN973" s="35"/>
      <c r="JCO973" s="34"/>
      <c r="JCV973" s="35"/>
      <c r="JCW973" s="34"/>
      <c r="JDD973" s="35"/>
      <c r="JDE973" s="34"/>
      <c r="JDL973" s="35"/>
      <c r="JDM973" s="34"/>
      <c r="JDT973" s="35"/>
      <c r="JDU973" s="34"/>
      <c r="JEB973" s="35"/>
      <c r="JEC973" s="34"/>
      <c r="JEJ973" s="35"/>
      <c r="JEK973" s="34"/>
      <c r="JER973" s="35"/>
      <c r="JES973" s="34"/>
      <c r="JEZ973" s="35"/>
      <c r="JFA973" s="34"/>
      <c r="JFH973" s="35"/>
      <c r="JFI973" s="34"/>
      <c r="JFP973" s="35"/>
      <c r="JFQ973" s="34"/>
      <c r="JFX973" s="35"/>
      <c r="JFY973" s="34"/>
      <c r="JGF973" s="35"/>
      <c r="JGG973" s="34"/>
      <c r="JGN973" s="35"/>
      <c r="JGO973" s="34"/>
      <c r="JGV973" s="35"/>
      <c r="JGW973" s="34"/>
      <c r="JHD973" s="35"/>
      <c r="JHE973" s="34"/>
      <c r="JHL973" s="35"/>
      <c r="JHM973" s="34"/>
      <c r="JHT973" s="35"/>
      <c r="JHU973" s="34"/>
      <c r="JIB973" s="35"/>
      <c r="JIC973" s="34"/>
      <c r="JIJ973" s="35"/>
      <c r="JIK973" s="34"/>
      <c r="JIR973" s="35"/>
      <c r="JIS973" s="34"/>
      <c r="JIZ973" s="35"/>
      <c r="JJA973" s="34"/>
      <c r="JJH973" s="35"/>
      <c r="JJI973" s="34"/>
      <c r="JJP973" s="35"/>
      <c r="JJQ973" s="34"/>
      <c r="JJX973" s="35"/>
      <c r="JJY973" s="34"/>
      <c r="JKF973" s="35"/>
      <c r="JKG973" s="34"/>
      <c r="JKN973" s="35"/>
      <c r="JKO973" s="34"/>
      <c r="JKV973" s="35"/>
      <c r="JKW973" s="34"/>
      <c r="JLD973" s="35"/>
      <c r="JLE973" s="34"/>
      <c r="JLL973" s="35"/>
      <c r="JLM973" s="34"/>
      <c r="JLT973" s="35"/>
      <c r="JLU973" s="34"/>
      <c r="JMB973" s="35"/>
      <c r="JMC973" s="34"/>
      <c r="JMJ973" s="35"/>
      <c r="JMK973" s="34"/>
      <c r="JMR973" s="35"/>
      <c r="JMS973" s="34"/>
      <c r="JMZ973" s="35"/>
      <c r="JNA973" s="34"/>
      <c r="JNH973" s="35"/>
      <c r="JNI973" s="34"/>
      <c r="JNP973" s="35"/>
      <c r="JNQ973" s="34"/>
      <c r="JNX973" s="35"/>
      <c r="JNY973" s="34"/>
      <c r="JOF973" s="35"/>
      <c r="JOG973" s="34"/>
      <c r="JON973" s="35"/>
      <c r="JOO973" s="34"/>
      <c r="JOV973" s="35"/>
      <c r="JOW973" s="34"/>
      <c r="JPD973" s="35"/>
      <c r="JPE973" s="34"/>
      <c r="JPL973" s="35"/>
      <c r="JPM973" s="34"/>
      <c r="JPT973" s="35"/>
      <c r="JPU973" s="34"/>
      <c r="JQB973" s="35"/>
      <c r="JQC973" s="34"/>
      <c r="JQJ973" s="35"/>
      <c r="JQK973" s="34"/>
      <c r="JQR973" s="35"/>
      <c r="JQS973" s="34"/>
      <c r="JQZ973" s="35"/>
      <c r="JRA973" s="34"/>
      <c r="JRH973" s="35"/>
      <c r="JRI973" s="34"/>
      <c r="JRP973" s="35"/>
      <c r="JRQ973" s="34"/>
      <c r="JRX973" s="35"/>
      <c r="JRY973" s="34"/>
      <c r="JSF973" s="35"/>
      <c r="JSG973" s="34"/>
      <c r="JSN973" s="35"/>
      <c r="JSO973" s="34"/>
      <c r="JSV973" s="35"/>
      <c r="JSW973" s="34"/>
      <c r="JTD973" s="35"/>
      <c r="JTE973" s="34"/>
      <c r="JTL973" s="35"/>
      <c r="JTM973" s="34"/>
      <c r="JTT973" s="35"/>
      <c r="JTU973" s="34"/>
      <c r="JUB973" s="35"/>
      <c r="JUC973" s="34"/>
      <c r="JUJ973" s="35"/>
      <c r="JUK973" s="34"/>
      <c r="JUR973" s="35"/>
      <c r="JUS973" s="34"/>
      <c r="JUZ973" s="35"/>
      <c r="JVA973" s="34"/>
      <c r="JVH973" s="35"/>
      <c r="JVI973" s="34"/>
      <c r="JVP973" s="35"/>
      <c r="JVQ973" s="34"/>
      <c r="JVX973" s="35"/>
      <c r="JVY973" s="34"/>
      <c r="JWF973" s="35"/>
      <c r="JWG973" s="34"/>
      <c r="JWN973" s="35"/>
      <c r="JWO973" s="34"/>
      <c r="JWV973" s="35"/>
      <c r="JWW973" s="34"/>
      <c r="JXD973" s="35"/>
      <c r="JXE973" s="34"/>
      <c r="JXL973" s="35"/>
      <c r="JXM973" s="34"/>
      <c r="JXT973" s="35"/>
      <c r="JXU973" s="34"/>
      <c r="JYB973" s="35"/>
      <c r="JYC973" s="34"/>
      <c r="JYJ973" s="35"/>
      <c r="JYK973" s="34"/>
      <c r="JYR973" s="35"/>
      <c r="JYS973" s="34"/>
      <c r="JYZ973" s="35"/>
      <c r="JZA973" s="34"/>
      <c r="JZH973" s="35"/>
      <c r="JZI973" s="34"/>
      <c r="JZP973" s="35"/>
      <c r="JZQ973" s="34"/>
      <c r="JZX973" s="35"/>
      <c r="JZY973" s="34"/>
      <c r="KAF973" s="35"/>
      <c r="KAG973" s="34"/>
      <c r="KAN973" s="35"/>
      <c r="KAO973" s="34"/>
      <c r="KAV973" s="35"/>
      <c r="KAW973" s="34"/>
      <c r="KBD973" s="35"/>
      <c r="KBE973" s="34"/>
      <c r="KBL973" s="35"/>
      <c r="KBM973" s="34"/>
      <c r="KBT973" s="35"/>
      <c r="KBU973" s="34"/>
      <c r="KCB973" s="35"/>
      <c r="KCC973" s="34"/>
      <c r="KCJ973" s="35"/>
      <c r="KCK973" s="34"/>
      <c r="KCR973" s="35"/>
      <c r="KCS973" s="34"/>
      <c r="KCZ973" s="35"/>
      <c r="KDA973" s="34"/>
      <c r="KDH973" s="35"/>
      <c r="KDI973" s="34"/>
      <c r="KDP973" s="35"/>
      <c r="KDQ973" s="34"/>
      <c r="KDX973" s="35"/>
      <c r="KDY973" s="34"/>
      <c r="KEF973" s="35"/>
      <c r="KEG973" s="34"/>
      <c r="KEN973" s="35"/>
      <c r="KEO973" s="34"/>
      <c r="KEV973" s="35"/>
      <c r="KEW973" s="34"/>
      <c r="KFD973" s="35"/>
      <c r="KFE973" s="34"/>
      <c r="KFL973" s="35"/>
      <c r="KFM973" s="34"/>
      <c r="KFT973" s="35"/>
      <c r="KFU973" s="34"/>
      <c r="KGB973" s="35"/>
      <c r="KGC973" s="34"/>
      <c r="KGJ973" s="35"/>
      <c r="KGK973" s="34"/>
      <c r="KGR973" s="35"/>
      <c r="KGS973" s="34"/>
      <c r="KGZ973" s="35"/>
      <c r="KHA973" s="34"/>
      <c r="KHH973" s="35"/>
      <c r="KHI973" s="34"/>
      <c r="KHP973" s="35"/>
      <c r="KHQ973" s="34"/>
      <c r="KHX973" s="35"/>
      <c r="KHY973" s="34"/>
      <c r="KIF973" s="35"/>
      <c r="KIG973" s="34"/>
      <c r="KIN973" s="35"/>
      <c r="KIO973" s="34"/>
      <c r="KIV973" s="35"/>
      <c r="KIW973" s="34"/>
      <c r="KJD973" s="35"/>
      <c r="KJE973" s="34"/>
      <c r="KJL973" s="35"/>
      <c r="KJM973" s="34"/>
      <c r="KJT973" s="35"/>
      <c r="KJU973" s="34"/>
      <c r="KKB973" s="35"/>
      <c r="KKC973" s="34"/>
      <c r="KKJ973" s="35"/>
      <c r="KKK973" s="34"/>
      <c r="KKR973" s="35"/>
      <c r="KKS973" s="34"/>
      <c r="KKZ973" s="35"/>
      <c r="KLA973" s="34"/>
      <c r="KLH973" s="35"/>
      <c r="KLI973" s="34"/>
      <c r="KLP973" s="35"/>
      <c r="KLQ973" s="34"/>
      <c r="KLX973" s="35"/>
      <c r="KLY973" s="34"/>
      <c r="KMF973" s="35"/>
      <c r="KMG973" s="34"/>
      <c r="KMN973" s="35"/>
      <c r="KMO973" s="34"/>
      <c r="KMV973" s="35"/>
      <c r="KMW973" s="34"/>
      <c r="KND973" s="35"/>
      <c r="KNE973" s="34"/>
      <c r="KNL973" s="35"/>
      <c r="KNM973" s="34"/>
      <c r="KNT973" s="35"/>
      <c r="KNU973" s="34"/>
      <c r="KOB973" s="35"/>
      <c r="KOC973" s="34"/>
      <c r="KOJ973" s="35"/>
      <c r="KOK973" s="34"/>
      <c r="KOR973" s="35"/>
      <c r="KOS973" s="34"/>
      <c r="KOZ973" s="35"/>
      <c r="KPA973" s="34"/>
      <c r="KPH973" s="35"/>
      <c r="KPI973" s="34"/>
      <c r="KPP973" s="35"/>
      <c r="KPQ973" s="34"/>
      <c r="KPX973" s="35"/>
      <c r="KPY973" s="34"/>
      <c r="KQF973" s="35"/>
      <c r="KQG973" s="34"/>
      <c r="KQN973" s="35"/>
      <c r="KQO973" s="34"/>
      <c r="KQV973" s="35"/>
      <c r="KQW973" s="34"/>
      <c r="KRD973" s="35"/>
      <c r="KRE973" s="34"/>
      <c r="KRL973" s="35"/>
      <c r="KRM973" s="34"/>
      <c r="KRT973" s="35"/>
      <c r="KRU973" s="34"/>
      <c r="KSB973" s="35"/>
      <c r="KSC973" s="34"/>
      <c r="KSJ973" s="35"/>
      <c r="KSK973" s="34"/>
      <c r="KSR973" s="35"/>
      <c r="KSS973" s="34"/>
      <c r="KSZ973" s="35"/>
      <c r="KTA973" s="34"/>
      <c r="KTH973" s="35"/>
      <c r="KTI973" s="34"/>
      <c r="KTP973" s="35"/>
      <c r="KTQ973" s="34"/>
      <c r="KTX973" s="35"/>
      <c r="KTY973" s="34"/>
      <c r="KUF973" s="35"/>
      <c r="KUG973" s="34"/>
      <c r="KUN973" s="35"/>
      <c r="KUO973" s="34"/>
      <c r="KUV973" s="35"/>
      <c r="KUW973" s="34"/>
      <c r="KVD973" s="35"/>
      <c r="KVE973" s="34"/>
      <c r="KVL973" s="35"/>
      <c r="KVM973" s="34"/>
      <c r="KVT973" s="35"/>
      <c r="KVU973" s="34"/>
      <c r="KWB973" s="35"/>
      <c r="KWC973" s="34"/>
      <c r="KWJ973" s="35"/>
      <c r="KWK973" s="34"/>
      <c r="KWR973" s="35"/>
      <c r="KWS973" s="34"/>
      <c r="KWZ973" s="35"/>
      <c r="KXA973" s="34"/>
      <c r="KXH973" s="35"/>
      <c r="KXI973" s="34"/>
      <c r="KXP973" s="35"/>
      <c r="KXQ973" s="34"/>
      <c r="KXX973" s="35"/>
      <c r="KXY973" s="34"/>
      <c r="KYF973" s="35"/>
      <c r="KYG973" s="34"/>
      <c r="KYN973" s="35"/>
      <c r="KYO973" s="34"/>
      <c r="KYV973" s="35"/>
      <c r="KYW973" s="34"/>
      <c r="KZD973" s="35"/>
      <c r="KZE973" s="34"/>
      <c r="KZL973" s="35"/>
      <c r="KZM973" s="34"/>
      <c r="KZT973" s="35"/>
      <c r="KZU973" s="34"/>
      <c r="LAB973" s="35"/>
      <c r="LAC973" s="34"/>
      <c r="LAJ973" s="35"/>
      <c r="LAK973" s="34"/>
      <c r="LAR973" s="35"/>
      <c r="LAS973" s="34"/>
      <c r="LAZ973" s="35"/>
      <c r="LBA973" s="34"/>
      <c r="LBH973" s="35"/>
      <c r="LBI973" s="34"/>
      <c r="LBP973" s="35"/>
      <c r="LBQ973" s="34"/>
      <c r="LBX973" s="35"/>
      <c r="LBY973" s="34"/>
      <c r="LCF973" s="35"/>
      <c r="LCG973" s="34"/>
      <c r="LCN973" s="35"/>
      <c r="LCO973" s="34"/>
      <c r="LCV973" s="35"/>
      <c r="LCW973" s="34"/>
      <c r="LDD973" s="35"/>
      <c r="LDE973" s="34"/>
      <c r="LDL973" s="35"/>
      <c r="LDM973" s="34"/>
      <c r="LDT973" s="35"/>
      <c r="LDU973" s="34"/>
      <c r="LEB973" s="35"/>
      <c r="LEC973" s="34"/>
      <c r="LEJ973" s="35"/>
      <c r="LEK973" s="34"/>
      <c r="LER973" s="35"/>
      <c r="LES973" s="34"/>
      <c r="LEZ973" s="35"/>
      <c r="LFA973" s="34"/>
      <c r="LFH973" s="35"/>
      <c r="LFI973" s="34"/>
      <c r="LFP973" s="35"/>
      <c r="LFQ973" s="34"/>
      <c r="LFX973" s="35"/>
      <c r="LFY973" s="34"/>
      <c r="LGF973" s="35"/>
      <c r="LGG973" s="34"/>
      <c r="LGN973" s="35"/>
      <c r="LGO973" s="34"/>
      <c r="LGV973" s="35"/>
      <c r="LGW973" s="34"/>
      <c r="LHD973" s="35"/>
      <c r="LHE973" s="34"/>
      <c r="LHL973" s="35"/>
      <c r="LHM973" s="34"/>
      <c r="LHT973" s="35"/>
      <c r="LHU973" s="34"/>
      <c r="LIB973" s="35"/>
      <c r="LIC973" s="34"/>
      <c r="LIJ973" s="35"/>
      <c r="LIK973" s="34"/>
      <c r="LIR973" s="35"/>
      <c r="LIS973" s="34"/>
      <c r="LIZ973" s="35"/>
      <c r="LJA973" s="34"/>
      <c r="LJH973" s="35"/>
      <c r="LJI973" s="34"/>
      <c r="LJP973" s="35"/>
      <c r="LJQ973" s="34"/>
      <c r="LJX973" s="35"/>
      <c r="LJY973" s="34"/>
      <c r="LKF973" s="35"/>
      <c r="LKG973" s="34"/>
      <c r="LKN973" s="35"/>
      <c r="LKO973" s="34"/>
      <c r="LKV973" s="35"/>
      <c r="LKW973" s="34"/>
      <c r="LLD973" s="35"/>
      <c r="LLE973" s="34"/>
      <c r="LLL973" s="35"/>
      <c r="LLM973" s="34"/>
      <c r="LLT973" s="35"/>
      <c r="LLU973" s="34"/>
      <c r="LMB973" s="35"/>
      <c r="LMC973" s="34"/>
      <c r="LMJ973" s="35"/>
      <c r="LMK973" s="34"/>
      <c r="LMR973" s="35"/>
      <c r="LMS973" s="34"/>
      <c r="LMZ973" s="35"/>
      <c r="LNA973" s="34"/>
      <c r="LNH973" s="35"/>
      <c r="LNI973" s="34"/>
      <c r="LNP973" s="35"/>
      <c r="LNQ973" s="34"/>
      <c r="LNX973" s="35"/>
      <c r="LNY973" s="34"/>
      <c r="LOF973" s="35"/>
      <c r="LOG973" s="34"/>
      <c r="LON973" s="35"/>
      <c r="LOO973" s="34"/>
      <c r="LOV973" s="35"/>
      <c r="LOW973" s="34"/>
      <c r="LPD973" s="35"/>
      <c r="LPE973" s="34"/>
      <c r="LPL973" s="35"/>
      <c r="LPM973" s="34"/>
      <c r="LPT973" s="35"/>
      <c r="LPU973" s="34"/>
      <c r="LQB973" s="35"/>
      <c r="LQC973" s="34"/>
      <c r="LQJ973" s="35"/>
      <c r="LQK973" s="34"/>
      <c r="LQR973" s="35"/>
      <c r="LQS973" s="34"/>
      <c r="LQZ973" s="35"/>
      <c r="LRA973" s="34"/>
      <c r="LRH973" s="35"/>
      <c r="LRI973" s="34"/>
      <c r="LRP973" s="35"/>
      <c r="LRQ973" s="34"/>
      <c r="LRX973" s="35"/>
      <c r="LRY973" s="34"/>
      <c r="LSF973" s="35"/>
      <c r="LSG973" s="34"/>
      <c r="LSN973" s="35"/>
      <c r="LSO973" s="34"/>
      <c r="LSV973" s="35"/>
      <c r="LSW973" s="34"/>
      <c r="LTD973" s="35"/>
      <c r="LTE973" s="34"/>
      <c r="LTL973" s="35"/>
      <c r="LTM973" s="34"/>
      <c r="LTT973" s="35"/>
      <c r="LTU973" s="34"/>
      <c r="LUB973" s="35"/>
      <c r="LUC973" s="34"/>
      <c r="LUJ973" s="35"/>
      <c r="LUK973" s="34"/>
      <c r="LUR973" s="35"/>
      <c r="LUS973" s="34"/>
      <c r="LUZ973" s="35"/>
      <c r="LVA973" s="34"/>
      <c r="LVH973" s="35"/>
      <c r="LVI973" s="34"/>
      <c r="LVP973" s="35"/>
      <c r="LVQ973" s="34"/>
      <c r="LVX973" s="35"/>
      <c r="LVY973" s="34"/>
      <c r="LWF973" s="35"/>
      <c r="LWG973" s="34"/>
      <c r="LWN973" s="35"/>
      <c r="LWO973" s="34"/>
      <c r="LWV973" s="35"/>
      <c r="LWW973" s="34"/>
      <c r="LXD973" s="35"/>
      <c r="LXE973" s="34"/>
      <c r="LXL973" s="35"/>
      <c r="LXM973" s="34"/>
      <c r="LXT973" s="35"/>
      <c r="LXU973" s="34"/>
      <c r="LYB973" s="35"/>
      <c r="LYC973" s="34"/>
      <c r="LYJ973" s="35"/>
      <c r="LYK973" s="34"/>
      <c r="LYR973" s="35"/>
      <c r="LYS973" s="34"/>
      <c r="LYZ973" s="35"/>
      <c r="LZA973" s="34"/>
      <c r="LZH973" s="35"/>
      <c r="LZI973" s="34"/>
      <c r="LZP973" s="35"/>
      <c r="LZQ973" s="34"/>
      <c r="LZX973" s="35"/>
      <c r="LZY973" s="34"/>
      <c r="MAF973" s="35"/>
      <c r="MAG973" s="34"/>
      <c r="MAN973" s="35"/>
      <c r="MAO973" s="34"/>
      <c r="MAV973" s="35"/>
      <c r="MAW973" s="34"/>
      <c r="MBD973" s="35"/>
      <c r="MBE973" s="34"/>
      <c r="MBL973" s="35"/>
      <c r="MBM973" s="34"/>
      <c r="MBT973" s="35"/>
      <c r="MBU973" s="34"/>
      <c r="MCB973" s="35"/>
      <c r="MCC973" s="34"/>
      <c r="MCJ973" s="35"/>
      <c r="MCK973" s="34"/>
      <c r="MCR973" s="35"/>
      <c r="MCS973" s="34"/>
      <c r="MCZ973" s="35"/>
      <c r="MDA973" s="34"/>
      <c r="MDH973" s="35"/>
      <c r="MDI973" s="34"/>
      <c r="MDP973" s="35"/>
      <c r="MDQ973" s="34"/>
      <c r="MDX973" s="35"/>
      <c r="MDY973" s="34"/>
      <c r="MEF973" s="35"/>
      <c r="MEG973" s="34"/>
      <c r="MEN973" s="35"/>
      <c r="MEO973" s="34"/>
      <c r="MEV973" s="35"/>
      <c r="MEW973" s="34"/>
      <c r="MFD973" s="35"/>
      <c r="MFE973" s="34"/>
      <c r="MFL973" s="35"/>
      <c r="MFM973" s="34"/>
      <c r="MFT973" s="35"/>
      <c r="MFU973" s="34"/>
      <c r="MGB973" s="35"/>
      <c r="MGC973" s="34"/>
      <c r="MGJ973" s="35"/>
      <c r="MGK973" s="34"/>
      <c r="MGR973" s="35"/>
      <c r="MGS973" s="34"/>
      <c r="MGZ973" s="35"/>
      <c r="MHA973" s="34"/>
      <c r="MHH973" s="35"/>
      <c r="MHI973" s="34"/>
      <c r="MHP973" s="35"/>
      <c r="MHQ973" s="34"/>
      <c r="MHX973" s="35"/>
      <c r="MHY973" s="34"/>
      <c r="MIF973" s="35"/>
      <c r="MIG973" s="34"/>
      <c r="MIN973" s="35"/>
      <c r="MIO973" s="34"/>
      <c r="MIV973" s="35"/>
      <c r="MIW973" s="34"/>
      <c r="MJD973" s="35"/>
      <c r="MJE973" s="34"/>
      <c r="MJL973" s="35"/>
      <c r="MJM973" s="34"/>
      <c r="MJT973" s="35"/>
      <c r="MJU973" s="34"/>
      <c r="MKB973" s="35"/>
      <c r="MKC973" s="34"/>
      <c r="MKJ973" s="35"/>
      <c r="MKK973" s="34"/>
      <c r="MKR973" s="35"/>
      <c r="MKS973" s="34"/>
      <c r="MKZ973" s="35"/>
      <c r="MLA973" s="34"/>
      <c r="MLH973" s="35"/>
      <c r="MLI973" s="34"/>
      <c r="MLP973" s="35"/>
      <c r="MLQ973" s="34"/>
      <c r="MLX973" s="35"/>
      <c r="MLY973" s="34"/>
      <c r="MMF973" s="35"/>
      <c r="MMG973" s="34"/>
      <c r="MMN973" s="35"/>
      <c r="MMO973" s="34"/>
      <c r="MMV973" s="35"/>
      <c r="MMW973" s="34"/>
      <c r="MND973" s="35"/>
      <c r="MNE973" s="34"/>
      <c r="MNL973" s="35"/>
      <c r="MNM973" s="34"/>
      <c r="MNT973" s="35"/>
      <c r="MNU973" s="34"/>
      <c r="MOB973" s="35"/>
      <c r="MOC973" s="34"/>
      <c r="MOJ973" s="35"/>
      <c r="MOK973" s="34"/>
      <c r="MOR973" s="35"/>
      <c r="MOS973" s="34"/>
      <c r="MOZ973" s="35"/>
      <c r="MPA973" s="34"/>
      <c r="MPH973" s="35"/>
      <c r="MPI973" s="34"/>
      <c r="MPP973" s="35"/>
      <c r="MPQ973" s="34"/>
      <c r="MPX973" s="35"/>
      <c r="MPY973" s="34"/>
      <c r="MQF973" s="35"/>
      <c r="MQG973" s="34"/>
      <c r="MQN973" s="35"/>
      <c r="MQO973" s="34"/>
      <c r="MQV973" s="35"/>
      <c r="MQW973" s="34"/>
      <c r="MRD973" s="35"/>
      <c r="MRE973" s="34"/>
      <c r="MRL973" s="35"/>
      <c r="MRM973" s="34"/>
      <c r="MRT973" s="35"/>
      <c r="MRU973" s="34"/>
      <c r="MSB973" s="35"/>
      <c r="MSC973" s="34"/>
      <c r="MSJ973" s="35"/>
      <c r="MSK973" s="34"/>
      <c r="MSR973" s="35"/>
      <c r="MSS973" s="34"/>
      <c r="MSZ973" s="35"/>
      <c r="MTA973" s="34"/>
      <c r="MTH973" s="35"/>
      <c r="MTI973" s="34"/>
      <c r="MTP973" s="35"/>
      <c r="MTQ973" s="34"/>
      <c r="MTX973" s="35"/>
      <c r="MTY973" s="34"/>
      <c r="MUF973" s="35"/>
      <c r="MUG973" s="34"/>
      <c r="MUN973" s="35"/>
      <c r="MUO973" s="34"/>
      <c r="MUV973" s="35"/>
      <c r="MUW973" s="34"/>
      <c r="MVD973" s="35"/>
      <c r="MVE973" s="34"/>
      <c r="MVL973" s="35"/>
      <c r="MVM973" s="34"/>
      <c r="MVT973" s="35"/>
      <c r="MVU973" s="34"/>
      <c r="MWB973" s="35"/>
      <c r="MWC973" s="34"/>
      <c r="MWJ973" s="35"/>
      <c r="MWK973" s="34"/>
      <c r="MWR973" s="35"/>
      <c r="MWS973" s="34"/>
      <c r="MWZ973" s="35"/>
      <c r="MXA973" s="34"/>
      <c r="MXH973" s="35"/>
      <c r="MXI973" s="34"/>
      <c r="MXP973" s="35"/>
      <c r="MXQ973" s="34"/>
      <c r="MXX973" s="35"/>
      <c r="MXY973" s="34"/>
      <c r="MYF973" s="35"/>
      <c r="MYG973" s="34"/>
      <c r="MYN973" s="35"/>
      <c r="MYO973" s="34"/>
      <c r="MYV973" s="35"/>
      <c r="MYW973" s="34"/>
      <c r="MZD973" s="35"/>
      <c r="MZE973" s="34"/>
      <c r="MZL973" s="35"/>
      <c r="MZM973" s="34"/>
      <c r="MZT973" s="35"/>
      <c r="MZU973" s="34"/>
      <c r="NAB973" s="35"/>
      <c r="NAC973" s="34"/>
      <c r="NAJ973" s="35"/>
      <c r="NAK973" s="34"/>
      <c r="NAR973" s="35"/>
      <c r="NAS973" s="34"/>
      <c r="NAZ973" s="35"/>
      <c r="NBA973" s="34"/>
      <c r="NBH973" s="35"/>
      <c r="NBI973" s="34"/>
      <c r="NBP973" s="35"/>
      <c r="NBQ973" s="34"/>
      <c r="NBX973" s="35"/>
      <c r="NBY973" s="34"/>
      <c r="NCF973" s="35"/>
      <c r="NCG973" s="34"/>
      <c r="NCN973" s="35"/>
      <c r="NCO973" s="34"/>
      <c r="NCV973" s="35"/>
      <c r="NCW973" s="34"/>
      <c r="NDD973" s="35"/>
      <c r="NDE973" s="34"/>
      <c r="NDL973" s="35"/>
      <c r="NDM973" s="34"/>
      <c r="NDT973" s="35"/>
      <c r="NDU973" s="34"/>
      <c r="NEB973" s="35"/>
      <c r="NEC973" s="34"/>
      <c r="NEJ973" s="35"/>
      <c r="NEK973" s="34"/>
      <c r="NER973" s="35"/>
      <c r="NES973" s="34"/>
      <c r="NEZ973" s="35"/>
      <c r="NFA973" s="34"/>
      <c r="NFH973" s="35"/>
      <c r="NFI973" s="34"/>
      <c r="NFP973" s="35"/>
      <c r="NFQ973" s="34"/>
      <c r="NFX973" s="35"/>
      <c r="NFY973" s="34"/>
      <c r="NGF973" s="35"/>
      <c r="NGG973" s="34"/>
      <c r="NGN973" s="35"/>
      <c r="NGO973" s="34"/>
      <c r="NGV973" s="35"/>
      <c r="NGW973" s="34"/>
      <c r="NHD973" s="35"/>
      <c r="NHE973" s="34"/>
      <c r="NHL973" s="35"/>
      <c r="NHM973" s="34"/>
      <c r="NHT973" s="35"/>
      <c r="NHU973" s="34"/>
      <c r="NIB973" s="35"/>
      <c r="NIC973" s="34"/>
      <c r="NIJ973" s="35"/>
      <c r="NIK973" s="34"/>
      <c r="NIR973" s="35"/>
      <c r="NIS973" s="34"/>
      <c r="NIZ973" s="35"/>
      <c r="NJA973" s="34"/>
      <c r="NJH973" s="35"/>
      <c r="NJI973" s="34"/>
      <c r="NJP973" s="35"/>
      <c r="NJQ973" s="34"/>
      <c r="NJX973" s="35"/>
      <c r="NJY973" s="34"/>
      <c r="NKF973" s="35"/>
      <c r="NKG973" s="34"/>
      <c r="NKN973" s="35"/>
      <c r="NKO973" s="34"/>
      <c r="NKV973" s="35"/>
      <c r="NKW973" s="34"/>
      <c r="NLD973" s="35"/>
      <c r="NLE973" s="34"/>
      <c r="NLL973" s="35"/>
      <c r="NLM973" s="34"/>
      <c r="NLT973" s="35"/>
      <c r="NLU973" s="34"/>
      <c r="NMB973" s="35"/>
      <c r="NMC973" s="34"/>
      <c r="NMJ973" s="35"/>
      <c r="NMK973" s="34"/>
      <c r="NMR973" s="35"/>
      <c r="NMS973" s="34"/>
      <c r="NMZ973" s="35"/>
      <c r="NNA973" s="34"/>
      <c r="NNH973" s="35"/>
      <c r="NNI973" s="34"/>
      <c r="NNP973" s="35"/>
      <c r="NNQ973" s="34"/>
      <c r="NNX973" s="35"/>
      <c r="NNY973" s="34"/>
      <c r="NOF973" s="35"/>
      <c r="NOG973" s="34"/>
      <c r="NON973" s="35"/>
      <c r="NOO973" s="34"/>
      <c r="NOV973" s="35"/>
      <c r="NOW973" s="34"/>
      <c r="NPD973" s="35"/>
      <c r="NPE973" s="34"/>
      <c r="NPL973" s="35"/>
      <c r="NPM973" s="34"/>
      <c r="NPT973" s="35"/>
      <c r="NPU973" s="34"/>
      <c r="NQB973" s="35"/>
      <c r="NQC973" s="34"/>
      <c r="NQJ973" s="35"/>
      <c r="NQK973" s="34"/>
      <c r="NQR973" s="35"/>
      <c r="NQS973" s="34"/>
      <c r="NQZ973" s="35"/>
      <c r="NRA973" s="34"/>
      <c r="NRH973" s="35"/>
      <c r="NRI973" s="34"/>
      <c r="NRP973" s="35"/>
      <c r="NRQ973" s="34"/>
      <c r="NRX973" s="35"/>
      <c r="NRY973" s="34"/>
      <c r="NSF973" s="35"/>
      <c r="NSG973" s="34"/>
      <c r="NSN973" s="35"/>
      <c r="NSO973" s="34"/>
      <c r="NSV973" s="35"/>
      <c r="NSW973" s="34"/>
      <c r="NTD973" s="35"/>
      <c r="NTE973" s="34"/>
      <c r="NTL973" s="35"/>
      <c r="NTM973" s="34"/>
      <c r="NTT973" s="35"/>
      <c r="NTU973" s="34"/>
      <c r="NUB973" s="35"/>
      <c r="NUC973" s="34"/>
      <c r="NUJ973" s="35"/>
      <c r="NUK973" s="34"/>
      <c r="NUR973" s="35"/>
      <c r="NUS973" s="34"/>
      <c r="NUZ973" s="35"/>
      <c r="NVA973" s="34"/>
      <c r="NVH973" s="35"/>
      <c r="NVI973" s="34"/>
      <c r="NVP973" s="35"/>
      <c r="NVQ973" s="34"/>
      <c r="NVX973" s="35"/>
      <c r="NVY973" s="34"/>
      <c r="NWF973" s="35"/>
      <c r="NWG973" s="34"/>
      <c r="NWN973" s="35"/>
      <c r="NWO973" s="34"/>
      <c r="NWV973" s="35"/>
      <c r="NWW973" s="34"/>
      <c r="NXD973" s="35"/>
      <c r="NXE973" s="34"/>
      <c r="NXL973" s="35"/>
      <c r="NXM973" s="34"/>
      <c r="NXT973" s="35"/>
      <c r="NXU973" s="34"/>
      <c r="NYB973" s="35"/>
      <c r="NYC973" s="34"/>
      <c r="NYJ973" s="35"/>
      <c r="NYK973" s="34"/>
      <c r="NYR973" s="35"/>
      <c r="NYS973" s="34"/>
      <c r="NYZ973" s="35"/>
      <c r="NZA973" s="34"/>
      <c r="NZH973" s="35"/>
      <c r="NZI973" s="34"/>
      <c r="NZP973" s="35"/>
      <c r="NZQ973" s="34"/>
      <c r="NZX973" s="35"/>
      <c r="NZY973" s="34"/>
      <c r="OAF973" s="35"/>
      <c r="OAG973" s="34"/>
      <c r="OAN973" s="35"/>
      <c r="OAO973" s="34"/>
      <c r="OAV973" s="35"/>
      <c r="OAW973" s="34"/>
      <c r="OBD973" s="35"/>
      <c r="OBE973" s="34"/>
      <c r="OBL973" s="35"/>
      <c r="OBM973" s="34"/>
      <c r="OBT973" s="35"/>
      <c r="OBU973" s="34"/>
      <c r="OCB973" s="35"/>
      <c r="OCC973" s="34"/>
      <c r="OCJ973" s="35"/>
      <c r="OCK973" s="34"/>
      <c r="OCR973" s="35"/>
      <c r="OCS973" s="34"/>
      <c r="OCZ973" s="35"/>
      <c r="ODA973" s="34"/>
      <c r="ODH973" s="35"/>
      <c r="ODI973" s="34"/>
      <c r="ODP973" s="35"/>
      <c r="ODQ973" s="34"/>
      <c r="ODX973" s="35"/>
      <c r="ODY973" s="34"/>
      <c r="OEF973" s="35"/>
      <c r="OEG973" s="34"/>
      <c r="OEN973" s="35"/>
      <c r="OEO973" s="34"/>
      <c r="OEV973" s="35"/>
      <c r="OEW973" s="34"/>
      <c r="OFD973" s="35"/>
      <c r="OFE973" s="34"/>
      <c r="OFL973" s="35"/>
      <c r="OFM973" s="34"/>
      <c r="OFT973" s="35"/>
      <c r="OFU973" s="34"/>
      <c r="OGB973" s="35"/>
      <c r="OGC973" s="34"/>
      <c r="OGJ973" s="35"/>
      <c r="OGK973" s="34"/>
      <c r="OGR973" s="35"/>
      <c r="OGS973" s="34"/>
      <c r="OGZ973" s="35"/>
      <c r="OHA973" s="34"/>
      <c r="OHH973" s="35"/>
      <c r="OHI973" s="34"/>
      <c r="OHP973" s="35"/>
      <c r="OHQ973" s="34"/>
      <c r="OHX973" s="35"/>
      <c r="OHY973" s="34"/>
      <c r="OIF973" s="35"/>
      <c r="OIG973" s="34"/>
      <c r="OIN973" s="35"/>
      <c r="OIO973" s="34"/>
      <c r="OIV973" s="35"/>
      <c r="OIW973" s="34"/>
      <c r="OJD973" s="35"/>
      <c r="OJE973" s="34"/>
      <c r="OJL973" s="35"/>
      <c r="OJM973" s="34"/>
      <c r="OJT973" s="35"/>
      <c r="OJU973" s="34"/>
      <c r="OKB973" s="35"/>
      <c r="OKC973" s="34"/>
      <c r="OKJ973" s="35"/>
      <c r="OKK973" s="34"/>
      <c r="OKR973" s="35"/>
      <c r="OKS973" s="34"/>
      <c r="OKZ973" s="35"/>
      <c r="OLA973" s="34"/>
      <c r="OLH973" s="35"/>
      <c r="OLI973" s="34"/>
      <c r="OLP973" s="35"/>
      <c r="OLQ973" s="34"/>
      <c r="OLX973" s="35"/>
      <c r="OLY973" s="34"/>
      <c r="OMF973" s="35"/>
      <c r="OMG973" s="34"/>
      <c r="OMN973" s="35"/>
      <c r="OMO973" s="34"/>
      <c r="OMV973" s="35"/>
      <c r="OMW973" s="34"/>
      <c r="OND973" s="35"/>
      <c r="ONE973" s="34"/>
      <c r="ONL973" s="35"/>
      <c r="ONM973" s="34"/>
      <c r="ONT973" s="35"/>
      <c r="ONU973" s="34"/>
      <c r="OOB973" s="35"/>
      <c r="OOC973" s="34"/>
      <c r="OOJ973" s="35"/>
      <c r="OOK973" s="34"/>
      <c r="OOR973" s="35"/>
      <c r="OOS973" s="34"/>
      <c r="OOZ973" s="35"/>
      <c r="OPA973" s="34"/>
      <c r="OPH973" s="35"/>
      <c r="OPI973" s="34"/>
      <c r="OPP973" s="35"/>
      <c r="OPQ973" s="34"/>
      <c r="OPX973" s="35"/>
      <c r="OPY973" s="34"/>
      <c r="OQF973" s="35"/>
      <c r="OQG973" s="34"/>
      <c r="OQN973" s="35"/>
      <c r="OQO973" s="34"/>
      <c r="OQV973" s="35"/>
      <c r="OQW973" s="34"/>
      <c r="ORD973" s="35"/>
      <c r="ORE973" s="34"/>
      <c r="ORL973" s="35"/>
      <c r="ORM973" s="34"/>
      <c r="ORT973" s="35"/>
      <c r="ORU973" s="34"/>
      <c r="OSB973" s="35"/>
      <c r="OSC973" s="34"/>
      <c r="OSJ973" s="35"/>
      <c r="OSK973" s="34"/>
      <c r="OSR973" s="35"/>
      <c r="OSS973" s="34"/>
      <c r="OSZ973" s="35"/>
      <c r="OTA973" s="34"/>
      <c r="OTH973" s="35"/>
      <c r="OTI973" s="34"/>
      <c r="OTP973" s="35"/>
      <c r="OTQ973" s="34"/>
      <c r="OTX973" s="35"/>
      <c r="OTY973" s="34"/>
      <c r="OUF973" s="35"/>
      <c r="OUG973" s="34"/>
      <c r="OUN973" s="35"/>
      <c r="OUO973" s="34"/>
      <c r="OUV973" s="35"/>
      <c r="OUW973" s="34"/>
      <c r="OVD973" s="35"/>
      <c r="OVE973" s="34"/>
      <c r="OVL973" s="35"/>
      <c r="OVM973" s="34"/>
      <c r="OVT973" s="35"/>
      <c r="OVU973" s="34"/>
      <c r="OWB973" s="35"/>
      <c r="OWC973" s="34"/>
      <c r="OWJ973" s="35"/>
      <c r="OWK973" s="34"/>
      <c r="OWR973" s="35"/>
      <c r="OWS973" s="34"/>
      <c r="OWZ973" s="35"/>
      <c r="OXA973" s="34"/>
      <c r="OXH973" s="35"/>
      <c r="OXI973" s="34"/>
      <c r="OXP973" s="35"/>
      <c r="OXQ973" s="34"/>
      <c r="OXX973" s="35"/>
      <c r="OXY973" s="34"/>
      <c r="OYF973" s="35"/>
      <c r="OYG973" s="34"/>
      <c r="OYN973" s="35"/>
      <c r="OYO973" s="34"/>
      <c r="OYV973" s="35"/>
      <c r="OYW973" s="34"/>
      <c r="OZD973" s="35"/>
      <c r="OZE973" s="34"/>
      <c r="OZL973" s="35"/>
      <c r="OZM973" s="34"/>
      <c r="OZT973" s="35"/>
      <c r="OZU973" s="34"/>
      <c r="PAB973" s="35"/>
      <c r="PAC973" s="34"/>
      <c r="PAJ973" s="35"/>
      <c r="PAK973" s="34"/>
      <c r="PAR973" s="35"/>
      <c r="PAS973" s="34"/>
      <c r="PAZ973" s="35"/>
      <c r="PBA973" s="34"/>
      <c r="PBH973" s="35"/>
      <c r="PBI973" s="34"/>
      <c r="PBP973" s="35"/>
      <c r="PBQ973" s="34"/>
      <c r="PBX973" s="35"/>
      <c r="PBY973" s="34"/>
      <c r="PCF973" s="35"/>
      <c r="PCG973" s="34"/>
      <c r="PCN973" s="35"/>
      <c r="PCO973" s="34"/>
      <c r="PCV973" s="35"/>
      <c r="PCW973" s="34"/>
      <c r="PDD973" s="35"/>
      <c r="PDE973" s="34"/>
      <c r="PDL973" s="35"/>
      <c r="PDM973" s="34"/>
      <c r="PDT973" s="35"/>
      <c r="PDU973" s="34"/>
      <c r="PEB973" s="35"/>
      <c r="PEC973" s="34"/>
      <c r="PEJ973" s="35"/>
      <c r="PEK973" s="34"/>
      <c r="PER973" s="35"/>
      <c r="PES973" s="34"/>
      <c r="PEZ973" s="35"/>
      <c r="PFA973" s="34"/>
      <c r="PFH973" s="35"/>
      <c r="PFI973" s="34"/>
      <c r="PFP973" s="35"/>
      <c r="PFQ973" s="34"/>
      <c r="PFX973" s="35"/>
      <c r="PFY973" s="34"/>
      <c r="PGF973" s="35"/>
      <c r="PGG973" s="34"/>
      <c r="PGN973" s="35"/>
      <c r="PGO973" s="34"/>
      <c r="PGV973" s="35"/>
      <c r="PGW973" s="34"/>
      <c r="PHD973" s="35"/>
      <c r="PHE973" s="34"/>
      <c r="PHL973" s="35"/>
      <c r="PHM973" s="34"/>
      <c r="PHT973" s="35"/>
      <c r="PHU973" s="34"/>
      <c r="PIB973" s="35"/>
      <c r="PIC973" s="34"/>
      <c r="PIJ973" s="35"/>
      <c r="PIK973" s="34"/>
      <c r="PIR973" s="35"/>
      <c r="PIS973" s="34"/>
      <c r="PIZ973" s="35"/>
      <c r="PJA973" s="34"/>
      <c r="PJH973" s="35"/>
      <c r="PJI973" s="34"/>
      <c r="PJP973" s="35"/>
      <c r="PJQ973" s="34"/>
      <c r="PJX973" s="35"/>
      <c r="PJY973" s="34"/>
      <c r="PKF973" s="35"/>
      <c r="PKG973" s="34"/>
      <c r="PKN973" s="35"/>
      <c r="PKO973" s="34"/>
      <c r="PKV973" s="35"/>
      <c r="PKW973" s="34"/>
      <c r="PLD973" s="35"/>
      <c r="PLE973" s="34"/>
      <c r="PLL973" s="35"/>
      <c r="PLM973" s="34"/>
      <c r="PLT973" s="35"/>
      <c r="PLU973" s="34"/>
      <c r="PMB973" s="35"/>
      <c r="PMC973" s="34"/>
      <c r="PMJ973" s="35"/>
      <c r="PMK973" s="34"/>
      <c r="PMR973" s="35"/>
      <c r="PMS973" s="34"/>
      <c r="PMZ973" s="35"/>
      <c r="PNA973" s="34"/>
      <c r="PNH973" s="35"/>
      <c r="PNI973" s="34"/>
      <c r="PNP973" s="35"/>
      <c r="PNQ973" s="34"/>
      <c r="PNX973" s="35"/>
      <c r="PNY973" s="34"/>
      <c r="POF973" s="35"/>
      <c r="POG973" s="34"/>
      <c r="PON973" s="35"/>
      <c r="POO973" s="34"/>
      <c r="POV973" s="35"/>
      <c r="POW973" s="34"/>
      <c r="PPD973" s="35"/>
      <c r="PPE973" s="34"/>
      <c r="PPL973" s="35"/>
      <c r="PPM973" s="34"/>
      <c r="PPT973" s="35"/>
      <c r="PPU973" s="34"/>
      <c r="PQB973" s="35"/>
      <c r="PQC973" s="34"/>
      <c r="PQJ973" s="35"/>
      <c r="PQK973" s="34"/>
      <c r="PQR973" s="35"/>
      <c r="PQS973" s="34"/>
      <c r="PQZ973" s="35"/>
      <c r="PRA973" s="34"/>
      <c r="PRH973" s="35"/>
      <c r="PRI973" s="34"/>
      <c r="PRP973" s="35"/>
      <c r="PRQ973" s="34"/>
      <c r="PRX973" s="35"/>
      <c r="PRY973" s="34"/>
      <c r="PSF973" s="35"/>
      <c r="PSG973" s="34"/>
      <c r="PSN973" s="35"/>
      <c r="PSO973" s="34"/>
      <c r="PSV973" s="35"/>
      <c r="PSW973" s="34"/>
      <c r="PTD973" s="35"/>
      <c r="PTE973" s="34"/>
      <c r="PTL973" s="35"/>
      <c r="PTM973" s="34"/>
      <c r="PTT973" s="35"/>
      <c r="PTU973" s="34"/>
      <c r="PUB973" s="35"/>
      <c r="PUC973" s="34"/>
      <c r="PUJ973" s="35"/>
      <c r="PUK973" s="34"/>
      <c r="PUR973" s="35"/>
      <c r="PUS973" s="34"/>
      <c r="PUZ973" s="35"/>
      <c r="PVA973" s="34"/>
      <c r="PVH973" s="35"/>
      <c r="PVI973" s="34"/>
      <c r="PVP973" s="35"/>
      <c r="PVQ973" s="34"/>
      <c r="PVX973" s="35"/>
      <c r="PVY973" s="34"/>
      <c r="PWF973" s="35"/>
      <c r="PWG973" s="34"/>
      <c r="PWN973" s="35"/>
      <c r="PWO973" s="34"/>
      <c r="PWV973" s="35"/>
      <c r="PWW973" s="34"/>
      <c r="PXD973" s="35"/>
      <c r="PXE973" s="34"/>
      <c r="PXL973" s="35"/>
      <c r="PXM973" s="34"/>
      <c r="PXT973" s="35"/>
      <c r="PXU973" s="34"/>
      <c r="PYB973" s="35"/>
      <c r="PYC973" s="34"/>
      <c r="PYJ973" s="35"/>
      <c r="PYK973" s="34"/>
      <c r="PYR973" s="35"/>
      <c r="PYS973" s="34"/>
      <c r="PYZ973" s="35"/>
      <c r="PZA973" s="34"/>
      <c r="PZH973" s="35"/>
      <c r="PZI973" s="34"/>
      <c r="PZP973" s="35"/>
      <c r="PZQ973" s="34"/>
      <c r="PZX973" s="35"/>
      <c r="PZY973" s="34"/>
      <c r="QAF973" s="35"/>
      <c r="QAG973" s="34"/>
      <c r="QAN973" s="35"/>
      <c r="QAO973" s="34"/>
      <c r="QAV973" s="35"/>
      <c r="QAW973" s="34"/>
      <c r="QBD973" s="35"/>
      <c r="QBE973" s="34"/>
      <c r="QBL973" s="35"/>
      <c r="QBM973" s="34"/>
      <c r="QBT973" s="35"/>
      <c r="QBU973" s="34"/>
      <c r="QCB973" s="35"/>
      <c r="QCC973" s="34"/>
      <c r="QCJ973" s="35"/>
      <c r="QCK973" s="34"/>
      <c r="QCR973" s="35"/>
      <c r="QCS973" s="34"/>
      <c r="QCZ973" s="35"/>
      <c r="QDA973" s="34"/>
      <c r="QDH973" s="35"/>
      <c r="QDI973" s="34"/>
      <c r="QDP973" s="35"/>
      <c r="QDQ973" s="34"/>
      <c r="QDX973" s="35"/>
      <c r="QDY973" s="34"/>
      <c r="QEF973" s="35"/>
      <c r="QEG973" s="34"/>
      <c r="QEN973" s="35"/>
      <c r="QEO973" s="34"/>
      <c r="QEV973" s="35"/>
      <c r="QEW973" s="34"/>
      <c r="QFD973" s="35"/>
      <c r="QFE973" s="34"/>
      <c r="QFL973" s="35"/>
      <c r="QFM973" s="34"/>
      <c r="QFT973" s="35"/>
      <c r="QFU973" s="34"/>
      <c r="QGB973" s="35"/>
      <c r="QGC973" s="34"/>
      <c r="QGJ973" s="35"/>
      <c r="QGK973" s="34"/>
      <c r="QGR973" s="35"/>
      <c r="QGS973" s="34"/>
      <c r="QGZ973" s="35"/>
      <c r="QHA973" s="34"/>
      <c r="QHH973" s="35"/>
      <c r="QHI973" s="34"/>
      <c r="QHP973" s="35"/>
      <c r="QHQ973" s="34"/>
      <c r="QHX973" s="35"/>
      <c r="QHY973" s="34"/>
      <c r="QIF973" s="35"/>
      <c r="QIG973" s="34"/>
      <c r="QIN973" s="35"/>
      <c r="QIO973" s="34"/>
      <c r="QIV973" s="35"/>
      <c r="QIW973" s="34"/>
      <c r="QJD973" s="35"/>
      <c r="QJE973" s="34"/>
      <c r="QJL973" s="35"/>
      <c r="QJM973" s="34"/>
      <c r="QJT973" s="35"/>
      <c r="QJU973" s="34"/>
      <c r="QKB973" s="35"/>
      <c r="QKC973" s="34"/>
      <c r="QKJ973" s="35"/>
      <c r="QKK973" s="34"/>
      <c r="QKR973" s="35"/>
      <c r="QKS973" s="34"/>
      <c r="QKZ973" s="35"/>
      <c r="QLA973" s="34"/>
      <c r="QLH973" s="35"/>
      <c r="QLI973" s="34"/>
      <c r="QLP973" s="35"/>
      <c r="QLQ973" s="34"/>
      <c r="QLX973" s="35"/>
      <c r="QLY973" s="34"/>
      <c r="QMF973" s="35"/>
      <c r="QMG973" s="34"/>
      <c r="QMN973" s="35"/>
      <c r="QMO973" s="34"/>
      <c r="QMV973" s="35"/>
      <c r="QMW973" s="34"/>
      <c r="QND973" s="35"/>
      <c r="QNE973" s="34"/>
      <c r="QNL973" s="35"/>
      <c r="QNM973" s="34"/>
      <c r="QNT973" s="35"/>
      <c r="QNU973" s="34"/>
      <c r="QOB973" s="35"/>
      <c r="QOC973" s="34"/>
      <c r="QOJ973" s="35"/>
      <c r="QOK973" s="34"/>
      <c r="QOR973" s="35"/>
      <c r="QOS973" s="34"/>
      <c r="QOZ973" s="35"/>
      <c r="QPA973" s="34"/>
      <c r="QPH973" s="35"/>
      <c r="QPI973" s="34"/>
      <c r="QPP973" s="35"/>
      <c r="QPQ973" s="34"/>
      <c r="QPX973" s="35"/>
      <c r="QPY973" s="34"/>
      <c r="QQF973" s="35"/>
      <c r="QQG973" s="34"/>
      <c r="QQN973" s="35"/>
      <c r="QQO973" s="34"/>
      <c r="QQV973" s="35"/>
      <c r="QQW973" s="34"/>
      <c r="QRD973" s="35"/>
      <c r="QRE973" s="34"/>
      <c r="QRL973" s="35"/>
      <c r="QRM973" s="34"/>
      <c r="QRT973" s="35"/>
      <c r="QRU973" s="34"/>
      <c r="QSB973" s="35"/>
      <c r="QSC973" s="34"/>
      <c r="QSJ973" s="35"/>
      <c r="QSK973" s="34"/>
      <c r="QSR973" s="35"/>
      <c r="QSS973" s="34"/>
      <c r="QSZ973" s="35"/>
      <c r="QTA973" s="34"/>
      <c r="QTH973" s="35"/>
      <c r="QTI973" s="34"/>
      <c r="QTP973" s="35"/>
      <c r="QTQ973" s="34"/>
      <c r="QTX973" s="35"/>
      <c r="QTY973" s="34"/>
      <c r="QUF973" s="35"/>
      <c r="QUG973" s="34"/>
      <c r="QUN973" s="35"/>
      <c r="QUO973" s="34"/>
      <c r="QUV973" s="35"/>
      <c r="QUW973" s="34"/>
      <c r="QVD973" s="35"/>
      <c r="QVE973" s="34"/>
      <c r="QVL973" s="35"/>
      <c r="QVM973" s="34"/>
      <c r="QVT973" s="35"/>
      <c r="QVU973" s="34"/>
      <c r="QWB973" s="35"/>
      <c r="QWC973" s="34"/>
      <c r="QWJ973" s="35"/>
      <c r="QWK973" s="34"/>
      <c r="QWR973" s="35"/>
      <c r="QWS973" s="34"/>
      <c r="QWZ973" s="35"/>
      <c r="QXA973" s="34"/>
      <c r="QXH973" s="35"/>
      <c r="QXI973" s="34"/>
      <c r="QXP973" s="35"/>
      <c r="QXQ973" s="34"/>
      <c r="QXX973" s="35"/>
      <c r="QXY973" s="34"/>
      <c r="QYF973" s="35"/>
      <c r="QYG973" s="34"/>
      <c r="QYN973" s="35"/>
      <c r="QYO973" s="34"/>
      <c r="QYV973" s="35"/>
      <c r="QYW973" s="34"/>
      <c r="QZD973" s="35"/>
      <c r="QZE973" s="34"/>
      <c r="QZL973" s="35"/>
      <c r="QZM973" s="34"/>
      <c r="QZT973" s="35"/>
      <c r="QZU973" s="34"/>
      <c r="RAB973" s="35"/>
      <c r="RAC973" s="34"/>
      <c r="RAJ973" s="35"/>
      <c r="RAK973" s="34"/>
      <c r="RAR973" s="35"/>
      <c r="RAS973" s="34"/>
      <c r="RAZ973" s="35"/>
      <c r="RBA973" s="34"/>
      <c r="RBH973" s="35"/>
      <c r="RBI973" s="34"/>
      <c r="RBP973" s="35"/>
      <c r="RBQ973" s="34"/>
      <c r="RBX973" s="35"/>
      <c r="RBY973" s="34"/>
      <c r="RCF973" s="35"/>
      <c r="RCG973" s="34"/>
      <c r="RCN973" s="35"/>
      <c r="RCO973" s="34"/>
      <c r="RCV973" s="35"/>
      <c r="RCW973" s="34"/>
      <c r="RDD973" s="35"/>
      <c r="RDE973" s="34"/>
      <c r="RDL973" s="35"/>
      <c r="RDM973" s="34"/>
      <c r="RDT973" s="35"/>
      <c r="RDU973" s="34"/>
      <c r="REB973" s="35"/>
      <c r="REC973" s="34"/>
      <c r="REJ973" s="35"/>
      <c r="REK973" s="34"/>
      <c r="RER973" s="35"/>
      <c r="RES973" s="34"/>
      <c r="REZ973" s="35"/>
      <c r="RFA973" s="34"/>
      <c r="RFH973" s="35"/>
      <c r="RFI973" s="34"/>
      <c r="RFP973" s="35"/>
      <c r="RFQ973" s="34"/>
      <c r="RFX973" s="35"/>
      <c r="RFY973" s="34"/>
      <c r="RGF973" s="35"/>
      <c r="RGG973" s="34"/>
      <c r="RGN973" s="35"/>
      <c r="RGO973" s="34"/>
      <c r="RGV973" s="35"/>
      <c r="RGW973" s="34"/>
      <c r="RHD973" s="35"/>
      <c r="RHE973" s="34"/>
      <c r="RHL973" s="35"/>
      <c r="RHM973" s="34"/>
      <c r="RHT973" s="35"/>
      <c r="RHU973" s="34"/>
      <c r="RIB973" s="35"/>
      <c r="RIC973" s="34"/>
      <c r="RIJ973" s="35"/>
      <c r="RIK973" s="34"/>
      <c r="RIR973" s="35"/>
      <c r="RIS973" s="34"/>
      <c r="RIZ973" s="35"/>
      <c r="RJA973" s="34"/>
      <c r="RJH973" s="35"/>
      <c r="RJI973" s="34"/>
      <c r="RJP973" s="35"/>
      <c r="RJQ973" s="34"/>
      <c r="RJX973" s="35"/>
      <c r="RJY973" s="34"/>
      <c r="RKF973" s="35"/>
      <c r="RKG973" s="34"/>
      <c r="RKN973" s="35"/>
      <c r="RKO973" s="34"/>
      <c r="RKV973" s="35"/>
      <c r="RKW973" s="34"/>
      <c r="RLD973" s="35"/>
      <c r="RLE973" s="34"/>
      <c r="RLL973" s="35"/>
      <c r="RLM973" s="34"/>
      <c r="RLT973" s="35"/>
      <c r="RLU973" s="34"/>
      <c r="RMB973" s="35"/>
      <c r="RMC973" s="34"/>
      <c r="RMJ973" s="35"/>
      <c r="RMK973" s="34"/>
      <c r="RMR973" s="35"/>
      <c r="RMS973" s="34"/>
      <c r="RMZ973" s="35"/>
      <c r="RNA973" s="34"/>
      <c r="RNH973" s="35"/>
      <c r="RNI973" s="34"/>
      <c r="RNP973" s="35"/>
      <c r="RNQ973" s="34"/>
      <c r="RNX973" s="35"/>
      <c r="RNY973" s="34"/>
      <c r="ROF973" s="35"/>
      <c r="ROG973" s="34"/>
      <c r="RON973" s="35"/>
      <c r="ROO973" s="34"/>
      <c r="ROV973" s="35"/>
      <c r="ROW973" s="34"/>
      <c r="RPD973" s="35"/>
      <c r="RPE973" s="34"/>
      <c r="RPL973" s="35"/>
      <c r="RPM973" s="34"/>
      <c r="RPT973" s="35"/>
      <c r="RPU973" s="34"/>
      <c r="RQB973" s="35"/>
      <c r="RQC973" s="34"/>
      <c r="RQJ973" s="35"/>
      <c r="RQK973" s="34"/>
      <c r="RQR973" s="35"/>
      <c r="RQS973" s="34"/>
      <c r="RQZ973" s="35"/>
      <c r="RRA973" s="34"/>
      <c r="RRH973" s="35"/>
      <c r="RRI973" s="34"/>
      <c r="RRP973" s="35"/>
      <c r="RRQ973" s="34"/>
      <c r="RRX973" s="35"/>
      <c r="RRY973" s="34"/>
      <c r="RSF973" s="35"/>
      <c r="RSG973" s="34"/>
      <c r="RSN973" s="35"/>
      <c r="RSO973" s="34"/>
      <c r="RSV973" s="35"/>
      <c r="RSW973" s="34"/>
      <c r="RTD973" s="35"/>
      <c r="RTE973" s="34"/>
      <c r="RTL973" s="35"/>
      <c r="RTM973" s="34"/>
      <c r="RTT973" s="35"/>
      <c r="RTU973" s="34"/>
      <c r="RUB973" s="35"/>
      <c r="RUC973" s="34"/>
      <c r="RUJ973" s="35"/>
      <c r="RUK973" s="34"/>
      <c r="RUR973" s="35"/>
      <c r="RUS973" s="34"/>
      <c r="RUZ973" s="35"/>
      <c r="RVA973" s="34"/>
      <c r="RVH973" s="35"/>
      <c r="RVI973" s="34"/>
      <c r="RVP973" s="35"/>
      <c r="RVQ973" s="34"/>
      <c r="RVX973" s="35"/>
      <c r="RVY973" s="34"/>
      <c r="RWF973" s="35"/>
      <c r="RWG973" s="34"/>
      <c r="RWN973" s="35"/>
      <c r="RWO973" s="34"/>
      <c r="RWV973" s="35"/>
      <c r="RWW973" s="34"/>
      <c r="RXD973" s="35"/>
      <c r="RXE973" s="34"/>
      <c r="RXL973" s="35"/>
      <c r="RXM973" s="34"/>
      <c r="RXT973" s="35"/>
      <c r="RXU973" s="34"/>
      <c r="RYB973" s="35"/>
      <c r="RYC973" s="34"/>
      <c r="RYJ973" s="35"/>
      <c r="RYK973" s="34"/>
      <c r="RYR973" s="35"/>
      <c r="RYS973" s="34"/>
      <c r="RYZ973" s="35"/>
      <c r="RZA973" s="34"/>
      <c r="RZH973" s="35"/>
      <c r="RZI973" s="34"/>
      <c r="RZP973" s="35"/>
      <c r="RZQ973" s="34"/>
      <c r="RZX973" s="35"/>
      <c r="RZY973" s="34"/>
      <c r="SAF973" s="35"/>
      <c r="SAG973" s="34"/>
      <c r="SAN973" s="35"/>
      <c r="SAO973" s="34"/>
      <c r="SAV973" s="35"/>
      <c r="SAW973" s="34"/>
      <c r="SBD973" s="35"/>
      <c r="SBE973" s="34"/>
      <c r="SBL973" s="35"/>
      <c r="SBM973" s="34"/>
      <c r="SBT973" s="35"/>
      <c r="SBU973" s="34"/>
      <c r="SCB973" s="35"/>
      <c r="SCC973" s="34"/>
      <c r="SCJ973" s="35"/>
      <c r="SCK973" s="34"/>
      <c r="SCR973" s="35"/>
      <c r="SCS973" s="34"/>
      <c r="SCZ973" s="35"/>
      <c r="SDA973" s="34"/>
      <c r="SDH973" s="35"/>
      <c r="SDI973" s="34"/>
      <c r="SDP973" s="35"/>
      <c r="SDQ973" s="34"/>
      <c r="SDX973" s="35"/>
      <c r="SDY973" s="34"/>
      <c r="SEF973" s="35"/>
      <c r="SEG973" s="34"/>
      <c r="SEN973" s="35"/>
      <c r="SEO973" s="34"/>
      <c r="SEV973" s="35"/>
      <c r="SEW973" s="34"/>
      <c r="SFD973" s="35"/>
      <c r="SFE973" s="34"/>
      <c r="SFL973" s="35"/>
      <c r="SFM973" s="34"/>
      <c r="SFT973" s="35"/>
      <c r="SFU973" s="34"/>
      <c r="SGB973" s="35"/>
      <c r="SGC973" s="34"/>
      <c r="SGJ973" s="35"/>
      <c r="SGK973" s="34"/>
      <c r="SGR973" s="35"/>
      <c r="SGS973" s="34"/>
      <c r="SGZ973" s="35"/>
      <c r="SHA973" s="34"/>
      <c r="SHH973" s="35"/>
      <c r="SHI973" s="34"/>
      <c r="SHP973" s="35"/>
      <c r="SHQ973" s="34"/>
      <c r="SHX973" s="35"/>
      <c r="SHY973" s="34"/>
      <c r="SIF973" s="35"/>
      <c r="SIG973" s="34"/>
      <c r="SIN973" s="35"/>
      <c r="SIO973" s="34"/>
      <c r="SIV973" s="35"/>
      <c r="SIW973" s="34"/>
      <c r="SJD973" s="35"/>
      <c r="SJE973" s="34"/>
      <c r="SJL973" s="35"/>
      <c r="SJM973" s="34"/>
      <c r="SJT973" s="35"/>
      <c r="SJU973" s="34"/>
      <c r="SKB973" s="35"/>
      <c r="SKC973" s="34"/>
      <c r="SKJ973" s="35"/>
      <c r="SKK973" s="34"/>
      <c r="SKR973" s="35"/>
      <c r="SKS973" s="34"/>
      <c r="SKZ973" s="35"/>
      <c r="SLA973" s="34"/>
      <c r="SLH973" s="35"/>
      <c r="SLI973" s="34"/>
      <c r="SLP973" s="35"/>
      <c r="SLQ973" s="34"/>
      <c r="SLX973" s="35"/>
      <c r="SLY973" s="34"/>
      <c r="SMF973" s="35"/>
      <c r="SMG973" s="34"/>
      <c r="SMN973" s="35"/>
      <c r="SMO973" s="34"/>
      <c r="SMV973" s="35"/>
      <c r="SMW973" s="34"/>
      <c r="SND973" s="35"/>
      <c r="SNE973" s="34"/>
      <c r="SNL973" s="35"/>
      <c r="SNM973" s="34"/>
      <c r="SNT973" s="35"/>
      <c r="SNU973" s="34"/>
      <c r="SOB973" s="35"/>
      <c r="SOC973" s="34"/>
      <c r="SOJ973" s="35"/>
      <c r="SOK973" s="34"/>
      <c r="SOR973" s="35"/>
      <c r="SOS973" s="34"/>
      <c r="SOZ973" s="35"/>
      <c r="SPA973" s="34"/>
      <c r="SPH973" s="35"/>
      <c r="SPI973" s="34"/>
      <c r="SPP973" s="35"/>
      <c r="SPQ973" s="34"/>
      <c r="SPX973" s="35"/>
      <c r="SPY973" s="34"/>
      <c r="SQF973" s="35"/>
      <c r="SQG973" s="34"/>
      <c r="SQN973" s="35"/>
      <c r="SQO973" s="34"/>
      <c r="SQV973" s="35"/>
      <c r="SQW973" s="34"/>
      <c r="SRD973" s="35"/>
      <c r="SRE973" s="34"/>
      <c r="SRL973" s="35"/>
      <c r="SRM973" s="34"/>
      <c r="SRT973" s="35"/>
      <c r="SRU973" s="34"/>
      <c r="SSB973" s="35"/>
      <c r="SSC973" s="34"/>
      <c r="SSJ973" s="35"/>
      <c r="SSK973" s="34"/>
      <c r="SSR973" s="35"/>
      <c r="SSS973" s="34"/>
      <c r="SSZ973" s="35"/>
      <c r="STA973" s="34"/>
      <c r="STH973" s="35"/>
      <c r="STI973" s="34"/>
      <c r="STP973" s="35"/>
      <c r="STQ973" s="34"/>
      <c r="STX973" s="35"/>
      <c r="STY973" s="34"/>
      <c r="SUF973" s="35"/>
      <c r="SUG973" s="34"/>
      <c r="SUN973" s="35"/>
      <c r="SUO973" s="34"/>
      <c r="SUV973" s="35"/>
      <c r="SUW973" s="34"/>
      <c r="SVD973" s="35"/>
      <c r="SVE973" s="34"/>
      <c r="SVL973" s="35"/>
      <c r="SVM973" s="34"/>
      <c r="SVT973" s="35"/>
      <c r="SVU973" s="34"/>
      <c r="SWB973" s="35"/>
      <c r="SWC973" s="34"/>
      <c r="SWJ973" s="35"/>
      <c r="SWK973" s="34"/>
      <c r="SWR973" s="35"/>
      <c r="SWS973" s="34"/>
      <c r="SWZ973" s="35"/>
      <c r="SXA973" s="34"/>
      <c r="SXH973" s="35"/>
      <c r="SXI973" s="34"/>
      <c r="SXP973" s="35"/>
      <c r="SXQ973" s="34"/>
      <c r="SXX973" s="35"/>
      <c r="SXY973" s="34"/>
      <c r="SYF973" s="35"/>
      <c r="SYG973" s="34"/>
      <c r="SYN973" s="35"/>
      <c r="SYO973" s="34"/>
      <c r="SYV973" s="35"/>
      <c r="SYW973" s="34"/>
      <c r="SZD973" s="35"/>
      <c r="SZE973" s="34"/>
      <c r="SZL973" s="35"/>
      <c r="SZM973" s="34"/>
      <c r="SZT973" s="35"/>
      <c r="SZU973" s="34"/>
      <c r="TAB973" s="35"/>
      <c r="TAC973" s="34"/>
      <c r="TAJ973" s="35"/>
      <c r="TAK973" s="34"/>
      <c r="TAR973" s="35"/>
      <c r="TAS973" s="34"/>
      <c r="TAZ973" s="35"/>
      <c r="TBA973" s="34"/>
      <c r="TBH973" s="35"/>
      <c r="TBI973" s="34"/>
      <c r="TBP973" s="35"/>
      <c r="TBQ973" s="34"/>
      <c r="TBX973" s="35"/>
      <c r="TBY973" s="34"/>
      <c r="TCF973" s="35"/>
      <c r="TCG973" s="34"/>
      <c r="TCN973" s="35"/>
      <c r="TCO973" s="34"/>
      <c r="TCV973" s="35"/>
      <c r="TCW973" s="34"/>
      <c r="TDD973" s="35"/>
      <c r="TDE973" s="34"/>
      <c r="TDL973" s="35"/>
      <c r="TDM973" s="34"/>
      <c r="TDT973" s="35"/>
      <c r="TDU973" s="34"/>
      <c r="TEB973" s="35"/>
      <c r="TEC973" s="34"/>
      <c r="TEJ973" s="35"/>
      <c r="TEK973" s="34"/>
      <c r="TER973" s="35"/>
      <c r="TES973" s="34"/>
      <c r="TEZ973" s="35"/>
      <c r="TFA973" s="34"/>
      <c r="TFH973" s="35"/>
      <c r="TFI973" s="34"/>
      <c r="TFP973" s="35"/>
      <c r="TFQ973" s="34"/>
      <c r="TFX973" s="35"/>
      <c r="TFY973" s="34"/>
      <c r="TGF973" s="35"/>
      <c r="TGG973" s="34"/>
      <c r="TGN973" s="35"/>
      <c r="TGO973" s="34"/>
      <c r="TGV973" s="35"/>
      <c r="TGW973" s="34"/>
      <c r="THD973" s="35"/>
      <c r="THE973" s="34"/>
      <c r="THL973" s="35"/>
      <c r="THM973" s="34"/>
      <c r="THT973" s="35"/>
      <c r="THU973" s="34"/>
      <c r="TIB973" s="35"/>
      <c r="TIC973" s="34"/>
      <c r="TIJ973" s="35"/>
      <c r="TIK973" s="34"/>
      <c r="TIR973" s="35"/>
      <c r="TIS973" s="34"/>
      <c r="TIZ973" s="35"/>
      <c r="TJA973" s="34"/>
      <c r="TJH973" s="35"/>
      <c r="TJI973" s="34"/>
      <c r="TJP973" s="35"/>
      <c r="TJQ973" s="34"/>
      <c r="TJX973" s="35"/>
      <c r="TJY973" s="34"/>
      <c r="TKF973" s="35"/>
      <c r="TKG973" s="34"/>
      <c r="TKN973" s="35"/>
      <c r="TKO973" s="34"/>
      <c r="TKV973" s="35"/>
      <c r="TKW973" s="34"/>
      <c r="TLD973" s="35"/>
      <c r="TLE973" s="34"/>
      <c r="TLL973" s="35"/>
      <c r="TLM973" s="34"/>
      <c r="TLT973" s="35"/>
      <c r="TLU973" s="34"/>
      <c r="TMB973" s="35"/>
      <c r="TMC973" s="34"/>
      <c r="TMJ973" s="35"/>
      <c r="TMK973" s="34"/>
      <c r="TMR973" s="35"/>
      <c r="TMS973" s="34"/>
      <c r="TMZ973" s="35"/>
      <c r="TNA973" s="34"/>
      <c r="TNH973" s="35"/>
      <c r="TNI973" s="34"/>
      <c r="TNP973" s="35"/>
      <c r="TNQ973" s="34"/>
      <c r="TNX973" s="35"/>
      <c r="TNY973" s="34"/>
      <c r="TOF973" s="35"/>
      <c r="TOG973" s="34"/>
      <c r="TON973" s="35"/>
      <c r="TOO973" s="34"/>
      <c r="TOV973" s="35"/>
      <c r="TOW973" s="34"/>
      <c r="TPD973" s="35"/>
      <c r="TPE973" s="34"/>
      <c r="TPL973" s="35"/>
      <c r="TPM973" s="34"/>
      <c r="TPT973" s="35"/>
      <c r="TPU973" s="34"/>
      <c r="TQB973" s="35"/>
      <c r="TQC973" s="34"/>
      <c r="TQJ973" s="35"/>
      <c r="TQK973" s="34"/>
      <c r="TQR973" s="35"/>
      <c r="TQS973" s="34"/>
      <c r="TQZ973" s="35"/>
      <c r="TRA973" s="34"/>
      <c r="TRH973" s="35"/>
      <c r="TRI973" s="34"/>
      <c r="TRP973" s="35"/>
      <c r="TRQ973" s="34"/>
      <c r="TRX973" s="35"/>
      <c r="TRY973" s="34"/>
      <c r="TSF973" s="35"/>
      <c r="TSG973" s="34"/>
      <c r="TSN973" s="35"/>
      <c r="TSO973" s="34"/>
      <c r="TSV973" s="35"/>
      <c r="TSW973" s="34"/>
      <c r="TTD973" s="35"/>
      <c r="TTE973" s="34"/>
      <c r="TTL973" s="35"/>
      <c r="TTM973" s="34"/>
      <c r="TTT973" s="35"/>
      <c r="TTU973" s="34"/>
      <c r="TUB973" s="35"/>
      <c r="TUC973" s="34"/>
      <c r="TUJ973" s="35"/>
      <c r="TUK973" s="34"/>
      <c r="TUR973" s="35"/>
      <c r="TUS973" s="34"/>
      <c r="TUZ973" s="35"/>
      <c r="TVA973" s="34"/>
      <c r="TVH973" s="35"/>
      <c r="TVI973" s="34"/>
      <c r="TVP973" s="35"/>
      <c r="TVQ973" s="34"/>
      <c r="TVX973" s="35"/>
      <c r="TVY973" s="34"/>
      <c r="TWF973" s="35"/>
      <c r="TWG973" s="34"/>
      <c r="TWN973" s="35"/>
      <c r="TWO973" s="34"/>
      <c r="TWV973" s="35"/>
      <c r="TWW973" s="34"/>
      <c r="TXD973" s="35"/>
      <c r="TXE973" s="34"/>
      <c r="TXL973" s="35"/>
      <c r="TXM973" s="34"/>
      <c r="TXT973" s="35"/>
      <c r="TXU973" s="34"/>
      <c r="TYB973" s="35"/>
      <c r="TYC973" s="34"/>
      <c r="TYJ973" s="35"/>
      <c r="TYK973" s="34"/>
      <c r="TYR973" s="35"/>
      <c r="TYS973" s="34"/>
      <c r="TYZ973" s="35"/>
      <c r="TZA973" s="34"/>
      <c r="TZH973" s="35"/>
      <c r="TZI973" s="34"/>
      <c r="TZP973" s="35"/>
      <c r="TZQ973" s="34"/>
      <c r="TZX973" s="35"/>
      <c r="TZY973" s="34"/>
      <c r="UAF973" s="35"/>
      <c r="UAG973" s="34"/>
      <c r="UAN973" s="35"/>
      <c r="UAO973" s="34"/>
      <c r="UAV973" s="35"/>
      <c r="UAW973" s="34"/>
      <c r="UBD973" s="35"/>
      <c r="UBE973" s="34"/>
      <c r="UBL973" s="35"/>
      <c r="UBM973" s="34"/>
      <c r="UBT973" s="35"/>
      <c r="UBU973" s="34"/>
      <c r="UCB973" s="35"/>
      <c r="UCC973" s="34"/>
      <c r="UCJ973" s="35"/>
      <c r="UCK973" s="34"/>
      <c r="UCR973" s="35"/>
      <c r="UCS973" s="34"/>
      <c r="UCZ973" s="35"/>
      <c r="UDA973" s="34"/>
      <c r="UDH973" s="35"/>
      <c r="UDI973" s="34"/>
      <c r="UDP973" s="35"/>
      <c r="UDQ973" s="34"/>
      <c r="UDX973" s="35"/>
      <c r="UDY973" s="34"/>
      <c r="UEF973" s="35"/>
      <c r="UEG973" s="34"/>
      <c r="UEN973" s="35"/>
      <c r="UEO973" s="34"/>
      <c r="UEV973" s="35"/>
      <c r="UEW973" s="34"/>
      <c r="UFD973" s="35"/>
      <c r="UFE973" s="34"/>
      <c r="UFL973" s="35"/>
      <c r="UFM973" s="34"/>
      <c r="UFT973" s="35"/>
      <c r="UFU973" s="34"/>
      <c r="UGB973" s="35"/>
      <c r="UGC973" s="34"/>
      <c r="UGJ973" s="35"/>
      <c r="UGK973" s="34"/>
      <c r="UGR973" s="35"/>
      <c r="UGS973" s="34"/>
      <c r="UGZ973" s="35"/>
      <c r="UHA973" s="34"/>
      <c r="UHH973" s="35"/>
      <c r="UHI973" s="34"/>
      <c r="UHP973" s="35"/>
      <c r="UHQ973" s="34"/>
      <c r="UHX973" s="35"/>
      <c r="UHY973" s="34"/>
      <c r="UIF973" s="35"/>
      <c r="UIG973" s="34"/>
      <c r="UIN973" s="35"/>
      <c r="UIO973" s="34"/>
      <c r="UIV973" s="35"/>
      <c r="UIW973" s="34"/>
      <c r="UJD973" s="35"/>
      <c r="UJE973" s="34"/>
      <c r="UJL973" s="35"/>
      <c r="UJM973" s="34"/>
      <c r="UJT973" s="35"/>
      <c r="UJU973" s="34"/>
      <c r="UKB973" s="35"/>
      <c r="UKC973" s="34"/>
      <c r="UKJ973" s="35"/>
      <c r="UKK973" s="34"/>
      <c r="UKR973" s="35"/>
      <c r="UKS973" s="34"/>
      <c r="UKZ973" s="35"/>
      <c r="ULA973" s="34"/>
      <c r="ULH973" s="35"/>
      <c r="ULI973" s="34"/>
      <c r="ULP973" s="35"/>
      <c r="ULQ973" s="34"/>
      <c r="ULX973" s="35"/>
      <c r="ULY973" s="34"/>
      <c r="UMF973" s="35"/>
      <c r="UMG973" s="34"/>
      <c r="UMN973" s="35"/>
      <c r="UMO973" s="34"/>
      <c r="UMV973" s="35"/>
      <c r="UMW973" s="34"/>
      <c r="UND973" s="35"/>
      <c r="UNE973" s="34"/>
      <c r="UNL973" s="35"/>
      <c r="UNM973" s="34"/>
      <c r="UNT973" s="35"/>
      <c r="UNU973" s="34"/>
      <c r="UOB973" s="35"/>
      <c r="UOC973" s="34"/>
      <c r="UOJ973" s="35"/>
      <c r="UOK973" s="34"/>
      <c r="UOR973" s="35"/>
      <c r="UOS973" s="34"/>
      <c r="UOZ973" s="35"/>
      <c r="UPA973" s="34"/>
      <c r="UPH973" s="35"/>
      <c r="UPI973" s="34"/>
      <c r="UPP973" s="35"/>
      <c r="UPQ973" s="34"/>
      <c r="UPX973" s="35"/>
      <c r="UPY973" s="34"/>
      <c r="UQF973" s="35"/>
      <c r="UQG973" s="34"/>
      <c r="UQN973" s="35"/>
      <c r="UQO973" s="34"/>
      <c r="UQV973" s="35"/>
      <c r="UQW973" s="34"/>
      <c r="URD973" s="35"/>
      <c r="URE973" s="34"/>
      <c r="URL973" s="35"/>
      <c r="URM973" s="34"/>
      <c r="URT973" s="35"/>
      <c r="URU973" s="34"/>
      <c r="USB973" s="35"/>
      <c r="USC973" s="34"/>
      <c r="USJ973" s="35"/>
      <c r="USK973" s="34"/>
      <c r="USR973" s="35"/>
      <c r="USS973" s="34"/>
      <c r="USZ973" s="35"/>
      <c r="UTA973" s="34"/>
      <c r="UTH973" s="35"/>
      <c r="UTI973" s="34"/>
      <c r="UTP973" s="35"/>
      <c r="UTQ973" s="34"/>
      <c r="UTX973" s="35"/>
      <c r="UTY973" s="34"/>
      <c r="UUF973" s="35"/>
      <c r="UUG973" s="34"/>
      <c r="UUN973" s="35"/>
      <c r="UUO973" s="34"/>
      <c r="UUV973" s="35"/>
      <c r="UUW973" s="34"/>
      <c r="UVD973" s="35"/>
      <c r="UVE973" s="34"/>
      <c r="UVL973" s="35"/>
      <c r="UVM973" s="34"/>
      <c r="UVT973" s="35"/>
      <c r="UVU973" s="34"/>
      <c r="UWB973" s="35"/>
      <c r="UWC973" s="34"/>
      <c r="UWJ973" s="35"/>
      <c r="UWK973" s="34"/>
      <c r="UWR973" s="35"/>
      <c r="UWS973" s="34"/>
      <c r="UWZ973" s="35"/>
      <c r="UXA973" s="34"/>
      <c r="UXH973" s="35"/>
      <c r="UXI973" s="34"/>
      <c r="UXP973" s="35"/>
      <c r="UXQ973" s="34"/>
      <c r="UXX973" s="35"/>
      <c r="UXY973" s="34"/>
      <c r="UYF973" s="35"/>
      <c r="UYG973" s="34"/>
      <c r="UYN973" s="35"/>
      <c r="UYO973" s="34"/>
      <c r="UYV973" s="35"/>
      <c r="UYW973" s="34"/>
      <c r="UZD973" s="35"/>
      <c r="UZE973" s="34"/>
      <c r="UZL973" s="35"/>
      <c r="UZM973" s="34"/>
      <c r="UZT973" s="35"/>
      <c r="UZU973" s="34"/>
      <c r="VAB973" s="35"/>
      <c r="VAC973" s="34"/>
      <c r="VAJ973" s="35"/>
      <c r="VAK973" s="34"/>
      <c r="VAR973" s="35"/>
      <c r="VAS973" s="34"/>
      <c r="VAZ973" s="35"/>
      <c r="VBA973" s="34"/>
      <c r="VBH973" s="35"/>
      <c r="VBI973" s="34"/>
      <c r="VBP973" s="35"/>
      <c r="VBQ973" s="34"/>
      <c r="VBX973" s="35"/>
      <c r="VBY973" s="34"/>
      <c r="VCF973" s="35"/>
      <c r="VCG973" s="34"/>
      <c r="VCN973" s="35"/>
      <c r="VCO973" s="34"/>
      <c r="VCV973" s="35"/>
      <c r="VCW973" s="34"/>
      <c r="VDD973" s="35"/>
      <c r="VDE973" s="34"/>
      <c r="VDL973" s="35"/>
      <c r="VDM973" s="34"/>
      <c r="VDT973" s="35"/>
      <c r="VDU973" s="34"/>
      <c r="VEB973" s="35"/>
      <c r="VEC973" s="34"/>
      <c r="VEJ973" s="35"/>
      <c r="VEK973" s="34"/>
      <c r="VER973" s="35"/>
      <c r="VES973" s="34"/>
      <c r="VEZ973" s="35"/>
      <c r="VFA973" s="34"/>
      <c r="VFH973" s="35"/>
      <c r="VFI973" s="34"/>
      <c r="VFP973" s="35"/>
      <c r="VFQ973" s="34"/>
      <c r="VFX973" s="35"/>
      <c r="VFY973" s="34"/>
      <c r="VGF973" s="35"/>
      <c r="VGG973" s="34"/>
      <c r="VGN973" s="35"/>
      <c r="VGO973" s="34"/>
      <c r="VGV973" s="35"/>
      <c r="VGW973" s="34"/>
      <c r="VHD973" s="35"/>
      <c r="VHE973" s="34"/>
      <c r="VHL973" s="35"/>
      <c r="VHM973" s="34"/>
      <c r="VHT973" s="35"/>
      <c r="VHU973" s="34"/>
      <c r="VIB973" s="35"/>
      <c r="VIC973" s="34"/>
      <c r="VIJ973" s="35"/>
      <c r="VIK973" s="34"/>
      <c r="VIR973" s="35"/>
      <c r="VIS973" s="34"/>
      <c r="VIZ973" s="35"/>
      <c r="VJA973" s="34"/>
      <c r="VJH973" s="35"/>
      <c r="VJI973" s="34"/>
      <c r="VJP973" s="35"/>
      <c r="VJQ973" s="34"/>
      <c r="VJX973" s="35"/>
      <c r="VJY973" s="34"/>
      <c r="VKF973" s="35"/>
      <c r="VKG973" s="34"/>
      <c r="VKN973" s="35"/>
      <c r="VKO973" s="34"/>
      <c r="VKV973" s="35"/>
      <c r="VKW973" s="34"/>
      <c r="VLD973" s="35"/>
      <c r="VLE973" s="34"/>
      <c r="VLL973" s="35"/>
      <c r="VLM973" s="34"/>
      <c r="VLT973" s="35"/>
      <c r="VLU973" s="34"/>
      <c r="VMB973" s="35"/>
      <c r="VMC973" s="34"/>
      <c r="VMJ973" s="35"/>
      <c r="VMK973" s="34"/>
      <c r="VMR973" s="35"/>
      <c r="VMS973" s="34"/>
      <c r="VMZ973" s="35"/>
      <c r="VNA973" s="34"/>
      <c r="VNH973" s="35"/>
      <c r="VNI973" s="34"/>
      <c r="VNP973" s="35"/>
      <c r="VNQ973" s="34"/>
      <c r="VNX973" s="35"/>
      <c r="VNY973" s="34"/>
      <c r="VOF973" s="35"/>
      <c r="VOG973" s="34"/>
      <c r="VON973" s="35"/>
      <c r="VOO973" s="34"/>
      <c r="VOV973" s="35"/>
      <c r="VOW973" s="34"/>
      <c r="VPD973" s="35"/>
      <c r="VPE973" s="34"/>
      <c r="VPL973" s="35"/>
      <c r="VPM973" s="34"/>
      <c r="VPT973" s="35"/>
      <c r="VPU973" s="34"/>
      <c r="VQB973" s="35"/>
      <c r="VQC973" s="34"/>
      <c r="VQJ973" s="35"/>
      <c r="VQK973" s="34"/>
      <c r="VQR973" s="35"/>
      <c r="VQS973" s="34"/>
      <c r="VQZ973" s="35"/>
      <c r="VRA973" s="34"/>
      <c r="VRH973" s="35"/>
      <c r="VRI973" s="34"/>
      <c r="VRP973" s="35"/>
      <c r="VRQ973" s="34"/>
      <c r="VRX973" s="35"/>
      <c r="VRY973" s="34"/>
      <c r="VSF973" s="35"/>
      <c r="VSG973" s="34"/>
      <c r="VSN973" s="35"/>
      <c r="VSO973" s="34"/>
      <c r="VSV973" s="35"/>
      <c r="VSW973" s="34"/>
      <c r="VTD973" s="35"/>
      <c r="VTE973" s="34"/>
      <c r="VTL973" s="35"/>
      <c r="VTM973" s="34"/>
      <c r="VTT973" s="35"/>
      <c r="VTU973" s="34"/>
      <c r="VUB973" s="35"/>
      <c r="VUC973" s="34"/>
      <c r="VUJ973" s="35"/>
      <c r="VUK973" s="34"/>
      <c r="VUR973" s="35"/>
      <c r="VUS973" s="34"/>
      <c r="VUZ973" s="35"/>
      <c r="VVA973" s="34"/>
      <c r="VVH973" s="35"/>
      <c r="VVI973" s="34"/>
      <c r="VVP973" s="35"/>
      <c r="VVQ973" s="34"/>
      <c r="VVX973" s="35"/>
      <c r="VVY973" s="34"/>
      <c r="VWF973" s="35"/>
      <c r="VWG973" s="34"/>
      <c r="VWN973" s="35"/>
      <c r="VWO973" s="34"/>
      <c r="VWV973" s="35"/>
      <c r="VWW973" s="34"/>
      <c r="VXD973" s="35"/>
      <c r="VXE973" s="34"/>
      <c r="VXL973" s="35"/>
      <c r="VXM973" s="34"/>
      <c r="VXT973" s="35"/>
      <c r="VXU973" s="34"/>
      <c r="VYB973" s="35"/>
      <c r="VYC973" s="34"/>
      <c r="VYJ973" s="35"/>
      <c r="VYK973" s="34"/>
      <c r="VYR973" s="35"/>
      <c r="VYS973" s="34"/>
      <c r="VYZ973" s="35"/>
      <c r="VZA973" s="34"/>
      <c r="VZH973" s="35"/>
      <c r="VZI973" s="34"/>
      <c r="VZP973" s="35"/>
      <c r="VZQ973" s="34"/>
      <c r="VZX973" s="35"/>
      <c r="VZY973" s="34"/>
      <c r="WAF973" s="35"/>
      <c r="WAG973" s="34"/>
      <c r="WAN973" s="35"/>
      <c r="WAO973" s="34"/>
      <c r="WAV973" s="35"/>
      <c r="WAW973" s="34"/>
      <c r="WBD973" s="35"/>
      <c r="WBE973" s="34"/>
      <c r="WBL973" s="35"/>
      <c r="WBM973" s="34"/>
      <c r="WBT973" s="35"/>
      <c r="WBU973" s="34"/>
      <c r="WCB973" s="35"/>
      <c r="WCC973" s="34"/>
      <c r="WCJ973" s="35"/>
      <c r="WCK973" s="34"/>
      <c r="WCR973" s="35"/>
      <c r="WCS973" s="34"/>
      <c r="WCZ973" s="35"/>
      <c r="WDA973" s="34"/>
      <c r="WDH973" s="35"/>
      <c r="WDI973" s="34"/>
      <c r="WDP973" s="35"/>
      <c r="WDQ973" s="34"/>
      <c r="WDX973" s="35"/>
      <c r="WDY973" s="34"/>
      <c r="WEF973" s="35"/>
      <c r="WEG973" s="34"/>
      <c r="WEN973" s="35"/>
      <c r="WEO973" s="34"/>
      <c r="WEV973" s="35"/>
      <c r="WEW973" s="34"/>
      <c r="WFD973" s="35"/>
      <c r="WFE973" s="34"/>
      <c r="WFL973" s="35"/>
      <c r="WFM973" s="34"/>
      <c r="WFT973" s="35"/>
      <c r="WFU973" s="34"/>
      <c r="WGB973" s="35"/>
      <c r="WGC973" s="34"/>
      <c r="WGJ973" s="35"/>
      <c r="WGK973" s="34"/>
      <c r="WGR973" s="35"/>
      <c r="WGS973" s="34"/>
      <c r="WGZ973" s="35"/>
      <c r="WHA973" s="34"/>
      <c r="WHH973" s="35"/>
      <c r="WHI973" s="34"/>
      <c r="WHP973" s="35"/>
      <c r="WHQ973" s="34"/>
      <c r="WHX973" s="35"/>
      <c r="WHY973" s="34"/>
      <c r="WIF973" s="35"/>
      <c r="WIG973" s="34"/>
      <c r="WIN973" s="35"/>
      <c r="WIO973" s="34"/>
      <c r="WIV973" s="35"/>
      <c r="WIW973" s="34"/>
      <c r="WJD973" s="35"/>
      <c r="WJE973" s="34"/>
      <c r="WJL973" s="35"/>
      <c r="WJM973" s="34"/>
      <c r="WJT973" s="35"/>
      <c r="WJU973" s="34"/>
      <c r="WKB973" s="35"/>
      <c r="WKC973" s="34"/>
      <c r="WKJ973" s="35"/>
      <c r="WKK973" s="34"/>
      <c r="WKR973" s="35"/>
      <c r="WKS973" s="34"/>
      <c r="WKZ973" s="35"/>
      <c r="WLA973" s="34"/>
      <c r="WLH973" s="35"/>
      <c r="WLI973" s="34"/>
      <c r="WLP973" s="35"/>
      <c r="WLQ973" s="34"/>
      <c r="WLX973" s="35"/>
      <c r="WLY973" s="34"/>
      <c r="WMF973" s="35"/>
      <c r="WMG973" s="34"/>
      <c r="WMN973" s="35"/>
      <c r="WMO973" s="34"/>
      <c r="WMV973" s="35"/>
      <c r="WMW973" s="34"/>
      <c r="WND973" s="35"/>
      <c r="WNE973" s="34"/>
      <c r="WNL973" s="35"/>
      <c r="WNM973" s="34"/>
      <c r="WNT973" s="35"/>
      <c r="WNU973" s="34"/>
      <c r="WOB973" s="35"/>
      <c r="WOC973" s="34"/>
      <c r="WOJ973" s="35"/>
      <c r="WOK973" s="34"/>
      <c r="WOR973" s="35"/>
      <c r="WOS973" s="34"/>
      <c r="WOZ973" s="35"/>
      <c r="WPA973" s="34"/>
      <c r="WPH973" s="35"/>
      <c r="WPI973" s="34"/>
      <c r="WPP973" s="35"/>
      <c r="WPQ973" s="34"/>
      <c r="WPX973" s="35"/>
      <c r="WPY973" s="34"/>
      <c r="WQF973" s="35"/>
      <c r="WQG973" s="34"/>
      <c r="WQN973" s="35"/>
      <c r="WQO973" s="34"/>
      <c r="WQV973" s="35"/>
      <c r="WQW973" s="34"/>
      <c r="WRD973" s="35"/>
      <c r="WRE973" s="34"/>
      <c r="WRL973" s="35"/>
      <c r="WRM973" s="34"/>
      <c r="WRT973" s="35"/>
      <c r="WRU973" s="34"/>
      <c r="WSB973" s="35"/>
      <c r="WSC973" s="34"/>
      <c r="WSJ973" s="35"/>
      <c r="WSK973" s="34"/>
      <c r="WSR973" s="35"/>
      <c r="WSS973" s="34"/>
      <c r="WSZ973" s="35"/>
      <c r="WTA973" s="34"/>
      <c r="WTH973" s="35"/>
      <c r="WTI973" s="34"/>
      <c r="WTP973" s="35"/>
      <c r="WTQ973" s="34"/>
      <c r="WTX973" s="35"/>
      <c r="WTY973" s="34"/>
      <c r="WUF973" s="35"/>
      <c r="WUG973" s="34"/>
      <c r="WUN973" s="35"/>
      <c r="WUO973" s="34"/>
      <c r="WUV973" s="35"/>
      <c r="WUW973" s="34"/>
      <c r="WVD973" s="35"/>
      <c r="WVE973" s="34"/>
      <c r="WVL973" s="35"/>
      <c r="WVM973" s="34"/>
      <c r="WVT973" s="35"/>
      <c r="WVU973" s="34"/>
      <c r="WWB973" s="35"/>
      <c r="WWC973" s="34"/>
      <c r="WWJ973" s="35"/>
      <c r="WWK973" s="34"/>
      <c r="WWR973" s="35"/>
      <c r="WWS973" s="34"/>
      <c r="WWZ973" s="35"/>
      <c r="WXA973" s="34"/>
      <c r="WXH973" s="35"/>
      <c r="WXI973" s="34"/>
      <c r="WXP973" s="35"/>
      <c r="WXQ973" s="34"/>
      <c r="WXX973" s="35"/>
      <c r="WXY973" s="34"/>
      <c r="WYF973" s="35"/>
      <c r="WYG973" s="34"/>
      <c r="WYN973" s="35"/>
      <c r="WYO973" s="34"/>
      <c r="WYV973" s="35"/>
      <c r="WYW973" s="34"/>
      <c r="WZD973" s="35"/>
      <c r="WZE973" s="34"/>
      <c r="WZL973" s="35"/>
      <c r="WZM973" s="34"/>
      <c r="WZT973" s="35"/>
      <c r="WZU973" s="34"/>
      <c r="XAB973" s="35"/>
      <c r="XAC973" s="34"/>
      <c r="XAJ973" s="35"/>
      <c r="XAK973" s="34"/>
      <c r="XAR973" s="35"/>
      <c r="XAS973" s="34"/>
      <c r="XAZ973" s="35"/>
      <c r="XBA973" s="34"/>
      <c r="XBH973" s="35"/>
      <c r="XBI973" s="34"/>
      <c r="XBP973" s="35"/>
      <c r="XBQ973" s="34"/>
      <c r="XBX973" s="35"/>
      <c r="XBY973" s="34"/>
      <c r="XCF973" s="35"/>
      <c r="XCG973" s="34"/>
      <c r="XCN973" s="35"/>
      <c r="XCO973" s="34"/>
      <c r="XCV973" s="35"/>
      <c r="XCW973" s="34"/>
      <c r="XDD973" s="35"/>
      <c r="XDE973" s="34"/>
      <c r="XDL973" s="35"/>
      <c r="XDM973" s="34"/>
      <c r="XDT973" s="35"/>
      <c r="XDU973" s="34"/>
      <c r="XEB973" s="35"/>
      <c r="XEC973" s="34"/>
      <c r="XEJ973" s="35"/>
      <c r="XEK973" s="34"/>
      <c r="XER973" s="35"/>
      <c r="XES973" s="34"/>
      <c r="XEZ973" s="35"/>
      <c r="XFA973" s="34"/>
    </row>
    <row r="974" spans="1:1021 1028:2045 2052:3069 3076:4093 4100:5117 5124:6141 6148:7165 7172:8189 8196:9213 9220:10237 10244:11261 11268:12285 12292:13309 13316:14333 14340:15357 15364:16381" x14ac:dyDescent="0.25">
      <c r="A974" t="s">
        <v>21</v>
      </c>
      <c r="B974" t="s">
        <v>153</v>
      </c>
      <c r="C974">
        <v>566</v>
      </c>
      <c r="D974">
        <v>566</v>
      </c>
      <c r="E974" s="35">
        <v>1</v>
      </c>
      <c r="F974" s="34">
        <v>1E-156</v>
      </c>
      <c r="G974">
        <v>98.15</v>
      </c>
      <c r="H974">
        <v>384</v>
      </c>
      <c r="I974" t="str">
        <f>HYPERLINK("https://www.ncbi.nlm.nih.gov/nucleotide/OK170955.1?report=genbank&amp;log$=nucltop&amp;blast_rank=72&amp;RID=XE5J84ZU013","OK170955.1")</f>
        <v>OK170955.1</v>
      </c>
      <c r="L974" s="35"/>
      <c r="M974" s="34"/>
      <c r="T974" s="35"/>
      <c r="U974" s="34"/>
      <c r="AB974" s="35"/>
      <c r="AC974" s="34"/>
      <c r="AJ974" s="35"/>
      <c r="AK974" s="34"/>
      <c r="AR974" s="35"/>
      <c r="AS974" s="34"/>
      <c r="AZ974" s="35"/>
      <c r="BA974" s="34"/>
      <c r="BH974" s="35"/>
      <c r="BI974" s="34"/>
      <c r="BP974" s="35"/>
      <c r="BQ974" s="34"/>
      <c r="BX974" s="35"/>
      <c r="BY974" s="34"/>
      <c r="CF974" s="35"/>
      <c r="CG974" s="34"/>
      <c r="CN974" s="35"/>
      <c r="CO974" s="34"/>
      <c r="CV974" s="35"/>
      <c r="CW974" s="34"/>
      <c r="DD974" s="35"/>
      <c r="DE974" s="34"/>
      <c r="DL974" s="35"/>
      <c r="DM974" s="34"/>
      <c r="DT974" s="35"/>
      <c r="DU974" s="34"/>
      <c r="EB974" s="35"/>
      <c r="EC974" s="34"/>
      <c r="EJ974" s="35"/>
      <c r="EK974" s="34"/>
      <c r="ER974" s="35"/>
      <c r="ES974" s="34"/>
      <c r="EZ974" s="35"/>
      <c r="FA974" s="34"/>
      <c r="FH974" s="35"/>
      <c r="FI974" s="34"/>
      <c r="FP974" s="35"/>
      <c r="FQ974" s="34"/>
      <c r="FX974" s="35"/>
      <c r="FY974" s="34"/>
      <c r="GF974" s="35"/>
      <c r="GG974" s="34"/>
      <c r="GN974" s="35"/>
      <c r="GO974" s="34"/>
      <c r="GV974" s="35"/>
      <c r="GW974" s="34"/>
      <c r="HD974" s="35"/>
      <c r="HE974" s="34"/>
      <c r="HL974" s="35"/>
      <c r="HM974" s="34"/>
      <c r="HT974" s="35"/>
      <c r="HU974" s="34"/>
      <c r="IB974" s="35"/>
      <c r="IC974" s="34"/>
      <c r="IJ974" s="35"/>
      <c r="IK974" s="34"/>
      <c r="IR974" s="35"/>
      <c r="IS974" s="34"/>
      <c r="IZ974" s="35"/>
      <c r="JA974" s="34"/>
      <c r="JH974" s="35"/>
      <c r="JI974" s="34"/>
      <c r="JP974" s="35"/>
      <c r="JQ974" s="34"/>
      <c r="JX974" s="35"/>
      <c r="JY974" s="34"/>
      <c r="KF974" s="35"/>
      <c r="KG974" s="34"/>
      <c r="KN974" s="35"/>
      <c r="KO974" s="34"/>
      <c r="KV974" s="35"/>
      <c r="KW974" s="34"/>
      <c r="LD974" s="35"/>
      <c r="LE974" s="34"/>
      <c r="LL974" s="35"/>
      <c r="LM974" s="34"/>
      <c r="LT974" s="35"/>
      <c r="LU974" s="34"/>
      <c r="MB974" s="35"/>
      <c r="MC974" s="34"/>
      <c r="MJ974" s="35"/>
      <c r="MK974" s="34"/>
      <c r="MR974" s="35"/>
      <c r="MS974" s="34"/>
      <c r="MZ974" s="35"/>
      <c r="NA974" s="34"/>
      <c r="NH974" s="35"/>
      <c r="NI974" s="34"/>
      <c r="NP974" s="35"/>
      <c r="NQ974" s="34"/>
      <c r="NX974" s="35"/>
      <c r="NY974" s="34"/>
      <c r="OF974" s="35"/>
      <c r="OG974" s="34"/>
      <c r="ON974" s="35"/>
      <c r="OO974" s="34"/>
      <c r="OV974" s="35"/>
      <c r="OW974" s="34"/>
      <c r="PD974" s="35"/>
      <c r="PE974" s="34"/>
      <c r="PL974" s="35"/>
      <c r="PM974" s="34"/>
      <c r="PT974" s="35"/>
      <c r="PU974" s="34"/>
      <c r="QB974" s="35"/>
      <c r="QC974" s="34"/>
      <c r="QJ974" s="35"/>
      <c r="QK974" s="34"/>
      <c r="QR974" s="35"/>
      <c r="QS974" s="34"/>
      <c r="QZ974" s="35"/>
      <c r="RA974" s="34"/>
      <c r="RH974" s="35"/>
      <c r="RI974" s="34"/>
      <c r="RP974" s="35"/>
      <c r="RQ974" s="34"/>
      <c r="RX974" s="35"/>
      <c r="RY974" s="34"/>
      <c r="SF974" s="35"/>
      <c r="SG974" s="34"/>
      <c r="SN974" s="35"/>
      <c r="SO974" s="34"/>
      <c r="SV974" s="35"/>
      <c r="SW974" s="34"/>
      <c r="TD974" s="35"/>
      <c r="TE974" s="34"/>
      <c r="TL974" s="35"/>
      <c r="TM974" s="34"/>
      <c r="TT974" s="35"/>
      <c r="TU974" s="34"/>
      <c r="UB974" s="35"/>
      <c r="UC974" s="34"/>
      <c r="UJ974" s="35"/>
      <c r="UK974" s="34"/>
      <c r="UR974" s="35"/>
      <c r="US974" s="34"/>
      <c r="UZ974" s="35"/>
      <c r="VA974" s="34"/>
      <c r="VH974" s="35"/>
      <c r="VI974" s="34"/>
      <c r="VP974" s="35"/>
      <c r="VQ974" s="34"/>
      <c r="VX974" s="35"/>
      <c r="VY974" s="34"/>
      <c r="WF974" s="35"/>
      <c r="WG974" s="34"/>
      <c r="WN974" s="35"/>
      <c r="WO974" s="34"/>
      <c r="WV974" s="35"/>
      <c r="WW974" s="34"/>
      <c r="XD974" s="35"/>
      <c r="XE974" s="34"/>
      <c r="XL974" s="35"/>
      <c r="XM974" s="34"/>
      <c r="XT974" s="35"/>
      <c r="XU974" s="34"/>
      <c r="YB974" s="35"/>
      <c r="YC974" s="34"/>
      <c r="YJ974" s="35"/>
      <c r="YK974" s="34"/>
      <c r="YR974" s="35"/>
      <c r="YS974" s="34"/>
      <c r="YZ974" s="35"/>
      <c r="ZA974" s="34"/>
      <c r="ZH974" s="35"/>
      <c r="ZI974" s="34"/>
      <c r="ZP974" s="35"/>
      <c r="ZQ974" s="34"/>
      <c r="ZX974" s="35"/>
      <c r="ZY974" s="34"/>
      <c r="AAF974" s="35"/>
      <c r="AAG974" s="34"/>
      <c r="AAN974" s="35"/>
      <c r="AAO974" s="34"/>
      <c r="AAV974" s="35"/>
      <c r="AAW974" s="34"/>
      <c r="ABD974" s="35"/>
      <c r="ABE974" s="34"/>
      <c r="ABL974" s="35"/>
      <c r="ABM974" s="34"/>
      <c r="ABT974" s="35"/>
      <c r="ABU974" s="34"/>
      <c r="ACB974" s="35"/>
      <c r="ACC974" s="34"/>
      <c r="ACJ974" s="35"/>
      <c r="ACK974" s="34"/>
      <c r="ACR974" s="35"/>
      <c r="ACS974" s="34"/>
      <c r="ACZ974" s="35"/>
      <c r="ADA974" s="34"/>
      <c r="ADH974" s="35"/>
      <c r="ADI974" s="34"/>
      <c r="ADP974" s="35"/>
      <c r="ADQ974" s="34"/>
      <c r="ADX974" s="35"/>
      <c r="ADY974" s="34"/>
      <c r="AEF974" s="35"/>
      <c r="AEG974" s="34"/>
      <c r="AEN974" s="35"/>
      <c r="AEO974" s="34"/>
      <c r="AEV974" s="35"/>
      <c r="AEW974" s="34"/>
      <c r="AFD974" s="35"/>
      <c r="AFE974" s="34"/>
      <c r="AFL974" s="35"/>
      <c r="AFM974" s="34"/>
      <c r="AFT974" s="35"/>
      <c r="AFU974" s="34"/>
      <c r="AGB974" s="35"/>
      <c r="AGC974" s="34"/>
      <c r="AGJ974" s="35"/>
      <c r="AGK974" s="34"/>
      <c r="AGR974" s="35"/>
      <c r="AGS974" s="34"/>
      <c r="AGZ974" s="35"/>
      <c r="AHA974" s="34"/>
      <c r="AHH974" s="35"/>
      <c r="AHI974" s="34"/>
      <c r="AHP974" s="35"/>
      <c r="AHQ974" s="34"/>
      <c r="AHX974" s="35"/>
      <c r="AHY974" s="34"/>
      <c r="AIF974" s="35"/>
      <c r="AIG974" s="34"/>
      <c r="AIN974" s="35"/>
      <c r="AIO974" s="34"/>
      <c r="AIV974" s="35"/>
      <c r="AIW974" s="34"/>
      <c r="AJD974" s="35"/>
      <c r="AJE974" s="34"/>
      <c r="AJL974" s="35"/>
      <c r="AJM974" s="34"/>
      <c r="AJT974" s="35"/>
      <c r="AJU974" s="34"/>
      <c r="AKB974" s="35"/>
      <c r="AKC974" s="34"/>
      <c r="AKJ974" s="35"/>
      <c r="AKK974" s="34"/>
      <c r="AKR974" s="35"/>
      <c r="AKS974" s="34"/>
      <c r="AKZ974" s="35"/>
      <c r="ALA974" s="34"/>
      <c r="ALH974" s="35"/>
      <c r="ALI974" s="34"/>
      <c r="ALP974" s="35"/>
      <c r="ALQ974" s="34"/>
      <c r="ALX974" s="35"/>
      <c r="ALY974" s="34"/>
      <c r="AMF974" s="35"/>
      <c r="AMG974" s="34"/>
      <c r="AMN974" s="35"/>
      <c r="AMO974" s="34"/>
      <c r="AMV974" s="35"/>
      <c r="AMW974" s="34"/>
      <c r="AND974" s="35"/>
      <c r="ANE974" s="34"/>
      <c r="ANL974" s="35"/>
      <c r="ANM974" s="34"/>
      <c r="ANT974" s="35"/>
      <c r="ANU974" s="34"/>
      <c r="AOB974" s="35"/>
      <c r="AOC974" s="34"/>
      <c r="AOJ974" s="35"/>
      <c r="AOK974" s="34"/>
      <c r="AOR974" s="35"/>
      <c r="AOS974" s="34"/>
      <c r="AOZ974" s="35"/>
      <c r="APA974" s="34"/>
      <c r="APH974" s="35"/>
      <c r="API974" s="34"/>
      <c r="APP974" s="35"/>
      <c r="APQ974" s="34"/>
      <c r="APX974" s="35"/>
      <c r="APY974" s="34"/>
      <c r="AQF974" s="35"/>
      <c r="AQG974" s="34"/>
      <c r="AQN974" s="35"/>
      <c r="AQO974" s="34"/>
      <c r="AQV974" s="35"/>
      <c r="AQW974" s="34"/>
      <c r="ARD974" s="35"/>
      <c r="ARE974" s="34"/>
      <c r="ARL974" s="35"/>
      <c r="ARM974" s="34"/>
      <c r="ART974" s="35"/>
      <c r="ARU974" s="34"/>
      <c r="ASB974" s="35"/>
      <c r="ASC974" s="34"/>
      <c r="ASJ974" s="35"/>
      <c r="ASK974" s="34"/>
      <c r="ASR974" s="35"/>
      <c r="ASS974" s="34"/>
      <c r="ASZ974" s="35"/>
      <c r="ATA974" s="34"/>
      <c r="ATH974" s="35"/>
      <c r="ATI974" s="34"/>
      <c r="ATP974" s="35"/>
      <c r="ATQ974" s="34"/>
      <c r="ATX974" s="35"/>
      <c r="ATY974" s="34"/>
      <c r="AUF974" s="35"/>
      <c r="AUG974" s="34"/>
      <c r="AUN974" s="35"/>
      <c r="AUO974" s="34"/>
      <c r="AUV974" s="35"/>
      <c r="AUW974" s="34"/>
      <c r="AVD974" s="35"/>
      <c r="AVE974" s="34"/>
      <c r="AVL974" s="35"/>
      <c r="AVM974" s="34"/>
      <c r="AVT974" s="35"/>
      <c r="AVU974" s="34"/>
      <c r="AWB974" s="35"/>
      <c r="AWC974" s="34"/>
      <c r="AWJ974" s="35"/>
      <c r="AWK974" s="34"/>
      <c r="AWR974" s="35"/>
      <c r="AWS974" s="34"/>
      <c r="AWZ974" s="35"/>
      <c r="AXA974" s="34"/>
      <c r="AXH974" s="35"/>
      <c r="AXI974" s="34"/>
      <c r="AXP974" s="35"/>
      <c r="AXQ974" s="34"/>
      <c r="AXX974" s="35"/>
      <c r="AXY974" s="34"/>
      <c r="AYF974" s="35"/>
      <c r="AYG974" s="34"/>
      <c r="AYN974" s="35"/>
      <c r="AYO974" s="34"/>
      <c r="AYV974" s="35"/>
      <c r="AYW974" s="34"/>
      <c r="AZD974" s="35"/>
      <c r="AZE974" s="34"/>
      <c r="AZL974" s="35"/>
      <c r="AZM974" s="34"/>
      <c r="AZT974" s="35"/>
      <c r="AZU974" s="34"/>
      <c r="BAB974" s="35"/>
      <c r="BAC974" s="34"/>
      <c r="BAJ974" s="35"/>
      <c r="BAK974" s="34"/>
      <c r="BAR974" s="35"/>
      <c r="BAS974" s="34"/>
      <c r="BAZ974" s="35"/>
      <c r="BBA974" s="34"/>
      <c r="BBH974" s="35"/>
      <c r="BBI974" s="34"/>
      <c r="BBP974" s="35"/>
      <c r="BBQ974" s="34"/>
      <c r="BBX974" s="35"/>
      <c r="BBY974" s="34"/>
      <c r="BCF974" s="35"/>
      <c r="BCG974" s="34"/>
      <c r="BCN974" s="35"/>
      <c r="BCO974" s="34"/>
      <c r="BCV974" s="35"/>
      <c r="BCW974" s="34"/>
      <c r="BDD974" s="35"/>
      <c r="BDE974" s="34"/>
      <c r="BDL974" s="35"/>
      <c r="BDM974" s="34"/>
      <c r="BDT974" s="35"/>
      <c r="BDU974" s="34"/>
      <c r="BEB974" s="35"/>
      <c r="BEC974" s="34"/>
      <c r="BEJ974" s="35"/>
      <c r="BEK974" s="34"/>
      <c r="BER974" s="35"/>
      <c r="BES974" s="34"/>
      <c r="BEZ974" s="35"/>
      <c r="BFA974" s="34"/>
      <c r="BFH974" s="35"/>
      <c r="BFI974" s="34"/>
      <c r="BFP974" s="35"/>
      <c r="BFQ974" s="34"/>
      <c r="BFX974" s="35"/>
      <c r="BFY974" s="34"/>
      <c r="BGF974" s="35"/>
      <c r="BGG974" s="34"/>
      <c r="BGN974" s="35"/>
      <c r="BGO974" s="34"/>
      <c r="BGV974" s="35"/>
      <c r="BGW974" s="34"/>
      <c r="BHD974" s="35"/>
      <c r="BHE974" s="34"/>
      <c r="BHL974" s="35"/>
      <c r="BHM974" s="34"/>
      <c r="BHT974" s="35"/>
      <c r="BHU974" s="34"/>
      <c r="BIB974" s="35"/>
      <c r="BIC974" s="34"/>
      <c r="BIJ974" s="35"/>
      <c r="BIK974" s="34"/>
      <c r="BIR974" s="35"/>
      <c r="BIS974" s="34"/>
      <c r="BIZ974" s="35"/>
      <c r="BJA974" s="34"/>
      <c r="BJH974" s="35"/>
      <c r="BJI974" s="34"/>
      <c r="BJP974" s="35"/>
      <c r="BJQ974" s="34"/>
      <c r="BJX974" s="35"/>
      <c r="BJY974" s="34"/>
      <c r="BKF974" s="35"/>
      <c r="BKG974" s="34"/>
      <c r="BKN974" s="35"/>
      <c r="BKO974" s="34"/>
      <c r="BKV974" s="35"/>
      <c r="BKW974" s="34"/>
      <c r="BLD974" s="35"/>
      <c r="BLE974" s="34"/>
      <c r="BLL974" s="35"/>
      <c r="BLM974" s="34"/>
      <c r="BLT974" s="35"/>
      <c r="BLU974" s="34"/>
      <c r="BMB974" s="35"/>
      <c r="BMC974" s="34"/>
      <c r="BMJ974" s="35"/>
      <c r="BMK974" s="34"/>
      <c r="BMR974" s="35"/>
      <c r="BMS974" s="34"/>
      <c r="BMZ974" s="35"/>
      <c r="BNA974" s="34"/>
      <c r="BNH974" s="35"/>
      <c r="BNI974" s="34"/>
      <c r="BNP974" s="35"/>
      <c r="BNQ974" s="34"/>
      <c r="BNX974" s="35"/>
      <c r="BNY974" s="34"/>
      <c r="BOF974" s="35"/>
      <c r="BOG974" s="34"/>
      <c r="BON974" s="35"/>
      <c r="BOO974" s="34"/>
      <c r="BOV974" s="35"/>
      <c r="BOW974" s="34"/>
      <c r="BPD974" s="35"/>
      <c r="BPE974" s="34"/>
      <c r="BPL974" s="35"/>
      <c r="BPM974" s="34"/>
      <c r="BPT974" s="35"/>
      <c r="BPU974" s="34"/>
      <c r="BQB974" s="35"/>
      <c r="BQC974" s="34"/>
      <c r="BQJ974" s="35"/>
      <c r="BQK974" s="34"/>
      <c r="BQR974" s="35"/>
      <c r="BQS974" s="34"/>
      <c r="BQZ974" s="35"/>
      <c r="BRA974" s="34"/>
      <c r="BRH974" s="35"/>
      <c r="BRI974" s="34"/>
      <c r="BRP974" s="35"/>
      <c r="BRQ974" s="34"/>
      <c r="BRX974" s="35"/>
      <c r="BRY974" s="34"/>
      <c r="BSF974" s="35"/>
      <c r="BSG974" s="34"/>
      <c r="BSN974" s="35"/>
      <c r="BSO974" s="34"/>
      <c r="BSV974" s="35"/>
      <c r="BSW974" s="34"/>
      <c r="BTD974" s="35"/>
      <c r="BTE974" s="34"/>
      <c r="BTL974" s="35"/>
      <c r="BTM974" s="34"/>
      <c r="BTT974" s="35"/>
      <c r="BTU974" s="34"/>
      <c r="BUB974" s="35"/>
      <c r="BUC974" s="34"/>
      <c r="BUJ974" s="35"/>
      <c r="BUK974" s="34"/>
      <c r="BUR974" s="35"/>
      <c r="BUS974" s="34"/>
      <c r="BUZ974" s="35"/>
      <c r="BVA974" s="34"/>
      <c r="BVH974" s="35"/>
      <c r="BVI974" s="34"/>
      <c r="BVP974" s="35"/>
      <c r="BVQ974" s="34"/>
      <c r="BVX974" s="35"/>
      <c r="BVY974" s="34"/>
      <c r="BWF974" s="35"/>
      <c r="BWG974" s="34"/>
      <c r="BWN974" s="35"/>
      <c r="BWO974" s="34"/>
      <c r="BWV974" s="35"/>
      <c r="BWW974" s="34"/>
      <c r="BXD974" s="35"/>
      <c r="BXE974" s="34"/>
      <c r="BXL974" s="35"/>
      <c r="BXM974" s="34"/>
      <c r="BXT974" s="35"/>
      <c r="BXU974" s="34"/>
      <c r="BYB974" s="35"/>
      <c r="BYC974" s="34"/>
      <c r="BYJ974" s="35"/>
      <c r="BYK974" s="34"/>
      <c r="BYR974" s="35"/>
      <c r="BYS974" s="34"/>
      <c r="BYZ974" s="35"/>
      <c r="BZA974" s="34"/>
      <c r="BZH974" s="35"/>
      <c r="BZI974" s="34"/>
      <c r="BZP974" s="35"/>
      <c r="BZQ974" s="34"/>
      <c r="BZX974" s="35"/>
      <c r="BZY974" s="34"/>
      <c r="CAF974" s="35"/>
      <c r="CAG974" s="34"/>
      <c r="CAN974" s="35"/>
      <c r="CAO974" s="34"/>
      <c r="CAV974" s="35"/>
      <c r="CAW974" s="34"/>
      <c r="CBD974" s="35"/>
      <c r="CBE974" s="34"/>
      <c r="CBL974" s="35"/>
      <c r="CBM974" s="34"/>
      <c r="CBT974" s="35"/>
      <c r="CBU974" s="34"/>
      <c r="CCB974" s="35"/>
      <c r="CCC974" s="34"/>
      <c r="CCJ974" s="35"/>
      <c r="CCK974" s="34"/>
      <c r="CCR974" s="35"/>
      <c r="CCS974" s="34"/>
      <c r="CCZ974" s="35"/>
      <c r="CDA974" s="34"/>
      <c r="CDH974" s="35"/>
      <c r="CDI974" s="34"/>
      <c r="CDP974" s="35"/>
      <c r="CDQ974" s="34"/>
      <c r="CDX974" s="35"/>
      <c r="CDY974" s="34"/>
      <c r="CEF974" s="35"/>
      <c r="CEG974" s="34"/>
      <c r="CEN974" s="35"/>
      <c r="CEO974" s="34"/>
      <c r="CEV974" s="35"/>
      <c r="CEW974" s="34"/>
      <c r="CFD974" s="35"/>
      <c r="CFE974" s="34"/>
      <c r="CFL974" s="35"/>
      <c r="CFM974" s="34"/>
      <c r="CFT974" s="35"/>
      <c r="CFU974" s="34"/>
      <c r="CGB974" s="35"/>
      <c r="CGC974" s="34"/>
      <c r="CGJ974" s="35"/>
      <c r="CGK974" s="34"/>
      <c r="CGR974" s="35"/>
      <c r="CGS974" s="34"/>
      <c r="CGZ974" s="35"/>
      <c r="CHA974" s="34"/>
      <c r="CHH974" s="35"/>
      <c r="CHI974" s="34"/>
      <c r="CHP974" s="35"/>
      <c r="CHQ974" s="34"/>
      <c r="CHX974" s="35"/>
      <c r="CHY974" s="34"/>
      <c r="CIF974" s="35"/>
      <c r="CIG974" s="34"/>
      <c r="CIN974" s="35"/>
      <c r="CIO974" s="34"/>
      <c r="CIV974" s="35"/>
      <c r="CIW974" s="34"/>
      <c r="CJD974" s="35"/>
      <c r="CJE974" s="34"/>
      <c r="CJL974" s="35"/>
      <c r="CJM974" s="34"/>
      <c r="CJT974" s="35"/>
      <c r="CJU974" s="34"/>
      <c r="CKB974" s="35"/>
      <c r="CKC974" s="34"/>
      <c r="CKJ974" s="35"/>
      <c r="CKK974" s="34"/>
      <c r="CKR974" s="35"/>
      <c r="CKS974" s="34"/>
      <c r="CKZ974" s="35"/>
      <c r="CLA974" s="34"/>
      <c r="CLH974" s="35"/>
      <c r="CLI974" s="34"/>
      <c r="CLP974" s="35"/>
      <c r="CLQ974" s="34"/>
      <c r="CLX974" s="35"/>
      <c r="CLY974" s="34"/>
      <c r="CMF974" s="35"/>
      <c r="CMG974" s="34"/>
      <c r="CMN974" s="35"/>
      <c r="CMO974" s="34"/>
      <c r="CMV974" s="35"/>
      <c r="CMW974" s="34"/>
      <c r="CND974" s="35"/>
      <c r="CNE974" s="34"/>
      <c r="CNL974" s="35"/>
      <c r="CNM974" s="34"/>
      <c r="CNT974" s="35"/>
      <c r="CNU974" s="34"/>
      <c r="COB974" s="35"/>
      <c r="COC974" s="34"/>
      <c r="COJ974" s="35"/>
      <c r="COK974" s="34"/>
      <c r="COR974" s="35"/>
      <c r="COS974" s="34"/>
      <c r="COZ974" s="35"/>
      <c r="CPA974" s="34"/>
      <c r="CPH974" s="35"/>
      <c r="CPI974" s="34"/>
      <c r="CPP974" s="35"/>
      <c r="CPQ974" s="34"/>
      <c r="CPX974" s="35"/>
      <c r="CPY974" s="34"/>
      <c r="CQF974" s="35"/>
      <c r="CQG974" s="34"/>
      <c r="CQN974" s="35"/>
      <c r="CQO974" s="34"/>
      <c r="CQV974" s="35"/>
      <c r="CQW974" s="34"/>
      <c r="CRD974" s="35"/>
      <c r="CRE974" s="34"/>
      <c r="CRL974" s="35"/>
      <c r="CRM974" s="34"/>
      <c r="CRT974" s="35"/>
      <c r="CRU974" s="34"/>
      <c r="CSB974" s="35"/>
      <c r="CSC974" s="34"/>
      <c r="CSJ974" s="35"/>
      <c r="CSK974" s="34"/>
      <c r="CSR974" s="35"/>
      <c r="CSS974" s="34"/>
      <c r="CSZ974" s="35"/>
      <c r="CTA974" s="34"/>
      <c r="CTH974" s="35"/>
      <c r="CTI974" s="34"/>
      <c r="CTP974" s="35"/>
      <c r="CTQ974" s="34"/>
      <c r="CTX974" s="35"/>
      <c r="CTY974" s="34"/>
      <c r="CUF974" s="35"/>
      <c r="CUG974" s="34"/>
      <c r="CUN974" s="35"/>
      <c r="CUO974" s="34"/>
      <c r="CUV974" s="35"/>
      <c r="CUW974" s="34"/>
      <c r="CVD974" s="35"/>
      <c r="CVE974" s="34"/>
      <c r="CVL974" s="35"/>
      <c r="CVM974" s="34"/>
      <c r="CVT974" s="35"/>
      <c r="CVU974" s="34"/>
      <c r="CWB974" s="35"/>
      <c r="CWC974" s="34"/>
      <c r="CWJ974" s="35"/>
      <c r="CWK974" s="34"/>
      <c r="CWR974" s="35"/>
      <c r="CWS974" s="34"/>
      <c r="CWZ974" s="35"/>
      <c r="CXA974" s="34"/>
      <c r="CXH974" s="35"/>
      <c r="CXI974" s="34"/>
      <c r="CXP974" s="35"/>
      <c r="CXQ974" s="34"/>
      <c r="CXX974" s="35"/>
      <c r="CXY974" s="34"/>
      <c r="CYF974" s="35"/>
      <c r="CYG974" s="34"/>
      <c r="CYN974" s="35"/>
      <c r="CYO974" s="34"/>
      <c r="CYV974" s="35"/>
      <c r="CYW974" s="34"/>
      <c r="CZD974" s="35"/>
      <c r="CZE974" s="34"/>
      <c r="CZL974" s="35"/>
      <c r="CZM974" s="34"/>
      <c r="CZT974" s="35"/>
      <c r="CZU974" s="34"/>
      <c r="DAB974" s="35"/>
      <c r="DAC974" s="34"/>
      <c r="DAJ974" s="35"/>
      <c r="DAK974" s="34"/>
      <c r="DAR974" s="35"/>
      <c r="DAS974" s="34"/>
      <c r="DAZ974" s="35"/>
      <c r="DBA974" s="34"/>
      <c r="DBH974" s="35"/>
      <c r="DBI974" s="34"/>
      <c r="DBP974" s="35"/>
      <c r="DBQ974" s="34"/>
      <c r="DBX974" s="35"/>
      <c r="DBY974" s="34"/>
      <c r="DCF974" s="35"/>
      <c r="DCG974" s="34"/>
      <c r="DCN974" s="35"/>
      <c r="DCO974" s="34"/>
      <c r="DCV974" s="35"/>
      <c r="DCW974" s="34"/>
      <c r="DDD974" s="35"/>
      <c r="DDE974" s="34"/>
      <c r="DDL974" s="35"/>
      <c r="DDM974" s="34"/>
      <c r="DDT974" s="35"/>
      <c r="DDU974" s="34"/>
      <c r="DEB974" s="35"/>
      <c r="DEC974" s="34"/>
      <c r="DEJ974" s="35"/>
      <c r="DEK974" s="34"/>
      <c r="DER974" s="35"/>
      <c r="DES974" s="34"/>
      <c r="DEZ974" s="35"/>
      <c r="DFA974" s="34"/>
      <c r="DFH974" s="35"/>
      <c r="DFI974" s="34"/>
      <c r="DFP974" s="35"/>
      <c r="DFQ974" s="34"/>
      <c r="DFX974" s="35"/>
      <c r="DFY974" s="34"/>
      <c r="DGF974" s="35"/>
      <c r="DGG974" s="34"/>
      <c r="DGN974" s="35"/>
      <c r="DGO974" s="34"/>
      <c r="DGV974" s="35"/>
      <c r="DGW974" s="34"/>
      <c r="DHD974" s="35"/>
      <c r="DHE974" s="34"/>
      <c r="DHL974" s="35"/>
      <c r="DHM974" s="34"/>
      <c r="DHT974" s="35"/>
      <c r="DHU974" s="34"/>
      <c r="DIB974" s="35"/>
      <c r="DIC974" s="34"/>
      <c r="DIJ974" s="35"/>
      <c r="DIK974" s="34"/>
      <c r="DIR974" s="35"/>
      <c r="DIS974" s="34"/>
      <c r="DIZ974" s="35"/>
      <c r="DJA974" s="34"/>
      <c r="DJH974" s="35"/>
      <c r="DJI974" s="34"/>
      <c r="DJP974" s="35"/>
      <c r="DJQ974" s="34"/>
      <c r="DJX974" s="35"/>
      <c r="DJY974" s="34"/>
      <c r="DKF974" s="35"/>
      <c r="DKG974" s="34"/>
      <c r="DKN974" s="35"/>
      <c r="DKO974" s="34"/>
      <c r="DKV974" s="35"/>
      <c r="DKW974" s="34"/>
      <c r="DLD974" s="35"/>
      <c r="DLE974" s="34"/>
      <c r="DLL974" s="35"/>
      <c r="DLM974" s="34"/>
      <c r="DLT974" s="35"/>
      <c r="DLU974" s="34"/>
      <c r="DMB974" s="35"/>
      <c r="DMC974" s="34"/>
      <c r="DMJ974" s="35"/>
      <c r="DMK974" s="34"/>
      <c r="DMR974" s="35"/>
      <c r="DMS974" s="34"/>
      <c r="DMZ974" s="35"/>
      <c r="DNA974" s="34"/>
      <c r="DNH974" s="35"/>
      <c r="DNI974" s="34"/>
      <c r="DNP974" s="35"/>
      <c r="DNQ974" s="34"/>
      <c r="DNX974" s="35"/>
      <c r="DNY974" s="34"/>
      <c r="DOF974" s="35"/>
      <c r="DOG974" s="34"/>
      <c r="DON974" s="35"/>
      <c r="DOO974" s="34"/>
      <c r="DOV974" s="35"/>
      <c r="DOW974" s="34"/>
      <c r="DPD974" s="35"/>
      <c r="DPE974" s="34"/>
      <c r="DPL974" s="35"/>
      <c r="DPM974" s="34"/>
      <c r="DPT974" s="35"/>
      <c r="DPU974" s="34"/>
      <c r="DQB974" s="35"/>
      <c r="DQC974" s="34"/>
      <c r="DQJ974" s="35"/>
      <c r="DQK974" s="34"/>
      <c r="DQR974" s="35"/>
      <c r="DQS974" s="34"/>
      <c r="DQZ974" s="35"/>
      <c r="DRA974" s="34"/>
      <c r="DRH974" s="35"/>
      <c r="DRI974" s="34"/>
      <c r="DRP974" s="35"/>
      <c r="DRQ974" s="34"/>
      <c r="DRX974" s="35"/>
      <c r="DRY974" s="34"/>
      <c r="DSF974" s="35"/>
      <c r="DSG974" s="34"/>
      <c r="DSN974" s="35"/>
      <c r="DSO974" s="34"/>
      <c r="DSV974" s="35"/>
      <c r="DSW974" s="34"/>
      <c r="DTD974" s="35"/>
      <c r="DTE974" s="34"/>
      <c r="DTL974" s="35"/>
      <c r="DTM974" s="34"/>
      <c r="DTT974" s="35"/>
      <c r="DTU974" s="34"/>
      <c r="DUB974" s="35"/>
      <c r="DUC974" s="34"/>
      <c r="DUJ974" s="35"/>
      <c r="DUK974" s="34"/>
      <c r="DUR974" s="35"/>
      <c r="DUS974" s="34"/>
      <c r="DUZ974" s="35"/>
      <c r="DVA974" s="34"/>
      <c r="DVH974" s="35"/>
      <c r="DVI974" s="34"/>
      <c r="DVP974" s="35"/>
      <c r="DVQ974" s="34"/>
      <c r="DVX974" s="35"/>
      <c r="DVY974" s="34"/>
      <c r="DWF974" s="35"/>
      <c r="DWG974" s="34"/>
      <c r="DWN974" s="35"/>
      <c r="DWO974" s="34"/>
      <c r="DWV974" s="35"/>
      <c r="DWW974" s="34"/>
      <c r="DXD974" s="35"/>
      <c r="DXE974" s="34"/>
      <c r="DXL974" s="35"/>
      <c r="DXM974" s="34"/>
      <c r="DXT974" s="35"/>
      <c r="DXU974" s="34"/>
      <c r="DYB974" s="35"/>
      <c r="DYC974" s="34"/>
      <c r="DYJ974" s="35"/>
      <c r="DYK974" s="34"/>
      <c r="DYR974" s="35"/>
      <c r="DYS974" s="34"/>
      <c r="DYZ974" s="35"/>
      <c r="DZA974" s="34"/>
      <c r="DZH974" s="35"/>
      <c r="DZI974" s="34"/>
      <c r="DZP974" s="35"/>
      <c r="DZQ974" s="34"/>
      <c r="DZX974" s="35"/>
      <c r="DZY974" s="34"/>
      <c r="EAF974" s="35"/>
      <c r="EAG974" s="34"/>
      <c r="EAN974" s="35"/>
      <c r="EAO974" s="34"/>
      <c r="EAV974" s="35"/>
      <c r="EAW974" s="34"/>
      <c r="EBD974" s="35"/>
      <c r="EBE974" s="34"/>
      <c r="EBL974" s="35"/>
      <c r="EBM974" s="34"/>
      <c r="EBT974" s="35"/>
      <c r="EBU974" s="34"/>
      <c r="ECB974" s="35"/>
      <c r="ECC974" s="34"/>
      <c r="ECJ974" s="35"/>
      <c r="ECK974" s="34"/>
      <c r="ECR974" s="35"/>
      <c r="ECS974" s="34"/>
      <c r="ECZ974" s="35"/>
      <c r="EDA974" s="34"/>
      <c r="EDH974" s="35"/>
      <c r="EDI974" s="34"/>
      <c r="EDP974" s="35"/>
      <c r="EDQ974" s="34"/>
      <c r="EDX974" s="35"/>
      <c r="EDY974" s="34"/>
      <c r="EEF974" s="35"/>
      <c r="EEG974" s="34"/>
      <c r="EEN974" s="35"/>
      <c r="EEO974" s="34"/>
      <c r="EEV974" s="35"/>
      <c r="EEW974" s="34"/>
      <c r="EFD974" s="35"/>
      <c r="EFE974" s="34"/>
      <c r="EFL974" s="35"/>
      <c r="EFM974" s="34"/>
      <c r="EFT974" s="35"/>
      <c r="EFU974" s="34"/>
      <c r="EGB974" s="35"/>
      <c r="EGC974" s="34"/>
      <c r="EGJ974" s="35"/>
      <c r="EGK974" s="34"/>
      <c r="EGR974" s="35"/>
      <c r="EGS974" s="34"/>
      <c r="EGZ974" s="35"/>
      <c r="EHA974" s="34"/>
      <c r="EHH974" s="35"/>
      <c r="EHI974" s="34"/>
      <c r="EHP974" s="35"/>
      <c r="EHQ974" s="34"/>
      <c r="EHX974" s="35"/>
      <c r="EHY974" s="34"/>
      <c r="EIF974" s="35"/>
      <c r="EIG974" s="34"/>
      <c r="EIN974" s="35"/>
      <c r="EIO974" s="34"/>
      <c r="EIV974" s="35"/>
      <c r="EIW974" s="34"/>
      <c r="EJD974" s="35"/>
      <c r="EJE974" s="34"/>
      <c r="EJL974" s="35"/>
      <c r="EJM974" s="34"/>
      <c r="EJT974" s="35"/>
      <c r="EJU974" s="34"/>
      <c r="EKB974" s="35"/>
      <c r="EKC974" s="34"/>
      <c r="EKJ974" s="35"/>
      <c r="EKK974" s="34"/>
      <c r="EKR974" s="35"/>
      <c r="EKS974" s="34"/>
      <c r="EKZ974" s="35"/>
      <c r="ELA974" s="34"/>
      <c r="ELH974" s="35"/>
      <c r="ELI974" s="34"/>
      <c r="ELP974" s="35"/>
      <c r="ELQ974" s="34"/>
      <c r="ELX974" s="35"/>
      <c r="ELY974" s="34"/>
      <c r="EMF974" s="35"/>
      <c r="EMG974" s="34"/>
      <c r="EMN974" s="35"/>
      <c r="EMO974" s="34"/>
      <c r="EMV974" s="35"/>
      <c r="EMW974" s="34"/>
      <c r="END974" s="35"/>
      <c r="ENE974" s="34"/>
      <c r="ENL974" s="35"/>
      <c r="ENM974" s="34"/>
      <c r="ENT974" s="35"/>
      <c r="ENU974" s="34"/>
      <c r="EOB974" s="35"/>
      <c r="EOC974" s="34"/>
      <c r="EOJ974" s="35"/>
      <c r="EOK974" s="34"/>
      <c r="EOR974" s="35"/>
      <c r="EOS974" s="34"/>
      <c r="EOZ974" s="35"/>
      <c r="EPA974" s="34"/>
      <c r="EPH974" s="35"/>
      <c r="EPI974" s="34"/>
      <c r="EPP974" s="35"/>
      <c r="EPQ974" s="34"/>
      <c r="EPX974" s="35"/>
      <c r="EPY974" s="34"/>
      <c r="EQF974" s="35"/>
      <c r="EQG974" s="34"/>
      <c r="EQN974" s="35"/>
      <c r="EQO974" s="34"/>
      <c r="EQV974" s="35"/>
      <c r="EQW974" s="34"/>
      <c r="ERD974" s="35"/>
      <c r="ERE974" s="34"/>
      <c r="ERL974" s="35"/>
      <c r="ERM974" s="34"/>
      <c r="ERT974" s="35"/>
      <c r="ERU974" s="34"/>
      <c r="ESB974" s="35"/>
      <c r="ESC974" s="34"/>
      <c r="ESJ974" s="35"/>
      <c r="ESK974" s="34"/>
      <c r="ESR974" s="35"/>
      <c r="ESS974" s="34"/>
      <c r="ESZ974" s="35"/>
      <c r="ETA974" s="34"/>
      <c r="ETH974" s="35"/>
      <c r="ETI974" s="34"/>
      <c r="ETP974" s="35"/>
      <c r="ETQ974" s="34"/>
      <c r="ETX974" s="35"/>
      <c r="ETY974" s="34"/>
      <c r="EUF974" s="35"/>
      <c r="EUG974" s="34"/>
      <c r="EUN974" s="35"/>
      <c r="EUO974" s="34"/>
      <c r="EUV974" s="35"/>
      <c r="EUW974" s="34"/>
      <c r="EVD974" s="35"/>
      <c r="EVE974" s="34"/>
      <c r="EVL974" s="35"/>
      <c r="EVM974" s="34"/>
      <c r="EVT974" s="35"/>
      <c r="EVU974" s="34"/>
      <c r="EWB974" s="35"/>
      <c r="EWC974" s="34"/>
      <c r="EWJ974" s="35"/>
      <c r="EWK974" s="34"/>
      <c r="EWR974" s="35"/>
      <c r="EWS974" s="34"/>
      <c r="EWZ974" s="35"/>
      <c r="EXA974" s="34"/>
      <c r="EXH974" s="35"/>
      <c r="EXI974" s="34"/>
      <c r="EXP974" s="35"/>
      <c r="EXQ974" s="34"/>
      <c r="EXX974" s="35"/>
      <c r="EXY974" s="34"/>
      <c r="EYF974" s="35"/>
      <c r="EYG974" s="34"/>
      <c r="EYN974" s="35"/>
      <c r="EYO974" s="34"/>
      <c r="EYV974" s="35"/>
      <c r="EYW974" s="34"/>
      <c r="EZD974" s="35"/>
      <c r="EZE974" s="34"/>
      <c r="EZL974" s="35"/>
      <c r="EZM974" s="34"/>
      <c r="EZT974" s="35"/>
      <c r="EZU974" s="34"/>
      <c r="FAB974" s="35"/>
      <c r="FAC974" s="34"/>
      <c r="FAJ974" s="35"/>
      <c r="FAK974" s="34"/>
      <c r="FAR974" s="35"/>
      <c r="FAS974" s="34"/>
      <c r="FAZ974" s="35"/>
      <c r="FBA974" s="34"/>
      <c r="FBH974" s="35"/>
      <c r="FBI974" s="34"/>
      <c r="FBP974" s="35"/>
      <c r="FBQ974" s="34"/>
      <c r="FBX974" s="35"/>
      <c r="FBY974" s="34"/>
      <c r="FCF974" s="35"/>
      <c r="FCG974" s="34"/>
      <c r="FCN974" s="35"/>
      <c r="FCO974" s="34"/>
      <c r="FCV974" s="35"/>
      <c r="FCW974" s="34"/>
      <c r="FDD974" s="35"/>
      <c r="FDE974" s="34"/>
      <c r="FDL974" s="35"/>
      <c r="FDM974" s="34"/>
      <c r="FDT974" s="35"/>
      <c r="FDU974" s="34"/>
      <c r="FEB974" s="35"/>
      <c r="FEC974" s="34"/>
      <c r="FEJ974" s="35"/>
      <c r="FEK974" s="34"/>
      <c r="FER974" s="35"/>
      <c r="FES974" s="34"/>
      <c r="FEZ974" s="35"/>
      <c r="FFA974" s="34"/>
      <c r="FFH974" s="35"/>
      <c r="FFI974" s="34"/>
      <c r="FFP974" s="35"/>
      <c r="FFQ974" s="34"/>
      <c r="FFX974" s="35"/>
      <c r="FFY974" s="34"/>
      <c r="FGF974" s="35"/>
      <c r="FGG974" s="34"/>
      <c r="FGN974" s="35"/>
      <c r="FGO974" s="34"/>
      <c r="FGV974" s="35"/>
      <c r="FGW974" s="34"/>
      <c r="FHD974" s="35"/>
      <c r="FHE974" s="34"/>
      <c r="FHL974" s="35"/>
      <c r="FHM974" s="34"/>
      <c r="FHT974" s="35"/>
      <c r="FHU974" s="34"/>
      <c r="FIB974" s="35"/>
      <c r="FIC974" s="34"/>
      <c r="FIJ974" s="35"/>
      <c r="FIK974" s="34"/>
      <c r="FIR974" s="35"/>
      <c r="FIS974" s="34"/>
      <c r="FIZ974" s="35"/>
      <c r="FJA974" s="34"/>
      <c r="FJH974" s="35"/>
      <c r="FJI974" s="34"/>
      <c r="FJP974" s="35"/>
      <c r="FJQ974" s="34"/>
      <c r="FJX974" s="35"/>
      <c r="FJY974" s="34"/>
      <c r="FKF974" s="35"/>
      <c r="FKG974" s="34"/>
      <c r="FKN974" s="35"/>
      <c r="FKO974" s="34"/>
      <c r="FKV974" s="35"/>
      <c r="FKW974" s="34"/>
      <c r="FLD974" s="35"/>
      <c r="FLE974" s="34"/>
      <c r="FLL974" s="35"/>
      <c r="FLM974" s="34"/>
      <c r="FLT974" s="35"/>
      <c r="FLU974" s="34"/>
      <c r="FMB974" s="35"/>
      <c r="FMC974" s="34"/>
      <c r="FMJ974" s="35"/>
      <c r="FMK974" s="34"/>
      <c r="FMR974" s="35"/>
      <c r="FMS974" s="34"/>
      <c r="FMZ974" s="35"/>
      <c r="FNA974" s="34"/>
      <c r="FNH974" s="35"/>
      <c r="FNI974" s="34"/>
      <c r="FNP974" s="35"/>
      <c r="FNQ974" s="34"/>
      <c r="FNX974" s="35"/>
      <c r="FNY974" s="34"/>
      <c r="FOF974" s="35"/>
      <c r="FOG974" s="34"/>
      <c r="FON974" s="35"/>
      <c r="FOO974" s="34"/>
      <c r="FOV974" s="35"/>
      <c r="FOW974" s="34"/>
      <c r="FPD974" s="35"/>
      <c r="FPE974" s="34"/>
      <c r="FPL974" s="35"/>
      <c r="FPM974" s="34"/>
      <c r="FPT974" s="35"/>
      <c r="FPU974" s="34"/>
      <c r="FQB974" s="35"/>
      <c r="FQC974" s="34"/>
      <c r="FQJ974" s="35"/>
      <c r="FQK974" s="34"/>
      <c r="FQR974" s="35"/>
      <c r="FQS974" s="34"/>
      <c r="FQZ974" s="35"/>
      <c r="FRA974" s="34"/>
      <c r="FRH974" s="35"/>
      <c r="FRI974" s="34"/>
      <c r="FRP974" s="35"/>
      <c r="FRQ974" s="34"/>
      <c r="FRX974" s="35"/>
      <c r="FRY974" s="34"/>
      <c r="FSF974" s="35"/>
      <c r="FSG974" s="34"/>
      <c r="FSN974" s="35"/>
      <c r="FSO974" s="34"/>
      <c r="FSV974" s="35"/>
      <c r="FSW974" s="34"/>
      <c r="FTD974" s="35"/>
      <c r="FTE974" s="34"/>
      <c r="FTL974" s="35"/>
      <c r="FTM974" s="34"/>
      <c r="FTT974" s="35"/>
      <c r="FTU974" s="34"/>
      <c r="FUB974" s="35"/>
      <c r="FUC974" s="34"/>
      <c r="FUJ974" s="35"/>
      <c r="FUK974" s="34"/>
      <c r="FUR974" s="35"/>
      <c r="FUS974" s="34"/>
      <c r="FUZ974" s="35"/>
      <c r="FVA974" s="34"/>
      <c r="FVH974" s="35"/>
      <c r="FVI974" s="34"/>
      <c r="FVP974" s="35"/>
      <c r="FVQ974" s="34"/>
      <c r="FVX974" s="35"/>
      <c r="FVY974" s="34"/>
      <c r="FWF974" s="35"/>
      <c r="FWG974" s="34"/>
      <c r="FWN974" s="35"/>
      <c r="FWO974" s="34"/>
      <c r="FWV974" s="35"/>
      <c r="FWW974" s="34"/>
      <c r="FXD974" s="35"/>
      <c r="FXE974" s="34"/>
      <c r="FXL974" s="35"/>
      <c r="FXM974" s="34"/>
      <c r="FXT974" s="35"/>
      <c r="FXU974" s="34"/>
      <c r="FYB974" s="35"/>
      <c r="FYC974" s="34"/>
      <c r="FYJ974" s="35"/>
      <c r="FYK974" s="34"/>
      <c r="FYR974" s="35"/>
      <c r="FYS974" s="34"/>
      <c r="FYZ974" s="35"/>
      <c r="FZA974" s="34"/>
      <c r="FZH974" s="35"/>
      <c r="FZI974" s="34"/>
      <c r="FZP974" s="35"/>
      <c r="FZQ974" s="34"/>
      <c r="FZX974" s="35"/>
      <c r="FZY974" s="34"/>
      <c r="GAF974" s="35"/>
      <c r="GAG974" s="34"/>
      <c r="GAN974" s="35"/>
      <c r="GAO974" s="34"/>
      <c r="GAV974" s="35"/>
      <c r="GAW974" s="34"/>
      <c r="GBD974" s="35"/>
      <c r="GBE974" s="34"/>
      <c r="GBL974" s="35"/>
      <c r="GBM974" s="34"/>
      <c r="GBT974" s="35"/>
      <c r="GBU974" s="34"/>
      <c r="GCB974" s="35"/>
      <c r="GCC974" s="34"/>
      <c r="GCJ974" s="35"/>
      <c r="GCK974" s="34"/>
      <c r="GCR974" s="35"/>
      <c r="GCS974" s="34"/>
      <c r="GCZ974" s="35"/>
      <c r="GDA974" s="34"/>
      <c r="GDH974" s="35"/>
      <c r="GDI974" s="34"/>
      <c r="GDP974" s="35"/>
      <c r="GDQ974" s="34"/>
      <c r="GDX974" s="35"/>
      <c r="GDY974" s="34"/>
      <c r="GEF974" s="35"/>
      <c r="GEG974" s="34"/>
      <c r="GEN974" s="35"/>
      <c r="GEO974" s="34"/>
      <c r="GEV974" s="35"/>
      <c r="GEW974" s="34"/>
      <c r="GFD974" s="35"/>
      <c r="GFE974" s="34"/>
      <c r="GFL974" s="35"/>
      <c r="GFM974" s="34"/>
      <c r="GFT974" s="35"/>
      <c r="GFU974" s="34"/>
      <c r="GGB974" s="35"/>
      <c r="GGC974" s="34"/>
      <c r="GGJ974" s="35"/>
      <c r="GGK974" s="34"/>
      <c r="GGR974" s="35"/>
      <c r="GGS974" s="34"/>
      <c r="GGZ974" s="35"/>
      <c r="GHA974" s="34"/>
      <c r="GHH974" s="35"/>
      <c r="GHI974" s="34"/>
      <c r="GHP974" s="35"/>
      <c r="GHQ974" s="34"/>
      <c r="GHX974" s="35"/>
      <c r="GHY974" s="34"/>
      <c r="GIF974" s="35"/>
      <c r="GIG974" s="34"/>
      <c r="GIN974" s="35"/>
      <c r="GIO974" s="34"/>
      <c r="GIV974" s="35"/>
      <c r="GIW974" s="34"/>
      <c r="GJD974" s="35"/>
      <c r="GJE974" s="34"/>
      <c r="GJL974" s="35"/>
      <c r="GJM974" s="34"/>
      <c r="GJT974" s="35"/>
      <c r="GJU974" s="34"/>
      <c r="GKB974" s="35"/>
      <c r="GKC974" s="34"/>
      <c r="GKJ974" s="35"/>
      <c r="GKK974" s="34"/>
      <c r="GKR974" s="35"/>
      <c r="GKS974" s="34"/>
      <c r="GKZ974" s="35"/>
      <c r="GLA974" s="34"/>
      <c r="GLH974" s="35"/>
      <c r="GLI974" s="34"/>
      <c r="GLP974" s="35"/>
      <c r="GLQ974" s="34"/>
      <c r="GLX974" s="35"/>
      <c r="GLY974" s="34"/>
      <c r="GMF974" s="35"/>
      <c r="GMG974" s="34"/>
      <c r="GMN974" s="35"/>
      <c r="GMO974" s="34"/>
      <c r="GMV974" s="35"/>
      <c r="GMW974" s="34"/>
      <c r="GND974" s="35"/>
      <c r="GNE974" s="34"/>
      <c r="GNL974" s="35"/>
      <c r="GNM974" s="34"/>
      <c r="GNT974" s="35"/>
      <c r="GNU974" s="34"/>
      <c r="GOB974" s="35"/>
      <c r="GOC974" s="34"/>
      <c r="GOJ974" s="35"/>
      <c r="GOK974" s="34"/>
      <c r="GOR974" s="35"/>
      <c r="GOS974" s="34"/>
      <c r="GOZ974" s="35"/>
      <c r="GPA974" s="34"/>
      <c r="GPH974" s="35"/>
      <c r="GPI974" s="34"/>
      <c r="GPP974" s="35"/>
      <c r="GPQ974" s="34"/>
      <c r="GPX974" s="35"/>
      <c r="GPY974" s="34"/>
      <c r="GQF974" s="35"/>
      <c r="GQG974" s="34"/>
      <c r="GQN974" s="35"/>
      <c r="GQO974" s="34"/>
      <c r="GQV974" s="35"/>
      <c r="GQW974" s="34"/>
      <c r="GRD974" s="35"/>
      <c r="GRE974" s="34"/>
      <c r="GRL974" s="35"/>
      <c r="GRM974" s="34"/>
      <c r="GRT974" s="35"/>
      <c r="GRU974" s="34"/>
      <c r="GSB974" s="35"/>
      <c r="GSC974" s="34"/>
      <c r="GSJ974" s="35"/>
      <c r="GSK974" s="34"/>
      <c r="GSR974" s="35"/>
      <c r="GSS974" s="34"/>
      <c r="GSZ974" s="35"/>
      <c r="GTA974" s="34"/>
      <c r="GTH974" s="35"/>
      <c r="GTI974" s="34"/>
      <c r="GTP974" s="35"/>
      <c r="GTQ974" s="34"/>
      <c r="GTX974" s="35"/>
      <c r="GTY974" s="34"/>
      <c r="GUF974" s="35"/>
      <c r="GUG974" s="34"/>
      <c r="GUN974" s="35"/>
      <c r="GUO974" s="34"/>
      <c r="GUV974" s="35"/>
      <c r="GUW974" s="34"/>
      <c r="GVD974" s="35"/>
      <c r="GVE974" s="34"/>
      <c r="GVL974" s="35"/>
      <c r="GVM974" s="34"/>
      <c r="GVT974" s="35"/>
      <c r="GVU974" s="34"/>
      <c r="GWB974" s="35"/>
      <c r="GWC974" s="34"/>
      <c r="GWJ974" s="35"/>
      <c r="GWK974" s="34"/>
      <c r="GWR974" s="35"/>
      <c r="GWS974" s="34"/>
      <c r="GWZ974" s="35"/>
      <c r="GXA974" s="34"/>
      <c r="GXH974" s="35"/>
      <c r="GXI974" s="34"/>
      <c r="GXP974" s="35"/>
      <c r="GXQ974" s="34"/>
      <c r="GXX974" s="35"/>
      <c r="GXY974" s="34"/>
      <c r="GYF974" s="35"/>
      <c r="GYG974" s="34"/>
      <c r="GYN974" s="35"/>
      <c r="GYO974" s="34"/>
      <c r="GYV974" s="35"/>
      <c r="GYW974" s="34"/>
      <c r="GZD974" s="35"/>
      <c r="GZE974" s="34"/>
      <c r="GZL974" s="35"/>
      <c r="GZM974" s="34"/>
      <c r="GZT974" s="35"/>
      <c r="GZU974" s="34"/>
      <c r="HAB974" s="35"/>
      <c r="HAC974" s="34"/>
      <c r="HAJ974" s="35"/>
      <c r="HAK974" s="34"/>
      <c r="HAR974" s="35"/>
      <c r="HAS974" s="34"/>
      <c r="HAZ974" s="35"/>
      <c r="HBA974" s="34"/>
      <c r="HBH974" s="35"/>
      <c r="HBI974" s="34"/>
      <c r="HBP974" s="35"/>
      <c r="HBQ974" s="34"/>
      <c r="HBX974" s="35"/>
      <c r="HBY974" s="34"/>
      <c r="HCF974" s="35"/>
      <c r="HCG974" s="34"/>
      <c r="HCN974" s="35"/>
      <c r="HCO974" s="34"/>
      <c r="HCV974" s="35"/>
      <c r="HCW974" s="34"/>
      <c r="HDD974" s="35"/>
      <c r="HDE974" s="34"/>
      <c r="HDL974" s="35"/>
      <c r="HDM974" s="34"/>
      <c r="HDT974" s="35"/>
      <c r="HDU974" s="34"/>
      <c r="HEB974" s="35"/>
      <c r="HEC974" s="34"/>
      <c r="HEJ974" s="35"/>
      <c r="HEK974" s="34"/>
      <c r="HER974" s="35"/>
      <c r="HES974" s="34"/>
      <c r="HEZ974" s="35"/>
      <c r="HFA974" s="34"/>
      <c r="HFH974" s="35"/>
      <c r="HFI974" s="34"/>
      <c r="HFP974" s="35"/>
      <c r="HFQ974" s="34"/>
      <c r="HFX974" s="35"/>
      <c r="HFY974" s="34"/>
      <c r="HGF974" s="35"/>
      <c r="HGG974" s="34"/>
      <c r="HGN974" s="35"/>
      <c r="HGO974" s="34"/>
      <c r="HGV974" s="35"/>
      <c r="HGW974" s="34"/>
      <c r="HHD974" s="35"/>
      <c r="HHE974" s="34"/>
      <c r="HHL974" s="35"/>
      <c r="HHM974" s="34"/>
      <c r="HHT974" s="35"/>
      <c r="HHU974" s="34"/>
      <c r="HIB974" s="35"/>
      <c r="HIC974" s="34"/>
      <c r="HIJ974" s="35"/>
      <c r="HIK974" s="34"/>
      <c r="HIR974" s="35"/>
      <c r="HIS974" s="34"/>
      <c r="HIZ974" s="35"/>
      <c r="HJA974" s="34"/>
      <c r="HJH974" s="35"/>
      <c r="HJI974" s="34"/>
      <c r="HJP974" s="35"/>
      <c r="HJQ974" s="34"/>
      <c r="HJX974" s="35"/>
      <c r="HJY974" s="34"/>
      <c r="HKF974" s="35"/>
      <c r="HKG974" s="34"/>
      <c r="HKN974" s="35"/>
      <c r="HKO974" s="34"/>
      <c r="HKV974" s="35"/>
      <c r="HKW974" s="34"/>
      <c r="HLD974" s="35"/>
      <c r="HLE974" s="34"/>
      <c r="HLL974" s="35"/>
      <c r="HLM974" s="34"/>
      <c r="HLT974" s="35"/>
      <c r="HLU974" s="34"/>
      <c r="HMB974" s="35"/>
      <c r="HMC974" s="34"/>
      <c r="HMJ974" s="35"/>
      <c r="HMK974" s="34"/>
      <c r="HMR974" s="35"/>
      <c r="HMS974" s="34"/>
      <c r="HMZ974" s="35"/>
      <c r="HNA974" s="34"/>
      <c r="HNH974" s="35"/>
      <c r="HNI974" s="34"/>
      <c r="HNP974" s="35"/>
      <c r="HNQ974" s="34"/>
      <c r="HNX974" s="35"/>
      <c r="HNY974" s="34"/>
      <c r="HOF974" s="35"/>
      <c r="HOG974" s="34"/>
      <c r="HON974" s="35"/>
      <c r="HOO974" s="34"/>
      <c r="HOV974" s="35"/>
      <c r="HOW974" s="34"/>
      <c r="HPD974" s="35"/>
      <c r="HPE974" s="34"/>
      <c r="HPL974" s="35"/>
      <c r="HPM974" s="34"/>
      <c r="HPT974" s="35"/>
      <c r="HPU974" s="34"/>
      <c r="HQB974" s="35"/>
      <c r="HQC974" s="34"/>
      <c r="HQJ974" s="35"/>
      <c r="HQK974" s="34"/>
      <c r="HQR974" s="35"/>
      <c r="HQS974" s="34"/>
      <c r="HQZ974" s="35"/>
      <c r="HRA974" s="34"/>
      <c r="HRH974" s="35"/>
      <c r="HRI974" s="34"/>
      <c r="HRP974" s="35"/>
      <c r="HRQ974" s="34"/>
      <c r="HRX974" s="35"/>
      <c r="HRY974" s="34"/>
      <c r="HSF974" s="35"/>
      <c r="HSG974" s="34"/>
      <c r="HSN974" s="35"/>
      <c r="HSO974" s="34"/>
      <c r="HSV974" s="35"/>
      <c r="HSW974" s="34"/>
      <c r="HTD974" s="35"/>
      <c r="HTE974" s="34"/>
      <c r="HTL974" s="35"/>
      <c r="HTM974" s="34"/>
      <c r="HTT974" s="35"/>
      <c r="HTU974" s="34"/>
      <c r="HUB974" s="35"/>
      <c r="HUC974" s="34"/>
      <c r="HUJ974" s="35"/>
      <c r="HUK974" s="34"/>
      <c r="HUR974" s="35"/>
      <c r="HUS974" s="34"/>
      <c r="HUZ974" s="35"/>
      <c r="HVA974" s="34"/>
      <c r="HVH974" s="35"/>
      <c r="HVI974" s="34"/>
      <c r="HVP974" s="35"/>
      <c r="HVQ974" s="34"/>
      <c r="HVX974" s="35"/>
      <c r="HVY974" s="34"/>
      <c r="HWF974" s="35"/>
      <c r="HWG974" s="34"/>
      <c r="HWN974" s="35"/>
      <c r="HWO974" s="34"/>
      <c r="HWV974" s="35"/>
      <c r="HWW974" s="34"/>
      <c r="HXD974" s="35"/>
      <c r="HXE974" s="34"/>
      <c r="HXL974" s="35"/>
      <c r="HXM974" s="34"/>
      <c r="HXT974" s="35"/>
      <c r="HXU974" s="34"/>
      <c r="HYB974" s="35"/>
      <c r="HYC974" s="34"/>
      <c r="HYJ974" s="35"/>
      <c r="HYK974" s="34"/>
      <c r="HYR974" s="35"/>
      <c r="HYS974" s="34"/>
      <c r="HYZ974" s="35"/>
      <c r="HZA974" s="34"/>
      <c r="HZH974" s="35"/>
      <c r="HZI974" s="34"/>
      <c r="HZP974" s="35"/>
      <c r="HZQ974" s="34"/>
      <c r="HZX974" s="35"/>
      <c r="HZY974" s="34"/>
      <c r="IAF974" s="35"/>
      <c r="IAG974" s="34"/>
      <c r="IAN974" s="35"/>
      <c r="IAO974" s="34"/>
      <c r="IAV974" s="35"/>
      <c r="IAW974" s="34"/>
      <c r="IBD974" s="35"/>
      <c r="IBE974" s="34"/>
      <c r="IBL974" s="35"/>
      <c r="IBM974" s="34"/>
      <c r="IBT974" s="35"/>
      <c r="IBU974" s="34"/>
      <c r="ICB974" s="35"/>
      <c r="ICC974" s="34"/>
      <c r="ICJ974" s="35"/>
      <c r="ICK974" s="34"/>
      <c r="ICR974" s="35"/>
      <c r="ICS974" s="34"/>
      <c r="ICZ974" s="35"/>
      <c r="IDA974" s="34"/>
      <c r="IDH974" s="35"/>
      <c r="IDI974" s="34"/>
      <c r="IDP974" s="35"/>
      <c r="IDQ974" s="34"/>
      <c r="IDX974" s="35"/>
      <c r="IDY974" s="34"/>
      <c r="IEF974" s="35"/>
      <c r="IEG974" s="34"/>
      <c r="IEN974" s="35"/>
      <c r="IEO974" s="34"/>
      <c r="IEV974" s="35"/>
      <c r="IEW974" s="34"/>
      <c r="IFD974" s="35"/>
      <c r="IFE974" s="34"/>
      <c r="IFL974" s="35"/>
      <c r="IFM974" s="34"/>
      <c r="IFT974" s="35"/>
      <c r="IFU974" s="34"/>
      <c r="IGB974" s="35"/>
      <c r="IGC974" s="34"/>
      <c r="IGJ974" s="35"/>
      <c r="IGK974" s="34"/>
      <c r="IGR974" s="35"/>
      <c r="IGS974" s="34"/>
      <c r="IGZ974" s="35"/>
      <c r="IHA974" s="34"/>
      <c r="IHH974" s="35"/>
      <c r="IHI974" s="34"/>
      <c r="IHP974" s="35"/>
      <c r="IHQ974" s="34"/>
      <c r="IHX974" s="35"/>
      <c r="IHY974" s="34"/>
      <c r="IIF974" s="35"/>
      <c r="IIG974" s="34"/>
      <c r="IIN974" s="35"/>
      <c r="IIO974" s="34"/>
      <c r="IIV974" s="35"/>
      <c r="IIW974" s="34"/>
      <c r="IJD974" s="35"/>
      <c r="IJE974" s="34"/>
      <c r="IJL974" s="35"/>
      <c r="IJM974" s="34"/>
      <c r="IJT974" s="35"/>
      <c r="IJU974" s="34"/>
      <c r="IKB974" s="35"/>
      <c r="IKC974" s="34"/>
      <c r="IKJ974" s="35"/>
      <c r="IKK974" s="34"/>
      <c r="IKR974" s="35"/>
      <c r="IKS974" s="34"/>
      <c r="IKZ974" s="35"/>
      <c r="ILA974" s="34"/>
      <c r="ILH974" s="35"/>
      <c r="ILI974" s="34"/>
      <c r="ILP974" s="35"/>
      <c r="ILQ974" s="34"/>
      <c r="ILX974" s="35"/>
      <c r="ILY974" s="34"/>
      <c r="IMF974" s="35"/>
      <c r="IMG974" s="34"/>
      <c r="IMN974" s="35"/>
      <c r="IMO974" s="34"/>
      <c r="IMV974" s="35"/>
      <c r="IMW974" s="34"/>
      <c r="IND974" s="35"/>
      <c r="INE974" s="34"/>
      <c r="INL974" s="35"/>
      <c r="INM974" s="34"/>
      <c r="INT974" s="35"/>
      <c r="INU974" s="34"/>
      <c r="IOB974" s="35"/>
      <c r="IOC974" s="34"/>
      <c r="IOJ974" s="35"/>
      <c r="IOK974" s="34"/>
      <c r="IOR974" s="35"/>
      <c r="IOS974" s="34"/>
      <c r="IOZ974" s="35"/>
      <c r="IPA974" s="34"/>
      <c r="IPH974" s="35"/>
      <c r="IPI974" s="34"/>
      <c r="IPP974" s="35"/>
      <c r="IPQ974" s="34"/>
      <c r="IPX974" s="35"/>
      <c r="IPY974" s="34"/>
      <c r="IQF974" s="35"/>
      <c r="IQG974" s="34"/>
      <c r="IQN974" s="35"/>
      <c r="IQO974" s="34"/>
      <c r="IQV974" s="35"/>
      <c r="IQW974" s="34"/>
      <c r="IRD974" s="35"/>
      <c r="IRE974" s="34"/>
      <c r="IRL974" s="35"/>
      <c r="IRM974" s="34"/>
      <c r="IRT974" s="35"/>
      <c r="IRU974" s="34"/>
      <c r="ISB974" s="35"/>
      <c r="ISC974" s="34"/>
      <c r="ISJ974" s="35"/>
      <c r="ISK974" s="34"/>
      <c r="ISR974" s="35"/>
      <c r="ISS974" s="34"/>
      <c r="ISZ974" s="35"/>
      <c r="ITA974" s="34"/>
      <c r="ITH974" s="35"/>
      <c r="ITI974" s="34"/>
      <c r="ITP974" s="35"/>
      <c r="ITQ974" s="34"/>
      <c r="ITX974" s="35"/>
      <c r="ITY974" s="34"/>
      <c r="IUF974" s="35"/>
      <c r="IUG974" s="34"/>
      <c r="IUN974" s="35"/>
      <c r="IUO974" s="34"/>
      <c r="IUV974" s="35"/>
      <c r="IUW974" s="34"/>
      <c r="IVD974" s="35"/>
      <c r="IVE974" s="34"/>
      <c r="IVL974" s="35"/>
      <c r="IVM974" s="34"/>
      <c r="IVT974" s="35"/>
      <c r="IVU974" s="34"/>
      <c r="IWB974" s="35"/>
      <c r="IWC974" s="34"/>
      <c r="IWJ974" s="35"/>
      <c r="IWK974" s="34"/>
      <c r="IWR974" s="35"/>
      <c r="IWS974" s="34"/>
      <c r="IWZ974" s="35"/>
      <c r="IXA974" s="34"/>
      <c r="IXH974" s="35"/>
      <c r="IXI974" s="34"/>
      <c r="IXP974" s="35"/>
      <c r="IXQ974" s="34"/>
      <c r="IXX974" s="35"/>
      <c r="IXY974" s="34"/>
      <c r="IYF974" s="35"/>
      <c r="IYG974" s="34"/>
      <c r="IYN974" s="35"/>
      <c r="IYO974" s="34"/>
      <c r="IYV974" s="35"/>
      <c r="IYW974" s="34"/>
      <c r="IZD974" s="35"/>
      <c r="IZE974" s="34"/>
      <c r="IZL974" s="35"/>
      <c r="IZM974" s="34"/>
      <c r="IZT974" s="35"/>
      <c r="IZU974" s="34"/>
      <c r="JAB974" s="35"/>
      <c r="JAC974" s="34"/>
      <c r="JAJ974" s="35"/>
      <c r="JAK974" s="34"/>
      <c r="JAR974" s="35"/>
      <c r="JAS974" s="34"/>
      <c r="JAZ974" s="35"/>
      <c r="JBA974" s="34"/>
      <c r="JBH974" s="35"/>
      <c r="JBI974" s="34"/>
      <c r="JBP974" s="35"/>
      <c r="JBQ974" s="34"/>
      <c r="JBX974" s="35"/>
      <c r="JBY974" s="34"/>
      <c r="JCF974" s="35"/>
      <c r="JCG974" s="34"/>
      <c r="JCN974" s="35"/>
      <c r="JCO974" s="34"/>
      <c r="JCV974" s="35"/>
      <c r="JCW974" s="34"/>
      <c r="JDD974" s="35"/>
      <c r="JDE974" s="34"/>
      <c r="JDL974" s="35"/>
      <c r="JDM974" s="34"/>
      <c r="JDT974" s="35"/>
      <c r="JDU974" s="34"/>
      <c r="JEB974" s="35"/>
      <c r="JEC974" s="34"/>
      <c r="JEJ974" s="35"/>
      <c r="JEK974" s="34"/>
      <c r="JER974" s="35"/>
      <c r="JES974" s="34"/>
      <c r="JEZ974" s="35"/>
      <c r="JFA974" s="34"/>
      <c r="JFH974" s="35"/>
      <c r="JFI974" s="34"/>
      <c r="JFP974" s="35"/>
      <c r="JFQ974" s="34"/>
      <c r="JFX974" s="35"/>
      <c r="JFY974" s="34"/>
      <c r="JGF974" s="35"/>
      <c r="JGG974" s="34"/>
      <c r="JGN974" s="35"/>
      <c r="JGO974" s="34"/>
      <c r="JGV974" s="35"/>
      <c r="JGW974" s="34"/>
      <c r="JHD974" s="35"/>
      <c r="JHE974" s="34"/>
      <c r="JHL974" s="35"/>
      <c r="JHM974" s="34"/>
      <c r="JHT974" s="35"/>
      <c r="JHU974" s="34"/>
      <c r="JIB974" s="35"/>
      <c r="JIC974" s="34"/>
      <c r="JIJ974" s="35"/>
      <c r="JIK974" s="34"/>
      <c r="JIR974" s="35"/>
      <c r="JIS974" s="34"/>
      <c r="JIZ974" s="35"/>
      <c r="JJA974" s="34"/>
      <c r="JJH974" s="35"/>
      <c r="JJI974" s="34"/>
      <c r="JJP974" s="35"/>
      <c r="JJQ974" s="34"/>
      <c r="JJX974" s="35"/>
      <c r="JJY974" s="34"/>
      <c r="JKF974" s="35"/>
      <c r="JKG974" s="34"/>
      <c r="JKN974" s="35"/>
      <c r="JKO974" s="34"/>
      <c r="JKV974" s="35"/>
      <c r="JKW974" s="34"/>
      <c r="JLD974" s="35"/>
      <c r="JLE974" s="34"/>
      <c r="JLL974" s="35"/>
      <c r="JLM974" s="34"/>
      <c r="JLT974" s="35"/>
      <c r="JLU974" s="34"/>
      <c r="JMB974" s="35"/>
      <c r="JMC974" s="34"/>
      <c r="JMJ974" s="35"/>
      <c r="JMK974" s="34"/>
      <c r="JMR974" s="35"/>
      <c r="JMS974" s="34"/>
      <c r="JMZ974" s="35"/>
      <c r="JNA974" s="34"/>
      <c r="JNH974" s="35"/>
      <c r="JNI974" s="34"/>
      <c r="JNP974" s="35"/>
      <c r="JNQ974" s="34"/>
      <c r="JNX974" s="35"/>
      <c r="JNY974" s="34"/>
      <c r="JOF974" s="35"/>
      <c r="JOG974" s="34"/>
      <c r="JON974" s="35"/>
      <c r="JOO974" s="34"/>
      <c r="JOV974" s="35"/>
      <c r="JOW974" s="34"/>
      <c r="JPD974" s="35"/>
      <c r="JPE974" s="34"/>
      <c r="JPL974" s="35"/>
      <c r="JPM974" s="34"/>
      <c r="JPT974" s="35"/>
      <c r="JPU974" s="34"/>
      <c r="JQB974" s="35"/>
      <c r="JQC974" s="34"/>
      <c r="JQJ974" s="35"/>
      <c r="JQK974" s="34"/>
      <c r="JQR974" s="35"/>
      <c r="JQS974" s="34"/>
      <c r="JQZ974" s="35"/>
      <c r="JRA974" s="34"/>
      <c r="JRH974" s="35"/>
      <c r="JRI974" s="34"/>
      <c r="JRP974" s="35"/>
      <c r="JRQ974" s="34"/>
      <c r="JRX974" s="35"/>
      <c r="JRY974" s="34"/>
      <c r="JSF974" s="35"/>
      <c r="JSG974" s="34"/>
      <c r="JSN974" s="35"/>
      <c r="JSO974" s="34"/>
      <c r="JSV974" s="35"/>
      <c r="JSW974" s="34"/>
      <c r="JTD974" s="35"/>
      <c r="JTE974" s="34"/>
      <c r="JTL974" s="35"/>
      <c r="JTM974" s="34"/>
      <c r="JTT974" s="35"/>
      <c r="JTU974" s="34"/>
      <c r="JUB974" s="35"/>
      <c r="JUC974" s="34"/>
      <c r="JUJ974" s="35"/>
      <c r="JUK974" s="34"/>
      <c r="JUR974" s="35"/>
      <c r="JUS974" s="34"/>
      <c r="JUZ974" s="35"/>
      <c r="JVA974" s="34"/>
      <c r="JVH974" s="35"/>
      <c r="JVI974" s="34"/>
      <c r="JVP974" s="35"/>
      <c r="JVQ974" s="34"/>
      <c r="JVX974" s="35"/>
      <c r="JVY974" s="34"/>
      <c r="JWF974" s="35"/>
      <c r="JWG974" s="34"/>
      <c r="JWN974" s="35"/>
      <c r="JWO974" s="34"/>
      <c r="JWV974" s="35"/>
      <c r="JWW974" s="34"/>
      <c r="JXD974" s="35"/>
      <c r="JXE974" s="34"/>
      <c r="JXL974" s="35"/>
      <c r="JXM974" s="34"/>
      <c r="JXT974" s="35"/>
      <c r="JXU974" s="34"/>
      <c r="JYB974" s="35"/>
      <c r="JYC974" s="34"/>
      <c r="JYJ974" s="35"/>
      <c r="JYK974" s="34"/>
      <c r="JYR974" s="35"/>
      <c r="JYS974" s="34"/>
      <c r="JYZ974" s="35"/>
      <c r="JZA974" s="34"/>
      <c r="JZH974" s="35"/>
      <c r="JZI974" s="34"/>
      <c r="JZP974" s="35"/>
      <c r="JZQ974" s="34"/>
      <c r="JZX974" s="35"/>
      <c r="JZY974" s="34"/>
      <c r="KAF974" s="35"/>
      <c r="KAG974" s="34"/>
      <c r="KAN974" s="35"/>
      <c r="KAO974" s="34"/>
      <c r="KAV974" s="35"/>
      <c r="KAW974" s="34"/>
      <c r="KBD974" s="35"/>
      <c r="KBE974" s="34"/>
      <c r="KBL974" s="35"/>
      <c r="KBM974" s="34"/>
      <c r="KBT974" s="35"/>
      <c r="KBU974" s="34"/>
      <c r="KCB974" s="35"/>
      <c r="KCC974" s="34"/>
      <c r="KCJ974" s="35"/>
      <c r="KCK974" s="34"/>
      <c r="KCR974" s="35"/>
      <c r="KCS974" s="34"/>
      <c r="KCZ974" s="35"/>
      <c r="KDA974" s="34"/>
      <c r="KDH974" s="35"/>
      <c r="KDI974" s="34"/>
      <c r="KDP974" s="35"/>
      <c r="KDQ974" s="34"/>
      <c r="KDX974" s="35"/>
      <c r="KDY974" s="34"/>
      <c r="KEF974" s="35"/>
      <c r="KEG974" s="34"/>
      <c r="KEN974" s="35"/>
      <c r="KEO974" s="34"/>
      <c r="KEV974" s="35"/>
      <c r="KEW974" s="34"/>
      <c r="KFD974" s="35"/>
      <c r="KFE974" s="34"/>
      <c r="KFL974" s="35"/>
      <c r="KFM974" s="34"/>
      <c r="KFT974" s="35"/>
      <c r="KFU974" s="34"/>
      <c r="KGB974" s="35"/>
      <c r="KGC974" s="34"/>
      <c r="KGJ974" s="35"/>
      <c r="KGK974" s="34"/>
      <c r="KGR974" s="35"/>
      <c r="KGS974" s="34"/>
      <c r="KGZ974" s="35"/>
      <c r="KHA974" s="34"/>
      <c r="KHH974" s="35"/>
      <c r="KHI974" s="34"/>
      <c r="KHP974" s="35"/>
      <c r="KHQ974" s="34"/>
      <c r="KHX974" s="35"/>
      <c r="KHY974" s="34"/>
      <c r="KIF974" s="35"/>
      <c r="KIG974" s="34"/>
      <c r="KIN974" s="35"/>
      <c r="KIO974" s="34"/>
      <c r="KIV974" s="35"/>
      <c r="KIW974" s="34"/>
      <c r="KJD974" s="35"/>
      <c r="KJE974" s="34"/>
      <c r="KJL974" s="35"/>
      <c r="KJM974" s="34"/>
      <c r="KJT974" s="35"/>
      <c r="KJU974" s="34"/>
      <c r="KKB974" s="35"/>
      <c r="KKC974" s="34"/>
      <c r="KKJ974" s="35"/>
      <c r="KKK974" s="34"/>
      <c r="KKR974" s="35"/>
      <c r="KKS974" s="34"/>
      <c r="KKZ974" s="35"/>
      <c r="KLA974" s="34"/>
      <c r="KLH974" s="35"/>
      <c r="KLI974" s="34"/>
      <c r="KLP974" s="35"/>
      <c r="KLQ974" s="34"/>
      <c r="KLX974" s="35"/>
      <c r="KLY974" s="34"/>
      <c r="KMF974" s="35"/>
      <c r="KMG974" s="34"/>
      <c r="KMN974" s="35"/>
      <c r="KMO974" s="34"/>
      <c r="KMV974" s="35"/>
      <c r="KMW974" s="34"/>
      <c r="KND974" s="35"/>
      <c r="KNE974" s="34"/>
      <c r="KNL974" s="35"/>
      <c r="KNM974" s="34"/>
      <c r="KNT974" s="35"/>
      <c r="KNU974" s="34"/>
      <c r="KOB974" s="35"/>
      <c r="KOC974" s="34"/>
      <c r="KOJ974" s="35"/>
      <c r="KOK974" s="34"/>
      <c r="KOR974" s="35"/>
      <c r="KOS974" s="34"/>
      <c r="KOZ974" s="35"/>
      <c r="KPA974" s="34"/>
      <c r="KPH974" s="35"/>
      <c r="KPI974" s="34"/>
      <c r="KPP974" s="35"/>
      <c r="KPQ974" s="34"/>
      <c r="KPX974" s="35"/>
      <c r="KPY974" s="34"/>
      <c r="KQF974" s="35"/>
      <c r="KQG974" s="34"/>
      <c r="KQN974" s="35"/>
      <c r="KQO974" s="34"/>
      <c r="KQV974" s="35"/>
      <c r="KQW974" s="34"/>
      <c r="KRD974" s="35"/>
      <c r="KRE974" s="34"/>
      <c r="KRL974" s="35"/>
      <c r="KRM974" s="34"/>
      <c r="KRT974" s="35"/>
      <c r="KRU974" s="34"/>
      <c r="KSB974" s="35"/>
      <c r="KSC974" s="34"/>
      <c r="KSJ974" s="35"/>
      <c r="KSK974" s="34"/>
      <c r="KSR974" s="35"/>
      <c r="KSS974" s="34"/>
      <c r="KSZ974" s="35"/>
      <c r="KTA974" s="34"/>
      <c r="KTH974" s="35"/>
      <c r="KTI974" s="34"/>
      <c r="KTP974" s="35"/>
      <c r="KTQ974" s="34"/>
      <c r="KTX974" s="35"/>
      <c r="KTY974" s="34"/>
      <c r="KUF974" s="35"/>
      <c r="KUG974" s="34"/>
      <c r="KUN974" s="35"/>
      <c r="KUO974" s="34"/>
      <c r="KUV974" s="35"/>
      <c r="KUW974" s="34"/>
      <c r="KVD974" s="35"/>
      <c r="KVE974" s="34"/>
      <c r="KVL974" s="35"/>
      <c r="KVM974" s="34"/>
      <c r="KVT974" s="35"/>
      <c r="KVU974" s="34"/>
      <c r="KWB974" s="35"/>
      <c r="KWC974" s="34"/>
      <c r="KWJ974" s="35"/>
      <c r="KWK974" s="34"/>
      <c r="KWR974" s="35"/>
      <c r="KWS974" s="34"/>
      <c r="KWZ974" s="35"/>
      <c r="KXA974" s="34"/>
      <c r="KXH974" s="35"/>
      <c r="KXI974" s="34"/>
      <c r="KXP974" s="35"/>
      <c r="KXQ974" s="34"/>
      <c r="KXX974" s="35"/>
      <c r="KXY974" s="34"/>
      <c r="KYF974" s="35"/>
      <c r="KYG974" s="34"/>
      <c r="KYN974" s="35"/>
      <c r="KYO974" s="34"/>
      <c r="KYV974" s="35"/>
      <c r="KYW974" s="34"/>
      <c r="KZD974" s="35"/>
      <c r="KZE974" s="34"/>
      <c r="KZL974" s="35"/>
      <c r="KZM974" s="34"/>
      <c r="KZT974" s="35"/>
      <c r="KZU974" s="34"/>
      <c r="LAB974" s="35"/>
      <c r="LAC974" s="34"/>
      <c r="LAJ974" s="35"/>
      <c r="LAK974" s="34"/>
      <c r="LAR974" s="35"/>
      <c r="LAS974" s="34"/>
      <c r="LAZ974" s="35"/>
      <c r="LBA974" s="34"/>
      <c r="LBH974" s="35"/>
      <c r="LBI974" s="34"/>
      <c r="LBP974" s="35"/>
      <c r="LBQ974" s="34"/>
      <c r="LBX974" s="35"/>
      <c r="LBY974" s="34"/>
      <c r="LCF974" s="35"/>
      <c r="LCG974" s="34"/>
      <c r="LCN974" s="35"/>
      <c r="LCO974" s="34"/>
      <c r="LCV974" s="35"/>
      <c r="LCW974" s="34"/>
      <c r="LDD974" s="35"/>
      <c r="LDE974" s="34"/>
      <c r="LDL974" s="35"/>
      <c r="LDM974" s="34"/>
      <c r="LDT974" s="35"/>
      <c r="LDU974" s="34"/>
      <c r="LEB974" s="35"/>
      <c r="LEC974" s="34"/>
      <c r="LEJ974" s="35"/>
      <c r="LEK974" s="34"/>
      <c r="LER974" s="35"/>
      <c r="LES974" s="34"/>
      <c r="LEZ974" s="35"/>
      <c r="LFA974" s="34"/>
      <c r="LFH974" s="35"/>
      <c r="LFI974" s="34"/>
      <c r="LFP974" s="35"/>
      <c r="LFQ974" s="34"/>
      <c r="LFX974" s="35"/>
      <c r="LFY974" s="34"/>
      <c r="LGF974" s="35"/>
      <c r="LGG974" s="34"/>
      <c r="LGN974" s="35"/>
      <c r="LGO974" s="34"/>
      <c r="LGV974" s="35"/>
      <c r="LGW974" s="34"/>
      <c r="LHD974" s="35"/>
      <c r="LHE974" s="34"/>
      <c r="LHL974" s="35"/>
      <c r="LHM974" s="34"/>
      <c r="LHT974" s="35"/>
      <c r="LHU974" s="34"/>
      <c r="LIB974" s="35"/>
      <c r="LIC974" s="34"/>
      <c r="LIJ974" s="35"/>
      <c r="LIK974" s="34"/>
      <c r="LIR974" s="35"/>
      <c r="LIS974" s="34"/>
      <c r="LIZ974" s="35"/>
      <c r="LJA974" s="34"/>
      <c r="LJH974" s="35"/>
      <c r="LJI974" s="34"/>
      <c r="LJP974" s="35"/>
      <c r="LJQ974" s="34"/>
      <c r="LJX974" s="35"/>
      <c r="LJY974" s="34"/>
      <c r="LKF974" s="35"/>
      <c r="LKG974" s="34"/>
      <c r="LKN974" s="35"/>
      <c r="LKO974" s="34"/>
      <c r="LKV974" s="35"/>
      <c r="LKW974" s="34"/>
      <c r="LLD974" s="35"/>
      <c r="LLE974" s="34"/>
      <c r="LLL974" s="35"/>
      <c r="LLM974" s="34"/>
      <c r="LLT974" s="35"/>
      <c r="LLU974" s="34"/>
      <c r="LMB974" s="35"/>
      <c r="LMC974" s="34"/>
      <c r="LMJ974" s="35"/>
      <c r="LMK974" s="34"/>
      <c r="LMR974" s="35"/>
      <c r="LMS974" s="34"/>
      <c r="LMZ974" s="35"/>
      <c r="LNA974" s="34"/>
      <c r="LNH974" s="35"/>
      <c r="LNI974" s="34"/>
      <c r="LNP974" s="35"/>
      <c r="LNQ974" s="34"/>
      <c r="LNX974" s="35"/>
      <c r="LNY974" s="34"/>
      <c r="LOF974" s="35"/>
      <c r="LOG974" s="34"/>
      <c r="LON974" s="35"/>
      <c r="LOO974" s="34"/>
      <c r="LOV974" s="35"/>
      <c r="LOW974" s="34"/>
      <c r="LPD974" s="35"/>
      <c r="LPE974" s="34"/>
      <c r="LPL974" s="35"/>
      <c r="LPM974" s="34"/>
      <c r="LPT974" s="35"/>
      <c r="LPU974" s="34"/>
      <c r="LQB974" s="35"/>
      <c r="LQC974" s="34"/>
      <c r="LQJ974" s="35"/>
      <c r="LQK974" s="34"/>
      <c r="LQR974" s="35"/>
      <c r="LQS974" s="34"/>
      <c r="LQZ974" s="35"/>
      <c r="LRA974" s="34"/>
      <c r="LRH974" s="35"/>
      <c r="LRI974" s="34"/>
      <c r="LRP974" s="35"/>
      <c r="LRQ974" s="34"/>
      <c r="LRX974" s="35"/>
      <c r="LRY974" s="34"/>
      <c r="LSF974" s="35"/>
      <c r="LSG974" s="34"/>
      <c r="LSN974" s="35"/>
      <c r="LSO974" s="34"/>
      <c r="LSV974" s="35"/>
      <c r="LSW974" s="34"/>
      <c r="LTD974" s="35"/>
      <c r="LTE974" s="34"/>
      <c r="LTL974" s="35"/>
      <c r="LTM974" s="34"/>
      <c r="LTT974" s="35"/>
      <c r="LTU974" s="34"/>
      <c r="LUB974" s="35"/>
      <c r="LUC974" s="34"/>
      <c r="LUJ974" s="35"/>
      <c r="LUK974" s="34"/>
      <c r="LUR974" s="35"/>
      <c r="LUS974" s="34"/>
      <c r="LUZ974" s="35"/>
      <c r="LVA974" s="34"/>
      <c r="LVH974" s="35"/>
      <c r="LVI974" s="34"/>
      <c r="LVP974" s="35"/>
      <c r="LVQ974" s="34"/>
      <c r="LVX974" s="35"/>
      <c r="LVY974" s="34"/>
      <c r="LWF974" s="35"/>
      <c r="LWG974" s="34"/>
      <c r="LWN974" s="35"/>
      <c r="LWO974" s="34"/>
      <c r="LWV974" s="35"/>
      <c r="LWW974" s="34"/>
      <c r="LXD974" s="35"/>
      <c r="LXE974" s="34"/>
      <c r="LXL974" s="35"/>
      <c r="LXM974" s="34"/>
      <c r="LXT974" s="35"/>
      <c r="LXU974" s="34"/>
      <c r="LYB974" s="35"/>
      <c r="LYC974" s="34"/>
      <c r="LYJ974" s="35"/>
      <c r="LYK974" s="34"/>
      <c r="LYR974" s="35"/>
      <c r="LYS974" s="34"/>
      <c r="LYZ974" s="35"/>
      <c r="LZA974" s="34"/>
      <c r="LZH974" s="35"/>
      <c r="LZI974" s="34"/>
      <c r="LZP974" s="35"/>
      <c r="LZQ974" s="34"/>
      <c r="LZX974" s="35"/>
      <c r="LZY974" s="34"/>
      <c r="MAF974" s="35"/>
      <c r="MAG974" s="34"/>
      <c r="MAN974" s="35"/>
      <c r="MAO974" s="34"/>
      <c r="MAV974" s="35"/>
      <c r="MAW974" s="34"/>
      <c r="MBD974" s="35"/>
      <c r="MBE974" s="34"/>
      <c r="MBL974" s="35"/>
      <c r="MBM974" s="34"/>
      <c r="MBT974" s="35"/>
      <c r="MBU974" s="34"/>
      <c r="MCB974" s="35"/>
      <c r="MCC974" s="34"/>
      <c r="MCJ974" s="35"/>
      <c r="MCK974" s="34"/>
      <c r="MCR974" s="35"/>
      <c r="MCS974" s="34"/>
      <c r="MCZ974" s="35"/>
      <c r="MDA974" s="34"/>
      <c r="MDH974" s="35"/>
      <c r="MDI974" s="34"/>
      <c r="MDP974" s="35"/>
      <c r="MDQ974" s="34"/>
      <c r="MDX974" s="35"/>
      <c r="MDY974" s="34"/>
      <c r="MEF974" s="35"/>
      <c r="MEG974" s="34"/>
      <c r="MEN974" s="35"/>
      <c r="MEO974" s="34"/>
      <c r="MEV974" s="35"/>
      <c r="MEW974" s="34"/>
      <c r="MFD974" s="35"/>
      <c r="MFE974" s="34"/>
      <c r="MFL974" s="35"/>
      <c r="MFM974" s="34"/>
      <c r="MFT974" s="35"/>
      <c r="MFU974" s="34"/>
      <c r="MGB974" s="35"/>
      <c r="MGC974" s="34"/>
      <c r="MGJ974" s="35"/>
      <c r="MGK974" s="34"/>
      <c r="MGR974" s="35"/>
      <c r="MGS974" s="34"/>
      <c r="MGZ974" s="35"/>
      <c r="MHA974" s="34"/>
      <c r="MHH974" s="35"/>
      <c r="MHI974" s="34"/>
      <c r="MHP974" s="35"/>
      <c r="MHQ974" s="34"/>
      <c r="MHX974" s="35"/>
      <c r="MHY974" s="34"/>
      <c r="MIF974" s="35"/>
      <c r="MIG974" s="34"/>
      <c r="MIN974" s="35"/>
      <c r="MIO974" s="34"/>
      <c r="MIV974" s="35"/>
      <c r="MIW974" s="34"/>
      <c r="MJD974" s="35"/>
      <c r="MJE974" s="34"/>
      <c r="MJL974" s="35"/>
      <c r="MJM974" s="34"/>
      <c r="MJT974" s="35"/>
      <c r="MJU974" s="34"/>
      <c r="MKB974" s="35"/>
      <c r="MKC974" s="34"/>
      <c r="MKJ974" s="35"/>
      <c r="MKK974" s="34"/>
      <c r="MKR974" s="35"/>
      <c r="MKS974" s="34"/>
      <c r="MKZ974" s="35"/>
      <c r="MLA974" s="34"/>
      <c r="MLH974" s="35"/>
      <c r="MLI974" s="34"/>
      <c r="MLP974" s="35"/>
      <c r="MLQ974" s="34"/>
      <c r="MLX974" s="35"/>
      <c r="MLY974" s="34"/>
      <c r="MMF974" s="35"/>
      <c r="MMG974" s="34"/>
      <c r="MMN974" s="35"/>
      <c r="MMO974" s="34"/>
      <c r="MMV974" s="35"/>
      <c r="MMW974" s="34"/>
      <c r="MND974" s="35"/>
      <c r="MNE974" s="34"/>
      <c r="MNL974" s="35"/>
      <c r="MNM974" s="34"/>
      <c r="MNT974" s="35"/>
      <c r="MNU974" s="34"/>
      <c r="MOB974" s="35"/>
      <c r="MOC974" s="34"/>
      <c r="MOJ974" s="35"/>
      <c r="MOK974" s="34"/>
      <c r="MOR974" s="35"/>
      <c r="MOS974" s="34"/>
      <c r="MOZ974" s="35"/>
      <c r="MPA974" s="34"/>
      <c r="MPH974" s="35"/>
      <c r="MPI974" s="34"/>
      <c r="MPP974" s="35"/>
      <c r="MPQ974" s="34"/>
      <c r="MPX974" s="35"/>
      <c r="MPY974" s="34"/>
      <c r="MQF974" s="35"/>
      <c r="MQG974" s="34"/>
      <c r="MQN974" s="35"/>
      <c r="MQO974" s="34"/>
      <c r="MQV974" s="35"/>
      <c r="MQW974" s="34"/>
      <c r="MRD974" s="35"/>
      <c r="MRE974" s="34"/>
      <c r="MRL974" s="35"/>
      <c r="MRM974" s="34"/>
      <c r="MRT974" s="35"/>
      <c r="MRU974" s="34"/>
      <c r="MSB974" s="35"/>
      <c r="MSC974" s="34"/>
      <c r="MSJ974" s="35"/>
      <c r="MSK974" s="34"/>
      <c r="MSR974" s="35"/>
      <c r="MSS974" s="34"/>
      <c r="MSZ974" s="35"/>
      <c r="MTA974" s="34"/>
      <c r="MTH974" s="35"/>
      <c r="MTI974" s="34"/>
      <c r="MTP974" s="35"/>
      <c r="MTQ974" s="34"/>
      <c r="MTX974" s="35"/>
      <c r="MTY974" s="34"/>
      <c r="MUF974" s="35"/>
      <c r="MUG974" s="34"/>
      <c r="MUN974" s="35"/>
      <c r="MUO974" s="34"/>
      <c r="MUV974" s="35"/>
      <c r="MUW974" s="34"/>
      <c r="MVD974" s="35"/>
      <c r="MVE974" s="34"/>
      <c r="MVL974" s="35"/>
      <c r="MVM974" s="34"/>
      <c r="MVT974" s="35"/>
      <c r="MVU974" s="34"/>
      <c r="MWB974" s="35"/>
      <c r="MWC974" s="34"/>
      <c r="MWJ974" s="35"/>
      <c r="MWK974" s="34"/>
      <c r="MWR974" s="35"/>
      <c r="MWS974" s="34"/>
      <c r="MWZ974" s="35"/>
      <c r="MXA974" s="34"/>
      <c r="MXH974" s="35"/>
      <c r="MXI974" s="34"/>
      <c r="MXP974" s="35"/>
      <c r="MXQ974" s="34"/>
      <c r="MXX974" s="35"/>
      <c r="MXY974" s="34"/>
      <c r="MYF974" s="35"/>
      <c r="MYG974" s="34"/>
      <c r="MYN974" s="35"/>
      <c r="MYO974" s="34"/>
      <c r="MYV974" s="35"/>
      <c r="MYW974" s="34"/>
      <c r="MZD974" s="35"/>
      <c r="MZE974" s="34"/>
      <c r="MZL974" s="35"/>
      <c r="MZM974" s="34"/>
      <c r="MZT974" s="35"/>
      <c r="MZU974" s="34"/>
      <c r="NAB974" s="35"/>
      <c r="NAC974" s="34"/>
      <c r="NAJ974" s="35"/>
      <c r="NAK974" s="34"/>
      <c r="NAR974" s="35"/>
      <c r="NAS974" s="34"/>
      <c r="NAZ974" s="35"/>
      <c r="NBA974" s="34"/>
      <c r="NBH974" s="35"/>
      <c r="NBI974" s="34"/>
      <c r="NBP974" s="35"/>
      <c r="NBQ974" s="34"/>
      <c r="NBX974" s="35"/>
      <c r="NBY974" s="34"/>
      <c r="NCF974" s="35"/>
      <c r="NCG974" s="34"/>
      <c r="NCN974" s="35"/>
      <c r="NCO974" s="34"/>
      <c r="NCV974" s="35"/>
      <c r="NCW974" s="34"/>
      <c r="NDD974" s="35"/>
      <c r="NDE974" s="34"/>
      <c r="NDL974" s="35"/>
      <c r="NDM974" s="34"/>
      <c r="NDT974" s="35"/>
      <c r="NDU974" s="34"/>
      <c r="NEB974" s="35"/>
      <c r="NEC974" s="34"/>
      <c r="NEJ974" s="35"/>
      <c r="NEK974" s="34"/>
      <c r="NER974" s="35"/>
      <c r="NES974" s="34"/>
      <c r="NEZ974" s="35"/>
      <c r="NFA974" s="34"/>
      <c r="NFH974" s="35"/>
      <c r="NFI974" s="34"/>
      <c r="NFP974" s="35"/>
      <c r="NFQ974" s="34"/>
      <c r="NFX974" s="35"/>
      <c r="NFY974" s="34"/>
      <c r="NGF974" s="35"/>
      <c r="NGG974" s="34"/>
      <c r="NGN974" s="35"/>
      <c r="NGO974" s="34"/>
      <c r="NGV974" s="35"/>
      <c r="NGW974" s="34"/>
      <c r="NHD974" s="35"/>
      <c r="NHE974" s="34"/>
      <c r="NHL974" s="35"/>
      <c r="NHM974" s="34"/>
      <c r="NHT974" s="35"/>
      <c r="NHU974" s="34"/>
      <c r="NIB974" s="35"/>
      <c r="NIC974" s="34"/>
      <c r="NIJ974" s="35"/>
      <c r="NIK974" s="34"/>
      <c r="NIR974" s="35"/>
      <c r="NIS974" s="34"/>
      <c r="NIZ974" s="35"/>
      <c r="NJA974" s="34"/>
      <c r="NJH974" s="35"/>
      <c r="NJI974" s="34"/>
      <c r="NJP974" s="35"/>
      <c r="NJQ974" s="34"/>
      <c r="NJX974" s="35"/>
      <c r="NJY974" s="34"/>
      <c r="NKF974" s="35"/>
      <c r="NKG974" s="34"/>
      <c r="NKN974" s="35"/>
      <c r="NKO974" s="34"/>
      <c r="NKV974" s="35"/>
      <c r="NKW974" s="34"/>
      <c r="NLD974" s="35"/>
      <c r="NLE974" s="34"/>
      <c r="NLL974" s="35"/>
      <c r="NLM974" s="34"/>
      <c r="NLT974" s="35"/>
      <c r="NLU974" s="34"/>
      <c r="NMB974" s="35"/>
      <c r="NMC974" s="34"/>
      <c r="NMJ974" s="35"/>
      <c r="NMK974" s="34"/>
      <c r="NMR974" s="35"/>
      <c r="NMS974" s="34"/>
      <c r="NMZ974" s="35"/>
      <c r="NNA974" s="34"/>
      <c r="NNH974" s="35"/>
      <c r="NNI974" s="34"/>
      <c r="NNP974" s="35"/>
      <c r="NNQ974" s="34"/>
      <c r="NNX974" s="35"/>
      <c r="NNY974" s="34"/>
      <c r="NOF974" s="35"/>
      <c r="NOG974" s="34"/>
      <c r="NON974" s="35"/>
      <c r="NOO974" s="34"/>
      <c r="NOV974" s="35"/>
      <c r="NOW974" s="34"/>
      <c r="NPD974" s="35"/>
      <c r="NPE974" s="34"/>
      <c r="NPL974" s="35"/>
      <c r="NPM974" s="34"/>
      <c r="NPT974" s="35"/>
      <c r="NPU974" s="34"/>
      <c r="NQB974" s="35"/>
      <c r="NQC974" s="34"/>
      <c r="NQJ974" s="35"/>
      <c r="NQK974" s="34"/>
      <c r="NQR974" s="35"/>
      <c r="NQS974" s="34"/>
      <c r="NQZ974" s="35"/>
      <c r="NRA974" s="34"/>
      <c r="NRH974" s="35"/>
      <c r="NRI974" s="34"/>
      <c r="NRP974" s="35"/>
      <c r="NRQ974" s="34"/>
      <c r="NRX974" s="35"/>
      <c r="NRY974" s="34"/>
      <c r="NSF974" s="35"/>
      <c r="NSG974" s="34"/>
      <c r="NSN974" s="35"/>
      <c r="NSO974" s="34"/>
      <c r="NSV974" s="35"/>
      <c r="NSW974" s="34"/>
      <c r="NTD974" s="35"/>
      <c r="NTE974" s="34"/>
      <c r="NTL974" s="35"/>
      <c r="NTM974" s="34"/>
      <c r="NTT974" s="35"/>
      <c r="NTU974" s="34"/>
      <c r="NUB974" s="35"/>
      <c r="NUC974" s="34"/>
      <c r="NUJ974" s="35"/>
      <c r="NUK974" s="34"/>
      <c r="NUR974" s="35"/>
      <c r="NUS974" s="34"/>
      <c r="NUZ974" s="35"/>
      <c r="NVA974" s="34"/>
      <c r="NVH974" s="35"/>
      <c r="NVI974" s="34"/>
      <c r="NVP974" s="35"/>
      <c r="NVQ974" s="34"/>
      <c r="NVX974" s="35"/>
      <c r="NVY974" s="34"/>
      <c r="NWF974" s="35"/>
      <c r="NWG974" s="34"/>
      <c r="NWN974" s="35"/>
      <c r="NWO974" s="34"/>
      <c r="NWV974" s="35"/>
      <c r="NWW974" s="34"/>
      <c r="NXD974" s="35"/>
      <c r="NXE974" s="34"/>
      <c r="NXL974" s="35"/>
      <c r="NXM974" s="34"/>
      <c r="NXT974" s="35"/>
      <c r="NXU974" s="34"/>
      <c r="NYB974" s="35"/>
      <c r="NYC974" s="34"/>
      <c r="NYJ974" s="35"/>
      <c r="NYK974" s="34"/>
      <c r="NYR974" s="35"/>
      <c r="NYS974" s="34"/>
      <c r="NYZ974" s="35"/>
      <c r="NZA974" s="34"/>
      <c r="NZH974" s="35"/>
      <c r="NZI974" s="34"/>
      <c r="NZP974" s="35"/>
      <c r="NZQ974" s="34"/>
      <c r="NZX974" s="35"/>
      <c r="NZY974" s="34"/>
      <c r="OAF974" s="35"/>
      <c r="OAG974" s="34"/>
      <c r="OAN974" s="35"/>
      <c r="OAO974" s="34"/>
      <c r="OAV974" s="35"/>
      <c r="OAW974" s="34"/>
      <c r="OBD974" s="35"/>
      <c r="OBE974" s="34"/>
      <c r="OBL974" s="35"/>
      <c r="OBM974" s="34"/>
      <c r="OBT974" s="35"/>
      <c r="OBU974" s="34"/>
      <c r="OCB974" s="35"/>
      <c r="OCC974" s="34"/>
      <c r="OCJ974" s="35"/>
      <c r="OCK974" s="34"/>
      <c r="OCR974" s="35"/>
      <c r="OCS974" s="34"/>
      <c r="OCZ974" s="35"/>
      <c r="ODA974" s="34"/>
      <c r="ODH974" s="35"/>
      <c r="ODI974" s="34"/>
      <c r="ODP974" s="35"/>
      <c r="ODQ974" s="34"/>
      <c r="ODX974" s="35"/>
      <c r="ODY974" s="34"/>
      <c r="OEF974" s="35"/>
      <c r="OEG974" s="34"/>
      <c r="OEN974" s="35"/>
      <c r="OEO974" s="34"/>
      <c r="OEV974" s="35"/>
      <c r="OEW974" s="34"/>
      <c r="OFD974" s="35"/>
      <c r="OFE974" s="34"/>
      <c r="OFL974" s="35"/>
      <c r="OFM974" s="34"/>
      <c r="OFT974" s="35"/>
      <c r="OFU974" s="34"/>
      <c r="OGB974" s="35"/>
      <c r="OGC974" s="34"/>
      <c r="OGJ974" s="35"/>
      <c r="OGK974" s="34"/>
      <c r="OGR974" s="35"/>
      <c r="OGS974" s="34"/>
      <c r="OGZ974" s="35"/>
      <c r="OHA974" s="34"/>
      <c r="OHH974" s="35"/>
      <c r="OHI974" s="34"/>
      <c r="OHP974" s="35"/>
      <c r="OHQ974" s="34"/>
      <c r="OHX974" s="35"/>
      <c r="OHY974" s="34"/>
      <c r="OIF974" s="35"/>
      <c r="OIG974" s="34"/>
      <c r="OIN974" s="35"/>
      <c r="OIO974" s="34"/>
      <c r="OIV974" s="35"/>
      <c r="OIW974" s="34"/>
      <c r="OJD974" s="35"/>
      <c r="OJE974" s="34"/>
      <c r="OJL974" s="35"/>
      <c r="OJM974" s="34"/>
      <c r="OJT974" s="35"/>
      <c r="OJU974" s="34"/>
      <c r="OKB974" s="35"/>
      <c r="OKC974" s="34"/>
      <c r="OKJ974" s="35"/>
      <c r="OKK974" s="34"/>
      <c r="OKR974" s="35"/>
      <c r="OKS974" s="34"/>
      <c r="OKZ974" s="35"/>
      <c r="OLA974" s="34"/>
      <c r="OLH974" s="35"/>
      <c r="OLI974" s="34"/>
      <c r="OLP974" s="35"/>
      <c r="OLQ974" s="34"/>
      <c r="OLX974" s="35"/>
      <c r="OLY974" s="34"/>
      <c r="OMF974" s="35"/>
      <c r="OMG974" s="34"/>
      <c r="OMN974" s="35"/>
      <c r="OMO974" s="34"/>
      <c r="OMV974" s="35"/>
      <c r="OMW974" s="34"/>
      <c r="OND974" s="35"/>
      <c r="ONE974" s="34"/>
      <c r="ONL974" s="35"/>
      <c r="ONM974" s="34"/>
      <c r="ONT974" s="35"/>
      <c r="ONU974" s="34"/>
      <c r="OOB974" s="35"/>
      <c r="OOC974" s="34"/>
      <c r="OOJ974" s="35"/>
      <c r="OOK974" s="34"/>
      <c r="OOR974" s="35"/>
      <c r="OOS974" s="34"/>
      <c r="OOZ974" s="35"/>
      <c r="OPA974" s="34"/>
      <c r="OPH974" s="35"/>
      <c r="OPI974" s="34"/>
      <c r="OPP974" s="35"/>
      <c r="OPQ974" s="34"/>
      <c r="OPX974" s="35"/>
      <c r="OPY974" s="34"/>
      <c r="OQF974" s="35"/>
      <c r="OQG974" s="34"/>
      <c r="OQN974" s="35"/>
      <c r="OQO974" s="34"/>
      <c r="OQV974" s="35"/>
      <c r="OQW974" s="34"/>
      <c r="ORD974" s="35"/>
      <c r="ORE974" s="34"/>
      <c r="ORL974" s="35"/>
      <c r="ORM974" s="34"/>
      <c r="ORT974" s="35"/>
      <c r="ORU974" s="34"/>
      <c r="OSB974" s="35"/>
      <c r="OSC974" s="34"/>
      <c r="OSJ974" s="35"/>
      <c r="OSK974" s="34"/>
      <c r="OSR974" s="35"/>
      <c r="OSS974" s="34"/>
      <c r="OSZ974" s="35"/>
      <c r="OTA974" s="34"/>
      <c r="OTH974" s="35"/>
      <c r="OTI974" s="34"/>
      <c r="OTP974" s="35"/>
      <c r="OTQ974" s="34"/>
      <c r="OTX974" s="35"/>
      <c r="OTY974" s="34"/>
      <c r="OUF974" s="35"/>
      <c r="OUG974" s="34"/>
      <c r="OUN974" s="35"/>
      <c r="OUO974" s="34"/>
      <c r="OUV974" s="35"/>
      <c r="OUW974" s="34"/>
      <c r="OVD974" s="35"/>
      <c r="OVE974" s="34"/>
      <c r="OVL974" s="35"/>
      <c r="OVM974" s="34"/>
      <c r="OVT974" s="35"/>
      <c r="OVU974" s="34"/>
      <c r="OWB974" s="35"/>
      <c r="OWC974" s="34"/>
      <c r="OWJ974" s="35"/>
      <c r="OWK974" s="34"/>
      <c r="OWR974" s="35"/>
      <c r="OWS974" s="34"/>
      <c r="OWZ974" s="35"/>
      <c r="OXA974" s="34"/>
      <c r="OXH974" s="35"/>
      <c r="OXI974" s="34"/>
      <c r="OXP974" s="35"/>
      <c r="OXQ974" s="34"/>
      <c r="OXX974" s="35"/>
      <c r="OXY974" s="34"/>
      <c r="OYF974" s="35"/>
      <c r="OYG974" s="34"/>
      <c r="OYN974" s="35"/>
      <c r="OYO974" s="34"/>
      <c r="OYV974" s="35"/>
      <c r="OYW974" s="34"/>
      <c r="OZD974" s="35"/>
      <c r="OZE974" s="34"/>
      <c r="OZL974" s="35"/>
      <c r="OZM974" s="34"/>
      <c r="OZT974" s="35"/>
      <c r="OZU974" s="34"/>
      <c r="PAB974" s="35"/>
      <c r="PAC974" s="34"/>
      <c r="PAJ974" s="35"/>
      <c r="PAK974" s="34"/>
      <c r="PAR974" s="35"/>
      <c r="PAS974" s="34"/>
      <c r="PAZ974" s="35"/>
      <c r="PBA974" s="34"/>
      <c r="PBH974" s="35"/>
      <c r="PBI974" s="34"/>
      <c r="PBP974" s="35"/>
      <c r="PBQ974" s="34"/>
      <c r="PBX974" s="35"/>
      <c r="PBY974" s="34"/>
      <c r="PCF974" s="35"/>
      <c r="PCG974" s="34"/>
      <c r="PCN974" s="35"/>
      <c r="PCO974" s="34"/>
      <c r="PCV974" s="35"/>
      <c r="PCW974" s="34"/>
      <c r="PDD974" s="35"/>
      <c r="PDE974" s="34"/>
      <c r="PDL974" s="35"/>
      <c r="PDM974" s="34"/>
      <c r="PDT974" s="35"/>
      <c r="PDU974" s="34"/>
      <c r="PEB974" s="35"/>
      <c r="PEC974" s="34"/>
      <c r="PEJ974" s="35"/>
      <c r="PEK974" s="34"/>
      <c r="PER974" s="35"/>
      <c r="PES974" s="34"/>
      <c r="PEZ974" s="35"/>
      <c r="PFA974" s="34"/>
      <c r="PFH974" s="35"/>
      <c r="PFI974" s="34"/>
      <c r="PFP974" s="35"/>
      <c r="PFQ974" s="34"/>
      <c r="PFX974" s="35"/>
      <c r="PFY974" s="34"/>
      <c r="PGF974" s="35"/>
      <c r="PGG974" s="34"/>
      <c r="PGN974" s="35"/>
      <c r="PGO974" s="34"/>
      <c r="PGV974" s="35"/>
      <c r="PGW974" s="34"/>
      <c r="PHD974" s="35"/>
      <c r="PHE974" s="34"/>
      <c r="PHL974" s="35"/>
      <c r="PHM974" s="34"/>
      <c r="PHT974" s="35"/>
      <c r="PHU974" s="34"/>
      <c r="PIB974" s="35"/>
      <c r="PIC974" s="34"/>
      <c r="PIJ974" s="35"/>
      <c r="PIK974" s="34"/>
      <c r="PIR974" s="35"/>
      <c r="PIS974" s="34"/>
      <c r="PIZ974" s="35"/>
      <c r="PJA974" s="34"/>
      <c r="PJH974" s="35"/>
      <c r="PJI974" s="34"/>
      <c r="PJP974" s="35"/>
      <c r="PJQ974" s="34"/>
      <c r="PJX974" s="35"/>
      <c r="PJY974" s="34"/>
      <c r="PKF974" s="35"/>
      <c r="PKG974" s="34"/>
      <c r="PKN974" s="35"/>
      <c r="PKO974" s="34"/>
      <c r="PKV974" s="35"/>
      <c r="PKW974" s="34"/>
      <c r="PLD974" s="35"/>
      <c r="PLE974" s="34"/>
      <c r="PLL974" s="35"/>
      <c r="PLM974" s="34"/>
      <c r="PLT974" s="35"/>
      <c r="PLU974" s="34"/>
      <c r="PMB974" s="35"/>
      <c r="PMC974" s="34"/>
      <c r="PMJ974" s="35"/>
      <c r="PMK974" s="34"/>
      <c r="PMR974" s="35"/>
      <c r="PMS974" s="34"/>
      <c r="PMZ974" s="35"/>
      <c r="PNA974" s="34"/>
      <c r="PNH974" s="35"/>
      <c r="PNI974" s="34"/>
      <c r="PNP974" s="35"/>
      <c r="PNQ974" s="34"/>
      <c r="PNX974" s="35"/>
      <c r="PNY974" s="34"/>
      <c r="POF974" s="35"/>
      <c r="POG974" s="34"/>
      <c r="PON974" s="35"/>
      <c r="POO974" s="34"/>
      <c r="POV974" s="35"/>
      <c r="POW974" s="34"/>
      <c r="PPD974" s="35"/>
      <c r="PPE974" s="34"/>
      <c r="PPL974" s="35"/>
      <c r="PPM974" s="34"/>
      <c r="PPT974" s="35"/>
      <c r="PPU974" s="34"/>
      <c r="PQB974" s="35"/>
      <c r="PQC974" s="34"/>
      <c r="PQJ974" s="35"/>
      <c r="PQK974" s="34"/>
      <c r="PQR974" s="35"/>
      <c r="PQS974" s="34"/>
      <c r="PQZ974" s="35"/>
      <c r="PRA974" s="34"/>
      <c r="PRH974" s="35"/>
      <c r="PRI974" s="34"/>
      <c r="PRP974" s="35"/>
      <c r="PRQ974" s="34"/>
      <c r="PRX974" s="35"/>
      <c r="PRY974" s="34"/>
      <c r="PSF974" s="35"/>
      <c r="PSG974" s="34"/>
      <c r="PSN974" s="35"/>
      <c r="PSO974" s="34"/>
      <c r="PSV974" s="35"/>
      <c r="PSW974" s="34"/>
      <c r="PTD974" s="35"/>
      <c r="PTE974" s="34"/>
      <c r="PTL974" s="35"/>
      <c r="PTM974" s="34"/>
      <c r="PTT974" s="35"/>
      <c r="PTU974" s="34"/>
      <c r="PUB974" s="35"/>
      <c r="PUC974" s="34"/>
      <c r="PUJ974" s="35"/>
      <c r="PUK974" s="34"/>
      <c r="PUR974" s="35"/>
      <c r="PUS974" s="34"/>
      <c r="PUZ974" s="35"/>
      <c r="PVA974" s="34"/>
      <c r="PVH974" s="35"/>
      <c r="PVI974" s="34"/>
      <c r="PVP974" s="35"/>
      <c r="PVQ974" s="34"/>
      <c r="PVX974" s="35"/>
      <c r="PVY974" s="34"/>
      <c r="PWF974" s="35"/>
      <c r="PWG974" s="34"/>
      <c r="PWN974" s="35"/>
      <c r="PWO974" s="34"/>
      <c r="PWV974" s="35"/>
      <c r="PWW974" s="34"/>
      <c r="PXD974" s="35"/>
      <c r="PXE974" s="34"/>
      <c r="PXL974" s="35"/>
      <c r="PXM974" s="34"/>
      <c r="PXT974" s="35"/>
      <c r="PXU974" s="34"/>
      <c r="PYB974" s="35"/>
      <c r="PYC974" s="34"/>
      <c r="PYJ974" s="35"/>
      <c r="PYK974" s="34"/>
      <c r="PYR974" s="35"/>
      <c r="PYS974" s="34"/>
      <c r="PYZ974" s="35"/>
      <c r="PZA974" s="34"/>
      <c r="PZH974" s="35"/>
      <c r="PZI974" s="34"/>
      <c r="PZP974" s="35"/>
      <c r="PZQ974" s="34"/>
      <c r="PZX974" s="35"/>
      <c r="PZY974" s="34"/>
      <c r="QAF974" s="35"/>
      <c r="QAG974" s="34"/>
      <c r="QAN974" s="35"/>
      <c r="QAO974" s="34"/>
      <c r="QAV974" s="35"/>
      <c r="QAW974" s="34"/>
      <c r="QBD974" s="35"/>
      <c r="QBE974" s="34"/>
      <c r="QBL974" s="35"/>
      <c r="QBM974" s="34"/>
      <c r="QBT974" s="35"/>
      <c r="QBU974" s="34"/>
      <c r="QCB974" s="35"/>
      <c r="QCC974" s="34"/>
      <c r="QCJ974" s="35"/>
      <c r="QCK974" s="34"/>
      <c r="QCR974" s="35"/>
      <c r="QCS974" s="34"/>
      <c r="QCZ974" s="35"/>
      <c r="QDA974" s="34"/>
      <c r="QDH974" s="35"/>
      <c r="QDI974" s="34"/>
      <c r="QDP974" s="35"/>
      <c r="QDQ974" s="34"/>
      <c r="QDX974" s="35"/>
      <c r="QDY974" s="34"/>
      <c r="QEF974" s="35"/>
      <c r="QEG974" s="34"/>
      <c r="QEN974" s="35"/>
      <c r="QEO974" s="34"/>
      <c r="QEV974" s="35"/>
      <c r="QEW974" s="34"/>
      <c r="QFD974" s="35"/>
      <c r="QFE974" s="34"/>
      <c r="QFL974" s="35"/>
      <c r="QFM974" s="34"/>
      <c r="QFT974" s="35"/>
      <c r="QFU974" s="34"/>
      <c r="QGB974" s="35"/>
      <c r="QGC974" s="34"/>
      <c r="QGJ974" s="35"/>
      <c r="QGK974" s="34"/>
      <c r="QGR974" s="35"/>
      <c r="QGS974" s="34"/>
      <c r="QGZ974" s="35"/>
      <c r="QHA974" s="34"/>
      <c r="QHH974" s="35"/>
      <c r="QHI974" s="34"/>
      <c r="QHP974" s="35"/>
      <c r="QHQ974" s="34"/>
      <c r="QHX974" s="35"/>
      <c r="QHY974" s="34"/>
      <c r="QIF974" s="35"/>
      <c r="QIG974" s="34"/>
      <c r="QIN974" s="35"/>
      <c r="QIO974" s="34"/>
      <c r="QIV974" s="35"/>
      <c r="QIW974" s="34"/>
      <c r="QJD974" s="35"/>
      <c r="QJE974" s="34"/>
      <c r="QJL974" s="35"/>
      <c r="QJM974" s="34"/>
      <c r="QJT974" s="35"/>
      <c r="QJU974" s="34"/>
      <c r="QKB974" s="35"/>
      <c r="QKC974" s="34"/>
      <c r="QKJ974" s="35"/>
      <c r="QKK974" s="34"/>
      <c r="QKR974" s="35"/>
      <c r="QKS974" s="34"/>
      <c r="QKZ974" s="35"/>
      <c r="QLA974" s="34"/>
      <c r="QLH974" s="35"/>
      <c r="QLI974" s="34"/>
      <c r="QLP974" s="35"/>
      <c r="QLQ974" s="34"/>
      <c r="QLX974" s="35"/>
      <c r="QLY974" s="34"/>
      <c r="QMF974" s="35"/>
      <c r="QMG974" s="34"/>
      <c r="QMN974" s="35"/>
      <c r="QMO974" s="34"/>
      <c r="QMV974" s="35"/>
      <c r="QMW974" s="34"/>
      <c r="QND974" s="35"/>
      <c r="QNE974" s="34"/>
      <c r="QNL974" s="35"/>
      <c r="QNM974" s="34"/>
      <c r="QNT974" s="35"/>
      <c r="QNU974" s="34"/>
      <c r="QOB974" s="35"/>
      <c r="QOC974" s="34"/>
      <c r="QOJ974" s="35"/>
      <c r="QOK974" s="34"/>
      <c r="QOR974" s="35"/>
      <c r="QOS974" s="34"/>
      <c r="QOZ974" s="35"/>
      <c r="QPA974" s="34"/>
      <c r="QPH974" s="35"/>
      <c r="QPI974" s="34"/>
      <c r="QPP974" s="35"/>
      <c r="QPQ974" s="34"/>
      <c r="QPX974" s="35"/>
      <c r="QPY974" s="34"/>
      <c r="QQF974" s="35"/>
      <c r="QQG974" s="34"/>
      <c r="QQN974" s="35"/>
      <c r="QQO974" s="34"/>
      <c r="QQV974" s="35"/>
      <c r="QQW974" s="34"/>
      <c r="QRD974" s="35"/>
      <c r="QRE974" s="34"/>
      <c r="QRL974" s="35"/>
      <c r="QRM974" s="34"/>
      <c r="QRT974" s="35"/>
      <c r="QRU974" s="34"/>
      <c r="QSB974" s="35"/>
      <c r="QSC974" s="34"/>
      <c r="QSJ974" s="35"/>
      <c r="QSK974" s="34"/>
      <c r="QSR974" s="35"/>
      <c r="QSS974" s="34"/>
      <c r="QSZ974" s="35"/>
      <c r="QTA974" s="34"/>
      <c r="QTH974" s="35"/>
      <c r="QTI974" s="34"/>
      <c r="QTP974" s="35"/>
      <c r="QTQ974" s="34"/>
      <c r="QTX974" s="35"/>
      <c r="QTY974" s="34"/>
      <c r="QUF974" s="35"/>
      <c r="QUG974" s="34"/>
      <c r="QUN974" s="35"/>
      <c r="QUO974" s="34"/>
      <c r="QUV974" s="35"/>
      <c r="QUW974" s="34"/>
      <c r="QVD974" s="35"/>
      <c r="QVE974" s="34"/>
      <c r="QVL974" s="35"/>
      <c r="QVM974" s="34"/>
      <c r="QVT974" s="35"/>
      <c r="QVU974" s="34"/>
      <c r="QWB974" s="35"/>
      <c r="QWC974" s="34"/>
      <c r="QWJ974" s="35"/>
      <c r="QWK974" s="34"/>
      <c r="QWR974" s="35"/>
      <c r="QWS974" s="34"/>
      <c r="QWZ974" s="35"/>
      <c r="QXA974" s="34"/>
      <c r="QXH974" s="35"/>
      <c r="QXI974" s="34"/>
      <c r="QXP974" s="35"/>
      <c r="QXQ974" s="34"/>
      <c r="QXX974" s="35"/>
      <c r="QXY974" s="34"/>
      <c r="QYF974" s="35"/>
      <c r="QYG974" s="34"/>
      <c r="QYN974" s="35"/>
      <c r="QYO974" s="34"/>
      <c r="QYV974" s="35"/>
      <c r="QYW974" s="34"/>
      <c r="QZD974" s="35"/>
      <c r="QZE974" s="34"/>
      <c r="QZL974" s="35"/>
      <c r="QZM974" s="34"/>
      <c r="QZT974" s="35"/>
      <c r="QZU974" s="34"/>
      <c r="RAB974" s="35"/>
      <c r="RAC974" s="34"/>
      <c r="RAJ974" s="35"/>
      <c r="RAK974" s="34"/>
      <c r="RAR974" s="35"/>
      <c r="RAS974" s="34"/>
      <c r="RAZ974" s="35"/>
      <c r="RBA974" s="34"/>
      <c r="RBH974" s="35"/>
      <c r="RBI974" s="34"/>
      <c r="RBP974" s="35"/>
      <c r="RBQ974" s="34"/>
      <c r="RBX974" s="35"/>
      <c r="RBY974" s="34"/>
      <c r="RCF974" s="35"/>
      <c r="RCG974" s="34"/>
      <c r="RCN974" s="35"/>
      <c r="RCO974" s="34"/>
      <c r="RCV974" s="35"/>
      <c r="RCW974" s="34"/>
      <c r="RDD974" s="35"/>
      <c r="RDE974" s="34"/>
      <c r="RDL974" s="35"/>
      <c r="RDM974" s="34"/>
      <c r="RDT974" s="35"/>
      <c r="RDU974" s="34"/>
      <c r="REB974" s="35"/>
      <c r="REC974" s="34"/>
      <c r="REJ974" s="35"/>
      <c r="REK974" s="34"/>
      <c r="RER974" s="35"/>
      <c r="RES974" s="34"/>
      <c r="REZ974" s="35"/>
      <c r="RFA974" s="34"/>
      <c r="RFH974" s="35"/>
      <c r="RFI974" s="34"/>
      <c r="RFP974" s="35"/>
      <c r="RFQ974" s="34"/>
      <c r="RFX974" s="35"/>
      <c r="RFY974" s="34"/>
      <c r="RGF974" s="35"/>
      <c r="RGG974" s="34"/>
      <c r="RGN974" s="35"/>
      <c r="RGO974" s="34"/>
      <c r="RGV974" s="35"/>
      <c r="RGW974" s="34"/>
      <c r="RHD974" s="35"/>
      <c r="RHE974" s="34"/>
      <c r="RHL974" s="35"/>
      <c r="RHM974" s="34"/>
      <c r="RHT974" s="35"/>
      <c r="RHU974" s="34"/>
      <c r="RIB974" s="35"/>
      <c r="RIC974" s="34"/>
      <c r="RIJ974" s="35"/>
      <c r="RIK974" s="34"/>
      <c r="RIR974" s="35"/>
      <c r="RIS974" s="34"/>
      <c r="RIZ974" s="35"/>
      <c r="RJA974" s="34"/>
      <c r="RJH974" s="35"/>
      <c r="RJI974" s="34"/>
      <c r="RJP974" s="35"/>
      <c r="RJQ974" s="34"/>
      <c r="RJX974" s="35"/>
      <c r="RJY974" s="34"/>
      <c r="RKF974" s="35"/>
      <c r="RKG974" s="34"/>
      <c r="RKN974" s="35"/>
      <c r="RKO974" s="34"/>
      <c r="RKV974" s="35"/>
      <c r="RKW974" s="34"/>
      <c r="RLD974" s="35"/>
      <c r="RLE974" s="34"/>
      <c r="RLL974" s="35"/>
      <c r="RLM974" s="34"/>
      <c r="RLT974" s="35"/>
      <c r="RLU974" s="34"/>
      <c r="RMB974" s="35"/>
      <c r="RMC974" s="34"/>
      <c r="RMJ974" s="35"/>
      <c r="RMK974" s="34"/>
      <c r="RMR974" s="35"/>
      <c r="RMS974" s="34"/>
      <c r="RMZ974" s="35"/>
      <c r="RNA974" s="34"/>
      <c r="RNH974" s="35"/>
      <c r="RNI974" s="34"/>
      <c r="RNP974" s="35"/>
      <c r="RNQ974" s="34"/>
      <c r="RNX974" s="35"/>
      <c r="RNY974" s="34"/>
      <c r="ROF974" s="35"/>
      <c r="ROG974" s="34"/>
      <c r="RON974" s="35"/>
      <c r="ROO974" s="34"/>
      <c r="ROV974" s="35"/>
      <c r="ROW974" s="34"/>
      <c r="RPD974" s="35"/>
      <c r="RPE974" s="34"/>
      <c r="RPL974" s="35"/>
      <c r="RPM974" s="34"/>
      <c r="RPT974" s="35"/>
      <c r="RPU974" s="34"/>
      <c r="RQB974" s="35"/>
      <c r="RQC974" s="34"/>
      <c r="RQJ974" s="35"/>
      <c r="RQK974" s="34"/>
      <c r="RQR974" s="35"/>
      <c r="RQS974" s="34"/>
      <c r="RQZ974" s="35"/>
      <c r="RRA974" s="34"/>
      <c r="RRH974" s="35"/>
      <c r="RRI974" s="34"/>
      <c r="RRP974" s="35"/>
      <c r="RRQ974" s="34"/>
      <c r="RRX974" s="35"/>
      <c r="RRY974" s="34"/>
      <c r="RSF974" s="35"/>
      <c r="RSG974" s="34"/>
      <c r="RSN974" s="35"/>
      <c r="RSO974" s="34"/>
      <c r="RSV974" s="35"/>
      <c r="RSW974" s="34"/>
      <c r="RTD974" s="35"/>
      <c r="RTE974" s="34"/>
      <c r="RTL974" s="35"/>
      <c r="RTM974" s="34"/>
      <c r="RTT974" s="35"/>
      <c r="RTU974" s="34"/>
      <c r="RUB974" s="35"/>
      <c r="RUC974" s="34"/>
      <c r="RUJ974" s="35"/>
      <c r="RUK974" s="34"/>
      <c r="RUR974" s="35"/>
      <c r="RUS974" s="34"/>
      <c r="RUZ974" s="35"/>
      <c r="RVA974" s="34"/>
      <c r="RVH974" s="35"/>
      <c r="RVI974" s="34"/>
      <c r="RVP974" s="35"/>
      <c r="RVQ974" s="34"/>
      <c r="RVX974" s="35"/>
      <c r="RVY974" s="34"/>
      <c r="RWF974" s="35"/>
      <c r="RWG974" s="34"/>
      <c r="RWN974" s="35"/>
      <c r="RWO974" s="34"/>
      <c r="RWV974" s="35"/>
      <c r="RWW974" s="34"/>
      <c r="RXD974" s="35"/>
      <c r="RXE974" s="34"/>
      <c r="RXL974" s="35"/>
      <c r="RXM974" s="34"/>
      <c r="RXT974" s="35"/>
      <c r="RXU974" s="34"/>
      <c r="RYB974" s="35"/>
      <c r="RYC974" s="34"/>
      <c r="RYJ974" s="35"/>
      <c r="RYK974" s="34"/>
      <c r="RYR974" s="35"/>
      <c r="RYS974" s="34"/>
      <c r="RYZ974" s="35"/>
      <c r="RZA974" s="34"/>
      <c r="RZH974" s="35"/>
      <c r="RZI974" s="34"/>
      <c r="RZP974" s="35"/>
      <c r="RZQ974" s="34"/>
      <c r="RZX974" s="35"/>
      <c r="RZY974" s="34"/>
      <c r="SAF974" s="35"/>
      <c r="SAG974" s="34"/>
      <c r="SAN974" s="35"/>
      <c r="SAO974" s="34"/>
      <c r="SAV974" s="35"/>
      <c r="SAW974" s="34"/>
      <c r="SBD974" s="35"/>
      <c r="SBE974" s="34"/>
      <c r="SBL974" s="35"/>
      <c r="SBM974" s="34"/>
      <c r="SBT974" s="35"/>
      <c r="SBU974" s="34"/>
      <c r="SCB974" s="35"/>
      <c r="SCC974" s="34"/>
      <c r="SCJ974" s="35"/>
      <c r="SCK974" s="34"/>
      <c r="SCR974" s="35"/>
      <c r="SCS974" s="34"/>
      <c r="SCZ974" s="35"/>
      <c r="SDA974" s="34"/>
      <c r="SDH974" s="35"/>
      <c r="SDI974" s="34"/>
      <c r="SDP974" s="35"/>
      <c r="SDQ974" s="34"/>
      <c r="SDX974" s="35"/>
      <c r="SDY974" s="34"/>
      <c r="SEF974" s="35"/>
      <c r="SEG974" s="34"/>
      <c r="SEN974" s="35"/>
      <c r="SEO974" s="34"/>
      <c r="SEV974" s="35"/>
      <c r="SEW974" s="34"/>
      <c r="SFD974" s="35"/>
      <c r="SFE974" s="34"/>
      <c r="SFL974" s="35"/>
      <c r="SFM974" s="34"/>
      <c r="SFT974" s="35"/>
      <c r="SFU974" s="34"/>
      <c r="SGB974" s="35"/>
      <c r="SGC974" s="34"/>
      <c r="SGJ974" s="35"/>
      <c r="SGK974" s="34"/>
      <c r="SGR974" s="35"/>
      <c r="SGS974" s="34"/>
      <c r="SGZ974" s="35"/>
      <c r="SHA974" s="34"/>
      <c r="SHH974" s="35"/>
      <c r="SHI974" s="34"/>
      <c r="SHP974" s="35"/>
      <c r="SHQ974" s="34"/>
      <c r="SHX974" s="35"/>
      <c r="SHY974" s="34"/>
      <c r="SIF974" s="35"/>
      <c r="SIG974" s="34"/>
      <c r="SIN974" s="35"/>
      <c r="SIO974" s="34"/>
      <c r="SIV974" s="35"/>
      <c r="SIW974" s="34"/>
      <c r="SJD974" s="35"/>
      <c r="SJE974" s="34"/>
      <c r="SJL974" s="35"/>
      <c r="SJM974" s="34"/>
      <c r="SJT974" s="35"/>
      <c r="SJU974" s="34"/>
      <c r="SKB974" s="35"/>
      <c r="SKC974" s="34"/>
      <c r="SKJ974" s="35"/>
      <c r="SKK974" s="34"/>
      <c r="SKR974" s="35"/>
      <c r="SKS974" s="34"/>
      <c r="SKZ974" s="35"/>
      <c r="SLA974" s="34"/>
      <c r="SLH974" s="35"/>
      <c r="SLI974" s="34"/>
      <c r="SLP974" s="35"/>
      <c r="SLQ974" s="34"/>
      <c r="SLX974" s="35"/>
      <c r="SLY974" s="34"/>
      <c r="SMF974" s="35"/>
      <c r="SMG974" s="34"/>
      <c r="SMN974" s="35"/>
      <c r="SMO974" s="34"/>
      <c r="SMV974" s="35"/>
      <c r="SMW974" s="34"/>
      <c r="SND974" s="35"/>
      <c r="SNE974" s="34"/>
      <c r="SNL974" s="35"/>
      <c r="SNM974" s="34"/>
      <c r="SNT974" s="35"/>
      <c r="SNU974" s="34"/>
      <c r="SOB974" s="35"/>
      <c r="SOC974" s="34"/>
      <c r="SOJ974" s="35"/>
      <c r="SOK974" s="34"/>
      <c r="SOR974" s="35"/>
      <c r="SOS974" s="34"/>
      <c r="SOZ974" s="35"/>
      <c r="SPA974" s="34"/>
      <c r="SPH974" s="35"/>
      <c r="SPI974" s="34"/>
      <c r="SPP974" s="35"/>
      <c r="SPQ974" s="34"/>
      <c r="SPX974" s="35"/>
      <c r="SPY974" s="34"/>
      <c r="SQF974" s="35"/>
      <c r="SQG974" s="34"/>
      <c r="SQN974" s="35"/>
      <c r="SQO974" s="34"/>
      <c r="SQV974" s="35"/>
      <c r="SQW974" s="34"/>
      <c r="SRD974" s="35"/>
      <c r="SRE974" s="34"/>
      <c r="SRL974" s="35"/>
      <c r="SRM974" s="34"/>
      <c r="SRT974" s="35"/>
      <c r="SRU974" s="34"/>
      <c r="SSB974" s="35"/>
      <c r="SSC974" s="34"/>
      <c r="SSJ974" s="35"/>
      <c r="SSK974" s="34"/>
      <c r="SSR974" s="35"/>
      <c r="SSS974" s="34"/>
      <c r="SSZ974" s="35"/>
      <c r="STA974" s="34"/>
      <c r="STH974" s="35"/>
      <c r="STI974" s="34"/>
      <c r="STP974" s="35"/>
      <c r="STQ974" s="34"/>
      <c r="STX974" s="35"/>
      <c r="STY974" s="34"/>
      <c r="SUF974" s="35"/>
      <c r="SUG974" s="34"/>
      <c r="SUN974" s="35"/>
      <c r="SUO974" s="34"/>
      <c r="SUV974" s="35"/>
      <c r="SUW974" s="34"/>
      <c r="SVD974" s="35"/>
      <c r="SVE974" s="34"/>
      <c r="SVL974" s="35"/>
      <c r="SVM974" s="34"/>
      <c r="SVT974" s="35"/>
      <c r="SVU974" s="34"/>
      <c r="SWB974" s="35"/>
      <c r="SWC974" s="34"/>
      <c r="SWJ974" s="35"/>
      <c r="SWK974" s="34"/>
      <c r="SWR974" s="35"/>
      <c r="SWS974" s="34"/>
      <c r="SWZ974" s="35"/>
      <c r="SXA974" s="34"/>
      <c r="SXH974" s="35"/>
      <c r="SXI974" s="34"/>
      <c r="SXP974" s="35"/>
      <c r="SXQ974" s="34"/>
      <c r="SXX974" s="35"/>
      <c r="SXY974" s="34"/>
      <c r="SYF974" s="35"/>
      <c r="SYG974" s="34"/>
      <c r="SYN974" s="35"/>
      <c r="SYO974" s="34"/>
      <c r="SYV974" s="35"/>
      <c r="SYW974" s="34"/>
      <c r="SZD974" s="35"/>
      <c r="SZE974" s="34"/>
      <c r="SZL974" s="35"/>
      <c r="SZM974" s="34"/>
      <c r="SZT974" s="35"/>
      <c r="SZU974" s="34"/>
      <c r="TAB974" s="35"/>
      <c r="TAC974" s="34"/>
      <c r="TAJ974" s="35"/>
      <c r="TAK974" s="34"/>
      <c r="TAR974" s="35"/>
      <c r="TAS974" s="34"/>
      <c r="TAZ974" s="35"/>
      <c r="TBA974" s="34"/>
      <c r="TBH974" s="35"/>
      <c r="TBI974" s="34"/>
      <c r="TBP974" s="35"/>
      <c r="TBQ974" s="34"/>
      <c r="TBX974" s="35"/>
      <c r="TBY974" s="34"/>
      <c r="TCF974" s="35"/>
      <c r="TCG974" s="34"/>
      <c r="TCN974" s="35"/>
      <c r="TCO974" s="34"/>
      <c r="TCV974" s="35"/>
      <c r="TCW974" s="34"/>
      <c r="TDD974" s="35"/>
      <c r="TDE974" s="34"/>
      <c r="TDL974" s="35"/>
      <c r="TDM974" s="34"/>
      <c r="TDT974" s="35"/>
      <c r="TDU974" s="34"/>
      <c r="TEB974" s="35"/>
      <c r="TEC974" s="34"/>
      <c r="TEJ974" s="35"/>
      <c r="TEK974" s="34"/>
      <c r="TER974" s="35"/>
      <c r="TES974" s="34"/>
      <c r="TEZ974" s="35"/>
      <c r="TFA974" s="34"/>
      <c r="TFH974" s="35"/>
      <c r="TFI974" s="34"/>
      <c r="TFP974" s="35"/>
      <c r="TFQ974" s="34"/>
      <c r="TFX974" s="35"/>
      <c r="TFY974" s="34"/>
      <c r="TGF974" s="35"/>
      <c r="TGG974" s="34"/>
      <c r="TGN974" s="35"/>
      <c r="TGO974" s="34"/>
      <c r="TGV974" s="35"/>
      <c r="TGW974" s="34"/>
      <c r="THD974" s="35"/>
      <c r="THE974" s="34"/>
      <c r="THL974" s="35"/>
      <c r="THM974" s="34"/>
      <c r="THT974" s="35"/>
      <c r="THU974" s="34"/>
      <c r="TIB974" s="35"/>
      <c r="TIC974" s="34"/>
      <c r="TIJ974" s="35"/>
      <c r="TIK974" s="34"/>
      <c r="TIR974" s="35"/>
      <c r="TIS974" s="34"/>
      <c r="TIZ974" s="35"/>
      <c r="TJA974" s="34"/>
      <c r="TJH974" s="35"/>
      <c r="TJI974" s="34"/>
      <c r="TJP974" s="35"/>
      <c r="TJQ974" s="34"/>
      <c r="TJX974" s="35"/>
      <c r="TJY974" s="34"/>
      <c r="TKF974" s="35"/>
      <c r="TKG974" s="34"/>
      <c r="TKN974" s="35"/>
      <c r="TKO974" s="34"/>
      <c r="TKV974" s="35"/>
      <c r="TKW974" s="34"/>
      <c r="TLD974" s="35"/>
      <c r="TLE974" s="34"/>
      <c r="TLL974" s="35"/>
      <c r="TLM974" s="34"/>
      <c r="TLT974" s="35"/>
      <c r="TLU974" s="34"/>
      <c r="TMB974" s="35"/>
      <c r="TMC974" s="34"/>
      <c r="TMJ974" s="35"/>
      <c r="TMK974" s="34"/>
      <c r="TMR974" s="35"/>
      <c r="TMS974" s="34"/>
      <c r="TMZ974" s="35"/>
      <c r="TNA974" s="34"/>
      <c r="TNH974" s="35"/>
      <c r="TNI974" s="34"/>
      <c r="TNP974" s="35"/>
      <c r="TNQ974" s="34"/>
      <c r="TNX974" s="35"/>
      <c r="TNY974" s="34"/>
      <c r="TOF974" s="35"/>
      <c r="TOG974" s="34"/>
      <c r="TON974" s="35"/>
      <c r="TOO974" s="34"/>
      <c r="TOV974" s="35"/>
      <c r="TOW974" s="34"/>
      <c r="TPD974" s="35"/>
      <c r="TPE974" s="34"/>
      <c r="TPL974" s="35"/>
      <c r="TPM974" s="34"/>
      <c r="TPT974" s="35"/>
      <c r="TPU974" s="34"/>
      <c r="TQB974" s="35"/>
      <c r="TQC974" s="34"/>
      <c r="TQJ974" s="35"/>
      <c r="TQK974" s="34"/>
      <c r="TQR974" s="35"/>
      <c r="TQS974" s="34"/>
      <c r="TQZ974" s="35"/>
      <c r="TRA974" s="34"/>
      <c r="TRH974" s="35"/>
      <c r="TRI974" s="34"/>
      <c r="TRP974" s="35"/>
      <c r="TRQ974" s="34"/>
      <c r="TRX974" s="35"/>
      <c r="TRY974" s="34"/>
      <c r="TSF974" s="35"/>
      <c r="TSG974" s="34"/>
      <c r="TSN974" s="35"/>
      <c r="TSO974" s="34"/>
      <c r="TSV974" s="35"/>
      <c r="TSW974" s="34"/>
      <c r="TTD974" s="35"/>
      <c r="TTE974" s="34"/>
      <c r="TTL974" s="35"/>
      <c r="TTM974" s="34"/>
      <c r="TTT974" s="35"/>
      <c r="TTU974" s="34"/>
      <c r="TUB974" s="35"/>
      <c r="TUC974" s="34"/>
      <c r="TUJ974" s="35"/>
      <c r="TUK974" s="34"/>
      <c r="TUR974" s="35"/>
      <c r="TUS974" s="34"/>
      <c r="TUZ974" s="35"/>
      <c r="TVA974" s="34"/>
      <c r="TVH974" s="35"/>
      <c r="TVI974" s="34"/>
      <c r="TVP974" s="35"/>
      <c r="TVQ974" s="34"/>
      <c r="TVX974" s="35"/>
      <c r="TVY974" s="34"/>
      <c r="TWF974" s="35"/>
      <c r="TWG974" s="34"/>
      <c r="TWN974" s="35"/>
      <c r="TWO974" s="34"/>
      <c r="TWV974" s="35"/>
      <c r="TWW974" s="34"/>
      <c r="TXD974" s="35"/>
      <c r="TXE974" s="34"/>
      <c r="TXL974" s="35"/>
      <c r="TXM974" s="34"/>
      <c r="TXT974" s="35"/>
      <c r="TXU974" s="34"/>
      <c r="TYB974" s="35"/>
      <c r="TYC974" s="34"/>
      <c r="TYJ974" s="35"/>
      <c r="TYK974" s="34"/>
      <c r="TYR974" s="35"/>
      <c r="TYS974" s="34"/>
      <c r="TYZ974" s="35"/>
      <c r="TZA974" s="34"/>
      <c r="TZH974" s="35"/>
      <c r="TZI974" s="34"/>
      <c r="TZP974" s="35"/>
      <c r="TZQ974" s="34"/>
      <c r="TZX974" s="35"/>
      <c r="TZY974" s="34"/>
      <c r="UAF974" s="35"/>
      <c r="UAG974" s="34"/>
      <c r="UAN974" s="35"/>
      <c r="UAO974" s="34"/>
      <c r="UAV974" s="35"/>
      <c r="UAW974" s="34"/>
      <c r="UBD974" s="35"/>
      <c r="UBE974" s="34"/>
      <c r="UBL974" s="35"/>
      <c r="UBM974" s="34"/>
      <c r="UBT974" s="35"/>
      <c r="UBU974" s="34"/>
      <c r="UCB974" s="35"/>
      <c r="UCC974" s="34"/>
      <c r="UCJ974" s="35"/>
      <c r="UCK974" s="34"/>
      <c r="UCR974" s="35"/>
      <c r="UCS974" s="34"/>
      <c r="UCZ974" s="35"/>
      <c r="UDA974" s="34"/>
      <c r="UDH974" s="35"/>
      <c r="UDI974" s="34"/>
      <c r="UDP974" s="35"/>
      <c r="UDQ974" s="34"/>
      <c r="UDX974" s="35"/>
      <c r="UDY974" s="34"/>
      <c r="UEF974" s="35"/>
      <c r="UEG974" s="34"/>
      <c r="UEN974" s="35"/>
      <c r="UEO974" s="34"/>
      <c r="UEV974" s="35"/>
      <c r="UEW974" s="34"/>
      <c r="UFD974" s="35"/>
      <c r="UFE974" s="34"/>
      <c r="UFL974" s="35"/>
      <c r="UFM974" s="34"/>
      <c r="UFT974" s="35"/>
      <c r="UFU974" s="34"/>
      <c r="UGB974" s="35"/>
      <c r="UGC974" s="34"/>
      <c r="UGJ974" s="35"/>
      <c r="UGK974" s="34"/>
      <c r="UGR974" s="35"/>
      <c r="UGS974" s="34"/>
      <c r="UGZ974" s="35"/>
      <c r="UHA974" s="34"/>
      <c r="UHH974" s="35"/>
      <c r="UHI974" s="34"/>
      <c r="UHP974" s="35"/>
      <c r="UHQ974" s="34"/>
      <c r="UHX974" s="35"/>
      <c r="UHY974" s="34"/>
      <c r="UIF974" s="35"/>
      <c r="UIG974" s="34"/>
      <c r="UIN974" s="35"/>
      <c r="UIO974" s="34"/>
      <c r="UIV974" s="35"/>
      <c r="UIW974" s="34"/>
      <c r="UJD974" s="35"/>
      <c r="UJE974" s="34"/>
      <c r="UJL974" s="35"/>
      <c r="UJM974" s="34"/>
      <c r="UJT974" s="35"/>
      <c r="UJU974" s="34"/>
      <c r="UKB974" s="35"/>
      <c r="UKC974" s="34"/>
      <c r="UKJ974" s="35"/>
      <c r="UKK974" s="34"/>
      <c r="UKR974" s="35"/>
      <c r="UKS974" s="34"/>
      <c r="UKZ974" s="35"/>
      <c r="ULA974" s="34"/>
      <c r="ULH974" s="35"/>
      <c r="ULI974" s="34"/>
      <c r="ULP974" s="35"/>
      <c r="ULQ974" s="34"/>
      <c r="ULX974" s="35"/>
      <c r="ULY974" s="34"/>
      <c r="UMF974" s="35"/>
      <c r="UMG974" s="34"/>
      <c r="UMN974" s="35"/>
      <c r="UMO974" s="34"/>
      <c r="UMV974" s="35"/>
      <c r="UMW974" s="34"/>
      <c r="UND974" s="35"/>
      <c r="UNE974" s="34"/>
      <c r="UNL974" s="35"/>
      <c r="UNM974" s="34"/>
      <c r="UNT974" s="35"/>
      <c r="UNU974" s="34"/>
      <c r="UOB974" s="35"/>
      <c r="UOC974" s="34"/>
      <c r="UOJ974" s="35"/>
      <c r="UOK974" s="34"/>
      <c r="UOR974" s="35"/>
      <c r="UOS974" s="34"/>
      <c r="UOZ974" s="35"/>
      <c r="UPA974" s="34"/>
      <c r="UPH974" s="35"/>
      <c r="UPI974" s="34"/>
      <c r="UPP974" s="35"/>
      <c r="UPQ974" s="34"/>
      <c r="UPX974" s="35"/>
      <c r="UPY974" s="34"/>
      <c r="UQF974" s="35"/>
      <c r="UQG974" s="34"/>
      <c r="UQN974" s="35"/>
      <c r="UQO974" s="34"/>
      <c r="UQV974" s="35"/>
      <c r="UQW974" s="34"/>
      <c r="URD974" s="35"/>
      <c r="URE974" s="34"/>
      <c r="URL974" s="35"/>
      <c r="URM974" s="34"/>
      <c r="URT974" s="35"/>
      <c r="URU974" s="34"/>
      <c r="USB974" s="35"/>
      <c r="USC974" s="34"/>
      <c r="USJ974" s="35"/>
      <c r="USK974" s="34"/>
      <c r="USR974" s="35"/>
      <c r="USS974" s="34"/>
      <c r="USZ974" s="35"/>
      <c r="UTA974" s="34"/>
      <c r="UTH974" s="35"/>
      <c r="UTI974" s="34"/>
      <c r="UTP974" s="35"/>
      <c r="UTQ974" s="34"/>
      <c r="UTX974" s="35"/>
      <c r="UTY974" s="34"/>
      <c r="UUF974" s="35"/>
      <c r="UUG974" s="34"/>
      <c r="UUN974" s="35"/>
      <c r="UUO974" s="34"/>
      <c r="UUV974" s="35"/>
      <c r="UUW974" s="34"/>
      <c r="UVD974" s="35"/>
      <c r="UVE974" s="34"/>
      <c r="UVL974" s="35"/>
      <c r="UVM974" s="34"/>
      <c r="UVT974" s="35"/>
      <c r="UVU974" s="34"/>
      <c r="UWB974" s="35"/>
      <c r="UWC974" s="34"/>
      <c r="UWJ974" s="35"/>
      <c r="UWK974" s="34"/>
      <c r="UWR974" s="35"/>
      <c r="UWS974" s="34"/>
      <c r="UWZ974" s="35"/>
      <c r="UXA974" s="34"/>
      <c r="UXH974" s="35"/>
      <c r="UXI974" s="34"/>
      <c r="UXP974" s="35"/>
      <c r="UXQ974" s="34"/>
      <c r="UXX974" s="35"/>
      <c r="UXY974" s="34"/>
      <c r="UYF974" s="35"/>
      <c r="UYG974" s="34"/>
      <c r="UYN974" s="35"/>
      <c r="UYO974" s="34"/>
      <c r="UYV974" s="35"/>
      <c r="UYW974" s="34"/>
      <c r="UZD974" s="35"/>
      <c r="UZE974" s="34"/>
      <c r="UZL974" s="35"/>
      <c r="UZM974" s="34"/>
      <c r="UZT974" s="35"/>
      <c r="UZU974" s="34"/>
      <c r="VAB974" s="35"/>
      <c r="VAC974" s="34"/>
      <c r="VAJ974" s="35"/>
      <c r="VAK974" s="34"/>
      <c r="VAR974" s="35"/>
      <c r="VAS974" s="34"/>
      <c r="VAZ974" s="35"/>
      <c r="VBA974" s="34"/>
      <c r="VBH974" s="35"/>
      <c r="VBI974" s="34"/>
      <c r="VBP974" s="35"/>
      <c r="VBQ974" s="34"/>
      <c r="VBX974" s="35"/>
      <c r="VBY974" s="34"/>
      <c r="VCF974" s="35"/>
      <c r="VCG974" s="34"/>
      <c r="VCN974" s="35"/>
      <c r="VCO974" s="34"/>
      <c r="VCV974" s="35"/>
      <c r="VCW974" s="34"/>
      <c r="VDD974" s="35"/>
      <c r="VDE974" s="34"/>
      <c r="VDL974" s="35"/>
      <c r="VDM974" s="34"/>
      <c r="VDT974" s="35"/>
      <c r="VDU974" s="34"/>
      <c r="VEB974" s="35"/>
      <c r="VEC974" s="34"/>
      <c r="VEJ974" s="35"/>
      <c r="VEK974" s="34"/>
      <c r="VER974" s="35"/>
      <c r="VES974" s="34"/>
      <c r="VEZ974" s="35"/>
      <c r="VFA974" s="34"/>
      <c r="VFH974" s="35"/>
      <c r="VFI974" s="34"/>
      <c r="VFP974" s="35"/>
      <c r="VFQ974" s="34"/>
      <c r="VFX974" s="35"/>
      <c r="VFY974" s="34"/>
      <c r="VGF974" s="35"/>
      <c r="VGG974" s="34"/>
      <c r="VGN974" s="35"/>
      <c r="VGO974" s="34"/>
      <c r="VGV974" s="35"/>
      <c r="VGW974" s="34"/>
      <c r="VHD974" s="35"/>
      <c r="VHE974" s="34"/>
      <c r="VHL974" s="35"/>
      <c r="VHM974" s="34"/>
      <c r="VHT974" s="35"/>
      <c r="VHU974" s="34"/>
      <c r="VIB974" s="35"/>
      <c r="VIC974" s="34"/>
      <c r="VIJ974" s="35"/>
      <c r="VIK974" s="34"/>
      <c r="VIR974" s="35"/>
      <c r="VIS974" s="34"/>
      <c r="VIZ974" s="35"/>
      <c r="VJA974" s="34"/>
      <c r="VJH974" s="35"/>
      <c r="VJI974" s="34"/>
      <c r="VJP974" s="35"/>
      <c r="VJQ974" s="34"/>
      <c r="VJX974" s="35"/>
      <c r="VJY974" s="34"/>
      <c r="VKF974" s="35"/>
      <c r="VKG974" s="34"/>
      <c r="VKN974" s="35"/>
      <c r="VKO974" s="34"/>
      <c r="VKV974" s="35"/>
      <c r="VKW974" s="34"/>
      <c r="VLD974" s="35"/>
      <c r="VLE974" s="34"/>
      <c r="VLL974" s="35"/>
      <c r="VLM974" s="34"/>
      <c r="VLT974" s="35"/>
      <c r="VLU974" s="34"/>
      <c r="VMB974" s="35"/>
      <c r="VMC974" s="34"/>
      <c r="VMJ974" s="35"/>
      <c r="VMK974" s="34"/>
      <c r="VMR974" s="35"/>
      <c r="VMS974" s="34"/>
      <c r="VMZ974" s="35"/>
      <c r="VNA974" s="34"/>
      <c r="VNH974" s="35"/>
      <c r="VNI974" s="34"/>
      <c r="VNP974" s="35"/>
      <c r="VNQ974" s="34"/>
      <c r="VNX974" s="35"/>
      <c r="VNY974" s="34"/>
      <c r="VOF974" s="35"/>
      <c r="VOG974" s="34"/>
      <c r="VON974" s="35"/>
      <c r="VOO974" s="34"/>
      <c r="VOV974" s="35"/>
      <c r="VOW974" s="34"/>
      <c r="VPD974" s="35"/>
      <c r="VPE974" s="34"/>
      <c r="VPL974" s="35"/>
      <c r="VPM974" s="34"/>
      <c r="VPT974" s="35"/>
      <c r="VPU974" s="34"/>
      <c r="VQB974" s="35"/>
      <c r="VQC974" s="34"/>
      <c r="VQJ974" s="35"/>
      <c r="VQK974" s="34"/>
      <c r="VQR974" s="35"/>
      <c r="VQS974" s="34"/>
      <c r="VQZ974" s="35"/>
      <c r="VRA974" s="34"/>
      <c r="VRH974" s="35"/>
      <c r="VRI974" s="34"/>
      <c r="VRP974" s="35"/>
      <c r="VRQ974" s="34"/>
      <c r="VRX974" s="35"/>
      <c r="VRY974" s="34"/>
      <c r="VSF974" s="35"/>
      <c r="VSG974" s="34"/>
      <c r="VSN974" s="35"/>
      <c r="VSO974" s="34"/>
      <c r="VSV974" s="35"/>
      <c r="VSW974" s="34"/>
      <c r="VTD974" s="35"/>
      <c r="VTE974" s="34"/>
      <c r="VTL974" s="35"/>
      <c r="VTM974" s="34"/>
      <c r="VTT974" s="35"/>
      <c r="VTU974" s="34"/>
      <c r="VUB974" s="35"/>
      <c r="VUC974" s="34"/>
      <c r="VUJ974" s="35"/>
      <c r="VUK974" s="34"/>
      <c r="VUR974" s="35"/>
      <c r="VUS974" s="34"/>
      <c r="VUZ974" s="35"/>
      <c r="VVA974" s="34"/>
      <c r="VVH974" s="35"/>
      <c r="VVI974" s="34"/>
      <c r="VVP974" s="35"/>
      <c r="VVQ974" s="34"/>
      <c r="VVX974" s="35"/>
      <c r="VVY974" s="34"/>
      <c r="VWF974" s="35"/>
      <c r="VWG974" s="34"/>
      <c r="VWN974" s="35"/>
      <c r="VWO974" s="34"/>
      <c r="VWV974" s="35"/>
      <c r="VWW974" s="34"/>
      <c r="VXD974" s="35"/>
      <c r="VXE974" s="34"/>
      <c r="VXL974" s="35"/>
      <c r="VXM974" s="34"/>
      <c r="VXT974" s="35"/>
      <c r="VXU974" s="34"/>
      <c r="VYB974" s="35"/>
      <c r="VYC974" s="34"/>
      <c r="VYJ974" s="35"/>
      <c r="VYK974" s="34"/>
      <c r="VYR974" s="35"/>
      <c r="VYS974" s="34"/>
      <c r="VYZ974" s="35"/>
      <c r="VZA974" s="34"/>
      <c r="VZH974" s="35"/>
      <c r="VZI974" s="34"/>
      <c r="VZP974" s="35"/>
      <c r="VZQ974" s="34"/>
      <c r="VZX974" s="35"/>
      <c r="VZY974" s="34"/>
      <c r="WAF974" s="35"/>
      <c r="WAG974" s="34"/>
      <c r="WAN974" s="35"/>
      <c r="WAO974" s="34"/>
      <c r="WAV974" s="35"/>
      <c r="WAW974" s="34"/>
      <c r="WBD974" s="35"/>
      <c r="WBE974" s="34"/>
      <c r="WBL974" s="35"/>
      <c r="WBM974" s="34"/>
      <c r="WBT974" s="35"/>
      <c r="WBU974" s="34"/>
      <c r="WCB974" s="35"/>
      <c r="WCC974" s="34"/>
      <c r="WCJ974" s="35"/>
      <c r="WCK974" s="34"/>
      <c r="WCR974" s="35"/>
      <c r="WCS974" s="34"/>
      <c r="WCZ974" s="35"/>
      <c r="WDA974" s="34"/>
      <c r="WDH974" s="35"/>
      <c r="WDI974" s="34"/>
      <c r="WDP974" s="35"/>
      <c r="WDQ974" s="34"/>
      <c r="WDX974" s="35"/>
      <c r="WDY974" s="34"/>
      <c r="WEF974" s="35"/>
      <c r="WEG974" s="34"/>
      <c r="WEN974" s="35"/>
      <c r="WEO974" s="34"/>
      <c r="WEV974" s="35"/>
      <c r="WEW974" s="34"/>
      <c r="WFD974" s="35"/>
      <c r="WFE974" s="34"/>
      <c r="WFL974" s="35"/>
      <c r="WFM974" s="34"/>
      <c r="WFT974" s="35"/>
      <c r="WFU974" s="34"/>
      <c r="WGB974" s="35"/>
      <c r="WGC974" s="34"/>
      <c r="WGJ974" s="35"/>
      <c r="WGK974" s="34"/>
      <c r="WGR974" s="35"/>
      <c r="WGS974" s="34"/>
      <c r="WGZ974" s="35"/>
      <c r="WHA974" s="34"/>
      <c r="WHH974" s="35"/>
      <c r="WHI974" s="34"/>
      <c r="WHP974" s="35"/>
      <c r="WHQ974" s="34"/>
      <c r="WHX974" s="35"/>
      <c r="WHY974" s="34"/>
      <c r="WIF974" s="35"/>
      <c r="WIG974" s="34"/>
      <c r="WIN974" s="35"/>
      <c r="WIO974" s="34"/>
      <c r="WIV974" s="35"/>
      <c r="WIW974" s="34"/>
      <c r="WJD974" s="35"/>
      <c r="WJE974" s="34"/>
      <c r="WJL974" s="35"/>
      <c r="WJM974" s="34"/>
      <c r="WJT974" s="35"/>
      <c r="WJU974" s="34"/>
      <c r="WKB974" s="35"/>
      <c r="WKC974" s="34"/>
      <c r="WKJ974" s="35"/>
      <c r="WKK974" s="34"/>
      <c r="WKR974" s="35"/>
      <c r="WKS974" s="34"/>
      <c r="WKZ974" s="35"/>
      <c r="WLA974" s="34"/>
      <c r="WLH974" s="35"/>
      <c r="WLI974" s="34"/>
      <c r="WLP974" s="35"/>
      <c r="WLQ974" s="34"/>
      <c r="WLX974" s="35"/>
      <c r="WLY974" s="34"/>
      <c r="WMF974" s="35"/>
      <c r="WMG974" s="34"/>
      <c r="WMN974" s="35"/>
      <c r="WMO974" s="34"/>
      <c r="WMV974" s="35"/>
      <c r="WMW974" s="34"/>
      <c r="WND974" s="35"/>
      <c r="WNE974" s="34"/>
      <c r="WNL974" s="35"/>
      <c r="WNM974" s="34"/>
      <c r="WNT974" s="35"/>
      <c r="WNU974" s="34"/>
      <c r="WOB974" s="35"/>
      <c r="WOC974" s="34"/>
      <c r="WOJ974" s="35"/>
      <c r="WOK974" s="34"/>
      <c r="WOR974" s="35"/>
      <c r="WOS974" s="34"/>
      <c r="WOZ974" s="35"/>
      <c r="WPA974" s="34"/>
      <c r="WPH974" s="35"/>
      <c r="WPI974" s="34"/>
      <c r="WPP974" s="35"/>
      <c r="WPQ974" s="34"/>
      <c r="WPX974" s="35"/>
      <c r="WPY974" s="34"/>
      <c r="WQF974" s="35"/>
      <c r="WQG974" s="34"/>
      <c r="WQN974" s="35"/>
      <c r="WQO974" s="34"/>
      <c r="WQV974" s="35"/>
      <c r="WQW974" s="34"/>
      <c r="WRD974" s="35"/>
      <c r="WRE974" s="34"/>
      <c r="WRL974" s="35"/>
      <c r="WRM974" s="34"/>
      <c r="WRT974" s="35"/>
      <c r="WRU974" s="34"/>
      <c r="WSB974" s="35"/>
      <c r="WSC974" s="34"/>
      <c r="WSJ974" s="35"/>
      <c r="WSK974" s="34"/>
      <c r="WSR974" s="35"/>
      <c r="WSS974" s="34"/>
      <c r="WSZ974" s="35"/>
      <c r="WTA974" s="34"/>
      <c r="WTH974" s="35"/>
      <c r="WTI974" s="34"/>
      <c r="WTP974" s="35"/>
      <c r="WTQ974" s="34"/>
      <c r="WTX974" s="35"/>
      <c r="WTY974" s="34"/>
      <c r="WUF974" s="35"/>
      <c r="WUG974" s="34"/>
      <c r="WUN974" s="35"/>
      <c r="WUO974" s="34"/>
      <c r="WUV974" s="35"/>
      <c r="WUW974" s="34"/>
      <c r="WVD974" s="35"/>
      <c r="WVE974" s="34"/>
      <c r="WVL974" s="35"/>
      <c r="WVM974" s="34"/>
      <c r="WVT974" s="35"/>
      <c r="WVU974" s="34"/>
      <c r="WWB974" s="35"/>
      <c r="WWC974" s="34"/>
      <c r="WWJ974" s="35"/>
      <c r="WWK974" s="34"/>
      <c r="WWR974" s="35"/>
      <c r="WWS974" s="34"/>
      <c r="WWZ974" s="35"/>
      <c r="WXA974" s="34"/>
      <c r="WXH974" s="35"/>
      <c r="WXI974" s="34"/>
      <c r="WXP974" s="35"/>
      <c r="WXQ974" s="34"/>
      <c r="WXX974" s="35"/>
      <c r="WXY974" s="34"/>
      <c r="WYF974" s="35"/>
      <c r="WYG974" s="34"/>
      <c r="WYN974" s="35"/>
      <c r="WYO974" s="34"/>
      <c r="WYV974" s="35"/>
      <c r="WYW974" s="34"/>
      <c r="WZD974" s="35"/>
      <c r="WZE974" s="34"/>
      <c r="WZL974" s="35"/>
      <c r="WZM974" s="34"/>
      <c r="WZT974" s="35"/>
      <c r="WZU974" s="34"/>
      <c r="XAB974" s="35"/>
      <c r="XAC974" s="34"/>
      <c r="XAJ974" s="35"/>
      <c r="XAK974" s="34"/>
      <c r="XAR974" s="35"/>
      <c r="XAS974" s="34"/>
      <c r="XAZ974" s="35"/>
      <c r="XBA974" s="34"/>
      <c r="XBH974" s="35"/>
      <c r="XBI974" s="34"/>
      <c r="XBP974" s="35"/>
      <c r="XBQ974" s="34"/>
      <c r="XBX974" s="35"/>
      <c r="XBY974" s="34"/>
      <c r="XCF974" s="35"/>
      <c r="XCG974" s="34"/>
      <c r="XCN974" s="35"/>
      <c r="XCO974" s="34"/>
      <c r="XCV974" s="35"/>
      <c r="XCW974" s="34"/>
      <c r="XDD974" s="35"/>
      <c r="XDE974" s="34"/>
      <c r="XDL974" s="35"/>
      <c r="XDM974" s="34"/>
      <c r="XDT974" s="35"/>
      <c r="XDU974" s="34"/>
      <c r="XEB974" s="35"/>
      <c r="XEC974" s="34"/>
      <c r="XEJ974" s="35"/>
      <c r="XEK974" s="34"/>
      <c r="XER974" s="35"/>
      <c r="XES974" s="34"/>
      <c r="XEZ974" s="35"/>
      <c r="XFA974" s="34"/>
    </row>
    <row r="975" spans="1:1021 1028:2045 2052:3069 3076:4093 4100:5117 5124:6141 6148:7165 7172:8189 8196:9213 9220:10237 10244:11261 11268:12285 12292:13309 13316:14333 14340:15357 15364:16381" x14ac:dyDescent="0.25">
      <c r="A975" t="s">
        <v>21</v>
      </c>
      <c r="B975" t="s">
        <v>153</v>
      </c>
      <c r="C975">
        <v>566</v>
      </c>
      <c r="D975">
        <v>566</v>
      </c>
      <c r="E975" s="35">
        <v>1</v>
      </c>
      <c r="F975" s="34">
        <v>1E-156</v>
      </c>
      <c r="G975">
        <v>98.15</v>
      </c>
      <c r="H975">
        <v>384</v>
      </c>
      <c r="I975" t="str">
        <f>HYPERLINK("https://www.ncbi.nlm.nih.gov/nucleotide/OK170939.1?report=genbank&amp;log$=nucltop&amp;blast_rank=73&amp;RID=XE5J84ZU013","OK170939.1")</f>
        <v>OK170939.1</v>
      </c>
      <c r="L975" s="35"/>
      <c r="M975" s="34"/>
      <c r="T975" s="35"/>
      <c r="U975" s="34"/>
      <c r="AB975" s="35"/>
      <c r="AC975" s="34"/>
      <c r="AJ975" s="35"/>
      <c r="AK975" s="34"/>
      <c r="AR975" s="35"/>
      <c r="AS975" s="34"/>
      <c r="AZ975" s="35"/>
      <c r="BA975" s="34"/>
      <c r="BH975" s="35"/>
      <c r="BI975" s="34"/>
      <c r="BP975" s="35"/>
      <c r="BQ975" s="34"/>
      <c r="BX975" s="35"/>
      <c r="BY975" s="34"/>
      <c r="CF975" s="35"/>
      <c r="CG975" s="34"/>
      <c r="CN975" s="35"/>
      <c r="CO975" s="34"/>
      <c r="CV975" s="35"/>
      <c r="CW975" s="34"/>
      <c r="DD975" s="35"/>
      <c r="DE975" s="34"/>
      <c r="DL975" s="35"/>
      <c r="DM975" s="34"/>
      <c r="DT975" s="35"/>
      <c r="DU975" s="34"/>
      <c r="EB975" s="35"/>
      <c r="EC975" s="34"/>
      <c r="EJ975" s="35"/>
      <c r="EK975" s="34"/>
      <c r="ER975" s="35"/>
      <c r="ES975" s="34"/>
      <c r="EZ975" s="35"/>
      <c r="FA975" s="34"/>
      <c r="FH975" s="35"/>
      <c r="FI975" s="34"/>
      <c r="FP975" s="35"/>
      <c r="FQ975" s="34"/>
      <c r="FX975" s="35"/>
      <c r="FY975" s="34"/>
      <c r="GF975" s="35"/>
      <c r="GG975" s="34"/>
      <c r="GN975" s="35"/>
      <c r="GO975" s="34"/>
      <c r="GV975" s="35"/>
      <c r="GW975" s="34"/>
      <c r="HD975" s="35"/>
      <c r="HE975" s="34"/>
      <c r="HL975" s="35"/>
      <c r="HM975" s="34"/>
      <c r="HT975" s="35"/>
      <c r="HU975" s="34"/>
      <c r="IB975" s="35"/>
      <c r="IC975" s="34"/>
      <c r="IJ975" s="35"/>
      <c r="IK975" s="34"/>
      <c r="IR975" s="35"/>
      <c r="IS975" s="34"/>
      <c r="IZ975" s="35"/>
      <c r="JA975" s="34"/>
      <c r="JH975" s="35"/>
      <c r="JI975" s="34"/>
      <c r="JP975" s="35"/>
      <c r="JQ975" s="34"/>
      <c r="JX975" s="35"/>
      <c r="JY975" s="34"/>
      <c r="KF975" s="35"/>
      <c r="KG975" s="34"/>
      <c r="KN975" s="35"/>
      <c r="KO975" s="34"/>
      <c r="KV975" s="35"/>
      <c r="KW975" s="34"/>
      <c r="LD975" s="35"/>
      <c r="LE975" s="34"/>
      <c r="LL975" s="35"/>
      <c r="LM975" s="34"/>
      <c r="LT975" s="35"/>
      <c r="LU975" s="34"/>
      <c r="MB975" s="35"/>
      <c r="MC975" s="34"/>
      <c r="MJ975" s="35"/>
      <c r="MK975" s="34"/>
      <c r="MR975" s="35"/>
      <c r="MS975" s="34"/>
      <c r="MZ975" s="35"/>
      <c r="NA975" s="34"/>
      <c r="NH975" s="35"/>
      <c r="NI975" s="34"/>
      <c r="NP975" s="35"/>
      <c r="NQ975" s="34"/>
      <c r="NX975" s="35"/>
      <c r="NY975" s="34"/>
      <c r="OF975" s="35"/>
      <c r="OG975" s="34"/>
      <c r="ON975" s="35"/>
      <c r="OO975" s="34"/>
      <c r="OV975" s="35"/>
      <c r="OW975" s="34"/>
      <c r="PD975" s="35"/>
      <c r="PE975" s="34"/>
      <c r="PL975" s="35"/>
      <c r="PM975" s="34"/>
      <c r="PT975" s="35"/>
      <c r="PU975" s="34"/>
      <c r="QB975" s="35"/>
      <c r="QC975" s="34"/>
      <c r="QJ975" s="35"/>
      <c r="QK975" s="34"/>
      <c r="QR975" s="35"/>
      <c r="QS975" s="34"/>
      <c r="QZ975" s="35"/>
      <c r="RA975" s="34"/>
      <c r="RH975" s="35"/>
      <c r="RI975" s="34"/>
      <c r="RP975" s="35"/>
      <c r="RQ975" s="34"/>
      <c r="RX975" s="35"/>
      <c r="RY975" s="34"/>
      <c r="SF975" s="35"/>
      <c r="SG975" s="34"/>
      <c r="SN975" s="35"/>
      <c r="SO975" s="34"/>
      <c r="SV975" s="35"/>
      <c r="SW975" s="34"/>
      <c r="TD975" s="35"/>
      <c r="TE975" s="34"/>
      <c r="TL975" s="35"/>
      <c r="TM975" s="34"/>
      <c r="TT975" s="35"/>
      <c r="TU975" s="34"/>
      <c r="UB975" s="35"/>
      <c r="UC975" s="34"/>
      <c r="UJ975" s="35"/>
      <c r="UK975" s="34"/>
      <c r="UR975" s="35"/>
      <c r="US975" s="34"/>
      <c r="UZ975" s="35"/>
      <c r="VA975" s="34"/>
      <c r="VH975" s="35"/>
      <c r="VI975" s="34"/>
      <c r="VP975" s="35"/>
      <c r="VQ975" s="34"/>
      <c r="VX975" s="35"/>
      <c r="VY975" s="34"/>
      <c r="WF975" s="35"/>
      <c r="WG975" s="34"/>
      <c r="WN975" s="35"/>
      <c r="WO975" s="34"/>
      <c r="WV975" s="35"/>
      <c r="WW975" s="34"/>
      <c r="XD975" s="35"/>
      <c r="XE975" s="34"/>
      <c r="XL975" s="35"/>
      <c r="XM975" s="34"/>
      <c r="XT975" s="35"/>
      <c r="XU975" s="34"/>
      <c r="YB975" s="35"/>
      <c r="YC975" s="34"/>
      <c r="YJ975" s="35"/>
      <c r="YK975" s="34"/>
      <c r="YR975" s="35"/>
      <c r="YS975" s="34"/>
      <c r="YZ975" s="35"/>
      <c r="ZA975" s="34"/>
      <c r="ZH975" s="35"/>
      <c r="ZI975" s="34"/>
      <c r="ZP975" s="35"/>
      <c r="ZQ975" s="34"/>
      <c r="ZX975" s="35"/>
      <c r="ZY975" s="34"/>
      <c r="AAF975" s="35"/>
      <c r="AAG975" s="34"/>
      <c r="AAN975" s="35"/>
      <c r="AAO975" s="34"/>
      <c r="AAV975" s="35"/>
      <c r="AAW975" s="34"/>
      <c r="ABD975" s="35"/>
      <c r="ABE975" s="34"/>
      <c r="ABL975" s="35"/>
      <c r="ABM975" s="34"/>
      <c r="ABT975" s="35"/>
      <c r="ABU975" s="34"/>
      <c r="ACB975" s="35"/>
      <c r="ACC975" s="34"/>
      <c r="ACJ975" s="35"/>
      <c r="ACK975" s="34"/>
      <c r="ACR975" s="35"/>
      <c r="ACS975" s="34"/>
      <c r="ACZ975" s="35"/>
      <c r="ADA975" s="34"/>
      <c r="ADH975" s="35"/>
      <c r="ADI975" s="34"/>
      <c r="ADP975" s="35"/>
      <c r="ADQ975" s="34"/>
      <c r="ADX975" s="35"/>
      <c r="ADY975" s="34"/>
      <c r="AEF975" s="35"/>
      <c r="AEG975" s="34"/>
      <c r="AEN975" s="35"/>
      <c r="AEO975" s="34"/>
      <c r="AEV975" s="35"/>
      <c r="AEW975" s="34"/>
      <c r="AFD975" s="35"/>
      <c r="AFE975" s="34"/>
      <c r="AFL975" s="35"/>
      <c r="AFM975" s="34"/>
      <c r="AFT975" s="35"/>
      <c r="AFU975" s="34"/>
      <c r="AGB975" s="35"/>
      <c r="AGC975" s="34"/>
      <c r="AGJ975" s="35"/>
      <c r="AGK975" s="34"/>
      <c r="AGR975" s="35"/>
      <c r="AGS975" s="34"/>
      <c r="AGZ975" s="35"/>
      <c r="AHA975" s="34"/>
      <c r="AHH975" s="35"/>
      <c r="AHI975" s="34"/>
      <c r="AHP975" s="35"/>
      <c r="AHQ975" s="34"/>
      <c r="AHX975" s="35"/>
      <c r="AHY975" s="34"/>
      <c r="AIF975" s="35"/>
      <c r="AIG975" s="34"/>
      <c r="AIN975" s="35"/>
      <c r="AIO975" s="34"/>
      <c r="AIV975" s="35"/>
      <c r="AIW975" s="34"/>
      <c r="AJD975" s="35"/>
      <c r="AJE975" s="34"/>
      <c r="AJL975" s="35"/>
      <c r="AJM975" s="34"/>
      <c r="AJT975" s="35"/>
      <c r="AJU975" s="34"/>
      <c r="AKB975" s="35"/>
      <c r="AKC975" s="34"/>
      <c r="AKJ975" s="35"/>
      <c r="AKK975" s="34"/>
      <c r="AKR975" s="35"/>
      <c r="AKS975" s="34"/>
      <c r="AKZ975" s="35"/>
      <c r="ALA975" s="34"/>
      <c r="ALH975" s="35"/>
      <c r="ALI975" s="34"/>
      <c r="ALP975" s="35"/>
      <c r="ALQ975" s="34"/>
      <c r="ALX975" s="35"/>
      <c r="ALY975" s="34"/>
      <c r="AMF975" s="35"/>
      <c r="AMG975" s="34"/>
      <c r="AMN975" s="35"/>
      <c r="AMO975" s="34"/>
      <c r="AMV975" s="35"/>
      <c r="AMW975" s="34"/>
      <c r="AND975" s="35"/>
      <c r="ANE975" s="34"/>
      <c r="ANL975" s="35"/>
      <c r="ANM975" s="34"/>
      <c r="ANT975" s="35"/>
      <c r="ANU975" s="34"/>
      <c r="AOB975" s="35"/>
      <c r="AOC975" s="34"/>
      <c r="AOJ975" s="35"/>
      <c r="AOK975" s="34"/>
      <c r="AOR975" s="35"/>
      <c r="AOS975" s="34"/>
      <c r="AOZ975" s="35"/>
      <c r="APA975" s="34"/>
      <c r="APH975" s="35"/>
      <c r="API975" s="34"/>
      <c r="APP975" s="35"/>
      <c r="APQ975" s="34"/>
      <c r="APX975" s="35"/>
      <c r="APY975" s="34"/>
      <c r="AQF975" s="35"/>
      <c r="AQG975" s="34"/>
      <c r="AQN975" s="35"/>
      <c r="AQO975" s="34"/>
      <c r="AQV975" s="35"/>
      <c r="AQW975" s="34"/>
      <c r="ARD975" s="35"/>
      <c r="ARE975" s="34"/>
      <c r="ARL975" s="35"/>
      <c r="ARM975" s="34"/>
      <c r="ART975" s="35"/>
      <c r="ARU975" s="34"/>
      <c r="ASB975" s="35"/>
      <c r="ASC975" s="34"/>
      <c r="ASJ975" s="35"/>
      <c r="ASK975" s="34"/>
      <c r="ASR975" s="35"/>
      <c r="ASS975" s="34"/>
      <c r="ASZ975" s="35"/>
      <c r="ATA975" s="34"/>
      <c r="ATH975" s="35"/>
      <c r="ATI975" s="34"/>
      <c r="ATP975" s="35"/>
      <c r="ATQ975" s="34"/>
      <c r="ATX975" s="35"/>
      <c r="ATY975" s="34"/>
      <c r="AUF975" s="35"/>
      <c r="AUG975" s="34"/>
      <c r="AUN975" s="35"/>
      <c r="AUO975" s="34"/>
      <c r="AUV975" s="35"/>
      <c r="AUW975" s="34"/>
      <c r="AVD975" s="35"/>
      <c r="AVE975" s="34"/>
      <c r="AVL975" s="35"/>
      <c r="AVM975" s="34"/>
      <c r="AVT975" s="35"/>
      <c r="AVU975" s="34"/>
      <c r="AWB975" s="35"/>
      <c r="AWC975" s="34"/>
      <c r="AWJ975" s="35"/>
      <c r="AWK975" s="34"/>
      <c r="AWR975" s="35"/>
      <c r="AWS975" s="34"/>
      <c r="AWZ975" s="35"/>
      <c r="AXA975" s="34"/>
      <c r="AXH975" s="35"/>
      <c r="AXI975" s="34"/>
      <c r="AXP975" s="35"/>
      <c r="AXQ975" s="34"/>
      <c r="AXX975" s="35"/>
      <c r="AXY975" s="34"/>
      <c r="AYF975" s="35"/>
      <c r="AYG975" s="34"/>
      <c r="AYN975" s="35"/>
      <c r="AYO975" s="34"/>
      <c r="AYV975" s="35"/>
      <c r="AYW975" s="34"/>
      <c r="AZD975" s="35"/>
      <c r="AZE975" s="34"/>
      <c r="AZL975" s="35"/>
      <c r="AZM975" s="34"/>
      <c r="AZT975" s="35"/>
      <c r="AZU975" s="34"/>
      <c r="BAB975" s="35"/>
      <c r="BAC975" s="34"/>
      <c r="BAJ975" s="35"/>
      <c r="BAK975" s="34"/>
      <c r="BAR975" s="35"/>
      <c r="BAS975" s="34"/>
      <c r="BAZ975" s="35"/>
      <c r="BBA975" s="34"/>
      <c r="BBH975" s="35"/>
      <c r="BBI975" s="34"/>
      <c r="BBP975" s="35"/>
      <c r="BBQ975" s="34"/>
      <c r="BBX975" s="35"/>
      <c r="BBY975" s="34"/>
      <c r="BCF975" s="35"/>
      <c r="BCG975" s="34"/>
      <c r="BCN975" s="35"/>
      <c r="BCO975" s="34"/>
      <c r="BCV975" s="35"/>
      <c r="BCW975" s="34"/>
      <c r="BDD975" s="35"/>
      <c r="BDE975" s="34"/>
      <c r="BDL975" s="35"/>
      <c r="BDM975" s="34"/>
      <c r="BDT975" s="35"/>
      <c r="BDU975" s="34"/>
      <c r="BEB975" s="35"/>
      <c r="BEC975" s="34"/>
      <c r="BEJ975" s="35"/>
      <c r="BEK975" s="34"/>
      <c r="BER975" s="35"/>
      <c r="BES975" s="34"/>
      <c r="BEZ975" s="35"/>
      <c r="BFA975" s="34"/>
      <c r="BFH975" s="35"/>
      <c r="BFI975" s="34"/>
      <c r="BFP975" s="35"/>
      <c r="BFQ975" s="34"/>
      <c r="BFX975" s="35"/>
      <c r="BFY975" s="34"/>
      <c r="BGF975" s="35"/>
      <c r="BGG975" s="34"/>
      <c r="BGN975" s="35"/>
      <c r="BGO975" s="34"/>
      <c r="BGV975" s="35"/>
      <c r="BGW975" s="34"/>
      <c r="BHD975" s="35"/>
      <c r="BHE975" s="34"/>
      <c r="BHL975" s="35"/>
      <c r="BHM975" s="34"/>
      <c r="BHT975" s="35"/>
      <c r="BHU975" s="34"/>
      <c r="BIB975" s="35"/>
      <c r="BIC975" s="34"/>
      <c r="BIJ975" s="35"/>
      <c r="BIK975" s="34"/>
      <c r="BIR975" s="35"/>
      <c r="BIS975" s="34"/>
      <c r="BIZ975" s="35"/>
      <c r="BJA975" s="34"/>
      <c r="BJH975" s="35"/>
      <c r="BJI975" s="34"/>
      <c r="BJP975" s="35"/>
      <c r="BJQ975" s="34"/>
      <c r="BJX975" s="35"/>
      <c r="BJY975" s="34"/>
      <c r="BKF975" s="35"/>
      <c r="BKG975" s="34"/>
      <c r="BKN975" s="35"/>
      <c r="BKO975" s="34"/>
      <c r="BKV975" s="35"/>
      <c r="BKW975" s="34"/>
      <c r="BLD975" s="35"/>
      <c r="BLE975" s="34"/>
      <c r="BLL975" s="35"/>
      <c r="BLM975" s="34"/>
      <c r="BLT975" s="35"/>
      <c r="BLU975" s="34"/>
      <c r="BMB975" s="35"/>
      <c r="BMC975" s="34"/>
      <c r="BMJ975" s="35"/>
      <c r="BMK975" s="34"/>
      <c r="BMR975" s="35"/>
      <c r="BMS975" s="34"/>
      <c r="BMZ975" s="35"/>
      <c r="BNA975" s="34"/>
      <c r="BNH975" s="35"/>
      <c r="BNI975" s="34"/>
      <c r="BNP975" s="35"/>
      <c r="BNQ975" s="34"/>
      <c r="BNX975" s="35"/>
      <c r="BNY975" s="34"/>
      <c r="BOF975" s="35"/>
      <c r="BOG975" s="34"/>
      <c r="BON975" s="35"/>
      <c r="BOO975" s="34"/>
      <c r="BOV975" s="35"/>
      <c r="BOW975" s="34"/>
      <c r="BPD975" s="35"/>
      <c r="BPE975" s="34"/>
      <c r="BPL975" s="35"/>
      <c r="BPM975" s="34"/>
      <c r="BPT975" s="35"/>
      <c r="BPU975" s="34"/>
      <c r="BQB975" s="35"/>
      <c r="BQC975" s="34"/>
      <c r="BQJ975" s="35"/>
      <c r="BQK975" s="34"/>
      <c r="BQR975" s="35"/>
      <c r="BQS975" s="34"/>
      <c r="BQZ975" s="35"/>
      <c r="BRA975" s="34"/>
      <c r="BRH975" s="35"/>
      <c r="BRI975" s="34"/>
      <c r="BRP975" s="35"/>
      <c r="BRQ975" s="34"/>
      <c r="BRX975" s="35"/>
      <c r="BRY975" s="34"/>
      <c r="BSF975" s="35"/>
      <c r="BSG975" s="34"/>
      <c r="BSN975" s="35"/>
      <c r="BSO975" s="34"/>
      <c r="BSV975" s="35"/>
      <c r="BSW975" s="34"/>
      <c r="BTD975" s="35"/>
      <c r="BTE975" s="34"/>
      <c r="BTL975" s="35"/>
      <c r="BTM975" s="34"/>
      <c r="BTT975" s="35"/>
      <c r="BTU975" s="34"/>
      <c r="BUB975" s="35"/>
      <c r="BUC975" s="34"/>
      <c r="BUJ975" s="35"/>
      <c r="BUK975" s="34"/>
      <c r="BUR975" s="35"/>
      <c r="BUS975" s="34"/>
      <c r="BUZ975" s="35"/>
      <c r="BVA975" s="34"/>
      <c r="BVH975" s="35"/>
      <c r="BVI975" s="34"/>
      <c r="BVP975" s="35"/>
      <c r="BVQ975" s="34"/>
      <c r="BVX975" s="35"/>
      <c r="BVY975" s="34"/>
      <c r="BWF975" s="35"/>
      <c r="BWG975" s="34"/>
      <c r="BWN975" s="35"/>
      <c r="BWO975" s="34"/>
      <c r="BWV975" s="35"/>
      <c r="BWW975" s="34"/>
      <c r="BXD975" s="35"/>
      <c r="BXE975" s="34"/>
      <c r="BXL975" s="35"/>
      <c r="BXM975" s="34"/>
      <c r="BXT975" s="35"/>
      <c r="BXU975" s="34"/>
      <c r="BYB975" s="35"/>
      <c r="BYC975" s="34"/>
      <c r="BYJ975" s="35"/>
      <c r="BYK975" s="34"/>
      <c r="BYR975" s="35"/>
      <c r="BYS975" s="34"/>
      <c r="BYZ975" s="35"/>
      <c r="BZA975" s="34"/>
      <c r="BZH975" s="35"/>
      <c r="BZI975" s="34"/>
      <c r="BZP975" s="35"/>
      <c r="BZQ975" s="34"/>
      <c r="BZX975" s="35"/>
      <c r="BZY975" s="34"/>
      <c r="CAF975" s="35"/>
      <c r="CAG975" s="34"/>
      <c r="CAN975" s="35"/>
      <c r="CAO975" s="34"/>
      <c r="CAV975" s="35"/>
      <c r="CAW975" s="34"/>
      <c r="CBD975" s="35"/>
      <c r="CBE975" s="34"/>
      <c r="CBL975" s="35"/>
      <c r="CBM975" s="34"/>
      <c r="CBT975" s="35"/>
      <c r="CBU975" s="34"/>
      <c r="CCB975" s="35"/>
      <c r="CCC975" s="34"/>
      <c r="CCJ975" s="35"/>
      <c r="CCK975" s="34"/>
      <c r="CCR975" s="35"/>
      <c r="CCS975" s="34"/>
      <c r="CCZ975" s="35"/>
      <c r="CDA975" s="34"/>
      <c r="CDH975" s="35"/>
      <c r="CDI975" s="34"/>
      <c r="CDP975" s="35"/>
      <c r="CDQ975" s="34"/>
      <c r="CDX975" s="35"/>
      <c r="CDY975" s="34"/>
      <c r="CEF975" s="35"/>
      <c r="CEG975" s="34"/>
      <c r="CEN975" s="35"/>
      <c r="CEO975" s="34"/>
      <c r="CEV975" s="35"/>
      <c r="CEW975" s="34"/>
      <c r="CFD975" s="35"/>
      <c r="CFE975" s="34"/>
      <c r="CFL975" s="35"/>
      <c r="CFM975" s="34"/>
      <c r="CFT975" s="35"/>
      <c r="CFU975" s="34"/>
      <c r="CGB975" s="35"/>
      <c r="CGC975" s="34"/>
      <c r="CGJ975" s="35"/>
      <c r="CGK975" s="34"/>
      <c r="CGR975" s="35"/>
      <c r="CGS975" s="34"/>
      <c r="CGZ975" s="35"/>
      <c r="CHA975" s="34"/>
      <c r="CHH975" s="35"/>
      <c r="CHI975" s="34"/>
      <c r="CHP975" s="35"/>
      <c r="CHQ975" s="34"/>
      <c r="CHX975" s="35"/>
      <c r="CHY975" s="34"/>
      <c r="CIF975" s="35"/>
      <c r="CIG975" s="34"/>
      <c r="CIN975" s="35"/>
      <c r="CIO975" s="34"/>
      <c r="CIV975" s="35"/>
      <c r="CIW975" s="34"/>
      <c r="CJD975" s="35"/>
      <c r="CJE975" s="34"/>
      <c r="CJL975" s="35"/>
      <c r="CJM975" s="34"/>
      <c r="CJT975" s="35"/>
      <c r="CJU975" s="34"/>
      <c r="CKB975" s="35"/>
      <c r="CKC975" s="34"/>
      <c r="CKJ975" s="35"/>
      <c r="CKK975" s="34"/>
      <c r="CKR975" s="35"/>
      <c r="CKS975" s="34"/>
      <c r="CKZ975" s="35"/>
      <c r="CLA975" s="34"/>
      <c r="CLH975" s="35"/>
      <c r="CLI975" s="34"/>
      <c r="CLP975" s="35"/>
      <c r="CLQ975" s="34"/>
      <c r="CLX975" s="35"/>
      <c r="CLY975" s="34"/>
      <c r="CMF975" s="35"/>
      <c r="CMG975" s="34"/>
      <c r="CMN975" s="35"/>
      <c r="CMO975" s="34"/>
      <c r="CMV975" s="35"/>
      <c r="CMW975" s="34"/>
      <c r="CND975" s="35"/>
      <c r="CNE975" s="34"/>
      <c r="CNL975" s="35"/>
      <c r="CNM975" s="34"/>
      <c r="CNT975" s="35"/>
      <c r="CNU975" s="34"/>
      <c r="COB975" s="35"/>
      <c r="COC975" s="34"/>
      <c r="COJ975" s="35"/>
      <c r="COK975" s="34"/>
      <c r="COR975" s="35"/>
      <c r="COS975" s="34"/>
      <c r="COZ975" s="35"/>
      <c r="CPA975" s="34"/>
      <c r="CPH975" s="35"/>
      <c r="CPI975" s="34"/>
      <c r="CPP975" s="35"/>
      <c r="CPQ975" s="34"/>
      <c r="CPX975" s="35"/>
      <c r="CPY975" s="34"/>
      <c r="CQF975" s="35"/>
      <c r="CQG975" s="34"/>
      <c r="CQN975" s="35"/>
      <c r="CQO975" s="34"/>
      <c r="CQV975" s="35"/>
      <c r="CQW975" s="34"/>
      <c r="CRD975" s="35"/>
      <c r="CRE975" s="34"/>
      <c r="CRL975" s="35"/>
      <c r="CRM975" s="34"/>
      <c r="CRT975" s="35"/>
      <c r="CRU975" s="34"/>
      <c r="CSB975" s="35"/>
      <c r="CSC975" s="34"/>
      <c r="CSJ975" s="35"/>
      <c r="CSK975" s="34"/>
      <c r="CSR975" s="35"/>
      <c r="CSS975" s="34"/>
      <c r="CSZ975" s="35"/>
      <c r="CTA975" s="34"/>
      <c r="CTH975" s="35"/>
      <c r="CTI975" s="34"/>
      <c r="CTP975" s="35"/>
      <c r="CTQ975" s="34"/>
      <c r="CTX975" s="35"/>
      <c r="CTY975" s="34"/>
      <c r="CUF975" s="35"/>
      <c r="CUG975" s="34"/>
      <c r="CUN975" s="35"/>
      <c r="CUO975" s="34"/>
      <c r="CUV975" s="35"/>
      <c r="CUW975" s="34"/>
      <c r="CVD975" s="35"/>
      <c r="CVE975" s="34"/>
      <c r="CVL975" s="35"/>
      <c r="CVM975" s="34"/>
      <c r="CVT975" s="35"/>
      <c r="CVU975" s="34"/>
      <c r="CWB975" s="35"/>
      <c r="CWC975" s="34"/>
      <c r="CWJ975" s="35"/>
      <c r="CWK975" s="34"/>
      <c r="CWR975" s="35"/>
      <c r="CWS975" s="34"/>
      <c r="CWZ975" s="35"/>
      <c r="CXA975" s="34"/>
      <c r="CXH975" s="35"/>
      <c r="CXI975" s="34"/>
      <c r="CXP975" s="35"/>
      <c r="CXQ975" s="34"/>
      <c r="CXX975" s="35"/>
      <c r="CXY975" s="34"/>
      <c r="CYF975" s="35"/>
      <c r="CYG975" s="34"/>
      <c r="CYN975" s="35"/>
      <c r="CYO975" s="34"/>
      <c r="CYV975" s="35"/>
      <c r="CYW975" s="34"/>
      <c r="CZD975" s="35"/>
      <c r="CZE975" s="34"/>
      <c r="CZL975" s="35"/>
      <c r="CZM975" s="34"/>
      <c r="CZT975" s="35"/>
      <c r="CZU975" s="34"/>
      <c r="DAB975" s="35"/>
      <c r="DAC975" s="34"/>
      <c r="DAJ975" s="35"/>
      <c r="DAK975" s="34"/>
      <c r="DAR975" s="35"/>
      <c r="DAS975" s="34"/>
      <c r="DAZ975" s="35"/>
      <c r="DBA975" s="34"/>
      <c r="DBH975" s="35"/>
      <c r="DBI975" s="34"/>
      <c r="DBP975" s="35"/>
      <c r="DBQ975" s="34"/>
      <c r="DBX975" s="35"/>
      <c r="DBY975" s="34"/>
      <c r="DCF975" s="35"/>
      <c r="DCG975" s="34"/>
      <c r="DCN975" s="35"/>
      <c r="DCO975" s="34"/>
      <c r="DCV975" s="35"/>
      <c r="DCW975" s="34"/>
      <c r="DDD975" s="35"/>
      <c r="DDE975" s="34"/>
      <c r="DDL975" s="35"/>
      <c r="DDM975" s="34"/>
      <c r="DDT975" s="35"/>
      <c r="DDU975" s="34"/>
      <c r="DEB975" s="35"/>
      <c r="DEC975" s="34"/>
      <c r="DEJ975" s="35"/>
      <c r="DEK975" s="34"/>
      <c r="DER975" s="35"/>
      <c r="DES975" s="34"/>
      <c r="DEZ975" s="35"/>
      <c r="DFA975" s="34"/>
      <c r="DFH975" s="35"/>
      <c r="DFI975" s="34"/>
      <c r="DFP975" s="35"/>
      <c r="DFQ975" s="34"/>
      <c r="DFX975" s="35"/>
      <c r="DFY975" s="34"/>
      <c r="DGF975" s="35"/>
      <c r="DGG975" s="34"/>
      <c r="DGN975" s="35"/>
      <c r="DGO975" s="34"/>
      <c r="DGV975" s="35"/>
      <c r="DGW975" s="34"/>
      <c r="DHD975" s="35"/>
      <c r="DHE975" s="34"/>
      <c r="DHL975" s="35"/>
      <c r="DHM975" s="34"/>
      <c r="DHT975" s="35"/>
      <c r="DHU975" s="34"/>
      <c r="DIB975" s="35"/>
      <c r="DIC975" s="34"/>
      <c r="DIJ975" s="35"/>
      <c r="DIK975" s="34"/>
      <c r="DIR975" s="35"/>
      <c r="DIS975" s="34"/>
      <c r="DIZ975" s="35"/>
      <c r="DJA975" s="34"/>
      <c r="DJH975" s="35"/>
      <c r="DJI975" s="34"/>
      <c r="DJP975" s="35"/>
      <c r="DJQ975" s="34"/>
      <c r="DJX975" s="35"/>
      <c r="DJY975" s="34"/>
      <c r="DKF975" s="35"/>
      <c r="DKG975" s="34"/>
      <c r="DKN975" s="35"/>
      <c r="DKO975" s="34"/>
      <c r="DKV975" s="35"/>
      <c r="DKW975" s="34"/>
      <c r="DLD975" s="35"/>
      <c r="DLE975" s="34"/>
      <c r="DLL975" s="35"/>
      <c r="DLM975" s="34"/>
      <c r="DLT975" s="35"/>
      <c r="DLU975" s="34"/>
      <c r="DMB975" s="35"/>
      <c r="DMC975" s="34"/>
      <c r="DMJ975" s="35"/>
      <c r="DMK975" s="34"/>
      <c r="DMR975" s="35"/>
      <c r="DMS975" s="34"/>
      <c r="DMZ975" s="35"/>
      <c r="DNA975" s="34"/>
      <c r="DNH975" s="35"/>
      <c r="DNI975" s="34"/>
      <c r="DNP975" s="35"/>
      <c r="DNQ975" s="34"/>
      <c r="DNX975" s="35"/>
      <c r="DNY975" s="34"/>
      <c r="DOF975" s="35"/>
      <c r="DOG975" s="34"/>
      <c r="DON975" s="35"/>
      <c r="DOO975" s="34"/>
      <c r="DOV975" s="35"/>
      <c r="DOW975" s="34"/>
      <c r="DPD975" s="35"/>
      <c r="DPE975" s="34"/>
      <c r="DPL975" s="35"/>
      <c r="DPM975" s="34"/>
      <c r="DPT975" s="35"/>
      <c r="DPU975" s="34"/>
      <c r="DQB975" s="35"/>
      <c r="DQC975" s="34"/>
      <c r="DQJ975" s="35"/>
      <c r="DQK975" s="34"/>
      <c r="DQR975" s="35"/>
      <c r="DQS975" s="34"/>
      <c r="DQZ975" s="35"/>
      <c r="DRA975" s="34"/>
      <c r="DRH975" s="35"/>
      <c r="DRI975" s="34"/>
      <c r="DRP975" s="35"/>
      <c r="DRQ975" s="34"/>
      <c r="DRX975" s="35"/>
      <c r="DRY975" s="34"/>
      <c r="DSF975" s="35"/>
      <c r="DSG975" s="34"/>
      <c r="DSN975" s="35"/>
      <c r="DSO975" s="34"/>
      <c r="DSV975" s="35"/>
      <c r="DSW975" s="34"/>
      <c r="DTD975" s="35"/>
      <c r="DTE975" s="34"/>
      <c r="DTL975" s="35"/>
      <c r="DTM975" s="34"/>
      <c r="DTT975" s="35"/>
      <c r="DTU975" s="34"/>
      <c r="DUB975" s="35"/>
      <c r="DUC975" s="34"/>
      <c r="DUJ975" s="35"/>
      <c r="DUK975" s="34"/>
      <c r="DUR975" s="35"/>
      <c r="DUS975" s="34"/>
      <c r="DUZ975" s="35"/>
      <c r="DVA975" s="34"/>
      <c r="DVH975" s="35"/>
      <c r="DVI975" s="34"/>
      <c r="DVP975" s="35"/>
      <c r="DVQ975" s="34"/>
      <c r="DVX975" s="35"/>
      <c r="DVY975" s="34"/>
      <c r="DWF975" s="35"/>
      <c r="DWG975" s="34"/>
      <c r="DWN975" s="35"/>
      <c r="DWO975" s="34"/>
      <c r="DWV975" s="35"/>
      <c r="DWW975" s="34"/>
      <c r="DXD975" s="35"/>
      <c r="DXE975" s="34"/>
      <c r="DXL975" s="35"/>
      <c r="DXM975" s="34"/>
      <c r="DXT975" s="35"/>
      <c r="DXU975" s="34"/>
      <c r="DYB975" s="35"/>
      <c r="DYC975" s="34"/>
      <c r="DYJ975" s="35"/>
      <c r="DYK975" s="34"/>
      <c r="DYR975" s="35"/>
      <c r="DYS975" s="34"/>
      <c r="DYZ975" s="35"/>
      <c r="DZA975" s="34"/>
      <c r="DZH975" s="35"/>
      <c r="DZI975" s="34"/>
      <c r="DZP975" s="35"/>
      <c r="DZQ975" s="34"/>
      <c r="DZX975" s="35"/>
      <c r="DZY975" s="34"/>
      <c r="EAF975" s="35"/>
      <c r="EAG975" s="34"/>
      <c r="EAN975" s="35"/>
      <c r="EAO975" s="34"/>
      <c r="EAV975" s="35"/>
      <c r="EAW975" s="34"/>
      <c r="EBD975" s="35"/>
      <c r="EBE975" s="34"/>
      <c r="EBL975" s="35"/>
      <c r="EBM975" s="34"/>
      <c r="EBT975" s="35"/>
      <c r="EBU975" s="34"/>
      <c r="ECB975" s="35"/>
      <c r="ECC975" s="34"/>
      <c r="ECJ975" s="35"/>
      <c r="ECK975" s="34"/>
      <c r="ECR975" s="35"/>
      <c r="ECS975" s="34"/>
      <c r="ECZ975" s="35"/>
      <c r="EDA975" s="34"/>
      <c r="EDH975" s="35"/>
      <c r="EDI975" s="34"/>
      <c r="EDP975" s="35"/>
      <c r="EDQ975" s="34"/>
      <c r="EDX975" s="35"/>
      <c r="EDY975" s="34"/>
      <c r="EEF975" s="35"/>
      <c r="EEG975" s="34"/>
      <c r="EEN975" s="35"/>
      <c r="EEO975" s="34"/>
      <c r="EEV975" s="35"/>
      <c r="EEW975" s="34"/>
      <c r="EFD975" s="35"/>
      <c r="EFE975" s="34"/>
      <c r="EFL975" s="35"/>
      <c r="EFM975" s="34"/>
      <c r="EFT975" s="35"/>
      <c r="EFU975" s="34"/>
      <c r="EGB975" s="35"/>
      <c r="EGC975" s="34"/>
      <c r="EGJ975" s="35"/>
      <c r="EGK975" s="34"/>
      <c r="EGR975" s="35"/>
      <c r="EGS975" s="34"/>
      <c r="EGZ975" s="35"/>
      <c r="EHA975" s="34"/>
      <c r="EHH975" s="35"/>
      <c r="EHI975" s="34"/>
      <c r="EHP975" s="35"/>
      <c r="EHQ975" s="34"/>
      <c r="EHX975" s="35"/>
      <c r="EHY975" s="34"/>
      <c r="EIF975" s="35"/>
      <c r="EIG975" s="34"/>
      <c r="EIN975" s="35"/>
      <c r="EIO975" s="34"/>
      <c r="EIV975" s="35"/>
      <c r="EIW975" s="34"/>
      <c r="EJD975" s="35"/>
      <c r="EJE975" s="34"/>
      <c r="EJL975" s="35"/>
      <c r="EJM975" s="34"/>
      <c r="EJT975" s="35"/>
      <c r="EJU975" s="34"/>
      <c r="EKB975" s="35"/>
      <c r="EKC975" s="34"/>
      <c r="EKJ975" s="35"/>
      <c r="EKK975" s="34"/>
      <c r="EKR975" s="35"/>
      <c r="EKS975" s="34"/>
      <c r="EKZ975" s="35"/>
      <c r="ELA975" s="34"/>
      <c r="ELH975" s="35"/>
      <c r="ELI975" s="34"/>
      <c r="ELP975" s="35"/>
      <c r="ELQ975" s="34"/>
      <c r="ELX975" s="35"/>
      <c r="ELY975" s="34"/>
      <c r="EMF975" s="35"/>
      <c r="EMG975" s="34"/>
      <c r="EMN975" s="35"/>
      <c r="EMO975" s="34"/>
      <c r="EMV975" s="35"/>
      <c r="EMW975" s="34"/>
      <c r="END975" s="35"/>
      <c r="ENE975" s="34"/>
      <c r="ENL975" s="35"/>
      <c r="ENM975" s="34"/>
      <c r="ENT975" s="35"/>
      <c r="ENU975" s="34"/>
      <c r="EOB975" s="35"/>
      <c r="EOC975" s="34"/>
      <c r="EOJ975" s="35"/>
      <c r="EOK975" s="34"/>
      <c r="EOR975" s="35"/>
      <c r="EOS975" s="34"/>
      <c r="EOZ975" s="35"/>
      <c r="EPA975" s="34"/>
      <c r="EPH975" s="35"/>
      <c r="EPI975" s="34"/>
      <c r="EPP975" s="35"/>
      <c r="EPQ975" s="34"/>
      <c r="EPX975" s="35"/>
      <c r="EPY975" s="34"/>
      <c r="EQF975" s="35"/>
      <c r="EQG975" s="34"/>
      <c r="EQN975" s="35"/>
      <c r="EQO975" s="34"/>
      <c r="EQV975" s="35"/>
      <c r="EQW975" s="34"/>
      <c r="ERD975" s="35"/>
      <c r="ERE975" s="34"/>
      <c r="ERL975" s="35"/>
      <c r="ERM975" s="34"/>
      <c r="ERT975" s="35"/>
      <c r="ERU975" s="34"/>
      <c r="ESB975" s="35"/>
      <c r="ESC975" s="34"/>
      <c r="ESJ975" s="35"/>
      <c r="ESK975" s="34"/>
      <c r="ESR975" s="35"/>
      <c r="ESS975" s="34"/>
      <c r="ESZ975" s="35"/>
      <c r="ETA975" s="34"/>
      <c r="ETH975" s="35"/>
      <c r="ETI975" s="34"/>
      <c r="ETP975" s="35"/>
      <c r="ETQ975" s="34"/>
      <c r="ETX975" s="35"/>
      <c r="ETY975" s="34"/>
      <c r="EUF975" s="35"/>
      <c r="EUG975" s="34"/>
      <c r="EUN975" s="35"/>
      <c r="EUO975" s="34"/>
      <c r="EUV975" s="35"/>
      <c r="EUW975" s="34"/>
      <c r="EVD975" s="35"/>
      <c r="EVE975" s="34"/>
      <c r="EVL975" s="35"/>
      <c r="EVM975" s="34"/>
      <c r="EVT975" s="35"/>
      <c r="EVU975" s="34"/>
      <c r="EWB975" s="35"/>
      <c r="EWC975" s="34"/>
      <c r="EWJ975" s="35"/>
      <c r="EWK975" s="34"/>
      <c r="EWR975" s="35"/>
      <c r="EWS975" s="34"/>
      <c r="EWZ975" s="35"/>
      <c r="EXA975" s="34"/>
      <c r="EXH975" s="35"/>
      <c r="EXI975" s="34"/>
      <c r="EXP975" s="35"/>
      <c r="EXQ975" s="34"/>
      <c r="EXX975" s="35"/>
      <c r="EXY975" s="34"/>
      <c r="EYF975" s="35"/>
      <c r="EYG975" s="34"/>
      <c r="EYN975" s="35"/>
      <c r="EYO975" s="34"/>
      <c r="EYV975" s="35"/>
      <c r="EYW975" s="34"/>
      <c r="EZD975" s="35"/>
      <c r="EZE975" s="34"/>
      <c r="EZL975" s="35"/>
      <c r="EZM975" s="34"/>
      <c r="EZT975" s="35"/>
      <c r="EZU975" s="34"/>
      <c r="FAB975" s="35"/>
      <c r="FAC975" s="34"/>
      <c r="FAJ975" s="35"/>
      <c r="FAK975" s="34"/>
      <c r="FAR975" s="35"/>
      <c r="FAS975" s="34"/>
      <c r="FAZ975" s="35"/>
      <c r="FBA975" s="34"/>
      <c r="FBH975" s="35"/>
      <c r="FBI975" s="34"/>
      <c r="FBP975" s="35"/>
      <c r="FBQ975" s="34"/>
      <c r="FBX975" s="35"/>
      <c r="FBY975" s="34"/>
      <c r="FCF975" s="35"/>
      <c r="FCG975" s="34"/>
      <c r="FCN975" s="35"/>
      <c r="FCO975" s="34"/>
      <c r="FCV975" s="35"/>
      <c r="FCW975" s="34"/>
      <c r="FDD975" s="35"/>
      <c r="FDE975" s="34"/>
      <c r="FDL975" s="35"/>
      <c r="FDM975" s="34"/>
      <c r="FDT975" s="35"/>
      <c r="FDU975" s="34"/>
      <c r="FEB975" s="35"/>
      <c r="FEC975" s="34"/>
      <c r="FEJ975" s="35"/>
      <c r="FEK975" s="34"/>
      <c r="FER975" s="35"/>
      <c r="FES975" s="34"/>
      <c r="FEZ975" s="35"/>
      <c r="FFA975" s="34"/>
      <c r="FFH975" s="35"/>
      <c r="FFI975" s="34"/>
      <c r="FFP975" s="35"/>
      <c r="FFQ975" s="34"/>
      <c r="FFX975" s="35"/>
      <c r="FFY975" s="34"/>
      <c r="FGF975" s="35"/>
      <c r="FGG975" s="34"/>
      <c r="FGN975" s="35"/>
      <c r="FGO975" s="34"/>
      <c r="FGV975" s="35"/>
      <c r="FGW975" s="34"/>
      <c r="FHD975" s="35"/>
      <c r="FHE975" s="34"/>
      <c r="FHL975" s="35"/>
      <c r="FHM975" s="34"/>
      <c r="FHT975" s="35"/>
      <c r="FHU975" s="34"/>
      <c r="FIB975" s="35"/>
      <c r="FIC975" s="34"/>
      <c r="FIJ975" s="35"/>
      <c r="FIK975" s="34"/>
      <c r="FIR975" s="35"/>
      <c r="FIS975" s="34"/>
      <c r="FIZ975" s="35"/>
      <c r="FJA975" s="34"/>
      <c r="FJH975" s="35"/>
      <c r="FJI975" s="34"/>
      <c r="FJP975" s="35"/>
      <c r="FJQ975" s="34"/>
      <c r="FJX975" s="35"/>
      <c r="FJY975" s="34"/>
      <c r="FKF975" s="35"/>
      <c r="FKG975" s="34"/>
      <c r="FKN975" s="35"/>
      <c r="FKO975" s="34"/>
      <c r="FKV975" s="35"/>
      <c r="FKW975" s="34"/>
      <c r="FLD975" s="35"/>
      <c r="FLE975" s="34"/>
      <c r="FLL975" s="35"/>
      <c r="FLM975" s="34"/>
      <c r="FLT975" s="35"/>
      <c r="FLU975" s="34"/>
      <c r="FMB975" s="35"/>
      <c r="FMC975" s="34"/>
      <c r="FMJ975" s="35"/>
      <c r="FMK975" s="34"/>
      <c r="FMR975" s="35"/>
      <c r="FMS975" s="34"/>
      <c r="FMZ975" s="35"/>
      <c r="FNA975" s="34"/>
      <c r="FNH975" s="35"/>
      <c r="FNI975" s="34"/>
      <c r="FNP975" s="35"/>
      <c r="FNQ975" s="34"/>
      <c r="FNX975" s="35"/>
      <c r="FNY975" s="34"/>
      <c r="FOF975" s="35"/>
      <c r="FOG975" s="34"/>
      <c r="FON975" s="35"/>
      <c r="FOO975" s="34"/>
      <c r="FOV975" s="35"/>
      <c r="FOW975" s="34"/>
      <c r="FPD975" s="35"/>
      <c r="FPE975" s="34"/>
      <c r="FPL975" s="35"/>
      <c r="FPM975" s="34"/>
      <c r="FPT975" s="35"/>
      <c r="FPU975" s="34"/>
      <c r="FQB975" s="35"/>
      <c r="FQC975" s="34"/>
      <c r="FQJ975" s="35"/>
      <c r="FQK975" s="34"/>
      <c r="FQR975" s="35"/>
      <c r="FQS975" s="34"/>
      <c r="FQZ975" s="35"/>
      <c r="FRA975" s="34"/>
      <c r="FRH975" s="35"/>
      <c r="FRI975" s="34"/>
      <c r="FRP975" s="35"/>
      <c r="FRQ975" s="34"/>
      <c r="FRX975" s="35"/>
      <c r="FRY975" s="34"/>
      <c r="FSF975" s="35"/>
      <c r="FSG975" s="34"/>
      <c r="FSN975" s="35"/>
      <c r="FSO975" s="34"/>
      <c r="FSV975" s="35"/>
      <c r="FSW975" s="34"/>
      <c r="FTD975" s="35"/>
      <c r="FTE975" s="34"/>
      <c r="FTL975" s="35"/>
      <c r="FTM975" s="34"/>
      <c r="FTT975" s="35"/>
      <c r="FTU975" s="34"/>
      <c r="FUB975" s="35"/>
      <c r="FUC975" s="34"/>
      <c r="FUJ975" s="35"/>
      <c r="FUK975" s="34"/>
      <c r="FUR975" s="35"/>
      <c r="FUS975" s="34"/>
      <c r="FUZ975" s="35"/>
      <c r="FVA975" s="34"/>
      <c r="FVH975" s="35"/>
      <c r="FVI975" s="34"/>
      <c r="FVP975" s="35"/>
      <c r="FVQ975" s="34"/>
      <c r="FVX975" s="35"/>
      <c r="FVY975" s="34"/>
      <c r="FWF975" s="35"/>
      <c r="FWG975" s="34"/>
      <c r="FWN975" s="35"/>
      <c r="FWO975" s="34"/>
      <c r="FWV975" s="35"/>
      <c r="FWW975" s="34"/>
      <c r="FXD975" s="35"/>
      <c r="FXE975" s="34"/>
      <c r="FXL975" s="35"/>
      <c r="FXM975" s="34"/>
      <c r="FXT975" s="35"/>
      <c r="FXU975" s="34"/>
      <c r="FYB975" s="35"/>
      <c r="FYC975" s="34"/>
      <c r="FYJ975" s="35"/>
      <c r="FYK975" s="34"/>
      <c r="FYR975" s="35"/>
      <c r="FYS975" s="34"/>
      <c r="FYZ975" s="35"/>
      <c r="FZA975" s="34"/>
      <c r="FZH975" s="35"/>
      <c r="FZI975" s="34"/>
      <c r="FZP975" s="35"/>
      <c r="FZQ975" s="34"/>
      <c r="FZX975" s="35"/>
      <c r="FZY975" s="34"/>
      <c r="GAF975" s="35"/>
      <c r="GAG975" s="34"/>
      <c r="GAN975" s="35"/>
      <c r="GAO975" s="34"/>
      <c r="GAV975" s="35"/>
      <c r="GAW975" s="34"/>
      <c r="GBD975" s="35"/>
      <c r="GBE975" s="34"/>
      <c r="GBL975" s="35"/>
      <c r="GBM975" s="34"/>
      <c r="GBT975" s="35"/>
      <c r="GBU975" s="34"/>
      <c r="GCB975" s="35"/>
      <c r="GCC975" s="34"/>
      <c r="GCJ975" s="35"/>
      <c r="GCK975" s="34"/>
      <c r="GCR975" s="35"/>
      <c r="GCS975" s="34"/>
      <c r="GCZ975" s="35"/>
      <c r="GDA975" s="34"/>
      <c r="GDH975" s="35"/>
      <c r="GDI975" s="34"/>
      <c r="GDP975" s="35"/>
      <c r="GDQ975" s="34"/>
      <c r="GDX975" s="35"/>
      <c r="GDY975" s="34"/>
      <c r="GEF975" s="35"/>
      <c r="GEG975" s="34"/>
      <c r="GEN975" s="35"/>
      <c r="GEO975" s="34"/>
      <c r="GEV975" s="35"/>
      <c r="GEW975" s="34"/>
      <c r="GFD975" s="35"/>
      <c r="GFE975" s="34"/>
      <c r="GFL975" s="35"/>
      <c r="GFM975" s="34"/>
      <c r="GFT975" s="35"/>
      <c r="GFU975" s="34"/>
      <c r="GGB975" s="35"/>
      <c r="GGC975" s="34"/>
      <c r="GGJ975" s="35"/>
      <c r="GGK975" s="34"/>
      <c r="GGR975" s="35"/>
      <c r="GGS975" s="34"/>
      <c r="GGZ975" s="35"/>
      <c r="GHA975" s="34"/>
      <c r="GHH975" s="35"/>
      <c r="GHI975" s="34"/>
      <c r="GHP975" s="35"/>
      <c r="GHQ975" s="34"/>
      <c r="GHX975" s="35"/>
      <c r="GHY975" s="34"/>
      <c r="GIF975" s="35"/>
      <c r="GIG975" s="34"/>
      <c r="GIN975" s="35"/>
      <c r="GIO975" s="34"/>
      <c r="GIV975" s="35"/>
      <c r="GIW975" s="34"/>
      <c r="GJD975" s="35"/>
      <c r="GJE975" s="34"/>
      <c r="GJL975" s="35"/>
      <c r="GJM975" s="34"/>
      <c r="GJT975" s="35"/>
      <c r="GJU975" s="34"/>
      <c r="GKB975" s="35"/>
      <c r="GKC975" s="34"/>
      <c r="GKJ975" s="35"/>
      <c r="GKK975" s="34"/>
      <c r="GKR975" s="35"/>
      <c r="GKS975" s="34"/>
      <c r="GKZ975" s="35"/>
      <c r="GLA975" s="34"/>
      <c r="GLH975" s="35"/>
      <c r="GLI975" s="34"/>
      <c r="GLP975" s="35"/>
      <c r="GLQ975" s="34"/>
      <c r="GLX975" s="35"/>
      <c r="GLY975" s="34"/>
      <c r="GMF975" s="35"/>
      <c r="GMG975" s="34"/>
      <c r="GMN975" s="35"/>
      <c r="GMO975" s="34"/>
      <c r="GMV975" s="35"/>
      <c r="GMW975" s="34"/>
      <c r="GND975" s="35"/>
      <c r="GNE975" s="34"/>
      <c r="GNL975" s="35"/>
      <c r="GNM975" s="34"/>
      <c r="GNT975" s="35"/>
      <c r="GNU975" s="34"/>
      <c r="GOB975" s="35"/>
      <c r="GOC975" s="34"/>
      <c r="GOJ975" s="35"/>
      <c r="GOK975" s="34"/>
      <c r="GOR975" s="35"/>
      <c r="GOS975" s="34"/>
      <c r="GOZ975" s="35"/>
      <c r="GPA975" s="34"/>
      <c r="GPH975" s="35"/>
      <c r="GPI975" s="34"/>
      <c r="GPP975" s="35"/>
      <c r="GPQ975" s="34"/>
      <c r="GPX975" s="35"/>
      <c r="GPY975" s="34"/>
      <c r="GQF975" s="35"/>
      <c r="GQG975" s="34"/>
      <c r="GQN975" s="35"/>
      <c r="GQO975" s="34"/>
      <c r="GQV975" s="35"/>
      <c r="GQW975" s="34"/>
      <c r="GRD975" s="35"/>
      <c r="GRE975" s="34"/>
      <c r="GRL975" s="35"/>
      <c r="GRM975" s="34"/>
      <c r="GRT975" s="35"/>
      <c r="GRU975" s="34"/>
      <c r="GSB975" s="35"/>
      <c r="GSC975" s="34"/>
      <c r="GSJ975" s="35"/>
      <c r="GSK975" s="34"/>
      <c r="GSR975" s="35"/>
      <c r="GSS975" s="34"/>
      <c r="GSZ975" s="35"/>
      <c r="GTA975" s="34"/>
      <c r="GTH975" s="35"/>
      <c r="GTI975" s="34"/>
      <c r="GTP975" s="35"/>
      <c r="GTQ975" s="34"/>
      <c r="GTX975" s="35"/>
      <c r="GTY975" s="34"/>
      <c r="GUF975" s="35"/>
      <c r="GUG975" s="34"/>
      <c r="GUN975" s="35"/>
      <c r="GUO975" s="34"/>
      <c r="GUV975" s="35"/>
      <c r="GUW975" s="34"/>
      <c r="GVD975" s="35"/>
      <c r="GVE975" s="34"/>
      <c r="GVL975" s="35"/>
      <c r="GVM975" s="34"/>
      <c r="GVT975" s="35"/>
      <c r="GVU975" s="34"/>
      <c r="GWB975" s="35"/>
      <c r="GWC975" s="34"/>
      <c r="GWJ975" s="35"/>
      <c r="GWK975" s="34"/>
      <c r="GWR975" s="35"/>
      <c r="GWS975" s="34"/>
      <c r="GWZ975" s="35"/>
      <c r="GXA975" s="34"/>
      <c r="GXH975" s="35"/>
      <c r="GXI975" s="34"/>
      <c r="GXP975" s="35"/>
      <c r="GXQ975" s="34"/>
      <c r="GXX975" s="35"/>
      <c r="GXY975" s="34"/>
      <c r="GYF975" s="35"/>
      <c r="GYG975" s="34"/>
      <c r="GYN975" s="35"/>
      <c r="GYO975" s="34"/>
      <c r="GYV975" s="35"/>
      <c r="GYW975" s="34"/>
      <c r="GZD975" s="35"/>
      <c r="GZE975" s="34"/>
      <c r="GZL975" s="35"/>
      <c r="GZM975" s="34"/>
      <c r="GZT975" s="35"/>
      <c r="GZU975" s="34"/>
      <c r="HAB975" s="35"/>
      <c r="HAC975" s="34"/>
      <c r="HAJ975" s="35"/>
      <c r="HAK975" s="34"/>
      <c r="HAR975" s="35"/>
      <c r="HAS975" s="34"/>
      <c r="HAZ975" s="35"/>
      <c r="HBA975" s="34"/>
      <c r="HBH975" s="35"/>
      <c r="HBI975" s="34"/>
      <c r="HBP975" s="35"/>
      <c r="HBQ975" s="34"/>
      <c r="HBX975" s="35"/>
      <c r="HBY975" s="34"/>
      <c r="HCF975" s="35"/>
      <c r="HCG975" s="34"/>
      <c r="HCN975" s="35"/>
      <c r="HCO975" s="34"/>
      <c r="HCV975" s="35"/>
      <c r="HCW975" s="34"/>
      <c r="HDD975" s="35"/>
      <c r="HDE975" s="34"/>
      <c r="HDL975" s="35"/>
      <c r="HDM975" s="34"/>
      <c r="HDT975" s="35"/>
      <c r="HDU975" s="34"/>
      <c r="HEB975" s="35"/>
      <c r="HEC975" s="34"/>
      <c r="HEJ975" s="35"/>
      <c r="HEK975" s="34"/>
      <c r="HER975" s="35"/>
      <c r="HES975" s="34"/>
      <c r="HEZ975" s="35"/>
      <c r="HFA975" s="34"/>
      <c r="HFH975" s="35"/>
      <c r="HFI975" s="34"/>
      <c r="HFP975" s="35"/>
      <c r="HFQ975" s="34"/>
      <c r="HFX975" s="35"/>
      <c r="HFY975" s="34"/>
      <c r="HGF975" s="35"/>
      <c r="HGG975" s="34"/>
      <c r="HGN975" s="35"/>
      <c r="HGO975" s="34"/>
      <c r="HGV975" s="35"/>
      <c r="HGW975" s="34"/>
      <c r="HHD975" s="35"/>
      <c r="HHE975" s="34"/>
      <c r="HHL975" s="35"/>
      <c r="HHM975" s="34"/>
      <c r="HHT975" s="35"/>
      <c r="HHU975" s="34"/>
      <c r="HIB975" s="35"/>
      <c r="HIC975" s="34"/>
      <c r="HIJ975" s="35"/>
      <c r="HIK975" s="34"/>
      <c r="HIR975" s="35"/>
      <c r="HIS975" s="34"/>
      <c r="HIZ975" s="35"/>
      <c r="HJA975" s="34"/>
      <c r="HJH975" s="35"/>
      <c r="HJI975" s="34"/>
      <c r="HJP975" s="35"/>
      <c r="HJQ975" s="34"/>
      <c r="HJX975" s="35"/>
      <c r="HJY975" s="34"/>
      <c r="HKF975" s="35"/>
      <c r="HKG975" s="34"/>
      <c r="HKN975" s="35"/>
      <c r="HKO975" s="34"/>
      <c r="HKV975" s="35"/>
      <c r="HKW975" s="34"/>
      <c r="HLD975" s="35"/>
      <c r="HLE975" s="34"/>
      <c r="HLL975" s="35"/>
      <c r="HLM975" s="34"/>
      <c r="HLT975" s="35"/>
      <c r="HLU975" s="34"/>
      <c r="HMB975" s="35"/>
      <c r="HMC975" s="34"/>
      <c r="HMJ975" s="35"/>
      <c r="HMK975" s="34"/>
      <c r="HMR975" s="35"/>
      <c r="HMS975" s="34"/>
      <c r="HMZ975" s="35"/>
      <c r="HNA975" s="34"/>
      <c r="HNH975" s="35"/>
      <c r="HNI975" s="34"/>
      <c r="HNP975" s="35"/>
      <c r="HNQ975" s="34"/>
      <c r="HNX975" s="35"/>
      <c r="HNY975" s="34"/>
      <c r="HOF975" s="35"/>
      <c r="HOG975" s="34"/>
      <c r="HON975" s="35"/>
      <c r="HOO975" s="34"/>
      <c r="HOV975" s="35"/>
      <c r="HOW975" s="34"/>
      <c r="HPD975" s="35"/>
      <c r="HPE975" s="34"/>
      <c r="HPL975" s="35"/>
      <c r="HPM975" s="34"/>
      <c r="HPT975" s="35"/>
      <c r="HPU975" s="34"/>
      <c r="HQB975" s="35"/>
      <c r="HQC975" s="34"/>
      <c r="HQJ975" s="35"/>
      <c r="HQK975" s="34"/>
      <c r="HQR975" s="35"/>
      <c r="HQS975" s="34"/>
      <c r="HQZ975" s="35"/>
      <c r="HRA975" s="34"/>
      <c r="HRH975" s="35"/>
      <c r="HRI975" s="34"/>
      <c r="HRP975" s="35"/>
      <c r="HRQ975" s="34"/>
      <c r="HRX975" s="35"/>
      <c r="HRY975" s="34"/>
      <c r="HSF975" s="35"/>
      <c r="HSG975" s="34"/>
      <c r="HSN975" s="35"/>
      <c r="HSO975" s="34"/>
      <c r="HSV975" s="35"/>
      <c r="HSW975" s="34"/>
      <c r="HTD975" s="35"/>
      <c r="HTE975" s="34"/>
      <c r="HTL975" s="35"/>
      <c r="HTM975" s="34"/>
      <c r="HTT975" s="35"/>
      <c r="HTU975" s="34"/>
      <c r="HUB975" s="35"/>
      <c r="HUC975" s="34"/>
      <c r="HUJ975" s="35"/>
      <c r="HUK975" s="34"/>
      <c r="HUR975" s="35"/>
      <c r="HUS975" s="34"/>
      <c r="HUZ975" s="35"/>
      <c r="HVA975" s="34"/>
      <c r="HVH975" s="35"/>
      <c r="HVI975" s="34"/>
      <c r="HVP975" s="35"/>
      <c r="HVQ975" s="34"/>
      <c r="HVX975" s="35"/>
      <c r="HVY975" s="34"/>
      <c r="HWF975" s="35"/>
      <c r="HWG975" s="34"/>
      <c r="HWN975" s="35"/>
      <c r="HWO975" s="34"/>
      <c r="HWV975" s="35"/>
      <c r="HWW975" s="34"/>
      <c r="HXD975" s="35"/>
      <c r="HXE975" s="34"/>
      <c r="HXL975" s="35"/>
      <c r="HXM975" s="34"/>
      <c r="HXT975" s="35"/>
      <c r="HXU975" s="34"/>
      <c r="HYB975" s="35"/>
      <c r="HYC975" s="34"/>
      <c r="HYJ975" s="35"/>
      <c r="HYK975" s="34"/>
      <c r="HYR975" s="35"/>
      <c r="HYS975" s="34"/>
      <c r="HYZ975" s="35"/>
      <c r="HZA975" s="34"/>
      <c r="HZH975" s="35"/>
      <c r="HZI975" s="34"/>
      <c r="HZP975" s="35"/>
      <c r="HZQ975" s="34"/>
      <c r="HZX975" s="35"/>
      <c r="HZY975" s="34"/>
      <c r="IAF975" s="35"/>
      <c r="IAG975" s="34"/>
      <c r="IAN975" s="35"/>
      <c r="IAO975" s="34"/>
      <c r="IAV975" s="35"/>
      <c r="IAW975" s="34"/>
      <c r="IBD975" s="35"/>
      <c r="IBE975" s="34"/>
      <c r="IBL975" s="35"/>
      <c r="IBM975" s="34"/>
      <c r="IBT975" s="35"/>
      <c r="IBU975" s="34"/>
      <c r="ICB975" s="35"/>
      <c r="ICC975" s="34"/>
      <c r="ICJ975" s="35"/>
      <c r="ICK975" s="34"/>
      <c r="ICR975" s="35"/>
      <c r="ICS975" s="34"/>
      <c r="ICZ975" s="35"/>
      <c r="IDA975" s="34"/>
      <c r="IDH975" s="35"/>
      <c r="IDI975" s="34"/>
      <c r="IDP975" s="35"/>
      <c r="IDQ975" s="34"/>
      <c r="IDX975" s="35"/>
      <c r="IDY975" s="34"/>
      <c r="IEF975" s="35"/>
      <c r="IEG975" s="34"/>
      <c r="IEN975" s="35"/>
      <c r="IEO975" s="34"/>
      <c r="IEV975" s="35"/>
      <c r="IEW975" s="34"/>
      <c r="IFD975" s="35"/>
      <c r="IFE975" s="34"/>
      <c r="IFL975" s="35"/>
      <c r="IFM975" s="34"/>
      <c r="IFT975" s="35"/>
      <c r="IFU975" s="34"/>
      <c r="IGB975" s="35"/>
      <c r="IGC975" s="34"/>
      <c r="IGJ975" s="35"/>
      <c r="IGK975" s="34"/>
      <c r="IGR975" s="35"/>
      <c r="IGS975" s="34"/>
      <c r="IGZ975" s="35"/>
      <c r="IHA975" s="34"/>
      <c r="IHH975" s="35"/>
      <c r="IHI975" s="34"/>
      <c r="IHP975" s="35"/>
      <c r="IHQ975" s="34"/>
      <c r="IHX975" s="35"/>
      <c r="IHY975" s="34"/>
      <c r="IIF975" s="35"/>
      <c r="IIG975" s="34"/>
      <c r="IIN975" s="35"/>
      <c r="IIO975" s="34"/>
      <c r="IIV975" s="35"/>
      <c r="IIW975" s="34"/>
      <c r="IJD975" s="35"/>
      <c r="IJE975" s="34"/>
      <c r="IJL975" s="35"/>
      <c r="IJM975" s="34"/>
      <c r="IJT975" s="35"/>
      <c r="IJU975" s="34"/>
      <c r="IKB975" s="35"/>
      <c r="IKC975" s="34"/>
      <c r="IKJ975" s="35"/>
      <c r="IKK975" s="34"/>
      <c r="IKR975" s="35"/>
      <c r="IKS975" s="34"/>
      <c r="IKZ975" s="35"/>
      <c r="ILA975" s="34"/>
      <c r="ILH975" s="35"/>
      <c r="ILI975" s="34"/>
      <c r="ILP975" s="35"/>
      <c r="ILQ975" s="34"/>
      <c r="ILX975" s="35"/>
      <c r="ILY975" s="34"/>
      <c r="IMF975" s="35"/>
      <c r="IMG975" s="34"/>
      <c r="IMN975" s="35"/>
      <c r="IMO975" s="34"/>
      <c r="IMV975" s="35"/>
      <c r="IMW975" s="34"/>
      <c r="IND975" s="35"/>
      <c r="INE975" s="34"/>
      <c r="INL975" s="35"/>
      <c r="INM975" s="34"/>
      <c r="INT975" s="35"/>
      <c r="INU975" s="34"/>
      <c r="IOB975" s="35"/>
      <c r="IOC975" s="34"/>
      <c r="IOJ975" s="35"/>
      <c r="IOK975" s="34"/>
      <c r="IOR975" s="35"/>
      <c r="IOS975" s="34"/>
      <c r="IOZ975" s="35"/>
      <c r="IPA975" s="34"/>
      <c r="IPH975" s="35"/>
      <c r="IPI975" s="34"/>
      <c r="IPP975" s="35"/>
      <c r="IPQ975" s="34"/>
      <c r="IPX975" s="35"/>
      <c r="IPY975" s="34"/>
      <c r="IQF975" s="35"/>
      <c r="IQG975" s="34"/>
      <c r="IQN975" s="35"/>
      <c r="IQO975" s="34"/>
      <c r="IQV975" s="35"/>
      <c r="IQW975" s="34"/>
      <c r="IRD975" s="35"/>
      <c r="IRE975" s="34"/>
      <c r="IRL975" s="35"/>
      <c r="IRM975" s="34"/>
      <c r="IRT975" s="35"/>
      <c r="IRU975" s="34"/>
      <c r="ISB975" s="35"/>
      <c r="ISC975" s="34"/>
      <c r="ISJ975" s="35"/>
      <c r="ISK975" s="34"/>
      <c r="ISR975" s="35"/>
      <c r="ISS975" s="34"/>
      <c r="ISZ975" s="35"/>
      <c r="ITA975" s="34"/>
      <c r="ITH975" s="35"/>
      <c r="ITI975" s="34"/>
      <c r="ITP975" s="35"/>
      <c r="ITQ975" s="34"/>
      <c r="ITX975" s="35"/>
      <c r="ITY975" s="34"/>
      <c r="IUF975" s="35"/>
      <c r="IUG975" s="34"/>
      <c r="IUN975" s="35"/>
      <c r="IUO975" s="34"/>
      <c r="IUV975" s="35"/>
      <c r="IUW975" s="34"/>
      <c r="IVD975" s="35"/>
      <c r="IVE975" s="34"/>
      <c r="IVL975" s="35"/>
      <c r="IVM975" s="34"/>
      <c r="IVT975" s="35"/>
      <c r="IVU975" s="34"/>
      <c r="IWB975" s="35"/>
      <c r="IWC975" s="34"/>
      <c r="IWJ975" s="35"/>
      <c r="IWK975" s="34"/>
      <c r="IWR975" s="35"/>
      <c r="IWS975" s="34"/>
      <c r="IWZ975" s="35"/>
      <c r="IXA975" s="34"/>
      <c r="IXH975" s="35"/>
      <c r="IXI975" s="34"/>
      <c r="IXP975" s="35"/>
      <c r="IXQ975" s="34"/>
      <c r="IXX975" s="35"/>
      <c r="IXY975" s="34"/>
      <c r="IYF975" s="35"/>
      <c r="IYG975" s="34"/>
      <c r="IYN975" s="35"/>
      <c r="IYO975" s="34"/>
      <c r="IYV975" s="35"/>
      <c r="IYW975" s="34"/>
      <c r="IZD975" s="35"/>
      <c r="IZE975" s="34"/>
      <c r="IZL975" s="35"/>
      <c r="IZM975" s="34"/>
      <c r="IZT975" s="35"/>
      <c r="IZU975" s="34"/>
      <c r="JAB975" s="35"/>
      <c r="JAC975" s="34"/>
      <c r="JAJ975" s="35"/>
      <c r="JAK975" s="34"/>
      <c r="JAR975" s="35"/>
      <c r="JAS975" s="34"/>
      <c r="JAZ975" s="35"/>
      <c r="JBA975" s="34"/>
      <c r="JBH975" s="35"/>
      <c r="JBI975" s="34"/>
      <c r="JBP975" s="35"/>
      <c r="JBQ975" s="34"/>
      <c r="JBX975" s="35"/>
      <c r="JBY975" s="34"/>
      <c r="JCF975" s="35"/>
      <c r="JCG975" s="34"/>
      <c r="JCN975" s="35"/>
      <c r="JCO975" s="34"/>
      <c r="JCV975" s="35"/>
      <c r="JCW975" s="34"/>
      <c r="JDD975" s="35"/>
      <c r="JDE975" s="34"/>
      <c r="JDL975" s="35"/>
      <c r="JDM975" s="34"/>
      <c r="JDT975" s="35"/>
      <c r="JDU975" s="34"/>
      <c r="JEB975" s="35"/>
      <c r="JEC975" s="34"/>
      <c r="JEJ975" s="35"/>
      <c r="JEK975" s="34"/>
      <c r="JER975" s="35"/>
      <c r="JES975" s="34"/>
      <c r="JEZ975" s="35"/>
      <c r="JFA975" s="34"/>
      <c r="JFH975" s="35"/>
      <c r="JFI975" s="34"/>
      <c r="JFP975" s="35"/>
      <c r="JFQ975" s="34"/>
      <c r="JFX975" s="35"/>
      <c r="JFY975" s="34"/>
      <c r="JGF975" s="35"/>
      <c r="JGG975" s="34"/>
      <c r="JGN975" s="35"/>
      <c r="JGO975" s="34"/>
      <c r="JGV975" s="35"/>
      <c r="JGW975" s="34"/>
      <c r="JHD975" s="35"/>
      <c r="JHE975" s="34"/>
      <c r="JHL975" s="35"/>
      <c r="JHM975" s="34"/>
      <c r="JHT975" s="35"/>
      <c r="JHU975" s="34"/>
      <c r="JIB975" s="35"/>
      <c r="JIC975" s="34"/>
      <c r="JIJ975" s="35"/>
      <c r="JIK975" s="34"/>
      <c r="JIR975" s="35"/>
      <c r="JIS975" s="34"/>
      <c r="JIZ975" s="35"/>
      <c r="JJA975" s="34"/>
      <c r="JJH975" s="35"/>
      <c r="JJI975" s="34"/>
      <c r="JJP975" s="35"/>
      <c r="JJQ975" s="34"/>
      <c r="JJX975" s="35"/>
      <c r="JJY975" s="34"/>
      <c r="JKF975" s="35"/>
      <c r="JKG975" s="34"/>
      <c r="JKN975" s="35"/>
      <c r="JKO975" s="34"/>
      <c r="JKV975" s="35"/>
      <c r="JKW975" s="34"/>
      <c r="JLD975" s="35"/>
      <c r="JLE975" s="34"/>
      <c r="JLL975" s="35"/>
      <c r="JLM975" s="34"/>
      <c r="JLT975" s="35"/>
      <c r="JLU975" s="34"/>
      <c r="JMB975" s="35"/>
      <c r="JMC975" s="34"/>
      <c r="JMJ975" s="35"/>
      <c r="JMK975" s="34"/>
      <c r="JMR975" s="35"/>
      <c r="JMS975" s="34"/>
      <c r="JMZ975" s="35"/>
      <c r="JNA975" s="34"/>
      <c r="JNH975" s="35"/>
      <c r="JNI975" s="34"/>
      <c r="JNP975" s="35"/>
      <c r="JNQ975" s="34"/>
      <c r="JNX975" s="35"/>
      <c r="JNY975" s="34"/>
      <c r="JOF975" s="35"/>
      <c r="JOG975" s="34"/>
      <c r="JON975" s="35"/>
      <c r="JOO975" s="34"/>
      <c r="JOV975" s="35"/>
      <c r="JOW975" s="34"/>
      <c r="JPD975" s="35"/>
      <c r="JPE975" s="34"/>
      <c r="JPL975" s="35"/>
      <c r="JPM975" s="34"/>
      <c r="JPT975" s="35"/>
      <c r="JPU975" s="34"/>
      <c r="JQB975" s="35"/>
      <c r="JQC975" s="34"/>
      <c r="JQJ975" s="35"/>
      <c r="JQK975" s="34"/>
      <c r="JQR975" s="35"/>
      <c r="JQS975" s="34"/>
      <c r="JQZ975" s="35"/>
      <c r="JRA975" s="34"/>
      <c r="JRH975" s="35"/>
      <c r="JRI975" s="34"/>
      <c r="JRP975" s="35"/>
      <c r="JRQ975" s="34"/>
      <c r="JRX975" s="35"/>
      <c r="JRY975" s="34"/>
      <c r="JSF975" s="35"/>
      <c r="JSG975" s="34"/>
      <c r="JSN975" s="35"/>
      <c r="JSO975" s="34"/>
      <c r="JSV975" s="35"/>
      <c r="JSW975" s="34"/>
      <c r="JTD975" s="35"/>
      <c r="JTE975" s="34"/>
      <c r="JTL975" s="35"/>
      <c r="JTM975" s="34"/>
      <c r="JTT975" s="35"/>
      <c r="JTU975" s="34"/>
      <c r="JUB975" s="35"/>
      <c r="JUC975" s="34"/>
      <c r="JUJ975" s="35"/>
      <c r="JUK975" s="34"/>
      <c r="JUR975" s="35"/>
      <c r="JUS975" s="34"/>
      <c r="JUZ975" s="35"/>
      <c r="JVA975" s="34"/>
      <c r="JVH975" s="35"/>
      <c r="JVI975" s="34"/>
      <c r="JVP975" s="35"/>
      <c r="JVQ975" s="34"/>
      <c r="JVX975" s="35"/>
      <c r="JVY975" s="34"/>
      <c r="JWF975" s="35"/>
      <c r="JWG975" s="34"/>
      <c r="JWN975" s="35"/>
      <c r="JWO975" s="34"/>
      <c r="JWV975" s="35"/>
      <c r="JWW975" s="34"/>
      <c r="JXD975" s="35"/>
      <c r="JXE975" s="34"/>
      <c r="JXL975" s="35"/>
      <c r="JXM975" s="34"/>
      <c r="JXT975" s="35"/>
      <c r="JXU975" s="34"/>
      <c r="JYB975" s="35"/>
      <c r="JYC975" s="34"/>
      <c r="JYJ975" s="35"/>
      <c r="JYK975" s="34"/>
      <c r="JYR975" s="35"/>
      <c r="JYS975" s="34"/>
      <c r="JYZ975" s="35"/>
      <c r="JZA975" s="34"/>
      <c r="JZH975" s="35"/>
      <c r="JZI975" s="34"/>
      <c r="JZP975" s="35"/>
      <c r="JZQ975" s="34"/>
      <c r="JZX975" s="35"/>
      <c r="JZY975" s="34"/>
      <c r="KAF975" s="35"/>
      <c r="KAG975" s="34"/>
      <c r="KAN975" s="35"/>
      <c r="KAO975" s="34"/>
      <c r="KAV975" s="35"/>
      <c r="KAW975" s="34"/>
      <c r="KBD975" s="35"/>
      <c r="KBE975" s="34"/>
      <c r="KBL975" s="35"/>
      <c r="KBM975" s="34"/>
      <c r="KBT975" s="35"/>
      <c r="KBU975" s="34"/>
      <c r="KCB975" s="35"/>
      <c r="KCC975" s="34"/>
      <c r="KCJ975" s="35"/>
      <c r="KCK975" s="34"/>
      <c r="KCR975" s="35"/>
      <c r="KCS975" s="34"/>
      <c r="KCZ975" s="35"/>
      <c r="KDA975" s="34"/>
      <c r="KDH975" s="35"/>
      <c r="KDI975" s="34"/>
      <c r="KDP975" s="35"/>
      <c r="KDQ975" s="34"/>
      <c r="KDX975" s="35"/>
      <c r="KDY975" s="34"/>
      <c r="KEF975" s="35"/>
      <c r="KEG975" s="34"/>
      <c r="KEN975" s="35"/>
      <c r="KEO975" s="34"/>
      <c r="KEV975" s="35"/>
      <c r="KEW975" s="34"/>
      <c r="KFD975" s="35"/>
      <c r="KFE975" s="34"/>
      <c r="KFL975" s="35"/>
      <c r="KFM975" s="34"/>
      <c r="KFT975" s="35"/>
      <c r="KFU975" s="34"/>
      <c r="KGB975" s="35"/>
      <c r="KGC975" s="34"/>
      <c r="KGJ975" s="35"/>
      <c r="KGK975" s="34"/>
      <c r="KGR975" s="35"/>
      <c r="KGS975" s="34"/>
      <c r="KGZ975" s="35"/>
      <c r="KHA975" s="34"/>
      <c r="KHH975" s="35"/>
      <c r="KHI975" s="34"/>
      <c r="KHP975" s="35"/>
      <c r="KHQ975" s="34"/>
      <c r="KHX975" s="35"/>
      <c r="KHY975" s="34"/>
      <c r="KIF975" s="35"/>
      <c r="KIG975" s="34"/>
      <c r="KIN975" s="35"/>
      <c r="KIO975" s="34"/>
      <c r="KIV975" s="35"/>
      <c r="KIW975" s="34"/>
      <c r="KJD975" s="35"/>
      <c r="KJE975" s="34"/>
      <c r="KJL975" s="35"/>
      <c r="KJM975" s="34"/>
      <c r="KJT975" s="35"/>
      <c r="KJU975" s="34"/>
      <c r="KKB975" s="35"/>
      <c r="KKC975" s="34"/>
      <c r="KKJ975" s="35"/>
      <c r="KKK975" s="34"/>
      <c r="KKR975" s="35"/>
      <c r="KKS975" s="34"/>
      <c r="KKZ975" s="35"/>
      <c r="KLA975" s="34"/>
      <c r="KLH975" s="35"/>
      <c r="KLI975" s="34"/>
      <c r="KLP975" s="35"/>
      <c r="KLQ975" s="34"/>
      <c r="KLX975" s="35"/>
      <c r="KLY975" s="34"/>
      <c r="KMF975" s="35"/>
      <c r="KMG975" s="34"/>
      <c r="KMN975" s="35"/>
      <c r="KMO975" s="34"/>
      <c r="KMV975" s="35"/>
      <c r="KMW975" s="34"/>
      <c r="KND975" s="35"/>
      <c r="KNE975" s="34"/>
      <c r="KNL975" s="35"/>
      <c r="KNM975" s="34"/>
      <c r="KNT975" s="35"/>
      <c r="KNU975" s="34"/>
      <c r="KOB975" s="35"/>
      <c r="KOC975" s="34"/>
      <c r="KOJ975" s="35"/>
      <c r="KOK975" s="34"/>
      <c r="KOR975" s="35"/>
      <c r="KOS975" s="34"/>
      <c r="KOZ975" s="35"/>
      <c r="KPA975" s="34"/>
      <c r="KPH975" s="35"/>
      <c r="KPI975" s="34"/>
      <c r="KPP975" s="35"/>
      <c r="KPQ975" s="34"/>
      <c r="KPX975" s="35"/>
      <c r="KPY975" s="34"/>
      <c r="KQF975" s="35"/>
      <c r="KQG975" s="34"/>
      <c r="KQN975" s="35"/>
      <c r="KQO975" s="34"/>
      <c r="KQV975" s="35"/>
      <c r="KQW975" s="34"/>
      <c r="KRD975" s="35"/>
      <c r="KRE975" s="34"/>
      <c r="KRL975" s="35"/>
      <c r="KRM975" s="34"/>
      <c r="KRT975" s="35"/>
      <c r="KRU975" s="34"/>
      <c r="KSB975" s="35"/>
      <c r="KSC975" s="34"/>
      <c r="KSJ975" s="35"/>
      <c r="KSK975" s="34"/>
      <c r="KSR975" s="35"/>
      <c r="KSS975" s="34"/>
      <c r="KSZ975" s="35"/>
      <c r="KTA975" s="34"/>
      <c r="KTH975" s="35"/>
      <c r="KTI975" s="34"/>
      <c r="KTP975" s="35"/>
      <c r="KTQ975" s="34"/>
      <c r="KTX975" s="35"/>
      <c r="KTY975" s="34"/>
      <c r="KUF975" s="35"/>
      <c r="KUG975" s="34"/>
      <c r="KUN975" s="35"/>
      <c r="KUO975" s="34"/>
      <c r="KUV975" s="35"/>
      <c r="KUW975" s="34"/>
      <c r="KVD975" s="35"/>
      <c r="KVE975" s="34"/>
      <c r="KVL975" s="35"/>
      <c r="KVM975" s="34"/>
      <c r="KVT975" s="35"/>
      <c r="KVU975" s="34"/>
      <c r="KWB975" s="35"/>
      <c r="KWC975" s="34"/>
      <c r="KWJ975" s="35"/>
      <c r="KWK975" s="34"/>
      <c r="KWR975" s="35"/>
      <c r="KWS975" s="34"/>
      <c r="KWZ975" s="35"/>
      <c r="KXA975" s="34"/>
      <c r="KXH975" s="35"/>
      <c r="KXI975" s="34"/>
      <c r="KXP975" s="35"/>
      <c r="KXQ975" s="34"/>
      <c r="KXX975" s="35"/>
      <c r="KXY975" s="34"/>
      <c r="KYF975" s="35"/>
      <c r="KYG975" s="34"/>
      <c r="KYN975" s="35"/>
      <c r="KYO975" s="34"/>
      <c r="KYV975" s="35"/>
      <c r="KYW975" s="34"/>
      <c r="KZD975" s="35"/>
      <c r="KZE975" s="34"/>
      <c r="KZL975" s="35"/>
      <c r="KZM975" s="34"/>
      <c r="KZT975" s="35"/>
      <c r="KZU975" s="34"/>
      <c r="LAB975" s="35"/>
      <c r="LAC975" s="34"/>
      <c r="LAJ975" s="35"/>
      <c r="LAK975" s="34"/>
      <c r="LAR975" s="35"/>
      <c r="LAS975" s="34"/>
      <c r="LAZ975" s="35"/>
      <c r="LBA975" s="34"/>
      <c r="LBH975" s="35"/>
      <c r="LBI975" s="34"/>
      <c r="LBP975" s="35"/>
      <c r="LBQ975" s="34"/>
      <c r="LBX975" s="35"/>
      <c r="LBY975" s="34"/>
      <c r="LCF975" s="35"/>
      <c r="LCG975" s="34"/>
      <c r="LCN975" s="35"/>
      <c r="LCO975" s="34"/>
      <c r="LCV975" s="35"/>
      <c r="LCW975" s="34"/>
      <c r="LDD975" s="35"/>
      <c r="LDE975" s="34"/>
      <c r="LDL975" s="35"/>
      <c r="LDM975" s="34"/>
      <c r="LDT975" s="35"/>
      <c r="LDU975" s="34"/>
      <c r="LEB975" s="35"/>
      <c r="LEC975" s="34"/>
      <c r="LEJ975" s="35"/>
      <c r="LEK975" s="34"/>
      <c r="LER975" s="35"/>
      <c r="LES975" s="34"/>
      <c r="LEZ975" s="35"/>
      <c r="LFA975" s="34"/>
      <c r="LFH975" s="35"/>
      <c r="LFI975" s="34"/>
      <c r="LFP975" s="35"/>
      <c r="LFQ975" s="34"/>
      <c r="LFX975" s="35"/>
      <c r="LFY975" s="34"/>
      <c r="LGF975" s="35"/>
      <c r="LGG975" s="34"/>
      <c r="LGN975" s="35"/>
      <c r="LGO975" s="34"/>
      <c r="LGV975" s="35"/>
      <c r="LGW975" s="34"/>
      <c r="LHD975" s="35"/>
      <c r="LHE975" s="34"/>
      <c r="LHL975" s="35"/>
      <c r="LHM975" s="34"/>
      <c r="LHT975" s="35"/>
      <c r="LHU975" s="34"/>
      <c r="LIB975" s="35"/>
      <c r="LIC975" s="34"/>
      <c r="LIJ975" s="35"/>
      <c r="LIK975" s="34"/>
      <c r="LIR975" s="35"/>
      <c r="LIS975" s="34"/>
      <c r="LIZ975" s="35"/>
      <c r="LJA975" s="34"/>
      <c r="LJH975" s="35"/>
      <c r="LJI975" s="34"/>
      <c r="LJP975" s="35"/>
      <c r="LJQ975" s="34"/>
      <c r="LJX975" s="35"/>
      <c r="LJY975" s="34"/>
      <c r="LKF975" s="35"/>
      <c r="LKG975" s="34"/>
      <c r="LKN975" s="35"/>
      <c r="LKO975" s="34"/>
      <c r="LKV975" s="35"/>
      <c r="LKW975" s="34"/>
      <c r="LLD975" s="35"/>
      <c r="LLE975" s="34"/>
      <c r="LLL975" s="35"/>
      <c r="LLM975" s="34"/>
      <c r="LLT975" s="35"/>
      <c r="LLU975" s="34"/>
      <c r="LMB975" s="35"/>
      <c r="LMC975" s="34"/>
      <c r="LMJ975" s="35"/>
      <c r="LMK975" s="34"/>
      <c r="LMR975" s="35"/>
      <c r="LMS975" s="34"/>
      <c r="LMZ975" s="35"/>
      <c r="LNA975" s="34"/>
      <c r="LNH975" s="35"/>
      <c r="LNI975" s="34"/>
      <c r="LNP975" s="35"/>
      <c r="LNQ975" s="34"/>
      <c r="LNX975" s="35"/>
      <c r="LNY975" s="34"/>
      <c r="LOF975" s="35"/>
      <c r="LOG975" s="34"/>
      <c r="LON975" s="35"/>
      <c r="LOO975" s="34"/>
      <c r="LOV975" s="35"/>
      <c r="LOW975" s="34"/>
      <c r="LPD975" s="35"/>
      <c r="LPE975" s="34"/>
      <c r="LPL975" s="35"/>
      <c r="LPM975" s="34"/>
      <c r="LPT975" s="35"/>
      <c r="LPU975" s="34"/>
      <c r="LQB975" s="35"/>
      <c r="LQC975" s="34"/>
      <c r="LQJ975" s="35"/>
      <c r="LQK975" s="34"/>
      <c r="LQR975" s="35"/>
      <c r="LQS975" s="34"/>
      <c r="LQZ975" s="35"/>
      <c r="LRA975" s="34"/>
      <c r="LRH975" s="35"/>
      <c r="LRI975" s="34"/>
      <c r="LRP975" s="35"/>
      <c r="LRQ975" s="34"/>
      <c r="LRX975" s="35"/>
      <c r="LRY975" s="34"/>
      <c r="LSF975" s="35"/>
      <c r="LSG975" s="34"/>
      <c r="LSN975" s="35"/>
      <c r="LSO975" s="34"/>
      <c r="LSV975" s="35"/>
      <c r="LSW975" s="34"/>
      <c r="LTD975" s="35"/>
      <c r="LTE975" s="34"/>
      <c r="LTL975" s="35"/>
      <c r="LTM975" s="34"/>
      <c r="LTT975" s="35"/>
      <c r="LTU975" s="34"/>
      <c r="LUB975" s="35"/>
      <c r="LUC975" s="34"/>
      <c r="LUJ975" s="35"/>
      <c r="LUK975" s="34"/>
      <c r="LUR975" s="35"/>
      <c r="LUS975" s="34"/>
      <c r="LUZ975" s="35"/>
      <c r="LVA975" s="34"/>
      <c r="LVH975" s="35"/>
      <c r="LVI975" s="34"/>
      <c r="LVP975" s="35"/>
      <c r="LVQ975" s="34"/>
      <c r="LVX975" s="35"/>
      <c r="LVY975" s="34"/>
      <c r="LWF975" s="35"/>
      <c r="LWG975" s="34"/>
      <c r="LWN975" s="35"/>
      <c r="LWO975" s="34"/>
      <c r="LWV975" s="35"/>
      <c r="LWW975" s="34"/>
      <c r="LXD975" s="35"/>
      <c r="LXE975" s="34"/>
      <c r="LXL975" s="35"/>
      <c r="LXM975" s="34"/>
      <c r="LXT975" s="35"/>
      <c r="LXU975" s="34"/>
      <c r="LYB975" s="35"/>
      <c r="LYC975" s="34"/>
      <c r="LYJ975" s="35"/>
      <c r="LYK975" s="34"/>
      <c r="LYR975" s="35"/>
      <c r="LYS975" s="34"/>
      <c r="LYZ975" s="35"/>
      <c r="LZA975" s="34"/>
      <c r="LZH975" s="35"/>
      <c r="LZI975" s="34"/>
      <c r="LZP975" s="35"/>
      <c r="LZQ975" s="34"/>
      <c r="LZX975" s="35"/>
      <c r="LZY975" s="34"/>
      <c r="MAF975" s="35"/>
      <c r="MAG975" s="34"/>
      <c r="MAN975" s="35"/>
      <c r="MAO975" s="34"/>
      <c r="MAV975" s="35"/>
      <c r="MAW975" s="34"/>
      <c r="MBD975" s="35"/>
      <c r="MBE975" s="34"/>
      <c r="MBL975" s="35"/>
      <c r="MBM975" s="34"/>
      <c r="MBT975" s="35"/>
      <c r="MBU975" s="34"/>
      <c r="MCB975" s="35"/>
      <c r="MCC975" s="34"/>
      <c r="MCJ975" s="35"/>
      <c r="MCK975" s="34"/>
      <c r="MCR975" s="35"/>
      <c r="MCS975" s="34"/>
      <c r="MCZ975" s="35"/>
      <c r="MDA975" s="34"/>
      <c r="MDH975" s="35"/>
      <c r="MDI975" s="34"/>
      <c r="MDP975" s="35"/>
      <c r="MDQ975" s="34"/>
      <c r="MDX975" s="35"/>
      <c r="MDY975" s="34"/>
      <c r="MEF975" s="35"/>
      <c r="MEG975" s="34"/>
      <c r="MEN975" s="35"/>
      <c r="MEO975" s="34"/>
      <c r="MEV975" s="35"/>
      <c r="MEW975" s="34"/>
      <c r="MFD975" s="35"/>
      <c r="MFE975" s="34"/>
      <c r="MFL975" s="35"/>
      <c r="MFM975" s="34"/>
      <c r="MFT975" s="35"/>
      <c r="MFU975" s="34"/>
      <c r="MGB975" s="35"/>
      <c r="MGC975" s="34"/>
      <c r="MGJ975" s="35"/>
      <c r="MGK975" s="34"/>
      <c r="MGR975" s="35"/>
      <c r="MGS975" s="34"/>
      <c r="MGZ975" s="35"/>
      <c r="MHA975" s="34"/>
      <c r="MHH975" s="35"/>
      <c r="MHI975" s="34"/>
      <c r="MHP975" s="35"/>
      <c r="MHQ975" s="34"/>
      <c r="MHX975" s="35"/>
      <c r="MHY975" s="34"/>
      <c r="MIF975" s="35"/>
      <c r="MIG975" s="34"/>
      <c r="MIN975" s="35"/>
      <c r="MIO975" s="34"/>
      <c r="MIV975" s="35"/>
      <c r="MIW975" s="34"/>
      <c r="MJD975" s="35"/>
      <c r="MJE975" s="34"/>
      <c r="MJL975" s="35"/>
      <c r="MJM975" s="34"/>
      <c r="MJT975" s="35"/>
      <c r="MJU975" s="34"/>
      <c r="MKB975" s="35"/>
      <c r="MKC975" s="34"/>
      <c r="MKJ975" s="35"/>
      <c r="MKK975" s="34"/>
      <c r="MKR975" s="35"/>
      <c r="MKS975" s="34"/>
      <c r="MKZ975" s="35"/>
      <c r="MLA975" s="34"/>
      <c r="MLH975" s="35"/>
      <c r="MLI975" s="34"/>
      <c r="MLP975" s="35"/>
      <c r="MLQ975" s="34"/>
      <c r="MLX975" s="35"/>
      <c r="MLY975" s="34"/>
      <c r="MMF975" s="35"/>
      <c r="MMG975" s="34"/>
      <c r="MMN975" s="35"/>
      <c r="MMO975" s="34"/>
      <c r="MMV975" s="35"/>
      <c r="MMW975" s="34"/>
      <c r="MND975" s="35"/>
      <c r="MNE975" s="34"/>
      <c r="MNL975" s="35"/>
      <c r="MNM975" s="34"/>
      <c r="MNT975" s="35"/>
      <c r="MNU975" s="34"/>
      <c r="MOB975" s="35"/>
      <c r="MOC975" s="34"/>
      <c r="MOJ975" s="35"/>
      <c r="MOK975" s="34"/>
      <c r="MOR975" s="35"/>
      <c r="MOS975" s="34"/>
      <c r="MOZ975" s="35"/>
      <c r="MPA975" s="34"/>
      <c r="MPH975" s="35"/>
      <c r="MPI975" s="34"/>
      <c r="MPP975" s="35"/>
      <c r="MPQ975" s="34"/>
      <c r="MPX975" s="35"/>
      <c r="MPY975" s="34"/>
      <c r="MQF975" s="35"/>
      <c r="MQG975" s="34"/>
      <c r="MQN975" s="35"/>
      <c r="MQO975" s="34"/>
      <c r="MQV975" s="35"/>
      <c r="MQW975" s="34"/>
      <c r="MRD975" s="35"/>
      <c r="MRE975" s="34"/>
      <c r="MRL975" s="35"/>
      <c r="MRM975" s="34"/>
      <c r="MRT975" s="35"/>
      <c r="MRU975" s="34"/>
      <c r="MSB975" s="35"/>
      <c r="MSC975" s="34"/>
      <c r="MSJ975" s="35"/>
      <c r="MSK975" s="34"/>
      <c r="MSR975" s="35"/>
      <c r="MSS975" s="34"/>
      <c r="MSZ975" s="35"/>
      <c r="MTA975" s="34"/>
      <c r="MTH975" s="35"/>
      <c r="MTI975" s="34"/>
      <c r="MTP975" s="35"/>
      <c r="MTQ975" s="34"/>
      <c r="MTX975" s="35"/>
      <c r="MTY975" s="34"/>
      <c r="MUF975" s="35"/>
      <c r="MUG975" s="34"/>
      <c r="MUN975" s="35"/>
      <c r="MUO975" s="34"/>
      <c r="MUV975" s="35"/>
      <c r="MUW975" s="34"/>
      <c r="MVD975" s="35"/>
      <c r="MVE975" s="34"/>
      <c r="MVL975" s="35"/>
      <c r="MVM975" s="34"/>
      <c r="MVT975" s="35"/>
      <c r="MVU975" s="34"/>
      <c r="MWB975" s="35"/>
      <c r="MWC975" s="34"/>
      <c r="MWJ975" s="35"/>
      <c r="MWK975" s="34"/>
      <c r="MWR975" s="35"/>
      <c r="MWS975" s="34"/>
      <c r="MWZ975" s="35"/>
      <c r="MXA975" s="34"/>
      <c r="MXH975" s="35"/>
      <c r="MXI975" s="34"/>
      <c r="MXP975" s="35"/>
      <c r="MXQ975" s="34"/>
      <c r="MXX975" s="35"/>
      <c r="MXY975" s="34"/>
      <c r="MYF975" s="35"/>
      <c r="MYG975" s="34"/>
      <c r="MYN975" s="35"/>
      <c r="MYO975" s="34"/>
      <c r="MYV975" s="35"/>
      <c r="MYW975" s="34"/>
      <c r="MZD975" s="35"/>
      <c r="MZE975" s="34"/>
      <c r="MZL975" s="35"/>
      <c r="MZM975" s="34"/>
      <c r="MZT975" s="35"/>
      <c r="MZU975" s="34"/>
      <c r="NAB975" s="35"/>
      <c r="NAC975" s="34"/>
      <c r="NAJ975" s="35"/>
      <c r="NAK975" s="34"/>
      <c r="NAR975" s="35"/>
      <c r="NAS975" s="34"/>
      <c r="NAZ975" s="35"/>
      <c r="NBA975" s="34"/>
      <c r="NBH975" s="35"/>
      <c r="NBI975" s="34"/>
      <c r="NBP975" s="35"/>
      <c r="NBQ975" s="34"/>
      <c r="NBX975" s="35"/>
      <c r="NBY975" s="34"/>
      <c r="NCF975" s="35"/>
      <c r="NCG975" s="34"/>
      <c r="NCN975" s="35"/>
      <c r="NCO975" s="34"/>
      <c r="NCV975" s="35"/>
      <c r="NCW975" s="34"/>
      <c r="NDD975" s="35"/>
      <c r="NDE975" s="34"/>
      <c r="NDL975" s="35"/>
      <c r="NDM975" s="34"/>
      <c r="NDT975" s="35"/>
      <c r="NDU975" s="34"/>
      <c r="NEB975" s="35"/>
      <c r="NEC975" s="34"/>
      <c r="NEJ975" s="35"/>
      <c r="NEK975" s="34"/>
      <c r="NER975" s="35"/>
      <c r="NES975" s="34"/>
      <c r="NEZ975" s="35"/>
      <c r="NFA975" s="34"/>
      <c r="NFH975" s="35"/>
      <c r="NFI975" s="34"/>
      <c r="NFP975" s="35"/>
      <c r="NFQ975" s="34"/>
      <c r="NFX975" s="35"/>
      <c r="NFY975" s="34"/>
      <c r="NGF975" s="35"/>
      <c r="NGG975" s="34"/>
      <c r="NGN975" s="35"/>
      <c r="NGO975" s="34"/>
      <c r="NGV975" s="35"/>
      <c r="NGW975" s="34"/>
      <c r="NHD975" s="35"/>
      <c r="NHE975" s="34"/>
      <c r="NHL975" s="35"/>
      <c r="NHM975" s="34"/>
      <c r="NHT975" s="35"/>
      <c r="NHU975" s="34"/>
      <c r="NIB975" s="35"/>
      <c r="NIC975" s="34"/>
      <c r="NIJ975" s="35"/>
      <c r="NIK975" s="34"/>
      <c r="NIR975" s="35"/>
      <c r="NIS975" s="34"/>
      <c r="NIZ975" s="35"/>
      <c r="NJA975" s="34"/>
      <c r="NJH975" s="35"/>
      <c r="NJI975" s="34"/>
      <c r="NJP975" s="35"/>
      <c r="NJQ975" s="34"/>
      <c r="NJX975" s="35"/>
      <c r="NJY975" s="34"/>
      <c r="NKF975" s="35"/>
      <c r="NKG975" s="34"/>
      <c r="NKN975" s="35"/>
      <c r="NKO975" s="34"/>
      <c r="NKV975" s="35"/>
      <c r="NKW975" s="34"/>
      <c r="NLD975" s="35"/>
      <c r="NLE975" s="34"/>
      <c r="NLL975" s="35"/>
      <c r="NLM975" s="34"/>
      <c r="NLT975" s="35"/>
      <c r="NLU975" s="34"/>
      <c r="NMB975" s="35"/>
      <c r="NMC975" s="34"/>
      <c r="NMJ975" s="35"/>
      <c r="NMK975" s="34"/>
      <c r="NMR975" s="35"/>
      <c r="NMS975" s="34"/>
      <c r="NMZ975" s="35"/>
      <c r="NNA975" s="34"/>
      <c r="NNH975" s="35"/>
      <c r="NNI975" s="34"/>
      <c r="NNP975" s="35"/>
      <c r="NNQ975" s="34"/>
      <c r="NNX975" s="35"/>
      <c r="NNY975" s="34"/>
      <c r="NOF975" s="35"/>
      <c r="NOG975" s="34"/>
      <c r="NON975" s="35"/>
      <c r="NOO975" s="34"/>
      <c r="NOV975" s="35"/>
      <c r="NOW975" s="34"/>
      <c r="NPD975" s="35"/>
      <c r="NPE975" s="34"/>
      <c r="NPL975" s="35"/>
      <c r="NPM975" s="34"/>
      <c r="NPT975" s="35"/>
      <c r="NPU975" s="34"/>
      <c r="NQB975" s="35"/>
      <c r="NQC975" s="34"/>
      <c r="NQJ975" s="35"/>
      <c r="NQK975" s="34"/>
      <c r="NQR975" s="35"/>
      <c r="NQS975" s="34"/>
      <c r="NQZ975" s="35"/>
      <c r="NRA975" s="34"/>
      <c r="NRH975" s="35"/>
      <c r="NRI975" s="34"/>
      <c r="NRP975" s="35"/>
      <c r="NRQ975" s="34"/>
      <c r="NRX975" s="35"/>
      <c r="NRY975" s="34"/>
      <c r="NSF975" s="35"/>
      <c r="NSG975" s="34"/>
      <c r="NSN975" s="35"/>
      <c r="NSO975" s="34"/>
      <c r="NSV975" s="35"/>
      <c r="NSW975" s="34"/>
      <c r="NTD975" s="35"/>
      <c r="NTE975" s="34"/>
      <c r="NTL975" s="35"/>
      <c r="NTM975" s="34"/>
      <c r="NTT975" s="35"/>
      <c r="NTU975" s="34"/>
      <c r="NUB975" s="35"/>
      <c r="NUC975" s="34"/>
      <c r="NUJ975" s="35"/>
      <c r="NUK975" s="34"/>
      <c r="NUR975" s="35"/>
      <c r="NUS975" s="34"/>
      <c r="NUZ975" s="35"/>
      <c r="NVA975" s="34"/>
      <c r="NVH975" s="35"/>
      <c r="NVI975" s="34"/>
      <c r="NVP975" s="35"/>
      <c r="NVQ975" s="34"/>
      <c r="NVX975" s="35"/>
      <c r="NVY975" s="34"/>
      <c r="NWF975" s="35"/>
      <c r="NWG975" s="34"/>
      <c r="NWN975" s="35"/>
      <c r="NWO975" s="34"/>
      <c r="NWV975" s="35"/>
      <c r="NWW975" s="34"/>
      <c r="NXD975" s="35"/>
      <c r="NXE975" s="34"/>
      <c r="NXL975" s="35"/>
      <c r="NXM975" s="34"/>
      <c r="NXT975" s="35"/>
      <c r="NXU975" s="34"/>
      <c r="NYB975" s="35"/>
      <c r="NYC975" s="34"/>
      <c r="NYJ975" s="35"/>
      <c r="NYK975" s="34"/>
      <c r="NYR975" s="35"/>
      <c r="NYS975" s="34"/>
      <c r="NYZ975" s="35"/>
      <c r="NZA975" s="34"/>
      <c r="NZH975" s="35"/>
      <c r="NZI975" s="34"/>
      <c r="NZP975" s="35"/>
      <c r="NZQ975" s="34"/>
      <c r="NZX975" s="35"/>
      <c r="NZY975" s="34"/>
      <c r="OAF975" s="35"/>
      <c r="OAG975" s="34"/>
      <c r="OAN975" s="35"/>
      <c r="OAO975" s="34"/>
      <c r="OAV975" s="35"/>
      <c r="OAW975" s="34"/>
      <c r="OBD975" s="35"/>
      <c r="OBE975" s="34"/>
      <c r="OBL975" s="35"/>
      <c r="OBM975" s="34"/>
      <c r="OBT975" s="35"/>
      <c r="OBU975" s="34"/>
      <c r="OCB975" s="35"/>
      <c r="OCC975" s="34"/>
      <c r="OCJ975" s="35"/>
      <c r="OCK975" s="34"/>
      <c r="OCR975" s="35"/>
      <c r="OCS975" s="34"/>
      <c r="OCZ975" s="35"/>
      <c r="ODA975" s="34"/>
      <c r="ODH975" s="35"/>
      <c r="ODI975" s="34"/>
      <c r="ODP975" s="35"/>
      <c r="ODQ975" s="34"/>
      <c r="ODX975" s="35"/>
      <c r="ODY975" s="34"/>
      <c r="OEF975" s="35"/>
      <c r="OEG975" s="34"/>
      <c r="OEN975" s="35"/>
      <c r="OEO975" s="34"/>
      <c r="OEV975" s="35"/>
      <c r="OEW975" s="34"/>
      <c r="OFD975" s="35"/>
      <c r="OFE975" s="34"/>
      <c r="OFL975" s="35"/>
      <c r="OFM975" s="34"/>
      <c r="OFT975" s="35"/>
      <c r="OFU975" s="34"/>
      <c r="OGB975" s="35"/>
      <c r="OGC975" s="34"/>
      <c r="OGJ975" s="35"/>
      <c r="OGK975" s="34"/>
      <c r="OGR975" s="35"/>
      <c r="OGS975" s="34"/>
      <c r="OGZ975" s="35"/>
      <c r="OHA975" s="34"/>
      <c r="OHH975" s="35"/>
      <c r="OHI975" s="34"/>
      <c r="OHP975" s="35"/>
      <c r="OHQ975" s="34"/>
      <c r="OHX975" s="35"/>
      <c r="OHY975" s="34"/>
      <c r="OIF975" s="35"/>
      <c r="OIG975" s="34"/>
      <c r="OIN975" s="35"/>
      <c r="OIO975" s="34"/>
      <c r="OIV975" s="35"/>
      <c r="OIW975" s="34"/>
      <c r="OJD975" s="35"/>
      <c r="OJE975" s="34"/>
      <c r="OJL975" s="35"/>
      <c r="OJM975" s="34"/>
      <c r="OJT975" s="35"/>
      <c r="OJU975" s="34"/>
      <c r="OKB975" s="35"/>
      <c r="OKC975" s="34"/>
      <c r="OKJ975" s="35"/>
      <c r="OKK975" s="34"/>
      <c r="OKR975" s="35"/>
      <c r="OKS975" s="34"/>
      <c r="OKZ975" s="35"/>
      <c r="OLA975" s="34"/>
      <c r="OLH975" s="35"/>
      <c r="OLI975" s="34"/>
      <c r="OLP975" s="35"/>
      <c r="OLQ975" s="34"/>
      <c r="OLX975" s="35"/>
      <c r="OLY975" s="34"/>
      <c r="OMF975" s="35"/>
      <c r="OMG975" s="34"/>
      <c r="OMN975" s="35"/>
      <c r="OMO975" s="34"/>
      <c r="OMV975" s="35"/>
      <c r="OMW975" s="34"/>
      <c r="OND975" s="35"/>
      <c r="ONE975" s="34"/>
      <c r="ONL975" s="35"/>
      <c r="ONM975" s="34"/>
      <c r="ONT975" s="35"/>
      <c r="ONU975" s="34"/>
      <c r="OOB975" s="35"/>
      <c r="OOC975" s="34"/>
      <c r="OOJ975" s="35"/>
      <c r="OOK975" s="34"/>
      <c r="OOR975" s="35"/>
      <c r="OOS975" s="34"/>
      <c r="OOZ975" s="35"/>
      <c r="OPA975" s="34"/>
      <c r="OPH975" s="35"/>
      <c r="OPI975" s="34"/>
      <c r="OPP975" s="35"/>
      <c r="OPQ975" s="34"/>
      <c r="OPX975" s="35"/>
      <c r="OPY975" s="34"/>
      <c r="OQF975" s="35"/>
      <c r="OQG975" s="34"/>
      <c r="OQN975" s="35"/>
      <c r="OQO975" s="34"/>
      <c r="OQV975" s="35"/>
      <c r="OQW975" s="34"/>
      <c r="ORD975" s="35"/>
      <c r="ORE975" s="34"/>
      <c r="ORL975" s="35"/>
      <c r="ORM975" s="34"/>
      <c r="ORT975" s="35"/>
      <c r="ORU975" s="34"/>
      <c r="OSB975" s="35"/>
      <c r="OSC975" s="34"/>
      <c r="OSJ975" s="35"/>
      <c r="OSK975" s="34"/>
      <c r="OSR975" s="35"/>
      <c r="OSS975" s="34"/>
      <c r="OSZ975" s="35"/>
      <c r="OTA975" s="34"/>
      <c r="OTH975" s="35"/>
      <c r="OTI975" s="34"/>
      <c r="OTP975" s="35"/>
      <c r="OTQ975" s="34"/>
      <c r="OTX975" s="35"/>
      <c r="OTY975" s="34"/>
      <c r="OUF975" s="35"/>
      <c r="OUG975" s="34"/>
      <c r="OUN975" s="35"/>
      <c r="OUO975" s="34"/>
      <c r="OUV975" s="35"/>
      <c r="OUW975" s="34"/>
      <c r="OVD975" s="35"/>
      <c r="OVE975" s="34"/>
      <c r="OVL975" s="35"/>
      <c r="OVM975" s="34"/>
      <c r="OVT975" s="35"/>
      <c r="OVU975" s="34"/>
      <c r="OWB975" s="35"/>
      <c r="OWC975" s="34"/>
      <c r="OWJ975" s="35"/>
      <c r="OWK975" s="34"/>
      <c r="OWR975" s="35"/>
      <c r="OWS975" s="34"/>
      <c r="OWZ975" s="35"/>
      <c r="OXA975" s="34"/>
      <c r="OXH975" s="35"/>
      <c r="OXI975" s="34"/>
      <c r="OXP975" s="35"/>
      <c r="OXQ975" s="34"/>
      <c r="OXX975" s="35"/>
      <c r="OXY975" s="34"/>
      <c r="OYF975" s="35"/>
      <c r="OYG975" s="34"/>
      <c r="OYN975" s="35"/>
      <c r="OYO975" s="34"/>
      <c r="OYV975" s="35"/>
      <c r="OYW975" s="34"/>
      <c r="OZD975" s="35"/>
      <c r="OZE975" s="34"/>
      <c r="OZL975" s="35"/>
      <c r="OZM975" s="34"/>
      <c r="OZT975" s="35"/>
      <c r="OZU975" s="34"/>
      <c r="PAB975" s="35"/>
      <c r="PAC975" s="34"/>
      <c r="PAJ975" s="35"/>
      <c r="PAK975" s="34"/>
      <c r="PAR975" s="35"/>
      <c r="PAS975" s="34"/>
      <c r="PAZ975" s="35"/>
      <c r="PBA975" s="34"/>
      <c r="PBH975" s="35"/>
      <c r="PBI975" s="34"/>
      <c r="PBP975" s="35"/>
      <c r="PBQ975" s="34"/>
      <c r="PBX975" s="35"/>
      <c r="PBY975" s="34"/>
      <c r="PCF975" s="35"/>
      <c r="PCG975" s="34"/>
      <c r="PCN975" s="35"/>
      <c r="PCO975" s="34"/>
      <c r="PCV975" s="35"/>
      <c r="PCW975" s="34"/>
      <c r="PDD975" s="35"/>
      <c r="PDE975" s="34"/>
      <c r="PDL975" s="35"/>
      <c r="PDM975" s="34"/>
      <c r="PDT975" s="35"/>
      <c r="PDU975" s="34"/>
      <c r="PEB975" s="35"/>
      <c r="PEC975" s="34"/>
      <c r="PEJ975" s="35"/>
      <c r="PEK975" s="34"/>
      <c r="PER975" s="35"/>
      <c r="PES975" s="34"/>
      <c r="PEZ975" s="35"/>
      <c r="PFA975" s="34"/>
      <c r="PFH975" s="35"/>
      <c r="PFI975" s="34"/>
      <c r="PFP975" s="35"/>
      <c r="PFQ975" s="34"/>
      <c r="PFX975" s="35"/>
      <c r="PFY975" s="34"/>
      <c r="PGF975" s="35"/>
      <c r="PGG975" s="34"/>
      <c r="PGN975" s="35"/>
      <c r="PGO975" s="34"/>
      <c r="PGV975" s="35"/>
      <c r="PGW975" s="34"/>
      <c r="PHD975" s="35"/>
      <c r="PHE975" s="34"/>
      <c r="PHL975" s="35"/>
      <c r="PHM975" s="34"/>
      <c r="PHT975" s="35"/>
      <c r="PHU975" s="34"/>
      <c r="PIB975" s="35"/>
      <c r="PIC975" s="34"/>
      <c r="PIJ975" s="35"/>
      <c r="PIK975" s="34"/>
      <c r="PIR975" s="35"/>
      <c r="PIS975" s="34"/>
      <c r="PIZ975" s="35"/>
      <c r="PJA975" s="34"/>
      <c r="PJH975" s="35"/>
      <c r="PJI975" s="34"/>
      <c r="PJP975" s="35"/>
      <c r="PJQ975" s="34"/>
      <c r="PJX975" s="35"/>
      <c r="PJY975" s="34"/>
      <c r="PKF975" s="35"/>
      <c r="PKG975" s="34"/>
      <c r="PKN975" s="35"/>
      <c r="PKO975" s="34"/>
      <c r="PKV975" s="35"/>
      <c r="PKW975" s="34"/>
      <c r="PLD975" s="35"/>
      <c r="PLE975" s="34"/>
      <c r="PLL975" s="35"/>
      <c r="PLM975" s="34"/>
      <c r="PLT975" s="35"/>
      <c r="PLU975" s="34"/>
      <c r="PMB975" s="35"/>
      <c r="PMC975" s="34"/>
      <c r="PMJ975" s="35"/>
      <c r="PMK975" s="34"/>
      <c r="PMR975" s="35"/>
      <c r="PMS975" s="34"/>
      <c r="PMZ975" s="35"/>
      <c r="PNA975" s="34"/>
      <c r="PNH975" s="35"/>
      <c r="PNI975" s="34"/>
      <c r="PNP975" s="35"/>
      <c r="PNQ975" s="34"/>
      <c r="PNX975" s="35"/>
      <c r="PNY975" s="34"/>
      <c r="POF975" s="35"/>
      <c r="POG975" s="34"/>
      <c r="PON975" s="35"/>
      <c r="POO975" s="34"/>
      <c r="POV975" s="35"/>
      <c r="POW975" s="34"/>
      <c r="PPD975" s="35"/>
      <c r="PPE975" s="34"/>
      <c r="PPL975" s="35"/>
      <c r="PPM975" s="34"/>
      <c r="PPT975" s="35"/>
      <c r="PPU975" s="34"/>
      <c r="PQB975" s="35"/>
      <c r="PQC975" s="34"/>
      <c r="PQJ975" s="35"/>
      <c r="PQK975" s="34"/>
      <c r="PQR975" s="35"/>
      <c r="PQS975" s="34"/>
      <c r="PQZ975" s="35"/>
      <c r="PRA975" s="34"/>
      <c r="PRH975" s="35"/>
      <c r="PRI975" s="34"/>
      <c r="PRP975" s="35"/>
      <c r="PRQ975" s="34"/>
      <c r="PRX975" s="35"/>
      <c r="PRY975" s="34"/>
      <c r="PSF975" s="35"/>
      <c r="PSG975" s="34"/>
      <c r="PSN975" s="35"/>
      <c r="PSO975" s="34"/>
      <c r="PSV975" s="35"/>
      <c r="PSW975" s="34"/>
      <c r="PTD975" s="35"/>
      <c r="PTE975" s="34"/>
      <c r="PTL975" s="35"/>
      <c r="PTM975" s="34"/>
      <c r="PTT975" s="35"/>
      <c r="PTU975" s="34"/>
      <c r="PUB975" s="35"/>
      <c r="PUC975" s="34"/>
      <c r="PUJ975" s="35"/>
      <c r="PUK975" s="34"/>
      <c r="PUR975" s="35"/>
      <c r="PUS975" s="34"/>
      <c r="PUZ975" s="35"/>
      <c r="PVA975" s="34"/>
      <c r="PVH975" s="35"/>
      <c r="PVI975" s="34"/>
      <c r="PVP975" s="35"/>
      <c r="PVQ975" s="34"/>
      <c r="PVX975" s="35"/>
      <c r="PVY975" s="34"/>
      <c r="PWF975" s="35"/>
      <c r="PWG975" s="34"/>
      <c r="PWN975" s="35"/>
      <c r="PWO975" s="34"/>
      <c r="PWV975" s="35"/>
      <c r="PWW975" s="34"/>
      <c r="PXD975" s="35"/>
      <c r="PXE975" s="34"/>
      <c r="PXL975" s="35"/>
      <c r="PXM975" s="34"/>
      <c r="PXT975" s="35"/>
      <c r="PXU975" s="34"/>
      <c r="PYB975" s="35"/>
      <c r="PYC975" s="34"/>
      <c r="PYJ975" s="35"/>
      <c r="PYK975" s="34"/>
      <c r="PYR975" s="35"/>
      <c r="PYS975" s="34"/>
      <c r="PYZ975" s="35"/>
      <c r="PZA975" s="34"/>
      <c r="PZH975" s="35"/>
      <c r="PZI975" s="34"/>
      <c r="PZP975" s="35"/>
      <c r="PZQ975" s="34"/>
      <c r="PZX975" s="35"/>
      <c r="PZY975" s="34"/>
      <c r="QAF975" s="35"/>
      <c r="QAG975" s="34"/>
      <c r="QAN975" s="35"/>
      <c r="QAO975" s="34"/>
      <c r="QAV975" s="35"/>
      <c r="QAW975" s="34"/>
      <c r="QBD975" s="35"/>
      <c r="QBE975" s="34"/>
      <c r="QBL975" s="35"/>
      <c r="QBM975" s="34"/>
      <c r="QBT975" s="35"/>
      <c r="QBU975" s="34"/>
      <c r="QCB975" s="35"/>
      <c r="QCC975" s="34"/>
      <c r="QCJ975" s="35"/>
      <c r="QCK975" s="34"/>
      <c r="QCR975" s="35"/>
      <c r="QCS975" s="34"/>
      <c r="QCZ975" s="35"/>
      <c r="QDA975" s="34"/>
      <c r="QDH975" s="35"/>
      <c r="QDI975" s="34"/>
      <c r="QDP975" s="35"/>
      <c r="QDQ975" s="34"/>
      <c r="QDX975" s="35"/>
      <c r="QDY975" s="34"/>
      <c r="QEF975" s="35"/>
      <c r="QEG975" s="34"/>
      <c r="QEN975" s="35"/>
      <c r="QEO975" s="34"/>
      <c r="QEV975" s="35"/>
      <c r="QEW975" s="34"/>
      <c r="QFD975" s="35"/>
      <c r="QFE975" s="34"/>
      <c r="QFL975" s="35"/>
      <c r="QFM975" s="34"/>
      <c r="QFT975" s="35"/>
      <c r="QFU975" s="34"/>
      <c r="QGB975" s="35"/>
      <c r="QGC975" s="34"/>
      <c r="QGJ975" s="35"/>
      <c r="QGK975" s="34"/>
      <c r="QGR975" s="35"/>
      <c r="QGS975" s="34"/>
      <c r="QGZ975" s="35"/>
      <c r="QHA975" s="34"/>
      <c r="QHH975" s="35"/>
      <c r="QHI975" s="34"/>
      <c r="QHP975" s="35"/>
      <c r="QHQ975" s="34"/>
      <c r="QHX975" s="35"/>
      <c r="QHY975" s="34"/>
      <c r="QIF975" s="35"/>
      <c r="QIG975" s="34"/>
      <c r="QIN975" s="35"/>
      <c r="QIO975" s="34"/>
      <c r="QIV975" s="35"/>
      <c r="QIW975" s="34"/>
      <c r="QJD975" s="35"/>
      <c r="QJE975" s="34"/>
      <c r="QJL975" s="35"/>
      <c r="QJM975" s="34"/>
      <c r="QJT975" s="35"/>
      <c r="QJU975" s="34"/>
      <c r="QKB975" s="35"/>
      <c r="QKC975" s="34"/>
      <c r="QKJ975" s="35"/>
      <c r="QKK975" s="34"/>
      <c r="QKR975" s="35"/>
      <c r="QKS975" s="34"/>
      <c r="QKZ975" s="35"/>
      <c r="QLA975" s="34"/>
      <c r="QLH975" s="35"/>
      <c r="QLI975" s="34"/>
      <c r="QLP975" s="35"/>
      <c r="QLQ975" s="34"/>
      <c r="QLX975" s="35"/>
      <c r="QLY975" s="34"/>
      <c r="QMF975" s="35"/>
      <c r="QMG975" s="34"/>
      <c r="QMN975" s="35"/>
      <c r="QMO975" s="34"/>
      <c r="QMV975" s="35"/>
      <c r="QMW975" s="34"/>
      <c r="QND975" s="35"/>
      <c r="QNE975" s="34"/>
      <c r="QNL975" s="35"/>
      <c r="QNM975" s="34"/>
      <c r="QNT975" s="35"/>
      <c r="QNU975" s="34"/>
      <c r="QOB975" s="35"/>
      <c r="QOC975" s="34"/>
      <c r="QOJ975" s="35"/>
      <c r="QOK975" s="34"/>
      <c r="QOR975" s="35"/>
      <c r="QOS975" s="34"/>
      <c r="QOZ975" s="35"/>
      <c r="QPA975" s="34"/>
      <c r="QPH975" s="35"/>
      <c r="QPI975" s="34"/>
      <c r="QPP975" s="35"/>
      <c r="QPQ975" s="34"/>
      <c r="QPX975" s="35"/>
      <c r="QPY975" s="34"/>
      <c r="QQF975" s="35"/>
      <c r="QQG975" s="34"/>
      <c r="QQN975" s="35"/>
      <c r="QQO975" s="34"/>
      <c r="QQV975" s="35"/>
      <c r="QQW975" s="34"/>
      <c r="QRD975" s="35"/>
      <c r="QRE975" s="34"/>
      <c r="QRL975" s="35"/>
      <c r="QRM975" s="34"/>
      <c r="QRT975" s="35"/>
      <c r="QRU975" s="34"/>
      <c r="QSB975" s="35"/>
      <c r="QSC975" s="34"/>
      <c r="QSJ975" s="35"/>
      <c r="QSK975" s="34"/>
      <c r="QSR975" s="35"/>
      <c r="QSS975" s="34"/>
      <c r="QSZ975" s="35"/>
      <c r="QTA975" s="34"/>
      <c r="QTH975" s="35"/>
      <c r="QTI975" s="34"/>
      <c r="QTP975" s="35"/>
      <c r="QTQ975" s="34"/>
      <c r="QTX975" s="35"/>
      <c r="QTY975" s="34"/>
      <c r="QUF975" s="35"/>
      <c r="QUG975" s="34"/>
      <c r="QUN975" s="35"/>
      <c r="QUO975" s="34"/>
      <c r="QUV975" s="35"/>
      <c r="QUW975" s="34"/>
      <c r="QVD975" s="35"/>
      <c r="QVE975" s="34"/>
      <c r="QVL975" s="35"/>
      <c r="QVM975" s="34"/>
      <c r="QVT975" s="35"/>
      <c r="QVU975" s="34"/>
      <c r="QWB975" s="35"/>
      <c r="QWC975" s="34"/>
      <c r="QWJ975" s="35"/>
      <c r="QWK975" s="34"/>
      <c r="QWR975" s="35"/>
      <c r="QWS975" s="34"/>
      <c r="QWZ975" s="35"/>
      <c r="QXA975" s="34"/>
      <c r="QXH975" s="35"/>
      <c r="QXI975" s="34"/>
      <c r="QXP975" s="35"/>
      <c r="QXQ975" s="34"/>
      <c r="QXX975" s="35"/>
      <c r="QXY975" s="34"/>
      <c r="QYF975" s="35"/>
      <c r="QYG975" s="34"/>
      <c r="QYN975" s="35"/>
      <c r="QYO975" s="34"/>
      <c r="QYV975" s="35"/>
      <c r="QYW975" s="34"/>
      <c r="QZD975" s="35"/>
      <c r="QZE975" s="34"/>
      <c r="QZL975" s="35"/>
      <c r="QZM975" s="34"/>
      <c r="QZT975" s="35"/>
      <c r="QZU975" s="34"/>
      <c r="RAB975" s="35"/>
      <c r="RAC975" s="34"/>
      <c r="RAJ975" s="35"/>
      <c r="RAK975" s="34"/>
      <c r="RAR975" s="35"/>
      <c r="RAS975" s="34"/>
      <c r="RAZ975" s="35"/>
      <c r="RBA975" s="34"/>
      <c r="RBH975" s="35"/>
      <c r="RBI975" s="34"/>
      <c r="RBP975" s="35"/>
      <c r="RBQ975" s="34"/>
      <c r="RBX975" s="35"/>
      <c r="RBY975" s="34"/>
      <c r="RCF975" s="35"/>
      <c r="RCG975" s="34"/>
      <c r="RCN975" s="35"/>
      <c r="RCO975" s="34"/>
      <c r="RCV975" s="35"/>
      <c r="RCW975" s="34"/>
      <c r="RDD975" s="35"/>
      <c r="RDE975" s="34"/>
      <c r="RDL975" s="35"/>
      <c r="RDM975" s="34"/>
      <c r="RDT975" s="35"/>
      <c r="RDU975" s="34"/>
      <c r="REB975" s="35"/>
      <c r="REC975" s="34"/>
      <c r="REJ975" s="35"/>
      <c r="REK975" s="34"/>
      <c r="RER975" s="35"/>
      <c r="RES975" s="34"/>
      <c r="REZ975" s="35"/>
      <c r="RFA975" s="34"/>
      <c r="RFH975" s="35"/>
      <c r="RFI975" s="34"/>
      <c r="RFP975" s="35"/>
      <c r="RFQ975" s="34"/>
      <c r="RFX975" s="35"/>
      <c r="RFY975" s="34"/>
      <c r="RGF975" s="35"/>
      <c r="RGG975" s="34"/>
      <c r="RGN975" s="35"/>
      <c r="RGO975" s="34"/>
      <c r="RGV975" s="35"/>
      <c r="RGW975" s="34"/>
      <c r="RHD975" s="35"/>
      <c r="RHE975" s="34"/>
      <c r="RHL975" s="35"/>
      <c r="RHM975" s="34"/>
      <c r="RHT975" s="35"/>
      <c r="RHU975" s="34"/>
      <c r="RIB975" s="35"/>
      <c r="RIC975" s="34"/>
      <c r="RIJ975" s="35"/>
      <c r="RIK975" s="34"/>
      <c r="RIR975" s="35"/>
      <c r="RIS975" s="34"/>
      <c r="RIZ975" s="35"/>
      <c r="RJA975" s="34"/>
      <c r="RJH975" s="35"/>
      <c r="RJI975" s="34"/>
      <c r="RJP975" s="35"/>
      <c r="RJQ975" s="34"/>
      <c r="RJX975" s="35"/>
      <c r="RJY975" s="34"/>
      <c r="RKF975" s="35"/>
      <c r="RKG975" s="34"/>
      <c r="RKN975" s="35"/>
      <c r="RKO975" s="34"/>
      <c r="RKV975" s="35"/>
      <c r="RKW975" s="34"/>
      <c r="RLD975" s="35"/>
      <c r="RLE975" s="34"/>
      <c r="RLL975" s="35"/>
      <c r="RLM975" s="34"/>
      <c r="RLT975" s="35"/>
      <c r="RLU975" s="34"/>
      <c r="RMB975" s="35"/>
      <c r="RMC975" s="34"/>
      <c r="RMJ975" s="35"/>
      <c r="RMK975" s="34"/>
      <c r="RMR975" s="35"/>
      <c r="RMS975" s="34"/>
      <c r="RMZ975" s="35"/>
      <c r="RNA975" s="34"/>
      <c r="RNH975" s="35"/>
      <c r="RNI975" s="34"/>
      <c r="RNP975" s="35"/>
      <c r="RNQ975" s="34"/>
      <c r="RNX975" s="35"/>
      <c r="RNY975" s="34"/>
      <c r="ROF975" s="35"/>
      <c r="ROG975" s="34"/>
      <c r="RON975" s="35"/>
      <c r="ROO975" s="34"/>
      <c r="ROV975" s="35"/>
      <c r="ROW975" s="34"/>
      <c r="RPD975" s="35"/>
      <c r="RPE975" s="34"/>
      <c r="RPL975" s="35"/>
      <c r="RPM975" s="34"/>
      <c r="RPT975" s="35"/>
      <c r="RPU975" s="34"/>
      <c r="RQB975" s="35"/>
      <c r="RQC975" s="34"/>
      <c r="RQJ975" s="35"/>
      <c r="RQK975" s="34"/>
      <c r="RQR975" s="35"/>
      <c r="RQS975" s="34"/>
      <c r="RQZ975" s="35"/>
      <c r="RRA975" s="34"/>
      <c r="RRH975" s="35"/>
      <c r="RRI975" s="34"/>
      <c r="RRP975" s="35"/>
      <c r="RRQ975" s="34"/>
      <c r="RRX975" s="35"/>
      <c r="RRY975" s="34"/>
      <c r="RSF975" s="35"/>
      <c r="RSG975" s="34"/>
      <c r="RSN975" s="35"/>
      <c r="RSO975" s="34"/>
      <c r="RSV975" s="35"/>
      <c r="RSW975" s="34"/>
      <c r="RTD975" s="35"/>
      <c r="RTE975" s="34"/>
      <c r="RTL975" s="35"/>
      <c r="RTM975" s="34"/>
      <c r="RTT975" s="35"/>
      <c r="RTU975" s="34"/>
      <c r="RUB975" s="35"/>
      <c r="RUC975" s="34"/>
      <c r="RUJ975" s="35"/>
      <c r="RUK975" s="34"/>
      <c r="RUR975" s="35"/>
      <c r="RUS975" s="34"/>
      <c r="RUZ975" s="35"/>
      <c r="RVA975" s="34"/>
      <c r="RVH975" s="35"/>
      <c r="RVI975" s="34"/>
      <c r="RVP975" s="35"/>
      <c r="RVQ975" s="34"/>
      <c r="RVX975" s="35"/>
      <c r="RVY975" s="34"/>
      <c r="RWF975" s="35"/>
      <c r="RWG975" s="34"/>
      <c r="RWN975" s="35"/>
      <c r="RWO975" s="34"/>
      <c r="RWV975" s="35"/>
      <c r="RWW975" s="34"/>
      <c r="RXD975" s="35"/>
      <c r="RXE975" s="34"/>
      <c r="RXL975" s="35"/>
      <c r="RXM975" s="34"/>
      <c r="RXT975" s="35"/>
      <c r="RXU975" s="34"/>
      <c r="RYB975" s="35"/>
      <c r="RYC975" s="34"/>
      <c r="RYJ975" s="35"/>
      <c r="RYK975" s="34"/>
      <c r="RYR975" s="35"/>
      <c r="RYS975" s="34"/>
      <c r="RYZ975" s="35"/>
      <c r="RZA975" s="34"/>
      <c r="RZH975" s="35"/>
      <c r="RZI975" s="34"/>
      <c r="RZP975" s="35"/>
      <c r="RZQ975" s="34"/>
      <c r="RZX975" s="35"/>
      <c r="RZY975" s="34"/>
      <c r="SAF975" s="35"/>
      <c r="SAG975" s="34"/>
      <c r="SAN975" s="35"/>
      <c r="SAO975" s="34"/>
      <c r="SAV975" s="35"/>
      <c r="SAW975" s="34"/>
      <c r="SBD975" s="35"/>
      <c r="SBE975" s="34"/>
      <c r="SBL975" s="35"/>
      <c r="SBM975" s="34"/>
      <c r="SBT975" s="35"/>
      <c r="SBU975" s="34"/>
      <c r="SCB975" s="35"/>
      <c r="SCC975" s="34"/>
      <c r="SCJ975" s="35"/>
      <c r="SCK975" s="34"/>
      <c r="SCR975" s="35"/>
      <c r="SCS975" s="34"/>
      <c r="SCZ975" s="35"/>
      <c r="SDA975" s="34"/>
      <c r="SDH975" s="35"/>
      <c r="SDI975" s="34"/>
      <c r="SDP975" s="35"/>
      <c r="SDQ975" s="34"/>
      <c r="SDX975" s="35"/>
      <c r="SDY975" s="34"/>
      <c r="SEF975" s="35"/>
      <c r="SEG975" s="34"/>
      <c r="SEN975" s="35"/>
      <c r="SEO975" s="34"/>
      <c r="SEV975" s="35"/>
      <c r="SEW975" s="34"/>
      <c r="SFD975" s="35"/>
      <c r="SFE975" s="34"/>
      <c r="SFL975" s="35"/>
      <c r="SFM975" s="34"/>
      <c r="SFT975" s="35"/>
      <c r="SFU975" s="34"/>
      <c r="SGB975" s="35"/>
      <c r="SGC975" s="34"/>
      <c r="SGJ975" s="35"/>
      <c r="SGK975" s="34"/>
      <c r="SGR975" s="35"/>
      <c r="SGS975" s="34"/>
      <c r="SGZ975" s="35"/>
      <c r="SHA975" s="34"/>
      <c r="SHH975" s="35"/>
      <c r="SHI975" s="34"/>
      <c r="SHP975" s="35"/>
      <c r="SHQ975" s="34"/>
      <c r="SHX975" s="35"/>
      <c r="SHY975" s="34"/>
      <c r="SIF975" s="35"/>
      <c r="SIG975" s="34"/>
      <c r="SIN975" s="35"/>
      <c r="SIO975" s="34"/>
      <c r="SIV975" s="35"/>
      <c r="SIW975" s="34"/>
      <c r="SJD975" s="35"/>
      <c r="SJE975" s="34"/>
      <c r="SJL975" s="35"/>
      <c r="SJM975" s="34"/>
      <c r="SJT975" s="35"/>
      <c r="SJU975" s="34"/>
      <c r="SKB975" s="35"/>
      <c r="SKC975" s="34"/>
      <c r="SKJ975" s="35"/>
      <c r="SKK975" s="34"/>
      <c r="SKR975" s="35"/>
      <c r="SKS975" s="34"/>
      <c r="SKZ975" s="35"/>
      <c r="SLA975" s="34"/>
      <c r="SLH975" s="35"/>
      <c r="SLI975" s="34"/>
      <c r="SLP975" s="35"/>
      <c r="SLQ975" s="34"/>
      <c r="SLX975" s="35"/>
      <c r="SLY975" s="34"/>
      <c r="SMF975" s="35"/>
      <c r="SMG975" s="34"/>
      <c r="SMN975" s="35"/>
      <c r="SMO975" s="34"/>
      <c r="SMV975" s="35"/>
      <c r="SMW975" s="34"/>
      <c r="SND975" s="35"/>
      <c r="SNE975" s="34"/>
      <c r="SNL975" s="35"/>
      <c r="SNM975" s="34"/>
      <c r="SNT975" s="35"/>
      <c r="SNU975" s="34"/>
      <c r="SOB975" s="35"/>
      <c r="SOC975" s="34"/>
      <c r="SOJ975" s="35"/>
      <c r="SOK975" s="34"/>
      <c r="SOR975" s="35"/>
      <c r="SOS975" s="34"/>
      <c r="SOZ975" s="35"/>
      <c r="SPA975" s="34"/>
      <c r="SPH975" s="35"/>
      <c r="SPI975" s="34"/>
      <c r="SPP975" s="35"/>
      <c r="SPQ975" s="34"/>
      <c r="SPX975" s="35"/>
      <c r="SPY975" s="34"/>
      <c r="SQF975" s="35"/>
      <c r="SQG975" s="34"/>
      <c r="SQN975" s="35"/>
      <c r="SQO975" s="34"/>
      <c r="SQV975" s="35"/>
      <c r="SQW975" s="34"/>
      <c r="SRD975" s="35"/>
      <c r="SRE975" s="34"/>
      <c r="SRL975" s="35"/>
      <c r="SRM975" s="34"/>
      <c r="SRT975" s="35"/>
      <c r="SRU975" s="34"/>
      <c r="SSB975" s="35"/>
      <c r="SSC975" s="34"/>
      <c r="SSJ975" s="35"/>
      <c r="SSK975" s="34"/>
      <c r="SSR975" s="35"/>
      <c r="SSS975" s="34"/>
      <c r="SSZ975" s="35"/>
      <c r="STA975" s="34"/>
      <c r="STH975" s="35"/>
      <c r="STI975" s="34"/>
      <c r="STP975" s="35"/>
      <c r="STQ975" s="34"/>
      <c r="STX975" s="35"/>
      <c r="STY975" s="34"/>
      <c r="SUF975" s="35"/>
      <c r="SUG975" s="34"/>
      <c r="SUN975" s="35"/>
      <c r="SUO975" s="34"/>
      <c r="SUV975" s="35"/>
      <c r="SUW975" s="34"/>
      <c r="SVD975" s="35"/>
      <c r="SVE975" s="34"/>
      <c r="SVL975" s="35"/>
      <c r="SVM975" s="34"/>
      <c r="SVT975" s="35"/>
      <c r="SVU975" s="34"/>
      <c r="SWB975" s="35"/>
      <c r="SWC975" s="34"/>
      <c r="SWJ975" s="35"/>
      <c r="SWK975" s="34"/>
      <c r="SWR975" s="35"/>
      <c r="SWS975" s="34"/>
      <c r="SWZ975" s="35"/>
      <c r="SXA975" s="34"/>
      <c r="SXH975" s="35"/>
      <c r="SXI975" s="34"/>
      <c r="SXP975" s="35"/>
      <c r="SXQ975" s="34"/>
      <c r="SXX975" s="35"/>
      <c r="SXY975" s="34"/>
      <c r="SYF975" s="35"/>
      <c r="SYG975" s="34"/>
      <c r="SYN975" s="35"/>
      <c r="SYO975" s="34"/>
      <c r="SYV975" s="35"/>
      <c r="SYW975" s="34"/>
      <c r="SZD975" s="35"/>
      <c r="SZE975" s="34"/>
      <c r="SZL975" s="35"/>
      <c r="SZM975" s="34"/>
      <c r="SZT975" s="35"/>
      <c r="SZU975" s="34"/>
      <c r="TAB975" s="35"/>
      <c r="TAC975" s="34"/>
      <c r="TAJ975" s="35"/>
      <c r="TAK975" s="34"/>
      <c r="TAR975" s="35"/>
      <c r="TAS975" s="34"/>
      <c r="TAZ975" s="35"/>
      <c r="TBA975" s="34"/>
      <c r="TBH975" s="35"/>
      <c r="TBI975" s="34"/>
      <c r="TBP975" s="35"/>
      <c r="TBQ975" s="34"/>
      <c r="TBX975" s="35"/>
      <c r="TBY975" s="34"/>
      <c r="TCF975" s="35"/>
      <c r="TCG975" s="34"/>
      <c r="TCN975" s="35"/>
      <c r="TCO975" s="34"/>
      <c r="TCV975" s="35"/>
      <c r="TCW975" s="34"/>
      <c r="TDD975" s="35"/>
      <c r="TDE975" s="34"/>
      <c r="TDL975" s="35"/>
      <c r="TDM975" s="34"/>
      <c r="TDT975" s="35"/>
      <c r="TDU975" s="34"/>
      <c r="TEB975" s="35"/>
      <c r="TEC975" s="34"/>
      <c r="TEJ975" s="35"/>
      <c r="TEK975" s="34"/>
      <c r="TER975" s="35"/>
      <c r="TES975" s="34"/>
      <c r="TEZ975" s="35"/>
      <c r="TFA975" s="34"/>
      <c r="TFH975" s="35"/>
      <c r="TFI975" s="34"/>
      <c r="TFP975" s="35"/>
      <c r="TFQ975" s="34"/>
      <c r="TFX975" s="35"/>
      <c r="TFY975" s="34"/>
      <c r="TGF975" s="35"/>
      <c r="TGG975" s="34"/>
      <c r="TGN975" s="35"/>
      <c r="TGO975" s="34"/>
      <c r="TGV975" s="35"/>
      <c r="TGW975" s="34"/>
      <c r="THD975" s="35"/>
      <c r="THE975" s="34"/>
      <c r="THL975" s="35"/>
      <c r="THM975" s="34"/>
      <c r="THT975" s="35"/>
      <c r="THU975" s="34"/>
      <c r="TIB975" s="35"/>
      <c r="TIC975" s="34"/>
      <c r="TIJ975" s="35"/>
      <c r="TIK975" s="34"/>
      <c r="TIR975" s="35"/>
      <c r="TIS975" s="34"/>
      <c r="TIZ975" s="35"/>
      <c r="TJA975" s="34"/>
      <c r="TJH975" s="35"/>
      <c r="TJI975" s="34"/>
      <c r="TJP975" s="35"/>
      <c r="TJQ975" s="34"/>
      <c r="TJX975" s="35"/>
      <c r="TJY975" s="34"/>
      <c r="TKF975" s="35"/>
      <c r="TKG975" s="34"/>
      <c r="TKN975" s="35"/>
      <c r="TKO975" s="34"/>
      <c r="TKV975" s="35"/>
      <c r="TKW975" s="34"/>
      <c r="TLD975" s="35"/>
      <c r="TLE975" s="34"/>
      <c r="TLL975" s="35"/>
      <c r="TLM975" s="34"/>
      <c r="TLT975" s="35"/>
      <c r="TLU975" s="34"/>
      <c r="TMB975" s="35"/>
      <c r="TMC975" s="34"/>
      <c r="TMJ975" s="35"/>
      <c r="TMK975" s="34"/>
      <c r="TMR975" s="35"/>
      <c r="TMS975" s="34"/>
      <c r="TMZ975" s="35"/>
      <c r="TNA975" s="34"/>
      <c r="TNH975" s="35"/>
      <c r="TNI975" s="34"/>
      <c r="TNP975" s="35"/>
      <c r="TNQ975" s="34"/>
      <c r="TNX975" s="35"/>
      <c r="TNY975" s="34"/>
      <c r="TOF975" s="35"/>
      <c r="TOG975" s="34"/>
      <c r="TON975" s="35"/>
      <c r="TOO975" s="34"/>
      <c r="TOV975" s="35"/>
      <c r="TOW975" s="34"/>
      <c r="TPD975" s="35"/>
      <c r="TPE975" s="34"/>
      <c r="TPL975" s="35"/>
      <c r="TPM975" s="34"/>
      <c r="TPT975" s="35"/>
      <c r="TPU975" s="34"/>
      <c r="TQB975" s="35"/>
      <c r="TQC975" s="34"/>
      <c r="TQJ975" s="35"/>
      <c r="TQK975" s="34"/>
      <c r="TQR975" s="35"/>
      <c r="TQS975" s="34"/>
      <c r="TQZ975" s="35"/>
      <c r="TRA975" s="34"/>
      <c r="TRH975" s="35"/>
      <c r="TRI975" s="34"/>
      <c r="TRP975" s="35"/>
      <c r="TRQ975" s="34"/>
      <c r="TRX975" s="35"/>
      <c r="TRY975" s="34"/>
      <c r="TSF975" s="35"/>
      <c r="TSG975" s="34"/>
      <c r="TSN975" s="35"/>
      <c r="TSO975" s="34"/>
      <c r="TSV975" s="35"/>
      <c r="TSW975" s="34"/>
      <c r="TTD975" s="35"/>
      <c r="TTE975" s="34"/>
      <c r="TTL975" s="35"/>
      <c r="TTM975" s="34"/>
      <c r="TTT975" s="35"/>
      <c r="TTU975" s="34"/>
      <c r="TUB975" s="35"/>
      <c r="TUC975" s="34"/>
      <c r="TUJ975" s="35"/>
      <c r="TUK975" s="34"/>
      <c r="TUR975" s="35"/>
      <c r="TUS975" s="34"/>
      <c r="TUZ975" s="35"/>
      <c r="TVA975" s="34"/>
      <c r="TVH975" s="35"/>
      <c r="TVI975" s="34"/>
      <c r="TVP975" s="35"/>
      <c r="TVQ975" s="34"/>
      <c r="TVX975" s="35"/>
      <c r="TVY975" s="34"/>
      <c r="TWF975" s="35"/>
      <c r="TWG975" s="34"/>
      <c r="TWN975" s="35"/>
      <c r="TWO975" s="34"/>
      <c r="TWV975" s="35"/>
      <c r="TWW975" s="34"/>
      <c r="TXD975" s="35"/>
      <c r="TXE975" s="34"/>
      <c r="TXL975" s="35"/>
      <c r="TXM975" s="34"/>
      <c r="TXT975" s="35"/>
      <c r="TXU975" s="34"/>
      <c r="TYB975" s="35"/>
      <c r="TYC975" s="34"/>
      <c r="TYJ975" s="35"/>
      <c r="TYK975" s="34"/>
      <c r="TYR975" s="35"/>
      <c r="TYS975" s="34"/>
      <c r="TYZ975" s="35"/>
      <c r="TZA975" s="34"/>
      <c r="TZH975" s="35"/>
      <c r="TZI975" s="34"/>
      <c r="TZP975" s="35"/>
      <c r="TZQ975" s="34"/>
      <c r="TZX975" s="35"/>
      <c r="TZY975" s="34"/>
      <c r="UAF975" s="35"/>
      <c r="UAG975" s="34"/>
      <c r="UAN975" s="35"/>
      <c r="UAO975" s="34"/>
      <c r="UAV975" s="35"/>
      <c r="UAW975" s="34"/>
      <c r="UBD975" s="35"/>
      <c r="UBE975" s="34"/>
      <c r="UBL975" s="35"/>
      <c r="UBM975" s="34"/>
      <c r="UBT975" s="35"/>
      <c r="UBU975" s="34"/>
      <c r="UCB975" s="35"/>
      <c r="UCC975" s="34"/>
      <c r="UCJ975" s="35"/>
      <c r="UCK975" s="34"/>
      <c r="UCR975" s="35"/>
      <c r="UCS975" s="34"/>
      <c r="UCZ975" s="35"/>
      <c r="UDA975" s="34"/>
      <c r="UDH975" s="35"/>
      <c r="UDI975" s="34"/>
      <c r="UDP975" s="35"/>
      <c r="UDQ975" s="34"/>
      <c r="UDX975" s="35"/>
      <c r="UDY975" s="34"/>
      <c r="UEF975" s="35"/>
      <c r="UEG975" s="34"/>
      <c r="UEN975" s="35"/>
      <c r="UEO975" s="34"/>
      <c r="UEV975" s="35"/>
      <c r="UEW975" s="34"/>
      <c r="UFD975" s="35"/>
      <c r="UFE975" s="34"/>
      <c r="UFL975" s="35"/>
      <c r="UFM975" s="34"/>
      <c r="UFT975" s="35"/>
      <c r="UFU975" s="34"/>
      <c r="UGB975" s="35"/>
      <c r="UGC975" s="34"/>
      <c r="UGJ975" s="35"/>
      <c r="UGK975" s="34"/>
      <c r="UGR975" s="35"/>
      <c r="UGS975" s="34"/>
      <c r="UGZ975" s="35"/>
      <c r="UHA975" s="34"/>
      <c r="UHH975" s="35"/>
      <c r="UHI975" s="34"/>
      <c r="UHP975" s="35"/>
      <c r="UHQ975" s="34"/>
      <c r="UHX975" s="35"/>
      <c r="UHY975" s="34"/>
      <c r="UIF975" s="35"/>
      <c r="UIG975" s="34"/>
      <c r="UIN975" s="35"/>
      <c r="UIO975" s="34"/>
      <c r="UIV975" s="35"/>
      <c r="UIW975" s="34"/>
      <c r="UJD975" s="35"/>
      <c r="UJE975" s="34"/>
      <c r="UJL975" s="35"/>
      <c r="UJM975" s="34"/>
      <c r="UJT975" s="35"/>
      <c r="UJU975" s="34"/>
      <c r="UKB975" s="35"/>
      <c r="UKC975" s="34"/>
      <c r="UKJ975" s="35"/>
      <c r="UKK975" s="34"/>
      <c r="UKR975" s="35"/>
      <c r="UKS975" s="34"/>
      <c r="UKZ975" s="35"/>
      <c r="ULA975" s="34"/>
      <c r="ULH975" s="35"/>
      <c r="ULI975" s="34"/>
      <c r="ULP975" s="35"/>
      <c r="ULQ975" s="34"/>
      <c r="ULX975" s="35"/>
      <c r="ULY975" s="34"/>
      <c r="UMF975" s="35"/>
      <c r="UMG975" s="34"/>
      <c r="UMN975" s="35"/>
      <c r="UMO975" s="34"/>
      <c r="UMV975" s="35"/>
      <c r="UMW975" s="34"/>
      <c r="UND975" s="35"/>
      <c r="UNE975" s="34"/>
      <c r="UNL975" s="35"/>
      <c r="UNM975" s="34"/>
      <c r="UNT975" s="35"/>
      <c r="UNU975" s="34"/>
      <c r="UOB975" s="35"/>
      <c r="UOC975" s="34"/>
      <c r="UOJ975" s="35"/>
      <c r="UOK975" s="34"/>
      <c r="UOR975" s="35"/>
      <c r="UOS975" s="34"/>
      <c r="UOZ975" s="35"/>
      <c r="UPA975" s="34"/>
      <c r="UPH975" s="35"/>
      <c r="UPI975" s="34"/>
      <c r="UPP975" s="35"/>
      <c r="UPQ975" s="34"/>
      <c r="UPX975" s="35"/>
      <c r="UPY975" s="34"/>
      <c r="UQF975" s="35"/>
      <c r="UQG975" s="34"/>
      <c r="UQN975" s="35"/>
      <c r="UQO975" s="34"/>
      <c r="UQV975" s="35"/>
      <c r="UQW975" s="34"/>
      <c r="URD975" s="35"/>
      <c r="URE975" s="34"/>
      <c r="URL975" s="35"/>
      <c r="URM975" s="34"/>
      <c r="URT975" s="35"/>
      <c r="URU975" s="34"/>
      <c r="USB975" s="35"/>
      <c r="USC975" s="34"/>
      <c r="USJ975" s="35"/>
      <c r="USK975" s="34"/>
      <c r="USR975" s="35"/>
      <c r="USS975" s="34"/>
      <c r="USZ975" s="35"/>
      <c r="UTA975" s="34"/>
      <c r="UTH975" s="35"/>
      <c r="UTI975" s="34"/>
      <c r="UTP975" s="35"/>
      <c r="UTQ975" s="34"/>
      <c r="UTX975" s="35"/>
      <c r="UTY975" s="34"/>
      <c r="UUF975" s="35"/>
      <c r="UUG975" s="34"/>
      <c r="UUN975" s="35"/>
      <c r="UUO975" s="34"/>
      <c r="UUV975" s="35"/>
      <c r="UUW975" s="34"/>
      <c r="UVD975" s="35"/>
      <c r="UVE975" s="34"/>
      <c r="UVL975" s="35"/>
      <c r="UVM975" s="34"/>
      <c r="UVT975" s="35"/>
      <c r="UVU975" s="34"/>
      <c r="UWB975" s="35"/>
      <c r="UWC975" s="34"/>
      <c r="UWJ975" s="35"/>
      <c r="UWK975" s="34"/>
      <c r="UWR975" s="35"/>
      <c r="UWS975" s="34"/>
      <c r="UWZ975" s="35"/>
      <c r="UXA975" s="34"/>
      <c r="UXH975" s="35"/>
      <c r="UXI975" s="34"/>
      <c r="UXP975" s="35"/>
      <c r="UXQ975" s="34"/>
      <c r="UXX975" s="35"/>
      <c r="UXY975" s="34"/>
      <c r="UYF975" s="35"/>
      <c r="UYG975" s="34"/>
      <c r="UYN975" s="35"/>
      <c r="UYO975" s="34"/>
      <c r="UYV975" s="35"/>
      <c r="UYW975" s="34"/>
      <c r="UZD975" s="35"/>
      <c r="UZE975" s="34"/>
      <c r="UZL975" s="35"/>
      <c r="UZM975" s="34"/>
      <c r="UZT975" s="35"/>
      <c r="UZU975" s="34"/>
      <c r="VAB975" s="35"/>
      <c r="VAC975" s="34"/>
      <c r="VAJ975" s="35"/>
      <c r="VAK975" s="34"/>
      <c r="VAR975" s="35"/>
      <c r="VAS975" s="34"/>
      <c r="VAZ975" s="35"/>
      <c r="VBA975" s="34"/>
      <c r="VBH975" s="35"/>
      <c r="VBI975" s="34"/>
      <c r="VBP975" s="35"/>
      <c r="VBQ975" s="34"/>
      <c r="VBX975" s="35"/>
      <c r="VBY975" s="34"/>
      <c r="VCF975" s="35"/>
      <c r="VCG975" s="34"/>
      <c r="VCN975" s="35"/>
      <c r="VCO975" s="34"/>
      <c r="VCV975" s="35"/>
      <c r="VCW975" s="34"/>
      <c r="VDD975" s="35"/>
      <c r="VDE975" s="34"/>
      <c r="VDL975" s="35"/>
      <c r="VDM975" s="34"/>
      <c r="VDT975" s="35"/>
      <c r="VDU975" s="34"/>
      <c r="VEB975" s="35"/>
      <c r="VEC975" s="34"/>
      <c r="VEJ975" s="35"/>
      <c r="VEK975" s="34"/>
      <c r="VER975" s="35"/>
      <c r="VES975" s="34"/>
      <c r="VEZ975" s="35"/>
      <c r="VFA975" s="34"/>
      <c r="VFH975" s="35"/>
      <c r="VFI975" s="34"/>
      <c r="VFP975" s="35"/>
      <c r="VFQ975" s="34"/>
      <c r="VFX975" s="35"/>
      <c r="VFY975" s="34"/>
      <c r="VGF975" s="35"/>
      <c r="VGG975" s="34"/>
      <c r="VGN975" s="35"/>
      <c r="VGO975" s="34"/>
      <c r="VGV975" s="35"/>
      <c r="VGW975" s="34"/>
      <c r="VHD975" s="35"/>
      <c r="VHE975" s="34"/>
      <c r="VHL975" s="35"/>
      <c r="VHM975" s="34"/>
      <c r="VHT975" s="35"/>
      <c r="VHU975" s="34"/>
      <c r="VIB975" s="35"/>
      <c r="VIC975" s="34"/>
      <c r="VIJ975" s="35"/>
      <c r="VIK975" s="34"/>
      <c r="VIR975" s="35"/>
      <c r="VIS975" s="34"/>
      <c r="VIZ975" s="35"/>
      <c r="VJA975" s="34"/>
      <c r="VJH975" s="35"/>
      <c r="VJI975" s="34"/>
      <c r="VJP975" s="35"/>
      <c r="VJQ975" s="34"/>
      <c r="VJX975" s="35"/>
      <c r="VJY975" s="34"/>
      <c r="VKF975" s="35"/>
      <c r="VKG975" s="34"/>
      <c r="VKN975" s="35"/>
      <c r="VKO975" s="34"/>
      <c r="VKV975" s="35"/>
      <c r="VKW975" s="34"/>
      <c r="VLD975" s="35"/>
      <c r="VLE975" s="34"/>
      <c r="VLL975" s="35"/>
      <c r="VLM975" s="34"/>
      <c r="VLT975" s="35"/>
      <c r="VLU975" s="34"/>
      <c r="VMB975" s="35"/>
      <c r="VMC975" s="34"/>
      <c r="VMJ975" s="35"/>
      <c r="VMK975" s="34"/>
      <c r="VMR975" s="35"/>
      <c r="VMS975" s="34"/>
      <c r="VMZ975" s="35"/>
      <c r="VNA975" s="34"/>
      <c r="VNH975" s="35"/>
      <c r="VNI975" s="34"/>
      <c r="VNP975" s="35"/>
      <c r="VNQ975" s="34"/>
      <c r="VNX975" s="35"/>
      <c r="VNY975" s="34"/>
      <c r="VOF975" s="35"/>
      <c r="VOG975" s="34"/>
      <c r="VON975" s="35"/>
      <c r="VOO975" s="34"/>
      <c r="VOV975" s="35"/>
      <c r="VOW975" s="34"/>
      <c r="VPD975" s="35"/>
      <c r="VPE975" s="34"/>
      <c r="VPL975" s="35"/>
      <c r="VPM975" s="34"/>
      <c r="VPT975" s="35"/>
      <c r="VPU975" s="34"/>
      <c r="VQB975" s="35"/>
      <c r="VQC975" s="34"/>
      <c r="VQJ975" s="35"/>
      <c r="VQK975" s="34"/>
      <c r="VQR975" s="35"/>
      <c r="VQS975" s="34"/>
      <c r="VQZ975" s="35"/>
      <c r="VRA975" s="34"/>
      <c r="VRH975" s="35"/>
      <c r="VRI975" s="34"/>
      <c r="VRP975" s="35"/>
      <c r="VRQ975" s="34"/>
      <c r="VRX975" s="35"/>
      <c r="VRY975" s="34"/>
      <c r="VSF975" s="35"/>
      <c r="VSG975" s="34"/>
      <c r="VSN975" s="35"/>
      <c r="VSO975" s="34"/>
      <c r="VSV975" s="35"/>
      <c r="VSW975" s="34"/>
      <c r="VTD975" s="35"/>
      <c r="VTE975" s="34"/>
      <c r="VTL975" s="35"/>
      <c r="VTM975" s="34"/>
      <c r="VTT975" s="35"/>
      <c r="VTU975" s="34"/>
      <c r="VUB975" s="35"/>
      <c r="VUC975" s="34"/>
      <c r="VUJ975" s="35"/>
      <c r="VUK975" s="34"/>
      <c r="VUR975" s="35"/>
      <c r="VUS975" s="34"/>
      <c r="VUZ975" s="35"/>
      <c r="VVA975" s="34"/>
      <c r="VVH975" s="35"/>
      <c r="VVI975" s="34"/>
      <c r="VVP975" s="35"/>
      <c r="VVQ975" s="34"/>
      <c r="VVX975" s="35"/>
      <c r="VVY975" s="34"/>
      <c r="VWF975" s="35"/>
      <c r="VWG975" s="34"/>
      <c r="VWN975" s="35"/>
      <c r="VWO975" s="34"/>
      <c r="VWV975" s="35"/>
      <c r="VWW975" s="34"/>
      <c r="VXD975" s="35"/>
      <c r="VXE975" s="34"/>
      <c r="VXL975" s="35"/>
      <c r="VXM975" s="34"/>
      <c r="VXT975" s="35"/>
      <c r="VXU975" s="34"/>
      <c r="VYB975" s="35"/>
      <c r="VYC975" s="34"/>
      <c r="VYJ975" s="35"/>
      <c r="VYK975" s="34"/>
      <c r="VYR975" s="35"/>
      <c r="VYS975" s="34"/>
      <c r="VYZ975" s="35"/>
      <c r="VZA975" s="34"/>
      <c r="VZH975" s="35"/>
      <c r="VZI975" s="34"/>
      <c r="VZP975" s="35"/>
      <c r="VZQ975" s="34"/>
      <c r="VZX975" s="35"/>
      <c r="VZY975" s="34"/>
      <c r="WAF975" s="35"/>
      <c r="WAG975" s="34"/>
      <c r="WAN975" s="35"/>
      <c r="WAO975" s="34"/>
      <c r="WAV975" s="35"/>
      <c r="WAW975" s="34"/>
      <c r="WBD975" s="35"/>
      <c r="WBE975" s="34"/>
      <c r="WBL975" s="35"/>
      <c r="WBM975" s="34"/>
      <c r="WBT975" s="35"/>
      <c r="WBU975" s="34"/>
      <c r="WCB975" s="35"/>
      <c r="WCC975" s="34"/>
      <c r="WCJ975" s="35"/>
      <c r="WCK975" s="34"/>
      <c r="WCR975" s="35"/>
      <c r="WCS975" s="34"/>
      <c r="WCZ975" s="35"/>
      <c r="WDA975" s="34"/>
      <c r="WDH975" s="35"/>
      <c r="WDI975" s="34"/>
      <c r="WDP975" s="35"/>
      <c r="WDQ975" s="34"/>
      <c r="WDX975" s="35"/>
      <c r="WDY975" s="34"/>
      <c r="WEF975" s="35"/>
      <c r="WEG975" s="34"/>
      <c r="WEN975" s="35"/>
      <c r="WEO975" s="34"/>
      <c r="WEV975" s="35"/>
      <c r="WEW975" s="34"/>
      <c r="WFD975" s="35"/>
      <c r="WFE975" s="34"/>
      <c r="WFL975" s="35"/>
      <c r="WFM975" s="34"/>
      <c r="WFT975" s="35"/>
      <c r="WFU975" s="34"/>
      <c r="WGB975" s="35"/>
      <c r="WGC975" s="34"/>
      <c r="WGJ975" s="35"/>
      <c r="WGK975" s="34"/>
      <c r="WGR975" s="35"/>
      <c r="WGS975" s="34"/>
      <c r="WGZ975" s="35"/>
      <c r="WHA975" s="34"/>
      <c r="WHH975" s="35"/>
      <c r="WHI975" s="34"/>
      <c r="WHP975" s="35"/>
      <c r="WHQ975" s="34"/>
      <c r="WHX975" s="35"/>
      <c r="WHY975" s="34"/>
      <c r="WIF975" s="35"/>
      <c r="WIG975" s="34"/>
      <c r="WIN975" s="35"/>
      <c r="WIO975" s="34"/>
      <c r="WIV975" s="35"/>
      <c r="WIW975" s="34"/>
      <c r="WJD975" s="35"/>
      <c r="WJE975" s="34"/>
      <c r="WJL975" s="35"/>
      <c r="WJM975" s="34"/>
      <c r="WJT975" s="35"/>
      <c r="WJU975" s="34"/>
      <c r="WKB975" s="35"/>
      <c r="WKC975" s="34"/>
      <c r="WKJ975" s="35"/>
      <c r="WKK975" s="34"/>
      <c r="WKR975" s="35"/>
      <c r="WKS975" s="34"/>
      <c r="WKZ975" s="35"/>
      <c r="WLA975" s="34"/>
      <c r="WLH975" s="35"/>
      <c r="WLI975" s="34"/>
      <c r="WLP975" s="35"/>
      <c r="WLQ975" s="34"/>
      <c r="WLX975" s="35"/>
      <c r="WLY975" s="34"/>
      <c r="WMF975" s="35"/>
      <c r="WMG975" s="34"/>
      <c r="WMN975" s="35"/>
      <c r="WMO975" s="34"/>
      <c r="WMV975" s="35"/>
      <c r="WMW975" s="34"/>
      <c r="WND975" s="35"/>
      <c r="WNE975" s="34"/>
      <c r="WNL975" s="35"/>
      <c r="WNM975" s="34"/>
      <c r="WNT975" s="35"/>
      <c r="WNU975" s="34"/>
      <c r="WOB975" s="35"/>
      <c r="WOC975" s="34"/>
      <c r="WOJ975" s="35"/>
      <c r="WOK975" s="34"/>
      <c r="WOR975" s="35"/>
      <c r="WOS975" s="34"/>
      <c r="WOZ975" s="35"/>
      <c r="WPA975" s="34"/>
      <c r="WPH975" s="35"/>
      <c r="WPI975" s="34"/>
      <c r="WPP975" s="35"/>
      <c r="WPQ975" s="34"/>
      <c r="WPX975" s="35"/>
      <c r="WPY975" s="34"/>
      <c r="WQF975" s="35"/>
      <c r="WQG975" s="34"/>
      <c r="WQN975" s="35"/>
      <c r="WQO975" s="34"/>
      <c r="WQV975" s="35"/>
      <c r="WQW975" s="34"/>
      <c r="WRD975" s="35"/>
      <c r="WRE975" s="34"/>
      <c r="WRL975" s="35"/>
      <c r="WRM975" s="34"/>
      <c r="WRT975" s="35"/>
      <c r="WRU975" s="34"/>
      <c r="WSB975" s="35"/>
      <c r="WSC975" s="34"/>
      <c r="WSJ975" s="35"/>
      <c r="WSK975" s="34"/>
      <c r="WSR975" s="35"/>
      <c r="WSS975" s="34"/>
      <c r="WSZ975" s="35"/>
      <c r="WTA975" s="34"/>
      <c r="WTH975" s="35"/>
      <c r="WTI975" s="34"/>
      <c r="WTP975" s="35"/>
      <c r="WTQ975" s="34"/>
      <c r="WTX975" s="35"/>
      <c r="WTY975" s="34"/>
      <c r="WUF975" s="35"/>
      <c r="WUG975" s="34"/>
      <c r="WUN975" s="35"/>
      <c r="WUO975" s="34"/>
      <c r="WUV975" s="35"/>
      <c r="WUW975" s="34"/>
      <c r="WVD975" s="35"/>
      <c r="WVE975" s="34"/>
      <c r="WVL975" s="35"/>
      <c r="WVM975" s="34"/>
      <c r="WVT975" s="35"/>
      <c r="WVU975" s="34"/>
      <c r="WWB975" s="35"/>
      <c r="WWC975" s="34"/>
      <c r="WWJ975" s="35"/>
      <c r="WWK975" s="34"/>
      <c r="WWR975" s="35"/>
      <c r="WWS975" s="34"/>
      <c r="WWZ975" s="35"/>
      <c r="WXA975" s="34"/>
      <c r="WXH975" s="35"/>
      <c r="WXI975" s="34"/>
      <c r="WXP975" s="35"/>
      <c r="WXQ975" s="34"/>
      <c r="WXX975" s="35"/>
      <c r="WXY975" s="34"/>
      <c r="WYF975" s="35"/>
      <c r="WYG975" s="34"/>
      <c r="WYN975" s="35"/>
      <c r="WYO975" s="34"/>
      <c r="WYV975" s="35"/>
      <c r="WYW975" s="34"/>
      <c r="WZD975" s="35"/>
      <c r="WZE975" s="34"/>
      <c r="WZL975" s="35"/>
      <c r="WZM975" s="34"/>
      <c r="WZT975" s="35"/>
      <c r="WZU975" s="34"/>
      <c r="XAB975" s="35"/>
      <c r="XAC975" s="34"/>
      <c r="XAJ975" s="35"/>
      <c r="XAK975" s="34"/>
      <c r="XAR975" s="35"/>
      <c r="XAS975" s="34"/>
      <c r="XAZ975" s="35"/>
      <c r="XBA975" s="34"/>
      <c r="XBH975" s="35"/>
      <c r="XBI975" s="34"/>
      <c r="XBP975" s="35"/>
      <c r="XBQ975" s="34"/>
      <c r="XBX975" s="35"/>
      <c r="XBY975" s="34"/>
      <c r="XCF975" s="35"/>
      <c r="XCG975" s="34"/>
      <c r="XCN975" s="35"/>
      <c r="XCO975" s="34"/>
      <c r="XCV975" s="35"/>
      <c r="XCW975" s="34"/>
      <c r="XDD975" s="35"/>
      <c r="XDE975" s="34"/>
      <c r="XDL975" s="35"/>
      <c r="XDM975" s="34"/>
      <c r="XDT975" s="35"/>
      <c r="XDU975" s="34"/>
      <c r="XEB975" s="35"/>
      <c r="XEC975" s="34"/>
      <c r="XEJ975" s="35"/>
      <c r="XEK975" s="34"/>
      <c r="XER975" s="35"/>
      <c r="XES975" s="34"/>
      <c r="XEZ975" s="35"/>
      <c r="XFA975" s="34"/>
    </row>
    <row r="976" spans="1:1021 1028:2045 2052:3069 3076:4093 4100:5117 5124:6141 6148:7165 7172:8189 8196:9213 9220:10237 10244:11261 11268:12285 12292:13309 13316:14333 14340:15357 15364:16381" x14ac:dyDescent="0.25">
      <c r="A976" t="s">
        <v>21</v>
      </c>
      <c r="B976" t="s">
        <v>153</v>
      </c>
      <c r="C976">
        <v>566</v>
      </c>
      <c r="D976">
        <v>566</v>
      </c>
      <c r="E976" s="35">
        <v>1</v>
      </c>
      <c r="F976" s="34">
        <v>1E-156</v>
      </c>
      <c r="G976">
        <v>98.15</v>
      </c>
      <c r="H976">
        <v>384</v>
      </c>
      <c r="I976" t="str">
        <f>HYPERLINK("https://www.ncbi.nlm.nih.gov/nucleotide/OK170938.1?report=genbank&amp;log$=nucltop&amp;blast_rank=74&amp;RID=XE5J84ZU013","OK170938.1")</f>
        <v>OK170938.1</v>
      </c>
      <c r="L976" s="35"/>
      <c r="M976" s="34"/>
      <c r="T976" s="35"/>
      <c r="U976" s="34"/>
      <c r="AB976" s="35"/>
      <c r="AC976" s="34"/>
      <c r="AJ976" s="35"/>
      <c r="AK976" s="34"/>
      <c r="AR976" s="35"/>
      <c r="AS976" s="34"/>
      <c r="AZ976" s="35"/>
      <c r="BA976" s="34"/>
      <c r="BH976" s="35"/>
      <c r="BI976" s="34"/>
      <c r="BP976" s="35"/>
      <c r="BQ976" s="34"/>
      <c r="BX976" s="35"/>
      <c r="BY976" s="34"/>
      <c r="CF976" s="35"/>
      <c r="CG976" s="34"/>
      <c r="CN976" s="35"/>
      <c r="CO976" s="34"/>
      <c r="CV976" s="35"/>
      <c r="CW976" s="34"/>
      <c r="DD976" s="35"/>
      <c r="DE976" s="34"/>
      <c r="DL976" s="35"/>
      <c r="DM976" s="34"/>
      <c r="DT976" s="35"/>
      <c r="DU976" s="34"/>
      <c r="EB976" s="35"/>
      <c r="EC976" s="34"/>
      <c r="EJ976" s="35"/>
      <c r="EK976" s="34"/>
      <c r="ER976" s="35"/>
      <c r="ES976" s="34"/>
      <c r="EZ976" s="35"/>
      <c r="FA976" s="34"/>
      <c r="FH976" s="35"/>
      <c r="FI976" s="34"/>
      <c r="FP976" s="35"/>
      <c r="FQ976" s="34"/>
      <c r="FX976" s="35"/>
      <c r="FY976" s="34"/>
      <c r="GF976" s="35"/>
      <c r="GG976" s="34"/>
      <c r="GN976" s="35"/>
      <c r="GO976" s="34"/>
      <c r="GV976" s="35"/>
      <c r="GW976" s="34"/>
      <c r="HD976" s="35"/>
      <c r="HE976" s="34"/>
      <c r="HL976" s="35"/>
      <c r="HM976" s="34"/>
      <c r="HT976" s="35"/>
      <c r="HU976" s="34"/>
      <c r="IB976" s="35"/>
      <c r="IC976" s="34"/>
      <c r="IJ976" s="35"/>
      <c r="IK976" s="34"/>
      <c r="IR976" s="35"/>
      <c r="IS976" s="34"/>
      <c r="IZ976" s="35"/>
      <c r="JA976" s="34"/>
      <c r="JH976" s="35"/>
      <c r="JI976" s="34"/>
      <c r="JP976" s="35"/>
      <c r="JQ976" s="34"/>
      <c r="JX976" s="35"/>
      <c r="JY976" s="34"/>
      <c r="KF976" s="35"/>
      <c r="KG976" s="34"/>
      <c r="KN976" s="35"/>
      <c r="KO976" s="34"/>
      <c r="KV976" s="35"/>
      <c r="KW976" s="34"/>
      <c r="LD976" s="35"/>
      <c r="LE976" s="34"/>
      <c r="LL976" s="35"/>
      <c r="LM976" s="34"/>
      <c r="LT976" s="35"/>
      <c r="LU976" s="34"/>
      <c r="MB976" s="35"/>
      <c r="MC976" s="34"/>
      <c r="MJ976" s="35"/>
      <c r="MK976" s="34"/>
      <c r="MR976" s="35"/>
      <c r="MS976" s="34"/>
      <c r="MZ976" s="35"/>
      <c r="NA976" s="34"/>
      <c r="NH976" s="35"/>
      <c r="NI976" s="34"/>
      <c r="NP976" s="35"/>
      <c r="NQ976" s="34"/>
      <c r="NX976" s="35"/>
      <c r="NY976" s="34"/>
      <c r="OF976" s="35"/>
      <c r="OG976" s="34"/>
      <c r="ON976" s="35"/>
      <c r="OO976" s="34"/>
      <c r="OV976" s="35"/>
      <c r="OW976" s="34"/>
      <c r="PD976" s="35"/>
      <c r="PE976" s="34"/>
      <c r="PL976" s="35"/>
      <c r="PM976" s="34"/>
      <c r="PT976" s="35"/>
      <c r="PU976" s="34"/>
      <c r="QB976" s="35"/>
      <c r="QC976" s="34"/>
      <c r="QJ976" s="35"/>
      <c r="QK976" s="34"/>
      <c r="QR976" s="35"/>
      <c r="QS976" s="34"/>
      <c r="QZ976" s="35"/>
      <c r="RA976" s="34"/>
      <c r="RH976" s="35"/>
      <c r="RI976" s="34"/>
      <c r="RP976" s="35"/>
      <c r="RQ976" s="34"/>
      <c r="RX976" s="35"/>
      <c r="RY976" s="34"/>
      <c r="SF976" s="35"/>
      <c r="SG976" s="34"/>
      <c r="SN976" s="35"/>
      <c r="SO976" s="34"/>
      <c r="SV976" s="35"/>
      <c r="SW976" s="34"/>
      <c r="TD976" s="35"/>
      <c r="TE976" s="34"/>
      <c r="TL976" s="35"/>
      <c r="TM976" s="34"/>
      <c r="TT976" s="35"/>
      <c r="TU976" s="34"/>
      <c r="UB976" s="35"/>
      <c r="UC976" s="34"/>
      <c r="UJ976" s="35"/>
      <c r="UK976" s="34"/>
      <c r="UR976" s="35"/>
      <c r="US976" s="34"/>
      <c r="UZ976" s="35"/>
      <c r="VA976" s="34"/>
      <c r="VH976" s="35"/>
      <c r="VI976" s="34"/>
      <c r="VP976" s="35"/>
      <c r="VQ976" s="34"/>
      <c r="VX976" s="35"/>
      <c r="VY976" s="34"/>
      <c r="WF976" s="35"/>
      <c r="WG976" s="34"/>
      <c r="WN976" s="35"/>
      <c r="WO976" s="34"/>
      <c r="WV976" s="35"/>
      <c r="WW976" s="34"/>
      <c r="XD976" s="35"/>
      <c r="XE976" s="34"/>
      <c r="XL976" s="35"/>
      <c r="XM976" s="34"/>
      <c r="XT976" s="35"/>
      <c r="XU976" s="34"/>
      <c r="YB976" s="35"/>
      <c r="YC976" s="34"/>
      <c r="YJ976" s="35"/>
      <c r="YK976" s="34"/>
      <c r="YR976" s="35"/>
      <c r="YS976" s="34"/>
      <c r="YZ976" s="35"/>
      <c r="ZA976" s="34"/>
      <c r="ZH976" s="35"/>
      <c r="ZI976" s="34"/>
      <c r="ZP976" s="35"/>
      <c r="ZQ976" s="34"/>
      <c r="ZX976" s="35"/>
      <c r="ZY976" s="34"/>
      <c r="AAF976" s="35"/>
      <c r="AAG976" s="34"/>
      <c r="AAN976" s="35"/>
      <c r="AAO976" s="34"/>
      <c r="AAV976" s="35"/>
      <c r="AAW976" s="34"/>
      <c r="ABD976" s="35"/>
      <c r="ABE976" s="34"/>
      <c r="ABL976" s="35"/>
      <c r="ABM976" s="34"/>
      <c r="ABT976" s="35"/>
      <c r="ABU976" s="34"/>
      <c r="ACB976" s="35"/>
      <c r="ACC976" s="34"/>
      <c r="ACJ976" s="35"/>
      <c r="ACK976" s="34"/>
      <c r="ACR976" s="35"/>
      <c r="ACS976" s="34"/>
      <c r="ACZ976" s="35"/>
      <c r="ADA976" s="34"/>
      <c r="ADH976" s="35"/>
      <c r="ADI976" s="34"/>
      <c r="ADP976" s="35"/>
      <c r="ADQ976" s="34"/>
      <c r="ADX976" s="35"/>
      <c r="ADY976" s="34"/>
      <c r="AEF976" s="35"/>
      <c r="AEG976" s="34"/>
      <c r="AEN976" s="35"/>
      <c r="AEO976" s="34"/>
      <c r="AEV976" s="35"/>
      <c r="AEW976" s="34"/>
      <c r="AFD976" s="35"/>
      <c r="AFE976" s="34"/>
      <c r="AFL976" s="35"/>
      <c r="AFM976" s="34"/>
      <c r="AFT976" s="35"/>
      <c r="AFU976" s="34"/>
      <c r="AGB976" s="35"/>
      <c r="AGC976" s="34"/>
      <c r="AGJ976" s="35"/>
      <c r="AGK976" s="34"/>
      <c r="AGR976" s="35"/>
      <c r="AGS976" s="34"/>
      <c r="AGZ976" s="35"/>
      <c r="AHA976" s="34"/>
      <c r="AHH976" s="35"/>
      <c r="AHI976" s="34"/>
      <c r="AHP976" s="35"/>
      <c r="AHQ976" s="34"/>
      <c r="AHX976" s="35"/>
      <c r="AHY976" s="34"/>
      <c r="AIF976" s="35"/>
      <c r="AIG976" s="34"/>
      <c r="AIN976" s="35"/>
      <c r="AIO976" s="34"/>
      <c r="AIV976" s="35"/>
      <c r="AIW976" s="34"/>
      <c r="AJD976" s="35"/>
      <c r="AJE976" s="34"/>
      <c r="AJL976" s="35"/>
      <c r="AJM976" s="34"/>
      <c r="AJT976" s="35"/>
      <c r="AJU976" s="34"/>
      <c r="AKB976" s="35"/>
      <c r="AKC976" s="34"/>
      <c r="AKJ976" s="35"/>
      <c r="AKK976" s="34"/>
      <c r="AKR976" s="35"/>
      <c r="AKS976" s="34"/>
      <c r="AKZ976" s="35"/>
      <c r="ALA976" s="34"/>
      <c r="ALH976" s="35"/>
      <c r="ALI976" s="34"/>
      <c r="ALP976" s="35"/>
      <c r="ALQ976" s="34"/>
      <c r="ALX976" s="35"/>
      <c r="ALY976" s="34"/>
      <c r="AMF976" s="35"/>
      <c r="AMG976" s="34"/>
      <c r="AMN976" s="35"/>
      <c r="AMO976" s="34"/>
      <c r="AMV976" s="35"/>
      <c r="AMW976" s="34"/>
      <c r="AND976" s="35"/>
      <c r="ANE976" s="34"/>
      <c r="ANL976" s="35"/>
      <c r="ANM976" s="34"/>
      <c r="ANT976" s="35"/>
      <c r="ANU976" s="34"/>
      <c r="AOB976" s="35"/>
      <c r="AOC976" s="34"/>
      <c r="AOJ976" s="35"/>
      <c r="AOK976" s="34"/>
      <c r="AOR976" s="35"/>
      <c r="AOS976" s="34"/>
      <c r="AOZ976" s="35"/>
      <c r="APA976" s="34"/>
      <c r="APH976" s="35"/>
      <c r="API976" s="34"/>
      <c r="APP976" s="35"/>
      <c r="APQ976" s="34"/>
      <c r="APX976" s="35"/>
      <c r="APY976" s="34"/>
      <c r="AQF976" s="35"/>
      <c r="AQG976" s="34"/>
      <c r="AQN976" s="35"/>
      <c r="AQO976" s="34"/>
      <c r="AQV976" s="35"/>
      <c r="AQW976" s="34"/>
      <c r="ARD976" s="35"/>
      <c r="ARE976" s="34"/>
      <c r="ARL976" s="35"/>
      <c r="ARM976" s="34"/>
      <c r="ART976" s="35"/>
      <c r="ARU976" s="34"/>
      <c r="ASB976" s="35"/>
      <c r="ASC976" s="34"/>
      <c r="ASJ976" s="35"/>
      <c r="ASK976" s="34"/>
      <c r="ASR976" s="35"/>
      <c r="ASS976" s="34"/>
      <c r="ASZ976" s="35"/>
      <c r="ATA976" s="34"/>
      <c r="ATH976" s="35"/>
      <c r="ATI976" s="34"/>
      <c r="ATP976" s="35"/>
      <c r="ATQ976" s="34"/>
      <c r="ATX976" s="35"/>
      <c r="ATY976" s="34"/>
      <c r="AUF976" s="35"/>
      <c r="AUG976" s="34"/>
      <c r="AUN976" s="35"/>
      <c r="AUO976" s="34"/>
      <c r="AUV976" s="35"/>
      <c r="AUW976" s="34"/>
      <c r="AVD976" s="35"/>
      <c r="AVE976" s="34"/>
      <c r="AVL976" s="35"/>
      <c r="AVM976" s="34"/>
      <c r="AVT976" s="35"/>
      <c r="AVU976" s="34"/>
      <c r="AWB976" s="35"/>
      <c r="AWC976" s="34"/>
      <c r="AWJ976" s="35"/>
      <c r="AWK976" s="34"/>
      <c r="AWR976" s="35"/>
      <c r="AWS976" s="34"/>
      <c r="AWZ976" s="35"/>
      <c r="AXA976" s="34"/>
      <c r="AXH976" s="35"/>
      <c r="AXI976" s="34"/>
      <c r="AXP976" s="35"/>
      <c r="AXQ976" s="34"/>
      <c r="AXX976" s="35"/>
      <c r="AXY976" s="34"/>
      <c r="AYF976" s="35"/>
      <c r="AYG976" s="34"/>
      <c r="AYN976" s="35"/>
      <c r="AYO976" s="34"/>
      <c r="AYV976" s="35"/>
      <c r="AYW976" s="34"/>
      <c r="AZD976" s="35"/>
      <c r="AZE976" s="34"/>
      <c r="AZL976" s="35"/>
      <c r="AZM976" s="34"/>
      <c r="AZT976" s="35"/>
      <c r="AZU976" s="34"/>
      <c r="BAB976" s="35"/>
      <c r="BAC976" s="34"/>
      <c r="BAJ976" s="35"/>
      <c r="BAK976" s="34"/>
      <c r="BAR976" s="35"/>
      <c r="BAS976" s="34"/>
      <c r="BAZ976" s="35"/>
      <c r="BBA976" s="34"/>
      <c r="BBH976" s="35"/>
      <c r="BBI976" s="34"/>
      <c r="BBP976" s="35"/>
      <c r="BBQ976" s="34"/>
      <c r="BBX976" s="35"/>
      <c r="BBY976" s="34"/>
      <c r="BCF976" s="35"/>
      <c r="BCG976" s="34"/>
      <c r="BCN976" s="35"/>
      <c r="BCO976" s="34"/>
      <c r="BCV976" s="35"/>
      <c r="BCW976" s="34"/>
      <c r="BDD976" s="35"/>
      <c r="BDE976" s="34"/>
      <c r="BDL976" s="35"/>
      <c r="BDM976" s="34"/>
      <c r="BDT976" s="35"/>
      <c r="BDU976" s="34"/>
      <c r="BEB976" s="35"/>
      <c r="BEC976" s="34"/>
      <c r="BEJ976" s="35"/>
      <c r="BEK976" s="34"/>
      <c r="BER976" s="35"/>
      <c r="BES976" s="34"/>
      <c r="BEZ976" s="35"/>
      <c r="BFA976" s="34"/>
      <c r="BFH976" s="35"/>
      <c r="BFI976" s="34"/>
      <c r="BFP976" s="35"/>
      <c r="BFQ976" s="34"/>
      <c r="BFX976" s="35"/>
      <c r="BFY976" s="34"/>
      <c r="BGF976" s="35"/>
      <c r="BGG976" s="34"/>
      <c r="BGN976" s="35"/>
      <c r="BGO976" s="34"/>
      <c r="BGV976" s="35"/>
      <c r="BGW976" s="34"/>
      <c r="BHD976" s="35"/>
      <c r="BHE976" s="34"/>
      <c r="BHL976" s="35"/>
      <c r="BHM976" s="34"/>
      <c r="BHT976" s="35"/>
      <c r="BHU976" s="34"/>
      <c r="BIB976" s="35"/>
      <c r="BIC976" s="34"/>
      <c r="BIJ976" s="35"/>
      <c r="BIK976" s="34"/>
      <c r="BIR976" s="35"/>
      <c r="BIS976" s="34"/>
      <c r="BIZ976" s="35"/>
      <c r="BJA976" s="34"/>
      <c r="BJH976" s="35"/>
      <c r="BJI976" s="34"/>
      <c r="BJP976" s="35"/>
      <c r="BJQ976" s="34"/>
      <c r="BJX976" s="35"/>
      <c r="BJY976" s="34"/>
      <c r="BKF976" s="35"/>
      <c r="BKG976" s="34"/>
      <c r="BKN976" s="35"/>
      <c r="BKO976" s="34"/>
      <c r="BKV976" s="35"/>
      <c r="BKW976" s="34"/>
      <c r="BLD976" s="35"/>
      <c r="BLE976" s="34"/>
      <c r="BLL976" s="35"/>
      <c r="BLM976" s="34"/>
      <c r="BLT976" s="35"/>
      <c r="BLU976" s="34"/>
      <c r="BMB976" s="35"/>
      <c r="BMC976" s="34"/>
      <c r="BMJ976" s="35"/>
      <c r="BMK976" s="34"/>
      <c r="BMR976" s="35"/>
      <c r="BMS976" s="34"/>
      <c r="BMZ976" s="35"/>
      <c r="BNA976" s="34"/>
      <c r="BNH976" s="35"/>
      <c r="BNI976" s="34"/>
      <c r="BNP976" s="35"/>
      <c r="BNQ976" s="34"/>
      <c r="BNX976" s="35"/>
      <c r="BNY976" s="34"/>
      <c r="BOF976" s="35"/>
      <c r="BOG976" s="34"/>
      <c r="BON976" s="35"/>
      <c r="BOO976" s="34"/>
      <c r="BOV976" s="35"/>
      <c r="BOW976" s="34"/>
      <c r="BPD976" s="35"/>
      <c r="BPE976" s="34"/>
      <c r="BPL976" s="35"/>
      <c r="BPM976" s="34"/>
      <c r="BPT976" s="35"/>
      <c r="BPU976" s="34"/>
      <c r="BQB976" s="35"/>
      <c r="BQC976" s="34"/>
      <c r="BQJ976" s="35"/>
      <c r="BQK976" s="34"/>
      <c r="BQR976" s="35"/>
      <c r="BQS976" s="34"/>
      <c r="BQZ976" s="35"/>
      <c r="BRA976" s="34"/>
      <c r="BRH976" s="35"/>
      <c r="BRI976" s="34"/>
      <c r="BRP976" s="35"/>
      <c r="BRQ976" s="34"/>
      <c r="BRX976" s="35"/>
      <c r="BRY976" s="34"/>
      <c r="BSF976" s="35"/>
      <c r="BSG976" s="34"/>
      <c r="BSN976" s="35"/>
      <c r="BSO976" s="34"/>
      <c r="BSV976" s="35"/>
      <c r="BSW976" s="34"/>
      <c r="BTD976" s="35"/>
      <c r="BTE976" s="34"/>
      <c r="BTL976" s="35"/>
      <c r="BTM976" s="34"/>
      <c r="BTT976" s="35"/>
      <c r="BTU976" s="34"/>
      <c r="BUB976" s="35"/>
      <c r="BUC976" s="34"/>
      <c r="BUJ976" s="35"/>
      <c r="BUK976" s="34"/>
      <c r="BUR976" s="35"/>
      <c r="BUS976" s="34"/>
      <c r="BUZ976" s="35"/>
      <c r="BVA976" s="34"/>
      <c r="BVH976" s="35"/>
      <c r="BVI976" s="34"/>
      <c r="BVP976" s="35"/>
      <c r="BVQ976" s="34"/>
      <c r="BVX976" s="35"/>
      <c r="BVY976" s="34"/>
      <c r="BWF976" s="35"/>
      <c r="BWG976" s="34"/>
      <c r="BWN976" s="35"/>
      <c r="BWO976" s="34"/>
      <c r="BWV976" s="35"/>
      <c r="BWW976" s="34"/>
      <c r="BXD976" s="35"/>
      <c r="BXE976" s="34"/>
      <c r="BXL976" s="35"/>
      <c r="BXM976" s="34"/>
      <c r="BXT976" s="35"/>
      <c r="BXU976" s="34"/>
      <c r="BYB976" s="35"/>
      <c r="BYC976" s="34"/>
      <c r="BYJ976" s="35"/>
      <c r="BYK976" s="34"/>
      <c r="BYR976" s="35"/>
      <c r="BYS976" s="34"/>
      <c r="BYZ976" s="35"/>
      <c r="BZA976" s="34"/>
      <c r="BZH976" s="35"/>
      <c r="BZI976" s="34"/>
      <c r="BZP976" s="35"/>
      <c r="BZQ976" s="34"/>
      <c r="BZX976" s="35"/>
      <c r="BZY976" s="34"/>
      <c r="CAF976" s="35"/>
      <c r="CAG976" s="34"/>
      <c r="CAN976" s="35"/>
      <c r="CAO976" s="34"/>
      <c r="CAV976" s="35"/>
      <c r="CAW976" s="34"/>
      <c r="CBD976" s="35"/>
      <c r="CBE976" s="34"/>
      <c r="CBL976" s="35"/>
      <c r="CBM976" s="34"/>
      <c r="CBT976" s="35"/>
      <c r="CBU976" s="34"/>
      <c r="CCB976" s="35"/>
      <c r="CCC976" s="34"/>
      <c r="CCJ976" s="35"/>
      <c r="CCK976" s="34"/>
      <c r="CCR976" s="35"/>
      <c r="CCS976" s="34"/>
      <c r="CCZ976" s="35"/>
      <c r="CDA976" s="34"/>
      <c r="CDH976" s="35"/>
      <c r="CDI976" s="34"/>
      <c r="CDP976" s="35"/>
      <c r="CDQ976" s="34"/>
      <c r="CDX976" s="35"/>
      <c r="CDY976" s="34"/>
      <c r="CEF976" s="35"/>
      <c r="CEG976" s="34"/>
      <c r="CEN976" s="35"/>
      <c r="CEO976" s="34"/>
      <c r="CEV976" s="35"/>
      <c r="CEW976" s="34"/>
      <c r="CFD976" s="35"/>
      <c r="CFE976" s="34"/>
      <c r="CFL976" s="35"/>
      <c r="CFM976" s="34"/>
      <c r="CFT976" s="35"/>
      <c r="CFU976" s="34"/>
      <c r="CGB976" s="35"/>
      <c r="CGC976" s="34"/>
      <c r="CGJ976" s="35"/>
      <c r="CGK976" s="34"/>
      <c r="CGR976" s="35"/>
      <c r="CGS976" s="34"/>
      <c r="CGZ976" s="35"/>
      <c r="CHA976" s="34"/>
      <c r="CHH976" s="35"/>
      <c r="CHI976" s="34"/>
      <c r="CHP976" s="35"/>
      <c r="CHQ976" s="34"/>
      <c r="CHX976" s="35"/>
      <c r="CHY976" s="34"/>
      <c r="CIF976" s="35"/>
      <c r="CIG976" s="34"/>
      <c r="CIN976" s="35"/>
      <c r="CIO976" s="34"/>
      <c r="CIV976" s="35"/>
      <c r="CIW976" s="34"/>
      <c r="CJD976" s="35"/>
      <c r="CJE976" s="34"/>
      <c r="CJL976" s="35"/>
      <c r="CJM976" s="34"/>
      <c r="CJT976" s="35"/>
      <c r="CJU976" s="34"/>
      <c r="CKB976" s="35"/>
      <c r="CKC976" s="34"/>
      <c r="CKJ976" s="35"/>
      <c r="CKK976" s="34"/>
      <c r="CKR976" s="35"/>
      <c r="CKS976" s="34"/>
      <c r="CKZ976" s="35"/>
      <c r="CLA976" s="34"/>
      <c r="CLH976" s="35"/>
      <c r="CLI976" s="34"/>
      <c r="CLP976" s="35"/>
      <c r="CLQ976" s="34"/>
      <c r="CLX976" s="35"/>
      <c r="CLY976" s="34"/>
      <c r="CMF976" s="35"/>
      <c r="CMG976" s="34"/>
      <c r="CMN976" s="35"/>
      <c r="CMO976" s="34"/>
      <c r="CMV976" s="35"/>
      <c r="CMW976" s="34"/>
      <c r="CND976" s="35"/>
      <c r="CNE976" s="34"/>
      <c r="CNL976" s="35"/>
      <c r="CNM976" s="34"/>
      <c r="CNT976" s="35"/>
      <c r="CNU976" s="34"/>
      <c r="COB976" s="35"/>
      <c r="COC976" s="34"/>
      <c r="COJ976" s="35"/>
      <c r="COK976" s="34"/>
      <c r="COR976" s="35"/>
      <c r="COS976" s="34"/>
      <c r="COZ976" s="35"/>
      <c r="CPA976" s="34"/>
      <c r="CPH976" s="35"/>
      <c r="CPI976" s="34"/>
      <c r="CPP976" s="35"/>
      <c r="CPQ976" s="34"/>
      <c r="CPX976" s="35"/>
      <c r="CPY976" s="34"/>
      <c r="CQF976" s="35"/>
      <c r="CQG976" s="34"/>
      <c r="CQN976" s="35"/>
      <c r="CQO976" s="34"/>
      <c r="CQV976" s="35"/>
      <c r="CQW976" s="34"/>
      <c r="CRD976" s="35"/>
      <c r="CRE976" s="34"/>
      <c r="CRL976" s="35"/>
      <c r="CRM976" s="34"/>
      <c r="CRT976" s="35"/>
      <c r="CRU976" s="34"/>
      <c r="CSB976" s="35"/>
      <c r="CSC976" s="34"/>
      <c r="CSJ976" s="35"/>
      <c r="CSK976" s="34"/>
      <c r="CSR976" s="35"/>
      <c r="CSS976" s="34"/>
      <c r="CSZ976" s="35"/>
      <c r="CTA976" s="34"/>
      <c r="CTH976" s="35"/>
      <c r="CTI976" s="34"/>
      <c r="CTP976" s="35"/>
      <c r="CTQ976" s="34"/>
      <c r="CTX976" s="35"/>
      <c r="CTY976" s="34"/>
      <c r="CUF976" s="35"/>
      <c r="CUG976" s="34"/>
      <c r="CUN976" s="35"/>
      <c r="CUO976" s="34"/>
      <c r="CUV976" s="35"/>
      <c r="CUW976" s="34"/>
      <c r="CVD976" s="35"/>
      <c r="CVE976" s="34"/>
      <c r="CVL976" s="35"/>
      <c r="CVM976" s="34"/>
      <c r="CVT976" s="35"/>
      <c r="CVU976" s="34"/>
      <c r="CWB976" s="35"/>
      <c r="CWC976" s="34"/>
      <c r="CWJ976" s="35"/>
      <c r="CWK976" s="34"/>
      <c r="CWR976" s="35"/>
      <c r="CWS976" s="34"/>
      <c r="CWZ976" s="35"/>
      <c r="CXA976" s="34"/>
      <c r="CXH976" s="35"/>
      <c r="CXI976" s="34"/>
      <c r="CXP976" s="35"/>
      <c r="CXQ976" s="34"/>
      <c r="CXX976" s="35"/>
      <c r="CXY976" s="34"/>
      <c r="CYF976" s="35"/>
      <c r="CYG976" s="34"/>
      <c r="CYN976" s="35"/>
      <c r="CYO976" s="34"/>
      <c r="CYV976" s="35"/>
      <c r="CYW976" s="34"/>
      <c r="CZD976" s="35"/>
      <c r="CZE976" s="34"/>
      <c r="CZL976" s="35"/>
      <c r="CZM976" s="34"/>
      <c r="CZT976" s="35"/>
      <c r="CZU976" s="34"/>
      <c r="DAB976" s="35"/>
      <c r="DAC976" s="34"/>
      <c r="DAJ976" s="35"/>
      <c r="DAK976" s="34"/>
      <c r="DAR976" s="35"/>
      <c r="DAS976" s="34"/>
      <c r="DAZ976" s="35"/>
      <c r="DBA976" s="34"/>
      <c r="DBH976" s="35"/>
      <c r="DBI976" s="34"/>
      <c r="DBP976" s="35"/>
      <c r="DBQ976" s="34"/>
      <c r="DBX976" s="35"/>
      <c r="DBY976" s="34"/>
      <c r="DCF976" s="35"/>
      <c r="DCG976" s="34"/>
      <c r="DCN976" s="35"/>
      <c r="DCO976" s="34"/>
      <c r="DCV976" s="35"/>
      <c r="DCW976" s="34"/>
      <c r="DDD976" s="35"/>
      <c r="DDE976" s="34"/>
      <c r="DDL976" s="35"/>
      <c r="DDM976" s="34"/>
      <c r="DDT976" s="35"/>
      <c r="DDU976" s="34"/>
      <c r="DEB976" s="35"/>
      <c r="DEC976" s="34"/>
      <c r="DEJ976" s="35"/>
      <c r="DEK976" s="34"/>
      <c r="DER976" s="35"/>
      <c r="DES976" s="34"/>
      <c r="DEZ976" s="35"/>
      <c r="DFA976" s="34"/>
      <c r="DFH976" s="35"/>
      <c r="DFI976" s="34"/>
      <c r="DFP976" s="35"/>
      <c r="DFQ976" s="34"/>
      <c r="DFX976" s="35"/>
      <c r="DFY976" s="34"/>
      <c r="DGF976" s="35"/>
      <c r="DGG976" s="34"/>
      <c r="DGN976" s="35"/>
      <c r="DGO976" s="34"/>
      <c r="DGV976" s="35"/>
      <c r="DGW976" s="34"/>
      <c r="DHD976" s="35"/>
      <c r="DHE976" s="34"/>
      <c r="DHL976" s="35"/>
      <c r="DHM976" s="34"/>
      <c r="DHT976" s="35"/>
      <c r="DHU976" s="34"/>
      <c r="DIB976" s="35"/>
      <c r="DIC976" s="34"/>
      <c r="DIJ976" s="35"/>
      <c r="DIK976" s="34"/>
      <c r="DIR976" s="35"/>
      <c r="DIS976" s="34"/>
      <c r="DIZ976" s="35"/>
      <c r="DJA976" s="34"/>
      <c r="DJH976" s="35"/>
      <c r="DJI976" s="34"/>
      <c r="DJP976" s="35"/>
      <c r="DJQ976" s="34"/>
      <c r="DJX976" s="35"/>
      <c r="DJY976" s="34"/>
      <c r="DKF976" s="35"/>
      <c r="DKG976" s="34"/>
      <c r="DKN976" s="35"/>
      <c r="DKO976" s="34"/>
      <c r="DKV976" s="35"/>
      <c r="DKW976" s="34"/>
      <c r="DLD976" s="35"/>
      <c r="DLE976" s="34"/>
      <c r="DLL976" s="35"/>
      <c r="DLM976" s="34"/>
      <c r="DLT976" s="35"/>
      <c r="DLU976" s="34"/>
      <c r="DMB976" s="35"/>
      <c r="DMC976" s="34"/>
      <c r="DMJ976" s="35"/>
      <c r="DMK976" s="34"/>
      <c r="DMR976" s="35"/>
      <c r="DMS976" s="34"/>
      <c r="DMZ976" s="35"/>
      <c r="DNA976" s="34"/>
      <c r="DNH976" s="35"/>
      <c r="DNI976" s="34"/>
      <c r="DNP976" s="35"/>
      <c r="DNQ976" s="34"/>
      <c r="DNX976" s="35"/>
      <c r="DNY976" s="34"/>
      <c r="DOF976" s="35"/>
      <c r="DOG976" s="34"/>
      <c r="DON976" s="35"/>
      <c r="DOO976" s="34"/>
      <c r="DOV976" s="35"/>
      <c r="DOW976" s="34"/>
      <c r="DPD976" s="35"/>
      <c r="DPE976" s="34"/>
      <c r="DPL976" s="35"/>
      <c r="DPM976" s="34"/>
      <c r="DPT976" s="35"/>
      <c r="DPU976" s="34"/>
      <c r="DQB976" s="35"/>
      <c r="DQC976" s="34"/>
      <c r="DQJ976" s="35"/>
      <c r="DQK976" s="34"/>
      <c r="DQR976" s="35"/>
      <c r="DQS976" s="34"/>
      <c r="DQZ976" s="35"/>
      <c r="DRA976" s="34"/>
      <c r="DRH976" s="35"/>
      <c r="DRI976" s="34"/>
      <c r="DRP976" s="35"/>
      <c r="DRQ976" s="34"/>
      <c r="DRX976" s="35"/>
      <c r="DRY976" s="34"/>
      <c r="DSF976" s="35"/>
      <c r="DSG976" s="34"/>
      <c r="DSN976" s="35"/>
      <c r="DSO976" s="34"/>
      <c r="DSV976" s="35"/>
      <c r="DSW976" s="34"/>
      <c r="DTD976" s="35"/>
      <c r="DTE976" s="34"/>
      <c r="DTL976" s="35"/>
      <c r="DTM976" s="34"/>
      <c r="DTT976" s="35"/>
      <c r="DTU976" s="34"/>
      <c r="DUB976" s="35"/>
      <c r="DUC976" s="34"/>
      <c r="DUJ976" s="35"/>
      <c r="DUK976" s="34"/>
      <c r="DUR976" s="35"/>
      <c r="DUS976" s="34"/>
      <c r="DUZ976" s="35"/>
      <c r="DVA976" s="34"/>
      <c r="DVH976" s="35"/>
      <c r="DVI976" s="34"/>
      <c r="DVP976" s="35"/>
      <c r="DVQ976" s="34"/>
      <c r="DVX976" s="35"/>
      <c r="DVY976" s="34"/>
      <c r="DWF976" s="35"/>
      <c r="DWG976" s="34"/>
      <c r="DWN976" s="35"/>
      <c r="DWO976" s="34"/>
      <c r="DWV976" s="35"/>
      <c r="DWW976" s="34"/>
      <c r="DXD976" s="35"/>
      <c r="DXE976" s="34"/>
      <c r="DXL976" s="35"/>
      <c r="DXM976" s="34"/>
      <c r="DXT976" s="35"/>
      <c r="DXU976" s="34"/>
      <c r="DYB976" s="35"/>
      <c r="DYC976" s="34"/>
      <c r="DYJ976" s="35"/>
      <c r="DYK976" s="34"/>
      <c r="DYR976" s="35"/>
      <c r="DYS976" s="34"/>
      <c r="DYZ976" s="35"/>
      <c r="DZA976" s="34"/>
      <c r="DZH976" s="35"/>
      <c r="DZI976" s="34"/>
      <c r="DZP976" s="35"/>
      <c r="DZQ976" s="34"/>
      <c r="DZX976" s="35"/>
      <c r="DZY976" s="34"/>
      <c r="EAF976" s="35"/>
      <c r="EAG976" s="34"/>
      <c r="EAN976" s="35"/>
      <c r="EAO976" s="34"/>
      <c r="EAV976" s="35"/>
      <c r="EAW976" s="34"/>
      <c r="EBD976" s="35"/>
      <c r="EBE976" s="34"/>
      <c r="EBL976" s="35"/>
      <c r="EBM976" s="34"/>
      <c r="EBT976" s="35"/>
      <c r="EBU976" s="34"/>
      <c r="ECB976" s="35"/>
      <c r="ECC976" s="34"/>
      <c r="ECJ976" s="35"/>
      <c r="ECK976" s="34"/>
      <c r="ECR976" s="35"/>
      <c r="ECS976" s="34"/>
      <c r="ECZ976" s="35"/>
      <c r="EDA976" s="34"/>
      <c r="EDH976" s="35"/>
      <c r="EDI976" s="34"/>
      <c r="EDP976" s="35"/>
      <c r="EDQ976" s="34"/>
      <c r="EDX976" s="35"/>
      <c r="EDY976" s="34"/>
      <c r="EEF976" s="35"/>
      <c r="EEG976" s="34"/>
      <c r="EEN976" s="35"/>
      <c r="EEO976" s="34"/>
      <c r="EEV976" s="35"/>
      <c r="EEW976" s="34"/>
      <c r="EFD976" s="35"/>
      <c r="EFE976" s="34"/>
      <c r="EFL976" s="35"/>
      <c r="EFM976" s="34"/>
      <c r="EFT976" s="35"/>
      <c r="EFU976" s="34"/>
      <c r="EGB976" s="35"/>
      <c r="EGC976" s="34"/>
      <c r="EGJ976" s="35"/>
      <c r="EGK976" s="34"/>
      <c r="EGR976" s="35"/>
      <c r="EGS976" s="34"/>
      <c r="EGZ976" s="35"/>
      <c r="EHA976" s="34"/>
      <c r="EHH976" s="35"/>
      <c r="EHI976" s="34"/>
      <c r="EHP976" s="35"/>
      <c r="EHQ976" s="34"/>
      <c r="EHX976" s="35"/>
      <c r="EHY976" s="34"/>
      <c r="EIF976" s="35"/>
      <c r="EIG976" s="34"/>
      <c r="EIN976" s="35"/>
      <c r="EIO976" s="34"/>
      <c r="EIV976" s="35"/>
      <c r="EIW976" s="34"/>
      <c r="EJD976" s="35"/>
      <c r="EJE976" s="34"/>
      <c r="EJL976" s="35"/>
      <c r="EJM976" s="34"/>
      <c r="EJT976" s="35"/>
      <c r="EJU976" s="34"/>
      <c r="EKB976" s="35"/>
      <c r="EKC976" s="34"/>
      <c r="EKJ976" s="35"/>
      <c r="EKK976" s="34"/>
      <c r="EKR976" s="35"/>
      <c r="EKS976" s="34"/>
      <c r="EKZ976" s="35"/>
      <c r="ELA976" s="34"/>
      <c r="ELH976" s="35"/>
      <c r="ELI976" s="34"/>
      <c r="ELP976" s="35"/>
      <c r="ELQ976" s="34"/>
      <c r="ELX976" s="35"/>
      <c r="ELY976" s="34"/>
      <c r="EMF976" s="35"/>
      <c r="EMG976" s="34"/>
      <c r="EMN976" s="35"/>
      <c r="EMO976" s="34"/>
      <c r="EMV976" s="35"/>
      <c r="EMW976" s="34"/>
      <c r="END976" s="35"/>
      <c r="ENE976" s="34"/>
      <c r="ENL976" s="35"/>
      <c r="ENM976" s="34"/>
      <c r="ENT976" s="35"/>
      <c r="ENU976" s="34"/>
      <c r="EOB976" s="35"/>
      <c r="EOC976" s="34"/>
      <c r="EOJ976" s="35"/>
      <c r="EOK976" s="34"/>
      <c r="EOR976" s="35"/>
      <c r="EOS976" s="34"/>
      <c r="EOZ976" s="35"/>
      <c r="EPA976" s="34"/>
      <c r="EPH976" s="35"/>
      <c r="EPI976" s="34"/>
      <c r="EPP976" s="35"/>
      <c r="EPQ976" s="34"/>
      <c r="EPX976" s="35"/>
      <c r="EPY976" s="34"/>
      <c r="EQF976" s="35"/>
      <c r="EQG976" s="34"/>
      <c r="EQN976" s="35"/>
      <c r="EQO976" s="34"/>
      <c r="EQV976" s="35"/>
      <c r="EQW976" s="34"/>
      <c r="ERD976" s="35"/>
      <c r="ERE976" s="34"/>
      <c r="ERL976" s="35"/>
      <c r="ERM976" s="34"/>
      <c r="ERT976" s="35"/>
      <c r="ERU976" s="34"/>
      <c r="ESB976" s="35"/>
      <c r="ESC976" s="34"/>
      <c r="ESJ976" s="35"/>
      <c r="ESK976" s="34"/>
      <c r="ESR976" s="35"/>
      <c r="ESS976" s="34"/>
      <c r="ESZ976" s="35"/>
      <c r="ETA976" s="34"/>
      <c r="ETH976" s="35"/>
      <c r="ETI976" s="34"/>
      <c r="ETP976" s="35"/>
      <c r="ETQ976" s="34"/>
      <c r="ETX976" s="35"/>
      <c r="ETY976" s="34"/>
      <c r="EUF976" s="35"/>
      <c r="EUG976" s="34"/>
      <c r="EUN976" s="35"/>
      <c r="EUO976" s="34"/>
      <c r="EUV976" s="35"/>
      <c r="EUW976" s="34"/>
      <c r="EVD976" s="35"/>
      <c r="EVE976" s="34"/>
      <c r="EVL976" s="35"/>
      <c r="EVM976" s="34"/>
      <c r="EVT976" s="35"/>
      <c r="EVU976" s="34"/>
      <c r="EWB976" s="35"/>
      <c r="EWC976" s="34"/>
      <c r="EWJ976" s="35"/>
      <c r="EWK976" s="34"/>
      <c r="EWR976" s="35"/>
      <c r="EWS976" s="34"/>
      <c r="EWZ976" s="35"/>
      <c r="EXA976" s="34"/>
      <c r="EXH976" s="35"/>
      <c r="EXI976" s="34"/>
      <c r="EXP976" s="35"/>
      <c r="EXQ976" s="34"/>
      <c r="EXX976" s="35"/>
      <c r="EXY976" s="34"/>
      <c r="EYF976" s="35"/>
      <c r="EYG976" s="34"/>
      <c r="EYN976" s="35"/>
      <c r="EYO976" s="34"/>
      <c r="EYV976" s="35"/>
      <c r="EYW976" s="34"/>
      <c r="EZD976" s="35"/>
      <c r="EZE976" s="34"/>
      <c r="EZL976" s="35"/>
      <c r="EZM976" s="34"/>
      <c r="EZT976" s="35"/>
      <c r="EZU976" s="34"/>
      <c r="FAB976" s="35"/>
      <c r="FAC976" s="34"/>
      <c r="FAJ976" s="35"/>
      <c r="FAK976" s="34"/>
      <c r="FAR976" s="35"/>
      <c r="FAS976" s="34"/>
      <c r="FAZ976" s="35"/>
      <c r="FBA976" s="34"/>
      <c r="FBH976" s="35"/>
      <c r="FBI976" s="34"/>
      <c r="FBP976" s="35"/>
      <c r="FBQ976" s="34"/>
      <c r="FBX976" s="35"/>
      <c r="FBY976" s="34"/>
      <c r="FCF976" s="35"/>
      <c r="FCG976" s="34"/>
      <c r="FCN976" s="35"/>
      <c r="FCO976" s="34"/>
      <c r="FCV976" s="35"/>
      <c r="FCW976" s="34"/>
      <c r="FDD976" s="35"/>
      <c r="FDE976" s="34"/>
      <c r="FDL976" s="35"/>
      <c r="FDM976" s="34"/>
      <c r="FDT976" s="35"/>
      <c r="FDU976" s="34"/>
      <c r="FEB976" s="35"/>
      <c r="FEC976" s="34"/>
      <c r="FEJ976" s="35"/>
      <c r="FEK976" s="34"/>
      <c r="FER976" s="35"/>
      <c r="FES976" s="34"/>
      <c r="FEZ976" s="35"/>
      <c r="FFA976" s="34"/>
      <c r="FFH976" s="35"/>
      <c r="FFI976" s="34"/>
      <c r="FFP976" s="35"/>
      <c r="FFQ976" s="34"/>
      <c r="FFX976" s="35"/>
      <c r="FFY976" s="34"/>
      <c r="FGF976" s="35"/>
      <c r="FGG976" s="34"/>
      <c r="FGN976" s="35"/>
      <c r="FGO976" s="34"/>
      <c r="FGV976" s="35"/>
      <c r="FGW976" s="34"/>
      <c r="FHD976" s="35"/>
      <c r="FHE976" s="34"/>
      <c r="FHL976" s="35"/>
      <c r="FHM976" s="34"/>
      <c r="FHT976" s="35"/>
      <c r="FHU976" s="34"/>
      <c r="FIB976" s="35"/>
      <c r="FIC976" s="34"/>
      <c r="FIJ976" s="35"/>
      <c r="FIK976" s="34"/>
      <c r="FIR976" s="35"/>
      <c r="FIS976" s="34"/>
      <c r="FIZ976" s="35"/>
      <c r="FJA976" s="34"/>
      <c r="FJH976" s="35"/>
      <c r="FJI976" s="34"/>
      <c r="FJP976" s="35"/>
      <c r="FJQ976" s="34"/>
      <c r="FJX976" s="35"/>
      <c r="FJY976" s="34"/>
      <c r="FKF976" s="35"/>
      <c r="FKG976" s="34"/>
      <c r="FKN976" s="35"/>
      <c r="FKO976" s="34"/>
      <c r="FKV976" s="35"/>
      <c r="FKW976" s="34"/>
      <c r="FLD976" s="35"/>
      <c r="FLE976" s="34"/>
      <c r="FLL976" s="35"/>
      <c r="FLM976" s="34"/>
      <c r="FLT976" s="35"/>
      <c r="FLU976" s="34"/>
      <c r="FMB976" s="35"/>
      <c r="FMC976" s="34"/>
      <c r="FMJ976" s="35"/>
      <c r="FMK976" s="34"/>
      <c r="FMR976" s="35"/>
      <c r="FMS976" s="34"/>
      <c r="FMZ976" s="35"/>
      <c r="FNA976" s="34"/>
      <c r="FNH976" s="35"/>
      <c r="FNI976" s="34"/>
      <c r="FNP976" s="35"/>
      <c r="FNQ976" s="34"/>
      <c r="FNX976" s="35"/>
      <c r="FNY976" s="34"/>
      <c r="FOF976" s="35"/>
      <c r="FOG976" s="34"/>
      <c r="FON976" s="35"/>
      <c r="FOO976" s="34"/>
      <c r="FOV976" s="35"/>
      <c r="FOW976" s="34"/>
      <c r="FPD976" s="35"/>
      <c r="FPE976" s="34"/>
      <c r="FPL976" s="35"/>
      <c r="FPM976" s="34"/>
      <c r="FPT976" s="35"/>
      <c r="FPU976" s="34"/>
      <c r="FQB976" s="35"/>
      <c r="FQC976" s="34"/>
      <c r="FQJ976" s="35"/>
      <c r="FQK976" s="34"/>
      <c r="FQR976" s="35"/>
      <c r="FQS976" s="34"/>
      <c r="FQZ976" s="35"/>
      <c r="FRA976" s="34"/>
      <c r="FRH976" s="35"/>
      <c r="FRI976" s="34"/>
      <c r="FRP976" s="35"/>
      <c r="FRQ976" s="34"/>
      <c r="FRX976" s="35"/>
      <c r="FRY976" s="34"/>
      <c r="FSF976" s="35"/>
      <c r="FSG976" s="34"/>
      <c r="FSN976" s="35"/>
      <c r="FSO976" s="34"/>
      <c r="FSV976" s="35"/>
      <c r="FSW976" s="34"/>
      <c r="FTD976" s="35"/>
      <c r="FTE976" s="34"/>
      <c r="FTL976" s="35"/>
      <c r="FTM976" s="34"/>
      <c r="FTT976" s="35"/>
      <c r="FTU976" s="34"/>
      <c r="FUB976" s="35"/>
      <c r="FUC976" s="34"/>
      <c r="FUJ976" s="35"/>
      <c r="FUK976" s="34"/>
      <c r="FUR976" s="35"/>
      <c r="FUS976" s="34"/>
      <c r="FUZ976" s="35"/>
      <c r="FVA976" s="34"/>
      <c r="FVH976" s="35"/>
      <c r="FVI976" s="34"/>
      <c r="FVP976" s="35"/>
      <c r="FVQ976" s="34"/>
      <c r="FVX976" s="35"/>
      <c r="FVY976" s="34"/>
      <c r="FWF976" s="35"/>
      <c r="FWG976" s="34"/>
      <c r="FWN976" s="35"/>
      <c r="FWO976" s="34"/>
      <c r="FWV976" s="35"/>
      <c r="FWW976" s="34"/>
      <c r="FXD976" s="35"/>
      <c r="FXE976" s="34"/>
      <c r="FXL976" s="35"/>
      <c r="FXM976" s="34"/>
      <c r="FXT976" s="35"/>
      <c r="FXU976" s="34"/>
      <c r="FYB976" s="35"/>
      <c r="FYC976" s="34"/>
      <c r="FYJ976" s="35"/>
      <c r="FYK976" s="34"/>
      <c r="FYR976" s="35"/>
      <c r="FYS976" s="34"/>
      <c r="FYZ976" s="35"/>
      <c r="FZA976" s="34"/>
      <c r="FZH976" s="35"/>
      <c r="FZI976" s="34"/>
      <c r="FZP976" s="35"/>
      <c r="FZQ976" s="34"/>
      <c r="FZX976" s="35"/>
      <c r="FZY976" s="34"/>
      <c r="GAF976" s="35"/>
      <c r="GAG976" s="34"/>
      <c r="GAN976" s="35"/>
      <c r="GAO976" s="34"/>
      <c r="GAV976" s="35"/>
      <c r="GAW976" s="34"/>
      <c r="GBD976" s="35"/>
      <c r="GBE976" s="34"/>
      <c r="GBL976" s="35"/>
      <c r="GBM976" s="34"/>
      <c r="GBT976" s="35"/>
      <c r="GBU976" s="34"/>
      <c r="GCB976" s="35"/>
      <c r="GCC976" s="34"/>
      <c r="GCJ976" s="35"/>
      <c r="GCK976" s="34"/>
      <c r="GCR976" s="35"/>
      <c r="GCS976" s="34"/>
      <c r="GCZ976" s="35"/>
      <c r="GDA976" s="34"/>
      <c r="GDH976" s="35"/>
      <c r="GDI976" s="34"/>
      <c r="GDP976" s="35"/>
      <c r="GDQ976" s="34"/>
      <c r="GDX976" s="35"/>
      <c r="GDY976" s="34"/>
      <c r="GEF976" s="35"/>
      <c r="GEG976" s="34"/>
      <c r="GEN976" s="35"/>
      <c r="GEO976" s="34"/>
      <c r="GEV976" s="35"/>
      <c r="GEW976" s="34"/>
      <c r="GFD976" s="35"/>
      <c r="GFE976" s="34"/>
      <c r="GFL976" s="35"/>
      <c r="GFM976" s="34"/>
      <c r="GFT976" s="35"/>
      <c r="GFU976" s="34"/>
      <c r="GGB976" s="35"/>
      <c r="GGC976" s="34"/>
      <c r="GGJ976" s="35"/>
      <c r="GGK976" s="34"/>
      <c r="GGR976" s="35"/>
      <c r="GGS976" s="34"/>
      <c r="GGZ976" s="35"/>
      <c r="GHA976" s="34"/>
      <c r="GHH976" s="35"/>
      <c r="GHI976" s="34"/>
      <c r="GHP976" s="35"/>
      <c r="GHQ976" s="34"/>
      <c r="GHX976" s="35"/>
      <c r="GHY976" s="34"/>
      <c r="GIF976" s="35"/>
      <c r="GIG976" s="34"/>
      <c r="GIN976" s="35"/>
      <c r="GIO976" s="34"/>
      <c r="GIV976" s="35"/>
      <c r="GIW976" s="34"/>
      <c r="GJD976" s="35"/>
      <c r="GJE976" s="34"/>
      <c r="GJL976" s="35"/>
      <c r="GJM976" s="34"/>
      <c r="GJT976" s="35"/>
      <c r="GJU976" s="34"/>
      <c r="GKB976" s="35"/>
      <c r="GKC976" s="34"/>
      <c r="GKJ976" s="35"/>
      <c r="GKK976" s="34"/>
      <c r="GKR976" s="35"/>
      <c r="GKS976" s="34"/>
      <c r="GKZ976" s="35"/>
      <c r="GLA976" s="34"/>
      <c r="GLH976" s="35"/>
      <c r="GLI976" s="34"/>
      <c r="GLP976" s="35"/>
      <c r="GLQ976" s="34"/>
      <c r="GLX976" s="35"/>
      <c r="GLY976" s="34"/>
      <c r="GMF976" s="35"/>
      <c r="GMG976" s="34"/>
      <c r="GMN976" s="35"/>
      <c r="GMO976" s="34"/>
      <c r="GMV976" s="35"/>
      <c r="GMW976" s="34"/>
      <c r="GND976" s="35"/>
      <c r="GNE976" s="34"/>
      <c r="GNL976" s="35"/>
      <c r="GNM976" s="34"/>
      <c r="GNT976" s="35"/>
      <c r="GNU976" s="34"/>
      <c r="GOB976" s="35"/>
      <c r="GOC976" s="34"/>
      <c r="GOJ976" s="35"/>
      <c r="GOK976" s="34"/>
      <c r="GOR976" s="35"/>
      <c r="GOS976" s="34"/>
      <c r="GOZ976" s="35"/>
      <c r="GPA976" s="34"/>
      <c r="GPH976" s="35"/>
      <c r="GPI976" s="34"/>
      <c r="GPP976" s="35"/>
      <c r="GPQ976" s="34"/>
      <c r="GPX976" s="35"/>
      <c r="GPY976" s="34"/>
      <c r="GQF976" s="35"/>
      <c r="GQG976" s="34"/>
      <c r="GQN976" s="35"/>
      <c r="GQO976" s="34"/>
      <c r="GQV976" s="35"/>
      <c r="GQW976" s="34"/>
      <c r="GRD976" s="35"/>
      <c r="GRE976" s="34"/>
      <c r="GRL976" s="35"/>
      <c r="GRM976" s="34"/>
      <c r="GRT976" s="35"/>
      <c r="GRU976" s="34"/>
      <c r="GSB976" s="35"/>
      <c r="GSC976" s="34"/>
      <c r="GSJ976" s="35"/>
      <c r="GSK976" s="34"/>
      <c r="GSR976" s="35"/>
      <c r="GSS976" s="34"/>
      <c r="GSZ976" s="35"/>
      <c r="GTA976" s="34"/>
      <c r="GTH976" s="35"/>
      <c r="GTI976" s="34"/>
      <c r="GTP976" s="35"/>
      <c r="GTQ976" s="34"/>
      <c r="GTX976" s="35"/>
      <c r="GTY976" s="34"/>
      <c r="GUF976" s="35"/>
      <c r="GUG976" s="34"/>
      <c r="GUN976" s="35"/>
      <c r="GUO976" s="34"/>
      <c r="GUV976" s="35"/>
      <c r="GUW976" s="34"/>
      <c r="GVD976" s="35"/>
      <c r="GVE976" s="34"/>
      <c r="GVL976" s="35"/>
      <c r="GVM976" s="34"/>
      <c r="GVT976" s="35"/>
      <c r="GVU976" s="34"/>
      <c r="GWB976" s="35"/>
      <c r="GWC976" s="34"/>
      <c r="GWJ976" s="35"/>
      <c r="GWK976" s="34"/>
      <c r="GWR976" s="35"/>
      <c r="GWS976" s="34"/>
      <c r="GWZ976" s="35"/>
      <c r="GXA976" s="34"/>
      <c r="GXH976" s="35"/>
      <c r="GXI976" s="34"/>
      <c r="GXP976" s="35"/>
      <c r="GXQ976" s="34"/>
      <c r="GXX976" s="35"/>
      <c r="GXY976" s="34"/>
      <c r="GYF976" s="35"/>
      <c r="GYG976" s="34"/>
      <c r="GYN976" s="35"/>
      <c r="GYO976" s="34"/>
      <c r="GYV976" s="35"/>
      <c r="GYW976" s="34"/>
      <c r="GZD976" s="35"/>
      <c r="GZE976" s="34"/>
      <c r="GZL976" s="35"/>
      <c r="GZM976" s="34"/>
      <c r="GZT976" s="35"/>
      <c r="GZU976" s="34"/>
      <c r="HAB976" s="35"/>
      <c r="HAC976" s="34"/>
      <c r="HAJ976" s="35"/>
      <c r="HAK976" s="34"/>
      <c r="HAR976" s="35"/>
      <c r="HAS976" s="34"/>
      <c r="HAZ976" s="35"/>
      <c r="HBA976" s="34"/>
      <c r="HBH976" s="35"/>
      <c r="HBI976" s="34"/>
      <c r="HBP976" s="35"/>
      <c r="HBQ976" s="34"/>
      <c r="HBX976" s="35"/>
      <c r="HBY976" s="34"/>
      <c r="HCF976" s="35"/>
      <c r="HCG976" s="34"/>
      <c r="HCN976" s="35"/>
      <c r="HCO976" s="34"/>
      <c r="HCV976" s="35"/>
      <c r="HCW976" s="34"/>
      <c r="HDD976" s="35"/>
      <c r="HDE976" s="34"/>
      <c r="HDL976" s="35"/>
      <c r="HDM976" s="34"/>
      <c r="HDT976" s="35"/>
      <c r="HDU976" s="34"/>
      <c r="HEB976" s="35"/>
      <c r="HEC976" s="34"/>
      <c r="HEJ976" s="35"/>
      <c r="HEK976" s="34"/>
      <c r="HER976" s="35"/>
      <c r="HES976" s="34"/>
      <c r="HEZ976" s="35"/>
      <c r="HFA976" s="34"/>
      <c r="HFH976" s="35"/>
      <c r="HFI976" s="34"/>
      <c r="HFP976" s="35"/>
      <c r="HFQ976" s="34"/>
      <c r="HFX976" s="35"/>
      <c r="HFY976" s="34"/>
      <c r="HGF976" s="35"/>
      <c r="HGG976" s="34"/>
      <c r="HGN976" s="35"/>
      <c r="HGO976" s="34"/>
      <c r="HGV976" s="35"/>
      <c r="HGW976" s="34"/>
      <c r="HHD976" s="35"/>
      <c r="HHE976" s="34"/>
      <c r="HHL976" s="35"/>
      <c r="HHM976" s="34"/>
      <c r="HHT976" s="35"/>
      <c r="HHU976" s="34"/>
      <c r="HIB976" s="35"/>
      <c r="HIC976" s="34"/>
      <c r="HIJ976" s="35"/>
      <c r="HIK976" s="34"/>
      <c r="HIR976" s="35"/>
      <c r="HIS976" s="34"/>
      <c r="HIZ976" s="35"/>
      <c r="HJA976" s="34"/>
      <c r="HJH976" s="35"/>
      <c r="HJI976" s="34"/>
      <c r="HJP976" s="35"/>
      <c r="HJQ976" s="34"/>
      <c r="HJX976" s="35"/>
      <c r="HJY976" s="34"/>
      <c r="HKF976" s="35"/>
      <c r="HKG976" s="34"/>
      <c r="HKN976" s="35"/>
      <c r="HKO976" s="34"/>
      <c r="HKV976" s="35"/>
      <c r="HKW976" s="34"/>
      <c r="HLD976" s="35"/>
      <c r="HLE976" s="34"/>
      <c r="HLL976" s="35"/>
      <c r="HLM976" s="34"/>
      <c r="HLT976" s="35"/>
      <c r="HLU976" s="34"/>
      <c r="HMB976" s="35"/>
      <c r="HMC976" s="34"/>
      <c r="HMJ976" s="35"/>
      <c r="HMK976" s="34"/>
      <c r="HMR976" s="35"/>
      <c r="HMS976" s="34"/>
      <c r="HMZ976" s="35"/>
      <c r="HNA976" s="34"/>
      <c r="HNH976" s="35"/>
      <c r="HNI976" s="34"/>
      <c r="HNP976" s="35"/>
      <c r="HNQ976" s="34"/>
      <c r="HNX976" s="35"/>
      <c r="HNY976" s="34"/>
      <c r="HOF976" s="35"/>
      <c r="HOG976" s="34"/>
      <c r="HON976" s="35"/>
      <c r="HOO976" s="34"/>
      <c r="HOV976" s="35"/>
      <c r="HOW976" s="34"/>
      <c r="HPD976" s="35"/>
      <c r="HPE976" s="34"/>
      <c r="HPL976" s="35"/>
      <c r="HPM976" s="34"/>
      <c r="HPT976" s="35"/>
      <c r="HPU976" s="34"/>
      <c r="HQB976" s="35"/>
      <c r="HQC976" s="34"/>
      <c r="HQJ976" s="35"/>
      <c r="HQK976" s="34"/>
      <c r="HQR976" s="35"/>
      <c r="HQS976" s="34"/>
      <c r="HQZ976" s="35"/>
      <c r="HRA976" s="34"/>
      <c r="HRH976" s="35"/>
      <c r="HRI976" s="34"/>
      <c r="HRP976" s="35"/>
      <c r="HRQ976" s="34"/>
      <c r="HRX976" s="35"/>
      <c r="HRY976" s="34"/>
      <c r="HSF976" s="35"/>
      <c r="HSG976" s="34"/>
      <c r="HSN976" s="35"/>
      <c r="HSO976" s="34"/>
      <c r="HSV976" s="35"/>
      <c r="HSW976" s="34"/>
      <c r="HTD976" s="35"/>
      <c r="HTE976" s="34"/>
      <c r="HTL976" s="35"/>
      <c r="HTM976" s="34"/>
      <c r="HTT976" s="35"/>
      <c r="HTU976" s="34"/>
      <c r="HUB976" s="35"/>
      <c r="HUC976" s="34"/>
      <c r="HUJ976" s="35"/>
      <c r="HUK976" s="34"/>
      <c r="HUR976" s="35"/>
      <c r="HUS976" s="34"/>
      <c r="HUZ976" s="35"/>
      <c r="HVA976" s="34"/>
      <c r="HVH976" s="35"/>
      <c r="HVI976" s="34"/>
      <c r="HVP976" s="35"/>
      <c r="HVQ976" s="34"/>
      <c r="HVX976" s="35"/>
      <c r="HVY976" s="34"/>
      <c r="HWF976" s="35"/>
      <c r="HWG976" s="34"/>
      <c r="HWN976" s="35"/>
      <c r="HWO976" s="34"/>
      <c r="HWV976" s="35"/>
      <c r="HWW976" s="34"/>
      <c r="HXD976" s="35"/>
      <c r="HXE976" s="34"/>
      <c r="HXL976" s="35"/>
      <c r="HXM976" s="34"/>
      <c r="HXT976" s="35"/>
      <c r="HXU976" s="34"/>
      <c r="HYB976" s="35"/>
      <c r="HYC976" s="34"/>
      <c r="HYJ976" s="35"/>
      <c r="HYK976" s="34"/>
      <c r="HYR976" s="35"/>
      <c r="HYS976" s="34"/>
      <c r="HYZ976" s="35"/>
      <c r="HZA976" s="34"/>
      <c r="HZH976" s="35"/>
      <c r="HZI976" s="34"/>
      <c r="HZP976" s="35"/>
      <c r="HZQ976" s="34"/>
      <c r="HZX976" s="35"/>
      <c r="HZY976" s="34"/>
      <c r="IAF976" s="35"/>
      <c r="IAG976" s="34"/>
      <c r="IAN976" s="35"/>
      <c r="IAO976" s="34"/>
      <c r="IAV976" s="35"/>
      <c r="IAW976" s="34"/>
      <c r="IBD976" s="35"/>
      <c r="IBE976" s="34"/>
      <c r="IBL976" s="35"/>
      <c r="IBM976" s="34"/>
      <c r="IBT976" s="35"/>
      <c r="IBU976" s="34"/>
      <c r="ICB976" s="35"/>
      <c r="ICC976" s="34"/>
      <c r="ICJ976" s="35"/>
      <c r="ICK976" s="34"/>
      <c r="ICR976" s="35"/>
      <c r="ICS976" s="34"/>
      <c r="ICZ976" s="35"/>
      <c r="IDA976" s="34"/>
      <c r="IDH976" s="35"/>
      <c r="IDI976" s="34"/>
      <c r="IDP976" s="35"/>
      <c r="IDQ976" s="34"/>
      <c r="IDX976" s="35"/>
      <c r="IDY976" s="34"/>
      <c r="IEF976" s="35"/>
      <c r="IEG976" s="34"/>
      <c r="IEN976" s="35"/>
      <c r="IEO976" s="34"/>
      <c r="IEV976" s="35"/>
      <c r="IEW976" s="34"/>
      <c r="IFD976" s="35"/>
      <c r="IFE976" s="34"/>
      <c r="IFL976" s="35"/>
      <c r="IFM976" s="34"/>
      <c r="IFT976" s="35"/>
      <c r="IFU976" s="34"/>
      <c r="IGB976" s="35"/>
      <c r="IGC976" s="34"/>
      <c r="IGJ976" s="35"/>
      <c r="IGK976" s="34"/>
      <c r="IGR976" s="35"/>
      <c r="IGS976" s="34"/>
      <c r="IGZ976" s="35"/>
      <c r="IHA976" s="34"/>
      <c r="IHH976" s="35"/>
      <c r="IHI976" s="34"/>
      <c r="IHP976" s="35"/>
      <c r="IHQ976" s="34"/>
      <c r="IHX976" s="35"/>
      <c r="IHY976" s="34"/>
      <c r="IIF976" s="35"/>
      <c r="IIG976" s="34"/>
      <c r="IIN976" s="35"/>
      <c r="IIO976" s="34"/>
      <c r="IIV976" s="35"/>
      <c r="IIW976" s="34"/>
      <c r="IJD976" s="35"/>
      <c r="IJE976" s="34"/>
      <c r="IJL976" s="35"/>
      <c r="IJM976" s="34"/>
      <c r="IJT976" s="35"/>
      <c r="IJU976" s="34"/>
      <c r="IKB976" s="35"/>
      <c r="IKC976" s="34"/>
      <c r="IKJ976" s="35"/>
      <c r="IKK976" s="34"/>
      <c r="IKR976" s="35"/>
      <c r="IKS976" s="34"/>
      <c r="IKZ976" s="35"/>
      <c r="ILA976" s="34"/>
      <c r="ILH976" s="35"/>
      <c r="ILI976" s="34"/>
      <c r="ILP976" s="35"/>
      <c r="ILQ976" s="34"/>
      <c r="ILX976" s="35"/>
      <c r="ILY976" s="34"/>
      <c r="IMF976" s="35"/>
      <c r="IMG976" s="34"/>
      <c r="IMN976" s="35"/>
      <c r="IMO976" s="34"/>
      <c r="IMV976" s="35"/>
      <c r="IMW976" s="34"/>
      <c r="IND976" s="35"/>
      <c r="INE976" s="34"/>
      <c r="INL976" s="35"/>
      <c r="INM976" s="34"/>
      <c r="INT976" s="35"/>
      <c r="INU976" s="34"/>
      <c r="IOB976" s="35"/>
      <c r="IOC976" s="34"/>
      <c r="IOJ976" s="35"/>
      <c r="IOK976" s="34"/>
      <c r="IOR976" s="35"/>
      <c r="IOS976" s="34"/>
      <c r="IOZ976" s="35"/>
      <c r="IPA976" s="34"/>
      <c r="IPH976" s="35"/>
      <c r="IPI976" s="34"/>
      <c r="IPP976" s="35"/>
      <c r="IPQ976" s="34"/>
      <c r="IPX976" s="35"/>
      <c r="IPY976" s="34"/>
      <c r="IQF976" s="35"/>
      <c r="IQG976" s="34"/>
      <c r="IQN976" s="35"/>
      <c r="IQO976" s="34"/>
      <c r="IQV976" s="35"/>
      <c r="IQW976" s="34"/>
      <c r="IRD976" s="35"/>
      <c r="IRE976" s="34"/>
      <c r="IRL976" s="35"/>
      <c r="IRM976" s="34"/>
      <c r="IRT976" s="35"/>
      <c r="IRU976" s="34"/>
      <c r="ISB976" s="35"/>
      <c r="ISC976" s="34"/>
      <c r="ISJ976" s="35"/>
      <c r="ISK976" s="34"/>
      <c r="ISR976" s="35"/>
      <c r="ISS976" s="34"/>
      <c r="ISZ976" s="35"/>
      <c r="ITA976" s="34"/>
      <c r="ITH976" s="35"/>
      <c r="ITI976" s="34"/>
      <c r="ITP976" s="35"/>
      <c r="ITQ976" s="34"/>
      <c r="ITX976" s="35"/>
      <c r="ITY976" s="34"/>
      <c r="IUF976" s="35"/>
      <c r="IUG976" s="34"/>
      <c r="IUN976" s="35"/>
      <c r="IUO976" s="34"/>
      <c r="IUV976" s="35"/>
      <c r="IUW976" s="34"/>
      <c r="IVD976" s="35"/>
      <c r="IVE976" s="34"/>
      <c r="IVL976" s="35"/>
      <c r="IVM976" s="34"/>
      <c r="IVT976" s="35"/>
      <c r="IVU976" s="34"/>
      <c r="IWB976" s="35"/>
      <c r="IWC976" s="34"/>
      <c r="IWJ976" s="35"/>
      <c r="IWK976" s="34"/>
      <c r="IWR976" s="35"/>
      <c r="IWS976" s="34"/>
      <c r="IWZ976" s="35"/>
      <c r="IXA976" s="34"/>
      <c r="IXH976" s="35"/>
      <c r="IXI976" s="34"/>
      <c r="IXP976" s="35"/>
      <c r="IXQ976" s="34"/>
      <c r="IXX976" s="35"/>
      <c r="IXY976" s="34"/>
      <c r="IYF976" s="35"/>
      <c r="IYG976" s="34"/>
      <c r="IYN976" s="35"/>
      <c r="IYO976" s="34"/>
      <c r="IYV976" s="35"/>
      <c r="IYW976" s="34"/>
      <c r="IZD976" s="35"/>
      <c r="IZE976" s="34"/>
      <c r="IZL976" s="35"/>
      <c r="IZM976" s="34"/>
      <c r="IZT976" s="35"/>
      <c r="IZU976" s="34"/>
      <c r="JAB976" s="35"/>
      <c r="JAC976" s="34"/>
      <c r="JAJ976" s="35"/>
      <c r="JAK976" s="34"/>
      <c r="JAR976" s="35"/>
      <c r="JAS976" s="34"/>
      <c r="JAZ976" s="35"/>
      <c r="JBA976" s="34"/>
      <c r="JBH976" s="35"/>
      <c r="JBI976" s="34"/>
      <c r="JBP976" s="35"/>
      <c r="JBQ976" s="34"/>
      <c r="JBX976" s="35"/>
      <c r="JBY976" s="34"/>
      <c r="JCF976" s="35"/>
      <c r="JCG976" s="34"/>
      <c r="JCN976" s="35"/>
      <c r="JCO976" s="34"/>
      <c r="JCV976" s="35"/>
      <c r="JCW976" s="34"/>
      <c r="JDD976" s="35"/>
      <c r="JDE976" s="34"/>
      <c r="JDL976" s="35"/>
      <c r="JDM976" s="34"/>
      <c r="JDT976" s="35"/>
      <c r="JDU976" s="34"/>
      <c r="JEB976" s="35"/>
      <c r="JEC976" s="34"/>
      <c r="JEJ976" s="35"/>
      <c r="JEK976" s="34"/>
      <c r="JER976" s="35"/>
      <c r="JES976" s="34"/>
      <c r="JEZ976" s="35"/>
      <c r="JFA976" s="34"/>
      <c r="JFH976" s="35"/>
      <c r="JFI976" s="34"/>
      <c r="JFP976" s="35"/>
      <c r="JFQ976" s="34"/>
      <c r="JFX976" s="35"/>
      <c r="JFY976" s="34"/>
      <c r="JGF976" s="35"/>
      <c r="JGG976" s="34"/>
      <c r="JGN976" s="35"/>
      <c r="JGO976" s="34"/>
      <c r="JGV976" s="35"/>
      <c r="JGW976" s="34"/>
      <c r="JHD976" s="35"/>
      <c r="JHE976" s="34"/>
      <c r="JHL976" s="35"/>
      <c r="JHM976" s="34"/>
      <c r="JHT976" s="35"/>
      <c r="JHU976" s="34"/>
      <c r="JIB976" s="35"/>
      <c r="JIC976" s="34"/>
      <c r="JIJ976" s="35"/>
      <c r="JIK976" s="34"/>
      <c r="JIR976" s="35"/>
      <c r="JIS976" s="34"/>
      <c r="JIZ976" s="35"/>
      <c r="JJA976" s="34"/>
      <c r="JJH976" s="35"/>
      <c r="JJI976" s="34"/>
      <c r="JJP976" s="35"/>
      <c r="JJQ976" s="34"/>
      <c r="JJX976" s="35"/>
      <c r="JJY976" s="34"/>
      <c r="JKF976" s="35"/>
      <c r="JKG976" s="34"/>
      <c r="JKN976" s="35"/>
      <c r="JKO976" s="34"/>
      <c r="JKV976" s="35"/>
      <c r="JKW976" s="34"/>
      <c r="JLD976" s="35"/>
      <c r="JLE976" s="34"/>
      <c r="JLL976" s="35"/>
      <c r="JLM976" s="34"/>
      <c r="JLT976" s="35"/>
      <c r="JLU976" s="34"/>
      <c r="JMB976" s="35"/>
      <c r="JMC976" s="34"/>
      <c r="JMJ976" s="35"/>
      <c r="JMK976" s="34"/>
      <c r="JMR976" s="35"/>
      <c r="JMS976" s="34"/>
      <c r="JMZ976" s="35"/>
      <c r="JNA976" s="34"/>
      <c r="JNH976" s="35"/>
      <c r="JNI976" s="34"/>
      <c r="JNP976" s="35"/>
      <c r="JNQ976" s="34"/>
      <c r="JNX976" s="35"/>
      <c r="JNY976" s="34"/>
      <c r="JOF976" s="35"/>
      <c r="JOG976" s="34"/>
      <c r="JON976" s="35"/>
      <c r="JOO976" s="34"/>
      <c r="JOV976" s="35"/>
      <c r="JOW976" s="34"/>
      <c r="JPD976" s="35"/>
      <c r="JPE976" s="34"/>
      <c r="JPL976" s="35"/>
      <c r="JPM976" s="34"/>
      <c r="JPT976" s="35"/>
      <c r="JPU976" s="34"/>
      <c r="JQB976" s="35"/>
      <c r="JQC976" s="34"/>
      <c r="JQJ976" s="35"/>
      <c r="JQK976" s="34"/>
      <c r="JQR976" s="35"/>
      <c r="JQS976" s="34"/>
      <c r="JQZ976" s="35"/>
      <c r="JRA976" s="34"/>
      <c r="JRH976" s="35"/>
      <c r="JRI976" s="34"/>
      <c r="JRP976" s="35"/>
      <c r="JRQ976" s="34"/>
      <c r="JRX976" s="35"/>
      <c r="JRY976" s="34"/>
      <c r="JSF976" s="35"/>
      <c r="JSG976" s="34"/>
      <c r="JSN976" s="35"/>
      <c r="JSO976" s="34"/>
      <c r="JSV976" s="35"/>
      <c r="JSW976" s="34"/>
      <c r="JTD976" s="35"/>
      <c r="JTE976" s="34"/>
      <c r="JTL976" s="35"/>
      <c r="JTM976" s="34"/>
      <c r="JTT976" s="35"/>
      <c r="JTU976" s="34"/>
      <c r="JUB976" s="35"/>
      <c r="JUC976" s="34"/>
      <c r="JUJ976" s="35"/>
      <c r="JUK976" s="34"/>
      <c r="JUR976" s="35"/>
      <c r="JUS976" s="34"/>
      <c r="JUZ976" s="35"/>
      <c r="JVA976" s="34"/>
      <c r="JVH976" s="35"/>
      <c r="JVI976" s="34"/>
      <c r="JVP976" s="35"/>
      <c r="JVQ976" s="34"/>
      <c r="JVX976" s="35"/>
      <c r="JVY976" s="34"/>
      <c r="JWF976" s="35"/>
      <c r="JWG976" s="34"/>
      <c r="JWN976" s="35"/>
      <c r="JWO976" s="34"/>
      <c r="JWV976" s="35"/>
      <c r="JWW976" s="34"/>
      <c r="JXD976" s="35"/>
      <c r="JXE976" s="34"/>
      <c r="JXL976" s="35"/>
      <c r="JXM976" s="34"/>
      <c r="JXT976" s="35"/>
      <c r="JXU976" s="34"/>
      <c r="JYB976" s="35"/>
      <c r="JYC976" s="34"/>
      <c r="JYJ976" s="35"/>
      <c r="JYK976" s="34"/>
      <c r="JYR976" s="35"/>
      <c r="JYS976" s="34"/>
      <c r="JYZ976" s="35"/>
      <c r="JZA976" s="34"/>
      <c r="JZH976" s="35"/>
      <c r="JZI976" s="34"/>
      <c r="JZP976" s="35"/>
      <c r="JZQ976" s="34"/>
      <c r="JZX976" s="35"/>
      <c r="JZY976" s="34"/>
      <c r="KAF976" s="35"/>
      <c r="KAG976" s="34"/>
      <c r="KAN976" s="35"/>
      <c r="KAO976" s="34"/>
      <c r="KAV976" s="35"/>
      <c r="KAW976" s="34"/>
      <c r="KBD976" s="35"/>
      <c r="KBE976" s="34"/>
      <c r="KBL976" s="35"/>
      <c r="KBM976" s="34"/>
      <c r="KBT976" s="35"/>
      <c r="KBU976" s="34"/>
      <c r="KCB976" s="35"/>
      <c r="KCC976" s="34"/>
      <c r="KCJ976" s="35"/>
      <c r="KCK976" s="34"/>
      <c r="KCR976" s="35"/>
      <c r="KCS976" s="34"/>
      <c r="KCZ976" s="35"/>
      <c r="KDA976" s="34"/>
      <c r="KDH976" s="35"/>
      <c r="KDI976" s="34"/>
      <c r="KDP976" s="35"/>
      <c r="KDQ976" s="34"/>
      <c r="KDX976" s="35"/>
      <c r="KDY976" s="34"/>
      <c r="KEF976" s="35"/>
      <c r="KEG976" s="34"/>
      <c r="KEN976" s="35"/>
      <c r="KEO976" s="34"/>
      <c r="KEV976" s="35"/>
      <c r="KEW976" s="34"/>
      <c r="KFD976" s="35"/>
      <c r="KFE976" s="34"/>
      <c r="KFL976" s="35"/>
      <c r="KFM976" s="34"/>
      <c r="KFT976" s="35"/>
      <c r="KFU976" s="34"/>
      <c r="KGB976" s="35"/>
      <c r="KGC976" s="34"/>
      <c r="KGJ976" s="35"/>
      <c r="KGK976" s="34"/>
      <c r="KGR976" s="35"/>
      <c r="KGS976" s="34"/>
      <c r="KGZ976" s="35"/>
      <c r="KHA976" s="34"/>
      <c r="KHH976" s="35"/>
      <c r="KHI976" s="34"/>
      <c r="KHP976" s="35"/>
      <c r="KHQ976" s="34"/>
      <c r="KHX976" s="35"/>
      <c r="KHY976" s="34"/>
      <c r="KIF976" s="35"/>
      <c r="KIG976" s="34"/>
      <c r="KIN976" s="35"/>
      <c r="KIO976" s="34"/>
      <c r="KIV976" s="35"/>
      <c r="KIW976" s="34"/>
      <c r="KJD976" s="35"/>
      <c r="KJE976" s="34"/>
      <c r="KJL976" s="35"/>
      <c r="KJM976" s="34"/>
      <c r="KJT976" s="35"/>
      <c r="KJU976" s="34"/>
      <c r="KKB976" s="35"/>
      <c r="KKC976" s="34"/>
      <c r="KKJ976" s="35"/>
      <c r="KKK976" s="34"/>
      <c r="KKR976" s="35"/>
      <c r="KKS976" s="34"/>
      <c r="KKZ976" s="35"/>
      <c r="KLA976" s="34"/>
      <c r="KLH976" s="35"/>
      <c r="KLI976" s="34"/>
      <c r="KLP976" s="35"/>
      <c r="KLQ976" s="34"/>
      <c r="KLX976" s="35"/>
      <c r="KLY976" s="34"/>
      <c r="KMF976" s="35"/>
      <c r="KMG976" s="34"/>
      <c r="KMN976" s="35"/>
      <c r="KMO976" s="34"/>
      <c r="KMV976" s="35"/>
      <c r="KMW976" s="34"/>
      <c r="KND976" s="35"/>
      <c r="KNE976" s="34"/>
      <c r="KNL976" s="35"/>
      <c r="KNM976" s="34"/>
      <c r="KNT976" s="35"/>
      <c r="KNU976" s="34"/>
      <c r="KOB976" s="35"/>
      <c r="KOC976" s="34"/>
      <c r="KOJ976" s="35"/>
      <c r="KOK976" s="34"/>
      <c r="KOR976" s="35"/>
      <c r="KOS976" s="34"/>
      <c r="KOZ976" s="35"/>
      <c r="KPA976" s="34"/>
      <c r="KPH976" s="35"/>
      <c r="KPI976" s="34"/>
      <c r="KPP976" s="35"/>
      <c r="KPQ976" s="34"/>
      <c r="KPX976" s="35"/>
      <c r="KPY976" s="34"/>
      <c r="KQF976" s="35"/>
      <c r="KQG976" s="34"/>
      <c r="KQN976" s="35"/>
      <c r="KQO976" s="34"/>
      <c r="KQV976" s="35"/>
      <c r="KQW976" s="34"/>
      <c r="KRD976" s="35"/>
      <c r="KRE976" s="34"/>
      <c r="KRL976" s="35"/>
      <c r="KRM976" s="34"/>
      <c r="KRT976" s="35"/>
      <c r="KRU976" s="34"/>
      <c r="KSB976" s="35"/>
      <c r="KSC976" s="34"/>
      <c r="KSJ976" s="35"/>
      <c r="KSK976" s="34"/>
      <c r="KSR976" s="35"/>
      <c r="KSS976" s="34"/>
      <c r="KSZ976" s="35"/>
      <c r="KTA976" s="34"/>
      <c r="KTH976" s="35"/>
      <c r="KTI976" s="34"/>
      <c r="KTP976" s="35"/>
      <c r="KTQ976" s="34"/>
      <c r="KTX976" s="35"/>
      <c r="KTY976" s="34"/>
      <c r="KUF976" s="35"/>
      <c r="KUG976" s="34"/>
      <c r="KUN976" s="35"/>
      <c r="KUO976" s="34"/>
      <c r="KUV976" s="35"/>
      <c r="KUW976" s="34"/>
      <c r="KVD976" s="35"/>
      <c r="KVE976" s="34"/>
      <c r="KVL976" s="35"/>
      <c r="KVM976" s="34"/>
      <c r="KVT976" s="35"/>
      <c r="KVU976" s="34"/>
      <c r="KWB976" s="35"/>
      <c r="KWC976" s="34"/>
      <c r="KWJ976" s="35"/>
      <c r="KWK976" s="34"/>
      <c r="KWR976" s="35"/>
      <c r="KWS976" s="34"/>
      <c r="KWZ976" s="35"/>
      <c r="KXA976" s="34"/>
      <c r="KXH976" s="35"/>
      <c r="KXI976" s="34"/>
      <c r="KXP976" s="35"/>
      <c r="KXQ976" s="34"/>
      <c r="KXX976" s="35"/>
      <c r="KXY976" s="34"/>
      <c r="KYF976" s="35"/>
      <c r="KYG976" s="34"/>
      <c r="KYN976" s="35"/>
      <c r="KYO976" s="34"/>
      <c r="KYV976" s="35"/>
      <c r="KYW976" s="34"/>
      <c r="KZD976" s="35"/>
      <c r="KZE976" s="34"/>
      <c r="KZL976" s="35"/>
      <c r="KZM976" s="34"/>
      <c r="KZT976" s="35"/>
      <c r="KZU976" s="34"/>
      <c r="LAB976" s="35"/>
      <c r="LAC976" s="34"/>
      <c r="LAJ976" s="35"/>
      <c r="LAK976" s="34"/>
      <c r="LAR976" s="35"/>
      <c r="LAS976" s="34"/>
      <c r="LAZ976" s="35"/>
      <c r="LBA976" s="34"/>
      <c r="LBH976" s="35"/>
      <c r="LBI976" s="34"/>
      <c r="LBP976" s="35"/>
      <c r="LBQ976" s="34"/>
      <c r="LBX976" s="35"/>
      <c r="LBY976" s="34"/>
      <c r="LCF976" s="35"/>
      <c r="LCG976" s="34"/>
      <c r="LCN976" s="35"/>
      <c r="LCO976" s="34"/>
      <c r="LCV976" s="35"/>
      <c r="LCW976" s="34"/>
      <c r="LDD976" s="35"/>
      <c r="LDE976" s="34"/>
      <c r="LDL976" s="35"/>
      <c r="LDM976" s="34"/>
      <c r="LDT976" s="35"/>
      <c r="LDU976" s="34"/>
      <c r="LEB976" s="35"/>
      <c r="LEC976" s="34"/>
      <c r="LEJ976" s="35"/>
      <c r="LEK976" s="34"/>
      <c r="LER976" s="35"/>
      <c r="LES976" s="34"/>
      <c r="LEZ976" s="35"/>
      <c r="LFA976" s="34"/>
      <c r="LFH976" s="35"/>
      <c r="LFI976" s="34"/>
      <c r="LFP976" s="35"/>
      <c r="LFQ976" s="34"/>
      <c r="LFX976" s="35"/>
      <c r="LFY976" s="34"/>
      <c r="LGF976" s="35"/>
      <c r="LGG976" s="34"/>
      <c r="LGN976" s="35"/>
      <c r="LGO976" s="34"/>
      <c r="LGV976" s="35"/>
      <c r="LGW976" s="34"/>
      <c r="LHD976" s="35"/>
      <c r="LHE976" s="34"/>
      <c r="LHL976" s="35"/>
      <c r="LHM976" s="34"/>
      <c r="LHT976" s="35"/>
      <c r="LHU976" s="34"/>
      <c r="LIB976" s="35"/>
      <c r="LIC976" s="34"/>
      <c r="LIJ976" s="35"/>
      <c r="LIK976" s="34"/>
      <c r="LIR976" s="35"/>
      <c r="LIS976" s="34"/>
      <c r="LIZ976" s="35"/>
      <c r="LJA976" s="34"/>
      <c r="LJH976" s="35"/>
      <c r="LJI976" s="34"/>
      <c r="LJP976" s="35"/>
      <c r="LJQ976" s="34"/>
      <c r="LJX976" s="35"/>
      <c r="LJY976" s="34"/>
      <c r="LKF976" s="35"/>
      <c r="LKG976" s="34"/>
      <c r="LKN976" s="35"/>
      <c r="LKO976" s="34"/>
      <c r="LKV976" s="35"/>
      <c r="LKW976" s="34"/>
      <c r="LLD976" s="35"/>
      <c r="LLE976" s="34"/>
      <c r="LLL976" s="35"/>
      <c r="LLM976" s="34"/>
      <c r="LLT976" s="35"/>
      <c r="LLU976" s="34"/>
      <c r="LMB976" s="35"/>
      <c r="LMC976" s="34"/>
      <c r="LMJ976" s="35"/>
      <c r="LMK976" s="34"/>
      <c r="LMR976" s="35"/>
      <c r="LMS976" s="34"/>
      <c r="LMZ976" s="35"/>
      <c r="LNA976" s="34"/>
      <c r="LNH976" s="35"/>
      <c r="LNI976" s="34"/>
      <c r="LNP976" s="35"/>
      <c r="LNQ976" s="34"/>
      <c r="LNX976" s="35"/>
      <c r="LNY976" s="34"/>
      <c r="LOF976" s="35"/>
      <c r="LOG976" s="34"/>
      <c r="LON976" s="35"/>
      <c r="LOO976" s="34"/>
      <c r="LOV976" s="35"/>
      <c r="LOW976" s="34"/>
      <c r="LPD976" s="35"/>
      <c r="LPE976" s="34"/>
      <c r="LPL976" s="35"/>
      <c r="LPM976" s="34"/>
      <c r="LPT976" s="35"/>
      <c r="LPU976" s="34"/>
      <c r="LQB976" s="35"/>
      <c r="LQC976" s="34"/>
      <c r="LQJ976" s="35"/>
      <c r="LQK976" s="34"/>
      <c r="LQR976" s="35"/>
      <c r="LQS976" s="34"/>
      <c r="LQZ976" s="35"/>
      <c r="LRA976" s="34"/>
      <c r="LRH976" s="35"/>
      <c r="LRI976" s="34"/>
      <c r="LRP976" s="35"/>
      <c r="LRQ976" s="34"/>
      <c r="LRX976" s="35"/>
      <c r="LRY976" s="34"/>
      <c r="LSF976" s="35"/>
      <c r="LSG976" s="34"/>
      <c r="LSN976" s="35"/>
      <c r="LSO976" s="34"/>
      <c r="LSV976" s="35"/>
      <c r="LSW976" s="34"/>
      <c r="LTD976" s="35"/>
      <c r="LTE976" s="34"/>
      <c r="LTL976" s="35"/>
      <c r="LTM976" s="34"/>
      <c r="LTT976" s="35"/>
      <c r="LTU976" s="34"/>
      <c r="LUB976" s="35"/>
      <c r="LUC976" s="34"/>
      <c r="LUJ976" s="35"/>
      <c r="LUK976" s="34"/>
      <c r="LUR976" s="35"/>
      <c r="LUS976" s="34"/>
      <c r="LUZ976" s="35"/>
      <c r="LVA976" s="34"/>
      <c r="LVH976" s="35"/>
      <c r="LVI976" s="34"/>
      <c r="LVP976" s="35"/>
      <c r="LVQ976" s="34"/>
      <c r="LVX976" s="35"/>
      <c r="LVY976" s="34"/>
      <c r="LWF976" s="35"/>
      <c r="LWG976" s="34"/>
      <c r="LWN976" s="35"/>
      <c r="LWO976" s="34"/>
      <c r="LWV976" s="35"/>
      <c r="LWW976" s="34"/>
      <c r="LXD976" s="35"/>
      <c r="LXE976" s="34"/>
      <c r="LXL976" s="35"/>
      <c r="LXM976" s="34"/>
      <c r="LXT976" s="35"/>
      <c r="LXU976" s="34"/>
      <c r="LYB976" s="35"/>
      <c r="LYC976" s="34"/>
      <c r="LYJ976" s="35"/>
      <c r="LYK976" s="34"/>
      <c r="LYR976" s="35"/>
      <c r="LYS976" s="34"/>
      <c r="LYZ976" s="35"/>
      <c r="LZA976" s="34"/>
      <c r="LZH976" s="35"/>
      <c r="LZI976" s="34"/>
      <c r="LZP976" s="35"/>
      <c r="LZQ976" s="34"/>
      <c r="LZX976" s="35"/>
      <c r="LZY976" s="34"/>
      <c r="MAF976" s="35"/>
      <c r="MAG976" s="34"/>
      <c r="MAN976" s="35"/>
      <c r="MAO976" s="34"/>
      <c r="MAV976" s="35"/>
      <c r="MAW976" s="34"/>
      <c r="MBD976" s="35"/>
      <c r="MBE976" s="34"/>
      <c r="MBL976" s="35"/>
      <c r="MBM976" s="34"/>
      <c r="MBT976" s="35"/>
      <c r="MBU976" s="34"/>
      <c r="MCB976" s="35"/>
      <c r="MCC976" s="34"/>
      <c r="MCJ976" s="35"/>
      <c r="MCK976" s="34"/>
      <c r="MCR976" s="35"/>
      <c r="MCS976" s="34"/>
      <c r="MCZ976" s="35"/>
      <c r="MDA976" s="34"/>
      <c r="MDH976" s="35"/>
      <c r="MDI976" s="34"/>
      <c r="MDP976" s="35"/>
      <c r="MDQ976" s="34"/>
      <c r="MDX976" s="35"/>
      <c r="MDY976" s="34"/>
      <c r="MEF976" s="35"/>
      <c r="MEG976" s="34"/>
      <c r="MEN976" s="35"/>
      <c r="MEO976" s="34"/>
      <c r="MEV976" s="35"/>
      <c r="MEW976" s="34"/>
      <c r="MFD976" s="35"/>
      <c r="MFE976" s="34"/>
      <c r="MFL976" s="35"/>
      <c r="MFM976" s="34"/>
      <c r="MFT976" s="35"/>
      <c r="MFU976" s="34"/>
      <c r="MGB976" s="35"/>
      <c r="MGC976" s="34"/>
      <c r="MGJ976" s="35"/>
      <c r="MGK976" s="34"/>
      <c r="MGR976" s="35"/>
      <c r="MGS976" s="34"/>
      <c r="MGZ976" s="35"/>
      <c r="MHA976" s="34"/>
      <c r="MHH976" s="35"/>
      <c r="MHI976" s="34"/>
      <c r="MHP976" s="35"/>
      <c r="MHQ976" s="34"/>
      <c r="MHX976" s="35"/>
      <c r="MHY976" s="34"/>
      <c r="MIF976" s="35"/>
      <c r="MIG976" s="34"/>
      <c r="MIN976" s="35"/>
      <c r="MIO976" s="34"/>
      <c r="MIV976" s="35"/>
      <c r="MIW976" s="34"/>
      <c r="MJD976" s="35"/>
      <c r="MJE976" s="34"/>
      <c r="MJL976" s="35"/>
      <c r="MJM976" s="34"/>
      <c r="MJT976" s="35"/>
      <c r="MJU976" s="34"/>
      <c r="MKB976" s="35"/>
      <c r="MKC976" s="34"/>
      <c r="MKJ976" s="35"/>
      <c r="MKK976" s="34"/>
      <c r="MKR976" s="35"/>
      <c r="MKS976" s="34"/>
      <c r="MKZ976" s="35"/>
      <c r="MLA976" s="34"/>
      <c r="MLH976" s="35"/>
      <c r="MLI976" s="34"/>
      <c r="MLP976" s="35"/>
      <c r="MLQ976" s="34"/>
      <c r="MLX976" s="35"/>
      <c r="MLY976" s="34"/>
      <c r="MMF976" s="35"/>
      <c r="MMG976" s="34"/>
      <c r="MMN976" s="35"/>
      <c r="MMO976" s="34"/>
      <c r="MMV976" s="35"/>
      <c r="MMW976" s="34"/>
      <c r="MND976" s="35"/>
      <c r="MNE976" s="34"/>
      <c r="MNL976" s="35"/>
      <c r="MNM976" s="34"/>
      <c r="MNT976" s="35"/>
      <c r="MNU976" s="34"/>
      <c r="MOB976" s="35"/>
      <c r="MOC976" s="34"/>
      <c r="MOJ976" s="35"/>
      <c r="MOK976" s="34"/>
      <c r="MOR976" s="35"/>
      <c r="MOS976" s="34"/>
      <c r="MOZ976" s="35"/>
      <c r="MPA976" s="34"/>
      <c r="MPH976" s="35"/>
      <c r="MPI976" s="34"/>
      <c r="MPP976" s="35"/>
      <c r="MPQ976" s="34"/>
      <c r="MPX976" s="35"/>
      <c r="MPY976" s="34"/>
      <c r="MQF976" s="35"/>
      <c r="MQG976" s="34"/>
      <c r="MQN976" s="35"/>
      <c r="MQO976" s="34"/>
      <c r="MQV976" s="35"/>
      <c r="MQW976" s="34"/>
      <c r="MRD976" s="35"/>
      <c r="MRE976" s="34"/>
      <c r="MRL976" s="35"/>
      <c r="MRM976" s="34"/>
      <c r="MRT976" s="35"/>
      <c r="MRU976" s="34"/>
      <c r="MSB976" s="35"/>
      <c r="MSC976" s="34"/>
      <c r="MSJ976" s="35"/>
      <c r="MSK976" s="34"/>
      <c r="MSR976" s="35"/>
      <c r="MSS976" s="34"/>
      <c r="MSZ976" s="35"/>
      <c r="MTA976" s="34"/>
      <c r="MTH976" s="35"/>
      <c r="MTI976" s="34"/>
      <c r="MTP976" s="35"/>
      <c r="MTQ976" s="34"/>
      <c r="MTX976" s="35"/>
      <c r="MTY976" s="34"/>
      <c r="MUF976" s="35"/>
      <c r="MUG976" s="34"/>
      <c r="MUN976" s="35"/>
      <c r="MUO976" s="34"/>
      <c r="MUV976" s="35"/>
      <c r="MUW976" s="34"/>
      <c r="MVD976" s="35"/>
      <c r="MVE976" s="34"/>
      <c r="MVL976" s="35"/>
      <c r="MVM976" s="34"/>
      <c r="MVT976" s="35"/>
      <c r="MVU976" s="34"/>
      <c r="MWB976" s="35"/>
      <c r="MWC976" s="34"/>
      <c r="MWJ976" s="35"/>
      <c r="MWK976" s="34"/>
      <c r="MWR976" s="35"/>
      <c r="MWS976" s="34"/>
      <c r="MWZ976" s="35"/>
      <c r="MXA976" s="34"/>
      <c r="MXH976" s="35"/>
      <c r="MXI976" s="34"/>
      <c r="MXP976" s="35"/>
      <c r="MXQ976" s="34"/>
      <c r="MXX976" s="35"/>
      <c r="MXY976" s="34"/>
      <c r="MYF976" s="35"/>
      <c r="MYG976" s="34"/>
      <c r="MYN976" s="35"/>
      <c r="MYO976" s="34"/>
      <c r="MYV976" s="35"/>
      <c r="MYW976" s="34"/>
      <c r="MZD976" s="35"/>
      <c r="MZE976" s="34"/>
      <c r="MZL976" s="35"/>
      <c r="MZM976" s="34"/>
      <c r="MZT976" s="35"/>
      <c r="MZU976" s="34"/>
      <c r="NAB976" s="35"/>
      <c r="NAC976" s="34"/>
      <c r="NAJ976" s="35"/>
      <c r="NAK976" s="34"/>
      <c r="NAR976" s="35"/>
      <c r="NAS976" s="34"/>
      <c r="NAZ976" s="35"/>
      <c r="NBA976" s="34"/>
      <c r="NBH976" s="35"/>
      <c r="NBI976" s="34"/>
      <c r="NBP976" s="35"/>
      <c r="NBQ976" s="34"/>
      <c r="NBX976" s="35"/>
      <c r="NBY976" s="34"/>
      <c r="NCF976" s="35"/>
      <c r="NCG976" s="34"/>
      <c r="NCN976" s="35"/>
      <c r="NCO976" s="34"/>
      <c r="NCV976" s="35"/>
      <c r="NCW976" s="34"/>
      <c r="NDD976" s="35"/>
      <c r="NDE976" s="34"/>
      <c r="NDL976" s="35"/>
      <c r="NDM976" s="34"/>
      <c r="NDT976" s="35"/>
      <c r="NDU976" s="34"/>
      <c r="NEB976" s="35"/>
      <c r="NEC976" s="34"/>
      <c r="NEJ976" s="35"/>
      <c r="NEK976" s="34"/>
      <c r="NER976" s="35"/>
      <c r="NES976" s="34"/>
      <c r="NEZ976" s="35"/>
      <c r="NFA976" s="34"/>
      <c r="NFH976" s="35"/>
      <c r="NFI976" s="34"/>
      <c r="NFP976" s="35"/>
      <c r="NFQ976" s="34"/>
      <c r="NFX976" s="35"/>
      <c r="NFY976" s="34"/>
      <c r="NGF976" s="35"/>
      <c r="NGG976" s="34"/>
      <c r="NGN976" s="35"/>
      <c r="NGO976" s="34"/>
      <c r="NGV976" s="35"/>
      <c r="NGW976" s="34"/>
      <c r="NHD976" s="35"/>
      <c r="NHE976" s="34"/>
      <c r="NHL976" s="35"/>
      <c r="NHM976" s="34"/>
      <c r="NHT976" s="35"/>
      <c r="NHU976" s="34"/>
      <c r="NIB976" s="35"/>
      <c r="NIC976" s="34"/>
      <c r="NIJ976" s="35"/>
      <c r="NIK976" s="34"/>
      <c r="NIR976" s="35"/>
      <c r="NIS976" s="34"/>
      <c r="NIZ976" s="35"/>
      <c r="NJA976" s="34"/>
      <c r="NJH976" s="35"/>
      <c r="NJI976" s="34"/>
      <c r="NJP976" s="35"/>
      <c r="NJQ976" s="34"/>
      <c r="NJX976" s="35"/>
      <c r="NJY976" s="34"/>
      <c r="NKF976" s="35"/>
      <c r="NKG976" s="34"/>
      <c r="NKN976" s="35"/>
      <c r="NKO976" s="34"/>
      <c r="NKV976" s="35"/>
      <c r="NKW976" s="34"/>
      <c r="NLD976" s="35"/>
      <c r="NLE976" s="34"/>
      <c r="NLL976" s="35"/>
      <c r="NLM976" s="34"/>
      <c r="NLT976" s="35"/>
      <c r="NLU976" s="34"/>
      <c r="NMB976" s="35"/>
      <c r="NMC976" s="34"/>
      <c r="NMJ976" s="35"/>
      <c r="NMK976" s="34"/>
      <c r="NMR976" s="35"/>
      <c r="NMS976" s="34"/>
      <c r="NMZ976" s="35"/>
      <c r="NNA976" s="34"/>
      <c r="NNH976" s="35"/>
      <c r="NNI976" s="34"/>
      <c r="NNP976" s="35"/>
      <c r="NNQ976" s="34"/>
      <c r="NNX976" s="35"/>
      <c r="NNY976" s="34"/>
      <c r="NOF976" s="35"/>
      <c r="NOG976" s="34"/>
      <c r="NON976" s="35"/>
      <c r="NOO976" s="34"/>
      <c r="NOV976" s="35"/>
      <c r="NOW976" s="34"/>
      <c r="NPD976" s="35"/>
      <c r="NPE976" s="34"/>
      <c r="NPL976" s="35"/>
      <c r="NPM976" s="34"/>
      <c r="NPT976" s="35"/>
      <c r="NPU976" s="34"/>
      <c r="NQB976" s="35"/>
      <c r="NQC976" s="34"/>
      <c r="NQJ976" s="35"/>
      <c r="NQK976" s="34"/>
      <c r="NQR976" s="35"/>
      <c r="NQS976" s="34"/>
      <c r="NQZ976" s="35"/>
      <c r="NRA976" s="34"/>
      <c r="NRH976" s="35"/>
      <c r="NRI976" s="34"/>
      <c r="NRP976" s="35"/>
      <c r="NRQ976" s="34"/>
      <c r="NRX976" s="35"/>
      <c r="NRY976" s="34"/>
      <c r="NSF976" s="35"/>
      <c r="NSG976" s="34"/>
      <c r="NSN976" s="35"/>
      <c r="NSO976" s="34"/>
      <c r="NSV976" s="35"/>
      <c r="NSW976" s="34"/>
      <c r="NTD976" s="35"/>
      <c r="NTE976" s="34"/>
      <c r="NTL976" s="35"/>
      <c r="NTM976" s="34"/>
      <c r="NTT976" s="35"/>
      <c r="NTU976" s="34"/>
      <c r="NUB976" s="35"/>
      <c r="NUC976" s="34"/>
      <c r="NUJ976" s="35"/>
      <c r="NUK976" s="34"/>
      <c r="NUR976" s="35"/>
      <c r="NUS976" s="34"/>
      <c r="NUZ976" s="35"/>
      <c r="NVA976" s="34"/>
      <c r="NVH976" s="35"/>
      <c r="NVI976" s="34"/>
      <c r="NVP976" s="35"/>
      <c r="NVQ976" s="34"/>
      <c r="NVX976" s="35"/>
      <c r="NVY976" s="34"/>
      <c r="NWF976" s="35"/>
      <c r="NWG976" s="34"/>
      <c r="NWN976" s="35"/>
      <c r="NWO976" s="34"/>
      <c r="NWV976" s="35"/>
      <c r="NWW976" s="34"/>
      <c r="NXD976" s="35"/>
      <c r="NXE976" s="34"/>
      <c r="NXL976" s="35"/>
      <c r="NXM976" s="34"/>
      <c r="NXT976" s="35"/>
      <c r="NXU976" s="34"/>
      <c r="NYB976" s="35"/>
      <c r="NYC976" s="34"/>
      <c r="NYJ976" s="35"/>
      <c r="NYK976" s="34"/>
      <c r="NYR976" s="35"/>
      <c r="NYS976" s="34"/>
      <c r="NYZ976" s="35"/>
      <c r="NZA976" s="34"/>
      <c r="NZH976" s="35"/>
      <c r="NZI976" s="34"/>
      <c r="NZP976" s="35"/>
      <c r="NZQ976" s="34"/>
      <c r="NZX976" s="35"/>
      <c r="NZY976" s="34"/>
      <c r="OAF976" s="35"/>
      <c r="OAG976" s="34"/>
      <c r="OAN976" s="35"/>
      <c r="OAO976" s="34"/>
      <c r="OAV976" s="35"/>
      <c r="OAW976" s="34"/>
      <c r="OBD976" s="35"/>
      <c r="OBE976" s="34"/>
      <c r="OBL976" s="35"/>
      <c r="OBM976" s="34"/>
      <c r="OBT976" s="35"/>
      <c r="OBU976" s="34"/>
      <c r="OCB976" s="35"/>
      <c r="OCC976" s="34"/>
      <c r="OCJ976" s="35"/>
      <c r="OCK976" s="34"/>
      <c r="OCR976" s="35"/>
      <c r="OCS976" s="34"/>
      <c r="OCZ976" s="35"/>
      <c r="ODA976" s="34"/>
      <c r="ODH976" s="35"/>
      <c r="ODI976" s="34"/>
      <c r="ODP976" s="35"/>
      <c r="ODQ976" s="34"/>
      <c r="ODX976" s="35"/>
      <c r="ODY976" s="34"/>
      <c r="OEF976" s="35"/>
      <c r="OEG976" s="34"/>
      <c r="OEN976" s="35"/>
      <c r="OEO976" s="34"/>
      <c r="OEV976" s="35"/>
      <c r="OEW976" s="34"/>
      <c r="OFD976" s="35"/>
      <c r="OFE976" s="34"/>
      <c r="OFL976" s="35"/>
      <c r="OFM976" s="34"/>
      <c r="OFT976" s="35"/>
      <c r="OFU976" s="34"/>
      <c r="OGB976" s="35"/>
      <c r="OGC976" s="34"/>
      <c r="OGJ976" s="35"/>
      <c r="OGK976" s="34"/>
      <c r="OGR976" s="35"/>
      <c r="OGS976" s="34"/>
      <c r="OGZ976" s="35"/>
      <c r="OHA976" s="34"/>
      <c r="OHH976" s="35"/>
      <c r="OHI976" s="34"/>
      <c r="OHP976" s="35"/>
      <c r="OHQ976" s="34"/>
      <c r="OHX976" s="35"/>
      <c r="OHY976" s="34"/>
      <c r="OIF976" s="35"/>
      <c r="OIG976" s="34"/>
      <c r="OIN976" s="35"/>
      <c r="OIO976" s="34"/>
      <c r="OIV976" s="35"/>
      <c r="OIW976" s="34"/>
      <c r="OJD976" s="35"/>
      <c r="OJE976" s="34"/>
      <c r="OJL976" s="35"/>
      <c r="OJM976" s="34"/>
      <c r="OJT976" s="35"/>
      <c r="OJU976" s="34"/>
      <c r="OKB976" s="35"/>
      <c r="OKC976" s="34"/>
      <c r="OKJ976" s="35"/>
      <c r="OKK976" s="34"/>
      <c r="OKR976" s="35"/>
      <c r="OKS976" s="34"/>
      <c r="OKZ976" s="35"/>
      <c r="OLA976" s="34"/>
      <c r="OLH976" s="35"/>
      <c r="OLI976" s="34"/>
      <c r="OLP976" s="35"/>
      <c r="OLQ976" s="34"/>
      <c r="OLX976" s="35"/>
      <c r="OLY976" s="34"/>
      <c r="OMF976" s="35"/>
      <c r="OMG976" s="34"/>
      <c r="OMN976" s="35"/>
      <c r="OMO976" s="34"/>
      <c r="OMV976" s="35"/>
      <c r="OMW976" s="34"/>
      <c r="OND976" s="35"/>
      <c r="ONE976" s="34"/>
      <c r="ONL976" s="35"/>
      <c r="ONM976" s="34"/>
      <c r="ONT976" s="35"/>
      <c r="ONU976" s="34"/>
      <c r="OOB976" s="35"/>
      <c r="OOC976" s="34"/>
      <c r="OOJ976" s="35"/>
      <c r="OOK976" s="34"/>
      <c r="OOR976" s="35"/>
      <c r="OOS976" s="34"/>
      <c r="OOZ976" s="35"/>
      <c r="OPA976" s="34"/>
      <c r="OPH976" s="35"/>
      <c r="OPI976" s="34"/>
      <c r="OPP976" s="35"/>
      <c r="OPQ976" s="34"/>
      <c r="OPX976" s="35"/>
      <c r="OPY976" s="34"/>
      <c r="OQF976" s="35"/>
      <c r="OQG976" s="34"/>
      <c r="OQN976" s="35"/>
      <c r="OQO976" s="34"/>
      <c r="OQV976" s="35"/>
      <c r="OQW976" s="34"/>
      <c r="ORD976" s="35"/>
      <c r="ORE976" s="34"/>
      <c r="ORL976" s="35"/>
      <c r="ORM976" s="34"/>
      <c r="ORT976" s="35"/>
      <c r="ORU976" s="34"/>
      <c r="OSB976" s="35"/>
      <c r="OSC976" s="34"/>
      <c r="OSJ976" s="35"/>
      <c r="OSK976" s="34"/>
      <c r="OSR976" s="35"/>
      <c r="OSS976" s="34"/>
      <c r="OSZ976" s="35"/>
      <c r="OTA976" s="34"/>
      <c r="OTH976" s="35"/>
      <c r="OTI976" s="34"/>
      <c r="OTP976" s="35"/>
      <c r="OTQ976" s="34"/>
      <c r="OTX976" s="35"/>
      <c r="OTY976" s="34"/>
      <c r="OUF976" s="35"/>
      <c r="OUG976" s="34"/>
      <c r="OUN976" s="35"/>
      <c r="OUO976" s="34"/>
      <c r="OUV976" s="35"/>
      <c r="OUW976" s="34"/>
      <c r="OVD976" s="35"/>
      <c r="OVE976" s="34"/>
      <c r="OVL976" s="35"/>
      <c r="OVM976" s="34"/>
      <c r="OVT976" s="35"/>
      <c r="OVU976" s="34"/>
      <c r="OWB976" s="35"/>
      <c r="OWC976" s="34"/>
      <c r="OWJ976" s="35"/>
      <c r="OWK976" s="34"/>
      <c r="OWR976" s="35"/>
      <c r="OWS976" s="34"/>
      <c r="OWZ976" s="35"/>
      <c r="OXA976" s="34"/>
      <c r="OXH976" s="35"/>
      <c r="OXI976" s="34"/>
      <c r="OXP976" s="35"/>
      <c r="OXQ976" s="34"/>
      <c r="OXX976" s="35"/>
      <c r="OXY976" s="34"/>
      <c r="OYF976" s="35"/>
      <c r="OYG976" s="34"/>
      <c r="OYN976" s="35"/>
      <c r="OYO976" s="34"/>
      <c r="OYV976" s="35"/>
      <c r="OYW976" s="34"/>
      <c r="OZD976" s="35"/>
      <c r="OZE976" s="34"/>
      <c r="OZL976" s="35"/>
      <c r="OZM976" s="34"/>
      <c r="OZT976" s="35"/>
      <c r="OZU976" s="34"/>
      <c r="PAB976" s="35"/>
      <c r="PAC976" s="34"/>
      <c r="PAJ976" s="35"/>
      <c r="PAK976" s="34"/>
      <c r="PAR976" s="35"/>
      <c r="PAS976" s="34"/>
      <c r="PAZ976" s="35"/>
      <c r="PBA976" s="34"/>
      <c r="PBH976" s="35"/>
      <c r="PBI976" s="34"/>
      <c r="PBP976" s="35"/>
      <c r="PBQ976" s="34"/>
      <c r="PBX976" s="35"/>
      <c r="PBY976" s="34"/>
      <c r="PCF976" s="35"/>
      <c r="PCG976" s="34"/>
      <c r="PCN976" s="35"/>
      <c r="PCO976" s="34"/>
      <c r="PCV976" s="35"/>
      <c r="PCW976" s="34"/>
      <c r="PDD976" s="35"/>
      <c r="PDE976" s="34"/>
      <c r="PDL976" s="35"/>
      <c r="PDM976" s="34"/>
      <c r="PDT976" s="35"/>
      <c r="PDU976" s="34"/>
      <c r="PEB976" s="35"/>
      <c r="PEC976" s="34"/>
      <c r="PEJ976" s="35"/>
      <c r="PEK976" s="34"/>
      <c r="PER976" s="35"/>
      <c r="PES976" s="34"/>
      <c r="PEZ976" s="35"/>
      <c r="PFA976" s="34"/>
      <c r="PFH976" s="35"/>
      <c r="PFI976" s="34"/>
      <c r="PFP976" s="35"/>
      <c r="PFQ976" s="34"/>
      <c r="PFX976" s="35"/>
      <c r="PFY976" s="34"/>
      <c r="PGF976" s="35"/>
      <c r="PGG976" s="34"/>
      <c r="PGN976" s="35"/>
      <c r="PGO976" s="34"/>
      <c r="PGV976" s="35"/>
      <c r="PGW976" s="34"/>
      <c r="PHD976" s="35"/>
      <c r="PHE976" s="34"/>
      <c r="PHL976" s="35"/>
      <c r="PHM976" s="34"/>
      <c r="PHT976" s="35"/>
      <c r="PHU976" s="34"/>
      <c r="PIB976" s="35"/>
      <c r="PIC976" s="34"/>
      <c r="PIJ976" s="35"/>
      <c r="PIK976" s="34"/>
      <c r="PIR976" s="35"/>
      <c r="PIS976" s="34"/>
      <c r="PIZ976" s="35"/>
      <c r="PJA976" s="34"/>
      <c r="PJH976" s="35"/>
      <c r="PJI976" s="34"/>
      <c r="PJP976" s="35"/>
      <c r="PJQ976" s="34"/>
      <c r="PJX976" s="35"/>
      <c r="PJY976" s="34"/>
      <c r="PKF976" s="35"/>
      <c r="PKG976" s="34"/>
      <c r="PKN976" s="35"/>
      <c r="PKO976" s="34"/>
      <c r="PKV976" s="35"/>
      <c r="PKW976" s="34"/>
      <c r="PLD976" s="35"/>
      <c r="PLE976" s="34"/>
      <c r="PLL976" s="35"/>
      <c r="PLM976" s="34"/>
      <c r="PLT976" s="35"/>
      <c r="PLU976" s="34"/>
      <c r="PMB976" s="35"/>
      <c r="PMC976" s="34"/>
      <c r="PMJ976" s="35"/>
      <c r="PMK976" s="34"/>
      <c r="PMR976" s="35"/>
      <c r="PMS976" s="34"/>
      <c r="PMZ976" s="35"/>
      <c r="PNA976" s="34"/>
      <c r="PNH976" s="35"/>
      <c r="PNI976" s="34"/>
      <c r="PNP976" s="35"/>
      <c r="PNQ976" s="34"/>
      <c r="PNX976" s="35"/>
      <c r="PNY976" s="34"/>
      <c r="POF976" s="35"/>
      <c r="POG976" s="34"/>
      <c r="PON976" s="35"/>
      <c r="POO976" s="34"/>
      <c r="POV976" s="35"/>
      <c r="POW976" s="34"/>
      <c r="PPD976" s="35"/>
      <c r="PPE976" s="34"/>
      <c r="PPL976" s="35"/>
      <c r="PPM976" s="34"/>
      <c r="PPT976" s="35"/>
      <c r="PPU976" s="34"/>
      <c r="PQB976" s="35"/>
      <c r="PQC976" s="34"/>
      <c r="PQJ976" s="35"/>
      <c r="PQK976" s="34"/>
      <c r="PQR976" s="35"/>
      <c r="PQS976" s="34"/>
      <c r="PQZ976" s="35"/>
      <c r="PRA976" s="34"/>
      <c r="PRH976" s="35"/>
      <c r="PRI976" s="34"/>
      <c r="PRP976" s="35"/>
      <c r="PRQ976" s="34"/>
      <c r="PRX976" s="35"/>
      <c r="PRY976" s="34"/>
      <c r="PSF976" s="35"/>
      <c r="PSG976" s="34"/>
      <c r="PSN976" s="35"/>
      <c r="PSO976" s="34"/>
      <c r="PSV976" s="35"/>
      <c r="PSW976" s="34"/>
      <c r="PTD976" s="35"/>
      <c r="PTE976" s="34"/>
      <c r="PTL976" s="35"/>
      <c r="PTM976" s="34"/>
      <c r="PTT976" s="35"/>
      <c r="PTU976" s="34"/>
      <c r="PUB976" s="35"/>
      <c r="PUC976" s="34"/>
      <c r="PUJ976" s="35"/>
      <c r="PUK976" s="34"/>
      <c r="PUR976" s="35"/>
      <c r="PUS976" s="34"/>
      <c r="PUZ976" s="35"/>
      <c r="PVA976" s="34"/>
      <c r="PVH976" s="35"/>
      <c r="PVI976" s="34"/>
      <c r="PVP976" s="35"/>
      <c r="PVQ976" s="34"/>
      <c r="PVX976" s="35"/>
      <c r="PVY976" s="34"/>
      <c r="PWF976" s="35"/>
      <c r="PWG976" s="34"/>
      <c r="PWN976" s="35"/>
      <c r="PWO976" s="34"/>
      <c r="PWV976" s="35"/>
      <c r="PWW976" s="34"/>
      <c r="PXD976" s="35"/>
      <c r="PXE976" s="34"/>
      <c r="PXL976" s="35"/>
      <c r="PXM976" s="34"/>
      <c r="PXT976" s="35"/>
      <c r="PXU976" s="34"/>
      <c r="PYB976" s="35"/>
      <c r="PYC976" s="34"/>
      <c r="PYJ976" s="35"/>
      <c r="PYK976" s="34"/>
      <c r="PYR976" s="35"/>
      <c r="PYS976" s="34"/>
      <c r="PYZ976" s="35"/>
      <c r="PZA976" s="34"/>
      <c r="PZH976" s="35"/>
      <c r="PZI976" s="34"/>
      <c r="PZP976" s="35"/>
      <c r="PZQ976" s="34"/>
      <c r="PZX976" s="35"/>
      <c r="PZY976" s="34"/>
      <c r="QAF976" s="35"/>
      <c r="QAG976" s="34"/>
      <c r="QAN976" s="35"/>
      <c r="QAO976" s="34"/>
      <c r="QAV976" s="35"/>
      <c r="QAW976" s="34"/>
      <c r="QBD976" s="35"/>
      <c r="QBE976" s="34"/>
      <c r="QBL976" s="35"/>
      <c r="QBM976" s="34"/>
      <c r="QBT976" s="35"/>
      <c r="QBU976" s="34"/>
      <c r="QCB976" s="35"/>
      <c r="QCC976" s="34"/>
      <c r="QCJ976" s="35"/>
      <c r="QCK976" s="34"/>
      <c r="QCR976" s="35"/>
      <c r="QCS976" s="34"/>
      <c r="QCZ976" s="35"/>
      <c r="QDA976" s="34"/>
      <c r="QDH976" s="35"/>
      <c r="QDI976" s="34"/>
      <c r="QDP976" s="35"/>
      <c r="QDQ976" s="34"/>
      <c r="QDX976" s="35"/>
      <c r="QDY976" s="34"/>
      <c r="QEF976" s="35"/>
      <c r="QEG976" s="34"/>
      <c r="QEN976" s="35"/>
      <c r="QEO976" s="34"/>
      <c r="QEV976" s="35"/>
      <c r="QEW976" s="34"/>
      <c r="QFD976" s="35"/>
      <c r="QFE976" s="34"/>
      <c r="QFL976" s="35"/>
      <c r="QFM976" s="34"/>
      <c r="QFT976" s="35"/>
      <c r="QFU976" s="34"/>
      <c r="QGB976" s="35"/>
      <c r="QGC976" s="34"/>
      <c r="QGJ976" s="35"/>
      <c r="QGK976" s="34"/>
      <c r="QGR976" s="35"/>
      <c r="QGS976" s="34"/>
      <c r="QGZ976" s="35"/>
      <c r="QHA976" s="34"/>
      <c r="QHH976" s="35"/>
      <c r="QHI976" s="34"/>
      <c r="QHP976" s="35"/>
      <c r="QHQ976" s="34"/>
      <c r="QHX976" s="35"/>
      <c r="QHY976" s="34"/>
      <c r="QIF976" s="35"/>
      <c r="QIG976" s="34"/>
      <c r="QIN976" s="35"/>
      <c r="QIO976" s="34"/>
      <c r="QIV976" s="35"/>
      <c r="QIW976" s="34"/>
      <c r="QJD976" s="35"/>
      <c r="QJE976" s="34"/>
      <c r="QJL976" s="35"/>
      <c r="QJM976" s="34"/>
      <c r="QJT976" s="35"/>
      <c r="QJU976" s="34"/>
      <c r="QKB976" s="35"/>
      <c r="QKC976" s="34"/>
      <c r="QKJ976" s="35"/>
      <c r="QKK976" s="34"/>
      <c r="QKR976" s="35"/>
      <c r="QKS976" s="34"/>
      <c r="QKZ976" s="35"/>
      <c r="QLA976" s="34"/>
      <c r="QLH976" s="35"/>
      <c r="QLI976" s="34"/>
      <c r="QLP976" s="35"/>
      <c r="QLQ976" s="34"/>
      <c r="QLX976" s="35"/>
      <c r="QLY976" s="34"/>
      <c r="QMF976" s="35"/>
      <c r="QMG976" s="34"/>
      <c r="QMN976" s="35"/>
      <c r="QMO976" s="34"/>
      <c r="QMV976" s="35"/>
      <c r="QMW976" s="34"/>
      <c r="QND976" s="35"/>
      <c r="QNE976" s="34"/>
      <c r="QNL976" s="35"/>
      <c r="QNM976" s="34"/>
      <c r="QNT976" s="35"/>
      <c r="QNU976" s="34"/>
      <c r="QOB976" s="35"/>
      <c r="QOC976" s="34"/>
      <c r="QOJ976" s="35"/>
      <c r="QOK976" s="34"/>
      <c r="QOR976" s="35"/>
      <c r="QOS976" s="34"/>
      <c r="QOZ976" s="35"/>
      <c r="QPA976" s="34"/>
      <c r="QPH976" s="35"/>
      <c r="QPI976" s="34"/>
      <c r="QPP976" s="35"/>
      <c r="QPQ976" s="34"/>
      <c r="QPX976" s="35"/>
      <c r="QPY976" s="34"/>
      <c r="QQF976" s="35"/>
      <c r="QQG976" s="34"/>
      <c r="QQN976" s="35"/>
      <c r="QQO976" s="34"/>
      <c r="QQV976" s="35"/>
      <c r="QQW976" s="34"/>
      <c r="QRD976" s="35"/>
      <c r="QRE976" s="34"/>
      <c r="QRL976" s="35"/>
      <c r="QRM976" s="34"/>
      <c r="QRT976" s="35"/>
      <c r="QRU976" s="34"/>
      <c r="QSB976" s="35"/>
      <c r="QSC976" s="34"/>
      <c r="QSJ976" s="35"/>
      <c r="QSK976" s="34"/>
      <c r="QSR976" s="35"/>
      <c r="QSS976" s="34"/>
      <c r="QSZ976" s="35"/>
      <c r="QTA976" s="34"/>
      <c r="QTH976" s="35"/>
      <c r="QTI976" s="34"/>
      <c r="QTP976" s="35"/>
      <c r="QTQ976" s="34"/>
      <c r="QTX976" s="35"/>
      <c r="QTY976" s="34"/>
      <c r="QUF976" s="35"/>
      <c r="QUG976" s="34"/>
      <c r="QUN976" s="35"/>
      <c r="QUO976" s="34"/>
      <c r="QUV976" s="35"/>
      <c r="QUW976" s="34"/>
      <c r="QVD976" s="35"/>
      <c r="QVE976" s="34"/>
      <c r="QVL976" s="35"/>
      <c r="QVM976" s="34"/>
      <c r="QVT976" s="35"/>
      <c r="QVU976" s="34"/>
      <c r="QWB976" s="35"/>
      <c r="QWC976" s="34"/>
      <c r="QWJ976" s="35"/>
      <c r="QWK976" s="34"/>
      <c r="QWR976" s="35"/>
      <c r="QWS976" s="34"/>
      <c r="QWZ976" s="35"/>
      <c r="QXA976" s="34"/>
      <c r="QXH976" s="35"/>
      <c r="QXI976" s="34"/>
      <c r="QXP976" s="35"/>
      <c r="QXQ976" s="34"/>
      <c r="QXX976" s="35"/>
      <c r="QXY976" s="34"/>
      <c r="QYF976" s="35"/>
      <c r="QYG976" s="34"/>
      <c r="QYN976" s="35"/>
      <c r="QYO976" s="34"/>
      <c r="QYV976" s="35"/>
      <c r="QYW976" s="34"/>
      <c r="QZD976" s="35"/>
      <c r="QZE976" s="34"/>
      <c r="QZL976" s="35"/>
      <c r="QZM976" s="34"/>
      <c r="QZT976" s="35"/>
      <c r="QZU976" s="34"/>
      <c r="RAB976" s="35"/>
      <c r="RAC976" s="34"/>
      <c r="RAJ976" s="35"/>
      <c r="RAK976" s="34"/>
      <c r="RAR976" s="35"/>
      <c r="RAS976" s="34"/>
      <c r="RAZ976" s="35"/>
      <c r="RBA976" s="34"/>
      <c r="RBH976" s="35"/>
      <c r="RBI976" s="34"/>
      <c r="RBP976" s="35"/>
      <c r="RBQ976" s="34"/>
      <c r="RBX976" s="35"/>
      <c r="RBY976" s="34"/>
      <c r="RCF976" s="35"/>
      <c r="RCG976" s="34"/>
      <c r="RCN976" s="35"/>
      <c r="RCO976" s="34"/>
      <c r="RCV976" s="35"/>
      <c r="RCW976" s="34"/>
      <c r="RDD976" s="35"/>
      <c r="RDE976" s="34"/>
      <c r="RDL976" s="35"/>
      <c r="RDM976" s="34"/>
      <c r="RDT976" s="35"/>
      <c r="RDU976" s="34"/>
      <c r="REB976" s="35"/>
      <c r="REC976" s="34"/>
      <c r="REJ976" s="35"/>
      <c r="REK976" s="34"/>
      <c r="RER976" s="35"/>
      <c r="RES976" s="34"/>
      <c r="REZ976" s="35"/>
      <c r="RFA976" s="34"/>
      <c r="RFH976" s="35"/>
      <c r="RFI976" s="34"/>
      <c r="RFP976" s="35"/>
      <c r="RFQ976" s="34"/>
      <c r="RFX976" s="35"/>
      <c r="RFY976" s="34"/>
      <c r="RGF976" s="35"/>
      <c r="RGG976" s="34"/>
      <c r="RGN976" s="35"/>
      <c r="RGO976" s="34"/>
      <c r="RGV976" s="35"/>
      <c r="RGW976" s="34"/>
      <c r="RHD976" s="35"/>
      <c r="RHE976" s="34"/>
      <c r="RHL976" s="35"/>
      <c r="RHM976" s="34"/>
      <c r="RHT976" s="35"/>
      <c r="RHU976" s="34"/>
      <c r="RIB976" s="35"/>
      <c r="RIC976" s="34"/>
      <c r="RIJ976" s="35"/>
      <c r="RIK976" s="34"/>
      <c r="RIR976" s="35"/>
      <c r="RIS976" s="34"/>
      <c r="RIZ976" s="35"/>
      <c r="RJA976" s="34"/>
      <c r="RJH976" s="35"/>
      <c r="RJI976" s="34"/>
      <c r="RJP976" s="35"/>
      <c r="RJQ976" s="34"/>
      <c r="RJX976" s="35"/>
      <c r="RJY976" s="34"/>
      <c r="RKF976" s="35"/>
      <c r="RKG976" s="34"/>
      <c r="RKN976" s="35"/>
      <c r="RKO976" s="34"/>
      <c r="RKV976" s="35"/>
      <c r="RKW976" s="34"/>
      <c r="RLD976" s="35"/>
      <c r="RLE976" s="34"/>
      <c r="RLL976" s="35"/>
      <c r="RLM976" s="34"/>
      <c r="RLT976" s="35"/>
      <c r="RLU976" s="34"/>
      <c r="RMB976" s="35"/>
      <c r="RMC976" s="34"/>
      <c r="RMJ976" s="35"/>
      <c r="RMK976" s="34"/>
      <c r="RMR976" s="35"/>
      <c r="RMS976" s="34"/>
      <c r="RMZ976" s="35"/>
      <c r="RNA976" s="34"/>
      <c r="RNH976" s="35"/>
      <c r="RNI976" s="34"/>
      <c r="RNP976" s="35"/>
      <c r="RNQ976" s="34"/>
      <c r="RNX976" s="35"/>
      <c r="RNY976" s="34"/>
      <c r="ROF976" s="35"/>
      <c r="ROG976" s="34"/>
      <c r="RON976" s="35"/>
      <c r="ROO976" s="34"/>
      <c r="ROV976" s="35"/>
      <c r="ROW976" s="34"/>
      <c r="RPD976" s="35"/>
      <c r="RPE976" s="34"/>
      <c r="RPL976" s="35"/>
      <c r="RPM976" s="34"/>
      <c r="RPT976" s="35"/>
      <c r="RPU976" s="34"/>
      <c r="RQB976" s="35"/>
      <c r="RQC976" s="34"/>
      <c r="RQJ976" s="35"/>
      <c r="RQK976" s="34"/>
      <c r="RQR976" s="35"/>
      <c r="RQS976" s="34"/>
      <c r="RQZ976" s="35"/>
      <c r="RRA976" s="34"/>
      <c r="RRH976" s="35"/>
      <c r="RRI976" s="34"/>
      <c r="RRP976" s="35"/>
      <c r="RRQ976" s="34"/>
      <c r="RRX976" s="35"/>
      <c r="RRY976" s="34"/>
      <c r="RSF976" s="35"/>
      <c r="RSG976" s="34"/>
      <c r="RSN976" s="35"/>
      <c r="RSO976" s="34"/>
      <c r="RSV976" s="35"/>
      <c r="RSW976" s="34"/>
      <c r="RTD976" s="35"/>
      <c r="RTE976" s="34"/>
      <c r="RTL976" s="35"/>
      <c r="RTM976" s="34"/>
      <c r="RTT976" s="35"/>
      <c r="RTU976" s="34"/>
      <c r="RUB976" s="35"/>
      <c r="RUC976" s="34"/>
      <c r="RUJ976" s="35"/>
      <c r="RUK976" s="34"/>
      <c r="RUR976" s="35"/>
      <c r="RUS976" s="34"/>
      <c r="RUZ976" s="35"/>
      <c r="RVA976" s="34"/>
      <c r="RVH976" s="35"/>
      <c r="RVI976" s="34"/>
      <c r="RVP976" s="35"/>
      <c r="RVQ976" s="34"/>
      <c r="RVX976" s="35"/>
      <c r="RVY976" s="34"/>
      <c r="RWF976" s="35"/>
      <c r="RWG976" s="34"/>
      <c r="RWN976" s="35"/>
      <c r="RWO976" s="34"/>
      <c r="RWV976" s="35"/>
      <c r="RWW976" s="34"/>
      <c r="RXD976" s="35"/>
      <c r="RXE976" s="34"/>
      <c r="RXL976" s="35"/>
      <c r="RXM976" s="34"/>
      <c r="RXT976" s="35"/>
      <c r="RXU976" s="34"/>
      <c r="RYB976" s="35"/>
      <c r="RYC976" s="34"/>
      <c r="RYJ976" s="35"/>
      <c r="RYK976" s="34"/>
      <c r="RYR976" s="35"/>
      <c r="RYS976" s="34"/>
      <c r="RYZ976" s="35"/>
      <c r="RZA976" s="34"/>
      <c r="RZH976" s="35"/>
      <c r="RZI976" s="34"/>
      <c r="RZP976" s="35"/>
      <c r="RZQ976" s="34"/>
      <c r="RZX976" s="35"/>
      <c r="RZY976" s="34"/>
      <c r="SAF976" s="35"/>
      <c r="SAG976" s="34"/>
      <c r="SAN976" s="35"/>
      <c r="SAO976" s="34"/>
      <c r="SAV976" s="35"/>
      <c r="SAW976" s="34"/>
      <c r="SBD976" s="35"/>
      <c r="SBE976" s="34"/>
      <c r="SBL976" s="35"/>
      <c r="SBM976" s="34"/>
      <c r="SBT976" s="35"/>
      <c r="SBU976" s="34"/>
      <c r="SCB976" s="35"/>
      <c r="SCC976" s="34"/>
      <c r="SCJ976" s="35"/>
      <c r="SCK976" s="34"/>
      <c r="SCR976" s="35"/>
      <c r="SCS976" s="34"/>
      <c r="SCZ976" s="35"/>
      <c r="SDA976" s="34"/>
      <c r="SDH976" s="35"/>
      <c r="SDI976" s="34"/>
      <c r="SDP976" s="35"/>
      <c r="SDQ976" s="34"/>
      <c r="SDX976" s="35"/>
      <c r="SDY976" s="34"/>
      <c r="SEF976" s="35"/>
      <c r="SEG976" s="34"/>
      <c r="SEN976" s="35"/>
      <c r="SEO976" s="34"/>
      <c r="SEV976" s="35"/>
      <c r="SEW976" s="34"/>
      <c r="SFD976" s="35"/>
      <c r="SFE976" s="34"/>
      <c r="SFL976" s="35"/>
      <c r="SFM976" s="34"/>
      <c r="SFT976" s="35"/>
      <c r="SFU976" s="34"/>
      <c r="SGB976" s="35"/>
      <c r="SGC976" s="34"/>
      <c r="SGJ976" s="35"/>
      <c r="SGK976" s="34"/>
      <c r="SGR976" s="35"/>
      <c r="SGS976" s="34"/>
      <c r="SGZ976" s="35"/>
      <c r="SHA976" s="34"/>
      <c r="SHH976" s="35"/>
      <c r="SHI976" s="34"/>
      <c r="SHP976" s="35"/>
      <c r="SHQ976" s="34"/>
      <c r="SHX976" s="35"/>
      <c r="SHY976" s="34"/>
      <c r="SIF976" s="35"/>
      <c r="SIG976" s="34"/>
      <c r="SIN976" s="35"/>
      <c r="SIO976" s="34"/>
      <c r="SIV976" s="35"/>
      <c r="SIW976" s="34"/>
      <c r="SJD976" s="35"/>
      <c r="SJE976" s="34"/>
      <c r="SJL976" s="35"/>
      <c r="SJM976" s="34"/>
      <c r="SJT976" s="35"/>
      <c r="SJU976" s="34"/>
      <c r="SKB976" s="35"/>
      <c r="SKC976" s="34"/>
      <c r="SKJ976" s="35"/>
      <c r="SKK976" s="34"/>
      <c r="SKR976" s="35"/>
      <c r="SKS976" s="34"/>
      <c r="SKZ976" s="35"/>
      <c r="SLA976" s="34"/>
      <c r="SLH976" s="35"/>
      <c r="SLI976" s="34"/>
      <c r="SLP976" s="35"/>
      <c r="SLQ976" s="34"/>
      <c r="SLX976" s="35"/>
      <c r="SLY976" s="34"/>
      <c r="SMF976" s="35"/>
      <c r="SMG976" s="34"/>
      <c r="SMN976" s="35"/>
      <c r="SMO976" s="34"/>
      <c r="SMV976" s="35"/>
      <c r="SMW976" s="34"/>
      <c r="SND976" s="35"/>
      <c r="SNE976" s="34"/>
      <c r="SNL976" s="35"/>
      <c r="SNM976" s="34"/>
      <c r="SNT976" s="35"/>
      <c r="SNU976" s="34"/>
      <c r="SOB976" s="35"/>
      <c r="SOC976" s="34"/>
      <c r="SOJ976" s="35"/>
      <c r="SOK976" s="34"/>
      <c r="SOR976" s="35"/>
      <c r="SOS976" s="34"/>
      <c r="SOZ976" s="35"/>
      <c r="SPA976" s="34"/>
      <c r="SPH976" s="35"/>
      <c r="SPI976" s="34"/>
      <c r="SPP976" s="35"/>
      <c r="SPQ976" s="34"/>
      <c r="SPX976" s="35"/>
      <c r="SPY976" s="34"/>
      <c r="SQF976" s="35"/>
      <c r="SQG976" s="34"/>
      <c r="SQN976" s="35"/>
      <c r="SQO976" s="34"/>
      <c r="SQV976" s="35"/>
      <c r="SQW976" s="34"/>
      <c r="SRD976" s="35"/>
      <c r="SRE976" s="34"/>
      <c r="SRL976" s="35"/>
      <c r="SRM976" s="34"/>
      <c r="SRT976" s="35"/>
      <c r="SRU976" s="34"/>
      <c r="SSB976" s="35"/>
      <c r="SSC976" s="34"/>
      <c r="SSJ976" s="35"/>
      <c r="SSK976" s="34"/>
      <c r="SSR976" s="35"/>
      <c r="SSS976" s="34"/>
      <c r="SSZ976" s="35"/>
      <c r="STA976" s="34"/>
      <c r="STH976" s="35"/>
      <c r="STI976" s="34"/>
      <c r="STP976" s="35"/>
      <c r="STQ976" s="34"/>
      <c r="STX976" s="35"/>
      <c r="STY976" s="34"/>
      <c r="SUF976" s="35"/>
      <c r="SUG976" s="34"/>
      <c r="SUN976" s="35"/>
      <c r="SUO976" s="34"/>
      <c r="SUV976" s="35"/>
      <c r="SUW976" s="34"/>
      <c r="SVD976" s="35"/>
      <c r="SVE976" s="34"/>
      <c r="SVL976" s="35"/>
      <c r="SVM976" s="34"/>
      <c r="SVT976" s="35"/>
      <c r="SVU976" s="34"/>
      <c r="SWB976" s="35"/>
      <c r="SWC976" s="34"/>
      <c r="SWJ976" s="35"/>
      <c r="SWK976" s="34"/>
      <c r="SWR976" s="35"/>
      <c r="SWS976" s="34"/>
      <c r="SWZ976" s="35"/>
      <c r="SXA976" s="34"/>
      <c r="SXH976" s="35"/>
      <c r="SXI976" s="34"/>
      <c r="SXP976" s="35"/>
      <c r="SXQ976" s="34"/>
      <c r="SXX976" s="35"/>
      <c r="SXY976" s="34"/>
      <c r="SYF976" s="35"/>
      <c r="SYG976" s="34"/>
      <c r="SYN976" s="35"/>
      <c r="SYO976" s="34"/>
      <c r="SYV976" s="35"/>
      <c r="SYW976" s="34"/>
      <c r="SZD976" s="35"/>
      <c r="SZE976" s="34"/>
      <c r="SZL976" s="35"/>
      <c r="SZM976" s="34"/>
      <c r="SZT976" s="35"/>
      <c r="SZU976" s="34"/>
      <c r="TAB976" s="35"/>
      <c r="TAC976" s="34"/>
      <c r="TAJ976" s="35"/>
      <c r="TAK976" s="34"/>
      <c r="TAR976" s="35"/>
      <c r="TAS976" s="34"/>
      <c r="TAZ976" s="35"/>
      <c r="TBA976" s="34"/>
      <c r="TBH976" s="35"/>
      <c r="TBI976" s="34"/>
      <c r="TBP976" s="35"/>
      <c r="TBQ976" s="34"/>
      <c r="TBX976" s="35"/>
      <c r="TBY976" s="34"/>
      <c r="TCF976" s="35"/>
      <c r="TCG976" s="34"/>
      <c r="TCN976" s="35"/>
      <c r="TCO976" s="34"/>
      <c r="TCV976" s="35"/>
      <c r="TCW976" s="34"/>
      <c r="TDD976" s="35"/>
      <c r="TDE976" s="34"/>
      <c r="TDL976" s="35"/>
      <c r="TDM976" s="34"/>
      <c r="TDT976" s="35"/>
      <c r="TDU976" s="34"/>
      <c r="TEB976" s="35"/>
      <c r="TEC976" s="34"/>
      <c r="TEJ976" s="35"/>
      <c r="TEK976" s="34"/>
      <c r="TER976" s="35"/>
      <c r="TES976" s="34"/>
      <c r="TEZ976" s="35"/>
      <c r="TFA976" s="34"/>
      <c r="TFH976" s="35"/>
      <c r="TFI976" s="34"/>
      <c r="TFP976" s="35"/>
      <c r="TFQ976" s="34"/>
      <c r="TFX976" s="35"/>
      <c r="TFY976" s="34"/>
      <c r="TGF976" s="35"/>
      <c r="TGG976" s="34"/>
      <c r="TGN976" s="35"/>
      <c r="TGO976" s="34"/>
      <c r="TGV976" s="35"/>
      <c r="TGW976" s="34"/>
      <c r="THD976" s="35"/>
      <c r="THE976" s="34"/>
      <c r="THL976" s="35"/>
      <c r="THM976" s="34"/>
      <c r="THT976" s="35"/>
      <c r="THU976" s="34"/>
      <c r="TIB976" s="35"/>
      <c r="TIC976" s="34"/>
      <c r="TIJ976" s="35"/>
      <c r="TIK976" s="34"/>
      <c r="TIR976" s="35"/>
      <c r="TIS976" s="34"/>
      <c r="TIZ976" s="35"/>
      <c r="TJA976" s="34"/>
      <c r="TJH976" s="35"/>
      <c r="TJI976" s="34"/>
      <c r="TJP976" s="35"/>
      <c r="TJQ976" s="34"/>
      <c r="TJX976" s="35"/>
      <c r="TJY976" s="34"/>
      <c r="TKF976" s="35"/>
      <c r="TKG976" s="34"/>
      <c r="TKN976" s="35"/>
      <c r="TKO976" s="34"/>
      <c r="TKV976" s="35"/>
      <c r="TKW976" s="34"/>
      <c r="TLD976" s="35"/>
      <c r="TLE976" s="34"/>
      <c r="TLL976" s="35"/>
      <c r="TLM976" s="34"/>
      <c r="TLT976" s="35"/>
      <c r="TLU976" s="34"/>
      <c r="TMB976" s="35"/>
      <c r="TMC976" s="34"/>
      <c r="TMJ976" s="35"/>
      <c r="TMK976" s="34"/>
      <c r="TMR976" s="35"/>
      <c r="TMS976" s="34"/>
      <c r="TMZ976" s="35"/>
      <c r="TNA976" s="34"/>
      <c r="TNH976" s="35"/>
      <c r="TNI976" s="34"/>
      <c r="TNP976" s="35"/>
      <c r="TNQ976" s="34"/>
      <c r="TNX976" s="35"/>
      <c r="TNY976" s="34"/>
      <c r="TOF976" s="35"/>
      <c r="TOG976" s="34"/>
      <c r="TON976" s="35"/>
      <c r="TOO976" s="34"/>
      <c r="TOV976" s="35"/>
      <c r="TOW976" s="34"/>
      <c r="TPD976" s="35"/>
      <c r="TPE976" s="34"/>
      <c r="TPL976" s="35"/>
      <c r="TPM976" s="34"/>
      <c r="TPT976" s="35"/>
      <c r="TPU976" s="34"/>
      <c r="TQB976" s="35"/>
      <c r="TQC976" s="34"/>
      <c r="TQJ976" s="35"/>
      <c r="TQK976" s="34"/>
      <c r="TQR976" s="35"/>
      <c r="TQS976" s="34"/>
      <c r="TQZ976" s="35"/>
      <c r="TRA976" s="34"/>
      <c r="TRH976" s="35"/>
      <c r="TRI976" s="34"/>
      <c r="TRP976" s="35"/>
      <c r="TRQ976" s="34"/>
      <c r="TRX976" s="35"/>
      <c r="TRY976" s="34"/>
      <c r="TSF976" s="35"/>
      <c r="TSG976" s="34"/>
      <c r="TSN976" s="35"/>
      <c r="TSO976" s="34"/>
      <c r="TSV976" s="35"/>
      <c r="TSW976" s="34"/>
      <c r="TTD976" s="35"/>
      <c r="TTE976" s="34"/>
      <c r="TTL976" s="35"/>
      <c r="TTM976" s="34"/>
      <c r="TTT976" s="35"/>
      <c r="TTU976" s="34"/>
      <c r="TUB976" s="35"/>
      <c r="TUC976" s="34"/>
      <c r="TUJ976" s="35"/>
      <c r="TUK976" s="34"/>
      <c r="TUR976" s="35"/>
      <c r="TUS976" s="34"/>
      <c r="TUZ976" s="35"/>
      <c r="TVA976" s="34"/>
      <c r="TVH976" s="35"/>
      <c r="TVI976" s="34"/>
      <c r="TVP976" s="35"/>
      <c r="TVQ976" s="34"/>
      <c r="TVX976" s="35"/>
      <c r="TVY976" s="34"/>
      <c r="TWF976" s="35"/>
      <c r="TWG976" s="34"/>
      <c r="TWN976" s="35"/>
      <c r="TWO976" s="34"/>
      <c r="TWV976" s="35"/>
      <c r="TWW976" s="34"/>
      <c r="TXD976" s="35"/>
      <c r="TXE976" s="34"/>
      <c r="TXL976" s="35"/>
      <c r="TXM976" s="34"/>
      <c r="TXT976" s="35"/>
      <c r="TXU976" s="34"/>
      <c r="TYB976" s="35"/>
      <c r="TYC976" s="34"/>
      <c r="TYJ976" s="35"/>
      <c r="TYK976" s="34"/>
      <c r="TYR976" s="35"/>
      <c r="TYS976" s="34"/>
      <c r="TYZ976" s="35"/>
      <c r="TZA976" s="34"/>
      <c r="TZH976" s="35"/>
      <c r="TZI976" s="34"/>
      <c r="TZP976" s="35"/>
      <c r="TZQ976" s="34"/>
      <c r="TZX976" s="35"/>
      <c r="TZY976" s="34"/>
      <c r="UAF976" s="35"/>
      <c r="UAG976" s="34"/>
      <c r="UAN976" s="35"/>
      <c r="UAO976" s="34"/>
      <c r="UAV976" s="35"/>
      <c r="UAW976" s="34"/>
      <c r="UBD976" s="35"/>
      <c r="UBE976" s="34"/>
      <c r="UBL976" s="35"/>
      <c r="UBM976" s="34"/>
      <c r="UBT976" s="35"/>
      <c r="UBU976" s="34"/>
      <c r="UCB976" s="35"/>
      <c r="UCC976" s="34"/>
      <c r="UCJ976" s="35"/>
      <c r="UCK976" s="34"/>
      <c r="UCR976" s="35"/>
      <c r="UCS976" s="34"/>
      <c r="UCZ976" s="35"/>
      <c r="UDA976" s="34"/>
      <c r="UDH976" s="35"/>
      <c r="UDI976" s="34"/>
      <c r="UDP976" s="35"/>
      <c r="UDQ976" s="34"/>
      <c r="UDX976" s="35"/>
      <c r="UDY976" s="34"/>
      <c r="UEF976" s="35"/>
      <c r="UEG976" s="34"/>
      <c r="UEN976" s="35"/>
      <c r="UEO976" s="34"/>
      <c r="UEV976" s="35"/>
      <c r="UEW976" s="34"/>
      <c r="UFD976" s="35"/>
      <c r="UFE976" s="34"/>
      <c r="UFL976" s="35"/>
      <c r="UFM976" s="34"/>
      <c r="UFT976" s="35"/>
      <c r="UFU976" s="34"/>
      <c r="UGB976" s="35"/>
      <c r="UGC976" s="34"/>
      <c r="UGJ976" s="35"/>
      <c r="UGK976" s="34"/>
      <c r="UGR976" s="35"/>
      <c r="UGS976" s="34"/>
      <c r="UGZ976" s="35"/>
      <c r="UHA976" s="34"/>
      <c r="UHH976" s="35"/>
      <c r="UHI976" s="34"/>
      <c r="UHP976" s="35"/>
      <c r="UHQ976" s="34"/>
      <c r="UHX976" s="35"/>
      <c r="UHY976" s="34"/>
      <c r="UIF976" s="35"/>
      <c r="UIG976" s="34"/>
      <c r="UIN976" s="35"/>
      <c r="UIO976" s="34"/>
      <c r="UIV976" s="35"/>
      <c r="UIW976" s="34"/>
      <c r="UJD976" s="35"/>
      <c r="UJE976" s="34"/>
      <c r="UJL976" s="35"/>
      <c r="UJM976" s="34"/>
      <c r="UJT976" s="35"/>
      <c r="UJU976" s="34"/>
      <c r="UKB976" s="35"/>
      <c r="UKC976" s="34"/>
      <c r="UKJ976" s="35"/>
      <c r="UKK976" s="34"/>
      <c r="UKR976" s="35"/>
      <c r="UKS976" s="34"/>
      <c r="UKZ976" s="35"/>
      <c r="ULA976" s="34"/>
      <c r="ULH976" s="35"/>
      <c r="ULI976" s="34"/>
      <c r="ULP976" s="35"/>
      <c r="ULQ976" s="34"/>
      <c r="ULX976" s="35"/>
      <c r="ULY976" s="34"/>
      <c r="UMF976" s="35"/>
      <c r="UMG976" s="34"/>
      <c r="UMN976" s="35"/>
      <c r="UMO976" s="34"/>
      <c r="UMV976" s="35"/>
      <c r="UMW976" s="34"/>
      <c r="UND976" s="35"/>
      <c r="UNE976" s="34"/>
      <c r="UNL976" s="35"/>
      <c r="UNM976" s="34"/>
      <c r="UNT976" s="35"/>
      <c r="UNU976" s="34"/>
      <c r="UOB976" s="35"/>
      <c r="UOC976" s="34"/>
      <c r="UOJ976" s="35"/>
      <c r="UOK976" s="34"/>
      <c r="UOR976" s="35"/>
      <c r="UOS976" s="34"/>
      <c r="UOZ976" s="35"/>
      <c r="UPA976" s="34"/>
      <c r="UPH976" s="35"/>
      <c r="UPI976" s="34"/>
      <c r="UPP976" s="35"/>
      <c r="UPQ976" s="34"/>
      <c r="UPX976" s="35"/>
      <c r="UPY976" s="34"/>
      <c r="UQF976" s="35"/>
      <c r="UQG976" s="34"/>
      <c r="UQN976" s="35"/>
      <c r="UQO976" s="34"/>
      <c r="UQV976" s="35"/>
      <c r="UQW976" s="34"/>
      <c r="URD976" s="35"/>
      <c r="URE976" s="34"/>
      <c r="URL976" s="35"/>
      <c r="URM976" s="34"/>
      <c r="URT976" s="35"/>
      <c r="URU976" s="34"/>
      <c r="USB976" s="35"/>
      <c r="USC976" s="34"/>
      <c r="USJ976" s="35"/>
      <c r="USK976" s="34"/>
      <c r="USR976" s="35"/>
      <c r="USS976" s="34"/>
      <c r="USZ976" s="35"/>
      <c r="UTA976" s="34"/>
      <c r="UTH976" s="35"/>
      <c r="UTI976" s="34"/>
      <c r="UTP976" s="35"/>
      <c r="UTQ976" s="34"/>
      <c r="UTX976" s="35"/>
      <c r="UTY976" s="34"/>
      <c r="UUF976" s="35"/>
      <c r="UUG976" s="34"/>
      <c r="UUN976" s="35"/>
      <c r="UUO976" s="34"/>
      <c r="UUV976" s="35"/>
      <c r="UUW976" s="34"/>
      <c r="UVD976" s="35"/>
      <c r="UVE976" s="34"/>
      <c r="UVL976" s="35"/>
      <c r="UVM976" s="34"/>
      <c r="UVT976" s="35"/>
      <c r="UVU976" s="34"/>
      <c r="UWB976" s="35"/>
      <c r="UWC976" s="34"/>
      <c r="UWJ976" s="35"/>
      <c r="UWK976" s="34"/>
      <c r="UWR976" s="35"/>
      <c r="UWS976" s="34"/>
      <c r="UWZ976" s="35"/>
      <c r="UXA976" s="34"/>
      <c r="UXH976" s="35"/>
      <c r="UXI976" s="34"/>
      <c r="UXP976" s="35"/>
      <c r="UXQ976" s="34"/>
      <c r="UXX976" s="35"/>
      <c r="UXY976" s="34"/>
      <c r="UYF976" s="35"/>
      <c r="UYG976" s="34"/>
      <c r="UYN976" s="35"/>
      <c r="UYO976" s="34"/>
      <c r="UYV976" s="35"/>
      <c r="UYW976" s="34"/>
      <c r="UZD976" s="35"/>
      <c r="UZE976" s="34"/>
      <c r="UZL976" s="35"/>
      <c r="UZM976" s="34"/>
      <c r="UZT976" s="35"/>
      <c r="UZU976" s="34"/>
      <c r="VAB976" s="35"/>
      <c r="VAC976" s="34"/>
      <c r="VAJ976" s="35"/>
      <c r="VAK976" s="34"/>
      <c r="VAR976" s="35"/>
      <c r="VAS976" s="34"/>
      <c r="VAZ976" s="35"/>
      <c r="VBA976" s="34"/>
      <c r="VBH976" s="35"/>
      <c r="VBI976" s="34"/>
      <c r="VBP976" s="35"/>
      <c r="VBQ976" s="34"/>
      <c r="VBX976" s="35"/>
      <c r="VBY976" s="34"/>
      <c r="VCF976" s="35"/>
      <c r="VCG976" s="34"/>
      <c r="VCN976" s="35"/>
      <c r="VCO976" s="34"/>
      <c r="VCV976" s="35"/>
      <c r="VCW976" s="34"/>
      <c r="VDD976" s="35"/>
      <c r="VDE976" s="34"/>
      <c r="VDL976" s="35"/>
      <c r="VDM976" s="34"/>
      <c r="VDT976" s="35"/>
      <c r="VDU976" s="34"/>
      <c r="VEB976" s="35"/>
      <c r="VEC976" s="34"/>
      <c r="VEJ976" s="35"/>
      <c r="VEK976" s="34"/>
      <c r="VER976" s="35"/>
      <c r="VES976" s="34"/>
      <c r="VEZ976" s="35"/>
      <c r="VFA976" s="34"/>
      <c r="VFH976" s="35"/>
      <c r="VFI976" s="34"/>
      <c r="VFP976" s="35"/>
      <c r="VFQ976" s="34"/>
      <c r="VFX976" s="35"/>
      <c r="VFY976" s="34"/>
      <c r="VGF976" s="35"/>
      <c r="VGG976" s="34"/>
      <c r="VGN976" s="35"/>
      <c r="VGO976" s="34"/>
      <c r="VGV976" s="35"/>
      <c r="VGW976" s="34"/>
      <c r="VHD976" s="35"/>
      <c r="VHE976" s="34"/>
      <c r="VHL976" s="35"/>
      <c r="VHM976" s="34"/>
      <c r="VHT976" s="35"/>
      <c r="VHU976" s="34"/>
      <c r="VIB976" s="35"/>
      <c r="VIC976" s="34"/>
      <c r="VIJ976" s="35"/>
      <c r="VIK976" s="34"/>
      <c r="VIR976" s="35"/>
      <c r="VIS976" s="34"/>
      <c r="VIZ976" s="35"/>
      <c r="VJA976" s="34"/>
      <c r="VJH976" s="35"/>
      <c r="VJI976" s="34"/>
      <c r="VJP976" s="35"/>
      <c r="VJQ976" s="34"/>
      <c r="VJX976" s="35"/>
      <c r="VJY976" s="34"/>
      <c r="VKF976" s="35"/>
      <c r="VKG976" s="34"/>
      <c r="VKN976" s="35"/>
      <c r="VKO976" s="34"/>
      <c r="VKV976" s="35"/>
      <c r="VKW976" s="34"/>
      <c r="VLD976" s="35"/>
      <c r="VLE976" s="34"/>
      <c r="VLL976" s="35"/>
      <c r="VLM976" s="34"/>
      <c r="VLT976" s="35"/>
      <c r="VLU976" s="34"/>
      <c r="VMB976" s="35"/>
      <c r="VMC976" s="34"/>
      <c r="VMJ976" s="35"/>
      <c r="VMK976" s="34"/>
      <c r="VMR976" s="35"/>
      <c r="VMS976" s="34"/>
      <c r="VMZ976" s="35"/>
      <c r="VNA976" s="34"/>
      <c r="VNH976" s="35"/>
      <c r="VNI976" s="34"/>
      <c r="VNP976" s="35"/>
      <c r="VNQ976" s="34"/>
      <c r="VNX976" s="35"/>
      <c r="VNY976" s="34"/>
      <c r="VOF976" s="35"/>
      <c r="VOG976" s="34"/>
      <c r="VON976" s="35"/>
      <c r="VOO976" s="34"/>
      <c r="VOV976" s="35"/>
      <c r="VOW976" s="34"/>
      <c r="VPD976" s="35"/>
      <c r="VPE976" s="34"/>
      <c r="VPL976" s="35"/>
      <c r="VPM976" s="34"/>
      <c r="VPT976" s="35"/>
      <c r="VPU976" s="34"/>
      <c r="VQB976" s="35"/>
      <c r="VQC976" s="34"/>
      <c r="VQJ976" s="35"/>
      <c r="VQK976" s="34"/>
      <c r="VQR976" s="35"/>
      <c r="VQS976" s="34"/>
      <c r="VQZ976" s="35"/>
      <c r="VRA976" s="34"/>
      <c r="VRH976" s="35"/>
      <c r="VRI976" s="34"/>
      <c r="VRP976" s="35"/>
      <c r="VRQ976" s="34"/>
      <c r="VRX976" s="35"/>
      <c r="VRY976" s="34"/>
      <c r="VSF976" s="35"/>
      <c r="VSG976" s="34"/>
      <c r="VSN976" s="35"/>
      <c r="VSO976" s="34"/>
      <c r="VSV976" s="35"/>
      <c r="VSW976" s="34"/>
      <c r="VTD976" s="35"/>
      <c r="VTE976" s="34"/>
      <c r="VTL976" s="35"/>
      <c r="VTM976" s="34"/>
      <c r="VTT976" s="35"/>
      <c r="VTU976" s="34"/>
      <c r="VUB976" s="35"/>
      <c r="VUC976" s="34"/>
      <c r="VUJ976" s="35"/>
      <c r="VUK976" s="34"/>
      <c r="VUR976" s="35"/>
      <c r="VUS976" s="34"/>
      <c r="VUZ976" s="35"/>
      <c r="VVA976" s="34"/>
      <c r="VVH976" s="35"/>
      <c r="VVI976" s="34"/>
      <c r="VVP976" s="35"/>
      <c r="VVQ976" s="34"/>
      <c r="VVX976" s="35"/>
      <c r="VVY976" s="34"/>
      <c r="VWF976" s="35"/>
      <c r="VWG976" s="34"/>
      <c r="VWN976" s="35"/>
      <c r="VWO976" s="34"/>
      <c r="VWV976" s="35"/>
      <c r="VWW976" s="34"/>
      <c r="VXD976" s="35"/>
      <c r="VXE976" s="34"/>
      <c r="VXL976" s="35"/>
      <c r="VXM976" s="34"/>
      <c r="VXT976" s="35"/>
      <c r="VXU976" s="34"/>
      <c r="VYB976" s="35"/>
      <c r="VYC976" s="34"/>
      <c r="VYJ976" s="35"/>
      <c r="VYK976" s="34"/>
      <c r="VYR976" s="35"/>
      <c r="VYS976" s="34"/>
      <c r="VYZ976" s="35"/>
      <c r="VZA976" s="34"/>
      <c r="VZH976" s="35"/>
      <c r="VZI976" s="34"/>
      <c r="VZP976" s="35"/>
      <c r="VZQ976" s="34"/>
      <c r="VZX976" s="35"/>
      <c r="VZY976" s="34"/>
      <c r="WAF976" s="35"/>
      <c r="WAG976" s="34"/>
      <c r="WAN976" s="35"/>
      <c r="WAO976" s="34"/>
      <c r="WAV976" s="35"/>
      <c r="WAW976" s="34"/>
      <c r="WBD976" s="35"/>
      <c r="WBE976" s="34"/>
      <c r="WBL976" s="35"/>
      <c r="WBM976" s="34"/>
      <c r="WBT976" s="35"/>
      <c r="WBU976" s="34"/>
      <c r="WCB976" s="35"/>
      <c r="WCC976" s="34"/>
      <c r="WCJ976" s="35"/>
      <c r="WCK976" s="34"/>
      <c r="WCR976" s="35"/>
      <c r="WCS976" s="34"/>
      <c r="WCZ976" s="35"/>
      <c r="WDA976" s="34"/>
      <c r="WDH976" s="35"/>
      <c r="WDI976" s="34"/>
      <c r="WDP976" s="35"/>
      <c r="WDQ976" s="34"/>
      <c r="WDX976" s="35"/>
      <c r="WDY976" s="34"/>
      <c r="WEF976" s="35"/>
      <c r="WEG976" s="34"/>
      <c r="WEN976" s="35"/>
      <c r="WEO976" s="34"/>
      <c r="WEV976" s="35"/>
      <c r="WEW976" s="34"/>
      <c r="WFD976" s="35"/>
      <c r="WFE976" s="34"/>
      <c r="WFL976" s="35"/>
      <c r="WFM976" s="34"/>
      <c r="WFT976" s="35"/>
      <c r="WFU976" s="34"/>
      <c r="WGB976" s="35"/>
      <c r="WGC976" s="34"/>
      <c r="WGJ976" s="35"/>
      <c r="WGK976" s="34"/>
      <c r="WGR976" s="35"/>
      <c r="WGS976" s="34"/>
      <c r="WGZ976" s="35"/>
      <c r="WHA976" s="34"/>
      <c r="WHH976" s="35"/>
      <c r="WHI976" s="34"/>
      <c r="WHP976" s="35"/>
      <c r="WHQ976" s="34"/>
      <c r="WHX976" s="35"/>
      <c r="WHY976" s="34"/>
      <c r="WIF976" s="35"/>
      <c r="WIG976" s="34"/>
      <c r="WIN976" s="35"/>
      <c r="WIO976" s="34"/>
      <c r="WIV976" s="35"/>
      <c r="WIW976" s="34"/>
      <c r="WJD976" s="35"/>
      <c r="WJE976" s="34"/>
      <c r="WJL976" s="35"/>
      <c r="WJM976" s="34"/>
      <c r="WJT976" s="35"/>
      <c r="WJU976" s="34"/>
      <c r="WKB976" s="35"/>
      <c r="WKC976" s="34"/>
      <c r="WKJ976" s="35"/>
      <c r="WKK976" s="34"/>
      <c r="WKR976" s="35"/>
      <c r="WKS976" s="34"/>
      <c r="WKZ976" s="35"/>
      <c r="WLA976" s="34"/>
      <c r="WLH976" s="35"/>
      <c r="WLI976" s="34"/>
      <c r="WLP976" s="35"/>
      <c r="WLQ976" s="34"/>
      <c r="WLX976" s="35"/>
      <c r="WLY976" s="34"/>
      <c r="WMF976" s="35"/>
      <c r="WMG976" s="34"/>
      <c r="WMN976" s="35"/>
      <c r="WMO976" s="34"/>
      <c r="WMV976" s="35"/>
      <c r="WMW976" s="34"/>
      <c r="WND976" s="35"/>
      <c r="WNE976" s="34"/>
      <c r="WNL976" s="35"/>
      <c r="WNM976" s="34"/>
      <c r="WNT976" s="35"/>
      <c r="WNU976" s="34"/>
      <c r="WOB976" s="35"/>
      <c r="WOC976" s="34"/>
      <c r="WOJ976" s="35"/>
      <c r="WOK976" s="34"/>
      <c r="WOR976" s="35"/>
      <c r="WOS976" s="34"/>
      <c r="WOZ976" s="35"/>
      <c r="WPA976" s="34"/>
      <c r="WPH976" s="35"/>
      <c r="WPI976" s="34"/>
      <c r="WPP976" s="35"/>
      <c r="WPQ976" s="34"/>
      <c r="WPX976" s="35"/>
      <c r="WPY976" s="34"/>
      <c r="WQF976" s="35"/>
      <c r="WQG976" s="34"/>
      <c r="WQN976" s="35"/>
      <c r="WQO976" s="34"/>
      <c r="WQV976" s="35"/>
      <c r="WQW976" s="34"/>
      <c r="WRD976" s="35"/>
      <c r="WRE976" s="34"/>
      <c r="WRL976" s="35"/>
      <c r="WRM976" s="34"/>
      <c r="WRT976" s="35"/>
      <c r="WRU976" s="34"/>
      <c r="WSB976" s="35"/>
      <c r="WSC976" s="34"/>
      <c r="WSJ976" s="35"/>
      <c r="WSK976" s="34"/>
      <c r="WSR976" s="35"/>
      <c r="WSS976" s="34"/>
      <c r="WSZ976" s="35"/>
      <c r="WTA976" s="34"/>
      <c r="WTH976" s="35"/>
      <c r="WTI976" s="34"/>
      <c r="WTP976" s="35"/>
      <c r="WTQ976" s="34"/>
      <c r="WTX976" s="35"/>
      <c r="WTY976" s="34"/>
      <c r="WUF976" s="35"/>
      <c r="WUG976" s="34"/>
      <c r="WUN976" s="35"/>
      <c r="WUO976" s="34"/>
      <c r="WUV976" s="35"/>
      <c r="WUW976" s="34"/>
      <c r="WVD976" s="35"/>
      <c r="WVE976" s="34"/>
      <c r="WVL976" s="35"/>
      <c r="WVM976" s="34"/>
      <c r="WVT976" s="35"/>
      <c r="WVU976" s="34"/>
      <c r="WWB976" s="35"/>
      <c r="WWC976" s="34"/>
      <c r="WWJ976" s="35"/>
      <c r="WWK976" s="34"/>
      <c r="WWR976" s="35"/>
      <c r="WWS976" s="34"/>
      <c r="WWZ976" s="35"/>
      <c r="WXA976" s="34"/>
      <c r="WXH976" s="35"/>
      <c r="WXI976" s="34"/>
      <c r="WXP976" s="35"/>
      <c r="WXQ976" s="34"/>
      <c r="WXX976" s="35"/>
      <c r="WXY976" s="34"/>
      <c r="WYF976" s="35"/>
      <c r="WYG976" s="34"/>
      <c r="WYN976" s="35"/>
      <c r="WYO976" s="34"/>
      <c r="WYV976" s="35"/>
      <c r="WYW976" s="34"/>
      <c r="WZD976" s="35"/>
      <c r="WZE976" s="34"/>
      <c r="WZL976" s="35"/>
      <c r="WZM976" s="34"/>
      <c r="WZT976" s="35"/>
      <c r="WZU976" s="34"/>
      <c r="XAB976" s="35"/>
      <c r="XAC976" s="34"/>
      <c r="XAJ976" s="35"/>
      <c r="XAK976" s="34"/>
      <c r="XAR976" s="35"/>
      <c r="XAS976" s="34"/>
      <c r="XAZ976" s="35"/>
      <c r="XBA976" s="34"/>
      <c r="XBH976" s="35"/>
      <c r="XBI976" s="34"/>
      <c r="XBP976" s="35"/>
      <c r="XBQ976" s="34"/>
      <c r="XBX976" s="35"/>
      <c r="XBY976" s="34"/>
      <c r="XCF976" s="35"/>
      <c r="XCG976" s="34"/>
      <c r="XCN976" s="35"/>
      <c r="XCO976" s="34"/>
      <c r="XCV976" s="35"/>
      <c r="XCW976" s="34"/>
      <c r="XDD976" s="35"/>
      <c r="XDE976" s="34"/>
      <c r="XDL976" s="35"/>
      <c r="XDM976" s="34"/>
      <c r="XDT976" s="35"/>
      <c r="XDU976" s="34"/>
      <c r="XEB976" s="35"/>
      <c r="XEC976" s="34"/>
      <c r="XEJ976" s="35"/>
      <c r="XEK976" s="34"/>
      <c r="XER976" s="35"/>
      <c r="XES976" s="34"/>
      <c r="XEZ976" s="35"/>
      <c r="XFA976" s="34"/>
    </row>
    <row r="977" spans="1:1021 1028:2045 2052:3069 3076:4093 4100:5117 5124:6141 6148:7165 7172:8189 8196:9213 9220:10237 10244:11261 11268:12285 12292:13309 13316:14333 14340:15357 15364:16381" x14ac:dyDescent="0.25">
      <c r="A977" t="s">
        <v>21</v>
      </c>
      <c r="B977" t="s">
        <v>180</v>
      </c>
      <c r="C977">
        <v>566</v>
      </c>
      <c r="D977">
        <v>566</v>
      </c>
      <c r="E977" s="35">
        <v>1</v>
      </c>
      <c r="F977" s="34">
        <v>1E-156</v>
      </c>
      <c r="G977">
        <v>98.15</v>
      </c>
      <c r="H977">
        <v>384</v>
      </c>
      <c r="I977" t="str">
        <f>HYPERLINK("https://www.ncbi.nlm.nih.gov/nucleotide/OK170928.1?report=genbank&amp;log$=nucltop&amp;blast_rank=75&amp;RID=XE5J84ZU013","OK170928.1")</f>
        <v>OK170928.1</v>
      </c>
      <c r="L977" s="35"/>
      <c r="M977" s="34"/>
      <c r="T977" s="35"/>
      <c r="U977" s="34"/>
      <c r="AB977" s="35"/>
      <c r="AC977" s="34"/>
      <c r="AJ977" s="35"/>
      <c r="AK977" s="34"/>
      <c r="AR977" s="35"/>
      <c r="AS977" s="34"/>
      <c r="AZ977" s="35"/>
      <c r="BA977" s="34"/>
      <c r="BH977" s="35"/>
      <c r="BI977" s="34"/>
      <c r="BP977" s="35"/>
      <c r="BQ977" s="34"/>
      <c r="BX977" s="35"/>
      <c r="BY977" s="34"/>
      <c r="CF977" s="35"/>
      <c r="CG977" s="34"/>
      <c r="CN977" s="35"/>
      <c r="CO977" s="34"/>
      <c r="CV977" s="35"/>
      <c r="CW977" s="34"/>
      <c r="DD977" s="35"/>
      <c r="DE977" s="34"/>
      <c r="DL977" s="35"/>
      <c r="DM977" s="34"/>
      <c r="DT977" s="35"/>
      <c r="DU977" s="34"/>
      <c r="EB977" s="35"/>
      <c r="EC977" s="34"/>
      <c r="EJ977" s="35"/>
      <c r="EK977" s="34"/>
      <c r="ER977" s="35"/>
      <c r="ES977" s="34"/>
      <c r="EZ977" s="35"/>
      <c r="FA977" s="34"/>
      <c r="FH977" s="35"/>
      <c r="FI977" s="34"/>
      <c r="FP977" s="35"/>
      <c r="FQ977" s="34"/>
      <c r="FX977" s="35"/>
      <c r="FY977" s="34"/>
      <c r="GF977" s="35"/>
      <c r="GG977" s="34"/>
      <c r="GN977" s="35"/>
      <c r="GO977" s="34"/>
      <c r="GV977" s="35"/>
      <c r="GW977" s="34"/>
      <c r="HD977" s="35"/>
      <c r="HE977" s="34"/>
      <c r="HL977" s="35"/>
      <c r="HM977" s="34"/>
      <c r="HT977" s="35"/>
      <c r="HU977" s="34"/>
      <c r="IB977" s="35"/>
      <c r="IC977" s="34"/>
      <c r="IJ977" s="35"/>
      <c r="IK977" s="34"/>
      <c r="IR977" s="35"/>
      <c r="IS977" s="34"/>
      <c r="IZ977" s="35"/>
      <c r="JA977" s="34"/>
      <c r="JH977" s="35"/>
      <c r="JI977" s="34"/>
      <c r="JP977" s="35"/>
      <c r="JQ977" s="34"/>
      <c r="JX977" s="35"/>
      <c r="JY977" s="34"/>
      <c r="KF977" s="35"/>
      <c r="KG977" s="34"/>
      <c r="KN977" s="35"/>
      <c r="KO977" s="34"/>
      <c r="KV977" s="35"/>
      <c r="KW977" s="34"/>
      <c r="LD977" s="35"/>
      <c r="LE977" s="34"/>
      <c r="LL977" s="35"/>
      <c r="LM977" s="34"/>
      <c r="LT977" s="35"/>
      <c r="LU977" s="34"/>
      <c r="MB977" s="35"/>
      <c r="MC977" s="34"/>
      <c r="MJ977" s="35"/>
      <c r="MK977" s="34"/>
      <c r="MR977" s="35"/>
      <c r="MS977" s="34"/>
      <c r="MZ977" s="35"/>
      <c r="NA977" s="34"/>
      <c r="NH977" s="35"/>
      <c r="NI977" s="34"/>
      <c r="NP977" s="35"/>
      <c r="NQ977" s="34"/>
      <c r="NX977" s="35"/>
      <c r="NY977" s="34"/>
      <c r="OF977" s="35"/>
      <c r="OG977" s="34"/>
      <c r="ON977" s="35"/>
      <c r="OO977" s="34"/>
      <c r="OV977" s="35"/>
      <c r="OW977" s="34"/>
      <c r="PD977" s="35"/>
      <c r="PE977" s="34"/>
      <c r="PL977" s="35"/>
      <c r="PM977" s="34"/>
      <c r="PT977" s="35"/>
      <c r="PU977" s="34"/>
      <c r="QB977" s="35"/>
      <c r="QC977" s="34"/>
      <c r="QJ977" s="35"/>
      <c r="QK977" s="34"/>
      <c r="QR977" s="35"/>
      <c r="QS977" s="34"/>
      <c r="QZ977" s="35"/>
      <c r="RA977" s="34"/>
      <c r="RH977" s="35"/>
      <c r="RI977" s="34"/>
      <c r="RP977" s="35"/>
      <c r="RQ977" s="34"/>
      <c r="RX977" s="35"/>
      <c r="RY977" s="34"/>
      <c r="SF977" s="35"/>
      <c r="SG977" s="34"/>
      <c r="SN977" s="35"/>
      <c r="SO977" s="34"/>
      <c r="SV977" s="35"/>
      <c r="SW977" s="34"/>
      <c r="TD977" s="35"/>
      <c r="TE977" s="34"/>
      <c r="TL977" s="35"/>
      <c r="TM977" s="34"/>
      <c r="TT977" s="35"/>
      <c r="TU977" s="34"/>
      <c r="UB977" s="35"/>
      <c r="UC977" s="34"/>
      <c r="UJ977" s="35"/>
      <c r="UK977" s="34"/>
      <c r="UR977" s="35"/>
      <c r="US977" s="34"/>
      <c r="UZ977" s="35"/>
      <c r="VA977" s="34"/>
      <c r="VH977" s="35"/>
      <c r="VI977" s="34"/>
      <c r="VP977" s="35"/>
      <c r="VQ977" s="34"/>
      <c r="VX977" s="35"/>
      <c r="VY977" s="34"/>
      <c r="WF977" s="35"/>
      <c r="WG977" s="34"/>
      <c r="WN977" s="35"/>
      <c r="WO977" s="34"/>
      <c r="WV977" s="35"/>
      <c r="WW977" s="34"/>
      <c r="XD977" s="35"/>
      <c r="XE977" s="34"/>
      <c r="XL977" s="35"/>
      <c r="XM977" s="34"/>
      <c r="XT977" s="35"/>
      <c r="XU977" s="34"/>
      <c r="YB977" s="35"/>
      <c r="YC977" s="34"/>
      <c r="YJ977" s="35"/>
      <c r="YK977" s="34"/>
      <c r="YR977" s="35"/>
      <c r="YS977" s="34"/>
      <c r="YZ977" s="35"/>
      <c r="ZA977" s="34"/>
      <c r="ZH977" s="35"/>
      <c r="ZI977" s="34"/>
      <c r="ZP977" s="35"/>
      <c r="ZQ977" s="34"/>
      <c r="ZX977" s="35"/>
      <c r="ZY977" s="34"/>
      <c r="AAF977" s="35"/>
      <c r="AAG977" s="34"/>
      <c r="AAN977" s="35"/>
      <c r="AAO977" s="34"/>
      <c r="AAV977" s="35"/>
      <c r="AAW977" s="34"/>
      <c r="ABD977" s="35"/>
      <c r="ABE977" s="34"/>
      <c r="ABL977" s="35"/>
      <c r="ABM977" s="34"/>
      <c r="ABT977" s="35"/>
      <c r="ABU977" s="34"/>
      <c r="ACB977" s="35"/>
      <c r="ACC977" s="34"/>
      <c r="ACJ977" s="35"/>
      <c r="ACK977" s="34"/>
      <c r="ACR977" s="35"/>
      <c r="ACS977" s="34"/>
      <c r="ACZ977" s="35"/>
      <c r="ADA977" s="34"/>
      <c r="ADH977" s="35"/>
      <c r="ADI977" s="34"/>
      <c r="ADP977" s="35"/>
      <c r="ADQ977" s="34"/>
      <c r="ADX977" s="35"/>
      <c r="ADY977" s="34"/>
      <c r="AEF977" s="35"/>
      <c r="AEG977" s="34"/>
      <c r="AEN977" s="35"/>
      <c r="AEO977" s="34"/>
      <c r="AEV977" s="35"/>
      <c r="AEW977" s="34"/>
      <c r="AFD977" s="35"/>
      <c r="AFE977" s="34"/>
      <c r="AFL977" s="35"/>
      <c r="AFM977" s="34"/>
      <c r="AFT977" s="35"/>
      <c r="AFU977" s="34"/>
      <c r="AGB977" s="35"/>
      <c r="AGC977" s="34"/>
      <c r="AGJ977" s="35"/>
      <c r="AGK977" s="34"/>
      <c r="AGR977" s="35"/>
      <c r="AGS977" s="34"/>
      <c r="AGZ977" s="35"/>
      <c r="AHA977" s="34"/>
      <c r="AHH977" s="35"/>
      <c r="AHI977" s="34"/>
      <c r="AHP977" s="35"/>
      <c r="AHQ977" s="34"/>
      <c r="AHX977" s="35"/>
      <c r="AHY977" s="34"/>
      <c r="AIF977" s="35"/>
      <c r="AIG977" s="34"/>
      <c r="AIN977" s="35"/>
      <c r="AIO977" s="34"/>
      <c r="AIV977" s="35"/>
      <c r="AIW977" s="34"/>
      <c r="AJD977" s="35"/>
      <c r="AJE977" s="34"/>
      <c r="AJL977" s="35"/>
      <c r="AJM977" s="34"/>
      <c r="AJT977" s="35"/>
      <c r="AJU977" s="34"/>
      <c r="AKB977" s="35"/>
      <c r="AKC977" s="34"/>
      <c r="AKJ977" s="35"/>
      <c r="AKK977" s="34"/>
      <c r="AKR977" s="35"/>
      <c r="AKS977" s="34"/>
      <c r="AKZ977" s="35"/>
      <c r="ALA977" s="34"/>
      <c r="ALH977" s="35"/>
      <c r="ALI977" s="34"/>
      <c r="ALP977" s="35"/>
      <c r="ALQ977" s="34"/>
      <c r="ALX977" s="35"/>
      <c r="ALY977" s="34"/>
      <c r="AMF977" s="35"/>
      <c r="AMG977" s="34"/>
      <c r="AMN977" s="35"/>
      <c r="AMO977" s="34"/>
      <c r="AMV977" s="35"/>
      <c r="AMW977" s="34"/>
      <c r="AND977" s="35"/>
      <c r="ANE977" s="34"/>
      <c r="ANL977" s="35"/>
      <c r="ANM977" s="34"/>
      <c r="ANT977" s="35"/>
      <c r="ANU977" s="34"/>
      <c r="AOB977" s="35"/>
      <c r="AOC977" s="34"/>
      <c r="AOJ977" s="35"/>
      <c r="AOK977" s="34"/>
      <c r="AOR977" s="35"/>
      <c r="AOS977" s="34"/>
      <c r="AOZ977" s="35"/>
      <c r="APA977" s="34"/>
      <c r="APH977" s="35"/>
      <c r="API977" s="34"/>
      <c r="APP977" s="35"/>
      <c r="APQ977" s="34"/>
      <c r="APX977" s="35"/>
      <c r="APY977" s="34"/>
      <c r="AQF977" s="35"/>
      <c r="AQG977" s="34"/>
      <c r="AQN977" s="35"/>
      <c r="AQO977" s="34"/>
      <c r="AQV977" s="35"/>
      <c r="AQW977" s="34"/>
      <c r="ARD977" s="35"/>
      <c r="ARE977" s="34"/>
      <c r="ARL977" s="35"/>
      <c r="ARM977" s="34"/>
      <c r="ART977" s="35"/>
      <c r="ARU977" s="34"/>
      <c r="ASB977" s="35"/>
      <c r="ASC977" s="34"/>
      <c r="ASJ977" s="35"/>
      <c r="ASK977" s="34"/>
      <c r="ASR977" s="35"/>
      <c r="ASS977" s="34"/>
      <c r="ASZ977" s="35"/>
      <c r="ATA977" s="34"/>
      <c r="ATH977" s="35"/>
      <c r="ATI977" s="34"/>
      <c r="ATP977" s="35"/>
      <c r="ATQ977" s="34"/>
      <c r="ATX977" s="35"/>
      <c r="ATY977" s="34"/>
      <c r="AUF977" s="35"/>
      <c r="AUG977" s="34"/>
      <c r="AUN977" s="35"/>
      <c r="AUO977" s="34"/>
      <c r="AUV977" s="35"/>
      <c r="AUW977" s="34"/>
      <c r="AVD977" s="35"/>
      <c r="AVE977" s="34"/>
      <c r="AVL977" s="35"/>
      <c r="AVM977" s="34"/>
      <c r="AVT977" s="35"/>
      <c r="AVU977" s="34"/>
      <c r="AWB977" s="35"/>
      <c r="AWC977" s="34"/>
      <c r="AWJ977" s="35"/>
      <c r="AWK977" s="34"/>
      <c r="AWR977" s="35"/>
      <c r="AWS977" s="34"/>
      <c r="AWZ977" s="35"/>
      <c r="AXA977" s="34"/>
      <c r="AXH977" s="35"/>
      <c r="AXI977" s="34"/>
      <c r="AXP977" s="35"/>
      <c r="AXQ977" s="34"/>
      <c r="AXX977" s="35"/>
      <c r="AXY977" s="34"/>
      <c r="AYF977" s="35"/>
      <c r="AYG977" s="34"/>
      <c r="AYN977" s="35"/>
      <c r="AYO977" s="34"/>
      <c r="AYV977" s="35"/>
      <c r="AYW977" s="34"/>
      <c r="AZD977" s="35"/>
      <c r="AZE977" s="34"/>
      <c r="AZL977" s="35"/>
      <c r="AZM977" s="34"/>
      <c r="AZT977" s="35"/>
      <c r="AZU977" s="34"/>
      <c r="BAB977" s="35"/>
      <c r="BAC977" s="34"/>
      <c r="BAJ977" s="35"/>
      <c r="BAK977" s="34"/>
      <c r="BAR977" s="35"/>
      <c r="BAS977" s="34"/>
      <c r="BAZ977" s="35"/>
      <c r="BBA977" s="34"/>
      <c r="BBH977" s="35"/>
      <c r="BBI977" s="34"/>
      <c r="BBP977" s="35"/>
      <c r="BBQ977" s="34"/>
      <c r="BBX977" s="35"/>
      <c r="BBY977" s="34"/>
      <c r="BCF977" s="35"/>
      <c r="BCG977" s="34"/>
      <c r="BCN977" s="35"/>
      <c r="BCO977" s="34"/>
      <c r="BCV977" s="35"/>
      <c r="BCW977" s="34"/>
      <c r="BDD977" s="35"/>
      <c r="BDE977" s="34"/>
      <c r="BDL977" s="35"/>
      <c r="BDM977" s="34"/>
      <c r="BDT977" s="35"/>
      <c r="BDU977" s="34"/>
      <c r="BEB977" s="35"/>
      <c r="BEC977" s="34"/>
      <c r="BEJ977" s="35"/>
      <c r="BEK977" s="34"/>
      <c r="BER977" s="35"/>
      <c r="BES977" s="34"/>
      <c r="BEZ977" s="35"/>
      <c r="BFA977" s="34"/>
      <c r="BFH977" s="35"/>
      <c r="BFI977" s="34"/>
      <c r="BFP977" s="35"/>
      <c r="BFQ977" s="34"/>
      <c r="BFX977" s="35"/>
      <c r="BFY977" s="34"/>
      <c r="BGF977" s="35"/>
      <c r="BGG977" s="34"/>
      <c r="BGN977" s="35"/>
      <c r="BGO977" s="34"/>
      <c r="BGV977" s="35"/>
      <c r="BGW977" s="34"/>
      <c r="BHD977" s="35"/>
      <c r="BHE977" s="34"/>
      <c r="BHL977" s="35"/>
      <c r="BHM977" s="34"/>
      <c r="BHT977" s="35"/>
      <c r="BHU977" s="34"/>
      <c r="BIB977" s="35"/>
      <c r="BIC977" s="34"/>
      <c r="BIJ977" s="35"/>
      <c r="BIK977" s="34"/>
      <c r="BIR977" s="35"/>
      <c r="BIS977" s="34"/>
      <c r="BIZ977" s="35"/>
      <c r="BJA977" s="34"/>
      <c r="BJH977" s="35"/>
      <c r="BJI977" s="34"/>
      <c r="BJP977" s="35"/>
      <c r="BJQ977" s="34"/>
      <c r="BJX977" s="35"/>
      <c r="BJY977" s="34"/>
      <c r="BKF977" s="35"/>
      <c r="BKG977" s="34"/>
      <c r="BKN977" s="35"/>
      <c r="BKO977" s="34"/>
      <c r="BKV977" s="35"/>
      <c r="BKW977" s="34"/>
      <c r="BLD977" s="35"/>
      <c r="BLE977" s="34"/>
      <c r="BLL977" s="35"/>
      <c r="BLM977" s="34"/>
      <c r="BLT977" s="35"/>
      <c r="BLU977" s="34"/>
      <c r="BMB977" s="35"/>
      <c r="BMC977" s="34"/>
      <c r="BMJ977" s="35"/>
      <c r="BMK977" s="34"/>
      <c r="BMR977" s="35"/>
      <c r="BMS977" s="34"/>
      <c r="BMZ977" s="35"/>
      <c r="BNA977" s="34"/>
      <c r="BNH977" s="35"/>
      <c r="BNI977" s="34"/>
      <c r="BNP977" s="35"/>
      <c r="BNQ977" s="34"/>
      <c r="BNX977" s="35"/>
      <c r="BNY977" s="34"/>
      <c r="BOF977" s="35"/>
      <c r="BOG977" s="34"/>
      <c r="BON977" s="35"/>
      <c r="BOO977" s="34"/>
      <c r="BOV977" s="35"/>
      <c r="BOW977" s="34"/>
      <c r="BPD977" s="35"/>
      <c r="BPE977" s="34"/>
      <c r="BPL977" s="35"/>
      <c r="BPM977" s="34"/>
      <c r="BPT977" s="35"/>
      <c r="BPU977" s="34"/>
      <c r="BQB977" s="35"/>
      <c r="BQC977" s="34"/>
      <c r="BQJ977" s="35"/>
      <c r="BQK977" s="34"/>
      <c r="BQR977" s="35"/>
      <c r="BQS977" s="34"/>
      <c r="BQZ977" s="35"/>
      <c r="BRA977" s="34"/>
      <c r="BRH977" s="35"/>
      <c r="BRI977" s="34"/>
      <c r="BRP977" s="35"/>
      <c r="BRQ977" s="34"/>
      <c r="BRX977" s="35"/>
      <c r="BRY977" s="34"/>
      <c r="BSF977" s="35"/>
      <c r="BSG977" s="34"/>
      <c r="BSN977" s="35"/>
      <c r="BSO977" s="34"/>
      <c r="BSV977" s="35"/>
      <c r="BSW977" s="34"/>
      <c r="BTD977" s="35"/>
      <c r="BTE977" s="34"/>
      <c r="BTL977" s="35"/>
      <c r="BTM977" s="34"/>
      <c r="BTT977" s="35"/>
      <c r="BTU977" s="34"/>
      <c r="BUB977" s="35"/>
      <c r="BUC977" s="34"/>
      <c r="BUJ977" s="35"/>
      <c r="BUK977" s="34"/>
      <c r="BUR977" s="35"/>
      <c r="BUS977" s="34"/>
      <c r="BUZ977" s="35"/>
      <c r="BVA977" s="34"/>
      <c r="BVH977" s="35"/>
      <c r="BVI977" s="34"/>
      <c r="BVP977" s="35"/>
      <c r="BVQ977" s="34"/>
      <c r="BVX977" s="35"/>
      <c r="BVY977" s="34"/>
      <c r="BWF977" s="35"/>
      <c r="BWG977" s="34"/>
      <c r="BWN977" s="35"/>
      <c r="BWO977" s="34"/>
      <c r="BWV977" s="35"/>
      <c r="BWW977" s="34"/>
      <c r="BXD977" s="35"/>
      <c r="BXE977" s="34"/>
      <c r="BXL977" s="35"/>
      <c r="BXM977" s="34"/>
      <c r="BXT977" s="35"/>
      <c r="BXU977" s="34"/>
      <c r="BYB977" s="35"/>
      <c r="BYC977" s="34"/>
      <c r="BYJ977" s="35"/>
      <c r="BYK977" s="34"/>
      <c r="BYR977" s="35"/>
      <c r="BYS977" s="34"/>
      <c r="BYZ977" s="35"/>
      <c r="BZA977" s="34"/>
      <c r="BZH977" s="35"/>
      <c r="BZI977" s="34"/>
      <c r="BZP977" s="35"/>
      <c r="BZQ977" s="34"/>
      <c r="BZX977" s="35"/>
      <c r="BZY977" s="34"/>
      <c r="CAF977" s="35"/>
      <c r="CAG977" s="34"/>
      <c r="CAN977" s="35"/>
      <c r="CAO977" s="34"/>
      <c r="CAV977" s="35"/>
      <c r="CAW977" s="34"/>
      <c r="CBD977" s="35"/>
      <c r="CBE977" s="34"/>
      <c r="CBL977" s="35"/>
      <c r="CBM977" s="34"/>
      <c r="CBT977" s="35"/>
      <c r="CBU977" s="34"/>
      <c r="CCB977" s="35"/>
      <c r="CCC977" s="34"/>
      <c r="CCJ977" s="35"/>
      <c r="CCK977" s="34"/>
      <c r="CCR977" s="35"/>
      <c r="CCS977" s="34"/>
      <c r="CCZ977" s="35"/>
      <c r="CDA977" s="34"/>
      <c r="CDH977" s="35"/>
      <c r="CDI977" s="34"/>
      <c r="CDP977" s="35"/>
      <c r="CDQ977" s="34"/>
      <c r="CDX977" s="35"/>
      <c r="CDY977" s="34"/>
      <c r="CEF977" s="35"/>
      <c r="CEG977" s="34"/>
      <c r="CEN977" s="35"/>
      <c r="CEO977" s="34"/>
      <c r="CEV977" s="35"/>
      <c r="CEW977" s="34"/>
      <c r="CFD977" s="35"/>
      <c r="CFE977" s="34"/>
      <c r="CFL977" s="35"/>
      <c r="CFM977" s="34"/>
      <c r="CFT977" s="35"/>
      <c r="CFU977" s="34"/>
      <c r="CGB977" s="35"/>
      <c r="CGC977" s="34"/>
      <c r="CGJ977" s="35"/>
      <c r="CGK977" s="34"/>
      <c r="CGR977" s="35"/>
      <c r="CGS977" s="34"/>
      <c r="CGZ977" s="35"/>
      <c r="CHA977" s="34"/>
      <c r="CHH977" s="35"/>
      <c r="CHI977" s="34"/>
      <c r="CHP977" s="35"/>
      <c r="CHQ977" s="34"/>
      <c r="CHX977" s="35"/>
      <c r="CHY977" s="34"/>
      <c r="CIF977" s="35"/>
      <c r="CIG977" s="34"/>
      <c r="CIN977" s="35"/>
      <c r="CIO977" s="34"/>
      <c r="CIV977" s="35"/>
      <c r="CIW977" s="34"/>
      <c r="CJD977" s="35"/>
      <c r="CJE977" s="34"/>
      <c r="CJL977" s="35"/>
      <c r="CJM977" s="34"/>
      <c r="CJT977" s="35"/>
      <c r="CJU977" s="34"/>
      <c r="CKB977" s="35"/>
      <c r="CKC977" s="34"/>
      <c r="CKJ977" s="35"/>
      <c r="CKK977" s="34"/>
      <c r="CKR977" s="35"/>
      <c r="CKS977" s="34"/>
      <c r="CKZ977" s="35"/>
      <c r="CLA977" s="34"/>
      <c r="CLH977" s="35"/>
      <c r="CLI977" s="34"/>
      <c r="CLP977" s="35"/>
      <c r="CLQ977" s="34"/>
      <c r="CLX977" s="35"/>
      <c r="CLY977" s="34"/>
      <c r="CMF977" s="35"/>
      <c r="CMG977" s="34"/>
      <c r="CMN977" s="35"/>
      <c r="CMO977" s="34"/>
      <c r="CMV977" s="35"/>
      <c r="CMW977" s="34"/>
      <c r="CND977" s="35"/>
      <c r="CNE977" s="34"/>
      <c r="CNL977" s="35"/>
      <c r="CNM977" s="34"/>
      <c r="CNT977" s="35"/>
      <c r="CNU977" s="34"/>
      <c r="COB977" s="35"/>
      <c r="COC977" s="34"/>
      <c r="COJ977" s="35"/>
      <c r="COK977" s="34"/>
      <c r="COR977" s="35"/>
      <c r="COS977" s="34"/>
      <c r="COZ977" s="35"/>
      <c r="CPA977" s="34"/>
      <c r="CPH977" s="35"/>
      <c r="CPI977" s="34"/>
      <c r="CPP977" s="35"/>
      <c r="CPQ977" s="34"/>
      <c r="CPX977" s="35"/>
      <c r="CPY977" s="34"/>
      <c r="CQF977" s="35"/>
      <c r="CQG977" s="34"/>
      <c r="CQN977" s="35"/>
      <c r="CQO977" s="34"/>
      <c r="CQV977" s="35"/>
      <c r="CQW977" s="34"/>
      <c r="CRD977" s="35"/>
      <c r="CRE977" s="34"/>
      <c r="CRL977" s="35"/>
      <c r="CRM977" s="34"/>
      <c r="CRT977" s="35"/>
      <c r="CRU977" s="34"/>
      <c r="CSB977" s="35"/>
      <c r="CSC977" s="34"/>
      <c r="CSJ977" s="35"/>
      <c r="CSK977" s="34"/>
      <c r="CSR977" s="35"/>
      <c r="CSS977" s="34"/>
      <c r="CSZ977" s="35"/>
      <c r="CTA977" s="34"/>
      <c r="CTH977" s="35"/>
      <c r="CTI977" s="34"/>
      <c r="CTP977" s="35"/>
      <c r="CTQ977" s="34"/>
      <c r="CTX977" s="35"/>
      <c r="CTY977" s="34"/>
      <c r="CUF977" s="35"/>
      <c r="CUG977" s="34"/>
      <c r="CUN977" s="35"/>
      <c r="CUO977" s="34"/>
      <c r="CUV977" s="35"/>
      <c r="CUW977" s="34"/>
      <c r="CVD977" s="35"/>
      <c r="CVE977" s="34"/>
      <c r="CVL977" s="35"/>
      <c r="CVM977" s="34"/>
      <c r="CVT977" s="35"/>
      <c r="CVU977" s="34"/>
      <c r="CWB977" s="35"/>
      <c r="CWC977" s="34"/>
      <c r="CWJ977" s="35"/>
      <c r="CWK977" s="34"/>
      <c r="CWR977" s="35"/>
      <c r="CWS977" s="34"/>
      <c r="CWZ977" s="35"/>
      <c r="CXA977" s="34"/>
      <c r="CXH977" s="35"/>
      <c r="CXI977" s="34"/>
      <c r="CXP977" s="35"/>
      <c r="CXQ977" s="34"/>
      <c r="CXX977" s="35"/>
      <c r="CXY977" s="34"/>
      <c r="CYF977" s="35"/>
      <c r="CYG977" s="34"/>
      <c r="CYN977" s="35"/>
      <c r="CYO977" s="34"/>
      <c r="CYV977" s="35"/>
      <c r="CYW977" s="34"/>
      <c r="CZD977" s="35"/>
      <c r="CZE977" s="34"/>
      <c r="CZL977" s="35"/>
      <c r="CZM977" s="34"/>
      <c r="CZT977" s="35"/>
      <c r="CZU977" s="34"/>
      <c r="DAB977" s="35"/>
      <c r="DAC977" s="34"/>
      <c r="DAJ977" s="35"/>
      <c r="DAK977" s="34"/>
      <c r="DAR977" s="35"/>
      <c r="DAS977" s="34"/>
      <c r="DAZ977" s="35"/>
      <c r="DBA977" s="34"/>
      <c r="DBH977" s="35"/>
      <c r="DBI977" s="34"/>
      <c r="DBP977" s="35"/>
      <c r="DBQ977" s="34"/>
      <c r="DBX977" s="35"/>
      <c r="DBY977" s="34"/>
      <c r="DCF977" s="35"/>
      <c r="DCG977" s="34"/>
      <c r="DCN977" s="35"/>
      <c r="DCO977" s="34"/>
      <c r="DCV977" s="35"/>
      <c r="DCW977" s="34"/>
      <c r="DDD977" s="35"/>
      <c r="DDE977" s="34"/>
      <c r="DDL977" s="35"/>
      <c r="DDM977" s="34"/>
      <c r="DDT977" s="35"/>
      <c r="DDU977" s="34"/>
      <c r="DEB977" s="35"/>
      <c r="DEC977" s="34"/>
      <c r="DEJ977" s="35"/>
      <c r="DEK977" s="34"/>
      <c r="DER977" s="35"/>
      <c r="DES977" s="34"/>
      <c r="DEZ977" s="35"/>
      <c r="DFA977" s="34"/>
      <c r="DFH977" s="35"/>
      <c r="DFI977" s="34"/>
      <c r="DFP977" s="35"/>
      <c r="DFQ977" s="34"/>
      <c r="DFX977" s="35"/>
      <c r="DFY977" s="34"/>
      <c r="DGF977" s="35"/>
      <c r="DGG977" s="34"/>
      <c r="DGN977" s="35"/>
      <c r="DGO977" s="34"/>
      <c r="DGV977" s="35"/>
      <c r="DGW977" s="34"/>
      <c r="DHD977" s="35"/>
      <c r="DHE977" s="34"/>
      <c r="DHL977" s="35"/>
      <c r="DHM977" s="34"/>
      <c r="DHT977" s="35"/>
      <c r="DHU977" s="34"/>
      <c r="DIB977" s="35"/>
      <c r="DIC977" s="34"/>
      <c r="DIJ977" s="35"/>
      <c r="DIK977" s="34"/>
      <c r="DIR977" s="35"/>
      <c r="DIS977" s="34"/>
      <c r="DIZ977" s="35"/>
      <c r="DJA977" s="34"/>
      <c r="DJH977" s="35"/>
      <c r="DJI977" s="34"/>
      <c r="DJP977" s="35"/>
      <c r="DJQ977" s="34"/>
      <c r="DJX977" s="35"/>
      <c r="DJY977" s="34"/>
      <c r="DKF977" s="35"/>
      <c r="DKG977" s="34"/>
      <c r="DKN977" s="35"/>
      <c r="DKO977" s="34"/>
      <c r="DKV977" s="35"/>
      <c r="DKW977" s="34"/>
      <c r="DLD977" s="35"/>
      <c r="DLE977" s="34"/>
      <c r="DLL977" s="35"/>
      <c r="DLM977" s="34"/>
      <c r="DLT977" s="35"/>
      <c r="DLU977" s="34"/>
      <c r="DMB977" s="35"/>
      <c r="DMC977" s="34"/>
      <c r="DMJ977" s="35"/>
      <c r="DMK977" s="34"/>
      <c r="DMR977" s="35"/>
      <c r="DMS977" s="34"/>
      <c r="DMZ977" s="35"/>
      <c r="DNA977" s="34"/>
      <c r="DNH977" s="35"/>
      <c r="DNI977" s="34"/>
      <c r="DNP977" s="35"/>
      <c r="DNQ977" s="34"/>
      <c r="DNX977" s="35"/>
      <c r="DNY977" s="34"/>
      <c r="DOF977" s="35"/>
      <c r="DOG977" s="34"/>
      <c r="DON977" s="35"/>
      <c r="DOO977" s="34"/>
      <c r="DOV977" s="35"/>
      <c r="DOW977" s="34"/>
      <c r="DPD977" s="35"/>
      <c r="DPE977" s="34"/>
      <c r="DPL977" s="35"/>
      <c r="DPM977" s="34"/>
      <c r="DPT977" s="35"/>
      <c r="DPU977" s="34"/>
      <c r="DQB977" s="35"/>
      <c r="DQC977" s="34"/>
      <c r="DQJ977" s="35"/>
      <c r="DQK977" s="34"/>
      <c r="DQR977" s="35"/>
      <c r="DQS977" s="34"/>
      <c r="DQZ977" s="35"/>
      <c r="DRA977" s="34"/>
      <c r="DRH977" s="35"/>
      <c r="DRI977" s="34"/>
      <c r="DRP977" s="35"/>
      <c r="DRQ977" s="34"/>
      <c r="DRX977" s="35"/>
      <c r="DRY977" s="34"/>
      <c r="DSF977" s="35"/>
      <c r="DSG977" s="34"/>
      <c r="DSN977" s="35"/>
      <c r="DSO977" s="34"/>
      <c r="DSV977" s="35"/>
      <c r="DSW977" s="34"/>
      <c r="DTD977" s="35"/>
      <c r="DTE977" s="34"/>
      <c r="DTL977" s="35"/>
      <c r="DTM977" s="34"/>
      <c r="DTT977" s="35"/>
      <c r="DTU977" s="34"/>
      <c r="DUB977" s="35"/>
      <c r="DUC977" s="34"/>
      <c r="DUJ977" s="35"/>
      <c r="DUK977" s="34"/>
      <c r="DUR977" s="35"/>
      <c r="DUS977" s="34"/>
      <c r="DUZ977" s="35"/>
      <c r="DVA977" s="34"/>
      <c r="DVH977" s="35"/>
      <c r="DVI977" s="34"/>
      <c r="DVP977" s="35"/>
      <c r="DVQ977" s="34"/>
      <c r="DVX977" s="35"/>
      <c r="DVY977" s="34"/>
      <c r="DWF977" s="35"/>
      <c r="DWG977" s="34"/>
      <c r="DWN977" s="35"/>
      <c r="DWO977" s="34"/>
      <c r="DWV977" s="35"/>
      <c r="DWW977" s="34"/>
      <c r="DXD977" s="35"/>
      <c r="DXE977" s="34"/>
      <c r="DXL977" s="35"/>
      <c r="DXM977" s="34"/>
      <c r="DXT977" s="35"/>
      <c r="DXU977" s="34"/>
      <c r="DYB977" s="35"/>
      <c r="DYC977" s="34"/>
      <c r="DYJ977" s="35"/>
      <c r="DYK977" s="34"/>
      <c r="DYR977" s="35"/>
      <c r="DYS977" s="34"/>
      <c r="DYZ977" s="35"/>
      <c r="DZA977" s="34"/>
      <c r="DZH977" s="35"/>
      <c r="DZI977" s="34"/>
      <c r="DZP977" s="35"/>
      <c r="DZQ977" s="34"/>
      <c r="DZX977" s="35"/>
      <c r="DZY977" s="34"/>
      <c r="EAF977" s="35"/>
      <c r="EAG977" s="34"/>
      <c r="EAN977" s="35"/>
      <c r="EAO977" s="34"/>
      <c r="EAV977" s="35"/>
      <c r="EAW977" s="34"/>
      <c r="EBD977" s="35"/>
      <c r="EBE977" s="34"/>
      <c r="EBL977" s="35"/>
      <c r="EBM977" s="34"/>
      <c r="EBT977" s="35"/>
      <c r="EBU977" s="34"/>
      <c r="ECB977" s="35"/>
      <c r="ECC977" s="34"/>
      <c r="ECJ977" s="35"/>
      <c r="ECK977" s="34"/>
      <c r="ECR977" s="35"/>
      <c r="ECS977" s="34"/>
      <c r="ECZ977" s="35"/>
      <c r="EDA977" s="34"/>
      <c r="EDH977" s="35"/>
      <c r="EDI977" s="34"/>
      <c r="EDP977" s="35"/>
      <c r="EDQ977" s="34"/>
      <c r="EDX977" s="35"/>
      <c r="EDY977" s="34"/>
      <c r="EEF977" s="35"/>
      <c r="EEG977" s="34"/>
      <c r="EEN977" s="35"/>
      <c r="EEO977" s="34"/>
      <c r="EEV977" s="35"/>
      <c r="EEW977" s="34"/>
      <c r="EFD977" s="35"/>
      <c r="EFE977" s="34"/>
      <c r="EFL977" s="35"/>
      <c r="EFM977" s="34"/>
      <c r="EFT977" s="35"/>
      <c r="EFU977" s="34"/>
      <c r="EGB977" s="35"/>
      <c r="EGC977" s="34"/>
      <c r="EGJ977" s="35"/>
      <c r="EGK977" s="34"/>
      <c r="EGR977" s="35"/>
      <c r="EGS977" s="34"/>
      <c r="EGZ977" s="35"/>
      <c r="EHA977" s="34"/>
      <c r="EHH977" s="35"/>
      <c r="EHI977" s="34"/>
      <c r="EHP977" s="35"/>
      <c r="EHQ977" s="34"/>
      <c r="EHX977" s="35"/>
      <c r="EHY977" s="34"/>
      <c r="EIF977" s="35"/>
      <c r="EIG977" s="34"/>
      <c r="EIN977" s="35"/>
      <c r="EIO977" s="34"/>
      <c r="EIV977" s="35"/>
      <c r="EIW977" s="34"/>
      <c r="EJD977" s="35"/>
      <c r="EJE977" s="34"/>
      <c r="EJL977" s="35"/>
      <c r="EJM977" s="34"/>
      <c r="EJT977" s="35"/>
      <c r="EJU977" s="34"/>
      <c r="EKB977" s="35"/>
      <c r="EKC977" s="34"/>
      <c r="EKJ977" s="35"/>
      <c r="EKK977" s="34"/>
      <c r="EKR977" s="35"/>
      <c r="EKS977" s="34"/>
      <c r="EKZ977" s="35"/>
      <c r="ELA977" s="34"/>
      <c r="ELH977" s="35"/>
      <c r="ELI977" s="34"/>
      <c r="ELP977" s="35"/>
      <c r="ELQ977" s="34"/>
      <c r="ELX977" s="35"/>
      <c r="ELY977" s="34"/>
      <c r="EMF977" s="35"/>
      <c r="EMG977" s="34"/>
      <c r="EMN977" s="35"/>
      <c r="EMO977" s="34"/>
      <c r="EMV977" s="35"/>
      <c r="EMW977" s="34"/>
      <c r="END977" s="35"/>
      <c r="ENE977" s="34"/>
      <c r="ENL977" s="35"/>
      <c r="ENM977" s="34"/>
      <c r="ENT977" s="35"/>
      <c r="ENU977" s="34"/>
      <c r="EOB977" s="35"/>
      <c r="EOC977" s="34"/>
      <c r="EOJ977" s="35"/>
      <c r="EOK977" s="34"/>
      <c r="EOR977" s="35"/>
      <c r="EOS977" s="34"/>
      <c r="EOZ977" s="35"/>
      <c r="EPA977" s="34"/>
      <c r="EPH977" s="35"/>
      <c r="EPI977" s="34"/>
      <c r="EPP977" s="35"/>
      <c r="EPQ977" s="34"/>
      <c r="EPX977" s="35"/>
      <c r="EPY977" s="34"/>
      <c r="EQF977" s="35"/>
      <c r="EQG977" s="34"/>
      <c r="EQN977" s="35"/>
      <c r="EQO977" s="34"/>
      <c r="EQV977" s="35"/>
      <c r="EQW977" s="34"/>
      <c r="ERD977" s="35"/>
      <c r="ERE977" s="34"/>
      <c r="ERL977" s="35"/>
      <c r="ERM977" s="34"/>
      <c r="ERT977" s="35"/>
      <c r="ERU977" s="34"/>
      <c r="ESB977" s="35"/>
      <c r="ESC977" s="34"/>
      <c r="ESJ977" s="35"/>
      <c r="ESK977" s="34"/>
      <c r="ESR977" s="35"/>
      <c r="ESS977" s="34"/>
      <c r="ESZ977" s="35"/>
      <c r="ETA977" s="34"/>
      <c r="ETH977" s="35"/>
      <c r="ETI977" s="34"/>
      <c r="ETP977" s="35"/>
      <c r="ETQ977" s="34"/>
      <c r="ETX977" s="35"/>
      <c r="ETY977" s="34"/>
      <c r="EUF977" s="35"/>
      <c r="EUG977" s="34"/>
      <c r="EUN977" s="35"/>
      <c r="EUO977" s="34"/>
      <c r="EUV977" s="35"/>
      <c r="EUW977" s="34"/>
      <c r="EVD977" s="35"/>
      <c r="EVE977" s="34"/>
      <c r="EVL977" s="35"/>
      <c r="EVM977" s="34"/>
      <c r="EVT977" s="35"/>
      <c r="EVU977" s="34"/>
      <c r="EWB977" s="35"/>
      <c r="EWC977" s="34"/>
      <c r="EWJ977" s="35"/>
      <c r="EWK977" s="34"/>
      <c r="EWR977" s="35"/>
      <c r="EWS977" s="34"/>
      <c r="EWZ977" s="35"/>
      <c r="EXA977" s="34"/>
      <c r="EXH977" s="35"/>
      <c r="EXI977" s="34"/>
      <c r="EXP977" s="35"/>
      <c r="EXQ977" s="34"/>
      <c r="EXX977" s="35"/>
      <c r="EXY977" s="34"/>
      <c r="EYF977" s="35"/>
      <c r="EYG977" s="34"/>
      <c r="EYN977" s="35"/>
      <c r="EYO977" s="34"/>
      <c r="EYV977" s="35"/>
      <c r="EYW977" s="34"/>
      <c r="EZD977" s="35"/>
      <c r="EZE977" s="34"/>
      <c r="EZL977" s="35"/>
      <c r="EZM977" s="34"/>
      <c r="EZT977" s="35"/>
      <c r="EZU977" s="34"/>
      <c r="FAB977" s="35"/>
      <c r="FAC977" s="34"/>
      <c r="FAJ977" s="35"/>
      <c r="FAK977" s="34"/>
      <c r="FAR977" s="35"/>
      <c r="FAS977" s="34"/>
      <c r="FAZ977" s="35"/>
      <c r="FBA977" s="34"/>
      <c r="FBH977" s="35"/>
      <c r="FBI977" s="34"/>
      <c r="FBP977" s="35"/>
      <c r="FBQ977" s="34"/>
      <c r="FBX977" s="35"/>
      <c r="FBY977" s="34"/>
      <c r="FCF977" s="35"/>
      <c r="FCG977" s="34"/>
      <c r="FCN977" s="35"/>
      <c r="FCO977" s="34"/>
      <c r="FCV977" s="35"/>
      <c r="FCW977" s="34"/>
      <c r="FDD977" s="35"/>
      <c r="FDE977" s="34"/>
      <c r="FDL977" s="35"/>
      <c r="FDM977" s="34"/>
      <c r="FDT977" s="35"/>
      <c r="FDU977" s="34"/>
      <c r="FEB977" s="35"/>
      <c r="FEC977" s="34"/>
      <c r="FEJ977" s="35"/>
      <c r="FEK977" s="34"/>
      <c r="FER977" s="35"/>
      <c r="FES977" s="34"/>
      <c r="FEZ977" s="35"/>
      <c r="FFA977" s="34"/>
      <c r="FFH977" s="35"/>
      <c r="FFI977" s="34"/>
      <c r="FFP977" s="35"/>
      <c r="FFQ977" s="34"/>
      <c r="FFX977" s="35"/>
      <c r="FFY977" s="34"/>
      <c r="FGF977" s="35"/>
      <c r="FGG977" s="34"/>
      <c r="FGN977" s="35"/>
      <c r="FGO977" s="34"/>
      <c r="FGV977" s="35"/>
      <c r="FGW977" s="34"/>
      <c r="FHD977" s="35"/>
      <c r="FHE977" s="34"/>
      <c r="FHL977" s="35"/>
      <c r="FHM977" s="34"/>
      <c r="FHT977" s="35"/>
      <c r="FHU977" s="34"/>
      <c r="FIB977" s="35"/>
      <c r="FIC977" s="34"/>
      <c r="FIJ977" s="35"/>
      <c r="FIK977" s="34"/>
      <c r="FIR977" s="35"/>
      <c r="FIS977" s="34"/>
      <c r="FIZ977" s="35"/>
      <c r="FJA977" s="34"/>
      <c r="FJH977" s="35"/>
      <c r="FJI977" s="34"/>
      <c r="FJP977" s="35"/>
      <c r="FJQ977" s="34"/>
      <c r="FJX977" s="35"/>
      <c r="FJY977" s="34"/>
      <c r="FKF977" s="35"/>
      <c r="FKG977" s="34"/>
      <c r="FKN977" s="35"/>
      <c r="FKO977" s="34"/>
      <c r="FKV977" s="35"/>
      <c r="FKW977" s="34"/>
      <c r="FLD977" s="35"/>
      <c r="FLE977" s="34"/>
      <c r="FLL977" s="35"/>
      <c r="FLM977" s="34"/>
      <c r="FLT977" s="35"/>
      <c r="FLU977" s="34"/>
      <c r="FMB977" s="35"/>
      <c r="FMC977" s="34"/>
      <c r="FMJ977" s="35"/>
      <c r="FMK977" s="34"/>
      <c r="FMR977" s="35"/>
      <c r="FMS977" s="34"/>
      <c r="FMZ977" s="35"/>
      <c r="FNA977" s="34"/>
      <c r="FNH977" s="35"/>
      <c r="FNI977" s="34"/>
      <c r="FNP977" s="35"/>
      <c r="FNQ977" s="34"/>
      <c r="FNX977" s="35"/>
      <c r="FNY977" s="34"/>
      <c r="FOF977" s="35"/>
      <c r="FOG977" s="34"/>
      <c r="FON977" s="35"/>
      <c r="FOO977" s="34"/>
      <c r="FOV977" s="35"/>
      <c r="FOW977" s="34"/>
      <c r="FPD977" s="35"/>
      <c r="FPE977" s="34"/>
      <c r="FPL977" s="35"/>
      <c r="FPM977" s="34"/>
      <c r="FPT977" s="35"/>
      <c r="FPU977" s="34"/>
      <c r="FQB977" s="35"/>
      <c r="FQC977" s="34"/>
      <c r="FQJ977" s="35"/>
      <c r="FQK977" s="34"/>
      <c r="FQR977" s="35"/>
      <c r="FQS977" s="34"/>
      <c r="FQZ977" s="35"/>
      <c r="FRA977" s="34"/>
      <c r="FRH977" s="35"/>
      <c r="FRI977" s="34"/>
      <c r="FRP977" s="35"/>
      <c r="FRQ977" s="34"/>
      <c r="FRX977" s="35"/>
      <c r="FRY977" s="34"/>
      <c r="FSF977" s="35"/>
      <c r="FSG977" s="34"/>
      <c r="FSN977" s="35"/>
      <c r="FSO977" s="34"/>
      <c r="FSV977" s="35"/>
      <c r="FSW977" s="34"/>
      <c r="FTD977" s="35"/>
      <c r="FTE977" s="34"/>
      <c r="FTL977" s="35"/>
      <c r="FTM977" s="34"/>
      <c r="FTT977" s="35"/>
      <c r="FTU977" s="34"/>
      <c r="FUB977" s="35"/>
      <c r="FUC977" s="34"/>
      <c r="FUJ977" s="35"/>
      <c r="FUK977" s="34"/>
      <c r="FUR977" s="35"/>
      <c r="FUS977" s="34"/>
      <c r="FUZ977" s="35"/>
      <c r="FVA977" s="34"/>
      <c r="FVH977" s="35"/>
      <c r="FVI977" s="34"/>
      <c r="FVP977" s="35"/>
      <c r="FVQ977" s="34"/>
      <c r="FVX977" s="35"/>
      <c r="FVY977" s="34"/>
      <c r="FWF977" s="35"/>
      <c r="FWG977" s="34"/>
      <c r="FWN977" s="35"/>
      <c r="FWO977" s="34"/>
      <c r="FWV977" s="35"/>
      <c r="FWW977" s="34"/>
      <c r="FXD977" s="35"/>
      <c r="FXE977" s="34"/>
      <c r="FXL977" s="35"/>
      <c r="FXM977" s="34"/>
      <c r="FXT977" s="35"/>
      <c r="FXU977" s="34"/>
      <c r="FYB977" s="35"/>
      <c r="FYC977" s="34"/>
      <c r="FYJ977" s="35"/>
      <c r="FYK977" s="34"/>
      <c r="FYR977" s="35"/>
      <c r="FYS977" s="34"/>
      <c r="FYZ977" s="35"/>
      <c r="FZA977" s="34"/>
      <c r="FZH977" s="35"/>
      <c r="FZI977" s="34"/>
      <c r="FZP977" s="35"/>
      <c r="FZQ977" s="34"/>
      <c r="FZX977" s="35"/>
      <c r="FZY977" s="34"/>
      <c r="GAF977" s="35"/>
      <c r="GAG977" s="34"/>
      <c r="GAN977" s="35"/>
      <c r="GAO977" s="34"/>
      <c r="GAV977" s="35"/>
      <c r="GAW977" s="34"/>
      <c r="GBD977" s="35"/>
      <c r="GBE977" s="34"/>
      <c r="GBL977" s="35"/>
      <c r="GBM977" s="34"/>
      <c r="GBT977" s="35"/>
      <c r="GBU977" s="34"/>
      <c r="GCB977" s="35"/>
      <c r="GCC977" s="34"/>
      <c r="GCJ977" s="35"/>
      <c r="GCK977" s="34"/>
      <c r="GCR977" s="35"/>
      <c r="GCS977" s="34"/>
      <c r="GCZ977" s="35"/>
      <c r="GDA977" s="34"/>
      <c r="GDH977" s="35"/>
      <c r="GDI977" s="34"/>
      <c r="GDP977" s="35"/>
      <c r="GDQ977" s="34"/>
      <c r="GDX977" s="35"/>
      <c r="GDY977" s="34"/>
      <c r="GEF977" s="35"/>
      <c r="GEG977" s="34"/>
      <c r="GEN977" s="35"/>
      <c r="GEO977" s="34"/>
      <c r="GEV977" s="35"/>
      <c r="GEW977" s="34"/>
      <c r="GFD977" s="35"/>
      <c r="GFE977" s="34"/>
      <c r="GFL977" s="35"/>
      <c r="GFM977" s="34"/>
      <c r="GFT977" s="35"/>
      <c r="GFU977" s="34"/>
      <c r="GGB977" s="35"/>
      <c r="GGC977" s="34"/>
      <c r="GGJ977" s="35"/>
      <c r="GGK977" s="34"/>
      <c r="GGR977" s="35"/>
      <c r="GGS977" s="34"/>
      <c r="GGZ977" s="35"/>
      <c r="GHA977" s="34"/>
      <c r="GHH977" s="35"/>
      <c r="GHI977" s="34"/>
      <c r="GHP977" s="35"/>
      <c r="GHQ977" s="34"/>
      <c r="GHX977" s="35"/>
      <c r="GHY977" s="34"/>
      <c r="GIF977" s="35"/>
      <c r="GIG977" s="34"/>
      <c r="GIN977" s="35"/>
      <c r="GIO977" s="34"/>
      <c r="GIV977" s="35"/>
      <c r="GIW977" s="34"/>
      <c r="GJD977" s="35"/>
      <c r="GJE977" s="34"/>
      <c r="GJL977" s="35"/>
      <c r="GJM977" s="34"/>
      <c r="GJT977" s="35"/>
      <c r="GJU977" s="34"/>
      <c r="GKB977" s="35"/>
      <c r="GKC977" s="34"/>
      <c r="GKJ977" s="35"/>
      <c r="GKK977" s="34"/>
      <c r="GKR977" s="35"/>
      <c r="GKS977" s="34"/>
      <c r="GKZ977" s="35"/>
      <c r="GLA977" s="34"/>
      <c r="GLH977" s="35"/>
      <c r="GLI977" s="34"/>
      <c r="GLP977" s="35"/>
      <c r="GLQ977" s="34"/>
      <c r="GLX977" s="35"/>
      <c r="GLY977" s="34"/>
      <c r="GMF977" s="35"/>
      <c r="GMG977" s="34"/>
      <c r="GMN977" s="35"/>
      <c r="GMO977" s="34"/>
      <c r="GMV977" s="35"/>
      <c r="GMW977" s="34"/>
      <c r="GND977" s="35"/>
      <c r="GNE977" s="34"/>
      <c r="GNL977" s="35"/>
      <c r="GNM977" s="34"/>
      <c r="GNT977" s="35"/>
      <c r="GNU977" s="34"/>
      <c r="GOB977" s="35"/>
      <c r="GOC977" s="34"/>
      <c r="GOJ977" s="35"/>
      <c r="GOK977" s="34"/>
      <c r="GOR977" s="35"/>
      <c r="GOS977" s="34"/>
      <c r="GOZ977" s="35"/>
      <c r="GPA977" s="34"/>
      <c r="GPH977" s="35"/>
      <c r="GPI977" s="34"/>
      <c r="GPP977" s="35"/>
      <c r="GPQ977" s="34"/>
      <c r="GPX977" s="35"/>
      <c r="GPY977" s="34"/>
      <c r="GQF977" s="35"/>
      <c r="GQG977" s="34"/>
      <c r="GQN977" s="35"/>
      <c r="GQO977" s="34"/>
      <c r="GQV977" s="35"/>
      <c r="GQW977" s="34"/>
      <c r="GRD977" s="35"/>
      <c r="GRE977" s="34"/>
      <c r="GRL977" s="35"/>
      <c r="GRM977" s="34"/>
      <c r="GRT977" s="35"/>
      <c r="GRU977" s="34"/>
      <c r="GSB977" s="35"/>
      <c r="GSC977" s="34"/>
      <c r="GSJ977" s="35"/>
      <c r="GSK977" s="34"/>
      <c r="GSR977" s="35"/>
      <c r="GSS977" s="34"/>
      <c r="GSZ977" s="35"/>
      <c r="GTA977" s="34"/>
      <c r="GTH977" s="35"/>
      <c r="GTI977" s="34"/>
      <c r="GTP977" s="35"/>
      <c r="GTQ977" s="34"/>
      <c r="GTX977" s="35"/>
      <c r="GTY977" s="34"/>
      <c r="GUF977" s="35"/>
      <c r="GUG977" s="34"/>
      <c r="GUN977" s="35"/>
      <c r="GUO977" s="34"/>
      <c r="GUV977" s="35"/>
      <c r="GUW977" s="34"/>
      <c r="GVD977" s="35"/>
      <c r="GVE977" s="34"/>
      <c r="GVL977" s="35"/>
      <c r="GVM977" s="34"/>
      <c r="GVT977" s="35"/>
      <c r="GVU977" s="34"/>
      <c r="GWB977" s="35"/>
      <c r="GWC977" s="34"/>
      <c r="GWJ977" s="35"/>
      <c r="GWK977" s="34"/>
      <c r="GWR977" s="35"/>
      <c r="GWS977" s="34"/>
      <c r="GWZ977" s="35"/>
      <c r="GXA977" s="34"/>
      <c r="GXH977" s="35"/>
      <c r="GXI977" s="34"/>
      <c r="GXP977" s="35"/>
      <c r="GXQ977" s="34"/>
      <c r="GXX977" s="35"/>
      <c r="GXY977" s="34"/>
      <c r="GYF977" s="35"/>
      <c r="GYG977" s="34"/>
      <c r="GYN977" s="35"/>
      <c r="GYO977" s="34"/>
      <c r="GYV977" s="35"/>
      <c r="GYW977" s="34"/>
      <c r="GZD977" s="35"/>
      <c r="GZE977" s="34"/>
      <c r="GZL977" s="35"/>
      <c r="GZM977" s="34"/>
      <c r="GZT977" s="35"/>
      <c r="GZU977" s="34"/>
      <c r="HAB977" s="35"/>
      <c r="HAC977" s="34"/>
      <c r="HAJ977" s="35"/>
      <c r="HAK977" s="34"/>
      <c r="HAR977" s="35"/>
      <c r="HAS977" s="34"/>
      <c r="HAZ977" s="35"/>
      <c r="HBA977" s="34"/>
      <c r="HBH977" s="35"/>
      <c r="HBI977" s="34"/>
      <c r="HBP977" s="35"/>
      <c r="HBQ977" s="34"/>
      <c r="HBX977" s="35"/>
      <c r="HBY977" s="34"/>
      <c r="HCF977" s="35"/>
      <c r="HCG977" s="34"/>
      <c r="HCN977" s="35"/>
      <c r="HCO977" s="34"/>
      <c r="HCV977" s="35"/>
      <c r="HCW977" s="34"/>
      <c r="HDD977" s="35"/>
      <c r="HDE977" s="34"/>
      <c r="HDL977" s="35"/>
      <c r="HDM977" s="34"/>
      <c r="HDT977" s="35"/>
      <c r="HDU977" s="34"/>
      <c r="HEB977" s="35"/>
      <c r="HEC977" s="34"/>
      <c r="HEJ977" s="35"/>
      <c r="HEK977" s="34"/>
      <c r="HER977" s="35"/>
      <c r="HES977" s="34"/>
      <c r="HEZ977" s="35"/>
      <c r="HFA977" s="34"/>
      <c r="HFH977" s="35"/>
      <c r="HFI977" s="34"/>
      <c r="HFP977" s="35"/>
      <c r="HFQ977" s="34"/>
      <c r="HFX977" s="35"/>
      <c r="HFY977" s="34"/>
      <c r="HGF977" s="35"/>
      <c r="HGG977" s="34"/>
      <c r="HGN977" s="35"/>
      <c r="HGO977" s="34"/>
      <c r="HGV977" s="35"/>
      <c r="HGW977" s="34"/>
      <c r="HHD977" s="35"/>
      <c r="HHE977" s="34"/>
      <c r="HHL977" s="35"/>
      <c r="HHM977" s="34"/>
      <c r="HHT977" s="35"/>
      <c r="HHU977" s="34"/>
      <c r="HIB977" s="35"/>
      <c r="HIC977" s="34"/>
      <c r="HIJ977" s="35"/>
      <c r="HIK977" s="34"/>
      <c r="HIR977" s="35"/>
      <c r="HIS977" s="34"/>
      <c r="HIZ977" s="35"/>
      <c r="HJA977" s="34"/>
      <c r="HJH977" s="35"/>
      <c r="HJI977" s="34"/>
      <c r="HJP977" s="35"/>
      <c r="HJQ977" s="34"/>
      <c r="HJX977" s="35"/>
      <c r="HJY977" s="34"/>
      <c r="HKF977" s="35"/>
      <c r="HKG977" s="34"/>
      <c r="HKN977" s="35"/>
      <c r="HKO977" s="34"/>
      <c r="HKV977" s="35"/>
      <c r="HKW977" s="34"/>
      <c r="HLD977" s="35"/>
      <c r="HLE977" s="34"/>
      <c r="HLL977" s="35"/>
      <c r="HLM977" s="34"/>
      <c r="HLT977" s="35"/>
      <c r="HLU977" s="34"/>
      <c r="HMB977" s="35"/>
      <c r="HMC977" s="34"/>
      <c r="HMJ977" s="35"/>
      <c r="HMK977" s="34"/>
      <c r="HMR977" s="35"/>
      <c r="HMS977" s="34"/>
      <c r="HMZ977" s="35"/>
      <c r="HNA977" s="34"/>
      <c r="HNH977" s="35"/>
      <c r="HNI977" s="34"/>
      <c r="HNP977" s="35"/>
      <c r="HNQ977" s="34"/>
      <c r="HNX977" s="35"/>
      <c r="HNY977" s="34"/>
      <c r="HOF977" s="35"/>
      <c r="HOG977" s="34"/>
      <c r="HON977" s="35"/>
      <c r="HOO977" s="34"/>
      <c r="HOV977" s="35"/>
      <c r="HOW977" s="34"/>
      <c r="HPD977" s="35"/>
      <c r="HPE977" s="34"/>
      <c r="HPL977" s="35"/>
      <c r="HPM977" s="34"/>
      <c r="HPT977" s="35"/>
      <c r="HPU977" s="34"/>
      <c r="HQB977" s="35"/>
      <c r="HQC977" s="34"/>
      <c r="HQJ977" s="35"/>
      <c r="HQK977" s="34"/>
      <c r="HQR977" s="35"/>
      <c r="HQS977" s="34"/>
      <c r="HQZ977" s="35"/>
      <c r="HRA977" s="34"/>
      <c r="HRH977" s="35"/>
      <c r="HRI977" s="34"/>
      <c r="HRP977" s="35"/>
      <c r="HRQ977" s="34"/>
      <c r="HRX977" s="35"/>
      <c r="HRY977" s="34"/>
      <c r="HSF977" s="35"/>
      <c r="HSG977" s="34"/>
      <c r="HSN977" s="35"/>
      <c r="HSO977" s="34"/>
      <c r="HSV977" s="35"/>
      <c r="HSW977" s="34"/>
      <c r="HTD977" s="35"/>
      <c r="HTE977" s="34"/>
      <c r="HTL977" s="35"/>
      <c r="HTM977" s="34"/>
      <c r="HTT977" s="35"/>
      <c r="HTU977" s="34"/>
      <c r="HUB977" s="35"/>
      <c r="HUC977" s="34"/>
      <c r="HUJ977" s="35"/>
      <c r="HUK977" s="34"/>
      <c r="HUR977" s="35"/>
      <c r="HUS977" s="34"/>
      <c r="HUZ977" s="35"/>
      <c r="HVA977" s="34"/>
      <c r="HVH977" s="35"/>
      <c r="HVI977" s="34"/>
      <c r="HVP977" s="35"/>
      <c r="HVQ977" s="34"/>
      <c r="HVX977" s="35"/>
      <c r="HVY977" s="34"/>
      <c r="HWF977" s="35"/>
      <c r="HWG977" s="34"/>
      <c r="HWN977" s="35"/>
      <c r="HWO977" s="34"/>
      <c r="HWV977" s="35"/>
      <c r="HWW977" s="34"/>
      <c r="HXD977" s="35"/>
      <c r="HXE977" s="34"/>
      <c r="HXL977" s="35"/>
      <c r="HXM977" s="34"/>
      <c r="HXT977" s="35"/>
      <c r="HXU977" s="34"/>
      <c r="HYB977" s="35"/>
      <c r="HYC977" s="34"/>
      <c r="HYJ977" s="35"/>
      <c r="HYK977" s="34"/>
      <c r="HYR977" s="35"/>
      <c r="HYS977" s="34"/>
      <c r="HYZ977" s="35"/>
      <c r="HZA977" s="34"/>
      <c r="HZH977" s="35"/>
      <c r="HZI977" s="34"/>
      <c r="HZP977" s="35"/>
      <c r="HZQ977" s="34"/>
      <c r="HZX977" s="35"/>
      <c r="HZY977" s="34"/>
      <c r="IAF977" s="35"/>
      <c r="IAG977" s="34"/>
      <c r="IAN977" s="35"/>
      <c r="IAO977" s="34"/>
      <c r="IAV977" s="35"/>
      <c r="IAW977" s="34"/>
      <c r="IBD977" s="35"/>
      <c r="IBE977" s="34"/>
      <c r="IBL977" s="35"/>
      <c r="IBM977" s="34"/>
      <c r="IBT977" s="35"/>
      <c r="IBU977" s="34"/>
      <c r="ICB977" s="35"/>
      <c r="ICC977" s="34"/>
      <c r="ICJ977" s="35"/>
      <c r="ICK977" s="34"/>
      <c r="ICR977" s="35"/>
      <c r="ICS977" s="34"/>
      <c r="ICZ977" s="35"/>
      <c r="IDA977" s="34"/>
      <c r="IDH977" s="35"/>
      <c r="IDI977" s="34"/>
      <c r="IDP977" s="35"/>
      <c r="IDQ977" s="34"/>
      <c r="IDX977" s="35"/>
      <c r="IDY977" s="34"/>
      <c r="IEF977" s="35"/>
      <c r="IEG977" s="34"/>
      <c r="IEN977" s="35"/>
      <c r="IEO977" s="34"/>
      <c r="IEV977" s="35"/>
      <c r="IEW977" s="34"/>
      <c r="IFD977" s="35"/>
      <c r="IFE977" s="34"/>
      <c r="IFL977" s="35"/>
      <c r="IFM977" s="34"/>
      <c r="IFT977" s="35"/>
      <c r="IFU977" s="34"/>
      <c r="IGB977" s="35"/>
      <c r="IGC977" s="34"/>
      <c r="IGJ977" s="35"/>
      <c r="IGK977" s="34"/>
      <c r="IGR977" s="35"/>
      <c r="IGS977" s="34"/>
      <c r="IGZ977" s="35"/>
      <c r="IHA977" s="34"/>
      <c r="IHH977" s="35"/>
      <c r="IHI977" s="34"/>
      <c r="IHP977" s="35"/>
      <c r="IHQ977" s="34"/>
      <c r="IHX977" s="35"/>
      <c r="IHY977" s="34"/>
      <c r="IIF977" s="35"/>
      <c r="IIG977" s="34"/>
      <c r="IIN977" s="35"/>
      <c r="IIO977" s="34"/>
      <c r="IIV977" s="35"/>
      <c r="IIW977" s="34"/>
      <c r="IJD977" s="35"/>
      <c r="IJE977" s="34"/>
      <c r="IJL977" s="35"/>
      <c r="IJM977" s="34"/>
      <c r="IJT977" s="35"/>
      <c r="IJU977" s="34"/>
      <c r="IKB977" s="35"/>
      <c r="IKC977" s="34"/>
      <c r="IKJ977" s="35"/>
      <c r="IKK977" s="34"/>
      <c r="IKR977" s="35"/>
      <c r="IKS977" s="34"/>
      <c r="IKZ977" s="35"/>
      <c r="ILA977" s="34"/>
      <c r="ILH977" s="35"/>
      <c r="ILI977" s="34"/>
      <c r="ILP977" s="35"/>
      <c r="ILQ977" s="34"/>
      <c r="ILX977" s="35"/>
      <c r="ILY977" s="34"/>
      <c r="IMF977" s="35"/>
      <c r="IMG977" s="34"/>
      <c r="IMN977" s="35"/>
      <c r="IMO977" s="34"/>
      <c r="IMV977" s="35"/>
      <c r="IMW977" s="34"/>
      <c r="IND977" s="35"/>
      <c r="INE977" s="34"/>
      <c r="INL977" s="35"/>
      <c r="INM977" s="34"/>
      <c r="INT977" s="35"/>
      <c r="INU977" s="34"/>
      <c r="IOB977" s="35"/>
      <c r="IOC977" s="34"/>
      <c r="IOJ977" s="35"/>
      <c r="IOK977" s="34"/>
      <c r="IOR977" s="35"/>
      <c r="IOS977" s="34"/>
      <c r="IOZ977" s="35"/>
      <c r="IPA977" s="34"/>
      <c r="IPH977" s="35"/>
      <c r="IPI977" s="34"/>
      <c r="IPP977" s="35"/>
      <c r="IPQ977" s="34"/>
      <c r="IPX977" s="35"/>
      <c r="IPY977" s="34"/>
      <c r="IQF977" s="35"/>
      <c r="IQG977" s="34"/>
      <c r="IQN977" s="35"/>
      <c r="IQO977" s="34"/>
      <c r="IQV977" s="35"/>
      <c r="IQW977" s="34"/>
      <c r="IRD977" s="35"/>
      <c r="IRE977" s="34"/>
      <c r="IRL977" s="35"/>
      <c r="IRM977" s="34"/>
      <c r="IRT977" s="35"/>
      <c r="IRU977" s="34"/>
      <c r="ISB977" s="35"/>
      <c r="ISC977" s="34"/>
      <c r="ISJ977" s="35"/>
      <c r="ISK977" s="34"/>
      <c r="ISR977" s="35"/>
      <c r="ISS977" s="34"/>
      <c r="ISZ977" s="35"/>
      <c r="ITA977" s="34"/>
      <c r="ITH977" s="35"/>
      <c r="ITI977" s="34"/>
      <c r="ITP977" s="35"/>
      <c r="ITQ977" s="34"/>
      <c r="ITX977" s="35"/>
      <c r="ITY977" s="34"/>
      <c r="IUF977" s="35"/>
      <c r="IUG977" s="34"/>
      <c r="IUN977" s="35"/>
      <c r="IUO977" s="34"/>
      <c r="IUV977" s="35"/>
      <c r="IUW977" s="34"/>
      <c r="IVD977" s="35"/>
      <c r="IVE977" s="34"/>
      <c r="IVL977" s="35"/>
      <c r="IVM977" s="34"/>
      <c r="IVT977" s="35"/>
      <c r="IVU977" s="34"/>
      <c r="IWB977" s="35"/>
      <c r="IWC977" s="34"/>
      <c r="IWJ977" s="35"/>
      <c r="IWK977" s="34"/>
      <c r="IWR977" s="35"/>
      <c r="IWS977" s="34"/>
      <c r="IWZ977" s="35"/>
      <c r="IXA977" s="34"/>
      <c r="IXH977" s="35"/>
      <c r="IXI977" s="34"/>
      <c r="IXP977" s="35"/>
      <c r="IXQ977" s="34"/>
      <c r="IXX977" s="35"/>
      <c r="IXY977" s="34"/>
      <c r="IYF977" s="35"/>
      <c r="IYG977" s="34"/>
      <c r="IYN977" s="35"/>
      <c r="IYO977" s="34"/>
      <c r="IYV977" s="35"/>
      <c r="IYW977" s="34"/>
      <c r="IZD977" s="35"/>
      <c r="IZE977" s="34"/>
      <c r="IZL977" s="35"/>
      <c r="IZM977" s="34"/>
      <c r="IZT977" s="35"/>
      <c r="IZU977" s="34"/>
      <c r="JAB977" s="35"/>
      <c r="JAC977" s="34"/>
      <c r="JAJ977" s="35"/>
      <c r="JAK977" s="34"/>
      <c r="JAR977" s="35"/>
      <c r="JAS977" s="34"/>
      <c r="JAZ977" s="35"/>
      <c r="JBA977" s="34"/>
      <c r="JBH977" s="35"/>
      <c r="JBI977" s="34"/>
      <c r="JBP977" s="35"/>
      <c r="JBQ977" s="34"/>
      <c r="JBX977" s="35"/>
      <c r="JBY977" s="34"/>
      <c r="JCF977" s="35"/>
      <c r="JCG977" s="34"/>
      <c r="JCN977" s="35"/>
      <c r="JCO977" s="34"/>
      <c r="JCV977" s="35"/>
      <c r="JCW977" s="34"/>
      <c r="JDD977" s="35"/>
      <c r="JDE977" s="34"/>
      <c r="JDL977" s="35"/>
      <c r="JDM977" s="34"/>
      <c r="JDT977" s="35"/>
      <c r="JDU977" s="34"/>
      <c r="JEB977" s="35"/>
      <c r="JEC977" s="34"/>
      <c r="JEJ977" s="35"/>
      <c r="JEK977" s="34"/>
      <c r="JER977" s="35"/>
      <c r="JES977" s="34"/>
      <c r="JEZ977" s="35"/>
      <c r="JFA977" s="34"/>
      <c r="JFH977" s="35"/>
      <c r="JFI977" s="34"/>
      <c r="JFP977" s="35"/>
      <c r="JFQ977" s="34"/>
      <c r="JFX977" s="35"/>
      <c r="JFY977" s="34"/>
      <c r="JGF977" s="35"/>
      <c r="JGG977" s="34"/>
      <c r="JGN977" s="35"/>
      <c r="JGO977" s="34"/>
      <c r="JGV977" s="35"/>
      <c r="JGW977" s="34"/>
      <c r="JHD977" s="35"/>
      <c r="JHE977" s="34"/>
      <c r="JHL977" s="35"/>
      <c r="JHM977" s="34"/>
      <c r="JHT977" s="35"/>
      <c r="JHU977" s="34"/>
      <c r="JIB977" s="35"/>
      <c r="JIC977" s="34"/>
      <c r="JIJ977" s="35"/>
      <c r="JIK977" s="34"/>
      <c r="JIR977" s="35"/>
      <c r="JIS977" s="34"/>
      <c r="JIZ977" s="35"/>
      <c r="JJA977" s="34"/>
      <c r="JJH977" s="35"/>
      <c r="JJI977" s="34"/>
      <c r="JJP977" s="35"/>
      <c r="JJQ977" s="34"/>
      <c r="JJX977" s="35"/>
      <c r="JJY977" s="34"/>
      <c r="JKF977" s="35"/>
      <c r="JKG977" s="34"/>
      <c r="JKN977" s="35"/>
      <c r="JKO977" s="34"/>
      <c r="JKV977" s="35"/>
      <c r="JKW977" s="34"/>
      <c r="JLD977" s="35"/>
      <c r="JLE977" s="34"/>
      <c r="JLL977" s="35"/>
      <c r="JLM977" s="34"/>
      <c r="JLT977" s="35"/>
      <c r="JLU977" s="34"/>
      <c r="JMB977" s="35"/>
      <c r="JMC977" s="34"/>
      <c r="JMJ977" s="35"/>
      <c r="JMK977" s="34"/>
      <c r="JMR977" s="35"/>
      <c r="JMS977" s="34"/>
      <c r="JMZ977" s="35"/>
      <c r="JNA977" s="34"/>
      <c r="JNH977" s="35"/>
      <c r="JNI977" s="34"/>
      <c r="JNP977" s="35"/>
      <c r="JNQ977" s="34"/>
      <c r="JNX977" s="35"/>
      <c r="JNY977" s="34"/>
      <c r="JOF977" s="35"/>
      <c r="JOG977" s="34"/>
      <c r="JON977" s="35"/>
      <c r="JOO977" s="34"/>
      <c r="JOV977" s="35"/>
      <c r="JOW977" s="34"/>
      <c r="JPD977" s="35"/>
      <c r="JPE977" s="34"/>
      <c r="JPL977" s="35"/>
      <c r="JPM977" s="34"/>
      <c r="JPT977" s="35"/>
      <c r="JPU977" s="34"/>
      <c r="JQB977" s="35"/>
      <c r="JQC977" s="34"/>
      <c r="JQJ977" s="35"/>
      <c r="JQK977" s="34"/>
      <c r="JQR977" s="35"/>
      <c r="JQS977" s="34"/>
      <c r="JQZ977" s="35"/>
      <c r="JRA977" s="34"/>
      <c r="JRH977" s="35"/>
      <c r="JRI977" s="34"/>
      <c r="JRP977" s="35"/>
      <c r="JRQ977" s="34"/>
      <c r="JRX977" s="35"/>
      <c r="JRY977" s="34"/>
      <c r="JSF977" s="35"/>
      <c r="JSG977" s="34"/>
      <c r="JSN977" s="35"/>
      <c r="JSO977" s="34"/>
      <c r="JSV977" s="35"/>
      <c r="JSW977" s="34"/>
      <c r="JTD977" s="35"/>
      <c r="JTE977" s="34"/>
      <c r="JTL977" s="35"/>
      <c r="JTM977" s="34"/>
      <c r="JTT977" s="35"/>
      <c r="JTU977" s="34"/>
      <c r="JUB977" s="35"/>
      <c r="JUC977" s="34"/>
      <c r="JUJ977" s="35"/>
      <c r="JUK977" s="34"/>
      <c r="JUR977" s="35"/>
      <c r="JUS977" s="34"/>
      <c r="JUZ977" s="35"/>
      <c r="JVA977" s="34"/>
      <c r="JVH977" s="35"/>
      <c r="JVI977" s="34"/>
      <c r="JVP977" s="35"/>
      <c r="JVQ977" s="34"/>
      <c r="JVX977" s="35"/>
      <c r="JVY977" s="34"/>
      <c r="JWF977" s="35"/>
      <c r="JWG977" s="34"/>
      <c r="JWN977" s="35"/>
      <c r="JWO977" s="34"/>
      <c r="JWV977" s="35"/>
      <c r="JWW977" s="34"/>
      <c r="JXD977" s="35"/>
      <c r="JXE977" s="34"/>
      <c r="JXL977" s="35"/>
      <c r="JXM977" s="34"/>
      <c r="JXT977" s="35"/>
      <c r="JXU977" s="34"/>
      <c r="JYB977" s="35"/>
      <c r="JYC977" s="34"/>
      <c r="JYJ977" s="35"/>
      <c r="JYK977" s="34"/>
      <c r="JYR977" s="35"/>
      <c r="JYS977" s="34"/>
      <c r="JYZ977" s="35"/>
      <c r="JZA977" s="34"/>
      <c r="JZH977" s="35"/>
      <c r="JZI977" s="34"/>
      <c r="JZP977" s="35"/>
      <c r="JZQ977" s="34"/>
      <c r="JZX977" s="35"/>
      <c r="JZY977" s="34"/>
      <c r="KAF977" s="35"/>
      <c r="KAG977" s="34"/>
      <c r="KAN977" s="35"/>
      <c r="KAO977" s="34"/>
      <c r="KAV977" s="35"/>
      <c r="KAW977" s="34"/>
      <c r="KBD977" s="35"/>
      <c r="KBE977" s="34"/>
      <c r="KBL977" s="35"/>
      <c r="KBM977" s="34"/>
      <c r="KBT977" s="35"/>
      <c r="KBU977" s="34"/>
      <c r="KCB977" s="35"/>
      <c r="KCC977" s="34"/>
      <c r="KCJ977" s="35"/>
      <c r="KCK977" s="34"/>
      <c r="KCR977" s="35"/>
      <c r="KCS977" s="34"/>
      <c r="KCZ977" s="35"/>
      <c r="KDA977" s="34"/>
      <c r="KDH977" s="35"/>
      <c r="KDI977" s="34"/>
      <c r="KDP977" s="35"/>
      <c r="KDQ977" s="34"/>
      <c r="KDX977" s="35"/>
      <c r="KDY977" s="34"/>
      <c r="KEF977" s="35"/>
      <c r="KEG977" s="34"/>
      <c r="KEN977" s="35"/>
      <c r="KEO977" s="34"/>
      <c r="KEV977" s="35"/>
      <c r="KEW977" s="34"/>
      <c r="KFD977" s="35"/>
      <c r="KFE977" s="34"/>
      <c r="KFL977" s="35"/>
      <c r="KFM977" s="34"/>
      <c r="KFT977" s="35"/>
      <c r="KFU977" s="34"/>
      <c r="KGB977" s="35"/>
      <c r="KGC977" s="34"/>
      <c r="KGJ977" s="35"/>
      <c r="KGK977" s="34"/>
      <c r="KGR977" s="35"/>
      <c r="KGS977" s="34"/>
      <c r="KGZ977" s="35"/>
      <c r="KHA977" s="34"/>
      <c r="KHH977" s="35"/>
      <c r="KHI977" s="34"/>
      <c r="KHP977" s="35"/>
      <c r="KHQ977" s="34"/>
      <c r="KHX977" s="35"/>
      <c r="KHY977" s="34"/>
      <c r="KIF977" s="35"/>
      <c r="KIG977" s="34"/>
      <c r="KIN977" s="35"/>
      <c r="KIO977" s="34"/>
      <c r="KIV977" s="35"/>
      <c r="KIW977" s="34"/>
      <c r="KJD977" s="35"/>
      <c r="KJE977" s="34"/>
      <c r="KJL977" s="35"/>
      <c r="KJM977" s="34"/>
      <c r="KJT977" s="35"/>
      <c r="KJU977" s="34"/>
      <c r="KKB977" s="35"/>
      <c r="KKC977" s="34"/>
      <c r="KKJ977" s="35"/>
      <c r="KKK977" s="34"/>
      <c r="KKR977" s="35"/>
      <c r="KKS977" s="34"/>
      <c r="KKZ977" s="35"/>
      <c r="KLA977" s="34"/>
      <c r="KLH977" s="35"/>
      <c r="KLI977" s="34"/>
      <c r="KLP977" s="35"/>
      <c r="KLQ977" s="34"/>
      <c r="KLX977" s="35"/>
      <c r="KLY977" s="34"/>
      <c r="KMF977" s="35"/>
      <c r="KMG977" s="34"/>
      <c r="KMN977" s="35"/>
      <c r="KMO977" s="34"/>
      <c r="KMV977" s="35"/>
      <c r="KMW977" s="34"/>
      <c r="KND977" s="35"/>
      <c r="KNE977" s="34"/>
      <c r="KNL977" s="35"/>
      <c r="KNM977" s="34"/>
      <c r="KNT977" s="35"/>
      <c r="KNU977" s="34"/>
      <c r="KOB977" s="35"/>
      <c r="KOC977" s="34"/>
      <c r="KOJ977" s="35"/>
      <c r="KOK977" s="34"/>
      <c r="KOR977" s="35"/>
      <c r="KOS977" s="34"/>
      <c r="KOZ977" s="35"/>
      <c r="KPA977" s="34"/>
      <c r="KPH977" s="35"/>
      <c r="KPI977" s="34"/>
      <c r="KPP977" s="35"/>
      <c r="KPQ977" s="34"/>
      <c r="KPX977" s="35"/>
      <c r="KPY977" s="34"/>
      <c r="KQF977" s="35"/>
      <c r="KQG977" s="34"/>
      <c r="KQN977" s="35"/>
      <c r="KQO977" s="34"/>
      <c r="KQV977" s="35"/>
      <c r="KQW977" s="34"/>
      <c r="KRD977" s="35"/>
      <c r="KRE977" s="34"/>
      <c r="KRL977" s="35"/>
      <c r="KRM977" s="34"/>
      <c r="KRT977" s="35"/>
      <c r="KRU977" s="34"/>
      <c r="KSB977" s="35"/>
      <c r="KSC977" s="34"/>
      <c r="KSJ977" s="35"/>
      <c r="KSK977" s="34"/>
      <c r="KSR977" s="35"/>
      <c r="KSS977" s="34"/>
      <c r="KSZ977" s="35"/>
      <c r="KTA977" s="34"/>
      <c r="KTH977" s="35"/>
      <c r="KTI977" s="34"/>
      <c r="KTP977" s="35"/>
      <c r="KTQ977" s="34"/>
      <c r="KTX977" s="35"/>
      <c r="KTY977" s="34"/>
      <c r="KUF977" s="35"/>
      <c r="KUG977" s="34"/>
      <c r="KUN977" s="35"/>
      <c r="KUO977" s="34"/>
      <c r="KUV977" s="35"/>
      <c r="KUW977" s="34"/>
      <c r="KVD977" s="35"/>
      <c r="KVE977" s="34"/>
      <c r="KVL977" s="35"/>
      <c r="KVM977" s="34"/>
      <c r="KVT977" s="35"/>
      <c r="KVU977" s="34"/>
      <c r="KWB977" s="35"/>
      <c r="KWC977" s="34"/>
      <c r="KWJ977" s="35"/>
      <c r="KWK977" s="34"/>
      <c r="KWR977" s="35"/>
      <c r="KWS977" s="34"/>
      <c r="KWZ977" s="35"/>
      <c r="KXA977" s="34"/>
      <c r="KXH977" s="35"/>
      <c r="KXI977" s="34"/>
      <c r="KXP977" s="35"/>
      <c r="KXQ977" s="34"/>
      <c r="KXX977" s="35"/>
      <c r="KXY977" s="34"/>
      <c r="KYF977" s="35"/>
      <c r="KYG977" s="34"/>
      <c r="KYN977" s="35"/>
      <c r="KYO977" s="34"/>
      <c r="KYV977" s="35"/>
      <c r="KYW977" s="34"/>
      <c r="KZD977" s="35"/>
      <c r="KZE977" s="34"/>
      <c r="KZL977" s="35"/>
      <c r="KZM977" s="34"/>
      <c r="KZT977" s="35"/>
      <c r="KZU977" s="34"/>
      <c r="LAB977" s="35"/>
      <c r="LAC977" s="34"/>
      <c r="LAJ977" s="35"/>
      <c r="LAK977" s="34"/>
      <c r="LAR977" s="35"/>
      <c r="LAS977" s="34"/>
      <c r="LAZ977" s="35"/>
      <c r="LBA977" s="34"/>
      <c r="LBH977" s="35"/>
      <c r="LBI977" s="34"/>
      <c r="LBP977" s="35"/>
      <c r="LBQ977" s="34"/>
      <c r="LBX977" s="35"/>
      <c r="LBY977" s="34"/>
      <c r="LCF977" s="35"/>
      <c r="LCG977" s="34"/>
      <c r="LCN977" s="35"/>
      <c r="LCO977" s="34"/>
      <c r="LCV977" s="35"/>
      <c r="LCW977" s="34"/>
      <c r="LDD977" s="35"/>
      <c r="LDE977" s="34"/>
      <c r="LDL977" s="35"/>
      <c r="LDM977" s="34"/>
      <c r="LDT977" s="35"/>
      <c r="LDU977" s="34"/>
      <c r="LEB977" s="35"/>
      <c r="LEC977" s="34"/>
      <c r="LEJ977" s="35"/>
      <c r="LEK977" s="34"/>
      <c r="LER977" s="35"/>
      <c r="LES977" s="34"/>
      <c r="LEZ977" s="35"/>
      <c r="LFA977" s="34"/>
      <c r="LFH977" s="35"/>
      <c r="LFI977" s="34"/>
      <c r="LFP977" s="35"/>
      <c r="LFQ977" s="34"/>
      <c r="LFX977" s="35"/>
      <c r="LFY977" s="34"/>
      <c r="LGF977" s="35"/>
      <c r="LGG977" s="34"/>
      <c r="LGN977" s="35"/>
      <c r="LGO977" s="34"/>
      <c r="LGV977" s="35"/>
      <c r="LGW977" s="34"/>
      <c r="LHD977" s="35"/>
      <c r="LHE977" s="34"/>
      <c r="LHL977" s="35"/>
      <c r="LHM977" s="34"/>
      <c r="LHT977" s="35"/>
      <c r="LHU977" s="34"/>
      <c r="LIB977" s="35"/>
      <c r="LIC977" s="34"/>
      <c r="LIJ977" s="35"/>
      <c r="LIK977" s="34"/>
      <c r="LIR977" s="35"/>
      <c r="LIS977" s="34"/>
      <c r="LIZ977" s="35"/>
      <c r="LJA977" s="34"/>
      <c r="LJH977" s="35"/>
      <c r="LJI977" s="34"/>
      <c r="LJP977" s="35"/>
      <c r="LJQ977" s="34"/>
      <c r="LJX977" s="35"/>
      <c r="LJY977" s="34"/>
      <c r="LKF977" s="35"/>
      <c r="LKG977" s="34"/>
      <c r="LKN977" s="35"/>
      <c r="LKO977" s="34"/>
      <c r="LKV977" s="35"/>
      <c r="LKW977" s="34"/>
      <c r="LLD977" s="35"/>
      <c r="LLE977" s="34"/>
      <c r="LLL977" s="35"/>
      <c r="LLM977" s="34"/>
      <c r="LLT977" s="35"/>
      <c r="LLU977" s="34"/>
      <c r="LMB977" s="35"/>
      <c r="LMC977" s="34"/>
      <c r="LMJ977" s="35"/>
      <c r="LMK977" s="34"/>
      <c r="LMR977" s="35"/>
      <c r="LMS977" s="34"/>
      <c r="LMZ977" s="35"/>
      <c r="LNA977" s="34"/>
      <c r="LNH977" s="35"/>
      <c r="LNI977" s="34"/>
      <c r="LNP977" s="35"/>
      <c r="LNQ977" s="34"/>
      <c r="LNX977" s="35"/>
      <c r="LNY977" s="34"/>
      <c r="LOF977" s="35"/>
      <c r="LOG977" s="34"/>
      <c r="LON977" s="35"/>
      <c r="LOO977" s="34"/>
      <c r="LOV977" s="35"/>
      <c r="LOW977" s="34"/>
      <c r="LPD977" s="35"/>
      <c r="LPE977" s="34"/>
      <c r="LPL977" s="35"/>
      <c r="LPM977" s="34"/>
      <c r="LPT977" s="35"/>
      <c r="LPU977" s="34"/>
      <c r="LQB977" s="35"/>
      <c r="LQC977" s="34"/>
      <c r="LQJ977" s="35"/>
      <c r="LQK977" s="34"/>
      <c r="LQR977" s="35"/>
      <c r="LQS977" s="34"/>
      <c r="LQZ977" s="35"/>
      <c r="LRA977" s="34"/>
      <c r="LRH977" s="35"/>
      <c r="LRI977" s="34"/>
      <c r="LRP977" s="35"/>
      <c r="LRQ977" s="34"/>
      <c r="LRX977" s="35"/>
      <c r="LRY977" s="34"/>
      <c r="LSF977" s="35"/>
      <c r="LSG977" s="34"/>
      <c r="LSN977" s="35"/>
      <c r="LSO977" s="34"/>
      <c r="LSV977" s="35"/>
      <c r="LSW977" s="34"/>
      <c r="LTD977" s="35"/>
      <c r="LTE977" s="34"/>
      <c r="LTL977" s="35"/>
      <c r="LTM977" s="34"/>
      <c r="LTT977" s="35"/>
      <c r="LTU977" s="34"/>
      <c r="LUB977" s="35"/>
      <c r="LUC977" s="34"/>
      <c r="LUJ977" s="35"/>
      <c r="LUK977" s="34"/>
      <c r="LUR977" s="35"/>
      <c r="LUS977" s="34"/>
      <c r="LUZ977" s="35"/>
      <c r="LVA977" s="34"/>
      <c r="LVH977" s="35"/>
      <c r="LVI977" s="34"/>
      <c r="LVP977" s="35"/>
      <c r="LVQ977" s="34"/>
      <c r="LVX977" s="35"/>
      <c r="LVY977" s="34"/>
      <c r="LWF977" s="35"/>
      <c r="LWG977" s="34"/>
      <c r="LWN977" s="35"/>
      <c r="LWO977" s="34"/>
      <c r="LWV977" s="35"/>
      <c r="LWW977" s="34"/>
      <c r="LXD977" s="35"/>
      <c r="LXE977" s="34"/>
      <c r="LXL977" s="35"/>
      <c r="LXM977" s="34"/>
      <c r="LXT977" s="35"/>
      <c r="LXU977" s="34"/>
      <c r="LYB977" s="35"/>
      <c r="LYC977" s="34"/>
      <c r="LYJ977" s="35"/>
      <c r="LYK977" s="34"/>
      <c r="LYR977" s="35"/>
      <c r="LYS977" s="34"/>
      <c r="LYZ977" s="35"/>
      <c r="LZA977" s="34"/>
      <c r="LZH977" s="35"/>
      <c r="LZI977" s="34"/>
      <c r="LZP977" s="35"/>
      <c r="LZQ977" s="34"/>
      <c r="LZX977" s="35"/>
      <c r="LZY977" s="34"/>
      <c r="MAF977" s="35"/>
      <c r="MAG977" s="34"/>
      <c r="MAN977" s="35"/>
      <c r="MAO977" s="34"/>
      <c r="MAV977" s="35"/>
      <c r="MAW977" s="34"/>
      <c r="MBD977" s="35"/>
      <c r="MBE977" s="34"/>
      <c r="MBL977" s="35"/>
      <c r="MBM977" s="34"/>
      <c r="MBT977" s="35"/>
      <c r="MBU977" s="34"/>
      <c r="MCB977" s="35"/>
      <c r="MCC977" s="34"/>
      <c r="MCJ977" s="35"/>
      <c r="MCK977" s="34"/>
      <c r="MCR977" s="35"/>
      <c r="MCS977" s="34"/>
      <c r="MCZ977" s="35"/>
      <c r="MDA977" s="34"/>
      <c r="MDH977" s="35"/>
      <c r="MDI977" s="34"/>
      <c r="MDP977" s="35"/>
      <c r="MDQ977" s="34"/>
      <c r="MDX977" s="35"/>
      <c r="MDY977" s="34"/>
      <c r="MEF977" s="35"/>
      <c r="MEG977" s="34"/>
      <c r="MEN977" s="35"/>
      <c r="MEO977" s="34"/>
      <c r="MEV977" s="35"/>
      <c r="MEW977" s="34"/>
      <c r="MFD977" s="35"/>
      <c r="MFE977" s="34"/>
      <c r="MFL977" s="35"/>
      <c r="MFM977" s="34"/>
      <c r="MFT977" s="35"/>
      <c r="MFU977" s="34"/>
      <c r="MGB977" s="35"/>
      <c r="MGC977" s="34"/>
      <c r="MGJ977" s="35"/>
      <c r="MGK977" s="34"/>
      <c r="MGR977" s="35"/>
      <c r="MGS977" s="34"/>
      <c r="MGZ977" s="35"/>
      <c r="MHA977" s="34"/>
      <c r="MHH977" s="35"/>
      <c r="MHI977" s="34"/>
      <c r="MHP977" s="35"/>
      <c r="MHQ977" s="34"/>
      <c r="MHX977" s="35"/>
      <c r="MHY977" s="34"/>
      <c r="MIF977" s="35"/>
      <c r="MIG977" s="34"/>
      <c r="MIN977" s="35"/>
      <c r="MIO977" s="34"/>
      <c r="MIV977" s="35"/>
      <c r="MIW977" s="34"/>
      <c r="MJD977" s="35"/>
      <c r="MJE977" s="34"/>
      <c r="MJL977" s="35"/>
      <c r="MJM977" s="34"/>
      <c r="MJT977" s="35"/>
      <c r="MJU977" s="34"/>
      <c r="MKB977" s="35"/>
      <c r="MKC977" s="34"/>
      <c r="MKJ977" s="35"/>
      <c r="MKK977" s="34"/>
      <c r="MKR977" s="35"/>
      <c r="MKS977" s="34"/>
      <c r="MKZ977" s="35"/>
      <c r="MLA977" s="34"/>
      <c r="MLH977" s="35"/>
      <c r="MLI977" s="34"/>
      <c r="MLP977" s="35"/>
      <c r="MLQ977" s="34"/>
      <c r="MLX977" s="35"/>
      <c r="MLY977" s="34"/>
      <c r="MMF977" s="35"/>
      <c r="MMG977" s="34"/>
      <c r="MMN977" s="35"/>
      <c r="MMO977" s="34"/>
      <c r="MMV977" s="35"/>
      <c r="MMW977" s="34"/>
      <c r="MND977" s="35"/>
      <c r="MNE977" s="34"/>
      <c r="MNL977" s="35"/>
      <c r="MNM977" s="34"/>
      <c r="MNT977" s="35"/>
      <c r="MNU977" s="34"/>
      <c r="MOB977" s="35"/>
      <c r="MOC977" s="34"/>
      <c r="MOJ977" s="35"/>
      <c r="MOK977" s="34"/>
      <c r="MOR977" s="35"/>
      <c r="MOS977" s="34"/>
      <c r="MOZ977" s="35"/>
      <c r="MPA977" s="34"/>
      <c r="MPH977" s="35"/>
      <c r="MPI977" s="34"/>
      <c r="MPP977" s="35"/>
      <c r="MPQ977" s="34"/>
      <c r="MPX977" s="35"/>
      <c r="MPY977" s="34"/>
      <c r="MQF977" s="35"/>
      <c r="MQG977" s="34"/>
      <c r="MQN977" s="35"/>
      <c r="MQO977" s="34"/>
      <c r="MQV977" s="35"/>
      <c r="MQW977" s="34"/>
      <c r="MRD977" s="35"/>
      <c r="MRE977" s="34"/>
      <c r="MRL977" s="35"/>
      <c r="MRM977" s="34"/>
      <c r="MRT977" s="35"/>
      <c r="MRU977" s="34"/>
      <c r="MSB977" s="35"/>
      <c r="MSC977" s="34"/>
      <c r="MSJ977" s="35"/>
      <c r="MSK977" s="34"/>
      <c r="MSR977" s="35"/>
      <c r="MSS977" s="34"/>
      <c r="MSZ977" s="35"/>
      <c r="MTA977" s="34"/>
      <c r="MTH977" s="35"/>
      <c r="MTI977" s="34"/>
      <c r="MTP977" s="35"/>
      <c r="MTQ977" s="34"/>
      <c r="MTX977" s="35"/>
      <c r="MTY977" s="34"/>
      <c r="MUF977" s="35"/>
      <c r="MUG977" s="34"/>
      <c r="MUN977" s="35"/>
      <c r="MUO977" s="34"/>
      <c r="MUV977" s="35"/>
      <c r="MUW977" s="34"/>
      <c r="MVD977" s="35"/>
      <c r="MVE977" s="34"/>
      <c r="MVL977" s="35"/>
      <c r="MVM977" s="34"/>
      <c r="MVT977" s="35"/>
      <c r="MVU977" s="34"/>
      <c r="MWB977" s="35"/>
      <c r="MWC977" s="34"/>
      <c r="MWJ977" s="35"/>
      <c r="MWK977" s="34"/>
      <c r="MWR977" s="35"/>
      <c r="MWS977" s="34"/>
      <c r="MWZ977" s="35"/>
      <c r="MXA977" s="34"/>
      <c r="MXH977" s="35"/>
      <c r="MXI977" s="34"/>
      <c r="MXP977" s="35"/>
      <c r="MXQ977" s="34"/>
      <c r="MXX977" s="35"/>
      <c r="MXY977" s="34"/>
      <c r="MYF977" s="35"/>
      <c r="MYG977" s="34"/>
      <c r="MYN977" s="35"/>
      <c r="MYO977" s="34"/>
      <c r="MYV977" s="35"/>
      <c r="MYW977" s="34"/>
      <c r="MZD977" s="35"/>
      <c r="MZE977" s="34"/>
      <c r="MZL977" s="35"/>
      <c r="MZM977" s="34"/>
      <c r="MZT977" s="35"/>
      <c r="MZU977" s="34"/>
      <c r="NAB977" s="35"/>
      <c r="NAC977" s="34"/>
      <c r="NAJ977" s="35"/>
      <c r="NAK977" s="34"/>
      <c r="NAR977" s="35"/>
      <c r="NAS977" s="34"/>
      <c r="NAZ977" s="35"/>
      <c r="NBA977" s="34"/>
      <c r="NBH977" s="35"/>
      <c r="NBI977" s="34"/>
      <c r="NBP977" s="35"/>
      <c r="NBQ977" s="34"/>
      <c r="NBX977" s="35"/>
      <c r="NBY977" s="34"/>
      <c r="NCF977" s="35"/>
      <c r="NCG977" s="34"/>
      <c r="NCN977" s="35"/>
      <c r="NCO977" s="34"/>
      <c r="NCV977" s="35"/>
      <c r="NCW977" s="34"/>
      <c r="NDD977" s="35"/>
      <c r="NDE977" s="34"/>
      <c r="NDL977" s="35"/>
      <c r="NDM977" s="34"/>
      <c r="NDT977" s="35"/>
      <c r="NDU977" s="34"/>
      <c r="NEB977" s="35"/>
      <c r="NEC977" s="34"/>
      <c r="NEJ977" s="35"/>
      <c r="NEK977" s="34"/>
      <c r="NER977" s="35"/>
      <c r="NES977" s="34"/>
      <c r="NEZ977" s="35"/>
      <c r="NFA977" s="34"/>
      <c r="NFH977" s="35"/>
      <c r="NFI977" s="34"/>
      <c r="NFP977" s="35"/>
      <c r="NFQ977" s="34"/>
      <c r="NFX977" s="35"/>
      <c r="NFY977" s="34"/>
      <c r="NGF977" s="35"/>
      <c r="NGG977" s="34"/>
      <c r="NGN977" s="35"/>
      <c r="NGO977" s="34"/>
      <c r="NGV977" s="35"/>
      <c r="NGW977" s="34"/>
      <c r="NHD977" s="35"/>
      <c r="NHE977" s="34"/>
      <c r="NHL977" s="35"/>
      <c r="NHM977" s="34"/>
      <c r="NHT977" s="35"/>
      <c r="NHU977" s="34"/>
      <c r="NIB977" s="35"/>
      <c r="NIC977" s="34"/>
      <c r="NIJ977" s="35"/>
      <c r="NIK977" s="34"/>
      <c r="NIR977" s="35"/>
      <c r="NIS977" s="34"/>
      <c r="NIZ977" s="35"/>
      <c r="NJA977" s="34"/>
      <c r="NJH977" s="35"/>
      <c r="NJI977" s="34"/>
      <c r="NJP977" s="35"/>
      <c r="NJQ977" s="34"/>
      <c r="NJX977" s="35"/>
      <c r="NJY977" s="34"/>
      <c r="NKF977" s="35"/>
      <c r="NKG977" s="34"/>
      <c r="NKN977" s="35"/>
      <c r="NKO977" s="34"/>
      <c r="NKV977" s="35"/>
      <c r="NKW977" s="34"/>
      <c r="NLD977" s="35"/>
      <c r="NLE977" s="34"/>
      <c r="NLL977" s="35"/>
      <c r="NLM977" s="34"/>
      <c r="NLT977" s="35"/>
      <c r="NLU977" s="34"/>
      <c r="NMB977" s="35"/>
      <c r="NMC977" s="34"/>
      <c r="NMJ977" s="35"/>
      <c r="NMK977" s="34"/>
      <c r="NMR977" s="35"/>
      <c r="NMS977" s="34"/>
      <c r="NMZ977" s="35"/>
      <c r="NNA977" s="34"/>
      <c r="NNH977" s="35"/>
      <c r="NNI977" s="34"/>
      <c r="NNP977" s="35"/>
      <c r="NNQ977" s="34"/>
      <c r="NNX977" s="35"/>
      <c r="NNY977" s="34"/>
      <c r="NOF977" s="35"/>
      <c r="NOG977" s="34"/>
      <c r="NON977" s="35"/>
      <c r="NOO977" s="34"/>
      <c r="NOV977" s="35"/>
      <c r="NOW977" s="34"/>
      <c r="NPD977" s="35"/>
      <c r="NPE977" s="34"/>
      <c r="NPL977" s="35"/>
      <c r="NPM977" s="34"/>
      <c r="NPT977" s="35"/>
      <c r="NPU977" s="34"/>
      <c r="NQB977" s="35"/>
      <c r="NQC977" s="34"/>
      <c r="NQJ977" s="35"/>
      <c r="NQK977" s="34"/>
      <c r="NQR977" s="35"/>
      <c r="NQS977" s="34"/>
      <c r="NQZ977" s="35"/>
      <c r="NRA977" s="34"/>
      <c r="NRH977" s="35"/>
      <c r="NRI977" s="34"/>
      <c r="NRP977" s="35"/>
      <c r="NRQ977" s="34"/>
      <c r="NRX977" s="35"/>
      <c r="NRY977" s="34"/>
      <c r="NSF977" s="35"/>
      <c r="NSG977" s="34"/>
      <c r="NSN977" s="35"/>
      <c r="NSO977" s="34"/>
      <c r="NSV977" s="35"/>
      <c r="NSW977" s="34"/>
      <c r="NTD977" s="35"/>
      <c r="NTE977" s="34"/>
      <c r="NTL977" s="35"/>
      <c r="NTM977" s="34"/>
      <c r="NTT977" s="35"/>
      <c r="NTU977" s="34"/>
      <c r="NUB977" s="35"/>
      <c r="NUC977" s="34"/>
      <c r="NUJ977" s="35"/>
      <c r="NUK977" s="34"/>
      <c r="NUR977" s="35"/>
      <c r="NUS977" s="34"/>
      <c r="NUZ977" s="35"/>
      <c r="NVA977" s="34"/>
      <c r="NVH977" s="35"/>
      <c r="NVI977" s="34"/>
      <c r="NVP977" s="35"/>
      <c r="NVQ977" s="34"/>
      <c r="NVX977" s="35"/>
      <c r="NVY977" s="34"/>
      <c r="NWF977" s="35"/>
      <c r="NWG977" s="34"/>
      <c r="NWN977" s="35"/>
      <c r="NWO977" s="34"/>
      <c r="NWV977" s="35"/>
      <c r="NWW977" s="34"/>
      <c r="NXD977" s="35"/>
      <c r="NXE977" s="34"/>
      <c r="NXL977" s="35"/>
      <c r="NXM977" s="34"/>
      <c r="NXT977" s="35"/>
      <c r="NXU977" s="34"/>
      <c r="NYB977" s="35"/>
      <c r="NYC977" s="34"/>
      <c r="NYJ977" s="35"/>
      <c r="NYK977" s="34"/>
      <c r="NYR977" s="35"/>
      <c r="NYS977" s="34"/>
      <c r="NYZ977" s="35"/>
      <c r="NZA977" s="34"/>
      <c r="NZH977" s="35"/>
      <c r="NZI977" s="34"/>
      <c r="NZP977" s="35"/>
      <c r="NZQ977" s="34"/>
      <c r="NZX977" s="35"/>
      <c r="NZY977" s="34"/>
      <c r="OAF977" s="35"/>
      <c r="OAG977" s="34"/>
      <c r="OAN977" s="35"/>
      <c r="OAO977" s="34"/>
      <c r="OAV977" s="35"/>
      <c r="OAW977" s="34"/>
      <c r="OBD977" s="35"/>
      <c r="OBE977" s="34"/>
      <c r="OBL977" s="35"/>
      <c r="OBM977" s="34"/>
      <c r="OBT977" s="35"/>
      <c r="OBU977" s="34"/>
      <c r="OCB977" s="35"/>
      <c r="OCC977" s="34"/>
      <c r="OCJ977" s="35"/>
      <c r="OCK977" s="34"/>
      <c r="OCR977" s="35"/>
      <c r="OCS977" s="34"/>
      <c r="OCZ977" s="35"/>
      <c r="ODA977" s="34"/>
      <c r="ODH977" s="35"/>
      <c r="ODI977" s="34"/>
      <c r="ODP977" s="35"/>
      <c r="ODQ977" s="34"/>
      <c r="ODX977" s="35"/>
      <c r="ODY977" s="34"/>
      <c r="OEF977" s="35"/>
      <c r="OEG977" s="34"/>
      <c r="OEN977" s="35"/>
      <c r="OEO977" s="34"/>
      <c r="OEV977" s="35"/>
      <c r="OEW977" s="34"/>
      <c r="OFD977" s="35"/>
      <c r="OFE977" s="34"/>
      <c r="OFL977" s="35"/>
      <c r="OFM977" s="34"/>
      <c r="OFT977" s="35"/>
      <c r="OFU977" s="34"/>
      <c r="OGB977" s="35"/>
      <c r="OGC977" s="34"/>
      <c r="OGJ977" s="35"/>
      <c r="OGK977" s="34"/>
      <c r="OGR977" s="35"/>
      <c r="OGS977" s="34"/>
      <c r="OGZ977" s="35"/>
      <c r="OHA977" s="34"/>
      <c r="OHH977" s="35"/>
      <c r="OHI977" s="34"/>
      <c r="OHP977" s="35"/>
      <c r="OHQ977" s="34"/>
      <c r="OHX977" s="35"/>
      <c r="OHY977" s="34"/>
      <c r="OIF977" s="35"/>
      <c r="OIG977" s="34"/>
      <c r="OIN977" s="35"/>
      <c r="OIO977" s="34"/>
      <c r="OIV977" s="35"/>
      <c r="OIW977" s="34"/>
      <c r="OJD977" s="35"/>
      <c r="OJE977" s="34"/>
      <c r="OJL977" s="35"/>
      <c r="OJM977" s="34"/>
      <c r="OJT977" s="35"/>
      <c r="OJU977" s="34"/>
      <c r="OKB977" s="35"/>
      <c r="OKC977" s="34"/>
      <c r="OKJ977" s="35"/>
      <c r="OKK977" s="34"/>
      <c r="OKR977" s="35"/>
      <c r="OKS977" s="34"/>
      <c r="OKZ977" s="35"/>
      <c r="OLA977" s="34"/>
      <c r="OLH977" s="35"/>
      <c r="OLI977" s="34"/>
      <c r="OLP977" s="35"/>
      <c r="OLQ977" s="34"/>
      <c r="OLX977" s="35"/>
      <c r="OLY977" s="34"/>
      <c r="OMF977" s="35"/>
      <c r="OMG977" s="34"/>
      <c r="OMN977" s="35"/>
      <c r="OMO977" s="34"/>
      <c r="OMV977" s="35"/>
      <c r="OMW977" s="34"/>
      <c r="OND977" s="35"/>
      <c r="ONE977" s="34"/>
      <c r="ONL977" s="35"/>
      <c r="ONM977" s="34"/>
      <c r="ONT977" s="35"/>
      <c r="ONU977" s="34"/>
      <c r="OOB977" s="35"/>
      <c r="OOC977" s="34"/>
      <c r="OOJ977" s="35"/>
      <c r="OOK977" s="34"/>
      <c r="OOR977" s="35"/>
      <c r="OOS977" s="34"/>
      <c r="OOZ977" s="35"/>
      <c r="OPA977" s="34"/>
      <c r="OPH977" s="35"/>
      <c r="OPI977" s="34"/>
      <c r="OPP977" s="35"/>
      <c r="OPQ977" s="34"/>
      <c r="OPX977" s="35"/>
      <c r="OPY977" s="34"/>
      <c r="OQF977" s="35"/>
      <c r="OQG977" s="34"/>
      <c r="OQN977" s="35"/>
      <c r="OQO977" s="34"/>
      <c r="OQV977" s="35"/>
      <c r="OQW977" s="34"/>
      <c r="ORD977" s="35"/>
      <c r="ORE977" s="34"/>
      <c r="ORL977" s="35"/>
      <c r="ORM977" s="34"/>
      <c r="ORT977" s="35"/>
      <c r="ORU977" s="34"/>
      <c r="OSB977" s="35"/>
      <c r="OSC977" s="34"/>
      <c r="OSJ977" s="35"/>
      <c r="OSK977" s="34"/>
      <c r="OSR977" s="35"/>
      <c r="OSS977" s="34"/>
      <c r="OSZ977" s="35"/>
      <c r="OTA977" s="34"/>
      <c r="OTH977" s="35"/>
      <c r="OTI977" s="34"/>
      <c r="OTP977" s="35"/>
      <c r="OTQ977" s="34"/>
      <c r="OTX977" s="35"/>
      <c r="OTY977" s="34"/>
      <c r="OUF977" s="35"/>
      <c r="OUG977" s="34"/>
      <c r="OUN977" s="35"/>
      <c r="OUO977" s="34"/>
      <c r="OUV977" s="35"/>
      <c r="OUW977" s="34"/>
      <c r="OVD977" s="35"/>
      <c r="OVE977" s="34"/>
      <c r="OVL977" s="35"/>
      <c r="OVM977" s="34"/>
      <c r="OVT977" s="35"/>
      <c r="OVU977" s="34"/>
      <c r="OWB977" s="35"/>
      <c r="OWC977" s="34"/>
      <c r="OWJ977" s="35"/>
      <c r="OWK977" s="34"/>
      <c r="OWR977" s="35"/>
      <c r="OWS977" s="34"/>
      <c r="OWZ977" s="35"/>
      <c r="OXA977" s="34"/>
      <c r="OXH977" s="35"/>
      <c r="OXI977" s="34"/>
      <c r="OXP977" s="35"/>
      <c r="OXQ977" s="34"/>
      <c r="OXX977" s="35"/>
      <c r="OXY977" s="34"/>
      <c r="OYF977" s="35"/>
      <c r="OYG977" s="34"/>
      <c r="OYN977" s="35"/>
      <c r="OYO977" s="34"/>
      <c r="OYV977" s="35"/>
      <c r="OYW977" s="34"/>
      <c r="OZD977" s="35"/>
      <c r="OZE977" s="34"/>
      <c r="OZL977" s="35"/>
      <c r="OZM977" s="34"/>
      <c r="OZT977" s="35"/>
      <c r="OZU977" s="34"/>
      <c r="PAB977" s="35"/>
      <c r="PAC977" s="34"/>
      <c r="PAJ977" s="35"/>
      <c r="PAK977" s="34"/>
      <c r="PAR977" s="35"/>
      <c r="PAS977" s="34"/>
      <c r="PAZ977" s="35"/>
      <c r="PBA977" s="34"/>
      <c r="PBH977" s="35"/>
      <c r="PBI977" s="34"/>
      <c r="PBP977" s="35"/>
      <c r="PBQ977" s="34"/>
      <c r="PBX977" s="35"/>
      <c r="PBY977" s="34"/>
      <c r="PCF977" s="35"/>
      <c r="PCG977" s="34"/>
      <c r="PCN977" s="35"/>
      <c r="PCO977" s="34"/>
      <c r="PCV977" s="35"/>
      <c r="PCW977" s="34"/>
      <c r="PDD977" s="35"/>
      <c r="PDE977" s="34"/>
      <c r="PDL977" s="35"/>
      <c r="PDM977" s="34"/>
      <c r="PDT977" s="35"/>
      <c r="PDU977" s="34"/>
      <c r="PEB977" s="35"/>
      <c r="PEC977" s="34"/>
      <c r="PEJ977" s="35"/>
      <c r="PEK977" s="34"/>
      <c r="PER977" s="35"/>
      <c r="PES977" s="34"/>
      <c r="PEZ977" s="35"/>
      <c r="PFA977" s="34"/>
      <c r="PFH977" s="35"/>
      <c r="PFI977" s="34"/>
      <c r="PFP977" s="35"/>
      <c r="PFQ977" s="34"/>
      <c r="PFX977" s="35"/>
      <c r="PFY977" s="34"/>
      <c r="PGF977" s="35"/>
      <c r="PGG977" s="34"/>
      <c r="PGN977" s="35"/>
      <c r="PGO977" s="34"/>
      <c r="PGV977" s="35"/>
      <c r="PGW977" s="34"/>
      <c r="PHD977" s="35"/>
      <c r="PHE977" s="34"/>
      <c r="PHL977" s="35"/>
      <c r="PHM977" s="34"/>
      <c r="PHT977" s="35"/>
      <c r="PHU977" s="34"/>
      <c r="PIB977" s="35"/>
      <c r="PIC977" s="34"/>
      <c r="PIJ977" s="35"/>
      <c r="PIK977" s="34"/>
      <c r="PIR977" s="35"/>
      <c r="PIS977" s="34"/>
      <c r="PIZ977" s="35"/>
      <c r="PJA977" s="34"/>
      <c r="PJH977" s="35"/>
      <c r="PJI977" s="34"/>
      <c r="PJP977" s="35"/>
      <c r="PJQ977" s="34"/>
      <c r="PJX977" s="35"/>
      <c r="PJY977" s="34"/>
      <c r="PKF977" s="35"/>
      <c r="PKG977" s="34"/>
      <c r="PKN977" s="35"/>
      <c r="PKO977" s="34"/>
      <c r="PKV977" s="35"/>
      <c r="PKW977" s="34"/>
      <c r="PLD977" s="35"/>
      <c r="PLE977" s="34"/>
      <c r="PLL977" s="35"/>
      <c r="PLM977" s="34"/>
      <c r="PLT977" s="35"/>
      <c r="PLU977" s="34"/>
      <c r="PMB977" s="35"/>
      <c r="PMC977" s="34"/>
      <c r="PMJ977" s="35"/>
      <c r="PMK977" s="34"/>
      <c r="PMR977" s="35"/>
      <c r="PMS977" s="34"/>
      <c r="PMZ977" s="35"/>
      <c r="PNA977" s="34"/>
      <c r="PNH977" s="35"/>
      <c r="PNI977" s="34"/>
      <c r="PNP977" s="35"/>
      <c r="PNQ977" s="34"/>
      <c r="PNX977" s="35"/>
      <c r="PNY977" s="34"/>
      <c r="POF977" s="35"/>
      <c r="POG977" s="34"/>
      <c r="PON977" s="35"/>
      <c r="POO977" s="34"/>
      <c r="POV977" s="35"/>
      <c r="POW977" s="34"/>
      <c r="PPD977" s="35"/>
      <c r="PPE977" s="34"/>
      <c r="PPL977" s="35"/>
      <c r="PPM977" s="34"/>
      <c r="PPT977" s="35"/>
      <c r="PPU977" s="34"/>
      <c r="PQB977" s="35"/>
      <c r="PQC977" s="34"/>
      <c r="PQJ977" s="35"/>
      <c r="PQK977" s="34"/>
      <c r="PQR977" s="35"/>
      <c r="PQS977" s="34"/>
      <c r="PQZ977" s="35"/>
      <c r="PRA977" s="34"/>
      <c r="PRH977" s="35"/>
      <c r="PRI977" s="34"/>
      <c r="PRP977" s="35"/>
      <c r="PRQ977" s="34"/>
      <c r="PRX977" s="35"/>
      <c r="PRY977" s="34"/>
      <c r="PSF977" s="35"/>
      <c r="PSG977" s="34"/>
      <c r="PSN977" s="35"/>
      <c r="PSO977" s="34"/>
      <c r="PSV977" s="35"/>
      <c r="PSW977" s="34"/>
      <c r="PTD977" s="35"/>
      <c r="PTE977" s="34"/>
      <c r="PTL977" s="35"/>
      <c r="PTM977" s="34"/>
      <c r="PTT977" s="35"/>
      <c r="PTU977" s="34"/>
      <c r="PUB977" s="35"/>
      <c r="PUC977" s="34"/>
      <c r="PUJ977" s="35"/>
      <c r="PUK977" s="34"/>
      <c r="PUR977" s="35"/>
      <c r="PUS977" s="34"/>
      <c r="PUZ977" s="35"/>
      <c r="PVA977" s="34"/>
      <c r="PVH977" s="35"/>
      <c r="PVI977" s="34"/>
      <c r="PVP977" s="35"/>
      <c r="PVQ977" s="34"/>
      <c r="PVX977" s="35"/>
      <c r="PVY977" s="34"/>
      <c r="PWF977" s="35"/>
      <c r="PWG977" s="34"/>
      <c r="PWN977" s="35"/>
      <c r="PWO977" s="34"/>
      <c r="PWV977" s="35"/>
      <c r="PWW977" s="34"/>
      <c r="PXD977" s="35"/>
      <c r="PXE977" s="34"/>
      <c r="PXL977" s="35"/>
      <c r="PXM977" s="34"/>
      <c r="PXT977" s="35"/>
      <c r="PXU977" s="34"/>
      <c r="PYB977" s="35"/>
      <c r="PYC977" s="34"/>
      <c r="PYJ977" s="35"/>
      <c r="PYK977" s="34"/>
      <c r="PYR977" s="35"/>
      <c r="PYS977" s="34"/>
      <c r="PYZ977" s="35"/>
      <c r="PZA977" s="34"/>
      <c r="PZH977" s="35"/>
      <c r="PZI977" s="34"/>
      <c r="PZP977" s="35"/>
      <c r="PZQ977" s="34"/>
      <c r="PZX977" s="35"/>
      <c r="PZY977" s="34"/>
      <c r="QAF977" s="35"/>
      <c r="QAG977" s="34"/>
      <c r="QAN977" s="35"/>
      <c r="QAO977" s="34"/>
      <c r="QAV977" s="35"/>
      <c r="QAW977" s="34"/>
      <c r="QBD977" s="35"/>
      <c r="QBE977" s="34"/>
      <c r="QBL977" s="35"/>
      <c r="QBM977" s="34"/>
      <c r="QBT977" s="35"/>
      <c r="QBU977" s="34"/>
      <c r="QCB977" s="35"/>
      <c r="QCC977" s="34"/>
      <c r="QCJ977" s="35"/>
      <c r="QCK977" s="34"/>
      <c r="QCR977" s="35"/>
      <c r="QCS977" s="34"/>
      <c r="QCZ977" s="35"/>
      <c r="QDA977" s="34"/>
      <c r="QDH977" s="35"/>
      <c r="QDI977" s="34"/>
      <c r="QDP977" s="35"/>
      <c r="QDQ977" s="34"/>
      <c r="QDX977" s="35"/>
      <c r="QDY977" s="34"/>
      <c r="QEF977" s="35"/>
      <c r="QEG977" s="34"/>
      <c r="QEN977" s="35"/>
      <c r="QEO977" s="34"/>
      <c r="QEV977" s="35"/>
      <c r="QEW977" s="34"/>
      <c r="QFD977" s="35"/>
      <c r="QFE977" s="34"/>
      <c r="QFL977" s="35"/>
      <c r="QFM977" s="34"/>
      <c r="QFT977" s="35"/>
      <c r="QFU977" s="34"/>
      <c r="QGB977" s="35"/>
      <c r="QGC977" s="34"/>
      <c r="QGJ977" s="35"/>
      <c r="QGK977" s="34"/>
      <c r="QGR977" s="35"/>
      <c r="QGS977" s="34"/>
      <c r="QGZ977" s="35"/>
      <c r="QHA977" s="34"/>
      <c r="QHH977" s="35"/>
      <c r="QHI977" s="34"/>
      <c r="QHP977" s="35"/>
      <c r="QHQ977" s="34"/>
      <c r="QHX977" s="35"/>
      <c r="QHY977" s="34"/>
      <c r="QIF977" s="35"/>
      <c r="QIG977" s="34"/>
      <c r="QIN977" s="35"/>
      <c r="QIO977" s="34"/>
      <c r="QIV977" s="35"/>
      <c r="QIW977" s="34"/>
      <c r="QJD977" s="35"/>
      <c r="QJE977" s="34"/>
      <c r="QJL977" s="35"/>
      <c r="QJM977" s="34"/>
      <c r="QJT977" s="35"/>
      <c r="QJU977" s="34"/>
      <c r="QKB977" s="35"/>
      <c r="QKC977" s="34"/>
      <c r="QKJ977" s="35"/>
      <c r="QKK977" s="34"/>
      <c r="QKR977" s="35"/>
      <c r="QKS977" s="34"/>
      <c r="QKZ977" s="35"/>
      <c r="QLA977" s="34"/>
      <c r="QLH977" s="35"/>
      <c r="QLI977" s="34"/>
      <c r="QLP977" s="35"/>
      <c r="QLQ977" s="34"/>
      <c r="QLX977" s="35"/>
      <c r="QLY977" s="34"/>
      <c r="QMF977" s="35"/>
      <c r="QMG977" s="34"/>
      <c r="QMN977" s="35"/>
      <c r="QMO977" s="34"/>
      <c r="QMV977" s="35"/>
      <c r="QMW977" s="34"/>
      <c r="QND977" s="35"/>
      <c r="QNE977" s="34"/>
      <c r="QNL977" s="35"/>
      <c r="QNM977" s="34"/>
      <c r="QNT977" s="35"/>
      <c r="QNU977" s="34"/>
      <c r="QOB977" s="35"/>
      <c r="QOC977" s="34"/>
      <c r="QOJ977" s="35"/>
      <c r="QOK977" s="34"/>
      <c r="QOR977" s="35"/>
      <c r="QOS977" s="34"/>
      <c r="QOZ977" s="35"/>
      <c r="QPA977" s="34"/>
      <c r="QPH977" s="35"/>
      <c r="QPI977" s="34"/>
      <c r="QPP977" s="35"/>
      <c r="QPQ977" s="34"/>
      <c r="QPX977" s="35"/>
      <c r="QPY977" s="34"/>
      <c r="QQF977" s="35"/>
      <c r="QQG977" s="34"/>
      <c r="QQN977" s="35"/>
      <c r="QQO977" s="34"/>
      <c r="QQV977" s="35"/>
      <c r="QQW977" s="34"/>
      <c r="QRD977" s="35"/>
      <c r="QRE977" s="34"/>
      <c r="QRL977" s="35"/>
      <c r="QRM977" s="34"/>
      <c r="QRT977" s="35"/>
      <c r="QRU977" s="34"/>
      <c r="QSB977" s="35"/>
      <c r="QSC977" s="34"/>
      <c r="QSJ977" s="35"/>
      <c r="QSK977" s="34"/>
      <c r="QSR977" s="35"/>
      <c r="QSS977" s="34"/>
      <c r="QSZ977" s="35"/>
      <c r="QTA977" s="34"/>
      <c r="QTH977" s="35"/>
      <c r="QTI977" s="34"/>
      <c r="QTP977" s="35"/>
      <c r="QTQ977" s="34"/>
      <c r="QTX977" s="35"/>
      <c r="QTY977" s="34"/>
      <c r="QUF977" s="35"/>
      <c r="QUG977" s="34"/>
      <c r="QUN977" s="35"/>
      <c r="QUO977" s="34"/>
      <c r="QUV977" s="35"/>
      <c r="QUW977" s="34"/>
      <c r="QVD977" s="35"/>
      <c r="QVE977" s="34"/>
      <c r="QVL977" s="35"/>
      <c r="QVM977" s="34"/>
      <c r="QVT977" s="35"/>
      <c r="QVU977" s="34"/>
      <c r="QWB977" s="35"/>
      <c r="QWC977" s="34"/>
      <c r="QWJ977" s="35"/>
      <c r="QWK977" s="34"/>
      <c r="QWR977" s="35"/>
      <c r="QWS977" s="34"/>
      <c r="QWZ977" s="35"/>
      <c r="QXA977" s="34"/>
      <c r="QXH977" s="35"/>
      <c r="QXI977" s="34"/>
      <c r="QXP977" s="35"/>
      <c r="QXQ977" s="34"/>
      <c r="QXX977" s="35"/>
      <c r="QXY977" s="34"/>
      <c r="QYF977" s="35"/>
      <c r="QYG977" s="34"/>
      <c r="QYN977" s="35"/>
      <c r="QYO977" s="34"/>
      <c r="QYV977" s="35"/>
      <c r="QYW977" s="34"/>
      <c r="QZD977" s="35"/>
      <c r="QZE977" s="34"/>
      <c r="QZL977" s="35"/>
      <c r="QZM977" s="34"/>
      <c r="QZT977" s="35"/>
      <c r="QZU977" s="34"/>
      <c r="RAB977" s="35"/>
      <c r="RAC977" s="34"/>
      <c r="RAJ977" s="35"/>
      <c r="RAK977" s="34"/>
      <c r="RAR977" s="35"/>
      <c r="RAS977" s="34"/>
      <c r="RAZ977" s="35"/>
      <c r="RBA977" s="34"/>
      <c r="RBH977" s="35"/>
      <c r="RBI977" s="34"/>
      <c r="RBP977" s="35"/>
      <c r="RBQ977" s="34"/>
      <c r="RBX977" s="35"/>
      <c r="RBY977" s="34"/>
      <c r="RCF977" s="35"/>
      <c r="RCG977" s="34"/>
      <c r="RCN977" s="35"/>
      <c r="RCO977" s="34"/>
      <c r="RCV977" s="35"/>
      <c r="RCW977" s="34"/>
      <c r="RDD977" s="35"/>
      <c r="RDE977" s="34"/>
      <c r="RDL977" s="35"/>
      <c r="RDM977" s="34"/>
      <c r="RDT977" s="35"/>
      <c r="RDU977" s="34"/>
      <c r="REB977" s="35"/>
      <c r="REC977" s="34"/>
      <c r="REJ977" s="35"/>
      <c r="REK977" s="34"/>
      <c r="RER977" s="35"/>
      <c r="RES977" s="34"/>
      <c r="REZ977" s="35"/>
      <c r="RFA977" s="34"/>
      <c r="RFH977" s="35"/>
      <c r="RFI977" s="34"/>
      <c r="RFP977" s="35"/>
      <c r="RFQ977" s="34"/>
      <c r="RFX977" s="35"/>
      <c r="RFY977" s="34"/>
      <c r="RGF977" s="35"/>
      <c r="RGG977" s="34"/>
      <c r="RGN977" s="35"/>
      <c r="RGO977" s="34"/>
      <c r="RGV977" s="35"/>
      <c r="RGW977" s="34"/>
      <c r="RHD977" s="35"/>
      <c r="RHE977" s="34"/>
      <c r="RHL977" s="35"/>
      <c r="RHM977" s="34"/>
      <c r="RHT977" s="35"/>
      <c r="RHU977" s="34"/>
      <c r="RIB977" s="35"/>
      <c r="RIC977" s="34"/>
      <c r="RIJ977" s="35"/>
      <c r="RIK977" s="34"/>
      <c r="RIR977" s="35"/>
      <c r="RIS977" s="34"/>
      <c r="RIZ977" s="35"/>
      <c r="RJA977" s="34"/>
      <c r="RJH977" s="35"/>
      <c r="RJI977" s="34"/>
      <c r="RJP977" s="35"/>
      <c r="RJQ977" s="34"/>
      <c r="RJX977" s="35"/>
      <c r="RJY977" s="34"/>
      <c r="RKF977" s="35"/>
      <c r="RKG977" s="34"/>
      <c r="RKN977" s="35"/>
      <c r="RKO977" s="34"/>
      <c r="RKV977" s="35"/>
      <c r="RKW977" s="34"/>
      <c r="RLD977" s="35"/>
      <c r="RLE977" s="34"/>
      <c r="RLL977" s="35"/>
      <c r="RLM977" s="34"/>
      <c r="RLT977" s="35"/>
      <c r="RLU977" s="34"/>
      <c r="RMB977" s="35"/>
      <c r="RMC977" s="34"/>
      <c r="RMJ977" s="35"/>
      <c r="RMK977" s="34"/>
      <c r="RMR977" s="35"/>
      <c r="RMS977" s="34"/>
      <c r="RMZ977" s="35"/>
      <c r="RNA977" s="34"/>
      <c r="RNH977" s="35"/>
      <c r="RNI977" s="34"/>
      <c r="RNP977" s="35"/>
      <c r="RNQ977" s="34"/>
      <c r="RNX977" s="35"/>
      <c r="RNY977" s="34"/>
      <c r="ROF977" s="35"/>
      <c r="ROG977" s="34"/>
      <c r="RON977" s="35"/>
      <c r="ROO977" s="34"/>
      <c r="ROV977" s="35"/>
      <c r="ROW977" s="34"/>
      <c r="RPD977" s="35"/>
      <c r="RPE977" s="34"/>
      <c r="RPL977" s="35"/>
      <c r="RPM977" s="34"/>
      <c r="RPT977" s="35"/>
      <c r="RPU977" s="34"/>
      <c r="RQB977" s="35"/>
      <c r="RQC977" s="34"/>
      <c r="RQJ977" s="35"/>
      <c r="RQK977" s="34"/>
      <c r="RQR977" s="35"/>
      <c r="RQS977" s="34"/>
      <c r="RQZ977" s="35"/>
      <c r="RRA977" s="34"/>
      <c r="RRH977" s="35"/>
      <c r="RRI977" s="34"/>
      <c r="RRP977" s="35"/>
      <c r="RRQ977" s="34"/>
      <c r="RRX977" s="35"/>
      <c r="RRY977" s="34"/>
      <c r="RSF977" s="35"/>
      <c r="RSG977" s="34"/>
      <c r="RSN977" s="35"/>
      <c r="RSO977" s="34"/>
      <c r="RSV977" s="35"/>
      <c r="RSW977" s="34"/>
      <c r="RTD977" s="35"/>
      <c r="RTE977" s="34"/>
      <c r="RTL977" s="35"/>
      <c r="RTM977" s="34"/>
      <c r="RTT977" s="35"/>
      <c r="RTU977" s="34"/>
      <c r="RUB977" s="35"/>
      <c r="RUC977" s="34"/>
      <c r="RUJ977" s="35"/>
      <c r="RUK977" s="34"/>
      <c r="RUR977" s="35"/>
      <c r="RUS977" s="34"/>
      <c r="RUZ977" s="35"/>
      <c r="RVA977" s="34"/>
      <c r="RVH977" s="35"/>
      <c r="RVI977" s="34"/>
      <c r="RVP977" s="35"/>
      <c r="RVQ977" s="34"/>
      <c r="RVX977" s="35"/>
      <c r="RVY977" s="34"/>
      <c r="RWF977" s="35"/>
      <c r="RWG977" s="34"/>
      <c r="RWN977" s="35"/>
      <c r="RWO977" s="34"/>
      <c r="RWV977" s="35"/>
      <c r="RWW977" s="34"/>
      <c r="RXD977" s="35"/>
      <c r="RXE977" s="34"/>
      <c r="RXL977" s="35"/>
      <c r="RXM977" s="34"/>
      <c r="RXT977" s="35"/>
      <c r="RXU977" s="34"/>
      <c r="RYB977" s="35"/>
      <c r="RYC977" s="34"/>
      <c r="RYJ977" s="35"/>
      <c r="RYK977" s="34"/>
      <c r="RYR977" s="35"/>
      <c r="RYS977" s="34"/>
      <c r="RYZ977" s="35"/>
      <c r="RZA977" s="34"/>
      <c r="RZH977" s="35"/>
      <c r="RZI977" s="34"/>
      <c r="RZP977" s="35"/>
      <c r="RZQ977" s="34"/>
      <c r="RZX977" s="35"/>
      <c r="RZY977" s="34"/>
      <c r="SAF977" s="35"/>
      <c r="SAG977" s="34"/>
      <c r="SAN977" s="35"/>
      <c r="SAO977" s="34"/>
      <c r="SAV977" s="35"/>
      <c r="SAW977" s="34"/>
      <c r="SBD977" s="35"/>
      <c r="SBE977" s="34"/>
      <c r="SBL977" s="35"/>
      <c r="SBM977" s="34"/>
      <c r="SBT977" s="35"/>
      <c r="SBU977" s="34"/>
      <c r="SCB977" s="35"/>
      <c r="SCC977" s="34"/>
      <c r="SCJ977" s="35"/>
      <c r="SCK977" s="34"/>
      <c r="SCR977" s="35"/>
      <c r="SCS977" s="34"/>
      <c r="SCZ977" s="35"/>
      <c r="SDA977" s="34"/>
      <c r="SDH977" s="35"/>
      <c r="SDI977" s="34"/>
      <c r="SDP977" s="35"/>
      <c r="SDQ977" s="34"/>
      <c r="SDX977" s="35"/>
      <c r="SDY977" s="34"/>
      <c r="SEF977" s="35"/>
      <c r="SEG977" s="34"/>
      <c r="SEN977" s="35"/>
      <c r="SEO977" s="34"/>
      <c r="SEV977" s="35"/>
      <c r="SEW977" s="34"/>
      <c r="SFD977" s="35"/>
      <c r="SFE977" s="34"/>
      <c r="SFL977" s="35"/>
      <c r="SFM977" s="34"/>
      <c r="SFT977" s="35"/>
      <c r="SFU977" s="34"/>
      <c r="SGB977" s="35"/>
      <c r="SGC977" s="34"/>
      <c r="SGJ977" s="35"/>
      <c r="SGK977" s="34"/>
      <c r="SGR977" s="35"/>
      <c r="SGS977" s="34"/>
      <c r="SGZ977" s="35"/>
      <c r="SHA977" s="34"/>
      <c r="SHH977" s="35"/>
      <c r="SHI977" s="34"/>
      <c r="SHP977" s="35"/>
      <c r="SHQ977" s="34"/>
      <c r="SHX977" s="35"/>
      <c r="SHY977" s="34"/>
      <c r="SIF977" s="35"/>
      <c r="SIG977" s="34"/>
      <c r="SIN977" s="35"/>
      <c r="SIO977" s="34"/>
      <c r="SIV977" s="35"/>
      <c r="SIW977" s="34"/>
      <c r="SJD977" s="35"/>
      <c r="SJE977" s="34"/>
      <c r="SJL977" s="35"/>
      <c r="SJM977" s="34"/>
      <c r="SJT977" s="35"/>
      <c r="SJU977" s="34"/>
      <c r="SKB977" s="35"/>
      <c r="SKC977" s="34"/>
      <c r="SKJ977" s="35"/>
      <c r="SKK977" s="34"/>
      <c r="SKR977" s="35"/>
      <c r="SKS977" s="34"/>
      <c r="SKZ977" s="35"/>
      <c r="SLA977" s="34"/>
      <c r="SLH977" s="35"/>
      <c r="SLI977" s="34"/>
      <c r="SLP977" s="35"/>
      <c r="SLQ977" s="34"/>
      <c r="SLX977" s="35"/>
      <c r="SLY977" s="34"/>
      <c r="SMF977" s="35"/>
      <c r="SMG977" s="34"/>
      <c r="SMN977" s="35"/>
      <c r="SMO977" s="34"/>
      <c r="SMV977" s="35"/>
      <c r="SMW977" s="34"/>
      <c r="SND977" s="35"/>
      <c r="SNE977" s="34"/>
      <c r="SNL977" s="35"/>
      <c r="SNM977" s="34"/>
      <c r="SNT977" s="35"/>
      <c r="SNU977" s="34"/>
      <c r="SOB977" s="35"/>
      <c r="SOC977" s="34"/>
      <c r="SOJ977" s="35"/>
      <c r="SOK977" s="34"/>
      <c r="SOR977" s="35"/>
      <c r="SOS977" s="34"/>
      <c r="SOZ977" s="35"/>
      <c r="SPA977" s="34"/>
      <c r="SPH977" s="35"/>
      <c r="SPI977" s="34"/>
      <c r="SPP977" s="35"/>
      <c r="SPQ977" s="34"/>
      <c r="SPX977" s="35"/>
      <c r="SPY977" s="34"/>
      <c r="SQF977" s="35"/>
      <c r="SQG977" s="34"/>
      <c r="SQN977" s="35"/>
      <c r="SQO977" s="34"/>
      <c r="SQV977" s="35"/>
      <c r="SQW977" s="34"/>
      <c r="SRD977" s="35"/>
      <c r="SRE977" s="34"/>
      <c r="SRL977" s="35"/>
      <c r="SRM977" s="34"/>
      <c r="SRT977" s="35"/>
      <c r="SRU977" s="34"/>
      <c r="SSB977" s="35"/>
      <c r="SSC977" s="34"/>
      <c r="SSJ977" s="35"/>
      <c r="SSK977" s="34"/>
      <c r="SSR977" s="35"/>
      <c r="SSS977" s="34"/>
      <c r="SSZ977" s="35"/>
      <c r="STA977" s="34"/>
      <c r="STH977" s="35"/>
      <c r="STI977" s="34"/>
      <c r="STP977" s="35"/>
      <c r="STQ977" s="34"/>
      <c r="STX977" s="35"/>
      <c r="STY977" s="34"/>
      <c r="SUF977" s="35"/>
      <c r="SUG977" s="34"/>
      <c r="SUN977" s="35"/>
      <c r="SUO977" s="34"/>
      <c r="SUV977" s="35"/>
      <c r="SUW977" s="34"/>
      <c r="SVD977" s="35"/>
      <c r="SVE977" s="34"/>
      <c r="SVL977" s="35"/>
      <c r="SVM977" s="34"/>
      <c r="SVT977" s="35"/>
      <c r="SVU977" s="34"/>
      <c r="SWB977" s="35"/>
      <c r="SWC977" s="34"/>
      <c r="SWJ977" s="35"/>
      <c r="SWK977" s="34"/>
      <c r="SWR977" s="35"/>
      <c r="SWS977" s="34"/>
      <c r="SWZ977" s="35"/>
      <c r="SXA977" s="34"/>
      <c r="SXH977" s="35"/>
      <c r="SXI977" s="34"/>
      <c r="SXP977" s="35"/>
      <c r="SXQ977" s="34"/>
      <c r="SXX977" s="35"/>
      <c r="SXY977" s="34"/>
      <c r="SYF977" s="35"/>
      <c r="SYG977" s="34"/>
      <c r="SYN977" s="35"/>
      <c r="SYO977" s="34"/>
      <c r="SYV977" s="35"/>
      <c r="SYW977" s="34"/>
      <c r="SZD977" s="35"/>
      <c r="SZE977" s="34"/>
      <c r="SZL977" s="35"/>
      <c r="SZM977" s="34"/>
      <c r="SZT977" s="35"/>
      <c r="SZU977" s="34"/>
      <c r="TAB977" s="35"/>
      <c r="TAC977" s="34"/>
      <c r="TAJ977" s="35"/>
      <c r="TAK977" s="34"/>
      <c r="TAR977" s="35"/>
      <c r="TAS977" s="34"/>
      <c r="TAZ977" s="35"/>
      <c r="TBA977" s="34"/>
      <c r="TBH977" s="35"/>
      <c r="TBI977" s="34"/>
      <c r="TBP977" s="35"/>
      <c r="TBQ977" s="34"/>
      <c r="TBX977" s="35"/>
      <c r="TBY977" s="34"/>
      <c r="TCF977" s="35"/>
      <c r="TCG977" s="34"/>
      <c r="TCN977" s="35"/>
      <c r="TCO977" s="34"/>
      <c r="TCV977" s="35"/>
      <c r="TCW977" s="34"/>
      <c r="TDD977" s="35"/>
      <c r="TDE977" s="34"/>
      <c r="TDL977" s="35"/>
      <c r="TDM977" s="34"/>
      <c r="TDT977" s="35"/>
      <c r="TDU977" s="34"/>
      <c r="TEB977" s="35"/>
      <c r="TEC977" s="34"/>
      <c r="TEJ977" s="35"/>
      <c r="TEK977" s="34"/>
      <c r="TER977" s="35"/>
      <c r="TES977" s="34"/>
      <c r="TEZ977" s="35"/>
      <c r="TFA977" s="34"/>
      <c r="TFH977" s="35"/>
      <c r="TFI977" s="34"/>
      <c r="TFP977" s="35"/>
      <c r="TFQ977" s="34"/>
      <c r="TFX977" s="35"/>
      <c r="TFY977" s="34"/>
      <c r="TGF977" s="35"/>
      <c r="TGG977" s="34"/>
      <c r="TGN977" s="35"/>
      <c r="TGO977" s="34"/>
      <c r="TGV977" s="35"/>
      <c r="TGW977" s="34"/>
      <c r="THD977" s="35"/>
      <c r="THE977" s="34"/>
      <c r="THL977" s="35"/>
      <c r="THM977" s="34"/>
      <c r="THT977" s="35"/>
      <c r="THU977" s="34"/>
      <c r="TIB977" s="35"/>
      <c r="TIC977" s="34"/>
      <c r="TIJ977" s="35"/>
      <c r="TIK977" s="34"/>
      <c r="TIR977" s="35"/>
      <c r="TIS977" s="34"/>
      <c r="TIZ977" s="35"/>
      <c r="TJA977" s="34"/>
      <c r="TJH977" s="35"/>
      <c r="TJI977" s="34"/>
      <c r="TJP977" s="35"/>
      <c r="TJQ977" s="34"/>
      <c r="TJX977" s="35"/>
      <c r="TJY977" s="34"/>
      <c r="TKF977" s="35"/>
      <c r="TKG977" s="34"/>
      <c r="TKN977" s="35"/>
      <c r="TKO977" s="34"/>
      <c r="TKV977" s="35"/>
      <c r="TKW977" s="34"/>
      <c r="TLD977" s="35"/>
      <c r="TLE977" s="34"/>
      <c r="TLL977" s="35"/>
      <c r="TLM977" s="34"/>
      <c r="TLT977" s="35"/>
      <c r="TLU977" s="34"/>
      <c r="TMB977" s="35"/>
      <c r="TMC977" s="34"/>
      <c r="TMJ977" s="35"/>
      <c r="TMK977" s="34"/>
      <c r="TMR977" s="35"/>
      <c r="TMS977" s="34"/>
      <c r="TMZ977" s="35"/>
      <c r="TNA977" s="34"/>
      <c r="TNH977" s="35"/>
      <c r="TNI977" s="34"/>
      <c r="TNP977" s="35"/>
      <c r="TNQ977" s="34"/>
      <c r="TNX977" s="35"/>
      <c r="TNY977" s="34"/>
      <c r="TOF977" s="35"/>
      <c r="TOG977" s="34"/>
      <c r="TON977" s="35"/>
      <c r="TOO977" s="34"/>
      <c r="TOV977" s="35"/>
      <c r="TOW977" s="34"/>
      <c r="TPD977" s="35"/>
      <c r="TPE977" s="34"/>
      <c r="TPL977" s="35"/>
      <c r="TPM977" s="34"/>
      <c r="TPT977" s="35"/>
      <c r="TPU977" s="34"/>
      <c r="TQB977" s="35"/>
      <c r="TQC977" s="34"/>
      <c r="TQJ977" s="35"/>
      <c r="TQK977" s="34"/>
      <c r="TQR977" s="35"/>
      <c r="TQS977" s="34"/>
      <c r="TQZ977" s="35"/>
      <c r="TRA977" s="34"/>
      <c r="TRH977" s="35"/>
      <c r="TRI977" s="34"/>
      <c r="TRP977" s="35"/>
      <c r="TRQ977" s="34"/>
      <c r="TRX977" s="35"/>
      <c r="TRY977" s="34"/>
      <c r="TSF977" s="35"/>
      <c r="TSG977" s="34"/>
      <c r="TSN977" s="35"/>
      <c r="TSO977" s="34"/>
      <c r="TSV977" s="35"/>
      <c r="TSW977" s="34"/>
      <c r="TTD977" s="35"/>
      <c r="TTE977" s="34"/>
      <c r="TTL977" s="35"/>
      <c r="TTM977" s="34"/>
      <c r="TTT977" s="35"/>
      <c r="TTU977" s="34"/>
      <c r="TUB977" s="35"/>
      <c r="TUC977" s="34"/>
      <c r="TUJ977" s="35"/>
      <c r="TUK977" s="34"/>
      <c r="TUR977" s="35"/>
      <c r="TUS977" s="34"/>
      <c r="TUZ977" s="35"/>
      <c r="TVA977" s="34"/>
      <c r="TVH977" s="35"/>
      <c r="TVI977" s="34"/>
      <c r="TVP977" s="35"/>
      <c r="TVQ977" s="34"/>
      <c r="TVX977" s="35"/>
      <c r="TVY977" s="34"/>
      <c r="TWF977" s="35"/>
      <c r="TWG977" s="34"/>
      <c r="TWN977" s="35"/>
      <c r="TWO977" s="34"/>
      <c r="TWV977" s="35"/>
      <c r="TWW977" s="34"/>
      <c r="TXD977" s="35"/>
      <c r="TXE977" s="34"/>
      <c r="TXL977" s="35"/>
      <c r="TXM977" s="34"/>
      <c r="TXT977" s="35"/>
      <c r="TXU977" s="34"/>
      <c r="TYB977" s="35"/>
      <c r="TYC977" s="34"/>
      <c r="TYJ977" s="35"/>
      <c r="TYK977" s="34"/>
      <c r="TYR977" s="35"/>
      <c r="TYS977" s="34"/>
      <c r="TYZ977" s="35"/>
      <c r="TZA977" s="34"/>
      <c r="TZH977" s="35"/>
      <c r="TZI977" s="34"/>
      <c r="TZP977" s="35"/>
      <c r="TZQ977" s="34"/>
      <c r="TZX977" s="35"/>
      <c r="TZY977" s="34"/>
      <c r="UAF977" s="35"/>
      <c r="UAG977" s="34"/>
      <c r="UAN977" s="35"/>
      <c r="UAO977" s="34"/>
      <c r="UAV977" s="35"/>
      <c r="UAW977" s="34"/>
      <c r="UBD977" s="35"/>
      <c r="UBE977" s="34"/>
      <c r="UBL977" s="35"/>
      <c r="UBM977" s="34"/>
      <c r="UBT977" s="35"/>
      <c r="UBU977" s="34"/>
      <c r="UCB977" s="35"/>
      <c r="UCC977" s="34"/>
      <c r="UCJ977" s="35"/>
      <c r="UCK977" s="34"/>
      <c r="UCR977" s="35"/>
      <c r="UCS977" s="34"/>
      <c r="UCZ977" s="35"/>
      <c r="UDA977" s="34"/>
      <c r="UDH977" s="35"/>
      <c r="UDI977" s="34"/>
      <c r="UDP977" s="35"/>
      <c r="UDQ977" s="34"/>
      <c r="UDX977" s="35"/>
      <c r="UDY977" s="34"/>
      <c r="UEF977" s="35"/>
      <c r="UEG977" s="34"/>
      <c r="UEN977" s="35"/>
      <c r="UEO977" s="34"/>
      <c r="UEV977" s="35"/>
      <c r="UEW977" s="34"/>
      <c r="UFD977" s="35"/>
      <c r="UFE977" s="34"/>
      <c r="UFL977" s="35"/>
      <c r="UFM977" s="34"/>
      <c r="UFT977" s="35"/>
      <c r="UFU977" s="34"/>
      <c r="UGB977" s="35"/>
      <c r="UGC977" s="34"/>
      <c r="UGJ977" s="35"/>
      <c r="UGK977" s="34"/>
      <c r="UGR977" s="35"/>
      <c r="UGS977" s="34"/>
      <c r="UGZ977" s="35"/>
      <c r="UHA977" s="34"/>
      <c r="UHH977" s="35"/>
      <c r="UHI977" s="34"/>
      <c r="UHP977" s="35"/>
      <c r="UHQ977" s="34"/>
      <c r="UHX977" s="35"/>
      <c r="UHY977" s="34"/>
      <c r="UIF977" s="35"/>
      <c r="UIG977" s="34"/>
      <c r="UIN977" s="35"/>
      <c r="UIO977" s="34"/>
      <c r="UIV977" s="35"/>
      <c r="UIW977" s="34"/>
      <c r="UJD977" s="35"/>
      <c r="UJE977" s="34"/>
      <c r="UJL977" s="35"/>
      <c r="UJM977" s="34"/>
      <c r="UJT977" s="35"/>
      <c r="UJU977" s="34"/>
      <c r="UKB977" s="35"/>
      <c r="UKC977" s="34"/>
      <c r="UKJ977" s="35"/>
      <c r="UKK977" s="34"/>
      <c r="UKR977" s="35"/>
      <c r="UKS977" s="34"/>
      <c r="UKZ977" s="35"/>
      <c r="ULA977" s="34"/>
      <c r="ULH977" s="35"/>
      <c r="ULI977" s="34"/>
      <c r="ULP977" s="35"/>
      <c r="ULQ977" s="34"/>
      <c r="ULX977" s="35"/>
      <c r="ULY977" s="34"/>
      <c r="UMF977" s="35"/>
      <c r="UMG977" s="34"/>
      <c r="UMN977" s="35"/>
      <c r="UMO977" s="34"/>
      <c r="UMV977" s="35"/>
      <c r="UMW977" s="34"/>
      <c r="UND977" s="35"/>
      <c r="UNE977" s="34"/>
      <c r="UNL977" s="35"/>
      <c r="UNM977" s="34"/>
      <c r="UNT977" s="35"/>
      <c r="UNU977" s="34"/>
      <c r="UOB977" s="35"/>
      <c r="UOC977" s="34"/>
      <c r="UOJ977" s="35"/>
      <c r="UOK977" s="34"/>
      <c r="UOR977" s="35"/>
      <c r="UOS977" s="34"/>
      <c r="UOZ977" s="35"/>
      <c r="UPA977" s="34"/>
      <c r="UPH977" s="35"/>
      <c r="UPI977" s="34"/>
      <c r="UPP977" s="35"/>
      <c r="UPQ977" s="34"/>
      <c r="UPX977" s="35"/>
      <c r="UPY977" s="34"/>
      <c r="UQF977" s="35"/>
      <c r="UQG977" s="34"/>
      <c r="UQN977" s="35"/>
      <c r="UQO977" s="34"/>
      <c r="UQV977" s="35"/>
      <c r="UQW977" s="34"/>
      <c r="URD977" s="35"/>
      <c r="URE977" s="34"/>
      <c r="URL977" s="35"/>
      <c r="URM977" s="34"/>
      <c r="URT977" s="35"/>
      <c r="URU977" s="34"/>
      <c r="USB977" s="35"/>
      <c r="USC977" s="34"/>
      <c r="USJ977" s="35"/>
      <c r="USK977" s="34"/>
      <c r="USR977" s="35"/>
      <c r="USS977" s="34"/>
      <c r="USZ977" s="35"/>
      <c r="UTA977" s="34"/>
      <c r="UTH977" s="35"/>
      <c r="UTI977" s="34"/>
      <c r="UTP977" s="35"/>
      <c r="UTQ977" s="34"/>
      <c r="UTX977" s="35"/>
      <c r="UTY977" s="34"/>
      <c r="UUF977" s="35"/>
      <c r="UUG977" s="34"/>
      <c r="UUN977" s="35"/>
      <c r="UUO977" s="34"/>
      <c r="UUV977" s="35"/>
      <c r="UUW977" s="34"/>
      <c r="UVD977" s="35"/>
      <c r="UVE977" s="34"/>
      <c r="UVL977" s="35"/>
      <c r="UVM977" s="34"/>
      <c r="UVT977" s="35"/>
      <c r="UVU977" s="34"/>
      <c r="UWB977" s="35"/>
      <c r="UWC977" s="34"/>
      <c r="UWJ977" s="35"/>
      <c r="UWK977" s="34"/>
      <c r="UWR977" s="35"/>
      <c r="UWS977" s="34"/>
      <c r="UWZ977" s="35"/>
      <c r="UXA977" s="34"/>
      <c r="UXH977" s="35"/>
      <c r="UXI977" s="34"/>
      <c r="UXP977" s="35"/>
      <c r="UXQ977" s="34"/>
      <c r="UXX977" s="35"/>
      <c r="UXY977" s="34"/>
      <c r="UYF977" s="35"/>
      <c r="UYG977" s="34"/>
      <c r="UYN977" s="35"/>
      <c r="UYO977" s="34"/>
      <c r="UYV977" s="35"/>
      <c r="UYW977" s="34"/>
      <c r="UZD977" s="35"/>
      <c r="UZE977" s="34"/>
      <c r="UZL977" s="35"/>
      <c r="UZM977" s="34"/>
      <c r="UZT977" s="35"/>
      <c r="UZU977" s="34"/>
      <c r="VAB977" s="35"/>
      <c r="VAC977" s="34"/>
      <c r="VAJ977" s="35"/>
      <c r="VAK977" s="34"/>
      <c r="VAR977" s="35"/>
      <c r="VAS977" s="34"/>
      <c r="VAZ977" s="35"/>
      <c r="VBA977" s="34"/>
      <c r="VBH977" s="35"/>
      <c r="VBI977" s="34"/>
      <c r="VBP977" s="35"/>
      <c r="VBQ977" s="34"/>
      <c r="VBX977" s="35"/>
      <c r="VBY977" s="34"/>
      <c r="VCF977" s="35"/>
      <c r="VCG977" s="34"/>
      <c r="VCN977" s="35"/>
      <c r="VCO977" s="34"/>
      <c r="VCV977" s="35"/>
      <c r="VCW977" s="34"/>
      <c r="VDD977" s="35"/>
      <c r="VDE977" s="34"/>
      <c r="VDL977" s="35"/>
      <c r="VDM977" s="34"/>
      <c r="VDT977" s="35"/>
      <c r="VDU977" s="34"/>
      <c r="VEB977" s="35"/>
      <c r="VEC977" s="34"/>
      <c r="VEJ977" s="35"/>
      <c r="VEK977" s="34"/>
      <c r="VER977" s="35"/>
      <c r="VES977" s="34"/>
      <c r="VEZ977" s="35"/>
      <c r="VFA977" s="34"/>
      <c r="VFH977" s="35"/>
      <c r="VFI977" s="34"/>
      <c r="VFP977" s="35"/>
      <c r="VFQ977" s="34"/>
      <c r="VFX977" s="35"/>
      <c r="VFY977" s="34"/>
      <c r="VGF977" s="35"/>
      <c r="VGG977" s="34"/>
      <c r="VGN977" s="35"/>
      <c r="VGO977" s="34"/>
      <c r="VGV977" s="35"/>
      <c r="VGW977" s="34"/>
      <c r="VHD977" s="35"/>
      <c r="VHE977" s="34"/>
      <c r="VHL977" s="35"/>
      <c r="VHM977" s="34"/>
      <c r="VHT977" s="35"/>
      <c r="VHU977" s="34"/>
      <c r="VIB977" s="35"/>
      <c r="VIC977" s="34"/>
      <c r="VIJ977" s="35"/>
      <c r="VIK977" s="34"/>
      <c r="VIR977" s="35"/>
      <c r="VIS977" s="34"/>
      <c r="VIZ977" s="35"/>
      <c r="VJA977" s="34"/>
      <c r="VJH977" s="35"/>
      <c r="VJI977" s="34"/>
      <c r="VJP977" s="35"/>
      <c r="VJQ977" s="34"/>
      <c r="VJX977" s="35"/>
      <c r="VJY977" s="34"/>
      <c r="VKF977" s="35"/>
      <c r="VKG977" s="34"/>
      <c r="VKN977" s="35"/>
      <c r="VKO977" s="34"/>
      <c r="VKV977" s="35"/>
      <c r="VKW977" s="34"/>
      <c r="VLD977" s="35"/>
      <c r="VLE977" s="34"/>
      <c r="VLL977" s="35"/>
      <c r="VLM977" s="34"/>
      <c r="VLT977" s="35"/>
      <c r="VLU977" s="34"/>
      <c r="VMB977" s="35"/>
      <c r="VMC977" s="34"/>
      <c r="VMJ977" s="35"/>
      <c r="VMK977" s="34"/>
      <c r="VMR977" s="35"/>
      <c r="VMS977" s="34"/>
      <c r="VMZ977" s="35"/>
      <c r="VNA977" s="34"/>
      <c r="VNH977" s="35"/>
      <c r="VNI977" s="34"/>
      <c r="VNP977" s="35"/>
      <c r="VNQ977" s="34"/>
      <c r="VNX977" s="35"/>
      <c r="VNY977" s="34"/>
      <c r="VOF977" s="35"/>
      <c r="VOG977" s="34"/>
      <c r="VON977" s="35"/>
      <c r="VOO977" s="34"/>
      <c r="VOV977" s="35"/>
      <c r="VOW977" s="34"/>
      <c r="VPD977" s="35"/>
      <c r="VPE977" s="34"/>
      <c r="VPL977" s="35"/>
      <c r="VPM977" s="34"/>
      <c r="VPT977" s="35"/>
      <c r="VPU977" s="34"/>
      <c r="VQB977" s="35"/>
      <c r="VQC977" s="34"/>
      <c r="VQJ977" s="35"/>
      <c r="VQK977" s="34"/>
      <c r="VQR977" s="35"/>
      <c r="VQS977" s="34"/>
      <c r="VQZ977" s="35"/>
      <c r="VRA977" s="34"/>
      <c r="VRH977" s="35"/>
      <c r="VRI977" s="34"/>
      <c r="VRP977" s="35"/>
      <c r="VRQ977" s="34"/>
      <c r="VRX977" s="35"/>
      <c r="VRY977" s="34"/>
      <c r="VSF977" s="35"/>
      <c r="VSG977" s="34"/>
      <c r="VSN977" s="35"/>
      <c r="VSO977" s="34"/>
      <c r="VSV977" s="35"/>
      <c r="VSW977" s="34"/>
      <c r="VTD977" s="35"/>
      <c r="VTE977" s="34"/>
      <c r="VTL977" s="35"/>
      <c r="VTM977" s="34"/>
      <c r="VTT977" s="35"/>
      <c r="VTU977" s="34"/>
      <c r="VUB977" s="35"/>
      <c r="VUC977" s="34"/>
      <c r="VUJ977" s="35"/>
      <c r="VUK977" s="34"/>
      <c r="VUR977" s="35"/>
      <c r="VUS977" s="34"/>
      <c r="VUZ977" s="35"/>
      <c r="VVA977" s="34"/>
      <c r="VVH977" s="35"/>
      <c r="VVI977" s="34"/>
      <c r="VVP977" s="35"/>
      <c r="VVQ977" s="34"/>
      <c r="VVX977" s="35"/>
      <c r="VVY977" s="34"/>
      <c r="VWF977" s="35"/>
      <c r="VWG977" s="34"/>
      <c r="VWN977" s="35"/>
      <c r="VWO977" s="34"/>
      <c r="VWV977" s="35"/>
      <c r="VWW977" s="34"/>
      <c r="VXD977" s="35"/>
      <c r="VXE977" s="34"/>
      <c r="VXL977" s="35"/>
      <c r="VXM977" s="34"/>
      <c r="VXT977" s="35"/>
      <c r="VXU977" s="34"/>
      <c r="VYB977" s="35"/>
      <c r="VYC977" s="34"/>
      <c r="VYJ977" s="35"/>
      <c r="VYK977" s="34"/>
      <c r="VYR977" s="35"/>
      <c r="VYS977" s="34"/>
      <c r="VYZ977" s="35"/>
      <c r="VZA977" s="34"/>
      <c r="VZH977" s="35"/>
      <c r="VZI977" s="34"/>
      <c r="VZP977" s="35"/>
      <c r="VZQ977" s="34"/>
      <c r="VZX977" s="35"/>
      <c r="VZY977" s="34"/>
      <c r="WAF977" s="35"/>
      <c r="WAG977" s="34"/>
      <c r="WAN977" s="35"/>
      <c r="WAO977" s="34"/>
      <c r="WAV977" s="35"/>
      <c r="WAW977" s="34"/>
      <c r="WBD977" s="35"/>
      <c r="WBE977" s="34"/>
      <c r="WBL977" s="35"/>
      <c r="WBM977" s="34"/>
      <c r="WBT977" s="35"/>
      <c r="WBU977" s="34"/>
      <c r="WCB977" s="35"/>
      <c r="WCC977" s="34"/>
      <c r="WCJ977" s="35"/>
      <c r="WCK977" s="34"/>
      <c r="WCR977" s="35"/>
      <c r="WCS977" s="34"/>
      <c r="WCZ977" s="35"/>
      <c r="WDA977" s="34"/>
      <c r="WDH977" s="35"/>
      <c r="WDI977" s="34"/>
      <c r="WDP977" s="35"/>
      <c r="WDQ977" s="34"/>
      <c r="WDX977" s="35"/>
      <c r="WDY977" s="34"/>
      <c r="WEF977" s="35"/>
      <c r="WEG977" s="34"/>
      <c r="WEN977" s="35"/>
      <c r="WEO977" s="34"/>
      <c r="WEV977" s="35"/>
      <c r="WEW977" s="34"/>
      <c r="WFD977" s="35"/>
      <c r="WFE977" s="34"/>
      <c r="WFL977" s="35"/>
      <c r="WFM977" s="34"/>
      <c r="WFT977" s="35"/>
      <c r="WFU977" s="34"/>
      <c r="WGB977" s="35"/>
      <c r="WGC977" s="34"/>
      <c r="WGJ977" s="35"/>
      <c r="WGK977" s="34"/>
      <c r="WGR977" s="35"/>
      <c r="WGS977" s="34"/>
      <c r="WGZ977" s="35"/>
      <c r="WHA977" s="34"/>
      <c r="WHH977" s="35"/>
      <c r="WHI977" s="34"/>
      <c r="WHP977" s="35"/>
      <c r="WHQ977" s="34"/>
      <c r="WHX977" s="35"/>
      <c r="WHY977" s="34"/>
      <c r="WIF977" s="35"/>
      <c r="WIG977" s="34"/>
      <c r="WIN977" s="35"/>
      <c r="WIO977" s="34"/>
      <c r="WIV977" s="35"/>
      <c r="WIW977" s="34"/>
      <c r="WJD977" s="35"/>
      <c r="WJE977" s="34"/>
      <c r="WJL977" s="35"/>
      <c r="WJM977" s="34"/>
      <c r="WJT977" s="35"/>
      <c r="WJU977" s="34"/>
      <c r="WKB977" s="35"/>
      <c r="WKC977" s="34"/>
      <c r="WKJ977" s="35"/>
      <c r="WKK977" s="34"/>
      <c r="WKR977" s="35"/>
      <c r="WKS977" s="34"/>
      <c r="WKZ977" s="35"/>
      <c r="WLA977" s="34"/>
      <c r="WLH977" s="35"/>
      <c r="WLI977" s="34"/>
      <c r="WLP977" s="35"/>
      <c r="WLQ977" s="34"/>
      <c r="WLX977" s="35"/>
      <c r="WLY977" s="34"/>
      <c r="WMF977" s="35"/>
      <c r="WMG977" s="34"/>
      <c r="WMN977" s="35"/>
      <c r="WMO977" s="34"/>
      <c r="WMV977" s="35"/>
      <c r="WMW977" s="34"/>
      <c r="WND977" s="35"/>
      <c r="WNE977" s="34"/>
      <c r="WNL977" s="35"/>
      <c r="WNM977" s="34"/>
      <c r="WNT977" s="35"/>
      <c r="WNU977" s="34"/>
      <c r="WOB977" s="35"/>
      <c r="WOC977" s="34"/>
      <c r="WOJ977" s="35"/>
      <c r="WOK977" s="34"/>
      <c r="WOR977" s="35"/>
      <c r="WOS977" s="34"/>
      <c r="WOZ977" s="35"/>
      <c r="WPA977" s="34"/>
      <c r="WPH977" s="35"/>
      <c r="WPI977" s="34"/>
      <c r="WPP977" s="35"/>
      <c r="WPQ977" s="34"/>
      <c r="WPX977" s="35"/>
      <c r="WPY977" s="34"/>
      <c r="WQF977" s="35"/>
      <c r="WQG977" s="34"/>
      <c r="WQN977" s="35"/>
      <c r="WQO977" s="34"/>
      <c r="WQV977" s="35"/>
      <c r="WQW977" s="34"/>
      <c r="WRD977" s="35"/>
      <c r="WRE977" s="34"/>
      <c r="WRL977" s="35"/>
      <c r="WRM977" s="34"/>
      <c r="WRT977" s="35"/>
      <c r="WRU977" s="34"/>
      <c r="WSB977" s="35"/>
      <c r="WSC977" s="34"/>
      <c r="WSJ977" s="35"/>
      <c r="WSK977" s="34"/>
      <c r="WSR977" s="35"/>
      <c r="WSS977" s="34"/>
      <c r="WSZ977" s="35"/>
      <c r="WTA977" s="34"/>
      <c r="WTH977" s="35"/>
      <c r="WTI977" s="34"/>
      <c r="WTP977" s="35"/>
      <c r="WTQ977" s="34"/>
      <c r="WTX977" s="35"/>
      <c r="WTY977" s="34"/>
      <c r="WUF977" s="35"/>
      <c r="WUG977" s="34"/>
      <c r="WUN977" s="35"/>
      <c r="WUO977" s="34"/>
      <c r="WUV977" s="35"/>
      <c r="WUW977" s="34"/>
      <c r="WVD977" s="35"/>
      <c r="WVE977" s="34"/>
      <c r="WVL977" s="35"/>
      <c r="WVM977" s="34"/>
      <c r="WVT977" s="35"/>
      <c r="WVU977" s="34"/>
      <c r="WWB977" s="35"/>
      <c r="WWC977" s="34"/>
      <c r="WWJ977" s="35"/>
      <c r="WWK977" s="34"/>
      <c r="WWR977" s="35"/>
      <c r="WWS977" s="34"/>
      <c r="WWZ977" s="35"/>
      <c r="WXA977" s="34"/>
      <c r="WXH977" s="35"/>
      <c r="WXI977" s="34"/>
      <c r="WXP977" s="35"/>
      <c r="WXQ977" s="34"/>
      <c r="WXX977" s="35"/>
      <c r="WXY977" s="34"/>
      <c r="WYF977" s="35"/>
      <c r="WYG977" s="34"/>
      <c r="WYN977" s="35"/>
      <c r="WYO977" s="34"/>
      <c r="WYV977" s="35"/>
      <c r="WYW977" s="34"/>
      <c r="WZD977" s="35"/>
      <c r="WZE977" s="34"/>
      <c r="WZL977" s="35"/>
      <c r="WZM977" s="34"/>
      <c r="WZT977" s="35"/>
      <c r="WZU977" s="34"/>
      <c r="XAB977" s="35"/>
      <c r="XAC977" s="34"/>
      <c r="XAJ977" s="35"/>
      <c r="XAK977" s="34"/>
      <c r="XAR977" s="35"/>
      <c r="XAS977" s="34"/>
      <c r="XAZ977" s="35"/>
      <c r="XBA977" s="34"/>
      <c r="XBH977" s="35"/>
      <c r="XBI977" s="34"/>
      <c r="XBP977" s="35"/>
      <c r="XBQ977" s="34"/>
      <c r="XBX977" s="35"/>
      <c r="XBY977" s="34"/>
      <c r="XCF977" s="35"/>
      <c r="XCG977" s="34"/>
      <c r="XCN977" s="35"/>
      <c r="XCO977" s="34"/>
      <c r="XCV977" s="35"/>
      <c r="XCW977" s="34"/>
      <c r="XDD977" s="35"/>
      <c r="XDE977" s="34"/>
      <c r="XDL977" s="35"/>
      <c r="XDM977" s="34"/>
      <c r="XDT977" s="35"/>
      <c r="XDU977" s="34"/>
      <c r="XEB977" s="35"/>
      <c r="XEC977" s="34"/>
      <c r="XEJ977" s="35"/>
      <c r="XEK977" s="34"/>
      <c r="XER977" s="35"/>
      <c r="XES977" s="34"/>
      <c r="XEZ977" s="35"/>
      <c r="XFA977" s="34"/>
    </row>
    <row r="978" spans="1:1021 1028:2045 2052:3069 3076:4093 4100:5117 5124:6141 6148:7165 7172:8189 8196:9213 9220:10237 10244:11261 11268:12285 12292:13309 13316:14333 14340:15357 15364:16381" x14ac:dyDescent="0.25">
      <c r="A978" t="s">
        <v>21</v>
      </c>
      <c r="B978" t="s">
        <v>180</v>
      </c>
      <c r="C978">
        <v>566</v>
      </c>
      <c r="D978">
        <v>566</v>
      </c>
      <c r="E978" s="35">
        <v>1</v>
      </c>
      <c r="F978" s="34">
        <v>1E-156</v>
      </c>
      <c r="G978">
        <v>98.15</v>
      </c>
      <c r="H978">
        <v>384</v>
      </c>
      <c r="I978" t="str">
        <f>HYPERLINK("https://www.ncbi.nlm.nih.gov/nucleotide/OK170927.1?report=genbank&amp;log$=nucltop&amp;blast_rank=76&amp;RID=XE5J84ZU013","OK170927.1")</f>
        <v>OK170927.1</v>
      </c>
      <c r="L978" s="35"/>
      <c r="M978" s="34"/>
      <c r="T978" s="35"/>
      <c r="U978" s="34"/>
      <c r="AB978" s="35"/>
      <c r="AC978" s="34"/>
      <c r="AJ978" s="35"/>
      <c r="AK978" s="34"/>
      <c r="AR978" s="35"/>
      <c r="AS978" s="34"/>
      <c r="AZ978" s="35"/>
      <c r="BA978" s="34"/>
      <c r="BH978" s="35"/>
      <c r="BI978" s="34"/>
      <c r="BP978" s="35"/>
      <c r="BQ978" s="34"/>
      <c r="BX978" s="35"/>
      <c r="BY978" s="34"/>
      <c r="CF978" s="35"/>
      <c r="CG978" s="34"/>
      <c r="CN978" s="35"/>
      <c r="CO978" s="34"/>
      <c r="CV978" s="35"/>
      <c r="CW978" s="34"/>
      <c r="DD978" s="35"/>
      <c r="DE978" s="34"/>
      <c r="DL978" s="35"/>
      <c r="DM978" s="34"/>
      <c r="DT978" s="35"/>
      <c r="DU978" s="34"/>
      <c r="EB978" s="35"/>
      <c r="EC978" s="34"/>
      <c r="EJ978" s="35"/>
      <c r="EK978" s="34"/>
      <c r="ER978" s="35"/>
      <c r="ES978" s="34"/>
      <c r="EZ978" s="35"/>
      <c r="FA978" s="34"/>
      <c r="FH978" s="35"/>
      <c r="FI978" s="34"/>
      <c r="FP978" s="35"/>
      <c r="FQ978" s="34"/>
      <c r="FX978" s="35"/>
      <c r="FY978" s="34"/>
      <c r="GF978" s="35"/>
      <c r="GG978" s="34"/>
      <c r="GN978" s="35"/>
      <c r="GO978" s="34"/>
      <c r="GV978" s="35"/>
      <c r="GW978" s="34"/>
      <c r="HD978" s="35"/>
      <c r="HE978" s="34"/>
      <c r="HL978" s="35"/>
      <c r="HM978" s="34"/>
      <c r="HT978" s="35"/>
      <c r="HU978" s="34"/>
      <c r="IB978" s="35"/>
      <c r="IC978" s="34"/>
      <c r="IJ978" s="35"/>
      <c r="IK978" s="34"/>
      <c r="IR978" s="35"/>
      <c r="IS978" s="34"/>
      <c r="IZ978" s="35"/>
      <c r="JA978" s="34"/>
      <c r="JH978" s="35"/>
      <c r="JI978" s="34"/>
      <c r="JP978" s="35"/>
      <c r="JQ978" s="34"/>
      <c r="JX978" s="35"/>
      <c r="JY978" s="34"/>
      <c r="KF978" s="35"/>
      <c r="KG978" s="34"/>
      <c r="KN978" s="35"/>
      <c r="KO978" s="34"/>
      <c r="KV978" s="35"/>
      <c r="KW978" s="34"/>
      <c r="LD978" s="35"/>
      <c r="LE978" s="34"/>
      <c r="LL978" s="35"/>
      <c r="LM978" s="34"/>
      <c r="LT978" s="35"/>
      <c r="LU978" s="34"/>
      <c r="MB978" s="35"/>
      <c r="MC978" s="34"/>
      <c r="MJ978" s="35"/>
      <c r="MK978" s="34"/>
      <c r="MR978" s="35"/>
      <c r="MS978" s="34"/>
      <c r="MZ978" s="35"/>
      <c r="NA978" s="34"/>
      <c r="NH978" s="35"/>
      <c r="NI978" s="34"/>
      <c r="NP978" s="35"/>
      <c r="NQ978" s="34"/>
      <c r="NX978" s="35"/>
      <c r="NY978" s="34"/>
      <c r="OF978" s="35"/>
      <c r="OG978" s="34"/>
      <c r="ON978" s="35"/>
      <c r="OO978" s="34"/>
      <c r="OV978" s="35"/>
      <c r="OW978" s="34"/>
      <c r="PD978" s="35"/>
      <c r="PE978" s="34"/>
      <c r="PL978" s="35"/>
      <c r="PM978" s="34"/>
      <c r="PT978" s="35"/>
      <c r="PU978" s="34"/>
      <c r="QB978" s="35"/>
      <c r="QC978" s="34"/>
      <c r="QJ978" s="35"/>
      <c r="QK978" s="34"/>
      <c r="QR978" s="35"/>
      <c r="QS978" s="34"/>
      <c r="QZ978" s="35"/>
      <c r="RA978" s="34"/>
      <c r="RH978" s="35"/>
      <c r="RI978" s="34"/>
      <c r="RP978" s="35"/>
      <c r="RQ978" s="34"/>
      <c r="RX978" s="35"/>
      <c r="RY978" s="34"/>
      <c r="SF978" s="35"/>
      <c r="SG978" s="34"/>
      <c r="SN978" s="35"/>
      <c r="SO978" s="34"/>
      <c r="SV978" s="35"/>
      <c r="SW978" s="34"/>
      <c r="TD978" s="35"/>
      <c r="TE978" s="34"/>
      <c r="TL978" s="35"/>
      <c r="TM978" s="34"/>
      <c r="TT978" s="35"/>
      <c r="TU978" s="34"/>
      <c r="UB978" s="35"/>
      <c r="UC978" s="34"/>
      <c r="UJ978" s="35"/>
      <c r="UK978" s="34"/>
      <c r="UR978" s="35"/>
      <c r="US978" s="34"/>
      <c r="UZ978" s="35"/>
      <c r="VA978" s="34"/>
      <c r="VH978" s="35"/>
      <c r="VI978" s="34"/>
      <c r="VP978" s="35"/>
      <c r="VQ978" s="34"/>
      <c r="VX978" s="35"/>
      <c r="VY978" s="34"/>
      <c r="WF978" s="35"/>
      <c r="WG978" s="34"/>
      <c r="WN978" s="35"/>
      <c r="WO978" s="34"/>
      <c r="WV978" s="35"/>
      <c r="WW978" s="34"/>
      <c r="XD978" s="35"/>
      <c r="XE978" s="34"/>
      <c r="XL978" s="35"/>
      <c r="XM978" s="34"/>
      <c r="XT978" s="35"/>
      <c r="XU978" s="34"/>
      <c r="YB978" s="35"/>
      <c r="YC978" s="34"/>
      <c r="YJ978" s="35"/>
      <c r="YK978" s="34"/>
      <c r="YR978" s="35"/>
      <c r="YS978" s="34"/>
      <c r="YZ978" s="35"/>
      <c r="ZA978" s="34"/>
      <c r="ZH978" s="35"/>
      <c r="ZI978" s="34"/>
      <c r="ZP978" s="35"/>
      <c r="ZQ978" s="34"/>
      <c r="ZX978" s="35"/>
      <c r="ZY978" s="34"/>
      <c r="AAF978" s="35"/>
      <c r="AAG978" s="34"/>
      <c r="AAN978" s="35"/>
      <c r="AAO978" s="34"/>
      <c r="AAV978" s="35"/>
      <c r="AAW978" s="34"/>
      <c r="ABD978" s="35"/>
      <c r="ABE978" s="34"/>
      <c r="ABL978" s="35"/>
      <c r="ABM978" s="34"/>
      <c r="ABT978" s="35"/>
      <c r="ABU978" s="34"/>
      <c r="ACB978" s="35"/>
      <c r="ACC978" s="34"/>
      <c r="ACJ978" s="35"/>
      <c r="ACK978" s="34"/>
      <c r="ACR978" s="35"/>
      <c r="ACS978" s="34"/>
      <c r="ACZ978" s="35"/>
      <c r="ADA978" s="34"/>
      <c r="ADH978" s="35"/>
      <c r="ADI978" s="34"/>
      <c r="ADP978" s="35"/>
      <c r="ADQ978" s="34"/>
      <c r="ADX978" s="35"/>
      <c r="ADY978" s="34"/>
      <c r="AEF978" s="35"/>
      <c r="AEG978" s="34"/>
      <c r="AEN978" s="35"/>
      <c r="AEO978" s="34"/>
      <c r="AEV978" s="35"/>
      <c r="AEW978" s="34"/>
      <c r="AFD978" s="35"/>
      <c r="AFE978" s="34"/>
      <c r="AFL978" s="35"/>
      <c r="AFM978" s="34"/>
      <c r="AFT978" s="35"/>
      <c r="AFU978" s="34"/>
      <c r="AGB978" s="35"/>
      <c r="AGC978" s="34"/>
      <c r="AGJ978" s="35"/>
      <c r="AGK978" s="34"/>
      <c r="AGR978" s="35"/>
      <c r="AGS978" s="34"/>
      <c r="AGZ978" s="35"/>
      <c r="AHA978" s="34"/>
      <c r="AHH978" s="35"/>
      <c r="AHI978" s="34"/>
      <c r="AHP978" s="35"/>
      <c r="AHQ978" s="34"/>
      <c r="AHX978" s="35"/>
      <c r="AHY978" s="34"/>
      <c r="AIF978" s="35"/>
      <c r="AIG978" s="34"/>
      <c r="AIN978" s="35"/>
      <c r="AIO978" s="34"/>
      <c r="AIV978" s="35"/>
      <c r="AIW978" s="34"/>
      <c r="AJD978" s="35"/>
      <c r="AJE978" s="34"/>
      <c r="AJL978" s="35"/>
      <c r="AJM978" s="34"/>
      <c r="AJT978" s="35"/>
      <c r="AJU978" s="34"/>
      <c r="AKB978" s="35"/>
      <c r="AKC978" s="34"/>
      <c r="AKJ978" s="35"/>
      <c r="AKK978" s="34"/>
      <c r="AKR978" s="35"/>
      <c r="AKS978" s="34"/>
      <c r="AKZ978" s="35"/>
      <c r="ALA978" s="34"/>
      <c r="ALH978" s="35"/>
      <c r="ALI978" s="34"/>
      <c r="ALP978" s="35"/>
      <c r="ALQ978" s="34"/>
      <c r="ALX978" s="35"/>
      <c r="ALY978" s="34"/>
      <c r="AMF978" s="35"/>
      <c r="AMG978" s="34"/>
      <c r="AMN978" s="35"/>
      <c r="AMO978" s="34"/>
      <c r="AMV978" s="35"/>
      <c r="AMW978" s="34"/>
      <c r="AND978" s="35"/>
      <c r="ANE978" s="34"/>
      <c r="ANL978" s="35"/>
      <c r="ANM978" s="34"/>
      <c r="ANT978" s="35"/>
      <c r="ANU978" s="34"/>
      <c r="AOB978" s="35"/>
      <c r="AOC978" s="34"/>
      <c r="AOJ978" s="35"/>
      <c r="AOK978" s="34"/>
      <c r="AOR978" s="35"/>
      <c r="AOS978" s="34"/>
      <c r="AOZ978" s="35"/>
      <c r="APA978" s="34"/>
      <c r="APH978" s="35"/>
      <c r="API978" s="34"/>
      <c r="APP978" s="35"/>
      <c r="APQ978" s="34"/>
      <c r="APX978" s="35"/>
      <c r="APY978" s="34"/>
      <c r="AQF978" s="35"/>
      <c r="AQG978" s="34"/>
      <c r="AQN978" s="35"/>
      <c r="AQO978" s="34"/>
      <c r="AQV978" s="35"/>
      <c r="AQW978" s="34"/>
      <c r="ARD978" s="35"/>
      <c r="ARE978" s="34"/>
      <c r="ARL978" s="35"/>
      <c r="ARM978" s="34"/>
      <c r="ART978" s="35"/>
      <c r="ARU978" s="34"/>
      <c r="ASB978" s="35"/>
      <c r="ASC978" s="34"/>
      <c r="ASJ978" s="35"/>
      <c r="ASK978" s="34"/>
      <c r="ASR978" s="35"/>
      <c r="ASS978" s="34"/>
      <c r="ASZ978" s="35"/>
      <c r="ATA978" s="34"/>
      <c r="ATH978" s="35"/>
      <c r="ATI978" s="34"/>
      <c r="ATP978" s="35"/>
      <c r="ATQ978" s="34"/>
      <c r="ATX978" s="35"/>
      <c r="ATY978" s="34"/>
      <c r="AUF978" s="35"/>
      <c r="AUG978" s="34"/>
      <c r="AUN978" s="35"/>
      <c r="AUO978" s="34"/>
      <c r="AUV978" s="35"/>
      <c r="AUW978" s="34"/>
      <c r="AVD978" s="35"/>
      <c r="AVE978" s="34"/>
      <c r="AVL978" s="35"/>
      <c r="AVM978" s="34"/>
      <c r="AVT978" s="35"/>
      <c r="AVU978" s="34"/>
      <c r="AWB978" s="35"/>
      <c r="AWC978" s="34"/>
      <c r="AWJ978" s="35"/>
      <c r="AWK978" s="34"/>
      <c r="AWR978" s="35"/>
      <c r="AWS978" s="34"/>
      <c r="AWZ978" s="35"/>
      <c r="AXA978" s="34"/>
      <c r="AXH978" s="35"/>
      <c r="AXI978" s="34"/>
      <c r="AXP978" s="35"/>
      <c r="AXQ978" s="34"/>
      <c r="AXX978" s="35"/>
      <c r="AXY978" s="34"/>
      <c r="AYF978" s="35"/>
      <c r="AYG978" s="34"/>
      <c r="AYN978" s="35"/>
      <c r="AYO978" s="34"/>
      <c r="AYV978" s="35"/>
      <c r="AYW978" s="34"/>
      <c r="AZD978" s="35"/>
      <c r="AZE978" s="34"/>
      <c r="AZL978" s="35"/>
      <c r="AZM978" s="34"/>
      <c r="AZT978" s="35"/>
      <c r="AZU978" s="34"/>
      <c r="BAB978" s="35"/>
      <c r="BAC978" s="34"/>
      <c r="BAJ978" s="35"/>
      <c r="BAK978" s="34"/>
      <c r="BAR978" s="35"/>
      <c r="BAS978" s="34"/>
      <c r="BAZ978" s="35"/>
      <c r="BBA978" s="34"/>
      <c r="BBH978" s="35"/>
      <c r="BBI978" s="34"/>
      <c r="BBP978" s="35"/>
      <c r="BBQ978" s="34"/>
      <c r="BBX978" s="35"/>
      <c r="BBY978" s="34"/>
      <c r="BCF978" s="35"/>
      <c r="BCG978" s="34"/>
      <c r="BCN978" s="35"/>
      <c r="BCO978" s="34"/>
      <c r="BCV978" s="35"/>
      <c r="BCW978" s="34"/>
      <c r="BDD978" s="35"/>
      <c r="BDE978" s="34"/>
      <c r="BDL978" s="35"/>
      <c r="BDM978" s="34"/>
      <c r="BDT978" s="35"/>
      <c r="BDU978" s="34"/>
      <c r="BEB978" s="35"/>
      <c r="BEC978" s="34"/>
      <c r="BEJ978" s="35"/>
      <c r="BEK978" s="34"/>
      <c r="BER978" s="35"/>
      <c r="BES978" s="34"/>
      <c r="BEZ978" s="35"/>
      <c r="BFA978" s="34"/>
      <c r="BFH978" s="35"/>
      <c r="BFI978" s="34"/>
      <c r="BFP978" s="35"/>
      <c r="BFQ978" s="34"/>
      <c r="BFX978" s="35"/>
      <c r="BFY978" s="34"/>
      <c r="BGF978" s="35"/>
      <c r="BGG978" s="34"/>
      <c r="BGN978" s="35"/>
      <c r="BGO978" s="34"/>
      <c r="BGV978" s="35"/>
      <c r="BGW978" s="34"/>
      <c r="BHD978" s="35"/>
      <c r="BHE978" s="34"/>
      <c r="BHL978" s="35"/>
      <c r="BHM978" s="34"/>
      <c r="BHT978" s="35"/>
      <c r="BHU978" s="34"/>
      <c r="BIB978" s="35"/>
      <c r="BIC978" s="34"/>
      <c r="BIJ978" s="35"/>
      <c r="BIK978" s="34"/>
      <c r="BIR978" s="35"/>
      <c r="BIS978" s="34"/>
      <c r="BIZ978" s="35"/>
      <c r="BJA978" s="34"/>
      <c r="BJH978" s="35"/>
      <c r="BJI978" s="34"/>
      <c r="BJP978" s="35"/>
      <c r="BJQ978" s="34"/>
      <c r="BJX978" s="35"/>
      <c r="BJY978" s="34"/>
      <c r="BKF978" s="35"/>
      <c r="BKG978" s="34"/>
      <c r="BKN978" s="35"/>
      <c r="BKO978" s="34"/>
      <c r="BKV978" s="35"/>
      <c r="BKW978" s="34"/>
      <c r="BLD978" s="35"/>
      <c r="BLE978" s="34"/>
      <c r="BLL978" s="35"/>
      <c r="BLM978" s="34"/>
      <c r="BLT978" s="35"/>
      <c r="BLU978" s="34"/>
      <c r="BMB978" s="35"/>
      <c r="BMC978" s="34"/>
      <c r="BMJ978" s="35"/>
      <c r="BMK978" s="34"/>
      <c r="BMR978" s="35"/>
      <c r="BMS978" s="34"/>
      <c r="BMZ978" s="35"/>
      <c r="BNA978" s="34"/>
      <c r="BNH978" s="35"/>
      <c r="BNI978" s="34"/>
      <c r="BNP978" s="35"/>
      <c r="BNQ978" s="34"/>
      <c r="BNX978" s="35"/>
      <c r="BNY978" s="34"/>
      <c r="BOF978" s="35"/>
      <c r="BOG978" s="34"/>
      <c r="BON978" s="35"/>
      <c r="BOO978" s="34"/>
      <c r="BOV978" s="35"/>
      <c r="BOW978" s="34"/>
      <c r="BPD978" s="35"/>
      <c r="BPE978" s="34"/>
      <c r="BPL978" s="35"/>
      <c r="BPM978" s="34"/>
      <c r="BPT978" s="35"/>
      <c r="BPU978" s="34"/>
      <c r="BQB978" s="35"/>
      <c r="BQC978" s="34"/>
      <c r="BQJ978" s="35"/>
      <c r="BQK978" s="34"/>
      <c r="BQR978" s="35"/>
      <c r="BQS978" s="34"/>
      <c r="BQZ978" s="35"/>
      <c r="BRA978" s="34"/>
      <c r="BRH978" s="35"/>
      <c r="BRI978" s="34"/>
      <c r="BRP978" s="35"/>
      <c r="BRQ978" s="34"/>
      <c r="BRX978" s="35"/>
      <c r="BRY978" s="34"/>
      <c r="BSF978" s="35"/>
      <c r="BSG978" s="34"/>
      <c r="BSN978" s="35"/>
      <c r="BSO978" s="34"/>
      <c r="BSV978" s="35"/>
      <c r="BSW978" s="34"/>
      <c r="BTD978" s="35"/>
      <c r="BTE978" s="34"/>
      <c r="BTL978" s="35"/>
      <c r="BTM978" s="34"/>
      <c r="BTT978" s="35"/>
      <c r="BTU978" s="34"/>
      <c r="BUB978" s="35"/>
      <c r="BUC978" s="34"/>
      <c r="BUJ978" s="35"/>
      <c r="BUK978" s="34"/>
      <c r="BUR978" s="35"/>
      <c r="BUS978" s="34"/>
      <c r="BUZ978" s="35"/>
      <c r="BVA978" s="34"/>
      <c r="BVH978" s="35"/>
      <c r="BVI978" s="34"/>
      <c r="BVP978" s="35"/>
      <c r="BVQ978" s="34"/>
      <c r="BVX978" s="35"/>
      <c r="BVY978" s="34"/>
      <c r="BWF978" s="35"/>
      <c r="BWG978" s="34"/>
      <c r="BWN978" s="35"/>
      <c r="BWO978" s="34"/>
      <c r="BWV978" s="35"/>
      <c r="BWW978" s="34"/>
      <c r="BXD978" s="35"/>
      <c r="BXE978" s="34"/>
      <c r="BXL978" s="35"/>
      <c r="BXM978" s="34"/>
      <c r="BXT978" s="35"/>
      <c r="BXU978" s="34"/>
      <c r="BYB978" s="35"/>
      <c r="BYC978" s="34"/>
      <c r="BYJ978" s="35"/>
      <c r="BYK978" s="34"/>
      <c r="BYR978" s="35"/>
      <c r="BYS978" s="34"/>
      <c r="BYZ978" s="35"/>
      <c r="BZA978" s="34"/>
      <c r="BZH978" s="35"/>
      <c r="BZI978" s="34"/>
      <c r="BZP978" s="35"/>
      <c r="BZQ978" s="34"/>
      <c r="BZX978" s="35"/>
      <c r="BZY978" s="34"/>
      <c r="CAF978" s="35"/>
      <c r="CAG978" s="34"/>
      <c r="CAN978" s="35"/>
      <c r="CAO978" s="34"/>
      <c r="CAV978" s="35"/>
      <c r="CAW978" s="34"/>
      <c r="CBD978" s="35"/>
      <c r="CBE978" s="34"/>
      <c r="CBL978" s="35"/>
      <c r="CBM978" s="34"/>
      <c r="CBT978" s="35"/>
      <c r="CBU978" s="34"/>
      <c r="CCB978" s="35"/>
      <c r="CCC978" s="34"/>
      <c r="CCJ978" s="35"/>
      <c r="CCK978" s="34"/>
      <c r="CCR978" s="35"/>
      <c r="CCS978" s="34"/>
      <c r="CCZ978" s="35"/>
      <c r="CDA978" s="34"/>
      <c r="CDH978" s="35"/>
      <c r="CDI978" s="34"/>
      <c r="CDP978" s="35"/>
      <c r="CDQ978" s="34"/>
      <c r="CDX978" s="35"/>
      <c r="CDY978" s="34"/>
      <c r="CEF978" s="35"/>
      <c r="CEG978" s="34"/>
      <c r="CEN978" s="35"/>
      <c r="CEO978" s="34"/>
      <c r="CEV978" s="35"/>
      <c r="CEW978" s="34"/>
      <c r="CFD978" s="35"/>
      <c r="CFE978" s="34"/>
      <c r="CFL978" s="35"/>
      <c r="CFM978" s="34"/>
      <c r="CFT978" s="35"/>
      <c r="CFU978" s="34"/>
      <c r="CGB978" s="35"/>
      <c r="CGC978" s="34"/>
      <c r="CGJ978" s="35"/>
      <c r="CGK978" s="34"/>
      <c r="CGR978" s="35"/>
      <c r="CGS978" s="34"/>
      <c r="CGZ978" s="35"/>
      <c r="CHA978" s="34"/>
      <c r="CHH978" s="35"/>
      <c r="CHI978" s="34"/>
      <c r="CHP978" s="35"/>
      <c r="CHQ978" s="34"/>
      <c r="CHX978" s="35"/>
      <c r="CHY978" s="34"/>
      <c r="CIF978" s="35"/>
      <c r="CIG978" s="34"/>
      <c r="CIN978" s="35"/>
      <c r="CIO978" s="34"/>
      <c r="CIV978" s="35"/>
      <c r="CIW978" s="34"/>
      <c r="CJD978" s="35"/>
      <c r="CJE978" s="34"/>
      <c r="CJL978" s="35"/>
      <c r="CJM978" s="34"/>
      <c r="CJT978" s="35"/>
      <c r="CJU978" s="34"/>
      <c r="CKB978" s="35"/>
      <c r="CKC978" s="34"/>
      <c r="CKJ978" s="35"/>
      <c r="CKK978" s="34"/>
      <c r="CKR978" s="35"/>
      <c r="CKS978" s="34"/>
      <c r="CKZ978" s="35"/>
      <c r="CLA978" s="34"/>
      <c r="CLH978" s="35"/>
      <c r="CLI978" s="34"/>
      <c r="CLP978" s="35"/>
      <c r="CLQ978" s="34"/>
      <c r="CLX978" s="35"/>
      <c r="CLY978" s="34"/>
      <c r="CMF978" s="35"/>
      <c r="CMG978" s="34"/>
      <c r="CMN978" s="35"/>
      <c r="CMO978" s="34"/>
      <c r="CMV978" s="35"/>
      <c r="CMW978" s="34"/>
      <c r="CND978" s="35"/>
      <c r="CNE978" s="34"/>
      <c r="CNL978" s="35"/>
      <c r="CNM978" s="34"/>
      <c r="CNT978" s="35"/>
      <c r="CNU978" s="34"/>
      <c r="COB978" s="35"/>
      <c r="COC978" s="34"/>
      <c r="COJ978" s="35"/>
      <c r="COK978" s="34"/>
      <c r="COR978" s="35"/>
      <c r="COS978" s="34"/>
      <c r="COZ978" s="35"/>
      <c r="CPA978" s="34"/>
      <c r="CPH978" s="35"/>
      <c r="CPI978" s="34"/>
      <c r="CPP978" s="35"/>
      <c r="CPQ978" s="34"/>
      <c r="CPX978" s="35"/>
      <c r="CPY978" s="34"/>
      <c r="CQF978" s="35"/>
      <c r="CQG978" s="34"/>
      <c r="CQN978" s="35"/>
      <c r="CQO978" s="34"/>
      <c r="CQV978" s="35"/>
      <c r="CQW978" s="34"/>
      <c r="CRD978" s="35"/>
      <c r="CRE978" s="34"/>
      <c r="CRL978" s="35"/>
      <c r="CRM978" s="34"/>
      <c r="CRT978" s="35"/>
      <c r="CRU978" s="34"/>
      <c r="CSB978" s="35"/>
      <c r="CSC978" s="34"/>
      <c r="CSJ978" s="35"/>
      <c r="CSK978" s="34"/>
      <c r="CSR978" s="35"/>
      <c r="CSS978" s="34"/>
      <c r="CSZ978" s="35"/>
      <c r="CTA978" s="34"/>
      <c r="CTH978" s="35"/>
      <c r="CTI978" s="34"/>
      <c r="CTP978" s="35"/>
      <c r="CTQ978" s="34"/>
      <c r="CTX978" s="35"/>
      <c r="CTY978" s="34"/>
      <c r="CUF978" s="35"/>
      <c r="CUG978" s="34"/>
      <c r="CUN978" s="35"/>
      <c r="CUO978" s="34"/>
      <c r="CUV978" s="35"/>
      <c r="CUW978" s="34"/>
      <c r="CVD978" s="35"/>
      <c r="CVE978" s="34"/>
      <c r="CVL978" s="35"/>
      <c r="CVM978" s="34"/>
      <c r="CVT978" s="35"/>
      <c r="CVU978" s="34"/>
      <c r="CWB978" s="35"/>
      <c r="CWC978" s="34"/>
      <c r="CWJ978" s="35"/>
      <c r="CWK978" s="34"/>
      <c r="CWR978" s="35"/>
      <c r="CWS978" s="34"/>
      <c r="CWZ978" s="35"/>
      <c r="CXA978" s="34"/>
      <c r="CXH978" s="35"/>
      <c r="CXI978" s="34"/>
      <c r="CXP978" s="35"/>
      <c r="CXQ978" s="34"/>
      <c r="CXX978" s="35"/>
      <c r="CXY978" s="34"/>
      <c r="CYF978" s="35"/>
      <c r="CYG978" s="34"/>
      <c r="CYN978" s="35"/>
      <c r="CYO978" s="34"/>
      <c r="CYV978" s="35"/>
      <c r="CYW978" s="34"/>
      <c r="CZD978" s="35"/>
      <c r="CZE978" s="34"/>
      <c r="CZL978" s="35"/>
      <c r="CZM978" s="34"/>
      <c r="CZT978" s="35"/>
      <c r="CZU978" s="34"/>
      <c r="DAB978" s="35"/>
      <c r="DAC978" s="34"/>
      <c r="DAJ978" s="35"/>
      <c r="DAK978" s="34"/>
      <c r="DAR978" s="35"/>
      <c r="DAS978" s="34"/>
      <c r="DAZ978" s="35"/>
      <c r="DBA978" s="34"/>
      <c r="DBH978" s="35"/>
      <c r="DBI978" s="34"/>
      <c r="DBP978" s="35"/>
      <c r="DBQ978" s="34"/>
      <c r="DBX978" s="35"/>
      <c r="DBY978" s="34"/>
      <c r="DCF978" s="35"/>
      <c r="DCG978" s="34"/>
      <c r="DCN978" s="35"/>
      <c r="DCO978" s="34"/>
      <c r="DCV978" s="35"/>
      <c r="DCW978" s="34"/>
      <c r="DDD978" s="35"/>
      <c r="DDE978" s="34"/>
      <c r="DDL978" s="35"/>
      <c r="DDM978" s="34"/>
      <c r="DDT978" s="35"/>
      <c r="DDU978" s="34"/>
      <c r="DEB978" s="35"/>
      <c r="DEC978" s="34"/>
      <c r="DEJ978" s="35"/>
      <c r="DEK978" s="34"/>
      <c r="DER978" s="35"/>
      <c r="DES978" s="34"/>
      <c r="DEZ978" s="35"/>
      <c r="DFA978" s="34"/>
      <c r="DFH978" s="35"/>
      <c r="DFI978" s="34"/>
      <c r="DFP978" s="35"/>
      <c r="DFQ978" s="34"/>
      <c r="DFX978" s="35"/>
      <c r="DFY978" s="34"/>
      <c r="DGF978" s="35"/>
      <c r="DGG978" s="34"/>
      <c r="DGN978" s="35"/>
      <c r="DGO978" s="34"/>
      <c r="DGV978" s="35"/>
      <c r="DGW978" s="34"/>
      <c r="DHD978" s="35"/>
      <c r="DHE978" s="34"/>
      <c r="DHL978" s="35"/>
      <c r="DHM978" s="34"/>
      <c r="DHT978" s="35"/>
      <c r="DHU978" s="34"/>
      <c r="DIB978" s="35"/>
      <c r="DIC978" s="34"/>
      <c r="DIJ978" s="35"/>
      <c r="DIK978" s="34"/>
      <c r="DIR978" s="35"/>
      <c r="DIS978" s="34"/>
      <c r="DIZ978" s="35"/>
      <c r="DJA978" s="34"/>
      <c r="DJH978" s="35"/>
      <c r="DJI978" s="34"/>
      <c r="DJP978" s="35"/>
      <c r="DJQ978" s="34"/>
      <c r="DJX978" s="35"/>
      <c r="DJY978" s="34"/>
      <c r="DKF978" s="35"/>
      <c r="DKG978" s="34"/>
      <c r="DKN978" s="35"/>
      <c r="DKO978" s="34"/>
      <c r="DKV978" s="35"/>
      <c r="DKW978" s="34"/>
      <c r="DLD978" s="35"/>
      <c r="DLE978" s="34"/>
      <c r="DLL978" s="35"/>
      <c r="DLM978" s="34"/>
      <c r="DLT978" s="35"/>
      <c r="DLU978" s="34"/>
      <c r="DMB978" s="35"/>
      <c r="DMC978" s="34"/>
      <c r="DMJ978" s="35"/>
      <c r="DMK978" s="34"/>
      <c r="DMR978" s="35"/>
      <c r="DMS978" s="34"/>
      <c r="DMZ978" s="35"/>
      <c r="DNA978" s="34"/>
      <c r="DNH978" s="35"/>
      <c r="DNI978" s="34"/>
      <c r="DNP978" s="35"/>
      <c r="DNQ978" s="34"/>
      <c r="DNX978" s="35"/>
      <c r="DNY978" s="34"/>
      <c r="DOF978" s="35"/>
      <c r="DOG978" s="34"/>
      <c r="DON978" s="35"/>
      <c r="DOO978" s="34"/>
      <c r="DOV978" s="35"/>
      <c r="DOW978" s="34"/>
      <c r="DPD978" s="35"/>
      <c r="DPE978" s="34"/>
      <c r="DPL978" s="35"/>
      <c r="DPM978" s="34"/>
      <c r="DPT978" s="35"/>
      <c r="DPU978" s="34"/>
      <c r="DQB978" s="35"/>
      <c r="DQC978" s="34"/>
      <c r="DQJ978" s="35"/>
      <c r="DQK978" s="34"/>
      <c r="DQR978" s="35"/>
      <c r="DQS978" s="34"/>
      <c r="DQZ978" s="35"/>
      <c r="DRA978" s="34"/>
      <c r="DRH978" s="35"/>
      <c r="DRI978" s="34"/>
      <c r="DRP978" s="35"/>
      <c r="DRQ978" s="34"/>
      <c r="DRX978" s="35"/>
      <c r="DRY978" s="34"/>
      <c r="DSF978" s="35"/>
      <c r="DSG978" s="34"/>
      <c r="DSN978" s="35"/>
      <c r="DSO978" s="34"/>
      <c r="DSV978" s="35"/>
      <c r="DSW978" s="34"/>
      <c r="DTD978" s="35"/>
      <c r="DTE978" s="34"/>
      <c r="DTL978" s="35"/>
      <c r="DTM978" s="34"/>
      <c r="DTT978" s="35"/>
      <c r="DTU978" s="34"/>
      <c r="DUB978" s="35"/>
      <c r="DUC978" s="34"/>
      <c r="DUJ978" s="35"/>
      <c r="DUK978" s="34"/>
      <c r="DUR978" s="35"/>
      <c r="DUS978" s="34"/>
      <c r="DUZ978" s="35"/>
      <c r="DVA978" s="34"/>
      <c r="DVH978" s="35"/>
      <c r="DVI978" s="34"/>
      <c r="DVP978" s="35"/>
      <c r="DVQ978" s="34"/>
      <c r="DVX978" s="35"/>
      <c r="DVY978" s="34"/>
      <c r="DWF978" s="35"/>
      <c r="DWG978" s="34"/>
      <c r="DWN978" s="35"/>
      <c r="DWO978" s="34"/>
      <c r="DWV978" s="35"/>
      <c r="DWW978" s="34"/>
      <c r="DXD978" s="35"/>
      <c r="DXE978" s="34"/>
      <c r="DXL978" s="35"/>
      <c r="DXM978" s="34"/>
      <c r="DXT978" s="35"/>
      <c r="DXU978" s="34"/>
      <c r="DYB978" s="35"/>
      <c r="DYC978" s="34"/>
      <c r="DYJ978" s="35"/>
      <c r="DYK978" s="34"/>
      <c r="DYR978" s="35"/>
      <c r="DYS978" s="34"/>
      <c r="DYZ978" s="35"/>
      <c r="DZA978" s="34"/>
      <c r="DZH978" s="35"/>
      <c r="DZI978" s="34"/>
      <c r="DZP978" s="35"/>
      <c r="DZQ978" s="34"/>
      <c r="DZX978" s="35"/>
      <c r="DZY978" s="34"/>
      <c r="EAF978" s="35"/>
      <c r="EAG978" s="34"/>
      <c r="EAN978" s="35"/>
      <c r="EAO978" s="34"/>
      <c r="EAV978" s="35"/>
      <c r="EAW978" s="34"/>
      <c r="EBD978" s="35"/>
      <c r="EBE978" s="34"/>
      <c r="EBL978" s="35"/>
      <c r="EBM978" s="34"/>
      <c r="EBT978" s="35"/>
      <c r="EBU978" s="34"/>
      <c r="ECB978" s="35"/>
      <c r="ECC978" s="34"/>
      <c r="ECJ978" s="35"/>
      <c r="ECK978" s="34"/>
      <c r="ECR978" s="35"/>
      <c r="ECS978" s="34"/>
      <c r="ECZ978" s="35"/>
      <c r="EDA978" s="34"/>
      <c r="EDH978" s="35"/>
      <c r="EDI978" s="34"/>
      <c r="EDP978" s="35"/>
      <c r="EDQ978" s="34"/>
      <c r="EDX978" s="35"/>
      <c r="EDY978" s="34"/>
      <c r="EEF978" s="35"/>
      <c r="EEG978" s="34"/>
      <c r="EEN978" s="35"/>
      <c r="EEO978" s="34"/>
      <c r="EEV978" s="35"/>
      <c r="EEW978" s="34"/>
      <c r="EFD978" s="35"/>
      <c r="EFE978" s="34"/>
      <c r="EFL978" s="35"/>
      <c r="EFM978" s="34"/>
      <c r="EFT978" s="35"/>
      <c r="EFU978" s="34"/>
      <c r="EGB978" s="35"/>
      <c r="EGC978" s="34"/>
      <c r="EGJ978" s="35"/>
      <c r="EGK978" s="34"/>
      <c r="EGR978" s="35"/>
      <c r="EGS978" s="34"/>
      <c r="EGZ978" s="35"/>
      <c r="EHA978" s="34"/>
      <c r="EHH978" s="35"/>
      <c r="EHI978" s="34"/>
      <c r="EHP978" s="35"/>
      <c r="EHQ978" s="34"/>
      <c r="EHX978" s="35"/>
      <c r="EHY978" s="34"/>
      <c r="EIF978" s="35"/>
      <c r="EIG978" s="34"/>
      <c r="EIN978" s="35"/>
      <c r="EIO978" s="34"/>
      <c r="EIV978" s="35"/>
      <c r="EIW978" s="34"/>
      <c r="EJD978" s="35"/>
      <c r="EJE978" s="34"/>
      <c r="EJL978" s="35"/>
      <c r="EJM978" s="34"/>
      <c r="EJT978" s="35"/>
      <c r="EJU978" s="34"/>
      <c r="EKB978" s="35"/>
      <c r="EKC978" s="34"/>
      <c r="EKJ978" s="35"/>
      <c r="EKK978" s="34"/>
      <c r="EKR978" s="35"/>
      <c r="EKS978" s="34"/>
      <c r="EKZ978" s="35"/>
      <c r="ELA978" s="34"/>
      <c r="ELH978" s="35"/>
      <c r="ELI978" s="34"/>
      <c r="ELP978" s="35"/>
      <c r="ELQ978" s="34"/>
      <c r="ELX978" s="35"/>
      <c r="ELY978" s="34"/>
      <c r="EMF978" s="35"/>
      <c r="EMG978" s="34"/>
      <c r="EMN978" s="35"/>
      <c r="EMO978" s="34"/>
      <c r="EMV978" s="35"/>
      <c r="EMW978" s="34"/>
      <c r="END978" s="35"/>
      <c r="ENE978" s="34"/>
      <c r="ENL978" s="35"/>
      <c r="ENM978" s="34"/>
      <c r="ENT978" s="35"/>
      <c r="ENU978" s="34"/>
      <c r="EOB978" s="35"/>
      <c r="EOC978" s="34"/>
      <c r="EOJ978" s="35"/>
      <c r="EOK978" s="34"/>
      <c r="EOR978" s="35"/>
      <c r="EOS978" s="34"/>
      <c r="EOZ978" s="35"/>
      <c r="EPA978" s="34"/>
      <c r="EPH978" s="35"/>
      <c r="EPI978" s="34"/>
      <c r="EPP978" s="35"/>
      <c r="EPQ978" s="34"/>
      <c r="EPX978" s="35"/>
      <c r="EPY978" s="34"/>
      <c r="EQF978" s="35"/>
      <c r="EQG978" s="34"/>
      <c r="EQN978" s="35"/>
      <c r="EQO978" s="34"/>
      <c r="EQV978" s="35"/>
      <c r="EQW978" s="34"/>
      <c r="ERD978" s="35"/>
      <c r="ERE978" s="34"/>
      <c r="ERL978" s="35"/>
      <c r="ERM978" s="34"/>
      <c r="ERT978" s="35"/>
      <c r="ERU978" s="34"/>
      <c r="ESB978" s="35"/>
      <c r="ESC978" s="34"/>
      <c r="ESJ978" s="35"/>
      <c r="ESK978" s="34"/>
      <c r="ESR978" s="35"/>
      <c r="ESS978" s="34"/>
      <c r="ESZ978" s="35"/>
      <c r="ETA978" s="34"/>
      <c r="ETH978" s="35"/>
      <c r="ETI978" s="34"/>
      <c r="ETP978" s="35"/>
      <c r="ETQ978" s="34"/>
      <c r="ETX978" s="35"/>
      <c r="ETY978" s="34"/>
      <c r="EUF978" s="35"/>
      <c r="EUG978" s="34"/>
      <c r="EUN978" s="35"/>
      <c r="EUO978" s="34"/>
      <c r="EUV978" s="35"/>
      <c r="EUW978" s="34"/>
      <c r="EVD978" s="35"/>
      <c r="EVE978" s="34"/>
      <c r="EVL978" s="35"/>
      <c r="EVM978" s="34"/>
      <c r="EVT978" s="35"/>
      <c r="EVU978" s="34"/>
      <c r="EWB978" s="35"/>
      <c r="EWC978" s="34"/>
      <c r="EWJ978" s="35"/>
      <c r="EWK978" s="34"/>
      <c r="EWR978" s="35"/>
      <c r="EWS978" s="34"/>
      <c r="EWZ978" s="35"/>
      <c r="EXA978" s="34"/>
      <c r="EXH978" s="35"/>
      <c r="EXI978" s="34"/>
      <c r="EXP978" s="35"/>
      <c r="EXQ978" s="34"/>
      <c r="EXX978" s="35"/>
      <c r="EXY978" s="34"/>
      <c r="EYF978" s="35"/>
      <c r="EYG978" s="34"/>
      <c r="EYN978" s="35"/>
      <c r="EYO978" s="34"/>
      <c r="EYV978" s="35"/>
      <c r="EYW978" s="34"/>
      <c r="EZD978" s="35"/>
      <c r="EZE978" s="34"/>
      <c r="EZL978" s="35"/>
      <c r="EZM978" s="34"/>
      <c r="EZT978" s="35"/>
      <c r="EZU978" s="34"/>
      <c r="FAB978" s="35"/>
      <c r="FAC978" s="34"/>
      <c r="FAJ978" s="35"/>
      <c r="FAK978" s="34"/>
      <c r="FAR978" s="35"/>
      <c r="FAS978" s="34"/>
      <c r="FAZ978" s="35"/>
      <c r="FBA978" s="34"/>
      <c r="FBH978" s="35"/>
      <c r="FBI978" s="34"/>
      <c r="FBP978" s="35"/>
      <c r="FBQ978" s="34"/>
      <c r="FBX978" s="35"/>
      <c r="FBY978" s="34"/>
      <c r="FCF978" s="35"/>
      <c r="FCG978" s="34"/>
      <c r="FCN978" s="35"/>
      <c r="FCO978" s="34"/>
      <c r="FCV978" s="35"/>
      <c r="FCW978" s="34"/>
      <c r="FDD978" s="35"/>
      <c r="FDE978" s="34"/>
      <c r="FDL978" s="35"/>
      <c r="FDM978" s="34"/>
      <c r="FDT978" s="35"/>
      <c r="FDU978" s="34"/>
      <c r="FEB978" s="35"/>
      <c r="FEC978" s="34"/>
      <c r="FEJ978" s="35"/>
      <c r="FEK978" s="34"/>
      <c r="FER978" s="35"/>
      <c r="FES978" s="34"/>
      <c r="FEZ978" s="35"/>
      <c r="FFA978" s="34"/>
      <c r="FFH978" s="35"/>
      <c r="FFI978" s="34"/>
      <c r="FFP978" s="35"/>
      <c r="FFQ978" s="34"/>
      <c r="FFX978" s="35"/>
      <c r="FFY978" s="34"/>
      <c r="FGF978" s="35"/>
      <c r="FGG978" s="34"/>
      <c r="FGN978" s="35"/>
      <c r="FGO978" s="34"/>
      <c r="FGV978" s="35"/>
      <c r="FGW978" s="34"/>
      <c r="FHD978" s="35"/>
      <c r="FHE978" s="34"/>
      <c r="FHL978" s="35"/>
      <c r="FHM978" s="34"/>
      <c r="FHT978" s="35"/>
      <c r="FHU978" s="34"/>
      <c r="FIB978" s="35"/>
      <c r="FIC978" s="34"/>
      <c r="FIJ978" s="35"/>
      <c r="FIK978" s="34"/>
      <c r="FIR978" s="35"/>
      <c r="FIS978" s="34"/>
      <c r="FIZ978" s="35"/>
      <c r="FJA978" s="34"/>
      <c r="FJH978" s="35"/>
      <c r="FJI978" s="34"/>
      <c r="FJP978" s="35"/>
      <c r="FJQ978" s="34"/>
      <c r="FJX978" s="35"/>
      <c r="FJY978" s="34"/>
      <c r="FKF978" s="35"/>
      <c r="FKG978" s="34"/>
      <c r="FKN978" s="35"/>
      <c r="FKO978" s="34"/>
      <c r="FKV978" s="35"/>
      <c r="FKW978" s="34"/>
      <c r="FLD978" s="35"/>
      <c r="FLE978" s="34"/>
      <c r="FLL978" s="35"/>
      <c r="FLM978" s="34"/>
      <c r="FLT978" s="35"/>
      <c r="FLU978" s="34"/>
      <c r="FMB978" s="35"/>
      <c r="FMC978" s="34"/>
      <c r="FMJ978" s="35"/>
      <c r="FMK978" s="34"/>
      <c r="FMR978" s="35"/>
      <c r="FMS978" s="34"/>
      <c r="FMZ978" s="35"/>
      <c r="FNA978" s="34"/>
      <c r="FNH978" s="35"/>
      <c r="FNI978" s="34"/>
      <c r="FNP978" s="35"/>
      <c r="FNQ978" s="34"/>
      <c r="FNX978" s="35"/>
      <c r="FNY978" s="34"/>
      <c r="FOF978" s="35"/>
      <c r="FOG978" s="34"/>
      <c r="FON978" s="35"/>
      <c r="FOO978" s="34"/>
      <c r="FOV978" s="35"/>
      <c r="FOW978" s="34"/>
      <c r="FPD978" s="35"/>
      <c r="FPE978" s="34"/>
      <c r="FPL978" s="35"/>
      <c r="FPM978" s="34"/>
      <c r="FPT978" s="35"/>
      <c r="FPU978" s="34"/>
      <c r="FQB978" s="35"/>
      <c r="FQC978" s="34"/>
      <c r="FQJ978" s="35"/>
      <c r="FQK978" s="34"/>
      <c r="FQR978" s="35"/>
      <c r="FQS978" s="34"/>
      <c r="FQZ978" s="35"/>
      <c r="FRA978" s="34"/>
      <c r="FRH978" s="35"/>
      <c r="FRI978" s="34"/>
      <c r="FRP978" s="35"/>
      <c r="FRQ978" s="34"/>
      <c r="FRX978" s="35"/>
      <c r="FRY978" s="34"/>
      <c r="FSF978" s="35"/>
      <c r="FSG978" s="34"/>
      <c r="FSN978" s="35"/>
      <c r="FSO978" s="34"/>
      <c r="FSV978" s="35"/>
      <c r="FSW978" s="34"/>
      <c r="FTD978" s="35"/>
      <c r="FTE978" s="34"/>
      <c r="FTL978" s="35"/>
      <c r="FTM978" s="34"/>
      <c r="FTT978" s="35"/>
      <c r="FTU978" s="34"/>
      <c r="FUB978" s="35"/>
      <c r="FUC978" s="34"/>
      <c r="FUJ978" s="35"/>
      <c r="FUK978" s="34"/>
      <c r="FUR978" s="35"/>
      <c r="FUS978" s="34"/>
      <c r="FUZ978" s="35"/>
      <c r="FVA978" s="34"/>
      <c r="FVH978" s="35"/>
      <c r="FVI978" s="34"/>
      <c r="FVP978" s="35"/>
      <c r="FVQ978" s="34"/>
      <c r="FVX978" s="35"/>
      <c r="FVY978" s="34"/>
      <c r="FWF978" s="35"/>
      <c r="FWG978" s="34"/>
      <c r="FWN978" s="35"/>
      <c r="FWO978" s="34"/>
      <c r="FWV978" s="35"/>
      <c r="FWW978" s="34"/>
      <c r="FXD978" s="35"/>
      <c r="FXE978" s="34"/>
      <c r="FXL978" s="35"/>
      <c r="FXM978" s="34"/>
      <c r="FXT978" s="35"/>
      <c r="FXU978" s="34"/>
      <c r="FYB978" s="35"/>
      <c r="FYC978" s="34"/>
      <c r="FYJ978" s="35"/>
      <c r="FYK978" s="34"/>
      <c r="FYR978" s="35"/>
      <c r="FYS978" s="34"/>
      <c r="FYZ978" s="35"/>
      <c r="FZA978" s="34"/>
      <c r="FZH978" s="35"/>
      <c r="FZI978" s="34"/>
      <c r="FZP978" s="35"/>
      <c r="FZQ978" s="34"/>
      <c r="FZX978" s="35"/>
      <c r="FZY978" s="34"/>
      <c r="GAF978" s="35"/>
      <c r="GAG978" s="34"/>
      <c r="GAN978" s="35"/>
      <c r="GAO978" s="34"/>
      <c r="GAV978" s="35"/>
      <c r="GAW978" s="34"/>
      <c r="GBD978" s="35"/>
      <c r="GBE978" s="34"/>
      <c r="GBL978" s="35"/>
      <c r="GBM978" s="34"/>
      <c r="GBT978" s="35"/>
      <c r="GBU978" s="34"/>
      <c r="GCB978" s="35"/>
      <c r="GCC978" s="34"/>
      <c r="GCJ978" s="35"/>
      <c r="GCK978" s="34"/>
      <c r="GCR978" s="35"/>
      <c r="GCS978" s="34"/>
      <c r="GCZ978" s="35"/>
      <c r="GDA978" s="34"/>
      <c r="GDH978" s="35"/>
      <c r="GDI978" s="34"/>
      <c r="GDP978" s="35"/>
      <c r="GDQ978" s="34"/>
      <c r="GDX978" s="35"/>
      <c r="GDY978" s="34"/>
      <c r="GEF978" s="35"/>
      <c r="GEG978" s="34"/>
      <c r="GEN978" s="35"/>
      <c r="GEO978" s="34"/>
      <c r="GEV978" s="35"/>
      <c r="GEW978" s="34"/>
      <c r="GFD978" s="35"/>
      <c r="GFE978" s="34"/>
      <c r="GFL978" s="35"/>
      <c r="GFM978" s="34"/>
      <c r="GFT978" s="35"/>
      <c r="GFU978" s="34"/>
      <c r="GGB978" s="35"/>
      <c r="GGC978" s="34"/>
      <c r="GGJ978" s="35"/>
      <c r="GGK978" s="34"/>
      <c r="GGR978" s="35"/>
      <c r="GGS978" s="34"/>
      <c r="GGZ978" s="35"/>
      <c r="GHA978" s="34"/>
      <c r="GHH978" s="35"/>
      <c r="GHI978" s="34"/>
      <c r="GHP978" s="35"/>
      <c r="GHQ978" s="34"/>
      <c r="GHX978" s="35"/>
      <c r="GHY978" s="34"/>
      <c r="GIF978" s="35"/>
      <c r="GIG978" s="34"/>
      <c r="GIN978" s="35"/>
      <c r="GIO978" s="34"/>
      <c r="GIV978" s="35"/>
      <c r="GIW978" s="34"/>
      <c r="GJD978" s="35"/>
      <c r="GJE978" s="34"/>
      <c r="GJL978" s="35"/>
      <c r="GJM978" s="34"/>
      <c r="GJT978" s="35"/>
      <c r="GJU978" s="34"/>
      <c r="GKB978" s="35"/>
      <c r="GKC978" s="34"/>
      <c r="GKJ978" s="35"/>
      <c r="GKK978" s="34"/>
      <c r="GKR978" s="35"/>
      <c r="GKS978" s="34"/>
      <c r="GKZ978" s="35"/>
      <c r="GLA978" s="34"/>
      <c r="GLH978" s="35"/>
      <c r="GLI978" s="34"/>
      <c r="GLP978" s="35"/>
      <c r="GLQ978" s="34"/>
      <c r="GLX978" s="35"/>
      <c r="GLY978" s="34"/>
      <c r="GMF978" s="35"/>
      <c r="GMG978" s="34"/>
      <c r="GMN978" s="35"/>
      <c r="GMO978" s="34"/>
      <c r="GMV978" s="35"/>
      <c r="GMW978" s="34"/>
      <c r="GND978" s="35"/>
      <c r="GNE978" s="34"/>
      <c r="GNL978" s="35"/>
      <c r="GNM978" s="34"/>
      <c r="GNT978" s="35"/>
      <c r="GNU978" s="34"/>
      <c r="GOB978" s="35"/>
      <c r="GOC978" s="34"/>
      <c r="GOJ978" s="35"/>
      <c r="GOK978" s="34"/>
      <c r="GOR978" s="35"/>
      <c r="GOS978" s="34"/>
      <c r="GOZ978" s="35"/>
      <c r="GPA978" s="34"/>
      <c r="GPH978" s="35"/>
      <c r="GPI978" s="34"/>
      <c r="GPP978" s="35"/>
      <c r="GPQ978" s="34"/>
      <c r="GPX978" s="35"/>
      <c r="GPY978" s="34"/>
      <c r="GQF978" s="35"/>
      <c r="GQG978" s="34"/>
      <c r="GQN978" s="35"/>
      <c r="GQO978" s="34"/>
      <c r="GQV978" s="35"/>
      <c r="GQW978" s="34"/>
      <c r="GRD978" s="35"/>
      <c r="GRE978" s="34"/>
      <c r="GRL978" s="35"/>
      <c r="GRM978" s="34"/>
      <c r="GRT978" s="35"/>
      <c r="GRU978" s="34"/>
      <c r="GSB978" s="35"/>
      <c r="GSC978" s="34"/>
      <c r="GSJ978" s="35"/>
      <c r="GSK978" s="34"/>
      <c r="GSR978" s="35"/>
      <c r="GSS978" s="34"/>
      <c r="GSZ978" s="35"/>
      <c r="GTA978" s="34"/>
      <c r="GTH978" s="35"/>
      <c r="GTI978" s="34"/>
      <c r="GTP978" s="35"/>
      <c r="GTQ978" s="34"/>
      <c r="GTX978" s="35"/>
      <c r="GTY978" s="34"/>
      <c r="GUF978" s="35"/>
      <c r="GUG978" s="34"/>
      <c r="GUN978" s="35"/>
      <c r="GUO978" s="34"/>
      <c r="GUV978" s="35"/>
      <c r="GUW978" s="34"/>
      <c r="GVD978" s="35"/>
      <c r="GVE978" s="34"/>
      <c r="GVL978" s="35"/>
      <c r="GVM978" s="34"/>
      <c r="GVT978" s="35"/>
      <c r="GVU978" s="34"/>
      <c r="GWB978" s="35"/>
      <c r="GWC978" s="34"/>
      <c r="GWJ978" s="35"/>
      <c r="GWK978" s="34"/>
      <c r="GWR978" s="35"/>
      <c r="GWS978" s="34"/>
      <c r="GWZ978" s="35"/>
      <c r="GXA978" s="34"/>
      <c r="GXH978" s="35"/>
      <c r="GXI978" s="34"/>
      <c r="GXP978" s="35"/>
      <c r="GXQ978" s="34"/>
      <c r="GXX978" s="35"/>
      <c r="GXY978" s="34"/>
      <c r="GYF978" s="35"/>
      <c r="GYG978" s="34"/>
      <c r="GYN978" s="35"/>
      <c r="GYO978" s="34"/>
      <c r="GYV978" s="35"/>
      <c r="GYW978" s="34"/>
      <c r="GZD978" s="35"/>
      <c r="GZE978" s="34"/>
      <c r="GZL978" s="35"/>
      <c r="GZM978" s="34"/>
      <c r="GZT978" s="35"/>
      <c r="GZU978" s="34"/>
      <c r="HAB978" s="35"/>
      <c r="HAC978" s="34"/>
      <c r="HAJ978" s="35"/>
      <c r="HAK978" s="34"/>
      <c r="HAR978" s="35"/>
      <c r="HAS978" s="34"/>
      <c r="HAZ978" s="35"/>
      <c r="HBA978" s="34"/>
      <c r="HBH978" s="35"/>
      <c r="HBI978" s="34"/>
      <c r="HBP978" s="35"/>
      <c r="HBQ978" s="34"/>
      <c r="HBX978" s="35"/>
      <c r="HBY978" s="34"/>
      <c r="HCF978" s="35"/>
      <c r="HCG978" s="34"/>
      <c r="HCN978" s="35"/>
      <c r="HCO978" s="34"/>
      <c r="HCV978" s="35"/>
      <c r="HCW978" s="34"/>
      <c r="HDD978" s="35"/>
      <c r="HDE978" s="34"/>
      <c r="HDL978" s="35"/>
      <c r="HDM978" s="34"/>
      <c r="HDT978" s="35"/>
      <c r="HDU978" s="34"/>
      <c r="HEB978" s="35"/>
      <c r="HEC978" s="34"/>
      <c r="HEJ978" s="35"/>
      <c r="HEK978" s="34"/>
      <c r="HER978" s="35"/>
      <c r="HES978" s="34"/>
      <c r="HEZ978" s="35"/>
      <c r="HFA978" s="34"/>
      <c r="HFH978" s="35"/>
      <c r="HFI978" s="34"/>
      <c r="HFP978" s="35"/>
      <c r="HFQ978" s="34"/>
      <c r="HFX978" s="35"/>
      <c r="HFY978" s="34"/>
      <c r="HGF978" s="35"/>
      <c r="HGG978" s="34"/>
      <c r="HGN978" s="35"/>
      <c r="HGO978" s="34"/>
      <c r="HGV978" s="35"/>
      <c r="HGW978" s="34"/>
      <c r="HHD978" s="35"/>
      <c r="HHE978" s="34"/>
      <c r="HHL978" s="35"/>
      <c r="HHM978" s="34"/>
      <c r="HHT978" s="35"/>
      <c r="HHU978" s="34"/>
      <c r="HIB978" s="35"/>
      <c r="HIC978" s="34"/>
      <c r="HIJ978" s="35"/>
      <c r="HIK978" s="34"/>
      <c r="HIR978" s="35"/>
      <c r="HIS978" s="34"/>
      <c r="HIZ978" s="35"/>
      <c r="HJA978" s="34"/>
      <c r="HJH978" s="35"/>
      <c r="HJI978" s="34"/>
      <c r="HJP978" s="35"/>
      <c r="HJQ978" s="34"/>
      <c r="HJX978" s="35"/>
      <c r="HJY978" s="34"/>
      <c r="HKF978" s="35"/>
      <c r="HKG978" s="34"/>
      <c r="HKN978" s="35"/>
      <c r="HKO978" s="34"/>
      <c r="HKV978" s="35"/>
      <c r="HKW978" s="34"/>
      <c r="HLD978" s="35"/>
      <c r="HLE978" s="34"/>
      <c r="HLL978" s="35"/>
      <c r="HLM978" s="34"/>
      <c r="HLT978" s="35"/>
      <c r="HLU978" s="34"/>
      <c r="HMB978" s="35"/>
      <c r="HMC978" s="34"/>
      <c r="HMJ978" s="35"/>
      <c r="HMK978" s="34"/>
      <c r="HMR978" s="35"/>
      <c r="HMS978" s="34"/>
      <c r="HMZ978" s="35"/>
      <c r="HNA978" s="34"/>
      <c r="HNH978" s="35"/>
      <c r="HNI978" s="34"/>
      <c r="HNP978" s="35"/>
      <c r="HNQ978" s="34"/>
      <c r="HNX978" s="35"/>
      <c r="HNY978" s="34"/>
      <c r="HOF978" s="35"/>
      <c r="HOG978" s="34"/>
      <c r="HON978" s="35"/>
      <c r="HOO978" s="34"/>
      <c r="HOV978" s="35"/>
      <c r="HOW978" s="34"/>
      <c r="HPD978" s="35"/>
      <c r="HPE978" s="34"/>
      <c r="HPL978" s="35"/>
      <c r="HPM978" s="34"/>
      <c r="HPT978" s="35"/>
      <c r="HPU978" s="34"/>
      <c r="HQB978" s="35"/>
      <c r="HQC978" s="34"/>
      <c r="HQJ978" s="35"/>
      <c r="HQK978" s="34"/>
      <c r="HQR978" s="35"/>
      <c r="HQS978" s="34"/>
      <c r="HQZ978" s="35"/>
      <c r="HRA978" s="34"/>
      <c r="HRH978" s="35"/>
      <c r="HRI978" s="34"/>
      <c r="HRP978" s="35"/>
      <c r="HRQ978" s="34"/>
      <c r="HRX978" s="35"/>
      <c r="HRY978" s="34"/>
      <c r="HSF978" s="35"/>
      <c r="HSG978" s="34"/>
      <c r="HSN978" s="35"/>
      <c r="HSO978" s="34"/>
      <c r="HSV978" s="35"/>
      <c r="HSW978" s="34"/>
      <c r="HTD978" s="35"/>
      <c r="HTE978" s="34"/>
      <c r="HTL978" s="35"/>
      <c r="HTM978" s="34"/>
      <c r="HTT978" s="35"/>
      <c r="HTU978" s="34"/>
      <c r="HUB978" s="35"/>
      <c r="HUC978" s="34"/>
      <c r="HUJ978" s="35"/>
      <c r="HUK978" s="34"/>
      <c r="HUR978" s="35"/>
      <c r="HUS978" s="34"/>
      <c r="HUZ978" s="35"/>
      <c r="HVA978" s="34"/>
      <c r="HVH978" s="35"/>
      <c r="HVI978" s="34"/>
      <c r="HVP978" s="35"/>
      <c r="HVQ978" s="34"/>
      <c r="HVX978" s="35"/>
      <c r="HVY978" s="34"/>
      <c r="HWF978" s="35"/>
      <c r="HWG978" s="34"/>
      <c r="HWN978" s="35"/>
      <c r="HWO978" s="34"/>
      <c r="HWV978" s="35"/>
      <c r="HWW978" s="34"/>
      <c r="HXD978" s="35"/>
      <c r="HXE978" s="34"/>
      <c r="HXL978" s="35"/>
      <c r="HXM978" s="34"/>
      <c r="HXT978" s="35"/>
      <c r="HXU978" s="34"/>
      <c r="HYB978" s="35"/>
      <c r="HYC978" s="34"/>
      <c r="HYJ978" s="35"/>
      <c r="HYK978" s="34"/>
      <c r="HYR978" s="35"/>
      <c r="HYS978" s="34"/>
      <c r="HYZ978" s="35"/>
      <c r="HZA978" s="34"/>
      <c r="HZH978" s="35"/>
      <c r="HZI978" s="34"/>
      <c r="HZP978" s="35"/>
      <c r="HZQ978" s="34"/>
      <c r="HZX978" s="35"/>
      <c r="HZY978" s="34"/>
      <c r="IAF978" s="35"/>
      <c r="IAG978" s="34"/>
      <c r="IAN978" s="35"/>
      <c r="IAO978" s="34"/>
      <c r="IAV978" s="35"/>
      <c r="IAW978" s="34"/>
      <c r="IBD978" s="35"/>
      <c r="IBE978" s="34"/>
      <c r="IBL978" s="35"/>
      <c r="IBM978" s="34"/>
      <c r="IBT978" s="35"/>
      <c r="IBU978" s="34"/>
      <c r="ICB978" s="35"/>
      <c r="ICC978" s="34"/>
      <c r="ICJ978" s="35"/>
      <c r="ICK978" s="34"/>
      <c r="ICR978" s="35"/>
      <c r="ICS978" s="34"/>
      <c r="ICZ978" s="35"/>
      <c r="IDA978" s="34"/>
      <c r="IDH978" s="35"/>
      <c r="IDI978" s="34"/>
      <c r="IDP978" s="35"/>
      <c r="IDQ978" s="34"/>
      <c r="IDX978" s="35"/>
      <c r="IDY978" s="34"/>
      <c r="IEF978" s="35"/>
      <c r="IEG978" s="34"/>
      <c r="IEN978" s="35"/>
      <c r="IEO978" s="34"/>
      <c r="IEV978" s="35"/>
      <c r="IEW978" s="34"/>
      <c r="IFD978" s="35"/>
      <c r="IFE978" s="34"/>
      <c r="IFL978" s="35"/>
      <c r="IFM978" s="34"/>
      <c r="IFT978" s="35"/>
      <c r="IFU978" s="34"/>
      <c r="IGB978" s="35"/>
      <c r="IGC978" s="34"/>
      <c r="IGJ978" s="35"/>
      <c r="IGK978" s="34"/>
      <c r="IGR978" s="35"/>
      <c r="IGS978" s="34"/>
      <c r="IGZ978" s="35"/>
      <c r="IHA978" s="34"/>
      <c r="IHH978" s="35"/>
      <c r="IHI978" s="34"/>
      <c r="IHP978" s="35"/>
      <c r="IHQ978" s="34"/>
      <c r="IHX978" s="35"/>
      <c r="IHY978" s="34"/>
      <c r="IIF978" s="35"/>
      <c r="IIG978" s="34"/>
      <c r="IIN978" s="35"/>
      <c r="IIO978" s="34"/>
      <c r="IIV978" s="35"/>
      <c r="IIW978" s="34"/>
      <c r="IJD978" s="35"/>
      <c r="IJE978" s="34"/>
      <c r="IJL978" s="35"/>
      <c r="IJM978" s="34"/>
      <c r="IJT978" s="35"/>
      <c r="IJU978" s="34"/>
      <c r="IKB978" s="35"/>
      <c r="IKC978" s="34"/>
      <c r="IKJ978" s="35"/>
      <c r="IKK978" s="34"/>
      <c r="IKR978" s="35"/>
      <c r="IKS978" s="34"/>
      <c r="IKZ978" s="35"/>
      <c r="ILA978" s="34"/>
      <c r="ILH978" s="35"/>
      <c r="ILI978" s="34"/>
      <c r="ILP978" s="35"/>
      <c r="ILQ978" s="34"/>
      <c r="ILX978" s="35"/>
      <c r="ILY978" s="34"/>
      <c r="IMF978" s="35"/>
      <c r="IMG978" s="34"/>
      <c r="IMN978" s="35"/>
      <c r="IMO978" s="34"/>
      <c r="IMV978" s="35"/>
      <c r="IMW978" s="34"/>
      <c r="IND978" s="35"/>
      <c r="INE978" s="34"/>
      <c r="INL978" s="35"/>
      <c r="INM978" s="34"/>
      <c r="INT978" s="35"/>
      <c r="INU978" s="34"/>
      <c r="IOB978" s="35"/>
      <c r="IOC978" s="34"/>
      <c r="IOJ978" s="35"/>
      <c r="IOK978" s="34"/>
      <c r="IOR978" s="35"/>
      <c r="IOS978" s="34"/>
      <c r="IOZ978" s="35"/>
      <c r="IPA978" s="34"/>
      <c r="IPH978" s="35"/>
      <c r="IPI978" s="34"/>
      <c r="IPP978" s="35"/>
      <c r="IPQ978" s="34"/>
      <c r="IPX978" s="35"/>
      <c r="IPY978" s="34"/>
      <c r="IQF978" s="35"/>
      <c r="IQG978" s="34"/>
      <c r="IQN978" s="35"/>
      <c r="IQO978" s="34"/>
      <c r="IQV978" s="35"/>
      <c r="IQW978" s="34"/>
      <c r="IRD978" s="35"/>
      <c r="IRE978" s="34"/>
      <c r="IRL978" s="35"/>
      <c r="IRM978" s="34"/>
      <c r="IRT978" s="35"/>
      <c r="IRU978" s="34"/>
      <c r="ISB978" s="35"/>
      <c r="ISC978" s="34"/>
      <c r="ISJ978" s="35"/>
      <c r="ISK978" s="34"/>
      <c r="ISR978" s="35"/>
      <c r="ISS978" s="34"/>
      <c r="ISZ978" s="35"/>
      <c r="ITA978" s="34"/>
      <c r="ITH978" s="35"/>
      <c r="ITI978" s="34"/>
      <c r="ITP978" s="35"/>
      <c r="ITQ978" s="34"/>
      <c r="ITX978" s="35"/>
      <c r="ITY978" s="34"/>
      <c r="IUF978" s="35"/>
      <c r="IUG978" s="34"/>
      <c r="IUN978" s="35"/>
      <c r="IUO978" s="34"/>
      <c r="IUV978" s="35"/>
      <c r="IUW978" s="34"/>
      <c r="IVD978" s="35"/>
      <c r="IVE978" s="34"/>
      <c r="IVL978" s="35"/>
      <c r="IVM978" s="34"/>
      <c r="IVT978" s="35"/>
      <c r="IVU978" s="34"/>
      <c r="IWB978" s="35"/>
      <c r="IWC978" s="34"/>
      <c r="IWJ978" s="35"/>
      <c r="IWK978" s="34"/>
      <c r="IWR978" s="35"/>
      <c r="IWS978" s="34"/>
      <c r="IWZ978" s="35"/>
      <c r="IXA978" s="34"/>
      <c r="IXH978" s="35"/>
      <c r="IXI978" s="34"/>
      <c r="IXP978" s="35"/>
      <c r="IXQ978" s="34"/>
      <c r="IXX978" s="35"/>
      <c r="IXY978" s="34"/>
      <c r="IYF978" s="35"/>
      <c r="IYG978" s="34"/>
      <c r="IYN978" s="35"/>
      <c r="IYO978" s="34"/>
      <c r="IYV978" s="35"/>
      <c r="IYW978" s="34"/>
      <c r="IZD978" s="35"/>
      <c r="IZE978" s="34"/>
      <c r="IZL978" s="35"/>
      <c r="IZM978" s="34"/>
      <c r="IZT978" s="35"/>
      <c r="IZU978" s="34"/>
      <c r="JAB978" s="35"/>
      <c r="JAC978" s="34"/>
      <c r="JAJ978" s="35"/>
      <c r="JAK978" s="34"/>
      <c r="JAR978" s="35"/>
      <c r="JAS978" s="34"/>
      <c r="JAZ978" s="35"/>
      <c r="JBA978" s="34"/>
      <c r="JBH978" s="35"/>
      <c r="JBI978" s="34"/>
      <c r="JBP978" s="35"/>
      <c r="JBQ978" s="34"/>
      <c r="JBX978" s="35"/>
      <c r="JBY978" s="34"/>
      <c r="JCF978" s="35"/>
      <c r="JCG978" s="34"/>
      <c r="JCN978" s="35"/>
      <c r="JCO978" s="34"/>
      <c r="JCV978" s="35"/>
      <c r="JCW978" s="34"/>
      <c r="JDD978" s="35"/>
      <c r="JDE978" s="34"/>
      <c r="JDL978" s="35"/>
      <c r="JDM978" s="34"/>
      <c r="JDT978" s="35"/>
      <c r="JDU978" s="34"/>
      <c r="JEB978" s="35"/>
      <c r="JEC978" s="34"/>
      <c r="JEJ978" s="35"/>
      <c r="JEK978" s="34"/>
      <c r="JER978" s="35"/>
      <c r="JES978" s="34"/>
      <c r="JEZ978" s="35"/>
      <c r="JFA978" s="34"/>
      <c r="JFH978" s="35"/>
      <c r="JFI978" s="34"/>
      <c r="JFP978" s="35"/>
      <c r="JFQ978" s="34"/>
      <c r="JFX978" s="35"/>
      <c r="JFY978" s="34"/>
      <c r="JGF978" s="35"/>
      <c r="JGG978" s="34"/>
      <c r="JGN978" s="35"/>
      <c r="JGO978" s="34"/>
      <c r="JGV978" s="35"/>
      <c r="JGW978" s="34"/>
      <c r="JHD978" s="35"/>
      <c r="JHE978" s="34"/>
      <c r="JHL978" s="35"/>
      <c r="JHM978" s="34"/>
      <c r="JHT978" s="35"/>
      <c r="JHU978" s="34"/>
      <c r="JIB978" s="35"/>
      <c r="JIC978" s="34"/>
      <c r="JIJ978" s="35"/>
      <c r="JIK978" s="34"/>
      <c r="JIR978" s="35"/>
      <c r="JIS978" s="34"/>
      <c r="JIZ978" s="35"/>
      <c r="JJA978" s="34"/>
      <c r="JJH978" s="35"/>
      <c r="JJI978" s="34"/>
      <c r="JJP978" s="35"/>
      <c r="JJQ978" s="34"/>
      <c r="JJX978" s="35"/>
      <c r="JJY978" s="34"/>
      <c r="JKF978" s="35"/>
      <c r="JKG978" s="34"/>
      <c r="JKN978" s="35"/>
      <c r="JKO978" s="34"/>
      <c r="JKV978" s="35"/>
      <c r="JKW978" s="34"/>
      <c r="JLD978" s="35"/>
      <c r="JLE978" s="34"/>
      <c r="JLL978" s="35"/>
      <c r="JLM978" s="34"/>
      <c r="JLT978" s="35"/>
      <c r="JLU978" s="34"/>
      <c r="JMB978" s="35"/>
      <c r="JMC978" s="34"/>
      <c r="JMJ978" s="35"/>
      <c r="JMK978" s="34"/>
      <c r="JMR978" s="35"/>
      <c r="JMS978" s="34"/>
      <c r="JMZ978" s="35"/>
      <c r="JNA978" s="34"/>
      <c r="JNH978" s="35"/>
      <c r="JNI978" s="34"/>
      <c r="JNP978" s="35"/>
      <c r="JNQ978" s="34"/>
      <c r="JNX978" s="35"/>
      <c r="JNY978" s="34"/>
      <c r="JOF978" s="35"/>
      <c r="JOG978" s="34"/>
      <c r="JON978" s="35"/>
      <c r="JOO978" s="34"/>
      <c r="JOV978" s="35"/>
      <c r="JOW978" s="34"/>
      <c r="JPD978" s="35"/>
      <c r="JPE978" s="34"/>
      <c r="JPL978" s="35"/>
      <c r="JPM978" s="34"/>
      <c r="JPT978" s="35"/>
      <c r="JPU978" s="34"/>
      <c r="JQB978" s="35"/>
      <c r="JQC978" s="34"/>
      <c r="JQJ978" s="35"/>
      <c r="JQK978" s="34"/>
      <c r="JQR978" s="35"/>
      <c r="JQS978" s="34"/>
      <c r="JQZ978" s="35"/>
      <c r="JRA978" s="34"/>
      <c r="JRH978" s="35"/>
      <c r="JRI978" s="34"/>
      <c r="JRP978" s="35"/>
      <c r="JRQ978" s="34"/>
      <c r="JRX978" s="35"/>
      <c r="JRY978" s="34"/>
      <c r="JSF978" s="35"/>
      <c r="JSG978" s="34"/>
      <c r="JSN978" s="35"/>
      <c r="JSO978" s="34"/>
      <c r="JSV978" s="35"/>
      <c r="JSW978" s="34"/>
      <c r="JTD978" s="35"/>
      <c r="JTE978" s="34"/>
      <c r="JTL978" s="35"/>
      <c r="JTM978" s="34"/>
      <c r="JTT978" s="35"/>
      <c r="JTU978" s="34"/>
      <c r="JUB978" s="35"/>
      <c r="JUC978" s="34"/>
      <c r="JUJ978" s="35"/>
      <c r="JUK978" s="34"/>
      <c r="JUR978" s="35"/>
      <c r="JUS978" s="34"/>
      <c r="JUZ978" s="35"/>
      <c r="JVA978" s="34"/>
      <c r="JVH978" s="35"/>
      <c r="JVI978" s="34"/>
      <c r="JVP978" s="35"/>
      <c r="JVQ978" s="34"/>
      <c r="JVX978" s="35"/>
      <c r="JVY978" s="34"/>
      <c r="JWF978" s="35"/>
      <c r="JWG978" s="34"/>
      <c r="JWN978" s="35"/>
      <c r="JWO978" s="34"/>
      <c r="JWV978" s="35"/>
      <c r="JWW978" s="34"/>
      <c r="JXD978" s="35"/>
      <c r="JXE978" s="34"/>
      <c r="JXL978" s="35"/>
      <c r="JXM978" s="34"/>
      <c r="JXT978" s="35"/>
      <c r="JXU978" s="34"/>
      <c r="JYB978" s="35"/>
      <c r="JYC978" s="34"/>
      <c r="JYJ978" s="35"/>
      <c r="JYK978" s="34"/>
      <c r="JYR978" s="35"/>
      <c r="JYS978" s="34"/>
      <c r="JYZ978" s="35"/>
      <c r="JZA978" s="34"/>
      <c r="JZH978" s="35"/>
      <c r="JZI978" s="34"/>
      <c r="JZP978" s="35"/>
      <c r="JZQ978" s="34"/>
      <c r="JZX978" s="35"/>
      <c r="JZY978" s="34"/>
      <c r="KAF978" s="35"/>
      <c r="KAG978" s="34"/>
      <c r="KAN978" s="35"/>
      <c r="KAO978" s="34"/>
      <c r="KAV978" s="35"/>
      <c r="KAW978" s="34"/>
      <c r="KBD978" s="35"/>
      <c r="KBE978" s="34"/>
      <c r="KBL978" s="35"/>
      <c r="KBM978" s="34"/>
      <c r="KBT978" s="35"/>
      <c r="KBU978" s="34"/>
      <c r="KCB978" s="35"/>
      <c r="KCC978" s="34"/>
      <c r="KCJ978" s="35"/>
      <c r="KCK978" s="34"/>
      <c r="KCR978" s="35"/>
      <c r="KCS978" s="34"/>
      <c r="KCZ978" s="35"/>
      <c r="KDA978" s="34"/>
      <c r="KDH978" s="35"/>
      <c r="KDI978" s="34"/>
      <c r="KDP978" s="35"/>
      <c r="KDQ978" s="34"/>
      <c r="KDX978" s="35"/>
      <c r="KDY978" s="34"/>
      <c r="KEF978" s="35"/>
      <c r="KEG978" s="34"/>
      <c r="KEN978" s="35"/>
      <c r="KEO978" s="34"/>
      <c r="KEV978" s="35"/>
      <c r="KEW978" s="34"/>
      <c r="KFD978" s="35"/>
      <c r="KFE978" s="34"/>
      <c r="KFL978" s="35"/>
      <c r="KFM978" s="34"/>
      <c r="KFT978" s="35"/>
      <c r="KFU978" s="34"/>
      <c r="KGB978" s="35"/>
      <c r="KGC978" s="34"/>
      <c r="KGJ978" s="35"/>
      <c r="KGK978" s="34"/>
      <c r="KGR978" s="35"/>
      <c r="KGS978" s="34"/>
      <c r="KGZ978" s="35"/>
      <c r="KHA978" s="34"/>
      <c r="KHH978" s="35"/>
      <c r="KHI978" s="34"/>
      <c r="KHP978" s="35"/>
      <c r="KHQ978" s="34"/>
      <c r="KHX978" s="35"/>
      <c r="KHY978" s="34"/>
      <c r="KIF978" s="35"/>
      <c r="KIG978" s="34"/>
      <c r="KIN978" s="35"/>
      <c r="KIO978" s="34"/>
      <c r="KIV978" s="35"/>
      <c r="KIW978" s="34"/>
      <c r="KJD978" s="35"/>
      <c r="KJE978" s="34"/>
      <c r="KJL978" s="35"/>
      <c r="KJM978" s="34"/>
      <c r="KJT978" s="35"/>
      <c r="KJU978" s="34"/>
      <c r="KKB978" s="35"/>
      <c r="KKC978" s="34"/>
      <c r="KKJ978" s="35"/>
      <c r="KKK978" s="34"/>
      <c r="KKR978" s="35"/>
      <c r="KKS978" s="34"/>
      <c r="KKZ978" s="35"/>
      <c r="KLA978" s="34"/>
      <c r="KLH978" s="35"/>
      <c r="KLI978" s="34"/>
      <c r="KLP978" s="35"/>
      <c r="KLQ978" s="34"/>
      <c r="KLX978" s="35"/>
      <c r="KLY978" s="34"/>
      <c r="KMF978" s="35"/>
      <c r="KMG978" s="34"/>
      <c r="KMN978" s="35"/>
      <c r="KMO978" s="34"/>
      <c r="KMV978" s="35"/>
      <c r="KMW978" s="34"/>
      <c r="KND978" s="35"/>
      <c r="KNE978" s="34"/>
      <c r="KNL978" s="35"/>
      <c r="KNM978" s="34"/>
      <c r="KNT978" s="35"/>
      <c r="KNU978" s="34"/>
      <c r="KOB978" s="35"/>
      <c r="KOC978" s="34"/>
      <c r="KOJ978" s="35"/>
      <c r="KOK978" s="34"/>
      <c r="KOR978" s="35"/>
      <c r="KOS978" s="34"/>
      <c r="KOZ978" s="35"/>
      <c r="KPA978" s="34"/>
      <c r="KPH978" s="35"/>
      <c r="KPI978" s="34"/>
      <c r="KPP978" s="35"/>
      <c r="KPQ978" s="34"/>
      <c r="KPX978" s="35"/>
      <c r="KPY978" s="34"/>
      <c r="KQF978" s="35"/>
      <c r="KQG978" s="34"/>
      <c r="KQN978" s="35"/>
      <c r="KQO978" s="34"/>
      <c r="KQV978" s="35"/>
      <c r="KQW978" s="34"/>
      <c r="KRD978" s="35"/>
      <c r="KRE978" s="34"/>
      <c r="KRL978" s="35"/>
      <c r="KRM978" s="34"/>
      <c r="KRT978" s="35"/>
      <c r="KRU978" s="34"/>
      <c r="KSB978" s="35"/>
      <c r="KSC978" s="34"/>
      <c r="KSJ978" s="35"/>
      <c r="KSK978" s="34"/>
      <c r="KSR978" s="35"/>
      <c r="KSS978" s="34"/>
      <c r="KSZ978" s="35"/>
      <c r="KTA978" s="34"/>
      <c r="KTH978" s="35"/>
      <c r="KTI978" s="34"/>
      <c r="KTP978" s="35"/>
      <c r="KTQ978" s="34"/>
      <c r="KTX978" s="35"/>
      <c r="KTY978" s="34"/>
      <c r="KUF978" s="35"/>
      <c r="KUG978" s="34"/>
      <c r="KUN978" s="35"/>
      <c r="KUO978" s="34"/>
      <c r="KUV978" s="35"/>
      <c r="KUW978" s="34"/>
      <c r="KVD978" s="35"/>
      <c r="KVE978" s="34"/>
      <c r="KVL978" s="35"/>
      <c r="KVM978" s="34"/>
      <c r="KVT978" s="35"/>
      <c r="KVU978" s="34"/>
      <c r="KWB978" s="35"/>
      <c r="KWC978" s="34"/>
      <c r="KWJ978" s="35"/>
      <c r="KWK978" s="34"/>
      <c r="KWR978" s="35"/>
      <c r="KWS978" s="34"/>
      <c r="KWZ978" s="35"/>
      <c r="KXA978" s="34"/>
      <c r="KXH978" s="35"/>
      <c r="KXI978" s="34"/>
      <c r="KXP978" s="35"/>
      <c r="KXQ978" s="34"/>
      <c r="KXX978" s="35"/>
      <c r="KXY978" s="34"/>
      <c r="KYF978" s="35"/>
      <c r="KYG978" s="34"/>
      <c r="KYN978" s="35"/>
      <c r="KYO978" s="34"/>
      <c r="KYV978" s="35"/>
      <c r="KYW978" s="34"/>
      <c r="KZD978" s="35"/>
      <c r="KZE978" s="34"/>
      <c r="KZL978" s="35"/>
      <c r="KZM978" s="34"/>
      <c r="KZT978" s="35"/>
      <c r="KZU978" s="34"/>
      <c r="LAB978" s="35"/>
      <c r="LAC978" s="34"/>
      <c r="LAJ978" s="35"/>
      <c r="LAK978" s="34"/>
      <c r="LAR978" s="35"/>
      <c r="LAS978" s="34"/>
      <c r="LAZ978" s="35"/>
      <c r="LBA978" s="34"/>
      <c r="LBH978" s="35"/>
      <c r="LBI978" s="34"/>
      <c r="LBP978" s="35"/>
      <c r="LBQ978" s="34"/>
      <c r="LBX978" s="35"/>
      <c r="LBY978" s="34"/>
      <c r="LCF978" s="35"/>
      <c r="LCG978" s="34"/>
      <c r="LCN978" s="35"/>
      <c r="LCO978" s="34"/>
      <c r="LCV978" s="35"/>
      <c r="LCW978" s="34"/>
      <c r="LDD978" s="35"/>
      <c r="LDE978" s="34"/>
      <c r="LDL978" s="35"/>
      <c r="LDM978" s="34"/>
      <c r="LDT978" s="35"/>
      <c r="LDU978" s="34"/>
      <c r="LEB978" s="35"/>
      <c r="LEC978" s="34"/>
      <c r="LEJ978" s="35"/>
      <c r="LEK978" s="34"/>
      <c r="LER978" s="35"/>
      <c r="LES978" s="34"/>
      <c r="LEZ978" s="35"/>
      <c r="LFA978" s="34"/>
      <c r="LFH978" s="35"/>
      <c r="LFI978" s="34"/>
      <c r="LFP978" s="35"/>
      <c r="LFQ978" s="34"/>
      <c r="LFX978" s="35"/>
      <c r="LFY978" s="34"/>
      <c r="LGF978" s="35"/>
      <c r="LGG978" s="34"/>
      <c r="LGN978" s="35"/>
      <c r="LGO978" s="34"/>
      <c r="LGV978" s="35"/>
      <c r="LGW978" s="34"/>
      <c r="LHD978" s="35"/>
      <c r="LHE978" s="34"/>
      <c r="LHL978" s="35"/>
      <c r="LHM978" s="34"/>
      <c r="LHT978" s="35"/>
      <c r="LHU978" s="34"/>
      <c r="LIB978" s="35"/>
      <c r="LIC978" s="34"/>
      <c r="LIJ978" s="35"/>
      <c r="LIK978" s="34"/>
      <c r="LIR978" s="35"/>
      <c r="LIS978" s="34"/>
      <c r="LIZ978" s="35"/>
      <c r="LJA978" s="34"/>
      <c r="LJH978" s="35"/>
      <c r="LJI978" s="34"/>
      <c r="LJP978" s="35"/>
      <c r="LJQ978" s="34"/>
      <c r="LJX978" s="35"/>
      <c r="LJY978" s="34"/>
      <c r="LKF978" s="35"/>
      <c r="LKG978" s="34"/>
      <c r="LKN978" s="35"/>
      <c r="LKO978" s="34"/>
      <c r="LKV978" s="35"/>
      <c r="LKW978" s="34"/>
      <c r="LLD978" s="35"/>
      <c r="LLE978" s="34"/>
      <c r="LLL978" s="35"/>
      <c r="LLM978" s="34"/>
      <c r="LLT978" s="35"/>
      <c r="LLU978" s="34"/>
      <c r="LMB978" s="35"/>
      <c r="LMC978" s="34"/>
      <c r="LMJ978" s="35"/>
      <c r="LMK978" s="34"/>
      <c r="LMR978" s="35"/>
      <c r="LMS978" s="34"/>
      <c r="LMZ978" s="35"/>
      <c r="LNA978" s="34"/>
      <c r="LNH978" s="35"/>
      <c r="LNI978" s="34"/>
      <c r="LNP978" s="35"/>
      <c r="LNQ978" s="34"/>
      <c r="LNX978" s="35"/>
      <c r="LNY978" s="34"/>
      <c r="LOF978" s="35"/>
      <c r="LOG978" s="34"/>
      <c r="LON978" s="35"/>
      <c r="LOO978" s="34"/>
      <c r="LOV978" s="35"/>
      <c r="LOW978" s="34"/>
      <c r="LPD978" s="35"/>
      <c r="LPE978" s="34"/>
      <c r="LPL978" s="35"/>
      <c r="LPM978" s="34"/>
      <c r="LPT978" s="35"/>
      <c r="LPU978" s="34"/>
      <c r="LQB978" s="35"/>
      <c r="LQC978" s="34"/>
      <c r="LQJ978" s="35"/>
      <c r="LQK978" s="34"/>
      <c r="LQR978" s="35"/>
      <c r="LQS978" s="34"/>
      <c r="LQZ978" s="35"/>
      <c r="LRA978" s="34"/>
      <c r="LRH978" s="35"/>
      <c r="LRI978" s="34"/>
      <c r="LRP978" s="35"/>
      <c r="LRQ978" s="34"/>
      <c r="LRX978" s="35"/>
      <c r="LRY978" s="34"/>
      <c r="LSF978" s="35"/>
      <c r="LSG978" s="34"/>
      <c r="LSN978" s="35"/>
      <c r="LSO978" s="34"/>
      <c r="LSV978" s="35"/>
      <c r="LSW978" s="34"/>
      <c r="LTD978" s="35"/>
      <c r="LTE978" s="34"/>
      <c r="LTL978" s="35"/>
      <c r="LTM978" s="34"/>
      <c r="LTT978" s="35"/>
      <c r="LTU978" s="34"/>
      <c r="LUB978" s="35"/>
      <c r="LUC978" s="34"/>
      <c r="LUJ978" s="35"/>
      <c r="LUK978" s="34"/>
      <c r="LUR978" s="35"/>
      <c r="LUS978" s="34"/>
      <c r="LUZ978" s="35"/>
      <c r="LVA978" s="34"/>
      <c r="LVH978" s="35"/>
      <c r="LVI978" s="34"/>
      <c r="LVP978" s="35"/>
      <c r="LVQ978" s="34"/>
      <c r="LVX978" s="35"/>
      <c r="LVY978" s="34"/>
      <c r="LWF978" s="35"/>
      <c r="LWG978" s="34"/>
      <c r="LWN978" s="35"/>
      <c r="LWO978" s="34"/>
      <c r="LWV978" s="35"/>
      <c r="LWW978" s="34"/>
      <c r="LXD978" s="35"/>
      <c r="LXE978" s="34"/>
      <c r="LXL978" s="35"/>
      <c r="LXM978" s="34"/>
      <c r="LXT978" s="35"/>
      <c r="LXU978" s="34"/>
      <c r="LYB978" s="35"/>
      <c r="LYC978" s="34"/>
      <c r="LYJ978" s="35"/>
      <c r="LYK978" s="34"/>
      <c r="LYR978" s="35"/>
      <c r="LYS978" s="34"/>
      <c r="LYZ978" s="35"/>
      <c r="LZA978" s="34"/>
      <c r="LZH978" s="35"/>
      <c r="LZI978" s="34"/>
      <c r="LZP978" s="35"/>
      <c r="LZQ978" s="34"/>
      <c r="LZX978" s="35"/>
      <c r="LZY978" s="34"/>
      <c r="MAF978" s="35"/>
      <c r="MAG978" s="34"/>
      <c r="MAN978" s="35"/>
      <c r="MAO978" s="34"/>
      <c r="MAV978" s="35"/>
      <c r="MAW978" s="34"/>
      <c r="MBD978" s="35"/>
      <c r="MBE978" s="34"/>
      <c r="MBL978" s="35"/>
      <c r="MBM978" s="34"/>
      <c r="MBT978" s="35"/>
      <c r="MBU978" s="34"/>
      <c r="MCB978" s="35"/>
      <c r="MCC978" s="34"/>
      <c r="MCJ978" s="35"/>
      <c r="MCK978" s="34"/>
      <c r="MCR978" s="35"/>
      <c r="MCS978" s="34"/>
      <c r="MCZ978" s="35"/>
      <c r="MDA978" s="34"/>
      <c r="MDH978" s="35"/>
      <c r="MDI978" s="34"/>
      <c r="MDP978" s="35"/>
      <c r="MDQ978" s="34"/>
      <c r="MDX978" s="35"/>
      <c r="MDY978" s="34"/>
      <c r="MEF978" s="35"/>
      <c r="MEG978" s="34"/>
      <c r="MEN978" s="35"/>
      <c r="MEO978" s="34"/>
      <c r="MEV978" s="35"/>
      <c r="MEW978" s="34"/>
      <c r="MFD978" s="35"/>
      <c r="MFE978" s="34"/>
      <c r="MFL978" s="35"/>
      <c r="MFM978" s="34"/>
      <c r="MFT978" s="35"/>
      <c r="MFU978" s="34"/>
      <c r="MGB978" s="35"/>
      <c r="MGC978" s="34"/>
      <c r="MGJ978" s="35"/>
      <c r="MGK978" s="34"/>
      <c r="MGR978" s="35"/>
      <c r="MGS978" s="34"/>
      <c r="MGZ978" s="35"/>
      <c r="MHA978" s="34"/>
      <c r="MHH978" s="35"/>
      <c r="MHI978" s="34"/>
      <c r="MHP978" s="35"/>
      <c r="MHQ978" s="34"/>
      <c r="MHX978" s="35"/>
      <c r="MHY978" s="34"/>
      <c r="MIF978" s="35"/>
      <c r="MIG978" s="34"/>
      <c r="MIN978" s="35"/>
      <c r="MIO978" s="34"/>
      <c r="MIV978" s="35"/>
      <c r="MIW978" s="34"/>
      <c r="MJD978" s="35"/>
      <c r="MJE978" s="34"/>
      <c r="MJL978" s="35"/>
      <c r="MJM978" s="34"/>
      <c r="MJT978" s="35"/>
      <c r="MJU978" s="34"/>
      <c r="MKB978" s="35"/>
      <c r="MKC978" s="34"/>
      <c r="MKJ978" s="35"/>
      <c r="MKK978" s="34"/>
      <c r="MKR978" s="35"/>
      <c r="MKS978" s="34"/>
      <c r="MKZ978" s="35"/>
      <c r="MLA978" s="34"/>
      <c r="MLH978" s="35"/>
      <c r="MLI978" s="34"/>
      <c r="MLP978" s="35"/>
      <c r="MLQ978" s="34"/>
      <c r="MLX978" s="35"/>
      <c r="MLY978" s="34"/>
      <c r="MMF978" s="35"/>
      <c r="MMG978" s="34"/>
      <c r="MMN978" s="35"/>
      <c r="MMO978" s="34"/>
      <c r="MMV978" s="35"/>
      <c r="MMW978" s="34"/>
      <c r="MND978" s="35"/>
      <c r="MNE978" s="34"/>
      <c r="MNL978" s="35"/>
      <c r="MNM978" s="34"/>
      <c r="MNT978" s="35"/>
      <c r="MNU978" s="34"/>
      <c r="MOB978" s="35"/>
      <c r="MOC978" s="34"/>
      <c r="MOJ978" s="35"/>
      <c r="MOK978" s="34"/>
      <c r="MOR978" s="35"/>
      <c r="MOS978" s="34"/>
      <c r="MOZ978" s="35"/>
      <c r="MPA978" s="34"/>
      <c r="MPH978" s="35"/>
      <c r="MPI978" s="34"/>
      <c r="MPP978" s="35"/>
      <c r="MPQ978" s="34"/>
      <c r="MPX978" s="35"/>
      <c r="MPY978" s="34"/>
      <c r="MQF978" s="35"/>
      <c r="MQG978" s="34"/>
      <c r="MQN978" s="35"/>
      <c r="MQO978" s="34"/>
      <c r="MQV978" s="35"/>
      <c r="MQW978" s="34"/>
      <c r="MRD978" s="35"/>
      <c r="MRE978" s="34"/>
      <c r="MRL978" s="35"/>
      <c r="MRM978" s="34"/>
      <c r="MRT978" s="35"/>
      <c r="MRU978" s="34"/>
      <c r="MSB978" s="35"/>
      <c r="MSC978" s="34"/>
      <c r="MSJ978" s="35"/>
      <c r="MSK978" s="34"/>
      <c r="MSR978" s="35"/>
      <c r="MSS978" s="34"/>
      <c r="MSZ978" s="35"/>
      <c r="MTA978" s="34"/>
      <c r="MTH978" s="35"/>
      <c r="MTI978" s="34"/>
      <c r="MTP978" s="35"/>
      <c r="MTQ978" s="34"/>
      <c r="MTX978" s="35"/>
      <c r="MTY978" s="34"/>
      <c r="MUF978" s="35"/>
      <c r="MUG978" s="34"/>
      <c r="MUN978" s="35"/>
      <c r="MUO978" s="34"/>
      <c r="MUV978" s="35"/>
      <c r="MUW978" s="34"/>
      <c r="MVD978" s="35"/>
      <c r="MVE978" s="34"/>
      <c r="MVL978" s="35"/>
      <c r="MVM978" s="34"/>
      <c r="MVT978" s="35"/>
      <c r="MVU978" s="34"/>
      <c r="MWB978" s="35"/>
      <c r="MWC978" s="34"/>
      <c r="MWJ978" s="35"/>
      <c r="MWK978" s="34"/>
      <c r="MWR978" s="35"/>
      <c r="MWS978" s="34"/>
      <c r="MWZ978" s="35"/>
      <c r="MXA978" s="34"/>
      <c r="MXH978" s="35"/>
      <c r="MXI978" s="34"/>
      <c r="MXP978" s="35"/>
      <c r="MXQ978" s="34"/>
      <c r="MXX978" s="35"/>
      <c r="MXY978" s="34"/>
      <c r="MYF978" s="35"/>
      <c r="MYG978" s="34"/>
      <c r="MYN978" s="35"/>
      <c r="MYO978" s="34"/>
      <c r="MYV978" s="35"/>
      <c r="MYW978" s="34"/>
      <c r="MZD978" s="35"/>
      <c r="MZE978" s="34"/>
      <c r="MZL978" s="35"/>
      <c r="MZM978" s="34"/>
      <c r="MZT978" s="35"/>
      <c r="MZU978" s="34"/>
      <c r="NAB978" s="35"/>
      <c r="NAC978" s="34"/>
      <c r="NAJ978" s="35"/>
      <c r="NAK978" s="34"/>
      <c r="NAR978" s="35"/>
      <c r="NAS978" s="34"/>
      <c r="NAZ978" s="35"/>
      <c r="NBA978" s="34"/>
      <c r="NBH978" s="35"/>
      <c r="NBI978" s="34"/>
      <c r="NBP978" s="35"/>
      <c r="NBQ978" s="34"/>
      <c r="NBX978" s="35"/>
      <c r="NBY978" s="34"/>
      <c r="NCF978" s="35"/>
      <c r="NCG978" s="34"/>
      <c r="NCN978" s="35"/>
      <c r="NCO978" s="34"/>
      <c r="NCV978" s="35"/>
      <c r="NCW978" s="34"/>
      <c r="NDD978" s="35"/>
      <c r="NDE978" s="34"/>
      <c r="NDL978" s="35"/>
      <c r="NDM978" s="34"/>
      <c r="NDT978" s="35"/>
      <c r="NDU978" s="34"/>
      <c r="NEB978" s="35"/>
      <c r="NEC978" s="34"/>
      <c r="NEJ978" s="35"/>
      <c r="NEK978" s="34"/>
      <c r="NER978" s="35"/>
      <c r="NES978" s="34"/>
      <c r="NEZ978" s="35"/>
      <c r="NFA978" s="34"/>
      <c r="NFH978" s="35"/>
      <c r="NFI978" s="34"/>
      <c r="NFP978" s="35"/>
      <c r="NFQ978" s="34"/>
      <c r="NFX978" s="35"/>
      <c r="NFY978" s="34"/>
      <c r="NGF978" s="35"/>
      <c r="NGG978" s="34"/>
      <c r="NGN978" s="35"/>
      <c r="NGO978" s="34"/>
      <c r="NGV978" s="35"/>
      <c r="NGW978" s="34"/>
      <c r="NHD978" s="35"/>
      <c r="NHE978" s="34"/>
      <c r="NHL978" s="35"/>
      <c r="NHM978" s="34"/>
      <c r="NHT978" s="35"/>
      <c r="NHU978" s="34"/>
      <c r="NIB978" s="35"/>
      <c r="NIC978" s="34"/>
      <c r="NIJ978" s="35"/>
      <c r="NIK978" s="34"/>
      <c r="NIR978" s="35"/>
      <c r="NIS978" s="34"/>
      <c r="NIZ978" s="35"/>
      <c r="NJA978" s="34"/>
      <c r="NJH978" s="35"/>
      <c r="NJI978" s="34"/>
      <c r="NJP978" s="35"/>
      <c r="NJQ978" s="34"/>
      <c r="NJX978" s="35"/>
      <c r="NJY978" s="34"/>
      <c r="NKF978" s="35"/>
      <c r="NKG978" s="34"/>
      <c r="NKN978" s="35"/>
      <c r="NKO978" s="34"/>
      <c r="NKV978" s="35"/>
      <c r="NKW978" s="34"/>
      <c r="NLD978" s="35"/>
      <c r="NLE978" s="34"/>
      <c r="NLL978" s="35"/>
      <c r="NLM978" s="34"/>
      <c r="NLT978" s="35"/>
      <c r="NLU978" s="34"/>
      <c r="NMB978" s="35"/>
      <c r="NMC978" s="34"/>
      <c r="NMJ978" s="35"/>
      <c r="NMK978" s="34"/>
      <c r="NMR978" s="35"/>
      <c r="NMS978" s="34"/>
      <c r="NMZ978" s="35"/>
      <c r="NNA978" s="34"/>
      <c r="NNH978" s="35"/>
      <c r="NNI978" s="34"/>
      <c r="NNP978" s="35"/>
      <c r="NNQ978" s="34"/>
      <c r="NNX978" s="35"/>
      <c r="NNY978" s="34"/>
      <c r="NOF978" s="35"/>
      <c r="NOG978" s="34"/>
      <c r="NON978" s="35"/>
      <c r="NOO978" s="34"/>
      <c r="NOV978" s="35"/>
      <c r="NOW978" s="34"/>
      <c r="NPD978" s="35"/>
      <c r="NPE978" s="34"/>
      <c r="NPL978" s="35"/>
      <c r="NPM978" s="34"/>
      <c r="NPT978" s="35"/>
      <c r="NPU978" s="34"/>
      <c r="NQB978" s="35"/>
      <c r="NQC978" s="34"/>
      <c r="NQJ978" s="35"/>
      <c r="NQK978" s="34"/>
      <c r="NQR978" s="35"/>
      <c r="NQS978" s="34"/>
      <c r="NQZ978" s="35"/>
      <c r="NRA978" s="34"/>
      <c r="NRH978" s="35"/>
      <c r="NRI978" s="34"/>
      <c r="NRP978" s="35"/>
      <c r="NRQ978" s="34"/>
      <c r="NRX978" s="35"/>
      <c r="NRY978" s="34"/>
      <c r="NSF978" s="35"/>
      <c r="NSG978" s="34"/>
      <c r="NSN978" s="35"/>
      <c r="NSO978" s="34"/>
      <c r="NSV978" s="35"/>
      <c r="NSW978" s="34"/>
      <c r="NTD978" s="35"/>
      <c r="NTE978" s="34"/>
      <c r="NTL978" s="35"/>
      <c r="NTM978" s="34"/>
      <c r="NTT978" s="35"/>
      <c r="NTU978" s="34"/>
      <c r="NUB978" s="35"/>
      <c r="NUC978" s="34"/>
      <c r="NUJ978" s="35"/>
      <c r="NUK978" s="34"/>
      <c r="NUR978" s="35"/>
      <c r="NUS978" s="34"/>
      <c r="NUZ978" s="35"/>
      <c r="NVA978" s="34"/>
      <c r="NVH978" s="35"/>
      <c r="NVI978" s="34"/>
      <c r="NVP978" s="35"/>
      <c r="NVQ978" s="34"/>
      <c r="NVX978" s="35"/>
      <c r="NVY978" s="34"/>
      <c r="NWF978" s="35"/>
      <c r="NWG978" s="34"/>
      <c r="NWN978" s="35"/>
      <c r="NWO978" s="34"/>
      <c r="NWV978" s="35"/>
      <c r="NWW978" s="34"/>
      <c r="NXD978" s="35"/>
      <c r="NXE978" s="34"/>
      <c r="NXL978" s="35"/>
      <c r="NXM978" s="34"/>
      <c r="NXT978" s="35"/>
      <c r="NXU978" s="34"/>
      <c r="NYB978" s="35"/>
      <c r="NYC978" s="34"/>
      <c r="NYJ978" s="35"/>
      <c r="NYK978" s="34"/>
      <c r="NYR978" s="35"/>
      <c r="NYS978" s="34"/>
      <c r="NYZ978" s="35"/>
      <c r="NZA978" s="34"/>
      <c r="NZH978" s="35"/>
      <c r="NZI978" s="34"/>
      <c r="NZP978" s="35"/>
      <c r="NZQ978" s="34"/>
      <c r="NZX978" s="35"/>
      <c r="NZY978" s="34"/>
      <c r="OAF978" s="35"/>
      <c r="OAG978" s="34"/>
      <c r="OAN978" s="35"/>
      <c r="OAO978" s="34"/>
      <c r="OAV978" s="35"/>
      <c r="OAW978" s="34"/>
      <c r="OBD978" s="35"/>
      <c r="OBE978" s="34"/>
      <c r="OBL978" s="35"/>
      <c r="OBM978" s="34"/>
      <c r="OBT978" s="35"/>
      <c r="OBU978" s="34"/>
      <c r="OCB978" s="35"/>
      <c r="OCC978" s="34"/>
      <c r="OCJ978" s="35"/>
      <c r="OCK978" s="34"/>
      <c r="OCR978" s="35"/>
      <c r="OCS978" s="34"/>
      <c r="OCZ978" s="35"/>
      <c r="ODA978" s="34"/>
      <c r="ODH978" s="35"/>
      <c r="ODI978" s="34"/>
      <c r="ODP978" s="35"/>
      <c r="ODQ978" s="34"/>
      <c r="ODX978" s="35"/>
      <c r="ODY978" s="34"/>
      <c r="OEF978" s="35"/>
      <c r="OEG978" s="34"/>
      <c r="OEN978" s="35"/>
      <c r="OEO978" s="34"/>
      <c r="OEV978" s="35"/>
      <c r="OEW978" s="34"/>
      <c r="OFD978" s="35"/>
      <c r="OFE978" s="34"/>
      <c r="OFL978" s="35"/>
      <c r="OFM978" s="34"/>
      <c r="OFT978" s="35"/>
      <c r="OFU978" s="34"/>
      <c r="OGB978" s="35"/>
      <c r="OGC978" s="34"/>
      <c r="OGJ978" s="35"/>
      <c r="OGK978" s="34"/>
      <c r="OGR978" s="35"/>
      <c r="OGS978" s="34"/>
      <c r="OGZ978" s="35"/>
      <c r="OHA978" s="34"/>
      <c r="OHH978" s="35"/>
      <c r="OHI978" s="34"/>
      <c r="OHP978" s="35"/>
      <c r="OHQ978" s="34"/>
      <c r="OHX978" s="35"/>
      <c r="OHY978" s="34"/>
      <c r="OIF978" s="35"/>
      <c r="OIG978" s="34"/>
      <c r="OIN978" s="35"/>
      <c r="OIO978" s="34"/>
      <c r="OIV978" s="35"/>
      <c r="OIW978" s="34"/>
      <c r="OJD978" s="35"/>
      <c r="OJE978" s="34"/>
      <c r="OJL978" s="35"/>
      <c r="OJM978" s="34"/>
      <c r="OJT978" s="35"/>
      <c r="OJU978" s="34"/>
      <c r="OKB978" s="35"/>
      <c r="OKC978" s="34"/>
      <c r="OKJ978" s="35"/>
      <c r="OKK978" s="34"/>
      <c r="OKR978" s="35"/>
      <c r="OKS978" s="34"/>
      <c r="OKZ978" s="35"/>
      <c r="OLA978" s="34"/>
      <c r="OLH978" s="35"/>
      <c r="OLI978" s="34"/>
      <c r="OLP978" s="35"/>
      <c r="OLQ978" s="34"/>
      <c r="OLX978" s="35"/>
      <c r="OLY978" s="34"/>
      <c r="OMF978" s="35"/>
      <c r="OMG978" s="34"/>
      <c r="OMN978" s="35"/>
      <c r="OMO978" s="34"/>
      <c r="OMV978" s="35"/>
      <c r="OMW978" s="34"/>
      <c r="OND978" s="35"/>
      <c r="ONE978" s="34"/>
      <c r="ONL978" s="35"/>
      <c r="ONM978" s="34"/>
      <c r="ONT978" s="35"/>
      <c r="ONU978" s="34"/>
      <c r="OOB978" s="35"/>
      <c r="OOC978" s="34"/>
      <c r="OOJ978" s="35"/>
      <c r="OOK978" s="34"/>
      <c r="OOR978" s="35"/>
      <c r="OOS978" s="34"/>
      <c r="OOZ978" s="35"/>
      <c r="OPA978" s="34"/>
      <c r="OPH978" s="35"/>
      <c r="OPI978" s="34"/>
      <c r="OPP978" s="35"/>
      <c r="OPQ978" s="34"/>
      <c r="OPX978" s="35"/>
      <c r="OPY978" s="34"/>
      <c r="OQF978" s="35"/>
      <c r="OQG978" s="34"/>
      <c r="OQN978" s="35"/>
      <c r="OQO978" s="34"/>
      <c r="OQV978" s="35"/>
      <c r="OQW978" s="34"/>
      <c r="ORD978" s="35"/>
      <c r="ORE978" s="34"/>
      <c r="ORL978" s="35"/>
      <c r="ORM978" s="34"/>
      <c r="ORT978" s="35"/>
      <c r="ORU978" s="34"/>
      <c r="OSB978" s="35"/>
      <c r="OSC978" s="34"/>
      <c r="OSJ978" s="35"/>
      <c r="OSK978" s="34"/>
      <c r="OSR978" s="35"/>
      <c r="OSS978" s="34"/>
      <c r="OSZ978" s="35"/>
      <c r="OTA978" s="34"/>
      <c r="OTH978" s="35"/>
      <c r="OTI978" s="34"/>
      <c r="OTP978" s="35"/>
      <c r="OTQ978" s="34"/>
      <c r="OTX978" s="35"/>
      <c r="OTY978" s="34"/>
      <c r="OUF978" s="35"/>
      <c r="OUG978" s="34"/>
      <c r="OUN978" s="35"/>
      <c r="OUO978" s="34"/>
      <c r="OUV978" s="35"/>
      <c r="OUW978" s="34"/>
      <c r="OVD978" s="35"/>
      <c r="OVE978" s="34"/>
      <c r="OVL978" s="35"/>
      <c r="OVM978" s="34"/>
      <c r="OVT978" s="35"/>
      <c r="OVU978" s="34"/>
      <c r="OWB978" s="35"/>
      <c r="OWC978" s="34"/>
      <c r="OWJ978" s="35"/>
      <c r="OWK978" s="34"/>
      <c r="OWR978" s="35"/>
      <c r="OWS978" s="34"/>
      <c r="OWZ978" s="35"/>
      <c r="OXA978" s="34"/>
      <c r="OXH978" s="35"/>
      <c r="OXI978" s="34"/>
      <c r="OXP978" s="35"/>
      <c r="OXQ978" s="34"/>
      <c r="OXX978" s="35"/>
      <c r="OXY978" s="34"/>
      <c r="OYF978" s="35"/>
      <c r="OYG978" s="34"/>
      <c r="OYN978" s="35"/>
      <c r="OYO978" s="34"/>
      <c r="OYV978" s="35"/>
      <c r="OYW978" s="34"/>
      <c r="OZD978" s="35"/>
      <c r="OZE978" s="34"/>
      <c r="OZL978" s="35"/>
      <c r="OZM978" s="34"/>
      <c r="OZT978" s="35"/>
      <c r="OZU978" s="34"/>
      <c r="PAB978" s="35"/>
      <c r="PAC978" s="34"/>
      <c r="PAJ978" s="35"/>
      <c r="PAK978" s="34"/>
      <c r="PAR978" s="35"/>
      <c r="PAS978" s="34"/>
      <c r="PAZ978" s="35"/>
      <c r="PBA978" s="34"/>
      <c r="PBH978" s="35"/>
      <c r="PBI978" s="34"/>
      <c r="PBP978" s="35"/>
      <c r="PBQ978" s="34"/>
      <c r="PBX978" s="35"/>
      <c r="PBY978" s="34"/>
      <c r="PCF978" s="35"/>
      <c r="PCG978" s="34"/>
      <c r="PCN978" s="35"/>
      <c r="PCO978" s="34"/>
      <c r="PCV978" s="35"/>
      <c r="PCW978" s="34"/>
      <c r="PDD978" s="35"/>
      <c r="PDE978" s="34"/>
      <c r="PDL978" s="35"/>
      <c r="PDM978" s="34"/>
      <c r="PDT978" s="35"/>
      <c r="PDU978" s="34"/>
      <c r="PEB978" s="35"/>
      <c r="PEC978" s="34"/>
      <c r="PEJ978" s="35"/>
      <c r="PEK978" s="34"/>
      <c r="PER978" s="35"/>
      <c r="PES978" s="34"/>
      <c r="PEZ978" s="35"/>
      <c r="PFA978" s="34"/>
      <c r="PFH978" s="35"/>
      <c r="PFI978" s="34"/>
      <c r="PFP978" s="35"/>
      <c r="PFQ978" s="34"/>
      <c r="PFX978" s="35"/>
      <c r="PFY978" s="34"/>
      <c r="PGF978" s="35"/>
      <c r="PGG978" s="34"/>
      <c r="PGN978" s="35"/>
      <c r="PGO978" s="34"/>
      <c r="PGV978" s="35"/>
      <c r="PGW978" s="34"/>
      <c r="PHD978" s="35"/>
      <c r="PHE978" s="34"/>
      <c r="PHL978" s="35"/>
      <c r="PHM978" s="34"/>
      <c r="PHT978" s="35"/>
      <c r="PHU978" s="34"/>
      <c r="PIB978" s="35"/>
      <c r="PIC978" s="34"/>
      <c r="PIJ978" s="35"/>
      <c r="PIK978" s="34"/>
      <c r="PIR978" s="35"/>
      <c r="PIS978" s="34"/>
      <c r="PIZ978" s="35"/>
      <c r="PJA978" s="34"/>
      <c r="PJH978" s="35"/>
      <c r="PJI978" s="34"/>
      <c r="PJP978" s="35"/>
      <c r="PJQ978" s="34"/>
      <c r="PJX978" s="35"/>
      <c r="PJY978" s="34"/>
      <c r="PKF978" s="35"/>
      <c r="PKG978" s="34"/>
      <c r="PKN978" s="35"/>
      <c r="PKO978" s="34"/>
      <c r="PKV978" s="35"/>
      <c r="PKW978" s="34"/>
      <c r="PLD978" s="35"/>
      <c r="PLE978" s="34"/>
      <c r="PLL978" s="35"/>
      <c r="PLM978" s="34"/>
      <c r="PLT978" s="35"/>
      <c r="PLU978" s="34"/>
      <c r="PMB978" s="35"/>
      <c r="PMC978" s="34"/>
      <c r="PMJ978" s="35"/>
      <c r="PMK978" s="34"/>
      <c r="PMR978" s="35"/>
      <c r="PMS978" s="34"/>
      <c r="PMZ978" s="35"/>
      <c r="PNA978" s="34"/>
      <c r="PNH978" s="35"/>
      <c r="PNI978" s="34"/>
      <c r="PNP978" s="35"/>
      <c r="PNQ978" s="34"/>
      <c r="PNX978" s="35"/>
      <c r="PNY978" s="34"/>
      <c r="POF978" s="35"/>
      <c r="POG978" s="34"/>
      <c r="PON978" s="35"/>
      <c r="POO978" s="34"/>
      <c r="POV978" s="35"/>
      <c r="POW978" s="34"/>
      <c r="PPD978" s="35"/>
      <c r="PPE978" s="34"/>
      <c r="PPL978" s="35"/>
      <c r="PPM978" s="34"/>
      <c r="PPT978" s="35"/>
      <c r="PPU978" s="34"/>
      <c r="PQB978" s="35"/>
      <c r="PQC978" s="34"/>
      <c r="PQJ978" s="35"/>
      <c r="PQK978" s="34"/>
      <c r="PQR978" s="35"/>
      <c r="PQS978" s="34"/>
      <c r="PQZ978" s="35"/>
      <c r="PRA978" s="34"/>
      <c r="PRH978" s="35"/>
      <c r="PRI978" s="34"/>
      <c r="PRP978" s="35"/>
      <c r="PRQ978" s="34"/>
      <c r="PRX978" s="35"/>
      <c r="PRY978" s="34"/>
      <c r="PSF978" s="35"/>
      <c r="PSG978" s="34"/>
      <c r="PSN978" s="35"/>
      <c r="PSO978" s="34"/>
      <c r="PSV978" s="35"/>
      <c r="PSW978" s="34"/>
      <c r="PTD978" s="35"/>
      <c r="PTE978" s="34"/>
      <c r="PTL978" s="35"/>
      <c r="PTM978" s="34"/>
      <c r="PTT978" s="35"/>
      <c r="PTU978" s="34"/>
      <c r="PUB978" s="35"/>
      <c r="PUC978" s="34"/>
      <c r="PUJ978" s="35"/>
      <c r="PUK978" s="34"/>
      <c r="PUR978" s="35"/>
      <c r="PUS978" s="34"/>
      <c r="PUZ978" s="35"/>
      <c r="PVA978" s="34"/>
      <c r="PVH978" s="35"/>
      <c r="PVI978" s="34"/>
      <c r="PVP978" s="35"/>
      <c r="PVQ978" s="34"/>
      <c r="PVX978" s="35"/>
      <c r="PVY978" s="34"/>
      <c r="PWF978" s="35"/>
      <c r="PWG978" s="34"/>
      <c r="PWN978" s="35"/>
      <c r="PWO978" s="34"/>
      <c r="PWV978" s="35"/>
      <c r="PWW978" s="34"/>
      <c r="PXD978" s="35"/>
      <c r="PXE978" s="34"/>
      <c r="PXL978" s="35"/>
      <c r="PXM978" s="34"/>
      <c r="PXT978" s="35"/>
      <c r="PXU978" s="34"/>
      <c r="PYB978" s="35"/>
      <c r="PYC978" s="34"/>
      <c r="PYJ978" s="35"/>
      <c r="PYK978" s="34"/>
      <c r="PYR978" s="35"/>
      <c r="PYS978" s="34"/>
      <c r="PYZ978" s="35"/>
      <c r="PZA978" s="34"/>
      <c r="PZH978" s="35"/>
      <c r="PZI978" s="34"/>
      <c r="PZP978" s="35"/>
      <c r="PZQ978" s="34"/>
      <c r="PZX978" s="35"/>
      <c r="PZY978" s="34"/>
      <c r="QAF978" s="35"/>
      <c r="QAG978" s="34"/>
      <c r="QAN978" s="35"/>
      <c r="QAO978" s="34"/>
      <c r="QAV978" s="35"/>
      <c r="QAW978" s="34"/>
      <c r="QBD978" s="35"/>
      <c r="QBE978" s="34"/>
      <c r="QBL978" s="35"/>
      <c r="QBM978" s="34"/>
      <c r="QBT978" s="35"/>
      <c r="QBU978" s="34"/>
      <c r="QCB978" s="35"/>
      <c r="QCC978" s="34"/>
      <c r="QCJ978" s="35"/>
      <c r="QCK978" s="34"/>
      <c r="QCR978" s="35"/>
      <c r="QCS978" s="34"/>
      <c r="QCZ978" s="35"/>
      <c r="QDA978" s="34"/>
      <c r="QDH978" s="35"/>
      <c r="QDI978" s="34"/>
      <c r="QDP978" s="35"/>
      <c r="QDQ978" s="34"/>
      <c r="QDX978" s="35"/>
      <c r="QDY978" s="34"/>
      <c r="QEF978" s="35"/>
      <c r="QEG978" s="34"/>
      <c r="QEN978" s="35"/>
      <c r="QEO978" s="34"/>
      <c r="QEV978" s="35"/>
      <c r="QEW978" s="34"/>
      <c r="QFD978" s="35"/>
      <c r="QFE978" s="34"/>
      <c r="QFL978" s="35"/>
      <c r="QFM978" s="34"/>
      <c r="QFT978" s="35"/>
      <c r="QFU978" s="34"/>
      <c r="QGB978" s="35"/>
      <c r="QGC978" s="34"/>
      <c r="QGJ978" s="35"/>
      <c r="QGK978" s="34"/>
      <c r="QGR978" s="35"/>
      <c r="QGS978" s="34"/>
      <c r="QGZ978" s="35"/>
      <c r="QHA978" s="34"/>
      <c r="QHH978" s="35"/>
      <c r="QHI978" s="34"/>
      <c r="QHP978" s="35"/>
      <c r="QHQ978" s="34"/>
      <c r="QHX978" s="35"/>
      <c r="QHY978" s="34"/>
      <c r="QIF978" s="35"/>
      <c r="QIG978" s="34"/>
      <c r="QIN978" s="35"/>
      <c r="QIO978" s="34"/>
      <c r="QIV978" s="35"/>
      <c r="QIW978" s="34"/>
      <c r="QJD978" s="35"/>
      <c r="QJE978" s="34"/>
      <c r="QJL978" s="35"/>
      <c r="QJM978" s="34"/>
      <c r="QJT978" s="35"/>
      <c r="QJU978" s="34"/>
      <c r="QKB978" s="35"/>
      <c r="QKC978" s="34"/>
      <c r="QKJ978" s="35"/>
      <c r="QKK978" s="34"/>
      <c r="QKR978" s="35"/>
      <c r="QKS978" s="34"/>
      <c r="QKZ978" s="35"/>
      <c r="QLA978" s="34"/>
      <c r="QLH978" s="35"/>
      <c r="QLI978" s="34"/>
      <c r="QLP978" s="35"/>
      <c r="QLQ978" s="34"/>
      <c r="QLX978" s="35"/>
      <c r="QLY978" s="34"/>
      <c r="QMF978" s="35"/>
      <c r="QMG978" s="34"/>
      <c r="QMN978" s="35"/>
      <c r="QMO978" s="34"/>
      <c r="QMV978" s="35"/>
      <c r="QMW978" s="34"/>
      <c r="QND978" s="35"/>
      <c r="QNE978" s="34"/>
      <c r="QNL978" s="35"/>
      <c r="QNM978" s="34"/>
      <c r="QNT978" s="35"/>
      <c r="QNU978" s="34"/>
      <c r="QOB978" s="35"/>
      <c r="QOC978" s="34"/>
      <c r="QOJ978" s="35"/>
      <c r="QOK978" s="34"/>
      <c r="QOR978" s="35"/>
      <c r="QOS978" s="34"/>
      <c r="QOZ978" s="35"/>
      <c r="QPA978" s="34"/>
      <c r="QPH978" s="35"/>
      <c r="QPI978" s="34"/>
      <c r="QPP978" s="35"/>
      <c r="QPQ978" s="34"/>
      <c r="QPX978" s="35"/>
      <c r="QPY978" s="34"/>
      <c r="QQF978" s="35"/>
      <c r="QQG978" s="34"/>
      <c r="QQN978" s="35"/>
      <c r="QQO978" s="34"/>
      <c r="QQV978" s="35"/>
      <c r="QQW978" s="34"/>
      <c r="QRD978" s="35"/>
      <c r="QRE978" s="34"/>
      <c r="QRL978" s="35"/>
      <c r="QRM978" s="34"/>
      <c r="QRT978" s="35"/>
      <c r="QRU978" s="34"/>
      <c r="QSB978" s="35"/>
      <c r="QSC978" s="34"/>
      <c r="QSJ978" s="35"/>
      <c r="QSK978" s="34"/>
      <c r="QSR978" s="35"/>
      <c r="QSS978" s="34"/>
      <c r="QSZ978" s="35"/>
      <c r="QTA978" s="34"/>
      <c r="QTH978" s="35"/>
      <c r="QTI978" s="34"/>
      <c r="QTP978" s="35"/>
      <c r="QTQ978" s="34"/>
      <c r="QTX978" s="35"/>
      <c r="QTY978" s="34"/>
      <c r="QUF978" s="35"/>
      <c r="QUG978" s="34"/>
      <c r="QUN978" s="35"/>
      <c r="QUO978" s="34"/>
      <c r="QUV978" s="35"/>
      <c r="QUW978" s="34"/>
      <c r="QVD978" s="35"/>
      <c r="QVE978" s="34"/>
      <c r="QVL978" s="35"/>
      <c r="QVM978" s="34"/>
      <c r="QVT978" s="35"/>
      <c r="QVU978" s="34"/>
      <c r="QWB978" s="35"/>
      <c r="QWC978" s="34"/>
      <c r="QWJ978" s="35"/>
      <c r="QWK978" s="34"/>
      <c r="QWR978" s="35"/>
      <c r="QWS978" s="34"/>
      <c r="QWZ978" s="35"/>
      <c r="QXA978" s="34"/>
      <c r="QXH978" s="35"/>
      <c r="QXI978" s="34"/>
      <c r="QXP978" s="35"/>
      <c r="QXQ978" s="34"/>
      <c r="QXX978" s="35"/>
      <c r="QXY978" s="34"/>
      <c r="QYF978" s="35"/>
      <c r="QYG978" s="34"/>
      <c r="QYN978" s="35"/>
      <c r="QYO978" s="34"/>
      <c r="QYV978" s="35"/>
      <c r="QYW978" s="34"/>
      <c r="QZD978" s="35"/>
      <c r="QZE978" s="34"/>
      <c r="QZL978" s="35"/>
      <c r="QZM978" s="34"/>
      <c r="QZT978" s="35"/>
      <c r="QZU978" s="34"/>
      <c r="RAB978" s="35"/>
      <c r="RAC978" s="34"/>
      <c r="RAJ978" s="35"/>
      <c r="RAK978" s="34"/>
      <c r="RAR978" s="35"/>
      <c r="RAS978" s="34"/>
      <c r="RAZ978" s="35"/>
      <c r="RBA978" s="34"/>
      <c r="RBH978" s="35"/>
      <c r="RBI978" s="34"/>
      <c r="RBP978" s="35"/>
      <c r="RBQ978" s="34"/>
      <c r="RBX978" s="35"/>
      <c r="RBY978" s="34"/>
      <c r="RCF978" s="35"/>
      <c r="RCG978" s="34"/>
      <c r="RCN978" s="35"/>
      <c r="RCO978" s="34"/>
      <c r="RCV978" s="35"/>
      <c r="RCW978" s="34"/>
      <c r="RDD978" s="35"/>
      <c r="RDE978" s="34"/>
      <c r="RDL978" s="35"/>
      <c r="RDM978" s="34"/>
      <c r="RDT978" s="35"/>
      <c r="RDU978" s="34"/>
      <c r="REB978" s="35"/>
      <c r="REC978" s="34"/>
      <c r="REJ978" s="35"/>
      <c r="REK978" s="34"/>
      <c r="RER978" s="35"/>
      <c r="RES978" s="34"/>
      <c r="REZ978" s="35"/>
      <c r="RFA978" s="34"/>
      <c r="RFH978" s="35"/>
      <c r="RFI978" s="34"/>
      <c r="RFP978" s="35"/>
      <c r="RFQ978" s="34"/>
      <c r="RFX978" s="35"/>
      <c r="RFY978" s="34"/>
      <c r="RGF978" s="35"/>
      <c r="RGG978" s="34"/>
      <c r="RGN978" s="35"/>
      <c r="RGO978" s="34"/>
      <c r="RGV978" s="35"/>
      <c r="RGW978" s="34"/>
      <c r="RHD978" s="35"/>
      <c r="RHE978" s="34"/>
      <c r="RHL978" s="35"/>
      <c r="RHM978" s="34"/>
      <c r="RHT978" s="35"/>
      <c r="RHU978" s="34"/>
      <c r="RIB978" s="35"/>
      <c r="RIC978" s="34"/>
      <c r="RIJ978" s="35"/>
      <c r="RIK978" s="34"/>
      <c r="RIR978" s="35"/>
      <c r="RIS978" s="34"/>
      <c r="RIZ978" s="35"/>
      <c r="RJA978" s="34"/>
      <c r="RJH978" s="35"/>
      <c r="RJI978" s="34"/>
      <c r="RJP978" s="35"/>
      <c r="RJQ978" s="34"/>
      <c r="RJX978" s="35"/>
      <c r="RJY978" s="34"/>
      <c r="RKF978" s="35"/>
      <c r="RKG978" s="34"/>
      <c r="RKN978" s="35"/>
      <c r="RKO978" s="34"/>
      <c r="RKV978" s="35"/>
      <c r="RKW978" s="34"/>
      <c r="RLD978" s="35"/>
      <c r="RLE978" s="34"/>
      <c r="RLL978" s="35"/>
      <c r="RLM978" s="34"/>
      <c r="RLT978" s="35"/>
      <c r="RLU978" s="34"/>
      <c r="RMB978" s="35"/>
      <c r="RMC978" s="34"/>
      <c r="RMJ978" s="35"/>
      <c r="RMK978" s="34"/>
      <c r="RMR978" s="35"/>
      <c r="RMS978" s="34"/>
      <c r="RMZ978" s="35"/>
      <c r="RNA978" s="34"/>
      <c r="RNH978" s="35"/>
      <c r="RNI978" s="34"/>
      <c r="RNP978" s="35"/>
      <c r="RNQ978" s="34"/>
      <c r="RNX978" s="35"/>
      <c r="RNY978" s="34"/>
      <c r="ROF978" s="35"/>
      <c r="ROG978" s="34"/>
      <c r="RON978" s="35"/>
      <c r="ROO978" s="34"/>
      <c r="ROV978" s="35"/>
      <c r="ROW978" s="34"/>
      <c r="RPD978" s="35"/>
      <c r="RPE978" s="34"/>
      <c r="RPL978" s="35"/>
      <c r="RPM978" s="34"/>
      <c r="RPT978" s="35"/>
      <c r="RPU978" s="34"/>
      <c r="RQB978" s="35"/>
      <c r="RQC978" s="34"/>
      <c r="RQJ978" s="35"/>
      <c r="RQK978" s="34"/>
      <c r="RQR978" s="35"/>
      <c r="RQS978" s="34"/>
      <c r="RQZ978" s="35"/>
      <c r="RRA978" s="34"/>
      <c r="RRH978" s="35"/>
      <c r="RRI978" s="34"/>
      <c r="RRP978" s="35"/>
      <c r="RRQ978" s="34"/>
      <c r="RRX978" s="35"/>
      <c r="RRY978" s="34"/>
      <c r="RSF978" s="35"/>
      <c r="RSG978" s="34"/>
      <c r="RSN978" s="35"/>
      <c r="RSO978" s="34"/>
      <c r="RSV978" s="35"/>
      <c r="RSW978" s="34"/>
      <c r="RTD978" s="35"/>
      <c r="RTE978" s="34"/>
      <c r="RTL978" s="35"/>
      <c r="RTM978" s="34"/>
      <c r="RTT978" s="35"/>
      <c r="RTU978" s="34"/>
      <c r="RUB978" s="35"/>
      <c r="RUC978" s="34"/>
      <c r="RUJ978" s="35"/>
      <c r="RUK978" s="34"/>
      <c r="RUR978" s="35"/>
      <c r="RUS978" s="34"/>
      <c r="RUZ978" s="35"/>
      <c r="RVA978" s="34"/>
      <c r="RVH978" s="35"/>
      <c r="RVI978" s="34"/>
      <c r="RVP978" s="35"/>
      <c r="RVQ978" s="34"/>
      <c r="RVX978" s="35"/>
      <c r="RVY978" s="34"/>
      <c r="RWF978" s="35"/>
      <c r="RWG978" s="34"/>
      <c r="RWN978" s="35"/>
      <c r="RWO978" s="34"/>
      <c r="RWV978" s="35"/>
      <c r="RWW978" s="34"/>
      <c r="RXD978" s="35"/>
      <c r="RXE978" s="34"/>
      <c r="RXL978" s="35"/>
      <c r="RXM978" s="34"/>
      <c r="RXT978" s="35"/>
      <c r="RXU978" s="34"/>
      <c r="RYB978" s="35"/>
      <c r="RYC978" s="34"/>
      <c r="RYJ978" s="35"/>
      <c r="RYK978" s="34"/>
      <c r="RYR978" s="35"/>
      <c r="RYS978" s="34"/>
      <c r="RYZ978" s="35"/>
      <c r="RZA978" s="34"/>
      <c r="RZH978" s="35"/>
      <c r="RZI978" s="34"/>
      <c r="RZP978" s="35"/>
      <c r="RZQ978" s="34"/>
      <c r="RZX978" s="35"/>
      <c r="RZY978" s="34"/>
      <c r="SAF978" s="35"/>
      <c r="SAG978" s="34"/>
      <c r="SAN978" s="35"/>
      <c r="SAO978" s="34"/>
      <c r="SAV978" s="35"/>
      <c r="SAW978" s="34"/>
      <c r="SBD978" s="35"/>
      <c r="SBE978" s="34"/>
      <c r="SBL978" s="35"/>
      <c r="SBM978" s="34"/>
      <c r="SBT978" s="35"/>
      <c r="SBU978" s="34"/>
      <c r="SCB978" s="35"/>
      <c r="SCC978" s="34"/>
      <c r="SCJ978" s="35"/>
      <c r="SCK978" s="34"/>
      <c r="SCR978" s="35"/>
      <c r="SCS978" s="34"/>
      <c r="SCZ978" s="35"/>
      <c r="SDA978" s="34"/>
      <c r="SDH978" s="35"/>
      <c r="SDI978" s="34"/>
      <c r="SDP978" s="35"/>
      <c r="SDQ978" s="34"/>
      <c r="SDX978" s="35"/>
      <c r="SDY978" s="34"/>
      <c r="SEF978" s="35"/>
      <c r="SEG978" s="34"/>
      <c r="SEN978" s="35"/>
      <c r="SEO978" s="34"/>
      <c r="SEV978" s="35"/>
      <c r="SEW978" s="34"/>
      <c r="SFD978" s="35"/>
      <c r="SFE978" s="34"/>
      <c r="SFL978" s="35"/>
      <c r="SFM978" s="34"/>
      <c r="SFT978" s="35"/>
      <c r="SFU978" s="34"/>
      <c r="SGB978" s="35"/>
      <c r="SGC978" s="34"/>
      <c r="SGJ978" s="35"/>
      <c r="SGK978" s="34"/>
      <c r="SGR978" s="35"/>
      <c r="SGS978" s="34"/>
      <c r="SGZ978" s="35"/>
      <c r="SHA978" s="34"/>
      <c r="SHH978" s="35"/>
      <c r="SHI978" s="34"/>
      <c r="SHP978" s="35"/>
      <c r="SHQ978" s="34"/>
      <c r="SHX978" s="35"/>
      <c r="SHY978" s="34"/>
      <c r="SIF978" s="35"/>
      <c r="SIG978" s="34"/>
      <c r="SIN978" s="35"/>
      <c r="SIO978" s="34"/>
      <c r="SIV978" s="35"/>
      <c r="SIW978" s="34"/>
      <c r="SJD978" s="35"/>
      <c r="SJE978" s="34"/>
      <c r="SJL978" s="35"/>
      <c r="SJM978" s="34"/>
      <c r="SJT978" s="35"/>
      <c r="SJU978" s="34"/>
      <c r="SKB978" s="35"/>
      <c r="SKC978" s="34"/>
      <c r="SKJ978" s="35"/>
      <c r="SKK978" s="34"/>
      <c r="SKR978" s="35"/>
      <c r="SKS978" s="34"/>
      <c r="SKZ978" s="35"/>
      <c r="SLA978" s="34"/>
      <c r="SLH978" s="35"/>
      <c r="SLI978" s="34"/>
      <c r="SLP978" s="35"/>
      <c r="SLQ978" s="34"/>
      <c r="SLX978" s="35"/>
      <c r="SLY978" s="34"/>
      <c r="SMF978" s="35"/>
      <c r="SMG978" s="34"/>
      <c r="SMN978" s="35"/>
      <c r="SMO978" s="34"/>
      <c r="SMV978" s="35"/>
      <c r="SMW978" s="34"/>
      <c r="SND978" s="35"/>
      <c r="SNE978" s="34"/>
      <c r="SNL978" s="35"/>
      <c r="SNM978" s="34"/>
      <c r="SNT978" s="35"/>
      <c r="SNU978" s="34"/>
      <c r="SOB978" s="35"/>
      <c r="SOC978" s="34"/>
      <c r="SOJ978" s="35"/>
      <c r="SOK978" s="34"/>
      <c r="SOR978" s="35"/>
      <c r="SOS978" s="34"/>
      <c r="SOZ978" s="35"/>
      <c r="SPA978" s="34"/>
      <c r="SPH978" s="35"/>
      <c r="SPI978" s="34"/>
      <c r="SPP978" s="35"/>
      <c r="SPQ978" s="34"/>
      <c r="SPX978" s="35"/>
      <c r="SPY978" s="34"/>
      <c r="SQF978" s="35"/>
      <c r="SQG978" s="34"/>
      <c r="SQN978" s="35"/>
      <c r="SQO978" s="34"/>
      <c r="SQV978" s="35"/>
      <c r="SQW978" s="34"/>
      <c r="SRD978" s="35"/>
      <c r="SRE978" s="34"/>
      <c r="SRL978" s="35"/>
      <c r="SRM978" s="34"/>
      <c r="SRT978" s="35"/>
      <c r="SRU978" s="34"/>
      <c r="SSB978" s="35"/>
      <c r="SSC978" s="34"/>
      <c r="SSJ978" s="35"/>
      <c r="SSK978" s="34"/>
      <c r="SSR978" s="35"/>
      <c r="SSS978" s="34"/>
      <c r="SSZ978" s="35"/>
      <c r="STA978" s="34"/>
      <c r="STH978" s="35"/>
      <c r="STI978" s="34"/>
      <c r="STP978" s="35"/>
      <c r="STQ978" s="34"/>
      <c r="STX978" s="35"/>
      <c r="STY978" s="34"/>
      <c r="SUF978" s="35"/>
      <c r="SUG978" s="34"/>
      <c r="SUN978" s="35"/>
      <c r="SUO978" s="34"/>
      <c r="SUV978" s="35"/>
      <c r="SUW978" s="34"/>
      <c r="SVD978" s="35"/>
      <c r="SVE978" s="34"/>
      <c r="SVL978" s="35"/>
      <c r="SVM978" s="34"/>
      <c r="SVT978" s="35"/>
      <c r="SVU978" s="34"/>
      <c r="SWB978" s="35"/>
      <c r="SWC978" s="34"/>
      <c r="SWJ978" s="35"/>
      <c r="SWK978" s="34"/>
      <c r="SWR978" s="35"/>
      <c r="SWS978" s="34"/>
      <c r="SWZ978" s="35"/>
      <c r="SXA978" s="34"/>
      <c r="SXH978" s="35"/>
      <c r="SXI978" s="34"/>
      <c r="SXP978" s="35"/>
      <c r="SXQ978" s="34"/>
      <c r="SXX978" s="35"/>
      <c r="SXY978" s="34"/>
      <c r="SYF978" s="35"/>
      <c r="SYG978" s="34"/>
      <c r="SYN978" s="35"/>
      <c r="SYO978" s="34"/>
      <c r="SYV978" s="35"/>
      <c r="SYW978" s="34"/>
      <c r="SZD978" s="35"/>
      <c r="SZE978" s="34"/>
      <c r="SZL978" s="35"/>
      <c r="SZM978" s="34"/>
      <c r="SZT978" s="35"/>
      <c r="SZU978" s="34"/>
      <c r="TAB978" s="35"/>
      <c r="TAC978" s="34"/>
      <c r="TAJ978" s="35"/>
      <c r="TAK978" s="34"/>
      <c r="TAR978" s="35"/>
      <c r="TAS978" s="34"/>
      <c r="TAZ978" s="35"/>
      <c r="TBA978" s="34"/>
      <c r="TBH978" s="35"/>
      <c r="TBI978" s="34"/>
      <c r="TBP978" s="35"/>
      <c r="TBQ978" s="34"/>
      <c r="TBX978" s="35"/>
      <c r="TBY978" s="34"/>
      <c r="TCF978" s="35"/>
      <c r="TCG978" s="34"/>
      <c r="TCN978" s="35"/>
      <c r="TCO978" s="34"/>
      <c r="TCV978" s="35"/>
      <c r="TCW978" s="34"/>
      <c r="TDD978" s="35"/>
      <c r="TDE978" s="34"/>
      <c r="TDL978" s="35"/>
      <c r="TDM978" s="34"/>
      <c r="TDT978" s="35"/>
      <c r="TDU978" s="34"/>
      <c r="TEB978" s="35"/>
      <c r="TEC978" s="34"/>
      <c r="TEJ978" s="35"/>
      <c r="TEK978" s="34"/>
      <c r="TER978" s="35"/>
      <c r="TES978" s="34"/>
      <c r="TEZ978" s="35"/>
      <c r="TFA978" s="34"/>
      <c r="TFH978" s="35"/>
      <c r="TFI978" s="34"/>
      <c r="TFP978" s="35"/>
      <c r="TFQ978" s="34"/>
      <c r="TFX978" s="35"/>
      <c r="TFY978" s="34"/>
      <c r="TGF978" s="35"/>
      <c r="TGG978" s="34"/>
      <c r="TGN978" s="35"/>
      <c r="TGO978" s="34"/>
      <c r="TGV978" s="35"/>
      <c r="TGW978" s="34"/>
      <c r="THD978" s="35"/>
      <c r="THE978" s="34"/>
      <c r="THL978" s="35"/>
      <c r="THM978" s="34"/>
      <c r="THT978" s="35"/>
      <c r="THU978" s="34"/>
      <c r="TIB978" s="35"/>
      <c r="TIC978" s="34"/>
      <c r="TIJ978" s="35"/>
      <c r="TIK978" s="34"/>
      <c r="TIR978" s="35"/>
      <c r="TIS978" s="34"/>
      <c r="TIZ978" s="35"/>
      <c r="TJA978" s="34"/>
      <c r="TJH978" s="35"/>
      <c r="TJI978" s="34"/>
      <c r="TJP978" s="35"/>
      <c r="TJQ978" s="34"/>
      <c r="TJX978" s="35"/>
      <c r="TJY978" s="34"/>
      <c r="TKF978" s="35"/>
      <c r="TKG978" s="34"/>
      <c r="TKN978" s="35"/>
      <c r="TKO978" s="34"/>
      <c r="TKV978" s="35"/>
      <c r="TKW978" s="34"/>
      <c r="TLD978" s="35"/>
      <c r="TLE978" s="34"/>
      <c r="TLL978" s="35"/>
      <c r="TLM978" s="34"/>
      <c r="TLT978" s="35"/>
      <c r="TLU978" s="34"/>
      <c r="TMB978" s="35"/>
      <c r="TMC978" s="34"/>
      <c r="TMJ978" s="35"/>
      <c r="TMK978" s="34"/>
      <c r="TMR978" s="35"/>
      <c r="TMS978" s="34"/>
      <c r="TMZ978" s="35"/>
      <c r="TNA978" s="34"/>
      <c r="TNH978" s="35"/>
      <c r="TNI978" s="34"/>
      <c r="TNP978" s="35"/>
      <c r="TNQ978" s="34"/>
      <c r="TNX978" s="35"/>
      <c r="TNY978" s="34"/>
      <c r="TOF978" s="35"/>
      <c r="TOG978" s="34"/>
      <c r="TON978" s="35"/>
      <c r="TOO978" s="34"/>
      <c r="TOV978" s="35"/>
      <c r="TOW978" s="34"/>
      <c r="TPD978" s="35"/>
      <c r="TPE978" s="34"/>
      <c r="TPL978" s="35"/>
      <c r="TPM978" s="34"/>
      <c r="TPT978" s="35"/>
      <c r="TPU978" s="34"/>
      <c r="TQB978" s="35"/>
      <c r="TQC978" s="34"/>
      <c r="TQJ978" s="35"/>
      <c r="TQK978" s="34"/>
      <c r="TQR978" s="35"/>
      <c r="TQS978" s="34"/>
      <c r="TQZ978" s="35"/>
      <c r="TRA978" s="34"/>
      <c r="TRH978" s="35"/>
      <c r="TRI978" s="34"/>
      <c r="TRP978" s="35"/>
      <c r="TRQ978" s="34"/>
      <c r="TRX978" s="35"/>
      <c r="TRY978" s="34"/>
      <c r="TSF978" s="35"/>
      <c r="TSG978" s="34"/>
      <c r="TSN978" s="35"/>
      <c r="TSO978" s="34"/>
      <c r="TSV978" s="35"/>
      <c r="TSW978" s="34"/>
      <c r="TTD978" s="35"/>
      <c r="TTE978" s="34"/>
      <c r="TTL978" s="35"/>
      <c r="TTM978" s="34"/>
      <c r="TTT978" s="35"/>
      <c r="TTU978" s="34"/>
      <c r="TUB978" s="35"/>
      <c r="TUC978" s="34"/>
      <c r="TUJ978" s="35"/>
      <c r="TUK978" s="34"/>
      <c r="TUR978" s="35"/>
      <c r="TUS978" s="34"/>
      <c r="TUZ978" s="35"/>
      <c r="TVA978" s="34"/>
      <c r="TVH978" s="35"/>
      <c r="TVI978" s="34"/>
      <c r="TVP978" s="35"/>
      <c r="TVQ978" s="34"/>
      <c r="TVX978" s="35"/>
      <c r="TVY978" s="34"/>
      <c r="TWF978" s="35"/>
      <c r="TWG978" s="34"/>
      <c r="TWN978" s="35"/>
      <c r="TWO978" s="34"/>
      <c r="TWV978" s="35"/>
      <c r="TWW978" s="34"/>
      <c r="TXD978" s="35"/>
      <c r="TXE978" s="34"/>
      <c r="TXL978" s="35"/>
      <c r="TXM978" s="34"/>
      <c r="TXT978" s="35"/>
      <c r="TXU978" s="34"/>
      <c r="TYB978" s="35"/>
      <c r="TYC978" s="34"/>
      <c r="TYJ978" s="35"/>
      <c r="TYK978" s="34"/>
      <c r="TYR978" s="35"/>
      <c r="TYS978" s="34"/>
      <c r="TYZ978" s="35"/>
      <c r="TZA978" s="34"/>
      <c r="TZH978" s="35"/>
      <c r="TZI978" s="34"/>
      <c r="TZP978" s="35"/>
      <c r="TZQ978" s="34"/>
      <c r="TZX978" s="35"/>
      <c r="TZY978" s="34"/>
      <c r="UAF978" s="35"/>
      <c r="UAG978" s="34"/>
      <c r="UAN978" s="35"/>
      <c r="UAO978" s="34"/>
      <c r="UAV978" s="35"/>
      <c r="UAW978" s="34"/>
      <c r="UBD978" s="35"/>
      <c r="UBE978" s="34"/>
      <c r="UBL978" s="35"/>
      <c r="UBM978" s="34"/>
      <c r="UBT978" s="35"/>
      <c r="UBU978" s="34"/>
      <c r="UCB978" s="35"/>
      <c r="UCC978" s="34"/>
      <c r="UCJ978" s="35"/>
      <c r="UCK978" s="34"/>
      <c r="UCR978" s="35"/>
      <c r="UCS978" s="34"/>
      <c r="UCZ978" s="35"/>
      <c r="UDA978" s="34"/>
      <c r="UDH978" s="35"/>
      <c r="UDI978" s="34"/>
      <c r="UDP978" s="35"/>
      <c r="UDQ978" s="34"/>
      <c r="UDX978" s="35"/>
      <c r="UDY978" s="34"/>
      <c r="UEF978" s="35"/>
      <c r="UEG978" s="34"/>
      <c r="UEN978" s="35"/>
      <c r="UEO978" s="34"/>
      <c r="UEV978" s="35"/>
      <c r="UEW978" s="34"/>
      <c r="UFD978" s="35"/>
      <c r="UFE978" s="34"/>
      <c r="UFL978" s="35"/>
      <c r="UFM978" s="34"/>
      <c r="UFT978" s="35"/>
      <c r="UFU978" s="34"/>
      <c r="UGB978" s="35"/>
      <c r="UGC978" s="34"/>
      <c r="UGJ978" s="35"/>
      <c r="UGK978" s="34"/>
      <c r="UGR978" s="35"/>
      <c r="UGS978" s="34"/>
      <c r="UGZ978" s="35"/>
      <c r="UHA978" s="34"/>
      <c r="UHH978" s="35"/>
      <c r="UHI978" s="34"/>
      <c r="UHP978" s="35"/>
      <c r="UHQ978" s="34"/>
      <c r="UHX978" s="35"/>
      <c r="UHY978" s="34"/>
      <c r="UIF978" s="35"/>
      <c r="UIG978" s="34"/>
      <c r="UIN978" s="35"/>
      <c r="UIO978" s="34"/>
      <c r="UIV978" s="35"/>
      <c r="UIW978" s="34"/>
      <c r="UJD978" s="35"/>
      <c r="UJE978" s="34"/>
      <c r="UJL978" s="35"/>
      <c r="UJM978" s="34"/>
      <c r="UJT978" s="35"/>
      <c r="UJU978" s="34"/>
      <c r="UKB978" s="35"/>
      <c r="UKC978" s="34"/>
      <c r="UKJ978" s="35"/>
      <c r="UKK978" s="34"/>
      <c r="UKR978" s="35"/>
      <c r="UKS978" s="34"/>
      <c r="UKZ978" s="35"/>
      <c r="ULA978" s="34"/>
      <c r="ULH978" s="35"/>
      <c r="ULI978" s="34"/>
      <c r="ULP978" s="35"/>
      <c r="ULQ978" s="34"/>
      <c r="ULX978" s="35"/>
      <c r="ULY978" s="34"/>
      <c r="UMF978" s="35"/>
      <c r="UMG978" s="34"/>
      <c r="UMN978" s="35"/>
      <c r="UMO978" s="34"/>
      <c r="UMV978" s="35"/>
      <c r="UMW978" s="34"/>
      <c r="UND978" s="35"/>
      <c r="UNE978" s="34"/>
      <c r="UNL978" s="35"/>
      <c r="UNM978" s="34"/>
      <c r="UNT978" s="35"/>
      <c r="UNU978" s="34"/>
      <c r="UOB978" s="35"/>
      <c r="UOC978" s="34"/>
      <c r="UOJ978" s="35"/>
      <c r="UOK978" s="34"/>
      <c r="UOR978" s="35"/>
      <c r="UOS978" s="34"/>
      <c r="UOZ978" s="35"/>
      <c r="UPA978" s="34"/>
      <c r="UPH978" s="35"/>
      <c r="UPI978" s="34"/>
      <c r="UPP978" s="35"/>
      <c r="UPQ978" s="34"/>
      <c r="UPX978" s="35"/>
      <c r="UPY978" s="34"/>
      <c r="UQF978" s="35"/>
      <c r="UQG978" s="34"/>
      <c r="UQN978" s="35"/>
      <c r="UQO978" s="34"/>
      <c r="UQV978" s="35"/>
      <c r="UQW978" s="34"/>
      <c r="URD978" s="35"/>
      <c r="URE978" s="34"/>
      <c r="URL978" s="35"/>
      <c r="URM978" s="34"/>
      <c r="URT978" s="35"/>
      <c r="URU978" s="34"/>
      <c r="USB978" s="35"/>
      <c r="USC978" s="34"/>
      <c r="USJ978" s="35"/>
      <c r="USK978" s="34"/>
      <c r="USR978" s="35"/>
      <c r="USS978" s="34"/>
      <c r="USZ978" s="35"/>
      <c r="UTA978" s="34"/>
      <c r="UTH978" s="35"/>
      <c r="UTI978" s="34"/>
      <c r="UTP978" s="35"/>
      <c r="UTQ978" s="34"/>
      <c r="UTX978" s="35"/>
      <c r="UTY978" s="34"/>
      <c r="UUF978" s="35"/>
      <c r="UUG978" s="34"/>
      <c r="UUN978" s="35"/>
      <c r="UUO978" s="34"/>
      <c r="UUV978" s="35"/>
      <c r="UUW978" s="34"/>
      <c r="UVD978" s="35"/>
      <c r="UVE978" s="34"/>
      <c r="UVL978" s="35"/>
      <c r="UVM978" s="34"/>
      <c r="UVT978" s="35"/>
      <c r="UVU978" s="34"/>
      <c r="UWB978" s="35"/>
      <c r="UWC978" s="34"/>
      <c r="UWJ978" s="35"/>
      <c r="UWK978" s="34"/>
      <c r="UWR978" s="35"/>
      <c r="UWS978" s="34"/>
      <c r="UWZ978" s="35"/>
      <c r="UXA978" s="34"/>
      <c r="UXH978" s="35"/>
      <c r="UXI978" s="34"/>
      <c r="UXP978" s="35"/>
      <c r="UXQ978" s="34"/>
      <c r="UXX978" s="35"/>
      <c r="UXY978" s="34"/>
      <c r="UYF978" s="35"/>
      <c r="UYG978" s="34"/>
      <c r="UYN978" s="35"/>
      <c r="UYO978" s="34"/>
      <c r="UYV978" s="35"/>
      <c r="UYW978" s="34"/>
      <c r="UZD978" s="35"/>
      <c r="UZE978" s="34"/>
      <c r="UZL978" s="35"/>
      <c r="UZM978" s="34"/>
      <c r="UZT978" s="35"/>
      <c r="UZU978" s="34"/>
      <c r="VAB978" s="35"/>
      <c r="VAC978" s="34"/>
      <c r="VAJ978" s="35"/>
      <c r="VAK978" s="34"/>
      <c r="VAR978" s="35"/>
      <c r="VAS978" s="34"/>
      <c r="VAZ978" s="35"/>
      <c r="VBA978" s="34"/>
      <c r="VBH978" s="35"/>
      <c r="VBI978" s="34"/>
      <c r="VBP978" s="35"/>
      <c r="VBQ978" s="34"/>
      <c r="VBX978" s="35"/>
      <c r="VBY978" s="34"/>
      <c r="VCF978" s="35"/>
      <c r="VCG978" s="34"/>
      <c r="VCN978" s="35"/>
      <c r="VCO978" s="34"/>
      <c r="VCV978" s="35"/>
      <c r="VCW978" s="34"/>
      <c r="VDD978" s="35"/>
      <c r="VDE978" s="34"/>
      <c r="VDL978" s="35"/>
      <c r="VDM978" s="34"/>
      <c r="VDT978" s="35"/>
      <c r="VDU978" s="34"/>
      <c r="VEB978" s="35"/>
      <c r="VEC978" s="34"/>
      <c r="VEJ978" s="35"/>
      <c r="VEK978" s="34"/>
      <c r="VER978" s="35"/>
      <c r="VES978" s="34"/>
      <c r="VEZ978" s="35"/>
      <c r="VFA978" s="34"/>
      <c r="VFH978" s="35"/>
      <c r="VFI978" s="34"/>
      <c r="VFP978" s="35"/>
      <c r="VFQ978" s="34"/>
      <c r="VFX978" s="35"/>
      <c r="VFY978" s="34"/>
      <c r="VGF978" s="35"/>
      <c r="VGG978" s="34"/>
      <c r="VGN978" s="35"/>
      <c r="VGO978" s="34"/>
      <c r="VGV978" s="35"/>
      <c r="VGW978" s="34"/>
      <c r="VHD978" s="35"/>
      <c r="VHE978" s="34"/>
      <c r="VHL978" s="35"/>
      <c r="VHM978" s="34"/>
      <c r="VHT978" s="35"/>
      <c r="VHU978" s="34"/>
      <c r="VIB978" s="35"/>
      <c r="VIC978" s="34"/>
      <c r="VIJ978" s="35"/>
      <c r="VIK978" s="34"/>
      <c r="VIR978" s="35"/>
      <c r="VIS978" s="34"/>
      <c r="VIZ978" s="35"/>
      <c r="VJA978" s="34"/>
      <c r="VJH978" s="35"/>
      <c r="VJI978" s="34"/>
      <c r="VJP978" s="35"/>
      <c r="VJQ978" s="34"/>
      <c r="VJX978" s="35"/>
      <c r="VJY978" s="34"/>
      <c r="VKF978" s="35"/>
      <c r="VKG978" s="34"/>
      <c r="VKN978" s="35"/>
      <c r="VKO978" s="34"/>
      <c r="VKV978" s="35"/>
      <c r="VKW978" s="34"/>
      <c r="VLD978" s="35"/>
      <c r="VLE978" s="34"/>
      <c r="VLL978" s="35"/>
      <c r="VLM978" s="34"/>
      <c r="VLT978" s="35"/>
      <c r="VLU978" s="34"/>
      <c r="VMB978" s="35"/>
      <c r="VMC978" s="34"/>
      <c r="VMJ978" s="35"/>
      <c r="VMK978" s="34"/>
      <c r="VMR978" s="35"/>
      <c r="VMS978" s="34"/>
      <c r="VMZ978" s="35"/>
      <c r="VNA978" s="34"/>
      <c r="VNH978" s="35"/>
      <c r="VNI978" s="34"/>
      <c r="VNP978" s="35"/>
      <c r="VNQ978" s="34"/>
      <c r="VNX978" s="35"/>
      <c r="VNY978" s="34"/>
      <c r="VOF978" s="35"/>
      <c r="VOG978" s="34"/>
      <c r="VON978" s="35"/>
      <c r="VOO978" s="34"/>
      <c r="VOV978" s="35"/>
      <c r="VOW978" s="34"/>
      <c r="VPD978" s="35"/>
      <c r="VPE978" s="34"/>
      <c r="VPL978" s="35"/>
      <c r="VPM978" s="34"/>
      <c r="VPT978" s="35"/>
      <c r="VPU978" s="34"/>
      <c r="VQB978" s="35"/>
      <c r="VQC978" s="34"/>
      <c r="VQJ978" s="35"/>
      <c r="VQK978" s="34"/>
      <c r="VQR978" s="35"/>
      <c r="VQS978" s="34"/>
      <c r="VQZ978" s="35"/>
      <c r="VRA978" s="34"/>
      <c r="VRH978" s="35"/>
      <c r="VRI978" s="34"/>
      <c r="VRP978" s="35"/>
      <c r="VRQ978" s="34"/>
      <c r="VRX978" s="35"/>
      <c r="VRY978" s="34"/>
      <c r="VSF978" s="35"/>
      <c r="VSG978" s="34"/>
      <c r="VSN978" s="35"/>
      <c r="VSO978" s="34"/>
      <c r="VSV978" s="35"/>
      <c r="VSW978" s="34"/>
      <c r="VTD978" s="35"/>
      <c r="VTE978" s="34"/>
      <c r="VTL978" s="35"/>
      <c r="VTM978" s="34"/>
      <c r="VTT978" s="35"/>
      <c r="VTU978" s="34"/>
      <c r="VUB978" s="35"/>
      <c r="VUC978" s="34"/>
      <c r="VUJ978" s="35"/>
      <c r="VUK978" s="34"/>
      <c r="VUR978" s="35"/>
      <c r="VUS978" s="34"/>
      <c r="VUZ978" s="35"/>
      <c r="VVA978" s="34"/>
      <c r="VVH978" s="35"/>
      <c r="VVI978" s="34"/>
      <c r="VVP978" s="35"/>
      <c r="VVQ978" s="34"/>
      <c r="VVX978" s="35"/>
      <c r="VVY978" s="34"/>
      <c r="VWF978" s="35"/>
      <c r="VWG978" s="34"/>
      <c r="VWN978" s="35"/>
      <c r="VWO978" s="34"/>
      <c r="VWV978" s="35"/>
      <c r="VWW978" s="34"/>
      <c r="VXD978" s="35"/>
      <c r="VXE978" s="34"/>
      <c r="VXL978" s="35"/>
      <c r="VXM978" s="34"/>
      <c r="VXT978" s="35"/>
      <c r="VXU978" s="34"/>
      <c r="VYB978" s="35"/>
      <c r="VYC978" s="34"/>
      <c r="VYJ978" s="35"/>
      <c r="VYK978" s="34"/>
      <c r="VYR978" s="35"/>
      <c r="VYS978" s="34"/>
      <c r="VYZ978" s="35"/>
      <c r="VZA978" s="34"/>
      <c r="VZH978" s="35"/>
      <c r="VZI978" s="34"/>
      <c r="VZP978" s="35"/>
      <c r="VZQ978" s="34"/>
      <c r="VZX978" s="35"/>
      <c r="VZY978" s="34"/>
      <c r="WAF978" s="35"/>
      <c r="WAG978" s="34"/>
      <c r="WAN978" s="35"/>
      <c r="WAO978" s="34"/>
      <c r="WAV978" s="35"/>
      <c r="WAW978" s="34"/>
      <c r="WBD978" s="35"/>
      <c r="WBE978" s="34"/>
      <c r="WBL978" s="35"/>
      <c r="WBM978" s="34"/>
      <c r="WBT978" s="35"/>
      <c r="WBU978" s="34"/>
      <c r="WCB978" s="35"/>
      <c r="WCC978" s="34"/>
      <c r="WCJ978" s="35"/>
      <c r="WCK978" s="34"/>
      <c r="WCR978" s="35"/>
      <c r="WCS978" s="34"/>
      <c r="WCZ978" s="35"/>
      <c r="WDA978" s="34"/>
      <c r="WDH978" s="35"/>
      <c r="WDI978" s="34"/>
      <c r="WDP978" s="35"/>
      <c r="WDQ978" s="34"/>
      <c r="WDX978" s="35"/>
      <c r="WDY978" s="34"/>
      <c r="WEF978" s="35"/>
      <c r="WEG978" s="34"/>
      <c r="WEN978" s="35"/>
      <c r="WEO978" s="34"/>
      <c r="WEV978" s="35"/>
      <c r="WEW978" s="34"/>
      <c r="WFD978" s="35"/>
      <c r="WFE978" s="34"/>
      <c r="WFL978" s="35"/>
      <c r="WFM978" s="34"/>
      <c r="WFT978" s="35"/>
      <c r="WFU978" s="34"/>
      <c r="WGB978" s="35"/>
      <c r="WGC978" s="34"/>
      <c r="WGJ978" s="35"/>
      <c r="WGK978" s="34"/>
      <c r="WGR978" s="35"/>
      <c r="WGS978" s="34"/>
      <c r="WGZ978" s="35"/>
      <c r="WHA978" s="34"/>
      <c r="WHH978" s="35"/>
      <c r="WHI978" s="34"/>
      <c r="WHP978" s="35"/>
      <c r="WHQ978" s="34"/>
      <c r="WHX978" s="35"/>
      <c r="WHY978" s="34"/>
      <c r="WIF978" s="35"/>
      <c r="WIG978" s="34"/>
      <c r="WIN978" s="35"/>
      <c r="WIO978" s="34"/>
      <c r="WIV978" s="35"/>
      <c r="WIW978" s="34"/>
      <c r="WJD978" s="35"/>
      <c r="WJE978" s="34"/>
      <c r="WJL978" s="35"/>
      <c r="WJM978" s="34"/>
      <c r="WJT978" s="35"/>
      <c r="WJU978" s="34"/>
      <c r="WKB978" s="35"/>
      <c r="WKC978" s="34"/>
      <c r="WKJ978" s="35"/>
      <c r="WKK978" s="34"/>
      <c r="WKR978" s="35"/>
      <c r="WKS978" s="34"/>
      <c r="WKZ978" s="35"/>
      <c r="WLA978" s="34"/>
      <c r="WLH978" s="35"/>
      <c r="WLI978" s="34"/>
      <c r="WLP978" s="35"/>
      <c r="WLQ978" s="34"/>
      <c r="WLX978" s="35"/>
      <c r="WLY978" s="34"/>
      <c r="WMF978" s="35"/>
      <c r="WMG978" s="34"/>
      <c r="WMN978" s="35"/>
      <c r="WMO978" s="34"/>
      <c r="WMV978" s="35"/>
      <c r="WMW978" s="34"/>
      <c r="WND978" s="35"/>
      <c r="WNE978" s="34"/>
      <c r="WNL978" s="35"/>
      <c r="WNM978" s="34"/>
      <c r="WNT978" s="35"/>
      <c r="WNU978" s="34"/>
      <c r="WOB978" s="35"/>
      <c r="WOC978" s="34"/>
      <c r="WOJ978" s="35"/>
      <c r="WOK978" s="34"/>
      <c r="WOR978" s="35"/>
      <c r="WOS978" s="34"/>
      <c r="WOZ978" s="35"/>
      <c r="WPA978" s="34"/>
      <c r="WPH978" s="35"/>
      <c r="WPI978" s="34"/>
      <c r="WPP978" s="35"/>
      <c r="WPQ978" s="34"/>
      <c r="WPX978" s="35"/>
      <c r="WPY978" s="34"/>
      <c r="WQF978" s="35"/>
      <c r="WQG978" s="34"/>
      <c r="WQN978" s="35"/>
      <c r="WQO978" s="34"/>
      <c r="WQV978" s="35"/>
      <c r="WQW978" s="34"/>
      <c r="WRD978" s="35"/>
      <c r="WRE978" s="34"/>
      <c r="WRL978" s="35"/>
      <c r="WRM978" s="34"/>
      <c r="WRT978" s="35"/>
      <c r="WRU978" s="34"/>
      <c r="WSB978" s="35"/>
      <c r="WSC978" s="34"/>
      <c r="WSJ978" s="35"/>
      <c r="WSK978" s="34"/>
      <c r="WSR978" s="35"/>
      <c r="WSS978" s="34"/>
      <c r="WSZ978" s="35"/>
      <c r="WTA978" s="34"/>
      <c r="WTH978" s="35"/>
      <c r="WTI978" s="34"/>
      <c r="WTP978" s="35"/>
      <c r="WTQ978" s="34"/>
      <c r="WTX978" s="35"/>
      <c r="WTY978" s="34"/>
      <c r="WUF978" s="35"/>
      <c r="WUG978" s="34"/>
      <c r="WUN978" s="35"/>
      <c r="WUO978" s="34"/>
      <c r="WUV978" s="35"/>
      <c r="WUW978" s="34"/>
      <c r="WVD978" s="35"/>
      <c r="WVE978" s="34"/>
      <c r="WVL978" s="35"/>
      <c r="WVM978" s="34"/>
      <c r="WVT978" s="35"/>
      <c r="WVU978" s="34"/>
      <c r="WWB978" s="35"/>
      <c r="WWC978" s="34"/>
      <c r="WWJ978" s="35"/>
      <c r="WWK978" s="34"/>
      <c r="WWR978" s="35"/>
      <c r="WWS978" s="34"/>
      <c r="WWZ978" s="35"/>
      <c r="WXA978" s="34"/>
      <c r="WXH978" s="35"/>
      <c r="WXI978" s="34"/>
      <c r="WXP978" s="35"/>
      <c r="WXQ978" s="34"/>
      <c r="WXX978" s="35"/>
      <c r="WXY978" s="34"/>
      <c r="WYF978" s="35"/>
      <c r="WYG978" s="34"/>
      <c r="WYN978" s="35"/>
      <c r="WYO978" s="34"/>
      <c r="WYV978" s="35"/>
      <c r="WYW978" s="34"/>
      <c r="WZD978" s="35"/>
      <c r="WZE978" s="34"/>
      <c r="WZL978" s="35"/>
      <c r="WZM978" s="34"/>
      <c r="WZT978" s="35"/>
      <c r="WZU978" s="34"/>
      <c r="XAB978" s="35"/>
      <c r="XAC978" s="34"/>
      <c r="XAJ978" s="35"/>
      <c r="XAK978" s="34"/>
      <c r="XAR978" s="35"/>
      <c r="XAS978" s="34"/>
      <c r="XAZ978" s="35"/>
      <c r="XBA978" s="34"/>
      <c r="XBH978" s="35"/>
      <c r="XBI978" s="34"/>
      <c r="XBP978" s="35"/>
      <c r="XBQ978" s="34"/>
      <c r="XBX978" s="35"/>
      <c r="XBY978" s="34"/>
      <c r="XCF978" s="35"/>
      <c r="XCG978" s="34"/>
      <c r="XCN978" s="35"/>
      <c r="XCO978" s="34"/>
      <c r="XCV978" s="35"/>
      <c r="XCW978" s="34"/>
      <c r="XDD978" s="35"/>
      <c r="XDE978" s="34"/>
      <c r="XDL978" s="35"/>
      <c r="XDM978" s="34"/>
      <c r="XDT978" s="35"/>
      <c r="XDU978" s="34"/>
      <c r="XEB978" s="35"/>
      <c r="XEC978" s="34"/>
      <c r="XEJ978" s="35"/>
      <c r="XEK978" s="34"/>
      <c r="XER978" s="35"/>
      <c r="XES978" s="34"/>
      <c r="XEZ978" s="35"/>
      <c r="XFA978" s="34"/>
    </row>
    <row r="979" spans="1:1021 1028:2045 2052:3069 3076:4093 4100:5117 5124:6141 6148:7165 7172:8189 8196:9213 9220:10237 10244:11261 11268:12285 12292:13309 13316:14333 14340:15357 15364:16381" x14ac:dyDescent="0.25">
      <c r="A979" t="s">
        <v>21</v>
      </c>
      <c r="B979" t="s">
        <v>153</v>
      </c>
      <c r="C979">
        <v>566</v>
      </c>
      <c r="D979">
        <v>566</v>
      </c>
      <c r="E979" s="35">
        <v>1</v>
      </c>
      <c r="F979" s="34">
        <v>1E-156</v>
      </c>
      <c r="G979">
        <v>98.15</v>
      </c>
      <c r="H979">
        <v>384</v>
      </c>
      <c r="I979" t="str">
        <f>HYPERLINK("https://www.ncbi.nlm.nih.gov/nucleotide/OK170385.1?report=genbank&amp;log$=nucltop&amp;blast_rank=77&amp;RID=XE5J84ZU013","OK170385.1")</f>
        <v>OK170385.1</v>
      </c>
      <c r="L979" s="35"/>
      <c r="M979" s="34"/>
      <c r="T979" s="35"/>
      <c r="U979" s="34"/>
      <c r="AB979" s="35"/>
      <c r="AC979" s="34"/>
      <c r="AJ979" s="35"/>
      <c r="AK979" s="34"/>
      <c r="AR979" s="35"/>
      <c r="AS979" s="34"/>
      <c r="AZ979" s="35"/>
      <c r="BA979" s="34"/>
      <c r="BH979" s="35"/>
      <c r="BI979" s="34"/>
      <c r="BP979" s="35"/>
      <c r="BQ979" s="34"/>
      <c r="BX979" s="35"/>
      <c r="BY979" s="34"/>
      <c r="CF979" s="35"/>
      <c r="CG979" s="34"/>
      <c r="CN979" s="35"/>
      <c r="CO979" s="34"/>
      <c r="CV979" s="35"/>
      <c r="CW979" s="34"/>
      <c r="DD979" s="35"/>
      <c r="DE979" s="34"/>
      <c r="DL979" s="35"/>
      <c r="DM979" s="34"/>
      <c r="DT979" s="35"/>
      <c r="DU979" s="34"/>
      <c r="EB979" s="35"/>
      <c r="EC979" s="34"/>
      <c r="EJ979" s="35"/>
      <c r="EK979" s="34"/>
      <c r="ER979" s="35"/>
      <c r="ES979" s="34"/>
      <c r="EZ979" s="35"/>
      <c r="FA979" s="34"/>
      <c r="FH979" s="35"/>
      <c r="FI979" s="34"/>
      <c r="FP979" s="35"/>
      <c r="FQ979" s="34"/>
      <c r="FX979" s="35"/>
      <c r="FY979" s="34"/>
      <c r="GF979" s="35"/>
      <c r="GG979" s="34"/>
      <c r="GN979" s="35"/>
      <c r="GO979" s="34"/>
      <c r="GV979" s="35"/>
      <c r="GW979" s="34"/>
      <c r="HD979" s="35"/>
      <c r="HE979" s="34"/>
      <c r="HL979" s="35"/>
      <c r="HM979" s="34"/>
      <c r="HT979" s="35"/>
      <c r="HU979" s="34"/>
      <c r="IB979" s="35"/>
      <c r="IC979" s="34"/>
      <c r="IJ979" s="35"/>
      <c r="IK979" s="34"/>
      <c r="IR979" s="35"/>
      <c r="IS979" s="34"/>
      <c r="IZ979" s="35"/>
      <c r="JA979" s="34"/>
      <c r="JH979" s="35"/>
      <c r="JI979" s="34"/>
      <c r="JP979" s="35"/>
      <c r="JQ979" s="34"/>
      <c r="JX979" s="35"/>
      <c r="JY979" s="34"/>
      <c r="KF979" s="35"/>
      <c r="KG979" s="34"/>
      <c r="KN979" s="35"/>
      <c r="KO979" s="34"/>
      <c r="KV979" s="35"/>
      <c r="KW979" s="34"/>
      <c r="LD979" s="35"/>
      <c r="LE979" s="34"/>
      <c r="LL979" s="35"/>
      <c r="LM979" s="34"/>
      <c r="LT979" s="35"/>
      <c r="LU979" s="34"/>
      <c r="MB979" s="35"/>
      <c r="MC979" s="34"/>
      <c r="MJ979" s="35"/>
      <c r="MK979" s="34"/>
      <c r="MR979" s="35"/>
      <c r="MS979" s="34"/>
      <c r="MZ979" s="35"/>
      <c r="NA979" s="34"/>
      <c r="NH979" s="35"/>
      <c r="NI979" s="34"/>
      <c r="NP979" s="35"/>
      <c r="NQ979" s="34"/>
      <c r="NX979" s="35"/>
      <c r="NY979" s="34"/>
      <c r="OF979" s="35"/>
      <c r="OG979" s="34"/>
      <c r="ON979" s="35"/>
      <c r="OO979" s="34"/>
      <c r="OV979" s="35"/>
      <c r="OW979" s="34"/>
      <c r="PD979" s="35"/>
      <c r="PE979" s="34"/>
      <c r="PL979" s="35"/>
      <c r="PM979" s="34"/>
      <c r="PT979" s="35"/>
      <c r="PU979" s="34"/>
      <c r="QB979" s="35"/>
      <c r="QC979" s="34"/>
      <c r="QJ979" s="35"/>
      <c r="QK979" s="34"/>
      <c r="QR979" s="35"/>
      <c r="QS979" s="34"/>
      <c r="QZ979" s="35"/>
      <c r="RA979" s="34"/>
      <c r="RH979" s="35"/>
      <c r="RI979" s="34"/>
      <c r="RP979" s="35"/>
      <c r="RQ979" s="34"/>
      <c r="RX979" s="35"/>
      <c r="RY979" s="34"/>
      <c r="SF979" s="35"/>
      <c r="SG979" s="34"/>
      <c r="SN979" s="35"/>
      <c r="SO979" s="34"/>
      <c r="SV979" s="35"/>
      <c r="SW979" s="34"/>
      <c r="TD979" s="35"/>
      <c r="TE979" s="34"/>
      <c r="TL979" s="35"/>
      <c r="TM979" s="34"/>
      <c r="TT979" s="35"/>
      <c r="TU979" s="34"/>
      <c r="UB979" s="35"/>
      <c r="UC979" s="34"/>
      <c r="UJ979" s="35"/>
      <c r="UK979" s="34"/>
      <c r="UR979" s="35"/>
      <c r="US979" s="34"/>
      <c r="UZ979" s="35"/>
      <c r="VA979" s="34"/>
      <c r="VH979" s="35"/>
      <c r="VI979" s="34"/>
      <c r="VP979" s="35"/>
      <c r="VQ979" s="34"/>
      <c r="VX979" s="35"/>
      <c r="VY979" s="34"/>
      <c r="WF979" s="35"/>
      <c r="WG979" s="34"/>
      <c r="WN979" s="35"/>
      <c r="WO979" s="34"/>
      <c r="WV979" s="35"/>
      <c r="WW979" s="34"/>
      <c r="XD979" s="35"/>
      <c r="XE979" s="34"/>
      <c r="XL979" s="35"/>
      <c r="XM979" s="34"/>
      <c r="XT979" s="35"/>
      <c r="XU979" s="34"/>
      <c r="YB979" s="35"/>
      <c r="YC979" s="34"/>
      <c r="YJ979" s="35"/>
      <c r="YK979" s="34"/>
      <c r="YR979" s="35"/>
      <c r="YS979" s="34"/>
      <c r="YZ979" s="35"/>
      <c r="ZA979" s="34"/>
      <c r="ZH979" s="35"/>
      <c r="ZI979" s="34"/>
      <c r="ZP979" s="35"/>
      <c r="ZQ979" s="34"/>
      <c r="ZX979" s="35"/>
      <c r="ZY979" s="34"/>
      <c r="AAF979" s="35"/>
      <c r="AAG979" s="34"/>
      <c r="AAN979" s="35"/>
      <c r="AAO979" s="34"/>
      <c r="AAV979" s="35"/>
      <c r="AAW979" s="34"/>
      <c r="ABD979" s="35"/>
      <c r="ABE979" s="34"/>
      <c r="ABL979" s="35"/>
      <c r="ABM979" s="34"/>
      <c r="ABT979" s="35"/>
      <c r="ABU979" s="34"/>
      <c r="ACB979" s="35"/>
      <c r="ACC979" s="34"/>
      <c r="ACJ979" s="35"/>
      <c r="ACK979" s="34"/>
      <c r="ACR979" s="35"/>
      <c r="ACS979" s="34"/>
      <c r="ACZ979" s="35"/>
      <c r="ADA979" s="34"/>
      <c r="ADH979" s="35"/>
      <c r="ADI979" s="34"/>
      <c r="ADP979" s="35"/>
      <c r="ADQ979" s="34"/>
      <c r="ADX979" s="35"/>
      <c r="ADY979" s="34"/>
      <c r="AEF979" s="35"/>
      <c r="AEG979" s="34"/>
      <c r="AEN979" s="35"/>
      <c r="AEO979" s="34"/>
      <c r="AEV979" s="35"/>
      <c r="AEW979" s="34"/>
      <c r="AFD979" s="35"/>
      <c r="AFE979" s="34"/>
      <c r="AFL979" s="35"/>
      <c r="AFM979" s="34"/>
      <c r="AFT979" s="35"/>
      <c r="AFU979" s="34"/>
      <c r="AGB979" s="35"/>
      <c r="AGC979" s="34"/>
      <c r="AGJ979" s="35"/>
      <c r="AGK979" s="34"/>
      <c r="AGR979" s="35"/>
      <c r="AGS979" s="34"/>
      <c r="AGZ979" s="35"/>
      <c r="AHA979" s="34"/>
      <c r="AHH979" s="35"/>
      <c r="AHI979" s="34"/>
      <c r="AHP979" s="35"/>
      <c r="AHQ979" s="34"/>
      <c r="AHX979" s="35"/>
      <c r="AHY979" s="34"/>
      <c r="AIF979" s="35"/>
      <c r="AIG979" s="34"/>
      <c r="AIN979" s="35"/>
      <c r="AIO979" s="34"/>
      <c r="AIV979" s="35"/>
      <c r="AIW979" s="34"/>
      <c r="AJD979" s="35"/>
      <c r="AJE979" s="34"/>
      <c r="AJL979" s="35"/>
      <c r="AJM979" s="34"/>
      <c r="AJT979" s="35"/>
      <c r="AJU979" s="34"/>
      <c r="AKB979" s="35"/>
      <c r="AKC979" s="34"/>
      <c r="AKJ979" s="35"/>
      <c r="AKK979" s="34"/>
      <c r="AKR979" s="35"/>
      <c r="AKS979" s="34"/>
      <c r="AKZ979" s="35"/>
      <c r="ALA979" s="34"/>
      <c r="ALH979" s="35"/>
      <c r="ALI979" s="34"/>
      <c r="ALP979" s="35"/>
      <c r="ALQ979" s="34"/>
      <c r="ALX979" s="35"/>
      <c r="ALY979" s="34"/>
      <c r="AMF979" s="35"/>
      <c r="AMG979" s="34"/>
      <c r="AMN979" s="35"/>
      <c r="AMO979" s="34"/>
      <c r="AMV979" s="35"/>
      <c r="AMW979" s="34"/>
      <c r="AND979" s="35"/>
      <c r="ANE979" s="34"/>
      <c r="ANL979" s="35"/>
      <c r="ANM979" s="34"/>
      <c r="ANT979" s="35"/>
      <c r="ANU979" s="34"/>
      <c r="AOB979" s="35"/>
      <c r="AOC979" s="34"/>
      <c r="AOJ979" s="35"/>
      <c r="AOK979" s="34"/>
      <c r="AOR979" s="35"/>
      <c r="AOS979" s="34"/>
      <c r="AOZ979" s="35"/>
      <c r="APA979" s="34"/>
      <c r="APH979" s="35"/>
      <c r="API979" s="34"/>
      <c r="APP979" s="35"/>
      <c r="APQ979" s="34"/>
      <c r="APX979" s="35"/>
      <c r="APY979" s="34"/>
      <c r="AQF979" s="35"/>
      <c r="AQG979" s="34"/>
      <c r="AQN979" s="35"/>
      <c r="AQO979" s="34"/>
      <c r="AQV979" s="35"/>
      <c r="AQW979" s="34"/>
      <c r="ARD979" s="35"/>
      <c r="ARE979" s="34"/>
      <c r="ARL979" s="35"/>
      <c r="ARM979" s="34"/>
      <c r="ART979" s="35"/>
      <c r="ARU979" s="34"/>
      <c r="ASB979" s="35"/>
      <c r="ASC979" s="34"/>
      <c r="ASJ979" s="35"/>
      <c r="ASK979" s="34"/>
      <c r="ASR979" s="35"/>
      <c r="ASS979" s="34"/>
      <c r="ASZ979" s="35"/>
      <c r="ATA979" s="34"/>
      <c r="ATH979" s="35"/>
      <c r="ATI979" s="34"/>
      <c r="ATP979" s="35"/>
      <c r="ATQ979" s="34"/>
      <c r="ATX979" s="35"/>
      <c r="ATY979" s="34"/>
      <c r="AUF979" s="35"/>
      <c r="AUG979" s="34"/>
      <c r="AUN979" s="35"/>
      <c r="AUO979" s="34"/>
      <c r="AUV979" s="35"/>
      <c r="AUW979" s="34"/>
      <c r="AVD979" s="35"/>
      <c r="AVE979" s="34"/>
      <c r="AVL979" s="35"/>
      <c r="AVM979" s="34"/>
      <c r="AVT979" s="35"/>
      <c r="AVU979" s="34"/>
      <c r="AWB979" s="35"/>
      <c r="AWC979" s="34"/>
      <c r="AWJ979" s="35"/>
      <c r="AWK979" s="34"/>
      <c r="AWR979" s="35"/>
      <c r="AWS979" s="34"/>
      <c r="AWZ979" s="35"/>
      <c r="AXA979" s="34"/>
      <c r="AXH979" s="35"/>
      <c r="AXI979" s="34"/>
      <c r="AXP979" s="35"/>
      <c r="AXQ979" s="34"/>
      <c r="AXX979" s="35"/>
      <c r="AXY979" s="34"/>
      <c r="AYF979" s="35"/>
      <c r="AYG979" s="34"/>
      <c r="AYN979" s="35"/>
      <c r="AYO979" s="34"/>
      <c r="AYV979" s="35"/>
      <c r="AYW979" s="34"/>
      <c r="AZD979" s="35"/>
      <c r="AZE979" s="34"/>
      <c r="AZL979" s="35"/>
      <c r="AZM979" s="34"/>
      <c r="AZT979" s="35"/>
      <c r="AZU979" s="34"/>
      <c r="BAB979" s="35"/>
      <c r="BAC979" s="34"/>
      <c r="BAJ979" s="35"/>
      <c r="BAK979" s="34"/>
      <c r="BAR979" s="35"/>
      <c r="BAS979" s="34"/>
      <c r="BAZ979" s="35"/>
      <c r="BBA979" s="34"/>
      <c r="BBH979" s="35"/>
      <c r="BBI979" s="34"/>
      <c r="BBP979" s="35"/>
      <c r="BBQ979" s="34"/>
      <c r="BBX979" s="35"/>
      <c r="BBY979" s="34"/>
      <c r="BCF979" s="35"/>
      <c r="BCG979" s="34"/>
      <c r="BCN979" s="35"/>
      <c r="BCO979" s="34"/>
      <c r="BCV979" s="35"/>
      <c r="BCW979" s="34"/>
      <c r="BDD979" s="35"/>
      <c r="BDE979" s="34"/>
      <c r="BDL979" s="35"/>
      <c r="BDM979" s="34"/>
      <c r="BDT979" s="35"/>
      <c r="BDU979" s="34"/>
      <c r="BEB979" s="35"/>
      <c r="BEC979" s="34"/>
      <c r="BEJ979" s="35"/>
      <c r="BEK979" s="34"/>
      <c r="BER979" s="35"/>
      <c r="BES979" s="34"/>
      <c r="BEZ979" s="35"/>
      <c r="BFA979" s="34"/>
      <c r="BFH979" s="35"/>
      <c r="BFI979" s="34"/>
      <c r="BFP979" s="35"/>
      <c r="BFQ979" s="34"/>
      <c r="BFX979" s="35"/>
      <c r="BFY979" s="34"/>
      <c r="BGF979" s="35"/>
      <c r="BGG979" s="34"/>
      <c r="BGN979" s="35"/>
      <c r="BGO979" s="34"/>
      <c r="BGV979" s="35"/>
      <c r="BGW979" s="34"/>
      <c r="BHD979" s="35"/>
      <c r="BHE979" s="34"/>
      <c r="BHL979" s="35"/>
      <c r="BHM979" s="34"/>
      <c r="BHT979" s="35"/>
      <c r="BHU979" s="34"/>
      <c r="BIB979" s="35"/>
      <c r="BIC979" s="34"/>
      <c r="BIJ979" s="35"/>
      <c r="BIK979" s="34"/>
      <c r="BIR979" s="35"/>
      <c r="BIS979" s="34"/>
      <c r="BIZ979" s="35"/>
      <c r="BJA979" s="34"/>
      <c r="BJH979" s="35"/>
      <c r="BJI979" s="34"/>
      <c r="BJP979" s="35"/>
      <c r="BJQ979" s="34"/>
      <c r="BJX979" s="35"/>
      <c r="BJY979" s="34"/>
      <c r="BKF979" s="35"/>
      <c r="BKG979" s="34"/>
      <c r="BKN979" s="35"/>
      <c r="BKO979" s="34"/>
      <c r="BKV979" s="35"/>
      <c r="BKW979" s="34"/>
      <c r="BLD979" s="35"/>
      <c r="BLE979" s="34"/>
      <c r="BLL979" s="35"/>
      <c r="BLM979" s="34"/>
      <c r="BLT979" s="35"/>
      <c r="BLU979" s="34"/>
      <c r="BMB979" s="35"/>
      <c r="BMC979" s="34"/>
      <c r="BMJ979" s="35"/>
      <c r="BMK979" s="34"/>
      <c r="BMR979" s="35"/>
      <c r="BMS979" s="34"/>
      <c r="BMZ979" s="35"/>
      <c r="BNA979" s="34"/>
      <c r="BNH979" s="35"/>
      <c r="BNI979" s="34"/>
      <c r="BNP979" s="35"/>
      <c r="BNQ979" s="34"/>
      <c r="BNX979" s="35"/>
      <c r="BNY979" s="34"/>
      <c r="BOF979" s="35"/>
      <c r="BOG979" s="34"/>
      <c r="BON979" s="35"/>
      <c r="BOO979" s="34"/>
      <c r="BOV979" s="35"/>
      <c r="BOW979" s="34"/>
      <c r="BPD979" s="35"/>
      <c r="BPE979" s="34"/>
      <c r="BPL979" s="35"/>
      <c r="BPM979" s="34"/>
      <c r="BPT979" s="35"/>
      <c r="BPU979" s="34"/>
      <c r="BQB979" s="35"/>
      <c r="BQC979" s="34"/>
      <c r="BQJ979" s="35"/>
      <c r="BQK979" s="34"/>
      <c r="BQR979" s="35"/>
      <c r="BQS979" s="34"/>
      <c r="BQZ979" s="35"/>
      <c r="BRA979" s="34"/>
      <c r="BRH979" s="35"/>
      <c r="BRI979" s="34"/>
      <c r="BRP979" s="35"/>
      <c r="BRQ979" s="34"/>
      <c r="BRX979" s="35"/>
      <c r="BRY979" s="34"/>
      <c r="BSF979" s="35"/>
      <c r="BSG979" s="34"/>
      <c r="BSN979" s="35"/>
      <c r="BSO979" s="34"/>
      <c r="BSV979" s="35"/>
      <c r="BSW979" s="34"/>
      <c r="BTD979" s="35"/>
      <c r="BTE979" s="34"/>
      <c r="BTL979" s="35"/>
      <c r="BTM979" s="34"/>
      <c r="BTT979" s="35"/>
      <c r="BTU979" s="34"/>
      <c r="BUB979" s="35"/>
      <c r="BUC979" s="34"/>
      <c r="BUJ979" s="35"/>
      <c r="BUK979" s="34"/>
      <c r="BUR979" s="35"/>
      <c r="BUS979" s="34"/>
      <c r="BUZ979" s="35"/>
      <c r="BVA979" s="34"/>
      <c r="BVH979" s="35"/>
      <c r="BVI979" s="34"/>
      <c r="BVP979" s="35"/>
      <c r="BVQ979" s="34"/>
      <c r="BVX979" s="35"/>
      <c r="BVY979" s="34"/>
      <c r="BWF979" s="35"/>
      <c r="BWG979" s="34"/>
      <c r="BWN979" s="35"/>
      <c r="BWO979" s="34"/>
      <c r="BWV979" s="35"/>
      <c r="BWW979" s="34"/>
      <c r="BXD979" s="35"/>
      <c r="BXE979" s="34"/>
      <c r="BXL979" s="35"/>
      <c r="BXM979" s="34"/>
      <c r="BXT979" s="35"/>
      <c r="BXU979" s="34"/>
      <c r="BYB979" s="35"/>
      <c r="BYC979" s="34"/>
      <c r="BYJ979" s="35"/>
      <c r="BYK979" s="34"/>
      <c r="BYR979" s="35"/>
      <c r="BYS979" s="34"/>
      <c r="BYZ979" s="35"/>
      <c r="BZA979" s="34"/>
      <c r="BZH979" s="35"/>
      <c r="BZI979" s="34"/>
      <c r="BZP979" s="35"/>
      <c r="BZQ979" s="34"/>
      <c r="BZX979" s="35"/>
      <c r="BZY979" s="34"/>
      <c r="CAF979" s="35"/>
      <c r="CAG979" s="34"/>
      <c r="CAN979" s="35"/>
      <c r="CAO979" s="34"/>
      <c r="CAV979" s="35"/>
      <c r="CAW979" s="34"/>
      <c r="CBD979" s="35"/>
      <c r="CBE979" s="34"/>
      <c r="CBL979" s="35"/>
      <c r="CBM979" s="34"/>
      <c r="CBT979" s="35"/>
      <c r="CBU979" s="34"/>
      <c r="CCB979" s="35"/>
      <c r="CCC979" s="34"/>
      <c r="CCJ979" s="35"/>
      <c r="CCK979" s="34"/>
      <c r="CCR979" s="35"/>
      <c r="CCS979" s="34"/>
      <c r="CCZ979" s="35"/>
      <c r="CDA979" s="34"/>
      <c r="CDH979" s="35"/>
      <c r="CDI979" s="34"/>
      <c r="CDP979" s="35"/>
      <c r="CDQ979" s="34"/>
      <c r="CDX979" s="35"/>
      <c r="CDY979" s="34"/>
      <c r="CEF979" s="35"/>
      <c r="CEG979" s="34"/>
      <c r="CEN979" s="35"/>
      <c r="CEO979" s="34"/>
      <c r="CEV979" s="35"/>
      <c r="CEW979" s="34"/>
      <c r="CFD979" s="35"/>
      <c r="CFE979" s="34"/>
      <c r="CFL979" s="35"/>
      <c r="CFM979" s="34"/>
      <c r="CFT979" s="35"/>
      <c r="CFU979" s="34"/>
      <c r="CGB979" s="35"/>
      <c r="CGC979" s="34"/>
      <c r="CGJ979" s="35"/>
      <c r="CGK979" s="34"/>
      <c r="CGR979" s="35"/>
      <c r="CGS979" s="34"/>
      <c r="CGZ979" s="35"/>
      <c r="CHA979" s="34"/>
      <c r="CHH979" s="35"/>
      <c r="CHI979" s="34"/>
      <c r="CHP979" s="35"/>
      <c r="CHQ979" s="34"/>
      <c r="CHX979" s="35"/>
      <c r="CHY979" s="34"/>
      <c r="CIF979" s="35"/>
      <c r="CIG979" s="34"/>
      <c r="CIN979" s="35"/>
      <c r="CIO979" s="34"/>
      <c r="CIV979" s="35"/>
      <c r="CIW979" s="34"/>
      <c r="CJD979" s="35"/>
      <c r="CJE979" s="34"/>
      <c r="CJL979" s="35"/>
      <c r="CJM979" s="34"/>
      <c r="CJT979" s="35"/>
      <c r="CJU979" s="34"/>
      <c r="CKB979" s="35"/>
      <c r="CKC979" s="34"/>
      <c r="CKJ979" s="35"/>
      <c r="CKK979" s="34"/>
      <c r="CKR979" s="35"/>
      <c r="CKS979" s="34"/>
      <c r="CKZ979" s="35"/>
      <c r="CLA979" s="34"/>
      <c r="CLH979" s="35"/>
      <c r="CLI979" s="34"/>
      <c r="CLP979" s="35"/>
      <c r="CLQ979" s="34"/>
      <c r="CLX979" s="35"/>
      <c r="CLY979" s="34"/>
      <c r="CMF979" s="35"/>
      <c r="CMG979" s="34"/>
      <c r="CMN979" s="35"/>
      <c r="CMO979" s="34"/>
      <c r="CMV979" s="35"/>
      <c r="CMW979" s="34"/>
      <c r="CND979" s="35"/>
      <c r="CNE979" s="34"/>
      <c r="CNL979" s="35"/>
      <c r="CNM979" s="34"/>
      <c r="CNT979" s="35"/>
      <c r="CNU979" s="34"/>
      <c r="COB979" s="35"/>
      <c r="COC979" s="34"/>
      <c r="COJ979" s="35"/>
      <c r="COK979" s="34"/>
      <c r="COR979" s="35"/>
      <c r="COS979" s="34"/>
      <c r="COZ979" s="35"/>
      <c r="CPA979" s="34"/>
      <c r="CPH979" s="35"/>
      <c r="CPI979" s="34"/>
      <c r="CPP979" s="35"/>
      <c r="CPQ979" s="34"/>
      <c r="CPX979" s="35"/>
      <c r="CPY979" s="34"/>
      <c r="CQF979" s="35"/>
      <c r="CQG979" s="34"/>
      <c r="CQN979" s="35"/>
      <c r="CQO979" s="34"/>
      <c r="CQV979" s="35"/>
      <c r="CQW979" s="34"/>
      <c r="CRD979" s="35"/>
      <c r="CRE979" s="34"/>
      <c r="CRL979" s="35"/>
      <c r="CRM979" s="34"/>
      <c r="CRT979" s="35"/>
      <c r="CRU979" s="34"/>
      <c r="CSB979" s="35"/>
      <c r="CSC979" s="34"/>
      <c r="CSJ979" s="35"/>
      <c r="CSK979" s="34"/>
      <c r="CSR979" s="35"/>
      <c r="CSS979" s="34"/>
      <c r="CSZ979" s="35"/>
      <c r="CTA979" s="34"/>
      <c r="CTH979" s="35"/>
      <c r="CTI979" s="34"/>
      <c r="CTP979" s="35"/>
      <c r="CTQ979" s="34"/>
      <c r="CTX979" s="35"/>
      <c r="CTY979" s="34"/>
      <c r="CUF979" s="35"/>
      <c r="CUG979" s="34"/>
      <c r="CUN979" s="35"/>
      <c r="CUO979" s="34"/>
      <c r="CUV979" s="35"/>
      <c r="CUW979" s="34"/>
      <c r="CVD979" s="35"/>
      <c r="CVE979" s="34"/>
      <c r="CVL979" s="35"/>
      <c r="CVM979" s="34"/>
      <c r="CVT979" s="35"/>
      <c r="CVU979" s="34"/>
      <c r="CWB979" s="35"/>
      <c r="CWC979" s="34"/>
      <c r="CWJ979" s="35"/>
      <c r="CWK979" s="34"/>
      <c r="CWR979" s="35"/>
      <c r="CWS979" s="34"/>
      <c r="CWZ979" s="35"/>
      <c r="CXA979" s="34"/>
      <c r="CXH979" s="35"/>
      <c r="CXI979" s="34"/>
      <c r="CXP979" s="35"/>
      <c r="CXQ979" s="34"/>
      <c r="CXX979" s="35"/>
      <c r="CXY979" s="34"/>
      <c r="CYF979" s="35"/>
      <c r="CYG979" s="34"/>
      <c r="CYN979" s="35"/>
      <c r="CYO979" s="34"/>
      <c r="CYV979" s="35"/>
      <c r="CYW979" s="34"/>
      <c r="CZD979" s="35"/>
      <c r="CZE979" s="34"/>
      <c r="CZL979" s="35"/>
      <c r="CZM979" s="34"/>
      <c r="CZT979" s="35"/>
      <c r="CZU979" s="34"/>
      <c r="DAB979" s="35"/>
      <c r="DAC979" s="34"/>
      <c r="DAJ979" s="35"/>
      <c r="DAK979" s="34"/>
      <c r="DAR979" s="35"/>
      <c r="DAS979" s="34"/>
      <c r="DAZ979" s="35"/>
      <c r="DBA979" s="34"/>
      <c r="DBH979" s="35"/>
      <c r="DBI979" s="34"/>
      <c r="DBP979" s="35"/>
      <c r="DBQ979" s="34"/>
      <c r="DBX979" s="35"/>
      <c r="DBY979" s="34"/>
      <c r="DCF979" s="35"/>
      <c r="DCG979" s="34"/>
      <c r="DCN979" s="35"/>
      <c r="DCO979" s="34"/>
      <c r="DCV979" s="35"/>
      <c r="DCW979" s="34"/>
      <c r="DDD979" s="35"/>
      <c r="DDE979" s="34"/>
      <c r="DDL979" s="35"/>
      <c r="DDM979" s="34"/>
      <c r="DDT979" s="35"/>
      <c r="DDU979" s="34"/>
      <c r="DEB979" s="35"/>
      <c r="DEC979" s="34"/>
      <c r="DEJ979" s="35"/>
      <c r="DEK979" s="34"/>
      <c r="DER979" s="35"/>
      <c r="DES979" s="34"/>
      <c r="DEZ979" s="35"/>
      <c r="DFA979" s="34"/>
      <c r="DFH979" s="35"/>
      <c r="DFI979" s="34"/>
      <c r="DFP979" s="35"/>
      <c r="DFQ979" s="34"/>
      <c r="DFX979" s="35"/>
      <c r="DFY979" s="34"/>
      <c r="DGF979" s="35"/>
      <c r="DGG979" s="34"/>
      <c r="DGN979" s="35"/>
      <c r="DGO979" s="34"/>
      <c r="DGV979" s="35"/>
      <c r="DGW979" s="34"/>
      <c r="DHD979" s="35"/>
      <c r="DHE979" s="34"/>
      <c r="DHL979" s="35"/>
      <c r="DHM979" s="34"/>
      <c r="DHT979" s="35"/>
      <c r="DHU979" s="34"/>
      <c r="DIB979" s="35"/>
      <c r="DIC979" s="34"/>
      <c r="DIJ979" s="35"/>
      <c r="DIK979" s="34"/>
      <c r="DIR979" s="35"/>
      <c r="DIS979" s="34"/>
      <c r="DIZ979" s="35"/>
      <c r="DJA979" s="34"/>
      <c r="DJH979" s="35"/>
      <c r="DJI979" s="34"/>
      <c r="DJP979" s="35"/>
      <c r="DJQ979" s="34"/>
      <c r="DJX979" s="35"/>
      <c r="DJY979" s="34"/>
      <c r="DKF979" s="35"/>
      <c r="DKG979" s="34"/>
      <c r="DKN979" s="35"/>
      <c r="DKO979" s="34"/>
      <c r="DKV979" s="35"/>
      <c r="DKW979" s="34"/>
      <c r="DLD979" s="35"/>
      <c r="DLE979" s="34"/>
      <c r="DLL979" s="35"/>
      <c r="DLM979" s="34"/>
      <c r="DLT979" s="35"/>
      <c r="DLU979" s="34"/>
      <c r="DMB979" s="35"/>
      <c r="DMC979" s="34"/>
      <c r="DMJ979" s="35"/>
      <c r="DMK979" s="34"/>
      <c r="DMR979" s="35"/>
      <c r="DMS979" s="34"/>
      <c r="DMZ979" s="35"/>
      <c r="DNA979" s="34"/>
      <c r="DNH979" s="35"/>
      <c r="DNI979" s="34"/>
      <c r="DNP979" s="35"/>
      <c r="DNQ979" s="34"/>
      <c r="DNX979" s="35"/>
      <c r="DNY979" s="34"/>
      <c r="DOF979" s="35"/>
      <c r="DOG979" s="34"/>
      <c r="DON979" s="35"/>
      <c r="DOO979" s="34"/>
      <c r="DOV979" s="35"/>
      <c r="DOW979" s="34"/>
      <c r="DPD979" s="35"/>
      <c r="DPE979" s="34"/>
      <c r="DPL979" s="35"/>
      <c r="DPM979" s="34"/>
      <c r="DPT979" s="35"/>
      <c r="DPU979" s="34"/>
      <c r="DQB979" s="35"/>
      <c r="DQC979" s="34"/>
      <c r="DQJ979" s="35"/>
      <c r="DQK979" s="34"/>
      <c r="DQR979" s="35"/>
      <c r="DQS979" s="34"/>
      <c r="DQZ979" s="35"/>
      <c r="DRA979" s="34"/>
      <c r="DRH979" s="35"/>
      <c r="DRI979" s="34"/>
      <c r="DRP979" s="35"/>
      <c r="DRQ979" s="34"/>
      <c r="DRX979" s="35"/>
      <c r="DRY979" s="34"/>
      <c r="DSF979" s="35"/>
      <c r="DSG979" s="34"/>
      <c r="DSN979" s="35"/>
      <c r="DSO979" s="34"/>
      <c r="DSV979" s="35"/>
      <c r="DSW979" s="34"/>
      <c r="DTD979" s="35"/>
      <c r="DTE979" s="34"/>
      <c r="DTL979" s="35"/>
      <c r="DTM979" s="34"/>
      <c r="DTT979" s="35"/>
      <c r="DTU979" s="34"/>
      <c r="DUB979" s="35"/>
      <c r="DUC979" s="34"/>
      <c r="DUJ979" s="35"/>
      <c r="DUK979" s="34"/>
      <c r="DUR979" s="35"/>
      <c r="DUS979" s="34"/>
      <c r="DUZ979" s="35"/>
      <c r="DVA979" s="34"/>
      <c r="DVH979" s="35"/>
      <c r="DVI979" s="34"/>
      <c r="DVP979" s="35"/>
      <c r="DVQ979" s="34"/>
      <c r="DVX979" s="35"/>
      <c r="DVY979" s="34"/>
      <c r="DWF979" s="35"/>
      <c r="DWG979" s="34"/>
      <c r="DWN979" s="35"/>
      <c r="DWO979" s="34"/>
      <c r="DWV979" s="35"/>
      <c r="DWW979" s="34"/>
      <c r="DXD979" s="35"/>
      <c r="DXE979" s="34"/>
      <c r="DXL979" s="35"/>
      <c r="DXM979" s="34"/>
      <c r="DXT979" s="35"/>
      <c r="DXU979" s="34"/>
      <c r="DYB979" s="35"/>
      <c r="DYC979" s="34"/>
      <c r="DYJ979" s="35"/>
      <c r="DYK979" s="34"/>
      <c r="DYR979" s="35"/>
      <c r="DYS979" s="34"/>
      <c r="DYZ979" s="35"/>
      <c r="DZA979" s="34"/>
      <c r="DZH979" s="35"/>
      <c r="DZI979" s="34"/>
      <c r="DZP979" s="35"/>
      <c r="DZQ979" s="34"/>
      <c r="DZX979" s="35"/>
      <c r="DZY979" s="34"/>
      <c r="EAF979" s="35"/>
      <c r="EAG979" s="34"/>
      <c r="EAN979" s="35"/>
      <c r="EAO979" s="34"/>
      <c r="EAV979" s="35"/>
      <c r="EAW979" s="34"/>
      <c r="EBD979" s="35"/>
      <c r="EBE979" s="34"/>
      <c r="EBL979" s="35"/>
      <c r="EBM979" s="34"/>
      <c r="EBT979" s="35"/>
      <c r="EBU979" s="34"/>
      <c r="ECB979" s="35"/>
      <c r="ECC979" s="34"/>
      <c r="ECJ979" s="35"/>
      <c r="ECK979" s="34"/>
      <c r="ECR979" s="35"/>
      <c r="ECS979" s="34"/>
      <c r="ECZ979" s="35"/>
      <c r="EDA979" s="34"/>
      <c r="EDH979" s="35"/>
      <c r="EDI979" s="34"/>
      <c r="EDP979" s="35"/>
      <c r="EDQ979" s="34"/>
      <c r="EDX979" s="35"/>
      <c r="EDY979" s="34"/>
      <c r="EEF979" s="35"/>
      <c r="EEG979" s="34"/>
      <c r="EEN979" s="35"/>
      <c r="EEO979" s="34"/>
      <c r="EEV979" s="35"/>
      <c r="EEW979" s="34"/>
      <c r="EFD979" s="35"/>
      <c r="EFE979" s="34"/>
      <c r="EFL979" s="35"/>
      <c r="EFM979" s="34"/>
      <c r="EFT979" s="35"/>
      <c r="EFU979" s="34"/>
      <c r="EGB979" s="35"/>
      <c r="EGC979" s="34"/>
      <c r="EGJ979" s="35"/>
      <c r="EGK979" s="34"/>
      <c r="EGR979" s="35"/>
      <c r="EGS979" s="34"/>
      <c r="EGZ979" s="35"/>
      <c r="EHA979" s="34"/>
      <c r="EHH979" s="35"/>
      <c r="EHI979" s="34"/>
      <c r="EHP979" s="35"/>
      <c r="EHQ979" s="34"/>
      <c r="EHX979" s="35"/>
      <c r="EHY979" s="34"/>
      <c r="EIF979" s="35"/>
      <c r="EIG979" s="34"/>
      <c r="EIN979" s="35"/>
      <c r="EIO979" s="34"/>
      <c r="EIV979" s="35"/>
      <c r="EIW979" s="34"/>
      <c r="EJD979" s="35"/>
      <c r="EJE979" s="34"/>
      <c r="EJL979" s="35"/>
      <c r="EJM979" s="34"/>
      <c r="EJT979" s="35"/>
      <c r="EJU979" s="34"/>
      <c r="EKB979" s="35"/>
      <c r="EKC979" s="34"/>
      <c r="EKJ979" s="35"/>
      <c r="EKK979" s="34"/>
      <c r="EKR979" s="35"/>
      <c r="EKS979" s="34"/>
      <c r="EKZ979" s="35"/>
      <c r="ELA979" s="34"/>
      <c r="ELH979" s="35"/>
      <c r="ELI979" s="34"/>
      <c r="ELP979" s="35"/>
      <c r="ELQ979" s="34"/>
      <c r="ELX979" s="35"/>
      <c r="ELY979" s="34"/>
      <c r="EMF979" s="35"/>
      <c r="EMG979" s="34"/>
      <c r="EMN979" s="35"/>
      <c r="EMO979" s="34"/>
      <c r="EMV979" s="35"/>
      <c r="EMW979" s="34"/>
      <c r="END979" s="35"/>
      <c r="ENE979" s="34"/>
      <c r="ENL979" s="35"/>
      <c r="ENM979" s="34"/>
      <c r="ENT979" s="35"/>
      <c r="ENU979" s="34"/>
      <c r="EOB979" s="35"/>
      <c r="EOC979" s="34"/>
      <c r="EOJ979" s="35"/>
      <c r="EOK979" s="34"/>
      <c r="EOR979" s="35"/>
      <c r="EOS979" s="34"/>
      <c r="EOZ979" s="35"/>
      <c r="EPA979" s="34"/>
      <c r="EPH979" s="35"/>
      <c r="EPI979" s="34"/>
      <c r="EPP979" s="35"/>
      <c r="EPQ979" s="34"/>
      <c r="EPX979" s="35"/>
      <c r="EPY979" s="34"/>
      <c r="EQF979" s="35"/>
      <c r="EQG979" s="34"/>
      <c r="EQN979" s="35"/>
      <c r="EQO979" s="34"/>
      <c r="EQV979" s="35"/>
      <c r="EQW979" s="34"/>
      <c r="ERD979" s="35"/>
      <c r="ERE979" s="34"/>
      <c r="ERL979" s="35"/>
      <c r="ERM979" s="34"/>
      <c r="ERT979" s="35"/>
      <c r="ERU979" s="34"/>
      <c r="ESB979" s="35"/>
      <c r="ESC979" s="34"/>
      <c r="ESJ979" s="35"/>
      <c r="ESK979" s="34"/>
      <c r="ESR979" s="35"/>
      <c r="ESS979" s="34"/>
      <c r="ESZ979" s="35"/>
      <c r="ETA979" s="34"/>
      <c r="ETH979" s="35"/>
      <c r="ETI979" s="34"/>
      <c r="ETP979" s="35"/>
      <c r="ETQ979" s="34"/>
      <c r="ETX979" s="35"/>
      <c r="ETY979" s="34"/>
      <c r="EUF979" s="35"/>
      <c r="EUG979" s="34"/>
      <c r="EUN979" s="35"/>
      <c r="EUO979" s="34"/>
      <c r="EUV979" s="35"/>
      <c r="EUW979" s="34"/>
      <c r="EVD979" s="35"/>
      <c r="EVE979" s="34"/>
      <c r="EVL979" s="35"/>
      <c r="EVM979" s="34"/>
      <c r="EVT979" s="35"/>
      <c r="EVU979" s="34"/>
      <c r="EWB979" s="35"/>
      <c r="EWC979" s="34"/>
      <c r="EWJ979" s="35"/>
      <c r="EWK979" s="34"/>
      <c r="EWR979" s="35"/>
      <c r="EWS979" s="34"/>
      <c r="EWZ979" s="35"/>
      <c r="EXA979" s="34"/>
      <c r="EXH979" s="35"/>
      <c r="EXI979" s="34"/>
      <c r="EXP979" s="35"/>
      <c r="EXQ979" s="34"/>
      <c r="EXX979" s="35"/>
      <c r="EXY979" s="34"/>
      <c r="EYF979" s="35"/>
      <c r="EYG979" s="34"/>
      <c r="EYN979" s="35"/>
      <c r="EYO979" s="34"/>
      <c r="EYV979" s="35"/>
      <c r="EYW979" s="34"/>
      <c r="EZD979" s="35"/>
      <c r="EZE979" s="34"/>
      <c r="EZL979" s="35"/>
      <c r="EZM979" s="34"/>
      <c r="EZT979" s="35"/>
      <c r="EZU979" s="34"/>
      <c r="FAB979" s="35"/>
      <c r="FAC979" s="34"/>
      <c r="FAJ979" s="35"/>
      <c r="FAK979" s="34"/>
      <c r="FAR979" s="35"/>
      <c r="FAS979" s="34"/>
      <c r="FAZ979" s="35"/>
      <c r="FBA979" s="34"/>
      <c r="FBH979" s="35"/>
      <c r="FBI979" s="34"/>
      <c r="FBP979" s="35"/>
      <c r="FBQ979" s="34"/>
      <c r="FBX979" s="35"/>
      <c r="FBY979" s="34"/>
      <c r="FCF979" s="35"/>
      <c r="FCG979" s="34"/>
      <c r="FCN979" s="35"/>
      <c r="FCO979" s="34"/>
      <c r="FCV979" s="35"/>
      <c r="FCW979" s="34"/>
      <c r="FDD979" s="35"/>
      <c r="FDE979" s="34"/>
      <c r="FDL979" s="35"/>
      <c r="FDM979" s="34"/>
      <c r="FDT979" s="35"/>
      <c r="FDU979" s="34"/>
      <c r="FEB979" s="35"/>
      <c r="FEC979" s="34"/>
      <c r="FEJ979" s="35"/>
      <c r="FEK979" s="34"/>
      <c r="FER979" s="35"/>
      <c r="FES979" s="34"/>
      <c r="FEZ979" s="35"/>
      <c r="FFA979" s="34"/>
      <c r="FFH979" s="35"/>
      <c r="FFI979" s="34"/>
      <c r="FFP979" s="35"/>
      <c r="FFQ979" s="34"/>
      <c r="FFX979" s="35"/>
      <c r="FFY979" s="34"/>
      <c r="FGF979" s="35"/>
      <c r="FGG979" s="34"/>
      <c r="FGN979" s="35"/>
      <c r="FGO979" s="34"/>
      <c r="FGV979" s="35"/>
      <c r="FGW979" s="34"/>
      <c r="FHD979" s="35"/>
      <c r="FHE979" s="34"/>
      <c r="FHL979" s="35"/>
      <c r="FHM979" s="34"/>
      <c r="FHT979" s="35"/>
      <c r="FHU979" s="34"/>
      <c r="FIB979" s="35"/>
      <c r="FIC979" s="34"/>
      <c r="FIJ979" s="35"/>
      <c r="FIK979" s="34"/>
      <c r="FIR979" s="35"/>
      <c r="FIS979" s="34"/>
      <c r="FIZ979" s="35"/>
      <c r="FJA979" s="34"/>
      <c r="FJH979" s="35"/>
      <c r="FJI979" s="34"/>
      <c r="FJP979" s="35"/>
      <c r="FJQ979" s="34"/>
      <c r="FJX979" s="35"/>
      <c r="FJY979" s="34"/>
      <c r="FKF979" s="35"/>
      <c r="FKG979" s="34"/>
      <c r="FKN979" s="35"/>
      <c r="FKO979" s="34"/>
      <c r="FKV979" s="35"/>
      <c r="FKW979" s="34"/>
      <c r="FLD979" s="35"/>
      <c r="FLE979" s="34"/>
      <c r="FLL979" s="35"/>
      <c r="FLM979" s="34"/>
      <c r="FLT979" s="35"/>
      <c r="FLU979" s="34"/>
      <c r="FMB979" s="35"/>
      <c r="FMC979" s="34"/>
      <c r="FMJ979" s="35"/>
      <c r="FMK979" s="34"/>
      <c r="FMR979" s="35"/>
      <c r="FMS979" s="34"/>
      <c r="FMZ979" s="35"/>
      <c r="FNA979" s="34"/>
      <c r="FNH979" s="35"/>
      <c r="FNI979" s="34"/>
      <c r="FNP979" s="35"/>
      <c r="FNQ979" s="34"/>
      <c r="FNX979" s="35"/>
      <c r="FNY979" s="34"/>
      <c r="FOF979" s="35"/>
      <c r="FOG979" s="34"/>
      <c r="FON979" s="35"/>
      <c r="FOO979" s="34"/>
      <c r="FOV979" s="35"/>
      <c r="FOW979" s="34"/>
      <c r="FPD979" s="35"/>
      <c r="FPE979" s="34"/>
      <c r="FPL979" s="35"/>
      <c r="FPM979" s="34"/>
      <c r="FPT979" s="35"/>
      <c r="FPU979" s="34"/>
      <c r="FQB979" s="35"/>
      <c r="FQC979" s="34"/>
      <c r="FQJ979" s="35"/>
      <c r="FQK979" s="34"/>
      <c r="FQR979" s="35"/>
      <c r="FQS979" s="34"/>
      <c r="FQZ979" s="35"/>
      <c r="FRA979" s="34"/>
      <c r="FRH979" s="35"/>
      <c r="FRI979" s="34"/>
      <c r="FRP979" s="35"/>
      <c r="FRQ979" s="34"/>
      <c r="FRX979" s="35"/>
      <c r="FRY979" s="34"/>
      <c r="FSF979" s="35"/>
      <c r="FSG979" s="34"/>
      <c r="FSN979" s="35"/>
      <c r="FSO979" s="34"/>
      <c r="FSV979" s="35"/>
      <c r="FSW979" s="34"/>
      <c r="FTD979" s="35"/>
      <c r="FTE979" s="34"/>
      <c r="FTL979" s="35"/>
      <c r="FTM979" s="34"/>
      <c r="FTT979" s="35"/>
      <c r="FTU979" s="34"/>
      <c r="FUB979" s="35"/>
      <c r="FUC979" s="34"/>
      <c r="FUJ979" s="35"/>
      <c r="FUK979" s="34"/>
      <c r="FUR979" s="35"/>
      <c r="FUS979" s="34"/>
      <c r="FUZ979" s="35"/>
      <c r="FVA979" s="34"/>
      <c r="FVH979" s="35"/>
      <c r="FVI979" s="34"/>
      <c r="FVP979" s="35"/>
      <c r="FVQ979" s="34"/>
      <c r="FVX979" s="35"/>
      <c r="FVY979" s="34"/>
      <c r="FWF979" s="35"/>
      <c r="FWG979" s="34"/>
      <c r="FWN979" s="35"/>
      <c r="FWO979" s="34"/>
      <c r="FWV979" s="35"/>
      <c r="FWW979" s="34"/>
      <c r="FXD979" s="35"/>
      <c r="FXE979" s="34"/>
      <c r="FXL979" s="35"/>
      <c r="FXM979" s="34"/>
      <c r="FXT979" s="35"/>
      <c r="FXU979" s="34"/>
      <c r="FYB979" s="35"/>
      <c r="FYC979" s="34"/>
      <c r="FYJ979" s="35"/>
      <c r="FYK979" s="34"/>
      <c r="FYR979" s="35"/>
      <c r="FYS979" s="34"/>
      <c r="FYZ979" s="35"/>
      <c r="FZA979" s="34"/>
      <c r="FZH979" s="35"/>
      <c r="FZI979" s="34"/>
      <c r="FZP979" s="35"/>
      <c r="FZQ979" s="34"/>
      <c r="FZX979" s="35"/>
      <c r="FZY979" s="34"/>
      <c r="GAF979" s="35"/>
      <c r="GAG979" s="34"/>
      <c r="GAN979" s="35"/>
      <c r="GAO979" s="34"/>
      <c r="GAV979" s="35"/>
      <c r="GAW979" s="34"/>
      <c r="GBD979" s="35"/>
      <c r="GBE979" s="34"/>
      <c r="GBL979" s="35"/>
      <c r="GBM979" s="34"/>
      <c r="GBT979" s="35"/>
      <c r="GBU979" s="34"/>
      <c r="GCB979" s="35"/>
      <c r="GCC979" s="34"/>
      <c r="GCJ979" s="35"/>
      <c r="GCK979" s="34"/>
      <c r="GCR979" s="35"/>
      <c r="GCS979" s="34"/>
      <c r="GCZ979" s="35"/>
      <c r="GDA979" s="34"/>
      <c r="GDH979" s="35"/>
      <c r="GDI979" s="34"/>
      <c r="GDP979" s="35"/>
      <c r="GDQ979" s="34"/>
      <c r="GDX979" s="35"/>
      <c r="GDY979" s="34"/>
      <c r="GEF979" s="35"/>
      <c r="GEG979" s="34"/>
      <c r="GEN979" s="35"/>
      <c r="GEO979" s="34"/>
      <c r="GEV979" s="35"/>
      <c r="GEW979" s="34"/>
      <c r="GFD979" s="35"/>
      <c r="GFE979" s="34"/>
      <c r="GFL979" s="35"/>
      <c r="GFM979" s="34"/>
      <c r="GFT979" s="35"/>
      <c r="GFU979" s="34"/>
      <c r="GGB979" s="35"/>
      <c r="GGC979" s="34"/>
      <c r="GGJ979" s="35"/>
      <c r="GGK979" s="34"/>
      <c r="GGR979" s="35"/>
      <c r="GGS979" s="34"/>
      <c r="GGZ979" s="35"/>
      <c r="GHA979" s="34"/>
      <c r="GHH979" s="35"/>
      <c r="GHI979" s="34"/>
      <c r="GHP979" s="35"/>
      <c r="GHQ979" s="34"/>
      <c r="GHX979" s="35"/>
      <c r="GHY979" s="34"/>
      <c r="GIF979" s="35"/>
      <c r="GIG979" s="34"/>
      <c r="GIN979" s="35"/>
      <c r="GIO979" s="34"/>
      <c r="GIV979" s="35"/>
      <c r="GIW979" s="34"/>
      <c r="GJD979" s="35"/>
      <c r="GJE979" s="34"/>
      <c r="GJL979" s="35"/>
      <c r="GJM979" s="34"/>
      <c r="GJT979" s="35"/>
      <c r="GJU979" s="34"/>
      <c r="GKB979" s="35"/>
      <c r="GKC979" s="34"/>
      <c r="GKJ979" s="35"/>
      <c r="GKK979" s="34"/>
      <c r="GKR979" s="35"/>
      <c r="GKS979" s="34"/>
      <c r="GKZ979" s="35"/>
      <c r="GLA979" s="34"/>
      <c r="GLH979" s="35"/>
      <c r="GLI979" s="34"/>
      <c r="GLP979" s="35"/>
      <c r="GLQ979" s="34"/>
      <c r="GLX979" s="35"/>
      <c r="GLY979" s="34"/>
      <c r="GMF979" s="35"/>
      <c r="GMG979" s="34"/>
      <c r="GMN979" s="35"/>
      <c r="GMO979" s="34"/>
      <c r="GMV979" s="35"/>
      <c r="GMW979" s="34"/>
      <c r="GND979" s="35"/>
      <c r="GNE979" s="34"/>
      <c r="GNL979" s="35"/>
      <c r="GNM979" s="34"/>
      <c r="GNT979" s="35"/>
      <c r="GNU979" s="34"/>
      <c r="GOB979" s="35"/>
      <c r="GOC979" s="34"/>
      <c r="GOJ979" s="35"/>
      <c r="GOK979" s="34"/>
      <c r="GOR979" s="35"/>
      <c r="GOS979" s="34"/>
      <c r="GOZ979" s="35"/>
      <c r="GPA979" s="34"/>
      <c r="GPH979" s="35"/>
      <c r="GPI979" s="34"/>
      <c r="GPP979" s="35"/>
      <c r="GPQ979" s="34"/>
      <c r="GPX979" s="35"/>
      <c r="GPY979" s="34"/>
      <c r="GQF979" s="35"/>
      <c r="GQG979" s="34"/>
      <c r="GQN979" s="35"/>
      <c r="GQO979" s="34"/>
      <c r="GQV979" s="35"/>
      <c r="GQW979" s="34"/>
      <c r="GRD979" s="35"/>
      <c r="GRE979" s="34"/>
      <c r="GRL979" s="35"/>
      <c r="GRM979" s="34"/>
      <c r="GRT979" s="35"/>
      <c r="GRU979" s="34"/>
      <c r="GSB979" s="35"/>
      <c r="GSC979" s="34"/>
      <c r="GSJ979" s="35"/>
      <c r="GSK979" s="34"/>
      <c r="GSR979" s="35"/>
      <c r="GSS979" s="34"/>
      <c r="GSZ979" s="35"/>
      <c r="GTA979" s="34"/>
      <c r="GTH979" s="35"/>
      <c r="GTI979" s="34"/>
      <c r="GTP979" s="35"/>
      <c r="GTQ979" s="34"/>
      <c r="GTX979" s="35"/>
      <c r="GTY979" s="34"/>
      <c r="GUF979" s="35"/>
      <c r="GUG979" s="34"/>
      <c r="GUN979" s="35"/>
      <c r="GUO979" s="34"/>
      <c r="GUV979" s="35"/>
      <c r="GUW979" s="34"/>
      <c r="GVD979" s="35"/>
      <c r="GVE979" s="34"/>
      <c r="GVL979" s="35"/>
      <c r="GVM979" s="34"/>
      <c r="GVT979" s="35"/>
      <c r="GVU979" s="34"/>
      <c r="GWB979" s="35"/>
      <c r="GWC979" s="34"/>
      <c r="GWJ979" s="35"/>
      <c r="GWK979" s="34"/>
      <c r="GWR979" s="35"/>
      <c r="GWS979" s="34"/>
      <c r="GWZ979" s="35"/>
      <c r="GXA979" s="34"/>
      <c r="GXH979" s="35"/>
      <c r="GXI979" s="34"/>
      <c r="GXP979" s="35"/>
      <c r="GXQ979" s="34"/>
      <c r="GXX979" s="35"/>
      <c r="GXY979" s="34"/>
      <c r="GYF979" s="35"/>
      <c r="GYG979" s="34"/>
      <c r="GYN979" s="35"/>
      <c r="GYO979" s="34"/>
      <c r="GYV979" s="35"/>
      <c r="GYW979" s="34"/>
      <c r="GZD979" s="35"/>
      <c r="GZE979" s="34"/>
      <c r="GZL979" s="35"/>
      <c r="GZM979" s="34"/>
      <c r="GZT979" s="35"/>
      <c r="GZU979" s="34"/>
      <c r="HAB979" s="35"/>
      <c r="HAC979" s="34"/>
      <c r="HAJ979" s="35"/>
      <c r="HAK979" s="34"/>
      <c r="HAR979" s="35"/>
      <c r="HAS979" s="34"/>
      <c r="HAZ979" s="35"/>
      <c r="HBA979" s="34"/>
      <c r="HBH979" s="35"/>
      <c r="HBI979" s="34"/>
      <c r="HBP979" s="35"/>
      <c r="HBQ979" s="34"/>
      <c r="HBX979" s="35"/>
      <c r="HBY979" s="34"/>
      <c r="HCF979" s="35"/>
      <c r="HCG979" s="34"/>
      <c r="HCN979" s="35"/>
      <c r="HCO979" s="34"/>
      <c r="HCV979" s="35"/>
      <c r="HCW979" s="34"/>
      <c r="HDD979" s="35"/>
      <c r="HDE979" s="34"/>
      <c r="HDL979" s="35"/>
      <c r="HDM979" s="34"/>
      <c r="HDT979" s="35"/>
      <c r="HDU979" s="34"/>
      <c r="HEB979" s="35"/>
      <c r="HEC979" s="34"/>
      <c r="HEJ979" s="35"/>
      <c r="HEK979" s="34"/>
      <c r="HER979" s="35"/>
      <c r="HES979" s="34"/>
      <c r="HEZ979" s="35"/>
      <c r="HFA979" s="34"/>
      <c r="HFH979" s="35"/>
      <c r="HFI979" s="34"/>
      <c r="HFP979" s="35"/>
      <c r="HFQ979" s="34"/>
      <c r="HFX979" s="35"/>
      <c r="HFY979" s="34"/>
      <c r="HGF979" s="35"/>
      <c r="HGG979" s="34"/>
      <c r="HGN979" s="35"/>
      <c r="HGO979" s="34"/>
      <c r="HGV979" s="35"/>
      <c r="HGW979" s="34"/>
      <c r="HHD979" s="35"/>
      <c r="HHE979" s="34"/>
      <c r="HHL979" s="35"/>
      <c r="HHM979" s="34"/>
      <c r="HHT979" s="35"/>
      <c r="HHU979" s="34"/>
      <c r="HIB979" s="35"/>
      <c r="HIC979" s="34"/>
      <c r="HIJ979" s="35"/>
      <c r="HIK979" s="34"/>
      <c r="HIR979" s="35"/>
      <c r="HIS979" s="34"/>
      <c r="HIZ979" s="35"/>
      <c r="HJA979" s="34"/>
      <c r="HJH979" s="35"/>
      <c r="HJI979" s="34"/>
      <c r="HJP979" s="35"/>
      <c r="HJQ979" s="34"/>
      <c r="HJX979" s="35"/>
      <c r="HJY979" s="34"/>
      <c r="HKF979" s="35"/>
      <c r="HKG979" s="34"/>
      <c r="HKN979" s="35"/>
      <c r="HKO979" s="34"/>
      <c r="HKV979" s="35"/>
      <c r="HKW979" s="34"/>
      <c r="HLD979" s="35"/>
      <c r="HLE979" s="34"/>
      <c r="HLL979" s="35"/>
      <c r="HLM979" s="34"/>
      <c r="HLT979" s="35"/>
      <c r="HLU979" s="34"/>
      <c r="HMB979" s="35"/>
      <c r="HMC979" s="34"/>
      <c r="HMJ979" s="35"/>
      <c r="HMK979" s="34"/>
      <c r="HMR979" s="35"/>
      <c r="HMS979" s="34"/>
      <c r="HMZ979" s="35"/>
      <c r="HNA979" s="34"/>
      <c r="HNH979" s="35"/>
      <c r="HNI979" s="34"/>
      <c r="HNP979" s="35"/>
      <c r="HNQ979" s="34"/>
      <c r="HNX979" s="35"/>
      <c r="HNY979" s="34"/>
      <c r="HOF979" s="35"/>
      <c r="HOG979" s="34"/>
      <c r="HON979" s="35"/>
      <c r="HOO979" s="34"/>
      <c r="HOV979" s="35"/>
      <c r="HOW979" s="34"/>
      <c r="HPD979" s="35"/>
      <c r="HPE979" s="34"/>
      <c r="HPL979" s="35"/>
      <c r="HPM979" s="34"/>
      <c r="HPT979" s="35"/>
      <c r="HPU979" s="34"/>
      <c r="HQB979" s="35"/>
      <c r="HQC979" s="34"/>
      <c r="HQJ979" s="35"/>
      <c r="HQK979" s="34"/>
      <c r="HQR979" s="35"/>
      <c r="HQS979" s="34"/>
      <c r="HQZ979" s="35"/>
      <c r="HRA979" s="34"/>
      <c r="HRH979" s="35"/>
      <c r="HRI979" s="34"/>
      <c r="HRP979" s="35"/>
      <c r="HRQ979" s="34"/>
      <c r="HRX979" s="35"/>
      <c r="HRY979" s="34"/>
      <c r="HSF979" s="35"/>
      <c r="HSG979" s="34"/>
      <c r="HSN979" s="35"/>
      <c r="HSO979" s="34"/>
      <c r="HSV979" s="35"/>
      <c r="HSW979" s="34"/>
      <c r="HTD979" s="35"/>
      <c r="HTE979" s="34"/>
      <c r="HTL979" s="35"/>
      <c r="HTM979" s="34"/>
      <c r="HTT979" s="35"/>
      <c r="HTU979" s="34"/>
      <c r="HUB979" s="35"/>
      <c r="HUC979" s="34"/>
      <c r="HUJ979" s="35"/>
      <c r="HUK979" s="34"/>
      <c r="HUR979" s="35"/>
      <c r="HUS979" s="34"/>
      <c r="HUZ979" s="35"/>
      <c r="HVA979" s="34"/>
      <c r="HVH979" s="35"/>
      <c r="HVI979" s="34"/>
      <c r="HVP979" s="35"/>
      <c r="HVQ979" s="34"/>
      <c r="HVX979" s="35"/>
      <c r="HVY979" s="34"/>
      <c r="HWF979" s="35"/>
      <c r="HWG979" s="34"/>
      <c r="HWN979" s="35"/>
      <c r="HWO979" s="34"/>
      <c r="HWV979" s="35"/>
      <c r="HWW979" s="34"/>
      <c r="HXD979" s="35"/>
      <c r="HXE979" s="34"/>
      <c r="HXL979" s="35"/>
      <c r="HXM979" s="34"/>
      <c r="HXT979" s="35"/>
      <c r="HXU979" s="34"/>
      <c r="HYB979" s="35"/>
      <c r="HYC979" s="34"/>
      <c r="HYJ979" s="35"/>
      <c r="HYK979" s="34"/>
      <c r="HYR979" s="35"/>
      <c r="HYS979" s="34"/>
      <c r="HYZ979" s="35"/>
      <c r="HZA979" s="34"/>
      <c r="HZH979" s="35"/>
      <c r="HZI979" s="34"/>
      <c r="HZP979" s="35"/>
      <c r="HZQ979" s="34"/>
      <c r="HZX979" s="35"/>
      <c r="HZY979" s="34"/>
      <c r="IAF979" s="35"/>
      <c r="IAG979" s="34"/>
      <c r="IAN979" s="35"/>
      <c r="IAO979" s="34"/>
      <c r="IAV979" s="35"/>
      <c r="IAW979" s="34"/>
      <c r="IBD979" s="35"/>
      <c r="IBE979" s="34"/>
      <c r="IBL979" s="35"/>
      <c r="IBM979" s="34"/>
      <c r="IBT979" s="35"/>
      <c r="IBU979" s="34"/>
      <c r="ICB979" s="35"/>
      <c r="ICC979" s="34"/>
      <c r="ICJ979" s="35"/>
      <c r="ICK979" s="34"/>
      <c r="ICR979" s="35"/>
      <c r="ICS979" s="34"/>
      <c r="ICZ979" s="35"/>
      <c r="IDA979" s="34"/>
      <c r="IDH979" s="35"/>
      <c r="IDI979" s="34"/>
      <c r="IDP979" s="35"/>
      <c r="IDQ979" s="34"/>
      <c r="IDX979" s="35"/>
      <c r="IDY979" s="34"/>
      <c r="IEF979" s="35"/>
      <c r="IEG979" s="34"/>
      <c r="IEN979" s="35"/>
      <c r="IEO979" s="34"/>
      <c r="IEV979" s="35"/>
      <c r="IEW979" s="34"/>
      <c r="IFD979" s="35"/>
      <c r="IFE979" s="34"/>
      <c r="IFL979" s="35"/>
      <c r="IFM979" s="34"/>
      <c r="IFT979" s="35"/>
      <c r="IFU979" s="34"/>
      <c r="IGB979" s="35"/>
      <c r="IGC979" s="34"/>
      <c r="IGJ979" s="35"/>
      <c r="IGK979" s="34"/>
      <c r="IGR979" s="35"/>
      <c r="IGS979" s="34"/>
      <c r="IGZ979" s="35"/>
      <c r="IHA979" s="34"/>
      <c r="IHH979" s="35"/>
      <c r="IHI979" s="34"/>
      <c r="IHP979" s="35"/>
      <c r="IHQ979" s="34"/>
      <c r="IHX979" s="35"/>
      <c r="IHY979" s="34"/>
      <c r="IIF979" s="35"/>
      <c r="IIG979" s="34"/>
      <c r="IIN979" s="35"/>
      <c r="IIO979" s="34"/>
      <c r="IIV979" s="35"/>
      <c r="IIW979" s="34"/>
      <c r="IJD979" s="35"/>
      <c r="IJE979" s="34"/>
      <c r="IJL979" s="35"/>
      <c r="IJM979" s="34"/>
      <c r="IJT979" s="35"/>
      <c r="IJU979" s="34"/>
      <c r="IKB979" s="35"/>
      <c r="IKC979" s="34"/>
      <c r="IKJ979" s="35"/>
      <c r="IKK979" s="34"/>
      <c r="IKR979" s="35"/>
      <c r="IKS979" s="34"/>
      <c r="IKZ979" s="35"/>
      <c r="ILA979" s="34"/>
      <c r="ILH979" s="35"/>
      <c r="ILI979" s="34"/>
      <c r="ILP979" s="35"/>
      <c r="ILQ979" s="34"/>
      <c r="ILX979" s="35"/>
      <c r="ILY979" s="34"/>
      <c r="IMF979" s="35"/>
      <c r="IMG979" s="34"/>
      <c r="IMN979" s="35"/>
      <c r="IMO979" s="34"/>
      <c r="IMV979" s="35"/>
      <c r="IMW979" s="34"/>
      <c r="IND979" s="35"/>
      <c r="INE979" s="34"/>
      <c r="INL979" s="35"/>
      <c r="INM979" s="34"/>
      <c r="INT979" s="35"/>
      <c r="INU979" s="34"/>
      <c r="IOB979" s="35"/>
      <c r="IOC979" s="34"/>
      <c r="IOJ979" s="35"/>
      <c r="IOK979" s="34"/>
      <c r="IOR979" s="35"/>
      <c r="IOS979" s="34"/>
      <c r="IOZ979" s="35"/>
      <c r="IPA979" s="34"/>
      <c r="IPH979" s="35"/>
      <c r="IPI979" s="34"/>
      <c r="IPP979" s="35"/>
      <c r="IPQ979" s="34"/>
      <c r="IPX979" s="35"/>
      <c r="IPY979" s="34"/>
      <c r="IQF979" s="35"/>
      <c r="IQG979" s="34"/>
      <c r="IQN979" s="35"/>
      <c r="IQO979" s="34"/>
      <c r="IQV979" s="35"/>
      <c r="IQW979" s="34"/>
      <c r="IRD979" s="35"/>
      <c r="IRE979" s="34"/>
      <c r="IRL979" s="35"/>
      <c r="IRM979" s="34"/>
      <c r="IRT979" s="35"/>
      <c r="IRU979" s="34"/>
      <c r="ISB979" s="35"/>
      <c r="ISC979" s="34"/>
      <c r="ISJ979" s="35"/>
      <c r="ISK979" s="34"/>
      <c r="ISR979" s="35"/>
      <c r="ISS979" s="34"/>
      <c r="ISZ979" s="35"/>
      <c r="ITA979" s="34"/>
      <c r="ITH979" s="35"/>
      <c r="ITI979" s="34"/>
      <c r="ITP979" s="35"/>
      <c r="ITQ979" s="34"/>
      <c r="ITX979" s="35"/>
      <c r="ITY979" s="34"/>
      <c r="IUF979" s="35"/>
      <c r="IUG979" s="34"/>
      <c r="IUN979" s="35"/>
      <c r="IUO979" s="34"/>
      <c r="IUV979" s="35"/>
      <c r="IUW979" s="34"/>
      <c r="IVD979" s="35"/>
      <c r="IVE979" s="34"/>
      <c r="IVL979" s="35"/>
      <c r="IVM979" s="34"/>
      <c r="IVT979" s="35"/>
      <c r="IVU979" s="34"/>
      <c r="IWB979" s="35"/>
      <c r="IWC979" s="34"/>
      <c r="IWJ979" s="35"/>
      <c r="IWK979" s="34"/>
      <c r="IWR979" s="35"/>
      <c r="IWS979" s="34"/>
      <c r="IWZ979" s="35"/>
      <c r="IXA979" s="34"/>
      <c r="IXH979" s="35"/>
      <c r="IXI979" s="34"/>
      <c r="IXP979" s="35"/>
      <c r="IXQ979" s="34"/>
      <c r="IXX979" s="35"/>
      <c r="IXY979" s="34"/>
      <c r="IYF979" s="35"/>
      <c r="IYG979" s="34"/>
      <c r="IYN979" s="35"/>
      <c r="IYO979" s="34"/>
      <c r="IYV979" s="35"/>
      <c r="IYW979" s="34"/>
      <c r="IZD979" s="35"/>
      <c r="IZE979" s="34"/>
      <c r="IZL979" s="35"/>
      <c r="IZM979" s="34"/>
      <c r="IZT979" s="35"/>
      <c r="IZU979" s="34"/>
      <c r="JAB979" s="35"/>
      <c r="JAC979" s="34"/>
      <c r="JAJ979" s="35"/>
      <c r="JAK979" s="34"/>
      <c r="JAR979" s="35"/>
      <c r="JAS979" s="34"/>
      <c r="JAZ979" s="35"/>
      <c r="JBA979" s="34"/>
      <c r="JBH979" s="35"/>
      <c r="JBI979" s="34"/>
      <c r="JBP979" s="35"/>
      <c r="JBQ979" s="34"/>
      <c r="JBX979" s="35"/>
      <c r="JBY979" s="34"/>
      <c r="JCF979" s="35"/>
      <c r="JCG979" s="34"/>
      <c r="JCN979" s="35"/>
      <c r="JCO979" s="34"/>
      <c r="JCV979" s="35"/>
      <c r="JCW979" s="34"/>
      <c r="JDD979" s="35"/>
      <c r="JDE979" s="34"/>
      <c r="JDL979" s="35"/>
      <c r="JDM979" s="34"/>
      <c r="JDT979" s="35"/>
      <c r="JDU979" s="34"/>
      <c r="JEB979" s="35"/>
      <c r="JEC979" s="34"/>
      <c r="JEJ979" s="35"/>
      <c r="JEK979" s="34"/>
      <c r="JER979" s="35"/>
      <c r="JES979" s="34"/>
      <c r="JEZ979" s="35"/>
      <c r="JFA979" s="34"/>
      <c r="JFH979" s="35"/>
      <c r="JFI979" s="34"/>
      <c r="JFP979" s="35"/>
      <c r="JFQ979" s="34"/>
      <c r="JFX979" s="35"/>
      <c r="JFY979" s="34"/>
      <c r="JGF979" s="35"/>
      <c r="JGG979" s="34"/>
      <c r="JGN979" s="35"/>
      <c r="JGO979" s="34"/>
      <c r="JGV979" s="35"/>
      <c r="JGW979" s="34"/>
      <c r="JHD979" s="35"/>
      <c r="JHE979" s="34"/>
      <c r="JHL979" s="35"/>
      <c r="JHM979" s="34"/>
      <c r="JHT979" s="35"/>
      <c r="JHU979" s="34"/>
      <c r="JIB979" s="35"/>
      <c r="JIC979" s="34"/>
      <c r="JIJ979" s="35"/>
      <c r="JIK979" s="34"/>
      <c r="JIR979" s="35"/>
      <c r="JIS979" s="34"/>
      <c r="JIZ979" s="35"/>
      <c r="JJA979" s="34"/>
      <c r="JJH979" s="35"/>
      <c r="JJI979" s="34"/>
      <c r="JJP979" s="35"/>
      <c r="JJQ979" s="34"/>
      <c r="JJX979" s="35"/>
      <c r="JJY979" s="34"/>
      <c r="JKF979" s="35"/>
      <c r="JKG979" s="34"/>
      <c r="JKN979" s="35"/>
      <c r="JKO979" s="34"/>
      <c r="JKV979" s="35"/>
      <c r="JKW979" s="34"/>
      <c r="JLD979" s="35"/>
      <c r="JLE979" s="34"/>
      <c r="JLL979" s="35"/>
      <c r="JLM979" s="34"/>
      <c r="JLT979" s="35"/>
      <c r="JLU979" s="34"/>
      <c r="JMB979" s="35"/>
      <c r="JMC979" s="34"/>
      <c r="JMJ979" s="35"/>
      <c r="JMK979" s="34"/>
      <c r="JMR979" s="35"/>
      <c r="JMS979" s="34"/>
      <c r="JMZ979" s="35"/>
      <c r="JNA979" s="34"/>
      <c r="JNH979" s="35"/>
      <c r="JNI979" s="34"/>
      <c r="JNP979" s="35"/>
      <c r="JNQ979" s="34"/>
      <c r="JNX979" s="35"/>
      <c r="JNY979" s="34"/>
      <c r="JOF979" s="35"/>
      <c r="JOG979" s="34"/>
      <c r="JON979" s="35"/>
      <c r="JOO979" s="34"/>
      <c r="JOV979" s="35"/>
      <c r="JOW979" s="34"/>
      <c r="JPD979" s="35"/>
      <c r="JPE979" s="34"/>
      <c r="JPL979" s="35"/>
      <c r="JPM979" s="34"/>
      <c r="JPT979" s="35"/>
      <c r="JPU979" s="34"/>
      <c r="JQB979" s="35"/>
      <c r="JQC979" s="34"/>
      <c r="JQJ979" s="35"/>
      <c r="JQK979" s="34"/>
      <c r="JQR979" s="35"/>
      <c r="JQS979" s="34"/>
      <c r="JQZ979" s="35"/>
      <c r="JRA979" s="34"/>
      <c r="JRH979" s="35"/>
      <c r="JRI979" s="34"/>
      <c r="JRP979" s="35"/>
      <c r="JRQ979" s="34"/>
      <c r="JRX979" s="35"/>
      <c r="JRY979" s="34"/>
      <c r="JSF979" s="35"/>
      <c r="JSG979" s="34"/>
      <c r="JSN979" s="35"/>
      <c r="JSO979" s="34"/>
      <c r="JSV979" s="35"/>
      <c r="JSW979" s="34"/>
      <c r="JTD979" s="35"/>
      <c r="JTE979" s="34"/>
      <c r="JTL979" s="35"/>
      <c r="JTM979" s="34"/>
      <c r="JTT979" s="35"/>
      <c r="JTU979" s="34"/>
      <c r="JUB979" s="35"/>
      <c r="JUC979" s="34"/>
      <c r="JUJ979" s="35"/>
      <c r="JUK979" s="34"/>
      <c r="JUR979" s="35"/>
      <c r="JUS979" s="34"/>
      <c r="JUZ979" s="35"/>
      <c r="JVA979" s="34"/>
      <c r="JVH979" s="35"/>
      <c r="JVI979" s="34"/>
      <c r="JVP979" s="35"/>
      <c r="JVQ979" s="34"/>
      <c r="JVX979" s="35"/>
      <c r="JVY979" s="34"/>
      <c r="JWF979" s="35"/>
      <c r="JWG979" s="34"/>
      <c r="JWN979" s="35"/>
      <c r="JWO979" s="34"/>
      <c r="JWV979" s="35"/>
      <c r="JWW979" s="34"/>
      <c r="JXD979" s="35"/>
      <c r="JXE979" s="34"/>
      <c r="JXL979" s="35"/>
      <c r="JXM979" s="34"/>
      <c r="JXT979" s="35"/>
      <c r="JXU979" s="34"/>
      <c r="JYB979" s="35"/>
      <c r="JYC979" s="34"/>
      <c r="JYJ979" s="35"/>
      <c r="JYK979" s="34"/>
      <c r="JYR979" s="35"/>
      <c r="JYS979" s="34"/>
      <c r="JYZ979" s="35"/>
      <c r="JZA979" s="34"/>
      <c r="JZH979" s="35"/>
      <c r="JZI979" s="34"/>
      <c r="JZP979" s="35"/>
      <c r="JZQ979" s="34"/>
      <c r="JZX979" s="35"/>
      <c r="JZY979" s="34"/>
      <c r="KAF979" s="35"/>
      <c r="KAG979" s="34"/>
      <c r="KAN979" s="35"/>
      <c r="KAO979" s="34"/>
      <c r="KAV979" s="35"/>
      <c r="KAW979" s="34"/>
      <c r="KBD979" s="35"/>
      <c r="KBE979" s="34"/>
      <c r="KBL979" s="35"/>
      <c r="KBM979" s="34"/>
      <c r="KBT979" s="35"/>
      <c r="KBU979" s="34"/>
      <c r="KCB979" s="35"/>
      <c r="KCC979" s="34"/>
      <c r="KCJ979" s="35"/>
      <c r="KCK979" s="34"/>
      <c r="KCR979" s="35"/>
      <c r="KCS979" s="34"/>
      <c r="KCZ979" s="35"/>
      <c r="KDA979" s="34"/>
      <c r="KDH979" s="35"/>
      <c r="KDI979" s="34"/>
      <c r="KDP979" s="35"/>
      <c r="KDQ979" s="34"/>
      <c r="KDX979" s="35"/>
      <c r="KDY979" s="34"/>
      <c r="KEF979" s="35"/>
      <c r="KEG979" s="34"/>
      <c r="KEN979" s="35"/>
      <c r="KEO979" s="34"/>
      <c r="KEV979" s="35"/>
      <c r="KEW979" s="34"/>
      <c r="KFD979" s="35"/>
      <c r="KFE979" s="34"/>
      <c r="KFL979" s="35"/>
      <c r="KFM979" s="34"/>
      <c r="KFT979" s="35"/>
      <c r="KFU979" s="34"/>
      <c r="KGB979" s="35"/>
      <c r="KGC979" s="34"/>
      <c r="KGJ979" s="35"/>
      <c r="KGK979" s="34"/>
      <c r="KGR979" s="35"/>
      <c r="KGS979" s="34"/>
      <c r="KGZ979" s="35"/>
      <c r="KHA979" s="34"/>
      <c r="KHH979" s="35"/>
      <c r="KHI979" s="34"/>
      <c r="KHP979" s="35"/>
      <c r="KHQ979" s="34"/>
      <c r="KHX979" s="35"/>
      <c r="KHY979" s="34"/>
      <c r="KIF979" s="35"/>
      <c r="KIG979" s="34"/>
      <c r="KIN979" s="35"/>
      <c r="KIO979" s="34"/>
      <c r="KIV979" s="35"/>
      <c r="KIW979" s="34"/>
      <c r="KJD979" s="35"/>
      <c r="KJE979" s="34"/>
      <c r="KJL979" s="35"/>
      <c r="KJM979" s="34"/>
      <c r="KJT979" s="35"/>
      <c r="KJU979" s="34"/>
      <c r="KKB979" s="35"/>
      <c r="KKC979" s="34"/>
      <c r="KKJ979" s="35"/>
      <c r="KKK979" s="34"/>
      <c r="KKR979" s="35"/>
      <c r="KKS979" s="34"/>
      <c r="KKZ979" s="35"/>
      <c r="KLA979" s="34"/>
      <c r="KLH979" s="35"/>
      <c r="KLI979" s="34"/>
      <c r="KLP979" s="35"/>
      <c r="KLQ979" s="34"/>
      <c r="KLX979" s="35"/>
      <c r="KLY979" s="34"/>
      <c r="KMF979" s="35"/>
      <c r="KMG979" s="34"/>
      <c r="KMN979" s="35"/>
      <c r="KMO979" s="34"/>
      <c r="KMV979" s="35"/>
      <c r="KMW979" s="34"/>
      <c r="KND979" s="35"/>
      <c r="KNE979" s="34"/>
      <c r="KNL979" s="35"/>
      <c r="KNM979" s="34"/>
      <c r="KNT979" s="35"/>
      <c r="KNU979" s="34"/>
      <c r="KOB979" s="35"/>
      <c r="KOC979" s="34"/>
      <c r="KOJ979" s="35"/>
      <c r="KOK979" s="34"/>
      <c r="KOR979" s="35"/>
      <c r="KOS979" s="34"/>
      <c r="KOZ979" s="35"/>
      <c r="KPA979" s="34"/>
      <c r="KPH979" s="35"/>
      <c r="KPI979" s="34"/>
      <c r="KPP979" s="35"/>
      <c r="KPQ979" s="34"/>
      <c r="KPX979" s="35"/>
      <c r="KPY979" s="34"/>
      <c r="KQF979" s="35"/>
      <c r="KQG979" s="34"/>
      <c r="KQN979" s="35"/>
      <c r="KQO979" s="34"/>
      <c r="KQV979" s="35"/>
      <c r="KQW979" s="34"/>
      <c r="KRD979" s="35"/>
      <c r="KRE979" s="34"/>
      <c r="KRL979" s="35"/>
      <c r="KRM979" s="34"/>
      <c r="KRT979" s="35"/>
      <c r="KRU979" s="34"/>
      <c r="KSB979" s="35"/>
      <c r="KSC979" s="34"/>
      <c r="KSJ979" s="35"/>
      <c r="KSK979" s="34"/>
      <c r="KSR979" s="35"/>
      <c r="KSS979" s="34"/>
      <c r="KSZ979" s="35"/>
      <c r="KTA979" s="34"/>
      <c r="KTH979" s="35"/>
      <c r="KTI979" s="34"/>
      <c r="KTP979" s="35"/>
      <c r="KTQ979" s="34"/>
      <c r="KTX979" s="35"/>
      <c r="KTY979" s="34"/>
      <c r="KUF979" s="35"/>
      <c r="KUG979" s="34"/>
      <c r="KUN979" s="35"/>
      <c r="KUO979" s="34"/>
      <c r="KUV979" s="35"/>
      <c r="KUW979" s="34"/>
      <c r="KVD979" s="35"/>
      <c r="KVE979" s="34"/>
      <c r="KVL979" s="35"/>
      <c r="KVM979" s="34"/>
      <c r="KVT979" s="35"/>
      <c r="KVU979" s="34"/>
      <c r="KWB979" s="35"/>
      <c r="KWC979" s="34"/>
      <c r="KWJ979" s="35"/>
      <c r="KWK979" s="34"/>
      <c r="KWR979" s="35"/>
      <c r="KWS979" s="34"/>
      <c r="KWZ979" s="35"/>
      <c r="KXA979" s="34"/>
      <c r="KXH979" s="35"/>
      <c r="KXI979" s="34"/>
      <c r="KXP979" s="35"/>
      <c r="KXQ979" s="34"/>
      <c r="KXX979" s="35"/>
      <c r="KXY979" s="34"/>
      <c r="KYF979" s="35"/>
      <c r="KYG979" s="34"/>
      <c r="KYN979" s="35"/>
      <c r="KYO979" s="34"/>
      <c r="KYV979" s="35"/>
      <c r="KYW979" s="34"/>
      <c r="KZD979" s="35"/>
      <c r="KZE979" s="34"/>
      <c r="KZL979" s="35"/>
      <c r="KZM979" s="34"/>
      <c r="KZT979" s="35"/>
      <c r="KZU979" s="34"/>
      <c r="LAB979" s="35"/>
      <c r="LAC979" s="34"/>
      <c r="LAJ979" s="35"/>
      <c r="LAK979" s="34"/>
      <c r="LAR979" s="35"/>
      <c r="LAS979" s="34"/>
      <c r="LAZ979" s="35"/>
      <c r="LBA979" s="34"/>
      <c r="LBH979" s="35"/>
      <c r="LBI979" s="34"/>
      <c r="LBP979" s="35"/>
      <c r="LBQ979" s="34"/>
      <c r="LBX979" s="35"/>
      <c r="LBY979" s="34"/>
      <c r="LCF979" s="35"/>
      <c r="LCG979" s="34"/>
      <c r="LCN979" s="35"/>
      <c r="LCO979" s="34"/>
      <c r="LCV979" s="35"/>
      <c r="LCW979" s="34"/>
      <c r="LDD979" s="35"/>
      <c r="LDE979" s="34"/>
      <c r="LDL979" s="35"/>
      <c r="LDM979" s="34"/>
      <c r="LDT979" s="35"/>
      <c r="LDU979" s="34"/>
      <c r="LEB979" s="35"/>
      <c r="LEC979" s="34"/>
      <c r="LEJ979" s="35"/>
      <c r="LEK979" s="34"/>
      <c r="LER979" s="35"/>
      <c r="LES979" s="34"/>
      <c r="LEZ979" s="35"/>
      <c r="LFA979" s="34"/>
      <c r="LFH979" s="35"/>
      <c r="LFI979" s="34"/>
      <c r="LFP979" s="35"/>
      <c r="LFQ979" s="34"/>
      <c r="LFX979" s="35"/>
      <c r="LFY979" s="34"/>
      <c r="LGF979" s="35"/>
      <c r="LGG979" s="34"/>
      <c r="LGN979" s="35"/>
      <c r="LGO979" s="34"/>
      <c r="LGV979" s="35"/>
      <c r="LGW979" s="34"/>
      <c r="LHD979" s="35"/>
      <c r="LHE979" s="34"/>
      <c r="LHL979" s="35"/>
      <c r="LHM979" s="34"/>
      <c r="LHT979" s="35"/>
      <c r="LHU979" s="34"/>
      <c r="LIB979" s="35"/>
      <c r="LIC979" s="34"/>
      <c r="LIJ979" s="35"/>
      <c r="LIK979" s="34"/>
      <c r="LIR979" s="35"/>
      <c r="LIS979" s="34"/>
      <c r="LIZ979" s="35"/>
      <c r="LJA979" s="34"/>
      <c r="LJH979" s="35"/>
      <c r="LJI979" s="34"/>
      <c r="LJP979" s="35"/>
      <c r="LJQ979" s="34"/>
      <c r="LJX979" s="35"/>
      <c r="LJY979" s="34"/>
      <c r="LKF979" s="35"/>
      <c r="LKG979" s="34"/>
      <c r="LKN979" s="35"/>
      <c r="LKO979" s="34"/>
      <c r="LKV979" s="35"/>
      <c r="LKW979" s="34"/>
      <c r="LLD979" s="35"/>
      <c r="LLE979" s="34"/>
      <c r="LLL979" s="35"/>
      <c r="LLM979" s="34"/>
      <c r="LLT979" s="35"/>
      <c r="LLU979" s="34"/>
      <c r="LMB979" s="35"/>
      <c r="LMC979" s="34"/>
      <c r="LMJ979" s="35"/>
      <c r="LMK979" s="34"/>
      <c r="LMR979" s="35"/>
      <c r="LMS979" s="34"/>
      <c r="LMZ979" s="35"/>
      <c r="LNA979" s="34"/>
      <c r="LNH979" s="35"/>
      <c r="LNI979" s="34"/>
      <c r="LNP979" s="35"/>
      <c r="LNQ979" s="34"/>
      <c r="LNX979" s="35"/>
      <c r="LNY979" s="34"/>
      <c r="LOF979" s="35"/>
      <c r="LOG979" s="34"/>
      <c r="LON979" s="35"/>
      <c r="LOO979" s="34"/>
      <c r="LOV979" s="35"/>
      <c r="LOW979" s="34"/>
      <c r="LPD979" s="35"/>
      <c r="LPE979" s="34"/>
      <c r="LPL979" s="35"/>
      <c r="LPM979" s="34"/>
      <c r="LPT979" s="35"/>
      <c r="LPU979" s="34"/>
      <c r="LQB979" s="35"/>
      <c r="LQC979" s="34"/>
      <c r="LQJ979" s="35"/>
      <c r="LQK979" s="34"/>
      <c r="LQR979" s="35"/>
      <c r="LQS979" s="34"/>
      <c r="LQZ979" s="35"/>
      <c r="LRA979" s="34"/>
      <c r="LRH979" s="35"/>
      <c r="LRI979" s="34"/>
      <c r="LRP979" s="35"/>
      <c r="LRQ979" s="34"/>
      <c r="LRX979" s="35"/>
      <c r="LRY979" s="34"/>
      <c r="LSF979" s="35"/>
      <c r="LSG979" s="34"/>
      <c r="LSN979" s="35"/>
      <c r="LSO979" s="34"/>
      <c r="LSV979" s="35"/>
      <c r="LSW979" s="34"/>
      <c r="LTD979" s="35"/>
      <c r="LTE979" s="34"/>
      <c r="LTL979" s="35"/>
      <c r="LTM979" s="34"/>
      <c r="LTT979" s="35"/>
      <c r="LTU979" s="34"/>
      <c r="LUB979" s="35"/>
      <c r="LUC979" s="34"/>
      <c r="LUJ979" s="35"/>
      <c r="LUK979" s="34"/>
      <c r="LUR979" s="35"/>
      <c r="LUS979" s="34"/>
      <c r="LUZ979" s="35"/>
      <c r="LVA979" s="34"/>
      <c r="LVH979" s="35"/>
      <c r="LVI979" s="34"/>
      <c r="LVP979" s="35"/>
      <c r="LVQ979" s="34"/>
      <c r="LVX979" s="35"/>
      <c r="LVY979" s="34"/>
      <c r="LWF979" s="35"/>
      <c r="LWG979" s="34"/>
      <c r="LWN979" s="35"/>
      <c r="LWO979" s="34"/>
      <c r="LWV979" s="35"/>
      <c r="LWW979" s="34"/>
      <c r="LXD979" s="35"/>
      <c r="LXE979" s="34"/>
      <c r="LXL979" s="35"/>
      <c r="LXM979" s="34"/>
      <c r="LXT979" s="35"/>
      <c r="LXU979" s="34"/>
      <c r="LYB979" s="35"/>
      <c r="LYC979" s="34"/>
      <c r="LYJ979" s="35"/>
      <c r="LYK979" s="34"/>
      <c r="LYR979" s="35"/>
      <c r="LYS979" s="34"/>
      <c r="LYZ979" s="35"/>
      <c r="LZA979" s="34"/>
      <c r="LZH979" s="35"/>
      <c r="LZI979" s="34"/>
      <c r="LZP979" s="35"/>
      <c r="LZQ979" s="34"/>
      <c r="LZX979" s="35"/>
      <c r="LZY979" s="34"/>
      <c r="MAF979" s="35"/>
      <c r="MAG979" s="34"/>
      <c r="MAN979" s="35"/>
      <c r="MAO979" s="34"/>
      <c r="MAV979" s="35"/>
      <c r="MAW979" s="34"/>
      <c r="MBD979" s="35"/>
      <c r="MBE979" s="34"/>
      <c r="MBL979" s="35"/>
      <c r="MBM979" s="34"/>
      <c r="MBT979" s="35"/>
      <c r="MBU979" s="34"/>
      <c r="MCB979" s="35"/>
      <c r="MCC979" s="34"/>
      <c r="MCJ979" s="35"/>
      <c r="MCK979" s="34"/>
      <c r="MCR979" s="35"/>
      <c r="MCS979" s="34"/>
      <c r="MCZ979" s="35"/>
      <c r="MDA979" s="34"/>
      <c r="MDH979" s="35"/>
      <c r="MDI979" s="34"/>
      <c r="MDP979" s="35"/>
      <c r="MDQ979" s="34"/>
      <c r="MDX979" s="35"/>
      <c r="MDY979" s="34"/>
      <c r="MEF979" s="35"/>
      <c r="MEG979" s="34"/>
      <c r="MEN979" s="35"/>
      <c r="MEO979" s="34"/>
      <c r="MEV979" s="35"/>
      <c r="MEW979" s="34"/>
      <c r="MFD979" s="35"/>
      <c r="MFE979" s="34"/>
      <c r="MFL979" s="35"/>
      <c r="MFM979" s="34"/>
      <c r="MFT979" s="35"/>
      <c r="MFU979" s="34"/>
      <c r="MGB979" s="35"/>
      <c r="MGC979" s="34"/>
      <c r="MGJ979" s="35"/>
      <c r="MGK979" s="34"/>
      <c r="MGR979" s="35"/>
      <c r="MGS979" s="34"/>
      <c r="MGZ979" s="35"/>
      <c r="MHA979" s="34"/>
      <c r="MHH979" s="35"/>
      <c r="MHI979" s="34"/>
      <c r="MHP979" s="35"/>
      <c r="MHQ979" s="34"/>
      <c r="MHX979" s="35"/>
      <c r="MHY979" s="34"/>
      <c r="MIF979" s="35"/>
      <c r="MIG979" s="34"/>
      <c r="MIN979" s="35"/>
      <c r="MIO979" s="34"/>
      <c r="MIV979" s="35"/>
      <c r="MIW979" s="34"/>
      <c r="MJD979" s="35"/>
      <c r="MJE979" s="34"/>
      <c r="MJL979" s="35"/>
      <c r="MJM979" s="34"/>
      <c r="MJT979" s="35"/>
      <c r="MJU979" s="34"/>
      <c r="MKB979" s="35"/>
      <c r="MKC979" s="34"/>
      <c r="MKJ979" s="35"/>
      <c r="MKK979" s="34"/>
      <c r="MKR979" s="35"/>
      <c r="MKS979" s="34"/>
      <c r="MKZ979" s="35"/>
      <c r="MLA979" s="34"/>
      <c r="MLH979" s="35"/>
      <c r="MLI979" s="34"/>
      <c r="MLP979" s="35"/>
      <c r="MLQ979" s="34"/>
      <c r="MLX979" s="35"/>
      <c r="MLY979" s="34"/>
      <c r="MMF979" s="35"/>
      <c r="MMG979" s="34"/>
      <c r="MMN979" s="35"/>
      <c r="MMO979" s="34"/>
      <c r="MMV979" s="35"/>
      <c r="MMW979" s="34"/>
      <c r="MND979" s="35"/>
      <c r="MNE979" s="34"/>
      <c r="MNL979" s="35"/>
      <c r="MNM979" s="34"/>
      <c r="MNT979" s="35"/>
      <c r="MNU979" s="34"/>
      <c r="MOB979" s="35"/>
      <c r="MOC979" s="34"/>
      <c r="MOJ979" s="35"/>
      <c r="MOK979" s="34"/>
      <c r="MOR979" s="35"/>
      <c r="MOS979" s="34"/>
      <c r="MOZ979" s="35"/>
      <c r="MPA979" s="34"/>
      <c r="MPH979" s="35"/>
      <c r="MPI979" s="34"/>
      <c r="MPP979" s="35"/>
      <c r="MPQ979" s="34"/>
      <c r="MPX979" s="35"/>
      <c r="MPY979" s="34"/>
      <c r="MQF979" s="35"/>
      <c r="MQG979" s="34"/>
      <c r="MQN979" s="35"/>
      <c r="MQO979" s="34"/>
      <c r="MQV979" s="35"/>
      <c r="MQW979" s="34"/>
      <c r="MRD979" s="35"/>
      <c r="MRE979" s="34"/>
      <c r="MRL979" s="35"/>
      <c r="MRM979" s="34"/>
      <c r="MRT979" s="35"/>
      <c r="MRU979" s="34"/>
      <c r="MSB979" s="35"/>
      <c r="MSC979" s="34"/>
      <c r="MSJ979" s="35"/>
      <c r="MSK979" s="34"/>
      <c r="MSR979" s="35"/>
      <c r="MSS979" s="34"/>
      <c r="MSZ979" s="35"/>
      <c r="MTA979" s="34"/>
      <c r="MTH979" s="35"/>
      <c r="MTI979" s="34"/>
      <c r="MTP979" s="35"/>
      <c r="MTQ979" s="34"/>
      <c r="MTX979" s="35"/>
      <c r="MTY979" s="34"/>
      <c r="MUF979" s="35"/>
      <c r="MUG979" s="34"/>
      <c r="MUN979" s="35"/>
      <c r="MUO979" s="34"/>
      <c r="MUV979" s="35"/>
      <c r="MUW979" s="34"/>
      <c r="MVD979" s="35"/>
      <c r="MVE979" s="34"/>
      <c r="MVL979" s="35"/>
      <c r="MVM979" s="34"/>
      <c r="MVT979" s="35"/>
      <c r="MVU979" s="34"/>
      <c r="MWB979" s="35"/>
      <c r="MWC979" s="34"/>
      <c r="MWJ979" s="35"/>
      <c r="MWK979" s="34"/>
      <c r="MWR979" s="35"/>
      <c r="MWS979" s="34"/>
      <c r="MWZ979" s="35"/>
      <c r="MXA979" s="34"/>
      <c r="MXH979" s="35"/>
      <c r="MXI979" s="34"/>
      <c r="MXP979" s="35"/>
      <c r="MXQ979" s="34"/>
      <c r="MXX979" s="35"/>
      <c r="MXY979" s="34"/>
      <c r="MYF979" s="35"/>
      <c r="MYG979" s="34"/>
      <c r="MYN979" s="35"/>
      <c r="MYO979" s="34"/>
      <c r="MYV979" s="35"/>
      <c r="MYW979" s="34"/>
      <c r="MZD979" s="35"/>
      <c r="MZE979" s="34"/>
      <c r="MZL979" s="35"/>
      <c r="MZM979" s="34"/>
      <c r="MZT979" s="35"/>
      <c r="MZU979" s="34"/>
      <c r="NAB979" s="35"/>
      <c r="NAC979" s="34"/>
      <c r="NAJ979" s="35"/>
      <c r="NAK979" s="34"/>
      <c r="NAR979" s="35"/>
      <c r="NAS979" s="34"/>
      <c r="NAZ979" s="35"/>
      <c r="NBA979" s="34"/>
      <c r="NBH979" s="35"/>
      <c r="NBI979" s="34"/>
      <c r="NBP979" s="35"/>
      <c r="NBQ979" s="34"/>
      <c r="NBX979" s="35"/>
      <c r="NBY979" s="34"/>
      <c r="NCF979" s="35"/>
      <c r="NCG979" s="34"/>
      <c r="NCN979" s="35"/>
      <c r="NCO979" s="34"/>
      <c r="NCV979" s="35"/>
      <c r="NCW979" s="34"/>
      <c r="NDD979" s="35"/>
      <c r="NDE979" s="34"/>
      <c r="NDL979" s="35"/>
      <c r="NDM979" s="34"/>
      <c r="NDT979" s="35"/>
      <c r="NDU979" s="34"/>
      <c r="NEB979" s="35"/>
      <c r="NEC979" s="34"/>
      <c r="NEJ979" s="35"/>
      <c r="NEK979" s="34"/>
      <c r="NER979" s="35"/>
      <c r="NES979" s="34"/>
      <c r="NEZ979" s="35"/>
      <c r="NFA979" s="34"/>
      <c r="NFH979" s="35"/>
      <c r="NFI979" s="34"/>
      <c r="NFP979" s="35"/>
      <c r="NFQ979" s="34"/>
      <c r="NFX979" s="35"/>
      <c r="NFY979" s="34"/>
      <c r="NGF979" s="35"/>
      <c r="NGG979" s="34"/>
      <c r="NGN979" s="35"/>
      <c r="NGO979" s="34"/>
      <c r="NGV979" s="35"/>
      <c r="NGW979" s="34"/>
      <c r="NHD979" s="35"/>
      <c r="NHE979" s="34"/>
      <c r="NHL979" s="35"/>
      <c r="NHM979" s="34"/>
      <c r="NHT979" s="35"/>
      <c r="NHU979" s="34"/>
      <c r="NIB979" s="35"/>
      <c r="NIC979" s="34"/>
      <c r="NIJ979" s="35"/>
      <c r="NIK979" s="34"/>
      <c r="NIR979" s="35"/>
      <c r="NIS979" s="34"/>
      <c r="NIZ979" s="35"/>
      <c r="NJA979" s="34"/>
      <c r="NJH979" s="35"/>
      <c r="NJI979" s="34"/>
      <c r="NJP979" s="35"/>
      <c r="NJQ979" s="34"/>
      <c r="NJX979" s="35"/>
      <c r="NJY979" s="34"/>
      <c r="NKF979" s="35"/>
      <c r="NKG979" s="34"/>
      <c r="NKN979" s="35"/>
      <c r="NKO979" s="34"/>
      <c r="NKV979" s="35"/>
      <c r="NKW979" s="34"/>
      <c r="NLD979" s="35"/>
      <c r="NLE979" s="34"/>
      <c r="NLL979" s="35"/>
      <c r="NLM979" s="34"/>
      <c r="NLT979" s="35"/>
      <c r="NLU979" s="34"/>
      <c r="NMB979" s="35"/>
      <c r="NMC979" s="34"/>
      <c r="NMJ979" s="35"/>
      <c r="NMK979" s="34"/>
      <c r="NMR979" s="35"/>
      <c r="NMS979" s="34"/>
      <c r="NMZ979" s="35"/>
      <c r="NNA979" s="34"/>
      <c r="NNH979" s="35"/>
      <c r="NNI979" s="34"/>
      <c r="NNP979" s="35"/>
      <c r="NNQ979" s="34"/>
      <c r="NNX979" s="35"/>
      <c r="NNY979" s="34"/>
      <c r="NOF979" s="35"/>
      <c r="NOG979" s="34"/>
      <c r="NON979" s="35"/>
      <c r="NOO979" s="34"/>
      <c r="NOV979" s="35"/>
      <c r="NOW979" s="34"/>
      <c r="NPD979" s="35"/>
      <c r="NPE979" s="34"/>
      <c r="NPL979" s="35"/>
      <c r="NPM979" s="34"/>
      <c r="NPT979" s="35"/>
      <c r="NPU979" s="34"/>
      <c r="NQB979" s="35"/>
      <c r="NQC979" s="34"/>
      <c r="NQJ979" s="35"/>
      <c r="NQK979" s="34"/>
      <c r="NQR979" s="35"/>
      <c r="NQS979" s="34"/>
      <c r="NQZ979" s="35"/>
      <c r="NRA979" s="34"/>
      <c r="NRH979" s="35"/>
      <c r="NRI979" s="34"/>
      <c r="NRP979" s="35"/>
      <c r="NRQ979" s="34"/>
      <c r="NRX979" s="35"/>
      <c r="NRY979" s="34"/>
      <c r="NSF979" s="35"/>
      <c r="NSG979" s="34"/>
      <c r="NSN979" s="35"/>
      <c r="NSO979" s="34"/>
      <c r="NSV979" s="35"/>
      <c r="NSW979" s="34"/>
      <c r="NTD979" s="35"/>
      <c r="NTE979" s="34"/>
      <c r="NTL979" s="35"/>
      <c r="NTM979" s="34"/>
      <c r="NTT979" s="35"/>
      <c r="NTU979" s="34"/>
      <c r="NUB979" s="35"/>
      <c r="NUC979" s="34"/>
      <c r="NUJ979" s="35"/>
      <c r="NUK979" s="34"/>
      <c r="NUR979" s="35"/>
      <c r="NUS979" s="34"/>
      <c r="NUZ979" s="35"/>
      <c r="NVA979" s="34"/>
      <c r="NVH979" s="35"/>
      <c r="NVI979" s="34"/>
      <c r="NVP979" s="35"/>
      <c r="NVQ979" s="34"/>
      <c r="NVX979" s="35"/>
      <c r="NVY979" s="34"/>
      <c r="NWF979" s="35"/>
      <c r="NWG979" s="34"/>
      <c r="NWN979" s="35"/>
      <c r="NWO979" s="34"/>
      <c r="NWV979" s="35"/>
      <c r="NWW979" s="34"/>
      <c r="NXD979" s="35"/>
      <c r="NXE979" s="34"/>
      <c r="NXL979" s="35"/>
      <c r="NXM979" s="34"/>
      <c r="NXT979" s="35"/>
      <c r="NXU979" s="34"/>
      <c r="NYB979" s="35"/>
      <c r="NYC979" s="34"/>
      <c r="NYJ979" s="35"/>
      <c r="NYK979" s="34"/>
      <c r="NYR979" s="35"/>
      <c r="NYS979" s="34"/>
      <c r="NYZ979" s="35"/>
      <c r="NZA979" s="34"/>
      <c r="NZH979" s="35"/>
      <c r="NZI979" s="34"/>
      <c r="NZP979" s="35"/>
      <c r="NZQ979" s="34"/>
      <c r="NZX979" s="35"/>
      <c r="NZY979" s="34"/>
      <c r="OAF979" s="35"/>
      <c r="OAG979" s="34"/>
      <c r="OAN979" s="35"/>
      <c r="OAO979" s="34"/>
      <c r="OAV979" s="35"/>
      <c r="OAW979" s="34"/>
      <c r="OBD979" s="35"/>
      <c r="OBE979" s="34"/>
      <c r="OBL979" s="35"/>
      <c r="OBM979" s="34"/>
      <c r="OBT979" s="35"/>
      <c r="OBU979" s="34"/>
      <c r="OCB979" s="35"/>
      <c r="OCC979" s="34"/>
      <c r="OCJ979" s="35"/>
      <c r="OCK979" s="34"/>
      <c r="OCR979" s="35"/>
      <c r="OCS979" s="34"/>
      <c r="OCZ979" s="35"/>
      <c r="ODA979" s="34"/>
      <c r="ODH979" s="35"/>
      <c r="ODI979" s="34"/>
      <c r="ODP979" s="35"/>
      <c r="ODQ979" s="34"/>
      <c r="ODX979" s="35"/>
      <c r="ODY979" s="34"/>
      <c r="OEF979" s="35"/>
      <c r="OEG979" s="34"/>
      <c r="OEN979" s="35"/>
      <c r="OEO979" s="34"/>
      <c r="OEV979" s="35"/>
      <c r="OEW979" s="34"/>
      <c r="OFD979" s="35"/>
      <c r="OFE979" s="34"/>
      <c r="OFL979" s="35"/>
      <c r="OFM979" s="34"/>
      <c r="OFT979" s="35"/>
      <c r="OFU979" s="34"/>
      <c r="OGB979" s="35"/>
      <c r="OGC979" s="34"/>
      <c r="OGJ979" s="35"/>
      <c r="OGK979" s="34"/>
      <c r="OGR979" s="35"/>
      <c r="OGS979" s="34"/>
      <c r="OGZ979" s="35"/>
      <c r="OHA979" s="34"/>
      <c r="OHH979" s="35"/>
      <c r="OHI979" s="34"/>
      <c r="OHP979" s="35"/>
      <c r="OHQ979" s="34"/>
      <c r="OHX979" s="35"/>
      <c r="OHY979" s="34"/>
      <c r="OIF979" s="35"/>
      <c r="OIG979" s="34"/>
      <c r="OIN979" s="35"/>
      <c r="OIO979" s="34"/>
      <c r="OIV979" s="35"/>
      <c r="OIW979" s="34"/>
      <c r="OJD979" s="35"/>
      <c r="OJE979" s="34"/>
      <c r="OJL979" s="35"/>
      <c r="OJM979" s="34"/>
      <c r="OJT979" s="35"/>
      <c r="OJU979" s="34"/>
      <c r="OKB979" s="35"/>
      <c r="OKC979" s="34"/>
      <c r="OKJ979" s="35"/>
      <c r="OKK979" s="34"/>
      <c r="OKR979" s="35"/>
      <c r="OKS979" s="34"/>
      <c r="OKZ979" s="35"/>
      <c r="OLA979" s="34"/>
      <c r="OLH979" s="35"/>
      <c r="OLI979" s="34"/>
      <c r="OLP979" s="35"/>
      <c r="OLQ979" s="34"/>
      <c r="OLX979" s="35"/>
      <c r="OLY979" s="34"/>
      <c r="OMF979" s="35"/>
      <c r="OMG979" s="34"/>
      <c r="OMN979" s="35"/>
      <c r="OMO979" s="34"/>
      <c r="OMV979" s="35"/>
      <c r="OMW979" s="34"/>
      <c r="OND979" s="35"/>
      <c r="ONE979" s="34"/>
      <c r="ONL979" s="35"/>
      <c r="ONM979" s="34"/>
      <c r="ONT979" s="35"/>
      <c r="ONU979" s="34"/>
      <c r="OOB979" s="35"/>
      <c r="OOC979" s="34"/>
      <c r="OOJ979" s="35"/>
      <c r="OOK979" s="34"/>
      <c r="OOR979" s="35"/>
      <c r="OOS979" s="34"/>
      <c r="OOZ979" s="35"/>
      <c r="OPA979" s="34"/>
      <c r="OPH979" s="35"/>
      <c r="OPI979" s="34"/>
      <c r="OPP979" s="35"/>
      <c r="OPQ979" s="34"/>
      <c r="OPX979" s="35"/>
      <c r="OPY979" s="34"/>
      <c r="OQF979" s="35"/>
      <c r="OQG979" s="34"/>
      <c r="OQN979" s="35"/>
      <c r="OQO979" s="34"/>
      <c r="OQV979" s="35"/>
      <c r="OQW979" s="34"/>
      <c r="ORD979" s="35"/>
      <c r="ORE979" s="34"/>
      <c r="ORL979" s="35"/>
      <c r="ORM979" s="34"/>
      <c r="ORT979" s="35"/>
      <c r="ORU979" s="34"/>
      <c r="OSB979" s="35"/>
      <c r="OSC979" s="34"/>
      <c r="OSJ979" s="35"/>
      <c r="OSK979" s="34"/>
      <c r="OSR979" s="35"/>
      <c r="OSS979" s="34"/>
      <c r="OSZ979" s="35"/>
      <c r="OTA979" s="34"/>
      <c r="OTH979" s="35"/>
      <c r="OTI979" s="34"/>
      <c r="OTP979" s="35"/>
      <c r="OTQ979" s="34"/>
      <c r="OTX979" s="35"/>
      <c r="OTY979" s="34"/>
      <c r="OUF979" s="35"/>
      <c r="OUG979" s="34"/>
      <c r="OUN979" s="35"/>
      <c r="OUO979" s="34"/>
      <c r="OUV979" s="35"/>
      <c r="OUW979" s="34"/>
      <c r="OVD979" s="35"/>
      <c r="OVE979" s="34"/>
      <c r="OVL979" s="35"/>
      <c r="OVM979" s="34"/>
      <c r="OVT979" s="35"/>
      <c r="OVU979" s="34"/>
      <c r="OWB979" s="35"/>
      <c r="OWC979" s="34"/>
      <c r="OWJ979" s="35"/>
      <c r="OWK979" s="34"/>
      <c r="OWR979" s="35"/>
      <c r="OWS979" s="34"/>
      <c r="OWZ979" s="35"/>
      <c r="OXA979" s="34"/>
      <c r="OXH979" s="35"/>
      <c r="OXI979" s="34"/>
      <c r="OXP979" s="35"/>
      <c r="OXQ979" s="34"/>
      <c r="OXX979" s="35"/>
      <c r="OXY979" s="34"/>
      <c r="OYF979" s="35"/>
      <c r="OYG979" s="34"/>
      <c r="OYN979" s="35"/>
      <c r="OYO979" s="34"/>
      <c r="OYV979" s="35"/>
      <c r="OYW979" s="34"/>
      <c r="OZD979" s="35"/>
      <c r="OZE979" s="34"/>
      <c r="OZL979" s="35"/>
      <c r="OZM979" s="34"/>
      <c r="OZT979" s="35"/>
      <c r="OZU979" s="34"/>
      <c r="PAB979" s="35"/>
      <c r="PAC979" s="34"/>
      <c r="PAJ979" s="35"/>
      <c r="PAK979" s="34"/>
      <c r="PAR979" s="35"/>
      <c r="PAS979" s="34"/>
      <c r="PAZ979" s="35"/>
      <c r="PBA979" s="34"/>
      <c r="PBH979" s="35"/>
      <c r="PBI979" s="34"/>
      <c r="PBP979" s="35"/>
      <c r="PBQ979" s="34"/>
      <c r="PBX979" s="35"/>
      <c r="PBY979" s="34"/>
      <c r="PCF979" s="35"/>
      <c r="PCG979" s="34"/>
      <c r="PCN979" s="35"/>
      <c r="PCO979" s="34"/>
      <c r="PCV979" s="35"/>
      <c r="PCW979" s="34"/>
      <c r="PDD979" s="35"/>
      <c r="PDE979" s="34"/>
      <c r="PDL979" s="35"/>
      <c r="PDM979" s="34"/>
      <c r="PDT979" s="35"/>
      <c r="PDU979" s="34"/>
      <c r="PEB979" s="35"/>
      <c r="PEC979" s="34"/>
      <c r="PEJ979" s="35"/>
      <c r="PEK979" s="34"/>
      <c r="PER979" s="35"/>
      <c r="PES979" s="34"/>
      <c r="PEZ979" s="35"/>
      <c r="PFA979" s="34"/>
      <c r="PFH979" s="35"/>
      <c r="PFI979" s="34"/>
      <c r="PFP979" s="35"/>
      <c r="PFQ979" s="34"/>
      <c r="PFX979" s="35"/>
      <c r="PFY979" s="34"/>
      <c r="PGF979" s="35"/>
      <c r="PGG979" s="34"/>
      <c r="PGN979" s="35"/>
      <c r="PGO979" s="34"/>
      <c r="PGV979" s="35"/>
      <c r="PGW979" s="34"/>
      <c r="PHD979" s="35"/>
      <c r="PHE979" s="34"/>
      <c r="PHL979" s="35"/>
      <c r="PHM979" s="34"/>
      <c r="PHT979" s="35"/>
      <c r="PHU979" s="34"/>
      <c r="PIB979" s="35"/>
      <c r="PIC979" s="34"/>
      <c r="PIJ979" s="35"/>
      <c r="PIK979" s="34"/>
      <c r="PIR979" s="35"/>
      <c r="PIS979" s="34"/>
      <c r="PIZ979" s="35"/>
      <c r="PJA979" s="34"/>
      <c r="PJH979" s="35"/>
      <c r="PJI979" s="34"/>
      <c r="PJP979" s="35"/>
      <c r="PJQ979" s="34"/>
      <c r="PJX979" s="35"/>
      <c r="PJY979" s="34"/>
      <c r="PKF979" s="35"/>
      <c r="PKG979" s="34"/>
      <c r="PKN979" s="35"/>
      <c r="PKO979" s="34"/>
      <c r="PKV979" s="35"/>
      <c r="PKW979" s="34"/>
      <c r="PLD979" s="35"/>
      <c r="PLE979" s="34"/>
      <c r="PLL979" s="35"/>
      <c r="PLM979" s="34"/>
      <c r="PLT979" s="35"/>
      <c r="PLU979" s="34"/>
      <c r="PMB979" s="35"/>
      <c r="PMC979" s="34"/>
      <c r="PMJ979" s="35"/>
      <c r="PMK979" s="34"/>
      <c r="PMR979" s="35"/>
      <c r="PMS979" s="34"/>
      <c r="PMZ979" s="35"/>
      <c r="PNA979" s="34"/>
      <c r="PNH979" s="35"/>
      <c r="PNI979" s="34"/>
      <c r="PNP979" s="35"/>
      <c r="PNQ979" s="34"/>
      <c r="PNX979" s="35"/>
      <c r="PNY979" s="34"/>
      <c r="POF979" s="35"/>
      <c r="POG979" s="34"/>
      <c r="PON979" s="35"/>
      <c r="POO979" s="34"/>
      <c r="POV979" s="35"/>
      <c r="POW979" s="34"/>
      <c r="PPD979" s="35"/>
      <c r="PPE979" s="34"/>
      <c r="PPL979" s="35"/>
      <c r="PPM979" s="34"/>
      <c r="PPT979" s="35"/>
      <c r="PPU979" s="34"/>
      <c r="PQB979" s="35"/>
      <c r="PQC979" s="34"/>
      <c r="PQJ979" s="35"/>
      <c r="PQK979" s="34"/>
      <c r="PQR979" s="35"/>
      <c r="PQS979" s="34"/>
      <c r="PQZ979" s="35"/>
      <c r="PRA979" s="34"/>
      <c r="PRH979" s="35"/>
      <c r="PRI979" s="34"/>
      <c r="PRP979" s="35"/>
      <c r="PRQ979" s="34"/>
      <c r="PRX979" s="35"/>
      <c r="PRY979" s="34"/>
      <c r="PSF979" s="35"/>
      <c r="PSG979" s="34"/>
      <c r="PSN979" s="35"/>
      <c r="PSO979" s="34"/>
      <c r="PSV979" s="35"/>
      <c r="PSW979" s="34"/>
      <c r="PTD979" s="35"/>
      <c r="PTE979" s="34"/>
      <c r="PTL979" s="35"/>
      <c r="PTM979" s="34"/>
      <c r="PTT979" s="35"/>
      <c r="PTU979" s="34"/>
      <c r="PUB979" s="35"/>
      <c r="PUC979" s="34"/>
      <c r="PUJ979" s="35"/>
      <c r="PUK979" s="34"/>
      <c r="PUR979" s="35"/>
      <c r="PUS979" s="34"/>
      <c r="PUZ979" s="35"/>
      <c r="PVA979" s="34"/>
      <c r="PVH979" s="35"/>
      <c r="PVI979" s="34"/>
      <c r="PVP979" s="35"/>
      <c r="PVQ979" s="34"/>
      <c r="PVX979" s="35"/>
      <c r="PVY979" s="34"/>
      <c r="PWF979" s="35"/>
      <c r="PWG979" s="34"/>
      <c r="PWN979" s="35"/>
      <c r="PWO979" s="34"/>
      <c r="PWV979" s="35"/>
      <c r="PWW979" s="34"/>
      <c r="PXD979" s="35"/>
      <c r="PXE979" s="34"/>
      <c r="PXL979" s="35"/>
      <c r="PXM979" s="34"/>
      <c r="PXT979" s="35"/>
      <c r="PXU979" s="34"/>
      <c r="PYB979" s="35"/>
      <c r="PYC979" s="34"/>
      <c r="PYJ979" s="35"/>
      <c r="PYK979" s="34"/>
      <c r="PYR979" s="35"/>
      <c r="PYS979" s="34"/>
      <c r="PYZ979" s="35"/>
      <c r="PZA979" s="34"/>
      <c r="PZH979" s="35"/>
      <c r="PZI979" s="34"/>
      <c r="PZP979" s="35"/>
      <c r="PZQ979" s="34"/>
      <c r="PZX979" s="35"/>
      <c r="PZY979" s="34"/>
      <c r="QAF979" s="35"/>
      <c r="QAG979" s="34"/>
      <c r="QAN979" s="35"/>
      <c r="QAO979" s="34"/>
      <c r="QAV979" s="35"/>
      <c r="QAW979" s="34"/>
      <c r="QBD979" s="35"/>
      <c r="QBE979" s="34"/>
      <c r="QBL979" s="35"/>
      <c r="QBM979" s="34"/>
      <c r="QBT979" s="35"/>
      <c r="QBU979" s="34"/>
      <c r="QCB979" s="35"/>
      <c r="QCC979" s="34"/>
      <c r="QCJ979" s="35"/>
      <c r="QCK979" s="34"/>
      <c r="QCR979" s="35"/>
      <c r="QCS979" s="34"/>
      <c r="QCZ979" s="35"/>
      <c r="QDA979" s="34"/>
      <c r="QDH979" s="35"/>
      <c r="QDI979" s="34"/>
      <c r="QDP979" s="35"/>
      <c r="QDQ979" s="34"/>
      <c r="QDX979" s="35"/>
      <c r="QDY979" s="34"/>
      <c r="QEF979" s="35"/>
      <c r="QEG979" s="34"/>
      <c r="QEN979" s="35"/>
      <c r="QEO979" s="34"/>
      <c r="QEV979" s="35"/>
      <c r="QEW979" s="34"/>
      <c r="QFD979" s="35"/>
      <c r="QFE979" s="34"/>
      <c r="QFL979" s="35"/>
      <c r="QFM979" s="34"/>
      <c r="QFT979" s="35"/>
      <c r="QFU979" s="34"/>
      <c r="QGB979" s="35"/>
      <c r="QGC979" s="34"/>
      <c r="QGJ979" s="35"/>
      <c r="QGK979" s="34"/>
      <c r="QGR979" s="35"/>
      <c r="QGS979" s="34"/>
      <c r="QGZ979" s="35"/>
      <c r="QHA979" s="34"/>
      <c r="QHH979" s="35"/>
      <c r="QHI979" s="34"/>
      <c r="QHP979" s="35"/>
      <c r="QHQ979" s="34"/>
      <c r="QHX979" s="35"/>
      <c r="QHY979" s="34"/>
      <c r="QIF979" s="35"/>
      <c r="QIG979" s="34"/>
      <c r="QIN979" s="35"/>
      <c r="QIO979" s="34"/>
      <c r="QIV979" s="35"/>
      <c r="QIW979" s="34"/>
      <c r="QJD979" s="35"/>
      <c r="QJE979" s="34"/>
      <c r="QJL979" s="35"/>
      <c r="QJM979" s="34"/>
      <c r="QJT979" s="35"/>
      <c r="QJU979" s="34"/>
      <c r="QKB979" s="35"/>
      <c r="QKC979" s="34"/>
      <c r="QKJ979" s="35"/>
      <c r="QKK979" s="34"/>
      <c r="QKR979" s="35"/>
      <c r="QKS979" s="34"/>
      <c r="QKZ979" s="35"/>
      <c r="QLA979" s="34"/>
      <c r="QLH979" s="35"/>
      <c r="QLI979" s="34"/>
      <c r="QLP979" s="35"/>
      <c r="QLQ979" s="34"/>
      <c r="QLX979" s="35"/>
      <c r="QLY979" s="34"/>
      <c r="QMF979" s="35"/>
      <c r="QMG979" s="34"/>
      <c r="QMN979" s="35"/>
      <c r="QMO979" s="34"/>
      <c r="QMV979" s="35"/>
      <c r="QMW979" s="34"/>
      <c r="QND979" s="35"/>
      <c r="QNE979" s="34"/>
      <c r="QNL979" s="35"/>
      <c r="QNM979" s="34"/>
      <c r="QNT979" s="35"/>
      <c r="QNU979" s="34"/>
      <c r="QOB979" s="35"/>
      <c r="QOC979" s="34"/>
      <c r="QOJ979" s="35"/>
      <c r="QOK979" s="34"/>
      <c r="QOR979" s="35"/>
      <c r="QOS979" s="34"/>
      <c r="QOZ979" s="35"/>
      <c r="QPA979" s="34"/>
      <c r="QPH979" s="35"/>
      <c r="QPI979" s="34"/>
      <c r="QPP979" s="35"/>
      <c r="QPQ979" s="34"/>
      <c r="QPX979" s="35"/>
      <c r="QPY979" s="34"/>
      <c r="QQF979" s="35"/>
      <c r="QQG979" s="34"/>
      <c r="QQN979" s="35"/>
      <c r="QQO979" s="34"/>
      <c r="QQV979" s="35"/>
      <c r="QQW979" s="34"/>
      <c r="QRD979" s="35"/>
      <c r="QRE979" s="34"/>
      <c r="QRL979" s="35"/>
      <c r="QRM979" s="34"/>
      <c r="QRT979" s="35"/>
      <c r="QRU979" s="34"/>
      <c r="QSB979" s="35"/>
      <c r="QSC979" s="34"/>
      <c r="QSJ979" s="35"/>
      <c r="QSK979" s="34"/>
      <c r="QSR979" s="35"/>
      <c r="QSS979" s="34"/>
      <c r="QSZ979" s="35"/>
      <c r="QTA979" s="34"/>
      <c r="QTH979" s="35"/>
      <c r="QTI979" s="34"/>
      <c r="QTP979" s="35"/>
      <c r="QTQ979" s="34"/>
      <c r="QTX979" s="35"/>
      <c r="QTY979" s="34"/>
      <c r="QUF979" s="35"/>
      <c r="QUG979" s="34"/>
      <c r="QUN979" s="35"/>
      <c r="QUO979" s="34"/>
      <c r="QUV979" s="35"/>
      <c r="QUW979" s="34"/>
      <c r="QVD979" s="35"/>
      <c r="QVE979" s="34"/>
      <c r="QVL979" s="35"/>
      <c r="QVM979" s="34"/>
      <c r="QVT979" s="35"/>
      <c r="QVU979" s="34"/>
      <c r="QWB979" s="35"/>
      <c r="QWC979" s="34"/>
      <c r="QWJ979" s="35"/>
      <c r="QWK979" s="34"/>
      <c r="QWR979" s="35"/>
      <c r="QWS979" s="34"/>
      <c r="QWZ979" s="35"/>
      <c r="QXA979" s="34"/>
      <c r="QXH979" s="35"/>
      <c r="QXI979" s="34"/>
      <c r="QXP979" s="35"/>
      <c r="QXQ979" s="34"/>
      <c r="QXX979" s="35"/>
      <c r="QXY979" s="34"/>
      <c r="QYF979" s="35"/>
      <c r="QYG979" s="34"/>
      <c r="QYN979" s="35"/>
      <c r="QYO979" s="34"/>
      <c r="QYV979" s="35"/>
      <c r="QYW979" s="34"/>
      <c r="QZD979" s="35"/>
      <c r="QZE979" s="34"/>
      <c r="QZL979" s="35"/>
      <c r="QZM979" s="34"/>
      <c r="QZT979" s="35"/>
      <c r="QZU979" s="34"/>
      <c r="RAB979" s="35"/>
      <c r="RAC979" s="34"/>
      <c r="RAJ979" s="35"/>
      <c r="RAK979" s="34"/>
      <c r="RAR979" s="35"/>
      <c r="RAS979" s="34"/>
      <c r="RAZ979" s="35"/>
      <c r="RBA979" s="34"/>
      <c r="RBH979" s="35"/>
      <c r="RBI979" s="34"/>
      <c r="RBP979" s="35"/>
      <c r="RBQ979" s="34"/>
      <c r="RBX979" s="35"/>
      <c r="RBY979" s="34"/>
      <c r="RCF979" s="35"/>
      <c r="RCG979" s="34"/>
      <c r="RCN979" s="35"/>
      <c r="RCO979" s="34"/>
      <c r="RCV979" s="35"/>
      <c r="RCW979" s="34"/>
      <c r="RDD979" s="35"/>
      <c r="RDE979" s="34"/>
      <c r="RDL979" s="35"/>
      <c r="RDM979" s="34"/>
      <c r="RDT979" s="35"/>
      <c r="RDU979" s="34"/>
      <c r="REB979" s="35"/>
      <c r="REC979" s="34"/>
      <c r="REJ979" s="35"/>
      <c r="REK979" s="34"/>
      <c r="RER979" s="35"/>
      <c r="RES979" s="34"/>
      <c r="REZ979" s="35"/>
      <c r="RFA979" s="34"/>
      <c r="RFH979" s="35"/>
      <c r="RFI979" s="34"/>
      <c r="RFP979" s="35"/>
      <c r="RFQ979" s="34"/>
      <c r="RFX979" s="35"/>
      <c r="RFY979" s="34"/>
      <c r="RGF979" s="35"/>
      <c r="RGG979" s="34"/>
      <c r="RGN979" s="35"/>
      <c r="RGO979" s="34"/>
      <c r="RGV979" s="35"/>
      <c r="RGW979" s="34"/>
      <c r="RHD979" s="35"/>
      <c r="RHE979" s="34"/>
      <c r="RHL979" s="35"/>
      <c r="RHM979" s="34"/>
      <c r="RHT979" s="35"/>
      <c r="RHU979" s="34"/>
      <c r="RIB979" s="35"/>
      <c r="RIC979" s="34"/>
      <c r="RIJ979" s="35"/>
      <c r="RIK979" s="34"/>
      <c r="RIR979" s="35"/>
      <c r="RIS979" s="34"/>
      <c r="RIZ979" s="35"/>
      <c r="RJA979" s="34"/>
      <c r="RJH979" s="35"/>
      <c r="RJI979" s="34"/>
      <c r="RJP979" s="35"/>
      <c r="RJQ979" s="34"/>
      <c r="RJX979" s="35"/>
      <c r="RJY979" s="34"/>
      <c r="RKF979" s="35"/>
      <c r="RKG979" s="34"/>
      <c r="RKN979" s="35"/>
      <c r="RKO979" s="34"/>
      <c r="RKV979" s="35"/>
      <c r="RKW979" s="34"/>
      <c r="RLD979" s="35"/>
      <c r="RLE979" s="34"/>
      <c r="RLL979" s="35"/>
      <c r="RLM979" s="34"/>
      <c r="RLT979" s="35"/>
      <c r="RLU979" s="34"/>
      <c r="RMB979" s="35"/>
      <c r="RMC979" s="34"/>
      <c r="RMJ979" s="35"/>
      <c r="RMK979" s="34"/>
      <c r="RMR979" s="35"/>
      <c r="RMS979" s="34"/>
      <c r="RMZ979" s="35"/>
      <c r="RNA979" s="34"/>
      <c r="RNH979" s="35"/>
      <c r="RNI979" s="34"/>
      <c r="RNP979" s="35"/>
      <c r="RNQ979" s="34"/>
      <c r="RNX979" s="35"/>
      <c r="RNY979" s="34"/>
      <c r="ROF979" s="35"/>
      <c r="ROG979" s="34"/>
      <c r="RON979" s="35"/>
      <c r="ROO979" s="34"/>
      <c r="ROV979" s="35"/>
      <c r="ROW979" s="34"/>
      <c r="RPD979" s="35"/>
      <c r="RPE979" s="34"/>
      <c r="RPL979" s="35"/>
      <c r="RPM979" s="34"/>
      <c r="RPT979" s="35"/>
      <c r="RPU979" s="34"/>
      <c r="RQB979" s="35"/>
      <c r="RQC979" s="34"/>
      <c r="RQJ979" s="35"/>
      <c r="RQK979" s="34"/>
      <c r="RQR979" s="35"/>
      <c r="RQS979" s="34"/>
      <c r="RQZ979" s="35"/>
      <c r="RRA979" s="34"/>
      <c r="RRH979" s="35"/>
      <c r="RRI979" s="34"/>
      <c r="RRP979" s="35"/>
      <c r="RRQ979" s="34"/>
      <c r="RRX979" s="35"/>
      <c r="RRY979" s="34"/>
      <c r="RSF979" s="35"/>
      <c r="RSG979" s="34"/>
      <c r="RSN979" s="35"/>
      <c r="RSO979" s="34"/>
      <c r="RSV979" s="35"/>
      <c r="RSW979" s="34"/>
      <c r="RTD979" s="35"/>
      <c r="RTE979" s="34"/>
      <c r="RTL979" s="35"/>
      <c r="RTM979" s="34"/>
      <c r="RTT979" s="35"/>
      <c r="RTU979" s="34"/>
      <c r="RUB979" s="35"/>
      <c r="RUC979" s="34"/>
      <c r="RUJ979" s="35"/>
      <c r="RUK979" s="34"/>
      <c r="RUR979" s="35"/>
      <c r="RUS979" s="34"/>
      <c r="RUZ979" s="35"/>
      <c r="RVA979" s="34"/>
      <c r="RVH979" s="35"/>
      <c r="RVI979" s="34"/>
      <c r="RVP979" s="35"/>
      <c r="RVQ979" s="34"/>
      <c r="RVX979" s="35"/>
      <c r="RVY979" s="34"/>
      <c r="RWF979" s="35"/>
      <c r="RWG979" s="34"/>
      <c r="RWN979" s="35"/>
      <c r="RWO979" s="34"/>
      <c r="RWV979" s="35"/>
      <c r="RWW979" s="34"/>
      <c r="RXD979" s="35"/>
      <c r="RXE979" s="34"/>
      <c r="RXL979" s="35"/>
      <c r="RXM979" s="34"/>
      <c r="RXT979" s="35"/>
      <c r="RXU979" s="34"/>
      <c r="RYB979" s="35"/>
      <c r="RYC979" s="34"/>
      <c r="RYJ979" s="35"/>
      <c r="RYK979" s="34"/>
      <c r="RYR979" s="35"/>
      <c r="RYS979" s="34"/>
      <c r="RYZ979" s="35"/>
      <c r="RZA979" s="34"/>
      <c r="RZH979" s="35"/>
      <c r="RZI979" s="34"/>
      <c r="RZP979" s="35"/>
      <c r="RZQ979" s="34"/>
      <c r="RZX979" s="35"/>
      <c r="RZY979" s="34"/>
      <c r="SAF979" s="35"/>
      <c r="SAG979" s="34"/>
      <c r="SAN979" s="35"/>
      <c r="SAO979" s="34"/>
      <c r="SAV979" s="35"/>
      <c r="SAW979" s="34"/>
      <c r="SBD979" s="35"/>
      <c r="SBE979" s="34"/>
      <c r="SBL979" s="35"/>
      <c r="SBM979" s="34"/>
      <c r="SBT979" s="35"/>
      <c r="SBU979" s="34"/>
      <c r="SCB979" s="35"/>
      <c r="SCC979" s="34"/>
      <c r="SCJ979" s="35"/>
      <c r="SCK979" s="34"/>
      <c r="SCR979" s="35"/>
      <c r="SCS979" s="34"/>
      <c r="SCZ979" s="35"/>
      <c r="SDA979" s="34"/>
      <c r="SDH979" s="35"/>
      <c r="SDI979" s="34"/>
      <c r="SDP979" s="35"/>
      <c r="SDQ979" s="34"/>
      <c r="SDX979" s="35"/>
      <c r="SDY979" s="34"/>
      <c r="SEF979" s="35"/>
      <c r="SEG979" s="34"/>
      <c r="SEN979" s="35"/>
      <c r="SEO979" s="34"/>
      <c r="SEV979" s="35"/>
      <c r="SEW979" s="34"/>
      <c r="SFD979" s="35"/>
      <c r="SFE979" s="34"/>
      <c r="SFL979" s="35"/>
      <c r="SFM979" s="34"/>
      <c r="SFT979" s="35"/>
      <c r="SFU979" s="34"/>
      <c r="SGB979" s="35"/>
      <c r="SGC979" s="34"/>
      <c r="SGJ979" s="35"/>
      <c r="SGK979" s="34"/>
      <c r="SGR979" s="35"/>
      <c r="SGS979" s="34"/>
      <c r="SGZ979" s="35"/>
      <c r="SHA979" s="34"/>
      <c r="SHH979" s="35"/>
      <c r="SHI979" s="34"/>
      <c r="SHP979" s="35"/>
      <c r="SHQ979" s="34"/>
      <c r="SHX979" s="35"/>
      <c r="SHY979" s="34"/>
      <c r="SIF979" s="35"/>
      <c r="SIG979" s="34"/>
      <c r="SIN979" s="35"/>
      <c r="SIO979" s="34"/>
      <c r="SIV979" s="35"/>
      <c r="SIW979" s="34"/>
      <c r="SJD979" s="35"/>
      <c r="SJE979" s="34"/>
      <c r="SJL979" s="35"/>
      <c r="SJM979" s="34"/>
      <c r="SJT979" s="35"/>
      <c r="SJU979" s="34"/>
      <c r="SKB979" s="35"/>
      <c r="SKC979" s="34"/>
      <c r="SKJ979" s="35"/>
      <c r="SKK979" s="34"/>
      <c r="SKR979" s="35"/>
      <c r="SKS979" s="34"/>
      <c r="SKZ979" s="35"/>
      <c r="SLA979" s="34"/>
      <c r="SLH979" s="35"/>
      <c r="SLI979" s="34"/>
      <c r="SLP979" s="35"/>
      <c r="SLQ979" s="34"/>
      <c r="SLX979" s="35"/>
      <c r="SLY979" s="34"/>
      <c r="SMF979" s="35"/>
      <c r="SMG979" s="34"/>
      <c r="SMN979" s="35"/>
      <c r="SMO979" s="34"/>
      <c r="SMV979" s="35"/>
      <c r="SMW979" s="34"/>
      <c r="SND979" s="35"/>
      <c r="SNE979" s="34"/>
      <c r="SNL979" s="35"/>
      <c r="SNM979" s="34"/>
      <c r="SNT979" s="35"/>
      <c r="SNU979" s="34"/>
      <c r="SOB979" s="35"/>
      <c r="SOC979" s="34"/>
      <c r="SOJ979" s="35"/>
      <c r="SOK979" s="34"/>
      <c r="SOR979" s="35"/>
      <c r="SOS979" s="34"/>
      <c r="SOZ979" s="35"/>
      <c r="SPA979" s="34"/>
      <c r="SPH979" s="35"/>
      <c r="SPI979" s="34"/>
      <c r="SPP979" s="35"/>
      <c r="SPQ979" s="34"/>
      <c r="SPX979" s="35"/>
      <c r="SPY979" s="34"/>
      <c r="SQF979" s="35"/>
      <c r="SQG979" s="34"/>
      <c r="SQN979" s="35"/>
      <c r="SQO979" s="34"/>
      <c r="SQV979" s="35"/>
      <c r="SQW979" s="34"/>
      <c r="SRD979" s="35"/>
      <c r="SRE979" s="34"/>
      <c r="SRL979" s="35"/>
      <c r="SRM979" s="34"/>
      <c r="SRT979" s="35"/>
      <c r="SRU979" s="34"/>
      <c r="SSB979" s="35"/>
      <c r="SSC979" s="34"/>
      <c r="SSJ979" s="35"/>
      <c r="SSK979" s="34"/>
      <c r="SSR979" s="35"/>
      <c r="SSS979" s="34"/>
      <c r="SSZ979" s="35"/>
      <c r="STA979" s="34"/>
      <c r="STH979" s="35"/>
      <c r="STI979" s="34"/>
      <c r="STP979" s="35"/>
      <c r="STQ979" s="34"/>
      <c r="STX979" s="35"/>
      <c r="STY979" s="34"/>
      <c r="SUF979" s="35"/>
      <c r="SUG979" s="34"/>
      <c r="SUN979" s="35"/>
      <c r="SUO979" s="34"/>
      <c r="SUV979" s="35"/>
      <c r="SUW979" s="34"/>
      <c r="SVD979" s="35"/>
      <c r="SVE979" s="34"/>
      <c r="SVL979" s="35"/>
      <c r="SVM979" s="34"/>
      <c r="SVT979" s="35"/>
      <c r="SVU979" s="34"/>
      <c r="SWB979" s="35"/>
      <c r="SWC979" s="34"/>
      <c r="SWJ979" s="35"/>
      <c r="SWK979" s="34"/>
      <c r="SWR979" s="35"/>
      <c r="SWS979" s="34"/>
      <c r="SWZ979" s="35"/>
      <c r="SXA979" s="34"/>
      <c r="SXH979" s="35"/>
      <c r="SXI979" s="34"/>
      <c r="SXP979" s="35"/>
      <c r="SXQ979" s="34"/>
      <c r="SXX979" s="35"/>
      <c r="SXY979" s="34"/>
      <c r="SYF979" s="35"/>
      <c r="SYG979" s="34"/>
      <c r="SYN979" s="35"/>
      <c r="SYO979" s="34"/>
      <c r="SYV979" s="35"/>
      <c r="SYW979" s="34"/>
      <c r="SZD979" s="35"/>
      <c r="SZE979" s="34"/>
      <c r="SZL979" s="35"/>
      <c r="SZM979" s="34"/>
      <c r="SZT979" s="35"/>
      <c r="SZU979" s="34"/>
      <c r="TAB979" s="35"/>
      <c r="TAC979" s="34"/>
      <c r="TAJ979" s="35"/>
      <c r="TAK979" s="34"/>
      <c r="TAR979" s="35"/>
      <c r="TAS979" s="34"/>
      <c r="TAZ979" s="35"/>
      <c r="TBA979" s="34"/>
      <c r="TBH979" s="35"/>
      <c r="TBI979" s="34"/>
      <c r="TBP979" s="35"/>
      <c r="TBQ979" s="34"/>
      <c r="TBX979" s="35"/>
      <c r="TBY979" s="34"/>
      <c r="TCF979" s="35"/>
      <c r="TCG979" s="34"/>
      <c r="TCN979" s="35"/>
      <c r="TCO979" s="34"/>
      <c r="TCV979" s="35"/>
      <c r="TCW979" s="34"/>
      <c r="TDD979" s="35"/>
      <c r="TDE979" s="34"/>
      <c r="TDL979" s="35"/>
      <c r="TDM979" s="34"/>
      <c r="TDT979" s="35"/>
      <c r="TDU979" s="34"/>
      <c r="TEB979" s="35"/>
      <c r="TEC979" s="34"/>
      <c r="TEJ979" s="35"/>
      <c r="TEK979" s="34"/>
      <c r="TER979" s="35"/>
      <c r="TES979" s="34"/>
      <c r="TEZ979" s="35"/>
      <c r="TFA979" s="34"/>
      <c r="TFH979" s="35"/>
      <c r="TFI979" s="34"/>
      <c r="TFP979" s="35"/>
      <c r="TFQ979" s="34"/>
      <c r="TFX979" s="35"/>
      <c r="TFY979" s="34"/>
      <c r="TGF979" s="35"/>
      <c r="TGG979" s="34"/>
      <c r="TGN979" s="35"/>
      <c r="TGO979" s="34"/>
      <c r="TGV979" s="35"/>
      <c r="TGW979" s="34"/>
      <c r="THD979" s="35"/>
      <c r="THE979" s="34"/>
      <c r="THL979" s="35"/>
      <c r="THM979" s="34"/>
      <c r="THT979" s="35"/>
      <c r="THU979" s="34"/>
      <c r="TIB979" s="35"/>
      <c r="TIC979" s="34"/>
      <c r="TIJ979" s="35"/>
      <c r="TIK979" s="34"/>
      <c r="TIR979" s="35"/>
      <c r="TIS979" s="34"/>
      <c r="TIZ979" s="35"/>
      <c r="TJA979" s="34"/>
      <c r="TJH979" s="35"/>
      <c r="TJI979" s="34"/>
      <c r="TJP979" s="35"/>
      <c r="TJQ979" s="34"/>
      <c r="TJX979" s="35"/>
      <c r="TJY979" s="34"/>
      <c r="TKF979" s="35"/>
      <c r="TKG979" s="34"/>
      <c r="TKN979" s="35"/>
      <c r="TKO979" s="34"/>
      <c r="TKV979" s="35"/>
      <c r="TKW979" s="34"/>
      <c r="TLD979" s="35"/>
      <c r="TLE979" s="34"/>
      <c r="TLL979" s="35"/>
      <c r="TLM979" s="34"/>
      <c r="TLT979" s="35"/>
      <c r="TLU979" s="34"/>
      <c r="TMB979" s="35"/>
      <c r="TMC979" s="34"/>
      <c r="TMJ979" s="35"/>
      <c r="TMK979" s="34"/>
      <c r="TMR979" s="35"/>
      <c r="TMS979" s="34"/>
      <c r="TMZ979" s="35"/>
      <c r="TNA979" s="34"/>
      <c r="TNH979" s="35"/>
      <c r="TNI979" s="34"/>
      <c r="TNP979" s="35"/>
      <c r="TNQ979" s="34"/>
      <c r="TNX979" s="35"/>
      <c r="TNY979" s="34"/>
      <c r="TOF979" s="35"/>
      <c r="TOG979" s="34"/>
      <c r="TON979" s="35"/>
      <c r="TOO979" s="34"/>
      <c r="TOV979" s="35"/>
      <c r="TOW979" s="34"/>
      <c r="TPD979" s="35"/>
      <c r="TPE979" s="34"/>
      <c r="TPL979" s="35"/>
      <c r="TPM979" s="34"/>
      <c r="TPT979" s="35"/>
      <c r="TPU979" s="34"/>
      <c r="TQB979" s="35"/>
      <c r="TQC979" s="34"/>
      <c r="TQJ979" s="35"/>
      <c r="TQK979" s="34"/>
      <c r="TQR979" s="35"/>
      <c r="TQS979" s="34"/>
      <c r="TQZ979" s="35"/>
      <c r="TRA979" s="34"/>
      <c r="TRH979" s="35"/>
      <c r="TRI979" s="34"/>
      <c r="TRP979" s="35"/>
      <c r="TRQ979" s="34"/>
      <c r="TRX979" s="35"/>
      <c r="TRY979" s="34"/>
      <c r="TSF979" s="35"/>
      <c r="TSG979" s="34"/>
      <c r="TSN979" s="35"/>
      <c r="TSO979" s="34"/>
      <c r="TSV979" s="35"/>
      <c r="TSW979" s="34"/>
      <c r="TTD979" s="35"/>
      <c r="TTE979" s="34"/>
      <c r="TTL979" s="35"/>
      <c r="TTM979" s="34"/>
      <c r="TTT979" s="35"/>
      <c r="TTU979" s="34"/>
      <c r="TUB979" s="35"/>
      <c r="TUC979" s="34"/>
      <c r="TUJ979" s="35"/>
      <c r="TUK979" s="34"/>
      <c r="TUR979" s="35"/>
      <c r="TUS979" s="34"/>
      <c r="TUZ979" s="35"/>
      <c r="TVA979" s="34"/>
      <c r="TVH979" s="35"/>
      <c r="TVI979" s="34"/>
      <c r="TVP979" s="35"/>
      <c r="TVQ979" s="34"/>
      <c r="TVX979" s="35"/>
      <c r="TVY979" s="34"/>
      <c r="TWF979" s="35"/>
      <c r="TWG979" s="34"/>
      <c r="TWN979" s="35"/>
      <c r="TWO979" s="34"/>
      <c r="TWV979" s="35"/>
      <c r="TWW979" s="34"/>
      <c r="TXD979" s="35"/>
      <c r="TXE979" s="34"/>
      <c r="TXL979" s="35"/>
      <c r="TXM979" s="34"/>
      <c r="TXT979" s="35"/>
      <c r="TXU979" s="34"/>
      <c r="TYB979" s="35"/>
      <c r="TYC979" s="34"/>
      <c r="TYJ979" s="35"/>
      <c r="TYK979" s="34"/>
      <c r="TYR979" s="35"/>
      <c r="TYS979" s="34"/>
      <c r="TYZ979" s="35"/>
      <c r="TZA979" s="34"/>
      <c r="TZH979" s="35"/>
      <c r="TZI979" s="34"/>
      <c r="TZP979" s="35"/>
      <c r="TZQ979" s="34"/>
      <c r="TZX979" s="35"/>
      <c r="TZY979" s="34"/>
      <c r="UAF979" s="35"/>
      <c r="UAG979" s="34"/>
      <c r="UAN979" s="35"/>
      <c r="UAO979" s="34"/>
      <c r="UAV979" s="35"/>
      <c r="UAW979" s="34"/>
      <c r="UBD979" s="35"/>
      <c r="UBE979" s="34"/>
      <c r="UBL979" s="35"/>
      <c r="UBM979" s="34"/>
      <c r="UBT979" s="35"/>
      <c r="UBU979" s="34"/>
      <c r="UCB979" s="35"/>
      <c r="UCC979" s="34"/>
      <c r="UCJ979" s="35"/>
      <c r="UCK979" s="34"/>
      <c r="UCR979" s="35"/>
      <c r="UCS979" s="34"/>
      <c r="UCZ979" s="35"/>
      <c r="UDA979" s="34"/>
      <c r="UDH979" s="35"/>
      <c r="UDI979" s="34"/>
      <c r="UDP979" s="35"/>
      <c r="UDQ979" s="34"/>
      <c r="UDX979" s="35"/>
      <c r="UDY979" s="34"/>
      <c r="UEF979" s="35"/>
      <c r="UEG979" s="34"/>
      <c r="UEN979" s="35"/>
      <c r="UEO979" s="34"/>
      <c r="UEV979" s="35"/>
      <c r="UEW979" s="34"/>
      <c r="UFD979" s="35"/>
      <c r="UFE979" s="34"/>
      <c r="UFL979" s="35"/>
      <c r="UFM979" s="34"/>
      <c r="UFT979" s="35"/>
      <c r="UFU979" s="34"/>
      <c r="UGB979" s="35"/>
      <c r="UGC979" s="34"/>
      <c r="UGJ979" s="35"/>
      <c r="UGK979" s="34"/>
      <c r="UGR979" s="35"/>
      <c r="UGS979" s="34"/>
      <c r="UGZ979" s="35"/>
      <c r="UHA979" s="34"/>
      <c r="UHH979" s="35"/>
      <c r="UHI979" s="34"/>
      <c r="UHP979" s="35"/>
      <c r="UHQ979" s="34"/>
      <c r="UHX979" s="35"/>
      <c r="UHY979" s="34"/>
      <c r="UIF979" s="35"/>
      <c r="UIG979" s="34"/>
      <c r="UIN979" s="35"/>
      <c r="UIO979" s="34"/>
      <c r="UIV979" s="35"/>
      <c r="UIW979" s="34"/>
      <c r="UJD979" s="35"/>
      <c r="UJE979" s="34"/>
      <c r="UJL979" s="35"/>
      <c r="UJM979" s="34"/>
      <c r="UJT979" s="35"/>
      <c r="UJU979" s="34"/>
      <c r="UKB979" s="35"/>
      <c r="UKC979" s="34"/>
      <c r="UKJ979" s="35"/>
      <c r="UKK979" s="34"/>
      <c r="UKR979" s="35"/>
      <c r="UKS979" s="34"/>
      <c r="UKZ979" s="35"/>
      <c r="ULA979" s="34"/>
      <c r="ULH979" s="35"/>
      <c r="ULI979" s="34"/>
      <c r="ULP979" s="35"/>
      <c r="ULQ979" s="34"/>
      <c r="ULX979" s="35"/>
      <c r="ULY979" s="34"/>
      <c r="UMF979" s="35"/>
      <c r="UMG979" s="34"/>
      <c r="UMN979" s="35"/>
      <c r="UMO979" s="34"/>
      <c r="UMV979" s="35"/>
      <c r="UMW979" s="34"/>
      <c r="UND979" s="35"/>
      <c r="UNE979" s="34"/>
      <c r="UNL979" s="35"/>
      <c r="UNM979" s="34"/>
      <c r="UNT979" s="35"/>
      <c r="UNU979" s="34"/>
      <c r="UOB979" s="35"/>
      <c r="UOC979" s="34"/>
      <c r="UOJ979" s="35"/>
      <c r="UOK979" s="34"/>
      <c r="UOR979" s="35"/>
      <c r="UOS979" s="34"/>
      <c r="UOZ979" s="35"/>
      <c r="UPA979" s="34"/>
      <c r="UPH979" s="35"/>
      <c r="UPI979" s="34"/>
      <c r="UPP979" s="35"/>
      <c r="UPQ979" s="34"/>
      <c r="UPX979" s="35"/>
      <c r="UPY979" s="34"/>
      <c r="UQF979" s="35"/>
      <c r="UQG979" s="34"/>
      <c r="UQN979" s="35"/>
      <c r="UQO979" s="34"/>
      <c r="UQV979" s="35"/>
      <c r="UQW979" s="34"/>
      <c r="URD979" s="35"/>
      <c r="URE979" s="34"/>
      <c r="URL979" s="35"/>
      <c r="URM979" s="34"/>
      <c r="URT979" s="35"/>
      <c r="URU979" s="34"/>
      <c r="USB979" s="35"/>
      <c r="USC979" s="34"/>
      <c r="USJ979" s="35"/>
      <c r="USK979" s="34"/>
      <c r="USR979" s="35"/>
      <c r="USS979" s="34"/>
      <c r="USZ979" s="35"/>
      <c r="UTA979" s="34"/>
      <c r="UTH979" s="35"/>
      <c r="UTI979" s="34"/>
      <c r="UTP979" s="35"/>
      <c r="UTQ979" s="34"/>
      <c r="UTX979" s="35"/>
      <c r="UTY979" s="34"/>
      <c r="UUF979" s="35"/>
      <c r="UUG979" s="34"/>
      <c r="UUN979" s="35"/>
      <c r="UUO979" s="34"/>
      <c r="UUV979" s="35"/>
      <c r="UUW979" s="34"/>
      <c r="UVD979" s="35"/>
      <c r="UVE979" s="34"/>
      <c r="UVL979" s="35"/>
      <c r="UVM979" s="34"/>
      <c r="UVT979" s="35"/>
      <c r="UVU979" s="34"/>
      <c r="UWB979" s="35"/>
      <c r="UWC979" s="34"/>
      <c r="UWJ979" s="35"/>
      <c r="UWK979" s="34"/>
      <c r="UWR979" s="35"/>
      <c r="UWS979" s="34"/>
      <c r="UWZ979" s="35"/>
      <c r="UXA979" s="34"/>
      <c r="UXH979" s="35"/>
      <c r="UXI979" s="34"/>
      <c r="UXP979" s="35"/>
      <c r="UXQ979" s="34"/>
      <c r="UXX979" s="35"/>
      <c r="UXY979" s="34"/>
      <c r="UYF979" s="35"/>
      <c r="UYG979" s="34"/>
      <c r="UYN979" s="35"/>
      <c r="UYO979" s="34"/>
      <c r="UYV979" s="35"/>
      <c r="UYW979" s="34"/>
      <c r="UZD979" s="35"/>
      <c r="UZE979" s="34"/>
      <c r="UZL979" s="35"/>
      <c r="UZM979" s="34"/>
      <c r="UZT979" s="35"/>
      <c r="UZU979" s="34"/>
      <c r="VAB979" s="35"/>
      <c r="VAC979" s="34"/>
      <c r="VAJ979" s="35"/>
      <c r="VAK979" s="34"/>
      <c r="VAR979" s="35"/>
      <c r="VAS979" s="34"/>
      <c r="VAZ979" s="35"/>
      <c r="VBA979" s="34"/>
      <c r="VBH979" s="35"/>
      <c r="VBI979" s="34"/>
      <c r="VBP979" s="35"/>
      <c r="VBQ979" s="34"/>
      <c r="VBX979" s="35"/>
      <c r="VBY979" s="34"/>
      <c r="VCF979" s="35"/>
      <c r="VCG979" s="34"/>
      <c r="VCN979" s="35"/>
      <c r="VCO979" s="34"/>
      <c r="VCV979" s="35"/>
      <c r="VCW979" s="34"/>
      <c r="VDD979" s="35"/>
      <c r="VDE979" s="34"/>
      <c r="VDL979" s="35"/>
      <c r="VDM979" s="34"/>
      <c r="VDT979" s="35"/>
      <c r="VDU979" s="34"/>
      <c r="VEB979" s="35"/>
      <c r="VEC979" s="34"/>
      <c r="VEJ979" s="35"/>
      <c r="VEK979" s="34"/>
      <c r="VER979" s="35"/>
      <c r="VES979" s="34"/>
      <c r="VEZ979" s="35"/>
      <c r="VFA979" s="34"/>
      <c r="VFH979" s="35"/>
      <c r="VFI979" s="34"/>
      <c r="VFP979" s="35"/>
      <c r="VFQ979" s="34"/>
      <c r="VFX979" s="35"/>
      <c r="VFY979" s="34"/>
      <c r="VGF979" s="35"/>
      <c r="VGG979" s="34"/>
      <c r="VGN979" s="35"/>
      <c r="VGO979" s="34"/>
      <c r="VGV979" s="35"/>
      <c r="VGW979" s="34"/>
      <c r="VHD979" s="35"/>
      <c r="VHE979" s="34"/>
      <c r="VHL979" s="35"/>
      <c r="VHM979" s="34"/>
      <c r="VHT979" s="35"/>
      <c r="VHU979" s="34"/>
      <c r="VIB979" s="35"/>
      <c r="VIC979" s="34"/>
      <c r="VIJ979" s="35"/>
      <c r="VIK979" s="34"/>
      <c r="VIR979" s="35"/>
      <c r="VIS979" s="34"/>
      <c r="VIZ979" s="35"/>
      <c r="VJA979" s="34"/>
      <c r="VJH979" s="35"/>
      <c r="VJI979" s="34"/>
      <c r="VJP979" s="35"/>
      <c r="VJQ979" s="34"/>
      <c r="VJX979" s="35"/>
      <c r="VJY979" s="34"/>
      <c r="VKF979" s="35"/>
      <c r="VKG979" s="34"/>
      <c r="VKN979" s="35"/>
      <c r="VKO979" s="34"/>
      <c r="VKV979" s="35"/>
      <c r="VKW979" s="34"/>
      <c r="VLD979" s="35"/>
      <c r="VLE979" s="34"/>
      <c r="VLL979" s="35"/>
      <c r="VLM979" s="34"/>
      <c r="VLT979" s="35"/>
      <c r="VLU979" s="34"/>
      <c r="VMB979" s="35"/>
      <c r="VMC979" s="34"/>
      <c r="VMJ979" s="35"/>
      <c r="VMK979" s="34"/>
      <c r="VMR979" s="35"/>
      <c r="VMS979" s="34"/>
      <c r="VMZ979" s="35"/>
      <c r="VNA979" s="34"/>
      <c r="VNH979" s="35"/>
      <c r="VNI979" s="34"/>
      <c r="VNP979" s="35"/>
      <c r="VNQ979" s="34"/>
      <c r="VNX979" s="35"/>
      <c r="VNY979" s="34"/>
      <c r="VOF979" s="35"/>
      <c r="VOG979" s="34"/>
      <c r="VON979" s="35"/>
      <c r="VOO979" s="34"/>
      <c r="VOV979" s="35"/>
      <c r="VOW979" s="34"/>
      <c r="VPD979" s="35"/>
      <c r="VPE979" s="34"/>
      <c r="VPL979" s="35"/>
      <c r="VPM979" s="34"/>
      <c r="VPT979" s="35"/>
      <c r="VPU979" s="34"/>
      <c r="VQB979" s="35"/>
      <c r="VQC979" s="34"/>
      <c r="VQJ979" s="35"/>
      <c r="VQK979" s="34"/>
      <c r="VQR979" s="35"/>
      <c r="VQS979" s="34"/>
      <c r="VQZ979" s="35"/>
      <c r="VRA979" s="34"/>
      <c r="VRH979" s="35"/>
      <c r="VRI979" s="34"/>
      <c r="VRP979" s="35"/>
      <c r="VRQ979" s="34"/>
      <c r="VRX979" s="35"/>
      <c r="VRY979" s="34"/>
      <c r="VSF979" s="35"/>
      <c r="VSG979" s="34"/>
      <c r="VSN979" s="35"/>
      <c r="VSO979" s="34"/>
      <c r="VSV979" s="35"/>
      <c r="VSW979" s="34"/>
      <c r="VTD979" s="35"/>
      <c r="VTE979" s="34"/>
      <c r="VTL979" s="35"/>
      <c r="VTM979" s="34"/>
      <c r="VTT979" s="35"/>
      <c r="VTU979" s="34"/>
      <c r="VUB979" s="35"/>
      <c r="VUC979" s="34"/>
      <c r="VUJ979" s="35"/>
      <c r="VUK979" s="34"/>
      <c r="VUR979" s="35"/>
      <c r="VUS979" s="34"/>
      <c r="VUZ979" s="35"/>
      <c r="VVA979" s="34"/>
      <c r="VVH979" s="35"/>
      <c r="VVI979" s="34"/>
      <c r="VVP979" s="35"/>
      <c r="VVQ979" s="34"/>
      <c r="VVX979" s="35"/>
      <c r="VVY979" s="34"/>
      <c r="VWF979" s="35"/>
      <c r="VWG979" s="34"/>
      <c r="VWN979" s="35"/>
      <c r="VWO979" s="34"/>
      <c r="VWV979" s="35"/>
      <c r="VWW979" s="34"/>
      <c r="VXD979" s="35"/>
      <c r="VXE979" s="34"/>
      <c r="VXL979" s="35"/>
      <c r="VXM979" s="34"/>
      <c r="VXT979" s="35"/>
      <c r="VXU979" s="34"/>
      <c r="VYB979" s="35"/>
      <c r="VYC979" s="34"/>
      <c r="VYJ979" s="35"/>
      <c r="VYK979" s="34"/>
      <c r="VYR979" s="35"/>
      <c r="VYS979" s="34"/>
      <c r="VYZ979" s="35"/>
      <c r="VZA979" s="34"/>
      <c r="VZH979" s="35"/>
      <c r="VZI979" s="34"/>
      <c r="VZP979" s="35"/>
      <c r="VZQ979" s="34"/>
      <c r="VZX979" s="35"/>
      <c r="VZY979" s="34"/>
      <c r="WAF979" s="35"/>
      <c r="WAG979" s="34"/>
      <c r="WAN979" s="35"/>
      <c r="WAO979" s="34"/>
      <c r="WAV979" s="35"/>
      <c r="WAW979" s="34"/>
      <c r="WBD979" s="35"/>
      <c r="WBE979" s="34"/>
      <c r="WBL979" s="35"/>
      <c r="WBM979" s="34"/>
      <c r="WBT979" s="35"/>
      <c r="WBU979" s="34"/>
      <c r="WCB979" s="35"/>
      <c r="WCC979" s="34"/>
      <c r="WCJ979" s="35"/>
      <c r="WCK979" s="34"/>
      <c r="WCR979" s="35"/>
      <c r="WCS979" s="34"/>
      <c r="WCZ979" s="35"/>
      <c r="WDA979" s="34"/>
      <c r="WDH979" s="35"/>
      <c r="WDI979" s="34"/>
      <c r="WDP979" s="35"/>
      <c r="WDQ979" s="34"/>
      <c r="WDX979" s="35"/>
      <c r="WDY979" s="34"/>
      <c r="WEF979" s="35"/>
      <c r="WEG979" s="34"/>
      <c r="WEN979" s="35"/>
      <c r="WEO979" s="34"/>
      <c r="WEV979" s="35"/>
      <c r="WEW979" s="34"/>
      <c r="WFD979" s="35"/>
      <c r="WFE979" s="34"/>
      <c r="WFL979" s="35"/>
      <c r="WFM979" s="34"/>
      <c r="WFT979" s="35"/>
      <c r="WFU979" s="34"/>
      <c r="WGB979" s="35"/>
      <c r="WGC979" s="34"/>
      <c r="WGJ979" s="35"/>
      <c r="WGK979" s="34"/>
      <c r="WGR979" s="35"/>
      <c r="WGS979" s="34"/>
      <c r="WGZ979" s="35"/>
      <c r="WHA979" s="34"/>
      <c r="WHH979" s="35"/>
      <c r="WHI979" s="34"/>
      <c r="WHP979" s="35"/>
      <c r="WHQ979" s="34"/>
      <c r="WHX979" s="35"/>
      <c r="WHY979" s="34"/>
      <c r="WIF979" s="35"/>
      <c r="WIG979" s="34"/>
      <c r="WIN979" s="35"/>
      <c r="WIO979" s="34"/>
      <c r="WIV979" s="35"/>
      <c r="WIW979" s="34"/>
      <c r="WJD979" s="35"/>
      <c r="WJE979" s="34"/>
      <c r="WJL979" s="35"/>
      <c r="WJM979" s="34"/>
      <c r="WJT979" s="35"/>
      <c r="WJU979" s="34"/>
      <c r="WKB979" s="35"/>
      <c r="WKC979" s="34"/>
      <c r="WKJ979" s="35"/>
      <c r="WKK979" s="34"/>
      <c r="WKR979" s="35"/>
      <c r="WKS979" s="34"/>
      <c r="WKZ979" s="35"/>
      <c r="WLA979" s="34"/>
      <c r="WLH979" s="35"/>
      <c r="WLI979" s="34"/>
      <c r="WLP979" s="35"/>
      <c r="WLQ979" s="34"/>
      <c r="WLX979" s="35"/>
      <c r="WLY979" s="34"/>
      <c r="WMF979" s="35"/>
      <c r="WMG979" s="34"/>
      <c r="WMN979" s="35"/>
      <c r="WMO979" s="34"/>
      <c r="WMV979" s="35"/>
      <c r="WMW979" s="34"/>
      <c r="WND979" s="35"/>
      <c r="WNE979" s="34"/>
      <c r="WNL979" s="35"/>
      <c r="WNM979" s="34"/>
      <c r="WNT979" s="35"/>
      <c r="WNU979" s="34"/>
      <c r="WOB979" s="35"/>
      <c r="WOC979" s="34"/>
      <c r="WOJ979" s="35"/>
      <c r="WOK979" s="34"/>
      <c r="WOR979" s="35"/>
      <c r="WOS979" s="34"/>
      <c r="WOZ979" s="35"/>
      <c r="WPA979" s="34"/>
      <c r="WPH979" s="35"/>
      <c r="WPI979" s="34"/>
      <c r="WPP979" s="35"/>
      <c r="WPQ979" s="34"/>
      <c r="WPX979" s="35"/>
      <c r="WPY979" s="34"/>
      <c r="WQF979" s="35"/>
      <c r="WQG979" s="34"/>
      <c r="WQN979" s="35"/>
      <c r="WQO979" s="34"/>
      <c r="WQV979" s="35"/>
      <c r="WQW979" s="34"/>
      <c r="WRD979" s="35"/>
      <c r="WRE979" s="34"/>
      <c r="WRL979" s="35"/>
      <c r="WRM979" s="34"/>
      <c r="WRT979" s="35"/>
      <c r="WRU979" s="34"/>
      <c r="WSB979" s="35"/>
      <c r="WSC979" s="34"/>
      <c r="WSJ979" s="35"/>
      <c r="WSK979" s="34"/>
      <c r="WSR979" s="35"/>
      <c r="WSS979" s="34"/>
      <c r="WSZ979" s="35"/>
      <c r="WTA979" s="34"/>
      <c r="WTH979" s="35"/>
      <c r="WTI979" s="34"/>
      <c r="WTP979" s="35"/>
      <c r="WTQ979" s="34"/>
      <c r="WTX979" s="35"/>
      <c r="WTY979" s="34"/>
      <c r="WUF979" s="35"/>
      <c r="WUG979" s="34"/>
      <c r="WUN979" s="35"/>
      <c r="WUO979" s="34"/>
      <c r="WUV979" s="35"/>
      <c r="WUW979" s="34"/>
      <c r="WVD979" s="35"/>
      <c r="WVE979" s="34"/>
      <c r="WVL979" s="35"/>
      <c r="WVM979" s="34"/>
      <c r="WVT979" s="35"/>
      <c r="WVU979" s="34"/>
      <c r="WWB979" s="35"/>
      <c r="WWC979" s="34"/>
      <c r="WWJ979" s="35"/>
      <c r="WWK979" s="34"/>
      <c r="WWR979" s="35"/>
      <c r="WWS979" s="34"/>
      <c r="WWZ979" s="35"/>
      <c r="WXA979" s="34"/>
      <c r="WXH979" s="35"/>
      <c r="WXI979" s="34"/>
      <c r="WXP979" s="35"/>
      <c r="WXQ979" s="34"/>
      <c r="WXX979" s="35"/>
      <c r="WXY979" s="34"/>
      <c r="WYF979" s="35"/>
      <c r="WYG979" s="34"/>
      <c r="WYN979" s="35"/>
      <c r="WYO979" s="34"/>
      <c r="WYV979" s="35"/>
      <c r="WYW979" s="34"/>
      <c r="WZD979" s="35"/>
      <c r="WZE979" s="34"/>
      <c r="WZL979" s="35"/>
      <c r="WZM979" s="34"/>
      <c r="WZT979" s="35"/>
      <c r="WZU979" s="34"/>
      <c r="XAB979" s="35"/>
      <c r="XAC979" s="34"/>
      <c r="XAJ979" s="35"/>
      <c r="XAK979" s="34"/>
      <c r="XAR979" s="35"/>
      <c r="XAS979" s="34"/>
      <c r="XAZ979" s="35"/>
      <c r="XBA979" s="34"/>
      <c r="XBH979" s="35"/>
      <c r="XBI979" s="34"/>
      <c r="XBP979" s="35"/>
      <c r="XBQ979" s="34"/>
      <c r="XBX979" s="35"/>
      <c r="XBY979" s="34"/>
      <c r="XCF979" s="35"/>
      <c r="XCG979" s="34"/>
      <c r="XCN979" s="35"/>
      <c r="XCO979" s="34"/>
      <c r="XCV979" s="35"/>
      <c r="XCW979" s="34"/>
      <c r="XDD979" s="35"/>
      <c r="XDE979" s="34"/>
      <c r="XDL979" s="35"/>
      <c r="XDM979" s="34"/>
      <c r="XDT979" s="35"/>
      <c r="XDU979" s="34"/>
      <c r="XEB979" s="35"/>
      <c r="XEC979" s="34"/>
      <c r="XEJ979" s="35"/>
      <c r="XEK979" s="34"/>
      <c r="XER979" s="35"/>
      <c r="XES979" s="34"/>
      <c r="XEZ979" s="35"/>
      <c r="XFA979" s="34"/>
    </row>
    <row r="980" spans="1:1021 1028:2045 2052:3069 3076:4093 4100:5117 5124:6141 6148:7165 7172:8189 8196:9213 9220:10237 10244:11261 11268:12285 12292:13309 13316:14333 14340:15357 15364:16381" x14ac:dyDescent="0.25">
      <c r="A980" t="s">
        <v>21</v>
      </c>
      <c r="B980" t="s">
        <v>153</v>
      </c>
      <c r="C980">
        <v>566</v>
      </c>
      <c r="D980">
        <v>566</v>
      </c>
      <c r="E980" s="35">
        <v>1</v>
      </c>
      <c r="F980" s="34">
        <v>1E-156</v>
      </c>
      <c r="G980">
        <v>98.15</v>
      </c>
      <c r="H980">
        <v>383</v>
      </c>
      <c r="I980" t="str">
        <f>HYPERLINK("https://www.ncbi.nlm.nih.gov/nucleotide/OK170208.1?report=genbank&amp;log$=nucltop&amp;blast_rank=78&amp;RID=XE5J84ZU013","OK170208.1")</f>
        <v>OK170208.1</v>
      </c>
      <c r="L980" s="35"/>
      <c r="M980" s="34"/>
      <c r="T980" s="35"/>
      <c r="U980" s="34"/>
      <c r="AB980" s="35"/>
      <c r="AC980" s="34"/>
      <c r="AJ980" s="35"/>
      <c r="AK980" s="34"/>
      <c r="AR980" s="35"/>
      <c r="AS980" s="34"/>
      <c r="AZ980" s="35"/>
      <c r="BA980" s="34"/>
      <c r="BH980" s="35"/>
      <c r="BI980" s="34"/>
      <c r="BP980" s="35"/>
      <c r="BQ980" s="34"/>
      <c r="BX980" s="35"/>
      <c r="BY980" s="34"/>
      <c r="CF980" s="35"/>
      <c r="CG980" s="34"/>
      <c r="CN980" s="35"/>
      <c r="CO980" s="34"/>
      <c r="CV980" s="35"/>
      <c r="CW980" s="34"/>
      <c r="DD980" s="35"/>
      <c r="DE980" s="34"/>
      <c r="DL980" s="35"/>
      <c r="DM980" s="34"/>
      <c r="DT980" s="35"/>
      <c r="DU980" s="34"/>
      <c r="EB980" s="35"/>
      <c r="EC980" s="34"/>
      <c r="EJ980" s="35"/>
      <c r="EK980" s="34"/>
      <c r="ER980" s="35"/>
      <c r="ES980" s="34"/>
      <c r="EZ980" s="35"/>
      <c r="FA980" s="34"/>
      <c r="FH980" s="35"/>
      <c r="FI980" s="34"/>
      <c r="FP980" s="35"/>
      <c r="FQ980" s="34"/>
      <c r="FX980" s="35"/>
      <c r="FY980" s="34"/>
      <c r="GF980" s="35"/>
      <c r="GG980" s="34"/>
      <c r="GN980" s="35"/>
      <c r="GO980" s="34"/>
      <c r="GV980" s="35"/>
      <c r="GW980" s="34"/>
      <c r="HD980" s="35"/>
      <c r="HE980" s="34"/>
      <c r="HL980" s="35"/>
      <c r="HM980" s="34"/>
      <c r="HT980" s="35"/>
      <c r="HU980" s="34"/>
      <c r="IB980" s="35"/>
      <c r="IC980" s="34"/>
      <c r="IJ980" s="35"/>
      <c r="IK980" s="34"/>
      <c r="IR980" s="35"/>
      <c r="IS980" s="34"/>
      <c r="IZ980" s="35"/>
      <c r="JA980" s="34"/>
      <c r="JH980" s="35"/>
      <c r="JI980" s="34"/>
      <c r="JP980" s="35"/>
      <c r="JQ980" s="34"/>
      <c r="JX980" s="35"/>
      <c r="JY980" s="34"/>
      <c r="KF980" s="35"/>
      <c r="KG980" s="34"/>
      <c r="KN980" s="35"/>
      <c r="KO980" s="34"/>
      <c r="KV980" s="35"/>
      <c r="KW980" s="34"/>
      <c r="LD980" s="35"/>
      <c r="LE980" s="34"/>
      <c r="LL980" s="35"/>
      <c r="LM980" s="34"/>
      <c r="LT980" s="35"/>
      <c r="LU980" s="34"/>
      <c r="MB980" s="35"/>
      <c r="MC980" s="34"/>
      <c r="MJ980" s="35"/>
      <c r="MK980" s="34"/>
      <c r="MR980" s="35"/>
      <c r="MS980" s="34"/>
      <c r="MZ980" s="35"/>
      <c r="NA980" s="34"/>
      <c r="NH980" s="35"/>
      <c r="NI980" s="34"/>
      <c r="NP980" s="35"/>
      <c r="NQ980" s="34"/>
      <c r="NX980" s="35"/>
      <c r="NY980" s="34"/>
      <c r="OF980" s="35"/>
      <c r="OG980" s="34"/>
      <c r="ON980" s="35"/>
      <c r="OO980" s="34"/>
      <c r="OV980" s="35"/>
      <c r="OW980" s="34"/>
      <c r="PD980" s="35"/>
      <c r="PE980" s="34"/>
      <c r="PL980" s="35"/>
      <c r="PM980" s="34"/>
      <c r="PT980" s="35"/>
      <c r="PU980" s="34"/>
      <c r="QB980" s="35"/>
      <c r="QC980" s="34"/>
      <c r="QJ980" s="35"/>
      <c r="QK980" s="34"/>
      <c r="QR980" s="35"/>
      <c r="QS980" s="34"/>
      <c r="QZ980" s="35"/>
      <c r="RA980" s="34"/>
      <c r="RH980" s="35"/>
      <c r="RI980" s="34"/>
      <c r="RP980" s="35"/>
      <c r="RQ980" s="34"/>
      <c r="RX980" s="35"/>
      <c r="RY980" s="34"/>
      <c r="SF980" s="35"/>
      <c r="SG980" s="34"/>
      <c r="SN980" s="35"/>
      <c r="SO980" s="34"/>
      <c r="SV980" s="35"/>
      <c r="SW980" s="34"/>
      <c r="TD980" s="35"/>
      <c r="TE980" s="34"/>
      <c r="TL980" s="35"/>
      <c r="TM980" s="34"/>
      <c r="TT980" s="35"/>
      <c r="TU980" s="34"/>
      <c r="UB980" s="35"/>
      <c r="UC980" s="34"/>
      <c r="UJ980" s="35"/>
      <c r="UK980" s="34"/>
      <c r="UR980" s="35"/>
      <c r="US980" s="34"/>
      <c r="UZ980" s="35"/>
      <c r="VA980" s="34"/>
      <c r="VH980" s="35"/>
      <c r="VI980" s="34"/>
      <c r="VP980" s="35"/>
      <c r="VQ980" s="34"/>
      <c r="VX980" s="35"/>
      <c r="VY980" s="34"/>
      <c r="WF980" s="35"/>
      <c r="WG980" s="34"/>
      <c r="WN980" s="35"/>
      <c r="WO980" s="34"/>
      <c r="WV980" s="35"/>
      <c r="WW980" s="34"/>
      <c r="XD980" s="35"/>
      <c r="XE980" s="34"/>
      <c r="XL980" s="35"/>
      <c r="XM980" s="34"/>
      <c r="XT980" s="35"/>
      <c r="XU980" s="34"/>
      <c r="YB980" s="35"/>
      <c r="YC980" s="34"/>
      <c r="YJ980" s="35"/>
      <c r="YK980" s="34"/>
      <c r="YR980" s="35"/>
      <c r="YS980" s="34"/>
      <c r="YZ980" s="35"/>
      <c r="ZA980" s="34"/>
      <c r="ZH980" s="35"/>
      <c r="ZI980" s="34"/>
      <c r="ZP980" s="35"/>
      <c r="ZQ980" s="34"/>
      <c r="ZX980" s="35"/>
      <c r="ZY980" s="34"/>
      <c r="AAF980" s="35"/>
      <c r="AAG980" s="34"/>
      <c r="AAN980" s="35"/>
      <c r="AAO980" s="34"/>
      <c r="AAV980" s="35"/>
      <c r="AAW980" s="34"/>
      <c r="ABD980" s="35"/>
      <c r="ABE980" s="34"/>
      <c r="ABL980" s="35"/>
      <c r="ABM980" s="34"/>
      <c r="ABT980" s="35"/>
      <c r="ABU980" s="34"/>
      <c r="ACB980" s="35"/>
      <c r="ACC980" s="34"/>
      <c r="ACJ980" s="35"/>
      <c r="ACK980" s="34"/>
      <c r="ACR980" s="35"/>
      <c r="ACS980" s="34"/>
      <c r="ACZ980" s="35"/>
      <c r="ADA980" s="34"/>
      <c r="ADH980" s="35"/>
      <c r="ADI980" s="34"/>
      <c r="ADP980" s="35"/>
      <c r="ADQ980" s="34"/>
      <c r="ADX980" s="35"/>
      <c r="ADY980" s="34"/>
      <c r="AEF980" s="35"/>
      <c r="AEG980" s="34"/>
      <c r="AEN980" s="35"/>
      <c r="AEO980" s="34"/>
      <c r="AEV980" s="35"/>
      <c r="AEW980" s="34"/>
      <c r="AFD980" s="35"/>
      <c r="AFE980" s="34"/>
      <c r="AFL980" s="35"/>
      <c r="AFM980" s="34"/>
      <c r="AFT980" s="35"/>
      <c r="AFU980" s="34"/>
      <c r="AGB980" s="35"/>
      <c r="AGC980" s="34"/>
      <c r="AGJ980" s="35"/>
      <c r="AGK980" s="34"/>
      <c r="AGR980" s="35"/>
      <c r="AGS980" s="34"/>
      <c r="AGZ980" s="35"/>
      <c r="AHA980" s="34"/>
      <c r="AHH980" s="35"/>
      <c r="AHI980" s="34"/>
      <c r="AHP980" s="35"/>
      <c r="AHQ980" s="34"/>
      <c r="AHX980" s="35"/>
      <c r="AHY980" s="34"/>
      <c r="AIF980" s="35"/>
      <c r="AIG980" s="34"/>
      <c r="AIN980" s="35"/>
      <c r="AIO980" s="34"/>
      <c r="AIV980" s="35"/>
      <c r="AIW980" s="34"/>
      <c r="AJD980" s="35"/>
      <c r="AJE980" s="34"/>
      <c r="AJL980" s="35"/>
      <c r="AJM980" s="34"/>
      <c r="AJT980" s="35"/>
      <c r="AJU980" s="34"/>
      <c r="AKB980" s="35"/>
      <c r="AKC980" s="34"/>
      <c r="AKJ980" s="35"/>
      <c r="AKK980" s="34"/>
      <c r="AKR980" s="35"/>
      <c r="AKS980" s="34"/>
      <c r="AKZ980" s="35"/>
      <c r="ALA980" s="34"/>
      <c r="ALH980" s="35"/>
      <c r="ALI980" s="34"/>
      <c r="ALP980" s="35"/>
      <c r="ALQ980" s="34"/>
      <c r="ALX980" s="35"/>
      <c r="ALY980" s="34"/>
      <c r="AMF980" s="35"/>
      <c r="AMG980" s="34"/>
      <c r="AMN980" s="35"/>
      <c r="AMO980" s="34"/>
      <c r="AMV980" s="35"/>
      <c r="AMW980" s="34"/>
      <c r="AND980" s="35"/>
      <c r="ANE980" s="34"/>
      <c r="ANL980" s="35"/>
      <c r="ANM980" s="34"/>
      <c r="ANT980" s="35"/>
      <c r="ANU980" s="34"/>
      <c r="AOB980" s="35"/>
      <c r="AOC980" s="34"/>
      <c r="AOJ980" s="35"/>
      <c r="AOK980" s="34"/>
      <c r="AOR980" s="35"/>
      <c r="AOS980" s="34"/>
      <c r="AOZ980" s="35"/>
      <c r="APA980" s="34"/>
      <c r="APH980" s="35"/>
      <c r="API980" s="34"/>
      <c r="APP980" s="35"/>
      <c r="APQ980" s="34"/>
      <c r="APX980" s="35"/>
      <c r="APY980" s="34"/>
      <c r="AQF980" s="35"/>
      <c r="AQG980" s="34"/>
      <c r="AQN980" s="35"/>
      <c r="AQO980" s="34"/>
      <c r="AQV980" s="35"/>
      <c r="AQW980" s="34"/>
      <c r="ARD980" s="35"/>
      <c r="ARE980" s="34"/>
      <c r="ARL980" s="35"/>
      <c r="ARM980" s="34"/>
      <c r="ART980" s="35"/>
      <c r="ARU980" s="34"/>
      <c r="ASB980" s="35"/>
      <c r="ASC980" s="34"/>
      <c r="ASJ980" s="35"/>
      <c r="ASK980" s="34"/>
      <c r="ASR980" s="35"/>
      <c r="ASS980" s="34"/>
      <c r="ASZ980" s="35"/>
      <c r="ATA980" s="34"/>
      <c r="ATH980" s="35"/>
      <c r="ATI980" s="34"/>
      <c r="ATP980" s="35"/>
      <c r="ATQ980" s="34"/>
      <c r="ATX980" s="35"/>
      <c r="ATY980" s="34"/>
      <c r="AUF980" s="35"/>
      <c r="AUG980" s="34"/>
      <c r="AUN980" s="35"/>
      <c r="AUO980" s="34"/>
      <c r="AUV980" s="35"/>
      <c r="AUW980" s="34"/>
      <c r="AVD980" s="35"/>
      <c r="AVE980" s="34"/>
      <c r="AVL980" s="35"/>
      <c r="AVM980" s="34"/>
      <c r="AVT980" s="35"/>
      <c r="AVU980" s="34"/>
      <c r="AWB980" s="35"/>
      <c r="AWC980" s="34"/>
      <c r="AWJ980" s="35"/>
      <c r="AWK980" s="34"/>
      <c r="AWR980" s="35"/>
      <c r="AWS980" s="34"/>
      <c r="AWZ980" s="35"/>
      <c r="AXA980" s="34"/>
      <c r="AXH980" s="35"/>
      <c r="AXI980" s="34"/>
      <c r="AXP980" s="35"/>
      <c r="AXQ980" s="34"/>
      <c r="AXX980" s="35"/>
      <c r="AXY980" s="34"/>
      <c r="AYF980" s="35"/>
      <c r="AYG980" s="34"/>
      <c r="AYN980" s="35"/>
      <c r="AYO980" s="34"/>
      <c r="AYV980" s="35"/>
      <c r="AYW980" s="34"/>
      <c r="AZD980" s="35"/>
      <c r="AZE980" s="34"/>
      <c r="AZL980" s="35"/>
      <c r="AZM980" s="34"/>
      <c r="AZT980" s="35"/>
      <c r="AZU980" s="34"/>
      <c r="BAB980" s="35"/>
      <c r="BAC980" s="34"/>
      <c r="BAJ980" s="35"/>
      <c r="BAK980" s="34"/>
      <c r="BAR980" s="35"/>
      <c r="BAS980" s="34"/>
      <c r="BAZ980" s="35"/>
      <c r="BBA980" s="34"/>
      <c r="BBH980" s="35"/>
      <c r="BBI980" s="34"/>
      <c r="BBP980" s="35"/>
      <c r="BBQ980" s="34"/>
      <c r="BBX980" s="35"/>
      <c r="BBY980" s="34"/>
      <c r="BCF980" s="35"/>
      <c r="BCG980" s="34"/>
      <c r="BCN980" s="35"/>
      <c r="BCO980" s="34"/>
      <c r="BCV980" s="35"/>
      <c r="BCW980" s="34"/>
      <c r="BDD980" s="35"/>
      <c r="BDE980" s="34"/>
      <c r="BDL980" s="35"/>
      <c r="BDM980" s="34"/>
      <c r="BDT980" s="35"/>
      <c r="BDU980" s="34"/>
      <c r="BEB980" s="35"/>
      <c r="BEC980" s="34"/>
      <c r="BEJ980" s="35"/>
      <c r="BEK980" s="34"/>
      <c r="BER980" s="35"/>
      <c r="BES980" s="34"/>
      <c r="BEZ980" s="35"/>
      <c r="BFA980" s="34"/>
      <c r="BFH980" s="35"/>
      <c r="BFI980" s="34"/>
      <c r="BFP980" s="35"/>
      <c r="BFQ980" s="34"/>
      <c r="BFX980" s="35"/>
      <c r="BFY980" s="34"/>
      <c r="BGF980" s="35"/>
      <c r="BGG980" s="34"/>
      <c r="BGN980" s="35"/>
      <c r="BGO980" s="34"/>
      <c r="BGV980" s="35"/>
      <c r="BGW980" s="34"/>
      <c r="BHD980" s="35"/>
      <c r="BHE980" s="34"/>
      <c r="BHL980" s="35"/>
      <c r="BHM980" s="34"/>
      <c r="BHT980" s="35"/>
      <c r="BHU980" s="34"/>
      <c r="BIB980" s="35"/>
      <c r="BIC980" s="34"/>
      <c r="BIJ980" s="35"/>
      <c r="BIK980" s="34"/>
      <c r="BIR980" s="35"/>
      <c r="BIS980" s="34"/>
      <c r="BIZ980" s="35"/>
      <c r="BJA980" s="34"/>
      <c r="BJH980" s="35"/>
      <c r="BJI980" s="34"/>
      <c r="BJP980" s="35"/>
      <c r="BJQ980" s="34"/>
      <c r="BJX980" s="35"/>
      <c r="BJY980" s="34"/>
      <c r="BKF980" s="35"/>
      <c r="BKG980" s="34"/>
      <c r="BKN980" s="35"/>
      <c r="BKO980" s="34"/>
      <c r="BKV980" s="35"/>
      <c r="BKW980" s="34"/>
      <c r="BLD980" s="35"/>
      <c r="BLE980" s="34"/>
      <c r="BLL980" s="35"/>
      <c r="BLM980" s="34"/>
      <c r="BLT980" s="35"/>
      <c r="BLU980" s="34"/>
      <c r="BMB980" s="35"/>
      <c r="BMC980" s="34"/>
      <c r="BMJ980" s="35"/>
      <c r="BMK980" s="34"/>
      <c r="BMR980" s="35"/>
      <c r="BMS980" s="34"/>
      <c r="BMZ980" s="35"/>
      <c r="BNA980" s="34"/>
      <c r="BNH980" s="35"/>
      <c r="BNI980" s="34"/>
      <c r="BNP980" s="35"/>
      <c r="BNQ980" s="34"/>
      <c r="BNX980" s="35"/>
      <c r="BNY980" s="34"/>
      <c r="BOF980" s="35"/>
      <c r="BOG980" s="34"/>
      <c r="BON980" s="35"/>
      <c r="BOO980" s="34"/>
      <c r="BOV980" s="35"/>
      <c r="BOW980" s="34"/>
      <c r="BPD980" s="35"/>
      <c r="BPE980" s="34"/>
      <c r="BPL980" s="35"/>
      <c r="BPM980" s="34"/>
      <c r="BPT980" s="35"/>
      <c r="BPU980" s="34"/>
      <c r="BQB980" s="35"/>
      <c r="BQC980" s="34"/>
      <c r="BQJ980" s="35"/>
      <c r="BQK980" s="34"/>
      <c r="BQR980" s="35"/>
      <c r="BQS980" s="34"/>
      <c r="BQZ980" s="35"/>
      <c r="BRA980" s="34"/>
      <c r="BRH980" s="35"/>
      <c r="BRI980" s="34"/>
      <c r="BRP980" s="35"/>
      <c r="BRQ980" s="34"/>
      <c r="BRX980" s="35"/>
      <c r="BRY980" s="34"/>
      <c r="BSF980" s="35"/>
      <c r="BSG980" s="34"/>
      <c r="BSN980" s="35"/>
      <c r="BSO980" s="34"/>
      <c r="BSV980" s="35"/>
      <c r="BSW980" s="34"/>
      <c r="BTD980" s="35"/>
      <c r="BTE980" s="34"/>
      <c r="BTL980" s="35"/>
      <c r="BTM980" s="34"/>
      <c r="BTT980" s="35"/>
      <c r="BTU980" s="34"/>
      <c r="BUB980" s="35"/>
      <c r="BUC980" s="34"/>
      <c r="BUJ980" s="35"/>
      <c r="BUK980" s="34"/>
      <c r="BUR980" s="35"/>
      <c r="BUS980" s="34"/>
      <c r="BUZ980" s="35"/>
      <c r="BVA980" s="34"/>
      <c r="BVH980" s="35"/>
      <c r="BVI980" s="34"/>
      <c r="BVP980" s="35"/>
      <c r="BVQ980" s="34"/>
      <c r="BVX980" s="35"/>
      <c r="BVY980" s="34"/>
      <c r="BWF980" s="35"/>
      <c r="BWG980" s="34"/>
      <c r="BWN980" s="35"/>
      <c r="BWO980" s="34"/>
      <c r="BWV980" s="35"/>
      <c r="BWW980" s="34"/>
      <c r="BXD980" s="35"/>
      <c r="BXE980" s="34"/>
      <c r="BXL980" s="35"/>
      <c r="BXM980" s="34"/>
      <c r="BXT980" s="35"/>
      <c r="BXU980" s="34"/>
      <c r="BYB980" s="35"/>
      <c r="BYC980" s="34"/>
      <c r="BYJ980" s="35"/>
      <c r="BYK980" s="34"/>
      <c r="BYR980" s="35"/>
      <c r="BYS980" s="34"/>
      <c r="BYZ980" s="35"/>
      <c r="BZA980" s="34"/>
      <c r="BZH980" s="35"/>
      <c r="BZI980" s="34"/>
      <c r="BZP980" s="35"/>
      <c r="BZQ980" s="34"/>
      <c r="BZX980" s="35"/>
      <c r="BZY980" s="34"/>
      <c r="CAF980" s="35"/>
      <c r="CAG980" s="34"/>
      <c r="CAN980" s="35"/>
      <c r="CAO980" s="34"/>
      <c r="CAV980" s="35"/>
      <c r="CAW980" s="34"/>
      <c r="CBD980" s="35"/>
      <c r="CBE980" s="34"/>
      <c r="CBL980" s="35"/>
      <c r="CBM980" s="34"/>
      <c r="CBT980" s="35"/>
      <c r="CBU980" s="34"/>
      <c r="CCB980" s="35"/>
      <c r="CCC980" s="34"/>
      <c r="CCJ980" s="35"/>
      <c r="CCK980" s="34"/>
      <c r="CCR980" s="35"/>
      <c r="CCS980" s="34"/>
      <c r="CCZ980" s="35"/>
      <c r="CDA980" s="34"/>
      <c r="CDH980" s="35"/>
      <c r="CDI980" s="34"/>
      <c r="CDP980" s="35"/>
      <c r="CDQ980" s="34"/>
      <c r="CDX980" s="35"/>
      <c r="CDY980" s="34"/>
      <c r="CEF980" s="35"/>
      <c r="CEG980" s="34"/>
      <c r="CEN980" s="35"/>
      <c r="CEO980" s="34"/>
      <c r="CEV980" s="35"/>
      <c r="CEW980" s="34"/>
      <c r="CFD980" s="35"/>
      <c r="CFE980" s="34"/>
      <c r="CFL980" s="35"/>
      <c r="CFM980" s="34"/>
      <c r="CFT980" s="35"/>
      <c r="CFU980" s="34"/>
      <c r="CGB980" s="35"/>
      <c r="CGC980" s="34"/>
      <c r="CGJ980" s="35"/>
      <c r="CGK980" s="34"/>
      <c r="CGR980" s="35"/>
      <c r="CGS980" s="34"/>
      <c r="CGZ980" s="35"/>
      <c r="CHA980" s="34"/>
      <c r="CHH980" s="35"/>
      <c r="CHI980" s="34"/>
      <c r="CHP980" s="35"/>
      <c r="CHQ980" s="34"/>
      <c r="CHX980" s="35"/>
      <c r="CHY980" s="34"/>
      <c r="CIF980" s="35"/>
      <c r="CIG980" s="34"/>
      <c r="CIN980" s="35"/>
      <c r="CIO980" s="34"/>
      <c r="CIV980" s="35"/>
      <c r="CIW980" s="34"/>
      <c r="CJD980" s="35"/>
      <c r="CJE980" s="34"/>
      <c r="CJL980" s="35"/>
      <c r="CJM980" s="34"/>
      <c r="CJT980" s="35"/>
      <c r="CJU980" s="34"/>
      <c r="CKB980" s="35"/>
      <c r="CKC980" s="34"/>
      <c r="CKJ980" s="35"/>
      <c r="CKK980" s="34"/>
      <c r="CKR980" s="35"/>
      <c r="CKS980" s="34"/>
      <c r="CKZ980" s="35"/>
      <c r="CLA980" s="34"/>
      <c r="CLH980" s="35"/>
      <c r="CLI980" s="34"/>
      <c r="CLP980" s="35"/>
      <c r="CLQ980" s="34"/>
      <c r="CLX980" s="35"/>
      <c r="CLY980" s="34"/>
      <c r="CMF980" s="35"/>
      <c r="CMG980" s="34"/>
      <c r="CMN980" s="35"/>
      <c r="CMO980" s="34"/>
      <c r="CMV980" s="35"/>
      <c r="CMW980" s="34"/>
      <c r="CND980" s="35"/>
      <c r="CNE980" s="34"/>
      <c r="CNL980" s="35"/>
      <c r="CNM980" s="34"/>
      <c r="CNT980" s="35"/>
      <c r="CNU980" s="34"/>
      <c r="COB980" s="35"/>
      <c r="COC980" s="34"/>
      <c r="COJ980" s="35"/>
      <c r="COK980" s="34"/>
      <c r="COR980" s="35"/>
      <c r="COS980" s="34"/>
      <c r="COZ980" s="35"/>
      <c r="CPA980" s="34"/>
      <c r="CPH980" s="35"/>
      <c r="CPI980" s="34"/>
      <c r="CPP980" s="35"/>
      <c r="CPQ980" s="34"/>
      <c r="CPX980" s="35"/>
      <c r="CPY980" s="34"/>
      <c r="CQF980" s="35"/>
      <c r="CQG980" s="34"/>
      <c r="CQN980" s="35"/>
      <c r="CQO980" s="34"/>
      <c r="CQV980" s="35"/>
      <c r="CQW980" s="34"/>
      <c r="CRD980" s="35"/>
      <c r="CRE980" s="34"/>
      <c r="CRL980" s="35"/>
      <c r="CRM980" s="34"/>
      <c r="CRT980" s="35"/>
      <c r="CRU980" s="34"/>
      <c r="CSB980" s="35"/>
      <c r="CSC980" s="34"/>
      <c r="CSJ980" s="35"/>
      <c r="CSK980" s="34"/>
      <c r="CSR980" s="35"/>
      <c r="CSS980" s="34"/>
      <c r="CSZ980" s="35"/>
      <c r="CTA980" s="34"/>
      <c r="CTH980" s="35"/>
      <c r="CTI980" s="34"/>
      <c r="CTP980" s="35"/>
      <c r="CTQ980" s="34"/>
      <c r="CTX980" s="35"/>
      <c r="CTY980" s="34"/>
      <c r="CUF980" s="35"/>
      <c r="CUG980" s="34"/>
      <c r="CUN980" s="35"/>
      <c r="CUO980" s="34"/>
      <c r="CUV980" s="35"/>
      <c r="CUW980" s="34"/>
      <c r="CVD980" s="35"/>
      <c r="CVE980" s="34"/>
      <c r="CVL980" s="35"/>
      <c r="CVM980" s="34"/>
      <c r="CVT980" s="35"/>
      <c r="CVU980" s="34"/>
      <c r="CWB980" s="35"/>
      <c r="CWC980" s="34"/>
      <c r="CWJ980" s="35"/>
      <c r="CWK980" s="34"/>
      <c r="CWR980" s="35"/>
      <c r="CWS980" s="34"/>
      <c r="CWZ980" s="35"/>
      <c r="CXA980" s="34"/>
      <c r="CXH980" s="35"/>
      <c r="CXI980" s="34"/>
      <c r="CXP980" s="35"/>
      <c r="CXQ980" s="34"/>
      <c r="CXX980" s="35"/>
      <c r="CXY980" s="34"/>
      <c r="CYF980" s="35"/>
      <c r="CYG980" s="34"/>
      <c r="CYN980" s="35"/>
      <c r="CYO980" s="34"/>
      <c r="CYV980" s="35"/>
      <c r="CYW980" s="34"/>
      <c r="CZD980" s="35"/>
      <c r="CZE980" s="34"/>
      <c r="CZL980" s="35"/>
      <c r="CZM980" s="34"/>
      <c r="CZT980" s="35"/>
      <c r="CZU980" s="34"/>
      <c r="DAB980" s="35"/>
      <c r="DAC980" s="34"/>
      <c r="DAJ980" s="35"/>
      <c r="DAK980" s="34"/>
      <c r="DAR980" s="35"/>
      <c r="DAS980" s="34"/>
      <c r="DAZ980" s="35"/>
      <c r="DBA980" s="34"/>
      <c r="DBH980" s="35"/>
      <c r="DBI980" s="34"/>
      <c r="DBP980" s="35"/>
      <c r="DBQ980" s="34"/>
      <c r="DBX980" s="35"/>
      <c r="DBY980" s="34"/>
      <c r="DCF980" s="35"/>
      <c r="DCG980" s="34"/>
      <c r="DCN980" s="35"/>
      <c r="DCO980" s="34"/>
      <c r="DCV980" s="35"/>
      <c r="DCW980" s="34"/>
      <c r="DDD980" s="35"/>
      <c r="DDE980" s="34"/>
      <c r="DDL980" s="35"/>
      <c r="DDM980" s="34"/>
      <c r="DDT980" s="35"/>
      <c r="DDU980" s="34"/>
      <c r="DEB980" s="35"/>
      <c r="DEC980" s="34"/>
      <c r="DEJ980" s="35"/>
      <c r="DEK980" s="34"/>
      <c r="DER980" s="35"/>
      <c r="DES980" s="34"/>
      <c r="DEZ980" s="35"/>
      <c r="DFA980" s="34"/>
      <c r="DFH980" s="35"/>
      <c r="DFI980" s="34"/>
      <c r="DFP980" s="35"/>
      <c r="DFQ980" s="34"/>
      <c r="DFX980" s="35"/>
      <c r="DFY980" s="34"/>
      <c r="DGF980" s="35"/>
      <c r="DGG980" s="34"/>
      <c r="DGN980" s="35"/>
      <c r="DGO980" s="34"/>
      <c r="DGV980" s="35"/>
      <c r="DGW980" s="34"/>
      <c r="DHD980" s="35"/>
      <c r="DHE980" s="34"/>
      <c r="DHL980" s="35"/>
      <c r="DHM980" s="34"/>
      <c r="DHT980" s="35"/>
      <c r="DHU980" s="34"/>
      <c r="DIB980" s="35"/>
      <c r="DIC980" s="34"/>
      <c r="DIJ980" s="35"/>
      <c r="DIK980" s="34"/>
      <c r="DIR980" s="35"/>
      <c r="DIS980" s="34"/>
      <c r="DIZ980" s="35"/>
      <c r="DJA980" s="34"/>
      <c r="DJH980" s="35"/>
      <c r="DJI980" s="34"/>
      <c r="DJP980" s="35"/>
      <c r="DJQ980" s="34"/>
      <c r="DJX980" s="35"/>
      <c r="DJY980" s="34"/>
      <c r="DKF980" s="35"/>
      <c r="DKG980" s="34"/>
      <c r="DKN980" s="35"/>
      <c r="DKO980" s="34"/>
      <c r="DKV980" s="35"/>
      <c r="DKW980" s="34"/>
      <c r="DLD980" s="35"/>
      <c r="DLE980" s="34"/>
      <c r="DLL980" s="35"/>
      <c r="DLM980" s="34"/>
      <c r="DLT980" s="35"/>
      <c r="DLU980" s="34"/>
      <c r="DMB980" s="35"/>
      <c r="DMC980" s="34"/>
      <c r="DMJ980" s="35"/>
      <c r="DMK980" s="34"/>
      <c r="DMR980" s="35"/>
      <c r="DMS980" s="34"/>
      <c r="DMZ980" s="35"/>
      <c r="DNA980" s="34"/>
      <c r="DNH980" s="35"/>
      <c r="DNI980" s="34"/>
      <c r="DNP980" s="35"/>
      <c r="DNQ980" s="34"/>
      <c r="DNX980" s="35"/>
      <c r="DNY980" s="34"/>
      <c r="DOF980" s="35"/>
      <c r="DOG980" s="34"/>
      <c r="DON980" s="35"/>
      <c r="DOO980" s="34"/>
      <c r="DOV980" s="35"/>
      <c r="DOW980" s="34"/>
      <c r="DPD980" s="35"/>
      <c r="DPE980" s="34"/>
      <c r="DPL980" s="35"/>
      <c r="DPM980" s="34"/>
      <c r="DPT980" s="35"/>
      <c r="DPU980" s="34"/>
      <c r="DQB980" s="35"/>
      <c r="DQC980" s="34"/>
      <c r="DQJ980" s="35"/>
      <c r="DQK980" s="34"/>
      <c r="DQR980" s="35"/>
      <c r="DQS980" s="34"/>
      <c r="DQZ980" s="35"/>
      <c r="DRA980" s="34"/>
      <c r="DRH980" s="35"/>
      <c r="DRI980" s="34"/>
      <c r="DRP980" s="35"/>
      <c r="DRQ980" s="34"/>
      <c r="DRX980" s="35"/>
      <c r="DRY980" s="34"/>
      <c r="DSF980" s="35"/>
      <c r="DSG980" s="34"/>
      <c r="DSN980" s="35"/>
      <c r="DSO980" s="34"/>
      <c r="DSV980" s="35"/>
      <c r="DSW980" s="34"/>
      <c r="DTD980" s="35"/>
      <c r="DTE980" s="34"/>
      <c r="DTL980" s="35"/>
      <c r="DTM980" s="34"/>
      <c r="DTT980" s="35"/>
      <c r="DTU980" s="34"/>
      <c r="DUB980" s="35"/>
      <c r="DUC980" s="34"/>
      <c r="DUJ980" s="35"/>
      <c r="DUK980" s="34"/>
      <c r="DUR980" s="35"/>
      <c r="DUS980" s="34"/>
      <c r="DUZ980" s="35"/>
      <c r="DVA980" s="34"/>
      <c r="DVH980" s="35"/>
      <c r="DVI980" s="34"/>
      <c r="DVP980" s="35"/>
      <c r="DVQ980" s="34"/>
      <c r="DVX980" s="35"/>
      <c r="DVY980" s="34"/>
      <c r="DWF980" s="35"/>
      <c r="DWG980" s="34"/>
      <c r="DWN980" s="35"/>
      <c r="DWO980" s="34"/>
      <c r="DWV980" s="35"/>
      <c r="DWW980" s="34"/>
      <c r="DXD980" s="35"/>
      <c r="DXE980" s="34"/>
      <c r="DXL980" s="35"/>
      <c r="DXM980" s="34"/>
      <c r="DXT980" s="35"/>
      <c r="DXU980" s="34"/>
      <c r="DYB980" s="35"/>
      <c r="DYC980" s="34"/>
      <c r="DYJ980" s="35"/>
      <c r="DYK980" s="34"/>
      <c r="DYR980" s="35"/>
      <c r="DYS980" s="34"/>
      <c r="DYZ980" s="35"/>
      <c r="DZA980" s="34"/>
      <c r="DZH980" s="35"/>
      <c r="DZI980" s="34"/>
      <c r="DZP980" s="35"/>
      <c r="DZQ980" s="34"/>
      <c r="DZX980" s="35"/>
      <c r="DZY980" s="34"/>
      <c r="EAF980" s="35"/>
      <c r="EAG980" s="34"/>
      <c r="EAN980" s="35"/>
      <c r="EAO980" s="34"/>
      <c r="EAV980" s="35"/>
      <c r="EAW980" s="34"/>
      <c r="EBD980" s="35"/>
      <c r="EBE980" s="34"/>
      <c r="EBL980" s="35"/>
      <c r="EBM980" s="34"/>
      <c r="EBT980" s="35"/>
      <c r="EBU980" s="34"/>
      <c r="ECB980" s="35"/>
      <c r="ECC980" s="34"/>
      <c r="ECJ980" s="35"/>
      <c r="ECK980" s="34"/>
      <c r="ECR980" s="35"/>
      <c r="ECS980" s="34"/>
      <c r="ECZ980" s="35"/>
      <c r="EDA980" s="34"/>
      <c r="EDH980" s="35"/>
      <c r="EDI980" s="34"/>
      <c r="EDP980" s="35"/>
      <c r="EDQ980" s="34"/>
      <c r="EDX980" s="35"/>
      <c r="EDY980" s="34"/>
      <c r="EEF980" s="35"/>
      <c r="EEG980" s="34"/>
      <c r="EEN980" s="35"/>
      <c r="EEO980" s="34"/>
      <c r="EEV980" s="35"/>
      <c r="EEW980" s="34"/>
      <c r="EFD980" s="35"/>
      <c r="EFE980" s="34"/>
      <c r="EFL980" s="35"/>
      <c r="EFM980" s="34"/>
      <c r="EFT980" s="35"/>
      <c r="EFU980" s="34"/>
      <c r="EGB980" s="35"/>
      <c r="EGC980" s="34"/>
      <c r="EGJ980" s="35"/>
      <c r="EGK980" s="34"/>
      <c r="EGR980" s="35"/>
      <c r="EGS980" s="34"/>
      <c r="EGZ980" s="35"/>
      <c r="EHA980" s="34"/>
      <c r="EHH980" s="35"/>
      <c r="EHI980" s="34"/>
      <c r="EHP980" s="35"/>
      <c r="EHQ980" s="34"/>
      <c r="EHX980" s="35"/>
      <c r="EHY980" s="34"/>
      <c r="EIF980" s="35"/>
      <c r="EIG980" s="34"/>
      <c r="EIN980" s="35"/>
      <c r="EIO980" s="34"/>
      <c r="EIV980" s="35"/>
      <c r="EIW980" s="34"/>
      <c r="EJD980" s="35"/>
      <c r="EJE980" s="34"/>
      <c r="EJL980" s="35"/>
      <c r="EJM980" s="34"/>
      <c r="EJT980" s="35"/>
      <c r="EJU980" s="34"/>
      <c r="EKB980" s="35"/>
      <c r="EKC980" s="34"/>
      <c r="EKJ980" s="35"/>
      <c r="EKK980" s="34"/>
      <c r="EKR980" s="35"/>
      <c r="EKS980" s="34"/>
      <c r="EKZ980" s="35"/>
      <c r="ELA980" s="34"/>
      <c r="ELH980" s="35"/>
      <c r="ELI980" s="34"/>
      <c r="ELP980" s="35"/>
      <c r="ELQ980" s="34"/>
      <c r="ELX980" s="35"/>
      <c r="ELY980" s="34"/>
      <c r="EMF980" s="35"/>
      <c r="EMG980" s="34"/>
      <c r="EMN980" s="35"/>
      <c r="EMO980" s="34"/>
      <c r="EMV980" s="35"/>
      <c r="EMW980" s="34"/>
      <c r="END980" s="35"/>
      <c r="ENE980" s="34"/>
      <c r="ENL980" s="35"/>
      <c r="ENM980" s="34"/>
      <c r="ENT980" s="35"/>
      <c r="ENU980" s="34"/>
      <c r="EOB980" s="35"/>
      <c r="EOC980" s="34"/>
      <c r="EOJ980" s="35"/>
      <c r="EOK980" s="34"/>
      <c r="EOR980" s="35"/>
      <c r="EOS980" s="34"/>
      <c r="EOZ980" s="35"/>
      <c r="EPA980" s="34"/>
      <c r="EPH980" s="35"/>
      <c r="EPI980" s="34"/>
      <c r="EPP980" s="35"/>
      <c r="EPQ980" s="34"/>
      <c r="EPX980" s="35"/>
      <c r="EPY980" s="34"/>
      <c r="EQF980" s="35"/>
      <c r="EQG980" s="34"/>
      <c r="EQN980" s="35"/>
      <c r="EQO980" s="34"/>
      <c r="EQV980" s="35"/>
      <c r="EQW980" s="34"/>
      <c r="ERD980" s="35"/>
      <c r="ERE980" s="34"/>
      <c r="ERL980" s="35"/>
      <c r="ERM980" s="34"/>
      <c r="ERT980" s="35"/>
      <c r="ERU980" s="34"/>
      <c r="ESB980" s="35"/>
      <c r="ESC980" s="34"/>
      <c r="ESJ980" s="35"/>
      <c r="ESK980" s="34"/>
      <c r="ESR980" s="35"/>
      <c r="ESS980" s="34"/>
      <c r="ESZ980" s="35"/>
      <c r="ETA980" s="34"/>
      <c r="ETH980" s="35"/>
      <c r="ETI980" s="34"/>
      <c r="ETP980" s="35"/>
      <c r="ETQ980" s="34"/>
      <c r="ETX980" s="35"/>
      <c r="ETY980" s="34"/>
      <c r="EUF980" s="35"/>
      <c r="EUG980" s="34"/>
      <c r="EUN980" s="35"/>
      <c r="EUO980" s="34"/>
      <c r="EUV980" s="35"/>
      <c r="EUW980" s="34"/>
      <c r="EVD980" s="35"/>
      <c r="EVE980" s="34"/>
      <c r="EVL980" s="35"/>
      <c r="EVM980" s="34"/>
      <c r="EVT980" s="35"/>
      <c r="EVU980" s="34"/>
      <c r="EWB980" s="35"/>
      <c r="EWC980" s="34"/>
      <c r="EWJ980" s="35"/>
      <c r="EWK980" s="34"/>
      <c r="EWR980" s="35"/>
      <c r="EWS980" s="34"/>
      <c r="EWZ980" s="35"/>
      <c r="EXA980" s="34"/>
      <c r="EXH980" s="35"/>
      <c r="EXI980" s="34"/>
      <c r="EXP980" s="35"/>
      <c r="EXQ980" s="34"/>
      <c r="EXX980" s="35"/>
      <c r="EXY980" s="34"/>
      <c r="EYF980" s="35"/>
      <c r="EYG980" s="34"/>
      <c r="EYN980" s="35"/>
      <c r="EYO980" s="34"/>
      <c r="EYV980" s="35"/>
      <c r="EYW980" s="34"/>
      <c r="EZD980" s="35"/>
      <c r="EZE980" s="34"/>
      <c r="EZL980" s="35"/>
      <c r="EZM980" s="34"/>
      <c r="EZT980" s="35"/>
      <c r="EZU980" s="34"/>
      <c r="FAB980" s="35"/>
      <c r="FAC980" s="34"/>
      <c r="FAJ980" s="35"/>
      <c r="FAK980" s="34"/>
      <c r="FAR980" s="35"/>
      <c r="FAS980" s="34"/>
      <c r="FAZ980" s="35"/>
      <c r="FBA980" s="34"/>
      <c r="FBH980" s="35"/>
      <c r="FBI980" s="34"/>
      <c r="FBP980" s="35"/>
      <c r="FBQ980" s="34"/>
      <c r="FBX980" s="35"/>
      <c r="FBY980" s="34"/>
      <c r="FCF980" s="35"/>
      <c r="FCG980" s="34"/>
      <c r="FCN980" s="35"/>
      <c r="FCO980" s="34"/>
      <c r="FCV980" s="35"/>
      <c r="FCW980" s="34"/>
      <c r="FDD980" s="35"/>
      <c r="FDE980" s="34"/>
      <c r="FDL980" s="35"/>
      <c r="FDM980" s="34"/>
      <c r="FDT980" s="35"/>
      <c r="FDU980" s="34"/>
      <c r="FEB980" s="35"/>
      <c r="FEC980" s="34"/>
      <c r="FEJ980" s="35"/>
      <c r="FEK980" s="34"/>
      <c r="FER980" s="35"/>
      <c r="FES980" s="34"/>
      <c r="FEZ980" s="35"/>
      <c r="FFA980" s="34"/>
      <c r="FFH980" s="35"/>
      <c r="FFI980" s="34"/>
      <c r="FFP980" s="35"/>
      <c r="FFQ980" s="34"/>
      <c r="FFX980" s="35"/>
      <c r="FFY980" s="34"/>
      <c r="FGF980" s="35"/>
      <c r="FGG980" s="34"/>
      <c r="FGN980" s="35"/>
      <c r="FGO980" s="34"/>
      <c r="FGV980" s="35"/>
      <c r="FGW980" s="34"/>
      <c r="FHD980" s="35"/>
      <c r="FHE980" s="34"/>
      <c r="FHL980" s="35"/>
      <c r="FHM980" s="34"/>
      <c r="FHT980" s="35"/>
      <c r="FHU980" s="34"/>
      <c r="FIB980" s="35"/>
      <c r="FIC980" s="34"/>
      <c r="FIJ980" s="35"/>
      <c r="FIK980" s="34"/>
      <c r="FIR980" s="35"/>
      <c r="FIS980" s="34"/>
      <c r="FIZ980" s="35"/>
      <c r="FJA980" s="34"/>
      <c r="FJH980" s="35"/>
      <c r="FJI980" s="34"/>
      <c r="FJP980" s="35"/>
      <c r="FJQ980" s="34"/>
      <c r="FJX980" s="35"/>
      <c r="FJY980" s="34"/>
      <c r="FKF980" s="35"/>
      <c r="FKG980" s="34"/>
      <c r="FKN980" s="35"/>
      <c r="FKO980" s="34"/>
      <c r="FKV980" s="35"/>
      <c r="FKW980" s="34"/>
      <c r="FLD980" s="35"/>
      <c r="FLE980" s="34"/>
      <c r="FLL980" s="35"/>
      <c r="FLM980" s="34"/>
      <c r="FLT980" s="35"/>
      <c r="FLU980" s="34"/>
      <c r="FMB980" s="35"/>
      <c r="FMC980" s="34"/>
      <c r="FMJ980" s="35"/>
      <c r="FMK980" s="34"/>
      <c r="FMR980" s="35"/>
      <c r="FMS980" s="34"/>
      <c r="FMZ980" s="35"/>
      <c r="FNA980" s="34"/>
      <c r="FNH980" s="35"/>
      <c r="FNI980" s="34"/>
      <c r="FNP980" s="35"/>
      <c r="FNQ980" s="34"/>
      <c r="FNX980" s="35"/>
      <c r="FNY980" s="34"/>
      <c r="FOF980" s="35"/>
      <c r="FOG980" s="34"/>
      <c r="FON980" s="35"/>
      <c r="FOO980" s="34"/>
      <c r="FOV980" s="35"/>
      <c r="FOW980" s="34"/>
      <c r="FPD980" s="35"/>
      <c r="FPE980" s="34"/>
      <c r="FPL980" s="35"/>
      <c r="FPM980" s="34"/>
      <c r="FPT980" s="35"/>
      <c r="FPU980" s="34"/>
      <c r="FQB980" s="35"/>
      <c r="FQC980" s="34"/>
      <c r="FQJ980" s="35"/>
      <c r="FQK980" s="34"/>
      <c r="FQR980" s="35"/>
      <c r="FQS980" s="34"/>
      <c r="FQZ980" s="35"/>
      <c r="FRA980" s="34"/>
      <c r="FRH980" s="35"/>
      <c r="FRI980" s="34"/>
      <c r="FRP980" s="35"/>
      <c r="FRQ980" s="34"/>
      <c r="FRX980" s="35"/>
      <c r="FRY980" s="34"/>
      <c r="FSF980" s="35"/>
      <c r="FSG980" s="34"/>
      <c r="FSN980" s="35"/>
      <c r="FSO980" s="34"/>
      <c r="FSV980" s="35"/>
      <c r="FSW980" s="34"/>
      <c r="FTD980" s="35"/>
      <c r="FTE980" s="34"/>
      <c r="FTL980" s="35"/>
      <c r="FTM980" s="34"/>
      <c r="FTT980" s="35"/>
      <c r="FTU980" s="34"/>
      <c r="FUB980" s="35"/>
      <c r="FUC980" s="34"/>
      <c r="FUJ980" s="35"/>
      <c r="FUK980" s="34"/>
      <c r="FUR980" s="35"/>
      <c r="FUS980" s="34"/>
      <c r="FUZ980" s="35"/>
      <c r="FVA980" s="34"/>
      <c r="FVH980" s="35"/>
      <c r="FVI980" s="34"/>
      <c r="FVP980" s="35"/>
      <c r="FVQ980" s="34"/>
      <c r="FVX980" s="35"/>
      <c r="FVY980" s="34"/>
      <c r="FWF980" s="35"/>
      <c r="FWG980" s="34"/>
      <c r="FWN980" s="35"/>
      <c r="FWO980" s="34"/>
      <c r="FWV980" s="35"/>
      <c r="FWW980" s="34"/>
      <c r="FXD980" s="35"/>
      <c r="FXE980" s="34"/>
      <c r="FXL980" s="35"/>
      <c r="FXM980" s="34"/>
      <c r="FXT980" s="35"/>
      <c r="FXU980" s="34"/>
      <c r="FYB980" s="35"/>
      <c r="FYC980" s="34"/>
      <c r="FYJ980" s="35"/>
      <c r="FYK980" s="34"/>
      <c r="FYR980" s="35"/>
      <c r="FYS980" s="34"/>
      <c r="FYZ980" s="35"/>
      <c r="FZA980" s="34"/>
      <c r="FZH980" s="35"/>
      <c r="FZI980" s="34"/>
      <c r="FZP980" s="35"/>
      <c r="FZQ980" s="34"/>
      <c r="FZX980" s="35"/>
      <c r="FZY980" s="34"/>
      <c r="GAF980" s="35"/>
      <c r="GAG980" s="34"/>
      <c r="GAN980" s="35"/>
      <c r="GAO980" s="34"/>
      <c r="GAV980" s="35"/>
      <c r="GAW980" s="34"/>
      <c r="GBD980" s="35"/>
      <c r="GBE980" s="34"/>
      <c r="GBL980" s="35"/>
      <c r="GBM980" s="34"/>
      <c r="GBT980" s="35"/>
      <c r="GBU980" s="34"/>
      <c r="GCB980" s="35"/>
      <c r="GCC980" s="34"/>
      <c r="GCJ980" s="35"/>
      <c r="GCK980" s="34"/>
      <c r="GCR980" s="35"/>
      <c r="GCS980" s="34"/>
      <c r="GCZ980" s="35"/>
      <c r="GDA980" s="34"/>
      <c r="GDH980" s="35"/>
      <c r="GDI980" s="34"/>
      <c r="GDP980" s="35"/>
      <c r="GDQ980" s="34"/>
      <c r="GDX980" s="35"/>
      <c r="GDY980" s="34"/>
      <c r="GEF980" s="35"/>
      <c r="GEG980" s="34"/>
      <c r="GEN980" s="35"/>
      <c r="GEO980" s="34"/>
      <c r="GEV980" s="35"/>
      <c r="GEW980" s="34"/>
      <c r="GFD980" s="35"/>
      <c r="GFE980" s="34"/>
      <c r="GFL980" s="35"/>
      <c r="GFM980" s="34"/>
      <c r="GFT980" s="35"/>
      <c r="GFU980" s="34"/>
      <c r="GGB980" s="35"/>
      <c r="GGC980" s="34"/>
      <c r="GGJ980" s="35"/>
      <c r="GGK980" s="34"/>
      <c r="GGR980" s="35"/>
      <c r="GGS980" s="34"/>
      <c r="GGZ980" s="35"/>
      <c r="GHA980" s="34"/>
      <c r="GHH980" s="35"/>
      <c r="GHI980" s="34"/>
      <c r="GHP980" s="35"/>
      <c r="GHQ980" s="34"/>
      <c r="GHX980" s="35"/>
      <c r="GHY980" s="34"/>
      <c r="GIF980" s="35"/>
      <c r="GIG980" s="34"/>
      <c r="GIN980" s="35"/>
      <c r="GIO980" s="34"/>
      <c r="GIV980" s="35"/>
      <c r="GIW980" s="34"/>
      <c r="GJD980" s="35"/>
      <c r="GJE980" s="34"/>
      <c r="GJL980" s="35"/>
      <c r="GJM980" s="34"/>
      <c r="GJT980" s="35"/>
      <c r="GJU980" s="34"/>
      <c r="GKB980" s="35"/>
      <c r="GKC980" s="34"/>
      <c r="GKJ980" s="35"/>
      <c r="GKK980" s="34"/>
      <c r="GKR980" s="35"/>
      <c r="GKS980" s="34"/>
      <c r="GKZ980" s="35"/>
      <c r="GLA980" s="34"/>
      <c r="GLH980" s="35"/>
      <c r="GLI980" s="34"/>
      <c r="GLP980" s="35"/>
      <c r="GLQ980" s="34"/>
      <c r="GLX980" s="35"/>
      <c r="GLY980" s="34"/>
      <c r="GMF980" s="35"/>
      <c r="GMG980" s="34"/>
      <c r="GMN980" s="35"/>
      <c r="GMO980" s="34"/>
      <c r="GMV980" s="35"/>
      <c r="GMW980" s="34"/>
      <c r="GND980" s="35"/>
      <c r="GNE980" s="34"/>
      <c r="GNL980" s="35"/>
      <c r="GNM980" s="34"/>
      <c r="GNT980" s="35"/>
      <c r="GNU980" s="34"/>
      <c r="GOB980" s="35"/>
      <c r="GOC980" s="34"/>
      <c r="GOJ980" s="35"/>
      <c r="GOK980" s="34"/>
      <c r="GOR980" s="35"/>
      <c r="GOS980" s="34"/>
      <c r="GOZ980" s="35"/>
      <c r="GPA980" s="34"/>
      <c r="GPH980" s="35"/>
      <c r="GPI980" s="34"/>
      <c r="GPP980" s="35"/>
      <c r="GPQ980" s="34"/>
      <c r="GPX980" s="35"/>
      <c r="GPY980" s="34"/>
      <c r="GQF980" s="35"/>
      <c r="GQG980" s="34"/>
      <c r="GQN980" s="35"/>
      <c r="GQO980" s="34"/>
      <c r="GQV980" s="35"/>
      <c r="GQW980" s="34"/>
      <c r="GRD980" s="35"/>
      <c r="GRE980" s="34"/>
      <c r="GRL980" s="35"/>
      <c r="GRM980" s="34"/>
      <c r="GRT980" s="35"/>
      <c r="GRU980" s="34"/>
      <c r="GSB980" s="35"/>
      <c r="GSC980" s="34"/>
      <c r="GSJ980" s="35"/>
      <c r="GSK980" s="34"/>
      <c r="GSR980" s="35"/>
      <c r="GSS980" s="34"/>
      <c r="GSZ980" s="35"/>
      <c r="GTA980" s="34"/>
      <c r="GTH980" s="35"/>
      <c r="GTI980" s="34"/>
      <c r="GTP980" s="35"/>
      <c r="GTQ980" s="34"/>
      <c r="GTX980" s="35"/>
      <c r="GTY980" s="34"/>
      <c r="GUF980" s="35"/>
      <c r="GUG980" s="34"/>
      <c r="GUN980" s="35"/>
      <c r="GUO980" s="34"/>
      <c r="GUV980" s="35"/>
      <c r="GUW980" s="34"/>
      <c r="GVD980" s="35"/>
      <c r="GVE980" s="34"/>
      <c r="GVL980" s="35"/>
      <c r="GVM980" s="34"/>
      <c r="GVT980" s="35"/>
      <c r="GVU980" s="34"/>
      <c r="GWB980" s="35"/>
      <c r="GWC980" s="34"/>
      <c r="GWJ980" s="35"/>
      <c r="GWK980" s="34"/>
      <c r="GWR980" s="35"/>
      <c r="GWS980" s="34"/>
      <c r="GWZ980" s="35"/>
      <c r="GXA980" s="34"/>
      <c r="GXH980" s="35"/>
      <c r="GXI980" s="34"/>
      <c r="GXP980" s="35"/>
      <c r="GXQ980" s="34"/>
      <c r="GXX980" s="35"/>
      <c r="GXY980" s="34"/>
      <c r="GYF980" s="35"/>
      <c r="GYG980" s="34"/>
      <c r="GYN980" s="35"/>
      <c r="GYO980" s="34"/>
      <c r="GYV980" s="35"/>
      <c r="GYW980" s="34"/>
      <c r="GZD980" s="35"/>
      <c r="GZE980" s="34"/>
      <c r="GZL980" s="35"/>
      <c r="GZM980" s="34"/>
      <c r="GZT980" s="35"/>
      <c r="GZU980" s="34"/>
      <c r="HAB980" s="35"/>
      <c r="HAC980" s="34"/>
      <c r="HAJ980" s="35"/>
      <c r="HAK980" s="34"/>
      <c r="HAR980" s="35"/>
      <c r="HAS980" s="34"/>
      <c r="HAZ980" s="35"/>
      <c r="HBA980" s="34"/>
      <c r="HBH980" s="35"/>
      <c r="HBI980" s="34"/>
      <c r="HBP980" s="35"/>
      <c r="HBQ980" s="34"/>
      <c r="HBX980" s="35"/>
      <c r="HBY980" s="34"/>
      <c r="HCF980" s="35"/>
      <c r="HCG980" s="34"/>
      <c r="HCN980" s="35"/>
      <c r="HCO980" s="34"/>
      <c r="HCV980" s="35"/>
      <c r="HCW980" s="34"/>
      <c r="HDD980" s="35"/>
      <c r="HDE980" s="34"/>
      <c r="HDL980" s="35"/>
      <c r="HDM980" s="34"/>
      <c r="HDT980" s="35"/>
      <c r="HDU980" s="34"/>
      <c r="HEB980" s="35"/>
      <c r="HEC980" s="34"/>
      <c r="HEJ980" s="35"/>
      <c r="HEK980" s="34"/>
      <c r="HER980" s="35"/>
      <c r="HES980" s="34"/>
      <c r="HEZ980" s="35"/>
      <c r="HFA980" s="34"/>
      <c r="HFH980" s="35"/>
      <c r="HFI980" s="34"/>
      <c r="HFP980" s="35"/>
      <c r="HFQ980" s="34"/>
      <c r="HFX980" s="35"/>
      <c r="HFY980" s="34"/>
      <c r="HGF980" s="35"/>
      <c r="HGG980" s="34"/>
      <c r="HGN980" s="35"/>
      <c r="HGO980" s="34"/>
      <c r="HGV980" s="35"/>
      <c r="HGW980" s="34"/>
      <c r="HHD980" s="35"/>
      <c r="HHE980" s="34"/>
      <c r="HHL980" s="35"/>
      <c r="HHM980" s="34"/>
      <c r="HHT980" s="35"/>
      <c r="HHU980" s="34"/>
      <c r="HIB980" s="35"/>
      <c r="HIC980" s="34"/>
      <c r="HIJ980" s="35"/>
      <c r="HIK980" s="34"/>
      <c r="HIR980" s="35"/>
      <c r="HIS980" s="34"/>
      <c r="HIZ980" s="35"/>
      <c r="HJA980" s="34"/>
      <c r="HJH980" s="35"/>
      <c r="HJI980" s="34"/>
      <c r="HJP980" s="35"/>
      <c r="HJQ980" s="34"/>
      <c r="HJX980" s="35"/>
      <c r="HJY980" s="34"/>
      <c r="HKF980" s="35"/>
      <c r="HKG980" s="34"/>
      <c r="HKN980" s="35"/>
      <c r="HKO980" s="34"/>
      <c r="HKV980" s="35"/>
      <c r="HKW980" s="34"/>
      <c r="HLD980" s="35"/>
      <c r="HLE980" s="34"/>
      <c r="HLL980" s="35"/>
      <c r="HLM980" s="34"/>
      <c r="HLT980" s="35"/>
      <c r="HLU980" s="34"/>
      <c r="HMB980" s="35"/>
      <c r="HMC980" s="34"/>
      <c r="HMJ980" s="35"/>
      <c r="HMK980" s="34"/>
      <c r="HMR980" s="35"/>
      <c r="HMS980" s="34"/>
      <c r="HMZ980" s="35"/>
      <c r="HNA980" s="34"/>
      <c r="HNH980" s="35"/>
      <c r="HNI980" s="34"/>
      <c r="HNP980" s="35"/>
      <c r="HNQ980" s="34"/>
      <c r="HNX980" s="35"/>
      <c r="HNY980" s="34"/>
      <c r="HOF980" s="35"/>
      <c r="HOG980" s="34"/>
      <c r="HON980" s="35"/>
      <c r="HOO980" s="34"/>
      <c r="HOV980" s="35"/>
      <c r="HOW980" s="34"/>
      <c r="HPD980" s="35"/>
      <c r="HPE980" s="34"/>
      <c r="HPL980" s="35"/>
      <c r="HPM980" s="34"/>
      <c r="HPT980" s="35"/>
      <c r="HPU980" s="34"/>
      <c r="HQB980" s="35"/>
      <c r="HQC980" s="34"/>
      <c r="HQJ980" s="35"/>
      <c r="HQK980" s="34"/>
      <c r="HQR980" s="35"/>
      <c r="HQS980" s="34"/>
      <c r="HQZ980" s="35"/>
      <c r="HRA980" s="34"/>
      <c r="HRH980" s="35"/>
      <c r="HRI980" s="34"/>
      <c r="HRP980" s="35"/>
      <c r="HRQ980" s="34"/>
      <c r="HRX980" s="35"/>
      <c r="HRY980" s="34"/>
      <c r="HSF980" s="35"/>
      <c r="HSG980" s="34"/>
      <c r="HSN980" s="35"/>
      <c r="HSO980" s="34"/>
      <c r="HSV980" s="35"/>
      <c r="HSW980" s="34"/>
      <c r="HTD980" s="35"/>
      <c r="HTE980" s="34"/>
      <c r="HTL980" s="35"/>
      <c r="HTM980" s="34"/>
      <c r="HTT980" s="35"/>
      <c r="HTU980" s="34"/>
      <c r="HUB980" s="35"/>
      <c r="HUC980" s="34"/>
      <c r="HUJ980" s="35"/>
      <c r="HUK980" s="34"/>
      <c r="HUR980" s="35"/>
      <c r="HUS980" s="34"/>
      <c r="HUZ980" s="35"/>
      <c r="HVA980" s="34"/>
      <c r="HVH980" s="35"/>
      <c r="HVI980" s="34"/>
      <c r="HVP980" s="35"/>
      <c r="HVQ980" s="34"/>
      <c r="HVX980" s="35"/>
      <c r="HVY980" s="34"/>
      <c r="HWF980" s="35"/>
      <c r="HWG980" s="34"/>
      <c r="HWN980" s="35"/>
      <c r="HWO980" s="34"/>
      <c r="HWV980" s="35"/>
      <c r="HWW980" s="34"/>
      <c r="HXD980" s="35"/>
      <c r="HXE980" s="34"/>
      <c r="HXL980" s="35"/>
      <c r="HXM980" s="34"/>
      <c r="HXT980" s="35"/>
      <c r="HXU980" s="34"/>
      <c r="HYB980" s="35"/>
      <c r="HYC980" s="34"/>
      <c r="HYJ980" s="35"/>
      <c r="HYK980" s="34"/>
      <c r="HYR980" s="35"/>
      <c r="HYS980" s="34"/>
      <c r="HYZ980" s="35"/>
      <c r="HZA980" s="34"/>
      <c r="HZH980" s="35"/>
      <c r="HZI980" s="34"/>
      <c r="HZP980" s="35"/>
      <c r="HZQ980" s="34"/>
      <c r="HZX980" s="35"/>
      <c r="HZY980" s="34"/>
      <c r="IAF980" s="35"/>
      <c r="IAG980" s="34"/>
      <c r="IAN980" s="35"/>
      <c r="IAO980" s="34"/>
      <c r="IAV980" s="35"/>
      <c r="IAW980" s="34"/>
      <c r="IBD980" s="35"/>
      <c r="IBE980" s="34"/>
      <c r="IBL980" s="35"/>
      <c r="IBM980" s="34"/>
      <c r="IBT980" s="35"/>
      <c r="IBU980" s="34"/>
      <c r="ICB980" s="35"/>
      <c r="ICC980" s="34"/>
      <c r="ICJ980" s="35"/>
      <c r="ICK980" s="34"/>
      <c r="ICR980" s="35"/>
      <c r="ICS980" s="34"/>
      <c r="ICZ980" s="35"/>
      <c r="IDA980" s="34"/>
      <c r="IDH980" s="35"/>
      <c r="IDI980" s="34"/>
      <c r="IDP980" s="35"/>
      <c r="IDQ980" s="34"/>
      <c r="IDX980" s="35"/>
      <c r="IDY980" s="34"/>
      <c r="IEF980" s="35"/>
      <c r="IEG980" s="34"/>
      <c r="IEN980" s="35"/>
      <c r="IEO980" s="34"/>
      <c r="IEV980" s="35"/>
      <c r="IEW980" s="34"/>
      <c r="IFD980" s="35"/>
      <c r="IFE980" s="34"/>
      <c r="IFL980" s="35"/>
      <c r="IFM980" s="34"/>
      <c r="IFT980" s="35"/>
      <c r="IFU980" s="34"/>
      <c r="IGB980" s="35"/>
      <c r="IGC980" s="34"/>
      <c r="IGJ980" s="35"/>
      <c r="IGK980" s="34"/>
      <c r="IGR980" s="35"/>
      <c r="IGS980" s="34"/>
      <c r="IGZ980" s="35"/>
      <c r="IHA980" s="34"/>
      <c r="IHH980" s="35"/>
      <c r="IHI980" s="34"/>
      <c r="IHP980" s="35"/>
      <c r="IHQ980" s="34"/>
      <c r="IHX980" s="35"/>
      <c r="IHY980" s="34"/>
      <c r="IIF980" s="35"/>
      <c r="IIG980" s="34"/>
      <c r="IIN980" s="35"/>
      <c r="IIO980" s="34"/>
      <c r="IIV980" s="35"/>
      <c r="IIW980" s="34"/>
      <c r="IJD980" s="35"/>
      <c r="IJE980" s="34"/>
      <c r="IJL980" s="35"/>
      <c r="IJM980" s="34"/>
      <c r="IJT980" s="35"/>
      <c r="IJU980" s="34"/>
      <c r="IKB980" s="35"/>
      <c r="IKC980" s="34"/>
      <c r="IKJ980" s="35"/>
      <c r="IKK980" s="34"/>
      <c r="IKR980" s="35"/>
      <c r="IKS980" s="34"/>
      <c r="IKZ980" s="35"/>
      <c r="ILA980" s="34"/>
      <c r="ILH980" s="35"/>
      <c r="ILI980" s="34"/>
      <c r="ILP980" s="35"/>
      <c r="ILQ980" s="34"/>
      <c r="ILX980" s="35"/>
      <c r="ILY980" s="34"/>
      <c r="IMF980" s="35"/>
      <c r="IMG980" s="34"/>
      <c r="IMN980" s="35"/>
      <c r="IMO980" s="34"/>
      <c r="IMV980" s="35"/>
      <c r="IMW980" s="34"/>
      <c r="IND980" s="35"/>
      <c r="INE980" s="34"/>
      <c r="INL980" s="35"/>
      <c r="INM980" s="34"/>
      <c r="INT980" s="35"/>
      <c r="INU980" s="34"/>
      <c r="IOB980" s="35"/>
      <c r="IOC980" s="34"/>
      <c r="IOJ980" s="35"/>
      <c r="IOK980" s="34"/>
      <c r="IOR980" s="35"/>
      <c r="IOS980" s="34"/>
      <c r="IOZ980" s="35"/>
      <c r="IPA980" s="34"/>
      <c r="IPH980" s="35"/>
      <c r="IPI980" s="34"/>
      <c r="IPP980" s="35"/>
      <c r="IPQ980" s="34"/>
      <c r="IPX980" s="35"/>
      <c r="IPY980" s="34"/>
      <c r="IQF980" s="35"/>
      <c r="IQG980" s="34"/>
      <c r="IQN980" s="35"/>
      <c r="IQO980" s="34"/>
      <c r="IQV980" s="35"/>
      <c r="IQW980" s="34"/>
      <c r="IRD980" s="35"/>
      <c r="IRE980" s="34"/>
      <c r="IRL980" s="35"/>
      <c r="IRM980" s="34"/>
      <c r="IRT980" s="35"/>
      <c r="IRU980" s="34"/>
      <c r="ISB980" s="35"/>
      <c r="ISC980" s="34"/>
      <c r="ISJ980" s="35"/>
      <c r="ISK980" s="34"/>
      <c r="ISR980" s="35"/>
      <c r="ISS980" s="34"/>
      <c r="ISZ980" s="35"/>
      <c r="ITA980" s="34"/>
      <c r="ITH980" s="35"/>
      <c r="ITI980" s="34"/>
      <c r="ITP980" s="35"/>
      <c r="ITQ980" s="34"/>
      <c r="ITX980" s="35"/>
      <c r="ITY980" s="34"/>
      <c r="IUF980" s="35"/>
      <c r="IUG980" s="34"/>
      <c r="IUN980" s="35"/>
      <c r="IUO980" s="34"/>
      <c r="IUV980" s="35"/>
      <c r="IUW980" s="34"/>
      <c r="IVD980" s="35"/>
      <c r="IVE980" s="34"/>
      <c r="IVL980" s="35"/>
      <c r="IVM980" s="34"/>
      <c r="IVT980" s="35"/>
      <c r="IVU980" s="34"/>
      <c r="IWB980" s="35"/>
      <c r="IWC980" s="34"/>
      <c r="IWJ980" s="35"/>
      <c r="IWK980" s="34"/>
      <c r="IWR980" s="35"/>
      <c r="IWS980" s="34"/>
      <c r="IWZ980" s="35"/>
      <c r="IXA980" s="34"/>
      <c r="IXH980" s="35"/>
      <c r="IXI980" s="34"/>
      <c r="IXP980" s="35"/>
      <c r="IXQ980" s="34"/>
      <c r="IXX980" s="35"/>
      <c r="IXY980" s="34"/>
      <c r="IYF980" s="35"/>
      <c r="IYG980" s="34"/>
      <c r="IYN980" s="35"/>
      <c r="IYO980" s="34"/>
      <c r="IYV980" s="35"/>
      <c r="IYW980" s="34"/>
      <c r="IZD980" s="35"/>
      <c r="IZE980" s="34"/>
      <c r="IZL980" s="35"/>
      <c r="IZM980" s="34"/>
      <c r="IZT980" s="35"/>
      <c r="IZU980" s="34"/>
      <c r="JAB980" s="35"/>
      <c r="JAC980" s="34"/>
      <c r="JAJ980" s="35"/>
      <c r="JAK980" s="34"/>
      <c r="JAR980" s="35"/>
      <c r="JAS980" s="34"/>
      <c r="JAZ980" s="35"/>
      <c r="JBA980" s="34"/>
      <c r="JBH980" s="35"/>
      <c r="JBI980" s="34"/>
      <c r="JBP980" s="35"/>
      <c r="JBQ980" s="34"/>
      <c r="JBX980" s="35"/>
      <c r="JBY980" s="34"/>
      <c r="JCF980" s="35"/>
      <c r="JCG980" s="34"/>
      <c r="JCN980" s="35"/>
      <c r="JCO980" s="34"/>
      <c r="JCV980" s="35"/>
      <c r="JCW980" s="34"/>
      <c r="JDD980" s="35"/>
      <c r="JDE980" s="34"/>
      <c r="JDL980" s="35"/>
      <c r="JDM980" s="34"/>
      <c r="JDT980" s="35"/>
      <c r="JDU980" s="34"/>
      <c r="JEB980" s="35"/>
      <c r="JEC980" s="34"/>
      <c r="JEJ980" s="35"/>
      <c r="JEK980" s="34"/>
      <c r="JER980" s="35"/>
      <c r="JES980" s="34"/>
      <c r="JEZ980" s="35"/>
      <c r="JFA980" s="34"/>
      <c r="JFH980" s="35"/>
      <c r="JFI980" s="34"/>
      <c r="JFP980" s="35"/>
      <c r="JFQ980" s="34"/>
      <c r="JFX980" s="35"/>
      <c r="JFY980" s="34"/>
      <c r="JGF980" s="35"/>
      <c r="JGG980" s="34"/>
      <c r="JGN980" s="35"/>
      <c r="JGO980" s="34"/>
      <c r="JGV980" s="35"/>
      <c r="JGW980" s="34"/>
      <c r="JHD980" s="35"/>
      <c r="JHE980" s="34"/>
      <c r="JHL980" s="35"/>
      <c r="JHM980" s="34"/>
      <c r="JHT980" s="35"/>
      <c r="JHU980" s="34"/>
      <c r="JIB980" s="35"/>
      <c r="JIC980" s="34"/>
      <c r="JIJ980" s="35"/>
      <c r="JIK980" s="34"/>
      <c r="JIR980" s="35"/>
      <c r="JIS980" s="34"/>
      <c r="JIZ980" s="35"/>
      <c r="JJA980" s="34"/>
      <c r="JJH980" s="35"/>
      <c r="JJI980" s="34"/>
      <c r="JJP980" s="35"/>
      <c r="JJQ980" s="34"/>
      <c r="JJX980" s="35"/>
      <c r="JJY980" s="34"/>
      <c r="JKF980" s="35"/>
      <c r="JKG980" s="34"/>
      <c r="JKN980" s="35"/>
      <c r="JKO980" s="34"/>
      <c r="JKV980" s="35"/>
      <c r="JKW980" s="34"/>
      <c r="JLD980" s="35"/>
      <c r="JLE980" s="34"/>
      <c r="JLL980" s="35"/>
      <c r="JLM980" s="34"/>
      <c r="JLT980" s="35"/>
      <c r="JLU980" s="34"/>
      <c r="JMB980" s="35"/>
      <c r="JMC980" s="34"/>
      <c r="JMJ980" s="35"/>
      <c r="JMK980" s="34"/>
      <c r="JMR980" s="35"/>
      <c r="JMS980" s="34"/>
      <c r="JMZ980" s="35"/>
      <c r="JNA980" s="34"/>
      <c r="JNH980" s="35"/>
      <c r="JNI980" s="34"/>
      <c r="JNP980" s="35"/>
      <c r="JNQ980" s="34"/>
      <c r="JNX980" s="35"/>
      <c r="JNY980" s="34"/>
      <c r="JOF980" s="35"/>
      <c r="JOG980" s="34"/>
      <c r="JON980" s="35"/>
      <c r="JOO980" s="34"/>
      <c r="JOV980" s="35"/>
      <c r="JOW980" s="34"/>
      <c r="JPD980" s="35"/>
      <c r="JPE980" s="34"/>
      <c r="JPL980" s="35"/>
      <c r="JPM980" s="34"/>
      <c r="JPT980" s="35"/>
      <c r="JPU980" s="34"/>
      <c r="JQB980" s="35"/>
      <c r="JQC980" s="34"/>
      <c r="JQJ980" s="35"/>
      <c r="JQK980" s="34"/>
      <c r="JQR980" s="35"/>
      <c r="JQS980" s="34"/>
      <c r="JQZ980" s="35"/>
      <c r="JRA980" s="34"/>
      <c r="JRH980" s="35"/>
      <c r="JRI980" s="34"/>
      <c r="JRP980" s="35"/>
      <c r="JRQ980" s="34"/>
      <c r="JRX980" s="35"/>
      <c r="JRY980" s="34"/>
      <c r="JSF980" s="35"/>
      <c r="JSG980" s="34"/>
      <c r="JSN980" s="35"/>
      <c r="JSO980" s="34"/>
      <c r="JSV980" s="35"/>
      <c r="JSW980" s="34"/>
      <c r="JTD980" s="35"/>
      <c r="JTE980" s="34"/>
      <c r="JTL980" s="35"/>
      <c r="JTM980" s="34"/>
      <c r="JTT980" s="35"/>
      <c r="JTU980" s="34"/>
      <c r="JUB980" s="35"/>
      <c r="JUC980" s="34"/>
      <c r="JUJ980" s="35"/>
      <c r="JUK980" s="34"/>
      <c r="JUR980" s="35"/>
      <c r="JUS980" s="34"/>
      <c r="JUZ980" s="35"/>
      <c r="JVA980" s="34"/>
      <c r="JVH980" s="35"/>
      <c r="JVI980" s="34"/>
      <c r="JVP980" s="35"/>
      <c r="JVQ980" s="34"/>
      <c r="JVX980" s="35"/>
      <c r="JVY980" s="34"/>
      <c r="JWF980" s="35"/>
      <c r="JWG980" s="34"/>
      <c r="JWN980" s="35"/>
      <c r="JWO980" s="34"/>
      <c r="JWV980" s="35"/>
      <c r="JWW980" s="34"/>
      <c r="JXD980" s="35"/>
      <c r="JXE980" s="34"/>
      <c r="JXL980" s="35"/>
      <c r="JXM980" s="34"/>
      <c r="JXT980" s="35"/>
      <c r="JXU980" s="34"/>
      <c r="JYB980" s="35"/>
      <c r="JYC980" s="34"/>
      <c r="JYJ980" s="35"/>
      <c r="JYK980" s="34"/>
      <c r="JYR980" s="35"/>
      <c r="JYS980" s="34"/>
      <c r="JYZ980" s="35"/>
      <c r="JZA980" s="34"/>
      <c r="JZH980" s="35"/>
      <c r="JZI980" s="34"/>
      <c r="JZP980" s="35"/>
      <c r="JZQ980" s="34"/>
      <c r="JZX980" s="35"/>
      <c r="JZY980" s="34"/>
      <c r="KAF980" s="35"/>
      <c r="KAG980" s="34"/>
      <c r="KAN980" s="35"/>
      <c r="KAO980" s="34"/>
      <c r="KAV980" s="35"/>
      <c r="KAW980" s="34"/>
      <c r="KBD980" s="35"/>
      <c r="KBE980" s="34"/>
      <c r="KBL980" s="35"/>
      <c r="KBM980" s="34"/>
      <c r="KBT980" s="35"/>
      <c r="KBU980" s="34"/>
      <c r="KCB980" s="35"/>
      <c r="KCC980" s="34"/>
      <c r="KCJ980" s="35"/>
      <c r="KCK980" s="34"/>
      <c r="KCR980" s="35"/>
      <c r="KCS980" s="34"/>
      <c r="KCZ980" s="35"/>
      <c r="KDA980" s="34"/>
      <c r="KDH980" s="35"/>
      <c r="KDI980" s="34"/>
      <c r="KDP980" s="35"/>
      <c r="KDQ980" s="34"/>
      <c r="KDX980" s="35"/>
      <c r="KDY980" s="34"/>
      <c r="KEF980" s="35"/>
      <c r="KEG980" s="34"/>
      <c r="KEN980" s="35"/>
      <c r="KEO980" s="34"/>
      <c r="KEV980" s="35"/>
      <c r="KEW980" s="34"/>
      <c r="KFD980" s="35"/>
      <c r="KFE980" s="34"/>
      <c r="KFL980" s="35"/>
      <c r="KFM980" s="34"/>
      <c r="KFT980" s="35"/>
      <c r="KFU980" s="34"/>
      <c r="KGB980" s="35"/>
      <c r="KGC980" s="34"/>
      <c r="KGJ980" s="35"/>
      <c r="KGK980" s="34"/>
      <c r="KGR980" s="35"/>
      <c r="KGS980" s="34"/>
      <c r="KGZ980" s="35"/>
      <c r="KHA980" s="34"/>
      <c r="KHH980" s="35"/>
      <c r="KHI980" s="34"/>
      <c r="KHP980" s="35"/>
      <c r="KHQ980" s="34"/>
      <c r="KHX980" s="35"/>
      <c r="KHY980" s="34"/>
      <c r="KIF980" s="35"/>
      <c r="KIG980" s="34"/>
      <c r="KIN980" s="35"/>
      <c r="KIO980" s="34"/>
      <c r="KIV980" s="35"/>
      <c r="KIW980" s="34"/>
      <c r="KJD980" s="35"/>
      <c r="KJE980" s="34"/>
      <c r="KJL980" s="35"/>
      <c r="KJM980" s="34"/>
      <c r="KJT980" s="35"/>
      <c r="KJU980" s="34"/>
      <c r="KKB980" s="35"/>
      <c r="KKC980" s="34"/>
      <c r="KKJ980" s="35"/>
      <c r="KKK980" s="34"/>
      <c r="KKR980" s="35"/>
      <c r="KKS980" s="34"/>
      <c r="KKZ980" s="35"/>
      <c r="KLA980" s="34"/>
      <c r="KLH980" s="35"/>
      <c r="KLI980" s="34"/>
      <c r="KLP980" s="35"/>
      <c r="KLQ980" s="34"/>
      <c r="KLX980" s="35"/>
      <c r="KLY980" s="34"/>
      <c r="KMF980" s="35"/>
      <c r="KMG980" s="34"/>
      <c r="KMN980" s="35"/>
      <c r="KMO980" s="34"/>
      <c r="KMV980" s="35"/>
      <c r="KMW980" s="34"/>
      <c r="KND980" s="35"/>
      <c r="KNE980" s="34"/>
      <c r="KNL980" s="35"/>
      <c r="KNM980" s="34"/>
      <c r="KNT980" s="35"/>
      <c r="KNU980" s="34"/>
      <c r="KOB980" s="35"/>
      <c r="KOC980" s="34"/>
      <c r="KOJ980" s="35"/>
      <c r="KOK980" s="34"/>
      <c r="KOR980" s="35"/>
      <c r="KOS980" s="34"/>
      <c r="KOZ980" s="35"/>
      <c r="KPA980" s="34"/>
      <c r="KPH980" s="35"/>
      <c r="KPI980" s="34"/>
      <c r="KPP980" s="35"/>
      <c r="KPQ980" s="34"/>
      <c r="KPX980" s="35"/>
      <c r="KPY980" s="34"/>
      <c r="KQF980" s="35"/>
      <c r="KQG980" s="34"/>
      <c r="KQN980" s="35"/>
      <c r="KQO980" s="34"/>
      <c r="KQV980" s="35"/>
      <c r="KQW980" s="34"/>
      <c r="KRD980" s="35"/>
      <c r="KRE980" s="34"/>
      <c r="KRL980" s="35"/>
      <c r="KRM980" s="34"/>
      <c r="KRT980" s="35"/>
      <c r="KRU980" s="34"/>
      <c r="KSB980" s="35"/>
      <c r="KSC980" s="34"/>
      <c r="KSJ980" s="35"/>
      <c r="KSK980" s="34"/>
      <c r="KSR980" s="35"/>
      <c r="KSS980" s="34"/>
      <c r="KSZ980" s="35"/>
      <c r="KTA980" s="34"/>
      <c r="KTH980" s="35"/>
      <c r="KTI980" s="34"/>
      <c r="KTP980" s="35"/>
      <c r="KTQ980" s="34"/>
      <c r="KTX980" s="35"/>
      <c r="KTY980" s="34"/>
      <c r="KUF980" s="35"/>
      <c r="KUG980" s="34"/>
      <c r="KUN980" s="35"/>
      <c r="KUO980" s="34"/>
      <c r="KUV980" s="35"/>
      <c r="KUW980" s="34"/>
      <c r="KVD980" s="35"/>
      <c r="KVE980" s="34"/>
      <c r="KVL980" s="35"/>
      <c r="KVM980" s="34"/>
      <c r="KVT980" s="35"/>
      <c r="KVU980" s="34"/>
      <c r="KWB980" s="35"/>
      <c r="KWC980" s="34"/>
      <c r="KWJ980" s="35"/>
      <c r="KWK980" s="34"/>
      <c r="KWR980" s="35"/>
      <c r="KWS980" s="34"/>
      <c r="KWZ980" s="35"/>
      <c r="KXA980" s="34"/>
      <c r="KXH980" s="35"/>
      <c r="KXI980" s="34"/>
      <c r="KXP980" s="35"/>
      <c r="KXQ980" s="34"/>
      <c r="KXX980" s="35"/>
      <c r="KXY980" s="34"/>
      <c r="KYF980" s="35"/>
      <c r="KYG980" s="34"/>
      <c r="KYN980" s="35"/>
      <c r="KYO980" s="34"/>
      <c r="KYV980" s="35"/>
      <c r="KYW980" s="34"/>
      <c r="KZD980" s="35"/>
      <c r="KZE980" s="34"/>
      <c r="KZL980" s="35"/>
      <c r="KZM980" s="34"/>
      <c r="KZT980" s="35"/>
      <c r="KZU980" s="34"/>
      <c r="LAB980" s="35"/>
      <c r="LAC980" s="34"/>
      <c r="LAJ980" s="35"/>
      <c r="LAK980" s="34"/>
      <c r="LAR980" s="35"/>
      <c r="LAS980" s="34"/>
      <c r="LAZ980" s="35"/>
      <c r="LBA980" s="34"/>
      <c r="LBH980" s="35"/>
      <c r="LBI980" s="34"/>
      <c r="LBP980" s="35"/>
      <c r="LBQ980" s="34"/>
      <c r="LBX980" s="35"/>
      <c r="LBY980" s="34"/>
      <c r="LCF980" s="35"/>
      <c r="LCG980" s="34"/>
      <c r="LCN980" s="35"/>
      <c r="LCO980" s="34"/>
      <c r="LCV980" s="35"/>
      <c r="LCW980" s="34"/>
      <c r="LDD980" s="35"/>
      <c r="LDE980" s="34"/>
      <c r="LDL980" s="35"/>
      <c r="LDM980" s="34"/>
      <c r="LDT980" s="35"/>
      <c r="LDU980" s="34"/>
      <c r="LEB980" s="35"/>
      <c r="LEC980" s="34"/>
      <c r="LEJ980" s="35"/>
      <c r="LEK980" s="34"/>
      <c r="LER980" s="35"/>
      <c r="LES980" s="34"/>
      <c r="LEZ980" s="35"/>
      <c r="LFA980" s="34"/>
      <c r="LFH980" s="35"/>
      <c r="LFI980" s="34"/>
      <c r="LFP980" s="35"/>
      <c r="LFQ980" s="34"/>
      <c r="LFX980" s="35"/>
      <c r="LFY980" s="34"/>
      <c r="LGF980" s="35"/>
      <c r="LGG980" s="34"/>
      <c r="LGN980" s="35"/>
      <c r="LGO980" s="34"/>
      <c r="LGV980" s="35"/>
      <c r="LGW980" s="34"/>
      <c r="LHD980" s="35"/>
      <c r="LHE980" s="34"/>
      <c r="LHL980" s="35"/>
      <c r="LHM980" s="34"/>
      <c r="LHT980" s="35"/>
      <c r="LHU980" s="34"/>
      <c r="LIB980" s="35"/>
      <c r="LIC980" s="34"/>
      <c r="LIJ980" s="35"/>
      <c r="LIK980" s="34"/>
      <c r="LIR980" s="35"/>
      <c r="LIS980" s="34"/>
      <c r="LIZ980" s="35"/>
      <c r="LJA980" s="34"/>
      <c r="LJH980" s="35"/>
      <c r="LJI980" s="34"/>
      <c r="LJP980" s="35"/>
      <c r="LJQ980" s="34"/>
      <c r="LJX980" s="35"/>
      <c r="LJY980" s="34"/>
      <c r="LKF980" s="35"/>
      <c r="LKG980" s="34"/>
      <c r="LKN980" s="35"/>
      <c r="LKO980" s="34"/>
      <c r="LKV980" s="35"/>
      <c r="LKW980" s="34"/>
      <c r="LLD980" s="35"/>
      <c r="LLE980" s="34"/>
      <c r="LLL980" s="35"/>
      <c r="LLM980" s="34"/>
      <c r="LLT980" s="35"/>
      <c r="LLU980" s="34"/>
      <c r="LMB980" s="35"/>
      <c r="LMC980" s="34"/>
      <c r="LMJ980" s="35"/>
      <c r="LMK980" s="34"/>
      <c r="LMR980" s="35"/>
      <c r="LMS980" s="34"/>
      <c r="LMZ980" s="35"/>
      <c r="LNA980" s="34"/>
      <c r="LNH980" s="35"/>
      <c r="LNI980" s="34"/>
      <c r="LNP980" s="35"/>
      <c r="LNQ980" s="34"/>
      <c r="LNX980" s="35"/>
      <c r="LNY980" s="34"/>
      <c r="LOF980" s="35"/>
      <c r="LOG980" s="34"/>
      <c r="LON980" s="35"/>
      <c r="LOO980" s="34"/>
      <c r="LOV980" s="35"/>
      <c r="LOW980" s="34"/>
      <c r="LPD980" s="35"/>
      <c r="LPE980" s="34"/>
      <c r="LPL980" s="35"/>
      <c r="LPM980" s="34"/>
      <c r="LPT980" s="35"/>
      <c r="LPU980" s="34"/>
      <c r="LQB980" s="35"/>
      <c r="LQC980" s="34"/>
      <c r="LQJ980" s="35"/>
      <c r="LQK980" s="34"/>
      <c r="LQR980" s="35"/>
      <c r="LQS980" s="34"/>
      <c r="LQZ980" s="35"/>
      <c r="LRA980" s="34"/>
      <c r="LRH980" s="35"/>
      <c r="LRI980" s="34"/>
      <c r="LRP980" s="35"/>
      <c r="LRQ980" s="34"/>
      <c r="LRX980" s="35"/>
      <c r="LRY980" s="34"/>
      <c r="LSF980" s="35"/>
      <c r="LSG980" s="34"/>
      <c r="LSN980" s="35"/>
      <c r="LSO980" s="34"/>
      <c r="LSV980" s="35"/>
      <c r="LSW980" s="34"/>
      <c r="LTD980" s="35"/>
      <c r="LTE980" s="34"/>
      <c r="LTL980" s="35"/>
      <c r="LTM980" s="34"/>
      <c r="LTT980" s="35"/>
      <c r="LTU980" s="34"/>
      <c r="LUB980" s="35"/>
      <c r="LUC980" s="34"/>
      <c r="LUJ980" s="35"/>
      <c r="LUK980" s="34"/>
      <c r="LUR980" s="35"/>
      <c r="LUS980" s="34"/>
      <c r="LUZ980" s="35"/>
      <c r="LVA980" s="34"/>
      <c r="LVH980" s="35"/>
      <c r="LVI980" s="34"/>
      <c r="LVP980" s="35"/>
      <c r="LVQ980" s="34"/>
      <c r="LVX980" s="35"/>
      <c r="LVY980" s="34"/>
      <c r="LWF980" s="35"/>
      <c r="LWG980" s="34"/>
      <c r="LWN980" s="35"/>
      <c r="LWO980" s="34"/>
      <c r="LWV980" s="35"/>
      <c r="LWW980" s="34"/>
      <c r="LXD980" s="35"/>
      <c r="LXE980" s="34"/>
      <c r="LXL980" s="35"/>
      <c r="LXM980" s="34"/>
      <c r="LXT980" s="35"/>
      <c r="LXU980" s="34"/>
      <c r="LYB980" s="35"/>
      <c r="LYC980" s="34"/>
      <c r="LYJ980" s="35"/>
      <c r="LYK980" s="34"/>
      <c r="LYR980" s="35"/>
      <c r="LYS980" s="34"/>
      <c r="LYZ980" s="35"/>
      <c r="LZA980" s="34"/>
      <c r="LZH980" s="35"/>
      <c r="LZI980" s="34"/>
      <c r="LZP980" s="35"/>
      <c r="LZQ980" s="34"/>
      <c r="LZX980" s="35"/>
      <c r="LZY980" s="34"/>
      <c r="MAF980" s="35"/>
      <c r="MAG980" s="34"/>
      <c r="MAN980" s="35"/>
      <c r="MAO980" s="34"/>
      <c r="MAV980" s="35"/>
      <c r="MAW980" s="34"/>
      <c r="MBD980" s="35"/>
      <c r="MBE980" s="34"/>
      <c r="MBL980" s="35"/>
      <c r="MBM980" s="34"/>
      <c r="MBT980" s="35"/>
      <c r="MBU980" s="34"/>
      <c r="MCB980" s="35"/>
      <c r="MCC980" s="34"/>
      <c r="MCJ980" s="35"/>
      <c r="MCK980" s="34"/>
      <c r="MCR980" s="35"/>
      <c r="MCS980" s="34"/>
      <c r="MCZ980" s="35"/>
      <c r="MDA980" s="34"/>
      <c r="MDH980" s="35"/>
      <c r="MDI980" s="34"/>
      <c r="MDP980" s="35"/>
      <c r="MDQ980" s="34"/>
      <c r="MDX980" s="35"/>
      <c r="MDY980" s="34"/>
      <c r="MEF980" s="35"/>
      <c r="MEG980" s="34"/>
      <c r="MEN980" s="35"/>
      <c r="MEO980" s="34"/>
      <c r="MEV980" s="35"/>
      <c r="MEW980" s="34"/>
      <c r="MFD980" s="35"/>
      <c r="MFE980" s="34"/>
      <c r="MFL980" s="35"/>
      <c r="MFM980" s="34"/>
      <c r="MFT980" s="35"/>
      <c r="MFU980" s="34"/>
      <c r="MGB980" s="35"/>
      <c r="MGC980" s="34"/>
      <c r="MGJ980" s="35"/>
      <c r="MGK980" s="34"/>
      <c r="MGR980" s="35"/>
      <c r="MGS980" s="34"/>
      <c r="MGZ980" s="35"/>
      <c r="MHA980" s="34"/>
      <c r="MHH980" s="35"/>
      <c r="MHI980" s="34"/>
      <c r="MHP980" s="35"/>
      <c r="MHQ980" s="34"/>
      <c r="MHX980" s="35"/>
      <c r="MHY980" s="34"/>
      <c r="MIF980" s="35"/>
      <c r="MIG980" s="34"/>
      <c r="MIN980" s="35"/>
      <c r="MIO980" s="34"/>
      <c r="MIV980" s="35"/>
      <c r="MIW980" s="34"/>
      <c r="MJD980" s="35"/>
      <c r="MJE980" s="34"/>
      <c r="MJL980" s="35"/>
      <c r="MJM980" s="34"/>
      <c r="MJT980" s="35"/>
      <c r="MJU980" s="34"/>
      <c r="MKB980" s="35"/>
      <c r="MKC980" s="34"/>
      <c r="MKJ980" s="35"/>
      <c r="MKK980" s="34"/>
      <c r="MKR980" s="35"/>
      <c r="MKS980" s="34"/>
      <c r="MKZ980" s="35"/>
      <c r="MLA980" s="34"/>
      <c r="MLH980" s="35"/>
      <c r="MLI980" s="34"/>
      <c r="MLP980" s="35"/>
      <c r="MLQ980" s="34"/>
      <c r="MLX980" s="35"/>
      <c r="MLY980" s="34"/>
      <c r="MMF980" s="35"/>
      <c r="MMG980" s="34"/>
      <c r="MMN980" s="35"/>
      <c r="MMO980" s="34"/>
      <c r="MMV980" s="35"/>
      <c r="MMW980" s="34"/>
      <c r="MND980" s="35"/>
      <c r="MNE980" s="34"/>
      <c r="MNL980" s="35"/>
      <c r="MNM980" s="34"/>
      <c r="MNT980" s="35"/>
      <c r="MNU980" s="34"/>
      <c r="MOB980" s="35"/>
      <c r="MOC980" s="34"/>
      <c r="MOJ980" s="35"/>
      <c r="MOK980" s="34"/>
      <c r="MOR980" s="35"/>
      <c r="MOS980" s="34"/>
      <c r="MOZ980" s="35"/>
      <c r="MPA980" s="34"/>
      <c r="MPH980" s="35"/>
      <c r="MPI980" s="34"/>
      <c r="MPP980" s="35"/>
      <c r="MPQ980" s="34"/>
      <c r="MPX980" s="35"/>
      <c r="MPY980" s="34"/>
      <c r="MQF980" s="35"/>
      <c r="MQG980" s="34"/>
      <c r="MQN980" s="35"/>
      <c r="MQO980" s="34"/>
      <c r="MQV980" s="35"/>
      <c r="MQW980" s="34"/>
      <c r="MRD980" s="35"/>
      <c r="MRE980" s="34"/>
      <c r="MRL980" s="35"/>
      <c r="MRM980" s="34"/>
      <c r="MRT980" s="35"/>
      <c r="MRU980" s="34"/>
      <c r="MSB980" s="35"/>
      <c r="MSC980" s="34"/>
      <c r="MSJ980" s="35"/>
      <c r="MSK980" s="34"/>
      <c r="MSR980" s="35"/>
      <c r="MSS980" s="34"/>
      <c r="MSZ980" s="35"/>
      <c r="MTA980" s="34"/>
      <c r="MTH980" s="35"/>
      <c r="MTI980" s="34"/>
      <c r="MTP980" s="35"/>
      <c r="MTQ980" s="34"/>
      <c r="MTX980" s="35"/>
      <c r="MTY980" s="34"/>
      <c r="MUF980" s="35"/>
      <c r="MUG980" s="34"/>
      <c r="MUN980" s="35"/>
      <c r="MUO980" s="34"/>
      <c r="MUV980" s="35"/>
      <c r="MUW980" s="34"/>
      <c r="MVD980" s="35"/>
      <c r="MVE980" s="34"/>
      <c r="MVL980" s="35"/>
      <c r="MVM980" s="34"/>
      <c r="MVT980" s="35"/>
      <c r="MVU980" s="34"/>
      <c r="MWB980" s="35"/>
      <c r="MWC980" s="34"/>
      <c r="MWJ980" s="35"/>
      <c r="MWK980" s="34"/>
      <c r="MWR980" s="35"/>
      <c r="MWS980" s="34"/>
      <c r="MWZ980" s="35"/>
      <c r="MXA980" s="34"/>
      <c r="MXH980" s="35"/>
      <c r="MXI980" s="34"/>
      <c r="MXP980" s="35"/>
      <c r="MXQ980" s="34"/>
      <c r="MXX980" s="35"/>
      <c r="MXY980" s="34"/>
      <c r="MYF980" s="35"/>
      <c r="MYG980" s="34"/>
      <c r="MYN980" s="35"/>
      <c r="MYO980" s="34"/>
      <c r="MYV980" s="35"/>
      <c r="MYW980" s="34"/>
      <c r="MZD980" s="35"/>
      <c r="MZE980" s="34"/>
      <c r="MZL980" s="35"/>
      <c r="MZM980" s="34"/>
      <c r="MZT980" s="35"/>
      <c r="MZU980" s="34"/>
      <c r="NAB980" s="35"/>
      <c r="NAC980" s="34"/>
      <c r="NAJ980" s="35"/>
      <c r="NAK980" s="34"/>
      <c r="NAR980" s="35"/>
      <c r="NAS980" s="34"/>
      <c r="NAZ980" s="35"/>
      <c r="NBA980" s="34"/>
      <c r="NBH980" s="35"/>
      <c r="NBI980" s="34"/>
      <c r="NBP980" s="35"/>
      <c r="NBQ980" s="34"/>
      <c r="NBX980" s="35"/>
      <c r="NBY980" s="34"/>
      <c r="NCF980" s="35"/>
      <c r="NCG980" s="34"/>
      <c r="NCN980" s="35"/>
      <c r="NCO980" s="34"/>
      <c r="NCV980" s="35"/>
      <c r="NCW980" s="34"/>
      <c r="NDD980" s="35"/>
      <c r="NDE980" s="34"/>
      <c r="NDL980" s="35"/>
      <c r="NDM980" s="34"/>
      <c r="NDT980" s="35"/>
      <c r="NDU980" s="34"/>
      <c r="NEB980" s="35"/>
      <c r="NEC980" s="34"/>
      <c r="NEJ980" s="35"/>
      <c r="NEK980" s="34"/>
      <c r="NER980" s="35"/>
      <c r="NES980" s="34"/>
      <c r="NEZ980" s="35"/>
      <c r="NFA980" s="34"/>
      <c r="NFH980" s="35"/>
      <c r="NFI980" s="34"/>
      <c r="NFP980" s="35"/>
      <c r="NFQ980" s="34"/>
      <c r="NFX980" s="35"/>
      <c r="NFY980" s="34"/>
      <c r="NGF980" s="35"/>
      <c r="NGG980" s="34"/>
      <c r="NGN980" s="35"/>
      <c r="NGO980" s="34"/>
      <c r="NGV980" s="35"/>
      <c r="NGW980" s="34"/>
      <c r="NHD980" s="35"/>
      <c r="NHE980" s="34"/>
      <c r="NHL980" s="35"/>
      <c r="NHM980" s="34"/>
      <c r="NHT980" s="35"/>
      <c r="NHU980" s="34"/>
      <c r="NIB980" s="35"/>
      <c r="NIC980" s="34"/>
      <c r="NIJ980" s="35"/>
      <c r="NIK980" s="34"/>
      <c r="NIR980" s="35"/>
      <c r="NIS980" s="34"/>
      <c r="NIZ980" s="35"/>
      <c r="NJA980" s="34"/>
      <c r="NJH980" s="35"/>
      <c r="NJI980" s="34"/>
      <c r="NJP980" s="35"/>
      <c r="NJQ980" s="34"/>
      <c r="NJX980" s="35"/>
      <c r="NJY980" s="34"/>
      <c r="NKF980" s="35"/>
      <c r="NKG980" s="34"/>
      <c r="NKN980" s="35"/>
      <c r="NKO980" s="34"/>
      <c r="NKV980" s="35"/>
      <c r="NKW980" s="34"/>
      <c r="NLD980" s="35"/>
      <c r="NLE980" s="34"/>
      <c r="NLL980" s="35"/>
      <c r="NLM980" s="34"/>
      <c r="NLT980" s="35"/>
      <c r="NLU980" s="34"/>
      <c r="NMB980" s="35"/>
      <c r="NMC980" s="34"/>
      <c r="NMJ980" s="35"/>
      <c r="NMK980" s="34"/>
      <c r="NMR980" s="35"/>
      <c r="NMS980" s="34"/>
      <c r="NMZ980" s="35"/>
      <c r="NNA980" s="34"/>
      <c r="NNH980" s="35"/>
      <c r="NNI980" s="34"/>
      <c r="NNP980" s="35"/>
      <c r="NNQ980" s="34"/>
      <c r="NNX980" s="35"/>
      <c r="NNY980" s="34"/>
      <c r="NOF980" s="35"/>
      <c r="NOG980" s="34"/>
      <c r="NON980" s="35"/>
      <c r="NOO980" s="34"/>
      <c r="NOV980" s="35"/>
      <c r="NOW980" s="34"/>
      <c r="NPD980" s="35"/>
      <c r="NPE980" s="34"/>
      <c r="NPL980" s="35"/>
      <c r="NPM980" s="34"/>
      <c r="NPT980" s="35"/>
      <c r="NPU980" s="34"/>
      <c r="NQB980" s="35"/>
      <c r="NQC980" s="34"/>
      <c r="NQJ980" s="35"/>
      <c r="NQK980" s="34"/>
      <c r="NQR980" s="35"/>
      <c r="NQS980" s="34"/>
      <c r="NQZ980" s="35"/>
      <c r="NRA980" s="34"/>
      <c r="NRH980" s="35"/>
      <c r="NRI980" s="34"/>
      <c r="NRP980" s="35"/>
      <c r="NRQ980" s="34"/>
      <c r="NRX980" s="35"/>
      <c r="NRY980" s="34"/>
      <c r="NSF980" s="35"/>
      <c r="NSG980" s="34"/>
      <c r="NSN980" s="35"/>
      <c r="NSO980" s="34"/>
      <c r="NSV980" s="35"/>
      <c r="NSW980" s="34"/>
      <c r="NTD980" s="35"/>
      <c r="NTE980" s="34"/>
      <c r="NTL980" s="35"/>
      <c r="NTM980" s="34"/>
      <c r="NTT980" s="35"/>
      <c r="NTU980" s="34"/>
      <c r="NUB980" s="35"/>
      <c r="NUC980" s="34"/>
      <c r="NUJ980" s="35"/>
      <c r="NUK980" s="34"/>
      <c r="NUR980" s="35"/>
      <c r="NUS980" s="34"/>
      <c r="NUZ980" s="35"/>
      <c r="NVA980" s="34"/>
      <c r="NVH980" s="35"/>
      <c r="NVI980" s="34"/>
      <c r="NVP980" s="35"/>
      <c r="NVQ980" s="34"/>
      <c r="NVX980" s="35"/>
      <c r="NVY980" s="34"/>
      <c r="NWF980" s="35"/>
      <c r="NWG980" s="34"/>
      <c r="NWN980" s="35"/>
      <c r="NWO980" s="34"/>
      <c r="NWV980" s="35"/>
      <c r="NWW980" s="34"/>
      <c r="NXD980" s="35"/>
      <c r="NXE980" s="34"/>
      <c r="NXL980" s="35"/>
      <c r="NXM980" s="34"/>
      <c r="NXT980" s="35"/>
      <c r="NXU980" s="34"/>
      <c r="NYB980" s="35"/>
      <c r="NYC980" s="34"/>
      <c r="NYJ980" s="35"/>
      <c r="NYK980" s="34"/>
      <c r="NYR980" s="35"/>
      <c r="NYS980" s="34"/>
      <c r="NYZ980" s="35"/>
      <c r="NZA980" s="34"/>
      <c r="NZH980" s="35"/>
      <c r="NZI980" s="34"/>
      <c r="NZP980" s="35"/>
      <c r="NZQ980" s="34"/>
      <c r="NZX980" s="35"/>
      <c r="NZY980" s="34"/>
      <c r="OAF980" s="35"/>
      <c r="OAG980" s="34"/>
      <c r="OAN980" s="35"/>
      <c r="OAO980" s="34"/>
      <c r="OAV980" s="35"/>
      <c r="OAW980" s="34"/>
      <c r="OBD980" s="35"/>
      <c r="OBE980" s="34"/>
      <c r="OBL980" s="35"/>
      <c r="OBM980" s="34"/>
      <c r="OBT980" s="35"/>
      <c r="OBU980" s="34"/>
      <c r="OCB980" s="35"/>
      <c r="OCC980" s="34"/>
      <c r="OCJ980" s="35"/>
      <c r="OCK980" s="34"/>
      <c r="OCR980" s="35"/>
      <c r="OCS980" s="34"/>
      <c r="OCZ980" s="35"/>
      <c r="ODA980" s="34"/>
      <c r="ODH980" s="35"/>
      <c r="ODI980" s="34"/>
      <c r="ODP980" s="35"/>
      <c r="ODQ980" s="34"/>
      <c r="ODX980" s="35"/>
      <c r="ODY980" s="34"/>
      <c r="OEF980" s="35"/>
      <c r="OEG980" s="34"/>
      <c r="OEN980" s="35"/>
      <c r="OEO980" s="34"/>
      <c r="OEV980" s="35"/>
      <c r="OEW980" s="34"/>
      <c r="OFD980" s="35"/>
      <c r="OFE980" s="34"/>
      <c r="OFL980" s="35"/>
      <c r="OFM980" s="34"/>
      <c r="OFT980" s="35"/>
      <c r="OFU980" s="34"/>
      <c r="OGB980" s="35"/>
      <c r="OGC980" s="34"/>
      <c r="OGJ980" s="35"/>
      <c r="OGK980" s="34"/>
      <c r="OGR980" s="35"/>
      <c r="OGS980" s="34"/>
      <c r="OGZ980" s="35"/>
      <c r="OHA980" s="34"/>
      <c r="OHH980" s="35"/>
      <c r="OHI980" s="34"/>
      <c r="OHP980" s="35"/>
      <c r="OHQ980" s="34"/>
      <c r="OHX980" s="35"/>
      <c r="OHY980" s="34"/>
      <c r="OIF980" s="35"/>
      <c r="OIG980" s="34"/>
      <c r="OIN980" s="35"/>
      <c r="OIO980" s="34"/>
      <c r="OIV980" s="35"/>
      <c r="OIW980" s="34"/>
      <c r="OJD980" s="35"/>
      <c r="OJE980" s="34"/>
      <c r="OJL980" s="35"/>
      <c r="OJM980" s="34"/>
      <c r="OJT980" s="35"/>
      <c r="OJU980" s="34"/>
      <c r="OKB980" s="35"/>
      <c r="OKC980" s="34"/>
      <c r="OKJ980" s="35"/>
      <c r="OKK980" s="34"/>
      <c r="OKR980" s="35"/>
      <c r="OKS980" s="34"/>
      <c r="OKZ980" s="35"/>
      <c r="OLA980" s="34"/>
      <c r="OLH980" s="35"/>
      <c r="OLI980" s="34"/>
      <c r="OLP980" s="35"/>
      <c r="OLQ980" s="34"/>
      <c r="OLX980" s="35"/>
      <c r="OLY980" s="34"/>
      <c r="OMF980" s="35"/>
      <c r="OMG980" s="34"/>
      <c r="OMN980" s="35"/>
      <c r="OMO980" s="34"/>
      <c r="OMV980" s="35"/>
      <c r="OMW980" s="34"/>
      <c r="OND980" s="35"/>
      <c r="ONE980" s="34"/>
      <c r="ONL980" s="35"/>
      <c r="ONM980" s="34"/>
      <c r="ONT980" s="35"/>
      <c r="ONU980" s="34"/>
      <c r="OOB980" s="35"/>
      <c r="OOC980" s="34"/>
      <c r="OOJ980" s="35"/>
      <c r="OOK980" s="34"/>
      <c r="OOR980" s="35"/>
      <c r="OOS980" s="34"/>
      <c r="OOZ980" s="35"/>
      <c r="OPA980" s="34"/>
      <c r="OPH980" s="35"/>
      <c r="OPI980" s="34"/>
      <c r="OPP980" s="35"/>
      <c r="OPQ980" s="34"/>
      <c r="OPX980" s="35"/>
      <c r="OPY980" s="34"/>
      <c r="OQF980" s="35"/>
      <c r="OQG980" s="34"/>
      <c r="OQN980" s="35"/>
      <c r="OQO980" s="34"/>
      <c r="OQV980" s="35"/>
      <c r="OQW980" s="34"/>
      <c r="ORD980" s="35"/>
      <c r="ORE980" s="34"/>
      <c r="ORL980" s="35"/>
      <c r="ORM980" s="34"/>
      <c r="ORT980" s="35"/>
      <c r="ORU980" s="34"/>
      <c r="OSB980" s="35"/>
      <c r="OSC980" s="34"/>
      <c r="OSJ980" s="35"/>
      <c r="OSK980" s="34"/>
      <c r="OSR980" s="35"/>
      <c r="OSS980" s="34"/>
      <c r="OSZ980" s="35"/>
      <c r="OTA980" s="34"/>
      <c r="OTH980" s="35"/>
      <c r="OTI980" s="34"/>
      <c r="OTP980" s="35"/>
      <c r="OTQ980" s="34"/>
      <c r="OTX980" s="35"/>
      <c r="OTY980" s="34"/>
      <c r="OUF980" s="35"/>
      <c r="OUG980" s="34"/>
      <c r="OUN980" s="35"/>
      <c r="OUO980" s="34"/>
      <c r="OUV980" s="35"/>
      <c r="OUW980" s="34"/>
      <c r="OVD980" s="35"/>
      <c r="OVE980" s="34"/>
      <c r="OVL980" s="35"/>
      <c r="OVM980" s="34"/>
      <c r="OVT980" s="35"/>
      <c r="OVU980" s="34"/>
      <c r="OWB980" s="35"/>
      <c r="OWC980" s="34"/>
      <c r="OWJ980" s="35"/>
      <c r="OWK980" s="34"/>
      <c r="OWR980" s="35"/>
      <c r="OWS980" s="34"/>
      <c r="OWZ980" s="35"/>
      <c r="OXA980" s="34"/>
      <c r="OXH980" s="35"/>
      <c r="OXI980" s="34"/>
      <c r="OXP980" s="35"/>
      <c r="OXQ980" s="34"/>
      <c r="OXX980" s="35"/>
      <c r="OXY980" s="34"/>
      <c r="OYF980" s="35"/>
      <c r="OYG980" s="34"/>
      <c r="OYN980" s="35"/>
      <c r="OYO980" s="34"/>
      <c r="OYV980" s="35"/>
      <c r="OYW980" s="34"/>
      <c r="OZD980" s="35"/>
      <c r="OZE980" s="34"/>
      <c r="OZL980" s="35"/>
      <c r="OZM980" s="34"/>
      <c r="OZT980" s="35"/>
      <c r="OZU980" s="34"/>
      <c r="PAB980" s="35"/>
      <c r="PAC980" s="34"/>
      <c r="PAJ980" s="35"/>
      <c r="PAK980" s="34"/>
      <c r="PAR980" s="35"/>
      <c r="PAS980" s="34"/>
      <c r="PAZ980" s="35"/>
      <c r="PBA980" s="34"/>
      <c r="PBH980" s="35"/>
      <c r="PBI980" s="34"/>
      <c r="PBP980" s="35"/>
      <c r="PBQ980" s="34"/>
      <c r="PBX980" s="35"/>
      <c r="PBY980" s="34"/>
      <c r="PCF980" s="35"/>
      <c r="PCG980" s="34"/>
      <c r="PCN980" s="35"/>
      <c r="PCO980" s="34"/>
      <c r="PCV980" s="35"/>
      <c r="PCW980" s="34"/>
      <c r="PDD980" s="35"/>
      <c r="PDE980" s="34"/>
      <c r="PDL980" s="35"/>
      <c r="PDM980" s="34"/>
      <c r="PDT980" s="35"/>
      <c r="PDU980" s="34"/>
      <c r="PEB980" s="35"/>
      <c r="PEC980" s="34"/>
      <c r="PEJ980" s="35"/>
      <c r="PEK980" s="34"/>
      <c r="PER980" s="35"/>
      <c r="PES980" s="34"/>
      <c r="PEZ980" s="35"/>
      <c r="PFA980" s="34"/>
      <c r="PFH980" s="35"/>
      <c r="PFI980" s="34"/>
      <c r="PFP980" s="35"/>
      <c r="PFQ980" s="34"/>
      <c r="PFX980" s="35"/>
      <c r="PFY980" s="34"/>
      <c r="PGF980" s="35"/>
      <c r="PGG980" s="34"/>
      <c r="PGN980" s="35"/>
      <c r="PGO980" s="34"/>
      <c r="PGV980" s="35"/>
      <c r="PGW980" s="34"/>
      <c r="PHD980" s="35"/>
      <c r="PHE980" s="34"/>
      <c r="PHL980" s="35"/>
      <c r="PHM980" s="34"/>
      <c r="PHT980" s="35"/>
      <c r="PHU980" s="34"/>
      <c r="PIB980" s="35"/>
      <c r="PIC980" s="34"/>
      <c r="PIJ980" s="35"/>
      <c r="PIK980" s="34"/>
      <c r="PIR980" s="35"/>
      <c r="PIS980" s="34"/>
      <c r="PIZ980" s="35"/>
      <c r="PJA980" s="34"/>
      <c r="PJH980" s="35"/>
      <c r="PJI980" s="34"/>
      <c r="PJP980" s="35"/>
      <c r="PJQ980" s="34"/>
      <c r="PJX980" s="35"/>
      <c r="PJY980" s="34"/>
      <c r="PKF980" s="35"/>
      <c r="PKG980" s="34"/>
      <c r="PKN980" s="35"/>
      <c r="PKO980" s="34"/>
      <c r="PKV980" s="35"/>
      <c r="PKW980" s="34"/>
      <c r="PLD980" s="35"/>
      <c r="PLE980" s="34"/>
      <c r="PLL980" s="35"/>
      <c r="PLM980" s="34"/>
      <c r="PLT980" s="35"/>
      <c r="PLU980" s="34"/>
      <c r="PMB980" s="35"/>
      <c r="PMC980" s="34"/>
      <c r="PMJ980" s="35"/>
      <c r="PMK980" s="34"/>
      <c r="PMR980" s="35"/>
      <c r="PMS980" s="34"/>
      <c r="PMZ980" s="35"/>
      <c r="PNA980" s="34"/>
      <c r="PNH980" s="35"/>
      <c r="PNI980" s="34"/>
      <c r="PNP980" s="35"/>
      <c r="PNQ980" s="34"/>
      <c r="PNX980" s="35"/>
      <c r="PNY980" s="34"/>
      <c r="POF980" s="35"/>
      <c r="POG980" s="34"/>
      <c r="PON980" s="35"/>
      <c r="POO980" s="34"/>
      <c r="POV980" s="35"/>
      <c r="POW980" s="34"/>
      <c r="PPD980" s="35"/>
      <c r="PPE980" s="34"/>
      <c r="PPL980" s="35"/>
      <c r="PPM980" s="34"/>
      <c r="PPT980" s="35"/>
      <c r="PPU980" s="34"/>
      <c r="PQB980" s="35"/>
      <c r="PQC980" s="34"/>
      <c r="PQJ980" s="35"/>
      <c r="PQK980" s="34"/>
      <c r="PQR980" s="35"/>
      <c r="PQS980" s="34"/>
      <c r="PQZ980" s="35"/>
      <c r="PRA980" s="34"/>
      <c r="PRH980" s="35"/>
      <c r="PRI980" s="34"/>
      <c r="PRP980" s="35"/>
      <c r="PRQ980" s="34"/>
      <c r="PRX980" s="35"/>
      <c r="PRY980" s="34"/>
      <c r="PSF980" s="35"/>
      <c r="PSG980" s="34"/>
      <c r="PSN980" s="35"/>
      <c r="PSO980" s="34"/>
      <c r="PSV980" s="35"/>
      <c r="PSW980" s="34"/>
      <c r="PTD980" s="35"/>
      <c r="PTE980" s="34"/>
      <c r="PTL980" s="35"/>
      <c r="PTM980" s="34"/>
      <c r="PTT980" s="35"/>
      <c r="PTU980" s="34"/>
      <c r="PUB980" s="35"/>
      <c r="PUC980" s="34"/>
      <c r="PUJ980" s="35"/>
      <c r="PUK980" s="34"/>
      <c r="PUR980" s="35"/>
      <c r="PUS980" s="34"/>
      <c r="PUZ980" s="35"/>
      <c r="PVA980" s="34"/>
      <c r="PVH980" s="35"/>
      <c r="PVI980" s="34"/>
      <c r="PVP980" s="35"/>
      <c r="PVQ980" s="34"/>
      <c r="PVX980" s="35"/>
      <c r="PVY980" s="34"/>
      <c r="PWF980" s="35"/>
      <c r="PWG980" s="34"/>
      <c r="PWN980" s="35"/>
      <c r="PWO980" s="34"/>
      <c r="PWV980" s="35"/>
      <c r="PWW980" s="34"/>
      <c r="PXD980" s="35"/>
      <c r="PXE980" s="34"/>
      <c r="PXL980" s="35"/>
      <c r="PXM980" s="34"/>
      <c r="PXT980" s="35"/>
      <c r="PXU980" s="34"/>
      <c r="PYB980" s="35"/>
      <c r="PYC980" s="34"/>
      <c r="PYJ980" s="35"/>
      <c r="PYK980" s="34"/>
      <c r="PYR980" s="35"/>
      <c r="PYS980" s="34"/>
      <c r="PYZ980" s="35"/>
      <c r="PZA980" s="34"/>
      <c r="PZH980" s="35"/>
      <c r="PZI980" s="34"/>
      <c r="PZP980" s="35"/>
      <c r="PZQ980" s="34"/>
      <c r="PZX980" s="35"/>
      <c r="PZY980" s="34"/>
      <c r="QAF980" s="35"/>
      <c r="QAG980" s="34"/>
      <c r="QAN980" s="35"/>
      <c r="QAO980" s="34"/>
      <c r="QAV980" s="35"/>
      <c r="QAW980" s="34"/>
      <c r="QBD980" s="35"/>
      <c r="QBE980" s="34"/>
      <c r="QBL980" s="35"/>
      <c r="QBM980" s="34"/>
      <c r="QBT980" s="35"/>
      <c r="QBU980" s="34"/>
      <c r="QCB980" s="35"/>
      <c r="QCC980" s="34"/>
      <c r="QCJ980" s="35"/>
      <c r="QCK980" s="34"/>
      <c r="QCR980" s="35"/>
      <c r="QCS980" s="34"/>
      <c r="QCZ980" s="35"/>
      <c r="QDA980" s="34"/>
      <c r="QDH980" s="35"/>
      <c r="QDI980" s="34"/>
      <c r="QDP980" s="35"/>
      <c r="QDQ980" s="34"/>
      <c r="QDX980" s="35"/>
      <c r="QDY980" s="34"/>
      <c r="QEF980" s="35"/>
      <c r="QEG980" s="34"/>
      <c r="QEN980" s="35"/>
      <c r="QEO980" s="34"/>
      <c r="QEV980" s="35"/>
      <c r="QEW980" s="34"/>
      <c r="QFD980" s="35"/>
      <c r="QFE980" s="34"/>
      <c r="QFL980" s="35"/>
      <c r="QFM980" s="34"/>
      <c r="QFT980" s="35"/>
      <c r="QFU980" s="34"/>
      <c r="QGB980" s="35"/>
      <c r="QGC980" s="34"/>
      <c r="QGJ980" s="35"/>
      <c r="QGK980" s="34"/>
      <c r="QGR980" s="35"/>
      <c r="QGS980" s="34"/>
      <c r="QGZ980" s="35"/>
      <c r="QHA980" s="34"/>
      <c r="QHH980" s="35"/>
      <c r="QHI980" s="34"/>
      <c r="QHP980" s="35"/>
      <c r="QHQ980" s="34"/>
      <c r="QHX980" s="35"/>
      <c r="QHY980" s="34"/>
      <c r="QIF980" s="35"/>
      <c r="QIG980" s="34"/>
      <c r="QIN980" s="35"/>
      <c r="QIO980" s="34"/>
      <c r="QIV980" s="35"/>
      <c r="QIW980" s="34"/>
      <c r="QJD980" s="35"/>
      <c r="QJE980" s="34"/>
      <c r="QJL980" s="35"/>
      <c r="QJM980" s="34"/>
      <c r="QJT980" s="35"/>
      <c r="QJU980" s="34"/>
      <c r="QKB980" s="35"/>
      <c r="QKC980" s="34"/>
      <c r="QKJ980" s="35"/>
      <c r="QKK980" s="34"/>
      <c r="QKR980" s="35"/>
      <c r="QKS980" s="34"/>
      <c r="QKZ980" s="35"/>
      <c r="QLA980" s="34"/>
      <c r="QLH980" s="35"/>
      <c r="QLI980" s="34"/>
      <c r="QLP980" s="35"/>
      <c r="QLQ980" s="34"/>
      <c r="QLX980" s="35"/>
      <c r="QLY980" s="34"/>
      <c r="QMF980" s="35"/>
      <c r="QMG980" s="34"/>
      <c r="QMN980" s="35"/>
      <c r="QMO980" s="34"/>
      <c r="QMV980" s="35"/>
      <c r="QMW980" s="34"/>
      <c r="QND980" s="35"/>
      <c r="QNE980" s="34"/>
      <c r="QNL980" s="35"/>
      <c r="QNM980" s="34"/>
      <c r="QNT980" s="35"/>
      <c r="QNU980" s="34"/>
      <c r="QOB980" s="35"/>
      <c r="QOC980" s="34"/>
      <c r="QOJ980" s="35"/>
      <c r="QOK980" s="34"/>
      <c r="QOR980" s="35"/>
      <c r="QOS980" s="34"/>
      <c r="QOZ980" s="35"/>
      <c r="QPA980" s="34"/>
      <c r="QPH980" s="35"/>
      <c r="QPI980" s="34"/>
      <c r="QPP980" s="35"/>
      <c r="QPQ980" s="34"/>
      <c r="QPX980" s="35"/>
      <c r="QPY980" s="34"/>
      <c r="QQF980" s="35"/>
      <c r="QQG980" s="34"/>
      <c r="QQN980" s="35"/>
      <c r="QQO980" s="34"/>
      <c r="QQV980" s="35"/>
      <c r="QQW980" s="34"/>
      <c r="QRD980" s="35"/>
      <c r="QRE980" s="34"/>
      <c r="QRL980" s="35"/>
      <c r="QRM980" s="34"/>
      <c r="QRT980" s="35"/>
      <c r="QRU980" s="34"/>
      <c r="QSB980" s="35"/>
      <c r="QSC980" s="34"/>
      <c r="QSJ980" s="35"/>
      <c r="QSK980" s="34"/>
      <c r="QSR980" s="35"/>
      <c r="QSS980" s="34"/>
      <c r="QSZ980" s="35"/>
      <c r="QTA980" s="34"/>
      <c r="QTH980" s="35"/>
      <c r="QTI980" s="34"/>
      <c r="QTP980" s="35"/>
      <c r="QTQ980" s="34"/>
      <c r="QTX980" s="35"/>
      <c r="QTY980" s="34"/>
      <c r="QUF980" s="35"/>
      <c r="QUG980" s="34"/>
      <c r="QUN980" s="35"/>
      <c r="QUO980" s="34"/>
      <c r="QUV980" s="35"/>
      <c r="QUW980" s="34"/>
      <c r="QVD980" s="35"/>
      <c r="QVE980" s="34"/>
      <c r="QVL980" s="35"/>
      <c r="QVM980" s="34"/>
      <c r="QVT980" s="35"/>
      <c r="QVU980" s="34"/>
      <c r="QWB980" s="35"/>
      <c r="QWC980" s="34"/>
      <c r="QWJ980" s="35"/>
      <c r="QWK980" s="34"/>
      <c r="QWR980" s="35"/>
      <c r="QWS980" s="34"/>
      <c r="QWZ980" s="35"/>
      <c r="QXA980" s="34"/>
      <c r="QXH980" s="35"/>
      <c r="QXI980" s="34"/>
      <c r="QXP980" s="35"/>
      <c r="QXQ980" s="34"/>
      <c r="QXX980" s="35"/>
      <c r="QXY980" s="34"/>
      <c r="QYF980" s="35"/>
      <c r="QYG980" s="34"/>
      <c r="QYN980" s="35"/>
      <c r="QYO980" s="34"/>
      <c r="QYV980" s="35"/>
      <c r="QYW980" s="34"/>
      <c r="QZD980" s="35"/>
      <c r="QZE980" s="34"/>
      <c r="QZL980" s="35"/>
      <c r="QZM980" s="34"/>
      <c r="QZT980" s="35"/>
      <c r="QZU980" s="34"/>
      <c r="RAB980" s="35"/>
      <c r="RAC980" s="34"/>
      <c r="RAJ980" s="35"/>
      <c r="RAK980" s="34"/>
      <c r="RAR980" s="35"/>
      <c r="RAS980" s="34"/>
      <c r="RAZ980" s="35"/>
      <c r="RBA980" s="34"/>
      <c r="RBH980" s="35"/>
      <c r="RBI980" s="34"/>
      <c r="RBP980" s="35"/>
      <c r="RBQ980" s="34"/>
      <c r="RBX980" s="35"/>
      <c r="RBY980" s="34"/>
      <c r="RCF980" s="35"/>
      <c r="RCG980" s="34"/>
      <c r="RCN980" s="35"/>
      <c r="RCO980" s="34"/>
      <c r="RCV980" s="35"/>
      <c r="RCW980" s="34"/>
      <c r="RDD980" s="35"/>
      <c r="RDE980" s="34"/>
      <c r="RDL980" s="35"/>
      <c r="RDM980" s="34"/>
      <c r="RDT980" s="35"/>
      <c r="RDU980" s="34"/>
      <c r="REB980" s="35"/>
      <c r="REC980" s="34"/>
      <c r="REJ980" s="35"/>
      <c r="REK980" s="34"/>
      <c r="RER980" s="35"/>
      <c r="RES980" s="34"/>
      <c r="REZ980" s="35"/>
      <c r="RFA980" s="34"/>
      <c r="RFH980" s="35"/>
      <c r="RFI980" s="34"/>
      <c r="RFP980" s="35"/>
      <c r="RFQ980" s="34"/>
      <c r="RFX980" s="35"/>
      <c r="RFY980" s="34"/>
      <c r="RGF980" s="35"/>
      <c r="RGG980" s="34"/>
      <c r="RGN980" s="35"/>
      <c r="RGO980" s="34"/>
      <c r="RGV980" s="35"/>
      <c r="RGW980" s="34"/>
      <c r="RHD980" s="35"/>
      <c r="RHE980" s="34"/>
      <c r="RHL980" s="35"/>
      <c r="RHM980" s="34"/>
      <c r="RHT980" s="35"/>
      <c r="RHU980" s="34"/>
      <c r="RIB980" s="35"/>
      <c r="RIC980" s="34"/>
      <c r="RIJ980" s="35"/>
      <c r="RIK980" s="34"/>
      <c r="RIR980" s="35"/>
      <c r="RIS980" s="34"/>
      <c r="RIZ980" s="35"/>
      <c r="RJA980" s="34"/>
      <c r="RJH980" s="35"/>
      <c r="RJI980" s="34"/>
      <c r="RJP980" s="35"/>
      <c r="RJQ980" s="34"/>
      <c r="RJX980" s="35"/>
      <c r="RJY980" s="34"/>
      <c r="RKF980" s="35"/>
      <c r="RKG980" s="34"/>
      <c r="RKN980" s="35"/>
      <c r="RKO980" s="34"/>
      <c r="RKV980" s="35"/>
      <c r="RKW980" s="34"/>
      <c r="RLD980" s="35"/>
      <c r="RLE980" s="34"/>
      <c r="RLL980" s="35"/>
      <c r="RLM980" s="34"/>
      <c r="RLT980" s="35"/>
      <c r="RLU980" s="34"/>
      <c r="RMB980" s="35"/>
      <c r="RMC980" s="34"/>
      <c r="RMJ980" s="35"/>
      <c r="RMK980" s="34"/>
      <c r="RMR980" s="35"/>
      <c r="RMS980" s="34"/>
      <c r="RMZ980" s="35"/>
      <c r="RNA980" s="34"/>
      <c r="RNH980" s="35"/>
      <c r="RNI980" s="34"/>
      <c r="RNP980" s="35"/>
      <c r="RNQ980" s="34"/>
      <c r="RNX980" s="35"/>
      <c r="RNY980" s="34"/>
      <c r="ROF980" s="35"/>
      <c r="ROG980" s="34"/>
      <c r="RON980" s="35"/>
      <c r="ROO980" s="34"/>
      <c r="ROV980" s="35"/>
      <c r="ROW980" s="34"/>
      <c r="RPD980" s="35"/>
      <c r="RPE980" s="34"/>
      <c r="RPL980" s="35"/>
      <c r="RPM980" s="34"/>
      <c r="RPT980" s="35"/>
      <c r="RPU980" s="34"/>
      <c r="RQB980" s="35"/>
      <c r="RQC980" s="34"/>
      <c r="RQJ980" s="35"/>
      <c r="RQK980" s="34"/>
      <c r="RQR980" s="35"/>
      <c r="RQS980" s="34"/>
      <c r="RQZ980" s="35"/>
      <c r="RRA980" s="34"/>
      <c r="RRH980" s="35"/>
      <c r="RRI980" s="34"/>
      <c r="RRP980" s="35"/>
      <c r="RRQ980" s="34"/>
      <c r="RRX980" s="35"/>
      <c r="RRY980" s="34"/>
      <c r="RSF980" s="35"/>
      <c r="RSG980" s="34"/>
      <c r="RSN980" s="35"/>
      <c r="RSO980" s="34"/>
      <c r="RSV980" s="35"/>
      <c r="RSW980" s="34"/>
      <c r="RTD980" s="35"/>
      <c r="RTE980" s="34"/>
      <c r="RTL980" s="35"/>
      <c r="RTM980" s="34"/>
      <c r="RTT980" s="35"/>
      <c r="RTU980" s="34"/>
      <c r="RUB980" s="35"/>
      <c r="RUC980" s="34"/>
      <c r="RUJ980" s="35"/>
      <c r="RUK980" s="34"/>
      <c r="RUR980" s="35"/>
      <c r="RUS980" s="34"/>
      <c r="RUZ980" s="35"/>
      <c r="RVA980" s="34"/>
      <c r="RVH980" s="35"/>
      <c r="RVI980" s="34"/>
      <c r="RVP980" s="35"/>
      <c r="RVQ980" s="34"/>
      <c r="RVX980" s="35"/>
      <c r="RVY980" s="34"/>
      <c r="RWF980" s="35"/>
      <c r="RWG980" s="34"/>
      <c r="RWN980" s="35"/>
      <c r="RWO980" s="34"/>
      <c r="RWV980" s="35"/>
      <c r="RWW980" s="34"/>
      <c r="RXD980" s="35"/>
      <c r="RXE980" s="34"/>
      <c r="RXL980" s="35"/>
      <c r="RXM980" s="34"/>
      <c r="RXT980" s="35"/>
      <c r="RXU980" s="34"/>
      <c r="RYB980" s="35"/>
      <c r="RYC980" s="34"/>
      <c r="RYJ980" s="35"/>
      <c r="RYK980" s="34"/>
      <c r="RYR980" s="35"/>
      <c r="RYS980" s="34"/>
      <c r="RYZ980" s="35"/>
      <c r="RZA980" s="34"/>
      <c r="RZH980" s="35"/>
      <c r="RZI980" s="34"/>
      <c r="RZP980" s="35"/>
      <c r="RZQ980" s="34"/>
      <c r="RZX980" s="35"/>
      <c r="RZY980" s="34"/>
      <c r="SAF980" s="35"/>
      <c r="SAG980" s="34"/>
      <c r="SAN980" s="35"/>
      <c r="SAO980" s="34"/>
      <c r="SAV980" s="35"/>
      <c r="SAW980" s="34"/>
      <c r="SBD980" s="35"/>
      <c r="SBE980" s="34"/>
      <c r="SBL980" s="35"/>
      <c r="SBM980" s="34"/>
      <c r="SBT980" s="35"/>
      <c r="SBU980" s="34"/>
      <c r="SCB980" s="35"/>
      <c r="SCC980" s="34"/>
      <c r="SCJ980" s="35"/>
      <c r="SCK980" s="34"/>
      <c r="SCR980" s="35"/>
      <c r="SCS980" s="34"/>
      <c r="SCZ980" s="35"/>
      <c r="SDA980" s="34"/>
      <c r="SDH980" s="35"/>
      <c r="SDI980" s="34"/>
      <c r="SDP980" s="35"/>
      <c r="SDQ980" s="34"/>
      <c r="SDX980" s="35"/>
      <c r="SDY980" s="34"/>
      <c r="SEF980" s="35"/>
      <c r="SEG980" s="34"/>
      <c r="SEN980" s="35"/>
      <c r="SEO980" s="34"/>
      <c r="SEV980" s="35"/>
      <c r="SEW980" s="34"/>
      <c r="SFD980" s="35"/>
      <c r="SFE980" s="34"/>
      <c r="SFL980" s="35"/>
      <c r="SFM980" s="34"/>
      <c r="SFT980" s="35"/>
      <c r="SFU980" s="34"/>
      <c r="SGB980" s="35"/>
      <c r="SGC980" s="34"/>
      <c r="SGJ980" s="35"/>
      <c r="SGK980" s="34"/>
      <c r="SGR980" s="35"/>
      <c r="SGS980" s="34"/>
      <c r="SGZ980" s="35"/>
      <c r="SHA980" s="34"/>
      <c r="SHH980" s="35"/>
      <c r="SHI980" s="34"/>
      <c r="SHP980" s="35"/>
      <c r="SHQ980" s="34"/>
      <c r="SHX980" s="35"/>
      <c r="SHY980" s="34"/>
      <c r="SIF980" s="35"/>
      <c r="SIG980" s="34"/>
      <c r="SIN980" s="35"/>
      <c r="SIO980" s="34"/>
      <c r="SIV980" s="35"/>
      <c r="SIW980" s="34"/>
      <c r="SJD980" s="35"/>
      <c r="SJE980" s="34"/>
      <c r="SJL980" s="35"/>
      <c r="SJM980" s="34"/>
      <c r="SJT980" s="35"/>
      <c r="SJU980" s="34"/>
      <c r="SKB980" s="35"/>
      <c r="SKC980" s="34"/>
      <c r="SKJ980" s="35"/>
      <c r="SKK980" s="34"/>
      <c r="SKR980" s="35"/>
      <c r="SKS980" s="34"/>
      <c r="SKZ980" s="35"/>
      <c r="SLA980" s="34"/>
      <c r="SLH980" s="35"/>
      <c r="SLI980" s="34"/>
      <c r="SLP980" s="35"/>
      <c r="SLQ980" s="34"/>
      <c r="SLX980" s="35"/>
      <c r="SLY980" s="34"/>
      <c r="SMF980" s="35"/>
      <c r="SMG980" s="34"/>
      <c r="SMN980" s="35"/>
      <c r="SMO980" s="34"/>
      <c r="SMV980" s="35"/>
      <c r="SMW980" s="34"/>
      <c r="SND980" s="35"/>
      <c r="SNE980" s="34"/>
      <c r="SNL980" s="35"/>
      <c r="SNM980" s="34"/>
      <c r="SNT980" s="35"/>
      <c r="SNU980" s="34"/>
      <c r="SOB980" s="35"/>
      <c r="SOC980" s="34"/>
      <c r="SOJ980" s="35"/>
      <c r="SOK980" s="34"/>
      <c r="SOR980" s="35"/>
      <c r="SOS980" s="34"/>
      <c r="SOZ980" s="35"/>
      <c r="SPA980" s="34"/>
      <c r="SPH980" s="35"/>
      <c r="SPI980" s="34"/>
      <c r="SPP980" s="35"/>
      <c r="SPQ980" s="34"/>
      <c r="SPX980" s="35"/>
      <c r="SPY980" s="34"/>
      <c r="SQF980" s="35"/>
      <c r="SQG980" s="34"/>
      <c r="SQN980" s="35"/>
      <c r="SQO980" s="34"/>
      <c r="SQV980" s="35"/>
      <c r="SQW980" s="34"/>
      <c r="SRD980" s="35"/>
      <c r="SRE980" s="34"/>
      <c r="SRL980" s="35"/>
      <c r="SRM980" s="34"/>
      <c r="SRT980" s="35"/>
      <c r="SRU980" s="34"/>
      <c r="SSB980" s="35"/>
      <c r="SSC980" s="34"/>
      <c r="SSJ980" s="35"/>
      <c r="SSK980" s="34"/>
      <c r="SSR980" s="35"/>
      <c r="SSS980" s="34"/>
      <c r="SSZ980" s="35"/>
      <c r="STA980" s="34"/>
      <c r="STH980" s="35"/>
      <c r="STI980" s="34"/>
      <c r="STP980" s="35"/>
      <c r="STQ980" s="34"/>
      <c r="STX980" s="35"/>
      <c r="STY980" s="34"/>
      <c r="SUF980" s="35"/>
      <c r="SUG980" s="34"/>
      <c r="SUN980" s="35"/>
      <c r="SUO980" s="34"/>
      <c r="SUV980" s="35"/>
      <c r="SUW980" s="34"/>
      <c r="SVD980" s="35"/>
      <c r="SVE980" s="34"/>
      <c r="SVL980" s="35"/>
      <c r="SVM980" s="34"/>
      <c r="SVT980" s="35"/>
      <c r="SVU980" s="34"/>
      <c r="SWB980" s="35"/>
      <c r="SWC980" s="34"/>
      <c r="SWJ980" s="35"/>
      <c r="SWK980" s="34"/>
      <c r="SWR980" s="35"/>
      <c r="SWS980" s="34"/>
      <c r="SWZ980" s="35"/>
      <c r="SXA980" s="34"/>
      <c r="SXH980" s="35"/>
      <c r="SXI980" s="34"/>
      <c r="SXP980" s="35"/>
      <c r="SXQ980" s="34"/>
      <c r="SXX980" s="35"/>
      <c r="SXY980" s="34"/>
      <c r="SYF980" s="35"/>
      <c r="SYG980" s="34"/>
      <c r="SYN980" s="35"/>
      <c r="SYO980" s="34"/>
      <c r="SYV980" s="35"/>
      <c r="SYW980" s="34"/>
      <c r="SZD980" s="35"/>
      <c r="SZE980" s="34"/>
      <c r="SZL980" s="35"/>
      <c r="SZM980" s="34"/>
      <c r="SZT980" s="35"/>
      <c r="SZU980" s="34"/>
      <c r="TAB980" s="35"/>
      <c r="TAC980" s="34"/>
      <c r="TAJ980" s="35"/>
      <c r="TAK980" s="34"/>
      <c r="TAR980" s="35"/>
      <c r="TAS980" s="34"/>
      <c r="TAZ980" s="35"/>
      <c r="TBA980" s="34"/>
      <c r="TBH980" s="35"/>
      <c r="TBI980" s="34"/>
      <c r="TBP980" s="35"/>
      <c r="TBQ980" s="34"/>
      <c r="TBX980" s="35"/>
      <c r="TBY980" s="34"/>
      <c r="TCF980" s="35"/>
      <c r="TCG980" s="34"/>
      <c r="TCN980" s="35"/>
      <c r="TCO980" s="34"/>
      <c r="TCV980" s="35"/>
      <c r="TCW980" s="34"/>
      <c r="TDD980" s="35"/>
      <c r="TDE980" s="34"/>
      <c r="TDL980" s="35"/>
      <c r="TDM980" s="34"/>
      <c r="TDT980" s="35"/>
      <c r="TDU980" s="34"/>
      <c r="TEB980" s="35"/>
      <c r="TEC980" s="34"/>
      <c r="TEJ980" s="35"/>
      <c r="TEK980" s="34"/>
      <c r="TER980" s="35"/>
      <c r="TES980" s="34"/>
      <c r="TEZ980" s="35"/>
      <c r="TFA980" s="34"/>
      <c r="TFH980" s="35"/>
      <c r="TFI980" s="34"/>
      <c r="TFP980" s="35"/>
      <c r="TFQ980" s="34"/>
      <c r="TFX980" s="35"/>
      <c r="TFY980" s="34"/>
      <c r="TGF980" s="35"/>
      <c r="TGG980" s="34"/>
      <c r="TGN980" s="35"/>
      <c r="TGO980" s="34"/>
      <c r="TGV980" s="35"/>
      <c r="TGW980" s="34"/>
      <c r="THD980" s="35"/>
      <c r="THE980" s="34"/>
      <c r="THL980" s="35"/>
      <c r="THM980" s="34"/>
      <c r="THT980" s="35"/>
      <c r="THU980" s="34"/>
      <c r="TIB980" s="35"/>
      <c r="TIC980" s="34"/>
      <c r="TIJ980" s="35"/>
      <c r="TIK980" s="34"/>
      <c r="TIR980" s="35"/>
      <c r="TIS980" s="34"/>
      <c r="TIZ980" s="35"/>
      <c r="TJA980" s="34"/>
      <c r="TJH980" s="35"/>
      <c r="TJI980" s="34"/>
      <c r="TJP980" s="35"/>
      <c r="TJQ980" s="34"/>
      <c r="TJX980" s="35"/>
      <c r="TJY980" s="34"/>
      <c r="TKF980" s="35"/>
      <c r="TKG980" s="34"/>
      <c r="TKN980" s="35"/>
      <c r="TKO980" s="34"/>
      <c r="TKV980" s="35"/>
      <c r="TKW980" s="34"/>
      <c r="TLD980" s="35"/>
      <c r="TLE980" s="34"/>
      <c r="TLL980" s="35"/>
      <c r="TLM980" s="34"/>
      <c r="TLT980" s="35"/>
      <c r="TLU980" s="34"/>
      <c r="TMB980" s="35"/>
      <c r="TMC980" s="34"/>
      <c r="TMJ980" s="35"/>
      <c r="TMK980" s="34"/>
      <c r="TMR980" s="35"/>
      <c r="TMS980" s="34"/>
      <c r="TMZ980" s="35"/>
      <c r="TNA980" s="34"/>
      <c r="TNH980" s="35"/>
      <c r="TNI980" s="34"/>
      <c r="TNP980" s="35"/>
      <c r="TNQ980" s="34"/>
      <c r="TNX980" s="35"/>
      <c r="TNY980" s="34"/>
      <c r="TOF980" s="35"/>
      <c r="TOG980" s="34"/>
      <c r="TON980" s="35"/>
      <c r="TOO980" s="34"/>
      <c r="TOV980" s="35"/>
      <c r="TOW980" s="34"/>
      <c r="TPD980" s="35"/>
      <c r="TPE980" s="34"/>
      <c r="TPL980" s="35"/>
      <c r="TPM980" s="34"/>
      <c r="TPT980" s="35"/>
      <c r="TPU980" s="34"/>
      <c r="TQB980" s="35"/>
      <c r="TQC980" s="34"/>
      <c r="TQJ980" s="35"/>
      <c r="TQK980" s="34"/>
      <c r="TQR980" s="35"/>
      <c r="TQS980" s="34"/>
      <c r="TQZ980" s="35"/>
      <c r="TRA980" s="34"/>
      <c r="TRH980" s="35"/>
      <c r="TRI980" s="34"/>
      <c r="TRP980" s="35"/>
      <c r="TRQ980" s="34"/>
      <c r="TRX980" s="35"/>
      <c r="TRY980" s="34"/>
      <c r="TSF980" s="35"/>
      <c r="TSG980" s="34"/>
      <c r="TSN980" s="35"/>
      <c r="TSO980" s="34"/>
      <c r="TSV980" s="35"/>
      <c r="TSW980" s="34"/>
      <c r="TTD980" s="35"/>
      <c r="TTE980" s="34"/>
      <c r="TTL980" s="35"/>
      <c r="TTM980" s="34"/>
      <c r="TTT980" s="35"/>
      <c r="TTU980" s="34"/>
      <c r="TUB980" s="35"/>
      <c r="TUC980" s="34"/>
      <c r="TUJ980" s="35"/>
      <c r="TUK980" s="34"/>
      <c r="TUR980" s="35"/>
      <c r="TUS980" s="34"/>
      <c r="TUZ980" s="35"/>
      <c r="TVA980" s="34"/>
      <c r="TVH980" s="35"/>
      <c r="TVI980" s="34"/>
      <c r="TVP980" s="35"/>
      <c r="TVQ980" s="34"/>
      <c r="TVX980" s="35"/>
      <c r="TVY980" s="34"/>
      <c r="TWF980" s="35"/>
      <c r="TWG980" s="34"/>
      <c r="TWN980" s="35"/>
      <c r="TWO980" s="34"/>
      <c r="TWV980" s="35"/>
      <c r="TWW980" s="34"/>
      <c r="TXD980" s="35"/>
      <c r="TXE980" s="34"/>
      <c r="TXL980" s="35"/>
      <c r="TXM980" s="34"/>
      <c r="TXT980" s="35"/>
      <c r="TXU980" s="34"/>
      <c r="TYB980" s="35"/>
      <c r="TYC980" s="34"/>
      <c r="TYJ980" s="35"/>
      <c r="TYK980" s="34"/>
      <c r="TYR980" s="35"/>
      <c r="TYS980" s="34"/>
      <c r="TYZ980" s="35"/>
      <c r="TZA980" s="34"/>
      <c r="TZH980" s="35"/>
      <c r="TZI980" s="34"/>
      <c r="TZP980" s="35"/>
      <c r="TZQ980" s="34"/>
      <c r="TZX980" s="35"/>
      <c r="TZY980" s="34"/>
      <c r="UAF980" s="35"/>
      <c r="UAG980" s="34"/>
      <c r="UAN980" s="35"/>
      <c r="UAO980" s="34"/>
      <c r="UAV980" s="35"/>
      <c r="UAW980" s="34"/>
      <c r="UBD980" s="35"/>
      <c r="UBE980" s="34"/>
      <c r="UBL980" s="35"/>
      <c r="UBM980" s="34"/>
      <c r="UBT980" s="35"/>
      <c r="UBU980" s="34"/>
      <c r="UCB980" s="35"/>
      <c r="UCC980" s="34"/>
      <c r="UCJ980" s="35"/>
      <c r="UCK980" s="34"/>
      <c r="UCR980" s="35"/>
      <c r="UCS980" s="34"/>
      <c r="UCZ980" s="35"/>
      <c r="UDA980" s="34"/>
      <c r="UDH980" s="35"/>
      <c r="UDI980" s="34"/>
      <c r="UDP980" s="35"/>
      <c r="UDQ980" s="34"/>
      <c r="UDX980" s="35"/>
      <c r="UDY980" s="34"/>
      <c r="UEF980" s="35"/>
      <c r="UEG980" s="34"/>
      <c r="UEN980" s="35"/>
      <c r="UEO980" s="34"/>
      <c r="UEV980" s="35"/>
      <c r="UEW980" s="34"/>
      <c r="UFD980" s="35"/>
      <c r="UFE980" s="34"/>
      <c r="UFL980" s="35"/>
      <c r="UFM980" s="34"/>
      <c r="UFT980" s="35"/>
      <c r="UFU980" s="34"/>
      <c r="UGB980" s="35"/>
      <c r="UGC980" s="34"/>
      <c r="UGJ980" s="35"/>
      <c r="UGK980" s="34"/>
      <c r="UGR980" s="35"/>
      <c r="UGS980" s="34"/>
      <c r="UGZ980" s="35"/>
      <c r="UHA980" s="34"/>
      <c r="UHH980" s="35"/>
      <c r="UHI980" s="34"/>
      <c r="UHP980" s="35"/>
      <c r="UHQ980" s="34"/>
      <c r="UHX980" s="35"/>
      <c r="UHY980" s="34"/>
      <c r="UIF980" s="35"/>
      <c r="UIG980" s="34"/>
      <c r="UIN980" s="35"/>
      <c r="UIO980" s="34"/>
      <c r="UIV980" s="35"/>
      <c r="UIW980" s="34"/>
      <c r="UJD980" s="35"/>
      <c r="UJE980" s="34"/>
      <c r="UJL980" s="35"/>
      <c r="UJM980" s="34"/>
      <c r="UJT980" s="35"/>
      <c r="UJU980" s="34"/>
      <c r="UKB980" s="35"/>
      <c r="UKC980" s="34"/>
      <c r="UKJ980" s="35"/>
      <c r="UKK980" s="34"/>
      <c r="UKR980" s="35"/>
      <c r="UKS980" s="34"/>
      <c r="UKZ980" s="35"/>
      <c r="ULA980" s="34"/>
      <c r="ULH980" s="35"/>
      <c r="ULI980" s="34"/>
      <c r="ULP980" s="35"/>
      <c r="ULQ980" s="34"/>
      <c r="ULX980" s="35"/>
      <c r="ULY980" s="34"/>
      <c r="UMF980" s="35"/>
      <c r="UMG980" s="34"/>
      <c r="UMN980" s="35"/>
      <c r="UMO980" s="34"/>
      <c r="UMV980" s="35"/>
      <c r="UMW980" s="34"/>
      <c r="UND980" s="35"/>
      <c r="UNE980" s="34"/>
      <c r="UNL980" s="35"/>
      <c r="UNM980" s="34"/>
      <c r="UNT980" s="35"/>
      <c r="UNU980" s="34"/>
      <c r="UOB980" s="35"/>
      <c r="UOC980" s="34"/>
      <c r="UOJ980" s="35"/>
      <c r="UOK980" s="34"/>
      <c r="UOR980" s="35"/>
      <c r="UOS980" s="34"/>
      <c r="UOZ980" s="35"/>
      <c r="UPA980" s="34"/>
      <c r="UPH980" s="35"/>
      <c r="UPI980" s="34"/>
      <c r="UPP980" s="35"/>
      <c r="UPQ980" s="34"/>
      <c r="UPX980" s="35"/>
      <c r="UPY980" s="34"/>
      <c r="UQF980" s="35"/>
      <c r="UQG980" s="34"/>
      <c r="UQN980" s="35"/>
      <c r="UQO980" s="34"/>
      <c r="UQV980" s="35"/>
      <c r="UQW980" s="34"/>
      <c r="URD980" s="35"/>
      <c r="URE980" s="34"/>
      <c r="URL980" s="35"/>
      <c r="URM980" s="34"/>
      <c r="URT980" s="35"/>
      <c r="URU980" s="34"/>
      <c r="USB980" s="35"/>
      <c r="USC980" s="34"/>
      <c r="USJ980" s="35"/>
      <c r="USK980" s="34"/>
      <c r="USR980" s="35"/>
      <c r="USS980" s="34"/>
      <c r="USZ980" s="35"/>
      <c r="UTA980" s="34"/>
      <c r="UTH980" s="35"/>
      <c r="UTI980" s="34"/>
      <c r="UTP980" s="35"/>
      <c r="UTQ980" s="34"/>
      <c r="UTX980" s="35"/>
      <c r="UTY980" s="34"/>
      <c r="UUF980" s="35"/>
      <c r="UUG980" s="34"/>
      <c r="UUN980" s="35"/>
      <c r="UUO980" s="34"/>
      <c r="UUV980" s="35"/>
      <c r="UUW980" s="34"/>
      <c r="UVD980" s="35"/>
      <c r="UVE980" s="34"/>
      <c r="UVL980" s="35"/>
      <c r="UVM980" s="34"/>
      <c r="UVT980" s="35"/>
      <c r="UVU980" s="34"/>
      <c r="UWB980" s="35"/>
      <c r="UWC980" s="34"/>
      <c r="UWJ980" s="35"/>
      <c r="UWK980" s="34"/>
      <c r="UWR980" s="35"/>
      <c r="UWS980" s="34"/>
      <c r="UWZ980" s="35"/>
      <c r="UXA980" s="34"/>
      <c r="UXH980" s="35"/>
      <c r="UXI980" s="34"/>
      <c r="UXP980" s="35"/>
      <c r="UXQ980" s="34"/>
      <c r="UXX980" s="35"/>
      <c r="UXY980" s="34"/>
      <c r="UYF980" s="35"/>
      <c r="UYG980" s="34"/>
      <c r="UYN980" s="35"/>
      <c r="UYO980" s="34"/>
      <c r="UYV980" s="35"/>
      <c r="UYW980" s="34"/>
      <c r="UZD980" s="35"/>
      <c r="UZE980" s="34"/>
      <c r="UZL980" s="35"/>
      <c r="UZM980" s="34"/>
      <c r="UZT980" s="35"/>
      <c r="UZU980" s="34"/>
      <c r="VAB980" s="35"/>
      <c r="VAC980" s="34"/>
      <c r="VAJ980" s="35"/>
      <c r="VAK980" s="34"/>
      <c r="VAR980" s="35"/>
      <c r="VAS980" s="34"/>
      <c r="VAZ980" s="35"/>
      <c r="VBA980" s="34"/>
      <c r="VBH980" s="35"/>
      <c r="VBI980" s="34"/>
      <c r="VBP980" s="35"/>
      <c r="VBQ980" s="34"/>
      <c r="VBX980" s="35"/>
      <c r="VBY980" s="34"/>
      <c r="VCF980" s="35"/>
      <c r="VCG980" s="34"/>
      <c r="VCN980" s="35"/>
      <c r="VCO980" s="34"/>
      <c r="VCV980" s="35"/>
      <c r="VCW980" s="34"/>
      <c r="VDD980" s="35"/>
      <c r="VDE980" s="34"/>
      <c r="VDL980" s="35"/>
      <c r="VDM980" s="34"/>
      <c r="VDT980" s="35"/>
      <c r="VDU980" s="34"/>
      <c r="VEB980" s="35"/>
      <c r="VEC980" s="34"/>
      <c r="VEJ980" s="35"/>
      <c r="VEK980" s="34"/>
      <c r="VER980" s="35"/>
      <c r="VES980" s="34"/>
      <c r="VEZ980" s="35"/>
      <c r="VFA980" s="34"/>
      <c r="VFH980" s="35"/>
      <c r="VFI980" s="34"/>
      <c r="VFP980" s="35"/>
      <c r="VFQ980" s="34"/>
      <c r="VFX980" s="35"/>
      <c r="VFY980" s="34"/>
      <c r="VGF980" s="35"/>
      <c r="VGG980" s="34"/>
      <c r="VGN980" s="35"/>
      <c r="VGO980" s="34"/>
      <c r="VGV980" s="35"/>
      <c r="VGW980" s="34"/>
      <c r="VHD980" s="35"/>
      <c r="VHE980" s="34"/>
      <c r="VHL980" s="35"/>
      <c r="VHM980" s="34"/>
      <c r="VHT980" s="35"/>
      <c r="VHU980" s="34"/>
      <c r="VIB980" s="35"/>
      <c r="VIC980" s="34"/>
      <c r="VIJ980" s="35"/>
      <c r="VIK980" s="34"/>
      <c r="VIR980" s="35"/>
      <c r="VIS980" s="34"/>
      <c r="VIZ980" s="35"/>
      <c r="VJA980" s="34"/>
      <c r="VJH980" s="35"/>
      <c r="VJI980" s="34"/>
      <c r="VJP980" s="35"/>
      <c r="VJQ980" s="34"/>
      <c r="VJX980" s="35"/>
      <c r="VJY980" s="34"/>
      <c r="VKF980" s="35"/>
      <c r="VKG980" s="34"/>
      <c r="VKN980" s="35"/>
      <c r="VKO980" s="34"/>
      <c r="VKV980" s="35"/>
      <c r="VKW980" s="34"/>
      <c r="VLD980" s="35"/>
      <c r="VLE980" s="34"/>
      <c r="VLL980" s="35"/>
      <c r="VLM980" s="34"/>
      <c r="VLT980" s="35"/>
      <c r="VLU980" s="34"/>
      <c r="VMB980" s="35"/>
      <c r="VMC980" s="34"/>
      <c r="VMJ980" s="35"/>
      <c r="VMK980" s="34"/>
      <c r="VMR980" s="35"/>
      <c r="VMS980" s="34"/>
      <c r="VMZ980" s="35"/>
      <c r="VNA980" s="34"/>
      <c r="VNH980" s="35"/>
      <c r="VNI980" s="34"/>
      <c r="VNP980" s="35"/>
      <c r="VNQ980" s="34"/>
      <c r="VNX980" s="35"/>
      <c r="VNY980" s="34"/>
      <c r="VOF980" s="35"/>
      <c r="VOG980" s="34"/>
      <c r="VON980" s="35"/>
      <c r="VOO980" s="34"/>
      <c r="VOV980" s="35"/>
      <c r="VOW980" s="34"/>
      <c r="VPD980" s="35"/>
      <c r="VPE980" s="34"/>
      <c r="VPL980" s="35"/>
      <c r="VPM980" s="34"/>
      <c r="VPT980" s="35"/>
      <c r="VPU980" s="34"/>
      <c r="VQB980" s="35"/>
      <c r="VQC980" s="34"/>
      <c r="VQJ980" s="35"/>
      <c r="VQK980" s="34"/>
      <c r="VQR980" s="35"/>
      <c r="VQS980" s="34"/>
      <c r="VQZ980" s="35"/>
      <c r="VRA980" s="34"/>
      <c r="VRH980" s="35"/>
      <c r="VRI980" s="34"/>
      <c r="VRP980" s="35"/>
      <c r="VRQ980" s="34"/>
      <c r="VRX980" s="35"/>
      <c r="VRY980" s="34"/>
      <c r="VSF980" s="35"/>
      <c r="VSG980" s="34"/>
      <c r="VSN980" s="35"/>
      <c r="VSO980" s="34"/>
      <c r="VSV980" s="35"/>
      <c r="VSW980" s="34"/>
      <c r="VTD980" s="35"/>
      <c r="VTE980" s="34"/>
      <c r="VTL980" s="35"/>
      <c r="VTM980" s="34"/>
      <c r="VTT980" s="35"/>
      <c r="VTU980" s="34"/>
      <c r="VUB980" s="35"/>
      <c r="VUC980" s="34"/>
      <c r="VUJ980" s="35"/>
      <c r="VUK980" s="34"/>
      <c r="VUR980" s="35"/>
      <c r="VUS980" s="34"/>
      <c r="VUZ980" s="35"/>
      <c r="VVA980" s="34"/>
      <c r="VVH980" s="35"/>
      <c r="VVI980" s="34"/>
      <c r="VVP980" s="35"/>
      <c r="VVQ980" s="34"/>
      <c r="VVX980" s="35"/>
      <c r="VVY980" s="34"/>
      <c r="VWF980" s="35"/>
      <c r="VWG980" s="34"/>
      <c r="VWN980" s="35"/>
      <c r="VWO980" s="34"/>
      <c r="VWV980" s="35"/>
      <c r="VWW980" s="34"/>
      <c r="VXD980" s="35"/>
      <c r="VXE980" s="34"/>
      <c r="VXL980" s="35"/>
      <c r="VXM980" s="34"/>
      <c r="VXT980" s="35"/>
      <c r="VXU980" s="34"/>
      <c r="VYB980" s="35"/>
      <c r="VYC980" s="34"/>
      <c r="VYJ980" s="35"/>
      <c r="VYK980" s="34"/>
      <c r="VYR980" s="35"/>
      <c r="VYS980" s="34"/>
      <c r="VYZ980" s="35"/>
      <c r="VZA980" s="34"/>
      <c r="VZH980" s="35"/>
      <c r="VZI980" s="34"/>
      <c r="VZP980" s="35"/>
      <c r="VZQ980" s="34"/>
      <c r="VZX980" s="35"/>
      <c r="VZY980" s="34"/>
      <c r="WAF980" s="35"/>
      <c r="WAG980" s="34"/>
      <c r="WAN980" s="35"/>
      <c r="WAO980" s="34"/>
      <c r="WAV980" s="35"/>
      <c r="WAW980" s="34"/>
      <c r="WBD980" s="35"/>
      <c r="WBE980" s="34"/>
      <c r="WBL980" s="35"/>
      <c r="WBM980" s="34"/>
      <c r="WBT980" s="35"/>
      <c r="WBU980" s="34"/>
      <c r="WCB980" s="35"/>
      <c r="WCC980" s="34"/>
      <c r="WCJ980" s="35"/>
      <c r="WCK980" s="34"/>
      <c r="WCR980" s="35"/>
      <c r="WCS980" s="34"/>
      <c r="WCZ980" s="35"/>
      <c r="WDA980" s="34"/>
      <c r="WDH980" s="35"/>
      <c r="WDI980" s="34"/>
      <c r="WDP980" s="35"/>
      <c r="WDQ980" s="34"/>
      <c r="WDX980" s="35"/>
      <c r="WDY980" s="34"/>
      <c r="WEF980" s="35"/>
      <c r="WEG980" s="34"/>
      <c r="WEN980" s="35"/>
      <c r="WEO980" s="34"/>
      <c r="WEV980" s="35"/>
      <c r="WEW980" s="34"/>
      <c r="WFD980" s="35"/>
      <c r="WFE980" s="34"/>
      <c r="WFL980" s="35"/>
      <c r="WFM980" s="34"/>
      <c r="WFT980" s="35"/>
      <c r="WFU980" s="34"/>
      <c r="WGB980" s="35"/>
      <c r="WGC980" s="34"/>
      <c r="WGJ980" s="35"/>
      <c r="WGK980" s="34"/>
      <c r="WGR980" s="35"/>
      <c r="WGS980" s="34"/>
      <c r="WGZ980" s="35"/>
      <c r="WHA980" s="34"/>
      <c r="WHH980" s="35"/>
      <c r="WHI980" s="34"/>
      <c r="WHP980" s="35"/>
      <c r="WHQ980" s="34"/>
      <c r="WHX980" s="35"/>
      <c r="WHY980" s="34"/>
      <c r="WIF980" s="35"/>
      <c r="WIG980" s="34"/>
      <c r="WIN980" s="35"/>
      <c r="WIO980" s="34"/>
      <c r="WIV980" s="35"/>
      <c r="WIW980" s="34"/>
      <c r="WJD980" s="35"/>
      <c r="WJE980" s="34"/>
      <c r="WJL980" s="35"/>
      <c r="WJM980" s="34"/>
      <c r="WJT980" s="35"/>
      <c r="WJU980" s="34"/>
      <c r="WKB980" s="35"/>
      <c r="WKC980" s="34"/>
      <c r="WKJ980" s="35"/>
      <c r="WKK980" s="34"/>
      <c r="WKR980" s="35"/>
      <c r="WKS980" s="34"/>
      <c r="WKZ980" s="35"/>
      <c r="WLA980" s="34"/>
      <c r="WLH980" s="35"/>
      <c r="WLI980" s="34"/>
      <c r="WLP980" s="35"/>
      <c r="WLQ980" s="34"/>
      <c r="WLX980" s="35"/>
      <c r="WLY980" s="34"/>
      <c r="WMF980" s="35"/>
      <c r="WMG980" s="34"/>
      <c r="WMN980" s="35"/>
      <c r="WMO980" s="34"/>
      <c r="WMV980" s="35"/>
      <c r="WMW980" s="34"/>
      <c r="WND980" s="35"/>
      <c r="WNE980" s="34"/>
      <c r="WNL980" s="35"/>
      <c r="WNM980" s="34"/>
      <c r="WNT980" s="35"/>
      <c r="WNU980" s="34"/>
      <c r="WOB980" s="35"/>
      <c r="WOC980" s="34"/>
      <c r="WOJ980" s="35"/>
      <c r="WOK980" s="34"/>
      <c r="WOR980" s="35"/>
      <c r="WOS980" s="34"/>
      <c r="WOZ980" s="35"/>
      <c r="WPA980" s="34"/>
      <c r="WPH980" s="35"/>
      <c r="WPI980" s="34"/>
      <c r="WPP980" s="35"/>
      <c r="WPQ980" s="34"/>
      <c r="WPX980" s="35"/>
      <c r="WPY980" s="34"/>
      <c r="WQF980" s="35"/>
      <c r="WQG980" s="34"/>
      <c r="WQN980" s="35"/>
      <c r="WQO980" s="34"/>
      <c r="WQV980" s="35"/>
      <c r="WQW980" s="34"/>
      <c r="WRD980" s="35"/>
      <c r="WRE980" s="34"/>
      <c r="WRL980" s="35"/>
      <c r="WRM980" s="34"/>
      <c r="WRT980" s="35"/>
      <c r="WRU980" s="34"/>
      <c r="WSB980" s="35"/>
      <c r="WSC980" s="34"/>
      <c r="WSJ980" s="35"/>
      <c r="WSK980" s="34"/>
      <c r="WSR980" s="35"/>
      <c r="WSS980" s="34"/>
      <c r="WSZ980" s="35"/>
      <c r="WTA980" s="34"/>
      <c r="WTH980" s="35"/>
      <c r="WTI980" s="34"/>
      <c r="WTP980" s="35"/>
      <c r="WTQ980" s="34"/>
      <c r="WTX980" s="35"/>
      <c r="WTY980" s="34"/>
      <c r="WUF980" s="35"/>
      <c r="WUG980" s="34"/>
      <c r="WUN980" s="35"/>
      <c r="WUO980" s="34"/>
      <c r="WUV980" s="35"/>
      <c r="WUW980" s="34"/>
      <c r="WVD980" s="35"/>
      <c r="WVE980" s="34"/>
      <c r="WVL980" s="35"/>
      <c r="WVM980" s="34"/>
      <c r="WVT980" s="35"/>
      <c r="WVU980" s="34"/>
      <c r="WWB980" s="35"/>
      <c r="WWC980" s="34"/>
      <c r="WWJ980" s="35"/>
      <c r="WWK980" s="34"/>
      <c r="WWR980" s="35"/>
      <c r="WWS980" s="34"/>
      <c r="WWZ980" s="35"/>
      <c r="WXA980" s="34"/>
      <c r="WXH980" s="35"/>
      <c r="WXI980" s="34"/>
      <c r="WXP980" s="35"/>
      <c r="WXQ980" s="34"/>
      <c r="WXX980" s="35"/>
      <c r="WXY980" s="34"/>
      <c r="WYF980" s="35"/>
      <c r="WYG980" s="34"/>
      <c r="WYN980" s="35"/>
      <c r="WYO980" s="34"/>
      <c r="WYV980" s="35"/>
      <c r="WYW980" s="34"/>
      <c r="WZD980" s="35"/>
      <c r="WZE980" s="34"/>
      <c r="WZL980" s="35"/>
      <c r="WZM980" s="34"/>
      <c r="WZT980" s="35"/>
      <c r="WZU980" s="34"/>
      <c r="XAB980" s="35"/>
      <c r="XAC980" s="34"/>
      <c r="XAJ980" s="35"/>
      <c r="XAK980" s="34"/>
      <c r="XAR980" s="35"/>
      <c r="XAS980" s="34"/>
      <c r="XAZ980" s="35"/>
      <c r="XBA980" s="34"/>
      <c r="XBH980" s="35"/>
      <c r="XBI980" s="34"/>
      <c r="XBP980" s="35"/>
      <c r="XBQ980" s="34"/>
      <c r="XBX980" s="35"/>
      <c r="XBY980" s="34"/>
      <c r="XCF980" s="35"/>
      <c r="XCG980" s="34"/>
      <c r="XCN980" s="35"/>
      <c r="XCO980" s="34"/>
      <c r="XCV980" s="35"/>
      <c r="XCW980" s="34"/>
      <c r="XDD980" s="35"/>
      <c r="XDE980" s="34"/>
      <c r="XDL980" s="35"/>
      <c r="XDM980" s="34"/>
      <c r="XDT980" s="35"/>
      <c r="XDU980" s="34"/>
      <c r="XEB980" s="35"/>
      <c r="XEC980" s="34"/>
      <c r="XEJ980" s="35"/>
      <c r="XEK980" s="34"/>
      <c r="XER980" s="35"/>
      <c r="XES980" s="34"/>
      <c r="XEZ980" s="35"/>
      <c r="XFA980" s="34"/>
    </row>
    <row r="981" spans="1:1021 1028:2045 2052:3069 3076:4093 4100:5117 5124:6141 6148:7165 7172:8189 8196:9213 9220:10237 10244:11261 11268:12285 12292:13309 13316:14333 14340:15357 15364:16381" x14ac:dyDescent="0.25">
      <c r="A981" t="s">
        <v>21</v>
      </c>
      <c r="B981" t="s">
        <v>153</v>
      </c>
      <c r="C981">
        <v>566</v>
      </c>
      <c r="D981">
        <v>566</v>
      </c>
      <c r="E981" s="35">
        <v>1</v>
      </c>
      <c r="F981" s="34">
        <v>1E-156</v>
      </c>
      <c r="G981">
        <v>98.15</v>
      </c>
      <c r="H981">
        <v>383</v>
      </c>
      <c r="I981" t="str">
        <f>HYPERLINK("https://www.ncbi.nlm.nih.gov/nucleotide/OK170206.1?report=genbank&amp;log$=nucltop&amp;blast_rank=79&amp;RID=XE5J84ZU013","OK170206.1")</f>
        <v>OK170206.1</v>
      </c>
      <c r="L981" s="35"/>
      <c r="M981" s="34"/>
      <c r="T981" s="35"/>
      <c r="U981" s="34"/>
      <c r="AB981" s="35"/>
      <c r="AC981" s="34"/>
      <c r="AJ981" s="35"/>
      <c r="AK981" s="34"/>
      <c r="AR981" s="35"/>
      <c r="AS981" s="34"/>
      <c r="AZ981" s="35"/>
      <c r="BA981" s="34"/>
      <c r="BH981" s="35"/>
      <c r="BI981" s="34"/>
      <c r="BP981" s="35"/>
      <c r="BQ981" s="34"/>
      <c r="BX981" s="35"/>
      <c r="BY981" s="34"/>
      <c r="CF981" s="35"/>
      <c r="CG981" s="34"/>
      <c r="CN981" s="35"/>
      <c r="CO981" s="34"/>
      <c r="CV981" s="35"/>
      <c r="CW981" s="34"/>
      <c r="DD981" s="35"/>
      <c r="DE981" s="34"/>
      <c r="DL981" s="35"/>
      <c r="DM981" s="34"/>
      <c r="DT981" s="35"/>
      <c r="DU981" s="34"/>
      <c r="EB981" s="35"/>
      <c r="EC981" s="34"/>
      <c r="EJ981" s="35"/>
      <c r="EK981" s="34"/>
      <c r="ER981" s="35"/>
      <c r="ES981" s="34"/>
      <c r="EZ981" s="35"/>
      <c r="FA981" s="34"/>
      <c r="FH981" s="35"/>
      <c r="FI981" s="34"/>
      <c r="FP981" s="35"/>
      <c r="FQ981" s="34"/>
      <c r="FX981" s="35"/>
      <c r="FY981" s="34"/>
      <c r="GF981" s="35"/>
      <c r="GG981" s="34"/>
      <c r="GN981" s="35"/>
      <c r="GO981" s="34"/>
      <c r="GV981" s="35"/>
      <c r="GW981" s="34"/>
      <c r="HD981" s="35"/>
      <c r="HE981" s="34"/>
      <c r="HL981" s="35"/>
      <c r="HM981" s="34"/>
      <c r="HT981" s="35"/>
      <c r="HU981" s="34"/>
      <c r="IB981" s="35"/>
      <c r="IC981" s="34"/>
      <c r="IJ981" s="35"/>
      <c r="IK981" s="34"/>
      <c r="IR981" s="35"/>
      <c r="IS981" s="34"/>
      <c r="IZ981" s="35"/>
      <c r="JA981" s="34"/>
      <c r="JH981" s="35"/>
      <c r="JI981" s="34"/>
      <c r="JP981" s="35"/>
      <c r="JQ981" s="34"/>
      <c r="JX981" s="35"/>
      <c r="JY981" s="34"/>
      <c r="KF981" s="35"/>
      <c r="KG981" s="34"/>
      <c r="KN981" s="35"/>
      <c r="KO981" s="34"/>
      <c r="KV981" s="35"/>
      <c r="KW981" s="34"/>
      <c r="LD981" s="35"/>
      <c r="LE981" s="34"/>
      <c r="LL981" s="35"/>
      <c r="LM981" s="34"/>
      <c r="LT981" s="35"/>
      <c r="LU981" s="34"/>
      <c r="MB981" s="35"/>
      <c r="MC981" s="34"/>
      <c r="MJ981" s="35"/>
      <c r="MK981" s="34"/>
      <c r="MR981" s="35"/>
      <c r="MS981" s="34"/>
      <c r="MZ981" s="35"/>
      <c r="NA981" s="34"/>
      <c r="NH981" s="35"/>
      <c r="NI981" s="34"/>
      <c r="NP981" s="35"/>
      <c r="NQ981" s="34"/>
      <c r="NX981" s="35"/>
      <c r="NY981" s="34"/>
      <c r="OF981" s="35"/>
      <c r="OG981" s="34"/>
      <c r="ON981" s="35"/>
      <c r="OO981" s="34"/>
      <c r="OV981" s="35"/>
      <c r="OW981" s="34"/>
      <c r="PD981" s="35"/>
      <c r="PE981" s="34"/>
      <c r="PL981" s="35"/>
      <c r="PM981" s="34"/>
      <c r="PT981" s="35"/>
      <c r="PU981" s="34"/>
      <c r="QB981" s="35"/>
      <c r="QC981" s="34"/>
      <c r="QJ981" s="35"/>
      <c r="QK981" s="34"/>
      <c r="QR981" s="35"/>
      <c r="QS981" s="34"/>
      <c r="QZ981" s="35"/>
      <c r="RA981" s="34"/>
      <c r="RH981" s="35"/>
      <c r="RI981" s="34"/>
      <c r="RP981" s="35"/>
      <c r="RQ981" s="34"/>
      <c r="RX981" s="35"/>
      <c r="RY981" s="34"/>
      <c r="SF981" s="35"/>
      <c r="SG981" s="34"/>
      <c r="SN981" s="35"/>
      <c r="SO981" s="34"/>
      <c r="SV981" s="35"/>
      <c r="SW981" s="34"/>
      <c r="TD981" s="35"/>
      <c r="TE981" s="34"/>
      <c r="TL981" s="35"/>
      <c r="TM981" s="34"/>
      <c r="TT981" s="35"/>
      <c r="TU981" s="34"/>
      <c r="UB981" s="35"/>
      <c r="UC981" s="34"/>
      <c r="UJ981" s="35"/>
      <c r="UK981" s="34"/>
      <c r="UR981" s="35"/>
      <c r="US981" s="34"/>
      <c r="UZ981" s="35"/>
      <c r="VA981" s="34"/>
      <c r="VH981" s="35"/>
      <c r="VI981" s="34"/>
      <c r="VP981" s="35"/>
      <c r="VQ981" s="34"/>
      <c r="VX981" s="35"/>
      <c r="VY981" s="34"/>
      <c r="WF981" s="35"/>
      <c r="WG981" s="34"/>
      <c r="WN981" s="35"/>
      <c r="WO981" s="34"/>
      <c r="WV981" s="35"/>
      <c r="WW981" s="34"/>
      <c r="XD981" s="35"/>
      <c r="XE981" s="34"/>
      <c r="XL981" s="35"/>
      <c r="XM981" s="34"/>
      <c r="XT981" s="35"/>
      <c r="XU981" s="34"/>
      <c r="YB981" s="35"/>
      <c r="YC981" s="34"/>
      <c r="YJ981" s="35"/>
      <c r="YK981" s="34"/>
      <c r="YR981" s="35"/>
      <c r="YS981" s="34"/>
      <c r="YZ981" s="35"/>
      <c r="ZA981" s="34"/>
      <c r="ZH981" s="35"/>
      <c r="ZI981" s="34"/>
      <c r="ZP981" s="35"/>
      <c r="ZQ981" s="34"/>
      <c r="ZX981" s="35"/>
      <c r="ZY981" s="34"/>
      <c r="AAF981" s="35"/>
      <c r="AAG981" s="34"/>
      <c r="AAN981" s="35"/>
      <c r="AAO981" s="34"/>
      <c r="AAV981" s="35"/>
      <c r="AAW981" s="34"/>
      <c r="ABD981" s="35"/>
      <c r="ABE981" s="34"/>
      <c r="ABL981" s="35"/>
      <c r="ABM981" s="34"/>
      <c r="ABT981" s="35"/>
      <c r="ABU981" s="34"/>
      <c r="ACB981" s="35"/>
      <c r="ACC981" s="34"/>
      <c r="ACJ981" s="35"/>
      <c r="ACK981" s="34"/>
      <c r="ACR981" s="35"/>
      <c r="ACS981" s="34"/>
      <c r="ACZ981" s="35"/>
      <c r="ADA981" s="34"/>
      <c r="ADH981" s="35"/>
      <c r="ADI981" s="34"/>
      <c r="ADP981" s="35"/>
      <c r="ADQ981" s="34"/>
      <c r="ADX981" s="35"/>
      <c r="ADY981" s="34"/>
      <c r="AEF981" s="35"/>
      <c r="AEG981" s="34"/>
      <c r="AEN981" s="35"/>
      <c r="AEO981" s="34"/>
      <c r="AEV981" s="35"/>
      <c r="AEW981" s="34"/>
      <c r="AFD981" s="35"/>
      <c r="AFE981" s="34"/>
      <c r="AFL981" s="35"/>
      <c r="AFM981" s="34"/>
      <c r="AFT981" s="35"/>
      <c r="AFU981" s="34"/>
      <c r="AGB981" s="35"/>
      <c r="AGC981" s="34"/>
      <c r="AGJ981" s="35"/>
      <c r="AGK981" s="34"/>
      <c r="AGR981" s="35"/>
      <c r="AGS981" s="34"/>
      <c r="AGZ981" s="35"/>
      <c r="AHA981" s="34"/>
      <c r="AHH981" s="35"/>
      <c r="AHI981" s="34"/>
      <c r="AHP981" s="35"/>
      <c r="AHQ981" s="34"/>
      <c r="AHX981" s="35"/>
      <c r="AHY981" s="34"/>
      <c r="AIF981" s="35"/>
      <c r="AIG981" s="34"/>
      <c r="AIN981" s="35"/>
      <c r="AIO981" s="34"/>
      <c r="AIV981" s="35"/>
      <c r="AIW981" s="34"/>
      <c r="AJD981" s="35"/>
      <c r="AJE981" s="34"/>
      <c r="AJL981" s="35"/>
      <c r="AJM981" s="34"/>
      <c r="AJT981" s="35"/>
      <c r="AJU981" s="34"/>
      <c r="AKB981" s="35"/>
      <c r="AKC981" s="34"/>
      <c r="AKJ981" s="35"/>
      <c r="AKK981" s="34"/>
      <c r="AKR981" s="35"/>
      <c r="AKS981" s="34"/>
      <c r="AKZ981" s="35"/>
      <c r="ALA981" s="34"/>
      <c r="ALH981" s="35"/>
      <c r="ALI981" s="34"/>
      <c r="ALP981" s="35"/>
      <c r="ALQ981" s="34"/>
      <c r="ALX981" s="35"/>
      <c r="ALY981" s="34"/>
      <c r="AMF981" s="35"/>
      <c r="AMG981" s="34"/>
      <c r="AMN981" s="35"/>
      <c r="AMO981" s="34"/>
      <c r="AMV981" s="35"/>
      <c r="AMW981" s="34"/>
      <c r="AND981" s="35"/>
      <c r="ANE981" s="34"/>
      <c r="ANL981" s="35"/>
      <c r="ANM981" s="34"/>
      <c r="ANT981" s="35"/>
      <c r="ANU981" s="34"/>
      <c r="AOB981" s="35"/>
      <c r="AOC981" s="34"/>
      <c r="AOJ981" s="35"/>
      <c r="AOK981" s="34"/>
      <c r="AOR981" s="35"/>
      <c r="AOS981" s="34"/>
      <c r="AOZ981" s="35"/>
      <c r="APA981" s="34"/>
      <c r="APH981" s="35"/>
      <c r="API981" s="34"/>
      <c r="APP981" s="35"/>
      <c r="APQ981" s="34"/>
      <c r="APX981" s="35"/>
      <c r="APY981" s="34"/>
      <c r="AQF981" s="35"/>
      <c r="AQG981" s="34"/>
      <c r="AQN981" s="35"/>
      <c r="AQO981" s="34"/>
      <c r="AQV981" s="35"/>
      <c r="AQW981" s="34"/>
      <c r="ARD981" s="35"/>
      <c r="ARE981" s="34"/>
      <c r="ARL981" s="35"/>
      <c r="ARM981" s="34"/>
      <c r="ART981" s="35"/>
      <c r="ARU981" s="34"/>
      <c r="ASB981" s="35"/>
      <c r="ASC981" s="34"/>
      <c r="ASJ981" s="35"/>
      <c r="ASK981" s="34"/>
      <c r="ASR981" s="35"/>
      <c r="ASS981" s="34"/>
      <c r="ASZ981" s="35"/>
      <c r="ATA981" s="34"/>
      <c r="ATH981" s="35"/>
      <c r="ATI981" s="34"/>
      <c r="ATP981" s="35"/>
      <c r="ATQ981" s="34"/>
      <c r="ATX981" s="35"/>
      <c r="ATY981" s="34"/>
      <c r="AUF981" s="35"/>
      <c r="AUG981" s="34"/>
      <c r="AUN981" s="35"/>
      <c r="AUO981" s="34"/>
      <c r="AUV981" s="35"/>
      <c r="AUW981" s="34"/>
      <c r="AVD981" s="35"/>
      <c r="AVE981" s="34"/>
      <c r="AVL981" s="35"/>
      <c r="AVM981" s="34"/>
      <c r="AVT981" s="35"/>
      <c r="AVU981" s="34"/>
      <c r="AWB981" s="35"/>
      <c r="AWC981" s="34"/>
      <c r="AWJ981" s="35"/>
      <c r="AWK981" s="34"/>
      <c r="AWR981" s="35"/>
      <c r="AWS981" s="34"/>
      <c r="AWZ981" s="35"/>
      <c r="AXA981" s="34"/>
      <c r="AXH981" s="35"/>
      <c r="AXI981" s="34"/>
      <c r="AXP981" s="35"/>
      <c r="AXQ981" s="34"/>
      <c r="AXX981" s="35"/>
      <c r="AXY981" s="34"/>
      <c r="AYF981" s="35"/>
      <c r="AYG981" s="34"/>
      <c r="AYN981" s="35"/>
      <c r="AYO981" s="34"/>
      <c r="AYV981" s="35"/>
      <c r="AYW981" s="34"/>
      <c r="AZD981" s="35"/>
      <c r="AZE981" s="34"/>
      <c r="AZL981" s="35"/>
      <c r="AZM981" s="34"/>
      <c r="AZT981" s="35"/>
      <c r="AZU981" s="34"/>
      <c r="BAB981" s="35"/>
      <c r="BAC981" s="34"/>
      <c r="BAJ981" s="35"/>
      <c r="BAK981" s="34"/>
      <c r="BAR981" s="35"/>
      <c r="BAS981" s="34"/>
      <c r="BAZ981" s="35"/>
      <c r="BBA981" s="34"/>
      <c r="BBH981" s="35"/>
      <c r="BBI981" s="34"/>
      <c r="BBP981" s="35"/>
      <c r="BBQ981" s="34"/>
      <c r="BBX981" s="35"/>
      <c r="BBY981" s="34"/>
      <c r="BCF981" s="35"/>
      <c r="BCG981" s="34"/>
      <c r="BCN981" s="35"/>
      <c r="BCO981" s="34"/>
      <c r="BCV981" s="35"/>
      <c r="BCW981" s="34"/>
      <c r="BDD981" s="35"/>
      <c r="BDE981" s="34"/>
      <c r="BDL981" s="35"/>
      <c r="BDM981" s="34"/>
      <c r="BDT981" s="35"/>
      <c r="BDU981" s="34"/>
      <c r="BEB981" s="35"/>
      <c r="BEC981" s="34"/>
      <c r="BEJ981" s="35"/>
      <c r="BEK981" s="34"/>
      <c r="BER981" s="35"/>
      <c r="BES981" s="34"/>
      <c r="BEZ981" s="35"/>
      <c r="BFA981" s="34"/>
      <c r="BFH981" s="35"/>
      <c r="BFI981" s="34"/>
      <c r="BFP981" s="35"/>
      <c r="BFQ981" s="34"/>
      <c r="BFX981" s="35"/>
      <c r="BFY981" s="34"/>
      <c r="BGF981" s="35"/>
      <c r="BGG981" s="34"/>
      <c r="BGN981" s="35"/>
      <c r="BGO981" s="34"/>
      <c r="BGV981" s="35"/>
      <c r="BGW981" s="34"/>
      <c r="BHD981" s="35"/>
      <c r="BHE981" s="34"/>
      <c r="BHL981" s="35"/>
      <c r="BHM981" s="34"/>
      <c r="BHT981" s="35"/>
      <c r="BHU981" s="34"/>
      <c r="BIB981" s="35"/>
      <c r="BIC981" s="34"/>
      <c r="BIJ981" s="35"/>
      <c r="BIK981" s="34"/>
      <c r="BIR981" s="35"/>
      <c r="BIS981" s="34"/>
      <c r="BIZ981" s="35"/>
      <c r="BJA981" s="34"/>
      <c r="BJH981" s="35"/>
      <c r="BJI981" s="34"/>
      <c r="BJP981" s="35"/>
      <c r="BJQ981" s="34"/>
      <c r="BJX981" s="35"/>
      <c r="BJY981" s="34"/>
      <c r="BKF981" s="35"/>
      <c r="BKG981" s="34"/>
      <c r="BKN981" s="35"/>
      <c r="BKO981" s="34"/>
      <c r="BKV981" s="35"/>
      <c r="BKW981" s="34"/>
      <c r="BLD981" s="35"/>
      <c r="BLE981" s="34"/>
      <c r="BLL981" s="35"/>
      <c r="BLM981" s="34"/>
      <c r="BLT981" s="35"/>
      <c r="BLU981" s="34"/>
      <c r="BMB981" s="35"/>
      <c r="BMC981" s="34"/>
      <c r="BMJ981" s="35"/>
      <c r="BMK981" s="34"/>
      <c r="BMR981" s="35"/>
      <c r="BMS981" s="34"/>
      <c r="BMZ981" s="35"/>
      <c r="BNA981" s="34"/>
      <c r="BNH981" s="35"/>
      <c r="BNI981" s="34"/>
      <c r="BNP981" s="35"/>
      <c r="BNQ981" s="34"/>
      <c r="BNX981" s="35"/>
      <c r="BNY981" s="34"/>
      <c r="BOF981" s="35"/>
      <c r="BOG981" s="34"/>
      <c r="BON981" s="35"/>
      <c r="BOO981" s="34"/>
      <c r="BOV981" s="35"/>
      <c r="BOW981" s="34"/>
      <c r="BPD981" s="35"/>
      <c r="BPE981" s="34"/>
      <c r="BPL981" s="35"/>
      <c r="BPM981" s="34"/>
      <c r="BPT981" s="35"/>
      <c r="BPU981" s="34"/>
      <c r="BQB981" s="35"/>
      <c r="BQC981" s="34"/>
      <c r="BQJ981" s="35"/>
      <c r="BQK981" s="34"/>
      <c r="BQR981" s="35"/>
      <c r="BQS981" s="34"/>
      <c r="BQZ981" s="35"/>
      <c r="BRA981" s="34"/>
      <c r="BRH981" s="35"/>
      <c r="BRI981" s="34"/>
      <c r="BRP981" s="35"/>
      <c r="BRQ981" s="34"/>
      <c r="BRX981" s="35"/>
      <c r="BRY981" s="34"/>
      <c r="BSF981" s="35"/>
      <c r="BSG981" s="34"/>
      <c r="BSN981" s="35"/>
      <c r="BSO981" s="34"/>
      <c r="BSV981" s="35"/>
      <c r="BSW981" s="34"/>
      <c r="BTD981" s="35"/>
      <c r="BTE981" s="34"/>
      <c r="BTL981" s="35"/>
      <c r="BTM981" s="34"/>
      <c r="BTT981" s="35"/>
      <c r="BTU981" s="34"/>
      <c r="BUB981" s="35"/>
      <c r="BUC981" s="34"/>
      <c r="BUJ981" s="35"/>
      <c r="BUK981" s="34"/>
      <c r="BUR981" s="35"/>
      <c r="BUS981" s="34"/>
      <c r="BUZ981" s="35"/>
      <c r="BVA981" s="34"/>
      <c r="BVH981" s="35"/>
      <c r="BVI981" s="34"/>
      <c r="BVP981" s="35"/>
      <c r="BVQ981" s="34"/>
      <c r="BVX981" s="35"/>
      <c r="BVY981" s="34"/>
      <c r="BWF981" s="35"/>
      <c r="BWG981" s="34"/>
      <c r="BWN981" s="35"/>
      <c r="BWO981" s="34"/>
      <c r="BWV981" s="35"/>
      <c r="BWW981" s="34"/>
      <c r="BXD981" s="35"/>
      <c r="BXE981" s="34"/>
      <c r="BXL981" s="35"/>
      <c r="BXM981" s="34"/>
      <c r="BXT981" s="35"/>
      <c r="BXU981" s="34"/>
      <c r="BYB981" s="35"/>
      <c r="BYC981" s="34"/>
      <c r="BYJ981" s="35"/>
      <c r="BYK981" s="34"/>
      <c r="BYR981" s="35"/>
      <c r="BYS981" s="34"/>
      <c r="BYZ981" s="35"/>
      <c r="BZA981" s="34"/>
      <c r="BZH981" s="35"/>
      <c r="BZI981" s="34"/>
      <c r="BZP981" s="35"/>
      <c r="BZQ981" s="34"/>
      <c r="BZX981" s="35"/>
      <c r="BZY981" s="34"/>
      <c r="CAF981" s="35"/>
      <c r="CAG981" s="34"/>
      <c r="CAN981" s="35"/>
      <c r="CAO981" s="34"/>
      <c r="CAV981" s="35"/>
      <c r="CAW981" s="34"/>
      <c r="CBD981" s="35"/>
      <c r="CBE981" s="34"/>
      <c r="CBL981" s="35"/>
      <c r="CBM981" s="34"/>
      <c r="CBT981" s="35"/>
      <c r="CBU981" s="34"/>
      <c r="CCB981" s="35"/>
      <c r="CCC981" s="34"/>
      <c r="CCJ981" s="35"/>
      <c r="CCK981" s="34"/>
      <c r="CCR981" s="35"/>
      <c r="CCS981" s="34"/>
      <c r="CCZ981" s="35"/>
      <c r="CDA981" s="34"/>
      <c r="CDH981" s="35"/>
      <c r="CDI981" s="34"/>
      <c r="CDP981" s="35"/>
      <c r="CDQ981" s="34"/>
      <c r="CDX981" s="35"/>
      <c r="CDY981" s="34"/>
      <c r="CEF981" s="35"/>
      <c r="CEG981" s="34"/>
      <c r="CEN981" s="35"/>
      <c r="CEO981" s="34"/>
      <c r="CEV981" s="35"/>
      <c r="CEW981" s="34"/>
      <c r="CFD981" s="35"/>
      <c r="CFE981" s="34"/>
      <c r="CFL981" s="35"/>
      <c r="CFM981" s="34"/>
      <c r="CFT981" s="35"/>
      <c r="CFU981" s="34"/>
      <c r="CGB981" s="35"/>
      <c r="CGC981" s="34"/>
      <c r="CGJ981" s="35"/>
      <c r="CGK981" s="34"/>
      <c r="CGR981" s="35"/>
      <c r="CGS981" s="34"/>
      <c r="CGZ981" s="35"/>
      <c r="CHA981" s="34"/>
      <c r="CHH981" s="35"/>
      <c r="CHI981" s="34"/>
      <c r="CHP981" s="35"/>
      <c r="CHQ981" s="34"/>
      <c r="CHX981" s="35"/>
      <c r="CHY981" s="34"/>
      <c r="CIF981" s="35"/>
      <c r="CIG981" s="34"/>
      <c r="CIN981" s="35"/>
      <c r="CIO981" s="34"/>
      <c r="CIV981" s="35"/>
      <c r="CIW981" s="34"/>
      <c r="CJD981" s="35"/>
      <c r="CJE981" s="34"/>
      <c r="CJL981" s="35"/>
      <c r="CJM981" s="34"/>
      <c r="CJT981" s="35"/>
      <c r="CJU981" s="34"/>
      <c r="CKB981" s="35"/>
      <c r="CKC981" s="34"/>
      <c r="CKJ981" s="35"/>
      <c r="CKK981" s="34"/>
      <c r="CKR981" s="35"/>
      <c r="CKS981" s="34"/>
      <c r="CKZ981" s="35"/>
      <c r="CLA981" s="34"/>
      <c r="CLH981" s="35"/>
      <c r="CLI981" s="34"/>
      <c r="CLP981" s="35"/>
      <c r="CLQ981" s="34"/>
      <c r="CLX981" s="35"/>
      <c r="CLY981" s="34"/>
      <c r="CMF981" s="35"/>
      <c r="CMG981" s="34"/>
      <c r="CMN981" s="35"/>
      <c r="CMO981" s="34"/>
      <c r="CMV981" s="35"/>
      <c r="CMW981" s="34"/>
      <c r="CND981" s="35"/>
      <c r="CNE981" s="34"/>
      <c r="CNL981" s="35"/>
      <c r="CNM981" s="34"/>
      <c r="CNT981" s="35"/>
      <c r="CNU981" s="34"/>
      <c r="COB981" s="35"/>
      <c r="COC981" s="34"/>
      <c r="COJ981" s="35"/>
      <c r="COK981" s="34"/>
      <c r="COR981" s="35"/>
      <c r="COS981" s="34"/>
      <c r="COZ981" s="35"/>
      <c r="CPA981" s="34"/>
      <c r="CPH981" s="35"/>
      <c r="CPI981" s="34"/>
      <c r="CPP981" s="35"/>
      <c r="CPQ981" s="34"/>
      <c r="CPX981" s="35"/>
      <c r="CPY981" s="34"/>
      <c r="CQF981" s="35"/>
      <c r="CQG981" s="34"/>
      <c r="CQN981" s="35"/>
      <c r="CQO981" s="34"/>
      <c r="CQV981" s="35"/>
      <c r="CQW981" s="34"/>
      <c r="CRD981" s="35"/>
      <c r="CRE981" s="34"/>
      <c r="CRL981" s="35"/>
      <c r="CRM981" s="34"/>
      <c r="CRT981" s="35"/>
      <c r="CRU981" s="34"/>
      <c r="CSB981" s="35"/>
      <c r="CSC981" s="34"/>
      <c r="CSJ981" s="35"/>
      <c r="CSK981" s="34"/>
      <c r="CSR981" s="35"/>
      <c r="CSS981" s="34"/>
      <c r="CSZ981" s="35"/>
      <c r="CTA981" s="34"/>
      <c r="CTH981" s="35"/>
      <c r="CTI981" s="34"/>
      <c r="CTP981" s="35"/>
      <c r="CTQ981" s="34"/>
      <c r="CTX981" s="35"/>
      <c r="CTY981" s="34"/>
      <c r="CUF981" s="35"/>
      <c r="CUG981" s="34"/>
      <c r="CUN981" s="35"/>
      <c r="CUO981" s="34"/>
      <c r="CUV981" s="35"/>
      <c r="CUW981" s="34"/>
      <c r="CVD981" s="35"/>
      <c r="CVE981" s="34"/>
      <c r="CVL981" s="35"/>
      <c r="CVM981" s="34"/>
      <c r="CVT981" s="35"/>
      <c r="CVU981" s="34"/>
      <c r="CWB981" s="35"/>
      <c r="CWC981" s="34"/>
      <c r="CWJ981" s="35"/>
      <c r="CWK981" s="34"/>
      <c r="CWR981" s="35"/>
      <c r="CWS981" s="34"/>
      <c r="CWZ981" s="35"/>
      <c r="CXA981" s="34"/>
      <c r="CXH981" s="35"/>
      <c r="CXI981" s="34"/>
      <c r="CXP981" s="35"/>
      <c r="CXQ981" s="34"/>
      <c r="CXX981" s="35"/>
      <c r="CXY981" s="34"/>
      <c r="CYF981" s="35"/>
      <c r="CYG981" s="34"/>
      <c r="CYN981" s="35"/>
      <c r="CYO981" s="34"/>
      <c r="CYV981" s="35"/>
      <c r="CYW981" s="34"/>
      <c r="CZD981" s="35"/>
      <c r="CZE981" s="34"/>
      <c r="CZL981" s="35"/>
      <c r="CZM981" s="34"/>
      <c r="CZT981" s="35"/>
      <c r="CZU981" s="34"/>
      <c r="DAB981" s="35"/>
      <c r="DAC981" s="34"/>
      <c r="DAJ981" s="35"/>
      <c r="DAK981" s="34"/>
      <c r="DAR981" s="35"/>
      <c r="DAS981" s="34"/>
      <c r="DAZ981" s="35"/>
      <c r="DBA981" s="34"/>
      <c r="DBH981" s="35"/>
      <c r="DBI981" s="34"/>
      <c r="DBP981" s="35"/>
      <c r="DBQ981" s="34"/>
      <c r="DBX981" s="35"/>
      <c r="DBY981" s="34"/>
      <c r="DCF981" s="35"/>
      <c r="DCG981" s="34"/>
      <c r="DCN981" s="35"/>
      <c r="DCO981" s="34"/>
      <c r="DCV981" s="35"/>
      <c r="DCW981" s="34"/>
      <c r="DDD981" s="35"/>
      <c r="DDE981" s="34"/>
      <c r="DDL981" s="35"/>
      <c r="DDM981" s="34"/>
      <c r="DDT981" s="35"/>
      <c r="DDU981" s="34"/>
      <c r="DEB981" s="35"/>
      <c r="DEC981" s="34"/>
      <c r="DEJ981" s="35"/>
      <c r="DEK981" s="34"/>
      <c r="DER981" s="35"/>
      <c r="DES981" s="34"/>
      <c r="DEZ981" s="35"/>
      <c r="DFA981" s="34"/>
      <c r="DFH981" s="35"/>
      <c r="DFI981" s="34"/>
      <c r="DFP981" s="35"/>
      <c r="DFQ981" s="34"/>
      <c r="DFX981" s="35"/>
      <c r="DFY981" s="34"/>
      <c r="DGF981" s="35"/>
      <c r="DGG981" s="34"/>
      <c r="DGN981" s="35"/>
      <c r="DGO981" s="34"/>
      <c r="DGV981" s="35"/>
      <c r="DGW981" s="34"/>
      <c r="DHD981" s="35"/>
      <c r="DHE981" s="34"/>
      <c r="DHL981" s="35"/>
      <c r="DHM981" s="34"/>
      <c r="DHT981" s="35"/>
      <c r="DHU981" s="34"/>
      <c r="DIB981" s="35"/>
      <c r="DIC981" s="34"/>
      <c r="DIJ981" s="35"/>
      <c r="DIK981" s="34"/>
      <c r="DIR981" s="35"/>
      <c r="DIS981" s="34"/>
      <c r="DIZ981" s="35"/>
      <c r="DJA981" s="34"/>
      <c r="DJH981" s="35"/>
      <c r="DJI981" s="34"/>
      <c r="DJP981" s="35"/>
      <c r="DJQ981" s="34"/>
      <c r="DJX981" s="35"/>
      <c r="DJY981" s="34"/>
      <c r="DKF981" s="35"/>
      <c r="DKG981" s="34"/>
      <c r="DKN981" s="35"/>
      <c r="DKO981" s="34"/>
      <c r="DKV981" s="35"/>
      <c r="DKW981" s="34"/>
      <c r="DLD981" s="35"/>
      <c r="DLE981" s="34"/>
      <c r="DLL981" s="35"/>
      <c r="DLM981" s="34"/>
      <c r="DLT981" s="35"/>
      <c r="DLU981" s="34"/>
      <c r="DMB981" s="35"/>
      <c r="DMC981" s="34"/>
      <c r="DMJ981" s="35"/>
      <c r="DMK981" s="34"/>
      <c r="DMR981" s="35"/>
      <c r="DMS981" s="34"/>
      <c r="DMZ981" s="35"/>
      <c r="DNA981" s="34"/>
      <c r="DNH981" s="35"/>
      <c r="DNI981" s="34"/>
      <c r="DNP981" s="35"/>
      <c r="DNQ981" s="34"/>
      <c r="DNX981" s="35"/>
      <c r="DNY981" s="34"/>
      <c r="DOF981" s="35"/>
      <c r="DOG981" s="34"/>
      <c r="DON981" s="35"/>
      <c r="DOO981" s="34"/>
      <c r="DOV981" s="35"/>
      <c r="DOW981" s="34"/>
      <c r="DPD981" s="35"/>
      <c r="DPE981" s="34"/>
      <c r="DPL981" s="35"/>
      <c r="DPM981" s="34"/>
      <c r="DPT981" s="35"/>
      <c r="DPU981" s="34"/>
      <c r="DQB981" s="35"/>
      <c r="DQC981" s="34"/>
      <c r="DQJ981" s="35"/>
      <c r="DQK981" s="34"/>
      <c r="DQR981" s="35"/>
      <c r="DQS981" s="34"/>
      <c r="DQZ981" s="35"/>
      <c r="DRA981" s="34"/>
      <c r="DRH981" s="35"/>
      <c r="DRI981" s="34"/>
      <c r="DRP981" s="35"/>
      <c r="DRQ981" s="34"/>
      <c r="DRX981" s="35"/>
      <c r="DRY981" s="34"/>
      <c r="DSF981" s="35"/>
      <c r="DSG981" s="34"/>
      <c r="DSN981" s="35"/>
      <c r="DSO981" s="34"/>
      <c r="DSV981" s="35"/>
      <c r="DSW981" s="34"/>
      <c r="DTD981" s="35"/>
      <c r="DTE981" s="34"/>
      <c r="DTL981" s="35"/>
      <c r="DTM981" s="34"/>
      <c r="DTT981" s="35"/>
      <c r="DTU981" s="34"/>
      <c r="DUB981" s="35"/>
      <c r="DUC981" s="34"/>
      <c r="DUJ981" s="35"/>
      <c r="DUK981" s="34"/>
      <c r="DUR981" s="35"/>
      <c r="DUS981" s="34"/>
      <c r="DUZ981" s="35"/>
      <c r="DVA981" s="34"/>
      <c r="DVH981" s="35"/>
      <c r="DVI981" s="34"/>
      <c r="DVP981" s="35"/>
      <c r="DVQ981" s="34"/>
      <c r="DVX981" s="35"/>
      <c r="DVY981" s="34"/>
      <c r="DWF981" s="35"/>
      <c r="DWG981" s="34"/>
      <c r="DWN981" s="35"/>
      <c r="DWO981" s="34"/>
      <c r="DWV981" s="35"/>
      <c r="DWW981" s="34"/>
      <c r="DXD981" s="35"/>
      <c r="DXE981" s="34"/>
      <c r="DXL981" s="35"/>
      <c r="DXM981" s="34"/>
      <c r="DXT981" s="35"/>
      <c r="DXU981" s="34"/>
      <c r="DYB981" s="35"/>
      <c r="DYC981" s="34"/>
      <c r="DYJ981" s="35"/>
      <c r="DYK981" s="34"/>
      <c r="DYR981" s="35"/>
      <c r="DYS981" s="34"/>
      <c r="DYZ981" s="35"/>
      <c r="DZA981" s="34"/>
      <c r="DZH981" s="35"/>
      <c r="DZI981" s="34"/>
      <c r="DZP981" s="35"/>
      <c r="DZQ981" s="34"/>
      <c r="DZX981" s="35"/>
      <c r="DZY981" s="34"/>
      <c r="EAF981" s="35"/>
      <c r="EAG981" s="34"/>
      <c r="EAN981" s="35"/>
      <c r="EAO981" s="34"/>
      <c r="EAV981" s="35"/>
      <c r="EAW981" s="34"/>
      <c r="EBD981" s="35"/>
      <c r="EBE981" s="34"/>
      <c r="EBL981" s="35"/>
      <c r="EBM981" s="34"/>
      <c r="EBT981" s="35"/>
      <c r="EBU981" s="34"/>
      <c r="ECB981" s="35"/>
      <c r="ECC981" s="34"/>
      <c r="ECJ981" s="35"/>
      <c r="ECK981" s="34"/>
      <c r="ECR981" s="35"/>
      <c r="ECS981" s="34"/>
      <c r="ECZ981" s="35"/>
      <c r="EDA981" s="34"/>
      <c r="EDH981" s="35"/>
      <c r="EDI981" s="34"/>
      <c r="EDP981" s="35"/>
      <c r="EDQ981" s="34"/>
      <c r="EDX981" s="35"/>
      <c r="EDY981" s="34"/>
      <c r="EEF981" s="35"/>
      <c r="EEG981" s="34"/>
      <c r="EEN981" s="35"/>
      <c r="EEO981" s="34"/>
      <c r="EEV981" s="35"/>
      <c r="EEW981" s="34"/>
      <c r="EFD981" s="35"/>
      <c r="EFE981" s="34"/>
      <c r="EFL981" s="35"/>
      <c r="EFM981" s="34"/>
      <c r="EFT981" s="35"/>
      <c r="EFU981" s="34"/>
      <c r="EGB981" s="35"/>
      <c r="EGC981" s="34"/>
      <c r="EGJ981" s="35"/>
      <c r="EGK981" s="34"/>
      <c r="EGR981" s="35"/>
      <c r="EGS981" s="34"/>
      <c r="EGZ981" s="35"/>
      <c r="EHA981" s="34"/>
      <c r="EHH981" s="35"/>
      <c r="EHI981" s="34"/>
      <c r="EHP981" s="35"/>
      <c r="EHQ981" s="34"/>
      <c r="EHX981" s="35"/>
      <c r="EHY981" s="34"/>
      <c r="EIF981" s="35"/>
      <c r="EIG981" s="34"/>
      <c r="EIN981" s="35"/>
      <c r="EIO981" s="34"/>
      <c r="EIV981" s="35"/>
      <c r="EIW981" s="34"/>
      <c r="EJD981" s="35"/>
      <c r="EJE981" s="34"/>
      <c r="EJL981" s="35"/>
      <c r="EJM981" s="34"/>
      <c r="EJT981" s="35"/>
      <c r="EJU981" s="34"/>
      <c r="EKB981" s="35"/>
      <c r="EKC981" s="34"/>
      <c r="EKJ981" s="35"/>
      <c r="EKK981" s="34"/>
      <c r="EKR981" s="35"/>
      <c r="EKS981" s="34"/>
      <c r="EKZ981" s="35"/>
      <c r="ELA981" s="34"/>
      <c r="ELH981" s="35"/>
      <c r="ELI981" s="34"/>
      <c r="ELP981" s="35"/>
      <c r="ELQ981" s="34"/>
      <c r="ELX981" s="35"/>
      <c r="ELY981" s="34"/>
      <c r="EMF981" s="35"/>
      <c r="EMG981" s="34"/>
      <c r="EMN981" s="35"/>
      <c r="EMO981" s="34"/>
      <c r="EMV981" s="35"/>
      <c r="EMW981" s="34"/>
      <c r="END981" s="35"/>
      <c r="ENE981" s="34"/>
      <c r="ENL981" s="35"/>
      <c r="ENM981" s="34"/>
      <c r="ENT981" s="35"/>
      <c r="ENU981" s="34"/>
      <c r="EOB981" s="35"/>
      <c r="EOC981" s="34"/>
      <c r="EOJ981" s="35"/>
      <c r="EOK981" s="34"/>
      <c r="EOR981" s="35"/>
      <c r="EOS981" s="34"/>
      <c r="EOZ981" s="35"/>
      <c r="EPA981" s="34"/>
      <c r="EPH981" s="35"/>
      <c r="EPI981" s="34"/>
      <c r="EPP981" s="35"/>
      <c r="EPQ981" s="34"/>
      <c r="EPX981" s="35"/>
      <c r="EPY981" s="34"/>
      <c r="EQF981" s="35"/>
      <c r="EQG981" s="34"/>
      <c r="EQN981" s="35"/>
      <c r="EQO981" s="34"/>
      <c r="EQV981" s="35"/>
      <c r="EQW981" s="34"/>
      <c r="ERD981" s="35"/>
      <c r="ERE981" s="34"/>
      <c r="ERL981" s="35"/>
      <c r="ERM981" s="34"/>
      <c r="ERT981" s="35"/>
      <c r="ERU981" s="34"/>
      <c r="ESB981" s="35"/>
      <c r="ESC981" s="34"/>
      <c r="ESJ981" s="35"/>
      <c r="ESK981" s="34"/>
      <c r="ESR981" s="35"/>
      <c r="ESS981" s="34"/>
      <c r="ESZ981" s="35"/>
      <c r="ETA981" s="34"/>
      <c r="ETH981" s="35"/>
      <c r="ETI981" s="34"/>
      <c r="ETP981" s="35"/>
      <c r="ETQ981" s="34"/>
      <c r="ETX981" s="35"/>
      <c r="ETY981" s="34"/>
      <c r="EUF981" s="35"/>
      <c r="EUG981" s="34"/>
      <c r="EUN981" s="35"/>
      <c r="EUO981" s="34"/>
      <c r="EUV981" s="35"/>
      <c r="EUW981" s="34"/>
      <c r="EVD981" s="35"/>
      <c r="EVE981" s="34"/>
      <c r="EVL981" s="35"/>
      <c r="EVM981" s="34"/>
      <c r="EVT981" s="35"/>
      <c r="EVU981" s="34"/>
      <c r="EWB981" s="35"/>
      <c r="EWC981" s="34"/>
      <c r="EWJ981" s="35"/>
      <c r="EWK981" s="34"/>
      <c r="EWR981" s="35"/>
      <c r="EWS981" s="34"/>
      <c r="EWZ981" s="35"/>
      <c r="EXA981" s="34"/>
      <c r="EXH981" s="35"/>
      <c r="EXI981" s="34"/>
      <c r="EXP981" s="35"/>
      <c r="EXQ981" s="34"/>
      <c r="EXX981" s="35"/>
      <c r="EXY981" s="34"/>
      <c r="EYF981" s="35"/>
      <c r="EYG981" s="34"/>
      <c r="EYN981" s="35"/>
      <c r="EYO981" s="34"/>
      <c r="EYV981" s="35"/>
      <c r="EYW981" s="34"/>
      <c r="EZD981" s="35"/>
      <c r="EZE981" s="34"/>
      <c r="EZL981" s="35"/>
      <c r="EZM981" s="34"/>
      <c r="EZT981" s="35"/>
      <c r="EZU981" s="34"/>
      <c r="FAB981" s="35"/>
      <c r="FAC981" s="34"/>
      <c r="FAJ981" s="35"/>
      <c r="FAK981" s="34"/>
      <c r="FAR981" s="35"/>
      <c r="FAS981" s="34"/>
      <c r="FAZ981" s="35"/>
      <c r="FBA981" s="34"/>
      <c r="FBH981" s="35"/>
      <c r="FBI981" s="34"/>
      <c r="FBP981" s="35"/>
      <c r="FBQ981" s="34"/>
      <c r="FBX981" s="35"/>
      <c r="FBY981" s="34"/>
      <c r="FCF981" s="35"/>
      <c r="FCG981" s="34"/>
      <c r="FCN981" s="35"/>
      <c r="FCO981" s="34"/>
      <c r="FCV981" s="35"/>
      <c r="FCW981" s="34"/>
      <c r="FDD981" s="35"/>
      <c r="FDE981" s="34"/>
      <c r="FDL981" s="35"/>
      <c r="FDM981" s="34"/>
      <c r="FDT981" s="35"/>
      <c r="FDU981" s="34"/>
      <c r="FEB981" s="35"/>
      <c r="FEC981" s="34"/>
      <c r="FEJ981" s="35"/>
      <c r="FEK981" s="34"/>
      <c r="FER981" s="35"/>
      <c r="FES981" s="34"/>
      <c r="FEZ981" s="35"/>
      <c r="FFA981" s="34"/>
      <c r="FFH981" s="35"/>
      <c r="FFI981" s="34"/>
      <c r="FFP981" s="35"/>
      <c r="FFQ981" s="34"/>
      <c r="FFX981" s="35"/>
      <c r="FFY981" s="34"/>
      <c r="FGF981" s="35"/>
      <c r="FGG981" s="34"/>
      <c r="FGN981" s="35"/>
      <c r="FGO981" s="34"/>
      <c r="FGV981" s="35"/>
      <c r="FGW981" s="34"/>
      <c r="FHD981" s="35"/>
      <c r="FHE981" s="34"/>
      <c r="FHL981" s="35"/>
      <c r="FHM981" s="34"/>
      <c r="FHT981" s="35"/>
      <c r="FHU981" s="34"/>
      <c r="FIB981" s="35"/>
      <c r="FIC981" s="34"/>
      <c r="FIJ981" s="35"/>
      <c r="FIK981" s="34"/>
      <c r="FIR981" s="35"/>
      <c r="FIS981" s="34"/>
      <c r="FIZ981" s="35"/>
      <c r="FJA981" s="34"/>
      <c r="FJH981" s="35"/>
      <c r="FJI981" s="34"/>
      <c r="FJP981" s="35"/>
      <c r="FJQ981" s="34"/>
      <c r="FJX981" s="35"/>
      <c r="FJY981" s="34"/>
      <c r="FKF981" s="35"/>
      <c r="FKG981" s="34"/>
      <c r="FKN981" s="35"/>
      <c r="FKO981" s="34"/>
      <c r="FKV981" s="35"/>
      <c r="FKW981" s="34"/>
      <c r="FLD981" s="35"/>
      <c r="FLE981" s="34"/>
      <c r="FLL981" s="35"/>
      <c r="FLM981" s="34"/>
      <c r="FLT981" s="35"/>
      <c r="FLU981" s="34"/>
      <c r="FMB981" s="35"/>
      <c r="FMC981" s="34"/>
      <c r="FMJ981" s="35"/>
      <c r="FMK981" s="34"/>
      <c r="FMR981" s="35"/>
      <c r="FMS981" s="34"/>
      <c r="FMZ981" s="35"/>
      <c r="FNA981" s="34"/>
      <c r="FNH981" s="35"/>
      <c r="FNI981" s="34"/>
      <c r="FNP981" s="35"/>
      <c r="FNQ981" s="34"/>
      <c r="FNX981" s="35"/>
      <c r="FNY981" s="34"/>
      <c r="FOF981" s="35"/>
      <c r="FOG981" s="34"/>
      <c r="FON981" s="35"/>
      <c r="FOO981" s="34"/>
      <c r="FOV981" s="35"/>
      <c r="FOW981" s="34"/>
      <c r="FPD981" s="35"/>
      <c r="FPE981" s="34"/>
      <c r="FPL981" s="35"/>
      <c r="FPM981" s="34"/>
      <c r="FPT981" s="35"/>
      <c r="FPU981" s="34"/>
      <c r="FQB981" s="35"/>
      <c r="FQC981" s="34"/>
      <c r="FQJ981" s="35"/>
      <c r="FQK981" s="34"/>
      <c r="FQR981" s="35"/>
      <c r="FQS981" s="34"/>
      <c r="FQZ981" s="35"/>
      <c r="FRA981" s="34"/>
      <c r="FRH981" s="35"/>
      <c r="FRI981" s="34"/>
      <c r="FRP981" s="35"/>
      <c r="FRQ981" s="34"/>
      <c r="FRX981" s="35"/>
      <c r="FRY981" s="34"/>
      <c r="FSF981" s="35"/>
      <c r="FSG981" s="34"/>
      <c r="FSN981" s="35"/>
      <c r="FSO981" s="34"/>
      <c r="FSV981" s="35"/>
      <c r="FSW981" s="34"/>
      <c r="FTD981" s="35"/>
      <c r="FTE981" s="34"/>
      <c r="FTL981" s="35"/>
      <c r="FTM981" s="34"/>
      <c r="FTT981" s="35"/>
      <c r="FTU981" s="34"/>
      <c r="FUB981" s="35"/>
      <c r="FUC981" s="34"/>
      <c r="FUJ981" s="35"/>
      <c r="FUK981" s="34"/>
      <c r="FUR981" s="35"/>
      <c r="FUS981" s="34"/>
      <c r="FUZ981" s="35"/>
      <c r="FVA981" s="34"/>
      <c r="FVH981" s="35"/>
      <c r="FVI981" s="34"/>
      <c r="FVP981" s="35"/>
      <c r="FVQ981" s="34"/>
      <c r="FVX981" s="35"/>
      <c r="FVY981" s="34"/>
      <c r="FWF981" s="35"/>
      <c r="FWG981" s="34"/>
      <c r="FWN981" s="35"/>
      <c r="FWO981" s="34"/>
      <c r="FWV981" s="35"/>
      <c r="FWW981" s="34"/>
      <c r="FXD981" s="35"/>
      <c r="FXE981" s="34"/>
      <c r="FXL981" s="35"/>
      <c r="FXM981" s="34"/>
      <c r="FXT981" s="35"/>
      <c r="FXU981" s="34"/>
      <c r="FYB981" s="35"/>
      <c r="FYC981" s="34"/>
      <c r="FYJ981" s="35"/>
      <c r="FYK981" s="34"/>
      <c r="FYR981" s="35"/>
      <c r="FYS981" s="34"/>
      <c r="FYZ981" s="35"/>
      <c r="FZA981" s="34"/>
      <c r="FZH981" s="35"/>
      <c r="FZI981" s="34"/>
      <c r="FZP981" s="35"/>
      <c r="FZQ981" s="34"/>
      <c r="FZX981" s="35"/>
      <c r="FZY981" s="34"/>
      <c r="GAF981" s="35"/>
      <c r="GAG981" s="34"/>
      <c r="GAN981" s="35"/>
      <c r="GAO981" s="34"/>
      <c r="GAV981" s="35"/>
      <c r="GAW981" s="34"/>
      <c r="GBD981" s="35"/>
      <c r="GBE981" s="34"/>
      <c r="GBL981" s="35"/>
      <c r="GBM981" s="34"/>
      <c r="GBT981" s="35"/>
      <c r="GBU981" s="34"/>
      <c r="GCB981" s="35"/>
      <c r="GCC981" s="34"/>
      <c r="GCJ981" s="35"/>
      <c r="GCK981" s="34"/>
      <c r="GCR981" s="35"/>
      <c r="GCS981" s="34"/>
      <c r="GCZ981" s="35"/>
      <c r="GDA981" s="34"/>
      <c r="GDH981" s="35"/>
      <c r="GDI981" s="34"/>
      <c r="GDP981" s="35"/>
      <c r="GDQ981" s="34"/>
      <c r="GDX981" s="35"/>
      <c r="GDY981" s="34"/>
      <c r="GEF981" s="35"/>
      <c r="GEG981" s="34"/>
      <c r="GEN981" s="35"/>
      <c r="GEO981" s="34"/>
      <c r="GEV981" s="35"/>
      <c r="GEW981" s="34"/>
      <c r="GFD981" s="35"/>
      <c r="GFE981" s="34"/>
      <c r="GFL981" s="35"/>
      <c r="GFM981" s="34"/>
      <c r="GFT981" s="35"/>
      <c r="GFU981" s="34"/>
      <c r="GGB981" s="35"/>
      <c r="GGC981" s="34"/>
      <c r="GGJ981" s="35"/>
      <c r="GGK981" s="34"/>
      <c r="GGR981" s="35"/>
      <c r="GGS981" s="34"/>
      <c r="GGZ981" s="35"/>
      <c r="GHA981" s="34"/>
      <c r="GHH981" s="35"/>
      <c r="GHI981" s="34"/>
      <c r="GHP981" s="35"/>
      <c r="GHQ981" s="34"/>
      <c r="GHX981" s="35"/>
      <c r="GHY981" s="34"/>
      <c r="GIF981" s="35"/>
      <c r="GIG981" s="34"/>
      <c r="GIN981" s="35"/>
      <c r="GIO981" s="34"/>
      <c r="GIV981" s="35"/>
      <c r="GIW981" s="34"/>
      <c r="GJD981" s="35"/>
      <c r="GJE981" s="34"/>
      <c r="GJL981" s="35"/>
      <c r="GJM981" s="34"/>
      <c r="GJT981" s="35"/>
      <c r="GJU981" s="34"/>
      <c r="GKB981" s="35"/>
      <c r="GKC981" s="34"/>
      <c r="GKJ981" s="35"/>
      <c r="GKK981" s="34"/>
      <c r="GKR981" s="35"/>
      <c r="GKS981" s="34"/>
      <c r="GKZ981" s="35"/>
      <c r="GLA981" s="34"/>
      <c r="GLH981" s="35"/>
      <c r="GLI981" s="34"/>
      <c r="GLP981" s="35"/>
      <c r="GLQ981" s="34"/>
      <c r="GLX981" s="35"/>
      <c r="GLY981" s="34"/>
      <c r="GMF981" s="35"/>
      <c r="GMG981" s="34"/>
      <c r="GMN981" s="35"/>
      <c r="GMO981" s="34"/>
      <c r="GMV981" s="35"/>
      <c r="GMW981" s="34"/>
      <c r="GND981" s="35"/>
      <c r="GNE981" s="34"/>
      <c r="GNL981" s="35"/>
      <c r="GNM981" s="34"/>
      <c r="GNT981" s="35"/>
      <c r="GNU981" s="34"/>
      <c r="GOB981" s="35"/>
      <c r="GOC981" s="34"/>
      <c r="GOJ981" s="35"/>
      <c r="GOK981" s="34"/>
      <c r="GOR981" s="35"/>
      <c r="GOS981" s="34"/>
      <c r="GOZ981" s="35"/>
      <c r="GPA981" s="34"/>
      <c r="GPH981" s="35"/>
      <c r="GPI981" s="34"/>
      <c r="GPP981" s="35"/>
      <c r="GPQ981" s="34"/>
      <c r="GPX981" s="35"/>
      <c r="GPY981" s="34"/>
      <c r="GQF981" s="35"/>
      <c r="GQG981" s="34"/>
      <c r="GQN981" s="35"/>
      <c r="GQO981" s="34"/>
      <c r="GQV981" s="35"/>
      <c r="GQW981" s="34"/>
      <c r="GRD981" s="35"/>
      <c r="GRE981" s="34"/>
      <c r="GRL981" s="35"/>
      <c r="GRM981" s="34"/>
      <c r="GRT981" s="35"/>
      <c r="GRU981" s="34"/>
      <c r="GSB981" s="35"/>
      <c r="GSC981" s="34"/>
      <c r="GSJ981" s="35"/>
      <c r="GSK981" s="34"/>
      <c r="GSR981" s="35"/>
      <c r="GSS981" s="34"/>
      <c r="GSZ981" s="35"/>
      <c r="GTA981" s="34"/>
      <c r="GTH981" s="35"/>
      <c r="GTI981" s="34"/>
      <c r="GTP981" s="35"/>
      <c r="GTQ981" s="34"/>
      <c r="GTX981" s="35"/>
      <c r="GTY981" s="34"/>
      <c r="GUF981" s="35"/>
      <c r="GUG981" s="34"/>
      <c r="GUN981" s="35"/>
      <c r="GUO981" s="34"/>
      <c r="GUV981" s="35"/>
      <c r="GUW981" s="34"/>
      <c r="GVD981" s="35"/>
      <c r="GVE981" s="34"/>
      <c r="GVL981" s="35"/>
      <c r="GVM981" s="34"/>
      <c r="GVT981" s="35"/>
      <c r="GVU981" s="34"/>
      <c r="GWB981" s="35"/>
      <c r="GWC981" s="34"/>
      <c r="GWJ981" s="35"/>
      <c r="GWK981" s="34"/>
      <c r="GWR981" s="35"/>
      <c r="GWS981" s="34"/>
      <c r="GWZ981" s="35"/>
      <c r="GXA981" s="34"/>
      <c r="GXH981" s="35"/>
      <c r="GXI981" s="34"/>
      <c r="GXP981" s="35"/>
      <c r="GXQ981" s="34"/>
      <c r="GXX981" s="35"/>
      <c r="GXY981" s="34"/>
      <c r="GYF981" s="35"/>
      <c r="GYG981" s="34"/>
      <c r="GYN981" s="35"/>
      <c r="GYO981" s="34"/>
      <c r="GYV981" s="35"/>
      <c r="GYW981" s="34"/>
      <c r="GZD981" s="35"/>
      <c r="GZE981" s="34"/>
      <c r="GZL981" s="35"/>
      <c r="GZM981" s="34"/>
      <c r="GZT981" s="35"/>
      <c r="GZU981" s="34"/>
      <c r="HAB981" s="35"/>
      <c r="HAC981" s="34"/>
      <c r="HAJ981" s="35"/>
      <c r="HAK981" s="34"/>
      <c r="HAR981" s="35"/>
      <c r="HAS981" s="34"/>
      <c r="HAZ981" s="35"/>
      <c r="HBA981" s="34"/>
      <c r="HBH981" s="35"/>
      <c r="HBI981" s="34"/>
      <c r="HBP981" s="35"/>
      <c r="HBQ981" s="34"/>
      <c r="HBX981" s="35"/>
      <c r="HBY981" s="34"/>
      <c r="HCF981" s="35"/>
      <c r="HCG981" s="34"/>
      <c r="HCN981" s="35"/>
      <c r="HCO981" s="34"/>
      <c r="HCV981" s="35"/>
      <c r="HCW981" s="34"/>
      <c r="HDD981" s="35"/>
      <c r="HDE981" s="34"/>
      <c r="HDL981" s="35"/>
      <c r="HDM981" s="34"/>
      <c r="HDT981" s="35"/>
      <c r="HDU981" s="34"/>
      <c r="HEB981" s="35"/>
      <c r="HEC981" s="34"/>
      <c r="HEJ981" s="35"/>
      <c r="HEK981" s="34"/>
      <c r="HER981" s="35"/>
      <c r="HES981" s="34"/>
      <c r="HEZ981" s="35"/>
      <c r="HFA981" s="34"/>
      <c r="HFH981" s="35"/>
      <c r="HFI981" s="34"/>
      <c r="HFP981" s="35"/>
      <c r="HFQ981" s="34"/>
      <c r="HFX981" s="35"/>
      <c r="HFY981" s="34"/>
      <c r="HGF981" s="35"/>
      <c r="HGG981" s="34"/>
      <c r="HGN981" s="35"/>
      <c r="HGO981" s="34"/>
      <c r="HGV981" s="35"/>
      <c r="HGW981" s="34"/>
      <c r="HHD981" s="35"/>
      <c r="HHE981" s="34"/>
      <c r="HHL981" s="35"/>
      <c r="HHM981" s="34"/>
      <c r="HHT981" s="35"/>
      <c r="HHU981" s="34"/>
      <c r="HIB981" s="35"/>
      <c r="HIC981" s="34"/>
      <c r="HIJ981" s="35"/>
      <c r="HIK981" s="34"/>
      <c r="HIR981" s="35"/>
      <c r="HIS981" s="34"/>
      <c r="HIZ981" s="35"/>
      <c r="HJA981" s="34"/>
      <c r="HJH981" s="35"/>
      <c r="HJI981" s="34"/>
      <c r="HJP981" s="35"/>
      <c r="HJQ981" s="34"/>
      <c r="HJX981" s="35"/>
      <c r="HJY981" s="34"/>
      <c r="HKF981" s="35"/>
      <c r="HKG981" s="34"/>
      <c r="HKN981" s="35"/>
      <c r="HKO981" s="34"/>
      <c r="HKV981" s="35"/>
      <c r="HKW981" s="34"/>
      <c r="HLD981" s="35"/>
      <c r="HLE981" s="34"/>
      <c r="HLL981" s="35"/>
      <c r="HLM981" s="34"/>
      <c r="HLT981" s="35"/>
      <c r="HLU981" s="34"/>
      <c r="HMB981" s="35"/>
      <c r="HMC981" s="34"/>
      <c r="HMJ981" s="35"/>
      <c r="HMK981" s="34"/>
      <c r="HMR981" s="35"/>
      <c r="HMS981" s="34"/>
      <c r="HMZ981" s="35"/>
      <c r="HNA981" s="34"/>
      <c r="HNH981" s="35"/>
      <c r="HNI981" s="34"/>
      <c r="HNP981" s="35"/>
      <c r="HNQ981" s="34"/>
      <c r="HNX981" s="35"/>
      <c r="HNY981" s="34"/>
      <c r="HOF981" s="35"/>
      <c r="HOG981" s="34"/>
      <c r="HON981" s="35"/>
      <c r="HOO981" s="34"/>
      <c r="HOV981" s="35"/>
      <c r="HOW981" s="34"/>
      <c r="HPD981" s="35"/>
      <c r="HPE981" s="34"/>
      <c r="HPL981" s="35"/>
      <c r="HPM981" s="34"/>
      <c r="HPT981" s="35"/>
      <c r="HPU981" s="34"/>
      <c r="HQB981" s="35"/>
      <c r="HQC981" s="34"/>
      <c r="HQJ981" s="35"/>
      <c r="HQK981" s="34"/>
      <c r="HQR981" s="35"/>
      <c r="HQS981" s="34"/>
      <c r="HQZ981" s="35"/>
      <c r="HRA981" s="34"/>
      <c r="HRH981" s="35"/>
      <c r="HRI981" s="34"/>
      <c r="HRP981" s="35"/>
      <c r="HRQ981" s="34"/>
      <c r="HRX981" s="35"/>
      <c r="HRY981" s="34"/>
      <c r="HSF981" s="35"/>
      <c r="HSG981" s="34"/>
      <c r="HSN981" s="35"/>
      <c r="HSO981" s="34"/>
      <c r="HSV981" s="35"/>
      <c r="HSW981" s="34"/>
      <c r="HTD981" s="35"/>
      <c r="HTE981" s="34"/>
      <c r="HTL981" s="35"/>
      <c r="HTM981" s="34"/>
      <c r="HTT981" s="35"/>
      <c r="HTU981" s="34"/>
      <c r="HUB981" s="35"/>
      <c r="HUC981" s="34"/>
      <c r="HUJ981" s="35"/>
      <c r="HUK981" s="34"/>
      <c r="HUR981" s="35"/>
      <c r="HUS981" s="34"/>
      <c r="HUZ981" s="35"/>
      <c r="HVA981" s="34"/>
      <c r="HVH981" s="35"/>
      <c r="HVI981" s="34"/>
      <c r="HVP981" s="35"/>
      <c r="HVQ981" s="34"/>
      <c r="HVX981" s="35"/>
      <c r="HVY981" s="34"/>
      <c r="HWF981" s="35"/>
      <c r="HWG981" s="34"/>
      <c r="HWN981" s="35"/>
      <c r="HWO981" s="34"/>
      <c r="HWV981" s="35"/>
      <c r="HWW981" s="34"/>
      <c r="HXD981" s="35"/>
      <c r="HXE981" s="34"/>
      <c r="HXL981" s="35"/>
      <c r="HXM981" s="34"/>
      <c r="HXT981" s="35"/>
      <c r="HXU981" s="34"/>
      <c r="HYB981" s="35"/>
      <c r="HYC981" s="34"/>
      <c r="HYJ981" s="35"/>
      <c r="HYK981" s="34"/>
      <c r="HYR981" s="35"/>
      <c r="HYS981" s="34"/>
      <c r="HYZ981" s="35"/>
      <c r="HZA981" s="34"/>
      <c r="HZH981" s="35"/>
      <c r="HZI981" s="34"/>
      <c r="HZP981" s="35"/>
      <c r="HZQ981" s="34"/>
      <c r="HZX981" s="35"/>
      <c r="HZY981" s="34"/>
      <c r="IAF981" s="35"/>
      <c r="IAG981" s="34"/>
      <c r="IAN981" s="35"/>
      <c r="IAO981" s="34"/>
      <c r="IAV981" s="35"/>
      <c r="IAW981" s="34"/>
      <c r="IBD981" s="35"/>
      <c r="IBE981" s="34"/>
      <c r="IBL981" s="35"/>
      <c r="IBM981" s="34"/>
      <c r="IBT981" s="35"/>
      <c r="IBU981" s="34"/>
      <c r="ICB981" s="35"/>
      <c r="ICC981" s="34"/>
      <c r="ICJ981" s="35"/>
      <c r="ICK981" s="34"/>
      <c r="ICR981" s="35"/>
      <c r="ICS981" s="34"/>
      <c r="ICZ981" s="35"/>
      <c r="IDA981" s="34"/>
      <c r="IDH981" s="35"/>
      <c r="IDI981" s="34"/>
      <c r="IDP981" s="35"/>
      <c r="IDQ981" s="34"/>
      <c r="IDX981" s="35"/>
      <c r="IDY981" s="34"/>
      <c r="IEF981" s="35"/>
      <c r="IEG981" s="34"/>
      <c r="IEN981" s="35"/>
      <c r="IEO981" s="34"/>
      <c r="IEV981" s="35"/>
      <c r="IEW981" s="34"/>
      <c r="IFD981" s="35"/>
      <c r="IFE981" s="34"/>
      <c r="IFL981" s="35"/>
      <c r="IFM981" s="34"/>
      <c r="IFT981" s="35"/>
      <c r="IFU981" s="34"/>
      <c r="IGB981" s="35"/>
      <c r="IGC981" s="34"/>
      <c r="IGJ981" s="35"/>
      <c r="IGK981" s="34"/>
      <c r="IGR981" s="35"/>
      <c r="IGS981" s="34"/>
      <c r="IGZ981" s="35"/>
      <c r="IHA981" s="34"/>
      <c r="IHH981" s="35"/>
      <c r="IHI981" s="34"/>
      <c r="IHP981" s="35"/>
      <c r="IHQ981" s="34"/>
      <c r="IHX981" s="35"/>
      <c r="IHY981" s="34"/>
      <c r="IIF981" s="35"/>
      <c r="IIG981" s="34"/>
      <c r="IIN981" s="35"/>
      <c r="IIO981" s="34"/>
      <c r="IIV981" s="35"/>
      <c r="IIW981" s="34"/>
      <c r="IJD981" s="35"/>
      <c r="IJE981" s="34"/>
      <c r="IJL981" s="35"/>
      <c r="IJM981" s="34"/>
      <c r="IJT981" s="35"/>
      <c r="IJU981" s="34"/>
      <c r="IKB981" s="35"/>
      <c r="IKC981" s="34"/>
      <c r="IKJ981" s="35"/>
      <c r="IKK981" s="34"/>
      <c r="IKR981" s="35"/>
      <c r="IKS981" s="34"/>
      <c r="IKZ981" s="35"/>
      <c r="ILA981" s="34"/>
      <c r="ILH981" s="35"/>
      <c r="ILI981" s="34"/>
      <c r="ILP981" s="35"/>
      <c r="ILQ981" s="34"/>
      <c r="ILX981" s="35"/>
      <c r="ILY981" s="34"/>
      <c r="IMF981" s="35"/>
      <c r="IMG981" s="34"/>
      <c r="IMN981" s="35"/>
      <c r="IMO981" s="34"/>
      <c r="IMV981" s="35"/>
      <c r="IMW981" s="34"/>
      <c r="IND981" s="35"/>
      <c r="INE981" s="34"/>
      <c r="INL981" s="35"/>
      <c r="INM981" s="34"/>
      <c r="INT981" s="35"/>
      <c r="INU981" s="34"/>
      <c r="IOB981" s="35"/>
      <c r="IOC981" s="34"/>
      <c r="IOJ981" s="35"/>
      <c r="IOK981" s="34"/>
      <c r="IOR981" s="35"/>
      <c r="IOS981" s="34"/>
      <c r="IOZ981" s="35"/>
      <c r="IPA981" s="34"/>
      <c r="IPH981" s="35"/>
      <c r="IPI981" s="34"/>
      <c r="IPP981" s="35"/>
      <c r="IPQ981" s="34"/>
      <c r="IPX981" s="35"/>
      <c r="IPY981" s="34"/>
      <c r="IQF981" s="35"/>
      <c r="IQG981" s="34"/>
      <c r="IQN981" s="35"/>
      <c r="IQO981" s="34"/>
      <c r="IQV981" s="35"/>
      <c r="IQW981" s="34"/>
      <c r="IRD981" s="35"/>
      <c r="IRE981" s="34"/>
      <c r="IRL981" s="35"/>
      <c r="IRM981" s="34"/>
      <c r="IRT981" s="35"/>
      <c r="IRU981" s="34"/>
      <c r="ISB981" s="35"/>
      <c r="ISC981" s="34"/>
      <c r="ISJ981" s="35"/>
      <c r="ISK981" s="34"/>
      <c r="ISR981" s="35"/>
      <c r="ISS981" s="34"/>
      <c r="ISZ981" s="35"/>
      <c r="ITA981" s="34"/>
      <c r="ITH981" s="35"/>
      <c r="ITI981" s="34"/>
      <c r="ITP981" s="35"/>
      <c r="ITQ981" s="34"/>
      <c r="ITX981" s="35"/>
      <c r="ITY981" s="34"/>
      <c r="IUF981" s="35"/>
      <c r="IUG981" s="34"/>
      <c r="IUN981" s="35"/>
      <c r="IUO981" s="34"/>
      <c r="IUV981" s="35"/>
      <c r="IUW981" s="34"/>
      <c r="IVD981" s="35"/>
      <c r="IVE981" s="34"/>
      <c r="IVL981" s="35"/>
      <c r="IVM981" s="34"/>
      <c r="IVT981" s="35"/>
      <c r="IVU981" s="34"/>
      <c r="IWB981" s="35"/>
      <c r="IWC981" s="34"/>
      <c r="IWJ981" s="35"/>
      <c r="IWK981" s="34"/>
      <c r="IWR981" s="35"/>
      <c r="IWS981" s="34"/>
      <c r="IWZ981" s="35"/>
      <c r="IXA981" s="34"/>
      <c r="IXH981" s="35"/>
      <c r="IXI981" s="34"/>
      <c r="IXP981" s="35"/>
      <c r="IXQ981" s="34"/>
      <c r="IXX981" s="35"/>
      <c r="IXY981" s="34"/>
      <c r="IYF981" s="35"/>
      <c r="IYG981" s="34"/>
      <c r="IYN981" s="35"/>
      <c r="IYO981" s="34"/>
      <c r="IYV981" s="35"/>
      <c r="IYW981" s="34"/>
      <c r="IZD981" s="35"/>
      <c r="IZE981" s="34"/>
      <c r="IZL981" s="35"/>
      <c r="IZM981" s="34"/>
      <c r="IZT981" s="35"/>
      <c r="IZU981" s="34"/>
      <c r="JAB981" s="35"/>
      <c r="JAC981" s="34"/>
      <c r="JAJ981" s="35"/>
      <c r="JAK981" s="34"/>
      <c r="JAR981" s="35"/>
      <c r="JAS981" s="34"/>
      <c r="JAZ981" s="35"/>
      <c r="JBA981" s="34"/>
      <c r="JBH981" s="35"/>
      <c r="JBI981" s="34"/>
      <c r="JBP981" s="35"/>
      <c r="JBQ981" s="34"/>
      <c r="JBX981" s="35"/>
      <c r="JBY981" s="34"/>
      <c r="JCF981" s="35"/>
      <c r="JCG981" s="34"/>
      <c r="JCN981" s="35"/>
      <c r="JCO981" s="34"/>
      <c r="JCV981" s="35"/>
      <c r="JCW981" s="34"/>
      <c r="JDD981" s="35"/>
      <c r="JDE981" s="34"/>
      <c r="JDL981" s="35"/>
      <c r="JDM981" s="34"/>
      <c r="JDT981" s="35"/>
      <c r="JDU981" s="34"/>
      <c r="JEB981" s="35"/>
      <c r="JEC981" s="34"/>
      <c r="JEJ981" s="35"/>
      <c r="JEK981" s="34"/>
      <c r="JER981" s="35"/>
      <c r="JES981" s="34"/>
      <c r="JEZ981" s="35"/>
      <c r="JFA981" s="34"/>
      <c r="JFH981" s="35"/>
      <c r="JFI981" s="34"/>
      <c r="JFP981" s="35"/>
      <c r="JFQ981" s="34"/>
      <c r="JFX981" s="35"/>
      <c r="JFY981" s="34"/>
      <c r="JGF981" s="35"/>
      <c r="JGG981" s="34"/>
      <c r="JGN981" s="35"/>
      <c r="JGO981" s="34"/>
      <c r="JGV981" s="35"/>
      <c r="JGW981" s="34"/>
      <c r="JHD981" s="35"/>
      <c r="JHE981" s="34"/>
      <c r="JHL981" s="35"/>
      <c r="JHM981" s="34"/>
      <c r="JHT981" s="35"/>
      <c r="JHU981" s="34"/>
      <c r="JIB981" s="35"/>
      <c r="JIC981" s="34"/>
      <c r="JIJ981" s="35"/>
      <c r="JIK981" s="34"/>
      <c r="JIR981" s="35"/>
      <c r="JIS981" s="34"/>
      <c r="JIZ981" s="35"/>
      <c r="JJA981" s="34"/>
      <c r="JJH981" s="35"/>
      <c r="JJI981" s="34"/>
      <c r="JJP981" s="35"/>
      <c r="JJQ981" s="34"/>
      <c r="JJX981" s="35"/>
      <c r="JJY981" s="34"/>
      <c r="JKF981" s="35"/>
      <c r="JKG981" s="34"/>
      <c r="JKN981" s="35"/>
      <c r="JKO981" s="34"/>
      <c r="JKV981" s="35"/>
      <c r="JKW981" s="34"/>
      <c r="JLD981" s="35"/>
      <c r="JLE981" s="34"/>
      <c r="JLL981" s="35"/>
      <c r="JLM981" s="34"/>
      <c r="JLT981" s="35"/>
      <c r="JLU981" s="34"/>
      <c r="JMB981" s="35"/>
      <c r="JMC981" s="34"/>
      <c r="JMJ981" s="35"/>
      <c r="JMK981" s="34"/>
      <c r="JMR981" s="35"/>
      <c r="JMS981" s="34"/>
      <c r="JMZ981" s="35"/>
      <c r="JNA981" s="34"/>
      <c r="JNH981" s="35"/>
      <c r="JNI981" s="34"/>
      <c r="JNP981" s="35"/>
      <c r="JNQ981" s="34"/>
      <c r="JNX981" s="35"/>
      <c r="JNY981" s="34"/>
      <c r="JOF981" s="35"/>
      <c r="JOG981" s="34"/>
      <c r="JON981" s="35"/>
      <c r="JOO981" s="34"/>
      <c r="JOV981" s="35"/>
      <c r="JOW981" s="34"/>
      <c r="JPD981" s="35"/>
      <c r="JPE981" s="34"/>
      <c r="JPL981" s="35"/>
      <c r="JPM981" s="34"/>
      <c r="JPT981" s="35"/>
      <c r="JPU981" s="34"/>
      <c r="JQB981" s="35"/>
      <c r="JQC981" s="34"/>
      <c r="JQJ981" s="35"/>
      <c r="JQK981" s="34"/>
      <c r="JQR981" s="35"/>
      <c r="JQS981" s="34"/>
      <c r="JQZ981" s="35"/>
      <c r="JRA981" s="34"/>
      <c r="JRH981" s="35"/>
      <c r="JRI981" s="34"/>
      <c r="JRP981" s="35"/>
      <c r="JRQ981" s="34"/>
      <c r="JRX981" s="35"/>
      <c r="JRY981" s="34"/>
      <c r="JSF981" s="35"/>
      <c r="JSG981" s="34"/>
      <c r="JSN981" s="35"/>
      <c r="JSO981" s="34"/>
      <c r="JSV981" s="35"/>
      <c r="JSW981" s="34"/>
      <c r="JTD981" s="35"/>
      <c r="JTE981" s="34"/>
      <c r="JTL981" s="35"/>
      <c r="JTM981" s="34"/>
      <c r="JTT981" s="35"/>
      <c r="JTU981" s="34"/>
      <c r="JUB981" s="35"/>
      <c r="JUC981" s="34"/>
      <c r="JUJ981" s="35"/>
      <c r="JUK981" s="34"/>
      <c r="JUR981" s="35"/>
      <c r="JUS981" s="34"/>
      <c r="JUZ981" s="35"/>
      <c r="JVA981" s="34"/>
      <c r="JVH981" s="35"/>
      <c r="JVI981" s="34"/>
      <c r="JVP981" s="35"/>
      <c r="JVQ981" s="34"/>
      <c r="JVX981" s="35"/>
      <c r="JVY981" s="34"/>
      <c r="JWF981" s="35"/>
      <c r="JWG981" s="34"/>
      <c r="JWN981" s="35"/>
      <c r="JWO981" s="34"/>
      <c r="JWV981" s="35"/>
      <c r="JWW981" s="34"/>
      <c r="JXD981" s="35"/>
      <c r="JXE981" s="34"/>
      <c r="JXL981" s="35"/>
      <c r="JXM981" s="34"/>
      <c r="JXT981" s="35"/>
      <c r="JXU981" s="34"/>
      <c r="JYB981" s="35"/>
      <c r="JYC981" s="34"/>
      <c r="JYJ981" s="35"/>
      <c r="JYK981" s="34"/>
      <c r="JYR981" s="35"/>
      <c r="JYS981" s="34"/>
      <c r="JYZ981" s="35"/>
      <c r="JZA981" s="34"/>
      <c r="JZH981" s="35"/>
      <c r="JZI981" s="34"/>
      <c r="JZP981" s="35"/>
      <c r="JZQ981" s="34"/>
      <c r="JZX981" s="35"/>
      <c r="JZY981" s="34"/>
      <c r="KAF981" s="35"/>
      <c r="KAG981" s="34"/>
      <c r="KAN981" s="35"/>
      <c r="KAO981" s="34"/>
      <c r="KAV981" s="35"/>
      <c r="KAW981" s="34"/>
      <c r="KBD981" s="35"/>
      <c r="KBE981" s="34"/>
      <c r="KBL981" s="35"/>
      <c r="KBM981" s="34"/>
      <c r="KBT981" s="35"/>
      <c r="KBU981" s="34"/>
      <c r="KCB981" s="35"/>
      <c r="KCC981" s="34"/>
      <c r="KCJ981" s="35"/>
      <c r="KCK981" s="34"/>
      <c r="KCR981" s="35"/>
      <c r="KCS981" s="34"/>
      <c r="KCZ981" s="35"/>
      <c r="KDA981" s="34"/>
      <c r="KDH981" s="35"/>
      <c r="KDI981" s="34"/>
      <c r="KDP981" s="35"/>
      <c r="KDQ981" s="34"/>
      <c r="KDX981" s="35"/>
      <c r="KDY981" s="34"/>
      <c r="KEF981" s="35"/>
      <c r="KEG981" s="34"/>
      <c r="KEN981" s="35"/>
      <c r="KEO981" s="34"/>
      <c r="KEV981" s="35"/>
      <c r="KEW981" s="34"/>
      <c r="KFD981" s="35"/>
      <c r="KFE981" s="34"/>
      <c r="KFL981" s="35"/>
      <c r="KFM981" s="34"/>
      <c r="KFT981" s="35"/>
      <c r="KFU981" s="34"/>
      <c r="KGB981" s="35"/>
      <c r="KGC981" s="34"/>
      <c r="KGJ981" s="35"/>
      <c r="KGK981" s="34"/>
      <c r="KGR981" s="35"/>
      <c r="KGS981" s="34"/>
      <c r="KGZ981" s="35"/>
      <c r="KHA981" s="34"/>
      <c r="KHH981" s="35"/>
      <c r="KHI981" s="34"/>
      <c r="KHP981" s="35"/>
      <c r="KHQ981" s="34"/>
      <c r="KHX981" s="35"/>
      <c r="KHY981" s="34"/>
      <c r="KIF981" s="35"/>
      <c r="KIG981" s="34"/>
      <c r="KIN981" s="35"/>
      <c r="KIO981" s="34"/>
      <c r="KIV981" s="35"/>
      <c r="KIW981" s="34"/>
      <c r="KJD981" s="35"/>
      <c r="KJE981" s="34"/>
      <c r="KJL981" s="35"/>
      <c r="KJM981" s="34"/>
      <c r="KJT981" s="35"/>
      <c r="KJU981" s="34"/>
      <c r="KKB981" s="35"/>
      <c r="KKC981" s="34"/>
      <c r="KKJ981" s="35"/>
      <c r="KKK981" s="34"/>
      <c r="KKR981" s="35"/>
      <c r="KKS981" s="34"/>
      <c r="KKZ981" s="35"/>
      <c r="KLA981" s="34"/>
      <c r="KLH981" s="35"/>
      <c r="KLI981" s="34"/>
      <c r="KLP981" s="35"/>
      <c r="KLQ981" s="34"/>
      <c r="KLX981" s="35"/>
      <c r="KLY981" s="34"/>
      <c r="KMF981" s="35"/>
      <c r="KMG981" s="34"/>
      <c r="KMN981" s="35"/>
      <c r="KMO981" s="34"/>
      <c r="KMV981" s="35"/>
      <c r="KMW981" s="34"/>
      <c r="KND981" s="35"/>
      <c r="KNE981" s="34"/>
      <c r="KNL981" s="35"/>
      <c r="KNM981" s="34"/>
      <c r="KNT981" s="35"/>
      <c r="KNU981" s="34"/>
      <c r="KOB981" s="35"/>
      <c r="KOC981" s="34"/>
      <c r="KOJ981" s="35"/>
      <c r="KOK981" s="34"/>
      <c r="KOR981" s="35"/>
      <c r="KOS981" s="34"/>
      <c r="KOZ981" s="35"/>
      <c r="KPA981" s="34"/>
      <c r="KPH981" s="35"/>
      <c r="KPI981" s="34"/>
      <c r="KPP981" s="35"/>
      <c r="KPQ981" s="34"/>
      <c r="KPX981" s="35"/>
      <c r="KPY981" s="34"/>
      <c r="KQF981" s="35"/>
      <c r="KQG981" s="34"/>
      <c r="KQN981" s="35"/>
      <c r="KQO981" s="34"/>
      <c r="KQV981" s="35"/>
      <c r="KQW981" s="34"/>
      <c r="KRD981" s="35"/>
      <c r="KRE981" s="34"/>
      <c r="KRL981" s="35"/>
      <c r="KRM981" s="34"/>
      <c r="KRT981" s="35"/>
      <c r="KRU981" s="34"/>
      <c r="KSB981" s="35"/>
      <c r="KSC981" s="34"/>
      <c r="KSJ981" s="35"/>
      <c r="KSK981" s="34"/>
      <c r="KSR981" s="35"/>
      <c r="KSS981" s="34"/>
      <c r="KSZ981" s="35"/>
      <c r="KTA981" s="34"/>
      <c r="KTH981" s="35"/>
      <c r="KTI981" s="34"/>
      <c r="KTP981" s="35"/>
      <c r="KTQ981" s="34"/>
      <c r="KTX981" s="35"/>
      <c r="KTY981" s="34"/>
      <c r="KUF981" s="35"/>
      <c r="KUG981" s="34"/>
      <c r="KUN981" s="35"/>
      <c r="KUO981" s="34"/>
      <c r="KUV981" s="35"/>
      <c r="KUW981" s="34"/>
      <c r="KVD981" s="35"/>
      <c r="KVE981" s="34"/>
      <c r="KVL981" s="35"/>
      <c r="KVM981" s="34"/>
      <c r="KVT981" s="35"/>
      <c r="KVU981" s="34"/>
      <c r="KWB981" s="35"/>
      <c r="KWC981" s="34"/>
      <c r="KWJ981" s="35"/>
      <c r="KWK981" s="34"/>
      <c r="KWR981" s="35"/>
      <c r="KWS981" s="34"/>
      <c r="KWZ981" s="35"/>
      <c r="KXA981" s="34"/>
      <c r="KXH981" s="35"/>
      <c r="KXI981" s="34"/>
      <c r="KXP981" s="35"/>
      <c r="KXQ981" s="34"/>
      <c r="KXX981" s="35"/>
      <c r="KXY981" s="34"/>
      <c r="KYF981" s="35"/>
      <c r="KYG981" s="34"/>
      <c r="KYN981" s="35"/>
      <c r="KYO981" s="34"/>
      <c r="KYV981" s="35"/>
      <c r="KYW981" s="34"/>
      <c r="KZD981" s="35"/>
      <c r="KZE981" s="34"/>
      <c r="KZL981" s="35"/>
      <c r="KZM981" s="34"/>
      <c r="KZT981" s="35"/>
      <c r="KZU981" s="34"/>
      <c r="LAB981" s="35"/>
      <c r="LAC981" s="34"/>
      <c r="LAJ981" s="35"/>
      <c r="LAK981" s="34"/>
      <c r="LAR981" s="35"/>
      <c r="LAS981" s="34"/>
      <c r="LAZ981" s="35"/>
      <c r="LBA981" s="34"/>
      <c r="LBH981" s="35"/>
      <c r="LBI981" s="34"/>
      <c r="LBP981" s="35"/>
      <c r="LBQ981" s="34"/>
      <c r="LBX981" s="35"/>
      <c r="LBY981" s="34"/>
      <c r="LCF981" s="35"/>
      <c r="LCG981" s="34"/>
      <c r="LCN981" s="35"/>
      <c r="LCO981" s="34"/>
      <c r="LCV981" s="35"/>
      <c r="LCW981" s="34"/>
      <c r="LDD981" s="35"/>
      <c r="LDE981" s="34"/>
      <c r="LDL981" s="35"/>
      <c r="LDM981" s="34"/>
      <c r="LDT981" s="35"/>
      <c r="LDU981" s="34"/>
      <c r="LEB981" s="35"/>
      <c r="LEC981" s="34"/>
      <c r="LEJ981" s="35"/>
      <c r="LEK981" s="34"/>
      <c r="LER981" s="35"/>
      <c r="LES981" s="34"/>
      <c r="LEZ981" s="35"/>
      <c r="LFA981" s="34"/>
      <c r="LFH981" s="35"/>
      <c r="LFI981" s="34"/>
      <c r="LFP981" s="35"/>
      <c r="LFQ981" s="34"/>
      <c r="LFX981" s="35"/>
      <c r="LFY981" s="34"/>
      <c r="LGF981" s="35"/>
      <c r="LGG981" s="34"/>
      <c r="LGN981" s="35"/>
      <c r="LGO981" s="34"/>
      <c r="LGV981" s="35"/>
      <c r="LGW981" s="34"/>
      <c r="LHD981" s="35"/>
      <c r="LHE981" s="34"/>
      <c r="LHL981" s="35"/>
      <c r="LHM981" s="34"/>
      <c r="LHT981" s="35"/>
      <c r="LHU981" s="34"/>
      <c r="LIB981" s="35"/>
      <c r="LIC981" s="34"/>
      <c r="LIJ981" s="35"/>
      <c r="LIK981" s="34"/>
      <c r="LIR981" s="35"/>
      <c r="LIS981" s="34"/>
      <c r="LIZ981" s="35"/>
      <c r="LJA981" s="34"/>
      <c r="LJH981" s="35"/>
      <c r="LJI981" s="34"/>
      <c r="LJP981" s="35"/>
      <c r="LJQ981" s="34"/>
      <c r="LJX981" s="35"/>
      <c r="LJY981" s="34"/>
      <c r="LKF981" s="35"/>
      <c r="LKG981" s="34"/>
      <c r="LKN981" s="35"/>
      <c r="LKO981" s="34"/>
      <c r="LKV981" s="35"/>
      <c r="LKW981" s="34"/>
      <c r="LLD981" s="35"/>
      <c r="LLE981" s="34"/>
      <c r="LLL981" s="35"/>
      <c r="LLM981" s="34"/>
      <c r="LLT981" s="35"/>
      <c r="LLU981" s="34"/>
      <c r="LMB981" s="35"/>
      <c r="LMC981" s="34"/>
      <c r="LMJ981" s="35"/>
      <c r="LMK981" s="34"/>
      <c r="LMR981" s="35"/>
      <c r="LMS981" s="34"/>
      <c r="LMZ981" s="35"/>
      <c r="LNA981" s="34"/>
      <c r="LNH981" s="35"/>
      <c r="LNI981" s="34"/>
      <c r="LNP981" s="35"/>
      <c r="LNQ981" s="34"/>
      <c r="LNX981" s="35"/>
      <c r="LNY981" s="34"/>
      <c r="LOF981" s="35"/>
      <c r="LOG981" s="34"/>
      <c r="LON981" s="35"/>
      <c r="LOO981" s="34"/>
      <c r="LOV981" s="35"/>
      <c r="LOW981" s="34"/>
      <c r="LPD981" s="35"/>
      <c r="LPE981" s="34"/>
      <c r="LPL981" s="35"/>
      <c r="LPM981" s="34"/>
      <c r="LPT981" s="35"/>
      <c r="LPU981" s="34"/>
      <c r="LQB981" s="35"/>
      <c r="LQC981" s="34"/>
      <c r="LQJ981" s="35"/>
      <c r="LQK981" s="34"/>
      <c r="LQR981" s="35"/>
      <c r="LQS981" s="34"/>
      <c r="LQZ981" s="35"/>
      <c r="LRA981" s="34"/>
      <c r="LRH981" s="35"/>
      <c r="LRI981" s="34"/>
      <c r="LRP981" s="35"/>
      <c r="LRQ981" s="34"/>
      <c r="LRX981" s="35"/>
      <c r="LRY981" s="34"/>
      <c r="LSF981" s="35"/>
      <c r="LSG981" s="34"/>
      <c r="LSN981" s="35"/>
      <c r="LSO981" s="34"/>
      <c r="LSV981" s="35"/>
      <c r="LSW981" s="34"/>
      <c r="LTD981" s="35"/>
      <c r="LTE981" s="34"/>
      <c r="LTL981" s="35"/>
      <c r="LTM981" s="34"/>
      <c r="LTT981" s="35"/>
      <c r="LTU981" s="34"/>
      <c r="LUB981" s="35"/>
      <c r="LUC981" s="34"/>
      <c r="LUJ981" s="35"/>
      <c r="LUK981" s="34"/>
      <c r="LUR981" s="35"/>
      <c r="LUS981" s="34"/>
      <c r="LUZ981" s="35"/>
      <c r="LVA981" s="34"/>
      <c r="LVH981" s="35"/>
      <c r="LVI981" s="34"/>
      <c r="LVP981" s="35"/>
      <c r="LVQ981" s="34"/>
      <c r="LVX981" s="35"/>
      <c r="LVY981" s="34"/>
      <c r="LWF981" s="35"/>
      <c r="LWG981" s="34"/>
      <c r="LWN981" s="35"/>
      <c r="LWO981" s="34"/>
      <c r="LWV981" s="35"/>
      <c r="LWW981" s="34"/>
      <c r="LXD981" s="35"/>
      <c r="LXE981" s="34"/>
      <c r="LXL981" s="35"/>
      <c r="LXM981" s="34"/>
      <c r="LXT981" s="35"/>
      <c r="LXU981" s="34"/>
      <c r="LYB981" s="35"/>
      <c r="LYC981" s="34"/>
      <c r="LYJ981" s="35"/>
      <c r="LYK981" s="34"/>
      <c r="LYR981" s="35"/>
      <c r="LYS981" s="34"/>
      <c r="LYZ981" s="35"/>
      <c r="LZA981" s="34"/>
      <c r="LZH981" s="35"/>
      <c r="LZI981" s="34"/>
      <c r="LZP981" s="35"/>
      <c r="LZQ981" s="34"/>
      <c r="LZX981" s="35"/>
      <c r="LZY981" s="34"/>
      <c r="MAF981" s="35"/>
      <c r="MAG981" s="34"/>
      <c r="MAN981" s="35"/>
      <c r="MAO981" s="34"/>
      <c r="MAV981" s="35"/>
      <c r="MAW981" s="34"/>
      <c r="MBD981" s="35"/>
      <c r="MBE981" s="34"/>
      <c r="MBL981" s="35"/>
      <c r="MBM981" s="34"/>
      <c r="MBT981" s="35"/>
      <c r="MBU981" s="34"/>
      <c r="MCB981" s="35"/>
      <c r="MCC981" s="34"/>
      <c r="MCJ981" s="35"/>
      <c r="MCK981" s="34"/>
      <c r="MCR981" s="35"/>
      <c r="MCS981" s="34"/>
      <c r="MCZ981" s="35"/>
      <c r="MDA981" s="34"/>
      <c r="MDH981" s="35"/>
      <c r="MDI981" s="34"/>
      <c r="MDP981" s="35"/>
      <c r="MDQ981" s="34"/>
      <c r="MDX981" s="35"/>
      <c r="MDY981" s="34"/>
      <c r="MEF981" s="35"/>
      <c r="MEG981" s="34"/>
      <c r="MEN981" s="35"/>
      <c r="MEO981" s="34"/>
      <c r="MEV981" s="35"/>
      <c r="MEW981" s="34"/>
      <c r="MFD981" s="35"/>
      <c r="MFE981" s="34"/>
      <c r="MFL981" s="35"/>
      <c r="MFM981" s="34"/>
      <c r="MFT981" s="35"/>
      <c r="MFU981" s="34"/>
      <c r="MGB981" s="35"/>
      <c r="MGC981" s="34"/>
      <c r="MGJ981" s="35"/>
      <c r="MGK981" s="34"/>
      <c r="MGR981" s="35"/>
      <c r="MGS981" s="34"/>
      <c r="MGZ981" s="35"/>
      <c r="MHA981" s="34"/>
      <c r="MHH981" s="35"/>
      <c r="MHI981" s="34"/>
      <c r="MHP981" s="35"/>
      <c r="MHQ981" s="34"/>
      <c r="MHX981" s="35"/>
      <c r="MHY981" s="34"/>
      <c r="MIF981" s="35"/>
      <c r="MIG981" s="34"/>
      <c r="MIN981" s="35"/>
      <c r="MIO981" s="34"/>
      <c r="MIV981" s="35"/>
      <c r="MIW981" s="34"/>
      <c r="MJD981" s="35"/>
      <c r="MJE981" s="34"/>
      <c r="MJL981" s="35"/>
      <c r="MJM981" s="34"/>
      <c r="MJT981" s="35"/>
      <c r="MJU981" s="34"/>
      <c r="MKB981" s="35"/>
      <c r="MKC981" s="34"/>
      <c r="MKJ981" s="35"/>
      <c r="MKK981" s="34"/>
      <c r="MKR981" s="35"/>
      <c r="MKS981" s="34"/>
      <c r="MKZ981" s="35"/>
      <c r="MLA981" s="34"/>
      <c r="MLH981" s="35"/>
      <c r="MLI981" s="34"/>
      <c r="MLP981" s="35"/>
      <c r="MLQ981" s="34"/>
      <c r="MLX981" s="35"/>
      <c r="MLY981" s="34"/>
      <c r="MMF981" s="35"/>
      <c r="MMG981" s="34"/>
      <c r="MMN981" s="35"/>
      <c r="MMO981" s="34"/>
      <c r="MMV981" s="35"/>
      <c r="MMW981" s="34"/>
      <c r="MND981" s="35"/>
      <c r="MNE981" s="34"/>
      <c r="MNL981" s="35"/>
      <c r="MNM981" s="34"/>
      <c r="MNT981" s="35"/>
      <c r="MNU981" s="34"/>
      <c r="MOB981" s="35"/>
      <c r="MOC981" s="34"/>
      <c r="MOJ981" s="35"/>
      <c r="MOK981" s="34"/>
      <c r="MOR981" s="35"/>
      <c r="MOS981" s="34"/>
      <c r="MOZ981" s="35"/>
      <c r="MPA981" s="34"/>
      <c r="MPH981" s="35"/>
      <c r="MPI981" s="34"/>
      <c r="MPP981" s="35"/>
      <c r="MPQ981" s="34"/>
      <c r="MPX981" s="35"/>
      <c r="MPY981" s="34"/>
      <c r="MQF981" s="35"/>
      <c r="MQG981" s="34"/>
      <c r="MQN981" s="35"/>
      <c r="MQO981" s="34"/>
      <c r="MQV981" s="35"/>
      <c r="MQW981" s="34"/>
      <c r="MRD981" s="35"/>
      <c r="MRE981" s="34"/>
      <c r="MRL981" s="35"/>
      <c r="MRM981" s="34"/>
      <c r="MRT981" s="35"/>
      <c r="MRU981" s="34"/>
      <c r="MSB981" s="35"/>
      <c r="MSC981" s="34"/>
      <c r="MSJ981" s="35"/>
      <c r="MSK981" s="34"/>
      <c r="MSR981" s="35"/>
      <c r="MSS981" s="34"/>
      <c r="MSZ981" s="35"/>
      <c r="MTA981" s="34"/>
      <c r="MTH981" s="35"/>
      <c r="MTI981" s="34"/>
      <c r="MTP981" s="35"/>
      <c r="MTQ981" s="34"/>
      <c r="MTX981" s="35"/>
      <c r="MTY981" s="34"/>
      <c r="MUF981" s="35"/>
      <c r="MUG981" s="34"/>
      <c r="MUN981" s="35"/>
      <c r="MUO981" s="34"/>
      <c r="MUV981" s="35"/>
      <c r="MUW981" s="34"/>
      <c r="MVD981" s="35"/>
      <c r="MVE981" s="34"/>
      <c r="MVL981" s="35"/>
      <c r="MVM981" s="34"/>
      <c r="MVT981" s="35"/>
      <c r="MVU981" s="34"/>
      <c r="MWB981" s="35"/>
      <c r="MWC981" s="34"/>
      <c r="MWJ981" s="35"/>
      <c r="MWK981" s="34"/>
      <c r="MWR981" s="35"/>
      <c r="MWS981" s="34"/>
      <c r="MWZ981" s="35"/>
      <c r="MXA981" s="34"/>
      <c r="MXH981" s="35"/>
      <c r="MXI981" s="34"/>
      <c r="MXP981" s="35"/>
      <c r="MXQ981" s="34"/>
      <c r="MXX981" s="35"/>
      <c r="MXY981" s="34"/>
      <c r="MYF981" s="35"/>
      <c r="MYG981" s="34"/>
      <c r="MYN981" s="35"/>
      <c r="MYO981" s="34"/>
      <c r="MYV981" s="35"/>
      <c r="MYW981" s="34"/>
      <c r="MZD981" s="35"/>
      <c r="MZE981" s="34"/>
      <c r="MZL981" s="35"/>
      <c r="MZM981" s="34"/>
      <c r="MZT981" s="35"/>
      <c r="MZU981" s="34"/>
      <c r="NAB981" s="35"/>
      <c r="NAC981" s="34"/>
      <c r="NAJ981" s="35"/>
      <c r="NAK981" s="34"/>
      <c r="NAR981" s="35"/>
      <c r="NAS981" s="34"/>
      <c r="NAZ981" s="35"/>
      <c r="NBA981" s="34"/>
      <c r="NBH981" s="35"/>
      <c r="NBI981" s="34"/>
      <c r="NBP981" s="35"/>
      <c r="NBQ981" s="34"/>
      <c r="NBX981" s="35"/>
      <c r="NBY981" s="34"/>
      <c r="NCF981" s="35"/>
      <c r="NCG981" s="34"/>
      <c r="NCN981" s="35"/>
      <c r="NCO981" s="34"/>
      <c r="NCV981" s="35"/>
      <c r="NCW981" s="34"/>
      <c r="NDD981" s="35"/>
      <c r="NDE981" s="34"/>
      <c r="NDL981" s="35"/>
      <c r="NDM981" s="34"/>
      <c r="NDT981" s="35"/>
      <c r="NDU981" s="34"/>
      <c r="NEB981" s="35"/>
      <c r="NEC981" s="34"/>
      <c r="NEJ981" s="35"/>
      <c r="NEK981" s="34"/>
      <c r="NER981" s="35"/>
      <c r="NES981" s="34"/>
      <c r="NEZ981" s="35"/>
      <c r="NFA981" s="34"/>
      <c r="NFH981" s="35"/>
      <c r="NFI981" s="34"/>
      <c r="NFP981" s="35"/>
      <c r="NFQ981" s="34"/>
      <c r="NFX981" s="35"/>
      <c r="NFY981" s="34"/>
      <c r="NGF981" s="35"/>
      <c r="NGG981" s="34"/>
      <c r="NGN981" s="35"/>
      <c r="NGO981" s="34"/>
      <c r="NGV981" s="35"/>
      <c r="NGW981" s="34"/>
      <c r="NHD981" s="35"/>
      <c r="NHE981" s="34"/>
      <c r="NHL981" s="35"/>
      <c r="NHM981" s="34"/>
      <c r="NHT981" s="35"/>
      <c r="NHU981" s="34"/>
      <c r="NIB981" s="35"/>
      <c r="NIC981" s="34"/>
      <c r="NIJ981" s="35"/>
      <c r="NIK981" s="34"/>
      <c r="NIR981" s="35"/>
      <c r="NIS981" s="34"/>
      <c r="NIZ981" s="35"/>
      <c r="NJA981" s="34"/>
      <c r="NJH981" s="35"/>
      <c r="NJI981" s="34"/>
      <c r="NJP981" s="35"/>
      <c r="NJQ981" s="34"/>
      <c r="NJX981" s="35"/>
      <c r="NJY981" s="34"/>
      <c r="NKF981" s="35"/>
      <c r="NKG981" s="34"/>
      <c r="NKN981" s="35"/>
      <c r="NKO981" s="34"/>
      <c r="NKV981" s="35"/>
      <c r="NKW981" s="34"/>
      <c r="NLD981" s="35"/>
      <c r="NLE981" s="34"/>
      <c r="NLL981" s="35"/>
      <c r="NLM981" s="34"/>
      <c r="NLT981" s="35"/>
      <c r="NLU981" s="34"/>
      <c r="NMB981" s="35"/>
      <c r="NMC981" s="34"/>
      <c r="NMJ981" s="35"/>
      <c r="NMK981" s="34"/>
      <c r="NMR981" s="35"/>
      <c r="NMS981" s="34"/>
      <c r="NMZ981" s="35"/>
      <c r="NNA981" s="34"/>
      <c r="NNH981" s="35"/>
      <c r="NNI981" s="34"/>
      <c r="NNP981" s="35"/>
      <c r="NNQ981" s="34"/>
      <c r="NNX981" s="35"/>
      <c r="NNY981" s="34"/>
      <c r="NOF981" s="35"/>
      <c r="NOG981" s="34"/>
      <c r="NON981" s="35"/>
      <c r="NOO981" s="34"/>
      <c r="NOV981" s="35"/>
      <c r="NOW981" s="34"/>
      <c r="NPD981" s="35"/>
      <c r="NPE981" s="34"/>
      <c r="NPL981" s="35"/>
      <c r="NPM981" s="34"/>
      <c r="NPT981" s="35"/>
      <c r="NPU981" s="34"/>
      <c r="NQB981" s="35"/>
      <c r="NQC981" s="34"/>
      <c r="NQJ981" s="35"/>
      <c r="NQK981" s="34"/>
      <c r="NQR981" s="35"/>
      <c r="NQS981" s="34"/>
      <c r="NQZ981" s="35"/>
      <c r="NRA981" s="34"/>
      <c r="NRH981" s="35"/>
      <c r="NRI981" s="34"/>
      <c r="NRP981" s="35"/>
      <c r="NRQ981" s="34"/>
      <c r="NRX981" s="35"/>
      <c r="NRY981" s="34"/>
      <c r="NSF981" s="35"/>
      <c r="NSG981" s="34"/>
      <c r="NSN981" s="35"/>
      <c r="NSO981" s="34"/>
      <c r="NSV981" s="35"/>
      <c r="NSW981" s="34"/>
      <c r="NTD981" s="35"/>
      <c r="NTE981" s="34"/>
      <c r="NTL981" s="35"/>
      <c r="NTM981" s="34"/>
      <c r="NTT981" s="35"/>
      <c r="NTU981" s="34"/>
      <c r="NUB981" s="35"/>
      <c r="NUC981" s="34"/>
      <c r="NUJ981" s="35"/>
      <c r="NUK981" s="34"/>
      <c r="NUR981" s="35"/>
      <c r="NUS981" s="34"/>
      <c r="NUZ981" s="35"/>
      <c r="NVA981" s="34"/>
      <c r="NVH981" s="35"/>
      <c r="NVI981" s="34"/>
      <c r="NVP981" s="35"/>
      <c r="NVQ981" s="34"/>
      <c r="NVX981" s="35"/>
      <c r="NVY981" s="34"/>
      <c r="NWF981" s="35"/>
      <c r="NWG981" s="34"/>
      <c r="NWN981" s="35"/>
      <c r="NWO981" s="34"/>
      <c r="NWV981" s="35"/>
      <c r="NWW981" s="34"/>
      <c r="NXD981" s="35"/>
      <c r="NXE981" s="34"/>
      <c r="NXL981" s="35"/>
      <c r="NXM981" s="34"/>
      <c r="NXT981" s="35"/>
      <c r="NXU981" s="34"/>
      <c r="NYB981" s="35"/>
      <c r="NYC981" s="34"/>
      <c r="NYJ981" s="35"/>
      <c r="NYK981" s="34"/>
      <c r="NYR981" s="35"/>
      <c r="NYS981" s="34"/>
      <c r="NYZ981" s="35"/>
      <c r="NZA981" s="34"/>
      <c r="NZH981" s="35"/>
      <c r="NZI981" s="34"/>
      <c r="NZP981" s="35"/>
      <c r="NZQ981" s="34"/>
      <c r="NZX981" s="35"/>
      <c r="NZY981" s="34"/>
      <c r="OAF981" s="35"/>
      <c r="OAG981" s="34"/>
      <c r="OAN981" s="35"/>
      <c r="OAO981" s="34"/>
      <c r="OAV981" s="35"/>
      <c r="OAW981" s="34"/>
      <c r="OBD981" s="35"/>
      <c r="OBE981" s="34"/>
      <c r="OBL981" s="35"/>
      <c r="OBM981" s="34"/>
      <c r="OBT981" s="35"/>
      <c r="OBU981" s="34"/>
      <c r="OCB981" s="35"/>
      <c r="OCC981" s="34"/>
      <c r="OCJ981" s="35"/>
      <c r="OCK981" s="34"/>
      <c r="OCR981" s="35"/>
      <c r="OCS981" s="34"/>
      <c r="OCZ981" s="35"/>
      <c r="ODA981" s="34"/>
      <c r="ODH981" s="35"/>
      <c r="ODI981" s="34"/>
      <c r="ODP981" s="35"/>
      <c r="ODQ981" s="34"/>
      <c r="ODX981" s="35"/>
      <c r="ODY981" s="34"/>
      <c r="OEF981" s="35"/>
      <c r="OEG981" s="34"/>
      <c r="OEN981" s="35"/>
      <c r="OEO981" s="34"/>
      <c r="OEV981" s="35"/>
      <c r="OEW981" s="34"/>
      <c r="OFD981" s="35"/>
      <c r="OFE981" s="34"/>
      <c r="OFL981" s="35"/>
      <c r="OFM981" s="34"/>
      <c r="OFT981" s="35"/>
      <c r="OFU981" s="34"/>
      <c r="OGB981" s="35"/>
      <c r="OGC981" s="34"/>
      <c r="OGJ981" s="35"/>
      <c r="OGK981" s="34"/>
      <c r="OGR981" s="35"/>
      <c r="OGS981" s="34"/>
      <c r="OGZ981" s="35"/>
      <c r="OHA981" s="34"/>
      <c r="OHH981" s="35"/>
      <c r="OHI981" s="34"/>
      <c r="OHP981" s="35"/>
      <c r="OHQ981" s="34"/>
      <c r="OHX981" s="35"/>
      <c r="OHY981" s="34"/>
      <c r="OIF981" s="35"/>
      <c r="OIG981" s="34"/>
      <c r="OIN981" s="35"/>
      <c r="OIO981" s="34"/>
      <c r="OIV981" s="35"/>
      <c r="OIW981" s="34"/>
      <c r="OJD981" s="35"/>
      <c r="OJE981" s="34"/>
      <c r="OJL981" s="35"/>
      <c r="OJM981" s="34"/>
      <c r="OJT981" s="35"/>
      <c r="OJU981" s="34"/>
      <c r="OKB981" s="35"/>
      <c r="OKC981" s="34"/>
      <c r="OKJ981" s="35"/>
      <c r="OKK981" s="34"/>
      <c r="OKR981" s="35"/>
      <c r="OKS981" s="34"/>
      <c r="OKZ981" s="35"/>
      <c r="OLA981" s="34"/>
      <c r="OLH981" s="35"/>
      <c r="OLI981" s="34"/>
      <c r="OLP981" s="35"/>
      <c r="OLQ981" s="34"/>
      <c r="OLX981" s="35"/>
      <c r="OLY981" s="34"/>
      <c r="OMF981" s="35"/>
      <c r="OMG981" s="34"/>
      <c r="OMN981" s="35"/>
      <c r="OMO981" s="34"/>
      <c r="OMV981" s="35"/>
      <c r="OMW981" s="34"/>
      <c r="OND981" s="35"/>
      <c r="ONE981" s="34"/>
      <c r="ONL981" s="35"/>
      <c r="ONM981" s="34"/>
      <c r="ONT981" s="35"/>
      <c r="ONU981" s="34"/>
      <c r="OOB981" s="35"/>
      <c r="OOC981" s="34"/>
      <c r="OOJ981" s="35"/>
      <c r="OOK981" s="34"/>
      <c r="OOR981" s="35"/>
      <c r="OOS981" s="34"/>
      <c r="OOZ981" s="35"/>
      <c r="OPA981" s="34"/>
      <c r="OPH981" s="35"/>
      <c r="OPI981" s="34"/>
      <c r="OPP981" s="35"/>
      <c r="OPQ981" s="34"/>
      <c r="OPX981" s="35"/>
      <c r="OPY981" s="34"/>
      <c r="OQF981" s="35"/>
      <c r="OQG981" s="34"/>
      <c r="OQN981" s="35"/>
      <c r="OQO981" s="34"/>
      <c r="OQV981" s="35"/>
      <c r="OQW981" s="34"/>
      <c r="ORD981" s="35"/>
      <c r="ORE981" s="34"/>
      <c r="ORL981" s="35"/>
      <c r="ORM981" s="34"/>
      <c r="ORT981" s="35"/>
      <c r="ORU981" s="34"/>
      <c r="OSB981" s="35"/>
      <c r="OSC981" s="34"/>
      <c r="OSJ981" s="35"/>
      <c r="OSK981" s="34"/>
      <c r="OSR981" s="35"/>
      <c r="OSS981" s="34"/>
      <c r="OSZ981" s="35"/>
      <c r="OTA981" s="34"/>
      <c r="OTH981" s="35"/>
      <c r="OTI981" s="34"/>
      <c r="OTP981" s="35"/>
      <c r="OTQ981" s="34"/>
      <c r="OTX981" s="35"/>
      <c r="OTY981" s="34"/>
      <c r="OUF981" s="35"/>
      <c r="OUG981" s="34"/>
      <c r="OUN981" s="35"/>
      <c r="OUO981" s="34"/>
      <c r="OUV981" s="35"/>
      <c r="OUW981" s="34"/>
      <c r="OVD981" s="35"/>
      <c r="OVE981" s="34"/>
      <c r="OVL981" s="35"/>
      <c r="OVM981" s="34"/>
      <c r="OVT981" s="35"/>
      <c r="OVU981" s="34"/>
      <c r="OWB981" s="35"/>
      <c r="OWC981" s="34"/>
      <c r="OWJ981" s="35"/>
      <c r="OWK981" s="34"/>
      <c r="OWR981" s="35"/>
      <c r="OWS981" s="34"/>
      <c r="OWZ981" s="35"/>
      <c r="OXA981" s="34"/>
      <c r="OXH981" s="35"/>
      <c r="OXI981" s="34"/>
      <c r="OXP981" s="35"/>
      <c r="OXQ981" s="34"/>
      <c r="OXX981" s="35"/>
      <c r="OXY981" s="34"/>
      <c r="OYF981" s="35"/>
      <c r="OYG981" s="34"/>
      <c r="OYN981" s="35"/>
      <c r="OYO981" s="34"/>
      <c r="OYV981" s="35"/>
      <c r="OYW981" s="34"/>
      <c r="OZD981" s="35"/>
      <c r="OZE981" s="34"/>
      <c r="OZL981" s="35"/>
      <c r="OZM981" s="34"/>
      <c r="OZT981" s="35"/>
      <c r="OZU981" s="34"/>
      <c r="PAB981" s="35"/>
      <c r="PAC981" s="34"/>
      <c r="PAJ981" s="35"/>
      <c r="PAK981" s="34"/>
      <c r="PAR981" s="35"/>
      <c r="PAS981" s="34"/>
      <c r="PAZ981" s="35"/>
      <c r="PBA981" s="34"/>
      <c r="PBH981" s="35"/>
      <c r="PBI981" s="34"/>
      <c r="PBP981" s="35"/>
      <c r="PBQ981" s="34"/>
      <c r="PBX981" s="35"/>
      <c r="PBY981" s="34"/>
      <c r="PCF981" s="35"/>
      <c r="PCG981" s="34"/>
      <c r="PCN981" s="35"/>
      <c r="PCO981" s="34"/>
      <c r="PCV981" s="35"/>
      <c r="PCW981" s="34"/>
      <c r="PDD981" s="35"/>
      <c r="PDE981" s="34"/>
      <c r="PDL981" s="35"/>
      <c r="PDM981" s="34"/>
      <c r="PDT981" s="35"/>
      <c r="PDU981" s="34"/>
      <c r="PEB981" s="35"/>
      <c r="PEC981" s="34"/>
      <c r="PEJ981" s="35"/>
      <c r="PEK981" s="34"/>
      <c r="PER981" s="35"/>
      <c r="PES981" s="34"/>
      <c r="PEZ981" s="35"/>
      <c r="PFA981" s="34"/>
      <c r="PFH981" s="35"/>
      <c r="PFI981" s="34"/>
      <c r="PFP981" s="35"/>
      <c r="PFQ981" s="34"/>
      <c r="PFX981" s="35"/>
      <c r="PFY981" s="34"/>
      <c r="PGF981" s="35"/>
      <c r="PGG981" s="34"/>
      <c r="PGN981" s="35"/>
      <c r="PGO981" s="34"/>
      <c r="PGV981" s="35"/>
      <c r="PGW981" s="34"/>
      <c r="PHD981" s="35"/>
      <c r="PHE981" s="34"/>
      <c r="PHL981" s="35"/>
      <c r="PHM981" s="34"/>
      <c r="PHT981" s="35"/>
      <c r="PHU981" s="34"/>
      <c r="PIB981" s="35"/>
      <c r="PIC981" s="34"/>
      <c r="PIJ981" s="35"/>
      <c r="PIK981" s="34"/>
      <c r="PIR981" s="35"/>
      <c r="PIS981" s="34"/>
      <c r="PIZ981" s="35"/>
      <c r="PJA981" s="34"/>
      <c r="PJH981" s="35"/>
      <c r="PJI981" s="34"/>
      <c r="PJP981" s="35"/>
      <c r="PJQ981" s="34"/>
      <c r="PJX981" s="35"/>
      <c r="PJY981" s="34"/>
      <c r="PKF981" s="35"/>
      <c r="PKG981" s="34"/>
      <c r="PKN981" s="35"/>
      <c r="PKO981" s="34"/>
      <c r="PKV981" s="35"/>
      <c r="PKW981" s="34"/>
      <c r="PLD981" s="35"/>
      <c r="PLE981" s="34"/>
      <c r="PLL981" s="35"/>
      <c r="PLM981" s="34"/>
      <c r="PLT981" s="35"/>
      <c r="PLU981" s="34"/>
      <c r="PMB981" s="35"/>
      <c r="PMC981" s="34"/>
      <c r="PMJ981" s="35"/>
      <c r="PMK981" s="34"/>
      <c r="PMR981" s="35"/>
      <c r="PMS981" s="34"/>
      <c r="PMZ981" s="35"/>
      <c r="PNA981" s="34"/>
      <c r="PNH981" s="35"/>
      <c r="PNI981" s="34"/>
      <c r="PNP981" s="35"/>
      <c r="PNQ981" s="34"/>
      <c r="PNX981" s="35"/>
      <c r="PNY981" s="34"/>
      <c r="POF981" s="35"/>
      <c r="POG981" s="34"/>
      <c r="PON981" s="35"/>
      <c r="POO981" s="34"/>
      <c r="POV981" s="35"/>
      <c r="POW981" s="34"/>
      <c r="PPD981" s="35"/>
      <c r="PPE981" s="34"/>
      <c r="PPL981" s="35"/>
      <c r="PPM981" s="34"/>
      <c r="PPT981" s="35"/>
      <c r="PPU981" s="34"/>
      <c r="PQB981" s="35"/>
      <c r="PQC981" s="34"/>
      <c r="PQJ981" s="35"/>
      <c r="PQK981" s="34"/>
      <c r="PQR981" s="35"/>
      <c r="PQS981" s="34"/>
      <c r="PQZ981" s="35"/>
      <c r="PRA981" s="34"/>
      <c r="PRH981" s="35"/>
      <c r="PRI981" s="34"/>
      <c r="PRP981" s="35"/>
      <c r="PRQ981" s="34"/>
      <c r="PRX981" s="35"/>
      <c r="PRY981" s="34"/>
      <c r="PSF981" s="35"/>
      <c r="PSG981" s="34"/>
      <c r="PSN981" s="35"/>
      <c r="PSO981" s="34"/>
      <c r="PSV981" s="35"/>
      <c r="PSW981" s="34"/>
      <c r="PTD981" s="35"/>
      <c r="PTE981" s="34"/>
      <c r="PTL981" s="35"/>
      <c r="PTM981" s="34"/>
      <c r="PTT981" s="35"/>
      <c r="PTU981" s="34"/>
      <c r="PUB981" s="35"/>
      <c r="PUC981" s="34"/>
      <c r="PUJ981" s="35"/>
      <c r="PUK981" s="34"/>
      <c r="PUR981" s="35"/>
      <c r="PUS981" s="34"/>
      <c r="PUZ981" s="35"/>
      <c r="PVA981" s="34"/>
      <c r="PVH981" s="35"/>
      <c r="PVI981" s="34"/>
      <c r="PVP981" s="35"/>
      <c r="PVQ981" s="34"/>
      <c r="PVX981" s="35"/>
      <c r="PVY981" s="34"/>
      <c r="PWF981" s="35"/>
      <c r="PWG981" s="34"/>
      <c r="PWN981" s="35"/>
      <c r="PWO981" s="34"/>
      <c r="PWV981" s="35"/>
      <c r="PWW981" s="34"/>
      <c r="PXD981" s="35"/>
      <c r="PXE981" s="34"/>
      <c r="PXL981" s="35"/>
      <c r="PXM981" s="34"/>
      <c r="PXT981" s="35"/>
      <c r="PXU981" s="34"/>
      <c r="PYB981" s="35"/>
      <c r="PYC981" s="34"/>
      <c r="PYJ981" s="35"/>
      <c r="PYK981" s="34"/>
      <c r="PYR981" s="35"/>
      <c r="PYS981" s="34"/>
      <c r="PYZ981" s="35"/>
      <c r="PZA981" s="34"/>
      <c r="PZH981" s="35"/>
      <c r="PZI981" s="34"/>
      <c r="PZP981" s="35"/>
      <c r="PZQ981" s="34"/>
      <c r="PZX981" s="35"/>
      <c r="PZY981" s="34"/>
      <c r="QAF981" s="35"/>
      <c r="QAG981" s="34"/>
      <c r="QAN981" s="35"/>
      <c r="QAO981" s="34"/>
      <c r="QAV981" s="35"/>
      <c r="QAW981" s="34"/>
      <c r="QBD981" s="35"/>
      <c r="QBE981" s="34"/>
      <c r="QBL981" s="35"/>
      <c r="QBM981" s="34"/>
      <c r="QBT981" s="35"/>
      <c r="QBU981" s="34"/>
      <c r="QCB981" s="35"/>
      <c r="QCC981" s="34"/>
      <c r="QCJ981" s="35"/>
      <c r="QCK981" s="34"/>
      <c r="QCR981" s="35"/>
      <c r="QCS981" s="34"/>
      <c r="QCZ981" s="35"/>
      <c r="QDA981" s="34"/>
      <c r="QDH981" s="35"/>
      <c r="QDI981" s="34"/>
      <c r="QDP981" s="35"/>
      <c r="QDQ981" s="34"/>
      <c r="QDX981" s="35"/>
      <c r="QDY981" s="34"/>
      <c r="QEF981" s="35"/>
      <c r="QEG981" s="34"/>
      <c r="QEN981" s="35"/>
      <c r="QEO981" s="34"/>
      <c r="QEV981" s="35"/>
      <c r="QEW981" s="34"/>
      <c r="QFD981" s="35"/>
      <c r="QFE981" s="34"/>
      <c r="QFL981" s="35"/>
      <c r="QFM981" s="34"/>
      <c r="QFT981" s="35"/>
      <c r="QFU981" s="34"/>
      <c r="QGB981" s="35"/>
      <c r="QGC981" s="34"/>
      <c r="QGJ981" s="35"/>
      <c r="QGK981" s="34"/>
      <c r="QGR981" s="35"/>
      <c r="QGS981" s="34"/>
      <c r="QGZ981" s="35"/>
      <c r="QHA981" s="34"/>
      <c r="QHH981" s="35"/>
      <c r="QHI981" s="34"/>
      <c r="QHP981" s="35"/>
      <c r="QHQ981" s="34"/>
      <c r="QHX981" s="35"/>
      <c r="QHY981" s="34"/>
      <c r="QIF981" s="35"/>
      <c r="QIG981" s="34"/>
      <c r="QIN981" s="35"/>
      <c r="QIO981" s="34"/>
      <c r="QIV981" s="35"/>
      <c r="QIW981" s="34"/>
      <c r="QJD981" s="35"/>
      <c r="QJE981" s="34"/>
      <c r="QJL981" s="35"/>
      <c r="QJM981" s="34"/>
      <c r="QJT981" s="35"/>
      <c r="QJU981" s="34"/>
      <c r="QKB981" s="35"/>
      <c r="QKC981" s="34"/>
      <c r="QKJ981" s="35"/>
      <c r="QKK981" s="34"/>
      <c r="QKR981" s="35"/>
      <c r="QKS981" s="34"/>
      <c r="QKZ981" s="35"/>
      <c r="QLA981" s="34"/>
      <c r="QLH981" s="35"/>
      <c r="QLI981" s="34"/>
      <c r="QLP981" s="35"/>
      <c r="QLQ981" s="34"/>
      <c r="QLX981" s="35"/>
      <c r="QLY981" s="34"/>
      <c r="QMF981" s="35"/>
      <c r="QMG981" s="34"/>
      <c r="QMN981" s="35"/>
      <c r="QMO981" s="34"/>
      <c r="QMV981" s="35"/>
      <c r="QMW981" s="34"/>
      <c r="QND981" s="35"/>
      <c r="QNE981" s="34"/>
      <c r="QNL981" s="35"/>
      <c r="QNM981" s="34"/>
      <c r="QNT981" s="35"/>
      <c r="QNU981" s="34"/>
      <c r="QOB981" s="35"/>
      <c r="QOC981" s="34"/>
      <c r="QOJ981" s="35"/>
      <c r="QOK981" s="34"/>
      <c r="QOR981" s="35"/>
      <c r="QOS981" s="34"/>
      <c r="QOZ981" s="35"/>
      <c r="QPA981" s="34"/>
      <c r="QPH981" s="35"/>
      <c r="QPI981" s="34"/>
      <c r="QPP981" s="35"/>
      <c r="QPQ981" s="34"/>
      <c r="QPX981" s="35"/>
      <c r="QPY981" s="34"/>
      <c r="QQF981" s="35"/>
      <c r="QQG981" s="34"/>
      <c r="QQN981" s="35"/>
      <c r="QQO981" s="34"/>
      <c r="QQV981" s="35"/>
      <c r="QQW981" s="34"/>
      <c r="QRD981" s="35"/>
      <c r="QRE981" s="34"/>
      <c r="QRL981" s="35"/>
      <c r="QRM981" s="34"/>
      <c r="QRT981" s="35"/>
      <c r="QRU981" s="34"/>
      <c r="QSB981" s="35"/>
      <c r="QSC981" s="34"/>
      <c r="QSJ981" s="35"/>
      <c r="QSK981" s="34"/>
      <c r="QSR981" s="35"/>
      <c r="QSS981" s="34"/>
      <c r="QSZ981" s="35"/>
      <c r="QTA981" s="34"/>
      <c r="QTH981" s="35"/>
      <c r="QTI981" s="34"/>
      <c r="QTP981" s="35"/>
      <c r="QTQ981" s="34"/>
      <c r="QTX981" s="35"/>
      <c r="QTY981" s="34"/>
      <c r="QUF981" s="35"/>
      <c r="QUG981" s="34"/>
      <c r="QUN981" s="35"/>
      <c r="QUO981" s="34"/>
      <c r="QUV981" s="35"/>
      <c r="QUW981" s="34"/>
      <c r="QVD981" s="35"/>
      <c r="QVE981" s="34"/>
      <c r="QVL981" s="35"/>
      <c r="QVM981" s="34"/>
      <c r="QVT981" s="35"/>
      <c r="QVU981" s="34"/>
      <c r="QWB981" s="35"/>
      <c r="QWC981" s="34"/>
      <c r="QWJ981" s="35"/>
      <c r="QWK981" s="34"/>
      <c r="QWR981" s="35"/>
      <c r="QWS981" s="34"/>
      <c r="QWZ981" s="35"/>
      <c r="QXA981" s="34"/>
      <c r="QXH981" s="35"/>
      <c r="QXI981" s="34"/>
      <c r="QXP981" s="35"/>
      <c r="QXQ981" s="34"/>
      <c r="QXX981" s="35"/>
      <c r="QXY981" s="34"/>
      <c r="QYF981" s="35"/>
      <c r="QYG981" s="34"/>
      <c r="QYN981" s="35"/>
      <c r="QYO981" s="34"/>
      <c r="QYV981" s="35"/>
      <c r="QYW981" s="34"/>
      <c r="QZD981" s="35"/>
      <c r="QZE981" s="34"/>
      <c r="QZL981" s="35"/>
      <c r="QZM981" s="34"/>
      <c r="QZT981" s="35"/>
      <c r="QZU981" s="34"/>
      <c r="RAB981" s="35"/>
      <c r="RAC981" s="34"/>
      <c r="RAJ981" s="35"/>
      <c r="RAK981" s="34"/>
      <c r="RAR981" s="35"/>
      <c r="RAS981" s="34"/>
      <c r="RAZ981" s="35"/>
      <c r="RBA981" s="34"/>
      <c r="RBH981" s="35"/>
      <c r="RBI981" s="34"/>
      <c r="RBP981" s="35"/>
      <c r="RBQ981" s="34"/>
      <c r="RBX981" s="35"/>
      <c r="RBY981" s="34"/>
      <c r="RCF981" s="35"/>
      <c r="RCG981" s="34"/>
      <c r="RCN981" s="35"/>
      <c r="RCO981" s="34"/>
      <c r="RCV981" s="35"/>
      <c r="RCW981" s="34"/>
      <c r="RDD981" s="35"/>
      <c r="RDE981" s="34"/>
      <c r="RDL981" s="35"/>
      <c r="RDM981" s="34"/>
      <c r="RDT981" s="35"/>
      <c r="RDU981" s="34"/>
      <c r="REB981" s="35"/>
      <c r="REC981" s="34"/>
      <c r="REJ981" s="35"/>
      <c r="REK981" s="34"/>
      <c r="RER981" s="35"/>
      <c r="RES981" s="34"/>
      <c r="REZ981" s="35"/>
      <c r="RFA981" s="34"/>
      <c r="RFH981" s="35"/>
      <c r="RFI981" s="34"/>
      <c r="RFP981" s="35"/>
      <c r="RFQ981" s="34"/>
      <c r="RFX981" s="35"/>
      <c r="RFY981" s="34"/>
      <c r="RGF981" s="35"/>
      <c r="RGG981" s="34"/>
      <c r="RGN981" s="35"/>
      <c r="RGO981" s="34"/>
      <c r="RGV981" s="35"/>
      <c r="RGW981" s="34"/>
      <c r="RHD981" s="35"/>
      <c r="RHE981" s="34"/>
      <c r="RHL981" s="35"/>
      <c r="RHM981" s="34"/>
      <c r="RHT981" s="35"/>
      <c r="RHU981" s="34"/>
      <c r="RIB981" s="35"/>
      <c r="RIC981" s="34"/>
      <c r="RIJ981" s="35"/>
      <c r="RIK981" s="34"/>
      <c r="RIR981" s="35"/>
      <c r="RIS981" s="34"/>
      <c r="RIZ981" s="35"/>
      <c r="RJA981" s="34"/>
      <c r="RJH981" s="35"/>
      <c r="RJI981" s="34"/>
      <c r="RJP981" s="35"/>
      <c r="RJQ981" s="34"/>
      <c r="RJX981" s="35"/>
      <c r="RJY981" s="34"/>
      <c r="RKF981" s="35"/>
      <c r="RKG981" s="34"/>
      <c r="RKN981" s="35"/>
      <c r="RKO981" s="34"/>
      <c r="RKV981" s="35"/>
      <c r="RKW981" s="34"/>
      <c r="RLD981" s="35"/>
      <c r="RLE981" s="34"/>
      <c r="RLL981" s="35"/>
      <c r="RLM981" s="34"/>
      <c r="RLT981" s="35"/>
      <c r="RLU981" s="34"/>
      <c r="RMB981" s="35"/>
      <c r="RMC981" s="34"/>
      <c r="RMJ981" s="35"/>
      <c r="RMK981" s="34"/>
      <c r="RMR981" s="35"/>
      <c r="RMS981" s="34"/>
      <c r="RMZ981" s="35"/>
      <c r="RNA981" s="34"/>
      <c r="RNH981" s="35"/>
      <c r="RNI981" s="34"/>
      <c r="RNP981" s="35"/>
      <c r="RNQ981" s="34"/>
      <c r="RNX981" s="35"/>
      <c r="RNY981" s="34"/>
      <c r="ROF981" s="35"/>
      <c r="ROG981" s="34"/>
      <c r="RON981" s="35"/>
      <c r="ROO981" s="34"/>
      <c r="ROV981" s="35"/>
      <c r="ROW981" s="34"/>
      <c r="RPD981" s="35"/>
      <c r="RPE981" s="34"/>
      <c r="RPL981" s="35"/>
      <c r="RPM981" s="34"/>
      <c r="RPT981" s="35"/>
      <c r="RPU981" s="34"/>
      <c r="RQB981" s="35"/>
      <c r="RQC981" s="34"/>
      <c r="RQJ981" s="35"/>
      <c r="RQK981" s="34"/>
      <c r="RQR981" s="35"/>
      <c r="RQS981" s="34"/>
      <c r="RQZ981" s="35"/>
      <c r="RRA981" s="34"/>
      <c r="RRH981" s="35"/>
      <c r="RRI981" s="34"/>
      <c r="RRP981" s="35"/>
      <c r="RRQ981" s="34"/>
      <c r="RRX981" s="35"/>
      <c r="RRY981" s="34"/>
      <c r="RSF981" s="35"/>
      <c r="RSG981" s="34"/>
      <c r="RSN981" s="35"/>
      <c r="RSO981" s="34"/>
      <c r="RSV981" s="35"/>
      <c r="RSW981" s="34"/>
      <c r="RTD981" s="35"/>
      <c r="RTE981" s="34"/>
      <c r="RTL981" s="35"/>
      <c r="RTM981" s="34"/>
      <c r="RTT981" s="35"/>
      <c r="RTU981" s="34"/>
      <c r="RUB981" s="35"/>
      <c r="RUC981" s="34"/>
      <c r="RUJ981" s="35"/>
      <c r="RUK981" s="34"/>
      <c r="RUR981" s="35"/>
      <c r="RUS981" s="34"/>
      <c r="RUZ981" s="35"/>
      <c r="RVA981" s="34"/>
      <c r="RVH981" s="35"/>
      <c r="RVI981" s="34"/>
      <c r="RVP981" s="35"/>
      <c r="RVQ981" s="34"/>
      <c r="RVX981" s="35"/>
      <c r="RVY981" s="34"/>
      <c r="RWF981" s="35"/>
      <c r="RWG981" s="34"/>
      <c r="RWN981" s="35"/>
      <c r="RWO981" s="34"/>
      <c r="RWV981" s="35"/>
      <c r="RWW981" s="34"/>
      <c r="RXD981" s="35"/>
      <c r="RXE981" s="34"/>
      <c r="RXL981" s="35"/>
      <c r="RXM981" s="34"/>
      <c r="RXT981" s="35"/>
      <c r="RXU981" s="34"/>
      <c r="RYB981" s="35"/>
      <c r="RYC981" s="34"/>
      <c r="RYJ981" s="35"/>
      <c r="RYK981" s="34"/>
      <c r="RYR981" s="35"/>
      <c r="RYS981" s="34"/>
      <c r="RYZ981" s="35"/>
      <c r="RZA981" s="34"/>
      <c r="RZH981" s="35"/>
      <c r="RZI981" s="34"/>
      <c r="RZP981" s="35"/>
      <c r="RZQ981" s="34"/>
      <c r="RZX981" s="35"/>
      <c r="RZY981" s="34"/>
      <c r="SAF981" s="35"/>
      <c r="SAG981" s="34"/>
      <c r="SAN981" s="35"/>
      <c r="SAO981" s="34"/>
      <c r="SAV981" s="35"/>
      <c r="SAW981" s="34"/>
      <c r="SBD981" s="35"/>
      <c r="SBE981" s="34"/>
      <c r="SBL981" s="35"/>
      <c r="SBM981" s="34"/>
      <c r="SBT981" s="35"/>
      <c r="SBU981" s="34"/>
      <c r="SCB981" s="35"/>
      <c r="SCC981" s="34"/>
      <c r="SCJ981" s="35"/>
      <c r="SCK981" s="34"/>
      <c r="SCR981" s="35"/>
      <c r="SCS981" s="34"/>
      <c r="SCZ981" s="35"/>
      <c r="SDA981" s="34"/>
      <c r="SDH981" s="35"/>
      <c r="SDI981" s="34"/>
      <c r="SDP981" s="35"/>
      <c r="SDQ981" s="34"/>
      <c r="SDX981" s="35"/>
      <c r="SDY981" s="34"/>
      <c r="SEF981" s="35"/>
      <c r="SEG981" s="34"/>
      <c r="SEN981" s="35"/>
      <c r="SEO981" s="34"/>
      <c r="SEV981" s="35"/>
      <c r="SEW981" s="34"/>
      <c r="SFD981" s="35"/>
      <c r="SFE981" s="34"/>
      <c r="SFL981" s="35"/>
      <c r="SFM981" s="34"/>
      <c r="SFT981" s="35"/>
      <c r="SFU981" s="34"/>
      <c r="SGB981" s="35"/>
      <c r="SGC981" s="34"/>
      <c r="SGJ981" s="35"/>
      <c r="SGK981" s="34"/>
      <c r="SGR981" s="35"/>
      <c r="SGS981" s="34"/>
      <c r="SGZ981" s="35"/>
      <c r="SHA981" s="34"/>
      <c r="SHH981" s="35"/>
      <c r="SHI981" s="34"/>
      <c r="SHP981" s="35"/>
      <c r="SHQ981" s="34"/>
      <c r="SHX981" s="35"/>
      <c r="SHY981" s="34"/>
      <c r="SIF981" s="35"/>
      <c r="SIG981" s="34"/>
      <c r="SIN981" s="35"/>
      <c r="SIO981" s="34"/>
      <c r="SIV981" s="35"/>
      <c r="SIW981" s="34"/>
      <c r="SJD981" s="35"/>
      <c r="SJE981" s="34"/>
      <c r="SJL981" s="35"/>
      <c r="SJM981" s="34"/>
      <c r="SJT981" s="35"/>
      <c r="SJU981" s="34"/>
      <c r="SKB981" s="35"/>
      <c r="SKC981" s="34"/>
      <c r="SKJ981" s="35"/>
      <c r="SKK981" s="34"/>
      <c r="SKR981" s="35"/>
      <c r="SKS981" s="34"/>
      <c r="SKZ981" s="35"/>
      <c r="SLA981" s="34"/>
      <c r="SLH981" s="35"/>
      <c r="SLI981" s="34"/>
      <c r="SLP981" s="35"/>
      <c r="SLQ981" s="34"/>
      <c r="SLX981" s="35"/>
      <c r="SLY981" s="34"/>
      <c r="SMF981" s="35"/>
      <c r="SMG981" s="34"/>
      <c r="SMN981" s="35"/>
      <c r="SMO981" s="34"/>
      <c r="SMV981" s="35"/>
      <c r="SMW981" s="34"/>
      <c r="SND981" s="35"/>
      <c r="SNE981" s="34"/>
      <c r="SNL981" s="35"/>
      <c r="SNM981" s="34"/>
      <c r="SNT981" s="35"/>
      <c r="SNU981" s="34"/>
      <c r="SOB981" s="35"/>
      <c r="SOC981" s="34"/>
      <c r="SOJ981" s="35"/>
      <c r="SOK981" s="34"/>
      <c r="SOR981" s="35"/>
      <c r="SOS981" s="34"/>
      <c r="SOZ981" s="35"/>
      <c r="SPA981" s="34"/>
      <c r="SPH981" s="35"/>
      <c r="SPI981" s="34"/>
      <c r="SPP981" s="35"/>
      <c r="SPQ981" s="34"/>
      <c r="SPX981" s="35"/>
      <c r="SPY981" s="34"/>
      <c r="SQF981" s="35"/>
      <c r="SQG981" s="34"/>
      <c r="SQN981" s="35"/>
      <c r="SQO981" s="34"/>
      <c r="SQV981" s="35"/>
      <c r="SQW981" s="34"/>
      <c r="SRD981" s="35"/>
      <c r="SRE981" s="34"/>
      <c r="SRL981" s="35"/>
      <c r="SRM981" s="34"/>
      <c r="SRT981" s="35"/>
      <c r="SRU981" s="34"/>
      <c r="SSB981" s="35"/>
      <c r="SSC981" s="34"/>
      <c r="SSJ981" s="35"/>
      <c r="SSK981" s="34"/>
      <c r="SSR981" s="35"/>
      <c r="SSS981" s="34"/>
      <c r="SSZ981" s="35"/>
      <c r="STA981" s="34"/>
      <c r="STH981" s="35"/>
      <c r="STI981" s="34"/>
      <c r="STP981" s="35"/>
      <c r="STQ981" s="34"/>
      <c r="STX981" s="35"/>
      <c r="STY981" s="34"/>
      <c r="SUF981" s="35"/>
      <c r="SUG981" s="34"/>
      <c r="SUN981" s="35"/>
      <c r="SUO981" s="34"/>
      <c r="SUV981" s="35"/>
      <c r="SUW981" s="34"/>
      <c r="SVD981" s="35"/>
      <c r="SVE981" s="34"/>
      <c r="SVL981" s="35"/>
      <c r="SVM981" s="34"/>
      <c r="SVT981" s="35"/>
      <c r="SVU981" s="34"/>
      <c r="SWB981" s="35"/>
      <c r="SWC981" s="34"/>
      <c r="SWJ981" s="35"/>
      <c r="SWK981" s="34"/>
      <c r="SWR981" s="35"/>
      <c r="SWS981" s="34"/>
      <c r="SWZ981" s="35"/>
      <c r="SXA981" s="34"/>
      <c r="SXH981" s="35"/>
      <c r="SXI981" s="34"/>
      <c r="SXP981" s="35"/>
      <c r="SXQ981" s="34"/>
      <c r="SXX981" s="35"/>
      <c r="SXY981" s="34"/>
      <c r="SYF981" s="35"/>
      <c r="SYG981" s="34"/>
      <c r="SYN981" s="35"/>
      <c r="SYO981" s="34"/>
      <c r="SYV981" s="35"/>
      <c r="SYW981" s="34"/>
      <c r="SZD981" s="35"/>
      <c r="SZE981" s="34"/>
      <c r="SZL981" s="35"/>
      <c r="SZM981" s="34"/>
      <c r="SZT981" s="35"/>
      <c r="SZU981" s="34"/>
      <c r="TAB981" s="35"/>
      <c r="TAC981" s="34"/>
      <c r="TAJ981" s="35"/>
      <c r="TAK981" s="34"/>
      <c r="TAR981" s="35"/>
      <c r="TAS981" s="34"/>
      <c r="TAZ981" s="35"/>
      <c r="TBA981" s="34"/>
      <c r="TBH981" s="35"/>
      <c r="TBI981" s="34"/>
      <c r="TBP981" s="35"/>
      <c r="TBQ981" s="34"/>
      <c r="TBX981" s="35"/>
      <c r="TBY981" s="34"/>
      <c r="TCF981" s="35"/>
      <c r="TCG981" s="34"/>
      <c r="TCN981" s="35"/>
      <c r="TCO981" s="34"/>
      <c r="TCV981" s="35"/>
      <c r="TCW981" s="34"/>
      <c r="TDD981" s="35"/>
      <c r="TDE981" s="34"/>
      <c r="TDL981" s="35"/>
      <c r="TDM981" s="34"/>
      <c r="TDT981" s="35"/>
      <c r="TDU981" s="34"/>
      <c r="TEB981" s="35"/>
      <c r="TEC981" s="34"/>
      <c r="TEJ981" s="35"/>
      <c r="TEK981" s="34"/>
      <c r="TER981" s="35"/>
      <c r="TES981" s="34"/>
      <c r="TEZ981" s="35"/>
      <c r="TFA981" s="34"/>
      <c r="TFH981" s="35"/>
      <c r="TFI981" s="34"/>
      <c r="TFP981" s="35"/>
      <c r="TFQ981" s="34"/>
      <c r="TFX981" s="35"/>
      <c r="TFY981" s="34"/>
      <c r="TGF981" s="35"/>
      <c r="TGG981" s="34"/>
      <c r="TGN981" s="35"/>
      <c r="TGO981" s="34"/>
      <c r="TGV981" s="35"/>
      <c r="TGW981" s="34"/>
      <c r="THD981" s="35"/>
      <c r="THE981" s="34"/>
      <c r="THL981" s="35"/>
      <c r="THM981" s="34"/>
      <c r="THT981" s="35"/>
      <c r="THU981" s="34"/>
      <c r="TIB981" s="35"/>
      <c r="TIC981" s="34"/>
      <c r="TIJ981" s="35"/>
      <c r="TIK981" s="34"/>
      <c r="TIR981" s="35"/>
      <c r="TIS981" s="34"/>
      <c r="TIZ981" s="35"/>
      <c r="TJA981" s="34"/>
      <c r="TJH981" s="35"/>
      <c r="TJI981" s="34"/>
      <c r="TJP981" s="35"/>
      <c r="TJQ981" s="34"/>
      <c r="TJX981" s="35"/>
      <c r="TJY981" s="34"/>
      <c r="TKF981" s="35"/>
      <c r="TKG981" s="34"/>
      <c r="TKN981" s="35"/>
      <c r="TKO981" s="34"/>
      <c r="TKV981" s="35"/>
      <c r="TKW981" s="34"/>
      <c r="TLD981" s="35"/>
      <c r="TLE981" s="34"/>
      <c r="TLL981" s="35"/>
      <c r="TLM981" s="34"/>
      <c r="TLT981" s="35"/>
      <c r="TLU981" s="34"/>
      <c r="TMB981" s="35"/>
      <c r="TMC981" s="34"/>
      <c r="TMJ981" s="35"/>
      <c r="TMK981" s="34"/>
      <c r="TMR981" s="35"/>
      <c r="TMS981" s="34"/>
      <c r="TMZ981" s="35"/>
      <c r="TNA981" s="34"/>
      <c r="TNH981" s="35"/>
      <c r="TNI981" s="34"/>
      <c r="TNP981" s="35"/>
      <c r="TNQ981" s="34"/>
      <c r="TNX981" s="35"/>
      <c r="TNY981" s="34"/>
      <c r="TOF981" s="35"/>
      <c r="TOG981" s="34"/>
      <c r="TON981" s="35"/>
      <c r="TOO981" s="34"/>
      <c r="TOV981" s="35"/>
      <c r="TOW981" s="34"/>
      <c r="TPD981" s="35"/>
      <c r="TPE981" s="34"/>
      <c r="TPL981" s="35"/>
      <c r="TPM981" s="34"/>
      <c r="TPT981" s="35"/>
      <c r="TPU981" s="34"/>
      <c r="TQB981" s="35"/>
      <c r="TQC981" s="34"/>
      <c r="TQJ981" s="35"/>
      <c r="TQK981" s="34"/>
      <c r="TQR981" s="35"/>
      <c r="TQS981" s="34"/>
      <c r="TQZ981" s="35"/>
      <c r="TRA981" s="34"/>
      <c r="TRH981" s="35"/>
      <c r="TRI981" s="34"/>
      <c r="TRP981" s="35"/>
      <c r="TRQ981" s="34"/>
      <c r="TRX981" s="35"/>
      <c r="TRY981" s="34"/>
      <c r="TSF981" s="35"/>
      <c r="TSG981" s="34"/>
      <c r="TSN981" s="35"/>
      <c r="TSO981" s="34"/>
      <c r="TSV981" s="35"/>
      <c r="TSW981" s="34"/>
      <c r="TTD981" s="35"/>
      <c r="TTE981" s="34"/>
      <c r="TTL981" s="35"/>
      <c r="TTM981" s="34"/>
      <c r="TTT981" s="35"/>
      <c r="TTU981" s="34"/>
      <c r="TUB981" s="35"/>
      <c r="TUC981" s="34"/>
      <c r="TUJ981" s="35"/>
      <c r="TUK981" s="34"/>
      <c r="TUR981" s="35"/>
      <c r="TUS981" s="34"/>
      <c r="TUZ981" s="35"/>
      <c r="TVA981" s="34"/>
      <c r="TVH981" s="35"/>
      <c r="TVI981" s="34"/>
      <c r="TVP981" s="35"/>
      <c r="TVQ981" s="34"/>
      <c r="TVX981" s="35"/>
      <c r="TVY981" s="34"/>
      <c r="TWF981" s="35"/>
      <c r="TWG981" s="34"/>
      <c r="TWN981" s="35"/>
      <c r="TWO981" s="34"/>
      <c r="TWV981" s="35"/>
      <c r="TWW981" s="34"/>
      <c r="TXD981" s="35"/>
      <c r="TXE981" s="34"/>
      <c r="TXL981" s="35"/>
      <c r="TXM981" s="34"/>
      <c r="TXT981" s="35"/>
      <c r="TXU981" s="34"/>
      <c r="TYB981" s="35"/>
      <c r="TYC981" s="34"/>
      <c r="TYJ981" s="35"/>
      <c r="TYK981" s="34"/>
      <c r="TYR981" s="35"/>
      <c r="TYS981" s="34"/>
      <c r="TYZ981" s="35"/>
      <c r="TZA981" s="34"/>
      <c r="TZH981" s="35"/>
      <c r="TZI981" s="34"/>
      <c r="TZP981" s="35"/>
      <c r="TZQ981" s="34"/>
      <c r="TZX981" s="35"/>
      <c r="TZY981" s="34"/>
      <c r="UAF981" s="35"/>
      <c r="UAG981" s="34"/>
      <c r="UAN981" s="35"/>
      <c r="UAO981" s="34"/>
      <c r="UAV981" s="35"/>
      <c r="UAW981" s="34"/>
      <c r="UBD981" s="35"/>
      <c r="UBE981" s="34"/>
      <c r="UBL981" s="35"/>
      <c r="UBM981" s="34"/>
      <c r="UBT981" s="35"/>
      <c r="UBU981" s="34"/>
      <c r="UCB981" s="35"/>
      <c r="UCC981" s="34"/>
      <c r="UCJ981" s="35"/>
      <c r="UCK981" s="34"/>
      <c r="UCR981" s="35"/>
      <c r="UCS981" s="34"/>
      <c r="UCZ981" s="35"/>
      <c r="UDA981" s="34"/>
      <c r="UDH981" s="35"/>
      <c r="UDI981" s="34"/>
      <c r="UDP981" s="35"/>
      <c r="UDQ981" s="34"/>
      <c r="UDX981" s="35"/>
      <c r="UDY981" s="34"/>
      <c r="UEF981" s="35"/>
      <c r="UEG981" s="34"/>
      <c r="UEN981" s="35"/>
      <c r="UEO981" s="34"/>
      <c r="UEV981" s="35"/>
      <c r="UEW981" s="34"/>
      <c r="UFD981" s="35"/>
      <c r="UFE981" s="34"/>
      <c r="UFL981" s="35"/>
      <c r="UFM981" s="34"/>
      <c r="UFT981" s="35"/>
      <c r="UFU981" s="34"/>
      <c r="UGB981" s="35"/>
      <c r="UGC981" s="34"/>
      <c r="UGJ981" s="35"/>
      <c r="UGK981" s="34"/>
      <c r="UGR981" s="35"/>
      <c r="UGS981" s="34"/>
      <c r="UGZ981" s="35"/>
      <c r="UHA981" s="34"/>
      <c r="UHH981" s="35"/>
      <c r="UHI981" s="34"/>
      <c r="UHP981" s="35"/>
      <c r="UHQ981" s="34"/>
      <c r="UHX981" s="35"/>
      <c r="UHY981" s="34"/>
      <c r="UIF981" s="35"/>
      <c r="UIG981" s="34"/>
      <c r="UIN981" s="35"/>
      <c r="UIO981" s="34"/>
      <c r="UIV981" s="35"/>
      <c r="UIW981" s="34"/>
      <c r="UJD981" s="35"/>
      <c r="UJE981" s="34"/>
      <c r="UJL981" s="35"/>
      <c r="UJM981" s="34"/>
      <c r="UJT981" s="35"/>
      <c r="UJU981" s="34"/>
      <c r="UKB981" s="35"/>
      <c r="UKC981" s="34"/>
      <c r="UKJ981" s="35"/>
      <c r="UKK981" s="34"/>
      <c r="UKR981" s="35"/>
      <c r="UKS981" s="34"/>
      <c r="UKZ981" s="35"/>
      <c r="ULA981" s="34"/>
      <c r="ULH981" s="35"/>
      <c r="ULI981" s="34"/>
      <c r="ULP981" s="35"/>
      <c r="ULQ981" s="34"/>
      <c r="ULX981" s="35"/>
      <c r="ULY981" s="34"/>
      <c r="UMF981" s="35"/>
      <c r="UMG981" s="34"/>
      <c r="UMN981" s="35"/>
      <c r="UMO981" s="34"/>
      <c r="UMV981" s="35"/>
      <c r="UMW981" s="34"/>
      <c r="UND981" s="35"/>
      <c r="UNE981" s="34"/>
      <c r="UNL981" s="35"/>
      <c r="UNM981" s="34"/>
      <c r="UNT981" s="35"/>
      <c r="UNU981" s="34"/>
      <c r="UOB981" s="35"/>
      <c r="UOC981" s="34"/>
      <c r="UOJ981" s="35"/>
      <c r="UOK981" s="34"/>
      <c r="UOR981" s="35"/>
      <c r="UOS981" s="34"/>
      <c r="UOZ981" s="35"/>
      <c r="UPA981" s="34"/>
      <c r="UPH981" s="35"/>
      <c r="UPI981" s="34"/>
      <c r="UPP981" s="35"/>
      <c r="UPQ981" s="34"/>
      <c r="UPX981" s="35"/>
      <c r="UPY981" s="34"/>
      <c r="UQF981" s="35"/>
      <c r="UQG981" s="34"/>
      <c r="UQN981" s="35"/>
      <c r="UQO981" s="34"/>
      <c r="UQV981" s="35"/>
      <c r="UQW981" s="34"/>
      <c r="URD981" s="35"/>
      <c r="URE981" s="34"/>
      <c r="URL981" s="35"/>
      <c r="URM981" s="34"/>
      <c r="URT981" s="35"/>
      <c r="URU981" s="34"/>
      <c r="USB981" s="35"/>
      <c r="USC981" s="34"/>
      <c r="USJ981" s="35"/>
      <c r="USK981" s="34"/>
      <c r="USR981" s="35"/>
      <c r="USS981" s="34"/>
      <c r="USZ981" s="35"/>
      <c r="UTA981" s="34"/>
      <c r="UTH981" s="35"/>
      <c r="UTI981" s="34"/>
      <c r="UTP981" s="35"/>
      <c r="UTQ981" s="34"/>
      <c r="UTX981" s="35"/>
      <c r="UTY981" s="34"/>
      <c r="UUF981" s="35"/>
      <c r="UUG981" s="34"/>
      <c r="UUN981" s="35"/>
      <c r="UUO981" s="34"/>
      <c r="UUV981" s="35"/>
      <c r="UUW981" s="34"/>
      <c r="UVD981" s="35"/>
      <c r="UVE981" s="34"/>
      <c r="UVL981" s="35"/>
      <c r="UVM981" s="34"/>
      <c r="UVT981" s="35"/>
      <c r="UVU981" s="34"/>
      <c r="UWB981" s="35"/>
      <c r="UWC981" s="34"/>
      <c r="UWJ981" s="35"/>
      <c r="UWK981" s="34"/>
      <c r="UWR981" s="35"/>
      <c r="UWS981" s="34"/>
      <c r="UWZ981" s="35"/>
      <c r="UXA981" s="34"/>
      <c r="UXH981" s="35"/>
      <c r="UXI981" s="34"/>
      <c r="UXP981" s="35"/>
      <c r="UXQ981" s="34"/>
      <c r="UXX981" s="35"/>
      <c r="UXY981" s="34"/>
      <c r="UYF981" s="35"/>
      <c r="UYG981" s="34"/>
      <c r="UYN981" s="35"/>
      <c r="UYO981" s="34"/>
      <c r="UYV981" s="35"/>
      <c r="UYW981" s="34"/>
      <c r="UZD981" s="35"/>
      <c r="UZE981" s="34"/>
      <c r="UZL981" s="35"/>
      <c r="UZM981" s="34"/>
      <c r="UZT981" s="35"/>
      <c r="UZU981" s="34"/>
      <c r="VAB981" s="35"/>
      <c r="VAC981" s="34"/>
      <c r="VAJ981" s="35"/>
      <c r="VAK981" s="34"/>
      <c r="VAR981" s="35"/>
      <c r="VAS981" s="34"/>
      <c r="VAZ981" s="35"/>
      <c r="VBA981" s="34"/>
      <c r="VBH981" s="35"/>
      <c r="VBI981" s="34"/>
      <c r="VBP981" s="35"/>
      <c r="VBQ981" s="34"/>
      <c r="VBX981" s="35"/>
      <c r="VBY981" s="34"/>
      <c r="VCF981" s="35"/>
      <c r="VCG981" s="34"/>
      <c r="VCN981" s="35"/>
      <c r="VCO981" s="34"/>
      <c r="VCV981" s="35"/>
      <c r="VCW981" s="34"/>
      <c r="VDD981" s="35"/>
      <c r="VDE981" s="34"/>
      <c r="VDL981" s="35"/>
      <c r="VDM981" s="34"/>
      <c r="VDT981" s="35"/>
      <c r="VDU981" s="34"/>
      <c r="VEB981" s="35"/>
      <c r="VEC981" s="34"/>
      <c r="VEJ981" s="35"/>
      <c r="VEK981" s="34"/>
      <c r="VER981" s="35"/>
      <c r="VES981" s="34"/>
      <c r="VEZ981" s="35"/>
      <c r="VFA981" s="34"/>
      <c r="VFH981" s="35"/>
      <c r="VFI981" s="34"/>
      <c r="VFP981" s="35"/>
      <c r="VFQ981" s="34"/>
      <c r="VFX981" s="35"/>
      <c r="VFY981" s="34"/>
      <c r="VGF981" s="35"/>
      <c r="VGG981" s="34"/>
      <c r="VGN981" s="35"/>
      <c r="VGO981" s="34"/>
      <c r="VGV981" s="35"/>
      <c r="VGW981" s="34"/>
      <c r="VHD981" s="35"/>
      <c r="VHE981" s="34"/>
      <c r="VHL981" s="35"/>
      <c r="VHM981" s="34"/>
      <c r="VHT981" s="35"/>
      <c r="VHU981" s="34"/>
      <c r="VIB981" s="35"/>
      <c r="VIC981" s="34"/>
      <c r="VIJ981" s="35"/>
      <c r="VIK981" s="34"/>
      <c r="VIR981" s="35"/>
      <c r="VIS981" s="34"/>
      <c r="VIZ981" s="35"/>
      <c r="VJA981" s="34"/>
      <c r="VJH981" s="35"/>
      <c r="VJI981" s="34"/>
      <c r="VJP981" s="35"/>
      <c r="VJQ981" s="34"/>
      <c r="VJX981" s="35"/>
      <c r="VJY981" s="34"/>
      <c r="VKF981" s="35"/>
      <c r="VKG981" s="34"/>
      <c r="VKN981" s="35"/>
      <c r="VKO981" s="34"/>
      <c r="VKV981" s="35"/>
      <c r="VKW981" s="34"/>
      <c r="VLD981" s="35"/>
      <c r="VLE981" s="34"/>
      <c r="VLL981" s="35"/>
      <c r="VLM981" s="34"/>
      <c r="VLT981" s="35"/>
      <c r="VLU981" s="34"/>
      <c r="VMB981" s="35"/>
      <c r="VMC981" s="34"/>
      <c r="VMJ981" s="35"/>
      <c r="VMK981" s="34"/>
      <c r="VMR981" s="35"/>
      <c r="VMS981" s="34"/>
      <c r="VMZ981" s="35"/>
      <c r="VNA981" s="34"/>
      <c r="VNH981" s="35"/>
      <c r="VNI981" s="34"/>
      <c r="VNP981" s="35"/>
      <c r="VNQ981" s="34"/>
      <c r="VNX981" s="35"/>
      <c r="VNY981" s="34"/>
      <c r="VOF981" s="35"/>
      <c r="VOG981" s="34"/>
      <c r="VON981" s="35"/>
      <c r="VOO981" s="34"/>
      <c r="VOV981" s="35"/>
      <c r="VOW981" s="34"/>
      <c r="VPD981" s="35"/>
      <c r="VPE981" s="34"/>
      <c r="VPL981" s="35"/>
      <c r="VPM981" s="34"/>
      <c r="VPT981" s="35"/>
      <c r="VPU981" s="34"/>
      <c r="VQB981" s="35"/>
      <c r="VQC981" s="34"/>
      <c r="VQJ981" s="35"/>
      <c r="VQK981" s="34"/>
      <c r="VQR981" s="35"/>
      <c r="VQS981" s="34"/>
      <c r="VQZ981" s="35"/>
      <c r="VRA981" s="34"/>
      <c r="VRH981" s="35"/>
      <c r="VRI981" s="34"/>
      <c r="VRP981" s="35"/>
      <c r="VRQ981" s="34"/>
      <c r="VRX981" s="35"/>
      <c r="VRY981" s="34"/>
      <c r="VSF981" s="35"/>
      <c r="VSG981" s="34"/>
      <c r="VSN981" s="35"/>
      <c r="VSO981" s="34"/>
      <c r="VSV981" s="35"/>
      <c r="VSW981" s="34"/>
      <c r="VTD981" s="35"/>
      <c r="VTE981" s="34"/>
      <c r="VTL981" s="35"/>
      <c r="VTM981" s="34"/>
      <c r="VTT981" s="35"/>
      <c r="VTU981" s="34"/>
      <c r="VUB981" s="35"/>
      <c r="VUC981" s="34"/>
      <c r="VUJ981" s="35"/>
      <c r="VUK981" s="34"/>
      <c r="VUR981" s="35"/>
      <c r="VUS981" s="34"/>
      <c r="VUZ981" s="35"/>
      <c r="VVA981" s="34"/>
      <c r="VVH981" s="35"/>
      <c r="VVI981" s="34"/>
      <c r="VVP981" s="35"/>
      <c r="VVQ981" s="34"/>
      <c r="VVX981" s="35"/>
      <c r="VVY981" s="34"/>
      <c r="VWF981" s="35"/>
      <c r="VWG981" s="34"/>
      <c r="VWN981" s="35"/>
      <c r="VWO981" s="34"/>
      <c r="VWV981" s="35"/>
      <c r="VWW981" s="34"/>
      <c r="VXD981" s="35"/>
      <c r="VXE981" s="34"/>
      <c r="VXL981" s="35"/>
      <c r="VXM981" s="34"/>
      <c r="VXT981" s="35"/>
      <c r="VXU981" s="34"/>
      <c r="VYB981" s="35"/>
      <c r="VYC981" s="34"/>
      <c r="VYJ981" s="35"/>
      <c r="VYK981" s="34"/>
      <c r="VYR981" s="35"/>
      <c r="VYS981" s="34"/>
      <c r="VYZ981" s="35"/>
      <c r="VZA981" s="34"/>
      <c r="VZH981" s="35"/>
      <c r="VZI981" s="34"/>
      <c r="VZP981" s="35"/>
      <c r="VZQ981" s="34"/>
      <c r="VZX981" s="35"/>
      <c r="VZY981" s="34"/>
      <c r="WAF981" s="35"/>
      <c r="WAG981" s="34"/>
      <c r="WAN981" s="35"/>
      <c r="WAO981" s="34"/>
      <c r="WAV981" s="35"/>
      <c r="WAW981" s="34"/>
      <c r="WBD981" s="35"/>
      <c r="WBE981" s="34"/>
      <c r="WBL981" s="35"/>
      <c r="WBM981" s="34"/>
      <c r="WBT981" s="35"/>
      <c r="WBU981" s="34"/>
      <c r="WCB981" s="35"/>
      <c r="WCC981" s="34"/>
      <c r="WCJ981" s="35"/>
      <c r="WCK981" s="34"/>
      <c r="WCR981" s="35"/>
      <c r="WCS981" s="34"/>
      <c r="WCZ981" s="35"/>
      <c r="WDA981" s="34"/>
      <c r="WDH981" s="35"/>
      <c r="WDI981" s="34"/>
      <c r="WDP981" s="35"/>
      <c r="WDQ981" s="34"/>
      <c r="WDX981" s="35"/>
      <c r="WDY981" s="34"/>
      <c r="WEF981" s="35"/>
      <c r="WEG981" s="34"/>
      <c r="WEN981" s="35"/>
      <c r="WEO981" s="34"/>
      <c r="WEV981" s="35"/>
      <c r="WEW981" s="34"/>
      <c r="WFD981" s="35"/>
      <c r="WFE981" s="34"/>
      <c r="WFL981" s="35"/>
      <c r="WFM981" s="34"/>
      <c r="WFT981" s="35"/>
      <c r="WFU981" s="34"/>
      <c r="WGB981" s="35"/>
      <c r="WGC981" s="34"/>
      <c r="WGJ981" s="35"/>
      <c r="WGK981" s="34"/>
      <c r="WGR981" s="35"/>
      <c r="WGS981" s="34"/>
      <c r="WGZ981" s="35"/>
      <c r="WHA981" s="34"/>
      <c r="WHH981" s="35"/>
      <c r="WHI981" s="34"/>
      <c r="WHP981" s="35"/>
      <c r="WHQ981" s="34"/>
      <c r="WHX981" s="35"/>
      <c r="WHY981" s="34"/>
      <c r="WIF981" s="35"/>
      <c r="WIG981" s="34"/>
      <c r="WIN981" s="35"/>
      <c r="WIO981" s="34"/>
      <c r="WIV981" s="35"/>
      <c r="WIW981" s="34"/>
      <c r="WJD981" s="35"/>
      <c r="WJE981" s="34"/>
      <c r="WJL981" s="35"/>
      <c r="WJM981" s="34"/>
      <c r="WJT981" s="35"/>
      <c r="WJU981" s="34"/>
      <c r="WKB981" s="35"/>
      <c r="WKC981" s="34"/>
      <c r="WKJ981" s="35"/>
      <c r="WKK981" s="34"/>
      <c r="WKR981" s="35"/>
      <c r="WKS981" s="34"/>
      <c r="WKZ981" s="35"/>
      <c r="WLA981" s="34"/>
      <c r="WLH981" s="35"/>
      <c r="WLI981" s="34"/>
      <c r="WLP981" s="35"/>
      <c r="WLQ981" s="34"/>
      <c r="WLX981" s="35"/>
      <c r="WLY981" s="34"/>
      <c r="WMF981" s="35"/>
      <c r="WMG981" s="34"/>
      <c r="WMN981" s="35"/>
      <c r="WMO981" s="34"/>
      <c r="WMV981" s="35"/>
      <c r="WMW981" s="34"/>
      <c r="WND981" s="35"/>
      <c r="WNE981" s="34"/>
      <c r="WNL981" s="35"/>
      <c r="WNM981" s="34"/>
      <c r="WNT981" s="35"/>
      <c r="WNU981" s="34"/>
      <c r="WOB981" s="35"/>
      <c r="WOC981" s="34"/>
      <c r="WOJ981" s="35"/>
      <c r="WOK981" s="34"/>
      <c r="WOR981" s="35"/>
      <c r="WOS981" s="34"/>
      <c r="WOZ981" s="35"/>
      <c r="WPA981" s="34"/>
      <c r="WPH981" s="35"/>
      <c r="WPI981" s="34"/>
      <c r="WPP981" s="35"/>
      <c r="WPQ981" s="34"/>
      <c r="WPX981" s="35"/>
      <c r="WPY981" s="34"/>
      <c r="WQF981" s="35"/>
      <c r="WQG981" s="34"/>
      <c r="WQN981" s="35"/>
      <c r="WQO981" s="34"/>
      <c r="WQV981" s="35"/>
      <c r="WQW981" s="34"/>
      <c r="WRD981" s="35"/>
      <c r="WRE981" s="34"/>
      <c r="WRL981" s="35"/>
      <c r="WRM981" s="34"/>
      <c r="WRT981" s="35"/>
      <c r="WRU981" s="34"/>
      <c r="WSB981" s="35"/>
      <c r="WSC981" s="34"/>
      <c r="WSJ981" s="35"/>
      <c r="WSK981" s="34"/>
      <c r="WSR981" s="35"/>
      <c r="WSS981" s="34"/>
      <c r="WSZ981" s="35"/>
      <c r="WTA981" s="34"/>
      <c r="WTH981" s="35"/>
      <c r="WTI981" s="34"/>
      <c r="WTP981" s="35"/>
      <c r="WTQ981" s="34"/>
      <c r="WTX981" s="35"/>
      <c r="WTY981" s="34"/>
      <c r="WUF981" s="35"/>
      <c r="WUG981" s="34"/>
      <c r="WUN981" s="35"/>
      <c r="WUO981" s="34"/>
      <c r="WUV981" s="35"/>
      <c r="WUW981" s="34"/>
      <c r="WVD981" s="35"/>
      <c r="WVE981" s="34"/>
      <c r="WVL981" s="35"/>
      <c r="WVM981" s="34"/>
      <c r="WVT981" s="35"/>
      <c r="WVU981" s="34"/>
      <c r="WWB981" s="35"/>
      <c r="WWC981" s="34"/>
      <c r="WWJ981" s="35"/>
      <c r="WWK981" s="34"/>
      <c r="WWR981" s="35"/>
      <c r="WWS981" s="34"/>
      <c r="WWZ981" s="35"/>
      <c r="WXA981" s="34"/>
      <c r="WXH981" s="35"/>
      <c r="WXI981" s="34"/>
      <c r="WXP981" s="35"/>
      <c r="WXQ981" s="34"/>
      <c r="WXX981" s="35"/>
      <c r="WXY981" s="34"/>
      <c r="WYF981" s="35"/>
      <c r="WYG981" s="34"/>
      <c r="WYN981" s="35"/>
      <c r="WYO981" s="34"/>
      <c r="WYV981" s="35"/>
      <c r="WYW981" s="34"/>
      <c r="WZD981" s="35"/>
      <c r="WZE981" s="34"/>
      <c r="WZL981" s="35"/>
      <c r="WZM981" s="34"/>
      <c r="WZT981" s="35"/>
      <c r="WZU981" s="34"/>
      <c r="XAB981" s="35"/>
      <c r="XAC981" s="34"/>
      <c r="XAJ981" s="35"/>
      <c r="XAK981" s="34"/>
      <c r="XAR981" s="35"/>
      <c r="XAS981" s="34"/>
      <c r="XAZ981" s="35"/>
      <c r="XBA981" s="34"/>
      <c r="XBH981" s="35"/>
      <c r="XBI981" s="34"/>
      <c r="XBP981" s="35"/>
      <c r="XBQ981" s="34"/>
      <c r="XBX981" s="35"/>
      <c r="XBY981" s="34"/>
      <c r="XCF981" s="35"/>
      <c r="XCG981" s="34"/>
      <c r="XCN981" s="35"/>
      <c r="XCO981" s="34"/>
      <c r="XCV981" s="35"/>
      <c r="XCW981" s="34"/>
      <c r="XDD981" s="35"/>
      <c r="XDE981" s="34"/>
      <c r="XDL981" s="35"/>
      <c r="XDM981" s="34"/>
      <c r="XDT981" s="35"/>
      <c r="XDU981" s="34"/>
      <c r="XEB981" s="35"/>
      <c r="XEC981" s="34"/>
      <c r="XEJ981" s="35"/>
      <c r="XEK981" s="34"/>
      <c r="XER981" s="35"/>
      <c r="XES981" s="34"/>
      <c r="XEZ981" s="35"/>
      <c r="XFA981" s="34"/>
    </row>
    <row r="982" spans="1:1021 1028:2045 2052:3069 3076:4093 4100:5117 5124:6141 6148:7165 7172:8189 8196:9213 9220:10237 10244:11261 11268:12285 12292:13309 13316:14333 14340:15357 15364:16381" x14ac:dyDescent="0.25">
      <c r="A982" t="s">
        <v>21</v>
      </c>
      <c r="B982" t="s">
        <v>153</v>
      </c>
      <c r="C982">
        <v>566</v>
      </c>
      <c r="D982">
        <v>566</v>
      </c>
      <c r="E982" s="35">
        <v>1</v>
      </c>
      <c r="F982" s="34">
        <v>1E-156</v>
      </c>
      <c r="G982">
        <v>98.15</v>
      </c>
      <c r="H982">
        <v>383</v>
      </c>
      <c r="I982" t="str">
        <f>HYPERLINK("https://www.ncbi.nlm.nih.gov/nucleotide/OK170194.1?report=genbank&amp;log$=nucltop&amp;blast_rank=80&amp;RID=XE5J84ZU013","OK170194.1")</f>
        <v>OK170194.1</v>
      </c>
      <c r="L982" s="35"/>
      <c r="M982" s="34"/>
      <c r="T982" s="35"/>
      <c r="U982" s="34"/>
      <c r="AB982" s="35"/>
      <c r="AC982" s="34"/>
      <c r="AJ982" s="35"/>
      <c r="AK982" s="34"/>
      <c r="AR982" s="35"/>
      <c r="AS982" s="34"/>
      <c r="AZ982" s="35"/>
      <c r="BA982" s="34"/>
      <c r="BH982" s="35"/>
      <c r="BI982" s="34"/>
      <c r="BP982" s="35"/>
      <c r="BQ982" s="34"/>
      <c r="BX982" s="35"/>
      <c r="BY982" s="34"/>
      <c r="CF982" s="35"/>
      <c r="CG982" s="34"/>
      <c r="CN982" s="35"/>
      <c r="CO982" s="34"/>
      <c r="CV982" s="35"/>
      <c r="CW982" s="34"/>
      <c r="DD982" s="35"/>
      <c r="DE982" s="34"/>
      <c r="DL982" s="35"/>
      <c r="DM982" s="34"/>
      <c r="DT982" s="35"/>
      <c r="DU982" s="34"/>
      <c r="EB982" s="35"/>
      <c r="EC982" s="34"/>
      <c r="EJ982" s="35"/>
      <c r="EK982" s="34"/>
      <c r="ER982" s="35"/>
      <c r="ES982" s="34"/>
      <c r="EZ982" s="35"/>
      <c r="FA982" s="34"/>
      <c r="FH982" s="35"/>
      <c r="FI982" s="34"/>
      <c r="FP982" s="35"/>
      <c r="FQ982" s="34"/>
      <c r="FX982" s="35"/>
      <c r="FY982" s="34"/>
      <c r="GF982" s="35"/>
      <c r="GG982" s="34"/>
      <c r="GN982" s="35"/>
      <c r="GO982" s="34"/>
      <c r="GV982" s="35"/>
      <c r="GW982" s="34"/>
      <c r="HD982" s="35"/>
      <c r="HE982" s="34"/>
      <c r="HL982" s="35"/>
      <c r="HM982" s="34"/>
      <c r="HT982" s="35"/>
      <c r="HU982" s="34"/>
      <c r="IB982" s="35"/>
      <c r="IC982" s="34"/>
      <c r="IJ982" s="35"/>
      <c r="IK982" s="34"/>
      <c r="IR982" s="35"/>
      <c r="IS982" s="34"/>
      <c r="IZ982" s="35"/>
      <c r="JA982" s="34"/>
      <c r="JH982" s="35"/>
      <c r="JI982" s="34"/>
      <c r="JP982" s="35"/>
      <c r="JQ982" s="34"/>
      <c r="JX982" s="35"/>
      <c r="JY982" s="34"/>
      <c r="KF982" s="35"/>
      <c r="KG982" s="34"/>
      <c r="KN982" s="35"/>
      <c r="KO982" s="34"/>
      <c r="KV982" s="35"/>
      <c r="KW982" s="34"/>
      <c r="LD982" s="35"/>
      <c r="LE982" s="34"/>
      <c r="LL982" s="35"/>
      <c r="LM982" s="34"/>
      <c r="LT982" s="35"/>
      <c r="LU982" s="34"/>
      <c r="MB982" s="35"/>
      <c r="MC982" s="34"/>
      <c r="MJ982" s="35"/>
      <c r="MK982" s="34"/>
      <c r="MR982" s="35"/>
      <c r="MS982" s="34"/>
      <c r="MZ982" s="35"/>
      <c r="NA982" s="34"/>
      <c r="NH982" s="35"/>
      <c r="NI982" s="34"/>
      <c r="NP982" s="35"/>
      <c r="NQ982" s="34"/>
      <c r="NX982" s="35"/>
      <c r="NY982" s="34"/>
      <c r="OF982" s="35"/>
      <c r="OG982" s="34"/>
      <c r="ON982" s="35"/>
      <c r="OO982" s="34"/>
      <c r="OV982" s="35"/>
      <c r="OW982" s="34"/>
      <c r="PD982" s="35"/>
      <c r="PE982" s="34"/>
      <c r="PL982" s="35"/>
      <c r="PM982" s="34"/>
      <c r="PT982" s="35"/>
      <c r="PU982" s="34"/>
      <c r="QB982" s="35"/>
      <c r="QC982" s="34"/>
      <c r="QJ982" s="35"/>
      <c r="QK982" s="34"/>
      <c r="QR982" s="35"/>
      <c r="QS982" s="34"/>
      <c r="QZ982" s="35"/>
      <c r="RA982" s="34"/>
      <c r="RH982" s="35"/>
      <c r="RI982" s="34"/>
      <c r="RP982" s="35"/>
      <c r="RQ982" s="34"/>
      <c r="RX982" s="35"/>
      <c r="RY982" s="34"/>
      <c r="SF982" s="35"/>
      <c r="SG982" s="34"/>
      <c r="SN982" s="35"/>
      <c r="SO982" s="34"/>
      <c r="SV982" s="35"/>
      <c r="SW982" s="34"/>
      <c r="TD982" s="35"/>
      <c r="TE982" s="34"/>
      <c r="TL982" s="35"/>
      <c r="TM982" s="34"/>
      <c r="TT982" s="35"/>
      <c r="TU982" s="34"/>
      <c r="UB982" s="35"/>
      <c r="UC982" s="34"/>
      <c r="UJ982" s="35"/>
      <c r="UK982" s="34"/>
      <c r="UR982" s="35"/>
      <c r="US982" s="34"/>
      <c r="UZ982" s="35"/>
      <c r="VA982" s="34"/>
      <c r="VH982" s="35"/>
      <c r="VI982" s="34"/>
      <c r="VP982" s="35"/>
      <c r="VQ982" s="34"/>
      <c r="VX982" s="35"/>
      <c r="VY982" s="34"/>
      <c r="WF982" s="35"/>
      <c r="WG982" s="34"/>
      <c r="WN982" s="35"/>
      <c r="WO982" s="34"/>
      <c r="WV982" s="35"/>
      <c r="WW982" s="34"/>
      <c r="XD982" s="35"/>
      <c r="XE982" s="34"/>
      <c r="XL982" s="35"/>
      <c r="XM982" s="34"/>
      <c r="XT982" s="35"/>
      <c r="XU982" s="34"/>
      <c r="YB982" s="35"/>
      <c r="YC982" s="34"/>
      <c r="YJ982" s="35"/>
      <c r="YK982" s="34"/>
      <c r="YR982" s="35"/>
      <c r="YS982" s="34"/>
      <c r="YZ982" s="35"/>
      <c r="ZA982" s="34"/>
      <c r="ZH982" s="35"/>
      <c r="ZI982" s="34"/>
      <c r="ZP982" s="35"/>
      <c r="ZQ982" s="34"/>
      <c r="ZX982" s="35"/>
      <c r="ZY982" s="34"/>
      <c r="AAF982" s="35"/>
      <c r="AAG982" s="34"/>
      <c r="AAN982" s="35"/>
      <c r="AAO982" s="34"/>
      <c r="AAV982" s="35"/>
      <c r="AAW982" s="34"/>
      <c r="ABD982" s="35"/>
      <c r="ABE982" s="34"/>
      <c r="ABL982" s="35"/>
      <c r="ABM982" s="34"/>
      <c r="ABT982" s="35"/>
      <c r="ABU982" s="34"/>
      <c r="ACB982" s="35"/>
      <c r="ACC982" s="34"/>
      <c r="ACJ982" s="35"/>
      <c r="ACK982" s="34"/>
      <c r="ACR982" s="35"/>
      <c r="ACS982" s="34"/>
      <c r="ACZ982" s="35"/>
      <c r="ADA982" s="34"/>
      <c r="ADH982" s="35"/>
      <c r="ADI982" s="34"/>
      <c r="ADP982" s="35"/>
      <c r="ADQ982" s="34"/>
      <c r="ADX982" s="35"/>
      <c r="ADY982" s="34"/>
      <c r="AEF982" s="35"/>
      <c r="AEG982" s="34"/>
      <c r="AEN982" s="35"/>
      <c r="AEO982" s="34"/>
      <c r="AEV982" s="35"/>
      <c r="AEW982" s="34"/>
      <c r="AFD982" s="35"/>
      <c r="AFE982" s="34"/>
      <c r="AFL982" s="35"/>
      <c r="AFM982" s="34"/>
      <c r="AFT982" s="35"/>
      <c r="AFU982" s="34"/>
      <c r="AGB982" s="35"/>
      <c r="AGC982" s="34"/>
      <c r="AGJ982" s="35"/>
      <c r="AGK982" s="34"/>
      <c r="AGR982" s="35"/>
      <c r="AGS982" s="34"/>
      <c r="AGZ982" s="35"/>
      <c r="AHA982" s="34"/>
      <c r="AHH982" s="35"/>
      <c r="AHI982" s="34"/>
      <c r="AHP982" s="35"/>
      <c r="AHQ982" s="34"/>
      <c r="AHX982" s="35"/>
      <c r="AHY982" s="34"/>
      <c r="AIF982" s="35"/>
      <c r="AIG982" s="34"/>
      <c r="AIN982" s="35"/>
      <c r="AIO982" s="34"/>
      <c r="AIV982" s="35"/>
      <c r="AIW982" s="34"/>
      <c r="AJD982" s="35"/>
      <c r="AJE982" s="34"/>
      <c r="AJL982" s="35"/>
      <c r="AJM982" s="34"/>
      <c r="AJT982" s="35"/>
      <c r="AJU982" s="34"/>
      <c r="AKB982" s="35"/>
      <c r="AKC982" s="34"/>
      <c r="AKJ982" s="35"/>
      <c r="AKK982" s="34"/>
      <c r="AKR982" s="35"/>
      <c r="AKS982" s="34"/>
      <c r="AKZ982" s="35"/>
      <c r="ALA982" s="34"/>
      <c r="ALH982" s="35"/>
      <c r="ALI982" s="34"/>
      <c r="ALP982" s="35"/>
      <c r="ALQ982" s="34"/>
      <c r="ALX982" s="35"/>
      <c r="ALY982" s="34"/>
      <c r="AMF982" s="35"/>
      <c r="AMG982" s="34"/>
      <c r="AMN982" s="35"/>
      <c r="AMO982" s="34"/>
      <c r="AMV982" s="35"/>
      <c r="AMW982" s="34"/>
      <c r="AND982" s="35"/>
      <c r="ANE982" s="34"/>
      <c r="ANL982" s="35"/>
      <c r="ANM982" s="34"/>
      <c r="ANT982" s="35"/>
      <c r="ANU982" s="34"/>
      <c r="AOB982" s="35"/>
      <c r="AOC982" s="34"/>
      <c r="AOJ982" s="35"/>
      <c r="AOK982" s="34"/>
      <c r="AOR982" s="35"/>
      <c r="AOS982" s="34"/>
      <c r="AOZ982" s="35"/>
      <c r="APA982" s="34"/>
      <c r="APH982" s="35"/>
      <c r="API982" s="34"/>
      <c r="APP982" s="35"/>
      <c r="APQ982" s="34"/>
      <c r="APX982" s="35"/>
      <c r="APY982" s="34"/>
      <c r="AQF982" s="35"/>
      <c r="AQG982" s="34"/>
      <c r="AQN982" s="35"/>
      <c r="AQO982" s="34"/>
      <c r="AQV982" s="35"/>
      <c r="AQW982" s="34"/>
      <c r="ARD982" s="35"/>
      <c r="ARE982" s="34"/>
      <c r="ARL982" s="35"/>
      <c r="ARM982" s="34"/>
      <c r="ART982" s="35"/>
      <c r="ARU982" s="34"/>
      <c r="ASB982" s="35"/>
      <c r="ASC982" s="34"/>
      <c r="ASJ982" s="35"/>
      <c r="ASK982" s="34"/>
      <c r="ASR982" s="35"/>
      <c r="ASS982" s="34"/>
      <c r="ASZ982" s="35"/>
      <c r="ATA982" s="34"/>
      <c r="ATH982" s="35"/>
      <c r="ATI982" s="34"/>
      <c r="ATP982" s="35"/>
      <c r="ATQ982" s="34"/>
      <c r="ATX982" s="35"/>
      <c r="ATY982" s="34"/>
      <c r="AUF982" s="35"/>
      <c r="AUG982" s="34"/>
      <c r="AUN982" s="35"/>
      <c r="AUO982" s="34"/>
      <c r="AUV982" s="35"/>
      <c r="AUW982" s="34"/>
      <c r="AVD982" s="35"/>
      <c r="AVE982" s="34"/>
      <c r="AVL982" s="35"/>
      <c r="AVM982" s="34"/>
      <c r="AVT982" s="35"/>
      <c r="AVU982" s="34"/>
      <c r="AWB982" s="35"/>
      <c r="AWC982" s="34"/>
      <c r="AWJ982" s="35"/>
      <c r="AWK982" s="34"/>
      <c r="AWR982" s="35"/>
      <c r="AWS982" s="34"/>
      <c r="AWZ982" s="35"/>
      <c r="AXA982" s="34"/>
      <c r="AXH982" s="35"/>
      <c r="AXI982" s="34"/>
      <c r="AXP982" s="35"/>
      <c r="AXQ982" s="34"/>
      <c r="AXX982" s="35"/>
      <c r="AXY982" s="34"/>
      <c r="AYF982" s="35"/>
      <c r="AYG982" s="34"/>
      <c r="AYN982" s="35"/>
      <c r="AYO982" s="34"/>
      <c r="AYV982" s="35"/>
      <c r="AYW982" s="34"/>
      <c r="AZD982" s="35"/>
      <c r="AZE982" s="34"/>
      <c r="AZL982" s="35"/>
      <c r="AZM982" s="34"/>
      <c r="AZT982" s="35"/>
      <c r="AZU982" s="34"/>
      <c r="BAB982" s="35"/>
      <c r="BAC982" s="34"/>
      <c r="BAJ982" s="35"/>
      <c r="BAK982" s="34"/>
      <c r="BAR982" s="35"/>
      <c r="BAS982" s="34"/>
      <c r="BAZ982" s="35"/>
      <c r="BBA982" s="34"/>
      <c r="BBH982" s="35"/>
      <c r="BBI982" s="34"/>
      <c r="BBP982" s="35"/>
      <c r="BBQ982" s="34"/>
      <c r="BBX982" s="35"/>
      <c r="BBY982" s="34"/>
      <c r="BCF982" s="35"/>
      <c r="BCG982" s="34"/>
      <c r="BCN982" s="35"/>
      <c r="BCO982" s="34"/>
      <c r="BCV982" s="35"/>
      <c r="BCW982" s="34"/>
      <c r="BDD982" s="35"/>
      <c r="BDE982" s="34"/>
      <c r="BDL982" s="35"/>
      <c r="BDM982" s="34"/>
      <c r="BDT982" s="35"/>
      <c r="BDU982" s="34"/>
      <c r="BEB982" s="35"/>
      <c r="BEC982" s="34"/>
      <c r="BEJ982" s="35"/>
      <c r="BEK982" s="34"/>
      <c r="BER982" s="35"/>
      <c r="BES982" s="34"/>
      <c r="BEZ982" s="35"/>
      <c r="BFA982" s="34"/>
      <c r="BFH982" s="35"/>
      <c r="BFI982" s="34"/>
      <c r="BFP982" s="35"/>
      <c r="BFQ982" s="34"/>
      <c r="BFX982" s="35"/>
      <c r="BFY982" s="34"/>
      <c r="BGF982" s="35"/>
      <c r="BGG982" s="34"/>
      <c r="BGN982" s="35"/>
      <c r="BGO982" s="34"/>
      <c r="BGV982" s="35"/>
      <c r="BGW982" s="34"/>
      <c r="BHD982" s="35"/>
      <c r="BHE982" s="34"/>
      <c r="BHL982" s="35"/>
      <c r="BHM982" s="34"/>
      <c r="BHT982" s="35"/>
      <c r="BHU982" s="34"/>
      <c r="BIB982" s="35"/>
      <c r="BIC982" s="34"/>
      <c r="BIJ982" s="35"/>
      <c r="BIK982" s="34"/>
      <c r="BIR982" s="35"/>
      <c r="BIS982" s="34"/>
      <c r="BIZ982" s="35"/>
      <c r="BJA982" s="34"/>
      <c r="BJH982" s="35"/>
      <c r="BJI982" s="34"/>
      <c r="BJP982" s="35"/>
      <c r="BJQ982" s="34"/>
      <c r="BJX982" s="35"/>
      <c r="BJY982" s="34"/>
      <c r="BKF982" s="35"/>
      <c r="BKG982" s="34"/>
      <c r="BKN982" s="35"/>
      <c r="BKO982" s="34"/>
      <c r="BKV982" s="35"/>
      <c r="BKW982" s="34"/>
      <c r="BLD982" s="35"/>
      <c r="BLE982" s="34"/>
      <c r="BLL982" s="35"/>
      <c r="BLM982" s="34"/>
      <c r="BLT982" s="35"/>
      <c r="BLU982" s="34"/>
      <c r="BMB982" s="35"/>
      <c r="BMC982" s="34"/>
      <c r="BMJ982" s="35"/>
      <c r="BMK982" s="34"/>
      <c r="BMR982" s="35"/>
      <c r="BMS982" s="34"/>
      <c r="BMZ982" s="35"/>
      <c r="BNA982" s="34"/>
      <c r="BNH982" s="35"/>
      <c r="BNI982" s="34"/>
      <c r="BNP982" s="35"/>
      <c r="BNQ982" s="34"/>
      <c r="BNX982" s="35"/>
      <c r="BNY982" s="34"/>
      <c r="BOF982" s="35"/>
      <c r="BOG982" s="34"/>
      <c r="BON982" s="35"/>
      <c r="BOO982" s="34"/>
      <c r="BOV982" s="35"/>
      <c r="BOW982" s="34"/>
      <c r="BPD982" s="35"/>
      <c r="BPE982" s="34"/>
      <c r="BPL982" s="35"/>
      <c r="BPM982" s="34"/>
      <c r="BPT982" s="35"/>
      <c r="BPU982" s="34"/>
      <c r="BQB982" s="35"/>
      <c r="BQC982" s="34"/>
      <c r="BQJ982" s="35"/>
      <c r="BQK982" s="34"/>
      <c r="BQR982" s="35"/>
      <c r="BQS982" s="34"/>
      <c r="BQZ982" s="35"/>
      <c r="BRA982" s="34"/>
      <c r="BRH982" s="35"/>
      <c r="BRI982" s="34"/>
      <c r="BRP982" s="35"/>
      <c r="BRQ982" s="34"/>
      <c r="BRX982" s="35"/>
      <c r="BRY982" s="34"/>
      <c r="BSF982" s="35"/>
      <c r="BSG982" s="34"/>
      <c r="BSN982" s="35"/>
      <c r="BSO982" s="34"/>
      <c r="BSV982" s="35"/>
      <c r="BSW982" s="34"/>
      <c r="BTD982" s="35"/>
      <c r="BTE982" s="34"/>
      <c r="BTL982" s="35"/>
      <c r="BTM982" s="34"/>
      <c r="BTT982" s="35"/>
      <c r="BTU982" s="34"/>
      <c r="BUB982" s="35"/>
      <c r="BUC982" s="34"/>
      <c r="BUJ982" s="35"/>
      <c r="BUK982" s="34"/>
      <c r="BUR982" s="35"/>
      <c r="BUS982" s="34"/>
      <c r="BUZ982" s="35"/>
      <c r="BVA982" s="34"/>
      <c r="BVH982" s="35"/>
      <c r="BVI982" s="34"/>
      <c r="BVP982" s="35"/>
      <c r="BVQ982" s="34"/>
      <c r="BVX982" s="35"/>
      <c r="BVY982" s="34"/>
      <c r="BWF982" s="35"/>
      <c r="BWG982" s="34"/>
      <c r="BWN982" s="35"/>
      <c r="BWO982" s="34"/>
      <c r="BWV982" s="35"/>
      <c r="BWW982" s="34"/>
      <c r="BXD982" s="35"/>
      <c r="BXE982" s="34"/>
      <c r="BXL982" s="35"/>
      <c r="BXM982" s="34"/>
      <c r="BXT982" s="35"/>
      <c r="BXU982" s="34"/>
      <c r="BYB982" s="35"/>
      <c r="BYC982" s="34"/>
      <c r="BYJ982" s="35"/>
      <c r="BYK982" s="34"/>
      <c r="BYR982" s="35"/>
      <c r="BYS982" s="34"/>
      <c r="BYZ982" s="35"/>
      <c r="BZA982" s="34"/>
      <c r="BZH982" s="35"/>
      <c r="BZI982" s="34"/>
      <c r="BZP982" s="35"/>
      <c r="BZQ982" s="34"/>
      <c r="BZX982" s="35"/>
      <c r="BZY982" s="34"/>
      <c r="CAF982" s="35"/>
      <c r="CAG982" s="34"/>
      <c r="CAN982" s="35"/>
      <c r="CAO982" s="34"/>
      <c r="CAV982" s="35"/>
      <c r="CAW982" s="34"/>
      <c r="CBD982" s="35"/>
      <c r="CBE982" s="34"/>
      <c r="CBL982" s="35"/>
      <c r="CBM982" s="34"/>
      <c r="CBT982" s="35"/>
      <c r="CBU982" s="34"/>
      <c r="CCB982" s="35"/>
      <c r="CCC982" s="34"/>
      <c r="CCJ982" s="35"/>
      <c r="CCK982" s="34"/>
      <c r="CCR982" s="35"/>
      <c r="CCS982" s="34"/>
      <c r="CCZ982" s="35"/>
      <c r="CDA982" s="34"/>
      <c r="CDH982" s="35"/>
      <c r="CDI982" s="34"/>
      <c r="CDP982" s="35"/>
      <c r="CDQ982" s="34"/>
      <c r="CDX982" s="35"/>
      <c r="CDY982" s="34"/>
      <c r="CEF982" s="35"/>
      <c r="CEG982" s="34"/>
      <c r="CEN982" s="35"/>
      <c r="CEO982" s="34"/>
      <c r="CEV982" s="35"/>
      <c r="CEW982" s="34"/>
      <c r="CFD982" s="35"/>
      <c r="CFE982" s="34"/>
      <c r="CFL982" s="35"/>
      <c r="CFM982" s="34"/>
      <c r="CFT982" s="35"/>
      <c r="CFU982" s="34"/>
      <c r="CGB982" s="35"/>
      <c r="CGC982" s="34"/>
      <c r="CGJ982" s="35"/>
      <c r="CGK982" s="34"/>
      <c r="CGR982" s="35"/>
      <c r="CGS982" s="34"/>
      <c r="CGZ982" s="35"/>
      <c r="CHA982" s="34"/>
      <c r="CHH982" s="35"/>
      <c r="CHI982" s="34"/>
      <c r="CHP982" s="35"/>
      <c r="CHQ982" s="34"/>
      <c r="CHX982" s="35"/>
      <c r="CHY982" s="34"/>
      <c r="CIF982" s="35"/>
      <c r="CIG982" s="34"/>
      <c r="CIN982" s="35"/>
      <c r="CIO982" s="34"/>
      <c r="CIV982" s="35"/>
      <c r="CIW982" s="34"/>
      <c r="CJD982" s="35"/>
      <c r="CJE982" s="34"/>
      <c r="CJL982" s="35"/>
      <c r="CJM982" s="34"/>
      <c r="CJT982" s="35"/>
      <c r="CJU982" s="34"/>
      <c r="CKB982" s="35"/>
      <c r="CKC982" s="34"/>
      <c r="CKJ982" s="35"/>
      <c r="CKK982" s="34"/>
      <c r="CKR982" s="35"/>
      <c r="CKS982" s="34"/>
      <c r="CKZ982" s="35"/>
      <c r="CLA982" s="34"/>
      <c r="CLH982" s="35"/>
      <c r="CLI982" s="34"/>
      <c r="CLP982" s="35"/>
      <c r="CLQ982" s="34"/>
      <c r="CLX982" s="35"/>
      <c r="CLY982" s="34"/>
      <c r="CMF982" s="35"/>
      <c r="CMG982" s="34"/>
      <c r="CMN982" s="35"/>
      <c r="CMO982" s="34"/>
      <c r="CMV982" s="35"/>
      <c r="CMW982" s="34"/>
      <c r="CND982" s="35"/>
      <c r="CNE982" s="34"/>
      <c r="CNL982" s="35"/>
      <c r="CNM982" s="34"/>
      <c r="CNT982" s="35"/>
      <c r="CNU982" s="34"/>
      <c r="COB982" s="35"/>
      <c r="COC982" s="34"/>
      <c r="COJ982" s="35"/>
      <c r="COK982" s="34"/>
      <c r="COR982" s="35"/>
      <c r="COS982" s="34"/>
      <c r="COZ982" s="35"/>
      <c r="CPA982" s="34"/>
      <c r="CPH982" s="35"/>
      <c r="CPI982" s="34"/>
      <c r="CPP982" s="35"/>
      <c r="CPQ982" s="34"/>
      <c r="CPX982" s="35"/>
      <c r="CPY982" s="34"/>
      <c r="CQF982" s="35"/>
      <c r="CQG982" s="34"/>
      <c r="CQN982" s="35"/>
      <c r="CQO982" s="34"/>
      <c r="CQV982" s="35"/>
      <c r="CQW982" s="34"/>
      <c r="CRD982" s="35"/>
      <c r="CRE982" s="34"/>
      <c r="CRL982" s="35"/>
      <c r="CRM982" s="34"/>
      <c r="CRT982" s="35"/>
      <c r="CRU982" s="34"/>
      <c r="CSB982" s="35"/>
      <c r="CSC982" s="34"/>
      <c r="CSJ982" s="35"/>
      <c r="CSK982" s="34"/>
      <c r="CSR982" s="35"/>
      <c r="CSS982" s="34"/>
      <c r="CSZ982" s="35"/>
      <c r="CTA982" s="34"/>
      <c r="CTH982" s="35"/>
      <c r="CTI982" s="34"/>
      <c r="CTP982" s="35"/>
      <c r="CTQ982" s="34"/>
      <c r="CTX982" s="35"/>
      <c r="CTY982" s="34"/>
      <c r="CUF982" s="35"/>
      <c r="CUG982" s="34"/>
      <c r="CUN982" s="35"/>
      <c r="CUO982" s="34"/>
      <c r="CUV982" s="35"/>
      <c r="CUW982" s="34"/>
      <c r="CVD982" s="35"/>
      <c r="CVE982" s="34"/>
      <c r="CVL982" s="35"/>
      <c r="CVM982" s="34"/>
      <c r="CVT982" s="35"/>
      <c r="CVU982" s="34"/>
      <c r="CWB982" s="35"/>
      <c r="CWC982" s="34"/>
      <c r="CWJ982" s="35"/>
      <c r="CWK982" s="34"/>
      <c r="CWR982" s="35"/>
      <c r="CWS982" s="34"/>
      <c r="CWZ982" s="35"/>
      <c r="CXA982" s="34"/>
      <c r="CXH982" s="35"/>
      <c r="CXI982" s="34"/>
      <c r="CXP982" s="35"/>
      <c r="CXQ982" s="34"/>
      <c r="CXX982" s="35"/>
      <c r="CXY982" s="34"/>
      <c r="CYF982" s="35"/>
      <c r="CYG982" s="34"/>
      <c r="CYN982" s="35"/>
      <c r="CYO982" s="34"/>
      <c r="CYV982" s="35"/>
      <c r="CYW982" s="34"/>
      <c r="CZD982" s="35"/>
      <c r="CZE982" s="34"/>
      <c r="CZL982" s="35"/>
      <c r="CZM982" s="34"/>
      <c r="CZT982" s="35"/>
      <c r="CZU982" s="34"/>
      <c r="DAB982" s="35"/>
      <c r="DAC982" s="34"/>
      <c r="DAJ982" s="35"/>
      <c r="DAK982" s="34"/>
      <c r="DAR982" s="35"/>
      <c r="DAS982" s="34"/>
      <c r="DAZ982" s="35"/>
      <c r="DBA982" s="34"/>
      <c r="DBH982" s="35"/>
      <c r="DBI982" s="34"/>
      <c r="DBP982" s="35"/>
      <c r="DBQ982" s="34"/>
      <c r="DBX982" s="35"/>
      <c r="DBY982" s="34"/>
      <c r="DCF982" s="35"/>
      <c r="DCG982" s="34"/>
      <c r="DCN982" s="35"/>
      <c r="DCO982" s="34"/>
      <c r="DCV982" s="35"/>
      <c r="DCW982" s="34"/>
      <c r="DDD982" s="35"/>
      <c r="DDE982" s="34"/>
      <c r="DDL982" s="35"/>
      <c r="DDM982" s="34"/>
      <c r="DDT982" s="35"/>
      <c r="DDU982" s="34"/>
      <c r="DEB982" s="35"/>
      <c r="DEC982" s="34"/>
      <c r="DEJ982" s="35"/>
      <c r="DEK982" s="34"/>
      <c r="DER982" s="35"/>
      <c r="DES982" s="34"/>
      <c r="DEZ982" s="35"/>
      <c r="DFA982" s="34"/>
      <c r="DFH982" s="35"/>
      <c r="DFI982" s="34"/>
      <c r="DFP982" s="35"/>
      <c r="DFQ982" s="34"/>
      <c r="DFX982" s="35"/>
      <c r="DFY982" s="34"/>
      <c r="DGF982" s="35"/>
      <c r="DGG982" s="34"/>
      <c r="DGN982" s="35"/>
      <c r="DGO982" s="34"/>
      <c r="DGV982" s="35"/>
      <c r="DGW982" s="34"/>
      <c r="DHD982" s="35"/>
      <c r="DHE982" s="34"/>
      <c r="DHL982" s="35"/>
      <c r="DHM982" s="34"/>
      <c r="DHT982" s="35"/>
      <c r="DHU982" s="34"/>
      <c r="DIB982" s="35"/>
      <c r="DIC982" s="34"/>
      <c r="DIJ982" s="35"/>
      <c r="DIK982" s="34"/>
      <c r="DIR982" s="35"/>
      <c r="DIS982" s="34"/>
      <c r="DIZ982" s="35"/>
      <c r="DJA982" s="34"/>
      <c r="DJH982" s="35"/>
      <c r="DJI982" s="34"/>
      <c r="DJP982" s="35"/>
      <c r="DJQ982" s="34"/>
      <c r="DJX982" s="35"/>
      <c r="DJY982" s="34"/>
      <c r="DKF982" s="35"/>
      <c r="DKG982" s="34"/>
      <c r="DKN982" s="35"/>
      <c r="DKO982" s="34"/>
      <c r="DKV982" s="35"/>
      <c r="DKW982" s="34"/>
      <c r="DLD982" s="35"/>
      <c r="DLE982" s="34"/>
      <c r="DLL982" s="35"/>
      <c r="DLM982" s="34"/>
      <c r="DLT982" s="35"/>
      <c r="DLU982" s="34"/>
      <c r="DMB982" s="35"/>
      <c r="DMC982" s="34"/>
      <c r="DMJ982" s="35"/>
      <c r="DMK982" s="34"/>
      <c r="DMR982" s="35"/>
      <c r="DMS982" s="34"/>
      <c r="DMZ982" s="35"/>
      <c r="DNA982" s="34"/>
      <c r="DNH982" s="35"/>
      <c r="DNI982" s="34"/>
      <c r="DNP982" s="35"/>
      <c r="DNQ982" s="34"/>
      <c r="DNX982" s="35"/>
      <c r="DNY982" s="34"/>
      <c r="DOF982" s="35"/>
      <c r="DOG982" s="34"/>
      <c r="DON982" s="35"/>
      <c r="DOO982" s="34"/>
      <c r="DOV982" s="35"/>
      <c r="DOW982" s="34"/>
      <c r="DPD982" s="35"/>
      <c r="DPE982" s="34"/>
      <c r="DPL982" s="35"/>
      <c r="DPM982" s="34"/>
      <c r="DPT982" s="35"/>
      <c r="DPU982" s="34"/>
      <c r="DQB982" s="35"/>
      <c r="DQC982" s="34"/>
      <c r="DQJ982" s="35"/>
      <c r="DQK982" s="34"/>
      <c r="DQR982" s="35"/>
      <c r="DQS982" s="34"/>
      <c r="DQZ982" s="35"/>
      <c r="DRA982" s="34"/>
      <c r="DRH982" s="35"/>
      <c r="DRI982" s="34"/>
      <c r="DRP982" s="35"/>
      <c r="DRQ982" s="34"/>
      <c r="DRX982" s="35"/>
      <c r="DRY982" s="34"/>
      <c r="DSF982" s="35"/>
      <c r="DSG982" s="34"/>
      <c r="DSN982" s="35"/>
      <c r="DSO982" s="34"/>
      <c r="DSV982" s="35"/>
      <c r="DSW982" s="34"/>
      <c r="DTD982" s="35"/>
      <c r="DTE982" s="34"/>
      <c r="DTL982" s="35"/>
      <c r="DTM982" s="34"/>
      <c r="DTT982" s="35"/>
      <c r="DTU982" s="34"/>
      <c r="DUB982" s="35"/>
      <c r="DUC982" s="34"/>
      <c r="DUJ982" s="35"/>
      <c r="DUK982" s="34"/>
      <c r="DUR982" s="35"/>
      <c r="DUS982" s="34"/>
      <c r="DUZ982" s="35"/>
      <c r="DVA982" s="34"/>
      <c r="DVH982" s="35"/>
      <c r="DVI982" s="34"/>
      <c r="DVP982" s="35"/>
      <c r="DVQ982" s="34"/>
      <c r="DVX982" s="35"/>
      <c r="DVY982" s="34"/>
      <c r="DWF982" s="35"/>
      <c r="DWG982" s="34"/>
      <c r="DWN982" s="35"/>
      <c r="DWO982" s="34"/>
      <c r="DWV982" s="35"/>
      <c r="DWW982" s="34"/>
      <c r="DXD982" s="35"/>
      <c r="DXE982" s="34"/>
      <c r="DXL982" s="35"/>
      <c r="DXM982" s="34"/>
      <c r="DXT982" s="35"/>
      <c r="DXU982" s="34"/>
      <c r="DYB982" s="35"/>
      <c r="DYC982" s="34"/>
      <c r="DYJ982" s="35"/>
      <c r="DYK982" s="34"/>
      <c r="DYR982" s="35"/>
      <c r="DYS982" s="34"/>
      <c r="DYZ982" s="35"/>
      <c r="DZA982" s="34"/>
      <c r="DZH982" s="35"/>
      <c r="DZI982" s="34"/>
      <c r="DZP982" s="35"/>
      <c r="DZQ982" s="34"/>
      <c r="DZX982" s="35"/>
      <c r="DZY982" s="34"/>
      <c r="EAF982" s="35"/>
      <c r="EAG982" s="34"/>
      <c r="EAN982" s="35"/>
      <c r="EAO982" s="34"/>
      <c r="EAV982" s="35"/>
      <c r="EAW982" s="34"/>
      <c r="EBD982" s="35"/>
      <c r="EBE982" s="34"/>
      <c r="EBL982" s="35"/>
      <c r="EBM982" s="34"/>
      <c r="EBT982" s="35"/>
      <c r="EBU982" s="34"/>
      <c r="ECB982" s="35"/>
      <c r="ECC982" s="34"/>
      <c r="ECJ982" s="35"/>
      <c r="ECK982" s="34"/>
      <c r="ECR982" s="35"/>
      <c r="ECS982" s="34"/>
      <c r="ECZ982" s="35"/>
      <c r="EDA982" s="34"/>
      <c r="EDH982" s="35"/>
      <c r="EDI982" s="34"/>
      <c r="EDP982" s="35"/>
      <c r="EDQ982" s="34"/>
      <c r="EDX982" s="35"/>
      <c r="EDY982" s="34"/>
      <c r="EEF982" s="35"/>
      <c r="EEG982" s="34"/>
      <c r="EEN982" s="35"/>
      <c r="EEO982" s="34"/>
      <c r="EEV982" s="35"/>
      <c r="EEW982" s="34"/>
      <c r="EFD982" s="35"/>
      <c r="EFE982" s="34"/>
      <c r="EFL982" s="35"/>
      <c r="EFM982" s="34"/>
      <c r="EFT982" s="35"/>
      <c r="EFU982" s="34"/>
      <c r="EGB982" s="35"/>
      <c r="EGC982" s="34"/>
      <c r="EGJ982" s="35"/>
      <c r="EGK982" s="34"/>
      <c r="EGR982" s="35"/>
      <c r="EGS982" s="34"/>
      <c r="EGZ982" s="35"/>
      <c r="EHA982" s="34"/>
      <c r="EHH982" s="35"/>
      <c r="EHI982" s="34"/>
      <c r="EHP982" s="35"/>
      <c r="EHQ982" s="34"/>
      <c r="EHX982" s="35"/>
      <c r="EHY982" s="34"/>
      <c r="EIF982" s="35"/>
      <c r="EIG982" s="34"/>
      <c r="EIN982" s="35"/>
      <c r="EIO982" s="34"/>
      <c r="EIV982" s="35"/>
      <c r="EIW982" s="34"/>
      <c r="EJD982" s="35"/>
      <c r="EJE982" s="34"/>
      <c r="EJL982" s="35"/>
      <c r="EJM982" s="34"/>
      <c r="EJT982" s="35"/>
      <c r="EJU982" s="34"/>
      <c r="EKB982" s="35"/>
      <c r="EKC982" s="34"/>
      <c r="EKJ982" s="35"/>
      <c r="EKK982" s="34"/>
      <c r="EKR982" s="35"/>
      <c r="EKS982" s="34"/>
      <c r="EKZ982" s="35"/>
      <c r="ELA982" s="34"/>
      <c r="ELH982" s="35"/>
      <c r="ELI982" s="34"/>
      <c r="ELP982" s="35"/>
      <c r="ELQ982" s="34"/>
      <c r="ELX982" s="35"/>
      <c r="ELY982" s="34"/>
      <c r="EMF982" s="35"/>
      <c r="EMG982" s="34"/>
      <c r="EMN982" s="35"/>
      <c r="EMO982" s="34"/>
      <c r="EMV982" s="35"/>
      <c r="EMW982" s="34"/>
      <c r="END982" s="35"/>
      <c r="ENE982" s="34"/>
      <c r="ENL982" s="35"/>
      <c r="ENM982" s="34"/>
      <c r="ENT982" s="35"/>
      <c r="ENU982" s="34"/>
      <c r="EOB982" s="35"/>
      <c r="EOC982" s="34"/>
      <c r="EOJ982" s="35"/>
      <c r="EOK982" s="34"/>
      <c r="EOR982" s="35"/>
      <c r="EOS982" s="34"/>
      <c r="EOZ982" s="35"/>
      <c r="EPA982" s="34"/>
      <c r="EPH982" s="35"/>
      <c r="EPI982" s="34"/>
      <c r="EPP982" s="35"/>
      <c r="EPQ982" s="34"/>
      <c r="EPX982" s="35"/>
      <c r="EPY982" s="34"/>
      <c r="EQF982" s="35"/>
      <c r="EQG982" s="34"/>
      <c r="EQN982" s="35"/>
      <c r="EQO982" s="34"/>
      <c r="EQV982" s="35"/>
      <c r="EQW982" s="34"/>
      <c r="ERD982" s="35"/>
      <c r="ERE982" s="34"/>
      <c r="ERL982" s="35"/>
      <c r="ERM982" s="34"/>
      <c r="ERT982" s="35"/>
      <c r="ERU982" s="34"/>
      <c r="ESB982" s="35"/>
      <c r="ESC982" s="34"/>
      <c r="ESJ982" s="35"/>
      <c r="ESK982" s="34"/>
      <c r="ESR982" s="35"/>
      <c r="ESS982" s="34"/>
      <c r="ESZ982" s="35"/>
      <c r="ETA982" s="34"/>
      <c r="ETH982" s="35"/>
      <c r="ETI982" s="34"/>
      <c r="ETP982" s="35"/>
      <c r="ETQ982" s="34"/>
      <c r="ETX982" s="35"/>
      <c r="ETY982" s="34"/>
      <c r="EUF982" s="35"/>
      <c r="EUG982" s="34"/>
      <c r="EUN982" s="35"/>
      <c r="EUO982" s="34"/>
      <c r="EUV982" s="35"/>
      <c r="EUW982" s="34"/>
      <c r="EVD982" s="35"/>
      <c r="EVE982" s="34"/>
      <c r="EVL982" s="35"/>
      <c r="EVM982" s="34"/>
      <c r="EVT982" s="35"/>
      <c r="EVU982" s="34"/>
      <c r="EWB982" s="35"/>
      <c r="EWC982" s="34"/>
      <c r="EWJ982" s="35"/>
      <c r="EWK982" s="34"/>
      <c r="EWR982" s="35"/>
      <c r="EWS982" s="34"/>
      <c r="EWZ982" s="35"/>
      <c r="EXA982" s="34"/>
      <c r="EXH982" s="35"/>
      <c r="EXI982" s="34"/>
      <c r="EXP982" s="35"/>
      <c r="EXQ982" s="34"/>
      <c r="EXX982" s="35"/>
      <c r="EXY982" s="34"/>
      <c r="EYF982" s="35"/>
      <c r="EYG982" s="34"/>
      <c r="EYN982" s="35"/>
      <c r="EYO982" s="34"/>
      <c r="EYV982" s="35"/>
      <c r="EYW982" s="34"/>
      <c r="EZD982" s="35"/>
      <c r="EZE982" s="34"/>
      <c r="EZL982" s="35"/>
      <c r="EZM982" s="34"/>
      <c r="EZT982" s="35"/>
      <c r="EZU982" s="34"/>
      <c r="FAB982" s="35"/>
      <c r="FAC982" s="34"/>
      <c r="FAJ982" s="35"/>
      <c r="FAK982" s="34"/>
      <c r="FAR982" s="35"/>
      <c r="FAS982" s="34"/>
      <c r="FAZ982" s="35"/>
      <c r="FBA982" s="34"/>
      <c r="FBH982" s="35"/>
      <c r="FBI982" s="34"/>
      <c r="FBP982" s="35"/>
      <c r="FBQ982" s="34"/>
      <c r="FBX982" s="35"/>
      <c r="FBY982" s="34"/>
      <c r="FCF982" s="35"/>
      <c r="FCG982" s="34"/>
      <c r="FCN982" s="35"/>
      <c r="FCO982" s="34"/>
      <c r="FCV982" s="35"/>
      <c r="FCW982" s="34"/>
      <c r="FDD982" s="35"/>
      <c r="FDE982" s="34"/>
      <c r="FDL982" s="35"/>
      <c r="FDM982" s="34"/>
      <c r="FDT982" s="35"/>
      <c r="FDU982" s="34"/>
      <c r="FEB982" s="35"/>
      <c r="FEC982" s="34"/>
      <c r="FEJ982" s="35"/>
      <c r="FEK982" s="34"/>
      <c r="FER982" s="35"/>
      <c r="FES982" s="34"/>
      <c r="FEZ982" s="35"/>
      <c r="FFA982" s="34"/>
      <c r="FFH982" s="35"/>
      <c r="FFI982" s="34"/>
      <c r="FFP982" s="35"/>
      <c r="FFQ982" s="34"/>
      <c r="FFX982" s="35"/>
      <c r="FFY982" s="34"/>
      <c r="FGF982" s="35"/>
      <c r="FGG982" s="34"/>
      <c r="FGN982" s="35"/>
      <c r="FGO982" s="34"/>
      <c r="FGV982" s="35"/>
      <c r="FGW982" s="34"/>
      <c r="FHD982" s="35"/>
      <c r="FHE982" s="34"/>
      <c r="FHL982" s="35"/>
      <c r="FHM982" s="34"/>
      <c r="FHT982" s="35"/>
      <c r="FHU982" s="34"/>
      <c r="FIB982" s="35"/>
      <c r="FIC982" s="34"/>
      <c r="FIJ982" s="35"/>
      <c r="FIK982" s="34"/>
      <c r="FIR982" s="35"/>
      <c r="FIS982" s="34"/>
      <c r="FIZ982" s="35"/>
      <c r="FJA982" s="34"/>
      <c r="FJH982" s="35"/>
      <c r="FJI982" s="34"/>
      <c r="FJP982" s="35"/>
      <c r="FJQ982" s="34"/>
      <c r="FJX982" s="35"/>
      <c r="FJY982" s="34"/>
      <c r="FKF982" s="35"/>
      <c r="FKG982" s="34"/>
      <c r="FKN982" s="35"/>
      <c r="FKO982" s="34"/>
      <c r="FKV982" s="35"/>
      <c r="FKW982" s="34"/>
      <c r="FLD982" s="35"/>
      <c r="FLE982" s="34"/>
      <c r="FLL982" s="35"/>
      <c r="FLM982" s="34"/>
      <c r="FLT982" s="35"/>
      <c r="FLU982" s="34"/>
      <c r="FMB982" s="35"/>
      <c r="FMC982" s="34"/>
      <c r="FMJ982" s="35"/>
      <c r="FMK982" s="34"/>
      <c r="FMR982" s="35"/>
      <c r="FMS982" s="34"/>
      <c r="FMZ982" s="35"/>
      <c r="FNA982" s="34"/>
      <c r="FNH982" s="35"/>
      <c r="FNI982" s="34"/>
      <c r="FNP982" s="35"/>
      <c r="FNQ982" s="34"/>
      <c r="FNX982" s="35"/>
      <c r="FNY982" s="34"/>
      <c r="FOF982" s="35"/>
      <c r="FOG982" s="34"/>
      <c r="FON982" s="35"/>
      <c r="FOO982" s="34"/>
      <c r="FOV982" s="35"/>
      <c r="FOW982" s="34"/>
      <c r="FPD982" s="35"/>
      <c r="FPE982" s="34"/>
      <c r="FPL982" s="35"/>
      <c r="FPM982" s="34"/>
      <c r="FPT982" s="35"/>
      <c r="FPU982" s="34"/>
      <c r="FQB982" s="35"/>
      <c r="FQC982" s="34"/>
      <c r="FQJ982" s="35"/>
      <c r="FQK982" s="34"/>
      <c r="FQR982" s="35"/>
      <c r="FQS982" s="34"/>
      <c r="FQZ982" s="35"/>
      <c r="FRA982" s="34"/>
      <c r="FRH982" s="35"/>
      <c r="FRI982" s="34"/>
      <c r="FRP982" s="35"/>
      <c r="FRQ982" s="34"/>
      <c r="FRX982" s="35"/>
      <c r="FRY982" s="34"/>
      <c r="FSF982" s="35"/>
      <c r="FSG982" s="34"/>
      <c r="FSN982" s="35"/>
      <c r="FSO982" s="34"/>
      <c r="FSV982" s="35"/>
      <c r="FSW982" s="34"/>
      <c r="FTD982" s="35"/>
      <c r="FTE982" s="34"/>
      <c r="FTL982" s="35"/>
      <c r="FTM982" s="34"/>
      <c r="FTT982" s="35"/>
      <c r="FTU982" s="34"/>
      <c r="FUB982" s="35"/>
      <c r="FUC982" s="34"/>
      <c r="FUJ982" s="35"/>
      <c r="FUK982" s="34"/>
      <c r="FUR982" s="35"/>
      <c r="FUS982" s="34"/>
      <c r="FUZ982" s="35"/>
      <c r="FVA982" s="34"/>
      <c r="FVH982" s="35"/>
      <c r="FVI982" s="34"/>
      <c r="FVP982" s="35"/>
      <c r="FVQ982" s="34"/>
      <c r="FVX982" s="35"/>
      <c r="FVY982" s="34"/>
      <c r="FWF982" s="35"/>
      <c r="FWG982" s="34"/>
      <c r="FWN982" s="35"/>
      <c r="FWO982" s="34"/>
      <c r="FWV982" s="35"/>
      <c r="FWW982" s="34"/>
      <c r="FXD982" s="35"/>
      <c r="FXE982" s="34"/>
      <c r="FXL982" s="35"/>
      <c r="FXM982" s="34"/>
      <c r="FXT982" s="35"/>
      <c r="FXU982" s="34"/>
      <c r="FYB982" s="35"/>
      <c r="FYC982" s="34"/>
      <c r="FYJ982" s="35"/>
      <c r="FYK982" s="34"/>
      <c r="FYR982" s="35"/>
      <c r="FYS982" s="34"/>
      <c r="FYZ982" s="35"/>
      <c r="FZA982" s="34"/>
      <c r="FZH982" s="35"/>
      <c r="FZI982" s="34"/>
      <c r="FZP982" s="35"/>
      <c r="FZQ982" s="34"/>
      <c r="FZX982" s="35"/>
      <c r="FZY982" s="34"/>
      <c r="GAF982" s="35"/>
      <c r="GAG982" s="34"/>
      <c r="GAN982" s="35"/>
      <c r="GAO982" s="34"/>
      <c r="GAV982" s="35"/>
      <c r="GAW982" s="34"/>
      <c r="GBD982" s="35"/>
      <c r="GBE982" s="34"/>
      <c r="GBL982" s="35"/>
      <c r="GBM982" s="34"/>
      <c r="GBT982" s="35"/>
      <c r="GBU982" s="34"/>
      <c r="GCB982" s="35"/>
      <c r="GCC982" s="34"/>
      <c r="GCJ982" s="35"/>
      <c r="GCK982" s="34"/>
      <c r="GCR982" s="35"/>
      <c r="GCS982" s="34"/>
      <c r="GCZ982" s="35"/>
      <c r="GDA982" s="34"/>
      <c r="GDH982" s="35"/>
      <c r="GDI982" s="34"/>
      <c r="GDP982" s="35"/>
      <c r="GDQ982" s="34"/>
      <c r="GDX982" s="35"/>
      <c r="GDY982" s="34"/>
      <c r="GEF982" s="35"/>
      <c r="GEG982" s="34"/>
      <c r="GEN982" s="35"/>
      <c r="GEO982" s="34"/>
      <c r="GEV982" s="35"/>
      <c r="GEW982" s="34"/>
      <c r="GFD982" s="35"/>
      <c r="GFE982" s="34"/>
      <c r="GFL982" s="35"/>
      <c r="GFM982" s="34"/>
      <c r="GFT982" s="35"/>
      <c r="GFU982" s="34"/>
      <c r="GGB982" s="35"/>
      <c r="GGC982" s="34"/>
      <c r="GGJ982" s="35"/>
      <c r="GGK982" s="34"/>
      <c r="GGR982" s="35"/>
      <c r="GGS982" s="34"/>
      <c r="GGZ982" s="35"/>
      <c r="GHA982" s="34"/>
      <c r="GHH982" s="35"/>
      <c r="GHI982" s="34"/>
      <c r="GHP982" s="35"/>
      <c r="GHQ982" s="34"/>
      <c r="GHX982" s="35"/>
      <c r="GHY982" s="34"/>
      <c r="GIF982" s="35"/>
      <c r="GIG982" s="34"/>
      <c r="GIN982" s="35"/>
      <c r="GIO982" s="34"/>
      <c r="GIV982" s="35"/>
      <c r="GIW982" s="34"/>
      <c r="GJD982" s="35"/>
      <c r="GJE982" s="34"/>
      <c r="GJL982" s="35"/>
      <c r="GJM982" s="34"/>
      <c r="GJT982" s="35"/>
      <c r="GJU982" s="34"/>
      <c r="GKB982" s="35"/>
      <c r="GKC982" s="34"/>
      <c r="GKJ982" s="35"/>
      <c r="GKK982" s="34"/>
      <c r="GKR982" s="35"/>
      <c r="GKS982" s="34"/>
      <c r="GKZ982" s="35"/>
      <c r="GLA982" s="34"/>
      <c r="GLH982" s="35"/>
      <c r="GLI982" s="34"/>
      <c r="GLP982" s="35"/>
      <c r="GLQ982" s="34"/>
      <c r="GLX982" s="35"/>
      <c r="GLY982" s="34"/>
      <c r="GMF982" s="35"/>
      <c r="GMG982" s="34"/>
      <c r="GMN982" s="35"/>
      <c r="GMO982" s="34"/>
      <c r="GMV982" s="35"/>
      <c r="GMW982" s="34"/>
      <c r="GND982" s="35"/>
      <c r="GNE982" s="34"/>
      <c r="GNL982" s="35"/>
      <c r="GNM982" s="34"/>
      <c r="GNT982" s="35"/>
      <c r="GNU982" s="34"/>
      <c r="GOB982" s="35"/>
      <c r="GOC982" s="34"/>
      <c r="GOJ982" s="35"/>
      <c r="GOK982" s="34"/>
      <c r="GOR982" s="35"/>
      <c r="GOS982" s="34"/>
      <c r="GOZ982" s="35"/>
      <c r="GPA982" s="34"/>
      <c r="GPH982" s="35"/>
      <c r="GPI982" s="34"/>
      <c r="GPP982" s="35"/>
      <c r="GPQ982" s="34"/>
      <c r="GPX982" s="35"/>
      <c r="GPY982" s="34"/>
      <c r="GQF982" s="35"/>
      <c r="GQG982" s="34"/>
      <c r="GQN982" s="35"/>
      <c r="GQO982" s="34"/>
      <c r="GQV982" s="35"/>
      <c r="GQW982" s="34"/>
      <c r="GRD982" s="35"/>
      <c r="GRE982" s="34"/>
      <c r="GRL982" s="35"/>
      <c r="GRM982" s="34"/>
      <c r="GRT982" s="35"/>
      <c r="GRU982" s="34"/>
      <c r="GSB982" s="35"/>
      <c r="GSC982" s="34"/>
      <c r="GSJ982" s="35"/>
      <c r="GSK982" s="34"/>
      <c r="GSR982" s="35"/>
      <c r="GSS982" s="34"/>
      <c r="GSZ982" s="35"/>
      <c r="GTA982" s="34"/>
      <c r="GTH982" s="35"/>
      <c r="GTI982" s="34"/>
      <c r="GTP982" s="35"/>
      <c r="GTQ982" s="34"/>
      <c r="GTX982" s="35"/>
      <c r="GTY982" s="34"/>
      <c r="GUF982" s="35"/>
      <c r="GUG982" s="34"/>
      <c r="GUN982" s="35"/>
      <c r="GUO982" s="34"/>
      <c r="GUV982" s="35"/>
      <c r="GUW982" s="34"/>
      <c r="GVD982" s="35"/>
      <c r="GVE982" s="34"/>
      <c r="GVL982" s="35"/>
      <c r="GVM982" s="34"/>
      <c r="GVT982" s="35"/>
      <c r="GVU982" s="34"/>
      <c r="GWB982" s="35"/>
      <c r="GWC982" s="34"/>
      <c r="GWJ982" s="35"/>
      <c r="GWK982" s="34"/>
      <c r="GWR982" s="35"/>
      <c r="GWS982" s="34"/>
      <c r="GWZ982" s="35"/>
      <c r="GXA982" s="34"/>
      <c r="GXH982" s="35"/>
      <c r="GXI982" s="34"/>
      <c r="GXP982" s="35"/>
      <c r="GXQ982" s="34"/>
      <c r="GXX982" s="35"/>
      <c r="GXY982" s="34"/>
      <c r="GYF982" s="35"/>
      <c r="GYG982" s="34"/>
      <c r="GYN982" s="35"/>
      <c r="GYO982" s="34"/>
      <c r="GYV982" s="35"/>
      <c r="GYW982" s="34"/>
      <c r="GZD982" s="35"/>
      <c r="GZE982" s="34"/>
      <c r="GZL982" s="35"/>
      <c r="GZM982" s="34"/>
      <c r="GZT982" s="35"/>
      <c r="GZU982" s="34"/>
      <c r="HAB982" s="35"/>
      <c r="HAC982" s="34"/>
      <c r="HAJ982" s="35"/>
      <c r="HAK982" s="34"/>
      <c r="HAR982" s="35"/>
      <c r="HAS982" s="34"/>
      <c r="HAZ982" s="35"/>
      <c r="HBA982" s="34"/>
      <c r="HBH982" s="35"/>
      <c r="HBI982" s="34"/>
      <c r="HBP982" s="35"/>
      <c r="HBQ982" s="34"/>
      <c r="HBX982" s="35"/>
      <c r="HBY982" s="34"/>
      <c r="HCF982" s="35"/>
      <c r="HCG982" s="34"/>
      <c r="HCN982" s="35"/>
      <c r="HCO982" s="34"/>
      <c r="HCV982" s="35"/>
      <c r="HCW982" s="34"/>
      <c r="HDD982" s="35"/>
      <c r="HDE982" s="34"/>
      <c r="HDL982" s="35"/>
      <c r="HDM982" s="34"/>
      <c r="HDT982" s="35"/>
      <c r="HDU982" s="34"/>
      <c r="HEB982" s="35"/>
      <c r="HEC982" s="34"/>
      <c r="HEJ982" s="35"/>
      <c r="HEK982" s="34"/>
      <c r="HER982" s="35"/>
      <c r="HES982" s="34"/>
      <c r="HEZ982" s="35"/>
      <c r="HFA982" s="34"/>
      <c r="HFH982" s="35"/>
      <c r="HFI982" s="34"/>
      <c r="HFP982" s="35"/>
      <c r="HFQ982" s="34"/>
      <c r="HFX982" s="35"/>
      <c r="HFY982" s="34"/>
      <c r="HGF982" s="35"/>
      <c r="HGG982" s="34"/>
      <c r="HGN982" s="35"/>
      <c r="HGO982" s="34"/>
      <c r="HGV982" s="35"/>
      <c r="HGW982" s="34"/>
      <c r="HHD982" s="35"/>
      <c r="HHE982" s="34"/>
      <c r="HHL982" s="35"/>
      <c r="HHM982" s="34"/>
      <c r="HHT982" s="35"/>
      <c r="HHU982" s="34"/>
      <c r="HIB982" s="35"/>
      <c r="HIC982" s="34"/>
      <c r="HIJ982" s="35"/>
      <c r="HIK982" s="34"/>
      <c r="HIR982" s="35"/>
      <c r="HIS982" s="34"/>
      <c r="HIZ982" s="35"/>
      <c r="HJA982" s="34"/>
      <c r="HJH982" s="35"/>
      <c r="HJI982" s="34"/>
      <c r="HJP982" s="35"/>
      <c r="HJQ982" s="34"/>
      <c r="HJX982" s="35"/>
      <c r="HJY982" s="34"/>
      <c r="HKF982" s="35"/>
      <c r="HKG982" s="34"/>
      <c r="HKN982" s="35"/>
      <c r="HKO982" s="34"/>
      <c r="HKV982" s="35"/>
      <c r="HKW982" s="34"/>
      <c r="HLD982" s="35"/>
      <c r="HLE982" s="34"/>
      <c r="HLL982" s="35"/>
      <c r="HLM982" s="34"/>
      <c r="HLT982" s="35"/>
      <c r="HLU982" s="34"/>
      <c r="HMB982" s="35"/>
      <c r="HMC982" s="34"/>
      <c r="HMJ982" s="35"/>
      <c r="HMK982" s="34"/>
      <c r="HMR982" s="35"/>
      <c r="HMS982" s="34"/>
      <c r="HMZ982" s="35"/>
      <c r="HNA982" s="34"/>
      <c r="HNH982" s="35"/>
      <c r="HNI982" s="34"/>
      <c r="HNP982" s="35"/>
      <c r="HNQ982" s="34"/>
      <c r="HNX982" s="35"/>
      <c r="HNY982" s="34"/>
      <c r="HOF982" s="35"/>
      <c r="HOG982" s="34"/>
      <c r="HON982" s="35"/>
      <c r="HOO982" s="34"/>
      <c r="HOV982" s="35"/>
      <c r="HOW982" s="34"/>
      <c r="HPD982" s="35"/>
      <c r="HPE982" s="34"/>
      <c r="HPL982" s="35"/>
      <c r="HPM982" s="34"/>
      <c r="HPT982" s="35"/>
      <c r="HPU982" s="34"/>
      <c r="HQB982" s="35"/>
      <c r="HQC982" s="34"/>
      <c r="HQJ982" s="35"/>
      <c r="HQK982" s="34"/>
      <c r="HQR982" s="35"/>
      <c r="HQS982" s="34"/>
      <c r="HQZ982" s="35"/>
      <c r="HRA982" s="34"/>
      <c r="HRH982" s="35"/>
      <c r="HRI982" s="34"/>
      <c r="HRP982" s="35"/>
      <c r="HRQ982" s="34"/>
      <c r="HRX982" s="35"/>
      <c r="HRY982" s="34"/>
      <c r="HSF982" s="35"/>
      <c r="HSG982" s="34"/>
      <c r="HSN982" s="35"/>
      <c r="HSO982" s="34"/>
      <c r="HSV982" s="35"/>
      <c r="HSW982" s="34"/>
      <c r="HTD982" s="35"/>
      <c r="HTE982" s="34"/>
      <c r="HTL982" s="35"/>
      <c r="HTM982" s="34"/>
      <c r="HTT982" s="35"/>
      <c r="HTU982" s="34"/>
      <c r="HUB982" s="35"/>
      <c r="HUC982" s="34"/>
      <c r="HUJ982" s="35"/>
      <c r="HUK982" s="34"/>
      <c r="HUR982" s="35"/>
      <c r="HUS982" s="34"/>
      <c r="HUZ982" s="35"/>
      <c r="HVA982" s="34"/>
      <c r="HVH982" s="35"/>
      <c r="HVI982" s="34"/>
      <c r="HVP982" s="35"/>
      <c r="HVQ982" s="34"/>
      <c r="HVX982" s="35"/>
      <c r="HVY982" s="34"/>
      <c r="HWF982" s="35"/>
      <c r="HWG982" s="34"/>
      <c r="HWN982" s="35"/>
      <c r="HWO982" s="34"/>
      <c r="HWV982" s="35"/>
      <c r="HWW982" s="34"/>
      <c r="HXD982" s="35"/>
      <c r="HXE982" s="34"/>
      <c r="HXL982" s="35"/>
      <c r="HXM982" s="34"/>
      <c r="HXT982" s="35"/>
      <c r="HXU982" s="34"/>
      <c r="HYB982" s="35"/>
      <c r="HYC982" s="34"/>
      <c r="HYJ982" s="35"/>
      <c r="HYK982" s="34"/>
      <c r="HYR982" s="35"/>
      <c r="HYS982" s="34"/>
      <c r="HYZ982" s="35"/>
      <c r="HZA982" s="34"/>
      <c r="HZH982" s="35"/>
      <c r="HZI982" s="34"/>
      <c r="HZP982" s="35"/>
      <c r="HZQ982" s="34"/>
      <c r="HZX982" s="35"/>
      <c r="HZY982" s="34"/>
      <c r="IAF982" s="35"/>
      <c r="IAG982" s="34"/>
      <c r="IAN982" s="35"/>
      <c r="IAO982" s="34"/>
      <c r="IAV982" s="35"/>
      <c r="IAW982" s="34"/>
      <c r="IBD982" s="35"/>
      <c r="IBE982" s="34"/>
      <c r="IBL982" s="35"/>
      <c r="IBM982" s="34"/>
      <c r="IBT982" s="35"/>
      <c r="IBU982" s="34"/>
      <c r="ICB982" s="35"/>
      <c r="ICC982" s="34"/>
      <c r="ICJ982" s="35"/>
      <c r="ICK982" s="34"/>
      <c r="ICR982" s="35"/>
      <c r="ICS982" s="34"/>
      <c r="ICZ982" s="35"/>
      <c r="IDA982" s="34"/>
      <c r="IDH982" s="35"/>
      <c r="IDI982" s="34"/>
      <c r="IDP982" s="35"/>
      <c r="IDQ982" s="34"/>
      <c r="IDX982" s="35"/>
      <c r="IDY982" s="34"/>
      <c r="IEF982" s="35"/>
      <c r="IEG982" s="34"/>
      <c r="IEN982" s="35"/>
      <c r="IEO982" s="34"/>
      <c r="IEV982" s="35"/>
      <c r="IEW982" s="34"/>
      <c r="IFD982" s="35"/>
      <c r="IFE982" s="34"/>
      <c r="IFL982" s="35"/>
      <c r="IFM982" s="34"/>
      <c r="IFT982" s="35"/>
      <c r="IFU982" s="34"/>
      <c r="IGB982" s="35"/>
      <c r="IGC982" s="34"/>
      <c r="IGJ982" s="35"/>
      <c r="IGK982" s="34"/>
      <c r="IGR982" s="35"/>
      <c r="IGS982" s="34"/>
      <c r="IGZ982" s="35"/>
      <c r="IHA982" s="34"/>
      <c r="IHH982" s="35"/>
      <c r="IHI982" s="34"/>
      <c r="IHP982" s="35"/>
      <c r="IHQ982" s="34"/>
      <c r="IHX982" s="35"/>
      <c r="IHY982" s="34"/>
      <c r="IIF982" s="35"/>
      <c r="IIG982" s="34"/>
      <c r="IIN982" s="35"/>
      <c r="IIO982" s="34"/>
      <c r="IIV982" s="35"/>
      <c r="IIW982" s="34"/>
      <c r="IJD982" s="35"/>
      <c r="IJE982" s="34"/>
      <c r="IJL982" s="35"/>
      <c r="IJM982" s="34"/>
      <c r="IJT982" s="35"/>
      <c r="IJU982" s="34"/>
      <c r="IKB982" s="35"/>
      <c r="IKC982" s="34"/>
      <c r="IKJ982" s="35"/>
      <c r="IKK982" s="34"/>
      <c r="IKR982" s="35"/>
      <c r="IKS982" s="34"/>
      <c r="IKZ982" s="35"/>
      <c r="ILA982" s="34"/>
      <c r="ILH982" s="35"/>
      <c r="ILI982" s="34"/>
      <c r="ILP982" s="35"/>
      <c r="ILQ982" s="34"/>
      <c r="ILX982" s="35"/>
      <c r="ILY982" s="34"/>
      <c r="IMF982" s="35"/>
      <c r="IMG982" s="34"/>
      <c r="IMN982" s="35"/>
      <c r="IMO982" s="34"/>
      <c r="IMV982" s="35"/>
      <c r="IMW982" s="34"/>
      <c r="IND982" s="35"/>
      <c r="INE982" s="34"/>
      <c r="INL982" s="35"/>
      <c r="INM982" s="34"/>
      <c r="INT982" s="35"/>
      <c r="INU982" s="34"/>
      <c r="IOB982" s="35"/>
      <c r="IOC982" s="34"/>
      <c r="IOJ982" s="35"/>
      <c r="IOK982" s="34"/>
      <c r="IOR982" s="35"/>
      <c r="IOS982" s="34"/>
      <c r="IOZ982" s="35"/>
      <c r="IPA982" s="34"/>
      <c r="IPH982" s="35"/>
      <c r="IPI982" s="34"/>
      <c r="IPP982" s="35"/>
      <c r="IPQ982" s="34"/>
      <c r="IPX982" s="35"/>
      <c r="IPY982" s="34"/>
      <c r="IQF982" s="35"/>
      <c r="IQG982" s="34"/>
      <c r="IQN982" s="35"/>
      <c r="IQO982" s="34"/>
      <c r="IQV982" s="35"/>
      <c r="IQW982" s="34"/>
      <c r="IRD982" s="35"/>
      <c r="IRE982" s="34"/>
      <c r="IRL982" s="35"/>
      <c r="IRM982" s="34"/>
      <c r="IRT982" s="35"/>
      <c r="IRU982" s="34"/>
      <c r="ISB982" s="35"/>
      <c r="ISC982" s="34"/>
      <c r="ISJ982" s="35"/>
      <c r="ISK982" s="34"/>
      <c r="ISR982" s="35"/>
      <c r="ISS982" s="34"/>
      <c r="ISZ982" s="35"/>
      <c r="ITA982" s="34"/>
      <c r="ITH982" s="35"/>
      <c r="ITI982" s="34"/>
      <c r="ITP982" s="35"/>
      <c r="ITQ982" s="34"/>
      <c r="ITX982" s="35"/>
      <c r="ITY982" s="34"/>
      <c r="IUF982" s="35"/>
      <c r="IUG982" s="34"/>
      <c r="IUN982" s="35"/>
      <c r="IUO982" s="34"/>
      <c r="IUV982" s="35"/>
      <c r="IUW982" s="34"/>
      <c r="IVD982" s="35"/>
      <c r="IVE982" s="34"/>
      <c r="IVL982" s="35"/>
      <c r="IVM982" s="34"/>
      <c r="IVT982" s="35"/>
      <c r="IVU982" s="34"/>
      <c r="IWB982" s="35"/>
      <c r="IWC982" s="34"/>
      <c r="IWJ982" s="35"/>
      <c r="IWK982" s="34"/>
      <c r="IWR982" s="35"/>
      <c r="IWS982" s="34"/>
      <c r="IWZ982" s="35"/>
      <c r="IXA982" s="34"/>
      <c r="IXH982" s="35"/>
      <c r="IXI982" s="34"/>
      <c r="IXP982" s="35"/>
      <c r="IXQ982" s="34"/>
      <c r="IXX982" s="35"/>
      <c r="IXY982" s="34"/>
      <c r="IYF982" s="35"/>
      <c r="IYG982" s="34"/>
      <c r="IYN982" s="35"/>
      <c r="IYO982" s="34"/>
      <c r="IYV982" s="35"/>
      <c r="IYW982" s="34"/>
      <c r="IZD982" s="35"/>
      <c r="IZE982" s="34"/>
      <c r="IZL982" s="35"/>
      <c r="IZM982" s="34"/>
      <c r="IZT982" s="35"/>
      <c r="IZU982" s="34"/>
      <c r="JAB982" s="35"/>
      <c r="JAC982" s="34"/>
      <c r="JAJ982" s="35"/>
      <c r="JAK982" s="34"/>
      <c r="JAR982" s="35"/>
      <c r="JAS982" s="34"/>
      <c r="JAZ982" s="35"/>
      <c r="JBA982" s="34"/>
      <c r="JBH982" s="35"/>
      <c r="JBI982" s="34"/>
      <c r="JBP982" s="35"/>
      <c r="JBQ982" s="34"/>
      <c r="JBX982" s="35"/>
      <c r="JBY982" s="34"/>
      <c r="JCF982" s="35"/>
      <c r="JCG982" s="34"/>
      <c r="JCN982" s="35"/>
      <c r="JCO982" s="34"/>
      <c r="JCV982" s="35"/>
      <c r="JCW982" s="34"/>
      <c r="JDD982" s="35"/>
      <c r="JDE982" s="34"/>
      <c r="JDL982" s="35"/>
      <c r="JDM982" s="34"/>
      <c r="JDT982" s="35"/>
      <c r="JDU982" s="34"/>
      <c r="JEB982" s="35"/>
      <c r="JEC982" s="34"/>
      <c r="JEJ982" s="35"/>
      <c r="JEK982" s="34"/>
      <c r="JER982" s="35"/>
      <c r="JES982" s="34"/>
      <c r="JEZ982" s="35"/>
      <c r="JFA982" s="34"/>
      <c r="JFH982" s="35"/>
      <c r="JFI982" s="34"/>
      <c r="JFP982" s="35"/>
      <c r="JFQ982" s="34"/>
      <c r="JFX982" s="35"/>
      <c r="JFY982" s="34"/>
      <c r="JGF982" s="35"/>
      <c r="JGG982" s="34"/>
      <c r="JGN982" s="35"/>
      <c r="JGO982" s="34"/>
      <c r="JGV982" s="35"/>
      <c r="JGW982" s="34"/>
      <c r="JHD982" s="35"/>
      <c r="JHE982" s="34"/>
      <c r="JHL982" s="35"/>
      <c r="JHM982" s="34"/>
      <c r="JHT982" s="35"/>
      <c r="JHU982" s="34"/>
      <c r="JIB982" s="35"/>
      <c r="JIC982" s="34"/>
      <c r="JIJ982" s="35"/>
      <c r="JIK982" s="34"/>
      <c r="JIR982" s="35"/>
      <c r="JIS982" s="34"/>
      <c r="JIZ982" s="35"/>
      <c r="JJA982" s="34"/>
      <c r="JJH982" s="35"/>
      <c r="JJI982" s="34"/>
      <c r="JJP982" s="35"/>
      <c r="JJQ982" s="34"/>
      <c r="JJX982" s="35"/>
      <c r="JJY982" s="34"/>
      <c r="JKF982" s="35"/>
      <c r="JKG982" s="34"/>
      <c r="JKN982" s="35"/>
      <c r="JKO982" s="34"/>
      <c r="JKV982" s="35"/>
      <c r="JKW982" s="34"/>
      <c r="JLD982" s="35"/>
      <c r="JLE982" s="34"/>
      <c r="JLL982" s="35"/>
      <c r="JLM982" s="34"/>
      <c r="JLT982" s="35"/>
      <c r="JLU982" s="34"/>
      <c r="JMB982" s="35"/>
      <c r="JMC982" s="34"/>
      <c r="JMJ982" s="35"/>
      <c r="JMK982" s="34"/>
      <c r="JMR982" s="35"/>
      <c r="JMS982" s="34"/>
      <c r="JMZ982" s="35"/>
      <c r="JNA982" s="34"/>
      <c r="JNH982" s="35"/>
      <c r="JNI982" s="34"/>
      <c r="JNP982" s="35"/>
      <c r="JNQ982" s="34"/>
      <c r="JNX982" s="35"/>
      <c r="JNY982" s="34"/>
      <c r="JOF982" s="35"/>
      <c r="JOG982" s="34"/>
      <c r="JON982" s="35"/>
      <c r="JOO982" s="34"/>
      <c r="JOV982" s="35"/>
      <c r="JOW982" s="34"/>
      <c r="JPD982" s="35"/>
      <c r="JPE982" s="34"/>
      <c r="JPL982" s="35"/>
      <c r="JPM982" s="34"/>
      <c r="JPT982" s="35"/>
      <c r="JPU982" s="34"/>
      <c r="JQB982" s="35"/>
      <c r="JQC982" s="34"/>
      <c r="JQJ982" s="35"/>
      <c r="JQK982" s="34"/>
      <c r="JQR982" s="35"/>
      <c r="JQS982" s="34"/>
      <c r="JQZ982" s="35"/>
      <c r="JRA982" s="34"/>
      <c r="JRH982" s="35"/>
      <c r="JRI982" s="34"/>
      <c r="JRP982" s="35"/>
      <c r="JRQ982" s="34"/>
      <c r="JRX982" s="35"/>
      <c r="JRY982" s="34"/>
      <c r="JSF982" s="35"/>
      <c r="JSG982" s="34"/>
      <c r="JSN982" s="35"/>
      <c r="JSO982" s="34"/>
      <c r="JSV982" s="35"/>
      <c r="JSW982" s="34"/>
      <c r="JTD982" s="35"/>
      <c r="JTE982" s="34"/>
      <c r="JTL982" s="35"/>
      <c r="JTM982" s="34"/>
      <c r="JTT982" s="35"/>
      <c r="JTU982" s="34"/>
      <c r="JUB982" s="35"/>
      <c r="JUC982" s="34"/>
      <c r="JUJ982" s="35"/>
      <c r="JUK982" s="34"/>
      <c r="JUR982" s="35"/>
      <c r="JUS982" s="34"/>
      <c r="JUZ982" s="35"/>
      <c r="JVA982" s="34"/>
      <c r="JVH982" s="35"/>
      <c r="JVI982" s="34"/>
      <c r="JVP982" s="35"/>
      <c r="JVQ982" s="34"/>
      <c r="JVX982" s="35"/>
      <c r="JVY982" s="34"/>
      <c r="JWF982" s="35"/>
      <c r="JWG982" s="34"/>
      <c r="JWN982" s="35"/>
      <c r="JWO982" s="34"/>
      <c r="JWV982" s="35"/>
      <c r="JWW982" s="34"/>
      <c r="JXD982" s="35"/>
      <c r="JXE982" s="34"/>
      <c r="JXL982" s="35"/>
      <c r="JXM982" s="34"/>
      <c r="JXT982" s="35"/>
      <c r="JXU982" s="34"/>
      <c r="JYB982" s="35"/>
      <c r="JYC982" s="34"/>
      <c r="JYJ982" s="35"/>
      <c r="JYK982" s="34"/>
      <c r="JYR982" s="35"/>
      <c r="JYS982" s="34"/>
      <c r="JYZ982" s="35"/>
      <c r="JZA982" s="34"/>
      <c r="JZH982" s="35"/>
      <c r="JZI982" s="34"/>
      <c r="JZP982" s="35"/>
      <c r="JZQ982" s="34"/>
      <c r="JZX982" s="35"/>
      <c r="JZY982" s="34"/>
      <c r="KAF982" s="35"/>
      <c r="KAG982" s="34"/>
      <c r="KAN982" s="35"/>
      <c r="KAO982" s="34"/>
      <c r="KAV982" s="35"/>
      <c r="KAW982" s="34"/>
      <c r="KBD982" s="35"/>
      <c r="KBE982" s="34"/>
      <c r="KBL982" s="35"/>
      <c r="KBM982" s="34"/>
      <c r="KBT982" s="35"/>
      <c r="KBU982" s="34"/>
      <c r="KCB982" s="35"/>
      <c r="KCC982" s="34"/>
      <c r="KCJ982" s="35"/>
      <c r="KCK982" s="34"/>
      <c r="KCR982" s="35"/>
      <c r="KCS982" s="34"/>
      <c r="KCZ982" s="35"/>
      <c r="KDA982" s="34"/>
      <c r="KDH982" s="35"/>
      <c r="KDI982" s="34"/>
      <c r="KDP982" s="35"/>
      <c r="KDQ982" s="34"/>
      <c r="KDX982" s="35"/>
      <c r="KDY982" s="34"/>
      <c r="KEF982" s="35"/>
      <c r="KEG982" s="34"/>
      <c r="KEN982" s="35"/>
      <c r="KEO982" s="34"/>
      <c r="KEV982" s="35"/>
      <c r="KEW982" s="34"/>
      <c r="KFD982" s="35"/>
      <c r="KFE982" s="34"/>
      <c r="KFL982" s="35"/>
      <c r="KFM982" s="34"/>
      <c r="KFT982" s="35"/>
      <c r="KFU982" s="34"/>
      <c r="KGB982" s="35"/>
      <c r="KGC982" s="34"/>
      <c r="KGJ982" s="35"/>
      <c r="KGK982" s="34"/>
      <c r="KGR982" s="35"/>
      <c r="KGS982" s="34"/>
      <c r="KGZ982" s="35"/>
      <c r="KHA982" s="34"/>
      <c r="KHH982" s="35"/>
      <c r="KHI982" s="34"/>
      <c r="KHP982" s="35"/>
      <c r="KHQ982" s="34"/>
      <c r="KHX982" s="35"/>
      <c r="KHY982" s="34"/>
      <c r="KIF982" s="35"/>
      <c r="KIG982" s="34"/>
      <c r="KIN982" s="35"/>
      <c r="KIO982" s="34"/>
      <c r="KIV982" s="35"/>
      <c r="KIW982" s="34"/>
      <c r="KJD982" s="35"/>
      <c r="KJE982" s="34"/>
      <c r="KJL982" s="35"/>
      <c r="KJM982" s="34"/>
      <c r="KJT982" s="35"/>
      <c r="KJU982" s="34"/>
      <c r="KKB982" s="35"/>
      <c r="KKC982" s="34"/>
      <c r="KKJ982" s="35"/>
      <c r="KKK982" s="34"/>
      <c r="KKR982" s="35"/>
      <c r="KKS982" s="34"/>
      <c r="KKZ982" s="35"/>
      <c r="KLA982" s="34"/>
      <c r="KLH982" s="35"/>
      <c r="KLI982" s="34"/>
      <c r="KLP982" s="35"/>
      <c r="KLQ982" s="34"/>
      <c r="KLX982" s="35"/>
      <c r="KLY982" s="34"/>
      <c r="KMF982" s="35"/>
      <c r="KMG982" s="34"/>
      <c r="KMN982" s="35"/>
      <c r="KMO982" s="34"/>
      <c r="KMV982" s="35"/>
      <c r="KMW982" s="34"/>
      <c r="KND982" s="35"/>
      <c r="KNE982" s="34"/>
      <c r="KNL982" s="35"/>
      <c r="KNM982" s="34"/>
      <c r="KNT982" s="35"/>
      <c r="KNU982" s="34"/>
      <c r="KOB982" s="35"/>
      <c r="KOC982" s="34"/>
      <c r="KOJ982" s="35"/>
      <c r="KOK982" s="34"/>
      <c r="KOR982" s="35"/>
      <c r="KOS982" s="34"/>
      <c r="KOZ982" s="35"/>
      <c r="KPA982" s="34"/>
      <c r="KPH982" s="35"/>
      <c r="KPI982" s="34"/>
      <c r="KPP982" s="35"/>
      <c r="KPQ982" s="34"/>
      <c r="KPX982" s="35"/>
      <c r="KPY982" s="34"/>
      <c r="KQF982" s="35"/>
      <c r="KQG982" s="34"/>
      <c r="KQN982" s="35"/>
      <c r="KQO982" s="34"/>
      <c r="KQV982" s="35"/>
      <c r="KQW982" s="34"/>
      <c r="KRD982" s="35"/>
      <c r="KRE982" s="34"/>
      <c r="KRL982" s="35"/>
      <c r="KRM982" s="34"/>
      <c r="KRT982" s="35"/>
      <c r="KRU982" s="34"/>
      <c r="KSB982" s="35"/>
      <c r="KSC982" s="34"/>
      <c r="KSJ982" s="35"/>
      <c r="KSK982" s="34"/>
      <c r="KSR982" s="35"/>
      <c r="KSS982" s="34"/>
      <c r="KSZ982" s="35"/>
      <c r="KTA982" s="34"/>
      <c r="KTH982" s="35"/>
      <c r="KTI982" s="34"/>
      <c r="KTP982" s="35"/>
      <c r="KTQ982" s="34"/>
      <c r="KTX982" s="35"/>
      <c r="KTY982" s="34"/>
      <c r="KUF982" s="35"/>
      <c r="KUG982" s="34"/>
      <c r="KUN982" s="35"/>
      <c r="KUO982" s="34"/>
      <c r="KUV982" s="35"/>
      <c r="KUW982" s="34"/>
      <c r="KVD982" s="35"/>
      <c r="KVE982" s="34"/>
      <c r="KVL982" s="35"/>
      <c r="KVM982" s="34"/>
      <c r="KVT982" s="35"/>
      <c r="KVU982" s="34"/>
      <c r="KWB982" s="35"/>
      <c r="KWC982" s="34"/>
      <c r="KWJ982" s="35"/>
      <c r="KWK982" s="34"/>
      <c r="KWR982" s="35"/>
      <c r="KWS982" s="34"/>
      <c r="KWZ982" s="35"/>
      <c r="KXA982" s="34"/>
      <c r="KXH982" s="35"/>
      <c r="KXI982" s="34"/>
      <c r="KXP982" s="35"/>
      <c r="KXQ982" s="34"/>
      <c r="KXX982" s="35"/>
      <c r="KXY982" s="34"/>
      <c r="KYF982" s="35"/>
      <c r="KYG982" s="34"/>
      <c r="KYN982" s="35"/>
      <c r="KYO982" s="34"/>
      <c r="KYV982" s="35"/>
      <c r="KYW982" s="34"/>
      <c r="KZD982" s="35"/>
      <c r="KZE982" s="34"/>
      <c r="KZL982" s="35"/>
      <c r="KZM982" s="34"/>
      <c r="KZT982" s="35"/>
      <c r="KZU982" s="34"/>
      <c r="LAB982" s="35"/>
      <c r="LAC982" s="34"/>
      <c r="LAJ982" s="35"/>
      <c r="LAK982" s="34"/>
      <c r="LAR982" s="35"/>
      <c r="LAS982" s="34"/>
      <c r="LAZ982" s="35"/>
      <c r="LBA982" s="34"/>
      <c r="LBH982" s="35"/>
      <c r="LBI982" s="34"/>
      <c r="LBP982" s="35"/>
      <c r="LBQ982" s="34"/>
      <c r="LBX982" s="35"/>
      <c r="LBY982" s="34"/>
      <c r="LCF982" s="35"/>
      <c r="LCG982" s="34"/>
      <c r="LCN982" s="35"/>
      <c r="LCO982" s="34"/>
      <c r="LCV982" s="35"/>
      <c r="LCW982" s="34"/>
      <c r="LDD982" s="35"/>
      <c r="LDE982" s="34"/>
      <c r="LDL982" s="35"/>
      <c r="LDM982" s="34"/>
      <c r="LDT982" s="35"/>
      <c r="LDU982" s="34"/>
      <c r="LEB982" s="35"/>
      <c r="LEC982" s="34"/>
      <c r="LEJ982" s="35"/>
      <c r="LEK982" s="34"/>
      <c r="LER982" s="35"/>
      <c r="LES982" s="34"/>
      <c r="LEZ982" s="35"/>
      <c r="LFA982" s="34"/>
      <c r="LFH982" s="35"/>
      <c r="LFI982" s="34"/>
      <c r="LFP982" s="35"/>
      <c r="LFQ982" s="34"/>
      <c r="LFX982" s="35"/>
      <c r="LFY982" s="34"/>
      <c r="LGF982" s="35"/>
      <c r="LGG982" s="34"/>
      <c r="LGN982" s="35"/>
      <c r="LGO982" s="34"/>
      <c r="LGV982" s="35"/>
      <c r="LGW982" s="34"/>
      <c r="LHD982" s="35"/>
      <c r="LHE982" s="34"/>
      <c r="LHL982" s="35"/>
      <c r="LHM982" s="34"/>
      <c r="LHT982" s="35"/>
      <c r="LHU982" s="34"/>
      <c r="LIB982" s="35"/>
      <c r="LIC982" s="34"/>
      <c r="LIJ982" s="35"/>
      <c r="LIK982" s="34"/>
      <c r="LIR982" s="35"/>
      <c r="LIS982" s="34"/>
      <c r="LIZ982" s="35"/>
      <c r="LJA982" s="34"/>
      <c r="LJH982" s="35"/>
      <c r="LJI982" s="34"/>
      <c r="LJP982" s="35"/>
      <c r="LJQ982" s="34"/>
      <c r="LJX982" s="35"/>
      <c r="LJY982" s="34"/>
      <c r="LKF982" s="35"/>
      <c r="LKG982" s="34"/>
      <c r="LKN982" s="35"/>
      <c r="LKO982" s="34"/>
      <c r="LKV982" s="35"/>
      <c r="LKW982" s="34"/>
      <c r="LLD982" s="35"/>
      <c r="LLE982" s="34"/>
      <c r="LLL982" s="35"/>
      <c r="LLM982" s="34"/>
      <c r="LLT982" s="35"/>
      <c r="LLU982" s="34"/>
      <c r="LMB982" s="35"/>
      <c r="LMC982" s="34"/>
      <c r="LMJ982" s="35"/>
      <c r="LMK982" s="34"/>
      <c r="LMR982" s="35"/>
      <c r="LMS982" s="34"/>
      <c r="LMZ982" s="35"/>
      <c r="LNA982" s="34"/>
      <c r="LNH982" s="35"/>
      <c r="LNI982" s="34"/>
      <c r="LNP982" s="35"/>
      <c r="LNQ982" s="34"/>
      <c r="LNX982" s="35"/>
      <c r="LNY982" s="34"/>
      <c r="LOF982" s="35"/>
      <c r="LOG982" s="34"/>
      <c r="LON982" s="35"/>
      <c r="LOO982" s="34"/>
      <c r="LOV982" s="35"/>
      <c r="LOW982" s="34"/>
      <c r="LPD982" s="35"/>
      <c r="LPE982" s="34"/>
      <c r="LPL982" s="35"/>
      <c r="LPM982" s="34"/>
      <c r="LPT982" s="35"/>
      <c r="LPU982" s="34"/>
      <c r="LQB982" s="35"/>
      <c r="LQC982" s="34"/>
      <c r="LQJ982" s="35"/>
      <c r="LQK982" s="34"/>
      <c r="LQR982" s="35"/>
      <c r="LQS982" s="34"/>
      <c r="LQZ982" s="35"/>
      <c r="LRA982" s="34"/>
      <c r="LRH982" s="35"/>
      <c r="LRI982" s="34"/>
      <c r="LRP982" s="35"/>
      <c r="LRQ982" s="34"/>
      <c r="LRX982" s="35"/>
      <c r="LRY982" s="34"/>
      <c r="LSF982" s="35"/>
      <c r="LSG982" s="34"/>
      <c r="LSN982" s="35"/>
      <c r="LSO982" s="34"/>
      <c r="LSV982" s="35"/>
      <c r="LSW982" s="34"/>
      <c r="LTD982" s="35"/>
      <c r="LTE982" s="34"/>
      <c r="LTL982" s="35"/>
      <c r="LTM982" s="34"/>
      <c r="LTT982" s="35"/>
      <c r="LTU982" s="34"/>
      <c r="LUB982" s="35"/>
      <c r="LUC982" s="34"/>
      <c r="LUJ982" s="35"/>
      <c r="LUK982" s="34"/>
      <c r="LUR982" s="35"/>
      <c r="LUS982" s="34"/>
      <c r="LUZ982" s="35"/>
      <c r="LVA982" s="34"/>
      <c r="LVH982" s="35"/>
      <c r="LVI982" s="34"/>
      <c r="LVP982" s="35"/>
      <c r="LVQ982" s="34"/>
      <c r="LVX982" s="35"/>
      <c r="LVY982" s="34"/>
      <c r="LWF982" s="35"/>
      <c r="LWG982" s="34"/>
      <c r="LWN982" s="35"/>
      <c r="LWO982" s="34"/>
      <c r="LWV982" s="35"/>
      <c r="LWW982" s="34"/>
      <c r="LXD982" s="35"/>
      <c r="LXE982" s="34"/>
      <c r="LXL982" s="35"/>
      <c r="LXM982" s="34"/>
      <c r="LXT982" s="35"/>
      <c r="LXU982" s="34"/>
      <c r="LYB982" s="35"/>
      <c r="LYC982" s="34"/>
      <c r="LYJ982" s="35"/>
      <c r="LYK982" s="34"/>
      <c r="LYR982" s="35"/>
      <c r="LYS982" s="34"/>
      <c r="LYZ982" s="35"/>
      <c r="LZA982" s="34"/>
      <c r="LZH982" s="35"/>
      <c r="LZI982" s="34"/>
      <c r="LZP982" s="35"/>
      <c r="LZQ982" s="34"/>
      <c r="LZX982" s="35"/>
      <c r="LZY982" s="34"/>
      <c r="MAF982" s="35"/>
      <c r="MAG982" s="34"/>
      <c r="MAN982" s="35"/>
      <c r="MAO982" s="34"/>
      <c r="MAV982" s="35"/>
      <c r="MAW982" s="34"/>
      <c r="MBD982" s="35"/>
      <c r="MBE982" s="34"/>
      <c r="MBL982" s="35"/>
      <c r="MBM982" s="34"/>
      <c r="MBT982" s="35"/>
      <c r="MBU982" s="34"/>
      <c r="MCB982" s="35"/>
      <c r="MCC982" s="34"/>
      <c r="MCJ982" s="35"/>
      <c r="MCK982" s="34"/>
      <c r="MCR982" s="35"/>
      <c r="MCS982" s="34"/>
      <c r="MCZ982" s="35"/>
      <c r="MDA982" s="34"/>
      <c r="MDH982" s="35"/>
      <c r="MDI982" s="34"/>
      <c r="MDP982" s="35"/>
      <c r="MDQ982" s="34"/>
      <c r="MDX982" s="35"/>
      <c r="MDY982" s="34"/>
      <c r="MEF982" s="35"/>
      <c r="MEG982" s="34"/>
      <c r="MEN982" s="35"/>
      <c r="MEO982" s="34"/>
      <c r="MEV982" s="35"/>
      <c r="MEW982" s="34"/>
      <c r="MFD982" s="35"/>
      <c r="MFE982" s="34"/>
      <c r="MFL982" s="35"/>
      <c r="MFM982" s="34"/>
      <c r="MFT982" s="35"/>
      <c r="MFU982" s="34"/>
      <c r="MGB982" s="35"/>
      <c r="MGC982" s="34"/>
      <c r="MGJ982" s="35"/>
      <c r="MGK982" s="34"/>
      <c r="MGR982" s="35"/>
      <c r="MGS982" s="34"/>
      <c r="MGZ982" s="35"/>
      <c r="MHA982" s="34"/>
      <c r="MHH982" s="35"/>
      <c r="MHI982" s="34"/>
      <c r="MHP982" s="35"/>
      <c r="MHQ982" s="34"/>
      <c r="MHX982" s="35"/>
      <c r="MHY982" s="34"/>
      <c r="MIF982" s="35"/>
      <c r="MIG982" s="34"/>
      <c r="MIN982" s="35"/>
      <c r="MIO982" s="34"/>
      <c r="MIV982" s="35"/>
      <c r="MIW982" s="34"/>
      <c r="MJD982" s="35"/>
      <c r="MJE982" s="34"/>
      <c r="MJL982" s="35"/>
      <c r="MJM982" s="34"/>
      <c r="MJT982" s="35"/>
      <c r="MJU982" s="34"/>
      <c r="MKB982" s="35"/>
      <c r="MKC982" s="34"/>
      <c r="MKJ982" s="35"/>
      <c r="MKK982" s="34"/>
      <c r="MKR982" s="35"/>
      <c r="MKS982" s="34"/>
      <c r="MKZ982" s="35"/>
      <c r="MLA982" s="34"/>
      <c r="MLH982" s="35"/>
      <c r="MLI982" s="34"/>
      <c r="MLP982" s="35"/>
      <c r="MLQ982" s="34"/>
      <c r="MLX982" s="35"/>
      <c r="MLY982" s="34"/>
      <c r="MMF982" s="35"/>
      <c r="MMG982" s="34"/>
      <c r="MMN982" s="35"/>
      <c r="MMO982" s="34"/>
      <c r="MMV982" s="35"/>
      <c r="MMW982" s="34"/>
      <c r="MND982" s="35"/>
      <c r="MNE982" s="34"/>
      <c r="MNL982" s="35"/>
      <c r="MNM982" s="34"/>
      <c r="MNT982" s="35"/>
      <c r="MNU982" s="34"/>
      <c r="MOB982" s="35"/>
      <c r="MOC982" s="34"/>
      <c r="MOJ982" s="35"/>
      <c r="MOK982" s="34"/>
      <c r="MOR982" s="35"/>
      <c r="MOS982" s="34"/>
      <c r="MOZ982" s="35"/>
      <c r="MPA982" s="34"/>
      <c r="MPH982" s="35"/>
      <c r="MPI982" s="34"/>
      <c r="MPP982" s="35"/>
      <c r="MPQ982" s="34"/>
      <c r="MPX982" s="35"/>
      <c r="MPY982" s="34"/>
      <c r="MQF982" s="35"/>
      <c r="MQG982" s="34"/>
      <c r="MQN982" s="35"/>
      <c r="MQO982" s="34"/>
      <c r="MQV982" s="35"/>
      <c r="MQW982" s="34"/>
      <c r="MRD982" s="35"/>
      <c r="MRE982" s="34"/>
      <c r="MRL982" s="35"/>
      <c r="MRM982" s="34"/>
      <c r="MRT982" s="35"/>
      <c r="MRU982" s="34"/>
      <c r="MSB982" s="35"/>
      <c r="MSC982" s="34"/>
      <c r="MSJ982" s="35"/>
      <c r="MSK982" s="34"/>
      <c r="MSR982" s="35"/>
      <c r="MSS982" s="34"/>
      <c r="MSZ982" s="35"/>
      <c r="MTA982" s="34"/>
      <c r="MTH982" s="35"/>
      <c r="MTI982" s="34"/>
      <c r="MTP982" s="35"/>
      <c r="MTQ982" s="34"/>
      <c r="MTX982" s="35"/>
      <c r="MTY982" s="34"/>
      <c r="MUF982" s="35"/>
      <c r="MUG982" s="34"/>
      <c r="MUN982" s="35"/>
      <c r="MUO982" s="34"/>
      <c r="MUV982" s="35"/>
      <c r="MUW982" s="34"/>
      <c r="MVD982" s="35"/>
      <c r="MVE982" s="34"/>
      <c r="MVL982" s="35"/>
      <c r="MVM982" s="34"/>
      <c r="MVT982" s="35"/>
      <c r="MVU982" s="34"/>
      <c r="MWB982" s="35"/>
      <c r="MWC982" s="34"/>
      <c r="MWJ982" s="35"/>
      <c r="MWK982" s="34"/>
      <c r="MWR982" s="35"/>
      <c r="MWS982" s="34"/>
      <c r="MWZ982" s="35"/>
      <c r="MXA982" s="34"/>
      <c r="MXH982" s="35"/>
      <c r="MXI982" s="34"/>
      <c r="MXP982" s="35"/>
      <c r="MXQ982" s="34"/>
      <c r="MXX982" s="35"/>
      <c r="MXY982" s="34"/>
      <c r="MYF982" s="35"/>
      <c r="MYG982" s="34"/>
      <c r="MYN982" s="35"/>
      <c r="MYO982" s="34"/>
      <c r="MYV982" s="35"/>
      <c r="MYW982" s="34"/>
      <c r="MZD982" s="35"/>
      <c r="MZE982" s="34"/>
      <c r="MZL982" s="35"/>
      <c r="MZM982" s="34"/>
      <c r="MZT982" s="35"/>
      <c r="MZU982" s="34"/>
      <c r="NAB982" s="35"/>
      <c r="NAC982" s="34"/>
      <c r="NAJ982" s="35"/>
      <c r="NAK982" s="34"/>
      <c r="NAR982" s="35"/>
      <c r="NAS982" s="34"/>
      <c r="NAZ982" s="35"/>
      <c r="NBA982" s="34"/>
      <c r="NBH982" s="35"/>
      <c r="NBI982" s="34"/>
      <c r="NBP982" s="35"/>
      <c r="NBQ982" s="34"/>
      <c r="NBX982" s="35"/>
      <c r="NBY982" s="34"/>
      <c r="NCF982" s="35"/>
      <c r="NCG982" s="34"/>
      <c r="NCN982" s="35"/>
      <c r="NCO982" s="34"/>
      <c r="NCV982" s="35"/>
      <c r="NCW982" s="34"/>
      <c r="NDD982" s="35"/>
      <c r="NDE982" s="34"/>
      <c r="NDL982" s="35"/>
      <c r="NDM982" s="34"/>
      <c r="NDT982" s="35"/>
      <c r="NDU982" s="34"/>
      <c r="NEB982" s="35"/>
      <c r="NEC982" s="34"/>
      <c r="NEJ982" s="35"/>
      <c r="NEK982" s="34"/>
      <c r="NER982" s="35"/>
      <c r="NES982" s="34"/>
      <c r="NEZ982" s="35"/>
      <c r="NFA982" s="34"/>
      <c r="NFH982" s="35"/>
      <c r="NFI982" s="34"/>
      <c r="NFP982" s="35"/>
      <c r="NFQ982" s="34"/>
      <c r="NFX982" s="35"/>
      <c r="NFY982" s="34"/>
      <c r="NGF982" s="35"/>
      <c r="NGG982" s="34"/>
      <c r="NGN982" s="35"/>
      <c r="NGO982" s="34"/>
      <c r="NGV982" s="35"/>
      <c r="NGW982" s="34"/>
      <c r="NHD982" s="35"/>
      <c r="NHE982" s="34"/>
      <c r="NHL982" s="35"/>
      <c r="NHM982" s="34"/>
      <c r="NHT982" s="35"/>
      <c r="NHU982" s="34"/>
      <c r="NIB982" s="35"/>
      <c r="NIC982" s="34"/>
      <c r="NIJ982" s="35"/>
      <c r="NIK982" s="34"/>
      <c r="NIR982" s="35"/>
      <c r="NIS982" s="34"/>
      <c r="NIZ982" s="35"/>
      <c r="NJA982" s="34"/>
      <c r="NJH982" s="35"/>
      <c r="NJI982" s="34"/>
      <c r="NJP982" s="35"/>
      <c r="NJQ982" s="34"/>
      <c r="NJX982" s="35"/>
      <c r="NJY982" s="34"/>
      <c r="NKF982" s="35"/>
      <c r="NKG982" s="34"/>
      <c r="NKN982" s="35"/>
      <c r="NKO982" s="34"/>
      <c r="NKV982" s="35"/>
      <c r="NKW982" s="34"/>
      <c r="NLD982" s="35"/>
      <c r="NLE982" s="34"/>
      <c r="NLL982" s="35"/>
      <c r="NLM982" s="34"/>
      <c r="NLT982" s="35"/>
      <c r="NLU982" s="34"/>
      <c r="NMB982" s="35"/>
      <c r="NMC982" s="34"/>
      <c r="NMJ982" s="35"/>
      <c r="NMK982" s="34"/>
      <c r="NMR982" s="35"/>
      <c r="NMS982" s="34"/>
      <c r="NMZ982" s="35"/>
      <c r="NNA982" s="34"/>
      <c r="NNH982" s="35"/>
      <c r="NNI982" s="34"/>
      <c r="NNP982" s="35"/>
      <c r="NNQ982" s="34"/>
      <c r="NNX982" s="35"/>
      <c r="NNY982" s="34"/>
      <c r="NOF982" s="35"/>
      <c r="NOG982" s="34"/>
      <c r="NON982" s="35"/>
      <c r="NOO982" s="34"/>
      <c r="NOV982" s="35"/>
      <c r="NOW982" s="34"/>
      <c r="NPD982" s="35"/>
      <c r="NPE982" s="34"/>
      <c r="NPL982" s="35"/>
      <c r="NPM982" s="34"/>
      <c r="NPT982" s="35"/>
      <c r="NPU982" s="34"/>
      <c r="NQB982" s="35"/>
      <c r="NQC982" s="34"/>
      <c r="NQJ982" s="35"/>
      <c r="NQK982" s="34"/>
      <c r="NQR982" s="35"/>
      <c r="NQS982" s="34"/>
      <c r="NQZ982" s="35"/>
      <c r="NRA982" s="34"/>
      <c r="NRH982" s="35"/>
      <c r="NRI982" s="34"/>
      <c r="NRP982" s="35"/>
      <c r="NRQ982" s="34"/>
      <c r="NRX982" s="35"/>
      <c r="NRY982" s="34"/>
      <c r="NSF982" s="35"/>
      <c r="NSG982" s="34"/>
      <c r="NSN982" s="35"/>
      <c r="NSO982" s="34"/>
      <c r="NSV982" s="35"/>
      <c r="NSW982" s="34"/>
      <c r="NTD982" s="35"/>
      <c r="NTE982" s="34"/>
      <c r="NTL982" s="35"/>
      <c r="NTM982" s="34"/>
      <c r="NTT982" s="35"/>
      <c r="NTU982" s="34"/>
      <c r="NUB982" s="35"/>
      <c r="NUC982" s="34"/>
      <c r="NUJ982" s="35"/>
      <c r="NUK982" s="34"/>
      <c r="NUR982" s="35"/>
      <c r="NUS982" s="34"/>
      <c r="NUZ982" s="35"/>
      <c r="NVA982" s="34"/>
      <c r="NVH982" s="35"/>
      <c r="NVI982" s="34"/>
      <c r="NVP982" s="35"/>
      <c r="NVQ982" s="34"/>
      <c r="NVX982" s="35"/>
      <c r="NVY982" s="34"/>
      <c r="NWF982" s="35"/>
      <c r="NWG982" s="34"/>
      <c r="NWN982" s="35"/>
      <c r="NWO982" s="34"/>
      <c r="NWV982" s="35"/>
      <c r="NWW982" s="34"/>
      <c r="NXD982" s="35"/>
      <c r="NXE982" s="34"/>
      <c r="NXL982" s="35"/>
      <c r="NXM982" s="34"/>
      <c r="NXT982" s="35"/>
      <c r="NXU982" s="34"/>
      <c r="NYB982" s="35"/>
      <c r="NYC982" s="34"/>
      <c r="NYJ982" s="35"/>
      <c r="NYK982" s="34"/>
      <c r="NYR982" s="35"/>
      <c r="NYS982" s="34"/>
      <c r="NYZ982" s="35"/>
      <c r="NZA982" s="34"/>
      <c r="NZH982" s="35"/>
      <c r="NZI982" s="34"/>
      <c r="NZP982" s="35"/>
      <c r="NZQ982" s="34"/>
      <c r="NZX982" s="35"/>
      <c r="NZY982" s="34"/>
      <c r="OAF982" s="35"/>
      <c r="OAG982" s="34"/>
      <c r="OAN982" s="35"/>
      <c r="OAO982" s="34"/>
      <c r="OAV982" s="35"/>
      <c r="OAW982" s="34"/>
      <c r="OBD982" s="35"/>
      <c r="OBE982" s="34"/>
      <c r="OBL982" s="35"/>
      <c r="OBM982" s="34"/>
      <c r="OBT982" s="35"/>
      <c r="OBU982" s="34"/>
      <c r="OCB982" s="35"/>
      <c r="OCC982" s="34"/>
      <c r="OCJ982" s="35"/>
      <c r="OCK982" s="34"/>
      <c r="OCR982" s="35"/>
      <c r="OCS982" s="34"/>
      <c r="OCZ982" s="35"/>
      <c r="ODA982" s="34"/>
      <c r="ODH982" s="35"/>
      <c r="ODI982" s="34"/>
      <c r="ODP982" s="35"/>
      <c r="ODQ982" s="34"/>
      <c r="ODX982" s="35"/>
      <c r="ODY982" s="34"/>
      <c r="OEF982" s="35"/>
      <c r="OEG982" s="34"/>
      <c r="OEN982" s="35"/>
      <c r="OEO982" s="34"/>
      <c r="OEV982" s="35"/>
      <c r="OEW982" s="34"/>
      <c r="OFD982" s="35"/>
      <c r="OFE982" s="34"/>
      <c r="OFL982" s="35"/>
      <c r="OFM982" s="34"/>
      <c r="OFT982" s="35"/>
      <c r="OFU982" s="34"/>
      <c r="OGB982" s="35"/>
      <c r="OGC982" s="34"/>
      <c r="OGJ982" s="35"/>
      <c r="OGK982" s="34"/>
      <c r="OGR982" s="35"/>
      <c r="OGS982" s="34"/>
      <c r="OGZ982" s="35"/>
      <c r="OHA982" s="34"/>
      <c r="OHH982" s="35"/>
      <c r="OHI982" s="34"/>
      <c r="OHP982" s="35"/>
      <c r="OHQ982" s="34"/>
      <c r="OHX982" s="35"/>
      <c r="OHY982" s="34"/>
      <c r="OIF982" s="35"/>
      <c r="OIG982" s="34"/>
      <c r="OIN982" s="35"/>
      <c r="OIO982" s="34"/>
      <c r="OIV982" s="35"/>
      <c r="OIW982" s="34"/>
      <c r="OJD982" s="35"/>
      <c r="OJE982" s="34"/>
      <c r="OJL982" s="35"/>
      <c r="OJM982" s="34"/>
      <c r="OJT982" s="35"/>
      <c r="OJU982" s="34"/>
      <c r="OKB982" s="35"/>
      <c r="OKC982" s="34"/>
      <c r="OKJ982" s="35"/>
      <c r="OKK982" s="34"/>
      <c r="OKR982" s="35"/>
      <c r="OKS982" s="34"/>
      <c r="OKZ982" s="35"/>
      <c r="OLA982" s="34"/>
      <c r="OLH982" s="35"/>
      <c r="OLI982" s="34"/>
      <c r="OLP982" s="35"/>
      <c r="OLQ982" s="34"/>
      <c r="OLX982" s="35"/>
      <c r="OLY982" s="34"/>
      <c r="OMF982" s="35"/>
      <c r="OMG982" s="34"/>
      <c r="OMN982" s="35"/>
      <c r="OMO982" s="34"/>
      <c r="OMV982" s="35"/>
      <c r="OMW982" s="34"/>
      <c r="OND982" s="35"/>
      <c r="ONE982" s="34"/>
      <c r="ONL982" s="35"/>
      <c r="ONM982" s="34"/>
      <c r="ONT982" s="35"/>
      <c r="ONU982" s="34"/>
      <c r="OOB982" s="35"/>
      <c r="OOC982" s="34"/>
      <c r="OOJ982" s="35"/>
      <c r="OOK982" s="34"/>
      <c r="OOR982" s="35"/>
      <c r="OOS982" s="34"/>
      <c r="OOZ982" s="35"/>
      <c r="OPA982" s="34"/>
      <c r="OPH982" s="35"/>
      <c r="OPI982" s="34"/>
      <c r="OPP982" s="35"/>
      <c r="OPQ982" s="34"/>
      <c r="OPX982" s="35"/>
      <c r="OPY982" s="34"/>
      <c r="OQF982" s="35"/>
      <c r="OQG982" s="34"/>
      <c r="OQN982" s="35"/>
      <c r="OQO982" s="34"/>
      <c r="OQV982" s="35"/>
      <c r="OQW982" s="34"/>
      <c r="ORD982" s="35"/>
      <c r="ORE982" s="34"/>
      <c r="ORL982" s="35"/>
      <c r="ORM982" s="34"/>
      <c r="ORT982" s="35"/>
      <c r="ORU982" s="34"/>
      <c r="OSB982" s="35"/>
      <c r="OSC982" s="34"/>
      <c r="OSJ982" s="35"/>
      <c r="OSK982" s="34"/>
      <c r="OSR982" s="35"/>
      <c r="OSS982" s="34"/>
      <c r="OSZ982" s="35"/>
      <c r="OTA982" s="34"/>
      <c r="OTH982" s="35"/>
      <c r="OTI982" s="34"/>
      <c r="OTP982" s="35"/>
      <c r="OTQ982" s="34"/>
      <c r="OTX982" s="35"/>
      <c r="OTY982" s="34"/>
      <c r="OUF982" s="35"/>
      <c r="OUG982" s="34"/>
      <c r="OUN982" s="35"/>
      <c r="OUO982" s="34"/>
      <c r="OUV982" s="35"/>
      <c r="OUW982" s="34"/>
      <c r="OVD982" s="35"/>
      <c r="OVE982" s="34"/>
      <c r="OVL982" s="35"/>
      <c r="OVM982" s="34"/>
      <c r="OVT982" s="35"/>
      <c r="OVU982" s="34"/>
      <c r="OWB982" s="35"/>
      <c r="OWC982" s="34"/>
      <c r="OWJ982" s="35"/>
      <c r="OWK982" s="34"/>
      <c r="OWR982" s="35"/>
      <c r="OWS982" s="34"/>
      <c r="OWZ982" s="35"/>
      <c r="OXA982" s="34"/>
      <c r="OXH982" s="35"/>
      <c r="OXI982" s="34"/>
      <c r="OXP982" s="35"/>
      <c r="OXQ982" s="34"/>
      <c r="OXX982" s="35"/>
      <c r="OXY982" s="34"/>
      <c r="OYF982" s="35"/>
      <c r="OYG982" s="34"/>
      <c r="OYN982" s="35"/>
      <c r="OYO982" s="34"/>
      <c r="OYV982" s="35"/>
      <c r="OYW982" s="34"/>
      <c r="OZD982" s="35"/>
      <c r="OZE982" s="34"/>
      <c r="OZL982" s="35"/>
      <c r="OZM982" s="34"/>
      <c r="OZT982" s="35"/>
      <c r="OZU982" s="34"/>
      <c r="PAB982" s="35"/>
      <c r="PAC982" s="34"/>
      <c r="PAJ982" s="35"/>
      <c r="PAK982" s="34"/>
      <c r="PAR982" s="35"/>
      <c r="PAS982" s="34"/>
      <c r="PAZ982" s="35"/>
      <c r="PBA982" s="34"/>
      <c r="PBH982" s="35"/>
      <c r="PBI982" s="34"/>
      <c r="PBP982" s="35"/>
      <c r="PBQ982" s="34"/>
      <c r="PBX982" s="35"/>
      <c r="PBY982" s="34"/>
      <c r="PCF982" s="35"/>
      <c r="PCG982" s="34"/>
      <c r="PCN982" s="35"/>
      <c r="PCO982" s="34"/>
      <c r="PCV982" s="35"/>
      <c r="PCW982" s="34"/>
      <c r="PDD982" s="35"/>
      <c r="PDE982" s="34"/>
      <c r="PDL982" s="35"/>
      <c r="PDM982" s="34"/>
      <c r="PDT982" s="35"/>
      <c r="PDU982" s="34"/>
      <c r="PEB982" s="35"/>
      <c r="PEC982" s="34"/>
      <c r="PEJ982" s="35"/>
      <c r="PEK982" s="34"/>
      <c r="PER982" s="35"/>
      <c r="PES982" s="34"/>
      <c r="PEZ982" s="35"/>
      <c r="PFA982" s="34"/>
      <c r="PFH982" s="35"/>
      <c r="PFI982" s="34"/>
      <c r="PFP982" s="35"/>
      <c r="PFQ982" s="34"/>
      <c r="PFX982" s="35"/>
      <c r="PFY982" s="34"/>
      <c r="PGF982" s="35"/>
      <c r="PGG982" s="34"/>
      <c r="PGN982" s="35"/>
      <c r="PGO982" s="34"/>
      <c r="PGV982" s="35"/>
      <c r="PGW982" s="34"/>
      <c r="PHD982" s="35"/>
      <c r="PHE982" s="34"/>
      <c r="PHL982" s="35"/>
      <c r="PHM982" s="34"/>
      <c r="PHT982" s="35"/>
      <c r="PHU982" s="34"/>
      <c r="PIB982" s="35"/>
      <c r="PIC982" s="34"/>
      <c r="PIJ982" s="35"/>
      <c r="PIK982" s="34"/>
      <c r="PIR982" s="35"/>
      <c r="PIS982" s="34"/>
      <c r="PIZ982" s="35"/>
      <c r="PJA982" s="34"/>
      <c r="PJH982" s="35"/>
      <c r="PJI982" s="34"/>
      <c r="PJP982" s="35"/>
      <c r="PJQ982" s="34"/>
      <c r="PJX982" s="35"/>
      <c r="PJY982" s="34"/>
      <c r="PKF982" s="35"/>
      <c r="PKG982" s="34"/>
      <c r="PKN982" s="35"/>
      <c r="PKO982" s="34"/>
      <c r="PKV982" s="35"/>
      <c r="PKW982" s="34"/>
      <c r="PLD982" s="35"/>
      <c r="PLE982" s="34"/>
      <c r="PLL982" s="35"/>
      <c r="PLM982" s="34"/>
      <c r="PLT982" s="35"/>
      <c r="PLU982" s="34"/>
      <c r="PMB982" s="35"/>
      <c r="PMC982" s="34"/>
      <c r="PMJ982" s="35"/>
      <c r="PMK982" s="34"/>
      <c r="PMR982" s="35"/>
      <c r="PMS982" s="34"/>
      <c r="PMZ982" s="35"/>
      <c r="PNA982" s="34"/>
      <c r="PNH982" s="35"/>
      <c r="PNI982" s="34"/>
      <c r="PNP982" s="35"/>
      <c r="PNQ982" s="34"/>
      <c r="PNX982" s="35"/>
      <c r="PNY982" s="34"/>
      <c r="POF982" s="35"/>
      <c r="POG982" s="34"/>
      <c r="PON982" s="35"/>
      <c r="POO982" s="34"/>
      <c r="POV982" s="35"/>
      <c r="POW982" s="34"/>
      <c r="PPD982" s="35"/>
      <c r="PPE982" s="34"/>
      <c r="PPL982" s="35"/>
      <c r="PPM982" s="34"/>
      <c r="PPT982" s="35"/>
      <c r="PPU982" s="34"/>
      <c r="PQB982" s="35"/>
      <c r="PQC982" s="34"/>
      <c r="PQJ982" s="35"/>
      <c r="PQK982" s="34"/>
      <c r="PQR982" s="35"/>
      <c r="PQS982" s="34"/>
      <c r="PQZ982" s="35"/>
      <c r="PRA982" s="34"/>
      <c r="PRH982" s="35"/>
      <c r="PRI982" s="34"/>
      <c r="PRP982" s="35"/>
      <c r="PRQ982" s="34"/>
      <c r="PRX982" s="35"/>
      <c r="PRY982" s="34"/>
      <c r="PSF982" s="35"/>
      <c r="PSG982" s="34"/>
      <c r="PSN982" s="35"/>
      <c r="PSO982" s="34"/>
      <c r="PSV982" s="35"/>
      <c r="PSW982" s="34"/>
      <c r="PTD982" s="35"/>
      <c r="PTE982" s="34"/>
      <c r="PTL982" s="35"/>
      <c r="PTM982" s="34"/>
      <c r="PTT982" s="35"/>
      <c r="PTU982" s="34"/>
      <c r="PUB982" s="35"/>
      <c r="PUC982" s="34"/>
      <c r="PUJ982" s="35"/>
      <c r="PUK982" s="34"/>
      <c r="PUR982" s="35"/>
      <c r="PUS982" s="34"/>
      <c r="PUZ982" s="35"/>
      <c r="PVA982" s="34"/>
      <c r="PVH982" s="35"/>
      <c r="PVI982" s="34"/>
      <c r="PVP982" s="35"/>
      <c r="PVQ982" s="34"/>
      <c r="PVX982" s="35"/>
      <c r="PVY982" s="34"/>
      <c r="PWF982" s="35"/>
      <c r="PWG982" s="34"/>
      <c r="PWN982" s="35"/>
      <c r="PWO982" s="34"/>
      <c r="PWV982" s="35"/>
      <c r="PWW982" s="34"/>
      <c r="PXD982" s="35"/>
      <c r="PXE982" s="34"/>
      <c r="PXL982" s="35"/>
      <c r="PXM982" s="34"/>
      <c r="PXT982" s="35"/>
      <c r="PXU982" s="34"/>
      <c r="PYB982" s="35"/>
      <c r="PYC982" s="34"/>
      <c r="PYJ982" s="35"/>
      <c r="PYK982" s="34"/>
      <c r="PYR982" s="35"/>
      <c r="PYS982" s="34"/>
      <c r="PYZ982" s="35"/>
      <c r="PZA982" s="34"/>
      <c r="PZH982" s="35"/>
      <c r="PZI982" s="34"/>
      <c r="PZP982" s="35"/>
      <c r="PZQ982" s="34"/>
      <c r="PZX982" s="35"/>
      <c r="PZY982" s="34"/>
      <c r="QAF982" s="35"/>
      <c r="QAG982" s="34"/>
      <c r="QAN982" s="35"/>
      <c r="QAO982" s="34"/>
      <c r="QAV982" s="35"/>
      <c r="QAW982" s="34"/>
      <c r="QBD982" s="35"/>
      <c r="QBE982" s="34"/>
      <c r="QBL982" s="35"/>
      <c r="QBM982" s="34"/>
      <c r="QBT982" s="35"/>
      <c r="QBU982" s="34"/>
      <c r="QCB982" s="35"/>
      <c r="QCC982" s="34"/>
      <c r="QCJ982" s="35"/>
      <c r="QCK982" s="34"/>
      <c r="QCR982" s="35"/>
      <c r="QCS982" s="34"/>
      <c r="QCZ982" s="35"/>
      <c r="QDA982" s="34"/>
      <c r="QDH982" s="35"/>
      <c r="QDI982" s="34"/>
      <c r="QDP982" s="35"/>
      <c r="QDQ982" s="34"/>
      <c r="QDX982" s="35"/>
      <c r="QDY982" s="34"/>
      <c r="QEF982" s="35"/>
      <c r="QEG982" s="34"/>
      <c r="QEN982" s="35"/>
      <c r="QEO982" s="34"/>
      <c r="QEV982" s="35"/>
      <c r="QEW982" s="34"/>
      <c r="QFD982" s="35"/>
      <c r="QFE982" s="34"/>
      <c r="QFL982" s="35"/>
      <c r="QFM982" s="34"/>
      <c r="QFT982" s="35"/>
      <c r="QFU982" s="34"/>
      <c r="QGB982" s="35"/>
      <c r="QGC982" s="34"/>
      <c r="QGJ982" s="35"/>
      <c r="QGK982" s="34"/>
      <c r="QGR982" s="35"/>
      <c r="QGS982" s="34"/>
      <c r="QGZ982" s="35"/>
      <c r="QHA982" s="34"/>
      <c r="QHH982" s="35"/>
      <c r="QHI982" s="34"/>
      <c r="QHP982" s="35"/>
      <c r="QHQ982" s="34"/>
      <c r="QHX982" s="35"/>
      <c r="QHY982" s="34"/>
      <c r="QIF982" s="35"/>
      <c r="QIG982" s="34"/>
      <c r="QIN982" s="35"/>
      <c r="QIO982" s="34"/>
      <c r="QIV982" s="35"/>
      <c r="QIW982" s="34"/>
      <c r="QJD982" s="35"/>
      <c r="QJE982" s="34"/>
      <c r="QJL982" s="35"/>
      <c r="QJM982" s="34"/>
      <c r="QJT982" s="35"/>
      <c r="QJU982" s="34"/>
      <c r="QKB982" s="35"/>
      <c r="QKC982" s="34"/>
      <c r="QKJ982" s="35"/>
      <c r="QKK982" s="34"/>
      <c r="QKR982" s="35"/>
      <c r="QKS982" s="34"/>
      <c r="QKZ982" s="35"/>
      <c r="QLA982" s="34"/>
      <c r="QLH982" s="35"/>
      <c r="QLI982" s="34"/>
      <c r="QLP982" s="35"/>
      <c r="QLQ982" s="34"/>
      <c r="QLX982" s="35"/>
      <c r="QLY982" s="34"/>
      <c r="QMF982" s="35"/>
      <c r="QMG982" s="34"/>
      <c r="QMN982" s="35"/>
      <c r="QMO982" s="34"/>
      <c r="QMV982" s="35"/>
      <c r="QMW982" s="34"/>
      <c r="QND982" s="35"/>
      <c r="QNE982" s="34"/>
      <c r="QNL982" s="35"/>
      <c r="QNM982" s="34"/>
      <c r="QNT982" s="35"/>
      <c r="QNU982" s="34"/>
      <c r="QOB982" s="35"/>
      <c r="QOC982" s="34"/>
      <c r="QOJ982" s="35"/>
      <c r="QOK982" s="34"/>
      <c r="QOR982" s="35"/>
      <c r="QOS982" s="34"/>
      <c r="QOZ982" s="35"/>
      <c r="QPA982" s="34"/>
      <c r="QPH982" s="35"/>
      <c r="QPI982" s="34"/>
      <c r="QPP982" s="35"/>
      <c r="QPQ982" s="34"/>
      <c r="QPX982" s="35"/>
      <c r="QPY982" s="34"/>
      <c r="QQF982" s="35"/>
      <c r="QQG982" s="34"/>
      <c r="QQN982" s="35"/>
      <c r="QQO982" s="34"/>
      <c r="QQV982" s="35"/>
      <c r="QQW982" s="34"/>
      <c r="QRD982" s="35"/>
      <c r="QRE982" s="34"/>
      <c r="QRL982" s="35"/>
      <c r="QRM982" s="34"/>
      <c r="QRT982" s="35"/>
      <c r="QRU982" s="34"/>
      <c r="QSB982" s="35"/>
      <c r="QSC982" s="34"/>
      <c r="QSJ982" s="35"/>
      <c r="QSK982" s="34"/>
      <c r="QSR982" s="35"/>
      <c r="QSS982" s="34"/>
      <c r="QSZ982" s="35"/>
      <c r="QTA982" s="34"/>
      <c r="QTH982" s="35"/>
      <c r="QTI982" s="34"/>
      <c r="QTP982" s="35"/>
      <c r="QTQ982" s="34"/>
      <c r="QTX982" s="35"/>
      <c r="QTY982" s="34"/>
      <c r="QUF982" s="35"/>
      <c r="QUG982" s="34"/>
      <c r="QUN982" s="35"/>
      <c r="QUO982" s="34"/>
      <c r="QUV982" s="35"/>
      <c r="QUW982" s="34"/>
      <c r="QVD982" s="35"/>
      <c r="QVE982" s="34"/>
      <c r="QVL982" s="35"/>
      <c r="QVM982" s="34"/>
      <c r="QVT982" s="35"/>
      <c r="QVU982" s="34"/>
      <c r="QWB982" s="35"/>
      <c r="QWC982" s="34"/>
      <c r="QWJ982" s="35"/>
      <c r="QWK982" s="34"/>
      <c r="QWR982" s="35"/>
      <c r="QWS982" s="34"/>
      <c r="QWZ982" s="35"/>
      <c r="QXA982" s="34"/>
      <c r="QXH982" s="35"/>
      <c r="QXI982" s="34"/>
      <c r="QXP982" s="35"/>
      <c r="QXQ982" s="34"/>
      <c r="QXX982" s="35"/>
      <c r="QXY982" s="34"/>
      <c r="QYF982" s="35"/>
      <c r="QYG982" s="34"/>
      <c r="QYN982" s="35"/>
      <c r="QYO982" s="34"/>
      <c r="QYV982" s="35"/>
      <c r="QYW982" s="34"/>
      <c r="QZD982" s="35"/>
      <c r="QZE982" s="34"/>
      <c r="QZL982" s="35"/>
      <c r="QZM982" s="34"/>
      <c r="QZT982" s="35"/>
      <c r="QZU982" s="34"/>
      <c r="RAB982" s="35"/>
      <c r="RAC982" s="34"/>
      <c r="RAJ982" s="35"/>
      <c r="RAK982" s="34"/>
      <c r="RAR982" s="35"/>
      <c r="RAS982" s="34"/>
      <c r="RAZ982" s="35"/>
      <c r="RBA982" s="34"/>
      <c r="RBH982" s="35"/>
      <c r="RBI982" s="34"/>
      <c r="RBP982" s="35"/>
      <c r="RBQ982" s="34"/>
      <c r="RBX982" s="35"/>
      <c r="RBY982" s="34"/>
      <c r="RCF982" s="35"/>
      <c r="RCG982" s="34"/>
      <c r="RCN982" s="35"/>
      <c r="RCO982" s="34"/>
      <c r="RCV982" s="35"/>
      <c r="RCW982" s="34"/>
      <c r="RDD982" s="35"/>
      <c r="RDE982" s="34"/>
      <c r="RDL982" s="35"/>
      <c r="RDM982" s="34"/>
      <c r="RDT982" s="35"/>
      <c r="RDU982" s="34"/>
      <c r="REB982" s="35"/>
      <c r="REC982" s="34"/>
      <c r="REJ982" s="35"/>
      <c r="REK982" s="34"/>
      <c r="RER982" s="35"/>
      <c r="RES982" s="34"/>
      <c r="REZ982" s="35"/>
      <c r="RFA982" s="34"/>
      <c r="RFH982" s="35"/>
      <c r="RFI982" s="34"/>
      <c r="RFP982" s="35"/>
      <c r="RFQ982" s="34"/>
      <c r="RFX982" s="35"/>
      <c r="RFY982" s="34"/>
      <c r="RGF982" s="35"/>
      <c r="RGG982" s="34"/>
      <c r="RGN982" s="35"/>
      <c r="RGO982" s="34"/>
      <c r="RGV982" s="35"/>
      <c r="RGW982" s="34"/>
      <c r="RHD982" s="35"/>
      <c r="RHE982" s="34"/>
      <c r="RHL982" s="35"/>
      <c r="RHM982" s="34"/>
      <c r="RHT982" s="35"/>
      <c r="RHU982" s="34"/>
      <c r="RIB982" s="35"/>
      <c r="RIC982" s="34"/>
      <c r="RIJ982" s="35"/>
      <c r="RIK982" s="34"/>
      <c r="RIR982" s="35"/>
      <c r="RIS982" s="34"/>
      <c r="RIZ982" s="35"/>
      <c r="RJA982" s="34"/>
      <c r="RJH982" s="35"/>
      <c r="RJI982" s="34"/>
      <c r="RJP982" s="35"/>
      <c r="RJQ982" s="34"/>
      <c r="RJX982" s="35"/>
      <c r="RJY982" s="34"/>
      <c r="RKF982" s="35"/>
      <c r="RKG982" s="34"/>
      <c r="RKN982" s="35"/>
      <c r="RKO982" s="34"/>
      <c r="RKV982" s="35"/>
      <c r="RKW982" s="34"/>
      <c r="RLD982" s="35"/>
      <c r="RLE982" s="34"/>
      <c r="RLL982" s="35"/>
      <c r="RLM982" s="34"/>
      <c r="RLT982" s="35"/>
      <c r="RLU982" s="34"/>
      <c r="RMB982" s="35"/>
      <c r="RMC982" s="34"/>
      <c r="RMJ982" s="35"/>
      <c r="RMK982" s="34"/>
      <c r="RMR982" s="35"/>
      <c r="RMS982" s="34"/>
      <c r="RMZ982" s="35"/>
      <c r="RNA982" s="34"/>
      <c r="RNH982" s="35"/>
      <c r="RNI982" s="34"/>
      <c r="RNP982" s="35"/>
      <c r="RNQ982" s="34"/>
      <c r="RNX982" s="35"/>
      <c r="RNY982" s="34"/>
      <c r="ROF982" s="35"/>
      <c r="ROG982" s="34"/>
      <c r="RON982" s="35"/>
      <c r="ROO982" s="34"/>
      <c r="ROV982" s="35"/>
      <c r="ROW982" s="34"/>
      <c r="RPD982" s="35"/>
      <c r="RPE982" s="34"/>
      <c r="RPL982" s="35"/>
      <c r="RPM982" s="34"/>
      <c r="RPT982" s="35"/>
      <c r="RPU982" s="34"/>
      <c r="RQB982" s="35"/>
      <c r="RQC982" s="34"/>
      <c r="RQJ982" s="35"/>
      <c r="RQK982" s="34"/>
      <c r="RQR982" s="35"/>
      <c r="RQS982" s="34"/>
      <c r="RQZ982" s="35"/>
      <c r="RRA982" s="34"/>
      <c r="RRH982" s="35"/>
      <c r="RRI982" s="34"/>
      <c r="RRP982" s="35"/>
      <c r="RRQ982" s="34"/>
      <c r="RRX982" s="35"/>
      <c r="RRY982" s="34"/>
      <c r="RSF982" s="35"/>
      <c r="RSG982" s="34"/>
      <c r="RSN982" s="35"/>
      <c r="RSO982" s="34"/>
      <c r="RSV982" s="35"/>
      <c r="RSW982" s="34"/>
      <c r="RTD982" s="35"/>
      <c r="RTE982" s="34"/>
      <c r="RTL982" s="35"/>
      <c r="RTM982" s="34"/>
      <c r="RTT982" s="35"/>
      <c r="RTU982" s="34"/>
      <c r="RUB982" s="35"/>
      <c r="RUC982" s="34"/>
      <c r="RUJ982" s="35"/>
      <c r="RUK982" s="34"/>
      <c r="RUR982" s="35"/>
      <c r="RUS982" s="34"/>
      <c r="RUZ982" s="35"/>
      <c r="RVA982" s="34"/>
      <c r="RVH982" s="35"/>
      <c r="RVI982" s="34"/>
      <c r="RVP982" s="35"/>
      <c r="RVQ982" s="34"/>
      <c r="RVX982" s="35"/>
      <c r="RVY982" s="34"/>
      <c r="RWF982" s="35"/>
      <c r="RWG982" s="34"/>
      <c r="RWN982" s="35"/>
      <c r="RWO982" s="34"/>
      <c r="RWV982" s="35"/>
      <c r="RWW982" s="34"/>
      <c r="RXD982" s="35"/>
      <c r="RXE982" s="34"/>
      <c r="RXL982" s="35"/>
      <c r="RXM982" s="34"/>
      <c r="RXT982" s="35"/>
      <c r="RXU982" s="34"/>
      <c r="RYB982" s="35"/>
      <c r="RYC982" s="34"/>
      <c r="RYJ982" s="35"/>
      <c r="RYK982" s="34"/>
      <c r="RYR982" s="35"/>
      <c r="RYS982" s="34"/>
      <c r="RYZ982" s="35"/>
      <c r="RZA982" s="34"/>
      <c r="RZH982" s="35"/>
      <c r="RZI982" s="34"/>
      <c r="RZP982" s="35"/>
      <c r="RZQ982" s="34"/>
      <c r="RZX982" s="35"/>
      <c r="RZY982" s="34"/>
      <c r="SAF982" s="35"/>
      <c r="SAG982" s="34"/>
      <c r="SAN982" s="35"/>
      <c r="SAO982" s="34"/>
      <c r="SAV982" s="35"/>
      <c r="SAW982" s="34"/>
      <c r="SBD982" s="35"/>
      <c r="SBE982" s="34"/>
      <c r="SBL982" s="35"/>
      <c r="SBM982" s="34"/>
      <c r="SBT982" s="35"/>
      <c r="SBU982" s="34"/>
      <c r="SCB982" s="35"/>
      <c r="SCC982" s="34"/>
      <c r="SCJ982" s="35"/>
      <c r="SCK982" s="34"/>
      <c r="SCR982" s="35"/>
      <c r="SCS982" s="34"/>
      <c r="SCZ982" s="35"/>
      <c r="SDA982" s="34"/>
      <c r="SDH982" s="35"/>
      <c r="SDI982" s="34"/>
      <c r="SDP982" s="35"/>
      <c r="SDQ982" s="34"/>
      <c r="SDX982" s="35"/>
      <c r="SDY982" s="34"/>
      <c r="SEF982" s="35"/>
      <c r="SEG982" s="34"/>
      <c r="SEN982" s="35"/>
      <c r="SEO982" s="34"/>
      <c r="SEV982" s="35"/>
      <c r="SEW982" s="34"/>
      <c r="SFD982" s="35"/>
      <c r="SFE982" s="34"/>
      <c r="SFL982" s="35"/>
      <c r="SFM982" s="34"/>
      <c r="SFT982" s="35"/>
      <c r="SFU982" s="34"/>
      <c r="SGB982" s="35"/>
      <c r="SGC982" s="34"/>
      <c r="SGJ982" s="35"/>
      <c r="SGK982" s="34"/>
      <c r="SGR982" s="35"/>
      <c r="SGS982" s="34"/>
      <c r="SGZ982" s="35"/>
      <c r="SHA982" s="34"/>
      <c r="SHH982" s="35"/>
      <c r="SHI982" s="34"/>
      <c r="SHP982" s="35"/>
      <c r="SHQ982" s="34"/>
      <c r="SHX982" s="35"/>
      <c r="SHY982" s="34"/>
      <c r="SIF982" s="35"/>
      <c r="SIG982" s="34"/>
      <c r="SIN982" s="35"/>
      <c r="SIO982" s="34"/>
      <c r="SIV982" s="35"/>
      <c r="SIW982" s="34"/>
      <c r="SJD982" s="35"/>
      <c r="SJE982" s="34"/>
      <c r="SJL982" s="35"/>
      <c r="SJM982" s="34"/>
      <c r="SJT982" s="35"/>
      <c r="SJU982" s="34"/>
      <c r="SKB982" s="35"/>
      <c r="SKC982" s="34"/>
      <c r="SKJ982" s="35"/>
      <c r="SKK982" s="34"/>
      <c r="SKR982" s="35"/>
      <c r="SKS982" s="34"/>
      <c r="SKZ982" s="35"/>
      <c r="SLA982" s="34"/>
      <c r="SLH982" s="35"/>
      <c r="SLI982" s="34"/>
      <c r="SLP982" s="35"/>
      <c r="SLQ982" s="34"/>
      <c r="SLX982" s="35"/>
      <c r="SLY982" s="34"/>
      <c r="SMF982" s="35"/>
      <c r="SMG982" s="34"/>
      <c r="SMN982" s="35"/>
      <c r="SMO982" s="34"/>
      <c r="SMV982" s="35"/>
      <c r="SMW982" s="34"/>
      <c r="SND982" s="35"/>
      <c r="SNE982" s="34"/>
      <c r="SNL982" s="35"/>
      <c r="SNM982" s="34"/>
      <c r="SNT982" s="35"/>
      <c r="SNU982" s="34"/>
      <c r="SOB982" s="35"/>
      <c r="SOC982" s="34"/>
      <c r="SOJ982" s="35"/>
      <c r="SOK982" s="34"/>
      <c r="SOR982" s="35"/>
      <c r="SOS982" s="34"/>
      <c r="SOZ982" s="35"/>
      <c r="SPA982" s="34"/>
      <c r="SPH982" s="35"/>
      <c r="SPI982" s="34"/>
      <c r="SPP982" s="35"/>
      <c r="SPQ982" s="34"/>
      <c r="SPX982" s="35"/>
      <c r="SPY982" s="34"/>
      <c r="SQF982" s="35"/>
      <c r="SQG982" s="34"/>
      <c r="SQN982" s="35"/>
      <c r="SQO982" s="34"/>
      <c r="SQV982" s="35"/>
      <c r="SQW982" s="34"/>
      <c r="SRD982" s="35"/>
      <c r="SRE982" s="34"/>
      <c r="SRL982" s="35"/>
      <c r="SRM982" s="34"/>
      <c r="SRT982" s="35"/>
      <c r="SRU982" s="34"/>
      <c r="SSB982" s="35"/>
      <c r="SSC982" s="34"/>
      <c r="SSJ982" s="35"/>
      <c r="SSK982" s="34"/>
      <c r="SSR982" s="35"/>
      <c r="SSS982" s="34"/>
      <c r="SSZ982" s="35"/>
      <c r="STA982" s="34"/>
      <c r="STH982" s="35"/>
      <c r="STI982" s="34"/>
      <c r="STP982" s="35"/>
      <c r="STQ982" s="34"/>
      <c r="STX982" s="35"/>
      <c r="STY982" s="34"/>
      <c r="SUF982" s="35"/>
      <c r="SUG982" s="34"/>
      <c r="SUN982" s="35"/>
      <c r="SUO982" s="34"/>
      <c r="SUV982" s="35"/>
      <c r="SUW982" s="34"/>
      <c r="SVD982" s="35"/>
      <c r="SVE982" s="34"/>
      <c r="SVL982" s="35"/>
      <c r="SVM982" s="34"/>
      <c r="SVT982" s="35"/>
      <c r="SVU982" s="34"/>
      <c r="SWB982" s="35"/>
      <c r="SWC982" s="34"/>
      <c r="SWJ982" s="35"/>
      <c r="SWK982" s="34"/>
      <c r="SWR982" s="35"/>
      <c r="SWS982" s="34"/>
      <c r="SWZ982" s="35"/>
      <c r="SXA982" s="34"/>
      <c r="SXH982" s="35"/>
      <c r="SXI982" s="34"/>
      <c r="SXP982" s="35"/>
      <c r="SXQ982" s="34"/>
      <c r="SXX982" s="35"/>
      <c r="SXY982" s="34"/>
      <c r="SYF982" s="35"/>
      <c r="SYG982" s="34"/>
      <c r="SYN982" s="35"/>
      <c r="SYO982" s="34"/>
      <c r="SYV982" s="35"/>
      <c r="SYW982" s="34"/>
      <c r="SZD982" s="35"/>
      <c r="SZE982" s="34"/>
      <c r="SZL982" s="35"/>
      <c r="SZM982" s="34"/>
      <c r="SZT982" s="35"/>
      <c r="SZU982" s="34"/>
      <c r="TAB982" s="35"/>
      <c r="TAC982" s="34"/>
      <c r="TAJ982" s="35"/>
      <c r="TAK982" s="34"/>
      <c r="TAR982" s="35"/>
      <c r="TAS982" s="34"/>
      <c r="TAZ982" s="35"/>
      <c r="TBA982" s="34"/>
      <c r="TBH982" s="35"/>
      <c r="TBI982" s="34"/>
      <c r="TBP982" s="35"/>
      <c r="TBQ982" s="34"/>
      <c r="TBX982" s="35"/>
      <c r="TBY982" s="34"/>
      <c r="TCF982" s="35"/>
      <c r="TCG982" s="34"/>
      <c r="TCN982" s="35"/>
      <c r="TCO982" s="34"/>
      <c r="TCV982" s="35"/>
      <c r="TCW982" s="34"/>
      <c r="TDD982" s="35"/>
      <c r="TDE982" s="34"/>
      <c r="TDL982" s="35"/>
      <c r="TDM982" s="34"/>
      <c r="TDT982" s="35"/>
      <c r="TDU982" s="34"/>
      <c r="TEB982" s="35"/>
      <c r="TEC982" s="34"/>
      <c r="TEJ982" s="35"/>
      <c r="TEK982" s="34"/>
      <c r="TER982" s="35"/>
      <c r="TES982" s="34"/>
      <c r="TEZ982" s="35"/>
      <c r="TFA982" s="34"/>
      <c r="TFH982" s="35"/>
      <c r="TFI982" s="34"/>
      <c r="TFP982" s="35"/>
      <c r="TFQ982" s="34"/>
      <c r="TFX982" s="35"/>
      <c r="TFY982" s="34"/>
      <c r="TGF982" s="35"/>
      <c r="TGG982" s="34"/>
      <c r="TGN982" s="35"/>
      <c r="TGO982" s="34"/>
      <c r="TGV982" s="35"/>
      <c r="TGW982" s="34"/>
      <c r="THD982" s="35"/>
      <c r="THE982" s="34"/>
      <c r="THL982" s="35"/>
      <c r="THM982" s="34"/>
      <c r="THT982" s="35"/>
      <c r="THU982" s="34"/>
      <c r="TIB982" s="35"/>
      <c r="TIC982" s="34"/>
      <c r="TIJ982" s="35"/>
      <c r="TIK982" s="34"/>
      <c r="TIR982" s="35"/>
      <c r="TIS982" s="34"/>
      <c r="TIZ982" s="35"/>
      <c r="TJA982" s="34"/>
      <c r="TJH982" s="35"/>
      <c r="TJI982" s="34"/>
      <c r="TJP982" s="35"/>
      <c r="TJQ982" s="34"/>
      <c r="TJX982" s="35"/>
      <c r="TJY982" s="34"/>
      <c r="TKF982" s="35"/>
      <c r="TKG982" s="34"/>
      <c r="TKN982" s="35"/>
      <c r="TKO982" s="34"/>
      <c r="TKV982" s="35"/>
      <c r="TKW982" s="34"/>
      <c r="TLD982" s="35"/>
      <c r="TLE982" s="34"/>
      <c r="TLL982" s="35"/>
      <c r="TLM982" s="34"/>
      <c r="TLT982" s="35"/>
      <c r="TLU982" s="34"/>
      <c r="TMB982" s="35"/>
      <c r="TMC982" s="34"/>
      <c r="TMJ982" s="35"/>
      <c r="TMK982" s="34"/>
      <c r="TMR982" s="35"/>
      <c r="TMS982" s="34"/>
      <c r="TMZ982" s="35"/>
      <c r="TNA982" s="34"/>
      <c r="TNH982" s="35"/>
      <c r="TNI982" s="34"/>
      <c r="TNP982" s="35"/>
      <c r="TNQ982" s="34"/>
      <c r="TNX982" s="35"/>
      <c r="TNY982" s="34"/>
      <c r="TOF982" s="35"/>
      <c r="TOG982" s="34"/>
      <c r="TON982" s="35"/>
      <c r="TOO982" s="34"/>
      <c r="TOV982" s="35"/>
      <c r="TOW982" s="34"/>
      <c r="TPD982" s="35"/>
      <c r="TPE982" s="34"/>
      <c r="TPL982" s="35"/>
      <c r="TPM982" s="34"/>
      <c r="TPT982" s="35"/>
      <c r="TPU982" s="34"/>
      <c r="TQB982" s="35"/>
      <c r="TQC982" s="34"/>
      <c r="TQJ982" s="35"/>
      <c r="TQK982" s="34"/>
      <c r="TQR982" s="35"/>
      <c r="TQS982" s="34"/>
      <c r="TQZ982" s="35"/>
      <c r="TRA982" s="34"/>
      <c r="TRH982" s="35"/>
      <c r="TRI982" s="34"/>
      <c r="TRP982" s="35"/>
      <c r="TRQ982" s="34"/>
      <c r="TRX982" s="35"/>
      <c r="TRY982" s="34"/>
      <c r="TSF982" s="35"/>
      <c r="TSG982" s="34"/>
      <c r="TSN982" s="35"/>
      <c r="TSO982" s="34"/>
      <c r="TSV982" s="35"/>
      <c r="TSW982" s="34"/>
      <c r="TTD982" s="35"/>
      <c r="TTE982" s="34"/>
      <c r="TTL982" s="35"/>
      <c r="TTM982" s="34"/>
      <c r="TTT982" s="35"/>
      <c r="TTU982" s="34"/>
      <c r="TUB982" s="35"/>
      <c r="TUC982" s="34"/>
      <c r="TUJ982" s="35"/>
      <c r="TUK982" s="34"/>
      <c r="TUR982" s="35"/>
      <c r="TUS982" s="34"/>
      <c r="TUZ982" s="35"/>
      <c r="TVA982" s="34"/>
      <c r="TVH982" s="35"/>
      <c r="TVI982" s="34"/>
      <c r="TVP982" s="35"/>
      <c r="TVQ982" s="34"/>
      <c r="TVX982" s="35"/>
      <c r="TVY982" s="34"/>
      <c r="TWF982" s="35"/>
      <c r="TWG982" s="34"/>
      <c r="TWN982" s="35"/>
      <c r="TWO982" s="34"/>
      <c r="TWV982" s="35"/>
      <c r="TWW982" s="34"/>
      <c r="TXD982" s="35"/>
      <c r="TXE982" s="34"/>
      <c r="TXL982" s="35"/>
      <c r="TXM982" s="34"/>
      <c r="TXT982" s="35"/>
      <c r="TXU982" s="34"/>
      <c r="TYB982" s="35"/>
      <c r="TYC982" s="34"/>
      <c r="TYJ982" s="35"/>
      <c r="TYK982" s="34"/>
      <c r="TYR982" s="35"/>
      <c r="TYS982" s="34"/>
      <c r="TYZ982" s="35"/>
      <c r="TZA982" s="34"/>
      <c r="TZH982" s="35"/>
      <c r="TZI982" s="34"/>
      <c r="TZP982" s="35"/>
      <c r="TZQ982" s="34"/>
      <c r="TZX982" s="35"/>
      <c r="TZY982" s="34"/>
      <c r="UAF982" s="35"/>
      <c r="UAG982" s="34"/>
      <c r="UAN982" s="35"/>
      <c r="UAO982" s="34"/>
      <c r="UAV982" s="35"/>
      <c r="UAW982" s="34"/>
      <c r="UBD982" s="35"/>
      <c r="UBE982" s="34"/>
      <c r="UBL982" s="35"/>
      <c r="UBM982" s="34"/>
      <c r="UBT982" s="35"/>
      <c r="UBU982" s="34"/>
      <c r="UCB982" s="35"/>
      <c r="UCC982" s="34"/>
      <c r="UCJ982" s="35"/>
      <c r="UCK982" s="34"/>
      <c r="UCR982" s="35"/>
      <c r="UCS982" s="34"/>
      <c r="UCZ982" s="35"/>
      <c r="UDA982" s="34"/>
      <c r="UDH982" s="35"/>
      <c r="UDI982" s="34"/>
      <c r="UDP982" s="35"/>
      <c r="UDQ982" s="34"/>
      <c r="UDX982" s="35"/>
      <c r="UDY982" s="34"/>
      <c r="UEF982" s="35"/>
      <c r="UEG982" s="34"/>
      <c r="UEN982" s="35"/>
      <c r="UEO982" s="34"/>
      <c r="UEV982" s="35"/>
      <c r="UEW982" s="34"/>
      <c r="UFD982" s="35"/>
      <c r="UFE982" s="34"/>
      <c r="UFL982" s="35"/>
      <c r="UFM982" s="34"/>
      <c r="UFT982" s="35"/>
      <c r="UFU982" s="34"/>
      <c r="UGB982" s="35"/>
      <c r="UGC982" s="34"/>
      <c r="UGJ982" s="35"/>
      <c r="UGK982" s="34"/>
      <c r="UGR982" s="35"/>
      <c r="UGS982" s="34"/>
      <c r="UGZ982" s="35"/>
      <c r="UHA982" s="34"/>
      <c r="UHH982" s="35"/>
      <c r="UHI982" s="34"/>
      <c r="UHP982" s="35"/>
      <c r="UHQ982" s="34"/>
      <c r="UHX982" s="35"/>
      <c r="UHY982" s="34"/>
      <c r="UIF982" s="35"/>
      <c r="UIG982" s="34"/>
      <c r="UIN982" s="35"/>
      <c r="UIO982" s="34"/>
      <c r="UIV982" s="35"/>
      <c r="UIW982" s="34"/>
      <c r="UJD982" s="35"/>
      <c r="UJE982" s="34"/>
      <c r="UJL982" s="35"/>
      <c r="UJM982" s="34"/>
      <c r="UJT982" s="35"/>
      <c r="UJU982" s="34"/>
      <c r="UKB982" s="35"/>
      <c r="UKC982" s="34"/>
      <c r="UKJ982" s="35"/>
      <c r="UKK982" s="34"/>
      <c r="UKR982" s="35"/>
      <c r="UKS982" s="34"/>
      <c r="UKZ982" s="35"/>
      <c r="ULA982" s="34"/>
      <c r="ULH982" s="35"/>
      <c r="ULI982" s="34"/>
      <c r="ULP982" s="35"/>
      <c r="ULQ982" s="34"/>
      <c r="ULX982" s="35"/>
      <c r="ULY982" s="34"/>
      <c r="UMF982" s="35"/>
      <c r="UMG982" s="34"/>
      <c r="UMN982" s="35"/>
      <c r="UMO982" s="34"/>
      <c r="UMV982" s="35"/>
      <c r="UMW982" s="34"/>
      <c r="UND982" s="35"/>
      <c r="UNE982" s="34"/>
      <c r="UNL982" s="35"/>
      <c r="UNM982" s="34"/>
      <c r="UNT982" s="35"/>
      <c r="UNU982" s="34"/>
      <c r="UOB982" s="35"/>
      <c r="UOC982" s="34"/>
      <c r="UOJ982" s="35"/>
      <c r="UOK982" s="34"/>
      <c r="UOR982" s="35"/>
      <c r="UOS982" s="34"/>
      <c r="UOZ982" s="35"/>
      <c r="UPA982" s="34"/>
      <c r="UPH982" s="35"/>
      <c r="UPI982" s="34"/>
      <c r="UPP982" s="35"/>
      <c r="UPQ982" s="34"/>
      <c r="UPX982" s="35"/>
      <c r="UPY982" s="34"/>
      <c r="UQF982" s="35"/>
      <c r="UQG982" s="34"/>
      <c r="UQN982" s="35"/>
      <c r="UQO982" s="34"/>
      <c r="UQV982" s="35"/>
      <c r="UQW982" s="34"/>
      <c r="URD982" s="35"/>
      <c r="URE982" s="34"/>
      <c r="URL982" s="35"/>
      <c r="URM982" s="34"/>
      <c r="URT982" s="35"/>
      <c r="URU982" s="34"/>
      <c r="USB982" s="35"/>
      <c r="USC982" s="34"/>
      <c r="USJ982" s="35"/>
      <c r="USK982" s="34"/>
      <c r="USR982" s="35"/>
      <c r="USS982" s="34"/>
      <c r="USZ982" s="35"/>
      <c r="UTA982" s="34"/>
      <c r="UTH982" s="35"/>
      <c r="UTI982" s="34"/>
      <c r="UTP982" s="35"/>
      <c r="UTQ982" s="34"/>
      <c r="UTX982" s="35"/>
      <c r="UTY982" s="34"/>
      <c r="UUF982" s="35"/>
      <c r="UUG982" s="34"/>
      <c r="UUN982" s="35"/>
      <c r="UUO982" s="34"/>
      <c r="UUV982" s="35"/>
      <c r="UUW982" s="34"/>
      <c r="UVD982" s="35"/>
      <c r="UVE982" s="34"/>
      <c r="UVL982" s="35"/>
      <c r="UVM982" s="34"/>
      <c r="UVT982" s="35"/>
      <c r="UVU982" s="34"/>
      <c r="UWB982" s="35"/>
      <c r="UWC982" s="34"/>
      <c r="UWJ982" s="35"/>
      <c r="UWK982" s="34"/>
      <c r="UWR982" s="35"/>
      <c r="UWS982" s="34"/>
      <c r="UWZ982" s="35"/>
      <c r="UXA982" s="34"/>
      <c r="UXH982" s="35"/>
      <c r="UXI982" s="34"/>
      <c r="UXP982" s="35"/>
      <c r="UXQ982" s="34"/>
      <c r="UXX982" s="35"/>
      <c r="UXY982" s="34"/>
      <c r="UYF982" s="35"/>
      <c r="UYG982" s="34"/>
      <c r="UYN982" s="35"/>
      <c r="UYO982" s="34"/>
      <c r="UYV982" s="35"/>
      <c r="UYW982" s="34"/>
      <c r="UZD982" s="35"/>
      <c r="UZE982" s="34"/>
      <c r="UZL982" s="35"/>
      <c r="UZM982" s="34"/>
      <c r="UZT982" s="35"/>
      <c r="UZU982" s="34"/>
      <c r="VAB982" s="35"/>
      <c r="VAC982" s="34"/>
      <c r="VAJ982" s="35"/>
      <c r="VAK982" s="34"/>
      <c r="VAR982" s="35"/>
      <c r="VAS982" s="34"/>
      <c r="VAZ982" s="35"/>
      <c r="VBA982" s="34"/>
      <c r="VBH982" s="35"/>
      <c r="VBI982" s="34"/>
      <c r="VBP982" s="35"/>
      <c r="VBQ982" s="34"/>
      <c r="VBX982" s="35"/>
      <c r="VBY982" s="34"/>
      <c r="VCF982" s="35"/>
      <c r="VCG982" s="34"/>
      <c r="VCN982" s="35"/>
      <c r="VCO982" s="34"/>
      <c r="VCV982" s="35"/>
      <c r="VCW982" s="34"/>
      <c r="VDD982" s="35"/>
      <c r="VDE982" s="34"/>
      <c r="VDL982" s="35"/>
      <c r="VDM982" s="34"/>
      <c r="VDT982" s="35"/>
      <c r="VDU982" s="34"/>
      <c r="VEB982" s="35"/>
      <c r="VEC982" s="34"/>
      <c r="VEJ982" s="35"/>
      <c r="VEK982" s="34"/>
      <c r="VER982" s="35"/>
      <c r="VES982" s="34"/>
      <c r="VEZ982" s="35"/>
      <c r="VFA982" s="34"/>
      <c r="VFH982" s="35"/>
      <c r="VFI982" s="34"/>
      <c r="VFP982" s="35"/>
      <c r="VFQ982" s="34"/>
      <c r="VFX982" s="35"/>
      <c r="VFY982" s="34"/>
      <c r="VGF982" s="35"/>
      <c r="VGG982" s="34"/>
      <c r="VGN982" s="35"/>
      <c r="VGO982" s="34"/>
      <c r="VGV982" s="35"/>
      <c r="VGW982" s="34"/>
      <c r="VHD982" s="35"/>
      <c r="VHE982" s="34"/>
      <c r="VHL982" s="35"/>
      <c r="VHM982" s="34"/>
      <c r="VHT982" s="35"/>
      <c r="VHU982" s="34"/>
      <c r="VIB982" s="35"/>
      <c r="VIC982" s="34"/>
      <c r="VIJ982" s="35"/>
      <c r="VIK982" s="34"/>
      <c r="VIR982" s="35"/>
      <c r="VIS982" s="34"/>
      <c r="VIZ982" s="35"/>
      <c r="VJA982" s="34"/>
      <c r="VJH982" s="35"/>
      <c r="VJI982" s="34"/>
      <c r="VJP982" s="35"/>
      <c r="VJQ982" s="34"/>
      <c r="VJX982" s="35"/>
      <c r="VJY982" s="34"/>
      <c r="VKF982" s="35"/>
      <c r="VKG982" s="34"/>
      <c r="VKN982" s="35"/>
      <c r="VKO982" s="34"/>
      <c r="VKV982" s="35"/>
      <c r="VKW982" s="34"/>
      <c r="VLD982" s="35"/>
      <c r="VLE982" s="34"/>
      <c r="VLL982" s="35"/>
      <c r="VLM982" s="34"/>
      <c r="VLT982" s="35"/>
      <c r="VLU982" s="34"/>
      <c r="VMB982" s="35"/>
      <c r="VMC982" s="34"/>
      <c r="VMJ982" s="35"/>
      <c r="VMK982" s="34"/>
      <c r="VMR982" s="35"/>
      <c r="VMS982" s="34"/>
      <c r="VMZ982" s="35"/>
      <c r="VNA982" s="34"/>
      <c r="VNH982" s="35"/>
      <c r="VNI982" s="34"/>
      <c r="VNP982" s="35"/>
      <c r="VNQ982" s="34"/>
      <c r="VNX982" s="35"/>
      <c r="VNY982" s="34"/>
      <c r="VOF982" s="35"/>
      <c r="VOG982" s="34"/>
      <c r="VON982" s="35"/>
      <c r="VOO982" s="34"/>
      <c r="VOV982" s="35"/>
      <c r="VOW982" s="34"/>
      <c r="VPD982" s="35"/>
      <c r="VPE982" s="34"/>
      <c r="VPL982" s="35"/>
      <c r="VPM982" s="34"/>
      <c r="VPT982" s="35"/>
      <c r="VPU982" s="34"/>
      <c r="VQB982" s="35"/>
      <c r="VQC982" s="34"/>
      <c r="VQJ982" s="35"/>
      <c r="VQK982" s="34"/>
      <c r="VQR982" s="35"/>
      <c r="VQS982" s="34"/>
      <c r="VQZ982" s="35"/>
      <c r="VRA982" s="34"/>
      <c r="VRH982" s="35"/>
      <c r="VRI982" s="34"/>
      <c r="VRP982" s="35"/>
      <c r="VRQ982" s="34"/>
      <c r="VRX982" s="35"/>
      <c r="VRY982" s="34"/>
      <c r="VSF982" s="35"/>
      <c r="VSG982" s="34"/>
      <c r="VSN982" s="35"/>
      <c r="VSO982" s="34"/>
      <c r="VSV982" s="35"/>
      <c r="VSW982" s="34"/>
      <c r="VTD982" s="35"/>
      <c r="VTE982" s="34"/>
      <c r="VTL982" s="35"/>
      <c r="VTM982" s="34"/>
      <c r="VTT982" s="35"/>
      <c r="VTU982" s="34"/>
      <c r="VUB982" s="35"/>
      <c r="VUC982" s="34"/>
      <c r="VUJ982" s="35"/>
      <c r="VUK982" s="34"/>
      <c r="VUR982" s="35"/>
      <c r="VUS982" s="34"/>
      <c r="VUZ982" s="35"/>
      <c r="VVA982" s="34"/>
      <c r="VVH982" s="35"/>
      <c r="VVI982" s="34"/>
      <c r="VVP982" s="35"/>
      <c r="VVQ982" s="34"/>
      <c r="VVX982" s="35"/>
      <c r="VVY982" s="34"/>
      <c r="VWF982" s="35"/>
      <c r="VWG982" s="34"/>
      <c r="VWN982" s="35"/>
      <c r="VWO982" s="34"/>
      <c r="VWV982" s="35"/>
      <c r="VWW982" s="34"/>
      <c r="VXD982" s="35"/>
      <c r="VXE982" s="34"/>
      <c r="VXL982" s="35"/>
      <c r="VXM982" s="34"/>
      <c r="VXT982" s="35"/>
      <c r="VXU982" s="34"/>
      <c r="VYB982" s="35"/>
      <c r="VYC982" s="34"/>
      <c r="VYJ982" s="35"/>
      <c r="VYK982" s="34"/>
      <c r="VYR982" s="35"/>
      <c r="VYS982" s="34"/>
      <c r="VYZ982" s="35"/>
      <c r="VZA982" s="34"/>
      <c r="VZH982" s="35"/>
      <c r="VZI982" s="34"/>
      <c r="VZP982" s="35"/>
      <c r="VZQ982" s="34"/>
      <c r="VZX982" s="35"/>
      <c r="VZY982" s="34"/>
      <c r="WAF982" s="35"/>
      <c r="WAG982" s="34"/>
      <c r="WAN982" s="35"/>
      <c r="WAO982" s="34"/>
      <c r="WAV982" s="35"/>
      <c r="WAW982" s="34"/>
      <c r="WBD982" s="35"/>
      <c r="WBE982" s="34"/>
      <c r="WBL982" s="35"/>
      <c r="WBM982" s="34"/>
      <c r="WBT982" s="35"/>
      <c r="WBU982" s="34"/>
      <c r="WCB982" s="35"/>
      <c r="WCC982" s="34"/>
      <c r="WCJ982" s="35"/>
      <c r="WCK982" s="34"/>
      <c r="WCR982" s="35"/>
      <c r="WCS982" s="34"/>
      <c r="WCZ982" s="35"/>
      <c r="WDA982" s="34"/>
      <c r="WDH982" s="35"/>
      <c r="WDI982" s="34"/>
      <c r="WDP982" s="35"/>
      <c r="WDQ982" s="34"/>
      <c r="WDX982" s="35"/>
      <c r="WDY982" s="34"/>
      <c r="WEF982" s="35"/>
      <c r="WEG982" s="34"/>
      <c r="WEN982" s="35"/>
      <c r="WEO982" s="34"/>
      <c r="WEV982" s="35"/>
      <c r="WEW982" s="34"/>
      <c r="WFD982" s="35"/>
      <c r="WFE982" s="34"/>
      <c r="WFL982" s="35"/>
      <c r="WFM982" s="34"/>
      <c r="WFT982" s="35"/>
      <c r="WFU982" s="34"/>
      <c r="WGB982" s="35"/>
      <c r="WGC982" s="34"/>
      <c r="WGJ982" s="35"/>
      <c r="WGK982" s="34"/>
      <c r="WGR982" s="35"/>
      <c r="WGS982" s="34"/>
      <c r="WGZ982" s="35"/>
      <c r="WHA982" s="34"/>
      <c r="WHH982" s="35"/>
      <c r="WHI982" s="34"/>
      <c r="WHP982" s="35"/>
      <c r="WHQ982" s="34"/>
      <c r="WHX982" s="35"/>
      <c r="WHY982" s="34"/>
      <c r="WIF982" s="35"/>
      <c r="WIG982" s="34"/>
      <c r="WIN982" s="35"/>
      <c r="WIO982" s="34"/>
      <c r="WIV982" s="35"/>
      <c r="WIW982" s="34"/>
      <c r="WJD982" s="35"/>
      <c r="WJE982" s="34"/>
      <c r="WJL982" s="35"/>
      <c r="WJM982" s="34"/>
      <c r="WJT982" s="35"/>
      <c r="WJU982" s="34"/>
      <c r="WKB982" s="35"/>
      <c r="WKC982" s="34"/>
      <c r="WKJ982" s="35"/>
      <c r="WKK982" s="34"/>
      <c r="WKR982" s="35"/>
      <c r="WKS982" s="34"/>
      <c r="WKZ982" s="35"/>
      <c r="WLA982" s="34"/>
      <c r="WLH982" s="35"/>
      <c r="WLI982" s="34"/>
      <c r="WLP982" s="35"/>
      <c r="WLQ982" s="34"/>
      <c r="WLX982" s="35"/>
      <c r="WLY982" s="34"/>
      <c r="WMF982" s="35"/>
      <c r="WMG982" s="34"/>
      <c r="WMN982" s="35"/>
      <c r="WMO982" s="34"/>
      <c r="WMV982" s="35"/>
      <c r="WMW982" s="34"/>
      <c r="WND982" s="35"/>
      <c r="WNE982" s="34"/>
      <c r="WNL982" s="35"/>
      <c r="WNM982" s="34"/>
      <c r="WNT982" s="35"/>
      <c r="WNU982" s="34"/>
      <c r="WOB982" s="35"/>
      <c r="WOC982" s="34"/>
      <c r="WOJ982" s="35"/>
      <c r="WOK982" s="34"/>
      <c r="WOR982" s="35"/>
      <c r="WOS982" s="34"/>
      <c r="WOZ982" s="35"/>
      <c r="WPA982" s="34"/>
      <c r="WPH982" s="35"/>
      <c r="WPI982" s="34"/>
      <c r="WPP982" s="35"/>
      <c r="WPQ982" s="34"/>
      <c r="WPX982" s="35"/>
      <c r="WPY982" s="34"/>
      <c r="WQF982" s="35"/>
      <c r="WQG982" s="34"/>
      <c r="WQN982" s="35"/>
      <c r="WQO982" s="34"/>
      <c r="WQV982" s="35"/>
      <c r="WQW982" s="34"/>
      <c r="WRD982" s="35"/>
      <c r="WRE982" s="34"/>
      <c r="WRL982" s="35"/>
      <c r="WRM982" s="34"/>
      <c r="WRT982" s="35"/>
      <c r="WRU982" s="34"/>
      <c r="WSB982" s="35"/>
      <c r="WSC982" s="34"/>
      <c r="WSJ982" s="35"/>
      <c r="WSK982" s="34"/>
      <c r="WSR982" s="35"/>
      <c r="WSS982" s="34"/>
      <c r="WSZ982" s="35"/>
      <c r="WTA982" s="34"/>
      <c r="WTH982" s="35"/>
      <c r="WTI982" s="34"/>
      <c r="WTP982" s="35"/>
      <c r="WTQ982" s="34"/>
      <c r="WTX982" s="35"/>
      <c r="WTY982" s="34"/>
      <c r="WUF982" s="35"/>
      <c r="WUG982" s="34"/>
      <c r="WUN982" s="35"/>
      <c r="WUO982" s="34"/>
      <c r="WUV982" s="35"/>
      <c r="WUW982" s="34"/>
      <c r="WVD982" s="35"/>
      <c r="WVE982" s="34"/>
      <c r="WVL982" s="35"/>
      <c r="WVM982" s="34"/>
      <c r="WVT982" s="35"/>
      <c r="WVU982" s="34"/>
      <c r="WWB982" s="35"/>
      <c r="WWC982" s="34"/>
      <c r="WWJ982" s="35"/>
      <c r="WWK982" s="34"/>
      <c r="WWR982" s="35"/>
      <c r="WWS982" s="34"/>
      <c r="WWZ982" s="35"/>
      <c r="WXA982" s="34"/>
      <c r="WXH982" s="35"/>
      <c r="WXI982" s="34"/>
      <c r="WXP982" s="35"/>
      <c r="WXQ982" s="34"/>
      <c r="WXX982" s="35"/>
      <c r="WXY982" s="34"/>
      <c r="WYF982" s="35"/>
      <c r="WYG982" s="34"/>
      <c r="WYN982" s="35"/>
      <c r="WYO982" s="34"/>
      <c r="WYV982" s="35"/>
      <c r="WYW982" s="34"/>
      <c r="WZD982" s="35"/>
      <c r="WZE982" s="34"/>
      <c r="WZL982" s="35"/>
      <c r="WZM982" s="34"/>
      <c r="WZT982" s="35"/>
      <c r="WZU982" s="34"/>
      <c r="XAB982" s="35"/>
      <c r="XAC982" s="34"/>
      <c r="XAJ982" s="35"/>
      <c r="XAK982" s="34"/>
      <c r="XAR982" s="35"/>
      <c r="XAS982" s="34"/>
      <c r="XAZ982" s="35"/>
      <c r="XBA982" s="34"/>
      <c r="XBH982" s="35"/>
      <c r="XBI982" s="34"/>
      <c r="XBP982" s="35"/>
      <c r="XBQ982" s="34"/>
      <c r="XBX982" s="35"/>
      <c r="XBY982" s="34"/>
      <c r="XCF982" s="35"/>
      <c r="XCG982" s="34"/>
      <c r="XCN982" s="35"/>
      <c r="XCO982" s="34"/>
      <c r="XCV982" s="35"/>
      <c r="XCW982" s="34"/>
      <c r="XDD982" s="35"/>
      <c r="XDE982" s="34"/>
      <c r="XDL982" s="35"/>
      <c r="XDM982" s="34"/>
      <c r="XDT982" s="35"/>
      <c r="XDU982" s="34"/>
      <c r="XEB982" s="35"/>
      <c r="XEC982" s="34"/>
      <c r="XEJ982" s="35"/>
      <c r="XEK982" s="34"/>
      <c r="XER982" s="35"/>
      <c r="XES982" s="34"/>
      <c r="XEZ982" s="35"/>
      <c r="XFA982" s="34"/>
    </row>
    <row r="983" spans="1:1021 1028:2045 2052:3069 3076:4093 4100:5117 5124:6141 6148:7165 7172:8189 8196:9213 9220:10237 10244:11261 11268:12285 12292:13309 13316:14333 14340:15357 15364:16381" x14ac:dyDescent="0.25">
      <c r="A983" t="s">
        <v>21</v>
      </c>
      <c r="B983" t="s">
        <v>153</v>
      </c>
      <c r="C983">
        <v>566</v>
      </c>
      <c r="D983">
        <v>566</v>
      </c>
      <c r="E983" s="35">
        <v>1</v>
      </c>
      <c r="F983" s="34">
        <v>1E-156</v>
      </c>
      <c r="G983">
        <v>98.15</v>
      </c>
      <c r="H983">
        <v>383</v>
      </c>
      <c r="I983" t="str">
        <f>HYPERLINK("https://www.ncbi.nlm.nih.gov/nucleotide/OK170171.1?report=genbank&amp;log$=nucltop&amp;blast_rank=81&amp;RID=XE5J84ZU013","OK170171.1")</f>
        <v>OK170171.1</v>
      </c>
      <c r="L983" s="35"/>
      <c r="M983" s="34"/>
      <c r="T983" s="35"/>
      <c r="U983" s="34"/>
      <c r="AB983" s="35"/>
      <c r="AC983" s="34"/>
      <c r="AJ983" s="35"/>
      <c r="AK983" s="34"/>
      <c r="AR983" s="35"/>
      <c r="AS983" s="34"/>
      <c r="AZ983" s="35"/>
      <c r="BA983" s="34"/>
      <c r="BH983" s="35"/>
      <c r="BI983" s="34"/>
      <c r="BP983" s="35"/>
      <c r="BQ983" s="34"/>
      <c r="BX983" s="35"/>
      <c r="BY983" s="34"/>
      <c r="CF983" s="35"/>
      <c r="CG983" s="34"/>
      <c r="CN983" s="35"/>
      <c r="CO983" s="34"/>
      <c r="CV983" s="35"/>
      <c r="CW983" s="34"/>
      <c r="DD983" s="35"/>
      <c r="DE983" s="34"/>
      <c r="DL983" s="35"/>
      <c r="DM983" s="34"/>
      <c r="DT983" s="35"/>
      <c r="DU983" s="34"/>
      <c r="EB983" s="35"/>
      <c r="EC983" s="34"/>
      <c r="EJ983" s="35"/>
      <c r="EK983" s="34"/>
      <c r="ER983" s="35"/>
      <c r="ES983" s="34"/>
      <c r="EZ983" s="35"/>
      <c r="FA983" s="34"/>
      <c r="FH983" s="35"/>
      <c r="FI983" s="34"/>
      <c r="FP983" s="35"/>
      <c r="FQ983" s="34"/>
      <c r="FX983" s="35"/>
      <c r="FY983" s="34"/>
      <c r="GF983" s="35"/>
      <c r="GG983" s="34"/>
      <c r="GN983" s="35"/>
      <c r="GO983" s="34"/>
      <c r="GV983" s="35"/>
      <c r="GW983" s="34"/>
      <c r="HD983" s="35"/>
      <c r="HE983" s="34"/>
      <c r="HL983" s="35"/>
      <c r="HM983" s="34"/>
      <c r="HT983" s="35"/>
      <c r="HU983" s="34"/>
      <c r="IB983" s="35"/>
      <c r="IC983" s="34"/>
      <c r="IJ983" s="35"/>
      <c r="IK983" s="34"/>
      <c r="IR983" s="35"/>
      <c r="IS983" s="34"/>
      <c r="IZ983" s="35"/>
      <c r="JA983" s="34"/>
      <c r="JH983" s="35"/>
      <c r="JI983" s="34"/>
      <c r="JP983" s="35"/>
      <c r="JQ983" s="34"/>
      <c r="JX983" s="35"/>
      <c r="JY983" s="34"/>
      <c r="KF983" s="35"/>
      <c r="KG983" s="34"/>
      <c r="KN983" s="35"/>
      <c r="KO983" s="34"/>
      <c r="KV983" s="35"/>
      <c r="KW983" s="34"/>
      <c r="LD983" s="35"/>
      <c r="LE983" s="34"/>
      <c r="LL983" s="35"/>
      <c r="LM983" s="34"/>
      <c r="LT983" s="35"/>
      <c r="LU983" s="34"/>
      <c r="MB983" s="35"/>
      <c r="MC983" s="34"/>
      <c r="MJ983" s="35"/>
      <c r="MK983" s="34"/>
      <c r="MR983" s="35"/>
      <c r="MS983" s="34"/>
      <c r="MZ983" s="35"/>
      <c r="NA983" s="34"/>
      <c r="NH983" s="35"/>
      <c r="NI983" s="34"/>
      <c r="NP983" s="35"/>
      <c r="NQ983" s="34"/>
      <c r="NX983" s="35"/>
      <c r="NY983" s="34"/>
      <c r="OF983" s="35"/>
      <c r="OG983" s="34"/>
      <c r="ON983" s="35"/>
      <c r="OO983" s="34"/>
      <c r="OV983" s="35"/>
      <c r="OW983" s="34"/>
      <c r="PD983" s="35"/>
      <c r="PE983" s="34"/>
      <c r="PL983" s="35"/>
      <c r="PM983" s="34"/>
      <c r="PT983" s="35"/>
      <c r="PU983" s="34"/>
      <c r="QB983" s="35"/>
      <c r="QC983" s="34"/>
      <c r="QJ983" s="35"/>
      <c r="QK983" s="34"/>
      <c r="QR983" s="35"/>
      <c r="QS983" s="34"/>
      <c r="QZ983" s="35"/>
      <c r="RA983" s="34"/>
      <c r="RH983" s="35"/>
      <c r="RI983" s="34"/>
      <c r="RP983" s="35"/>
      <c r="RQ983" s="34"/>
      <c r="RX983" s="35"/>
      <c r="RY983" s="34"/>
      <c r="SF983" s="35"/>
      <c r="SG983" s="34"/>
      <c r="SN983" s="35"/>
      <c r="SO983" s="34"/>
      <c r="SV983" s="35"/>
      <c r="SW983" s="34"/>
      <c r="TD983" s="35"/>
      <c r="TE983" s="34"/>
      <c r="TL983" s="35"/>
      <c r="TM983" s="34"/>
      <c r="TT983" s="35"/>
      <c r="TU983" s="34"/>
      <c r="UB983" s="35"/>
      <c r="UC983" s="34"/>
      <c r="UJ983" s="35"/>
      <c r="UK983" s="34"/>
      <c r="UR983" s="35"/>
      <c r="US983" s="34"/>
      <c r="UZ983" s="35"/>
      <c r="VA983" s="34"/>
      <c r="VH983" s="35"/>
      <c r="VI983" s="34"/>
      <c r="VP983" s="35"/>
      <c r="VQ983" s="34"/>
      <c r="VX983" s="35"/>
      <c r="VY983" s="34"/>
      <c r="WF983" s="35"/>
      <c r="WG983" s="34"/>
      <c r="WN983" s="35"/>
      <c r="WO983" s="34"/>
      <c r="WV983" s="35"/>
      <c r="WW983" s="34"/>
      <c r="XD983" s="35"/>
      <c r="XE983" s="34"/>
      <c r="XL983" s="35"/>
      <c r="XM983" s="34"/>
      <c r="XT983" s="35"/>
      <c r="XU983" s="34"/>
      <c r="YB983" s="35"/>
      <c r="YC983" s="34"/>
      <c r="YJ983" s="35"/>
      <c r="YK983" s="34"/>
      <c r="YR983" s="35"/>
      <c r="YS983" s="34"/>
      <c r="YZ983" s="35"/>
      <c r="ZA983" s="34"/>
      <c r="ZH983" s="35"/>
      <c r="ZI983" s="34"/>
      <c r="ZP983" s="35"/>
      <c r="ZQ983" s="34"/>
      <c r="ZX983" s="35"/>
      <c r="ZY983" s="34"/>
      <c r="AAF983" s="35"/>
      <c r="AAG983" s="34"/>
      <c r="AAN983" s="35"/>
      <c r="AAO983" s="34"/>
      <c r="AAV983" s="35"/>
      <c r="AAW983" s="34"/>
      <c r="ABD983" s="35"/>
      <c r="ABE983" s="34"/>
      <c r="ABL983" s="35"/>
      <c r="ABM983" s="34"/>
      <c r="ABT983" s="35"/>
      <c r="ABU983" s="34"/>
      <c r="ACB983" s="35"/>
      <c r="ACC983" s="34"/>
      <c r="ACJ983" s="35"/>
      <c r="ACK983" s="34"/>
      <c r="ACR983" s="35"/>
      <c r="ACS983" s="34"/>
      <c r="ACZ983" s="35"/>
      <c r="ADA983" s="34"/>
      <c r="ADH983" s="35"/>
      <c r="ADI983" s="34"/>
      <c r="ADP983" s="35"/>
      <c r="ADQ983" s="34"/>
      <c r="ADX983" s="35"/>
      <c r="ADY983" s="34"/>
      <c r="AEF983" s="35"/>
      <c r="AEG983" s="34"/>
      <c r="AEN983" s="35"/>
      <c r="AEO983" s="34"/>
      <c r="AEV983" s="35"/>
      <c r="AEW983" s="34"/>
      <c r="AFD983" s="35"/>
      <c r="AFE983" s="34"/>
      <c r="AFL983" s="35"/>
      <c r="AFM983" s="34"/>
      <c r="AFT983" s="35"/>
      <c r="AFU983" s="34"/>
      <c r="AGB983" s="35"/>
      <c r="AGC983" s="34"/>
      <c r="AGJ983" s="35"/>
      <c r="AGK983" s="34"/>
      <c r="AGR983" s="35"/>
      <c r="AGS983" s="34"/>
      <c r="AGZ983" s="35"/>
      <c r="AHA983" s="34"/>
      <c r="AHH983" s="35"/>
      <c r="AHI983" s="34"/>
      <c r="AHP983" s="35"/>
      <c r="AHQ983" s="34"/>
      <c r="AHX983" s="35"/>
      <c r="AHY983" s="34"/>
      <c r="AIF983" s="35"/>
      <c r="AIG983" s="34"/>
      <c r="AIN983" s="35"/>
      <c r="AIO983" s="34"/>
      <c r="AIV983" s="35"/>
      <c r="AIW983" s="34"/>
      <c r="AJD983" s="35"/>
      <c r="AJE983" s="34"/>
      <c r="AJL983" s="35"/>
      <c r="AJM983" s="34"/>
      <c r="AJT983" s="35"/>
      <c r="AJU983" s="34"/>
      <c r="AKB983" s="35"/>
      <c r="AKC983" s="34"/>
      <c r="AKJ983" s="35"/>
      <c r="AKK983" s="34"/>
      <c r="AKR983" s="35"/>
      <c r="AKS983" s="34"/>
      <c r="AKZ983" s="35"/>
      <c r="ALA983" s="34"/>
      <c r="ALH983" s="35"/>
      <c r="ALI983" s="34"/>
      <c r="ALP983" s="35"/>
      <c r="ALQ983" s="34"/>
      <c r="ALX983" s="35"/>
      <c r="ALY983" s="34"/>
      <c r="AMF983" s="35"/>
      <c r="AMG983" s="34"/>
      <c r="AMN983" s="35"/>
      <c r="AMO983" s="34"/>
      <c r="AMV983" s="35"/>
      <c r="AMW983" s="34"/>
      <c r="AND983" s="35"/>
      <c r="ANE983" s="34"/>
      <c r="ANL983" s="35"/>
      <c r="ANM983" s="34"/>
      <c r="ANT983" s="35"/>
      <c r="ANU983" s="34"/>
      <c r="AOB983" s="35"/>
      <c r="AOC983" s="34"/>
      <c r="AOJ983" s="35"/>
      <c r="AOK983" s="34"/>
      <c r="AOR983" s="35"/>
      <c r="AOS983" s="34"/>
      <c r="AOZ983" s="35"/>
      <c r="APA983" s="34"/>
      <c r="APH983" s="35"/>
      <c r="API983" s="34"/>
      <c r="APP983" s="35"/>
      <c r="APQ983" s="34"/>
      <c r="APX983" s="35"/>
      <c r="APY983" s="34"/>
      <c r="AQF983" s="35"/>
      <c r="AQG983" s="34"/>
      <c r="AQN983" s="35"/>
      <c r="AQO983" s="34"/>
      <c r="AQV983" s="35"/>
      <c r="AQW983" s="34"/>
      <c r="ARD983" s="35"/>
      <c r="ARE983" s="34"/>
      <c r="ARL983" s="35"/>
      <c r="ARM983" s="34"/>
      <c r="ART983" s="35"/>
      <c r="ARU983" s="34"/>
      <c r="ASB983" s="35"/>
      <c r="ASC983" s="34"/>
      <c r="ASJ983" s="35"/>
      <c r="ASK983" s="34"/>
      <c r="ASR983" s="35"/>
      <c r="ASS983" s="34"/>
      <c r="ASZ983" s="35"/>
      <c r="ATA983" s="34"/>
      <c r="ATH983" s="35"/>
      <c r="ATI983" s="34"/>
      <c r="ATP983" s="35"/>
      <c r="ATQ983" s="34"/>
      <c r="ATX983" s="35"/>
      <c r="ATY983" s="34"/>
      <c r="AUF983" s="35"/>
      <c r="AUG983" s="34"/>
      <c r="AUN983" s="35"/>
      <c r="AUO983" s="34"/>
      <c r="AUV983" s="35"/>
      <c r="AUW983" s="34"/>
      <c r="AVD983" s="35"/>
      <c r="AVE983" s="34"/>
      <c r="AVL983" s="35"/>
      <c r="AVM983" s="34"/>
      <c r="AVT983" s="35"/>
      <c r="AVU983" s="34"/>
      <c r="AWB983" s="35"/>
      <c r="AWC983" s="34"/>
      <c r="AWJ983" s="35"/>
      <c r="AWK983" s="34"/>
      <c r="AWR983" s="35"/>
      <c r="AWS983" s="34"/>
      <c r="AWZ983" s="35"/>
      <c r="AXA983" s="34"/>
      <c r="AXH983" s="35"/>
      <c r="AXI983" s="34"/>
      <c r="AXP983" s="35"/>
      <c r="AXQ983" s="34"/>
      <c r="AXX983" s="35"/>
      <c r="AXY983" s="34"/>
      <c r="AYF983" s="35"/>
      <c r="AYG983" s="34"/>
      <c r="AYN983" s="35"/>
      <c r="AYO983" s="34"/>
      <c r="AYV983" s="35"/>
      <c r="AYW983" s="34"/>
      <c r="AZD983" s="35"/>
      <c r="AZE983" s="34"/>
      <c r="AZL983" s="35"/>
      <c r="AZM983" s="34"/>
      <c r="AZT983" s="35"/>
      <c r="AZU983" s="34"/>
      <c r="BAB983" s="35"/>
      <c r="BAC983" s="34"/>
      <c r="BAJ983" s="35"/>
      <c r="BAK983" s="34"/>
      <c r="BAR983" s="35"/>
      <c r="BAS983" s="34"/>
      <c r="BAZ983" s="35"/>
      <c r="BBA983" s="34"/>
      <c r="BBH983" s="35"/>
      <c r="BBI983" s="34"/>
      <c r="BBP983" s="35"/>
      <c r="BBQ983" s="34"/>
      <c r="BBX983" s="35"/>
      <c r="BBY983" s="34"/>
      <c r="BCF983" s="35"/>
      <c r="BCG983" s="34"/>
      <c r="BCN983" s="35"/>
      <c r="BCO983" s="34"/>
      <c r="BCV983" s="35"/>
      <c r="BCW983" s="34"/>
      <c r="BDD983" s="35"/>
      <c r="BDE983" s="34"/>
      <c r="BDL983" s="35"/>
      <c r="BDM983" s="34"/>
      <c r="BDT983" s="35"/>
      <c r="BDU983" s="34"/>
      <c r="BEB983" s="35"/>
      <c r="BEC983" s="34"/>
      <c r="BEJ983" s="35"/>
      <c r="BEK983" s="34"/>
      <c r="BER983" s="35"/>
      <c r="BES983" s="34"/>
      <c r="BEZ983" s="35"/>
      <c r="BFA983" s="34"/>
      <c r="BFH983" s="35"/>
      <c r="BFI983" s="34"/>
      <c r="BFP983" s="35"/>
      <c r="BFQ983" s="34"/>
      <c r="BFX983" s="35"/>
      <c r="BFY983" s="34"/>
      <c r="BGF983" s="35"/>
      <c r="BGG983" s="34"/>
      <c r="BGN983" s="35"/>
      <c r="BGO983" s="34"/>
      <c r="BGV983" s="35"/>
      <c r="BGW983" s="34"/>
      <c r="BHD983" s="35"/>
      <c r="BHE983" s="34"/>
      <c r="BHL983" s="35"/>
      <c r="BHM983" s="34"/>
      <c r="BHT983" s="35"/>
      <c r="BHU983" s="34"/>
      <c r="BIB983" s="35"/>
      <c r="BIC983" s="34"/>
      <c r="BIJ983" s="35"/>
      <c r="BIK983" s="34"/>
      <c r="BIR983" s="35"/>
      <c r="BIS983" s="34"/>
      <c r="BIZ983" s="35"/>
      <c r="BJA983" s="34"/>
      <c r="BJH983" s="35"/>
      <c r="BJI983" s="34"/>
      <c r="BJP983" s="35"/>
      <c r="BJQ983" s="34"/>
      <c r="BJX983" s="35"/>
      <c r="BJY983" s="34"/>
      <c r="BKF983" s="35"/>
      <c r="BKG983" s="34"/>
      <c r="BKN983" s="35"/>
      <c r="BKO983" s="34"/>
      <c r="BKV983" s="35"/>
      <c r="BKW983" s="34"/>
      <c r="BLD983" s="35"/>
      <c r="BLE983" s="34"/>
      <c r="BLL983" s="35"/>
      <c r="BLM983" s="34"/>
      <c r="BLT983" s="35"/>
      <c r="BLU983" s="34"/>
      <c r="BMB983" s="35"/>
      <c r="BMC983" s="34"/>
      <c r="BMJ983" s="35"/>
      <c r="BMK983" s="34"/>
      <c r="BMR983" s="35"/>
      <c r="BMS983" s="34"/>
      <c r="BMZ983" s="35"/>
      <c r="BNA983" s="34"/>
      <c r="BNH983" s="35"/>
      <c r="BNI983" s="34"/>
      <c r="BNP983" s="35"/>
      <c r="BNQ983" s="34"/>
      <c r="BNX983" s="35"/>
      <c r="BNY983" s="34"/>
      <c r="BOF983" s="35"/>
      <c r="BOG983" s="34"/>
      <c r="BON983" s="35"/>
      <c r="BOO983" s="34"/>
      <c r="BOV983" s="35"/>
      <c r="BOW983" s="34"/>
      <c r="BPD983" s="35"/>
      <c r="BPE983" s="34"/>
      <c r="BPL983" s="35"/>
      <c r="BPM983" s="34"/>
      <c r="BPT983" s="35"/>
      <c r="BPU983" s="34"/>
      <c r="BQB983" s="35"/>
      <c r="BQC983" s="34"/>
      <c r="BQJ983" s="35"/>
      <c r="BQK983" s="34"/>
      <c r="BQR983" s="35"/>
      <c r="BQS983" s="34"/>
      <c r="BQZ983" s="35"/>
      <c r="BRA983" s="34"/>
      <c r="BRH983" s="35"/>
      <c r="BRI983" s="34"/>
      <c r="BRP983" s="35"/>
      <c r="BRQ983" s="34"/>
      <c r="BRX983" s="35"/>
      <c r="BRY983" s="34"/>
      <c r="BSF983" s="35"/>
      <c r="BSG983" s="34"/>
      <c r="BSN983" s="35"/>
      <c r="BSO983" s="34"/>
      <c r="BSV983" s="35"/>
      <c r="BSW983" s="34"/>
      <c r="BTD983" s="35"/>
      <c r="BTE983" s="34"/>
      <c r="BTL983" s="35"/>
      <c r="BTM983" s="34"/>
      <c r="BTT983" s="35"/>
      <c r="BTU983" s="34"/>
      <c r="BUB983" s="35"/>
      <c r="BUC983" s="34"/>
      <c r="BUJ983" s="35"/>
      <c r="BUK983" s="34"/>
      <c r="BUR983" s="35"/>
      <c r="BUS983" s="34"/>
      <c r="BUZ983" s="35"/>
      <c r="BVA983" s="34"/>
      <c r="BVH983" s="35"/>
      <c r="BVI983" s="34"/>
      <c r="BVP983" s="35"/>
      <c r="BVQ983" s="34"/>
      <c r="BVX983" s="35"/>
      <c r="BVY983" s="34"/>
      <c r="BWF983" s="35"/>
      <c r="BWG983" s="34"/>
      <c r="BWN983" s="35"/>
      <c r="BWO983" s="34"/>
      <c r="BWV983" s="35"/>
      <c r="BWW983" s="34"/>
      <c r="BXD983" s="35"/>
      <c r="BXE983" s="34"/>
      <c r="BXL983" s="35"/>
      <c r="BXM983" s="34"/>
      <c r="BXT983" s="35"/>
      <c r="BXU983" s="34"/>
      <c r="BYB983" s="35"/>
      <c r="BYC983" s="34"/>
      <c r="BYJ983" s="35"/>
      <c r="BYK983" s="34"/>
      <c r="BYR983" s="35"/>
      <c r="BYS983" s="34"/>
      <c r="BYZ983" s="35"/>
      <c r="BZA983" s="34"/>
      <c r="BZH983" s="35"/>
      <c r="BZI983" s="34"/>
      <c r="BZP983" s="35"/>
      <c r="BZQ983" s="34"/>
      <c r="BZX983" s="35"/>
      <c r="BZY983" s="34"/>
      <c r="CAF983" s="35"/>
      <c r="CAG983" s="34"/>
      <c r="CAN983" s="35"/>
      <c r="CAO983" s="34"/>
      <c r="CAV983" s="35"/>
      <c r="CAW983" s="34"/>
      <c r="CBD983" s="35"/>
      <c r="CBE983" s="34"/>
      <c r="CBL983" s="35"/>
      <c r="CBM983" s="34"/>
      <c r="CBT983" s="35"/>
      <c r="CBU983" s="34"/>
      <c r="CCB983" s="35"/>
      <c r="CCC983" s="34"/>
      <c r="CCJ983" s="35"/>
      <c r="CCK983" s="34"/>
      <c r="CCR983" s="35"/>
      <c r="CCS983" s="34"/>
      <c r="CCZ983" s="35"/>
      <c r="CDA983" s="34"/>
      <c r="CDH983" s="35"/>
      <c r="CDI983" s="34"/>
      <c r="CDP983" s="35"/>
      <c r="CDQ983" s="34"/>
      <c r="CDX983" s="35"/>
      <c r="CDY983" s="34"/>
      <c r="CEF983" s="35"/>
      <c r="CEG983" s="34"/>
      <c r="CEN983" s="35"/>
      <c r="CEO983" s="34"/>
      <c r="CEV983" s="35"/>
      <c r="CEW983" s="34"/>
      <c r="CFD983" s="35"/>
      <c r="CFE983" s="34"/>
      <c r="CFL983" s="35"/>
      <c r="CFM983" s="34"/>
      <c r="CFT983" s="35"/>
      <c r="CFU983" s="34"/>
      <c r="CGB983" s="35"/>
      <c r="CGC983" s="34"/>
      <c r="CGJ983" s="35"/>
      <c r="CGK983" s="34"/>
      <c r="CGR983" s="35"/>
      <c r="CGS983" s="34"/>
      <c r="CGZ983" s="35"/>
      <c r="CHA983" s="34"/>
      <c r="CHH983" s="35"/>
      <c r="CHI983" s="34"/>
      <c r="CHP983" s="35"/>
      <c r="CHQ983" s="34"/>
      <c r="CHX983" s="35"/>
      <c r="CHY983" s="34"/>
      <c r="CIF983" s="35"/>
      <c r="CIG983" s="34"/>
      <c r="CIN983" s="35"/>
      <c r="CIO983" s="34"/>
      <c r="CIV983" s="35"/>
      <c r="CIW983" s="34"/>
      <c r="CJD983" s="35"/>
      <c r="CJE983" s="34"/>
      <c r="CJL983" s="35"/>
      <c r="CJM983" s="34"/>
      <c r="CJT983" s="35"/>
      <c r="CJU983" s="34"/>
      <c r="CKB983" s="35"/>
      <c r="CKC983" s="34"/>
      <c r="CKJ983" s="35"/>
      <c r="CKK983" s="34"/>
      <c r="CKR983" s="35"/>
      <c r="CKS983" s="34"/>
      <c r="CKZ983" s="35"/>
      <c r="CLA983" s="34"/>
      <c r="CLH983" s="35"/>
      <c r="CLI983" s="34"/>
      <c r="CLP983" s="35"/>
      <c r="CLQ983" s="34"/>
      <c r="CLX983" s="35"/>
      <c r="CLY983" s="34"/>
      <c r="CMF983" s="35"/>
      <c r="CMG983" s="34"/>
      <c r="CMN983" s="35"/>
      <c r="CMO983" s="34"/>
      <c r="CMV983" s="35"/>
      <c r="CMW983" s="34"/>
      <c r="CND983" s="35"/>
      <c r="CNE983" s="34"/>
      <c r="CNL983" s="35"/>
      <c r="CNM983" s="34"/>
      <c r="CNT983" s="35"/>
      <c r="CNU983" s="34"/>
      <c r="COB983" s="35"/>
      <c r="COC983" s="34"/>
      <c r="COJ983" s="35"/>
      <c r="COK983" s="34"/>
      <c r="COR983" s="35"/>
      <c r="COS983" s="34"/>
      <c r="COZ983" s="35"/>
      <c r="CPA983" s="34"/>
      <c r="CPH983" s="35"/>
      <c r="CPI983" s="34"/>
      <c r="CPP983" s="35"/>
      <c r="CPQ983" s="34"/>
      <c r="CPX983" s="35"/>
      <c r="CPY983" s="34"/>
      <c r="CQF983" s="35"/>
      <c r="CQG983" s="34"/>
      <c r="CQN983" s="35"/>
      <c r="CQO983" s="34"/>
      <c r="CQV983" s="35"/>
      <c r="CQW983" s="34"/>
      <c r="CRD983" s="35"/>
      <c r="CRE983" s="34"/>
      <c r="CRL983" s="35"/>
      <c r="CRM983" s="34"/>
      <c r="CRT983" s="35"/>
      <c r="CRU983" s="34"/>
      <c r="CSB983" s="35"/>
      <c r="CSC983" s="34"/>
      <c r="CSJ983" s="35"/>
      <c r="CSK983" s="34"/>
      <c r="CSR983" s="35"/>
      <c r="CSS983" s="34"/>
      <c r="CSZ983" s="35"/>
      <c r="CTA983" s="34"/>
      <c r="CTH983" s="35"/>
      <c r="CTI983" s="34"/>
      <c r="CTP983" s="35"/>
      <c r="CTQ983" s="34"/>
      <c r="CTX983" s="35"/>
      <c r="CTY983" s="34"/>
      <c r="CUF983" s="35"/>
      <c r="CUG983" s="34"/>
      <c r="CUN983" s="35"/>
      <c r="CUO983" s="34"/>
      <c r="CUV983" s="35"/>
      <c r="CUW983" s="34"/>
      <c r="CVD983" s="35"/>
      <c r="CVE983" s="34"/>
      <c r="CVL983" s="35"/>
      <c r="CVM983" s="34"/>
      <c r="CVT983" s="35"/>
      <c r="CVU983" s="34"/>
      <c r="CWB983" s="35"/>
      <c r="CWC983" s="34"/>
      <c r="CWJ983" s="35"/>
      <c r="CWK983" s="34"/>
      <c r="CWR983" s="35"/>
      <c r="CWS983" s="34"/>
      <c r="CWZ983" s="35"/>
      <c r="CXA983" s="34"/>
      <c r="CXH983" s="35"/>
      <c r="CXI983" s="34"/>
      <c r="CXP983" s="35"/>
      <c r="CXQ983" s="34"/>
      <c r="CXX983" s="35"/>
      <c r="CXY983" s="34"/>
      <c r="CYF983" s="35"/>
      <c r="CYG983" s="34"/>
      <c r="CYN983" s="35"/>
      <c r="CYO983" s="34"/>
      <c r="CYV983" s="35"/>
      <c r="CYW983" s="34"/>
      <c r="CZD983" s="35"/>
      <c r="CZE983" s="34"/>
      <c r="CZL983" s="35"/>
      <c r="CZM983" s="34"/>
      <c r="CZT983" s="35"/>
      <c r="CZU983" s="34"/>
      <c r="DAB983" s="35"/>
      <c r="DAC983" s="34"/>
      <c r="DAJ983" s="35"/>
      <c r="DAK983" s="34"/>
      <c r="DAR983" s="35"/>
      <c r="DAS983" s="34"/>
      <c r="DAZ983" s="35"/>
      <c r="DBA983" s="34"/>
      <c r="DBH983" s="35"/>
      <c r="DBI983" s="34"/>
      <c r="DBP983" s="35"/>
      <c r="DBQ983" s="34"/>
      <c r="DBX983" s="35"/>
      <c r="DBY983" s="34"/>
      <c r="DCF983" s="35"/>
      <c r="DCG983" s="34"/>
      <c r="DCN983" s="35"/>
      <c r="DCO983" s="34"/>
      <c r="DCV983" s="35"/>
      <c r="DCW983" s="34"/>
      <c r="DDD983" s="35"/>
      <c r="DDE983" s="34"/>
      <c r="DDL983" s="35"/>
      <c r="DDM983" s="34"/>
      <c r="DDT983" s="35"/>
      <c r="DDU983" s="34"/>
      <c r="DEB983" s="35"/>
      <c r="DEC983" s="34"/>
      <c r="DEJ983" s="35"/>
      <c r="DEK983" s="34"/>
      <c r="DER983" s="35"/>
      <c r="DES983" s="34"/>
      <c r="DEZ983" s="35"/>
      <c r="DFA983" s="34"/>
      <c r="DFH983" s="35"/>
      <c r="DFI983" s="34"/>
      <c r="DFP983" s="35"/>
      <c r="DFQ983" s="34"/>
      <c r="DFX983" s="35"/>
      <c r="DFY983" s="34"/>
      <c r="DGF983" s="35"/>
      <c r="DGG983" s="34"/>
      <c r="DGN983" s="35"/>
      <c r="DGO983" s="34"/>
      <c r="DGV983" s="35"/>
      <c r="DGW983" s="34"/>
      <c r="DHD983" s="35"/>
      <c r="DHE983" s="34"/>
      <c r="DHL983" s="35"/>
      <c r="DHM983" s="34"/>
      <c r="DHT983" s="35"/>
      <c r="DHU983" s="34"/>
      <c r="DIB983" s="35"/>
      <c r="DIC983" s="34"/>
      <c r="DIJ983" s="35"/>
      <c r="DIK983" s="34"/>
      <c r="DIR983" s="35"/>
      <c r="DIS983" s="34"/>
      <c r="DIZ983" s="35"/>
      <c r="DJA983" s="34"/>
      <c r="DJH983" s="35"/>
      <c r="DJI983" s="34"/>
      <c r="DJP983" s="35"/>
      <c r="DJQ983" s="34"/>
      <c r="DJX983" s="35"/>
      <c r="DJY983" s="34"/>
      <c r="DKF983" s="35"/>
      <c r="DKG983" s="34"/>
      <c r="DKN983" s="35"/>
      <c r="DKO983" s="34"/>
      <c r="DKV983" s="35"/>
      <c r="DKW983" s="34"/>
      <c r="DLD983" s="35"/>
      <c r="DLE983" s="34"/>
      <c r="DLL983" s="35"/>
      <c r="DLM983" s="34"/>
      <c r="DLT983" s="35"/>
      <c r="DLU983" s="34"/>
      <c r="DMB983" s="35"/>
      <c r="DMC983" s="34"/>
      <c r="DMJ983" s="35"/>
      <c r="DMK983" s="34"/>
      <c r="DMR983" s="35"/>
      <c r="DMS983" s="34"/>
      <c r="DMZ983" s="35"/>
      <c r="DNA983" s="34"/>
      <c r="DNH983" s="35"/>
      <c r="DNI983" s="34"/>
      <c r="DNP983" s="35"/>
      <c r="DNQ983" s="34"/>
      <c r="DNX983" s="35"/>
      <c r="DNY983" s="34"/>
      <c r="DOF983" s="35"/>
      <c r="DOG983" s="34"/>
      <c r="DON983" s="35"/>
      <c r="DOO983" s="34"/>
      <c r="DOV983" s="35"/>
      <c r="DOW983" s="34"/>
      <c r="DPD983" s="35"/>
      <c r="DPE983" s="34"/>
      <c r="DPL983" s="35"/>
      <c r="DPM983" s="34"/>
      <c r="DPT983" s="35"/>
      <c r="DPU983" s="34"/>
      <c r="DQB983" s="35"/>
      <c r="DQC983" s="34"/>
      <c r="DQJ983" s="35"/>
      <c r="DQK983" s="34"/>
      <c r="DQR983" s="35"/>
      <c r="DQS983" s="34"/>
      <c r="DQZ983" s="35"/>
      <c r="DRA983" s="34"/>
      <c r="DRH983" s="35"/>
      <c r="DRI983" s="34"/>
      <c r="DRP983" s="35"/>
      <c r="DRQ983" s="34"/>
      <c r="DRX983" s="35"/>
      <c r="DRY983" s="34"/>
      <c r="DSF983" s="35"/>
      <c r="DSG983" s="34"/>
      <c r="DSN983" s="35"/>
      <c r="DSO983" s="34"/>
      <c r="DSV983" s="35"/>
      <c r="DSW983" s="34"/>
      <c r="DTD983" s="35"/>
      <c r="DTE983" s="34"/>
      <c r="DTL983" s="35"/>
      <c r="DTM983" s="34"/>
      <c r="DTT983" s="35"/>
      <c r="DTU983" s="34"/>
      <c r="DUB983" s="35"/>
      <c r="DUC983" s="34"/>
      <c r="DUJ983" s="35"/>
      <c r="DUK983" s="34"/>
      <c r="DUR983" s="35"/>
      <c r="DUS983" s="34"/>
      <c r="DUZ983" s="35"/>
      <c r="DVA983" s="34"/>
      <c r="DVH983" s="35"/>
      <c r="DVI983" s="34"/>
      <c r="DVP983" s="35"/>
      <c r="DVQ983" s="34"/>
      <c r="DVX983" s="35"/>
      <c r="DVY983" s="34"/>
      <c r="DWF983" s="35"/>
      <c r="DWG983" s="34"/>
      <c r="DWN983" s="35"/>
      <c r="DWO983" s="34"/>
      <c r="DWV983" s="35"/>
      <c r="DWW983" s="34"/>
      <c r="DXD983" s="35"/>
      <c r="DXE983" s="34"/>
      <c r="DXL983" s="35"/>
      <c r="DXM983" s="34"/>
      <c r="DXT983" s="35"/>
      <c r="DXU983" s="34"/>
      <c r="DYB983" s="35"/>
      <c r="DYC983" s="34"/>
      <c r="DYJ983" s="35"/>
      <c r="DYK983" s="34"/>
      <c r="DYR983" s="35"/>
      <c r="DYS983" s="34"/>
      <c r="DYZ983" s="35"/>
      <c r="DZA983" s="34"/>
      <c r="DZH983" s="35"/>
      <c r="DZI983" s="34"/>
      <c r="DZP983" s="35"/>
      <c r="DZQ983" s="34"/>
      <c r="DZX983" s="35"/>
      <c r="DZY983" s="34"/>
      <c r="EAF983" s="35"/>
      <c r="EAG983" s="34"/>
      <c r="EAN983" s="35"/>
      <c r="EAO983" s="34"/>
      <c r="EAV983" s="35"/>
      <c r="EAW983" s="34"/>
      <c r="EBD983" s="35"/>
      <c r="EBE983" s="34"/>
      <c r="EBL983" s="35"/>
      <c r="EBM983" s="34"/>
      <c r="EBT983" s="35"/>
      <c r="EBU983" s="34"/>
      <c r="ECB983" s="35"/>
      <c r="ECC983" s="34"/>
      <c r="ECJ983" s="35"/>
      <c r="ECK983" s="34"/>
      <c r="ECR983" s="35"/>
      <c r="ECS983" s="34"/>
      <c r="ECZ983" s="35"/>
      <c r="EDA983" s="34"/>
      <c r="EDH983" s="35"/>
      <c r="EDI983" s="34"/>
      <c r="EDP983" s="35"/>
      <c r="EDQ983" s="34"/>
      <c r="EDX983" s="35"/>
      <c r="EDY983" s="34"/>
      <c r="EEF983" s="35"/>
      <c r="EEG983" s="34"/>
      <c r="EEN983" s="35"/>
      <c r="EEO983" s="34"/>
      <c r="EEV983" s="35"/>
      <c r="EEW983" s="34"/>
      <c r="EFD983" s="35"/>
      <c r="EFE983" s="34"/>
      <c r="EFL983" s="35"/>
      <c r="EFM983" s="34"/>
      <c r="EFT983" s="35"/>
      <c r="EFU983" s="34"/>
      <c r="EGB983" s="35"/>
      <c r="EGC983" s="34"/>
      <c r="EGJ983" s="35"/>
      <c r="EGK983" s="34"/>
      <c r="EGR983" s="35"/>
      <c r="EGS983" s="34"/>
      <c r="EGZ983" s="35"/>
      <c r="EHA983" s="34"/>
      <c r="EHH983" s="35"/>
      <c r="EHI983" s="34"/>
      <c r="EHP983" s="35"/>
      <c r="EHQ983" s="34"/>
      <c r="EHX983" s="35"/>
      <c r="EHY983" s="34"/>
      <c r="EIF983" s="35"/>
      <c r="EIG983" s="34"/>
      <c r="EIN983" s="35"/>
      <c r="EIO983" s="34"/>
      <c r="EIV983" s="35"/>
      <c r="EIW983" s="34"/>
      <c r="EJD983" s="35"/>
      <c r="EJE983" s="34"/>
      <c r="EJL983" s="35"/>
      <c r="EJM983" s="34"/>
      <c r="EJT983" s="35"/>
      <c r="EJU983" s="34"/>
      <c r="EKB983" s="35"/>
      <c r="EKC983" s="34"/>
      <c r="EKJ983" s="35"/>
      <c r="EKK983" s="34"/>
      <c r="EKR983" s="35"/>
      <c r="EKS983" s="34"/>
      <c r="EKZ983" s="35"/>
      <c r="ELA983" s="34"/>
      <c r="ELH983" s="35"/>
      <c r="ELI983" s="34"/>
      <c r="ELP983" s="35"/>
      <c r="ELQ983" s="34"/>
      <c r="ELX983" s="35"/>
      <c r="ELY983" s="34"/>
      <c r="EMF983" s="35"/>
      <c r="EMG983" s="34"/>
      <c r="EMN983" s="35"/>
      <c r="EMO983" s="34"/>
      <c r="EMV983" s="35"/>
      <c r="EMW983" s="34"/>
      <c r="END983" s="35"/>
      <c r="ENE983" s="34"/>
      <c r="ENL983" s="35"/>
      <c r="ENM983" s="34"/>
      <c r="ENT983" s="35"/>
      <c r="ENU983" s="34"/>
      <c r="EOB983" s="35"/>
      <c r="EOC983" s="34"/>
      <c r="EOJ983" s="35"/>
      <c r="EOK983" s="34"/>
      <c r="EOR983" s="35"/>
      <c r="EOS983" s="34"/>
      <c r="EOZ983" s="35"/>
      <c r="EPA983" s="34"/>
      <c r="EPH983" s="35"/>
      <c r="EPI983" s="34"/>
      <c r="EPP983" s="35"/>
      <c r="EPQ983" s="34"/>
      <c r="EPX983" s="35"/>
      <c r="EPY983" s="34"/>
      <c r="EQF983" s="35"/>
      <c r="EQG983" s="34"/>
      <c r="EQN983" s="35"/>
      <c r="EQO983" s="34"/>
      <c r="EQV983" s="35"/>
      <c r="EQW983" s="34"/>
      <c r="ERD983" s="35"/>
      <c r="ERE983" s="34"/>
      <c r="ERL983" s="35"/>
      <c r="ERM983" s="34"/>
      <c r="ERT983" s="35"/>
      <c r="ERU983" s="34"/>
      <c r="ESB983" s="35"/>
      <c r="ESC983" s="34"/>
      <c r="ESJ983" s="35"/>
      <c r="ESK983" s="34"/>
      <c r="ESR983" s="35"/>
      <c r="ESS983" s="34"/>
      <c r="ESZ983" s="35"/>
      <c r="ETA983" s="34"/>
      <c r="ETH983" s="35"/>
      <c r="ETI983" s="34"/>
      <c r="ETP983" s="35"/>
      <c r="ETQ983" s="34"/>
      <c r="ETX983" s="35"/>
      <c r="ETY983" s="34"/>
      <c r="EUF983" s="35"/>
      <c r="EUG983" s="34"/>
      <c r="EUN983" s="35"/>
      <c r="EUO983" s="34"/>
      <c r="EUV983" s="35"/>
      <c r="EUW983" s="34"/>
      <c r="EVD983" s="35"/>
      <c r="EVE983" s="34"/>
      <c r="EVL983" s="35"/>
      <c r="EVM983" s="34"/>
      <c r="EVT983" s="35"/>
      <c r="EVU983" s="34"/>
      <c r="EWB983" s="35"/>
      <c r="EWC983" s="34"/>
      <c r="EWJ983" s="35"/>
      <c r="EWK983" s="34"/>
      <c r="EWR983" s="35"/>
      <c r="EWS983" s="34"/>
      <c r="EWZ983" s="35"/>
      <c r="EXA983" s="34"/>
      <c r="EXH983" s="35"/>
      <c r="EXI983" s="34"/>
      <c r="EXP983" s="35"/>
      <c r="EXQ983" s="34"/>
      <c r="EXX983" s="35"/>
      <c r="EXY983" s="34"/>
      <c r="EYF983" s="35"/>
      <c r="EYG983" s="34"/>
      <c r="EYN983" s="35"/>
      <c r="EYO983" s="34"/>
      <c r="EYV983" s="35"/>
      <c r="EYW983" s="34"/>
      <c r="EZD983" s="35"/>
      <c r="EZE983" s="34"/>
      <c r="EZL983" s="35"/>
      <c r="EZM983" s="34"/>
      <c r="EZT983" s="35"/>
      <c r="EZU983" s="34"/>
      <c r="FAB983" s="35"/>
      <c r="FAC983" s="34"/>
      <c r="FAJ983" s="35"/>
      <c r="FAK983" s="34"/>
      <c r="FAR983" s="35"/>
      <c r="FAS983" s="34"/>
      <c r="FAZ983" s="35"/>
      <c r="FBA983" s="34"/>
      <c r="FBH983" s="35"/>
      <c r="FBI983" s="34"/>
      <c r="FBP983" s="35"/>
      <c r="FBQ983" s="34"/>
      <c r="FBX983" s="35"/>
      <c r="FBY983" s="34"/>
      <c r="FCF983" s="35"/>
      <c r="FCG983" s="34"/>
      <c r="FCN983" s="35"/>
      <c r="FCO983" s="34"/>
      <c r="FCV983" s="35"/>
      <c r="FCW983" s="34"/>
      <c r="FDD983" s="35"/>
      <c r="FDE983" s="34"/>
      <c r="FDL983" s="35"/>
      <c r="FDM983" s="34"/>
      <c r="FDT983" s="35"/>
      <c r="FDU983" s="34"/>
      <c r="FEB983" s="35"/>
      <c r="FEC983" s="34"/>
      <c r="FEJ983" s="35"/>
      <c r="FEK983" s="34"/>
      <c r="FER983" s="35"/>
      <c r="FES983" s="34"/>
      <c r="FEZ983" s="35"/>
      <c r="FFA983" s="34"/>
      <c r="FFH983" s="35"/>
      <c r="FFI983" s="34"/>
      <c r="FFP983" s="35"/>
      <c r="FFQ983" s="34"/>
      <c r="FFX983" s="35"/>
      <c r="FFY983" s="34"/>
      <c r="FGF983" s="35"/>
      <c r="FGG983" s="34"/>
      <c r="FGN983" s="35"/>
      <c r="FGO983" s="34"/>
      <c r="FGV983" s="35"/>
      <c r="FGW983" s="34"/>
      <c r="FHD983" s="35"/>
      <c r="FHE983" s="34"/>
      <c r="FHL983" s="35"/>
      <c r="FHM983" s="34"/>
      <c r="FHT983" s="35"/>
      <c r="FHU983" s="34"/>
      <c r="FIB983" s="35"/>
      <c r="FIC983" s="34"/>
      <c r="FIJ983" s="35"/>
      <c r="FIK983" s="34"/>
      <c r="FIR983" s="35"/>
      <c r="FIS983" s="34"/>
      <c r="FIZ983" s="35"/>
      <c r="FJA983" s="34"/>
      <c r="FJH983" s="35"/>
      <c r="FJI983" s="34"/>
      <c r="FJP983" s="35"/>
      <c r="FJQ983" s="34"/>
      <c r="FJX983" s="35"/>
      <c r="FJY983" s="34"/>
      <c r="FKF983" s="35"/>
      <c r="FKG983" s="34"/>
      <c r="FKN983" s="35"/>
      <c r="FKO983" s="34"/>
      <c r="FKV983" s="35"/>
      <c r="FKW983" s="34"/>
      <c r="FLD983" s="35"/>
      <c r="FLE983" s="34"/>
      <c r="FLL983" s="35"/>
      <c r="FLM983" s="34"/>
      <c r="FLT983" s="35"/>
      <c r="FLU983" s="34"/>
      <c r="FMB983" s="35"/>
      <c r="FMC983" s="34"/>
      <c r="FMJ983" s="35"/>
      <c r="FMK983" s="34"/>
      <c r="FMR983" s="35"/>
      <c r="FMS983" s="34"/>
      <c r="FMZ983" s="35"/>
      <c r="FNA983" s="34"/>
      <c r="FNH983" s="35"/>
      <c r="FNI983" s="34"/>
      <c r="FNP983" s="35"/>
      <c r="FNQ983" s="34"/>
      <c r="FNX983" s="35"/>
      <c r="FNY983" s="34"/>
      <c r="FOF983" s="35"/>
      <c r="FOG983" s="34"/>
      <c r="FON983" s="35"/>
      <c r="FOO983" s="34"/>
      <c r="FOV983" s="35"/>
      <c r="FOW983" s="34"/>
      <c r="FPD983" s="35"/>
      <c r="FPE983" s="34"/>
      <c r="FPL983" s="35"/>
      <c r="FPM983" s="34"/>
      <c r="FPT983" s="35"/>
      <c r="FPU983" s="34"/>
      <c r="FQB983" s="35"/>
      <c r="FQC983" s="34"/>
      <c r="FQJ983" s="35"/>
      <c r="FQK983" s="34"/>
      <c r="FQR983" s="35"/>
      <c r="FQS983" s="34"/>
      <c r="FQZ983" s="35"/>
      <c r="FRA983" s="34"/>
      <c r="FRH983" s="35"/>
      <c r="FRI983" s="34"/>
      <c r="FRP983" s="35"/>
      <c r="FRQ983" s="34"/>
      <c r="FRX983" s="35"/>
      <c r="FRY983" s="34"/>
      <c r="FSF983" s="35"/>
      <c r="FSG983" s="34"/>
      <c r="FSN983" s="35"/>
      <c r="FSO983" s="34"/>
      <c r="FSV983" s="35"/>
      <c r="FSW983" s="34"/>
      <c r="FTD983" s="35"/>
      <c r="FTE983" s="34"/>
      <c r="FTL983" s="35"/>
      <c r="FTM983" s="34"/>
      <c r="FTT983" s="35"/>
      <c r="FTU983" s="34"/>
      <c r="FUB983" s="35"/>
      <c r="FUC983" s="34"/>
      <c r="FUJ983" s="35"/>
      <c r="FUK983" s="34"/>
      <c r="FUR983" s="35"/>
      <c r="FUS983" s="34"/>
      <c r="FUZ983" s="35"/>
      <c r="FVA983" s="34"/>
      <c r="FVH983" s="35"/>
      <c r="FVI983" s="34"/>
      <c r="FVP983" s="35"/>
      <c r="FVQ983" s="34"/>
      <c r="FVX983" s="35"/>
      <c r="FVY983" s="34"/>
      <c r="FWF983" s="35"/>
      <c r="FWG983" s="34"/>
      <c r="FWN983" s="35"/>
      <c r="FWO983" s="34"/>
      <c r="FWV983" s="35"/>
      <c r="FWW983" s="34"/>
      <c r="FXD983" s="35"/>
      <c r="FXE983" s="34"/>
      <c r="FXL983" s="35"/>
      <c r="FXM983" s="34"/>
      <c r="FXT983" s="35"/>
      <c r="FXU983" s="34"/>
      <c r="FYB983" s="35"/>
      <c r="FYC983" s="34"/>
      <c r="FYJ983" s="35"/>
      <c r="FYK983" s="34"/>
      <c r="FYR983" s="35"/>
      <c r="FYS983" s="34"/>
      <c r="FYZ983" s="35"/>
      <c r="FZA983" s="34"/>
      <c r="FZH983" s="35"/>
      <c r="FZI983" s="34"/>
      <c r="FZP983" s="35"/>
      <c r="FZQ983" s="34"/>
      <c r="FZX983" s="35"/>
      <c r="FZY983" s="34"/>
      <c r="GAF983" s="35"/>
      <c r="GAG983" s="34"/>
      <c r="GAN983" s="35"/>
      <c r="GAO983" s="34"/>
      <c r="GAV983" s="35"/>
      <c r="GAW983" s="34"/>
      <c r="GBD983" s="35"/>
      <c r="GBE983" s="34"/>
      <c r="GBL983" s="35"/>
      <c r="GBM983" s="34"/>
      <c r="GBT983" s="35"/>
      <c r="GBU983" s="34"/>
      <c r="GCB983" s="35"/>
      <c r="GCC983" s="34"/>
      <c r="GCJ983" s="35"/>
      <c r="GCK983" s="34"/>
      <c r="GCR983" s="35"/>
      <c r="GCS983" s="34"/>
      <c r="GCZ983" s="35"/>
      <c r="GDA983" s="34"/>
      <c r="GDH983" s="35"/>
      <c r="GDI983" s="34"/>
      <c r="GDP983" s="35"/>
      <c r="GDQ983" s="34"/>
      <c r="GDX983" s="35"/>
      <c r="GDY983" s="34"/>
      <c r="GEF983" s="35"/>
      <c r="GEG983" s="34"/>
      <c r="GEN983" s="35"/>
      <c r="GEO983" s="34"/>
      <c r="GEV983" s="35"/>
      <c r="GEW983" s="34"/>
      <c r="GFD983" s="35"/>
      <c r="GFE983" s="34"/>
      <c r="GFL983" s="35"/>
      <c r="GFM983" s="34"/>
      <c r="GFT983" s="35"/>
      <c r="GFU983" s="34"/>
      <c r="GGB983" s="35"/>
      <c r="GGC983" s="34"/>
      <c r="GGJ983" s="35"/>
      <c r="GGK983" s="34"/>
      <c r="GGR983" s="35"/>
      <c r="GGS983" s="34"/>
      <c r="GGZ983" s="35"/>
      <c r="GHA983" s="34"/>
      <c r="GHH983" s="35"/>
      <c r="GHI983" s="34"/>
      <c r="GHP983" s="35"/>
      <c r="GHQ983" s="34"/>
      <c r="GHX983" s="35"/>
      <c r="GHY983" s="34"/>
      <c r="GIF983" s="35"/>
      <c r="GIG983" s="34"/>
      <c r="GIN983" s="35"/>
      <c r="GIO983" s="34"/>
      <c r="GIV983" s="35"/>
      <c r="GIW983" s="34"/>
      <c r="GJD983" s="35"/>
      <c r="GJE983" s="34"/>
      <c r="GJL983" s="35"/>
      <c r="GJM983" s="34"/>
      <c r="GJT983" s="35"/>
      <c r="GJU983" s="34"/>
      <c r="GKB983" s="35"/>
      <c r="GKC983" s="34"/>
      <c r="GKJ983" s="35"/>
      <c r="GKK983" s="34"/>
      <c r="GKR983" s="35"/>
      <c r="GKS983" s="34"/>
      <c r="GKZ983" s="35"/>
      <c r="GLA983" s="34"/>
      <c r="GLH983" s="35"/>
      <c r="GLI983" s="34"/>
      <c r="GLP983" s="35"/>
      <c r="GLQ983" s="34"/>
      <c r="GLX983" s="35"/>
      <c r="GLY983" s="34"/>
      <c r="GMF983" s="35"/>
      <c r="GMG983" s="34"/>
      <c r="GMN983" s="35"/>
      <c r="GMO983" s="34"/>
      <c r="GMV983" s="35"/>
      <c r="GMW983" s="34"/>
      <c r="GND983" s="35"/>
      <c r="GNE983" s="34"/>
      <c r="GNL983" s="35"/>
      <c r="GNM983" s="34"/>
      <c r="GNT983" s="35"/>
      <c r="GNU983" s="34"/>
      <c r="GOB983" s="35"/>
      <c r="GOC983" s="34"/>
      <c r="GOJ983" s="35"/>
      <c r="GOK983" s="34"/>
      <c r="GOR983" s="35"/>
      <c r="GOS983" s="34"/>
      <c r="GOZ983" s="35"/>
      <c r="GPA983" s="34"/>
      <c r="GPH983" s="35"/>
      <c r="GPI983" s="34"/>
      <c r="GPP983" s="35"/>
      <c r="GPQ983" s="34"/>
      <c r="GPX983" s="35"/>
      <c r="GPY983" s="34"/>
      <c r="GQF983" s="35"/>
      <c r="GQG983" s="34"/>
      <c r="GQN983" s="35"/>
      <c r="GQO983" s="34"/>
      <c r="GQV983" s="35"/>
      <c r="GQW983" s="34"/>
      <c r="GRD983" s="35"/>
      <c r="GRE983" s="34"/>
      <c r="GRL983" s="35"/>
      <c r="GRM983" s="34"/>
      <c r="GRT983" s="35"/>
      <c r="GRU983" s="34"/>
      <c r="GSB983" s="35"/>
      <c r="GSC983" s="34"/>
      <c r="GSJ983" s="35"/>
      <c r="GSK983" s="34"/>
      <c r="GSR983" s="35"/>
      <c r="GSS983" s="34"/>
      <c r="GSZ983" s="35"/>
      <c r="GTA983" s="34"/>
      <c r="GTH983" s="35"/>
      <c r="GTI983" s="34"/>
      <c r="GTP983" s="35"/>
      <c r="GTQ983" s="34"/>
      <c r="GTX983" s="35"/>
      <c r="GTY983" s="34"/>
      <c r="GUF983" s="35"/>
      <c r="GUG983" s="34"/>
      <c r="GUN983" s="35"/>
      <c r="GUO983" s="34"/>
      <c r="GUV983" s="35"/>
      <c r="GUW983" s="34"/>
      <c r="GVD983" s="35"/>
      <c r="GVE983" s="34"/>
      <c r="GVL983" s="35"/>
      <c r="GVM983" s="34"/>
      <c r="GVT983" s="35"/>
      <c r="GVU983" s="34"/>
      <c r="GWB983" s="35"/>
      <c r="GWC983" s="34"/>
      <c r="GWJ983" s="35"/>
      <c r="GWK983" s="34"/>
      <c r="GWR983" s="35"/>
      <c r="GWS983" s="34"/>
      <c r="GWZ983" s="35"/>
      <c r="GXA983" s="34"/>
      <c r="GXH983" s="35"/>
      <c r="GXI983" s="34"/>
      <c r="GXP983" s="35"/>
      <c r="GXQ983" s="34"/>
      <c r="GXX983" s="35"/>
      <c r="GXY983" s="34"/>
      <c r="GYF983" s="35"/>
      <c r="GYG983" s="34"/>
      <c r="GYN983" s="35"/>
      <c r="GYO983" s="34"/>
      <c r="GYV983" s="35"/>
      <c r="GYW983" s="34"/>
      <c r="GZD983" s="35"/>
      <c r="GZE983" s="34"/>
      <c r="GZL983" s="35"/>
      <c r="GZM983" s="34"/>
      <c r="GZT983" s="35"/>
      <c r="GZU983" s="34"/>
      <c r="HAB983" s="35"/>
      <c r="HAC983" s="34"/>
      <c r="HAJ983" s="35"/>
      <c r="HAK983" s="34"/>
      <c r="HAR983" s="35"/>
      <c r="HAS983" s="34"/>
      <c r="HAZ983" s="35"/>
      <c r="HBA983" s="34"/>
      <c r="HBH983" s="35"/>
      <c r="HBI983" s="34"/>
      <c r="HBP983" s="35"/>
      <c r="HBQ983" s="34"/>
      <c r="HBX983" s="35"/>
      <c r="HBY983" s="34"/>
      <c r="HCF983" s="35"/>
      <c r="HCG983" s="34"/>
      <c r="HCN983" s="35"/>
      <c r="HCO983" s="34"/>
      <c r="HCV983" s="35"/>
      <c r="HCW983" s="34"/>
      <c r="HDD983" s="35"/>
      <c r="HDE983" s="34"/>
      <c r="HDL983" s="35"/>
      <c r="HDM983" s="34"/>
      <c r="HDT983" s="35"/>
      <c r="HDU983" s="34"/>
      <c r="HEB983" s="35"/>
      <c r="HEC983" s="34"/>
      <c r="HEJ983" s="35"/>
      <c r="HEK983" s="34"/>
      <c r="HER983" s="35"/>
      <c r="HES983" s="34"/>
      <c r="HEZ983" s="35"/>
      <c r="HFA983" s="34"/>
      <c r="HFH983" s="35"/>
      <c r="HFI983" s="34"/>
      <c r="HFP983" s="35"/>
      <c r="HFQ983" s="34"/>
      <c r="HFX983" s="35"/>
      <c r="HFY983" s="34"/>
      <c r="HGF983" s="35"/>
      <c r="HGG983" s="34"/>
      <c r="HGN983" s="35"/>
      <c r="HGO983" s="34"/>
      <c r="HGV983" s="35"/>
      <c r="HGW983" s="34"/>
      <c r="HHD983" s="35"/>
      <c r="HHE983" s="34"/>
      <c r="HHL983" s="35"/>
      <c r="HHM983" s="34"/>
      <c r="HHT983" s="35"/>
      <c r="HHU983" s="34"/>
      <c r="HIB983" s="35"/>
      <c r="HIC983" s="34"/>
      <c r="HIJ983" s="35"/>
      <c r="HIK983" s="34"/>
      <c r="HIR983" s="35"/>
      <c r="HIS983" s="34"/>
      <c r="HIZ983" s="35"/>
      <c r="HJA983" s="34"/>
      <c r="HJH983" s="35"/>
      <c r="HJI983" s="34"/>
      <c r="HJP983" s="35"/>
      <c r="HJQ983" s="34"/>
      <c r="HJX983" s="35"/>
      <c r="HJY983" s="34"/>
      <c r="HKF983" s="35"/>
      <c r="HKG983" s="34"/>
      <c r="HKN983" s="35"/>
      <c r="HKO983" s="34"/>
      <c r="HKV983" s="35"/>
      <c r="HKW983" s="34"/>
      <c r="HLD983" s="35"/>
      <c r="HLE983" s="34"/>
      <c r="HLL983" s="35"/>
      <c r="HLM983" s="34"/>
      <c r="HLT983" s="35"/>
      <c r="HLU983" s="34"/>
      <c r="HMB983" s="35"/>
      <c r="HMC983" s="34"/>
      <c r="HMJ983" s="35"/>
      <c r="HMK983" s="34"/>
      <c r="HMR983" s="35"/>
      <c r="HMS983" s="34"/>
      <c r="HMZ983" s="35"/>
      <c r="HNA983" s="34"/>
      <c r="HNH983" s="35"/>
      <c r="HNI983" s="34"/>
      <c r="HNP983" s="35"/>
      <c r="HNQ983" s="34"/>
      <c r="HNX983" s="35"/>
      <c r="HNY983" s="34"/>
      <c r="HOF983" s="35"/>
      <c r="HOG983" s="34"/>
      <c r="HON983" s="35"/>
      <c r="HOO983" s="34"/>
      <c r="HOV983" s="35"/>
      <c r="HOW983" s="34"/>
      <c r="HPD983" s="35"/>
      <c r="HPE983" s="34"/>
      <c r="HPL983" s="35"/>
      <c r="HPM983" s="34"/>
      <c r="HPT983" s="35"/>
      <c r="HPU983" s="34"/>
      <c r="HQB983" s="35"/>
      <c r="HQC983" s="34"/>
      <c r="HQJ983" s="35"/>
      <c r="HQK983" s="34"/>
      <c r="HQR983" s="35"/>
      <c r="HQS983" s="34"/>
      <c r="HQZ983" s="35"/>
      <c r="HRA983" s="34"/>
      <c r="HRH983" s="35"/>
      <c r="HRI983" s="34"/>
      <c r="HRP983" s="35"/>
      <c r="HRQ983" s="34"/>
      <c r="HRX983" s="35"/>
      <c r="HRY983" s="34"/>
      <c r="HSF983" s="35"/>
      <c r="HSG983" s="34"/>
      <c r="HSN983" s="35"/>
      <c r="HSO983" s="34"/>
      <c r="HSV983" s="35"/>
      <c r="HSW983" s="34"/>
      <c r="HTD983" s="35"/>
      <c r="HTE983" s="34"/>
      <c r="HTL983" s="35"/>
      <c r="HTM983" s="34"/>
      <c r="HTT983" s="35"/>
      <c r="HTU983" s="34"/>
      <c r="HUB983" s="35"/>
      <c r="HUC983" s="34"/>
      <c r="HUJ983" s="35"/>
      <c r="HUK983" s="34"/>
      <c r="HUR983" s="35"/>
      <c r="HUS983" s="34"/>
      <c r="HUZ983" s="35"/>
      <c r="HVA983" s="34"/>
      <c r="HVH983" s="35"/>
      <c r="HVI983" s="34"/>
      <c r="HVP983" s="35"/>
      <c r="HVQ983" s="34"/>
      <c r="HVX983" s="35"/>
      <c r="HVY983" s="34"/>
      <c r="HWF983" s="35"/>
      <c r="HWG983" s="34"/>
      <c r="HWN983" s="35"/>
      <c r="HWO983" s="34"/>
      <c r="HWV983" s="35"/>
      <c r="HWW983" s="34"/>
      <c r="HXD983" s="35"/>
      <c r="HXE983" s="34"/>
      <c r="HXL983" s="35"/>
      <c r="HXM983" s="34"/>
      <c r="HXT983" s="35"/>
      <c r="HXU983" s="34"/>
      <c r="HYB983" s="35"/>
      <c r="HYC983" s="34"/>
      <c r="HYJ983" s="35"/>
      <c r="HYK983" s="34"/>
      <c r="HYR983" s="35"/>
      <c r="HYS983" s="34"/>
      <c r="HYZ983" s="35"/>
      <c r="HZA983" s="34"/>
      <c r="HZH983" s="35"/>
      <c r="HZI983" s="34"/>
      <c r="HZP983" s="35"/>
      <c r="HZQ983" s="34"/>
      <c r="HZX983" s="35"/>
      <c r="HZY983" s="34"/>
      <c r="IAF983" s="35"/>
      <c r="IAG983" s="34"/>
      <c r="IAN983" s="35"/>
      <c r="IAO983" s="34"/>
      <c r="IAV983" s="35"/>
      <c r="IAW983" s="34"/>
      <c r="IBD983" s="35"/>
      <c r="IBE983" s="34"/>
      <c r="IBL983" s="35"/>
      <c r="IBM983" s="34"/>
      <c r="IBT983" s="35"/>
      <c r="IBU983" s="34"/>
      <c r="ICB983" s="35"/>
      <c r="ICC983" s="34"/>
      <c r="ICJ983" s="35"/>
      <c r="ICK983" s="34"/>
      <c r="ICR983" s="35"/>
      <c r="ICS983" s="34"/>
      <c r="ICZ983" s="35"/>
      <c r="IDA983" s="34"/>
      <c r="IDH983" s="35"/>
      <c r="IDI983" s="34"/>
      <c r="IDP983" s="35"/>
      <c r="IDQ983" s="34"/>
      <c r="IDX983" s="35"/>
      <c r="IDY983" s="34"/>
      <c r="IEF983" s="35"/>
      <c r="IEG983" s="34"/>
      <c r="IEN983" s="35"/>
      <c r="IEO983" s="34"/>
      <c r="IEV983" s="35"/>
      <c r="IEW983" s="34"/>
      <c r="IFD983" s="35"/>
      <c r="IFE983" s="34"/>
      <c r="IFL983" s="35"/>
      <c r="IFM983" s="34"/>
      <c r="IFT983" s="35"/>
      <c r="IFU983" s="34"/>
      <c r="IGB983" s="35"/>
      <c r="IGC983" s="34"/>
      <c r="IGJ983" s="35"/>
      <c r="IGK983" s="34"/>
      <c r="IGR983" s="35"/>
      <c r="IGS983" s="34"/>
      <c r="IGZ983" s="35"/>
      <c r="IHA983" s="34"/>
      <c r="IHH983" s="35"/>
      <c r="IHI983" s="34"/>
      <c r="IHP983" s="35"/>
      <c r="IHQ983" s="34"/>
      <c r="IHX983" s="35"/>
      <c r="IHY983" s="34"/>
      <c r="IIF983" s="35"/>
      <c r="IIG983" s="34"/>
      <c r="IIN983" s="35"/>
      <c r="IIO983" s="34"/>
      <c r="IIV983" s="35"/>
      <c r="IIW983" s="34"/>
      <c r="IJD983" s="35"/>
      <c r="IJE983" s="34"/>
      <c r="IJL983" s="35"/>
      <c r="IJM983" s="34"/>
      <c r="IJT983" s="35"/>
      <c r="IJU983" s="34"/>
      <c r="IKB983" s="35"/>
      <c r="IKC983" s="34"/>
      <c r="IKJ983" s="35"/>
      <c r="IKK983" s="34"/>
      <c r="IKR983" s="35"/>
      <c r="IKS983" s="34"/>
      <c r="IKZ983" s="35"/>
      <c r="ILA983" s="34"/>
      <c r="ILH983" s="35"/>
      <c r="ILI983" s="34"/>
      <c r="ILP983" s="35"/>
      <c r="ILQ983" s="34"/>
      <c r="ILX983" s="35"/>
      <c r="ILY983" s="34"/>
      <c r="IMF983" s="35"/>
      <c r="IMG983" s="34"/>
      <c r="IMN983" s="35"/>
      <c r="IMO983" s="34"/>
      <c r="IMV983" s="35"/>
      <c r="IMW983" s="34"/>
      <c r="IND983" s="35"/>
      <c r="INE983" s="34"/>
      <c r="INL983" s="35"/>
      <c r="INM983" s="34"/>
      <c r="INT983" s="35"/>
      <c r="INU983" s="34"/>
      <c r="IOB983" s="35"/>
      <c r="IOC983" s="34"/>
      <c r="IOJ983" s="35"/>
      <c r="IOK983" s="34"/>
      <c r="IOR983" s="35"/>
      <c r="IOS983" s="34"/>
      <c r="IOZ983" s="35"/>
      <c r="IPA983" s="34"/>
      <c r="IPH983" s="35"/>
      <c r="IPI983" s="34"/>
      <c r="IPP983" s="35"/>
      <c r="IPQ983" s="34"/>
      <c r="IPX983" s="35"/>
      <c r="IPY983" s="34"/>
      <c r="IQF983" s="35"/>
      <c r="IQG983" s="34"/>
      <c r="IQN983" s="35"/>
      <c r="IQO983" s="34"/>
      <c r="IQV983" s="35"/>
      <c r="IQW983" s="34"/>
      <c r="IRD983" s="35"/>
      <c r="IRE983" s="34"/>
      <c r="IRL983" s="35"/>
      <c r="IRM983" s="34"/>
      <c r="IRT983" s="35"/>
      <c r="IRU983" s="34"/>
      <c r="ISB983" s="35"/>
      <c r="ISC983" s="34"/>
      <c r="ISJ983" s="35"/>
      <c r="ISK983" s="34"/>
      <c r="ISR983" s="35"/>
      <c r="ISS983" s="34"/>
      <c r="ISZ983" s="35"/>
      <c r="ITA983" s="34"/>
      <c r="ITH983" s="35"/>
      <c r="ITI983" s="34"/>
      <c r="ITP983" s="35"/>
      <c r="ITQ983" s="34"/>
      <c r="ITX983" s="35"/>
      <c r="ITY983" s="34"/>
      <c r="IUF983" s="35"/>
      <c r="IUG983" s="34"/>
      <c r="IUN983" s="35"/>
      <c r="IUO983" s="34"/>
      <c r="IUV983" s="35"/>
      <c r="IUW983" s="34"/>
      <c r="IVD983" s="35"/>
      <c r="IVE983" s="34"/>
      <c r="IVL983" s="35"/>
      <c r="IVM983" s="34"/>
      <c r="IVT983" s="35"/>
      <c r="IVU983" s="34"/>
      <c r="IWB983" s="35"/>
      <c r="IWC983" s="34"/>
      <c r="IWJ983" s="35"/>
      <c r="IWK983" s="34"/>
      <c r="IWR983" s="35"/>
      <c r="IWS983" s="34"/>
      <c r="IWZ983" s="35"/>
      <c r="IXA983" s="34"/>
      <c r="IXH983" s="35"/>
      <c r="IXI983" s="34"/>
      <c r="IXP983" s="35"/>
      <c r="IXQ983" s="34"/>
      <c r="IXX983" s="35"/>
      <c r="IXY983" s="34"/>
      <c r="IYF983" s="35"/>
      <c r="IYG983" s="34"/>
      <c r="IYN983" s="35"/>
      <c r="IYO983" s="34"/>
      <c r="IYV983" s="35"/>
      <c r="IYW983" s="34"/>
      <c r="IZD983" s="35"/>
      <c r="IZE983" s="34"/>
      <c r="IZL983" s="35"/>
      <c r="IZM983" s="34"/>
      <c r="IZT983" s="35"/>
      <c r="IZU983" s="34"/>
      <c r="JAB983" s="35"/>
      <c r="JAC983" s="34"/>
      <c r="JAJ983" s="35"/>
      <c r="JAK983" s="34"/>
      <c r="JAR983" s="35"/>
      <c r="JAS983" s="34"/>
      <c r="JAZ983" s="35"/>
      <c r="JBA983" s="34"/>
      <c r="JBH983" s="35"/>
      <c r="JBI983" s="34"/>
      <c r="JBP983" s="35"/>
      <c r="JBQ983" s="34"/>
      <c r="JBX983" s="35"/>
      <c r="JBY983" s="34"/>
      <c r="JCF983" s="35"/>
      <c r="JCG983" s="34"/>
      <c r="JCN983" s="35"/>
      <c r="JCO983" s="34"/>
      <c r="JCV983" s="35"/>
      <c r="JCW983" s="34"/>
      <c r="JDD983" s="35"/>
      <c r="JDE983" s="34"/>
      <c r="JDL983" s="35"/>
      <c r="JDM983" s="34"/>
      <c r="JDT983" s="35"/>
      <c r="JDU983" s="34"/>
      <c r="JEB983" s="35"/>
      <c r="JEC983" s="34"/>
      <c r="JEJ983" s="35"/>
      <c r="JEK983" s="34"/>
      <c r="JER983" s="35"/>
      <c r="JES983" s="34"/>
      <c r="JEZ983" s="35"/>
      <c r="JFA983" s="34"/>
      <c r="JFH983" s="35"/>
      <c r="JFI983" s="34"/>
      <c r="JFP983" s="35"/>
      <c r="JFQ983" s="34"/>
      <c r="JFX983" s="35"/>
      <c r="JFY983" s="34"/>
      <c r="JGF983" s="35"/>
      <c r="JGG983" s="34"/>
      <c r="JGN983" s="35"/>
      <c r="JGO983" s="34"/>
      <c r="JGV983" s="35"/>
      <c r="JGW983" s="34"/>
      <c r="JHD983" s="35"/>
      <c r="JHE983" s="34"/>
      <c r="JHL983" s="35"/>
      <c r="JHM983" s="34"/>
      <c r="JHT983" s="35"/>
      <c r="JHU983" s="34"/>
      <c r="JIB983" s="35"/>
      <c r="JIC983" s="34"/>
      <c r="JIJ983" s="35"/>
      <c r="JIK983" s="34"/>
      <c r="JIR983" s="35"/>
      <c r="JIS983" s="34"/>
      <c r="JIZ983" s="35"/>
      <c r="JJA983" s="34"/>
      <c r="JJH983" s="35"/>
      <c r="JJI983" s="34"/>
      <c r="JJP983" s="35"/>
      <c r="JJQ983" s="34"/>
      <c r="JJX983" s="35"/>
      <c r="JJY983" s="34"/>
      <c r="JKF983" s="35"/>
      <c r="JKG983" s="34"/>
      <c r="JKN983" s="35"/>
      <c r="JKO983" s="34"/>
      <c r="JKV983" s="35"/>
      <c r="JKW983" s="34"/>
      <c r="JLD983" s="35"/>
      <c r="JLE983" s="34"/>
      <c r="JLL983" s="35"/>
      <c r="JLM983" s="34"/>
      <c r="JLT983" s="35"/>
      <c r="JLU983" s="34"/>
      <c r="JMB983" s="35"/>
      <c r="JMC983" s="34"/>
      <c r="JMJ983" s="35"/>
      <c r="JMK983" s="34"/>
      <c r="JMR983" s="35"/>
      <c r="JMS983" s="34"/>
      <c r="JMZ983" s="35"/>
      <c r="JNA983" s="34"/>
      <c r="JNH983" s="35"/>
      <c r="JNI983" s="34"/>
      <c r="JNP983" s="35"/>
      <c r="JNQ983" s="34"/>
      <c r="JNX983" s="35"/>
      <c r="JNY983" s="34"/>
      <c r="JOF983" s="35"/>
      <c r="JOG983" s="34"/>
      <c r="JON983" s="35"/>
      <c r="JOO983" s="34"/>
      <c r="JOV983" s="35"/>
      <c r="JOW983" s="34"/>
      <c r="JPD983" s="35"/>
      <c r="JPE983" s="34"/>
      <c r="JPL983" s="35"/>
      <c r="JPM983" s="34"/>
      <c r="JPT983" s="35"/>
      <c r="JPU983" s="34"/>
      <c r="JQB983" s="35"/>
      <c r="JQC983" s="34"/>
      <c r="JQJ983" s="35"/>
      <c r="JQK983" s="34"/>
      <c r="JQR983" s="35"/>
      <c r="JQS983" s="34"/>
      <c r="JQZ983" s="35"/>
      <c r="JRA983" s="34"/>
      <c r="JRH983" s="35"/>
      <c r="JRI983" s="34"/>
      <c r="JRP983" s="35"/>
      <c r="JRQ983" s="34"/>
      <c r="JRX983" s="35"/>
      <c r="JRY983" s="34"/>
      <c r="JSF983" s="35"/>
      <c r="JSG983" s="34"/>
      <c r="JSN983" s="35"/>
      <c r="JSO983" s="34"/>
      <c r="JSV983" s="35"/>
      <c r="JSW983" s="34"/>
      <c r="JTD983" s="35"/>
      <c r="JTE983" s="34"/>
      <c r="JTL983" s="35"/>
      <c r="JTM983" s="34"/>
      <c r="JTT983" s="35"/>
      <c r="JTU983" s="34"/>
      <c r="JUB983" s="35"/>
      <c r="JUC983" s="34"/>
      <c r="JUJ983" s="35"/>
      <c r="JUK983" s="34"/>
      <c r="JUR983" s="35"/>
      <c r="JUS983" s="34"/>
      <c r="JUZ983" s="35"/>
      <c r="JVA983" s="34"/>
      <c r="JVH983" s="35"/>
      <c r="JVI983" s="34"/>
      <c r="JVP983" s="35"/>
      <c r="JVQ983" s="34"/>
      <c r="JVX983" s="35"/>
      <c r="JVY983" s="34"/>
      <c r="JWF983" s="35"/>
      <c r="JWG983" s="34"/>
      <c r="JWN983" s="35"/>
      <c r="JWO983" s="34"/>
      <c r="JWV983" s="35"/>
      <c r="JWW983" s="34"/>
      <c r="JXD983" s="35"/>
      <c r="JXE983" s="34"/>
      <c r="JXL983" s="35"/>
      <c r="JXM983" s="34"/>
      <c r="JXT983" s="35"/>
      <c r="JXU983" s="34"/>
      <c r="JYB983" s="35"/>
      <c r="JYC983" s="34"/>
      <c r="JYJ983" s="35"/>
      <c r="JYK983" s="34"/>
      <c r="JYR983" s="35"/>
      <c r="JYS983" s="34"/>
      <c r="JYZ983" s="35"/>
      <c r="JZA983" s="34"/>
      <c r="JZH983" s="35"/>
      <c r="JZI983" s="34"/>
      <c r="JZP983" s="35"/>
      <c r="JZQ983" s="34"/>
      <c r="JZX983" s="35"/>
      <c r="JZY983" s="34"/>
      <c r="KAF983" s="35"/>
      <c r="KAG983" s="34"/>
      <c r="KAN983" s="35"/>
      <c r="KAO983" s="34"/>
      <c r="KAV983" s="35"/>
      <c r="KAW983" s="34"/>
      <c r="KBD983" s="35"/>
      <c r="KBE983" s="34"/>
      <c r="KBL983" s="35"/>
      <c r="KBM983" s="34"/>
      <c r="KBT983" s="35"/>
      <c r="KBU983" s="34"/>
      <c r="KCB983" s="35"/>
      <c r="KCC983" s="34"/>
      <c r="KCJ983" s="35"/>
      <c r="KCK983" s="34"/>
      <c r="KCR983" s="35"/>
      <c r="KCS983" s="34"/>
      <c r="KCZ983" s="35"/>
      <c r="KDA983" s="34"/>
      <c r="KDH983" s="35"/>
      <c r="KDI983" s="34"/>
      <c r="KDP983" s="35"/>
      <c r="KDQ983" s="34"/>
      <c r="KDX983" s="35"/>
      <c r="KDY983" s="34"/>
      <c r="KEF983" s="35"/>
      <c r="KEG983" s="34"/>
      <c r="KEN983" s="35"/>
      <c r="KEO983" s="34"/>
      <c r="KEV983" s="35"/>
      <c r="KEW983" s="34"/>
      <c r="KFD983" s="35"/>
      <c r="KFE983" s="34"/>
      <c r="KFL983" s="35"/>
      <c r="KFM983" s="34"/>
      <c r="KFT983" s="35"/>
      <c r="KFU983" s="34"/>
      <c r="KGB983" s="35"/>
      <c r="KGC983" s="34"/>
      <c r="KGJ983" s="35"/>
      <c r="KGK983" s="34"/>
      <c r="KGR983" s="35"/>
      <c r="KGS983" s="34"/>
      <c r="KGZ983" s="35"/>
      <c r="KHA983" s="34"/>
      <c r="KHH983" s="35"/>
      <c r="KHI983" s="34"/>
      <c r="KHP983" s="35"/>
      <c r="KHQ983" s="34"/>
      <c r="KHX983" s="35"/>
      <c r="KHY983" s="34"/>
      <c r="KIF983" s="35"/>
      <c r="KIG983" s="34"/>
      <c r="KIN983" s="35"/>
      <c r="KIO983" s="34"/>
      <c r="KIV983" s="35"/>
      <c r="KIW983" s="34"/>
      <c r="KJD983" s="35"/>
      <c r="KJE983" s="34"/>
      <c r="KJL983" s="35"/>
      <c r="KJM983" s="34"/>
      <c r="KJT983" s="35"/>
      <c r="KJU983" s="34"/>
      <c r="KKB983" s="35"/>
      <c r="KKC983" s="34"/>
      <c r="KKJ983" s="35"/>
      <c r="KKK983" s="34"/>
      <c r="KKR983" s="35"/>
      <c r="KKS983" s="34"/>
      <c r="KKZ983" s="35"/>
      <c r="KLA983" s="34"/>
      <c r="KLH983" s="35"/>
      <c r="KLI983" s="34"/>
      <c r="KLP983" s="35"/>
      <c r="KLQ983" s="34"/>
      <c r="KLX983" s="35"/>
      <c r="KLY983" s="34"/>
      <c r="KMF983" s="35"/>
      <c r="KMG983" s="34"/>
      <c r="KMN983" s="35"/>
      <c r="KMO983" s="34"/>
      <c r="KMV983" s="35"/>
      <c r="KMW983" s="34"/>
      <c r="KND983" s="35"/>
      <c r="KNE983" s="34"/>
      <c r="KNL983" s="35"/>
      <c r="KNM983" s="34"/>
      <c r="KNT983" s="35"/>
      <c r="KNU983" s="34"/>
      <c r="KOB983" s="35"/>
      <c r="KOC983" s="34"/>
      <c r="KOJ983" s="35"/>
      <c r="KOK983" s="34"/>
      <c r="KOR983" s="35"/>
      <c r="KOS983" s="34"/>
      <c r="KOZ983" s="35"/>
      <c r="KPA983" s="34"/>
      <c r="KPH983" s="35"/>
      <c r="KPI983" s="34"/>
      <c r="KPP983" s="35"/>
      <c r="KPQ983" s="34"/>
      <c r="KPX983" s="35"/>
      <c r="KPY983" s="34"/>
      <c r="KQF983" s="35"/>
      <c r="KQG983" s="34"/>
      <c r="KQN983" s="35"/>
      <c r="KQO983" s="34"/>
      <c r="KQV983" s="35"/>
      <c r="KQW983" s="34"/>
      <c r="KRD983" s="35"/>
      <c r="KRE983" s="34"/>
      <c r="KRL983" s="35"/>
      <c r="KRM983" s="34"/>
      <c r="KRT983" s="35"/>
      <c r="KRU983" s="34"/>
      <c r="KSB983" s="35"/>
      <c r="KSC983" s="34"/>
      <c r="KSJ983" s="35"/>
      <c r="KSK983" s="34"/>
      <c r="KSR983" s="35"/>
      <c r="KSS983" s="34"/>
      <c r="KSZ983" s="35"/>
      <c r="KTA983" s="34"/>
      <c r="KTH983" s="35"/>
      <c r="KTI983" s="34"/>
      <c r="KTP983" s="35"/>
      <c r="KTQ983" s="34"/>
      <c r="KTX983" s="35"/>
      <c r="KTY983" s="34"/>
      <c r="KUF983" s="35"/>
      <c r="KUG983" s="34"/>
      <c r="KUN983" s="35"/>
      <c r="KUO983" s="34"/>
      <c r="KUV983" s="35"/>
      <c r="KUW983" s="34"/>
      <c r="KVD983" s="35"/>
      <c r="KVE983" s="34"/>
      <c r="KVL983" s="35"/>
      <c r="KVM983" s="34"/>
      <c r="KVT983" s="35"/>
      <c r="KVU983" s="34"/>
      <c r="KWB983" s="35"/>
      <c r="KWC983" s="34"/>
      <c r="KWJ983" s="35"/>
      <c r="KWK983" s="34"/>
      <c r="KWR983" s="35"/>
      <c r="KWS983" s="34"/>
      <c r="KWZ983" s="35"/>
      <c r="KXA983" s="34"/>
      <c r="KXH983" s="35"/>
      <c r="KXI983" s="34"/>
      <c r="KXP983" s="35"/>
      <c r="KXQ983" s="34"/>
      <c r="KXX983" s="35"/>
      <c r="KXY983" s="34"/>
      <c r="KYF983" s="35"/>
      <c r="KYG983" s="34"/>
      <c r="KYN983" s="35"/>
      <c r="KYO983" s="34"/>
      <c r="KYV983" s="35"/>
      <c r="KYW983" s="34"/>
      <c r="KZD983" s="35"/>
      <c r="KZE983" s="34"/>
      <c r="KZL983" s="35"/>
      <c r="KZM983" s="34"/>
      <c r="KZT983" s="35"/>
      <c r="KZU983" s="34"/>
      <c r="LAB983" s="35"/>
      <c r="LAC983" s="34"/>
      <c r="LAJ983" s="35"/>
      <c r="LAK983" s="34"/>
      <c r="LAR983" s="35"/>
      <c r="LAS983" s="34"/>
      <c r="LAZ983" s="35"/>
      <c r="LBA983" s="34"/>
      <c r="LBH983" s="35"/>
      <c r="LBI983" s="34"/>
      <c r="LBP983" s="35"/>
      <c r="LBQ983" s="34"/>
      <c r="LBX983" s="35"/>
      <c r="LBY983" s="34"/>
      <c r="LCF983" s="35"/>
      <c r="LCG983" s="34"/>
      <c r="LCN983" s="35"/>
      <c r="LCO983" s="34"/>
      <c r="LCV983" s="35"/>
      <c r="LCW983" s="34"/>
      <c r="LDD983" s="35"/>
      <c r="LDE983" s="34"/>
      <c r="LDL983" s="35"/>
      <c r="LDM983" s="34"/>
      <c r="LDT983" s="35"/>
      <c r="LDU983" s="34"/>
      <c r="LEB983" s="35"/>
      <c r="LEC983" s="34"/>
      <c r="LEJ983" s="35"/>
      <c r="LEK983" s="34"/>
      <c r="LER983" s="35"/>
      <c r="LES983" s="34"/>
      <c r="LEZ983" s="35"/>
      <c r="LFA983" s="34"/>
      <c r="LFH983" s="35"/>
      <c r="LFI983" s="34"/>
      <c r="LFP983" s="35"/>
      <c r="LFQ983" s="34"/>
      <c r="LFX983" s="35"/>
      <c r="LFY983" s="34"/>
      <c r="LGF983" s="35"/>
      <c r="LGG983" s="34"/>
      <c r="LGN983" s="35"/>
      <c r="LGO983" s="34"/>
      <c r="LGV983" s="35"/>
      <c r="LGW983" s="34"/>
      <c r="LHD983" s="35"/>
      <c r="LHE983" s="34"/>
      <c r="LHL983" s="35"/>
      <c r="LHM983" s="34"/>
      <c r="LHT983" s="35"/>
      <c r="LHU983" s="34"/>
      <c r="LIB983" s="35"/>
      <c r="LIC983" s="34"/>
      <c r="LIJ983" s="35"/>
      <c r="LIK983" s="34"/>
      <c r="LIR983" s="35"/>
      <c r="LIS983" s="34"/>
      <c r="LIZ983" s="35"/>
      <c r="LJA983" s="34"/>
      <c r="LJH983" s="35"/>
      <c r="LJI983" s="34"/>
      <c r="LJP983" s="35"/>
      <c r="LJQ983" s="34"/>
      <c r="LJX983" s="35"/>
      <c r="LJY983" s="34"/>
      <c r="LKF983" s="35"/>
      <c r="LKG983" s="34"/>
      <c r="LKN983" s="35"/>
      <c r="LKO983" s="34"/>
      <c r="LKV983" s="35"/>
      <c r="LKW983" s="34"/>
      <c r="LLD983" s="35"/>
      <c r="LLE983" s="34"/>
      <c r="LLL983" s="35"/>
      <c r="LLM983" s="34"/>
      <c r="LLT983" s="35"/>
      <c r="LLU983" s="34"/>
      <c r="LMB983" s="35"/>
      <c r="LMC983" s="34"/>
      <c r="LMJ983" s="35"/>
      <c r="LMK983" s="34"/>
      <c r="LMR983" s="35"/>
      <c r="LMS983" s="34"/>
      <c r="LMZ983" s="35"/>
      <c r="LNA983" s="34"/>
      <c r="LNH983" s="35"/>
      <c r="LNI983" s="34"/>
      <c r="LNP983" s="35"/>
      <c r="LNQ983" s="34"/>
      <c r="LNX983" s="35"/>
      <c r="LNY983" s="34"/>
      <c r="LOF983" s="35"/>
      <c r="LOG983" s="34"/>
      <c r="LON983" s="35"/>
      <c r="LOO983" s="34"/>
      <c r="LOV983" s="35"/>
      <c r="LOW983" s="34"/>
      <c r="LPD983" s="35"/>
      <c r="LPE983" s="34"/>
      <c r="LPL983" s="35"/>
      <c r="LPM983" s="34"/>
      <c r="LPT983" s="35"/>
      <c r="LPU983" s="34"/>
      <c r="LQB983" s="35"/>
      <c r="LQC983" s="34"/>
      <c r="LQJ983" s="35"/>
      <c r="LQK983" s="34"/>
      <c r="LQR983" s="35"/>
      <c r="LQS983" s="34"/>
      <c r="LQZ983" s="35"/>
      <c r="LRA983" s="34"/>
      <c r="LRH983" s="35"/>
      <c r="LRI983" s="34"/>
      <c r="LRP983" s="35"/>
      <c r="LRQ983" s="34"/>
      <c r="LRX983" s="35"/>
      <c r="LRY983" s="34"/>
      <c r="LSF983" s="35"/>
      <c r="LSG983" s="34"/>
      <c r="LSN983" s="35"/>
      <c r="LSO983" s="34"/>
      <c r="LSV983" s="35"/>
      <c r="LSW983" s="34"/>
      <c r="LTD983" s="35"/>
      <c r="LTE983" s="34"/>
      <c r="LTL983" s="35"/>
      <c r="LTM983" s="34"/>
      <c r="LTT983" s="35"/>
      <c r="LTU983" s="34"/>
      <c r="LUB983" s="35"/>
      <c r="LUC983" s="34"/>
      <c r="LUJ983" s="35"/>
      <c r="LUK983" s="34"/>
      <c r="LUR983" s="35"/>
      <c r="LUS983" s="34"/>
      <c r="LUZ983" s="35"/>
      <c r="LVA983" s="34"/>
      <c r="LVH983" s="35"/>
      <c r="LVI983" s="34"/>
      <c r="LVP983" s="35"/>
      <c r="LVQ983" s="34"/>
      <c r="LVX983" s="35"/>
      <c r="LVY983" s="34"/>
      <c r="LWF983" s="35"/>
      <c r="LWG983" s="34"/>
      <c r="LWN983" s="35"/>
      <c r="LWO983" s="34"/>
      <c r="LWV983" s="35"/>
      <c r="LWW983" s="34"/>
      <c r="LXD983" s="35"/>
      <c r="LXE983" s="34"/>
      <c r="LXL983" s="35"/>
      <c r="LXM983" s="34"/>
      <c r="LXT983" s="35"/>
      <c r="LXU983" s="34"/>
      <c r="LYB983" s="35"/>
      <c r="LYC983" s="34"/>
      <c r="LYJ983" s="35"/>
      <c r="LYK983" s="34"/>
      <c r="LYR983" s="35"/>
      <c r="LYS983" s="34"/>
      <c r="LYZ983" s="35"/>
      <c r="LZA983" s="34"/>
      <c r="LZH983" s="35"/>
      <c r="LZI983" s="34"/>
      <c r="LZP983" s="35"/>
      <c r="LZQ983" s="34"/>
      <c r="LZX983" s="35"/>
      <c r="LZY983" s="34"/>
      <c r="MAF983" s="35"/>
      <c r="MAG983" s="34"/>
      <c r="MAN983" s="35"/>
      <c r="MAO983" s="34"/>
      <c r="MAV983" s="35"/>
      <c r="MAW983" s="34"/>
      <c r="MBD983" s="35"/>
      <c r="MBE983" s="34"/>
      <c r="MBL983" s="35"/>
      <c r="MBM983" s="34"/>
      <c r="MBT983" s="35"/>
      <c r="MBU983" s="34"/>
      <c r="MCB983" s="35"/>
      <c r="MCC983" s="34"/>
      <c r="MCJ983" s="35"/>
      <c r="MCK983" s="34"/>
      <c r="MCR983" s="35"/>
      <c r="MCS983" s="34"/>
      <c r="MCZ983" s="35"/>
      <c r="MDA983" s="34"/>
      <c r="MDH983" s="35"/>
      <c r="MDI983" s="34"/>
      <c r="MDP983" s="35"/>
      <c r="MDQ983" s="34"/>
      <c r="MDX983" s="35"/>
      <c r="MDY983" s="34"/>
      <c r="MEF983" s="35"/>
      <c r="MEG983" s="34"/>
      <c r="MEN983" s="35"/>
      <c r="MEO983" s="34"/>
      <c r="MEV983" s="35"/>
      <c r="MEW983" s="34"/>
      <c r="MFD983" s="35"/>
      <c r="MFE983" s="34"/>
      <c r="MFL983" s="35"/>
      <c r="MFM983" s="34"/>
      <c r="MFT983" s="35"/>
      <c r="MFU983" s="34"/>
      <c r="MGB983" s="35"/>
      <c r="MGC983" s="34"/>
      <c r="MGJ983" s="35"/>
      <c r="MGK983" s="34"/>
      <c r="MGR983" s="35"/>
      <c r="MGS983" s="34"/>
      <c r="MGZ983" s="35"/>
      <c r="MHA983" s="34"/>
      <c r="MHH983" s="35"/>
      <c r="MHI983" s="34"/>
      <c r="MHP983" s="35"/>
      <c r="MHQ983" s="34"/>
      <c r="MHX983" s="35"/>
      <c r="MHY983" s="34"/>
      <c r="MIF983" s="35"/>
      <c r="MIG983" s="34"/>
      <c r="MIN983" s="35"/>
      <c r="MIO983" s="34"/>
      <c r="MIV983" s="35"/>
      <c r="MIW983" s="34"/>
      <c r="MJD983" s="35"/>
      <c r="MJE983" s="34"/>
      <c r="MJL983" s="35"/>
      <c r="MJM983" s="34"/>
      <c r="MJT983" s="35"/>
      <c r="MJU983" s="34"/>
      <c r="MKB983" s="35"/>
      <c r="MKC983" s="34"/>
      <c r="MKJ983" s="35"/>
      <c r="MKK983" s="34"/>
      <c r="MKR983" s="35"/>
      <c r="MKS983" s="34"/>
      <c r="MKZ983" s="35"/>
      <c r="MLA983" s="34"/>
      <c r="MLH983" s="35"/>
      <c r="MLI983" s="34"/>
      <c r="MLP983" s="35"/>
      <c r="MLQ983" s="34"/>
      <c r="MLX983" s="35"/>
      <c r="MLY983" s="34"/>
      <c r="MMF983" s="35"/>
      <c r="MMG983" s="34"/>
      <c r="MMN983" s="35"/>
      <c r="MMO983" s="34"/>
      <c r="MMV983" s="35"/>
      <c r="MMW983" s="34"/>
      <c r="MND983" s="35"/>
      <c r="MNE983" s="34"/>
      <c r="MNL983" s="35"/>
      <c r="MNM983" s="34"/>
      <c r="MNT983" s="35"/>
      <c r="MNU983" s="34"/>
      <c r="MOB983" s="35"/>
      <c r="MOC983" s="34"/>
      <c r="MOJ983" s="35"/>
      <c r="MOK983" s="34"/>
      <c r="MOR983" s="35"/>
      <c r="MOS983" s="34"/>
      <c r="MOZ983" s="35"/>
      <c r="MPA983" s="34"/>
      <c r="MPH983" s="35"/>
      <c r="MPI983" s="34"/>
      <c r="MPP983" s="35"/>
      <c r="MPQ983" s="34"/>
      <c r="MPX983" s="35"/>
      <c r="MPY983" s="34"/>
      <c r="MQF983" s="35"/>
      <c r="MQG983" s="34"/>
      <c r="MQN983" s="35"/>
      <c r="MQO983" s="34"/>
      <c r="MQV983" s="35"/>
      <c r="MQW983" s="34"/>
      <c r="MRD983" s="35"/>
      <c r="MRE983" s="34"/>
      <c r="MRL983" s="35"/>
      <c r="MRM983" s="34"/>
      <c r="MRT983" s="35"/>
      <c r="MRU983" s="34"/>
      <c r="MSB983" s="35"/>
      <c r="MSC983" s="34"/>
      <c r="MSJ983" s="35"/>
      <c r="MSK983" s="34"/>
      <c r="MSR983" s="35"/>
      <c r="MSS983" s="34"/>
      <c r="MSZ983" s="35"/>
      <c r="MTA983" s="34"/>
      <c r="MTH983" s="35"/>
      <c r="MTI983" s="34"/>
      <c r="MTP983" s="35"/>
      <c r="MTQ983" s="34"/>
      <c r="MTX983" s="35"/>
      <c r="MTY983" s="34"/>
      <c r="MUF983" s="35"/>
      <c r="MUG983" s="34"/>
      <c r="MUN983" s="35"/>
      <c r="MUO983" s="34"/>
      <c r="MUV983" s="35"/>
      <c r="MUW983" s="34"/>
      <c r="MVD983" s="35"/>
      <c r="MVE983" s="34"/>
      <c r="MVL983" s="35"/>
      <c r="MVM983" s="34"/>
      <c r="MVT983" s="35"/>
      <c r="MVU983" s="34"/>
      <c r="MWB983" s="35"/>
      <c r="MWC983" s="34"/>
      <c r="MWJ983" s="35"/>
      <c r="MWK983" s="34"/>
      <c r="MWR983" s="35"/>
      <c r="MWS983" s="34"/>
      <c r="MWZ983" s="35"/>
      <c r="MXA983" s="34"/>
      <c r="MXH983" s="35"/>
      <c r="MXI983" s="34"/>
      <c r="MXP983" s="35"/>
      <c r="MXQ983" s="34"/>
      <c r="MXX983" s="35"/>
      <c r="MXY983" s="34"/>
      <c r="MYF983" s="35"/>
      <c r="MYG983" s="34"/>
      <c r="MYN983" s="35"/>
      <c r="MYO983" s="34"/>
      <c r="MYV983" s="35"/>
      <c r="MYW983" s="34"/>
      <c r="MZD983" s="35"/>
      <c r="MZE983" s="34"/>
      <c r="MZL983" s="35"/>
      <c r="MZM983" s="34"/>
      <c r="MZT983" s="35"/>
      <c r="MZU983" s="34"/>
      <c r="NAB983" s="35"/>
      <c r="NAC983" s="34"/>
      <c r="NAJ983" s="35"/>
      <c r="NAK983" s="34"/>
      <c r="NAR983" s="35"/>
      <c r="NAS983" s="34"/>
      <c r="NAZ983" s="35"/>
      <c r="NBA983" s="34"/>
      <c r="NBH983" s="35"/>
      <c r="NBI983" s="34"/>
      <c r="NBP983" s="35"/>
      <c r="NBQ983" s="34"/>
      <c r="NBX983" s="35"/>
      <c r="NBY983" s="34"/>
      <c r="NCF983" s="35"/>
      <c r="NCG983" s="34"/>
      <c r="NCN983" s="35"/>
      <c r="NCO983" s="34"/>
      <c r="NCV983" s="35"/>
      <c r="NCW983" s="34"/>
      <c r="NDD983" s="35"/>
      <c r="NDE983" s="34"/>
      <c r="NDL983" s="35"/>
      <c r="NDM983" s="34"/>
      <c r="NDT983" s="35"/>
      <c r="NDU983" s="34"/>
      <c r="NEB983" s="35"/>
      <c r="NEC983" s="34"/>
      <c r="NEJ983" s="35"/>
      <c r="NEK983" s="34"/>
      <c r="NER983" s="35"/>
      <c r="NES983" s="34"/>
      <c r="NEZ983" s="35"/>
      <c r="NFA983" s="34"/>
      <c r="NFH983" s="35"/>
      <c r="NFI983" s="34"/>
      <c r="NFP983" s="35"/>
      <c r="NFQ983" s="34"/>
      <c r="NFX983" s="35"/>
      <c r="NFY983" s="34"/>
      <c r="NGF983" s="35"/>
      <c r="NGG983" s="34"/>
      <c r="NGN983" s="35"/>
      <c r="NGO983" s="34"/>
      <c r="NGV983" s="35"/>
      <c r="NGW983" s="34"/>
      <c r="NHD983" s="35"/>
      <c r="NHE983" s="34"/>
      <c r="NHL983" s="35"/>
      <c r="NHM983" s="34"/>
      <c r="NHT983" s="35"/>
      <c r="NHU983" s="34"/>
      <c r="NIB983" s="35"/>
      <c r="NIC983" s="34"/>
      <c r="NIJ983" s="35"/>
      <c r="NIK983" s="34"/>
      <c r="NIR983" s="35"/>
      <c r="NIS983" s="34"/>
      <c r="NIZ983" s="35"/>
      <c r="NJA983" s="34"/>
      <c r="NJH983" s="35"/>
      <c r="NJI983" s="34"/>
      <c r="NJP983" s="35"/>
      <c r="NJQ983" s="34"/>
      <c r="NJX983" s="35"/>
      <c r="NJY983" s="34"/>
      <c r="NKF983" s="35"/>
      <c r="NKG983" s="34"/>
      <c r="NKN983" s="35"/>
      <c r="NKO983" s="34"/>
      <c r="NKV983" s="35"/>
      <c r="NKW983" s="34"/>
      <c r="NLD983" s="35"/>
      <c r="NLE983" s="34"/>
      <c r="NLL983" s="35"/>
      <c r="NLM983" s="34"/>
      <c r="NLT983" s="35"/>
      <c r="NLU983" s="34"/>
      <c r="NMB983" s="35"/>
      <c r="NMC983" s="34"/>
      <c r="NMJ983" s="35"/>
      <c r="NMK983" s="34"/>
      <c r="NMR983" s="35"/>
      <c r="NMS983" s="34"/>
      <c r="NMZ983" s="35"/>
      <c r="NNA983" s="34"/>
      <c r="NNH983" s="35"/>
      <c r="NNI983" s="34"/>
      <c r="NNP983" s="35"/>
      <c r="NNQ983" s="34"/>
      <c r="NNX983" s="35"/>
      <c r="NNY983" s="34"/>
      <c r="NOF983" s="35"/>
      <c r="NOG983" s="34"/>
      <c r="NON983" s="35"/>
      <c r="NOO983" s="34"/>
      <c r="NOV983" s="35"/>
      <c r="NOW983" s="34"/>
      <c r="NPD983" s="35"/>
      <c r="NPE983" s="34"/>
      <c r="NPL983" s="35"/>
      <c r="NPM983" s="34"/>
      <c r="NPT983" s="35"/>
      <c r="NPU983" s="34"/>
      <c r="NQB983" s="35"/>
      <c r="NQC983" s="34"/>
      <c r="NQJ983" s="35"/>
      <c r="NQK983" s="34"/>
      <c r="NQR983" s="35"/>
      <c r="NQS983" s="34"/>
      <c r="NQZ983" s="35"/>
      <c r="NRA983" s="34"/>
      <c r="NRH983" s="35"/>
      <c r="NRI983" s="34"/>
      <c r="NRP983" s="35"/>
      <c r="NRQ983" s="34"/>
      <c r="NRX983" s="35"/>
      <c r="NRY983" s="34"/>
      <c r="NSF983" s="35"/>
      <c r="NSG983" s="34"/>
      <c r="NSN983" s="35"/>
      <c r="NSO983" s="34"/>
      <c r="NSV983" s="35"/>
      <c r="NSW983" s="34"/>
      <c r="NTD983" s="35"/>
      <c r="NTE983" s="34"/>
      <c r="NTL983" s="35"/>
      <c r="NTM983" s="34"/>
      <c r="NTT983" s="35"/>
      <c r="NTU983" s="34"/>
      <c r="NUB983" s="35"/>
      <c r="NUC983" s="34"/>
      <c r="NUJ983" s="35"/>
      <c r="NUK983" s="34"/>
      <c r="NUR983" s="35"/>
      <c r="NUS983" s="34"/>
      <c r="NUZ983" s="35"/>
      <c r="NVA983" s="34"/>
      <c r="NVH983" s="35"/>
      <c r="NVI983" s="34"/>
      <c r="NVP983" s="35"/>
      <c r="NVQ983" s="34"/>
      <c r="NVX983" s="35"/>
      <c r="NVY983" s="34"/>
      <c r="NWF983" s="35"/>
      <c r="NWG983" s="34"/>
      <c r="NWN983" s="35"/>
      <c r="NWO983" s="34"/>
      <c r="NWV983" s="35"/>
      <c r="NWW983" s="34"/>
      <c r="NXD983" s="35"/>
      <c r="NXE983" s="34"/>
      <c r="NXL983" s="35"/>
      <c r="NXM983" s="34"/>
      <c r="NXT983" s="35"/>
      <c r="NXU983" s="34"/>
      <c r="NYB983" s="35"/>
      <c r="NYC983" s="34"/>
      <c r="NYJ983" s="35"/>
      <c r="NYK983" s="34"/>
      <c r="NYR983" s="35"/>
      <c r="NYS983" s="34"/>
      <c r="NYZ983" s="35"/>
      <c r="NZA983" s="34"/>
      <c r="NZH983" s="35"/>
      <c r="NZI983" s="34"/>
      <c r="NZP983" s="35"/>
      <c r="NZQ983" s="34"/>
      <c r="NZX983" s="35"/>
      <c r="NZY983" s="34"/>
      <c r="OAF983" s="35"/>
      <c r="OAG983" s="34"/>
      <c r="OAN983" s="35"/>
      <c r="OAO983" s="34"/>
      <c r="OAV983" s="35"/>
      <c r="OAW983" s="34"/>
      <c r="OBD983" s="35"/>
      <c r="OBE983" s="34"/>
      <c r="OBL983" s="35"/>
      <c r="OBM983" s="34"/>
      <c r="OBT983" s="35"/>
      <c r="OBU983" s="34"/>
      <c r="OCB983" s="35"/>
      <c r="OCC983" s="34"/>
      <c r="OCJ983" s="35"/>
      <c r="OCK983" s="34"/>
      <c r="OCR983" s="35"/>
      <c r="OCS983" s="34"/>
      <c r="OCZ983" s="35"/>
      <c r="ODA983" s="34"/>
      <c r="ODH983" s="35"/>
      <c r="ODI983" s="34"/>
      <c r="ODP983" s="35"/>
      <c r="ODQ983" s="34"/>
      <c r="ODX983" s="35"/>
      <c r="ODY983" s="34"/>
      <c r="OEF983" s="35"/>
      <c r="OEG983" s="34"/>
      <c r="OEN983" s="35"/>
      <c r="OEO983" s="34"/>
      <c r="OEV983" s="35"/>
      <c r="OEW983" s="34"/>
      <c r="OFD983" s="35"/>
      <c r="OFE983" s="34"/>
      <c r="OFL983" s="35"/>
      <c r="OFM983" s="34"/>
      <c r="OFT983" s="35"/>
      <c r="OFU983" s="34"/>
      <c r="OGB983" s="35"/>
      <c r="OGC983" s="34"/>
      <c r="OGJ983" s="35"/>
      <c r="OGK983" s="34"/>
      <c r="OGR983" s="35"/>
      <c r="OGS983" s="34"/>
      <c r="OGZ983" s="35"/>
      <c r="OHA983" s="34"/>
      <c r="OHH983" s="35"/>
      <c r="OHI983" s="34"/>
      <c r="OHP983" s="35"/>
      <c r="OHQ983" s="34"/>
      <c r="OHX983" s="35"/>
      <c r="OHY983" s="34"/>
      <c r="OIF983" s="35"/>
      <c r="OIG983" s="34"/>
      <c r="OIN983" s="35"/>
      <c r="OIO983" s="34"/>
      <c r="OIV983" s="35"/>
      <c r="OIW983" s="34"/>
      <c r="OJD983" s="35"/>
      <c r="OJE983" s="34"/>
      <c r="OJL983" s="35"/>
      <c r="OJM983" s="34"/>
      <c r="OJT983" s="35"/>
      <c r="OJU983" s="34"/>
      <c r="OKB983" s="35"/>
      <c r="OKC983" s="34"/>
      <c r="OKJ983" s="35"/>
      <c r="OKK983" s="34"/>
      <c r="OKR983" s="35"/>
      <c r="OKS983" s="34"/>
      <c r="OKZ983" s="35"/>
      <c r="OLA983" s="34"/>
      <c r="OLH983" s="35"/>
      <c r="OLI983" s="34"/>
      <c r="OLP983" s="35"/>
      <c r="OLQ983" s="34"/>
      <c r="OLX983" s="35"/>
      <c r="OLY983" s="34"/>
      <c r="OMF983" s="35"/>
      <c r="OMG983" s="34"/>
      <c r="OMN983" s="35"/>
      <c r="OMO983" s="34"/>
      <c r="OMV983" s="35"/>
      <c r="OMW983" s="34"/>
      <c r="OND983" s="35"/>
      <c r="ONE983" s="34"/>
      <c r="ONL983" s="35"/>
      <c r="ONM983" s="34"/>
      <c r="ONT983" s="35"/>
      <c r="ONU983" s="34"/>
      <c r="OOB983" s="35"/>
      <c r="OOC983" s="34"/>
      <c r="OOJ983" s="35"/>
      <c r="OOK983" s="34"/>
      <c r="OOR983" s="35"/>
      <c r="OOS983" s="34"/>
      <c r="OOZ983" s="35"/>
      <c r="OPA983" s="34"/>
      <c r="OPH983" s="35"/>
      <c r="OPI983" s="34"/>
      <c r="OPP983" s="35"/>
      <c r="OPQ983" s="34"/>
      <c r="OPX983" s="35"/>
      <c r="OPY983" s="34"/>
      <c r="OQF983" s="35"/>
      <c r="OQG983" s="34"/>
      <c r="OQN983" s="35"/>
      <c r="OQO983" s="34"/>
      <c r="OQV983" s="35"/>
      <c r="OQW983" s="34"/>
      <c r="ORD983" s="35"/>
      <c r="ORE983" s="34"/>
      <c r="ORL983" s="35"/>
      <c r="ORM983" s="34"/>
      <c r="ORT983" s="35"/>
      <c r="ORU983" s="34"/>
      <c r="OSB983" s="35"/>
      <c r="OSC983" s="34"/>
      <c r="OSJ983" s="35"/>
      <c r="OSK983" s="34"/>
      <c r="OSR983" s="35"/>
      <c r="OSS983" s="34"/>
      <c r="OSZ983" s="35"/>
      <c r="OTA983" s="34"/>
      <c r="OTH983" s="35"/>
      <c r="OTI983" s="34"/>
      <c r="OTP983" s="35"/>
      <c r="OTQ983" s="34"/>
      <c r="OTX983" s="35"/>
      <c r="OTY983" s="34"/>
      <c r="OUF983" s="35"/>
      <c r="OUG983" s="34"/>
      <c r="OUN983" s="35"/>
      <c r="OUO983" s="34"/>
      <c r="OUV983" s="35"/>
      <c r="OUW983" s="34"/>
      <c r="OVD983" s="35"/>
      <c r="OVE983" s="34"/>
      <c r="OVL983" s="35"/>
      <c r="OVM983" s="34"/>
      <c r="OVT983" s="35"/>
      <c r="OVU983" s="34"/>
      <c r="OWB983" s="35"/>
      <c r="OWC983" s="34"/>
      <c r="OWJ983" s="35"/>
      <c r="OWK983" s="34"/>
      <c r="OWR983" s="35"/>
      <c r="OWS983" s="34"/>
      <c r="OWZ983" s="35"/>
      <c r="OXA983" s="34"/>
      <c r="OXH983" s="35"/>
      <c r="OXI983" s="34"/>
      <c r="OXP983" s="35"/>
      <c r="OXQ983" s="34"/>
      <c r="OXX983" s="35"/>
      <c r="OXY983" s="34"/>
      <c r="OYF983" s="35"/>
      <c r="OYG983" s="34"/>
      <c r="OYN983" s="35"/>
      <c r="OYO983" s="34"/>
      <c r="OYV983" s="35"/>
      <c r="OYW983" s="34"/>
      <c r="OZD983" s="35"/>
      <c r="OZE983" s="34"/>
      <c r="OZL983" s="35"/>
      <c r="OZM983" s="34"/>
      <c r="OZT983" s="35"/>
      <c r="OZU983" s="34"/>
      <c r="PAB983" s="35"/>
      <c r="PAC983" s="34"/>
      <c r="PAJ983" s="35"/>
      <c r="PAK983" s="34"/>
      <c r="PAR983" s="35"/>
      <c r="PAS983" s="34"/>
      <c r="PAZ983" s="35"/>
      <c r="PBA983" s="34"/>
      <c r="PBH983" s="35"/>
      <c r="PBI983" s="34"/>
      <c r="PBP983" s="35"/>
      <c r="PBQ983" s="34"/>
      <c r="PBX983" s="35"/>
      <c r="PBY983" s="34"/>
      <c r="PCF983" s="35"/>
      <c r="PCG983" s="34"/>
      <c r="PCN983" s="35"/>
      <c r="PCO983" s="34"/>
      <c r="PCV983" s="35"/>
      <c r="PCW983" s="34"/>
      <c r="PDD983" s="35"/>
      <c r="PDE983" s="34"/>
      <c r="PDL983" s="35"/>
      <c r="PDM983" s="34"/>
      <c r="PDT983" s="35"/>
      <c r="PDU983" s="34"/>
      <c r="PEB983" s="35"/>
      <c r="PEC983" s="34"/>
      <c r="PEJ983" s="35"/>
      <c r="PEK983" s="34"/>
      <c r="PER983" s="35"/>
      <c r="PES983" s="34"/>
      <c r="PEZ983" s="35"/>
      <c r="PFA983" s="34"/>
      <c r="PFH983" s="35"/>
      <c r="PFI983" s="34"/>
      <c r="PFP983" s="35"/>
      <c r="PFQ983" s="34"/>
      <c r="PFX983" s="35"/>
      <c r="PFY983" s="34"/>
      <c r="PGF983" s="35"/>
      <c r="PGG983" s="34"/>
      <c r="PGN983" s="35"/>
      <c r="PGO983" s="34"/>
      <c r="PGV983" s="35"/>
      <c r="PGW983" s="34"/>
      <c r="PHD983" s="35"/>
      <c r="PHE983" s="34"/>
      <c r="PHL983" s="35"/>
      <c r="PHM983" s="34"/>
      <c r="PHT983" s="35"/>
      <c r="PHU983" s="34"/>
      <c r="PIB983" s="35"/>
      <c r="PIC983" s="34"/>
      <c r="PIJ983" s="35"/>
      <c r="PIK983" s="34"/>
      <c r="PIR983" s="35"/>
      <c r="PIS983" s="34"/>
      <c r="PIZ983" s="35"/>
      <c r="PJA983" s="34"/>
      <c r="PJH983" s="35"/>
      <c r="PJI983" s="34"/>
      <c r="PJP983" s="35"/>
      <c r="PJQ983" s="34"/>
      <c r="PJX983" s="35"/>
      <c r="PJY983" s="34"/>
      <c r="PKF983" s="35"/>
      <c r="PKG983" s="34"/>
      <c r="PKN983" s="35"/>
      <c r="PKO983" s="34"/>
      <c r="PKV983" s="35"/>
      <c r="PKW983" s="34"/>
      <c r="PLD983" s="35"/>
      <c r="PLE983" s="34"/>
      <c r="PLL983" s="35"/>
      <c r="PLM983" s="34"/>
      <c r="PLT983" s="35"/>
      <c r="PLU983" s="34"/>
      <c r="PMB983" s="35"/>
      <c r="PMC983" s="34"/>
      <c r="PMJ983" s="35"/>
      <c r="PMK983" s="34"/>
      <c r="PMR983" s="35"/>
      <c r="PMS983" s="34"/>
      <c r="PMZ983" s="35"/>
      <c r="PNA983" s="34"/>
      <c r="PNH983" s="35"/>
      <c r="PNI983" s="34"/>
      <c r="PNP983" s="35"/>
      <c r="PNQ983" s="34"/>
      <c r="PNX983" s="35"/>
      <c r="PNY983" s="34"/>
      <c r="POF983" s="35"/>
      <c r="POG983" s="34"/>
      <c r="PON983" s="35"/>
      <c r="POO983" s="34"/>
      <c r="POV983" s="35"/>
      <c r="POW983" s="34"/>
      <c r="PPD983" s="35"/>
      <c r="PPE983" s="34"/>
      <c r="PPL983" s="35"/>
      <c r="PPM983" s="34"/>
      <c r="PPT983" s="35"/>
      <c r="PPU983" s="34"/>
      <c r="PQB983" s="35"/>
      <c r="PQC983" s="34"/>
      <c r="PQJ983" s="35"/>
      <c r="PQK983" s="34"/>
      <c r="PQR983" s="35"/>
      <c r="PQS983" s="34"/>
      <c r="PQZ983" s="35"/>
      <c r="PRA983" s="34"/>
      <c r="PRH983" s="35"/>
      <c r="PRI983" s="34"/>
      <c r="PRP983" s="35"/>
      <c r="PRQ983" s="34"/>
      <c r="PRX983" s="35"/>
      <c r="PRY983" s="34"/>
      <c r="PSF983" s="35"/>
      <c r="PSG983" s="34"/>
      <c r="PSN983" s="35"/>
      <c r="PSO983" s="34"/>
      <c r="PSV983" s="35"/>
      <c r="PSW983" s="34"/>
      <c r="PTD983" s="35"/>
      <c r="PTE983" s="34"/>
      <c r="PTL983" s="35"/>
      <c r="PTM983" s="34"/>
      <c r="PTT983" s="35"/>
      <c r="PTU983" s="34"/>
      <c r="PUB983" s="35"/>
      <c r="PUC983" s="34"/>
      <c r="PUJ983" s="35"/>
      <c r="PUK983" s="34"/>
      <c r="PUR983" s="35"/>
      <c r="PUS983" s="34"/>
      <c r="PUZ983" s="35"/>
      <c r="PVA983" s="34"/>
      <c r="PVH983" s="35"/>
      <c r="PVI983" s="34"/>
      <c r="PVP983" s="35"/>
      <c r="PVQ983" s="34"/>
      <c r="PVX983" s="35"/>
      <c r="PVY983" s="34"/>
      <c r="PWF983" s="35"/>
      <c r="PWG983" s="34"/>
      <c r="PWN983" s="35"/>
      <c r="PWO983" s="34"/>
      <c r="PWV983" s="35"/>
      <c r="PWW983" s="34"/>
      <c r="PXD983" s="35"/>
      <c r="PXE983" s="34"/>
      <c r="PXL983" s="35"/>
      <c r="PXM983" s="34"/>
      <c r="PXT983" s="35"/>
      <c r="PXU983" s="34"/>
      <c r="PYB983" s="35"/>
      <c r="PYC983" s="34"/>
      <c r="PYJ983" s="35"/>
      <c r="PYK983" s="34"/>
      <c r="PYR983" s="35"/>
      <c r="PYS983" s="34"/>
      <c r="PYZ983" s="35"/>
      <c r="PZA983" s="34"/>
      <c r="PZH983" s="35"/>
      <c r="PZI983" s="34"/>
      <c r="PZP983" s="35"/>
      <c r="PZQ983" s="34"/>
      <c r="PZX983" s="35"/>
      <c r="PZY983" s="34"/>
      <c r="QAF983" s="35"/>
      <c r="QAG983" s="34"/>
      <c r="QAN983" s="35"/>
      <c r="QAO983" s="34"/>
      <c r="QAV983" s="35"/>
      <c r="QAW983" s="34"/>
      <c r="QBD983" s="35"/>
      <c r="QBE983" s="34"/>
      <c r="QBL983" s="35"/>
      <c r="QBM983" s="34"/>
      <c r="QBT983" s="35"/>
      <c r="QBU983" s="34"/>
      <c r="QCB983" s="35"/>
      <c r="QCC983" s="34"/>
      <c r="QCJ983" s="35"/>
      <c r="QCK983" s="34"/>
      <c r="QCR983" s="35"/>
      <c r="QCS983" s="34"/>
      <c r="QCZ983" s="35"/>
      <c r="QDA983" s="34"/>
      <c r="QDH983" s="35"/>
      <c r="QDI983" s="34"/>
      <c r="QDP983" s="35"/>
      <c r="QDQ983" s="34"/>
      <c r="QDX983" s="35"/>
      <c r="QDY983" s="34"/>
      <c r="QEF983" s="35"/>
      <c r="QEG983" s="34"/>
      <c r="QEN983" s="35"/>
      <c r="QEO983" s="34"/>
      <c r="QEV983" s="35"/>
      <c r="QEW983" s="34"/>
      <c r="QFD983" s="35"/>
      <c r="QFE983" s="34"/>
      <c r="QFL983" s="35"/>
      <c r="QFM983" s="34"/>
      <c r="QFT983" s="35"/>
      <c r="QFU983" s="34"/>
      <c r="QGB983" s="35"/>
      <c r="QGC983" s="34"/>
      <c r="QGJ983" s="35"/>
      <c r="QGK983" s="34"/>
      <c r="QGR983" s="35"/>
      <c r="QGS983" s="34"/>
      <c r="QGZ983" s="35"/>
      <c r="QHA983" s="34"/>
      <c r="QHH983" s="35"/>
      <c r="QHI983" s="34"/>
      <c r="QHP983" s="35"/>
      <c r="QHQ983" s="34"/>
      <c r="QHX983" s="35"/>
      <c r="QHY983" s="34"/>
      <c r="QIF983" s="35"/>
      <c r="QIG983" s="34"/>
      <c r="QIN983" s="35"/>
      <c r="QIO983" s="34"/>
      <c r="QIV983" s="35"/>
      <c r="QIW983" s="34"/>
      <c r="QJD983" s="35"/>
      <c r="QJE983" s="34"/>
      <c r="QJL983" s="35"/>
      <c r="QJM983" s="34"/>
      <c r="QJT983" s="35"/>
      <c r="QJU983" s="34"/>
      <c r="QKB983" s="35"/>
      <c r="QKC983" s="34"/>
      <c r="QKJ983" s="35"/>
      <c r="QKK983" s="34"/>
      <c r="QKR983" s="35"/>
      <c r="QKS983" s="34"/>
      <c r="QKZ983" s="35"/>
      <c r="QLA983" s="34"/>
      <c r="QLH983" s="35"/>
      <c r="QLI983" s="34"/>
      <c r="QLP983" s="35"/>
      <c r="QLQ983" s="34"/>
      <c r="QLX983" s="35"/>
      <c r="QLY983" s="34"/>
      <c r="QMF983" s="35"/>
      <c r="QMG983" s="34"/>
      <c r="QMN983" s="35"/>
      <c r="QMO983" s="34"/>
      <c r="QMV983" s="35"/>
      <c r="QMW983" s="34"/>
      <c r="QND983" s="35"/>
      <c r="QNE983" s="34"/>
      <c r="QNL983" s="35"/>
      <c r="QNM983" s="34"/>
      <c r="QNT983" s="35"/>
      <c r="QNU983" s="34"/>
      <c r="QOB983" s="35"/>
      <c r="QOC983" s="34"/>
      <c r="QOJ983" s="35"/>
      <c r="QOK983" s="34"/>
      <c r="QOR983" s="35"/>
      <c r="QOS983" s="34"/>
      <c r="QOZ983" s="35"/>
      <c r="QPA983" s="34"/>
      <c r="QPH983" s="35"/>
      <c r="QPI983" s="34"/>
      <c r="QPP983" s="35"/>
      <c r="QPQ983" s="34"/>
      <c r="QPX983" s="35"/>
      <c r="QPY983" s="34"/>
      <c r="QQF983" s="35"/>
      <c r="QQG983" s="34"/>
      <c r="QQN983" s="35"/>
      <c r="QQO983" s="34"/>
      <c r="QQV983" s="35"/>
      <c r="QQW983" s="34"/>
      <c r="QRD983" s="35"/>
      <c r="QRE983" s="34"/>
      <c r="QRL983" s="35"/>
      <c r="QRM983" s="34"/>
      <c r="QRT983" s="35"/>
      <c r="QRU983" s="34"/>
      <c r="QSB983" s="35"/>
      <c r="QSC983" s="34"/>
      <c r="QSJ983" s="35"/>
      <c r="QSK983" s="34"/>
      <c r="QSR983" s="35"/>
      <c r="QSS983" s="34"/>
      <c r="QSZ983" s="35"/>
      <c r="QTA983" s="34"/>
      <c r="QTH983" s="35"/>
      <c r="QTI983" s="34"/>
      <c r="QTP983" s="35"/>
      <c r="QTQ983" s="34"/>
      <c r="QTX983" s="35"/>
      <c r="QTY983" s="34"/>
      <c r="QUF983" s="35"/>
      <c r="QUG983" s="34"/>
      <c r="QUN983" s="35"/>
      <c r="QUO983" s="34"/>
      <c r="QUV983" s="35"/>
      <c r="QUW983" s="34"/>
      <c r="QVD983" s="35"/>
      <c r="QVE983" s="34"/>
      <c r="QVL983" s="35"/>
      <c r="QVM983" s="34"/>
      <c r="QVT983" s="35"/>
      <c r="QVU983" s="34"/>
      <c r="QWB983" s="35"/>
      <c r="QWC983" s="34"/>
      <c r="QWJ983" s="35"/>
      <c r="QWK983" s="34"/>
      <c r="QWR983" s="35"/>
      <c r="QWS983" s="34"/>
      <c r="QWZ983" s="35"/>
      <c r="QXA983" s="34"/>
      <c r="QXH983" s="35"/>
      <c r="QXI983" s="34"/>
      <c r="QXP983" s="35"/>
      <c r="QXQ983" s="34"/>
      <c r="QXX983" s="35"/>
      <c r="QXY983" s="34"/>
      <c r="QYF983" s="35"/>
      <c r="QYG983" s="34"/>
      <c r="QYN983" s="35"/>
      <c r="QYO983" s="34"/>
      <c r="QYV983" s="35"/>
      <c r="QYW983" s="34"/>
      <c r="QZD983" s="35"/>
      <c r="QZE983" s="34"/>
      <c r="QZL983" s="35"/>
      <c r="QZM983" s="34"/>
      <c r="QZT983" s="35"/>
      <c r="QZU983" s="34"/>
      <c r="RAB983" s="35"/>
      <c r="RAC983" s="34"/>
      <c r="RAJ983" s="35"/>
      <c r="RAK983" s="34"/>
      <c r="RAR983" s="35"/>
      <c r="RAS983" s="34"/>
      <c r="RAZ983" s="35"/>
      <c r="RBA983" s="34"/>
      <c r="RBH983" s="35"/>
      <c r="RBI983" s="34"/>
      <c r="RBP983" s="35"/>
      <c r="RBQ983" s="34"/>
      <c r="RBX983" s="35"/>
      <c r="RBY983" s="34"/>
      <c r="RCF983" s="35"/>
      <c r="RCG983" s="34"/>
      <c r="RCN983" s="35"/>
      <c r="RCO983" s="34"/>
      <c r="RCV983" s="35"/>
      <c r="RCW983" s="34"/>
      <c r="RDD983" s="35"/>
      <c r="RDE983" s="34"/>
      <c r="RDL983" s="35"/>
      <c r="RDM983" s="34"/>
      <c r="RDT983" s="35"/>
      <c r="RDU983" s="34"/>
      <c r="REB983" s="35"/>
      <c r="REC983" s="34"/>
      <c r="REJ983" s="35"/>
      <c r="REK983" s="34"/>
      <c r="RER983" s="35"/>
      <c r="RES983" s="34"/>
      <c r="REZ983" s="35"/>
      <c r="RFA983" s="34"/>
      <c r="RFH983" s="35"/>
      <c r="RFI983" s="34"/>
      <c r="RFP983" s="35"/>
      <c r="RFQ983" s="34"/>
      <c r="RFX983" s="35"/>
      <c r="RFY983" s="34"/>
      <c r="RGF983" s="35"/>
      <c r="RGG983" s="34"/>
      <c r="RGN983" s="35"/>
      <c r="RGO983" s="34"/>
      <c r="RGV983" s="35"/>
      <c r="RGW983" s="34"/>
      <c r="RHD983" s="35"/>
      <c r="RHE983" s="34"/>
      <c r="RHL983" s="35"/>
      <c r="RHM983" s="34"/>
      <c r="RHT983" s="35"/>
      <c r="RHU983" s="34"/>
      <c r="RIB983" s="35"/>
      <c r="RIC983" s="34"/>
      <c r="RIJ983" s="35"/>
      <c r="RIK983" s="34"/>
      <c r="RIR983" s="35"/>
      <c r="RIS983" s="34"/>
      <c r="RIZ983" s="35"/>
      <c r="RJA983" s="34"/>
      <c r="RJH983" s="35"/>
      <c r="RJI983" s="34"/>
      <c r="RJP983" s="35"/>
      <c r="RJQ983" s="34"/>
      <c r="RJX983" s="35"/>
      <c r="RJY983" s="34"/>
      <c r="RKF983" s="35"/>
      <c r="RKG983" s="34"/>
      <c r="RKN983" s="35"/>
      <c r="RKO983" s="34"/>
      <c r="RKV983" s="35"/>
      <c r="RKW983" s="34"/>
      <c r="RLD983" s="35"/>
      <c r="RLE983" s="34"/>
      <c r="RLL983" s="35"/>
      <c r="RLM983" s="34"/>
      <c r="RLT983" s="35"/>
      <c r="RLU983" s="34"/>
      <c r="RMB983" s="35"/>
      <c r="RMC983" s="34"/>
      <c r="RMJ983" s="35"/>
      <c r="RMK983" s="34"/>
      <c r="RMR983" s="35"/>
      <c r="RMS983" s="34"/>
      <c r="RMZ983" s="35"/>
      <c r="RNA983" s="34"/>
      <c r="RNH983" s="35"/>
      <c r="RNI983" s="34"/>
      <c r="RNP983" s="35"/>
      <c r="RNQ983" s="34"/>
      <c r="RNX983" s="35"/>
      <c r="RNY983" s="34"/>
      <c r="ROF983" s="35"/>
      <c r="ROG983" s="34"/>
      <c r="RON983" s="35"/>
      <c r="ROO983" s="34"/>
      <c r="ROV983" s="35"/>
      <c r="ROW983" s="34"/>
      <c r="RPD983" s="35"/>
      <c r="RPE983" s="34"/>
      <c r="RPL983" s="35"/>
      <c r="RPM983" s="34"/>
      <c r="RPT983" s="35"/>
      <c r="RPU983" s="34"/>
      <c r="RQB983" s="35"/>
      <c r="RQC983" s="34"/>
      <c r="RQJ983" s="35"/>
      <c r="RQK983" s="34"/>
      <c r="RQR983" s="35"/>
      <c r="RQS983" s="34"/>
      <c r="RQZ983" s="35"/>
      <c r="RRA983" s="34"/>
      <c r="RRH983" s="35"/>
      <c r="RRI983" s="34"/>
      <c r="RRP983" s="35"/>
      <c r="RRQ983" s="34"/>
      <c r="RRX983" s="35"/>
      <c r="RRY983" s="34"/>
      <c r="RSF983" s="35"/>
      <c r="RSG983" s="34"/>
      <c r="RSN983" s="35"/>
      <c r="RSO983" s="34"/>
      <c r="RSV983" s="35"/>
      <c r="RSW983" s="34"/>
      <c r="RTD983" s="35"/>
      <c r="RTE983" s="34"/>
      <c r="RTL983" s="35"/>
      <c r="RTM983" s="34"/>
      <c r="RTT983" s="35"/>
      <c r="RTU983" s="34"/>
      <c r="RUB983" s="35"/>
      <c r="RUC983" s="34"/>
      <c r="RUJ983" s="35"/>
      <c r="RUK983" s="34"/>
      <c r="RUR983" s="35"/>
      <c r="RUS983" s="34"/>
      <c r="RUZ983" s="35"/>
      <c r="RVA983" s="34"/>
      <c r="RVH983" s="35"/>
      <c r="RVI983" s="34"/>
      <c r="RVP983" s="35"/>
      <c r="RVQ983" s="34"/>
      <c r="RVX983" s="35"/>
      <c r="RVY983" s="34"/>
      <c r="RWF983" s="35"/>
      <c r="RWG983" s="34"/>
      <c r="RWN983" s="35"/>
      <c r="RWO983" s="34"/>
      <c r="RWV983" s="35"/>
      <c r="RWW983" s="34"/>
      <c r="RXD983" s="35"/>
      <c r="RXE983" s="34"/>
      <c r="RXL983" s="35"/>
      <c r="RXM983" s="34"/>
      <c r="RXT983" s="35"/>
      <c r="RXU983" s="34"/>
      <c r="RYB983" s="35"/>
      <c r="RYC983" s="34"/>
      <c r="RYJ983" s="35"/>
      <c r="RYK983" s="34"/>
      <c r="RYR983" s="35"/>
      <c r="RYS983" s="34"/>
      <c r="RYZ983" s="35"/>
      <c r="RZA983" s="34"/>
      <c r="RZH983" s="35"/>
      <c r="RZI983" s="34"/>
      <c r="RZP983" s="35"/>
      <c r="RZQ983" s="34"/>
      <c r="RZX983" s="35"/>
      <c r="RZY983" s="34"/>
      <c r="SAF983" s="35"/>
      <c r="SAG983" s="34"/>
      <c r="SAN983" s="35"/>
      <c r="SAO983" s="34"/>
      <c r="SAV983" s="35"/>
      <c r="SAW983" s="34"/>
      <c r="SBD983" s="35"/>
      <c r="SBE983" s="34"/>
      <c r="SBL983" s="35"/>
      <c r="SBM983" s="34"/>
      <c r="SBT983" s="35"/>
      <c r="SBU983" s="34"/>
      <c r="SCB983" s="35"/>
      <c r="SCC983" s="34"/>
      <c r="SCJ983" s="35"/>
      <c r="SCK983" s="34"/>
      <c r="SCR983" s="35"/>
      <c r="SCS983" s="34"/>
      <c r="SCZ983" s="35"/>
      <c r="SDA983" s="34"/>
      <c r="SDH983" s="35"/>
      <c r="SDI983" s="34"/>
      <c r="SDP983" s="35"/>
      <c r="SDQ983" s="34"/>
      <c r="SDX983" s="35"/>
      <c r="SDY983" s="34"/>
      <c r="SEF983" s="35"/>
      <c r="SEG983" s="34"/>
      <c r="SEN983" s="35"/>
      <c r="SEO983" s="34"/>
      <c r="SEV983" s="35"/>
      <c r="SEW983" s="34"/>
      <c r="SFD983" s="35"/>
      <c r="SFE983" s="34"/>
      <c r="SFL983" s="35"/>
      <c r="SFM983" s="34"/>
      <c r="SFT983" s="35"/>
      <c r="SFU983" s="34"/>
      <c r="SGB983" s="35"/>
      <c r="SGC983" s="34"/>
      <c r="SGJ983" s="35"/>
      <c r="SGK983" s="34"/>
      <c r="SGR983" s="35"/>
      <c r="SGS983" s="34"/>
      <c r="SGZ983" s="35"/>
      <c r="SHA983" s="34"/>
      <c r="SHH983" s="35"/>
      <c r="SHI983" s="34"/>
      <c r="SHP983" s="35"/>
      <c r="SHQ983" s="34"/>
      <c r="SHX983" s="35"/>
      <c r="SHY983" s="34"/>
      <c r="SIF983" s="35"/>
      <c r="SIG983" s="34"/>
      <c r="SIN983" s="35"/>
      <c r="SIO983" s="34"/>
      <c r="SIV983" s="35"/>
      <c r="SIW983" s="34"/>
      <c r="SJD983" s="35"/>
      <c r="SJE983" s="34"/>
      <c r="SJL983" s="35"/>
      <c r="SJM983" s="34"/>
      <c r="SJT983" s="35"/>
      <c r="SJU983" s="34"/>
      <c r="SKB983" s="35"/>
      <c r="SKC983" s="34"/>
      <c r="SKJ983" s="35"/>
      <c r="SKK983" s="34"/>
      <c r="SKR983" s="35"/>
      <c r="SKS983" s="34"/>
      <c r="SKZ983" s="35"/>
      <c r="SLA983" s="34"/>
      <c r="SLH983" s="35"/>
      <c r="SLI983" s="34"/>
      <c r="SLP983" s="35"/>
      <c r="SLQ983" s="34"/>
      <c r="SLX983" s="35"/>
      <c r="SLY983" s="34"/>
      <c r="SMF983" s="35"/>
      <c r="SMG983" s="34"/>
      <c r="SMN983" s="35"/>
      <c r="SMO983" s="34"/>
      <c r="SMV983" s="35"/>
      <c r="SMW983" s="34"/>
      <c r="SND983" s="35"/>
      <c r="SNE983" s="34"/>
      <c r="SNL983" s="35"/>
      <c r="SNM983" s="34"/>
      <c r="SNT983" s="35"/>
      <c r="SNU983" s="34"/>
      <c r="SOB983" s="35"/>
      <c r="SOC983" s="34"/>
      <c r="SOJ983" s="35"/>
      <c r="SOK983" s="34"/>
      <c r="SOR983" s="35"/>
      <c r="SOS983" s="34"/>
      <c r="SOZ983" s="35"/>
      <c r="SPA983" s="34"/>
      <c r="SPH983" s="35"/>
      <c r="SPI983" s="34"/>
      <c r="SPP983" s="35"/>
      <c r="SPQ983" s="34"/>
      <c r="SPX983" s="35"/>
      <c r="SPY983" s="34"/>
      <c r="SQF983" s="35"/>
      <c r="SQG983" s="34"/>
      <c r="SQN983" s="35"/>
      <c r="SQO983" s="34"/>
      <c r="SQV983" s="35"/>
      <c r="SQW983" s="34"/>
      <c r="SRD983" s="35"/>
      <c r="SRE983" s="34"/>
      <c r="SRL983" s="35"/>
      <c r="SRM983" s="34"/>
      <c r="SRT983" s="35"/>
      <c r="SRU983" s="34"/>
      <c r="SSB983" s="35"/>
      <c r="SSC983" s="34"/>
      <c r="SSJ983" s="35"/>
      <c r="SSK983" s="34"/>
      <c r="SSR983" s="35"/>
      <c r="SSS983" s="34"/>
      <c r="SSZ983" s="35"/>
      <c r="STA983" s="34"/>
      <c r="STH983" s="35"/>
      <c r="STI983" s="34"/>
      <c r="STP983" s="35"/>
      <c r="STQ983" s="34"/>
      <c r="STX983" s="35"/>
      <c r="STY983" s="34"/>
      <c r="SUF983" s="35"/>
      <c r="SUG983" s="34"/>
      <c r="SUN983" s="35"/>
      <c r="SUO983" s="34"/>
      <c r="SUV983" s="35"/>
      <c r="SUW983" s="34"/>
      <c r="SVD983" s="35"/>
      <c r="SVE983" s="34"/>
      <c r="SVL983" s="35"/>
      <c r="SVM983" s="34"/>
      <c r="SVT983" s="35"/>
      <c r="SVU983" s="34"/>
      <c r="SWB983" s="35"/>
      <c r="SWC983" s="34"/>
      <c r="SWJ983" s="35"/>
      <c r="SWK983" s="34"/>
      <c r="SWR983" s="35"/>
      <c r="SWS983" s="34"/>
      <c r="SWZ983" s="35"/>
      <c r="SXA983" s="34"/>
      <c r="SXH983" s="35"/>
      <c r="SXI983" s="34"/>
      <c r="SXP983" s="35"/>
      <c r="SXQ983" s="34"/>
      <c r="SXX983" s="35"/>
      <c r="SXY983" s="34"/>
      <c r="SYF983" s="35"/>
      <c r="SYG983" s="34"/>
      <c r="SYN983" s="35"/>
      <c r="SYO983" s="34"/>
      <c r="SYV983" s="35"/>
      <c r="SYW983" s="34"/>
      <c r="SZD983" s="35"/>
      <c r="SZE983" s="34"/>
      <c r="SZL983" s="35"/>
      <c r="SZM983" s="34"/>
      <c r="SZT983" s="35"/>
      <c r="SZU983" s="34"/>
      <c r="TAB983" s="35"/>
      <c r="TAC983" s="34"/>
      <c r="TAJ983" s="35"/>
      <c r="TAK983" s="34"/>
      <c r="TAR983" s="35"/>
      <c r="TAS983" s="34"/>
      <c r="TAZ983" s="35"/>
      <c r="TBA983" s="34"/>
      <c r="TBH983" s="35"/>
      <c r="TBI983" s="34"/>
      <c r="TBP983" s="35"/>
      <c r="TBQ983" s="34"/>
      <c r="TBX983" s="35"/>
      <c r="TBY983" s="34"/>
      <c r="TCF983" s="35"/>
      <c r="TCG983" s="34"/>
      <c r="TCN983" s="35"/>
      <c r="TCO983" s="34"/>
      <c r="TCV983" s="35"/>
      <c r="TCW983" s="34"/>
      <c r="TDD983" s="35"/>
      <c r="TDE983" s="34"/>
      <c r="TDL983" s="35"/>
      <c r="TDM983" s="34"/>
      <c r="TDT983" s="35"/>
      <c r="TDU983" s="34"/>
      <c r="TEB983" s="35"/>
      <c r="TEC983" s="34"/>
      <c r="TEJ983" s="35"/>
      <c r="TEK983" s="34"/>
      <c r="TER983" s="35"/>
      <c r="TES983" s="34"/>
      <c r="TEZ983" s="35"/>
      <c r="TFA983" s="34"/>
      <c r="TFH983" s="35"/>
      <c r="TFI983" s="34"/>
      <c r="TFP983" s="35"/>
      <c r="TFQ983" s="34"/>
      <c r="TFX983" s="35"/>
      <c r="TFY983" s="34"/>
      <c r="TGF983" s="35"/>
      <c r="TGG983" s="34"/>
      <c r="TGN983" s="35"/>
      <c r="TGO983" s="34"/>
      <c r="TGV983" s="35"/>
      <c r="TGW983" s="34"/>
      <c r="THD983" s="35"/>
      <c r="THE983" s="34"/>
      <c r="THL983" s="35"/>
      <c r="THM983" s="34"/>
      <c r="THT983" s="35"/>
      <c r="THU983" s="34"/>
      <c r="TIB983" s="35"/>
      <c r="TIC983" s="34"/>
      <c r="TIJ983" s="35"/>
      <c r="TIK983" s="34"/>
      <c r="TIR983" s="35"/>
      <c r="TIS983" s="34"/>
      <c r="TIZ983" s="35"/>
      <c r="TJA983" s="34"/>
      <c r="TJH983" s="35"/>
      <c r="TJI983" s="34"/>
      <c r="TJP983" s="35"/>
      <c r="TJQ983" s="34"/>
      <c r="TJX983" s="35"/>
      <c r="TJY983" s="34"/>
      <c r="TKF983" s="35"/>
      <c r="TKG983" s="34"/>
      <c r="TKN983" s="35"/>
      <c r="TKO983" s="34"/>
      <c r="TKV983" s="35"/>
      <c r="TKW983" s="34"/>
      <c r="TLD983" s="35"/>
      <c r="TLE983" s="34"/>
      <c r="TLL983" s="35"/>
      <c r="TLM983" s="34"/>
      <c r="TLT983" s="35"/>
      <c r="TLU983" s="34"/>
      <c r="TMB983" s="35"/>
      <c r="TMC983" s="34"/>
      <c r="TMJ983" s="35"/>
      <c r="TMK983" s="34"/>
      <c r="TMR983" s="35"/>
      <c r="TMS983" s="34"/>
      <c r="TMZ983" s="35"/>
      <c r="TNA983" s="34"/>
      <c r="TNH983" s="35"/>
      <c r="TNI983" s="34"/>
      <c r="TNP983" s="35"/>
      <c r="TNQ983" s="34"/>
      <c r="TNX983" s="35"/>
      <c r="TNY983" s="34"/>
      <c r="TOF983" s="35"/>
      <c r="TOG983" s="34"/>
      <c r="TON983" s="35"/>
      <c r="TOO983" s="34"/>
      <c r="TOV983" s="35"/>
      <c r="TOW983" s="34"/>
      <c r="TPD983" s="35"/>
      <c r="TPE983" s="34"/>
      <c r="TPL983" s="35"/>
      <c r="TPM983" s="34"/>
      <c r="TPT983" s="35"/>
      <c r="TPU983" s="34"/>
      <c r="TQB983" s="35"/>
      <c r="TQC983" s="34"/>
      <c r="TQJ983" s="35"/>
      <c r="TQK983" s="34"/>
      <c r="TQR983" s="35"/>
      <c r="TQS983" s="34"/>
      <c r="TQZ983" s="35"/>
      <c r="TRA983" s="34"/>
      <c r="TRH983" s="35"/>
      <c r="TRI983" s="34"/>
      <c r="TRP983" s="35"/>
      <c r="TRQ983" s="34"/>
      <c r="TRX983" s="35"/>
      <c r="TRY983" s="34"/>
      <c r="TSF983" s="35"/>
      <c r="TSG983" s="34"/>
      <c r="TSN983" s="35"/>
      <c r="TSO983" s="34"/>
      <c r="TSV983" s="35"/>
      <c r="TSW983" s="34"/>
      <c r="TTD983" s="35"/>
      <c r="TTE983" s="34"/>
      <c r="TTL983" s="35"/>
      <c r="TTM983" s="34"/>
      <c r="TTT983" s="35"/>
      <c r="TTU983" s="34"/>
      <c r="TUB983" s="35"/>
      <c r="TUC983" s="34"/>
      <c r="TUJ983" s="35"/>
      <c r="TUK983" s="34"/>
      <c r="TUR983" s="35"/>
      <c r="TUS983" s="34"/>
      <c r="TUZ983" s="35"/>
      <c r="TVA983" s="34"/>
      <c r="TVH983" s="35"/>
      <c r="TVI983" s="34"/>
      <c r="TVP983" s="35"/>
      <c r="TVQ983" s="34"/>
      <c r="TVX983" s="35"/>
      <c r="TVY983" s="34"/>
      <c r="TWF983" s="35"/>
      <c r="TWG983" s="34"/>
      <c r="TWN983" s="35"/>
      <c r="TWO983" s="34"/>
      <c r="TWV983" s="35"/>
      <c r="TWW983" s="34"/>
      <c r="TXD983" s="35"/>
      <c r="TXE983" s="34"/>
      <c r="TXL983" s="35"/>
      <c r="TXM983" s="34"/>
      <c r="TXT983" s="35"/>
      <c r="TXU983" s="34"/>
      <c r="TYB983" s="35"/>
      <c r="TYC983" s="34"/>
      <c r="TYJ983" s="35"/>
      <c r="TYK983" s="34"/>
      <c r="TYR983" s="35"/>
      <c r="TYS983" s="34"/>
      <c r="TYZ983" s="35"/>
      <c r="TZA983" s="34"/>
      <c r="TZH983" s="35"/>
      <c r="TZI983" s="34"/>
      <c r="TZP983" s="35"/>
      <c r="TZQ983" s="34"/>
      <c r="TZX983" s="35"/>
      <c r="TZY983" s="34"/>
      <c r="UAF983" s="35"/>
      <c r="UAG983" s="34"/>
      <c r="UAN983" s="35"/>
      <c r="UAO983" s="34"/>
      <c r="UAV983" s="35"/>
      <c r="UAW983" s="34"/>
      <c r="UBD983" s="35"/>
      <c r="UBE983" s="34"/>
      <c r="UBL983" s="35"/>
      <c r="UBM983" s="34"/>
      <c r="UBT983" s="35"/>
      <c r="UBU983" s="34"/>
      <c r="UCB983" s="35"/>
      <c r="UCC983" s="34"/>
      <c r="UCJ983" s="35"/>
      <c r="UCK983" s="34"/>
      <c r="UCR983" s="35"/>
      <c r="UCS983" s="34"/>
      <c r="UCZ983" s="35"/>
      <c r="UDA983" s="34"/>
      <c r="UDH983" s="35"/>
      <c r="UDI983" s="34"/>
      <c r="UDP983" s="35"/>
      <c r="UDQ983" s="34"/>
      <c r="UDX983" s="35"/>
      <c r="UDY983" s="34"/>
      <c r="UEF983" s="35"/>
      <c r="UEG983" s="34"/>
      <c r="UEN983" s="35"/>
      <c r="UEO983" s="34"/>
      <c r="UEV983" s="35"/>
      <c r="UEW983" s="34"/>
      <c r="UFD983" s="35"/>
      <c r="UFE983" s="34"/>
      <c r="UFL983" s="35"/>
      <c r="UFM983" s="34"/>
      <c r="UFT983" s="35"/>
      <c r="UFU983" s="34"/>
      <c r="UGB983" s="35"/>
      <c r="UGC983" s="34"/>
      <c r="UGJ983" s="35"/>
      <c r="UGK983" s="34"/>
      <c r="UGR983" s="35"/>
      <c r="UGS983" s="34"/>
      <c r="UGZ983" s="35"/>
      <c r="UHA983" s="34"/>
      <c r="UHH983" s="35"/>
      <c r="UHI983" s="34"/>
      <c r="UHP983" s="35"/>
      <c r="UHQ983" s="34"/>
      <c r="UHX983" s="35"/>
      <c r="UHY983" s="34"/>
      <c r="UIF983" s="35"/>
      <c r="UIG983" s="34"/>
      <c r="UIN983" s="35"/>
      <c r="UIO983" s="34"/>
      <c r="UIV983" s="35"/>
      <c r="UIW983" s="34"/>
      <c r="UJD983" s="35"/>
      <c r="UJE983" s="34"/>
      <c r="UJL983" s="35"/>
      <c r="UJM983" s="34"/>
      <c r="UJT983" s="35"/>
      <c r="UJU983" s="34"/>
      <c r="UKB983" s="35"/>
      <c r="UKC983" s="34"/>
      <c r="UKJ983" s="35"/>
      <c r="UKK983" s="34"/>
      <c r="UKR983" s="35"/>
      <c r="UKS983" s="34"/>
      <c r="UKZ983" s="35"/>
      <c r="ULA983" s="34"/>
      <c r="ULH983" s="35"/>
      <c r="ULI983" s="34"/>
      <c r="ULP983" s="35"/>
      <c r="ULQ983" s="34"/>
      <c r="ULX983" s="35"/>
      <c r="ULY983" s="34"/>
      <c r="UMF983" s="35"/>
      <c r="UMG983" s="34"/>
      <c r="UMN983" s="35"/>
      <c r="UMO983" s="34"/>
      <c r="UMV983" s="35"/>
      <c r="UMW983" s="34"/>
      <c r="UND983" s="35"/>
      <c r="UNE983" s="34"/>
      <c r="UNL983" s="35"/>
      <c r="UNM983" s="34"/>
      <c r="UNT983" s="35"/>
      <c r="UNU983" s="34"/>
      <c r="UOB983" s="35"/>
      <c r="UOC983" s="34"/>
      <c r="UOJ983" s="35"/>
      <c r="UOK983" s="34"/>
      <c r="UOR983" s="35"/>
      <c r="UOS983" s="34"/>
      <c r="UOZ983" s="35"/>
      <c r="UPA983" s="34"/>
      <c r="UPH983" s="35"/>
      <c r="UPI983" s="34"/>
      <c r="UPP983" s="35"/>
      <c r="UPQ983" s="34"/>
      <c r="UPX983" s="35"/>
      <c r="UPY983" s="34"/>
      <c r="UQF983" s="35"/>
      <c r="UQG983" s="34"/>
      <c r="UQN983" s="35"/>
      <c r="UQO983" s="34"/>
      <c r="UQV983" s="35"/>
      <c r="UQW983" s="34"/>
      <c r="URD983" s="35"/>
      <c r="URE983" s="34"/>
      <c r="URL983" s="35"/>
      <c r="URM983" s="34"/>
      <c r="URT983" s="35"/>
      <c r="URU983" s="34"/>
      <c r="USB983" s="35"/>
      <c r="USC983" s="34"/>
      <c r="USJ983" s="35"/>
      <c r="USK983" s="34"/>
      <c r="USR983" s="35"/>
      <c r="USS983" s="34"/>
      <c r="USZ983" s="35"/>
      <c r="UTA983" s="34"/>
      <c r="UTH983" s="35"/>
      <c r="UTI983" s="34"/>
      <c r="UTP983" s="35"/>
      <c r="UTQ983" s="34"/>
      <c r="UTX983" s="35"/>
      <c r="UTY983" s="34"/>
      <c r="UUF983" s="35"/>
      <c r="UUG983" s="34"/>
      <c r="UUN983" s="35"/>
      <c r="UUO983" s="34"/>
      <c r="UUV983" s="35"/>
      <c r="UUW983" s="34"/>
      <c r="UVD983" s="35"/>
      <c r="UVE983" s="34"/>
      <c r="UVL983" s="35"/>
      <c r="UVM983" s="34"/>
      <c r="UVT983" s="35"/>
      <c r="UVU983" s="34"/>
      <c r="UWB983" s="35"/>
      <c r="UWC983" s="34"/>
      <c r="UWJ983" s="35"/>
      <c r="UWK983" s="34"/>
      <c r="UWR983" s="35"/>
      <c r="UWS983" s="34"/>
      <c r="UWZ983" s="35"/>
      <c r="UXA983" s="34"/>
      <c r="UXH983" s="35"/>
      <c r="UXI983" s="34"/>
      <c r="UXP983" s="35"/>
      <c r="UXQ983" s="34"/>
      <c r="UXX983" s="35"/>
      <c r="UXY983" s="34"/>
      <c r="UYF983" s="35"/>
      <c r="UYG983" s="34"/>
      <c r="UYN983" s="35"/>
      <c r="UYO983" s="34"/>
      <c r="UYV983" s="35"/>
      <c r="UYW983" s="34"/>
      <c r="UZD983" s="35"/>
      <c r="UZE983" s="34"/>
      <c r="UZL983" s="35"/>
      <c r="UZM983" s="34"/>
      <c r="UZT983" s="35"/>
      <c r="UZU983" s="34"/>
      <c r="VAB983" s="35"/>
      <c r="VAC983" s="34"/>
      <c r="VAJ983" s="35"/>
      <c r="VAK983" s="34"/>
      <c r="VAR983" s="35"/>
      <c r="VAS983" s="34"/>
      <c r="VAZ983" s="35"/>
      <c r="VBA983" s="34"/>
      <c r="VBH983" s="35"/>
      <c r="VBI983" s="34"/>
      <c r="VBP983" s="35"/>
      <c r="VBQ983" s="34"/>
      <c r="VBX983" s="35"/>
      <c r="VBY983" s="34"/>
      <c r="VCF983" s="35"/>
      <c r="VCG983" s="34"/>
      <c r="VCN983" s="35"/>
      <c r="VCO983" s="34"/>
      <c r="VCV983" s="35"/>
      <c r="VCW983" s="34"/>
      <c r="VDD983" s="35"/>
      <c r="VDE983" s="34"/>
      <c r="VDL983" s="35"/>
      <c r="VDM983" s="34"/>
      <c r="VDT983" s="35"/>
      <c r="VDU983" s="34"/>
      <c r="VEB983" s="35"/>
      <c r="VEC983" s="34"/>
      <c r="VEJ983" s="35"/>
      <c r="VEK983" s="34"/>
      <c r="VER983" s="35"/>
      <c r="VES983" s="34"/>
      <c r="VEZ983" s="35"/>
      <c r="VFA983" s="34"/>
      <c r="VFH983" s="35"/>
      <c r="VFI983" s="34"/>
      <c r="VFP983" s="35"/>
      <c r="VFQ983" s="34"/>
      <c r="VFX983" s="35"/>
      <c r="VFY983" s="34"/>
      <c r="VGF983" s="35"/>
      <c r="VGG983" s="34"/>
      <c r="VGN983" s="35"/>
      <c r="VGO983" s="34"/>
      <c r="VGV983" s="35"/>
      <c r="VGW983" s="34"/>
      <c r="VHD983" s="35"/>
      <c r="VHE983" s="34"/>
      <c r="VHL983" s="35"/>
      <c r="VHM983" s="34"/>
      <c r="VHT983" s="35"/>
      <c r="VHU983" s="34"/>
      <c r="VIB983" s="35"/>
      <c r="VIC983" s="34"/>
      <c r="VIJ983" s="35"/>
      <c r="VIK983" s="34"/>
      <c r="VIR983" s="35"/>
      <c r="VIS983" s="34"/>
      <c r="VIZ983" s="35"/>
      <c r="VJA983" s="34"/>
      <c r="VJH983" s="35"/>
      <c r="VJI983" s="34"/>
      <c r="VJP983" s="35"/>
      <c r="VJQ983" s="34"/>
      <c r="VJX983" s="35"/>
      <c r="VJY983" s="34"/>
      <c r="VKF983" s="35"/>
      <c r="VKG983" s="34"/>
      <c r="VKN983" s="35"/>
      <c r="VKO983" s="34"/>
      <c r="VKV983" s="35"/>
      <c r="VKW983" s="34"/>
      <c r="VLD983" s="35"/>
      <c r="VLE983" s="34"/>
      <c r="VLL983" s="35"/>
      <c r="VLM983" s="34"/>
      <c r="VLT983" s="35"/>
      <c r="VLU983" s="34"/>
      <c r="VMB983" s="35"/>
      <c r="VMC983" s="34"/>
      <c r="VMJ983" s="35"/>
      <c r="VMK983" s="34"/>
      <c r="VMR983" s="35"/>
      <c r="VMS983" s="34"/>
      <c r="VMZ983" s="35"/>
      <c r="VNA983" s="34"/>
      <c r="VNH983" s="35"/>
      <c r="VNI983" s="34"/>
      <c r="VNP983" s="35"/>
      <c r="VNQ983" s="34"/>
      <c r="VNX983" s="35"/>
      <c r="VNY983" s="34"/>
      <c r="VOF983" s="35"/>
      <c r="VOG983" s="34"/>
      <c r="VON983" s="35"/>
      <c r="VOO983" s="34"/>
      <c r="VOV983" s="35"/>
      <c r="VOW983" s="34"/>
      <c r="VPD983" s="35"/>
      <c r="VPE983" s="34"/>
      <c r="VPL983" s="35"/>
      <c r="VPM983" s="34"/>
      <c r="VPT983" s="35"/>
      <c r="VPU983" s="34"/>
      <c r="VQB983" s="35"/>
      <c r="VQC983" s="34"/>
      <c r="VQJ983" s="35"/>
      <c r="VQK983" s="34"/>
      <c r="VQR983" s="35"/>
      <c r="VQS983" s="34"/>
      <c r="VQZ983" s="35"/>
      <c r="VRA983" s="34"/>
      <c r="VRH983" s="35"/>
      <c r="VRI983" s="34"/>
      <c r="VRP983" s="35"/>
      <c r="VRQ983" s="34"/>
      <c r="VRX983" s="35"/>
      <c r="VRY983" s="34"/>
      <c r="VSF983" s="35"/>
      <c r="VSG983" s="34"/>
      <c r="VSN983" s="35"/>
      <c r="VSO983" s="34"/>
      <c r="VSV983" s="35"/>
      <c r="VSW983" s="34"/>
      <c r="VTD983" s="35"/>
      <c r="VTE983" s="34"/>
      <c r="VTL983" s="35"/>
      <c r="VTM983" s="34"/>
      <c r="VTT983" s="35"/>
      <c r="VTU983" s="34"/>
      <c r="VUB983" s="35"/>
      <c r="VUC983" s="34"/>
      <c r="VUJ983" s="35"/>
      <c r="VUK983" s="34"/>
      <c r="VUR983" s="35"/>
      <c r="VUS983" s="34"/>
      <c r="VUZ983" s="35"/>
      <c r="VVA983" s="34"/>
      <c r="VVH983" s="35"/>
      <c r="VVI983" s="34"/>
      <c r="VVP983" s="35"/>
      <c r="VVQ983" s="34"/>
      <c r="VVX983" s="35"/>
      <c r="VVY983" s="34"/>
      <c r="VWF983" s="35"/>
      <c r="VWG983" s="34"/>
      <c r="VWN983" s="35"/>
      <c r="VWO983" s="34"/>
      <c r="VWV983" s="35"/>
      <c r="VWW983" s="34"/>
      <c r="VXD983" s="35"/>
      <c r="VXE983" s="34"/>
      <c r="VXL983" s="35"/>
      <c r="VXM983" s="34"/>
      <c r="VXT983" s="35"/>
      <c r="VXU983" s="34"/>
      <c r="VYB983" s="35"/>
      <c r="VYC983" s="34"/>
      <c r="VYJ983" s="35"/>
      <c r="VYK983" s="34"/>
      <c r="VYR983" s="35"/>
      <c r="VYS983" s="34"/>
      <c r="VYZ983" s="35"/>
      <c r="VZA983" s="34"/>
      <c r="VZH983" s="35"/>
      <c r="VZI983" s="34"/>
      <c r="VZP983" s="35"/>
      <c r="VZQ983" s="34"/>
      <c r="VZX983" s="35"/>
      <c r="VZY983" s="34"/>
      <c r="WAF983" s="35"/>
      <c r="WAG983" s="34"/>
      <c r="WAN983" s="35"/>
      <c r="WAO983" s="34"/>
      <c r="WAV983" s="35"/>
      <c r="WAW983" s="34"/>
      <c r="WBD983" s="35"/>
      <c r="WBE983" s="34"/>
      <c r="WBL983" s="35"/>
      <c r="WBM983" s="34"/>
      <c r="WBT983" s="35"/>
      <c r="WBU983" s="34"/>
      <c r="WCB983" s="35"/>
      <c r="WCC983" s="34"/>
      <c r="WCJ983" s="35"/>
      <c r="WCK983" s="34"/>
      <c r="WCR983" s="35"/>
      <c r="WCS983" s="34"/>
      <c r="WCZ983" s="35"/>
      <c r="WDA983" s="34"/>
      <c r="WDH983" s="35"/>
      <c r="WDI983" s="34"/>
      <c r="WDP983" s="35"/>
      <c r="WDQ983" s="34"/>
      <c r="WDX983" s="35"/>
      <c r="WDY983" s="34"/>
      <c r="WEF983" s="35"/>
      <c r="WEG983" s="34"/>
      <c r="WEN983" s="35"/>
      <c r="WEO983" s="34"/>
      <c r="WEV983" s="35"/>
      <c r="WEW983" s="34"/>
      <c r="WFD983" s="35"/>
      <c r="WFE983" s="34"/>
      <c r="WFL983" s="35"/>
      <c r="WFM983" s="34"/>
      <c r="WFT983" s="35"/>
      <c r="WFU983" s="34"/>
      <c r="WGB983" s="35"/>
      <c r="WGC983" s="34"/>
      <c r="WGJ983" s="35"/>
      <c r="WGK983" s="34"/>
      <c r="WGR983" s="35"/>
      <c r="WGS983" s="34"/>
      <c r="WGZ983" s="35"/>
      <c r="WHA983" s="34"/>
      <c r="WHH983" s="35"/>
      <c r="WHI983" s="34"/>
      <c r="WHP983" s="35"/>
      <c r="WHQ983" s="34"/>
      <c r="WHX983" s="35"/>
      <c r="WHY983" s="34"/>
      <c r="WIF983" s="35"/>
      <c r="WIG983" s="34"/>
      <c r="WIN983" s="35"/>
      <c r="WIO983" s="34"/>
      <c r="WIV983" s="35"/>
      <c r="WIW983" s="34"/>
      <c r="WJD983" s="35"/>
      <c r="WJE983" s="34"/>
      <c r="WJL983" s="35"/>
      <c r="WJM983" s="34"/>
      <c r="WJT983" s="35"/>
      <c r="WJU983" s="34"/>
      <c r="WKB983" s="35"/>
      <c r="WKC983" s="34"/>
      <c r="WKJ983" s="35"/>
      <c r="WKK983" s="34"/>
      <c r="WKR983" s="35"/>
      <c r="WKS983" s="34"/>
      <c r="WKZ983" s="35"/>
      <c r="WLA983" s="34"/>
      <c r="WLH983" s="35"/>
      <c r="WLI983" s="34"/>
      <c r="WLP983" s="35"/>
      <c r="WLQ983" s="34"/>
      <c r="WLX983" s="35"/>
      <c r="WLY983" s="34"/>
      <c r="WMF983" s="35"/>
      <c r="WMG983" s="34"/>
      <c r="WMN983" s="35"/>
      <c r="WMO983" s="34"/>
      <c r="WMV983" s="35"/>
      <c r="WMW983" s="34"/>
      <c r="WND983" s="35"/>
      <c r="WNE983" s="34"/>
      <c r="WNL983" s="35"/>
      <c r="WNM983" s="34"/>
      <c r="WNT983" s="35"/>
      <c r="WNU983" s="34"/>
      <c r="WOB983" s="35"/>
      <c r="WOC983" s="34"/>
      <c r="WOJ983" s="35"/>
      <c r="WOK983" s="34"/>
      <c r="WOR983" s="35"/>
      <c r="WOS983" s="34"/>
      <c r="WOZ983" s="35"/>
      <c r="WPA983" s="34"/>
      <c r="WPH983" s="35"/>
      <c r="WPI983" s="34"/>
      <c r="WPP983" s="35"/>
      <c r="WPQ983" s="34"/>
      <c r="WPX983" s="35"/>
      <c r="WPY983" s="34"/>
      <c r="WQF983" s="35"/>
      <c r="WQG983" s="34"/>
      <c r="WQN983" s="35"/>
      <c r="WQO983" s="34"/>
      <c r="WQV983" s="35"/>
      <c r="WQW983" s="34"/>
      <c r="WRD983" s="35"/>
      <c r="WRE983" s="34"/>
      <c r="WRL983" s="35"/>
      <c r="WRM983" s="34"/>
      <c r="WRT983" s="35"/>
      <c r="WRU983" s="34"/>
      <c r="WSB983" s="35"/>
      <c r="WSC983" s="34"/>
      <c r="WSJ983" s="35"/>
      <c r="WSK983" s="34"/>
      <c r="WSR983" s="35"/>
      <c r="WSS983" s="34"/>
      <c r="WSZ983" s="35"/>
      <c r="WTA983" s="34"/>
      <c r="WTH983" s="35"/>
      <c r="WTI983" s="34"/>
      <c r="WTP983" s="35"/>
      <c r="WTQ983" s="34"/>
      <c r="WTX983" s="35"/>
      <c r="WTY983" s="34"/>
      <c r="WUF983" s="35"/>
      <c r="WUG983" s="34"/>
      <c r="WUN983" s="35"/>
      <c r="WUO983" s="34"/>
      <c r="WUV983" s="35"/>
      <c r="WUW983" s="34"/>
      <c r="WVD983" s="35"/>
      <c r="WVE983" s="34"/>
      <c r="WVL983" s="35"/>
      <c r="WVM983" s="34"/>
      <c r="WVT983" s="35"/>
      <c r="WVU983" s="34"/>
      <c r="WWB983" s="35"/>
      <c r="WWC983" s="34"/>
      <c r="WWJ983" s="35"/>
      <c r="WWK983" s="34"/>
      <c r="WWR983" s="35"/>
      <c r="WWS983" s="34"/>
      <c r="WWZ983" s="35"/>
      <c r="WXA983" s="34"/>
      <c r="WXH983" s="35"/>
      <c r="WXI983" s="34"/>
      <c r="WXP983" s="35"/>
      <c r="WXQ983" s="34"/>
      <c r="WXX983" s="35"/>
      <c r="WXY983" s="34"/>
      <c r="WYF983" s="35"/>
      <c r="WYG983" s="34"/>
      <c r="WYN983" s="35"/>
      <c r="WYO983" s="34"/>
      <c r="WYV983" s="35"/>
      <c r="WYW983" s="34"/>
      <c r="WZD983" s="35"/>
      <c r="WZE983" s="34"/>
      <c r="WZL983" s="35"/>
      <c r="WZM983" s="34"/>
      <c r="WZT983" s="35"/>
      <c r="WZU983" s="34"/>
      <c r="XAB983" s="35"/>
      <c r="XAC983" s="34"/>
      <c r="XAJ983" s="35"/>
      <c r="XAK983" s="34"/>
      <c r="XAR983" s="35"/>
      <c r="XAS983" s="34"/>
      <c r="XAZ983" s="35"/>
      <c r="XBA983" s="34"/>
      <c r="XBH983" s="35"/>
      <c r="XBI983" s="34"/>
      <c r="XBP983" s="35"/>
      <c r="XBQ983" s="34"/>
      <c r="XBX983" s="35"/>
      <c r="XBY983" s="34"/>
      <c r="XCF983" s="35"/>
      <c r="XCG983" s="34"/>
      <c r="XCN983" s="35"/>
      <c r="XCO983" s="34"/>
      <c r="XCV983" s="35"/>
      <c r="XCW983" s="34"/>
      <c r="XDD983" s="35"/>
      <c r="XDE983" s="34"/>
      <c r="XDL983" s="35"/>
      <c r="XDM983" s="34"/>
      <c r="XDT983" s="35"/>
      <c r="XDU983" s="34"/>
      <c r="XEB983" s="35"/>
      <c r="XEC983" s="34"/>
      <c r="XEJ983" s="35"/>
      <c r="XEK983" s="34"/>
      <c r="XER983" s="35"/>
      <c r="XES983" s="34"/>
      <c r="XEZ983" s="35"/>
      <c r="XFA983" s="34"/>
    </row>
    <row r="984" spans="1:1021 1028:2045 2052:3069 3076:4093 4100:5117 5124:6141 6148:7165 7172:8189 8196:9213 9220:10237 10244:11261 11268:12285 12292:13309 13316:14333 14340:15357 15364:16381" x14ac:dyDescent="0.25">
      <c r="A984" t="s">
        <v>21</v>
      </c>
      <c r="B984" t="s">
        <v>153</v>
      </c>
      <c r="C984">
        <v>566</v>
      </c>
      <c r="D984">
        <v>566</v>
      </c>
      <c r="E984" s="35">
        <v>1</v>
      </c>
      <c r="F984" s="34">
        <v>1E-156</v>
      </c>
      <c r="G984">
        <v>98.15</v>
      </c>
      <c r="H984">
        <v>383</v>
      </c>
      <c r="I984" t="str">
        <f>HYPERLINK("https://www.ncbi.nlm.nih.gov/nucleotide/OK170141.1?report=genbank&amp;log$=nucltop&amp;blast_rank=82&amp;RID=XE5J84ZU013","OK170141.1")</f>
        <v>OK170141.1</v>
      </c>
      <c r="L984" s="35"/>
      <c r="M984" s="34"/>
      <c r="T984" s="35"/>
      <c r="U984" s="34"/>
      <c r="AB984" s="35"/>
      <c r="AC984" s="34"/>
      <c r="AJ984" s="35"/>
      <c r="AK984" s="34"/>
      <c r="AR984" s="35"/>
      <c r="AS984" s="34"/>
      <c r="AZ984" s="35"/>
      <c r="BA984" s="34"/>
      <c r="BH984" s="35"/>
      <c r="BI984" s="34"/>
      <c r="BP984" s="35"/>
      <c r="BQ984" s="34"/>
      <c r="BX984" s="35"/>
      <c r="BY984" s="34"/>
      <c r="CF984" s="35"/>
      <c r="CG984" s="34"/>
      <c r="CN984" s="35"/>
      <c r="CO984" s="34"/>
      <c r="CV984" s="35"/>
      <c r="CW984" s="34"/>
      <c r="DD984" s="35"/>
      <c r="DE984" s="34"/>
      <c r="DL984" s="35"/>
      <c r="DM984" s="34"/>
      <c r="DT984" s="35"/>
      <c r="DU984" s="34"/>
      <c r="EB984" s="35"/>
      <c r="EC984" s="34"/>
      <c r="EJ984" s="35"/>
      <c r="EK984" s="34"/>
      <c r="ER984" s="35"/>
      <c r="ES984" s="34"/>
      <c r="EZ984" s="35"/>
      <c r="FA984" s="34"/>
      <c r="FH984" s="35"/>
      <c r="FI984" s="34"/>
      <c r="FP984" s="35"/>
      <c r="FQ984" s="34"/>
      <c r="FX984" s="35"/>
      <c r="FY984" s="34"/>
      <c r="GF984" s="35"/>
      <c r="GG984" s="34"/>
      <c r="GN984" s="35"/>
      <c r="GO984" s="34"/>
      <c r="GV984" s="35"/>
      <c r="GW984" s="34"/>
      <c r="HD984" s="35"/>
      <c r="HE984" s="34"/>
      <c r="HL984" s="35"/>
      <c r="HM984" s="34"/>
      <c r="HT984" s="35"/>
      <c r="HU984" s="34"/>
      <c r="IB984" s="35"/>
      <c r="IC984" s="34"/>
      <c r="IJ984" s="35"/>
      <c r="IK984" s="34"/>
      <c r="IR984" s="35"/>
      <c r="IS984" s="34"/>
      <c r="IZ984" s="35"/>
      <c r="JA984" s="34"/>
      <c r="JH984" s="35"/>
      <c r="JI984" s="34"/>
      <c r="JP984" s="35"/>
      <c r="JQ984" s="34"/>
      <c r="JX984" s="35"/>
      <c r="JY984" s="34"/>
      <c r="KF984" s="35"/>
      <c r="KG984" s="34"/>
      <c r="KN984" s="35"/>
      <c r="KO984" s="34"/>
      <c r="KV984" s="35"/>
      <c r="KW984" s="34"/>
      <c r="LD984" s="35"/>
      <c r="LE984" s="34"/>
      <c r="LL984" s="35"/>
      <c r="LM984" s="34"/>
      <c r="LT984" s="35"/>
      <c r="LU984" s="34"/>
      <c r="MB984" s="35"/>
      <c r="MC984" s="34"/>
      <c r="MJ984" s="35"/>
      <c r="MK984" s="34"/>
      <c r="MR984" s="35"/>
      <c r="MS984" s="34"/>
      <c r="MZ984" s="35"/>
      <c r="NA984" s="34"/>
      <c r="NH984" s="35"/>
      <c r="NI984" s="34"/>
      <c r="NP984" s="35"/>
      <c r="NQ984" s="34"/>
      <c r="NX984" s="35"/>
      <c r="NY984" s="34"/>
      <c r="OF984" s="35"/>
      <c r="OG984" s="34"/>
      <c r="ON984" s="35"/>
      <c r="OO984" s="34"/>
      <c r="OV984" s="35"/>
      <c r="OW984" s="34"/>
      <c r="PD984" s="35"/>
      <c r="PE984" s="34"/>
      <c r="PL984" s="35"/>
      <c r="PM984" s="34"/>
      <c r="PT984" s="35"/>
      <c r="PU984" s="34"/>
      <c r="QB984" s="35"/>
      <c r="QC984" s="34"/>
      <c r="QJ984" s="35"/>
      <c r="QK984" s="34"/>
      <c r="QR984" s="35"/>
      <c r="QS984" s="34"/>
      <c r="QZ984" s="35"/>
      <c r="RA984" s="34"/>
      <c r="RH984" s="35"/>
      <c r="RI984" s="34"/>
      <c r="RP984" s="35"/>
      <c r="RQ984" s="34"/>
      <c r="RX984" s="35"/>
      <c r="RY984" s="34"/>
      <c r="SF984" s="35"/>
      <c r="SG984" s="34"/>
      <c r="SN984" s="35"/>
      <c r="SO984" s="34"/>
      <c r="SV984" s="35"/>
      <c r="SW984" s="34"/>
      <c r="TD984" s="35"/>
      <c r="TE984" s="34"/>
      <c r="TL984" s="35"/>
      <c r="TM984" s="34"/>
      <c r="TT984" s="35"/>
      <c r="TU984" s="34"/>
      <c r="UB984" s="35"/>
      <c r="UC984" s="34"/>
      <c r="UJ984" s="35"/>
      <c r="UK984" s="34"/>
      <c r="UR984" s="35"/>
      <c r="US984" s="34"/>
      <c r="UZ984" s="35"/>
      <c r="VA984" s="34"/>
      <c r="VH984" s="35"/>
      <c r="VI984" s="34"/>
      <c r="VP984" s="35"/>
      <c r="VQ984" s="34"/>
      <c r="VX984" s="35"/>
      <c r="VY984" s="34"/>
      <c r="WF984" s="35"/>
      <c r="WG984" s="34"/>
      <c r="WN984" s="35"/>
      <c r="WO984" s="34"/>
      <c r="WV984" s="35"/>
      <c r="WW984" s="34"/>
      <c r="XD984" s="35"/>
      <c r="XE984" s="34"/>
      <c r="XL984" s="35"/>
      <c r="XM984" s="34"/>
      <c r="XT984" s="35"/>
      <c r="XU984" s="34"/>
      <c r="YB984" s="35"/>
      <c r="YC984" s="34"/>
      <c r="YJ984" s="35"/>
      <c r="YK984" s="34"/>
      <c r="YR984" s="35"/>
      <c r="YS984" s="34"/>
      <c r="YZ984" s="35"/>
      <c r="ZA984" s="34"/>
      <c r="ZH984" s="35"/>
      <c r="ZI984" s="34"/>
      <c r="ZP984" s="35"/>
      <c r="ZQ984" s="34"/>
      <c r="ZX984" s="35"/>
      <c r="ZY984" s="34"/>
      <c r="AAF984" s="35"/>
      <c r="AAG984" s="34"/>
      <c r="AAN984" s="35"/>
      <c r="AAO984" s="34"/>
      <c r="AAV984" s="35"/>
      <c r="AAW984" s="34"/>
      <c r="ABD984" s="35"/>
      <c r="ABE984" s="34"/>
      <c r="ABL984" s="35"/>
      <c r="ABM984" s="34"/>
      <c r="ABT984" s="35"/>
      <c r="ABU984" s="34"/>
      <c r="ACB984" s="35"/>
      <c r="ACC984" s="34"/>
      <c r="ACJ984" s="35"/>
      <c r="ACK984" s="34"/>
      <c r="ACR984" s="35"/>
      <c r="ACS984" s="34"/>
      <c r="ACZ984" s="35"/>
      <c r="ADA984" s="34"/>
      <c r="ADH984" s="35"/>
      <c r="ADI984" s="34"/>
      <c r="ADP984" s="35"/>
      <c r="ADQ984" s="34"/>
      <c r="ADX984" s="35"/>
      <c r="ADY984" s="34"/>
      <c r="AEF984" s="35"/>
      <c r="AEG984" s="34"/>
      <c r="AEN984" s="35"/>
      <c r="AEO984" s="34"/>
      <c r="AEV984" s="35"/>
      <c r="AEW984" s="34"/>
      <c r="AFD984" s="35"/>
      <c r="AFE984" s="34"/>
      <c r="AFL984" s="35"/>
      <c r="AFM984" s="34"/>
      <c r="AFT984" s="35"/>
      <c r="AFU984" s="34"/>
      <c r="AGB984" s="35"/>
      <c r="AGC984" s="34"/>
      <c r="AGJ984" s="35"/>
      <c r="AGK984" s="34"/>
      <c r="AGR984" s="35"/>
      <c r="AGS984" s="34"/>
      <c r="AGZ984" s="35"/>
      <c r="AHA984" s="34"/>
      <c r="AHH984" s="35"/>
      <c r="AHI984" s="34"/>
      <c r="AHP984" s="35"/>
      <c r="AHQ984" s="34"/>
      <c r="AHX984" s="35"/>
      <c r="AHY984" s="34"/>
      <c r="AIF984" s="35"/>
      <c r="AIG984" s="34"/>
      <c r="AIN984" s="35"/>
      <c r="AIO984" s="34"/>
      <c r="AIV984" s="35"/>
      <c r="AIW984" s="34"/>
      <c r="AJD984" s="35"/>
      <c r="AJE984" s="34"/>
      <c r="AJL984" s="35"/>
      <c r="AJM984" s="34"/>
      <c r="AJT984" s="35"/>
      <c r="AJU984" s="34"/>
      <c r="AKB984" s="35"/>
      <c r="AKC984" s="34"/>
      <c r="AKJ984" s="35"/>
      <c r="AKK984" s="34"/>
      <c r="AKR984" s="35"/>
      <c r="AKS984" s="34"/>
      <c r="AKZ984" s="35"/>
      <c r="ALA984" s="34"/>
      <c r="ALH984" s="35"/>
      <c r="ALI984" s="34"/>
      <c r="ALP984" s="35"/>
      <c r="ALQ984" s="34"/>
      <c r="ALX984" s="35"/>
      <c r="ALY984" s="34"/>
      <c r="AMF984" s="35"/>
      <c r="AMG984" s="34"/>
      <c r="AMN984" s="35"/>
      <c r="AMO984" s="34"/>
      <c r="AMV984" s="35"/>
      <c r="AMW984" s="34"/>
      <c r="AND984" s="35"/>
      <c r="ANE984" s="34"/>
      <c r="ANL984" s="35"/>
      <c r="ANM984" s="34"/>
      <c r="ANT984" s="35"/>
      <c r="ANU984" s="34"/>
      <c r="AOB984" s="35"/>
      <c r="AOC984" s="34"/>
      <c r="AOJ984" s="35"/>
      <c r="AOK984" s="34"/>
      <c r="AOR984" s="35"/>
      <c r="AOS984" s="34"/>
      <c r="AOZ984" s="35"/>
      <c r="APA984" s="34"/>
      <c r="APH984" s="35"/>
      <c r="API984" s="34"/>
      <c r="APP984" s="35"/>
      <c r="APQ984" s="34"/>
      <c r="APX984" s="35"/>
      <c r="APY984" s="34"/>
      <c r="AQF984" s="35"/>
      <c r="AQG984" s="34"/>
      <c r="AQN984" s="35"/>
      <c r="AQO984" s="34"/>
      <c r="AQV984" s="35"/>
      <c r="AQW984" s="34"/>
      <c r="ARD984" s="35"/>
      <c r="ARE984" s="34"/>
      <c r="ARL984" s="35"/>
      <c r="ARM984" s="34"/>
      <c r="ART984" s="35"/>
      <c r="ARU984" s="34"/>
      <c r="ASB984" s="35"/>
      <c r="ASC984" s="34"/>
      <c r="ASJ984" s="35"/>
      <c r="ASK984" s="34"/>
      <c r="ASR984" s="35"/>
      <c r="ASS984" s="34"/>
      <c r="ASZ984" s="35"/>
      <c r="ATA984" s="34"/>
      <c r="ATH984" s="35"/>
      <c r="ATI984" s="34"/>
      <c r="ATP984" s="35"/>
      <c r="ATQ984" s="34"/>
      <c r="ATX984" s="35"/>
      <c r="ATY984" s="34"/>
      <c r="AUF984" s="35"/>
      <c r="AUG984" s="34"/>
      <c r="AUN984" s="35"/>
      <c r="AUO984" s="34"/>
      <c r="AUV984" s="35"/>
      <c r="AUW984" s="34"/>
      <c r="AVD984" s="35"/>
      <c r="AVE984" s="34"/>
      <c r="AVL984" s="35"/>
      <c r="AVM984" s="34"/>
      <c r="AVT984" s="35"/>
      <c r="AVU984" s="34"/>
      <c r="AWB984" s="35"/>
      <c r="AWC984" s="34"/>
      <c r="AWJ984" s="35"/>
      <c r="AWK984" s="34"/>
      <c r="AWR984" s="35"/>
      <c r="AWS984" s="34"/>
      <c r="AWZ984" s="35"/>
      <c r="AXA984" s="34"/>
      <c r="AXH984" s="35"/>
      <c r="AXI984" s="34"/>
      <c r="AXP984" s="35"/>
      <c r="AXQ984" s="34"/>
      <c r="AXX984" s="35"/>
      <c r="AXY984" s="34"/>
      <c r="AYF984" s="35"/>
      <c r="AYG984" s="34"/>
      <c r="AYN984" s="35"/>
      <c r="AYO984" s="34"/>
      <c r="AYV984" s="35"/>
      <c r="AYW984" s="34"/>
      <c r="AZD984" s="35"/>
      <c r="AZE984" s="34"/>
      <c r="AZL984" s="35"/>
      <c r="AZM984" s="34"/>
      <c r="AZT984" s="35"/>
      <c r="AZU984" s="34"/>
      <c r="BAB984" s="35"/>
      <c r="BAC984" s="34"/>
      <c r="BAJ984" s="35"/>
      <c r="BAK984" s="34"/>
      <c r="BAR984" s="35"/>
      <c r="BAS984" s="34"/>
      <c r="BAZ984" s="35"/>
      <c r="BBA984" s="34"/>
      <c r="BBH984" s="35"/>
      <c r="BBI984" s="34"/>
      <c r="BBP984" s="35"/>
      <c r="BBQ984" s="34"/>
      <c r="BBX984" s="35"/>
      <c r="BBY984" s="34"/>
      <c r="BCF984" s="35"/>
      <c r="BCG984" s="34"/>
      <c r="BCN984" s="35"/>
      <c r="BCO984" s="34"/>
      <c r="BCV984" s="35"/>
      <c r="BCW984" s="34"/>
      <c r="BDD984" s="35"/>
      <c r="BDE984" s="34"/>
      <c r="BDL984" s="35"/>
      <c r="BDM984" s="34"/>
      <c r="BDT984" s="35"/>
      <c r="BDU984" s="34"/>
      <c r="BEB984" s="35"/>
      <c r="BEC984" s="34"/>
      <c r="BEJ984" s="35"/>
      <c r="BEK984" s="34"/>
      <c r="BER984" s="35"/>
      <c r="BES984" s="34"/>
      <c r="BEZ984" s="35"/>
      <c r="BFA984" s="34"/>
      <c r="BFH984" s="35"/>
      <c r="BFI984" s="34"/>
      <c r="BFP984" s="35"/>
      <c r="BFQ984" s="34"/>
      <c r="BFX984" s="35"/>
      <c r="BFY984" s="34"/>
      <c r="BGF984" s="35"/>
      <c r="BGG984" s="34"/>
      <c r="BGN984" s="35"/>
      <c r="BGO984" s="34"/>
      <c r="BGV984" s="35"/>
      <c r="BGW984" s="34"/>
      <c r="BHD984" s="35"/>
      <c r="BHE984" s="34"/>
      <c r="BHL984" s="35"/>
      <c r="BHM984" s="34"/>
      <c r="BHT984" s="35"/>
      <c r="BHU984" s="34"/>
      <c r="BIB984" s="35"/>
      <c r="BIC984" s="34"/>
      <c r="BIJ984" s="35"/>
      <c r="BIK984" s="34"/>
      <c r="BIR984" s="35"/>
      <c r="BIS984" s="34"/>
      <c r="BIZ984" s="35"/>
      <c r="BJA984" s="34"/>
      <c r="BJH984" s="35"/>
      <c r="BJI984" s="34"/>
      <c r="BJP984" s="35"/>
      <c r="BJQ984" s="34"/>
      <c r="BJX984" s="35"/>
      <c r="BJY984" s="34"/>
      <c r="BKF984" s="35"/>
      <c r="BKG984" s="34"/>
      <c r="BKN984" s="35"/>
      <c r="BKO984" s="34"/>
      <c r="BKV984" s="35"/>
      <c r="BKW984" s="34"/>
      <c r="BLD984" s="35"/>
      <c r="BLE984" s="34"/>
      <c r="BLL984" s="35"/>
      <c r="BLM984" s="34"/>
      <c r="BLT984" s="35"/>
      <c r="BLU984" s="34"/>
      <c r="BMB984" s="35"/>
      <c r="BMC984" s="34"/>
      <c r="BMJ984" s="35"/>
      <c r="BMK984" s="34"/>
      <c r="BMR984" s="35"/>
      <c r="BMS984" s="34"/>
      <c r="BMZ984" s="35"/>
      <c r="BNA984" s="34"/>
      <c r="BNH984" s="35"/>
      <c r="BNI984" s="34"/>
      <c r="BNP984" s="35"/>
      <c r="BNQ984" s="34"/>
      <c r="BNX984" s="35"/>
      <c r="BNY984" s="34"/>
      <c r="BOF984" s="35"/>
      <c r="BOG984" s="34"/>
      <c r="BON984" s="35"/>
      <c r="BOO984" s="34"/>
      <c r="BOV984" s="35"/>
      <c r="BOW984" s="34"/>
      <c r="BPD984" s="35"/>
      <c r="BPE984" s="34"/>
      <c r="BPL984" s="35"/>
      <c r="BPM984" s="34"/>
      <c r="BPT984" s="35"/>
      <c r="BPU984" s="34"/>
      <c r="BQB984" s="35"/>
      <c r="BQC984" s="34"/>
      <c r="BQJ984" s="35"/>
      <c r="BQK984" s="34"/>
      <c r="BQR984" s="35"/>
      <c r="BQS984" s="34"/>
      <c r="BQZ984" s="35"/>
      <c r="BRA984" s="34"/>
      <c r="BRH984" s="35"/>
      <c r="BRI984" s="34"/>
      <c r="BRP984" s="35"/>
      <c r="BRQ984" s="34"/>
      <c r="BRX984" s="35"/>
      <c r="BRY984" s="34"/>
      <c r="BSF984" s="35"/>
      <c r="BSG984" s="34"/>
      <c r="BSN984" s="35"/>
      <c r="BSO984" s="34"/>
      <c r="BSV984" s="35"/>
      <c r="BSW984" s="34"/>
      <c r="BTD984" s="35"/>
      <c r="BTE984" s="34"/>
      <c r="BTL984" s="35"/>
      <c r="BTM984" s="34"/>
      <c r="BTT984" s="35"/>
      <c r="BTU984" s="34"/>
      <c r="BUB984" s="35"/>
      <c r="BUC984" s="34"/>
      <c r="BUJ984" s="35"/>
      <c r="BUK984" s="34"/>
      <c r="BUR984" s="35"/>
      <c r="BUS984" s="34"/>
      <c r="BUZ984" s="35"/>
      <c r="BVA984" s="34"/>
      <c r="BVH984" s="35"/>
      <c r="BVI984" s="34"/>
      <c r="BVP984" s="35"/>
      <c r="BVQ984" s="34"/>
      <c r="BVX984" s="35"/>
      <c r="BVY984" s="34"/>
      <c r="BWF984" s="35"/>
      <c r="BWG984" s="34"/>
      <c r="BWN984" s="35"/>
      <c r="BWO984" s="34"/>
      <c r="BWV984" s="35"/>
      <c r="BWW984" s="34"/>
      <c r="BXD984" s="35"/>
      <c r="BXE984" s="34"/>
      <c r="BXL984" s="35"/>
      <c r="BXM984" s="34"/>
      <c r="BXT984" s="35"/>
      <c r="BXU984" s="34"/>
      <c r="BYB984" s="35"/>
      <c r="BYC984" s="34"/>
      <c r="BYJ984" s="35"/>
      <c r="BYK984" s="34"/>
      <c r="BYR984" s="35"/>
      <c r="BYS984" s="34"/>
      <c r="BYZ984" s="35"/>
      <c r="BZA984" s="34"/>
      <c r="BZH984" s="35"/>
      <c r="BZI984" s="34"/>
      <c r="BZP984" s="35"/>
      <c r="BZQ984" s="34"/>
      <c r="BZX984" s="35"/>
      <c r="BZY984" s="34"/>
      <c r="CAF984" s="35"/>
      <c r="CAG984" s="34"/>
      <c r="CAN984" s="35"/>
      <c r="CAO984" s="34"/>
      <c r="CAV984" s="35"/>
      <c r="CAW984" s="34"/>
      <c r="CBD984" s="35"/>
      <c r="CBE984" s="34"/>
      <c r="CBL984" s="35"/>
      <c r="CBM984" s="34"/>
      <c r="CBT984" s="35"/>
      <c r="CBU984" s="34"/>
      <c r="CCB984" s="35"/>
      <c r="CCC984" s="34"/>
      <c r="CCJ984" s="35"/>
      <c r="CCK984" s="34"/>
      <c r="CCR984" s="35"/>
      <c r="CCS984" s="34"/>
      <c r="CCZ984" s="35"/>
      <c r="CDA984" s="34"/>
      <c r="CDH984" s="35"/>
      <c r="CDI984" s="34"/>
      <c r="CDP984" s="35"/>
      <c r="CDQ984" s="34"/>
      <c r="CDX984" s="35"/>
      <c r="CDY984" s="34"/>
      <c r="CEF984" s="35"/>
      <c r="CEG984" s="34"/>
      <c r="CEN984" s="35"/>
      <c r="CEO984" s="34"/>
      <c r="CEV984" s="35"/>
      <c r="CEW984" s="34"/>
      <c r="CFD984" s="35"/>
      <c r="CFE984" s="34"/>
      <c r="CFL984" s="35"/>
      <c r="CFM984" s="34"/>
      <c r="CFT984" s="35"/>
      <c r="CFU984" s="34"/>
      <c r="CGB984" s="35"/>
      <c r="CGC984" s="34"/>
      <c r="CGJ984" s="35"/>
      <c r="CGK984" s="34"/>
      <c r="CGR984" s="35"/>
      <c r="CGS984" s="34"/>
      <c r="CGZ984" s="35"/>
      <c r="CHA984" s="34"/>
      <c r="CHH984" s="35"/>
      <c r="CHI984" s="34"/>
      <c r="CHP984" s="35"/>
      <c r="CHQ984" s="34"/>
      <c r="CHX984" s="35"/>
      <c r="CHY984" s="34"/>
      <c r="CIF984" s="35"/>
      <c r="CIG984" s="34"/>
      <c r="CIN984" s="35"/>
      <c r="CIO984" s="34"/>
      <c r="CIV984" s="35"/>
      <c r="CIW984" s="34"/>
      <c r="CJD984" s="35"/>
      <c r="CJE984" s="34"/>
      <c r="CJL984" s="35"/>
      <c r="CJM984" s="34"/>
      <c r="CJT984" s="35"/>
      <c r="CJU984" s="34"/>
      <c r="CKB984" s="35"/>
      <c r="CKC984" s="34"/>
      <c r="CKJ984" s="35"/>
      <c r="CKK984" s="34"/>
      <c r="CKR984" s="35"/>
      <c r="CKS984" s="34"/>
      <c r="CKZ984" s="35"/>
      <c r="CLA984" s="34"/>
      <c r="CLH984" s="35"/>
      <c r="CLI984" s="34"/>
      <c r="CLP984" s="35"/>
      <c r="CLQ984" s="34"/>
      <c r="CLX984" s="35"/>
      <c r="CLY984" s="34"/>
      <c r="CMF984" s="35"/>
      <c r="CMG984" s="34"/>
      <c r="CMN984" s="35"/>
      <c r="CMO984" s="34"/>
      <c r="CMV984" s="35"/>
      <c r="CMW984" s="34"/>
      <c r="CND984" s="35"/>
      <c r="CNE984" s="34"/>
      <c r="CNL984" s="35"/>
      <c r="CNM984" s="34"/>
      <c r="CNT984" s="35"/>
      <c r="CNU984" s="34"/>
      <c r="COB984" s="35"/>
      <c r="COC984" s="34"/>
      <c r="COJ984" s="35"/>
      <c r="COK984" s="34"/>
      <c r="COR984" s="35"/>
      <c r="COS984" s="34"/>
      <c r="COZ984" s="35"/>
      <c r="CPA984" s="34"/>
      <c r="CPH984" s="35"/>
      <c r="CPI984" s="34"/>
      <c r="CPP984" s="35"/>
      <c r="CPQ984" s="34"/>
      <c r="CPX984" s="35"/>
      <c r="CPY984" s="34"/>
      <c r="CQF984" s="35"/>
      <c r="CQG984" s="34"/>
      <c r="CQN984" s="35"/>
      <c r="CQO984" s="34"/>
      <c r="CQV984" s="35"/>
      <c r="CQW984" s="34"/>
      <c r="CRD984" s="35"/>
      <c r="CRE984" s="34"/>
      <c r="CRL984" s="35"/>
      <c r="CRM984" s="34"/>
      <c r="CRT984" s="35"/>
      <c r="CRU984" s="34"/>
      <c r="CSB984" s="35"/>
      <c r="CSC984" s="34"/>
      <c r="CSJ984" s="35"/>
      <c r="CSK984" s="34"/>
      <c r="CSR984" s="35"/>
      <c r="CSS984" s="34"/>
      <c r="CSZ984" s="35"/>
      <c r="CTA984" s="34"/>
      <c r="CTH984" s="35"/>
      <c r="CTI984" s="34"/>
      <c r="CTP984" s="35"/>
      <c r="CTQ984" s="34"/>
      <c r="CTX984" s="35"/>
      <c r="CTY984" s="34"/>
      <c r="CUF984" s="35"/>
      <c r="CUG984" s="34"/>
      <c r="CUN984" s="35"/>
      <c r="CUO984" s="34"/>
      <c r="CUV984" s="35"/>
      <c r="CUW984" s="34"/>
      <c r="CVD984" s="35"/>
      <c r="CVE984" s="34"/>
      <c r="CVL984" s="35"/>
      <c r="CVM984" s="34"/>
      <c r="CVT984" s="35"/>
      <c r="CVU984" s="34"/>
      <c r="CWB984" s="35"/>
      <c r="CWC984" s="34"/>
      <c r="CWJ984" s="35"/>
      <c r="CWK984" s="34"/>
      <c r="CWR984" s="35"/>
      <c r="CWS984" s="34"/>
      <c r="CWZ984" s="35"/>
      <c r="CXA984" s="34"/>
      <c r="CXH984" s="35"/>
      <c r="CXI984" s="34"/>
      <c r="CXP984" s="35"/>
      <c r="CXQ984" s="34"/>
      <c r="CXX984" s="35"/>
      <c r="CXY984" s="34"/>
      <c r="CYF984" s="35"/>
      <c r="CYG984" s="34"/>
      <c r="CYN984" s="35"/>
      <c r="CYO984" s="34"/>
      <c r="CYV984" s="35"/>
      <c r="CYW984" s="34"/>
      <c r="CZD984" s="35"/>
      <c r="CZE984" s="34"/>
      <c r="CZL984" s="35"/>
      <c r="CZM984" s="34"/>
      <c r="CZT984" s="35"/>
      <c r="CZU984" s="34"/>
      <c r="DAB984" s="35"/>
      <c r="DAC984" s="34"/>
      <c r="DAJ984" s="35"/>
      <c r="DAK984" s="34"/>
      <c r="DAR984" s="35"/>
      <c r="DAS984" s="34"/>
      <c r="DAZ984" s="35"/>
      <c r="DBA984" s="34"/>
      <c r="DBH984" s="35"/>
      <c r="DBI984" s="34"/>
      <c r="DBP984" s="35"/>
      <c r="DBQ984" s="34"/>
      <c r="DBX984" s="35"/>
      <c r="DBY984" s="34"/>
      <c r="DCF984" s="35"/>
      <c r="DCG984" s="34"/>
      <c r="DCN984" s="35"/>
      <c r="DCO984" s="34"/>
      <c r="DCV984" s="35"/>
      <c r="DCW984" s="34"/>
      <c r="DDD984" s="35"/>
      <c r="DDE984" s="34"/>
      <c r="DDL984" s="35"/>
      <c r="DDM984" s="34"/>
      <c r="DDT984" s="35"/>
      <c r="DDU984" s="34"/>
      <c r="DEB984" s="35"/>
      <c r="DEC984" s="34"/>
      <c r="DEJ984" s="35"/>
      <c r="DEK984" s="34"/>
      <c r="DER984" s="35"/>
      <c r="DES984" s="34"/>
      <c r="DEZ984" s="35"/>
      <c r="DFA984" s="34"/>
      <c r="DFH984" s="35"/>
      <c r="DFI984" s="34"/>
      <c r="DFP984" s="35"/>
      <c r="DFQ984" s="34"/>
      <c r="DFX984" s="35"/>
      <c r="DFY984" s="34"/>
      <c r="DGF984" s="35"/>
      <c r="DGG984" s="34"/>
      <c r="DGN984" s="35"/>
      <c r="DGO984" s="34"/>
      <c r="DGV984" s="35"/>
      <c r="DGW984" s="34"/>
      <c r="DHD984" s="35"/>
      <c r="DHE984" s="34"/>
      <c r="DHL984" s="35"/>
      <c r="DHM984" s="34"/>
      <c r="DHT984" s="35"/>
      <c r="DHU984" s="34"/>
      <c r="DIB984" s="35"/>
      <c r="DIC984" s="34"/>
      <c r="DIJ984" s="35"/>
      <c r="DIK984" s="34"/>
      <c r="DIR984" s="35"/>
      <c r="DIS984" s="34"/>
      <c r="DIZ984" s="35"/>
      <c r="DJA984" s="34"/>
      <c r="DJH984" s="35"/>
      <c r="DJI984" s="34"/>
      <c r="DJP984" s="35"/>
      <c r="DJQ984" s="34"/>
      <c r="DJX984" s="35"/>
      <c r="DJY984" s="34"/>
      <c r="DKF984" s="35"/>
      <c r="DKG984" s="34"/>
      <c r="DKN984" s="35"/>
      <c r="DKO984" s="34"/>
      <c r="DKV984" s="35"/>
      <c r="DKW984" s="34"/>
      <c r="DLD984" s="35"/>
      <c r="DLE984" s="34"/>
      <c r="DLL984" s="35"/>
      <c r="DLM984" s="34"/>
      <c r="DLT984" s="35"/>
      <c r="DLU984" s="34"/>
      <c r="DMB984" s="35"/>
      <c r="DMC984" s="34"/>
      <c r="DMJ984" s="35"/>
      <c r="DMK984" s="34"/>
      <c r="DMR984" s="35"/>
      <c r="DMS984" s="34"/>
      <c r="DMZ984" s="35"/>
      <c r="DNA984" s="34"/>
      <c r="DNH984" s="35"/>
      <c r="DNI984" s="34"/>
      <c r="DNP984" s="35"/>
      <c r="DNQ984" s="34"/>
      <c r="DNX984" s="35"/>
      <c r="DNY984" s="34"/>
      <c r="DOF984" s="35"/>
      <c r="DOG984" s="34"/>
      <c r="DON984" s="35"/>
      <c r="DOO984" s="34"/>
      <c r="DOV984" s="35"/>
      <c r="DOW984" s="34"/>
      <c r="DPD984" s="35"/>
      <c r="DPE984" s="34"/>
      <c r="DPL984" s="35"/>
      <c r="DPM984" s="34"/>
      <c r="DPT984" s="35"/>
      <c r="DPU984" s="34"/>
      <c r="DQB984" s="35"/>
      <c r="DQC984" s="34"/>
      <c r="DQJ984" s="35"/>
      <c r="DQK984" s="34"/>
      <c r="DQR984" s="35"/>
      <c r="DQS984" s="34"/>
      <c r="DQZ984" s="35"/>
      <c r="DRA984" s="34"/>
      <c r="DRH984" s="35"/>
      <c r="DRI984" s="34"/>
      <c r="DRP984" s="35"/>
      <c r="DRQ984" s="34"/>
      <c r="DRX984" s="35"/>
      <c r="DRY984" s="34"/>
      <c r="DSF984" s="35"/>
      <c r="DSG984" s="34"/>
      <c r="DSN984" s="35"/>
      <c r="DSO984" s="34"/>
      <c r="DSV984" s="35"/>
      <c r="DSW984" s="34"/>
      <c r="DTD984" s="35"/>
      <c r="DTE984" s="34"/>
      <c r="DTL984" s="35"/>
      <c r="DTM984" s="34"/>
      <c r="DTT984" s="35"/>
      <c r="DTU984" s="34"/>
      <c r="DUB984" s="35"/>
      <c r="DUC984" s="34"/>
      <c r="DUJ984" s="35"/>
      <c r="DUK984" s="34"/>
      <c r="DUR984" s="35"/>
      <c r="DUS984" s="34"/>
      <c r="DUZ984" s="35"/>
      <c r="DVA984" s="34"/>
      <c r="DVH984" s="35"/>
      <c r="DVI984" s="34"/>
      <c r="DVP984" s="35"/>
      <c r="DVQ984" s="34"/>
      <c r="DVX984" s="35"/>
      <c r="DVY984" s="34"/>
      <c r="DWF984" s="35"/>
      <c r="DWG984" s="34"/>
      <c r="DWN984" s="35"/>
      <c r="DWO984" s="34"/>
      <c r="DWV984" s="35"/>
      <c r="DWW984" s="34"/>
      <c r="DXD984" s="35"/>
      <c r="DXE984" s="34"/>
      <c r="DXL984" s="35"/>
      <c r="DXM984" s="34"/>
      <c r="DXT984" s="35"/>
      <c r="DXU984" s="34"/>
      <c r="DYB984" s="35"/>
      <c r="DYC984" s="34"/>
      <c r="DYJ984" s="35"/>
      <c r="DYK984" s="34"/>
      <c r="DYR984" s="35"/>
      <c r="DYS984" s="34"/>
      <c r="DYZ984" s="35"/>
      <c r="DZA984" s="34"/>
      <c r="DZH984" s="35"/>
      <c r="DZI984" s="34"/>
      <c r="DZP984" s="35"/>
      <c r="DZQ984" s="34"/>
      <c r="DZX984" s="35"/>
      <c r="DZY984" s="34"/>
      <c r="EAF984" s="35"/>
      <c r="EAG984" s="34"/>
      <c r="EAN984" s="35"/>
      <c r="EAO984" s="34"/>
      <c r="EAV984" s="35"/>
      <c r="EAW984" s="34"/>
      <c r="EBD984" s="35"/>
      <c r="EBE984" s="34"/>
      <c r="EBL984" s="35"/>
      <c r="EBM984" s="34"/>
      <c r="EBT984" s="35"/>
      <c r="EBU984" s="34"/>
      <c r="ECB984" s="35"/>
      <c r="ECC984" s="34"/>
      <c r="ECJ984" s="35"/>
      <c r="ECK984" s="34"/>
      <c r="ECR984" s="35"/>
      <c r="ECS984" s="34"/>
      <c r="ECZ984" s="35"/>
      <c r="EDA984" s="34"/>
      <c r="EDH984" s="35"/>
      <c r="EDI984" s="34"/>
      <c r="EDP984" s="35"/>
      <c r="EDQ984" s="34"/>
      <c r="EDX984" s="35"/>
      <c r="EDY984" s="34"/>
      <c r="EEF984" s="35"/>
      <c r="EEG984" s="34"/>
      <c r="EEN984" s="35"/>
      <c r="EEO984" s="34"/>
      <c r="EEV984" s="35"/>
      <c r="EEW984" s="34"/>
      <c r="EFD984" s="35"/>
      <c r="EFE984" s="34"/>
      <c r="EFL984" s="35"/>
      <c r="EFM984" s="34"/>
      <c r="EFT984" s="35"/>
      <c r="EFU984" s="34"/>
      <c r="EGB984" s="35"/>
      <c r="EGC984" s="34"/>
      <c r="EGJ984" s="35"/>
      <c r="EGK984" s="34"/>
      <c r="EGR984" s="35"/>
      <c r="EGS984" s="34"/>
      <c r="EGZ984" s="35"/>
      <c r="EHA984" s="34"/>
      <c r="EHH984" s="35"/>
      <c r="EHI984" s="34"/>
      <c r="EHP984" s="35"/>
      <c r="EHQ984" s="34"/>
      <c r="EHX984" s="35"/>
      <c r="EHY984" s="34"/>
      <c r="EIF984" s="35"/>
      <c r="EIG984" s="34"/>
      <c r="EIN984" s="35"/>
      <c r="EIO984" s="34"/>
      <c r="EIV984" s="35"/>
      <c r="EIW984" s="34"/>
      <c r="EJD984" s="35"/>
      <c r="EJE984" s="34"/>
      <c r="EJL984" s="35"/>
      <c r="EJM984" s="34"/>
      <c r="EJT984" s="35"/>
      <c r="EJU984" s="34"/>
      <c r="EKB984" s="35"/>
      <c r="EKC984" s="34"/>
      <c r="EKJ984" s="35"/>
      <c r="EKK984" s="34"/>
      <c r="EKR984" s="35"/>
      <c r="EKS984" s="34"/>
      <c r="EKZ984" s="35"/>
      <c r="ELA984" s="34"/>
      <c r="ELH984" s="35"/>
      <c r="ELI984" s="34"/>
      <c r="ELP984" s="35"/>
      <c r="ELQ984" s="34"/>
      <c r="ELX984" s="35"/>
      <c r="ELY984" s="34"/>
      <c r="EMF984" s="35"/>
      <c r="EMG984" s="34"/>
      <c r="EMN984" s="35"/>
      <c r="EMO984" s="34"/>
      <c r="EMV984" s="35"/>
      <c r="EMW984" s="34"/>
      <c r="END984" s="35"/>
      <c r="ENE984" s="34"/>
      <c r="ENL984" s="35"/>
      <c r="ENM984" s="34"/>
      <c r="ENT984" s="35"/>
      <c r="ENU984" s="34"/>
      <c r="EOB984" s="35"/>
      <c r="EOC984" s="34"/>
      <c r="EOJ984" s="35"/>
      <c r="EOK984" s="34"/>
      <c r="EOR984" s="35"/>
      <c r="EOS984" s="34"/>
      <c r="EOZ984" s="35"/>
      <c r="EPA984" s="34"/>
      <c r="EPH984" s="35"/>
      <c r="EPI984" s="34"/>
      <c r="EPP984" s="35"/>
      <c r="EPQ984" s="34"/>
      <c r="EPX984" s="35"/>
      <c r="EPY984" s="34"/>
      <c r="EQF984" s="35"/>
      <c r="EQG984" s="34"/>
      <c r="EQN984" s="35"/>
      <c r="EQO984" s="34"/>
      <c r="EQV984" s="35"/>
      <c r="EQW984" s="34"/>
      <c r="ERD984" s="35"/>
      <c r="ERE984" s="34"/>
      <c r="ERL984" s="35"/>
      <c r="ERM984" s="34"/>
      <c r="ERT984" s="35"/>
      <c r="ERU984" s="34"/>
      <c r="ESB984" s="35"/>
      <c r="ESC984" s="34"/>
      <c r="ESJ984" s="35"/>
      <c r="ESK984" s="34"/>
      <c r="ESR984" s="35"/>
      <c r="ESS984" s="34"/>
      <c r="ESZ984" s="35"/>
      <c r="ETA984" s="34"/>
      <c r="ETH984" s="35"/>
      <c r="ETI984" s="34"/>
      <c r="ETP984" s="35"/>
      <c r="ETQ984" s="34"/>
      <c r="ETX984" s="35"/>
      <c r="ETY984" s="34"/>
      <c r="EUF984" s="35"/>
      <c r="EUG984" s="34"/>
      <c r="EUN984" s="35"/>
      <c r="EUO984" s="34"/>
      <c r="EUV984" s="35"/>
      <c r="EUW984" s="34"/>
      <c r="EVD984" s="35"/>
      <c r="EVE984" s="34"/>
      <c r="EVL984" s="35"/>
      <c r="EVM984" s="34"/>
      <c r="EVT984" s="35"/>
      <c r="EVU984" s="34"/>
      <c r="EWB984" s="35"/>
      <c r="EWC984" s="34"/>
      <c r="EWJ984" s="35"/>
      <c r="EWK984" s="34"/>
      <c r="EWR984" s="35"/>
      <c r="EWS984" s="34"/>
      <c r="EWZ984" s="35"/>
      <c r="EXA984" s="34"/>
      <c r="EXH984" s="35"/>
      <c r="EXI984" s="34"/>
      <c r="EXP984" s="35"/>
      <c r="EXQ984" s="34"/>
      <c r="EXX984" s="35"/>
      <c r="EXY984" s="34"/>
      <c r="EYF984" s="35"/>
      <c r="EYG984" s="34"/>
      <c r="EYN984" s="35"/>
      <c r="EYO984" s="34"/>
      <c r="EYV984" s="35"/>
      <c r="EYW984" s="34"/>
      <c r="EZD984" s="35"/>
      <c r="EZE984" s="34"/>
      <c r="EZL984" s="35"/>
      <c r="EZM984" s="34"/>
      <c r="EZT984" s="35"/>
      <c r="EZU984" s="34"/>
      <c r="FAB984" s="35"/>
      <c r="FAC984" s="34"/>
      <c r="FAJ984" s="35"/>
      <c r="FAK984" s="34"/>
      <c r="FAR984" s="35"/>
      <c r="FAS984" s="34"/>
      <c r="FAZ984" s="35"/>
      <c r="FBA984" s="34"/>
      <c r="FBH984" s="35"/>
      <c r="FBI984" s="34"/>
      <c r="FBP984" s="35"/>
      <c r="FBQ984" s="34"/>
      <c r="FBX984" s="35"/>
      <c r="FBY984" s="34"/>
      <c r="FCF984" s="35"/>
      <c r="FCG984" s="34"/>
      <c r="FCN984" s="35"/>
      <c r="FCO984" s="34"/>
      <c r="FCV984" s="35"/>
      <c r="FCW984" s="34"/>
      <c r="FDD984" s="35"/>
      <c r="FDE984" s="34"/>
      <c r="FDL984" s="35"/>
      <c r="FDM984" s="34"/>
      <c r="FDT984" s="35"/>
      <c r="FDU984" s="34"/>
      <c r="FEB984" s="35"/>
      <c r="FEC984" s="34"/>
      <c r="FEJ984" s="35"/>
      <c r="FEK984" s="34"/>
      <c r="FER984" s="35"/>
      <c r="FES984" s="34"/>
      <c r="FEZ984" s="35"/>
      <c r="FFA984" s="34"/>
      <c r="FFH984" s="35"/>
      <c r="FFI984" s="34"/>
      <c r="FFP984" s="35"/>
      <c r="FFQ984" s="34"/>
      <c r="FFX984" s="35"/>
      <c r="FFY984" s="34"/>
      <c r="FGF984" s="35"/>
      <c r="FGG984" s="34"/>
      <c r="FGN984" s="35"/>
      <c r="FGO984" s="34"/>
      <c r="FGV984" s="35"/>
      <c r="FGW984" s="34"/>
      <c r="FHD984" s="35"/>
      <c r="FHE984" s="34"/>
      <c r="FHL984" s="35"/>
      <c r="FHM984" s="34"/>
      <c r="FHT984" s="35"/>
      <c r="FHU984" s="34"/>
      <c r="FIB984" s="35"/>
      <c r="FIC984" s="34"/>
      <c r="FIJ984" s="35"/>
      <c r="FIK984" s="34"/>
      <c r="FIR984" s="35"/>
      <c r="FIS984" s="34"/>
      <c r="FIZ984" s="35"/>
      <c r="FJA984" s="34"/>
      <c r="FJH984" s="35"/>
      <c r="FJI984" s="34"/>
      <c r="FJP984" s="35"/>
      <c r="FJQ984" s="34"/>
      <c r="FJX984" s="35"/>
      <c r="FJY984" s="34"/>
      <c r="FKF984" s="35"/>
      <c r="FKG984" s="34"/>
      <c r="FKN984" s="35"/>
      <c r="FKO984" s="34"/>
      <c r="FKV984" s="35"/>
      <c r="FKW984" s="34"/>
      <c r="FLD984" s="35"/>
      <c r="FLE984" s="34"/>
      <c r="FLL984" s="35"/>
      <c r="FLM984" s="34"/>
      <c r="FLT984" s="35"/>
      <c r="FLU984" s="34"/>
      <c r="FMB984" s="35"/>
      <c r="FMC984" s="34"/>
      <c r="FMJ984" s="35"/>
      <c r="FMK984" s="34"/>
      <c r="FMR984" s="35"/>
      <c r="FMS984" s="34"/>
      <c r="FMZ984" s="35"/>
      <c r="FNA984" s="34"/>
      <c r="FNH984" s="35"/>
      <c r="FNI984" s="34"/>
      <c r="FNP984" s="35"/>
      <c r="FNQ984" s="34"/>
      <c r="FNX984" s="35"/>
      <c r="FNY984" s="34"/>
      <c r="FOF984" s="35"/>
      <c r="FOG984" s="34"/>
      <c r="FON984" s="35"/>
      <c r="FOO984" s="34"/>
      <c r="FOV984" s="35"/>
      <c r="FOW984" s="34"/>
      <c r="FPD984" s="35"/>
      <c r="FPE984" s="34"/>
      <c r="FPL984" s="35"/>
      <c r="FPM984" s="34"/>
      <c r="FPT984" s="35"/>
      <c r="FPU984" s="34"/>
      <c r="FQB984" s="35"/>
      <c r="FQC984" s="34"/>
      <c r="FQJ984" s="35"/>
      <c r="FQK984" s="34"/>
      <c r="FQR984" s="35"/>
      <c r="FQS984" s="34"/>
      <c r="FQZ984" s="35"/>
      <c r="FRA984" s="34"/>
      <c r="FRH984" s="35"/>
      <c r="FRI984" s="34"/>
      <c r="FRP984" s="35"/>
      <c r="FRQ984" s="34"/>
      <c r="FRX984" s="35"/>
      <c r="FRY984" s="34"/>
      <c r="FSF984" s="35"/>
      <c r="FSG984" s="34"/>
      <c r="FSN984" s="35"/>
      <c r="FSO984" s="34"/>
      <c r="FSV984" s="35"/>
      <c r="FSW984" s="34"/>
      <c r="FTD984" s="35"/>
      <c r="FTE984" s="34"/>
      <c r="FTL984" s="35"/>
      <c r="FTM984" s="34"/>
      <c r="FTT984" s="35"/>
      <c r="FTU984" s="34"/>
      <c r="FUB984" s="35"/>
      <c r="FUC984" s="34"/>
      <c r="FUJ984" s="35"/>
      <c r="FUK984" s="34"/>
      <c r="FUR984" s="35"/>
      <c r="FUS984" s="34"/>
      <c r="FUZ984" s="35"/>
      <c r="FVA984" s="34"/>
      <c r="FVH984" s="35"/>
      <c r="FVI984" s="34"/>
      <c r="FVP984" s="35"/>
      <c r="FVQ984" s="34"/>
      <c r="FVX984" s="35"/>
      <c r="FVY984" s="34"/>
      <c r="FWF984" s="35"/>
      <c r="FWG984" s="34"/>
      <c r="FWN984" s="35"/>
      <c r="FWO984" s="34"/>
      <c r="FWV984" s="35"/>
      <c r="FWW984" s="34"/>
      <c r="FXD984" s="35"/>
      <c r="FXE984" s="34"/>
      <c r="FXL984" s="35"/>
      <c r="FXM984" s="34"/>
      <c r="FXT984" s="35"/>
      <c r="FXU984" s="34"/>
      <c r="FYB984" s="35"/>
      <c r="FYC984" s="34"/>
      <c r="FYJ984" s="35"/>
      <c r="FYK984" s="34"/>
      <c r="FYR984" s="35"/>
      <c r="FYS984" s="34"/>
      <c r="FYZ984" s="35"/>
      <c r="FZA984" s="34"/>
      <c r="FZH984" s="35"/>
      <c r="FZI984" s="34"/>
      <c r="FZP984" s="35"/>
      <c r="FZQ984" s="34"/>
      <c r="FZX984" s="35"/>
      <c r="FZY984" s="34"/>
      <c r="GAF984" s="35"/>
      <c r="GAG984" s="34"/>
      <c r="GAN984" s="35"/>
      <c r="GAO984" s="34"/>
      <c r="GAV984" s="35"/>
      <c r="GAW984" s="34"/>
      <c r="GBD984" s="35"/>
      <c r="GBE984" s="34"/>
      <c r="GBL984" s="35"/>
      <c r="GBM984" s="34"/>
      <c r="GBT984" s="35"/>
      <c r="GBU984" s="34"/>
      <c r="GCB984" s="35"/>
      <c r="GCC984" s="34"/>
      <c r="GCJ984" s="35"/>
      <c r="GCK984" s="34"/>
      <c r="GCR984" s="35"/>
      <c r="GCS984" s="34"/>
      <c r="GCZ984" s="35"/>
      <c r="GDA984" s="34"/>
      <c r="GDH984" s="35"/>
      <c r="GDI984" s="34"/>
      <c r="GDP984" s="35"/>
      <c r="GDQ984" s="34"/>
      <c r="GDX984" s="35"/>
      <c r="GDY984" s="34"/>
      <c r="GEF984" s="35"/>
      <c r="GEG984" s="34"/>
      <c r="GEN984" s="35"/>
      <c r="GEO984" s="34"/>
      <c r="GEV984" s="35"/>
      <c r="GEW984" s="34"/>
      <c r="GFD984" s="35"/>
      <c r="GFE984" s="34"/>
      <c r="GFL984" s="35"/>
      <c r="GFM984" s="34"/>
      <c r="GFT984" s="35"/>
      <c r="GFU984" s="34"/>
      <c r="GGB984" s="35"/>
      <c r="GGC984" s="34"/>
      <c r="GGJ984" s="35"/>
      <c r="GGK984" s="34"/>
      <c r="GGR984" s="35"/>
      <c r="GGS984" s="34"/>
      <c r="GGZ984" s="35"/>
      <c r="GHA984" s="34"/>
      <c r="GHH984" s="35"/>
      <c r="GHI984" s="34"/>
      <c r="GHP984" s="35"/>
      <c r="GHQ984" s="34"/>
      <c r="GHX984" s="35"/>
      <c r="GHY984" s="34"/>
      <c r="GIF984" s="35"/>
      <c r="GIG984" s="34"/>
      <c r="GIN984" s="35"/>
      <c r="GIO984" s="34"/>
      <c r="GIV984" s="35"/>
      <c r="GIW984" s="34"/>
      <c r="GJD984" s="35"/>
      <c r="GJE984" s="34"/>
      <c r="GJL984" s="35"/>
      <c r="GJM984" s="34"/>
      <c r="GJT984" s="35"/>
      <c r="GJU984" s="34"/>
      <c r="GKB984" s="35"/>
      <c r="GKC984" s="34"/>
      <c r="GKJ984" s="35"/>
      <c r="GKK984" s="34"/>
      <c r="GKR984" s="35"/>
      <c r="GKS984" s="34"/>
      <c r="GKZ984" s="35"/>
      <c r="GLA984" s="34"/>
      <c r="GLH984" s="35"/>
      <c r="GLI984" s="34"/>
      <c r="GLP984" s="35"/>
      <c r="GLQ984" s="34"/>
      <c r="GLX984" s="35"/>
      <c r="GLY984" s="34"/>
      <c r="GMF984" s="35"/>
      <c r="GMG984" s="34"/>
      <c r="GMN984" s="35"/>
      <c r="GMO984" s="34"/>
      <c r="GMV984" s="35"/>
      <c r="GMW984" s="34"/>
      <c r="GND984" s="35"/>
      <c r="GNE984" s="34"/>
      <c r="GNL984" s="35"/>
      <c r="GNM984" s="34"/>
      <c r="GNT984" s="35"/>
      <c r="GNU984" s="34"/>
      <c r="GOB984" s="35"/>
      <c r="GOC984" s="34"/>
      <c r="GOJ984" s="35"/>
      <c r="GOK984" s="34"/>
      <c r="GOR984" s="35"/>
      <c r="GOS984" s="34"/>
      <c r="GOZ984" s="35"/>
      <c r="GPA984" s="34"/>
      <c r="GPH984" s="35"/>
      <c r="GPI984" s="34"/>
      <c r="GPP984" s="35"/>
      <c r="GPQ984" s="34"/>
      <c r="GPX984" s="35"/>
      <c r="GPY984" s="34"/>
      <c r="GQF984" s="35"/>
      <c r="GQG984" s="34"/>
      <c r="GQN984" s="35"/>
      <c r="GQO984" s="34"/>
      <c r="GQV984" s="35"/>
      <c r="GQW984" s="34"/>
      <c r="GRD984" s="35"/>
      <c r="GRE984" s="34"/>
      <c r="GRL984" s="35"/>
      <c r="GRM984" s="34"/>
      <c r="GRT984" s="35"/>
      <c r="GRU984" s="34"/>
      <c r="GSB984" s="35"/>
      <c r="GSC984" s="34"/>
      <c r="GSJ984" s="35"/>
      <c r="GSK984" s="34"/>
      <c r="GSR984" s="35"/>
      <c r="GSS984" s="34"/>
      <c r="GSZ984" s="35"/>
      <c r="GTA984" s="34"/>
      <c r="GTH984" s="35"/>
      <c r="GTI984" s="34"/>
      <c r="GTP984" s="35"/>
      <c r="GTQ984" s="34"/>
      <c r="GTX984" s="35"/>
      <c r="GTY984" s="34"/>
      <c r="GUF984" s="35"/>
      <c r="GUG984" s="34"/>
      <c r="GUN984" s="35"/>
      <c r="GUO984" s="34"/>
      <c r="GUV984" s="35"/>
      <c r="GUW984" s="34"/>
      <c r="GVD984" s="35"/>
      <c r="GVE984" s="34"/>
      <c r="GVL984" s="35"/>
      <c r="GVM984" s="34"/>
      <c r="GVT984" s="35"/>
      <c r="GVU984" s="34"/>
      <c r="GWB984" s="35"/>
      <c r="GWC984" s="34"/>
      <c r="GWJ984" s="35"/>
      <c r="GWK984" s="34"/>
      <c r="GWR984" s="35"/>
      <c r="GWS984" s="34"/>
      <c r="GWZ984" s="35"/>
      <c r="GXA984" s="34"/>
      <c r="GXH984" s="35"/>
      <c r="GXI984" s="34"/>
      <c r="GXP984" s="35"/>
      <c r="GXQ984" s="34"/>
      <c r="GXX984" s="35"/>
      <c r="GXY984" s="34"/>
      <c r="GYF984" s="35"/>
      <c r="GYG984" s="34"/>
      <c r="GYN984" s="35"/>
      <c r="GYO984" s="34"/>
      <c r="GYV984" s="35"/>
      <c r="GYW984" s="34"/>
      <c r="GZD984" s="35"/>
      <c r="GZE984" s="34"/>
      <c r="GZL984" s="35"/>
      <c r="GZM984" s="34"/>
      <c r="GZT984" s="35"/>
      <c r="GZU984" s="34"/>
      <c r="HAB984" s="35"/>
      <c r="HAC984" s="34"/>
      <c r="HAJ984" s="35"/>
      <c r="HAK984" s="34"/>
      <c r="HAR984" s="35"/>
      <c r="HAS984" s="34"/>
      <c r="HAZ984" s="35"/>
      <c r="HBA984" s="34"/>
      <c r="HBH984" s="35"/>
      <c r="HBI984" s="34"/>
      <c r="HBP984" s="35"/>
      <c r="HBQ984" s="34"/>
      <c r="HBX984" s="35"/>
      <c r="HBY984" s="34"/>
      <c r="HCF984" s="35"/>
      <c r="HCG984" s="34"/>
      <c r="HCN984" s="35"/>
      <c r="HCO984" s="34"/>
      <c r="HCV984" s="35"/>
      <c r="HCW984" s="34"/>
      <c r="HDD984" s="35"/>
      <c r="HDE984" s="34"/>
      <c r="HDL984" s="35"/>
      <c r="HDM984" s="34"/>
      <c r="HDT984" s="35"/>
      <c r="HDU984" s="34"/>
      <c r="HEB984" s="35"/>
      <c r="HEC984" s="34"/>
      <c r="HEJ984" s="35"/>
      <c r="HEK984" s="34"/>
      <c r="HER984" s="35"/>
      <c r="HES984" s="34"/>
      <c r="HEZ984" s="35"/>
      <c r="HFA984" s="34"/>
      <c r="HFH984" s="35"/>
      <c r="HFI984" s="34"/>
      <c r="HFP984" s="35"/>
      <c r="HFQ984" s="34"/>
      <c r="HFX984" s="35"/>
      <c r="HFY984" s="34"/>
      <c r="HGF984" s="35"/>
      <c r="HGG984" s="34"/>
      <c r="HGN984" s="35"/>
      <c r="HGO984" s="34"/>
      <c r="HGV984" s="35"/>
      <c r="HGW984" s="34"/>
      <c r="HHD984" s="35"/>
      <c r="HHE984" s="34"/>
      <c r="HHL984" s="35"/>
      <c r="HHM984" s="34"/>
      <c r="HHT984" s="35"/>
      <c r="HHU984" s="34"/>
      <c r="HIB984" s="35"/>
      <c r="HIC984" s="34"/>
      <c r="HIJ984" s="35"/>
      <c r="HIK984" s="34"/>
      <c r="HIR984" s="35"/>
      <c r="HIS984" s="34"/>
      <c r="HIZ984" s="35"/>
      <c r="HJA984" s="34"/>
      <c r="HJH984" s="35"/>
      <c r="HJI984" s="34"/>
      <c r="HJP984" s="35"/>
      <c r="HJQ984" s="34"/>
      <c r="HJX984" s="35"/>
      <c r="HJY984" s="34"/>
      <c r="HKF984" s="35"/>
      <c r="HKG984" s="34"/>
      <c r="HKN984" s="35"/>
      <c r="HKO984" s="34"/>
      <c r="HKV984" s="35"/>
      <c r="HKW984" s="34"/>
      <c r="HLD984" s="35"/>
      <c r="HLE984" s="34"/>
      <c r="HLL984" s="35"/>
      <c r="HLM984" s="34"/>
      <c r="HLT984" s="35"/>
      <c r="HLU984" s="34"/>
      <c r="HMB984" s="35"/>
      <c r="HMC984" s="34"/>
      <c r="HMJ984" s="35"/>
      <c r="HMK984" s="34"/>
      <c r="HMR984" s="35"/>
      <c r="HMS984" s="34"/>
      <c r="HMZ984" s="35"/>
      <c r="HNA984" s="34"/>
      <c r="HNH984" s="35"/>
      <c r="HNI984" s="34"/>
      <c r="HNP984" s="35"/>
      <c r="HNQ984" s="34"/>
      <c r="HNX984" s="35"/>
      <c r="HNY984" s="34"/>
      <c r="HOF984" s="35"/>
      <c r="HOG984" s="34"/>
      <c r="HON984" s="35"/>
      <c r="HOO984" s="34"/>
      <c r="HOV984" s="35"/>
      <c r="HOW984" s="34"/>
      <c r="HPD984" s="35"/>
      <c r="HPE984" s="34"/>
      <c r="HPL984" s="35"/>
      <c r="HPM984" s="34"/>
      <c r="HPT984" s="35"/>
      <c r="HPU984" s="34"/>
      <c r="HQB984" s="35"/>
      <c r="HQC984" s="34"/>
      <c r="HQJ984" s="35"/>
      <c r="HQK984" s="34"/>
      <c r="HQR984" s="35"/>
      <c r="HQS984" s="34"/>
      <c r="HQZ984" s="35"/>
      <c r="HRA984" s="34"/>
      <c r="HRH984" s="35"/>
      <c r="HRI984" s="34"/>
      <c r="HRP984" s="35"/>
      <c r="HRQ984" s="34"/>
      <c r="HRX984" s="35"/>
      <c r="HRY984" s="34"/>
      <c r="HSF984" s="35"/>
      <c r="HSG984" s="34"/>
      <c r="HSN984" s="35"/>
      <c r="HSO984" s="34"/>
      <c r="HSV984" s="35"/>
      <c r="HSW984" s="34"/>
      <c r="HTD984" s="35"/>
      <c r="HTE984" s="34"/>
      <c r="HTL984" s="35"/>
      <c r="HTM984" s="34"/>
      <c r="HTT984" s="35"/>
      <c r="HTU984" s="34"/>
      <c r="HUB984" s="35"/>
      <c r="HUC984" s="34"/>
      <c r="HUJ984" s="35"/>
      <c r="HUK984" s="34"/>
      <c r="HUR984" s="35"/>
      <c r="HUS984" s="34"/>
      <c r="HUZ984" s="35"/>
      <c r="HVA984" s="34"/>
      <c r="HVH984" s="35"/>
      <c r="HVI984" s="34"/>
      <c r="HVP984" s="35"/>
      <c r="HVQ984" s="34"/>
      <c r="HVX984" s="35"/>
      <c r="HVY984" s="34"/>
      <c r="HWF984" s="35"/>
      <c r="HWG984" s="34"/>
      <c r="HWN984" s="35"/>
      <c r="HWO984" s="34"/>
      <c r="HWV984" s="35"/>
      <c r="HWW984" s="34"/>
      <c r="HXD984" s="35"/>
      <c r="HXE984" s="34"/>
      <c r="HXL984" s="35"/>
      <c r="HXM984" s="34"/>
      <c r="HXT984" s="35"/>
      <c r="HXU984" s="34"/>
      <c r="HYB984" s="35"/>
      <c r="HYC984" s="34"/>
      <c r="HYJ984" s="35"/>
      <c r="HYK984" s="34"/>
      <c r="HYR984" s="35"/>
      <c r="HYS984" s="34"/>
      <c r="HYZ984" s="35"/>
      <c r="HZA984" s="34"/>
      <c r="HZH984" s="35"/>
      <c r="HZI984" s="34"/>
      <c r="HZP984" s="35"/>
      <c r="HZQ984" s="34"/>
      <c r="HZX984" s="35"/>
      <c r="HZY984" s="34"/>
      <c r="IAF984" s="35"/>
      <c r="IAG984" s="34"/>
      <c r="IAN984" s="35"/>
      <c r="IAO984" s="34"/>
      <c r="IAV984" s="35"/>
      <c r="IAW984" s="34"/>
      <c r="IBD984" s="35"/>
      <c r="IBE984" s="34"/>
      <c r="IBL984" s="35"/>
      <c r="IBM984" s="34"/>
      <c r="IBT984" s="35"/>
      <c r="IBU984" s="34"/>
      <c r="ICB984" s="35"/>
      <c r="ICC984" s="34"/>
      <c r="ICJ984" s="35"/>
      <c r="ICK984" s="34"/>
      <c r="ICR984" s="35"/>
      <c r="ICS984" s="34"/>
      <c r="ICZ984" s="35"/>
      <c r="IDA984" s="34"/>
      <c r="IDH984" s="35"/>
      <c r="IDI984" s="34"/>
      <c r="IDP984" s="35"/>
      <c r="IDQ984" s="34"/>
      <c r="IDX984" s="35"/>
      <c r="IDY984" s="34"/>
      <c r="IEF984" s="35"/>
      <c r="IEG984" s="34"/>
      <c r="IEN984" s="35"/>
      <c r="IEO984" s="34"/>
      <c r="IEV984" s="35"/>
      <c r="IEW984" s="34"/>
      <c r="IFD984" s="35"/>
      <c r="IFE984" s="34"/>
      <c r="IFL984" s="35"/>
      <c r="IFM984" s="34"/>
      <c r="IFT984" s="35"/>
      <c r="IFU984" s="34"/>
      <c r="IGB984" s="35"/>
      <c r="IGC984" s="34"/>
      <c r="IGJ984" s="35"/>
      <c r="IGK984" s="34"/>
      <c r="IGR984" s="35"/>
      <c r="IGS984" s="34"/>
      <c r="IGZ984" s="35"/>
      <c r="IHA984" s="34"/>
      <c r="IHH984" s="35"/>
      <c r="IHI984" s="34"/>
      <c r="IHP984" s="35"/>
      <c r="IHQ984" s="34"/>
      <c r="IHX984" s="35"/>
      <c r="IHY984" s="34"/>
      <c r="IIF984" s="35"/>
      <c r="IIG984" s="34"/>
      <c r="IIN984" s="35"/>
      <c r="IIO984" s="34"/>
      <c r="IIV984" s="35"/>
      <c r="IIW984" s="34"/>
      <c r="IJD984" s="35"/>
      <c r="IJE984" s="34"/>
      <c r="IJL984" s="35"/>
      <c r="IJM984" s="34"/>
      <c r="IJT984" s="35"/>
      <c r="IJU984" s="34"/>
      <c r="IKB984" s="35"/>
      <c r="IKC984" s="34"/>
      <c r="IKJ984" s="35"/>
      <c r="IKK984" s="34"/>
      <c r="IKR984" s="35"/>
      <c r="IKS984" s="34"/>
      <c r="IKZ984" s="35"/>
      <c r="ILA984" s="34"/>
      <c r="ILH984" s="35"/>
      <c r="ILI984" s="34"/>
      <c r="ILP984" s="35"/>
      <c r="ILQ984" s="34"/>
      <c r="ILX984" s="35"/>
      <c r="ILY984" s="34"/>
      <c r="IMF984" s="35"/>
      <c r="IMG984" s="34"/>
      <c r="IMN984" s="35"/>
      <c r="IMO984" s="34"/>
      <c r="IMV984" s="35"/>
      <c r="IMW984" s="34"/>
      <c r="IND984" s="35"/>
      <c r="INE984" s="34"/>
      <c r="INL984" s="35"/>
      <c r="INM984" s="34"/>
      <c r="INT984" s="35"/>
      <c r="INU984" s="34"/>
      <c r="IOB984" s="35"/>
      <c r="IOC984" s="34"/>
      <c r="IOJ984" s="35"/>
      <c r="IOK984" s="34"/>
      <c r="IOR984" s="35"/>
      <c r="IOS984" s="34"/>
      <c r="IOZ984" s="35"/>
      <c r="IPA984" s="34"/>
      <c r="IPH984" s="35"/>
      <c r="IPI984" s="34"/>
      <c r="IPP984" s="35"/>
      <c r="IPQ984" s="34"/>
      <c r="IPX984" s="35"/>
      <c r="IPY984" s="34"/>
      <c r="IQF984" s="35"/>
      <c r="IQG984" s="34"/>
      <c r="IQN984" s="35"/>
      <c r="IQO984" s="34"/>
      <c r="IQV984" s="35"/>
      <c r="IQW984" s="34"/>
      <c r="IRD984" s="35"/>
      <c r="IRE984" s="34"/>
      <c r="IRL984" s="35"/>
      <c r="IRM984" s="34"/>
      <c r="IRT984" s="35"/>
      <c r="IRU984" s="34"/>
      <c r="ISB984" s="35"/>
      <c r="ISC984" s="34"/>
      <c r="ISJ984" s="35"/>
      <c r="ISK984" s="34"/>
      <c r="ISR984" s="35"/>
      <c r="ISS984" s="34"/>
      <c r="ISZ984" s="35"/>
      <c r="ITA984" s="34"/>
      <c r="ITH984" s="35"/>
      <c r="ITI984" s="34"/>
      <c r="ITP984" s="35"/>
      <c r="ITQ984" s="34"/>
      <c r="ITX984" s="35"/>
      <c r="ITY984" s="34"/>
      <c r="IUF984" s="35"/>
      <c r="IUG984" s="34"/>
      <c r="IUN984" s="35"/>
      <c r="IUO984" s="34"/>
      <c r="IUV984" s="35"/>
      <c r="IUW984" s="34"/>
      <c r="IVD984" s="35"/>
      <c r="IVE984" s="34"/>
      <c r="IVL984" s="35"/>
      <c r="IVM984" s="34"/>
      <c r="IVT984" s="35"/>
      <c r="IVU984" s="34"/>
      <c r="IWB984" s="35"/>
      <c r="IWC984" s="34"/>
      <c r="IWJ984" s="35"/>
      <c r="IWK984" s="34"/>
      <c r="IWR984" s="35"/>
      <c r="IWS984" s="34"/>
      <c r="IWZ984" s="35"/>
      <c r="IXA984" s="34"/>
      <c r="IXH984" s="35"/>
      <c r="IXI984" s="34"/>
      <c r="IXP984" s="35"/>
      <c r="IXQ984" s="34"/>
      <c r="IXX984" s="35"/>
      <c r="IXY984" s="34"/>
      <c r="IYF984" s="35"/>
      <c r="IYG984" s="34"/>
      <c r="IYN984" s="35"/>
      <c r="IYO984" s="34"/>
      <c r="IYV984" s="35"/>
      <c r="IYW984" s="34"/>
      <c r="IZD984" s="35"/>
      <c r="IZE984" s="34"/>
      <c r="IZL984" s="35"/>
      <c r="IZM984" s="34"/>
      <c r="IZT984" s="35"/>
      <c r="IZU984" s="34"/>
      <c r="JAB984" s="35"/>
      <c r="JAC984" s="34"/>
      <c r="JAJ984" s="35"/>
      <c r="JAK984" s="34"/>
      <c r="JAR984" s="35"/>
      <c r="JAS984" s="34"/>
      <c r="JAZ984" s="35"/>
      <c r="JBA984" s="34"/>
      <c r="JBH984" s="35"/>
      <c r="JBI984" s="34"/>
      <c r="JBP984" s="35"/>
      <c r="JBQ984" s="34"/>
      <c r="JBX984" s="35"/>
      <c r="JBY984" s="34"/>
      <c r="JCF984" s="35"/>
      <c r="JCG984" s="34"/>
      <c r="JCN984" s="35"/>
      <c r="JCO984" s="34"/>
      <c r="JCV984" s="35"/>
      <c r="JCW984" s="34"/>
      <c r="JDD984" s="35"/>
      <c r="JDE984" s="34"/>
      <c r="JDL984" s="35"/>
      <c r="JDM984" s="34"/>
      <c r="JDT984" s="35"/>
      <c r="JDU984" s="34"/>
      <c r="JEB984" s="35"/>
      <c r="JEC984" s="34"/>
      <c r="JEJ984" s="35"/>
      <c r="JEK984" s="34"/>
      <c r="JER984" s="35"/>
      <c r="JES984" s="34"/>
      <c r="JEZ984" s="35"/>
      <c r="JFA984" s="34"/>
      <c r="JFH984" s="35"/>
      <c r="JFI984" s="34"/>
      <c r="JFP984" s="35"/>
      <c r="JFQ984" s="34"/>
      <c r="JFX984" s="35"/>
      <c r="JFY984" s="34"/>
      <c r="JGF984" s="35"/>
      <c r="JGG984" s="34"/>
      <c r="JGN984" s="35"/>
      <c r="JGO984" s="34"/>
      <c r="JGV984" s="35"/>
      <c r="JGW984" s="34"/>
      <c r="JHD984" s="35"/>
      <c r="JHE984" s="34"/>
      <c r="JHL984" s="35"/>
      <c r="JHM984" s="34"/>
      <c r="JHT984" s="35"/>
      <c r="JHU984" s="34"/>
      <c r="JIB984" s="35"/>
      <c r="JIC984" s="34"/>
      <c r="JIJ984" s="35"/>
      <c r="JIK984" s="34"/>
      <c r="JIR984" s="35"/>
      <c r="JIS984" s="34"/>
      <c r="JIZ984" s="35"/>
      <c r="JJA984" s="34"/>
      <c r="JJH984" s="35"/>
      <c r="JJI984" s="34"/>
      <c r="JJP984" s="35"/>
      <c r="JJQ984" s="34"/>
      <c r="JJX984" s="35"/>
      <c r="JJY984" s="34"/>
      <c r="JKF984" s="35"/>
      <c r="JKG984" s="34"/>
      <c r="JKN984" s="35"/>
      <c r="JKO984" s="34"/>
      <c r="JKV984" s="35"/>
      <c r="JKW984" s="34"/>
      <c r="JLD984" s="35"/>
      <c r="JLE984" s="34"/>
      <c r="JLL984" s="35"/>
      <c r="JLM984" s="34"/>
      <c r="JLT984" s="35"/>
      <c r="JLU984" s="34"/>
      <c r="JMB984" s="35"/>
      <c r="JMC984" s="34"/>
      <c r="JMJ984" s="35"/>
      <c r="JMK984" s="34"/>
      <c r="JMR984" s="35"/>
      <c r="JMS984" s="34"/>
      <c r="JMZ984" s="35"/>
      <c r="JNA984" s="34"/>
      <c r="JNH984" s="35"/>
      <c r="JNI984" s="34"/>
      <c r="JNP984" s="35"/>
      <c r="JNQ984" s="34"/>
      <c r="JNX984" s="35"/>
      <c r="JNY984" s="34"/>
      <c r="JOF984" s="35"/>
      <c r="JOG984" s="34"/>
      <c r="JON984" s="35"/>
      <c r="JOO984" s="34"/>
      <c r="JOV984" s="35"/>
      <c r="JOW984" s="34"/>
      <c r="JPD984" s="35"/>
      <c r="JPE984" s="34"/>
      <c r="JPL984" s="35"/>
      <c r="JPM984" s="34"/>
      <c r="JPT984" s="35"/>
      <c r="JPU984" s="34"/>
      <c r="JQB984" s="35"/>
      <c r="JQC984" s="34"/>
      <c r="JQJ984" s="35"/>
      <c r="JQK984" s="34"/>
      <c r="JQR984" s="35"/>
      <c r="JQS984" s="34"/>
      <c r="JQZ984" s="35"/>
      <c r="JRA984" s="34"/>
      <c r="JRH984" s="35"/>
      <c r="JRI984" s="34"/>
      <c r="JRP984" s="35"/>
      <c r="JRQ984" s="34"/>
      <c r="JRX984" s="35"/>
      <c r="JRY984" s="34"/>
      <c r="JSF984" s="35"/>
      <c r="JSG984" s="34"/>
      <c r="JSN984" s="35"/>
      <c r="JSO984" s="34"/>
      <c r="JSV984" s="35"/>
      <c r="JSW984" s="34"/>
      <c r="JTD984" s="35"/>
      <c r="JTE984" s="34"/>
      <c r="JTL984" s="35"/>
      <c r="JTM984" s="34"/>
      <c r="JTT984" s="35"/>
      <c r="JTU984" s="34"/>
      <c r="JUB984" s="35"/>
      <c r="JUC984" s="34"/>
      <c r="JUJ984" s="35"/>
      <c r="JUK984" s="34"/>
      <c r="JUR984" s="35"/>
      <c r="JUS984" s="34"/>
      <c r="JUZ984" s="35"/>
      <c r="JVA984" s="34"/>
      <c r="JVH984" s="35"/>
      <c r="JVI984" s="34"/>
      <c r="JVP984" s="35"/>
      <c r="JVQ984" s="34"/>
      <c r="JVX984" s="35"/>
      <c r="JVY984" s="34"/>
      <c r="JWF984" s="35"/>
      <c r="JWG984" s="34"/>
      <c r="JWN984" s="35"/>
      <c r="JWO984" s="34"/>
      <c r="JWV984" s="35"/>
      <c r="JWW984" s="34"/>
      <c r="JXD984" s="35"/>
      <c r="JXE984" s="34"/>
      <c r="JXL984" s="35"/>
      <c r="JXM984" s="34"/>
      <c r="JXT984" s="35"/>
      <c r="JXU984" s="34"/>
      <c r="JYB984" s="35"/>
      <c r="JYC984" s="34"/>
      <c r="JYJ984" s="35"/>
      <c r="JYK984" s="34"/>
      <c r="JYR984" s="35"/>
      <c r="JYS984" s="34"/>
      <c r="JYZ984" s="35"/>
      <c r="JZA984" s="34"/>
      <c r="JZH984" s="35"/>
      <c r="JZI984" s="34"/>
      <c r="JZP984" s="35"/>
      <c r="JZQ984" s="34"/>
      <c r="JZX984" s="35"/>
      <c r="JZY984" s="34"/>
      <c r="KAF984" s="35"/>
      <c r="KAG984" s="34"/>
      <c r="KAN984" s="35"/>
      <c r="KAO984" s="34"/>
      <c r="KAV984" s="35"/>
      <c r="KAW984" s="34"/>
      <c r="KBD984" s="35"/>
      <c r="KBE984" s="34"/>
      <c r="KBL984" s="35"/>
      <c r="KBM984" s="34"/>
      <c r="KBT984" s="35"/>
      <c r="KBU984" s="34"/>
      <c r="KCB984" s="35"/>
      <c r="KCC984" s="34"/>
      <c r="KCJ984" s="35"/>
      <c r="KCK984" s="34"/>
      <c r="KCR984" s="35"/>
      <c r="KCS984" s="34"/>
      <c r="KCZ984" s="35"/>
      <c r="KDA984" s="34"/>
      <c r="KDH984" s="35"/>
      <c r="KDI984" s="34"/>
      <c r="KDP984" s="35"/>
      <c r="KDQ984" s="34"/>
      <c r="KDX984" s="35"/>
      <c r="KDY984" s="34"/>
      <c r="KEF984" s="35"/>
      <c r="KEG984" s="34"/>
      <c r="KEN984" s="35"/>
      <c r="KEO984" s="34"/>
      <c r="KEV984" s="35"/>
      <c r="KEW984" s="34"/>
      <c r="KFD984" s="35"/>
      <c r="KFE984" s="34"/>
      <c r="KFL984" s="35"/>
      <c r="KFM984" s="34"/>
      <c r="KFT984" s="35"/>
      <c r="KFU984" s="34"/>
      <c r="KGB984" s="35"/>
      <c r="KGC984" s="34"/>
      <c r="KGJ984" s="35"/>
      <c r="KGK984" s="34"/>
      <c r="KGR984" s="35"/>
      <c r="KGS984" s="34"/>
      <c r="KGZ984" s="35"/>
      <c r="KHA984" s="34"/>
      <c r="KHH984" s="35"/>
      <c r="KHI984" s="34"/>
      <c r="KHP984" s="35"/>
      <c r="KHQ984" s="34"/>
      <c r="KHX984" s="35"/>
      <c r="KHY984" s="34"/>
      <c r="KIF984" s="35"/>
      <c r="KIG984" s="34"/>
      <c r="KIN984" s="35"/>
      <c r="KIO984" s="34"/>
      <c r="KIV984" s="35"/>
      <c r="KIW984" s="34"/>
      <c r="KJD984" s="35"/>
      <c r="KJE984" s="34"/>
      <c r="KJL984" s="35"/>
      <c r="KJM984" s="34"/>
      <c r="KJT984" s="35"/>
      <c r="KJU984" s="34"/>
      <c r="KKB984" s="35"/>
      <c r="KKC984" s="34"/>
      <c r="KKJ984" s="35"/>
      <c r="KKK984" s="34"/>
      <c r="KKR984" s="35"/>
      <c r="KKS984" s="34"/>
      <c r="KKZ984" s="35"/>
      <c r="KLA984" s="34"/>
      <c r="KLH984" s="35"/>
      <c r="KLI984" s="34"/>
      <c r="KLP984" s="35"/>
      <c r="KLQ984" s="34"/>
      <c r="KLX984" s="35"/>
      <c r="KLY984" s="34"/>
      <c r="KMF984" s="35"/>
      <c r="KMG984" s="34"/>
      <c r="KMN984" s="35"/>
      <c r="KMO984" s="34"/>
      <c r="KMV984" s="35"/>
      <c r="KMW984" s="34"/>
      <c r="KND984" s="35"/>
      <c r="KNE984" s="34"/>
      <c r="KNL984" s="35"/>
      <c r="KNM984" s="34"/>
      <c r="KNT984" s="35"/>
      <c r="KNU984" s="34"/>
      <c r="KOB984" s="35"/>
      <c r="KOC984" s="34"/>
      <c r="KOJ984" s="35"/>
      <c r="KOK984" s="34"/>
      <c r="KOR984" s="35"/>
      <c r="KOS984" s="34"/>
      <c r="KOZ984" s="35"/>
      <c r="KPA984" s="34"/>
      <c r="KPH984" s="35"/>
      <c r="KPI984" s="34"/>
      <c r="KPP984" s="35"/>
      <c r="KPQ984" s="34"/>
      <c r="KPX984" s="35"/>
      <c r="KPY984" s="34"/>
      <c r="KQF984" s="35"/>
      <c r="KQG984" s="34"/>
      <c r="KQN984" s="35"/>
      <c r="KQO984" s="34"/>
      <c r="KQV984" s="35"/>
      <c r="KQW984" s="34"/>
      <c r="KRD984" s="35"/>
      <c r="KRE984" s="34"/>
      <c r="KRL984" s="35"/>
      <c r="KRM984" s="34"/>
      <c r="KRT984" s="35"/>
      <c r="KRU984" s="34"/>
      <c r="KSB984" s="35"/>
      <c r="KSC984" s="34"/>
      <c r="KSJ984" s="35"/>
      <c r="KSK984" s="34"/>
      <c r="KSR984" s="35"/>
      <c r="KSS984" s="34"/>
      <c r="KSZ984" s="35"/>
      <c r="KTA984" s="34"/>
      <c r="KTH984" s="35"/>
      <c r="KTI984" s="34"/>
      <c r="KTP984" s="35"/>
      <c r="KTQ984" s="34"/>
      <c r="KTX984" s="35"/>
      <c r="KTY984" s="34"/>
      <c r="KUF984" s="35"/>
      <c r="KUG984" s="34"/>
      <c r="KUN984" s="35"/>
      <c r="KUO984" s="34"/>
      <c r="KUV984" s="35"/>
      <c r="KUW984" s="34"/>
      <c r="KVD984" s="35"/>
      <c r="KVE984" s="34"/>
      <c r="KVL984" s="35"/>
      <c r="KVM984" s="34"/>
      <c r="KVT984" s="35"/>
      <c r="KVU984" s="34"/>
      <c r="KWB984" s="35"/>
      <c r="KWC984" s="34"/>
      <c r="KWJ984" s="35"/>
      <c r="KWK984" s="34"/>
      <c r="KWR984" s="35"/>
      <c r="KWS984" s="34"/>
      <c r="KWZ984" s="35"/>
      <c r="KXA984" s="34"/>
      <c r="KXH984" s="35"/>
      <c r="KXI984" s="34"/>
      <c r="KXP984" s="35"/>
      <c r="KXQ984" s="34"/>
      <c r="KXX984" s="35"/>
      <c r="KXY984" s="34"/>
      <c r="KYF984" s="35"/>
      <c r="KYG984" s="34"/>
      <c r="KYN984" s="35"/>
      <c r="KYO984" s="34"/>
      <c r="KYV984" s="35"/>
      <c r="KYW984" s="34"/>
      <c r="KZD984" s="35"/>
      <c r="KZE984" s="34"/>
      <c r="KZL984" s="35"/>
      <c r="KZM984" s="34"/>
      <c r="KZT984" s="35"/>
      <c r="KZU984" s="34"/>
      <c r="LAB984" s="35"/>
      <c r="LAC984" s="34"/>
      <c r="LAJ984" s="35"/>
      <c r="LAK984" s="34"/>
      <c r="LAR984" s="35"/>
      <c r="LAS984" s="34"/>
      <c r="LAZ984" s="35"/>
      <c r="LBA984" s="34"/>
      <c r="LBH984" s="35"/>
      <c r="LBI984" s="34"/>
      <c r="LBP984" s="35"/>
      <c r="LBQ984" s="34"/>
      <c r="LBX984" s="35"/>
      <c r="LBY984" s="34"/>
      <c r="LCF984" s="35"/>
      <c r="LCG984" s="34"/>
      <c r="LCN984" s="35"/>
      <c r="LCO984" s="34"/>
      <c r="LCV984" s="35"/>
      <c r="LCW984" s="34"/>
      <c r="LDD984" s="35"/>
      <c r="LDE984" s="34"/>
      <c r="LDL984" s="35"/>
      <c r="LDM984" s="34"/>
      <c r="LDT984" s="35"/>
      <c r="LDU984" s="34"/>
      <c r="LEB984" s="35"/>
      <c r="LEC984" s="34"/>
      <c r="LEJ984" s="35"/>
      <c r="LEK984" s="34"/>
      <c r="LER984" s="35"/>
      <c r="LES984" s="34"/>
      <c r="LEZ984" s="35"/>
      <c r="LFA984" s="34"/>
      <c r="LFH984" s="35"/>
      <c r="LFI984" s="34"/>
      <c r="LFP984" s="35"/>
      <c r="LFQ984" s="34"/>
      <c r="LFX984" s="35"/>
      <c r="LFY984" s="34"/>
      <c r="LGF984" s="35"/>
      <c r="LGG984" s="34"/>
      <c r="LGN984" s="35"/>
      <c r="LGO984" s="34"/>
      <c r="LGV984" s="35"/>
      <c r="LGW984" s="34"/>
      <c r="LHD984" s="35"/>
      <c r="LHE984" s="34"/>
      <c r="LHL984" s="35"/>
      <c r="LHM984" s="34"/>
      <c r="LHT984" s="35"/>
      <c r="LHU984" s="34"/>
      <c r="LIB984" s="35"/>
      <c r="LIC984" s="34"/>
      <c r="LIJ984" s="35"/>
      <c r="LIK984" s="34"/>
      <c r="LIR984" s="35"/>
      <c r="LIS984" s="34"/>
      <c r="LIZ984" s="35"/>
      <c r="LJA984" s="34"/>
      <c r="LJH984" s="35"/>
      <c r="LJI984" s="34"/>
      <c r="LJP984" s="35"/>
      <c r="LJQ984" s="34"/>
      <c r="LJX984" s="35"/>
      <c r="LJY984" s="34"/>
      <c r="LKF984" s="35"/>
      <c r="LKG984" s="34"/>
      <c r="LKN984" s="35"/>
      <c r="LKO984" s="34"/>
      <c r="LKV984" s="35"/>
      <c r="LKW984" s="34"/>
      <c r="LLD984" s="35"/>
      <c r="LLE984" s="34"/>
      <c r="LLL984" s="35"/>
      <c r="LLM984" s="34"/>
      <c r="LLT984" s="35"/>
      <c r="LLU984" s="34"/>
      <c r="LMB984" s="35"/>
      <c r="LMC984" s="34"/>
      <c r="LMJ984" s="35"/>
      <c r="LMK984" s="34"/>
      <c r="LMR984" s="35"/>
      <c r="LMS984" s="34"/>
      <c r="LMZ984" s="35"/>
      <c r="LNA984" s="34"/>
      <c r="LNH984" s="35"/>
      <c r="LNI984" s="34"/>
      <c r="LNP984" s="35"/>
      <c r="LNQ984" s="34"/>
      <c r="LNX984" s="35"/>
      <c r="LNY984" s="34"/>
      <c r="LOF984" s="35"/>
      <c r="LOG984" s="34"/>
      <c r="LON984" s="35"/>
      <c r="LOO984" s="34"/>
      <c r="LOV984" s="35"/>
      <c r="LOW984" s="34"/>
      <c r="LPD984" s="35"/>
      <c r="LPE984" s="34"/>
      <c r="LPL984" s="35"/>
      <c r="LPM984" s="34"/>
      <c r="LPT984" s="35"/>
      <c r="LPU984" s="34"/>
      <c r="LQB984" s="35"/>
      <c r="LQC984" s="34"/>
      <c r="LQJ984" s="35"/>
      <c r="LQK984" s="34"/>
      <c r="LQR984" s="35"/>
      <c r="LQS984" s="34"/>
      <c r="LQZ984" s="35"/>
      <c r="LRA984" s="34"/>
      <c r="LRH984" s="35"/>
      <c r="LRI984" s="34"/>
      <c r="LRP984" s="35"/>
      <c r="LRQ984" s="34"/>
      <c r="LRX984" s="35"/>
      <c r="LRY984" s="34"/>
      <c r="LSF984" s="35"/>
      <c r="LSG984" s="34"/>
      <c r="LSN984" s="35"/>
      <c r="LSO984" s="34"/>
      <c r="LSV984" s="35"/>
      <c r="LSW984" s="34"/>
      <c r="LTD984" s="35"/>
      <c r="LTE984" s="34"/>
      <c r="LTL984" s="35"/>
      <c r="LTM984" s="34"/>
      <c r="LTT984" s="35"/>
      <c r="LTU984" s="34"/>
      <c r="LUB984" s="35"/>
      <c r="LUC984" s="34"/>
      <c r="LUJ984" s="35"/>
      <c r="LUK984" s="34"/>
      <c r="LUR984" s="35"/>
      <c r="LUS984" s="34"/>
      <c r="LUZ984" s="35"/>
      <c r="LVA984" s="34"/>
      <c r="LVH984" s="35"/>
      <c r="LVI984" s="34"/>
      <c r="LVP984" s="35"/>
      <c r="LVQ984" s="34"/>
      <c r="LVX984" s="35"/>
      <c r="LVY984" s="34"/>
      <c r="LWF984" s="35"/>
      <c r="LWG984" s="34"/>
      <c r="LWN984" s="35"/>
      <c r="LWO984" s="34"/>
      <c r="LWV984" s="35"/>
      <c r="LWW984" s="34"/>
      <c r="LXD984" s="35"/>
      <c r="LXE984" s="34"/>
      <c r="LXL984" s="35"/>
      <c r="LXM984" s="34"/>
      <c r="LXT984" s="35"/>
      <c r="LXU984" s="34"/>
      <c r="LYB984" s="35"/>
      <c r="LYC984" s="34"/>
      <c r="LYJ984" s="35"/>
      <c r="LYK984" s="34"/>
      <c r="LYR984" s="35"/>
      <c r="LYS984" s="34"/>
      <c r="LYZ984" s="35"/>
      <c r="LZA984" s="34"/>
      <c r="LZH984" s="35"/>
      <c r="LZI984" s="34"/>
      <c r="LZP984" s="35"/>
      <c r="LZQ984" s="34"/>
      <c r="LZX984" s="35"/>
      <c r="LZY984" s="34"/>
      <c r="MAF984" s="35"/>
      <c r="MAG984" s="34"/>
      <c r="MAN984" s="35"/>
      <c r="MAO984" s="34"/>
      <c r="MAV984" s="35"/>
      <c r="MAW984" s="34"/>
      <c r="MBD984" s="35"/>
      <c r="MBE984" s="34"/>
      <c r="MBL984" s="35"/>
      <c r="MBM984" s="34"/>
      <c r="MBT984" s="35"/>
      <c r="MBU984" s="34"/>
      <c r="MCB984" s="35"/>
      <c r="MCC984" s="34"/>
      <c r="MCJ984" s="35"/>
      <c r="MCK984" s="34"/>
      <c r="MCR984" s="35"/>
      <c r="MCS984" s="34"/>
      <c r="MCZ984" s="35"/>
      <c r="MDA984" s="34"/>
      <c r="MDH984" s="35"/>
      <c r="MDI984" s="34"/>
      <c r="MDP984" s="35"/>
      <c r="MDQ984" s="34"/>
      <c r="MDX984" s="35"/>
      <c r="MDY984" s="34"/>
      <c r="MEF984" s="35"/>
      <c r="MEG984" s="34"/>
      <c r="MEN984" s="35"/>
      <c r="MEO984" s="34"/>
      <c r="MEV984" s="35"/>
      <c r="MEW984" s="34"/>
      <c r="MFD984" s="35"/>
      <c r="MFE984" s="34"/>
      <c r="MFL984" s="35"/>
      <c r="MFM984" s="34"/>
      <c r="MFT984" s="35"/>
      <c r="MFU984" s="34"/>
      <c r="MGB984" s="35"/>
      <c r="MGC984" s="34"/>
      <c r="MGJ984" s="35"/>
      <c r="MGK984" s="34"/>
      <c r="MGR984" s="35"/>
      <c r="MGS984" s="34"/>
      <c r="MGZ984" s="35"/>
      <c r="MHA984" s="34"/>
      <c r="MHH984" s="35"/>
      <c r="MHI984" s="34"/>
      <c r="MHP984" s="35"/>
      <c r="MHQ984" s="34"/>
      <c r="MHX984" s="35"/>
      <c r="MHY984" s="34"/>
      <c r="MIF984" s="35"/>
      <c r="MIG984" s="34"/>
      <c r="MIN984" s="35"/>
      <c r="MIO984" s="34"/>
      <c r="MIV984" s="35"/>
      <c r="MIW984" s="34"/>
      <c r="MJD984" s="35"/>
      <c r="MJE984" s="34"/>
      <c r="MJL984" s="35"/>
      <c r="MJM984" s="34"/>
      <c r="MJT984" s="35"/>
      <c r="MJU984" s="34"/>
      <c r="MKB984" s="35"/>
      <c r="MKC984" s="34"/>
      <c r="MKJ984" s="35"/>
      <c r="MKK984" s="34"/>
      <c r="MKR984" s="35"/>
      <c r="MKS984" s="34"/>
      <c r="MKZ984" s="35"/>
      <c r="MLA984" s="34"/>
      <c r="MLH984" s="35"/>
      <c r="MLI984" s="34"/>
      <c r="MLP984" s="35"/>
      <c r="MLQ984" s="34"/>
      <c r="MLX984" s="35"/>
      <c r="MLY984" s="34"/>
      <c r="MMF984" s="35"/>
      <c r="MMG984" s="34"/>
      <c r="MMN984" s="35"/>
      <c r="MMO984" s="34"/>
      <c r="MMV984" s="35"/>
      <c r="MMW984" s="34"/>
      <c r="MND984" s="35"/>
      <c r="MNE984" s="34"/>
      <c r="MNL984" s="35"/>
      <c r="MNM984" s="34"/>
      <c r="MNT984" s="35"/>
      <c r="MNU984" s="34"/>
      <c r="MOB984" s="35"/>
      <c r="MOC984" s="34"/>
      <c r="MOJ984" s="35"/>
      <c r="MOK984" s="34"/>
      <c r="MOR984" s="35"/>
      <c r="MOS984" s="34"/>
      <c r="MOZ984" s="35"/>
      <c r="MPA984" s="34"/>
      <c r="MPH984" s="35"/>
      <c r="MPI984" s="34"/>
      <c r="MPP984" s="35"/>
      <c r="MPQ984" s="34"/>
      <c r="MPX984" s="35"/>
      <c r="MPY984" s="34"/>
      <c r="MQF984" s="35"/>
      <c r="MQG984" s="34"/>
      <c r="MQN984" s="35"/>
      <c r="MQO984" s="34"/>
      <c r="MQV984" s="35"/>
      <c r="MQW984" s="34"/>
      <c r="MRD984" s="35"/>
      <c r="MRE984" s="34"/>
      <c r="MRL984" s="35"/>
      <c r="MRM984" s="34"/>
      <c r="MRT984" s="35"/>
      <c r="MRU984" s="34"/>
      <c r="MSB984" s="35"/>
      <c r="MSC984" s="34"/>
      <c r="MSJ984" s="35"/>
      <c r="MSK984" s="34"/>
      <c r="MSR984" s="35"/>
      <c r="MSS984" s="34"/>
      <c r="MSZ984" s="35"/>
      <c r="MTA984" s="34"/>
      <c r="MTH984" s="35"/>
      <c r="MTI984" s="34"/>
      <c r="MTP984" s="35"/>
      <c r="MTQ984" s="34"/>
      <c r="MTX984" s="35"/>
      <c r="MTY984" s="34"/>
      <c r="MUF984" s="35"/>
      <c r="MUG984" s="34"/>
      <c r="MUN984" s="35"/>
      <c r="MUO984" s="34"/>
      <c r="MUV984" s="35"/>
      <c r="MUW984" s="34"/>
      <c r="MVD984" s="35"/>
      <c r="MVE984" s="34"/>
      <c r="MVL984" s="35"/>
      <c r="MVM984" s="34"/>
      <c r="MVT984" s="35"/>
      <c r="MVU984" s="34"/>
      <c r="MWB984" s="35"/>
      <c r="MWC984" s="34"/>
      <c r="MWJ984" s="35"/>
      <c r="MWK984" s="34"/>
      <c r="MWR984" s="35"/>
      <c r="MWS984" s="34"/>
      <c r="MWZ984" s="35"/>
      <c r="MXA984" s="34"/>
      <c r="MXH984" s="35"/>
      <c r="MXI984" s="34"/>
      <c r="MXP984" s="35"/>
      <c r="MXQ984" s="34"/>
      <c r="MXX984" s="35"/>
      <c r="MXY984" s="34"/>
      <c r="MYF984" s="35"/>
      <c r="MYG984" s="34"/>
      <c r="MYN984" s="35"/>
      <c r="MYO984" s="34"/>
      <c r="MYV984" s="35"/>
      <c r="MYW984" s="34"/>
      <c r="MZD984" s="35"/>
      <c r="MZE984" s="34"/>
      <c r="MZL984" s="35"/>
      <c r="MZM984" s="34"/>
      <c r="MZT984" s="35"/>
      <c r="MZU984" s="34"/>
      <c r="NAB984" s="35"/>
      <c r="NAC984" s="34"/>
      <c r="NAJ984" s="35"/>
      <c r="NAK984" s="34"/>
      <c r="NAR984" s="35"/>
      <c r="NAS984" s="34"/>
      <c r="NAZ984" s="35"/>
      <c r="NBA984" s="34"/>
      <c r="NBH984" s="35"/>
      <c r="NBI984" s="34"/>
      <c r="NBP984" s="35"/>
      <c r="NBQ984" s="34"/>
      <c r="NBX984" s="35"/>
      <c r="NBY984" s="34"/>
      <c r="NCF984" s="35"/>
      <c r="NCG984" s="34"/>
      <c r="NCN984" s="35"/>
      <c r="NCO984" s="34"/>
      <c r="NCV984" s="35"/>
      <c r="NCW984" s="34"/>
      <c r="NDD984" s="35"/>
      <c r="NDE984" s="34"/>
      <c r="NDL984" s="35"/>
      <c r="NDM984" s="34"/>
      <c r="NDT984" s="35"/>
      <c r="NDU984" s="34"/>
      <c r="NEB984" s="35"/>
      <c r="NEC984" s="34"/>
      <c r="NEJ984" s="35"/>
      <c r="NEK984" s="34"/>
      <c r="NER984" s="35"/>
      <c r="NES984" s="34"/>
      <c r="NEZ984" s="35"/>
      <c r="NFA984" s="34"/>
      <c r="NFH984" s="35"/>
      <c r="NFI984" s="34"/>
      <c r="NFP984" s="35"/>
      <c r="NFQ984" s="34"/>
      <c r="NFX984" s="35"/>
      <c r="NFY984" s="34"/>
      <c r="NGF984" s="35"/>
      <c r="NGG984" s="34"/>
      <c r="NGN984" s="35"/>
      <c r="NGO984" s="34"/>
      <c r="NGV984" s="35"/>
      <c r="NGW984" s="34"/>
      <c r="NHD984" s="35"/>
      <c r="NHE984" s="34"/>
      <c r="NHL984" s="35"/>
      <c r="NHM984" s="34"/>
      <c r="NHT984" s="35"/>
      <c r="NHU984" s="34"/>
      <c r="NIB984" s="35"/>
      <c r="NIC984" s="34"/>
      <c r="NIJ984" s="35"/>
      <c r="NIK984" s="34"/>
      <c r="NIR984" s="35"/>
      <c r="NIS984" s="34"/>
      <c r="NIZ984" s="35"/>
      <c r="NJA984" s="34"/>
      <c r="NJH984" s="35"/>
      <c r="NJI984" s="34"/>
      <c r="NJP984" s="35"/>
      <c r="NJQ984" s="34"/>
      <c r="NJX984" s="35"/>
      <c r="NJY984" s="34"/>
      <c r="NKF984" s="35"/>
      <c r="NKG984" s="34"/>
      <c r="NKN984" s="35"/>
      <c r="NKO984" s="34"/>
      <c r="NKV984" s="35"/>
      <c r="NKW984" s="34"/>
      <c r="NLD984" s="35"/>
      <c r="NLE984" s="34"/>
      <c r="NLL984" s="35"/>
      <c r="NLM984" s="34"/>
      <c r="NLT984" s="35"/>
      <c r="NLU984" s="34"/>
      <c r="NMB984" s="35"/>
      <c r="NMC984" s="34"/>
      <c r="NMJ984" s="35"/>
      <c r="NMK984" s="34"/>
      <c r="NMR984" s="35"/>
      <c r="NMS984" s="34"/>
      <c r="NMZ984" s="35"/>
      <c r="NNA984" s="34"/>
      <c r="NNH984" s="35"/>
      <c r="NNI984" s="34"/>
      <c r="NNP984" s="35"/>
      <c r="NNQ984" s="34"/>
      <c r="NNX984" s="35"/>
      <c r="NNY984" s="34"/>
      <c r="NOF984" s="35"/>
      <c r="NOG984" s="34"/>
      <c r="NON984" s="35"/>
      <c r="NOO984" s="34"/>
      <c r="NOV984" s="35"/>
      <c r="NOW984" s="34"/>
      <c r="NPD984" s="35"/>
      <c r="NPE984" s="34"/>
      <c r="NPL984" s="35"/>
      <c r="NPM984" s="34"/>
      <c r="NPT984" s="35"/>
      <c r="NPU984" s="34"/>
      <c r="NQB984" s="35"/>
      <c r="NQC984" s="34"/>
      <c r="NQJ984" s="35"/>
      <c r="NQK984" s="34"/>
      <c r="NQR984" s="35"/>
      <c r="NQS984" s="34"/>
      <c r="NQZ984" s="35"/>
      <c r="NRA984" s="34"/>
      <c r="NRH984" s="35"/>
      <c r="NRI984" s="34"/>
      <c r="NRP984" s="35"/>
      <c r="NRQ984" s="34"/>
      <c r="NRX984" s="35"/>
      <c r="NRY984" s="34"/>
      <c r="NSF984" s="35"/>
      <c r="NSG984" s="34"/>
      <c r="NSN984" s="35"/>
      <c r="NSO984" s="34"/>
      <c r="NSV984" s="35"/>
      <c r="NSW984" s="34"/>
      <c r="NTD984" s="35"/>
      <c r="NTE984" s="34"/>
      <c r="NTL984" s="35"/>
      <c r="NTM984" s="34"/>
      <c r="NTT984" s="35"/>
      <c r="NTU984" s="34"/>
      <c r="NUB984" s="35"/>
      <c r="NUC984" s="34"/>
      <c r="NUJ984" s="35"/>
      <c r="NUK984" s="34"/>
      <c r="NUR984" s="35"/>
      <c r="NUS984" s="34"/>
      <c r="NUZ984" s="35"/>
      <c r="NVA984" s="34"/>
      <c r="NVH984" s="35"/>
      <c r="NVI984" s="34"/>
      <c r="NVP984" s="35"/>
      <c r="NVQ984" s="34"/>
      <c r="NVX984" s="35"/>
      <c r="NVY984" s="34"/>
      <c r="NWF984" s="35"/>
      <c r="NWG984" s="34"/>
      <c r="NWN984" s="35"/>
      <c r="NWO984" s="34"/>
      <c r="NWV984" s="35"/>
      <c r="NWW984" s="34"/>
      <c r="NXD984" s="35"/>
      <c r="NXE984" s="34"/>
      <c r="NXL984" s="35"/>
      <c r="NXM984" s="34"/>
      <c r="NXT984" s="35"/>
      <c r="NXU984" s="34"/>
      <c r="NYB984" s="35"/>
      <c r="NYC984" s="34"/>
      <c r="NYJ984" s="35"/>
      <c r="NYK984" s="34"/>
      <c r="NYR984" s="35"/>
      <c r="NYS984" s="34"/>
      <c r="NYZ984" s="35"/>
      <c r="NZA984" s="34"/>
      <c r="NZH984" s="35"/>
      <c r="NZI984" s="34"/>
      <c r="NZP984" s="35"/>
      <c r="NZQ984" s="34"/>
      <c r="NZX984" s="35"/>
      <c r="NZY984" s="34"/>
      <c r="OAF984" s="35"/>
      <c r="OAG984" s="34"/>
      <c r="OAN984" s="35"/>
      <c r="OAO984" s="34"/>
      <c r="OAV984" s="35"/>
      <c r="OAW984" s="34"/>
      <c r="OBD984" s="35"/>
      <c r="OBE984" s="34"/>
      <c r="OBL984" s="35"/>
      <c r="OBM984" s="34"/>
      <c r="OBT984" s="35"/>
      <c r="OBU984" s="34"/>
      <c r="OCB984" s="35"/>
      <c r="OCC984" s="34"/>
      <c r="OCJ984" s="35"/>
      <c r="OCK984" s="34"/>
      <c r="OCR984" s="35"/>
      <c r="OCS984" s="34"/>
      <c r="OCZ984" s="35"/>
      <c r="ODA984" s="34"/>
      <c r="ODH984" s="35"/>
      <c r="ODI984" s="34"/>
      <c r="ODP984" s="35"/>
      <c r="ODQ984" s="34"/>
      <c r="ODX984" s="35"/>
      <c r="ODY984" s="34"/>
      <c r="OEF984" s="35"/>
      <c r="OEG984" s="34"/>
      <c r="OEN984" s="35"/>
      <c r="OEO984" s="34"/>
      <c r="OEV984" s="35"/>
      <c r="OEW984" s="34"/>
      <c r="OFD984" s="35"/>
      <c r="OFE984" s="34"/>
      <c r="OFL984" s="35"/>
      <c r="OFM984" s="34"/>
      <c r="OFT984" s="35"/>
      <c r="OFU984" s="34"/>
      <c r="OGB984" s="35"/>
      <c r="OGC984" s="34"/>
      <c r="OGJ984" s="35"/>
      <c r="OGK984" s="34"/>
      <c r="OGR984" s="35"/>
      <c r="OGS984" s="34"/>
      <c r="OGZ984" s="35"/>
      <c r="OHA984" s="34"/>
      <c r="OHH984" s="35"/>
      <c r="OHI984" s="34"/>
      <c r="OHP984" s="35"/>
      <c r="OHQ984" s="34"/>
      <c r="OHX984" s="35"/>
      <c r="OHY984" s="34"/>
      <c r="OIF984" s="35"/>
      <c r="OIG984" s="34"/>
      <c r="OIN984" s="35"/>
      <c r="OIO984" s="34"/>
      <c r="OIV984" s="35"/>
      <c r="OIW984" s="34"/>
      <c r="OJD984" s="35"/>
      <c r="OJE984" s="34"/>
      <c r="OJL984" s="35"/>
      <c r="OJM984" s="34"/>
      <c r="OJT984" s="35"/>
      <c r="OJU984" s="34"/>
      <c r="OKB984" s="35"/>
      <c r="OKC984" s="34"/>
      <c r="OKJ984" s="35"/>
      <c r="OKK984" s="34"/>
      <c r="OKR984" s="35"/>
      <c r="OKS984" s="34"/>
      <c r="OKZ984" s="35"/>
      <c r="OLA984" s="34"/>
      <c r="OLH984" s="35"/>
      <c r="OLI984" s="34"/>
      <c r="OLP984" s="35"/>
      <c r="OLQ984" s="34"/>
      <c r="OLX984" s="35"/>
      <c r="OLY984" s="34"/>
      <c r="OMF984" s="35"/>
      <c r="OMG984" s="34"/>
      <c r="OMN984" s="35"/>
      <c r="OMO984" s="34"/>
      <c r="OMV984" s="35"/>
      <c r="OMW984" s="34"/>
      <c r="OND984" s="35"/>
      <c r="ONE984" s="34"/>
      <c r="ONL984" s="35"/>
      <c r="ONM984" s="34"/>
      <c r="ONT984" s="35"/>
      <c r="ONU984" s="34"/>
      <c r="OOB984" s="35"/>
      <c r="OOC984" s="34"/>
      <c r="OOJ984" s="35"/>
      <c r="OOK984" s="34"/>
      <c r="OOR984" s="35"/>
      <c r="OOS984" s="34"/>
      <c r="OOZ984" s="35"/>
      <c r="OPA984" s="34"/>
      <c r="OPH984" s="35"/>
      <c r="OPI984" s="34"/>
      <c r="OPP984" s="35"/>
      <c r="OPQ984" s="34"/>
      <c r="OPX984" s="35"/>
      <c r="OPY984" s="34"/>
      <c r="OQF984" s="35"/>
      <c r="OQG984" s="34"/>
      <c r="OQN984" s="35"/>
      <c r="OQO984" s="34"/>
      <c r="OQV984" s="35"/>
      <c r="OQW984" s="34"/>
      <c r="ORD984" s="35"/>
      <c r="ORE984" s="34"/>
      <c r="ORL984" s="35"/>
      <c r="ORM984" s="34"/>
      <c r="ORT984" s="35"/>
      <c r="ORU984" s="34"/>
      <c r="OSB984" s="35"/>
      <c r="OSC984" s="34"/>
      <c r="OSJ984" s="35"/>
      <c r="OSK984" s="34"/>
      <c r="OSR984" s="35"/>
      <c r="OSS984" s="34"/>
      <c r="OSZ984" s="35"/>
      <c r="OTA984" s="34"/>
      <c r="OTH984" s="35"/>
      <c r="OTI984" s="34"/>
      <c r="OTP984" s="35"/>
      <c r="OTQ984" s="34"/>
      <c r="OTX984" s="35"/>
      <c r="OTY984" s="34"/>
      <c r="OUF984" s="35"/>
      <c r="OUG984" s="34"/>
      <c r="OUN984" s="35"/>
      <c r="OUO984" s="34"/>
      <c r="OUV984" s="35"/>
      <c r="OUW984" s="34"/>
      <c r="OVD984" s="35"/>
      <c r="OVE984" s="34"/>
      <c r="OVL984" s="35"/>
      <c r="OVM984" s="34"/>
      <c r="OVT984" s="35"/>
      <c r="OVU984" s="34"/>
      <c r="OWB984" s="35"/>
      <c r="OWC984" s="34"/>
      <c r="OWJ984" s="35"/>
      <c r="OWK984" s="34"/>
      <c r="OWR984" s="35"/>
      <c r="OWS984" s="34"/>
      <c r="OWZ984" s="35"/>
      <c r="OXA984" s="34"/>
      <c r="OXH984" s="35"/>
      <c r="OXI984" s="34"/>
      <c r="OXP984" s="35"/>
      <c r="OXQ984" s="34"/>
      <c r="OXX984" s="35"/>
      <c r="OXY984" s="34"/>
      <c r="OYF984" s="35"/>
      <c r="OYG984" s="34"/>
      <c r="OYN984" s="35"/>
      <c r="OYO984" s="34"/>
      <c r="OYV984" s="35"/>
      <c r="OYW984" s="34"/>
      <c r="OZD984" s="35"/>
      <c r="OZE984" s="34"/>
      <c r="OZL984" s="35"/>
      <c r="OZM984" s="34"/>
      <c r="OZT984" s="35"/>
      <c r="OZU984" s="34"/>
      <c r="PAB984" s="35"/>
      <c r="PAC984" s="34"/>
      <c r="PAJ984" s="35"/>
      <c r="PAK984" s="34"/>
      <c r="PAR984" s="35"/>
      <c r="PAS984" s="34"/>
      <c r="PAZ984" s="35"/>
      <c r="PBA984" s="34"/>
      <c r="PBH984" s="35"/>
      <c r="PBI984" s="34"/>
      <c r="PBP984" s="35"/>
      <c r="PBQ984" s="34"/>
      <c r="PBX984" s="35"/>
      <c r="PBY984" s="34"/>
      <c r="PCF984" s="35"/>
      <c r="PCG984" s="34"/>
      <c r="PCN984" s="35"/>
      <c r="PCO984" s="34"/>
      <c r="PCV984" s="35"/>
      <c r="PCW984" s="34"/>
      <c r="PDD984" s="35"/>
      <c r="PDE984" s="34"/>
      <c r="PDL984" s="35"/>
      <c r="PDM984" s="34"/>
      <c r="PDT984" s="35"/>
      <c r="PDU984" s="34"/>
      <c r="PEB984" s="35"/>
      <c r="PEC984" s="34"/>
      <c r="PEJ984" s="35"/>
      <c r="PEK984" s="34"/>
      <c r="PER984" s="35"/>
      <c r="PES984" s="34"/>
      <c r="PEZ984" s="35"/>
      <c r="PFA984" s="34"/>
      <c r="PFH984" s="35"/>
      <c r="PFI984" s="34"/>
      <c r="PFP984" s="35"/>
      <c r="PFQ984" s="34"/>
      <c r="PFX984" s="35"/>
      <c r="PFY984" s="34"/>
      <c r="PGF984" s="35"/>
      <c r="PGG984" s="34"/>
      <c r="PGN984" s="35"/>
      <c r="PGO984" s="34"/>
      <c r="PGV984" s="35"/>
      <c r="PGW984" s="34"/>
      <c r="PHD984" s="35"/>
      <c r="PHE984" s="34"/>
      <c r="PHL984" s="35"/>
      <c r="PHM984" s="34"/>
      <c r="PHT984" s="35"/>
      <c r="PHU984" s="34"/>
      <c r="PIB984" s="35"/>
      <c r="PIC984" s="34"/>
      <c r="PIJ984" s="35"/>
      <c r="PIK984" s="34"/>
      <c r="PIR984" s="35"/>
      <c r="PIS984" s="34"/>
      <c r="PIZ984" s="35"/>
      <c r="PJA984" s="34"/>
      <c r="PJH984" s="35"/>
      <c r="PJI984" s="34"/>
      <c r="PJP984" s="35"/>
      <c r="PJQ984" s="34"/>
      <c r="PJX984" s="35"/>
      <c r="PJY984" s="34"/>
      <c r="PKF984" s="35"/>
      <c r="PKG984" s="34"/>
      <c r="PKN984" s="35"/>
      <c r="PKO984" s="34"/>
      <c r="PKV984" s="35"/>
      <c r="PKW984" s="34"/>
      <c r="PLD984" s="35"/>
      <c r="PLE984" s="34"/>
      <c r="PLL984" s="35"/>
      <c r="PLM984" s="34"/>
      <c r="PLT984" s="35"/>
      <c r="PLU984" s="34"/>
      <c r="PMB984" s="35"/>
      <c r="PMC984" s="34"/>
      <c r="PMJ984" s="35"/>
      <c r="PMK984" s="34"/>
      <c r="PMR984" s="35"/>
      <c r="PMS984" s="34"/>
      <c r="PMZ984" s="35"/>
      <c r="PNA984" s="34"/>
      <c r="PNH984" s="35"/>
      <c r="PNI984" s="34"/>
      <c r="PNP984" s="35"/>
      <c r="PNQ984" s="34"/>
      <c r="PNX984" s="35"/>
      <c r="PNY984" s="34"/>
      <c r="POF984" s="35"/>
      <c r="POG984" s="34"/>
      <c r="PON984" s="35"/>
      <c r="POO984" s="34"/>
      <c r="POV984" s="35"/>
      <c r="POW984" s="34"/>
      <c r="PPD984" s="35"/>
      <c r="PPE984" s="34"/>
      <c r="PPL984" s="35"/>
      <c r="PPM984" s="34"/>
      <c r="PPT984" s="35"/>
      <c r="PPU984" s="34"/>
      <c r="PQB984" s="35"/>
      <c r="PQC984" s="34"/>
      <c r="PQJ984" s="35"/>
      <c r="PQK984" s="34"/>
      <c r="PQR984" s="35"/>
      <c r="PQS984" s="34"/>
      <c r="PQZ984" s="35"/>
      <c r="PRA984" s="34"/>
      <c r="PRH984" s="35"/>
      <c r="PRI984" s="34"/>
      <c r="PRP984" s="35"/>
      <c r="PRQ984" s="34"/>
      <c r="PRX984" s="35"/>
      <c r="PRY984" s="34"/>
      <c r="PSF984" s="35"/>
      <c r="PSG984" s="34"/>
      <c r="PSN984" s="35"/>
      <c r="PSO984" s="34"/>
      <c r="PSV984" s="35"/>
      <c r="PSW984" s="34"/>
      <c r="PTD984" s="35"/>
      <c r="PTE984" s="34"/>
      <c r="PTL984" s="35"/>
      <c r="PTM984" s="34"/>
      <c r="PTT984" s="35"/>
      <c r="PTU984" s="34"/>
      <c r="PUB984" s="35"/>
      <c r="PUC984" s="34"/>
      <c r="PUJ984" s="35"/>
      <c r="PUK984" s="34"/>
      <c r="PUR984" s="35"/>
      <c r="PUS984" s="34"/>
      <c r="PUZ984" s="35"/>
      <c r="PVA984" s="34"/>
      <c r="PVH984" s="35"/>
      <c r="PVI984" s="34"/>
      <c r="PVP984" s="35"/>
      <c r="PVQ984" s="34"/>
      <c r="PVX984" s="35"/>
      <c r="PVY984" s="34"/>
      <c r="PWF984" s="35"/>
      <c r="PWG984" s="34"/>
      <c r="PWN984" s="35"/>
      <c r="PWO984" s="34"/>
      <c r="PWV984" s="35"/>
      <c r="PWW984" s="34"/>
      <c r="PXD984" s="35"/>
      <c r="PXE984" s="34"/>
      <c r="PXL984" s="35"/>
      <c r="PXM984" s="34"/>
      <c r="PXT984" s="35"/>
      <c r="PXU984" s="34"/>
      <c r="PYB984" s="35"/>
      <c r="PYC984" s="34"/>
      <c r="PYJ984" s="35"/>
      <c r="PYK984" s="34"/>
      <c r="PYR984" s="35"/>
      <c r="PYS984" s="34"/>
      <c r="PYZ984" s="35"/>
      <c r="PZA984" s="34"/>
      <c r="PZH984" s="35"/>
      <c r="PZI984" s="34"/>
      <c r="PZP984" s="35"/>
      <c r="PZQ984" s="34"/>
      <c r="PZX984" s="35"/>
      <c r="PZY984" s="34"/>
      <c r="QAF984" s="35"/>
      <c r="QAG984" s="34"/>
      <c r="QAN984" s="35"/>
      <c r="QAO984" s="34"/>
      <c r="QAV984" s="35"/>
      <c r="QAW984" s="34"/>
      <c r="QBD984" s="35"/>
      <c r="QBE984" s="34"/>
      <c r="QBL984" s="35"/>
      <c r="QBM984" s="34"/>
      <c r="QBT984" s="35"/>
      <c r="QBU984" s="34"/>
      <c r="QCB984" s="35"/>
      <c r="QCC984" s="34"/>
      <c r="QCJ984" s="35"/>
      <c r="QCK984" s="34"/>
      <c r="QCR984" s="35"/>
      <c r="QCS984" s="34"/>
      <c r="QCZ984" s="35"/>
      <c r="QDA984" s="34"/>
      <c r="QDH984" s="35"/>
      <c r="QDI984" s="34"/>
      <c r="QDP984" s="35"/>
      <c r="QDQ984" s="34"/>
      <c r="QDX984" s="35"/>
      <c r="QDY984" s="34"/>
      <c r="QEF984" s="35"/>
      <c r="QEG984" s="34"/>
      <c r="QEN984" s="35"/>
      <c r="QEO984" s="34"/>
      <c r="QEV984" s="35"/>
      <c r="QEW984" s="34"/>
      <c r="QFD984" s="35"/>
      <c r="QFE984" s="34"/>
      <c r="QFL984" s="35"/>
      <c r="QFM984" s="34"/>
      <c r="QFT984" s="35"/>
      <c r="QFU984" s="34"/>
      <c r="QGB984" s="35"/>
      <c r="QGC984" s="34"/>
      <c r="QGJ984" s="35"/>
      <c r="QGK984" s="34"/>
      <c r="QGR984" s="35"/>
      <c r="QGS984" s="34"/>
      <c r="QGZ984" s="35"/>
      <c r="QHA984" s="34"/>
      <c r="QHH984" s="35"/>
      <c r="QHI984" s="34"/>
      <c r="QHP984" s="35"/>
      <c r="QHQ984" s="34"/>
      <c r="QHX984" s="35"/>
      <c r="QHY984" s="34"/>
      <c r="QIF984" s="35"/>
      <c r="QIG984" s="34"/>
      <c r="QIN984" s="35"/>
      <c r="QIO984" s="34"/>
      <c r="QIV984" s="35"/>
      <c r="QIW984" s="34"/>
      <c r="QJD984" s="35"/>
      <c r="QJE984" s="34"/>
      <c r="QJL984" s="35"/>
      <c r="QJM984" s="34"/>
      <c r="QJT984" s="35"/>
      <c r="QJU984" s="34"/>
      <c r="QKB984" s="35"/>
      <c r="QKC984" s="34"/>
      <c r="QKJ984" s="35"/>
      <c r="QKK984" s="34"/>
      <c r="QKR984" s="35"/>
      <c r="QKS984" s="34"/>
      <c r="QKZ984" s="35"/>
      <c r="QLA984" s="34"/>
      <c r="QLH984" s="35"/>
      <c r="QLI984" s="34"/>
      <c r="QLP984" s="35"/>
      <c r="QLQ984" s="34"/>
      <c r="QLX984" s="35"/>
      <c r="QLY984" s="34"/>
      <c r="QMF984" s="35"/>
      <c r="QMG984" s="34"/>
      <c r="QMN984" s="35"/>
      <c r="QMO984" s="34"/>
      <c r="QMV984" s="35"/>
      <c r="QMW984" s="34"/>
      <c r="QND984" s="35"/>
      <c r="QNE984" s="34"/>
      <c r="QNL984" s="35"/>
      <c r="QNM984" s="34"/>
      <c r="QNT984" s="35"/>
      <c r="QNU984" s="34"/>
      <c r="QOB984" s="35"/>
      <c r="QOC984" s="34"/>
      <c r="QOJ984" s="35"/>
      <c r="QOK984" s="34"/>
      <c r="QOR984" s="35"/>
      <c r="QOS984" s="34"/>
      <c r="QOZ984" s="35"/>
      <c r="QPA984" s="34"/>
      <c r="QPH984" s="35"/>
      <c r="QPI984" s="34"/>
      <c r="QPP984" s="35"/>
      <c r="QPQ984" s="34"/>
      <c r="QPX984" s="35"/>
      <c r="QPY984" s="34"/>
      <c r="QQF984" s="35"/>
      <c r="QQG984" s="34"/>
      <c r="QQN984" s="35"/>
      <c r="QQO984" s="34"/>
      <c r="QQV984" s="35"/>
      <c r="QQW984" s="34"/>
      <c r="QRD984" s="35"/>
      <c r="QRE984" s="34"/>
      <c r="QRL984" s="35"/>
      <c r="QRM984" s="34"/>
      <c r="QRT984" s="35"/>
      <c r="QRU984" s="34"/>
      <c r="QSB984" s="35"/>
      <c r="QSC984" s="34"/>
      <c r="QSJ984" s="35"/>
      <c r="QSK984" s="34"/>
      <c r="QSR984" s="35"/>
      <c r="QSS984" s="34"/>
      <c r="QSZ984" s="35"/>
      <c r="QTA984" s="34"/>
      <c r="QTH984" s="35"/>
      <c r="QTI984" s="34"/>
      <c r="QTP984" s="35"/>
      <c r="QTQ984" s="34"/>
      <c r="QTX984" s="35"/>
      <c r="QTY984" s="34"/>
      <c r="QUF984" s="35"/>
      <c r="QUG984" s="34"/>
      <c r="QUN984" s="35"/>
      <c r="QUO984" s="34"/>
      <c r="QUV984" s="35"/>
      <c r="QUW984" s="34"/>
      <c r="QVD984" s="35"/>
      <c r="QVE984" s="34"/>
      <c r="QVL984" s="35"/>
      <c r="QVM984" s="34"/>
      <c r="QVT984" s="35"/>
      <c r="QVU984" s="34"/>
      <c r="QWB984" s="35"/>
      <c r="QWC984" s="34"/>
      <c r="QWJ984" s="35"/>
      <c r="QWK984" s="34"/>
      <c r="QWR984" s="35"/>
      <c r="QWS984" s="34"/>
      <c r="QWZ984" s="35"/>
      <c r="QXA984" s="34"/>
      <c r="QXH984" s="35"/>
      <c r="QXI984" s="34"/>
      <c r="QXP984" s="35"/>
      <c r="QXQ984" s="34"/>
      <c r="QXX984" s="35"/>
      <c r="QXY984" s="34"/>
      <c r="QYF984" s="35"/>
      <c r="QYG984" s="34"/>
      <c r="QYN984" s="35"/>
      <c r="QYO984" s="34"/>
      <c r="QYV984" s="35"/>
      <c r="QYW984" s="34"/>
      <c r="QZD984" s="35"/>
      <c r="QZE984" s="34"/>
      <c r="QZL984" s="35"/>
      <c r="QZM984" s="34"/>
      <c r="QZT984" s="35"/>
      <c r="QZU984" s="34"/>
      <c r="RAB984" s="35"/>
      <c r="RAC984" s="34"/>
      <c r="RAJ984" s="35"/>
      <c r="RAK984" s="34"/>
      <c r="RAR984" s="35"/>
      <c r="RAS984" s="34"/>
      <c r="RAZ984" s="35"/>
      <c r="RBA984" s="34"/>
      <c r="RBH984" s="35"/>
      <c r="RBI984" s="34"/>
      <c r="RBP984" s="35"/>
      <c r="RBQ984" s="34"/>
      <c r="RBX984" s="35"/>
      <c r="RBY984" s="34"/>
      <c r="RCF984" s="35"/>
      <c r="RCG984" s="34"/>
      <c r="RCN984" s="35"/>
      <c r="RCO984" s="34"/>
      <c r="RCV984" s="35"/>
      <c r="RCW984" s="34"/>
      <c r="RDD984" s="35"/>
      <c r="RDE984" s="34"/>
      <c r="RDL984" s="35"/>
      <c r="RDM984" s="34"/>
      <c r="RDT984" s="35"/>
      <c r="RDU984" s="34"/>
      <c r="REB984" s="35"/>
      <c r="REC984" s="34"/>
      <c r="REJ984" s="35"/>
      <c r="REK984" s="34"/>
      <c r="RER984" s="35"/>
      <c r="RES984" s="34"/>
      <c r="REZ984" s="35"/>
      <c r="RFA984" s="34"/>
      <c r="RFH984" s="35"/>
      <c r="RFI984" s="34"/>
      <c r="RFP984" s="35"/>
      <c r="RFQ984" s="34"/>
      <c r="RFX984" s="35"/>
      <c r="RFY984" s="34"/>
      <c r="RGF984" s="35"/>
      <c r="RGG984" s="34"/>
      <c r="RGN984" s="35"/>
      <c r="RGO984" s="34"/>
      <c r="RGV984" s="35"/>
      <c r="RGW984" s="34"/>
      <c r="RHD984" s="35"/>
      <c r="RHE984" s="34"/>
      <c r="RHL984" s="35"/>
      <c r="RHM984" s="34"/>
      <c r="RHT984" s="35"/>
      <c r="RHU984" s="34"/>
      <c r="RIB984" s="35"/>
      <c r="RIC984" s="34"/>
      <c r="RIJ984" s="35"/>
      <c r="RIK984" s="34"/>
      <c r="RIR984" s="35"/>
      <c r="RIS984" s="34"/>
      <c r="RIZ984" s="35"/>
      <c r="RJA984" s="34"/>
      <c r="RJH984" s="35"/>
      <c r="RJI984" s="34"/>
      <c r="RJP984" s="35"/>
      <c r="RJQ984" s="34"/>
      <c r="RJX984" s="35"/>
      <c r="RJY984" s="34"/>
      <c r="RKF984" s="35"/>
      <c r="RKG984" s="34"/>
      <c r="RKN984" s="35"/>
      <c r="RKO984" s="34"/>
      <c r="RKV984" s="35"/>
      <c r="RKW984" s="34"/>
      <c r="RLD984" s="35"/>
      <c r="RLE984" s="34"/>
      <c r="RLL984" s="35"/>
      <c r="RLM984" s="34"/>
      <c r="RLT984" s="35"/>
      <c r="RLU984" s="34"/>
      <c r="RMB984" s="35"/>
      <c r="RMC984" s="34"/>
      <c r="RMJ984" s="35"/>
      <c r="RMK984" s="34"/>
      <c r="RMR984" s="35"/>
      <c r="RMS984" s="34"/>
      <c r="RMZ984" s="35"/>
      <c r="RNA984" s="34"/>
      <c r="RNH984" s="35"/>
      <c r="RNI984" s="34"/>
      <c r="RNP984" s="35"/>
      <c r="RNQ984" s="34"/>
      <c r="RNX984" s="35"/>
      <c r="RNY984" s="34"/>
      <c r="ROF984" s="35"/>
      <c r="ROG984" s="34"/>
      <c r="RON984" s="35"/>
      <c r="ROO984" s="34"/>
      <c r="ROV984" s="35"/>
      <c r="ROW984" s="34"/>
      <c r="RPD984" s="35"/>
      <c r="RPE984" s="34"/>
      <c r="RPL984" s="35"/>
      <c r="RPM984" s="34"/>
      <c r="RPT984" s="35"/>
      <c r="RPU984" s="34"/>
      <c r="RQB984" s="35"/>
      <c r="RQC984" s="34"/>
      <c r="RQJ984" s="35"/>
      <c r="RQK984" s="34"/>
      <c r="RQR984" s="35"/>
      <c r="RQS984" s="34"/>
      <c r="RQZ984" s="35"/>
      <c r="RRA984" s="34"/>
      <c r="RRH984" s="35"/>
      <c r="RRI984" s="34"/>
      <c r="RRP984" s="35"/>
      <c r="RRQ984" s="34"/>
      <c r="RRX984" s="35"/>
      <c r="RRY984" s="34"/>
      <c r="RSF984" s="35"/>
      <c r="RSG984" s="34"/>
      <c r="RSN984" s="35"/>
      <c r="RSO984" s="34"/>
      <c r="RSV984" s="35"/>
      <c r="RSW984" s="34"/>
      <c r="RTD984" s="35"/>
      <c r="RTE984" s="34"/>
      <c r="RTL984" s="35"/>
      <c r="RTM984" s="34"/>
      <c r="RTT984" s="35"/>
      <c r="RTU984" s="34"/>
      <c r="RUB984" s="35"/>
      <c r="RUC984" s="34"/>
      <c r="RUJ984" s="35"/>
      <c r="RUK984" s="34"/>
      <c r="RUR984" s="35"/>
      <c r="RUS984" s="34"/>
      <c r="RUZ984" s="35"/>
      <c r="RVA984" s="34"/>
      <c r="RVH984" s="35"/>
      <c r="RVI984" s="34"/>
      <c r="RVP984" s="35"/>
      <c r="RVQ984" s="34"/>
      <c r="RVX984" s="35"/>
      <c r="RVY984" s="34"/>
      <c r="RWF984" s="35"/>
      <c r="RWG984" s="34"/>
      <c r="RWN984" s="35"/>
      <c r="RWO984" s="34"/>
      <c r="RWV984" s="35"/>
      <c r="RWW984" s="34"/>
      <c r="RXD984" s="35"/>
      <c r="RXE984" s="34"/>
      <c r="RXL984" s="35"/>
      <c r="RXM984" s="34"/>
      <c r="RXT984" s="35"/>
      <c r="RXU984" s="34"/>
      <c r="RYB984" s="35"/>
      <c r="RYC984" s="34"/>
      <c r="RYJ984" s="35"/>
      <c r="RYK984" s="34"/>
      <c r="RYR984" s="35"/>
      <c r="RYS984" s="34"/>
      <c r="RYZ984" s="35"/>
      <c r="RZA984" s="34"/>
      <c r="RZH984" s="35"/>
      <c r="RZI984" s="34"/>
      <c r="RZP984" s="35"/>
      <c r="RZQ984" s="34"/>
      <c r="RZX984" s="35"/>
      <c r="RZY984" s="34"/>
      <c r="SAF984" s="35"/>
      <c r="SAG984" s="34"/>
      <c r="SAN984" s="35"/>
      <c r="SAO984" s="34"/>
      <c r="SAV984" s="35"/>
      <c r="SAW984" s="34"/>
      <c r="SBD984" s="35"/>
      <c r="SBE984" s="34"/>
      <c r="SBL984" s="35"/>
      <c r="SBM984" s="34"/>
      <c r="SBT984" s="35"/>
      <c r="SBU984" s="34"/>
      <c r="SCB984" s="35"/>
      <c r="SCC984" s="34"/>
      <c r="SCJ984" s="35"/>
      <c r="SCK984" s="34"/>
      <c r="SCR984" s="35"/>
      <c r="SCS984" s="34"/>
      <c r="SCZ984" s="35"/>
      <c r="SDA984" s="34"/>
      <c r="SDH984" s="35"/>
      <c r="SDI984" s="34"/>
      <c r="SDP984" s="35"/>
      <c r="SDQ984" s="34"/>
      <c r="SDX984" s="35"/>
      <c r="SDY984" s="34"/>
      <c r="SEF984" s="35"/>
      <c r="SEG984" s="34"/>
      <c r="SEN984" s="35"/>
      <c r="SEO984" s="34"/>
      <c r="SEV984" s="35"/>
      <c r="SEW984" s="34"/>
      <c r="SFD984" s="35"/>
      <c r="SFE984" s="34"/>
      <c r="SFL984" s="35"/>
      <c r="SFM984" s="34"/>
      <c r="SFT984" s="35"/>
      <c r="SFU984" s="34"/>
      <c r="SGB984" s="35"/>
      <c r="SGC984" s="34"/>
      <c r="SGJ984" s="35"/>
      <c r="SGK984" s="34"/>
      <c r="SGR984" s="35"/>
      <c r="SGS984" s="34"/>
      <c r="SGZ984" s="35"/>
      <c r="SHA984" s="34"/>
      <c r="SHH984" s="35"/>
      <c r="SHI984" s="34"/>
      <c r="SHP984" s="35"/>
      <c r="SHQ984" s="34"/>
      <c r="SHX984" s="35"/>
      <c r="SHY984" s="34"/>
      <c r="SIF984" s="35"/>
      <c r="SIG984" s="34"/>
      <c r="SIN984" s="35"/>
      <c r="SIO984" s="34"/>
      <c r="SIV984" s="35"/>
      <c r="SIW984" s="34"/>
      <c r="SJD984" s="35"/>
      <c r="SJE984" s="34"/>
      <c r="SJL984" s="35"/>
      <c r="SJM984" s="34"/>
      <c r="SJT984" s="35"/>
      <c r="SJU984" s="34"/>
      <c r="SKB984" s="35"/>
      <c r="SKC984" s="34"/>
      <c r="SKJ984" s="35"/>
      <c r="SKK984" s="34"/>
      <c r="SKR984" s="35"/>
      <c r="SKS984" s="34"/>
      <c r="SKZ984" s="35"/>
      <c r="SLA984" s="34"/>
      <c r="SLH984" s="35"/>
      <c r="SLI984" s="34"/>
      <c r="SLP984" s="35"/>
      <c r="SLQ984" s="34"/>
      <c r="SLX984" s="35"/>
      <c r="SLY984" s="34"/>
      <c r="SMF984" s="35"/>
      <c r="SMG984" s="34"/>
      <c r="SMN984" s="35"/>
      <c r="SMO984" s="34"/>
      <c r="SMV984" s="35"/>
      <c r="SMW984" s="34"/>
      <c r="SND984" s="35"/>
      <c r="SNE984" s="34"/>
      <c r="SNL984" s="35"/>
      <c r="SNM984" s="34"/>
      <c r="SNT984" s="35"/>
      <c r="SNU984" s="34"/>
      <c r="SOB984" s="35"/>
      <c r="SOC984" s="34"/>
      <c r="SOJ984" s="35"/>
      <c r="SOK984" s="34"/>
      <c r="SOR984" s="35"/>
      <c r="SOS984" s="34"/>
      <c r="SOZ984" s="35"/>
      <c r="SPA984" s="34"/>
      <c r="SPH984" s="35"/>
      <c r="SPI984" s="34"/>
      <c r="SPP984" s="35"/>
      <c r="SPQ984" s="34"/>
      <c r="SPX984" s="35"/>
      <c r="SPY984" s="34"/>
      <c r="SQF984" s="35"/>
      <c r="SQG984" s="34"/>
      <c r="SQN984" s="35"/>
      <c r="SQO984" s="34"/>
      <c r="SQV984" s="35"/>
      <c r="SQW984" s="34"/>
      <c r="SRD984" s="35"/>
      <c r="SRE984" s="34"/>
      <c r="SRL984" s="35"/>
      <c r="SRM984" s="34"/>
      <c r="SRT984" s="35"/>
      <c r="SRU984" s="34"/>
      <c r="SSB984" s="35"/>
      <c r="SSC984" s="34"/>
      <c r="SSJ984" s="35"/>
      <c r="SSK984" s="34"/>
      <c r="SSR984" s="35"/>
      <c r="SSS984" s="34"/>
      <c r="SSZ984" s="35"/>
      <c r="STA984" s="34"/>
      <c r="STH984" s="35"/>
      <c r="STI984" s="34"/>
      <c r="STP984" s="35"/>
      <c r="STQ984" s="34"/>
      <c r="STX984" s="35"/>
      <c r="STY984" s="34"/>
      <c r="SUF984" s="35"/>
      <c r="SUG984" s="34"/>
      <c r="SUN984" s="35"/>
      <c r="SUO984" s="34"/>
      <c r="SUV984" s="35"/>
      <c r="SUW984" s="34"/>
      <c r="SVD984" s="35"/>
      <c r="SVE984" s="34"/>
      <c r="SVL984" s="35"/>
      <c r="SVM984" s="34"/>
      <c r="SVT984" s="35"/>
      <c r="SVU984" s="34"/>
      <c r="SWB984" s="35"/>
      <c r="SWC984" s="34"/>
      <c r="SWJ984" s="35"/>
      <c r="SWK984" s="34"/>
      <c r="SWR984" s="35"/>
      <c r="SWS984" s="34"/>
      <c r="SWZ984" s="35"/>
      <c r="SXA984" s="34"/>
      <c r="SXH984" s="35"/>
      <c r="SXI984" s="34"/>
      <c r="SXP984" s="35"/>
      <c r="SXQ984" s="34"/>
      <c r="SXX984" s="35"/>
      <c r="SXY984" s="34"/>
      <c r="SYF984" s="35"/>
      <c r="SYG984" s="34"/>
      <c r="SYN984" s="35"/>
      <c r="SYO984" s="34"/>
      <c r="SYV984" s="35"/>
      <c r="SYW984" s="34"/>
      <c r="SZD984" s="35"/>
      <c r="SZE984" s="34"/>
      <c r="SZL984" s="35"/>
      <c r="SZM984" s="34"/>
      <c r="SZT984" s="35"/>
      <c r="SZU984" s="34"/>
      <c r="TAB984" s="35"/>
      <c r="TAC984" s="34"/>
      <c r="TAJ984" s="35"/>
      <c r="TAK984" s="34"/>
      <c r="TAR984" s="35"/>
      <c r="TAS984" s="34"/>
      <c r="TAZ984" s="35"/>
      <c r="TBA984" s="34"/>
      <c r="TBH984" s="35"/>
      <c r="TBI984" s="34"/>
      <c r="TBP984" s="35"/>
      <c r="TBQ984" s="34"/>
      <c r="TBX984" s="35"/>
      <c r="TBY984" s="34"/>
      <c r="TCF984" s="35"/>
      <c r="TCG984" s="34"/>
      <c r="TCN984" s="35"/>
      <c r="TCO984" s="34"/>
      <c r="TCV984" s="35"/>
      <c r="TCW984" s="34"/>
      <c r="TDD984" s="35"/>
      <c r="TDE984" s="34"/>
      <c r="TDL984" s="35"/>
      <c r="TDM984" s="34"/>
      <c r="TDT984" s="35"/>
      <c r="TDU984" s="34"/>
      <c r="TEB984" s="35"/>
      <c r="TEC984" s="34"/>
      <c r="TEJ984" s="35"/>
      <c r="TEK984" s="34"/>
      <c r="TER984" s="35"/>
      <c r="TES984" s="34"/>
      <c r="TEZ984" s="35"/>
      <c r="TFA984" s="34"/>
      <c r="TFH984" s="35"/>
      <c r="TFI984" s="34"/>
      <c r="TFP984" s="35"/>
      <c r="TFQ984" s="34"/>
      <c r="TFX984" s="35"/>
      <c r="TFY984" s="34"/>
      <c r="TGF984" s="35"/>
      <c r="TGG984" s="34"/>
      <c r="TGN984" s="35"/>
      <c r="TGO984" s="34"/>
      <c r="TGV984" s="35"/>
      <c r="TGW984" s="34"/>
      <c r="THD984" s="35"/>
      <c r="THE984" s="34"/>
      <c r="THL984" s="35"/>
      <c r="THM984" s="34"/>
      <c r="THT984" s="35"/>
      <c r="THU984" s="34"/>
      <c r="TIB984" s="35"/>
      <c r="TIC984" s="34"/>
      <c r="TIJ984" s="35"/>
      <c r="TIK984" s="34"/>
      <c r="TIR984" s="35"/>
      <c r="TIS984" s="34"/>
      <c r="TIZ984" s="35"/>
      <c r="TJA984" s="34"/>
      <c r="TJH984" s="35"/>
      <c r="TJI984" s="34"/>
      <c r="TJP984" s="35"/>
      <c r="TJQ984" s="34"/>
      <c r="TJX984" s="35"/>
      <c r="TJY984" s="34"/>
      <c r="TKF984" s="35"/>
      <c r="TKG984" s="34"/>
      <c r="TKN984" s="35"/>
      <c r="TKO984" s="34"/>
      <c r="TKV984" s="35"/>
      <c r="TKW984" s="34"/>
      <c r="TLD984" s="35"/>
      <c r="TLE984" s="34"/>
      <c r="TLL984" s="35"/>
      <c r="TLM984" s="34"/>
      <c r="TLT984" s="35"/>
      <c r="TLU984" s="34"/>
      <c r="TMB984" s="35"/>
      <c r="TMC984" s="34"/>
      <c r="TMJ984" s="35"/>
      <c r="TMK984" s="34"/>
      <c r="TMR984" s="35"/>
      <c r="TMS984" s="34"/>
      <c r="TMZ984" s="35"/>
      <c r="TNA984" s="34"/>
      <c r="TNH984" s="35"/>
      <c r="TNI984" s="34"/>
      <c r="TNP984" s="35"/>
      <c r="TNQ984" s="34"/>
      <c r="TNX984" s="35"/>
      <c r="TNY984" s="34"/>
      <c r="TOF984" s="35"/>
      <c r="TOG984" s="34"/>
      <c r="TON984" s="35"/>
      <c r="TOO984" s="34"/>
      <c r="TOV984" s="35"/>
      <c r="TOW984" s="34"/>
      <c r="TPD984" s="35"/>
      <c r="TPE984" s="34"/>
      <c r="TPL984" s="35"/>
      <c r="TPM984" s="34"/>
      <c r="TPT984" s="35"/>
      <c r="TPU984" s="34"/>
      <c r="TQB984" s="35"/>
      <c r="TQC984" s="34"/>
      <c r="TQJ984" s="35"/>
      <c r="TQK984" s="34"/>
      <c r="TQR984" s="35"/>
      <c r="TQS984" s="34"/>
      <c r="TQZ984" s="35"/>
      <c r="TRA984" s="34"/>
      <c r="TRH984" s="35"/>
      <c r="TRI984" s="34"/>
      <c r="TRP984" s="35"/>
      <c r="TRQ984" s="34"/>
      <c r="TRX984" s="35"/>
      <c r="TRY984" s="34"/>
      <c r="TSF984" s="35"/>
      <c r="TSG984" s="34"/>
      <c r="TSN984" s="35"/>
      <c r="TSO984" s="34"/>
      <c r="TSV984" s="35"/>
      <c r="TSW984" s="34"/>
      <c r="TTD984" s="35"/>
      <c r="TTE984" s="34"/>
      <c r="TTL984" s="35"/>
      <c r="TTM984" s="34"/>
      <c r="TTT984" s="35"/>
      <c r="TTU984" s="34"/>
      <c r="TUB984" s="35"/>
      <c r="TUC984" s="34"/>
      <c r="TUJ984" s="35"/>
      <c r="TUK984" s="34"/>
      <c r="TUR984" s="35"/>
      <c r="TUS984" s="34"/>
      <c r="TUZ984" s="35"/>
      <c r="TVA984" s="34"/>
      <c r="TVH984" s="35"/>
      <c r="TVI984" s="34"/>
      <c r="TVP984" s="35"/>
      <c r="TVQ984" s="34"/>
      <c r="TVX984" s="35"/>
      <c r="TVY984" s="34"/>
      <c r="TWF984" s="35"/>
      <c r="TWG984" s="34"/>
      <c r="TWN984" s="35"/>
      <c r="TWO984" s="34"/>
      <c r="TWV984" s="35"/>
      <c r="TWW984" s="34"/>
      <c r="TXD984" s="35"/>
      <c r="TXE984" s="34"/>
      <c r="TXL984" s="35"/>
      <c r="TXM984" s="34"/>
      <c r="TXT984" s="35"/>
      <c r="TXU984" s="34"/>
      <c r="TYB984" s="35"/>
      <c r="TYC984" s="34"/>
      <c r="TYJ984" s="35"/>
      <c r="TYK984" s="34"/>
      <c r="TYR984" s="35"/>
      <c r="TYS984" s="34"/>
      <c r="TYZ984" s="35"/>
      <c r="TZA984" s="34"/>
      <c r="TZH984" s="35"/>
      <c r="TZI984" s="34"/>
      <c r="TZP984" s="35"/>
      <c r="TZQ984" s="34"/>
      <c r="TZX984" s="35"/>
      <c r="TZY984" s="34"/>
      <c r="UAF984" s="35"/>
      <c r="UAG984" s="34"/>
      <c r="UAN984" s="35"/>
      <c r="UAO984" s="34"/>
      <c r="UAV984" s="35"/>
      <c r="UAW984" s="34"/>
      <c r="UBD984" s="35"/>
      <c r="UBE984" s="34"/>
      <c r="UBL984" s="35"/>
      <c r="UBM984" s="34"/>
      <c r="UBT984" s="35"/>
      <c r="UBU984" s="34"/>
      <c r="UCB984" s="35"/>
      <c r="UCC984" s="34"/>
      <c r="UCJ984" s="35"/>
      <c r="UCK984" s="34"/>
      <c r="UCR984" s="35"/>
      <c r="UCS984" s="34"/>
      <c r="UCZ984" s="35"/>
      <c r="UDA984" s="34"/>
      <c r="UDH984" s="35"/>
      <c r="UDI984" s="34"/>
      <c r="UDP984" s="35"/>
      <c r="UDQ984" s="34"/>
      <c r="UDX984" s="35"/>
      <c r="UDY984" s="34"/>
      <c r="UEF984" s="35"/>
      <c r="UEG984" s="34"/>
      <c r="UEN984" s="35"/>
      <c r="UEO984" s="34"/>
      <c r="UEV984" s="35"/>
      <c r="UEW984" s="34"/>
      <c r="UFD984" s="35"/>
      <c r="UFE984" s="34"/>
      <c r="UFL984" s="35"/>
      <c r="UFM984" s="34"/>
      <c r="UFT984" s="35"/>
      <c r="UFU984" s="34"/>
      <c r="UGB984" s="35"/>
      <c r="UGC984" s="34"/>
      <c r="UGJ984" s="35"/>
      <c r="UGK984" s="34"/>
      <c r="UGR984" s="35"/>
      <c r="UGS984" s="34"/>
      <c r="UGZ984" s="35"/>
      <c r="UHA984" s="34"/>
      <c r="UHH984" s="35"/>
      <c r="UHI984" s="34"/>
      <c r="UHP984" s="35"/>
      <c r="UHQ984" s="34"/>
      <c r="UHX984" s="35"/>
      <c r="UHY984" s="34"/>
      <c r="UIF984" s="35"/>
      <c r="UIG984" s="34"/>
      <c r="UIN984" s="35"/>
      <c r="UIO984" s="34"/>
      <c r="UIV984" s="35"/>
      <c r="UIW984" s="34"/>
      <c r="UJD984" s="35"/>
      <c r="UJE984" s="34"/>
      <c r="UJL984" s="35"/>
      <c r="UJM984" s="34"/>
      <c r="UJT984" s="35"/>
      <c r="UJU984" s="34"/>
      <c r="UKB984" s="35"/>
      <c r="UKC984" s="34"/>
      <c r="UKJ984" s="35"/>
      <c r="UKK984" s="34"/>
      <c r="UKR984" s="35"/>
      <c r="UKS984" s="34"/>
      <c r="UKZ984" s="35"/>
      <c r="ULA984" s="34"/>
      <c r="ULH984" s="35"/>
      <c r="ULI984" s="34"/>
      <c r="ULP984" s="35"/>
      <c r="ULQ984" s="34"/>
      <c r="ULX984" s="35"/>
      <c r="ULY984" s="34"/>
      <c r="UMF984" s="35"/>
      <c r="UMG984" s="34"/>
      <c r="UMN984" s="35"/>
      <c r="UMO984" s="34"/>
      <c r="UMV984" s="35"/>
      <c r="UMW984" s="34"/>
      <c r="UND984" s="35"/>
      <c r="UNE984" s="34"/>
      <c r="UNL984" s="35"/>
      <c r="UNM984" s="34"/>
      <c r="UNT984" s="35"/>
      <c r="UNU984" s="34"/>
      <c r="UOB984" s="35"/>
      <c r="UOC984" s="34"/>
      <c r="UOJ984" s="35"/>
      <c r="UOK984" s="34"/>
      <c r="UOR984" s="35"/>
      <c r="UOS984" s="34"/>
      <c r="UOZ984" s="35"/>
      <c r="UPA984" s="34"/>
      <c r="UPH984" s="35"/>
      <c r="UPI984" s="34"/>
      <c r="UPP984" s="35"/>
      <c r="UPQ984" s="34"/>
      <c r="UPX984" s="35"/>
      <c r="UPY984" s="34"/>
      <c r="UQF984" s="35"/>
      <c r="UQG984" s="34"/>
      <c r="UQN984" s="35"/>
      <c r="UQO984" s="34"/>
      <c r="UQV984" s="35"/>
      <c r="UQW984" s="34"/>
      <c r="URD984" s="35"/>
      <c r="URE984" s="34"/>
      <c r="URL984" s="35"/>
      <c r="URM984" s="34"/>
      <c r="URT984" s="35"/>
      <c r="URU984" s="34"/>
      <c r="USB984" s="35"/>
      <c r="USC984" s="34"/>
      <c r="USJ984" s="35"/>
      <c r="USK984" s="34"/>
      <c r="USR984" s="35"/>
      <c r="USS984" s="34"/>
      <c r="USZ984" s="35"/>
      <c r="UTA984" s="34"/>
      <c r="UTH984" s="35"/>
      <c r="UTI984" s="34"/>
      <c r="UTP984" s="35"/>
      <c r="UTQ984" s="34"/>
      <c r="UTX984" s="35"/>
      <c r="UTY984" s="34"/>
      <c r="UUF984" s="35"/>
      <c r="UUG984" s="34"/>
      <c r="UUN984" s="35"/>
      <c r="UUO984" s="34"/>
      <c r="UUV984" s="35"/>
      <c r="UUW984" s="34"/>
      <c r="UVD984" s="35"/>
      <c r="UVE984" s="34"/>
      <c r="UVL984" s="35"/>
      <c r="UVM984" s="34"/>
      <c r="UVT984" s="35"/>
      <c r="UVU984" s="34"/>
      <c r="UWB984" s="35"/>
      <c r="UWC984" s="34"/>
      <c r="UWJ984" s="35"/>
      <c r="UWK984" s="34"/>
      <c r="UWR984" s="35"/>
      <c r="UWS984" s="34"/>
      <c r="UWZ984" s="35"/>
      <c r="UXA984" s="34"/>
      <c r="UXH984" s="35"/>
      <c r="UXI984" s="34"/>
      <c r="UXP984" s="35"/>
      <c r="UXQ984" s="34"/>
      <c r="UXX984" s="35"/>
      <c r="UXY984" s="34"/>
      <c r="UYF984" s="35"/>
      <c r="UYG984" s="34"/>
      <c r="UYN984" s="35"/>
      <c r="UYO984" s="34"/>
      <c r="UYV984" s="35"/>
      <c r="UYW984" s="34"/>
      <c r="UZD984" s="35"/>
      <c r="UZE984" s="34"/>
      <c r="UZL984" s="35"/>
      <c r="UZM984" s="34"/>
      <c r="UZT984" s="35"/>
      <c r="UZU984" s="34"/>
      <c r="VAB984" s="35"/>
      <c r="VAC984" s="34"/>
      <c r="VAJ984" s="35"/>
      <c r="VAK984" s="34"/>
      <c r="VAR984" s="35"/>
      <c r="VAS984" s="34"/>
      <c r="VAZ984" s="35"/>
      <c r="VBA984" s="34"/>
      <c r="VBH984" s="35"/>
      <c r="VBI984" s="34"/>
      <c r="VBP984" s="35"/>
      <c r="VBQ984" s="34"/>
      <c r="VBX984" s="35"/>
      <c r="VBY984" s="34"/>
      <c r="VCF984" s="35"/>
      <c r="VCG984" s="34"/>
      <c r="VCN984" s="35"/>
      <c r="VCO984" s="34"/>
      <c r="VCV984" s="35"/>
      <c r="VCW984" s="34"/>
      <c r="VDD984" s="35"/>
      <c r="VDE984" s="34"/>
      <c r="VDL984" s="35"/>
      <c r="VDM984" s="34"/>
      <c r="VDT984" s="35"/>
      <c r="VDU984" s="34"/>
      <c r="VEB984" s="35"/>
      <c r="VEC984" s="34"/>
      <c r="VEJ984" s="35"/>
      <c r="VEK984" s="34"/>
      <c r="VER984" s="35"/>
      <c r="VES984" s="34"/>
      <c r="VEZ984" s="35"/>
      <c r="VFA984" s="34"/>
      <c r="VFH984" s="35"/>
      <c r="VFI984" s="34"/>
      <c r="VFP984" s="35"/>
      <c r="VFQ984" s="34"/>
      <c r="VFX984" s="35"/>
      <c r="VFY984" s="34"/>
      <c r="VGF984" s="35"/>
      <c r="VGG984" s="34"/>
      <c r="VGN984" s="35"/>
      <c r="VGO984" s="34"/>
      <c r="VGV984" s="35"/>
      <c r="VGW984" s="34"/>
      <c r="VHD984" s="35"/>
      <c r="VHE984" s="34"/>
      <c r="VHL984" s="35"/>
      <c r="VHM984" s="34"/>
      <c r="VHT984" s="35"/>
      <c r="VHU984" s="34"/>
      <c r="VIB984" s="35"/>
      <c r="VIC984" s="34"/>
      <c r="VIJ984" s="35"/>
      <c r="VIK984" s="34"/>
      <c r="VIR984" s="35"/>
      <c r="VIS984" s="34"/>
      <c r="VIZ984" s="35"/>
      <c r="VJA984" s="34"/>
      <c r="VJH984" s="35"/>
      <c r="VJI984" s="34"/>
      <c r="VJP984" s="35"/>
      <c r="VJQ984" s="34"/>
      <c r="VJX984" s="35"/>
      <c r="VJY984" s="34"/>
      <c r="VKF984" s="35"/>
      <c r="VKG984" s="34"/>
      <c r="VKN984" s="35"/>
      <c r="VKO984" s="34"/>
      <c r="VKV984" s="35"/>
      <c r="VKW984" s="34"/>
      <c r="VLD984" s="35"/>
      <c r="VLE984" s="34"/>
      <c r="VLL984" s="35"/>
      <c r="VLM984" s="34"/>
      <c r="VLT984" s="35"/>
      <c r="VLU984" s="34"/>
      <c r="VMB984" s="35"/>
      <c r="VMC984" s="34"/>
      <c r="VMJ984" s="35"/>
      <c r="VMK984" s="34"/>
      <c r="VMR984" s="35"/>
      <c r="VMS984" s="34"/>
      <c r="VMZ984" s="35"/>
      <c r="VNA984" s="34"/>
      <c r="VNH984" s="35"/>
      <c r="VNI984" s="34"/>
      <c r="VNP984" s="35"/>
      <c r="VNQ984" s="34"/>
      <c r="VNX984" s="35"/>
      <c r="VNY984" s="34"/>
      <c r="VOF984" s="35"/>
      <c r="VOG984" s="34"/>
      <c r="VON984" s="35"/>
      <c r="VOO984" s="34"/>
      <c r="VOV984" s="35"/>
      <c r="VOW984" s="34"/>
      <c r="VPD984" s="35"/>
      <c r="VPE984" s="34"/>
      <c r="VPL984" s="35"/>
      <c r="VPM984" s="34"/>
      <c r="VPT984" s="35"/>
      <c r="VPU984" s="34"/>
      <c r="VQB984" s="35"/>
      <c r="VQC984" s="34"/>
      <c r="VQJ984" s="35"/>
      <c r="VQK984" s="34"/>
      <c r="VQR984" s="35"/>
      <c r="VQS984" s="34"/>
      <c r="VQZ984" s="35"/>
      <c r="VRA984" s="34"/>
      <c r="VRH984" s="35"/>
      <c r="VRI984" s="34"/>
      <c r="VRP984" s="35"/>
      <c r="VRQ984" s="34"/>
      <c r="VRX984" s="35"/>
      <c r="VRY984" s="34"/>
      <c r="VSF984" s="35"/>
      <c r="VSG984" s="34"/>
      <c r="VSN984" s="35"/>
      <c r="VSO984" s="34"/>
      <c r="VSV984" s="35"/>
      <c r="VSW984" s="34"/>
      <c r="VTD984" s="35"/>
      <c r="VTE984" s="34"/>
      <c r="VTL984" s="35"/>
      <c r="VTM984" s="34"/>
      <c r="VTT984" s="35"/>
      <c r="VTU984" s="34"/>
      <c r="VUB984" s="35"/>
      <c r="VUC984" s="34"/>
      <c r="VUJ984" s="35"/>
      <c r="VUK984" s="34"/>
      <c r="VUR984" s="35"/>
      <c r="VUS984" s="34"/>
      <c r="VUZ984" s="35"/>
      <c r="VVA984" s="34"/>
      <c r="VVH984" s="35"/>
      <c r="VVI984" s="34"/>
      <c r="VVP984" s="35"/>
      <c r="VVQ984" s="34"/>
      <c r="VVX984" s="35"/>
      <c r="VVY984" s="34"/>
      <c r="VWF984" s="35"/>
      <c r="VWG984" s="34"/>
      <c r="VWN984" s="35"/>
      <c r="VWO984" s="34"/>
      <c r="VWV984" s="35"/>
      <c r="VWW984" s="34"/>
      <c r="VXD984" s="35"/>
      <c r="VXE984" s="34"/>
      <c r="VXL984" s="35"/>
      <c r="VXM984" s="34"/>
      <c r="VXT984" s="35"/>
      <c r="VXU984" s="34"/>
      <c r="VYB984" s="35"/>
      <c r="VYC984" s="34"/>
      <c r="VYJ984" s="35"/>
      <c r="VYK984" s="34"/>
      <c r="VYR984" s="35"/>
      <c r="VYS984" s="34"/>
      <c r="VYZ984" s="35"/>
      <c r="VZA984" s="34"/>
      <c r="VZH984" s="35"/>
      <c r="VZI984" s="34"/>
      <c r="VZP984" s="35"/>
      <c r="VZQ984" s="34"/>
      <c r="VZX984" s="35"/>
      <c r="VZY984" s="34"/>
      <c r="WAF984" s="35"/>
      <c r="WAG984" s="34"/>
      <c r="WAN984" s="35"/>
      <c r="WAO984" s="34"/>
      <c r="WAV984" s="35"/>
      <c r="WAW984" s="34"/>
      <c r="WBD984" s="35"/>
      <c r="WBE984" s="34"/>
      <c r="WBL984" s="35"/>
      <c r="WBM984" s="34"/>
      <c r="WBT984" s="35"/>
      <c r="WBU984" s="34"/>
      <c r="WCB984" s="35"/>
      <c r="WCC984" s="34"/>
      <c r="WCJ984" s="35"/>
      <c r="WCK984" s="34"/>
      <c r="WCR984" s="35"/>
      <c r="WCS984" s="34"/>
      <c r="WCZ984" s="35"/>
      <c r="WDA984" s="34"/>
      <c r="WDH984" s="35"/>
      <c r="WDI984" s="34"/>
      <c r="WDP984" s="35"/>
      <c r="WDQ984" s="34"/>
      <c r="WDX984" s="35"/>
      <c r="WDY984" s="34"/>
      <c r="WEF984" s="35"/>
      <c r="WEG984" s="34"/>
      <c r="WEN984" s="35"/>
      <c r="WEO984" s="34"/>
      <c r="WEV984" s="35"/>
      <c r="WEW984" s="34"/>
      <c r="WFD984" s="35"/>
      <c r="WFE984" s="34"/>
      <c r="WFL984" s="35"/>
      <c r="WFM984" s="34"/>
      <c r="WFT984" s="35"/>
      <c r="WFU984" s="34"/>
      <c r="WGB984" s="35"/>
      <c r="WGC984" s="34"/>
      <c r="WGJ984" s="35"/>
      <c r="WGK984" s="34"/>
      <c r="WGR984" s="35"/>
      <c r="WGS984" s="34"/>
      <c r="WGZ984" s="35"/>
      <c r="WHA984" s="34"/>
      <c r="WHH984" s="35"/>
      <c r="WHI984" s="34"/>
      <c r="WHP984" s="35"/>
      <c r="WHQ984" s="34"/>
      <c r="WHX984" s="35"/>
      <c r="WHY984" s="34"/>
      <c r="WIF984" s="35"/>
      <c r="WIG984" s="34"/>
      <c r="WIN984" s="35"/>
      <c r="WIO984" s="34"/>
      <c r="WIV984" s="35"/>
      <c r="WIW984" s="34"/>
      <c r="WJD984" s="35"/>
      <c r="WJE984" s="34"/>
      <c r="WJL984" s="35"/>
      <c r="WJM984" s="34"/>
      <c r="WJT984" s="35"/>
      <c r="WJU984" s="34"/>
      <c r="WKB984" s="35"/>
      <c r="WKC984" s="34"/>
      <c r="WKJ984" s="35"/>
      <c r="WKK984" s="34"/>
      <c r="WKR984" s="35"/>
      <c r="WKS984" s="34"/>
      <c r="WKZ984" s="35"/>
      <c r="WLA984" s="34"/>
      <c r="WLH984" s="35"/>
      <c r="WLI984" s="34"/>
      <c r="WLP984" s="35"/>
      <c r="WLQ984" s="34"/>
      <c r="WLX984" s="35"/>
      <c r="WLY984" s="34"/>
      <c r="WMF984" s="35"/>
      <c r="WMG984" s="34"/>
      <c r="WMN984" s="35"/>
      <c r="WMO984" s="34"/>
      <c r="WMV984" s="35"/>
      <c r="WMW984" s="34"/>
      <c r="WND984" s="35"/>
      <c r="WNE984" s="34"/>
      <c r="WNL984" s="35"/>
      <c r="WNM984" s="34"/>
      <c r="WNT984" s="35"/>
      <c r="WNU984" s="34"/>
      <c r="WOB984" s="35"/>
      <c r="WOC984" s="34"/>
      <c r="WOJ984" s="35"/>
      <c r="WOK984" s="34"/>
      <c r="WOR984" s="35"/>
      <c r="WOS984" s="34"/>
      <c r="WOZ984" s="35"/>
      <c r="WPA984" s="34"/>
      <c r="WPH984" s="35"/>
      <c r="WPI984" s="34"/>
      <c r="WPP984" s="35"/>
      <c r="WPQ984" s="34"/>
      <c r="WPX984" s="35"/>
      <c r="WPY984" s="34"/>
      <c r="WQF984" s="35"/>
      <c r="WQG984" s="34"/>
      <c r="WQN984" s="35"/>
      <c r="WQO984" s="34"/>
      <c r="WQV984" s="35"/>
      <c r="WQW984" s="34"/>
      <c r="WRD984" s="35"/>
      <c r="WRE984" s="34"/>
      <c r="WRL984" s="35"/>
      <c r="WRM984" s="34"/>
      <c r="WRT984" s="35"/>
      <c r="WRU984" s="34"/>
      <c r="WSB984" s="35"/>
      <c r="WSC984" s="34"/>
      <c r="WSJ984" s="35"/>
      <c r="WSK984" s="34"/>
      <c r="WSR984" s="35"/>
      <c r="WSS984" s="34"/>
      <c r="WSZ984" s="35"/>
      <c r="WTA984" s="34"/>
      <c r="WTH984" s="35"/>
      <c r="WTI984" s="34"/>
      <c r="WTP984" s="35"/>
      <c r="WTQ984" s="34"/>
      <c r="WTX984" s="35"/>
      <c r="WTY984" s="34"/>
      <c r="WUF984" s="35"/>
      <c r="WUG984" s="34"/>
      <c r="WUN984" s="35"/>
      <c r="WUO984" s="34"/>
      <c r="WUV984" s="35"/>
      <c r="WUW984" s="34"/>
      <c r="WVD984" s="35"/>
      <c r="WVE984" s="34"/>
      <c r="WVL984" s="35"/>
      <c r="WVM984" s="34"/>
      <c r="WVT984" s="35"/>
      <c r="WVU984" s="34"/>
      <c r="WWB984" s="35"/>
      <c r="WWC984" s="34"/>
      <c r="WWJ984" s="35"/>
      <c r="WWK984" s="34"/>
      <c r="WWR984" s="35"/>
      <c r="WWS984" s="34"/>
      <c r="WWZ984" s="35"/>
      <c r="WXA984" s="34"/>
      <c r="WXH984" s="35"/>
      <c r="WXI984" s="34"/>
      <c r="WXP984" s="35"/>
      <c r="WXQ984" s="34"/>
      <c r="WXX984" s="35"/>
      <c r="WXY984" s="34"/>
      <c r="WYF984" s="35"/>
      <c r="WYG984" s="34"/>
      <c r="WYN984" s="35"/>
      <c r="WYO984" s="34"/>
      <c r="WYV984" s="35"/>
      <c r="WYW984" s="34"/>
      <c r="WZD984" s="35"/>
      <c r="WZE984" s="34"/>
      <c r="WZL984" s="35"/>
      <c r="WZM984" s="34"/>
      <c r="WZT984" s="35"/>
      <c r="WZU984" s="34"/>
      <c r="XAB984" s="35"/>
      <c r="XAC984" s="34"/>
      <c r="XAJ984" s="35"/>
      <c r="XAK984" s="34"/>
      <c r="XAR984" s="35"/>
      <c r="XAS984" s="34"/>
      <c r="XAZ984" s="35"/>
      <c r="XBA984" s="34"/>
      <c r="XBH984" s="35"/>
      <c r="XBI984" s="34"/>
      <c r="XBP984" s="35"/>
      <c r="XBQ984" s="34"/>
      <c r="XBX984" s="35"/>
      <c r="XBY984" s="34"/>
      <c r="XCF984" s="35"/>
      <c r="XCG984" s="34"/>
      <c r="XCN984" s="35"/>
      <c r="XCO984" s="34"/>
      <c r="XCV984" s="35"/>
      <c r="XCW984" s="34"/>
      <c r="XDD984" s="35"/>
      <c r="XDE984" s="34"/>
      <c r="XDL984" s="35"/>
      <c r="XDM984" s="34"/>
      <c r="XDT984" s="35"/>
      <c r="XDU984" s="34"/>
      <c r="XEB984" s="35"/>
      <c r="XEC984" s="34"/>
      <c r="XEJ984" s="35"/>
      <c r="XEK984" s="34"/>
      <c r="XER984" s="35"/>
      <c r="XES984" s="34"/>
      <c r="XEZ984" s="35"/>
      <c r="XFA984" s="34"/>
    </row>
    <row r="985" spans="1:1021 1028:2045 2052:3069 3076:4093 4100:5117 5124:6141 6148:7165 7172:8189 8196:9213 9220:10237 10244:11261 11268:12285 12292:13309 13316:14333 14340:15357 15364:16381" x14ac:dyDescent="0.25">
      <c r="A985" t="s">
        <v>21</v>
      </c>
      <c r="B985" t="s">
        <v>153</v>
      </c>
      <c r="C985">
        <v>566</v>
      </c>
      <c r="D985">
        <v>566</v>
      </c>
      <c r="E985" s="35">
        <v>1</v>
      </c>
      <c r="F985" s="34">
        <v>1E-156</v>
      </c>
      <c r="G985">
        <v>98.15</v>
      </c>
      <c r="H985">
        <v>383</v>
      </c>
      <c r="I985" t="str">
        <f>HYPERLINK("https://www.ncbi.nlm.nih.gov/nucleotide/OK170084.1?report=genbank&amp;log$=nucltop&amp;blast_rank=83&amp;RID=XE5J84ZU013","OK170084.1")</f>
        <v>OK170084.1</v>
      </c>
      <c r="L985" s="35"/>
      <c r="M985" s="34"/>
      <c r="T985" s="35"/>
      <c r="U985" s="34"/>
      <c r="AB985" s="35"/>
      <c r="AC985" s="34"/>
      <c r="AJ985" s="35"/>
      <c r="AK985" s="34"/>
      <c r="AR985" s="35"/>
      <c r="AS985" s="34"/>
      <c r="AZ985" s="35"/>
      <c r="BA985" s="34"/>
      <c r="BH985" s="35"/>
      <c r="BI985" s="34"/>
      <c r="BP985" s="35"/>
      <c r="BQ985" s="34"/>
      <c r="BX985" s="35"/>
      <c r="BY985" s="34"/>
      <c r="CF985" s="35"/>
      <c r="CG985" s="34"/>
      <c r="CN985" s="35"/>
      <c r="CO985" s="34"/>
      <c r="CV985" s="35"/>
      <c r="CW985" s="34"/>
      <c r="DD985" s="35"/>
      <c r="DE985" s="34"/>
      <c r="DL985" s="35"/>
      <c r="DM985" s="34"/>
      <c r="DT985" s="35"/>
      <c r="DU985" s="34"/>
      <c r="EB985" s="35"/>
      <c r="EC985" s="34"/>
      <c r="EJ985" s="35"/>
      <c r="EK985" s="34"/>
      <c r="ER985" s="35"/>
      <c r="ES985" s="34"/>
      <c r="EZ985" s="35"/>
      <c r="FA985" s="34"/>
      <c r="FH985" s="35"/>
      <c r="FI985" s="34"/>
      <c r="FP985" s="35"/>
      <c r="FQ985" s="34"/>
      <c r="FX985" s="35"/>
      <c r="FY985" s="34"/>
      <c r="GF985" s="35"/>
      <c r="GG985" s="34"/>
      <c r="GN985" s="35"/>
      <c r="GO985" s="34"/>
      <c r="GV985" s="35"/>
      <c r="GW985" s="34"/>
      <c r="HD985" s="35"/>
      <c r="HE985" s="34"/>
      <c r="HL985" s="35"/>
      <c r="HM985" s="34"/>
      <c r="HT985" s="35"/>
      <c r="HU985" s="34"/>
      <c r="IB985" s="35"/>
      <c r="IC985" s="34"/>
      <c r="IJ985" s="35"/>
      <c r="IK985" s="34"/>
      <c r="IR985" s="35"/>
      <c r="IS985" s="34"/>
      <c r="IZ985" s="35"/>
      <c r="JA985" s="34"/>
      <c r="JH985" s="35"/>
      <c r="JI985" s="34"/>
      <c r="JP985" s="35"/>
      <c r="JQ985" s="34"/>
      <c r="JX985" s="35"/>
      <c r="JY985" s="34"/>
      <c r="KF985" s="35"/>
      <c r="KG985" s="34"/>
      <c r="KN985" s="35"/>
      <c r="KO985" s="34"/>
      <c r="KV985" s="35"/>
      <c r="KW985" s="34"/>
      <c r="LD985" s="35"/>
      <c r="LE985" s="34"/>
      <c r="LL985" s="35"/>
      <c r="LM985" s="34"/>
      <c r="LT985" s="35"/>
      <c r="LU985" s="34"/>
      <c r="MB985" s="35"/>
      <c r="MC985" s="34"/>
      <c r="MJ985" s="35"/>
      <c r="MK985" s="34"/>
      <c r="MR985" s="35"/>
      <c r="MS985" s="34"/>
      <c r="MZ985" s="35"/>
      <c r="NA985" s="34"/>
      <c r="NH985" s="35"/>
      <c r="NI985" s="34"/>
      <c r="NP985" s="35"/>
      <c r="NQ985" s="34"/>
      <c r="NX985" s="35"/>
      <c r="NY985" s="34"/>
      <c r="OF985" s="35"/>
      <c r="OG985" s="34"/>
      <c r="ON985" s="35"/>
      <c r="OO985" s="34"/>
      <c r="OV985" s="35"/>
      <c r="OW985" s="34"/>
      <c r="PD985" s="35"/>
      <c r="PE985" s="34"/>
      <c r="PL985" s="35"/>
      <c r="PM985" s="34"/>
      <c r="PT985" s="35"/>
      <c r="PU985" s="34"/>
      <c r="QB985" s="35"/>
      <c r="QC985" s="34"/>
      <c r="QJ985" s="35"/>
      <c r="QK985" s="34"/>
      <c r="QR985" s="35"/>
      <c r="QS985" s="34"/>
      <c r="QZ985" s="35"/>
      <c r="RA985" s="34"/>
      <c r="RH985" s="35"/>
      <c r="RI985" s="34"/>
      <c r="RP985" s="35"/>
      <c r="RQ985" s="34"/>
      <c r="RX985" s="35"/>
      <c r="RY985" s="34"/>
      <c r="SF985" s="35"/>
      <c r="SG985" s="34"/>
      <c r="SN985" s="35"/>
      <c r="SO985" s="34"/>
      <c r="SV985" s="35"/>
      <c r="SW985" s="34"/>
      <c r="TD985" s="35"/>
      <c r="TE985" s="34"/>
      <c r="TL985" s="35"/>
      <c r="TM985" s="34"/>
      <c r="TT985" s="35"/>
      <c r="TU985" s="34"/>
      <c r="UB985" s="35"/>
      <c r="UC985" s="34"/>
      <c r="UJ985" s="35"/>
      <c r="UK985" s="34"/>
      <c r="UR985" s="35"/>
      <c r="US985" s="34"/>
      <c r="UZ985" s="35"/>
      <c r="VA985" s="34"/>
      <c r="VH985" s="35"/>
      <c r="VI985" s="34"/>
      <c r="VP985" s="35"/>
      <c r="VQ985" s="34"/>
      <c r="VX985" s="35"/>
      <c r="VY985" s="34"/>
      <c r="WF985" s="35"/>
      <c r="WG985" s="34"/>
      <c r="WN985" s="35"/>
      <c r="WO985" s="34"/>
      <c r="WV985" s="35"/>
      <c r="WW985" s="34"/>
      <c r="XD985" s="35"/>
      <c r="XE985" s="34"/>
      <c r="XL985" s="35"/>
      <c r="XM985" s="34"/>
      <c r="XT985" s="35"/>
      <c r="XU985" s="34"/>
      <c r="YB985" s="35"/>
      <c r="YC985" s="34"/>
      <c r="YJ985" s="35"/>
      <c r="YK985" s="34"/>
      <c r="YR985" s="35"/>
      <c r="YS985" s="34"/>
      <c r="YZ985" s="35"/>
      <c r="ZA985" s="34"/>
      <c r="ZH985" s="35"/>
      <c r="ZI985" s="34"/>
      <c r="ZP985" s="35"/>
      <c r="ZQ985" s="34"/>
      <c r="ZX985" s="35"/>
      <c r="ZY985" s="34"/>
      <c r="AAF985" s="35"/>
      <c r="AAG985" s="34"/>
      <c r="AAN985" s="35"/>
      <c r="AAO985" s="34"/>
      <c r="AAV985" s="35"/>
      <c r="AAW985" s="34"/>
      <c r="ABD985" s="35"/>
      <c r="ABE985" s="34"/>
      <c r="ABL985" s="35"/>
      <c r="ABM985" s="34"/>
      <c r="ABT985" s="35"/>
      <c r="ABU985" s="34"/>
      <c r="ACB985" s="35"/>
      <c r="ACC985" s="34"/>
      <c r="ACJ985" s="35"/>
      <c r="ACK985" s="34"/>
      <c r="ACR985" s="35"/>
      <c r="ACS985" s="34"/>
      <c r="ACZ985" s="35"/>
      <c r="ADA985" s="34"/>
      <c r="ADH985" s="35"/>
      <c r="ADI985" s="34"/>
      <c r="ADP985" s="35"/>
      <c r="ADQ985" s="34"/>
      <c r="ADX985" s="35"/>
      <c r="ADY985" s="34"/>
      <c r="AEF985" s="35"/>
      <c r="AEG985" s="34"/>
      <c r="AEN985" s="35"/>
      <c r="AEO985" s="34"/>
      <c r="AEV985" s="35"/>
      <c r="AEW985" s="34"/>
      <c r="AFD985" s="35"/>
      <c r="AFE985" s="34"/>
      <c r="AFL985" s="35"/>
      <c r="AFM985" s="34"/>
      <c r="AFT985" s="35"/>
      <c r="AFU985" s="34"/>
      <c r="AGB985" s="35"/>
      <c r="AGC985" s="34"/>
      <c r="AGJ985" s="35"/>
      <c r="AGK985" s="34"/>
      <c r="AGR985" s="35"/>
      <c r="AGS985" s="34"/>
      <c r="AGZ985" s="35"/>
      <c r="AHA985" s="34"/>
      <c r="AHH985" s="35"/>
      <c r="AHI985" s="34"/>
      <c r="AHP985" s="35"/>
      <c r="AHQ985" s="34"/>
      <c r="AHX985" s="35"/>
      <c r="AHY985" s="34"/>
      <c r="AIF985" s="35"/>
      <c r="AIG985" s="34"/>
      <c r="AIN985" s="35"/>
      <c r="AIO985" s="34"/>
      <c r="AIV985" s="35"/>
      <c r="AIW985" s="34"/>
      <c r="AJD985" s="35"/>
      <c r="AJE985" s="34"/>
      <c r="AJL985" s="35"/>
      <c r="AJM985" s="34"/>
      <c r="AJT985" s="35"/>
      <c r="AJU985" s="34"/>
      <c r="AKB985" s="35"/>
      <c r="AKC985" s="34"/>
      <c r="AKJ985" s="35"/>
      <c r="AKK985" s="34"/>
      <c r="AKR985" s="35"/>
      <c r="AKS985" s="34"/>
      <c r="AKZ985" s="35"/>
      <c r="ALA985" s="34"/>
      <c r="ALH985" s="35"/>
      <c r="ALI985" s="34"/>
      <c r="ALP985" s="35"/>
      <c r="ALQ985" s="34"/>
      <c r="ALX985" s="35"/>
      <c r="ALY985" s="34"/>
      <c r="AMF985" s="35"/>
      <c r="AMG985" s="34"/>
      <c r="AMN985" s="35"/>
      <c r="AMO985" s="34"/>
      <c r="AMV985" s="35"/>
      <c r="AMW985" s="34"/>
      <c r="AND985" s="35"/>
      <c r="ANE985" s="34"/>
      <c r="ANL985" s="35"/>
      <c r="ANM985" s="34"/>
      <c r="ANT985" s="35"/>
      <c r="ANU985" s="34"/>
      <c r="AOB985" s="35"/>
      <c r="AOC985" s="34"/>
      <c r="AOJ985" s="35"/>
      <c r="AOK985" s="34"/>
      <c r="AOR985" s="35"/>
      <c r="AOS985" s="34"/>
      <c r="AOZ985" s="35"/>
      <c r="APA985" s="34"/>
      <c r="APH985" s="35"/>
      <c r="API985" s="34"/>
      <c r="APP985" s="35"/>
      <c r="APQ985" s="34"/>
      <c r="APX985" s="35"/>
      <c r="APY985" s="34"/>
      <c r="AQF985" s="35"/>
      <c r="AQG985" s="34"/>
      <c r="AQN985" s="35"/>
      <c r="AQO985" s="34"/>
      <c r="AQV985" s="35"/>
      <c r="AQW985" s="34"/>
      <c r="ARD985" s="35"/>
      <c r="ARE985" s="34"/>
      <c r="ARL985" s="35"/>
      <c r="ARM985" s="34"/>
      <c r="ART985" s="35"/>
      <c r="ARU985" s="34"/>
      <c r="ASB985" s="35"/>
      <c r="ASC985" s="34"/>
      <c r="ASJ985" s="35"/>
      <c r="ASK985" s="34"/>
      <c r="ASR985" s="35"/>
      <c r="ASS985" s="34"/>
      <c r="ASZ985" s="35"/>
      <c r="ATA985" s="34"/>
      <c r="ATH985" s="35"/>
      <c r="ATI985" s="34"/>
      <c r="ATP985" s="35"/>
      <c r="ATQ985" s="34"/>
      <c r="ATX985" s="35"/>
      <c r="ATY985" s="34"/>
      <c r="AUF985" s="35"/>
      <c r="AUG985" s="34"/>
      <c r="AUN985" s="35"/>
      <c r="AUO985" s="34"/>
      <c r="AUV985" s="35"/>
      <c r="AUW985" s="34"/>
      <c r="AVD985" s="35"/>
      <c r="AVE985" s="34"/>
      <c r="AVL985" s="35"/>
      <c r="AVM985" s="34"/>
      <c r="AVT985" s="35"/>
      <c r="AVU985" s="34"/>
      <c r="AWB985" s="35"/>
      <c r="AWC985" s="34"/>
      <c r="AWJ985" s="35"/>
      <c r="AWK985" s="34"/>
      <c r="AWR985" s="35"/>
      <c r="AWS985" s="34"/>
      <c r="AWZ985" s="35"/>
      <c r="AXA985" s="34"/>
      <c r="AXH985" s="35"/>
      <c r="AXI985" s="34"/>
      <c r="AXP985" s="35"/>
      <c r="AXQ985" s="34"/>
      <c r="AXX985" s="35"/>
      <c r="AXY985" s="34"/>
      <c r="AYF985" s="35"/>
      <c r="AYG985" s="34"/>
      <c r="AYN985" s="35"/>
      <c r="AYO985" s="34"/>
      <c r="AYV985" s="35"/>
      <c r="AYW985" s="34"/>
      <c r="AZD985" s="35"/>
      <c r="AZE985" s="34"/>
      <c r="AZL985" s="35"/>
      <c r="AZM985" s="34"/>
      <c r="AZT985" s="35"/>
      <c r="AZU985" s="34"/>
      <c r="BAB985" s="35"/>
      <c r="BAC985" s="34"/>
      <c r="BAJ985" s="35"/>
      <c r="BAK985" s="34"/>
      <c r="BAR985" s="35"/>
      <c r="BAS985" s="34"/>
      <c r="BAZ985" s="35"/>
      <c r="BBA985" s="34"/>
      <c r="BBH985" s="35"/>
      <c r="BBI985" s="34"/>
      <c r="BBP985" s="35"/>
      <c r="BBQ985" s="34"/>
      <c r="BBX985" s="35"/>
      <c r="BBY985" s="34"/>
      <c r="BCF985" s="35"/>
      <c r="BCG985" s="34"/>
      <c r="BCN985" s="35"/>
      <c r="BCO985" s="34"/>
      <c r="BCV985" s="35"/>
      <c r="BCW985" s="34"/>
      <c r="BDD985" s="35"/>
      <c r="BDE985" s="34"/>
      <c r="BDL985" s="35"/>
      <c r="BDM985" s="34"/>
      <c r="BDT985" s="35"/>
      <c r="BDU985" s="34"/>
      <c r="BEB985" s="35"/>
      <c r="BEC985" s="34"/>
      <c r="BEJ985" s="35"/>
      <c r="BEK985" s="34"/>
      <c r="BER985" s="35"/>
      <c r="BES985" s="34"/>
      <c r="BEZ985" s="35"/>
      <c r="BFA985" s="34"/>
      <c r="BFH985" s="35"/>
      <c r="BFI985" s="34"/>
      <c r="BFP985" s="35"/>
      <c r="BFQ985" s="34"/>
      <c r="BFX985" s="35"/>
      <c r="BFY985" s="34"/>
      <c r="BGF985" s="35"/>
      <c r="BGG985" s="34"/>
      <c r="BGN985" s="35"/>
      <c r="BGO985" s="34"/>
      <c r="BGV985" s="35"/>
      <c r="BGW985" s="34"/>
      <c r="BHD985" s="35"/>
      <c r="BHE985" s="34"/>
      <c r="BHL985" s="35"/>
      <c r="BHM985" s="34"/>
      <c r="BHT985" s="35"/>
      <c r="BHU985" s="34"/>
      <c r="BIB985" s="35"/>
      <c r="BIC985" s="34"/>
      <c r="BIJ985" s="35"/>
      <c r="BIK985" s="34"/>
      <c r="BIR985" s="35"/>
      <c r="BIS985" s="34"/>
      <c r="BIZ985" s="35"/>
      <c r="BJA985" s="34"/>
      <c r="BJH985" s="35"/>
      <c r="BJI985" s="34"/>
      <c r="BJP985" s="35"/>
      <c r="BJQ985" s="34"/>
      <c r="BJX985" s="35"/>
      <c r="BJY985" s="34"/>
      <c r="BKF985" s="35"/>
      <c r="BKG985" s="34"/>
      <c r="BKN985" s="35"/>
      <c r="BKO985" s="34"/>
      <c r="BKV985" s="35"/>
      <c r="BKW985" s="34"/>
      <c r="BLD985" s="35"/>
      <c r="BLE985" s="34"/>
      <c r="BLL985" s="35"/>
      <c r="BLM985" s="34"/>
      <c r="BLT985" s="35"/>
      <c r="BLU985" s="34"/>
      <c r="BMB985" s="35"/>
      <c r="BMC985" s="34"/>
      <c r="BMJ985" s="35"/>
      <c r="BMK985" s="34"/>
      <c r="BMR985" s="35"/>
      <c r="BMS985" s="34"/>
      <c r="BMZ985" s="35"/>
      <c r="BNA985" s="34"/>
      <c r="BNH985" s="35"/>
      <c r="BNI985" s="34"/>
      <c r="BNP985" s="35"/>
      <c r="BNQ985" s="34"/>
      <c r="BNX985" s="35"/>
      <c r="BNY985" s="34"/>
      <c r="BOF985" s="35"/>
      <c r="BOG985" s="34"/>
      <c r="BON985" s="35"/>
      <c r="BOO985" s="34"/>
      <c r="BOV985" s="35"/>
      <c r="BOW985" s="34"/>
      <c r="BPD985" s="35"/>
      <c r="BPE985" s="34"/>
      <c r="BPL985" s="35"/>
      <c r="BPM985" s="34"/>
      <c r="BPT985" s="35"/>
      <c r="BPU985" s="34"/>
      <c r="BQB985" s="35"/>
      <c r="BQC985" s="34"/>
      <c r="BQJ985" s="35"/>
      <c r="BQK985" s="34"/>
      <c r="BQR985" s="35"/>
      <c r="BQS985" s="34"/>
      <c r="BQZ985" s="35"/>
      <c r="BRA985" s="34"/>
      <c r="BRH985" s="35"/>
      <c r="BRI985" s="34"/>
      <c r="BRP985" s="35"/>
      <c r="BRQ985" s="34"/>
      <c r="BRX985" s="35"/>
      <c r="BRY985" s="34"/>
      <c r="BSF985" s="35"/>
      <c r="BSG985" s="34"/>
      <c r="BSN985" s="35"/>
      <c r="BSO985" s="34"/>
      <c r="BSV985" s="35"/>
      <c r="BSW985" s="34"/>
      <c r="BTD985" s="35"/>
      <c r="BTE985" s="34"/>
      <c r="BTL985" s="35"/>
      <c r="BTM985" s="34"/>
      <c r="BTT985" s="35"/>
      <c r="BTU985" s="34"/>
      <c r="BUB985" s="35"/>
      <c r="BUC985" s="34"/>
      <c r="BUJ985" s="35"/>
      <c r="BUK985" s="34"/>
      <c r="BUR985" s="35"/>
      <c r="BUS985" s="34"/>
      <c r="BUZ985" s="35"/>
      <c r="BVA985" s="34"/>
      <c r="BVH985" s="35"/>
      <c r="BVI985" s="34"/>
      <c r="BVP985" s="35"/>
      <c r="BVQ985" s="34"/>
      <c r="BVX985" s="35"/>
      <c r="BVY985" s="34"/>
      <c r="BWF985" s="35"/>
      <c r="BWG985" s="34"/>
      <c r="BWN985" s="35"/>
      <c r="BWO985" s="34"/>
      <c r="BWV985" s="35"/>
      <c r="BWW985" s="34"/>
      <c r="BXD985" s="35"/>
      <c r="BXE985" s="34"/>
      <c r="BXL985" s="35"/>
      <c r="BXM985" s="34"/>
      <c r="BXT985" s="35"/>
      <c r="BXU985" s="34"/>
      <c r="BYB985" s="35"/>
      <c r="BYC985" s="34"/>
      <c r="BYJ985" s="35"/>
      <c r="BYK985" s="34"/>
      <c r="BYR985" s="35"/>
      <c r="BYS985" s="34"/>
      <c r="BYZ985" s="35"/>
      <c r="BZA985" s="34"/>
      <c r="BZH985" s="35"/>
      <c r="BZI985" s="34"/>
      <c r="BZP985" s="35"/>
      <c r="BZQ985" s="34"/>
      <c r="BZX985" s="35"/>
      <c r="BZY985" s="34"/>
      <c r="CAF985" s="35"/>
      <c r="CAG985" s="34"/>
      <c r="CAN985" s="35"/>
      <c r="CAO985" s="34"/>
      <c r="CAV985" s="35"/>
      <c r="CAW985" s="34"/>
      <c r="CBD985" s="35"/>
      <c r="CBE985" s="34"/>
      <c r="CBL985" s="35"/>
      <c r="CBM985" s="34"/>
      <c r="CBT985" s="35"/>
      <c r="CBU985" s="34"/>
      <c r="CCB985" s="35"/>
      <c r="CCC985" s="34"/>
      <c r="CCJ985" s="35"/>
      <c r="CCK985" s="34"/>
      <c r="CCR985" s="35"/>
      <c r="CCS985" s="34"/>
      <c r="CCZ985" s="35"/>
      <c r="CDA985" s="34"/>
      <c r="CDH985" s="35"/>
      <c r="CDI985" s="34"/>
      <c r="CDP985" s="35"/>
      <c r="CDQ985" s="34"/>
      <c r="CDX985" s="35"/>
      <c r="CDY985" s="34"/>
      <c r="CEF985" s="35"/>
      <c r="CEG985" s="34"/>
      <c r="CEN985" s="35"/>
      <c r="CEO985" s="34"/>
      <c r="CEV985" s="35"/>
      <c r="CEW985" s="34"/>
      <c r="CFD985" s="35"/>
      <c r="CFE985" s="34"/>
      <c r="CFL985" s="35"/>
      <c r="CFM985" s="34"/>
      <c r="CFT985" s="35"/>
      <c r="CFU985" s="34"/>
      <c r="CGB985" s="35"/>
      <c r="CGC985" s="34"/>
      <c r="CGJ985" s="35"/>
      <c r="CGK985" s="34"/>
      <c r="CGR985" s="35"/>
      <c r="CGS985" s="34"/>
      <c r="CGZ985" s="35"/>
      <c r="CHA985" s="34"/>
      <c r="CHH985" s="35"/>
      <c r="CHI985" s="34"/>
      <c r="CHP985" s="35"/>
      <c r="CHQ985" s="34"/>
      <c r="CHX985" s="35"/>
      <c r="CHY985" s="34"/>
      <c r="CIF985" s="35"/>
      <c r="CIG985" s="34"/>
      <c r="CIN985" s="35"/>
      <c r="CIO985" s="34"/>
      <c r="CIV985" s="35"/>
      <c r="CIW985" s="34"/>
      <c r="CJD985" s="35"/>
      <c r="CJE985" s="34"/>
      <c r="CJL985" s="35"/>
      <c r="CJM985" s="34"/>
      <c r="CJT985" s="35"/>
      <c r="CJU985" s="34"/>
      <c r="CKB985" s="35"/>
      <c r="CKC985" s="34"/>
      <c r="CKJ985" s="35"/>
      <c r="CKK985" s="34"/>
      <c r="CKR985" s="35"/>
      <c r="CKS985" s="34"/>
      <c r="CKZ985" s="35"/>
      <c r="CLA985" s="34"/>
      <c r="CLH985" s="35"/>
      <c r="CLI985" s="34"/>
      <c r="CLP985" s="35"/>
      <c r="CLQ985" s="34"/>
      <c r="CLX985" s="35"/>
      <c r="CLY985" s="34"/>
      <c r="CMF985" s="35"/>
      <c r="CMG985" s="34"/>
      <c r="CMN985" s="35"/>
      <c r="CMO985" s="34"/>
      <c r="CMV985" s="35"/>
      <c r="CMW985" s="34"/>
      <c r="CND985" s="35"/>
      <c r="CNE985" s="34"/>
      <c r="CNL985" s="35"/>
      <c r="CNM985" s="34"/>
      <c r="CNT985" s="35"/>
      <c r="CNU985" s="34"/>
      <c r="COB985" s="35"/>
      <c r="COC985" s="34"/>
      <c r="COJ985" s="35"/>
      <c r="COK985" s="34"/>
      <c r="COR985" s="35"/>
      <c r="COS985" s="34"/>
      <c r="COZ985" s="35"/>
      <c r="CPA985" s="34"/>
      <c r="CPH985" s="35"/>
      <c r="CPI985" s="34"/>
      <c r="CPP985" s="35"/>
      <c r="CPQ985" s="34"/>
      <c r="CPX985" s="35"/>
      <c r="CPY985" s="34"/>
      <c r="CQF985" s="35"/>
      <c r="CQG985" s="34"/>
      <c r="CQN985" s="35"/>
      <c r="CQO985" s="34"/>
      <c r="CQV985" s="35"/>
      <c r="CQW985" s="34"/>
      <c r="CRD985" s="35"/>
      <c r="CRE985" s="34"/>
      <c r="CRL985" s="35"/>
      <c r="CRM985" s="34"/>
      <c r="CRT985" s="35"/>
      <c r="CRU985" s="34"/>
      <c r="CSB985" s="35"/>
      <c r="CSC985" s="34"/>
      <c r="CSJ985" s="35"/>
      <c r="CSK985" s="34"/>
      <c r="CSR985" s="35"/>
      <c r="CSS985" s="34"/>
      <c r="CSZ985" s="35"/>
      <c r="CTA985" s="34"/>
      <c r="CTH985" s="35"/>
      <c r="CTI985" s="34"/>
      <c r="CTP985" s="35"/>
      <c r="CTQ985" s="34"/>
      <c r="CTX985" s="35"/>
      <c r="CTY985" s="34"/>
      <c r="CUF985" s="35"/>
      <c r="CUG985" s="34"/>
      <c r="CUN985" s="35"/>
      <c r="CUO985" s="34"/>
      <c r="CUV985" s="35"/>
      <c r="CUW985" s="34"/>
      <c r="CVD985" s="35"/>
      <c r="CVE985" s="34"/>
      <c r="CVL985" s="35"/>
      <c r="CVM985" s="34"/>
      <c r="CVT985" s="35"/>
      <c r="CVU985" s="34"/>
      <c r="CWB985" s="35"/>
      <c r="CWC985" s="34"/>
      <c r="CWJ985" s="35"/>
      <c r="CWK985" s="34"/>
      <c r="CWR985" s="35"/>
      <c r="CWS985" s="34"/>
      <c r="CWZ985" s="35"/>
      <c r="CXA985" s="34"/>
      <c r="CXH985" s="35"/>
      <c r="CXI985" s="34"/>
      <c r="CXP985" s="35"/>
      <c r="CXQ985" s="34"/>
      <c r="CXX985" s="35"/>
      <c r="CXY985" s="34"/>
      <c r="CYF985" s="35"/>
      <c r="CYG985" s="34"/>
      <c r="CYN985" s="35"/>
      <c r="CYO985" s="34"/>
      <c r="CYV985" s="35"/>
      <c r="CYW985" s="34"/>
      <c r="CZD985" s="35"/>
      <c r="CZE985" s="34"/>
      <c r="CZL985" s="35"/>
      <c r="CZM985" s="34"/>
      <c r="CZT985" s="35"/>
      <c r="CZU985" s="34"/>
      <c r="DAB985" s="35"/>
      <c r="DAC985" s="34"/>
      <c r="DAJ985" s="35"/>
      <c r="DAK985" s="34"/>
      <c r="DAR985" s="35"/>
      <c r="DAS985" s="34"/>
      <c r="DAZ985" s="35"/>
      <c r="DBA985" s="34"/>
      <c r="DBH985" s="35"/>
      <c r="DBI985" s="34"/>
      <c r="DBP985" s="35"/>
      <c r="DBQ985" s="34"/>
      <c r="DBX985" s="35"/>
      <c r="DBY985" s="34"/>
      <c r="DCF985" s="35"/>
      <c r="DCG985" s="34"/>
      <c r="DCN985" s="35"/>
      <c r="DCO985" s="34"/>
      <c r="DCV985" s="35"/>
      <c r="DCW985" s="34"/>
      <c r="DDD985" s="35"/>
      <c r="DDE985" s="34"/>
      <c r="DDL985" s="35"/>
      <c r="DDM985" s="34"/>
      <c r="DDT985" s="35"/>
      <c r="DDU985" s="34"/>
      <c r="DEB985" s="35"/>
      <c r="DEC985" s="34"/>
      <c r="DEJ985" s="35"/>
      <c r="DEK985" s="34"/>
      <c r="DER985" s="35"/>
      <c r="DES985" s="34"/>
      <c r="DEZ985" s="35"/>
      <c r="DFA985" s="34"/>
      <c r="DFH985" s="35"/>
      <c r="DFI985" s="34"/>
      <c r="DFP985" s="35"/>
      <c r="DFQ985" s="34"/>
      <c r="DFX985" s="35"/>
      <c r="DFY985" s="34"/>
      <c r="DGF985" s="35"/>
      <c r="DGG985" s="34"/>
      <c r="DGN985" s="35"/>
      <c r="DGO985" s="34"/>
      <c r="DGV985" s="35"/>
      <c r="DGW985" s="34"/>
      <c r="DHD985" s="35"/>
      <c r="DHE985" s="34"/>
      <c r="DHL985" s="35"/>
      <c r="DHM985" s="34"/>
      <c r="DHT985" s="35"/>
      <c r="DHU985" s="34"/>
      <c r="DIB985" s="35"/>
      <c r="DIC985" s="34"/>
      <c r="DIJ985" s="35"/>
      <c r="DIK985" s="34"/>
      <c r="DIR985" s="35"/>
      <c r="DIS985" s="34"/>
      <c r="DIZ985" s="35"/>
      <c r="DJA985" s="34"/>
      <c r="DJH985" s="35"/>
      <c r="DJI985" s="34"/>
      <c r="DJP985" s="35"/>
      <c r="DJQ985" s="34"/>
      <c r="DJX985" s="35"/>
      <c r="DJY985" s="34"/>
      <c r="DKF985" s="35"/>
      <c r="DKG985" s="34"/>
      <c r="DKN985" s="35"/>
      <c r="DKO985" s="34"/>
      <c r="DKV985" s="35"/>
      <c r="DKW985" s="34"/>
      <c r="DLD985" s="35"/>
      <c r="DLE985" s="34"/>
      <c r="DLL985" s="35"/>
      <c r="DLM985" s="34"/>
      <c r="DLT985" s="35"/>
      <c r="DLU985" s="34"/>
      <c r="DMB985" s="35"/>
      <c r="DMC985" s="34"/>
      <c r="DMJ985" s="35"/>
      <c r="DMK985" s="34"/>
      <c r="DMR985" s="35"/>
      <c r="DMS985" s="34"/>
      <c r="DMZ985" s="35"/>
      <c r="DNA985" s="34"/>
      <c r="DNH985" s="35"/>
      <c r="DNI985" s="34"/>
      <c r="DNP985" s="35"/>
      <c r="DNQ985" s="34"/>
      <c r="DNX985" s="35"/>
      <c r="DNY985" s="34"/>
      <c r="DOF985" s="35"/>
      <c r="DOG985" s="34"/>
      <c r="DON985" s="35"/>
      <c r="DOO985" s="34"/>
      <c r="DOV985" s="35"/>
      <c r="DOW985" s="34"/>
      <c r="DPD985" s="35"/>
      <c r="DPE985" s="34"/>
      <c r="DPL985" s="35"/>
      <c r="DPM985" s="34"/>
      <c r="DPT985" s="35"/>
      <c r="DPU985" s="34"/>
      <c r="DQB985" s="35"/>
      <c r="DQC985" s="34"/>
      <c r="DQJ985" s="35"/>
      <c r="DQK985" s="34"/>
      <c r="DQR985" s="35"/>
      <c r="DQS985" s="34"/>
      <c r="DQZ985" s="35"/>
      <c r="DRA985" s="34"/>
      <c r="DRH985" s="35"/>
      <c r="DRI985" s="34"/>
      <c r="DRP985" s="35"/>
      <c r="DRQ985" s="34"/>
      <c r="DRX985" s="35"/>
      <c r="DRY985" s="34"/>
      <c r="DSF985" s="35"/>
      <c r="DSG985" s="34"/>
      <c r="DSN985" s="35"/>
      <c r="DSO985" s="34"/>
      <c r="DSV985" s="35"/>
      <c r="DSW985" s="34"/>
      <c r="DTD985" s="35"/>
      <c r="DTE985" s="34"/>
      <c r="DTL985" s="35"/>
      <c r="DTM985" s="34"/>
      <c r="DTT985" s="35"/>
      <c r="DTU985" s="34"/>
      <c r="DUB985" s="35"/>
      <c r="DUC985" s="34"/>
      <c r="DUJ985" s="35"/>
      <c r="DUK985" s="34"/>
      <c r="DUR985" s="35"/>
      <c r="DUS985" s="34"/>
      <c r="DUZ985" s="35"/>
      <c r="DVA985" s="34"/>
      <c r="DVH985" s="35"/>
      <c r="DVI985" s="34"/>
      <c r="DVP985" s="35"/>
      <c r="DVQ985" s="34"/>
      <c r="DVX985" s="35"/>
      <c r="DVY985" s="34"/>
      <c r="DWF985" s="35"/>
      <c r="DWG985" s="34"/>
      <c r="DWN985" s="35"/>
      <c r="DWO985" s="34"/>
      <c r="DWV985" s="35"/>
      <c r="DWW985" s="34"/>
      <c r="DXD985" s="35"/>
      <c r="DXE985" s="34"/>
      <c r="DXL985" s="35"/>
      <c r="DXM985" s="34"/>
      <c r="DXT985" s="35"/>
      <c r="DXU985" s="34"/>
      <c r="DYB985" s="35"/>
      <c r="DYC985" s="34"/>
      <c r="DYJ985" s="35"/>
      <c r="DYK985" s="34"/>
      <c r="DYR985" s="35"/>
      <c r="DYS985" s="34"/>
      <c r="DYZ985" s="35"/>
      <c r="DZA985" s="34"/>
      <c r="DZH985" s="35"/>
      <c r="DZI985" s="34"/>
      <c r="DZP985" s="35"/>
      <c r="DZQ985" s="34"/>
      <c r="DZX985" s="35"/>
      <c r="DZY985" s="34"/>
      <c r="EAF985" s="35"/>
      <c r="EAG985" s="34"/>
      <c r="EAN985" s="35"/>
      <c r="EAO985" s="34"/>
      <c r="EAV985" s="35"/>
      <c r="EAW985" s="34"/>
      <c r="EBD985" s="35"/>
      <c r="EBE985" s="34"/>
      <c r="EBL985" s="35"/>
      <c r="EBM985" s="34"/>
      <c r="EBT985" s="35"/>
      <c r="EBU985" s="34"/>
      <c r="ECB985" s="35"/>
      <c r="ECC985" s="34"/>
      <c r="ECJ985" s="35"/>
      <c r="ECK985" s="34"/>
      <c r="ECR985" s="35"/>
      <c r="ECS985" s="34"/>
      <c r="ECZ985" s="35"/>
      <c r="EDA985" s="34"/>
      <c r="EDH985" s="35"/>
      <c r="EDI985" s="34"/>
      <c r="EDP985" s="35"/>
      <c r="EDQ985" s="34"/>
      <c r="EDX985" s="35"/>
      <c r="EDY985" s="34"/>
      <c r="EEF985" s="35"/>
      <c r="EEG985" s="34"/>
      <c r="EEN985" s="35"/>
      <c r="EEO985" s="34"/>
      <c r="EEV985" s="35"/>
      <c r="EEW985" s="34"/>
      <c r="EFD985" s="35"/>
      <c r="EFE985" s="34"/>
      <c r="EFL985" s="35"/>
      <c r="EFM985" s="34"/>
      <c r="EFT985" s="35"/>
      <c r="EFU985" s="34"/>
      <c r="EGB985" s="35"/>
      <c r="EGC985" s="34"/>
      <c r="EGJ985" s="35"/>
      <c r="EGK985" s="34"/>
      <c r="EGR985" s="35"/>
      <c r="EGS985" s="34"/>
      <c r="EGZ985" s="35"/>
      <c r="EHA985" s="34"/>
      <c r="EHH985" s="35"/>
      <c r="EHI985" s="34"/>
      <c r="EHP985" s="35"/>
      <c r="EHQ985" s="34"/>
      <c r="EHX985" s="35"/>
      <c r="EHY985" s="34"/>
      <c r="EIF985" s="35"/>
      <c r="EIG985" s="34"/>
      <c r="EIN985" s="35"/>
      <c r="EIO985" s="34"/>
      <c r="EIV985" s="35"/>
      <c r="EIW985" s="34"/>
      <c r="EJD985" s="35"/>
      <c r="EJE985" s="34"/>
      <c r="EJL985" s="35"/>
      <c r="EJM985" s="34"/>
      <c r="EJT985" s="35"/>
      <c r="EJU985" s="34"/>
      <c r="EKB985" s="35"/>
      <c r="EKC985" s="34"/>
      <c r="EKJ985" s="35"/>
      <c r="EKK985" s="34"/>
      <c r="EKR985" s="35"/>
      <c r="EKS985" s="34"/>
      <c r="EKZ985" s="35"/>
      <c r="ELA985" s="34"/>
      <c r="ELH985" s="35"/>
      <c r="ELI985" s="34"/>
      <c r="ELP985" s="35"/>
      <c r="ELQ985" s="34"/>
      <c r="ELX985" s="35"/>
      <c r="ELY985" s="34"/>
      <c r="EMF985" s="35"/>
      <c r="EMG985" s="34"/>
      <c r="EMN985" s="35"/>
      <c r="EMO985" s="34"/>
      <c r="EMV985" s="35"/>
      <c r="EMW985" s="34"/>
      <c r="END985" s="35"/>
      <c r="ENE985" s="34"/>
      <c r="ENL985" s="35"/>
      <c r="ENM985" s="34"/>
      <c r="ENT985" s="35"/>
      <c r="ENU985" s="34"/>
      <c r="EOB985" s="35"/>
      <c r="EOC985" s="34"/>
      <c r="EOJ985" s="35"/>
      <c r="EOK985" s="34"/>
      <c r="EOR985" s="35"/>
      <c r="EOS985" s="34"/>
      <c r="EOZ985" s="35"/>
      <c r="EPA985" s="34"/>
      <c r="EPH985" s="35"/>
      <c r="EPI985" s="34"/>
      <c r="EPP985" s="35"/>
      <c r="EPQ985" s="34"/>
      <c r="EPX985" s="35"/>
      <c r="EPY985" s="34"/>
      <c r="EQF985" s="35"/>
      <c r="EQG985" s="34"/>
      <c r="EQN985" s="35"/>
      <c r="EQO985" s="34"/>
      <c r="EQV985" s="35"/>
      <c r="EQW985" s="34"/>
      <c r="ERD985" s="35"/>
      <c r="ERE985" s="34"/>
      <c r="ERL985" s="35"/>
      <c r="ERM985" s="34"/>
      <c r="ERT985" s="35"/>
      <c r="ERU985" s="34"/>
      <c r="ESB985" s="35"/>
      <c r="ESC985" s="34"/>
      <c r="ESJ985" s="35"/>
      <c r="ESK985" s="34"/>
      <c r="ESR985" s="35"/>
      <c r="ESS985" s="34"/>
      <c r="ESZ985" s="35"/>
      <c r="ETA985" s="34"/>
      <c r="ETH985" s="35"/>
      <c r="ETI985" s="34"/>
      <c r="ETP985" s="35"/>
      <c r="ETQ985" s="34"/>
      <c r="ETX985" s="35"/>
      <c r="ETY985" s="34"/>
      <c r="EUF985" s="35"/>
      <c r="EUG985" s="34"/>
      <c r="EUN985" s="35"/>
      <c r="EUO985" s="34"/>
      <c r="EUV985" s="35"/>
      <c r="EUW985" s="34"/>
      <c r="EVD985" s="35"/>
      <c r="EVE985" s="34"/>
      <c r="EVL985" s="35"/>
      <c r="EVM985" s="34"/>
      <c r="EVT985" s="35"/>
      <c r="EVU985" s="34"/>
      <c r="EWB985" s="35"/>
      <c r="EWC985" s="34"/>
      <c r="EWJ985" s="35"/>
      <c r="EWK985" s="34"/>
      <c r="EWR985" s="35"/>
      <c r="EWS985" s="34"/>
      <c r="EWZ985" s="35"/>
      <c r="EXA985" s="34"/>
      <c r="EXH985" s="35"/>
      <c r="EXI985" s="34"/>
      <c r="EXP985" s="35"/>
      <c r="EXQ985" s="34"/>
      <c r="EXX985" s="35"/>
      <c r="EXY985" s="34"/>
      <c r="EYF985" s="35"/>
      <c r="EYG985" s="34"/>
      <c r="EYN985" s="35"/>
      <c r="EYO985" s="34"/>
      <c r="EYV985" s="35"/>
      <c r="EYW985" s="34"/>
      <c r="EZD985" s="35"/>
      <c r="EZE985" s="34"/>
      <c r="EZL985" s="35"/>
      <c r="EZM985" s="34"/>
      <c r="EZT985" s="35"/>
      <c r="EZU985" s="34"/>
      <c r="FAB985" s="35"/>
      <c r="FAC985" s="34"/>
      <c r="FAJ985" s="35"/>
      <c r="FAK985" s="34"/>
      <c r="FAR985" s="35"/>
      <c r="FAS985" s="34"/>
      <c r="FAZ985" s="35"/>
      <c r="FBA985" s="34"/>
      <c r="FBH985" s="35"/>
      <c r="FBI985" s="34"/>
      <c r="FBP985" s="35"/>
      <c r="FBQ985" s="34"/>
      <c r="FBX985" s="35"/>
      <c r="FBY985" s="34"/>
      <c r="FCF985" s="35"/>
      <c r="FCG985" s="34"/>
      <c r="FCN985" s="35"/>
      <c r="FCO985" s="34"/>
      <c r="FCV985" s="35"/>
      <c r="FCW985" s="34"/>
      <c r="FDD985" s="35"/>
      <c r="FDE985" s="34"/>
      <c r="FDL985" s="35"/>
      <c r="FDM985" s="34"/>
      <c r="FDT985" s="35"/>
      <c r="FDU985" s="34"/>
      <c r="FEB985" s="35"/>
      <c r="FEC985" s="34"/>
      <c r="FEJ985" s="35"/>
      <c r="FEK985" s="34"/>
      <c r="FER985" s="35"/>
      <c r="FES985" s="34"/>
      <c r="FEZ985" s="35"/>
      <c r="FFA985" s="34"/>
      <c r="FFH985" s="35"/>
      <c r="FFI985" s="34"/>
      <c r="FFP985" s="35"/>
      <c r="FFQ985" s="34"/>
      <c r="FFX985" s="35"/>
      <c r="FFY985" s="34"/>
      <c r="FGF985" s="35"/>
      <c r="FGG985" s="34"/>
      <c r="FGN985" s="35"/>
      <c r="FGO985" s="34"/>
      <c r="FGV985" s="35"/>
      <c r="FGW985" s="34"/>
      <c r="FHD985" s="35"/>
      <c r="FHE985" s="34"/>
      <c r="FHL985" s="35"/>
      <c r="FHM985" s="34"/>
      <c r="FHT985" s="35"/>
      <c r="FHU985" s="34"/>
      <c r="FIB985" s="35"/>
      <c r="FIC985" s="34"/>
      <c r="FIJ985" s="35"/>
      <c r="FIK985" s="34"/>
      <c r="FIR985" s="35"/>
      <c r="FIS985" s="34"/>
      <c r="FIZ985" s="35"/>
      <c r="FJA985" s="34"/>
      <c r="FJH985" s="35"/>
      <c r="FJI985" s="34"/>
      <c r="FJP985" s="35"/>
      <c r="FJQ985" s="34"/>
      <c r="FJX985" s="35"/>
      <c r="FJY985" s="34"/>
      <c r="FKF985" s="35"/>
      <c r="FKG985" s="34"/>
      <c r="FKN985" s="35"/>
      <c r="FKO985" s="34"/>
      <c r="FKV985" s="35"/>
      <c r="FKW985" s="34"/>
      <c r="FLD985" s="35"/>
      <c r="FLE985" s="34"/>
      <c r="FLL985" s="35"/>
      <c r="FLM985" s="34"/>
      <c r="FLT985" s="35"/>
      <c r="FLU985" s="34"/>
      <c r="FMB985" s="35"/>
      <c r="FMC985" s="34"/>
      <c r="FMJ985" s="35"/>
      <c r="FMK985" s="34"/>
      <c r="FMR985" s="35"/>
      <c r="FMS985" s="34"/>
      <c r="FMZ985" s="35"/>
      <c r="FNA985" s="34"/>
      <c r="FNH985" s="35"/>
      <c r="FNI985" s="34"/>
      <c r="FNP985" s="35"/>
      <c r="FNQ985" s="34"/>
      <c r="FNX985" s="35"/>
      <c r="FNY985" s="34"/>
      <c r="FOF985" s="35"/>
      <c r="FOG985" s="34"/>
      <c r="FON985" s="35"/>
      <c r="FOO985" s="34"/>
      <c r="FOV985" s="35"/>
      <c r="FOW985" s="34"/>
      <c r="FPD985" s="35"/>
      <c r="FPE985" s="34"/>
      <c r="FPL985" s="35"/>
      <c r="FPM985" s="34"/>
      <c r="FPT985" s="35"/>
      <c r="FPU985" s="34"/>
      <c r="FQB985" s="35"/>
      <c r="FQC985" s="34"/>
      <c r="FQJ985" s="35"/>
      <c r="FQK985" s="34"/>
      <c r="FQR985" s="35"/>
      <c r="FQS985" s="34"/>
      <c r="FQZ985" s="35"/>
      <c r="FRA985" s="34"/>
      <c r="FRH985" s="35"/>
      <c r="FRI985" s="34"/>
      <c r="FRP985" s="35"/>
      <c r="FRQ985" s="34"/>
      <c r="FRX985" s="35"/>
      <c r="FRY985" s="34"/>
      <c r="FSF985" s="35"/>
      <c r="FSG985" s="34"/>
      <c r="FSN985" s="35"/>
      <c r="FSO985" s="34"/>
      <c r="FSV985" s="35"/>
      <c r="FSW985" s="34"/>
      <c r="FTD985" s="35"/>
      <c r="FTE985" s="34"/>
      <c r="FTL985" s="35"/>
      <c r="FTM985" s="34"/>
      <c r="FTT985" s="35"/>
      <c r="FTU985" s="34"/>
      <c r="FUB985" s="35"/>
      <c r="FUC985" s="34"/>
      <c r="FUJ985" s="35"/>
      <c r="FUK985" s="34"/>
      <c r="FUR985" s="35"/>
      <c r="FUS985" s="34"/>
      <c r="FUZ985" s="35"/>
      <c r="FVA985" s="34"/>
      <c r="FVH985" s="35"/>
      <c r="FVI985" s="34"/>
      <c r="FVP985" s="35"/>
      <c r="FVQ985" s="34"/>
      <c r="FVX985" s="35"/>
      <c r="FVY985" s="34"/>
      <c r="FWF985" s="35"/>
      <c r="FWG985" s="34"/>
      <c r="FWN985" s="35"/>
      <c r="FWO985" s="34"/>
      <c r="FWV985" s="35"/>
      <c r="FWW985" s="34"/>
      <c r="FXD985" s="35"/>
      <c r="FXE985" s="34"/>
      <c r="FXL985" s="35"/>
      <c r="FXM985" s="34"/>
      <c r="FXT985" s="35"/>
      <c r="FXU985" s="34"/>
      <c r="FYB985" s="35"/>
      <c r="FYC985" s="34"/>
      <c r="FYJ985" s="35"/>
      <c r="FYK985" s="34"/>
      <c r="FYR985" s="35"/>
      <c r="FYS985" s="34"/>
      <c r="FYZ985" s="35"/>
      <c r="FZA985" s="34"/>
      <c r="FZH985" s="35"/>
      <c r="FZI985" s="34"/>
      <c r="FZP985" s="35"/>
      <c r="FZQ985" s="34"/>
      <c r="FZX985" s="35"/>
      <c r="FZY985" s="34"/>
      <c r="GAF985" s="35"/>
      <c r="GAG985" s="34"/>
      <c r="GAN985" s="35"/>
      <c r="GAO985" s="34"/>
      <c r="GAV985" s="35"/>
      <c r="GAW985" s="34"/>
      <c r="GBD985" s="35"/>
      <c r="GBE985" s="34"/>
      <c r="GBL985" s="35"/>
      <c r="GBM985" s="34"/>
      <c r="GBT985" s="35"/>
      <c r="GBU985" s="34"/>
      <c r="GCB985" s="35"/>
      <c r="GCC985" s="34"/>
      <c r="GCJ985" s="35"/>
      <c r="GCK985" s="34"/>
      <c r="GCR985" s="35"/>
      <c r="GCS985" s="34"/>
      <c r="GCZ985" s="35"/>
      <c r="GDA985" s="34"/>
      <c r="GDH985" s="35"/>
      <c r="GDI985" s="34"/>
      <c r="GDP985" s="35"/>
      <c r="GDQ985" s="34"/>
      <c r="GDX985" s="35"/>
      <c r="GDY985" s="34"/>
      <c r="GEF985" s="35"/>
      <c r="GEG985" s="34"/>
      <c r="GEN985" s="35"/>
      <c r="GEO985" s="34"/>
      <c r="GEV985" s="35"/>
      <c r="GEW985" s="34"/>
      <c r="GFD985" s="35"/>
      <c r="GFE985" s="34"/>
      <c r="GFL985" s="35"/>
      <c r="GFM985" s="34"/>
      <c r="GFT985" s="35"/>
      <c r="GFU985" s="34"/>
      <c r="GGB985" s="35"/>
      <c r="GGC985" s="34"/>
      <c r="GGJ985" s="35"/>
      <c r="GGK985" s="34"/>
      <c r="GGR985" s="35"/>
      <c r="GGS985" s="34"/>
      <c r="GGZ985" s="35"/>
      <c r="GHA985" s="34"/>
      <c r="GHH985" s="35"/>
      <c r="GHI985" s="34"/>
      <c r="GHP985" s="35"/>
      <c r="GHQ985" s="34"/>
      <c r="GHX985" s="35"/>
      <c r="GHY985" s="34"/>
      <c r="GIF985" s="35"/>
      <c r="GIG985" s="34"/>
      <c r="GIN985" s="35"/>
      <c r="GIO985" s="34"/>
      <c r="GIV985" s="35"/>
      <c r="GIW985" s="34"/>
      <c r="GJD985" s="35"/>
      <c r="GJE985" s="34"/>
      <c r="GJL985" s="35"/>
      <c r="GJM985" s="34"/>
      <c r="GJT985" s="35"/>
      <c r="GJU985" s="34"/>
      <c r="GKB985" s="35"/>
      <c r="GKC985" s="34"/>
      <c r="GKJ985" s="35"/>
      <c r="GKK985" s="34"/>
      <c r="GKR985" s="35"/>
      <c r="GKS985" s="34"/>
      <c r="GKZ985" s="35"/>
      <c r="GLA985" s="34"/>
      <c r="GLH985" s="35"/>
      <c r="GLI985" s="34"/>
      <c r="GLP985" s="35"/>
      <c r="GLQ985" s="34"/>
      <c r="GLX985" s="35"/>
      <c r="GLY985" s="34"/>
      <c r="GMF985" s="35"/>
      <c r="GMG985" s="34"/>
      <c r="GMN985" s="35"/>
      <c r="GMO985" s="34"/>
      <c r="GMV985" s="35"/>
      <c r="GMW985" s="34"/>
      <c r="GND985" s="35"/>
      <c r="GNE985" s="34"/>
      <c r="GNL985" s="35"/>
      <c r="GNM985" s="34"/>
      <c r="GNT985" s="35"/>
      <c r="GNU985" s="34"/>
      <c r="GOB985" s="35"/>
      <c r="GOC985" s="34"/>
      <c r="GOJ985" s="35"/>
      <c r="GOK985" s="34"/>
      <c r="GOR985" s="35"/>
      <c r="GOS985" s="34"/>
      <c r="GOZ985" s="35"/>
      <c r="GPA985" s="34"/>
      <c r="GPH985" s="35"/>
      <c r="GPI985" s="34"/>
      <c r="GPP985" s="35"/>
      <c r="GPQ985" s="34"/>
      <c r="GPX985" s="35"/>
      <c r="GPY985" s="34"/>
      <c r="GQF985" s="35"/>
      <c r="GQG985" s="34"/>
      <c r="GQN985" s="35"/>
      <c r="GQO985" s="34"/>
      <c r="GQV985" s="35"/>
      <c r="GQW985" s="34"/>
      <c r="GRD985" s="35"/>
      <c r="GRE985" s="34"/>
      <c r="GRL985" s="35"/>
      <c r="GRM985" s="34"/>
      <c r="GRT985" s="35"/>
      <c r="GRU985" s="34"/>
      <c r="GSB985" s="35"/>
      <c r="GSC985" s="34"/>
      <c r="GSJ985" s="35"/>
      <c r="GSK985" s="34"/>
      <c r="GSR985" s="35"/>
      <c r="GSS985" s="34"/>
      <c r="GSZ985" s="35"/>
      <c r="GTA985" s="34"/>
      <c r="GTH985" s="35"/>
      <c r="GTI985" s="34"/>
      <c r="GTP985" s="35"/>
      <c r="GTQ985" s="34"/>
      <c r="GTX985" s="35"/>
      <c r="GTY985" s="34"/>
      <c r="GUF985" s="35"/>
      <c r="GUG985" s="34"/>
      <c r="GUN985" s="35"/>
      <c r="GUO985" s="34"/>
      <c r="GUV985" s="35"/>
      <c r="GUW985" s="34"/>
      <c r="GVD985" s="35"/>
      <c r="GVE985" s="34"/>
      <c r="GVL985" s="35"/>
      <c r="GVM985" s="34"/>
      <c r="GVT985" s="35"/>
      <c r="GVU985" s="34"/>
      <c r="GWB985" s="35"/>
      <c r="GWC985" s="34"/>
      <c r="GWJ985" s="35"/>
      <c r="GWK985" s="34"/>
      <c r="GWR985" s="35"/>
      <c r="GWS985" s="34"/>
      <c r="GWZ985" s="35"/>
      <c r="GXA985" s="34"/>
      <c r="GXH985" s="35"/>
      <c r="GXI985" s="34"/>
      <c r="GXP985" s="35"/>
      <c r="GXQ985" s="34"/>
      <c r="GXX985" s="35"/>
      <c r="GXY985" s="34"/>
      <c r="GYF985" s="35"/>
      <c r="GYG985" s="34"/>
      <c r="GYN985" s="35"/>
      <c r="GYO985" s="34"/>
      <c r="GYV985" s="35"/>
      <c r="GYW985" s="34"/>
      <c r="GZD985" s="35"/>
      <c r="GZE985" s="34"/>
      <c r="GZL985" s="35"/>
      <c r="GZM985" s="34"/>
      <c r="GZT985" s="35"/>
      <c r="GZU985" s="34"/>
      <c r="HAB985" s="35"/>
      <c r="HAC985" s="34"/>
      <c r="HAJ985" s="35"/>
      <c r="HAK985" s="34"/>
      <c r="HAR985" s="35"/>
      <c r="HAS985" s="34"/>
      <c r="HAZ985" s="35"/>
      <c r="HBA985" s="34"/>
      <c r="HBH985" s="35"/>
      <c r="HBI985" s="34"/>
      <c r="HBP985" s="35"/>
      <c r="HBQ985" s="34"/>
      <c r="HBX985" s="35"/>
      <c r="HBY985" s="34"/>
      <c r="HCF985" s="35"/>
      <c r="HCG985" s="34"/>
      <c r="HCN985" s="35"/>
      <c r="HCO985" s="34"/>
      <c r="HCV985" s="35"/>
      <c r="HCW985" s="34"/>
      <c r="HDD985" s="35"/>
      <c r="HDE985" s="34"/>
      <c r="HDL985" s="35"/>
      <c r="HDM985" s="34"/>
      <c r="HDT985" s="35"/>
      <c r="HDU985" s="34"/>
      <c r="HEB985" s="35"/>
      <c r="HEC985" s="34"/>
      <c r="HEJ985" s="35"/>
      <c r="HEK985" s="34"/>
      <c r="HER985" s="35"/>
      <c r="HES985" s="34"/>
      <c r="HEZ985" s="35"/>
      <c r="HFA985" s="34"/>
      <c r="HFH985" s="35"/>
      <c r="HFI985" s="34"/>
      <c r="HFP985" s="35"/>
      <c r="HFQ985" s="34"/>
      <c r="HFX985" s="35"/>
      <c r="HFY985" s="34"/>
      <c r="HGF985" s="35"/>
      <c r="HGG985" s="34"/>
      <c r="HGN985" s="35"/>
      <c r="HGO985" s="34"/>
      <c r="HGV985" s="35"/>
      <c r="HGW985" s="34"/>
      <c r="HHD985" s="35"/>
      <c r="HHE985" s="34"/>
      <c r="HHL985" s="35"/>
      <c r="HHM985" s="34"/>
      <c r="HHT985" s="35"/>
      <c r="HHU985" s="34"/>
      <c r="HIB985" s="35"/>
      <c r="HIC985" s="34"/>
      <c r="HIJ985" s="35"/>
      <c r="HIK985" s="34"/>
      <c r="HIR985" s="35"/>
      <c r="HIS985" s="34"/>
      <c r="HIZ985" s="35"/>
      <c r="HJA985" s="34"/>
      <c r="HJH985" s="35"/>
      <c r="HJI985" s="34"/>
      <c r="HJP985" s="35"/>
      <c r="HJQ985" s="34"/>
      <c r="HJX985" s="35"/>
      <c r="HJY985" s="34"/>
      <c r="HKF985" s="35"/>
      <c r="HKG985" s="34"/>
      <c r="HKN985" s="35"/>
      <c r="HKO985" s="34"/>
      <c r="HKV985" s="35"/>
      <c r="HKW985" s="34"/>
      <c r="HLD985" s="35"/>
      <c r="HLE985" s="34"/>
      <c r="HLL985" s="35"/>
      <c r="HLM985" s="34"/>
      <c r="HLT985" s="35"/>
      <c r="HLU985" s="34"/>
      <c r="HMB985" s="35"/>
      <c r="HMC985" s="34"/>
      <c r="HMJ985" s="35"/>
      <c r="HMK985" s="34"/>
      <c r="HMR985" s="35"/>
      <c r="HMS985" s="34"/>
      <c r="HMZ985" s="35"/>
      <c r="HNA985" s="34"/>
      <c r="HNH985" s="35"/>
      <c r="HNI985" s="34"/>
      <c r="HNP985" s="35"/>
      <c r="HNQ985" s="34"/>
      <c r="HNX985" s="35"/>
      <c r="HNY985" s="34"/>
      <c r="HOF985" s="35"/>
      <c r="HOG985" s="34"/>
      <c r="HON985" s="35"/>
      <c r="HOO985" s="34"/>
      <c r="HOV985" s="35"/>
      <c r="HOW985" s="34"/>
      <c r="HPD985" s="35"/>
      <c r="HPE985" s="34"/>
      <c r="HPL985" s="35"/>
      <c r="HPM985" s="34"/>
      <c r="HPT985" s="35"/>
      <c r="HPU985" s="34"/>
      <c r="HQB985" s="35"/>
      <c r="HQC985" s="34"/>
      <c r="HQJ985" s="35"/>
      <c r="HQK985" s="34"/>
      <c r="HQR985" s="35"/>
      <c r="HQS985" s="34"/>
      <c r="HQZ985" s="35"/>
      <c r="HRA985" s="34"/>
      <c r="HRH985" s="35"/>
      <c r="HRI985" s="34"/>
      <c r="HRP985" s="35"/>
      <c r="HRQ985" s="34"/>
      <c r="HRX985" s="35"/>
      <c r="HRY985" s="34"/>
      <c r="HSF985" s="35"/>
      <c r="HSG985" s="34"/>
      <c r="HSN985" s="35"/>
      <c r="HSO985" s="34"/>
      <c r="HSV985" s="35"/>
      <c r="HSW985" s="34"/>
      <c r="HTD985" s="35"/>
      <c r="HTE985" s="34"/>
      <c r="HTL985" s="35"/>
      <c r="HTM985" s="34"/>
      <c r="HTT985" s="35"/>
      <c r="HTU985" s="34"/>
      <c r="HUB985" s="35"/>
      <c r="HUC985" s="34"/>
      <c r="HUJ985" s="35"/>
      <c r="HUK985" s="34"/>
      <c r="HUR985" s="35"/>
      <c r="HUS985" s="34"/>
      <c r="HUZ985" s="35"/>
      <c r="HVA985" s="34"/>
      <c r="HVH985" s="35"/>
      <c r="HVI985" s="34"/>
      <c r="HVP985" s="35"/>
      <c r="HVQ985" s="34"/>
      <c r="HVX985" s="35"/>
      <c r="HVY985" s="34"/>
      <c r="HWF985" s="35"/>
      <c r="HWG985" s="34"/>
      <c r="HWN985" s="35"/>
      <c r="HWO985" s="34"/>
      <c r="HWV985" s="35"/>
      <c r="HWW985" s="34"/>
      <c r="HXD985" s="35"/>
      <c r="HXE985" s="34"/>
      <c r="HXL985" s="35"/>
      <c r="HXM985" s="34"/>
      <c r="HXT985" s="35"/>
      <c r="HXU985" s="34"/>
      <c r="HYB985" s="35"/>
      <c r="HYC985" s="34"/>
      <c r="HYJ985" s="35"/>
      <c r="HYK985" s="34"/>
      <c r="HYR985" s="35"/>
      <c r="HYS985" s="34"/>
      <c r="HYZ985" s="35"/>
      <c r="HZA985" s="34"/>
      <c r="HZH985" s="35"/>
      <c r="HZI985" s="34"/>
      <c r="HZP985" s="35"/>
      <c r="HZQ985" s="34"/>
      <c r="HZX985" s="35"/>
      <c r="HZY985" s="34"/>
      <c r="IAF985" s="35"/>
      <c r="IAG985" s="34"/>
      <c r="IAN985" s="35"/>
      <c r="IAO985" s="34"/>
      <c r="IAV985" s="35"/>
      <c r="IAW985" s="34"/>
      <c r="IBD985" s="35"/>
      <c r="IBE985" s="34"/>
      <c r="IBL985" s="35"/>
      <c r="IBM985" s="34"/>
      <c r="IBT985" s="35"/>
      <c r="IBU985" s="34"/>
      <c r="ICB985" s="35"/>
      <c r="ICC985" s="34"/>
      <c r="ICJ985" s="35"/>
      <c r="ICK985" s="34"/>
      <c r="ICR985" s="35"/>
      <c r="ICS985" s="34"/>
      <c r="ICZ985" s="35"/>
      <c r="IDA985" s="34"/>
      <c r="IDH985" s="35"/>
      <c r="IDI985" s="34"/>
      <c r="IDP985" s="35"/>
      <c r="IDQ985" s="34"/>
      <c r="IDX985" s="35"/>
      <c r="IDY985" s="34"/>
      <c r="IEF985" s="35"/>
      <c r="IEG985" s="34"/>
      <c r="IEN985" s="35"/>
      <c r="IEO985" s="34"/>
      <c r="IEV985" s="35"/>
      <c r="IEW985" s="34"/>
      <c r="IFD985" s="35"/>
      <c r="IFE985" s="34"/>
      <c r="IFL985" s="35"/>
      <c r="IFM985" s="34"/>
      <c r="IFT985" s="35"/>
      <c r="IFU985" s="34"/>
      <c r="IGB985" s="35"/>
      <c r="IGC985" s="34"/>
      <c r="IGJ985" s="35"/>
      <c r="IGK985" s="34"/>
      <c r="IGR985" s="35"/>
      <c r="IGS985" s="34"/>
      <c r="IGZ985" s="35"/>
      <c r="IHA985" s="34"/>
      <c r="IHH985" s="35"/>
      <c r="IHI985" s="34"/>
      <c r="IHP985" s="35"/>
      <c r="IHQ985" s="34"/>
      <c r="IHX985" s="35"/>
      <c r="IHY985" s="34"/>
      <c r="IIF985" s="35"/>
      <c r="IIG985" s="34"/>
      <c r="IIN985" s="35"/>
      <c r="IIO985" s="34"/>
      <c r="IIV985" s="35"/>
      <c r="IIW985" s="34"/>
      <c r="IJD985" s="35"/>
      <c r="IJE985" s="34"/>
      <c r="IJL985" s="35"/>
      <c r="IJM985" s="34"/>
      <c r="IJT985" s="35"/>
      <c r="IJU985" s="34"/>
      <c r="IKB985" s="35"/>
      <c r="IKC985" s="34"/>
      <c r="IKJ985" s="35"/>
      <c r="IKK985" s="34"/>
      <c r="IKR985" s="35"/>
      <c r="IKS985" s="34"/>
      <c r="IKZ985" s="35"/>
      <c r="ILA985" s="34"/>
      <c r="ILH985" s="35"/>
      <c r="ILI985" s="34"/>
      <c r="ILP985" s="35"/>
      <c r="ILQ985" s="34"/>
      <c r="ILX985" s="35"/>
      <c r="ILY985" s="34"/>
      <c r="IMF985" s="35"/>
      <c r="IMG985" s="34"/>
      <c r="IMN985" s="35"/>
      <c r="IMO985" s="34"/>
      <c r="IMV985" s="35"/>
      <c r="IMW985" s="34"/>
      <c r="IND985" s="35"/>
      <c r="INE985" s="34"/>
      <c r="INL985" s="35"/>
      <c r="INM985" s="34"/>
      <c r="INT985" s="35"/>
      <c r="INU985" s="34"/>
      <c r="IOB985" s="35"/>
      <c r="IOC985" s="34"/>
      <c r="IOJ985" s="35"/>
      <c r="IOK985" s="34"/>
      <c r="IOR985" s="35"/>
      <c r="IOS985" s="34"/>
      <c r="IOZ985" s="35"/>
      <c r="IPA985" s="34"/>
      <c r="IPH985" s="35"/>
      <c r="IPI985" s="34"/>
      <c r="IPP985" s="35"/>
      <c r="IPQ985" s="34"/>
      <c r="IPX985" s="35"/>
      <c r="IPY985" s="34"/>
      <c r="IQF985" s="35"/>
      <c r="IQG985" s="34"/>
      <c r="IQN985" s="35"/>
      <c r="IQO985" s="34"/>
      <c r="IQV985" s="35"/>
      <c r="IQW985" s="34"/>
      <c r="IRD985" s="35"/>
      <c r="IRE985" s="34"/>
      <c r="IRL985" s="35"/>
      <c r="IRM985" s="34"/>
      <c r="IRT985" s="35"/>
      <c r="IRU985" s="34"/>
      <c r="ISB985" s="35"/>
      <c r="ISC985" s="34"/>
      <c r="ISJ985" s="35"/>
      <c r="ISK985" s="34"/>
      <c r="ISR985" s="35"/>
      <c r="ISS985" s="34"/>
      <c r="ISZ985" s="35"/>
      <c r="ITA985" s="34"/>
      <c r="ITH985" s="35"/>
      <c r="ITI985" s="34"/>
      <c r="ITP985" s="35"/>
      <c r="ITQ985" s="34"/>
      <c r="ITX985" s="35"/>
      <c r="ITY985" s="34"/>
      <c r="IUF985" s="35"/>
      <c r="IUG985" s="34"/>
      <c r="IUN985" s="35"/>
      <c r="IUO985" s="34"/>
      <c r="IUV985" s="35"/>
      <c r="IUW985" s="34"/>
      <c r="IVD985" s="35"/>
      <c r="IVE985" s="34"/>
      <c r="IVL985" s="35"/>
      <c r="IVM985" s="34"/>
      <c r="IVT985" s="35"/>
      <c r="IVU985" s="34"/>
      <c r="IWB985" s="35"/>
      <c r="IWC985" s="34"/>
      <c r="IWJ985" s="35"/>
      <c r="IWK985" s="34"/>
      <c r="IWR985" s="35"/>
      <c r="IWS985" s="34"/>
      <c r="IWZ985" s="35"/>
      <c r="IXA985" s="34"/>
      <c r="IXH985" s="35"/>
      <c r="IXI985" s="34"/>
      <c r="IXP985" s="35"/>
      <c r="IXQ985" s="34"/>
      <c r="IXX985" s="35"/>
      <c r="IXY985" s="34"/>
      <c r="IYF985" s="35"/>
      <c r="IYG985" s="34"/>
      <c r="IYN985" s="35"/>
      <c r="IYO985" s="34"/>
      <c r="IYV985" s="35"/>
      <c r="IYW985" s="34"/>
      <c r="IZD985" s="35"/>
      <c r="IZE985" s="34"/>
      <c r="IZL985" s="35"/>
      <c r="IZM985" s="34"/>
      <c r="IZT985" s="35"/>
      <c r="IZU985" s="34"/>
      <c r="JAB985" s="35"/>
      <c r="JAC985" s="34"/>
      <c r="JAJ985" s="35"/>
      <c r="JAK985" s="34"/>
      <c r="JAR985" s="35"/>
      <c r="JAS985" s="34"/>
      <c r="JAZ985" s="35"/>
      <c r="JBA985" s="34"/>
      <c r="JBH985" s="35"/>
      <c r="JBI985" s="34"/>
      <c r="JBP985" s="35"/>
      <c r="JBQ985" s="34"/>
      <c r="JBX985" s="35"/>
      <c r="JBY985" s="34"/>
      <c r="JCF985" s="35"/>
      <c r="JCG985" s="34"/>
      <c r="JCN985" s="35"/>
      <c r="JCO985" s="34"/>
      <c r="JCV985" s="35"/>
      <c r="JCW985" s="34"/>
      <c r="JDD985" s="35"/>
      <c r="JDE985" s="34"/>
      <c r="JDL985" s="35"/>
      <c r="JDM985" s="34"/>
      <c r="JDT985" s="35"/>
      <c r="JDU985" s="34"/>
      <c r="JEB985" s="35"/>
      <c r="JEC985" s="34"/>
      <c r="JEJ985" s="35"/>
      <c r="JEK985" s="34"/>
      <c r="JER985" s="35"/>
      <c r="JES985" s="34"/>
      <c r="JEZ985" s="35"/>
      <c r="JFA985" s="34"/>
      <c r="JFH985" s="35"/>
      <c r="JFI985" s="34"/>
      <c r="JFP985" s="35"/>
      <c r="JFQ985" s="34"/>
      <c r="JFX985" s="35"/>
      <c r="JFY985" s="34"/>
      <c r="JGF985" s="35"/>
      <c r="JGG985" s="34"/>
      <c r="JGN985" s="35"/>
      <c r="JGO985" s="34"/>
      <c r="JGV985" s="35"/>
      <c r="JGW985" s="34"/>
      <c r="JHD985" s="35"/>
      <c r="JHE985" s="34"/>
      <c r="JHL985" s="35"/>
      <c r="JHM985" s="34"/>
      <c r="JHT985" s="35"/>
      <c r="JHU985" s="34"/>
      <c r="JIB985" s="35"/>
      <c r="JIC985" s="34"/>
      <c r="JIJ985" s="35"/>
      <c r="JIK985" s="34"/>
      <c r="JIR985" s="35"/>
      <c r="JIS985" s="34"/>
      <c r="JIZ985" s="35"/>
      <c r="JJA985" s="34"/>
      <c r="JJH985" s="35"/>
      <c r="JJI985" s="34"/>
      <c r="JJP985" s="35"/>
      <c r="JJQ985" s="34"/>
      <c r="JJX985" s="35"/>
      <c r="JJY985" s="34"/>
      <c r="JKF985" s="35"/>
      <c r="JKG985" s="34"/>
      <c r="JKN985" s="35"/>
      <c r="JKO985" s="34"/>
      <c r="JKV985" s="35"/>
      <c r="JKW985" s="34"/>
      <c r="JLD985" s="35"/>
      <c r="JLE985" s="34"/>
      <c r="JLL985" s="35"/>
      <c r="JLM985" s="34"/>
      <c r="JLT985" s="35"/>
      <c r="JLU985" s="34"/>
      <c r="JMB985" s="35"/>
      <c r="JMC985" s="34"/>
      <c r="JMJ985" s="35"/>
      <c r="JMK985" s="34"/>
      <c r="JMR985" s="35"/>
      <c r="JMS985" s="34"/>
      <c r="JMZ985" s="35"/>
      <c r="JNA985" s="34"/>
      <c r="JNH985" s="35"/>
      <c r="JNI985" s="34"/>
      <c r="JNP985" s="35"/>
      <c r="JNQ985" s="34"/>
      <c r="JNX985" s="35"/>
      <c r="JNY985" s="34"/>
      <c r="JOF985" s="35"/>
      <c r="JOG985" s="34"/>
      <c r="JON985" s="35"/>
      <c r="JOO985" s="34"/>
      <c r="JOV985" s="35"/>
      <c r="JOW985" s="34"/>
      <c r="JPD985" s="35"/>
      <c r="JPE985" s="34"/>
      <c r="JPL985" s="35"/>
      <c r="JPM985" s="34"/>
      <c r="JPT985" s="35"/>
      <c r="JPU985" s="34"/>
      <c r="JQB985" s="35"/>
      <c r="JQC985" s="34"/>
      <c r="JQJ985" s="35"/>
      <c r="JQK985" s="34"/>
      <c r="JQR985" s="35"/>
      <c r="JQS985" s="34"/>
      <c r="JQZ985" s="35"/>
      <c r="JRA985" s="34"/>
      <c r="JRH985" s="35"/>
      <c r="JRI985" s="34"/>
      <c r="JRP985" s="35"/>
      <c r="JRQ985" s="34"/>
      <c r="JRX985" s="35"/>
      <c r="JRY985" s="34"/>
      <c r="JSF985" s="35"/>
      <c r="JSG985" s="34"/>
      <c r="JSN985" s="35"/>
      <c r="JSO985" s="34"/>
      <c r="JSV985" s="35"/>
      <c r="JSW985" s="34"/>
      <c r="JTD985" s="35"/>
      <c r="JTE985" s="34"/>
      <c r="JTL985" s="35"/>
      <c r="JTM985" s="34"/>
      <c r="JTT985" s="35"/>
      <c r="JTU985" s="34"/>
      <c r="JUB985" s="35"/>
      <c r="JUC985" s="34"/>
      <c r="JUJ985" s="35"/>
      <c r="JUK985" s="34"/>
      <c r="JUR985" s="35"/>
      <c r="JUS985" s="34"/>
      <c r="JUZ985" s="35"/>
      <c r="JVA985" s="34"/>
      <c r="JVH985" s="35"/>
      <c r="JVI985" s="34"/>
      <c r="JVP985" s="35"/>
      <c r="JVQ985" s="34"/>
      <c r="JVX985" s="35"/>
      <c r="JVY985" s="34"/>
      <c r="JWF985" s="35"/>
      <c r="JWG985" s="34"/>
      <c r="JWN985" s="35"/>
      <c r="JWO985" s="34"/>
      <c r="JWV985" s="35"/>
      <c r="JWW985" s="34"/>
      <c r="JXD985" s="35"/>
      <c r="JXE985" s="34"/>
      <c r="JXL985" s="35"/>
      <c r="JXM985" s="34"/>
      <c r="JXT985" s="35"/>
      <c r="JXU985" s="34"/>
      <c r="JYB985" s="35"/>
      <c r="JYC985" s="34"/>
      <c r="JYJ985" s="35"/>
      <c r="JYK985" s="34"/>
      <c r="JYR985" s="35"/>
      <c r="JYS985" s="34"/>
      <c r="JYZ985" s="35"/>
      <c r="JZA985" s="34"/>
      <c r="JZH985" s="35"/>
      <c r="JZI985" s="34"/>
      <c r="JZP985" s="35"/>
      <c r="JZQ985" s="34"/>
      <c r="JZX985" s="35"/>
      <c r="JZY985" s="34"/>
      <c r="KAF985" s="35"/>
      <c r="KAG985" s="34"/>
      <c r="KAN985" s="35"/>
      <c r="KAO985" s="34"/>
      <c r="KAV985" s="35"/>
      <c r="KAW985" s="34"/>
      <c r="KBD985" s="35"/>
      <c r="KBE985" s="34"/>
      <c r="KBL985" s="35"/>
      <c r="KBM985" s="34"/>
      <c r="KBT985" s="35"/>
      <c r="KBU985" s="34"/>
      <c r="KCB985" s="35"/>
      <c r="KCC985" s="34"/>
      <c r="KCJ985" s="35"/>
      <c r="KCK985" s="34"/>
      <c r="KCR985" s="35"/>
      <c r="KCS985" s="34"/>
      <c r="KCZ985" s="35"/>
      <c r="KDA985" s="34"/>
      <c r="KDH985" s="35"/>
      <c r="KDI985" s="34"/>
      <c r="KDP985" s="35"/>
      <c r="KDQ985" s="34"/>
      <c r="KDX985" s="35"/>
      <c r="KDY985" s="34"/>
      <c r="KEF985" s="35"/>
      <c r="KEG985" s="34"/>
      <c r="KEN985" s="35"/>
      <c r="KEO985" s="34"/>
      <c r="KEV985" s="35"/>
      <c r="KEW985" s="34"/>
      <c r="KFD985" s="35"/>
      <c r="KFE985" s="34"/>
      <c r="KFL985" s="35"/>
      <c r="KFM985" s="34"/>
      <c r="KFT985" s="35"/>
      <c r="KFU985" s="34"/>
      <c r="KGB985" s="35"/>
      <c r="KGC985" s="34"/>
      <c r="KGJ985" s="35"/>
      <c r="KGK985" s="34"/>
      <c r="KGR985" s="35"/>
      <c r="KGS985" s="34"/>
      <c r="KGZ985" s="35"/>
      <c r="KHA985" s="34"/>
      <c r="KHH985" s="35"/>
      <c r="KHI985" s="34"/>
      <c r="KHP985" s="35"/>
      <c r="KHQ985" s="34"/>
      <c r="KHX985" s="35"/>
      <c r="KHY985" s="34"/>
      <c r="KIF985" s="35"/>
      <c r="KIG985" s="34"/>
      <c r="KIN985" s="35"/>
      <c r="KIO985" s="34"/>
      <c r="KIV985" s="35"/>
      <c r="KIW985" s="34"/>
      <c r="KJD985" s="35"/>
      <c r="KJE985" s="34"/>
      <c r="KJL985" s="35"/>
      <c r="KJM985" s="34"/>
      <c r="KJT985" s="35"/>
      <c r="KJU985" s="34"/>
      <c r="KKB985" s="35"/>
      <c r="KKC985" s="34"/>
      <c r="KKJ985" s="35"/>
      <c r="KKK985" s="34"/>
      <c r="KKR985" s="35"/>
      <c r="KKS985" s="34"/>
      <c r="KKZ985" s="35"/>
      <c r="KLA985" s="34"/>
      <c r="KLH985" s="35"/>
      <c r="KLI985" s="34"/>
      <c r="KLP985" s="35"/>
      <c r="KLQ985" s="34"/>
      <c r="KLX985" s="35"/>
      <c r="KLY985" s="34"/>
      <c r="KMF985" s="35"/>
      <c r="KMG985" s="34"/>
      <c r="KMN985" s="35"/>
      <c r="KMO985" s="34"/>
      <c r="KMV985" s="35"/>
      <c r="KMW985" s="34"/>
      <c r="KND985" s="35"/>
      <c r="KNE985" s="34"/>
      <c r="KNL985" s="35"/>
      <c r="KNM985" s="34"/>
      <c r="KNT985" s="35"/>
      <c r="KNU985" s="34"/>
      <c r="KOB985" s="35"/>
      <c r="KOC985" s="34"/>
      <c r="KOJ985" s="35"/>
      <c r="KOK985" s="34"/>
      <c r="KOR985" s="35"/>
      <c r="KOS985" s="34"/>
      <c r="KOZ985" s="35"/>
      <c r="KPA985" s="34"/>
      <c r="KPH985" s="35"/>
      <c r="KPI985" s="34"/>
      <c r="KPP985" s="35"/>
      <c r="KPQ985" s="34"/>
      <c r="KPX985" s="35"/>
      <c r="KPY985" s="34"/>
      <c r="KQF985" s="35"/>
      <c r="KQG985" s="34"/>
      <c r="KQN985" s="35"/>
      <c r="KQO985" s="34"/>
      <c r="KQV985" s="35"/>
      <c r="KQW985" s="34"/>
      <c r="KRD985" s="35"/>
      <c r="KRE985" s="34"/>
      <c r="KRL985" s="35"/>
      <c r="KRM985" s="34"/>
      <c r="KRT985" s="35"/>
      <c r="KRU985" s="34"/>
      <c r="KSB985" s="35"/>
      <c r="KSC985" s="34"/>
      <c r="KSJ985" s="35"/>
      <c r="KSK985" s="34"/>
      <c r="KSR985" s="35"/>
      <c r="KSS985" s="34"/>
      <c r="KSZ985" s="35"/>
      <c r="KTA985" s="34"/>
      <c r="KTH985" s="35"/>
      <c r="KTI985" s="34"/>
      <c r="KTP985" s="35"/>
      <c r="KTQ985" s="34"/>
      <c r="KTX985" s="35"/>
      <c r="KTY985" s="34"/>
      <c r="KUF985" s="35"/>
      <c r="KUG985" s="34"/>
      <c r="KUN985" s="35"/>
      <c r="KUO985" s="34"/>
      <c r="KUV985" s="35"/>
      <c r="KUW985" s="34"/>
      <c r="KVD985" s="35"/>
      <c r="KVE985" s="34"/>
      <c r="KVL985" s="35"/>
      <c r="KVM985" s="34"/>
      <c r="KVT985" s="35"/>
      <c r="KVU985" s="34"/>
      <c r="KWB985" s="35"/>
      <c r="KWC985" s="34"/>
      <c r="KWJ985" s="35"/>
      <c r="KWK985" s="34"/>
      <c r="KWR985" s="35"/>
      <c r="KWS985" s="34"/>
      <c r="KWZ985" s="35"/>
      <c r="KXA985" s="34"/>
      <c r="KXH985" s="35"/>
      <c r="KXI985" s="34"/>
      <c r="KXP985" s="35"/>
      <c r="KXQ985" s="34"/>
      <c r="KXX985" s="35"/>
      <c r="KXY985" s="34"/>
      <c r="KYF985" s="35"/>
      <c r="KYG985" s="34"/>
      <c r="KYN985" s="35"/>
      <c r="KYO985" s="34"/>
      <c r="KYV985" s="35"/>
      <c r="KYW985" s="34"/>
      <c r="KZD985" s="35"/>
      <c r="KZE985" s="34"/>
      <c r="KZL985" s="35"/>
      <c r="KZM985" s="34"/>
      <c r="KZT985" s="35"/>
      <c r="KZU985" s="34"/>
      <c r="LAB985" s="35"/>
      <c r="LAC985" s="34"/>
      <c r="LAJ985" s="35"/>
      <c r="LAK985" s="34"/>
      <c r="LAR985" s="35"/>
      <c r="LAS985" s="34"/>
      <c r="LAZ985" s="35"/>
      <c r="LBA985" s="34"/>
      <c r="LBH985" s="35"/>
      <c r="LBI985" s="34"/>
      <c r="LBP985" s="35"/>
      <c r="LBQ985" s="34"/>
      <c r="LBX985" s="35"/>
      <c r="LBY985" s="34"/>
      <c r="LCF985" s="35"/>
      <c r="LCG985" s="34"/>
      <c r="LCN985" s="35"/>
      <c r="LCO985" s="34"/>
      <c r="LCV985" s="35"/>
      <c r="LCW985" s="34"/>
      <c r="LDD985" s="35"/>
      <c r="LDE985" s="34"/>
      <c r="LDL985" s="35"/>
      <c r="LDM985" s="34"/>
      <c r="LDT985" s="35"/>
      <c r="LDU985" s="34"/>
      <c r="LEB985" s="35"/>
      <c r="LEC985" s="34"/>
      <c r="LEJ985" s="35"/>
      <c r="LEK985" s="34"/>
      <c r="LER985" s="35"/>
      <c r="LES985" s="34"/>
      <c r="LEZ985" s="35"/>
      <c r="LFA985" s="34"/>
      <c r="LFH985" s="35"/>
      <c r="LFI985" s="34"/>
      <c r="LFP985" s="35"/>
      <c r="LFQ985" s="34"/>
      <c r="LFX985" s="35"/>
      <c r="LFY985" s="34"/>
      <c r="LGF985" s="35"/>
      <c r="LGG985" s="34"/>
      <c r="LGN985" s="35"/>
      <c r="LGO985" s="34"/>
      <c r="LGV985" s="35"/>
      <c r="LGW985" s="34"/>
      <c r="LHD985" s="35"/>
      <c r="LHE985" s="34"/>
      <c r="LHL985" s="35"/>
      <c r="LHM985" s="34"/>
      <c r="LHT985" s="35"/>
      <c r="LHU985" s="34"/>
      <c r="LIB985" s="35"/>
      <c r="LIC985" s="34"/>
      <c r="LIJ985" s="35"/>
      <c r="LIK985" s="34"/>
      <c r="LIR985" s="35"/>
      <c r="LIS985" s="34"/>
      <c r="LIZ985" s="35"/>
      <c r="LJA985" s="34"/>
      <c r="LJH985" s="35"/>
      <c r="LJI985" s="34"/>
      <c r="LJP985" s="35"/>
      <c r="LJQ985" s="34"/>
      <c r="LJX985" s="35"/>
      <c r="LJY985" s="34"/>
      <c r="LKF985" s="35"/>
      <c r="LKG985" s="34"/>
      <c r="LKN985" s="35"/>
      <c r="LKO985" s="34"/>
      <c r="LKV985" s="35"/>
      <c r="LKW985" s="34"/>
      <c r="LLD985" s="35"/>
      <c r="LLE985" s="34"/>
      <c r="LLL985" s="35"/>
      <c r="LLM985" s="34"/>
      <c r="LLT985" s="35"/>
      <c r="LLU985" s="34"/>
      <c r="LMB985" s="35"/>
      <c r="LMC985" s="34"/>
      <c r="LMJ985" s="35"/>
      <c r="LMK985" s="34"/>
      <c r="LMR985" s="35"/>
      <c r="LMS985" s="34"/>
      <c r="LMZ985" s="35"/>
      <c r="LNA985" s="34"/>
      <c r="LNH985" s="35"/>
      <c r="LNI985" s="34"/>
      <c r="LNP985" s="35"/>
      <c r="LNQ985" s="34"/>
      <c r="LNX985" s="35"/>
      <c r="LNY985" s="34"/>
      <c r="LOF985" s="35"/>
      <c r="LOG985" s="34"/>
      <c r="LON985" s="35"/>
      <c r="LOO985" s="34"/>
      <c r="LOV985" s="35"/>
      <c r="LOW985" s="34"/>
      <c r="LPD985" s="35"/>
      <c r="LPE985" s="34"/>
      <c r="LPL985" s="35"/>
      <c r="LPM985" s="34"/>
      <c r="LPT985" s="35"/>
      <c r="LPU985" s="34"/>
      <c r="LQB985" s="35"/>
      <c r="LQC985" s="34"/>
      <c r="LQJ985" s="35"/>
      <c r="LQK985" s="34"/>
      <c r="LQR985" s="35"/>
      <c r="LQS985" s="34"/>
      <c r="LQZ985" s="35"/>
      <c r="LRA985" s="34"/>
      <c r="LRH985" s="35"/>
      <c r="LRI985" s="34"/>
      <c r="LRP985" s="35"/>
      <c r="LRQ985" s="34"/>
      <c r="LRX985" s="35"/>
      <c r="LRY985" s="34"/>
      <c r="LSF985" s="35"/>
      <c r="LSG985" s="34"/>
      <c r="LSN985" s="35"/>
      <c r="LSO985" s="34"/>
      <c r="LSV985" s="35"/>
      <c r="LSW985" s="34"/>
      <c r="LTD985" s="35"/>
      <c r="LTE985" s="34"/>
      <c r="LTL985" s="35"/>
      <c r="LTM985" s="34"/>
      <c r="LTT985" s="35"/>
      <c r="LTU985" s="34"/>
      <c r="LUB985" s="35"/>
      <c r="LUC985" s="34"/>
      <c r="LUJ985" s="35"/>
      <c r="LUK985" s="34"/>
      <c r="LUR985" s="35"/>
      <c r="LUS985" s="34"/>
      <c r="LUZ985" s="35"/>
      <c r="LVA985" s="34"/>
      <c r="LVH985" s="35"/>
      <c r="LVI985" s="34"/>
      <c r="LVP985" s="35"/>
      <c r="LVQ985" s="34"/>
      <c r="LVX985" s="35"/>
      <c r="LVY985" s="34"/>
      <c r="LWF985" s="35"/>
      <c r="LWG985" s="34"/>
      <c r="LWN985" s="35"/>
      <c r="LWO985" s="34"/>
      <c r="LWV985" s="35"/>
      <c r="LWW985" s="34"/>
      <c r="LXD985" s="35"/>
      <c r="LXE985" s="34"/>
      <c r="LXL985" s="35"/>
      <c r="LXM985" s="34"/>
      <c r="LXT985" s="35"/>
      <c r="LXU985" s="34"/>
      <c r="LYB985" s="35"/>
      <c r="LYC985" s="34"/>
      <c r="LYJ985" s="35"/>
      <c r="LYK985" s="34"/>
      <c r="LYR985" s="35"/>
      <c r="LYS985" s="34"/>
      <c r="LYZ985" s="35"/>
      <c r="LZA985" s="34"/>
      <c r="LZH985" s="35"/>
      <c r="LZI985" s="34"/>
      <c r="LZP985" s="35"/>
      <c r="LZQ985" s="34"/>
      <c r="LZX985" s="35"/>
      <c r="LZY985" s="34"/>
      <c r="MAF985" s="35"/>
      <c r="MAG985" s="34"/>
      <c r="MAN985" s="35"/>
      <c r="MAO985" s="34"/>
      <c r="MAV985" s="35"/>
      <c r="MAW985" s="34"/>
      <c r="MBD985" s="35"/>
      <c r="MBE985" s="34"/>
      <c r="MBL985" s="35"/>
      <c r="MBM985" s="34"/>
      <c r="MBT985" s="35"/>
      <c r="MBU985" s="34"/>
      <c r="MCB985" s="35"/>
      <c r="MCC985" s="34"/>
      <c r="MCJ985" s="35"/>
      <c r="MCK985" s="34"/>
      <c r="MCR985" s="35"/>
      <c r="MCS985" s="34"/>
      <c r="MCZ985" s="35"/>
      <c r="MDA985" s="34"/>
      <c r="MDH985" s="35"/>
      <c r="MDI985" s="34"/>
      <c r="MDP985" s="35"/>
      <c r="MDQ985" s="34"/>
      <c r="MDX985" s="35"/>
      <c r="MDY985" s="34"/>
      <c r="MEF985" s="35"/>
      <c r="MEG985" s="34"/>
      <c r="MEN985" s="35"/>
      <c r="MEO985" s="34"/>
      <c r="MEV985" s="35"/>
      <c r="MEW985" s="34"/>
      <c r="MFD985" s="35"/>
      <c r="MFE985" s="34"/>
      <c r="MFL985" s="35"/>
      <c r="MFM985" s="34"/>
      <c r="MFT985" s="35"/>
      <c r="MFU985" s="34"/>
      <c r="MGB985" s="35"/>
      <c r="MGC985" s="34"/>
      <c r="MGJ985" s="35"/>
      <c r="MGK985" s="34"/>
      <c r="MGR985" s="35"/>
      <c r="MGS985" s="34"/>
      <c r="MGZ985" s="35"/>
      <c r="MHA985" s="34"/>
      <c r="MHH985" s="35"/>
      <c r="MHI985" s="34"/>
      <c r="MHP985" s="35"/>
      <c r="MHQ985" s="34"/>
      <c r="MHX985" s="35"/>
      <c r="MHY985" s="34"/>
      <c r="MIF985" s="35"/>
      <c r="MIG985" s="34"/>
      <c r="MIN985" s="35"/>
      <c r="MIO985" s="34"/>
      <c r="MIV985" s="35"/>
      <c r="MIW985" s="34"/>
      <c r="MJD985" s="35"/>
      <c r="MJE985" s="34"/>
      <c r="MJL985" s="35"/>
      <c r="MJM985" s="34"/>
      <c r="MJT985" s="35"/>
      <c r="MJU985" s="34"/>
      <c r="MKB985" s="35"/>
      <c r="MKC985" s="34"/>
      <c r="MKJ985" s="35"/>
      <c r="MKK985" s="34"/>
      <c r="MKR985" s="35"/>
      <c r="MKS985" s="34"/>
      <c r="MKZ985" s="35"/>
      <c r="MLA985" s="34"/>
      <c r="MLH985" s="35"/>
      <c r="MLI985" s="34"/>
      <c r="MLP985" s="35"/>
      <c r="MLQ985" s="34"/>
      <c r="MLX985" s="35"/>
      <c r="MLY985" s="34"/>
      <c r="MMF985" s="35"/>
      <c r="MMG985" s="34"/>
      <c r="MMN985" s="35"/>
      <c r="MMO985" s="34"/>
      <c r="MMV985" s="35"/>
      <c r="MMW985" s="34"/>
      <c r="MND985" s="35"/>
      <c r="MNE985" s="34"/>
      <c r="MNL985" s="35"/>
      <c r="MNM985" s="34"/>
      <c r="MNT985" s="35"/>
      <c r="MNU985" s="34"/>
      <c r="MOB985" s="35"/>
      <c r="MOC985" s="34"/>
      <c r="MOJ985" s="35"/>
      <c r="MOK985" s="34"/>
      <c r="MOR985" s="35"/>
      <c r="MOS985" s="34"/>
      <c r="MOZ985" s="35"/>
      <c r="MPA985" s="34"/>
      <c r="MPH985" s="35"/>
      <c r="MPI985" s="34"/>
      <c r="MPP985" s="35"/>
      <c r="MPQ985" s="34"/>
      <c r="MPX985" s="35"/>
      <c r="MPY985" s="34"/>
      <c r="MQF985" s="35"/>
      <c r="MQG985" s="34"/>
      <c r="MQN985" s="35"/>
      <c r="MQO985" s="34"/>
      <c r="MQV985" s="35"/>
      <c r="MQW985" s="34"/>
      <c r="MRD985" s="35"/>
      <c r="MRE985" s="34"/>
      <c r="MRL985" s="35"/>
      <c r="MRM985" s="34"/>
      <c r="MRT985" s="35"/>
      <c r="MRU985" s="34"/>
      <c r="MSB985" s="35"/>
      <c r="MSC985" s="34"/>
      <c r="MSJ985" s="35"/>
      <c r="MSK985" s="34"/>
      <c r="MSR985" s="35"/>
      <c r="MSS985" s="34"/>
      <c r="MSZ985" s="35"/>
      <c r="MTA985" s="34"/>
      <c r="MTH985" s="35"/>
      <c r="MTI985" s="34"/>
      <c r="MTP985" s="35"/>
      <c r="MTQ985" s="34"/>
      <c r="MTX985" s="35"/>
      <c r="MTY985" s="34"/>
      <c r="MUF985" s="35"/>
      <c r="MUG985" s="34"/>
      <c r="MUN985" s="35"/>
      <c r="MUO985" s="34"/>
      <c r="MUV985" s="35"/>
      <c r="MUW985" s="34"/>
      <c r="MVD985" s="35"/>
      <c r="MVE985" s="34"/>
      <c r="MVL985" s="35"/>
      <c r="MVM985" s="34"/>
      <c r="MVT985" s="35"/>
      <c r="MVU985" s="34"/>
      <c r="MWB985" s="35"/>
      <c r="MWC985" s="34"/>
      <c r="MWJ985" s="35"/>
      <c r="MWK985" s="34"/>
      <c r="MWR985" s="35"/>
      <c r="MWS985" s="34"/>
      <c r="MWZ985" s="35"/>
      <c r="MXA985" s="34"/>
      <c r="MXH985" s="35"/>
      <c r="MXI985" s="34"/>
      <c r="MXP985" s="35"/>
      <c r="MXQ985" s="34"/>
      <c r="MXX985" s="35"/>
      <c r="MXY985" s="34"/>
      <c r="MYF985" s="35"/>
      <c r="MYG985" s="34"/>
      <c r="MYN985" s="35"/>
      <c r="MYO985" s="34"/>
      <c r="MYV985" s="35"/>
      <c r="MYW985" s="34"/>
      <c r="MZD985" s="35"/>
      <c r="MZE985" s="34"/>
      <c r="MZL985" s="35"/>
      <c r="MZM985" s="34"/>
      <c r="MZT985" s="35"/>
      <c r="MZU985" s="34"/>
      <c r="NAB985" s="35"/>
      <c r="NAC985" s="34"/>
      <c r="NAJ985" s="35"/>
      <c r="NAK985" s="34"/>
      <c r="NAR985" s="35"/>
      <c r="NAS985" s="34"/>
      <c r="NAZ985" s="35"/>
      <c r="NBA985" s="34"/>
      <c r="NBH985" s="35"/>
      <c r="NBI985" s="34"/>
      <c r="NBP985" s="35"/>
      <c r="NBQ985" s="34"/>
      <c r="NBX985" s="35"/>
      <c r="NBY985" s="34"/>
      <c r="NCF985" s="35"/>
      <c r="NCG985" s="34"/>
      <c r="NCN985" s="35"/>
      <c r="NCO985" s="34"/>
      <c r="NCV985" s="35"/>
      <c r="NCW985" s="34"/>
      <c r="NDD985" s="35"/>
      <c r="NDE985" s="34"/>
      <c r="NDL985" s="35"/>
      <c r="NDM985" s="34"/>
      <c r="NDT985" s="35"/>
      <c r="NDU985" s="34"/>
      <c r="NEB985" s="35"/>
      <c r="NEC985" s="34"/>
      <c r="NEJ985" s="35"/>
      <c r="NEK985" s="34"/>
      <c r="NER985" s="35"/>
      <c r="NES985" s="34"/>
      <c r="NEZ985" s="35"/>
      <c r="NFA985" s="34"/>
      <c r="NFH985" s="35"/>
      <c r="NFI985" s="34"/>
      <c r="NFP985" s="35"/>
      <c r="NFQ985" s="34"/>
      <c r="NFX985" s="35"/>
      <c r="NFY985" s="34"/>
      <c r="NGF985" s="35"/>
      <c r="NGG985" s="34"/>
      <c r="NGN985" s="35"/>
      <c r="NGO985" s="34"/>
      <c r="NGV985" s="35"/>
      <c r="NGW985" s="34"/>
      <c r="NHD985" s="35"/>
      <c r="NHE985" s="34"/>
      <c r="NHL985" s="35"/>
      <c r="NHM985" s="34"/>
      <c r="NHT985" s="35"/>
      <c r="NHU985" s="34"/>
      <c r="NIB985" s="35"/>
      <c r="NIC985" s="34"/>
      <c r="NIJ985" s="35"/>
      <c r="NIK985" s="34"/>
      <c r="NIR985" s="35"/>
      <c r="NIS985" s="34"/>
      <c r="NIZ985" s="35"/>
      <c r="NJA985" s="34"/>
      <c r="NJH985" s="35"/>
      <c r="NJI985" s="34"/>
      <c r="NJP985" s="35"/>
      <c r="NJQ985" s="34"/>
      <c r="NJX985" s="35"/>
      <c r="NJY985" s="34"/>
      <c r="NKF985" s="35"/>
      <c r="NKG985" s="34"/>
      <c r="NKN985" s="35"/>
      <c r="NKO985" s="34"/>
      <c r="NKV985" s="35"/>
      <c r="NKW985" s="34"/>
      <c r="NLD985" s="35"/>
      <c r="NLE985" s="34"/>
      <c r="NLL985" s="35"/>
      <c r="NLM985" s="34"/>
      <c r="NLT985" s="35"/>
      <c r="NLU985" s="34"/>
      <c r="NMB985" s="35"/>
      <c r="NMC985" s="34"/>
      <c r="NMJ985" s="35"/>
      <c r="NMK985" s="34"/>
      <c r="NMR985" s="35"/>
      <c r="NMS985" s="34"/>
      <c r="NMZ985" s="35"/>
      <c r="NNA985" s="34"/>
      <c r="NNH985" s="35"/>
      <c r="NNI985" s="34"/>
      <c r="NNP985" s="35"/>
      <c r="NNQ985" s="34"/>
      <c r="NNX985" s="35"/>
      <c r="NNY985" s="34"/>
      <c r="NOF985" s="35"/>
      <c r="NOG985" s="34"/>
      <c r="NON985" s="35"/>
      <c r="NOO985" s="34"/>
      <c r="NOV985" s="35"/>
      <c r="NOW985" s="34"/>
      <c r="NPD985" s="35"/>
      <c r="NPE985" s="34"/>
      <c r="NPL985" s="35"/>
      <c r="NPM985" s="34"/>
      <c r="NPT985" s="35"/>
      <c r="NPU985" s="34"/>
      <c r="NQB985" s="35"/>
      <c r="NQC985" s="34"/>
      <c r="NQJ985" s="35"/>
      <c r="NQK985" s="34"/>
      <c r="NQR985" s="35"/>
      <c r="NQS985" s="34"/>
      <c r="NQZ985" s="35"/>
      <c r="NRA985" s="34"/>
      <c r="NRH985" s="35"/>
      <c r="NRI985" s="34"/>
      <c r="NRP985" s="35"/>
      <c r="NRQ985" s="34"/>
      <c r="NRX985" s="35"/>
      <c r="NRY985" s="34"/>
      <c r="NSF985" s="35"/>
      <c r="NSG985" s="34"/>
      <c r="NSN985" s="35"/>
      <c r="NSO985" s="34"/>
      <c r="NSV985" s="35"/>
      <c r="NSW985" s="34"/>
      <c r="NTD985" s="35"/>
      <c r="NTE985" s="34"/>
      <c r="NTL985" s="35"/>
      <c r="NTM985" s="34"/>
      <c r="NTT985" s="35"/>
      <c r="NTU985" s="34"/>
      <c r="NUB985" s="35"/>
      <c r="NUC985" s="34"/>
      <c r="NUJ985" s="35"/>
      <c r="NUK985" s="34"/>
      <c r="NUR985" s="35"/>
      <c r="NUS985" s="34"/>
      <c r="NUZ985" s="35"/>
      <c r="NVA985" s="34"/>
      <c r="NVH985" s="35"/>
      <c r="NVI985" s="34"/>
      <c r="NVP985" s="35"/>
      <c r="NVQ985" s="34"/>
      <c r="NVX985" s="35"/>
      <c r="NVY985" s="34"/>
      <c r="NWF985" s="35"/>
      <c r="NWG985" s="34"/>
      <c r="NWN985" s="35"/>
      <c r="NWO985" s="34"/>
      <c r="NWV985" s="35"/>
      <c r="NWW985" s="34"/>
      <c r="NXD985" s="35"/>
      <c r="NXE985" s="34"/>
      <c r="NXL985" s="35"/>
      <c r="NXM985" s="34"/>
      <c r="NXT985" s="35"/>
      <c r="NXU985" s="34"/>
      <c r="NYB985" s="35"/>
      <c r="NYC985" s="34"/>
      <c r="NYJ985" s="35"/>
      <c r="NYK985" s="34"/>
      <c r="NYR985" s="35"/>
      <c r="NYS985" s="34"/>
      <c r="NYZ985" s="35"/>
      <c r="NZA985" s="34"/>
      <c r="NZH985" s="35"/>
      <c r="NZI985" s="34"/>
      <c r="NZP985" s="35"/>
      <c r="NZQ985" s="34"/>
      <c r="NZX985" s="35"/>
      <c r="NZY985" s="34"/>
      <c r="OAF985" s="35"/>
      <c r="OAG985" s="34"/>
      <c r="OAN985" s="35"/>
      <c r="OAO985" s="34"/>
      <c r="OAV985" s="35"/>
      <c r="OAW985" s="34"/>
      <c r="OBD985" s="35"/>
      <c r="OBE985" s="34"/>
      <c r="OBL985" s="35"/>
      <c r="OBM985" s="34"/>
      <c r="OBT985" s="35"/>
      <c r="OBU985" s="34"/>
      <c r="OCB985" s="35"/>
      <c r="OCC985" s="34"/>
      <c r="OCJ985" s="35"/>
      <c r="OCK985" s="34"/>
      <c r="OCR985" s="35"/>
      <c r="OCS985" s="34"/>
      <c r="OCZ985" s="35"/>
      <c r="ODA985" s="34"/>
      <c r="ODH985" s="35"/>
      <c r="ODI985" s="34"/>
      <c r="ODP985" s="35"/>
      <c r="ODQ985" s="34"/>
      <c r="ODX985" s="35"/>
      <c r="ODY985" s="34"/>
      <c r="OEF985" s="35"/>
      <c r="OEG985" s="34"/>
      <c r="OEN985" s="35"/>
      <c r="OEO985" s="34"/>
      <c r="OEV985" s="35"/>
      <c r="OEW985" s="34"/>
      <c r="OFD985" s="35"/>
      <c r="OFE985" s="34"/>
      <c r="OFL985" s="35"/>
      <c r="OFM985" s="34"/>
      <c r="OFT985" s="35"/>
      <c r="OFU985" s="34"/>
      <c r="OGB985" s="35"/>
      <c r="OGC985" s="34"/>
      <c r="OGJ985" s="35"/>
      <c r="OGK985" s="34"/>
      <c r="OGR985" s="35"/>
      <c r="OGS985" s="34"/>
      <c r="OGZ985" s="35"/>
      <c r="OHA985" s="34"/>
      <c r="OHH985" s="35"/>
      <c r="OHI985" s="34"/>
      <c r="OHP985" s="35"/>
      <c r="OHQ985" s="34"/>
      <c r="OHX985" s="35"/>
      <c r="OHY985" s="34"/>
      <c r="OIF985" s="35"/>
      <c r="OIG985" s="34"/>
      <c r="OIN985" s="35"/>
      <c r="OIO985" s="34"/>
      <c r="OIV985" s="35"/>
      <c r="OIW985" s="34"/>
      <c r="OJD985" s="35"/>
      <c r="OJE985" s="34"/>
      <c r="OJL985" s="35"/>
      <c r="OJM985" s="34"/>
      <c r="OJT985" s="35"/>
      <c r="OJU985" s="34"/>
      <c r="OKB985" s="35"/>
      <c r="OKC985" s="34"/>
      <c r="OKJ985" s="35"/>
      <c r="OKK985" s="34"/>
      <c r="OKR985" s="35"/>
      <c r="OKS985" s="34"/>
      <c r="OKZ985" s="35"/>
      <c r="OLA985" s="34"/>
      <c r="OLH985" s="35"/>
      <c r="OLI985" s="34"/>
      <c r="OLP985" s="35"/>
      <c r="OLQ985" s="34"/>
      <c r="OLX985" s="35"/>
      <c r="OLY985" s="34"/>
      <c r="OMF985" s="35"/>
      <c r="OMG985" s="34"/>
      <c r="OMN985" s="35"/>
      <c r="OMO985" s="34"/>
      <c r="OMV985" s="35"/>
      <c r="OMW985" s="34"/>
      <c r="OND985" s="35"/>
      <c r="ONE985" s="34"/>
      <c r="ONL985" s="35"/>
      <c r="ONM985" s="34"/>
      <c r="ONT985" s="35"/>
      <c r="ONU985" s="34"/>
      <c r="OOB985" s="35"/>
      <c r="OOC985" s="34"/>
      <c r="OOJ985" s="35"/>
      <c r="OOK985" s="34"/>
      <c r="OOR985" s="35"/>
      <c r="OOS985" s="34"/>
      <c r="OOZ985" s="35"/>
      <c r="OPA985" s="34"/>
      <c r="OPH985" s="35"/>
      <c r="OPI985" s="34"/>
      <c r="OPP985" s="35"/>
      <c r="OPQ985" s="34"/>
      <c r="OPX985" s="35"/>
      <c r="OPY985" s="34"/>
      <c r="OQF985" s="35"/>
      <c r="OQG985" s="34"/>
      <c r="OQN985" s="35"/>
      <c r="OQO985" s="34"/>
      <c r="OQV985" s="35"/>
      <c r="OQW985" s="34"/>
      <c r="ORD985" s="35"/>
      <c r="ORE985" s="34"/>
      <c r="ORL985" s="35"/>
      <c r="ORM985" s="34"/>
      <c r="ORT985" s="35"/>
      <c r="ORU985" s="34"/>
      <c r="OSB985" s="35"/>
      <c r="OSC985" s="34"/>
      <c r="OSJ985" s="35"/>
      <c r="OSK985" s="34"/>
      <c r="OSR985" s="35"/>
      <c r="OSS985" s="34"/>
      <c r="OSZ985" s="35"/>
      <c r="OTA985" s="34"/>
      <c r="OTH985" s="35"/>
      <c r="OTI985" s="34"/>
      <c r="OTP985" s="35"/>
      <c r="OTQ985" s="34"/>
      <c r="OTX985" s="35"/>
      <c r="OTY985" s="34"/>
      <c r="OUF985" s="35"/>
      <c r="OUG985" s="34"/>
      <c r="OUN985" s="35"/>
      <c r="OUO985" s="34"/>
      <c r="OUV985" s="35"/>
      <c r="OUW985" s="34"/>
      <c r="OVD985" s="35"/>
      <c r="OVE985" s="34"/>
      <c r="OVL985" s="35"/>
      <c r="OVM985" s="34"/>
      <c r="OVT985" s="35"/>
      <c r="OVU985" s="34"/>
      <c r="OWB985" s="35"/>
      <c r="OWC985" s="34"/>
      <c r="OWJ985" s="35"/>
      <c r="OWK985" s="34"/>
      <c r="OWR985" s="35"/>
      <c r="OWS985" s="34"/>
      <c r="OWZ985" s="35"/>
      <c r="OXA985" s="34"/>
      <c r="OXH985" s="35"/>
      <c r="OXI985" s="34"/>
      <c r="OXP985" s="35"/>
      <c r="OXQ985" s="34"/>
      <c r="OXX985" s="35"/>
      <c r="OXY985" s="34"/>
      <c r="OYF985" s="35"/>
      <c r="OYG985" s="34"/>
      <c r="OYN985" s="35"/>
      <c r="OYO985" s="34"/>
      <c r="OYV985" s="35"/>
      <c r="OYW985" s="34"/>
      <c r="OZD985" s="35"/>
      <c r="OZE985" s="34"/>
      <c r="OZL985" s="35"/>
      <c r="OZM985" s="34"/>
      <c r="OZT985" s="35"/>
      <c r="OZU985" s="34"/>
      <c r="PAB985" s="35"/>
      <c r="PAC985" s="34"/>
      <c r="PAJ985" s="35"/>
      <c r="PAK985" s="34"/>
      <c r="PAR985" s="35"/>
      <c r="PAS985" s="34"/>
      <c r="PAZ985" s="35"/>
      <c r="PBA985" s="34"/>
      <c r="PBH985" s="35"/>
      <c r="PBI985" s="34"/>
      <c r="PBP985" s="35"/>
      <c r="PBQ985" s="34"/>
      <c r="PBX985" s="35"/>
      <c r="PBY985" s="34"/>
      <c r="PCF985" s="35"/>
      <c r="PCG985" s="34"/>
      <c r="PCN985" s="35"/>
      <c r="PCO985" s="34"/>
      <c r="PCV985" s="35"/>
      <c r="PCW985" s="34"/>
      <c r="PDD985" s="35"/>
      <c r="PDE985" s="34"/>
      <c r="PDL985" s="35"/>
      <c r="PDM985" s="34"/>
      <c r="PDT985" s="35"/>
      <c r="PDU985" s="34"/>
      <c r="PEB985" s="35"/>
      <c r="PEC985" s="34"/>
      <c r="PEJ985" s="35"/>
      <c r="PEK985" s="34"/>
      <c r="PER985" s="35"/>
      <c r="PES985" s="34"/>
      <c r="PEZ985" s="35"/>
      <c r="PFA985" s="34"/>
      <c r="PFH985" s="35"/>
      <c r="PFI985" s="34"/>
      <c r="PFP985" s="35"/>
      <c r="PFQ985" s="34"/>
      <c r="PFX985" s="35"/>
      <c r="PFY985" s="34"/>
      <c r="PGF985" s="35"/>
      <c r="PGG985" s="34"/>
      <c r="PGN985" s="35"/>
      <c r="PGO985" s="34"/>
      <c r="PGV985" s="35"/>
      <c r="PGW985" s="34"/>
      <c r="PHD985" s="35"/>
      <c r="PHE985" s="34"/>
      <c r="PHL985" s="35"/>
      <c r="PHM985" s="34"/>
      <c r="PHT985" s="35"/>
      <c r="PHU985" s="34"/>
      <c r="PIB985" s="35"/>
      <c r="PIC985" s="34"/>
      <c r="PIJ985" s="35"/>
      <c r="PIK985" s="34"/>
      <c r="PIR985" s="35"/>
      <c r="PIS985" s="34"/>
      <c r="PIZ985" s="35"/>
      <c r="PJA985" s="34"/>
      <c r="PJH985" s="35"/>
      <c r="PJI985" s="34"/>
      <c r="PJP985" s="35"/>
      <c r="PJQ985" s="34"/>
      <c r="PJX985" s="35"/>
      <c r="PJY985" s="34"/>
      <c r="PKF985" s="35"/>
      <c r="PKG985" s="34"/>
      <c r="PKN985" s="35"/>
      <c r="PKO985" s="34"/>
      <c r="PKV985" s="35"/>
      <c r="PKW985" s="34"/>
      <c r="PLD985" s="35"/>
      <c r="PLE985" s="34"/>
      <c r="PLL985" s="35"/>
      <c r="PLM985" s="34"/>
      <c r="PLT985" s="35"/>
      <c r="PLU985" s="34"/>
      <c r="PMB985" s="35"/>
      <c r="PMC985" s="34"/>
      <c r="PMJ985" s="35"/>
      <c r="PMK985" s="34"/>
      <c r="PMR985" s="35"/>
      <c r="PMS985" s="34"/>
      <c r="PMZ985" s="35"/>
      <c r="PNA985" s="34"/>
      <c r="PNH985" s="35"/>
      <c r="PNI985" s="34"/>
      <c r="PNP985" s="35"/>
      <c r="PNQ985" s="34"/>
      <c r="PNX985" s="35"/>
      <c r="PNY985" s="34"/>
      <c r="POF985" s="35"/>
      <c r="POG985" s="34"/>
      <c r="PON985" s="35"/>
      <c r="POO985" s="34"/>
      <c r="POV985" s="35"/>
      <c r="POW985" s="34"/>
      <c r="PPD985" s="35"/>
      <c r="PPE985" s="34"/>
      <c r="PPL985" s="35"/>
      <c r="PPM985" s="34"/>
      <c r="PPT985" s="35"/>
      <c r="PPU985" s="34"/>
      <c r="PQB985" s="35"/>
      <c r="PQC985" s="34"/>
      <c r="PQJ985" s="35"/>
      <c r="PQK985" s="34"/>
      <c r="PQR985" s="35"/>
      <c r="PQS985" s="34"/>
      <c r="PQZ985" s="35"/>
      <c r="PRA985" s="34"/>
      <c r="PRH985" s="35"/>
      <c r="PRI985" s="34"/>
      <c r="PRP985" s="35"/>
      <c r="PRQ985" s="34"/>
      <c r="PRX985" s="35"/>
      <c r="PRY985" s="34"/>
      <c r="PSF985" s="35"/>
      <c r="PSG985" s="34"/>
      <c r="PSN985" s="35"/>
      <c r="PSO985" s="34"/>
      <c r="PSV985" s="35"/>
      <c r="PSW985" s="34"/>
      <c r="PTD985" s="35"/>
      <c r="PTE985" s="34"/>
      <c r="PTL985" s="35"/>
      <c r="PTM985" s="34"/>
      <c r="PTT985" s="35"/>
      <c r="PTU985" s="34"/>
      <c r="PUB985" s="35"/>
      <c r="PUC985" s="34"/>
      <c r="PUJ985" s="35"/>
      <c r="PUK985" s="34"/>
      <c r="PUR985" s="35"/>
      <c r="PUS985" s="34"/>
      <c r="PUZ985" s="35"/>
      <c r="PVA985" s="34"/>
      <c r="PVH985" s="35"/>
      <c r="PVI985" s="34"/>
      <c r="PVP985" s="35"/>
      <c r="PVQ985" s="34"/>
      <c r="PVX985" s="35"/>
      <c r="PVY985" s="34"/>
      <c r="PWF985" s="35"/>
      <c r="PWG985" s="34"/>
      <c r="PWN985" s="35"/>
      <c r="PWO985" s="34"/>
      <c r="PWV985" s="35"/>
      <c r="PWW985" s="34"/>
      <c r="PXD985" s="35"/>
      <c r="PXE985" s="34"/>
      <c r="PXL985" s="35"/>
      <c r="PXM985" s="34"/>
      <c r="PXT985" s="35"/>
      <c r="PXU985" s="34"/>
      <c r="PYB985" s="35"/>
      <c r="PYC985" s="34"/>
      <c r="PYJ985" s="35"/>
      <c r="PYK985" s="34"/>
      <c r="PYR985" s="35"/>
      <c r="PYS985" s="34"/>
      <c r="PYZ985" s="35"/>
      <c r="PZA985" s="34"/>
      <c r="PZH985" s="35"/>
      <c r="PZI985" s="34"/>
      <c r="PZP985" s="35"/>
      <c r="PZQ985" s="34"/>
      <c r="PZX985" s="35"/>
      <c r="PZY985" s="34"/>
      <c r="QAF985" s="35"/>
      <c r="QAG985" s="34"/>
      <c r="QAN985" s="35"/>
      <c r="QAO985" s="34"/>
      <c r="QAV985" s="35"/>
      <c r="QAW985" s="34"/>
      <c r="QBD985" s="35"/>
      <c r="QBE985" s="34"/>
      <c r="QBL985" s="35"/>
      <c r="QBM985" s="34"/>
      <c r="QBT985" s="35"/>
      <c r="QBU985" s="34"/>
      <c r="QCB985" s="35"/>
      <c r="QCC985" s="34"/>
      <c r="QCJ985" s="35"/>
      <c r="QCK985" s="34"/>
      <c r="QCR985" s="35"/>
      <c r="QCS985" s="34"/>
      <c r="QCZ985" s="35"/>
      <c r="QDA985" s="34"/>
      <c r="QDH985" s="35"/>
      <c r="QDI985" s="34"/>
      <c r="QDP985" s="35"/>
      <c r="QDQ985" s="34"/>
      <c r="QDX985" s="35"/>
      <c r="QDY985" s="34"/>
      <c r="QEF985" s="35"/>
      <c r="QEG985" s="34"/>
      <c r="QEN985" s="35"/>
      <c r="QEO985" s="34"/>
      <c r="QEV985" s="35"/>
      <c r="QEW985" s="34"/>
      <c r="QFD985" s="35"/>
      <c r="QFE985" s="34"/>
      <c r="QFL985" s="35"/>
      <c r="QFM985" s="34"/>
      <c r="QFT985" s="35"/>
      <c r="QFU985" s="34"/>
      <c r="QGB985" s="35"/>
      <c r="QGC985" s="34"/>
      <c r="QGJ985" s="35"/>
      <c r="QGK985" s="34"/>
      <c r="QGR985" s="35"/>
      <c r="QGS985" s="34"/>
      <c r="QGZ985" s="35"/>
      <c r="QHA985" s="34"/>
      <c r="QHH985" s="35"/>
      <c r="QHI985" s="34"/>
      <c r="QHP985" s="35"/>
      <c r="QHQ985" s="34"/>
      <c r="QHX985" s="35"/>
      <c r="QHY985" s="34"/>
      <c r="QIF985" s="35"/>
      <c r="QIG985" s="34"/>
      <c r="QIN985" s="35"/>
      <c r="QIO985" s="34"/>
      <c r="QIV985" s="35"/>
      <c r="QIW985" s="34"/>
      <c r="QJD985" s="35"/>
      <c r="QJE985" s="34"/>
      <c r="QJL985" s="35"/>
      <c r="QJM985" s="34"/>
      <c r="QJT985" s="35"/>
      <c r="QJU985" s="34"/>
      <c r="QKB985" s="35"/>
      <c r="QKC985" s="34"/>
      <c r="QKJ985" s="35"/>
      <c r="QKK985" s="34"/>
      <c r="QKR985" s="35"/>
      <c r="QKS985" s="34"/>
      <c r="QKZ985" s="35"/>
      <c r="QLA985" s="34"/>
      <c r="QLH985" s="35"/>
      <c r="QLI985" s="34"/>
      <c r="QLP985" s="35"/>
      <c r="QLQ985" s="34"/>
      <c r="QLX985" s="35"/>
      <c r="QLY985" s="34"/>
      <c r="QMF985" s="35"/>
      <c r="QMG985" s="34"/>
      <c r="QMN985" s="35"/>
      <c r="QMO985" s="34"/>
      <c r="QMV985" s="35"/>
      <c r="QMW985" s="34"/>
      <c r="QND985" s="35"/>
      <c r="QNE985" s="34"/>
      <c r="QNL985" s="35"/>
      <c r="QNM985" s="34"/>
      <c r="QNT985" s="35"/>
      <c r="QNU985" s="34"/>
      <c r="QOB985" s="35"/>
      <c r="QOC985" s="34"/>
      <c r="QOJ985" s="35"/>
      <c r="QOK985" s="34"/>
      <c r="QOR985" s="35"/>
      <c r="QOS985" s="34"/>
      <c r="QOZ985" s="35"/>
      <c r="QPA985" s="34"/>
      <c r="QPH985" s="35"/>
      <c r="QPI985" s="34"/>
      <c r="QPP985" s="35"/>
      <c r="QPQ985" s="34"/>
      <c r="QPX985" s="35"/>
      <c r="QPY985" s="34"/>
      <c r="QQF985" s="35"/>
      <c r="QQG985" s="34"/>
      <c r="QQN985" s="35"/>
      <c r="QQO985" s="34"/>
      <c r="QQV985" s="35"/>
      <c r="QQW985" s="34"/>
      <c r="QRD985" s="35"/>
      <c r="QRE985" s="34"/>
      <c r="QRL985" s="35"/>
      <c r="QRM985" s="34"/>
      <c r="QRT985" s="35"/>
      <c r="QRU985" s="34"/>
      <c r="QSB985" s="35"/>
      <c r="QSC985" s="34"/>
      <c r="QSJ985" s="35"/>
      <c r="QSK985" s="34"/>
      <c r="QSR985" s="35"/>
      <c r="QSS985" s="34"/>
      <c r="QSZ985" s="35"/>
      <c r="QTA985" s="34"/>
      <c r="QTH985" s="35"/>
      <c r="QTI985" s="34"/>
      <c r="QTP985" s="35"/>
      <c r="QTQ985" s="34"/>
      <c r="QTX985" s="35"/>
      <c r="QTY985" s="34"/>
      <c r="QUF985" s="35"/>
      <c r="QUG985" s="34"/>
      <c r="QUN985" s="35"/>
      <c r="QUO985" s="34"/>
      <c r="QUV985" s="35"/>
      <c r="QUW985" s="34"/>
      <c r="QVD985" s="35"/>
      <c r="QVE985" s="34"/>
      <c r="QVL985" s="35"/>
      <c r="QVM985" s="34"/>
      <c r="QVT985" s="35"/>
      <c r="QVU985" s="34"/>
      <c r="QWB985" s="35"/>
      <c r="QWC985" s="34"/>
      <c r="QWJ985" s="35"/>
      <c r="QWK985" s="34"/>
      <c r="QWR985" s="35"/>
      <c r="QWS985" s="34"/>
      <c r="QWZ985" s="35"/>
      <c r="QXA985" s="34"/>
      <c r="QXH985" s="35"/>
      <c r="QXI985" s="34"/>
      <c r="QXP985" s="35"/>
      <c r="QXQ985" s="34"/>
      <c r="QXX985" s="35"/>
      <c r="QXY985" s="34"/>
      <c r="QYF985" s="35"/>
      <c r="QYG985" s="34"/>
      <c r="QYN985" s="35"/>
      <c r="QYO985" s="34"/>
      <c r="QYV985" s="35"/>
      <c r="QYW985" s="34"/>
      <c r="QZD985" s="35"/>
      <c r="QZE985" s="34"/>
      <c r="QZL985" s="35"/>
      <c r="QZM985" s="34"/>
      <c r="QZT985" s="35"/>
      <c r="QZU985" s="34"/>
      <c r="RAB985" s="35"/>
      <c r="RAC985" s="34"/>
      <c r="RAJ985" s="35"/>
      <c r="RAK985" s="34"/>
      <c r="RAR985" s="35"/>
      <c r="RAS985" s="34"/>
      <c r="RAZ985" s="35"/>
      <c r="RBA985" s="34"/>
      <c r="RBH985" s="35"/>
      <c r="RBI985" s="34"/>
      <c r="RBP985" s="35"/>
      <c r="RBQ985" s="34"/>
      <c r="RBX985" s="35"/>
      <c r="RBY985" s="34"/>
      <c r="RCF985" s="35"/>
      <c r="RCG985" s="34"/>
      <c r="RCN985" s="35"/>
      <c r="RCO985" s="34"/>
      <c r="RCV985" s="35"/>
      <c r="RCW985" s="34"/>
      <c r="RDD985" s="35"/>
      <c r="RDE985" s="34"/>
      <c r="RDL985" s="35"/>
      <c r="RDM985" s="34"/>
      <c r="RDT985" s="35"/>
      <c r="RDU985" s="34"/>
      <c r="REB985" s="35"/>
      <c r="REC985" s="34"/>
      <c r="REJ985" s="35"/>
      <c r="REK985" s="34"/>
      <c r="RER985" s="35"/>
      <c r="RES985" s="34"/>
      <c r="REZ985" s="35"/>
      <c r="RFA985" s="34"/>
      <c r="RFH985" s="35"/>
      <c r="RFI985" s="34"/>
      <c r="RFP985" s="35"/>
      <c r="RFQ985" s="34"/>
      <c r="RFX985" s="35"/>
      <c r="RFY985" s="34"/>
      <c r="RGF985" s="35"/>
      <c r="RGG985" s="34"/>
      <c r="RGN985" s="35"/>
      <c r="RGO985" s="34"/>
      <c r="RGV985" s="35"/>
      <c r="RGW985" s="34"/>
      <c r="RHD985" s="35"/>
      <c r="RHE985" s="34"/>
      <c r="RHL985" s="35"/>
      <c r="RHM985" s="34"/>
      <c r="RHT985" s="35"/>
      <c r="RHU985" s="34"/>
      <c r="RIB985" s="35"/>
      <c r="RIC985" s="34"/>
      <c r="RIJ985" s="35"/>
      <c r="RIK985" s="34"/>
      <c r="RIR985" s="35"/>
      <c r="RIS985" s="34"/>
      <c r="RIZ985" s="35"/>
      <c r="RJA985" s="34"/>
      <c r="RJH985" s="35"/>
      <c r="RJI985" s="34"/>
      <c r="RJP985" s="35"/>
      <c r="RJQ985" s="34"/>
      <c r="RJX985" s="35"/>
      <c r="RJY985" s="34"/>
      <c r="RKF985" s="35"/>
      <c r="RKG985" s="34"/>
      <c r="RKN985" s="35"/>
      <c r="RKO985" s="34"/>
      <c r="RKV985" s="35"/>
      <c r="RKW985" s="34"/>
      <c r="RLD985" s="35"/>
      <c r="RLE985" s="34"/>
      <c r="RLL985" s="35"/>
      <c r="RLM985" s="34"/>
      <c r="RLT985" s="35"/>
      <c r="RLU985" s="34"/>
      <c r="RMB985" s="35"/>
      <c r="RMC985" s="34"/>
      <c r="RMJ985" s="35"/>
      <c r="RMK985" s="34"/>
      <c r="RMR985" s="35"/>
      <c r="RMS985" s="34"/>
      <c r="RMZ985" s="35"/>
      <c r="RNA985" s="34"/>
      <c r="RNH985" s="35"/>
      <c r="RNI985" s="34"/>
      <c r="RNP985" s="35"/>
      <c r="RNQ985" s="34"/>
      <c r="RNX985" s="35"/>
      <c r="RNY985" s="34"/>
      <c r="ROF985" s="35"/>
      <c r="ROG985" s="34"/>
      <c r="RON985" s="35"/>
      <c r="ROO985" s="34"/>
      <c r="ROV985" s="35"/>
      <c r="ROW985" s="34"/>
      <c r="RPD985" s="35"/>
      <c r="RPE985" s="34"/>
      <c r="RPL985" s="35"/>
      <c r="RPM985" s="34"/>
      <c r="RPT985" s="35"/>
      <c r="RPU985" s="34"/>
      <c r="RQB985" s="35"/>
      <c r="RQC985" s="34"/>
      <c r="RQJ985" s="35"/>
      <c r="RQK985" s="34"/>
      <c r="RQR985" s="35"/>
      <c r="RQS985" s="34"/>
      <c r="RQZ985" s="35"/>
      <c r="RRA985" s="34"/>
      <c r="RRH985" s="35"/>
      <c r="RRI985" s="34"/>
      <c r="RRP985" s="35"/>
      <c r="RRQ985" s="34"/>
      <c r="RRX985" s="35"/>
      <c r="RRY985" s="34"/>
      <c r="RSF985" s="35"/>
      <c r="RSG985" s="34"/>
      <c r="RSN985" s="35"/>
      <c r="RSO985" s="34"/>
      <c r="RSV985" s="35"/>
      <c r="RSW985" s="34"/>
      <c r="RTD985" s="35"/>
      <c r="RTE985" s="34"/>
      <c r="RTL985" s="35"/>
      <c r="RTM985" s="34"/>
      <c r="RTT985" s="35"/>
      <c r="RTU985" s="34"/>
      <c r="RUB985" s="35"/>
      <c r="RUC985" s="34"/>
      <c r="RUJ985" s="35"/>
      <c r="RUK985" s="34"/>
      <c r="RUR985" s="35"/>
      <c r="RUS985" s="34"/>
      <c r="RUZ985" s="35"/>
      <c r="RVA985" s="34"/>
      <c r="RVH985" s="35"/>
      <c r="RVI985" s="34"/>
      <c r="RVP985" s="35"/>
      <c r="RVQ985" s="34"/>
      <c r="RVX985" s="35"/>
      <c r="RVY985" s="34"/>
      <c r="RWF985" s="35"/>
      <c r="RWG985" s="34"/>
      <c r="RWN985" s="35"/>
      <c r="RWO985" s="34"/>
      <c r="RWV985" s="35"/>
      <c r="RWW985" s="34"/>
      <c r="RXD985" s="35"/>
      <c r="RXE985" s="34"/>
      <c r="RXL985" s="35"/>
      <c r="RXM985" s="34"/>
      <c r="RXT985" s="35"/>
      <c r="RXU985" s="34"/>
      <c r="RYB985" s="35"/>
      <c r="RYC985" s="34"/>
      <c r="RYJ985" s="35"/>
      <c r="RYK985" s="34"/>
      <c r="RYR985" s="35"/>
      <c r="RYS985" s="34"/>
      <c r="RYZ985" s="35"/>
      <c r="RZA985" s="34"/>
      <c r="RZH985" s="35"/>
      <c r="RZI985" s="34"/>
      <c r="RZP985" s="35"/>
      <c r="RZQ985" s="34"/>
      <c r="RZX985" s="35"/>
      <c r="RZY985" s="34"/>
      <c r="SAF985" s="35"/>
      <c r="SAG985" s="34"/>
      <c r="SAN985" s="35"/>
      <c r="SAO985" s="34"/>
      <c r="SAV985" s="35"/>
      <c r="SAW985" s="34"/>
      <c r="SBD985" s="35"/>
      <c r="SBE985" s="34"/>
      <c r="SBL985" s="35"/>
      <c r="SBM985" s="34"/>
      <c r="SBT985" s="35"/>
      <c r="SBU985" s="34"/>
      <c r="SCB985" s="35"/>
      <c r="SCC985" s="34"/>
      <c r="SCJ985" s="35"/>
      <c r="SCK985" s="34"/>
      <c r="SCR985" s="35"/>
      <c r="SCS985" s="34"/>
      <c r="SCZ985" s="35"/>
      <c r="SDA985" s="34"/>
      <c r="SDH985" s="35"/>
      <c r="SDI985" s="34"/>
      <c r="SDP985" s="35"/>
      <c r="SDQ985" s="34"/>
      <c r="SDX985" s="35"/>
      <c r="SDY985" s="34"/>
      <c r="SEF985" s="35"/>
      <c r="SEG985" s="34"/>
      <c r="SEN985" s="35"/>
      <c r="SEO985" s="34"/>
      <c r="SEV985" s="35"/>
      <c r="SEW985" s="34"/>
      <c r="SFD985" s="35"/>
      <c r="SFE985" s="34"/>
      <c r="SFL985" s="35"/>
      <c r="SFM985" s="34"/>
      <c r="SFT985" s="35"/>
      <c r="SFU985" s="34"/>
      <c r="SGB985" s="35"/>
      <c r="SGC985" s="34"/>
      <c r="SGJ985" s="35"/>
      <c r="SGK985" s="34"/>
      <c r="SGR985" s="35"/>
      <c r="SGS985" s="34"/>
      <c r="SGZ985" s="35"/>
      <c r="SHA985" s="34"/>
      <c r="SHH985" s="35"/>
      <c r="SHI985" s="34"/>
      <c r="SHP985" s="35"/>
      <c r="SHQ985" s="34"/>
      <c r="SHX985" s="35"/>
      <c r="SHY985" s="34"/>
      <c r="SIF985" s="35"/>
      <c r="SIG985" s="34"/>
      <c r="SIN985" s="35"/>
      <c r="SIO985" s="34"/>
      <c r="SIV985" s="35"/>
      <c r="SIW985" s="34"/>
      <c r="SJD985" s="35"/>
      <c r="SJE985" s="34"/>
      <c r="SJL985" s="35"/>
      <c r="SJM985" s="34"/>
      <c r="SJT985" s="35"/>
      <c r="SJU985" s="34"/>
      <c r="SKB985" s="35"/>
      <c r="SKC985" s="34"/>
      <c r="SKJ985" s="35"/>
      <c r="SKK985" s="34"/>
      <c r="SKR985" s="35"/>
      <c r="SKS985" s="34"/>
      <c r="SKZ985" s="35"/>
      <c r="SLA985" s="34"/>
      <c r="SLH985" s="35"/>
      <c r="SLI985" s="34"/>
      <c r="SLP985" s="35"/>
      <c r="SLQ985" s="34"/>
      <c r="SLX985" s="35"/>
      <c r="SLY985" s="34"/>
      <c r="SMF985" s="35"/>
      <c r="SMG985" s="34"/>
      <c r="SMN985" s="35"/>
      <c r="SMO985" s="34"/>
      <c r="SMV985" s="35"/>
      <c r="SMW985" s="34"/>
      <c r="SND985" s="35"/>
      <c r="SNE985" s="34"/>
      <c r="SNL985" s="35"/>
      <c r="SNM985" s="34"/>
      <c r="SNT985" s="35"/>
      <c r="SNU985" s="34"/>
      <c r="SOB985" s="35"/>
      <c r="SOC985" s="34"/>
      <c r="SOJ985" s="35"/>
      <c r="SOK985" s="34"/>
      <c r="SOR985" s="35"/>
      <c r="SOS985" s="34"/>
      <c r="SOZ985" s="35"/>
      <c r="SPA985" s="34"/>
      <c r="SPH985" s="35"/>
      <c r="SPI985" s="34"/>
      <c r="SPP985" s="35"/>
      <c r="SPQ985" s="34"/>
      <c r="SPX985" s="35"/>
      <c r="SPY985" s="34"/>
      <c r="SQF985" s="35"/>
      <c r="SQG985" s="34"/>
      <c r="SQN985" s="35"/>
      <c r="SQO985" s="34"/>
      <c r="SQV985" s="35"/>
      <c r="SQW985" s="34"/>
      <c r="SRD985" s="35"/>
      <c r="SRE985" s="34"/>
      <c r="SRL985" s="35"/>
      <c r="SRM985" s="34"/>
      <c r="SRT985" s="35"/>
      <c r="SRU985" s="34"/>
      <c r="SSB985" s="35"/>
      <c r="SSC985" s="34"/>
      <c r="SSJ985" s="35"/>
      <c r="SSK985" s="34"/>
      <c r="SSR985" s="35"/>
      <c r="SSS985" s="34"/>
      <c r="SSZ985" s="35"/>
      <c r="STA985" s="34"/>
      <c r="STH985" s="35"/>
      <c r="STI985" s="34"/>
      <c r="STP985" s="35"/>
      <c r="STQ985" s="34"/>
      <c r="STX985" s="35"/>
      <c r="STY985" s="34"/>
      <c r="SUF985" s="35"/>
      <c r="SUG985" s="34"/>
      <c r="SUN985" s="35"/>
      <c r="SUO985" s="34"/>
      <c r="SUV985" s="35"/>
      <c r="SUW985" s="34"/>
      <c r="SVD985" s="35"/>
      <c r="SVE985" s="34"/>
      <c r="SVL985" s="35"/>
      <c r="SVM985" s="34"/>
      <c r="SVT985" s="35"/>
      <c r="SVU985" s="34"/>
      <c r="SWB985" s="35"/>
      <c r="SWC985" s="34"/>
      <c r="SWJ985" s="35"/>
      <c r="SWK985" s="34"/>
      <c r="SWR985" s="35"/>
      <c r="SWS985" s="34"/>
      <c r="SWZ985" s="35"/>
      <c r="SXA985" s="34"/>
      <c r="SXH985" s="35"/>
      <c r="SXI985" s="34"/>
      <c r="SXP985" s="35"/>
      <c r="SXQ985" s="34"/>
      <c r="SXX985" s="35"/>
      <c r="SXY985" s="34"/>
      <c r="SYF985" s="35"/>
      <c r="SYG985" s="34"/>
      <c r="SYN985" s="35"/>
      <c r="SYO985" s="34"/>
      <c r="SYV985" s="35"/>
      <c r="SYW985" s="34"/>
      <c r="SZD985" s="35"/>
      <c r="SZE985" s="34"/>
      <c r="SZL985" s="35"/>
      <c r="SZM985" s="34"/>
      <c r="SZT985" s="35"/>
      <c r="SZU985" s="34"/>
      <c r="TAB985" s="35"/>
      <c r="TAC985" s="34"/>
      <c r="TAJ985" s="35"/>
      <c r="TAK985" s="34"/>
      <c r="TAR985" s="35"/>
      <c r="TAS985" s="34"/>
      <c r="TAZ985" s="35"/>
      <c r="TBA985" s="34"/>
      <c r="TBH985" s="35"/>
      <c r="TBI985" s="34"/>
      <c r="TBP985" s="35"/>
      <c r="TBQ985" s="34"/>
      <c r="TBX985" s="35"/>
      <c r="TBY985" s="34"/>
      <c r="TCF985" s="35"/>
      <c r="TCG985" s="34"/>
      <c r="TCN985" s="35"/>
      <c r="TCO985" s="34"/>
      <c r="TCV985" s="35"/>
      <c r="TCW985" s="34"/>
      <c r="TDD985" s="35"/>
      <c r="TDE985" s="34"/>
      <c r="TDL985" s="35"/>
      <c r="TDM985" s="34"/>
      <c r="TDT985" s="35"/>
      <c r="TDU985" s="34"/>
      <c r="TEB985" s="35"/>
      <c r="TEC985" s="34"/>
      <c r="TEJ985" s="35"/>
      <c r="TEK985" s="34"/>
      <c r="TER985" s="35"/>
      <c r="TES985" s="34"/>
      <c r="TEZ985" s="35"/>
      <c r="TFA985" s="34"/>
      <c r="TFH985" s="35"/>
      <c r="TFI985" s="34"/>
      <c r="TFP985" s="35"/>
      <c r="TFQ985" s="34"/>
      <c r="TFX985" s="35"/>
      <c r="TFY985" s="34"/>
      <c r="TGF985" s="35"/>
      <c r="TGG985" s="34"/>
      <c r="TGN985" s="35"/>
      <c r="TGO985" s="34"/>
      <c r="TGV985" s="35"/>
      <c r="TGW985" s="34"/>
      <c r="THD985" s="35"/>
      <c r="THE985" s="34"/>
      <c r="THL985" s="35"/>
      <c r="THM985" s="34"/>
      <c r="THT985" s="35"/>
      <c r="THU985" s="34"/>
      <c r="TIB985" s="35"/>
      <c r="TIC985" s="34"/>
      <c r="TIJ985" s="35"/>
      <c r="TIK985" s="34"/>
      <c r="TIR985" s="35"/>
      <c r="TIS985" s="34"/>
      <c r="TIZ985" s="35"/>
      <c r="TJA985" s="34"/>
      <c r="TJH985" s="35"/>
      <c r="TJI985" s="34"/>
      <c r="TJP985" s="35"/>
      <c r="TJQ985" s="34"/>
      <c r="TJX985" s="35"/>
      <c r="TJY985" s="34"/>
      <c r="TKF985" s="35"/>
      <c r="TKG985" s="34"/>
      <c r="TKN985" s="35"/>
      <c r="TKO985" s="34"/>
      <c r="TKV985" s="35"/>
      <c r="TKW985" s="34"/>
      <c r="TLD985" s="35"/>
      <c r="TLE985" s="34"/>
      <c r="TLL985" s="35"/>
      <c r="TLM985" s="34"/>
      <c r="TLT985" s="35"/>
      <c r="TLU985" s="34"/>
      <c r="TMB985" s="35"/>
      <c r="TMC985" s="34"/>
      <c r="TMJ985" s="35"/>
      <c r="TMK985" s="34"/>
      <c r="TMR985" s="35"/>
      <c r="TMS985" s="34"/>
      <c r="TMZ985" s="35"/>
      <c r="TNA985" s="34"/>
      <c r="TNH985" s="35"/>
      <c r="TNI985" s="34"/>
      <c r="TNP985" s="35"/>
      <c r="TNQ985" s="34"/>
      <c r="TNX985" s="35"/>
      <c r="TNY985" s="34"/>
      <c r="TOF985" s="35"/>
      <c r="TOG985" s="34"/>
      <c r="TON985" s="35"/>
      <c r="TOO985" s="34"/>
      <c r="TOV985" s="35"/>
      <c r="TOW985" s="34"/>
      <c r="TPD985" s="35"/>
      <c r="TPE985" s="34"/>
      <c r="TPL985" s="35"/>
      <c r="TPM985" s="34"/>
      <c r="TPT985" s="35"/>
      <c r="TPU985" s="34"/>
      <c r="TQB985" s="35"/>
      <c r="TQC985" s="34"/>
      <c r="TQJ985" s="35"/>
      <c r="TQK985" s="34"/>
      <c r="TQR985" s="35"/>
      <c r="TQS985" s="34"/>
      <c r="TQZ985" s="35"/>
      <c r="TRA985" s="34"/>
      <c r="TRH985" s="35"/>
      <c r="TRI985" s="34"/>
      <c r="TRP985" s="35"/>
      <c r="TRQ985" s="34"/>
      <c r="TRX985" s="35"/>
      <c r="TRY985" s="34"/>
      <c r="TSF985" s="35"/>
      <c r="TSG985" s="34"/>
      <c r="TSN985" s="35"/>
      <c r="TSO985" s="34"/>
      <c r="TSV985" s="35"/>
      <c r="TSW985" s="34"/>
      <c r="TTD985" s="35"/>
      <c r="TTE985" s="34"/>
      <c r="TTL985" s="35"/>
      <c r="TTM985" s="34"/>
      <c r="TTT985" s="35"/>
      <c r="TTU985" s="34"/>
      <c r="TUB985" s="35"/>
      <c r="TUC985" s="34"/>
      <c r="TUJ985" s="35"/>
      <c r="TUK985" s="34"/>
      <c r="TUR985" s="35"/>
      <c r="TUS985" s="34"/>
      <c r="TUZ985" s="35"/>
      <c r="TVA985" s="34"/>
      <c r="TVH985" s="35"/>
      <c r="TVI985" s="34"/>
      <c r="TVP985" s="35"/>
      <c r="TVQ985" s="34"/>
      <c r="TVX985" s="35"/>
      <c r="TVY985" s="34"/>
      <c r="TWF985" s="35"/>
      <c r="TWG985" s="34"/>
      <c r="TWN985" s="35"/>
      <c r="TWO985" s="34"/>
      <c r="TWV985" s="35"/>
      <c r="TWW985" s="34"/>
      <c r="TXD985" s="35"/>
      <c r="TXE985" s="34"/>
      <c r="TXL985" s="35"/>
      <c r="TXM985" s="34"/>
      <c r="TXT985" s="35"/>
      <c r="TXU985" s="34"/>
      <c r="TYB985" s="35"/>
      <c r="TYC985" s="34"/>
      <c r="TYJ985" s="35"/>
      <c r="TYK985" s="34"/>
      <c r="TYR985" s="35"/>
      <c r="TYS985" s="34"/>
      <c r="TYZ985" s="35"/>
      <c r="TZA985" s="34"/>
      <c r="TZH985" s="35"/>
      <c r="TZI985" s="34"/>
      <c r="TZP985" s="35"/>
      <c r="TZQ985" s="34"/>
      <c r="TZX985" s="35"/>
      <c r="TZY985" s="34"/>
      <c r="UAF985" s="35"/>
      <c r="UAG985" s="34"/>
      <c r="UAN985" s="35"/>
      <c r="UAO985" s="34"/>
      <c r="UAV985" s="35"/>
      <c r="UAW985" s="34"/>
      <c r="UBD985" s="35"/>
      <c r="UBE985" s="34"/>
      <c r="UBL985" s="35"/>
      <c r="UBM985" s="34"/>
      <c r="UBT985" s="35"/>
      <c r="UBU985" s="34"/>
      <c r="UCB985" s="35"/>
      <c r="UCC985" s="34"/>
      <c r="UCJ985" s="35"/>
      <c r="UCK985" s="34"/>
      <c r="UCR985" s="35"/>
      <c r="UCS985" s="34"/>
      <c r="UCZ985" s="35"/>
      <c r="UDA985" s="34"/>
      <c r="UDH985" s="35"/>
      <c r="UDI985" s="34"/>
      <c r="UDP985" s="35"/>
      <c r="UDQ985" s="34"/>
      <c r="UDX985" s="35"/>
      <c r="UDY985" s="34"/>
      <c r="UEF985" s="35"/>
      <c r="UEG985" s="34"/>
      <c r="UEN985" s="35"/>
      <c r="UEO985" s="34"/>
      <c r="UEV985" s="35"/>
      <c r="UEW985" s="34"/>
      <c r="UFD985" s="35"/>
      <c r="UFE985" s="34"/>
      <c r="UFL985" s="35"/>
      <c r="UFM985" s="34"/>
      <c r="UFT985" s="35"/>
      <c r="UFU985" s="34"/>
      <c r="UGB985" s="35"/>
      <c r="UGC985" s="34"/>
      <c r="UGJ985" s="35"/>
      <c r="UGK985" s="34"/>
      <c r="UGR985" s="35"/>
      <c r="UGS985" s="34"/>
      <c r="UGZ985" s="35"/>
      <c r="UHA985" s="34"/>
      <c r="UHH985" s="35"/>
      <c r="UHI985" s="34"/>
      <c r="UHP985" s="35"/>
      <c r="UHQ985" s="34"/>
      <c r="UHX985" s="35"/>
      <c r="UHY985" s="34"/>
      <c r="UIF985" s="35"/>
      <c r="UIG985" s="34"/>
      <c r="UIN985" s="35"/>
      <c r="UIO985" s="34"/>
      <c r="UIV985" s="35"/>
      <c r="UIW985" s="34"/>
      <c r="UJD985" s="35"/>
      <c r="UJE985" s="34"/>
      <c r="UJL985" s="35"/>
      <c r="UJM985" s="34"/>
      <c r="UJT985" s="35"/>
      <c r="UJU985" s="34"/>
      <c r="UKB985" s="35"/>
      <c r="UKC985" s="34"/>
      <c r="UKJ985" s="35"/>
      <c r="UKK985" s="34"/>
      <c r="UKR985" s="35"/>
      <c r="UKS985" s="34"/>
      <c r="UKZ985" s="35"/>
      <c r="ULA985" s="34"/>
      <c r="ULH985" s="35"/>
      <c r="ULI985" s="34"/>
      <c r="ULP985" s="35"/>
      <c r="ULQ985" s="34"/>
      <c r="ULX985" s="35"/>
      <c r="ULY985" s="34"/>
      <c r="UMF985" s="35"/>
      <c r="UMG985" s="34"/>
      <c r="UMN985" s="35"/>
      <c r="UMO985" s="34"/>
      <c r="UMV985" s="35"/>
      <c r="UMW985" s="34"/>
      <c r="UND985" s="35"/>
      <c r="UNE985" s="34"/>
      <c r="UNL985" s="35"/>
      <c r="UNM985" s="34"/>
      <c r="UNT985" s="35"/>
      <c r="UNU985" s="34"/>
      <c r="UOB985" s="35"/>
      <c r="UOC985" s="34"/>
      <c r="UOJ985" s="35"/>
      <c r="UOK985" s="34"/>
      <c r="UOR985" s="35"/>
      <c r="UOS985" s="34"/>
      <c r="UOZ985" s="35"/>
      <c r="UPA985" s="34"/>
      <c r="UPH985" s="35"/>
      <c r="UPI985" s="34"/>
      <c r="UPP985" s="35"/>
      <c r="UPQ985" s="34"/>
      <c r="UPX985" s="35"/>
      <c r="UPY985" s="34"/>
      <c r="UQF985" s="35"/>
      <c r="UQG985" s="34"/>
      <c r="UQN985" s="35"/>
      <c r="UQO985" s="34"/>
      <c r="UQV985" s="35"/>
      <c r="UQW985" s="34"/>
      <c r="URD985" s="35"/>
      <c r="URE985" s="34"/>
      <c r="URL985" s="35"/>
      <c r="URM985" s="34"/>
      <c r="URT985" s="35"/>
      <c r="URU985" s="34"/>
      <c r="USB985" s="35"/>
      <c r="USC985" s="34"/>
      <c r="USJ985" s="35"/>
      <c r="USK985" s="34"/>
      <c r="USR985" s="35"/>
      <c r="USS985" s="34"/>
      <c r="USZ985" s="35"/>
      <c r="UTA985" s="34"/>
      <c r="UTH985" s="35"/>
      <c r="UTI985" s="34"/>
      <c r="UTP985" s="35"/>
      <c r="UTQ985" s="34"/>
      <c r="UTX985" s="35"/>
      <c r="UTY985" s="34"/>
      <c r="UUF985" s="35"/>
      <c r="UUG985" s="34"/>
      <c r="UUN985" s="35"/>
      <c r="UUO985" s="34"/>
      <c r="UUV985" s="35"/>
      <c r="UUW985" s="34"/>
      <c r="UVD985" s="35"/>
      <c r="UVE985" s="34"/>
      <c r="UVL985" s="35"/>
      <c r="UVM985" s="34"/>
      <c r="UVT985" s="35"/>
      <c r="UVU985" s="34"/>
      <c r="UWB985" s="35"/>
      <c r="UWC985" s="34"/>
      <c r="UWJ985" s="35"/>
      <c r="UWK985" s="34"/>
      <c r="UWR985" s="35"/>
      <c r="UWS985" s="34"/>
      <c r="UWZ985" s="35"/>
      <c r="UXA985" s="34"/>
      <c r="UXH985" s="35"/>
      <c r="UXI985" s="34"/>
      <c r="UXP985" s="35"/>
      <c r="UXQ985" s="34"/>
      <c r="UXX985" s="35"/>
      <c r="UXY985" s="34"/>
      <c r="UYF985" s="35"/>
      <c r="UYG985" s="34"/>
      <c r="UYN985" s="35"/>
      <c r="UYO985" s="34"/>
      <c r="UYV985" s="35"/>
      <c r="UYW985" s="34"/>
      <c r="UZD985" s="35"/>
      <c r="UZE985" s="34"/>
      <c r="UZL985" s="35"/>
      <c r="UZM985" s="34"/>
      <c r="UZT985" s="35"/>
      <c r="UZU985" s="34"/>
      <c r="VAB985" s="35"/>
      <c r="VAC985" s="34"/>
      <c r="VAJ985" s="35"/>
      <c r="VAK985" s="34"/>
      <c r="VAR985" s="35"/>
      <c r="VAS985" s="34"/>
      <c r="VAZ985" s="35"/>
      <c r="VBA985" s="34"/>
      <c r="VBH985" s="35"/>
      <c r="VBI985" s="34"/>
      <c r="VBP985" s="35"/>
      <c r="VBQ985" s="34"/>
      <c r="VBX985" s="35"/>
      <c r="VBY985" s="34"/>
      <c r="VCF985" s="35"/>
      <c r="VCG985" s="34"/>
      <c r="VCN985" s="35"/>
      <c r="VCO985" s="34"/>
      <c r="VCV985" s="35"/>
      <c r="VCW985" s="34"/>
      <c r="VDD985" s="35"/>
      <c r="VDE985" s="34"/>
      <c r="VDL985" s="35"/>
      <c r="VDM985" s="34"/>
      <c r="VDT985" s="35"/>
      <c r="VDU985" s="34"/>
      <c r="VEB985" s="35"/>
      <c r="VEC985" s="34"/>
      <c r="VEJ985" s="35"/>
      <c r="VEK985" s="34"/>
      <c r="VER985" s="35"/>
      <c r="VES985" s="34"/>
      <c r="VEZ985" s="35"/>
      <c r="VFA985" s="34"/>
      <c r="VFH985" s="35"/>
      <c r="VFI985" s="34"/>
      <c r="VFP985" s="35"/>
      <c r="VFQ985" s="34"/>
      <c r="VFX985" s="35"/>
      <c r="VFY985" s="34"/>
      <c r="VGF985" s="35"/>
      <c r="VGG985" s="34"/>
      <c r="VGN985" s="35"/>
      <c r="VGO985" s="34"/>
      <c r="VGV985" s="35"/>
      <c r="VGW985" s="34"/>
      <c r="VHD985" s="35"/>
      <c r="VHE985" s="34"/>
      <c r="VHL985" s="35"/>
      <c r="VHM985" s="34"/>
      <c r="VHT985" s="35"/>
      <c r="VHU985" s="34"/>
      <c r="VIB985" s="35"/>
      <c r="VIC985" s="34"/>
      <c r="VIJ985" s="35"/>
      <c r="VIK985" s="34"/>
      <c r="VIR985" s="35"/>
      <c r="VIS985" s="34"/>
      <c r="VIZ985" s="35"/>
      <c r="VJA985" s="34"/>
      <c r="VJH985" s="35"/>
      <c r="VJI985" s="34"/>
      <c r="VJP985" s="35"/>
      <c r="VJQ985" s="34"/>
      <c r="VJX985" s="35"/>
      <c r="VJY985" s="34"/>
      <c r="VKF985" s="35"/>
      <c r="VKG985" s="34"/>
      <c r="VKN985" s="35"/>
      <c r="VKO985" s="34"/>
      <c r="VKV985" s="35"/>
      <c r="VKW985" s="34"/>
      <c r="VLD985" s="35"/>
      <c r="VLE985" s="34"/>
      <c r="VLL985" s="35"/>
      <c r="VLM985" s="34"/>
      <c r="VLT985" s="35"/>
      <c r="VLU985" s="34"/>
      <c r="VMB985" s="35"/>
      <c r="VMC985" s="34"/>
      <c r="VMJ985" s="35"/>
      <c r="VMK985" s="34"/>
      <c r="VMR985" s="35"/>
      <c r="VMS985" s="34"/>
      <c r="VMZ985" s="35"/>
      <c r="VNA985" s="34"/>
      <c r="VNH985" s="35"/>
      <c r="VNI985" s="34"/>
      <c r="VNP985" s="35"/>
      <c r="VNQ985" s="34"/>
      <c r="VNX985" s="35"/>
      <c r="VNY985" s="34"/>
      <c r="VOF985" s="35"/>
      <c r="VOG985" s="34"/>
      <c r="VON985" s="35"/>
      <c r="VOO985" s="34"/>
      <c r="VOV985" s="35"/>
      <c r="VOW985" s="34"/>
      <c r="VPD985" s="35"/>
      <c r="VPE985" s="34"/>
      <c r="VPL985" s="35"/>
      <c r="VPM985" s="34"/>
      <c r="VPT985" s="35"/>
      <c r="VPU985" s="34"/>
      <c r="VQB985" s="35"/>
      <c r="VQC985" s="34"/>
      <c r="VQJ985" s="35"/>
      <c r="VQK985" s="34"/>
      <c r="VQR985" s="35"/>
      <c r="VQS985" s="34"/>
      <c r="VQZ985" s="35"/>
      <c r="VRA985" s="34"/>
      <c r="VRH985" s="35"/>
      <c r="VRI985" s="34"/>
      <c r="VRP985" s="35"/>
      <c r="VRQ985" s="34"/>
      <c r="VRX985" s="35"/>
      <c r="VRY985" s="34"/>
      <c r="VSF985" s="35"/>
      <c r="VSG985" s="34"/>
      <c r="VSN985" s="35"/>
      <c r="VSO985" s="34"/>
      <c r="VSV985" s="35"/>
      <c r="VSW985" s="34"/>
      <c r="VTD985" s="35"/>
      <c r="VTE985" s="34"/>
      <c r="VTL985" s="35"/>
      <c r="VTM985" s="34"/>
      <c r="VTT985" s="35"/>
      <c r="VTU985" s="34"/>
      <c r="VUB985" s="35"/>
      <c r="VUC985" s="34"/>
      <c r="VUJ985" s="35"/>
      <c r="VUK985" s="34"/>
      <c r="VUR985" s="35"/>
      <c r="VUS985" s="34"/>
      <c r="VUZ985" s="35"/>
      <c r="VVA985" s="34"/>
      <c r="VVH985" s="35"/>
      <c r="VVI985" s="34"/>
      <c r="VVP985" s="35"/>
      <c r="VVQ985" s="34"/>
      <c r="VVX985" s="35"/>
      <c r="VVY985" s="34"/>
      <c r="VWF985" s="35"/>
      <c r="VWG985" s="34"/>
      <c r="VWN985" s="35"/>
      <c r="VWO985" s="34"/>
      <c r="VWV985" s="35"/>
      <c r="VWW985" s="34"/>
      <c r="VXD985" s="35"/>
      <c r="VXE985" s="34"/>
      <c r="VXL985" s="35"/>
      <c r="VXM985" s="34"/>
      <c r="VXT985" s="35"/>
      <c r="VXU985" s="34"/>
      <c r="VYB985" s="35"/>
      <c r="VYC985" s="34"/>
      <c r="VYJ985" s="35"/>
      <c r="VYK985" s="34"/>
      <c r="VYR985" s="35"/>
      <c r="VYS985" s="34"/>
      <c r="VYZ985" s="35"/>
      <c r="VZA985" s="34"/>
      <c r="VZH985" s="35"/>
      <c r="VZI985" s="34"/>
      <c r="VZP985" s="35"/>
      <c r="VZQ985" s="34"/>
      <c r="VZX985" s="35"/>
      <c r="VZY985" s="34"/>
      <c r="WAF985" s="35"/>
      <c r="WAG985" s="34"/>
      <c r="WAN985" s="35"/>
      <c r="WAO985" s="34"/>
      <c r="WAV985" s="35"/>
      <c r="WAW985" s="34"/>
      <c r="WBD985" s="35"/>
      <c r="WBE985" s="34"/>
      <c r="WBL985" s="35"/>
      <c r="WBM985" s="34"/>
      <c r="WBT985" s="35"/>
      <c r="WBU985" s="34"/>
      <c r="WCB985" s="35"/>
      <c r="WCC985" s="34"/>
      <c r="WCJ985" s="35"/>
      <c r="WCK985" s="34"/>
      <c r="WCR985" s="35"/>
      <c r="WCS985" s="34"/>
      <c r="WCZ985" s="35"/>
      <c r="WDA985" s="34"/>
      <c r="WDH985" s="35"/>
      <c r="WDI985" s="34"/>
      <c r="WDP985" s="35"/>
      <c r="WDQ985" s="34"/>
      <c r="WDX985" s="35"/>
      <c r="WDY985" s="34"/>
      <c r="WEF985" s="35"/>
      <c r="WEG985" s="34"/>
      <c r="WEN985" s="35"/>
      <c r="WEO985" s="34"/>
      <c r="WEV985" s="35"/>
      <c r="WEW985" s="34"/>
      <c r="WFD985" s="35"/>
      <c r="WFE985" s="34"/>
      <c r="WFL985" s="35"/>
      <c r="WFM985" s="34"/>
      <c r="WFT985" s="35"/>
      <c r="WFU985" s="34"/>
      <c r="WGB985" s="35"/>
      <c r="WGC985" s="34"/>
      <c r="WGJ985" s="35"/>
      <c r="WGK985" s="34"/>
      <c r="WGR985" s="35"/>
      <c r="WGS985" s="34"/>
      <c r="WGZ985" s="35"/>
      <c r="WHA985" s="34"/>
      <c r="WHH985" s="35"/>
      <c r="WHI985" s="34"/>
      <c r="WHP985" s="35"/>
      <c r="WHQ985" s="34"/>
      <c r="WHX985" s="35"/>
      <c r="WHY985" s="34"/>
      <c r="WIF985" s="35"/>
      <c r="WIG985" s="34"/>
      <c r="WIN985" s="35"/>
      <c r="WIO985" s="34"/>
      <c r="WIV985" s="35"/>
      <c r="WIW985" s="34"/>
      <c r="WJD985" s="35"/>
      <c r="WJE985" s="34"/>
      <c r="WJL985" s="35"/>
      <c r="WJM985" s="34"/>
      <c r="WJT985" s="35"/>
      <c r="WJU985" s="34"/>
      <c r="WKB985" s="35"/>
      <c r="WKC985" s="34"/>
      <c r="WKJ985" s="35"/>
      <c r="WKK985" s="34"/>
      <c r="WKR985" s="35"/>
      <c r="WKS985" s="34"/>
      <c r="WKZ985" s="35"/>
      <c r="WLA985" s="34"/>
      <c r="WLH985" s="35"/>
      <c r="WLI985" s="34"/>
      <c r="WLP985" s="35"/>
      <c r="WLQ985" s="34"/>
      <c r="WLX985" s="35"/>
      <c r="WLY985" s="34"/>
      <c r="WMF985" s="35"/>
      <c r="WMG985" s="34"/>
      <c r="WMN985" s="35"/>
      <c r="WMO985" s="34"/>
      <c r="WMV985" s="35"/>
      <c r="WMW985" s="34"/>
      <c r="WND985" s="35"/>
      <c r="WNE985" s="34"/>
      <c r="WNL985" s="35"/>
      <c r="WNM985" s="34"/>
      <c r="WNT985" s="35"/>
      <c r="WNU985" s="34"/>
      <c r="WOB985" s="35"/>
      <c r="WOC985" s="34"/>
      <c r="WOJ985" s="35"/>
      <c r="WOK985" s="34"/>
      <c r="WOR985" s="35"/>
      <c r="WOS985" s="34"/>
      <c r="WOZ985" s="35"/>
      <c r="WPA985" s="34"/>
      <c r="WPH985" s="35"/>
      <c r="WPI985" s="34"/>
      <c r="WPP985" s="35"/>
      <c r="WPQ985" s="34"/>
      <c r="WPX985" s="35"/>
      <c r="WPY985" s="34"/>
      <c r="WQF985" s="35"/>
      <c r="WQG985" s="34"/>
      <c r="WQN985" s="35"/>
      <c r="WQO985" s="34"/>
      <c r="WQV985" s="35"/>
      <c r="WQW985" s="34"/>
      <c r="WRD985" s="35"/>
      <c r="WRE985" s="34"/>
      <c r="WRL985" s="35"/>
      <c r="WRM985" s="34"/>
      <c r="WRT985" s="35"/>
      <c r="WRU985" s="34"/>
      <c r="WSB985" s="35"/>
      <c r="WSC985" s="34"/>
      <c r="WSJ985" s="35"/>
      <c r="WSK985" s="34"/>
      <c r="WSR985" s="35"/>
      <c r="WSS985" s="34"/>
      <c r="WSZ985" s="35"/>
      <c r="WTA985" s="34"/>
      <c r="WTH985" s="35"/>
      <c r="WTI985" s="34"/>
      <c r="WTP985" s="35"/>
      <c r="WTQ985" s="34"/>
      <c r="WTX985" s="35"/>
      <c r="WTY985" s="34"/>
      <c r="WUF985" s="35"/>
      <c r="WUG985" s="34"/>
      <c r="WUN985" s="35"/>
      <c r="WUO985" s="34"/>
      <c r="WUV985" s="35"/>
      <c r="WUW985" s="34"/>
      <c r="WVD985" s="35"/>
      <c r="WVE985" s="34"/>
      <c r="WVL985" s="35"/>
      <c r="WVM985" s="34"/>
      <c r="WVT985" s="35"/>
      <c r="WVU985" s="34"/>
      <c r="WWB985" s="35"/>
      <c r="WWC985" s="34"/>
      <c r="WWJ985" s="35"/>
      <c r="WWK985" s="34"/>
      <c r="WWR985" s="35"/>
      <c r="WWS985" s="34"/>
      <c r="WWZ985" s="35"/>
      <c r="WXA985" s="34"/>
      <c r="WXH985" s="35"/>
      <c r="WXI985" s="34"/>
      <c r="WXP985" s="35"/>
      <c r="WXQ985" s="34"/>
      <c r="WXX985" s="35"/>
      <c r="WXY985" s="34"/>
      <c r="WYF985" s="35"/>
      <c r="WYG985" s="34"/>
      <c r="WYN985" s="35"/>
      <c r="WYO985" s="34"/>
      <c r="WYV985" s="35"/>
      <c r="WYW985" s="34"/>
      <c r="WZD985" s="35"/>
      <c r="WZE985" s="34"/>
      <c r="WZL985" s="35"/>
      <c r="WZM985" s="34"/>
      <c r="WZT985" s="35"/>
      <c r="WZU985" s="34"/>
      <c r="XAB985" s="35"/>
      <c r="XAC985" s="34"/>
      <c r="XAJ985" s="35"/>
      <c r="XAK985" s="34"/>
      <c r="XAR985" s="35"/>
      <c r="XAS985" s="34"/>
      <c r="XAZ985" s="35"/>
      <c r="XBA985" s="34"/>
      <c r="XBH985" s="35"/>
      <c r="XBI985" s="34"/>
      <c r="XBP985" s="35"/>
      <c r="XBQ985" s="34"/>
      <c r="XBX985" s="35"/>
      <c r="XBY985" s="34"/>
      <c r="XCF985" s="35"/>
      <c r="XCG985" s="34"/>
      <c r="XCN985" s="35"/>
      <c r="XCO985" s="34"/>
      <c r="XCV985" s="35"/>
      <c r="XCW985" s="34"/>
      <c r="XDD985" s="35"/>
      <c r="XDE985" s="34"/>
      <c r="XDL985" s="35"/>
      <c r="XDM985" s="34"/>
      <c r="XDT985" s="35"/>
      <c r="XDU985" s="34"/>
      <c r="XEB985" s="35"/>
      <c r="XEC985" s="34"/>
      <c r="XEJ985" s="35"/>
      <c r="XEK985" s="34"/>
      <c r="XER985" s="35"/>
      <c r="XES985" s="34"/>
      <c r="XEZ985" s="35"/>
      <c r="XFA985" s="34"/>
    </row>
    <row r="986" spans="1:1021 1028:2045 2052:3069 3076:4093 4100:5117 5124:6141 6148:7165 7172:8189 8196:9213 9220:10237 10244:11261 11268:12285 12292:13309 13316:14333 14340:15357 15364:16381" x14ac:dyDescent="0.25">
      <c r="A986" t="s">
        <v>21</v>
      </c>
      <c r="B986" t="s">
        <v>153</v>
      </c>
      <c r="C986">
        <v>566</v>
      </c>
      <c r="D986">
        <v>566</v>
      </c>
      <c r="E986" s="35">
        <v>1</v>
      </c>
      <c r="F986" s="34">
        <v>1E-156</v>
      </c>
      <c r="G986">
        <v>98.15</v>
      </c>
      <c r="H986">
        <v>383</v>
      </c>
      <c r="I986" t="str">
        <f>HYPERLINK("https://www.ncbi.nlm.nih.gov/nucleotide/OK170082.1?report=genbank&amp;log$=nucltop&amp;blast_rank=84&amp;RID=XE5J84ZU013","OK170082.1")</f>
        <v>OK170082.1</v>
      </c>
      <c r="L986" s="35"/>
      <c r="M986" s="34"/>
      <c r="T986" s="35"/>
      <c r="U986" s="34"/>
      <c r="AB986" s="35"/>
      <c r="AC986" s="34"/>
      <c r="AJ986" s="35"/>
      <c r="AK986" s="34"/>
      <c r="AR986" s="35"/>
      <c r="AS986" s="34"/>
      <c r="AZ986" s="35"/>
      <c r="BA986" s="34"/>
      <c r="BH986" s="35"/>
      <c r="BI986" s="34"/>
      <c r="BP986" s="35"/>
      <c r="BQ986" s="34"/>
      <c r="BX986" s="35"/>
      <c r="BY986" s="34"/>
      <c r="CF986" s="35"/>
      <c r="CG986" s="34"/>
      <c r="CN986" s="35"/>
      <c r="CO986" s="34"/>
      <c r="CV986" s="35"/>
      <c r="CW986" s="34"/>
      <c r="DD986" s="35"/>
      <c r="DE986" s="34"/>
      <c r="DL986" s="35"/>
      <c r="DM986" s="34"/>
      <c r="DT986" s="35"/>
      <c r="DU986" s="34"/>
      <c r="EB986" s="35"/>
      <c r="EC986" s="34"/>
      <c r="EJ986" s="35"/>
      <c r="EK986" s="34"/>
      <c r="ER986" s="35"/>
      <c r="ES986" s="34"/>
      <c r="EZ986" s="35"/>
      <c r="FA986" s="34"/>
      <c r="FH986" s="35"/>
      <c r="FI986" s="34"/>
      <c r="FP986" s="35"/>
      <c r="FQ986" s="34"/>
      <c r="FX986" s="35"/>
      <c r="FY986" s="34"/>
      <c r="GF986" s="35"/>
      <c r="GG986" s="34"/>
      <c r="GN986" s="35"/>
      <c r="GO986" s="34"/>
      <c r="GV986" s="35"/>
      <c r="GW986" s="34"/>
      <c r="HD986" s="35"/>
      <c r="HE986" s="34"/>
      <c r="HL986" s="35"/>
      <c r="HM986" s="34"/>
      <c r="HT986" s="35"/>
      <c r="HU986" s="34"/>
      <c r="IB986" s="35"/>
      <c r="IC986" s="34"/>
      <c r="IJ986" s="35"/>
      <c r="IK986" s="34"/>
      <c r="IR986" s="35"/>
      <c r="IS986" s="34"/>
      <c r="IZ986" s="35"/>
      <c r="JA986" s="34"/>
      <c r="JH986" s="35"/>
      <c r="JI986" s="34"/>
      <c r="JP986" s="35"/>
      <c r="JQ986" s="34"/>
      <c r="JX986" s="35"/>
      <c r="JY986" s="34"/>
      <c r="KF986" s="35"/>
      <c r="KG986" s="34"/>
      <c r="KN986" s="35"/>
      <c r="KO986" s="34"/>
      <c r="KV986" s="35"/>
      <c r="KW986" s="34"/>
      <c r="LD986" s="35"/>
      <c r="LE986" s="34"/>
      <c r="LL986" s="35"/>
      <c r="LM986" s="34"/>
      <c r="LT986" s="35"/>
      <c r="LU986" s="34"/>
      <c r="MB986" s="35"/>
      <c r="MC986" s="34"/>
      <c r="MJ986" s="35"/>
      <c r="MK986" s="34"/>
      <c r="MR986" s="35"/>
      <c r="MS986" s="34"/>
      <c r="MZ986" s="35"/>
      <c r="NA986" s="34"/>
      <c r="NH986" s="35"/>
      <c r="NI986" s="34"/>
      <c r="NP986" s="35"/>
      <c r="NQ986" s="34"/>
      <c r="NX986" s="35"/>
      <c r="NY986" s="34"/>
      <c r="OF986" s="35"/>
      <c r="OG986" s="34"/>
      <c r="ON986" s="35"/>
      <c r="OO986" s="34"/>
      <c r="OV986" s="35"/>
      <c r="OW986" s="34"/>
      <c r="PD986" s="35"/>
      <c r="PE986" s="34"/>
      <c r="PL986" s="35"/>
      <c r="PM986" s="34"/>
      <c r="PT986" s="35"/>
      <c r="PU986" s="34"/>
      <c r="QB986" s="35"/>
      <c r="QC986" s="34"/>
      <c r="QJ986" s="35"/>
      <c r="QK986" s="34"/>
      <c r="QR986" s="35"/>
      <c r="QS986" s="34"/>
      <c r="QZ986" s="35"/>
      <c r="RA986" s="34"/>
      <c r="RH986" s="35"/>
      <c r="RI986" s="34"/>
      <c r="RP986" s="35"/>
      <c r="RQ986" s="34"/>
      <c r="RX986" s="35"/>
      <c r="RY986" s="34"/>
      <c r="SF986" s="35"/>
      <c r="SG986" s="34"/>
      <c r="SN986" s="35"/>
      <c r="SO986" s="34"/>
      <c r="SV986" s="35"/>
      <c r="SW986" s="34"/>
      <c r="TD986" s="35"/>
      <c r="TE986" s="34"/>
      <c r="TL986" s="35"/>
      <c r="TM986" s="34"/>
      <c r="TT986" s="35"/>
      <c r="TU986" s="34"/>
      <c r="UB986" s="35"/>
      <c r="UC986" s="34"/>
      <c r="UJ986" s="35"/>
      <c r="UK986" s="34"/>
      <c r="UR986" s="35"/>
      <c r="US986" s="34"/>
      <c r="UZ986" s="35"/>
      <c r="VA986" s="34"/>
      <c r="VH986" s="35"/>
      <c r="VI986" s="34"/>
      <c r="VP986" s="35"/>
      <c r="VQ986" s="34"/>
      <c r="VX986" s="35"/>
      <c r="VY986" s="34"/>
      <c r="WF986" s="35"/>
      <c r="WG986" s="34"/>
      <c r="WN986" s="35"/>
      <c r="WO986" s="34"/>
      <c r="WV986" s="35"/>
      <c r="WW986" s="34"/>
      <c r="XD986" s="35"/>
      <c r="XE986" s="34"/>
      <c r="XL986" s="35"/>
      <c r="XM986" s="34"/>
      <c r="XT986" s="35"/>
      <c r="XU986" s="34"/>
      <c r="YB986" s="35"/>
      <c r="YC986" s="34"/>
      <c r="YJ986" s="35"/>
      <c r="YK986" s="34"/>
      <c r="YR986" s="35"/>
      <c r="YS986" s="34"/>
      <c r="YZ986" s="35"/>
      <c r="ZA986" s="34"/>
      <c r="ZH986" s="35"/>
      <c r="ZI986" s="34"/>
      <c r="ZP986" s="35"/>
      <c r="ZQ986" s="34"/>
      <c r="ZX986" s="35"/>
      <c r="ZY986" s="34"/>
      <c r="AAF986" s="35"/>
      <c r="AAG986" s="34"/>
      <c r="AAN986" s="35"/>
      <c r="AAO986" s="34"/>
      <c r="AAV986" s="35"/>
      <c r="AAW986" s="34"/>
      <c r="ABD986" s="35"/>
      <c r="ABE986" s="34"/>
      <c r="ABL986" s="35"/>
      <c r="ABM986" s="34"/>
      <c r="ABT986" s="35"/>
      <c r="ABU986" s="34"/>
      <c r="ACB986" s="35"/>
      <c r="ACC986" s="34"/>
      <c r="ACJ986" s="35"/>
      <c r="ACK986" s="34"/>
      <c r="ACR986" s="35"/>
      <c r="ACS986" s="34"/>
      <c r="ACZ986" s="35"/>
      <c r="ADA986" s="34"/>
      <c r="ADH986" s="35"/>
      <c r="ADI986" s="34"/>
      <c r="ADP986" s="35"/>
      <c r="ADQ986" s="34"/>
      <c r="ADX986" s="35"/>
      <c r="ADY986" s="34"/>
      <c r="AEF986" s="35"/>
      <c r="AEG986" s="34"/>
      <c r="AEN986" s="35"/>
      <c r="AEO986" s="34"/>
      <c r="AEV986" s="35"/>
      <c r="AEW986" s="34"/>
      <c r="AFD986" s="35"/>
      <c r="AFE986" s="34"/>
      <c r="AFL986" s="35"/>
      <c r="AFM986" s="34"/>
      <c r="AFT986" s="35"/>
      <c r="AFU986" s="34"/>
      <c r="AGB986" s="35"/>
      <c r="AGC986" s="34"/>
      <c r="AGJ986" s="35"/>
      <c r="AGK986" s="34"/>
      <c r="AGR986" s="35"/>
      <c r="AGS986" s="34"/>
      <c r="AGZ986" s="35"/>
      <c r="AHA986" s="34"/>
      <c r="AHH986" s="35"/>
      <c r="AHI986" s="34"/>
      <c r="AHP986" s="35"/>
      <c r="AHQ986" s="34"/>
      <c r="AHX986" s="35"/>
      <c r="AHY986" s="34"/>
      <c r="AIF986" s="35"/>
      <c r="AIG986" s="34"/>
      <c r="AIN986" s="35"/>
      <c r="AIO986" s="34"/>
      <c r="AIV986" s="35"/>
      <c r="AIW986" s="34"/>
      <c r="AJD986" s="35"/>
      <c r="AJE986" s="34"/>
      <c r="AJL986" s="35"/>
      <c r="AJM986" s="34"/>
      <c r="AJT986" s="35"/>
      <c r="AJU986" s="34"/>
      <c r="AKB986" s="35"/>
      <c r="AKC986" s="34"/>
      <c r="AKJ986" s="35"/>
      <c r="AKK986" s="34"/>
      <c r="AKR986" s="35"/>
      <c r="AKS986" s="34"/>
      <c r="AKZ986" s="35"/>
      <c r="ALA986" s="34"/>
      <c r="ALH986" s="35"/>
      <c r="ALI986" s="34"/>
      <c r="ALP986" s="35"/>
      <c r="ALQ986" s="34"/>
      <c r="ALX986" s="35"/>
      <c r="ALY986" s="34"/>
      <c r="AMF986" s="35"/>
      <c r="AMG986" s="34"/>
      <c r="AMN986" s="35"/>
      <c r="AMO986" s="34"/>
      <c r="AMV986" s="35"/>
      <c r="AMW986" s="34"/>
      <c r="AND986" s="35"/>
      <c r="ANE986" s="34"/>
      <c r="ANL986" s="35"/>
      <c r="ANM986" s="34"/>
      <c r="ANT986" s="35"/>
      <c r="ANU986" s="34"/>
      <c r="AOB986" s="35"/>
      <c r="AOC986" s="34"/>
      <c r="AOJ986" s="35"/>
      <c r="AOK986" s="34"/>
      <c r="AOR986" s="35"/>
      <c r="AOS986" s="34"/>
      <c r="AOZ986" s="35"/>
      <c r="APA986" s="34"/>
      <c r="APH986" s="35"/>
      <c r="API986" s="34"/>
      <c r="APP986" s="35"/>
      <c r="APQ986" s="34"/>
      <c r="APX986" s="35"/>
      <c r="APY986" s="34"/>
      <c r="AQF986" s="35"/>
      <c r="AQG986" s="34"/>
      <c r="AQN986" s="35"/>
      <c r="AQO986" s="34"/>
      <c r="AQV986" s="35"/>
      <c r="AQW986" s="34"/>
      <c r="ARD986" s="35"/>
      <c r="ARE986" s="34"/>
      <c r="ARL986" s="35"/>
      <c r="ARM986" s="34"/>
      <c r="ART986" s="35"/>
      <c r="ARU986" s="34"/>
      <c r="ASB986" s="35"/>
      <c r="ASC986" s="34"/>
      <c r="ASJ986" s="35"/>
      <c r="ASK986" s="34"/>
      <c r="ASR986" s="35"/>
      <c r="ASS986" s="34"/>
      <c r="ASZ986" s="35"/>
      <c r="ATA986" s="34"/>
      <c r="ATH986" s="35"/>
      <c r="ATI986" s="34"/>
      <c r="ATP986" s="35"/>
      <c r="ATQ986" s="34"/>
      <c r="ATX986" s="35"/>
      <c r="ATY986" s="34"/>
      <c r="AUF986" s="35"/>
      <c r="AUG986" s="34"/>
      <c r="AUN986" s="35"/>
      <c r="AUO986" s="34"/>
      <c r="AUV986" s="35"/>
      <c r="AUW986" s="34"/>
      <c r="AVD986" s="35"/>
      <c r="AVE986" s="34"/>
      <c r="AVL986" s="35"/>
      <c r="AVM986" s="34"/>
      <c r="AVT986" s="35"/>
      <c r="AVU986" s="34"/>
      <c r="AWB986" s="35"/>
      <c r="AWC986" s="34"/>
      <c r="AWJ986" s="35"/>
      <c r="AWK986" s="34"/>
      <c r="AWR986" s="35"/>
      <c r="AWS986" s="34"/>
      <c r="AWZ986" s="35"/>
      <c r="AXA986" s="34"/>
      <c r="AXH986" s="35"/>
      <c r="AXI986" s="34"/>
      <c r="AXP986" s="35"/>
      <c r="AXQ986" s="34"/>
      <c r="AXX986" s="35"/>
      <c r="AXY986" s="34"/>
      <c r="AYF986" s="35"/>
      <c r="AYG986" s="34"/>
      <c r="AYN986" s="35"/>
      <c r="AYO986" s="34"/>
      <c r="AYV986" s="35"/>
      <c r="AYW986" s="34"/>
      <c r="AZD986" s="35"/>
      <c r="AZE986" s="34"/>
      <c r="AZL986" s="35"/>
      <c r="AZM986" s="34"/>
      <c r="AZT986" s="35"/>
      <c r="AZU986" s="34"/>
      <c r="BAB986" s="35"/>
      <c r="BAC986" s="34"/>
      <c r="BAJ986" s="35"/>
      <c r="BAK986" s="34"/>
      <c r="BAR986" s="35"/>
      <c r="BAS986" s="34"/>
      <c r="BAZ986" s="35"/>
      <c r="BBA986" s="34"/>
      <c r="BBH986" s="35"/>
      <c r="BBI986" s="34"/>
      <c r="BBP986" s="35"/>
      <c r="BBQ986" s="34"/>
      <c r="BBX986" s="35"/>
      <c r="BBY986" s="34"/>
      <c r="BCF986" s="35"/>
      <c r="BCG986" s="34"/>
      <c r="BCN986" s="35"/>
      <c r="BCO986" s="34"/>
      <c r="BCV986" s="35"/>
      <c r="BCW986" s="34"/>
      <c r="BDD986" s="35"/>
      <c r="BDE986" s="34"/>
      <c r="BDL986" s="35"/>
      <c r="BDM986" s="34"/>
      <c r="BDT986" s="35"/>
      <c r="BDU986" s="34"/>
      <c r="BEB986" s="35"/>
      <c r="BEC986" s="34"/>
      <c r="BEJ986" s="35"/>
      <c r="BEK986" s="34"/>
      <c r="BER986" s="35"/>
      <c r="BES986" s="34"/>
      <c r="BEZ986" s="35"/>
      <c r="BFA986" s="34"/>
      <c r="BFH986" s="35"/>
      <c r="BFI986" s="34"/>
      <c r="BFP986" s="35"/>
      <c r="BFQ986" s="34"/>
      <c r="BFX986" s="35"/>
      <c r="BFY986" s="34"/>
      <c r="BGF986" s="35"/>
      <c r="BGG986" s="34"/>
      <c r="BGN986" s="35"/>
      <c r="BGO986" s="34"/>
      <c r="BGV986" s="35"/>
      <c r="BGW986" s="34"/>
      <c r="BHD986" s="35"/>
      <c r="BHE986" s="34"/>
      <c r="BHL986" s="35"/>
      <c r="BHM986" s="34"/>
      <c r="BHT986" s="35"/>
      <c r="BHU986" s="34"/>
      <c r="BIB986" s="35"/>
      <c r="BIC986" s="34"/>
      <c r="BIJ986" s="35"/>
      <c r="BIK986" s="34"/>
      <c r="BIR986" s="35"/>
      <c r="BIS986" s="34"/>
      <c r="BIZ986" s="35"/>
      <c r="BJA986" s="34"/>
      <c r="BJH986" s="35"/>
      <c r="BJI986" s="34"/>
      <c r="BJP986" s="35"/>
      <c r="BJQ986" s="34"/>
      <c r="BJX986" s="35"/>
      <c r="BJY986" s="34"/>
      <c r="BKF986" s="35"/>
      <c r="BKG986" s="34"/>
      <c r="BKN986" s="35"/>
      <c r="BKO986" s="34"/>
      <c r="BKV986" s="35"/>
      <c r="BKW986" s="34"/>
      <c r="BLD986" s="35"/>
      <c r="BLE986" s="34"/>
      <c r="BLL986" s="35"/>
      <c r="BLM986" s="34"/>
      <c r="BLT986" s="35"/>
      <c r="BLU986" s="34"/>
      <c r="BMB986" s="35"/>
      <c r="BMC986" s="34"/>
      <c r="BMJ986" s="35"/>
      <c r="BMK986" s="34"/>
      <c r="BMR986" s="35"/>
      <c r="BMS986" s="34"/>
      <c r="BMZ986" s="35"/>
      <c r="BNA986" s="34"/>
      <c r="BNH986" s="35"/>
      <c r="BNI986" s="34"/>
      <c r="BNP986" s="35"/>
      <c r="BNQ986" s="34"/>
      <c r="BNX986" s="35"/>
      <c r="BNY986" s="34"/>
      <c r="BOF986" s="35"/>
      <c r="BOG986" s="34"/>
      <c r="BON986" s="35"/>
      <c r="BOO986" s="34"/>
      <c r="BOV986" s="35"/>
      <c r="BOW986" s="34"/>
      <c r="BPD986" s="35"/>
      <c r="BPE986" s="34"/>
      <c r="BPL986" s="35"/>
      <c r="BPM986" s="34"/>
      <c r="BPT986" s="35"/>
      <c r="BPU986" s="34"/>
      <c r="BQB986" s="35"/>
      <c r="BQC986" s="34"/>
      <c r="BQJ986" s="35"/>
      <c r="BQK986" s="34"/>
      <c r="BQR986" s="35"/>
      <c r="BQS986" s="34"/>
      <c r="BQZ986" s="35"/>
      <c r="BRA986" s="34"/>
      <c r="BRH986" s="35"/>
      <c r="BRI986" s="34"/>
      <c r="BRP986" s="35"/>
      <c r="BRQ986" s="34"/>
      <c r="BRX986" s="35"/>
      <c r="BRY986" s="34"/>
      <c r="BSF986" s="35"/>
      <c r="BSG986" s="34"/>
      <c r="BSN986" s="35"/>
      <c r="BSO986" s="34"/>
      <c r="BSV986" s="35"/>
      <c r="BSW986" s="34"/>
      <c r="BTD986" s="35"/>
      <c r="BTE986" s="34"/>
      <c r="BTL986" s="35"/>
      <c r="BTM986" s="34"/>
      <c r="BTT986" s="35"/>
      <c r="BTU986" s="34"/>
      <c r="BUB986" s="35"/>
      <c r="BUC986" s="34"/>
      <c r="BUJ986" s="35"/>
      <c r="BUK986" s="34"/>
      <c r="BUR986" s="35"/>
      <c r="BUS986" s="34"/>
      <c r="BUZ986" s="35"/>
      <c r="BVA986" s="34"/>
      <c r="BVH986" s="35"/>
      <c r="BVI986" s="34"/>
      <c r="BVP986" s="35"/>
      <c r="BVQ986" s="34"/>
      <c r="BVX986" s="35"/>
      <c r="BVY986" s="34"/>
      <c r="BWF986" s="35"/>
      <c r="BWG986" s="34"/>
      <c r="BWN986" s="35"/>
      <c r="BWO986" s="34"/>
      <c r="BWV986" s="35"/>
      <c r="BWW986" s="34"/>
      <c r="BXD986" s="35"/>
      <c r="BXE986" s="34"/>
      <c r="BXL986" s="35"/>
      <c r="BXM986" s="34"/>
      <c r="BXT986" s="35"/>
      <c r="BXU986" s="34"/>
      <c r="BYB986" s="35"/>
      <c r="BYC986" s="34"/>
      <c r="BYJ986" s="35"/>
      <c r="BYK986" s="34"/>
      <c r="BYR986" s="35"/>
      <c r="BYS986" s="34"/>
      <c r="BYZ986" s="35"/>
      <c r="BZA986" s="34"/>
      <c r="BZH986" s="35"/>
      <c r="BZI986" s="34"/>
      <c r="BZP986" s="35"/>
      <c r="BZQ986" s="34"/>
      <c r="BZX986" s="35"/>
      <c r="BZY986" s="34"/>
      <c r="CAF986" s="35"/>
      <c r="CAG986" s="34"/>
      <c r="CAN986" s="35"/>
      <c r="CAO986" s="34"/>
      <c r="CAV986" s="35"/>
      <c r="CAW986" s="34"/>
      <c r="CBD986" s="35"/>
      <c r="CBE986" s="34"/>
      <c r="CBL986" s="35"/>
      <c r="CBM986" s="34"/>
      <c r="CBT986" s="35"/>
      <c r="CBU986" s="34"/>
      <c r="CCB986" s="35"/>
      <c r="CCC986" s="34"/>
      <c r="CCJ986" s="35"/>
      <c r="CCK986" s="34"/>
      <c r="CCR986" s="35"/>
      <c r="CCS986" s="34"/>
      <c r="CCZ986" s="35"/>
      <c r="CDA986" s="34"/>
      <c r="CDH986" s="35"/>
      <c r="CDI986" s="34"/>
      <c r="CDP986" s="35"/>
      <c r="CDQ986" s="34"/>
      <c r="CDX986" s="35"/>
      <c r="CDY986" s="34"/>
      <c r="CEF986" s="35"/>
      <c r="CEG986" s="34"/>
      <c r="CEN986" s="35"/>
      <c r="CEO986" s="34"/>
      <c r="CEV986" s="35"/>
      <c r="CEW986" s="34"/>
      <c r="CFD986" s="35"/>
      <c r="CFE986" s="34"/>
      <c r="CFL986" s="35"/>
      <c r="CFM986" s="34"/>
      <c r="CFT986" s="35"/>
      <c r="CFU986" s="34"/>
      <c r="CGB986" s="35"/>
      <c r="CGC986" s="34"/>
      <c r="CGJ986" s="35"/>
      <c r="CGK986" s="34"/>
      <c r="CGR986" s="35"/>
      <c r="CGS986" s="34"/>
      <c r="CGZ986" s="35"/>
      <c r="CHA986" s="34"/>
      <c r="CHH986" s="35"/>
      <c r="CHI986" s="34"/>
      <c r="CHP986" s="35"/>
      <c r="CHQ986" s="34"/>
      <c r="CHX986" s="35"/>
      <c r="CHY986" s="34"/>
      <c r="CIF986" s="35"/>
      <c r="CIG986" s="34"/>
      <c r="CIN986" s="35"/>
      <c r="CIO986" s="34"/>
      <c r="CIV986" s="35"/>
      <c r="CIW986" s="34"/>
      <c r="CJD986" s="35"/>
      <c r="CJE986" s="34"/>
      <c r="CJL986" s="35"/>
      <c r="CJM986" s="34"/>
      <c r="CJT986" s="35"/>
      <c r="CJU986" s="34"/>
      <c r="CKB986" s="35"/>
      <c r="CKC986" s="34"/>
      <c r="CKJ986" s="35"/>
      <c r="CKK986" s="34"/>
      <c r="CKR986" s="35"/>
      <c r="CKS986" s="34"/>
      <c r="CKZ986" s="35"/>
      <c r="CLA986" s="34"/>
      <c r="CLH986" s="35"/>
      <c r="CLI986" s="34"/>
      <c r="CLP986" s="35"/>
      <c r="CLQ986" s="34"/>
      <c r="CLX986" s="35"/>
      <c r="CLY986" s="34"/>
      <c r="CMF986" s="35"/>
      <c r="CMG986" s="34"/>
      <c r="CMN986" s="35"/>
      <c r="CMO986" s="34"/>
      <c r="CMV986" s="35"/>
      <c r="CMW986" s="34"/>
      <c r="CND986" s="35"/>
      <c r="CNE986" s="34"/>
      <c r="CNL986" s="35"/>
      <c r="CNM986" s="34"/>
      <c r="CNT986" s="35"/>
      <c r="CNU986" s="34"/>
      <c r="COB986" s="35"/>
      <c r="COC986" s="34"/>
      <c r="COJ986" s="35"/>
      <c r="COK986" s="34"/>
      <c r="COR986" s="35"/>
      <c r="COS986" s="34"/>
      <c r="COZ986" s="35"/>
      <c r="CPA986" s="34"/>
      <c r="CPH986" s="35"/>
      <c r="CPI986" s="34"/>
      <c r="CPP986" s="35"/>
      <c r="CPQ986" s="34"/>
      <c r="CPX986" s="35"/>
      <c r="CPY986" s="34"/>
      <c r="CQF986" s="35"/>
      <c r="CQG986" s="34"/>
      <c r="CQN986" s="35"/>
      <c r="CQO986" s="34"/>
      <c r="CQV986" s="35"/>
      <c r="CQW986" s="34"/>
      <c r="CRD986" s="35"/>
      <c r="CRE986" s="34"/>
      <c r="CRL986" s="35"/>
      <c r="CRM986" s="34"/>
      <c r="CRT986" s="35"/>
      <c r="CRU986" s="34"/>
      <c r="CSB986" s="35"/>
      <c r="CSC986" s="34"/>
      <c r="CSJ986" s="35"/>
      <c r="CSK986" s="34"/>
      <c r="CSR986" s="35"/>
      <c r="CSS986" s="34"/>
      <c r="CSZ986" s="35"/>
      <c r="CTA986" s="34"/>
      <c r="CTH986" s="35"/>
      <c r="CTI986" s="34"/>
      <c r="CTP986" s="35"/>
      <c r="CTQ986" s="34"/>
      <c r="CTX986" s="35"/>
      <c r="CTY986" s="34"/>
      <c r="CUF986" s="35"/>
      <c r="CUG986" s="34"/>
      <c r="CUN986" s="35"/>
      <c r="CUO986" s="34"/>
      <c r="CUV986" s="35"/>
      <c r="CUW986" s="34"/>
      <c r="CVD986" s="35"/>
      <c r="CVE986" s="34"/>
      <c r="CVL986" s="35"/>
      <c r="CVM986" s="34"/>
      <c r="CVT986" s="35"/>
      <c r="CVU986" s="34"/>
      <c r="CWB986" s="35"/>
      <c r="CWC986" s="34"/>
      <c r="CWJ986" s="35"/>
      <c r="CWK986" s="34"/>
      <c r="CWR986" s="35"/>
      <c r="CWS986" s="34"/>
      <c r="CWZ986" s="35"/>
      <c r="CXA986" s="34"/>
      <c r="CXH986" s="35"/>
      <c r="CXI986" s="34"/>
      <c r="CXP986" s="35"/>
      <c r="CXQ986" s="34"/>
      <c r="CXX986" s="35"/>
      <c r="CXY986" s="34"/>
      <c r="CYF986" s="35"/>
      <c r="CYG986" s="34"/>
      <c r="CYN986" s="35"/>
      <c r="CYO986" s="34"/>
      <c r="CYV986" s="35"/>
      <c r="CYW986" s="34"/>
      <c r="CZD986" s="35"/>
      <c r="CZE986" s="34"/>
      <c r="CZL986" s="35"/>
      <c r="CZM986" s="34"/>
      <c r="CZT986" s="35"/>
      <c r="CZU986" s="34"/>
      <c r="DAB986" s="35"/>
      <c r="DAC986" s="34"/>
      <c r="DAJ986" s="35"/>
      <c r="DAK986" s="34"/>
      <c r="DAR986" s="35"/>
      <c r="DAS986" s="34"/>
      <c r="DAZ986" s="35"/>
      <c r="DBA986" s="34"/>
      <c r="DBH986" s="35"/>
      <c r="DBI986" s="34"/>
      <c r="DBP986" s="35"/>
      <c r="DBQ986" s="34"/>
      <c r="DBX986" s="35"/>
      <c r="DBY986" s="34"/>
      <c r="DCF986" s="35"/>
      <c r="DCG986" s="34"/>
      <c r="DCN986" s="35"/>
      <c r="DCO986" s="34"/>
      <c r="DCV986" s="35"/>
      <c r="DCW986" s="34"/>
      <c r="DDD986" s="35"/>
      <c r="DDE986" s="34"/>
      <c r="DDL986" s="35"/>
      <c r="DDM986" s="34"/>
      <c r="DDT986" s="35"/>
      <c r="DDU986" s="34"/>
      <c r="DEB986" s="35"/>
      <c r="DEC986" s="34"/>
      <c r="DEJ986" s="35"/>
      <c r="DEK986" s="34"/>
      <c r="DER986" s="35"/>
      <c r="DES986" s="34"/>
      <c r="DEZ986" s="35"/>
      <c r="DFA986" s="34"/>
      <c r="DFH986" s="35"/>
      <c r="DFI986" s="34"/>
      <c r="DFP986" s="35"/>
      <c r="DFQ986" s="34"/>
      <c r="DFX986" s="35"/>
      <c r="DFY986" s="34"/>
      <c r="DGF986" s="35"/>
      <c r="DGG986" s="34"/>
      <c r="DGN986" s="35"/>
      <c r="DGO986" s="34"/>
      <c r="DGV986" s="35"/>
      <c r="DGW986" s="34"/>
      <c r="DHD986" s="35"/>
      <c r="DHE986" s="34"/>
      <c r="DHL986" s="35"/>
      <c r="DHM986" s="34"/>
      <c r="DHT986" s="35"/>
      <c r="DHU986" s="34"/>
      <c r="DIB986" s="35"/>
      <c r="DIC986" s="34"/>
      <c r="DIJ986" s="35"/>
      <c r="DIK986" s="34"/>
      <c r="DIR986" s="35"/>
      <c r="DIS986" s="34"/>
      <c r="DIZ986" s="35"/>
      <c r="DJA986" s="34"/>
      <c r="DJH986" s="35"/>
      <c r="DJI986" s="34"/>
      <c r="DJP986" s="35"/>
      <c r="DJQ986" s="34"/>
      <c r="DJX986" s="35"/>
      <c r="DJY986" s="34"/>
      <c r="DKF986" s="35"/>
      <c r="DKG986" s="34"/>
      <c r="DKN986" s="35"/>
      <c r="DKO986" s="34"/>
      <c r="DKV986" s="35"/>
      <c r="DKW986" s="34"/>
      <c r="DLD986" s="35"/>
      <c r="DLE986" s="34"/>
      <c r="DLL986" s="35"/>
      <c r="DLM986" s="34"/>
      <c r="DLT986" s="35"/>
      <c r="DLU986" s="34"/>
      <c r="DMB986" s="35"/>
      <c r="DMC986" s="34"/>
      <c r="DMJ986" s="35"/>
      <c r="DMK986" s="34"/>
      <c r="DMR986" s="35"/>
      <c r="DMS986" s="34"/>
      <c r="DMZ986" s="35"/>
      <c r="DNA986" s="34"/>
      <c r="DNH986" s="35"/>
      <c r="DNI986" s="34"/>
      <c r="DNP986" s="35"/>
      <c r="DNQ986" s="34"/>
      <c r="DNX986" s="35"/>
      <c r="DNY986" s="34"/>
      <c r="DOF986" s="35"/>
      <c r="DOG986" s="34"/>
      <c r="DON986" s="35"/>
      <c r="DOO986" s="34"/>
      <c r="DOV986" s="35"/>
      <c r="DOW986" s="34"/>
      <c r="DPD986" s="35"/>
      <c r="DPE986" s="34"/>
      <c r="DPL986" s="35"/>
      <c r="DPM986" s="34"/>
      <c r="DPT986" s="35"/>
      <c r="DPU986" s="34"/>
      <c r="DQB986" s="35"/>
      <c r="DQC986" s="34"/>
      <c r="DQJ986" s="35"/>
      <c r="DQK986" s="34"/>
      <c r="DQR986" s="35"/>
      <c r="DQS986" s="34"/>
      <c r="DQZ986" s="35"/>
      <c r="DRA986" s="34"/>
      <c r="DRH986" s="35"/>
      <c r="DRI986" s="34"/>
      <c r="DRP986" s="35"/>
      <c r="DRQ986" s="34"/>
      <c r="DRX986" s="35"/>
      <c r="DRY986" s="34"/>
      <c r="DSF986" s="35"/>
      <c r="DSG986" s="34"/>
      <c r="DSN986" s="35"/>
      <c r="DSO986" s="34"/>
      <c r="DSV986" s="35"/>
      <c r="DSW986" s="34"/>
      <c r="DTD986" s="35"/>
      <c r="DTE986" s="34"/>
      <c r="DTL986" s="35"/>
      <c r="DTM986" s="34"/>
      <c r="DTT986" s="35"/>
      <c r="DTU986" s="34"/>
      <c r="DUB986" s="35"/>
      <c r="DUC986" s="34"/>
      <c r="DUJ986" s="35"/>
      <c r="DUK986" s="34"/>
      <c r="DUR986" s="35"/>
      <c r="DUS986" s="34"/>
      <c r="DUZ986" s="35"/>
      <c r="DVA986" s="34"/>
      <c r="DVH986" s="35"/>
      <c r="DVI986" s="34"/>
      <c r="DVP986" s="35"/>
      <c r="DVQ986" s="34"/>
      <c r="DVX986" s="35"/>
      <c r="DVY986" s="34"/>
      <c r="DWF986" s="35"/>
      <c r="DWG986" s="34"/>
      <c r="DWN986" s="35"/>
      <c r="DWO986" s="34"/>
      <c r="DWV986" s="35"/>
      <c r="DWW986" s="34"/>
      <c r="DXD986" s="35"/>
      <c r="DXE986" s="34"/>
      <c r="DXL986" s="35"/>
      <c r="DXM986" s="34"/>
      <c r="DXT986" s="35"/>
      <c r="DXU986" s="34"/>
      <c r="DYB986" s="35"/>
      <c r="DYC986" s="34"/>
      <c r="DYJ986" s="35"/>
      <c r="DYK986" s="34"/>
      <c r="DYR986" s="35"/>
      <c r="DYS986" s="34"/>
      <c r="DYZ986" s="35"/>
      <c r="DZA986" s="34"/>
      <c r="DZH986" s="35"/>
      <c r="DZI986" s="34"/>
      <c r="DZP986" s="35"/>
      <c r="DZQ986" s="34"/>
      <c r="DZX986" s="35"/>
      <c r="DZY986" s="34"/>
      <c r="EAF986" s="35"/>
      <c r="EAG986" s="34"/>
      <c r="EAN986" s="35"/>
      <c r="EAO986" s="34"/>
      <c r="EAV986" s="35"/>
      <c r="EAW986" s="34"/>
      <c r="EBD986" s="35"/>
      <c r="EBE986" s="34"/>
      <c r="EBL986" s="35"/>
      <c r="EBM986" s="34"/>
      <c r="EBT986" s="35"/>
      <c r="EBU986" s="34"/>
      <c r="ECB986" s="35"/>
      <c r="ECC986" s="34"/>
      <c r="ECJ986" s="35"/>
      <c r="ECK986" s="34"/>
      <c r="ECR986" s="35"/>
      <c r="ECS986" s="34"/>
      <c r="ECZ986" s="35"/>
      <c r="EDA986" s="34"/>
      <c r="EDH986" s="35"/>
      <c r="EDI986" s="34"/>
      <c r="EDP986" s="35"/>
      <c r="EDQ986" s="34"/>
      <c r="EDX986" s="35"/>
      <c r="EDY986" s="34"/>
      <c r="EEF986" s="35"/>
      <c r="EEG986" s="34"/>
      <c r="EEN986" s="35"/>
      <c r="EEO986" s="34"/>
      <c r="EEV986" s="35"/>
      <c r="EEW986" s="34"/>
      <c r="EFD986" s="35"/>
      <c r="EFE986" s="34"/>
      <c r="EFL986" s="35"/>
      <c r="EFM986" s="34"/>
      <c r="EFT986" s="35"/>
      <c r="EFU986" s="34"/>
      <c r="EGB986" s="35"/>
      <c r="EGC986" s="34"/>
      <c r="EGJ986" s="35"/>
      <c r="EGK986" s="34"/>
      <c r="EGR986" s="35"/>
      <c r="EGS986" s="34"/>
      <c r="EGZ986" s="35"/>
      <c r="EHA986" s="34"/>
      <c r="EHH986" s="35"/>
      <c r="EHI986" s="34"/>
      <c r="EHP986" s="35"/>
      <c r="EHQ986" s="34"/>
      <c r="EHX986" s="35"/>
      <c r="EHY986" s="34"/>
      <c r="EIF986" s="35"/>
      <c r="EIG986" s="34"/>
      <c r="EIN986" s="35"/>
      <c r="EIO986" s="34"/>
      <c r="EIV986" s="35"/>
      <c r="EIW986" s="34"/>
      <c r="EJD986" s="35"/>
      <c r="EJE986" s="34"/>
      <c r="EJL986" s="35"/>
      <c r="EJM986" s="34"/>
      <c r="EJT986" s="35"/>
      <c r="EJU986" s="34"/>
      <c r="EKB986" s="35"/>
      <c r="EKC986" s="34"/>
      <c r="EKJ986" s="35"/>
      <c r="EKK986" s="34"/>
      <c r="EKR986" s="35"/>
      <c r="EKS986" s="34"/>
      <c r="EKZ986" s="35"/>
      <c r="ELA986" s="34"/>
      <c r="ELH986" s="35"/>
      <c r="ELI986" s="34"/>
      <c r="ELP986" s="35"/>
      <c r="ELQ986" s="34"/>
      <c r="ELX986" s="35"/>
      <c r="ELY986" s="34"/>
      <c r="EMF986" s="35"/>
      <c r="EMG986" s="34"/>
      <c r="EMN986" s="35"/>
      <c r="EMO986" s="34"/>
      <c r="EMV986" s="35"/>
      <c r="EMW986" s="34"/>
      <c r="END986" s="35"/>
      <c r="ENE986" s="34"/>
      <c r="ENL986" s="35"/>
      <c r="ENM986" s="34"/>
      <c r="ENT986" s="35"/>
      <c r="ENU986" s="34"/>
      <c r="EOB986" s="35"/>
      <c r="EOC986" s="34"/>
      <c r="EOJ986" s="35"/>
      <c r="EOK986" s="34"/>
      <c r="EOR986" s="35"/>
      <c r="EOS986" s="34"/>
      <c r="EOZ986" s="35"/>
      <c r="EPA986" s="34"/>
      <c r="EPH986" s="35"/>
      <c r="EPI986" s="34"/>
      <c r="EPP986" s="35"/>
      <c r="EPQ986" s="34"/>
      <c r="EPX986" s="35"/>
      <c r="EPY986" s="34"/>
      <c r="EQF986" s="35"/>
      <c r="EQG986" s="34"/>
      <c r="EQN986" s="35"/>
      <c r="EQO986" s="34"/>
      <c r="EQV986" s="35"/>
      <c r="EQW986" s="34"/>
      <c r="ERD986" s="35"/>
      <c r="ERE986" s="34"/>
      <c r="ERL986" s="35"/>
      <c r="ERM986" s="34"/>
      <c r="ERT986" s="35"/>
      <c r="ERU986" s="34"/>
      <c r="ESB986" s="35"/>
      <c r="ESC986" s="34"/>
      <c r="ESJ986" s="35"/>
      <c r="ESK986" s="34"/>
      <c r="ESR986" s="35"/>
      <c r="ESS986" s="34"/>
      <c r="ESZ986" s="35"/>
      <c r="ETA986" s="34"/>
      <c r="ETH986" s="35"/>
      <c r="ETI986" s="34"/>
      <c r="ETP986" s="35"/>
      <c r="ETQ986" s="34"/>
      <c r="ETX986" s="35"/>
      <c r="ETY986" s="34"/>
      <c r="EUF986" s="35"/>
      <c r="EUG986" s="34"/>
      <c r="EUN986" s="35"/>
      <c r="EUO986" s="34"/>
      <c r="EUV986" s="35"/>
      <c r="EUW986" s="34"/>
      <c r="EVD986" s="35"/>
      <c r="EVE986" s="34"/>
      <c r="EVL986" s="35"/>
      <c r="EVM986" s="34"/>
      <c r="EVT986" s="35"/>
      <c r="EVU986" s="34"/>
      <c r="EWB986" s="35"/>
      <c r="EWC986" s="34"/>
      <c r="EWJ986" s="35"/>
      <c r="EWK986" s="34"/>
      <c r="EWR986" s="35"/>
      <c r="EWS986" s="34"/>
      <c r="EWZ986" s="35"/>
      <c r="EXA986" s="34"/>
      <c r="EXH986" s="35"/>
      <c r="EXI986" s="34"/>
      <c r="EXP986" s="35"/>
      <c r="EXQ986" s="34"/>
      <c r="EXX986" s="35"/>
      <c r="EXY986" s="34"/>
      <c r="EYF986" s="35"/>
      <c r="EYG986" s="34"/>
      <c r="EYN986" s="35"/>
      <c r="EYO986" s="34"/>
      <c r="EYV986" s="35"/>
      <c r="EYW986" s="34"/>
      <c r="EZD986" s="35"/>
      <c r="EZE986" s="34"/>
      <c r="EZL986" s="35"/>
      <c r="EZM986" s="34"/>
      <c r="EZT986" s="35"/>
      <c r="EZU986" s="34"/>
      <c r="FAB986" s="35"/>
      <c r="FAC986" s="34"/>
      <c r="FAJ986" s="35"/>
      <c r="FAK986" s="34"/>
      <c r="FAR986" s="35"/>
      <c r="FAS986" s="34"/>
      <c r="FAZ986" s="35"/>
      <c r="FBA986" s="34"/>
      <c r="FBH986" s="35"/>
      <c r="FBI986" s="34"/>
      <c r="FBP986" s="35"/>
      <c r="FBQ986" s="34"/>
      <c r="FBX986" s="35"/>
      <c r="FBY986" s="34"/>
      <c r="FCF986" s="35"/>
      <c r="FCG986" s="34"/>
      <c r="FCN986" s="35"/>
      <c r="FCO986" s="34"/>
      <c r="FCV986" s="35"/>
      <c r="FCW986" s="34"/>
      <c r="FDD986" s="35"/>
      <c r="FDE986" s="34"/>
      <c r="FDL986" s="35"/>
      <c r="FDM986" s="34"/>
      <c r="FDT986" s="35"/>
      <c r="FDU986" s="34"/>
      <c r="FEB986" s="35"/>
      <c r="FEC986" s="34"/>
      <c r="FEJ986" s="35"/>
      <c r="FEK986" s="34"/>
      <c r="FER986" s="35"/>
      <c r="FES986" s="34"/>
      <c r="FEZ986" s="35"/>
      <c r="FFA986" s="34"/>
      <c r="FFH986" s="35"/>
      <c r="FFI986" s="34"/>
      <c r="FFP986" s="35"/>
      <c r="FFQ986" s="34"/>
      <c r="FFX986" s="35"/>
      <c r="FFY986" s="34"/>
      <c r="FGF986" s="35"/>
      <c r="FGG986" s="34"/>
      <c r="FGN986" s="35"/>
      <c r="FGO986" s="34"/>
      <c r="FGV986" s="35"/>
      <c r="FGW986" s="34"/>
      <c r="FHD986" s="35"/>
      <c r="FHE986" s="34"/>
      <c r="FHL986" s="35"/>
      <c r="FHM986" s="34"/>
      <c r="FHT986" s="35"/>
      <c r="FHU986" s="34"/>
      <c r="FIB986" s="35"/>
      <c r="FIC986" s="34"/>
      <c r="FIJ986" s="35"/>
      <c r="FIK986" s="34"/>
      <c r="FIR986" s="35"/>
      <c r="FIS986" s="34"/>
      <c r="FIZ986" s="35"/>
      <c r="FJA986" s="34"/>
      <c r="FJH986" s="35"/>
      <c r="FJI986" s="34"/>
      <c r="FJP986" s="35"/>
      <c r="FJQ986" s="34"/>
      <c r="FJX986" s="35"/>
      <c r="FJY986" s="34"/>
      <c r="FKF986" s="35"/>
      <c r="FKG986" s="34"/>
      <c r="FKN986" s="35"/>
      <c r="FKO986" s="34"/>
      <c r="FKV986" s="35"/>
      <c r="FKW986" s="34"/>
      <c r="FLD986" s="35"/>
      <c r="FLE986" s="34"/>
      <c r="FLL986" s="35"/>
      <c r="FLM986" s="34"/>
      <c r="FLT986" s="35"/>
      <c r="FLU986" s="34"/>
      <c r="FMB986" s="35"/>
      <c r="FMC986" s="34"/>
      <c r="FMJ986" s="35"/>
      <c r="FMK986" s="34"/>
      <c r="FMR986" s="35"/>
      <c r="FMS986" s="34"/>
      <c r="FMZ986" s="35"/>
      <c r="FNA986" s="34"/>
      <c r="FNH986" s="35"/>
      <c r="FNI986" s="34"/>
      <c r="FNP986" s="35"/>
      <c r="FNQ986" s="34"/>
      <c r="FNX986" s="35"/>
      <c r="FNY986" s="34"/>
      <c r="FOF986" s="35"/>
      <c r="FOG986" s="34"/>
      <c r="FON986" s="35"/>
      <c r="FOO986" s="34"/>
      <c r="FOV986" s="35"/>
      <c r="FOW986" s="34"/>
      <c r="FPD986" s="35"/>
      <c r="FPE986" s="34"/>
      <c r="FPL986" s="35"/>
      <c r="FPM986" s="34"/>
      <c r="FPT986" s="35"/>
      <c r="FPU986" s="34"/>
      <c r="FQB986" s="35"/>
      <c r="FQC986" s="34"/>
      <c r="FQJ986" s="35"/>
      <c r="FQK986" s="34"/>
      <c r="FQR986" s="35"/>
      <c r="FQS986" s="34"/>
      <c r="FQZ986" s="35"/>
      <c r="FRA986" s="34"/>
      <c r="FRH986" s="35"/>
      <c r="FRI986" s="34"/>
      <c r="FRP986" s="35"/>
      <c r="FRQ986" s="34"/>
      <c r="FRX986" s="35"/>
      <c r="FRY986" s="34"/>
      <c r="FSF986" s="35"/>
      <c r="FSG986" s="34"/>
      <c r="FSN986" s="35"/>
      <c r="FSO986" s="34"/>
      <c r="FSV986" s="35"/>
      <c r="FSW986" s="34"/>
      <c r="FTD986" s="35"/>
      <c r="FTE986" s="34"/>
      <c r="FTL986" s="35"/>
      <c r="FTM986" s="34"/>
      <c r="FTT986" s="35"/>
      <c r="FTU986" s="34"/>
      <c r="FUB986" s="35"/>
      <c r="FUC986" s="34"/>
      <c r="FUJ986" s="35"/>
      <c r="FUK986" s="34"/>
      <c r="FUR986" s="35"/>
      <c r="FUS986" s="34"/>
      <c r="FUZ986" s="35"/>
      <c r="FVA986" s="34"/>
      <c r="FVH986" s="35"/>
      <c r="FVI986" s="34"/>
      <c r="FVP986" s="35"/>
      <c r="FVQ986" s="34"/>
      <c r="FVX986" s="35"/>
      <c r="FVY986" s="34"/>
      <c r="FWF986" s="35"/>
      <c r="FWG986" s="34"/>
      <c r="FWN986" s="35"/>
      <c r="FWO986" s="34"/>
      <c r="FWV986" s="35"/>
      <c r="FWW986" s="34"/>
      <c r="FXD986" s="35"/>
      <c r="FXE986" s="34"/>
      <c r="FXL986" s="35"/>
      <c r="FXM986" s="34"/>
      <c r="FXT986" s="35"/>
      <c r="FXU986" s="34"/>
      <c r="FYB986" s="35"/>
      <c r="FYC986" s="34"/>
      <c r="FYJ986" s="35"/>
      <c r="FYK986" s="34"/>
      <c r="FYR986" s="35"/>
      <c r="FYS986" s="34"/>
      <c r="FYZ986" s="35"/>
      <c r="FZA986" s="34"/>
      <c r="FZH986" s="35"/>
      <c r="FZI986" s="34"/>
      <c r="FZP986" s="35"/>
      <c r="FZQ986" s="34"/>
      <c r="FZX986" s="35"/>
      <c r="FZY986" s="34"/>
      <c r="GAF986" s="35"/>
      <c r="GAG986" s="34"/>
      <c r="GAN986" s="35"/>
      <c r="GAO986" s="34"/>
      <c r="GAV986" s="35"/>
      <c r="GAW986" s="34"/>
      <c r="GBD986" s="35"/>
      <c r="GBE986" s="34"/>
      <c r="GBL986" s="35"/>
      <c r="GBM986" s="34"/>
      <c r="GBT986" s="35"/>
      <c r="GBU986" s="34"/>
      <c r="GCB986" s="35"/>
      <c r="GCC986" s="34"/>
      <c r="GCJ986" s="35"/>
      <c r="GCK986" s="34"/>
      <c r="GCR986" s="35"/>
      <c r="GCS986" s="34"/>
      <c r="GCZ986" s="35"/>
      <c r="GDA986" s="34"/>
      <c r="GDH986" s="35"/>
      <c r="GDI986" s="34"/>
      <c r="GDP986" s="35"/>
      <c r="GDQ986" s="34"/>
      <c r="GDX986" s="35"/>
      <c r="GDY986" s="34"/>
      <c r="GEF986" s="35"/>
      <c r="GEG986" s="34"/>
      <c r="GEN986" s="35"/>
      <c r="GEO986" s="34"/>
      <c r="GEV986" s="35"/>
      <c r="GEW986" s="34"/>
      <c r="GFD986" s="35"/>
      <c r="GFE986" s="34"/>
      <c r="GFL986" s="35"/>
      <c r="GFM986" s="34"/>
      <c r="GFT986" s="35"/>
      <c r="GFU986" s="34"/>
      <c r="GGB986" s="35"/>
      <c r="GGC986" s="34"/>
      <c r="GGJ986" s="35"/>
      <c r="GGK986" s="34"/>
      <c r="GGR986" s="35"/>
      <c r="GGS986" s="34"/>
      <c r="GGZ986" s="35"/>
      <c r="GHA986" s="34"/>
      <c r="GHH986" s="35"/>
      <c r="GHI986" s="34"/>
      <c r="GHP986" s="35"/>
      <c r="GHQ986" s="34"/>
      <c r="GHX986" s="35"/>
      <c r="GHY986" s="34"/>
      <c r="GIF986" s="35"/>
      <c r="GIG986" s="34"/>
      <c r="GIN986" s="35"/>
      <c r="GIO986" s="34"/>
      <c r="GIV986" s="35"/>
      <c r="GIW986" s="34"/>
      <c r="GJD986" s="35"/>
      <c r="GJE986" s="34"/>
      <c r="GJL986" s="35"/>
      <c r="GJM986" s="34"/>
      <c r="GJT986" s="35"/>
      <c r="GJU986" s="34"/>
      <c r="GKB986" s="35"/>
      <c r="GKC986" s="34"/>
      <c r="GKJ986" s="35"/>
      <c r="GKK986" s="34"/>
      <c r="GKR986" s="35"/>
      <c r="GKS986" s="34"/>
      <c r="GKZ986" s="35"/>
      <c r="GLA986" s="34"/>
      <c r="GLH986" s="35"/>
      <c r="GLI986" s="34"/>
      <c r="GLP986" s="35"/>
      <c r="GLQ986" s="34"/>
      <c r="GLX986" s="35"/>
      <c r="GLY986" s="34"/>
      <c r="GMF986" s="35"/>
      <c r="GMG986" s="34"/>
      <c r="GMN986" s="35"/>
      <c r="GMO986" s="34"/>
      <c r="GMV986" s="35"/>
      <c r="GMW986" s="34"/>
      <c r="GND986" s="35"/>
      <c r="GNE986" s="34"/>
      <c r="GNL986" s="35"/>
      <c r="GNM986" s="34"/>
      <c r="GNT986" s="35"/>
      <c r="GNU986" s="34"/>
      <c r="GOB986" s="35"/>
      <c r="GOC986" s="34"/>
      <c r="GOJ986" s="35"/>
      <c r="GOK986" s="34"/>
      <c r="GOR986" s="35"/>
      <c r="GOS986" s="34"/>
      <c r="GOZ986" s="35"/>
      <c r="GPA986" s="34"/>
      <c r="GPH986" s="35"/>
      <c r="GPI986" s="34"/>
      <c r="GPP986" s="35"/>
      <c r="GPQ986" s="34"/>
      <c r="GPX986" s="35"/>
      <c r="GPY986" s="34"/>
      <c r="GQF986" s="35"/>
      <c r="GQG986" s="34"/>
      <c r="GQN986" s="35"/>
      <c r="GQO986" s="34"/>
      <c r="GQV986" s="35"/>
      <c r="GQW986" s="34"/>
      <c r="GRD986" s="35"/>
      <c r="GRE986" s="34"/>
      <c r="GRL986" s="35"/>
      <c r="GRM986" s="34"/>
      <c r="GRT986" s="35"/>
      <c r="GRU986" s="34"/>
      <c r="GSB986" s="35"/>
      <c r="GSC986" s="34"/>
      <c r="GSJ986" s="35"/>
      <c r="GSK986" s="34"/>
      <c r="GSR986" s="35"/>
      <c r="GSS986" s="34"/>
      <c r="GSZ986" s="35"/>
      <c r="GTA986" s="34"/>
      <c r="GTH986" s="35"/>
      <c r="GTI986" s="34"/>
      <c r="GTP986" s="35"/>
      <c r="GTQ986" s="34"/>
      <c r="GTX986" s="35"/>
      <c r="GTY986" s="34"/>
      <c r="GUF986" s="35"/>
      <c r="GUG986" s="34"/>
      <c r="GUN986" s="35"/>
      <c r="GUO986" s="34"/>
      <c r="GUV986" s="35"/>
      <c r="GUW986" s="34"/>
      <c r="GVD986" s="35"/>
      <c r="GVE986" s="34"/>
      <c r="GVL986" s="35"/>
      <c r="GVM986" s="34"/>
      <c r="GVT986" s="35"/>
      <c r="GVU986" s="34"/>
      <c r="GWB986" s="35"/>
      <c r="GWC986" s="34"/>
      <c r="GWJ986" s="35"/>
      <c r="GWK986" s="34"/>
      <c r="GWR986" s="35"/>
      <c r="GWS986" s="34"/>
      <c r="GWZ986" s="35"/>
      <c r="GXA986" s="34"/>
      <c r="GXH986" s="35"/>
      <c r="GXI986" s="34"/>
      <c r="GXP986" s="35"/>
      <c r="GXQ986" s="34"/>
      <c r="GXX986" s="35"/>
      <c r="GXY986" s="34"/>
      <c r="GYF986" s="35"/>
      <c r="GYG986" s="34"/>
      <c r="GYN986" s="35"/>
      <c r="GYO986" s="34"/>
      <c r="GYV986" s="35"/>
      <c r="GYW986" s="34"/>
      <c r="GZD986" s="35"/>
      <c r="GZE986" s="34"/>
      <c r="GZL986" s="35"/>
      <c r="GZM986" s="34"/>
      <c r="GZT986" s="35"/>
      <c r="GZU986" s="34"/>
      <c r="HAB986" s="35"/>
      <c r="HAC986" s="34"/>
      <c r="HAJ986" s="35"/>
      <c r="HAK986" s="34"/>
      <c r="HAR986" s="35"/>
      <c r="HAS986" s="34"/>
      <c r="HAZ986" s="35"/>
      <c r="HBA986" s="34"/>
      <c r="HBH986" s="35"/>
      <c r="HBI986" s="34"/>
      <c r="HBP986" s="35"/>
      <c r="HBQ986" s="34"/>
      <c r="HBX986" s="35"/>
      <c r="HBY986" s="34"/>
      <c r="HCF986" s="35"/>
      <c r="HCG986" s="34"/>
      <c r="HCN986" s="35"/>
      <c r="HCO986" s="34"/>
      <c r="HCV986" s="35"/>
      <c r="HCW986" s="34"/>
      <c r="HDD986" s="35"/>
      <c r="HDE986" s="34"/>
      <c r="HDL986" s="35"/>
      <c r="HDM986" s="34"/>
      <c r="HDT986" s="35"/>
      <c r="HDU986" s="34"/>
      <c r="HEB986" s="35"/>
      <c r="HEC986" s="34"/>
      <c r="HEJ986" s="35"/>
      <c r="HEK986" s="34"/>
      <c r="HER986" s="35"/>
      <c r="HES986" s="34"/>
      <c r="HEZ986" s="35"/>
      <c r="HFA986" s="34"/>
      <c r="HFH986" s="35"/>
      <c r="HFI986" s="34"/>
      <c r="HFP986" s="35"/>
      <c r="HFQ986" s="34"/>
      <c r="HFX986" s="35"/>
      <c r="HFY986" s="34"/>
      <c r="HGF986" s="35"/>
      <c r="HGG986" s="34"/>
      <c r="HGN986" s="35"/>
      <c r="HGO986" s="34"/>
      <c r="HGV986" s="35"/>
      <c r="HGW986" s="34"/>
      <c r="HHD986" s="35"/>
      <c r="HHE986" s="34"/>
      <c r="HHL986" s="35"/>
      <c r="HHM986" s="34"/>
      <c r="HHT986" s="35"/>
      <c r="HHU986" s="34"/>
      <c r="HIB986" s="35"/>
      <c r="HIC986" s="34"/>
      <c r="HIJ986" s="35"/>
      <c r="HIK986" s="34"/>
      <c r="HIR986" s="35"/>
      <c r="HIS986" s="34"/>
      <c r="HIZ986" s="35"/>
      <c r="HJA986" s="34"/>
      <c r="HJH986" s="35"/>
      <c r="HJI986" s="34"/>
      <c r="HJP986" s="35"/>
      <c r="HJQ986" s="34"/>
      <c r="HJX986" s="35"/>
      <c r="HJY986" s="34"/>
      <c r="HKF986" s="35"/>
      <c r="HKG986" s="34"/>
      <c r="HKN986" s="35"/>
      <c r="HKO986" s="34"/>
      <c r="HKV986" s="35"/>
      <c r="HKW986" s="34"/>
      <c r="HLD986" s="35"/>
      <c r="HLE986" s="34"/>
      <c r="HLL986" s="35"/>
      <c r="HLM986" s="34"/>
      <c r="HLT986" s="35"/>
      <c r="HLU986" s="34"/>
      <c r="HMB986" s="35"/>
      <c r="HMC986" s="34"/>
      <c r="HMJ986" s="35"/>
      <c r="HMK986" s="34"/>
      <c r="HMR986" s="35"/>
      <c r="HMS986" s="34"/>
      <c r="HMZ986" s="35"/>
      <c r="HNA986" s="34"/>
      <c r="HNH986" s="35"/>
      <c r="HNI986" s="34"/>
      <c r="HNP986" s="35"/>
      <c r="HNQ986" s="34"/>
      <c r="HNX986" s="35"/>
      <c r="HNY986" s="34"/>
      <c r="HOF986" s="35"/>
      <c r="HOG986" s="34"/>
      <c r="HON986" s="35"/>
      <c r="HOO986" s="34"/>
      <c r="HOV986" s="35"/>
      <c r="HOW986" s="34"/>
      <c r="HPD986" s="35"/>
      <c r="HPE986" s="34"/>
      <c r="HPL986" s="35"/>
      <c r="HPM986" s="34"/>
      <c r="HPT986" s="35"/>
      <c r="HPU986" s="34"/>
      <c r="HQB986" s="35"/>
      <c r="HQC986" s="34"/>
      <c r="HQJ986" s="35"/>
      <c r="HQK986" s="34"/>
      <c r="HQR986" s="35"/>
      <c r="HQS986" s="34"/>
      <c r="HQZ986" s="35"/>
      <c r="HRA986" s="34"/>
      <c r="HRH986" s="35"/>
      <c r="HRI986" s="34"/>
      <c r="HRP986" s="35"/>
      <c r="HRQ986" s="34"/>
      <c r="HRX986" s="35"/>
      <c r="HRY986" s="34"/>
      <c r="HSF986" s="35"/>
      <c r="HSG986" s="34"/>
      <c r="HSN986" s="35"/>
      <c r="HSO986" s="34"/>
      <c r="HSV986" s="35"/>
      <c r="HSW986" s="34"/>
      <c r="HTD986" s="35"/>
      <c r="HTE986" s="34"/>
      <c r="HTL986" s="35"/>
      <c r="HTM986" s="34"/>
      <c r="HTT986" s="35"/>
      <c r="HTU986" s="34"/>
      <c r="HUB986" s="35"/>
      <c r="HUC986" s="34"/>
      <c r="HUJ986" s="35"/>
      <c r="HUK986" s="34"/>
      <c r="HUR986" s="35"/>
      <c r="HUS986" s="34"/>
      <c r="HUZ986" s="35"/>
      <c r="HVA986" s="34"/>
      <c r="HVH986" s="35"/>
      <c r="HVI986" s="34"/>
      <c r="HVP986" s="35"/>
      <c r="HVQ986" s="34"/>
      <c r="HVX986" s="35"/>
      <c r="HVY986" s="34"/>
      <c r="HWF986" s="35"/>
      <c r="HWG986" s="34"/>
      <c r="HWN986" s="35"/>
      <c r="HWO986" s="34"/>
      <c r="HWV986" s="35"/>
      <c r="HWW986" s="34"/>
      <c r="HXD986" s="35"/>
      <c r="HXE986" s="34"/>
      <c r="HXL986" s="35"/>
      <c r="HXM986" s="34"/>
      <c r="HXT986" s="35"/>
      <c r="HXU986" s="34"/>
      <c r="HYB986" s="35"/>
      <c r="HYC986" s="34"/>
      <c r="HYJ986" s="35"/>
      <c r="HYK986" s="34"/>
      <c r="HYR986" s="35"/>
      <c r="HYS986" s="34"/>
      <c r="HYZ986" s="35"/>
      <c r="HZA986" s="34"/>
      <c r="HZH986" s="35"/>
      <c r="HZI986" s="34"/>
      <c r="HZP986" s="35"/>
      <c r="HZQ986" s="34"/>
      <c r="HZX986" s="35"/>
      <c r="HZY986" s="34"/>
      <c r="IAF986" s="35"/>
      <c r="IAG986" s="34"/>
      <c r="IAN986" s="35"/>
      <c r="IAO986" s="34"/>
      <c r="IAV986" s="35"/>
      <c r="IAW986" s="34"/>
      <c r="IBD986" s="35"/>
      <c r="IBE986" s="34"/>
      <c r="IBL986" s="35"/>
      <c r="IBM986" s="34"/>
      <c r="IBT986" s="35"/>
      <c r="IBU986" s="34"/>
      <c r="ICB986" s="35"/>
      <c r="ICC986" s="34"/>
      <c r="ICJ986" s="35"/>
      <c r="ICK986" s="34"/>
      <c r="ICR986" s="35"/>
      <c r="ICS986" s="34"/>
      <c r="ICZ986" s="35"/>
      <c r="IDA986" s="34"/>
      <c r="IDH986" s="35"/>
      <c r="IDI986" s="34"/>
      <c r="IDP986" s="35"/>
      <c r="IDQ986" s="34"/>
      <c r="IDX986" s="35"/>
      <c r="IDY986" s="34"/>
      <c r="IEF986" s="35"/>
      <c r="IEG986" s="34"/>
      <c r="IEN986" s="35"/>
      <c r="IEO986" s="34"/>
      <c r="IEV986" s="35"/>
      <c r="IEW986" s="34"/>
      <c r="IFD986" s="35"/>
      <c r="IFE986" s="34"/>
      <c r="IFL986" s="35"/>
      <c r="IFM986" s="34"/>
      <c r="IFT986" s="35"/>
      <c r="IFU986" s="34"/>
      <c r="IGB986" s="35"/>
      <c r="IGC986" s="34"/>
      <c r="IGJ986" s="35"/>
      <c r="IGK986" s="34"/>
      <c r="IGR986" s="35"/>
      <c r="IGS986" s="34"/>
      <c r="IGZ986" s="35"/>
      <c r="IHA986" s="34"/>
      <c r="IHH986" s="35"/>
      <c r="IHI986" s="34"/>
      <c r="IHP986" s="35"/>
      <c r="IHQ986" s="34"/>
      <c r="IHX986" s="35"/>
      <c r="IHY986" s="34"/>
      <c r="IIF986" s="35"/>
      <c r="IIG986" s="34"/>
      <c r="IIN986" s="35"/>
      <c r="IIO986" s="34"/>
      <c r="IIV986" s="35"/>
      <c r="IIW986" s="34"/>
      <c r="IJD986" s="35"/>
      <c r="IJE986" s="34"/>
      <c r="IJL986" s="35"/>
      <c r="IJM986" s="34"/>
      <c r="IJT986" s="35"/>
      <c r="IJU986" s="34"/>
      <c r="IKB986" s="35"/>
      <c r="IKC986" s="34"/>
      <c r="IKJ986" s="35"/>
      <c r="IKK986" s="34"/>
      <c r="IKR986" s="35"/>
      <c r="IKS986" s="34"/>
      <c r="IKZ986" s="35"/>
      <c r="ILA986" s="34"/>
      <c r="ILH986" s="35"/>
      <c r="ILI986" s="34"/>
      <c r="ILP986" s="35"/>
      <c r="ILQ986" s="34"/>
      <c r="ILX986" s="35"/>
      <c r="ILY986" s="34"/>
      <c r="IMF986" s="35"/>
      <c r="IMG986" s="34"/>
      <c r="IMN986" s="35"/>
      <c r="IMO986" s="34"/>
      <c r="IMV986" s="35"/>
      <c r="IMW986" s="34"/>
      <c r="IND986" s="35"/>
      <c r="INE986" s="34"/>
      <c r="INL986" s="35"/>
      <c r="INM986" s="34"/>
      <c r="INT986" s="35"/>
      <c r="INU986" s="34"/>
      <c r="IOB986" s="35"/>
      <c r="IOC986" s="34"/>
      <c r="IOJ986" s="35"/>
      <c r="IOK986" s="34"/>
      <c r="IOR986" s="35"/>
      <c r="IOS986" s="34"/>
      <c r="IOZ986" s="35"/>
      <c r="IPA986" s="34"/>
      <c r="IPH986" s="35"/>
      <c r="IPI986" s="34"/>
      <c r="IPP986" s="35"/>
      <c r="IPQ986" s="34"/>
      <c r="IPX986" s="35"/>
      <c r="IPY986" s="34"/>
      <c r="IQF986" s="35"/>
      <c r="IQG986" s="34"/>
      <c r="IQN986" s="35"/>
      <c r="IQO986" s="34"/>
      <c r="IQV986" s="35"/>
      <c r="IQW986" s="34"/>
      <c r="IRD986" s="35"/>
      <c r="IRE986" s="34"/>
      <c r="IRL986" s="35"/>
      <c r="IRM986" s="34"/>
      <c r="IRT986" s="35"/>
      <c r="IRU986" s="34"/>
      <c r="ISB986" s="35"/>
      <c r="ISC986" s="34"/>
      <c r="ISJ986" s="35"/>
      <c r="ISK986" s="34"/>
      <c r="ISR986" s="35"/>
      <c r="ISS986" s="34"/>
      <c r="ISZ986" s="35"/>
      <c r="ITA986" s="34"/>
      <c r="ITH986" s="35"/>
      <c r="ITI986" s="34"/>
      <c r="ITP986" s="35"/>
      <c r="ITQ986" s="34"/>
      <c r="ITX986" s="35"/>
      <c r="ITY986" s="34"/>
      <c r="IUF986" s="35"/>
      <c r="IUG986" s="34"/>
      <c r="IUN986" s="35"/>
      <c r="IUO986" s="34"/>
      <c r="IUV986" s="35"/>
      <c r="IUW986" s="34"/>
      <c r="IVD986" s="35"/>
      <c r="IVE986" s="34"/>
      <c r="IVL986" s="35"/>
      <c r="IVM986" s="34"/>
      <c r="IVT986" s="35"/>
      <c r="IVU986" s="34"/>
      <c r="IWB986" s="35"/>
      <c r="IWC986" s="34"/>
      <c r="IWJ986" s="35"/>
      <c r="IWK986" s="34"/>
      <c r="IWR986" s="35"/>
      <c r="IWS986" s="34"/>
      <c r="IWZ986" s="35"/>
      <c r="IXA986" s="34"/>
      <c r="IXH986" s="35"/>
      <c r="IXI986" s="34"/>
      <c r="IXP986" s="35"/>
      <c r="IXQ986" s="34"/>
      <c r="IXX986" s="35"/>
      <c r="IXY986" s="34"/>
      <c r="IYF986" s="35"/>
      <c r="IYG986" s="34"/>
      <c r="IYN986" s="35"/>
      <c r="IYO986" s="34"/>
      <c r="IYV986" s="35"/>
      <c r="IYW986" s="34"/>
      <c r="IZD986" s="35"/>
      <c r="IZE986" s="34"/>
      <c r="IZL986" s="35"/>
      <c r="IZM986" s="34"/>
      <c r="IZT986" s="35"/>
      <c r="IZU986" s="34"/>
      <c r="JAB986" s="35"/>
      <c r="JAC986" s="34"/>
      <c r="JAJ986" s="35"/>
      <c r="JAK986" s="34"/>
      <c r="JAR986" s="35"/>
      <c r="JAS986" s="34"/>
      <c r="JAZ986" s="35"/>
      <c r="JBA986" s="34"/>
      <c r="JBH986" s="35"/>
      <c r="JBI986" s="34"/>
      <c r="JBP986" s="35"/>
      <c r="JBQ986" s="34"/>
      <c r="JBX986" s="35"/>
      <c r="JBY986" s="34"/>
      <c r="JCF986" s="35"/>
      <c r="JCG986" s="34"/>
      <c r="JCN986" s="35"/>
      <c r="JCO986" s="34"/>
      <c r="JCV986" s="35"/>
      <c r="JCW986" s="34"/>
      <c r="JDD986" s="35"/>
      <c r="JDE986" s="34"/>
      <c r="JDL986" s="35"/>
      <c r="JDM986" s="34"/>
      <c r="JDT986" s="35"/>
      <c r="JDU986" s="34"/>
      <c r="JEB986" s="35"/>
      <c r="JEC986" s="34"/>
      <c r="JEJ986" s="35"/>
      <c r="JEK986" s="34"/>
      <c r="JER986" s="35"/>
      <c r="JES986" s="34"/>
      <c r="JEZ986" s="35"/>
      <c r="JFA986" s="34"/>
      <c r="JFH986" s="35"/>
      <c r="JFI986" s="34"/>
      <c r="JFP986" s="35"/>
      <c r="JFQ986" s="34"/>
      <c r="JFX986" s="35"/>
      <c r="JFY986" s="34"/>
      <c r="JGF986" s="35"/>
      <c r="JGG986" s="34"/>
      <c r="JGN986" s="35"/>
      <c r="JGO986" s="34"/>
      <c r="JGV986" s="35"/>
      <c r="JGW986" s="34"/>
      <c r="JHD986" s="35"/>
      <c r="JHE986" s="34"/>
      <c r="JHL986" s="35"/>
      <c r="JHM986" s="34"/>
      <c r="JHT986" s="35"/>
      <c r="JHU986" s="34"/>
      <c r="JIB986" s="35"/>
      <c r="JIC986" s="34"/>
      <c r="JIJ986" s="35"/>
      <c r="JIK986" s="34"/>
      <c r="JIR986" s="35"/>
      <c r="JIS986" s="34"/>
      <c r="JIZ986" s="35"/>
      <c r="JJA986" s="34"/>
      <c r="JJH986" s="35"/>
      <c r="JJI986" s="34"/>
      <c r="JJP986" s="35"/>
      <c r="JJQ986" s="34"/>
      <c r="JJX986" s="35"/>
      <c r="JJY986" s="34"/>
      <c r="JKF986" s="35"/>
      <c r="JKG986" s="34"/>
      <c r="JKN986" s="35"/>
      <c r="JKO986" s="34"/>
      <c r="JKV986" s="35"/>
      <c r="JKW986" s="34"/>
      <c r="JLD986" s="35"/>
      <c r="JLE986" s="34"/>
      <c r="JLL986" s="35"/>
      <c r="JLM986" s="34"/>
      <c r="JLT986" s="35"/>
      <c r="JLU986" s="34"/>
      <c r="JMB986" s="35"/>
      <c r="JMC986" s="34"/>
      <c r="JMJ986" s="35"/>
      <c r="JMK986" s="34"/>
      <c r="JMR986" s="35"/>
      <c r="JMS986" s="34"/>
      <c r="JMZ986" s="35"/>
      <c r="JNA986" s="34"/>
      <c r="JNH986" s="35"/>
      <c r="JNI986" s="34"/>
      <c r="JNP986" s="35"/>
      <c r="JNQ986" s="34"/>
      <c r="JNX986" s="35"/>
      <c r="JNY986" s="34"/>
      <c r="JOF986" s="35"/>
      <c r="JOG986" s="34"/>
      <c r="JON986" s="35"/>
      <c r="JOO986" s="34"/>
      <c r="JOV986" s="35"/>
      <c r="JOW986" s="34"/>
      <c r="JPD986" s="35"/>
      <c r="JPE986" s="34"/>
      <c r="JPL986" s="35"/>
      <c r="JPM986" s="34"/>
      <c r="JPT986" s="35"/>
      <c r="JPU986" s="34"/>
      <c r="JQB986" s="35"/>
      <c r="JQC986" s="34"/>
      <c r="JQJ986" s="35"/>
      <c r="JQK986" s="34"/>
      <c r="JQR986" s="35"/>
      <c r="JQS986" s="34"/>
      <c r="JQZ986" s="35"/>
      <c r="JRA986" s="34"/>
      <c r="JRH986" s="35"/>
      <c r="JRI986" s="34"/>
      <c r="JRP986" s="35"/>
      <c r="JRQ986" s="34"/>
      <c r="JRX986" s="35"/>
      <c r="JRY986" s="34"/>
      <c r="JSF986" s="35"/>
      <c r="JSG986" s="34"/>
      <c r="JSN986" s="35"/>
      <c r="JSO986" s="34"/>
      <c r="JSV986" s="35"/>
      <c r="JSW986" s="34"/>
      <c r="JTD986" s="35"/>
      <c r="JTE986" s="34"/>
      <c r="JTL986" s="35"/>
      <c r="JTM986" s="34"/>
      <c r="JTT986" s="35"/>
      <c r="JTU986" s="34"/>
      <c r="JUB986" s="35"/>
      <c r="JUC986" s="34"/>
      <c r="JUJ986" s="35"/>
      <c r="JUK986" s="34"/>
      <c r="JUR986" s="35"/>
      <c r="JUS986" s="34"/>
      <c r="JUZ986" s="35"/>
      <c r="JVA986" s="34"/>
      <c r="JVH986" s="35"/>
      <c r="JVI986" s="34"/>
      <c r="JVP986" s="35"/>
      <c r="JVQ986" s="34"/>
      <c r="JVX986" s="35"/>
      <c r="JVY986" s="34"/>
      <c r="JWF986" s="35"/>
      <c r="JWG986" s="34"/>
      <c r="JWN986" s="35"/>
      <c r="JWO986" s="34"/>
      <c r="JWV986" s="35"/>
      <c r="JWW986" s="34"/>
      <c r="JXD986" s="35"/>
      <c r="JXE986" s="34"/>
      <c r="JXL986" s="35"/>
      <c r="JXM986" s="34"/>
      <c r="JXT986" s="35"/>
      <c r="JXU986" s="34"/>
      <c r="JYB986" s="35"/>
      <c r="JYC986" s="34"/>
      <c r="JYJ986" s="35"/>
      <c r="JYK986" s="34"/>
      <c r="JYR986" s="35"/>
      <c r="JYS986" s="34"/>
      <c r="JYZ986" s="35"/>
      <c r="JZA986" s="34"/>
      <c r="JZH986" s="35"/>
      <c r="JZI986" s="34"/>
      <c r="JZP986" s="35"/>
      <c r="JZQ986" s="34"/>
      <c r="JZX986" s="35"/>
      <c r="JZY986" s="34"/>
      <c r="KAF986" s="35"/>
      <c r="KAG986" s="34"/>
      <c r="KAN986" s="35"/>
      <c r="KAO986" s="34"/>
      <c r="KAV986" s="35"/>
      <c r="KAW986" s="34"/>
      <c r="KBD986" s="35"/>
      <c r="KBE986" s="34"/>
      <c r="KBL986" s="35"/>
      <c r="KBM986" s="34"/>
      <c r="KBT986" s="35"/>
      <c r="KBU986" s="34"/>
      <c r="KCB986" s="35"/>
      <c r="KCC986" s="34"/>
      <c r="KCJ986" s="35"/>
      <c r="KCK986" s="34"/>
      <c r="KCR986" s="35"/>
      <c r="KCS986" s="34"/>
      <c r="KCZ986" s="35"/>
      <c r="KDA986" s="34"/>
      <c r="KDH986" s="35"/>
      <c r="KDI986" s="34"/>
      <c r="KDP986" s="35"/>
      <c r="KDQ986" s="34"/>
      <c r="KDX986" s="35"/>
      <c r="KDY986" s="34"/>
      <c r="KEF986" s="35"/>
      <c r="KEG986" s="34"/>
      <c r="KEN986" s="35"/>
      <c r="KEO986" s="34"/>
      <c r="KEV986" s="35"/>
      <c r="KEW986" s="34"/>
      <c r="KFD986" s="35"/>
      <c r="KFE986" s="34"/>
      <c r="KFL986" s="35"/>
      <c r="KFM986" s="34"/>
      <c r="KFT986" s="35"/>
      <c r="KFU986" s="34"/>
      <c r="KGB986" s="35"/>
      <c r="KGC986" s="34"/>
      <c r="KGJ986" s="35"/>
      <c r="KGK986" s="34"/>
      <c r="KGR986" s="35"/>
      <c r="KGS986" s="34"/>
      <c r="KGZ986" s="35"/>
      <c r="KHA986" s="34"/>
      <c r="KHH986" s="35"/>
      <c r="KHI986" s="34"/>
      <c r="KHP986" s="35"/>
      <c r="KHQ986" s="34"/>
      <c r="KHX986" s="35"/>
      <c r="KHY986" s="34"/>
      <c r="KIF986" s="35"/>
      <c r="KIG986" s="34"/>
      <c r="KIN986" s="35"/>
      <c r="KIO986" s="34"/>
      <c r="KIV986" s="35"/>
      <c r="KIW986" s="34"/>
      <c r="KJD986" s="35"/>
      <c r="KJE986" s="34"/>
      <c r="KJL986" s="35"/>
      <c r="KJM986" s="34"/>
      <c r="KJT986" s="35"/>
      <c r="KJU986" s="34"/>
      <c r="KKB986" s="35"/>
      <c r="KKC986" s="34"/>
      <c r="KKJ986" s="35"/>
      <c r="KKK986" s="34"/>
      <c r="KKR986" s="35"/>
      <c r="KKS986" s="34"/>
      <c r="KKZ986" s="35"/>
      <c r="KLA986" s="34"/>
      <c r="KLH986" s="35"/>
      <c r="KLI986" s="34"/>
      <c r="KLP986" s="35"/>
      <c r="KLQ986" s="34"/>
      <c r="KLX986" s="35"/>
      <c r="KLY986" s="34"/>
      <c r="KMF986" s="35"/>
      <c r="KMG986" s="34"/>
      <c r="KMN986" s="35"/>
      <c r="KMO986" s="34"/>
      <c r="KMV986" s="35"/>
      <c r="KMW986" s="34"/>
      <c r="KND986" s="35"/>
      <c r="KNE986" s="34"/>
      <c r="KNL986" s="35"/>
      <c r="KNM986" s="34"/>
      <c r="KNT986" s="35"/>
      <c r="KNU986" s="34"/>
      <c r="KOB986" s="35"/>
      <c r="KOC986" s="34"/>
      <c r="KOJ986" s="35"/>
      <c r="KOK986" s="34"/>
      <c r="KOR986" s="35"/>
      <c r="KOS986" s="34"/>
      <c r="KOZ986" s="35"/>
      <c r="KPA986" s="34"/>
      <c r="KPH986" s="35"/>
      <c r="KPI986" s="34"/>
      <c r="KPP986" s="35"/>
      <c r="KPQ986" s="34"/>
      <c r="KPX986" s="35"/>
      <c r="KPY986" s="34"/>
      <c r="KQF986" s="35"/>
      <c r="KQG986" s="34"/>
      <c r="KQN986" s="35"/>
      <c r="KQO986" s="34"/>
      <c r="KQV986" s="35"/>
      <c r="KQW986" s="34"/>
      <c r="KRD986" s="35"/>
      <c r="KRE986" s="34"/>
      <c r="KRL986" s="35"/>
      <c r="KRM986" s="34"/>
      <c r="KRT986" s="35"/>
      <c r="KRU986" s="34"/>
      <c r="KSB986" s="35"/>
      <c r="KSC986" s="34"/>
      <c r="KSJ986" s="35"/>
      <c r="KSK986" s="34"/>
      <c r="KSR986" s="35"/>
      <c r="KSS986" s="34"/>
      <c r="KSZ986" s="35"/>
      <c r="KTA986" s="34"/>
      <c r="KTH986" s="35"/>
      <c r="KTI986" s="34"/>
      <c r="KTP986" s="35"/>
      <c r="KTQ986" s="34"/>
      <c r="KTX986" s="35"/>
      <c r="KTY986" s="34"/>
      <c r="KUF986" s="35"/>
      <c r="KUG986" s="34"/>
      <c r="KUN986" s="35"/>
      <c r="KUO986" s="34"/>
      <c r="KUV986" s="35"/>
      <c r="KUW986" s="34"/>
      <c r="KVD986" s="35"/>
      <c r="KVE986" s="34"/>
      <c r="KVL986" s="35"/>
      <c r="KVM986" s="34"/>
      <c r="KVT986" s="35"/>
      <c r="KVU986" s="34"/>
      <c r="KWB986" s="35"/>
      <c r="KWC986" s="34"/>
      <c r="KWJ986" s="35"/>
      <c r="KWK986" s="34"/>
      <c r="KWR986" s="35"/>
      <c r="KWS986" s="34"/>
      <c r="KWZ986" s="35"/>
      <c r="KXA986" s="34"/>
      <c r="KXH986" s="35"/>
      <c r="KXI986" s="34"/>
      <c r="KXP986" s="35"/>
      <c r="KXQ986" s="34"/>
      <c r="KXX986" s="35"/>
      <c r="KXY986" s="34"/>
      <c r="KYF986" s="35"/>
      <c r="KYG986" s="34"/>
      <c r="KYN986" s="35"/>
      <c r="KYO986" s="34"/>
      <c r="KYV986" s="35"/>
      <c r="KYW986" s="34"/>
      <c r="KZD986" s="35"/>
      <c r="KZE986" s="34"/>
      <c r="KZL986" s="35"/>
      <c r="KZM986" s="34"/>
      <c r="KZT986" s="35"/>
      <c r="KZU986" s="34"/>
      <c r="LAB986" s="35"/>
      <c r="LAC986" s="34"/>
      <c r="LAJ986" s="35"/>
      <c r="LAK986" s="34"/>
      <c r="LAR986" s="35"/>
      <c r="LAS986" s="34"/>
      <c r="LAZ986" s="35"/>
      <c r="LBA986" s="34"/>
      <c r="LBH986" s="35"/>
      <c r="LBI986" s="34"/>
      <c r="LBP986" s="35"/>
      <c r="LBQ986" s="34"/>
      <c r="LBX986" s="35"/>
      <c r="LBY986" s="34"/>
      <c r="LCF986" s="35"/>
      <c r="LCG986" s="34"/>
      <c r="LCN986" s="35"/>
      <c r="LCO986" s="34"/>
      <c r="LCV986" s="35"/>
      <c r="LCW986" s="34"/>
      <c r="LDD986" s="35"/>
      <c r="LDE986" s="34"/>
      <c r="LDL986" s="35"/>
      <c r="LDM986" s="34"/>
      <c r="LDT986" s="35"/>
      <c r="LDU986" s="34"/>
      <c r="LEB986" s="35"/>
      <c r="LEC986" s="34"/>
      <c r="LEJ986" s="35"/>
      <c r="LEK986" s="34"/>
      <c r="LER986" s="35"/>
      <c r="LES986" s="34"/>
      <c r="LEZ986" s="35"/>
      <c r="LFA986" s="34"/>
      <c r="LFH986" s="35"/>
      <c r="LFI986" s="34"/>
      <c r="LFP986" s="35"/>
      <c r="LFQ986" s="34"/>
      <c r="LFX986" s="35"/>
      <c r="LFY986" s="34"/>
      <c r="LGF986" s="35"/>
      <c r="LGG986" s="34"/>
      <c r="LGN986" s="35"/>
      <c r="LGO986" s="34"/>
      <c r="LGV986" s="35"/>
      <c r="LGW986" s="34"/>
      <c r="LHD986" s="35"/>
      <c r="LHE986" s="34"/>
      <c r="LHL986" s="35"/>
      <c r="LHM986" s="34"/>
      <c r="LHT986" s="35"/>
      <c r="LHU986" s="34"/>
      <c r="LIB986" s="35"/>
      <c r="LIC986" s="34"/>
      <c r="LIJ986" s="35"/>
      <c r="LIK986" s="34"/>
      <c r="LIR986" s="35"/>
      <c r="LIS986" s="34"/>
      <c r="LIZ986" s="35"/>
      <c r="LJA986" s="34"/>
      <c r="LJH986" s="35"/>
      <c r="LJI986" s="34"/>
      <c r="LJP986" s="35"/>
      <c r="LJQ986" s="34"/>
      <c r="LJX986" s="35"/>
      <c r="LJY986" s="34"/>
      <c r="LKF986" s="35"/>
      <c r="LKG986" s="34"/>
      <c r="LKN986" s="35"/>
      <c r="LKO986" s="34"/>
      <c r="LKV986" s="35"/>
      <c r="LKW986" s="34"/>
      <c r="LLD986" s="35"/>
      <c r="LLE986" s="34"/>
      <c r="LLL986" s="35"/>
      <c r="LLM986" s="34"/>
      <c r="LLT986" s="35"/>
      <c r="LLU986" s="34"/>
      <c r="LMB986" s="35"/>
      <c r="LMC986" s="34"/>
      <c r="LMJ986" s="35"/>
      <c r="LMK986" s="34"/>
      <c r="LMR986" s="35"/>
      <c r="LMS986" s="34"/>
      <c r="LMZ986" s="35"/>
      <c r="LNA986" s="34"/>
      <c r="LNH986" s="35"/>
      <c r="LNI986" s="34"/>
      <c r="LNP986" s="35"/>
      <c r="LNQ986" s="34"/>
      <c r="LNX986" s="35"/>
      <c r="LNY986" s="34"/>
      <c r="LOF986" s="35"/>
      <c r="LOG986" s="34"/>
      <c r="LON986" s="35"/>
      <c r="LOO986" s="34"/>
      <c r="LOV986" s="35"/>
      <c r="LOW986" s="34"/>
      <c r="LPD986" s="35"/>
      <c r="LPE986" s="34"/>
      <c r="LPL986" s="35"/>
      <c r="LPM986" s="34"/>
      <c r="LPT986" s="35"/>
      <c r="LPU986" s="34"/>
      <c r="LQB986" s="35"/>
      <c r="LQC986" s="34"/>
      <c r="LQJ986" s="35"/>
      <c r="LQK986" s="34"/>
      <c r="LQR986" s="35"/>
      <c r="LQS986" s="34"/>
      <c r="LQZ986" s="35"/>
      <c r="LRA986" s="34"/>
      <c r="LRH986" s="35"/>
      <c r="LRI986" s="34"/>
      <c r="LRP986" s="35"/>
      <c r="LRQ986" s="34"/>
      <c r="LRX986" s="35"/>
      <c r="LRY986" s="34"/>
      <c r="LSF986" s="35"/>
      <c r="LSG986" s="34"/>
      <c r="LSN986" s="35"/>
      <c r="LSO986" s="34"/>
      <c r="LSV986" s="35"/>
      <c r="LSW986" s="34"/>
      <c r="LTD986" s="35"/>
      <c r="LTE986" s="34"/>
      <c r="LTL986" s="35"/>
      <c r="LTM986" s="34"/>
      <c r="LTT986" s="35"/>
      <c r="LTU986" s="34"/>
      <c r="LUB986" s="35"/>
      <c r="LUC986" s="34"/>
      <c r="LUJ986" s="35"/>
      <c r="LUK986" s="34"/>
      <c r="LUR986" s="35"/>
      <c r="LUS986" s="34"/>
      <c r="LUZ986" s="35"/>
      <c r="LVA986" s="34"/>
      <c r="LVH986" s="35"/>
      <c r="LVI986" s="34"/>
      <c r="LVP986" s="35"/>
      <c r="LVQ986" s="34"/>
      <c r="LVX986" s="35"/>
      <c r="LVY986" s="34"/>
      <c r="LWF986" s="35"/>
      <c r="LWG986" s="34"/>
      <c r="LWN986" s="35"/>
      <c r="LWO986" s="34"/>
      <c r="LWV986" s="35"/>
      <c r="LWW986" s="34"/>
      <c r="LXD986" s="35"/>
      <c r="LXE986" s="34"/>
      <c r="LXL986" s="35"/>
      <c r="LXM986" s="34"/>
      <c r="LXT986" s="35"/>
      <c r="LXU986" s="34"/>
      <c r="LYB986" s="35"/>
      <c r="LYC986" s="34"/>
      <c r="LYJ986" s="35"/>
      <c r="LYK986" s="34"/>
      <c r="LYR986" s="35"/>
      <c r="LYS986" s="34"/>
      <c r="LYZ986" s="35"/>
      <c r="LZA986" s="34"/>
      <c r="LZH986" s="35"/>
      <c r="LZI986" s="34"/>
      <c r="LZP986" s="35"/>
      <c r="LZQ986" s="34"/>
      <c r="LZX986" s="35"/>
      <c r="LZY986" s="34"/>
      <c r="MAF986" s="35"/>
      <c r="MAG986" s="34"/>
      <c r="MAN986" s="35"/>
      <c r="MAO986" s="34"/>
      <c r="MAV986" s="35"/>
      <c r="MAW986" s="34"/>
      <c r="MBD986" s="35"/>
      <c r="MBE986" s="34"/>
      <c r="MBL986" s="35"/>
      <c r="MBM986" s="34"/>
      <c r="MBT986" s="35"/>
      <c r="MBU986" s="34"/>
      <c r="MCB986" s="35"/>
      <c r="MCC986" s="34"/>
      <c r="MCJ986" s="35"/>
      <c r="MCK986" s="34"/>
      <c r="MCR986" s="35"/>
      <c r="MCS986" s="34"/>
      <c r="MCZ986" s="35"/>
      <c r="MDA986" s="34"/>
      <c r="MDH986" s="35"/>
      <c r="MDI986" s="34"/>
      <c r="MDP986" s="35"/>
      <c r="MDQ986" s="34"/>
      <c r="MDX986" s="35"/>
      <c r="MDY986" s="34"/>
      <c r="MEF986" s="35"/>
      <c r="MEG986" s="34"/>
      <c r="MEN986" s="35"/>
      <c r="MEO986" s="34"/>
      <c r="MEV986" s="35"/>
      <c r="MEW986" s="34"/>
      <c r="MFD986" s="35"/>
      <c r="MFE986" s="34"/>
      <c r="MFL986" s="35"/>
      <c r="MFM986" s="34"/>
      <c r="MFT986" s="35"/>
      <c r="MFU986" s="34"/>
      <c r="MGB986" s="35"/>
      <c r="MGC986" s="34"/>
      <c r="MGJ986" s="35"/>
      <c r="MGK986" s="34"/>
      <c r="MGR986" s="35"/>
      <c r="MGS986" s="34"/>
      <c r="MGZ986" s="35"/>
      <c r="MHA986" s="34"/>
      <c r="MHH986" s="35"/>
      <c r="MHI986" s="34"/>
      <c r="MHP986" s="35"/>
      <c r="MHQ986" s="34"/>
      <c r="MHX986" s="35"/>
      <c r="MHY986" s="34"/>
      <c r="MIF986" s="35"/>
      <c r="MIG986" s="34"/>
      <c r="MIN986" s="35"/>
      <c r="MIO986" s="34"/>
      <c r="MIV986" s="35"/>
      <c r="MIW986" s="34"/>
      <c r="MJD986" s="35"/>
      <c r="MJE986" s="34"/>
      <c r="MJL986" s="35"/>
      <c r="MJM986" s="34"/>
      <c r="MJT986" s="35"/>
      <c r="MJU986" s="34"/>
      <c r="MKB986" s="35"/>
      <c r="MKC986" s="34"/>
      <c r="MKJ986" s="35"/>
      <c r="MKK986" s="34"/>
      <c r="MKR986" s="35"/>
      <c r="MKS986" s="34"/>
      <c r="MKZ986" s="35"/>
      <c r="MLA986" s="34"/>
      <c r="MLH986" s="35"/>
      <c r="MLI986" s="34"/>
      <c r="MLP986" s="35"/>
      <c r="MLQ986" s="34"/>
      <c r="MLX986" s="35"/>
      <c r="MLY986" s="34"/>
      <c r="MMF986" s="35"/>
      <c r="MMG986" s="34"/>
      <c r="MMN986" s="35"/>
      <c r="MMO986" s="34"/>
      <c r="MMV986" s="35"/>
      <c r="MMW986" s="34"/>
      <c r="MND986" s="35"/>
      <c r="MNE986" s="34"/>
      <c r="MNL986" s="35"/>
      <c r="MNM986" s="34"/>
      <c r="MNT986" s="35"/>
      <c r="MNU986" s="34"/>
      <c r="MOB986" s="35"/>
      <c r="MOC986" s="34"/>
      <c r="MOJ986" s="35"/>
      <c r="MOK986" s="34"/>
      <c r="MOR986" s="35"/>
      <c r="MOS986" s="34"/>
      <c r="MOZ986" s="35"/>
      <c r="MPA986" s="34"/>
      <c r="MPH986" s="35"/>
      <c r="MPI986" s="34"/>
      <c r="MPP986" s="35"/>
      <c r="MPQ986" s="34"/>
      <c r="MPX986" s="35"/>
      <c r="MPY986" s="34"/>
      <c r="MQF986" s="35"/>
      <c r="MQG986" s="34"/>
      <c r="MQN986" s="35"/>
      <c r="MQO986" s="34"/>
      <c r="MQV986" s="35"/>
      <c r="MQW986" s="34"/>
      <c r="MRD986" s="35"/>
      <c r="MRE986" s="34"/>
      <c r="MRL986" s="35"/>
      <c r="MRM986" s="34"/>
      <c r="MRT986" s="35"/>
      <c r="MRU986" s="34"/>
      <c r="MSB986" s="35"/>
      <c r="MSC986" s="34"/>
      <c r="MSJ986" s="35"/>
      <c r="MSK986" s="34"/>
      <c r="MSR986" s="35"/>
      <c r="MSS986" s="34"/>
      <c r="MSZ986" s="35"/>
      <c r="MTA986" s="34"/>
      <c r="MTH986" s="35"/>
      <c r="MTI986" s="34"/>
      <c r="MTP986" s="35"/>
      <c r="MTQ986" s="34"/>
      <c r="MTX986" s="35"/>
      <c r="MTY986" s="34"/>
      <c r="MUF986" s="35"/>
      <c r="MUG986" s="34"/>
      <c r="MUN986" s="35"/>
      <c r="MUO986" s="34"/>
      <c r="MUV986" s="35"/>
      <c r="MUW986" s="34"/>
      <c r="MVD986" s="35"/>
      <c r="MVE986" s="34"/>
      <c r="MVL986" s="35"/>
      <c r="MVM986" s="34"/>
      <c r="MVT986" s="35"/>
      <c r="MVU986" s="34"/>
      <c r="MWB986" s="35"/>
      <c r="MWC986" s="34"/>
      <c r="MWJ986" s="35"/>
      <c r="MWK986" s="34"/>
      <c r="MWR986" s="35"/>
      <c r="MWS986" s="34"/>
      <c r="MWZ986" s="35"/>
      <c r="MXA986" s="34"/>
      <c r="MXH986" s="35"/>
      <c r="MXI986" s="34"/>
      <c r="MXP986" s="35"/>
      <c r="MXQ986" s="34"/>
      <c r="MXX986" s="35"/>
      <c r="MXY986" s="34"/>
      <c r="MYF986" s="35"/>
      <c r="MYG986" s="34"/>
      <c r="MYN986" s="35"/>
      <c r="MYO986" s="34"/>
      <c r="MYV986" s="35"/>
      <c r="MYW986" s="34"/>
      <c r="MZD986" s="35"/>
      <c r="MZE986" s="34"/>
      <c r="MZL986" s="35"/>
      <c r="MZM986" s="34"/>
      <c r="MZT986" s="35"/>
      <c r="MZU986" s="34"/>
      <c r="NAB986" s="35"/>
      <c r="NAC986" s="34"/>
      <c r="NAJ986" s="35"/>
      <c r="NAK986" s="34"/>
      <c r="NAR986" s="35"/>
      <c r="NAS986" s="34"/>
      <c r="NAZ986" s="35"/>
      <c r="NBA986" s="34"/>
      <c r="NBH986" s="35"/>
      <c r="NBI986" s="34"/>
      <c r="NBP986" s="35"/>
      <c r="NBQ986" s="34"/>
      <c r="NBX986" s="35"/>
      <c r="NBY986" s="34"/>
      <c r="NCF986" s="35"/>
      <c r="NCG986" s="34"/>
      <c r="NCN986" s="35"/>
      <c r="NCO986" s="34"/>
      <c r="NCV986" s="35"/>
      <c r="NCW986" s="34"/>
      <c r="NDD986" s="35"/>
      <c r="NDE986" s="34"/>
      <c r="NDL986" s="35"/>
      <c r="NDM986" s="34"/>
      <c r="NDT986" s="35"/>
      <c r="NDU986" s="34"/>
      <c r="NEB986" s="35"/>
      <c r="NEC986" s="34"/>
      <c r="NEJ986" s="35"/>
      <c r="NEK986" s="34"/>
      <c r="NER986" s="35"/>
      <c r="NES986" s="34"/>
      <c r="NEZ986" s="35"/>
      <c r="NFA986" s="34"/>
      <c r="NFH986" s="35"/>
      <c r="NFI986" s="34"/>
      <c r="NFP986" s="35"/>
      <c r="NFQ986" s="34"/>
      <c r="NFX986" s="35"/>
      <c r="NFY986" s="34"/>
      <c r="NGF986" s="35"/>
      <c r="NGG986" s="34"/>
      <c r="NGN986" s="35"/>
      <c r="NGO986" s="34"/>
      <c r="NGV986" s="35"/>
      <c r="NGW986" s="34"/>
      <c r="NHD986" s="35"/>
      <c r="NHE986" s="34"/>
      <c r="NHL986" s="35"/>
      <c r="NHM986" s="34"/>
      <c r="NHT986" s="35"/>
      <c r="NHU986" s="34"/>
      <c r="NIB986" s="35"/>
      <c r="NIC986" s="34"/>
      <c r="NIJ986" s="35"/>
      <c r="NIK986" s="34"/>
      <c r="NIR986" s="35"/>
      <c r="NIS986" s="34"/>
      <c r="NIZ986" s="35"/>
      <c r="NJA986" s="34"/>
      <c r="NJH986" s="35"/>
      <c r="NJI986" s="34"/>
      <c r="NJP986" s="35"/>
      <c r="NJQ986" s="34"/>
      <c r="NJX986" s="35"/>
      <c r="NJY986" s="34"/>
      <c r="NKF986" s="35"/>
      <c r="NKG986" s="34"/>
      <c r="NKN986" s="35"/>
      <c r="NKO986" s="34"/>
      <c r="NKV986" s="35"/>
      <c r="NKW986" s="34"/>
      <c r="NLD986" s="35"/>
      <c r="NLE986" s="34"/>
      <c r="NLL986" s="35"/>
      <c r="NLM986" s="34"/>
      <c r="NLT986" s="35"/>
      <c r="NLU986" s="34"/>
      <c r="NMB986" s="35"/>
      <c r="NMC986" s="34"/>
      <c r="NMJ986" s="35"/>
      <c r="NMK986" s="34"/>
      <c r="NMR986" s="35"/>
      <c r="NMS986" s="34"/>
      <c r="NMZ986" s="35"/>
      <c r="NNA986" s="34"/>
      <c r="NNH986" s="35"/>
      <c r="NNI986" s="34"/>
      <c r="NNP986" s="35"/>
      <c r="NNQ986" s="34"/>
      <c r="NNX986" s="35"/>
      <c r="NNY986" s="34"/>
      <c r="NOF986" s="35"/>
      <c r="NOG986" s="34"/>
      <c r="NON986" s="35"/>
      <c r="NOO986" s="34"/>
      <c r="NOV986" s="35"/>
      <c r="NOW986" s="34"/>
      <c r="NPD986" s="35"/>
      <c r="NPE986" s="34"/>
      <c r="NPL986" s="35"/>
      <c r="NPM986" s="34"/>
      <c r="NPT986" s="35"/>
      <c r="NPU986" s="34"/>
      <c r="NQB986" s="35"/>
      <c r="NQC986" s="34"/>
      <c r="NQJ986" s="35"/>
      <c r="NQK986" s="34"/>
      <c r="NQR986" s="35"/>
      <c r="NQS986" s="34"/>
      <c r="NQZ986" s="35"/>
      <c r="NRA986" s="34"/>
      <c r="NRH986" s="35"/>
      <c r="NRI986" s="34"/>
      <c r="NRP986" s="35"/>
      <c r="NRQ986" s="34"/>
      <c r="NRX986" s="35"/>
      <c r="NRY986" s="34"/>
      <c r="NSF986" s="35"/>
      <c r="NSG986" s="34"/>
      <c r="NSN986" s="35"/>
      <c r="NSO986" s="34"/>
      <c r="NSV986" s="35"/>
      <c r="NSW986" s="34"/>
      <c r="NTD986" s="35"/>
      <c r="NTE986" s="34"/>
      <c r="NTL986" s="35"/>
      <c r="NTM986" s="34"/>
      <c r="NTT986" s="35"/>
      <c r="NTU986" s="34"/>
      <c r="NUB986" s="35"/>
      <c r="NUC986" s="34"/>
      <c r="NUJ986" s="35"/>
      <c r="NUK986" s="34"/>
      <c r="NUR986" s="35"/>
      <c r="NUS986" s="34"/>
      <c r="NUZ986" s="35"/>
      <c r="NVA986" s="34"/>
      <c r="NVH986" s="35"/>
      <c r="NVI986" s="34"/>
      <c r="NVP986" s="35"/>
      <c r="NVQ986" s="34"/>
      <c r="NVX986" s="35"/>
      <c r="NVY986" s="34"/>
      <c r="NWF986" s="35"/>
      <c r="NWG986" s="34"/>
      <c r="NWN986" s="35"/>
      <c r="NWO986" s="34"/>
      <c r="NWV986" s="35"/>
      <c r="NWW986" s="34"/>
      <c r="NXD986" s="35"/>
      <c r="NXE986" s="34"/>
      <c r="NXL986" s="35"/>
      <c r="NXM986" s="34"/>
      <c r="NXT986" s="35"/>
      <c r="NXU986" s="34"/>
      <c r="NYB986" s="35"/>
      <c r="NYC986" s="34"/>
      <c r="NYJ986" s="35"/>
      <c r="NYK986" s="34"/>
      <c r="NYR986" s="35"/>
      <c r="NYS986" s="34"/>
      <c r="NYZ986" s="35"/>
      <c r="NZA986" s="34"/>
      <c r="NZH986" s="35"/>
      <c r="NZI986" s="34"/>
      <c r="NZP986" s="35"/>
      <c r="NZQ986" s="34"/>
      <c r="NZX986" s="35"/>
      <c r="NZY986" s="34"/>
      <c r="OAF986" s="35"/>
      <c r="OAG986" s="34"/>
      <c r="OAN986" s="35"/>
      <c r="OAO986" s="34"/>
      <c r="OAV986" s="35"/>
      <c r="OAW986" s="34"/>
      <c r="OBD986" s="35"/>
      <c r="OBE986" s="34"/>
      <c r="OBL986" s="35"/>
      <c r="OBM986" s="34"/>
      <c r="OBT986" s="35"/>
      <c r="OBU986" s="34"/>
      <c r="OCB986" s="35"/>
      <c r="OCC986" s="34"/>
      <c r="OCJ986" s="35"/>
      <c r="OCK986" s="34"/>
      <c r="OCR986" s="35"/>
      <c r="OCS986" s="34"/>
      <c r="OCZ986" s="35"/>
      <c r="ODA986" s="34"/>
      <c r="ODH986" s="35"/>
      <c r="ODI986" s="34"/>
      <c r="ODP986" s="35"/>
      <c r="ODQ986" s="34"/>
      <c r="ODX986" s="35"/>
      <c r="ODY986" s="34"/>
      <c r="OEF986" s="35"/>
      <c r="OEG986" s="34"/>
      <c r="OEN986" s="35"/>
      <c r="OEO986" s="34"/>
      <c r="OEV986" s="35"/>
      <c r="OEW986" s="34"/>
      <c r="OFD986" s="35"/>
      <c r="OFE986" s="34"/>
      <c r="OFL986" s="35"/>
      <c r="OFM986" s="34"/>
      <c r="OFT986" s="35"/>
      <c r="OFU986" s="34"/>
      <c r="OGB986" s="35"/>
      <c r="OGC986" s="34"/>
      <c r="OGJ986" s="35"/>
      <c r="OGK986" s="34"/>
      <c r="OGR986" s="35"/>
      <c r="OGS986" s="34"/>
      <c r="OGZ986" s="35"/>
      <c r="OHA986" s="34"/>
      <c r="OHH986" s="35"/>
      <c r="OHI986" s="34"/>
      <c r="OHP986" s="35"/>
      <c r="OHQ986" s="34"/>
      <c r="OHX986" s="35"/>
      <c r="OHY986" s="34"/>
      <c r="OIF986" s="35"/>
      <c r="OIG986" s="34"/>
      <c r="OIN986" s="35"/>
      <c r="OIO986" s="34"/>
      <c r="OIV986" s="35"/>
      <c r="OIW986" s="34"/>
      <c r="OJD986" s="35"/>
      <c r="OJE986" s="34"/>
      <c r="OJL986" s="35"/>
      <c r="OJM986" s="34"/>
      <c r="OJT986" s="35"/>
      <c r="OJU986" s="34"/>
      <c r="OKB986" s="35"/>
      <c r="OKC986" s="34"/>
      <c r="OKJ986" s="35"/>
      <c r="OKK986" s="34"/>
      <c r="OKR986" s="35"/>
      <c r="OKS986" s="34"/>
      <c r="OKZ986" s="35"/>
      <c r="OLA986" s="34"/>
      <c r="OLH986" s="35"/>
      <c r="OLI986" s="34"/>
      <c r="OLP986" s="35"/>
      <c r="OLQ986" s="34"/>
      <c r="OLX986" s="35"/>
      <c r="OLY986" s="34"/>
      <c r="OMF986" s="35"/>
      <c r="OMG986" s="34"/>
      <c r="OMN986" s="35"/>
      <c r="OMO986" s="34"/>
      <c r="OMV986" s="35"/>
      <c r="OMW986" s="34"/>
      <c r="OND986" s="35"/>
      <c r="ONE986" s="34"/>
      <c r="ONL986" s="35"/>
      <c r="ONM986" s="34"/>
      <c r="ONT986" s="35"/>
      <c r="ONU986" s="34"/>
      <c r="OOB986" s="35"/>
      <c r="OOC986" s="34"/>
      <c r="OOJ986" s="35"/>
      <c r="OOK986" s="34"/>
      <c r="OOR986" s="35"/>
      <c r="OOS986" s="34"/>
      <c r="OOZ986" s="35"/>
      <c r="OPA986" s="34"/>
      <c r="OPH986" s="35"/>
      <c r="OPI986" s="34"/>
      <c r="OPP986" s="35"/>
      <c r="OPQ986" s="34"/>
      <c r="OPX986" s="35"/>
      <c r="OPY986" s="34"/>
      <c r="OQF986" s="35"/>
      <c r="OQG986" s="34"/>
      <c r="OQN986" s="35"/>
      <c r="OQO986" s="34"/>
      <c r="OQV986" s="35"/>
      <c r="OQW986" s="34"/>
      <c r="ORD986" s="35"/>
      <c r="ORE986" s="34"/>
      <c r="ORL986" s="35"/>
      <c r="ORM986" s="34"/>
      <c r="ORT986" s="35"/>
      <c r="ORU986" s="34"/>
      <c r="OSB986" s="35"/>
      <c r="OSC986" s="34"/>
      <c r="OSJ986" s="35"/>
      <c r="OSK986" s="34"/>
      <c r="OSR986" s="35"/>
      <c r="OSS986" s="34"/>
      <c r="OSZ986" s="35"/>
      <c r="OTA986" s="34"/>
      <c r="OTH986" s="35"/>
      <c r="OTI986" s="34"/>
      <c r="OTP986" s="35"/>
      <c r="OTQ986" s="34"/>
      <c r="OTX986" s="35"/>
      <c r="OTY986" s="34"/>
      <c r="OUF986" s="35"/>
      <c r="OUG986" s="34"/>
      <c r="OUN986" s="35"/>
      <c r="OUO986" s="34"/>
      <c r="OUV986" s="35"/>
      <c r="OUW986" s="34"/>
      <c r="OVD986" s="35"/>
      <c r="OVE986" s="34"/>
      <c r="OVL986" s="35"/>
      <c r="OVM986" s="34"/>
      <c r="OVT986" s="35"/>
      <c r="OVU986" s="34"/>
      <c r="OWB986" s="35"/>
      <c r="OWC986" s="34"/>
      <c r="OWJ986" s="35"/>
      <c r="OWK986" s="34"/>
      <c r="OWR986" s="35"/>
      <c r="OWS986" s="34"/>
      <c r="OWZ986" s="35"/>
      <c r="OXA986" s="34"/>
      <c r="OXH986" s="35"/>
      <c r="OXI986" s="34"/>
      <c r="OXP986" s="35"/>
      <c r="OXQ986" s="34"/>
      <c r="OXX986" s="35"/>
      <c r="OXY986" s="34"/>
      <c r="OYF986" s="35"/>
      <c r="OYG986" s="34"/>
      <c r="OYN986" s="35"/>
      <c r="OYO986" s="34"/>
      <c r="OYV986" s="35"/>
      <c r="OYW986" s="34"/>
      <c r="OZD986" s="35"/>
      <c r="OZE986" s="34"/>
      <c r="OZL986" s="35"/>
      <c r="OZM986" s="34"/>
      <c r="OZT986" s="35"/>
      <c r="OZU986" s="34"/>
      <c r="PAB986" s="35"/>
      <c r="PAC986" s="34"/>
      <c r="PAJ986" s="35"/>
      <c r="PAK986" s="34"/>
      <c r="PAR986" s="35"/>
      <c r="PAS986" s="34"/>
      <c r="PAZ986" s="35"/>
      <c r="PBA986" s="34"/>
      <c r="PBH986" s="35"/>
      <c r="PBI986" s="34"/>
      <c r="PBP986" s="35"/>
      <c r="PBQ986" s="34"/>
      <c r="PBX986" s="35"/>
      <c r="PBY986" s="34"/>
      <c r="PCF986" s="35"/>
      <c r="PCG986" s="34"/>
      <c r="PCN986" s="35"/>
      <c r="PCO986" s="34"/>
      <c r="PCV986" s="35"/>
      <c r="PCW986" s="34"/>
      <c r="PDD986" s="35"/>
      <c r="PDE986" s="34"/>
      <c r="PDL986" s="35"/>
      <c r="PDM986" s="34"/>
      <c r="PDT986" s="35"/>
      <c r="PDU986" s="34"/>
      <c r="PEB986" s="35"/>
      <c r="PEC986" s="34"/>
      <c r="PEJ986" s="35"/>
      <c r="PEK986" s="34"/>
      <c r="PER986" s="35"/>
      <c r="PES986" s="34"/>
      <c r="PEZ986" s="35"/>
      <c r="PFA986" s="34"/>
      <c r="PFH986" s="35"/>
      <c r="PFI986" s="34"/>
      <c r="PFP986" s="35"/>
      <c r="PFQ986" s="34"/>
      <c r="PFX986" s="35"/>
      <c r="PFY986" s="34"/>
      <c r="PGF986" s="35"/>
      <c r="PGG986" s="34"/>
      <c r="PGN986" s="35"/>
      <c r="PGO986" s="34"/>
      <c r="PGV986" s="35"/>
      <c r="PGW986" s="34"/>
      <c r="PHD986" s="35"/>
      <c r="PHE986" s="34"/>
      <c r="PHL986" s="35"/>
      <c r="PHM986" s="34"/>
      <c r="PHT986" s="35"/>
      <c r="PHU986" s="34"/>
      <c r="PIB986" s="35"/>
      <c r="PIC986" s="34"/>
      <c r="PIJ986" s="35"/>
      <c r="PIK986" s="34"/>
      <c r="PIR986" s="35"/>
      <c r="PIS986" s="34"/>
      <c r="PIZ986" s="35"/>
      <c r="PJA986" s="34"/>
      <c r="PJH986" s="35"/>
      <c r="PJI986" s="34"/>
      <c r="PJP986" s="35"/>
      <c r="PJQ986" s="34"/>
      <c r="PJX986" s="35"/>
      <c r="PJY986" s="34"/>
      <c r="PKF986" s="35"/>
      <c r="PKG986" s="34"/>
      <c r="PKN986" s="35"/>
      <c r="PKO986" s="34"/>
      <c r="PKV986" s="35"/>
      <c r="PKW986" s="34"/>
      <c r="PLD986" s="35"/>
      <c r="PLE986" s="34"/>
      <c r="PLL986" s="35"/>
      <c r="PLM986" s="34"/>
      <c r="PLT986" s="35"/>
      <c r="PLU986" s="34"/>
      <c r="PMB986" s="35"/>
      <c r="PMC986" s="34"/>
      <c r="PMJ986" s="35"/>
      <c r="PMK986" s="34"/>
      <c r="PMR986" s="35"/>
      <c r="PMS986" s="34"/>
      <c r="PMZ986" s="35"/>
      <c r="PNA986" s="34"/>
      <c r="PNH986" s="35"/>
      <c r="PNI986" s="34"/>
      <c r="PNP986" s="35"/>
      <c r="PNQ986" s="34"/>
      <c r="PNX986" s="35"/>
      <c r="PNY986" s="34"/>
      <c r="POF986" s="35"/>
      <c r="POG986" s="34"/>
      <c r="PON986" s="35"/>
      <c r="POO986" s="34"/>
      <c r="POV986" s="35"/>
      <c r="POW986" s="34"/>
      <c r="PPD986" s="35"/>
      <c r="PPE986" s="34"/>
      <c r="PPL986" s="35"/>
      <c r="PPM986" s="34"/>
      <c r="PPT986" s="35"/>
      <c r="PPU986" s="34"/>
      <c r="PQB986" s="35"/>
      <c r="PQC986" s="34"/>
      <c r="PQJ986" s="35"/>
      <c r="PQK986" s="34"/>
      <c r="PQR986" s="35"/>
      <c r="PQS986" s="34"/>
      <c r="PQZ986" s="35"/>
      <c r="PRA986" s="34"/>
      <c r="PRH986" s="35"/>
      <c r="PRI986" s="34"/>
      <c r="PRP986" s="35"/>
      <c r="PRQ986" s="34"/>
      <c r="PRX986" s="35"/>
      <c r="PRY986" s="34"/>
      <c r="PSF986" s="35"/>
      <c r="PSG986" s="34"/>
      <c r="PSN986" s="35"/>
      <c r="PSO986" s="34"/>
      <c r="PSV986" s="35"/>
      <c r="PSW986" s="34"/>
      <c r="PTD986" s="35"/>
      <c r="PTE986" s="34"/>
      <c r="PTL986" s="35"/>
      <c r="PTM986" s="34"/>
      <c r="PTT986" s="35"/>
      <c r="PTU986" s="34"/>
      <c r="PUB986" s="35"/>
      <c r="PUC986" s="34"/>
      <c r="PUJ986" s="35"/>
      <c r="PUK986" s="34"/>
      <c r="PUR986" s="35"/>
      <c r="PUS986" s="34"/>
      <c r="PUZ986" s="35"/>
      <c r="PVA986" s="34"/>
      <c r="PVH986" s="35"/>
      <c r="PVI986" s="34"/>
      <c r="PVP986" s="35"/>
      <c r="PVQ986" s="34"/>
      <c r="PVX986" s="35"/>
      <c r="PVY986" s="34"/>
      <c r="PWF986" s="35"/>
      <c r="PWG986" s="34"/>
      <c r="PWN986" s="35"/>
      <c r="PWO986" s="34"/>
      <c r="PWV986" s="35"/>
      <c r="PWW986" s="34"/>
      <c r="PXD986" s="35"/>
      <c r="PXE986" s="34"/>
      <c r="PXL986" s="35"/>
      <c r="PXM986" s="34"/>
      <c r="PXT986" s="35"/>
      <c r="PXU986" s="34"/>
      <c r="PYB986" s="35"/>
      <c r="PYC986" s="34"/>
      <c r="PYJ986" s="35"/>
      <c r="PYK986" s="34"/>
      <c r="PYR986" s="35"/>
      <c r="PYS986" s="34"/>
      <c r="PYZ986" s="35"/>
      <c r="PZA986" s="34"/>
      <c r="PZH986" s="35"/>
      <c r="PZI986" s="34"/>
      <c r="PZP986" s="35"/>
      <c r="PZQ986" s="34"/>
      <c r="PZX986" s="35"/>
      <c r="PZY986" s="34"/>
      <c r="QAF986" s="35"/>
      <c r="QAG986" s="34"/>
      <c r="QAN986" s="35"/>
      <c r="QAO986" s="34"/>
      <c r="QAV986" s="35"/>
      <c r="QAW986" s="34"/>
      <c r="QBD986" s="35"/>
      <c r="QBE986" s="34"/>
      <c r="QBL986" s="35"/>
      <c r="QBM986" s="34"/>
      <c r="QBT986" s="35"/>
      <c r="QBU986" s="34"/>
      <c r="QCB986" s="35"/>
      <c r="QCC986" s="34"/>
      <c r="QCJ986" s="35"/>
      <c r="QCK986" s="34"/>
      <c r="QCR986" s="35"/>
      <c r="QCS986" s="34"/>
      <c r="QCZ986" s="35"/>
      <c r="QDA986" s="34"/>
      <c r="QDH986" s="35"/>
      <c r="QDI986" s="34"/>
      <c r="QDP986" s="35"/>
      <c r="QDQ986" s="34"/>
      <c r="QDX986" s="35"/>
      <c r="QDY986" s="34"/>
      <c r="QEF986" s="35"/>
      <c r="QEG986" s="34"/>
      <c r="QEN986" s="35"/>
      <c r="QEO986" s="34"/>
      <c r="QEV986" s="35"/>
      <c r="QEW986" s="34"/>
      <c r="QFD986" s="35"/>
      <c r="QFE986" s="34"/>
      <c r="QFL986" s="35"/>
      <c r="QFM986" s="34"/>
      <c r="QFT986" s="35"/>
      <c r="QFU986" s="34"/>
      <c r="QGB986" s="35"/>
      <c r="QGC986" s="34"/>
      <c r="QGJ986" s="35"/>
      <c r="QGK986" s="34"/>
      <c r="QGR986" s="35"/>
      <c r="QGS986" s="34"/>
      <c r="QGZ986" s="35"/>
      <c r="QHA986" s="34"/>
      <c r="QHH986" s="35"/>
      <c r="QHI986" s="34"/>
      <c r="QHP986" s="35"/>
      <c r="QHQ986" s="34"/>
      <c r="QHX986" s="35"/>
      <c r="QHY986" s="34"/>
      <c r="QIF986" s="35"/>
      <c r="QIG986" s="34"/>
      <c r="QIN986" s="35"/>
      <c r="QIO986" s="34"/>
      <c r="QIV986" s="35"/>
      <c r="QIW986" s="34"/>
      <c r="QJD986" s="35"/>
      <c r="QJE986" s="34"/>
      <c r="QJL986" s="35"/>
      <c r="QJM986" s="34"/>
      <c r="QJT986" s="35"/>
      <c r="QJU986" s="34"/>
      <c r="QKB986" s="35"/>
      <c r="QKC986" s="34"/>
      <c r="QKJ986" s="35"/>
      <c r="QKK986" s="34"/>
      <c r="QKR986" s="35"/>
      <c r="QKS986" s="34"/>
      <c r="QKZ986" s="35"/>
      <c r="QLA986" s="34"/>
      <c r="QLH986" s="35"/>
      <c r="QLI986" s="34"/>
      <c r="QLP986" s="35"/>
      <c r="QLQ986" s="34"/>
      <c r="QLX986" s="35"/>
      <c r="QLY986" s="34"/>
      <c r="QMF986" s="35"/>
      <c r="QMG986" s="34"/>
      <c r="QMN986" s="35"/>
      <c r="QMO986" s="34"/>
      <c r="QMV986" s="35"/>
      <c r="QMW986" s="34"/>
      <c r="QND986" s="35"/>
      <c r="QNE986" s="34"/>
      <c r="QNL986" s="35"/>
      <c r="QNM986" s="34"/>
      <c r="QNT986" s="35"/>
      <c r="QNU986" s="34"/>
      <c r="QOB986" s="35"/>
      <c r="QOC986" s="34"/>
      <c r="QOJ986" s="35"/>
      <c r="QOK986" s="34"/>
      <c r="QOR986" s="35"/>
      <c r="QOS986" s="34"/>
      <c r="QOZ986" s="35"/>
      <c r="QPA986" s="34"/>
      <c r="QPH986" s="35"/>
      <c r="QPI986" s="34"/>
      <c r="QPP986" s="35"/>
      <c r="QPQ986" s="34"/>
      <c r="QPX986" s="35"/>
      <c r="QPY986" s="34"/>
      <c r="QQF986" s="35"/>
      <c r="QQG986" s="34"/>
      <c r="QQN986" s="35"/>
      <c r="QQO986" s="34"/>
      <c r="QQV986" s="35"/>
      <c r="QQW986" s="34"/>
      <c r="QRD986" s="35"/>
      <c r="QRE986" s="34"/>
      <c r="QRL986" s="35"/>
      <c r="QRM986" s="34"/>
      <c r="QRT986" s="35"/>
      <c r="QRU986" s="34"/>
      <c r="QSB986" s="35"/>
      <c r="QSC986" s="34"/>
      <c r="QSJ986" s="35"/>
      <c r="QSK986" s="34"/>
      <c r="QSR986" s="35"/>
      <c r="QSS986" s="34"/>
      <c r="QSZ986" s="35"/>
      <c r="QTA986" s="34"/>
      <c r="QTH986" s="35"/>
      <c r="QTI986" s="34"/>
      <c r="QTP986" s="35"/>
      <c r="QTQ986" s="34"/>
      <c r="QTX986" s="35"/>
      <c r="QTY986" s="34"/>
      <c r="QUF986" s="35"/>
      <c r="QUG986" s="34"/>
      <c r="QUN986" s="35"/>
      <c r="QUO986" s="34"/>
      <c r="QUV986" s="35"/>
      <c r="QUW986" s="34"/>
      <c r="QVD986" s="35"/>
      <c r="QVE986" s="34"/>
      <c r="QVL986" s="35"/>
      <c r="QVM986" s="34"/>
      <c r="QVT986" s="35"/>
      <c r="QVU986" s="34"/>
      <c r="QWB986" s="35"/>
      <c r="QWC986" s="34"/>
      <c r="QWJ986" s="35"/>
      <c r="QWK986" s="34"/>
      <c r="QWR986" s="35"/>
      <c r="QWS986" s="34"/>
      <c r="QWZ986" s="35"/>
      <c r="QXA986" s="34"/>
      <c r="QXH986" s="35"/>
      <c r="QXI986" s="34"/>
      <c r="QXP986" s="35"/>
      <c r="QXQ986" s="34"/>
      <c r="QXX986" s="35"/>
      <c r="QXY986" s="34"/>
      <c r="QYF986" s="35"/>
      <c r="QYG986" s="34"/>
      <c r="QYN986" s="35"/>
      <c r="QYO986" s="34"/>
      <c r="QYV986" s="35"/>
      <c r="QYW986" s="34"/>
      <c r="QZD986" s="35"/>
      <c r="QZE986" s="34"/>
      <c r="QZL986" s="35"/>
      <c r="QZM986" s="34"/>
      <c r="QZT986" s="35"/>
      <c r="QZU986" s="34"/>
      <c r="RAB986" s="35"/>
      <c r="RAC986" s="34"/>
      <c r="RAJ986" s="35"/>
      <c r="RAK986" s="34"/>
      <c r="RAR986" s="35"/>
      <c r="RAS986" s="34"/>
      <c r="RAZ986" s="35"/>
      <c r="RBA986" s="34"/>
      <c r="RBH986" s="35"/>
      <c r="RBI986" s="34"/>
      <c r="RBP986" s="35"/>
      <c r="RBQ986" s="34"/>
      <c r="RBX986" s="35"/>
      <c r="RBY986" s="34"/>
      <c r="RCF986" s="35"/>
      <c r="RCG986" s="34"/>
      <c r="RCN986" s="35"/>
      <c r="RCO986" s="34"/>
      <c r="RCV986" s="35"/>
      <c r="RCW986" s="34"/>
      <c r="RDD986" s="35"/>
      <c r="RDE986" s="34"/>
      <c r="RDL986" s="35"/>
      <c r="RDM986" s="34"/>
      <c r="RDT986" s="35"/>
      <c r="RDU986" s="34"/>
      <c r="REB986" s="35"/>
      <c r="REC986" s="34"/>
      <c r="REJ986" s="35"/>
      <c r="REK986" s="34"/>
      <c r="RER986" s="35"/>
      <c r="RES986" s="34"/>
      <c r="REZ986" s="35"/>
      <c r="RFA986" s="34"/>
      <c r="RFH986" s="35"/>
      <c r="RFI986" s="34"/>
      <c r="RFP986" s="35"/>
      <c r="RFQ986" s="34"/>
      <c r="RFX986" s="35"/>
      <c r="RFY986" s="34"/>
      <c r="RGF986" s="35"/>
      <c r="RGG986" s="34"/>
      <c r="RGN986" s="35"/>
      <c r="RGO986" s="34"/>
      <c r="RGV986" s="35"/>
      <c r="RGW986" s="34"/>
      <c r="RHD986" s="35"/>
      <c r="RHE986" s="34"/>
      <c r="RHL986" s="35"/>
      <c r="RHM986" s="34"/>
      <c r="RHT986" s="35"/>
      <c r="RHU986" s="34"/>
      <c r="RIB986" s="35"/>
      <c r="RIC986" s="34"/>
      <c r="RIJ986" s="35"/>
      <c r="RIK986" s="34"/>
      <c r="RIR986" s="35"/>
      <c r="RIS986" s="34"/>
      <c r="RIZ986" s="35"/>
      <c r="RJA986" s="34"/>
      <c r="RJH986" s="35"/>
      <c r="RJI986" s="34"/>
      <c r="RJP986" s="35"/>
      <c r="RJQ986" s="34"/>
      <c r="RJX986" s="35"/>
      <c r="RJY986" s="34"/>
      <c r="RKF986" s="35"/>
      <c r="RKG986" s="34"/>
      <c r="RKN986" s="35"/>
      <c r="RKO986" s="34"/>
      <c r="RKV986" s="35"/>
      <c r="RKW986" s="34"/>
      <c r="RLD986" s="35"/>
      <c r="RLE986" s="34"/>
      <c r="RLL986" s="35"/>
      <c r="RLM986" s="34"/>
      <c r="RLT986" s="35"/>
      <c r="RLU986" s="34"/>
      <c r="RMB986" s="35"/>
      <c r="RMC986" s="34"/>
      <c r="RMJ986" s="35"/>
      <c r="RMK986" s="34"/>
      <c r="RMR986" s="35"/>
      <c r="RMS986" s="34"/>
      <c r="RMZ986" s="35"/>
      <c r="RNA986" s="34"/>
      <c r="RNH986" s="35"/>
      <c r="RNI986" s="34"/>
      <c r="RNP986" s="35"/>
      <c r="RNQ986" s="34"/>
      <c r="RNX986" s="35"/>
      <c r="RNY986" s="34"/>
      <c r="ROF986" s="35"/>
      <c r="ROG986" s="34"/>
      <c r="RON986" s="35"/>
      <c r="ROO986" s="34"/>
      <c r="ROV986" s="35"/>
      <c r="ROW986" s="34"/>
      <c r="RPD986" s="35"/>
      <c r="RPE986" s="34"/>
      <c r="RPL986" s="35"/>
      <c r="RPM986" s="34"/>
      <c r="RPT986" s="35"/>
      <c r="RPU986" s="34"/>
      <c r="RQB986" s="35"/>
      <c r="RQC986" s="34"/>
      <c r="RQJ986" s="35"/>
      <c r="RQK986" s="34"/>
      <c r="RQR986" s="35"/>
      <c r="RQS986" s="34"/>
      <c r="RQZ986" s="35"/>
      <c r="RRA986" s="34"/>
      <c r="RRH986" s="35"/>
      <c r="RRI986" s="34"/>
      <c r="RRP986" s="35"/>
      <c r="RRQ986" s="34"/>
      <c r="RRX986" s="35"/>
      <c r="RRY986" s="34"/>
      <c r="RSF986" s="35"/>
      <c r="RSG986" s="34"/>
      <c r="RSN986" s="35"/>
      <c r="RSO986" s="34"/>
      <c r="RSV986" s="35"/>
      <c r="RSW986" s="34"/>
      <c r="RTD986" s="35"/>
      <c r="RTE986" s="34"/>
      <c r="RTL986" s="35"/>
      <c r="RTM986" s="34"/>
      <c r="RTT986" s="35"/>
      <c r="RTU986" s="34"/>
      <c r="RUB986" s="35"/>
      <c r="RUC986" s="34"/>
      <c r="RUJ986" s="35"/>
      <c r="RUK986" s="34"/>
      <c r="RUR986" s="35"/>
      <c r="RUS986" s="34"/>
      <c r="RUZ986" s="35"/>
      <c r="RVA986" s="34"/>
      <c r="RVH986" s="35"/>
      <c r="RVI986" s="34"/>
      <c r="RVP986" s="35"/>
      <c r="RVQ986" s="34"/>
      <c r="RVX986" s="35"/>
      <c r="RVY986" s="34"/>
      <c r="RWF986" s="35"/>
      <c r="RWG986" s="34"/>
      <c r="RWN986" s="35"/>
      <c r="RWO986" s="34"/>
      <c r="RWV986" s="35"/>
      <c r="RWW986" s="34"/>
      <c r="RXD986" s="35"/>
      <c r="RXE986" s="34"/>
      <c r="RXL986" s="35"/>
      <c r="RXM986" s="34"/>
      <c r="RXT986" s="35"/>
      <c r="RXU986" s="34"/>
      <c r="RYB986" s="35"/>
      <c r="RYC986" s="34"/>
      <c r="RYJ986" s="35"/>
      <c r="RYK986" s="34"/>
      <c r="RYR986" s="35"/>
      <c r="RYS986" s="34"/>
      <c r="RYZ986" s="35"/>
      <c r="RZA986" s="34"/>
      <c r="RZH986" s="35"/>
      <c r="RZI986" s="34"/>
      <c r="RZP986" s="35"/>
      <c r="RZQ986" s="34"/>
      <c r="RZX986" s="35"/>
      <c r="RZY986" s="34"/>
      <c r="SAF986" s="35"/>
      <c r="SAG986" s="34"/>
      <c r="SAN986" s="35"/>
      <c r="SAO986" s="34"/>
      <c r="SAV986" s="35"/>
      <c r="SAW986" s="34"/>
      <c r="SBD986" s="35"/>
      <c r="SBE986" s="34"/>
      <c r="SBL986" s="35"/>
      <c r="SBM986" s="34"/>
      <c r="SBT986" s="35"/>
      <c r="SBU986" s="34"/>
      <c r="SCB986" s="35"/>
      <c r="SCC986" s="34"/>
      <c r="SCJ986" s="35"/>
      <c r="SCK986" s="34"/>
      <c r="SCR986" s="35"/>
      <c r="SCS986" s="34"/>
      <c r="SCZ986" s="35"/>
      <c r="SDA986" s="34"/>
      <c r="SDH986" s="35"/>
      <c r="SDI986" s="34"/>
      <c r="SDP986" s="35"/>
      <c r="SDQ986" s="34"/>
      <c r="SDX986" s="35"/>
      <c r="SDY986" s="34"/>
      <c r="SEF986" s="35"/>
      <c r="SEG986" s="34"/>
      <c r="SEN986" s="35"/>
      <c r="SEO986" s="34"/>
      <c r="SEV986" s="35"/>
      <c r="SEW986" s="34"/>
      <c r="SFD986" s="35"/>
      <c r="SFE986" s="34"/>
      <c r="SFL986" s="35"/>
      <c r="SFM986" s="34"/>
      <c r="SFT986" s="35"/>
      <c r="SFU986" s="34"/>
      <c r="SGB986" s="35"/>
      <c r="SGC986" s="34"/>
      <c r="SGJ986" s="35"/>
      <c r="SGK986" s="34"/>
      <c r="SGR986" s="35"/>
      <c r="SGS986" s="34"/>
      <c r="SGZ986" s="35"/>
      <c r="SHA986" s="34"/>
      <c r="SHH986" s="35"/>
      <c r="SHI986" s="34"/>
      <c r="SHP986" s="35"/>
      <c r="SHQ986" s="34"/>
      <c r="SHX986" s="35"/>
      <c r="SHY986" s="34"/>
      <c r="SIF986" s="35"/>
      <c r="SIG986" s="34"/>
      <c r="SIN986" s="35"/>
      <c r="SIO986" s="34"/>
      <c r="SIV986" s="35"/>
      <c r="SIW986" s="34"/>
      <c r="SJD986" s="35"/>
      <c r="SJE986" s="34"/>
      <c r="SJL986" s="35"/>
      <c r="SJM986" s="34"/>
      <c r="SJT986" s="35"/>
      <c r="SJU986" s="34"/>
      <c r="SKB986" s="35"/>
      <c r="SKC986" s="34"/>
      <c r="SKJ986" s="35"/>
      <c r="SKK986" s="34"/>
      <c r="SKR986" s="35"/>
      <c r="SKS986" s="34"/>
      <c r="SKZ986" s="35"/>
      <c r="SLA986" s="34"/>
      <c r="SLH986" s="35"/>
      <c r="SLI986" s="34"/>
      <c r="SLP986" s="35"/>
      <c r="SLQ986" s="34"/>
      <c r="SLX986" s="35"/>
      <c r="SLY986" s="34"/>
      <c r="SMF986" s="35"/>
      <c r="SMG986" s="34"/>
      <c r="SMN986" s="35"/>
      <c r="SMO986" s="34"/>
      <c r="SMV986" s="35"/>
      <c r="SMW986" s="34"/>
      <c r="SND986" s="35"/>
      <c r="SNE986" s="34"/>
      <c r="SNL986" s="35"/>
      <c r="SNM986" s="34"/>
      <c r="SNT986" s="35"/>
      <c r="SNU986" s="34"/>
      <c r="SOB986" s="35"/>
      <c r="SOC986" s="34"/>
      <c r="SOJ986" s="35"/>
      <c r="SOK986" s="34"/>
      <c r="SOR986" s="35"/>
      <c r="SOS986" s="34"/>
      <c r="SOZ986" s="35"/>
      <c r="SPA986" s="34"/>
      <c r="SPH986" s="35"/>
      <c r="SPI986" s="34"/>
      <c r="SPP986" s="35"/>
      <c r="SPQ986" s="34"/>
      <c r="SPX986" s="35"/>
      <c r="SPY986" s="34"/>
      <c r="SQF986" s="35"/>
      <c r="SQG986" s="34"/>
      <c r="SQN986" s="35"/>
      <c r="SQO986" s="34"/>
      <c r="SQV986" s="35"/>
      <c r="SQW986" s="34"/>
      <c r="SRD986" s="35"/>
      <c r="SRE986" s="34"/>
      <c r="SRL986" s="35"/>
      <c r="SRM986" s="34"/>
      <c r="SRT986" s="35"/>
      <c r="SRU986" s="34"/>
      <c r="SSB986" s="35"/>
      <c r="SSC986" s="34"/>
      <c r="SSJ986" s="35"/>
      <c r="SSK986" s="34"/>
      <c r="SSR986" s="35"/>
      <c r="SSS986" s="34"/>
      <c r="SSZ986" s="35"/>
      <c r="STA986" s="34"/>
      <c r="STH986" s="35"/>
      <c r="STI986" s="34"/>
      <c r="STP986" s="35"/>
      <c r="STQ986" s="34"/>
      <c r="STX986" s="35"/>
      <c r="STY986" s="34"/>
      <c r="SUF986" s="35"/>
      <c r="SUG986" s="34"/>
      <c r="SUN986" s="35"/>
      <c r="SUO986" s="34"/>
      <c r="SUV986" s="35"/>
      <c r="SUW986" s="34"/>
      <c r="SVD986" s="35"/>
      <c r="SVE986" s="34"/>
      <c r="SVL986" s="35"/>
      <c r="SVM986" s="34"/>
      <c r="SVT986" s="35"/>
      <c r="SVU986" s="34"/>
      <c r="SWB986" s="35"/>
      <c r="SWC986" s="34"/>
      <c r="SWJ986" s="35"/>
      <c r="SWK986" s="34"/>
      <c r="SWR986" s="35"/>
      <c r="SWS986" s="34"/>
      <c r="SWZ986" s="35"/>
      <c r="SXA986" s="34"/>
      <c r="SXH986" s="35"/>
      <c r="SXI986" s="34"/>
      <c r="SXP986" s="35"/>
      <c r="SXQ986" s="34"/>
      <c r="SXX986" s="35"/>
      <c r="SXY986" s="34"/>
      <c r="SYF986" s="35"/>
      <c r="SYG986" s="34"/>
      <c r="SYN986" s="35"/>
      <c r="SYO986" s="34"/>
      <c r="SYV986" s="35"/>
      <c r="SYW986" s="34"/>
      <c r="SZD986" s="35"/>
      <c r="SZE986" s="34"/>
      <c r="SZL986" s="35"/>
      <c r="SZM986" s="34"/>
      <c r="SZT986" s="35"/>
      <c r="SZU986" s="34"/>
      <c r="TAB986" s="35"/>
      <c r="TAC986" s="34"/>
      <c r="TAJ986" s="35"/>
      <c r="TAK986" s="34"/>
      <c r="TAR986" s="35"/>
      <c r="TAS986" s="34"/>
      <c r="TAZ986" s="35"/>
      <c r="TBA986" s="34"/>
      <c r="TBH986" s="35"/>
      <c r="TBI986" s="34"/>
      <c r="TBP986" s="35"/>
      <c r="TBQ986" s="34"/>
      <c r="TBX986" s="35"/>
      <c r="TBY986" s="34"/>
      <c r="TCF986" s="35"/>
      <c r="TCG986" s="34"/>
      <c r="TCN986" s="35"/>
      <c r="TCO986" s="34"/>
      <c r="TCV986" s="35"/>
      <c r="TCW986" s="34"/>
      <c r="TDD986" s="35"/>
      <c r="TDE986" s="34"/>
      <c r="TDL986" s="35"/>
      <c r="TDM986" s="34"/>
      <c r="TDT986" s="35"/>
      <c r="TDU986" s="34"/>
      <c r="TEB986" s="35"/>
      <c r="TEC986" s="34"/>
      <c r="TEJ986" s="35"/>
      <c r="TEK986" s="34"/>
      <c r="TER986" s="35"/>
      <c r="TES986" s="34"/>
      <c r="TEZ986" s="35"/>
      <c r="TFA986" s="34"/>
      <c r="TFH986" s="35"/>
      <c r="TFI986" s="34"/>
      <c r="TFP986" s="35"/>
      <c r="TFQ986" s="34"/>
      <c r="TFX986" s="35"/>
      <c r="TFY986" s="34"/>
      <c r="TGF986" s="35"/>
      <c r="TGG986" s="34"/>
      <c r="TGN986" s="35"/>
      <c r="TGO986" s="34"/>
      <c r="TGV986" s="35"/>
      <c r="TGW986" s="34"/>
      <c r="THD986" s="35"/>
      <c r="THE986" s="34"/>
      <c r="THL986" s="35"/>
      <c r="THM986" s="34"/>
      <c r="THT986" s="35"/>
      <c r="THU986" s="34"/>
      <c r="TIB986" s="35"/>
      <c r="TIC986" s="34"/>
      <c r="TIJ986" s="35"/>
      <c r="TIK986" s="34"/>
      <c r="TIR986" s="35"/>
      <c r="TIS986" s="34"/>
      <c r="TIZ986" s="35"/>
      <c r="TJA986" s="34"/>
      <c r="TJH986" s="35"/>
      <c r="TJI986" s="34"/>
      <c r="TJP986" s="35"/>
      <c r="TJQ986" s="34"/>
      <c r="TJX986" s="35"/>
      <c r="TJY986" s="34"/>
      <c r="TKF986" s="35"/>
      <c r="TKG986" s="34"/>
      <c r="TKN986" s="35"/>
      <c r="TKO986" s="34"/>
      <c r="TKV986" s="35"/>
      <c r="TKW986" s="34"/>
      <c r="TLD986" s="35"/>
      <c r="TLE986" s="34"/>
      <c r="TLL986" s="35"/>
      <c r="TLM986" s="34"/>
      <c r="TLT986" s="35"/>
      <c r="TLU986" s="34"/>
      <c r="TMB986" s="35"/>
      <c r="TMC986" s="34"/>
      <c r="TMJ986" s="35"/>
      <c r="TMK986" s="34"/>
      <c r="TMR986" s="35"/>
      <c r="TMS986" s="34"/>
      <c r="TMZ986" s="35"/>
      <c r="TNA986" s="34"/>
      <c r="TNH986" s="35"/>
      <c r="TNI986" s="34"/>
      <c r="TNP986" s="35"/>
      <c r="TNQ986" s="34"/>
      <c r="TNX986" s="35"/>
      <c r="TNY986" s="34"/>
      <c r="TOF986" s="35"/>
      <c r="TOG986" s="34"/>
      <c r="TON986" s="35"/>
      <c r="TOO986" s="34"/>
      <c r="TOV986" s="35"/>
      <c r="TOW986" s="34"/>
      <c r="TPD986" s="35"/>
      <c r="TPE986" s="34"/>
      <c r="TPL986" s="35"/>
      <c r="TPM986" s="34"/>
      <c r="TPT986" s="35"/>
      <c r="TPU986" s="34"/>
      <c r="TQB986" s="35"/>
      <c r="TQC986" s="34"/>
      <c r="TQJ986" s="35"/>
      <c r="TQK986" s="34"/>
      <c r="TQR986" s="35"/>
      <c r="TQS986" s="34"/>
      <c r="TQZ986" s="35"/>
      <c r="TRA986" s="34"/>
      <c r="TRH986" s="35"/>
      <c r="TRI986" s="34"/>
      <c r="TRP986" s="35"/>
      <c r="TRQ986" s="34"/>
      <c r="TRX986" s="35"/>
      <c r="TRY986" s="34"/>
      <c r="TSF986" s="35"/>
      <c r="TSG986" s="34"/>
      <c r="TSN986" s="35"/>
      <c r="TSO986" s="34"/>
      <c r="TSV986" s="35"/>
      <c r="TSW986" s="34"/>
      <c r="TTD986" s="35"/>
      <c r="TTE986" s="34"/>
      <c r="TTL986" s="35"/>
      <c r="TTM986" s="34"/>
      <c r="TTT986" s="35"/>
      <c r="TTU986" s="34"/>
      <c r="TUB986" s="35"/>
      <c r="TUC986" s="34"/>
      <c r="TUJ986" s="35"/>
      <c r="TUK986" s="34"/>
      <c r="TUR986" s="35"/>
      <c r="TUS986" s="34"/>
      <c r="TUZ986" s="35"/>
      <c r="TVA986" s="34"/>
      <c r="TVH986" s="35"/>
      <c r="TVI986" s="34"/>
      <c r="TVP986" s="35"/>
      <c r="TVQ986" s="34"/>
      <c r="TVX986" s="35"/>
      <c r="TVY986" s="34"/>
      <c r="TWF986" s="35"/>
      <c r="TWG986" s="34"/>
      <c r="TWN986" s="35"/>
      <c r="TWO986" s="34"/>
      <c r="TWV986" s="35"/>
      <c r="TWW986" s="34"/>
      <c r="TXD986" s="35"/>
      <c r="TXE986" s="34"/>
      <c r="TXL986" s="35"/>
      <c r="TXM986" s="34"/>
      <c r="TXT986" s="35"/>
      <c r="TXU986" s="34"/>
      <c r="TYB986" s="35"/>
      <c r="TYC986" s="34"/>
      <c r="TYJ986" s="35"/>
      <c r="TYK986" s="34"/>
      <c r="TYR986" s="35"/>
      <c r="TYS986" s="34"/>
      <c r="TYZ986" s="35"/>
      <c r="TZA986" s="34"/>
      <c r="TZH986" s="35"/>
      <c r="TZI986" s="34"/>
      <c r="TZP986" s="35"/>
      <c r="TZQ986" s="34"/>
      <c r="TZX986" s="35"/>
      <c r="TZY986" s="34"/>
      <c r="UAF986" s="35"/>
      <c r="UAG986" s="34"/>
      <c r="UAN986" s="35"/>
      <c r="UAO986" s="34"/>
      <c r="UAV986" s="35"/>
      <c r="UAW986" s="34"/>
      <c r="UBD986" s="35"/>
      <c r="UBE986" s="34"/>
      <c r="UBL986" s="35"/>
      <c r="UBM986" s="34"/>
      <c r="UBT986" s="35"/>
      <c r="UBU986" s="34"/>
      <c r="UCB986" s="35"/>
      <c r="UCC986" s="34"/>
      <c r="UCJ986" s="35"/>
      <c r="UCK986" s="34"/>
      <c r="UCR986" s="35"/>
      <c r="UCS986" s="34"/>
      <c r="UCZ986" s="35"/>
      <c r="UDA986" s="34"/>
      <c r="UDH986" s="35"/>
      <c r="UDI986" s="34"/>
      <c r="UDP986" s="35"/>
      <c r="UDQ986" s="34"/>
      <c r="UDX986" s="35"/>
      <c r="UDY986" s="34"/>
      <c r="UEF986" s="35"/>
      <c r="UEG986" s="34"/>
      <c r="UEN986" s="35"/>
      <c r="UEO986" s="34"/>
      <c r="UEV986" s="35"/>
      <c r="UEW986" s="34"/>
      <c r="UFD986" s="35"/>
      <c r="UFE986" s="34"/>
      <c r="UFL986" s="35"/>
      <c r="UFM986" s="34"/>
      <c r="UFT986" s="35"/>
      <c r="UFU986" s="34"/>
      <c r="UGB986" s="35"/>
      <c r="UGC986" s="34"/>
      <c r="UGJ986" s="35"/>
      <c r="UGK986" s="34"/>
      <c r="UGR986" s="35"/>
      <c r="UGS986" s="34"/>
      <c r="UGZ986" s="35"/>
      <c r="UHA986" s="34"/>
      <c r="UHH986" s="35"/>
      <c r="UHI986" s="34"/>
      <c r="UHP986" s="35"/>
      <c r="UHQ986" s="34"/>
      <c r="UHX986" s="35"/>
      <c r="UHY986" s="34"/>
      <c r="UIF986" s="35"/>
      <c r="UIG986" s="34"/>
      <c r="UIN986" s="35"/>
      <c r="UIO986" s="34"/>
      <c r="UIV986" s="35"/>
      <c r="UIW986" s="34"/>
      <c r="UJD986" s="35"/>
      <c r="UJE986" s="34"/>
      <c r="UJL986" s="35"/>
      <c r="UJM986" s="34"/>
      <c r="UJT986" s="35"/>
      <c r="UJU986" s="34"/>
      <c r="UKB986" s="35"/>
      <c r="UKC986" s="34"/>
      <c r="UKJ986" s="35"/>
      <c r="UKK986" s="34"/>
      <c r="UKR986" s="35"/>
      <c r="UKS986" s="34"/>
      <c r="UKZ986" s="35"/>
      <c r="ULA986" s="34"/>
      <c r="ULH986" s="35"/>
      <c r="ULI986" s="34"/>
      <c r="ULP986" s="35"/>
      <c r="ULQ986" s="34"/>
      <c r="ULX986" s="35"/>
      <c r="ULY986" s="34"/>
      <c r="UMF986" s="35"/>
      <c r="UMG986" s="34"/>
      <c r="UMN986" s="35"/>
      <c r="UMO986" s="34"/>
      <c r="UMV986" s="35"/>
      <c r="UMW986" s="34"/>
      <c r="UND986" s="35"/>
      <c r="UNE986" s="34"/>
      <c r="UNL986" s="35"/>
      <c r="UNM986" s="34"/>
      <c r="UNT986" s="35"/>
      <c r="UNU986" s="34"/>
      <c r="UOB986" s="35"/>
      <c r="UOC986" s="34"/>
      <c r="UOJ986" s="35"/>
      <c r="UOK986" s="34"/>
      <c r="UOR986" s="35"/>
      <c r="UOS986" s="34"/>
      <c r="UOZ986" s="35"/>
      <c r="UPA986" s="34"/>
      <c r="UPH986" s="35"/>
      <c r="UPI986" s="34"/>
      <c r="UPP986" s="35"/>
      <c r="UPQ986" s="34"/>
      <c r="UPX986" s="35"/>
      <c r="UPY986" s="34"/>
      <c r="UQF986" s="35"/>
      <c r="UQG986" s="34"/>
      <c r="UQN986" s="35"/>
      <c r="UQO986" s="34"/>
      <c r="UQV986" s="35"/>
      <c r="UQW986" s="34"/>
      <c r="URD986" s="35"/>
      <c r="URE986" s="34"/>
      <c r="URL986" s="35"/>
      <c r="URM986" s="34"/>
      <c r="URT986" s="35"/>
      <c r="URU986" s="34"/>
      <c r="USB986" s="35"/>
      <c r="USC986" s="34"/>
      <c r="USJ986" s="35"/>
      <c r="USK986" s="34"/>
      <c r="USR986" s="35"/>
      <c r="USS986" s="34"/>
      <c r="USZ986" s="35"/>
      <c r="UTA986" s="34"/>
      <c r="UTH986" s="35"/>
      <c r="UTI986" s="34"/>
      <c r="UTP986" s="35"/>
      <c r="UTQ986" s="34"/>
      <c r="UTX986" s="35"/>
      <c r="UTY986" s="34"/>
      <c r="UUF986" s="35"/>
      <c r="UUG986" s="34"/>
      <c r="UUN986" s="35"/>
      <c r="UUO986" s="34"/>
      <c r="UUV986" s="35"/>
      <c r="UUW986" s="34"/>
      <c r="UVD986" s="35"/>
      <c r="UVE986" s="34"/>
      <c r="UVL986" s="35"/>
      <c r="UVM986" s="34"/>
      <c r="UVT986" s="35"/>
      <c r="UVU986" s="34"/>
      <c r="UWB986" s="35"/>
      <c r="UWC986" s="34"/>
      <c r="UWJ986" s="35"/>
      <c r="UWK986" s="34"/>
      <c r="UWR986" s="35"/>
      <c r="UWS986" s="34"/>
      <c r="UWZ986" s="35"/>
      <c r="UXA986" s="34"/>
      <c r="UXH986" s="35"/>
      <c r="UXI986" s="34"/>
      <c r="UXP986" s="35"/>
      <c r="UXQ986" s="34"/>
      <c r="UXX986" s="35"/>
      <c r="UXY986" s="34"/>
      <c r="UYF986" s="35"/>
      <c r="UYG986" s="34"/>
      <c r="UYN986" s="35"/>
      <c r="UYO986" s="34"/>
      <c r="UYV986" s="35"/>
      <c r="UYW986" s="34"/>
      <c r="UZD986" s="35"/>
      <c r="UZE986" s="34"/>
      <c r="UZL986" s="35"/>
      <c r="UZM986" s="34"/>
      <c r="UZT986" s="35"/>
      <c r="UZU986" s="34"/>
      <c r="VAB986" s="35"/>
      <c r="VAC986" s="34"/>
      <c r="VAJ986" s="35"/>
      <c r="VAK986" s="34"/>
      <c r="VAR986" s="35"/>
      <c r="VAS986" s="34"/>
      <c r="VAZ986" s="35"/>
      <c r="VBA986" s="34"/>
      <c r="VBH986" s="35"/>
      <c r="VBI986" s="34"/>
      <c r="VBP986" s="35"/>
      <c r="VBQ986" s="34"/>
      <c r="VBX986" s="35"/>
      <c r="VBY986" s="34"/>
      <c r="VCF986" s="35"/>
      <c r="VCG986" s="34"/>
      <c r="VCN986" s="35"/>
      <c r="VCO986" s="34"/>
      <c r="VCV986" s="35"/>
      <c r="VCW986" s="34"/>
      <c r="VDD986" s="35"/>
      <c r="VDE986" s="34"/>
      <c r="VDL986" s="35"/>
      <c r="VDM986" s="34"/>
      <c r="VDT986" s="35"/>
      <c r="VDU986" s="34"/>
      <c r="VEB986" s="35"/>
      <c r="VEC986" s="34"/>
      <c r="VEJ986" s="35"/>
      <c r="VEK986" s="34"/>
      <c r="VER986" s="35"/>
      <c r="VES986" s="34"/>
      <c r="VEZ986" s="35"/>
      <c r="VFA986" s="34"/>
      <c r="VFH986" s="35"/>
      <c r="VFI986" s="34"/>
      <c r="VFP986" s="35"/>
      <c r="VFQ986" s="34"/>
      <c r="VFX986" s="35"/>
      <c r="VFY986" s="34"/>
      <c r="VGF986" s="35"/>
      <c r="VGG986" s="34"/>
      <c r="VGN986" s="35"/>
      <c r="VGO986" s="34"/>
      <c r="VGV986" s="35"/>
      <c r="VGW986" s="34"/>
      <c r="VHD986" s="35"/>
      <c r="VHE986" s="34"/>
      <c r="VHL986" s="35"/>
      <c r="VHM986" s="34"/>
      <c r="VHT986" s="35"/>
      <c r="VHU986" s="34"/>
      <c r="VIB986" s="35"/>
      <c r="VIC986" s="34"/>
      <c r="VIJ986" s="35"/>
      <c r="VIK986" s="34"/>
      <c r="VIR986" s="35"/>
      <c r="VIS986" s="34"/>
      <c r="VIZ986" s="35"/>
      <c r="VJA986" s="34"/>
      <c r="VJH986" s="35"/>
      <c r="VJI986" s="34"/>
      <c r="VJP986" s="35"/>
      <c r="VJQ986" s="34"/>
      <c r="VJX986" s="35"/>
      <c r="VJY986" s="34"/>
      <c r="VKF986" s="35"/>
      <c r="VKG986" s="34"/>
      <c r="VKN986" s="35"/>
      <c r="VKO986" s="34"/>
      <c r="VKV986" s="35"/>
      <c r="VKW986" s="34"/>
      <c r="VLD986" s="35"/>
      <c r="VLE986" s="34"/>
      <c r="VLL986" s="35"/>
      <c r="VLM986" s="34"/>
      <c r="VLT986" s="35"/>
      <c r="VLU986" s="34"/>
      <c r="VMB986" s="35"/>
      <c r="VMC986" s="34"/>
      <c r="VMJ986" s="35"/>
      <c r="VMK986" s="34"/>
      <c r="VMR986" s="35"/>
      <c r="VMS986" s="34"/>
      <c r="VMZ986" s="35"/>
      <c r="VNA986" s="34"/>
      <c r="VNH986" s="35"/>
      <c r="VNI986" s="34"/>
      <c r="VNP986" s="35"/>
      <c r="VNQ986" s="34"/>
      <c r="VNX986" s="35"/>
      <c r="VNY986" s="34"/>
      <c r="VOF986" s="35"/>
      <c r="VOG986" s="34"/>
      <c r="VON986" s="35"/>
      <c r="VOO986" s="34"/>
      <c r="VOV986" s="35"/>
      <c r="VOW986" s="34"/>
      <c r="VPD986" s="35"/>
      <c r="VPE986" s="34"/>
      <c r="VPL986" s="35"/>
      <c r="VPM986" s="34"/>
      <c r="VPT986" s="35"/>
      <c r="VPU986" s="34"/>
      <c r="VQB986" s="35"/>
      <c r="VQC986" s="34"/>
      <c r="VQJ986" s="35"/>
      <c r="VQK986" s="34"/>
      <c r="VQR986" s="35"/>
      <c r="VQS986" s="34"/>
      <c r="VQZ986" s="35"/>
      <c r="VRA986" s="34"/>
      <c r="VRH986" s="35"/>
      <c r="VRI986" s="34"/>
      <c r="VRP986" s="35"/>
      <c r="VRQ986" s="34"/>
      <c r="VRX986" s="35"/>
      <c r="VRY986" s="34"/>
      <c r="VSF986" s="35"/>
      <c r="VSG986" s="34"/>
      <c r="VSN986" s="35"/>
      <c r="VSO986" s="34"/>
      <c r="VSV986" s="35"/>
      <c r="VSW986" s="34"/>
      <c r="VTD986" s="35"/>
      <c r="VTE986" s="34"/>
      <c r="VTL986" s="35"/>
      <c r="VTM986" s="34"/>
      <c r="VTT986" s="35"/>
      <c r="VTU986" s="34"/>
      <c r="VUB986" s="35"/>
      <c r="VUC986" s="34"/>
      <c r="VUJ986" s="35"/>
      <c r="VUK986" s="34"/>
      <c r="VUR986" s="35"/>
      <c r="VUS986" s="34"/>
      <c r="VUZ986" s="35"/>
      <c r="VVA986" s="34"/>
      <c r="VVH986" s="35"/>
      <c r="VVI986" s="34"/>
      <c r="VVP986" s="35"/>
      <c r="VVQ986" s="34"/>
      <c r="VVX986" s="35"/>
      <c r="VVY986" s="34"/>
      <c r="VWF986" s="35"/>
      <c r="VWG986" s="34"/>
      <c r="VWN986" s="35"/>
      <c r="VWO986" s="34"/>
      <c r="VWV986" s="35"/>
      <c r="VWW986" s="34"/>
      <c r="VXD986" s="35"/>
      <c r="VXE986" s="34"/>
      <c r="VXL986" s="35"/>
      <c r="VXM986" s="34"/>
      <c r="VXT986" s="35"/>
      <c r="VXU986" s="34"/>
      <c r="VYB986" s="35"/>
      <c r="VYC986" s="34"/>
      <c r="VYJ986" s="35"/>
      <c r="VYK986" s="34"/>
      <c r="VYR986" s="35"/>
      <c r="VYS986" s="34"/>
      <c r="VYZ986" s="35"/>
      <c r="VZA986" s="34"/>
      <c r="VZH986" s="35"/>
      <c r="VZI986" s="34"/>
      <c r="VZP986" s="35"/>
      <c r="VZQ986" s="34"/>
      <c r="VZX986" s="35"/>
      <c r="VZY986" s="34"/>
      <c r="WAF986" s="35"/>
      <c r="WAG986" s="34"/>
      <c r="WAN986" s="35"/>
      <c r="WAO986" s="34"/>
      <c r="WAV986" s="35"/>
      <c r="WAW986" s="34"/>
      <c r="WBD986" s="35"/>
      <c r="WBE986" s="34"/>
      <c r="WBL986" s="35"/>
      <c r="WBM986" s="34"/>
      <c r="WBT986" s="35"/>
      <c r="WBU986" s="34"/>
      <c r="WCB986" s="35"/>
      <c r="WCC986" s="34"/>
      <c r="WCJ986" s="35"/>
      <c r="WCK986" s="34"/>
      <c r="WCR986" s="35"/>
      <c r="WCS986" s="34"/>
      <c r="WCZ986" s="35"/>
      <c r="WDA986" s="34"/>
      <c r="WDH986" s="35"/>
      <c r="WDI986" s="34"/>
      <c r="WDP986" s="35"/>
      <c r="WDQ986" s="34"/>
      <c r="WDX986" s="35"/>
      <c r="WDY986" s="34"/>
      <c r="WEF986" s="35"/>
      <c r="WEG986" s="34"/>
      <c r="WEN986" s="35"/>
      <c r="WEO986" s="34"/>
      <c r="WEV986" s="35"/>
      <c r="WEW986" s="34"/>
      <c r="WFD986" s="35"/>
      <c r="WFE986" s="34"/>
      <c r="WFL986" s="35"/>
      <c r="WFM986" s="34"/>
      <c r="WFT986" s="35"/>
      <c r="WFU986" s="34"/>
      <c r="WGB986" s="35"/>
      <c r="WGC986" s="34"/>
      <c r="WGJ986" s="35"/>
      <c r="WGK986" s="34"/>
      <c r="WGR986" s="35"/>
      <c r="WGS986" s="34"/>
      <c r="WGZ986" s="35"/>
      <c r="WHA986" s="34"/>
      <c r="WHH986" s="35"/>
      <c r="WHI986" s="34"/>
      <c r="WHP986" s="35"/>
      <c r="WHQ986" s="34"/>
      <c r="WHX986" s="35"/>
      <c r="WHY986" s="34"/>
      <c r="WIF986" s="35"/>
      <c r="WIG986" s="34"/>
      <c r="WIN986" s="35"/>
      <c r="WIO986" s="34"/>
      <c r="WIV986" s="35"/>
      <c r="WIW986" s="34"/>
      <c r="WJD986" s="35"/>
      <c r="WJE986" s="34"/>
      <c r="WJL986" s="35"/>
      <c r="WJM986" s="34"/>
      <c r="WJT986" s="35"/>
      <c r="WJU986" s="34"/>
      <c r="WKB986" s="35"/>
      <c r="WKC986" s="34"/>
      <c r="WKJ986" s="35"/>
      <c r="WKK986" s="34"/>
      <c r="WKR986" s="35"/>
      <c r="WKS986" s="34"/>
      <c r="WKZ986" s="35"/>
      <c r="WLA986" s="34"/>
      <c r="WLH986" s="35"/>
      <c r="WLI986" s="34"/>
      <c r="WLP986" s="35"/>
      <c r="WLQ986" s="34"/>
      <c r="WLX986" s="35"/>
      <c r="WLY986" s="34"/>
      <c r="WMF986" s="35"/>
      <c r="WMG986" s="34"/>
      <c r="WMN986" s="35"/>
      <c r="WMO986" s="34"/>
      <c r="WMV986" s="35"/>
      <c r="WMW986" s="34"/>
      <c r="WND986" s="35"/>
      <c r="WNE986" s="34"/>
      <c r="WNL986" s="35"/>
      <c r="WNM986" s="34"/>
      <c r="WNT986" s="35"/>
      <c r="WNU986" s="34"/>
      <c r="WOB986" s="35"/>
      <c r="WOC986" s="34"/>
      <c r="WOJ986" s="35"/>
      <c r="WOK986" s="34"/>
      <c r="WOR986" s="35"/>
      <c r="WOS986" s="34"/>
      <c r="WOZ986" s="35"/>
      <c r="WPA986" s="34"/>
      <c r="WPH986" s="35"/>
      <c r="WPI986" s="34"/>
      <c r="WPP986" s="35"/>
      <c r="WPQ986" s="34"/>
      <c r="WPX986" s="35"/>
      <c r="WPY986" s="34"/>
      <c r="WQF986" s="35"/>
      <c r="WQG986" s="34"/>
      <c r="WQN986" s="35"/>
      <c r="WQO986" s="34"/>
      <c r="WQV986" s="35"/>
      <c r="WQW986" s="34"/>
      <c r="WRD986" s="35"/>
      <c r="WRE986" s="34"/>
      <c r="WRL986" s="35"/>
      <c r="WRM986" s="34"/>
      <c r="WRT986" s="35"/>
      <c r="WRU986" s="34"/>
      <c r="WSB986" s="35"/>
      <c r="WSC986" s="34"/>
      <c r="WSJ986" s="35"/>
      <c r="WSK986" s="34"/>
      <c r="WSR986" s="35"/>
      <c r="WSS986" s="34"/>
      <c r="WSZ986" s="35"/>
      <c r="WTA986" s="34"/>
      <c r="WTH986" s="35"/>
      <c r="WTI986" s="34"/>
      <c r="WTP986" s="35"/>
      <c r="WTQ986" s="34"/>
      <c r="WTX986" s="35"/>
      <c r="WTY986" s="34"/>
      <c r="WUF986" s="35"/>
      <c r="WUG986" s="34"/>
      <c r="WUN986" s="35"/>
      <c r="WUO986" s="34"/>
      <c r="WUV986" s="35"/>
      <c r="WUW986" s="34"/>
      <c r="WVD986" s="35"/>
      <c r="WVE986" s="34"/>
      <c r="WVL986" s="35"/>
      <c r="WVM986" s="34"/>
      <c r="WVT986" s="35"/>
      <c r="WVU986" s="34"/>
      <c r="WWB986" s="35"/>
      <c r="WWC986" s="34"/>
      <c r="WWJ986" s="35"/>
      <c r="WWK986" s="34"/>
      <c r="WWR986" s="35"/>
      <c r="WWS986" s="34"/>
      <c r="WWZ986" s="35"/>
      <c r="WXA986" s="34"/>
      <c r="WXH986" s="35"/>
      <c r="WXI986" s="34"/>
      <c r="WXP986" s="35"/>
      <c r="WXQ986" s="34"/>
      <c r="WXX986" s="35"/>
      <c r="WXY986" s="34"/>
      <c r="WYF986" s="35"/>
      <c r="WYG986" s="34"/>
      <c r="WYN986" s="35"/>
      <c r="WYO986" s="34"/>
      <c r="WYV986" s="35"/>
      <c r="WYW986" s="34"/>
      <c r="WZD986" s="35"/>
      <c r="WZE986" s="34"/>
      <c r="WZL986" s="35"/>
      <c r="WZM986" s="34"/>
      <c r="WZT986" s="35"/>
      <c r="WZU986" s="34"/>
      <c r="XAB986" s="35"/>
      <c r="XAC986" s="34"/>
      <c r="XAJ986" s="35"/>
      <c r="XAK986" s="34"/>
      <c r="XAR986" s="35"/>
      <c r="XAS986" s="34"/>
      <c r="XAZ986" s="35"/>
      <c r="XBA986" s="34"/>
      <c r="XBH986" s="35"/>
      <c r="XBI986" s="34"/>
      <c r="XBP986" s="35"/>
      <c r="XBQ986" s="34"/>
      <c r="XBX986" s="35"/>
      <c r="XBY986" s="34"/>
      <c r="XCF986" s="35"/>
      <c r="XCG986" s="34"/>
      <c r="XCN986" s="35"/>
      <c r="XCO986" s="34"/>
      <c r="XCV986" s="35"/>
      <c r="XCW986" s="34"/>
      <c r="XDD986" s="35"/>
      <c r="XDE986" s="34"/>
      <c r="XDL986" s="35"/>
      <c r="XDM986" s="34"/>
      <c r="XDT986" s="35"/>
      <c r="XDU986" s="34"/>
      <c r="XEB986" s="35"/>
      <c r="XEC986" s="34"/>
      <c r="XEJ986" s="35"/>
      <c r="XEK986" s="34"/>
      <c r="XER986" s="35"/>
      <c r="XES986" s="34"/>
      <c r="XEZ986" s="35"/>
      <c r="XFA986" s="34"/>
    </row>
    <row r="987" spans="1:1021 1028:2045 2052:3069 3076:4093 4100:5117 5124:6141 6148:7165 7172:8189 8196:9213 9220:10237 10244:11261 11268:12285 12292:13309 13316:14333 14340:15357 15364:16381" x14ac:dyDescent="0.25">
      <c r="A987" t="s">
        <v>21</v>
      </c>
      <c r="B987" t="s">
        <v>153</v>
      </c>
      <c r="C987">
        <v>566</v>
      </c>
      <c r="D987">
        <v>566</v>
      </c>
      <c r="E987" s="35">
        <v>1</v>
      </c>
      <c r="F987" s="34">
        <v>1E-156</v>
      </c>
      <c r="G987">
        <v>98.15</v>
      </c>
      <c r="H987">
        <v>383</v>
      </c>
      <c r="I987" t="str">
        <f>HYPERLINK("https://www.ncbi.nlm.nih.gov/nucleotide/OK170080.1?report=genbank&amp;log$=nucltop&amp;blast_rank=85&amp;RID=XE5J84ZU013","OK170080.1")</f>
        <v>OK170080.1</v>
      </c>
      <c r="L987" s="35"/>
      <c r="M987" s="34"/>
      <c r="T987" s="35"/>
      <c r="U987" s="34"/>
      <c r="AB987" s="35"/>
      <c r="AC987" s="34"/>
      <c r="AJ987" s="35"/>
      <c r="AK987" s="34"/>
      <c r="AR987" s="35"/>
      <c r="AS987" s="34"/>
      <c r="AZ987" s="35"/>
      <c r="BA987" s="34"/>
      <c r="BH987" s="35"/>
      <c r="BI987" s="34"/>
      <c r="BP987" s="35"/>
      <c r="BQ987" s="34"/>
      <c r="BX987" s="35"/>
      <c r="BY987" s="34"/>
      <c r="CF987" s="35"/>
      <c r="CG987" s="34"/>
      <c r="CN987" s="35"/>
      <c r="CO987" s="34"/>
      <c r="CV987" s="35"/>
      <c r="CW987" s="34"/>
      <c r="DD987" s="35"/>
      <c r="DE987" s="34"/>
      <c r="DL987" s="35"/>
      <c r="DM987" s="34"/>
      <c r="DT987" s="35"/>
      <c r="DU987" s="34"/>
      <c r="EB987" s="35"/>
      <c r="EC987" s="34"/>
      <c r="EJ987" s="35"/>
      <c r="EK987" s="34"/>
      <c r="ER987" s="35"/>
      <c r="ES987" s="34"/>
      <c r="EZ987" s="35"/>
      <c r="FA987" s="34"/>
      <c r="FH987" s="35"/>
      <c r="FI987" s="34"/>
      <c r="FP987" s="35"/>
      <c r="FQ987" s="34"/>
      <c r="FX987" s="35"/>
      <c r="FY987" s="34"/>
      <c r="GF987" s="35"/>
      <c r="GG987" s="34"/>
      <c r="GN987" s="35"/>
      <c r="GO987" s="34"/>
      <c r="GV987" s="35"/>
      <c r="GW987" s="34"/>
      <c r="HD987" s="35"/>
      <c r="HE987" s="34"/>
      <c r="HL987" s="35"/>
      <c r="HM987" s="34"/>
      <c r="HT987" s="35"/>
      <c r="HU987" s="34"/>
      <c r="IB987" s="35"/>
      <c r="IC987" s="34"/>
      <c r="IJ987" s="35"/>
      <c r="IK987" s="34"/>
      <c r="IR987" s="35"/>
      <c r="IS987" s="34"/>
      <c r="IZ987" s="35"/>
      <c r="JA987" s="34"/>
      <c r="JH987" s="35"/>
      <c r="JI987" s="34"/>
      <c r="JP987" s="35"/>
      <c r="JQ987" s="34"/>
      <c r="JX987" s="35"/>
      <c r="JY987" s="34"/>
      <c r="KF987" s="35"/>
      <c r="KG987" s="34"/>
      <c r="KN987" s="35"/>
      <c r="KO987" s="34"/>
      <c r="KV987" s="35"/>
      <c r="KW987" s="34"/>
      <c r="LD987" s="35"/>
      <c r="LE987" s="34"/>
      <c r="LL987" s="35"/>
      <c r="LM987" s="34"/>
      <c r="LT987" s="35"/>
      <c r="LU987" s="34"/>
      <c r="MB987" s="35"/>
      <c r="MC987" s="34"/>
      <c r="MJ987" s="35"/>
      <c r="MK987" s="34"/>
      <c r="MR987" s="35"/>
      <c r="MS987" s="34"/>
      <c r="MZ987" s="35"/>
      <c r="NA987" s="34"/>
      <c r="NH987" s="35"/>
      <c r="NI987" s="34"/>
      <c r="NP987" s="35"/>
      <c r="NQ987" s="34"/>
      <c r="NX987" s="35"/>
      <c r="NY987" s="34"/>
      <c r="OF987" s="35"/>
      <c r="OG987" s="34"/>
      <c r="ON987" s="35"/>
      <c r="OO987" s="34"/>
      <c r="OV987" s="35"/>
      <c r="OW987" s="34"/>
      <c r="PD987" s="35"/>
      <c r="PE987" s="34"/>
      <c r="PL987" s="35"/>
      <c r="PM987" s="34"/>
      <c r="PT987" s="35"/>
      <c r="PU987" s="34"/>
      <c r="QB987" s="35"/>
      <c r="QC987" s="34"/>
      <c r="QJ987" s="35"/>
      <c r="QK987" s="34"/>
      <c r="QR987" s="35"/>
      <c r="QS987" s="34"/>
      <c r="QZ987" s="35"/>
      <c r="RA987" s="34"/>
      <c r="RH987" s="35"/>
      <c r="RI987" s="34"/>
      <c r="RP987" s="35"/>
      <c r="RQ987" s="34"/>
      <c r="RX987" s="35"/>
      <c r="RY987" s="34"/>
      <c r="SF987" s="35"/>
      <c r="SG987" s="34"/>
      <c r="SN987" s="35"/>
      <c r="SO987" s="34"/>
      <c r="SV987" s="35"/>
      <c r="SW987" s="34"/>
      <c r="TD987" s="35"/>
      <c r="TE987" s="34"/>
      <c r="TL987" s="35"/>
      <c r="TM987" s="34"/>
      <c r="TT987" s="35"/>
      <c r="TU987" s="34"/>
      <c r="UB987" s="35"/>
      <c r="UC987" s="34"/>
      <c r="UJ987" s="35"/>
      <c r="UK987" s="34"/>
      <c r="UR987" s="35"/>
      <c r="US987" s="34"/>
      <c r="UZ987" s="35"/>
      <c r="VA987" s="34"/>
      <c r="VH987" s="35"/>
      <c r="VI987" s="34"/>
      <c r="VP987" s="35"/>
      <c r="VQ987" s="34"/>
      <c r="VX987" s="35"/>
      <c r="VY987" s="34"/>
      <c r="WF987" s="35"/>
      <c r="WG987" s="34"/>
      <c r="WN987" s="35"/>
      <c r="WO987" s="34"/>
      <c r="WV987" s="35"/>
      <c r="WW987" s="34"/>
      <c r="XD987" s="35"/>
      <c r="XE987" s="34"/>
      <c r="XL987" s="35"/>
      <c r="XM987" s="34"/>
      <c r="XT987" s="35"/>
      <c r="XU987" s="34"/>
      <c r="YB987" s="35"/>
      <c r="YC987" s="34"/>
      <c r="YJ987" s="35"/>
      <c r="YK987" s="34"/>
      <c r="YR987" s="35"/>
      <c r="YS987" s="34"/>
      <c r="YZ987" s="35"/>
      <c r="ZA987" s="34"/>
      <c r="ZH987" s="35"/>
      <c r="ZI987" s="34"/>
      <c r="ZP987" s="35"/>
      <c r="ZQ987" s="34"/>
      <c r="ZX987" s="35"/>
      <c r="ZY987" s="34"/>
      <c r="AAF987" s="35"/>
      <c r="AAG987" s="34"/>
      <c r="AAN987" s="35"/>
      <c r="AAO987" s="34"/>
      <c r="AAV987" s="35"/>
      <c r="AAW987" s="34"/>
      <c r="ABD987" s="35"/>
      <c r="ABE987" s="34"/>
      <c r="ABL987" s="35"/>
      <c r="ABM987" s="34"/>
      <c r="ABT987" s="35"/>
      <c r="ABU987" s="34"/>
      <c r="ACB987" s="35"/>
      <c r="ACC987" s="34"/>
      <c r="ACJ987" s="35"/>
      <c r="ACK987" s="34"/>
      <c r="ACR987" s="35"/>
      <c r="ACS987" s="34"/>
      <c r="ACZ987" s="35"/>
      <c r="ADA987" s="34"/>
      <c r="ADH987" s="35"/>
      <c r="ADI987" s="34"/>
      <c r="ADP987" s="35"/>
      <c r="ADQ987" s="34"/>
      <c r="ADX987" s="35"/>
      <c r="ADY987" s="34"/>
      <c r="AEF987" s="35"/>
      <c r="AEG987" s="34"/>
      <c r="AEN987" s="35"/>
      <c r="AEO987" s="34"/>
      <c r="AEV987" s="35"/>
      <c r="AEW987" s="34"/>
      <c r="AFD987" s="35"/>
      <c r="AFE987" s="34"/>
      <c r="AFL987" s="35"/>
      <c r="AFM987" s="34"/>
      <c r="AFT987" s="35"/>
      <c r="AFU987" s="34"/>
      <c r="AGB987" s="35"/>
      <c r="AGC987" s="34"/>
      <c r="AGJ987" s="35"/>
      <c r="AGK987" s="34"/>
      <c r="AGR987" s="35"/>
      <c r="AGS987" s="34"/>
      <c r="AGZ987" s="35"/>
      <c r="AHA987" s="34"/>
      <c r="AHH987" s="35"/>
      <c r="AHI987" s="34"/>
      <c r="AHP987" s="35"/>
      <c r="AHQ987" s="34"/>
      <c r="AHX987" s="35"/>
      <c r="AHY987" s="34"/>
      <c r="AIF987" s="35"/>
      <c r="AIG987" s="34"/>
      <c r="AIN987" s="35"/>
      <c r="AIO987" s="34"/>
      <c r="AIV987" s="35"/>
      <c r="AIW987" s="34"/>
      <c r="AJD987" s="35"/>
      <c r="AJE987" s="34"/>
      <c r="AJL987" s="35"/>
      <c r="AJM987" s="34"/>
      <c r="AJT987" s="35"/>
      <c r="AJU987" s="34"/>
      <c r="AKB987" s="35"/>
      <c r="AKC987" s="34"/>
      <c r="AKJ987" s="35"/>
      <c r="AKK987" s="34"/>
      <c r="AKR987" s="35"/>
      <c r="AKS987" s="34"/>
      <c r="AKZ987" s="35"/>
      <c r="ALA987" s="34"/>
      <c r="ALH987" s="35"/>
      <c r="ALI987" s="34"/>
      <c r="ALP987" s="35"/>
      <c r="ALQ987" s="34"/>
      <c r="ALX987" s="35"/>
      <c r="ALY987" s="34"/>
      <c r="AMF987" s="35"/>
      <c r="AMG987" s="34"/>
      <c r="AMN987" s="35"/>
      <c r="AMO987" s="34"/>
      <c r="AMV987" s="35"/>
      <c r="AMW987" s="34"/>
      <c r="AND987" s="35"/>
      <c r="ANE987" s="34"/>
      <c r="ANL987" s="35"/>
      <c r="ANM987" s="34"/>
      <c r="ANT987" s="35"/>
      <c r="ANU987" s="34"/>
      <c r="AOB987" s="35"/>
      <c r="AOC987" s="34"/>
      <c r="AOJ987" s="35"/>
      <c r="AOK987" s="34"/>
      <c r="AOR987" s="35"/>
      <c r="AOS987" s="34"/>
      <c r="AOZ987" s="35"/>
      <c r="APA987" s="34"/>
      <c r="APH987" s="35"/>
      <c r="API987" s="34"/>
      <c r="APP987" s="35"/>
      <c r="APQ987" s="34"/>
      <c r="APX987" s="35"/>
      <c r="APY987" s="34"/>
      <c r="AQF987" s="35"/>
      <c r="AQG987" s="34"/>
      <c r="AQN987" s="35"/>
      <c r="AQO987" s="34"/>
      <c r="AQV987" s="35"/>
      <c r="AQW987" s="34"/>
      <c r="ARD987" s="35"/>
      <c r="ARE987" s="34"/>
      <c r="ARL987" s="35"/>
      <c r="ARM987" s="34"/>
      <c r="ART987" s="35"/>
      <c r="ARU987" s="34"/>
      <c r="ASB987" s="35"/>
      <c r="ASC987" s="34"/>
      <c r="ASJ987" s="35"/>
      <c r="ASK987" s="34"/>
      <c r="ASR987" s="35"/>
      <c r="ASS987" s="34"/>
      <c r="ASZ987" s="35"/>
      <c r="ATA987" s="34"/>
      <c r="ATH987" s="35"/>
      <c r="ATI987" s="34"/>
      <c r="ATP987" s="35"/>
      <c r="ATQ987" s="34"/>
      <c r="ATX987" s="35"/>
      <c r="ATY987" s="34"/>
      <c r="AUF987" s="35"/>
      <c r="AUG987" s="34"/>
      <c r="AUN987" s="35"/>
      <c r="AUO987" s="34"/>
      <c r="AUV987" s="35"/>
      <c r="AUW987" s="34"/>
      <c r="AVD987" s="35"/>
      <c r="AVE987" s="34"/>
      <c r="AVL987" s="35"/>
      <c r="AVM987" s="34"/>
      <c r="AVT987" s="35"/>
      <c r="AVU987" s="34"/>
      <c r="AWB987" s="35"/>
      <c r="AWC987" s="34"/>
      <c r="AWJ987" s="35"/>
      <c r="AWK987" s="34"/>
      <c r="AWR987" s="35"/>
      <c r="AWS987" s="34"/>
      <c r="AWZ987" s="35"/>
      <c r="AXA987" s="34"/>
      <c r="AXH987" s="35"/>
      <c r="AXI987" s="34"/>
      <c r="AXP987" s="35"/>
      <c r="AXQ987" s="34"/>
      <c r="AXX987" s="35"/>
      <c r="AXY987" s="34"/>
      <c r="AYF987" s="35"/>
      <c r="AYG987" s="34"/>
      <c r="AYN987" s="35"/>
      <c r="AYO987" s="34"/>
      <c r="AYV987" s="35"/>
      <c r="AYW987" s="34"/>
      <c r="AZD987" s="35"/>
      <c r="AZE987" s="34"/>
      <c r="AZL987" s="35"/>
      <c r="AZM987" s="34"/>
      <c r="AZT987" s="35"/>
      <c r="AZU987" s="34"/>
      <c r="BAB987" s="35"/>
      <c r="BAC987" s="34"/>
      <c r="BAJ987" s="35"/>
      <c r="BAK987" s="34"/>
      <c r="BAR987" s="35"/>
      <c r="BAS987" s="34"/>
      <c r="BAZ987" s="35"/>
      <c r="BBA987" s="34"/>
      <c r="BBH987" s="35"/>
      <c r="BBI987" s="34"/>
      <c r="BBP987" s="35"/>
      <c r="BBQ987" s="34"/>
      <c r="BBX987" s="35"/>
      <c r="BBY987" s="34"/>
      <c r="BCF987" s="35"/>
      <c r="BCG987" s="34"/>
      <c r="BCN987" s="35"/>
      <c r="BCO987" s="34"/>
      <c r="BCV987" s="35"/>
      <c r="BCW987" s="34"/>
      <c r="BDD987" s="35"/>
      <c r="BDE987" s="34"/>
      <c r="BDL987" s="35"/>
      <c r="BDM987" s="34"/>
      <c r="BDT987" s="35"/>
      <c r="BDU987" s="34"/>
      <c r="BEB987" s="35"/>
      <c r="BEC987" s="34"/>
      <c r="BEJ987" s="35"/>
      <c r="BEK987" s="34"/>
      <c r="BER987" s="35"/>
      <c r="BES987" s="34"/>
      <c r="BEZ987" s="35"/>
      <c r="BFA987" s="34"/>
      <c r="BFH987" s="35"/>
      <c r="BFI987" s="34"/>
      <c r="BFP987" s="35"/>
      <c r="BFQ987" s="34"/>
      <c r="BFX987" s="35"/>
      <c r="BFY987" s="34"/>
      <c r="BGF987" s="35"/>
      <c r="BGG987" s="34"/>
      <c r="BGN987" s="35"/>
      <c r="BGO987" s="34"/>
      <c r="BGV987" s="35"/>
      <c r="BGW987" s="34"/>
      <c r="BHD987" s="35"/>
      <c r="BHE987" s="34"/>
      <c r="BHL987" s="35"/>
      <c r="BHM987" s="34"/>
      <c r="BHT987" s="35"/>
      <c r="BHU987" s="34"/>
      <c r="BIB987" s="35"/>
      <c r="BIC987" s="34"/>
      <c r="BIJ987" s="35"/>
      <c r="BIK987" s="34"/>
      <c r="BIR987" s="35"/>
      <c r="BIS987" s="34"/>
      <c r="BIZ987" s="35"/>
      <c r="BJA987" s="34"/>
      <c r="BJH987" s="35"/>
      <c r="BJI987" s="34"/>
      <c r="BJP987" s="35"/>
      <c r="BJQ987" s="34"/>
      <c r="BJX987" s="35"/>
      <c r="BJY987" s="34"/>
      <c r="BKF987" s="35"/>
      <c r="BKG987" s="34"/>
      <c r="BKN987" s="35"/>
      <c r="BKO987" s="34"/>
      <c r="BKV987" s="35"/>
      <c r="BKW987" s="34"/>
      <c r="BLD987" s="35"/>
      <c r="BLE987" s="34"/>
      <c r="BLL987" s="35"/>
      <c r="BLM987" s="34"/>
      <c r="BLT987" s="35"/>
      <c r="BLU987" s="34"/>
      <c r="BMB987" s="35"/>
      <c r="BMC987" s="34"/>
      <c r="BMJ987" s="35"/>
      <c r="BMK987" s="34"/>
      <c r="BMR987" s="35"/>
      <c r="BMS987" s="34"/>
      <c r="BMZ987" s="35"/>
      <c r="BNA987" s="34"/>
      <c r="BNH987" s="35"/>
      <c r="BNI987" s="34"/>
      <c r="BNP987" s="35"/>
      <c r="BNQ987" s="34"/>
      <c r="BNX987" s="35"/>
      <c r="BNY987" s="34"/>
      <c r="BOF987" s="35"/>
      <c r="BOG987" s="34"/>
      <c r="BON987" s="35"/>
      <c r="BOO987" s="34"/>
      <c r="BOV987" s="35"/>
      <c r="BOW987" s="34"/>
      <c r="BPD987" s="35"/>
      <c r="BPE987" s="34"/>
      <c r="BPL987" s="35"/>
      <c r="BPM987" s="34"/>
      <c r="BPT987" s="35"/>
      <c r="BPU987" s="34"/>
      <c r="BQB987" s="35"/>
      <c r="BQC987" s="34"/>
      <c r="BQJ987" s="35"/>
      <c r="BQK987" s="34"/>
      <c r="BQR987" s="35"/>
      <c r="BQS987" s="34"/>
      <c r="BQZ987" s="35"/>
      <c r="BRA987" s="34"/>
      <c r="BRH987" s="35"/>
      <c r="BRI987" s="34"/>
      <c r="BRP987" s="35"/>
      <c r="BRQ987" s="34"/>
      <c r="BRX987" s="35"/>
      <c r="BRY987" s="34"/>
      <c r="BSF987" s="35"/>
      <c r="BSG987" s="34"/>
      <c r="BSN987" s="35"/>
      <c r="BSO987" s="34"/>
      <c r="BSV987" s="35"/>
      <c r="BSW987" s="34"/>
      <c r="BTD987" s="35"/>
      <c r="BTE987" s="34"/>
      <c r="BTL987" s="35"/>
      <c r="BTM987" s="34"/>
      <c r="BTT987" s="35"/>
      <c r="BTU987" s="34"/>
      <c r="BUB987" s="35"/>
      <c r="BUC987" s="34"/>
      <c r="BUJ987" s="35"/>
      <c r="BUK987" s="34"/>
      <c r="BUR987" s="35"/>
      <c r="BUS987" s="34"/>
      <c r="BUZ987" s="35"/>
      <c r="BVA987" s="34"/>
      <c r="BVH987" s="35"/>
      <c r="BVI987" s="34"/>
      <c r="BVP987" s="35"/>
      <c r="BVQ987" s="34"/>
      <c r="BVX987" s="35"/>
      <c r="BVY987" s="34"/>
      <c r="BWF987" s="35"/>
      <c r="BWG987" s="34"/>
      <c r="BWN987" s="35"/>
      <c r="BWO987" s="34"/>
      <c r="BWV987" s="35"/>
      <c r="BWW987" s="34"/>
      <c r="BXD987" s="35"/>
      <c r="BXE987" s="34"/>
      <c r="BXL987" s="35"/>
      <c r="BXM987" s="34"/>
      <c r="BXT987" s="35"/>
      <c r="BXU987" s="34"/>
      <c r="BYB987" s="35"/>
      <c r="BYC987" s="34"/>
      <c r="BYJ987" s="35"/>
      <c r="BYK987" s="34"/>
      <c r="BYR987" s="35"/>
      <c r="BYS987" s="34"/>
      <c r="BYZ987" s="35"/>
      <c r="BZA987" s="34"/>
      <c r="BZH987" s="35"/>
      <c r="BZI987" s="34"/>
      <c r="BZP987" s="35"/>
      <c r="BZQ987" s="34"/>
      <c r="BZX987" s="35"/>
      <c r="BZY987" s="34"/>
      <c r="CAF987" s="35"/>
      <c r="CAG987" s="34"/>
      <c r="CAN987" s="35"/>
      <c r="CAO987" s="34"/>
      <c r="CAV987" s="35"/>
      <c r="CAW987" s="34"/>
      <c r="CBD987" s="35"/>
      <c r="CBE987" s="34"/>
      <c r="CBL987" s="35"/>
      <c r="CBM987" s="34"/>
      <c r="CBT987" s="35"/>
      <c r="CBU987" s="34"/>
      <c r="CCB987" s="35"/>
      <c r="CCC987" s="34"/>
      <c r="CCJ987" s="35"/>
      <c r="CCK987" s="34"/>
      <c r="CCR987" s="35"/>
      <c r="CCS987" s="34"/>
      <c r="CCZ987" s="35"/>
      <c r="CDA987" s="34"/>
      <c r="CDH987" s="35"/>
      <c r="CDI987" s="34"/>
      <c r="CDP987" s="35"/>
      <c r="CDQ987" s="34"/>
      <c r="CDX987" s="35"/>
      <c r="CDY987" s="34"/>
      <c r="CEF987" s="35"/>
      <c r="CEG987" s="34"/>
      <c r="CEN987" s="35"/>
      <c r="CEO987" s="34"/>
      <c r="CEV987" s="35"/>
      <c r="CEW987" s="34"/>
      <c r="CFD987" s="35"/>
      <c r="CFE987" s="34"/>
      <c r="CFL987" s="35"/>
      <c r="CFM987" s="34"/>
      <c r="CFT987" s="35"/>
      <c r="CFU987" s="34"/>
      <c r="CGB987" s="35"/>
      <c r="CGC987" s="34"/>
      <c r="CGJ987" s="35"/>
      <c r="CGK987" s="34"/>
      <c r="CGR987" s="35"/>
      <c r="CGS987" s="34"/>
      <c r="CGZ987" s="35"/>
      <c r="CHA987" s="34"/>
      <c r="CHH987" s="35"/>
      <c r="CHI987" s="34"/>
      <c r="CHP987" s="35"/>
      <c r="CHQ987" s="34"/>
      <c r="CHX987" s="35"/>
      <c r="CHY987" s="34"/>
      <c r="CIF987" s="35"/>
      <c r="CIG987" s="34"/>
      <c r="CIN987" s="35"/>
      <c r="CIO987" s="34"/>
      <c r="CIV987" s="35"/>
      <c r="CIW987" s="34"/>
      <c r="CJD987" s="35"/>
      <c r="CJE987" s="34"/>
      <c r="CJL987" s="35"/>
      <c r="CJM987" s="34"/>
      <c r="CJT987" s="35"/>
      <c r="CJU987" s="34"/>
      <c r="CKB987" s="35"/>
      <c r="CKC987" s="34"/>
      <c r="CKJ987" s="35"/>
      <c r="CKK987" s="34"/>
      <c r="CKR987" s="35"/>
      <c r="CKS987" s="34"/>
      <c r="CKZ987" s="35"/>
      <c r="CLA987" s="34"/>
      <c r="CLH987" s="35"/>
      <c r="CLI987" s="34"/>
      <c r="CLP987" s="35"/>
      <c r="CLQ987" s="34"/>
      <c r="CLX987" s="35"/>
      <c r="CLY987" s="34"/>
      <c r="CMF987" s="35"/>
      <c r="CMG987" s="34"/>
      <c r="CMN987" s="35"/>
      <c r="CMO987" s="34"/>
      <c r="CMV987" s="35"/>
      <c r="CMW987" s="34"/>
      <c r="CND987" s="35"/>
      <c r="CNE987" s="34"/>
      <c r="CNL987" s="35"/>
      <c r="CNM987" s="34"/>
      <c r="CNT987" s="35"/>
      <c r="CNU987" s="34"/>
      <c r="COB987" s="35"/>
      <c r="COC987" s="34"/>
      <c r="COJ987" s="35"/>
      <c r="COK987" s="34"/>
      <c r="COR987" s="35"/>
      <c r="COS987" s="34"/>
      <c r="COZ987" s="35"/>
      <c r="CPA987" s="34"/>
      <c r="CPH987" s="35"/>
      <c r="CPI987" s="34"/>
      <c r="CPP987" s="35"/>
      <c r="CPQ987" s="34"/>
      <c r="CPX987" s="35"/>
      <c r="CPY987" s="34"/>
      <c r="CQF987" s="35"/>
      <c r="CQG987" s="34"/>
      <c r="CQN987" s="35"/>
      <c r="CQO987" s="34"/>
      <c r="CQV987" s="35"/>
      <c r="CQW987" s="34"/>
      <c r="CRD987" s="35"/>
      <c r="CRE987" s="34"/>
      <c r="CRL987" s="35"/>
      <c r="CRM987" s="34"/>
      <c r="CRT987" s="35"/>
      <c r="CRU987" s="34"/>
      <c r="CSB987" s="35"/>
      <c r="CSC987" s="34"/>
      <c r="CSJ987" s="35"/>
      <c r="CSK987" s="34"/>
      <c r="CSR987" s="35"/>
      <c r="CSS987" s="34"/>
      <c r="CSZ987" s="35"/>
      <c r="CTA987" s="34"/>
      <c r="CTH987" s="35"/>
      <c r="CTI987" s="34"/>
      <c r="CTP987" s="35"/>
      <c r="CTQ987" s="34"/>
      <c r="CTX987" s="35"/>
      <c r="CTY987" s="34"/>
      <c r="CUF987" s="35"/>
      <c r="CUG987" s="34"/>
      <c r="CUN987" s="35"/>
      <c r="CUO987" s="34"/>
      <c r="CUV987" s="35"/>
      <c r="CUW987" s="34"/>
      <c r="CVD987" s="35"/>
      <c r="CVE987" s="34"/>
      <c r="CVL987" s="35"/>
      <c r="CVM987" s="34"/>
      <c r="CVT987" s="35"/>
      <c r="CVU987" s="34"/>
      <c r="CWB987" s="35"/>
      <c r="CWC987" s="34"/>
      <c r="CWJ987" s="35"/>
      <c r="CWK987" s="34"/>
      <c r="CWR987" s="35"/>
      <c r="CWS987" s="34"/>
      <c r="CWZ987" s="35"/>
      <c r="CXA987" s="34"/>
      <c r="CXH987" s="35"/>
      <c r="CXI987" s="34"/>
      <c r="CXP987" s="35"/>
      <c r="CXQ987" s="34"/>
      <c r="CXX987" s="35"/>
      <c r="CXY987" s="34"/>
      <c r="CYF987" s="35"/>
      <c r="CYG987" s="34"/>
      <c r="CYN987" s="35"/>
      <c r="CYO987" s="34"/>
      <c r="CYV987" s="35"/>
      <c r="CYW987" s="34"/>
      <c r="CZD987" s="35"/>
      <c r="CZE987" s="34"/>
      <c r="CZL987" s="35"/>
      <c r="CZM987" s="34"/>
      <c r="CZT987" s="35"/>
      <c r="CZU987" s="34"/>
      <c r="DAB987" s="35"/>
      <c r="DAC987" s="34"/>
      <c r="DAJ987" s="35"/>
      <c r="DAK987" s="34"/>
      <c r="DAR987" s="35"/>
      <c r="DAS987" s="34"/>
      <c r="DAZ987" s="35"/>
      <c r="DBA987" s="34"/>
      <c r="DBH987" s="35"/>
      <c r="DBI987" s="34"/>
      <c r="DBP987" s="35"/>
      <c r="DBQ987" s="34"/>
      <c r="DBX987" s="35"/>
      <c r="DBY987" s="34"/>
      <c r="DCF987" s="35"/>
      <c r="DCG987" s="34"/>
      <c r="DCN987" s="35"/>
      <c r="DCO987" s="34"/>
      <c r="DCV987" s="35"/>
      <c r="DCW987" s="34"/>
      <c r="DDD987" s="35"/>
      <c r="DDE987" s="34"/>
      <c r="DDL987" s="35"/>
      <c r="DDM987" s="34"/>
      <c r="DDT987" s="35"/>
      <c r="DDU987" s="34"/>
      <c r="DEB987" s="35"/>
      <c r="DEC987" s="34"/>
      <c r="DEJ987" s="35"/>
      <c r="DEK987" s="34"/>
      <c r="DER987" s="35"/>
      <c r="DES987" s="34"/>
      <c r="DEZ987" s="35"/>
      <c r="DFA987" s="34"/>
      <c r="DFH987" s="35"/>
      <c r="DFI987" s="34"/>
      <c r="DFP987" s="35"/>
      <c r="DFQ987" s="34"/>
      <c r="DFX987" s="35"/>
      <c r="DFY987" s="34"/>
      <c r="DGF987" s="35"/>
      <c r="DGG987" s="34"/>
      <c r="DGN987" s="35"/>
      <c r="DGO987" s="34"/>
      <c r="DGV987" s="35"/>
      <c r="DGW987" s="34"/>
      <c r="DHD987" s="35"/>
      <c r="DHE987" s="34"/>
      <c r="DHL987" s="35"/>
      <c r="DHM987" s="34"/>
      <c r="DHT987" s="35"/>
      <c r="DHU987" s="34"/>
      <c r="DIB987" s="35"/>
      <c r="DIC987" s="34"/>
      <c r="DIJ987" s="35"/>
      <c r="DIK987" s="34"/>
      <c r="DIR987" s="35"/>
      <c r="DIS987" s="34"/>
      <c r="DIZ987" s="35"/>
      <c r="DJA987" s="34"/>
      <c r="DJH987" s="35"/>
      <c r="DJI987" s="34"/>
      <c r="DJP987" s="35"/>
      <c r="DJQ987" s="34"/>
      <c r="DJX987" s="35"/>
      <c r="DJY987" s="34"/>
      <c r="DKF987" s="35"/>
      <c r="DKG987" s="34"/>
      <c r="DKN987" s="35"/>
      <c r="DKO987" s="34"/>
      <c r="DKV987" s="35"/>
      <c r="DKW987" s="34"/>
      <c r="DLD987" s="35"/>
      <c r="DLE987" s="34"/>
      <c r="DLL987" s="35"/>
      <c r="DLM987" s="34"/>
      <c r="DLT987" s="35"/>
      <c r="DLU987" s="34"/>
      <c r="DMB987" s="35"/>
      <c r="DMC987" s="34"/>
      <c r="DMJ987" s="35"/>
      <c r="DMK987" s="34"/>
      <c r="DMR987" s="35"/>
      <c r="DMS987" s="34"/>
      <c r="DMZ987" s="35"/>
      <c r="DNA987" s="34"/>
      <c r="DNH987" s="35"/>
      <c r="DNI987" s="34"/>
      <c r="DNP987" s="35"/>
      <c r="DNQ987" s="34"/>
      <c r="DNX987" s="35"/>
      <c r="DNY987" s="34"/>
      <c r="DOF987" s="35"/>
      <c r="DOG987" s="34"/>
      <c r="DON987" s="35"/>
      <c r="DOO987" s="34"/>
      <c r="DOV987" s="35"/>
      <c r="DOW987" s="34"/>
      <c r="DPD987" s="35"/>
      <c r="DPE987" s="34"/>
      <c r="DPL987" s="35"/>
      <c r="DPM987" s="34"/>
      <c r="DPT987" s="35"/>
      <c r="DPU987" s="34"/>
      <c r="DQB987" s="35"/>
      <c r="DQC987" s="34"/>
      <c r="DQJ987" s="35"/>
      <c r="DQK987" s="34"/>
      <c r="DQR987" s="35"/>
      <c r="DQS987" s="34"/>
      <c r="DQZ987" s="35"/>
      <c r="DRA987" s="34"/>
      <c r="DRH987" s="35"/>
      <c r="DRI987" s="34"/>
      <c r="DRP987" s="35"/>
      <c r="DRQ987" s="34"/>
      <c r="DRX987" s="35"/>
      <c r="DRY987" s="34"/>
      <c r="DSF987" s="35"/>
      <c r="DSG987" s="34"/>
      <c r="DSN987" s="35"/>
      <c r="DSO987" s="34"/>
      <c r="DSV987" s="35"/>
      <c r="DSW987" s="34"/>
      <c r="DTD987" s="35"/>
      <c r="DTE987" s="34"/>
      <c r="DTL987" s="35"/>
      <c r="DTM987" s="34"/>
      <c r="DTT987" s="35"/>
      <c r="DTU987" s="34"/>
      <c r="DUB987" s="35"/>
      <c r="DUC987" s="34"/>
      <c r="DUJ987" s="35"/>
      <c r="DUK987" s="34"/>
      <c r="DUR987" s="35"/>
      <c r="DUS987" s="34"/>
      <c r="DUZ987" s="35"/>
      <c r="DVA987" s="34"/>
      <c r="DVH987" s="35"/>
      <c r="DVI987" s="34"/>
      <c r="DVP987" s="35"/>
      <c r="DVQ987" s="34"/>
      <c r="DVX987" s="35"/>
      <c r="DVY987" s="34"/>
      <c r="DWF987" s="35"/>
      <c r="DWG987" s="34"/>
      <c r="DWN987" s="35"/>
      <c r="DWO987" s="34"/>
      <c r="DWV987" s="35"/>
      <c r="DWW987" s="34"/>
      <c r="DXD987" s="35"/>
      <c r="DXE987" s="34"/>
      <c r="DXL987" s="35"/>
      <c r="DXM987" s="34"/>
      <c r="DXT987" s="35"/>
      <c r="DXU987" s="34"/>
      <c r="DYB987" s="35"/>
      <c r="DYC987" s="34"/>
      <c r="DYJ987" s="35"/>
      <c r="DYK987" s="34"/>
      <c r="DYR987" s="35"/>
      <c r="DYS987" s="34"/>
      <c r="DYZ987" s="35"/>
      <c r="DZA987" s="34"/>
      <c r="DZH987" s="35"/>
      <c r="DZI987" s="34"/>
      <c r="DZP987" s="35"/>
      <c r="DZQ987" s="34"/>
      <c r="DZX987" s="35"/>
      <c r="DZY987" s="34"/>
      <c r="EAF987" s="35"/>
      <c r="EAG987" s="34"/>
      <c r="EAN987" s="35"/>
      <c r="EAO987" s="34"/>
      <c r="EAV987" s="35"/>
      <c r="EAW987" s="34"/>
      <c r="EBD987" s="35"/>
      <c r="EBE987" s="34"/>
      <c r="EBL987" s="35"/>
      <c r="EBM987" s="34"/>
      <c r="EBT987" s="35"/>
      <c r="EBU987" s="34"/>
      <c r="ECB987" s="35"/>
      <c r="ECC987" s="34"/>
      <c r="ECJ987" s="35"/>
      <c r="ECK987" s="34"/>
      <c r="ECR987" s="35"/>
      <c r="ECS987" s="34"/>
      <c r="ECZ987" s="35"/>
      <c r="EDA987" s="34"/>
      <c r="EDH987" s="35"/>
      <c r="EDI987" s="34"/>
      <c r="EDP987" s="35"/>
      <c r="EDQ987" s="34"/>
      <c r="EDX987" s="35"/>
      <c r="EDY987" s="34"/>
      <c r="EEF987" s="35"/>
      <c r="EEG987" s="34"/>
      <c r="EEN987" s="35"/>
      <c r="EEO987" s="34"/>
      <c r="EEV987" s="35"/>
      <c r="EEW987" s="34"/>
      <c r="EFD987" s="35"/>
      <c r="EFE987" s="34"/>
      <c r="EFL987" s="35"/>
      <c r="EFM987" s="34"/>
      <c r="EFT987" s="35"/>
      <c r="EFU987" s="34"/>
      <c r="EGB987" s="35"/>
      <c r="EGC987" s="34"/>
      <c r="EGJ987" s="35"/>
      <c r="EGK987" s="34"/>
      <c r="EGR987" s="35"/>
      <c r="EGS987" s="34"/>
      <c r="EGZ987" s="35"/>
      <c r="EHA987" s="34"/>
      <c r="EHH987" s="35"/>
      <c r="EHI987" s="34"/>
      <c r="EHP987" s="35"/>
      <c r="EHQ987" s="34"/>
      <c r="EHX987" s="35"/>
      <c r="EHY987" s="34"/>
      <c r="EIF987" s="35"/>
      <c r="EIG987" s="34"/>
      <c r="EIN987" s="35"/>
      <c r="EIO987" s="34"/>
      <c r="EIV987" s="35"/>
      <c r="EIW987" s="34"/>
      <c r="EJD987" s="35"/>
      <c r="EJE987" s="34"/>
      <c r="EJL987" s="35"/>
      <c r="EJM987" s="34"/>
      <c r="EJT987" s="35"/>
      <c r="EJU987" s="34"/>
      <c r="EKB987" s="35"/>
      <c r="EKC987" s="34"/>
      <c r="EKJ987" s="35"/>
      <c r="EKK987" s="34"/>
      <c r="EKR987" s="35"/>
      <c r="EKS987" s="34"/>
      <c r="EKZ987" s="35"/>
      <c r="ELA987" s="34"/>
      <c r="ELH987" s="35"/>
      <c r="ELI987" s="34"/>
      <c r="ELP987" s="35"/>
      <c r="ELQ987" s="34"/>
      <c r="ELX987" s="35"/>
      <c r="ELY987" s="34"/>
      <c r="EMF987" s="35"/>
      <c r="EMG987" s="34"/>
      <c r="EMN987" s="35"/>
      <c r="EMO987" s="34"/>
      <c r="EMV987" s="35"/>
      <c r="EMW987" s="34"/>
      <c r="END987" s="35"/>
      <c r="ENE987" s="34"/>
      <c r="ENL987" s="35"/>
      <c r="ENM987" s="34"/>
      <c r="ENT987" s="35"/>
      <c r="ENU987" s="34"/>
      <c r="EOB987" s="35"/>
      <c r="EOC987" s="34"/>
      <c r="EOJ987" s="35"/>
      <c r="EOK987" s="34"/>
      <c r="EOR987" s="35"/>
      <c r="EOS987" s="34"/>
      <c r="EOZ987" s="35"/>
      <c r="EPA987" s="34"/>
      <c r="EPH987" s="35"/>
      <c r="EPI987" s="34"/>
      <c r="EPP987" s="35"/>
      <c r="EPQ987" s="34"/>
      <c r="EPX987" s="35"/>
      <c r="EPY987" s="34"/>
      <c r="EQF987" s="35"/>
      <c r="EQG987" s="34"/>
      <c r="EQN987" s="35"/>
      <c r="EQO987" s="34"/>
      <c r="EQV987" s="35"/>
      <c r="EQW987" s="34"/>
      <c r="ERD987" s="35"/>
      <c r="ERE987" s="34"/>
      <c r="ERL987" s="35"/>
      <c r="ERM987" s="34"/>
      <c r="ERT987" s="35"/>
      <c r="ERU987" s="34"/>
      <c r="ESB987" s="35"/>
      <c r="ESC987" s="34"/>
      <c r="ESJ987" s="35"/>
      <c r="ESK987" s="34"/>
      <c r="ESR987" s="35"/>
      <c r="ESS987" s="34"/>
      <c r="ESZ987" s="35"/>
      <c r="ETA987" s="34"/>
      <c r="ETH987" s="35"/>
      <c r="ETI987" s="34"/>
      <c r="ETP987" s="35"/>
      <c r="ETQ987" s="34"/>
      <c r="ETX987" s="35"/>
      <c r="ETY987" s="34"/>
      <c r="EUF987" s="35"/>
      <c r="EUG987" s="34"/>
      <c r="EUN987" s="35"/>
      <c r="EUO987" s="34"/>
      <c r="EUV987" s="35"/>
      <c r="EUW987" s="34"/>
      <c r="EVD987" s="35"/>
      <c r="EVE987" s="34"/>
      <c r="EVL987" s="35"/>
      <c r="EVM987" s="34"/>
      <c r="EVT987" s="35"/>
      <c r="EVU987" s="34"/>
      <c r="EWB987" s="35"/>
      <c r="EWC987" s="34"/>
      <c r="EWJ987" s="35"/>
      <c r="EWK987" s="34"/>
      <c r="EWR987" s="35"/>
      <c r="EWS987" s="34"/>
      <c r="EWZ987" s="35"/>
      <c r="EXA987" s="34"/>
      <c r="EXH987" s="35"/>
      <c r="EXI987" s="34"/>
      <c r="EXP987" s="35"/>
      <c r="EXQ987" s="34"/>
      <c r="EXX987" s="35"/>
      <c r="EXY987" s="34"/>
      <c r="EYF987" s="35"/>
      <c r="EYG987" s="34"/>
      <c r="EYN987" s="35"/>
      <c r="EYO987" s="34"/>
      <c r="EYV987" s="35"/>
      <c r="EYW987" s="34"/>
      <c r="EZD987" s="35"/>
      <c r="EZE987" s="34"/>
      <c r="EZL987" s="35"/>
      <c r="EZM987" s="34"/>
      <c r="EZT987" s="35"/>
      <c r="EZU987" s="34"/>
      <c r="FAB987" s="35"/>
      <c r="FAC987" s="34"/>
      <c r="FAJ987" s="35"/>
      <c r="FAK987" s="34"/>
      <c r="FAR987" s="35"/>
      <c r="FAS987" s="34"/>
      <c r="FAZ987" s="35"/>
      <c r="FBA987" s="34"/>
      <c r="FBH987" s="35"/>
      <c r="FBI987" s="34"/>
      <c r="FBP987" s="35"/>
      <c r="FBQ987" s="34"/>
      <c r="FBX987" s="35"/>
      <c r="FBY987" s="34"/>
      <c r="FCF987" s="35"/>
      <c r="FCG987" s="34"/>
      <c r="FCN987" s="35"/>
      <c r="FCO987" s="34"/>
      <c r="FCV987" s="35"/>
      <c r="FCW987" s="34"/>
      <c r="FDD987" s="35"/>
      <c r="FDE987" s="34"/>
      <c r="FDL987" s="35"/>
      <c r="FDM987" s="34"/>
      <c r="FDT987" s="35"/>
      <c r="FDU987" s="34"/>
      <c r="FEB987" s="35"/>
      <c r="FEC987" s="34"/>
      <c r="FEJ987" s="35"/>
      <c r="FEK987" s="34"/>
      <c r="FER987" s="35"/>
      <c r="FES987" s="34"/>
      <c r="FEZ987" s="35"/>
      <c r="FFA987" s="34"/>
      <c r="FFH987" s="35"/>
      <c r="FFI987" s="34"/>
      <c r="FFP987" s="35"/>
      <c r="FFQ987" s="34"/>
      <c r="FFX987" s="35"/>
      <c r="FFY987" s="34"/>
      <c r="FGF987" s="35"/>
      <c r="FGG987" s="34"/>
      <c r="FGN987" s="35"/>
      <c r="FGO987" s="34"/>
      <c r="FGV987" s="35"/>
      <c r="FGW987" s="34"/>
      <c r="FHD987" s="35"/>
      <c r="FHE987" s="34"/>
      <c r="FHL987" s="35"/>
      <c r="FHM987" s="34"/>
      <c r="FHT987" s="35"/>
      <c r="FHU987" s="34"/>
      <c r="FIB987" s="35"/>
      <c r="FIC987" s="34"/>
      <c r="FIJ987" s="35"/>
      <c r="FIK987" s="34"/>
      <c r="FIR987" s="35"/>
      <c r="FIS987" s="34"/>
      <c r="FIZ987" s="35"/>
      <c r="FJA987" s="34"/>
      <c r="FJH987" s="35"/>
      <c r="FJI987" s="34"/>
      <c r="FJP987" s="35"/>
      <c r="FJQ987" s="34"/>
      <c r="FJX987" s="35"/>
      <c r="FJY987" s="34"/>
      <c r="FKF987" s="35"/>
      <c r="FKG987" s="34"/>
      <c r="FKN987" s="35"/>
      <c r="FKO987" s="34"/>
      <c r="FKV987" s="35"/>
      <c r="FKW987" s="34"/>
      <c r="FLD987" s="35"/>
      <c r="FLE987" s="34"/>
      <c r="FLL987" s="35"/>
      <c r="FLM987" s="34"/>
      <c r="FLT987" s="35"/>
      <c r="FLU987" s="34"/>
      <c r="FMB987" s="35"/>
      <c r="FMC987" s="34"/>
      <c r="FMJ987" s="35"/>
      <c r="FMK987" s="34"/>
      <c r="FMR987" s="35"/>
      <c r="FMS987" s="34"/>
      <c r="FMZ987" s="35"/>
      <c r="FNA987" s="34"/>
      <c r="FNH987" s="35"/>
      <c r="FNI987" s="34"/>
      <c r="FNP987" s="35"/>
      <c r="FNQ987" s="34"/>
      <c r="FNX987" s="35"/>
      <c r="FNY987" s="34"/>
      <c r="FOF987" s="35"/>
      <c r="FOG987" s="34"/>
      <c r="FON987" s="35"/>
      <c r="FOO987" s="34"/>
      <c r="FOV987" s="35"/>
      <c r="FOW987" s="34"/>
      <c r="FPD987" s="35"/>
      <c r="FPE987" s="34"/>
      <c r="FPL987" s="35"/>
      <c r="FPM987" s="34"/>
      <c r="FPT987" s="35"/>
      <c r="FPU987" s="34"/>
      <c r="FQB987" s="35"/>
      <c r="FQC987" s="34"/>
      <c r="FQJ987" s="35"/>
      <c r="FQK987" s="34"/>
      <c r="FQR987" s="35"/>
      <c r="FQS987" s="34"/>
      <c r="FQZ987" s="35"/>
      <c r="FRA987" s="34"/>
      <c r="FRH987" s="35"/>
      <c r="FRI987" s="34"/>
      <c r="FRP987" s="35"/>
      <c r="FRQ987" s="34"/>
      <c r="FRX987" s="35"/>
      <c r="FRY987" s="34"/>
      <c r="FSF987" s="35"/>
      <c r="FSG987" s="34"/>
      <c r="FSN987" s="35"/>
      <c r="FSO987" s="34"/>
      <c r="FSV987" s="35"/>
      <c r="FSW987" s="34"/>
      <c r="FTD987" s="35"/>
      <c r="FTE987" s="34"/>
      <c r="FTL987" s="35"/>
      <c r="FTM987" s="34"/>
      <c r="FTT987" s="35"/>
      <c r="FTU987" s="34"/>
      <c r="FUB987" s="35"/>
      <c r="FUC987" s="34"/>
      <c r="FUJ987" s="35"/>
      <c r="FUK987" s="34"/>
      <c r="FUR987" s="35"/>
      <c r="FUS987" s="34"/>
      <c r="FUZ987" s="35"/>
      <c r="FVA987" s="34"/>
      <c r="FVH987" s="35"/>
      <c r="FVI987" s="34"/>
      <c r="FVP987" s="35"/>
      <c r="FVQ987" s="34"/>
      <c r="FVX987" s="35"/>
      <c r="FVY987" s="34"/>
      <c r="FWF987" s="35"/>
      <c r="FWG987" s="34"/>
      <c r="FWN987" s="35"/>
      <c r="FWO987" s="34"/>
      <c r="FWV987" s="35"/>
      <c r="FWW987" s="34"/>
      <c r="FXD987" s="35"/>
      <c r="FXE987" s="34"/>
      <c r="FXL987" s="35"/>
      <c r="FXM987" s="34"/>
      <c r="FXT987" s="35"/>
      <c r="FXU987" s="34"/>
      <c r="FYB987" s="35"/>
      <c r="FYC987" s="34"/>
      <c r="FYJ987" s="35"/>
      <c r="FYK987" s="34"/>
      <c r="FYR987" s="35"/>
      <c r="FYS987" s="34"/>
      <c r="FYZ987" s="35"/>
      <c r="FZA987" s="34"/>
      <c r="FZH987" s="35"/>
      <c r="FZI987" s="34"/>
      <c r="FZP987" s="35"/>
      <c r="FZQ987" s="34"/>
      <c r="FZX987" s="35"/>
      <c r="FZY987" s="34"/>
      <c r="GAF987" s="35"/>
      <c r="GAG987" s="34"/>
      <c r="GAN987" s="35"/>
      <c r="GAO987" s="34"/>
      <c r="GAV987" s="35"/>
      <c r="GAW987" s="34"/>
      <c r="GBD987" s="35"/>
      <c r="GBE987" s="34"/>
      <c r="GBL987" s="35"/>
      <c r="GBM987" s="34"/>
      <c r="GBT987" s="35"/>
      <c r="GBU987" s="34"/>
      <c r="GCB987" s="35"/>
      <c r="GCC987" s="34"/>
      <c r="GCJ987" s="35"/>
      <c r="GCK987" s="34"/>
      <c r="GCR987" s="35"/>
      <c r="GCS987" s="34"/>
      <c r="GCZ987" s="35"/>
      <c r="GDA987" s="34"/>
      <c r="GDH987" s="35"/>
      <c r="GDI987" s="34"/>
      <c r="GDP987" s="35"/>
      <c r="GDQ987" s="34"/>
      <c r="GDX987" s="35"/>
      <c r="GDY987" s="34"/>
      <c r="GEF987" s="35"/>
      <c r="GEG987" s="34"/>
      <c r="GEN987" s="35"/>
      <c r="GEO987" s="34"/>
      <c r="GEV987" s="35"/>
      <c r="GEW987" s="34"/>
      <c r="GFD987" s="35"/>
      <c r="GFE987" s="34"/>
      <c r="GFL987" s="35"/>
      <c r="GFM987" s="34"/>
      <c r="GFT987" s="35"/>
      <c r="GFU987" s="34"/>
      <c r="GGB987" s="35"/>
      <c r="GGC987" s="34"/>
      <c r="GGJ987" s="35"/>
      <c r="GGK987" s="34"/>
      <c r="GGR987" s="35"/>
      <c r="GGS987" s="34"/>
      <c r="GGZ987" s="35"/>
      <c r="GHA987" s="34"/>
      <c r="GHH987" s="35"/>
      <c r="GHI987" s="34"/>
      <c r="GHP987" s="35"/>
      <c r="GHQ987" s="34"/>
      <c r="GHX987" s="35"/>
      <c r="GHY987" s="34"/>
      <c r="GIF987" s="35"/>
      <c r="GIG987" s="34"/>
      <c r="GIN987" s="35"/>
      <c r="GIO987" s="34"/>
      <c r="GIV987" s="35"/>
      <c r="GIW987" s="34"/>
      <c r="GJD987" s="35"/>
      <c r="GJE987" s="34"/>
      <c r="GJL987" s="35"/>
      <c r="GJM987" s="34"/>
      <c r="GJT987" s="35"/>
      <c r="GJU987" s="34"/>
      <c r="GKB987" s="35"/>
      <c r="GKC987" s="34"/>
      <c r="GKJ987" s="35"/>
      <c r="GKK987" s="34"/>
      <c r="GKR987" s="35"/>
      <c r="GKS987" s="34"/>
      <c r="GKZ987" s="35"/>
      <c r="GLA987" s="34"/>
      <c r="GLH987" s="35"/>
      <c r="GLI987" s="34"/>
      <c r="GLP987" s="35"/>
      <c r="GLQ987" s="34"/>
      <c r="GLX987" s="35"/>
      <c r="GLY987" s="34"/>
      <c r="GMF987" s="35"/>
      <c r="GMG987" s="34"/>
      <c r="GMN987" s="35"/>
      <c r="GMO987" s="34"/>
      <c r="GMV987" s="35"/>
      <c r="GMW987" s="34"/>
      <c r="GND987" s="35"/>
      <c r="GNE987" s="34"/>
      <c r="GNL987" s="35"/>
      <c r="GNM987" s="34"/>
      <c r="GNT987" s="35"/>
      <c r="GNU987" s="34"/>
      <c r="GOB987" s="35"/>
      <c r="GOC987" s="34"/>
      <c r="GOJ987" s="35"/>
      <c r="GOK987" s="34"/>
      <c r="GOR987" s="35"/>
      <c r="GOS987" s="34"/>
      <c r="GOZ987" s="35"/>
      <c r="GPA987" s="34"/>
      <c r="GPH987" s="35"/>
      <c r="GPI987" s="34"/>
      <c r="GPP987" s="35"/>
      <c r="GPQ987" s="34"/>
      <c r="GPX987" s="35"/>
      <c r="GPY987" s="34"/>
      <c r="GQF987" s="35"/>
      <c r="GQG987" s="34"/>
      <c r="GQN987" s="35"/>
      <c r="GQO987" s="34"/>
      <c r="GQV987" s="35"/>
      <c r="GQW987" s="34"/>
      <c r="GRD987" s="35"/>
      <c r="GRE987" s="34"/>
      <c r="GRL987" s="35"/>
      <c r="GRM987" s="34"/>
      <c r="GRT987" s="35"/>
      <c r="GRU987" s="34"/>
      <c r="GSB987" s="35"/>
      <c r="GSC987" s="34"/>
      <c r="GSJ987" s="35"/>
      <c r="GSK987" s="34"/>
      <c r="GSR987" s="35"/>
      <c r="GSS987" s="34"/>
      <c r="GSZ987" s="35"/>
      <c r="GTA987" s="34"/>
      <c r="GTH987" s="35"/>
      <c r="GTI987" s="34"/>
      <c r="GTP987" s="35"/>
      <c r="GTQ987" s="34"/>
      <c r="GTX987" s="35"/>
      <c r="GTY987" s="34"/>
      <c r="GUF987" s="35"/>
      <c r="GUG987" s="34"/>
      <c r="GUN987" s="35"/>
      <c r="GUO987" s="34"/>
      <c r="GUV987" s="35"/>
      <c r="GUW987" s="34"/>
      <c r="GVD987" s="35"/>
      <c r="GVE987" s="34"/>
      <c r="GVL987" s="35"/>
      <c r="GVM987" s="34"/>
      <c r="GVT987" s="35"/>
      <c r="GVU987" s="34"/>
      <c r="GWB987" s="35"/>
      <c r="GWC987" s="34"/>
      <c r="GWJ987" s="35"/>
      <c r="GWK987" s="34"/>
      <c r="GWR987" s="35"/>
      <c r="GWS987" s="34"/>
      <c r="GWZ987" s="35"/>
      <c r="GXA987" s="34"/>
      <c r="GXH987" s="35"/>
      <c r="GXI987" s="34"/>
      <c r="GXP987" s="35"/>
      <c r="GXQ987" s="34"/>
      <c r="GXX987" s="35"/>
      <c r="GXY987" s="34"/>
      <c r="GYF987" s="35"/>
      <c r="GYG987" s="34"/>
      <c r="GYN987" s="35"/>
      <c r="GYO987" s="34"/>
      <c r="GYV987" s="35"/>
      <c r="GYW987" s="34"/>
      <c r="GZD987" s="35"/>
      <c r="GZE987" s="34"/>
      <c r="GZL987" s="35"/>
      <c r="GZM987" s="34"/>
      <c r="GZT987" s="35"/>
      <c r="GZU987" s="34"/>
      <c r="HAB987" s="35"/>
      <c r="HAC987" s="34"/>
      <c r="HAJ987" s="35"/>
      <c r="HAK987" s="34"/>
      <c r="HAR987" s="35"/>
      <c r="HAS987" s="34"/>
      <c r="HAZ987" s="35"/>
      <c r="HBA987" s="34"/>
      <c r="HBH987" s="35"/>
      <c r="HBI987" s="34"/>
      <c r="HBP987" s="35"/>
      <c r="HBQ987" s="34"/>
      <c r="HBX987" s="35"/>
      <c r="HBY987" s="34"/>
      <c r="HCF987" s="35"/>
      <c r="HCG987" s="34"/>
      <c r="HCN987" s="35"/>
      <c r="HCO987" s="34"/>
      <c r="HCV987" s="35"/>
      <c r="HCW987" s="34"/>
      <c r="HDD987" s="35"/>
      <c r="HDE987" s="34"/>
      <c r="HDL987" s="35"/>
      <c r="HDM987" s="34"/>
      <c r="HDT987" s="35"/>
      <c r="HDU987" s="34"/>
      <c r="HEB987" s="35"/>
      <c r="HEC987" s="34"/>
      <c r="HEJ987" s="35"/>
      <c r="HEK987" s="34"/>
      <c r="HER987" s="35"/>
      <c r="HES987" s="34"/>
      <c r="HEZ987" s="35"/>
      <c r="HFA987" s="34"/>
      <c r="HFH987" s="35"/>
      <c r="HFI987" s="34"/>
      <c r="HFP987" s="35"/>
      <c r="HFQ987" s="34"/>
      <c r="HFX987" s="35"/>
      <c r="HFY987" s="34"/>
      <c r="HGF987" s="35"/>
      <c r="HGG987" s="34"/>
      <c r="HGN987" s="35"/>
      <c r="HGO987" s="34"/>
      <c r="HGV987" s="35"/>
      <c r="HGW987" s="34"/>
      <c r="HHD987" s="35"/>
      <c r="HHE987" s="34"/>
      <c r="HHL987" s="35"/>
      <c r="HHM987" s="34"/>
      <c r="HHT987" s="35"/>
      <c r="HHU987" s="34"/>
      <c r="HIB987" s="35"/>
      <c r="HIC987" s="34"/>
      <c r="HIJ987" s="35"/>
      <c r="HIK987" s="34"/>
      <c r="HIR987" s="35"/>
      <c r="HIS987" s="34"/>
      <c r="HIZ987" s="35"/>
      <c r="HJA987" s="34"/>
      <c r="HJH987" s="35"/>
      <c r="HJI987" s="34"/>
      <c r="HJP987" s="35"/>
      <c r="HJQ987" s="34"/>
      <c r="HJX987" s="35"/>
      <c r="HJY987" s="34"/>
      <c r="HKF987" s="35"/>
      <c r="HKG987" s="34"/>
      <c r="HKN987" s="35"/>
      <c r="HKO987" s="34"/>
      <c r="HKV987" s="35"/>
      <c r="HKW987" s="34"/>
      <c r="HLD987" s="35"/>
      <c r="HLE987" s="34"/>
      <c r="HLL987" s="35"/>
      <c r="HLM987" s="34"/>
      <c r="HLT987" s="35"/>
      <c r="HLU987" s="34"/>
      <c r="HMB987" s="35"/>
      <c r="HMC987" s="34"/>
      <c r="HMJ987" s="35"/>
      <c r="HMK987" s="34"/>
      <c r="HMR987" s="35"/>
      <c r="HMS987" s="34"/>
      <c r="HMZ987" s="35"/>
      <c r="HNA987" s="34"/>
      <c r="HNH987" s="35"/>
      <c r="HNI987" s="34"/>
      <c r="HNP987" s="35"/>
      <c r="HNQ987" s="34"/>
      <c r="HNX987" s="35"/>
      <c r="HNY987" s="34"/>
      <c r="HOF987" s="35"/>
      <c r="HOG987" s="34"/>
      <c r="HON987" s="35"/>
      <c r="HOO987" s="34"/>
      <c r="HOV987" s="35"/>
      <c r="HOW987" s="34"/>
      <c r="HPD987" s="35"/>
      <c r="HPE987" s="34"/>
      <c r="HPL987" s="35"/>
      <c r="HPM987" s="34"/>
      <c r="HPT987" s="35"/>
      <c r="HPU987" s="34"/>
      <c r="HQB987" s="35"/>
      <c r="HQC987" s="34"/>
      <c r="HQJ987" s="35"/>
      <c r="HQK987" s="34"/>
      <c r="HQR987" s="35"/>
      <c r="HQS987" s="34"/>
      <c r="HQZ987" s="35"/>
      <c r="HRA987" s="34"/>
      <c r="HRH987" s="35"/>
      <c r="HRI987" s="34"/>
      <c r="HRP987" s="35"/>
      <c r="HRQ987" s="34"/>
      <c r="HRX987" s="35"/>
      <c r="HRY987" s="34"/>
      <c r="HSF987" s="35"/>
      <c r="HSG987" s="34"/>
      <c r="HSN987" s="35"/>
      <c r="HSO987" s="34"/>
      <c r="HSV987" s="35"/>
      <c r="HSW987" s="34"/>
      <c r="HTD987" s="35"/>
      <c r="HTE987" s="34"/>
      <c r="HTL987" s="35"/>
      <c r="HTM987" s="34"/>
      <c r="HTT987" s="35"/>
      <c r="HTU987" s="34"/>
      <c r="HUB987" s="35"/>
      <c r="HUC987" s="34"/>
      <c r="HUJ987" s="35"/>
      <c r="HUK987" s="34"/>
      <c r="HUR987" s="35"/>
      <c r="HUS987" s="34"/>
      <c r="HUZ987" s="35"/>
      <c r="HVA987" s="34"/>
      <c r="HVH987" s="35"/>
      <c r="HVI987" s="34"/>
      <c r="HVP987" s="35"/>
      <c r="HVQ987" s="34"/>
      <c r="HVX987" s="35"/>
      <c r="HVY987" s="34"/>
      <c r="HWF987" s="35"/>
      <c r="HWG987" s="34"/>
      <c r="HWN987" s="35"/>
      <c r="HWO987" s="34"/>
      <c r="HWV987" s="35"/>
      <c r="HWW987" s="34"/>
      <c r="HXD987" s="35"/>
      <c r="HXE987" s="34"/>
      <c r="HXL987" s="35"/>
      <c r="HXM987" s="34"/>
      <c r="HXT987" s="35"/>
      <c r="HXU987" s="34"/>
      <c r="HYB987" s="35"/>
      <c r="HYC987" s="34"/>
      <c r="HYJ987" s="35"/>
      <c r="HYK987" s="34"/>
      <c r="HYR987" s="35"/>
      <c r="HYS987" s="34"/>
      <c r="HYZ987" s="35"/>
      <c r="HZA987" s="34"/>
      <c r="HZH987" s="35"/>
      <c r="HZI987" s="34"/>
      <c r="HZP987" s="35"/>
      <c r="HZQ987" s="34"/>
      <c r="HZX987" s="35"/>
      <c r="HZY987" s="34"/>
      <c r="IAF987" s="35"/>
      <c r="IAG987" s="34"/>
      <c r="IAN987" s="35"/>
      <c r="IAO987" s="34"/>
      <c r="IAV987" s="35"/>
      <c r="IAW987" s="34"/>
      <c r="IBD987" s="35"/>
      <c r="IBE987" s="34"/>
      <c r="IBL987" s="35"/>
      <c r="IBM987" s="34"/>
      <c r="IBT987" s="35"/>
      <c r="IBU987" s="34"/>
      <c r="ICB987" s="35"/>
      <c r="ICC987" s="34"/>
      <c r="ICJ987" s="35"/>
      <c r="ICK987" s="34"/>
      <c r="ICR987" s="35"/>
      <c r="ICS987" s="34"/>
      <c r="ICZ987" s="35"/>
      <c r="IDA987" s="34"/>
      <c r="IDH987" s="35"/>
      <c r="IDI987" s="34"/>
      <c r="IDP987" s="35"/>
      <c r="IDQ987" s="34"/>
      <c r="IDX987" s="35"/>
      <c r="IDY987" s="34"/>
      <c r="IEF987" s="35"/>
      <c r="IEG987" s="34"/>
      <c r="IEN987" s="35"/>
      <c r="IEO987" s="34"/>
      <c r="IEV987" s="35"/>
      <c r="IEW987" s="34"/>
      <c r="IFD987" s="35"/>
      <c r="IFE987" s="34"/>
      <c r="IFL987" s="35"/>
      <c r="IFM987" s="34"/>
      <c r="IFT987" s="35"/>
      <c r="IFU987" s="34"/>
      <c r="IGB987" s="35"/>
      <c r="IGC987" s="34"/>
      <c r="IGJ987" s="35"/>
      <c r="IGK987" s="34"/>
      <c r="IGR987" s="35"/>
      <c r="IGS987" s="34"/>
      <c r="IGZ987" s="35"/>
      <c r="IHA987" s="34"/>
      <c r="IHH987" s="35"/>
      <c r="IHI987" s="34"/>
      <c r="IHP987" s="35"/>
      <c r="IHQ987" s="34"/>
      <c r="IHX987" s="35"/>
      <c r="IHY987" s="34"/>
      <c r="IIF987" s="35"/>
      <c r="IIG987" s="34"/>
      <c r="IIN987" s="35"/>
      <c r="IIO987" s="34"/>
      <c r="IIV987" s="35"/>
      <c r="IIW987" s="34"/>
      <c r="IJD987" s="35"/>
      <c r="IJE987" s="34"/>
      <c r="IJL987" s="35"/>
      <c r="IJM987" s="34"/>
      <c r="IJT987" s="35"/>
      <c r="IJU987" s="34"/>
      <c r="IKB987" s="35"/>
      <c r="IKC987" s="34"/>
      <c r="IKJ987" s="35"/>
      <c r="IKK987" s="34"/>
      <c r="IKR987" s="35"/>
      <c r="IKS987" s="34"/>
      <c r="IKZ987" s="35"/>
      <c r="ILA987" s="34"/>
      <c r="ILH987" s="35"/>
      <c r="ILI987" s="34"/>
      <c r="ILP987" s="35"/>
      <c r="ILQ987" s="34"/>
      <c r="ILX987" s="35"/>
      <c r="ILY987" s="34"/>
      <c r="IMF987" s="35"/>
      <c r="IMG987" s="34"/>
      <c r="IMN987" s="35"/>
      <c r="IMO987" s="34"/>
      <c r="IMV987" s="35"/>
      <c r="IMW987" s="34"/>
      <c r="IND987" s="35"/>
      <c r="INE987" s="34"/>
      <c r="INL987" s="35"/>
      <c r="INM987" s="34"/>
      <c r="INT987" s="35"/>
      <c r="INU987" s="34"/>
      <c r="IOB987" s="35"/>
      <c r="IOC987" s="34"/>
      <c r="IOJ987" s="35"/>
      <c r="IOK987" s="34"/>
      <c r="IOR987" s="35"/>
      <c r="IOS987" s="34"/>
      <c r="IOZ987" s="35"/>
      <c r="IPA987" s="34"/>
      <c r="IPH987" s="35"/>
      <c r="IPI987" s="34"/>
      <c r="IPP987" s="35"/>
      <c r="IPQ987" s="34"/>
      <c r="IPX987" s="35"/>
      <c r="IPY987" s="34"/>
      <c r="IQF987" s="35"/>
      <c r="IQG987" s="34"/>
      <c r="IQN987" s="35"/>
      <c r="IQO987" s="34"/>
      <c r="IQV987" s="35"/>
      <c r="IQW987" s="34"/>
      <c r="IRD987" s="35"/>
      <c r="IRE987" s="34"/>
      <c r="IRL987" s="35"/>
      <c r="IRM987" s="34"/>
      <c r="IRT987" s="35"/>
      <c r="IRU987" s="34"/>
      <c r="ISB987" s="35"/>
      <c r="ISC987" s="34"/>
      <c r="ISJ987" s="35"/>
      <c r="ISK987" s="34"/>
      <c r="ISR987" s="35"/>
      <c r="ISS987" s="34"/>
      <c r="ISZ987" s="35"/>
      <c r="ITA987" s="34"/>
      <c r="ITH987" s="35"/>
      <c r="ITI987" s="34"/>
      <c r="ITP987" s="35"/>
      <c r="ITQ987" s="34"/>
      <c r="ITX987" s="35"/>
      <c r="ITY987" s="34"/>
      <c r="IUF987" s="35"/>
      <c r="IUG987" s="34"/>
      <c r="IUN987" s="35"/>
      <c r="IUO987" s="34"/>
      <c r="IUV987" s="35"/>
      <c r="IUW987" s="34"/>
      <c r="IVD987" s="35"/>
      <c r="IVE987" s="34"/>
      <c r="IVL987" s="35"/>
      <c r="IVM987" s="34"/>
      <c r="IVT987" s="35"/>
      <c r="IVU987" s="34"/>
      <c r="IWB987" s="35"/>
      <c r="IWC987" s="34"/>
      <c r="IWJ987" s="35"/>
      <c r="IWK987" s="34"/>
      <c r="IWR987" s="35"/>
      <c r="IWS987" s="34"/>
      <c r="IWZ987" s="35"/>
      <c r="IXA987" s="34"/>
      <c r="IXH987" s="35"/>
      <c r="IXI987" s="34"/>
      <c r="IXP987" s="35"/>
      <c r="IXQ987" s="34"/>
      <c r="IXX987" s="35"/>
      <c r="IXY987" s="34"/>
      <c r="IYF987" s="35"/>
      <c r="IYG987" s="34"/>
      <c r="IYN987" s="35"/>
      <c r="IYO987" s="34"/>
      <c r="IYV987" s="35"/>
      <c r="IYW987" s="34"/>
      <c r="IZD987" s="35"/>
      <c r="IZE987" s="34"/>
      <c r="IZL987" s="35"/>
      <c r="IZM987" s="34"/>
      <c r="IZT987" s="35"/>
      <c r="IZU987" s="34"/>
      <c r="JAB987" s="35"/>
      <c r="JAC987" s="34"/>
      <c r="JAJ987" s="35"/>
      <c r="JAK987" s="34"/>
      <c r="JAR987" s="35"/>
      <c r="JAS987" s="34"/>
      <c r="JAZ987" s="35"/>
      <c r="JBA987" s="34"/>
      <c r="JBH987" s="35"/>
      <c r="JBI987" s="34"/>
      <c r="JBP987" s="35"/>
      <c r="JBQ987" s="34"/>
      <c r="JBX987" s="35"/>
      <c r="JBY987" s="34"/>
      <c r="JCF987" s="35"/>
      <c r="JCG987" s="34"/>
      <c r="JCN987" s="35"/>
      <c r="JCO987" s="34"/>
      <c r="JCV987" s="35"/>
      <c r="JCW987" s="34"/>
      <c r="JDD987" s="35"/>
      <c r="JDE987" s="34"/>
      <c r="JDL987" s="35"/>
      <c r="JDM987" s="34"/>
      <c r="JDT987" s="35"/>
      <c r="JDU987" s="34"/>
      <c r="JEB987" s="35"/>
      <c r="JEC987" s="34"/>
      <c r="JEJ987" s="35"/>
      <c r="JEK987" s="34"/>
      <c r="JER987" s="35"/>
      <c r="JES987" s="34"/>
      <c r="JEZ987" s="35"/>
      <c r="JFA987" s="34"/>
      <c r="JFH987" s="35"/>
      <c r="JFI987" s="34"/>
      <c r="JFP987" s="35"/>
      <c r="JFQ987" s="34"/>
      <c r="JFX987" s="35"/>
      <c r="JFY987" s="34"/>
      <c r="JGF987" s="35"/>
      <c r="JGG987" s="34"/>
      <c r="JGN987" s="35"/>
      <c r="JGO987" s="34"/>
      <c r="JGV987" s="35"/>
      <c r="JGW987" s="34"/>
      <c r="JHD987" s="35"/>
      <c r="JHE987" s="34"/>
      <c r="JHL987" s="35"/>
      <c r="JHM987" s="34"/>
      <c r="JHT987" s="35"/>
      <c r="JHU987" s="34"/>
      <c r="JIB987" s="35"/>
      <c r="JIC987" s="34"/>
      <c r="JIJ987" s="35"/>
      <c r="JIK987" s="34"/>
      <c r="JIR987" s="35"/>
      <c r="JIS987" s="34"/>
      <c r="JIZ987" s="35"/>
      <c r="JJA987" s="34"/>
      <c r="JJH987" s="35"/>
      <c r="JJI987" s="34"/>
      <c r="JJP987" s="35"/>
      <c r="JJQ987" s="34"/>
      <c r="JJX987" s="35"/>
      <c r="JJY987" s="34"/>
      <c r="JKF987" s="35"/>
      <c r="JKG987" s="34"/>
      <c r="JKN987" s="35"/>
      <c r="JKO987" s="34"/>
      <c r="JKV987" s="35"/>
      <c r="JKW987" s="34"/>
      <c r="JLD987" s="35"/>
      <c r="JLE987" s="34"/>
      <c r="JLL987" s="35"/>
      <c r="JLM987" s="34"/>
      <c r="JLT987" s="35"/>
      <c r="JLU987" s="34"/>
      <c r="JMB987" s="35"/>
      <c r="JMC987" s="34"/>
      <c r="JMJ987" s="35"/>
      <c r="JMK987" s="34"/>
      <c r="JMR987" s="35"/>
      <c r="JMS987" s="34"/>
      <c r="JMZ987" s="35"/>
      <c r="JNA987" s="34"/>
      <c r="JNH987" s="35"/>
      <c r="JNI987" s="34"/>
      <c r="JNP987" s="35"/>
      <c r="JNQ987" s="34"/>
      <c r="JNX987" s="35"/>
      <c r="JNY987" s="34"/>
      <c r="JOF987" s="35"/>
      <c r="JOG987" s="34"/>
      <c r="JON987" s="35"/>
      <c r="JOO987" s="34"/>
      <c r="JOV987" s="35"/>
      <c r="JOW987" s="34"/>
      <c r="JPD987" s="35"/>
      <c r="JPE987" s="34"/>
      <c r="JPL987" s="35"/>
      <c r="JPM987" s="34"/>
      <c r="JPT987" s="35"/>
      <c r="JPU987" s="34"/>
      <c r="JQB987" s="35"/>
      <c r="JQC987" s="34"/>
      <c r="JQJ987" s="35"/>
      <c r="JQK987" s="34"/>
      <c r="JQR987" s="35"/>
      <c r="JQS987" s="34"/>
      <c r="JQZ987" s="35"/>
      <c r="JRA987" s="34"/>
      <c r="JRH987" s="35"/>
      <c r="JRI987" s="34"/>
      <c r="JRP987" s="35"/>
      <c r="JRQ987" s="34"/>
      <c r="JRX987" s="35"/>
      <c r="JRY987" s="34"/>
      <c r="JSF987" s="35"/>
      <c r="JSG987" s="34"/>
      <c r="JSN987" s="35"/>
      <c r="JSO987" s="34"/>
      <c r="JSV987" s="35"/>
      <c r="JSW987" s="34"/>
      <c r="JTD987" s="35"/>
      <c r="JTE987" s="34"/>
      <c r="JTL987" s="35"/>
      <c r="JTM987" s="34"/>
      <c r="JTT987" s="35"/>
      <c r="JTU987" s="34"/>
      <c r="JUB987" s="35"/>
      <c r="JUC987" s="34"/>
      <c r="JUJ987" s="35"/>
      <c r="JUK987" s="34"/>
      <c r="JUR987" s="35"/>
      <c r="JUS987" s="34"/>
      <c r="JUZ987" s="35"/>
      <c r="JVA987" s="34"/>
      <c r="JVH987" s="35"/>
      <c r="JVI987" s="34"/>
      <c r="JVP987" s="35"/>
      <c r="JVQ987" s="34"/>
      <c r="JVX987" s="35"/>
      <c r="JVY987" s="34"/>
      <c r="JWF987" s="35"/>
      <c r="JWG987" s="34"/>
      <c r="JWN987" s="35"/>
      <c r="JWO987" s="34"/>
      <c r="JWV987" s="35"/>
      <c r="JWW987" s="34"/>
      <c r="JXD987" s="35"/>
      <c r="JXE987" s="34"/>
      <c r="JXL987" s="35"/>
      <c r="JXM987" s="34"/>
      <c r="JXT987" s="35"/>
      <c r="JXU987" s="34"/>
      <c r="JYB987" s="35"/>
      <c r="JYC987" s="34"/>
      <c r="JYJ987" s="35"/>
      <c r="JYK987" s="34"/>
      <c r="JYR987" s="35"/>
      <c r="JYS987" s="34"/>
      <c r="JYZ987" s="35"/>
      <c r="JZA987" s="34"/>
      <c r="JZH987" s="35"/>
      <c r="JZI987" s="34"/>
      <c r="JZP987" s="35"/>
      <c r="JZQ987" s="34"/>
      <c r="JZX987" s="35"/>
      <c r="JZY987" s="34"/>
      <c r="KAF987" s="35"/>
      <c r="KAG987" s="34"/>
      <c r="KAN987" s="35"/>
      <c r="KAO987" s="34"/>
      <c r="KAV987" s="35"/>
      <c r="KAW987" s="34"/>
      <c r="KBD987" s="35"/>
      <c r="KBE987" s="34"/>
      <c r="KBL987" s="35"/>
      <c r="KBM987" s="34"/>
      <c r="KBT987" s="35"/>
      <c r="KBU987" s="34"/>
      <c r="KCB987" s="35"/>
      <c r="KCC987" s="34"/>
      <c r="KCJ987" s="35"/>
      <c r="KCK987" s="34"/>
      <c r="KCR987" s="35"/>
      <c r="KCS987" s="34"/>
      <c r="KCZ987" s="35"/>
      <c r="KDA987" s="34"/>
      <c r="KDH987" s="35"/>
      <c r="KDI987" s="34"/>
      <c r="KDP987" s="35"/>
      <c r="KDQ987" s="34"/>
      <c r="KDX987" s="35"/>
      <c r="KDY987" s="34"/>
      <c r="KEF987" s="35"/>
      <c r="KEG987" s="34"/>
      <c r="KEN987" s="35"/>
      <c r="KEO987" s="34"/>
      <c r="KEV987" s="35"/>
      <c r="KEW987" s="34"/>
      <c r="KFD987" s="35"/>
      <c r="KFE987" s="34"/>
      <c r="KFL987" s="35"/>
      <c r="KFM987" s="34"/>
      <c r="KFT987" s="35"/>
      <c r="KFU987" s="34"/>
      <c r="KGB987" s="35"/>
      <c r="KGC987" s="34"/>
      <c r="KGJ987" s="35"/>
      <c r="KGK987" s="34"/>
      <c r="KGR987" s="35"/>
      <c r="KGS987" s="34"/>
      <c r="KGZ987" s="35"/>
      <c r="KHA987" s="34"/>
      <c r="KHH987" s="35"/>
      <c r="KHI987" s="34"/>
      <c r="KHP987" s="35"/>
      <c r="KHQ987" s="34"/>
      <c r="KHX987" s="35"/>
      <c r="KHY987" s="34"/>
      <c r="KIF987" s="35"/>
      <c r="KIG987" s="34"/>
      <c r="KIN987" s="35"/>
      <c r="KIO987" s="34"/>
      <c r="KIV987" s="35"/>
      <c r="KIW987" s="34"/>
      <c r="KJD987" s="35"/>
      <c r="KJE987" s="34"/>
      <c r="KJL987" s="35"/>
      <c r="KJM987" s="34"/>
      <c r="KJT987" s="35"/>
      <c r="KJU987" s="34"/>
      <c r="KKB987" s="35"/>
      <c r="KKC987" s="34"/>
      <c r="KKJ987" s="35"/>
      <c r="KKK987" s="34"/>
      <c r="KKR987" s="35"/>
      <c r="KKS987" s="34"/>
      <c r="KKZ987" s="35"/>
      <c r="KLA987" s="34"/>
      <c r="KLH987" s="35"/>
      <c r="KLI987" s="34"/>
      <c r="KLP987" s="35"/>
      <c r="KLQ987" s="34"/>
      <c r="KLX987" s="35"/>
      <c r="KLY987" s="34"/>
      <c r="KMF987" s="35"/>
      <c r="KMG987" s="34"/>
      <c r="KMN987" s="35"/>
      <c r="KMO987" s="34"/>
      <c r="KMV987" s="35"/>
      <c r="KMW987" s="34"/>
      <c r="KND987" s="35"/>
      <c r="KNE987" s="34"/>
      <c r="KNL987" s="35"/>
      <c r="KNM987" s="34"/>
      <c r="KNT987" s="35"/>
      <c r="KNU987" s="34"/>
      <c r="KOB987" s="35"/>
      <c r="KOC987" s="34"/>
      <c r="KOJ987" s="35"/>
      <c r="KOK987" s="34"/>
      <c r="KOR987" s="35"/>
      <c r="KOS987" s="34"/>
      <c r="KOZ987" s="35"/>
      <c r="KPA987" s="34"/>
      <c r="KPH987" s="35"/>
      <c r="KPI987" s="34"/>
      <c r="KPP987" s="35"/>
      <c r="KPQ987" s="34"/>
      <c r="KPX987" s="35"/>
      <c r="KPY987" s="34"/>
      <c r="KQF987" s="35"/>
      <c r="KQG987" s="34"/>
      <c r="KQN987" s="35"/>
      <c r="KQO987" s="34"/>
      <c r="KQV987" s="35"/>
      <c r="KQW987" s="34"/>
      <c r="KRD987" s="35"/>
      <c r="KRE987" s="34"/>
      <c r="KRL987" s="35"/>
      <c r="KRM987" s="34"/>
      <c r="KRT987" s="35"/>
      <c r="KRU987" s="34"/>
      <c r="KSB987" s="35"/>
      <c r="KSC987" s="34"/>
      <c r="KSJ987" s="35"/>
      <c r="KSK987" s="34"/>
      <c r="KSR987" s="35"/>
      <c r="KSS987" s="34"/>
      <c r="KSZ987" s="35"/>
      <c r="KTA987" s="34"/>
      <c r="KTH987" s="35"/>
      <c r="KTI987" s="34"/>
      <c r="KTP987" s="35"/>
      <c r="KTQ987" s="34"/>
      <c r="KTX987" s="35"/>
      <c r="KTY987" s="34"/>
      <c r="KUF987" s="35"/>
      <c r="KUG987" s="34"/>
      <c r="KUN987" s="35"/>
      <c r="KUO987" s="34"/>
      <c r="KUV987" s="35"/>
      <c r="KUW987" s="34"/>
      <c r="KVD987" s="35"/>
      <c r="KVE987" s="34"/>
      <c r="KVL987" s="35"/>
      <c r="KVM987" s="34"/>
      <c r="KVT987" s="35"/>
      <c r="KVU987" s="34"/>
      <c r="KWB987" s="35"/>
      <c r="KWC987" s="34"/>
      <c r="KWJ987" s="35"/>
      <c r="KWK987" s="34"/>
      <c r="KWR987" s="35"/>
      <c r="KWS987" s="34"/>
      <c r="KWZ987" s="35"/>
      <c r="KXA987" s="34"/>
      <c r="KXH987" s="35"/>
      <c r="KXI987" s="34"/>
      <c r="KXP987" s="35"/>
      <c r="KXQ987" s="34"/>
      <c r="KXX987" s="35"/>
      <c r="KXY987" s="34"/>
      <c r="KYF987" s="35"/>
      <c r="KYG987" s="34"/>
      <c r="KYN987" s="35"/>
      <c r="KYO987" s="34"/>
      <c r="KYV987" s="35"/>
      <c r="KYW987" s="34"/>
      <c r="KZD987" s="35"/>
      <c r="KZE987" s="34"/>
      <c r="KZL987" s="35"/>
      <c r="KZM987" s="34"/>
      <c r="KZT987" s="35"/>
      <c r="KZU987" s="34"/>
      <c r="LAB987" s="35"/>
      <c r="LAC987" s="34"/>
      <c r="LAJ987" s="35"/>
      <c r="LAK987" s="34"/>
      <c r="LAR987" s="35"/>
      <c r="LAS987" s="34"/>
      <c r="LAZ987" s="35"/>
      <c r="LBA987" s="34"/>
      <c r="LBH987" s="35"/>
      <c r="LBI987" s="34"/>
      <c r="LBP987" s="35"/>
      <c r="LBQ987" s="34"/>
      <c r="LBX987" s="35"/>
      <c r="LBY987" s="34"/>
      <c r="LCF987" s="35"/>
      <c r="LCG987" s="34"/>
      <c r="LCN987" s="35"/>
      <c r="LCO987" s="34"/>
      <c r="LCV987" s="35"/>
      <c r="LCW987" s="34"/>
      <c r="LDD987" s="35"/>
      <c r="LDE987" s="34"/>
      <c r="LDL987" s="35"/>
      <c r="LDM987" s="34"/>
      <c r="LDT987" s="35"/>
      <c r="LDU987" s="34"/>
      <c r="LEB987" s="35"/>
      <c r="LEC987" s="34"/>
      <c r="LEJ987" s="35"/>
      <c r="LEK987" s="34"/>
      <c r="LER987" s="35"/>
      <c r="LES987" s="34"/>
      <c r="LEZ987" s="35"/>
      <c r="LFA987" s="34"/>
      <c r="LFH987" s="35"/>
      <c r="LFI987" s="34"/>
      <c r="LFP987" s="35"/>
      <c r="LFQ987" s="34"/>
      <c r="LFX987" s="35"/>
      <c r="LFY987" s="34"/>
      <c r="LGF987" s="35"/>
      <c r="LGG987" s="34"/>
      <c r="LGN987" s="35"/>
      <c r="LGO987" s="34"/>
      <c r="LGV987" s="35"/>
      <c r="LGW987" s="34"/>
      <c r="LHD987" s="35"/>
      <c r="LHE987" s="34"/>
      <c r="LHL987" s="35"/>
      <c r="LHM987" s="34"/>
      <c r="LHT987" s="35"/>
      <c r="LHU987" s="34"/>
      <c r="LIB987" s="35"/>
      <c r="LIC987" s="34"/>
      <c r="LIJ987" s="35"/>
      <c r="LIK987" s="34"/>
      <c r="LIR987" s="35"/>
      <c r="LIS987" s="34"/>
      <c r="LIZ987" s="35"/>
      <c r="LJA987" s="34"/>
      <c r="LJH987" s="35"/>
      <c r="LJI987" s="34"/>
      <c r="LJP987" s="35"/>
      <c r="LJQ987" s="34"/>
      <c r="LJX987" s="35"/>
      <c r="LJY987" s="34"/>
      <c r="LKF987" s="35"/>
      <c r="LKG987" s="34"/>
      <c r="LKN987" s="35"/>
      <c r="LKO987" s="34"/>
      <c r="LKV987" s="35"/>
      <c r="LKW987" s="34"/>
      <c r="LLD987" s="35"/>
      <c r="LLE987" s="34"/>
      <c r="LLL987" s="35"/>
      <c r="LLM987" s="34"/>
      <c r="LLT987" s="35"/>
      <c r="LLU987" s="34"/>
      <c r="LMB987" s="35"/>
      <c r="LMC987" s="34"/>
      <c r="LMJ987" s="35"/>
      <c r="LMK987" s="34"/>
      <c r="LMR987" s="35"/>
      <c r="LMS987" s="34"/>
      <c r="LMZ987" s="35"/>
      <c r="LNA987" s="34"/>
      <c r="LNH987" s="35"/>
      <c r="LNI987" s="34"/>
      <c r="LNP987" s="35"/>
      <c r="LNQ987" s="34"/>
      <c r="LNX987" s="35"/>
      <c r="LNY987" s="34"/>
      <c r="LOF987" s="35"/>
      <c r="LOG987" s="34"/>
      <c r="LON987" s="35"/>
      <c r="LOO987" s="34"/>
      <c r="LOV987" s="35"/>
      <c r="LOW987" s="34"/>
      <c r="LPD987" s="35"/>
      <c r="LPE987" s="34"/>
      <c r="LPL987" s="35"/>
      <c r="LPM987" s="34"/>
      <c r="LPT987" s="35"/>
      <c r="LPU987" s="34"/>
      <c r="LQB987" s="35"/>
      <c r="LQC987" s="34"/>
      <c r="LQJ987" s="35"/>
      <c r="LQK987" s="34"/>
      <c r="LQR987" s="35"/>
      <c r="LQS987" s="34"/>
      <c r="LQZ987" s="35"/>
      <c r="LRA987" s="34"/>
      <c r="LRH987" s="35"/>
      <c r="LRI987" s="34"/>
      <c r="LRP987" s="35"/>
      <c r="LRQ987" s="34"/>
      <c r="LRX987" s="35"/>
      <c r="LRY987" s="34"/>
      <c r="LSF987" s="35"/>
      <c r="LSG987" s="34"/>
      <c r="LSN987" s="35"/>
      <c r="LSO987" s="34"/>
      <c r="LSV987" s="35"/>
      <c r="LSW987" s="34"/>
      <c r="LTD987" s="35"/>
      <c r="LTE987" s="34"/>
      <c r="LTL987" s="35"/>
      <c r="LTM987" s="34"/>
      <c r="LTT987" s="35"/>
      <c r="LTU987" s="34"/>
      <c r="LUB987" s="35"/>
      <c r="LUC987" s="34"/>
      <c r="LUJ987" s="35"/>
      <c r="LUK987" s="34"/>
      <c r="LUR987" s="35"/>
      <c r="LUS987" s="34"/>
      <c r="LUZ987" s="35"/>
      <c r="LVA987" s="34"/>
      <c r="LVH987" s="35"/>
      <c r="LVI987" s="34"/>
      <c r="LVP987" s="35"/>
      <c r="LVQ987" s="34"/>
      <c r="LVX987" s="35"/>
      <c r="LVY987" s="34"/>
      <c r="LWF987" s="35"/>
      <c r="LWG987" s="34"/>
      <c r="LWN987" s="35"/>
      <c r="LWO987" s="34"/>
      <c r="LWV987" s="35"/>
      <c r="LWW987" s="34"/>
      <c r="LXD987" s="35"/>
      <c r="LXE987" s="34"/>
      <c r="LXL987" s="35"/>
      <c r="LXM987" s="34"/>
      <c r="LXT987" s="35"/>
      <c r="LXU987" s="34"/>
      <c r="LYB987" s="35"/>
      <c r="LYC987" s="34"/>
      <c r="LYJ987" s="35"/>
      <c r="LYK987" s="34"/>
      <c r="LYR987" s="35"/>
      <c r="LYS987" s="34"/>
      <c r="LYZ987" s="35"/>
      <c r="LZA987" s="34"/>
      <c r="LZH987" s="35"/>
      <c r="LZI987" s="34"/>
      <c r="LZP987" s="35"/>
      <c r="LZQ987" s="34"/>
      <c r="LZX987" s="35"/>
      <c r="LZY987" s="34"/>
      <c r="MAF987" s="35"/>
      <c r="MAG987" s="34"/>
      <c r="MAN987" s="35"/>
      <c r="MAO987" s="34"/>
      <c r="MAV987" s="35"/>
      <c r="MAW987" s="34"/>
      <c r="MBD987" s="35"/>
      <c r="MBE987" s="34"/>
      <c r="MBL987" s="35"/>
      <c r="MBM987" s="34"/>
      <c r="MBT987" s="35"/>
      <c r="MBU987" s="34"/>
      <c r="MCB987" s="35"/>
      <c r="MCC987" s="34"/>
      <c r="MCJ987" s="35"/>
      <c r="MCK987" s="34"/>
      <c r="MCR987" s="35"/>
      <c r="MCS987" s="34"/>
      <c r="MCZ987" s="35"/>
      <c r="MDA987" s="34"/>
      <c r="MDH987" s="35"/>
      <c r="MDI987" s="34"/>
      <c r="MDP987" s="35"/>
      <c r="MDQ987" s="34"/>
      <c r="MDX987" s="35"/>
      <c r="MDY987" s="34"/>
      <c r="MEF987" s="35"/>
      <c r="MEG987" s="34"/>
      <c r="MEN987" s="35"/>
      <c r="MEO987" s="34"/>
      <c r="MEV987" s="35"/>
      <c r="MEW987" s="34"/>
      <c r="MFD987" s="35"/>
      <c r="MFE987" s="34"/>
      <c r="MFL987" s="35"/>
      <c r="MFM987" s="34"/>
      <c r="MFT987" s="35"/>
      <c r="MFU987" s="34"/>
      <c r="MGB987" s="35"/>
      <c r="MGC987" s="34"/>
      <c r="MGJ987" s="35"/>
      <c r="MGK987" s="34"/>
      <c r="MGR987" s="35"/>
      <c r="MGS987" s="34"/>
      <c r="MGZ987" s="35"/>
      <c r="MHA987" s="34"/>
      <c r="MHH987" s="35"/>
      <c r="MHI987" s="34"/>
      <c r="MHP987" s="35"/>
      <c r="MHQ987" s="34"/>
      <c r="MHX987" s="35"/>
      <c r="MHY987" s="34"/>
      <c r="MIF987" s="35"/>
      <c r="MIG987" s="34"/>
      <c r="MIN987" s="35"/>
      <c r="MIO987" s="34"/>
      <c r="MIV987" s="35"/>
      <c r="MIW987" s="34"/>
      <c r="MJD987" s="35"/>
      <c r="MJE987" s="34"/>
      <c r="MJL987" s="35"/>
      <c r="MJM987" s="34"/>
      <c r="MJT987" s="35"/>
      <c r="MJU987" s="34"/>
      <c r="MKB987" s="35"/>
      <c r="MKC987" s="34"/>
      <c r="MKJ987" s="35"/>
      <c r="MKK987" s="34"/>
      <c r="MKR987" s="35"/>
      <c r="MKS987" s="34"/>
      <c r="MKZ987" s="35"/>
      <c r="MLA987" s="34"/>
      <c r="MLH987" s="35"/>
      <c r="MLI987" s="34"/>
      <c r="MLP987" s="35"/>
      <c r="MLQ987" s="34"/>
      <c r="MLX987" s="35"/>
      <c r="MLY987" s="34"/>
      <c r="MMF987" s="35"/>
      <c r="MMG987" s="34"/>
      <c r="MMN987" s="35"/>
      <c r="MMO987" s="34"/>
      <c r="MMV987" s="35"/>
      <c r="MMW987" s="34"/>
      <c r="MND987" s="35"/>
      <c r="MNE987" s="34"/>
      <c r="MNL987" s="35"/>
      <c r="MNM987" s="34"/>
      <c r="MNT987" s="35"/>
      <c r="MNU987" s="34"/>
      <c r="MOB987" s="35"/>
      <c r="MOC987" s="34"/>
      <c r="MOJ987" s="35"/>
      <c r="MOK987" s="34"/>
      <c r="MOR987" s="35"/>
      <c r="MOS987" s="34"/>
      <c r="MOZ987" s="35"/>
      <c r="MPA987" s="34"/>
      <c r="MPH987" s="35"/>
      <c r="MPI987" s="34"/>
      <c r="MPP987" s="35"/>
      <c r="MPQ987" s="34"/>
      <c r="MPX987" s="35"/>
      <c r="MPY987" s="34"/>
      <c r="MQF987" s="35"/>
      <c r="MQG987" s="34"/>
      <c r="MQN987" s="35"/>
      <c r="MQO987" s="34"/>
      <c r="MQV987" s="35"/>
      <c r="MQW987" s="34"/>
      <c r="MRD987" s="35"/>
      <c r="MRE987" s="34"/>
      <c r="MRL987" s="35"/>
      <c r="MRM987" s="34"/>
      <c r="MRT987" s="35"/>
      <c r="MRU987" s="34"/>
      <c r="MSB987" s="35"/>
      <c r="MSC987" s="34"/>
      <c r="MSJ987" s="35"/>
      <c r="MSK987" s="34"/>
      <c r="MSR987" s="35"/>
      <c r="MSS987" s="34"/>
      <c r="MSZ987" s="35"/>
      <c r="MTA987" s="34"/>
      <c r="MTH987" s="35"/>
      <c r="MTI987" s="34"/>
      <c r="MTP987" s="35"/>
      <c r="MTQ987" s="34"/>
      <c r="MTX987" s="35"/>
      <c r="MTY987" s="34"/>
      <c r="MUF987" s="35"/>
      <c r="MUG987" s="34"/>
      <c r="MUN987" s="35"/>
      <c r="MUO987" s="34"/>
      <c r="MUV987" s="35"/>
      <c r="MUW987" s="34"/>
      <c r="MVD987" s="35"/>
      <c r="MVE987" s="34"/>
      <c r="MVL987" s="35"/>
      <c r="MVM987" s="34"/>
      <c r="MVT987" s="35"/>
      <c r="MVU987" s="34"/>
      <c r="MWB987" s="35"/>
      <c r="MWC987" s="34"/>
      <c r="MWJ987" s="35"/>
      <c r="MWK987" s="34"/>
      <c r="MWR987" s="35"/>
      <c r="MWS987" s="34"/>
      <c r="MWZ987" s="35"/>
      <c r="MXA987" s="34"/>
      <c r="MXH987" s="35"/>
      <c r="MXI987" s="34"/>
      <c r="MXP987" s="35"/>
      <c r="MXQ987" s="34"/>
      <c r="MXX987" s="35"/>
      <c r="MXY987" s="34"/>
      <c r="MYF987" s="35"/>
      <c r="MYG987" s="34"/>
      <c r="MYN987" s="35"/>
      <c r="MYO987" s="34"/>
      <c r="MYV987" s="35"/>
      <c r="MYW987" s="34"/>
      <c r="MZD987" s="35"/>
      <c r="MZE987" s="34"/>
      <c r="MZL987" s="35"/>
      <c r="MZM987" s="34"/>
      <c r="MZT987" s="35"/>
      <c r="MZU987" s="34"/>
      <c r="NAB987" s="35"/>
      <c r="NAC987" s="34"/>
      <c r="NAJ987" s="35"/>
      <c r="NAK987" s="34"/>
      <c r="NAR987" s="35"/>
      <c r="NAS987" s="34"/>
      <c r="NAZ987" s="35"/>
      <c r="NBA987" s="34"/>
      <c r="NBH987" s="35"/>
      <c r="NBI987" s="34"/>
      <c r="NBP987" s="35"/>
      <c r="NBQ987" s="34"/>
      <c r="NBX987" s="35"/>
      <c r="NBY987" s="34"/>
      <c r="NCF987" s="35"/>
      <c r="NCG987" s="34"/>
      <c r="NCN987" s="35"/>
      <c r="NCO987" s="34"/>
      <c r="NCV987" s="35"/>
      <c r="NCW987" s="34"/>
      <c r="NDD987" s="35"/>
      <c r="NDE987" s="34"/>
      <c r="NDL987" s="35"/>
      <c r="NDM987" s="34"/>
      <c r="NDT987" s="35"/>
      <c r="NDU987" s="34"/>
      <c r="NEB987" s="35"/>
      <c r="NEC987" s="34"/>
      <c r="NEJ987" s="35"/>
      <c r="NEK987" s="34"/>
      <c r="NER987" s="35"/>
      <c r="NES987" s="34"/>
      <c r="NEZ987" s="35"/>
      <c r="NFA987" s="34"/>
      <c r="NFH987" s="35"/>
      <c r="NFI987" s="34"/>
      <c r="NFP987" s="35"/>
      <c r="NFQ987" s="34"/>
      <c r="NFX987" s="35"/>
      <c r="NFY987" s="34"/>
      <c r="NGF987" s="35"/>
      <c r="NGG987" s="34"/>
      <c r="NGN987" s="35"/>
      <c r="NGO987" s="34"/>
      <c r="NGV987" s="35"/>
      <c r="NGW987" s="34"/>
      <c r="NHD987" s="35"/>
      <c r="NHE987" s="34"/>
      <c r="NHL987" s="35"/>
      <c r="NHM987" s="34"/>
      <c r="NHT987" s="35"/>
      <c r="NHU987" s="34"/>
      <c r="NIB987" s="35"/>
      <c r="NIC987" s="34"/>
      <c r="NIJ987" s="35"/>
      <c r="NIK987" s="34"/>
      <c r="NIR987" s="35"/>
      <c r="NIS987" s="34"/>
      <c r="NIZ987" s="35"/>
      <c r="NJA987" s="34"/>
      <c r="NJH987" s="35"/>
      <c r="NJI987" s="34"/>
      <c r="NJP987" s="35"/>
      <c r="NJQ987" s="34"/>
      <c r="NJX987" s="35"/>
      <c r="NJY987" s="34"/>
      <c r="NKF987" s="35"/>
      <c r="NKG987" s="34"/>
      <c r="NKN987" s="35"/>
      <c r="NKO987" s="34"/>
      <c r="NKV987" s="35"/>
      <c r="NKW987" s="34"/>
      <c r="NLD987" s="35"/>
      <c r="NLE987" s="34"/>
      <c r="NLL987" s="35"/>
      <c r="NLM987" s="34"/>
      <c r="NLT987" s="35"/>
      <c r="NLU987" s="34"/>
      <c r="NMB987" s="35"/>
      <c r="NMC987" s="34"/>
      <c r="NMJ987" s="35"/>
      <c r="NMK987" s="34"/>
      <c r="NMR987" s="35"/>
      <c r="NMS987" s="34"/>
      <c r="NMZ987" s="35"/>
      <c r="NNA987" s="34"/>
      <c r="NNH987" s="35"/>
      <c r="NNI987" s="34"/>
      <c r="NNP987" s="35"/>
      <c r="NNQ987" s="34"/>
      <c r="NNX987" s="35"/>
      <c r="NNY987" s="34"/>
      <c r="NOF987" s="35"/>
      <c r="NOG987" s="34"/>
      <c r="NON987" s="35"/>
      <c r="NOO987" s="34"/>
      <c r="NOV987" s="35"/>
      <c r="NOW987" s="34"/>
      <c r="NPD987" s="35"/>
      <c r="NPE987" s="34"/>
      <c r="NPL987" s="35"/>
      <c r="NPM987" s="34"/>
      <c r="NPT987" s="35"/>
      <c r="NPU987" s="34"/>
      <c r="NQB987" s="35"/>
      <c r="NQC987" s="34"/>
      <c r="NQJ987" s="35"/>
      <c r="NQK987" s="34"/>
      <c r="NQR987" s="35"/>
      <c r="NQS987" s="34"/>
      <c r="NQZ987" s="35"/>
      <c r="NRA987" s="34"/>
      <c r="NRH987" s="35"/>
      <c r="NRI987" s="34"/>
      <c r="NRP987" s="35"/>
      <c r="NRQ987" s="34"/>
      <c r="NRX987" s="35"/>
      <c r="NRY987" s="34"/>
      <c r="NSF987" s="35"/>
      <c r="NSG987" s="34"/>
      <c r="NSN987" s="35"/>
      <c r="NSO987" s="34"/>
      <c r="NSV987" s="35"/>
      <c r="NSW987" s="34"/>
      <c r="NTD987" s="35"/>
      <c r="NTE987" s="34"/>
      <c r="NTL987" s="35"/>
      <c r="NTM987" s="34"/>
      <c r="NTT987" s="35"/>
      <c r="NTU987" s="34"/>
      <c r="NUB987" s="35"/>
      <c r="NUC987" s="34"/>
      <c r="NUJ987" s="35"/>
      <c r="NUK987" s="34"/>
      <c r="NUR987" s="35"/>
      <c r="NUS987" s="34"/>
      <c r="NUZ987" s="35"/>
      <c r="NVA987" s="34"/>
      <c r="NVH987" s="35"/>
      <c r="NVI987" s="34"/>
      <c r="NVP987" s="35"/>
      <c r="NVQ987" s="34"/>
      <c r="NVX987" s="35"/>
      <c r="NVY987" s="34"/>
      <c r="NWF987" s="35"/>
      <c r="NWG987" s="34"/>
      <c r="NWN987" s="35"/>
      <c r="NWO987" s="34"/>
      <c r="NWV987" s="35"/>
      <c r="NWW987" s="34"/>
      <c r="NXD987" s="35"/>
      <c r="NXE987" s="34"/>
      <c r="NXL987" s="35"/>
      <c r="NXM987" s="34"/>
      <c r="NXT987" s="35"/>
      <c r="NXU987" s="34"/>
      <c r="NYB987" s="35"/>
      <c r="NYC987" s="34"/>
      <c r="NYJ987" s="35"/>
      <c r="NYK987" s="34"/>
      <c r="NYR987" s="35"/>
      <c r="NYS987" s="34"/>
      <c r="NYZ987" s="35"/>
      <c r="NZA987" s="34"/>
      <c r="NZH987" s="35"/>
      <c r="NZI987" s="34"/>
      <c r="NZP987" s="35"/>
      <c r="NZQ987" s="34"/>
      <c r="NZX987" s="35"/>
      <c r="NZY987" s="34"/>
      <c r="OAF987" s="35"/>
      <c r="OAG987" s="34"/>
      <c r="OAN987" s="35"/>
      <c r="OAO987" s="34"/>
      <c r="OAV987" s="35"/>
      <c r="OAW987" s="34"/>
      <c r="OBD987" s="35"/>
      <c r="OBE987" s="34"/>
      <c r="OBL987" s="35"/>
      <c r="OBM987" s="34"/>
      <c r="OBT987" s="35"/>
      <c r="OBU987" s="34"/>
      <c r="OCB987" s="35"/>
      <c r="OCC987" s="34"/>
      <c r="OCJ987" s="35"/>
      <c r="OCK987" s="34"/>
      <c r="OCR987" s="35"/>
      <c r="OCS987" s="34"/>
      <c r="OCZ987" s="35"/>
      <c r="ODA987" s="34"/>
      <c r="ODH987" s="35"/>
      <c r="ODI987" s="34"/>
      <c r="ODP987" s="35"/>
      <c r="ODQ987" s="34"/>
      <c r="ODX987" s="35"/>
      <c r="ODY987" s="34"/>
      <c r="OEF987" s="35"/>
      <c r="OEG987" s="34"/>
      <c r="OEN987" s="35"/>
      <c r="OEO987" s="34"/>
      <c r="OEV987" s="35"/>
      <c r="OEW987" s="34"/>
      <c r="OFD987" s="35"/>
      <c r="OFE987" s="34"/>
      <c r="OFL987" s="35"/>
      <c r="OFM987" s="34"/>
      <c r="OFT987" s="35"/>
      <c r="OFU987" s="34"/>
      <c r="OGB987" s="35"/>
      <c r="OGC987" s="34"/>
      <c r="OGJ987" s="35"/>
      <c r="OGK987" s="34"/>
      <c r="OGR987" s="35"/>
      <c r="OGS987" s="34"/>
      <c r="OGZ987" s="35"/>
      <c r="OHA987" s="34"/>
      <c r="OHH987" s="35"/>
      <c r="OHI987" s="34"/>
      <c r="OHP987" s="35"/>
      <c r="OHQ987" s="34"/>
      <c r="OHX987" s="35"/>
      <c r="OHY987" s="34"/>
      <c r="OIF987" s="35"/>
      <c r="OIG987" s="34"/>
      <c r="OIN987" s="35"/>
      <c r="OIO987" s="34"/>
      <c r="OIV987" s="35"/>
      <c r="OIW987" s="34"/>
      <c r="OJD987" s="35"/>
      <c r="OJE987" s="34"/>
      <c r="OJL987" s="35"/>
      <c r="OJM987" s="34"/>
      <c r="OJT987" s="35"/>
      <c r="OJU987" s="34"/>
      <c r="OKB987" s="35"/>
      <c r="OKC987" s="34"/>
      <c r="OKJ987" s="35"/>
      <c r="OKK987" s="34"/>
      <c r="OKR987" s="35"/>
      <c r="OKS987" s="34"/>
      <c r="OKZ987" s="35"/>
      <c r="OLA987" s="34"/>
      <c r="OLH987" s="35"/>
      <c r="OLI987" s="34"/>
      <c r="OLP987" s="35"/>
      <c r="OLQ987" s="34"/>
      <c r="OLX987" s="35"/>
      <c r="OLY987" s="34"/>
      <c r="OMF987" s="35"/>
      <c r="OMG987" s="34"/>
      <c r="OMN987" s="35"/>
      <c r="OMO987" s="34"/>
      <c r="OMV987" s="35"/>
      <c r="OMW987" s="34"/>
      <c r="OND987" s="35"/>
      <c r="ONE987" s="34"/>
      <c r="ONL987" s="35"/>
      <c r="ONM987" s="34"/>
      <c r="ONT987" s="35"/>
      <c r="ONU987" s="34"/>
      <c r="OOB987" s="35"/>
      <c r="OOC987" s="34"/>
      <c r="OOJ987" s="35"/>
      <c r="OOK987" s="34"/>
      <c r="OOR987" s="35"/>
      <c r="OOS987" s="34"/>
      <c r="OOZ987" s="35"/>
      <c r="OPA987" s="34"/>
      <c r="OPH987" s="35"/>
      <c r="OPI987" s="34"/>
      <c r="OPP987" s="35"/>
      <c r="OPQ987" s="34"/>
      <c r="OPX987" s="35"/>
      <c r="OPY987" s="34"/>
      <c r="OQF987" s="35"/>
      <c r="OQG987" s="34"/>
      <c r="OQN987" s="35"/>
      <c r="OQO987" s="34"/>
      <c r="OQV987" s="35"/>
      <c r="OQW987" s="34"/>
      <c r="ORD987" s="35"/>
      <c r="ORE987" s="34"/>
      <c r="ORL987" s="35"/>
      <c r="ORM987" s="34"/>
      <c r="ORT987" s="35"/>
      <c r="ORU987" s="34"/>
      <c r="OSB987" s="35"/>
      <c r="OSC987" s="34"/>
      <c r="OSJ987" s="35"/>
      <c r="OSK987" s="34"/>
      <c r="OSR987" s="35"/>
      <c r="OSS987" s="34"/>
      <c r="OSZ987" s="35"/>
      <c r="OTA987" s="34"/>
      <c r="OTH987" s="35"/>
      <c r="OTI987" s="34"/>
      <c r="OTP987" s="35"/>
      <c r="OTQ987" s="34"/>
      <c r="OTX987" s="35"/>
      <c r="OTY987" s="34"/>
      <c r="OUF987" s="35"/>
      <c r="OUG987" s="34"/>
      <c r="OUN987" s="35"/>
      <c r="OUO987" s="34"/>
      <c r="OUV987" s="35"/>
      <c r="OUW987" s="34"/>
      <c r="OVD987" s="35"/>
      <c r="OVE987" s="34"/>
      <c r="OVL987" s="35"/>
      <c r="OVM987" s="34"/>
      <c r="OVT987" s="35"/>
      <c r="OVU987" s="34"/>
      <c r="OWB987" s="35"/>
      <c r="OWC987" s="34"/>
      <c r="OWJ987" s="35"/>
      <c r="OWK987" s="34"/>
      <c r="OWR987" s="35"/>
      <c r="OWS987" s="34"/>
      <c r="OWZ987" s="35"/>
      <c r="OXA987" s="34"/>
      <c r="OXH987" s="35"/>
      <c r="OXI987" s="34"/>
      <c r="OXP987" s="35"/>
      <c r="OXQ987" s="34"/>
      <c r="OXX987" s="35"/>
      <c r="OXY987" s="34"/>
      <c r="OYF987" s="35"/>
      <c r="OYG987" s="34"/>
      <c r="OYN987" s="35"/>
      <c r="OYO987" s="34"/>
      <c r="OYV987" s="35"/>
      <c r="OYW987" s="34"/>
      <c r="OZD987" s="35"/>
      <c r="OZE987" s="34"/>
      <c r="OZL987" s="35"/>
      <c r="OZM987" s="34"/>
      <c r="OZT987" s="35"/>
      <c r="OZU987" s="34"/>
      <c r="PAB987" s="35"/>
      <c r="PAC987" s="34"/>
      <c r="PAJ987" s="35"/>
      <c r="PAK987" s="34"/>
      <c r="PAR987" s="35"/>
      <c r="PAS987" s="34"/>
      <c r="PAZ987" s="35"/>
      <c r="PBA987" s="34"/>
      <c r="PBH987" s="35"/>
      <c r="PBI987" s="34"/>
      <c r="PBP987" s="35"/>
      <c r="PBQ987" s="34"/>
      <c r="PBX987" s="35"/>
      <c r="PBY987" s="34"/>
      <c r="PCF987" s="35"/>
      <c r="PCG987" s="34"/>
      <c r="PCN987" s="35"/>
      <c r="PCO987" s="34"/>
      <c r="PCV987" s="35"/>
      <c r="PCW987" s="34"/>
      <c r="PDD987" s="35"/>
      <c r="PDE987" s="34"/>
      <c r="PDL987" s="35"/>
      <c r="PDM987" s="34"/>
      <c r="PDT987" s="35"/>
      <c r="PDU987" s="34"/>
      <c r="PEB987" s="35"/>
      <c r="PEC987" s="34"/>
      <c r="PEJ987" s="35"/>
      <c r="PEK987" s="34"/>
      <c r="PER987" s="35"/>
      <c r="PES987" s="34"/>
      <c r="PEZ987" s="35"/>
      <c r="PFA987" s="34"/>
      <c r="PFH987" s="35"/>
      <c r="PFI987" s="34"/>
      <c r="PFP987" s="35"/>
      <c r="PFQ987" s="34"/>
      <c r="PFX987" s="35"/>
      <c r="PFY987" s="34"/>
      <c r="PGF987" s="35"/>
      <c r="PGG987" s="34"/>
      <c r="PGN987" s="35"/>
      <c r="PGO987" s="34"/>
      <c r="PGV987" s="35"/>
      <c r="PGW987" s="34"/>
      <c r="PHD987" s="35"/>
      <c r="PHE987" s="34"/>
      <c r="PHL987" s="35"/>
      <c r="PHM987" s="34"/>
      <c r="PHT987" s="35"/>
      <c r="PHU987" s="34"/>
      <c r="PIB987" s="35"/>
      <c r="PIC987" s="34"/>
      <c r="PIJ987" s="35"/>
      <c r="PIK987" s="34"/>
      <c r="PIR987" s="35"/>
      <c r="PIS987" s="34"/>
      <c r="PIZ987" s="35"/>
      <c r="PJA987" s="34"/>
      <c r="PJH987" s="35"/>
      <c r="PJI987" s="34"/>
      <c r="PJP987" s="35"/>
      <c r="PJQ987" s="34"/>
      <c r="PJX987" s="35"/>
      <c r="PJY987" s="34"/>
      <c r="PKF987" s="35"/>
      <c r="PKG987" s="34"/>
      <c r="PKN987" s="35"/>
      <c r="PKO987" s="34"/>
      <c r="PKV987" s="35"/>
      <c r="PKW987" s="34"/>
      <c r="PLD987" s="35"/>
      <c r="PLE987" s="34"/>
      <c r="PLL987" s="35"/>
      <c r="PLM987" s="34"/>
      <c r="PLT987" s="35"/>
      <c r="PLU987" s="34"/>
      <c r="PMB987" s="35"/>
      <c r="PMC987" s="34"/>
      <c r="PMJ987" s="35"/>
      <c r="PMK987" s="34"/>
      <c r="PMR987" s="35"/>
      <c r="PMS987" s="34"/>
      <c r="PMZ987" s="35"/>
      <c r="PNA987" s="34"/>
      <c r="PNH987" s="35"/>
      <c r="PNI987" s="34"/>
      <c r="PNP987" s="35"/>
      <c r="PNQ987" s="34"/>
      <c r="PNX987" s="35"/>
      <c r="PNY987" s="34"/>
      <c r="POF987" s="35"/>
      <c r="POG987" s="34"/>
      <c r="PON987" s="35"/>
      <c r="POO987" s="34"/>
      <c r="POV987" s="35"/>
      <c r="POW987" s="34"/>
      <c r="PPD987" s="35"/>
      <c r="PPE987" s="34"/>
      <c r="PPL987" s="35"/>
      <c r="PPM987" s="34"/>
      <c r="PPT987" s="35"/>
      <c r="PPU987" s="34"/>
      <c r="PQB987" s="35"/>
      <c r="PQC987" s="34"/>
      <c r="PQJ987" s="35"/>
      <c r="PQK987" s="34"/>
      <c r="PQR987" s="35"/>
      <c r="PQS987" s="34"/>
      <c r="PQZ987" s="35"/>
      <c r="PRA987" s="34"/>
      <c r="PRH987" s="35"/>
      <c r="PRI987" s="34"/>
      <c r="PRP987" s="35"/>
      <c r="PRQ987" s="34"/>
      <c r="PRX987" s="35"/>
      <c r="PRY987" s="34"/>
      <c r="PSF987" s="35"/>
      <c r="PSG987" s="34"/>
      <c r="PSN987" s="35"/>
      <c r="PSO987" s="34"/>
      <c r="PSV987" s="35"/>
      <c r="PSW987" s="34"/>
      <c r="PTD987" s="35"/>
      <c r="PTE987" s="34"/>
      <c r="PTL987" s="35"/>
      <c r="PTM987" s="34"/>
      <c r="PTT987" s="35"/>
      <c r="PTU987" s="34"/>
      <c r="PUB987" s="35"/>
      <c r="PUC987" s="34"/>
      <c r="PUJ987" s="35"/>
      <c r="PUK987" s="34"/>
      <c r="PUR987" s="35"/>
      <c r="PUS987" s="34"/>
      <c r="PUZ987" s="35"/>
      <c r="PVA987" s="34"/>
      <c r="PVH987" s="35"/>
      <c r="PVI987" s="34"/>
      <c r="PVP987" s="35"/>
      <c r="PVQ987" s="34"/>
      <c r="PVX987" s="35"/>
      <c r="PVY987" s="34"/>
      <c r="PWF987" s="35"/>
      <c r="PWG987" s="34"/>
      <c r="PWN987" s="35"/>
      <c r="PWO987" s="34"/>
      <c r="PWV987" s="35"/>
      <c r="PWW987" s="34"/>
      <c r="PXD987" s="35"/>
      <c r="PXE987" s="34"/>
      <c r="PXL987" s="35"/>
      <c r="PXM987" s="34"/>
      <c r="PXT987" s="35"/>
      <c r="PXU987" s="34"/>
      <c r="PYB987" s="35"/>
      <c r="PYC987" s="34"/>
      <c r="PYJ987" s="35"/>
      <c r="PYK987" s="34"/>
      <c r="PYR987" s="35"/>
      <c r="PYS987" s="34"/>
      <c r="PYZ987" s="35"/>
      <c r="PZA987" s="34"/>
      <c r="PZH987" s="35"/>
      <c r="PZI987" s="34"/>
      <c r="PZP987" s="35"/>
      <c r="PZQ987" s="34"/>
      <c r="PZX987" s="35"/>
      <c r="PZY987" s="34"/>
      <c r="QAF987" s="35"/>
      <c r="QAG987" s="34"/>
      <c r="QAN987" s="35"/>
      <c r="QAO987" s="34"/>
      <c r="QAV987" s="35"/>
      <c r="QAW987" s="34"/>
      <c r="QBD987" s="35"/>
      <c r="QBE987" s="34"/>
      <c r="QBL987" s="35"/>
      <c r="QBM987" s="34"/>
      <c r="QBT987" s="35"/>
      <c r="QBU987" s="34"/>
      <c r="QCB987" s="35"/>
      <c r="QCC987" s="34"/>
      <c r="QCJ987" s="35"/>
      <c r="QCK987" s="34"/>
      <c r="QCR987" s="35"/>
      <c r="QCS987" s="34"/>
      <c r="QCZ987" s="35"/>
      <c r="QDA987" s="34"/>
      <c r="QDH987" s="35"/>
      <c r="QDI987" s="34"/>
      <c r="QDP987" s="35"/>
      <c r="QDQ987" s="34"/>
      <c r="QDX987" s="35"/>
      <c r="QDY987" s="34"/>
      <c r="QEF987" s="35"/>
      <c r="QEG987" s="34"/>
      <c r="QEN987" s="35"/>
      <c r="QEO987" s="34"/>
      <c r="QEV987" s="35"/>
      <c r="QEW987" s="34"/>
      <c r="QFD987" s="35"/>
      <c r="QFE987" s="34"/>
      <c r="QFL987" s="35"/>
      <c r="QFM987" s="34"/>
      <c r="QFT987" s="35"/>
      <c r="QFU987" s="34"/>
      <c r="QGB987" s="35"/>
      <c r="QGC987" s="34"/>
      <c r="QGJ987" s="35"/>
      <c r="QGK987" s="34"/>
      <c r="QGR987" s="35"/>
      <c r="QGS987" s="34"/>
      <c r="QGZ987" s="35"/>
      <c r="QHA987" s="34"/>
      <c r="QHH987" s="35"/>
      <c r="QHI987" s="34"/>
      <c r="QHP987" s="35"/>
      <c r="QHQ987" s="34"/>
      <c r="QHX987" s="35"/>
      <c r="QHY987" s="34"/>
      <c r="QIF987" s="35"/>
      <c r="QIG987" s="34"/>
      <c r="QIN987" s="35"/>
      <c r="QIO987" s="34"/>
      <c r="QIV987" s="35"/>
      <c r="QIW987" s="34"/>
      <c r="QJD987" s="35"/>
      <c r="QJE987" s="34"/>
      <c r="QJL987" s="35"/>
      <c r="QJM987" s="34"/>
      <c r="QJT987" s="35"/>
      <c r="QJU987" s="34"/>
      <c r="QKB987" s="35"/>
      <c r="QKC987" s="34"/>
      <c r="QKJ987" s="35"/>
      <c r="QKK987" s="34"/>
      <c r="QKR987" s="35"/>
      <c r="QKS987" s="34"/>
      <c r="QKZ987" s="35"/>
      <c r="QLA987" s="34"/>
      <c r="QLH987" s="35"/>
      <c r="QLI987" s="34"/>
      <c r="QLP987" s="35"/>
      <c r="QLQ987" s="34"/>
      <c r="QLX987" s="35"/>
      <c r="QLY987" s="34"/>
      <c r="QMF987" s="35"/>
      <c r="QMG987" s="34"/>
      <c r="QMN987" s="35"/>
      <c r="QMO987" s="34"/>
      <c r="QMV987" s="35"/>
      <c r="QMW987" s="34"/>
      <c r="QND987" s="35"/>
      <c r="QNE987" s="34"/>
      <c r="QNL987" s="35"/>
      <c r="QNM987" s="34"/>
      <c r="QNT987" s="35"/>
      <c r="QNU987" s="34"/>
      <c r="QOB987" s="35"/>
      <c r="QOC987" s="34"/>
      <c r="QOJ987" s="35"/>
      <c r="QOK987" s="34"/>
      <c r="QOR987" s="35"/>
      <c r="QOS987" s="34"/>
      <c r="QOZ987" s="35"/>
      <c r="QPA987" s="34"/>
      <c r="QPH987" s="35"/>
      <c r="QPI987" s="34"/>
      <c r="QPP987" s="35"/>
      <c r="QPQ987" s="34"/>
      <c r="QPX987" s="35"/>
      <c r="QPY987" s="34"/>
      <c r="QQF987" s="35"/>
      <c r="QQG987" s="34"/>
      <c r="QQN987" s="35"/>
      <c r="QQO987" s="34"/>
      <c r="QQV987" s="35"/>
      <c r="QQW987" s="34"/>
      <c r="QRD987" s="35"/>
      <c r="QRE987" s="34"/>
      <c r="QRL987" s="35"/>
      <c r="QRM987" s="34"/>
      <c r="QRT987" s="35"/>
      <c r="QRU987" s="34"/>
      <c r="QSB987" s="35"/>
      <c r="QSC987" s="34"/>
      <c r="QSJ987" s="35"/>
      <c r="QSK987" s="34"/>
      <c r="QSR987" s="35"/>
      <c r="QSS987" s="34"/>
      <c r="QSZ987" s="35"/>
      <c r="QTA987" s="34"/>
      <c r="QTH987" s="35"/>
      <c r="QTI987" s="34"/>
      <c r="QTP987" s="35"/>
      <c r="QTQ987" s="34"/>
      <c r="QTX987" s="35"/>
      <c r="QTY987" s="34"/>
      <c r="QUF987" s="35"/>
      <c r="QUG987" s="34"/>
      <c r="QUN987" s="35"/>
      <c r="QUO987" s="34"/>
      <c r="QUV987" s="35"/>
      <c r="QUW987" s="34"/>
      <c r="QVD987" s="35"/>
      <c r="QVE987" s="34"/>
      <c r="QVL987" s="35"/>
      <c r="QVM987" s="34"/>
      <c r="QVT987" s="35"/>
      <c r="QVU987" s="34"/>
      <c r="QWB987" s="35"/>
      <c r="QWC987" s="34"/>
      <c r="QWJ987" s="35"/>
      <c r="QWK987" s="34"/>
      <c r="QWR987" s="35"/>
      <c r="QWS987" s="34"/>
      <c r="QWZ987" s="35"/>
      <c r="QXA987" s="34"/>
      <c r="QXH987" s="35"/>
      <c r="QXI987" s="34"/>
      <c r="QXP987" s="35"/>
      <c r="QXQ987" s="34"/>
      <c r="QXX987" s="35"/>
      <c r="QXY987" s="34"/>
      <c r="QYF987" s="35"/>
      <c r="QYG987" s="34"/>
      <c r="QYN987" s="35"/>
      <c r="QYO987" s="34"/>
      <c r="QYV987" s="35"/>
      <c r="QYW987" s="34"/>
      <c r="QZD987" s="35"/>
      <c r="QZE987" s="34"/>
      <c r="QZL987" s="35"/>
      <c r="QZM987" s="34"/>
      <c r="QZT987" s="35"/>
      <c r="QZU987" s="34"/>
      <c r="RAB987" s="35"/>
      <c r="RAC987" s="34"/>
      <c r="RAJ987" s="35"/>
      <c r="RAK987" s="34"/>
      <c r="RAR987" s="35"/>
      <c r="RAS987" s="34"/>
      <c r="RAZ987" s="35"/>
      <c r="RBA987" s="34"/>
      <c r="RBH987" s="35"/>
      <c r="RBI987" s="34"/>
      <c r="RBP987" s="35"/>
      <c r="RBQ987" s="34"/>
      <c r="RBX987" s="35"/>
      <c r="RBY987" s="34"/>
      <c r="RCF987" s="35"/>
      <c r="RCG987" s="34"/>
      <c r="RCN987" s="35"/>
      <c r="RCO987" s="34"/>
      <c r="RCV987" s="35"/>
      <c r="RCW987" s="34"/>
      <c r="RDD987" s="35"/>
      <c r="RDE987" s="34"/>
      <c r="RDL987" s="35"/>
      <c r="RDM987" s="34"/>
      <c r="RDT987" s="35"/>
      <c r="RDU987" s="34"/>
      <c r="REB987" s="35"/>
      <c r="REC987" s="34"/>
      <c r="REJ987" s="35"/>
      <c r="REK987" s="34"/>
      <c r="RER987" s="35"/>
      <c r="RES987" s="34"/>
      <c r="REZ987" s="35"/>
      <c r="RFA987" s="34"/>
      <c r="RFH987" s="35"/>
      <c r="RFI987" s="34"/>
      <c r="RFP987" s="35"/>
      <c r="RFQ987" s="34"/>
      <c r="RFX987" s="35"/>
      <c r="RFY987" s="34"/>
      <c r="RGF987" s="35"/>
      <c r="RGG987" s="34"/>
      <c r="RGN987" s="35"/>
      <c r="RGO987" s="34"/>
      <c r="RGV987" s="35"/>
      <c r="RGW987" s="34"/>
      <c r="RHD987" s="35"/>
      <c r="RHE987" s="34"/>
      <c r="RHL987" s="35"/>
      <c r="RHM987" s="34"/>
      <c r="RHT987" s="35"/>
      <c r="RHU987" s="34"/>
      <c r="RIB987" s="35"/>
      <c r="RIC987" s="34"/>
      <c r="RIJ987" s="35"/>
      <c r="RIK987" s="34"/>
      <c r="RIR987" s="35"/>
      <c r="RIS987" s="34"/>
      <c r="RIZ987" s="35"/>
      <c r="RJA987" s="34"/>
      <c r="RJH987" s="35"/>
      <c r="RJI987" s="34"/>
      <c r="RJP987" s="35"/>
      <c r="RJQ987" s="34"/>
      <c r="RJX987" s="35"/>
      <c r="RJY987" s="34"/>
      <c r="RKF987" s="35"/>
      <c r="RKG987" s="34"/>
      <c r="RKN987" s="35"/>
      <c r="RKO987" s="34"/>
      <c r="RKV987" s="35"/>
      <c r="RKW987" s="34"/>
      <c r="RLD987" s="35"/>
      <c r="RLE987" s="34"/>
      <c r="RLL987" s="35"/>
      <c r="RLM987" s="34"/>
      <c r="RLT987" s="35"/>
      <c r="RLU987" s="34"/>
      <c r="RMB987" s="35"/>
      <c r="RMC987" s="34"/>
      <c r="RMJ987" s="35"/>
      <c r="RMK987" s="34"/>
      <c r="RMR987" s="35"/>
      <c r="RMS987" s="34"/>
      <c r="RMZ987" s="35"/>
      <c r="RNA987" s="34"/>
      <c r="RNH987" s="35"/>
      <c r="RNI987" s="34"/>
      <c r="RNP987" s="35"/>
      <c r="RNQ987" s="34"/>
      <c r="RNX987" s="35"/>
      <c r="RNY987" s="34"/>
      <c r="ROF987" s="35"/>
      <c r="ROG987" s="34"/>
      <c r="RON987" s="35"/>
      <c r="ROO987" s="34"/>
      <c r="ROV987" s="35"/>
      <c r="ROW987" s="34"/>
      <c r="RPD987" s="35"/>
      <c r="RPE987" s="34"/>
      <c r="RPL987" s="35"/>
      <c r="RPM987" s="34"/>
      <c r="RPT987" s="35"/>
      <c r="RPU987" s="34"/>
      <c r="RQB987" s="35"/>
      <c r="RQC987" s="34"/>
      <c r="RQJ987" s="35"/>
      <c r="RQK987" s="34"/>
      <c r="RQR987" s="35"/>
      <c r="RQS987" s="34"/>
      <c r="RQZ987" s="35"/>
      <c r="RRA987" s="34"/>
      <c r="RRH987" s="35"/>
      <c r="RRI987" s="34"/>
      <c r="RRP987" s="35"/>
      <c r="RRQ987" s="34"/>
      <c r="RRX987" s="35"/>
      <c r="RRY987" s="34"/>
      <c r="RSF987" s="35"/>
      <c r="RSG987" s="34"/>
      <c r="RSN987" s="35"/>
      <c r="RSO987" s="34"/>
      <c r="RSV987" s="35"/>
      <c r="RSW987" s="34"/>
      <c r="RTD987" s="35"/>
      <c r="RTE987" s="34"/>
      <c r="RTL987" s="35"/>
      <c r="RTM987" s="34"/>
      <c r="RTT987" s="35"/>
      <c r="RTU987" s="34"/>
      <c r="RUB987" s="35"/>
      <c r="RUC987" s="34"/>
      <c r="RUJ987" s="35"/>
      <c r="RUK987" s="34"/>
      <c r="RUR987" s="35"/>
      <c r="RUS987" s="34"/>
      <c r="RUZ987" s="35"/>
      <c r="RVA987" s="34"/>
      <c r="RVH987" s="35"/>
      <c r="RVI987" s="34"/>
      <c r="RVP987" s="35"/>
      <c r="RVQ987" s="34"/>
      <c r="RVX987" s="35"/>
      <c r="RVY987" s="34"/>
      <c r="RWF987" s="35"/>
      <c r="RWG987" s="34"/>
      <c r="RWN987" s="35"/>
      <c r="RWO987" s="34"/>
      <c r="RWV987" s="35"/>
      <c r="RWW987" s="34"/>
      <c r="RXD987" s="35"/>
      <c r="RXE987" s="34"/>
      <c r="RXL987" s="35"/>
      <c r="RXM987" s="34"/>
      <c r="RXT987" s="35"/>
      <c r="RXU987" s="34"/>
      <c r="RYB987" s="35"/>
      <c r="RYC987" s="34"/>
      <c r="RYJ987" s="35"/>
      <c r="RYK987" s="34"/>
      <c r="RYR987" s="35"/>
      <c r="RYS987" s="34"/>
      <c r="RYZ987" s="35"/>
      <c r="RZA987" s="34"/>
      <c r="RZH987" s="35"/>
      <c r="RZI987" s="34"/>
      <c r="RZP987" s="35"/>
      <c r="RZQ987" s="34"/>
      <c r="RZX987" s="35"/>
      <c r="RZY987" s="34"/>
      <c r="SAF987" s="35"/>
      <c r="SAG987" s="34"/>
      <c r="SAN987" s="35"/>
      <c r="SAO987" s="34"/>
      <c r="SAV987" s="35"/>
      <c r="SAW987" s="34"/>
      <c r="SBD987" s="35"/>
      <c r="SBE987" s="34"/>
      <c r="SBL987" s="35"/>
      <c r="SBM987" s="34"/>
      <c r="SBT987" s="35"/>
      <c r="SBU987" s="34"/>
      <c r="SCB987" s="35"/>
      <c r="SCC987" s="34"/>
      <c r="SCJ987" s="35"/>
      <c r="SCK987" s="34"/>
      <c r="SCR987" s="35"/>
      <c r="SCS987" s="34"/>
      <c r="SCZ987" s="35"/>
      <c r="SDA987" s="34"/>
      <c r="SDH987" s="35"/>
      <c r="SDI987" s="34"/>
      <c r="SDP987" s="35"/>
      <c r="SDQ987" s="34"/>
      <c r="SDX987" s="35"/>
      <c r="SDY987" s="34"/>
      <c r="SEF987" s="35"/>
      <c r="SEG987" s="34"/>
      <c r="SEN987" s="35"/>
      <c r="SEO987" s="34"/>
      <c r="SEV987" s="35"/>
      <c r="SEW987" s="34"/>
      <c r="SFD987" s="35"/>
      <c r="SFE987" s="34"/>
      <c r="SFL987" s="35"/>
      <c r="SFM987" s="34"/>
      <c r="SFT987" s="35"/>
      <c r="SFU987" s="34"/>
      <c r="SGB987" s="35"/>
      <c r="SGC987" s="34"/>
      <c r="SGJ987" s="35"/>
      <c r="SGK987" s="34"/>
      <c r="SGR987" s="35"/>
      <c r="SGS987" s="34"/>
      <c r="SGZ987" s="35"/>
      <c r="SHA987" s="34"/>
      <c r="SHH987" s="35"/>
      <c r="SHI987" s="34"/>
      <c r="SHP987" s="35"/>
      <c r="SHQ987" s="34"/>
      <c r="SHX987" s="35"/>
      <c r="SHY987" s="34"/>
      <c r="SIF987" s="35"/>
      <c r="SIG987" s="34"/>
      <c r="SIN987" s="35"/>
      <c r="SIO987" s="34"/>
      <c r="SIV987" s="35"/>
      <c r="SIW987" s="34"/>
      <c r="SJD987" s="35"/>
      <c r="SJE987" s="34"/>
      <c r="SJL987" s="35"/>
      <c r="SJM987" s="34"/>
      <c r="SJT987" s="35"/>
      <c r="SJU987" s="34"/>
      <c r="SKB987" s="35"/>
      <c r="SKC987" s="34"/>
      <c r="SKJ987" s="35"/>
      <c r="SKK987" s="34"/>
      <c r="SKR987" s="35"/>
      <c r="SKS987" s="34"/>
      <c r="SKZ987" s="35"/>
      <c r="SLA987" s="34"/>
      <c r="SLH987" s="35"/>
      <c r="SLI987" s="34"/>
      <c r="SLP987" s="35"/>
      <c r="SLQ987" s="34"/>
      <c r="SLX987" s="35"/>
      <c r="SLY987" s="34"/>
      <c r="SMF987" s="35"/>
      <c r="SMG987" s="34"/>
      <c r="SMN987" s="35"/>
      <c r="SMO987" s="34"/>
      <c r="SMV987" s="35"/>
      <c r="SMW987" s="34"/>
      <c r="SND987" s="35"/>
      <c r="SNE987" s="34"/>
      <c r="SNL987" s="35"/>
      <c r="SNM987" s="34"/>
      <c r="SNT987" s="35"/>
      <c r="SNU987" s="34"/>
      <c r="SOB987" s="35"/>
      <c r="SOC987" s="34"/>
      <c r="SOJ987" s="35"/>
      <c r="SOK987" s="34"/>
      <c r="SOR987" s="35"/>
      <c r="SOS987" s="34"/>
      <c r="SOZ987" s="35"/>
      <c r="SPA987" s="34"/>
      <c r="SPH987" s="35"/>
      <c r="SPI987" s="34"/>
      <c r="SPP987" s="35"/>
      <c r="SPQ987" s="34"/>
      <c r="SPX987" s="35"/>
      <c r="SPY987" s="34"/>
      <c r="SQF987" s="35"/>
      <c r="SQG987" s="34"/>
      <c r="SQN987" s="35"/>
      <c r="SQO987" s="34"/>
      <c r="SQV987" s="35"/>
      <c r="SQW987" s="34"/>
      <c r="SRD987" s="35"/>
      <c r="SRE987" s="34"/>
      <c r="SRL987" s="35"/>
      <c r="SRM987" s="34"/>
      <c r="SRT987" s="35"/>
      <c r="SRU987" s="34"/>
      <c r="SSB987" s="35"/>
      <c r="SSC987" s="34"/>
      <c r="SSJ987" s="35"/>
      <c r="SSK987" s="34"/>
      <c r="SSR987" s="35"/>
      <c r="SSS987" s="34"/>
      <c r="SSZ987" s="35"/>
      <c r="STA987" s="34"/>
      <c r="STH987" s="35"/>
      <c r="STI987" s="34"/>
      <c r="STP987" s="35"/>
      <c r="STQ987" s="34"/>
      <c r="STX987" s="35"/>
      <c r="STY987" s="34"/>
      <c r="SUF987" s="35"/>
      <c r="SUG987" s="34"/>
      <c r="SUN987" s="35"/>
      <c r="SUO987" s="34"/>
      <c r="SUV987" s="35"/>
      <c r="SUW987" s="34"/>
      <c r="SVD987" s="35"/>
      <c r="SVE987" s="34"/>
      <c r="SVL987" s="35"/>
      <c r="SVM987" s="34"/>
      <c r="SVT987" s="35"/>
      <c r="SVU987" s="34"/>
      <c r="SWB987" s="35"/>
      <c r="SWC987" s="34"/>
      <c r="SWJ987" s="35"/>
      <c r="SWK987" s="34"/>
      <c r="SWR987" s="35"/>
      <c r="SWS987" s="34"/>
      <c r="SWZ987" s="35"/>
      <c r="SXA987" s="34"/>
      <c r="SXH987" s="35"/>
      <c r="SXI987" s="34"/>
      <c r="SXP987" s="35"/>
      <c r="SXQ987" s="34"/>
      <c r="SXX987" s="35"/>
      <c r="SXY987" s="34"/>
      <c r="SYF987" s="35"/>
      <c r="SYG987" s="34"/>
      <c r="SYN987" s="35"/>
      <c r="SYO987" s="34"/>
      <c r="SYV987" s="35"/>
      <c r="SYW987" s="34"/>
      <c r="SZD987" s="35"/>
      <c r="SZE987" s="34"/>
      <c r="SZL987" s="35"/>
      <c r="SZM987" s="34"/>
      <c r="SZT987" s="35"/>
      <c r="SZU987" s="34"/>
      <c r="TAB987" s="35"/>
      <c r="TAC987" s="34"/>
      <c r="TAJ987" s="35"/>
      <c r="TAK987" s="34"/>
      <c r="TAR987" s="35"/>
      <c r="TAS987" s="34"/>
      <c r="TAZ987" s="35"/>
      <c r="TBA987" s="34"/>
      <c r="TBH987" s="35"/>
      <c r="TBI987" s="34"/>
      <c r="TBP987" s="35"/>
      <c r="TBQ987" s="34"/>
      <c r="TBX987" s="35"/>
      <c r="TBY987" s="34"/>
      <c r="TCF987" s="35"/>
      <c r="TCG987" s="34"/>
      <c r="TCN987" s="35"/>
      <c r="TCO987" s="34"/>
      <c r="TCV987" s="35"/>
      <c r="TCW987" s="34"/>
      <c r="TDD987" s="35"/>
      <c r="TDE987" s="34"/>
      <c r="TDL987" s="35"/>
      <c r="TDM987" s="34"/>
      <c r="TDT987" s="35"/>
      <c r="TDU987" s="34"/>
      <c r="TEB987" s="35"/>
      <c r="TEC987" s="34"/>
      <c r="TEJ987" s="35"/>
      <c r="TEK987" s="34"/>
      <c r="TER987" s="35"/>
      <c r="TES987" s="34"/>
      <c r="TEZ987" s="35"/>
      <c r="TFA987" s="34"/>
      <c r="TFH987" s="35"/>
      <c r="TFI987" s="34"/>
      <c r="TFP987" s="35"/>
      <c r="TFQ987" s="34"/>
      <c r="TFX987" s="35"/>
      <c r="TFY987" s="34"/>
      <c r="TGF987" s="35"/>
      <c r="TGG987" s="34"/>
      <c r="TGN987" s="35"/>
      <c r="TGO987" s="34"/>
      <c r="TGV987" s="35"/>
      <c r="TGW987" s="34"/>
      <c r="THD987" s="35"/>
      <c r="THE987" s="34"/>
      <c r="THL987" s="35"/>
      <c r="THM987" s="34"/>
      <c r="THT987" s="35"/>
      <c r="THU987" s="34"/>
      <c r="TIB987" s="35"/>
      <c r="TIC987" s="34"/>
      <c r="TIJ987" s="35"/>
      <c r="TIK987" s="34"/>
      <c r="TIR987" s="35"/>
      <c r="TIS987" s="34"/>
      <c r="TIZ987" s="35"/>
      <c r="TJA987" s="34"/>
      <c r="TJH987" s="35"/>
      <c r="TJI987" s="34"/>
      <c r="TJP987" s="35"/>
      <c r="TJQ987" s="34"/>
      <c r="TJX987" s="35"/>
      <c r="TJY987" s="34"/>
      <c r="TKF987" s="35"/>
      <c r="TKG987" s="34"/>
      <c r="TKN987" s="35"/>
      <c r="TKO987" s="34"/>
      <c r="TKV987" s="35"/>
      <c r="TKW987" s="34"/>
      <c r="TLD987" s="35"/>
      <c r="TLE987" s="34"/>
      <c r="TLL987" s="35"/>
      <c r="TLM987" s="34"/>
      <c r="TLT987" s="35"/>
      <c r="TLU987" s="34"/>
      <c r="TMB987" s="35"/>
      <c r="TMC987" s="34"/>
      <c r="TMJ987" s="35"/>
      <c r="TMK987" s="34"/>
      <c r="TMR987" s="35"/>
      <c r="TMS987" s="34"/>
      <c r="TMZ987" s="35"/>
      <c r="TNA987" s="34"/>
      <c r="TNH987" s="35"/>
      <c r="TNI987" s="34"/>
      <c r="TNP987" s="35"/>
      <c r="TNQ987" s="34"/>
      <c r="TNX987" s="35"/>
      <c r="TNY987" s="34"/>
      <c r="TOF987" s="35"/>
      <c r="TOG987" s="34"/>
      <c r="TON987" s="35"/>
      <c r="TOO987" s="34"/>
      <c r="TOV987" s="35"/>
      <c r="TOW987" s="34"/>
      <c r="TPD987" s="35"/>
      <c r="TPE987" s="34"/>
      <c r="TPL987" s="35"/>
      <c r="TPM987" s="34"/>
      <c r="TPT987" s="35"/>
      <c r="TPU987" s="34"/>
      <c r="TQB987" s="35"/>
      <c r="TQC987" s="34"/>
      <c r="TQJ987" s="35"/>
      <c r="TQK987" s="34"/>
      <c r="TQR987" s="35"/>
      <c r="TQS987" s="34"/>
      <c r="TQZ987" s="35"/>
      <c r="TRA987" s="34"/>
      <c r="TRH987" s="35"/>
      <c r="TRI987" s="34"/>
      <c r="TRP987" s="35"/>
      <c r="TRQ987" s="34"/>
      <c r="TRX987" s="35"/>
      <c r="TRY987" s="34"/>
      <c r="TSF987" s="35"/>
      <c r="TSG987" s="34"/>
      <c r="TSN987" s="35"/>
      <c r="TSO987" s="34"/>
      <c r="TSV987" s="35"/>
      <c r="TSW987" s="34"/>
      <c r="TTD987" s="35"/>
      <c r="TTE987" s="34"/>
      <c r="TTL987" s="35"/>
      <c r="TTM987" s="34"/>
      <c r="TTT987" s="35"/>
      <c r="TTU987" s="34"/>
      <c r="TUB987" s="35"/>
      <c r="TUC987" s="34"/>
      <c r="TUJ987" s="35"/>
      <c r="TUK987" s="34"/>
      <c r="TUR987" s="35"/>
      <c r="TUS987" s="34"/>
      <c r="TUZ987" s="35"/>
      <c r="TVA987" s="34"/>
      <c r="TVH987" s="35"/>
      <c r="TVI987" s="34"/>
      <c r="TVP987" s="35"/>
      <c r="TVQ987" s="34"/>
      <c r="TVX987" s="35"/>
      <c r="TVY987" s="34"/>
      <c r="TWF987" s="35"/>
      <c r="TWG987" s="34"/>
      <c r="TWN987" s="35"/>
      <c r="TWO987" s="34"/>
      <c r="TWV987" s="35"/>
      <c r="TWW987" s="34"/>
      <c r="TXD987" s="35"/>
      <c r="TXE987" s="34"/>
      <c r="TXL987" s="35"/>
      <c r="TXM987" s="34"/>
      <c r="TXT987" s="35"/>
      <c r="TXU987" s="34"/>
      <c r="TYB987" s="35"/>
      <c r="TYC987" s="34"/>
      <c r="TYJ987" s="35"/>
      <c r="TYK987" s="34"/>
      <c r="TYR987" s="35"/>
      <c r="TYS987" s="34"/>
      <c r="TYZ987" s="35"/>
      <c r="TZA987" s="34"/>
      <c r="TZH987" s="35"/>
      <c r="TZI987" s="34"/>
      <c r="TZP987" s="35"/>
      <c r="TZQ987" s="34"/>
      <c r="TZX987" s="35"/>
      <c r="TZY987" s="34"/>
      <c r="UAF987" s="35"/>
      <c r="UAG987" s="34"/>
      <c r="UAN987" s="35"/>
      <c r="UAO987" s="34"/>
      <c r="UAV987" s="35"/>
      <c r="UAW987" s="34"/>
      <c r="UBD987" s="35"/>
      <c r="UBE987" s="34"/>
      <c r="UBL987" s="35"/>
      <c r="UBM987" s="34"/>
      <c r="UBT987" s="35"/>
      <c r="UBU987" s="34"/>
      <c r="UCB987" s="35"/>
      <c r="UCC987" s="34"/>
      <c r="UCJ987" s="35"/>
      <c r="UCK987" s="34"/>
      <c r="UCR987" s="35"/>
      <c r="UCS987" s="34"/>
      <c r="UCZ987" s="35"/>
      <c r="UDA987" s="34"/>
      <c r="UDH987" s="35"/>
      <c r="UDI987" s="34"/>
      <c r="UDP987" s="35"/>
      <c r="UDQ987" s="34"/>
      <c r="UDX987" s="35"/>
      <c r="UDY987" s="34"/>
      <c r="UEF987" s="35"/>
      <c r="UEG987" s="34"/>
      <c r="UEN987" s="35"/>
      <c r="UEO987" s="34"/>
      <c r="UEV987" s="35"/>
      <c r="UEW987" s="34"/>
      <c r="UFD987" s="35"/>
      <c r="UFE987" s="34"/>
      <c r="UFL987" s="35"/>
      <c r="UFM987" s="34"/>
      <c r="UFT987" s="35"/>
      <c r="UFU987" s="34"/>
      <c r="UGB987" s="35"/>
      <c r="UGC987" s="34"/>
      <c r="UGJ987" s="35"/>
      <c r="UGK987" s="34"/>
      <c r="UGR987" s="35"/>
      <c r="UGS987" s="34"/>
      <c r="UGZ987" s="35"/>
      <c r="UHA987" s="34"/>
      <c r="UHH987" s="35"/>
      <c r="UHI987" s="34"/>
      <c r="UHP987" s="35"/>
      <c r="UHQ987" s="34"/>
      <c r="UHX987" s="35"/>
      <c r="UHY987" s="34"/>
      <c r="UIF987" s="35"/>
      <c r="UIG987" s="34"/>
      <c r="UIN987" s="35"/>
      <c r="UIO987" s="34"/>
      <c r="UIV987" s="35"/>
      <c r="UIW987" s="34"/>
      <c r="UJD987" s="35"/>
      <c r="UJE987" s="34"/>
      <c r="UJL987" s="35"/>
      <c r="UJM987" s="34"/>
      <c r="UJT987" s="35"/>
      <c r="UJU987" s="34"/>
      <c r="UKB987" s="35"/>
      <c r="UKC987" s="34"/>
      <c r="UKJ987" s="35"/>
      <c r="UKK987" s="34"/>
      <c r="UKR987" s="35"/>
      <c r="UKS987" s="34"/>
      <c r="UKZ987" s="35"/>
      <c r="ULA987" s="34"/>
      <c r="ULH987" s="35"/>
      <c r="ULI987" s="34"/>
      <c r="ULP987" s="35"/>
      <c r="ULQ987" s="34"/>
      <c r="ULX987" s="35"/>
      <c r="ULY987" s="34"/>
      <c r="UMF987" s="35"/>
      <c r="UMG987" s="34"/>
      <c r="UMN987" s="35"/>
      <c r="UMO987" s="34"/>
      <c r="UMV987" s="35"/>
      <c r="UMW987" s="34"/>
      <c r="UND987" s="35"/>
      <c r="UNE987" s="34"/>
      <c r="UNL987" s="35"/>
      <c r="UNM987" s="34"/>
      <c r="UNT987" s="35"/>
      <c r="UNU987" s="34"/>
      <c r="UOB987" s="35"/>
      <c r="UOC987" s="34"/>
      <c r="UOJ987" s="35"/>
      <c r="UOK987" s="34"/>
      <c r="UOR987" s="35"/>
      <c r="UOS987" s="34"/>
      <c r="UOZ987" s="35"/>
      <c r="UPA987" s="34"/>
      <c r="UPH987" s="35"/>
      <c r="UPI987" s="34"/>
      <c r="UPP987" s="35"/>
      <c r="UPQ987" s="34"/>
      <c r="UPX987" s="35"/>
      <c r="UPY987" s="34"/>
      <c r="UQF987" s="35"/>
      <c r="UQG987" s="34"/>
      <c r="UQN987" s="35"/>
      <c r="UQO987" s="34"/>
      <c r="UQV987" s="35"/>
      <c r="UQW987" s="34"/>
      <c r="URD987" s="35"/>
      <c r="URE987" s="34"/>
      <c r="URL987" s="35"/>
      <c r="URM987" s="34"/>
      <c r="URT987" s="35"/>
      <c r="URU987" s="34"/>
      <c r="USB987" s="35"/>
      <c r="USC987" s="34"/>
      <c r="USJ987" s="35"/>
      <c r="USK987" s="34"/>
      <c r="USR987" s="35"/>
      <c r="USS987" s="34"/>
      <c r="USZ987" s="35"/>
      <c r="UTA987" s="34"/>
      <c r="UTH987" s="35"/>
      <c r="UTI987" s="34"/>
      <c r="UTP987" s="35"/>
      <c r="UTQ987" s="34"/>
      <c r="UTX987" s="35"/>
      <c r="UTY987" s="34"/>
      <c r="UUF987" s="35"/>
      <c r="UUG987" s="34"/>
      <c r="UUN987" s="35"/>
      <c r="UUO987" s="34"/>
      <c r="UUV987" s="35"/>
      <c r="UUW987" s="34"/>
      <c r="UVD987" s="35"/>
      <c r="UVE987" s="34"/>
      <c r="UVL987" s="35"/>
      <c r="UVM987" s="34"/>
      <c r="UVT987" s="35"/>
      <c r="UVU987" s="34"/>
      <c r="UWB987" s="35"/>
      <c r="UWC987" s="34"/>
      <c r="UWJ987" s="35"/>
      <c r="UWK987" s="34"/>
      <c r="UWR987" s="35"/>
      <c r="UWS987" s="34"/>
      <c r="UWZ987" s="35"/>
      <c r="UXA987" s="34"/>
      <c r="UXH987" s="35"/>
      <c r="UXI987" s="34"/>
      <c r="UXP987" s="35"/>
      <c r="UXQ987" s="34"/>
      <c r="UXX987" s="35"/>
      <c r="UXY987" s="34"/>
      <c r="UYF987" s="35"/>
      <c r="UYG987" s="34"/>
      <c r="UYN987" s="35"/>
      <c r="UYO987" s="34"/>
      <c r="UYV987" s="35"/>
      <c r="UYW987" s="34"/>
      <c r="UZD987" s="35"/>
      <c r="UZE987" s="34"/>
      <c r="UZL987" s="35"/>
      <c r="UZM987" s="34"/>
      <c r="UZT987" s="35"/>
      <c r="UZU987" s="34"/>
      <c r="VAB987" s="35"/>
      <c r="VAC987" s="34"/>
      <c r="VAJ987" s="35"/>
      <c r="VAK987" s="34"/>
      <c r="VAR987" s="35"/>
      <c r="VAS987" s="34"/>
      <c r="VAZ987" s="35"/>
      <c r="VBA987" s="34"/>
      <c r="VBH987" s="35"/>
      <c r="VBI987" s="34"/>
      <c r="VBP987" s="35"/>
      <c r="VBQ987" s="34"/>
      <c r="VBX987" s="35"/>
      <c r="VBY987" s="34"/>
      <c r="VCF987" s="35"/>
      <c r="VCG987" s="34"/>
      <c r="VCN987" s="35"/>
      <c r="VCO987" s="34"/>
      <c r="VCV987" s="35"/>
      <c r="VCW987" s="34"/>
      <c r="VDD987" s="35"/>
      <c r="VDE987" s="34"/>
      <c r="VDL987" s="35"/>
      <c r="VDM987" s="34"/>
      <c r="VDT987" s="35"/>
      <c r="VDU987" s="34"/>
      <c r="VEB987" s="35"/>
      <c r="VEC987" s="34"/>
      <c r="VEJ987" s="35"/>
      <c r="VEK987" s="34"/>
      <c r="VER987" s="35"/>
      <c r="VES987" s="34"/>
      <c r="VEZ987" s="35"/>
      <c r="VFA987" s="34"/>
      <c r="VFH987" s="35"/>
      <c r="VFI987" s="34"/>
      <c r="VFP987" s="35"/>
      <c r="VFQ987" s="34"/>
      <c r="VFX987" s="35"/>
      <c r="VFY987" s="34"/>
      <c r="VGF987" s="35"/>
      <c r="VGG987" s="34"/>
      <c r="VGN987" s="35"/>
      <c r="VGO987" s="34"/>
      <c r="VGV987" s="35"/>
      <c r="VGW987" s="34"/>
      <c r="VHD987" s="35"/>
      <c r="VHE987" s="34"/>
      <c r="VHL987" s="35"/>
      <c r="VHM987" s="34"/>
      <c r="VHT987" s="35"/>
      <c r="VHU987" s="34"/>
      <c r="VIB987" s="35"/>
      <c r="VIC987" s="34"/>
      <c r="VIJ987" s="35"/>
      <c r="VIK987" s="34"/>
      <c r="VIR987" s="35"/>
      <c r="VIS987" s="34"/>
      <c r="VIZ987" s="35"/>
      <c r="VJA987" s="34"/>
      <c r="VJH987" s="35"/>
      <c r="VJI987" s="34"/>
      <c r="VJP987" s="35"/>
      <c r="VJQ987" s="34"/>
      <c r="VJX987" s="35"/>
      <c r="VJY987" s="34"/>
      <c r="VKF987" s="35"/>
      <c r="VKG987" s="34"/>
      <c r="VKN987" s="35"/>
      <c r="VKO987" s="34"/>
      <c r="VKV987" s="35"/>
      <c r="VKW987" s="34"/>
      <c r="VLD987" s="35"/>
      <c r="VLE987" s="34"/>
      <c r="VLL987" s="35"/>
      <c r="VLM987" s="34"/>
      <c r="VLT987" s="35"/>
      <c r="VLU987" s="34"/>
      <c r="VMB987" s="35"/>
      <c r="VMC987" s="34"/>
      <c r="VMJ987" s="35"/>
      <c r="VMK987" s="34"/>
      <c r="VMR987" s="35"/>
      <c r="VMS987" s="34"/>
      <c r="VMZ987" s="35"/>
      <c r="VNA987" s="34"/>
      <c r="VNH987" s="35"/>
      <c r="VNI987" s="34"/>
      <c r="VNP987" s="35"/>
      <c r="VNQ987" s="34"/>
      <c r="VNX987" s="35"/>
      <c r="VNY987" s="34"/>
      <c r="VOF987" s="35"/>
      <c r="VOG987" s="34"/>
      <c r="VON987" s="35"/>
      <c r="VOO987" s="34"/>
      <c r="VOV987" s="35"/>
      <c r="VOW987" s="34"/>
      <c r="VPD987" s="35"/>
      <c r="VPE987" s="34"/>
      <c r="VPL987" s="35"/>
      <c r="VPM987" s="34"/>
      <c r="VPT987" s="35"/>
      <c r="VPU987" s="34"/>
      <c r="VQB987" s="35"/>
      <c r="VQC987" s="34"/>
      <c r="VQJ987" s="35"/>
      <c r="VQK987" s="34"/>
      <c r="VQR987" s="35"/>
      <c r="VQS987" s="34"/>
      <c r="VQZ987" s="35"/>
      <c r="VRA987" s="34"/>
      <c r="VRH987" s="35"/>
      <c r="VRI987" s="34"/>
      <c r="VRP987" s="35"/>
      <c r="VRQ987" s="34"/>
      <c r="VRX987" s="35"/>
      <c r="VRY987" s="34"/>
      <c r="VSF987" s="35"/>
      <c r="VSG987" s="34"/>
      <c r="VSN987" s="35"/>
      <c r="VSO987" s="34"/>
      <c r="VSV987" s="35"/>
      <c r="VSW987" s="34"/>
      <c r="VTD987" s="35"/>
      <c r="VTE987" s="34"/>
      <c r="VTL987" s="35"/>
      <c r="VTM987" s="34"/>
      <c r="VTT987" s="35"/>
      <c r="VTU987" s="34"/>
      <c r="VUB987" s="35"/>
      <c r="VUC987" s="34"/>
      <c r="VUJ987" s="35"/>
      <c r="VUK987" s="34"/>
      <c r="VUR987" s="35"/>
      <c r="VUS987" s="34"/>
      <c r="VUZ987" s="35"/>
      <c r="VVA987" s="34"/>
      <c r="VVH987" s="35"/>
      <c r="VVI987" s="34"/>
      <c r="VVP987" s="35"/>
      <c r="VVQ987" s="34"/>
      <c r="VVX987" s="35"/>
      <c r="VVY987" s="34"/>
      <c r="VWF987" s="35"/>
      <c r="VWG987" s="34"/>
      <c r="VWN987" s="35"/>
      <c r="VWO987" s="34"/>
      <c r="VWV987" s="35"/>
      <c r="VWW987" s="34"/>
      <c r="VXD987" s="35"/>
      <c r="VXE987" s="34"/>
      <c r="VXL987" s="35"/>
      <c r="VXM987" s="34"/>
      <c r="VXT987" s="35"/>
      <c r="VXU987" s="34"/>
      <c r="VYB987" s="35"/>
      <c r="VYC987" s="34"/>
      <c r="VYJ987" s="35"/>
      <c r="VYK987" s="34"/>
      <c r="VYR987" s="35"/>
      <c r="VYS987" s="34"/>
      <c r="VYZ987" s="35"/>
      <c r="VZA987" s="34"/>
      <c r="VZH987" s="35"/>
      <c r="VZI987" s="34"/>
      <c r="VZP987" s="35"/>
      <c r="VZQ987" s="34"/>
      <c r="VZX987" s="35"/>
      <c r="VZY987" s="34"/>
      <c r="WAF987" s="35"/>
      <c r="WAG987" s="34"/>
      <c r="WAN987" s="35"/>
      <c r="WAO987" s="34"/>
      <c r="WAV987" s="35"/>
      <c r="WAW987" s="34"/>
      <c r="WBD987" s="35"/>
      <c r="WBE987" s="34"/>
      <c r="WBL987" s="35"/>
      <c r="WBM987" s="34"/>
      <c r="WBT987" s="35"/>
      <c r="WBU987" s="34"/>
      <c r="WCB987" s="35"/>
      <c r="WCC987" s="34"/>
      <c r="WCJ987" s="35"/>
      <c r="WCK987" s="34"/>
      <c r="WCR987" s="35"/>
      <c r="WCS987" s="34"/>
      <c r="WCZ987" s="35"/>
      <c r="WDA987" s="34"/>
      <c r="WDH987" s="35"/>
      <c r="WDI987" s="34"/>
      <c r="WDP987" s="35"/>
      <c r="WDQ987" s="34"/>
      <c r="WDX987" s="35"/>
      <c r="WDY987" s="34"/>
      <c r="WEF987" s="35"/>
      <c r="WEG987" s="34"/>
      <c r="WEN987" s="35"/>
      <c r="WEO987" s="34"/>
      <c r="WEV987" s="35"/>
      <c r="WEW987" s="34"/>
      <c r="WFD987" s="35"/>
      <c r="WFE987" s="34"/>
      <c r="WFL987" s="35"/>
      <c r="WFM987" s="34"/>
      <c r="WFT987" s="35"/>
      <c r="WFU987" s="34"/>
      <c r="WGB987" s="35"/>
      <c r="WGC987" s="34"/>
      <c r="WGJ987" s="35"/>
      <c r="WGK987" s="34"/>
      <c r="WGR987" s="35"/>
      <c r="WGS987" s="34"/>
      <c r="WGZ987" s="35"/>
      <c r="WHA987" s="34"/>
      <c r="WHH987" s="35"/>
      <c r="WHI987" s="34"/>
      <c r="WHP987" s="35"/>
      <c r="WHQ987" s="34"/>
      <c r="WHX987" s="35"/>
      <c r="WHY987" s="34"/>
      <c r="WIF987" s="35"/>
      <c r="WIG987" s="34"/>
      <c r="WIN987" s="35"/>
      <c r="WIO987" s="34"/>
      <c r="WIV987" s="35"/>
      <c r="WIW987" s="34"/>
      <c r="WJD987" s="35"/>
      <c r="WJE987" s="34"/>
      <c r="WJL987" s="35"/>
      <c r="WJM987" s="34"/>
      <c r="WJT987" s="35"/>
      <c r="WJU987" s="34"/>
      <c r="WKB987" s="35"/>
      <c r="WKC987" s="34"/>
      <c r="WKJ987" s="35"/>
      <c r="WKK987" s="34"/>
      <c r="WKR987" s="35"/>
      <c r="WKS987" s="34"/>
      <c r="WKZ987" s="35"/>
      <c r="WLA987" s="34"/>
      <c r="WLH987" s="35"/>
      <c r="WLI987" s="34"/>
      <c r="WLP987" s="35"/>
      <c r="WLQ987" s="34"/>
      <c r="WLX987" s="35"/>
      <c r="WLY987" s="34"/>
      <c r="WMF987" s="35"/>
      <c r="WMG987" s="34"/>
      <c r="WMN987" s="35"/>
      <c r="WMO987" s="34"/>
      <c r="WMV987" s="35"/>
      <c r="WMW987" s="34"/>
      <c r="WND987" s="35"/>
      <c r="WNE987" s="34"/>
      <c r="WNL987" s="35"/>
      <c r="WNM987" s="34"/>
      <c r="WNT987" s="35"/>
      <c r="WNU987" s="34"/>
      <c r="WOB987" s="35"/>
      <c r="WOC987" s="34"/>
      <c r="WOJ987" s="35"/>
      <c r="WOK987" s="34"/>
      <c r="WOR987" s="35"/>
      <c r="WOS987" s="34"/>
      <c r="WOZ987" s="35"/>
      <c r="WPA987" s="34"/>
      <c r="WPH987" s="35"/>
      <c r="WPI987" s="34"/>
      <c r="WPP987" s="35"/>
      <c r="WPQ987" s="34"/>
      <c r="WPX987" s="35"/>
      <c r="WPY987" s="34"/>
      <c r="WQF987" s="35"/>
      <c r="WQG987" s="34"/>
      <c r="WQN987" s="35"/>
      <c r="WQO987" s="34"/>
      <c r="WQV987" s="35"/>
      <c r="WQW987" s="34"/>
      <c r="WRD987" s="35"/>
      <c r="WRE987" s="34"/>
      <c r="WRL987" s="35"/>
      <c r="WRM987" s="34"/>
      <c r="WRT987" s="35"/>
      <c r="WRU987" s="34"/>
      <c r="WSB987" s="35"/>
      <c r="WSC987" s="34"/>
      <c r="WSJ987" s="35"/>
      <c r="WSK987" s="34"/>
      <c r="WSR987" s="35"/>
      <c r="WSS987" s="34"/>
      <c r="WSZ987" s="35"/>
      <c r="WTA987" s="34"/>
      <c r="WTH987" s="35"/>
      <c r="WTI987" s="34"/>
      <c r="WTP987" s="35"/>
      <c r="WTQ987" s="34"/>
      <c r="WTX987" s="35"/>
      <c r="WTY987" s="34"/>
      <c r="WUF987" s="35"/>
      <c r="WUG987" s="34"/>
      <c r="WUN987" s="35"/>
      <c r="WUO987" s="34"/>
      <c r="WUV987" s="35"/>
      <c r="WUW987" s="34"/>
      <c r="WVD987" s="35"/>
      <c r="WVE987" s="34"/>
      <c r="WVL987" s="35"/>
      <c r="WVM987" s="34"/>
      <c r="WVT987" s="35"/>
      <c r="WVU987" s="34"/>
      <c r="WWB987" s="35"/>
      <c r="WWC987" s="34"/>
      <c r="WWJ987" s="35"/>
      <c r="WWK987" s="34"/>
      <c r="WWR987" s="35"/>
      <c r="WWS987" s="34"/>
      <c r="WWZ987" s="35"/>
      <c r="WXA987" s="34"/>
      <c r="WXH987" s="35"/>
      <c r="WXI987" s="34"/>
      <c r="WXP987" s="35"/>
      <c r="WXQ987" s="34"/>
      <c r="WXX987" s="35"/>
      <c r="WXY987" s="34"/>
      <c r="WYF987" s="35"/>
      <c r="WYG987" s="34"/>
      <c r="WYN987" s="35"/>
      <c r="WYO987" s="34"/>
      <c r="WYV987" s="35"/>
      <c r="WYW987" s="34"/>
      <c r="WZD987" s="35"/>
      <c r="WZE987" s="34"/>
      <c r="WZL987" s="35"/>
      <c r="WZM987" s="34"/>
      <c r="WZT987" s="35"/>
      <c r="WZU987" s="34"/>
      <c r="XAB987" s="35"/>
      <c r="XAC987" s="34"/>
      <c r="XAJ987" s="35"/>
      <c r="XAK987" s="34"/>
      <c r="XAR987" s="35"/>
      <c r="XAS987" s="34"/>
      <c r="XAZ987" s="35"/>
      <c r="XBA987" s="34"/>
      <c r="XBH987" s="35"/>
      <c r="XBI987" s="34"/>
      <c r="XBP987" s="35"/>
      <c r="XBQ987" s="34"/>
      <c r="XBX987" s="35"/>
      <c r="XBY987" s="34"/>
      <c r="XCF987" s="35"/>
      <c r="XCG987" s="34"/>
      <c r="XCN987" s="35"/>
      <c r="XCO987" s="34"/>
      <c r="XCV987" s="35"/>
      <c r="XCW987" s="34"/>
      <c r="XDD987" s="35"/>
      <c r="XDE987" s="34"/>
      <c r="XDL987" s="35"/>
      <c r="XDM987" s="34"/>
      <c r="XDT987" s="35"/>
      <c r="XDU987" s="34"/>
      <c r="XEB987" s="35"/>
      <c r="XEC987" s="34"/>
      <c r="XEJ987" s="35"/>
      <c r="XEK987" s="34"/>
      <c r="XER987" s="35"/>
      <c r="XES987" s="34"/>
      <c r="XEZ987" s="35"/>
      <c r="XFA987" s="34"/>
    </row>
    <row r="988" spans="1:1021 1028:2045 2052:3069 3076:4093 4100:5117 5124:6141 6148:7165 7172:8189 8196:9213 9220:10237 10244:11261 11268:12285 12292:13309 13316:14333 14340:15357 15364:16381" x14ac:dyDescent="0.25">
      <c r="A988" t="s">
        <v>21</v>
      </c>
      <c r="B988" t="s">
        <v>153</v>
      </c>
      <c r="C988">
        <v>566</v>
      </c>
      <c r="D988">
        <v>566</v>
      </c>
      <c r="E988" s="35">
        <v>1</v>
      </c>
      <c r="F988" s="34">
        <v>1E-156</v>
      </c>
      <c r="G988">
        <v>98.15</v>
      </c>
      <c r="H988">
        <v>383</v>
      </c>
      <c r="I988" t="str">
        <f>HYPERLINK("https://www.ncbi.nlm.nih.gov/nucleotide/OK170075.1?report=genbank&amp;log$=nucltop&amp;blast_rank=86&amp;RID=XE5J84ZU013","OK170075.1")</f>
        <v>OK170075.1</v>
      </c>
      <c r="L988" s="35"/>
      <c r="M988" s="34"/>
      <c r="T988" s="35"/>
      <c r="U988" s="34"/>
      <c r="AB988" s="35"/>
      <c r="AC988" s="34"/>
      <c r="AJ988" s="35"/>
      <c r="AK988" s="34"/>
      <c r="AR988" s="35"/>
      <c r="AS988" s="34"/>
      <c r="AZ988" s="35"/>
      <c r="BA988" s="34"/>
      <c r="BH988" s="35"/>
      <c r="BI988" s="34"/>
      <c r="BP988" s="35"/>
      <c r="BQ988" s="34"/>
      <c r="BX988" s="35"/>
      <c r="BY988" s="34"/>
      <c r="CF988" s="35"/>
      <c r="CG988" s="34"/>
      <c r="CN988" s="35"/>
      <c r="CO988" s="34"/>
      <c r="CV988" s="35"/>
      <c r="CW988" s="34"/>
      <c r="DD988" s="35"/>
      <c r="DE988" s="34"/>
      <c r="DL988" s="35"/>
      <c r="DM988" s="34"/>
      <c r="DT988" s="35"/>
      <c r="DU988" s="34"/>
      <c r="EB988" s="35"/>
      <c r="EC988" s="34"/>
      <c r="EJ988" s="35"/>
      <c r="EK988" s="34"/>
      <c r="ER988" s="35"/>
      <c r="ES988" s="34"/>
      <c r="EZ988" s="35"/>
      <c r="FA988" s="34"/>
      <c r="FH988" s="35"/>
      <c r="FI988" s="34"/>
      <c r="FP988" s="35"/>
      <c r="FQ988" s="34"/>
      <c r="FX988" s="35"/>
      <c r="FY988" s="34"/>
      <c r="GF988" s="35"/>
      <c r="GG988" s="34"/>
      <c r="GN988" s="35"/>
      <c r="GO988" s="34"/>
      <c r="GV988" s="35"/>
      <c r="GW988" s="34"/>
      <c r="HD988" s="35"/>
      <c r="HE988" s="34"/>
      <c r="HL988" s="35"/>
      <c r="HM988" s="34"/>
      <c r="HT988" s="35"/>
      <c r="HU988" s="34"/>
      <c r="IB988" s="35"/>
      <c r="IC988" s="34"/>
      <c r="IJ988" s="35"/>
      <c r="IK988" s="34"/>
      <c r="IR988" s="35"/>
      <c r="IS988" s="34"/>
      <c r="IZ988" s="35"/>
      <c r="JA988" s="34"/>
      <c r="JH988" s="35"/>
      <c r="JI988" s="34"/>
      <c r="JP988" s="35"/>
      <c r="JQ988" s="34"/>
      <c r="JX988" s="35"/>
      <c r="JY988" s="34"/>
      <c r="KF988" s="35"/>
      <c r="KG988" s="34"/>
      <c r="KN988" s="35"/>
      <c r="KO988" s="34"/>
      <c r="KV988" s="35"/>
      <c r="KW988" s="34"/>
      <c r="LD988" s="35"/>
      <c r="LE988" s="34"/>
      <c r="LL988" s="35"/>
      <c r="LM988" s="34"/>
      <c r="LT988" s="35"/>
      <c r="LU988" s="34"/>
      <c r="MB988" s="35"/>
      <c r="MC988" s="34"/>
      <c r="MJ988" s="35"/>
      <c r="MK988" s="34"/>
      <c r="MR988" s="35"/>
      <c r="MS988" s="34"/>
      <c r="MZ988" s="35"/>
      <c r="NA988" s="34"/>
      <c r="NH988" s="35"/>
      <c r="NI988" s="34"/>
      <c r="NP988" s="35"/>
      <c r="NQ988" s="34"/>
      <c r="NX988" s="35"/>
      <c r="NY988" s="34"/>
      <c r="OF988" s="35"/>
      <c r="OG988" s="34"/>
      <c r="ON988" s="35"/>
      <c r="OO988" s="34"/>
      <c r="OV988" s="35"/>
      <c r="OW988" s="34"/>
      <c r="PD988" s="35"/>
      <c r="PE988" s="34"/>
      <c r="PL988" s="35"/>
      <c r="PM988" s="34"/>
      <c r="PT988" s="35"/>
      <c r="PU988" s="34"/>
      <c r="QB988" s="35"/>
      <c r="QC988" s="34"/>
      <c r="QJ988" s="35"/>
      <c r="QK988" s="34"/>
      <c r="QR988" s="35"/>
      <c r="QS988" s="34"/>
      <c r="QZ988" s="35"/>
      <c r="RA988" s="34"/>
      <c r="RH988" s="35"/>
      <c r="RI988" s="34"/>
      <c r="RP988" s="35"/>
      <c r="RQ988" s="34"/>
      <c r="RX988" s="35"/>
      <c r="RY988" s="34"/>
      <c r="SF988" s="35"/>
      <c r="SG988" s="34"/>
      <c r="SN988" s="35"/>
      <c r="SO988" s="34"/>
      <c r="SV988" s="35"/>
      <c r="SW988" s="34"/>
      <c r="TD988" s="35"/>
      <c r="TE988" s="34"/>
      <c r="TL988" s="35"/>
      <c r="TM988" s="34"/>
      <c r="TT988" s="35"/>
      <c r="TU988" s="34"/>
      <c r="UB988" s="35"/>
      <c r="UC988" s="34"/>
      <c r="UJ988" s="35"/>
      <c r="UK988" s="34"/>
      <c r="UR988" s="35"/>
      <c r="US988" s="34"/>
      <c r="UZ988" s="35"/>
      <c r="VA988" s="34"/>
      <c r="VH988" s="35"/>
      <c r="VI988" s="34"/>
      <c r="VP988" s="35"/>
      <c r="VQ988" s="34"/>
      <c r="VX988" s="35"/>
      <c r="VY988" s="34"/>
      <c r="WF988" s="35"/>
      <c r="WG988" s="34"/>
      <c r="WN988" s="35"/>
      <c r="WO988" s="34"/>
      <c r="WV988" s="35"/>
      <c r="WW988" s="34"/>
      <c r="XD988" s="35"/>
      <c r="XE988" s="34"/>
      <c r="XL988" s="35"/>
      <c r="XM988" s="34"/>
      <c r="XT988" s="35"/>
      <c r="XU988" s="34"/>
      <c r="YB988" s="35"/>
      <c r="YC988" s="34"/>
      <c r="YJ988" s="35"/>
      <c r="YK988" s="34"/>
      <c r="YR988" s="35"/>
      <c r="YS988" s="34"/>
      <c r="YZ988" s="35"/>
      <c r="ZA988" s="34"/>
      <c r="ZH988" s="35"/>
      <c r="ZI988" s="34"/>
      <c r="ZP988" s="35"/>
      <c r="ZQ988" s="34"/>
      <c r="ZX988" s="35"/>
      <c r="ZY988" s="34"/>
      <c r="AAF988" s="35"/>
      <c r="AAG988" s="34"/>
      <c r="AAN988" s="35"/>
      <c r="AAO988" s="34"/>
      <c r="AAV988" s="35"/>
      <c r="AAW988" s="34"/>
      <c r="ABD988" s="35"/>
      <c r="ABE988" s="34"/>
      <c r="ABL988" s="35"/>
      <c r="ABM988" s="34"/>
      <c r="ABT988" s="35"/>
      <c r="ABU988" s="34"/>
      <c r="ACB988" s="35"/>
      <c r="ACC988" s="34"/>
      <c r="ACJ988" s="35"/>
      <c r="ACK988" s="34"/>
      <c r="ACR988" s="35"/>
      <c r="ACS988" s="34"/>
      <c r="ACZ988" s="35"/>
      <c r="ADA988" s="34"/>
      <c r="ADH988" s="35"/>
      <c r="ADI988" s="34"/>
      <c r="ADP988" s="35"/>
      <c r="ADQ988" s="34"/>
      <c r="ADX988" s="35"/>
      <c r="ADY988" s="34"/>
      <c r="AEF988" s="35"/>
      <c r="AEG988" s="34"/>
      <c r="AEN988" s="35"/>
      <c r="AEO988" s="34"/>
      <c r="AEV988" s="35"/>
      <c r="AEW988" s="34"/>
      <c r="AFD988" s="35"/>
      <c r="AFE988" s="34"/>
      <c r="AFL988" s="35"/>
      <c r="AFM988" s="34"/>
      <c r="AFT988" s="35"/>
      <c r="AFU988" s="34"/>
      <c r="AGB988" s="35"/>
      <c r="AGC988" s="34"/>
      <c r="AGJ988" s="35"/>
      <c r="AGK988" s="34"/>
      <c r="AGR988" s="35"/>
      <c r="AGS988" s="34"/>
      <c r="AGZ988" s="35"/>
      <c r="AHA988" s="34"/>
      <c r="AHH988" s="35"/>
      <c r="AHI988" s="34"/>
      <c r="AHP988" s="35"/>
      <c r="AHQ988" s="34"/>
      <c r="AHX988" s="35"/>
      <c r="AHY988" s="34"/>
      <c r="AIF988" s="35"/>
      <c r="AIG988" s="34"/>
      <c r="AIN988" s="35"/>
      <c r="AIO988" s="34"/>
      <c r="AIV988" s="35"/>
      <c r="AIW988" s="34"/>
      <c r="AJD988" s="35"/>
      <c r="AJE988" s="34"/>
      <c r="AJL988" s="35"/>
      <c r="AJM988" s="34"/>
      <c r="AJT988" s="35"/>
      <c r="AJU988" s="34"/>
      <c r="AKB988" s="35"/>
      <c r="AKC988" s="34"/>
      <c r="AKJ988" s="35"/>
      <c r="AKK988" s="34"/>
      <c r="AKR988" s="35"/>
      <c r="AKS988" s="34"/>
      <c r="AKZ988" s="35"/>
      <c r="ALA988" s="34"/>
      <c r="ALH988" s="35"/>
      <c r="ALI988" s="34"/>
      <c r="ALP988" s="35"/>
      <c r="ALQ988" s="34"/>
      <c r="ALX988" s="35"/>
      <c r="ALY988" s="34"/>
      <c r="AMF988" s="35"/>
      <c r="AMG988" s="34"/>
      <c r="AMN988" s="35"/>
      <c r="AMO988" s="34"/>
      <c r="AMV988" s="35"/>
      <c r="AMW988" s="34"/>
      <c r="AND988" s="35"/>
      <c r="ANE988" s="34"/>
      <c r="ANL988" s="35"/>
      <c r="ANM988" s="34"/>
      <c r="ANT988" s="35"/>
      <c r="ANU988" s="34"/>
      <c r="AOB988" s="35"/>
      <c r="AOC988" s="34"/>
      <c r="AOJ988" s="35"/>
      <c r="AOK988" s="34"/>
      <c r="AOR988" s="35"/>
      <c r="AOS988" s="34"/>
      <c r="AOZ988" s="35"/>
      <c r="APA988" s="34"/>
      <c r="APH988" s="35"/>
      <c r="API988" s="34"/>
      <c r="APP988" s="35"/>
      <c r="APQ988" s="34"/>
      <c r="APX988" s="35"/>
      <c r="APY988" s="34"/>
      <c r="AQF988" s="35"/>
      <c r="AQG988" s="34"/>
      <c r="AQN988" s="35"/>
      <c r="AQO988" s="34"/>
      <c r="AQV988" s="35"/>
      <c r="AQW988" s="34"/>
      <c r="ARD988" s="35"/>
      <c r="ARE988" s="34"/>
      <c r="ARL988" s="35"/>
      <c r="ARM988" s="34"/>
      <c r="ART988" s="35"/>
      <c r="ARU988" s="34"/>
      <c r="ASB988" s="35"/>
      <c r="ASC988" s="34"/>
      <c r="ASJ988" s="35"/>
      <c r="ASK988" s="34"/>
      <c r="ASR988" s="35"/>
      <c r="ASS988" s="34"/>
      <c r="ASZ988" s="35"/>
      <c r="ATA988" s="34"/>
      <c r="ATH988" s="35"/>
      <c r="ATI988" s="34"/>
      <c r="ATP988" s="35"/>
      <c r="ATQ988" s="34"/>
      <c r="ATX988" s="35"/>
      <c r="ATY988" s="34"/>
      <c r="AUF988" s="35"/>
      <c r="AUG988" s="34"/>
      <c r="AUN988" s="35"/>
      <c r="AUO988" s="34"/>
      <c r="AUV988" s="35"/>
      <c r="AUW988" s="34"/>
      <c r="AVD988" s="35"/>
      <c r="AVE988" s="34"/>
      <c r="AVL988" s="35"/>
      <c r="AVM988" s="34"/>
      <c r="AVT988" s="35"/>
      <c r="AVU988" s="34"/>
      <c r="AWB988" s="35"/>
      <c r="AWC988" s="34"/>
      <c r="AWJ988" s="35"/>
      <c r="AWK988" s="34"/>
      <c r="AWR988" s="35"/>
      <c r="AWS988" s="34"/>
      <c r="AWZ988" s="35"/>
      <c r="AXA988" s="34"/>
      <c r="AXH988" s="35"/>
      <c r="AXI988" s="34"/>
      <c r="AXP988" s="35"/>
      <c r="AXQ988" s="34"/>
      <c r="AXX988" s="35"/>
      <c r="AXY988" s="34"/>
      <c r="AYF988" s="35"/>
      <c r="AYG988" s="34"/>
      <c r="AYN988" s="35"/>
      <c r="AYO988" s="34"/>
      <c r="AYV988" s="35"/>
      <c r="AYW988" s="34"/>
      <c r="AZD988" s="35"/>
      <c r="AZE988" s="34"/>
      <c r="AZL988" s="35"/>
      <c r="AZM988" s="34"/>
      <c r="AZT988" s="35"/>
      <c r="AZU988" s="34"/>
      <c r="BAB988" s="35"/>
      <c r="BAC988" s="34"/>
      <c r="BAJ988" s="35"/>
      <c r="BAK988" s="34"/>
      <c r="BAR988" s="35"/>
      <c r="BAS988" s="34"/>
      <c r="BAZ988" s="35"/>
      <c r="BBA988" s="34"/>
      <c r="BBH988" s="35"/>
      <c r="BBI988" s="34"/>
      <c r="BBP988" s="35"/>
      <c r="BBQ988" s="34"/>
      <c r="BBX988" s="35"/>
      <c r="BBY988" s="34"/>
      <c r="BCF988" s="35"/>
      <c r="BCG988" s="34"/>
      <c r="BCN988" s="35"/>
      <c r="BCO988" s="34"/>
      <c r="BCV988" s="35"/>
      <c r="BCW988" s="34"/>
      <c r="BDD988" s="35"/>
      <c r="BDE988" s="34"/>
      <c r="BDL988" s="35"/>
      <c r="BDM988" s="34"/>
      <c r="BDT988" s="35"/>
      <c r="BDU988" s="34"/>
      <c r="BEB988" s="35"/>
      <c r="BEC988" s="34"/>
      <c r="BEJ988" s="35"/>
      <c r="BEK988" s="34"/>
      <c r="BER988" s="35"/>
      <c r="BES988" s="34"/>
      <c r="BEZ988" s="35"/>
      <c r="BFA988" s="34"/>
      <c r="BFH988" s="35"/>
      <c r="BFI988" s="34"/>
      <c r="BFP988" s="35"/>
      <c r="BFQ988" s="34"/>
      <c r="BFX988" s="35"/>
      <c r="BFY988" s="34"/>
      <c r="BGF988" s="35"/>
      <c r="BGG988" s="34"/>
      <c r="BGN988" s="35"/>
      <c r="BGO988" s="34"/>
      <c r="BGV988" s="35"/>
      <c r="BGW988" s="34"/>
      <c r="BHD988" s="35"/>
      <c r="BHE988" s="34"/>
      <c r="BHL988" s="35"/>
      <c r="BHM988" s="34"/>
      <c r="BHT988" s="35"/>
      <c r="BHU988" s="34"/>
      <c r="BIB988" s="35"/>
      <c r="BIC988" s="34"/>
      <c r="BIJ988" s="35"/>
      <c r="BIK988" s="34"/>
      <c r="BIR988" s="35"/>
      <c r="BIS988" s="34"/>
      <c r="BIZ988" s="35"/>
      <c r="BJA988" s="34"/>
      <c r="BJH988" s="35"/>
      <c r="BJI988" s="34"/>
      <c r="BJP988" s="35"/>
      <c r="BJQ988" s="34"/>
      <c r="BJX988" s="35"/>
      <c r="BJY988" s="34"/>
      <c r="BKF988" s="35"/>
      <c r="BKG988" s="34"/>
      <c r="BKN988" s="35"/>
      <c r="BKO988" s="34"/>
      <c r="BKV988" s="35"/>
      <c r="BKW988" s="34"/>
      <c r="BLD988" s="35"/>
      <c r="BLE988" s="34"/>
      <c r="BLL988" s="35"/>
      <c r="BLM988" s="34"/>
      <c r="BLT988" s="35"/>
      <c r="BLU988" s="34"/>
      <c r="BMB988" s="35"/>
      <c r="BMC988" s="34"/>
      <c r="BMJ988" s="35"/>
      <c r="BMK988" s="34"/>
      <c r="BMR988" s="35"/>
      <c r="BMS988" s="34"/>
      <c r="BMZ988" s="35"/>
      <c r="BNA988" s="34"/>
      <c r="BNH988" s="35"/>
      <c r="BNI988" s="34"/>
      <c r="BNP988" s="35"/>
      <c r="BNQ988" s="34"/>
      <c r="BNX988" s="35"/>
      <c r="BNY988" s="34"/>
      <c r="BOF988" s="35"/>
      <c r="BOG988" s="34"/>
      <c r="BON988" s="35"/>
      <c r="BOO988" s="34"/>
      <c r="BOV988" s="35"/>
      <c r="BOW988" s="34"/>
      <c r="BPD988" s="35"/>
      <c r="BPE988" s="34"/>
      <c r="BPL988" s="35"/>
      <c r="BPM988" s="34"/>
      <c r="BPT988" s="35"/>
      <c r="BPU988" s="34"/>
      <c r="BQB988" s="35"/>
      <c r="BQC988" s="34"/>
      <c r="BQJ988" s="35"/>
      <c r="BQK988" s="34"/>
      <c r="BQR988" s="35"/>
      <c r="BQS988" s="34"/>
      <c r="BQZ988" s="35"/>
      <c r="BRA988" s="34"/>
      <c r="BRH988" s="35"/>
      <c r="BRI988" s="34"/>
      <c r="BRP988" s="35"/>
      <c r="BRQ988" s="34"/>
      <c r="BRX988" s="35"/>
      <c r="BRY988" s="34"/>
      <c r="BSF988" s="35"/>
      <c r="BSG988" s="34"/>
      <c r="BSN988" s="35"/>
      <c r="BSO988" s="34"/>
      <c r="BSV988" s="35"/>
      <c r="BSW988" s="34"/>
      <c r="BTD988" s="35"/>
      <c r="BTE988" s="34"/>
      <c r="BTL988" s="35"/>
      <c r="BTM988" s="34"/>
      <c r="BTT988" s="35"/>
      <c r="BTU988" s="34"/>
      <c r="BUB988" s="35"/>
      <c r="BUC988" s="34"/>
      <c r="BUJ988" s="35"/>
      <c r="BUK988" s="34"/>
      <c r="BUR988" s="35"/>
      <c r="BUS988" s="34"/>
      <c r="BUZ988" s="35"/>
      <c r="BVA988" s="34"/>
      <c r="BVH988" s="35"/>
      <c r="BVI988" s="34"/>
      <c r="BVP988" s="35"/>
      <c r="BVQ988" s="34"/>
      <c r="BVX988" s="35"/>
      <c r="BVY988" s="34"/>
      <c r="BWF988" s="35"/>
      <c r="BWG988" s="34"/>
      <c r="BWN988" s="35"/>
      <c r="BWO988" s="34"/>
      <c r="BWV988" s="35"/>
      <c r="BWW988" s="34"/>
      <c r="BXD988" s="35"/>
      <c r="BXE988" s="34"/>
      <c r="BXL988" s="35"/>
      <c r="BXM988" s="34"/>
      <c r="BXT988" s="35"/>
      <c r="BXU988" s="34"/>
      <c r="BYB988" s="35"/>
      <c r="BYC988" s="34"/>
      <c r="BYJ988" s="35"/>
      <c r="BYK988" s="34"/>
      <c r="BYR988" s="35"/>
      <c r="BYS988" s="34"/>
      <c r="BYZ988" s="35"/>
      <c r="BZA988" s="34"/>
      <c r="BZH988" s="35"/>
      <c r="BZI988" s="34"/>
      <c r="BZP988" s="35"/>
      <c r="BZQ988" s="34"/>
      <c r="BZX988" s="35"/>
      <c r="BZY988" s="34"/>
      <c r="CAF988" s="35"/>
      <c r="CAG988" s="34"/>
      <c r="CAN988" s="35"/>
      <c r="CAO988" s="34"/>
      <c r="CAV988" s="35"/>
      <c r="CAW988" s="34"/>
      <c r="CBD988" s="35"/>
      <c r="CBE988" s="34"/>
      <c r="CBL988" s="35"/>
      <c r="CBM988" s="34"/>
      <c r="CBT988" s="35"/>
      <c r="CBU988" s="34"/>
      <c r="CCB988" s="35"/>
      <c r="CCC988" s="34"/>
      <c r="CCJ988" s="35"/>
      <c r="CCK988" s="34"/>
      <c r="CCR988" s="35"/>
      <c r="CCS988" s="34"/>
      <c r="CCZ988" s="35"/>
      <c r="CDA988" s="34"/>
      <c r="CDH988" s="35"/>
      <c r="CDI988" s="34"/>
      <c r="CDP988" s="35"/>
      <c r="CDQ988" s="34"/>
      <c r="CDX988" s="35"/>
      <c r="CDY988" s="34"/>
      <c r="CEF988" s="35"/>
      <c r="CEG988" s="34"/>
      <c r="CEN988" s="35"/>
      <c r="CEO988" s="34"/>
      <c r="CEV988" s="35"/>
      <c r="CEW988" s="34"/>
      <c r="CFD988" s="35"/>
      <c r="CFE988" s="34"/>
      <c r="CFL988" s="35"/>
      <c r="CFM988" s="34"/>
      <c r="CFT988" s="35"/>
      <c r="CFU988" s="34"/>
      <c r="CGB988" s="35"/>
      <c r="CGC988" s="34"/>
      <c r="CGJ988" s="35"/>
      <c r="CGK988" s="34"/>
      <c r="CGR988" s="35"/>
      <c r="CGS988" s="34"/>
      <c r="CGZ988" s="35"/>
      <c r="CHA988" s="34"/>
      <c r="CHH988" s="35"/>
      <c r="CHI988" s="34"/>
      <c r="CHP988" s="35"/>
      <c r="CHQ988" s="34"/>
      <c r="CHX988" s="35"/>
      <c r="CHY988" s="34"/>
      <c r="CIF988" s="35"/>
      <c r="CIG988" s="34"/>
      <c r="CIN988" s="35"/>
      <c r="CIO988" s="34"/>
      <c r="CIV988" s="35"/>
      <c r="CIW988" s="34"/>
      <c r="CJD988" s="35"/>
      <c r="CJE988" s="34"/>
      <c r="CJL988" s="35"/>
      <c r="CJM988" s="34"/>
      <c r="CJT988" s="35"/>
      <c r="CJU988" s="34"/>
      <c r="CKB988" s="35"/>
      <c r="CKC988" s="34"/>
      <c r="CKJ988" s="35"/>
      <c r="CKK988" s="34"/>
      <c r="CKR988" s="35"/>
      <c r="CKS988" s="34"/>
      <c r="CKZ988" s="35"/>
      <c r="CLA988" s="34"/>
      <c r="CLH988" s="35"/>
      <c r="CLI988" s="34"/>
      <c r="CLP988" s="35"/>
      <c r="CLQ988" s="34"/>
      <c r="CLX988" s="35"/>
      <c r="CLY988" s="34"/>
      <c r="CMF988" s="35"/>
      <c r="CMG988" s="34"/>
      <c r="CMN988" s="35"/>
      <c r="CMO988" s="34"/>
      <c r="CMV988" s="35"/>
      <c r="CMW988" s="34"/>
      <c r="CND988" s="35"/>
      <c r="CNE988" s="34"/>
      <c r="CNL988" s="35"/>
      <c r="CNM988" s="34"/>
      <c r="CNT988" s="35"/>
      <c r="CNU988" s="34"/>
      <c r="COB988" s="35"/>
      <c r="COC988" s="34"/>
      <c r="COJ988" s="35"/>
      <c r="COK988" s="34"/>
      <c r="COR988" s="35"/>
      <c r="COS988" s="34"/>
      <c r="COZ988" s="35"/>
      <c r="CPA988" s="34"/>
      <c r="CPH988" s="35"/>
      <c r="CPI988" s="34"/>
      <c r="CPP988" s="35"/>
      <c r="CPQ988" s="34"/>
      <c r="CPX988" s="35"/>
      <c r="CPY988" s="34"/>
      <c r="CQF988" s="35"/>
      <c r="CQG988" s="34"/>
      <c r="CQN988" s="35"/>
      <c r="CQO988" s="34"/>
      <c r="CQV988" s="35"/>
      <c r="CQW988" s="34"/>
      <c r="CRD988" s="35"/>
      <c r="CRE988" s="34"/>
      <c r="CRL988" s="35"/>
      <c r="CRM988" s="34"/>
      <c r="CRT988" s="35"/>
      <c r="CRU988" s="34"/>
      <c r="CSB988" s="35"/>
      <c r="CSC988" s="34"/>
      <c r="CSJ988" s="35"/>
      <c r="CSK988" s="34"/>
      <c r="CSR988" s="35"/>
      <c r="CSS988" s="34"/>
      <c r="CSZ988" s="35"/>
      <c r="CTA988" s="34"/>
      <c r="CTH988" s="35"/>
      <c r="CTI988" s="34"/>
      <c r="CTP988" s="35"/>
      <c r="CTQ988" s="34"/>
      <c r="CTX988" s="35"/>
      <c r="CTY988" s="34"/>
      <c r="CUF988" s="35"/>
      <c r="CUG988" s="34"/>
      <c r="CUN988" s="35"/>
      <c r="CUO988" s="34"/>
      <c r="CUV988" s="35"/>
      <c r="CUW988" s="34"/>
      <c r="CVD988" s="35"/>
      <c r="CVE988" s="34"/>
      <c r="CVL988" s="35"/>
      <c r="CVM988" s="34"/>
      <c r="CVT988" s="35"/>
      <c r="CVU988" s="34"/>
      <c r="CWB988" s="35"/>
      <c r="CWC988" s="34"/>
      <c r="CWJ988" s="35"/>
      <c r="CWK988" s="34"/>
      <c r="CWR988" s="35"/>
      <c r="CWS988" s="34"/>
      <c r="CWZ988" s="35"/>
      <c r="CXA988" s="34"/>
      <c r="CXH988" s="35"/>
      <c r="CXI988" s="34"/>
      <c r="CXP988" s="35"/>
      <c r="CXQ988" s="34"/>
      <c r="CXX988" s="35"/>
      <c r="CXY988" s="34"/>
      <c r="CYF988" s="35"/>
      <c r="CYG988" s="34"/>
      <c r="CYN988" s="35"/>
      <c r="CYO988" s="34"/>
      <c r="CYV988" s="35"/>
      <c r="CYW988" s="34"/>
      <c r="CZD988" s="35"/>
      <c r="CZE988" s="34"/>
      <c r="CZL988" s="35"/>
      <c r="CZM988" s="34"/>
      <c r="CZT988" s="35"/>
      <c r="CZU988" s="34"/>
      <c r="DAB988" s="35"/>
      <c r="DAC988" s="34"/>
      <c r="DAJ988" s="35"/>
      <c r="DAK988" s="34"/>
      <c r="DAR988" s="35"/>
      <c r="DAS988" s="34"/>
      <c r="DAZ988" s="35"/>
      <c r="DBA988" s="34"/>
      <c r="DBH988" s="35"/>
      <c r="DBI988" s="34"/>
      <c r="DBP988" s="35"/>
      <c r="DBQ988" s="34"/>
      <c r="DBX988" s="35"/>
      <c r="DBY988" s="34"/>
      <c r="DCF988" s="35"/>
      <c r="DCG988" s="34"/>
      <c r="DCN988" s="35"/>
      <c r="DCO988" s="34"/>
      <c r="DCV988" s="35"/>
      <c r="DCW988" s="34"/>
      <c r="DDD988" s="35"/>
      <c r="DDE988" s="34"/>
      <c r="DDL988" s="35"/>
      <c r="DDM988" s="34"/>
      <c r="DDT988" s="35"/>
      <c r="DDU988" s="34"/>
      <c r="DEB988" s="35"/>
      <c r="DEC988" s="34"/>
      <c r="DEJ988" s="35"/>
      <c r="DEK988" s="34"/>
      <c r="DER988" s="35"/>
      <c r="DES988" s="34"/>
      <c r="DEZ988" s="35"/>
      <c r="DFA988" s="34"/>
      <c r="DFH988" s="35"/>
      <c r="DFI988" s="34"/>
      <c r="DFP988" s="35"/>
      <c r="DFQ988" s="34"/>
      <c r="DFX988" s="35"/>
      <c r="DFY988" s="34"/>
      <c r="DGF988" s="35"/>
      <c r="DGG988" s="34"/>
      <c r="DGN988" s="35"/>
      <c r="DGO988" s="34"/>
      <c r="DGV988" s="35"/>
      <c r="DGW988" s="34"/>
      <c r="DHD988" s="35"/>
      <c r="DHE988" s="34"/>
      <c r="DHL988" s="35"/>
      <c r="DHM988" s="34"/>
      <c r="DHT988" s="35"/>
      <c r="DHU988" s="34"/>
      <c r="DIB988" s="35"/>
      <c r="DIC988" s="34"/>
      <c r="DIJ988" s="35"/>
      <c r="DIK988" s="34"/>
      <c r="DIR988" s="35"/>
      <c r="DIS988" s="34"/>
      <c r="DIZ988" s="35"/>
      <c r="DJA988" s="34"/>
      <c r="DJH988" s="35"/>
      <c r="DJI988" s="34"/>
      <c r="DJP988" s="35"/>
      <c r="DJQ988" s="34"/>
      <c r="DJX988" s="35"/>
      <c r="DJY988" s="34"/>
      <c r="DKF988" s="35"/>
      <c r="DKG988" s="34"/>
      <c r="DKN988" s="35"/>
      <c r="DKO988" s="34"/>
      <c r="DKV988" s="35"/>
      <c r="DKW988" s="34"/>
      <c r="DLD988" s="35"/>
      <c r="DLE988" s="34"/>
      <c r="DLL988" s="35"/>
      <c r="DLM988" s="34"/>
      <c r="DLT988" s="35"/>
      <c r="DLU988" s="34"/>
      <c r="DMB988" s="35"/>
      <c r="DMC988" s="34"/>
      <c r="DMJ988" s="35"/>
      <c r="DMK988" s="34"/>
      <c r="DMR988" s="35"/>
      <c r="DMS988" s="34"/>
      <c r="DMZ988" s="35"/>
      <c r="DNA988" s="34"/>
      <c r="DNH988" s="35"/>
      <c r="DNI988" s="34"/>
      <c r="DNP988" s="35"/>
      <c r="DNQ988" s="34"/>
      <c r="DNX988" s="35"/>
      <c r="DNY988" s="34"/>
      <c r="DOF988" s="35"/>
      <c r="DOG988" s="34"/>
      <c r="DON988" s="35"/>
      <c r="DOO988" s="34"/>
      <c r="DOV988" s="35"/>
      <c r="DOW988" s="34"/>
      <c r="DPD988" s="35"/>
      <c r="DPE988" s="34"/>
      <c r="DPL988" s="35"/>
      <c r="DPM988" s="34"/>
      <c r="DPT988" s="35"/>
      <c r="DPU988" s="34"/>
      <c r="DQB988" s="35"/>
      <c r="DQC988" s="34"/>
      <c r="DQJ988" s="35"/>
      <c r="DQK988" s="34"/>
      <c r="DQR988" s="35"/>
      <c r="DQS988" s="34"/>
      <c r="DQZ988" s="35"/>
      <c r="DRA988" s="34"/>
      <c r="DRH988" s="35"/>
      <c r="DRI988" s="34"/>
      <c r="DRP988" s="35"/>
      <c r="DRQ988" s="34"/>
      <c r="DRX988" s="35"/>
      <c r="DRY988" s="34"/>
      <c r="DSF988" s="35"/>
      <c r="DSG988" s="34"/>
      <c r="DSN988" s="35"/>
      <c r="DSO988" s="34"/>
      <c r="DSV988" s="35"/>
      <c r="DSW988" s="34"/>
      <c r="DTD988" s="35"/>
      <c r="DTE988" s="34"/>
      <c r="DTL988" s="35"/>
      <c r="DTM988" s="34"/>
      <c r="DTT988" s="35"/>
      <c r="DTU988" s="34"/>
      <c r="DUB988" s="35"/>
      <c r="DUC988" s="34"/>
      <c r="DUJ988" s="35"/>
      <c r="DUK988" s="34"/>
      <c r="DUR988" s="35"/>
      <c r="DUS988" s="34"/>
      <c r="DUZ988" s="35"/>
      <c r="DVA988" s="34"/>
      <c r="DVH988" s="35"/>
      <c r="DVI988" s="34"/>
      <c r="DVP988" s="35"/>
      <c r="DVQ988" s="34"/>
      <c r="DVX988" s="35"/>
      <c r="DVY988" s="34"/>
      <c r="DWF988" s="35"/>
      <c r="DWG988" s="34"/>
      <c r="DWN988" s="35"/>
      <c r="DWO988" s="34"/>
      <c r="DWV988" s="35"/>
      <c r="DWW988" s="34"/>
      <c r="DXD988" s="35"/>
      <c r="DXE988" s="34"/>
      <c r="DXL988" s="35"/>
      <c r="DXM988" s="34"/>
      <c r="DXT988" s="35"/>
      <c r="DXU988" s="34"/>
      <c r="DYB988" s="35"/>
      <c r="DYC988" s="34"/>
      <c r="DYJ988" s="35"/>
      <c r="DYK988" s="34"/>
      <c r="DYR988" s="35"/>
      <c r="DYS988" s="34"/>
      <c r="DYZ988" s="35"/>
      <c r="DZA988" s="34"/>
      <c r="DZH988" s="35"/>
      <c r="DZI988" s="34"/>
      <c r="DZP988" s="35"/>
      <c r="DZQ988" s="34"/>
      <c r="DZX988" s="35"/>
      <c r="DZY988" s="34"/>
      <c r="EAF988" s="35"/>
      <c r="EAG988" s="34"/>
      <c r="EAN988" s="35"/>
      <c r="EAO988" s="34"/>
      <c r="EAV988" s="35"/>
      <c r="EAW988" s="34"/>
      <c r="EBD988" s="35"/>
      <c r="EBE988" s="34"/>
      <c r="EBL988" s="35"/>
      <c r="EBM988" s="34"/>
      <c r="EBT988" s="35"/>
      <c r="EBU988" s="34"/>
      <c r="ECB988" s="35"/>
      <c r="ECC988" s="34"/>
      <c r="ECJ988" s="35"/>
      <c r="ECK988" s="34"/>
      <c r="ECR988" s="35"/>
      <c r="ECS988" s="34"/>
      <c r="ECZ988" s="35"/>
      <c r="EDA988" s="34"/>
      <c r="EDH988" s="35"/>
      <c r="EDI988" s="34"/>
      <c r="EDP988" s="35"/>
      <c r="EDQ988" s="34"/>
      <c r="EDX988" s="35"/>
      <c r="EDY988" s="34"/>
      <c r="EEF988" s="35"/>
      <c r="EEG988" s="34"/>
      <c r="EEN988" s="35"/>
      <c r="EEO988" s="34"/>
      <c r="EEV988" s="35"/>
      <c r="EEW988" s="34"/>
      <c r="EFD988" s="35"/>
      <c r="EFE988" s="34"/>
      <c r="EFL988" s="35"/>
      <c r="EFM988" s="34"/>
      <c r="EFT988" s="35"/>
      <c r="EFU988" s="34"/>
      <c r="EGB988" s="35"/>
      <c r="EGC988" s="34"/>
      <c r="EGJ988" s="35"/>
      <c r="EGK988" s="34"/>
      <c r="EGR988" s="35"/>
      <c r="EGS988" s="34"/>
      <c r="EGZ988" s="35"/>
      <c r="EHA988" s="34"/>
      <c r="EHH988" s="35"/>
      <c r="EHI988" s="34"/>
      <c r="EHP988" s="35"/>
      <c r="EHQ988" s="34"/>
      <c r="EHX988" s="35"/>
      <c r="EHY988" s="34"/>
      <c r="EIF988" s="35"/>
      <c r="EIG988" s="34"/>
      <c r="EIN988" s="35"/>
      <c r="EIO988" s="34"/>
      <c r="EIV988" s="35"/>
      <c r="EIW988" s="34"/>
      <c r="EJD988" s="35"/>
      <c r="EJE988" s="34"/>
      <c r="EJL988" s="35"/>
      <c r="EJM988" s="34"/>
      <c r="EJT988" s="35"/>
      <c r="EJU988" s="34"/>
      <c r="EKB988" s="35"/>
      <c r="EKC988" s="34"/>
      <c r="EKJ988" s="35"/>
      <c r="EKK988" s="34"/>
      <c r="EKR988" s="35"/>
      <c r="EKS988" s="34"/>
      <c r="EKZ988" s="35"/>
      <c r="ELA988" s="34"/>
      <c r="ELH988" s="35"/>
      <c r="ELI988" s="34"/>
      <c r="ELP988" s="35"/>
      <c r="ELQ988" s="34"/>
      <c r="ELX988" s="35"/>
      <c r="ELY988" s="34"/>
      <c r="EMF988" s="35"/>
      <c r="EMG988" s="34"/>
      <c r="EMN988" s="35"/>
      <c r="EMO988" s="34"/>
      <c r="EMV988" s="35"/>
      <c r="EMW988" s="34"/>
      <c r="END988" s="35"/>
      <c r="ENE988" s="34"/>
      <c r="ENL988" s="35"/>
      <c r="ENM988" s="34"/>
      <c r="ENT988" s="35"/>
      <c r="ENU988" s="34"/>
      <c r="EOB988" s="35"/>
      <c r="EOC988" s="34"/>
      <c r="EOJ988" s="35"/>
      <c r="EOK988" s="34"/>
      <c r="EOR988" s="35"/>
      <c r="EOS988" s="34"/>
      <c r="EOZ988" s="35"/>
      <c r="EPA988" s="34"/>
      <c r="EPH988" s="35"/>
      <c r="EPI988" s="34"/>
      <c r="EPP988" s="35"/>
      <c r="EPQ988" s="34"/>
      <c r="EPX988" s="35"/>
      <c r="EPY988" s="34"/>
      <c r="EQF988" s="35"/>
      <c r="EQG988" s="34"/>
      <c r="EQN988" s="35"/>
      <c r="EQO988" s="34"/>
      <c r="EQV988" s="35"/>
      <c r="EQW988" s="34"/>
      <c r="ERD988" s="35"/>
      <c r="ERE988" s="34"/>
      <c r="ERL988" s="35"/>
      <c r="ERM988" s="34"/>
      <c r="ERT988" s="35"/>
      <c r="ERU988" s="34"/>
      <c r="ESB988" s="35"/>
      <c r="ESC988" s="34"/>
      <c r="ESJ988" s="35"/>
      <c r="ESK988" s="34"/>
      <c r="ESR988" s="35"/>
      <c r="ESS988" s="34"/>
      <c r="ESZ988" s="35"/>
      <c r="ETA988" s="34"/>
      <c r="ETH988" s="35"/>
      <c r="ETI988" s="34"/>
      <c r="ETP988" s="35"/>
      <c r="ETQ988" s="34"/>
      <c r="ETX988" s="35"/>
      <c r="ETY988" s="34"/>
      <c r="EUF988" s="35"/>
      <c r="EUG988" s="34"/>
      <c r="EUN988" s="35"/>
      <c r="EUO988" s="34"/>
      <c r="EUV988" s="35"/>
      <c r="EUW988" s="34"/>
      <c r="EVD988" s="35"/>
      <c r="EVE988" s="34"/>
      <c r="EVL988" s="35"/>
      <c r="EVM988" s="34"/>
      <c r="EVT988" s="35"/>
      <c r="EVU988" s="34"/>
      <c r="EWB988" s="35"/>
      <c r="EWC988" s="34"/>
      <c r="EWJ988" s="35"/>
      <c r="EWK988" s="34"/>
      <c r="EWR988" s="35"/>
      <c r="EWS988" s="34"/>
      <c r="EWZ988" s="35"/>
      <c r="EXA988" s="34"/>
      <c r="EXH988" s="35"/>
      <c r="EXI988" s="34"/>
      <c r="EXP988" s="35"/>
      <c r="EXQ988" s="34"/>
      <c r="EXX988" s="35"/>
      <c r="EXY988" s="34"/>
      <c r="EYF988" s="35"/>
      <c r="EYG988" s="34"/>
      <c r="EYN988" s="35"/>
      <c r="EYO988" s="34"/>
      <c r="EYV988" s="35"/>
      <c r="EYW988" s="34"/>
      <c r="EZD988" s="35"/>
      <c r="EZE988" s="34"/>
      <c r="EZL988" s="35"/>
      <c r="EZM988" s="34"/>
      <c r="EZT988" s="35"/>
      <c r="EZU988" s="34"/>
      <c r="FAB988" s="35"/>
      <c r="FAC988" s="34"/>
      <c r="FAJ988" s="35"/>
      <c r="FAK988" s="34"/>
      <c r="FAR988" s="35"/>
      <c r="FAS988" s="34"/>
      <c r="FAZ988" s="35"/>
      <c r="FBA988" s="34"/>
      <c r="FBH988" s="35"/>
      <c r="FBI988" s="34"/>
      <c r="FBP988" s="35"/>
      <c r="FBQ988" s="34"/>
      <c r="FBX988" s="35"/>
      <c r="FBY988" s="34"/>
      <c r="FCF988" s="35"/>
      <c r="FCG988" s="34"/>
      <c r="FCN988" s="35"/>
      <c r="FCO988" s="34"/>
      <c r="FCV988" s="35"/>
      <c r="FCW988" s="34"/>
      <c r="FDD988" s="35"/>
      <c r="FDE988" s="34"/>
      <c r="FDL988" s="35"/>
      <c r="FDM988" s="34"/>
      <c r="FDT988" s="35"/>
      <c r="FDU988" s="34"/>
      <c r="FEB988" s="35"/>
      <c r="FEC988" s="34"/>
      <c r="FEJ988" s="35"/>
      <c r="FEK988" s="34"/>
      <c r="FER988" s="35"/>
      <c r="FES988" s="34"/>
      <c r="FEZ988" s="35"/>
      <c r="FFA988" s="34"/>
      <c r="FFH988" s="35"/>
      <c r="FFI988" s="34"/>
      <c r="FFP988" s="35"/>
      <c r="FFQ988" s="34"/>
      <c r="FFX988" s="35"/>
      <c r="FFY988" s="34"/>
      <c r="FGF988" s="35"/>
      <c r="FGG988" s="34"/>
      <c r="FGN988" s="35"/>
      <c r="FGO988" s="34"/>
      <c r="FGV988" s="35"/>
      <c r="FGW988" s="34"/>
      <c r="FHD988" s="35"/>
      <c r="FHE988" s="34"/>
      <c r="FHL988" s="35"/>
      <c r="FHM988" s="34"/>
      <c r="FHT988" s="35"/>
      <c r="FHU988" s="34"/>
      <c r="FIB988" s="35"/>
      <c r="FIC988" s="34"/>
      <c r="FIJ988" s="35"/>
      <c r="FIK988" s="34"/>
      <c r="FIR988" s="35"/>
      <c r="FIS988" s="34"/>
      <c r="FIZ988" s="35"/>
      <c r="FJA988" s="34"/>
      <c r="FJH988" s="35"/>
      <c r="FJI988" s="34"/>
      <c r="FJP988" s="35"/>
      <c r="FJQ988" s="34"/>
      <c r="FJX988" s="35"/>
      <c r="FJY988" s="34"/>
      <c r="FKF988" s="35"/>
      <c r="FKG988" s="34"/>
      <c r="FKN988" s="35"/>
      <c r="FKO988" s="34"/>
      <c r="FKV988" s="35"/>
      <c r="FKW988" s="34"/>
      <c r="FLD988" s="35"/>
      <c r="FLE988" s="34"/>
      <c r="FLL988" s="35"/>
      <c r="FLM988" s="34"/>
      <c r="FLT988" s="35"/>
      <c r="FLU988" s="34"/>
      <c r="FMB988" s="35"/>
      <c r="FMC988" s="34"/>
      <c r="FMJ988" s="35"/>
      <c r="FMK988" s="34"/>
      <c r="FMR988" s="35"/>
      <c r="FMS988" s="34"/>
      <c r="FMZ988" s="35"/>
      <c r="FNA988" s="34"/>
      <c r="FNH988" s="35"/>
      <c r="FNI988" s="34"/>
      <c r="FNP988" s="35"/>
      <c r="FNQ988" s="34"/>
      <c r="FNX988" s="35"/>
      <c r="FNY988" s="34"/>
      <c r="FOF988" s="35"/>
      <c r="FOG988" s="34"/>
      <c r="FON988" s="35"/>
      <c r="FOO988" s="34"/>
      <c r="FOV988" s="35"/>
      <c r="FOW988" s="34"/>
      <c r="FPD988" s="35"/>
      <c r="FPE988" s="34"/>
      <c r="FPL988" s="35"/>
      <c r="FPM988" s="34"/>
      <c r="FPT988" s="35"/>
      <c r="FPU988" s="34"/>
      <c r="FQB988" s="35"/>
      <c r="FQC988" s="34"/>
      <c r="FQJ988" s="35"/>
      <c r="FQK988" s="34"/>
      <c r="FQR988" s="35"/>
      <c r="FQS988" s="34"/>
      <c r="FQZ988" s="35"/>
      <c r="FRA988" s="34"/>
      <c r="FRH988" s="35"/>
      <c r="FRI988" s="34"/>
      <c r="FRP988" s="35"/>
      <c r="FRQ988" s="34"/>
      <c r="FRX988" s="35"/>
      <c r="FRY988" s="34"/>
      <c r="FSF988" s="35"/>
      <c r="FSG988" s="34"/>
      <c r="FSN988" s="35"/>
      <c r="FSO988" s="34"/>
      <c r="FSV988" s="35"/>
      <c r="FSW988" s="34"/>
      <c r="FTD988" s="35"/>
      <c r="FTE988" s="34"/>
      <c r="FTL988" s="35"/>
      <c r="FTM988" s="34"/>
      <c r="FTT988" s="35"/>
      <c r="FTU988" s="34"/>
      <c r="FUB988" s="35"/>
      <c r="FUC988" s="34"/>
      <c r="FUJ988" s="35"/>
      <c r="FUK988" s="34"/>
      <c r="FUR988" s="35"/>
      <c r="FUS988" s="34"/>
      <c r="FUZ988" s="35"/>
      <c r="FVA988" s="34"/>
      <c r="FVH988" s="35"/>
      <c r="FVI988" s="34"/>
      <c r="FVP988" s="35"/>
      <c r="FVQ988" s="34"/>
      <c r="FVX988" s="35"/>
      <c r="FVY988" s="34"/>
      <c r="FWF988" s="35"/>
      <c r="FWG988" s="34"/>
      <c r="FWN988" s="35"/>
      <c r="FWO988" s="34"/>
      <c r="FWV988" s="35"/>
      <c r="FWW988" s="34"/>
      <c r="FXD988" s="35"/>
      <c r="FXE988" s="34"/>
      <c r="FXL988" s="35"/>
      <c r="FXM988" s="34"/>
      <c r="FXT988" s="35"/>
      <c r="FXU988" s="34"/>
      <c r="FYB988" s="35"/>
      <c r="FYC988" s="34"/>
      <c r="FYJ988" s="35"/>
      <c r="FYK988" s="34"/>
      <c r="FYR988" s="35"/>
      <c r="FYS988" s="34"/>
      <c r="FYZ988" s="35"/>
      <c r="FZA988" s="34"/>
      <c r="FZH988" s="35"/>
      <c r="FZI988" s="34"/>
      <c r="FZP988" s="35"/>
      <c r="FZQ988" s="34"/>
      <c r="FZX988" s="35"/>
      <c r="FZY988" s="34"/>
      <c r="GAF988" s="35"/>
      <c r="GAG988" s="34"/>
      <c r="GAN988" s="35"/>
      <c r="GAO988" s="34"/>
      <c r="GAV988" s="35"/>
      <c r="GAW988" s="34"/>
      <c r="GBD988" s="35"/>
      <c r="GBE988" s="34"/>
      <c r="GBL988" s="35"/>
      <c r="GBM988" s="34"/>
      <c r="GBT988" s="35"/>
      <c r="GBU988" s="34"/>
      <c r="GCB988" s="35"/>
      <c r="GCC988" s="34"/>
      <c r="GCJ988" s="35"/>
      <c r="GCK988" s="34"/>
      <c r="GCR988" s="35"/>
      <c r="GCS988" s="34"/>
      <c r="GCZ988" s="35"/>
      <c r="GDA988" s="34"/>
      <c r="GDH988" s="35"/>
      <c r="GDI988" s="34"/>
      <c r="GDP988" s="35"/>
      <c r="GDQ988" s="34"/>
      <c r="GDX988" s="35"/>
      <c r="GDY988" s="34"/>
      <c r="GEF988" s="35"/>
      <c r="GEG988" s="34"/>
      <c r="GEN988" s="35"/>
      <c r="GEO988" s="34"/>
      <c r="GEV988" s="35"/>
      <c r="GEW988" s="34"/>
      <c r="GFD988" s="35"/>
      <c r="GFE988" s="34"/>
      <c r="GFL988" s="35"/>
      <c r="GFM988" s="34"/>
      <c r="GFT988" s="35"/>
      <c r="GFU988" s="34"/>
      <c r="GGB988" s="35"/>
      <c r="GGC988" s="34"/>
      <c r="GGJ988" s="35"/>
      <c r="GGK988" s="34"/>
      <c r="GGR988" s="35"/>
      <c r="GGS988" s="34"/>
      <c r="GGZ988" s="35"/>
      <c r="GHA988" s="34"/>
      <c r="GHH988" s="35"/>
      <c r="GHI988" s="34"/>
      <c r="GHP988" s="35"/>
      <c r="GHQ988" s="34"/>
      <c r="GHX988" s="35"/>
      <c r="GHY988" s="34"/>
      <c r="GIF988" s="35"/>
      <c r="GIG988" s="34"/>
      <c r="GIN988" s="35"/>
      <c r="GIO988" s="34"/>
      <c r="GIV988" s="35"/>
      <c r="GIW988" s="34"/>
      <c r="GJD988" s="35"/>
      <c r="GJE988" s="34"/>
      <c r="GJL988" s="35"/>
      <c r="GJM988" s="34"/>
      <c r="GJT988" s="35"/>
      <c r="GJU988" s="34"/>
      <c r="GKB988" s="35"/>
      <c r="GKC988" s="34"/>
      <c r="GKJ988" s="35"/>
      <c r="GKK988" s="34"/>
      <c r="GKR988" s="35"/>
      <c r="GKS988" s="34"/>
      <c r="GKZ988" s="35"/>
      <c r="GLA988" s="34"/>
      <c r="GLH988" s="35"/>
      <c r="GLI988" s="34"/>
      <c r="GLP988" s="35"/>
      <c r="GLQ988" s="34"/>
      <c r="GLX988" s="35"/>
      <c r="GLY988" s="34"/>
      <c r="GMF988" s="35"/>
      <c r="GMG988" s="34"/>
      <c r="GMN988" s="35"/>
      <c r="GMO988" s="34"/>
      <c r="GMV988" s="35"/>
      <c r="GMW988" s="34"/>
      <c r="GND988" s="35"/>
      <c r="GNE988" s="34"/>
      <c r="GNL988" s="35"/>
      <c r="GNM988" s="34"/>
      <c r="GNT988" s="35"/>
      <c r="GNU988" s="34"/>
      <c r="GOB988" s="35"/>
      <c r="GOC988" s="34"/>
      <c r="GOJ988" s="35"/>
      <c r="GOK988" s="34"/>
      <c r="GOR988" s="35"/>
      <c r="GOS988" s="34"/>
      <c r="GOZ988" s="35"/>
      <c r="GPA988" s="34"/>
      <c r="GPH988" s="35"/>
      <c r="GPI988" s="34"/>
      <c r="GPP988" s="35"/>
      <c r="GPQ988" s="34"/>
      <c r="GPX988" s="35"/>
      <c r="GPY988" s="34"/>
      <c r="GQF988" s="35"/>
      <c r="GQG988" s="34"/>
      <c r="GQN988" s="35"/>
      <c r="GQO988" s="34"/>
      <c r="GQV988" s="35"/>
      <c r="GQW988" s="34"/>
      <c r="GRD988" s="35"/>
      <c r="GRE988" s="34"/>
      <c r="GRL988" s="35"/>
      <c r="GRM988" s="34"/>
      <c r="GRT988" s="35"/>
      <c r="GRU988" s="34"/>
      <c r="GSB988" s="35"/>
      <c r="GSC988" s="34"/>
      <c r="GSJ988" s="35"/>
      <c r="GSK988" s="34"/>
      <c r="GSR988" s="35"/>
      <c r="GSS988" s="34"/>
      <c r="GSZ988" s="35"/>
      <c r="GTA988" s="34"/>
      <c r="GTH988" s="35"/>
      <c r="GTI988" s="34"/>
      <c r="GTP988" s="35"/>
      <c r="GTQ988" s="34"/>
      <c r="GTX988" s="35"/>
      <c r="GTY988" s="34"/>
      <c r="GUF988" s="35"/>
      <c r="GUG988" s="34"/>
      <c r="GUN988" s="35"/>
      <c r="GUO988" s="34"/>
      <c r="GUV988" s="35"/>
      <c r="GUW988" s="34"/>
      <c r="GVD988" s="35"/>
      <c r="GVE988" s="34"/>
      <c r="GVL988" s="35"/>
      <c r="GVM988" s="34"/>
      <c r="GVT988" s="35"/>
      <c r="GVU988" s="34"/>
      <c r="GWB988" s="35"/>
      <c r="GWC988" s="34"/>
      <c r="GWJ988" s="35"/>
      <c r="GWK988" s="34"/>
      <c r="GWR988" s="35"/>
      <c r="GWS988" s="34"/>
      <c r="GWZ988" s="35"/>
      <c r="GXA988" s="34"/>
      <c r="GXH988" s="35"/>
      <c r="GXI988" s="34"/>
      <c r="GXP988" s="35"/>
      <c r="GXQ988" s="34"/>
      <c r="GXX988" s="35"/>
      <c r="GXY988" s="34"/>
      <c r="GYF988" s="35"/>
      <c r="GYG988" s="34"/>
      <c r="GYN988" s="35"/>
      <c r="GYO988" s="34"/>
      <c r="GYV988" s="35"/>
      <c r="GYW988" s="34"/>
      <c r="GZD988" s="35"/>
      <c r="GZE988" s="34"/>
      <c r="GZL988" s="35"/>
      <c r="GZM988" s="34"/>
      <c r="GZT988" s="35"/>
      <c r="GZU988" s="34"/>
      <c r="HAB988" s="35"/>
      <c r="HAC988" s="34"/>
      <c r="HAJ988" s="35"/>
      <c r="HAK988" s="34"/>
      <c r="HAR988" s="35"/>
      <c r="HAS988" s="34"/>
      <c r="HAZ988" s="35"/>
      <c r="HBA988" s="34"/>
      <c r="HBH988" s="35"/>
      <c r="HBI988" s="34"/>
      <c r="HBP988" s="35"/>
      <c r="HBQ988" s="34"/>
      <c r="HBX988" s="35"/>
      <c r="HBY988" s="34"/>
      <c r="HCF988" s="35"/>
      <c r="HCG988" s="34"/>
      <c r="HCN988" s="35"/>
      <c r="HCO988" s="34"/>
      <c r="HCV988" s="35"/>
      <c r="HCW988" s="34"/>
      <c r="HDD988" s="35"/>
      <c r="HDE988" s="34"/>
      <c r="HDL988" s="35"/>
      <c r="HDM988" s="34"/>
      <c r="HDT988" s="35"/>
      <c r="HDU988" s="34"/>
      <c r="HEB988" s="35"/>
      <c r="HEC988" s="34"/>
      <c r="HEJ988" s="35"/>
      <c r="HEK988" s="34"/>
      <c r="HER988" s="35"/>
      <c r="HES988" s="34"/>
      <c r="HEZ988" s="35"/>
      <c r="HFA988" s="34"/>
      <c r="HFH988" s="35"/>
      <c r="HFI988" s="34"/>
      <c r="HFP988" s="35"/>
      <c r="HFQ988" s="34"/>
      <c r="HFX988" s="35"/>
      <c r="HFY988" s="34"/>
      <c r="HGF988" s="35"/>
      <c r="HGG988" s="34"/>
      <c r="HGN988" s="35"/>
      <c r="HGO988" s="34"/>
      <c r="HGV988" s="35"/>
      <c r="HGW988" s="34"/>
      <c r="HHD988" s="35"/>
      <c r="HHE988" s="34"/>
      <c r="HHL988" s="35"/>
      <c r="HHM988" s="34"/>
      <c r="HHT988" s="35"/>
      <c r="HHU988" s="34"/>
      <c r="HIB988" s="35"/>
      <c r="HIC988" s="34"/>
      <c r="HIJ988" s="35"/>
      <c r="HIK988" s="34"/>
      <c r="HIR988" s="35"/>
      <c r="HIS988" s="34"/>
      <c r="HIZ988" s="35"/>
      <c r="HJA988" s="34"/>
      <c r="HJH988" s="35"/>
      <c r="HJI988" s="34"/>
      <c r="HJP988" s="35"/>
      <c r="HJQ988" s="34"/>
      <c r="HJX988" s="35"/>
      <c r="HJY988" s="34"/>
      <c r="HKF988" s="35"/>
      <c r="HKG988" s="34"/>
      <c r="HKN988" s="35"/>
      <c r="HKO988" s="34"/>
      <c r="HKV988" s="35"/>
      <c r="HKW988" s="34"/>
      <c r="HLD988" s="35"/>
      <c r="HLE988" s="34"/>
      <c r="HLL988" s="35"/>
      <c r="HLM988" s="34"/>
      <c r="HLT988" s="35"/>
      <c r="HLU988" s="34"/>
      <c r="HMB988" s="35"/>
      <c r="HMC988" s="34"/>
      <c r="HMJ988" s="35"/>
      <c r="HMK988" s="34"/>
      <c r="HMR988" s="35"/>
      <c r="HMS988" s="34"/>
      <c r="HMZ988" s="35"/>
      <c r="HNA988" s="34"/>
      <c r="HNH988" s="35"/>
      <c r="HNI988" s="34"/>
      <c r="HNP988" s="35"/>
      <c r="HNQ988" s="34"/>
      <c r="HNX988" s="35"/>
      <c r="HNY988" s="34"/>
      <c r="HOF988" s="35"/>
      <c r="HOG988" s="34"/>
      <c r="HON988" s="35"/>
      <c r="HOO988" s="34"/>
      <c r="HOV988" s="35"/>
      <c r="HOW988" s="34"/>
      <c r="HPD988" s="35"/>
      <c r="HPE988" s="34"/>
      <c r="HPL988" s="35"/>
      <c r="HPM988" s="34"/>
      <c r="HPT988" s="35"/>
      <c r="HPU988" s="34"/>
      <c r="HQB988" s="35"/>
      <c r="HQC988" s="34"/>
      <c r="HQJ988" s="35"/>
      <c r="HQK988" s="34"/>
      <c r="HQR988" s="35"/>
      <c r="HQS988" s="34"/>
      <c r="HQZ988" s="35"/>
      <c r="HRA988" s="34"/>
      <c r="HRH988" s="35"/>
      <c r="HRI988" s="34"/>
      <c r="HRP988" s="35"/>
      <c r="HRQ988" s="34"/>
      <c r="HRX988" s="35"/>
      <c r="HRY988" s="34"/>
      <c r="HSF988" s="35"/>
      <c r="HSG988" s="34"/>
      <c r="HSN988" s="35"/>
      <c r="HSO988" s="34"/>
      <c r="HSV988" s="35"/>
      <c r="HSW988" s="34"/>
      <c r="HTD988" s="35"/>
      <c r="HTE988" s="34"/>
      <c r="HTL988" s="35"/>
      <c r="HTM988" s="34"/>
      <c r="HTT988" s="35"/>
      <c r="HTU988" s="34"/>
      <c r="HUB988" s="35"/>
      <c r="HUC988" s="34"/>
      <c r="HUJ988" s="35"/>
      <c r="HUK988" s="34"/>
      <c r="HUR988" s="35"/>
      <c r="HUS988" s="34"/>
      <c r="HUZ988" s="35"/>
      <c r="HVA988" s="34"/>
      <c r="HVH988" s="35"/>
      <c r="HVI988" s="34"/>
      <c r="HVP988" s="35"/>
      <c r="HVQ988" s="34"/>
      <c r="HVX988" s="35"/>
      <c r="HVY988" s="34"/>
      <c r="HWF988" s="35"/>
      <c r="HWG988" s="34"/>
      <c r="HWN988" s="35"/>
      <c r="HWO988" s="34"/>
      <c r="HWV988" s="35"/>
      <c r="HWW988" s="34"/>
      <c r="HXD988" s="35"/>
      <c r="HXE988" s="34"/>
      <c r="HXL988" s="35"/>
      <c r="HXM988" s="34"/>
      <c r="HXT988" s="35"/>
      <c r="HXU988" s="34"/>
      <c r="HYB988" s="35"/>
      <c r="HYC988" s="34"/>
      <c r="HYJ988" s="35"/>
      <c r="HYK988" s="34"/>
      <c r="HYR988" s="35"/>
      <c r="HYS988" s="34"/>
      <c r="HYZ988" s="35"/>
      <c r="HZA988" s="34"/>
      <c r="HZH988" s="35"/>
      <c r="HZI988" s="34"/>
      <c r="HZP988" s="35"/>
      <c r="HZQ988" s="34"/>
      <c r="HZX988" s="35"/>
      <c r="HZY988" s="34"/>
      <c r="IAF988" s="35"/>
      <c r="IAG988" s="34"/>
      <c r="IAN988" s="35"/>
      <c r="IAO988" s="34"/>
      <c r="IAV988" s="35"/>
      <c r="IAW988" s="34"/>
      <c r="IBD988" s="35"/>
      <c r="IBE988" s="34"/>
      <c r="IBL988" s="35"/>
      <c r="IBM988" s="34"/>
      <c r="IBT988" s="35"/>
      <c r="IBU988" s="34"/>
      <c r="ICB988" s="35"/>
      <c r="ICC988" s="34"/>
      <c r="ICJ988" s="35"/>
      <c r="ICK988" s="34"/>
      <c r="ICR988" s="35"/>
      <c r="ICS988" s="34"/>
      <c r="ICZ988" s="35"/>
      <c r="IDA988" s="34"/>
      <c r="IDH988" s="35"/>
      <c r="IDI988" s="34"/>
      <c r="IDP988" s="35"/>
      <c r="IDQ988" s="34"/>
      <c r="IDX988" s="35"/>
      <c r="IDY988" s="34"/>
      <c r="IEF988" s="35"/>
      <c r="IEG988" s="34"/>
      <c r="IEN988" s="35"/>
      <c r="IEO988" s="34"/>
      <c r="IEV988" s="35"/>
      <c r="IEW988" s="34"/>
      <c r="IFD988" s="35"/>
      <c r="IFE988" s="34"/>
      <c r="IFL988" s="35"/>
      <c r="IFM988" s="34"/>
      <c r="IFT988" s="35"/>
      <c r="IFU988" s="34"/>
      <c r="IGB988" s="35"/>
      <c r="IGC988" s="34"/>
      <c r="IGJ988" s="35"/>
      <c r="IGK988" s="34"/>
      <c r="IGR988" s="35"/>
      <c r="IGS988" s="34"/>
      <c r="IGZ988" s="35"/>
      <c r="IHA988" s="34"/>
      <c r="IHH988" s="35"/>
      <c r="IHI988" s="34"/>
      <c r="IHP988" s="35"/>
      <c r="IHQ988" s="34"/>
      <c r="IHX988" s="35"/>
      <c r="IHY988" s="34"/>
      <c r="IIF988" s="35"/>
      <c r="IIG988" s="34"/>
      <c r="IIN988" s="35"/>
      <c r="IIO988" s="34"/>
      <c r="IIV988" s="35"/>
      <c r="IIW988" s="34"/>
      <c r="IJD988" s="35"/>
      <c r="IJE988" s="34"/>
      <c r="IJL988" s="35"/>
      <c r="IJM988" s="34"/>
      <c r="IJT988" s="35"/>
      <c r="IJU988" s="34"/>
      <c r="IKB988" s="35"/>
      <c r="IKC988" s="34"/>
      <c r="IKJ988" s="35"/>
      <c r="IKK988" s="34"/>
      <c r="IKR988" s="35"/>
      <c r="IKS988" s="34"/>
      <c r="IKZ988" s="35"/>
      <c r="ILA988" s="34"/>
      <c r="ILH988" s="35"/>
      <c r="ILI988" s="34"/>
      <c r="ILP988" s="35"/>
      <c r="ILQ988" s="34"/>
      <c r="ILX988" s="35"/>
      <c r="ILY988" s="34"/>
      <c r="IMF988" s="35"/>
      <c r="IMG988" s="34"/>
      <c r="IMN988" s="35"/>
      <c r="IMO988" s="34"/>
      <c r="IMV988" s="35"/>
      <c r="IMW988" s="34"/>
      <c r="IND988" s="35"/>
      <c r="INE988" s="34"/>
      <c r="INL988" s="35"/>
      <c r="INM988" s="34"/>
      <c r="INT988" s="35"/>
      <c r="INU988" s="34"/>
      <c r="IOB988" s="35"/>
      <c r="IOC988" s="34"/>
      <c r="IOJ988" s="35"/>
      <c r="IOK988" s="34"/>
      <c r="IOR988" s="35"/>
      <c r="IOS988" s="34"/>
      <c r="IOZ988" s="35"/>
      <c r="IPA988" s="34"/>
      <c r="IPH988" s="35"/>
      <c r="IPI988" s="34"/>
      <c r="IPP988" s="35"/>
      <c r="IPQ988" s="34"/>
      <c r="IPX988" s="35"/>
      <c r="IPY988" s="34"/>
      <c r="IQF988" s="35"/>
      <c r="IQG988" s="34"/>
      <c r="IQN988" s="35"/>
      <c r="IQO988" s="34"/>
      <c r="IQV988" s="35"/>
      <c r="IQW988" s="34"/>
      <c r="IRD988" s="35"/>
      <c r="IRE988" s="34"/>
      <c r="IRL988" s="35"/>
      <c r="IRM988" s="34"/>
      <c r="IRT988" s="35"/>
      <c r="IRU988" s="34"/>
      <c r="ISB988" s="35"/>
      <c r="ISC988" s="34"/>
      <c r="ISJ988" s="35"/>
      <c r="ISK988" s="34"/>
      <c r="ISR988" s="35"/>
      <c r="ISS988" s="34"/>
      <c r="ISZ988" s="35"/>
      <c r="ITA988" s="34"/>
      <c r="ITH988" s="35"/>
      <c r="ITI988" s="34"/>
      <c r="ITP988" s="35"/>
      <c r="ITQ988" s="34"/>
      <c r="ITX988" s="35"/>
      <c r="ITY988" s="34"/>
      <c r="IUF988" s="35"/>
      <c r="IUG988" s="34"/>
      <c r="IUN988" s="35"/>
      <c r="IUO988" s="34"/>
      <c r="IUV988" s="35"/>
      <c r="IUW988" s="34"/>
      <c r="IVD988" s="35"/>
      <c r="IVE988" s="34"/>
      <c r="IVL988" s="35"/>
      <c r="IVM988" s="34"/>
      <c r="IVT988" s="35"/>
      <c r="IVU988" s="34"/>
      <c r="IWB988" s="35"/>
      <c r="IWC988" s="34"/>
      <c r="IWJ988" s="35"/>
      <c r="IWK988" s="34"/>
      <c r="IWR988" s="35"/>
      <c r="IWS988" s="34"/>
      <c r="IWZ988" s="35"/>
      <c r="IXA988" s="34"/>
      <c r="IXH988" s="35"/>
      <c r="IXI988" s="34"/>
      <c r="IXP988" s="35"/>
      <c r="IXQ988" s="34"/>
      <c r="IXX988" s="35"/>
      <c r="IXY988" s="34"/>
      <c r="IYF988" s="35"/>
      <c r="IYG988" s="34"/>
      <c r="IYN988" s="35"/>
      <c r="IYO988" s="34"/>
      <c r="IYV988" s="35"/>
      <c r="IYW988" s="34"/>
      <c r="IZD988" s="35"/>
      <c r="IZE988" s="34"/>
      <c r="IZL988" s="35"/>
      <c r="IZM988" s="34"/>
      <c r="IZT988" s="35"/>
      <c r="IZU988" s="34"/>
      <c r="JAB988" s="35"/>
      <c r="JAC988" s="34"/>
      <c r="JAJ988" s="35"/>
      <c r="JAK988" s="34"/>
      <c r="JAR988" s="35"/>
      <c r="JAS988" s="34"/>
      <c r="JAZ988" s="35"/>
      <c r="JBA988" s="34"/>
      <c r="JBH988" s="35"/>
      <c r="JBI988" s="34"/>
      <c r="JBP988" s="35"/>
      <c r="JBQ988" s="34"/>
      <c r="JBX988" s="35"/>
      <c r="JBY988" s="34"/>
      <c r="JCF988" s="35"/>
      <c r="JCG988" s="34"/>
      <c r="JCN988" s="35"/>
      <c r="JCO988" s="34"/>
      <c r="JCV988" s="35"/>
      <c r="JCW988" s="34"/>
      <c r="JDD988" s="35"/>
      <c r="JDE988" s="34"/>
      <c r="JDL988" s="35"/>
      <c r="JDM988" s="34"/>
      <c r="JDT988" s="35"/>
      <c r="JDU988" s="34"/>
      <c r="JEB988" s="35"/>
      <c r="JEC988" s="34"/>
      <c r="JEJ988" s="35"/>
      <c r="JEK988" s="34"/>
      <c r="JER988" s="35"/>
      <c r="JES988" s="34"/>
      <c r="JEZ988" s="35"/>
      <c r="JFA988" s="34"/>
      <c r="JFH988" s="35"/>
      <c r="JFI988" s="34"/>
      <c r="JFP988" s="35"/>
      <c r="JFQ988" s="34"/>
      <c r="JFX988" s="35"/>
      <c r="JFY988" s="34"/>
      <c r="JGF988" s="35"/>
      <c r="JGG988" s="34"/>
      <c r="JGN988" s="35"/>
      <c r="JGO988" s="34"/>
      <c r="JGV988" s="35"/>
      <c r="JGW988" s="34"/>
      <c r="JHD988" s="35"/>
      <c r="JHE988" s="34"/>
      <c r="JHL988" s="35"/>
      <c r="JHM988" s="34"/>
      <c r="JHT988" s="35"/>
      <c r="JHU988" s="34"/>
      <c r="JIB988" s="35"/>
      <c r="JIC988" s="34"/>
      <c r="JIJ988" s="35"/>
      <c r="JIK988" s="34"/>
      <c r="JIR988" s="35"/>
      <c r="JIS988" s="34"/>
      <c r="JIZ988" s="35"/>
      <c r="JJA988" s="34"/>
      <c r="JJH988" s="35"/>
      <c r="JJI988" s="34"/>
      <c r="JJP988" s="35"/>
      <c r="JJQ988" s="34"/>
      <c r="JJX988" s="35"/>
      <c r="JJY988" s="34"/>
      <c r="JKF988" s="35"/>
      <c r="JKG988" s="34"/>
      <c r="JKN988" s="35"/>
      <c r="JKO988" s="34"/>
      <c r="JKV988" s="35"/>
      <c r="JKW988" s="34"/>
      <c r="JLD988" s="35"/>
      <c r="JLE988" s="34"/>
      <c r="JLL988" s="35"/>
      <c r="JLM988" s="34"/>
      <c r="JLT988" s="35"/>
      <c r="JLU988" s="34"/>
      <c r="JMB988" s="35"/>
      <c r="JMC988" s="34"/>
      <c r="JMJ988" s="35"/>
      <c r="JMK988" s="34"/>
      <c r="JMR988" s="35"/>
      <c r="JMS988" s="34"/>
      <c r="JMZ988" s="35"/>
      <c r="JNA988" s="34"/>
      <c r="JNH988" s="35"/>
      <c r="JNI988" s="34"/>
      <c r="JNP988" s="35"/>
      <c r="JNQ988" s="34"/>
      <c r="JNX988" s="35"/>
      <c r="JNY988" s="34"/>
      <c r="JOF988" s="35"/>
      <c r="JOG988" s="34"/>
      <c r="JON988" s="35"/>
      <c r="JOO988" s="34"/>
      <c r="JOV988" s="35"/>
      <c r="JOW988" s="34"/>
      <c r="JPD988" s="35"/>
      <c r="JPE988" s="34"/>
      <c r="JPL988" s="35"/>
      <c r="JPM988" s="34"/>
      <c r="JPT988" s="35"/>
      <c r="JPU988" s="34"/>
      <c r="JQB988" s="35"/>
      <c r="JQC988" s="34"/>
      <c r="JQJ988" s="35"/>
      <c r="JQK988" s="34"/>
      <c r="JQR988" s="35"/>
      <c r="JQS988" s="34"/>
      <c r="JQZ988" s="35"/>
      <c r="JRA988" s="34"/>
      <c r="JRH988" s="35"/>
      <c r="JRI988" s="34"/>
      <c r="JRP988" s="35"/>
      <c r="JRQ988" s="34"/>
      <c r="JRX988" s="35"/>
      <c r="JRY988" s="34"/>
      <c r="JSF988" s="35"/>
      <c r="JSG988" s="34"/>
      <c r="JSN988" s="35"/>
      <c r="JSO988" s="34"/>
      <c r="JSV988" s="35"/>
      <c r="JSW988" s="34"/>
      <c r="JTD988" s="35"/>
      <c r="JTE988" s="34"/>
      <c r="JTL988" s="35"/>
      <c r="JTM988" s="34"/>
      <c r="JTT988" s="35"/>
      <c r="JTU988" s="34"/>
      <c r="JUB988" s="35"/>
      <c r="JUC988" s="34"/>
      <c r="JUJ988" s="35"/>
      <c r="JUK988" s="34"/>
      <c r="JUR988" s="35"/>
      <c r="JUS988" s="34"/>
      <c r="JUZ988" s="35"/>
      <c r="JVA988" s="34"/>
      <c r="JVH988" s="35"/>
      <c r="JVI988" s="34"/>
      <c r="JVP988" s="35"/>
      <c r="JVQ988" s="34"/>
      <c r="JVX988" s="35"/>
      <c r="JVY988" s="34"/>
      <c r="JWF988" s="35"/>
      <c r="JWG988" s="34"/>
      <c r="JWN988" s="35"/>
      <c r="JWO988" s="34"/>
      <c r="JWV988" s="35"/>
      <c r="JWW988" s="34"/>
      <c r="JXD988" s="35"/>
      <c r="JXE988" s="34"/>
      <c r="JXL988" s="35"/>
      <c r="JXM988" s="34"/>
      <c r="JXT988" s="35"/>
      <c r="JXU988" s="34"/>
      <c r="JYB988" s="35"/>
      <c r="JYC988" s="34"/>
      <c r="JYJ988" s="35"/>
      <c r="JYK988" s="34"/>
      <c r="JYR988" s="35"/>
      <c r="JYS988" s="34"/>
      <c r="JYZ988" s="35"/>
      <c r="JZA988" s="34"/>
      <c r="JZH988" s="35"/>
      <c r="JZI988" s="34"/>
      <c r="JZP988" s="35"/>
      <c r="JZQ988" s="34"/>
      <c r="JZX988" s="35"/>
      <c r="JZY988" s="34"/>
      <c r="KAF988" s="35"/>
      <c r="KAG988" s="34"/>
      <c r="KAN988" s="35"/>
      <c r="KAO988" s="34"/>
      <c r="KAV988" s="35"/>
      <c r="KAW988" s="34"/>
      <c r="KBD988" s="35"/>
      <c r="KBE988" s="34"/>
      <c r="KBL988" s="35"/>
      <c r="KBM988" s="34"/>
      <c r="KBT988" s="35"/>
      <c r="KBU988" s="34"/>
      <c r="KCB988" s="35"/>
      <c r="KCC988" s="34"/>
      <c r="KCJ988" s="35"/>
      <c r="KCK988" s="34"/>
      <c r="KCR988" s="35"/>
      <c r="KCS988" s="34"/>
      <c r="KCZ988" s="35"/>
      <c r="KDA988" s="34"/>
      <c r="KDH988" s="35"/>
      <c r="KDI988" s="34"/>
      <c r="KDP988" s="35"/>
      <c r="KDQ988" s="34"/>
      <c r="KDX988" s="35"/>
      <c r="KDY988" s="34"/>
      <c r="KEF988" s="35"/>
      <c r="KEG988" s="34"/>
      <c r="KEN988" s="35"/>
      <c r="KEO988" s="34"/>
      <c r="KEV988" s="35"/>
      <c r="KEW988" s="34"/>
      <c r="KFD988" s="35"/>
      <c r="KFE988" s="34"/>
      <c r="KFL988" s="35"/>
      <c r="KFM988" s="34"/>
      <c r="KFT988" s="35"/>
      <c r="KFU988" s="34"/>
      <c r="KGB988" s="35"/>
      <c r="KGC988" s="34"/>
      <c r="KGJ988" s="35"/>
      <c r="KGK988" s="34"/>
      <c r="KGR988" s="35"/>
      <c r="KGS988" s="34"/>
      <c r="KGZ988" s="35"/>
      <c r="KHA988" s="34"/>
      <c r="KHH988" s="35"/>
      <c r="KHI988" s="34"/>
      <c r="KHP988" s="35"/>
      <c r="KHQ988" s="34"/>
      <c r="KHX988" s="35"/>
      <c r="KHY988" s="34"/>
      <c r="KIF988" s="35"/>
      <c r="KIG988" s="34"/>
      <c r="KIN988" s="35"/>
      <c r="KIO988" s="34"/>
      <c r="KIV988" s="35"/>
      <c r="KIW988" s="34"/>
      <c r="KJD988" s="35"/>
      <c r="KJE988" s="34"/>
      <c r="KJL988" s="35"/>
      <c r="KJM988" s="34"/>
      <c r="KJT988" s="35"/>
      <c r="KJU988" s="34"/>
      <c r="KKB988" s="35"/>
      <c r="KKC988" s="34"/>
      <c r="KKJ988" s="35"/>
      <c r="KKK988" s="34"/>
      <c r="KKR988" s="35"/>
      <c r="KKS988" s="34"/>
      <c r="KKZ988" s="35"/>
      <c r="KLA988" s="34"/>
      <c r="KLH988" s="35"/>
      <c r="KLI988" s="34"/>
      <c r="KLP988" s="35"/>
      <c r="KLQ988" s="34"/>
      <c r="KLX988" s="35"/>
      <c r="KLY988" s="34"/>
      <c r="KMF988" s="35"/>
      <c r="KMG988" s="34"/>
      <c r="KMN988" s="35"/>
      <c r="KMO988" s="34"/>
      <c r="KMV988" s="35"/>
      <c r="KMW988" s="34"/>
      <c r="KND988" s="35"/>
      <c r="KNE988" s="34"/>
      <c r="KNL988" s="35"/>
      <c r="KNM988" s="34"/>
      <c r="KNT988" s="35"/>
      <c r="KNU988" s="34"/>
      <c r="KOB988" s="35"/>
      <c r="KOC988" s="34"/>
      <c r="KOJ988" s="35"/>
      <c r="KOK988" s="34"/>
      <c r="KOR988" s="35"/>
      <c r="KOS988" s="34"/>
      <c r="KOZ988" s="35"/>
      <c r="KPA988" s="34"/>
      <c r="KPH988" s="35"/>
      <c r="KPI988" s="34"/>
      <c r="KPP988" s="35"/>
      <c r="KPQ988" s="34"/>
      <c r="KPX988" s="35"/>
      <c r="KPY988" s="34"/>
      <c r="KQF988" s="35"/>
      <c r="KQG988" s="34"/>
      <c r="KQN988" s="35"/>
      <c r="KQO988" s="34"/>
      <c r="KQV988" s="35"/>
      <c r="KQW988" s="34"/>
      <c r="KRD988" s="35"/>
      <c r="KRE988" s="34"/>
      <c r="KRL988" s="35"/>
      <c r="KRM988" s="34"/>
      <c r="KRT988" s="35"/>
      <c r="KRU988" s="34"/>
      <c r="KSB988" s="35"/>
      <c r="KSC988" s="34"/>
      <c r="KSJ988" s="35"/>
      <c r="KSK988" s="34"/>
      <c r="KSR988" s="35"/>
      <c r="KSS988" s="34"/>
      <c r="KSZ988" s="35"/>
      <c r="KTA988" s="34"/>
      <c r="KTH988" s="35"/>
      <c r="KTI988" s="34"/>
      <c r="KTP988" s="35"/>
      <c r="KTQ988" s="34"/>
      <c r="KTX988" s="35"/>
      <c r="KTY988" s="34"/>
      <c r="KUF988" s="35"/>
      <c r="KUG988" s="34"/>
      <c r="KUN988" s="35"/>
      <c r="KUO988" s="34"/>
      <c r="KUV988" s="35"/>
      <c r="KUW988" s="34"/>
      <c r="KVD988" s="35"/>
      <c r="KVE988" s="34"/>
      <c r="KVL988" s="35"/>
      <c r="KVM988" s="34"/>
      <c r="KVT988" s="35"/>
      <c r="KVU988" s="34"/>
      <c r="KWB988" s="35"/>
      <c r="KWC988" s="34"/>
      <c r="KWJ988" s="35"/>
      <c r="KWK988" s="34"/>
      <c r="KWR988" s="35"/>
      <c r="KWS988" s="34"/>
      <c r="KWZ988" s="35"/>
      <c r="KXA988" s="34"/>
      <c r="KXH988" s="35"/>
      <c r="KXI988" s="34"/>
      <c r="KXP988" s="35"/>
      <c r="KXQ988" s="34"/>
      <c r="KXX988" s="35"/>
      <c r="KXY988" s="34"/>
      <c r="KYF988" s="35"/>
      <c r="KYG988" s="34"/>
      <c r="KYN988" s="35"/>
      <c r="KYO988" s="34"/>
      <c r="KYV988" s="35"/>
      <c r="KYW988" s="34"/>
      <c r="KZD988" s="35"/>
      <c r="KZE988" s="34"/>
      <c r="KZL988" s="35"/>
      <c r="KZM988" s="34"/>
      <c r="KZT988" s="35"/>
      <c r="KZU988" s="34"/>
      <c r="LAB988" s="35"/>
      <c r="LAC988" s="34"/>
      <c r="LAJ988" s="35"/>
      <c r="LAK988" s="34"/>
      <c r="LAR988" s="35"/>
      <c r="LAS988" s="34"/>
      <c r="LAZ988" s="35"/>
      <c r="LBA988" s="34"/>
      <c r="LBH988" s="35"/>
      <c r="LBI988" s="34"/>
      <c r="LBP988" s="35"/>
      <c r="LBQ988" s="34"/>
      <c r="LBX988" s="35"/>
      <c r="LBY988" s="34"/>
      <c r="LCF988" s="35"/>
      <c r="LCG988" s="34"/>
      <c r="LCN988" s="35"/>
      <c r="LCO988" s="34"/>
      <c r="LCV988" s="35"/>
      <c r="LCW988" s="34"/>
      <c r="LDD988" s="35"/>
      <c r="LDE988" s="34"/>
      <c r="LDL988" s="35"/>
      <c r="LDM988" s="34"/>
      <c r="LDT988" s="35"/>
      <c r="LDU988" s="34"/>
      <c r="LEB988" s="35"/>
      <c r="LEC988" s="34"/>
      <c r="LEJ988" s="35"/>
      <c r="LEK988" s="34"/>
      <c r="LER988" s="35"/>
      <c r="LES988" s="34"/>
      <c r="LEZ988" s="35"/>
      <c r="LFA988" s="34"/>
      <c r="LFH988" s="35"/>
      <c r="LFI988" s="34"/>
      <c r="LFP988" s="35"/>
      <c r="LFQ988" s="34"/>
      <c r="LFX988" s="35"/>
      <c r="LFY988" s="34"/>
      <c r="LGF988" s="35"/>
      <c r="LGG988" s="34"/>
      <c r="LGN988" s="35"/>
      <c r="LGO988" s="34"/>
      <c r="LGV988" s="35"/>
      <c r="LGW988" s="34"/>
      <c r="LHD988" s="35"/>
      <c r="LHE988" s="34"/>
      <c r="LHL988" s="35"/>
      <c r="LHM988" s="34"/>
      <c r="LHT988" s="35"/>
      <c r="LHU988" s="34"/>
      <c r="LIB988" s="35"/>
      <c r="LIC988" s="34"/>
      <c r="LIJ988" s="35"/>
      <c r="LIK988" s="34"/>
      <c r="LIR988" s="35"/>
      <c r="LIS988" s="34"/>
      <c r="LIZ988" s="35"/>
      <c r="LJA988" s="34"/>
      <c r="LJH988" s="35"/>
      <c r="LJI988" s="34"/>
      <c r="LJP988" s="35"/>
      <c r="LJQ988" s="34"/>
      <c r="LJX988" s="35"/>
      <c r="LJY988" s="34"/>
      <c r="LKF988" s="35"/>
      <c r="LKG988" s="34"/>
      <c r="LKN988" s="35"/>
      <c r="LKO988" s="34"/>
      <c r="LKV988" s="35"/>
      <c r="LKW988" s="34"/>
      <c r="LLD988" s="35"/>
      <c r="LLE988" s="34"/>
      <c r="LLL988" s="35"/>
      <c r="LLM988" s="34"/>
      <c r="LLT988" s="35"/>
      <c r="LLU988" s="34"/>
      <c r="LMB988" s="35"/>
      <c r="LMC988" s="34"/>
      <c r="LMJ988" s="35"/>
      <c r="LMK988" s="34"/>
      <c r="LMR988" s="35"/>
      <c r="LMS988" s="34"/>
      <c r="LMZ988" s="35"/>
      <c r="LNA988" s="34"/>
      <c r="LNH988" s="35"/>
      <c r="LNI988" s="34"/>
      <c r="LNP988" s="35"/>
      <c r="LNQ988" s="34"/>
      <c r="LNX988" s="35"/>
      <c r="LNY988" s="34"/>
      <c r="LOF988" s="35"/>
      <c r="LOG988" s="34"/>
      <c r="LON988" s="35"/>
      <c r="LOO988" s="34"/>
      <c r="LOV988" s="35"/>
      <c r="LOW988" s="34"/>
      <c r="LPD988" s="35"/>
      <c r="LPE988" s="34"/>
      <c r="LPL988" s="35"/>
      <c r="LPM988" s="34"/>
      <c r="LPT988" s="35"/>
      <c r="LPU988" s="34"/>
      <c r="LQB988" s="35"/>
      <c r="LQC988" s="34"/>
      <c r="LQJ988" s="35"/>
      <c r="LQK988" s="34"/>
      <c r="LQR988" s="35"/>
      <c r="LQS988" s="34"/>
      <c r="LQZ988" s="35"/>
      <c r="LRA988" s="34"/>
      <c r="LRH988" s="35"/>
      <c r="LRI988" s="34"/>
      <c r="LRP988" s="35"/>
      <c r="LRQ988" s="34"/>
      <c r="LRX988" s="35"/>
      <c r="LRY988" s="34"/>
      <c r="LSF988" s="35"/>
      <c r="LSG988" s="34"/>
      <c r="LSN988" s="35"/>
      <c r="LSO988" s="34"/>
      <c r="LSV988" s="35"/>
      <c r="LSW988" s="34"/>
      <c r="LTD988" s="35"/>
      <c r="LTE988" s="34"/>
      <c r="LTL988" s="35"/>
      <c r="LTM988" s="34"/>
      <c r="LTT988" s="35"/>
      <c r="LTU988" s="34"/>
      <c r="LUB988" s="35"/>
      <c r="LUC988" s="34"/>
      <c r="LUJ988" s="35"/>
      <c r="LUK988" s="34"/>
      <c r="LUR988" s="35"/>
      <c r="LUS988" s="34"/>
      <c r="LUZ988" s="35"/>
      <c r="LVA988" s="34"/>
      <c r="LVH988" s="35"/>
      <c r="LVI988" s="34"/>
      <c r="LVP988" s="35"/>
      <c r="LVQ988" s="34"/>
      <c r="LVX988" s="35"/>
      <c r="LVY988" s="34"/>
      <c r="LWF988" s="35"/>
      <c r="LWG988" s="34"/>
      <c r="LWN988" s="35"/>
      <c r="LWO988" s="34"/>
      <c r="LWV988" s="35"/>
      <c r="LWW988" s="34"/>
      <c r="LXD988" s="35"/>
      <c r="LXE988" s="34"/>
      <c r="LXL988" s="35"/>
      <c r="LXM988" s="34"/>
      <c r="LXT988" s="35"/>
      <c r="LXU988" s="34"/>
      <c r="LYB988" s="35"/>
      <c r="LYC988" s="34"/>
      <c r="LYJ988" s="35"/>
      <c r="LYK988" s="34"/>
      <c r="LYR988" s="35"/>
      <c r="LYS988" s="34"/>
      <c r="LYZ988" s="35"/>
      <c r="LZA988" s="34"/>
      <c r="LZH988" s="35"/>
      <c r="LZI988" s="34"/>
      <c r="LZP988" s="35"/>
      <c r="LZQ988" s="34"/>
      <c r="LZX988" s="35"/>
      <c r="LZY988" s="34"/>
      <c r="MAF988" s="35"/>
      <c r="MAG988" s="34"/>
      <c r="MAN988" s="35"/>
      <c r="MAO988" s="34"/>
      <c r="MAV988" s="35"/>
      <c r="MAW988" s="34"/>
      <c r="MBD988" s="35"/>
      <c r="MBE988" s="34"/>
      <c r="MBL988" s="35"/>
      <c r="MBM988" s="34"/>
      <c r="MBT988" s="35"/>
      <c r="MBU988" s="34"/>
      <c r="MCB988" s="35"/>
      <c r="MCC988" s="34"/>
      <c r="MCJ988" s="35"/>
      <c r="MCK988" s="34"/>
      <c r="MCR988" s="35"/>
      <c r="MCS988" s="34"/>
      <c r="MCZ988" s="35"/>
      <c r="MDA988" s="34"/>
      <c r="MDH988" s="35"/>
      <c r="MDI988" s="34"/>
      <c r="MDP988" s="35"/>
      <c r="MDQ988" s="34"/>
      <c r="MDX988" s="35"/>
      <c r="MDY988" s="34"/>
      <c r="MEF988" s="35"/>
      <c r="MEG988" s="34"/>
      <c r="MEN988" s="35"/>
      <c r="MEO988" s="34"/>
      <c r="MEV988" s="35"/>
      <c r="MEW988" s="34"/>
      <c r="MFD988" s="35"/>
      <c r="MFE988" s="34"/>
      <c r="MFL988" s="35"/>
      <c r="MFM988" s="34"/>
      <c r="MFT988" s="35"/>
      <c r="MFU988" s="34"/>
      <c r="MGB988" s="35"/>
      <c r="MGC988" s="34"/>
      <c r="MGJ988" s="35"/>
      <c r="MGK988" s="34"/>
      <c r="MGR988" s="35"/>
      <c r="MGS988" s="34"/>
      <c r="MGZ988" s="35"/>
      <c r="MHA988" s="34"/>
      <c r="MHH988" s="35"/>
      <c r="MHI988" s="34"/>
      <c r="MHP988" s="35"/>
      <c r="MHQ988" s="34"/>
      <c r="MHX988" s="35"/>
      <c r="MHY988" s="34"/>
      <c r="MIF988" s="35"/>
      <c r="MIG988" s="34"/>
      <c r="MIN988" s="35"/>
      <c r="MIO988" s="34"/>
      <c r="MIV988" s="35"/>
      <c r="MIW988" s="34"/>
      <c r="MJD988" s="35"/>
      <c r="MJE988" s="34"/>
      <c r="MJL988" s="35"/>
      <c r="MJM988" s="34"/>
      <c r="MJT988" s="35"/>
      <c r="MJU988" s="34"/>
      <c r="MKB988" s="35"/>
      <c r="MKC988" s="34"/>
      <c r="MKJ988" s="35"/>
      <c r="MKK988" s="34"/>
      <c r="MKR988" s="35"/>
      <c r="MKS988" s="34"/>
      <c r="MKZ988" s="35"/>
      <c r="MLA988" s="34"/>
      <c r="MLH988" s="35"/>
      <c r="MLI988" s="34"/>
      <c r="MLP988" s="35"/>
      <c r="MLQ988" s="34"/>
      <c r="MLX988" s="35"/>
      <c r="MLY988" s="34"/>
      <c r="MMF988" s="35"/>
      <c r="MMG988" s="34"/>
      <c r="MMN988" s="35"/>
      <c r="MMO988" s="34"/>
      <c r="MMV988" s="35"/>
      <c r="MMW988" s="34"/>
      <c r="MND988" s="35"/>
      <c r="MNE988" s="34"/>
      <c r="MNL988" s="35"/>
      <c r="MNM988" s="34"/>
      <c r="MNT988" s="35"/>
      <c r="MNU988" s="34"/>
      <c r="MOB988" s="35"/>
      <c r="MOC988" s="34"/>
      <c r="MOJ988" s="35"/>
      <c r="MOK988" s="34"/>
      <c r="MOR988" s="35"/>
      <c r="MOS988" s="34"/>
      <c r="MOZ988" s="35"/>
      <c r="MPA988" s="34"/>
      <c r="MPH988" s="35"/>
      <c r="MPI988" s="34"/>
      <c r="MPP988" s="35"/>
      <c r="MPQ988" s="34"/>
      <c r="MPX988" s="35"/>
      <c r="MPY988" s="34"/>
      <c r="MQF988" s="35"/>
      <c r="MQG988" s="34"/>
      <c r="MQN988" s="35"/>
      <c r="MQO988" s="34"/>
      <c r="MQV988" s="35"/>
      <c r="MQW988" s="34"/>
      <c r="MRD988" s="35"/>
      <c r="MRE988" s="34"/>
      <c r="MRL988" s="35"/>
      <c r="MRM988" s="34"/>
      <c r="MRT988" s="35"/>
      <c r="MRU988" s="34"/>
      <c r="MSB988" s="35"/>
      <c r="MSC988" s="34"/>
      <c r="MSJ988" s="35"/>
      <c r="MSK988" s="34"/>
      <c r="MSR988" s="35"/>
      <c r="MSS988" s="34"/>
      <c r="MSZ988" s="35"/>
      <c r="MTA988" s="34"/>
      <c r="MTH988" s="35"/>
      <c r="MTI988" s="34"/>
      <c r="MTP988" s="35"/>
      <c r="MTQ988" s="34"/>
      <c r="MTX988" s="35"/>
      <c r="MTY988" s="34"/>
      <c r="MUF988" s="35"/>
      <c r="MUG988" s="34"/>
      <c r="MUN988" s="35"/>
      <c r="MUO988" s="34"/>
      <c r="MUV988" s="35"/>
      <c r="MUW988" s="34"/>
      <c r="MVD988" s="35"/>
      <c r="MVE988" s="34"/>
      <c r="MVL988" s="35"/>
      <c r="MVM988" s="34"/>
      <c r="MVT988" s="35"/>
      <c r="MVU988" s="34"/>
      <c r="MWB988" s="35"/>
      <c r="MWC988" s="34"/>
      <c r="MWJ988" s="35"/>
      <c r="MWK988" s="34"/>
      <c r="MWR988" s="35"/>
      <c r="MWS988" s="34"/>
      <c r="MWZ988" s="35"/>
      <c r="MXA988" s="34"/>
      <c r="MXH988" s="35"/>
      <c r="MXI988" s="34"/>
      <c r="MXP988" s="35"/>
      <c r="MXQ988" s="34"/>
      <c r="MXX988" s="35"/>
      <c r="MXY988" s="34"/>
      <c r="MYF988" s="35"/>
      <c r="MYG988" s="34"/>
      <c r="MYN988" s="35"/>
      <c r="MYO988" s="34"/>
      <c r="MYV988" s="35"/>
      <c r="MYW988" s="34"/>
      <c r="MZD988" s="35"/>
      <c r="MZE988" s="34"/>
      <c r="MZL988" s="35"/>
      <c r="MZM988" s="34"/>
      <c r="MZT988" s="35"/>
      <c r="MZU988" s="34"/>
      <c r="NAB988" s="35"/>
      <c r="NAC988" s="34"/>
      <c r="NAJ988" s="35"/>
      <c r="NAK988" s="34"/>
      <c r="NAR988" s="35"/>
      <c r="NAS988" s="34"/>
      <c r="NAZ988" s="35"/>
      <c r="NBA988" s="34"/>
      <c r="NBH988" s="35"/>
      <c r="NBI988" s="34"/>
      <c r="NBP988" s="35"/>
      <c r="NBQ988" s="34"/>
      <c r="NBX988" s="35"/>
      <c r="NBY988" s="34"/>
      <c r="NCF988" s="35"/>
      <c r="NCG988" s="34"/>
      <c r="NCN988" s="35"/>
      <c r="NCO988" s="34"/>
      <c r="NCV988" s="35"/>
      <c r="NCW988" s="34"/>
      <c r="NDD988" s="35"/>
      <c r="NDE988" s="34"/>
      <c r="NDL988" s="35"/>
      <c r="NDM988" s="34"/>
      <c r="NDT988" s="35"/>
      <c r="NDU988" s="34"/>
      <c r="NEB988" s="35"/>
      <c r="NEC988" s="34"/>
      <c r="NEJ988" s="35"/>
      <c r="NEK988" s="34"/>
      <c r="NER988" s="35"/>
      <c r="NES988" s="34"/>
      <c r="NEZ988" s="35"/>
      <c r="NFA988" s="34"/>
      <c r="NFH988" s="35"/>
      <c r="NFI988" s="34"/>
      <c r="NFP988" s="35"/>
      <c r="NFQ988" s="34"/>
      <c r="NFX988" s="35"/>
      <c r="NFY988" s="34"/>
      <c r="NGF988" s="35"/>
      <c r="NGG988" s="34"/>
      <c r="NGN988" s="35"/>
      <c r="NGO988" s="34"/>
      <c r="NGV988" s="35"/>
      <c r="NGW988" s="34"/>
      <c r="NHD988" s="35"/>
      <c r="NHE988" s="34"/>
      <c r="NHL988" s="35"/>
      <c r="NHM988" s="34"/>
      <c r="NHT988" s="35"/>
      <c r="NHU988" s="34"/>
      <c r="NIB988" s="35"/>
      <c r="NIC988" s="34"/>
      <c r="NIJ988" s="35"/>
      <c r="NIK988" s="34"/>
      <c r="NIR988" s="35"/>
      <c r="NIS988" s="34"/>
      <c r="NIZ988" s="35"/>
      <c r="NJA988" s="34"/>
      <c r="NJH988" s="35"/>
      <c r="NJI988" s="34"/>
      <c r="NJP988" s="35"/>
      <c r="NJQ988" s="34"/>
      <c r="NJX988" s="35"/>
      <c r="NJY988" s="34"/>
      <c r="NKF988" s="35"/>
      <c r="NKG988" s="34"/>
      <c r="NKN988" s="35"/>
      <c r="NKO988" s="34"/>
      <c r="NKV988" s="35"/>
      <c r="NKW988" s="34"/>
      <c r="NLD988" s="35"/>
      <c r="NLE988" s="34"/>
      <c r="NLL988" s="35"/>
      <c r="NLM988" s="34"/>
      <c r="NLT988" s="35"/>
      <c r="NLU988" s="34"/>
      <c r="NMB988" s="35"/>
      <c r="NMC988" s="34"/>
      <c r="NMJ988" s="35"/>
      <c r="NMK988" s="34"/>
      <c r="NMR988" s="35"/>
      <c r="NMS988" s="34"/>
      <c r="NMZ988" s="35"/>
      <c r="NNA988" s="34"/>
      <c r="NNH988" s="35"/>
      <c r="NNI988" s="34"/>
      <c r="NNP988" s="35"/>
      <c r="NNQ988" s="34"/>
      <c r="NNX988" s="35"/>
      <c r="NNY988" s="34"/>
      <c r="NOF988" s="35"/>
      <c r="NOG988" s="34"/>
      <c r="NON988" s="35"/>
      <c r="NOO988" s="34"/>
      <c r="NOV988" s="35"/>
      <c r="NOW988" s="34"/>
      <c r="NPD988" s="35"/>
      <c r="NPE988" s="34"/>
      <c r="NPL988" s="35"/>
      <c r="NPM988" s="34"/>
      <c r="NPT988" s="35"/>
      <c r="NPU988" s="34"/>
      <c r="NQB988" s="35"/>
      <c r="NQC988" s="34"/>
      <c r="NQJ988" s="35"/>
      <c r="NQK988" s="34"/>
      <c r="NQR988" s="35"/>
      <c r="NQS988" s="34"/>
      <c r="NQZ988" s="35"/>
      <c r="NRA988" s="34"/>
      <c r="NRH988" s="35"/>
      <c r="NRI988" s="34"/>
      <c r="NRP988" s="35"/>
      <c r="NRQ988" s="34"/>
      <c r="NRX988" s="35"/>
      <c r="NRY988" s="34"/>
      <c r="NSF988" s="35"/>
      <c r="NSG988" s="34"/>
      <c r="NSN988" s="35"/>
      <c r="NSO988" s="34"/>
      <c r="NSV988" s="35"/>
      <c r="NSW988" s="34"/>
      <c r="NTD988" s="35"/>
      <c r="NTE988" s="34"/>
      <c r="NTL988" s="35"/>
      <c r="NTM988" s="34"/>
      <c r="NTT988" s="35"/>
      <c r="NTU988" s="34"/>
      <c r="NUB988" s="35"/>
      <c r="NUC988" s="34"/>
      <c r="NUJ988" s="35"/>
      <c r="NUK988" s="34"/>
      <c r="NUR988" s="35"/>
      <c r="NUS988" s="34"/>
      <c r="NUZ988" s="35"/>
      <c r="NVA988" s="34"/>
      <c r="NVH988" s="35"/>
      <c r="NVI988" s="34"/>
      <c r="NVP988" s="35"/>
      <c r="NVQ988" s="34"/>
      <c r="NVX988" s="35"/>
      <c r="NVY988" s="34"/>
      <c r="NWF988" s="35"/>
      <c r="NWG988" s="34"/>
      <c r="NWN988" s="35"/>
      <c r="NWO988" s="34"/>
      <c r="NWV988" s="35"/>
      <c r="NWW988" s="34"/>
      <c r="NXD988" s="35"/>
      <c r="NXE988" s="34"/>
      <c r="NXL988" s="35"/>
      <c r="NXM988" s="34"/>
      <c r="NXT988" s="35"/>
      <c r="NXU988" s="34"/>
      <c r="NYB988" s="35"/>
      <c r="NYC988" s="34"/>
      <c r="NYJ988" s="35"/>
      <c r="NYK988" s="34"/>
      <c r="NYR988" s="35"/>
      <c r="NYS988" s="34"/>
      <c r="NYZ988" s="35"/>
      <c r="NZA988" s="34"/>
      <c r="NZH988" s="35"/>
      <c r="NZI988" s="34"/>
      <c r="NZP988" s="35"/>
      <c r="NZQ988" s="34"/>
      <c r="NZX988" s="35"/>
      <c r="NZY988" s="34"/>
      <c r="OAF988" s="35"/>
      <c r="OAG988" s="34"/>
      <c r="OAN988" s="35"/>
      <c r="OAO988" s="34"/>
      <c r="OAV988" s="35"/>
      <c r="OAW988" s="34"/>
      <c r="OBD988" s="35"/>
      <c r="OBE988" s="34"/>
      <c r="OBL988" s="35"/>
      <c r="OBM988" s="34"/>
      <c r="OBT988" s="35"/>
      <c r="OBU988" s="34"/>
      <c r="OCB988" s="35"/>
      <c r="OCC988" s="34"/>
      <c r="OCJ988" s="35"/>
      <c r="OCK988" s="34"/>
      <c r="OCR988" s="35"/>
      <c r="OCS988" s="34"/>
      <c r="OCZ988" s="35"/>
      <c r="ODA988" s="34"/>
      <c r="ODH988" s="35"/>
      <c r="ODI988" s="34"/>
      <c r="ODP988" s="35"/>
      <c r="ODQ988" s="34"/>
      <c r="ODX988" s="35"/>
      <c r="ODY988" s="34"/>
      <c r="OEF988" s="35"/>
      <c r="OEG988" s="34"/>
      <c r="OEN988" s="35"/>
      <c r="OEO988" s="34"/>
      <c r="OEV988" s="35"/>
      <c r="OEW988" s="34"/>
      <c r="OFD988" s="35"/>
      <c r="OFE988" s="34"/>
      <c r="OFL988" s="35"/>
      <c r="OFM988" s="34"/>
      <c r="OFT988" s="35"/>
      <c r="OFU988" s="34"/>
      <c r="OGB988" s="35"/>
      <c r="OGC988" s="34"/>
      <c r="OGJ988" s="35"/>
      <c r="OGK988" s="34"/>
      <c r="OGR988" s="35"/>
      <c r="OGS988" s="34"/>
      <c r="OGZ988" s="35"/>
      <c r="OHA988" s="34"/>
      <c r="OHH988" s="35"/>
      <c r="OHI988" s="34"/>
      <c r="OHP988" s="35"/>
      <c r="OHQ988" s="34"/>
      <c r="OHX988" s="35"/>
      <c r="OHY988" s="34"/>
      <c r="OIF988" s="35"/>
      <c r="OIG988" s="34"/>
      <c r="OIN988" s="35"/>
      <c r="OIO988" s="34"/>
      <c r="OIV988" s="35"/>
      <c r="OIW988" s="34"/>
      <c r="OJD988" s="35"/>
      <c r="OJE988" s="34"/>
      <c r="OJL988" s="35"/>
      <c r="OJM988" s="34"/>
      <c r="OJT988" s="35"/>
      <c r="OJU988" s="34"/>
      <c r="OKB988" s="35"/>
      <c r="OKC988" s="34"/>
      <c r="OKJ988" s="35"/>
      <c r="OKK988" s="34"/>
      <c r="OKR988" s="35"/>
      <c r="OKS988" s="34"/>
      <c r="OKZ988" s="35"/>
      <c r="OLA988" s="34"/>
      <c r="OLH988" s="35"/>
      <c r="OLI988" s="34"/>
      <c r="OLP988" s="35"/>
      <c r="OLQ988" s="34"/>
      <c r="OLX988" s="35"/>
      <c r="OLY988" s="34"/>
      <c r="OMF988" s="35"/>
      <c r="OMG988" s="34"/>
      <c r="OMN988" s="35"/>
      <c r="OMO988" s="34"/>
      <c r="OMV988" s="35"/>
      <c r="OMW988" s="34"/>
      <c r="OND988" s="35"/>
      <c r="ONE988" s="34"/>
      <c r="ONL988" s="35"/>
      <c r="ONM988" s="34"/>
      <c r="ONT988" s="35"/>
      <c r="ONU988" s="34"/>
      <c r="OOB988" s="35"/>
      <c r="OOC988" s="34"/>
      <c r="OOJ988" s="35"/>
      <c r="OOK988" s="34"/>
      <c r="OOR988" s="35"/>
      <c r="OOS988" s="34"/>
      <c r="OOZ988" s="35"/>
      <c r="OPA988" s="34"/>
      <c r="OPH988" s="35"/>
      <c r="OPI988" s="34"/>
      <c r="OPP988" s="35"/>
      <c r="OPQ988" s="34"/>
      <c r="OPX988" s="35"/>
      <c r="OPY988" s="34"/>
      <c r="OQF988" s="35"/>
      <c r="OQG988" s="34"/>
      <c r="OQN988" s="35"/>
      <c r="OQO988" s="34"/>
      <c r="OQV988" s="35"/>
      <c r="OQW988" s="34"/>
      <c r="ORD988" s="35"/>
      <c r="ORE988" s="34"/>
      <c r="ORL988" s="35"/>
      <c r="ORM988" s="34"/>
      <c r="ORT988" s="35"/>
      <c r="ORU988" s="34"/>
      <c r="OSB988" s="35"/>
      <c r="OSC988" s="34"/>
      <c r="OSJ988" s="35"/>
      <c r="OSK988" s="34"/>
      <c r="OSR988" s="35"/>
      <c r="OSS988" s="34"/>
      <c r="OSZ988" s="35"/>
      <c r="OTA988" s="34"/>
      <c r="OTH988" s="35"/>
      <c r="OTI988" s="34"/>
      <c r="OTP988" s="35"/>
      <c r="OTQ988" s="34"/>
      <c r="OTX988" s="35"/>
      <c r="OTY988" s="34"/>
      <c r="OUF988" s="35"/>
      <c r="OUG988" s="34"/>
      <c r="OUN988" s="35"/>
      <c r="OUO988" s="34"/>
      <c r="OUV988" s="35"/>
      <c r="OUW988" s="34"/>
      <c r="OVD988" s="35"/>
      <c r="OVE988" s="34"/>
      <c r="OVL988" s="35"/>
      <c r="OVM988" s="34"/>
      <c r="OVT988" s="35"/>
      <c r="OVU988" s="34"/>
      <c r="OWB988" s="35"/>
      <c r="OWC988" s="34"/>
      <c r="OWJ988" s="35"/>
      <c r="OWK988" s="34"/>
      <c r="OWR988" s="35"/>
      <c r="OWS988" s="34"/>
      <c r="OWZ988" s="35"/>
      <c r="OXA988" s="34"/>
      <c r="OXH988" s="35"/>
      <c r="OXI988" s="34"/>
      <c r="OXP988" s="35"/>
      <c r="OXQ988" s="34"/>
      <c r="OXX988" s="35"/>
      <c r="OXY988" s="34"/>
      <c r="OYF988" s="35"/>
      <c r="OYG988" s="34"/>
      <c r="OYN988" s="35"/>
      <c r="OYO988" s="34"/>
      <c r="OYV988" s="35"/>
      <c r="OYW988" s="34"/>
      <c r="OZD988" s="35"/>
      <c r="OZE988" s="34"/>
      <c r="OZL988" s="35"/>
      <c r="OZM988" s="34"/>
      <c r="OZT988" s="35"/>
      <c r="OZU988" s="34"/>
      <c r="PAB988" s="35"/>
      <c r="PAC988" s="34"/>
      <c r="PAJ988" s="35"/>
      <c r="PAK988" s="34"/>
      <c r="PAR988" s="35"/>
      <c r="PAS988" s="34"/>
      <c r="PAZ988" s="35"/>
      <c r="PBA988" s="34"/>
      <c r="PBH988" s="35"/>
      <c r="PBI988" s="34"/>
      <c r="PBP988" s="35"/>
      <c r="PBQ988" s="34"/>
      <c r="PBX988" s="35"/>
      <c r="PBY988" s="34"/>
      <c r="PCF988" s="35"/>
      <c r="PCG988" s="34"/>
      <c r="PCN988" s="35"/>
      <c r="PCO988" s="34"/>
      <c r="PCV988" s="35"/>
      <c r="PCW988" s="34"/>
      <c r="PDD988" s="35"/>
      <c r="PDE988" s="34"/>
      <c r="PDL988" s="35"/>
      <c r="PDM988" s="34"/>
      <c r="PDT988" s="35"/>
      <c r="PDU988" s="34"/>
      <c r="PEB988" s="35"/>
      <c r="PEC988" s="34"/>
      <c r="PEJ988" s="35"/>
      <c r="PEK988" s="34"/>
      <c r="PER988" s="35"/>
      <c r="PES988" s="34"/>
      <c r="PEZ988" s="35"/>
      <c r="PFA988" s="34"/>
      <c r="PFH988" s="35"/>
      <c r="PFI988" s="34"/>
      <c r="PFP988" s="35"/>
      <c r="PFQ988" s="34"/>
      <c r="PFX988" s="35"/>
      <c r="PFY988" s="34"/>
      <c r="PGF988" s="35"/>
      <c r="PGG988" s="34"/>
      <c r="PGN988" s="35"/>
      <c r="PGO988" s="34"/>
      <c r="PGV988" s="35"/>
      <c r="PGW988" s="34"/>
      <c r="PHD988" s="35"/>
      <c r="PHE988" s="34"/>
      <c r="PHL988" s="35"/>
      <c r="PHM988" s="34"/>
      <c r="PHT988" s="35"/>
      <c r="PHU988" s="34"/>
      <c r="PIB988" s="35"/>
      <c r="PIC988" s="34"/>
      <c r="PIJ988" s="35"/>
      <c r="PIK988" s="34"/>
      <c r="PIR988" s="35"/>
      <c r="PIS988" s="34"/>
      <c r="PIZ988" s="35"/>
      <c r="PJA988" s="34"/>
      <c r="PJH988" s="35"/>
      <c r="PJI988" s="34"/>
      <c r="PJP988" s="35"/>
      <c r="PJQ988" s="34"/>
      <c r="PJX988" s="35"/>
      <c r="PJY988" s="34"/>
      <c r="PKF988" s="35"/>
      <c r="PKG988" s="34"/>
      <c r="PKN988" s="35"/>
      <c r="PKO988" s="34"/>
      <c r="PKV988" s="35"/>
      <c r="PKW988" s="34"/>
      <c r="PLD988" s="35"/>
      <c r="PLE988" s="34"/>
      <c r="PLL988" s="35"/>
      <c r="PLM988" s="34"/>
      <c r="PLT988" s="35"/>
      <c r="PLU988" s="34"/>
      <c r="PMB988" s="35"/>
      <c r="PMC988" s="34"/>
      <c r="PMJ988" s="35"/>
      <c r="PMK988" s="34"/>
      <c r="PMR988" s="35"/>
      <c r="PMS988" s="34"/>
      <c r="PMZ988" s="35"/>
      <c r="PNA988" s="34"/>
      <c r="PNH988" s="35"/>
      <c r="PNI988" s="34"/>
      <c r="PNP988" s="35"/>
      <c r="PNQ988" s="34"/>
      <c r="PNX988" s="35"/>
      <c r="PNY988" s="34"/>
      <c r="POF988" s="35"/>
      <c r="POG988" s="34"/>
      <c r="PON988" s="35"/>
      <c r="POO988" s="34"/>
      <c r="POV988" s="35"/>
      <c r="POW988" s="34"/>
      <c r="PPD988" s="35"/>
      <c r="PPE988" s="34"/>
      <c r="PPL988" s="35"/>
      <c r="PPM988" s="34"/>
      <c r="PPT988" s="35"/>
      <c r="PPU988" s="34"/>
      <c r="PQB988" s="35"/>
      <c r="PQC988" s="34"/>
      <c r="PQJ988" s="35"/>
      <c r="PQK988" s="34"/>
      <c r="PQR988" s="35"/>
      <c r="PQS988" s="34"/>
      <c r="PQZ988" s="35"/>
      <c r="PRA988" s="34"/>
      <c r="PRH988" s="35"/>
      <c r="PRI988" s="34"/>
      <c r="PRP988" s="35"/>
      <c r="PRQ988" s="34"/>
      <c r="PRX988" s="35"/>
      <c r="PRY988" s="34"/>
      <c r="PSF988" s="35"/>
      <c r="PSG988" s="34"/>
      <c r="PSN988" s="35"/>
      <c r="PSO988" s="34"/>
      <c r="PSV988" s="35"/>
      <c r="PSW988" s="34"/>
      <c r="PTD988" s="35"/>
      <c r="PTE988" s="34"/>
      <c r="PTL988" s="35"/>
      <c r="PTM988" s="34"/>
      <c r="PTT988" s="35"/>
      <c r="PTU988" s="34"/>
      <c r="PUB988" s="35"/>
      <c r="PUC988" s="34"/>
      <c r="PUJ988" s="35"/>
      <c r="PUK988" s="34"/>
      <c r="PUR988" s="35"/>
      <c r="PUS988" s="34"/>
      <c r="PUZ988" s="35"/>
      <c r="PVA988" s="34"/>
      <c r="PVH988" s="35"/>
      <c r="PVI988" s="34"/>
      <c r="PVP988" s="35"/>
      <c r="PVQ988" s="34"/>
      <c r="PVX988" s="35"/>
      <c r="PVY988" s="34"/>
      <c r="PWF988" s="35"/>
      <c r="PWG988" s="34"/>
      <c r="PWN988" s="35"/>
      <c r="PWO988" s="34"/>
      <c r="PWV988" s="35"/>
      <c r="PWW988" s="34"/>
      <c r="PXD988" s="35"/>
      <c r="PXE988" s="34"/>
      <c r="PXL988" s="35"/>
      <c r="PXM988" s="34"/>
      <c r="PXT988" s="35"/>
      <c r="PXU988" s="34"/>
      <c r="PYB988" s="35"/>
      <c r="PYC988" s="34"/>
      <c r="PYJ988" s="35"/>
      <c r="PYK988" s="34"/>
      <c r="PYR988" s="35"/>
      <c r="PYS988" s="34"/>
      <c r="PYZ988" s="35"/>
      <c r="PZA988" s="34"/>
      <c r="PZH988" s="35"/>
      <c r="PZI988" s="34"/>
      <c r="PZP988" s="35"/>
      <c r="PZQ988" s="34"/>
      <c r="PZX988" s="35"/>
      <c r="PZY988" s="34"/>
      <c r="QAF988" s="35"/>
      <c r="QAG988" s="34"/>
      <c r="QAN988" s="35"/>
      <c r="QAO988" s="34"/>
      <c r="QAV988" s="35"/>
      <c r="QAW988" s="34"/>
      <c r="QBD988" s="35"/>
      <c r="QBE988" s="34"/>
      <c r="QBL988" s="35"/>
      <c r="QBM988" s="34"/>
      <c r="QBT988" s="35"/>
      <c r="QBU988" s="34"/>
      <c r="QCB988" s="35"/>
      <c r="QCC988" s="34"/>
      <c r="QCJ988" s="35"/>
      <c r="QCK988" s="34"/>
      <c r="QCR988" s="35"/>
      <c r="QCS988" s="34"/>
      <c r="QCZ988" s="35"/>
      <c r="QDA988" s="34"/>
      <c r="QDH988" s="35"/>
      <c r="QDI988" s="34"/>
      <c r="QDP988" s="35"/>
      <c r="QDQ988" s="34"/>
      <c r="QDX988" s="35"/>
      <c r="QDY988" s="34"/>
      <c r="QEF988" s="35"/>
      <c r="QEG988" s="34"/>
      <c r="QEN988" s="35"/>
      <c r="QEO988" s="34"/>
      <c r="QEV988" s="35"/>
      <c r="QEW988" s="34"/>
      <c r="QFD988" s="35"/>
      <c r="QFE988" s="34"/>
      <c r="QFL988" s="35"/>
      <c r="QFM988" s="34"/>
      <c r="QFT988" s="35"/>
      <c r="QFU988" s="34"/>
      <c r="QGB988" s="35"/>
      <c r="QGC988" s="34"/>
      <c r="QGJ988" s="35"/>
      <c r="QGK988" s="34"/>
      <c r="QGR988" s="35"/>
      <c r="QGS988" s="34"/>
      <c r="QGZ988" s="35"/>
      <c r="QHA988" s="34"/>
      <c r="QHH988" s="35"/>
      <c r="QHI988" s="34"/>
      <c r="QHP988" s="35"/>
      <c r="QHQ988" s="34"/>
      <c r="QHX988" s="35"/>
      <c r="QHY988" s="34"/>
      <c r="QIF988" s="35"/>
      <c r="QIG988" s="34"/>
      <c r="QIN988" s="35"/>
      <c r="QIO988" s="34"/>
      <c r="QIV988" s="35"/>
      <c r="QIW988" s="34"/>
      <c r="QJD988" s="35"/>
      <c r="QJE988" s="34"/>
      <c r="QJL988" s="35"/>
      <c r="QJM988" s="34"/>
      <c r="QJT988" s="35"/>
      <c r="QJU988" s="34"/>
      <c r="QKB988" s="35"/>
      <c r="QKC988" s="34"/>
      <c r="QKJ988" s="35"/>
      <c r="QKK988" s="34"/>
      <c r="QKR988" s="35"/>
      <c r="QKS988" s="34"/>
      <c r="QKZ988" s="35"/>
      <c r="QLA988" s="34"/>
      <c r="QLH988" s="35"/>
      <c r="QLI988" s="34"/>
      <c r="QLP988" s="35"/>
      <c r="QLQ988" s="34"/>
      <c r="QLX988" s="35"/>
      <c r="QLY988" s="34"/>
      <c r="QMF988" s="35"/>
      <c r="QMG988" s="34"/>
      <c r="QMN988" s="35"/>
      <c r="QMO988" s="34"/>
      <c r="QMV988" s="35"/>
      <c r="QMW988" s="34"/>
      <c r="QND988" s="35"/>
      <c r="QNE988" s="34"/>
      <c r="QNL988" s="35"/>
      <c r="QNM988" s="34"/>
      <c r="QNT988" s="35"/>
      <c r="QNU988" s="34"/>
      <c r="QOB988" s="35"/>
      <c r="QOC988" s="34"/>
      <c r="QOJ988" s="35"/>
      <c r="QOK988" s="34"/>
      <c r="QOR988" s="35"/>
      <c r="QOS988" s="34"/>
      <c r="QOZ988" s="35"/>
      <c r="QPA988" s="34"/>
      <c r="QPH988" s="35"/>
      <c r="QPI988" s="34"/>
      <c r="QPP988" s="35"/>
      <c r="QPQ988" s="34"/>
      <c r="QPX988" s="35"/>
      <c r="QPY988" s="34"/>
      <c r="QQF988" s="35"/>
      <c r="QQG988" s="34"/>
      <c r="QQN988" s="35"/>
      <c r="QQO988" s="34"/>
      <c r="QQV988" s="35"/>
      <c r="QQW988" s="34"/>
      <c r="QRD988" s="35"/>
      <c r="QRE988" s="34"/>
      <c r="QRL988" s="35"/>
      <c r="QRM988" s="34"/>
      <c r="QRT988" s="35"/>
      <c r="QRU988" s="34"/>
      <c r="QSB988" s="35"/>
      <c r="QSC988" s="34"/>
      <c r="QSJ988" s="35"/>
      <c r="QSK988" s="34"/>
      <c r="QSR988" s="35"/>
      <c r="QSS988" s="34"/>
      <c r="QSZ988" s="35"/>
      <c r="QTA988" s="34"/>
      <c r="QTH988" s="35"/>
      <c r="QTI988" s="34"/>
      <c r="QTP988" s="35"/>
      <c r="QTQ988" s="34"/>
      <c r="QTX988" s="35"/>
      <c r="QTY988" s="34"/>
      <c r="QUF988" s="35"/>
      <c r="QUG988" s="34"/>
      <c r="QUN988" s="35"/>
      <c r="QUO988" s="34"/>
      <c r="QUV988" s="35"/>
      <c r="QUW988" s="34"/>
      <c r="QVD988" s="35"/>
      <c r="QVE988" s="34"/>
      <c r="QVL988" s="35"/>
      <c r="QVM988" s="34"/>
      <c r="QVT988" s="35"/>
      <c r="QVU988" s="34"/>
      <c r="QWB988" s="35"/>
      <c r="QWC988" s="34"/>
      <c r="QWJ988" s="35"/>
      <c r="QWK988" s="34"/>
      <c r="QWR988" s="35"/>
      <c r="QWS988" s="34"/>
      <c r="QWZ988" s="35"/>
      <c r="QXA988" s="34"/>
      <c r="QXH988" s="35"/>
      <c r="QXI988" s="34"/>
      <c r="QXP988" s="35"/>
      <c r="QXQ988" s="34"/>
      <c r="QXX988" s="35"/>
      <c r="QXY988" s="34"/>
      <c r="QYF988" s="35"/>
      <c r="QYG988" s="34"/>
      <c r="QYN988" s="35"/>
      <c r="QYO988" s="34"/>
      <c r="QYV988" s="35"/>
      <c r="QYW988" s="34"/>
      <c r="QZD988" s="35"/>
      <c r="QZE988" s="34"/>
      <c r="QZL988" s="35"/>
      <c r="QZM988" s="34"/>
      <c r="QZT988" s="35"/>
      <c r="QZU988" s="34"/>
      <c r="RAB988" s="35"/>
      <c r="RAC988" s="34"/>
      <c r="RAJ988" s="35"/>
      <c r="RAK988" s="34"/>
      <c r="RAR988" s="35"/>
      <c r="RAS988" s="34"/>
      <c r="RAZ988" s="35"/>
      <c r="RBA988" s="34"/>
      <c r="RBH988" s="35"/>
      <c r="RBI988" s="34"/>
      <c r="RBP988" s="35"/>
      <c r="RBQ988" s="34"/>
      <c r="RBX988" s="35"/>
      <c r="RBY988" s="34"/>
      <c r="RCF988" s="35"/>
      <c r="RCG988" s="34"/>
      <c r="RCN988" s="35"/>
      <c r="RCO988" s="34"/>
      <c r="RCV988" s="35"/>
      <c r="RCW988" s="34"/>
      <c r="RDD988" s="35"/>
      <c r="RDE988" s="34"/>
      <c r="RDL988" s="35"/>
      <c r="RDM988" s="34"/>
      <c r="RDT988" s="35"/>
      <c r="RDU988" s="34"/>
      <c r="REB988" s="35"/>
      <c r="REC988" s="34"/>
      <c r="REJ988" s="35"/>
      <c r="REK988" s="34"/>
      <c r="RER988" s="35"/>
      <c r="RES988" s="34"/>
      <c r="REZ988" s="35"/>
      <c r="RFA988" s="34"/>
      <c r="RFH988" s="35"/>
      <c r="RFI988" s="34"/>
      <c r="RFP988" s="35"/>
      <c r="RFQ988" s="34"/>
      <c r="RFX988" s="35"/>
      <c r="RFY988" s="34"/>
      <c r="RGF988" s="35"/>
      <c r="RGG988" s="34"/>
      <c r="RGN988" s="35"/>
      <c r="RGO988" s="34"/>
      <c r="RGV988" s="35"/>
      <c r="RGW988" s="34"/>
      <c r="RHD988" s="35"/>
      <c r="RHE988" s="34"/>
      <c r="RHL988" s="35"/>
      <c r="RHM988" s="34"/>
      <c r="RHT988" s="35"/>
      <c r="RHU988" s="34"/>
      <c r="RIB988" s="35"/>
      <c r="RIC988" s="34"/>
      <c r="RIJ988" s="35"/>
      <c r="RIK988" s="34"/>
      <c r="RIR988" s="35"/>
      <c r="RIS988" s="34"/>
      <c r="RIZ988" s="35"/>
      <c r="RJA988" s="34"/>
      <c r="RJH988" s="35"/>
      <c r="RJI988" s="34"/>
      <c r="RJP988" s="35"/>
      <c r="RJQ988" s="34"/>
      <c r="RJX988" s="35"/>
      <c r="RJY988" s="34"/>
      <c r="RKF988" s="35"/>
      <c r="RKG988" s="34"/>
      <c r="RKN988" s="35"/>
      <c r="RKO988" s="34"/>
      <c r="RKV988" s="35"/>
      <c r="RKW988" s="34"/>
      <c r="RLD988" s="35"/>
      <c r="RLE988" s="34"/>
      <c r="RLL988" s="35"/>
      <c r="RLM988" s="34"/>
      <c r="RLT988" s="35"/>
      <c r="RLU988" s="34"/>
      <c r="RMB988" s="35"/>
      <c r="RMC988" s="34"/>
      <c r="RMJ988" s="35"/>
      <c r="RMK988" s="34"/>
      <c r="RMR988" s="35"/>
      <c r="RMS988" s="34"/>
      <c r="RMZ988" s="35"/>
      <c r="RNA988" s="34"/>
      <c r="RNH988" s="35"/>
      <c r="RNI988" s="34"/>
      <c r="RNP988" s="35"/>
      <c r="RNQ988" s="34"/>
      <c r="RNX988" s="35"/>
      <c r="RNY988" s="34"/>
      <c r="ROF988" s="35"/>
      <c r="ROG988" s="34"/>
      <c r="RON988" s="35"/>
      <c r="ROO988" s="34"/>
      <c r="ROV988" s="35"/>
      <c r="ROW988" s="34"/>
      <c r="RPD988" s="35"/>
      <c r="RPE988" s="34"/>
      <c r="RPL988" s="35"/>
      <c r="RPM988" s="34"/>
      <c r="RPT988" s="35"/>
      <c r="RPU988" s="34"/>
      <c r="RQB988" s="35"/>
      <c r="RQC988" s="34"/>
      <c r="RQJ988" s="35"/>
      <c r="RQK988" s="34"/>
      <c r="RQR988" s="35"/>
      <c r="RQS988" s="34"/>
      <c r="RQZ988" s="35"/>
      <c r="RRA988" s="34"/>
      <c r="RRH988" s="35"/>
      <c r="RRI988" s="34"/>
      <c r="RRP988" s="35"/>
      <c r="RRQ988" s="34"/>
      <c r="RRX988" s="35"/>
      <c r="RRY988" s="34"/>
      <c r="RSF988" s="35"/>
      <c r="RSG988" s="34"/>
      <c r="RSN988" s="35"/>
      <c r="RSO988" s="34"/>
      <c r="RSV988" s="35"/>
      <c r="RSW988" s="34"/>
      <c r="RTD988" s="35"/>
      <c r="RTE988" s="34"/>
      <c r="RTL988" s="35"/>
      <c r="RTM988" s="34"/>
      <c r="RTT988" s="35"/>
      <c r="RTU988" s="34"/>
      <c r="RUB988" s="35"/>
      <c r="RUC988" s="34"/>
      <c r="RUJ988" s="35"/>
      <c r="RUK988" s="34"/>
      <c r="RUR988" s="35"/>
      <c r="RUS988" s="34"/>
      <c r="RUZ988" s="35"/>
      <c r="RVA988" s="34"/>
      <c r="RVH988" s="35"/>
      <c r="RVI988" s="34"/>
      <c r="RVP988" s="35"/>
      <c r="RVQ988" s="34"/>
      <c r="RVX988" s="35"/>
      <c r="RVY988" s="34"/>
      <c r="RWF988" s="35"/>
      <c r="RWG988" s="34"/>
      <c r="RWN988" s="35"/>
      <c r="RWO988" s="34"/>
      <c r="RWV988" s="35"/>
      <c r="RWW988" s="34"/>
      <c r="RXD988" s="35"/>
      <c r="RXE988" s="34"/>
      <c r="RXL988" s="35"/>
      <c r="RXM988" s="34"/>
      <c r="RXT988" s="35"/>
      <c r="RXU988" s="34"/>
      <c r="RYB988" s="35"/>
      <c r="RYC988" s="34"/>
      <c r="RYJ988" s="35"/>
      <c r="RYK988" s="34"/>
      <c r="RYR988" s="35"/>
      <c r="RYS988" s="34"/>
      <c r="RYZ988" s="35"/>
      <c r="RZA988" s="34"/>
      <c r="RZH988" s="35"/>
      <c r="RZI988" s="34"/>
      <c r="RZP988" s="35"/>
      <c r="RZQ988" s="34"/>
      <c r="RZX988" s="35"/>
      <c r="RZY988" s="34"/>
      <c r="SAF988" s="35"/>
      <c r="SAG988" s="34"/>
      <c r="SAN988" s="35"/>
      <c r="SAO988" s="34"/>
      <c r="SAV988" s="35"/>
      <c r="SAW988" s="34"/>
      <c r="SBD988" s="35"/>
      <c r="SBE988" s="34"/>
      <c r="SBL988" s="35"/>
      <c r="SBM988" s="34"/>
      <c r="SBT988" s="35"/>
      <c r="SBU988" s="34"/>
      <c r="SCB988" s="35"/>
      <c r="SCC988" s="34"/>
      <c r="SCJ988" s="35"/>
      <c r="SCK988" s="34"/>
      <c r="SCR988" s="35"/>
      <c r="SCS988" s="34"/>
      <c r="SCZ988" s="35"/>
      <c r="SDA988" s="34"/>
      <c r="SDH988" s="35"/>
      <c r="SDI988" s="34"/>
      <c r="SDP988" s="35"/>
      <c r="SDQ988" s="34"/>
      <c r="SDX988" s="35"/>
      <c r="SDY988" s="34"/>
      <c r="SEF988" s="35"/>
      <c r="SEG988" s="34"/>
      <c r="SEN988" s="35"/>
      <c r="SEO988" s="34"/>
      <c r="SEV988" s="35"/>
      <c r="SEW988" s="34"/>
      <c r="SFD988" s="35"/>
      <c r="SFE988" s="34"/>
      <c r="SFL988" s="35"/>
      <c r="SFM988" s="34"/>
      <c r="SFT988" s="35"/>
      <c r="SFU988" s="34"/>
      <c r="SGB988" s="35"/>
      <c r="SGC988" s="34"/>
      <c r="SGJ988" s="35"/>
      <c r="SGK988" s="34"/>
      <c r="SGR988" s="35"/>
      <c r="SGS988" s="34"/>
      <c r="SGZ988" s="35"/>
      <c r="SHA988" s="34"/>
      <c r="SHH988" s="35"/>
      <c r="SHI988" s="34"/>
      <c r="SHP988" s="35"/>
      <c r="SHQ988" s="34"/>
      <c r="SHX988" s="35"/>
      <c r="SHY988" s="34"/>
      <c r="SIF988" s="35"/>
      <c r="SIG988" s="34"/>
      <c r="SIN988" s="35"/>
      <c r="SIO988" s="34"/>
      <c r="SIV988" s="35"/>
      <c r="SIW988" s="34"/>
      <c r="SJD988" s="35"/>
      <c r="SJE988" s="34"/>
      <c r="SJL988" s="35"/>
      <c r="SJM988" s="34"/>
      <c r="SJT988" s="35"/>
      <c r="SJU988" s="34"/>
      <c r="SKB988" s="35"/>
      <c r="SKC988" s="34"/>
      <c r="SKJ988" s="35"/>
      <c r="SKK988" s="34"/>
      <c r="SKR988" s="35"/>
      <c r="SKS988" s="34"/>
      <c r="SKZ988" s="35"/>
      <c r="SLA988" s="34"/>
      <c r="SLH988" s="35"/>
      <c r="SLI988" s="34"/>
      <c r="SLP988" s="35"/>
      <c r="SLQ988" s="34"/>
      <c r="SLX988" s="35"/>
      <c r="SLY988" s="34"/>
      <c r="SMF988" s="35"/>
      <c r="SMG988" s="34"/>
      <c r="SMN988" s="35"/>
      <c r="SMO988" s="34"/>
      <c r="SMV988" s="35"/>
      <c r="SMW988" s="34"/>
      <c r="SND988" s="35"/>
      <c r="SNE988" s="34"/>
      <c r="SNL988" s="35"/>
      <c r="SNM988" s="34"/>
      <c r="SNT988" s="35"/>
      <c r="SNU988" s="34"/>
      <c r="SOB988" s="35"/>
      <c r="SOC988" s="34"/>
      <c r="SOJ988" s="35"/>
      <c r="SOK988" s="34"/>
      <c r="SOR988" s="35"/>
      <c r="SOS988" s="34"/>
      <c r="SOZ988" s="35"/>
      <c r="SPA988" s="34"/>
      <c r="SPH988" s="35"/>
      <c r="SPI988" s="34"/>
      <c r="SPP988" s="35"/>
      <c r="SPQ988" s="34"/>
      <c r="SPX988" s="35"/>
      <c r="SPY988" s="34"/>
      <c r="SQF988" s="35"/>
      <c r="SQG988" s="34"/>
      <c r="SQN988" s="35"/>
      <c r="SQO988" s="34"/>
      <c r="SQV988" s="35"/>
      <c r="SQW988" s="34"/>
      <c r="SRD988" s="35"/>
      <c r="SRE988" s="34"/>
      <c r="SRL988" s="35"/>
      <c r="SRM988" s="34"/>
      <c r="SRT988" s="35"/>
      <c r="SRU988" s="34"/>
      <c r="SSB988" s="35"/>
      <c r="SSC988" s="34"/>
      <c r="SSJ988" s="35"/>
      <c r="SSK988" s="34"/>
      <c r="SSR988" s="35"/>
      <c r="SSS988" s="34"/>
      <c r="SSZ988" s="35"/>
      <c r="STA988" s="34"/>
      <c r="STH988" s="35"/>
      <c r="STI988" s="34"/>
      <c r="STP988" s="35"/>
      <c r="STQ988" s="34"/>
      <c r="STX988" s="35"/>
      <c r="STY988" s="34"/>
      <c r="SUF988" s="35"/>
      <c r="SUG988" s="34"/>
      <c r="SUN988" s="35"/>
      <c r="SUO988" s="34"/>
      <c r="SUV988" s="35"/>
      <c r="SUW988" s="34"/>
      <c r="SVD988" s="35"/>
      <c r="SVE988" s="34"/>
      <c r="SVL988" s="35"/>
      <c r="SVM988" s="34"/>
      <c r="SVT988" s="35"/>
      <c r="SVU988" s="34"/>
      <c r="SWB988" s="35"/>
      <c r="SWC988" s="34"/>
      <c r="SWJ988" s="35"/>
      <c r="SWK988" s="34"/>
      <c r="SWR988" s="35"/>
      <c r="SWS988" s="34"/>
      <c r="SWZ988" s="35"/>
      <c r="SXA988" s="34"/>
      <c r="SXH988" s="35"/>
      <c r="SXI988" s="34"/>
      <c r="SXP988" s="35"/>
      <c r="SXQ988" s="34"/>
      <c r="SXX988" s="35"/>
      <c r="SXY988" s="34"/>
      <c r="SYF988" s="35"/>
      <c r="SYG988" s="34"/>
      <c r="SYN988" s="35"/>
      <c r="SYO988" s="34"/>
      <c r="SYV988" s="35"/>
      <c r="SYW988" s="34"/>
      <c r="SZD988" s="35"/>
      <c r="SZE988" s="34"/>
      <c r="SZL988" s="35"/>
      <c r="SZM988" s="34"/>
      <c r="SZT988" s="35"/>
      <c r="SZU988" s="34"/>
      <c r="TAB988" s="35"/>
      <c r="TAC988" s="34"/>
      <c r="TAJ988" s="35"/>
      <c r="TAK988" s="34"/>
      <c r="TAR988" s="35"/>
      <c r="TAS988" s="34"/>
      <c r="TAZ988" s="35"/>
      <c r="TBA988" s="34"/>
      <c r="TBH988" s="35"/>
      <c r="TBI988" s="34"/>
      <c r="TBP988" s="35"/>
      <c r="TBQ988" s="34"/>
      <c r="TBX988" s="35"/>
      <c r="TBY988" s="34"/>
      <c r="TCF988" s="35"/>
      <c r="TCG988" s="34"/>
      <c r="TCN988" s="35"/>
      <c r="TCO988" s="34"/>
      <c r="TCV988" s="35"/>
      <c r="TCW988" s="34"/>
      <c r="TDD988" s="35"/>
      <c r="TDE988" s="34"/>
      <c r="TDL988" s="35"/>
      <c r="TDM988" s="34"/>
      <c r="TDT988" s="35"/>
      <c r="TDU988" s="34"/>
      <c r="TEB988" s="35"/>
      <c r="TEC988" s="34"/>
      <c r="TEJ988" s="35"/>
      <c r="TEK988" s="34"/>
      <c r="TER988" s="35"/>
      <c r="TES988" s="34"/>
      <c r="TEZ988" s="35"/>
      <c r="TFA988" s="34"/>
      <c r="TFH988" s="35"/>
      <c r="TFI988" s="34"/>
      <c r="TFP988" s="35"/>
      <c r="TFQ988" s="34"/>
      <c r="TFX988" s="35"/>
      <c r="TFY988" s="34"/>
      <c r="TGF988" s="35"/>
      <c r="TGG988" s="34"/>
      <c r="TGN988" s="35"/>
      <c r="TGO988" s="34"/>
      <c r="TGV988" s="35"/>
      <c r="TGW988" s="34"/>
      <c r="THD988" s="35"/>
      <c r="THE988" s="34"/>
      <c r="THL988" s="35"/>
      <c r="THM988" s="34"/>
      <c r="THT988" s="35"/>
      <c r="THU988" s="34"/>
      <c r="TIB988" s="35"/>
      <c r="TIC988" s="34"/>
      <c r="TIJ988" s="35"/>
      <c r="TIK988" s="34"/>
      <c r="TIR988" s="35"/>
      <c r="TIS988" s="34"/>
      <c r="TIZ988" s="35"/>
      <c r="TJA988" s="34"/>
      <c r="TJH988" s="35"/>
      <c r="TJI988" s="34"/>
      <c r="TJP988" s="35"/>
      <c r="TJQ988" s="34"/>
      <c r="TJX988" s="35"/>
      <c r="TJY988" s="34"/>
      <c r="TKF988" s="35"/>
      <c r="TKG988" s="34"/>
      <c r="TKN988" s="35"/>
      <c r="TKO988" s="34"/>
      <c r="TKV988" s="35"/>
      <c r="TKW988" s="34"/>
      <c r="TLD988" s="35"/>
      <c r="TLE988" s="34"/>
      <c r="TLL988" s="35"/>
      <c r="TLM988" s="34"/>
      <c r="TLT988" s="35"/>
      <c r="TLU988" s="34"/>
      <c r="TMB988" s="35"/>
      <c r="TMC988" s="34"/>
      <c r="TMJ988" s="35"/>
      <c r="TMK988" s="34"/>
      <c r="TMR988" s="35"/>
      <c r="TMS988" s="34"/>
      <c r="TMZ988" s="35"/>
      <c r="TNA988" s="34"/>
      <c r="TNH988" s="35"/>
      <c r="TNI988" s="34"/>
      <c r="TNP988" s="35"/>
      <c r="TNQ988" s="34"/>
      <c r="TNX988" s="35"/>
      <c r="TNY988" s="34"/>
      <c r="TOF988" s="35"/>
      <c r="TOG988" s="34"/>
      <c r="TON988" s="35"/>
      <c r="TOO988" s="34"/>
      <c r="TOV988" s="35"/>
      <c r="TOW988" s="34"/>
      <c r="TPD988" s="35"/>
      <c r="TPE988" s="34"/>
      <c r="TPL988" s="35"/>
      <c r="TPM988" s="34"/>
      <c r="TPT988" s="35"/>
      <c r="TPU988" s="34"/>
      <c r="TQB988" s="35"/>
      <c r="TQC988" s="34"/>
      <c r="TQJ988" s="35"/>
      <c r="TQK988" s="34"/>
      <c r="TQR988" s="35"/>
      <c r="TQS988" s="34"/>
      <c r="TQZ988" s="35"/>
      <c r="TRA988" s="34"/>
      <c r="TRH988" s="35"/>
      <c r="TRI988" s="34"/>
      <c r="TRP988" s="35"/>
      <c r="TRQ988" s="34"/>
      <c r="TRX988" s="35"/>
      <c r="TRY988" s="34"/>
      <c r="TSF988" s="35"/>
      <c r="TSG988" s="34"/>
      <c r="TSN988" s="35"/>
      <c r="TSO988" s="34"/>
      <c r="TSV988" s="35"/>
      <c r="TSW988" s="34"/>
      <c r="TTD988" s="35"/>
      <c r="TTE988" s="34"/>
      <c r="TTL988" s="35"/>
      <c r="TTM988" s="34"/>
      <c r="TTT988" s="35"/>
      <c r="TTU988" s="34"/>
      <c r="TUB988" s="35"/>
      <c r="TUC988" s="34"/>
      <c r="TUJ988" s="35"/>
      <c r="TUK988" s="34"/>
      <c r="TUR988" s="35"/>
      <c r="TUS988" s="34"/>
      <c r="TUZ988" s="35"/>
      <c r="TVA988" s="34"/>
      <c r="TVH988" s="35"/>
      <c r="TVI988" s="34"/>
      <c r="TVP988" s="35"/>
      <c r="TVQ988" s="34"/>
      <c r="TVX988" s="35"/>
      <c r="TVY988" s="34"/>
      <c r="TWF988" s="35"/>
      <c r="TWG988" s="34"/>
      <c r="TWN988" s="35"/>
      <c r="TWO988" s="34"/>
      <c r="TWV988" s="35"/>
      <c r="TWW988" s="34"/>
      <c r="TXD988" s="35"/>
      <c r="TXE988" s="34"/>
      <c r="TXL988" s="35"/>
      <c r="TXM988" s="34"/>
      <c r="TXT988" s="35"/>
      <c r="TXU988" s="34"/>
      <c r="TYB988" s="35"/>
      <c r="TYC988" s="34"/>
      <c r="TYJ988" s="35"/>
      <c r="TYK988" s="34"/>
      <c r="TYR988" s="35"/>
      <c r="TYS988" s="34"/>
      <c r="TYZ988" s="35"/>
      <c r="TZA988" s="34"/>
      <c r="TZH988" s="35"/>
      <c r="TZI988" s="34"/>
      <c r="TZP988" s="35"/>
      <c r="TZQ988" s="34"/>
      <c r="TZX988" s="35"/>
      <c r="TZY988" s="34"/>
      <c r="UAF988" s="35"/>
      <c r="UAG988" s="34"/>
      <c r="UAN988" s="35"/>
      <c r="UAO988" s="34"/>
      <c r="UAV988" s="35"/>
      <c r="UAW988" s="34"/>
      <c r="UBD988" s="35"/>
      <c r="UBE988" s="34"/>
      <c r="UBL988" s="35"/>
      <c r="UBM988" s="34"/>
      <c r="UBT988" s="35"/>
      <c r="UBU988" s="34"/>
      <c r="UCB988" s="35"/>
      <c r="UCC988" s="34"/>
      <c r="UCJ988" s="35"/>
      <c r="UCK988" s="34"/>
      <c r="UCR988" s="35"/>
      <c r="UCS988" s="34"/>
      <c r="UCZ988" s="35"/>
      <c r="UDA988" s="34"/>
      <c r="UDH988" s="35"/>
      <c r="UDI988" s="34"/>
      <c r="UDP988" s="35"/>
      <c r="UDQ988" s="34"/>
      <c r="UDX988" s="35"/>
      <c r="UDY988" s="34"/>
      <c r="UEF988" s="35"/>
      <c r="UEG988" s="34"/>
      <c r="UEN988" s="35"/>
      <c r="UEO988" s="34"/>
      <c r="UEV988" s="35"/>
      <c r="UEW988" s="34"/>
      <c r="UFD988" s="35"/>
      <c r="UFE988" s="34"/>
      <c r="UFL988" s="35"/>
      <c r="UFM988" s="34"/>
      <c r="UFT988" s="35"/>
      <c r="UFU988" s="34"/>
      <c r="UGB988" s="35"/>
      <c r="UGC988" s="34"/>
      <c r="UGJ988" s="35"/>
      <c r="UGK988" s="34"/>
      <c r="UGR988" s="35"/>
      <c r="UGS988" s="34"/>
      <c r="UGZ988" s="35"/>
      <c r="UHA988" s="34"/>
      <c r="UHH988" s="35"/>
      <c r="UHI988" s="34"/>
      <c r="UHP988" s="35"/>
      <c r="UHQ988" s="34"/>
      <c r="UHX988" s="35"/>
      <c r="UHY988" s="34"/>
      <c r="UIF988" s="35"/>
      <c r="UIG988" s="34"/>
      <c r="UIN988" s="35"/>
      <c r="UIO988" s="34"/>
      <c r="UIV988" s="35"/>
      <c r="UIW988" s="34"/>
      <c r="UJD988" s="35"/>
      <c r="UJE988" s="34"/>
      <c r="UJL988" s="35"/>
      <c r="UJM988" s="34"/>
      <c r="UJT988" s="35"/>
      <c r="UJU988" s="34"/>
      <c r="UKB988" s="35"/>
      <c r="UKC988" s="34"/>
      <c r="UKJ988" s="35"/>
      <c r="UKK988" s="34"/>
      <c r="UKR988" s="35"/>
      <c r="UKS988" s="34"/>
      <c r="UKZ988" s="35"/>
      <c r="ULA988" s="34"/>
      <c r="ULH988" s="35"/>
      <c r="ULI988" s="34"/>
      <c r="ULP988" s="35"/>
      <c r="ULQ988" s="34"/>
      <c r="ULX988" s="35"/>
      <c r="ULY988" s="34"/>
      <c r="UMF988" s="35"/>
      <c r="UMG988" s="34"/>
      <c r="UMN988" s="35"/>
      <c r="UMO988" s="34"/>
      <c r="UMV988" s="35"/>
      <c r="UMW988" s="34"/>
      <c r="UND988" s="35"/>
      <c r="UNE988" s="34"/>
      <c r="UNL988" s="35"/>
      <c r="UNM988" s="34"/>
      <c r="UNT988" s="35"/>
      <c r="UNU988" s="34"/>
      <c r="UOB988" s="35"/>
      <c r="UOC988" s="34"/>
      <c r="UOJ988" s="35"/>
      <c r="UOK988" s="34"/>
      <c r="UOR988" s="35"/>
      <c r="UOS988" s="34"/>
      <c r="UOZ988" s="35"/>
      <c r="UPA988" s="34"/>
      <c r="UPH988" s="35"/>
      <c r="UPI988" s="34"/>
      <c r="UPP988" s="35"/>
      <c r="UPQ988" s="34"/>
      <c r="UPX988" s="35"/>
      <c r="UPY988" s="34"/>
      <c r="UQF988" s="35"/>
      <c r="UQG988" s="34"/>
      <c r="UQN988" s="35"/>
      <c r="UQO988" s="34"/>
      <c r="UQV988" s="35"/>
      <c r="UQW988" s="34"/>
      <c r="URD988" s="35"/>
      <c r="URE988" s="34"/>
      <c r="URL988" s="35"/>
      <c r="URM988" s="34"/>
      <c r="URT988" s="35"/>
      <c r="URU988" s="34"/>
      <c r="USB988" s="35"/>
      <c r="USC988" s="34"/>
      <c r="USJ988" s="35"/>
      <c r="USK988" s="34"/>
      <c r="USR988" s="35"/>
      <c r="USS988" s="34"/>
      <c r="USZ988" s="35"/>
      <c r="UTA988" s="34"/>
      <c r="UTH988" s="35"/>
      <c r="UTI988" s="34"/>
      <c r="UTP988" s="35"/>
      <c r="UTQ988" s="34"/>
      <c r="UTX988" s="35"/>
      <c r="UTY988" s="34"/>
      <c r="UUF988" s="35"/>
      <c r="UUG988" s="34"/>
      <c r="UUN988" s="35"/>
      <c r="UUO988" s="34"/>
      <c r="UUV988" s="35"/>
      <c r="UUW988" s="34"/>
      <c r="UVD988" s="35"/>
      <c r="UVE988" s="34"/>
      <c r="UVL988" s="35"/>
      <c r="UVM988" s="34"/>
      <c r="UVT988" s="35"/>
      <c r="UVU988" s="34"/>
      <c r="UWB988" s="35"/>
      <c r="UWC988" s="34"/>
      <c r="UWJ988" s="35"/>
      <c r="UWK988" s="34"/>
      <c r="UWR988" s="35"/>
      <c r="UWS988" s="34"/>
      <c r="UWZ988" s="35"/>
      <c r="UXA988" s="34"/>
      <c r="UXH988" s="35"/>
      <c r="UXI988" s="34"/>
      <c r="UXP988" s="35"/>
      <c r="UXQ988" s="34"/>
      <c r="UXX988" s="35"/>
      <c r="UXY988" s="34"/>
      <c r="UYF988" s="35"/>
      <c r="UYG988" s="34"/>
      <c r="UYN988" s="35"/>
      <c r="UYO988" s="34"/>
      <c r="UYV988" s="35"/>
      <c r="UYW988" s="34"/>
      <c r="UZD988" s="35"/>
      <c r="UZE988" s="34"/>
      <c r="UZL988" s="35"/>
      <c r="UZM988" s="34"/>
      <c r="UZT988" s="35"/>
      <c r="UZU988" s="34"/>
      <c r="VAB988" s="35"/>
      <c r="VAC988" s="34"/>
      <c r="VAJ988" s="35"/>
      <c r="VAK988" s="34"/>
      <c r="VAR988" s="35"/>
      <c r="VAS988" s="34"/>
      <c r="VAZ988" s="35"/>
      <c r="VBA988" s="34"/>
      <c r="VBH988" s="35"/>
      <c r="VBI988" s="34"/>
      <c r="VBP988" s="35"/>
      <c r="VBQ988" s="34"/>
      <c r="VBX988" s="35"/>
      <c r="VBY988" s="34"/>
      <c r="VCF988" s="35"/>
      <c r="VCG988" s="34"/>
      <c r="VCN988" s="35"/>
      <c r="VCO988" s="34"/>
      <c r="VCV988" s="35"/>
      <c r="VCW988" s="34"/>
      <c r="VDD988" s="35"/>
      <c r="VDE988" s="34"/>
      <c r="VDL988" s="35"/>
      <c r="VDM988" s="34"/>
      <c r="VDT988" s="35"/>
      <c r="VDU988" s="34"/>
      <c r="VEB988" s="35"/>
      <c r="VEC988" s="34"/>
      <c r="VEJ988" s="35"/>
      <c r="VEK988" s="34"/>
      <c r="VER988" s="35"/>
      <c r="VES988" s="34"/>
      <c r="VEZ988" s="35"/>
      <c r="VFA988" s="34"/>
      <c r="VFH988" s="35"/>
      <c r="VFI988" s="34"/>
      <c r="VFP988" s="35"/>
      <c r="VFQ988" s="34"/>
      <c r="VFX988" s="35"/>
      <c r="VFY988" s="34"/>
      <c r="VGF988" s="35"/>
      <c r="VGG988" s="34"/>
      <c r="VGN988" s="35"/>
      <c r="VGO988" s="34"/>
      <c r="VGV988" s="35"/>
      <c r="VGW988" s="34"/>
      <c r="VHD988" s="35"/>
      <c r="VHE988" s="34"/>
      <c r="VHL988" s="35"/>
      <c r="VHM988" s="34"/>
      <c r="VHT988" s="35"/>
      <c r="VHU988" s="34"/>
      <c r="VIB988" s="35"/>
      <c r="VIC988" s="34"/>
      <c r="VIJ988" s="35"/>
      <c r="VIK988" s="34"/>
      <c r="VIR988" s="35"/>
      <c r="VIS988" s="34"/>
      <c r="VIZ988" s="35"/>
      <c r="VJA988" s="34"/>
      <c r="VJH988" s="35"/>
      <c r="VJI988" s="34"/>
      <c r="VJP988" s="35"/>
      <c r="VJQ988" s="34"/>
      <c r="VJX988" s="35"/>
      <c r="VJY988" s="34"/>
      <c r="VKF988" s="35"/>
      <c r="VKG988" s="34"/>
      <c r="VKN988" s="35"/>
      <c r="VKO988" s="34"/>
      <c r="VKV988" s="35"/>
      <c r="VKW988" s="34"/>
      <c r="VLD988" s="35"/>
      <c r="VLE988" s="34"/>
      <c r="VLL988" s="35"/>
      <c r="VLM988" s="34"/>
      <c r="VLT988" s="35"/>
      <c r="VLU988" s="34"/>
      <c r="VMB988" s="35"/>
      <c r="VMC988" s="34"/>
      <c r="VMJ988" s="35"/>
      <c r="VMK988" s="34"/>
      <c r="VMR988" s="35"/>
      <c r="VMS988" s="34"/>
      <c r="VMZ988" s="35"/>
      <c r="VNA988" s="34"/>
      <c r="VNH988" s="35"/>
      <c r="VNI988" s="34"/>
      <c r="VNP988" s="35"/>
      <c r="VNQ988" s="34"/>
      <c r="VNX988" s="35"/>
      <c r="VNY988" s="34"/>
      <c r="VOF988" s="35"/>
      <c r="VOG988" s="34"/>
      <c r="VON988" s="35"/>
      <c r="VOO988" s="34"/>
      <c r="VOV988" s="35"/>
      <c r="VOW988" s="34"/>
      <c r="VPD988" s="35"/>
      <c r="VPE988" s="34"/>
      <c r="VPL988" s="35"/>
      <c r="VPM988" s="34"/>
      <c r="VPT988" s="35"/>
      <c r="VPU988" s="34"/>
      <c r="VQB988" s="35"/>
      <c r="VQC988" s="34"/>
      <c r="VQJ988" s="35"/>
      <c r="VQK988" s="34"/>
      <c r="VQR988" s="35"/>
      <c r="VQS988" s="34"/>
      <c r="VQZ988" s="35"/>
      <c r="VRA988" s="34"/>
      <c r="VRH988" s="35"/>
      <c r="VRI988" s="34"/>
      <c r="VRP988" s="35"/>
      <c r="VRQ988" s="34"/>
      <c r="VRX988" s="35"/>
      <c r="VRY988" s="34"/>
      <c r="VSF988" s="35"/>
      <c r="VSG988" s="34"/>
      <c r="VSN988" s="35"/>
      <c r="VSO988" s="34"/>
      <c r="VSV988" s="35"/>
      <c r="VSW988" s="34"/>
      <c r="VTD988" s="35"/>
      <c r="VTE988" s="34"/>
      <c r="VTL988" s="35"/>
      <c r="VTM988" s="34"/>
      <c r="VTT988" s="35"/>
      <c r="VTU988" s="34"/>
      <c r="VUB988" s="35"/>
      <c r="VUC988" s="34"/>
      <c r="VUJ988" s="35"/>
      <c r="VUK988" s="34"/>
      <c r="VUR988" s="35"/>
      <c r="VUS988" s="34"/>
      <c r="VUZ988" s="35"/>
      <c r="VVA988" s="34"/>
      <c r="VVH988" s="35"/>
      <c r="VVI988" s="34"/>
      <c r="VVP988" s="35"/>
      <c r="VVQ988" s="34"/>
      <c r="VVX988" s="35"/>
      <c r="VVY988" s="34"/>
      <c r="VWF988" s="35"/>
      <c r="VWG988" s="34"/>
      <c r="VWN988" s="35"/>
      <c r="VWO988" s="34"/>
      <c r="VWV988" s="35"/>
      <c r="VWW988" s="34"/>
      <c r="VXD988" s="35"/>
      <c r="VXE988" s="34"/>
      <c r="VXL988" s="35"/>
      <c r="VXM988" s="34"/>
      <c r="VXT988" s="35"/>
      <c r="VXU988" s="34"/>
      <c r="VYB988" s="35"/>
      <c r="VYC988" s="34"/>
      <c r="VYJ988" s="35"/>
      <c r="VYK988" s="34"/>
      <c r="VYR988" s="35"/>
      <c r="VYS988" s="34"/>
      <c r="VYZ988" s="35"/>
      <c r="VZA988" s="34"/>
      <c r="VZH988" s="35"/>
      <c r="VZI988" s="34"/>
      <c r="VZP988" s="35"/>
      <c r="VZQ988" s="34"/>
      <c r="VZX988" s="35"/>
      <c r="VZY988" s="34"/>
      <c r="WAF988" s="35"/>
      <c r="WAG988" s="34"/>
      <c r="WAN988" s="35"/>
      <c r="WAO988" s="34"/>
      <c r="WAV988" s="35"/>
      <c r="WAW988" s="34"/>
      <c r="WBD988" s="35"/>
      <c r="WBE988" s="34"/>
      <c r="WBL988" s="35"/>
      <c r="WBM988" s="34"/>
      <c r="WBT988" s="35"/>
      <c r="WBU988" s="34"/>
      <c r="WCB988" s="35"/>
      <c r="WCC988" s="34"/>
      <c r="WCJ988" s="35"/>
      <c r="WCK988" s="34"/>
      <c r="WCR988" s="35"/>
      <c r="WCS988" s="34"/>
      <c r="WCZ988" s="35"/>
      <c r="WDA988" s="34"/>
      <c r="WDH988" s="35"/>
      <c r="WDI988" s="34"/>
      <c r="WDP988" s="35"/>
      <c r="WDQ988" s="34"/>
      <c r="WDX988" s="35"/>
      <c r="WDY988" s="34"/>
      <c r="WEF988" s="35"/>
      <c r="WEG988" s="34"/>
      <c r="WEN988" s="35"/>
      <c r="WEO988" s="34"/>
      <c r="WEV988" s="35"/>
      <c r="WEW988" s="34"/>
      <c r="WFD988" s="35"/>
      <c r="WFE988" s="34"/>
      <c r="WFL988" s="35"/>
      <c r="WFM988" s="34"/>
      <c r="WFT988" s="35"/>
      <c r="WFU988" s="34"/>
      <c r="WGB988" s="35"/>
      <c r="WGC988" s="34"/>
      <c r="WGJ988" s="35"/>
      <c r="WGK988" s="34"/>
      <c r="WGR988" s="35"/>
      <c r="WGS988" s="34"/>
      <c r="WGZ988" s="35"/>
      <c r="WHA988" s="34"/>
      <c r="WHH988" s="35"/>
      <c r="WHI988" s="34"/>
      <c r="WHP988" s="35"/>
      <c r="WHQ988" s="34"/>
      <c r="WHX988" s="35"/>
      <c r="WHY988" s="34"/>
      <c r="WIF988" s="35"/>
      <c r="WIG988" s="34"/>
      <c r="WIN988" s="35"/>
      <c r="WIO988" s="34"/>
      <c r="WIV988" s="35"/>
      <c r="WIW988" s="34"/>
      <c r="WJD988" s="35"/>
      <c r="WJE988" s="34"/>
      <c r="WJL988" s="35"/>
      <c r="WJM988" s="34"/>
      <c r="WJT988" s="35"/>
      <c r="WJU988" s="34"/>
      <c r="WKB988" s="35"/>
      <c r="WKC988" s="34"/>
      <c r="WKJ988" s="35"/>
      <c r="WKK988" s="34"/>
      <c r="WKR988" s="35"/>
      <c r="WKS988" s="34"/>
      <c r="WKZ988" s="35"/>
      <c r="WLA988" s="34"/>
      <c r="WLH988" s="35"/>
      <c r="WLI988" s="34"/>
      <c r="WLP988" s="35"/>
      <c r="WLQ988" s="34"/>
      <c r="WLX988" s="35"/>
      <c r="WLY988" s="34"/>
      <c r="WMF988" s="35"/>
      <c r="WMG988" s="34"/>
      <c r="WMN988" s="35"/>
      <c r="WMO988" s="34"/>
      <c r="WMV988" s="35"/>
      <c r="WMW988" s="34"/>
      <c r="WND988" s="35"/>
      <c r="WNE988" s="34"/>
      <c r="WNL988" s="35"/>
      <c r="WNM988" s="34"/>
      <c r="WNT988" s="35"/>
      <c r="WNU988" s="34"/>
      <c r="WOB988" s="35"/>
      <c r="WOC988" s="34"/>
      <c r="WOJ988" s="35"/>
      <c r="WOK988" s="34"/>
      <c r="WOR988" s="35"/>
      <c r="WOS988" s="34"/>
      <c r="WOZ988" s="35"/>
      <c r="WPA988" s="34"/>
      <c r="WPH988" s="35"/>
      <c r="WPI988" s="34"/>
      <c r="WPP988" s="35"/>
      <c r="WPQ988" s="34"/>
      <c r="WPX988" s="35"/>
      <c r="WPY988" s="34"/>
      <c r="WQF988" s="35"/>
      <c r="WQG988" s="34"/>
      <c r="WQN988" s="35"/>
      <c r="WQO988" s="34"/>
      <c r="WQV988" s="35"/>
      <c r="WQW988" s="34"/>
      <c r="WRD988" s="35"/>
      <c r="WRE988" s="34"/>
      <c r="WRL988" s="35"/>
      <c r="WRM988" s="34"/>
      <c r="WRT988" s="35"/>
      <c r="WRU988" s="34"/>
      <c r="WSB988" s="35"/>
      <c r="WSC988" s="34"/>
      <c r="WSJ988" s="35"/>
      <c r="WSK988" s="34"/>
      <c r="WSR988" s="35"/>
      <c r="WSS988" s="34"/>
      <c r="WSZ988" s="35"/>
      <c r="WTA988" s="34"/>
      <c r="WTH988" s="35"/>
      <c r="WTI988" s="34"/>
      <c r="WTP988" s="35"/>
      <c r="WTQ988" s="34"/>
      <c r="WTX988" s="35"/>
      <c r="WTY988" s="34"/>
      <c r="WUF988" s="35"/>
      <c r="WUG988" s="34"/>
      <c r="WUN988" s="35"/>
      <c r="WUO988" s="34"/>
      <c r="WUV988" s="35"/>
      <c r="WUW988" s="34"/>
      <c r="WVD988" s="35"/>
      <c r="WVE988" s="34"/>
      <c r="WVL988" s="35"/>
      <c r="WVM988" s="34"/>
      <c r="WVT988" s="35"/>
      <c r="WVU988" s="34"/>
      <c r="WWB988" s="35"/>
      <c r="WWC988" s="34"/>
      <c r="WWJ988" s="35"/>
      <c r="WWK988" s="34"/>
      <c r="WWR988" s="35"/>
      <c r="WWS988" s="34"/>
      <c r="WWZ988" s="35"/>
      <c r="WXA988" s="34"/>
      <c r="WXH988" s="35"/>
      <c r="WXI988" s="34"/>
      <c r="WXP988" s="35"/>
      <c r="WXQ988" s="34"/>
      <c r="WXX988" s="35"/>
      <c r="WXY988" s="34"/>
      <c r="WYF988" s="35"/>
      <c r="WYG988" s="34"/>
      <c r="WYN988" s="35"/>
      <c r="WYO988" s="34"/>
      <c r="WYV988" s="35"/>
      <c r="WYW988" s="34"/>
      <c r="WZD988" s="35"/>
      <c r="WZE988" s="34"/>
      <c r="WZL988" s="35"/>
      <c r="WZM988" s="34"/>
      <c r="WZT988" s="35"/>
      <c r="WZU988" s="34"/>
      <c r="XAB988" s="35"/>
      <c r="XAC988" s="34"/>
      <c r="XAJ988" s="35"/>
      <c r="XAK988" s="34"/>
      <c r="XAR988" s="35"/>
      <c r="XAS988" s="34"/>
      <c r="XAZ988" s="35"/>
      <c r="XBA988" s="34"/>
      <c r="XBH988" s="35"/>
      <c r="XBI988" s="34"/>
      <c r="XBP988" s="35"/>
      <c r="XBQ988" s="34"/>
      <c r="XBX988" s="35"/>
      <c r="XBY988" s="34"/>
      <c r="XCF988" s="35"/>
      <c r="XCG988" s="34"/>
      <c r="XCN988" s="35"/>
      <c r="XCO988" s="34"/>
      <c r="XCV988" s="35"/>
      <c r="XCW988" s="34"/>
      <c r="XDD988" s="35"/>
      <c r="XDE988" s="34"/>
      <c r="XDL988" s="35"/>
      <c r="XDM988" s="34"/>
      <c r="XDT988" s="35"/>
      <c r="XDU988" s="34"/>
      <c r="XEB988" s="35"/>
      <c r="XEC988" s="34"/>
      <c r="XEJ988" s="35"/>
      <c r="XEK988" s="34"/>
      <c r="XER988" s="35"/>
      <c r="XES988" s="34"/>
      <c r="XEZ988" s="35"/>
      <c r="XFA988" s="34"/>
    </row>
    <row r="989" spans="1:1021 1028:2045 2052:3069 3076:4093 4100:5117 5124:6141 6148:7165 7172:8189 8196:9213 9220:10237 10244:11261 11268:12285 12292:13309 13316:14333 14340:15357 15364:16381" x14ac:dyDescent="0.25">
      <c r="A989" t="s">
        <v>21</v>
      </c>
      <c r="B989" t="s">
        <v>153</v>
      </c>
      <c r="C989">
        <v>566</v>
      </c>
      <c r="D989">
        <v>566</v>
      </c>
      <c r="E989" s="35">
        <v>1</v>
      </c>
      <c r="F989" s="34">
        <v>1E-156</v>
      </c>
      <c r="G989">
        <v>98.15</v>
      </c>
      <c r="H989">
        <v>383</v>
      </c>
      <c r="I989" t="str">
        <f>HYPERLINK("https://www.ncbi.nlm.nih.gov/nucleotide/OK170073.1?report=genbank&amp;log$=nucltop&amp;blast_rank=87&amp;RID=XE5J84ZU013","OK170073.1")</f>
        <v>OK170073.1</v>
      </c>
      <c r="L989" s="35"/>
      <c r="M989" s="34"/>
      <c r="T989" s="35"/>
      <c r="U989" s="34"/>
      <c r="AB989" s="35"/>
      <c r="AC989" s="34"/>
      <c r="AJ989" s="35"/>
      <c r="AK989" s="34"/>
      <c r="AR989" s="35"/>
      <c r="AS989" s="34"/>
      <c r="AZ989" s="35"/>
      <c r="BA989" s="34"/>
      <c r="BH989" s="35"/>
      <c r="BI989" s="34"/>
      <c r="BP989" s="35"/>
      <c r="BQ989" s="34"/>
      <c r="BX989" s="35"/>
      <c r="BY989" s="34"/>
      <c r="CF989" s="35"/>
      <c r="CG989" s="34"/>
      <c r="CN989" s="35"/>
      <c r="CO989" s="34"/>
      <c r="CV989" s="35"/>
      <c r="CW989" s="34"/>
      <c r="DD989" s="35"/>
      <c r="DE989" s="34"/>
      <c r="DL989" s="35"/>
      <c r="DM989" s="34"/>
      <c r="DT989" s="35"/>
      <c r="DU989" s="34"/>
      <c r="EB989" s="35"/>
      <c r="EC989" s="34"/>
      <c r="EJ989" s="35"/>
      <c r="EK989" s="34"/>
      <c r="ER989" s="35"/>
      <c r="ES989" s="34"/>
      <c r="EZ989" s="35"/>
      <c r="FA989" s="34"/>
      <c r="FH989" s="35"/>
      <c r="FI989" s="34"/>
      <c r="FP989" s="35"/>
      <c r="FQ989" s="34"/>
      <c r="FX989" s="35"/>
      <c r="FY989" s="34"/>
      <c r="GF989" s="35"/>
      <c r="GG989" s="34"/>
      <c r="GN989" s="35"/>
      <c r="GO989" s="34"/>
      <c r="GV989" s="35"/>
      <c r="GW989" s="34"/>
      <c r="HD989" s="35"/>
      <c r="HE989" s="34"/>
      <c r="HL989" s="35"/>
      <c r="HM989" s="34"/>
      <c r="HT989" s="35"/>
      <c r="HU989" s="34"/>
      <c r="IB989" s="35"/>
      <c r="IC989" s="34"/>
      <c r="IJ989" s="35"/>
      <c r="IK989" s="34"/>
      <c r="IR989" s="35"/>
      <c r="IS989" s="34"/>
      <c r="IZ989" s="35"/>
      <c r="JA989" s="34"/>
      <c r="JH989" s="35"/>
      <c r="JI989" s="34"/>
      <c r="JP989" s="35"/>
      <c r="JQ989" s="34"/>
      <c r="JX989" s="35"/>
      <c r="JY989" s="34"/>
      <c r="KF989" s="35"/>
      <c r="KG989" s="34"/>
      <c r="KN989" s="35"/>
      <c r="KO989" s="34"/>
      <c r="KV989" s="35"/>
      <c r="KW989" s="34"/>
      <c r="LD989" s="35"/>
      <c r="LE989" s="34"/>
      <c r="LL989" s="35"/>
      <c r="LM989" s="34"/>
      <c r="LT989" s="35"/>
      <c r="LU989" s="34"/>
      <c r="MB989" s="35"/>
      <c r="MC989" s="34"/>
      <c r="MJ989" s="35"/>
      <c r="MK989" s="34"/>
      <c r="MR989" s="35"/>
      <c r="MS989" s="34"/>
      <c r="MZ989" s="35"/>
      <c r="NA989" s="34"/>
      <c r="NH989" s="35"/>
      <c r="NI989" s="34"/>
      <c r="NP989" s="35"/>
      <c r="NQ989" s="34"/>
      <c r="NX989" s="35"/>
      <c r="NY989" s="34"/>
      <c r="OF989" s="35"/>
      <c r="OG989" s="34"/>
      <c r="ON989" s="35"/>
      <c r="OO989" s="34"/>
      <c r="OV989" s="35"/>
      <c r="OW989" s="34"/>
      <c r="PD989" s="35"/>
      <c r="PE989" s="34"/>
      <c r="PL989" s="35"/>
      <c r="PM989" s="34"/>
      <c r="PT989" s="35"/>
      <c r="PU989" s="34"/>
      <c r="QB989" s="35"/>
      <c r="QC989" s="34"/>
      <c r="QJ989" s="35"/>
      <c r="QK989" s="34"/>
      <c r="QR989" s="35"/>
      <c r="QS989" s="34"/>
      <c r="QZ989" s="35"/>
      <c r="RA989" s="34"/>
      <c r="RH989" s="35"/>
      <c r="RI989" s="34"/>
      <c r="RP989" s="35"/>
      <c r="RQ989" s="34"/>
      <c r="RX989" s="35"/>
      <c r="RY989" s="34"/>
      <c r="SF989" s="35"/>
      <c r="SG989" s="34"/>
      <c r="SN989" s="35"/>
      <c r="SO989" s="34"/>
      <c r="SV989" s="35"/>
      <c r="SW989" s="34"/>
      <c r="TD989" s="35"/>
      <c r="TE989" s="34"/>
      <c r="TL989" s="35"/>
      <c r="TM989" s="34"/>
      <c r="TT989" s="35"/>
      <c r="TU989" s="34"/>
      <c r="UB989" s="35"/>
      <c r="UC989" s="34"/>
      <c r="UJ989" s="35"/>
      <c r="UK989" s="34"/>
      <c r="UR989" s="35"/>
      <c r="US989" s="34"/>
      <c r="UZ989" s="35"/>
      <c r="VA989" s="34"/>
      <c r="VH989" s="35"/>
      <c r="VI989" s="34"/>
      <c r="VP989" s="35"/>
      <c r="VQ989" s="34"/>
      <c r="VX989" s="35"/>
      <c r="VY989" s="34"/>
      <c r="WF989" s="35"/>
      <c r="WG989" s="34"/>
      <c r="WN989" s="35"/>
      <c r="WO989" s="34"/>
      <c r="WV989" s="35"/>
      <c r="WW989" s="34"/>
      <c r="XD989" s="35"/>
      <c r="XE989" s="34"/>
      <c r="XL989" s="35"/>
      <c r="XM989" s="34"/>
      <c r="XT989" s="35"/>
      <c r="XU989" s="34"/>
      <c r="YB989" s="35"/>
      <c r="YC989" s="34"/>
      <c r="YJ989" s="35"/>
      <c r="YK989" s="34"/>
      <c r="YR989" s="35"/>
      <c r="YS989" s="34"/>
      <c r="YZ989" s="35"/>
      <c r="ZA989" s="34"/>
      <c r="ZH989" s="35"/>
      <c r="ZI989" s="34"/>
      <c r="ZP989" s="35"/>
      <c r="ZQ989" s="34"/>
      <c r="ZX989" s="35"/>
      <c r="ZY989" s="34"/>
      <c r="AAF989" s="35"/>
      <c r="AAG989" s="34"/>
      <c r="AAN989" s="35"/>
      <c r="AAO989" s="34"/>
      <c r="AAV989" s="35"/>
      <c r="AAW989" s="34"/>
      <c r="ABD989" s="35"/>
      <c r="ABE989" s="34"/>
      <c r="ABL989" s="35"/>
      <c r="ABM989" s="34"/>
      <c r="ABT989" s="35"/>
      <c r="ABU989" s="34"/>
      <c r="ACB989" s="35"/>
      <c r="ACC989" s="34"/>
      <c r="ACJ989" s="35"/>
      <c r="ACK989" s="34"/>
      <c r="ACR989" s="35"/>
      <c r="ACS989" s="34"/>
      <c r="ACZ989" s="35"/>
      <c r="ADA989" s="34"/>
      <c r="ADH989" s="35"/>
      <c r="ADI989" s="34"/>
      <c r="ADP989" s="35"/>
      <c r="ADQ989" s="34"/>
      <c r="ADX989" s="35"/>
      <c r="ADY989" s="34"/>
      <c r="AEF989" s="35"/>
      <c r="AEG989" s="34"/>
      <c r="AEN989" s="35"/>
      <c r="AEO989" s="34"/>
      <c r="AEV989" s="35"/>
      <c r="AEW989" s="34"/>
      <c r="AFD989" s="35"/>
      <c r="AFE989" s="34"/>
      <c r="AFL989" s="35"/>
      <c r="AFM989" s="34"/>
      <c r="AFT989" s="35"/>
      <c r="AFU989" s="34"/>
      <c r="AGB989" s="35"/>
      <c r="AGC989" s="34"/>
      <c r="AGJ989" s="35"/>
      <c r="AGK989" s="34"/>
      <c r="AGR989" s="35"/>
      <c r="AGS989" s="34"/>
      <c r="AGZ989" s="35"/>
      <c r="AHA989" s="34"/>
      <c r="AHH989" s="35"/>
      <c r="AHI989" s="34"/>
      <c r="AHP989" s="35"/>
      <c r="AHQ989" s="34"/>
      <c r="AHX989" s="35"/>
      <c r="AHY989" s="34"/>
      <c r="AIF989" s="35"/>
      <c r="AIG989" s="34"/>
      <c r="AIN989" s="35"/>
      <c r="AIO989" s="34"/>
      <c r="AIV989" s="35"/>
      <c r="AIW989" s="34"/>
      <c r="AJD989" s="35"/>
      <c r="AJE989" s="34"/>
      <c r="AJL989" s="35"/>
      <c r="AJM989" s="34"/>
      <c r="AJT989" s="35"/>
      <c r="AJU989" s="34"/>
      <c r="AKB989" s="35"/>
      <c r="AKC989" s="34"/>
      <c r="AKJ989" s="35"/>
      <c r="AKK989" s="34"/>
      <c r="AKR989" s="35"/>
      <c r="AKS989" s="34"/>
      <c r="AKZ989" s="35"/>
      <c r="ALA989" s="34"/>
      <c r="ALH989" s="35"/>
      <c r="ALI989" s="34"/>
      <c r="ALP989" s="35"/>
      <c r="ALQ989" s="34"/>
      <c r="ALX989" s="35"/>
      <c r="ALY989" s="34"/>
      <c r="AMF989" s="35"/>
      <c r="AMG989" s="34"/>
      <c r="AMN989" s="35"/>
      <c r="AMO989" s="34"/>
      <c r="AMV989" s="35"/>
      <c r="AMW989" s="34"/>
      <c r="AND989" s="35"/>
      <c r="ANE989" s="34"/>
      <c r="ANL989" s="35"/>
      <c r="ANM989" s="34"/>
      <c r="ANT989" s="35"/>
      <c r="ANU989" s="34"/>
      <c r="AOB989" s="35"/>
      <c r="AOC989" s="34"/>
      <c r="AOJ989" s="35"/>
      <c r="AOK989" s="34"/>
      <c r="AOR989" s="35"/>
      <c r="AOS989" s="34"/>
      <c r="AOZ989" s="35"/>
      <c r="APA989" s="34"/>
      <c r="APH989" s="35"/>
      <c r="API989" s="34"/>
      <c r="APP989" s="35"/>
      <c r="APQ989" s="34"/>
      <c r="APX989" s="35"/>
      <c r="APY989" s="34"/>
      <c r="AQF989" s="35"/>
      <c r="AQG989" s="34"/>
      <c r="AQN989" s="35"/>
      <c r="AQO989" s="34"/>
      <c r="AQV989" s="35"/>
      <c r="AQW989" s="34"/>
      <c r="ARD989" s="35"/>
      <c r="ARE989" s="34"/>
      <c r="ARL989" s="35"/>
      <c r="ARM989" s="34"/>
      <c r="ART989" s="35"/>
      <c r="ARU989" s="34"/>
      <c r="ASB989" s="35"/>
      <c r="ASC989" s="34"/>
      <c r="ASJ989" s="35"/>
      <c r="ASK989" s="34"/>
      <c r="ASR989" s="35"/>
      <c r="ASS989" s="34"/>
      <c r="ASZ989" s="35"/>
      <c r="ATA989" s="34"/>
      <c r="ATH989" s="35"/>
      <c r="ATI989" s="34"/>
      <c r="ATP989" s="35"/>
      <c r="ATQ989" s="34"/>
      <c r="ATX989" s="35"/>
      <c r="ATY989" s="34"/>
      <c r="AUF989" s="35"/>
      <c r="AUG989" s="34"/>
      <c r="AUN989" s="35"/>
      <c r="AUO989" s="34"/>
      <c r="AUV989" s="35"/>
      <c r="AUW989" s="34"/>
      <c r="AVD989" s="35"/>
      <c r="AVE989" s="34"/>
      <c r="AVL989" s="35"/>
      <c r="AVM989" s="34"/>
      <c r="AVT989" s="35"/>
      <c r="AVU989" s="34"/>
      <c r="AWB989" s="35"/>
      <c r="AWC989" s="34"/>
      <c r="AWJ989" s="35"/>
      <c r="AWK989" s="34"/>
      <c r="AWR989" s="35"/>
      <c r="AWS989" s="34"/>
      <c r="AWZ989" s="35"/>
      <c r="AXA989" s="34"/>
      <c r="AXH989" s="35"/>
      <c r="AXI989" s="34"/>
      <c r="AXP989" s="35"/>
      <c r="AXQ989" s="34"/>
      <c r="AXX989" s="35"/>
      <c r="AXY989" s="34"/>
      <c r="AYF989" s="35"/>
      <c r="AYG989" s="34"/>
      <c r="AYN989" s="35"/>
      <c r="AYO989" s="34"/>
      <c r="AYV989" s="35"/>
      <c r="AYW989" s="34"/>
      <c r="AZD989" s="35"/>
      <c r="AZE989" s="34"/>
      <c r="AZL989" s="35"/>
      <c r="AZM989" s="34"/>
      <c r="AZT989" s="35"/>
      <c r="AZU989" s="34"/>
      <c r="BAB989" s="35"/>
      <c r="BAC989" s="34"/>
      <c r="BAJ989" s="35"/>
      <c r="BAK989" s="34"/>
      <c r="BAR989" s="35"/>
      <c r="BAS989" s="34"/>
      <c r="BAZ989" s="35"/>
      <c r="BBA989" s="34"/>
      <c r="BBH989" s="35"/>
      <c r="BBI989" s="34"/>
      <c r="BBP989" s="35"/>
      <c r="BBQ989" s="34"/>
      <c r="BBX989" s="35"/>
      <c r="BBY989" s="34"/>
      <c r="BCF989" s="35"/>
      <c r="BCG989" s="34"/>
      <c r="BCN989" s="35"/>
      <c r="BCO989" s="34"/>
      <c r="BCV989" s="35"/>
      <c r="BCW989" s="34"/>
      <c r="BDD989" s="35"/>
      <c r="BDE989" s="34"/>
      <c r="BDL989" s="35"/>
      <c r="BDM989" s="34"/>
      <c r="BDT989" s="35"/>
      <c r="BDU989" s="34"/>
      <c r="BEB989" s="35"/>
      <c r="BEC989" s="34"/>
      <c r="BEJ989" s="35"/>
      <c r="BEK989" s="34"/>
      <c r="BER989" s="35"/>
      <c r="BES989" s="34"/>
      <c r="BEZ989" s="35"/>
      <c r="BFA989" s="34"/>
      <c r="BFH989" s="35"/>
      <c r="BFI989" s="34"/>
      <c r="BFP989" s="35"/>
      <c r="BFQ989" s="34"/>
      <c r="BFX989" s="35"/>
      <c r="BFY989" s="34"/>
      <c r="BGF989" s="35"/>
      <c r="BGG989" s="34"/>
      <c r="BGN989" s="35"/>
      <c r="BGO989" s="34"/>
      <c r="BGV989" s="35"/>
      <c r="BGW989" s="34"/>
      <c r="BHD989" s="35"/>
      <c r="BHE989" s="34"/>
      <c r="BHL989" s="35"/>
      <c r="BHM989" s="34"/>
      <c r="BHT989" s="35"/>
      <c r="BHU989" s="34"/>
      <c r="BIB989" s="35"/>
      <c r="BIC989" s="34"/>
      <c r="BIJ989" s="35"/>
      <c r="BIK989" s="34"/>
      <c r="BIR989" s="35"/>
      <c r="BIS989" s="34"/>
      <c r="BIZ989" s="35"/>
      <c r="BJA989" s="34"/>
      <c r="BJH989" s="35"/>
      <c r="BJI989" s="34"/>
      <c r="BJP989" s="35"/>
      <c r="BJQ989" s="34"/>
      <c r="BJX989" s="35"/>
      <c r="BJY989" s="34"/>
      <c r="BKF989" s="35"/>
      <c r="BKG989" s="34"/>
      <c r="BKN989" s="35"/>
      <c r="BKO989" s="34"/>
      <c r="BKV989" s="35"/>
      <c r="BKW989" s="34"/>
      <c r="BLD989" s="35"/>
      <c r="BLE989" s="34"/>
      <c r="BLL989" s="35"/>
      <c r="BLM989" s="34"/>
      <c r="BLT989" s="35"/>
      <c r="BLU989" s="34"/>
      <c r="BMB989" s="35"/>
      <c r="BMC989" s="34"/>
      <c r="BMJ989" s="35"/>
      <c r="BMK989" s="34"/>
      <c r="BMR989" s="35"/>
      <c r="BMS989" s="34"/>
      <c r="BMZ989" s="35"/>
      <c r="BNA989" s="34"/>
      <c r="BNH989" s="35"/>
      <c r="BNI989" s="34"/>
      <c r="BNP989" s="35"/>
      <c r="BNQ989" s="34"/>
      <c r="BNX989" s="35"/>
      <c r="BNY989" s="34"/>
      <c r="BOF989" s="35"/>
      <c r="BOG989" s="34"/>
      <c r="BON989" s="35"/>
      <c r="BOO989" s="34"/>
      <c r="BOV989" s="35"/>
      <c r="BOW989" s="34"/>
      <c r="BPD989" s="35"/>
      <c r="BPE989" s="34"/>
      <c r="BPL989" s="35"/>
      <c r="BPM989" s="34"/>
      <c r="BPT989" s="35"/>
      <c r="BPU989" s="34"/>
      <c r="BQB989" s="35"/>
      <c r="BQC989" s="34"/>
      <c r="BQJ989" s="35"/>
      <c r="BQK989" s="34"/>
      <c r="BQR989" s="35"/>
      <c r="BQS989" s="34"/>
      <c r="BQZ989" s="35"/>
      <c r="BRA989" s="34"/>
      <c r="BRH989" s="35"/>
      <c r="BRI989" s="34"/>
      <c r="BRP989" s="35"/>
      <c r="BRQ989" s="34"/>
      <c r="BRX989" s="35"/>
      <c r="BRY989" s="34"/>
      <c r="BSF989" s="35"/>
      <c r="BSG989" s="34"/>
      <c r="BSN989" s="35"/>
      <c r="BSO989" s="34"/>
      <c r="BSV989" s="35"/>
      <c r="BSW989" s="34"/>
      <c r="BTD989" s="35"/>
      <c r="BTE989" s="34"/>
      <c r="BTL989" s="35"/>
      <c r="BTM989" s="34"/>
      <c r="BTT989" s="35"/>
      <c r="BTU989" s="34"/>
      <c r="BUB989" s="35"/>
      <c r="BUC989" s="34"/>
      <c r="BUJ989" s="35"/>
      <c r="BUK989" s="34"/>
      <c r="BUR989" s="35"/>
      <c r="BUS989" s="34"/>
      <c r="BUZ989" s="35"/>
      <c r="BVA989" s="34"/>
      <c r="BVH989" s="35"/>
      <c r="BVI989" s="34"/>
      <c r="BVP989" s="35"/>
      <c r="BVQ989" s="34"/>
      <c r="BVX989" s="35"/>
      <c r="BVY989" s="34"/>
      <c r="BWF989" s="35"/>
      <c r="BWG989" s="34"/>
      <c r="BWN989" s="35"/>
      <c r="BWO989" s="34"/>
      <c r="BWV989" s="35"/>
      <c r="BWW989" s="34"/>
      <c r="BXD989" s="35"/>
      <c r="BXE989" s="34"/>
      <c r="BXL989" s="35"/>
      <c r="BXM989" s="34"/>
      <c r="BXT989" s="35"/>
      <c r="BXU989" s="34"/>
      <c r="BYB989" s="35"/>
      <c r="BYC989" s="34"/>
      <c r="BYJ989" s="35"/>
      <c r="BYK989" s="34"/>
      <c r="BYR989" s="35"/>
      <c r="BYS989" s="34"/>
      <c r="BYZ989" s="35"/>
      <c r="BZA989" s="34"/>
      <c r="BZH989" s="35"/>
      <c r="BZI989" s="34"/>
      <c r="BZP989" s="35"/>
      <c r="BZQ989" s="34"/>
      <c r="BZX989" s="35"/>
      <c r="BZY989" s="34"/>
      <c r="CAF989" s="35"/>
      <c r="CAG989" s="34"/>
      <c r="CAN989" s="35"/>
      <c r="CAO989" s="34"/>
      <c r="CAV989" s="35"/>
      <c r="CAW989" s="34"/>
      <c r="CBD989" s="35"/>
      <c r="CBE989" s="34"/>
      <c r="CBL989" s="35"/>
      <c r="CBM989" s="34"/>
      <c r="CBT989" s="35"/>
      <c r="CBU989" s="34"/>
      <c r="CCB989" s="35"/>
      <c r="CCC989" s="34"/>
      <c r="CCJ989" s="35"/>
      <c r="CCK989" s="34"/>
      <c r="CCR989" s="35"/>
      <c r="CCS989" s="34"/>
      <c r="CCZ989" s="35"/>
      <c r="CDA989" s="34"/>
      <c r="CDH989" s="35"/>
      <c r="CDI989" s="34"/>
      <c r="CDP989" s="35"/>
      <c r="CDQ989" s="34"/>
      <c r="CDX989" s="35"/>
      <c r="CDY989" s="34"/>
      <c r="CEF989" s="35"/>
      <c r="CEG989" s="34"/>
      <c r="CEN989" s="35"/>
      <c r="CEO989" s="34"/>
      <c r="CEV989" s="35"/>
      <c r="CEW989" s="34"/>
      <c r="CFD989" s="35"/>
      <c r="CFE989" s="34"/>
      <c r="CFL989" s="35"/>
      <c r="CFM989" s="34"/>
      <c r="CFT989" s="35"/>
      <c r="CFU989" s="34"/>
      <c r="CGB989" s="35"/>
      <c r="CGC989" s="34"/>
      <c r="CGJ989" s="35"/>
      <c r="CGK989" s="34"/>
      <c r="CGR989" s="35"/>
      <c r="CGS989" s="34"/>
      <c r="CGZ989" s="35"/>
      <c r="CHA989" s="34"/>
      <c r="CHH989" s="35"/>
      <c r="CHI989" s="34"/>
      <c r="CHP989" s="35"/>
      <c r="CHQ989" s="34"/>
      <c r="CHX989" s="35"/>
      <c r="CHY989" s="34"/>
      <c r="CIF989" s="35"/>
      <c r="CIG989" s="34"/>
      <c r="CIN989" s="35"/>
      <c r="CIO989" s="34"/>
      <c r="CIV989" s="35"/>
      <c r="CIW989" s="34"/>
      <c r="CJD989" s="35"/>
      <c r="CJE989" s="34"/>
      <c r="CJL989" s="35"/>
      <c r="CJM989" s="34"/>
      <c r="CJT989" s="35"/>
      <c r="CJU989" s="34"/>
      <c r="CKB989" s="35"/>
      <c r="CKC989" s="34"/>
      <c r="CKJ989" s="35"/>
      <c r="CKK989" s="34"/>
      <c r="CKR989" s="35"/>
      <c r="CKS989" s="34"/>
      <c r="CKZ989" s="35"/>
      <c r="CLA989" s="34"/>
      <c r="CLH989" s="35"/>
      <c r="CLI989" s="34"/>
      <c r="CLP989" s="35"/>
      <c r="CLQ989" s="34"/>
      <c r="CLX989" s="35"/>
      <c r="CLY989" s="34"/>
      <c r="CMF989" s="35"/>
      <c r="CMG989" s="34"/>
      <c r="CMN989" s="35"/>
      <c r="CMO989" s="34"/>
      <c r="CMV989" s="35"/>
      <c r="CMW989" s="34"/>
      <c r="CND989" s="35"/>
      <c r="CNE989" s="34"/>
      <c r="CNL989" s="35"/>
      <c r="CNM989" s="34"/>
      <c r="CNT989" s="35"/>
      <c r="CNU989" s="34"/>
      <c r="COB989" s="35"/>
      <c r="COC989" s="34"/>
      <c r="COJ989" s="35"/>
      <c r="COK989" s="34"/>
      <c r="COR989" s="35"/>
      <c r="COS989" s="34"/>
      <c r="COZ989" s="35"/>
      <c r="CPA989" s="34"/>
      <c r="CPH989" s="35"/>
      <c r="CPI989" s="34"/>
      <c r="CPP989" s="35"/>
      <c r="CPQ989" s="34"/>
      <c r="CPX989" s="35"/>
      <c r="CPY989" s="34"/>
      <c r="CQF989" s="35"/>
      <c r="CQG989" s="34"/>
      <c r="CQN989" s="35"/>
      <c r="CQO989" s="34"/>
      <c r="CQV989" s="35"/>
      <c r="CQW989" s="34"/>
      <c r="CRD989" s="35"/>
      <c r="CRE989" s="34"/>
      <c r="CRL989" s="35"/>
      <c r="CRM989" s="34"/>
      <c r="CRT989" s="35"/>
      <c r="CRU989" s="34"/>
      <c r="CSB989" s="35"/>
      <c r="CSC989" s="34"/>
      <c r="CSJ989" s="35"/>
      <c r="CSK989" s="34"/>
      <c r="CSR989" s="35"/>
      <c r="CSS989" s="34"/>
      <c r="CSZ989" s="35"/>
      <c r="CTA989" s="34"/>
      <c r="CTH989" s="35"/>
      <c r="CTI989" s="34"/>
      <c r="CTP989" s="35"/>
      <c r="CTQ989" s="34"/>
      <c r="CTX989" s="35"/>
      <c r="CTY989" s="34"/>
      <c r="CUF989" s="35"/>
      <c r="CUG989" s="34"/>
      <c r="CUN989" s="35"/>
      <c r="CUO989" s="34"/>
      <c r="CUV989" s="35"/>
      <c r="CUW989" s="34"/>
      <c r="CVD989" s="35"/>
      <c r="CVE989" s="34"/>
      <c r="CVL989" s="35"/>
      <c r="CVM989" s="34"/>
      <c r="CVT989" s="35"/>
      <c r="CVU989" s="34"/>
      <c r="CWB989" s="35"/>
      <c r="CWC989" s="34"/>
      <c r="CWJ989" s="35"/>
      <c r="CWK989" s="34"/>
      <c r="CWR989" s="35"/>
      <c r="CWS989" s="34"/>
      <c r="CWZ989" s="35"/>
      <c r="CXA989" s="34"/>
      <c r="CXH989" s="35"/>
      <c r="CXI989" s="34"/>
      <c r="CXP989" s="35"/>
      <c r="CXQ989" s="34"/>
      <c r="CXX989" s="35"/>
      <c r="CXY989" s="34"/>
      <c r="CYF989" s="35"/>
      <c r="CYG989" s="34"/>
      <c r="CYN989" s="35"/>
      <c r="CYO989" s="34"/>
      <c r="CYV989" s="35"/>
      <c r="CYW989" s="34"/>
      <c r="CZD989" s="35"/>
      <c r="CZE989" s="34"/>
      <c r="CZL989" s="35"/>
      <c r="CZM989" s="34"/>
      <c r="CZT989" s="35"/>
      <c r="CZU989" s="34"/>
      <c r="DAB989" s="35"/>
      <c r="DAC989" s="34"/>
      <c r="DAJ989" s="35"/>
      <c r="DAK989" s="34"/>
      <c r="DAR989" s="35"/>
      <c r="DAS989" s="34"/>
      <c r="DAZ989" s="35"/>
      <c r="DBA989" s="34"/>
      <c r="DBH989" s="35"/>
      <c r="DBI989" s="34"/>
      <c r="DBP989" s="35"/>
      <c r="DBQ989" s="34"/>
      <c r="DBX989" s="35"/>
      <c r="DBY989" s="34"/>
      <c r="DCF989" s="35"/>
      <c r="DCG989" s="34"/>
      <c r="DCN989" s="35"/>
      <c r="DCO989" s="34"/>
      <c r="DCV989" s="35"/>
      <c r="DCW989" s="34"/>
      <c r="DDD989" s="35"/>
      <c r="DDE989" s="34"/>
      <c r="DDL989" s="35"/>
      <c r="DDM989" s="34"/>
      <c r="DDT989" s="35"/>
      <c r="DDU989" s="34"/>
      <c r="DEB989" s="35"/>
      <c r="DEC989" s="34"/>
      <c r="DEJ989" s="35"/>
      <c r="DEK989" s="34"/>
      <c r="DER989" s="35"/>
      <c r="DES989" s="34"/>
      <c r="DEZ989" s="35"/>
      <c r="DFA989" s="34"/>
      <c r="DFH989" s="35"/>
      <c r="DFI989" s="34"/>
      <c r="DFP989" s="35"/>
      <c r="DFQ989" s="34"/>
      <c r="DFX989" s="35"/>
      <c r="DFY989" s="34"/>
      <c r="DGF989" s="35"/>
      <c r="DGG989" s="34"/>
      <c r="DGN989" s="35"/>
      <c r="DGO989" s="34"/>
      <c r="DGV989" s="35"/>
      <c r="DGW989" s="34"/>
      <c r="DHD989" s="35"/>
      <c r="DHE989" s="34"/>
      <c r="DHL989" s="35"/>
      <c r="DHM989" s="34"/>
      <c r="DHT989" s="35"/>
      <c r="DHU989" s="34"/>
      <c r="DIB989" s="35"/>
      <c r="DIC989" s="34"/>
      <c r="DIJ989" s="35"/>
      <c r="DIK989" s="34"/>
      <c r="DIR989" s="35"/>
      <c r="DIS989" s="34"/>
      <c r="DIZ989" s="35"/>
      <c r="DJA989" s="34"/>
      <c r="DJH989" s="35"/>
      <c r="DJI989" s="34"/>
      <c r="DJP989" s="35"/>
      <c r="DJQ989" s="34"/>
      <c r="DJX989" s="35"/>
      <c r="DJY989" s="34"/>
      <c r="DKF989" s="35"/>
      <c r="DKG989" s="34"/>
      <c r="DKN989" s="35"/>
      <c r="DKO989" s="34"/>
      <c r="DKV989" s="35"/>
      <c r="DKW989" s="34"/>
      <c r="DLD989" s="35"/>
      <c r="DLE989" s="34"/>
      <c r="DLL989" s="35"/>
      <c r="DLM989" s="34"/>
      <c r="DLT989" s="35"/>
      <c r="DLU989" s="34"/>
      <c r="DMB989" s="35"/>
      <c r="DMC989" s="34"/>
      <c r="DMJ989" s="35"/>
      <c r="DMK989" s="34"/>
      <c r="DMR989" s="35"/>
      <c r="DMS989" s="34"/>
      <c r="DMZ989" s="35"/>
      <c r="DNA989" s="34"/>
      <c r="DNH989" s="35"/>
      <c r="DNI989" s="34"/>
      <c r="DNP989" s="35"/>
      <c r="DNQ989" s="34"/>
      <c r="DNX989" s="35"/>
      <c r="DNY989" s="34"/>
      <c r="DOF989" s="35"/>
      <c r="DOG989" s="34"/>
      <c r="DON989" s="35"/>
      <c r="DOO989" s="34"/>
      <c r="DOV989" s="35"/>
      <c r="DOW989" s="34"/>
      <c r="DPD989" s="35"/>
      <c r="DPE989" s="34"/>
      <c r="DPL989" s="35"/>
      <c r="DPM989" s="34"/>
      <c r="DPT989" s="35"/>
      <c r="DPU989" s="34"/>
      <c r="DQB989" s="35"/>
      <c r="DQC989" s="34"/>
      <c r="DQJ989" s="35"/>
      <c r="DQK989" s="34"/>
      <c r="DQR989" s="35"/>
      <c r="DQS989" s="34"/>
      <c r="DQZ989" s="35"/>
      <c r="DRA989" s="34"/>
      <c r="DRH989" s="35"/>
      <c r="DRI989" s="34"/>
      <c r="DRP989" s="35"/>
      <c r="DRQ989" s="34"/>
      <c r="DRX989" s="35"/>
      <c r="DRY989" s="34"/>
      <c r="DSF989" s="35"/>
      <c r="DSG989" s="34"/>
      <c r="DSN989" s="35"/>
      <c r="DSO989" s="34"/>
      <c r="DSV989" s="35"/>
      <c r="DSW989" s="34"/>
      <c r="DTD989" s="35"/>
      <c r="DTE989" s="34"/>
      <c r="DTL989" s="35"/>
      <c r="DTM989" s="34"/>
      <c r="DTT989" s="35"/>
      <c r="DTU989" s="34"/>
      <c r="DUB989" s="35"/>
      <c r="DUC989" s="34"/>
      <c r="DUJ989" s="35"/>
      <c r="DUK989" s="34"/>
      <c r="DUR989" s="35"/>
      <c r="DUS989" s="34"/>
      <c r="DUZ989" s="35"/>
      <c r="DVA989" s="34"/>
      <c r="DVH989" s="35"/>
      <c r="DVI989" s="34"/>
      <c r="DVP989" s="35"/>
      <c r="DVQ989" s="34"/>
      <c r="DVX989" s="35"/>
      <c r="DVY989" s="34"/>
      <c r="DWF989" s="35"/>
      <c r="DWG989" s="34"/>
      <c r="DWN989" s="35"/>
      <c r="DWO989" s="34"/>
      <c r="DWV989" s="35"/>
      <c r="DWW989" s="34"/>
      <c r="DXD989" s="35"/>
      <c r="DXE989" s="34"/>
      <c r="DXL989" s="35"/>
      <c r="DXM989" s="34"/>
      <c r="DXT989" s="35"/>
      <c r="DXU989" s="34"/>
      <c r="DYB989" s="35"/>
      <c r="DYC989" s="34"/>
      <c r="DYJ989" s="35"/>
      <c r="DYK989" s="34"/>
      <c r="DYR989" s="35"/>
      <c r="DYS989" s="34"/>
      <c r="DYZ989" s="35"/>
      <c r="DZA989" s="34"/>
      <c r="DZH989" s="35"/>
      <c r="DZI989" s="34"/>
      <c r="DZP989" s="35"/>
      <c r="DZQ989" s="34"/>
      <c r="DZX989" s="35"/>
      <c r="DZY989" s="34"/>
      <c r="EAF989" s="35"/>
      <c r="EAG989" s="34"/>
      <c r="EAN989" s="35"/>
      <c r="EAO989" s="34"/>
      <c r="EAV989" s="35"/>
      <c r="EAW989" s="34"/>
      <c r="EBD989" s="35"/>
      <c r="EBE989" s="34"/>
      <c r="EBL989" s="35"/>
      <c r="EBM989" s="34"/>
      <c r="EBT989" s="35"/>
      <c r="EBU989" s="34"/>
      <c r="ECB989" s="35"/>
      <c r="ECC989" s="34"/>
      <c r="ECJ989" s="35"/>
      <c r="ECK989" s="34"/>
      <c r="ECR989" s="35"/>
      <c r="ECS989" s="34"/>
      <c r="ECZ989" s="35"/>
      <c r="EDA989" s="34"/>
      <c r="EDH989" s="35"/>
      <c r="EDI989" s="34"/>
      <c r="EDP989" s="35"/>
      <c r="EDQ989" s="34"/>
      <c r="EDX989" s="35"/>
      <c r="EDY989" s="34"/>
      <c r="EEF989" s="35"/>
      <c r="EEG989" s="34"/>
      <c r="EEN989" s="35"/>
      <c r="EEO989" s="34"/>
      <c r="EEV989" s="35"/>
      <c r="EEW989" s="34"/>
      <c r="EFD989" s="35"/>
      <c r="EFE989" s="34"/>
      <c r="EFL989" s="35"/>
      <c r="EFM989" s="34"/>
      <c r="EFT989" s="35"/>
      <c r="EFU989" s="34"/>
      <c r="EGB989" s="35"/>
      <c r="EGC989" s="34"/>
      <c r="EGJ989" s="35"/>
      <c r="EGK989" s="34"/>
      <c r="EGR989" s="35"/>
      <c r="EGS989" s="34"/>
      <c r="EGZ989" s="35"/>
      <c r="EHA989" s="34"/>
      <c r="EHH989" s="35"/>
      <c r="EHI989" s="34"/>
      <c r="EHP989" s="35"/>
      <c r="EHQ989" s="34"/>
      <c r="EHX989" s="35"/>
      <c r="EHY989" s="34"/>
      <c r="EIF989" s="35"/>
      <c r="EIG989" s="34"/>
      <c r="EIN989" s="35"/>
      <c r="EIO989" s="34"/>
      <c r="EIV989" s="35"/>
      <c r="EIW989" s="34"/>
      <c r="EJD989" s="35"/>
      <c r="EJE989" s="34"/>
      <c r="EJL989" s="35"/>
      <c r="EJM989" s="34"/>
      <c r="EJT989" s="35"/>
      <c r="EJU989" s="34"/>
      <c r="EKB989" s="35"/>
      <c r="EKC989" s="34"/>
      <c r="EKJ989" s="35"/>
      <c r="EKK989" s="34"/>
      <c r="EKR989" s="35"/>
      <c r="EKS989" s="34"/>
      <c r="EKZ989" s="35"/>
      <c r="ELA989" s="34"/>
      <c r="ELH989" s="35"/>
      <c r="ELI989" s="34"/>
      <c r="ELP989" s="35"/>
      <c r="ELQ989" s="34"/>
      <c r="ELX989" s="35"/>
      <c r="ELY989" s="34"/>
      <c r="EMF989" s="35"/>
      <c r="EMG989" s="34"/>
      <c r="EMN989" s="35"/>
      <c r="EMO989" s="34"/>
      <c r="EMV989" s="35"/>
      <c r="EMW989" s="34"/>
      <c r="END989" s="35"/>
      <c r="ENE989" s="34"/>
      <c r="ENL989" s="35"/>
      <c r="ENM989" s="34"/>
      <c r="ENT989" s="35"/>
      <c r="ENU989" s="34"/>
      <c r="EOB989" s="35"/>
      <c r="EOC989" s="34"/>
      <c r="EOJ989" s="35"/>
      <c r="EOK989" s="34"/>
      <c r="EOR989" s="35"/>
      <c r="EOS989" s="34"/>
      <c r="EOZ989" s="35"/>
      <c r="EPA989" s="34"/>
      <c r="EPH989" s="35"/>
      <c r="EPI989" s="34"/>
      <c r="EPP989" s="35"/>
      <c r="EPQ989" s="34"/>
      <c r="EPX989" s="35"/>
      <c r="EPY989" s="34"/>
      <c r="EQF989" s="35"/>
      <c r="EQG989" s="34"/>
      <c r="EQN989" s="35"/>
      <c r="EQO989" s="34"/>
      <c r="EQV989" s="35"/>
      <c r="EQW989" s="34"/>
      <c r="ERD989" s="35"/>
      <c r="ERE989" s="34"/>
      <c r="ERL989" s="35"/>
      <c r="ERM989" s="34"/>
      <c r="ERT989" s="35"/>
      <c r="ERU989" s="34"/>
      <c r="ESB989" s="35"/>
      <c r="ESC989" s="34"/>
      <c r="ESJ989" s="35"/>
      <c r="ESK989" s="34"/>
      <c r="ESR989" s="35"/>
      <c r="ESS989" s="34"/>
      <c r="ESZ989" s="35"/>
      <c r="ETA989" s="34"/>
      <c r="ETH989" s="35"/>
      <c r="ETI989" s="34"/>
      <c r="ETP989" s="35"/>
      <c r="ETQ989" s="34"/>
      <c r="ETX989" s="35"/>
      <c r="ETY989" s="34"/>
      <c r="EUF989" s="35"/>
      <c r="EUG989" s="34"/>
      <c r="EUN989" s="35"/>
      <c r="EUO989" s="34"/>
      <c r="EUV989" s="35"/>
      <c r="EUW989" s="34"/>
      <c r="EVD989" s="35"/>
      <c r="EVE989" s="34"/>
      <c r="EVL989" s="35"/>
      <c r="EVM989" s="34"/>
      <c r="EVT989" s="35"/>
      <c r="EVU989" s="34"/>
      <c r="EWB989" s="35"/>
      <c r="EWC989" s="34"/>
      <c r="EWJ989" s="35"/>
      <c r="EWK989" s="34"/>
      <c r="EWR989" s="35"/>
      <c r="EWS989" s="34"/>
      <c r="EWZ989" s="35"/>
      <c r="EXA989" s="34"/>
      <c r="EXH989" s="35"/>
      <c r="EXI989" s="34"/>
      <c r="EXP989" s="35"/>
      <c r="EXQ989" s="34"/>
      <c r="EXX989" s="35"/>
      <c r="EXY989" s="34"/>
      <c r="EYF989" s="35"/>
      <c r="EYG989" s="34"/>
      <c r="EYN989" s="35"/>
      <c r="EYO989" s="34"/>
      <c r="EYV989" s="35"/>
      <c r="EYW989" s="34"/>
      <c r="EZD989" s="35"/>
      <c r="EZE989" s="34"/>
      <c r="EZL989" s="35"/>
      <c r="EZM989" s="34"/>
      <c r="EZT989" s="35"/>
      <c r="EZU989" s="34"/>
      <c r="FAB989" s="35"/>
      <c r="FAC989" s="34"/>
      <c r="FAJ989" s="35"/>
      <c r="FAK989" s="34"/>
      <c r="FAR989" s="35"/>
      <c r="FAS989" s="34"/>
      <c r="FAZ989" s="35"/>
      <c r="FBA989" s="34"/>
      <c r="FBH989" s="35"/>
      <c r="FBI989" s="34"/>
      <c r="FBP989" s="35"/>
      <c r="FBQ989" s="34"/>
      <c r="FBX989" s="35"/>
      <c r="FBY989" s="34"/>
      <c r="FCF989" s="35"/>
      <c r="FCG989" s="34"/>
      <c r="FCN989" s="35"/>
      <c r="FCO989" s="34"/>
      <c r="FCV989" s="35"/>
      <c r="FCW989" s="34"/>
      <c r="FDD989" s="35"/>
      <c r="FDE989" s="34"/>
      <c r="FDL989" s="35"/>
      <c r="FDM989" s="34"/>
      <c r="FDT989" s="35"/>
      <c r="FDU989" s="34"/>
      <c r="FEB989" s="35"/>
      <c r="FEC989" s="34"/>
      <c r="FEJ989" s="35"/>
      <c r="FEK989" s="34"/>
      <c r="FER989" s="35"/>
      <c r="FES989" s="34"/>
      <c r="FEZ989" s="35"/>
      <c r="FFA989" s="34"/>
      <c r="FFH989" s="35"/>
      <c r="FFI989" s="34"/>
      <c r="FFP989" s="35"/>
      <c r="FFQ989" s="34"/>
      <c r="FFX989" s="35"/>
      <c r="FFY989" s="34"/>
      <c r="FGF989" s="35"/>
      <c r="FGG989" s="34"/>
      <c r="FGN989" s="35"/>
      <c r="FGO989" s="34"/>
      <c r="FGV989" s="35"/>
      <c r="FGW989" s="34"/>
      <c r="FHD989" s="35"/>
      <c r="FHE989" s="34"/>
      <c r="FHL989" s="35"/>
      <c r="FHM989" s="34"/>
      <c r="FHT989" s="35"/>
      <c r="FHU989" s="34"/>
      <c r="FIB989" s="35"/>
      <c r="FIC989" s="34"/>
      <c r="FIJ989" s="35"/>
      <c r="FIK989" s="34"/>
      <c r="FIR989" s="35"/>
      <c r="FIS989" s="34"/>
      <c r="FIZ989" s="35"/>
      <c r="FJA989" s="34"/>
      <c r="FJH989" s="35"/>
      <c r="FJI989" s="34"/>
      <c r="FJP989" s="35"/>
      <c r="FJQ989" s="34"/>
      <c r="FJX989" s="35"/>
      <c r="FJY989" s="34"/>
      <c r="FKF989" s="35"/>
      <c r="FKG989" s="34"/>
      <c r="FKN989" s="35"/>
      <c r="FKO989" s="34"/>
      <c r="FKV989" s="35"/>
      <c r="FKW989" s="34"/>
      <c r="FLD989" s="35"/>
      <c r="FLE989" s="34"/>
      <c r="FLL989" s="35"/>
      <c r="FLM989" s="34"/>
      <c r="FLT989" s="35"/>
      <c r="FLU989" s="34"/>
      <c r="FMB989" s="35"/>
      <c r="FMC989" s="34"/>
      <c r="FMJ989" s="35"/>
      <c r="FMK989" s="34"/>
      <c r="FMR989" s="35"/>
      <c r="FMS989" s="34"/>
      <c r="FMZ989" s="35"/>
      <c r="FNA989" s="34"/>
      <c r="FNH989" s="35"/>
      <c r="FNI989" s="34"/>
      <c r="FNP989" s="35"/>
      <c r="FNQ989" s="34"/>
      <c r="FNX989" s="35"/>
      <c r="FNY989" s="34"/>
      <c r="FOF989" s="35"/>
      <c r="FOG989" s="34"/>
      <c r="FON989" s="35"/>
      <c r="FOO989" s="34"/>
      <c r="FOV989" s="35"/>
      <c r="FOW989" s="34"/>
      <c r="FPD989" s="35"/>
      <c r="FPE989" s="34"/>
      <c r="FPL989" s="35"/>
      <c r="FPM989" s="34"/>
      <c r="FPT989" s="35"/>
      <c r="FPU989" s="34"/>
      <c r="FQB989" s="35"/>
      <c r="FQC989" s="34"/>
      <c r="FQJ989" s="35"/>
      <c r="FQK989" s="34"/>
      <c r="FQR989" s="35"/>
      <c r="FQS989" s="34"/>
      <c r="FQZ989" s="35"/>
      <c r="FRA989" s="34"/>
      <c r="FRH989" s="35"/>
      <c r="FRI989" s="34"/>
      <c r="FRP989" s="35"/>
      <c r="FRQ989" s="34"/>
      <c r="FRX989" s="35"/>
      <c r="FRY989" s="34"/>
      <c r="FSF989" s="35"/>
      <c r="FSG989" s="34"/>
      <c r="FSN989" s="35"/>
      <c r="FSO989" s="34"/>
      <c r="FSV989" s="35"/>
      <c r="FSW989" s="34"/>
      <c r="FTD989" s="35"/>
      <c r="FTE989" s="34"/>
      <c r="FTL989" s="35"/>
      <c r="FTM989" s="34"/>
      <c r="FTT989" s="35"/>
      <c r="FTU989" s="34"/>
      <c r="FUB989" s="35"/>
      <c r="FUC989" s="34"/>
      <c r="FUJ989" s="35"/>
      <c r="FUK989" s="34"/>
      <c r="FUR989" s="35"/>
      <c r="FUS989" s="34"/>
      <c r="FUZ989" s="35"/>
      <c r="FVA989" s="34"/>
      <c r="FVH989" s="35"/>
      <c r="FVI989" s="34"/>
      <c r="FVP989" s="35"/>
      <c r="FVQ989" s="34"/>
      <c r="FVX989" s="35"/>
      <c r="FVY989" s="34"/>
      <c r="FWF989" s="35"/>
      <c r="FWG989" s="34"/>
      <c r="FWN989" s="35"/>
      <c r="FWO989" s="34"/>
      <c r="FWV989" s="35"/>
      <c r="FWW989" s="34"/>
      <c r="FXD989" s="35"/>
      <c r="FXE989" s="34"/>
      <c r="FXL989" s="35"/>
      <c r="FXM989" s="34"/>
      <c r="FXT989" s="35"/>
      <c r="FXU989" s="34"/>
      <c r="FYB989" s="35"/>
      <c r="FYC989" s="34"/>
      <c r="FYJ989" s="35"/>
      <c r="FYK989" s="34"/>
      <c r="FYR989" s="35"/>
      <c r="FYS989" s="34"/>
      <c r="FYZ989" s="35"/>
      <c r="FZA989" s="34"/>
      <c r="FZH989" s="35"/>
      <c r="FZI989" s="34"/>
      <c r="FZP989" s="35"/>
      <c r="FZQ989" s="34"/>
      <c r="FZX989" s="35"/>
      <c r="FZY989" s="34"/>
      <c r="GAF989" s="35"/>
      <c r="GAG989" s="34"/>
      <c r="GAN989" s="35"/>
      <c r="GAO989" s="34"/>
      <c r="GAV989" s="35"/>
      <c r="GAW989" s="34"/>
      <c r="GBD989" s="35"/>
      <c r="GBE989" s="34"/>
      <c r="GBL989" s="35"/>
      <c r="GBM989" s="34"/>
      <c r="GBT989" s="35"/>
      <c r="GBU989" s="34"/>
      <c r="GCB989" s="35"/>
      <c r="GCC989" s="34"/>
      <c r="GCJ989" s="35"/>
      <c r="GCK989" s="34"/>
      <c r="GCR989" s="35"/>
      <c r="GCS989" s="34"/>
      <c r="GCZ989" s="35"/>
      <c r="GDA989" s="34"/>
      <c r="GDH989" s="35"/>
      <c r="GDI989" s="34"/>
      <c r="GDP989" s="35"/>
      <c r="GDQ989" s="34"/>
      <c r="GDX989" s="35"/>
      <c r="GDY989" s="34"/>
      <c r="GEF989" s="35"/>
      <c r="GEG989" s="34"/>
      <c r="GEN989" s="35"/>
      <c r="GEO989" s="34"/>
      <c r="GEV989" s="35"/>
      <c r="GEW989" s="34"/>
      <c r="GFD989" s="35"/>
      <c r="GFE989" s="34"/>
      <c r="GFL989" s="35"/>
      <c r="GFM989" s="34"/>
      <c r="GFT989" s="35"/>
      <c r="GFU989" s="34"/>
      <c r="GGB989" s="35"/>
      <c r="GGC989" s="34"/>
      <c r="GGJ989" s="35"/>
      <c r="GGK989" s="34"/>
      <c r="GGR989" s="35"/>
      <c r="GGS989" s="34"/>
      <c r="GGZ989" s="35"/>
      <c r="GHA989" s="34"/>
      <c r="GHH989" s="35"/>
      <c r="GHI989" s="34"/>
      <c r="GHP989" s="35"/>
      <c r="GHQ989" s="34"/>
      <c r="GHX989" s="35"/>
      <c r="GHY989" s="34"/>
      <c r="GIF989" s="35"/>
      <c r="GIG989" s="34"/>
      <c r="GIN989" s="35"/>
      <c r="GIO989" s="34"/>
      <c r="GIV989" s="35"/>
      <c r="GIW989" s="34"/>
      <c r="GJD989" s="35"/>
      <c r="GJE989" s="34"/>
      <c r="GJL989" s="35"/>
      <c r="GJM989" s="34"/>
      <c r="GJT989" s="35"/>
      <c r="GJU989" s="34"/>
      <c r="GKB989" s="35"/>
      <c r="GKC989" s="34"/>
      <c r="GKJ989" s="35"/>
      <c r="GKK989" s="34"/>
      <c r="GKR989" s="35"/>
      <c r="GKS989" s="34"/>
      <c r="GKZ989" s="35"/>
      <c r="GLA989" s="34"/>
      <c r="GLH989" s="35"/>
      <c r="GLI989" s="34"/>
      <c r="GLP989" s="35"/>
      <c r="GLQ989" s="34"/>
      <c r="GLX989" s="35"/>
      <c r="GLY989" s="34"/>
      <c r="GMF989" s="35"/>
      <c r="GMG989" s="34"/>
      <c r="GMN989" s="35"/>
      <c r="GMO989" s="34"/>
      <c r="GMV989" s="35"/>
      <c r="GMW989" s="34"/>
      <c r="GND989" s="35"/>
      <c r="GNE989" s="34"/>
      <c r="GNL989" s="35"/>
      <c r="GNM989" s="34"/>
      <c r="GNT989" s="35"/>
      <c r="GNU989" s="34"/>
      <c r="GOB989" s="35"/>
      <c r="GOC989" s="34"/>
      <c r="GOJ989" s="35"/>
      <c r="GOK989" s="34"/>
      <c r="GOR989" s="35"/>
      <c r="GOS989" s="34"/>
      <c r="GOZ989" s="35"/>
      <c r="GPA989" s="34"/>
      <c r="GPH989" s="35"/>
      <c r="GPI989" s="34"/>
      <c r="GPP989" s="35"/>
      <c r="GPQ989" s="34"/>
      <c r="GPX989" s="35"/>
      <c r="GPY989" s="34"/>
      <c r="GQF989" s="35"/>
      <c r="GQG989" s="34"/>
      <c r="GQN989" s="35"/>
      <c r="GQO989" s="34"/>
      <c r="GQV989" s="35"/>
      <c r="GQW989" s="34"/>
      <c r="GRD989" s="35"/>
      <c r="GRE989" s="34"/>
      <c r="GRL989" s="35"/>
      <c r="GRM989" s="34"/>
      <c r="GRT989" s="35"/>
      <c r="GRU989" s="34"/>
      <c r="GSB989" s="35"/>
      <c r="GSC989" s="34"/>
      <c r="GSJ989" s="35"/>
      <c r="GSK989" s="34"/>
      <c r="GSR989" s="35"/>
      <c r="GSS989" s="34"/>
      <c r="GSZ989" s="35"/>
      <c r="GTA989" s="34"/>
      <c r="GTH989" s="35"/>
      <c r="GTI989" s="34"/>
      <c r="GTP989" s="35"/>
      <c r="GTQ989" s="34"/>
      <c r="GTX989" s="35"/>
      <c r="GTY989" s="34"/>
      <c r="GUF989" s="35"/>
      <c r="GUG989" s="34"/>
      <c r="GUN989" s="35"/>
      <c r="GUO989" s="34"/>
      <c r="GUV989" s="35"/>
      <c r="GUW989" s="34"/>
      <c r="GVD989" s="35"/>
      <c r="GVE989" s="34"/>
      <c r="GVL989" s="35"/>
      <c r="GVM989" s="34"/>
      <c r="GVT989" s="35"/>
      <c r="GVU989" s="34"/>
      <c r="GWB989" s="35"/>
      <c r="GWC989" s="34"/>
      <c r="GWJ989" s="35"/>
      <c r="GWK989" s="34"/>
      <c r="GWR989" s="35"/>
      <c r="GWS989" s="34"/>
      <c r="GWZ989" s="35"/>
      <c r="GXA989" s="34"/>
      <c r="GXH989" s="35"/>
      <c r="GXI989" s="34"/>
      <c r="GXP989" s="35"/>
      <c r="GXQ989" s="34"/>
      <c r="GXX989" s="35"/>
      <c r="GXY989" s="34"/>
      <c r="GYF989" s="35"/>
      <c r="GYG989" s="34"/>
      <c r="GYN989" s="35"/>
      <c r="GYO989" s="34"/>
      <c r="GYV989" s="35"/>
      <c r="GYW989" s="34"/>
      <c r="GZD989" s="35"/>
      <c r="GZE989" s="34"/>
      <c r="GZL989" s="35"/>
      <c r="GZM989" s="34"/>
      <c r="GZT989" s="35"/>
      <c r="GZU989" s="34"/>
      <c r="HAB989" s="35"/>
      <c r="HAC989" s="34"/>
      <c r="HAJ989" s="35"/>
      <c r="HAK989" s="34"/>
      <c r="HAR989" s="35"/>
      <c r="HAS989" s="34"/>
      <c r="HAZ989" s="35"/>
      <c r="HBA989" s="34"/>
      <c r="HBH989" s="35"/>
      <c r="HBI989" s="34"/>
      <c r="HBP989" s="35"/>
      <c r="HBQ989" s="34"/>
      <c r="HBX989" s="35"/>
      <c r="HBY989" s="34"/>
      <c r="HCF989" s="35"/>
      <c r="HCG989" s="34"/>
      <c r="HCN989" s="35"/>
      <c r="HCO989" s="34"/>
      <c r="HCV989" s="35"/>
      <c r="HCW989" s="34"/>
      <c r="HDD989" s="35"/>
      <c r="HDE989" s="34"/>
      <c r="HDL989" s="35"/>
      <c r="HDM989" s="34"/>
      <c r="HDT989" s="35"/>
      <c r="HDU989" s="34"/>
      <c r="HEB989" s="35"/>
      <c r="HEC989" s="34"/>
      <c r="HEJ989" s="35"/>
      <c r="HEK989" s="34"/>
      <c r="HER989" s="35"/>
      <c r="HES989" s="34"/>
      <c r="HEZ989" s="35"/>
      <c r="HFA989" s="34"/>
      <c r="HFH989" s="35"/>
      <c r="HFI989" s="34"/>
      <c r="HFP989" s="35"/>
      <c r="HFQ989" s="34"/>
      <c r="HFX989" s="35"/>
      <c r="HFY989" s="34"/>
      <c r="HGF989" s="35"/>
      <c r="HGG989" s="34"/>
      <c r="HGN989" s="35"/>
      <c r="HGO989" s="34"/>
      <c r="HGV989" s="35"/>
      <c r="HGW989" s="34"/>
      <c r="HHD989" s="35"/>
      <c r="HHE989" s="34"/>
      <c r="HHL989" s="35"/>
      <c r="HHM989" s="34"/>
      <c r="HHT989" s="35"/>
      <c r="HHU989" s="34"/>
      <c r="HIB989" s="35"/>
      <c r="HIC989" s="34"/>
      <c r="HIJ989" s="35"/>
      <c r="HIK989" s="34"/>
      <c r="HIR989" s="35"/>
      <c r="HIS989" s="34"/>
      <c r="HIZ989" s="35"/>
      <c r="HJA989" s="34"/>
      <c r="HJH989" s="35"/>
      <c r="HJI989" s="34"/>
      <c r="HJP989" s="35"/>
      <c r="HJQ989" s="34"/>
      <c r="HJX989" s="35"/>
      <c r="HJY989" s="34"/>
      <c r="HKF989" s="35"/>
      <c r="HKG989" s="34"/>
      <c r="HKN989" s="35"/>
      <c r="HKO989" s="34"/>
      <c r="HKV989" s="35"/>
      <c r="HKW989" s="34"/>
      <c r="HLD989" s="35"/>
      <c r="HLE989" s="34"/>
      <c r="HLL989" s="35"/>
      <c r="HLM989" s="34"/>
      <c r="HLT989" s="35"/>
      <c r="HLU989" s="34"/>
      <c r="HMB989" s="35"/>
      <c r="HMC989" s="34"/>
      <c r="HMJ989" s="35"/>
      <c r="HMK989" s="34"/>
      <c r="HMR989" s="35"/>
      <c r="HMS989" s="34"/>
      <c r="HMZ989" s="35"/>
      <c r="HNA989" s="34"/>
      <c r="HNH989" s="35"/>
      <c r="HNI989" s="34"/>
      <c r="HNP989" s="35"/>
      <c r="HNQ989" s="34"/>
      <c r="HNX989" s="35"/>
      <c r="HNY989" s="34"/>
      <c r="HOF989" s="35"/>
      <c r="HOG989" s="34"/>
      <c r="HON989" s="35"/>
      <c r="HOO989" s="34"/>
      <c r="HOV989" s="35"/>
      <c r="HOW989" s="34"/>
      <c r="HPD989" s="35"/>
      <c r="HPE989" s="34"/>
      <c r="HPL989" s="35"/>
      <c r="HPM989" s="34"/>
      <c r="HPT989" s="35"/>
      <c r="HPU989" s="34"/>
      <c r="HQB989" s="35"/>
      <c r="HQC989" s="34"/>
      <c r="HQJ989" s="35"/>
      <c r="HQK989" s="34"/>
      <c r="HQR989" s="35"/>
      <c r="HQS989" s="34"/>
      <c r="HQZ989" s="35"/>
      <c r="HRA989" s="34"/>
      <c r="HRH989" s="35"/>
      <c r="HRI989" s="34"/>
      <c r="HRP989" s="35"/>
      <c r="HRQ989" s="34"/>
      <c r="HRX989" s="35"/>
      <c r="HRY989" s="34"/>
      <c r="HSF989" s="35"/>
      <c r="HSG989" s="34"/>
      <c r="HSN989" s="35"/>
      <c r="HSO989" s="34"/>
      <c r="HSV989" s="35"/>
      <c r="HSW989" s="34"/>
      <c r="HTD989" s="35"/>
      <c r="HTE989" s="34"/>
      <c r="HTL989" s="35"/>
      <c r="HTM989" s="34"/>
      <c r="HTT989" s="35"/>
      <c r="HTU989" s="34"/>
      <c r="HUB989" s="35"/>
      <c r="HUC989" s="34"/>
      <c r="HUJ989" s="35"/>
      <c r="HUK989" s="34"/>
      <c r="HUR989" s="35"/>
      <c r="HUS989" s="34"/>
      <c r="HUZ989" s="35"/>
      <c r="HVA989" s="34"/>
      <c r="HVH989" s="35"/>
      <c r="HVI989" s="34"/>
      <c r="HVP989" s="35"/>
      <c r="HVQ989" s="34"/>
      <c r="HVX989" s="35"/>
      <c r="HVY989" s="34"/>
      <c r="HWF989" s="35"/>
      <c r="HWG989" s="34"/>
      <c r="HWN989" s="35"/>
      <c r="HWO989" s="34"/>
      <c r="HWV989" s="35"/>
      <c r="HWW989" s="34"/>
      <c r="HXD989" s="35"/>
      <c r="HXE989" s="34"/>
      <c r="HXL989" s="35"/>
      <c r="HXM989" s="34"/>
      <c r="HXT989" s="35"/>
      <c r="HXU989" s="34"/>
      <c r="HYB989" s="35"/>
      <c r="HYC989" s="34"/>
      <c r="HYJ989" s="35"/>
      <c r="HYK989" s="34"/>
      <c r="HYR989" s="35"/>
      <c r="HYS989" s="34"/>
      <c r="HYZ989" s="35"/>
      <c r="HZA989" s="34"/>
      <c r="HZH989" s="35"/>
      <c r="HZI989" s="34"/>
      <c r="HZP989" s="35"/>
      <c r="HZQ989" s="34"/>
      <c r="HZX989" s="35"/>
      <c r="HZY989" s="34"/>
      <c r="IAF989" s="35"/>
      <c r="IAG989" s="34"/>
      <c r="IAN989" s="35"/>
      <c r="IAO989" s="34"/>
      <c r="IAV989" s="35"/>
      <c r="IAW989" s="34"/>
      <c r="IBD989" s="35"/>
      <c r="IBE989" s="34"/>
      <c r="IBL989" s="35"/>
      <c r="IBM989" s="34"/>
      <c r="IBT989" s="35"/>
      <c r="IBU989" s="34"/>
      <c r="ICB989" s="35"/>
      <c r="ICC989" s="34"/>
      <c r="ICJ989" s="35"/>
      <c r="ICK989" s="34"/>
      <c r="ICR989" s="35"/>
      <c r="ICS989" s="34"/>
      <c r="ICZ989" s="35"/>
      <c r="IDA989" s="34"/>
      <c r="IDH989" s="35"/>
      <c r="IDI989" s="34"/>
      <c r="IDP989" s="35"/>
      <c r="IDQ989" s="34"/>
      <c r="IDX989" s="35"/>
      <c r="IDY989" s="34"/>
      <c r="IEF989" s="35"/>
      <c r="IEG989" s="34"/>
      <c r="IEN989" s="35"/>
      <c r="IEO989" s="34"/>
      <c r="IEV989" s="35"/>
      <c r="IEW989" s="34"/>
      <c r="IFD989" s="35"/>
      <c r="IFE989" s="34"/>
      <c r="IFL989" s="35"/>
      <c r="IFM989" s="34"/>
      <c r="IFT989" s="35"/>
      <c r="IFU989" s="34"/>
      <c r="IGB989" s="35"/>
      <c r="IGC989" s="34"/>
      <c r="IGJ989" s="35"/>
      <c r="IGK989" s="34"/>
      <c r="IGR989" s="35"/>
      <c r="IGS989" s="34"/>
      <c r="IGZ989" s="35"/>
      <c r="IHA989" s="34"/>
      <c r="IHH989" s="35"/>
      <c r="IHI989" s="34"/>
      <c r="IHP989" s="35"/>
      <c r="IHQ989" s="34"/>
      <c r="IHX989" s="35"/>
      <c r="IHY989" s="34"/>
      <c r="IIF989" s="35"/>
      <c r="IIG989" s="34"/>
      <c r="IIN989" s="35"/>
      <c r="IIO989" s="34"/>
      <c r="IIV989" s="35"/>
      <c r="IIW989" s="34"/>
      <c r="IJD989" s="35"/>
      <c r="IJE989" s="34"/>
      <c r="IJL989" s="35"/>
      <c r="IJM989" s="34"/>
      <c r="IJT989" s="35"/>
      <c r="IJU989" s="34"/>
      <c r="IKB989" s="35"/>
      <c r="IKC989" s="34"/>
      <c r="IKJ989" s="35"/>
      <c r="IKK989" s="34"/>
      <c r="IKR989" s="35"/>
      <c r="IKS989" s="34"/>
      <c r="IKZ989" s="35"/>
      <c r="ILA989" s="34"/>
      <c r="ILH989" s="35"/>
      <c r="ILI989" s="34"/>
      <c r="ILP989" s="35"/>
      <c r="ILQ989" s="34"/>
      <c r="ILX989" s="35"/>
      <c r="ILY989" s="34"/>
      <c r="IMF989" s="35"/>
      <c r="IMG989" s="34"/>
      <c r="IMN989" s="35"/>
      <c r="IMO989" s="34"/>
      <c r="IMV989" s="35"/>
      <c r="IMW989" s="34"/>
      <c r="IND989" s="35"/>
      <c r="INE989" s="34"/>
      <c r="INL989" s="35"/>
      <c r="INM989" s="34"/>
      <c r="INT989" s="35"/>
      <c r="INU989" s="34"/>
      <c r="IOB989" s="35"/>
      <c r="IOC989" s="34"/>
      <c r="IOJ989" s="35"/>
      <c r="IOK989" s="34"/>
      <c r="IOR989" s="35"/>
      <c r="IOS989" s="34"/>
      <c r="IOZ989" s="35"/>
      <c r="IPA989" s="34"/>
      <c r="IPH989" s="35"/>
      <c r="IPI989" s="34"/>
      <c r="IPP989" s="35"/>
      <c r="IPQ989" s="34"/>
      <c r="IPX989" s="35"/>
      <c r="IPY989" s="34"/>
      <c r="IQF989" s="35"/>
      <c r="IQG989" s="34"/>
      <c r="IQN989" s="35"/>
      <c r="IQO989" s="34"/>
      <c r="IQV989" s="35"/>
      <c r="IQW989" s="34"/>
      <c r="IRD989" s="35"/>
      <c r="IRE989" s="34"/>
      <c r="IRL989" s="35"/>
      <c r="IRM989" s="34"/>
      <c r="IRT989" s="35"/>
      <c r="IRU989" s="34"/>
      <c r="ISB989" s="35"/>
      <c r="ISC989" s="34"/>
      <c r="ISJ989" s="35"/>
      <c r="ISK989" s="34"/>
      <c r="ISR989" s="35"/>
      <c r="ISS989" s="34"/>
      <c r="ISZ989" s="35"/>
      <c r="ITA989" s="34"/>
      <c r="ITH989" s="35"/>
      <c r="ITI989" s="34"/>
      <c r="ITP989" s="35"/>
      <c r="ITQ989" s="34"/>
      <c r="ITX989" s="35"/>
      <c r="ITY989" s="34"/>
      <c r="IUF989" s="35"/>
      <c r="IUG989" s="34"/>
      <c r="IUN989" s="35"/>
      <c r="IUO989" s="34"/>
      <c r="IUV989" s="35"/>
      <c r="IUW989" s="34"/>
      <c r="IVD989" s="35"/>
      <c r="IVE989" s="34"/>
      <c r="IVL989" s="35"/>
      <c r="IVM989" s="34"/>
      <c r="IVT989" s="35"/>
      <c r="IVU989" s="34"/>
      <c r="IWB989" s="35"/>
      <c r="IWC989" s="34"/>
      <c r="IWJ989" s="35"/>
      <c r="IWK989" s="34"/>
      <c r="IWR989" s="35"/>
      <c r="IWS989" s="34"/>
      <c r="IWZ989" s="35"/>
      <c r="IXA989" s="34"/>
      <c r="IXH989" s="35"/>
      <c r="IXI989" s="34"/>
      <c r="IXP989" s="35"/>
      <c r="IXQ989" s="34"/>
      <c r="IXX989" s="35"/>
      <c r="IXY989" s="34"/>
      <c r="IYF989" s="35"/>
      <c r="IYG989" s="34"/>
      <c r="IYN989" s="35"/>
      <c r="IYO989" s="34"/>
      <c r="IYV989" s="35"/>
      <c r="IYW989" s="34"/>
      <c r="IZD989" s="35"/>
      <c r="IZE989" s="34"/>
      <c r="IZL989" s="35"/>
      <c r="IZM989" s="34"/>
      <c r="IZT989" s="35"/>
      <c r="IZU989" s="34"/>
      <c r="JAB989" s="35"/>
      <c r="JAC989" s="34"/>
      <c r="JAJ989" s="35"/>
      <c r="JAK989" s="34"/>
      <c r="JAR989" s="35"/>
      <c r="JAS989" s="34"/>
      <c r="JAZ989" s="35"/>
      <c r="JBA989" s="34"/>
      <c r="JBH989" s="35"/>
      <c r="JBI989" s="34"/>
      <c r="JBP989" s="35"/>
      <c r="JBQ989" s="34"/>
      <c r="JBX989" s="35"/>
      <c r="JBY989" s="34"/>
      <c r="JCF989" s="35"/>
      <c r="JCG989" s="34"/>
      <c r="JCN989" s="35"/>
      <c r="JCO989" s="34"/>
      <c r="JCV989" s="35"/>
      <c r="JCW989" s="34"/>
      <c r="JDD989" s="35"/>
      <c r="JDE989" s="34"/>
      <c r="JDL989" s="35"/>
      <c r="JDM989" s="34"/>
      <c r="JDT989" s="35"/>
      <c r="JDU989" s="34"/>
      <c r="JEB989" s="35"/>
      <c r="JEC989" s="34"/>
      <c r="JEJ989" s="35"/>
      <c r="JEK989" s="34"/>
      <c r="JER989" s="35"/>
      <c r="JES989" s="34"/>
      <c r="JEZ989" s="35"/>
      <c r="JFA989" s="34"/>
      <c r="JFH989" s="35"/>
      <c r="JFI989" s="34"/>
      <c r="JFP989" s="35"/>
      <c r="JFQ989" s="34"/>
      <c r="JFX989" s="35"/>
      <c r="JFY989" s="34"/>
      <c r="JGF989" s="35"/>
      <c r="JGG989" s="34"/>
      <c r="JGN989" s="35"/>
      <c r="JGO989" s="34"/>
      <c r="JGV989" s="35"/>
      <c r="JGW989" s="34"/>
      <c r="JHD989" s="35"/>
      <c r="JHE989" s="34"/>
      <c r="JHL989" s="35"/>
      <c r="JHM989" s="34"/>
      <c r="JHT989" s="35"/>
      <c r="JHU989" s="34"/>
      <c r="JIB989" s="35"/>
      <c r="JIC989" s="34"/>
      <c r="JIJ989" s="35"/>
      <c r="JIK989" s="34"/>
      <c r="JIR989" s="35"/>
      <c r="JIS989" s="34"/>
      <c r="JIZ989" s="35"/>
      <c r="JJA989" s="34"/>
      <c r="JJH989" s="35"/>
      <c r="JJI989" s="34"/>
      <c r="JJP989" s="35"/>
      <c r="JJQ989" s="34"/>
      <c r="JJX989" s="35"/>
      <c r="JJY989" s="34"/>
      <c r="JKF989" s="35"/>
      <c r="JKG989" s="34"/>
      <c r="JKN989" s="35"/>
      <c r="JKO989" s="34"/>
      <c r="JKV989" s="35"/>
      <c r="JKW989" s="34"/>
      <c r="JLD989" s="35"/>
      <c r="JLE989" s="34"/>
      <c r="JLL989" s="35"/>
      <c r="JLM989" s="34"/>
      <c r="JLT989" s="35"/>
      <c r="JLU989" s="34"/>
      <c r="JMB989" s="35"/>
      <c r="JMC989" s="34"/>
      <c r="JMJ989" s="35"/>
      <c r="JMK989" s="34"/>
      <c r="JMR989" s="35"/>
      <c r="JMS989" s="34"/>
      <c r="JMZ989" s="35"/>
      <c r="JNA989" s="34"/>
      <c r="JNH989" s="35"/>
      <c r="JNI989" s="34"/>
      <c r="JNP989" s="35"/>
      <c r="JNQ989" s="34"/>
      <c r="JNX989" s="35"/>
      <c r="JNY989" s="34"/>
      <c r="JOF989" s="35"/>
      <c r="JOG989" s="34"/>
      <c r="JON989" s="35"/>
      <c r="JOO989" s="34"/>
      <c r="JOV989" s="35"/>
      <c r="JOW989" s="34"/>
      <c r="JPD989" s="35"/>
      <c r="JPE989" s="34"/>
      <c r="JPL989" s="35"/>
      <c r="JPM989" s="34"/>
      <c r="JPT989" s="35"/>
      <c r="JPU989" s="34"/>
      <c r="JQB989" s="35"/>
      <c r="JQC989" s="34"/>
      <c r="JQJ989" s="35"/>
      <c r="JQK989" s="34"/>
      <c r="JQR989" s="35"/>
      <c r="JQS989" s="34"/>
      <c r="JQZ989" s="35"/>
      <c r="JRA989" s="34"/>
      <c r="JRH989" s="35"/>
      <c r="JRI989" s="34"/>
      <c r="JRP989" s="35"/>
      <c r="JRQ989" s="34"/>
      <c r="JRX989" s="35"/>
      <c r="JRY989" s="34"/>
      <c r="JSF989" s="35"/>
      <c r="JSG989" s="34"/>
      <c r="JSN989" s="35"/>
      <c r="JSO989" s="34"/>
      <c r="JSV989" s="35"/>
      <c r="JSW989" s="34"/>
      <c r="JTD989" s="35"/>
      <c r="JTE989" s="34"/>
      <c r="JTL989" s="35"/>
      <c r="JTM989" s="34"/>
      <c r="JTT989" s="35"/>
      <c r="JTU989" s="34"/>
      <c r="JUB989" s="35"/>
      <c r="JUC989" s="34"/>
      <c r="JUJ989" s="35"/>
      <c r="JUK989" s="34"/>
      <c r="JUR989" s="35"/>
      <c r="JUS989" s="34"/>
      <c r="JUZ989" s="35"/>
      <c r="JVA989" s="34"/>
      <c r="JVH989" s="35"/>
      <c r="JVI989" s="34"/>
      <c r="JVP989" s="35"/>
      <c r="JVQ989" s="34"/>
      <c r="JVX989" s="35"/>
      <c r="JVY989" s="34"/>
      <c r="JWF989" s="35"/>
      <c r="JWG989" s="34"/>
      <c r="JWN989" s="35"/>
      <c r="JWO989" s="34"/>
      <c r="JWV989" s="35"/>
      <c r="JWW989" s="34"/>
      <c r="JXD989" s="35"/>
      <c r="JXE989" s="34"/>
      <c r="JXL989" s="35"/>
      <c r="JXM989" s="34"/>
      <c r="JXT989" s="35"/>
      <c r="JXU989" s="34"/>
      <c r="JYB989" s="35"/>
      <c r="JYC989" s="34"/>
      <c r="JYJ989" s="35"/>
      <c r="JYK989" s="34"/>
      <c r="JYR989" s="35"/>
      <c r="JYS989" s="34"/>
      <c r="JYZ989" s="35"/>
      <c r="JZA989" s="34"/>
      <c r="JZH989" s="35"/>
      <c r="JZI989" s="34"/>
      <c r="JZP989" s="35"/>
      <c r="JZQ989" s="34"/>
      <c r="JZX989" s="35"/>
      <c r="JZY989" s="34"/>
      <c r="KAF989" s="35"/>
      <c r="KAG989" s="34"/>
      <c r="KAN989" s="35"/>
      <c r="KAO989" s="34"/>
      <c r="KAV989" s="35"/>
      <c r="KAW989" s="34"/>
      <c r="KBD989" s="35"/>
      <c r="KBE989" s="34"/>
      <c r="KBL989" s="35"/>
      <c r="KBM989" s="34"/>
      <c r="KBT989" s="35"/>
      <c r="KBU989" s="34"/>
      <c r="KCB989" s="35"/>
      <c r="KCC989" s="34"/>
      <c r="KCJ989" s="35"/>
      <c r="KCK989" s="34"/>
      <c r="KCR989" s="35"/>
      <c r="KCS989" s="34"/>
      <c r="KCZ989" s="35"/>
      <c r="KDA989" s="34"/>
      <c r="KDH989" s="35"/>
      <c r="KDI989" s="34"/>
      <c r="KDP989" s="35"/>
      <c r="KDQ989" s="34"/>
      <c r="KDX989" s="35"/>
      <c r="KDY989" s="34"/>
      <c r="KEF989" s="35"/>
      <c r="KEG989" s="34"/>
      <c r="KEN989" s="35"/>
      <c r="KEO989" s="34"/>
      <c r="KEV989" s="35"/>
      <c r="KEW989" s="34"/>
      <c r="KFD989" s="35"/>
      <c r="KFE989" s="34"/>
      <c r="KFL989" s="35"/>
      <c r="KFM989" s="34"/>
      <c r="KFT989" s="35"/>
      <c r="KFU989" s="34"/>
      <c r="KGB989" s="35"/>
      <c r="KGC989" s="34"/>
      <c r="KGJ989" s="35"/>
      <c r="KGK989" s="34"/>
      <c r="KGR989" s="35"/>
      <c r="KGS989" s="34"/>
      <c r="KGZ989" s="35"/>
      <c r="KHA989" s="34"/>
      <c r="KHH989" s="35"/>
      <c r="KHI989" s="34"/>
      <c r="KHP989" s="35"/>
      <c r="KHQ989" s="34"/>
      <c r="KHX989" s="35"/>
      <c r="KHY989" s="34"/>
      <c r="KIF989" s="35"/>
      <c r="KIG989" s="34"/>
      <c r="KIN989" s="35"/>
      <c r="KIO989" s="34"/>
      <c r="KIV989" s="35"/>
      <c r="KIW989" s="34"/>
      <c r="KJD989" s="35"/>
      <c r="KJE989" s="34"/>
      <c r="KJL989" s="35"/>
      <c r="KJM989" s="34"/>
      <c r="KJT989" s="35"/>
      <c r="KJU989" s="34"/>
      <c r="KKB989" s="35"/>
      <c r="KKC989" s="34"/>
      <c r="KKJ989" s="35"/>
      <c r="KKK989" s="34"/>
      <c r="KKR989" s="35"/>
      <c r="KKS989" s="34"/>
      <c r="KKZ989" s="35"/>
      <c r="KLA989" s="34"/>
      <c r="KLH989" s="35"/>
      <c r="KLI989" s="34"/>
      <c r="KLP989" s="35"/>
      <c r="KLQ989" s="34"/>
      <c r="KLX989" s="35"/>
      <c r="KLY989" s="34"/>
      <c r="KMF989" s="35"/>
      <c r="KMG989" s="34"/>
      <c r="KMN989" s="35"/>
      <c r="KMO989" s="34"/>
      <c r="KMV989" s="35"/>
      <c r="KMW989" s="34"/>
      <c r="KND989" s="35"/>
      <c r="KNE989" s="34"/>
      <c r="KNL989" s="35"/>
      <c r="KNM989" s="34"/>
      <c r="KNT989" s="35"/>
      <c r="KNU989" s="34"/>
      <c r="KOB989" s="35"/>
      <c r="KOC989" s="34"/>
      <c r="KOJ989" s="35"/>
      <c r="KOK989" s="34"/>
      <c r="KOR989" s="35"/>
      <c r="KOS989" s="34"/>
      <c r="KOZ989" s="35"/>
      <c r="KPA989" s="34"/>
      <c r="KPH989" s="35"/>
      <c r="KPI989" s="34"/>
      <c r="KPP989" s="35"/>
      <c r="KPQ989" s="34"/>
      <c r="KPX989" s="35"/>
      <c r="KPY989" s="34"/>
      <c r="KQF989" s="35"/>
      <c r="KQG989" s="34"/>
      <c r="KQN989" s="35"/>
      <c r="KQO989" s="34"/>
      <c r="KQV989" s="35"/>
      <c r="KQW989" s="34"/>
      <c r="KRD989" s="35"/>
      <c r="KRE989" s="34"/>
      <c r="KRL989" s="35"/>
      <c r="KRM989" s="34"/>
      <c r="KRT989" s="35"/>
      <c r="KRU989" s="34"/>
      <c r="KSB989" s="35"/>
      <c r="KSC989" s="34"/>
      <c r="KSJ989" s="35"/>
      <c r="KSK989" s="34"/>
      <c r="KSR989" s="35"/>
      <c r="KSS989" s="34"/>
      <c r="KSZ989" s="35"/>
      <c r="KTA989" s="34"/>
      <c r="KTH989" s="35"/>
      <c r="KTI989" s="34"/>
      <c r="KTP989" s="35"/>
      <c r="KTQ989" s="34"/>
      <c r="KTX989" s="35"/>
      <c r="KTY989" s="34"/>
      <c r="KUF989" s="35"/>
      <c r="KUG989" s="34"/>
      <c r="KUN989" s="35"/>
      <c r="KUO989" s="34"/>
      <c r="KUV989" s="35"/>
      <c r="KUW989" s="34"/>
      <c r="KVD989" s="35"/>
      <c r="KVE989" s="34"/>
      <c r="KVL989" s="35"/>
      <c r="KVM989" s="34"/>
      <c r="KVT989" s="35"/>
      <c r="KVU989" s="34"/>
      <c r="KWB989" s="35"/>
      <c r="KWC989" s="34"/>
      <c r="KWJ989" s="35"/>
      <c r="KWK989" s="34"/>
      <c r="KWR989" s="35"/>
      <c r="KWS989" s="34"/>
      <c r="KWZ989" s="35"/>
      <c r="KXA989" s="34"/>
      <c r="KXH989" s="35"/>
      <c r="KXI989" s="34"/>
      <c r="KXP989" s="35"/>
      <c r="KXQ989" s="34"/>
      <c r="KXX989" s="35"/>
      <c r="KXY989" s="34"/>
      <c r="KYF989" s="35"/>
      <c r="KYG989" s="34"/>
      <c r="KYN989" s="35"/>
      <c r="KYO989" s="34"/>
      <c r="KYV989" s="35"/>
      <c r="KYW989" s="34"/>
      <c r="KZD989" s="35"/>
      <c r="KZE989" s="34"/>
      <c r="KZL989" s="35"/>
      <c r="KZM989" s="34"/>
      <c r="KZT989" s="35"/>
      <c r="KZU989" s="34"/>
      <c r="LAB989" s="35"/>
      <c r="LAC989" s="34"/>
      <c r="LAJ989" s="35"/>
      <c r="LAK989" s="34"/>
      <c r="LAR989" s="35"/>
      <c r="LAS989" s="34"/>
      <c r="LAZ989" s="35"/>
      <c r="LBA989" s="34"/>
      <c r="LBH989" s="35"/>
      <c r="LBI989" s="34"/>
      <c r="LBP989" s="35"/>
      <c r="LBQ989" s="34"/>
      <c r="LBX989" s="35"/>
      <c r="LBY989" s="34"/>
      <c r="LCF989" s="35"/>
      <c r="LCG989" s="34"/>
      <c r="LCN989" s="35"/>
      <c r="LCO989" s="34"/>
      <c r="LCV989" s="35"/>
      <c r="LCW989" s="34"/>
      <c r="LDD989" s="35"/>
      <c r="LDE989" s="34"/>
      <c r="LDL989" s="35"/>
      <c r="LDM989" s="34"/>
      <c r="LDT989" s="35"/>
      <c r="LDU989" s="34"/>
      <c r="LEB989" s="35"/>
      <c r="LEC989" s="34"/>
      <c r="LEJ989" s="35"/>
      <c r="LEK989" s="34"/>
      <c r="LER989" s="35"/>
      <c r="LES989" s="34"/>
      <c r="LEZ989" s="35"/>
      <c r="LFA989" s="34"/>
      <c r="LFH989" s="35"/>
      <c r="LFI989" s="34"/>
      <c r="LFP989" s="35"/>
      <c r="LFQ989" s="34"/>
      <c r="LFX989" s="35"/>
      <c r="LFY989" s="34"/>
      <c r="LGF989" s="35"/>
      <c r="LGG989" s="34"/>
      <c r="LGN989" s="35"/>
      <c r="LGO989" s="34"/>
      <c r="LGV989" s="35"/>
      <c r="LGW989" s="34"/>
      <c r="LHD989" s="35"/>
      <c r="LHE989" s="34"/>
      <c r="LHL989" s="35"/>
      <c r="LHM989" s="34"/>
      <c r="LHT989" s="35"/>
      <c r="LHU989" s="34"/>
      <c r="LIB989" s="35"/>
      <c r="LIC989" s="34"/>
      <c r="LIJ989" s="35"/>
      <c r="LIK989" s="34"/>
      <c r="LIR989" s="35"/>
      <c r="LIS989" s="34"/>
      <c r="LIZ989" s="35"/>
      <c r="LJA989" s="34"/>
      <c r="LJH989" s="35"/>
      <c r="LJI989" s="34"/>
      <c r="LJP989" s="35"/>
      <c r="LJQ989" s="34"/>
      <c r="LJX989" s="35"/>
      <c r="LJY989" s="34"/>
      <c r="LKF989" s="35"/>
      <c r="LKG989" s="34"/>
      <c r="LKN989" s="35"/>
      <c r="LKO989" s="34"/>
      <c r="LKV989" s="35"/>
      <c r="LKW989" s="34"/>
      <c r="LLD989" s="35"/>
      <c r="LLE989" s="34"/>
      <c r="LLL989" s="35"/>
      <c r="LLM989" s="34"/>
      <c r="LLT989" s="35"/>
      <c r="LLU989" s="34"/>
      <c r="LMB989" s="35"/>
      <c r="LMC989" s="34"/>
      <c r="LMJ989" s="35"/>
      <c r="LMK989" s="34"/>
      <c r="LMR989" s="35"/>
      <c r="LMS989" s="34"/>
      <c r="LMZ989" s="35"/>
      <c r="LNA989" s="34"/>
      <c r="LNH989" s="35"/>
      <c r="LNI989" s="34"/>
      <c r="LNP989" s="35"/>
      <c r="LNQ989" s="34"/>
      <c r="LNX989" s="35"/>
      <c r="LNY989" s="34"/>
      <c r="LOF989" s="35"/>
      <c r="LOG989" s="34"/>
      <c r="LON989" s="35"/>
      <c r="LOO989" s="34"/>
      <c r="LOV989" s="35"/>
      <c r="LOW989" s="34"/>
      <c r="LPD989" s="35"/>
      <c r="LPE989" s="34"/>
      <c r="LPL989" s="35"/>
      <c r="LPM989" s="34"/>
      <c r="LPT989" s="35"/>
      <c r="LPU989" s="34"/>
      <c r="LQB989" s="35"/>
      <c r="LQC989" s="34"/>
      <c r="LQJ989" s="35"/>
      <c r="LQK989" s="34"/>
      <c r="LQR989" s="35"/>
      <c r="LQS989" s="34"/>
      <c r="LQZ989" s="35"/>
      <c r="LRA989" s="34"/>
      <c r="LRH989" s="35"/>
      <c r="LRI989" s="34"/>
      <c r="LRP989" s="35"/>
      <c r="LRQ989" s="34"/>
      <c r="LRX989" s="35"/>
      <c r="LRY989" s="34"/>
      <c r="LSF989" s="35"/>
      <c r="LSG989" s="34"/>
      <c r="LSN989" s="35"/>
      <c r="LSO989" s="34"/>
      <c r="LSV989" s="35"/>
      <c r="LSW989" s="34"/>
      <c r="LTD989" s="35"/>
      <c r="LTE989" s="34"/>
      <c r="LTL989" s="35"/>
      <c r="LTM989" s="34"/>
      <c r="LTT989" s="35"/>
      <c r="LTU989" s="34"/>
      <c r="LUB989" s="35"/>
      <c r="LUC989" s="34"/>
      <c r="LUJ989" s="35"/>
      <c r="LUK989" s="34"/>
      <c r="LUR989" s="35"/>
      <c r="LUS989" s="34"/>
      <c r="LUZ989" s="35"/>
      <c r="LVA989" s="34"/>
      <c r="LVH989" s="35"/>
      <c r="LVI989" s="34"/>
      <c r="LVP989" s="35"/>
      <c r="LVQ989" s="34"/>
      <c r="LVX989" s="35"/>
      <c r="LVY989" s="34"/>
      <c r="LWF989" s="35"/>
      <c r="LWG989" s="34"/>
      <c r="LWN989" s="35"/>
      <c r="LWO989" s="34"/>
      <c r="LWV989" s="35"/>
      <c r="LWW989" s="34"/>
      <c r="LXD989" s="35"/>
      <c r="LXE989" s="34"/>
      <c r="LXL989" s="35"/>
      <c r="LXM989" s="34"/>
      <c r="LXT989" s="35"/>
      <c r="LXU989" s="34"/>
      <c r="LYB989" s="35"/>
      <c r="LYC989" s="34"/>
      <c r="LYJ989" s="35"/>
      <c r="LYK989" s="34"/>
      <c r="LYR989" s="35"/>
      <c r="LYS989" s="34"/>
      <c r="LYZ989" s="35"/>
      <c r="LZA989" s="34"/>
      <c r="LZH989" s="35"/>
      <c r="LZI989" s="34"/>
      <c r="LZP989" s="35"/>
      <c r="LZQ989" s="34"/>
      <c r="LZX989" s="35"/>
      <c r="LZY989" s="34"/>
      <c r="MAF989" s="35"/>
      <c r="MAG989" s="34"/>
      <c r="MAN989" s="35"/>
      <c r="MAO989" s="34"/>
      <c r="MAV989" s="35"/>
      <c r="MAW989" s="34"/>
      <c r="MBD989" s="35"/>
      <c r="MBE989" s="34"/>
      <c r="MBL989" s="35"/>
      <c r="MBM989" s="34"/>
      <c r="MBT989" s="35"/>
      <c r="MBU989" s="34"/>
      <c r="MCB989" s="35"/>
      <c r="MCC989" s="34"/>
      <c r="MCJ989" s="35"/>
      <c r="MCK989" s="34"/>
      <c r="MCR989" s="35"/>
      <c r="MCS989" s="34"/>
      <c r="MCZ989" s="35"/>
      <c r="MDA989" s="34"/>
      <c r="MDH989" s="35"/>
      <c r="MDI989" s="34"/>
      <c r="MDP989" s="35"/>
      <c r="MDQ989" s="34"/>
      <c r="MDX989" s="35"/>
      <c r="MDY989" s="34"/>
      <c r="MEF989" s="35"/>
      <c r="MEG989" s="34"/>
      <c r="MEN989" s="35"/>
      <c r="MEO989" s="34"/>
      <c r="MEV989" s="35"/>
      <c r="MEW989" s="34"/>
      <c r="MFD989" s="35"/>
      <c r="MFE989" s="34"/>
      <c r="MFL989" s="35"/>
      <c r="MFM989" s="34"/>
      <c r="MFT989" s="35"/>
      <c r="MFU989" s="34"/>
      <c r="MGB989" s="35"/>
      <c r="MGC989" s="34"/>
      <c r="MGJ989" s="35"/>
      <c r="MGK989" s="34"/>
      <c r="MGR989" s="35"/>
      <c r="MGS989" s="34"/>
      <c r="MGZ989" s="35"/>
      <c r="MHA989" s="34"/>
      <c r="MHH989" s="35"/>
      <c r="MHI989" s="34"/>
      <c r="MHP989" s="35"/>
      <c r="MHQ989" s="34"/>
      <c r="MHX989" s="35"/>
      <c r="MHY989" s="34"/>
      <c r="MIF989" s="35"/>
      <c r="MIG989" s="34"/>
      <c r="MIN989" s="35"/>
      <c r="MIO989" s="34"/>
      <c r="MIV989" s="35"/>
      <c r="MIW989" s="34"/>
      <c r="MJD989" s="35"/>
      <c r="MJE989" s="34"/>
      <c r="MJL989" s="35"/>
      <c r="MJM989" s="34"/>
      <c r="MJT989" s="35"/>
      <c r="MJU989" s="34"/>
      <c r="MKB989" s="35"/>
      <c r="MKC989" s="34"/>
      <c r="MKJ989" s="35"/>
      <c r="MKK989" s="34"/>
      <c r="MKR989" s="35"/>
      <c r="MKS989" s="34"/>
      <c r="MKZ989" s="35"/>
      <c r="MLA989" s="34"/>
      <c r="MLH989" s="35"/>
      <c r="MLI989" s="34"/>
      <c r="MLP989" s="35"/>
      <c r="MLQ989" s="34"/>
      <c r="MLX989" s="35"/>
      <c r="MLY989" s="34"/>
      <c r="MMF989" s="35"/>
      <c r="MMG989" s="34"/>
      <c r="MMN989" s="35"/>
      <c r="MMO989" s="34"/>
      <c r="MMV989" s="35"/>
      <c r="MMW989" s="34"/>
      <c r="MND989" s="35"/>
      <c r="MNE989" s="34"/>
      <c r="MNL989" s="35"/>
      <c r="MNM989" s="34"/>
      <c r="MNT989" s="35"/>
      <c r="MNU989" s="34"/>
      <c r="MOB989" s="35"/>
      <c r="MOC989" s="34"/>
      <c r="MOJ989" s="35"/>
      <c r="MOK989" s="34"/>
      <c r="MOR989" s="35"/>
      <c r="MOS989" s="34"/>
      <c r="MOZ989" s="35"/>
      <c r="MPA989" s="34"/>
      <c r="MPH989" s="35"/>
      <c r="MPI989" s="34"/>
      <c r="MPP989" s="35"/>
      <c r="MPQ989" s="34"/>
      <c r="MPX989" s="35"/>
      <c r="MPY989" s="34"/>
      <c r="MQF989" s="35"/>
      <c r="MQG989" s="34"/>
      <c r="MQN989" s="35"/>
      <c r="MQO989" s="34"/>
      <c r="MQV989" s="35"/>
      <c r="MQW989" s="34"/>
      <c r="MRD989" s="35"/>
      <c r="MRE989" s="34"/>
      <c r="MRL989" s="35"/>
      <c r="MRM989" s="34"/>
      <c r="MRT989" s="35"/>
      <c r="MRU989" s="34"/>
      <c r="MSB989" s="35"/>
      <c r="MSC989" s="34"/>
      <c r="MSJ989" s="35"/>
      <c r="MSK989" s="34"/>
      <c r="MSR989" s="35"/>
      <c r="MSS989" s="34"/>
      <c r="MSZ989" s="35"/>
      <c r="MTA989" s="34"/>
      <c r="MTH989" s="35"/>
      <c r="MTI989" s="34"/>
      <c r="MTP989" s="35"/>
      <c r="MTQ989" s="34"/>
      <c r="MTX989" s="35"/>
      <c r="MTY989" s="34"/>
      <c r="MUF989" s="35"/>
      <c r="MUG989" s="34"/>
      <c r="MUN989" s="35"/>
      <c r="MUO989" s="34"/>
      <c r="MUV989" s="35"/>
      <c r="MUW989" s="34"/>
      <c r="MVD989" s="35"/>
      <c r="MVE989" s="34"/>
      <c r="MVL989" s="35"/>
      <c r="MVM989" s="34"/>
      <c r="MVT989" s="35"/>
      <c r="MVU989" s="34"/>
      <c r="MWB989" s="35"/>
      <c r="MWC989" s="34"/>
      <c r="MWJ989" s="35"/>
      <c r="MWK989" s="34"/>
      <c r="MWR989" s="35"/>
      <c r="MWS989" s="34"/>
      <c r="MWZ989" s="35"/>
      <c r="MXA989" s="34"/>
      <c r="MXH989" s="35"/>
      <c r="MXI989" s="34"/>
      <c r="MXP989" s="35"/>
      <c r="MXQ989" s="34"/>
      <c r="MXX989" s="35"/>
      <c r="MXY989" s="34"/>
      <c r="MYF989" s="35"/>
      <c r="MYG989" s="34"/>
      <c r="MYN989" s="35"/>
      <c r="MYO989" s="34"/>
      <c r="MYV989" s="35"/>
      <c r="MYW989" s="34"/>
      <c r="MZD989" s="35"/>
      <c r="MZE989" s="34"/>
      <c r="MZL989" s="35"/>
      <c r="MZM989" s="34"/>
      <c r="MZT989" s="35"/>
      <c r="MZU989" s="34"/>
      <c r="NAB989" s="35"/>
      <c r="NAC989" s="34"/>
      <c r="NAJ989" s="35"/>
      <c r="NAK989" s="34"/>
      <c r="NAR989" s="35"/>
      <c r="NAS989" s="34"/>
      <c r="NAZ989" s="35"/>
      <c r="NBA989" s="34"/>
      <c r="NBH989" s="35"/>
      <c r="NBI989" s="34"/>
      <c r="NBP989" s="35"/>
      <c r="NBQ989" s="34"/>
      <c r="NBX989" s="35"/>
      <c r="NBY989" s="34"/>
      <c r="NCF989" s="35"/>
      <c r="NCG989" s="34"/>
      <c r="NCN989" s="35"/>
      <c r="NCO989" s="34"/>
      <c r="NCV989" s="35"/>
      <c r="NCW989" s="34"/>
      <c r="NDD989" s="35"/>
      <c r="NDE989" s="34"/>
      <c r="NDL989" s="35"/>
      <c r="NDM989" s="34"/>
      <c r="NDT989" s="35"/>
      <c r="NDU989" s="34"/>
      <c r="NEB989" s="35"/>
      <c r="NEC989" s="34"/>
      <c r="NEJ989" s="35"/>
      <c r="NEK989" s="34"/>
      <c r="NER989" s="35"/>
      <c r="NES989" s="34"/>
      <c r="NEZ989" s="35"/>
      <c r="NFA989" s="34"/>
      <c r="NFH989" s="35"/>
      <c r="NFI989" s="34"/>
      <c r="NFP989" s="35"/>
      <c r="NFQ989" s="34"/>
      <c r="NFX989" s="35"/>
      <c r="NFY989" s="34"/>
      <c r="NGF989" s="35"/>
      <c r="NGG989" s="34"/>
      <c r="NGN989" s="35"/>
      <c r="NGO989" s="34"/>
      <c r="NGV989" s="35"/>
      <c r="NGW989" s="34"/>
      <c r="NHD989" s="35"/>
      <c r="NHE989" s="34"/>
      <c r="NHL989" s="35"/>
      <c r="NHM989" s="34"/>
      <c r="NHT989" s="35"/>
      <c r="NHU989" s="34"/>
      <c r="NIB989" s="35"/>
      <c r="NIC989" s="34"/>
      <c r="NIJ989" s="35"/>
      <c r="NIK989" s="34"/>
      <c r="NIR989" s="35"/>
      <c r="NIS989" s="34"/>
      <c r="NIZ989" s="35"/>
      <c r="NJA989" s="34"/>
      <c r="NJH989" s="35"/>
      <c r="NJI989" s="34"/>
      <c r="NJP989" s="35"/>
      <c r="NJQ989" s="34"/>
      <c r="NJX989" s="35"/>
      <c r="NJY989" s="34"/>
      <c r="NKF989" s="35"/>
      <c r="NKG989" s="34"/>
      <c r="NKN989" s="35"/>
      <c r="NKO989" s="34"/>
      <c r="NKV989" s="35"/>
      <c r="NKW989" s="34"/>
      <c r="NLD989" s="35"/>
      <c r="NLE989" s="34"/>
      <c r="NLL989" s="35"/>
      <c r="NLM989" s="34"/>
      <c r="NLT989" s="35"/>
      <c r="NLU989" s="34"/>
      <c r="NMB989" s="35"/>
      <c r="NMC989" s="34"/>
      <c r="NMJ989" s="35"/>
      <c r="NMK989" s="34"/>
      <c r="NMR989" s="35"/>
      <c r="NMS989" s="34"/>
      <c r="NMZ989" s="35"/>
      <c r="NNA989" s="34"/>
      <c r="NNH989" s="35"/>
      <c r="NNI989" s="34"/>
      <c r="NNP989" s="35"/>
      <c r="NNQ989" s="34"/>
      <c r="NNX989" s="35"/>
      <c r="NNY989" s="34"/>
      <c r="NOF989" s="35"/>
      <c r="NOG989" s="34"/>
      <c r="NON989" s="35"/>
      <c r="NOO989" s="34"/>
      <c r="NOV989" s="35"/>
      <c r="NOW989" s="34"/>
      <c r="NPD989" s="35"/>
      <c r="NPE989" s="34"/>
      <c r="NPL989" s="35"/>
      <c r="NPM989" s="34"/>
      <c r="NPT989" s="35"/>
      <c r="NPU989" s="34"/>
      <c r="NQB989" s="35"/>
      <c r="NQC989" s="34"/>
      <c r="NQJ989" s="35"/>
      <c r="NQK989" s="34"/>
      <c r="NQR989" s="35"/>
      <c r="NQS989" s="34"/>
      <c r="NQZ989" s="35"/>
      <c r="NRA989" s="34"/>
      <c r="NRH989" s="35"/>
      <c r="NRI989" s="34"/>
      <c r="NRP989" s="35"/>
      <c r="NRQ989" s="34"/>
      <c r="NRX989" s="35"/>
      <c r="NRY989" s="34"/>
      <c r="NSF989" s="35"/>
      <c r="NSG989" s="34"/>
      <c r="NSN989" s="35"/>
      <c r="NSO989" s="34"/>
      <c r="NSV989" s="35"/>
      <c r="NSW989" s="34"/>
      <c r="NTD989" s="35"/>
      <c r="NTE989" s="34"/>
      <c r="NTL989" s="35"/>
      <c r="NTM989" s="34"/>
      <c r="NTT989" s="35"/>
      <c r="NTU989" s="34"/>
      <c r="NUB989" s="35"/>
      <c r="NUC989" s="34"/>
      <c r="NUJ989" s="35"/>
      <c r="NUK989" s="34"/>
      <c r="NUR989" s="35"/>
      <c r="NUS989" s="34"/>
      <c r="NUZ989" s="35"/>
      <c r="NVA989" s="34"/>
      <c r="NVH989" s="35"/>
      <c r="NVI989" s="34"/>
      <c r="NVP989" s="35"/>
      <c r="NVQ989" s="34"/>
      <c r="NVX989" s="35"/>
      <c r="NVY989" s="34"/>
      <c r="NWF989" s="35"/>
      <c r="NWG989" s="34"/>
      <c r="NWN989" s="35"/>
      <c r="NWO989" s="34"/>
      <c r="NWV989" s="35"/>
      <c r="NWW989" s="34"/>
      <c r="NXD989" s="35"/>
      <c r="NXE989" s="34"/>
      <c r="NXL989" s="35"/>
      <c r="NXM989" s="34"/>
      <c r="NXT989" s="35"/>
      <c r="NXU989" s="34"/>
      <c r="NYB989" s="35"/>
      <c r="NYC989" s="34"/>
      <c r="NYJ989" s="35"/>
      <c r="NYK989" s="34"/>
      <c r="NYR989" s="35"/>
      <c r="NYS989" s="34"/>
      <c r="NYZ989" s="35"/>
      <c r="NZA989" s="34"/>
      <c r="NZH989" s="35"/>
      <c r="NZI989" s="34"/>
      <c r="NZP989" s="35"/>
      <c r="NZQ989" s="34"/>
      <c r="NZX989" s="35"/>
      <c r="NZY989" s="34"/>
      <c r="OAF989" s="35"/>
      <c r="OAG989" s="34"/>
      <c r="OAN989" s="35"/>
      <c r="OAO989" s="34"/>
      <c r="OAV989" s="35"/>
      <c r="OAW989" s="34"/>
      <c r="OBD989" s="35"/>
      <c r="OBE989" s="34"/>
      <c r="OBL989" s="35"/>
      <c r="OBM989" s="34"/>
      <c r="OBT989" s="35"/>
      <c r="OBU989" s="34"/>
      <c r="OCB989" s="35"/>
      <c r="OCC989" s="34"/>
      <c r="OCJ989" s="35"/>
      <c r="OCK989" s="34"/>
      <c r="OCR989" s="35"/>
      <c r="OCS989" s="34"/>
      <c r="OCZ989" s="35"/>
      <c r="ODA989" s="34"/>
      <c r="ODH989" s="35"/>
      <c r="ODI989" s="34"/>
      <c r="ODP989" s="35"/>
      <c r="ODQ989" s="34"/>
      <c r="ODX989" s="35"/>
      <c r="ODY989" s="34"/>
      <c r="OEF989" s="35"/>
      <c r="OEG989" s="34"/>
      <c r="OEN989" s="35"/>
      <c r="OEO989" s="34"/>
      <c r="OEV989" s="35"/>
      <c r="OEW989" s="34"/>
      <c r="OFD989" s="35"/>
      <c r="OFE989" s="34"/>
      <c r="OFL989" s="35"/>
      <c r="OFM989" s="34"/>
      <c r="OFT989" s="35"/>
      <c r="OFU989" s="34"/>
      <c r="OGB989" s="35"/>
      <c r="OGC989" s="34"/>
      <c r="OGJ989" s="35"/>
      <c r="OGK989" s="34"/>
      <c r="OGR989" s="35"/>
      <c r="OGS989" s="34"/>
      <c r="OGZ989" s="35"/>
      <c r="OHA989" s="34"/>
      <c r="OHH989" s="35"/>
      <c r="OHI989" s="34"/>
      <c r="OHP989" s="35"/>
      <c r="OHQ989" s="34"/>
      <c r="OHX989" s="35"/>
      <c r="OHY989" s="34"/>
      <c r="OIF989" s="35"/>
      <c r="OIG989" s="34"/>
      <c r="OIN989" s="35"/>
      <c r="OIO989" s="34"/>
      <c r="OIV989" s="35"/>
      <c r="OIW989" s="34"/>
      <c r="OJD989" s="35"/>
      <c r="OJE989" s="34"/>
      <c r="OJL989" s="35"/>
      <c r="OJM989" s="34"/>
      <c r="OJT989" s="35"/>
      <c r="OJU989" s="34"/>
      <c r="OKB989" s="35"/>
      <c r="OKC989" s="34"/>
      <c r="OKJ989" s="35"/>
      <c r="OKK989" s="34"/>
      <c r="OKR989" s="35"/>
      <c r="OKS989" s="34"/>
      <c r="OKZ989" s="35"/>
      <c r="OLA989" s="34"/>
      <c r="OLH989" s="35"/>
      <c r="OLI989" s="34"/>
      <c r="OLP989" s="35"/>
      <c r="OLQ989" s="34"/>
      <c r="OLX989" s="35"/>
      <c r="OLY989" s="34"/>
      <c r="OMF989" s="35"/>
      <c r="OMG989" s="34"/>
      <c r="OMN989" s="35"/>
      <c r="OMO989" s="34"/>
      <c r="OMV989" s="35"/>
      <c r="OMW989" s="34"/>
      <c r="OND989" s="35"/>
      <c r="ONE989" s="34"/>
      <c r="ONL989" s="35"/>
      <c r="ONM989" s="34"/>
      <c r="ONT989" s="35"/>
      <c r="ONU989" s="34"/>
      <c r="OOB989" s="35"/>
      <c r="OOC989" s="34"/>
      <c r="OOJ989" s="35"/>
      <c r="OOK989" s="34"/>
      <c r="OOR989" s="35"/>
      <c r="OOS989" s="34"/>
      <c r="OOZ989" s="35"/>
      <c r="OPA989" s="34"/>
      <c r="OPH989" s="35"/>
      <c r="OPI989" s="34"/>
      <c r="OPP989" s="35"/>
      <c r="OPQ989" s="34"/>
      <c r="OPX989" s="35"/>
      <c r="OPY989" s="34"/>
      <c r="OQF989" s="35"/>
      <c r="OQG989" s="34"/>
      <c r="OQN989" s="35"/>
      <c r="OQO989" s="34"/>
      <c r="OQV989" s="35"/>
      <c r="OQW989" s="34"/>
      <c r="ORD989" s="35"/>
      <c r="ORE989" s="34"/>
      <c r="ORL989" s="35"/>
      <c r="ORM989" s="34"/>
      <c r="ORT989" s="35"/>
      <c r="ORU989" s="34"/>
      <c r="OSB989" s="35"/>
      <c r="OSC989" s="34"/>
      <c r="OSJ989" s="35"/>
      <c r="OSK989" s="34"/>
      <c r="OSR989" s="35"/>
      <c r="OSS989" s="34"/>
      <c r="OSZ989" s="35"/>
      <c r="OTA989" s="34"/>
      <c r="OTH989" s="35"/>
      <c r="OTI989" s="34"/>
      <c r="OTP989" s="35"/>
      <c r="OTQ989" s="34"/>
      <c r="OTX989" s="35"/>
      <c r="OTY989" s="34"/>
      <c r="OUF989" s="35"/>
      <c r="OUG989" s="34"/>
      <c r="OUN989" s="35"/>
      <c r="OUO989" s="34"/>
      <c r="OUV989" s="35"/>
      <c r="OUW989" s="34"/>
      <c r="OVD989" s="35"/>
      <c r="OVE989" s="34"/>
      <c r="OVL989" s="35"/>
      <c r="OVM989" s="34"/>
      <c r="OVT989" s="35"/>
      <c r="OVU989" s="34"/>
      <c r="OWB989" s="35"/>
      <c r="OWC989" s="34"/>
      <c r="OWJ989" s="35"/>
      <c r="OWK989" s="34"/>
      <c r="OWR989" s="35"/>
      <c r="OWS989" s="34"/>
      <c r="OWZ989" s="35"/>
      <c r="OXA989" s="34"/>
      <c r="OXH989" s="35"/>
      <c r="OXI989" s="34"/>
      <c r="OXP989" s="35"/>
      <c r="OXQ989" s="34"/>
      <c r="OXX989" s="35"/>
      <c r="OXY989" s="34"/>
      <c r="OYF989" s="35"/>
      <c r="OYG989" s="34"/>
      <c r="OYN989" s="35"/>
      <c r="OYO989" s="34"/>
      <c r="OYV989" s="35"/>
      <c r="OYW989" s="34"/>
      <c r="OZD989" s="35"/>
      <c r="OZE989" s="34"/>
      <c r="OZL989" s="35"/>
      <c r="OZM989" s="34"/>
      <c r="OZT989" s="35"/>
      <c r="OZU989" s="34"/>
      <c r="PAB989" s="35"/>
      <c r="PAC989" s="34"/>
      <c r="PAJ989" s="35"/>
      <c r="PAK989" s="34"/>
      <c r="PAR989" s="35"/>
      <c r="PAS989" s="34"/>
      <c r="PAZ989" s="35"/>
      <c r="PBA989" s="34"/>
      <c r="PBH989" s="35"/>
      <c r="PBI989" s="34"/>
      <c r="PBP989" s="35"/>
      <c r="PBQ989" s="34"/>
      <c r="PBX989" s="35"/>
      <c r="PBY989" s="34"/>
      <c r="PCF989" s="35"/>
      <c r="PCG989" s="34"/>
      <c r="PCN989" s="35"/>
      <c r="PCO989" s="34"/>
      <c r="PCV989" s="35"/>
      <c r="PCW989" s="34"/>
      <c r="PDD989" s="35"/>
      <c r="PDE989" s="34"/>
      <c r="PDL989" s="35"/>
      <c r="PDM989" s="34"/>
      <c r="PDT989" s="35"/>
      <c r="PDU989" s="34"/>
      <c r="PEB989" s="35"/>
      <c r="PEC989" s="34"/>
      <c r="PEJ989" s="35"/>
      <c r="PEK989" s="34"/>
      <c r="PER989" s="35"/>
      <c r="PES989" s="34"/>
      <c r="PEZ989" s="35"/>
      <c r="PFA989" s="34"/>
      <c r="PFH989" s="35"/>
      <c r="PFI989" s="34"/>
      <c r="PFP989" s="35"/>
      <c r="PFQ989" s="34"/>
      <c r="PFX989" s="35"/>
      <c r="PFY989" s="34"/>
      <c r="PGF989" s="35"/>
      <c r="PGG989" s="34"/>
      <c r="PGN989" s="35"/>
      <c r="PGO989" s="34"/>
      <c r="PGV989" s="35"/>
      <c r="PGW989" s="34"/>
      <c r="PHD989" s="35"/>
      <c r="PHE989" s="34"/>
      <c r="PHL989" s="35"/>
      <c r="PHM989" s="34"/>
      <c r="PHT989" s="35"/>
      <c r="PHU989" s="34"/>
      <c r="PIB989" s="35"/>
      <c r="PIC989" s="34"/>
      <c r="PIJ989" s="35"/>
      <c r="PIK989" s="34"/>
      <c r="PIR989" s="35"/>
      <c r="PIS989" s="34"/>
      <c r="PIZ989" s="35"/>
      <c r="PJA989" s="34"/>
      <c r="PJH989" s="35"/>
      <c r="PJI989" s="34"/>
      <c r="PJP989" s="35"/>
      <c r="PJQ989" s="34"/>
      <c r="PJX989" s="35"/>
      <c r="PJY989" s="34"/>
      <c r="PKF989" s="35"/>
      <c r="PKG989" s="34"/>
      <c r="PKN989" s="35"/>
      <c r="PKO989" s="34"/>
      <c r="PKV989" s="35"/>
      <c r="PKW989" s="34"/>
      <c r="PLD989" s="35"/>
      <c r="PLE989" s="34"/>
      <c r="PLL989" s="35"/>
      <c r="PLM989" s="34"/>
      <c r="PLT989" s="35"/>
      <c r="PLU989" s="34"/>
      <c r="PMB989" s="35"/>
      <c r="PMC989" s="34"/>
      <c r="PMJ989" s="35"/>
      <c r="PMK989" s="34"/>
      <c r="PMR989" s="35"/>
      <c r="PMS989" s="34"/>
      <c r="PMZ989" s="35"/>
      <c r="PNA989" s="34"/>
      <c r="PNH989" s="35"/>
      <c r="PNI989" s="34"/>
      <c r="PNP989" s="35"/>
      <c r="PNQ989" s="34"/>
      <c r="PNX989" s="35"/>
      <c r="PNY989" s="34"/>
      <c r="POF989" s="35"/>
      <c r="POG989" s="34"/>
      <c r="PON989" s="35"/>
      <c r="POO989" s="34"/>
      <c r="POV989" s="35"/>
      <c r="POW989" s="34"/>
      <c r="PPD989" s="35"/>
      <c r="PPE989" s="34"/>
      <c r="PPL989" s="35"/>
      <c r="PPM989" s="34"/>
      <c r="PPT989" s="35"/>
      <c r="PPU989" s="34"/>
      <c r="PQB989" s="35"/>
      <c r="PQC989" s="34"/>
      <c r="PQJ989" s="35"/>
      <c r="PQK989" s="34"/>
      <c r="PQR989" s="35"/>
      <c r="PQS989" s="34"/>
      <c r="PQZ989" s="35"/>
      <c r="PRA989" s="34"/>
      <c r="PRH989" s="35"/>
      <c r="PRI989" s="34"/>
      <c r="PRP989" s="35"/>
      <c r="PRQ989" s="34"/>
      <c r="PRX989" s="35"/>
      <c r="PRY989" s="34"/>
      <c r="PSF989" s="35"/>
      <c r="PSG989" s="34"/>
      <c r="PSN989" s="35"/>
      <c r="PSO989" s="34"/>
      <c r="PSV989" s="35"/>
      <c r="PSW989" s="34"/>
      <c r="PTD989" s="35"/>
      <c r="PTE989" s="34"/>
      <c r="PTL989" s="35"/>
      <c r="PTM989" s="34"/>
      <c r="PTT989" s="35"/>
      <c r="PTU989" s="34"/>
      <c r="PUB989" s="35"/>
      <c r="PUC989" s="34"/>
      <c r="PUJ989" s="35"/>
      <c r="PUK989" s="34"/>
      <c r="PUR989" s="35"/>
      <c r="PUS989" s="34"/>
      <c r="PUZ989" s="35"/>
      <c r="PVA989" s="34"/>
      <c r="PVH989" s="35"/>
      <c r="PVI989" s="34"/>
      <c r="PVP989" s="35"/>
      <c r="PVQ989" s="34"/>
      <c r="PVX989" s="35"/>
      <c r="PVY989" s="34"/>
      <c r="PWF989" s="35"/>
      <c r="PWG989" s="34"/>
      <c r="PWN989" s="35"/>
      <c r="PWO989" s="34"/>
      <c r="PWV989" s="35"/>
      <c r="PWW989" s="34"/>
      <c r="PXD989" s="35"/>
      <c r="PXE989" s="34"/>
      <c r="PXL989" s="35"/>
      <c r="PXM989" s="34"/>
      <c r="PXT989" s="35"/>
      <c r="PXU989" s="34"/>
      <c r="PYB989" s="35"/>
      <c r="PYC989" s="34"/>
      <c r="PYJ989" s="35"/>
      <c r="PYK989" s="34"/>
      <c r="PYR989" s="35"/>
      <c r="PYS989" s="34"/>
      <c r="PYZ989" s="35"/>
      <c r="PZA989" s="34"/>
      <c r="PZH989" s="35"/>
      <c r="PZI989" s="34"/>
      <c r="PZP989" s="35"/>
      <c r="PZQ989" s="34"/>
      <c r="PZX989" s="35"/>
      <c r="PZY989" s="34"/>
      <c r="QAF989" s="35"/>
      <c r="QAG989" s="34"/>
      <c r="QAN989" s="35"/>
      <c r="QAO989" s="34"/>
      <c r="QAV989" s="35"/>
      <c r="QAW989" s="34"/>
      <c r="QBD989" s="35"/>
      <c r="QBE989" s="34"/>
      <c r="QBL989" s="35"/>
      <c r="QBM989" s="34"/>
      <c r="QBT989" s="35"/>
      <c r="QBU989" s="34"/>
      <c r="QCB989" s="35"/>
      <c r="QCC989" s="34"/>
      <c r="QCJ989" s="35"/>
      <c r="QCK989" s="34"/>
      <c r="QCR989" s="35"/>
      <c r="QCS989" s="34"/>
      <c r="QCZ989" s="35"/>
      <c r="QDA989" s="34"/>
      <c r="QDH989" s="35"/>
      <c r="QDI989" s="34"/>
      <c r="QDP989" s="35"/>
      <c r="QDQ989" s="34"/>
      <c r="QDX989" s="35"/>
      <c r="QDY989" s="34"/>
      <c r="QEF989" s="35"/>
      <c r="QEG989" s="34"/>
      <c r="QEN989" s="35"/>
      <c r="QEO989" s="34"/>
      <c r="QEV989" s="35"/>
      <c r="QEW989" s="34"/>
      <c r="QFD989" s="35"/>
      <c r="QFE989" s="34"/>
      <c r="QFL989" s="35"/>
      <c r="QFM989" s="34"/>
      <c r="QFT989" s="35"/>
      <c r="QFU989" s="34"/>
      <c r="QGB989" s="35"/>
      <c r="QGC989" s="34"/>
      <c r="QGJ989" s="35"/>
      <c r="QGK989" s="34"/>
      <c r="QGR989" s="35"/>
      <c r="QGS989" s="34"/>
      <c r="QGZ989" s="35"/>
      <c r="QHA989" s="34"/>
      <c r="QHH989" s="35"/>
      <c r="QHI989" s="34"/>
      <c r="QHP989" s="35"/>
      <c r="QHQ989" s="34"/>
      <c r="QHX989" s="35"/>
      <c r="QHY989" s="34"/>
      <c r="QIF989" s="35"/>
      <c r="QIG989" s="34"/>
      <c r="QIN989" s="35"/>
      <c r="QIO989" s="34"/>
      <c r="QIV989" s="35"/>
      <c r="QIW989" s="34"/>
      <c r="QJD989" s="35"/>
      <c r="QJE989" s="34"/>
      <c r="QJL989" s="35"/>
      <c r="QJM989" s="34"/>
      <c r="QJT989" s="35"/>
      <c r="QJU989" s="34"/>
      <c r="QKB989" s="35"/>
      <c r="QKC989" s="34"/>
      <c r="QKJ989" s="35"/>
      <c r="QKK989" s="34"/>
      <c r="QKR989" s="35"/>
      <c r="QKS989" s="34"/>
      <c r="QKZ989" s="35"/>
      <c r="QLA989" s="34"/>
      <c r="QLH989" s="35"/>
      <c r="QLI989" s="34"/>
      <c r="QLP989" s="35"/>
      <c r="QLQ989" s="34"/>
      <c r="QLX989" s="35"/>
      <c r="QLY989" s="34"/>
      <c r="QMF989" s="35"/>
      <c r="QMG989" s="34"/>
      <c r="QMN989" s="35"/>
      <c r="QMO989" s="34"/>
      <c r="QMV989" s="35"/>
      <c r="QMW989" s="34"/>
      <c r="QND989" s="35"/>
      <c r="QNE989" s="34"/>
      <c r="QNL989" s="35"/>
      <c r="QNM989" s="34"/>
      <c r="QNT989" s="35"/>
      <c r="QNU989" s="34"/>
      <c r="QOB989" s="35"/>
      <c r="QOC989" s="34"/>
      <c r="QOJ989" s="35"/>
      <c r="QOK989" s="34"/>
      <c r="QOR989" s="35"/>
      <c r="QOS989" s="34"/>
      <c r="QOZ989" s="35"/>
      <c r="QPA989" s="34"/>
      <c r="QPH989" s="35"/>
      <c r="QPI989" s="34"/>
      <c r="QPP989" s="35"/>
      <c r="QPQ989" s="34"/>
      <c r="QPX989" s="35"/>
      <c r="QPY989" s="34"/>
      <c r="QQF989" s="35"/>
      <c r="QQG989" s="34"/>
      <c r="QQN989" s="35"/>
      <c r="QQO989" s="34"/>
      <c r="QQV989" s="35"/>
      <c r="QQW989" s="34"/>
      <c r="QRD989" s="35"/>
      <c r="QRE989" s="34"/>
      <c r="QRL989" s="35"/>
      <c r="QRM989" s="34"/>
      <c r="QRT989" s="35"/>
      <c r="QRU989" s="34"/>
      <c r="QSB989" s="35"/>
      <c r="QSC989" s="34"/>
      <c r="QSJ989" s="35"/>
      <c r="QSK989" s="34"/>
      <c r="QSR989" s="35"/>
      <c r="QSS989" s="34"/>
      <c r="QSZ989" s="35"/>
      <c r="QTA989" s="34"/>
      <c r="QTH989" s="35"/>
      <c r="QTI989" s="34"/>
      <c r="QTP989" s="35"/>
      <c r="QTQ989" s="34"/>
      <c r="QTX989" s="35"/>
      <c r="QTY989" s="34"/>
      <c r="QUF989" s="35"/>
      <c r="QUG989" s="34"/>
      <c r="QUN989" s="35"/>
      <c r="QUO989" s="34"/>
      <c r="QUV989" s="35"/>
      <c r="QUW989" s="34"/>
      <c r="QVD989" s="35"/>
      <c r="QVE989" s="34"/>
      <c r="QVL989" s="35"/>
      <c r="QVM989" s="34"/>
      <c r="QVT989" s="35"/>
      <c r="QVU989" s="34"/>
      <c r="QWB989" s="35"/>
      <c r="QWC989" s="34"/>
      <c r="QWJ989" s="35"/>
      <c r="QWK989" s="34"/>
      <c r="QWR989" s="35"/>
      <c r="QWS989" s="34"/>
      <c r="QWZ989" s="35"/>
      <c r="QXA989" s="34"/>
      <c r="QXH989" s="35"/>
      <c r="QXI989" s="34"/>
      <c r="QXP989" s="35"/>
      <c r="QXQ989" s="34"/>
      <c r="QXX989" s="35"/>
      <c r="QXY989" s="34"/>
      <c r="QYF989" s="35"/>
      <c r="QYG989" s="34"/>
      <c r="QYN989" s="35"/>
      <c r="QYO989" s="34"/>
      <c r="QYV989" s="35"/>
      <c r="QYW989" s="34"/>
      <c r="QZD989" s="35"/>
      <c r="QZE989" s="34"/>
      <c r="QZL989" s="35"/>
      <c r="QZM989" s="34"/>
      <c r="QZT989" s="35"/>
      <c r="QZU989" s="34"/>
      <c r="RAB989" s="35"/>
      <c r="RAC989" s="34"/>
      <c r="RAJ989" s="35"/>
      <c r="RAK989" s="34"/>
      <c r="RAR989" s="35"/>
      <c r="RAS989" s="34"/>
      <c r="RAZ989" s="35"/>
      <c r="RBA989" s="34"/>
      <c r="RBH989" s="35"/>
      <c r="RBI989" s="34"/>
      <c r="RBP989" s="35"/>
      <c r="RBQ989" s="34"/>
      <c r="RBX989" s="35"/>
      <c r="RBY989" s="34"/>
      <c r="RCF989" s="35"/>
      <c r="RCG989" s="34"/>
      <c r="RCN989" s="35"/>
      <c r="RCO989" s="34"/>
      <c r="RCV989" s="35"/>
      <c r="RCW989" s="34"/>
      <c r="RDD989" s="35"/>
      <c r="RDE989" s="34"/>
      <c r="RDL989" s="35"/>
      <c r="RDM989" s="34"/>
      <c r="RDT989" s="35"/>
      <c r="RDU989" s="34"/>
      <c r="REB989" s="35"/>
      <c r="REC989" s="34"/>
      <c r="REJ989" s="35"/>
      <c r="REK989" s="34"/>
      <c r="RER989" s="35"/>
      <c r="RES989" s="34"/>
      <c r="REZ989" s="35"/>
      <c r="RFA989" s="34"/>
      <c r="RFH989" s="35"/>
      <c r="RFI989" s="34"/>
      <c r="RFP989" s="35"/>
      <c r="RFQ989" s="34"/>
      <c r="RFX989" s="35"/>
      <c r="RFY989" s="34"/>
      <c r="RGF989" s="35"/>
      <c r="RGG989" s="34"/>
      <c r="RGN989" s="35"/>
      <c r="RGO989" s="34"/>
      <c r="RGV989" s="35"/>
      <c r="RGW989" s="34"/>
      <c r="RHD989" s="35"/>
      <c r="RHE989" s="34"/>
      <c r="RHL989" s="35"/>
      <c r="RHM989" s="34"/>
      <c r="RHT989" s="35"/>
      <c r="RHU989" s="34"/>
      <c r="RIB989" s="35"/>
      <c r="RIC989" s="34"/>
      <c r="RIJ989" s="35"/>
      <c r="RIK989" s="34"/>
      <c r="RIR989" s="35"/>
      <c r="RIS989" s="34"/>
      <c r="RIZ989" s="35"/>
      <c r="RJA989" s="34"/>
      <c r="RJH989" s="35"/>
      <c r="RJI989" s="34"/>
      <c r="RJP989" s="35"/>
      <c r="RJQ989" s="34"/>
      <c r="RJX989" s="35"/>
      <c r="RJY989" s="34"/>
      <c r="RKF989" s="35"/>
      <c r="RKG989" s="34"/>
      <c r="RKN989" s="35"/>
      <c r="RKO989" s="34"/>
      <c r="RKV989" s="35"/>
      <c r="RKW989" s="34"/>
      <c r="RLD989" s="35"/>
      <c r="RLE989" s="34"/>
      <c r="RLL989" s="35"/>
      <c r="RLM989" s="34"/>
      <c r="RLT989" s="35"/>
      <c r="RLU989" s="34"/>
      <c r="RMB989" s="35"/>
      <c r="RMC989" s="34"/>
      <c r="RMJ989" s="35"/>
      <c r="RMK989" s="34"/>
      <c r="RMR989" s="35"/>
      <c r="RMS989" s="34"/>
      <c r="RMZ989" s="35"/>
      <c r="RNA989" s="34"/>
      <c r="RNH989" s="35"/>
      <c r="RNI989" s="34"/>
      <c r="RNP989" s="35"/>
      <c r="RNQ989" s="34"/>
      <c r="RNX989" s="35"/>
      <c r="RNY989" s="34"/>
      <c r="ROF989" s="35"/>
      <c r="ROG989" s="34"/>
      <c r="RON989" s="35"/>
      <c r="ROO989" s="34"/>
      <c r="ROV989" s="35"/>
      <c r="ROW989" s="34"/>
      <c r="RPD989" s="35"/>
      <c r="RPE989" s="34"/>
      <c r="RPL989" s="35"/>
      <c r="RPM989" s="34"/>
      <c r="RPT989" s="35"/>
      <c r="RPU989" s="34"/>
      <c r="RQB989" s="35"/>
      <c r="RQC989" s="34"/>
      <c r="RQJ989" s="35"/>
      <c r="RQK989" s="34"/>
      <c r="RQR989" s="35"/>
      <c r="RQS989" s="34"/>
      <c r="RQZ989" s="35"/>
      <c r="RRA989" s="34"/>
      <c r="RRH989" s="35"/>
      <c r="RRI989" s="34"/>
      <c r="RRP989" s="35"/>
      <c r="RRQ989" s="34"/>
      <c r="RRX989" s="35"/>
      <c r="RRY989" s="34"/>
      <c r="RSF989" s="35"/>
      <c r="RSG989" s="34"/>
      <c r="RSN989" s="35"/>
      <c r="RSO989" s="34"/>
      <c r="RSV989" s="35"/>
      <c r="RSW989" s="34"/>
      <c r="RTD989" s="35"/>
      <c r="RTE989" s="34"/>
      <c r="RTL989" s="35"/>
      <c r="RTM989" s="34"/>
      <c r="RTT989" s="35"/>
      <c r="RTU989" s="34"/>
      <c r="RUB989" s="35"/>
      <c r="RUC989" s="34"/>
      <c r="RUJ989" s="35"/>
      <c r="RUK989" s="34"/>
      <c r="RUR989" s="35"/>
      <c r="RUS989" s="34"/>
      <c r="RUZ989" s="35"/>
      <c r="RVA989" s="34"/>
      <c r="RVH989" s="35"/>
      <c r="RVI989" s="34"/>
      <c r="RVP989" s="35"/>
      <c r="RVQ989" s="34"/>
      <c r="RVX989" s="35"/>
      <c r="RVY989" s="34"/>
      <c r="RWF989" s="35"/>
      <c r="RWG989" s="34"/>
      <c r="RWN989" s="35"/>
      <c r="RWO989" s="34"/>
      <c r="RWV989" s="35"/>
      <c r="RWW989" s="34"/>
      <c r="RXD989" s="35"/>
      <c r="RXE989" s="34"/>
      <c r="RXL989" s="35"/>
      <c r="RXM989" s="34"/>
      <c r="RXT989" s="35"/>
      <c r="RXU989" s="34"/>
      <c r="RYB989" s="35"/>
      <c r="RYC989" s="34"/>
      <c r="RYJ989" s="35"/>
      <c r="RYK989" s="34"/>
      <c r="RYR989" s="35"/>
      <c r="RYS989" s="34"/>
      <c r="RYZ989" s="35"/>
      <c r="RZA989" s="34"/>
      <c r="RZH989" s="35"/>
      <c r="RZI989" s="34"/>
      <c r="RZP989" s="35"/>
      <c r="RZQ989" s="34"/>
      <c r="RZX989" s="35"/>
      <c r="RZY989" s="34"/>
      <c r="SAF989" s="35"/>
      <c r="SAG989" s="34"/>
      <c r="SAN989" s="35"/>
      <c r="SAO989" s="34"/>
      <c r="SAV989" s="35"/>
      <c r="SAW989" s="34"/>
      <c r="SBD989" s="35"/>
      <c r="SBE989" s="34"/>
      <c r="SBL989" s="35"/>
      <c r="SBM989" s="34"/>
      <c r="SBT989" s="35"/>
      <c r="SBU989" s="34"/>
      <c r="SCB989" s="35"/>
      <c r="SCC989" s="34"/>
      <c r="SCJ989" s="35"/>
      <c r="SCK989" s="34"/>
      <c r="SCR989" s="35"/>
      <c r="SCS989" s="34"/>
      <c r="SCZ989" s="35"/>
      <c r="SDA989" s="34"/>
      <c r="SDH989" s="35"/>
      <c r="SDI989" s="34"/>
      <c r="SDP989" s="35"/>
      <c r="SDQ989" s="34"/>
      <c r="SDX989" s="35"/>
      <c r="SDY989" s="34"/>
      <c r="SEF989" s="35"/>
      <c r="SEG989" s="34"/>
      <c r="SEN989" s="35"/>
      <c r="SEO989" s="34"/>
      <c r="SEV989" s="35"/>
      <c r="SEW989" s="34"/>
      <c r="SFD989" s="35"/>
      <c r="SFE989" s="34"/>
      <c r="SFL989" s="35"/>
      <c r="SFM989" s="34"/>
      <c r="SFT989" s="35"/>
      <c r="SFU989" s="34"/>
      <c r="SGB989" s="35"/>
      <c r="SGC989" s="34"/>
      <c r="SGJ989" s="35"/>
      <c r="SGK989" s="34"/>
      <c r="SGR989" s="35"/>
      <c r="SGS989" s="34"/>
      <c r="SGZ989" s="35"/>
      <c r="SHA989" s="34"/>
      <c r="SHH989" s="35"/>
      <c r="SHI989" s="34"/>
      <c r="SHP989" s="35"/>
      <c r="SHQ989" s="34"/>
      <c r="SHX989" s="35"/>
      <c r="SHY989" s="34"/>
      <c r="SIF989" s="35"/>
      <c r="SIG989" s="34"/>
      <c r="SIN989" s="35"/>
      <c r="SIO989" s="34"/>
      <c r="SIV989" s="35"/>
      <c r="SIW989" s="34"/>
      <c r="SJD989" s="35"/>
      <c r="SJE989" s="34"/>
      <c r="SJL989" s="35"/>
      <c r="SJM989" s="34"/>
      <c r="SJT989" s="35"/>
      <c r="SJU989" s="34"/>
      <c r="SKB989" s="35"/>
      <c r="SKC989" s="34"/>
      <c r="SKJ989" s="35"/>
      <c r="SKK989" s="34"/>
      <c r="SKR989" s="35"/>
      <c r="SKS989" s="34"/>
      <c r="SKZ989" s="35"/>
      <c r="SLA989" s="34"/>
      <c r="SLH989" s="35"/>
      <c r="SLI989" s="34"/>
      <c r="SLP989" s="35"/>
      <c r="SLQ989" s="34"/>
      <c r="SLX989" s="35"/>
      <c r="SLY989" s="34"/>
      <c r="SMF989" s="35"/>
      <c r="SMG989" s="34"/>
      <c r="SMN989" s="35"/>
      <c r="SMO989" s="34"/>
      <c r="SMV989" s="35"/>
      <c r="SMW989" s="34"/>
      <c r="SND989" s="35"/>
      <c r="SNE989" s="34"/>
      <c r="SNL989" s="35"/>
      <c r="SNM989" s="34"/>
      <c r="SNT989" s="35"/>
      <c r="SNU989" s="34"/>
      <c r="SOB989" s="35"/>
      <c r="SOC989" s="34"/>
      <c r="SOJ989" s="35"/>
      <c r="SOK989" s="34"/>
      <c r="SOR989" s="35"/>
      <c r="SOS989" s="34"/>
      <c r="SOZ989" s="35"/>
      <c r="SPA989" s="34"/>
      <c r="SPH989" s="35"/>
      <c r="SPI989" s="34"/>
      <c r="SPP989" s="35"/>
      <c r="SPQ989" s="34"/>
      <c r="SPX989" s="35"/>
      <c r="SPY989" s="34"/>
      <c r="SQF989" s="35"/>
      <c r="SQG989" s="34"/>
      <c r="SQN989" s="35"/>
      <c r="SQO989" s="34"/>
      <c r="SQV989" s="35"/>
      <c r="SQW989" s="34"/>
      <c r="SRD989" s="35"/>
      <c r="SRE989" s="34"/>
      <c r="SRL989" s="35"/>
      <c r="SRM989" s="34"/>
      <c r="SRT989" s="35"/>
      <c r="SRU989" s="34"/>
      <c r="SSB989" s="35"/>
      <c r="SSC989" s="34"/>
      <c r="SSJ989" s="35"/>
      <c r="SSK989" s="34"/>
      <c r="SSR989" s="35"/>
      <c r="SSS989" s="34"/>
      <c r="SSZ989" s="35"/>
      <c r="STA989" s="34"/>
      <c r="STH989" s="35"/>
      <c r="STI989" s="34"/>
      <c r="STP989" s="35"/>
      <c r="STQ989" s="34"/>
      <c r="STX989" s="35"/>
      <c r="STY989" s="34"/>
      <c r="SUF989" s="35"/>
      <c r="SUG989" s="34"/>
      <c r="SUN989" s="35"/>
      <c r="SUO989" s="34"/>
      <c r="SUV989" s="35"/>
      <c r="SUW989" s="34"/>
      <c r="SVD989" s="35"/>
      <c r="SVE989" s="34"/>
      <c r="SVL989" s="35"/>
      <c r="SVM989" s="34"/>
      <c r="SVT989" s="35"/>
      <c r="SVU989" s="34"/>
      <c r="SWB989" s="35"/>
      <c r="SWC989" s="34"/>
      <c r="SWJ989" s="35"/>
      <c r="SWK989" s="34"/>
      <c r="SWR989" s="35"/>
      <c r="SWS989" s="34"/>
      <c r="SWZ989" s="35"/>
      <c r="SXA989" s="34"/>
      <c r="SXH989" s="35"/>
      <c r="SXI989" s="34"/>
      <c r="SXP989" s="35"/>
      <c r="SXQ989" s="34"/>
      <c r="SXX989" s="35"/>
      <c r="SXY989" s="34"/>
      <c r="SYF989" s="35"/>
      <c r="SYG989" s="34"/>
      <c r="SYN989" s="35"/>
      <c r="SYO989" s="34"/>
      <c r="SYV989" s="35"/>
      <c r="SYW989" s="34"/>
      <c r="SZD989" s="35"/>
      <c r="SZE989" s="34"/>
      <c r="SZL989" s="35"/>
      <c r="SZM989" s="34"/>
      <c r="SZT989" s="35"/>
      <c r="SZU989" s="34"/>
      <c r="TAB989" s="35"/>
      <c r="TAC989" s="34"/>
      <c r="TAJ989" s="35"/>
      <c r="TAK989" s="34"/>
      <c r="TAR989" s="35"/>
      <c r="TAS989" s="34"/>
      <c r="TAZ989" s="35"/>
      <c r="TBA989" s="34"/>
      <c r="TBH989" s="35"/>
      <c r="TBI989" s="34"/>
      <c r="TBP989" s="35"/>
      <c r="TBQ989" s="34"/>
      <c r="TBX989" s="35"/>
      <c r="TBY989" s="34"/>
      <c r="TCF989" s="35"/>
      <c r="TCG989" s="34"/>
      <c r="TCN989" s="35"/>
      <c r="TCO989" s="34"/>
      <c r="TCV989" s="35"/>
      <c r="TCW989" s="34"/>
      <c r="TDD989" s="35"/>
      <c r="TDE989" s="34"/>
      <c r="TDL989" s="35"/>
      <c r="TDM989" s="34"/>
      <c r="TDT989" s="35"/>
      <c r="TDU989" s="34"/>
      <c r="TEB989" s="35"/>
      <c r="TEC989" s="34"/>
      <c r="TEJ989" s="35"/>
      <c r="TEK989" s="34"/>
      <c r="TER989" s="35"/>
      <c r="TES989" s="34"/>
      <c r="TEZ989" s="35"/>
      <c r="TFA989" s="34"/>
      <c r="TFH989" s="35"/>
      <c r="TFI989" s="34"/>
      <c r="TFP989" s="35"/>
      <c r="TFQ989" s="34"/>
      <c r="TFX989" s="35"/>
      <c r="TFY989" s="34"/>
      <c r="TGF989" s="35"/>
      <c r="TGG989" s="34"/>
      <c r="TGN989" s="35"/>
      <c r="TGO989" s="34"/>
      <c r="TGV989" s="35"/>
      <c r="TGW989" s="34"/>
      <c r="THD989" s="35"/>
      <c r="THE989" s="34"/>
      <c r="THL989" s="35"/>
      <c r="THM989" s="34"/>
      <c r="THT989" s="35"/>
      <c r="THU989" s="34"/>
      <c r="TIB989" s="35"/>
      <c r="TIC989" s="34"/>
      <c r="TIJ989" s="35"/>
      <c r="TIK989" s="34"/>
      <c r="TIR989" s="35"/>
      <c r="TIS989" s="34"/>
      <c r="TIZ989" s="35"/>
      <c r="TJA989" s="34"/>
      <c r="TJH989" s="35"/>
      <c r="TJI989" s="34"/>
      <c r="TJP989" s="35"/>
      <c r="TJQ989" s="34"/>
      <c r="TJX989" s="35"/>
      <c r="TJY989" s="34"/>
      <c r="TKF989" s="35"/>
      <c r="TKG989" s="34"/>
      <c r="TKN989" s="35"/>
      <c r="TKO989" s="34"/>
      <c r="TKV989" s="35"/>
      <c r="TKW989" s="34"/>
      <c r="TLD989" s="35"/>
      <c r="TLE989" s="34"/>
      <c r="TLL989" s="35"/>
      <c r="TLM989" s="34"/>
      <c r="TLT989" s="35"/>
      <c r="TLU989" s="34"/>
      <c r="TMB989" s="35"/>
      <c r="TMC989" s="34"/>
      <c r="TMJ989" s="35"/>
      <c r="TMK989" s="34"/>
      <c r="TMR989" s="35"/>
      <c r="TMS989" s="34"/>
      <c r="TMZ989" s="35"/>
      <c r="TNA989" s="34"/>
      <c r="TNH989" s="35"/>
      <c r="TNI989" s="34"/>
      <c r="TNP989" s="35"/>
      <c r="TNQ989" s="34"/>
      <c r="TNX989" s="35"/>
      <c r="TNY989" s="34"/>
      <c r="TOF989" s="35"/>
      <c r="TOG989" s="34"/>
      <c r="TON989" s="35"/>
      <c r="TOO989" s="34"/>
      <c r="TOV989" s="35"/>
      <c r="TOW989" s="34"/>
      <c r="TPD989" s="35"/>
      <c r="TPE989" s="34"/>
      <c r="TPL989" s="35"/>
      <c r="TPM989" s="34"/>
      <c r="TPT989" s="35"/>
      <c r="TPU989" s="34"/>
      <c r="TQB989" s="35"/>
      <c r="TQC989" s="34"/>
      <c r="TQJ989" s="35"/>
      <c r="TQK989" s="34"/>
      <c r="TQR989" s="35"/>
      <c r="TQS989" s="34"/>
      <c r="TQZ989" s="35"/>
      <c r="TRA989" s="34"/>
      <c r="TRH989" s="35"/>
      <c r="TRI989" s="34"/>
      <c r="TRP989" s="35"/>
      <c r="TRQ989" s="34"/>
      <c r="TRX989" s="35"/>
      <c r="TRY989" s="34"/>
      <c r="TSF989" s="35"/>
      <c r="TSG989" s="34"/>
      <c r="TSN989" s="35"/>
      <c r="TSO989" s="34"/>
      <c r="TSV989" s="35"/>
      <c r="TSW989" s="34"/>
      <c r="TTD989" s="35"/>
      <c r="TTE989" s="34"/>
      <c r="TTL989" s="35"/>
      <c r="TTM989" s="34"/>
      <c r="TTT989" s="35"/>
      <c r="TTU989" s="34"/>
      <c r="TUB989" s="35"/>
      <c r="TUC989" s="34"/>
      <c r="TUJ989" s="35"/>
      <c r="TUK989" s="34"/>
      <c r="TUR989" s="35"/>
      <c r="TUS989" s="34"/>
      <c r="TUZ989" s="35"/>
      <c r="TVA989" s="34"/>
      <c r="TVH989" s="35"/>
      <c r="TVI989" s="34"/>
      <c r="TVP989" s="35"/>
      <c r="TVQ989" s="34"/>
      <c r="TVX989" s="35"/>
      <c r="TVY989" s="34"/>
      <c r="TWF989" s="35"/>
      <c r="TWG989" s="34"/>
      <c r="TWN989" s="35"/>
      <c r="TWO989" s="34"/>
      <c r="TWV989" s="35"/>
      <c r="TWW989" s="34"/>
      <c r="TXD989" s="35"/>
      <c r="TXE989" s="34"/>
      <c r="TXL989" s="35"/>
      <c r="TXM989" s="34"/>
      <c r="TXT989" s="35"/>
      <c r="TXU989" s="34"/>
      <c r="TYB989" s="35"/>
      <c r="TYC989" s="34"/>
      <c r="TYJ989" s="35"/>
      <c r="TYK989" s="34"/>
      <c r="TYR989" s="35"/>
      <c r="TYS989" s="34"/>
      <c r="TYZ989" s="35"/>
      <c r="TZA989" s="34"/>
      <c r="TZH989" s="35"/>
      <c r="TZI989" s="34"/>
      <c r="TZP989" s="35"/>
      <c r="TZQ989" s="34"/>
      <c r="TZX989" s="35"/>
      <c r="TZY989" s="34"/>
      <c r="UAF989" s="35"/>
      <c r="UAG989" s="34"/>
      <c r="UAN989" s="35"/>
      <c r="UAO989" s="34"/>
      <c r="UAV989" s="35"/>
      <c r="UAW989" s="34"/>
      <c r="UBD989" s="35"/>
      <c r="UBE989" s="34"/>
      <c r="UBL989" s="35"/>
      <c r="UBM989" s="34"/>
      <c r="UBT989" s="35"/>
      <c r="UBU989" s="34"/>
      <c r="UCB989" s="35"/>
      <c r="UCC989" s="34"/>
      <c r="UCJ989" s="35"/>
      <c r="UCK989" s="34"/>
      <c r="UCR989" s="35"/>
      <c r="UCS989" s="34"/>
      <c r="UCZ989" s="35"/>
      <c r="UDA989" s="34"/>
      <c r="UDH989" s="35"/>
      <c r="UDI989" s="34"/>
      <c r="UDP989" s="35"/>
      <c r="UDQ989" s="34"/>
      <c r="UDX989" s="35"/>
      <c r="UDY989" s="34"/>
      <c r="UEF989" s="35"/>
      <c r="UEG989" s="34"/>
      <c r="UEN989" s="35"/>
      <c r="UEO989" s="34"/>
      <c r="UEV989" s="35"/>
      <c r="UEW989" s="34"/>
      <c r="UFD989" s="35"/>
      <c r="UFE989" s="34"/>
      <c r="UFL989" s="35"/>
      <c r="UFM989" s="34"/>
      <c r="UFT989" s="35"/>
      <c r="UFU989" s="34"/>
      <c r="UGB989" s="35"/>
      <c r="UGC989" s="34"/>
      <c r="UGJ989" s="35"/>
      <c r="UGK989" s="34"/>
      <c r="UGR989" s="35"/>
      <c r="UGS989" s="34"/>
      <c r="UGZ989" s="35"/>
      <c r="UHA989" s="34"/>
      <c r="UHH989" s="35"/>
      <c r="UHI989" s="34"/>
      <c r="UHP989" s="35"/>
      <c r="UHQ989" s="34"/>
      <c r="UHX989" s="35"/>
      <c r="UHY989" s="34"/>
      <c r="UIF989" s="35"/>
      <c r="UIG989" s="34"/>
      <c r="UIN989" s="35"/>
      <c r="UIO989" s="34"/>
      <c r="UIV989" s="35"/>
      <c r="UIW989" s="34"/>
      <c r="UJD989" s="35"/>
      <c r="UJE989" s="34"/>
      <c r="UJL989" s="35"/>
      <c r="UJM989" s="34"/>
      <c r="UJT989" s="35"/>
      <c r="UJU989" s="34"/>
      <c r="UKB989" s="35"/>
      <c r="UKC989" s="34"/>
      <c r="UKJ989" s="35"/>
      <c r="UKK989" s="34"/>
      <c r="UKR989" s="35"/>
      <c r="UKS989" s="34"/>
      <c r="UKZ989" s="35"/>
      <c r="ULA989" s="34"/>
      <c r="ULH989" s="35"/>
      <c r="ULI989" s="34"/>
      <c r="ULP989" s="35"/>
      <c r="ULQ989" s="34"/>
      <c r="ULX989" s="35"/>
      <c r="ULY989" s="34"/>
      <c r="UMF989" s="35"/>
      <c r="UMG989" s="34"/>
      <c r="UMN989" s="35"/>
      <c r="UMO989" s="34"/>
      <c r="UMV989" s="35"/>
      <c r="UMW989" s="34"/>
      <c r="UND989" s="35"/>
      <c r="UNE989" s="34"/>
      <c r="UNL989" s="35"/>
      <c r="UNM989" s="34"/>
      <c r="UNT989" s="35"/>
      <c r="UNU989" s="34"/>
      <c r="UOB989" s="35"/>
      <c r="UOC989" s="34"/>
      <c r="UOJ989" s="35"/>
      <c r="UOK989" s="34"/>
      <c r="UOR989" s="35"/>
      <c r="UOS989" s="34"/>
      <c r="UOZ989" s="35"/>
      <c r="UPA989" s="34"/>
      <c r="UPH989" s="35"/>
      <c r="UPI989" s="34"/>
      <c r="UPP989" s="35"/>
      <c r="UPQ989" s="34"/>
      <c r="UPX989" s="35"/>
      <c r="UPY989" s="34"/>
      <c r="UQF989" s="35"/>
      <c r="UQG989" s="34"/>
      <c r="UQN989" s="35"/>
      <c r="UQO989" s="34"/>
      <c r="UQV989" s="35"/>
      <c r="UQW989" s="34"/>
      <c r="URD989" s="35"/>
      <c r="URE989" s="34"/>
      <c r="URL989" s="35"/>
      <c r="URM989" s="34"/>
      <c r="URT989" s="35"/>
      <c r="URU989" s="34"/>
      <c r="USB989" s="35"/>
      <c r="USC989" s="34"/>
      <c r="USJ989" s="35"/>
      <c r="USK989" s="34"/>
      <c r="USR989" s="35"/>
      <c r="USS989" s="34"/>
      <c r="USZ989" s="35"/>
      <c r="UTA989" s="34"/>
      <c r="UTH989" s="35"/>
      <c r="UTI989" s="34"/>
      <c r="UTP989" s="35"/>
      <c r="UTQ989" s="34"/>
      <c r="UTX989" s="35"/>
      <c r="UTY989" s="34"/>
      <c r="UUF989" s="35"/>
      <c r="UUG989" s="34"/>
      <c r="UUN989" s="35"/>
      <c r="UUO989" s="34"/>
      <c r="UUV989" s="35"/>
      <c r="UUW989" s="34"/>
      <c r="UVD989" s="35"/>
      <c r="UVE989" s="34"/>
      <c r="UVL989" s="35"/>
      <c r="UVM989" s="34"/>
      <c r="UVT989" s="35"/>
      <c r="UVU989" s="34"/>
      <c r="UWB989" s="35"/>
      <c r="UWC989" s="34"/>
      <c r="UWJ989" s="35"/>
      <c r="UWK989" s="34"/>
      <c r="UWR989" s="35"/>
      <c r="UWS989" s="34"/>
      <c r="UWZ989" s="35"/>
      <c r="UXA989" s="34"/>
      <c r="UXH989" s="35"/>
      <c r="UXI989" s="34"/>
      <c r="UXP989" s="35"/>
      <c r="UXQ989" s="34"/>
      <c r="UXX989" s="35"/>
      <c r="UXY989" s="34"/>
      <c r="UYF989" s="35"/>
      <c r="UYG989" s="34"/>
      <c r="UYN989" s="35"/>
      <c r="UYO989" s="34"/>
      <c r="UYV989" s="35"/>
      <c r="UYW989" s="34"/>
      <c r="UZD989" s="35"/>
      <c r="UZE989" s="34"/>
      <c r="UZL989" s="35"/>
      <c r="UZM989" s="34"/>
      <c r="UZT989" s="35"/>
      <c r="UZU989" s="34"/>
      <c r="VAB989" s="35"/>
      <c r="VAC989" s="34"/>
      <c r="VAJ989" s="35"/>
      <c r="VAK989" s="34"/>
      <c r="VAR989" s="35"/>
      <c r="VAS989" s="34"/>
      <c r="VAZ989" s="35"/>
      <c r="VBA989" s="34"/>
      <c r="VBH989" s="35"/>
      <c r="VBI989" s="34"/>
      <c r="VBP989" s="35"/>
      <c r="VBQ989" s="34"/>
      <c r="VBX989" s="35"/>
      <c r="VBY989" s="34"/>
      <c r="VCF989" s="35"/>
      <c r="VCG989" s="34"/>
      <c r="VCN989" s="35"/>
      <c r="VCO989" s="34"/>
      <c r="VCV989" s="35"/>
      <c r="VCW989" s="34"/>
      <c r="VDD989" s="35"/>
      <c r="VDE989" s="34"/>
      <c r="VDL989" s="35"/>
      <c r="VDM989" s="34"/>
      <c r="VDT989" s="35"/>
      <c r="VDU989" s="34"/>
      <c r="VEB989" s="35"/>
      <c r="VEC989" s="34"/>
      <c r="VEJ989" s="35"/>
      <c r="VEK989" s="34"/>
      <c r="VER989" s="35"/>
      <c r="VES989" s="34"/>
      <c r="VEZ989" s="35"/>
      <c r="VFA989" s="34"/>
      <c r="VFH989" s="35"/>
      <c r="VFI989" s="34"/>
      <c r="VFP989" s="35"/>
      <c r="VFQ989" s="34"/>
      <c r="VFX989" s="35"/>
      <c r="VFY989" s="34"/>
      <c r="VGF989" s="35"/>
      <c r="VGG989" s="34"/>
      <c r="VGN989" s="35"/>
      <c r="VGO989" s="34"/>
      <c r="VGV989" s="35"/>
      <c r="VGW989" s="34"/>
      <c r="VHD989" s="35"/>
      <c r="VHE989" s="34"/>
      <c r="VHL989" s="35"/>
      <c r="VHM989" s="34"/>
      <c r="VHT989" s="35"/>
      <c r="VHU989" s="34"/>
      <c r="VIB989" s="35"/>
      <c r="VIC989" s="34"/>
      <c r="VIJ989" s="35"/>
      <c r="VIK989" s="34"/>
      <c r="VIR989" s="35"/>
      <c r="VIS989" s="34"/>
      <c r="VIZ989" s="35"/>
      <c r="VJA989" s="34"/>
      <c r="VJH989" s="35"/>
      <c r="VJI989" s="34"/>
      <c r="VJP989" s="35"/>
      <c r="VJQ989" s="34"/>
      <c r="VJX989" s="35"/>
      <c r="VJY989" s="34"/>
      <c r="VKF989" s="35"/>
      <c r="VKG989" s="34"/>
      <c r="VKN989" s="35"/>
      <c r="VKO989" s="34"/>
      <c r="VKV989" s="35"/>
      <c r="VKW989" s="34"/>
      <c r="VLD989" s="35"/>
      <c r="VLE989" s="34"/>
      <c r="VLL989" s="35"/>
      <c r="VLM989" s="34"/>
      <c r="VLT989" s="35"/>
      <c r="VLU989" s="34"/>
      <c r="VMB989" s="35"/>
      <c r="VMC989" s="34"/>
      <c r="VMJ989" s="35"/>
      <c r="VMK989" s="34"/>
      <c r="VMR989" s="35"/>
      <c r="VMS989" s="34"/>
      <c r="VMZ989" s="35"/>
      <c r="VNA989" s="34"/>
      <c r="VNH989" s="35"/>
      <c r="VNI989" s="34"/>
      <c r="VNP989" s="35"/>
      <c r="VNQ989" s="34"/>
      <c r="VNX989" s="35"/>
      <c r="VNY989" s="34"/>
      <c r="VOF989" s="35"/>
      <c r="VOG989" s="34"/>
      <c r="VON989" s="35"/>
      <c r="VOO989" s="34"/>
      <c r="VOV989" s="35"/>
      <c r="VOW989" s="34"/>
      <c r="VPD989" s="35"/>
      <c r="VPE989" s="34"/>
      <c r="VPL989" s="35"/>
      <c r="VPM989" s="34"/>
      <c r="VPT989" s="35"/>
      <c r="VPU989" s="34"/>
      <c r="VQB989" s="35"/>
      <c r="VQC989" s="34"/>
      <c r="VQJ989" s="35"/>
      <c r="VQK989" s="34"/>
      <c r="VQR989" s="35"/>
      <c r="VQS989" s="34"/>
      <c r="VQZ989" s="35"/>
      <c r="VRA989" s="34"/>
      <c r="VRH989" s="35"/>
      <c r="VRI989" s="34"/>
      <c r="VRP989" s="35"/>
      <c r="VRQ989" s="34"/>
      <c r="VRX989" s="35"/>
      <c r="VRY989" s="34"/>
      <c r="VSF989" s="35"/>
      <c r="VSG989" s="34"/>
      <c r="VSN989" s="35"/>
      <c r="VSO989" s="34"/>
      <c r="VSV989" s="35"/>
      <c r="VSW989" s="34"/>
      <c r="VTD989" s="35"/>
      <c r="VTE989" s="34"/>
      <c r="VTL989" s="35"/>
      <c r="VTM989" s="34"/>
      <c r="VTT989" s="35"/>
      <c r="VTU989" s="34"/>
      <c r="VUB989" s="35"/>
      <c r="VUC989" s="34"/>
      <c r="VUJ989" s="35"/>
      <c r="VUK989" s="34"/>
      <c r="VUR989" s="35"/>
      <c r="VUS989" s="34"/>
      <c r="VUZ989" s="35"/>
      <c r="VVA989" s="34"/>
      <c r="VVH989" s="35"/>
      <c r="VVI989" s="34"/>
      <c r="VVP989" s="35"/>
      <c r="VVQ989" s="34"/>
      <c r="VVX989" s="35"/>
      <c r="VVY989" s="34"/>
      <c r="VWF989" s="35"/>
      <c r="VWG989" s="34"/>
      <c r="VWN989" s="35"/>
      <c r="VWO989" s="34"/>
      <c r="VWV989" s="35"/>
      <c r="VWW989" s="34"/>
      <c r="VXD989" s="35"/>
      <c r="VXE989" s="34"/>
      <c r="VXL989" s="35"/>
      <c r="VXM989" s="34"/>
      <c r="VXT989" s="35"/>
      <c r="VXU989" s="34"/>
      <c r="VYB989" s="35"/>
      <c r="VYC989" s="34"/>
      <c r="VYJ989" s="35"/>
      <c r="VYK989" s="34"/>
      <c r="VYR989" s="35"/>
      <c r="VYS989" s="34"/>
      <c r="VYZ989" s="35"/>
      <c r="VZA989" s="34"/>
      <c r="VZH989" s="35"/>
      <c r="VZI989" s="34"/>
      <c r="VZP989" s="35"/>
      <c r="VZQ989" s="34"/>
      <c r="VZX989" s="35"/>
      <c r="VZY989" s="34"/>
      <c r="WAF989" s="35"/>
      <c r="WAG989" s="34"/>
      <c r="WAN989" s="35"/>
      <c r="WAO989" s="34"/>
      <c r="WAV989" s="35"/>
      <c r="WAW989" s="34"/>
      <c r="WBD989" s="35"/>
      <c r="WBE989" s="34"/>
      <c r="WBL989" s="35"/>
      <c r="WBM989" s="34"/>
      <c r="WBT989" s="35"/>
      <c r="WBU989" s="34"/>
      <c r="WCB989" s="35"/>
      <c r="WCC989" s="34"/>
      <c r="WCJ989" s="35"/>
      <c r="WCK989" s="34"/>
      <c r="WCR989" s="35"/>
      <c r="WCS989" s="34"/>
      <c r="WCZ989" s="35"/>
      <c r="WDA989" s="34"/>
      <c r="WDH989" s="35"/>
      <c r="WDI989" s="34"/>
      <c r="WDP989" s="35"/>
      <c r="WDQ989" s="34"/>
      <c r="WDX989" s="35"/>
      <c r="WDY989" s="34"/>
      <c r="WEF989" s="35"/>
      <c r="WEG989" s="34"/>
      <c r="WEN989" s="35"/>
      <c r="WEO989" s="34"/>
      <c r="WEV989" s="35"/>
      <c r="WEW989" s="34"/>
      <c r="WFD989" s="35"/>
      <c r="WFE989" s="34"/>
      <c r="WFL989" s="35"/>
      <c r="WFM989" s="34"/>
      <c r="WFT989" s="35"/>
      <c r="WFU989" s="34"/>
      <c r="WGB989" s="35"/>
      <c r="WGC989" s="34"/>
      <c r="WGJ989" s="35"/>
      <c r="WGK989" s="34"/>
      <c r="WGR989" s="35"/>
      <c r="WGS989" s="34"/>
      <c r="WGZ989" s="35"/>
      <c r="WHA989" s="34"/>
      <c r="WHH989" s="35"/>
      <c r="WHI989" s="34"/>
      <c r="WHP989" s="35"/>
      <c r="WHQ989" s="34"/>
      <c r="WHX989" s="35"/>
      <c r="WHY989" s="34"/>
      <c r="WIF989" s="35"/>
      <c r="WIG989" s="34"/>
      <c r="WIN989" s="35"/>
      <c r="WIO989" s="34"/>
      <c r="WIV989" s="35"/>
      <c r="WIW989" s="34"/>
      <c r="WJD989" s="35"/>
      <c r="WJE989" s="34"/>
      <c r="WJL989" s="35"/>
      <c r="WJM989" s="34"/>
      <c r="WJT989" s="35"/>
      <c r="WJU989" s="34"/>
      <c r="WKB989" s="35"/>
      <c r="WKC989" s="34"/>
      <c r="WKJ989" s="35"/>
      <c r="WKK989" s="34"/>
      <c r="WKR989" s="35"/>
      <c r="WKS989" s="34"/>
      <c r="WKZ989" s="35"/>
      <c r="WLA989" s="34"/>
      <c r="WLH989" s="35"/>
      <c r="WLI989" s="34"/>
      <c r="WLP989" s="35"/>
      <c r="WLQ989" s="34"/>
      <c r="WLX989" s="35"/>
      <c r="WLY989" s="34"/>
      <c r="WMF989" s="35"/>
      <c r="WMG989" s="34"/>
      <c r="WMN989" s="35"/>
      <c r="WMO989" s="34"/>
      <c r="WMV989" s="35"/>
      <c r="WMW989" s="34"/>
      <c r="WND989" s="35"/>
      <c r="WNE989" s="34"/>
      <c r="WNL989" s="35"/>
      <c r="WNM989" s="34"/>
      <c r="WNT989" s="35"/>
      <c r="WNU989" s="34"/>
      <c r="WOB989" s="35"/>
      <c r="WOC989" s="34"/>
      <c r="WOJ989" s="35"/>
      <c r="WOK989" s="34"/>
      <c r="WOR989" s="35"/>
      <c r="WOS989" s="34"/>
      <c r="WOZ989" s="35"/>
      <c r="WPA989" s="34"/>
      <c r="WPH989" s="35"/>
      <c r="WPI989" s="34"/>
      <c r="WPP989" s="35"/>
      <c r="WPQ989" s="34"/>
      <c r="WPX989" s="35"/>
      <c r="WPY989" s="34"/>
      <c r="WQF989" s="35"/>
      <c r="WQG989" s="34"/>
      <c r="WQN989" s="35"/>
      <c r="WQO989" s="34"/>
      <c r="WQV989" s="35"/>
      <c r="WQW989" s="34"/>
      <c r="WRD989" s="35"/>
      <c r="WRE989" s="34"/>
      <c r="WRL989" s="35"/>
      <c r="WRM989" s="34"/>
      <c r="WRT989" s="35"/>
      <c r="WRU989" s="34"/>
      <c r="WSB989" s="35"/>
      <c r="WSC989" s="34"/>
      <c r="WSJ989" s="35"/>
      <c r="WSK989" s="34"/>
      <c r="WSR989" s="35"/>
      <c r="WSS989" s="34"/>
      <c r="WSZ989" s="35"/>
      <c r="WTA989" s="34"/>
      <c r="WTH989" s="35"/>
      <c r="WTI989" s="34"/>
      <c r="WTP989" s="35"/>
      <c r="WTQ989" s="34"/>
      <c r="WTX989" s="35"/>
      <c r="WTY989" s="34"/>
      <c r="WUF989" s="35"/>
      <c r="WUG989" s="34"/>
      <c r="WUN989" s="35"/>
      <c r="WUO989" s="34"/>
      <c r="WUV989" s="35"/>
      <c r="WUW989" s="34"/>
      <c r="WVD989" s="35"/>
      <c r="WVE989" s="34"/>
      <c r="WVL989" s="35"/>
      <c r="WVM989" s="34"/>
      <c r="WVT989" s="35"/>
      <c r="WVU989" s="34"/>
      <c r="WWB989" s="35"/>
      <c r="WWC989" s="34"/>
      <c r="WWJ989" s="35"/>
      <c r="WWK989" s="34"/>
      <c r="WWR989" s="35"/>
      <c r="WWS989" s="34"/>
      <c r="WWZ989" s="35"/>
      <c r="WXA989" s="34"/>
      <c r="WXH989" s="35"/>
      <c r="WXI989" s="34"/>
      <c r="WXP989" s="35"/>
      <c r="WXQ989" s="34"/>
      <c r="WXX989" s="35"/>
      <c r="WXY989" s="34"/>
      <c r="WYF989" s="35"/>
      <c r="WYG989" s="34"/>
      <c r="WYN989" s="35"/>
      <c r="WYO989" s="34"/>
      <c r="WYV989" s="35"/>
      <c r="WYW989" s="34"/>
      <c r="WZD989" s="35"/>
      <c r="WZE989" s="34"/>
      <c r="WZL989" s="35"/>
      <c r="WZM989" s="34"/>
      <c r="WZT989" s="35"/>
      <c r="WZU989" s="34"/>
      <c r="XAB989" s="35"/>
      <c r="XAC989" s="34"/>
      <c r="XAJ989" s="35"/>
      <c r="XAK989" s="34"/>
      <c r="XAR989" s="35"/>
      <c r="XAS989" s="34"/>
      <c r="XAZ989" s="35"/>
      <c r="XBA989" s="34"/>
      <c r="XBH989" s="35"/>
      <c r="XBI989" s="34"/>
      <c r="XBP989" s="35"/>
      <c r="XBQ989" s="34"/>
      <c r="XBX989" s="35"/>
      <c r="XBY989" s="34"/>
      <c r="XCF989" s="35"/>
      <c r="XCG989" s="34"/>
      <c r="XCN989" s="35"/>
      <c r="XCO989" s="34"/>
      <c r="XCV989" s="35"/>
      <c r="XCW989" s="34"/>
      <c r="XDD989" s="35"/>
      <c r="XDE989" s="34"/>
      <c r="XDL989" s="35"/>
      <c r="XDM989" s="34"/>
      <c r="XDT989" s="35"/>
      <c r="XDU989" s="34"/>
      <c r="XEB989" s="35"/>
      <c r="XEC989" s="34"/>
      <c r="XEJ989" s="35"/>
      <c r="XEK989" s="34"/>
      <c r="XER989" s="35"/>
      <c r="XES989" s="34"/>
      <c r="XEZ989" s="35"/>
      <c r="XFA989" s="34"/>
    </row>
    <row r="990" spans="1:1021 1028:2045 2052:3069 3076:4093 4100:5117 5124:6141 6148:7165 7172:8189 8196:9213 9220:10237 10244:11261 11268:12285 12292:13309 13316:14333 14340:15357 15364:16381" x14ac:dyDescent="0.25">
      <c r="A990" t="s">
        <v>21</v>
      </c>
      <c r="B990" t="s">
        <v>154</v>
      </c>
      <c r="C990">
        <v>566</v>
      </c>
      <c r="D990">
        <v>566</v>
      </c>
      <c r="E990" s="35">
        <v>1</v>
      </c>
      <c r="F990" s="34">
        <v>1E-156</v>
      </c>
      <c r="G990">
        <v>98.15</v>
      </c>
      <c r="H990">
        <v>1157</v>
      </c>
      <c r="I990" t="str">
        <f>HYPERLINK("https://www.ncbi.nlm.nih.gov/nucleotide/OK103849.1?report=genbank&amp;log$=nucltop&amp;blast_rank=88&amp;RID=XE5J84ZU013","OK103849.1")</f>
        <v>OK103849.1</v>
      </c>
      <c r="L990" s="35"/>
      <c r="M990" s="34"/>
      <c r="T990" s="35"/>
      <c r="U990" s="34"/>
      <c r="AB990" s="35"/>
      <c r="AC990" s="34"/>
      <c r="AJ990" s="35"/>
      <c r="AK990" s="34"/>
      <c r="AR990" s="35"/>
      <c r="AS990" s="34"/>
      <c r="AZ990" s="35"/>
      <c r="BA990" s="34"/>
      <c r="BH990" s="35"/>
      <c r="BI990" s="34"/>
      <c r="BP990" s="35"/>
      <c r="BQ990" s="34"/>
      <c r="BX990" s="35"/>
      <c r="BY990" s="34"/>
      <c r="CF990" s="35"/>
      <c r="CG990" s="34"/>
      <c r="CN990" s="35"/>
      <c r="CO990" s="34"/>
      <c r="CV990" s="35"/>
      <c r="CW990" s="34"/>
      <c r="DD990" s="35"/>
      <c r="DE990" s="34"/>
      <c r="DL990" s="35"/>
      <c r="DM990" s="34"/>
      <c r="DT990" s="35"/>
      <c r="DU990" s="34"/>
      <c r="EB990" s="35"/>
      <c r="EC990" s="34"/>
      <c r="EJ990" s="35"/>
      <c r="EK990" s="34"/>
      <c r="ER990" s="35"/>
      <c r="ES990" s="34"/>
      <c r="EZ990" s="35"/>
      <c r="FA990" s="34"/>
      <c r="FH990" s="35"/>
      <c r="FI990" s="34"/>
      <c r="FP990" s="35"/>
      <c r="FQ990" s="34"/>
      <c r="FX990" s="35"/>
      <c r="FY990" s="34"/>
      <c r="GF990" s="35"/>
      <c r="GG990" s="34"/>
      <c r="GN990" s="35"/>
      <c r="GO990" s="34"/>
      <c r="GV990" s="35"/>
      <c r="GW990" s="34"/>
      <c r="HD990" s="35"/>
      <c r="HE990" s="34"/>
      <c r="HL990" s="35"/>
      <c r="HM990" s="34"/>
      <c r="HT990" s="35"/>
      <c r="HU990" s="34"/>
      <c r="IB990" s="35"/>
      <c r="IC990" s="34"/>
      <c r="IJ990" s="35"/>
      <c r="IK990" s="34"/>
      <c r="IR990" s="35"/>
      <c r="IS990" s="34"/>
      <c r="IZ990" s="35"/>
      <c r="JA990" s="34"/>
      <c r="JH990" s="35"/>
      <c r="JI990" s="34"/>
      <c r="JP990" s="35"/>
      <c r="JQ990" s="34"/>
      <c r="JX990" s="35"/>
      <c r="JY990" s="34"/>
      <c r="KF990" s="35"/>
      <c r="KG990" s="34"/>
      <c r="KN990" s="35"/>
      <c r="KO990" s="34"/>
      <c r="KV990" s="35"/>
      <c r="KW990" s="34"/>
      <c r="LD990" s="35"/>
      <c r="LE990" s="34"/>
      <c r="LL990" s="35"/>
      <c r="LM990" s="34"/>
      <c r="LT990" s="35"/>
      <c r="LU990" s="34"/>
      <c r="MB990" s="35"/>
      <c r="MC990" s="34"/>
      <c r="MJ990" s="35"/>
      <c r="MK990" s="34"/>
      <c r="MR990" s="35"/>
      <c r="MS990" s="34"/>
      <c r="MZ990" s="35"/>
      <c r="NA990" s="34"/>
      <c r="NH990" s="35"/>
      <c r="NI990" s="34"/>
      <c r="NP990" s="35"/>
      <c r="NQ990" s="34"/>
      <c r="NX990" s="35"/>
      <c r="NY990" s="34"/>
      <c r="OF990" s="35"/>
      <c r="OG990" s="34"/>
      <c r="ON990" s="35"/>
      <c r="OO990" s="34"/>
      <c r="OV990" s="35"/>
      <c r="OW990" s="34"/>
      <c r="PD990" s="35"/>
      <c r="PE990" s="34"/>
      <c r="PL990" s="35"/>
      <c r="PM990" s="34"/>
      <c r="PT990" s="35"/>
      <c r="PU990" s="34"/>
      <c r="QB990" s="35"/>
      <c r="QC990" s="34"/>
      <c r="QJ990" s="35"/>
      <c r="QK990" s="34"/>
      <c r="QR990" s="35"/>
      <c r="QS990" s="34"/>
      <c r="QZ990" s="35"/>
      <c r="RA990" s="34"/>
      <c r="RH990" s="35"/>
      <c r="RI990" s="34"/>
      <c r="RP990" s="35"/>
      <c r="RQ990" s="34"/>
      <c r="RX990" s="35"/>
      <c r="RY990" s="34"/>
      <c r="SF990" s="35"/>
      <c r="SG990" s="34"/>
      <c r="SN990" s="35"/>
      <c r="SO990" s="34"/>
      <c r="SV990" s="35"/>
      <c r="SW990" s="34"/>
      <c r="TD990" s="35"/>
      <c r="TE990" s="34"/>
      <c r="TL990" s="35"/>
      <c r="TM990" s="34"/>
      <c r="TT990" s="35"/>
      <c r="TU990" s="34"/>
      <c r="UB990" s="35"/>
      <c r="UC990" s="34"/>
      <c r="UJ990" s="35"/>
      <c r="UK990" s="34"/>
      <c r="UR990" s="35"/>
      <c r="US990" s="34"/>
      <c r="UZ990" s="35"/>
      <c r="VA990" s="34"/>
      <c r="VH990" s="35"/>
      <c r="VI990" s="34"/>
      <c r="VP990" s="35"/>
      <c r="VQ990" s="34"/>
      <c r="VX990" s="35"/>
      <c r="VY990" s="34"/>
      <c r="WF990" s="35"/>
      <c r="WG990" s="34"/>
      <c r="WN990" s="35"/>
      <c r="WO990" s="34"/>
      <c r="WV990" s="35"/>
      <c r="WW990" s="34"/>
      <c r="XD990" s="35"/>
      <c r="XE990" s="34"/>
      <c r="XL990" s="35"/>
      <c r="XM990" s="34"/>
      <c r="XT990" s="35"/>
      <c r="XU990" s="34"/>
      <c r="YB990" s="35"/>
      <c r="YC990" s="34"/>
      <c r="YJ990" s="35"/>
      <c r="YK990" s="34"/>
      <c r="YR990" s="35"/>
      <c r="YS990" s="34"/>
      <c r="YZ990" s="35"/>
      <c r="ZA990" s="34"/>
      <c r="ZH990" s="35"/>
      <c r="ZI990" s="34"/>
      <c r="ZP990" s="35"/>
      <c r="ZQ990" s="34"/>
      <c r="ZX990" s="35"/>
      <c r="ZY990" s="34"/>
      <c r="AAF990" s="35"/>
      <c r="AAG990" s="34"/>
      <c r="AAN990" s="35"/>
      <c r="AAO990" s="34"/>
      <c r="AAV990" s="35"/>
      <c r="AAW990" s="34"/>
      <c r="ABD990" s="35"/>
      <c r="ABE990" s="34"/>
      <c r="ABL990" s="35"/>
      <c r="ABM990" s="34"/>
      <c r="ABT990" s="35"/>
      <c r="ABU990" s="34"/>
      <c r="ACB990" s="35"/>
      <c r="ACC990" s="34"/>
      <c r="ACJ990" s="35"/>
      <c r="ACK990" s="34"/>
      <c r="ACR990" s="35"/>
      <c r="ACS990" s="34"/>
      <c r="ACZ990" s="35"/>
      <c r="ADA990" s="34"/>
      <c r="ADH990" s="35"/>
      <c r="ADI990" s="34"/>
      <c r="ADP990" s="35"/>
      <c r="ADQ990" s="34"/>
      <c r="ADX990" s="35"/>
      <c r="ADY990" s="34"/>
      <c r="AEF990" s="35"/>
      <c r="AEG990" s="34"/>
      <c r="AEN990" s="35"/>
      <c r="AEO990" s="34"/>
      <c r="AEV990" s="35"/>
      <c r="AEW990" s="34"/>
      <c r="AFD990" s="35"/>
      <c r="AFE990" s="34"/>
      <c r="AFL990" s="35"/>
      <c r="AFM990" s="34"/>
      <c r="AFT990" s="35"/>
      <c r="AFU990" s="34"/>
      <c r="AGB990" s="35"/>
      <c r="AGC990" s="34"/>
      <c r="AGJ990" s="35"/>
      <c r="AGK990" s="34"/>
      <c r="AGR990" s="35"/>
      <c r="AGS990" s="34"/>
      <c r="AGZ990" s="35"/>
      <c r="AHA990" s="34"/>
      <c r="AHH990" s="35"/>
      <c r="AHI990" s="34"/>
      <c r="AHP990" s="35"/>
      <c r="AHQ990" s="34"/>
      <c r="AHX990" s="35"/>
      <c r="AHY990" s="34"/>
      <c r="AIF990" s="35"/>
      <c r="AIG990" s="34"/>
      <c r="AIN990" s="35"/>
      <c r="AIO990" s="34"/>
      <c r="AIV990" s="35"/>
      <c r="AIW990" s="34"/>
      <c r="AJD990" s="35"/>
      <c r="AJE990" s="34"/>
      <c r="AJL990" s="35"/>
      <c r="AJM990" s="34"/>
      <c r="AJT990" s="35"/>
      <c r="AJU990" s="34"/>
      <c r="AKB990" s="35"/>
      <c r="AKC990" s="34"/>
      <c r="AKJ990" s="35"/>
      <c r="AKK990" s="34"/>
      <c r="AKR990" s="35"/>
      <c r="AKS990" s="34"/>
      <c r="AKZ990" s="35"/>
      <c r="ALA990" s="34"/>
      <c r="ALH990" s="35"/>
      <c r="ALI990" s="34"/>
      <c r="ALP990" s="35"/>
      <c r="ALQ990" s="34"/>
      <c r="ALX990" s="35"/>
      <c r="ALY990" s="34"/>
      <c r="AMF990" s="35"/>
      <c r="AMG990" s="34"/>
      <c r="AMN990" s="35"/>
      <c r="AMO990" s="34"/>
      <c r="AMV990" s="35"/>
      <c r="AMW990" s="34"/>
      <c r="AND990" s="35"/>
      <c r="ANE990" s="34"/>
      <c r="ANL990" s="35"/>
      <c r="ANM990" s="34"/>
      <c r="ANT990" s="35"/>
      <c r="ANU990" s="34"/>
      <c r="AOB990" s="35"/>
      <c r="AOC990" s="34"/>
      <c r="AOJ990" s="35"/>
      <c r="AOK990" s="34"/>
      <c r="AOR990" s="35"/>
      <c r="AOS990" s="34"/>
      <c r="AOZ990" s="35"/>
      <c r="APA990" s="34"/>
      <c r="APH990" s="35"/>
      <c r="API990" s="34"/>
      <c r="APP990" s="35"/>
      <c r="APQ990" s="34"/>
      <c r="APX990" s="35"/>
      <c r="APY990" s="34"/>
      <c r="AQF990" s="35"/>
      <c r="AQG990" s="34"/>
      <c r="AQN990" s="35"/>
      <c r="AQO990" s="34"/>
      <c r="AQV990" s="35"/>
      <c r="AQW990" s="34"/>
      <c r="ARD990" s="35"/>
      <c r="ARE990" s="34"/>
      <c r="ARL990" s="35"/>
      <c r="ARM990" s="34"/>
      <c r="ART990" s="35"/>
      <c r="ARU990" s="34"/>
      <c r="ASB990" s="35"/>
      <c r="ASC990" s="34"/>
      <c r="ASJ990" s="35"/>
      <c r="ASK990" s="34"/>
      <c r="ASR990" s="35"/>
      <c r="ASS990" s="34"/>
      <c r="ASZ990" s="35"/>
      <c r="ATA990" s="34"/>
      <c r="ATH990" s="35"/>
      <c r="ATI990" s="34"/>
      <c r="ATP990" s="35"/>
      <c r="ATQ990" s="34"/>
      <c r="ATX990" s="35"/>
      <c r="ATY990" s="34"/>
      <c r="AUF990" s="35"/>
      <c r="AUG990" s="34"/>
      <c r="AUN990" s="35"/>
      <c r="AUO990" s="34"/>
      <c r="AUV990" s="35"/>
      <c r="AUW990" s="34"/>
      <c r="AVD990" s="35"/>
      <c r="AVE990" s="34"/>
      <c r="AVL990" s="35"/>
      <c r="AVM990" s="34"/>
      <c r="AVT990" s="35"/>
      <c r="AVU990" s="34"/>
      <c r="AWB990" s="35"/>
      <c r="AWC990" s="34"/>
      <c r="AWJ990" s="35"/>
      <c r="AWK990" s="34"/>
      <c r="AWR990" s="35"/>
      <c r="AWS990" s="34"/>
      <c r="AWZ990" s="35"/>
      <c r="AXA990" s="34"/>
      <c r="AXH990" s="35"/>
      <c r="AXI990" s="34"/>
      <c r="AXP990" s="35"/>
      <c r="AXQ990" s="34"/>
      <c r="AXX990" s="35"/>
      <c r="AXY990" s="34"/>
      <c r="AYF990" s="35"/>
      <c r="AYG990" s="34"/>
      <c r="AYN990" s="35"/>
      <c r="AYO990" s="34"/>
      <c r="AYV990" s="35"/>
      <c r="AYW990" s="34"/>
      <c r="AZD990" s="35"/>
      <c r="AZE990" s="34"/>
      <c r="AZL990" s="35"/>
      <c r="AZM990" s="34"/>
      <c r="AZT990" s="35"/>
      <c r="AZU990" s="34"/>
      <c r="BAB990" s="35"/>
      <c r="BAC990" s="34"/>
      <c r="BAJ990" s="35"/>
      <c r="BAK990" s="34"/>
      <c r="BAR990" s="35"/>
      <c r="BAS990" s="34"/>
      <c r="BAZ990" s="35"/>
      <c r="BBA990" s="34"/>
      <c r="BBH990" s="35"/>
      <c r="BBI990" s="34"/>
      <c r="BBP990" s="35"/>
      <c r="BBQ990" s="34"/>
      <c r="BBX990" s="35"/>
      <c r="BBY990" s="34"/>
      <c r="BCF990" s="35"/>
      <c r="BCG990" s="34"/>
      <c r="BCN990" s="35"/>
      <c r="BCO990" s="34"/>
      <c r="BCV990" s="35"/>
      <c r="BCW990" s="34"/>
      <c r="BDD990" s="35"/>
      <c r="BDE990" s="34"/>
      <c r="BDL990" s="35"/>
      <c r="BDM990" s="34"/>
      <c r="BDT990" s="35"/>
      <c r="BDU990" s="34"/>
      <c r="BEB990" s="35"/>
      <c r="BEC990" s="34"/>
      <c r="BEJ990" s="35"/>
      <c r="BEK990" s="34"/>
      <c r="BER990" s="35"/>
      <c r="BES990" s="34"/>
      <c r="BEZ990" s="35"/>
      <c r="BFA990" s="34"/>
      <c r="BFH990" s="35"/>
      <c r="BFI990" s="34"/>
      <c r="BFP990" s="35"/>
      <c r="BFQ990" s="34"/>
      <c r="BFX990" s="35"/>
      <c r="BFY990" s="34"/>
      <c r="BGF990" s="35"/>
      <c r="BGG990" s="34"/>
      <c r="BGN990" s="35"/>
      <c r="BGO990" s="34"/>
      <c r="BGV990" s="35"/>
      <c r="BGW990" s="34"/>
      <c r="BHD990" s="35"/>
      <c r="BHE990" s="34"/>
      <c r="BHL990" s="35"/>
      <c r="BHM990" s="34"/>
      <c r="BHT990" s="35"/>
      <c r="BHU990" s="34"/>
      <c r="BIB990" s="35"/>
      <c r="BIC990" s="34"/>
      <c r="BIJ990" s="35"/>
      <c r="BIK990" s="34"/>
      <c r="BIR990" s="35"/>
      <c r="BIS990" s="34"/>
      <c r="BIZ990" s="35"/>
      <c r="BJA990" s="34"/>
      <c r="BJH990" s="35"/>
      <c r="BJI990" s="34"/>
      <c r="BJP990" s="35"/>
      <c r="BJQ990" s="34"/>
      <c r="BJX990" s="35"/>
      <c r="BJY990" s="34"/>
      <c r="BKF990" s="35"/>
      <c r="BKG990" s="34"/>
      <c r="BKN990" s="35"/>
      <c r="BKO990" s="34"/>
      <c r="BKV990" s="35"/>
      <c r="BKW990" s="34"/>
      <c r="BLD990" s="35"/>
      <c r="BLE990" s="34"/>
      <c r="BLL990" s="35"/>
      <c r="BLM990" s="34"/>
      <c r="BLT990" s="35"/>
      <c r="BLU990" s="34"/>
      <c r="BMB990" s="35"/>
      <c r="BMC990" s="34"/>
      <c r="BMJ990" s="35"/>
      <c r="BMK990" s="34"/>
      <c r="BMR990" s="35"/>
      <c r="BMS990" s="34"/>
      <c r="BMZ990" s="35"/>
      <c r="BNA990" s="34"/>
      <c r="BNH990" s="35"/>
      <c r="BNI990" s="34"/>
      <c r="BNP990" s="35"/>
      <c r="BNQ990" s="34"/>
      <c r="BNX990" s="35"/>
      <c r="BNY990" s="34"/>
      <c r="BOF990" s="35"/>
      <c r="BOG990" s="34"/>
      <c r="BON990" s="35"/>
      <c r="BOO990" s="34"/>
      <c r="BOV990" s="35"/>
      <c r="BOW990" s="34"/>
      <c r="BPD990" s="35"/>
      <c r="BPE990" s="34"/>
      <c r="BPL990" s="35"/>
      <c r="BPM990" s="34"/>
      <c r="BPT990" s="35"/>
      <c r="BPU990" s="34"/>
      <c r="BQB990" s="35"/>
      <c r="BQC990" s="34"/>
      <c r="BQJ990" s="35"/>
      <c r="BQK990" s="34"/>
      <c r="BQR990" s="35"/>
      <c r="BQS990" s="34"/>
      <c r="BQZ990" s="35"/>
      <c r="BRA990" s="34"/>
      <c r="BRH990" s="35"/>
      <c r="BRI990" s="34"/>
      <c r="BRP990" s="35"/>
      <c r="BRQ990" s="34"/>
      <c r="BRX990" s="35"/>
      <c r="BRY990" s="34"/>
      <c r="BSF990" s="35"/>
      <c r="BSG990" s="34"/>
      <c r="BSN990" s="35"/>
      <c r="BSO990" s="34"/>
      <c r="BSV990" s="35"/>
      <c r="BSW990" s="34"/>
      <c r="BTD990" s="35"/>
      <c r="BTE990" s="34"/>
      <c r="BTL990" s="35"/>
      <c r="BTM990" s="34"/>
      <c r="BTT990" s="35"/>
      <c r="BTU990" s="34"/>
      <c r="BUB990" s="35"/>
      <c r="BUC990" s="34"/>
      <c r="BUJ990" s="35"/>
      <c r="BUK990" s="34"/>
      <c r="BUR990" s="35"/>
      <c r="BUS990" s="34"/>
      <c r="BUZ990" s="35"/>
      <c r="BVA990" s="34"/>
      <c r="BVH990" s="35"/>
      <c r="BVI990" s="34"/>
      <c r="BVP990" s="35"/>
      <c r="BVQ990" s="34"/>
      <c r="BVX990" s="35"/>
      <c r="BVY990" s="34"/>
      <c r="BWF990" s="35"/>
      <c r="BWG990" s="34"/>
      <c r="BWN990" s="35"/>
      <c r="BWO990" s="34"/>
      <c r="BWV990" s="35"/>
      <c r="BWW990" s="34"/>
      <c r="BXD990" s="35"/>
      <c r="BXE990" s="34"/>
      <c r="BXL990" s="35"/>
      <c r="BXM990" s="34"/>
      <c r="BXT990" s="35"/>
      <c r="BXU990" s="34"/>
      <c r="BYB990" s="35"/>
      <c r="BYC990" s="34"/>
      <c r="BYJ990" s="35"/>
      <c r="BYK990" s="34"/>
      <c r="BYR990" s="35"/>
      <c r="BYS990" s="34"/>
      <c r="BYZ990" s="35"/>
      <c r="BZA990" s="34"/>
      <c r="BZH990" s="35"/>
      <c r="BZI990" s="34"/>
      <c r="BZP990" s="35"/>
      <c r="BZQ990" s="34"/>
      <c r="BZX990" s="35"/>
      <c r="BZY990" s="34"/>
      <c r="CAF990" s="35"/>
      <c r="CAG990" s="34"/>
      <c r="CAN990" s="35"/>
      <c r="CAO990" s="34"/>
      <c r="CAV990" s="35"/>
      <c r="CAW990" s="34"/>
      <c r="CBD990" s="35"/>
      <c r="CBE990" s="34"/>
      <c r="CBL990" s="35"/>
      <c r="CBM990" s="34"/>
      <c r="CBT990" s="35"/>
      <c r="CBU990" s="34"/>
      <c r="CCB990" s="35"/>
      <c r="CCC990" s="34"/>
      <c r="CCJ990" s="35"/>
      <c r="CCK990" s="34"/>
      <c r="CCR990" s="35"/>
      <c r="CCS990" s="34"/>
      <c r="CCZ990" s="35"/>
      <c r="CDA990" s="34"/>
      <c r="CDH990" s="35"/>
      <c r="CDI990" s="34"/>
      <c r="CDP990" s="35"/>
      <c r="CDQ990" s="34"/>
      <c r="CDX990" s="35"/>
      <c r="CDY990" s="34"/>
      <c r="CEF990" s="35"/>
      <c r="CEG990" s="34"/>
      <c r="CEN990" s="35"/>
      <c r="CEO990" s="34"/>
      <c r="CEV990" s="35"/>
      <c r="CEW990" s="34"/>
      <c r="CFD990" s="35"/>
      <c r="CFE990" s="34"/>
      <c r="CFL990" s="35"/>
      <c r="CFM990" s="34"/>
      <c r="CFT990" s="35"/>
      <c r="CFU990" s="34"/>
      <c r="CGB990" s="35"/>
      <c r="CGC990" s="34"/>
      <c r="CGJ990" s="35"/>
      <c r="CGK990" s="34"/>
      <c r="CGR990" s="35"/>
      <c r="CGS990" s="34"/>
      <c r="CGZ990" s="35"/>
      <c r="CHA990" s="34"/>
      <c r="CHH990" s="35"/>
      <c r="CHI990" s="34"/>
      <c r="CHP990" s="35"/>
      <c r="CHQ990" s="34"/>
      <c r="CHX990" s="35"/>
      <c r="CHY990" s="34"/>
      <c r="CIF990" s="35"/>
      <c r="CIG990" s="34"/>
      <c r="CIN990" s="35"/>
      <c r="CIO990" s="34"/>
      <c r="CIV990" s="35"/>
      <c r="CIW990" s="34"/>
      <c r="CJD990" s="35"/>
      <c r="CJE990" s="34"/>
      <c r="CJL990" s="35"/>
      <c r="CJM990" s="34"/>
      <c r="CJT990" s="35"/>
      <c r="CJU990" s="34"/>
      <c r="CKB990" s="35"/>
      <c r="CKC990" s="34"/>
      <c r="CKJ990" s="35"/>
      <c r="CKK990" s="34"/>
      <c r="CKR990" s="35"/>
      <c r="CKS990" s="34"/>
      <c r="CKZ990" s="35"/>
      <c r="CLA990" s="34"/>
      <c r="CLH990" s="35"/>
      <c r="CLI990" s="34"/>
      <c r="CLP990" s="35"/>
      <c r="CLQ990" s="34"/>
      <c r="CLX990" s="35"/>
      <c r="CLY990" s="34"/>
      <c r="CMF990" s="35"/>
      <c r="CMG990" s="34"/>
      <c r="CMN990" s="35"/>
      <c r="CMO990" s="34"/>
      <c r="CMV990" s="35"/>
      <c r="CMW990" s="34"/>
      <c r="CND990" s="35"/>
      <c r="CNE990" s="34"/>
      <c r="CNL990" s="35"/>
      <c r="CNM990" s="34"/>
      <c r="CNT990" s="35"/>
      <c r="CNU990" s="34"/>
      <c r="COB990" s="35"/>
      <c r="COC990" s="34"/>
      <c r="COJ990" s="35"/>
      <c r="COK990" s="34"/>
      <c r="COR990" s="35"/>
      <c r="COS990" s="34"/>
      <c r="COZ990" s="35"/>
      <c r="CPA990" s="34"/>
      <c r="CPH990" s="35"/>
      <c r="CPI990" s="34"/>
      <c r="CPP990" s="35"/>
      <c r="CPQ990" s="34"/>
      <c r="CPX990" s="35"/>
      <c r="CPY990" s="34"/>
      <c r="CQF990" s="35"/>
      <c r="CQG990" s="34"/>
      <c r="CQN990" s="35"/>
      <c r="CQO990" s="34"/>
      <c r="CQV990" s="35"/>
      <c r="CQW990" s="34"/>
      <c r="CRD990" s="35"/>
      <c r="CRE990" s="34"/>
      <c r="CRL990" s="35"/>
      <c r="CRM990" s="34"/>
      <c r="CRT990" s="35"/>
      <c r="CRU990" s="34"/>
      <c r="CSB990" s="35"/>
      <c r="CSC990" s="34"/>
      <c r="CSJ990" s="35"/>
      <c r="CSK990" s="34"/>
      <c r="CSR990" s="35"/>
      <c r="CSS990" s="34"/>
      <c r="CSZ990" s="35"/>
      <c r="CTA990" s="34"/>
      <c r="CTH990" s="35"/>
      <c r="CTI990" s="34"/>
      <c r="CTP990" s="35"/>
      <c r="CTQ990" s="34"/>
      <c r="CTX990" s="35"/>
      <c r="CTY990" s="34"/>
      <c r="CUF990" s="35"/>
      <c r="CUG990" s="34"/>
      <c r="CUN990" s="35"/>
      <c r="CUO990" s="34"/>
      <c r="CUV990" s="35"/>
      <c r="CUW990" s="34"/>
      <c r="CVD990" s="35"/>
      <c r="CVE990" s="34"/>
      <c r="CVL990" s="35"/>
      <c r="CVM990" s="34"/>
      <c r="CVT990" s="35"/>
      <c r="CVU990" s="34"/>
      <c r="CWB990" s="35"/>
      <c r="CWC990" s="34"/>
      <c r="CWJ990" s="35"/>
      <c r="CWK990" s="34"/>
      <c r="CWR990" s="35"/>
      <c r="CWS990" s="34"/>
      <c r="CWZ990" s="35"/>
      <c r="CXA990" s="34"/>
      <c r="CXH990" s="35"/>
      <c r="CXI990" s="34"/>
      <c r="CXP990" s="35"/>
      <c r="CXQ990" s="34"/>
      <c r="CXX990" s="35"/>
      <c r="CXY990" s="34"/>
      <c r="CYF990" s="35"/>
      <c r="CYG990" s="34"/>
      <c r="CYN990" s="35"/>
      <c r="CYO990" s="34"/>
      <c r="CYV990" s="35"/>
      <c r="CYW990" s="34"/>
      <c r="CZD990" s="35"/>
      <c r="CZE990" s="34"/>
      <c r="CZL990" s="35"/>
      <c r="CZM990" s="34"/>
      <c r="CZT990" s="35"/>
      <c r="CZU990" s="34"/>
      <c r="DAB990" s="35"/>
      <c r="DAC990" s="34"/>
      <c r="DAJ990" s="35"/>
      <c r="DAK990" s="34"/>
      <c r="DAR990" s="35"/>
      <c r="DAS990" s="34"/>
      <c r="DAZ990" s="35"/>
      <c r="DBA990" s="34"/>
      <c r="DBH990" s="35"/>
      <c r="DBI990" s="34"/>
      <c r="DBP990" s="35"/>
      <c r="DBQ990" s="34"/>
      <c r="DBX990" s="35"/>
      <c r="DBY990" s="34"/>
      <c r="DCF990" s="35"/>
      <c r="DCG990" s="34"/>
      <c r="DCN990" s="35"/>
      <c r="DCO990" s="34"/>
      <c r="DCV990" s="35"/>
      <c r="DCW990" s="34"/>
      <c r="DDD990" s="35"/>
      <c r="DDE990" s="34"/>
      <c r="DDL990" s="35"/>
      <c r="DDM990" s="34"/>
      <c r="DDT990" s="35"/>
      <c r="DDU990" s="34"/>
      <c r="DEB990" s="35"/>
      <c r="DEC990" s="34"/>
      <c r="DEJ990" s="35"/>
      <c r="DEK990" s="34"/>
      <c r="DER990" s="35"/>
      <c r="DES990" s="34"/>
      <c r="DEZ990" s="35"/>
      <c r="DFA990" s="34"/>
      <c r="DFH990" s="35"/>
      <c r="DFI990" s="34"/>
      <c r="DFP990" s="35"/>
      <c r="DFQ990" s="34"/>
      <c r="DFX990" s="35"/>
      <c r="DFY990" s="34"/>
      <c r="DGF990" s="35"/>
      <c r="DGG990" s="34"/>
      <c r="DGN990" s="35"/>
      <c r="DGO990" s="34"/>
      <c r="DGV990" s="35"/>
      <c r="DGW990" s="34"/>
      <c r="DHD990" s="35"/>
      <c r="DHE990" s="34"/>
      <c r="DHL990" s="35"/>
      <c r="DHM990" s="34"/>
      <c r="DHT990" s="35"/>
      <c r="DHU990" s="34"/>
      <c r="DIB990" s="35"/>
      <c r="DIC990" s="34"/>
      <c r="DIJ990" s="35"/>
      <c r="DIK990" s="34"/>
      <c r="DIR990" s="35"/>
      <c r="DIS990" s="34"/>
      <c r="DIZ990" s="35"/>
      <c r="DJA990" s="34"/>
      <c r="DJH990" s="35"/>
      <c r="DJI990" s="34"/>
      <c r="DJP990" s="35"/>
      <c r="DJQ990" s="34"/>
      <c r="DJX990" s="35"/>
      <c r="DJY990" s="34"/>
      <c r="DKF990" s="35"/>
      <c r="DKG990" s="34"/>
      <c r="DKN990" s="35"/>
      <c r="DKO990" s="34"/>
      <c r="DKV990" s="35"/>
      <c r="DKW990" s="34"/>
      <c r="DLD990" s="35"/>
      <c r="DLE990" s="34"/>
      <c r="DLL990" s="35"/>
      <c r="DLM990" s="34"/>
      <c r="DLT990" s="35"/>
      <c r="DLU990" s="34"/>
      <c r="DMB990" s="35"/>
      <c r="DMC990" s="34"/>
      <c r="DMJ990" s="35"/>
      <c r="DMK990" s="34"/>
      <c r="DMR990" s="35"/>
      <c r="DMS990" s="34"/>
      <c r="DMZ990" s="35"/>
      <c r="DNA990" s="34"/>
      <c r="DNH990" s="35"/>
      <c r="DNI990" s="34"/>
      <c r="DNP990" s="35"/>
      <c r="DNQ990" s="34"/>
      <c r="DNX990" s="35"/>
      <c r="DNY990" s="34"/>
      <c r="DOF990" s="35"/>
      <c r="DOG990" s="34"/>
      <c r="DON990" s="35"/>
      <c r="DOO990" s="34"/>
      <c r="DOV990" s="35"/>
      <c r="DOW990" s="34"/>
      <c r="DPD990" s="35"/>
      <c r="DPE990" s="34"/>
      <c r="DPL990" s="35"/>
      <c r="DPM990" s="34"/>
      <c r="DPT990" s="35"/>
      <c r="DPU990" s="34"/>
      <c r="DQB990" s="35"/>
      <c r="DQC990" s="34"/>
      <c r="DQJ990" s="35"/>
      <c r="DQK990" s="34"/>
      <c r="DQR990" s="35"/>
      <c r="DQS990" s="34"/>
      <c r="DQZ990" s="35"/>
      <c r="DRA990" s="34"/>
      <c r="DRH990" s="35"/>
      <c r="DRI990" s="34"/>
      <c r="DRP990" s="35"/>
      <c r="DRQ990" s="34"/>
      <c r="DRX990" s="35"/>
      <c r="DRY990" s="34"/>
      <c r="DSF990" s="35"/>
      <c r="DSG990" s="34"/>
      <c r="DSN990" s="35"/>
      <c r="DSO990" s="34"/>
      <c r="DSV990" s="35"/>
      <c r="DSW990" s="34"/>
      <c r="DTD990" s="35"/>
      <c r="DTE990" s="34"/>
      <c r="DTL990" s="35"/>
      <c r="DTM990" s="34"/>
      <c r="DTT990" s="35"/>
      <c r="DTU990" s="34"/>
      <c r="DUB990" s="35"/>
      <c r="DUC990" s="34"/>
      <c r="DUJ990" s="35"/>
      <c r="DUK990" s="34"/>
      <c r="DUR990" s="35"/>
      <c r="DUS990" s="34"/>
      <c r="DUZ990" s="35"/>
      <c r="DVA990" s="34"/>
      <c r="DVH990" s="35"/>
      <c r="DVI990" s="34"/>
      <c r="DVP990" s="35"/>
      <c r="DVQ990" s="34"/>
      <c r="DVX990" s="35"/>
      <c r="DVY990" s="34"/>
      <c r="DWF990" s="35"/>
      <c r="DWG990" s="34"/>
      <c r="DWN990" s="35"/>
      <c r="DWO990" s="34"/>
      <c r="DWV990" s="35"/>
      <c r="DWW990" s="34"/>
      <c r="DXD990" s="35"/>
      <c r="DXE990" s="34"/>
      <c r="DXL990" s="35"/>
      <c r="DXM990" s="34"/>
      <c r="DXT990" s="35"/>
      <c r="DXU990" s="34"/>
      <c r="DYB990" s="35"/>
      <c r="DYC990" s="34"/>
      <c r="DYJ990" s="35"/>
      <c r="DYK990" s="34"/>
      <c r="DYR990" s="35"/>
      <c r="DYS990" s="34"/>
      <c r="DYZ990" s="35"/>
      <c r="DZA990" s="34"/>
      <c r="DZH990" s="35"/>
      <c r="DZI990" s="34"/>
      <c r="DZP990" s="35"/>
      <c r="DZQ990" s="34"/>
      <c r="DZX990" s="35"/>
      <c r="DZY990" s="34"/>
      <c r="EAF990" s="35"/>
      <c r="EAG990" s="34"/>
      <c r="EAN990" s="35"/>
      <c r="EAO990" s="34"/>
      <c r="EAV990" s="35"/>
      <c r="EAW990" s="34"/>
      <c r="EBD990" s="35"/>
      <c r="EBE990" s="34"/>
      <c r="EBL990" s="35"/>
      <c r="EBM990" s="34"/>
      <c r="EBT990" s="35"/>
      <c r="EBU990" s="34"/>
      <c r="ECB990" s="35"/>
      <c r="ECC990" s="34"/>
      <c r="ECJ990" s="35"/>
      <c r="ECK990" s="34"/>
      <c r="ECR990" s="35"/>
      <c r="ECS990" s="34"/>
      <c r="ECZ990" s="35"/>
      <c r="EDA990" s="34"/>
      <c r="EDH990" s="35"/>
      <c r="EDI990" s="34"/>
      <c r="EDP990" s="35"/>
      <c r="EDQ990" s="34"/>
      <c r="EDX990" s="35"/>
      <c r="EDY990" s="34"/>
      <c r="EEF990" s="35"/>
      <c r="EEG990" s="34"/>
      <c r="EEN990" s="35"/>
      <c r="EEO990" s="34"/>
      <c r="EEV990" s="35"/>
      <c r="EEW990" s="34"/>
      <c r="EFD990" s="35"/>
      <c r="EFE990" s="34"/>
      <c r="EFL990" s="35"/>
      <c r="EFM990" s="34"/>
      <c r="EFT990" s="35"/>
      <c r="EFU990" s="34"/>
      <c r="EGB990" s="35"/>
      <c r="EGC990" s="34"/>
      <c r="EGJ990" s="35"/>
      <c r="EGK990" s="34"/>
      <c r="EGR990" s="35"/>
      <c r="EGS990" s="34"/>
      <c r="EGZ990" s="35"/>
      <c r="EHA990" s="34"/>
      <c r="EHH990" s="35"/>
      <c r="EHI990" s="34"/>
      <c r="EHP990" s="35"/>
      <c r="EHQ990" s="34"/>
      <c r="EHX990" s="35"/>
      <c r="EHY990" s="34"/>
      <c r="EIF990" s="35"/>
      <c r="EIG990" s="34"/>
      <c r="EIN990" s="35"/>
      <c r="EIO990" s="34"/>
      <c r="EIV990" s="35"/>
      <c r="EIW990" s="34"/>
      <c r="EJD990" s="35"/>
      <c r="EJE990" s="34"/>
      <c r="EJL990" s="35"/>
      <c r="EJM990" s="34"/>
      <c r="EJT990" s="35"/>
      <c r="EJU990" s="34"/>
      <c r="EKB990" s="35"/>
      <c r="EKC990" s="34"/>
      <c r="EKJ990" s="35"/>
      <c r="EKK990" s="34"/>
      <c r="EKR990" s="35"/>
      <c r="EKS990" s="34"/>
      <c r="EKZ990" s="35"/>
      <c r="ELA990" s="34"/>
      <c r="ELH990" s="35"/>
      <c r="ELI990" s="34"/>
      <c r="ELP990" s="35"/>
      <c r="ELQ990" s="34"/>
      <c r="ELX990" s="35"/>
      <c r="ELY990" s="34"/>
      <c r="EMF990" s="35"/>
      <c r="EMG990" s="34"/>
      <c r="EMN990" s="35"/>
      <c r="EMO990" s="34"/>
      <c r="EMV990" s="35"/>
      <c r="EMW990" s="34"/>
      <c r="END990" s="35"/>
      <c r="ENE990" s="34"/>
      <c r="ENL990" s="35"/>
      <c r="ENM990" s="34"/>
      <c r="ENT990" s="35"/>
      <c r="ENU990" s="34"/>
      <c r="EOB990" s="35"/>
      <c r="EOC990" s="34"/>
      <c r="EOJ990" s="35"/>
      <c r="EOK990" s="34"/>
      <c r="EOR990" s="35"/>
      <c r="EOS990" s="34"/>
      <c r="EOZ990" s="35"/>
      <c r="EPA990" s="34"/>
      <c r="EPH990" s="35"/>
      <c r="EPI990" s="34"/>
      <c r="EPP990" s="35"/>
      <c r="EPQ990" s="34"/>
      <c r="EPX990" s="35"/>
      <c r="EPY990" s="34"/>
      <c r="EQF990" s="35"/>
      <c r="EQG990" s="34"/>
      <c r="EQN990" s="35"/>
      <c r="EQO990" s="34"/>
      <c r="EQV990" s="35"/>
      <c r="EQW990" s="34"/>
      <c r="ERD990" s="35"/>
      <c r="ERE990" s="34"/>
      <c r="ERL990" s="35"/>
      <c r="ERM990" s="34"/>
      <c r="ERT990" s="35"/>
      <c r="ERU990" s="34"/>
      <c r="ESB990" s="35"/>
      <c r="ESC990" s="34"/>
      <c r="ESJ990" s="35"/>
      <c r="ESK990" s="34"/>
      <c r="ESR990" s="35"/>
      <c r="ESS990" s="34"/>
      <c r="ESZ990" s="35"/>
      <c r="ETA990" s="34"/>
      <c r="ETH990" s="35"/>
      <c r="ETI990" s="34"/>
      <c r="ETP990" s="35"/>
      <c r="ETQ990" s="34"/>
      <c r="ETX990" s="35"/>
      <c r="ETY990" s="34"/>
      <c r="EUF990" s="35"/>
      <c r="EUG990" s="34"/>
      <c r="EUN990" s="35"/>
      <c r="EUO990" s="34"/>
      <c r="EUV990" s="35"/>
      <c r="EUW990" s="34"/>
      <c r="EVD990" s="35"/>
      <c r="EVE990" s="34"/>
      <c r="EVL990" s="35"/>
      <c r="EVM990" s="34"/>
      <c r="EVT990" s="35"/>
      <c r="EVU990" s="34"/>
      <c r="EWB990" s="35"/>
      <c r="EWC990" s="34"/>
      <c r="EWJ990" s="35"/>
      <c r="EWK990" s="34"/>
      <c r="EWR990" s="35"/>
      <c r="EWS990" s="34"/>
      <c r="EWZ990" s="35"/>
      <c r="EXA990" s="34"/>
      <c r="EXH990" s="35"/>
      <c r="EXI990" s="34"/>
      <c r="EXP990" s="35"/>
      <c r="EXQ990" s="34"/>
      <c r="EXX990" s="35"/>
      <c r="EXY990" s="34"/>
      <c r="EYF990" s="35"/>
      <c r="EYG990" s="34"/>
      <c r="EYN990" s="35"/>
      <c r="EYO990" s="34"/>
      <c r="EYV990" s="35"/>
      <c r="EYW990" s="34"/>
      <c r="EZD990" s="35"/>
      <c r="EZE990" s="34"/>
      <c r="EZL990" s="35"/>
      <c r="EZM990" s="34"/>
      <c r="EZT990" s="35"/>
      <c r="EZU990" s="34"/>
      <c r="FAB990" s="35"/>
      <c r="FAC990" s="34"/>
      <c r="FAJ990" s="35"/>
      <c r="FAK990" s="34"/>
      <c r="FAR990" s="35"/>
      <c r="FAS990" s="34"/>
      <c r="FAZ990" s="35"/>
      <c r="FBA990" s="34"/>
      <c r="FBH990" s="35"/>
      <c r="FBI990" s="34"/>
      <c r="FBP990" s="35"/>
      <c r="FBQ990" s="34"/>
      <c r="FBX990" s="35"/>
      <c r="FBY990" s="34"/>
      <c r="FCF990" s="35"/>
      <c r="FCG990" s="34"/>
      <c r="FCN990" s="35"/>
      <c r="FCO990" s="34"/>
      <c r="FCV990" s="35"/>
      <c r="FCW990" s="34"/>
      <c r="FDD990" s="35"/>
      <c r="FDE990" s="34"/>
      <c r="FDL990" s="35"/>
      <c r="FDM990" s="34"/>
      <c r="FDT990" s="35"/>
      <c r="FDU990" s="34"/>
      <c r="FEB990" s="35"/>
      <c r="FEC990" s="34"/>
      <c r="FEJ990" s="35"/>
      <c r="FEK990" s="34"/>
      <c r="FER990" s="35"/>
      <c r="FES990" s="34"/>
      <c r="FEZ990" s="35"/>
      <c r="FFA990" s="34"/>
      <c r="FFH990" s="35"/>
      <c r="FFI990" s="34"/>
      <c r="FFP990" s="35"/>
      <c r="FFQ990" s="34"/>
      <c r="FFX990" s="35"/>
      <c r="FFY990" s="34"/>
      <c r="FGF990" s="35"/>
      <c r="FGG990" s="34"/>
      <c r="FGN990" s="35"/>
      <c r="FGO990" s="34"/>
      <c r="FGV990" s="35"/>
      <c r="FGW990" s="34"/>
      <c r="FHD990" s="35"/>
      <c r="FHE990" s="34"/>
      <c r="FHL990" s="35"/>
      <c r="FHM990" s="34"/>
      <c r="FHT990" s="35"/>
      <c r="FHU990" s="34"/>
      <c r="FIB990" s="35"/>
      <c r="FIC990" s="34"/>
      <c r="FIJ990" s="35"/>
      <c r="FIK990" s="34"/>
      <c r="FIR990" s="35"/>
      <c r="FIS990" s="34"/>
      <c r="FIZ990" s="35"/>
      <c r="FJA990" s="34"/>
      <c r="FJH990" s="35"/>
      <c r="FJI990" s="34"/>
      <c r="FJP990" s="35"/>
      <c r="FJQ990" s="34"/>
      <c r="FJX990" s="35"/>
      <c r="FJY990" s="34"/>
      <c r="FKF990" s="35"/>
      <c r="FKG990" s="34"/>
      <c r="FKN990" s="35"/>
      <c r="FKO990" s="34"/>
      <c r="FKV990" s="35"/>
      <c r="FKW990" s="34"/>
      <c r="FLD990" s="35"/>
      <c r="FLE990" s="34"/>
      <c r="FLL990" s="35"/>
      <c r="FLM990" s="34"/>
      <c r="FLT990" s="35"/>
      <c r="FLU990" s="34"/>
      <c r="FMB990" s="35"/>
      <c r="FMC990" s="34"/>
      <c r="FMJ990" s="35"/>
      <c r="FMK990" s="34"/>
      <c r="FMR990" s="35"/>
      <c r="FMS990" s="34"/>
      <c r="FMZ990" s="35"/>
      <c r="FNA990" s="34"/>
      <c r="FNH990" s="35"/>
      <c r="FNI990" s="34"/>
      <c r="FNP990" s="35"/>
      <c r="FNQ990" s="34"/>
      <c r="FNX990" s="35"/>
      <c r="FNY990" s="34"/>
      <c r="FOF990" s="35"/>
      <c r="FOG990" s="34"/>
      <c r="FON990" s="35"/>
      <c r="FOO990" s="34"/>
      <c r="FOV990" s="35"/>
      <c r="FOW990" s="34"/>
      <c r="FPD990" s="35"/>
      <c r="FPE990" s="34"/>
      <c r="FPL990" s="35"/>
      <c r="FPM990" s="34"/>
      <c r="FPT990" s="35"/>
      <c r="FPU990" s="34"/>
      <c r="FQB990" s="35"/>
      <c r="FQC990" s="34"/>
      <c r="FQJ990" s="35"/>
      <c r="FQK990" s="34"/>
      <c r="FQR990" s="35"/>
      <c r="FQS990" s="34"/>
      <c r="FQZ990" s="35"/>
      <c r="FRA990" s="34"/>
      <c r="FRH990" s="35"/>
      <c r="FRI990" s="34"/>
      <c r="FRP990" s="35"/>
      <c r="FRQ990" s="34"/>
      <c r="FRX990" s="35"/>
      <c r="FRY990" s="34"/>
      <c r="FSF990" s="35"/>
      <c r="FSG990" s="34"/>
      <c r="FSN990" s="35"/>
      <c r="FSO990" s="34"/>
      <c r="FSV990" s="35"/>
      <c r="FSW990" s="34"/>
      <c r="FTD990" s="35"/>
      <c r="FTE990" s="34"/>
      <c r="FTL990" s="35"/>
      <c r="FTM990" s="34"/>
      <c r="FTT990" s="35"/>
      <c r="FTU990" s="34"/>
      <c r="FUB990" s="35"/>
      <c r="FUC990" s="34"/>
      <c r="FUJ990" s="35"/>
      <c r="FUK990" s="34"/>
      <c r="FUR990" s="35"/>
      <c r="FUS990" s="34"/>
      <c r="FUZ990" s="35"/>
      <c r="FVA990" s="34"/>
      <c r="FVH990" s="35"/>
      <c r="FVI990" s="34"/>
      <c r="FVP990" s="35"/>
      <c r="FVQ990" s="34"/>
      <c r="FVX990" s="35"/>
      <c r="FVY990" s="34"/>
      <c r="FWF990" s="35"/>
      <c r="FWG990" s="34"/>
      <c r="FWN990" s="35"/>
      <c r="FWO990" s="34"/>
      <c r="FWV990" s="35"/>
      <c r="FWW990" s="34"/>
      <c r="FXD990" s="35"/>
      <c r="FXE990" s="34"/>
      <c r="FXL990" s="35"/>
      <c r="FXM990" s="34"/>
      <c r="FXT990" s="35"/>
      <c r="FXU990" s="34"/>
      <c r="FYB990" s="35"/>
      <c r="FYC990" s="34"/>
      <c r="FYJ990" s="35"/>
      <c r="FYK990" s="34"/>
      <c r="FYR990" s="35"/>
      <c r="FYS990" s="34"/>
      <c r="FYZ990" s="35"/>
      <c r="FZA990" s="34"/>
      <c r="FZH990" s="35"/>
      <c r="FZI990" s="34"/>
      <c r="FZP990" s="35"/>
      <c r="FZQ990" s="34"/>
      <c r="FZX990" s="35"/>
      <c r="FZY990" s="34"/>
      <c r="GAF990" s="35"/>
      <c r="GAG990" s="34"/>
      <c r="GAN990" s="35"/>
      <c r="GAO990" s="34"/>
      <c r="GAV990" s="35"/>
      <c r="GAW990" s="34"/>
      <c r="GBD990" s="35"/>
      <c r="GBE990" s="34"/>
      <c r="GBL990" s="35"/>
      <c r="GBM990" s="34"/>
      <c r="GBT990" s="35"/>
      <c r="GBU990" s="34"/>
      <c r="GCB990" s="35"/>
      <c r="GCC990" s="34"/>
      <c r="GCJ990" s="35"/>
      <c r="GCK990" s="34"/>
      <c r="GCR990" s="35"/>
      <c r="GCS990" s="34"/>
      <c r="GCZ990" s="35"/>
      <c r="GDA990" s="34"/>
      <c r="GDH990" s="35"/>
      <c r="GDI990" s="34"/>
      <c r="GDP990" s="35"/>
      <c r="GDQ990" s="34"/>
      <c r="GDX990" s="35"/>
      <c r="GDY990" s="34"/>
      <c r="GEF990" s="35"/>
      <c r="GEG990" s="34"/>
      <c r="GEN990" s="35"/>
      <c r="GEO990" s="34"/>
      <c r="GEV990" s="35"/>
      <c r="GEW990" s="34"/>
      <c r="GFD990" s="35"/>
      <c r="GFE990" s="34"/>
      <c r="GFL990" s="35"/>
      <c r="GFM990" s="34"/>
      <c r="GFT990" s="35"/>
      <c r="GFU990" s="34"/>
      <c r="GGB990" s="35"/>
      <c r="GGC990" s="34"/>
      <c r="GGJ990" s="35"/>
      <c r="GGK990" s="34"/>
      <c r="GGR990" s="35"/>
      <c r="GGS990" s="34"/>
      <c r="GGZ990" s="35"/>
      <c r="GHA990" s="34"/>
      <c r="GHH990" s="35"/>
      <c r="GHI990" s="34"/>
      <c r="GHP990" s="35"/>
      <c r="GHQ990" s="34"/>
      <c r="GHX990" s="35"/>
      <c r="GHY990" s="34"/>
      <c r="GIF990" s="35"/>
      <c r="GIG990" s="34"/>
      <c r="GIN990" s="35"/>
      <c r="GIO990" s="34"/>
      <c r="GIV990" s="35"/>
      <c r="GIW990" s="34"/>
      <c r="GJD990" s="35"/>
      <c r="GJE990" s="34"/>
      <c r="GJL990" s="35"/>
      <c r="GJM990" s="34"/>
      <c r="GJT990" s="35"/>
      <c r="GJU990" s="34"/>
      <c r="GKB990" s="35"/>
      <c r="GKC990" s="34"/>
      <c r="GKJ990" s="35"/>
      <c r="GKK990" s="34"/>
      <c r="GKR990" s="35"/>
      <c r="GKS990" s="34"/>
      <c r="GKZ990" s="35"/>
      <c r="GLA990" s="34"/>
      <c r="GLH990" s="35"/>
      <c r="GLI990" s="34"/>
      <c r="GLP990" s="35"/>
      <c r="GLQ990" s="34"/>
      <c r="GLX990" s="35"/>
      <c r="GLY990" s="34"/>
      <c r="GMF990" s="35"/>
      <c r="GMG990" s="34"/>
      <c r="GMN990" s="35"/>
      <c r="GMO990" s="34"/>
      <c r="GMV990" s="35"/>
      <c r="GMW990" s="34"/>
      <c r="GND990" s="35"/>
      <c r="GNE990" s="34"/>
      <c r="GNL990" s="35"/>
      <c r="GNM990" s="34"/>
      <c r="GNT990" s="35"/>
      <c r="GNU990" s="34"/>
      <c r="GOB990" s="35"/>
      <c r="GOC990" s="34"/>
      <c r="GOJ990" s="35"/>
      <c r="GOK990" s="34"/>
      <c r="GOR990" s="35"/>
      <c r="GOS990" s="34"/>
      <c r="GOZ990" s="35"/>
      <c r="GPA990" s="34"/>
      <c r="GPH990" s="35"/>
      <c r="GPI990" s="34"/>
      <c r="GPP990" s="35"/>
      <c r="GPQ990" s="34"/>
      <c r="GPX990" s="35"/>
      <c r="GPY990" s="34"/>
      <c r="GQF990" s="35"/>
      <c r="GQG990" s="34"/>
      <c r="GQN990" s="35"/>
      <c r="GQO990" s="34"/>
      <c r="GQV990" s="35"/>
      <c r="GQW990" s="34"/>
      <c r="GRD990" s="35"/>
      <c r="GRE990" s="34"/>
      <c r="GRL990" s="35"/>
      <c r="GRM990" s="34"/>
      <c r="GRT990" s="35"/>
      <c r="GRU990" s="34"/>
      <c r="GSB990" s="35"/>
      <c r="GSC990" s="34"/>
      <c r="GSJ990" s="35"/>
      <c r="GSK990" s="34"/>
      <c r="GSR990" s="35"/>
      <c r="GSS990" s="34"/>
      <c r="GSZ990" s="35"/>
      <c r="GTA990" s="34"/>
      <c r="GTH990" s="35"/>
      <c r="GTI990" s="34"/>
      <c r="GTP990" s="35"/>
      <c r="GTQ990" s="34"/>
      <c r="GTX990" s="35"/>
      <c r="GTY990" s="34"/>
      <c r="GUF990" s="35"/>
      <c r="GUG990" s="34"/>
      <c r="GUN990" s="35"/>
      <c r="GUO990" s="34"/>
      <c r="GUV990" s="35"/>
      <c r="GUW990" s="34"/>
      <c r="GVD990" s="35"/>
      <c r="GVE990" s="34"/>
      <c r="GVL990" s="35"/>
      <c r="GVM990" s="34"/>
      <c r="GVT990" s="35"/>
      <c r="GVU990" s="34"/>
      <c r="GWB990" s="35"/>
      <c r="GWC990" s="34"/>
      <c r="GWJ990" s="35"/>
      <c r="GWK990" s="34"/>
      <c r="GWR990" s="35"/>
      <c r="GWS990" s="34"/>
      <c r="GWZ990" s="35"/>
      <c r="GXA990" s="34"/>
      <c r="GXH990" s="35"/>
      <c r="GXI990" s="34"/>
      <c r="GXP990" s="35"/>
      <c r="GXQ990" s="34"/>
      <c r="GXX990" s="35"/>
      <c r="GXY990" s="34"/>
      <c r="GYF990" s="35"/>
      <c r="GYG990" s="34"/>
      <c r="GYN990" s="35"/>
      <c r="GYO990" s="34"/>
      <c r="GYV990" s="35"/>
      <c r="GYW990" s="34"/>
      <c r="GZD990" s="35"/>
      <c r="GZE990" s="34"/>
      <c r="GZL990" s="35"/>
      <c r="GZM990" s="34"/>
      <c r="GZT990" s="35"/>
      <c r="GZU990" s="34"/>
      <c r="HAB990" s="35"/>
      <c r="HAC990" s="34"/>
      <c r="HAJ990" s="35"/>
      <c r="HAK990" s="34"/>
      <c r="HAR990" s="35"/>
      <c r="HAS990" s="34"/>
      <c r="HAZ990" s="35"/>
      <c r="HBA990" s="34"/>
      <c r="HBH990" s="35"/>
      <c r="HBI990" s="34"/>
      <c r="HBP990" s="35"/>
      <c r="HBQ990" s="34"/>
      <c r="HBX990" s="35"/>
      <c r="HBY990" s="34"/>
      <c r="HCF990" s="35"/>
      <c r="HCG990" s="34"/>
      <c r="HCN990" s="35"/>
      <c r="HCO990" s="34"/>
      <c r="HCV990" s="35"/>
      <c r="HCW990" s="34"/>
      <c r="HDD990" s="35"/>
      <c r="HDE990" s="34"/>
      <c r="HDL990" s="35"/>
      <c r="HDM990" s="34"/>
      <c r="HDT990" s="35"/>
      <c r="HDU990" s="34"/>
      <c r="HEB990" s="35"/>
      <c r="HEC990" s="34"/>
      <c r="HEJ990" s="35"/>
      <c r="HEK990" s="34"/>
      <c r="HER990" s="35"/>
      <c r="HES990" s="34"/>
      <c r="HEZ990" s="35"/>
      <c r="HFA990" s="34"/>
      <c r="HFH990" s="35"/>
      <c r="HFI990" s="34"/>
      <c r="HFP990" s="35"/>
      <c r="HFQ990" s="34"/>
      <c r="HFX990" s="35"/>
      <c r="HFY990" s="34"/>
      <c r="HGF990" s="35"/>
      <c r="HGG990" s="34"/>
      <c r="HGN990" s="35"/>
      <c r="HGO990" s="34"/>
      <c r="HGV990" s="35"/>
      <c r="HGW990" s="34"/>
      <c r="HHD990" s="35"/>
      <c r="HHE990" s="34"/>
      <c r="HHL990" s="35"/>
      <c r="HHM990" s="34"/>
      <c r="HHT990" s="35"/>
      <c r="HHU990" s="34"/>
      <c r="HIB990" s="35"/>
      <c r="HIC990" s="34"/>
      <c r="HIJ990" s="35"/>
      <c r="HIK990" s="34"/>
      <c r="HIR990" s="35"/>
      <c r="HIS990" s="34"/>
      <c r="HIZ990" s="35"/>
      <c r="HJA990" s="34"/>
      <c r="HJH990" s="35"/>
      <c r="HJI990" s="34"/>
      <c r="HJP990" s="35"/>
      <c r="HJQ990" s="34"/>
      <c r="HJX990" s="35"/>
      <c r="HJY990" s="34"/>
      <c r="HKF990" s="35"/>
      <c r="HKG990" s="34"/>
      <c r="HKN990" s="35"/>
      <c r="HKO990" s="34"/>
      <c r="HKV990" s="35"/>
      <c r="HKW990" s="34"/>
      <c r="HLD990" s="35"/>
      <c r="HLE990" s="34"/>
      <c r="HLL990" s="35"/>
      <c r="HLM990" s="34"/>
      <c r="HLT990" s="35"/>
      <c r="HLU990" s="34"/>
      <c r="HMB990" s="35"/>
      <c r="HMC990" s="34"/>
      <c r="HMJ990" s="35"/>
      <c r="HMK990" s="34"/>
      <c r="HMR990" s="35"/>
      <c r="HMS990" s="34"/>
      <c r="HMZ990" s="35"/>
      <c r="HNA990" s="34"/>
      <c r="HNH990" s="35"/>
      <c r="HNI990" s="34"/>
      <c r="HNP990" s="35"/>
      <c r="HNQ990" s="34"/>
      <c r="HNX990" s="35"/>
      <c r="HNY990" s="34"/>
      <c r="HOF990" s="35"/>
      <c r="HOG990" s="34"/>
      <c r="HON990" s="35"/>
      <c r="HOO990" s="34"/>
      <c r="HOV990" s="35"/>
      <c r="HOW990" s="34"/>
      <c r="HPD990" s="35"/>
      <c r="HPE990" s="34"/>
      <c r="HPL990" s="35"/>
      <c r="HPM990" s="34"/>
      <c r="HPT990" s="35"/>
      <c r="HPU990" s="34"/>
      <c r="HQB990" s="35"/>
      <c r="HQC990" s="34"/>
      <c r="HQJ990" s="35"/>
      <c r="HQK990" s="34"/>
      <c r="HQR990" s="35"/>
      <c r="HQS990" s="34"/>
      <c r="HQZ990" s="35"/>
      <c r="HRA990" s="34"/>
      <c r="HRH990" s="35"/>
      <c r="HRI990" s="34"/>
      <c r="HRP990" s="35"/>
      <c r="HRQ990" s="34"/>
      <c r="HRX990" s="35"/>
      <c r="HRY990" s="34"/>
      <c r="HSF990" s="35"/>
      <c r="HSG990" s="34"/>
      <c r="HSN990" s="35"/>
      <c r="HSO990" s="34"/>
      <c r="HSV990" s="35"/>
      <c r="HSW990" s="34"/>
      <c r="HTD990" s="35"/>
      <c r="HTE990" s="34"/>
      <c r="HTL990" s="35"/>
      <c r="HTM990" s="34"/>
      <c r="HTT990" s="35"/>
      <c r="HTU990" s="34"/>
      <c r="HUB990" s="35"/>
      <c r="HUC990" s="34"/>
      <c r="HUJ990" s="35"/>
      <c r="HUK990" s="34"/>
      <c r="HUR990" s="35"/>
      <c r="HUS990" s="34"/>
      <c r="HUZ990" s="35"/>
      <c r="HVA990" s="34"/>
      <c r="HVH990" s="35"/>
      <c r="HVI990" s="34"/>
      <c r="HVP990" s="35"/>
      <c r="HVQ990" s="34"/>
      <c r="HVX990" s="35"/>
      <c r="HVY990" s="34"/>
      <c r="HWF990" s="35"/>
      <c r="HWG990" s="34"/>
      <c r="HWN990" s="35"/>
      <c r="HWO990" s="34"/>
      <c r="HWV990" s="35"/>
      <c r="HWW990" s="34"/>
      <c r="HXD990" s="35"/>
      <c r="HXE990" s="34"/>
      <c r="HXL990" s="35"/>
      <c r="HXM990" s="34"/>
      <c r="HXT990" s="35"/>
      <c r="HXU990" s="34"/>
      <c r="HYB990" s="35"/>
      <c r="HYC990" s="34"/>
      <c r="HYJ990" s="35"/>
      <c r="HYK990" s="34"/>
      <c r="HYR990" s="35"/>
      <c r="HYS990" s="34"/>
      <c r="HYZ990" s="35"/>
      <c r="HZA990" s="34"/>
      <c r="HZH990" s="35"/>
      <c r="HZI990" s="34"/>
      <c r="HZP990" s="35"/>
      <c r="HZQ990" s="34"/>
      <c r="HZX990" s="35"/>
      <c r="HZY990" s="34"/>
      <c r="IAF990" s="35"/>
      <c r="IAG990" s="34"/>
      <c r="IAN990" s="35"/>
      <c r="IAO990" s="34"/>
      <c r="IAV990" s="35"/>
      <c r="IAW990" s="34"/>
      <c r="IBD990" s="35"/>
      <c r="IBE990" s="34"/>
      <c r="IBL990" s="35"/>
      <c r="IBM990" s="34"/>
      <c r="IBT990" s="35"/>
      <c r="IBU990" s="34"/>
      <c r="ICB990" s="35"/>
      <c r="ICC990" s="34"/>
      <c r="ICJ990" s="35"/>
      <c r="ICK990" s="34"/>
      <c r="ICR990" s="35"/>
      <c r="ICS990" s="34"/>
      <c r="ICZ990" s="35"/>
      <c r="IDA990" s="34"/>
      <c r="IDH990" s="35"/>
      <c r="IDI990" s="34"/>
      <c r="IDP990" s="35"/>
      <c r="IDQ990" s="34"/>
      <c r="IDX990" s="35"/>
      <c r="IDY990" s="34"/>
      <c r="IEF990" s="35"/>
      <c r="IEG990" s="34"/>
      <c r="IEN990" s="35"/>
      <c r="IEO990" s="34"/>
      <c r="IEV990" s="35"/>
      <c r="IEW990" s="34"/>
      <c r="IFD990" s="35"/>
      <c r="IFE990" s="34"/>
      <c r="IFL990" s="35"/>
      <c r="IFM990" s="34"/>
      <c r="IFT990" s="35"/>
      <c r="IFU990" s="34"/>
      <c r="IGB990" s="35"/>
      <c r="IGC990" s="34"/>
      <c r="IGJ990" s="35"/>
      <c r="IGK990" s="34"/>
      <c r="IGR990" s="35"/>
      <c r="IGS990" s="34"/>
      <c r="IGZ990" s="35"/>
      <c r="IHA990" s="34"/>
      <c r="IHH990" s="35"/>
      <c r="IHI990" s="34"/>
      <c r="IHP990" s="35"/>
      <c r="IHQ990" s="34"/>
      <c r="IHX990" s="35"/>
      <c r="IHY990" s="34"/>
      <c r="IIF990" s="35"/>
      <c r="IIG990" s="34"/>
      <c r="IIN990" s="35"/>
      <c r="IIO990" s="34"/>
      <c r="IIV990" s="35"/>
      <c r="IIW990" s="34"/>
      <c r="IJD990" s="35"/>
      <c r="IJE990" s="34"/>
      <c r="IJL990" s="35"/>
      <c r="IJM990" s="34"/>
      <c r="IJT990" s="35"/>
      <c r="IJU990" s="34"/>
      <c r="IKB990" s="35"/>
      <c r="IKC990" s="34"/>
      <c r="IKJ990" s="35"/>
      <c r="IKK990" s="34"/>
      <c r="IKR990" s="35"/>
      <c r="IKS990" s="34"/>
      <c r="IKZ990" s="35"/>
      <c r="ILA990" s="34"/>
      <c r="ILH990" s="35"/>
      <c r="ILI990" s="34"/>
      <c r="ILP990" s="35"/>
      <c r="ILQ990" s="34"/>
      <c r="ILX990" s="35"/>
      <c r="ILY990" s="34"/>
      <c r="IMF990" s="35"/>
      <c r="IMG990" s="34"/>
      <c r="IMN990" s="35"/>
      <c r="IMO990" s="34"/>
      <c r="IMV990" s="35"/>
      <c r="IMW990" s="34"/>
      <c r="IND990" s="35"/>
      <c r="INE990" s="34"/>
      <c r="INL990" s="35"/>
      <c r="INM990" s="34"/>
      <c r="INT990" s="35"/>
      <c r="INU990" s="34"/>
      <c r="IOB990" s="35"/>
      <c r="IOC990" s="34"/>
      <c r="IOJ990" s="35"/>
      <c r="IOK990" s="34"/>
      <c r="IOR990" s="35"/>
      <c r="IOS990" s="34"/>
      <c r="IOZ990" s="35"/>
      <c r="IPA990" s="34"/>
      <c r="IPH990" s="35"/>
      <c r="IPI990" s="34"/>
      <c r="IPP990" s="35"/>
      <c r="IPQ990" s="34"/>
      <c r="IPX990" s="35"/>
      <c r="IPY990" s="34"/>
      <c r="IQF990" s="35"/>
      <c r="IQG990" s="34"/>
      <c r="IQN990" s="35"/>
      <c r="IQO990" s="34"/>
      <c r="IQV990" s="35"/>
      <c r="IQW990" s="34"/>
      <c r="IRD990" s="35"/>
      <c r="IRE990" s="34"/>
      <c r="IRL990" s="35"/>
      <c r="IRM990" s="34"/>
      <c r="IRT990" s="35"/>
      <c r="IRU990" s="34"/>
      <c r="ISB990" s="35"/>
      <c r="ISC990" s="34"/>
      <c r="ISJ990" s="35"/>
      <c r="ISK990" s="34"/>
      <c r="ISR990" s="35"/>
      <c r="ISS990" s="34"/>
      <c r="ISZ990" s="35"/>
      <c r="ITA990" s="34"/>
      <c r="ITH990" s="35"/>
      <c r="ITI990" s="34"/>
      <c r="ITP990" s="35"/>
      <c r="ITQ990" s="34"/>
      <c r="ITX990" s="35"/>
      <c r="ITY990" s="34"/>
      <c r="IUF990" s="35"/>
      <c r="IUG990" s="34"/>
      <c r="IUN990" s="35"/>
      <c r="IUO990" s="34"/>
      <c r="IUV990" s="35"/>
      <c r="IUW990" s="34"/>
      <c r="IVD990" s="35"/>
      <c r="IVE990" s="34"/>
      <c r="IVL990" s="35"/>
      <c r="IVM990" s="34"/>
      <c r="IVT990" s="35"/>
      <c r="IVU990" s="34"/>
      <c r="IWB990" s="35"/>
      <c r="IWC990" s="34"/>
      <c r="IWJ990" s="35"/>
      <c r="IWK990" s="34"/>
      <c r="IWR990" s="35"/>
      <c r="IWS990" s="34"/>
      <c r="IWZ990" s="35"/>
      <c r="IXA990" s="34"/>
      <c r="IXH990" s="35"/>
      <c r="IXI990" s="34"/>
      <c r="IXP990" s="35"/>
      <c r="IXQ990" s="34"/>
      <c r="IXX990" s="35"/>
      <c r="IXY990" s="34"/>
      <c r="IYF990" s="35"/>
      <c r="IYG990" s="34"/>
      <c r="IYN990" s="35"/>
      <c r="IYO990" s="34"/>
      <c r="IYV990" s="35"/>
      <c r="IYW990" s="34"/>
      <c r="IZD990" s="35"/>
      <c r="IZE990" s="34"/>
      <c r="IZL990" s="35"/>
      <c r="IZM990" s="34"/>
      <c r="IZT990" s="35"/>
      <c r="IZU990" s="34"/>
      <c r="JAB990" s="35"/>
      <c r="JAC990" s="34"/>
      <c r="JAJ990" s="35"/>
      <c r="JAK990" s="34"/>
      <c r="JAR990" s="35"/>
      <c r="JAS990" s="34"/>
      <c r="JAZ990" s="35"/>
      <c r="JBA990" s="34"/>
      <c r="JBH990" s="35"/>
      <c r="JBI990" s="34"/>
      <c r="JBP990" s="35"/>
      <c r="JBQ990" s="34"/>
      <c r="JBX990" s="35"/>
      <c r="JBY990" s="34"/>
      <c r="JCF990" s="35"/>
      <c r="JCG990" s="34"/>
      <c r="JCN990" s="35"/>
      <c r="JCO990" s="34"/>
      <c r="JCV990" s="35"/>
      <c r="JCW990" s="34"/>
      <c r="JDD990" s="35"/>
      <c r="JDE990" s="34"/>
      <c r="JDL990" s="35"/>
      <c r="JDM990" s="34"/>
      <c r="JDT990" s="35"/>
      <c r="JDU990" s="34"/>
      <c r="JEB990" s="35"/>
      <c r="JEC990" s="34"/>
      <c r="JEJ990" s="35"/>
      <c r="JEK990" s="34"/>
      <c r="JER990" s="35"/>
      <c r="JES990" s="34"/>
      <c r="JEZ990" s="35"/>
      <c r="JFA990" s="34"/>
      <c r="JFH990" s="35"/>
      <c r="JFI990" s="34"/>
      <c r="JFP990" s="35"/>
      <c r="JFQ990" s="34"/>
      <c r="JFX990" s="35"/>
      <c r="JFY990" s="34"/>
      <c r="JGF990" s="35"/>
      <c r="JGG990" s="34"/>
      <c r="JGN990" s="35"/>
      <c r="JGO990" s="34"/>
      <c r="JGV990" s="35"/>
      <c r="JGW990" s="34"/>
      <c r="JHD990" s="35"/>
      <c r="JHE990" s="34"/>
      <c r="JHL990" s="35"/>
      <c r="JHM990" s="34"/>
      <c r="JHT990" s="35"/>
      <c r="JHU990" s="34"/>
      <c r="JIB990" s="35"/>
      <c r="JIC990" s="34"/>
      <c r="JIJ990" s="35"/>
      <c r="JIK990" s="34"/>
      <c r="JIR990" s="35"/>
      <c r="JIS990" s="34"/>
      <c r="JIZ990" s="35"/>
      <c r="JJA990" s="34"/>
      <c r="JJH990" s="35"/>
      <c r="JJI990" s="34"/>
      <c r="JJP990" s="35"/>
      <c r="JJQ990" s="34"/>
      <c r="JJX990" s="35"/>
      <c r="JJY990" s="34"/>
      <c r="JKF990" s="35"/>
      <c r="JKG990" s="34"/>
      <c r="JKN990" s="35"/>
      <c r="JKO990" s="34"/>
      <c r="JKV990" s="35"/>
      <c r="JKW990" s="34"/>
      <c r="JLD990" s="35"/>
      <c r="JLE990" s="34"/>
      <c r="JLL990" s="35"/>
      <c r="JLM990" s="34"/>
      <c r="JLT990" s="35"/>
      <c r="JLU990" s="34"/>
      <c r="JMB990" s="35"/>
      <c r="JMC990" s="34"/>
      <c r="JMJ990" s="35"/>
      <c r="JMK990" s="34"/>
      <c r="JMR990" s="35"/>
      <c r="JMS990" s="34"/>
      <c r="JMZ990" s="35"/>
      <c r="JNA990" s="34"/>
      <c r="JNH990" s="35"/>
      <c r="JNI990" s="34"/>
      <c r="JNP990" s="35"/>
      <c r="JNQ990" s="34"/>
      <c r="JNX990" s="35"/>
      <c r="JNY990" s="34"/>
      <c r="JOF990" s="35"/>
      <c r="JOG990" s="34"/>
      <c r="JON990" s="35"/>
      <c r="JOO990" s="34"/>
      <c r="JOV990" s="35"/>
      <c r="JOW990" s="34"/>
      <c r="JPD990" s="35"/>
      <c r="JPE990" s="34"/>
      <c r="JPL990" s="35"/>
      <c r="JPM990" s="34"/>
      <c r="JPT990" s="35"/>
      <c r="JPU990" s="34"/>
      <c r="JQB990" s="35"/>
      <c r="JQC990" s="34"/>
      <c r="JQJ990" s="35"/>
      <c r="JQK990" s="34"/>
      <c r="JQR990" s="35"/>
      <c r="JQS990" s="34"/>
      <c r="JQZ990" s="35"/>
      <c r="JRA990" s="34"/>
      <c r="JRH990" s="35"/>
      <c r="JRI990" s="34"/>
      <c r="JRP990" s="35"/>
      <c r="JRQ990" s="34"/>
      <c r="JRX990" s="35"/>
      <c r="JRY990" s="34"/>
      <c r="JSF990" s="35"/>
      <c r="JSG990" s="34"/>
      <c r="JSN990" s="35"/>
      <c r="JSO990" s="34"/>
      <c r="JSV990" s="35"/>
      <c r="JSW990" s="34"/>
      <c r="JTD990" s="35"/>
      <c r="JTE990" s="34"/>
      <c r="JTL990" s="35"/>
      <c r="JTM990" s="34"/>
      <c r="JTT990" s="35"/>
      <c r="JTU990" s="34"/>
      <c r="JUB990" s="35"/>
      <c r="JUC990" s="34"/>
      <c r="JUJ990" s="35"/>
      <c r="JUK990" s="34"/>
      <c r="JUR990" s="35"/>
      <c r="JUS990" s="34"/>
      <c r="JUZ990" s="35"/>
      <c r="JVA990" s="34"/>
      <c r="JVH990" s="35"/>
      <c r="JVI990" s="34"/>
      <c r="JVP990" s="35"/>
      <c r="JVQ990" s="34"/>
      <c r="JVX990" s="35"/>
      <c r="JVY990" s="34"/>
      <c r="JWF990" s="35"/>
      <c r="JWG990" s="34"/>
      <c r="JWN990" s="35"/>
      <c r="JWO990" s="34"/>
      <c r="JWV990" s="35"/>
      <c r="JWW990" s="34"/>
      <c r="JXD990" s="35"/>
      <c r="JXE990" s="34"/>
      <c r="JXL990" s="35"/>
      <c r="JXM990" s="34"/>
      <c r="JXT990" s="35"/>
      <c r="JXU990" s="34"/>
      <c r="JYB990" s="35"/>
      <c r="JYC990" s="34"/>
      <c r="JYJ990" s="35"/>
      <c r="JYK990" s="34"/>
      <c r="JYR990" s="35"/>
      <c r="JYS990" s="34"/>
      <c r="JYZ990" s="35"/>
      <c r="JZA990" s="34"/>
      <c r="JZH990" s="35"/>
      <c r="JZI990" s="34"/>
      <c r="JZP990" s="35"/>
      <c r="JZQ990" s="34"/>
      <c r="JZX990" s="35"/>
      <c r="JZY990" s="34"/>
      <c r="KAF990" s="35"/>
      <c r="KAG990" s="34"/>
      <c r="KAN990" s="35"/>
      <c r="KAO990" s="34"/>
      <c r="KAV990" s="35"/>
      <c r="KAW990" s="34"/>
      <c r="KBD990" s="35"/>
      <c r="KBE990" s="34"/>
      <c r="KBL990" s="35"/>
      <c r="KBM990" s="34"/>
      <c r="KBT990" s="35"/>
      <c r="KBU990" s="34"/>
      <c r="KCB990" s="35"/>
      <c r="KCC990" s="34"/>
      <c r="KCJ990" s="35"/>
      <c r="KCK990" s="34"/>
      <c r="KCR990" s="35"/>
      <c r="KCS990" s="34"/>
      <c r="KCZ990" s="35"/>
      <c r="KDA990" s="34"/>
      <c r="KDH990" s="35"/>
      <c r="KDI990" s="34"/>
      <c r="KDP990" s="35"/>
      <c r="KDQ990" s="34"/>
      <c r="KDX990" s="35"/>
      <c r="KDY990" s="34"/>
      <c r="KEF990" s="35"/>
      <c r="KEG990" s="34"/>
      <c r="KEN990" s="35"/>
      <c r="KEO990" s="34"/>
      <c r="KEV990" s="35"/>
      <c r="KEW990" s="34"/>
      <c r="KFD990" s="35"/>
      <c r="KFE990" s="34"/>
      <c r="KFL990" s="35"/>
      <c r="KFM990" s="34"/>
      <c r="KFT990" s="35"/>
      <c r="KFU990" s="34"/>
      <c r="KGB990" s="35"/>
      <c r="KGC990" s="34"/>
      <c r="KGJ990" s="35"/>
      <c r="KGK990" s="34"/>
      <c r="KGR990" s="35"/>
      <c r="KGS990" s="34"/>
      <c r="KGZ990" s="35"/>
      <c r="KHA990" s="34"/>
      <c r="KHH990" s="35"/>
      <c r="KHI990" s="34"/>
      <c r="KHP990" s="35"/>
      <c r="KHQ990" s="34"/>
      <c r="KHX990" s="35"/>
      <c r="KHY990" s="34"/>
      <c r="KIF990" s="35"/>
      <c r="KIG990" s="34"/>
      <c r="KIN990" s="35"/>
      <c r="KIO990" s="34"/>
      <c r="KIV990" s="35"/>
      <c r="KIW990" s="34"/>
      <c r="KJD990" s="35"/>
      <c r="KJE990" s="34"/>
      <c r="KJL990" s="35"/>
      <c r="KJM990" s="34"/>
      <c r="KJT990" s="35"/>
      <c r="KJU990" s="34"/>
      <c r="KKB990" s="35"/>
      <c r="KKC990" s="34"/>
      <c r="KKJ990" s="35"/>
      <c r="KKK990" s="34"/>
      <c r="KKR990" s="35"/>
      <c r="KKS990" s="34"/>
      <c r="KKZ990" s="35"/>
      <c r="KLA990" s="34"/>
      <c r="KLH990" s="35"/>
      <c r="KLI990" s="34"/>
      <c r="KLP990" s="35"/>
      <c r="KLQ990" s="34"/>
      <c r="KLX990" s="35"/>
      <c r="KLY990" s="34"/>
      <c r="KMF990" s="35"/>
      <c r="KMG990" s="34"/>
      <c r="KMN990" s="35"/>
      <c r="KMO990" s="34"/>
      <c r="KMV990" s="35"/>
      <c r="KMW990" s="34"/>
      <c r="KND990" s="35"/>
      <c r="KNE990" s="34"/>
      <c r="KNL990" s="35"/>
      <c r="KNM990" s="34"/>
      <c r="KNT990" s="35"/>
      <c r="KNU990" s="34"/>
      <c r="KOB990" s="35"/>
      <c r="KOC990" s="34"/>
      <c r="KOJ990" s="35"/>
      <c r="KOK990" s="34"/>
      <c r="KOR990" s="35"/>
      <c r="KOS990" s="34"/>
      <c r="KOZ990" s="35"/>
      <c r="KPA990" s="34"/>
      <c r="KPH990" s="35"/>
      <c r="KPI990" s="34"/>
      <c r="KPP990" s="35"/>
      <c r="KPQ990" s="34"/>
      <c r="KPX990" s="35"/>
      <c r="KPY990" s="34"/>
      <c r="KQF990" s="35"/>
      <c r="KQG990" s="34"/>
      <c r="KQN990" s="35"/>
      <c r="KQO990" s="34"/>
      <c r="KQV990" s="35"/>
      <c r="KQW990" s="34"/>
      <c r="KRD990" s="35"/>
      <c r="KRE990" s="34"/>
      <c r="KRL990" s="35"/>
      <c r="KRM990" s="34"/>
      <c r="KRT990" s="35"/>
      <c r="KRU990" s="34"/>
      <c r="KSB990" s="35"/>
      <c r="KSC990" s="34"/>
      <c r="KSJ990" s="35"/>
      <c r="KSK990" s="34"/>
      <c r="KSR990" s="35"/>
      <c r="KSS990" s="34"/>
      <c r="KSZ990" s="35"/>
      <c r="KTA990" s="34"/>
      <c r="KTH990" s="35"/>
      <c r="KTI990" s="34"/>
      <c r="KTP990" s="35"/>
      <c r="KTQ990" s="34"/>
      <c r="KTX990" s="35"/>
      <c r="KTY990" s="34"/>
      <c r="KUF990" s="35"/>
      <c r="KUG990" s="34"/>
      <c r="KUN990" s="35"/>
      <c r="KUO990" s="34"/>
      <c r="KUV990" s="35"/>
      <c r="KUW990" s="34"/>
      <c r="KVD990" s="35"/>
      <c r="KVE990" s="34"/>
      <c r="KVL990" s="35"/>
      <c r="KVM990" s="34"/>
      <c r="KVT990" s="35"/>
      <c r="KVU990" s="34"/>
      <c r="KWB990" s="35"/>
      <c r="KWC990" s="34"/>
      <c r="KWJ990" s="35"/>
      <c r="KWK990" s="34"/>
      <c r="KWR990" s="35"/>
      <c r="KWS990" s="34"/>
      <c r="KWZ990" s="35"/>
      <c r="KXA990" s="34"/>
      <c r="KXH990" s="35"/>
      <c r="KXI990" s="34"/>
      <c r="KXP990" s="35"/>
      <c r="KXQ990" s="34"/>
      <c r="KXX990" s="35"/>
      <c r="KXY990" s="34"/>
      <c r="KYF990" s="35"/>
      <c r="KYG990" s="34"/>
      <c r="KYN990" s="35"/>
      <c r="KYO990" s="34"/>
      <c r="KYV990" s="35"/>
      <c r="KYW990" s="34"/>
      <c r="KZD990" s="35"/>
      <c r="KZE990" s="34"/>
      <c r="KZL990" s="35"/>
      <c r="KZM990" s="34"/>
      <c r="KZT990" s="35"/>
      <c r="KZU990" s="34"/>
      <c r="LAB990" s="35"/>
      <c r="LAC990" s="34"/>
      <c r="LAJ990" s="35"/>
      <c r="LAK990" s="34"/>
      <c r="LAR990" s="35"/>
      <c r="LAS990" s="34"/>
      <c r="LAZ990" s="35"/>
      <c r="LBA990" s="34"/>
      <c r="LBH990" s="35"/>
      <c r="LBI990" s="34"/>
      <c r="LBP990" s="35"/>
      <c r="LBQ990" s="34"/>
      <c r="LBX990" s="35"/>
      <c r="LBY990" s="34"/>
      <c r="LCF990" s="35"/>
      <c r="LCG990" s="34"/>
      <c r="LCN990" s="35"/>
      <c r="LCO990" s="34"/>
      <c r="LCV990" s="35"/>
      <c r="LCW990" s="34"/>
      <c r="LDD990" s="35"/>
      <c r="LDE990" s="34"/>
      <c r="LDL990" s="35"/>
      <c r="LDM990" s="34"/>
      <c r="LDT990" s="35"/>
      <c r="LDU990" s="34"/>
      <c r="LEB990" s="35"/>
      <c r="LEC990" s="34"/>
      <c r="LEJ990" s="35"/>
      <c r="LEK990" s="34"/>
      <c r="LER990" s="35"/>
      <c r="LES990" s="34"/>
      <c r="LEZ990" s="35"/>
      <c r="LFA990" s="34"/>
      <c r="LFH990" s="35"/>
      <c r="LFI990" s="34"/>
      <c r="LFP990" s="35"/>
      <c r="LFQ990" s="34"/>
      <c r="LFX990" s="35"/>
      <c r="LFY990" s="34"/>
      <c r="LGF990" s="35"/>
      <c r="LGG990" s="34"/>
      <c r="LGN990" s="35"/>
      <c r="LGO990" s="34"/>
      <c r="LGV990" s="35"/>
      <c r="LGW990" s="34"/>
      <c r="LHD990" s="35"/>
      <c r="LHE990" s="34"/>
      <c r="LHL990" s="35"/>
      <c r="LHM990" s="34"/>
      <c r="LHT990" s="35"/>
      <c r="LHU990" s="34"/>
      <c r="LIB990" s="35"/>
      <c r="LIC990" s="34"/>
      <c r="LIJ990" s="35"/>
      <c r="LIK990" s="34"/>
      <c r="LIR990" s="35"/>
      <c r="LIS990" s="34"/>
      <c r="LIZ990" s="35"/>
      <c r="LJA990" s="34"/>
      <c r="LJH990" s="35"/>
      <c r="LJI990" s="34"/>
      <c r="LJP990" s="35"/>
      <c r="LJQ990" s="34"/>
      <c r="LJX990" s="35"/>
      <c r="LJY990" s="34"/>
      <c r="LKF990" s="35"/>
      <c r="LKG990" s="34"/>
      <c r="LKN990" s="35"/>
      <c r="LKO990" s="34"/>
      <c r="LKV990" s="35"/>
      <c r="LKW990" s="34"/>
      <c r="LLD990" s="35"/>
      <c r="LLE990" s="34"/>
      <c r="LLL990" s="35"/>
      <c r="LLM990" s="34"/>
      <c r="LLT990" s="35"/>
      <c r="LLU990" s="34"/>
      <c r="LMB990" s="35"/>
      <c r="LMC990" s="34"/>
      <c r="LMJ990" s="35"/>
      <c r="LMK990" s="34"/>
      <c r="LMR990" s="35"/>
      <c r="LMS990" s="34"/>
      <c r="LMZ990" s="35"/>
      <c r="LNA990" s="34"/>
      <c r="LNH990" s="35"/>
      <c r="LNI990" s="34"/>
      <c r="LNP990" s="35"/>
      <c r="LNQ990" s="34"/>
      <c r="LNX990" s="35"/>
      <c r="LNY990" s="34"/>
      <c r="LOF990" s="35"/>
      <c r="LOG990" s="34"/>
      <c r="LON990" s="35"/>
      <c r="LOO990" s="34"/>
      <c r="LOV990" s="35"/>
      <c r="LOW990" s="34"/>
      <c r="LPD990" s="35"/>
      <c r="LPE990" s="34"/>
      <c r="LPL990" s="35"/>
      <c r="LPM990" s="34"/>
      <c r="LPT990" s="35"/>
      <c r="LPU990" s="34"/>
      <c r="LQB990" s="35"/>
      <c r="LQC990" s="34"/>
      <c r="LQJ990" s="35"/>
      <c r="LQK990" s="34"/>
      <c r="LQR990" s="35"/>
      <c r="LQS990" s="34"/>
      <c r="LQZ990" s="35"/>
      <c r="LRA990" s="34"/>
      <c r="LRH990" s="35"/>
      <c r="LRI990" s="34"/>
      <c r="LRP990" s="35"/>
      <c r="LRQ990" s="34"/>
      <c r="LRX990" s="35"/>
      <c r="LRY990" s="34"/>
      <c r="LSF990" s="35"/>
      <c r="LSG990" s="34"/>
      <c r="LSN990" s="35"/>
      <c r="LSO990" s="34"/>
      <c r="LSV990" s="35"/>
      <c r="LSW990" s="34"/>
      <c r="LTD990" s="35"/>
      <c r="LTE990" s="34"/>
      <c r="LTL990" s="35"/>
      <c r="LTM990" s="34"/>
      <c r="LTT990" s="35"/>
      <c r="LTU990" s="34"/>
      <c r="LUB990" s="35"/>
      <c r="LUC990" s="34"/>
      <c r="LUJ990" s="35"/>
      <c r="LUK990" s="34"/>
      <c r="LUR990" s="35"/>
      <c r="LUS990" s="34"/>
      <c r="LUZ990" s="35"/>
      <c r="LVA990" s="34"/>
      <c r="LVH990" s="35"/>
      <c r="LVI990" s="34"/>
      <c r="LVP990" s="35"/>
      <c r="LVQ990" s="34"/>
      <c r="LVX990" s="35"/>
      <c r="LVY990" s="34"/>
      <c r="LWF990" s="35"/>
      <c r="LWG990" s="34"/>
      <c r="LWN990" s="35"/>
      <c r="LWO990" s="34"/>
      <c r="LWV990" s="35"/>
      <c r="LWW990" s="34"/>
      <c r="LXD990" s="35"/>
      <c r="LXE990" s="34"/>
      <c r="LXL990" s="35"/>
      <c r="LXM990" s="34"/>
      <c r="LXT990" s="35"/>
      <c r="LXU990" s="34"/>
      <c r="LYB990" s="35"/>
      <c r="LYC990" s="34"/>
      <c r="LYJ990" s="35"/>
      <c r="LYK990" s="34"/>
      <c r="LYR990" s="35"/>
      <c r="LYS990" s="34"/>
      <c r="LYZ990" s="35"/>
      <c r="LZA990" s="34"/>
      <c r="LZH990" s="35"/>
      <c r="LZI990" s="34"/>
      <c r="LZP990" s="35"/>
      <c r="LZQ990" s="34"/>
      <c r="LZX990" s="35"/>
      <c r="LZY990" s="34"/>
      <c r="MAF990" s="35"/>
      <c r="MAG990" s="34"/>
      <c r="MAN990" s="35"/>
      <c r="MAO990" s="34"/>
      <c r="MAV990" s="35"/>
      <c r="MAW990" s="34"/>
      <c r="MBD990" s="35"/>
      <c r="MBE990" s="34"/>
      <c r="MBL990" s="35"/>
      <c r="MBM990" s="34"/>
      <c r="MBT990" s="35"/>
      <c r="MBU990" s="34"/>
      <c r="MCB990" s="35"/>
      <c r="MCC990" s="34"/>
      <c r="MCJ990" s="35"/>
      <c r="MCK990" s="34"/>
      <c r="MCR990" s="35"/>
      <c r="MCS990" s="34"/>
      <c r="MCZ990" s="35"/>
      <c r="MDA990" s="34"/>
      <c r="MDH990" s="35"/>
      <c r="MDI990" s="34"/>
      <c r="MDP990" s="35"/>
      <c r="MDQ990" s="34"/>
      <c r="MDX990" s="35"/>
      <c r="MDY990" s="34"/>
      <c r="MEF990" s="35"/>
      <c r="MEG990" s="34"/>
      <c r="MEN990" s="35"/>
      <c r="MEO990" s="34"/>
      <c r="MEV990" s="35"/>
      <c r="MEW990" s="34"/>
      <c r="MFD990" s="35"/>
      <c r="MFE990" s="34"/>
      <c r="MFL990" s="35"/>
      <c r="MFM990" s="34"/>
      <c r="MFT990" s="35"/>
      <c r="MFU990" s="34"/>
      <c r="MGB990" s="35"/>
      <c r="MGC990" s="34"/>
      <c r="MGJ990" s="35"/>
      <c r="MGK990" s="34"/>
      <c r="MGR990" s="35"/>
      <c r="MGS990" s="34"/>
      <c r="MGZ990" s="35"/>
      <c r="MHA990" s="34"/>
      <c r="MHH990" s="35"/>
      <c r="MHI990" s="34"/>
      <c r="MHP990" s="35"/>
      <c r="MHQ990" s="34"/>
      <c r="MHX990" s="35"/>
      <c r="MHY990" s="34"/>
      <c r="MIF990" s="35"/>
      <c r="MIG990" s="34"/>
      <c r="MIN990" s="35"/>
      <c r="MIO990" s="34"/>
      <c r="MIV990" s="35"/>
      <c r="MIW990" s="34"/>
      <c r="MJD990" s="35"/>
      <c r="MJE990" s="34"/>
      <c r="MJL990" s="35"/>
      <c r="MJM990" s="34"/>
      <c r="MJT990" s="35"/>
      <c r="MJU990" s="34"/>
      <c r="MKB990" s="35"/>
      <c r="MKC990" s="34"/>
      <c r="MKJ990" s="35"/>
      <c r="MKK990" s="34"/>
      <c r="MKR990" s="35"/>
      <c r="MKS990" s="34"/>
      <c r="MKZ990" s="35"/>
      <c r="MLA990" s="34"/>
      <c r="MLH990" s="35"/>
      <c r="MLI990" s="34"/>
      <c r="MLP990" s="35"/>
      <c r="MLQ990" s="34"/>
      <c r="MLX990" s="35"/>
      <c r="MLY990" s="34"/>
      <c r="MMF990" s="35"/>
      <c r="MMG990" s="34"/>
      <c r="MMN990" s="35"/>
      <c r="MMO990" s="34"/>
      <c r="MMV990" s="35"/>
      <c r="MMW990" s="34"/>
      <c r="MND990" s="35"/>
      <c r="MNE990" s="34"/>
      <c r="MNL990" s="35"/>
      <c r="MNM990" s="34"/>
      <c r="MNT990" s="35"/>
      <c r="MNU990" s="34"/>
      <c r="MOB990" s="35"/>
      <c r="MOC990" s="34"/>
      <c r="MOJ990" s="35"/>
      <c r="MOK990" s="34"/>
      <c r="MOR990" s="35"/>
      <c r="MOS990" s="34"/>
      <c r="MOZ990" s="35"/>
      <c r="MPA990" s="34"/>
      <c r="MPH990" s="35"/>
      <c r="MPI990" s="34"/>
      <c r="MPP990" s="35"/>
      <c r="MPQ990" s="34"/>
      <c r="MPX990" s="35"/>
      <c r="MPY990" s="34"/>
      <c r="MQF990" s="35"/>
      <c r="MQG990" s="34"/>
      <c r="MQN990" s="35"/>
      <c r="MQO990" s="34"/>
      <c r="MQV990" s="35"/>
      <c r="MQW990" s="34"/>
      <c r="MRD990" s="35"/>
      <c r="MRE990" s="34"/>
      <c r="MRL990" s="35"/>
      <c r="MRM990" s="34"/>
      <c r="MRT990" s="35"/>
      <c r="MRU990" s="34"/>
      <c r="MSB990" s="35"/>
      <c r="MSC990" s="34"/>
      <c r="MSJ990" s="35"/>
      <c r="MSK990" s="34"/>
      <c r="MSR990" s="35"/>
      <c r="MSS990" s="34"/>
      <c r="MSZ990" s="35"/>
      <c r="MTA990" s="34"/>
      <c r="MTH990" s="35"/>
      <c r="MTI990" s="34"/>
      <c r="MTP990" s="35"/>
      <c r="MTQ990" s="34"/>
      <c r="MTX990" s="35"/>
      <c r="MTY990" s="34"/>
      <c r="MUF990" s="35"/>
      <c r="MUG990" s="34"/>
      <c r="MUN990" s="35"/>
      <c r="MUO990" s="34"/>
      <c r="MUV990" s="35"/>
      <c r="MUW990" s="34"/>
      <c r="MVD990" s="35"/>
      <c r="MVE990" s="34"/>
      <c r="MVL990" s="35"/>
      <c r="MVM990" s="34"/>
      <c r="MVT990" s="35"/>
      <c r="MVU990" s="34"/>
      <c r="MWB990" s="35"/>
      <c r="MWC990" s="34"/>
      <c r="MWJ990" s="35"/>
      <c r="MWK990" s="34"/>
      <c r="MWR990" s="35"/>
      <c r="MWS990" s="34"/>
      <c r="MWZ990" s="35"/>
      <c r="MXA990" s="34"/>
      <c r="MXH990" s="35"/>
      <c r="MXI990" s="34"/>
      <c r="MXP990" s="35"/>
      <c r="MXQ990" s="34"/>
      <c r="MXX990" s="35"/>
      <c r="MXY990" s="34"/>
      <c r="MYF990" s="35"/>
      <c r="MYG990" s="34"/>
      <c r="MYN990" s="35"/>
      <c r="MYO990" s="34"/>
      <c r="MYV990" s="35"/>
      <c r="MYW990" s="34"/>
      <c r="MZD990" s="35"/>
      <c r="MZE990" s="34"/>
      <c r="MZL990" s="35"/>
      <c r="MZM990" s="34"/>
      <c r="MZT990" s="35"/>
      <c r="MZU990" s="34"/>
      <c r="NAB990" s="35"/>
      <c r="NAC990" s="34"/>
      <c r="NAJ990" s="35"/>
      <c r="NAK990" s="34"/>
      <c r="NAR990" s="35"/>
      <c r="NAS990" s="34"/>
      <c r="NAZ990" s="35"/>
      <c r="NBA990" s="34"/>
      <c r="NBH990" s="35"/>
      <c r="NBI990" s="34"/>
      <c r="NBP990" s="35"/>
      <c r="NBQ990" s="34"/>
      <c r="NBX990" s="35"/>
      <c r="NBY990" s="34"/>
      <c r="NCF990" s="35"/>
      <c r="NCG990" s="34"/>
      <c r="NCN990" s="35"/>
      <c r="NCO990" s="34"/>
      <c r="NCV990" s="35"/>
      <c r="NCW990" s="34"/>
      <c r="NDD990" s="35"/>
      <c r="NDE990" s="34"/>
      <c r="NDL990" s="35"/>
      <c r="NDM990" s="34"/>
      <c r="NDT990" s="35"/>
      <c r="NDU990" s="34"/>
      <c r="NEB990" s="35"/>
      <c r="NEC990" s="34"/>
      <c r="NEJ990" s="35"/>
      <c r="NEK990" s="34"/>
      <c r="NER990" s="35"/>
      <c r="NES990" s="34"/>
      <c r="NEZ990" s="35"/>
      <c r="NFA990" s="34"/>
      <c r="NFH990" s="35"/>
      <c r="NFI990" s="34"/>
      <c r="NFP990" s="35"/>
      <c r="NFQ990" s="34"/>
      <c r="NFX990" s="35"/>
      <c r="NFY990" s="34"/>
      <c r="NGF990" s="35"/>
      <c r="NGG990" s="34"/>
      <c r="NGN990" s="35"/>
      <c r="NGO990" s="34"/>
      <c r="NGV990" s="35"/>
      <c r="NGW990" s="34"/>
      <c r="NHD990" s="35"/>
      <c r="NHE990" s="34"/>
      <c r="NHL990" s="35"/>
      <c r="NHM990" s="34"/>
      <c r="NHT990" s="35"/>
      <c r="NHU990" s="34"/>
      <c r="NIB990" s="35"/>
      <c r="NIC990" s="34"/>
      <c r="NIJ990" s="35"/>
      <c r="NIK990" s="34"/>
      <c r="NIR990" s="35"/>
      <c r="NIS990" s="34"/>
      <c r="NIZ990" s="35"/>
      <c r="NJA990" s="34"/>
      <c r="NJH990" s="35"/>
      <c r="NJI990" s="34"/>
      <c r="NJP990" s="35"/>
      <c r="NJQ990" s="34"/>
      <c r="NJX990" s="35"/>
      <c r="NJY990" s="34"/>
      <c r="NKF990" s="35"/>
      <c r="NKG990" s="34"/>
      <c r="NKN990" s="35"/>
      <c r="NKO990" s="34"/>
      <c r="NKV990" s="35"/>
      <c r="NKW990" s="34"/>
      <c r="NLD990" s="35"/>
      <c r="NLE990" s="34"/>
      <c r="NLL990" s="35"/>
      <c r="NLM990" s="34"/>
      <c r="NLT990" s="35"/>
      <c r="NLU990" s="34"/>
      <c r="NMB990" s="35"/>
      <c r="NMC990" s="34"/>
      <c r="NMJ990" s="35"/>
      <c r="NMK990" s="34"/>
      <c r="NMR990" s="35"/>
      <c r="NMS990" s="34"/>
      <c r="NMZ990" s="35"/>
      <c r="NNA990" s="34"/>
      <c r="NNH990" s="35"/>
      <c r="NNI990" s="34"/>
      <c r="NNP990" s="35"/>
      <c r="NNQ990" s="34"/>
      <c r="NNX990" s="35"/>
      <c r="NNY990" s="34"/>
      <c r="NOF990" s="35"/>
      <c r="NOG990" s="34"/>
      <c r="NON990" s="35"/>
      <c r="NOO990" s="34"/>
      <c r="NOV990" s="35"/>
      <c r="NOW990" s="34"/>
      <c r="NPD990" s="35"/>
      <c r="NPE990" s="34"/>
      <c r="NPL990" s="35"/>
      <c r="NPM990" s="34"/>
      <c r="NPT990" s="35"/>
      <c r="NPU990" s="34"/>
      <c r="NQB990" s="35"/>
      <c r="NQC990" s="34"/>
      <c r="NQJ990" s="35"/>
      <c r="NQK990" s="34"/>
      <c r="NQR990" s="35"/>
      <c r="NQS990" s="34"/>
      <c r="NQZ990" s="35"/>
      <c r="NRA990" s="34"/>
      <c r="NRH990" s="35"/>
      <c r="NRI990" s="34"/>
      <c r="NRP990" s="35"/>
      <c r="NRQ990" s="34"/>
      <c r="NRX990" s="35"/>
      <c r="NRY990" s="34"/>
      <c r="NSF990" s="35"/>
      <c r="NSG990" s="34"/>
      <c r="NSN990" s="35"/>
      <c r="NSO990" s="34"/>
      <c r="NSV990" s="35"/>
      <c r="NSW990" s="34"/>
      <c r="NTD990" s="35"/>
      <c r="NTE990" s="34"/>
      <c r="NTL990" s="35"/>
      <c r="NTM990" s="34"/>
      <c r="NTT990" s="35"/>
      <c r="NTU990" s="34"/>
      <c r="NUB990" s="35"/>
      <c r="NUC990" s="34"/>
      <c r="NUJ990" s="35"/>
      <c r="NUK990" s="34"/>
      <c r="NUR990" s="35"/>
      <c r="NUS990" s="34"/>
      <c r="NUZ990" s="35"/>
      <c r="NVA990" s="34"/>
      <c r="NVH990" s="35"/>
      <c r="NVI990" s="34"/>
      <c r="NVP990" s="35"/>
      <c r="NVQ990" s="34"/>
      <c r="NVX990" s="35"/>
      <c r="NVY990" s="34"/>
      <c r="NWF990" s="35"/>
      <c r="NWG990" s="34"/>
      <c r="NWN990" s="35"/>
      <c r="NWO990" s="34"/>
      <c r="NWV990" s="35"/>
      <c r="NWW990" s="34"/>
      <c r="NXD990" s="35"/>
      <c r="NXE990" s="34"/>
      <c r="NXL990" s="35"/>
      <c r="NXM990" s="34"/>
      <c r="NXT990" s="35"/>
      <c r="NXU990" s="34"/>
      <c r="NYB990" s="35"/>
      <c r="NYC990" s="34"/>
      <c r="NYJ990" s="35"/>
      <c r="NYK990" s="34"/>
      <c r="NYR990" s="35"/>
      <c r="NYS990" s="34"/>
      <c r="NYZ990" s="35"/>
      <c r="NZA990" s="34"/>
      <c r="NZH990" s="35"/>
      <c r="NZI990" s="34"/>
      <c r="NZP990" s="35"/>
      <c r="NZQ990" s="34"/>
      <c r="NZX990" s="35"/>
      <c r="NZY990" s="34"/>
      <c r="OAF990" s="35"/>
      <c r="OAG990" s="34"/>
      <c r="OAN990" s="35"/>
      <c r="OAO990" s="34"/>
      <c r="OAV990" s="35"/>
      <c r="OAW990" s="34"/>
      <c r="OBD990" s="35"/>
      <c r="OBE990" s="34"/>
      <c r="OBL990" s="35"/>
      <c r="OBM990" s="34"/>
      <c r="OBT990" s="35"/>
      <c r="OBU990" s="34"/>
      <c r="OCB990" s="35"/>
      <c r="OCC990" s="34"/>
      <c r="OCJ990" s="35"/>
      <c r="OCK990" s="34"/>
      <c r="OCR990" s="35"/>
      <c r="OCS990" s="34"/>
      <c r="OCZ990" s="35"/>
      <c r="ODA990" s="34"/>
      <c r="ODH990" s="35"/>
      <c r="ODI990" s="34"/>
      <c r="ODP990" s="35"/>
      <c r="ODQ990" s="34"/>
      <c r="ODX990" s="35"/>
      <c r="ODY990" s="34"/>
      <c r="OEF990" s="35"/>
      <c r="OEG990" s="34"/>
      <c r="OEN990" s="35"/>
      <c r="OEO990" s="34"/>
      <c r="OEV990" s="35"/>
      <c r="OEW990" s="34"/>
      <c r="OFD990" s="35"/>
      <c r="OFE990" s="34"/>
      <c r="OFL990" s="35"/>
      <c r="OFM990" s="34"/>
      <c r="OFT990" s="35"/>
      <c r="OFU990" s="34"/>
      <c r="OGB990" s="35"/>
      <c r="OGC990" s="34"/>
      <c r="OGJ990" s="35"/>
      <c r="OGK990" s="34"/>
      <c r="OGR990" s="35"/>
      <c r="OGS990" s="34"/>
      <c r="OGZ990" s="35"/>
      <c r="OHA990" s="34"/>
      <c r="OHH990" s="35"/>
      <c r="OHI990" s="34"/>
      <c r="OHP990" s="35"/>
      <c r="OHQ990" s="34"/>
      <c r="OHX990" s="35"/>
      <c r="OHY990" s="34"/>
      <c r="OIF990" s="35"/>
      <c r="OIG990" s="34"/>
      <c r="OIN990" s="35"/>
      <c r="OIO990" s="34"/>
      <c r="OIV990" s="35"/>
      <c r="OIW990" s="34"/>
      <c r="OJD990" s="35"/>
      <c r="OJE990" s="34"/>
      <c r="OJL990" s="35"/>
      <c r="OJM990" s="34"/>
      <c r="OJT990" s="35"/>
      <c r="OJU990" s="34"/>
      <c r="OKB990" s="35"/>
      <c r="OKC990" s="34"/>
      <c r="OKJ990" s="35"/>
      <c r="OKK990" s="34"/>
      <c r="OKR990" s="35"/>
      <c r="OKS990" s="34"/>
      <c r="OKZ990" s="35"/>
      <c r="OLA990" s="34"/>
      <c r="OLH990" s="35"/>
      <c r="OLI990" s="34"/>
      <c r="OLP990" s="35"/>
      <c r="OLQ990" s="34"/>
      <c r="OLX990" s="35"/>
      <c r="OLY990" s="34"/>
      <c r="OMF990" s="35"/>
      <c r="OMG990" s="34"/>
      <c r="OMN990" s="35"/>
      <c r="OMO990" s="34"/>
      <c r="OMV990" s="35"/>
      <c r="OMW990" s="34"/>
      <c r="OND990" s="35"/>
      <c r="ONE990" s="34"/>
      <c r="ONL990" s="35"/>
      <c r="ONM990" s="34"/>
      <c r="ONT990" s="35"/>
      <c r="ONU990" s="34"/>
      <c r="OOB990" s="35"/>
      <c r="OOC990" s="34"/>
      <c r="OOJ990" s="35"/>
      <c r="OOK990" s="34"/>
      <c r="OOR990" s="35"/>
      <c r="OOS990" s="34"/>
      <c r="OOZ990" s="35"/>
      <c r="OPA990" s="34"/>
      <c r="OPH990" s="35"/>
      <c r="OPI990" s="34"/>
      <c r="OPP990" s="35"/>
      <c r="OPQ990" s="34"/>
      <c r="OPX990" s="35"/>
      <c r="OPY990" s="34"/>
      <c r="OQF990" s="35"/>
      <c r="OQG990" s="34"/>
      <c r="OQN990" s="35"/>
      <c r="OQO990" s="34"/>
      <c r="OQV990" s="35"/>
      <c r="OQW990" s="34"/>
      <c r="ORD990" s="35"/>
      <c r="ORE990" s="34"/>
      <c r="ORL990" s="35"/>
      <c r="ORM990" s="34"/>
      <c r="ORT990" s="35"/>
      <c r="ORU990" s="34"/>
      <c r="OSB990" s="35"/>
      <c r="OSC990" s="34"/>
      <c r="OSJ990" s="35"/>
      <c r="OSK990" s="34"/>
      <c r="OSR990" s="35"/>
      <c r="OSS990" s="34"/>
      <c r="OSZ990" s="35"/>
      <c r="OTA990" s="34"/>
      <c r="OTH990" s="35"/>
      <c r="OTI990" s="34"/>
      <c r="OTP990" s="35"/>
      <c r="OTQ990" s="34"/>
      <c r="OTX990" s="35"/>
      <c r="OTY990" s="34"/>
      <c r="OUF990" s="35"/>
      <c r="OUG990" s="34"/>
      <c r="OUN990" s="35"/>
      <c r="OUO990" s="34"/>
      <c r="OUV990" s="35"/>
      <c r="OUW990" s="34"/>
      <c r="OVD990" s="35"/>
      <c r="OVE990" s="34"/>
      <c r="OVL990" s="35"/>
      <c r="OVM990" s="34"/>
      <c r="OVT990" s="35"/>
      <c r="OVU990" s="34"/>
      <c r="OWB990" s="35"/>
      <c r="OWC990" s="34"/>
      <c r="OWJ990" s="35"/>
      <c r="OWK990" s="34"/>
      <c r="OWR990" s="35"/>
      <c r="OWS990" s="34"/>
      <c r="OWZ990" s="35"/>
      <c r="OXA990" s="34"/>
      <c r="OXH990" s="35"/>
      <c r="OXI990" s="34"/>
      <c r="OXP990" s="35"/>
      <c r="OXQ990" s="34"/>
      <c r="OXX990" s="35"/>
      <c r="OXY990" s="34"/>
      <c r="OYF990" s="35"/>
      <c r="OYG990" s="34"/>
      <c r="OYN990" s="35"/>
      <c r="OYO990" s="34"/>
      <c r="OYV990" s="35"/>
      <c r="OYW990" s="34"/>
      <c r="OZD990" s="35"/>
      <c r="OZE990" s="34"/>
      <c r="OZL990" s="35"/>
      <c r="OZM990" s="34"/>
      <c r="OZT990" s="35"/>
      <c r="OZU990" s="34"/>
      <c r="PAB990" s="35"/>
      <c r="PAC990" s="34"/>
      <c r="PAJ990" s="35"/>
      <c r="PAK990" s="34"/>
      <c r="PAR990" s="35"/>
      <c r="PAS990" s="34"/>
      <c r="PAZ990" s="35"/>
      <c r="PBA990" s="34"/>
      <c r="PBH990" s="35"/>
      <c r="PBI990" s="34"/>
      <c r="PBP990" s="35"/>
      <c r="PBQ990" s="34"/>
      <c r="PBX990" s="35"/>
      <c r="PBY990" s="34"/>
      <c r="PCF990" s="35"/>
      <c r="PCG990" s="34"/>
      <c r="PCN990" s="35"/>
      <c r="PCO990" s="34"/>
      <c r="PCV990" s="35"/>
      <c r="PCW990" s="34"/>
      <c r="PDD990" s="35"/>
      <c r="PDE990" s="34"/>
      <c r="PDL990" s="35"/>
      <c r="PDM990" s="34"/>
      <c r="PDT990" s="35"/>
      <c r="PDU990" s="34"/>
      <c r="PEB990" s="35"/>
      <c r="PEC990" s="34"/>
      <c r="PEJ990" s="35"/>
      <c r="PEK990" s="34"/>
      <c r="PER990" s="35"/>
      <c r="PES990" s="34"/>
      <c r="PEZ990" s="35"/>
      <c r="PFA990" s="34"/>
      <c r="PFH990" s="35"/>
      <c r="PFI990" s="34"/>
      <c r="PFP990" s="35"/>
      <c r="PFQ990" s="34"/>
      <c r="PFX990" s="35"/>
      <c r="PFY990" s="34"/>
      <c r="PGF990" s="35"/>
      <c r="PGG990" s="34"/>
      <c r="PGN990" s="35"/>
      <c r="PGO990" s="34"/>
      <c r="PGV990" s="35"/>
      <c r="PGW990" s="34"/>
      <c r="PHD990" s="35"/>
      <c r="PHE990" s="34"/>
      <c r="PHL990" s="35"/>
      <c r="PHM990" s="34"/>
      <c r="PHT990" s="35"/>
      <c r="PHU990" s="34"/>
      <c r="PIB990" s="35"/>
      <c r="PIC990" s="34"/>
      <c r="PIJ990" s="35"/>
      <c r="PIK990" s="34"/>
      <c r="PIR990" s="35"/>
      <c r="PIS990" s="34"/>
      <c r="PIZ990" s="35"/>
      <c r="PJA990" s="34"/>
      <c r="PJH990" s="35"/>
      <c r="PJI990" s="34"/>
      <c r="PJP990" s="35"/>
      <c r="PJQ990" s="34"/>
      <c r="PJX990" s="35"/>
      <c r="PJY990" s="34"/>
      <c r="PKF990" s="35"/>
      <c r="PKG990" s="34"/>
      <c r="PKN990" s="35"/>
      <c r="PKO990" s="34"/>
      <c r="PKV990" s="35"/>
      <c r="PKW990" s="34"/>
      <c r="PLD990" s="35"/>
      <c r="PLE990" s="34"/>
      <c r="PLL990" s="35"/>
      <c r="PLM990" s="34"/>
      <c r="PLT990" s="35"/>
      <c r="PLU990" s="34"/>
      <c r="PMB990" s="35"/>
      <c r="PMC990" s="34"/>
      <c r="PMJ990" s="35"/>
      <c r="PMK990" s="34"/>
      <c r="PMR990" s="35"/>
      <c r="PMS990" s="34"/>
      <c r="PMZ990" s="35"/>
      <c r="PNA990" s="34"/>
      <c r="PNH990" s="35"/>
      <c r="PNI990" s="34"/>
      <c r="PNP990" s="35"/>
      <c r="PNQ990" s="34"/>
      <c r="PNX990" s="35"/>
      <c r="PNY990" s="34"/>
      <c r="POF990" s="35"/>
      <c r="POG990" s="34"/>
      <c r="PON990" s="35"/>
      <c r="POO990" s="34"/>
      <c r="POV990" s="35"/>
      <c r="POW990" s="34"/>
      <c r="PPD990" s="35"/>
      <c r="PPE990" s="34"/>
      <c r="PPL990" s="35"/>
      <c r="PPM990" s="34"/>
      <c r="PPT990" s="35"/>
      <c r="PPU990" s="34"/>
      <c r="PQB990" s="35"/>
      <c r="PQC990" s="34"/>
      <c r="PQJ990" s="35"/>
      <c r="PQK990" s="34"/>
      <c r="PQR990" s="35"/>
      <c r="PQS990" s="34"/>
      <c r="PQZ990" s="35"/>
      <c r="PRA990" s="34"/>
      <c r="PRH990" s="35"/>
      <c r="PRI990" s="34"/>
      <c r="PRP990" s="35"/>
      <c r="PRQ990" s="34"/>
      <c r="PRX990" s="35"/>
      <c r="PRY990" s="34"/>
      <c r="PSF990" s="35"/>
      <c r="PSG990" s="34"/>
      <c r="PSN990" s="35"/>
      <c r="PSO990" s="34"/>
      <c r="PSV990" s="35"/>
      <c r="PSW990" s="34"/>
      <c r="PTD990" s="35"/>
      <c r="PTE990" s="34"/>
      <c r="PTL990" s="35"/>
      <c r="PTM990" s="34"/>
      <c r="PTT990" s="35"/>
      <c r="PTU990" s="34"/>
      <c r="PUB990" s="35"/>
      <c r="PUC990" s="34"/>
      <c r="PUJ990" s="35"/>
      <c r="PUK990" s="34"/>
      <c r="PUR990" s="35"/>
      <c r="PUS990" s="34"/>
      <c r="PUZ990" s="35"/>
      <c r="PVA990" s="34"/>
      <c r="PVH990" s="35"/>
      <c r="PVI990" s="34"/>
      <c r="PVP990" s="35"/>
      <c r="PVQ990" s="34"/>
      <c r="PVX990" s="35"/>
      <c r="PVY990" s="34"/>
      <c r="PWF990" s="35"/>
      <c r="PWG990" s="34"/>
      <c r="PWN990" s="35"/>
      <c r="PWO990" s="34"/>
      <c r="PWV990" s="35"/>
      <c r="PWW990" s="34"/>
      <c r="PXD990" s="35"/>
      <c r="PXE990" s="34"/>
      <c r="PXL990" s="35"/>
      <c r="PXM990" s="34"/>
      <c r="PXT990" s="35"/>
      <c r="PXU990" s="34"/>
      <c r="PYB990" s="35"/>
      <c r="PYC990" s="34"/>
      <c r="PYJ990" s="35"/>
      <c r="PYK990" s="34"/>
      <c r="PYR990" s="35"/>
      <c r="PYS990" s="34"/>
      <c r="PYZ990" s="35"/>
      <c r="PZA990" s="34"/>
      <c r="PZH990" s="35"/>
      <c r="PZI990" s="34"/>
      <c r="PZP990" s="35"/>
      <c r="PZQ990" s="34"/>
      <c r="PZX990" s="35"/>
      <c r="PZY990" s="34"/>
      <c r="QAF990" s="35"/>
      <c r="QAG990" s="34"/>
      <c r="QAN990" s="35"/>
      <c r="QAO990" s="34"/>
      <c r="QAV990" s="35"/>
      <c r="QAW990" s="34"/>
      <c r="QBD990" s="35"/>
      <c r="QBE990" s="34"/>
      <c r="QBL990" s="35"/>
      <c r="QBM990" s="34"/>
      <c r="QBT990" s="35"/>
      <c r="QBU990" s="34"/>
      <c r="QCB990" s="35"/>
      <c r="QCC990" s="34"/>
      <c r="QCJ990" s="35"/>
      <c r="QCK990" s="34"/>
      <c r="QCR990" s="35"/>
      <c r="QCS990" s="34"/>
      <c r="QCZ990" s="35"/>
      <c r="QDA990" s="34"/>
      <c r="QDH990" s="35"/>
      <c r="QDI990" s="34"/>
      <c r="QDP990" s="35"/>
      <c r="QDQ990" s="34"/>
      <c r="QDX990" s="35"/>
      <c r="QDY990" s="34"/>
      <c r="QEF990" s="35"/>
      <c r="QEG990" s="34"/>
      <c r="QEN990" s="35"/>
      <c r="QEO990" s="34"/>
      <c r="QEV990" s="35"/>
      <c r="QEW990" s="34"/>
      <c r="QFD990" s="35"/>
      <c r="QFE990" s="34"/>
      <c r="QFL990" s="35"/>
      <c r="QFM990" s="34"/>
      <c r="QFT990" s="35"/>
      <c r="QFU990" s="34"/>
      <c r="QGB990" s="35"/>
      <c r="QGC990" s="34"/>
      <c r="QGJ990" s="35"/>
      <c r="QGK990" s="34"/>
      <c r="QGR990" s="35"/>
      <c r="QGS990" s="34"/>
      <c r="QGZ990" s="35"/>
      <c r="QHA990" s="34"/>
      <c r="QHH990" s="35"/>
      <c r="QHI990" s="34"/>
      <c r="QHP990" s="35"/>
      <c r="QHQ990" s="34"/>
      <c r="QHX990" s="35"/>
      <c r="QHY990" s="34"/>
      <c r="QIF990" s="35"/>
      <c r="QIG990" s="34"/>
      <c r="QIN990" s="35"/>
      <c r="QIO990" s="34"/>
      <c r="QIV990" s="35"/>
      <c r="QIW990" s="34"/>
      <c r="QJD990" s="35"/>
      <c r="QJE990" s="34"/>
      <c r="QJL990" s="35"/>
      <c r="QJM990" s="34"/>
      <c r="QJT990" s="35"/>
      <c r="QJU990" s="34"/>
      <c r="QKB990" s="35"/>
      <c r="QKC990" s="34"/>
      <c r="QKJ990" s="35"/>
      <c r="QKK990" s="34"/>
      <c r="QKR990" s="35"/>
      <c r="QKS990" s="34"/>
      <c r="QKZ990" s="35"/>
      <c r="QLA990" s="34"/>
      <c r="QLH990" s="35"/>
      <c r="QLI990" s="34"/>
      <c r="QLP990" s="35"/>
      <c r="QLQ990" s="34"/>
      <c r="QLX990" s="35"/>
      <c r="QLY990" s="34"/>
      <c r="QMF990" s="35"/>
      <c r="QMG990" s="34"/>
      <c r="QMN990" s="35"/>
      <c r="QMO990" s="34"/>
      <c r="QMV990" s="35"/>
      <c r="QMW990" s="34"/>
      <c r="QND990" s="35"/>
      <c r="QNE990" s="34"/>
      <c r="QNL990" s="35"/>
      <c r="QNM990" s="34"/>
      <c r="QNT990" s="35"/>
      <c r="QNU990" s="34"/>
      <c r="QOB990" s="35"/>
      <c r="QOC990" s="34"/>
      <c r="QOJ990" s="35"/>
      <c r="QOK990" s="34"/>
      <c r="QOR990" s="35"/>
      <c r="QOS990" s="34"/>
      <c r="QOZ990" s="35"/>
      <c r="QPA990" s="34"/>
      <c r="QPH990" s="35"/>
      <c r="QPI990" s="34"/>
      <c r="QPP990" s="35"/>
      <c r="QPQ990" s="34"/>
      <c r="QPX990" s="35"/>
      <c r="QPY990" s="34"/>
      <c r="QQF990" s="35"/>
      <c r="QQG990" s="34"/>
      <c r="QQN990" s="35"/>
      <c r="QQO990" s="34"/>
      <c r="QQV990" s="35"/>
      <c r="QQW990" s="34"/>
      <c r="QRD990" s="35"/>
      <c r="QRE990" s="34"/>
      <c r="QRL990" s="35"/>
      <c r="QRM990" s="34"/>
      <c r="QRT990" s="35"/>
      <c r="QRU990" s="34"/>
      <c r="QSB990" s="35"/>
      <c r="QSC990" s="34"/>
      <c r="QSJ990" s="35"/>
      <c r="QSK990" s="34"/>
      <c r="QSR990" s="35"/>
      <c r="QSS990" s="34"/>
      <c r="QSZ990" s="35"/>
      <c r="QTA990" s="34"/>
      <c r="QTH990" s="35"/>
      <c r="QTI990" s="34"/>
      <c r="QTP990" s="35"/>
      <c r="QTQ990" s="34"/>
      <c r="QTX990" s="35"/>
      <c r="QTY990" s="34"/>
      <c r="QUF990" s="35"/>
      <c r="QUG990" s="34"/>
      <c r="QUN990" s="35"/>
      <c r="QUO990" s="34"/>
      <c r="QUV990" s="35"/>
      <c r="QUW990" s="34"/>
      <c r="QVD990" s="35"/>
      <c r="QVE990" s="34"/>
      <c r="QVL990" s="35"/>
      <c r="QVM990" s="34"/>
      <c r="QVT990" s="35"/>
      <c r="QVU990" s="34"/>
      <c r="QWB990" s="35"/>
      <c r="QWC990" s="34"/>
      <c r="QWJ990" s="35"/>
      <c r="QWK990" s="34"/>
      <c r="QWR990" s="35"/>
      <c r="QWS990" s="34"/>
      <c r="QWZ990" s="35"/>
      <c r="QXA990" s="34"/>
      <c r="QXH990" s="35"/>
      <c r="QXI990" s="34"/>
      <c r="QXP990" s="35"/>
      <c r="QXQ990" s="34"/>
      <c r="QXX990" s="35"/>
      <c r="QXY990" s="34"/>
      <c r="QYF990" s="35"/>
      <c r="QYG990" s="34"/>
      <c r="QYN990" s="35"/>
      <c r="QYO990" s="34"/>
      <c r="QYV990" s="35"/>
      <c r="QYW990" s="34"/>
      <c r="QZD990" s="35"/>
      <c r="QZE990" s="34"/>
      <c r="QZL990" s="35"/>
      <c r="QZM990" s="34"/>
      <c r="QZT990" s="35"/>
      <c r="QZU990" s="34"/>
      <c r="RAB990" s="35"/>
      <c r="RAC990" s="34"/>
      <c r="RAJ990" s="35"/>
      <c r="RAK990" s="34"/>
      <c r="RAR990" s="35"/>
      <c r="RAS990" s="34"/>
      <c r="RAZ990" s="35"/>
      <c r="RBA990" s="34"/>
      <c r="RBH990" s="35"/>
      <c r="RBI990" s="34"/>
      <c r="RBP990" s="35"/>
      <c r="RBQ990" s="34"/>
      <c r="RBX990" s="35"/>
      <c r="RBY990" s="34"/>
      <c r="RCF990" s="35"/>
      <c r="RCG990" s="34"/>
      <c r="RCN990" s="35"/>
      <c r="RCO990" s="34"/>
      <c r="RCV990" s="35"/>
      <c r="RCW990" s="34"/>
      <c r="RDD990" s="35"/>
      <c r="RDE990" s="34"/>
      <c r="RDL990" s="35"/>
      <c r="RDM990" s="34"/>
      <c r="RDT990" s="35"/>
      <c r="RDU990" s="34"/>
      <c r="REB990" s="35"/>
      <c r="REC990" s="34"/>
      <c r="REJ990" s="35"/>
      <c r="REK990" s="34"/>
      <c r="RER990" s="35"/>
      <c r="RES990" s="34"/>
      <c r="REZ990" s="35"/>
      <c r="RFA990" s="34"/>
      <c r="RFH990" s="35"/>
      <c r="RFI990" s="34"/>
      <c r="RFP990" s="35"/>
      <c r="RFQ990" s="34"/>
      <c r="RFX990" s="35"/>
      <c r="RFY990" s="34"/>
      <c r="RGF990" s="35"/>
      <c r="RGG990" s="34"/>
      <c r="RGN990" s="35"/>
      <c r="RGO990" s="34"/>
      <c r="RGV990" s="35"/>
      <c r="RGW990" s="34"/>
      <c r="RHD990" s="35"/>
      <c r="RHE990" s="34"/>
      <c r="RHL990" s="35"/>
      <c r="RHM990" s="34"/>
      <c r="RHT990" s="35"/>
      <c r="RHU990" s="34"/>
      <c r="RIB990" s="35"/>
      <c r="RIC990" s="34"/>
      <c r="RIJ990" s="35"/>
      <c r="RIK990" s="34"/>
      <c r="RIR990" s="35"/>
      <c r="RIS990" s="34"/>
      <c r="RIZ990" s="35"/>
      <c r="RJA990" s="34"/>
      <c r="RJH990" s="35"/>
      <c r="RJI990" s="34"/>
      <c r="RJP990" s="35"/>
      <c r="RJQ990" s="34"/>
      <c r="RJX990" s="35"/>
      <c r="RJY990" s="34"/>
      <c r="RKF990" s="35"/>
      <c r="RKG990" s="34"/>
      <c r="RKN990" s="35"/>
      <c r="RKO990" s="34"/>
      <c r="RKV990" s="35"/>
      <c r="RKW990" s="34"/>
      <c r="RLD990" s="35"/>
      <c r="RLE990" s="34"/>
      <c r="RLL990" s="35"/>
      <c r="RLM990" s="34"/>
      <c r="RLT990" s="35"/>
      <c r="RLU990" s="34"/>
      <c r="RMB990" s="35"/>
      <c r="RMC990" s="34"/>
      <c r="RMJ990" s="35"/>
      <c r="RMK990" s="34"/>
      <c r="RMR990" s="35"/>
      <c r="RMS990" s="34"/>
      <c r="RMZ990" s="35"/>
      <c r="RNA990" s="34"/>
      <c r="RNH990" s="35"/>
      <c r="RNI990" s="34"/>
      <c r="RNP990" s="35"/>
      <c r="RNQ990" s="34"/>
      <c r="RNX990" s="35"/>
      <c r="RNY990" s="34"/>
      <c r="ROF990" s="35"/>
      <c r="ROG990" s="34"/>
      <c r="RON990" s="35"/>
      <c r="ROO990" s="34"/>
      <c r="ROV990" s="35"/>
      <c r="ROW990" s="34"/>
      <c r="RPD990" s="35"/>
      <c r="RPE990" s="34"/>
      <c r="RPL990" s="35"/>
      <c r="RPM990" s="34"/>
      <c r="RPT990" s="35"/>
      <c r="RPU990" s="34"/>
      <c r="RQB990" s="35"/>
      <c r="RQC990" s="34"/>
      <c r="RQJ990" s="35"/>
      <c r="RQK990" s="34"/>
      <c r="RQR990" s="35"/>
      <c r="RQS990" s="34"/>
      <c r="RQZ990" s="35"/>
      <c r="RRA990" s="34"/>
      <c r="RRH990" s="35"/>
      <c r="RRI990" s="34"/>
      <c r="RRP990" s="35"/>
      <c r="RRQ990" s="34"/>
      <c r="RRX990" s="35"/>
      <c r="RRY990" s="34"/>
      <c r="RSF990" s="35"/>
      <c r="RSG990" s="34"/>
      <c r="RSN990" s="35"/>
      <c r="RSO990" s="34"/>
      <c r="RSV990" s="35"/>
      <c r="RSW990" s="34"/>
      <c r="RTD990" s="35"/>
      <c r="RTE990" s="34"/>
      <c r="RTL990" s="35"/>
      <c r="RTM990" s="34"/>
      <c r="RTT990" s="35"/>
      <c r="RTU990" s="34"/>
      <c r="RUB990" s="35"/>
      <c r="RUC990" s="34"/>
      <c r="RUJ990" s="35"/>
      <c r="RUK990" s="34"/>
      <c r="RUR990" s="35"/>
      <c r="RUS990" s="34"/>
      <c r="RUZ990" s="35"/>
      <c r="RVA990" s="34"/>
      <c r="RVH990" s="35"/>
      <c r="RVI990" s="34"/>
      <c r="RVP990" s="35"/>
      <c r="RVQ990" s="34"/>
      <c r="RVX990" s="35"/>
      <c r="RVY990" s="34"/>
      <c r="RWF990" s="35"/>
      <c r="RWG990" s="34"/>
      <c r="RWN990" s="35"/>
      <c r="RWO990" s="34"/>
      <c r="RWV990" s="35"/>
      <c r="RWW990" s="34"/>
      <c r="RXD990" s="35"/>
      <c r="RXE990" s="34"/>
      <c r="RXL990" s="35"/>
      <c r="RXM990" s="34"/>
      <c r="RXT990" s="35"/>
      <c r="RXU990" s="34"/>
      <c r="RYB990" s="35"/>
      <c r="RYC990" s="34"/>
      <c r="RYJ990" s="35"/>
      <c r="RYK990" s="34"/>
      <c r="RYR990" s="35"/>
      <c r="RYS990" s="34"/>
      <c r="RYZ990" s="35"/>
      <c r="RZA990" s="34"/>
      <c r="RZH990" s="35"/>
      <c r="RZI990" s="34"/>
      <c r="RZP990" s="35"/>
      <c r="RZQ990" s="34"/>
      <c r="RZX990" s="35"/>
      <c r="RZY990" s="34"/>
      <c r="SAF990" s="35"/>
      <c r="SAG990" s="34"/>
      <c r="SAN990" s="35"/>
      <c r="SAO990" s="34"/>
      <c r="SAV990" s="35"/>
      <c r="SAW990" s="34"/>
      <c r="SBD990" s="35"/>
      <c r="SBE990" s="34"/>
      <c r="SBL990" s="35"/>
      <c r="SBM990" s="34"/>
      <c r="SBT990" s="35"/>
      <c r="SBU990" s="34"/>
      <c r="SCB990" s="35"/>
      <c r="SCC990" s="34"/>
      <c r="SCJ990" s="35"/>
      <c r="SCK990" s="34"/>
      <c r="SCR990" s="35"/>
      <c r="SCS990" s="34"/>
      <c r="SCZ990" s="35"/>
      <c r="SDA990" s="34"/>
      <c r="SDH990" s="35"/>
      <c r="SDI990" s="34"/>
      <c r="SDP990" s="35"/>
      <c r="SDQ990" s="34"/>
      <c r="SDX990" s="35"/>
      <c r="SDY990" s="34"/>
      <c r="SEF990" s="35"/>
      <c r="SEG990" s="34"/>
      <c r="SEN990" s="35"/>
      <c r="SEO990" s="34"/>
      <c r="SEV990" s="35"/>
      <c r="SEW990" s="34"/>
      <c r="SFD990" s="35"/>
      <c r="SFE990" s="34"/>
      <c r="SFL990" s="35"/>
      <c r="SFM990" s="34"/>
      <c r="SFT990" s="35"/>
      <c r="SFU990" s="34"/>
      <c r="SGB990" s="35"/>
      <c r="SGC990" s="34"/>
      <c r="SGJ990" s="35"/>
      <c r="SGK990" s="34"/>
      <c r="SGR990" s="35"/>
      <c r="SGS990" s="34"/>
      <c r="SGZ990" s="35"/>
      <c r="SHA990" s="34"/>
      <c r="SHH990" s="35"/>
      <c r="SHI990" s="34"/>
      <c r="SHP990" s="35"/>
      <c r="SHQ990" s="34"/>
      <c r="SHX990" s="35"/>
      <c r="SHY990" s="34"/>
      <c r="SIF990" s="35"/>
      <c r="SIG990" s="34"/>
      <c r="SIN990" s="35"/>
      <c r="SIO990" s="34"/>
      <c r="SIV990" s="35"/>
      <c r="SIW990" s="34"/>
      <c r="SJD990" s="35"/>
      <c r="SJE990" s="34"/>
      <c r="SJL990" s="35"/>
      <c r="SJM990" s="34"/>
      <c r="SJT990" s="35"/>
      <c r="SJU990" s="34"/>
      <c r="SKB990" s="35"/>
      <c r="SKC990" s="34"/>
      <c r="SKJ990" s="35"/>
      <c r="SKK990" s="34"/>
      <c r="SKR990" s="35"/>
      <c r="SKS990" s="34"/>
      <c r="SKZ990" s="35"/>
      <c r="SLA990" s="34"/>
      <c r="SLH990" s="35"/>
      <c r="SLI990" s="34"/>
      <c r="SLP990" s="35"/>
      <c r="SLQ990" s="34"/>
      <c r="SLX990" s="35"/>
      <c r="SLY990" s="34"/>
      <c r="SMF990" s="35"/>
      <c r="SMG990" s="34"/>
      <c r="SMN990" s="35"/>
      <c r="SMO990" s="34"/>
      <c r="SMV990" s="35"/>
      <c r="SMW990" s="34"/>
      <c r="SND990" s="35"/>
      <c r="SNE990" s="34"/>
      <c r="SNL990" s="35"/>
      <c r="SNM990" s="34"/>
      <c r="SNT990" s="35"/>
      <c r="SNU990" s="34"/>
      <c r="SOB990" s="35"/>
      <c r="SOC990" s="34"/>
      <c r="SOJ990" s="35"/>
      <c r="SOK990" s="34"/>
      <c r="SOR990" s="35"/>
      <c r="SOS990" s="34"/>
      <c r="SOZ990" s="35"/>
      <c r="SPA990" s="34"/>
      <c r="SPH990" s="35"/>
      <c r="SPI990" s="34"/>
      <c r="SPP990" s="35"/>
      <c r="SPQ990" s="34"/>
      <c r="SPX990" s="35"/>
      <c r="SPY990" s="34"/>
      <c r="SQF990" s="35"/>
      <c r="SQG990" s="34"/>
      <c r="SQN990" s="35"/>
      <c r="SQO990" s="34"/>
      <c r="SQV990" s="35"/>
      <c r="SQW990" s="34"/>
      <c r="SRD990" s="35"/>
      <c r="SRE990" s="34"/>
      <c r="SRL990" s="35"/>
      <c r="SRM990" s="34"/>
      <c r="SRT990" s="35"/>
      <c r="SRU990" s="34"/>
      <c r="SSB990" s="35"/>
      <c r="SSC990" s="34"/>
      <c r="SSJ990" s="35"/>
      <c r="SSK990" s="34"/>
      <c r="SSR990" s="35"/>
      <c r="SSS990" s="34"/>
      <c r="SSZ990" s="35"/>
      <c r="STA990" s="34"/>
      <c r="STH990" s="35"/>
      <c r="STI990" s="34"/>
      <c r="STP990" s="35"/>
      <c r="STQ990" s="34"/>
      <c r="STX990" s="35"/>
      <c r="STY990" s="34"/>
      <c r="SUF990" s="35"/>
      <c r="SUG990" s="34"/>
      <c r="SUN990" s="35"/>
      <c r="SUO990" s="34"/>
      <c r="SUV990" s="35"/>
      <c r="SUW990" s="34"/>
      <c r="SVD990" s="35"/>
      <c r="SVE990" s="34"/>
      <c r="SVL990" s="35"/>
      <c r="SVM990" s="34"/>
      <c r="SVT990" s="35"/>
      <c r="SVU990" s="34"/>
      <c r="SWB990" s="35"/>
      <c r="SWC990" s="34"/>
      <c r="SWJ990" s="35"/>
      <c r="SWK990" s="34"/>
      <c r="SWR990" s="35"/>
      <c r="SWS990" s="34"/>
      <c r="SWZ990" s="35"/>
      <c r="SXA990" s="34"/>
      <c r="SXH990" s="35"/>
      <c r="SXI990" s="34"/>
      <c r="SXP990" s="35"/>
      <c r="SXQ990" s="34"/>
      <c r="SXX990" s="35"/>
      <c r="SXY990" s="34"/>
      <c r="SYF990" s="35"/>
      <c r="SYG990" s="34"/>
      <c r="SYN990" s="35"/>
      <c r="SYO990" s="34"/>
      <c r="SYV990" s="35"/>
      <c r="SYW990" s="34"/>
      <c r="SZD990" s="35"/>
      <c r="SZE990" s="34"/>
      <c r="SZL990" s="35"/>
      <c r="SZM990" s="34"/>
      <c r="SZT990" s="35"/>
      <c r="SZU990" s="34"/>
      <c r="TAB990" s="35"/>
      <c r="TAC990" s="34"/>
      <c r="TAJ990" s="35"/>
      <c r="TAK990" s="34"/>
      <c r="TAR990" s="35"/>
      <c r="TAS990" s="34"/>
      <c r="TAZ990" s="35"/>
      <c r="TBA990" s="34"/>
      <c r="TBH990" s="35"/>
      <c r="TBI990" s="34"/>
      <c r="TBP990" s="35"/>
      <c r="TBQ990" s="34"/>
      <c r="TBX990" s="35"/>
      <c r="TBY990" s="34"/>
      <c r="TCF990" s="35"/>
      <c r="TCG990" s="34"/>
      <c r="TCN990" s="35"/>
      <c r="TCO990" s="34"/>
      <c r="TCV990" s="35"/>
      <c r="TCW990" s="34"/>
      <c r="TDD990" s="35"/>
      <c r="TDE990" s="34"/>
      <c r="TDL990" s="35"/>
      <c r="TDM990" s="34"/>
      <c r="TDT990" s="35"/>
      <c r="TDU990" s="34"/>
      <c r="TEB990" s="35"/>
      <c r="TEC990" s="34"/>
      <c r="TEJ990" s="35"/>
      <c r="TEK990" s="34"/>
      <c r="TER990" s="35"/>
      <c r="TES990" s="34"/>
      <c r="TEZ990" s="35"/>
      <c r="TFA990" s="34"/>
      <c r="TFH990" s="35"/>
      <c r="TFI990" s="34"/>
      <c r="TFP990" s="35"/>
      <c r="TFQ990" s="34"/>
      <c r="TFX990" s="35"/>
      <c r="TFY990" s="34"/>
      <c r="TGF990" s="35"/>
      <c r="TGG990" s="34"/>
      <c r="TGN990" s="35"/>
      <c r="TGO990" s="34"/>
      <c r="TGV990" s="35"/>
      <c r="TGW990" s="34"/>
      <c r="THD990" s="35"/>
      <c r="THE990" s="34"/>
      <c r="THL990" s="35"/>
      <c r="THM990" s="34"/>
      <c r="THT990" s="35"/>
      <c r="THU990" s="34"/>
      <c r="TIB990" s="35"/>
      <c r="TIC990" s="34"/>
      <c r="TIJ990" s="35"/>
      <c r="TIK990" s="34"/>
      <c r="TIR990" s="35"/>
      <c r="TIS990" s="34"/>
      <c r="TIZ990" s="35"/>
      <c r="TJA990" s="34"/>
      <c r="TJH990" s="35"/>
      <c r="TJI990" s="34"/>
      <c r="TJP990" s="35"/>
      <c r="TJQ990" s="34"/>
      <c r="TJX990" s="35"/>
      <c r="TJY990" s="34"/>
      <c r="TKF990" s="35"/>
      <c r="TKG990" s="34"/>
      <c r="TKN990" s="35"/>
      <c r="TKO990" s="34"/>
      <c r="TKV990" s="35"/>
      <c r="TKW990" s="34"/>
      <c r="TLD990" s="35"/>
      <c r="TLE990" s="34"/>
      <c r="TLL990" s="35"/>
      <c r="TLM990" s="34"/>
      <c r="TLT990" s="35"/>
      <c r="TLU990" s="34"/>
      <c r="TMB990" s="35"/>
      <c r="TMC990" s="34"/>
      <c r="TMJ990" s="35"/>
      <c r="TMK990" s="34"/>
      <c r="TMR990" s="35"/>
      <c r="TMS990" s="34"/>
      <c r="TMZ990" s="35"/>
      <c r="TNA990" s="34"/>
      <c r="TNH990" s="35"/>
      <c r="TNI990" s="34"/>
      <c r="TNP990" s="35"/>
      <c r="TNQ990" s="34"/>
      <c r="TNX990" s="35"/>
      <c r="TNY990" s="34"/>
      <c r="TOF990" s="35"/>
      <c r="TOG990" s="34"/>
      <c r="TON990" s="35"/>
      <c r="TOO990" s="34"/>
      <c r="TOV990" s="35"/>
      <c r="TOW990" s="34"/>
      <c r="TPD990" s="35"/>
      <c r="TPE990" s="34"/>
      <c r="TPL990" s="35"/>
      <c r="TPM990" s="34"/>
      <c r="TPT990" s="35"/>
      <c r="TPU990" s="34"/>
      <c r="TQB990" s="35"/>
      <c r="TQC990" s="34"/>
      <c r="TQJ990" s="35"/>
      <c r="TQK990" s="34"/>
      <c r="TQR990" s="35"/>
      <c r="TQS990" s="34"/>
      <c r="TQZ990" s="35"/>
      <c r="TRA990" s="34"/>
      <c r="TRH990" s="35"/>
      <c r="TRI990" s="34"/>
      <c r="TRP990" s="35"/>
      <c r="TRQ990" s="34"/>
      <c r="TRX990" s="35"/>
      <c r="TRY990" s="34"/>
      <c r="TSF990" s="35"/>
      <c r="TSG990" s="34"/>
      <c r="TSN990" s="35"/>
      <c r="TSO990" s="34"/>
      <c r="TSV990" s="35"/>
      <c r="TSW990" s="34"/>
      <c r="TTD990" s="35"/>
      <c r="TTE990" s="34"/>
      <c r="TTL990" s="35"/>
      <c r="TTM990" s="34"/>
      <c r="TTT990" s="35"/>
      <c r="TTU990" s="34"/>
      <c r="TUB990" s="35"/>
      <c r="TUC990" s="34"/>
      <c r="TUJ990" s="35"/>
      <c r="TUK990" s="34"/>
      <c r="TUR990" s="35"/>
      <c r="TUS990" s="34"/>
      <c r="TUZ990" s="35"/>
      <c r="TVA990" s="34"/>
      <c r="TVH990" s="35"/>
      <c r="TVI990" s="34"/>
      <c r="TVP990" s="35"/>
      <c r="TVQ990" s="34"/>
      <c r="TVX990" s="35"/>
      <c r="TVY990" s="34"/>
      <c r="TWF990" s="35"/>
      <c r="TWG990" s="34"/>
      <c r="TWN990" s="35"/>
      <c r="TWO990" s="34"/>
      <c r="TWV990" s="35"/>
      <c r="TWW990" s="34"/>
      <c r="TXD990" s="35"/>
      <c r="TXE990" s="34"/>
      <c r="TXL990" s="35"/>
      <c r="TXM990" s="34"/>
      <c r="TXT990" s="35"/>
      <c r="TXU990" s="34"/>
      <c r="TYB990" s="35"/>
      <c r="TYC990" s="34"/>
      <c r="TYJ990" s="35"/>
      <c r="TYK990" s="34"/>
      <c r="TYR990" s="35"/>
      <c r="TYS990" s="34"/>
      <c r="TYZ990" s="35"/>
      <c r="TZA990" s="34"/>
      <c r="TZH990" s="35"/>
      <c r="TZI990" s="34"/>
      <c r="TZP990" s="35"/>
      <c r="TZQ990" s="34"/>
      <c r="TZX990" s="35"/>
      <c r="TZY990" s="34"/>
      <c r="UAF990" s="35"/>
      <c r="UAG990" s="34"/>
      <c r="UAN990" s="35"/>
      <c r="UAO990" s="34"/>
      <c r="UAV990" s="35"/>
      <c r="UAW990" s="34"/>
      <c r="UBD990" s="35"/>
      <c r="UBE990" s="34"/>
      <c r="UBL990" s="35"/>
      <c r="UBM990" s="34"/>
      <c r="UBT990" s="35"/>
      <c r="UBU990" s="34"/>
      <c r="UCB990" s="35"/>
      <c r="UCC990" s="34"/>
      <c r="UCJ990" s="35"/>
      <c r="UCK990" s="34"/>
      <c r="UCR990" s="35"/>
      <c r="UCS990" s="34"/>
      <c r="UCZ990" s="35"/>
      <c r="UDA990" s="34"/>
      <c r="UDH990" s="35"/>
      <c r="UDI990" s="34"/>
      <c r="UDP990" s="35"/>
      <c r="UDQ990" s="34"/>
      <c r="UDX990" s="35"/>
      <c r="UDY990" s="34"/>
      <c r="UEF990" s="35"/>
      <c r="UEG990" s="34"/>
      <c r="UEN990" s="35"/>
      <c r="UEO990" s="34"/>
      <c r="UEV990" s="35"/>
      <c r="UEW990" s="34"/>
      <c r="UFD990" s="35"/>
      <c r="UFE990" s="34"/>
      <c r="UFL990" s="35"/>
      <c r="UFM990" s="34"/>
      <c r="UFT990" s="35"/>
      <c r="UFU990" s="34"/>
      <c r="UGB990" s="35"/>
      <c r="UGC990" s="34"/>
      <c r="UGJ990" s="35"/>
      <c r="UGK990" s="34"/>
      <c r="UGR990" s="35"/>
      <c r="UGS990" s="34"/>
      <c r="UGZ990" s="35"/>
      <c r="UHA990" s="34"/>
      <c r="UHH990" s="35"/>
      <c r="UHI990" s="34"/>
      <c r="UHP990" s="35"/>
      <c r="UHQ990" s="34"/>
      <c r="UHX990" s="35"/>
      <c r="UHY990" s="34"/>
      <c r="UIF990" s="35"/>
      <c r="UIG990" s="34"/>
      <c r="UIN990" s="35"/>
      <c r="UIO990" s="34"/>
      <c r="UIV990" s="35"/>
      <c r="UIW990" s="34"/>
      <c r="UJD990" s="35"/>
      <c r="UJE990" s="34"/>
      <c r="UJL990" s="35"/>
      <c r="UJM990" s="34"/>
      <c r="UJT990" s="35"/>
      <c r="UJU990" s="34"/>
      <c r="UKB990" s="35"/>
      <c r="UKC990" s="34"/>
      <c r="UKJ990" s="35"/>
      <c r="UKK990" s="34"/>
      <c r="UKR990" s="35"/>
      <c r="UKS990" s="34"/>
      <c r="UKZ990" s="35"/>
      <c r="ULA990" s="34"/>
      <c r="ULH990" s="35"/>
      <c r="ULI990" s="34"/>
      <c r="ULP990" s="35"/>
      <c r="ULQ990" s="34"/>
      <c r="ULX990" s="35"/>
      <c r="ULY990" s="34"/>
      <c r="UMF990" s="35"/>
      <c r="UMG990" s="34"/>
      <c r="UMN990" s="35"/>
      <c r="UMO990" s="34"/>
      <c r="UMV990" s="35"/>
      <c r="UMW990" s="34"/>
      <c r="UND990" s="35"/>
      <c r="UNE990" s="34"/>
      <c r="UNL990" s="35"/>
      <c r="UNM990" s="34"/>
      <c r="UNT990" s="35"/>
      <c r="UNU990" s="34"/>
      <c r="UOB990" s="35"/>
      <c r="UOC990" s="34"/>
      <c r="UOJ990" s="35"/>
      <c r="UOK990" s="34"/>
      <c r="UOR990" s="35"/>
      <c r="UOS990" s="34"/>
      <c r="UOZ990" s="35"/>
      <c r="UPA990" s="34"/>
      <c r="UPH990" s="35"/>
      <c r="UPI990" s="34"/>
      <c r="UPP990" s="35"/>
      <c r="UPQ990" s="34"/>
      <c r="UPX990" s="35"/>
      <c r="UPY990" s="34"/>
      <c r="UQF990" s="35"/>
      <c r="UQG990" s="34"/>
      <c r="UQN990" s="35"/>
      <c r="UQO990" s="34"/>
      <c r="UQV990" s="35"/>
      <c r="UQW990" s="34"/>
      <c r="URD990" s="35"/>
      <c r="URE990" s="34"/>
      <c r="URL990" s="35"/>
      <c r="URM990" s="34"/>
      <c r="URT990" s="35"/>
      <c r="URU990" s="34"/>
      <c r="USB990" s="35"/>
      <c r="USC990" s="34"/>
      <c r="USJ990" s="35"/>
      <c r="USK990" s="34"/>
      <c r="USR990" s="35"/>
      <c r="USS990" s="34"/>
      <c r="USZ990" s="35"/>
      <c r="UTA990" s="34"/>
      <c r="UTH990" s="35"/>
      <c r="UTI990" s="34"/>
      <c r="UTP990" s="35"/>
      <c r="UTQ990" s="34"/>
      <c r="UTX990" s="35"/>
      <c r="UTY990" s="34"/>
      <c r="UUF990" s="35"/>
      <c r="UUG990" s="34"/>
      <c r="UUN990" s="35"/>
      <c r="UUO990" s="34"/>
      <c r="UUV990" s="35"/>
      <c r="UUW990" s="34"/>
      <c r="UVD990" s="35"/>
      <c r="UVE990" s="34"/>
      <c r="UVL990" s="35"/>
      <c r="UVM990" s="34"/>
      <c r="UVT990" s="35"/>
      <c r="UVU990" s="34"/>
      <c r="UWB990" s="35"/>
      <c r="UWC990" s="34"/>
      <c r="UWJ990" s="35"/>
      <c r="UWK990" s="34"/>
      <c r="UWR990" s="35"/>
      <c r="UWS990" s="34"/>
      <c r="UWZ990" s="35"/>
      <c r="UXA990" s="34"/>
      <c r="UXH990" s="35"/>
      <c r="UXI990" s="34"/>
      <c r="UXP990" s="35"/>
      <c r="UXQ990" s="34"/>
      <c r="UXX990" s="35"/>
      <c r="UXY990" s="34"/>
      <c r="UYF990" s="35"/>
      <c r="UYG990" s="34"/>
      <c r="UYN990" s="35"/>
      <c r="UYO990" s="34"/>
      <c r="UYV990" s="35"/>
      <c r="UYW990" s="34"/>
      <c r="UZD990" s="35"/>
      <c r="UZE990" s="34"/>
      <c r="UZL990" s="35"/>
      <c r="UZM990" s="34"/>
      <c r="UZT990" s="35"/>
      <c r="UZU990" s="34"/>
      <c r="VAB990" s="35"/>
      <c r="VAC990" s="34"/>
      <c r="VAJ990" s="35"/>
      <c r="VAK990" s="34"/>
      <c r="VAR990" s="35"/>
      <c r="VAS990" s="34"/>
      <c r="VAZ990" s="35"/>
      <c r="VBA990" s="34"/>
      <c r="VBH990" s="35"/>
      <c r="VBI990" s="34"/>
      <c r="VBP990" s="35"/>
      <c r="VBQ990" s="34"/>
      <c r="VBX990" s="35"/>
      <c r="VBY990" s="34"/>
      <c r="VCF990" s="35"/>
      <c r="VCG990" s="34"/>
      <c r="VCN990" s="35"/>
      <c r="VCO990" s="34"/>
      <c r="VCV990" s="35"/>
      <c r="VCW990" s="34"/>
      <c r="VDD990" s="35"/>
      <c r="VDE990" s="34"/>
      <c r="VDL990" s="35"/>
      <c r="VDM990" s="34"/>
      <c r="VDT990" s="35"/>
      <c r="VDU990" s="34"/>
      <c r="VEB990" s="35"/>
      <c r="VEC990" s="34"/>
      <c r="VEJ990" s="35"/>
      <c r="VEK990" s="34"/>
      <c r="VER990" s="35"/>
      <c r="VES990" s="34"/>
      <c r="VEZ990" s="35"/>
      <c r="VFA990" s="34"/>
      <c r="VFH990" s="35"/>
      <c r="VFI990" s="34"/>
      <c r="VFP990" s="35"/>
      <c r="VFQ990" s="34"/>
      <c r="VFX990" s="35"/>
      <c r="VFY990" s="34"/>
      <c r="VGF990" s="35"/>
      <c r="VGG990" s="34"/>
      <c r="VGN990" s="35"/>
      <c r="VGO990" s="34"/>
      <c r="VGV990" s="35"/>
      <c r="VGW990" s="34"/>
      <c r="VHD990" s="35"/>
      <c r="VHE990" s="34"/>
      <c r="VHL990" s="35"/>
      <c r="VHM990" s="34"/>
      <c r="VHT990" s="35"/>
      <c r="VHU990" s="34"/>
      <c r="VIB990" s="35"/>
      <c r="VIC990" s="34"/>
      <c r="VIJ990" s="35"/>
      <c r="VIK990" s="34"/>
      <c r="VIR990" s="35"/>
      <c r="VIS990" s="34"/>
      <c r="VIZ990" s="35"/>
      <c r="VJA990" s="34"/>
      <c r="VJH990" s="35"/>
      <c r="VJI990" s="34"/>
      <c r="VJP990" s="35"/>
      <c r="VJQ990" s="34"/>
      <c r="VJX990" s="35"/>
      <c r="VJY990" s="34"/>
      <c r="VKF990" s="35"/>
      <c r="VKG990" s="34"/>
      <c r="VKN990" s="35"/>
      <c r="VKO990" s="34"/>
      <c r="VKV990" s="35"/>
      <c r="VKW990" s="34"/>
      <c r="VLD990" s="35"/>
      <c r="VLE990" s="34"/>
      <c r="VLL990" s="35"/>
      <c r="VLM990" s="34"/>
      <c r="VLT990" s="35"/>
      <c r="VLU990" s="34"/>
      <c r="VMB990" s="35"/>
      <c r="VMC990" s="34"/>
      <c r="VMJ990" s="35"/>
      <c r="VMK990" s="34"/>
      <c r="VMR990" s="35"/>
      <c r="VMS990" s="34"/>
      <c r="VMZ990" s="35"/>
      <c r="VNA990" s="34"/>
      <c r="VNH990" s="35"/>
      <c r="VNI990" s="34"/>
      <c r="VNP990" s="35"/>
      <c r="VNQ990" s="34"/>
      <c r="VNX990" s="35"/>
      <c r="VNY990" s="34"/>
      <c r="VOF990" s="35"/>
      <c r="VOG990" s="34"/>
      <c r="VON990" s="35"/>
      <c r="VOO990" s="34"/>
      <c r="VOV990" s="35"/>
      <c r="VOW990" s="34"/>
      <c r="VPD990" s="35"/>
      <c r="VPE990" s="34"/>
      <c r="VPL990" s="35"/>
      <c r="VPM990" s="34"/>
      <c r="VPT990" s="35"/>
      <c r="VPU990" s="34"/>
      <c r="VQB990" s="35"/>
      <c r="VQC990" s="34"/>
      <c r="VQJ990" s="35"/>
      <c r="VQK990" s="34"/>
      <c r="VQR990" s="35"/>
      <c r="VQS990" s="34"/>
      <c r="VQZ990" s="35"/>
      <c r="VRA990" s="34"/>
      <c r="VRH990" s="35"/>
      <c r="VRI990" s="34"/>
      <c r="VRP990" s="35"/>
      <c r="VRQ990" s="34"/>
      <c r="VRX990" s="35"/>
      <c r="VRY990" s="34"/>
      <c r="VSF990" s="35"/>
      <c r="VSG990" s="34"/>
      <c r="VSN990" s="35"/>
      <c r="VSO990" s="34"/>
      <c r="VSV990" s="35"/>
      <c r="VSW990" s="34"/>
      <c r="VTD990" s="35"/>
      <c r="VTE990" s="34"/>
      <c r="VTL990" s="35"/>
      <c r="VTM990" s="34"/>
      <c r="VTT990" s="35"/>
      <c r="VTU990" s="34"/>
      <c r="VUB990" s="35"/>
      <c r="VUC990" s="34"/>
      <c r="VUJ990" s="35"/>
      <c r="VUK990" s="34"/>
      <c r="VUR990" s="35"/>
      <c r="VUS990" s="34"/>
      <c r="VUZ990" s="35"/>
      <c r="VVA990" s="34"/>
      <c r="VVH990" s="35"/>
      <c r="VVI990" s="34"/>
      <c r="VVP990" s="35"/>
      <c r="VVQ990" s="34"/>
      <c r="VVX990" s="35"/>
      <c r="VVY990" s="34"/>
      <c r="VWF990" s="35"/>
      <c r="VWG990" s="34"/>
      <c r="VWN990" s="35"/>
      <c r="VWO990" s="34"/>
      <c r="VWV990" s="35"/>
      <c r="VWW990" s="34"/>
      <c r="VXD990" s="35"/>
      <c r="VXE990" s="34"/>
      <c r="VXL990" s="35"/>
      <c r="VXM990" s="34"/>
      <c r="VXT990" s="35"/>
      <c r="VXU990" s="34"/>
      <c r="VYB990" s="35"/>
      <c r="VYC990" s="34"/>
      <c r="VYJ990" s="35"/>
      <c r="VYK990" s="34"/>
      <c r="VYR990" s="35"/>
      <c r="VYS990" s="34"/>
      <c r="VYZ990" s="35"/>
      <c r="VZA990" s="34"/>
      <c r="VZH990" s="35"/>
      <c r="VZI990" s="34"/>
      <c r="VZP990" s="35"/>
      <c r="VZQ990" s="34"/>
      <c r="VZX990" s="35"/>
      <c r="VZY990" s="34"/>
      <c r="WAF990" s="35"/>
      <c r="WAG990" s="34"/>
      <c r="WAN990" s="35"/>
      <c r="WAO990" s="34"/>
      <c r="WAV990" s="35"/>
      <c r="WAW990" s="34"/>
      <c r="WBD990" s="35"/>
      <c r="WBE990" s="34"/>
      <c r="WBL990" s="35"/>
      <c r="WBM990" s="34"/>
      <c r="WBT990" s="35"/>
      <c r="WBU990" s="34"/>
      <c r="WCB990" s="35"/>
      <c r="WCC990" s="34"/>
      <c r="WCJ990" s="35"/>
      <c r="WCK990" s="34"/>
      <c r="WCR990" s="35"/>
      <c r="WCS990" s="34"/>
      <c r="WCZ990" s="35"/>
      <c r="WDA990" s="34"/>
      <c r="WDH990" s="35"/>
      <c r="WDI990" s="34"/>
      <c r="WDP990" s="35"/>
      <c r="WDQ990" s="34"/>
      <c r="WDX990" s="35"/>
      <c r="WDY990" s="34"/>
      <c r="WEF990" s="35"/>
      <c r="WEG990" s="34"/>
      <c r="WEN990" s="35"/>
      <c r="WEO990" s="34"/>
      <c r="WEV990" s="35"/>
      <c r="WEW990" s="34"/>
      <c r="WFD990" s="35"/>
      <c r="WFE990" s="34"/>
      <c r="WFL990" s="35"/>
      <c r="WFM990" s="34"/>
      <c r="WFT990" s="35"/>
      <c r="WFU990" s="34"/>
      <c r="WGB990" s="35"/>
      <c r="WGC990" s="34"/>
      <c r="WGJ990" s="35"/>
      <c r="WGK990" s="34"/>
      <c r="WGR990" s="35"/>
      <c r="WGS990" s="34"/>
      <c r="WGZ990" s="35"/>
      <c r="WHA990" s="34"/>
      <c r="WHH990" s="35"/>
      <c r="WHI990" s="34"/>
      <c r="WHP990" s="35"/>
      <c r="WHQ990" s="34"/>
      <c r="WHX990" s="35"/>
      <c r="WHY990" s="34"/>
      <c r="WIF990" s="35"/>
      <c r="WIG990" s="34"/>
      <c r="WIN990" s="35"/>
      <c r="WIO990" s="34"/>
      <c r="WIV990" s="35"/>
      <c r="WIW990" s="34"/>
      <c r="WJD990" s="35"/>
      <c r="WJE990" s="34"/>
      <c r="WJL990" s="35"/>
      <c r="WJM990" s="34"/>
      <c r="WJT990" s="35"/>
      <c r="WJU990" s="34"/>
      <c r="WKB990" s="35"/>
      <c r="WKC990" s="34"/>
      <c r="WKJ990" s="35"/>
      <c r="WKK990" s="34"/>
      <c r="WKR990" s="35"/>
      <c r="WKS990" s="34"/>
      <c r="WKZ990" s="35"/>
      <c r="WLA990" s="34"/>
      <c r="WLH990" s="35"/>
      <c r="WLI990" s="34"/>
      <c r="WLP990" s="35"/>
      <c r="WLQ990" s="34"/>
      <c r="WLX990" s="35"/>
      <c r="WLY990" s="34"/>
      <c r="WMF990" s="35"/>
      <c r="WMG990" s="34"/>
      <c r="WMN990" s="35"/>
      <c r="WMO990" s="34"/>
      <c r="WMV990" s="35"/>
      <c r="WMW990" s="34"/>
      <c r="WND990" s="35"/>
      <c r="WNE990" s="34"/>
      <c r="WNL990" s="35"/>
      <c r="WNM990" s="34"/>
      <c r="WNT990" s="35"/>
      <c r="WNU990" s="34"/>
      <c r="WOB990" s="35"/>
      <c r="WOC990" s="34"/>
      <c r="WOJ990" s="35"/>
      <c r="WOK990" s="34"/>
      <c r="WOR990" s="35"/>
      <c r="WOS990" s="34"/>
      <c r="WOZ990" s="35"/>
      <c r="WPA990" s="34"/>
      <c r="WPH990" s="35"/>
      <c r="WPI990" s="34"/>
      <c r="WPP990" s="35"/>
      <c r="WPQ990" s="34"/>
      <c r="WPX990" s="35"/>
      <c r="WPY990" s="34"/>
      <c r="WQF990" s="35"/>
      <c r="WQG990" s="34"/>
      <c r="WQN990" s="35"/>
      <c r="WQO990" s="34"/>
      <c r="WQV990" s="35"/>
      <c r="WQW990" s="34"/>
      <c r="WRD990" s="35"/>
      <c r="WRE990" s="34"/>
      <c r="WRL990" s="35"/>
      <c r="WRM990" s="34"/>
      <c r="WRT990" s="35"/>
      <c r="WRU990" s="34"/>
      <c r="WSB990" s="35"/>
      <c r="WSC990" s="34"/>
      <c r="WSJ990" s="35"/>
      <c r="WSK990" s="34"/>
      <c r="WSR990" s="35"/>
      <c r="WSS990" s="34"/>
      <c r="WSZ990" s="35"/>
      <c r="WTA990" s="34"/>
      <c r="WTH990" s="35"/>
      <c r="WTI990" s="34"/>
      <c r="WTP990" s="35"/>
      <c r="WTQ990" s="34"/>
      <c r="WTX990" s="35"/>
      <c r="WTY990" s="34"/>
      <c r="WUF990" s="35"/>
      <c r="WUG990" s="34"/>
      <c r="WUN990" s="35"/>
      <c r="WUO990" s="34"/>
      <c r="WUV990" s="35"/>
      <c r="WUW990" s="34"/>
      <c r="WVD990" s="35"/>
      <c r="WVE990" s="34"/>
      <c r="WVL990" s="35"/>
      <c r="WVM990" s="34"/>
      <c r="WVT990" s="35"/>
      <c r="WVU990" s="34"/>
      <c r="WWB990" s="35"/>
      <c r="WWC990" s="34"/>
      <c r="WWJ990" s="35"/>
      <c r="WWK990" s="34"/>
      <c r="WWR990" s="35"/>
      <c r="WWS990" s="34"/>
      <c r="WWZ990" s="35"/>
      <c r="WXA990" s="34"/>
      <c r="WXH990" s="35"/>
      <c r="WXI990" s="34"/>
      <c r="WXP990" s="35"/>
      <c r="WXQ990" s="34"/>
      <c r="WXX990" s="35"/>
      <c r="WXY990" s="34"/>
      <c r="WYF990" s="35"/>
      <c r="WYG990" s="34"/>
      <c r="WYN990" s="35"/>
      <c r="WYO990" s="34"/>
      <c r="WYV990" s="35"/>
      <c r="WYW990" s="34"/>
      <c r="WZD990" s="35"/>
      <c r="WZE990" s="34"/>
      <c r="WZL990" s="35"/>
      <c r="WZM990" s="34"/>
      <c r="WZT990" s="35"/>
      <c r="WZU990" s="34"/>
      <c r="XAB990" s="35"/>
      <c r="XAC990" s="34"/>
      <c r="XAJ990" s="35"/>
      <c r="XAK990" s="34"/>
      <c r="XAR990" s="35"/>
      <c r="XAS990" s="34"/>
      <c r="XAZ990" s="35"/>
      <c r="XBA990" s="34"/>
      <c r="XBH990" s="35"/>
      <c r="XBI990" s="34"/>
      <c r="XBP990" s="35"/>
      <c r="XBQ990" s="34"/>
      <c r="XBX990" s="35"/>
      <c r="XBY990" s="34"/>
      <c r="XCF990" s="35"/>
      <c r="XCG990" s="34"/>
      <c r="XCN990" s="35"/>
      <c r="XCO990" s="34"/>
      <c r="XCV990" s="35"/>
      <c r="XCW990" s="34"/>
      <c r="XDD990" s="35"/>
      <c r="XDE990" s="34"/>
      <c r="XDL990" s="35"/>
      <c r="XDM990" s="34"/>
      <c r="XDT990" s="35"/>
      <c r="XDU990" s="34"/>
      <c r="XEB990" s="35"/>
      <c r="XEC990" s="34"/>
      <c r="XEJ990" s="35"/>
      <c r="XEK990" s="34"/>
      <c r="XER990" s="35"/>
      <c r="XES990" s="34"/>
      <c r="XEZ990" s="35"/>
      <c r="XFA990" s="34"/>
    </row>
    <row r="991" spans="1:1021 1028:2045 2052:3069 3076:4093 4100:5117 5124:6141 6148:7165 7172:8189 8196:9213 9220:10237 10244:11261 11268:12285 12292:13309 13316:14333 14340:15357 15364:16381" x14ac:dyDescent="0.25">
      <c r="A991" t="s">
        <v>21</v>
      </c>
      <c r="B991" t="s">
        <v>152</v>
      </c>
      <c r="C991">
        <v>566</v>
      </c>
      <c r="D991">
        <v>566</v>
      </c>
      <c r="E991" s="35">
        <v>1</v>
      </c>
      <c r="F991" s="34">
        <v>1E-156</v>
      </c>
      <c r="G991">
        <v>98.15</v>
      </c>
      <c r="H991">
        <v>1648</v>
      </c>
      <c r="I991" t="str">
        <f>HYPERLINK("https://www.ncbi.nlm.nih.gov/nucleotide/OK135731.1?report=genbank&amp;log$=nucltop&amp;blast_rank=89&amp;RID=XE5J84ZU013","OK135731.1")</f>
        <v>OK135731.1</v>
      </c>
      <c r="L991" s="35"/>
      <c r="M991" s="34"/>
      <c r="T991" s="35"/>
      <c r="U991" s="34"/>
      <c r="AB991" s="35"/>
      <c r="AC991" s="34"/>
      <c r="AJ991" s="35"/>
      <c r="AK991" s="34"/>
      <c r="AR991" s="35"/>
      <c r="AS991" s="34"/>
      <c r="AZ991" s="35"/>
      <c r="BA991" s="34"/>
      <c r="BH991" s="35"/>
      <c r="BI991" s="34"/>
      <c r="BP991" s="35"/>
      <c r="BQ991" s="34"/>
      <c r="BX991" s="35"/>
      <c r="BY991" s="34"/>
      <c r="CF991" s="35"/>
      <c r="CG991" s="34"/>
      <c r="CN991" s="35"/>
      <c r="CO991" s="34"/>
      <c r="CV991" s="35"/>
      <c r="CW991" s="34"/>
      <c r="DD991" s="35"/>
      <c r="DE991" s="34"/>
      <c r="DL991" s="35"/>
      <c r="DM991" s="34"/>
      <c r="DT991" s="35"/>
      <c r="DU991" s="34"/>
      <c r="EB991" s="35"/>
      <c r="EC991" s="34"/>
      <c r="EJ991" s="35"/>
      <c r="EK991" s="34"/>
      <c r="ER991" s="35"/>
      <c r="ES991" s="34"/>
      <c r="EZ991" s="35"/>
      <c r="FA991" s="34"/>
      <c r="FH991" s="35"/>
      <c r="FI991" s="34"/>
      <c r="FP991" s="35"/>
      <c r="FQ991" s="34"/>
      <c r="FX991" s="35"/>
      <c r="FY991" s="34"/>
      <c r="GF991" s="35"/>
      <c r="GG991" s="34"/>
      <c r="GN991" s="35"/>
      <c r="GO991" s="34"/>
      <c r="GV991" s="35"/>
      <c r="GW991" s="34"/>
      <c r="HD991" s="35"/>
      <c r="HE991" s="34"/>
      <c r="HL991" s="35"/>
      <c r="HM991" s="34"/>
      <c r="HT991" s="35"/>
      <c r="HU991" s="34"/>
      <c r="IB991" s="35"/>
      <c r="IC991" s="34"/>
      <c r="IJ991" s="35"/>
      <c r="IK991" s="34"/>
      <c r="IR991" s="35"/>
      <c r="IS991" s="34"/>
      <c r="IZ991" s="35"/>
      <c r="JA991" s="34"/>
      <c r="JH991" s="35"/>
      <c r="JI991" s="34"/>
      <c r="JP991" s="35"/>
      <c r="JQ991" s="34"/>
      <c r="JX991" s="35"/>
      <c r="JY991" s="34"/>
      <c r="KF991" s="35"/>
      <c r="KG991" s="34"/>
      <c r="KN991" s="35"/>
      <c r="KO991" s="34"/>
      <c r="KV991" s="35"/>
      <c r="KW991" s="34"/>
      <c r="LD991" s="35"/>
      <c r="LE991" s="34"/>
      <c r="LL991" s="35"/>
      <c r="LM991" s="34"/>
      <c r="LT991" s="35"/>
      <c r="LU991" s="34"/>
      <c r="MB991" s="35"/>
      <c r="MC991" s="34"/>
      <c r="MJ991" s="35"/>
      <c r="MK991" s="34"/>
      <c r="MR991" s="35"/>
      <c r="MS991" s="34"/>
      <c r="MZ991" s="35"/>
      <c r="NA991" s="34"/>
      <c r="NH991" s="35"/>
      <c r="NI991" s="34"/>
      <c r="NP991" s="35"/>
      <c r="NQ991" s="34"/>
      <c r="NX991" s="35"/>
      <c r="NY991" s="34"/>
      <c r="OF991" s="35"/>
      <c r="OG991" s="34"/>
      <c r="ON991" s="35"/>
      <c r="OO991" s="34"/>
      <c r="OV991" s="35"/>
      <c r="OW991" s="34"/>
      <c r="PD991" s="35"/>
      <c r="PE991" s="34"/>
      <c r="PL991" s="35"/>
      <c r="PM991" s="34"/>
      <c r="PT991" s="35"/>
      <c r="PU991" s="34"/>
      <c r="QB991" s="35"/>
      <c r="QC991" s="34"/>
      <c r="QJ991" s="35"/>
      <c r="QK991" s="34"/>
      <c r="QR991" s="35"/>
      <c r="QS991" s="34"/>
      <c r="QZ991" s="35"/>
      <c r="RA991" s="34"/>
      <c r="RH991" s="35"/>
      <c r="RI991" s="34"/>
      <c r="RP991" s="35"/>
      <c r="RQ991" s="34"/>
      <c r="RX991" s="35"/>
      <c r="RY991" s="34"/>
      <c r="SF991" s="35"/>
      <c r="SG991" s="34"/>
      <c r="SN991" s="35"/>
      <c r="SO991" s="34"/>
      <c r="SV991" s="35"/>
      <c r="SW991" s="34"/>
      <c r="TD991" s="35"/>
      <c r="TE991" s="34"/>
      <c r="TL991" s="35"/>
      <c r="TM991" s="34"/>
      <c r="TT991" s="35"/>
      <c r="TU991" s="34"/>
      <c r="UB991" s="35"/>
      <c r="UC991" s="34"/>
      <c r="UJ991" s="35"/>
      <c r="UK991" s="34"/>
      <c r="UR991" s="35"/>
      <c r="US991" s="34"/>
      <c r="UZ991" s="35"/>
      <c r="VA991" s="34"/>
      <c r="VH991" s="35"/>
      <c r="VI991" s="34"/>
      <c r="VP991" s="35"/>
      <c r="VQ991" s="34"/>
      <c r="VX991" s="35"/>
      <c r="VY991" s="34"/>
      <c r="WF991" s="35"/>
      <c r="WG991" s="34"/>
      <c r="WN991" s="35"/>
      <c r="WO991" s="34"/>
      <c r="WV991" s="35"/>
      <c r="WW991" s="34"/>
      <c r="XD991" s="35"/>
      <c r="XE991" s="34"/>
      <c r="XL991" s="35"/>
      <c r="XM991" s="34"/>
      <c r="XT991" s="35"/>
      <c r="XU991" s="34"/>
      <c r="YB991" s="35"/>
      <c r="YC991" s="34"/>
      <c r="YJ991" s="35"/>
      <c r="YK991" s="34"/>
      <c r="YR991" s="35"/>
      <c r="YS991" s="34"/>
      <c r="YZ991" s="35"/>
      <c r="ZA991" s="34"/>
      <c r="ZH991" s="35"/>
      <c r="ZI991" s="34"/>
      <c r="ZP991" s="35"/>
      <c r="ZQ991" s="34"/>
      <c r="ZX991" s="35"/>
      <c r="ZY991" s="34"/>
      <c r="AAF991" s="35"/>
      <c r="AAG991" s="34"/>
      <c r="AAN991" s="35"/>
      <c r="AAO991" s="34"/>
      <c r="AAV991" s="35"/>
      <c r="AAW991" s="34"/>
      <c r="ABD991" s="35"/>
      <c r="ABE991" s="34"/>
      <c r="ABL991" s="35"/>
      <c r="ABM991" s="34"/>
      <c r="ABT991" s="35"/>
      <c r="ABU991" s="34"/>
      <c r="ACB991" s="35"/>
      <c r="ACC991" s="34"/>
      <c r="ACJ991" s="35"/>
      <c r="ACK991" s="34"/>
      <c r="ACR991" s="35"/>
      <c r="ACS991" s="34"/>
      <c r="ACZ991" s="35"/>
      <c r="ADA991" s="34"/>
      <c r="ADH991" s="35"/>
      <c r="ADI991" s="34"/>
      <c r="ADP991" s="35"/>
      <c r="ADQ991" s="34"/>
      <c r="ADX991" s="35"/>
      <c r="ADY991" s="34"/>
      <c r="AEF991" s="35"/>
      <c r="AEG991" s="34"/>
      <c r="AEN991" s="35"/>
      <c r="AEO991" s="34"/>
      <c r="AEV991" s="35"/>
      <c r="AEW991" s="34"/>
      <c r="AFD991" s="35"/>
      <c r="AFE991" s="34"/>
      <c r="AFL991" s="35"/>
      <c r="AFM991" s="34"/>
      <c r="AFT991" s="35"/>
      <c r="AFU991" s="34"/>
      <c r="AGB991" s="35"/>
      <c r="AGC991" s="34"/>
      <c r="AGJ991" s="35"/>
      <c r="AGK991" s="34"/>
      <c r="AGR991" s="35"/>
      <c r="AGS991" s="34"/>
      <c r="AGZ991" s="35"/>
      <c r="AHA991" s="34"/>
      <c r="AHH991" s="35"/>
      <c r="AHI991" s="34"/>
      <c r="AHP991" s="35"/>
      <c r="AHQ991" s="34"/>
      <c r="AHX991" s="35"/>
      <c r="AHY991" s="34"/>
      <c r="AIF991" s="35"/>
      <c r="AIG991" s="34"/>
      <c r="AIN991" s="35"/>
      <c r="AIO991" s="34"/>
      <c r="AIV991" s="35"/>
      <c r="AIW991" s="34"/>
      <c r="AJD991" s="35"/>
      <c r="AJE991" s="34"/>
      <c r="AJL991" s="35"/>
      <c r="AJM991" s="34"/>
      <c r="AJT991" s="35"/>
      <c r="AJU991" s="34"/>
      <c r="AKB991" s="35"/>
      <c r="AKC991" s="34"/>
      <c r="AKJ991" s="35"/>
      <c r="AKK991" s="34"/>
      <c r="AKR991" s="35"/>
      <c r="AKS991" s="34"/>
      <c r="AKZ991" s="35"/>
      <c r="ALA991" s="34"/>
      <c r="ALH991" s="35"/>
      <c r="ALI991" s="34"/>
      <c r="ALP991" s="35"/>
      <c r="ALQ991" s="34"/>
      <c r="ALX991" s="35"/>
      <c r="ALY991" s="34"/>
      <c r="AMF991" s="35"/>
      <c r="AMG991" s="34"/>
      <c r="AMN991" s="35"/>
      <c r="AMO991" s="34"/>
      <c r="AMV991" s="35"/>
      <c r="AMW991" s="34"/>
      <c r="AND991" s="35"/>
      <c r="ANE991" s="34"/>
      <c r="ANL991" s="35"/>
      <c r="ANM991" s="34"/>
      <c r="ANT991" s="35"/>
      <c r="ANU991" s="34"/>
      <c r="AOB991" s="35"/>
      <c r="AOC991" s="34"/>
      <c r="AOJ991" s="35"/>
      <c r="AOK991" s="34"/>
      <c r="AOR991" s="35"/>
      <c r="AOS991" s="34"/>
      <c r="AOZ991" s="35"/>
      <c r="APA991" s="34"/>
      <c r="APH991" s="35"/>
      <c r="API991" s="34"/>
      <c r="APP991" s="35"/>
      <c r="APQ991" s="34"/>
      <c r="APX991" s="35"/>
      <c r="APY991" s="34"/>
      <c r="AQF991" s="35"/>
      <c r="AQG991" s="34"/>
      <c r="AQN991" s="35"/>
      <c r="AQO991" s="34"/>
      <c r="AQV991" s="35"/>
      <c r="AQW991" s="34"/>
      <c r="ARD991" s="35"/>
      <c r="ARE991" s="34"/>
      <c r="ARL991" s="35"/>
      <c r="ARM991" s="34"/>
      <c r="ART991" s="35"/>
      <c r="ARU991" s="34"/>
      <c r="ASB991" s="35"/>
      <c r="ASC991" s="34"/>
      <c r="ASJ991" s="35"/>
      <c r="ASK991" s="34"/>
      <c r="ASR991" s="35"/>
      <c r="ASS991" s="34"/>
      <c r="ASZ991" s="35"/>
      <c r="ATA991" s="34"/>
      <c r="ATH991" s="35"/>
      <c r="ATI991" s="34"/>
      <c r="ATP991" s="35"/>
      <c r="ATQ991" s="34"/>
      <c r="ATX991" s="35"/>
      <c r="ATY991" s="34"/>
      <c r="AUF991" s="35"/>
      <c r="AUG991" s="34"/>
      <c r="AUN991" s="35"/>
      <c r="AUO991" s="34"/>
      <c r="AUV991" s="35"/>
      <c r="AUW991" s="34"/>
      <c r="AVD991" s="35"/>
      <c r="AVE991" s="34"/>
      <c r="AVL991" s="35"/>
      <c r="AVM991" s="34"/>
      <c r="AVT991" s="35"/>
      <c r="AVU991" s="34"/>
      <c r="AWB991" s="35"/>
      <c r="AWC991" s="34"/>
      <c r="AWJ991" s="35"/>
      <c r="AWK991" s="34"/>
      <c r="AWR991" s="35"/>
      <c r="AWS991" s="34"/>
      <c r="AWZ991" s="35"/>
      <c r="AXA991" s="34"/>
      <c r="AXH991" s="35"/>
      <c r="AXI991" s="34"/>
      <c r="AXP991" s="35"/>
      <c r="AXQ991" s="34"/>
      <c r="AXX991" s="35"/>
      <c r="AXY991" s="34"/>
      <c r="AYF991" s="35"/>
      <c r="AYG991" s="34"/>
      <c r="AYN991" s="35"/>
      <c r="AYO991" s="34"/>
      <c r="AYV991" s="35"/>
      <c r="AYW991" s="34"/>
      <c r="AZD991" s="35"/>
      <c r="AZE991" s="34"/>
      <c r="AZL991" s="35"/>
      <c r="AZM991" s="34"/>
      <c r="AZT991" s="35"/>
      <c r="AZU991" s="34"/>
      <c r="BAB991" s="35"/>
      <c r="BAC991" s="34"/>
      <c r="BAJ991" s="35"/>
      <c r="BAK991" s="34"/>
      <c r="BAR991" s="35"/>
      <c r="BAS991" s="34"/>
      <c r="BAZ991" s="35"/>
      <c r="BBA991" s="34"/>
      <c r="BBH991" s="35"/>
      <c r="BBI991" s="34"/>
      <c r="BBP991" s="35"/>
      <c r="BBQ991" s="34"/>
      <c r="BBX991" s="35"/>
      <c r="BBY991" s="34"/>
      <c r="BCF991" s="35"/>
      <c r="BCG991" s="34"/>
      <c r="BCN991" s="35"/>
      <c r="BCO991" s="34"/>
      <c r="BCV991" s="35"/>
      <c r="BCW991" s="34"/>
      <c r="BDD991" s="35"/>
      <c r="BDE991" s="34"/>
      <c r="BDL991" s="35"/>
      <c r="BDM991" s="34"/>
      <c r="BDT991" s="35"/>
      <c r="BDU991" s="34"/>
      <c r="BEB991" s="35"/>
      <c r="BEC991" s="34"/>
      <c r="BEJ991" s="35"/>
      <c r="BEK991" s="34"/>
      <c r="BER991" s="35"/>
      <c r="BES991" s="34"/>
      <c r="BEZ991" s="35"/>
      <c r="BFA991" s="34"/>
      <c r="BFH991" s="35"/>
      <c r="BFI991" s="34"/>
      <c r="BFP991" s="35"/>
      <c r="BFQ991" s="34"/>
      <c r="BFX991" s="35"/>
      <c r="BFY991" s="34"/>
      <c r="BGF991" s="35"/>
      <c r="BGG991" s="34"/>
      <c r="BGN991" s="35"/>
      <c r="BGO991" s="34"/>
      <c r="BGV991" s="35"/>
      <c r="BGW991" s="34"/>
      <c r="BHD991" s="35"/>
      <c r="BHE991" s="34"/>
      <c r="BHL991" s="35"/>
      <c r="BHM991" s="34"/>
      <c r="BHT991" s="35"/>
      <c r="BHU991" s="34"/>
      <c r="BIB991" s="35"/>
      <c r="BIC991" s="34"/>
      <c r="BIJ991" s="35"/>
      <c r="BIK991" s="34"/>
      <c r="BIR991" s="35"/>
      <c r="BIS991" s="34"/>
      <c r="BIZ991" s="35"/>
      <c r="BJA991" s="34"/>
      <c r="BJH991" s="35"/>
      <c r="BJI991" s="34"/>
      <c r="BJP991" s="35"/>
      <c r="BJQ991" s="34"/>
      <c r="BJX991" s="35"/>
      <c r="BJY991" s="34"/>
      <c r="BKF991" s="35"/>
      <c r="BKG991" s="34"/>
      <c r="BKN991" s="35"/>
      <c r="BKO991" s="34"/>
      <c r="BKV991" s="35"/>
      <c r="BKW991" s="34"/>
      <c r="BLD991" s="35"/>
      <c r="BLE991" s="34"/>
      <c r="BLL991" s="35"/>
      <c r="BLM991" s="34"/>
      <c r="BLT991" s="35"/>
      <c r="BLU991" s="34"/>
      <c r="BMB991" s="35"/>
      <c r="BMC991" s="34"/>
      <c r="BMJ991" s="35"/>
      <c r="BMK991" s="34"/>
      <c r="BMR991" s="35"/>
      <c r="BMS991" s="34"/>
      <c r="BMZ991" s="35"/>
      <c r="BNA991" s="34"/>
      <c r="BNH991" s="35"/>
      <c r="BNI991" s="34"/>
      <c r="BNP991" s="35"/>
      <c r="BNQ991" s="34"/>
      <c r="BNX991" s="35"/>
      <c r="BNY991" s="34"/>
      <c r="BOF991" s="35"/>
      <c r="BOG991" s="34"/>
      <c r="BON991" s="35"/>
      <c r="BOO991" s="34"/>
      <c r="BOV991" s="35"/>
      <c r="BOW991" s="34"/>
      <c r="BPD991" s="35"/>
      <c r="BPE991" s="34"/>
      <c r="BPL991" s="35"/>
      <c r="BPM991" s="34"/>
      <c r="BPT991" s="35"/>
      <c r="BPU991" s="34"/>
      <c r="BQB991" s="35"/>
      <c r="BQC991" s="34"/>
      <c r="BQJ991" s="35"/>
      <c r="BQK991" s="34"/>
      <c r="BQR991" s="35"/>
      <c r="BQS991" s="34"/>
      <c r="BQZ991" s="35"/>
      <c r="BRA991" s="34"/>
      <c r="BRH991" s="35"/>
      <c r="BRI991" s="34"/>
      <c r="BRP991" s="35"/>
      <c r="BRQ991" s="34"/>
      <c r="BRX991" s="35"/>
      <c r="BRY991" s="34"/>
      <c r="BSF991" s="35"/>
      <c r="BSG991" s="34"/>
      <c r="BSN991" s="35"/>
      <c r="BSO991" s="34"/>
      <c r="BSV991" s="35"/>
      <c r="BSW991" s="34"/>
      <c r="BTD991" s="35"/>
      <c r="BTE991" s="34"/>
      <c r="BTL991" s="35"/>
      <c r="BTM991" s="34"/>
      <c r="BTT991" s="35"/>
      <c r="BTU991" s="34"/>
      <c r="BUB991" s="35"/>
      <c r="BUC991" s="34"/>
      <c r="BUJ991" s="35"/>
      <c r="BUK991" s="34"/>
      <c r="BUR991" s="35"/>
      <c r="BUS991" s="34"/>
      <c r="BUZ991" s="35"/>
      <c r="BVA991" s="34"/>
      <c r="BVH991" s="35"/>
      <c r="BVI991" s="34"/>
      <c r="BVP991" s="35"/>
      <c r="BVQ991" s="34"/>
      <c r="BVX991" s="35"/>
      <c r="BVY991" s="34"/>
      <c r="BWF991" s="35"/>
      <c r="BWG991" s="34"/>
      <c r="BWN991" s="35"/>
      <c r="BWO991" s="34"/>
      <c r="BWV991" s="35"/>
      <c r="BWW991" s="34"/>
      <c r="BXD991" s="35"/>
      <c r="BXE991" s="34"/>
      <c r="BXL991" s="35"/>
      <c r="BXM991" s="34"/>
      <c r="BXT991" s="35"/>
      <c r="BXU991" s="34"/>
      <c r="BYB991" s="35"/>
      <c r="BYC991" s="34"/>
      <c r="BYJ991" s="35"/>
      <c r="BYK991" s="34"/>
      <c r="BYR991" s="35"/>
      <c r="BYS991" s="34"/>
      <c r="BYZ991" s="35"/>
      <c r="BZA991" s="34"/>
      <c r="BZH991" s="35"/>
      <c r="BZI991" s="34"/>
      <c r="BZP991" s="35"/>
      <c r="BZQ991" s="34"/>
      <c r="BZX991" s="35"/>
      <c r="BZY991" s="34"/>
      <c r="CAF991" s="35"/>
      <c r="CAG991" s="34"/>
      <c r="CAN991" s="35"/>
      <c r="CAO991" s="34"/>
      <c r="CAV991" s="35"/>
      <c r="CAW991" s="34"/>
      <c r="CBD991" s="35"/>
      <c r="CBE991" s="34"/>
      <c r="CBL991" s="35"/>
      <c r="CBM991" s="34"/>
      <c r="CBT991" s="35"/>
      <c r="CBU991" s="34"/>
      <c r="CCB991" s="35"/>
      <c r="CCC991" s="34"/>
      <c r="CCJ991" s="35"/>
      <c r="CCK991" s="34"/>
      <c r="CCR991" s="35"/>
      <c r="CCS991" s="34"/>
      <c r="CCZ991" s="35"/>
      <c r="CDA991" s="34"/>
      <c r="CDH991" s="35"/>
      <c r="CDI991" s="34"/>
      <c r="CDP991" s="35"/>
      <c r="CDQ991" s="34"/>
      <c r="CDX991" s="35"/>
      <c r="CDY991" s="34"/>
      <c r="CEF991" s="35"/>
      <c r="CEG991" s="34"/>
      <c r="CEN991" s="35"/>
      <c r="CEO991" s="34"/>
      <c r="CEV991" s="35"/>
      <c r="CEW991" s="34"/>
      <c r="CFD991" s="35"/>
      <c r="CFE991" s="34"/>
      <c r="CFL991" s="35"/>
      <c r="CFM991" s="34"/>
      <c r="CFT991" s="35"/>
      <c r="CFU991" s="34"/>
      <c r="CGB991" s="35"/>
      <c r="CGC991" s="34"/>
      <c r="CGJ991" s="35"/>
      <c r="CGK991" s="34"/>
      <c r="CGR991" s="35"/>
      <c r="CGS991" s="34"/>
      <c r="CGZ991" s="35"/>
      <c r="CHA991" s="34"/>
      <c r="CHH991" s="35"/>
      <c r="CHI991" s="34"/>
      <c r="CHP991" s="35"/>
      <c r="CHQ991" s="34"/>
      <c r="CHX991" s="35"/>
      <c r="CHY991" s="34"/>
      <c r="CIF991" s="35"/>
      <c r="CIG991" s="34"/>
      <c r="CIN991" s="35"/>
      <c r="CIO991" s="34"/>
      <c r="CIV991" s="35"/>
      <c r="CIW991" s="34"/>
      <c r="CJD991" s="35"/>
      <c r="CJE991" s="34"/>
      <c r="CJL991" s="35"/>
      <c r="CJM991" s="34"/>
      <c r="CJT991" s="35"/>
      <c r="CJU991" s="34"/>
      <c r="CKB991" s="35"/>
      <c r="CKC991" s="34"/>
      <c r="CKJ991" s="35"/>
      <c r="CKK991" s="34"/>
      <c r="CKR991" s="35"/>
      <c r="CKS991" s="34"/>
      <c r="CKZ991" s="35"/>
      <c r="CLA991" s="34"/>
      <c r="CLH991" s="35"/>
      <c r="CLI991" s="34"/>
      <c r="CLP991" s="35"/>
      <c r="CLQ991" s="34"/>
      <c r="CLX991" s="35"/>
      <c r="CLY991" s="34"/>
      <c r="CMF991" s="35"/>
      <c r="CMG991" s="34"/>
      <c r="CMN991" s="35"/>
      <c r="CMO991" s="34"/>
      <c r="CMV991" s="35"/>
      <c r="CMW991" s="34"/>
      <c r="CND991" s="35"/>
      <c r="CNE991" s="34"/>
      <c r="CNL991" s="35"/>
      <c r="CNM991" s="34"/>
      <c r="CNT991" s="35"/>
      <c r="CNU991" s="34"/>
      <c r="COB991" s="35"/>
      <c r="COC991" s="34"/>
      <c r="COJ991" s="35"/>
      <c r="COK991" s="34"/>
      <c r="COR991" s="35"/>
      <c r="COS991" s="34"/>
      <c r="COZ991" s="35"/>
      <c r="CPA991" s="34"/>
      <c r="CPH991" s="35"/>
      <c r="CPI991" s="34"/>
      <c r="CPP991" s="35"/>
      <c r="CPQ991" s="34"/>
      <c r="CPX991" s="35"/>
      <c r="CPY991" s="34"/>
      <c r="CQF991" s="35"/>
      <c r="CQG991" s="34"/>
      <c r="CQN991" s="35"/>
      <c r="CQO991" s="34"/>
      <c r="CQV991" s="35"/>
      <c r="CQW991" s="34"/>
      <c r="CRD991" s="35"/>
      <c r="CRE991" s="34"/>
      <c r="CRL991" s="35"/>
      <c r="CRM991" s="34"/>
      <c r="CRT991" s="35"/>
      <c r="CRU991" s="34"/>
      <c r="CSB991" s="35"/>
      <c r="CSC991" s="34"/>
      <c r="CSJ991" s="35"/>
      <c r="CSK991" s="34"/>
      <c r="CSR991" s="35"/>
      <c r="CSS991" s="34"/>
      <c r="CSZ991" s="35"/>
      <c r="CTA991" s="34"/>
      <c r="CTH991" s="35"/>
      <c r="CTI991" s="34"/>
      <c r="CTP991" s="35"/>
      <c r="CTQ991" s="34"/>
      <c r="CTX991" s="35"/>
      <c r="CTY991" s="34"/>
      <c r="CUF991" s="35"/>
      <c r="CUG991" s="34"/>
      <c r="CUN991" s="35"/>
      <c r="CUO991" s="34"/>
      <c r="CUV991" s="35"/>
      <c r="CUW991" s="34"/>
      <c r="CVD991" s="35"/>
      <c r="CVE991" s="34"/>
      <c r="CVL991" s="35"/>
      <c r="CVM991" s="34"/>
      <c r="CVT991" s="35"/>
      <c r="CVU991" s="34"/>
      <c r="CWB991" s="35"/>
      <c r="CWC991" s="34"/>
      <c r="CWJ991" s="35"/>
      <c r="CWK991" s="34"/>
      <c r="CWR991" s="35"/>
      <c r="CWS991" s="34"/>
      <c r="CWZ991" s="35"/>
      <c r="CXA991" s="34"/>
      <c r="CXH991" s="35"/>
      <c r="CXI991" s="34"/>
      <c r="CXP991" s="35"/>
      <c r="CXQ991" s="34"/>
      <c r="CXX991" s="35"/>
      <c r="CXY991" s="34"/>
      <c r="CYF991" s="35"/>
      <c r="CYG991" s="34"/>
      <c r="CYN991" s="35"/>
      <c r="CYO991" s="34"/>
      <c r="CYV991" s="35"/>
      <c r="CYW991" s="34"/>
      <c r="CZD991" s="35"/>
      <c r="CZE991" s="34"/>
      <c r="CZL991" s="35"/>
      <c r="CZM991" s="34"/>
      <c r="CZT991" s="35"/>
      <c r="CZU991" s="34"/>
      <c r="DAB991" s="35"/>
      <c r="DAC991" s="34"/>
      <c r="DAJ991" s="35"/>
      <c r="DAK991" s="34"/>
      <c r="DAR991" s="35"/>
      <c r="DAS991" s="34"/>
      <c r="DAZ991" s="35"/>
      <c r="DBA991" s="34"/>
      <c r="DBH991" s="35"/>
      <c r="DBI991" s="34"/>
      <c r="DBP991" s="35"/>
      <c r="DBQ991" s="34"/>
      <c r="DBX991" s="35"/>
      <c r="DBY991" s="34"/>
      <c r="DCF991" s="35"/>
      <c r="DCG991" s="34"/>
      <c r="DCN991" s="35"/>
      <c r="DCO991" s="34"/>
      <c r="DCV991" s="35"/>
      <c r="DCW991" s="34"/>
      <c r="DDD991" s="35"/>
      <c r="DDE991" s="34"/>
      <c r="DDL991" s="35"/>
      <c r="DDM991" s="34"/>
      <c r="DDT991" s="35"/>
      <c r="DDU991" s="34"/>
      <c r="DEB991" s="35"/>
      <c r="DEC991" s="34"/>
      <c r="DEJ991" s="35"/>
      <c r="DEK991" s="34"/>
      <c r="DER991" s="35"/>
      <c r="DES991" s="34"/>
      <c r="DEZ991" s="35"/>
      <c r="DFA991" s="34"/>
      <c r="DFH991" s="35"/>
      <c r="DFI991" s="34"/>
      <c r="DFP991" s="35"/>
      <c r="DFQ991" s="34"/>
      <c r="DFX991" s="35"/>
      <c r="DFY991" s="34"/>
      <c r="DGF991" s="35"/>
      <c r="DGG991" s="34"/>
      <c r="DGN991" s="35"/>
      <c r="DGO991" s="34"/>
      <c r="DGV991" s="35"/>
      <c r="DGW991" s="34"/>
      <c r="DHD991" s="35"/>
      <c r="DHE991" s="34"/>
      <c r="DHL991" s="35"/>
      <c r="DHM991" s="34"/>
      <c r="DHT991" s="35"/>
      <c r="DHU991" s="34"/>
      <c r="DIB991" s="35"/>
      <c r="DIC991" s="34"/>
      <c r="DIJ991" s="35"/>
      <c r="DIK991" s="34"/>
      <c r="DIR991" s="35"/>
      <c r="DIS991" s="34"/>
      <c r="DIZ991" s="35"/>
      <c r="DJA991" s="34"/>
      <c r="DJH991" s="35"/>
      <c r="DJI991" s="34"/>
      <c r="DJP991" s="35"/>
      <c r="DJQ991" s="34"/>
      <c r="DJX991" s="35"/>
      <c r="DJY991" s="34"/>
      <c r="DKF991" s="35"/>
      <c r="DKG991" s="34"/>
      <c r="DKN991" s="35"/>
      <c r="DKO991" s="34"/>
      <c r="DKV991" s="35"/>
      <c r="DKW991" s="34"/>
      <c r="DLD991" s="35"/>
      <c r="DLE991" s="34"/>
      <c r="DLL991" s="35"/>
      <c r="DLM991" s="34"/>
      <c r="DLT991" s="35"/>
      <c r="DLU991" s="34"/>
      <c r="DMB991" s="35"/>
      <c r="DMC991" s="34"/>
      <c r="DMJ991" s="35"/>
      <c r="DMK991" s="34"/>
      <c r="DMR991" s="35"/>
      <c r="DMS991" s="34"/>
      <c r="DMZ991" s="35"/>
      <c r="DNA991" s="34"/>
      <c r="DNH991" s="35"/>
      <c r="DNI991" s="34"/>
      <c r="DNP991" s="35"/>
      <c r="DNQ991" s="34"/>
      <c r="DNX991" s="35"/>
      <c r="DNY991" s="34"/>
      <c r="DOF991" s="35"/>
      <c r="DOG991" s="34"/>
      <c r="DON991" s="35"/>
      <c r="DOO991" s="34"/>
      <c r="DOV991" s="35"/>
      <c r="DOW991" s="34"/>
      <c r="DPD991" s="35"/>
      <c r="DPE991" s="34"/>
      <c r="DPL991" s="35"/>
      <c r="DPM991" s="34"/>
      <c r="DPT991" s="35"/>
      <c r="DPU991" s="34"/>
      <c r="DQB991" s="35"/>
      <c r="DQC991" s="34"/>
      <c r="DQJ991" s="35"/>
      <c r="DQK991" s="34"/>
      <c r="DQR991" s="35"/>
      <c r="DQS991" s="34"/>
      <c r="DQZ991" s="35"/>
      <c r="DRA991" s="34"/>
      <c r="DRH991" s="35"/>
      <c r="DRI991" s="34"/>
      <c r="DRP991" s="35"/>
      <c r="DRQ991" s="34"/>
      <c r="DRX991" s="35"/>
      <c r="DRY991" s="34"/>
      <c r="DSF991" s="35"/>
      <c r="DSG991" s="34"/>
      <c r="DSN991" s="35"/>
      <c r="DSO991" s="34"/>
      <c r="DSV991" s="35"/>
      <c r="DSW991" s="34"/>
      <c r="DTD991" s="35"/>
      <c r="DTE991" s="34"/>
      <c r="DTL991" s="35"/>
      <c r="DTM991" s="34"/>
      <c r="DTT991" s="35"/>
      <c r="DTU991" s="34"/>
      <c r="DUB991" s="35"/>
      <c r="DUC991" s="34"/>
      <c r="DUJ991" s="35"/>
      <c r="DUK991" s="34"/>
      <c r="DUR991" s="35"/>
      <c r="DUS991" s="34"/>
      <c r="DUZ991" s="35"/>
      <c r="DVA991" s="34"/>
      <c r="DVH991" s="35"/>
      <c r="DVI991" s="34"/>
      <c r="DVP991" s="35"/>
      <c r="DVQ991" s="34"/>
      <c r="DVX991" s="35"/>
      <c r="DVY991" s="34"/>
      <c r="DWF991" s="35"/>
      <c r="DWG991" s="34"/>
      <c r="DWN991" s="35"/>
      <c r="DWO991" s="34"/>
      <c r="DWV991" s="35"/>
      <c r="DWW991" s="34"/>
      <c r="DXD991" s="35"/>
      <c r="DXE991" s="34"/>
      <c r="DXL991" s="35"/>
      <c r="DXM991" s="34"/>
      <c r="DXT991" s="35"/>
      <c r="DXU991" s="34"/>
      <c r="DYB991" s="35"/>
      <c r="DYC991" s="34"/>
      <c r="DYJ991" s="35"/>
      <c r="DYK991" s="34"/>
      <c r="DYR991" s="35"/>
      <c r="DYS991" s="34"/>
      <c r="DYZ991" s="35"/>
      <c r="DZA991" s="34"/>
      <c r="DZH991" s="35"/>
      <c r="DZI991" s="34"/>
      <c r="DZP991" s="35"/>
      <c r="DZQ991" s="34"/>
      <c r="DZX991" s="35"/>
      <c r="DZY991" s="34"/>
      <c r="EAF991" s="35"/>
      <c r="EAG991" s="34"/>
      <c r="EAN991" s="35"/>
      <c r="EAO991" s="34"/>
      <c r="EAV991" s="35"/>
      <c r="EAW991" s="34"/>
      <c r="EBD991" s="35"/>
      <c r="EBE991" s="34"/>
      <c r="EBL991" s="35"/>
      <c r="EBM991" s="34"/>
      <c r="EBT991" s="35"/>
      <c r="EBU991" s="34"/>
      <c r="ECB991" s="35"/>
      <c r="ECC991" s="34"/>
      <c r="ECJ991" s="35"/>
      <c r="ECK991" s="34"/>
      <c r="ECR991" s="35"/>
      <c r="ECS991" s="34"/>
      <c r="ECZ991" s="35"/>
      <c r="EDA991" s="34"/>
      <c r="EDH991" s="35"/>
      <c r="EDI991" s="34"/>
      <c r="EDP991" s="35"/>
      <c r="EDQ991" s="34"/>
      <c r="EDX991" s="35"/>
      <c r="EDY991" s="34"/>
      <c r="EEF991" s="35"/>
      <c r="EEG991" s="34"/>
      <c r="EEN991" s="35"/>
      <c r="EEO991" s="34"/>
      <c r="EEV991" s="35"/>
      <c r="EEW991" s="34"/>
      <c r="EFD991" s="35"/>
      <c r="EFE991" s="34"/>
      <c r="EFL991" s="35"/>
      <c r="EFM991" s="34"/>
      <c r="EFT991" s="35"/>
      <c r="EFU991" s="34"/>
      <c r="EGB991" s="35"/>
      <c r="EGC991" s="34"/>
      <c r="EGJ991" s="35"/>
      <c r="EGK991" s="34"/>
      <c r="EGR991" s="35"/>
      <c r="EGS991" s="34"/>
      <c r="EGZ991" s="35"/>
      <c r="EHA991" s="34"/>
      <c r="EHH991" s="35"/>
      <c r="EHI991" s="34"/>
      <c r="EHP991" s="35"/>
      <c r="EHQ991" s="34"/>
      <c r="EHX991" s="35"/>
      <c r="EHY991" s="34"/>
      <c r="EIF991" s="35"/>
      <c r="EIG991" s="34"/>
      <c r="EIN991" s="35"/>
      <c r="EIO991" s="34"/>
      <c r="EIV991" s="35"/>
      <c r="EIW991" s="34"/>
      <c r="EJD991" s="35"/>
      <c r="EJE991" s="34"/>
      <c r="EJL991" s="35"/>
      <c r="EJM991" s="34"/>
      <c r="EJT991" s="35"/>
      <c r="EJU991" s="34"/>
      <c r="EKB991" s="35"/>
      <c r="EKC991" s="34"/>
      <c r="EKJ991" s="35"/>
      <c r="EKK991" s="34"/>
      <c r="EKR991" s="35"/>
      <c r="EKS991" s="34"/>
      <c r="EKZ991" s="35"/>
      <c r="ELA991" s="34"/>
      <c r="ELH991" s="35"/>
      <c r="ELI991" s="34"/>
      <c r="ELP991" s="35"/>
      <c r="ELQ991" s="34"/>
      <c r="ELX991" s="35"/>
      <c r="ELY991" s="34"/>
      <c r="EMF991" s="35"/>
      <c r="EMG991" s="34"/>
      <c r="EMN991" s="35"/>
      <c r="EMO991" s="34"/>
      <c r="EMV991" s="35"/>
      <c r="EMW991" s="34"/>
      <c r="END991" s="35"/>
      <c r="ENE991" s="34"/>
      <c r="ENL991" s="35"/>
      <c r="ENM991" s="34"/>
      <c r="ENT991" s="35"/>
      <c r="ENU991" s="34"/>
      <c r="EOB991" s="35"/>
      <c r="EOC991" s="34"/>
      <c r="EOJ991" s="35"/>
      <c r="EOK991" s="34"/>
      <c r="EOR991" s="35"/>
      <c r="EOS991" s="34"/>
      <c r="EOZ991" s="35"/>
      <c r="EPA991" s="34"/>
      <c r="EPH991" s="35"/>
      <c r="EPI991" s="34"/>
      <c r="EPP991" s="35"/>
      <c r="EPQ991" s="34"/>
      <c r="EPX991" s="35"/>
      <c r="EPY991" s="34"/>
      <c r="EQF991" s="35"/>
      <c r="EQG991" s="34"/>
      <c r="EQN991" s="35"/>
      <c r="EQO991" s="34"/>
      <c r="EQV991" s="35"/>
      <c r="EQW991" s="34"/>
      <c r="ERD991" s="35"/>
      <c r="ERE991" s="34"/>
      <c r="ERL991" s="35"/>
      <c r="ERM991" s="34"/>
      <c r="ERT991" s="35"/>
      <c r="ERU991" s="34"/>
      <c r="ESB991" s="35"/>
      <c r="ESC991" s="34"/>
      <c r="ESJ991" s="35"/>
      <c r="ESK991" s="34"/>
      <c r="ESR991" s="35"/>
      <c r="ESS991" s="34"/>
      <c r="ESZ991" s="35"/>
      <c r="ETA991" s="34"/>
      <c r="ETH991" s="35"/>
      <c r="ETI991" s="34"/>
      <c r="ETP991" s="35"/>
      <c r="ETQ991" s="34"/>
      <c r="ETX991" s="35"/>
      <c r="ETY991" s="34"/>
      <c r="EUF991" s="35"/>
      <c r="EUG991" s="34"/>
      <c r="EUN991" s="35"/>
      <c r="EUO991" s="34"/>
      <c r="EUV991" s="35"/>
      <c r="EUW991" s="34"/>
      <c r="EVD991" s="35"/>
      <c r="EVE991" s="34"/>
      <c r="EVL991" s="35"/>
      <c r="EVM991" s="34"/>
      <c r="EVT991" s="35"/>
      <c r="EVU991" s="34"/>
      <c r="EWB991" s="35"/>
      <c r="EWC991" s="34"/>
      <c r="EWJ991" s="35"/>
      <c r="EWK991" s="34"/>
      <c r="EWR991" s="35"/>
      <c r="EWS991" s="34"/>
      <c r="EWZ991" s="35"/>
      <c r="EXA991" s="34"/>
      <c r="EXH991" s="35"/>
      <c r="EXI991" s="34"/>
      <c r="EXP991" s="35"/>
      <c r="EXQ991" s="34"/>
      <c r="EXX991" s="35"/>
      <c r="EXY991" s="34"/>
      <c r="EYF991" s="35"/>
      <c r="EYG991" s="34"/>
      <c r="EYN991" s="35"/>
      <c r="EYO991" s="34"/>
      <c r="EYV991" s="35"/>
      <c r="EYW991" s="34"/>
      <c r="EZD991" s="35"/>
      <c r="EZE991" s="34"/>
      <c r="EZL991" s="35"/>
      <c r="EZM991" s="34"/>
      <c r="EZT991" s="35"/>
      <c r="EZU991" s="34"/>
      <c r="FAB991" s="35"/>
      <c r="FAC991" s="34"/>
      <c r="FAJ991" s="35"/>
      <c r="FAK991" s="34"/>
      <c r="FAR991" s="35"/>
      <c r="FAS991" s="34"/>
      <c r="FAZ991" s="35"/>
      <c r="FBA991" s="34"/>
      <c r="FBH991" s="35"/>
      <c r="FBI991" s="34"/>
      <c r="FBP991" s="35"/>
      <c r="FBQ991" s="34"/>
      <c r="FBX991" s="35"/>
      <c r="FBY991" s="34"/>
      <c r="FCF991" s="35"/>
      <c r="FCG991" s="34"/>
      <c r="FCN991" s="35"/>
      <c r="FCO991" s="34"/>
      <c r="FCV991" s="35"/>
      <c r="FCW991" s="34"/>
      <c r="FDD991" s="35"/>
      <c r="FDE991" s="34"/>
      <c r="FDL991" s="35"/>
      <c r="FDM991" s="34"/>
      <c r="FDT991" s="35"/>
      <c r="FDU991" s="34"/>
      <c r="FEB991" s="35"/>
      <c r="FEC991" s="34"/>
      <c r="FEJ991" s="35"/>
      <c r="FEK991" s="34"/>
      <c r="FER991" s="35"/>
      <c r="FES991" s="34"/>
      <c r="FEZ991" s="35"/>
      <c r="FFA991" s="34"/>
      <c r="FFH991" s="35"/>
      <c r="FFI991" s="34"/>
      <c r="FFP991" s="35"/>
      <c r="FFQ991" s="34"/>
      <c r="FFX991" s="35"/>
      <c r="FFY991" s="34"/>
      <c r="FGF991" s="35"/>
      <c r="FGG991" s="34"/>
      <c r="FGN991" s="35"/>
      <c r="FGO991" s="34"/>
      <c r="FGV991" s="35"/>
      <c r="FGW991" s="34"/>
      <c r="FHD991" s="35"/>
      <c r="FHE991" s="34"/>
      <c r="FHL991" s="35"/>
      <c r="FHM991" s="34"/>
      <c r="FHT991" s="35"/>
      <c r="FHU991" s="34"/>
      <c r="FIB991" s="35"/>
      <c r="FIC991" s="34"/>
      <c r="FIJ991" s="35"/>
      <c r="FIK991" s="34"/>
      <c r="FIR991" s="35"/>
      <c r="FIS991" s="34"/>
      <c r="FIZ991" s="35"/>
      <c r="FJA991" s="34"/>
      <c r="FJH991" s="35"/>
      <c r="FJI991" s="34"/>
      <c r="FJP991" s="35"/>
      <c r="FJQ991" s="34"/>
      <c r="FJX991" s="35"/>
      <c r="FJY991" s="34"/>
      <c r="FKF991" s="35"/>
      <c r="FKG991" s="34"/>
      <c r="FKN991" s="35"/>
      <c r="FKO991" s="34"/>
      <c r="FKV991" s="35"/>
      <c r="FKW991" s="34"/>
      <c r="FLD991" s="35"/>
      <c r="FLE991" s="34"/>
      <c r="FLL991" s="35"/>
      <c r="FLM991" s="34"/>
      <c r="FLT991" s="35"/>
      <c r="FLU991" s="34"/>
      <c r="FMB991" s="35"/>
      <c r="FMC991" s="34"/>
      <c r="FMJ991" s="35"/>
      <c r="FMK991" s="34"/>
      <c r="FMR991" s="35"/>
      <c r="FMS991" s="34"/>
      <c r="FMZ991" s="35"/>
      <c r="FNA991" s="34"/>
      <c r="FNH991" s="35"/>
      <c r="FNI991" s="34"/>
      <c r="FNP991" s="35"/>
      <c r="FNQ991" s="34"/>
      <c r="FNX991" s="35"/>
      <c r="FNY991" s="34"/>
      <c r="FOF991" s="35"/>
      <c r="FOG991" s="34"/>
      <c r="FON991" s="35"/>
      <c r="FOO991" s="34"/>
      <c r="FOV991" s="35"/>
      <c r="FOW991" s="34"/>
      <c r="FPD991" s="35"/>
      <c r="FPE991" s="34"/>
      <c r="FPL991" s="35"/>
      <c r="FPM991" s="34"/>
      <c r="FPT991" s="35"/>
      <c r="FPU991" s="34"/>
      <c r="FQB991" s="35"/>
      <c r="FQC991" s="34"/>
      <c r="FQJ991" s="35"/>
      <c r="FQK991" s="34"/>
      <c r="FQR991" s="35"/>
      <c r="FQS991" s="34"/>
      <c r="FQZ991" s="35"/>
      <c r="FRA991" s="34"/>
      <c r="FRH991" s="35"/>
      <c r="FRI991" s="34"/>
      <c r="FRP991" s="35"/>
      <c r="FRQ991" s="34"/>
      <c r="FRX991" s="35"/>
      <c r="FRY991" s="34"/>
      <c r="FSF991" s="35"/>
      <c r="FSG991" s="34"/>
      <c r="FSN991" s="35"/>
      <c r="FSO991" s="34"/>
      <c r="FSV991" s="35"/>
      <c r="FSW991" s="34"/>
      <c r="FTD991" s="35"/>
      <c r="FTE991" s="34"/>
      <c r="FTL991" s="35"/>
      <c r="FTM991" s="34"/>
      <c r="FTT991" s="35"/>
      <c r="FTU991" s="34"/>
      <c r="FUB991" s="35"/>
      <c r="FUC991" s="34"/>
      <c r="FUJ991" s="35"/>
      <c r="FUK991" s="34"/>
      <c r="FUR991" s="35"/>
      <c r="FUS991" s="34"/>
      <c r="FUZ991" s="35"/>
      <c r="FVA991" s="34"/>
      <c r="FVH991" s="35"/>
      <c r="FVI991" s="34"/>
      <c r="FVP991" s="35"/>
      <c r="FVQ991" s="34"/>
      <c r="FVX991" s="35"/>
      <c r="FVY991" s="34"/>
      <c r="FWF991" s="35"/>
      <c r="FWG991" s="34"/>
      <c r="FWN991" s="35"/>
      <c r="FWO991" s="34"/>
      <c r="FWV991" s="35"/>
      <c r="FWW991" s="34"/>
      <c r="FXD991" s="35"/>
      <c r="FXE991" s="34"/>
      <c r="FXL991" s="35"/>
      <c r="FXM991" s="34"/>
      <c r="FXT991" s="35"/>
      <c r="FXU991" s="34"/>
      <c r="FYB991" s="35"/>
      <c r="FYC991" s="34"/>
      <c r="FYJ991" s="35"/>
      <c r="FYK991" s="34"/>
      <c r="FYR991" s="35"/>
      <c r="FYS991" s="34"/>
      <c r="FYZ991" s="35"/>
      <c r="FZA991" s="34"/>
      <c r="FZH991" s="35"/>
      <c r="FZI991" s="34"/>
      <c r="FZP991" s="35"/>
      <c r="FZQ991" s="34"/>
      <c r="FZX991" s="35"/>
      <c r="FZY991" s="34"/>
      <c r="GAF991" s="35"/>
      <c r="GAG991" s="34"/>
      <c r="GAN991" s="35"/>
      <c r="GAO991" s="34"/>
      <c r="GAV991" s="35"/>
      <c r="GAW991" s="34"/>
      <c r="GBD991" s="35"/>
      <c r="GBE991" s="34"/>
      <c r="GBL991" s="35"/>
      <c r="GBM991" s="34"/>
      <c r="GBT991" s="35"/>
      <c r="GBU991" s="34"/>
      <c r="GCB991" s="35"/>
      <c r="GCC991" s="34"/>
      <c r="GCJ991" s="35"/>
      <c r="GCK991" s="34"/>
      <c r="GCR991" s="35"/>
      <c r="GCS991" s="34"/>
      <c r="GCZ991" s="35"/>
      <c r="GDA991" s="34"/>
      <c r="GDH991" s="35"/>
      <c r="GDI991" s="34"/>
      <c r="GDP991" s="35"/>
      <c r="GDQ991" s="34"/>
      <c r="GDX991" s="35"/>
      <c r="GDY991" s="34"/>
      <c r="GEF991" s="35"/>
      <c r="GEG991" s="34"/>
      <c r="GEN991" s="35"/>
      <c r="GEO991" s="34"/>
      <c r="GEV991" s="35"/>
      <c r="GEW991" s="34"/>
      <c r="GFD991" s="35"/>
      <c r="GFE991" s="34"/>
      <c r="GFL991" s="35"/>
      <c r="GFM991" s="34"/>
      <c r="GFT991" s="35"/>
      <c r="GFU991" s="34"/>
      <c r="GGB991" s="35"/>
      <c r="GGC991" s="34"/>
      <c r="GGJ991" s="35"/>
      <c r="GGK991" s="34"/>
      <c r="GGR991" s="35"/>
      <c r="GGS991" s="34"/>
      <c r="GGZ991" s="35"/>
      <c r="GHA991" s="34"/>
      <c r="GHH991" s="35"/>
      <c r="GHI991" s="34"/>
      <c r="GHP991" s="35"/>
      <c r="GHQ991" s="34"/>
      <c r="GHX991" s="35"/>
      <c r="GHY991" s="34"/>
      <c r="GIF991" s="35"/>
      <c r="GIG991" s="34"/>
      <c r="GIN991" s="35"/>
      <c r="GIO991" s="34"/>
      <c r="GIV991" s="35"/>
      <c r="GIW991" s="34"/>
      <c r="GJD991" s="35"/>
      <c r="GJE991" s="34"/>
      <c r="GJL991" s="35"/>
      <c r="GJM991" s="34"/>
      <c r="GJT991" s="35"/>
      <c r="GJU991" s="34"/>
      <c r="GKB991" s="35"/>
      <c r="GKC991" s="34"/>
      <c r="GKJ991" s="35"/>
      <c r="GKK991" s="34"/>
      <c r="GKR991" s="35"/>
      <c r="GKS991" s="34"/>
      <c r="GKZ991" s="35"/>
      <c r="GLA991" s="34"/>
      <c r="GLH991" s="35"/>
      <c r="GLI991" s="34"/>
      <c r="GLP991" s="35"/>
      <c r="GLQ991" s="34"/>
      <c r="GLX991" s="35"/>
      <c r="GLY991" s="34"/>
      <c r="GMF991" s="35"/>
      <c r="GMG991" s="34"/>
      <c r="GMN991" s="35"/>
      <c r="GMO991" s="34"/>
      <c r="GMV991" s="35"/>
      <c r="GMW991" s="34"/>
      <c r="GND991" s="35"/>
      <c r="GNE991" s="34"/>
      <c r="GNL991" s="35"/>
      <c r="GNM991" s="34"/>
      <c r="GNT991" s="35"/>
      <c r="GNU991" s="34"/>
      <c r="GOB991" s="35"/>
      <c r="GOC991" s="34"/>
      <c r="GOJ991" s="35"/>
      <c r="GOK991" s="34"/>
      <c r="GOR991" s="35"/>
      <c r="GOS991" s="34"/>
      <c r="GOZ991" s="35"/>
      <c r="GPA991" s="34"/>
      <c r="GPH991" s="35"/>
      <c r="GPI991" s="34"/>
      <c r="GPP991" s="35"/>
      <c r="GPQ991" s="34"/>
      <c r="GPX991" s="35"/>
      <c r="GPY991" s="34"/>
      <c r="GQF991" s="35"/>
      <c r="GQG991" s="34"/>
      <c r="GQN991" s="35"/>
      <c r="GQO991" s="34"/>
      <c r="GQV991" s="35"/>
      <c r="GQW991" s="34"/>
      <c r="GRD991" s="35"/>
      <c r="GRE991" s="34"/>
      <c r="GRL991" s="35"/>
      <c r="GRM991" s="34"/>
      <c r="GRT991" s="35"/>
      <c r="GRU991" s="34"/>
      <c r="GSB991" s="35"/>
      <c r="GSC991" s="34"/>
      <c r="GSJ991" s="35"/>
      <c r="GSK991" s="34"/>
      <c r="GSR991" s="35"/>
      <c r="GSS991" s="34"/>
      <c r="GSZ991" s="35"/>
      <c r="GTA991" s="34"/>
      <c r="GTH991" s="35"/>
      <c r="GTI991" s="34"/>
      <c r="GTP991" s="35"/>
      <c r="GTQ991" s="34"/>
      <c r="GTX991" s="35"/>
      <c r="GTY991" s="34"/>
      <c r="GUF991" s="35"/>
      <c r="GUG991" s="34"/>
      <c r="GUN991" s="35"/>
      <c r="GUO991" s="34"/>
      <c r="GUV991" s="35"/>
      <c r="GUW991" s="34"/>
      <c r="GVD991" s="35"/>
      <c r="GVE991" s="34"/>
      <c r="GVL991" s="35"/>
      <c r="GVM991" s="34"/>
      <c r="GVT991" s="35"/>
      <c r="GVU991" s="34"/>
      <c r="GWB991" s="35"/>
      <c r="GWC991" s="34"/>
      <c r="GWJ991" s="35"/>
      <c r="GWK991" s="34"/>
      <c r="GWR991" s="35"/>
      <c r="GWS991" s="34"/>
      <c r="GWZ991" s="35"/>
      <c r="GXA991" s="34"/>
      <c r="GXH991" s="35"/>
      <c r="GXI991" s="34"/>
      <c r="GXP991" s="35"/>
      <c r="GXQ991" s="34"/>
      <c r="GXX991" s="35"/>
      <c r="GXY991" s="34"/>
      <c r="GYF991" s="35"/>
      <c r="GYG991" s="34"/>
      <c r="GYN991" s="35"/>
      <c r="GYO991" s="34"/>
      <c r="GYV991" s="35"/>
      <c r="GYW991" s="34"/>
      <c r="GZD991" s="35"/>
      <c r="GZE991" s="34"/>
      <c r="GZL991" s="35"/>
      <c r="GZM991" s="34"/>
      <c r="GZT991" s="35"/>
      <c r="GZU991" s="34"/>
      <c r="HAB991" s="35"/>
      <c r="HAC991" s="34"/>
      <c r="HAJ991" s="35"/>
      <c r="HAK991" s="34"/>
      <c r="HAR991" s="35"/>
      <c r="HAS991" s="34"/>
      <c r="HAZ991" s="35"/>
      <c r="HBA991" s="34"/>
      <c r="HBH991" s="35"/>
      <c r="HBI991" s="34"/>
      <c r="HBP991" s="35"/>
      <c r="HBQ991" s="34"/>
      <c r="HBX991" s="35"/>
      <c r="HBY991" s="34"/>
      <c r="HCF991" s="35"/>
      <c r="HCG991" s="34"/>
      <c r="HCN991" s="35"/>
      <c r="HCO991" s="34"/>
      <c r="HCV991" s="35"/>
      <c r="HCW991" s="34"/>
      <c r="HDD991" s="35"/>
      <c r="HDE991" s="34"/>
      <c r="HDL991" s="35"/>
      <c r="HDM991" s="34"/>
      <c r="HDT991" s="35"/>
      <c r="HDU991" s="34"/>
      <c r="HEB991" s="35"/>
      <c r="HEC991" s="34"/>
      <c r="HEJ991" s="35"/>
      <c r="HEK991" s="34"/>
      <c r="HER991" s="35"/>
      <c r="HES991" s="34"/>
      <c r="HEZ991" s="35"/>
      <c r="HFA991" s="34"/>
      <c r="HFH991" s="35"/>
      <c r="HFI991" s="34"/>
      <c r="HFP991" s="35"/>
      <c r="HFQ991" s="34"/>
      <c r="HFX991" s="35"/>
      <c r="HFY991" s="34"/>
      <c r="HGF991" s="35"/>
      <c r="HGG991" s="34"/>
      <c r="HGN991" s="35"/>
      <c r="HGO991" s="34"/>
      <c r="HGV991" s="35"/>
      <c r="HGW991" s="34"/>
      <c r="HHD991" s="35"/>
      <c r="HHE991" s="34"/>
      <c r="HHL991" s="35"/>
      <c r="HHM991" s="34"/>
      <c r="HHT991" s="35"/>
      <c r="HHU991" s="34"/>
      <c r="HIB991" s="35"/>
      <c r="HIC991" s="34"/>
      <c r="HIJ991" s="35"/>
      <c r="HIK991" s="34"/>
      <c r="HIR991" s="35"/>
      <c r="HIS991" s="34"/>
      <c r="HIZ991" s="35"/>
      <c r="HJA991" s="34"/>
      <c r="HJH991" s="35"/>
      <c r="HJI991" s="34"/>
      <c r="HJP991" s="35"/>
      <c r="HJQ991" s="34"/>
      <c r="HJX991" s="35"/>
      <c r="HJY991" s="34"/>
      <c r="HKF991" s="35"/>
      <c r="HKG991" s="34"/>
      <c r="HKN991" s="35"/>
      <c r="HKO991" s="34"/>
      <c r="HKV991" s="35"/>
      <c r="HKW991" s="34"/>
      <c r="HLD991" s="35"/>
      <c r="HLE991" s="34"/>
      <c r="HLL991" s="35"/>
      <c r="HLM991" s="34"/>
      <c r="HLT991" s="35"/>
      <c r="HLU991" s="34"/>
      <c r="HMB991" s="35"/>
      <c r="HMC991" s="34"/>
      <c r="HMJ991" s="35"/>
      <c r="HMK991" s="34"/>
      <c r="HMR991" s="35"/>
      <c r="HMS991" s="34"/>
      <c r="HMZ991" s="35"/>
      <c r="HNA991" s="34"/>
      <c r="HNH991" s="35"/>
      <c r="HNI991" s="34"/>
      <c r="HNP991" s="35"/>
      <c r="HNQ991" s="34"/>
      <c r="HNX991" s="35"/>
      <c r="HNY991" s="34"/>
      <c r="HOF991" s="35"/>
      <c r="HOG991" s="34"/>
      <c r="HON991" s="35"/>
      <c r="HOO991" s="34"/>
      <c r="HOV991" s="35"/>
      <c r="HOW991" s="34"/>
      <c r="HPD991" s="35"/>
      <c r="HPE991" s="34"/>
      <c r="HPL991" s="35"/>
      <c r="HPM991" s="34"/>
      <c r="HPT991" s="35"/>
      <c r="HPU991" s="34"/>
      <c r="HQB991" s="35"/>
      <c r="HQC991" s="34"/>
      <c r="HQJ991" s="35"/>
      <c r="HQK991" s="34"/>
      <c r="HQR991" s="35"/>
      <c r="HQS991" s="34"/>
      <c r="HQZ991" s="35"/>
      <c r="HRA991" s="34"/>
      <c r="HRH991" s="35"/>
      <c r="HRI991" s="34"/>
      <c r="HRP991" s="35"/>
      <c r="HRQ991" s="34"/>
      <c r="HRX991" s="35"/>
      <c r="HRY991" s="34"/>
      <c r="HSF991" s="35"/>
      <c r="HSG991" s="34"/>
      <c r="HSN991" s="35"/>
      <c r="HSO991" s="34"/>
      <c r="HSV991" s="35"/>
      <c r="HSW991" s="34"/>
      <c r="HTD991" s="35"/>
      <c r="HTE991" s="34"/>
      <c r="HTL991" s="35"/>
      <c r="HTM991" s="34"/>
      <c r="HTT991" s="35"/>
      <c r="HTU991" s="34"/>
      <c r="HUB991" s="35"/>
      <c r="HUC991" s="34"/>
      <c r="HUJ991" s="35"/>
      <c r="HUK991" s="34"/>
      <c r="HUR991" s="35"/>
      <c r="HUS991" s="34"/>
      <c r="HUZ991" s="35"/>
      <c r="HVA991" s="34"/>
      <c r="HVH991" s="35"/>
      <c r="HVI991" s="34"/>
      <c r="HVP991" s="35"/>
      <c r="HVQ991" s="34"/>
      <c r="HVX991" s="35"/>
      <c r="HVY991" s="34"/>
      <c r="HWF991" s="35"/>
      <c r="HWG991" s="34"/>
      <c r="HWN991" s="35"/>
      <c r="HWO991" s="34"/>
      <c r="HWV991" s="35"/>
      <c r="HWW991" s="34"/>
      <c r="HXD991" s="35"/>
      <c r="HXE991" s="34"/>
      <c r="HXL991" s="35"/>
      <c r="HXM991" s="34"/>
      <c r="HXT991" s="35"/>
      <c r="HXU991" s="34"/>
      <c r="HYB991" s="35"/>
      <c r="HYC991" s="34"/>
      <c r="HYJ991" s="35"/>
      <c r="HYK991" s="34"/>
      <c r="HYR991" s="35"/>
      <c r="HYS991" s="34"/>
      <c r="HYZ991" s="35"/>
      <c r="HZA991" s="34"/>
      <c r="HZH991" s="35"/>
      <c r="HZI991" s="34"/>
      <c r="HZP991" s="35"/>
      <c r="HZQ991" s="34"/>
      <c r="HZX991" s="35"/>
      <c r="HZY991" s="34"/>
      <c r="IAF991" s="35"/>
      <c r="IAG991" s="34"/>
      <c r="IAN991" s="35"/>
      <c r="IAO991" s="34"/>
      <c r="IAV991" s="35"/>
      <c r="IAW991" s="34"/>
      <c r="IBD991" s="35"/>
      <c r="IBE991" s="34"/>
      <c r="IBL991" s="35"/>
      <c r="IBM991" s="34"/>
      <c r="IBT991" s="35"/>
      <c r="IBU991" s="34"/>
      <c r="ICB991" s="35"/>
      <c r="ICC991" s="34"/>
      <c r="ICJ991" s="35"/>
      <c r="ICK991" s="34"/>
      <c r="ICR991" s="35"/>
      <c r="ICS991" s="34"/>
      <c r="ICZ991" s="35"/>
      <c r="IDA991" s="34"/>
      <c r="IDH991" s="35"/>
      <c r="IDI991" s="34"/>
      <c r="IDP991" s="35"/>
      <c r="IDQ991" s="34"/>
      <c r="IDX991" s="35"/>
      <c r="IDY991" s="34"/>
      <c r="IEF991" s="35"/>
      <c r="IEG991" s="34"/>
      <c r="IEN991" s="35"/>
      <c r="IEO991" s="34"/>
      <c r="IEV991" s="35"/>
      <c r="IEW991" s="34"/>
      <c r="IFD991" s="35"/>
      <c r="IFE991" s="34"/>
      <c r="IFL991" s="35"/>
      <c r="IFM991" s="34"/>
      <c r="IFT991" s="35"/>
      <c r="IFU991" s="34"/>
      <c r="IGB991" s="35"/>
      <c r="IGC991" s="34"/>
      <c r="IGJ991" s="35"/>
      <c r="IGK991" s="34"/>
      <c r="IGR991" s="35"/>
      <c r="IGS991" s="34"/>
      <c r="IGZ991" s="35"/>
      <c r="IHA991" s="34"/>
      <c r="IHH991" s="35"/>
      <c r="IHI991" s="34"/>
      <c r="IHP991" s="35"/>
      <c r="IHQ991" s="34"/>
      <c r="IHX991" s="35"/>
      <c r="IHY991" s="34"/>
      <c r="IIF991" s="35"/>
      <c r="IIG991" s="34"/>
      <c r="IIN991" s="35"/>
      <c r="IIO991" s="34"/>
      <c r="IIV991" s="35"/>
      <c r="IIW991" s="34"/>
      <c r="IJD991" s="35"/>
      <c r="IJE991" s="34"/>
      <c r="IJL991" s="35"/>
      <c r="IJM991" s="34"/>
      <c r="IJT991" s="35"/>
      <c r="IJU991" s="34"/>
      <c r="IKB991" s="35"/>
      <c r="IKC991" s="34"/>
      <c r="IKJ991" s="35"/>
      <c r="IKK991" s="34"/>
      <c r="IKR991" s="35"/>
      <c r="IKS991" s="34"/>
      <c r="IKZ991" s="35"/>
      <c r="ILA991" s="34"/>
      <c r="ILH991" s="35"/>
      <c r="ILI991" s="34"/>
      <c r="ILP991" s="35"/>
      <c r="ILQ991" s="34"/>
      <c r="ILX991" s="35"/>
      <c r="ILY991" s="34"/>
      <c r="IMF991" s="35"/>
      <c r="IMG991" s="34"/>
      <c r="IMN991" s="35"/>
      <c r="IMO991" s="34"/>
      <c r="IMV991" s="35"/>
      <c r="IMW991" s="34"/>
      <c r="IND991" s="35"/>
      <c r="INE991" s="34"/>
      <c r="INL991" s="35"/>
      <c r="INM991" s="34"/>
      <c r="INT991" s="35"/>
      <c r="INU991" s="34"/>
      <c r="IOB991" s="35"/>
      <c r="IOC991" s="34"/>
      <c r="IOJ991" s="35"/>
      <c r="IOK991" s="34"/>
      <c r="IOR991" s="35"/>
      <c r="IOS991" s="34"/>
      <c r="IOZ991" s="35"/>
      <c r="IPA991" s="34"/>
      <c r="IPH991" s="35"/>
      <c r="IPI991" s="34"/>
      <c r="IPP991" s="35"/>
      <c r="IPQ991" s="34"/>
      <c r="IPX991" s="35"/>
      <c r="IPY991" s="34"/>
      <c r="IQF991" s="35"/>
      <c r="IQG991" s="34"/>
      <c r="IQN991" s="35"/>
      <c r="IQO991" s="34"/>
      <c r="IQV991" s="35"/>
      <c r="IQW991" s="34"/>
      <c r="IRD991" s="35"/>
      <c r="IRE991" s="34"/>
      <c r="IRL991" s="35"/>
      <c r="IRM991" s="34"/>
      <c r="IRT991" s="35"/>
      <c r="IRU991" s="34"/>
      <c r="ISB991" s="35"/>
      <c r="ISC991" s="34"/>
      <c r="ISJ991" s="35"/>
      <c r="ISK991" s="34"/>
      <c r="ISR991" s="35"/>
      <c r="ISS991" s="34"/>
      <c r="ISZ991" s="35"/>
      <c r="ITA991" s="34"/>
      <c r="ITH991" s="35"/>
      <c r="ITI991" s="34"/>
      <c r="ITP991" s="35"/>
      <c r="ITQ991" s="34"/>
      <c r="ITX991" s="35"/>
      <c r="ITY991" s="34"/>
      <c r="IUF991" s="35"/>
      <c r="IUG991" s="34"/>
      <c r="IUN991" s="35"/>
      <c r="IUO991" s="34"/>
      <c r="IUV991" s="35"/>
      <c r="IUW991" s="34"/>
      <c r="IVD991" s="35"/>
      <c r="IVE991" s="34"/>
      <c r="IVL991" s="35"/>
      <c r="IVM991" s="34"/>
      <c r="IVT991" s="35"/>
      <c r="IVU991" s="34"/>
      <c r="IWB991" s="35"/>
      <c r="IWC991" s="34"/>
      <c r="IWJ991" s="35"/>
      <c r="IWK991" s="34"/>
      <c r="IWR991" s="35"/>
      <c r="IWS991" s="34"/>
      <c r="IWZ991" s="35"/>
      <c r="IXA991" s="34"/>
      <c r="IXH991" s="35"/>
      <c r="IXI991" s="34"/>
      <c r="IXP991" s="35"/>
      <c r="IXQ991" s="34"/>
      <c r="IXX991" s="35"/>
      <c r="IXY991" s="34"/>
      <c r="IYF991" s="35"/>
      <c r="IYG991" s="34"/>
      <c r="IYN991" s="35"/>
      <c r="IYO991" s="34"/>
      <c r="IYV991" s="35"/>
      <c r="IYW991" s="34"/>
      <c r="IZD991" s="35"/>
      <c r="IZE991" s="34"/>
      <c r="IZL991" s="35"/>
      <c r="IZM991" s="34"/>
      <c r="IZT991" s="35"/>
      <c r="IZU991" s="34"/>
      <c r="JAB991" s="35"/>
      <c r="JAC991" s="34"/>
      <c r="JAJ991" s="35"/>
      <c r="JAK991" s="34"/>
      <c r="JAR991" s="35"/>
      <c r="JAS991" s="34"/>
      <c r="JAZ991" s="35"/>
      <c r="JBA991" s="34"/>
      <c r="JBH991" s="35"/>
      <c r="JBI991" s="34"/>
      <c r="JBP991" s="35"/>
      <c r="JBQ991" s="34"/>
      <c r="JBX991" s="35"/>
      <c r="JBY991" s="34"/>
      <c r="JCF991" s="35"/>
      <c r="JCG991" s="34"/>
      <c r="JCN991" s="35"/>
      <c r="JCO991" s="34"/>
      <c r="JCV991" s="35"/>
      <c r="JCW991" s="34"/>
      <c r="JDD991" s="35"/>
      <c r="JDE991" s="34"/>
      <c r="JDL991" s="35"/>
      <c r="JDM991" s="34"/>
      <c r="JDT991" s="35"/>
      <c r="JDU991" s="34"/>
      <c r="JEB991" s="35"/>
      <c r="JEC991" s="34"/>
      <c r="JEJ991" s="35"/>
      <c r="JEK991" s="34"/>
      <c r="JER991" s="35"/>
      <c r="JES991" s="34"/>
      <c r="JEZ991" s="35"/>
      <c r="JFA991" s="34"/>
      <c r="JFH991" s="35"/>
      <c r="JFI991" s="34"/>
      <c r="JFP991" s="35"/>
      <c r="JFQ991" s="34"/>
      <c r="JFX991" s="35"/>
      <c r="JFY991" s="34"/>
      <c r="JGF991" s="35"/>
      <c r="JGG991" s="34"/>
      <c r="JGN991" s="35"/>
      <c r="JGO991" s="34"/>
      <c r="JGV991" s="35"/>
      <c r="JGW991" s="34"/>
      <c r="JHD991" s="35"/>
      <c r="JHE991" s="34"/>
      <c r="JHL991" s="35"/>
      <c r="JHM991" s="34"/>
      <c r="JHT991" s="35"/>
      <c r="JHU991" s="34"/>
      <c r="JIB991" s="35"/>
      <c r="JIC991" s="34"/>
      <c r="JIJ991" s="35"/>
      <c r="JIK991" s="34"/>
      <c r="JIR991" s="35"/>
      <c r="JIS991" s="34"/>
      <c r="JIZ991" s="35"/>
      <c r="JJA991" s="34"/>
      <c r="JJH991" s="35"/>
      <c r="JJI991" s="34"/>
      <c r="JJP991" s="35"/>
      <c r="JJQ991" s="34"/>
      <c r="JJX991" s="35"/>
      <c r="JJY991" s="34"/>
      <c r="JKF991" s="35"/>
      <c r="JKG991" s="34"/>
      <c r="JKN991" s="35"/>
      <c r="JKO991" s="34"/>
      <c r="JKV991" s="35"/>
      <c r="JKW991" s="34"/>
      <c r="JLD991" s="35"/>
      <c r="JLE991" s="34"/>
      <c r="JLL991" s="35"/>
      <c r="JLM991" s="34"/>
      <c r="JLT991" s="35"/>
      <c r="JLU991" s="34"/>
      <c r="JMB991" s="35"/>
      <c r="JMC991" s="34"/>
      <c r="JMJ991" s="35"/>
      <c r="JMK991" s="34"/>
      <c r="JMR991" s="35"/>
      <c r="JMS991" s="34"/>
      <c r="JMZ991" s="35"/>
      <c r="JNA991" s="34"/>
      <c r="JNH991" s="35"/>
      <c r="JNI991" s="34"/>
      <c r="JNP991" s="35"/>
      <c r="JNQ991" s="34"/>
      <c r="JNX991" s="35"/>
      <c r="JNY991" s="34"/>
      <c r="JOF991" s="35"/>
      <c r="JOG991" s="34"/>
      <c r="JON991" s="35"/>
      <c r="JOO991" s="34"/>
      <c r="JOV991" s="35"/>
      <c r="JOW991" s="34"/>
      <c r="JPD991" s="35"/>
      <c r="JPE991" s="34"/>
      <c r="JPL991" s="35"/>
      <c r="JPM991" s="34"/>
      <c r="JPT991" s="35"/>
      <c r="JPU991" s="34"/>
      <c r="JQB991" s="35"/>
      <c r="JQC991" s="34"/>
      <c r="JQJ991" s="35"/>
      <c r="JQK991" s="34"/>
      <c r="JQR991" s="35"/>
      <c r="JQS991" s="34"/>
      <c r="JQZ991" s="35"/>
      <c r="JRA991" s="34"/>
      <c r="JRH991" s="35"/>
      <c r="JRI991" s="34"/>
      <c r="JRP991" s="35"/>
      <c r="JRQ991" s="34"/>
      <c r="JRX991" s="35"/>
      <c r="JRY991" s="34"/>
      <c r="JSF991" s="35"/>
      <c r="JSG991" s="34"/>
      <c r="JSN991" s="35"/>
      <c r="JSO991" s="34"/>
      <c r="JSV991" s="35"/>
      <c r="JSW991" s="34"/>
      <c r="JTD991" s="35"/>
      <c r="JTE991" s="34"/>
      <c r="JTL991" s="35"/>
      <c r="JTM991" s="34"/>
      <c r="JTT991" s="35"/>
      <c r="JTU991" s="34"/>
      <c r="JUB991" s="35"/>
      <c r="JUC991" s="34"/>
      <c r="JUJ991" s="35"/>
      <c r="JUK991" s="34"/>
      <c r="JUR991" s="35"/>
      <c r="JUS991" s="34"/>
      <c r="JUZ991" s="35"/>
      <c r="JVA991" s="34"/>
      <c r="JVH991" s="35"/>
      <c r="JVI991" s="34"/>
      <c r="JVP991" s="35"/>
      <c r="JVQ991" s="34"/>
      <c r="JVX991" s="35"/>
      <c r="JVY991" s="34"/>
      <c r="JWF991" s="35"/>
      <c r="JWG991" s="34"/>
      <c r="JWN991" s="35"/>
      <c r="JWO991" s="34"/>
      <c r="JWV991" s="35"/>
      <c r="JWW991" s="34"/>
      <c r="JXD991" s="35"/>
      <c r="JXE991" s="34"/>
      <c r="JXL991" s="35"/>
      <c r="JXM991" s="34"/>
      <c r="JXT991" s="35"/>
      <c r="JXU991" s="34"/>
      <c r="JYB991" s="35"/>
      <c r="JYC991" s="34"/>
      <c r="JYJ991" s="35"/>
      <c r="JYK991" s="34"/>
      <c r="JYR991" s="35"/>
      <c r="JYS991" s="34"/>
      <c r="JYZ991" s="35"/>
      <c r="JZA991" s="34"/>
      <c r="JZH991" s="35"/>
      <c r="JZI991" s="34"/>
      <c r="JZP991" s="35"/>
      <c r="JZQ991" s="34"/>
      <c r="JZX991" s="35"/>
      <c r="JZY991" s="34"/>
      <c r="KAF991" s="35"/>
      <c r="KAG991" s="34"/>
      <c r="KAN991" s="35"/>
      <c r="KAO991" s="34"/>
      <c r="KAV991" s="35"/>
      <c r="KAW991" s="34"/>
      <c r="KBD991" s="35"/>
      <c r="KBE991" s="34"/>
      <c r="KBL991" s="35"/>
      <c r="KBM991" s="34"/>
      <c r="KBT991" s="35"/>
      <c r="KBU991" s="34"/>
      <c r="KCB991" s="35"/>
      <c r="KCC991" s="34"/>
      <c r="KCJ991" s="35"/>
      <c r="KCK991" s="34"/>
      <c r="KCR991" s="35"/>
      <c r="KCS991" s="34"/>
      <c r="KCZ991" s="35"/>
      <c r="KDA991" s="34"/>
      <c r="KDH991" s="35"/>
      <c r="KDI991" s="34"/>
      <c r="KDP991" s="35"/>
      <c r="KDQ991" s="34"/>
      <c r="KDX991" s="35"/>
      <c r="KDY991" s="34"/>
      <c r="KEF991" s="35"/>
      <c r="KEG991" s="34"/>
      <c r="KEN991" s="35"/>
      <c r="KEO991" s="34"/>
      <c r="KEV991" s="35"/>
      <c r="KEW991" s="34"/>
      <c r="KFD991" s="35"/>
      <c r="KFE991" s="34"/>
      <c r="KFL991" s="35"/>
      <c r="KFM991" s="34"/>
      <c r="KFT991" s="35"/>
      <c r="KFU991" s="34"/>
      <c r="KGB991" s="35"/>
      <c r="KGC991" s="34"/>
      <c r="KGJ991" s="35"/>
      <c r="KGK991" s="34"/>
      <c r="KGR991" s="35"/>
      <c r="KGS991" s="34"/>
      <c r="KGZ991" s="35"/>
      <c r="KHA991" s="34"/>
      <c r="KHH991" s="35"/>
      <c r="KHI991" s="34"/>
      <c r="KHP991" s="35"/>
      <c r="KHQ991" s="34"/>
      <c r="KHX991" s="35"/>
      <c r="KHY991" s="34"/>
      <c r="KIF991" s="35"/>
      <c r="KIG991" s="34"/>
      <c r="KIN991" s="35"/>
      <c r="KIO991" s="34"/>
      <c r="KIV991" s="35"/>
      <c r="KIW991" s="34"/>
      <c r="KJD991" s="35"/>
      <c r="KJE991" s="34"/>
      <c r="KJL991" s="35"/>
      <c r="KJM991" s="34"/>
      <c r="KJT991" s="35"/>
      <c r="KJU991" s="34"/>
      <c r="KKB991" s="35"/>
      <c r="KKC991" s="34"/>
      <c r="KKJ991" s="35"/>
      <c r="KKK991" s="34"/>
      <c r="KKR991" s="35"/>
      <c r="KKS991" s="34"/>
      <c r="KKZ991" s="35"/>
      <c r="KLA991" s="34"/>
      <c r="KLH991" s="35"/>
      <c r="KLI991" s="34"/>
      <c r="KLP991" s="35"/>
      <c r="KLQ991" s="34"/>
      <c r="KLX991" s="35"/>
      <c r="KLY991" s="34"/>
      <c r="KMF991" s="35"/>
      <c r="KMG991" s="34"/>
      <c r="KMN991" s="35"/>
      <c r="KMO991" s="34"/>
      <c r="KMV991" s="35"/>
      <c r="KMW991" s="34"/>
      <c r="KND991" s="35"/>
      <c r="KNE991" s="34"/>
      <c r="KNL991" s="35"/>
      <c r="KNM991" s="34"/>
      <c r="KNT991" s="35"/>
      <c r="KNU991" s="34"/>
      <c r="KOB991" s="35"/>
      <c r="KOC991" s="34"/>
      <c r="KOJ991" s="35"/>
      <c r="KOK991" s="34"/>
      <c r="KOR991" s="35"/>
      <c r="KOS991" s="34"/>
      <c r="KOZ991" s="35"/>
      <c r="KPA991" s="34"/>
      <c r="KPH991" s="35"/>
      <c r="KPI991" s="34"/>
      <c r="KPP991" s="35"/>
      <c r="KPQ991" s="34"/>
      <c r="KPX991" s="35"/>
      <c r="KPY991" s="34"/>
      <c r="KQF991" s="35"/>
      <c r="KQG991" s="34"/>
      <c r="KQN991" s="35"/>
      <c r="KQO991" s="34"/>
      <c r="KQV991" s="35"/>
      <c r="KQW991" s="34"/>
      <c r="KRD991" s="35"/>
      <c r="KRE991" s="34"/>
      <c r="KRL991" s="35"/>
      <c r="KRM991" s="34"/>
      <c r="KRT991" s="35"/>
      <c r="KRU991" s="34"/>
      <c r="KSB991" s="35"/>
      <c r="KSC991" s="34"/>
      <c r="KSJ991" s="35"/>
      <c r="KSK991" s="34"/>
      <c r="KSR991" s="35"/>
      <c r="KSS991" s="34"/>
      <c r="KSZ991" s="35"/>
      <c r="KTA991" s="34"/>
      <c r="KTH991" s="35"/>
      <c r="KTI991" s="34"/>
      <c r="KTP991" s="35"/>
      <c r="KTQ991" s="34"/>
      <c r="KTX991" s="35"/>
      <c r="KTY991" s="34"/>
      <c r="KUF991" s="35"/>
      <c r="KUG991" s="34"/>
      <c r="KUN991" s="35"/>
      <c r="KUO991" s="34"/>
      <c r="KUV991" s="35"/>
      <c r="KUW991" s="34"/>
      <c r="KVD991" s="35"/>
      <c r="KVE991" s="34"/>
      <c r="KVL991" s="35"/>
      <c r="KVM991" s="34"/>
      <c r="KVT991" s="35"/>
      <c r="KVU991" s="34"/>
      <c r="KWB991" s="35"/>
      <c r="KWC991" s="34"/>
      <c r="KWJ991" s="35"/>
      <c r="KWK991" s="34"/>
      <c r="KWR991" s="35"/>
      <c r="KWS991" s="34"/>
      <c r="KWZ991" s="35"/>
      <c r="KXA991" s="34"/>
      <c r="KXH991" s="35"/>
      <c r="KXI991" s="34"/>
      <c r="KXP991" s="35"/>
      <c r="KXQ991" s="34"/>
      <c r="KXX991" s="35"/>
      <c r="KXY991" s="34"/>
      <c r="KYF991" s="35"/>
      <c r="KYG991" s="34"/>
      <c r="KYN991" s="35"/>
      <c r="KYO991" s="34"/>
      <c r="KYV991" s="35"/>
      <c r="KYW991" s="34"/>
      <c r="KZD991" s="35"/>
      <c r="KZE991" s="34"/>
      <c r="KZL991" s="35"/>
      <c r="KZM991" s="34"/>
      <c r="KZT991" s="35"/>
      <c r="KZU991" s="34"/>
      <c r="LAB991" s="35"/>
      <c r="LAC991" s="34"/>
      <c r="LAJ991" s="35"/>
      <c r="LAK991" s="34"/>
      <c r="LAR991" s="35"/>
      <c r="LAS991" s="34"/>
      <c r="LAZ991" s="35"/>
      <c r="LBA991" s="34"/>
      <c r="LBH991" s="35"/>
      <c r="LBI991" s="34"/>
      <c r="LBP991" s="35"/>
      <c r="LBQ991" s="34"/>
      <c r="LBX991" s="35"/>
      <c r="LBY991" s="34"/>
      <c r="LCF991" s="35"/>
      <c r="LCG991" s="34"/>
      <c r="LCN991" s="35"/>
      <c r="LCO991" s="34"/>
      <c r="LCV991" s="35"/>
      <c r="LCW991" s="34"/>
      <c r="LDD991" s="35"/>
      <c r="LDE991" s="34"/>
      <c r="LDL991" s="35"/>
      <c r="LDM991" s="34"/>
      <c r="LDT991" s="35"/>
      <c r="LDU991" s="34"/>
      <c r="LEB991" s="35"/>
      <c r="LEC991" s="34"/>
      <c r="LEJ991" s="35"/>
      <c r="LEK991" s="34"/>
      <c r="LER991" s="35"/>
      <c r="LES991" s="34"/>
      <c r="LEZ991" s="35"/>
      <c r="LFA991" s="34"/>
      <c r="LFH991" s="35"/>
      <c r="LFI991" s="34"/>
      <c r="LFP991" s="35"/>
      <c r="LFQ991" s="34"/>
      <c r="LFX991" s="35"/>
      <c r="LFY991" s="34"/>
      <c r="LGF991" s="35"/>
      <c r="LGG991" s="34"/>
      <c r="LGN991" s="35"/>
      <c r="LGO991" s="34"/>
      <c r="LGV991" s="35"/>
      <c r="LGW991" s="34"/>
      <c r="LHD991" s="35"/>
      <c r="LHE991" s="34"/>
      <c r="LHL991" s="35"/>
      <c r="LHM991" s="34"/>
      <c r="LHT991" s="35"/>
      <c r="LHU991" s="34"/>
      <c r="LIB991" s="35"/>
      <c r="LIC991" s="34"/>
      <c r="LIJ991" s="35"/>
      <c r="LIK991" s="34"/>
      <c r="LIR991" s="35"/>
      <c r="LIS991" s="34"/>
      <c r="LIZ991" s="35"/>
      <c r="LJA991" s="34"/>
      <c r="LJH991" s="35"/>
      <c r="LJI991" s="34"/>
      <c r="LJP991" s="35"/>
      <c r="LJQ991" s="34"/>
      <c r="LJX991" s="35"/>
      <c r="LJY991" s="34"/>
      <c r="LKF991" s="35"/>
      <c r="LKG991" s="34"/>
      <c r="LKN991" s="35"/>
      <c r="LKO991" s="34"/>
      <c r="LKV991" s="35"/>
      <c r="LKW991" s="34"/>
      <c r="LLD991" s="35"/>
      <c r="LLE991" s="34"/>
      <c r="LLL991" s="35"/>
      <c r="LLM991" s="34"/>
      <c r="LLT991" s="35"/>
      <c r="LLU991" s="34"/>
      <c r="LMB991" s="35"/>
      <c r="LMC991" s="34"/>
      <c r="LMJ991" s="35"/>
      <c r="LMK991" s="34"/>
      <c r="LMR991" s="35"/>
      <c r="LMS991" s="34"/>
      <c r="LMZ991" s="35"/>
      <c r="LNA991" s="34"/>
      <c r="LNH991" s="35"/>
      <c r="LNI991" s="34"/>
      <c r="LNP991" s="35"/>
      <c r="LNQ991" s="34"/>
      <c r="LNX991" s="35"/>
      <c r="LNY991" s="34"/>
      <c r="LOF991" s="35"/>
      <c r="LOG991" s="34"/>
      <c r="LON991" s="35"/>
      <c r="LOO991" s="34"/>
      <c r="LOV991" s="35"/>
      <c r="LOW991" s="34"/>
      <c r="LPD991" s="35"/>
      <c r="LPE991" s="34"/>
      <c r="LPL991" s="35"/>
      <c r="LPM991" s="34"/>
      <c r="LPT991" s="35"/>
      <c r="LPU991" s="34"/>
      <c r="LQB991" s="35"/>
      <c r="LQC991" s="34"/>
      <c r="LQJ991" s="35"/>
      <c r="LQK991" s="34"/>
      <c r="LQR991" s="35"/>
      <c r="LQS991" s="34"/>
      <c r="LQZ991" s="35"/>
      <c r="LRA991" s="34"/>
      <c r="LRH991" s="35"/>
      <c r="LRI991" s="34"/>
      <c r="LRP991" s="35"/>
      <c r="LRQ991" s="34"/>
      <c r="LRX991" s="35"/>
      <c r="LRY991" s="34"/>
      <c r="LSF991" s="35"/>
      <c r="LSG991" s="34"/>
      <c r="LSN991" s="35"/>
      <c r="LSO991" s="34"/>
      <c r="LSV991" s="35"/>
      <c r="LSW991" s="34"/>
      <c r="LTD991" s="35"/>
      <c r="LTE991" s="34"/>
      <c r="LTL991" s="35"/>
      <c r="LTM991" s="34"/>
      <c r="LTT991" s="35"/>
      <c r="LTU991" s="34"/>
      <c r="LUB991" s="35"/>
      <c r="LUC991" s="34"/>
      <c r="LUJ991" s="35"/>
      <c r="LUK991" s="34"/>
      <c r="LUR991" s="35"/>
      <c r="LUS991" s="34"/>
      <c r="LUZ991" s="35"/>
      <c r="LVA991" s="34"/>
      <c r="LVH991" s="35"/>
      <c r="LVI991" s="34"/>
      <c r="LVP991" s="35"/>
      <c r="LVQ991" s="34"/>
      <c r="LVX991" s="35"/>
      <c r="LVY991" s="34"/>
      <c r="LWF991" s="35"/>
      <c r="LWG991" s="34"/>
      <c r="LWN991" s="35"/>
      <c r="LWO991" s="34"/>
      <c r="LWV991" s="35"/>
      <c r="LWW991" s="34"/>
      <c r="LXD991" s="35"/>
      <c r="LXE991" s="34"/>
      <c r="LXL991" s="35"/>
      <c r="LXM991" s="34"/>
      <c r="LXT991" s="35"/>
      <c r="LXU991" s="34"/>
      <c r="LYB991" s="35"/>
      <c r="LYC991" s="34"/>
      <c r="LYJ991" s="35"/>
      <c r="LYK991" s="34"/>
      <c r="LYR991" s="35"/>
      <c r="LYS991" s="34"/>
      <c r="LYZ991" s="35"/>
      <c r="LZA991" s="34"/>
      <c r="LZH991" s="35"/>
      <c r="LZI991" s="34"/>
      <c r="LZP991" s="35"/>
      <c r="LZQ991" s="34"/>
      <c r="LZX991" s="35"/>
      <c r="LZY991" s="34"/>
      <c r="MAF991" s="35"/>
      <c r="MAG991" s="34"/>
      <c r="MAN991" s="35"/>
      <c r="MAO991" s="34"/>
      <c r="MAV991" s="35"/>
      <c r="MAW991" s="34"/>
      <c r="MBD991" s="35"/>
      <c r="MBE991" s="34"/>
      <c r="MBL991" s="35"/>
      <c r="MBM991" s="34"/>
      <c r="MBT991" s="35"/>
      <c r="MBU991" s="34"/>
      <c r="MCB991" s="35"/>
      <c r="MCC991" s="34"/>
      <c r="MCJ991" s="35"/>
      <c r="MCK991" s="34"/>
      <c r="MCR991" s="35"/>
      <c r="MCS991" s="34"/>
      <c r="MCZ991" s="35"/>
      <c r="MDA991" s="34"/>
      <c r="MDH991" s="35"/>
      <c r="MDI991" s="34"/>
      <c r="MDP991" s="35"/>
      <c r="MDQ991" s="34"/>
      <c r="MDX991" s="35"/>
      <c r="MDY991" s="34"/>
      <c r="MEF991" s="35"/>
      <c r="MEG991" s="34"/>
      <c r="MEN991" s="35"/>
      <c r="MEO991" s="34"/>
      <c r="MEV991" s="35"/>
      <c r="MEW991" s="34"/>
      <c r="MFD991" s="35"/>
      <c r="MFE991" s="34"/>
      <c r="MFL991" s="35"/>
      <c r="MFM991" s="34"/>
      <c r="MFT991" s="35"/>
      <c r="MFU991" s="34"/>
      <c r="MGB991" s="35"/>
      <c r="MGC991" s="34"/>
      <c r="MGJ991" s="35"/>
      <c r="MGK991" s="34"/>
      <c r="MGR991" s="35"/>
      <c r="MGS991" s="34"/>
      <c r="MGZ991" s="35"/>
      <c r="MHA991" s="34"/>
      <c r="MHH991" s="35"/>
      <c r="MHI991" s="34"/>
      <c r="MHP991" s="35"/>
      <c r="MHQ991" s="34"/>
      <c r="MHX991" s="35"/>
      <c r="MHY991" s="34"/>
      <c r="MIF991" s="35"/>
      <c r="MIG991" s="34"/>
      <c r="MIN991" s="35"/>
      <c r="MIO991" s="34"/>
      <c r="MIV991" s="35"/>
      <c r="MIW991" s="34"/>
      <c r="MJD991" s="35"/>
      <c r="MJE991" s="34"/>
      <c r="MJL991" s="35"/>
      <c r="MJM991" s="34"/>
      <c r="MJT991" s="35"/>
      <c r="MJU991" s="34"/>
      <c r="MKB991" s="35"/>
      <c r="MKC991" s="34"/>
      <c r="MKJ991" s="35"/>
      <c r="MKK991" s="34"/>
      <c r="MKR991" s="35"/>
      <c r="MKS991" s="34"/>
      <c r="MKZ991" s="35"/>
      <c r="MLA991" s="34"/>
      <c r="MLH991" s="35"/>
      <c r="MLI991" s="34"/>
      <c r="MLP991" s="35"/>
      <c r="MLQ991" s="34"/>
      <c r="MLX991" s="35"/>
      <c r="MLY991" s="34"/>
      <c r="MMF991" s="35"/>
      <c r="MMG991" s="34"/>
      <c r="MMN991" s="35"/>
      <c r="MMO991" s="34"/>
      <c r="MMV991" s="35"/>
      <c r="MMW991" s="34"/>
      <c r="MND991" s="35"/>
      <c r="MNE991" s="34"/>
      <c r="MNL991" s="35"/>
      <c r="MNM991" s="34"/>
      <c r="MNT991" s="35"/>
      <c r="MNU991" s="34"/>
      <c r="MOB991" s="35"/>
      <c r="MOC991" s="34"/>
      <c r="MOJ991" s="35"/>
      <c r="MOK991" s="34"/>
      <c r="MOR991" s="35"/>
      <c r="MOS991" s="34"/>
      <c r="MOZ991" s="35"/>
      <c r="MPA991" s="34"/>
      <c r="MPH991" s="35"/>
      <c r="MPI991" s="34"/>
      <c r="MPP991" s="35"/>
      <c r="MPQ991" s="34"/>
      <c r="MPX991" s="35"/>
      <c r="MPY991" s="34"/>
      <c r="MQF991" s="35"/>
      <c r="MQG991" s="34"/>
      <c r="MQN991" s="35"/>
      <c r="MQO991" s="34"/>
      <c r="MQV991" s="35"/>
      <c r="MQW991" s="34"/>
      <c r="MRD991" s="35"/>
      <c r="MRE991" s="34"/>
      <c r="MRL991" s="35"/>
      <c r="MRM991" s="34"/>
      <c r="MRT991" s="35"/>
      <c r="MRU991" s="34"/>
      <c r="MSB991" s="35"/>
      <c r="MSC991" s="34"/>
      <c r="MSJ991" s="35"/>
      <c r="MSK991" s="34"/>
      <c r="MSR991" s="35"/>
      <c r="MSS991" s="34"/>
      <c r="MSZ991" s="35"/>
      <c r="MTA991" s="34"/>
      <c r="MTH991" s="35"/>
      <c r="MTI991" s="34"/>
      <c r="MTP991" s="35"/>
      <c r="MTQ991" s="34"/>
      <c r="MTX991" s="35"/>
      <c r="MTY991" s="34"/>
      <c r="MUF991" s="35"/>
      <c r="MUG991" s="34"/>
      <c r="MUN991" s="35"/>
      <c r="MUO991" s="34"/>
      <c r="MUV991" s="35"/>
      <c r="MUW991" s="34"/>
      <c r="MVD991" s="35"/>
      <c r="MVE991" s="34"/>
      <c r="MVL991" s="35"/>
      <c r="MVM991" s="34"/>
      <c r="MVT991" s="35"/>
      <c r="MVU991" s="34"/>
      <c r="MWB991" s="35"/>
      <c r="MWC991" s="34"/>
      <c r="MWJ991" s="35"/>
      <c r="MWK991" s="34"/>
      <c r="MWR991" s="35"/>
      <c r="MWS991" s="34"/>
      <c r="MWZ991" s="35"/>
      <c r="MXA991" s="34"/>
      <c r="MXH991" s="35"/>
      <c r="MXI991" s="34"/>
      <c r="MXP991" s="35"/>
      <c r="MXQ991" s="34"/>
      <c r="MXX991" s="35"/>
      <c r="MXY991" s="34"/>
      <c r="MYF991" s="35"/>
      <c r="MYG991" s="34"/>
      <c r="MYN991" s="35"/>
      <c r="MYO991" s="34"/>
      <c r="MYV991" s="35"/>
      <c r="MYW991" s="34"/>
      <c r="MZD991" s="35"/>
      <c r="MZE991" s="34"/>
      <c r="MZL991" s="35"/>
      <c r="MZM991" s="34"/>
      <c r="MZT991" s="35"/>
      <c r="MZU991" s="34"/>
      <c r="NAB991" s="35"/>
      <c r="NAC991" s="34"/>
      <c r="NAJ991" s="35"/>
      <c r="NAK991" s="34"/>
      <c r="NAR991" s="35"/>
      <c r="NAS991" s="34"/>
      <c r="NAZ991" s="35"/>
      <c r="NBA991" s="34"/>
      <c r="NBH991" s="35"/>
      <c r="NBI991" s="34"/>
      <c r="NBP991" s="35"/>
      <c r="NBQ991" s="34"/>
      <c r="NBX991" s="35"/>
      <c r="NBY991" s="34"/>
      <c r="NCF991" s="35"/>
      <c r="NCG991" s="34"/>
      <c r="NCN991" s="35"/>
      <c r="NCO991" s="34"/>
      <c r="NCV991" s="35"/>
      <c r="NCW991" s="34"/>
      <c r="NDD991" s="35"/>
      <c r="NDE991" s="34"/>
      <c r="NDL991" s="35"/>
      <c r="NDM991" s="34"/>
      <c r="NDT991" s="35"/>
      <c r="NDU991" s="34"/>
      <c r="NEB991" s="35"/>
      <c r="NEC991" s="34"/>
      <c r="NEJ991" s="35"/>
      <c r="NEK991" s="34"/>
      <c r="NER991" s="35"/>
      <c r="NES991" s="34"/>
      <c r="NEZ991" s="35"/>
      <c r="NFA991" s="34"/>
      <c r="NFH991" s="35"/>
      <c r="NFI991" s="34"/>
      <c r="NFP991" s="35"/>
      <c r="NFQ991" s="34"/>
      <c r="NFX991" s="35"/>
      <c r="NFY991" s="34"/>
      <c r="NGF991" s="35"/>
      <c r="NGG991" s="34"/>
      <c r="NGN991" s="35"/>
      <c r="NGO991" s="34"/>
      <c r="NGV991" s="35"/>
      <c r="NGW991" s="34"/>
      <c r="NHD991" s="35"/>
      <c r="NHE991" s="34"/>
      <c r="NHL991" s="35"/>
      <c r="NHM991" s="34"/>
      <c r="NHT991" s="35"/>
      <c r="NHU991" s="34"/>
      <c r="NIB991" s="35"/>
      <c r="NIC991" s="34"/>
      <c r="NIJ991" s="35"/>
      <c r="NIK991" s="34"/>
      <c r="NIR991" s="35"/>
      <c r="NIS991" s="34"/>
      <c r="NIZ991" s="35"/>
      <c r="NJA991" s="34"/>
      <c r="NJH991" s="35"/>
      <c r="NJI991" s="34"/>
      <c r="NJP991" s="35"/>
      <c r="NJQ991" s="34"/>
      <c r="NJX991" s="35"/>
      <c r="NJY991" s="34"/>
      <c r="NKF991" s="35"/>
      <c r="NKG991" s="34"/>
      <c r="NKN991" s="35"/>
      <c r="NKO991" s="34"/>
      <c r="NKV991" s="35"/>
      <c r="NKW991" s="34"/>
      <c r="NLD991" s="35"/>
      <c r="NLE991" s="34"/>
      <c r="NLL991" s="35"/>
      <c r="NLM991" s="34"/>
      <c r="NLT991" s="35"/>
      <c r="NLU991" s="34"/>
      <c r="NMB991" s="35"/>
      <c r="NMC991" s="34"/>
      <c r="NMJ991" s="35"/>
      <c r="NMK991" s="34"/>
      <c r="NMR991" s="35"/>
      <c r="NMS991" s="34"/>
      <c r="NMZ991" s="35"/>
      <c r="NNA991" s="34"/>
      <c r="NNH991" s="35"/>
      <c r="NNI991" s="34"/>
      <c r="NNP991" s="35"/>
      <c r="NNQ991" s="34"/>
      <c r="NNX991" s="35"/>
      <c r="NNY991" s="34"/>
      <c r="NOF991" s="35"/>
      <c r="NOG991" s="34"/>
      <c r="NON991" s="35"/>
      <c r="NOO991" s="34"/>
      <c r="NOV991" s="35"/>
      <c r="NOW991" s="34"/>
      <c r="NPD991" s="35"/>
      <c r="NPE991" s="34"/>
      <c r="NPL991" s="35"/>
      <c r="NPM991" s="34"/>
      <c r="NPT991" s="35"/>
      <c r="NPU991" s="34"/>
      <c r="NQB991" s="35"/>
      <c r="NQC991" s="34"/>
      <c r="NQJ991" s="35"/>
      <c r="NQK991" s="34"/>
      <c r="NQR991" s="35"/>
      <c r="NQS991" s="34"/>
      <c r="NQZ991" s="35"/>
      <c r="NRA991" s="34"/>
      <c r="NRH991" s="35"/>
      <c r="NRI991" s="34"/>
      <c r="NRP991" s="35"/>
      <c r="NRQ991" s="34"/>
      <c r="NRX991" s="35"/>
      <c r="NRY991" s="34"/>
      <c r="NSF991" s="35"/>
      <c r="NSG991" s="34"/>
      <c r="NSN991" s="35"/>
      <c r="NSO991" s="34"/>
      <c r="NSV991" s="35"/>
      <c r="NSW991" s="34"/>
      <c r="NTD991" s="35"/>
      <c r="NTE991" s="34"/>
      <c r="NTL991" s="35"/>
      <c r="NTM991" s="34"/>
      <c r="NTT991" s="35"/>
      <c r="NTU991" s="34"/>
      <c r="NUB991" s="35"/>
      <c r="NUC991" s="34"/>
      <c r="NUJ991" s="35"/>
      <c r="NUK991" s="34"/>
      <c r="NUR991" s="35"/>
      <c r="NUS991" s="34"/>
      <c r="NUZ991" s="35"/>
      <c r="NVA991" s="34"/>
      <c r="NVH991" s="35"/>
      <c r="NVI991" s="34"/>
      <c r="NVP991" s="35"/>
      <c r="NVQ991" s="34"/>
      <c r="NVX991" s="35"/>
      <c r="NVY991" s="34"/>
      <c r="NWF991" s="35"/>
      <c r="NWG991" s="34"/>
      <c r="NWN991" s="35"/>
      <c r="NWO991" s="34"/>
      <c r="NWV991" s="35"/>
      <c r="NWW991" s="34"/>
      <c r="NXD991" s="35"/>
      <c r="NXE991" s="34"/>
      <c r="NXL991" s="35"/>
      <c r="NXM991" s="34"/>
      <c r="NXT991" s="35"/>
      <c r="NXU991" s="34"/>
      <c r="NYB991" s="35"/>
      <c r="NYC991" s="34"/>
      <c r="NYJ991" s="35"/>
      <c r="NYK991" s="34"/>
      <c r="NYR991" s="35"/>
      <c r="NYS991" s="34"/>
      <c r="NYZ991" s="35"/>
      <c r="NZA991" s="34"/>
      <c r="NZH991" s="35"/>
      <c r="NZI991" s="34"/>
      <c r="NZP991" s="35"/>
      <c r="NZQ991" s="34"/>
      <c r="NZX991" s="35"/>
      <c r="NZY991" s="34"/>
      <c r="OAF991" s="35"/>
      <c r="OAG991" s="34"/>
      <c r="OAN991" s="35"/>
      <c r="OAO991" s="34"/>
      <c r="OAV991" s="35"/>
      <c r="OAW991" s="34"/>
      <c r="OBD991" s="35"/>
      <c r="OBE991" s="34"/>
      <c r="OBL991" s="35"/>
      <c r="OBM991" s="34"/>
      <c r="OBT991" s="35"/>
      <c r="OBU991" s="34"/>
      <c r="OCB991" s="35"/>
      <c r="OCC991" s="34"/>
      <c r="OCJ991" s="35"/>
      <c r="OCK991" s="34"/>
      <c r="OCR991" s="35"/>
      <c r="OCS991" s="34"/>
      <c r="OCZ991" s="35"/>
      <c r="ODA991" s="34"/>
      <c r="ODH991" s="35"/>
      <c r="ODI991" s="34"/>
      <c r="ODP991" s="35"/>
      <c r="ODQ991" s="34"/>
      <c r="ODX991" s="35"/>
      <c r="ODY991" s="34"/>
      <c r="OEF991" s="35"/>
      <c r="OEG991" s="34"/>
      <c r="OEN991" s="35"/>
      <c r="OEO991" s="34"/>
      <c r="OEV991" s="35"/>
      <c r="OEW991" s="34"/>
      <c r="OFD991" s="35"/>
      <c r="OFE991" s="34"/>
      <c r="OFL991" s="35"/>
      <c r="OFM991" s="34"/>
      <c r="OFT991" s="35"/>
      <c r="OFU991" s="34"/>
      <c r="OGB991" s="35"/>
      <c r="OGC991" s="34"/>
      <c r="OGJ991" s="35"/>
      <c r="OGK991" s="34"/>
      <c r="OGR991" s="35"/>
      <c r="OGS991" s="34"/>
      <c r="OGZ991" s="35"/>
      <c r="OHA991" s="34"/>
      <c r="OHH991" s="35"/>
      <c r="OHI991" s="34"/>
      <c r="OHP991" s="35"/>
      <c r="OHQ991" s="34"/>
      <c r="OHX991" s="35"/>
      <c r="OHY991" s="34"/>
      <c r="OIF991" s="35"/>
      <c r="OIG991" s="34"/>
      <c r="OIN991" s="35"/>
      <c r="OIO991" s="34"/>
      <c r="OIV991" s="35"/>
      <c r="OIW991" s="34"/>
      <c r="OJD991" s="35"/>
      <c r="OJE991" s="34"/>
      <c r="OJL991" s="35"/>
      <c r="OJM991" s="34"/>
      <c r="OJT991" s="35"/>
      <c r="OJU991" s="34"/>
      <c r="OKB991" s="35"/>
      <c r="OKC991" s="34"/>
      <c r="OKJ991" s="35"/>
      <c r="OKK991" s="34"/>
      <c r="OKR991" s="35"/>
      <c r="OKS991" s="34"/>
      <c r="OKZ991" s="35"/>
      <c r="OLA991" s="34"/>
      <c r="OLH991" s="35"/>
      <c r="OLI991" s="34"/>
      <c r="OLP991" s="35"/>
      <c r="OLQ991" s="34"/>
      <c r="OLX991" s="35"/>
      <c r="OLY991" s="34"/>
      <c r="OMF991" s="35"/>
      <c r="OMG991" s="34"/>
      <c r="OMN991" s="35"/>
      <c r="OMO991" s="34"/>
      <c r="OMV991" s="35"/>
      <c r="OMW991" s="34"/>
      <c r="OND991" s="35"/>
      <c r="ONE991" s="34"/>
      <c r="ONL991" s="35"/>
      <c r="ONM991" s="34"/>
      <c r="ONT991" s="35"/>
      <c r="ONU991" s="34"/>
      <c r="OOB991" s="35"/>
      <c r="OOC991" s="34"/>
      <c r="OOJ991" s="35"/>
      <c r="OOK991" s="34"/>
      <c r="OOR991" s="35"/>
      <c r="OOS991" s="34"/>
      <c r="OOZ991" s="35"/>
      <c r="OPA991" s="34"/>
      <c r="OPH991" s="35"/>
      <c r="OPI991" s="34"/>
      <c r="OPP991" s="35"/>
      <c r="OPQ991" s="34"/>
      <c r="OPX991" s="35"/>
      <c r="OPY991" s="34"/>
      <c r="OQF991" s="35"/>
      <c r="OQG991" s="34"/>
      <c r="OQN991" s="35"/>
      <c r="OQO991" s="34"/>
      <c r="OQV991" s="35"/>
      <c r="OQW991" s="34"/>
      <c r="ORD991" s="35"/>
      <c r="ORE991" s="34"/>
      <c r="ORL991" s="35"/>
      <c r="ORM991" s="34"/>
      <c r="ORT991" s="35"/>
      <c r="ORU991" s="34"/>
      <c r="OSB991" s="35"/>
      <c r="OSC991" s="34"/>
      <c r="OSJ991" s="35"/>
      <c r="OSK991" s="34"/>
      <c r="OSR991" s="35"/>
      <c r="OSS991" s="34"/>
      <c r="OSZ991" s="35"/>
      <c r="OTA991" s="34"/>
      <c r="OTH991" s="35"/>
      <c r="OTI991" s="34"/>
      <c r="OTP991" s="35"/>
      <c r="OTQ991" s="34"/>
      <c r="OTX991" s="35"/>
      <c r="OTY991" s="34"/>
      <c r="OUF991" s="35"/>
      <c r="OUG991" s="34"/>
      <c r="OUN991" s="35"/>
      <c r="OUO991" s="34"/>
      <c r="OUV991" s="35"/>
      <c r="OUW991" s="34"/>
      <c r="OVD991" s="35"/>
      <c r="OVE991" s="34"/>
      <c r="OVL991" s="35"/>
      <c r="OVM991" s="34"/>
      <c r="OVT991" s="35"/>
      <c r="OVU991" s="34"/>
      <c r="OWB991" s="35"/>
      <c r="OWC991" s="34"/>
      <c r="OWJ991" s="35"/>
      <c r="OWK991" s="34"/>
      <c r="OWR991" s="35"/>
      <c r="OWS991" s="34"/>
      <c r="OWZ991" s="35"/>
      <c r="OXA991" s="34"/>
      <c r="OXH991" s="35"/>
      <c r="OXI991" s="34"/>
      <c r="OXP991" s="35"/>
      <c r="OXQ991" s="34"/>
      <c r="OXX991" s="35"/>
      <c r="OXY991" s="34"/>
      <c r="OYF991" s="35"/>
      <c r="OYG991" s="34"/>
      <c r="OYN991" s="35"/>
      <c r="OYO991" s="34"/>
      <c r="OYV991" s="35"/>
      <c r="OYW991" s="34"/>
      <c r="OZD991" s="35"/>
      <c r="OZE991" s="34"/>
      <c r="OZL991" s="35"/>
      <c r="OZM991" s="34"/>
      <c r="OZT991" s="35"/>
      <c r="OZU991" s="34"/>
      <c r="PAB991" s="35"/>
      <c r="PAC991" s="34"/>
      <c r="PAJ991" s="35"/>
      <c r="PAK991" s="34"/>
      <c r="PAR991" s="35"/>
      <c r="PAS991" s="34"/>
      <c r="PAZ991" s="35"/>
      <c r="PBA991" s="34"/>
      <c r="PBH991" s="35"/>
      <c r="PBI991" s="34"/>
      <c r="PBP991" s="35"/>
      <c r="PBQ991" s="34"/>
      <c r="PBX991" s="35"/>
      <c r="PBY991" s="34"/>
      <c r="PCF991" s="35"/>
      <c r="PCG991" s="34"/>
      <c r="PCN991" s="35"/>
      <c r="PCO991" s="34"/>
      <c r="PCV991" s="35"/>
      <c r="PCW991" s="34"/>
      <c r="PDD991" s="35"/>
      <c r="PDE991" s="34"/>
      <c r="PDL991" s="35"/>
      <c r="PDM991" s="34"/>
      <c r="PDT991" s="35"/>
      <c r="PDU991" s="34"/>
      <c r="PEB991" s="35"/>
      <c r="PEC991" s="34"/>
      <c r="PEJ991" s="35"/>
      <c r="PEK991" s="34"/>
      <c r="PER991" s="35"/>
      <c r="PES991" s="34"/>
      <c r="PEZ991" s="35"/>
      <c r="PFA991" s="34"/>
      <c r="PFH991" s="35"/>
      <c r="PFI991" s="34"/>
      <c r="PFP991" s="35"/>
      <c r="PFQ991" s="34"/>
      <c r="PFX991" s="35"/>
      <c r="PFY991" s="34"/>
      <c r="PGF991" s="35"/>
      <c r="PGG991" s="34"/>
      <c r="PGN991" s="35"/>
      <c r="PGO991" s="34"/>
      <c r="PGV991" s="35"/>
      <c r="PGW991" s="34"/>
      <c r="PHD991" s="35"/>
      <c r="PHE991" s="34"/>
      <c r="PHL991" s="35"/>
      <c r="PHM991" s="34"/>
      <c r="PHT991" s="35"/>
      <c r="PHU991" s="34"/>
      <c r="PIB991" s="35"/>
      <c r="PIC991" s="34"/>
      <c r="PIJ991" s="35"/>
      <c r="PIK991" s="34"/>
      <c r="PIR991" s="35"/>
      <c r="PIS991" s="34"/>
      <c r="PIZ991" s="35"/>
      <c r="PJA991" s="34"/>
      <c r="PJH991" s="35"/>
      <c r="PJI991" s="34"/>
      <c r="PJP991" s="35"/>
      <c r="PJQ991" s="34"/>
      <c r="PJX991" s="35"/>
      <c r="PJY991" s="34"/>
      <c r="PKF991" s="35"/>
      <c r="PKG991" s="34"/>
      <c r="PKN991" s="35"/>
      <c r="PKO991" s="34"/>
      <c r="PKV991" s="35"/>
      <c r="PKW991" s="34"/>
      <c r="PLD991" s="35"/>
      <c r="PLE991" s="34"/>
      <c r="PLL991" s="35"/>
      <c r="PLM991" s="34"/>
      <c r="PLT991" s="35"/>
      <c r="PLU991" s="34"/>
      <c r="PMB991" s="35"/>
      <c r="PMC991" s="34"/>
      <c r="PMJ991" s="35"/>
      <c r="PMK991" s="34"/>
      <c r="PMR991" s="35"/>
      <c r="PMS991" s="34"/>
      <c r="PMZ991" s="35"/>
      <c r="PNA991" s="34"/>
      <c r="PNH991" s="35"/>
      <c r="PNI991" s="34"/>
      <c r="PNP991" s="35"/>
      <c r="PNQ991" s="34"/>
      <c r="PNX991" s="35"/>
      <c r="PNY991" s="34"/>
      <c r="POF991" s="35"/>
      <c r="POG991" s="34"/>
      <c r="PON991" s="35"/>
      <c r="POO991" s="34"/>
      <c r="POV991" s="35"/>
      <c r="POW991" s="34"/>
      <c r="PPD991" s="35"/>
      <c r="PPE991" s="34"/>
      <c r="PPL991" s="35"/>
      <c r="PPM991" s="34"/>
      <c r="PPT991" s="35"/>
      <c r="PPU991" s="34"/>
      <c r="PQB991" s="35"/>
      <c r="PQC991" s="34"/>
      <c r="PQJ991" s="35"/>
      <c r="PQK991" s="34"/>
      <c r="PQR991" s="35"/>
      <c r="PQS991" s="34"/>
      <c r="PQZ991" s="35"/>
      <c r="PRA991" s="34"/>
      <c r="PRH991" s="35"/>
      <c r="PRI991" s="34"/>
      <c r="PRP991" s="35"/>
      <c r="PRQ991" s="34"/>
      <c r="PRX991" s="35"/>
      <c r="PRY991" s="34"/>
      <c r="PSF991" s="35"/>
      <c r="PSG991" s="34"/>
      <c r="PSN991" s="35"/>
      <c r="PSO991" s="34"/>
      <c r="PSV991" s="35"/>
      <c r="PSW991" s="34"/>
      <c r="PTD991" s="35"/>
      <c r="PTE991" s="34"/>
      <c r="PTL991" s="35"/>
      <c r="PTM991" s="34"/>
      <c r="PTT991" s="35"/>
      <c r="PTU991" s="34"/>
      <c r="PUB991" s="35"/>
      <c r="PUC991" s="34"/>
      <c r="PUJ991" s="35"/>
      <c r="PUK991" s="34"/>
      <c r="PUR991" s="35"/>
      <c r="PUS991" s="34"/>
      <c r="PUZ991" s="35"/>
      <c r="PVA991" s="34"/>
      <c r="PVH991" s="35"/>
      <c r="PVI991" s="34"/>
      <c r="PVP991" s="35"/>
      <c r="PVQ991" s="34"/>
      <c r="PVX991" s="35"/>
      <c r="PVY991" s="34"/>
      <c r="PWF991" s="35"/>
      <c r="PWG991" s="34"/>
      <c r="PWN991" s="35"/>
      <c r="PWO991" s="34"/>
      <c r="PWV991" s="35"/>
      <c r="PWW991" s="34"/>
      <c r="PXD991" s="35"/>
      <c r="PXE991" s="34"/>
      <c r="PXL991" s="35"/>
      <c r="PXM991" s="34"/>
      <c r="PXT991" s="35"/>
      <c r="PXU991" s="34"/>
      <c r="PYB991" s="35"/>
      <c r="PYC991" s="34"/>
      <c r="PYJ991" s="35"/>
      <c r="PYK991" s="34"/>
      <c r="PYR991" s="35"/>
      <c r="PYS991" s="34"/>
      <c r="PYZ991" s="35"/>
      <c r="PZA991" s="34"/>
      <c r="PZH991" s="35"/>
      <c r="PZI991" s="34"/>
      <c r="PZP991" s="35"/>
      <c r="PZQ991" s="34"/>
      <c r="PZX991" s="35"/>
      <c r="PZY991" s="34"/>
      <c r="QAF991" s="35"/>
      <c r="QAG991" s="34"/>
      <c r="QAN991" s="35"/>
      <c r="QAO991" s="34"/>
      <c r="QAV991" s="35"/>
      <c r="QAW991" s="34"/>
      <c r="QBD991" s="35"/>
      <c r="QBE991" s="34"/>
      <c r="QBL991" s="35"/>
      <c r="QBM991" s="34"/>
      <c r="QBT991" s="35"/>
      <c r="QBU991" s="34"/>
      <c r="QCB991" s="35"/>
      <c r="QCC991" s="34"/>
      <c r="QCJ991" s="35"/>
      <c r="QCK991" s="34"/>
      <c r="QCR991" s="35"/>
      <c r="QCS991" s="34"/>
      <c r="QCZ991" s="35"/>
      <c r="QDA991" s="34"/>
      <c r="QDH991" s="35"/>
      <c r="QDI991" s="34"/>
      <c r="QDP991" s="35"/>
      <c r="QDQ991" s="34"/>
      <c r="QDX991" s="35"/>
      <c r="QDY991" s="34"/>
      <c r="QEF991" s="35"/>
      <c r="QEG991" s="34"/>
      <c r="QEN991" s="35"/>
      <c r="QEO991" s="34"/>
      <c r="QEV991" s="35"/>
      <c r="QEW991" s="34"/>
      <c r="QFD991" s="35"/>
      <c r="QFE991" s="34"/>
      <c r="QFL991" s="35"/>
      <c r="QFM991" s="34"/>
      <c r="QFT991" s="35"/>
      <c r="QFU991" s="34"/>
      <c r="QGB991" s="35"/>
      <c r="QGC991" s="34"/>
      <c r="QGJ991" s="35"/>
      <c r="QGK991" s="34"/>
      <c r="QGR991" s="35"/>
      <c r="QGS991" s="34"/>
      <c r="QGZ991" s="35"/>
      <c r="QHA991" s="34"/>
      <c r="QHH991" s="35"/>
      <c r="QHI991" s="34"/>
      <c r="QHP991" s="35"/>
      <c r="QHQ991" s="34"/>
      <c r="QHX991" s="35"/>
      <c r="QHY991" s="34"/>
      <c r="QIF991" s="35"/>
      <c r="QIG991" s="34"/>
      <c r="QIN991" s="35"/>
      <c r="QIO991" s="34"/>
      <c r="QIV991" s="35"/>
      <c r="QIW991" s="34"/>
      <c r="QJD991" s="35"/>
      <c r="QJE991" s="34"/>
      <c r="QJL991" s="35"/>
      <c r="QJM991" s="34"/>
      <c r="QJT991" s="35"/>
      <c r="QJU991" s="34"/>
      <c r="QKB991" s="35"/>
      <c r="QKC991" s="34"/>
      <c r="QKJ991" s="35"/>
      <c r="QKK991" s="34"/>
      <c r="QKR991" s="35"/>
      <c r="QKS991" s="34"/>
      <c r="QKZ991" s="35"/>
      <c r="QLA991" s="34"/>
      <c r="QLH991" s="35"/>
      <c r="QLI991" s="34"/>
      <c r="QLP991" s="35"/>
      <c r="QLQ991" s="34"/>
      <c r="QLX991" s="35"/>
      <c r="QLY991" s="34"/>
      <c r="QMF991" s="35"/>
      <c r="QMG991" s="34"/>
      <c r="QMN991" s="35"/>
      <c r="QMO991" s="34"/>
      <c r="QMV991" s="35"/>
      <c r="QMW991" s="34"/>
      <c r="QND991" s="35"/>
      <c r="QNE991" s="34"/>
      <c r="QNL991" s="35"/>
      <c r="QNM991" s="34"/>
      <c r="QNT991" s="35"/>
      <c r="QNU991" s="34"/>
      <c r="QOB991" s="35"/>
      <c r="QOC991" s="34"/>
      <c r="QOJ991" s="35"/>
      <c r="QOK991" s="34"/>
      <c r="QOR991" s="35"/>
      <c r="QOS991" s="34"/>
      <c r="QOZ991" s="35"/>
      <c r="QPA991" s="34"/>
      <c r="QPH991" s="35"/>
      <c r="QPI991" s="34"/>
      <c r="QPP991" s="35"/>
      <c r="QPQ991" s="34"/>
      <c r="QPX991" s="35"/>
      <c r="QPY991" s="34"/>
      <c r="QQF991" s="35"/>
      <c r="QQG991" s="34"/>
      <c r="QQN991" s="35"/>
      <c r="QQO991" s="34"/>
      <c r="QQV991" s="35"/>
      <c r="QQW991" s="34"/>
      <c r="QRD991" s="35"/>
      <c r="QRE991" s="34"/>
      <c r="QRL991" s="35"/>
      <c r="QRM991" s="34"/>
      <c r="QRT991" s="35"/>
      <c r="QRU991" s="34"/>
      <c r="QSB991" s="35"/>
      <c r="QSC991" s="34"/>
      <c r="QSJ991" s="35"/>
      <c r="QSK991" s="34"/>
      <c r="QSR991" s="35"/>
      <c r="QSS991" s="34"/>
      <c r="QSZ991" s="35"/>
      <c r="QTA991" s="34"/>
      <c r="QTH991" s="35"/>
      <c r="QTI991" s="34"/>
      <c r="QTP991" s="35"/>
      <c r="QTQ991" s="34"/>
      <c r="QTX991" s="35"/>
      <c r="QTY991" s="34"/>
      <c r="QUF991" s="35"/>
      <c r="QUG991" s="34"/>
      <c r="QUN991" s="35"/>
      <c r="QUO991" s="34"/>
      <c r="QUV991" s="35"/>
      <c r="QUW991" s="34"/>
      <c r="QVD991" s="35"/>
      <c r="QVE991" s="34"/>
      <c r="QVL991" s="35"/>
      <c r="QVM991" s="34"/>
      <c r="QVT991" s="35"/>
      <c r="QVU991" s="34"/>
      <c r="QWB991" s="35"/>
      <c r="QWC991" s="34"/>
      <c r="QWJ991" s="35"/>
      <c r="QWK991" s="34"/>
      <c r="QWR991" s="35"/>
      <c r="QWS991" s="34"/>
      <c r="QWZ991" s="35"/>
      <c r="QXA991" s="34"/>
      <c r="QXH991" s="35"/>
      <c r="QXI991" s="34"/>
      <c r="QXP991" s="35"/>
      <c r="QXQ991" s="34"/>
      <c r="QXX991" s="35"/>
      <c r="QXY991" s="34"/>
      <c r="QYF991" s="35"/>
      <c r="QYG991" s="34"/>
      <c r="QYN991" s="35"/>
      <c r="QYO991" s="34"/>
      <c r="QYV991" s="35"/>
      <c r="QYW991" s="34"/>
      <c r="QZD991" s="35"/>
      <c r="QZE991" s="34"/>
      <c r="QZL991" s="35"/>
      <c r="QZM991" s="34"/>
      <c r="QZT991" s="35"/>
      <c r="QZU991" s="34"/>
      <c r="RAB991" s="35"/>
      <c r="RAC991" s="34"/>
      <c r="RAJ991" s="35"/>
      <c r="RAK991" s="34"/>
      <c r="RAR991" s="35"/>
      <c r="RAS991" s="34"/>
      <c r="RAZ991" s="35"/>
      <c r="RBA991" s="34"/>
      <c r="RBH991" s="35"/>
      <c r="RBI991" s="34"/>
      <c r="RBP991" s="35"/>
      <c r="RBQ991" s="34"/>
      <c r="RBX991" s="35"/>
      <c r="RBY991" s="34"/>
      <c r="RCF991" s="35"/>
      <c r="RCG991" s="34"/>
      <c r="RCN991" s="35"/>
      <c r="RCO991" s="34"/>
      <c r="RCV991" s="35"/>
      <c r="RCW991" s="34"/>
      <c r="RDD991" s="35"/>
      <c r="RDE991" s="34"/>
      <c r="RDL991" s="35"/>
      <c r="RDM991" s="34"/>
      <c r="RDT991" s="35"/>
      <c r="RDU991" s="34"/>
      <c r="REB991" s="35"/>
      <c r="REC991" s="34"/>
      <c r="REJ991" s="35"/>
      <c r="REK991" s="34"/>
      <c r="RER991" s="35"/>
      <c r="RES991" s="34"/>
      <c r="REZ991" s="35"/>
      <c r="RFA991" s="34"/>
      <c r="RFH991" s="35"/>
      <c r="RFI991" s="34"/>
      <c r="RFP991" s="35"/>
      <c r="RFQ991" s="34"/>
      <c r="RFX991" s="35"/>
      <c r="RFY991" s="34"/>
      <c r="RGF991" s="35"/>
      <c r="RGG991" s="34"/>
      <c r="RGN991" s="35"/>
      <c r="RGO991" s="34"/>
      <c r="RGV991" s="35"/>
      <c r="RGW991" s="34"/>
      <c r="RHD991" s="35"/>
      <c r="RHE991" s="34"/>
      <c r="RHL991" s="35"/>
      <c r="RHM991" s="34"/>
      <c r="RHT991" s="35"/>
      <c r="RHU991" s="34"/>
      <c r="RIB991" s="35"/>
      <c r="RIC991" s="34"/>
      <c r="RIJ991" s="35"/>
      <c r="RIK991" s="34"/>
      <c r="RIR991" s="35"/>
      <c r="RIS991" s="34"/>
      <c r="RIZ991" s="35"/>
      <c r="RJA991" s="34"/>
      <c r="RJH991" s="35"/>
      <c r="RJI991" s="34"/>
      <c r="RJP991" s="35"/>
      <c r="RJQ991" s="34"/>
      <c r="RJX991" s="35"/>
      <c r="RJY991" s="34"/>
      <c r="RKF991" s="35"/>
      <c r="RKG991" s="34"/>
      <c r="RKN991" s="35"/>
      <c r="RKO991" s="34"/>
      <c r="RKV991" s="35"/>
      <c r="RKW991" s="34"/>
      <c r="RLD991" s="35"/>
      <c r="RLE991" s="34"/>
      <c r="RLL991" s="35"/>
      <c r="RLM991" s="34"/>
      <c r="RLT991" s="35"/>
      <c r="RLU991" s="34"/>
      <c r="RMB991" s="35"/>
      <c r="RMC991" s="34"/>
      <c r="RMJ991" s="35"/>
      <c r="RMK991" s="34"/>
      <c r="RMR991" s="35"/>
      <c r="RMS991" s="34"/>
      <c r="RMZ991" s="35"/>
      <c r="RNA991" s="34"/>
      <c r="RNH991" s="35"/>
      <c r="RNI991" s="34"/>
      <c r="RNP991" s="35"/>
      <c r="RNQ991" s="34"/>
      <c r="RNX991" s="35"/>
      <c r="RNY991" s="34"/>
      <c r="ROF991" s="35"/>
      <c r="ROG991" s="34"/>
      <c r="RON991" s="35"/>
      <c r="ROO991" s="34"/>
      <c r="ROV991" s="35"/>
      <c r="ROW991" s="34"/>
      <c r="RPD991" s="35"/>
      <c r="RPE991" s="34"/>
      <c r="RPL991" s="35"/>
      <c r="RPM991" s="34"/>
      <c r="RPT991" s="35"/>
      <c r="RPU991" s="34"/>
      <c r="RQB991" s="35"/>
      <c r="RQC991" s="34"/>
      <c r="RQJ991" s="35"/>
      <c r="RQK991" s="34"/>
      <c r="RQR991" s="35"/>
      <c r="RQS991" s="34"/>
      <c r="RQZ991" s="35"/>
      <c r="RRA991" s="34"/>
      <c r="RRH991" s="35"/>
      <c r="RRI991" s="34"/>
      <c r="RRP991" s="35"/>
      <c r="RRQ991" s="34"/>
      <c r="RRX991" s="35"/>
      <c r="RRY991" s="34"/>
      <c r="RSF991" s="35"/>
      <c r="RSG991" s="34"/>
      <c r="RSN991" s="35"/>
      <c r="RSO991" s="34"/>
      <c r="RSV991" s="35"/>
      <c r="RSW991" s="34"/>
      <c r="RTD991" s="35"/>
      <c r="RTE991" s="34"/>
      <c r="RTL991" s="35"/>
      <c r="RTM991" s="34"/>
      <c r="RTT991" s="35"/>
      <c r="RTU991" s="34"/>
      <c r="RUB991" s="35"/>
      <c r="RUC991" s="34"/>
      <c r="RUJ991" s="35"/>
      <c r="RUK991" s="34"/>
      <c r="RUR991" s="35"/>
      <c r="RUS991" s="34"/>
      <c r="RUZ991" s="35"/>
      <c r="RVA991" s="34"/>
      <c r="RVH991" s="35"/>
      <c r="RVI991" s="34"/>
      <c r="RVP991" s="35"/>
      <c r="RVQ991" s="34"/>
      <c r="RVX991" s="35"/>
      <c r="RVY991" s="34"/>
      <c r="RWF991" s="35"/>
      <c r="RWG991" s="34"/>
      <c r="RWN991" s="35"/>
      <c r="RWO991" s="34"/>
      <c r="RWV991" s="35"/>
      <c r="RWW991" s="34"/>
      <c r="RXD991" s="35"/>
      <c r="RXE991" s="34"/>
      <c r="RXL991" s="35"/>
      <c r="RXM991" s="34"/>
      <c r="RXT991" s="35"/>
      <c r="RXU991" s="34"/>
      <c r="RYB991" s="35"/>
      <c r="RYC991" s="34"/>
      <c r="RYJ991" s="35"/>
      <c r="RYK991" s="34"/>
      <c r="RYR991" s="35"/>
      <c r="RYS991" s="34"/>
      <c r="RYZ991" s="35"/>
      <c r="RZA991" s="34"/>
      <c r="RZH991" s="35"/>
      <c r="RZI991" s="34"/>
      <c r="RZP991" s="35"/>
      <c r="RZQ991" s="34"/>
      <c r="RZX991" s="35"/>
      <c r="RZY991" s="34"/>
      <c r="SAF991" s="35"/>
      <c r="SAG991" s="34"/>
      <c r="SAN991" s="35"/>
      <c r="SAO991" s="34"/>
      <c r="SAV991" s="35"/>
      <c r="SAW991" s="34"/>
      <c r="SBD991" s="35"/>
      <c r="SBE991" s="34"/>
      <c r="SBL991" s="35"/>
      <c r="SBM991" s="34"/>
      <c r="SBT991" s="35"/>
      <c r="SBU991" s="34"/>
      <c r="SCB991" s="35"/>
      <c r="SCC991" s="34"/>
      <c r="SCJ991" s="35"/>
      <c r="SCK991" s="34"/>
      <c r="SCR991" s="35"/>
      <c r="SCS991" s="34"/>
      <c r="SCZ991" s="35"/>
      <c r="SDA991" s="34"/>
      <c r="SDH991" s="35"/>
      <c r="SDI991" s="34"/>
      <c r="SDP991" s="35"/>
      <c r="SDQ991" s="34"/>
      <c r="SDX991" s="35"/>
      <c r="SDY991" s="34"/>
      <c r="SEF991" s="35"/>
      <c r="SEG991" s="34"/>
      <c r="SEN991" s="35"/>
      <c r="SEO991" s="34"/>
      <c r="SEV991" s="35"/>
      <c r="SEW991" s="34"/>
      <c r="SFD991" s="35"/>
      <c r="SFE991" s="34"/>
      <c r="SFL991" s="35"/>
      <c r="SFM991" s="34"/>
      <c r="SFT991" s="35"/>
      <c r="SFU991" s="34"/>
      <c r="SGB991" s="35"/>
      <c r="SGC991" s="34"/>
      <c r="SGJ991" s="35"/>
      <c r="SGK991" s="34"/>
      <c r="SGR991" s="35"/>
      <c r="SGS991" s="34"/>
      <c r="SGZ991" s="35"/>
      <c r="SHA991" s="34"/>
      <c r="SHH991" s="35"/>
      <c r="SHI991" s="34"/>
      <c r="SHP991" s="35"/>
      <c r="SHQ991" s="34"/>
      <c r="SHX991" s="35"/>
      <c r="SHY991" s="34"/>
      <c r="SIF991" s="35"/>
      <c r="SIG991" s="34"/>
      <c r="SIN991" s="35"/>
      <c r="SIO991" s="34"/>
      <c r="SIV991" s="35"/>
      <c r="SIW991" s="34"/>
      <c r="SJD991" s="35"/>
      <c r="SJE991" s="34"/>
      <c r="SJL991" s="35"/>
      <c r="SJM991" s="34"/>
      <c r="SJT991" s="35"/>
      <c r="SJU991" s="34"/>
      <c r="SKB991" s="35"/>
      <c r="SKC991" s="34"/>
      <c r="SKJ991" s="35"/>
      <c r="SKK991" s="34"/>
      <c r="SKR991" s="35"/>
      <c r="SKS991" s="34"/>
      <c r="SKZ991" s="35"/>
      <c r="SLA991" s="34"/>
      <c r="SLH991" s="35"/>
      <c r="SLI991" s="34"/>
      <c r="SLP991" s="35"/>
      <c r="SLQ991" s="34"/>
      <c r="SLX991" s="35"/>
      <c r="SLY991" s="34"/>
      <c r="SMF991" s="35"/>
      <c r="SMG991" s="34"/>
      <c r="SMN991" s="35"/>
      <c r="SMO991" s="34"/>
      <c r="SMV991" s="35"/>
      <c r="SMW991" s="34"/>
      <c r="SND991" s="35"/>
      <c r="SNE991" s="34"/>
      <c r="SNL991" s="35"/>
      <c r="SNM991" s="34"/>
      <c r="SNT991" s="35"/>
      <c r="SNU991" s="34"/>
      <c r="SOB991" s="35"/>
      <c r="SOC991" s="34"/>
      <c r="SOJ991" s="35"/>
      <c r="SOK991" s="34"/>
      <c r="SOR991" s="35"/>
      <c r="SOS991" s="34"/>
      <c r="SOZ991" s="35"/>
      <c r="SPA991" s="34"/>
      <c r="SPH991" s="35"/>
      <c r="SPI991" s="34"/>
      <c r="SPP991" s="35"/>
      <c r="SPQ991" s="34"/>
      <c r="SPX991" s="35"/>
      <c r="SPY991" s="34"/>
      <c r="SQF991" s="35"/>
      <c r="SQG991" s="34"/>
      <c r="SQN991" s="35"/>
      <c r="SQO991" s="34"/>
      <c r="SQV991" s="35"/>
      <c r="SQW991" s="34"/>
      <c r="SRD991" s="35"/>
      <c r="SRE991" s="34"/>
      <c r="SRL991" s="35"/>
      <c r="SRM991" s="34"/>
      <c r="SRT991" s="35"/>
      <c r="SRU991" s="34"/>
      <c r="SSB991" s="35"/>
      <c r="SSC991" s="34"/>
      <c r="SSJ991" s="35"/>
      <c r="SSK991" s="34"/>
      <c r="SSR991" s="35"/>
      <c r="SSS991" s="34"/>
      <c r="SSZ991" s="35"/>
      <c r="STA991" s="34"/>
      <c r="STH991" s="35"/>
      <c r="STI991" s="34"/>
      <c r="STP991" s="35"/>
      <c r="STQ991" s="34"/>
      <c r="STX991" s="35"/>
      <c r="STY991" s="34"/>
      <c r="SUF991" s="35"/>
      <c r="SUG991" s="34"/>
      <c r="SUN991" s="35"/>
      <c r="SUO991" s="34"/>
      <c r="SUV991" s="35"/>
      <c r="SUW991" s="34"/>
      <c r="SVD991" s="35"/>
      <c r="SVE991" s="34"/>
      <c r="SVL991" s="35"/>
      <c r="SVM991" s="34"/>
      <c r="SVT991" s="35"/>
      <c r="SVU991" s="34"/>
      <c r="SWB991" s="35"/>
      <c r="SWC991" s="34"/>
      <c r="SWJ991" s="35"/>
      <c r="SWK991" s="34"/>
      <c r="SWR991" s="35"/>
      <c r="SWS991" s="34"/>
      <c r="SWZ991" s="35"/>
      <c r="SXA991" s="34"/>
      <c r="SXH991" s="35"/>
      <c r="SXI991" s="34"/>
      <c r="SXP991" s="35"/>
      <c r="SXQ991" s="34"/>
      <c r="SXX991" s="35"/>
      <c r="SXY991" s="34"/>
      <c r="SYF991" s="35"/>
      <c r="SYG991" s="34"/>
      <c r="SYN991" s="35"/>
      <c r="SYO991" s="34"/>
      <c r="SYV991" s="35"/>
      <c r="SYW991" s="34"/>
      <c r="SZD991" s="35"/>
      <c r="SZE991" s="34"/>
      <c r="SZL991" s="35"/>
      <c r="SZM991" s="34"/>
      <c r="SZT991" s="35"/>
      <c r="SZU991" s="34"/>
      <c r="TAB991" s="35"/>
      <c r="TAC991" s="34"/>
      <c r="TAJ991" s="35"/>
      <c r="TAK991" s="34"/>
      <c r="TAR991" s="35"/>
      <c r="TAS991" s="34"/>
      <c r="TAZ991" s="35"/>
      <c r="TBA991" s="34"/>
      <c r="TBH991" s="35"/>
      <c r="TBI991" s="34"/>
      <c r="TBP991" s="35"/>
      <c r="TBQ991" s="34"/>
      <c r="TBX991" s="35"/>
      <c r="TBY991" s="34"/>
      <c r="TCF991" s="35"/>
      <c r="TCG991" s="34"/>
      <c r="TCN991" s="35"/>
      <c r="TCO991" s="34"/>
      <c r="TCV991" s="35"/>
      <c r="TCW991" s="34"/>
      <c r="TDD991" s="35"/>
      <c r="TDE991" s="34"/>
      <c r="TDL991" s="35"/>
      <c r="TDM991" s="34"/>
      <c r="TDT991" s="35"/>
      <c r="TDU991" s="34"/>
      <c r="TEB991" s="35"/>
      <c r="TEC991" s="34"/>
      <c r="TEJ991" s="35"/>
      <c r="TEK991" s="34"/>
      <c r="TER991" s="35"/>
      <c r="TES991" s="34"/>
      <c r="TEZ991" s="35"/>
      <c r="TFA991" s="34"/>
      <c r="TFH991" s="35"/>
      <c r="TFI991" s="34"/>
      <c r="TFP991" s="35"/>
      <c r="TFQ991" s="34"/>
      <c r="TFX991" s="35"/>
      <c r="TFY991" s="34"/>
      <c r="TGF991" s="35"/>
      <c r="TGG991" s="34"/>
      <c r="TGN991" s="35"/>
      <c r="TGO991" s="34"/>
      <c r="TGV991" s="35"/>
      <c r="TGW991" s="34"/>
      <c r="THD991" s="35"/>
      <c r="THE991" s="34"/>
      <c r="THL991" s="35"/>
      <c r="THM991" s="34"/>
      <c r="THT991" s="35"/>
      <c r="THU991" s="34"/>
      <c r="TIB991" s="35"/>
      <c r="TIC991" s="34"/>
      <c r="TIJ991" s="35"/>
      <c r="TIK991" s="34"/>
      <c r="TIR991" s="35"/>
      <c r="TIS991" s="34"/>
      <c r="TIZ991" s="35"/>
      <c r="TJA991" s="34"/>
      <c r="TJH991" s="35"/>
      <c r="TJI991" s="34"/>
      <c r="TJP991" s="35"/>
      <c r="TJQ991" s="34"/>
      <c r="TJX991" s="35"/>
      <c r="TJY991" s="34"/>
      <c r="TKF991" s="35"/>
      <c r="TKG991" s="34"/>
      <c r="TKN991" s="35"/>
      <c r="TKO991" s="34"/>
      <c r="TKV991" s="35"/>
      <c r="TKW991" s="34"/>
      <c r="TLD991" s="35"/>
      <c r="TLE991" s="34"/>
      <c r="TLL991" s="35"/>
      <c r="TLM991" s="34"/>
      <c r="TLT991" s="35"/>
      <c r="TLU991" s="34"/>
      <c r="TMB991" s="35"/>
      <c r="TMC991" s="34"/>
      <c r="TMJ991" s="35"/>
      <c r="TMK991" s="34"/>
      <c r="TMR991" s="35"/>
      <c r="TMS991" s="34"/>
      <c r="TMZ991" s="35"/>
      <c r="TNA991" s="34"/>
      <c r="TNH991" s="35"/>
      <c r="TNI991" s="34"/>
      <c r="TNP991" s="35"/>
      <c r="TNQ991" s="34"/>
      <c r="TNX991" s="35"/>
      <c r="TNY991" s="34"/>
      <c r="TOF991" s="35"/>
      <c r="TOG991" s="34"/>
      <c r="TON991" s="35"/>
      <c r="TOO991" s="34"/>
      <c r="TOV991" s="35"/>
      <c r="TOW991" s="34"/>
      <c r="TPD991" s="35"/>
      <c r="TPE991" s="34"/>
      <c r="TPL991" s="35"/>
      <c r="TPM991" s="34"/>
      <c r="TPT991" s="35"/>
      <c r="TPU991" s="34"/>
      <c r="TQB991" s="35"/>
      <c r="TQC991" s="34"/>
      <c r="TQJ991" s="35"/>
      <c r="TQK991" s="34"/>
      <c r="TQR991" s="35"/>
      <c r="TQS991" s="34"/>
      <c r="TQZ991" s="35"/>
      <c r="TRA991" s="34"/>
      <c r="TRH991" s="35"/>
      <c r="TRI991" s="34"/>
      <c r="TRP991" s="35"/>
      <c r="TRQ991" s="34"/>
      <c r="TRX991" s="35"/>
      <c r="TRY991" s="34"/>
      <c r="TSF991" s="35"/>
      <c r="TSG991" s="34"/>
      <c r="TSN991" s="35"/>
      <c r="TSO991" s="34"/>
      <c r="TSV991" s="35"/>
      <c r="TSW991" s="34"/>
      <c r="TTD991" s="35"/>
      <c r="TTE991" s="34"/>
      <c r="TTL991" s="35"/>
      <c r="TTM991" s="34"/>
      <c r="TTT991" s="35"/>
      <c r="TTU991" s="34"/>
      <c r="TUB991" s="35"/>
      <c r="TUC991" s="34"/>
      <c r="TUJ991" s="35"/>
      <c r="TUK991" s="34"/>
      <c r="TUR991" s="35"/>
      <c r="TUS991" s="34"/>
      <c r="TUZ991" s="35"/>
      <c r="TVA991" s="34"/>
      <c r="TVH991" s="35"/>
      <c r="TVI991" s="34"/>
      <c r="TVP991" s="35"/>
      <c r="TVQ991" s="34"/>
      <c r="TVX991" s="35"/>
      <c r="TVY991" s="34"/>
      <c r="TWF991" s="35"/>
      <c r="TWG991" s="34"/>
      <c r="TWN991" s="35"/>
      <c r="TWO991" s="34"/>
      <c r="TWV991" s="35"/>
      <c r="TWW991" s="34"/>
      <c r="TXD991" s="35"/>
      <c r="TXE991" s="34"/>
      <c r="TXL991" s="35"/>
      <c r="TXM991" s="34"/>
      <c r="TXT991" s="35"/>
      <c r="TXU991" s="34"/>
      <c r="TYB991" s="35"/>
      <c r="TYC991" s="34"/>
      <c r="TYJ991" s="35"/>
      <c r="TYK991" s="34"/>
      <c r="TYR991" s="35"/>
      <c r="TYS991" s="34"/>
      <c r="TYZ991" s="35"/>
      <c r="TZA991" s="34"/>
      <c r="TZH991" s="35"/>
      <c r="TZI991" s="34"/>
      <c r="TZP991" s="35"/>
      <c r="TZQ991" s="34"/>
      <c r="TZX991" s="35"/>
      <c r="TZY991" s="34"/>
      <c r="UAF991" s="35"/>
      <c r="UAG991" s="34"/>
      <c r="UAN991" s="35"/>
      <c r="UAO991" s="34"/>
      <c r="UAV991" s="35"/>
      <c r="UAW991" s="34"/>
      <c r="UBD991" s="35"/>
      <c r="UBE991" s="34"/>
      <c r="UBL991" s="35"/>
      <c r="UBM991" s="34"/>
      <c r="UBT991" s="35"/>
      <c r="UBU991" s="34"/>
      <c r="UCB991" s="35"/>
      <c r="UCC991" s="34"/>
      <c r="UCJ991" s="35"/>
      <c r="UCK991" s="34"/>
      <c r="UCR991" s="35"/>
      <c r="UCS991" s="34"/>
      <c r="UCZ991" s="35"/>
      <c r="UDA991" s="34"/>
      <c r="UDH991" s="35"/>
      <c r="UDI991" s="34"/>
      <c r="UDP991" s="35"/>
      <c r="UDQ991" s="34"/>
      <c r="UDX991" s="35"/>
      <c r="UDY991" s="34"/>
      <c r="UEF991" s="35"/>
      <c r="UEG991" s="34"/>
      <c r="UEN991" s="35"/>
      <c r="UEO991" s="34"/>
      <c r="UEV991" s="35"/>
      <c r="UEW991" s="34"/>
      <c r="UFD991" s="35"/>
      <c r="UFE991" s="34"/>
      <c r="UFL991" s="35"/>
      <c r="UFM991" s="34"/>
      <c r="UFT991" s="35"/>
      <c r="UFU991" s="34"/>
      <c r="UGB991" s="35"/>
      <c r="UGC991" s="34"/>
      <c r="UGJ991" s="35"/>
      <c r="UGK991" s="34"/>
      <c r="UGR991" s="35"/>
      <c r="UGS991" s="34"/>
      <c r="UGZ991" s="35"/>
      <c r="UHA991" s="34"/>
      <c r="UHH991" s="35"/>
      <c r="UHI991" s="34"/>
      <c r="UHP991" s="35"/>
      <c r="UHQ991" s="34"/>
      <c r="UHX991" s="35"/>
      <c r="UHY991" s="34"/>
      <c r="UIF991" s="35"/>
      <c r="UIG991" s="34"/>
      <c r="UIN991" s="35"/>
      <c r="UIO991" s="34"/>
      <c r="UIV991" s="35"/>
      <c r="UIW991" s="34"/>
      <c r="UJD991" s="35"/>
      <c r="UJE991" s="34"/>
      <c r="UJL991" s="35"/>
      <c r="UJM991" s="34"/>
      <c r="UJT991" s="35"/>
      <c r="UJU991" s="34"/>
      <c r="UKB991" s="35"/>
      <c r="UKC991" s="34"/>
      <c r="UKJ991" s="35"/>
      <c r="UKK991" s="34"/>
      <c r="UKR991" s="35"/>
      <c r="UKS991" s="34"/>
      <c r="UKZ991" s="35"/>
      <c r="ULA991" s="34"/>
      <c r="ULH991" s="35"/>
      <c r="ULI991" s="34"/>
      <c r="ULP991" s="35"/>
      <c r="ULQ991" s="34"/>
      <c r="ULX991" s="35"/>
      <c r="ULY991" s="34"/>
      <c r="UMF991" s="35"/>
      <c r="UMG991" s="34"/>
      <c r="UMN991" s="35"/>
      <c r="UMO991" s="34"/>
      <c r="UMV991" s="35"/>
      <c r="UMW991" s="34"/>
      <c r="UND991" s="35"/>
      <c r="UNE991" s="34"/>
      <c r="UNL991" s="35"/>
      <c r="UNM991" s="34"/>
      <c r="UNT991" s="35"/>
      <c r="UNU991" s="34"/>
      <c r="UOB991" s="35"/>
      <c r="UOC991" s="34"/>
      <c r="UOJ991" s="35"/>
      <c r="UOK991" s="34"/>
      <c r="UOR991" s="35"/>
      <c r="UOS991" s="34"/>
      <c r="UOZ991" s="35"/>
      <c r="UPA991" s="34"/>
      <c r="UPH991" s="35"/>
      <c r="UPI991" s="34"/>
      <c r="UPP991" s="35"/>
      <c r="UPQ991" s="34"/>
      <c r="UPX991" s="35"/>
      <c r="UPY991" s="34"/>
      <c r="UQF991" s="35"/>
      <c r="UQG991" s="34"/>
      <c r="UQN991" s="35"/>
      <c r="UQO991" s="34"/>
      <c r="UQV991" s="35"/>
      <c r="UQW991" s="34"/>
      <c r="URD991" s="35"/>
      <c r="URE991" s="34"/>
      <c r="URL991" s="35"/>
      <c r="URM991" s="34"/>
      <c r="URT991" s="35"/>
      <c r="URU991" s="34"/>
      <c r="USB991" s="35"/>
      <c r="USC991" s="34"/>
      <c r="USJ991" s="35"/>
      <c r="USK991" s="34"/>
      <c r="USR991" s="35"/>
      <c r="USS991" s="34"/>
      <c r="USZ991" s="35"/>
      <c r="UTA991" s="34"/>
      <c r="UTH991" s="35"/>
      <c r="UTI991" s="34"/>
      <c r="UTP991" s="35"/>
      <c r="UTQ991" s="34"/>
      <c r="UTX991" s="35"/>
      <c r="UTY991" s="34"/>
      <c r="UUF991" s="35"/>
      <c r="UUG991" s="34"/>
      <c r="UUN991" s="35"/>
      <c r="UUO991" s="34"/>
      <c r="UUV991" s="35"/>
      <c r="UUW991" s="34"/>
      <c r="UVD991" s="35"/>
      <c r="UVE991" s="34"/>
      <c r="UVL991" s="35"/>
      <c r="UVM991" s="34"/>
      <c r="UVT991" s="35"/>
      <c r="UVU991" s="34"/>
      <c r="UWB991" s="35"/>
      <c r="UWC991" s="34"/>
      <c r="UWJ991" s="35"/>
      <c r="UWK991" s="34"/>
      <c r="UWR991" s="35"/>
      <c r="UWS991" s="34"/>
      <c r="UWZ991" s="35"/>
      <c r="UXA991" s="34"/>
      <c r="UXH991" s="35"/>
      <c r="UXI991" s="34"/>
      <c r="UXP991" s="35"/>
      <c r="UXQ991" s="34"/>
      <c r="UXX991" s="35"/>
      <c r="UXY991" s="34"/>
      <c r="UYF991" s="35"/>
      <c r="UYG991" s="34"/>
      <c r="UYN991" s="35"/>
      <c r="UYO991" s="34"/>
      <c r="UYV991" s="35"/>
      <c r="UYW991" s="34"/>
      <c r="UZD991" s="35"/>
      <c r="UZE991" s="34"/>
      <c r="UZL991" s="35"/>
      <c r="UZM991" s="34"/>
      <c r="UZT991" s="35"/>
      <c r="UZU991" s="34"/>
      <c r="VAB991" s="35"/>
      <c r="VAC991" s="34"/>
      <c r="VAJ991" s="35"/>
      <c r="VAK991" s="34"/>
      <c r="VAR991" s="35"/>
      <c r="VAS991" s="34"/>
      <c r="VAZ991" s="35"/>
      <c r="VBA991" s="34"/>
      <c r="VBH991" s="35"/>
      <c r="VBI991" s="34"/>
      <c r="VBP991" s="35"/>
      <c r="VBQ991" s="34"/>
      <c r="VBX991" s="35"/>
      <c r="VBY991" s="34"/>
      <c r="VCF991" s="35"/>
      <c r="VCG991" s="34"/>
      <c r="VCN991" s="35"/>
      <c r="VCO991" s="34"/>
      <c r="VCV991" s="35"/>
      <c r="VCW991" s="34"/>
      <c r="VDD991" s="35"/>
      <c r="VDE991" s="34"/>
      <c r="VDL991" s="35"/>
      <c r="VDM991" s="34"/>
      <c r="VDT991" s="35"/>
      <c r="VDU991" s="34"/>
      <c r="VEB991" s="35"/>
      <c r="VEC991" s="34"/>
      <c r="VEJ991" s="35"/>
      <c r="VEK991" s="34"/>
      <c r="VER991" s="35"/>
      <c r="VES991" s="34"/>
      <c r="VEZ991" s="35"/>
      <c r="VFA991" s="34"/>
      <c r="VFH991" s="35"/>
      <c r="VFI991" s="34"/>
      <c r="VFP991" s="35"/>
      <c r="VFQ991" s="34"/>
      <c r="VFX991" s="35"/>
      <c r="VFY991" s="34"/>
      <c r="VGF991" s="35"/>
      <c r="VGG991" s="34"/>
      <c r="VGN991" s="35"/>
      <c r="VGO991" s="34"/>
      <c r="VGV991" s="35"/>
      <c r="VGW991" s="34"/>
      <c r="VHD991" s="35"/>
      <c r="VHE991" s="34"/>
      <c r="VHL991" s="35"/>
      <c r="VHM991" s="34"/>
      <c r="VHT991" s="35"/>
      <c r="VHU991" s="34"/>
      <c r="VIB991" s="35"/>
      <c r="VIC991" s="34"/>
      <c r="VIJ991" s="35"/>
      <c r="VIK991" s="34"/>
      <c r="VIR991" s="35"/>
      <c r="VIS991" s="34"/>
      <c r="VIZ991" s="35"/>
      <c r="VJA991" s="34"/>
      <c r="VJH991" s="35"/>
      <c r="VJI991" s="34"/>
      <c r="VJP991" s="35"/>
      <c r="VJQ991" s="34"/>
      <c r="VJX991" s="35"/>
      <c r="VJY991" s="34"/>
      <c r="VKF991" s="35"/>
      <c r="VKG991" s="34"/>
      <c r="VKN991" s="35"/>
      <c r="VKO991" s="34"/>
      <c r="VKV991" s="35"/>
      <c r="VKW991" s="34"/>
      <c r="VLD991" s="35"/>
      <c r="VLE991" s="34"/>
      <c r="VLL991" s="35"/>
      <c r="VLM991" s="34"/>
      <c r="VLT991" s="35"/>
      <c r="VLU991" s="34"/>
      <c r="VMB991" s="35"/>
      <c r="VMC991" s="34"/>
      <c r="VMJ991" s="35"/>
      <c r="VMK991" s="34"/>
      <c r="VMR991" s="35"/>
      <c r="VMS991" s="34"/>
      <c r="VMZ991" s="35"/>
      <c r="VNA991" s="34"/>
      <c r="VNH991" s="35"/>
      <c r="VNI991" s="34"/>
      <c r="VNP991" s="35"/>
      <c r="VNQ991" s="34"/>
      <c r="VNX991" s="35"/>
      <c r="VNY991" s="34"/>
      <c r="VOF991" s="35"/>
      <c r="VOG991" s="34"/>
      <c r="VON991" s="35"/>
      <c r="VOO991" s="34"/>
      <c r="VOV991" s="35"/>
      <c r="VOW991" s="34"/>
      <c r="VPD991" s="35"/>
      <c r="VPE991" s="34"/>
      <c r="VPL991" s="35"/>
      <c r="VPM991" s="34"/>
      <c r="VPT991" s="35"/>
      <c r="VPU991" s="34"/>
      <c r="VQB991" s="35"/>
      <c r="VQC991" s="34"/>
      <c r="VQJ991" s="35"/>
      <c r="VQK991" s="34"/>
      <c r="VQR991" s="35"/>
      <c r="VQS991" s="34"/>
      <c r="VQZ991" s="35"/>
      <c r="VRA991" s="34"/>
      <c r="VRH991" s="35"/>
      <c r="VRI991" s="34"/>
      <c r="VRP991" s="35"/>
      <c r="VRQ991" s="34"/>
      <c r="VRX991" s="35"/>
      <c r="VRY991" s="34"/>
      <c r="VSF991" s="35"/>
      <c r="VSG991" s="34"/>
      <c r="VSN991" s="35"/>
      <c r="VSO991" s="34"/>
      <c r="VSV991" s="35"/>
      <c r="VSW991" s="34"/>
      <c r="VTD991" s="35"/>
      <c r="VTE991" s="34"/>
      <c r="VTL991" s="35"/>
      <c r="VTM991" s="34"/>
      <c r="VTT991" s="35"/>
      <c r="VTU991" s="34"/>
      <c r="VUB991" s="35"/>
      <c r="VUC991" s="34"/>
      <c r="VUJ991" s="35"/>
      <c r="VUK991" s="34"/>
      <c r="VUR991" s="35"/>
      <c r="VUS991" s="34"/>
      <c r="VUZ991" s="35"/>
      <c r="VVA991" s="34"/>
      <c r="VVH991" s="35"/>
      <c r="VVI991" s="34"/>
      <c r="VVP991" s="35"/>
      <c r="VVQ991" s="34"/>
      <c r="VVX991" s="35"/>
      <c r="VVY991" s="34"/>
      <c r="VWF991" s="35"/>
      <c r="VWG991" s="34"/>
      <c r="VWN991" s="35"/>
      <c r="VWO991" s="34"/>
      <c r="VWV991" s="35"/>
      <c r="VWW991" s="34"/>
      <c r="VXD991" s="35"/>
      <c r="VXE991" s="34"/>
      <c r="VXL991" s="35"/>
      <c r="VXM991" s="34"/>
      <c r="VXT991" s="35"/>
      <c r="VXU991" s="34"/>
      <c r="VYB991" s="35"/>
      <c r="VYC991" s="34"/>
      <c r="VYJ991" s="35"/>
      <c r="VYK991" s="34"/>
      <c r="VYR991" s="35"/>
      <c r="VYS991" s="34"/>
      <c r="VYZ991" s="35"/>
      <c r="VZA991" s="34"/>
      <c r="VZH991" s="35"/>
      <c r="VZI991" s="34"/>
      <c r="VZP991" s="35"/>
      <c r="VZQ991" s="34"/>
      <c r="VZX991" s="35"/>
      <c r="VZY991" s="34"/>
      <c r="WAF991" s="35"/>
      <c r="WAG991" s="34"/>
      <c r="WAN991" s="35"/>
      <c r="WAO991" s="34"/>
      <c r="WAV991" s="35"/>
      <c r="WAW991" s="34"/>
      <c r="WBD991" s="35"/>
      <c r="WBE991" s="34"/>
      <c r="WBL991" s="35"/>
      <c r="WBM991" s="34"/>
      <c r="WBT991" s="35"/>
      <c r="WBU991" s="34"/>
      <c r="WCB991" s="35"/>
      <c r="WCC991" s="34"/>
      <c r="WCJ991" s="35"/>
      <c r="WCK991" s="34"/>
      <c r="WCR991" s="35"/>
      <c r="WCS991" s="34"/>
      <c r="WCZ991" s="35"/>
      <c r="WDA991" s="34"/>
      <c r="WDH991" s="35"/>
      <c r="WDI991" s="34"/>
      <c r="WDP991" s="35"/>
      <c r="WDQ991" s="34"/>
      <c r="WDX991" s="35"/>
      <c r="WDY991" s="34"/>
      <c r="WEF991" s="35"/>
      <c r="WEG991" s="34"/>
      <c r="WEN991" s="35"/>
      <c r="WEO991" s="34"/>
      <c r="WEV991" s="35"/>
      <c r="WEW991" s="34"/>
      <c r="WFD991" s="35"/>
      <c r="WFE991" s="34"/>
      <c r="WFL991" s="35"/>
      <c r="WFM991" s="34"/>
      <c r="WFT991" s="35"/>
      <c r="WFU991" s="34"/>
      <c r="WGB991" s="35"/>
      <c r="WGC991" s="34"/>
      <c r="WGJ991" s="35"/>
      <c r="WGK991" s="34"/>
      <c r="WGR991" s="35"/>
      <c r="WGS991" s="34"/>
      <c r="WGZ991" s="35"/>
      <c r="WHA991" s="34"/>
      <c r="WHH991" s="35"/>
      <c r="WHI991" s="34"/>
      <c r="WHP991" s="35"/>
      <c r="WHQ991" s="34"/>
      <c r="WHX991" s="35"/>
      <c r="WHY991" s="34"/>
      <c r="WIF991" s="35"/>
      <c r="WIG991" s="34"/>
      <c r="WIN991" s="35"/>
      <c r="WIO991" s="34"/>
      <c r="WIV991" s="35"/>
      <c r="WIW991" s="34"/>
      <c r="WJD991" s="35"/>
      <c r="WJE991" s="34"/>
      <c r="WJL991" s="35"/>
      <c r="WJM991" s="34"/>
      <c r="WJT991" s="35"/>
      <c r="WJU991" s="34"/>
      <c r="WKB991" s="35"/>
      <c r="WKC991" s="34"/>
      <c r="WKJ991" s="35"/>
      <c r="WKK991" s="34"/>
      <c r="WKR991" s="35"/>
      <c r="WKS991" s="34"/>
      <c r="WKZ991" s="35"/>
      <c r="WLA991" s="34"/>
      <c r="WLH991" s="35"/>
      <c r="WLI991" s="34"/>
      <c r="WLP991" s="35"/>
      <c r="WLQ991" s="34"/>
      <c r="WLX991" s="35"/>
      <c r="WLY991" s="34"/>
      <c r="WMF991" s="35"/>
      <c r="WMG991" s="34"/>
      <c r="WMN991" s="35"/>
      <c r="WMO991" s="34"/>
      <c r="WMV991" s="35"/>
      <c r="WMW991" s="34"/>
      <c r="WND991" s="35"/>
      <c r="WNE991" s="34"/>
      <c r="WNL991" s="35"/>
      <c r="WNM991" s="34"/>
      <c r="WNT991" s="35"/>
      <c r="WNU991" s="34"/>
      <c r="WOB991" s="35"/>
      <c r="WOC991" s="34"/>
      <c r="WOJ991" s="35"/>
      <c r="WOK991" s="34"/>
      <c r="WOR991" s="35"/>
      <c r="WOS991" s="34"/>
      <c r="WOZ991" s="35"/>
      <c r="WPA991" s="34"/>
      <c r="WPH991" s="35"/>
      <c r="WPI991" s="34"/>
      <c r="WPP991" s="35"/>
      <c r="WPQ991" s="34"/>
      <c r="WPX991" s="35"/>
      <c r="WPY991" s="34"/>
      <c r="WQF991" s="35"/>
      <c r="WQG991" s="34"/>
      <c r="WQN991" s="35"/>
      <c r="WQO991" s="34"/>
      <c r="WQV991" s="35"/>
      <c r="WQW991" s="34"/>
      <c r="WRD991" s="35"/>
      <c r="WRE991" s="34"/>
      <c r="WRL991" s="35"/>
      <c r="WRM991" s="34"/>
      <c r="WRT991" s="35"/>
      <c r="WRU991" s="34"/>
      <c r="WSB991" s="35"/>
      <c r="WSC991" s="34"/>
      <c r="WSJ991" s="35"/>
      <c r="WSK991" s="34"/>
      <c r="WSR991" s="35"/>
      <c r="WSS991" s="34"/>
      <c r="WSZ991" s="35"/>
      <c r="WTA991" s="34"/>
      <c r="WTH991" s="35"/>
      <c r="WTI991" s="34"/>
      <c r="WTP991" s="35"/>
      <c r="WTQ991" s="34"/>
      <c r="WTX991" s="35"/>
      <c r="WTY991" s="34"/>
      <c r="WUF991" s="35"/>
      <c r="WUG991" s="34"/>
      <c r="WUN991" s="35"/>
      <c r="WUO991" s="34"/>
      <c r="WUV991" s="35"/>
      <c r="WUW991" s="34"/>
      <c r="WVD991" s="35"/>
      <c r="WVE991" s="34"/>
      <c r="WVL991" s="35"/>
      <c r="WVM991" s="34"/>
      <c r="WVT991" s="35"/>
      <c r="WVU991" s="34"/>
      <c r="WWB991" s="35"/>
      <c r="WWC991" s="34"/>
      <c r="WWJ991" s="35"/>
      <c r="WWK991" s="34"/>
      <c r="WWR991" s="35"/>
      <c r="WWS991" s="34"/>
      <c r="WWZ991" s="35"/>
      <c r="WXA991" s="34"/>
      <c r="WXH991" s="35"/>
      <c r="WXI991" s="34"/>
      <c r="WXP991" s="35"/>
      <c r="WXQ991" s="34"/>
      <c r="WXX991" s="35"/>
      <c r="WXY991" s="34"/>
      <c r="WYF991" s="35"/>
      <c r="WYG991" s="34"/>
      <c r="WYN991" s="35"/>
      <c r="WYO991" s="34"/>
      <c r="WYV991" s="35"/>
      <c r="WYW991" s="34"/>
      <c r="WZD991" s="35"/>
      <c r="WZE991" s="34"/>
      <c r="WZL991" s="35"/>
      <c r="WZM991" s="34"/>
      <c r="WZT991" s="35"/>
      <c r="WZU991" s="34"/>
      <c r="XAB991" s="35"/>
      <c r="XAC991" s="34"/>
      <c r="XAJ991" s="35"/>
      <c r="XAK991" s="34"/>
      <c r="XAR991" s="35"/>
      <c r="XAS991" s="34"/>
      <c r="XAZ991" s="35"/>
      <c r="XBA991" s="34"/>
      <c r="XBH991" s="35"/>
      <c r="XBI991" s="34"/>
      <c r="XBP991" s="35"/>
      <c r="XBQ991" s="34"/>
      <c r="XBX991" s="35"/>
      <c r="XBY991" s="34"/>
      <c r="XCF991" s="35"/>
      <c r="XCG991" s="34"/>
      <c r="XCN991" s="35"/>
      <c r="XCO991" s="34"/>
      <c r="XCV991" s="35"/>
      <c r="XCW991" s="34"/>
      <c r="XDD991" s="35"/>
      <c r="XDE991" s="34"/>
      <c r="XDL991" s="35"/>
      <c r="XDM991" s="34"/>
      <c r="XDT991" s="35"/>
      <c r="XDU991" s="34"/>
      <c r="XEB991" s="35"/>
      <c r="XEC991" s="34"/>
      <c r="XEJ991" s="35"/>
      <c r="XEK991" s="34"/>
      <c r="XER991" s="35"/>
      <c r="XES991" s="34"/>
      <c r="XEZ991" s="35"/>
      <c r="XFA991" s="34"/>
    </row>
    <row r="992" spans="1:1021 1028:2045 2052:3069 3076:4093 4100:5117 5124:6141 6148:7165 7172:8189 8196:9213 9220:10237 10244:11261 11268:12285 12292:13309 13316:14333 14340:15357 15364:16381" x14ac:dyDescent="0.25">
      <c r="A992" t="s">
        <v>21</v>
      </c>
      <c r="B992" t="s">
        <v>151</v>
      </c>
      <c r="C992">
        <v>566</v>
      </c>
      <c r="D992">
        <v>566</v>
      </c>
      <c r="E992" s="35">
        <v>1</v>
      </c>
      <c r="F992" s="34">
        <v>1E-156</v>
      </c>
      <c r="G992">
        <v>98.15</v>
      </c>
      <c r="H992">
        <v>1690</v>
      </c>
      <c r="I992" t="str">
        <f>HYPERLINK("https://www.ncbi.nlm.nih.gov/nucleotide/OM993293.1?report=genbank&amp;log$=nucltop&amp;blast_rank=90&amp;RID=XE5J84ZU013","OM993293.1")</f>
        <v>OM993293.1</v>
      </c>
      <c r="L992" s="35"/>
      <c r="M992" s="34"/>
      <c r="T992" s="35"/>
      <c r="U992" s="34"/>
      <c r="AB992" s="35"/>
      <c r="AC992" s="34"/>
      <c r="AJ992" s="35"/>
      <c r="AK992" s="34"/>
      <c r="AR992" s="35"/>
      <c r="AS992" s="34"/>
      <c r="AZ992" s="35"/>
      <c r="BA992" s="34"/>
      <c r="BH992" s="35"/>
      <c r="BI992" s="34"/>
      <c r="BP992" s="35"/>
      <c r="BQ992" s="34"/>
      <c r="BX992" s="35"/>
      <c r="BY992" s="34"/>
      <c r="CF992" s="35"/>
      <c r="CG992" s="34"/>
      <c r="CN992" s="35"/>
      <c r="CO992" s="34"/>
      <c r="CV992" s="35"/>
      <c r="CW992" s="34"/>
      <c r="DD992" s="35"/>
      <c r="DE992" s="34"/>
      <c r="DL992" s="35"/>
      <c r="DM992" s="34"/>
      <c r="DT992" s="35"/>
      <c r="DU992" s="34"/>
      <c r="EB992" s="35"/>
      <c r="EC992" s="34"/>
      <c r="EJ992" s="35"/>
      <c r="EK992" s="34"/>
      <c r="ER992" s="35"/>
      <c r="ES992" s="34"/>
      <c r="EZ992" s="35"/>
      <c r="FA992" s="34"/>
      <c r="FH992" s="35"/>
      <c r="FI992" s="34"/>
      <c r="FP992" s="35"/>
      <c r="FQ992" s="34"/>
      <c r="FX992" s="35"/>
      <c r="FY992" s="34"/>
      <c r="GF992" s="35"/>
      <c r="GG992" s="34"/>
      <c r="GN992" s="35"/>
      <c r="GO992" s="34"/>
      <c r="GV992" s="35"/>
      <c r="GW992" s="34"/>
      <c r="HD992" s="35"/>
      <c r="HE992" s="34"/>
      <c r="HL992" s="35"/>
      <c r="HM992" s="34"/>
      <c r="HT992" s="35"/>
      <c r="HU992" s="34"/>
      <c r="IB992" s="35"/>
      <c r="IC992" s="34"/>
      <c r="IJ992" s="35"/>
      <c r="IK992" s="34"/>
      <c r="IR992" s="35"/>
      <c r="IS992" s="34"/>
      <c r="IZ992" s="35"/>
      <c r="JA992" s="34"/>
      <c r="JH992" s="35"/>
      <c r="JI992" s="34"/>
      <c r="JP992" s="35"/>
      <c r="JQ992" s="34"/>
      <c r="JX992" s="35"/>
      <c r="JY992" s="34"/>
      <c r="KF992" s="35"/>
      <c r="KG992" s="34"/>
      <c r="KN992" s="35"/>
      <c r="KO992" s="34"/>
      <c r="KV992" s="35"/>
      <c r="KW992" s="34"/>
      <c r="LD992" s="35"/>
      <c r="LE992" s="34"/>
      <c r="LL992" s="35"/>
      <c r="LM992" s="34"/>
      <c r="LT992" s="35"/>
      <c r="LU992" s="34"/>
      <c r="MB992" s="35"/>
      <c r="MC992" s="34"/>
      <c r="MJ992" s="35"/>
      <c r="MK992" s="34"/>
      <c r="MR992" s="35"/>
      <c r="MS992" s="34"/>
      <c r="MZ992" s="35"/>
      <c r="NA992" s="34"/>
      <c r="NH992" s="35"/>
      <c r="NI992" s="34"/>
      <c r="NP992" s="35"/>
      <c r="NQ992" s="34"/>
      <c r="NX992" s="35"/>
      <c r="NY992" s="34"/>
      <c r="OF992" s="35"/>
      <c r="OG992" s="34"/>
      <c r="ON992" s="35"/>
      <c r="OO992" s="34"/>
      <c r="OV992" s="35"/>
      <c r="OW992" s="34"/>
      <c r="PD992" s="35"/>
      <c r="PE992" s="34"/>
      <c r="PL992" s="35"/>
      <c r="PM992" s="34"/>
      <c r="PT992" s="35"/>
      <c r="PU992" s="34"/>
      <c r="QB992" s="35"/>
      <c r="QC992" s="34"/>
      <c r="QJ992" s="35"/>
      <c r="QK992" s="34"/>
      <c r="QR992" s="35"/>
      <c r="QS992" s="34"/>
      <c r="QZ992" s="35"/>
      <c r="RA992" s="34"/>
      <c r="RH992" s="35"/>
      <c r="RI992" s="34"/>
      <c r="RP992" s="35"/>
      <c r="RQ992" s="34"/>
      <c r="RX992" s="35"/>
      <c r="RY992" s="34"/>
      <c r="SF992" s="35"/>
      <c r="SG992" s="34"/>
      <c r="SN992" s="35"/>
      <c r="SO992" s="34"/>
      <c r="SV992" s="35"/>
      <c r="SW992" s="34"/>
      <c r="TD992" s="35"/>
      <c r="TE992" s="34"/>
      <c r="TL992" s="35"/>
      <c r="TM992" s="34"/>
      <c r="TT992" s="35"/>
      <c r="TU992" s="34"/>
      <c r="UB992" s="35"/>
      <c r="UC992" s="34"/>
      <c r="UJ992" s="35"/>
      <c r="UK992" s="34"/>
      <c r="UR992" s="35"/>
      <c r="US992" s="34"/>
      <c r="UZ992" s="35"/>
      <c r="VA992" s="34"/>
      <c r="VH992" s="35"/>
      <c r="VI992" s="34"/>
      <c r="VP992" s="35"/>
      <c r="VQ992" s="34"/>
      <c r="VX992" s="35"/>
      <c r="VY992" s="34"/>
      <c r="WF992" s="35"/>
      <c r="WG992" s="34"/>
      <c r="WN992" s="35"/>
      <c r="WO992" s="34"/>
      <c r="WV992" s="35"/>
      <c r="WW992" s="34"/>
      <c r="XD992" s="35"/>
      <c r="XE992" s="34"/>
      <c r="XL992" s="35"/>
      <c r="XM992" s="34"/>
      <c r="XT992" s="35"/>
      <c r="XU992" s="34"/>
      <c r="YB992" s="35"/>
      <c r="YC992" s="34"/>
      <c r="YJ992" s="35"/>
      <c r="YK992" s="34"/>
      <c r="YR992" s="35"/>
      <c r="YS992" s="34"/>
      <c r="YZ992" s="35"/>
      <c r="ZA992" s="34"/>
      <c r="ZH992" s="35"/>
      <c r="ZI992" s="34"/>
      <c r="ZP992" s="35"/>
      <c r="ZQ992" s="34"/>
      <c r="ZX992" s="35"/>
      <c r="ZY992" s="34"/>
      <c r="AAF992" s="35"/>
      <c r="AAG992" s="34"/>
      <c r="AAN992" s="35"/>
      <c r="AAO992" s="34"/>
      <c r="AAV992" s="35"/>
      <c r="AAW992" s="34"/>
      <c r="ABD992" s="35"/>
      <c r="ABE992" s="34"/>
      <c r="ABL992" s="35"/>
      <c r="ABM992" s="34"/>
      <c r="ABT992" s="35"/>
      <c r="ABU992" s="34"/>
      <c r="ACB992" s="35"/>
      <c r="ACC992" s="34"/>
      <c r="ACJ992" s="35"/>
      <c r="ACK992" s="34"/>
      <c r="ACR992" s="35"/>
      <c r="ACS992" s="34"/>
      <c r="ACZ992" s="35"/>
      <c r="ADA992" s="34"/>
      <c r="ADH992" s="35"/>
      <c r="ADI992" s="34"/>
      <c r="ADP992" s="35"/>
      <c r="ADQ992" s="34"/>
      <c r="ADX992" s="35"/>
      <c r="ADY992" s="34"/>
      <c r="AEF992" s="35"/>
      <c r="AEG992" s="34"/>
      <c r="AEN992" s="35"/>
      <c r="AEO992" s="34"/>
      <c r="AEV992" s="35"/>
      <c r="AEW992" s="34"/>
      <c r="AFD992" s="35"/>
      <c r="AFE992" s="34"/>
      <c r="AFL992" s="35"/>
      <c r="AFM992" s="34"/>
      <c r="AFT992" s="35"/>
      <c r="AFU992" s="34"/>
      <c r="AGB992" s="35"/>
      <c r="AGC992" s="34"/>
      <c r="AGJ992" s="35"/>
      <c r="AGK992" s="34"/>
      <c r="AGR992" s="35"/>
      <c r="AGS992" s="34"/>
      <c r="AGZ992" s="35"/>
      <c r="AHA992" s="34"/>
      <c r="AHH992" s="35"/>
      <c r="AHI992" s="34"/>
      <c r="AHP992" s="35"/>
      <c r="AHQ992" s="34"/>
      <c r="AHX992" s="35"/>
      <c r="AHY992" s="34"/>
      <c r="AIF992" s="35"/>
      <c r="AIG992" s="34"/>
      <c r="AIN992" s="35"/>
      <c r="AIO992" s="34"/>
      <c r="AIV992" s="35"/>
      <c r="AIW992" s="34"/>
      <c r="AJD992" s="35"/>
      <c r="AJE992" s="34"/>
      <c r="AJL992" s="35"/>
      <c r="AJM992" s="34"/>
      <c r="AJT992" s="35"/>
      <c r="AJU992" s="34"/>
      <c r="AKB992" s="35"/>
      <c r="AKC992" s="34"/>
      <c r="AKJ992" s="35"/>
      <c r="AKK992" s="34"/>
      <c r="AKR992" s="35"/>
      <c r="AKS992" s="34"/>
      <c r="AKZ992" s="35"/>
      <c r="ALA992" s="34"/>
      <c r="ALH992" s="35"/>
      <c r="ALI992" s="34"/>
      <c r="ALP992" s="35"/>
      <c r="ALQ992" s="34"/>
      <c r="ALX992" s="35"/>
      <c r="ALY992" s="34"/>
      <c r="AMF992" s="35"/>
      <c r="AMG992" s="34"/>
      <c r="AMN992" s="35"/>
      <c r="AMO992" s="34"/>
      <c r="AMV992" s="35"/>
      <c r="AMW992" s="34"/>
      <c r="AND992" s="35"/>
      <c r="ANE992" s="34"/>
      <c r="ANL992" s="35"/>
      <c r="ANM992" s="34"/>
      <c r="ANT992" s="35"/>
      <c r="ANU992" s="34"/>
      <c r="AOB992" s="35"/>
      <c r="AOC992" s="34"/>
      <c r="AOJ992" s="35"/>
      <c r="AOK992" s="34"/>
      <c r="AOR992" s="35"/>
      <c r="AOS992" s="34"/>
      <c r="AOZ992" s="35"/>
      <c r="APA992" s="34"/>
      <c r="APH992" s="35"/>
      <c r="API992" s="34"/>
      <c r="APP992" s="35"/>
      <c r="APQ992" s="34"/>
      <c r="APX992" s="35"/>
      <c r="APY992" s="34"/>
      <c r="AQF992" s="35"/>
      <c r="AQG992" s="34"/>
      <c r="AQN992" s="35"/>
      <c r="AQO992" s="34"/>
      <c r="AQV992" s="35"/>
      <c r="AQW992" s="34"/>
      <c r="ARD992" s="35"/>
      <c r="ARE992" s="34"/>
      <c r="ARL992" s="35"/>
      <c r="ARM992" s="34"/>
      <c r="ART992" s="35"/>
      <c r="ARU992" s="34"/>
      <c r="ASB992" s="35"/>
      <c r="ASC992" s="34"/>
      <c r="ASJ992" s="35"/>
      <c r="ASK992" s="34"/>
      <c r="ASR992" s="35"/>
      <c r="ASS992" s="34"/>
      <c r="ASZ992" s="35"/>
      <c r="ATA992" s="34"/>
      <c r="ATH992" s="35"/>
      <c r="ATI992" s="34"/>
      <c r="ATP992" s="35"/>
      <c r="ATQ992" s="34"/>
      <c r="ATX992" s="35"/>
      <c r="ATY992" s="34"/>
      <c r="AUF992" s="35"/>
      <c r="AUG992" s="34"/>
      <c r="AUN992" s="35"/>
      <c r="AUO992" s="34"/>
      <c r="AUV992" s="35"/>
      <c r="AUW992" s="34"/>
      <c r="AVD992" s="35"/>
      <c r="AVE992" s="34"/>
      <c r="AVL992" s="35"/>
      <c r="AVM992" s="34"/>
      <c r="AVT992" s="35"/>
      <c r="AVU992" s="34"/>
      <c r="AWB992" s="35"/>
      <c r="AWC992" s="34"/>
      <c r="AWJ992" s="35"/>
      <c r="AWK992" s="34"/>
      <c r="AWR992" s="35"/>
      <c r="AWS992" s="34"/>
      <c r="AWZ992" s="35"/>
      <c r="AXA992" s="34"/>
      <c r="AXH992" s="35"/>
      <c r="AXI992" s="34"/>
      <c r="AXP992" s="35"/>
      <c r="AXQ992" s="34"/>
      <c r="AXX992" s="35"/>
      <c r="AXY992" s="34"/>
      <c r="AYF992" s="35"/>
      <c r="AYG992" s="34"/>
      <c r="AYN992" s="35"/>
      <c r="AYO992" s="34"/>
      <c r="AYV992" s="35"/>
      <c r="AYW992" s="34"/>
      <c r="AZD992" s="35"/>
      <c r="AZE992" s="34"/>
      <c r="AZL992" s="35"/>
      <c r="AZM992" s="34"/>
      <c r="AZT992" s="35"/>
      <c r="AZU992" s="34"/>
      <c r="BAB992" s="35"/>
      <c r="BAC992" s="34"/>
      <c r="BAJ992" s="35"/>
      <c r="BAK992" s="34"/>
      <c r="BAR992" s="35"/>
      <c r="BAS992" s="34"/>
      <c r="BAZ992" s="35"/>
      <c r="BBA992" s="34"/>
      <c r="BBH992" s="35"/>
      <c r="BBI992" s="34"/>
      <c r="BBP992" s="35"/>
      <c r="BBQ992" s="34"/>
      <c r="BBX992" s="35"/>
      <c r="BBY992" s="34"/>
      <c r="BCF992" s="35"/>
      <c r="BCG992" s="34"/>
      <c r="BCN992" s="35"/>
      <c r="BCO992" s="34"/>
      <c r="BCV992" s="35"/>
      <c r="BCW992" s="34"/>
      <c r="BDD992" s="35"/>
      <c r="BDE992" s="34"/>
      <c r="BDL992" s="35"/>
      <c r="BDM992" s="34"/>
      <c r="BDT992" s="35"/>
      <c r="BDU992" s="34"/>
      <c r="BEB992" s="35"/>
      <c r="BEC992" s="34"/>
      <c r="BEJ992" s="35"/>
      <c r="BEK992" s="34"/>
      <c r="BER992" s="35"/>
      <c r="BES992" s="34"/>
      <c r="BEZ992" s="35"/>
      <c r="BFA992" s="34"/>
      <c r="BFH992" s="35"/>
      <c r="BFI992" s="34"/>
      <c r="BFP992" s="35"/>
      <c r="BFQ992" s="34"/>
      <c r="BFX992" s="35"/>
      <c r="BFY992" s="34"/>
      <c r="BGF992" s="35"/>
      <c r="BGG992" s="34"/>
      <c r="BGN992" s="35"/>
      <c r="BGO992" s="34"/>
      <c r="BGV992" s="35"/>
      <c r="BGW992" s="34"/>
      <c r="BHD992" s="35"/>
      <c r="BHE992" s="34"/>
      <c r="BHL992" s="35"/>
      <c r="BHM992" s="34"/>
      <c r="BHT992" s="35"/>
      <c r="BHU992" s="34"/>
      <c r="BIB992" s="35"/>
      <c r="BIC992" s="34"/>
      <c r="BIJ992" s="35"/>
      <c r="BIK992" s="34"/>
      <c r="BIR992" s="35"/>
      <c r="BIS992" s="34"/>
      <c r="BIZ992" s="35"/>
      <c r="BJA992" s="34"/>
      <c r="BJH992" s="35"/>
      <c r="BJI992" s="34"/>
      <c r="BJP992" s="35"/>
      <c r="BJQ992" s="34"/>
      <c r="BJX992" s="35"/>
      <c r="BJY992" s="34"/>
      <c r="BKF992" s="35"/>
      <c r="BKG992" s="34"/>
      <c r="BKN992" s="35"/>
      <c r="BKO992" s="34"/>
      <c r="BKV992" s="35"/>
      <c r="BKW992" s="34"/>
      <c r="BLD992" s="35"/>
      <c r="BLE992" s="34"/>
      <c r="BLL992" s="35"/>
      <c r="BLM992" s="34"/>
      <c r="BLT992" s="35"/>
      <c r="BLU992" s="34"/>
      <c r="BMB992" s="35"/>
      <c r="BMC992" s="34"/>
      <c r="BMJ992" s="35"/>
      <c r="BMK992" s="34"/>
      <c r="BMR992" s="35"/>
      <c r="BMS992" s="34"/>
      <c r="BMZ992" s="35"/>
      <c r="BNA992" s="34"/>
      <c r="BNH992" s="35"/>
      <c r="BNI992" s="34"/>
      <c r="BNP992" s="35"/>
      <c r="BNQ992" s="34"/>
      <c r="BNX992" s="35"/>
      <c r="BNY992" s="34"/>
      <c r="BOF992" s="35"/>
      <c r="BOG992" s="34"/>
      <c r="BON992" s="35"/>
      <c r="BOO992" s="34"/>
      <c r="BOV992" s="35"/>
      <c r="BOW992" s="34"/>
      <c r="BPD992" s="35"/>
      <c r="BPE992" s="34"/>
      <c r="BPL992" s="35"/>
      <c r="BPM992" s="34"/>
      <c r="BPT992" s="35"/>
      <c r="BPU992" s="34"/>
      <c r="BQB992" s="35"/>
      <c r="BQC992" s="34"/>
      <c r="BQJ992" s="35"/>
      <c r="BQK992" s="34"/>
      <c r="BQR992" s="35"/>
      <c r="BQS992" s="34"/>
      <c r="BQZ992" s="35"/>
      <c r="BRA992" s="34"/>
      <c r="BRH992" s="35"/>
      <c r="BRI992" s="34"/>
      <c r="BRP992" s="35"/>
      <c r="BRQ992" s="34"/>
      <c r="BRX992" s="35"/>
      <c r="BRY992" s="34"/>
      <c r="BSF992" s="35"/>
      <c r="BSG992" s="34"/>
      <c r="BSN992" s="35"/>
      <c r="BSO992" s="34"/>
      <c r="BSV992" s="35"/>
      <c r="BSW992" s="34"/>
      <c r="BTD992" s="35"/>
      <c r="BTE992" s="34"/>
      <c r="BTL992" s="35"/>
      <c r="BTM992" s="34"/>
      <c r="BTT992" s="35"/>
      <c r="BTU992" s="34"/>
      <c r="BUB992" s="35"/>
      <c r="BUC992" s="34"/>
      <c r="BUJ992" s="35"/>
      <c r="BUK992" s="34"/>
      <c r="BUR992" s="35"/>
      <c r="BUS992" s="34"/>
      <c r="BUZ992" s="35"/>
      <c r="BVA992" s="34"/>
      <c r="BVH992" s="35"/>
      <c r="BVI992" s="34"/>
      <c r="BVP992" s="35"/>
      <c r="BVQ992" s="34"/>
      <c r="BVX992" s="35"/>
      <c r="BVY992" s="34"/>
      <c r="BWF992" s="35"/>
      <c r="BWG992" s="34"/>
      <c r="BWN992" s="35"/>
      <c r="BWO992" s="34"/>
      <c r="BWV992" s="35"/>
      <c r="BWW992" s="34"/>
      <c r="BXD992" s="35"/>
      <c r="BXE992" s="34"/>
      <c r="BXL992" s="35"/>
      <c r="BXM992" s="34"/>
      <c r="BXT992" s="35"/>
      <c r="BXU992" s="34"/>
      <c r="BYB992" s="35"/>
      <c r="BYC992" s="34"/>
      <c r="BYJ992" s="35"/>
      <c r="BYK992" s="34"/>
      <c r="BYR992" s="35"/>
      <c r="BYS992" s="34"/>
      <c r="BYZ992" s="35"/>
      <c r="BZA992" s="34"/>
      <c r="BZH992" s="35"/>
      <c r="BZI992" s="34"/>
      <c r="BZP992" s="35"/>
      <c r="BZQ992" s="34"/>
      <c r="BZX992" s="35"/>
      <c r="BZY992" s="34"/>
      <c r="CAF992" s="35"/>
      <c r="CAG992" s="34"/>
      <c r="CAN992" s="35"/>
      <c r="CAO992" s="34"/>
      <c r="CAV992" s="35"/>
      <c r="CAW992" s="34"/>
      <c r="CBD992" s="35"/>
      <c r="CBE992" s="34"/>
      <c r="CBL992" s="35"/>
      <c r="CBM992" s="34"/>
      <c r="CBT992" s="35"/>
      <c r="CBU992" s="34"/>
      <c r="CCB992" s="35"/>
      <c r="CCC992" s="34"/>
      <c r="CCJ992" s="35"/>
      <c r="CCK992" s="34"/>
      <c r="CCR992" s="35"/>
      <c r="CCS992" s="34"/>
      <c r="CCZ992" s="35"/>
      <c r="CDA992" s="34"/>
      <c r="CDH992" s="35"/>
      <c r="CDI992" s="34"/>
      <c r="CDP992" s="35"/>
      <c r="CDQ992" s="34"/>
      <c r="CDX992" s="35"/>
      <c r="CDY992" s="34"/>
      <c r="CEF992" s="35"/>
      <c r="CEG992" s="34"/>
      <c r="CEN992" s="35"/>
      <c r="CEO992" s="34"/>
      <c r="CEV992" s="35"/>
      <c r="CEW992" s="34"/>
      <c r="CFD992" s="35"/>
      <c r="CFE992" s="34"/>
      <c r="CFL992" s="35"/>
      <c r="CFM992" s="34"/>
      <c r="CFT992" s="35"/>
      <c r="CFU992" s="34"/>
      <c r="CGB992" s="35"/>
      <c r="CGC992" s="34"/>
      <c r="CGJ992" s="35"/>
      <c r="CGK992" s="34"/>
      <c r="CGR992" s="35"/>
      <c r="CGS992" s="34"/>
      <c r="CGZ992" s="35"/>
      <c r="CHA992" s="34"/>
      <c r="CHH992" s="35"/>
      <c r="CHI992" s="34"/>
      <c r="CHP992" s="35"/>
      <c r="CHQ992" s="34"/>
      <c r="CHX992" s="35"/>
      <c r="CHY992" s="34"/>
      <c r="CIF992" s="35"/>
      <c r="CIG992" s="34"/>
      <c r="CIN992" s="35"/>
      <c r="CIO992" s="34"/>
      <c r="CIV992" s="35"/>
      <c r="CIW992" s="34"/>
      <c r="CJD992" s="35"/>
      <c r="CJE992" s="34"/>
      <c r="CJL992" s="35"/>
      <c r="CJM992" s="34"/>
      <c r="CJT992" s="35"/>
      <c r="CJU992" s="34"/>
      <c r="CKB992" s="35"/>
      <c r="CKC992" s="34"/>
      <c r="CKJ992" s="35"/>
      <c r="CKK992" s="34"/>
      <c r="CKR992" s="35"/>
      <c r="CKS992" s="34"/>
      <c r="CKZ992" s="35"/>
      <c r="CLA992" s="34"/>
      <c r="CLH992" s="35"/>
      <c r="CLI992" s="34"/>
      <c r="CLP992" s="35"/>
      <c r="CLQ992" s="34"/>
      <c r="CLX992" s="35"/>
      <c r="CLY992" s="34"/>
      <c r="CMF992" s="35"/>
      <c r="CMG992" s="34"/>
      <c r="CMN992" s="35"/>
      <c r="CMO992" s="34"/>
      <c r="CMV992" s="35"/>
      <c r="CMW992" s="34"/>
      <c r="CND992" s="35"/>
      <c r="CNE992" s="34"/>
      <c r="CNL992" s="35"/>
      <c r="CNM992" s="34"/>
      <c r="CNT992" s="35"/>
      <c r="CNU992" s="34"/>
      <c r="COB992" s="35"/>
      <c r="COC992" s="34"/>
      <c r="COJ992" s="35"/>
      <c r="COK992" s="34"/>
      <c r="COR992" s="35"/>
      <c r="COS992" s="34"/>
      <c r="COZ992" s="35"/>
      <c r="CPA992" s="34"/>
      <c r="CPH992" s="35"/>
      <c r="CPI992" s="34"/>
      <c r="CPP992" s="35"/>
      <c r="CPQ992" s="34"/>
      <c r="CPX992" s="35"/>
      <c r="CPY992" s="34"/>
      <c r="CQF992" s="35"/>
      <c r="CQG992" s="34"/>
      <c r="CQN992" s="35"/>
      <c r="CQO992" s="34"/>
      <c r="CQV992" s="35"/>
      <c r="CQW992" s="34"/>
      <c r="CRD992" s="35"/>
      <c r="CRE992" s="34"/>
      <c r="CRL992" s="35"/>
      <c r="CRM992" s="34"/>
      <c r="CRT992" s="35"/>
      <c r="CRU992" s="34"/>
      <c r="CSB992" s="35"/>
      <c r="CSC992" s="34"/>
      <c r="CSJ992" s="35"/>
      <c r="CSK992" s="34"/>
      <c r="CSR992" s="35"/>
      <c r="CSS992" s="34"/>
      <c r="CSZ992" s="35"/>
      <c r="CTA992" s="34"/>
      <c r="CTH992" s="35"/>
      <c r="CTI992" s="34"/>
      <c r="CTP992" s="35"/>
      <c r="CTQ992" s="34"/>
      <c r="CTX992" s="35"/>
      <c r="CTY992" s="34"/>
      <c r="CUF992" s="35"/>
      <c r="CUG992" s="34"/>
      <c r="CUN992" s="35"/>
      <c r="CUO992" s="34"/>
      <c r="CUV992" s="35"/>
      <c r="CUW992" s="34"/>
      <c r="CVD992" s="35"/>
      <c r="CVE992" s="34"/>
      <c r="CVL992" s="35"/>
      <c r="CVM992" s="34"/>
      <c r="CVT992" s="35"/>
      <c r="CVU992" s="34"/>
      <c r="CWB992" s="35"/>
      <c r="CWC992" s="34"/>
      <c r="CWJ992" s="35"/>
      <c r="CWK992" s="34"/>
      <c r="CWR992" s="35"/>
      <c r="CWS992" s="34"/>
      <c r="CWZ992" s="35"/>
      <c r="CXA992" s="34"/>
      <c r="CXH992" s="35"/>
      <c r="CXI992" s="34"/>
      <c r="CXP992" s="35"/>
      <c r="CXQ992" s="34"/>
      <c r="CXX992" s="35"/>
      <c r="CXY992" s="34"/>
      <c r="CYF992" s="35"/>
      <c r="CYG992" s="34"/>
      <c r="CYN992" s="35"/>
      <c r="CYO992" s="34"/>
      <c r="CYV992" s="35"/>
      <c r="CYW992" s="34"/>
      <c r="CZD992" s="35"/>
      <c r="CZE992" s="34"/>
      <c r="CZL992" s="35"/>
      <c r="CZM992" s="34"/>
      <c r="CZT992" s="35"/>
      <c r="CZU992" s="34"/>
      <c r="DAB992" s="35"/>
      <c r="DAC992" s="34"/>
      <c r="DAJ992" s="35"/>
      <c r="DAK992" s="34"/>
      <c r="DAR992" s="35"/>
      <c r="DAS992" s="34"/>
      <c r="DAZ992" s="35"/>
      <c r="DBA992" s="34"/>
      <c r="DBH992" s="35"/>
      <c r="DBI992" s="34"/>
      <c r="DBP992" s="35"/>
      <c r="DBQ992" s="34"/>
      <c r="DBX992" s="35"/>
      <c r="DBY992" s="34"/>
      <c r="DCF992" s="35"/>
      <c r="DCG992" s="34"/>
      <c r="DCN992" s="35"/>
      <c r="DCO992" s="34"/>
      <c r="DCV992" s="35"/>
      <c r="DCW992" s="34"/>
      <c r="DDD992" s="35"/>
      <c r="DDE992" s="34"/>
      <c r="DDL992" s="35"/>
      <c r="DDM992" s="34"/>
      <c r="DDT992" s="35"/>
      <c r="DDU992" s="34"/>
      <c r="DEB992" s="35"/>
      <c r="DEC992" s="34"/>
      <c r="DEJ992" s="35"/>
      <c r="DEK992" s="34"/>
      <c r="DER992" s="35"/>
      <c r="DES992" s="34"/>
      <c r="DEZ992" s="35"/>
      <c r="DFA992" s="34"/>
      <c r="DFH992" s="35"/>
      <c r="DFI992" s="34"/>
      <c r="DFP992" s="35"/>
      <c r="DFQ992" s="34"/>
      <c r="DFX992" s="35"/>
      <c r="DFY992" s="34"/>
      <c r="DGF992" s="35"/>
      <c r="DGG992" s="34"/>
      <c r="DGN992" s="35"/>
      <c r="DGO992" s="34"/>
      <c r="DGV992" s="35"/>
      <c r="DGW992" s="34"/>
      <c r="DHD992" s="35"/>
      <c r="DHE992" s="34"/>
      <c r="DHL992" s="35"/>
      <c r="DHM992" s="34"/>
      <c r="DHT992" s="35"/>
      <c r="DHU992" s="34"/>
      <c r="DIB992" s="35"/>
      <c r="DIC992" s="34"/>
      <c r="DIJ992" s="35"/>
      <c r="DIK992" s="34"/>
      <c r="DIR992" s="35"/>
      <c r="DIS992" s="34"/>
      <c r="DIZ992" s="35"/>
      <c r="DJA992" s="34"/>
      <c r="DJH992" s="35"/>
      <c r="DJI992" s="34"/>
      <c r="DJP992" s="35"/>
      <c r="DJQ992" s="34"/>
      <c r="DJX992" s="35"/>
      <c r="DJY992" s="34"/>
      <c r="DKF992" s="35"/>
      <c r="DKG992" s="34"/>
      <c r="DKN992" s="35"/>
      <c r="DKO992" s="34"/>
      <c r="DKV992" s="35"/>
      <c r="DKW992" s="34"/>
      <c r="DLD992" s="35"/>
      <c r="DLE992" s="34"/>
      <c r="DLL992" s="35"/>
      <c r="DLM992" s="34"/>
      <c r="DLT992" s="35"/>
      <c r="DLU992" s="34"/>
      <c r="DMB992" s="35"/>
      <c r="DMC992" s="34"/>
      <c r="DMJ992" s="35"/>
      <c r="DMK992" s="34"/>
      <c r="DMR992" s="35"/>
      <c r="DMS992" s="34"/>
      <c r="DMZ992" s="35"/>
      <c r="DNA992" s="34"/>
      <c r="DNH992" s="35"/>
      <c r="DNI992" s="34"/>
      <c r="DNP992" s="35"/>
      <c r="DNQ992" s="34"/>
      <c r="DNX992" s="35"/>
      <c r="DNY992" s="34"/>
      <c r="DOF992" s="35"/>
      <c r="DOG992" s="34"/>
      <c r="DON992" s="35"/>
      <c r="DOO992" s="34"/>
      <c r="DOV992" s="35"/>
      <c r="DOW992" s="34"/>
      <c r="DPD992" s="35"/>
      <c r="DPE992" s="34"/>
      <c r="DPL992" s="35"/>
      <c r="DPM992" s="34"/>
      <c r="DPT992" s="35"/>
      <c r="DPU992" s="34"/>
      <c r="DQB992" s="35"/>
      <c r="DQC992" s="34"/>
      <c r="DQJ992" s="35"/>
      <c r="DQK992" s="34"/>
      <c r="DQR992" s="35"/>
      <c r="DQS992" s="34"/>
      <c r="DQZ992" s="35"/>
      <c r="DRA992" s="34"/>
      <c r="DRH992" s="35"/>
      <c r="DRI992" s="34"/>
      <c r="DRP992" s="35"/>
      <c r="DRQ992" s="34"/>
      <c r="DRX992" s="35"/>
      <c r="DRY992" s="34"/>
      <c r="DSF992" s="35"/>
      <c r="DSG992" s="34"/>
      <c r="DSN992" s="35"/>
      <c r="DSO992" s="34"/>
      <c r="DSV992" s="35"/>
      <c r="DSW992" s="34"/>
      <c r="DTD992" s="35"/>
      <c r="DTE992" s="34"/>
      <c r="DTL992" s="35"/>
      <c r="DTM992" s="34"/>
      <c r="DTT992" s="35"/>
      <c r="DTU992" s="34"/>
      <c r="DUB992" s="35"/>
      <c r="DUC992" s="34"/>
      <c r="DUJ992" s="35"/>
      <c r="DUK992" s="34"/>
      <c r="DUR992" s="35"/>
      <c r="DUS992" s="34"/>
      <c r="DUZ992" s="35"/>
      <c r="DVA992" s="34"/>
      <c r="DVH992" s="35"/>
      <c r="DVI992" s="34"/>
      <c r="DVP992" s="35"/>
      <c r="DVQ992" s="34"/>
      <c r="DVX992" s="35"/>
      <c r="DVY992" s="34"/>
      <c r="DWF992" s="35"/>
      <c r="DWG992" s="34"/>
      <c r="DWN992" s="35"/>
      <c r="DWO992" s="34"/>
      <c r="DWV992" s="35"/>
      <c r="DWW992" s="34"/>
      <c r="DXD992" s="35"/>
      <c r="DXE992" s="34"/>
      <c r="DXL992" s="35"/>
      <c r="DXM992" s="34"/>
      <c r="DXT992" s="35"/>
      <c r="DXU992" s="34"/>
      <c r="DYB992" s="35"/>
      <c r="DYC992" s="34"/>
      <c r="DYJ992" s="35"/>
      <c r="DYK992" s="34"/>
      <c r="DYR992" s="35"/>
      <c r="DYS992" s="34"/>
      <c r="DYZ992" s="35"/>
      <c r="DZA992" s="34"/>
      <c r="DZH992" s="35"/>
      <c r="DZI992" s="34"/>
      <c r="DZP992" s="35"/>
      <c r="DZQ992" s="34"/>
      <c r="DZX992" s="35"/>
      <c r="DZY992" s="34"/>
      <c r="EAF992" s="35"/>
      <c r="EAG992" s="34"/>
      <c r="EAN992" s="35"/>
      <c r="EAO992" s="34"/>
      <c r="EAV992" s="35"/>
      <c r="EAW992" s="34"/>
      <c r="EBD992" s="35"/>
      <c r="EBE992" s="34"/>
      <c r="EBL992" s="35"/>
      <c r="EBM992" s="34"/>
      <c r="EBT992" s="35"/>
      <c r="EBU992" s="34"/>
      <c r="ECB992" s="35"/>
      <c r="ECC992" s="34"/>
      <c r="ECJ992" s="35"/>
      <c r="ECK992" s="34"/>
      <c r="ECR992" s="35"/>
      <c r="ECS992" s="34"/>
      <c r="ECZ992" s="35"/>
      <c r="EDA992" s="34"/>
      <c r="EDH992" s="35"/>
      <c r="EDI992" s="34"/>
      <c r="EDP992" s="35"/>
      <c r="EDQ992" s="34"/>
      <c r="EDX992" s="35"/>
      <c r="EDY992" s="34"/>
      <c r="EEF992" s="35"/>
      <c r="EEG992" s="34"/>
      <c r="EEN992" s="35"/>
      <c r="EEO992" s="34"/>
      <c r="EEV992" s="35"/>
      <c r="EEW992" s="34"/>
      <c r="EFD992" s="35"/>
      <c r="EFE992" s="34"/>
      <c r="EFL992" s="35"/>
      <c r="EFM992" s="34"/>
      <c r="EFT992" s="35"/>
      <c r="EFU992" s="34"/>
      <c r="EGB992" s="35"/>
      <c r="EGC992" s="34"/>
      <c r="EGJ992" s="35"/>
      <c r="EGK992" s="34"/>
      <c r="EGR992" s="35"/>
      <c r="EGS992" s="34"/>
      <c r="EGZ992" s="35"/>
      <c r="EHA992" s="34"/>
      <c r="EHH992" s="35"/>
      <c r="EHI992" s="34"/>
      <c r="EHP992" s="35"/>
      <c r="EHQ992" s="34"/>
      <c r="EHX992" s="35"/>
      <c r="EHY992" s="34"/>
      <c r="EIF992" s="35"/>
      <c r="EIG992" s="34"/>
      <c r="EIN992" s="35"/>
      <c r="EIO992" s="34"/>
      <c r="EIV992" s="35"/>
      <c r="EIW992" s="34"/>
      <c r="EJD992" s="35"/>
      <c r="EJE992" s="34"/>
      <c r="EJL992" s="35"/>
      <c r="EJM992" s="34"/>
      <c r="EJT992" s="35"/>
      <c r="EJU992" s="34"/>
      <c r="EKB992" s="35"/>
      <c r="EKC992" s="34"/>
      <c r="EKJ992" s="35"/>
      <c r="EKK992" s="34"/>
      <c r="EKR992" s="35"/>
      <c r="EKS992" s="34"/>
      <c r="EKZ992" s="35"/>
      <c r="ELA992" s="34"/>
      <c r="ELH992" s="35"/>
      <c r="ELI992" s="34"/>
      <c r="ELP992" s="35"/>
      <c r="ELQ992" s="34"/>
      <c r="ELX992" s="35"/>
      <c r="ELY992" s="34"/>
      <c r="EMF992" s="35"/>
      <c r="EMG992" s="34"/>
      <c r="EMN992" s="35"/>
      <c r="EMO992" s="34"/>
      <c r="EMV992" s="35"/>
      <c r="EMW992" s="34"/>
      <c r="END992" s="35"/>
      <c r="ENE992" s="34"/>
      <c r="ENL992" s="35"/>
      <c r="ENM992" s="34"/>
      <c r="ENT992" s="35"/>
      <c r="ENU992" s="34"/>
      <c r="EOB992" s="35"/>
      <c r="EOC992" s="34"/>
      <c r="EOJ992" s="35"/>
      <c r="EOK992" s="34"/>
      <c r="EOR992" s="35"/>
      <c r="EOS992" s="34"/>
      <c r="EOZ992" s="35"/>
      <c r="EPA992" s="34"/>
      <c r="EPH992" s="35"/>
      <c r="EPI992" s="34"/>
      <c r="EPP992" s="35"/>
      <c r="EPQ992" s="34"/>
      <c r="EPX992" s="35"/>
      <c r="EPY992" s="34"/>
      <c r="EQF992" s="35"/>
      <c r="EQG992" s="34"/>
      <c r="EQN992" s="35"/>
      <c r="EQO992" s="34"/>
      <c r="EQV992" s="35"/>
      <c r="EQW992" s="34"/>
      <c r="ERD992" s="35"/>
      <c r="ERE992" s="34"/>
      <c r="ERL992" s="35"/>
      <c r="ERM992" s="34"/>
      <c r="ERT992" s="35"/>
      <c r="ERU992" s="34"/>
      <c r="ESB992" s="35"/>
      <c r="ESC992" s="34"/>
      <c r="ESJ992" s="35"/>
      <c r="ESK992" s="34"/>
      <c r="ESR992" s="35"/>
      <c r="ESS992" s="34"/>
      <c r="ESZ992" s="35"/>
      <c r="ETA992" s="34"/>
      <c r="ETH992" s="35"/>
      <c r="ETI992" s="34"/>
      <c r="ETP992" s="35"/>
      <c r="ETQ992" s="34"/>
      <c r="ETX992" s="35"/>
      <c r="ETY992" s="34"/>
      <c r="EUF992" s="35"/>
      <c r="EUG992" s="34"/>
      <c r="EUN992" s="35"/>
      <c r="EUO992" s="34"/>
      <c r="EUV992" s="35"/>
      <c r="EUW992" s="34"/>
      <c r="EVD992" s="35"/>
      <c r="EVE992" s="34"/>
      <c r="EVL992" s="35"/>
      <c r="EVM992" s="34"/>
      <c r="EVT992" s="35"/>
      <c r="EVU992" s="34"/>
      <c r="EWB992" s="35"/>
      <c r="EWC992" s="34"/>
      <c r="EWJ992" s="35"/>
      <c r="EWK992" s="34"/>
      <c r="EWR992" s="35"/>
      <c r="EWS992" s="34"/>
      <c r="EWZ992" s="35"/>
      <c r="EXA992" s="34"/>
      <c r="EXH992" s="35"/>
      <c r="EXI992" s="34"/>
      <c r="EXP992" s="35"/>
      <c r="EXQ992" s="34"/>
      <c r="EXX992" s="35"/>
      <c r="EXY992" s="34"/>
      <c r="EYF992" s="35"/>
      <c r="EYG992" s="34"/>
      <c r="EYN992" s="35"/>
      <c r="EYO992" s="34"/>
      <c r="EYV992" s="35"/>
      <c r="EYW992" s="34"/>
      <c r="EZD992" s="35"/>
      <c r="EZE992" s="34"/>
      <c r="EZL992" s="35"/>
      <c r="EZM992" s="34"/>
      <c r="EZT992" s="35"/>
      <c r="EZU992" s="34"/>
      <c r="FAB992" s="35"/>
      <c r="FAC992" s="34"/>
      <c r="FAJ992" s="35"/>
      <c r="FAK992" s="34"/>
      <c r="FAR992" s="35"/>
      <c r="FAS992" s="34"/>
      <c r="FAZ992" s="35"/>
      <c r="FBA992" s="34"/>
      <c r="FBH992" s="35"/>
      <c r="FBI992" s="34"/>
      <c r="FBP992" s="35"/>
      <c r="FBQ992" s="34"/>
      <c r="FBX992" s="35"/>
      <c r="FBY992" s="34"/>
      <c r="FCF992" s="35"/>
      <c r="FCG992" s="34"/>
      <c r="FCN992" s="35"/>
      <c r="FCO992" s="34"/>
      <c r="FCV992" s="35"/>
      <c r="FCW992" s="34"/>
      <c r="FDD992" s="35"/>
      <c r="FDE992" s="34"/>
      <c r="FDL992" s="35"/>
      <c r="FDM992" s="34"/>
      <c r="FDT992" s="35"/>
      <c r="FDU992" s="34"/>
      <c r="FEB992" s="35"/>
      <c r="FEC992" s="34"/>
      <c r="FEJ992" s="35"/>
      <c r="FEK992" s="34"/>
      <c r="FER992" s="35"/>
      <c r="FES992" s="34"/>
      <c r="FEZ992" s="35"/>
      <c r="FFA992" s="34"/>
      <c r="FFH992" s="35"/>
      <c r="FFI992" s="34"/>
      <c r="FFP992" s="35"/>
      <c r="FFQ992" s="34"/>
      <c r="FFX992" s="35"/>
      <c r="FFY992" s="34"/>
      <c r="FGF992" s="35"/>
      <c r="FGG992" s="34"/>
      <c r="FGN992" s="35"/>
      <c r="FGO992" s="34"/>
      <c r="FGV992" s="35"/>
      <c r="FGW992" s="34"/>
      <c r="FHD992" s="35"/>
      <c r="FHE992" s="34"/>
      <c r="FHL992" s="35"/>
      <c r="FHM992" s="34"/>
      <c r="FHT992" s="35"/>
      <c r="FHU992" s="34"/>
      <c r="FIB992" s="35"/>
      <c r="FIC992" s="34"/>
      <c r="FIJ992" s="35"/>
      <c r="FIK992" s="34"/>
      <c r="FIR992" s="35"/>
      <c r="FIS992" s="34"/>
      <c r="FIZ992" s="35"/>
      <c r="FJA992" s="34"/>
      <c r="FJH992" s="35"/>
      <c r="FJI992" s="34"/>
      <c r="FJP992" s="35"/>
      <c r="FJQ992" s="34"/>
      <c r="FJX992" s="35"/>
      <c r="FJY992" s="34"/>
      <c r="FKF992" s="35"/>
      <c r="FKG992" s="34"/>
      <c r="FKN992" s="35"/>
      <c r="FKO992" s="34"/>
      <c r="FKV992" s="35"/>
      <c r="FKW992" s="34"/>
      <c r="FLD992" s="35"/>
      <c r="FLE992" s="34"/>
      <c r="FLL992" s="35"/>
      <c r="FLM992" s="34"/>
      <c r="FLT992" s="35"/>
      <c r="FLU992" s="34"/>
      <c r="FMB992" s="35"/>
      <c r="FMC992" s="34"/>
      <c r="FMJ992" s="35"/>
      <c r="FMK992" s="34"/>
      <c r="FMR992" s="35"/>
      <c r="FMS992" s="34"/>
      <c r="FMZ992" s="35"/>
      <c r="FNA992" s="34"/>
      <c r="FNH992" s="35"/>
      <c r="FNI992" s="34"/>
      <c r="FNP992" s="35"/>
      <c r="FNQ992" s="34"/>
      <c r="FNX992" s="35"/>
      <c r="FNY992" s="34"/>
      <c r="FOF992" s="35"/>
      <c r="FOG992" s="34"/>
      <c r="FON992" s="35"/>
      <c r="FOO992" s="34"/>
      <c r="FOV992" s="35"/>
      <c r="FOW992" s="34"/>
      <c r="FPD992" s="35"/>
      <c r="FPE992" s="34"/>
      <c r="FPL992" s="35"/>
      <c r="FPM992" s="34"/>
      <c r="FPT992" s="35"/>
      <c r="FPU992" s="34"/>
      <c r="FQB992" s="35"/>
      <c r="FQC992" s="34"/>
      <c r="FQJ992" s="35"/>
      <c r="FQK992" s="34"/>
      <c r="FQR992" s="35"/>
      <c r="FQS992" s="34"/>
      <c r="FQZ992" s="35"/>
      <c r="FRA992" s="34"/>
      <c r="FRH992" s="35"/>
      <c r="FRI992" s="34"/>
      <c r="FRP992" s="35"/>
      <c r="FRQ992" s="34"/>
      <c r="FRX992" s="35"/>
      <c r="FRY992" s="34"/>
      <c r="FSF992" s="35"/>
      <c r="FSG992" s="34"/>
      <c r="FSN992" s="35"/>
      <c r="FSO992" s="34"/>
      <c r="FSV992" s="35"/>
      <c r="FSW992" s="34"/>
      <c r="FTD992" s="35"/>
      <c r="FTE992" s="34"/>
      <c r="FTL992" s="35"/>
      <c r="FTM992" s="34"/>
      <c r="FTT992" s="35"/>
      <c r="FTU992" s="34"/>
      <c r="FUB992" s="35"/>
      <c r="FUC992" s="34"/>
      <c r="FUJ992" s="35"/>
      <c r="FUK992" s="34"/>
      <c r="FUR992" s="35"/>
      <c r="FUS992" s="34"/>
      <c r="FUZ992" s="35"/>
      <c r="FVA992" s="34"/>
      <c r="FVH992" s="35"/>
      <c r="FVI992" s="34"/>
      <c r="FVP992" s="35"/>
      <c r="FVQ992" s="34"/>
      <c r="FVX992" s="35"/>
      <c r="FVY992" s="34"/>
      <c r="FWF992" s="35"/>
      <c r="FWG992" s="34"/>
      <c r="FWN992" s="35"/>
      <c r="FWO992" s="34"/>
      <c r="FWV992" s="35"/>
      <c r="FWW992" s="34"/>
      <c r="FXD992" s="35"/>
      <c r="FXE992" s="34"/>
      <c r="FXL992" s="35"/>
      <c r="FXM992" s="34"/>
      <c r="FXT992" s="35"/>
      <c r="FXU992" s="34"/>
      <c r="FYB992" s="35"/>
      <c r="FYC992" s="34"/>
      <c r="FYJ992" s="35"/>
      <c r="FYK992" s="34"/>
      <c r="FYR992" s="35"/>
      <c r="FYS992" s="34"/>
      <c r="FYZ992" s="35"/>
      <c r="FZA992" s="34"/>
      <c r="FZH992" s="35"/>
      <c r="FZI992" s="34"/>
      <c r="FZP992" s="35"/>
      <c r="FZQ992" s="34"/>
      <c r="FZX992" s="35"/>
      <c r="FZY992" s="34"/>
      <c r="GAF992" s="35"/>
      <c r="GAG992" s="34"/>
      <c r="GAN992" s="35"/>
      <c r="GAO992" s="34"/>
      <c r="GAV992" s="35"/>
      <c r="GAW992" s="34"/>
      <c r="GBD992" s="35"/>
      <c r="GBE992" s="34"/>
      <c r="GBL992" s="35"/>
      <c r="GBM992" s="34"/>
      <c r="GBT992" s="35"/>
      <c r="GBU992" s="34"/>
      <c r="GCB992" s="35"/>
      <c r="GCC992" s="34"/>
      <c r="GCJ992" s="35"/>
      <c r="GCK992" s="34"/>
      <c r="GCR992" s="35"/>
      <c r="GCS992" s="34"/>
      <c r="GCZ992" s="35"/>
      <c r="GDA992" s="34"/>
      <c r="GDH992" s="35"/>
      <c r="GDI992" s="34"/>
      <c r="GDP992" s="35"/>
      <c r="GDQ992" s="34"/>
      <c r="GDX992" s="35"/>
      <c r="GDY992" s="34"/>
      <c r="GEF992" s="35"/>
      <c r="GEG992" s="34"/>
      <c r="GEN992" s="35"/>
      <c r="GEO992" s="34"/>
      <c r="GEV992" s="35"/>
      <c r="GEW992" s="34"/>
      <c r="GFD992" s="35"/>
      <c r="GFE992" s="34"/>
      <c r="GFL992" s="35"/>
      <c r="GFM992" s="34"/>
      <c r="GFT992" s="35"/>
      <c r="GFU992" s="34"/>
      <c r="GGB992" s="35"/>
      <c r="GGC992" s="34"/>
      <c r="GGJ992" s="35"/>
      <c r="GGK992" s="34"/>
      <c r="GGR992" s="35"/>
      <c r="GGS992" s="34"/>
      <c r="GGZ992" s="35"/>
      <c r="GHA992" s="34"/>
      <c r="GHH992" s="35"/>
      <c r="GHI992" s="34"/>
      <c r="GHP992" s="35"/>
      <c r="GHQ992" s="34"/>
      <c r="GHX992" s="35"/>
      <c r="GHY992" s="34"/>
      <c r="GIF992" s="35"/>
      <c r="GIG992" s="34"/>
      <c r="GIN992" s="35"/>
      <c r="GIO992" s="34"/>
      <c r="GIV992" s="35"/>
      <c r="GIW992" s="34"/>
      <c r="GJD992" s="35"/>
      <c r="GJE992" s="34"/>
      <c r="GJL992" s="35"/>
      <c r="GJM992" s="34"/>
      <c r="GJT992" s="35"/>
      <c r="GJU992" s="34"/>
      <c r="GKB992" s="35"/>
      <c r="GKC992" s="34"/>
      <c r="GKJ992" s="35"/>
      <c r="GKK992" s="34"/>
      <c r="GKR992" s="35"/>
      <c r="GKS992" s="34"/>
      <c r="GKZ992" s="35"/>
      <c r="GLA992" s="34"/>
      <c r="GLH992" s="35"/>
      <c r="GLI992" s="34"/>
      <c r="GLP992" s="35"/>
      <c r="GLQ992" s="34"/>
      <c r="GLX992" s="35"/>
      <c r="GLY992" s="34"/>
      <c r="GMF992" s="35"/>
      <c r="GMG992" s="34"/>
      <c r="GMN992" s="35"/>
      <c r="GMO992" s="34"/>
      <c r="GMV992" s="35"/>
      <c r="GMW992" s="34"/>
      <c r="GND992" s="35"/>
      <c r="GNE992" s="34"/>
      <c r="GNL992" s="35"/>
      <c r="GNM992" s="34"/>
      <c r="GNT992" s="35"/>
      <c r="GNU992" s="34"/>
      <c r="GOB992" s="35"/>
      <c r="GOC992" s="34"/>
      <c r="GOJ992" s="35"/>
      <c r="GOK992" s="34"/>
      <c r="GOR992" s="35"/>
      <c r="GOS992" s="34"/>
      <c r="GOZ992" s="35"/>
      <c r="GPA992" s="34"/>
      <c r="GPH992" s="35"/>
      <c r="GPI992" s="34"/>
      <c r="GPP992" s="35"/>
      <c r="GPQ992" s="34"/>
      <c r="GPX992" s="35"/>
      <c r="GPY992" s="34"/>
      <c r="GQF992" s="35"/>
      <c r="GQG992" s="34"/>
      <c r="GQN992" s="35"/>
      <c r="GQO992" s="34"/>
      <c r="GQV992" s="35"/>
      <c r="GQW992" s="34"/>
      <c r="GRD992" s="35"/>
      <c r="GRE992" s="34"/>
      <c r="GRL992" s="35"/>
      <c r="GRM992" s="34"/>
      <c r="GRT992" s="35"/>
      <c r="GRU992" s="34"/>
      <c r="GSB992" s="35"/>
      <c r="GSC992" s="34"/>
      <c r="GSJ992" s="35"/>
      <c r="GSK992" s="34"/>
      <c r="GSR992" s="35"/>
      <c r="GSS992" s="34"/>
      <c r="GSZ992" s="35"/>
      <c r="GTA992" s="34"/>
      <c r="GTH992" s="35"/>
      <c r="GTI992" s="34"/>
      <c r="GTP992" s="35"/>
      <c r="GTQ992" s="34"/>
      <c r="GTX992" s="35"/>
      <c r="GTY992" s="34"/>
      <c r="GUF992" s="35"/>
      <c r="GUG992" s="34"/>
      <c r="GUN992" s="35"/>
      <c r="GUO992" s="34"/>
      <c r="GUV992" s="35"/>
      <c r="GUW992" s="34"/>
      <c r="GVD992" s="35"/>
      <c r="GVE992" s="34"/>
      <c r="GVL992" s="35"/>
      <c r="GVM992" s="34"/>
      <c r="GVT992" s="35"/>
      <c r="GVU992" s="34"/>
      <c r="GWB992" s="35"/>
      <c r="GWC992" s="34"/>
      <c r="GWJ992" s="35"/>
      <c r="GWK992" s="34"/>
      <c r="GWR992" s="35"/>
      <c r="GWS992" s="34"/>
      <c r="GWZ992" s="35"/>
      <c r="GXA992" s="34"/>
      <c r="GXH992" s="35"/>
      <c r="GXI992" s="34"/>
      <c r="GXP992" s="35"/>
      <c r="GXQ992" s="34"/>
      <c r="GXX992" s="35"/>
      <c r="GXY992" s="34"/>
      <c r="GYF992" s="35"/>
      <c r="GYG992" s="34"/>
      <c r="GYN992" s="35"/>
      <c r="GYO992" s="34"/>
      <c r="GYV992" s="35"/>
      <c r="GYW992" s="34"/>
      <c r="GZD992" s="35"/>
      <c r="GZE992" s="34"/>
      <c r="GZL992" s="35"/>
      <c r="GZM992" s="34"/>
      <c r="GZT992" s="35"/>
      <c r="GZU992" s="34"/>
      <c r="HAB992" s="35"/>
      <c r="HAC992" s="34"/>
      <c r="HAJ992" s="35"/>
      <c r="HAK992" s="34"/>
      <c r="HAR992" s="35"/>
      <c r="HAS992" s="34"/>
      <c r="HAZ992" s="35"/>
      <c r="HBA992" s="34"/>
      <c r="HBH992" s="35"/>
      <c r="HBI992" s="34"/>
      <c r="HBP992" s="35"/>
      <c r="HBQ992" s="34"/>
      <c r="HBX992" s="35"/>
      <c r="HBY992" s="34"/>
      <c r="HCF992" s="35"/>
      <c r="HCG992" s="34"/>
      <c r="HCN992" s="35"/>
      <c r="HCO992" s="34"/>
      <c r="HCV992" s="35"/>
      <c r="HCW992" s="34"/>
      <c r="HDD992" s="35"/>
      <c r="HDE992" s="34"/>
      <c r="HDL992" s="35"/>
      <c r="HDM992" s="34"/>
      <c r="HDT992" s="35"/>
      <c r="HDU992" s="34"/>
      <c r="HEB992" s="35"/>
      <c r="HEC992" s="34"/>
      <c r="HEJ992" s="35"/>
      <c r="HEK992" s="34"/>
      <c r="HER992" s="35"/>
      <c r="HES992" s="34"/>
      <c r="HEZ992" s="35"/>
      <c r="HFA992" s="34"/>
      <c r="HFH992" s="35"/>
      <c r="HFI992" s="34"/>
      <c r="HFP992" s="35"/>
      <c r="HFQ992" s="34"/>
      <c r="HFX992" s="35"/>
      <c r="HFY992" s="34"/>
      <c r="HGF992" s="35"/>
      <c r="HGG992" s="34"/>
      <c r="HGN992" s="35"/>
      <c r="HGO992" s="34"/>
      <c r="HGV992" s="35"/>
      <c r="HGW992" s="34"/>
      <c r="HHD992" s="35"/>
      <c r="HHE992" s="34"/>
      <c r="HHL992" s="35"/>
      <c r="HHM992" s="34"/>
      <c r="HHT992" s="35"/>
      <c r="HHU992" s="34"/>
      <c r="HIB992" s="35"/>
      <c r="HIC992" s="34"/>
      <c r="HIJ992" s="35"/>
      <c r="HIK992" s="34"/>
      <c r="HIR992" s="35"/>
      <c r="HIS992" s="34"/>
      <c r="HIZ992" s="35"/>
      <c r="HJA992" s="34"/>
      <c r="HJH992" s="35"/>
      <c r="HJI992" s="34"/>
      <c r="HJP992" s="35"/>
      <c r="HJQ992" s="34"/>
      <c r="HJX992" s="35"/>
      <c r="HJY992" s="34"/>
      <c r="HKF992" s="35"/>
      <c r="HKG992" s="34"/>
      <c r="HKN992" s="35"/>
      <c r="HKO992" s="34"/>
      <c r="HKV992" s="35"/>
      <c r="HKW992" s="34"/>
      <c r="HLD992" s="35"/>
      <c r="HLE992" s="34"/>
      <c r="HLL992" s="35"/>
      <c r="HLM992" s="34"/>
      <c r="HLT992" s="35"/>
      <c r="HLU992" s="34"/>
      <c r="HMB992" s="35"/>
      <c r="HMC992" s="34"/>
      <c r="HMJ992" s="35"/>
      <c r="HMK992" s="34"/>
      <c r="HMR992" s="35"/>
      <c r="HMS992" s="34"/>
      <c r="HMZ992" s="35"/>
      <c r="HNA992" s="34"/>
      <c r="HNH992" s="35"/>
      <c r="HNI992" s="34"/>
      <c r="HNP992" s="35"/>
      <c r="HNQ992" s="34"/>
      <c r="HNX992" s="35"/>
      <c r="HNY992" s="34"/>
      <c r="HOF992" s="35"/>
      <c r="HOG992" s="34"/>
      <c r="HON992" s="35"/>
      <c r="HOO992" s="34"/>
      <c r="HOV992" s="35"/>
      <c r="HOW992" s="34"/>
      <c r="HPD992" s="35"/>
      <c r="HPE992" s="34"/>
      <c r="HPL992" s="35"/>
      <c r="HPM992" s="34"/>
      <c r="HPT992" s="35"/>
      <c r="HPU992" s="34"/>
      <c r="HQB992" s="35"/>
      <c r="HQC992" s="34"/>
      <c r="HQJ992" s="35"/>
      <c r="HQK992" s="34"/>
      <c r="HQR992" s="35"/>
      <c r="HQS992" s="34"/>
      <c r="HQZ992" s="35"/>
      <c r="HRA992" s="34"/>
      <c r="HRH992" s="35"/>
      <c r="HRI992" s="34"/>
      <c r="HRP992" s="35"/>
      <c r="HRQ992" s="34"/>
      <c r="HRX992" s="35"/>
      <c r="HRY992" s="34"/>
      <c r="HSF992" s="35"/>
      <c r="HSG992" s="34"/>
      <c r="HSN992" s="35"/>
      <c r="HSO992" s="34"/>
      <c r="HSV992" s="35"/>
      <c r="HSW992" s="34"/>
      <c r="HTD992" s="35"/>
      <c r="HTE992" s="34"/>
      <c r="HTL992" s="35"/>
      <c r="HTM992" s="34"/>
      <c r="HTT992" s="35"/>
      <c r="HTU992" s="34"/>
      <c r="HUB992" s="35"/>
      <c r="HUC992" s="34"/>
      <c r="HUJ992" s="35"/>
      <c r="HUK992" s="34"/>
      <c r="HUR992" s="35"/>
      <c r="HUS992" s="34"/>
      <c r="HUZ992" s="35"/>
      <c r="HVA992" s="34"/>
      <c r="HVH992" s="35"/>
      <c r="HVI992" s="34"/>
      <c r="HVP992" s="35"/>
      <c r="HVQ992" s="34"/>
      <c r="HVX992" s="35"/>
      <c r="HVY992" s="34"/>
      <c r="HWF992" s="35"/>
      <c r="HWG992" s="34"/>
      <c r="HWN992" s="35"/>
      <c r="HWO992" s="34"/>
      <c r="HWV992" s="35"/>
      <c r="HWW992" s="34"/>
      <c r="HXD992" s="35"/>
      <c r="HXE992" s="34"/>
      <c r="HXL992" s="35"/>
      <c r="HXM992" s="34"/>
      <c r="HXT992" s="35"/>
      <c r="HXU992" s="34"/>
      <c r="HYB992" s="35"/>
      <c r="HYC992" s="34"/>
      <c r="HYJ992" s="35"/>
      <c r="HYK992" s="34"/>
      <c r="HYR992" s="35"/>
      <c r="HYS992" s="34"/>
      <c r="HYZ992" s="35"/>
      <c r="HZA992" s="34"/>
      <c r="HZH992" s="35"/>
      <c r="HZI992" s="34"/>
      <c r="HZP992" s="35"/>
      <c r="HZQ992" s="34"/>
      <c r="HZX992" s="35"/>
      <c r="HZY992" s="34"/>
      <c r="IAF992" s="35"/>
      <c r="IAG992" s="34"/>
      <c r="IAN992" s="35"/>
      <c r="IAO992" s="34"/>
      <c r="IAV992" s="35"/>
      <c r="IAW992" s="34"/>
      <c r="IBD992" s="35"/>
      <c r="IBE992" s="34"/>
      <c r="IBL992" s="35"/>
      <c r="IBM992" s="34"/>
      <c r="IBT992" s="35"/>
      <c r="IBU992" s="34"/>
      <c r="ICB992" s="35"/>
      <c r="ICC992" s="34"/>
      <c r="ICJ992" s="35"/>
      <c r="ICK992" s="34"/>
      <c r="ICR992" s="35"/>
      <c r="ICS992" s="34"/>
      <c r="ICZ992" s="35"/>
      <c r="IDA992" s="34"/>
      <c r="IDH992" s="35"/>
      <c r="IDI992" s="34"/>
      <c r="IDP992" s="35"/>
      <c r="IDQ992" s="34"/>
      <c r="IDX992" s="35"/>
      <c r="IDY992" s="34"/>
      <c r="IEF992" s="35"/>
      <c r="IEG992" s="34"/>
      <c r="IEN992" s="35"/>
      <c r="IEO992" s="34"/>
      <c r="IEV992" s="35"/>
      <c r="IEW992" s="34"/>
      <c r="IFD992" s="35"/>
      <c r="IFE992" s="34"/>
      <c r="IFL992" s="35"/>
      <c r="IFM992" s="34"/>
      <c r="IFT992" s="35"/>
      <c r="IFU992" s="34"/>
      <c r="IGB992" s="35"/>
      <c r="IGC992" s="34"/>
      <c r="IGJ992" s="35"/>
      <c r="IGK992" s="34"/>
      <c r="IGR992" s="35"/>
      <c r="IGS992" s="34"/>
      <c r="IGZ992" s="35"/>
      <c r="IHA992" s="34"/>
      <c r="IHH992" s="35"/>
      <c r="IHI992" s="34"/>
      <c r="IHP992" s="35"/>
      <c r="IHQ992" s="34"/>
      <c r="IHX992" s="35"/>
      <c r="IHY992" s="34"/>
      <c r="IIF992" s="35"/>
      <c r="IIG992" s="34"/>
      <c r="IIN992" s="35"/>
      <c r="IIO992" s="34"/>
      <c r="IIV992" s="35"/>
      <c r="IIW992" s="34"/>
      <c r="IJD992" s="35"/>
      <c r="IJE992" s="34"/>
      <c r="IJL992" s="35"/>
      <c r="IJM992" s="34"/>
      <c r="IJT992" s="35"/>
      <c r="IJU992" s="34"/>
      <c r="IKB992" s="35"/>
      <c r="IKC992" s="34"/>
      <c r="IKJ992" s="35"/>
      <c r="IKK992" s="34"/>
      <c r="IKR992" s="35"/>
      <c r="IKS992" s="34"/>
      <c r="IKZ992" s="35"/>
      <c r="ILA992" s="34"/>
      <c r="ILH992" s="35"/>
      <c r="ILI992" s="34"/>
      <c r="ILP992" s="35"/>
      <c r="ILQ992" s="34"/>
      <c r="ILX992" s="35"/>
      <c r="ILY992" s="34"/>
      <c r="IMF992" s="35"/>
      <c r="IMG992" s="34"/>
      <c r="IMN992" s="35"/>
      <c r="IMO992" s="34"/>
      <c r="IMV992" s="35"/>
      <c r="IMW992" s="34"/>
      <c r="IND992" s="35"/>
      <c r="INE992" s="34"/>
      <c r="INL992" s="35"/>
      <c r="INM992" s="34"/>
      <c r="INT992" s="35"/>
      <c r="INU992" s="34"/>
      <c r="IOB992" s="35"/>
      <c r="IOC992" s="34"/>
      <c r="IOJ992" s="35"/>
      <c r="IOK992" s="34"/>
      <c r="IOR992" s="35"/>
      <c r="IOS992" s="34"/>
      <c r="IOZ992" s="35"/>
      <c r="IPA992" s="34"/>
      <c r="IPH992" s="35"/>
      <c r="IPI992" s="34"/>
      <c r="IPP992" s="35"/>
      <c r="IPQ992" s="34"/>
      <c r="IPX992" s="35"/>
      <c r="IPY992" s="34"/>
      <c r="IQF992" s="35"/>
      <c r="IQG992" s="34"/>
      <c r="IQN992" s="35"/>
      <c r="IQO992" s="34"/>
      <c r="IQV992" s="35"/>
      <c r="IQW992" s="34"/>
      <c r="IRD992" s="35"/>
      <c r="IRE992" s="34"/>
      <c r="IRL992" s="35"/>
      <c r="IRM992" s="34"/>
      <c r="IRT992" s="35"/>
      <c r="IRU992" s="34"/>
      <c r="ISB992" s="35"/>
      <c r="ISC992" s="34"/>
      <c r="ISJ992" s="35"/>
      <c r="ISK992" s="34"/>
      <c r="ISR992" s="35"/>
      <c r="ISS992" s="34"/>
      <c r="ISZ992" s="35"/>
      <c r="ITA992" s="34"/>
      <c r="ITH992" s="35"/>
      <c r="ITI992" s="34"/>
      <c r="ITP992" s="35"/>
      <c r="ITQ992" s="34"/>
      <c r="ITX992" s="35"/>
      <c r="ITY992" s="34"/>
      <c r="IUF992" s="35"/>
      <c r="IUG992" s="34"/>
      <c r="IUN992" s="35"/>
      <c r="IUO992" s="34"/>
      <c r="IUV992" s="35"/>
      <c r="IUW992" s="34"/>
      <c r="IVD992" s="35"/>
      <c r="IVE992" s="34"/>
      <c r="IVL992" s="35"/>
      <c r="IVM992" s="34"/>
      <c r="IVT992" s="35"/>
      <c r="IVU992" s="34"/>
      <c r="IWB992" s="35"/>
      <c r="IWC992" s="34"/>
      <c r="IWJ992" s="35"/>
      <c r="IWK992" s="34"/>
      <c r="IWR992" s="35"/>
      <c r="IWS992" s="34"/>
      <c r="IWZ992" s="35"/>
      <c r="IXA992" s="34"/>
      <c r="IXH992" s="35"/>
      <c r="IXI992" s="34"/>
      <c r="IXP992" s="35"/>
      <c r="IXQ992" s="34"/>
      <c r="IXX992" s="35"/>
      <c r="IXY992" s="34"/>
      <c r="IYF992" s="35"/>
      <c r="IYG992" s="34"/>
      <c r="IYN992" s="35"/>
      <c r="IYO992" s="34"/>
      <c r="IYV992" s="35"/>
      <c r="IYW992" s="34"/>
      <c r="IZD992" s="35"/>
      <c r="IZE992" s="34"/>
      <c r="IZL992" s="35"/>
      <c r="IZM992" s="34"/>
      <c r="IZT992" s="35"/>
      <c r="IZU992" s="34"/>
      <c r="JAB992" s="35"/>
      <c r="JAC992" s="34"/>
      <c r="JAJ992" s="35"/>
      <c r="JAK992" s="34"/>
      <c r="JAR992" s="35"/>
      <c r="JAS992" s="34"/>
      <c r="JAZ992" s="35"/>
      <c r="JBA992" s="34"/>
      <c r="JBH992" s="35"/>
      <c r="JBI992" s="34"/>
      <c r="JBP992" s="35"/>
      <c r="JBQ992" s="34"/>
      <c r="JBX992" s="35"/>
      <c r="JBY992" s="34"/>
      <c r="JCF992" s="35"/>
      <c r="JCG992" s="34"/>
      <c r="JCN992" s="35"/>
      <c r="JCO992" s="34"/>
      <c r="JCV992" s="35"/>
      <c r="JCW992" s="34"/>
      <c r="JDD992" s="35"/>
      <c r="JDE992" s="34"/>
      <c r="JDL992" s="35"/>
      <c r="JDM992" s="34"/>
      <c r="JDT992" s="35"/>
      <c r="JDU992" s="34"/>
      <c r="JEB992" s="35"/>
      <c r="JEC992" s="34"/>
      <c r="JEJ992" s="35"/>
      <c r="JEK992" s="34"/>
      <c r="JER992" s="35"/>
      <c r="JES992" s="34"/>
      <c r="JEZ992" s="35"/>
      <c r="JFA992" s="34"/>
      <c r="JFH992" s="35"/>
      <c r="JFI992" s="34"/>
      <c r="JFP992" s="35"/>
      <c r="JFQ992" s="34"/>
      <c r="JFX992" s="35"/>
      <c r="JFY992" s="34"/>
      <c r="JGF992" s="35"/>
      <c r="JGG992" s="34"/>
      <c r="JGN992" s="35"/>
      <c r="JGO992" s="34"/>
      <c r="JGV992" s="35"/>
      <c r="JGW992" s="34"/>
      <c r="JHD992" s="35"/>
      <c r="JHE992" s="34"/>
      <c r="JHL992" s="35"/>
      <c r="JHM992" s="34"/>
      <c r="JHT992" s="35"/>
      <c r="JHU992" s="34"/>
      <c r="JIB992" s="35"/>
      <c r="JIC992" s="34"/>
      <c r="JIJ992" s="35"/>
      <c r="JIK992" s="34"/>
      <c r="JIR992" s="35"/>
      <c r="JIS992" s="34"/>
      <c r="JIZ992" s="35"/>
      <c r="JJA992" s="34"/>
      <c r="JJH992" s="35"/>
      <c r="JJI992" s="34"/>
      <c r="JJP992" s="35"/>
      <c r="JJQ992" s="34"/>
      <c r="JJX992" s="35"/>
      <c r="JJY992" s="34"/>
      <c r="JKF992" s="35"/>
      <c r="JKG992" s="34"/>
      <c r="JKN992" s="35"/>
      <c r="JKO992" s="34"/>
      <c r="JKV992" s="35"/>
      <c r="JKW992" s="34"/>
      <c r="JLD992" s="35"/>
      <c r="JLE992" s="34"/>
      <c r="JLL992" s="35"/>
      <c r="JLM992" s="34"/>
      <c r="JLT992" s="35"/>
      <c r="JLU992" s="34"/>
      <c r="JMB992" s="35"/>
      <c r="JMC992" s="34"/>
      <c r="JMJ992" s="35"/>
      <c r="JMK992" s="34"/>
      <c r="JMR992" s="35"/>
      <c r="JMS992" s="34"/>
      <c r="JMZ992" s="35"/>
      <c r="JNA992" s="34"/>
      <c r="JNH992" s="35"/>
      <c r="JNI992" s="34"/>
      <c r="JNP992" s="35"/>
      <c r="JNQ992" s="34"/>
      <c r="JNX992" s="35"/>
      <c r="JNY992" s="34"/>
      <c r="JOF992" s="35"/>
      <c r="JOG992" s="34"/>
      <c r="JON992" s="35"/>
      <c r="JOO992" s="34"/>
      <c r="JOV992" s="35"/>
      <c r="JOW992" s="34"/>
      <c r="JPD992" s="35"/>
      <c r="JPE992" s="34"/>
      <c r="JPL992" s="35"/>
      <c r="JPM992" s="34"/>
      <c r="JPT992" s="35"/>
      <c r="JPU992" s="34"/>
      <c r="JQB992" s="35"/>
      <c r="JQC992" s="34"/>
      <c r="JQJ992" s="35"/>
      <c r="JQK992" s="34"/>
      <c r="JQR992" s="35"/>
      <c r="JQS992" s="34"/>
      <c r="JQZ992" s="35"/>
      <c r="JRA992" s="34"/>
      <c r="JRH992" s="35"/>
      <c r="JRI992" s="34"/>
      <c r="JRP992" s="35"/>
      <c r="JRQ992" s="34"/>
      <c r="JRX992" s="35"/>
      <c r="JRY992" s="34"/>
      <c r="JSF992" s="35"/>
      <c r="JSG992" s="34"/>
      <c r="JSN992" s="35"/>
      <c r="JSO992" s="34"/>
      <c r="JSV992" s="35"/>
      <c r="JSW992" s="34"/>
      <c r="JTD992" s="35"/>
      <c r="JTE992" s="34"/>
      <c r="JTL992" s="35"/>
      <c r="JTM992" s="34"/>
      <c r="JTT992" s="35"/>
      <c r="JTU992" s="34"/>
      <c r="JUB992" s="35"/>
      <c r="JUC992" s="34"/>
      <c r="JUJ992" s="35"/>
      <c r="JUK992" s="34"/>
      <c r="JUR992" s="35"/>
      <c r="JUS992" s="34"/>
      <c r="JUZ992" s="35"/>
      <c r="JVA992" s="34"/>
      <c r="JVH992" s="35"/>
      <c r="JVI992" s="34"/>
      <c r="JVP992" s="35"/>
      <c r="JVQ992" s="34"/>
      <c r="JVX992" s="35"/>
      <c r="JVY992" s="34"/>
      <c r="JWF992" s="35"/>
      <c r="JWG992" s="34"/>
      <c r="JWN992" s="35"/>
      <c r="JWO992" s="34"/>
      <c r="JWV992" s="35"/>
      <c r="JWW992" s="34"/>
      <c r="JXD992" s="35"/>
      <c r="JXE992" s="34"/>
      <c r="JXL992" s="35"/>
      <c r="JXM992" s="34"/>
      <c r="JXT992" s="35"/>
      <c r="JXU992" s="34"/>
      <c r="JYB992" s="35"/>
      <c r="JYC992" s="34"/>
      <c r="JYJ992" s="35"/>
      <c r="JYK992" s="34"/>
      <c r="JYR992" s="35"/>
      <c r="JYS992" s="34"/>
      <c r="JYZ992" s="35"/>
      <c r="JZA992" s="34"/>
      <c r="JZH992" s="35"/>
      <c r="JZI992" s="34"/>
      <c r="JZP992" s="35"/>
      <c r="JZQ992" s="34"/>
      <c r="JZX992" s="35"/>
      <c r="JZY992" s="34"/>
      <c r="KAF992" s="35"/>
      <c r="KAG992" s="34"/>
      <c r="KAN992" s="35"/>
      <c r="KAO992" s="34"/>
      <c r="KAV992" s="35"/>
      <c r="KAW992" s="34"/>
      <c r="KBD992" s="35"/>
      <c r="KBE992" s="34"/>
      <c r="KBL992" s="35"/>
      <c r="KBM992" s="34"/>
      <c r="KBT992" s="35"/>
      <c r="KBU992" s="34"/>
      <c r="KCB992" s="35"/>
      <c r="KCC992" s="34"/>
      <c r="KCJ992" s="35"/>
      <c r="KCK992" s="34"/>
      <c r="KCR992" s="35"/>
      <c r="KCS992" s="34"/>
      <c r="KCZ992" s="35"/>
      <c r="KDA992" s="34"/>
      <c r="KDH992" s="35"/>
      <c r="KDI992" s="34"/>
      <c r="KDP992" s="35"/>
      <c r="KDQ992" s="34"/>
      <c r="KDX992" s="35"/>
      <c r="KDY992" s="34"/>
      <c r="KEF992" s="35"/>
      <c r="KEG992" s="34"/>
      <c r="KEN992" s="35"/>
      <c r="KEO992" s="34"/>
      <c r="KEV992" s="35"/>
      <c r="KEW992" s="34"/>
      <c r="KFD992" s="35"/>
      <c r="KFE992" s="34"/>
      <c r="KFL992" s="35"/>
      <c r="KFM992" s="34"/>
      <c r="KFT992" s="35"/>
      <c r="KFU992" s="34"/>
      <c r="KGB992" s="35"/>
      <c r="KGC992" s="34"/>
      <c r="KGJ992" s="35"/>
      <c r="KGK992" s="34"/>
      <c r="KGR992" s="35"/>
      <c r="KGS992" s="34"/>
      <c r="KGZ992" s="35"/>
      <c r="KHA992" s="34"/>
      <c r="KHH992" s="35"/>
      <c r="KHI992" s="34"/>
      <c r="KHP992" s="35"/>
      <c r="KHQ992" s="34"/>
      <c r="KHX992" s="35"/>
      <c r="KHY992" s="34"/>
      <c r="KIF992" s="35"/>
      <c r="KIG992" s="34"/>
      <c r="KIN992" s="35"/>
      <c r="KIO992" s="34"/>
      <c r="KIV992" s="35"/>
      <c r="KIW992" s="34"/>
      <c r="KJD992" s="35"/>
      <c r="KJE992" s="34"/>
      <c r="KJL992" s="35"/>
      <c r="KJM992" s="34"/>
      <c r="KJT992" s="35"/>
      <c r="KJU992" s="34"/>
      <c r="KKB992" s="35"/>
      <c r="KKC992" s="34"/>
      <c r="KKJ992" s="35"/>
      <c r="KKK992" s="34"/>
      <c r="KKR992" s="35"/>
      <c r="KKS992" s="34"/>
      <c r="KKZ992" s="35"/>
      <c r="KLA992" s="34"/>
      <c r="KLH992" s="35"/>
      <c r="KLI992" s="34"/>
      <c r="KLP992" s="35"/>
      <c r="KLQ992" s="34"/>
      <c r="KLX992" s="35"/>
      <c r="KLY992" s="34"/>
      <c r="KMF992" s="35"/>
      <c r="KMG992" s="34"/>
      <c r="KMN992" s="35"/>
      <c r="KMO992" s="34"/>
      <c r="KMV992" s="35"/>
      <c r="KMW992" s="34"/>
      <c r="KND992" s="35"/>
      <c r="KNE992" s="34"/>
      <c r="KNL992" s="35"/>
      <c r="KNM992" s="34"/>
      <c r="KNT992" s="35"/>
      <c r="KNU992" s="34"/>
      <c r="KOB992" s="35"/>
      <c r="KOC992" s="34"/>
      <c r="KOJ992" s="35"/>
      <c r="KOK992" s="34"/>
      <c r="KOR992" s="35"/>
      <c r="KOS992" s="34"/>
      <c r="KOZ992" s="35"/>
      <c r="KPA992" s="34"/>
      <c r="KPH992" s="35"/>
      <c r="KPI992" s="34"/>
      <c r="KPP992" s="35"/>
      <c r="KPQ992" s="34"/>
      <c r="KPX992" s="35"/>
      <c r="KPY992" s="34"/>
      <c r="KQF992" s="35"/>
      <c r="KQG992" s="34"/>
      <c r="KQN992" s="35"/>
      <c r="KQO992" s="34"/>
      <c r="KQV992" s="35"/>
      <c r="KQW992" s="34"/>
      <c r="KRD992" s="35"/>
      <c r="KRE992" s="34"/>
      <c r="KRL992" s="35"/>
      <c r="KRM992" s="34"/>
      <c r="KRT992" s="35"/>
      <c r="KRU992" s="34"/>
      <c r="KSB992" s="35"/>
      <c r="KSC992" s="34"/>
      <c r="KSJ992" s="35"/>
      <c r="KSK992" s="34"/>
      <c r="KSR992" s="35"/>
      <c r="KSS992" s="34"/>
      <c r="KSZ992" s="35"/>
      <c r="KTA992" s="34"/>
      <c r="KTH992" s="35"/>
      <c r="KTI992" s="34"/>
      <c r="KTP992" s="35"/>
      <c r="KTQ992" s="34"/>
      <c r="KTX992" s="35"/>
      <c r="KTY992" s="34"/>
      <c r="KUF992" s="35"/>
      <c r="KUG992" s="34"/>
      <c r="KUN992" s="35"/>
      <c r="KUO992" s="34"/>
      <c r="KUV992" s="35"/>
      <c r="KUW992" s="34"/>
      <c r="KVD992" s="35"/>
      <c r="KVE992" s="34"/>
      <c r="KVL992" s="35"/>
      <c r="KVM992" s="34"/>
      <c r="KVT992" s="35"/>
      <c r="KVU992" s="34"/>
      <c r="KWB992" s="35"/>
      <c r="KWC992" s="34"/>
      <c r="KWJ992" s="35"/>
      <c r="KWK992" s="34"/>
      <c r="KWR992" s="35"/>
      <c r="KWS992" s="34"/>
      <c r="KWZ992" s="35"/>
      <c r="KXA992" s="34"/>
      <c r="KXH992" s="35"/>
      <c r="KXI992" s="34"/>
      <c r="KXP992" s="35"/>
      <c r="KXQ992" s="34"/>
      <c r="KXX992" s="35"/>
      <c r="KXY992" s="34"/>
      <c r="KYF992" s="35"/>
      <c r="KYG992" s="34"/>
      <c r="KYN992" s="35"/>
      <c r="KYO992" s="34"/>
      <c r="KYV992" s="35"/>
      <c r="KYW992" s="34"/>
      <c r="KZD992" s="35"/>
      <c r="KZE992" s="34"/>
      <c r="KZL992" s="35"/>
      <c r="KZM992" s="34"/>
      <c r="KZT992" s="35"/>
      <c r="KZU992" s="34"/>
      <c r="LAB992" s="35"/>
      <c r="LAC992" s="34"/>
      <c r="LAJ992" s="35"/>
      <c r="LAK992" s="34"/>
      <c r="LAR992" s="35"/>
      <c r="LAS992" s="34"/>
      <c r="LAZ992" s="35"/>
      <c r="LBA992" s="34"/>
      <c r="LBH992" s="35"/>
      <c r="LBI992" s="34"/>
      <c r="LBP992" s="35"/>
      <c r="LBQ992" s="34"/>
      <c r="LBX992" s="35"/>
      <c r="LBY992" s="34"/>
      <c r="LCF992" s="35"/>
      <c r="LCG992" s="34"/>
      <c r="LCN992" s="35"/>
      <c r="LCO992" s="34"/>
      <c r="LCV992" s="35"/>
      <c r="LCW992" s="34"/>
      <c r="LDD992" s="35"/>
      <c r="LDE992" s="34"/>
      <c r="LDL992" s="35"/>
      <c r="LDM992" s="34"/>
      <c r="LDT992" s="35"/>
      <c r="LDU992" s="34"/>
      <c r="LEB992" s="35"/>
      <c r="LEC992" s="34"/>
      <c r="LEJ992" s="35"/>
      <c r="LEK992" s="34"/>
      <c r="LER992" s="35"/>
      <c r="LES992" s="34"/>
      <c r="LEZ992" s="35"/>
      <c r="LFA992" s="34"/>
      <c r="LFH992" s="35"/>
      <c r="LFI992" s="34"/>
      <c r="LFP992" s="35"/>
      <c r="LFQ992" s="34"/>
      <c r="LFX992" s="35"/>
      <c r="LFY992" s="34"/>
      <c r="LGF992" s="35"/>
      <c r="LGG992" s="34"/>
      <c r="LGN992" s="35"/>
      <c r="LGO992" s="34"/>
      <c r="LGV992" s="35"/>
      <c r="LGW992" s="34"/>
      <c r="LHD992" s="35"/>
      <c r="LHE992" s="34"/>
      <c r="LHL992" s="35"/>
      <c r="LHM992" s="34"/>
      <c r="LHT992" s="35"/>
      <c r="LHU992" s="34"/>
      <c r="LIB992" s="35"/>
      <c r="LIC992" s="34"/>
      <c r="LIJ992" s="35"/>
      <c r="LIK992" s="34"/>
      <c r="LIR992" s="35"/>
      <c r="LIS992" s="34"/>
      <c r="LIZ992" s="35"/>
      <c r="LJA992" s="34"/>
      <c r="LJH992" s="35"/>
      <c r="LJI992" s="34"/>
      <c r="LJP992" s="35"/>
      <c r="LJQ992" s="34"/>
      <c r="LJX992" s="35"/>
      <c r="LJY992" s="34"/>
      <c r="LKF992" s="35"/>
      <c r="LKG992" s="34"/>
      <c r="LKN992" s="35"/>
      <c r="LKO992" s="34"/>
      <c r="LKV992" s="35"/>
      <c r="LKW992" s="34"/>
      <c r="LLD992" s="35"/>
      <c r="LLE992" s="34"/>
      <c r="LLL992" s="35"/>
      <c r="LLM992" s="34"/>
      <c r="LLT992" s="35"/>
      <c r="LLU992" s="34"/>
      <c r="LMB992" s="35"/>
      <c r="LMC992" s="34"/>
      <c r="LMJ992" s="35"/>
      <c r="LMK992" s="34"/>
      <c r="LMR992" s="35"/>
      <c r="LMS992" s="34"/>
      <c r="LMZ992" s="35"/>
      <c r="LNA992" s="34"/>
      <c r="LNH992" s="35"/>
      <c r="LNI992" s="34"/>
      <c r="LNP992" s="35"/>
      <c r="LNQ992" s="34"/>
      <c r="LNX992" s="35"/>
      <c r="LNY992" s="34"/>
      <c r="LOF992" s="35"/>
      <c r="LOG992" s="34"/>
      <c r="LON992" s="35"/>
      <c r="LOO992" s="34"/>
      <c r="LOV992" s="35"/>
      <c r="LOW992" s="34"/>
      <c r="LPD992" s="35"/>
      <c r="LPE992" s="34"/>
      <c r="LPL992" s="35"/>
      <c r="LPM992" s="34"/>
      <c r="LPT992" s="35"/>
      <c r="LPU992" s="34"/>
      <c r="LQB992" s="35"/>
      <c r="LQC992" s="34"/>
      <c r="LQJ992" s="35"/>
      <c r="LQK992" s="34"/>
      <c r="LQR992" s="35"/>
      <c r="LQS992" s="34"/>
      <c r="LQZ992" s="35"/>
      <c r="LRA992" s="34"/>
      <c r="LRH992" s="35"/>
      <c r="LRI992" s="34"/>
      <c r="LRP992" s="35"/>
      <c r="LRQ992" s="34"/>
      <c r="LRX992" s="35"/>
      <c r="LRY992" s="34"/>
      <c r="LSF992" s="35"/>
      <c r="LSG992" s="34"/>
      <c r="LSN992" s="35"/>
      <c r="LSO992" s="34"/>
      <c r="LSV992" s="35"/>
      <c r="LSW992" s="34"/>
      <c r="LTD992" s="35"/>
      <c r="LTE992" s="34"/>
      <c r="LTL992" s="35"/>
      <c r="LTM992" s="34"/>
      <c r="LTT992" s="35"/>
      <c r="LTU992" s="34"/>
      <c r="LUB992" s="35"/>
      <c r="LUC992" s="34"/>
      <c r="LUJ992" s="35"/>
      <c r="LUK992" s="34"/>
      <c r="LUR992" s="35"/>
      <c r="LUS992" s="34"/>
      <c r="LUZ992" s="35"/>
      <c r="LVA992" s="34"/>
      <c r="LVH992" s="35"/>
      <c r="LVI992" s="34"/>
      <c r="LVP992" s="35"/>
      <c r="LVQ992" s="34"/>
      <c r="LVX992" s="35"/>
      <c r="LVY992" s="34"/>
      <c r="LWF992" s="35"/>
      <c r="LWG992" s="34"/>
      <c r="LWN992" s="35"/>
      <c r="LWO992" s="34"/>
      <c r="LWV992" s="35"/>
      <c r="LWW992" s="34"/>
      <c r="LXD992" s="35"/>
      <c r="LXE992" s="34"/>
      <c r="LXL992" s="35"/>
      <c r="LXM992" s="34"/>
      <c r="LXT992" s="35"/>
      <c r="LXU992" s="34"/>
      <c r="LYB992" s="35"/>
      <c r="LYC992" s="34"/>
      <c r="LYJ992" s="35"/>
      <c r="LYK992" s="34"/>
      <c r="LYR992" s="35"/>
      <c r="LYS992" s="34"/>
      <c r="LYZ992" s="35"/>
      <c r="LZA992" s="34"/>
      <c r="LZH992" s="35"/>
      <c r="LZI992" s="34"/>
      <c r="LZP992" s="35"/>
      <c r="LZQ992" s="34"/>
      <c r="LZX992" s="35"/>
      <c r="LZY992" s="34"/>
      <c r="MAF992" s="35"/>
      <c r="MAG992" s="34"/>
      <c r="MAN992" s="35"/>
      <c r="MAO992" s="34"/>
      <c r="MAV992" s="35"/>
      <c r="MAW992" s="34"/>
      <c r="MBD992" s="35"/>
      <c r="MBE992" s="34"/>
      <c r="MBL992" s="35"/>
      <c r="MBM992" s="34"/>
      <c r="MBT992" s="35"/>
      <c r="MBU992" s="34"/>
      <c r="MCB992" s="35"/>
      <c r="MCC992" s="34"/>
      <c r="MCJ992" s="35"/>
      <c r="MCK992" s="34"/>
      <c r="MCR992" s="35"/>
      <c r="MCS992" s="34"/>
      <c r="MCZ992" s="35"/>
      <c r="MDA992" s="34"/>
      <c r="MDH992" s="35"/>
      <c r="MDI992" s="34"/>
      <c r="MDP992" s="35"/>
      <c r="MDQ992" s="34"/>
      <c r="MDX992" s="35"/>
      <c r="MDY992" s="34"/>
      <c r="MEF992" s="35"/>
      <c r="MEG992" s="34"/>
      <c r="MEN992" s="35"/>
      <c r="MEO992" s="34"/>
      <c r="MEV992" s="35"/>
      <c r="MEW992" s="34"/>
      <c r="MFD992" s="35"/>
      <c r="MFE992" s="34"/>
      <c r="MFL992" s="35"/>
      <c r="MFM992" s="34"/>
      <c r="MFT992" s="35"/>
      <c r="MFU992" s="34"/>
      <c r="MGB992" s="35"/>
      <c r="MGC992" s="34"/>
      <c r="MGJ992" s="35"/>
      <c r="MGK992" s="34"/>
      <c r="MGR992" s="35"/>
      <c r="MGS992" s="34"/>
      <c r="MGZ992" s="35"/>
      <c r="MHA992" s="34"/>
      <c r="MHH992" s="35"/>
      <c r="MHI992" s="34"/>
      <c r="MHP992" s="35"/>
      <c r="MHQ992" s="34"/>
      <c r="MHX992" s="35"/>
      <c r="MHY992" s="34"/>
      <c r="MIF992" s="35"/>
      <c r="MIG992" s="34"/>
      <c r="MIN992" s="35"/>
      <c r="MIO992" s="34"/>
      <c r="MIV992" s="35"/>
      <c r="MIW992" s="34"/>
      <c r="MJD992" s="35"/>
      <c r="MJE992" s="34"/>
      <c r="MJL992" s="35"/>
      <c r="MJM992" s="34"/>
      <c r="MJT992" s="35"/>
      <c r="MJU992" s="34"/>
      <c r="MKB992" s="35"/>
      <c r="MKC992" s="34"/>
      <c r="MKJ992" s="35"/>
      <c r="MKK992" s="34"/>
      <c r="MKR992" s="35"/>
      <c r="MKS992" s="34"/>
      <c r="MKZ992" s="35"/>
      <c r="MLA992" s="34"/>
      <c r="MLH992" s="35"/>
      <c r="MLI992" s="34"/>
      <c r="MLP992" s="35"/>
      <c r="MLQ992" s="34"/>
      <c r="MLX992" s="35"/>
      <c r="MLY992" s="34"/>
      <c r="MMF992" s="35"/>
      <c r="MMG992" s="34"/>
      <c r="MMN992" s="35"/>
      <c r="MMO992" s="34"/>
      <c r="MMV992" s="35"/>
      <c r="MMW992" s="34"/>
      <c r="MND992" s="35"/>
      <c r="MNE992" s="34"/>
      <c r="MNL992" s="35"/>
      <c r="MNM992" s="34"/>
      <c r="MNT992" s="35"/>
      <c r="MNU992" s="34"/>
      <c r="MOB992" s="35"/>
      <c r="MOC992" s="34"/>
      <c r="MOJ992" s="35"/>
      <c r="MOK992" s="34"/>
      <c r="MOR992" s="35"/>
      <c r="MOS992" s="34"/>
      <c r="MOZ992" s="35"/>
      <c r="MPA992" s="34"/>
      <c r="MPH992" s="35"/>
      <c r="MPI992" s="34"/>
      <c r="MPP992" s="35"/>
      <c r="MPQ992" s="34"/>
      <c r="MPX992" s="35"/>
      <c r="MPY992" s="34"/>
      <c r="MQF992" s="35"/>
      <c r="MQG992" s="34"/>
      <c r="MQN992" s="35"/>
      <c r="MQO992" s="34"/>
      <c r="MQV992" s="35"/>
      <c r="MQW992" s="34"/>
      <c r="MRD992" s="35"/>
      <c r="MRE992" s="34"/>
      <c r="MRL992" s="35"/>
      <c r="MRM992" s="34"/>
      <c r="MRT992" s="35"/>
      <c r="MRU992" s="34"/>
      <c r="MSB992" s="35"/>
      <c r="MSC992" s="34"/>
      <c r="MSJ992" s="35"/>
      <c r="MSK992" s="34"/>
      <c r="MSR992" s="35"/>
      <c r="MSS992" s="34"/>
      <c r="MSZ992" s="35"/>
      <c r="MTA992" s="34"/>
      <c r="MTH992" s="35"/>
      <c r="MTI992" s="34"/>
      <c r="MTP992" s="35"/>
      <c r="MTQ992" s="34"/>
      <c r="MTX992" s="35"/>
      <c r="MTY992" s="34"/>
      <c r="MUF992" s="35"/>
      <c r="MUG992" s="34"/>
      <c r="MUN992" s="35"/>
      <c r="MUO992" s="34"/>
      <c r="MUV992" s="35"/>
      <c r="MUW992" s="34"/>
      <c r="MVD992" s="35"/>
      <c r="MVE992" s="34"/>
      <c r="MVL992" s="35"/>
      <c r="MVM992" s="34"/>
      <c r="MVT992" s="35"/>
      <c r="MVU992" s="34"/>
      <c r="MWB992" s="35"/>
      <c r="MWC992" s="34"/>
      <c r="MWJ992" s="35"/>
      <c r="MWK992" s="34"/>
      <c r="MWR992" s="35"/>
      <c r="MWS992" s="34"/>
      <c r="MWZ992" s="35"/>
      <c r="MXA992" s="34"/>
      <c r="MXH992" s="35"/>
      <c r="MXI992" s="34"/>
      <c r="MXP992" s="35"/>
      <c r="MXQ992" s="34"/>
      <c r="MXX992" s="35"/>
      <c r="MXY992" s="34"/>
      <c r="MYF992" s="35"/>
      <c r="MYG992" s="34"/>
      <c r="MYN992" s="35"/>
      <c r="MYO992" s="34"/>
      <c r="MYV992" s="35"/>
      <c r="MYW992" s="34"/>
      <c r="MZD992" s="35"/>
      <c r="MZE992" s="34"/>
      <c r="MZL992" s="35"/>
      <c r="MZM992" s="34"/>
      <c r="MZT992" s="35"/>
      <c r="MZU992" s="34"/>
      <c r="NAB992" s="35"/>
      <c r="NAC992" s="34"/>
      <c r="NAJ992" s="35"/>
      <c r="NAK992" s="34"/>
      <c r="NAR992" s="35"/>
      <c r="NAS992" s="34"/>
      <c r="NAZ992" s="35"/>
      <c r="NBA992" s="34"/>
      <c r="NBH992" s="35"/>
      <c r="NBI992" s="34"/>
      <c r="NBP992" s="35"/>
      <c r="NBQ992" s="34"/>
      <c r="NBX992" s="35"/>
      <c r="NBY992" s="34"/>
      <c r="NCF992" s="35"/>
      <c r="NCG992" s="34"/>
      <c r="NCN992" s="35"/>
      <c r="NCO992" s="34"/>
      <c r="NCV992" s="35"/>
      <c r="NCW992" s="34"/>
      <c r="NDD992" s="35"/>
      <c r="NDE992" s="34"/>
      <c r="NDL992" s="35"/>
      <c r="NDM992" s="34"/>
      <c r="NDT992" s="35"/>
      <c r="NDU992" s="34"/>
      <c r="NEB992" s="35"/>
      <c r="NEC992" s="34"/>
      <c r="NEJ992" s="35"/>
      <c r="NEK992" s="34"/>
      <c r="NER992" s="35"/>
      <c r="NES992" s="34"/>
      <c r="NEZ992" s="35"/>
      <c r="NFA992" s="34"/>
      <c r="NFH992" s="35"/>
      <c r="NFI992" s="34"/>
      <c r="NFP992" s="35"/>
      <c r="NFQ992" s="34"/>
      <c r="NFX992" s="35"/>
      <c r="NFY992" s="34"/>
      <c r="NGF992" s="35"/>
      <c r="NGG992" s="34"/>
      <c r="NGN992" s="35"/>
      <c r="NGO992" s="34"/>
      <c r="NGV992" s="35"/>
      <c r="NGW992" s="34"/>
      <c r="NHD992" s="35"/>
      <c r="NHE992" s="34"/>
      <c r="NHL992" s="35"/>
      <c r="NHM992" s="34"/>
      <c r="NHT992" s="35"/>
      <c r="NHU992" s="34"/>
      <c r="NIB992" s="35"/>
      <c r="NIC992" s="34"/>
      <c r="NIJ992" s="35"/>
      <c r="NIK992" s="34"/>
      <c r="NIR992" s="35"/>
      <c r="NIS992" s="34"/>
      <c r="NIZ992" s="35"/>
      <c r="NJA992" s="34"/>
      <c r="NJH992" s="35"/>
      <c r="NJI992" s="34"/>
      <c r="NJP992" s="35"/>
      <c r="NJQ992" s="34"/>
      <c r="NJX992" s="35"/>
      <c r="NJY992" s="34"/>
      <c r="NKF992" s="35"/>
      <c r="NKG992" s="34"/>
      <c r="NKN992" s="35"/>
      <c r="NKO992" s="34"/>
      <c r="NKV992" s="35"/>
      <c r="NKW992" s="34"/>
      <c r="NLD992" s="35"/>
      <c r="NLE992" s="34"/>
      <c r="NLL992" s="35"/>
      <c r="NLM992" s="34"/>
      <c r="NLT992" s="35"/>
      <c r="NLU992" s="34"/>
      <c r="NMB992" s="35"/>
      <c r="NMC992" s="34"/>
      <c r="NMJ992" s="35"/>
      <c r="NMK992" s="34"/>
      <c r="NMR992" s="35"/>
      <c r="NMS992" s="34"/>
      <c r="NMZ992" s="35"/>
      <c r="NNA992" s="34"/>
      <c r="NNH992" s="35"/>
      <c r="NNI992" s="34"/>
      <c r="NNP992" s="35"/>
      <c r="NNQ992" s="34"/>
      <c r="NNX992" s="35"/>
      <c r="NNY992" s="34"/>
      <c r="NOF992" s="35"/>
      <c r="NOG992" s="34"/>
      <c r="NON992" s="35"/>
      <c r="NOO992" s="34"/>
      <c r="NOV992" s="35"/>
      <c r="NOW992" s="34"/>
      <c r="NPD992" s="35"/>
      <c r="NPE992" s="34"/>
      <c r="NPL992" s="35"/>
      <c r="NPM992" s="34"/>
      <c r="NPT992" s="35"/>
      <c r="NPU992" s="34"/>
      <c r="NQB992" s="35"/>
      <c r="NQC992" s="34"/>
      <c r="NQJ992" s="35"/>
      <c r="NQK992" s="34"/>
      <c r="NQR992" s="35"/>
      <c r="NQS992" s="34"/>
      <c r="NQZ992" s="35"/>
      <c r="NRA992" s="34"/>
      <c r="NRH992" s="35"/>
      <c r="NRI992" s="34"/>
      <c r="NRP992" s="35"/>
      <c r="NRQ992" s="34"/>
      <c r="NRX992" s="35"/>
      <c r="NRY992" s="34"/>
      <c r="NSF992" s="35"/>
      <c r="NSG992" s="34"/>
      <c r="NSN992" s="35"/>
      <c r="NSO992" s="34"/>
      <c r="NSV992" s="35"/>
      <c r="NSW992" s="34"/>
      <c r="NTD992" s="35"/>
      <c r="NTE992" s="34"/>
      <c r="NTL992" s="35"/>
      <c r="NTM992" s="34"/>
      <c r="NTT992" s="35"/>
      <c r="NTU992" s="34"/>
      <c r="NUB992" s="35"/>
      <c r="NUC992" s="34"/>
      <c r="NUJ992" s="35"/>
      <c r="NUK992" s="34"/>
      <c r="NUR992" s="35"/>
      <c r="NUS992" s="34"/>
      <c r="NUZ992" s="35"/>
      <c r="NVA992" s="34"/>
      <c r="NVH992" s="35"/>
      <c r="NVI992" s="34"/>
      <c r="NVP992" s="35"/>
      <c r="NVQ992" s="34"/>
      <c r="NVX992" s="35"/>
      <c r="NVY992" s="34"/>
      <c r="NWF992" s="35"/>
      <c r="NWG992" s="34"/>
      <c r="NWN992" s="35"/>
      <c r="NWO992" s="34"/>
      <c r="NWV992" s="35"/>
      <c r="NWW992" s="34"/>
      <c r="NXD992" s="35"/>
      <c r="NXE992" s="34"/>
      <c r="NXL992" s="35"/>
      <c r="NXM992" s="34"/>
      <c r="NXT992" s="35"/>
      <c r="NXU992" s="34"/>
      <c r="NYB992" s="35"/>
      <c r="NYC992" s="34"/>
      <c r="NYJ992" s="35"/>
      <c r="NYK992" s="34"/>
      <c r="NYR992" s="35"/>
      <c r="NYS992" s="34"/>
      <c r="NYZ992" s="35"/>
      <c r="NZA992" s="34"/>
      <c r="NZH992" s="35"/>
      <c r="NZI992" s="34"/>
      <c r="NZP992" s="35"/>
      <c r="NZQ992" s="34"/>
      <c r="NZX992" s="35"/>
      <c r="NZY992" s="34"/>
      <c r="OAF992" s="35"/>
      <c r="OAG992" s="34"/>
      <c r="OAN992" s="35"/>
      <c r="OAO992" s="34"/>
      <c r="OAV992" s="35"/>
      <c r="OAW992" s="34"/>
      <c r="OBD992" s="35"/>
      <c r="OBE992" s="34"/>
      <c r="OBL992" s="35"/>
      <c r="OBM992" s="34"/>
      <c r="OBT992" s="35"/>
      <c r="OBU992" s="34"/>
      <c r="OCB992" s="35"/>
      <c r="OCC992" s="34"/>
      <c r="OCJ992" s="35"/>
      <c r="OCK992" s="34"/>
      <c r="OCR992" s="35"/>
      <c r="OCS992" s="34"/>
      <c r="OCZ992" s="35"/>
      <c r="ODA992" s="34"/>
      <c r="ODH992" s="35"/>
      <c r="ODI992" s="34"/>
      <c r="ODP992" s="35"/>
      <c r="ODQ992" s="34"/>
      <c r="ODX992" s="35"/>
      <c r="ODY992" s="34"/>
      <c r="OEF992" s="35"/>
      <c r="OEG992" s="34"/>
      <c r="OEN992" s="35"/>
      <c r="OEO992" s="34"/>
      <c r="OEV992" s="35"/>
      <c r="OEW992" s="34"/>
      <c r="OFD992" s="35"/>
      <c r="OFE992" s="34"/>
      <c r="OFL992" s="35"/>
      <c r="OFM992" s="34"/>
      <c r="OFT992" s="35"/>
      <c r="OFU992" s="34"/>
      <c r="OGB992" s="35"/>
      <c r="OGC992" s="34"/>
      <c r="OGJ992" s="35"/>
      <c r="OGK992" s="34"/>
      <c r="OGR992" s="35"/>
      <c r="OGS992" s="34"/>
      <c r="OGZ992" s="35"/>
      <c r="OHA992" s="34"/>
      <c r="OHH992" s="35"/>
      <c r="OHI992" s="34"/>
      <c r="OHP992" s="35"/>
      <c r="OHQ992" s="34"/>
      <c r="OHX992" s="35"/>
      <c r="OHY992" s="34"/>
      <c r="OIF992" s="35"/>
      <c r="OIG992" s="34"/>
      <c r="OIN992" s="35"/>
      <c r="OIO992" s="34"/>
      <c r="OIV992" s="35"/>
      <c r="OIW992" s="34"/>
      <c r="OJD992" s="35"/>
      <c r="OJE992" s="34"/>
      <c r="OJL992" s="35"/>
      <c r="OJM992" s="34"/>
      <c r="OJT992" s="35"/>
      <c r="OJU992" s="34"/>
      <c r="OKB992" s="35"/>
      <c r="OKC992" s="34"/>
      <c r="OKJ992" s="35"/>
      <c r="OKK992" s="34"/>
      <c r="OKR992" s="35"/>
      <c r="OKS992" s="34"/>
      <c r="OKZ992" s="35"/>
      <c r="OLA992" s="34"/>
      <c r="OLH992" s="35"/>
      <c r="OLI992" s="34"/>
      <c r="OLP992" s="35"/>
      <c r="OLQ992" s="34"/>
      <c r="OLX992" s="35"/>
      <c r="OLY992" s="34"/>
      <c r="OMF992" s="35"/>
      <c r="OMG992" s="34"/>
      <c r="OMN992" s="35"/>
      <c r="OMO992" s="34"/>
      <c r="OMV992" s="35"/>
      <c r="OMW992" s="34"/>
      <c r="OND992" s="35"/>
      <c r="ONE992" s="34"/>
      <c r="ONL992" s="35"/>
      <c r="ONM992" s="34"/>
      <c r="ONT992" s="35"/>
      <c r="ONU992" s="34"/>
      <c r="OOB992" s="35"/>
      <c r="OOC992" s="34"/>
      <c r="OOJ992" s="35"/>
      <c r="OOK992" s="34"/>
      <c r="OOR992" s="35"/>
      <c r="OOS992" s="34"/>
      <c r="OOZ992" s="35"/>
      <c r="OPA992" s="34"/>
      <c r="OPH992" s="35"/>
      <c r="OPI992" s="34"/>
      <c r="OPP992" s="35"/>
      <c r="OPQ992" s="34"/>
      <c r="OPX992" s="35"/>
      <c r="OPY992" s="34"/>
      <c r="OQF992" s="35"/>
      <c r="OQG992" s="34"/>
      <c r="OQN992" s="35"/>
      <c r="OQO992" s="34"/>
      <c r="OQV992" s="35"/>
      <c r="OQW992" s="34"/>
      <c r="ORD992" s="35"/>
      <c r="ORE992" s="34"/>
      <c r="ORL992" s="35"/>
      <c r="ORM992" s="34"/>
      <c r="ORT992" s="35"/>
      <c r="ORU992" s="34"/>
      <c r="OSB992" s="35"/>
      <c r="OSC992" s="34"/>
      <c r="OSJ992" s="35"/>
      <c r="OSK992" s="34"/>
      <c r="OSR992" s="35"/>
      <c r="OSS992" s="34"/>
      <c r="OSZ992" s="35"/>
      <c r="OTA992" s="34"/>
      <c r="OTH992" s="35"/>
      <c r="OTI992" s="34"/>
      <c r="OTP992" s="35"/>
      <c r="OTQ992" s="34"/>
      <c r="OTX992" s="35"/>
      <c r="OTY992" s="34"/>
      <c r="OUF992" s="35"/>
      <c r="OUG992" s="34"/>
      <c r="OUN992" s="35"/>
      <c r="OUO992" s="34"/>
      <c r="OUV992" s="35"/>
      <c r="OUW992" s="34"/>
      <c r="OVD992" s="35"/>
      <c r="OVE992" s="34"/>
      <c r="OVL992" s="35"/>
      <c r="OVM992" s="34"/>
      <c r="OVT992" s="35"/>
      <c r="OVU992" s="34"/>
      <c r="OWB992" s="35"/>
      <c r="OWC992" s="34"/>
      <c r="OWJ992" s="35"/>
      <c r="OWK992" s="34"/>
      <c r="OWR992" s="35"/>
      <c r="OWS992" s="34"/>
      <c r="OWZ992" s="35"/>
      <c r="OXA992" s="34"/>
      <c r="OXH992" s="35"/>
      <c r="OXI992" s="34"/>
      <c r="OXP992" s="35"/>
      <c r="OXQ992" s="34"/>
      <c r="OXX992" s="35"/>
      <c r="OXY992" s="34"/>
      <c r="OYF992" s="35"/>
      <c r="OYG992" s="34"/>
      <c r="OYN992" s="35"/>
      <c r="OYO992" s="34"/>
      <c r="OYV992" s="35"/>
      <c r="OYW992" s="34"/>
      <c r="OZD992" s="35"/>
      <c r="OZE992" s="34"/>
      <c r="OZL992" s="35"/>
      <c r="OZM992" s="34"/>
      <c r="OZT992" s="35"/>
      <c r="OZU992" s="34"/>
      <c r="PAB992" s="35"/>
      <c r="PAC992" s="34"/>
      <c r="PAJ992" s="35"/>
      <c r="PAK992" s="34"/>
      <c r="PAR992" s="35"/>
      <c r="PAS992" s="34"/>
      <c r="PAZ992" s="35"/>
      <c r="PBA992" s="34"/>
      <c r="PBH992" s="35"/>
      <c r="PBI992" s="34"/>
      <c r="PBP992" s="35"/>
      <c r="PBQ992" s="34"/>
      <c r="PBX992" s="35"/>
      <c r="PBY992" s="34"/>
      <c r="PCF992" s="35"/>
      <c r="PCG992" s="34"/>
      <c r="PCN992" s="35"/>
      <c r="PCO992" s="34"/>
      <c r="PCV992" s="35"/>
      <c r="PCW992" s="34"/>
      <c r="PDD992" s="35"/>
      <c r="PDE992" s="34"/>
      <c r="PDL992" s="35"/>
      <c r="PDM992" s="34"/>
      <c r="PDT992" s="35"/>
      <c r="PDU992" s="34"/>
      <c r="PEB992" s="35"/>
      <c r="PEC992" s="34"/>
      <c r="PEJ992" s="35"/>
      <c r="PEK992" s="34"/>
      <c r="PER992" s="35"/>
      <c r="PES992" s="34"/>
      <c r="PEZ992" s="35"/>
      <c r="PFA992" s="34"/>
      <c r="PFH992" s="35"/>
      <c r="PFI992" s="34"/>
      <c r="PFP992" s="35"/>
      <c r="PFQ992" s="34"/>
      <c r="PFX992" s="35"/>
      <c r="PFY992" s="34"/>
      <c r="PGF992" s="35"/>
      <c r="PGG992" s="34"/>
      <c r="PGN992" s="35"/>
      <c r="PGO992" s="34"/>
      <c r="PGV992" s="35"/>
      <c r="PGW992" s="34"/>
      <c r="PHD992" s="35"/>
      <c r="PHE992" s="34"/>
      <c r="PHL992" s="35"/>
      <c r="PHM992" s="34"/>
      <c r="PHT992" s="35"/>
      <c r="PHU992" s="34"/>
      <c r="PIB992" s="35"/>
      <c r="PIC992" s="34"/>
      <c r="PIJ992" s="35"/>
      <c r="PIK992" s="34"/>
      <c r="PIR992" s="35"/>
      <c r="PIS992" s="34"/>
      <c r="PIZ992" s="35"/>
      <c r="PJA992" s="34"/>
      <c r="PJH992" s="35"/>
      <c r="PJI992" s="34"/>
      <c r="PJP992" s="35"/>
      <c r="PJQ992" s="34"/>
      <c r="PJX992" s="35"/>
      <c r="PJY992" s="34"/>
      <c r="PKF992" s="35"/>
      <c r="PKG992" s="34"/>
      <c r="PKN992" s="35"/>
      <c r="PKO992" s="34"/>
      <c r="PKV992" s="35"/>
      <c r="PKW992" s="34"/>
      <c r="PLD992" s="35"/>
      <c r="PLE992" s="34"/>
      <c r="PLL992" s="35"/>
      <c r="PLM992" s="34"/>
      <c r="PLT992" s="35"/>
      <c r="PLU992" s="34"/>
      <c r="PMB992" s="35"/>
      <c r="PMC992" s="34"/>
      <c r="PMJ992" s="35"/>
      <c r="PMK992" s="34"/>
      <c r="PMR992" s="35"/>
      <c r="PMS992" s="34"/>
      <c r="PMZ992" s="35"/>
      <c r="PNA992" s="34"/>
      <c r="PNH992" s="35"/>
      <c r="PNI992" s="34"/>
      <c r="PNP992" s="35"/>
      <c r="PNQ992" s="34"/>
      <c r="PNX992" s="35"/>
      <c r="PNY992" s="34"/>
      <c r="POF992" s="35"/>
      <c r="POG992" s="34"/>
      <c r="PON992" s="35"/>
      <c r="POO992" s="34"/>
      <c r="POV992" s="35"/>
      <c r="POW992" s="34"/>
      <c r="PPD992" s="35"/>
      <c r="PPE992" s="34"/>
      <c r="PPL992" s="35"/>
      <c r="PPM992" s="34"/>
      <c r="PPT992" s="35"/>
      <c r="PPU992" s="34"/>
      <c r="PQB992" s="35"/>
      <c r="PQC992" s="34"/>
      <c r="PQJ992" s="35"/>
      <c r="PQK992" s="34"/>
      <c r="PQR992" s="35"/>
      <c r="PQS992" s="34"/>
      <c r="PQZ992" s="35"/>
      <c r="PRA992" s="34"/>
      <c r="PRH992" s="35"/>
      <c r="PRI992" s="34"/>
      <c r="PRP992" s="35"/>
      <c r="PRQ992" s="34"/>
      <c r="PRX992" s="35"/>
      <c r="PRY992" s="34"/>
      <c r="PSF992" s="35"/>
      <c r="PSG992" s="34"/>
      <c r="PSN992" s="35"/>
      <c r="PSO992" s="34"/>
      <c r="PSV992" s="35"/>
      <c r="PSW992" s="34"/>
      <c r="PTD992" s="35"/>
      <c r="PTE992" s="34"/>
      <c r="PTL992" s="35"/>
      <c r="PTM992" s="34"/>
      <c r="PTT992" s="35"/>
      <c r="PTU992" s="34"/>
      <c r="PUB992" s="35"/>
      <c r="PUC992" s="34"/>
      <c r="PUJ992" s="35"/>
      <c r="PUK992" s="34"/>
      <c r="PUR992" s="35"/>
      <c r="PUS992" s="34"/>
      <c r="PUZ992" s="35"/>
      <c r="PVA992" s="34"/>
      <c r="PVH992" s="35"/>
      <c r="PVI992" s="34"/>
      <c r="PVP992" s="35"/>
      <c r="PVQ992" s="34"/>
      <c r="PVX992" s="35"/>
      <c r="PVY992" s="34"/>
      <c r="PWF992" s="35"/>
      <c r="PWG992" s="34"/>
      <c r="PWN992" s="35"/>
      <c r="PWO992" s="34"/>
      <c r="PWV992" s="35"/>
      <c r="PWW992" s="34"/>
      <c r="PXD992" s="35"/>
      <c r="PXE992" s="34"/>
      <c r="PXL992" s="35"/>
      <c r="PXM992" s="34"/>
      <c r="PXT992" s="35"/>
      <c r="PXU992" s="34"/>
      <c r="PYB992" s="35"/>
      <c r="PYC992" s="34"/>
      <c r="PYJ992" s="35"/>
      <c r="PYK992" s="34"/>
      <c r="PYR992" s="35"/>
      <c r="PYS992" s="34"/>
      <c r="PYZ992" s="35"/>
      <c r="PZA992" s="34"/>
      <c r="PZH992" s="35"/>
      <c r="PZI992" s="34"/>
      <c r="PZP992" s="35"/>
      <c r="PZQ992" s="34"/>
      <c r="PZX992" s="35"/>
      <c r="PZY992" s="34"/>
      <c r="QAF992" s="35"/>
      <c r="QAG992" s="34"/>
      <c r="QAN992" s="35"/>
      <c r="QAO992" s="34"/>
      <c r="QAV992" s="35"/>
      <c r="QAW992" s="34"/>
      <c r="QBD992" s="35"/>
      <c r="QBE992" s="34"/>
      <c r="QBL992" s="35"/>
      <c r="QBM992" s="34"/>
      <c r="QBT992" s="35"/>
      <c r="QBU992" s="34"/>
      <c r="QCB992" s="35"/>
      <c r="QCC992" s="34"/>
      <c r="QCJ992" s="35"/>
      <c r="QCK992" s="34"/>
      <c r="QCR992" s="35"/>
      <c r="QCS992" s="34"/>
      <c r="QCZ992" s="35"/>
      <c r="QDA992" s="34"/>
      <c r="QDH992" s="35"/>
      <c r="QDI992" s="34"/>
      <c r="QDP992" s="35"/>
      <c r="QDQ992" s="34"/>
      <c r="QDX992" s="35"/>
      <c r="QDY992" s="34"/>
      <c r="QEF992" s="35"/>
      <c r="QEG992" s="34"/>
      <c r="QEN992" s="35"/>
      <c r="QEO992" s="34"/>
      <c r="QEV992" s="35"/>
      <c r="QEW992" s="34"/>
      <c r="QFD992" s="35"/>
      <c r="QFE992" s="34"/>
      <c r="QFL992" s="35"/>
      <c r="QFM992" s="34"/>
      <c r="QFT992" s="35"/>
      <c r="QFU992" s="34"/>
      <c r="QGB992" s="35"/>
      <c r="QGC992" s="34"/>
      <c r="QGJ992" s="35"/>
      <c r="QGK992" s="34"/>
      <c r="QGR992" s="35"/>
      <c r="QGS992" s="34"/>
      <c r="QGZ992" s="35"/>
      <c r="QHA992" s="34"/>
      <c r="QHH992" s="35"/>
      <c r="QHI992" s="34"/>
      <c r="QHP992" s="35"/>
      <c r="QHQ992" s="34"/>
      <c r="QHX992" s="35"/>
      <c r="QHY992" s="34"/>
      <c r="QIF992" s="35"/>
      <c r="QIG992" s="34"/>
      <c r="QIN992" s="35"/>
      <c r="QIO992" s="34"/>
      <c r="QIV992" s="35"/>
      <c r="QIW992" s="34"/>
      <c r="QJD992" s="35"/>
      <c r="QJE992" s="34"/>
      <c r="QJL992" s="35"/>
      <c r="QJM992" s="34"/>
      <c r="QJT992" s="35"/>
      <c r="QJU992" s="34"/>
      <c r="QKB992" s="35"/>
      <c r="QKC992" s="34"/>
      <c r="QKJ992" s="35"/>
      <c r="QKK992" s="34"/>
      <c r="QKR992" s="35"/>
      <c r="QKS992" s="34"/>
      <c r="QKZ992" s="35"/>
      <c r="QLA992" s="34"/>
      <c r="QLH992" s="35"/>
      <c r="QLI992" s="34"/>
      <c r="QLP992" s="35"/>
      <c r="QLQ992" s="34"/>
      <c r="QLX992" s="35"/>
      <c r="QLY992" s="34"/>
      <c r="QMF992" s="35"/>
      <c r="QMG992" s="34"/>
      <c r="QMN992" s="35"/>
      <c r="QMO992" s="34"/>
      <c r="QMV992" s="35"/>
      <c r="QMW992" s="34"/>
      <c r="QND992" s="35"/>
      <c r="QNE992" s="34"/>
      <c r="QNL992" s="35"/>
      <c r="QNM992" s="34"/>
      <c r="QNT992" s="35"/>
      <c r="QNU992" s="34"/>
      <c r="QOB992" s="35"/>
      <c r="QOC992" s="34"/>
      <c r="QOJ992" s="35"/>
      <c r="QOK992" s="34"/>
      <c r="QOR992" s="35"/>
      <c r="QOS992" s="34"/>
      <c r="QOZ992" s="35"/>
      <c r="QPA992" s="34"/>
      <c r="QPH992" s="35"/>
      <c r="QPI992" s="34"/>
      <c r="QPP992" s="35"/>
      <c r="QPQ992" s="34"/>
      <c r="QPX992" s="35"/>
      <c r="QPY992" s="34"/>
      <c r="QQF992" s="35"/>
      <c r="QQG992" s="34"/>
      <c r="QQN992" s="35"/>
      <c r="QQO992" s="34"/>
      <c r="QQV992" s="35"/>
      <c r="QQW992" s="34"/>
      <c r="QRD992" s="35"/>
      <c r="QRE992" s="34"/>
      <c r="QRL992" s="35"/>
      <c r="QRM992" s="34"/>
      <c r="QRT992" s="35"/>
      <c r="QRU992" s="34"/>
      <c r="QSB992" s="35"/>
      <c r="QSC992" s="34"/>
      <c r="QSJ992" s="35"/>
      <c r="QSK992" s="34"/>
      <c r="QSR992" s="35"/>
      <c r="QSS992" s="34"/>
      <c r="QSZ992" s="35"/>
      <c r="QTA992" s="34"/>
      <c r="QTH992" s="35"/>
      <c r="QTI992" s="34"/>
      <c r="QTP992" s="35"/>
      <c r="QTQ992" s="34"/>
      <c r="QTX992" s="35"/>
      <c r="QTY992" s="34"/>
      <c r="QUF992" s="35"/>
      <c r="QUG992" s="34"/>
      <c r="QUN992" s="35"/>
      <c r="QUO992" s="34"/>
      <c r="QUV992" s="35"/>
      <c r="QUW992" s="34"/>
      <c r="QVD992" s="35"/>
      <c r="QVE992" s="34"/>
      <c r="QVL992" s="35"/>
      <c r="QVM992" s="34"/>
      <c r="QVT992" s="35"/>
      <c r="QVU992" s="34"/>
      <c r="QWB992" s="35"/>
      <c r="QWC992" s="34"/>
      <c r="QWJ992" s="35"/>
      <c r="QWK992" s="34"/>
      <c r="QWR992" s="35"/>
      <c r="QWS992" s="34"/>
      <c r="QWZ992" s="35"/>
      <c r="QXA992" s="34"/>
      <c r="QXH992" s="35"/>
      <c r="QXI992" s="34"/>
      <c r="QXP992" s="35"/>
      <c r="QXQ992" s="34"/>
      <c r="QXX992" s="35"/>
      <c r="QXY992" s="34"/>
      <c r="QYF992" s="35"/>
      <c r="QYG992" s="34"/>
      <c r="QYN992" s="35"/>
      <c r="QYO992" s="34"/>
      <c r="QYV992" s="35"/>
      <c r="QYW992" s="34"/>
      <c r="QZD992" s="35"/>
      <c r="QZE992" s="34"/>
      <c r="QZL992" s="35"/>
      <c r="QZM992" s="34"/>
      <c r="QZT992" s="35"/>
      <c r="QZU992" s="34"/>
      <c r="RAB992" s="35"/>
      <c r="RAC992" s="34"/>
      <c r="RAJ992" s="35"/>
      <c r="RAK992" s="34"/>
      <c r="RAR992" s="35"/>
      <c r="RAS992" s="34"/>
      <c r="RAZ992" s="35"/>
      <c r="RBA992" s="34"/>
      <c r="RBH992" s="35"/>
      <c r="RBI992" s="34"/>
      <c r="RBP992" s="35"/>
      <c r="RBQ992" s="34"/>
      <c r="RBX992" s="35"/>
      <c r="RBY992" s="34"/>
      <c r="RCF992" s="35"/>
      <c r="RCG992" s="34"/>
      <c r="RCN992" s="35"/>
      <c r="RCO992" s="34"/>
      <c r="RCV992" s="35"/>
      <c r="RCW992" s="34"/>
      <c r="RDD992" s="35"/>
      <c r="RDE992" s="34"/>
      <c r="RDL992" s="35"/>
      <c r="RDM992" s="34"/>
      <c r="RDT992" s="35"/>
      <c r="RDU992" s="34"/>
      <c r="REB992" s="35"/>
      <c r="REC992" s="34"/>
      <c r="REJ992" s="35"/>
      <c r="REK992" s="34"/>
      <c r="RER992" s="35"/>
      <c r="RES992" s="34"/>
      <c r="REZ992" s="35"/>
      <c r="RFA992" s="34"/>
      <c r="RFH992" s="35"/>
      <c r="RFI992" s="34"/>
      <c r="RFP992" s="35"/>
      <c r="RFQ992" s="34"/>
      <c r="RFX992" s="35"/>
      <c r="RFY992" s="34"/>
      <c r="RGF992" s="35"/>
      <c r="RGG992" s="34"/>
      <c r="RGN992" s="35"/>
      <c r="RGO992" s="34"/>
      <c r="RGV992" s="35"/>
      <c r="RGW992" s="34"/>
      <c r="RHD992" s="35"/>
      <c r="RHE992" s="34"/>
      <c r="RHL992" s="35"/>
      <c r="RHM992" s="34"/>
      <c r="RHT992" s="35"/>
      <c r="RHU992" s="34"/>
      <c r="RIB992" s="35"/>
      <c r="RIC992" s="34"/>
      <c r="RIJ992" s="35"/>
      <c r="RIK992" s="34"/>
      <c r="RIR992" s="35"/>
      <c r="RIS992" s="34"/>
      <c r="RIZ992" s="35"/>
      <c r="RJA992" s="34"/>
      <c r="RJH992" s="35"/>
      <c r="RJI992" s="34"/>
      <c r="RJP992" s="35"/>
      <c r="RJQ992" s="34"/>
      <c r="RJX992" s="35"/>
      <c r="RJY992" s="34"/>
      <c r="RKF992" s="35"/>
      <c r="RKG992" s="34"/>
      <c r="RKN992" s="35"/>
      <c r="RKO992" s="34"/>
      <c r="RKV992" s="35"/>
      <c r="RKW992" s="34"/>
      <c r="RLD992" s="35"/>
      <c r="RLE992" s="34"/>
      <c r="RLL992" s="35"/>
      <c r="RLM992" s="34"/>
      <c r="RLT992" s="35"/>
      <c r="RLU992" s="34"/>
      <c r="RMB992" s="35"/>
      <c r="RMC992" s="34"/>
      <c r="RMJ992" s="35"/>
      <c r="RMK992" s="34"/>
      <c r="RMR992" s="35"/>
      <c r="RMS992" s="34"/>
      <c r="RMZ992" s="35"/>
      <c r="RNA992" s="34"/>
      <c r="RNH992" s="35"/>
      <c r="RNI992" s="34"/>
      <c r="RNP992" s="35"/>
      <c r="RNQ992" s="34"/>
      <c r="RNX992" s="35"/>
      <c r="RNY992" s="34"/>
      <c r="ROF992" s="35"/>
      <c r="ROG992" s="34"/>
      <c r="RON992" s="35"/>
      <c r="ROO992" s="34"/>
      <c r="ROV992" s="35"/>
      <c r="ROW992" s="34"/>
      <c r="RPD992" s="35"/>
      <c r="RPE992" s="34"/>
      <c r="RPL992" s="35"/>
      <c r="RPM992" s="34"/>
      <c r="RPT992" s="35"/>
      <c r="RPU992" s="34"/>
      <c r="RQB992" s="35"/>
      <c r="RQC992" s="34"/>
      <c r="RQJ992" s="35"/>
      <c r="RQK992" s="34"/>
      <c r="RQR992" s="35"/>
      <c r="RQS992" s="34"/>
      <c r="RQZ992" s="35"/>
      <c r="RRA992" s="34"/>
      <c r="RRH992" s="35"/>
      <c r="RRI992" s="34"/>
      <c r="RRP992" s="35"/>
      <c r="RRQ992" s="34"/>
      <c r="RRX992" s="35"/>
      <c r="RRY992" s="34"/>
      <c r="RSF992" s="35"/>
      <c r="RSG992" s="34"/>
      <c r="RSN992" s="35"/>
      <c r="RSO992" s="34"/>
      <c r="RSV992" s="35"/>
      <c r="RSW992" s="34"/>
      <c r="RTD992" s="35"/>
      <c r="RTE992" s="34"/>
      <c r="RTL992" s="35"/>
      <c r="RTM992" s="34"/>
      <c r="RTT992" s="35"/>
      <c r="RTU992" s="34"/>
      <c r="RUB992" s="35"/>
      <c r="RUC992" s="34"/>
      <c r="RUJ992" s="35"/>
      <c r="RUK992" s="34"/>
      <c r="RUR992" s="35"/>
      <c r="RUS992" s="34"/>
      <c r="RUZ992" s="35"/>
      <c r="RVA992" s="34"/>
      <c r="RVH992" s="35"/>
      <c r="RVI992" s="34"/>
      <c r="RVP992" s="35"/>
      <c r="RVQ992" s="34"/>
      <c r="RVX992" s="35"/>
      <c r="RVY992" s="34"/>
      <c r="RWF992" s="35"/>
      <c r="RWG992" s="34"/>
      <c r="RWN992" s="35"/>
      <c r="RWO992" s="34"/>
      <c r="RWV992" s="35"/>
      <c r="RWW992" s="34"/>
      <c r="RXD992" s="35"/>
      <c r="RXE992" s="34"/>
      <c r="RXL992" s="35"/>
      <c r="RXM992" s="34"/>
      <c r="RXT992" s="35"/>
      <c r="RXU992" s="34"/>
      <c r="RYB992" s="35"/>
      <c r="RYC992" s="34"/>
      <c r="RYJ992" s="35"/>
      <c r="RYK992" s="34"/>
      <c r="RYR992" s="35"/>
      <c r="RYS992" s="34"/>
      <c r="RYZ992" s="35"/>
      <c r="RZA992" s="34"/>
      <c r="RZH992" s="35"/>
      <c r="RZI992" s="34"/>
      <c r="RZP992" s="35"/>
      <c r="RZQ992" s="34"/>
      <c r="RZX992" s="35"/>
      <c r="RZY992" s="34"/>
      <c r="SAF992" s="35"/>
      <c r="SAG992" s="34"/>
      <c r="SAN992" s="35"/>
      <c r="SAO992" s="34"/>
      <c r="SAV992" s="35"/>
      <c r="SAW992" s="34"/>
      <c r="SBD992" s="35"/>
      <c r="SBE992" s="34"/>
      <c r="SBL992" s="35"/>
      <c r="SBM992" s="34"/>
      <c r="SBT992" s="35"/>
      <c r="SBU992" s="34"/>
      <c r="SCB992" s="35"/>
      <c r="SCC992" s="34"/>
      <c r="SCJ992" s="35"/>
      <c r="SCK992" s="34"/>
      <c r="SCR992" s="35"/>
      <c r="SCS992" s="34"/>
      <c r="SCZ992" s="35"/>
      <c r="SDA992" s="34"/>
      <c r="SDH992" s="35"/>
      <c r="SDI992" s="34"/>
      <c r="SDP992" s="35"/>
      <c r="SDQ992" s="34"/>
      <c r="SDX992" s="35"/>
      <c r="SDY992" s="34"/>
      <c r="SEF992" s="35"/>
      <c r="SEG992" s="34"/>
      <c r="SEN992" s="35"/>
      <c r="SEO992" s="34"/>
      <c r="SEV992" s="35"/>
      <c r="SEW992" s="34"/>
      <c r="SFD992" s="35"/>
      <c r="SFE992" s="34"/>
      <c r="SFL992" s="35"/>
      <c r="SFM992" s="34"/>
      <c r="SFT992" s="35"/>
      <c r="SFU992" s="34"/>
      <c r="SGB992" s="35"/>
      <c r="SGC992" s="34"/>
      <c r="SGJ992" s="35"/>
      <c r="SGK992" s="34"/>
      <c r="SGR992" s="35"/>
      <c r="SGS992" s="34"/>
      <c r="SGZ992" s="35"/>
      <c r="SHA992" s="34"/>
      <c r="SHH992" s="35"/>
      <c r="SHI992" s="34"/>
      <c r="SHP992" s="35"/>
      <c r="SHQ992" s="34"/>
      <c r="SHX992" s="35"/>
      <c r="SHY992" s="34"/>
      <c r="SIF992" s="35"/>
      <c r="SIG992" s="34"/>
      <c r="SIN992" s="35"/>
      <c r="SIO992" s="34"/>
      <c r="SIV992" s="35"/>
      <c r="SIW992" s="34"/>
      <c r="SJD992" s="35"/>
      <c r="SJE992" s="34"/>
      <c r="SJL992" s="35"/>
      <c r="SJM992" s="34"/>
      <c r="SJT992" s="35"/>
      <c r="SJU992" s="34"/>
      <c r="SKB992" s="35"/>
      <c r="SKC992" s="34"/>
      <c r="SKJ992" s="35"/>
      <c r="SKK992" s="34"/>
      <c r="SKR992" s="35"/>
      <c r="SKS992" s="34"/>
      <c r="SKZ992" s="35"/>
      <c r="SLA992" s="34"/>
      <c r="SLH992" s="35"/>
      <c r="SLI992" s="34"/>
      <c r="SLP992" s="35"/>
      <c r="SLQ992" s="34"/>
      <c r="SLX992" s="35"/>
      <c r="SLY992" s="34"/>
      <c r="SMF992" s="35"/>
      <c r="SMG992" s="34"/>
      <c r="SMN992" s="35"/>
      <c r="SMO992" s="34"/>
      <c r="SMV992" s="35"/>
      <c r="SMW992" s="34"/>
      <c r="SND992" s="35"/>
      <c r="SNE992" s="34"/>
      <c r="SNL992" s="35"/>
      <c r="SNM992" s="34"/>
      <c r="SNT992" s="35"/>
      <c r="SNU992" s="34"/>
      <c r="SOB992" s="35"/>
      <c r="SOC992" s="34"/>
      <c r="SOJ992" s="35"/>
      <c r="SOK992" s="34"/>
      <c r="SOR992" s="35"/>
      <c r="SOS992" s="34"/>
      <c r="SOZ992" s="35"/>
      <c r="SPA992" s="34"/>
      <c r="SPH992" s="35"/>
      <c r="SPI992" s="34"/>
      <c r="SPP992" s="35"/>
      <c r="SPQ992" s="34"/>
      <c r="SPX992" s="35"/>
      <c r="SPY992" s="34"/>
      <c r="SQF992" s="35"/>
      <c r="SQG992" s="34"/>
      <c r="SQN992" s="35"/>
      <c r="SQO992" s="34"/>
      <c r="SQV992" s="35"/>
      <c r="SQW992" s="34"/>
      <c r="SRD992" s="35"/>
      <c r="SRE992" s="34"/>
      <c r="SRL992" s="35"/>
      <c r="SRM992" s="34"/>
      <c r="SRT992" s="35"/>
      <c r="SRU992" s="34"/>
      <c r="SSB992" s="35"/>
      <c r="SSC992" s="34"/>
      <c r="SSJ992" s="35"/>
      <c r="SSK992" s="34"/>
      <c r="SSR992" s="35"/>
      <c r="SSS992" s="34"/>
      <c r="SSZ992" s="35"/>
      <c r="STA992" s="34"/>
      <c r="STH992" s="35"/>
      <c r="STI992" s="34"/>
      <c r="STP992" s="35"/>
      <c r="STQ992" s="34"/>
      <c r="STX992" s="35"/>
      <c r="STY992" s="34"/>
      <c r="SUF992" s="35"/>
      <c r="SUG992" s="34"/>
      <c r="SUN992" s="35"/>
      <c r="SUO992" s="34"/>
      <c r="SUV992" s="35"/>
      <c r="SUW992" s="34"/>
      <c r="SVD992" s="35"/>
      <c r="SVE992" s="34"/>
      <c r="SVL992" s="35"/>
      <c r="SVM992" s="34"/>
      <c r="SVT992" s="35"/>
      <c r="SVU992" s="34"/>
      <c r="SWB992" s="35"/>
      <c r="SWC992" s="34"/>
      <c r="SWJ992" s="35"/>
      <c r="SWK992" s="34"/>
      <c r="SWR992" s="35"/>
      <c r="SWS992" s="34"/>
      <c r="SWZ992" s="35"/>
      <c r="SXA992" s="34"/>
      <c r="SXH992" s="35"/>
      <c r="SXI992" s="34"/>
      <c r="SXP992" s="35"/>
      <c r="SXQ992" s="34"/>
      <c r="SXX992" s="35"/>
      <c r="SXY992" s="34"/>
      <c r="SYF992" s="35"/>
      <c r="SYG992" s="34"/>
      <c r="SYN992" s="35"/>
      <c r="SYO992" s="34"/>
      <c r="SYV992" s="35"/>
      <c r="SYW992" s="34"/>
      <c r="SZD992" s="35"/>
      <c r="SZE992" s="34"/>
      <c r="SZL992" s="35"/>
      <c r="SZM992" s="34"/>
      <c r="SZT992" s="35"/>
      <c r="SZU992" s="34"/>
      <c r="TAB992" s="35"/>
      <c r="TAC992" s="34"/>
      <c r="TAJ992" s="35"/>
      <c r="TAK992" s="34"/>
      <c r="TAR992" s="35"/>
      <c r="TAS992" s="34"/>
      <c r="TAZ992" s="35"/>
      <c r="TBA992" s="34"/>
      <c r="TBH992" s="35"/>
      <c r="TBI992" s="34"/>
      <c r="TBP992" s="35"/>
      <c r="TBQ992" s="34"/>
      <c r="TBX992" s="35"/>
      <c r="TBY992" s="34"/>
      <c r="TCF992" s="35"/>
      <c r="TCG992" s="34"/>
      <c r="TCN992" s="35"/>
      <c r="TCO992" s="34"/>
      <c r="TCV992" s="35"/>
      <c r="TCW992" s="34"/>
      <c r="TDD992" s="35"/>
      <c r="TDE992" s="34"/>
      <c r="TDL992" s="35"/>
      <c r="TDM992" s="34"/>
      <c r="TDT992" s="35"/>
      <c r="TDU992" s="34"/>
      <c r="TEB992" s="35"/>
      <c r="TEC992" s="34"/>
      <c r="TEJ992" s="35"/>
      <c r="TEK992" s="34"/>
      <c r="TER992" s="35"/>
      <c r="TES992" s="34"/>
      <c r="TEZ992" s="35"/>
      <c r="TFA992" s="34"/>
      <c r="TFH992" s="35"/>
      <c r="TFI992" s="34"/>
      <c r="TFP992" s="35"/>
      <c r="TFQ992" s="34"/>
      <c r="TFX992" s="35"/>
      <c r="TFY992" s="34"/>
      <c r="TGF992" s="35"/>
      <c r="TGG992" s="34"/>
      <c r="TGN992" s="35"/>
      <c r="TGO992" s="34"/>
      <c r="TGV992" s="35"/>
      <c r="TGW992" s="34"/>
      <c r="THD992" s="35"/>
      <c r="THE992" s="34"/>
      <c r="THL992" s="35"/>
      <c r="THM992" s="34"/>
      <c r="THT992" s="35"/>
      <c r="THU992" s="34"/>
      <c r="TIB992" s="35"/>
      <c r="TIC992" s="34"/>
      <c r="TIJ992" s="35"/>
      <c r="TIK992" s="34"/>
      <c r="TIR992" s="35"/>
      <c r="TIS992" s="34"/>
      <c r="TIZ992" s="35"/>
      <c r="TJA992" s="34"/>
      <c r="TJH992" s="35"/>
      <c r="TJI992" s="34"/>
      <c r="TJP992" s="35"/>
      <c r="TJQ992" s="34"/>
      <c r="TJX992" s="35"/>
      <c r="TJY992" s="34"/>
      <c r="TKF992" s="35"/>
      <c r="TKG992" s="34"/>
      <c r="TKN992" s="35"/>
      <c r="TKO992" s="34"/>
      <c r="TKV992" s="35"/>
      <c r="TKW992" s="34"/>
      <c r="TLD992" s="35"/>
      <c r="TLE992" s="34"/>
      <c r="TLL992" s="35"/>
      <c r="TLM992" s="34"/>
      <c r="TLT992" s="35"/>
      <c r="TLU992" s="34"/>
      <c r="TMB992" s="35"/>
      <c r="TMC992" s="34"/>
      <c r="TMJ992" s="35"/>
      <c r="TMK992" s="34"/>
      <c r="TMR992" s="35"/>
      <c r="TMS992" s="34"/>
      <c r="TMZ992" s="35"/>
      <c r="TNA992" s="34"/>
      <c r="TNH992" s="35"/>
      <c r="TNI992" s="34"/>
      <c r="TNP992" s="35"/>
      <c r="TNQ992" s="34"/>
      <c r="TNX992" s="35"/>
      <c r="TNY992" s="34"/>
      <c r="TOF992" s="35"/>
      <c r="TOG992" s="34"/>
      <c r="TON992" s="35"/>
      <c r="TOO992" s="34"/>
      <c r="TOV992" s="35"/>
      <c r="TOW992" s="34"/>
      <c r="TPD992" s="35"/>
      <c r="TPE992" s="34"/>
      <c r="TPL992" s="35"/>
      <c r="TPM992" s="34"/>
      <c r="TPT992" s="35"/>
      <c r="TPU992" s="34"/>
      <c r="TQB992" s="35"/>
      <c r="TQC992" s="34"/>
      <c r="TQJ992" s="35"/>
      <c r="TQK992" s="34"/>
      <c r="TQR992" s="35"/>
      <c r="TQS992" s="34"/>
      <c r="TQZ992" s="35"/>
      <c r="TRA992" s="34"/>
      <c r="TRH992" s="35"/>
      <c r="TRI992" s="34"/>
      <c r="TRP992" s="35"/>
      <c r="TRQ992" s="34"/>
      <c r="TRX992" s="35"/>
      <c r="TRY992" s="34"/>
      <c r="TSF992" s="35"/>
      <c r="TSG992" s="34"/>
      <c r="TSN992" s="35"/>
      <c r="TSO992" s="34"/>
      <c r="TSV992" s="35"/>
      <c r="TSW992" s="34"/>
      <c r="TTD992" s="35"/>
      <c r="TTE992" s="34"/>
      <c r="TTL992" s="35"/>
      <c r="TTM992" s="34"/>
      <c r="TTT992" s="35"/>
      <c r="TTU992" s="34"/>
      <c r="TUB992" s="35"/>
      <c r="TUC992" s="34"/>
      <c r="TUJ992" s="35"/>
      <c r="TUK992" s="34"/>
      <c r="TUR992" s="35"/>
      <c r="TUS992" s="34"/>
      <c r="TUZ992" s="35"/>
      <c r="TVA992" s="34"/>
      <c r="TVH992" s="35"/>
      <c r="TVI992" s="34"/>
      <c r="TVP992" s="35"/>
      <c r="TVQ992" s="34"/>
      <c r="TVX992" s="35"/>
      <c r="TVY992" s="34"/>
      <c r="TWF992" s="35"/>
      <c r="TWG992" s="34"/>
      <c r="TWN992" s="35"/>
      <c r="TWO992" s="34"/>
      <c r="TWV992" s="35"/>
      <c r="TWW992" s="34"/>
      <c r="TXD992" s="35"/>
      <c r="TXE992" s="34"/>
      <c r="TXL992" s="35"/>
      <c r="TXM992" s="34"/>
      <c r="TXT992" s="35"/>
      <c r="TXU992" s="34"/>
      <c r="TYB992" s="35"/>
      <c r="TYC992" s="34"/>
      <c r="TYJ992" s="35"/>
      <c r="TYK992" s="34"/>
      <c r="TYR992" s="35"/>
      <c r="TYS992" s="34"/>
      <c r="TYZ992" s="35"/>
      <c r="TZA992" s="34"/>
      <c r="TZH992" s="35"/>
      <c r="TZI992" s="34"/>
      <c r="TZP992" s="35"/>
      <c r="TZQ992" s="34"/>
      <c r="TZX992" s="35"/>
      <c r="TZY992" s="34"/>
      <c r="UAF992" s="35"/>
      <c r="UAG992" s="34"/>
      <c r="UAN992" s="35"/>
      <c r="UAO992" s="34"/>
      <c r="UAV992" s="35"/>
      <c r="UAW992" s="34"/>
      <c r="UBD992" s="35"/>
      <c r="UBE992" s="34"/>
      <c r="UBL992" s="35"/>
      <c r="UBM992" s="34"/>
      <c r="UBT992" s="35"/>
      <c r="UBU992" s="34"/>
      <c r="UCB992" s="35"/>
      <c r="UCC992" s="34"/>
      <c r="UCJ992" s="35"/>
      <c r="UCK992" s="34"/>
      <c r="UCR992" s="35"/>
      <c r="UCS992" s="34"/>
      <c r="UCZ992" s="35"/>
      <c r="UDA992" s="34"/>
      <c r="UDH992" s="35"/>
      <c r="UDI992" s="34"/>
      <c r="UDP992" s="35"/>
      <c r="UDQ992" s="34"/>
      <c r="UDX992" s="35"/>
      <c r="UDY992" s="34"/>
      <c r="UEF992" s="35"/>
      <c r="UEG992" s="34"/>
      <c r="UEN992" s="35"/>
      <c r="UEO992" s="34"/>
      <c r="UEV992" s="35"/>
      <c r="UEW992" s="34"/>
      <c r="UFD992" s="35"/>
      <c r="UFE992" s="34"/>
      <c r="UFL992" s="35"/>
      <c r="UFM992" s="34"/>
      <c r="UFT992" s="35"/>
      <c r="UFU992" s="34"/>
      <c r="UGB992" s="35"/>
      <c r="UGC992" s="34"/>
      <c r="UGJ992" s="35"/>
      <c r="UGK992" s="34"/>
      <c r="UGR992" s="35"/>
      <c r="UGS992" s="34"/>
      <c r="UGZ992" s="35"/>
      <c r="UHA992" s="34"/>
      <c r="UHH992" s="35"/>
      <c r="UHI992" s="34"/>
      <c r="UHP992" s="35"/>
      <c r="UHQ992" s="34"/>
      <c r="UHX992" s="35"/>
      <c r="UHY992" s="34"/>
      <c r="UIF992" s="35"/>
      <c r="UIG992" s="34"/>
      <c r="UIN992" s="35"/>
      <c r="UIO992" s="34"/>
      <c r="UIV992" s="35"/>
      <c r="UIW992" s="34"/>
      <c r="UJD992" s="35"/>
      <c r="UJE992" s="34"/>
      <c r="UJL992" s="35"/>
      <c r="UJM992" s="34"/>
      <c r="UJT992" s="35"/>
      <c r="UJU992" s="34"/>
      <c r="UKB992" s="35"/>
      <c r="UKC992" s="34"/>
      <c r="UKJ992" s="35"/>
      <c r="UKK992" s="34"/>
      <c r="UKR992" s="35"/>
      <c r="UKS992" s="34"/>
      <c r="UKZ992" s="35"/>
      <c r="ULA992" s="34"/>
      <c r="ULH992" s="35"/>
      <c r="ULI992" s="34"/>
      <c r="ULP992" s="35"/>
      <c r="ULQ992" s="34"/>
      <c r="ULX992" s="35"/>
      <c r="ULY992" s="34"/>
      <c r="UMF992" s="35"/>
      <c r="UMG992" s="34"/>
      <c r="UMN992" s="35"/>
      <c r="UMO992" s="34"/>
      <c r="UMV992" s="35"/>
      <c r="UMW992" s="34"/>
      <c r="UND992" s="35"/>
      <c r="UNE992" s="34"/>
      <c r="UNL992" s="35"/>
      <c r="UNM992" s="34"/>
      <c r="UNT992" s="35"/>
      <c r="UNU992" s="34"/>
      <c r="UOB992" s="35"/>
      <c r="UOC992" s="34"/>
      <c r="UOJ992" s="35"/>
      <c r="UOK992" s="34"/>
      <c r="UOR992" s="35"/>
      <c r="UOS992" s="34"/>
      <c r="UOZ992" s="35"/>
      <c r="UPA992" s="34"/>
      <c r="UPH992" s="35"/>
      <c r="UPI992" s="34"/>
      <c r="UPP992" s="35"/>
      <c r="UPQ992" s="34"/>
      <c r="UPX992" s="35"/>
      <c r="UPY992" s="34"/>
      <c r="UQF992" s="35"/>
      <c r="UQG992" s="34"/>
      <c r="UQN992" s="35"/>
      <c r="UQO992" s="34"/>
      <c r="UQV992" s="35"/>
      <c r="UQW992" s="34"/>
      <c r="URD992" s="35"/>
      <c r="URE992" s="34"/>
      <c r="URL992" s="35"/>
      <c r="URM992" s="34"/>
      <c r="URT992" s="35"/>
      <c r="URU992" s="34"/>
      <c r="USB992" s="35"/>
      <c r="USC992" s="34"/>
      <c r="USJ992" s="35"/>
      <c r="USK992" s="34"/>
      <c r="USR992" s="35"/>
      <c r="USS992" s="34"/>
      <c r="USZ992" s="35"/>
      <c r="UTA992" s="34"/>
      <c r="UTH992" s="35"/>
      <c r="UTI992" s="34"/>
      <c r="UTP992" s="35"/>
      <c r="UTQ992" s="34"/>
      <c r="UTX992" s="35"/>
      <c r="UTY992" s="34"/>
      <c r="UUF992" s="35"/>
      <c r="UUG992" s="34"/>
      <c r="UUN992" s="35"/>
      <c r="UUO992" s="34"/>
      <c r="UUV992" s="35"/>
      <c r="UUW992" s="34"/>
      <c r="UVD992" s="35"/>
      <c r="UVE992" s="34"/>
      <c r="UVL992" s="35"/>
      <c r="UVM992" s="34"/>
      <c r="UVT992" s="35"/>
      <c r="UVU992" s="34"/>
      <c r="UWB992" s="35"/>
      <c r="UWC992" s="34"/>
      <c r="UWJ992" s="35"/>
      <c r="UWK992" s="34"/>
      <c r="UWR992" s="35"/>
      <c r="UWS992" s="34"/>
      <c r="UWZ992" s="35"/>
      <c r="UXA992" s="34"/>
      <c r="UXH992" s="35"/>
      <c r="UXI992" s="34"/>
      <c r="UXP992" s="35"/>
      <c r="UXQ992" s="34"/>
      <c r="UXX992" s="35"/>
      <c r="UXY992" s="34"/>
      <c r="UYF992" s="35"/>
      <c r="UYG992" s="34"/>
      <c r="UYN992" s="35"/>
      <c r="UYO992" s="34"/>
      <c r="UYV992" s="35"/>
      <c r="UYW992" s="34"/>
      <c r="UZD992" s="35"/>
      <c r="UZE992" s="34"/>
      <c r="UZL992" s="35"/>
      <c r="UZM992" s="34"/>
      <c r="UZT992" s="35"/>
      <c r="UZU992" s="34"/>
      <c r="VAB992" s="35"/>
      <c r="VAC992" s="34"/>
      <c r="VAJ992" s="35"/>
      <c r="VAK992" s="34"/>
      <c r="VAR992" s="35"/>
      <c r="VAS992" s="34"/>
      <c r="VAZ992" s="35"/>
      <c r="VBA992" s="34"/>
      <c r="VBH992" s="35"/>
      <c r="VBI992" s="34"/>
      <c r="VBP992" s="35"/>
      <c r="VBQ992" s="34"/>
      <c r="VBX992" s="35"/>
      <c r="VBY992" s="34"/>
      <c r="VCF992" s="35"/>
      <c r="VCG992" s="34"/>
      <c r="VCN992" s="35"/>
      <c r="VCO992" s="34"/>
      <c r="VCV992" s="35"/>
      <c r="VCW992" s="34"/>
      <c r="VDD992" s="35"/>
      <c r="VDE992" s="34"/>
      <c r="VDL992" s="35"/>
      <c r="VDM992" s="34"/>
      <c r="VDT992" s="35"/>
      <c r="VDU992" s="34"/>
      <c r="VEB992" s="35"/>
      <c r="VEC992" s="34"/>
      <c r="VEJ992" s="35"/>
      <c r="VEK992" s="34"/>
      <c r="VER992" s="35"/>
      <c r="VES992" s="34"/>
      <c r="VEZ992" s="35"/>
      <c r="VFA992" s="34"/>
      <c r="VFH992" s="35"/>
      <c r="VFI992" s="34"/>
      <c r="VFP992" s="35"/>
      <c r="VFQ992" s="34"/>
      <c r="VFX992" s="35"/>
      <c r="VFY992" s="34"/>
      <c r="VGF992" s="35"/>
      <c r="VGG992" s="34"/>
      <c r="VGN992" s="35"/>
      <c r="VGO992" s="34"/>
      <c r="VGV992" s="35"/>
      <c r="VGW992" s="34"/>
      <c r="VHD992" s="35"/>
      <c r="VHE992" s="34"/>
      <c r="VHL992" s="35"/>
      <c r="VHM992" s="34"/>
      <c r="VHT992" s="35"/>
      <c r="VHU992" s="34"/>
      <c r="VIB992" s="35"/>
      <c r="VIC992" s="34"/>
      <c r="VIJ992" s="35"/>
      <c r="VIK992" s="34"/>
      <c r="VIR992" s="35"/>
      <c r="VIS992" s="34"/>
      <c r="VIZ992" s="35"/>
      <c r="VJA992" s="34"/>
      <c r="VJH992" s="35"/>
      <c r="VJI992" s="34"/>
      <c r="VJP992" s="35"/>
      <c r="VJQ992" s="34"/>
      <c r="VJX992" s="35"/>
      <c r="VJY992" s="34"/>
      <c r="VKF992" s="35"/>
      <c r="VKG992" s="34"/>
      <c r="VKN992" s="35"/>
      <c r="VKO992" s="34"/>
      <c r="VKV992" s="35"/>
      <c r="VKW992" s="34"/>
      <c r="VLD992" s="35"/>
      <c r="VLE992" s="34"/>
      <c r="VLL992" s="35"/>
      <c r="VLM992" s="34"/>
      <c r="VLT992" s="35"/>
      <c r="VLU992" s="34"/>
      <c r="VMB992" s="35"/>
      <c r="VMC992" s="34"/>
      <c r="VMJ992" s="35"/>
      <c r="VMK992" s="34"/>
      <c r="VMR992" s="35"/>
      <c r="VMS992" s="34"/>
      <c r="VMZ992" s="35"/>
      <c r="VNA992" s="34"/>
      <c r="VNH992" s="35"/>
      <c r="VNI992" s="34"/>
      <c r="VNP992" s="35"/>
      <c r="VNQ992" s="34"/>
      <c r="VNX992" s="35"/>
      <c r="VNY992" s="34"/>
      <c r="VOF992" s="35"/>
      <c r="VOG992" s="34"/>
      <c r="VON992" s="35"/>
      <c r="VOO992" s="34"/>
      <c r="VOV992" s="35"/>
      <c r="VOW992" s="34"/>
      <c r="VPD992" s="35"/>
      <c r="VPE992" s="34"/>
      <c r="VPL992" s="35"/>
      <c r="VPM992" s="34"/>
      <c r="VPT992" s="35"/>
      <c r="VPU992" s="34"/>
      <c r="VQB992" s="35"/>
      <c r="VQC992" s="34"/>
      <c r="VQJ992" s="35"/>
      <c r="VQK992" s="34"/>
      <c r="VQR992" s="35"/>
      <c r="VQS992" s="34"/>
      <c r="VQZ992" s="35"/>
      <c r="VRA992" s="34"/>
      <c r="VRH992" s="35"/>
      <c r="VRI992" s="34"/>
      <c r="VRP992" s="35"/>
      <c r="VRQ992" s="34"/>
      <c r="VRX992" s="35"/>
      <c r="VRY992" s="34"/>
      <c r="VSF992" s="35"/>
      <c r="VSG992" s="34"/>
      <c r="VSN992" s="35"/>
      <c r="VSO992" s="34"/>
      <c r="VSV992" s="35"/>
      <c r="VSW992" s="34"/>
      <c r="VTD992" s="35"/>
      <c r="VTE992" s="34"/>
      <c r="VTL992" s="35"/>
      <c r="VTM992" s="34"/>
      <c r="VTT992" s="35"/>
      <c r="VTU992" s="34"/>
      <c r="VUB992" s="35"/>
      <c r="VUC992" s="34"/>
      <c r="VUJ992" s="35"/>
      <c r="VUK992" s="34"/>
      <c r="VUR992" s="35"/>
      <c r="VUS992" s="34"/>
      <c r="VUZ992" s="35"/>
      <c r="VVA992" s="34"/>
      <c r="VVH992" s="35"/>
      <c r="VVI992" s="34"/>
      <c r="VVP992" s="35"/>
      <c r="VVQ992" s="34"/>
      <c r="VVX992" s="35"/>
      <c r="VVY992" s="34"/>
      <c r="VWF992" s="35"/>
      <c r="VWG992" s="34"/>
      <c r="VWN992" s="35"/>
      <c r="VWO992" s="34"/>
      <c r="VWV992" s="35"/>
      <c r="VWW992" s="34"/>
      <c r="VXD992" s="35"/>
      <c r="VXE992" s="34"/>
      <c r="VXL992" s="35"/>
      <c r="VXM992" s="34"/>
      <c r="VXT992" s="35"/>
      <c r="VXU992" s="34"/>
      <c r="VYB992" s="35"/>
      <c r="VYC992" s="34"/>
      <c r="VYJ992" s="35"/>
      <c r="VYK992" s="34"/>
      <c r="VYR992" s="35"/>
      <c r="VYS992" s="34"/>
      <c r="VYZ992" s="35"/>
      <c r="VZA992" s="34"/>
      <c r="VZH992" s="35"/>
      <c r="VZI992" s="34"/>
      <c r="VZP992" s="35"/>
      <c r="VZQ992" s="34"/>
      <c r="VZX992" s="35"/>
      <c r="VZY992" s="34"/>
      <c r="WAF992" s="35"/>
      <c r="WAG992" s="34"/>
      <c r="WAN992" s="35"/>
      <c r="WAO992" s="34"/>
      <c r="WAV992" s="35"/>
      <c r="WAW992" s="34"/>
      <c r="WBD992" s="35"/>
      <c r="WBE992" s="34"/>
      <c r="WBL992" s="35"/>
      <c r="WBM992" s="34"/>
      <c r="WBT992" s="35"/>
      <c r="WBU992" s="34"/>
      <c r="WCB992" s="35"/>
      <c r="WCC992" s="34"/>
      <c r="WCJ992" s="35"/>
      <c r="WCK992" s="34"/>
      <c r="WCR992" s="35"/>
      <c r="WCS992" s="34"/>
      <c r="WCZ992" s="35"/>
      <c r="WDA992" s="34"/>
      <c r="WDH992" s="35"/>
      <c r="WDI992" s="34"/>
      <c r="WDP992" s="35"/>
      <c r="WDQ992" s="34"/>
      <c r="WDX992" s="35"/>
      <c r="WDY992" s="34"/>
      <c r="WEF992" s="35"/>
      <c r="WEG992" s="34"/>
      <c r="WEN992" s="35"/>
      <c r="WEO992" s="34"/>
      <c r="WEV992" s="35"/>
      <c r="WEW992" s="34"/>
      <c r="WFD992" s="35"/>
      <c r="WFE992" s="34"/>
      <c r="WFL992" s="35"/>
      <c r="WFM992" s="34"/>
      <c r="WFT992" s="35"/>
      <c r="WFU992" s="34"/>
      <c r="WGB992" s="35"/>
      <c r="WGC992" s="34"/>
      <c r="WGJ992" s="35"/>
      <c r="WGK992" s="34"/>
      <c r="WGR992" s="35"/>
      <c r="WGS992" s="34"/>
      <c r="WGZ992" s="35"/>
      <c r="WHA992" s="34"/>
      <c r="WHH992" s="35"/>
      <c r="WHI992" s="34"/>
      <c r="WHP992" s="35"/>
      <c r="WHQ992" s="34"/>
      <c r="WHX992" s="35"/>
      <c r="WHY992" s="34"/>
      <c r="WIF992" s="35"/>
      <c r="WIG992" s="34"/>
      <c r="WIN992" s="35"/>
      <c r="WIO992" s="34"/>
      <c r="WIV992" s="35"/>
      <c r="WIW992" s="34"/>
      <c r="WJD992" s="35"/>
      <c r="WJE992" s="34"/>
      <c r="WJL992" s="35"/>
      <c r="WJM992" s="34"/>
      <c r="WJT992" s="35"/>
      <c r="WJU992" s="34"/>
      <c r="WKB992" s="35"/>
      <c r="WKC992" s="34"/>
      <c r="WKJ992" s="35"/>
      <c r="WKK992" s="34"/>
      <c r="WKR992" s="35"/>
      <c r="WKS992" s="34"/>
      <c r="WKZ992" s="35"/>
      <c r="WLA992" s="34"/>
      <c r="WLH992" s="35"/>
      <c r="WLI992" s="34"/>
      <c r="WLP992" s="35"/>
      <c r="WLQ992" s="34"/>
      <c r="WLX992" s="35"/>
      <c r="WLY992" s="34"/>
      <c r="WMF992" s="35"/>
      <c r="WMG992" s="34"/>
      <c r="WMN992" s="35"/>
      <c r="WMO992" s="34"/>
      <c r="WMV992" s="35"/>
      <c r="WMW992" s="34"/>
      <c r="WND992" s="35"/>
      <c r="WNE992" s="34"/>
      <c r="WNL992" s="35"/>
      <c r="WNM992" s="34"/>
      <c r="WNT992" s="35"/>
      <c r="WNU992" s="34"/>
      <c r="WOB992" s="35"/>
      <c r="WOC992" s="34"/>
      <c r="WOJ992" s="35"/>
      <c r="WOK992" s="34"/>
      <c r="WOR992" s="35"/>
      <c r="WOS992" s="34"/>
      <c r="WOZ992" s="35"/>
      <c r="WPA992" s="34"/>
      <c r="WPH992" s="35"/>
      <c r="WPI992" s="34"/>
      <c r="WPP992" s="35"/>
      <c r="WPQ992" s="34"/>
      <c r="WPX992" s="35"/>
      <c r="WPY992" s="34"/>
      <c r="WQF992" s="35"/>
      <c r="WQG992" s="34"/>
      <c r="WQN992" s="35"/>
      <c r="WQO992" s="34"/>
      <c r="WQV992" s="35"/>
      <c r="WQW992" s="34"/>
      <c r="WRD992" s="35"/>
      <c r="WRE992" s="34"/>
      <c r="WRL992" s="35"/>
      <c r="WRM992" s="34"/>
      <c r="WRT992" s="35"/>
      <c r="WRU992" s="34"/>
      <c r="WSB992" s="35"/>
      <c r="WSC992" s="34"/>
      <c r="WSJ992" s="35"/>
      <c r="WSK992" s="34"/>
      <c r="WSR992" s="35"/>
      <c r="WSS992" s="34"/>
      <c r="WSZ992" s="35"/>
      <c r="WTA992" s="34"/>
      <c r="WTH992" s="35"/>
      <c r="WTI992" s="34"/>
      <c r="WTP992" s="35"/>
      <c r="WTQ992" s="34"/>
      <c r="WTX992" s="35"/>
      <c r="WTY992" s="34"/>
      <c r="WUF992" s="35"/>
      <c r="WUG992" s="34"/>
      <c r="WUN992" s="35"/>
      <c r="WUO992" s="34"/>
      <c r="WUV992" s="35"/>
      <c r="WUW992" s="34"/>
      <c r="WVD992" s="35"/>
      <c r="WVE992" s="34"/>
      <c r="WVL992" s="35"/>
      <c r="WVM992" s="34"/>
      <c r="WVT992" s="35"/>
      <c r="WVU992" s="34"/>
      <c r="WWB992" s="35"/>
      <c r="WWC992" s="34"/>
      <c r="WWJ992" s="35"/>
      <c r="WWK992" s="34"/>
      <c r="WWR992" s="35"/>
      <c r="WWS992" s="34"/>
      <c r="WWZ992" s="35"/>
      <c r="WXA992" s="34"/>
      <c r="WXH992" s="35"/>
      <c r="WXI992" s="34"/>
      <c r="WXP992" s="35"/>
      <c r="WXQ992" s="34"/>
      <c r="WXX992" s="35"/>
      <c r="WXY992" s="34"/>
      <c r="WYF992" s="35"/>
      <c r="WYG992" s="34"/>
      <c r="WYN992" s="35"/>
      <c r="WYO992" s="34"/>
      <c r="WYV992" s="35"/>
      <c r="WYW992" s="34"/>
      <c r="WZD992" s="35"/>
      <c r="WZE992" s="34"/>
      <c r="WZL992" s="35"/>
      <c r="WZM992" s="34"/>
      <c r="WZT992" s="35"/>
      <c r="WZU992" s="34"/>
      <c r="XAB992" s="35"/>
      <c r="XAC992" s="34"/>
      <c r="XAJ992" s="35"/>
      <c r="XAK992" s="34"/>
      <c r="XAR992" s="35"/>
      <c r="XAS992" s="34"/>
      <c r="XAZ992" s="35"/>
      <c r="XBA992" s="34"/>
      <c r="XBH992" s="35"/>
      <c r="XBI992" s="34"/>
      <c r="XBP992" s="35"/>
      <c r="XBQ992" s="34"/>
      <c r="XBX992" s="35"/>
      <c r="XBY992" s="34"/>
      <c r="XCF992" s="35"/>
      <c r="XCG992" s="34"/>
      <c r="XCN992" s="35"/>
      <c r="XCO992" s="34"/>
      <c r="XCV992" s="35"/>
      <c r="XCW992" s="34"/>
      <c r="XDD992" s="35"/>
      <c r="XDE992" s="34"/>
      <c r="XDL992" s="35"/>
      <c r="XDM992" s="34"/>
      <c r="XDT992" s="35"/>
      <c r="XDU992" s="34"/>
      <c r="XEB992" s="35"/>
      <c r="XEC992" s="34"/>
      <c r="XEJ992" s="35"/>
      <c r="XEK992" s="34"/>
      <c r="XER992" s="35"/>
      <c r="XES992" s="34"/>
      <c r="XEZ992" s="35"/>
      <c r="XFA992" s="34"/>
    </row>
    <row r="993" spans="1:1021 1028:2045 2052:3069 3076:4093 4100:5117 5124:6141 6148:7165 7172:8189 8196:9213 9220:10237 10244:11261 11268:12285 12292:13309 13316:14333 14340:15357 15364:16381" x14ac:dyDescent="0.25">
      <c r="A993" t="s">
        <v>21</v>
      </c>
      <c r="B993" t="s">
        <v>178</v>
      </c>
      <c r="C993">
        <v>566</v>
      </c>
      <c r="D993">
        <v>566</v>
      </c>
      <c r="E993" s="35">
        <v>1</v>
      </c>
      <c r="F993" s="34">
        <v>1E-156</v>
      </c>
      <c r="G993">
        <v>98.15</v>
      </c>
      <c r="H993">
        <v>1582</v>
      </c>
      <c r="I993" t="str">
        <f>HYPERLINK("https://www.ncbi.nlm.nih.gov/nucleotide/OM688901.1?report=genbank&amp;log$=nucltop&amp;blast_rank=91&amp;RID=XE5J84ZU013","OM688901.1")</f>
        <v>OM688901.1</v>
      </c>
      <c r="L993" s="35"/>
      <c r="M993" s="34"/>
      <c r="T993" s="35"/>
      <c r="U993" s="34"/>
      <c r="AB993" s="35"/>
      <c r="AC993" s="34"/>
      <c r="AJ993" s="35"/>
      <c r="AK993" s="34"/>
      <c r="AR993" s="35"/>
      <c r="AS993" s="34"/>
      <c r="AZ993" s="35"/>
      <c r="BA993" s="34"/>
      <c r="BH993" s="35"/>
      <c r="BI993" s="34"/>
      <c r="BP993" s="35"/>
      <c r="BQ993" s="34"/>
      <c r="BX993" s="35"/>
      <c r="BY993" s="34"/>
      <c r="CF993" s="35"/>
      <c r="CG993" s="34"/>
      <c r="CN993" s="35"/>
      <c r="CO993" s="34"/>
      <c r="CV993" s="35"/>
      <c r="CW993" s="34"/>
      <c r="DD993" s="35"/>
      <c r="DE993" s="34"/>
      <c r="DL993" s="35"/>
      <c r="DM993" s="34"/>
      <c r="DT993" s="35"/>
      <c r="DU993" s="34"/>
      <c r="EB993" s="35"/>
      <c r="EC993" s="34"/>
      <c r="EJ993" s="35"/>
      <c r="EK993" s="34"/>
      <c r="ER993" s="35"/>
      <c r="ES993" s="34"/>
      <c r="EZ993" s="35"/>
      <c r="FA993" s="34"/>
      <c r="FH993" s="35"/>
      <c r="FI993" s="34"/>
      <c r="FP993" s="35"/>
      <c r="FQ993" s="34"/>
      <c r="FX993" s="35"/>
      <c r="FY993" s="34"/>
      <c r="GF993" s="35"/>
      <c r="GG993" s="34"/>
      <c r="GN993" s="35"/>
      <c r="GO993" s="34"/>
      <c r="GV993" s="35"/>
      <c r="GW993" s="34"/>
      <c r="HD993" s="35"/>
      <c r="HE993" s="34"/>
      <c r="HL993" s="35"/>
      <c r="HM993" s="34"/>
      <c r="HT993" s="35"/>
      <c r="HU993" s="34"/>
      <c r="IB993" s="35"/>
      <c r="IC993" s="34"/>
      <c r="IJ993" s="35"/>
      <c r="IK993" s="34"/>
      <c r="IR993" s="35"/>
      <c r="IS993" s="34"/>
      <c r="IZ993" s="35"/>
      <c r="JA993" s="34"/>
      <c r="JH993" s="35"/>
      <c r="JI993" s="34"/>
      <c r="JP993" s="35"/>
      <c r="JQ993" s="34"/>
      <c r="JX993" s="35"/>
      <c r="JY993" s="34"/>
      <c r="KF993" s="35"/>
      <c r="KG993" s="34"/>
      <c r="KN993" s="35"/>
      <c r="KO993" s="34"/>
      <c r="KV993" s="35"/>
      <c r="KW993" s="34"/>
      <c r="LD993" s="35"/>
      <c r="LE993" s="34"/>
      <c r="LL993" s="35"/>
      <c r="LM993" s="34"/>
      <c r="LT993" s="35"/>
      <c r="LU993" s="34"/>
      <c r="MB993" s="35"/>
      <c r="MC993" s="34"/>
      <c r="MJ993" s="35"/>
      <c r="MK993" s="34"/>
      <c r="MR993" s="35"/>
      <c r="MS993" s="34"/>
      <c r="MZ993" s="35"/>
      <c r="NA993" s="34"/>
      <c r="NH993" s="35"/>
      <c r="NI993" s="34"/>
      <c r="NP993" s="35"/>
      <c r="NQ993" s="34"/>
      <c r="NX993" s="35"/>
      <c r="NY993" s="34"/>
      <c r="OF993" s="35"/>
      <c r="OG993" s="34"/>
      <c r="ON993" s="35"/>
      <c r="OO993" s="34"/>
      <c r="OV993" s="35"/>
      <c r="OW993" s="34"/>
      <c r="PD993" s="35"/>
      <c r="PE993" s="34"/>
      <c r="PL993" s="35"/>
      <c r="PM993" s="34"/>
      <c r="PT993" s="35"/>
      <c r="PU993" s="34"/>
      <c r="QB993" s="35"/>
      <c r="QC993" s="34"/>
      <c r="QJ993" s="35"/>
      <c r="QK993" s="34"/>
      <c r="QR993" s="35"/>
      <c r="QS993" s="34"/>
      <c r="QZ993" s="35"/>
      <c r="RA993" s="34"/>
      <c r="RH993" s="35"/>
      <c r="RI993" s="34"/>
      <c r="RP993" s="35"/>
      <c r="RQ993" s="34"/>
      <c r="RX993" s="35"/>
      <c r="RY993" s="34"/>
      <c r="SF993" s="35"/>
      <c r="SG993" s="34"/>
      <c r="SN993" s="35"/>
      <c r="SO993" s="34"/>
      <c r="SV993" s="35"/>
      <c r="SW993" s="34"/>
      <c r="TD993" s="35"/>
      <c r="TE993" s="34"/>
      <c r="TL993" s="35"/>
      <c r="TM993" s="34"/>
      <c r="TT993" s="35"/>
      <c r="TU993" s="34"/>
      <c r="UB993" s="35"/>
      <c r="UC993" s="34"/>
      <c r="UJ993" s="35"/>
      <c r="UK993" s="34"/>
      <c r="UR993" s="35"/>
      <c r="US993" s="34"/>
      <c r="UZ993" s="35"/>
      <c r="VA993" s="34"/>
      <c r="VH993" s="35"/>
      <c r="VI993" s="34"/>
      <c r="VP993" s="35"/>
      <c r="VQ993" s="34"/>
      <c r="VX993" s="35"/>
      <c r="VY993" s="34"/>
      <c r="WF993" s="35"/>
      <c r="WG993" s="34"/>
      <c r="WN993" s="35"/>
      <c r="WO993" s="34"/>
      <c r="WV993" s="35"/>
      <c r="WW993" s="34"/>
      <c r="XD993" s="35"/>
      <c r="XE993" s="34"/>
      <c r="XL993" s="35"/>
      <c r="XM993" s="34"/>
      <c r="XT993" s="35"/>
      <c r="XU993" s="34"/>
      <c r="YB993" s="35"/>
      <c r="YC993" s="34"/>
      <c r="YJ993" s="35"/>
      <c r="YK993" s="34"/>
      <c r="YR993" s="35"/>
      <c r="YS993" s="34"/>
      <c r="YZ993" s="35"/>
      <c r="ZA993" s="34"/>
      <c r="ZH993" s="35"/>
      <c r="ZI993" s="34"/>
      <c r="ZP993" s="35"/>
      <c r="ZQ993" s="34"/>
      <c r="ZX993" s="35"/>
      <c r="ZY993" s="34"/>
      <c r="AAF993" s="35"/>
      <c r="AAG993" s="34"/>
      <c r="AAN993" s="35"/>
      <c r="AAO993" s="34"/>
      <c r="AAV993" s="35"/>
      <c r="AAW993" s="34"/>
      <c r="ABD993" s="35"/>
      <c r="ABE993" s="34"/>
      <c r="ABL993" s="35"/>
      <c r="ABM993" s="34"/>
      <c r="ABT993" s="35"/>
      <c r="ABU993" s="34"/>
      <c r="ACB993" s="35"/>
      <c r="ACC993" s="34"/>
      <c r="ACJ993" s="35"/>
      <c r="ACK993" s="34"/>
      <c r="ACR993" s="35"/>
      <c r="ACS993" s="34"/>
      <c r="ACZ993" s="35"/>
      <c r="ADA993" s="34"/>
      <c r="ADH993" s="35"/>
      <c r="ADI993" s="34"/>
      <c r="ADP993" s="35"/>
      <c r="ADQ993" s="34"/>
      <c r="ADX993" s="35"/>
      <c r="ADY993" s="34"/>
      <c r="AEF993" s="35"/>
      <c r="AEG993" s="34"/>
      <c r="AEN993" s="35"/>
      <c r="AEO993" s="34"/>
      <c r="AEV993" s="35"/>
      <c r="AEW993" s="34"/>
      <c r="AFD993" s="35"/>
      <c r="AFE993" s="34"/>
      <c r="AFL993" s="35"/>
      <c r="AFM993" s="34"/>
      <c r="AFT993" s="35"/>
      <c r="AFU993" s="34"/>
      <c r="AGB993" s="35"/>
      <c r="AGC993" s="34"/>
      <c r="AGJ993" s="35"/>
      <c r="AGK993" s="34"/>
      <c r="AGR993" s="35"/>
      <c r="AGS993" s="34"/>
      <c r="AGZ993" s="35"/>
      <c r="AHA993" s="34"/>
      <c r="AHH993" s="35"/>
      <c r="AHI993" s="34"/>
      <c r="AHP993" s="35"/>
      <c r="AHQ993" s="34"/>
      <c r="AHX993" s="35"/>
      <c r="AHY993" s="34"/>
      <c r="AIF993" s="35"/>
      <c r="AIG993" s="34"/>
      <c r="AIN993" s="35"/>
      <c r="AIO993" s="34"/>
      <c r="AIV993" s="35"/>
      <c r="AIW993" s="34"/>
      <c r="AJD993" s="35"/>
      <c r="AJE993" s="34"/>
      <c r="AJL993" s="35"/>
      <c r="AJM993" s="34"/>
      <c r="AJT993" s="35"/>
      <c r="AJU993" s="34"/>
      <c r="AKB993" s="35"/>
      <c r="AKC993" s="34"/>
      <c r="AKJ993" s="35"/>
      <c r="AKK993" s="34"/>
      <c r="AKR993" s="35"/>
      <c r="AKS993" s="34"/>
      <c r="AKZ993" s="35"/>
      <c r="ALA993" s="34"/>
      <c r="ALH993" s="35"/>
      <c r="ALI993" s="34"/>
      <c r="ALP993" s="35"/>
      <c r="ALQ993" s="34"/>
      <c r="ALX993" s="35"/>
      <c r="ALY993" s="34"/>
      <c r="AMF993" s="35"/>
      <c r="AMG993" s="34"/>
      <c r="AMN993" s="35"/>
      <c r="AMO993" s="34"/>
      <c r="AMV993" s="35"/>
      <c r="AMW993" s="34"/>
      <c r="AND993" s="35"/>
      <c r="ANE993" s="34"/>
      <c r="ANL993" s="35"/>
      <c r="ANM993" s="34"/>
      <c r="ANT993" s="35"/>
      <c r="ANU993" s="34"/>
      <c r="AOB993" s="35"/>
      <c r="AOC993" s="34"/>
      <c r="AOJ993" s="35"/>
      <c r="AOK993" s="34"/>
      <c r="AOR993" s="35"/>
      <c r="AOS993" s="34"/>
      <c r="AOZ993" s="35"/>
      <c r="APA993" s="34"/>
      <c r="APH993" s="35"/>
      <c r="API993" s="34"/>
      <c r="APP993" s="35"/>
      <c r="APQ993" s="34"/>
      <c r="APX993" s="35"/>
      <c r="APY993" s="34"/>
      <c r="AQF993" s="35"/>
      <c r="AQG993" s="34"/>
      <c r="AQN993" s="35"/>
      <c r="AQO993" s="34"/>
      <c r="AQV993" s="35"/>
      <c r="AQW993" s="34"/>
      <c r="ARD993" s="35"/>
      <c r="ARE993" s="34"/>
      <c r="ARL993" s="35"/>
      <c r="ARM993" s="34"/>
      <c r="ART993" s="35"/>
      <c r="ARU993" s="34"/>
      <c r="ASB993" s="35"/>
      <c r="ASC993" s="34"/>
      <c r="ASJ993" s="35"/>
      <c r="ASK993" s="34"/>
      <c r="ASR993" s="35"/>
      <c r="ASS993" s="34"/>
      <c r="ASZ993" s="35"/>
      <c r="ATA993" s="34"/>
      <c r="ATH993" s="35"/>
      <c r="ATI993" s="34"/>
      <c r="ATP993" s="35"/>
      <c r="ATQ993" s="34"/>
      <c r="ATX993" s="35"/>
      <c r="ATY993" s="34"/>
      <c r="AUF993" s="35"/>
      <c r="AUG993" s="34"/>
      <c r="AUN993" s="35"/>
      <c r="AUO993" s="34"/>
      <c r="AUV993" s="35"/>
      <c r="AUW993" s="34"/>
      <c r="AVD993" s="35"/>
      <c r="AVE993" s="34"/>
      <c r="AVL993" s="35"/>
      <c r="AVM993" s="34"/>
      <c r="AVT993" s="35"/>
      <c r="AVU993" s="34"/>
      <c r="AWB993" s="35"/>
      <c r="AWC993" s="34"/>
      <c r="AWJ993" s="35"/>
      <c r="AWK993" s="34"/>
      <c r="AWR993" s="35"/>
      <c r="AWS993" s="34"/>
      <c r="AWZ993" s="35"/>
      <c r="AXA993" s="34"/>
      <c r="AXH993" s="35"/>
      <c r="AXI993" s="34"/>
      <c r="AXP993" s="35"/>
      <c r="AXQ993" s="34"/>
      <c r="AXX993" s="35"/>
      <c r="AXY993" s="34"/>
      <c r="AYF993" s="35"/>
      <c r="AYG993" s="34"/>
      <c r="AYN993" s="35"/>
      <c r="AYO993" s="34"/>
      <c r="AYV993" s="35"/>
      <c r="AYW993" s="34"/>
      <c r="AZD993" s="35"/>
      <c r="AZE993" s="34"/>
      <c r="AZL993" s="35"/>
      <c r="AZM993" s="34"/>
      <c r="AZT993" s="35"/>
      <c r="AZU993" s="34"/>
      <c r="BAB993" s="35"/>
      <c r="BAC993" s="34"/>
      <c r="BAJ993" s="35"/>
      <c r="BAK993" s="34"/>
      <c r="BAR993" s="35"/>
      <c r="BAS993" s="34"/>
      <c r="BAZ993" s="35"/>
      <c r="BBA993" s="34"/>
      <c r="BBH993" s="35"/>
      <c r="BBI993" s="34"/>
      <c r="BBP993" s="35"/>
      <c r="BBQ993" s="34"/>
      <c r="BBX993" s="35"/>
      <c r="BBY993" s="34"/>
      <c r="BCF993" s="35"/>
      <c r="BCG993" s="34"/>
      <c r="BCN993" s="35"/>
      <c r="BCO993" s="34"/>
      <c r="BCV993" s="35"/>
      <c r="BCW993" s="34"/>
      <c r="BDD993" s="35"/>
      <c r="BDE993" s="34"/>
      <c r="BDL993" s="35"/>
      <c r="BDM993" s="34"/>
      <c r="BDT993" s="35"/>
      <c r="BDU993" s="34"/>
      <c r="BEB993" s="35"/>
      <c r="BEC993" s="34"/>
      <c r="BEJ993" s="35"/>
      <c r="BEK993" s="34"/>
      <c r="BER993" s="35"/>
      <c r="BES993" s="34"/>
      <c r="BEZ993" s="35"/>
      <c r="BFA993" s="34"/>
      <c r="BFH993" s="35"/>
      <c r="BFI993" s="34"/>
      <c r="BFP993" s="35"/>
      <c r="BFQ993" s="34"/>
      <c r="BFX993" s="35"/>
      <c r="BFY993" s="34"/>
      <c r="BGF993" s="35"/>
      <c r="BGG993" s="34"/>
      <c r="BGN993" s="35"/>
      <c r="BGO993" s="34"/>
      <c r="BGV993" s="35"/>
      <c r="BGW993" s="34"/>
      <c r="BHD993" s="35"/>
      <c r="BHE993" s="34"/>
      <c r="BHL993" s="35"/>
      <c r="BHM993" s="34"/>
      <c r="BHT993" s="35"/>
      <c r="BHU993" s="34"/>
      <c r="BIB993" s="35"/>
      <c r="BIC993" s="34"/>
      <c r="BIJ993" s="35"/>
      <c r="BIK993" s="34"/>
      <c r="BIR993" s="35"/>
      <c r="BIS993" s="34"/>
      <c r="BIZ993" s="35"/>
      <c r="BJA993" s="34"/>
      <c r="BJH993" s="35"/>
      <c r="BJI993" s="34"/>
      <c r="BJP993" s="35"/>
      <c r="BJQ993" s="34"/>
      <c r="BJX993" s="35"/>
      <c r="BJY993" s="34"/>
      <c r="BKF993" s="35"/>
      <c r="BKG993" s="34"/>
      <c r="BKN993" s="35"/>
      <c r="BKO993" s="34"/>
      <c r="BKV993" s="35"/>
      <c r="BKW993" s="34"/>
      <c r="BLD993" s="35"/>
      <c r="BLE993" s="34"/>
      <c r="BLL993" s="35"/>
      <c r="BLM993" s="34"/>
      <c r="BLT993" s="35"/>
      <c r="BLU993" s="34"/>
      <c r="BMB993" s="35"/>
      <c r="BMC993" s="34"/>
      <c r="BMJ993" s="35"/>
      <c r="BMK993" s="34"/>
      <c r="BMR993" s="35"/>
      <c r="BMS993" s="34"/>
      <c r="BMZ993" s="35"/>
      <c r="BNA993" s="34"/>
      <c r="BNH993" s="35"/>
      <c r="BNI993" s="34"/>
      <c r="BNP993" s="35"/>
      <c r="BNQ993" s="34"/>
      <c r="BNX993" s="35"/>
      <c r="BNY993" s="34"/>
      <c r="BOF993" s="35"/>
      <c r="BOG993" s="34"/>
      <c r="BON993" s="35"/>
      <c r="BOO993" s="34"/>
      <c r="BOV993" s="35"/>
      <c r="BOW993" s="34"/>
      <c r="BPD993" s="35"/>
      <c r="BPE993" s="34"/>
      <c r="BPL993" s="35"/>
      <c r="BPM993" s="34"/>
      <c r="BPT993" s="35"/>
      <c r="BPU993" s="34"/>
      <c r="BQB993" s="35"/>
      <c r="BQC993" s="34"/>
      <c r="BQJ993" s="35"/>
      <c r="BQK993" s="34"/>
      <c r="BQR993" s="35"/>
      <c r="BQS993" s="34"/>
      <c r="BQZ993" s="35"/>
      <c r="BRA993" s="34"/>
      <c r="BRH993" s="35"/>
      <c r="BRI993" s="34"/>
      <c r="BRP993" s="35"/>
      <c r="BRQ993" s="34"/>
      <c r="BRX993" s="35"/>
      <c r="BRY993" s="34"/>
      <c r="BSF993" s="35"/>
      <c r="BSG993" s="34"/>
      <c r="BSN993" s="35"/>
      <c r="BSO993" s="34"/>
      <c r="BSV993" s="35"/>
      <c r="BSW993" s="34"/>
      <c r="BTD993" s="35"/>
      <c r="BTE993" s="34"/>
      <c r="BTL993" s="35"/>
      <c r="BTM993" s="34"/>
      <c r="BTT993" s="35"/>
      <c r="BTU993" s="34"/>
      <c r="BUB993" s="35"/>
      <c r="BUC993" s="34"/>
      <c r="BUJ993" s="35"/>
      <c r="BUK993" s="34"/>
      <c r="BUR993" s="35"/>
      <c r="BUS993" s="34"/>
      <c r="BUZ993" s="35"/>
      <c r="BVA993" s="34"/>
      <c r="BVH993" s="35"/>
      <c r="BVI993" s="34"/>
      <c r="BVP993" s="35"/>
      <c r="BVQ993" s="34"/>
      <c r="BVX993" s="35"/>
      <c r="BVY993" s="34"/>
      <c r="BWF993" s="35"/>
      <c r="BWG993" s="34"/>
      <c r="BWN993" s="35"/>
      <c r="BWO993" s="34"/>
      <c r="BWV993" s="35"/>
      <c r="BWW993" s="34"/>
      <c r="BXD993" s="35"/>
      <c r="BXE993" s="34"/>
      <c r="BXL993" s="35"/>
      <c r="BXM993" s="34"/>
      <c r="BXT993" s="35"/>
      <c r="BXU993" s="34"/>
      <c r="BYB993" s="35"/>
      <c r="BYC993" s="34"/>
      <c r="BYJ993" s="35"/>
      <c r="BYK993" s="34"/>
      <c r="BYR993" s="35"/>
      <c r="BYS993" s="34"/>
      <c r="BYZ993" s="35"/>
      <c r="BZA993" s="34"/>
      <c r="BZH993" s="35"/>
      <c r="BZI993" s="34"/>
      <c r="BZP993" s="35"/>
      <c r="BZQ993" s="34"/>
      <c r="BZX993" s="35"/>
      <c r="BZY993" s="34"/>
      <c r="CAF993" s="35"/>
      <c r="CAG993" s="34"/>
      <c r="CAN993" s="35"/>
      <c r="CAO993" s="34"/>
      <c r="CAV993" s="35"/>
      <c r="CAW993" s="34"/>
      <c r="CBD993" s="35"/>
      <c r="CBE993" s="34"/>
      <c r="CBL993" s="35"/>
      <c r="CBM993" s="34"/>
      <c r="CBT993" s="35"/>
      <c r="CBU993" s="34"/>
      <c r="CCB993" s="35"/>
      <c r="CCC993" s="34"/>
      <c r="CCJ993" s="35"/>
      <c r="CCK993" s="34"/>
      <c r="CCR993" s="35"/>
      <c r="CCS993" s="34"/>
      <c r="CCZ993" s="35"/>
      <c r="CDA993" s="34"/>
      <c r="CDH993" s="35"/>
      <c r="CDI993" s="34"/>
      <c r="CDP993" s="35"/>
      <c r="CDQ993" s="34"/>
      <c r="CDX993" s="35"/>
      <c r="CDY993" s="34"/>
      <c r="CEF993" s="35"/>
      <c r="CEG993" s="34"/>
      <c r="CEN993" s="35"/>
      <c r="CEO993" s="34"/>
      <c r="CEV993" s="35"/>
      <c r="CEW993" s="34"/>
      <c r="CFD993" s="35"/>
      <c r="CFE993" s="34"/>
      <c r="CFL993" s="35"/>
      <c r="CFM993" s="34"/>
      <c r="CFT993" s="35"/>
      <c r="CFU993" s="34"/>
      <c r="CGB993" s="35"/>
      <c r="CGC993" s="34"/>
      <c r="CGJ993" s="35"/>
      <c r="CGK993" s="34"/>
      <c r="CGR993" s="35"/>
      <c r="CGS993" s="34"/>
      <c r="CGZ993" s="35"/>
      <c r="CHA993" s="34"/>
      <c r="CHH993" s="35"/>
      <c r="CHI993" s="34"/>
      <c r="CHP993" s="35"/>
      <c r="CHQ993" s="34"/>
      <c r="CHX993" s="35"/>
      <c r="CHY993" s="34"/>
      <c r="CIF993" s="35"/>
      <c r="CIG993" s="34"/>
      <c r="CIN993" s="35"/>
      <c r="CIO993" s="34"/>
      <c r="CIV993" s="35"/>
      <c r="CIW993" s="34"/>
      <c r="CJD993" s="35"/>
      <c r="CJE993" s="34"/>
      <c r="CJL993" s="35"/>
      <c r="CJM993" s="34"/>
      <c r="CJT993" s="35"/>
      <c r="CJU993" s="34"/>
      <c r="CKB993" s="35"/>
      <c r="CKC993" s="34"/>
      <c r="CKJ993" s="35"/>
      <c r="CKK993" s="34"/>
      <c r="CKR993" s="35"/>
      <c r="CKS993" s="34"/>
      <c r="CKZ993" s="35"/>
      <c r="CLA993" s="34"/>
      <c r="CLH993" s="35"/>
      <c r="CLI993" s="34"/>
      <c r="CLP993" s="35"/>
      <c r="CLQ993" s="34"/>
      <c r="CLX993" s="35"/>
      <c r="CLY993" s="34"/>
      <c r="CMF993" s="35"/>
      <c r="CMG993" s="34"/>
      <c r="CMN993" s="35"/>
      <c r="CMO993" s="34"/>
      <c r="CMV993" s="35"/>
      <c r="CMW993" s="34"/>
      <c r="CND993" s="35"/>
      <c r="CNE993" s="34"/>
      <c r="CNL993" s="35"/>
      <c r="CNM993" s="34"/>
      <c r="CNT993" s="35"/>
      <c r="CNU993" s="34"/>
      <c r="COB993" s="35"/>
      <c r="COC993" s="34"/>
      <c r="COJ993" s="35"/>
      <c r="COK993" s="34"/>
      <c r="COR993" s="35"/>
      <c r="COS993" s="34"/>
      <c r="COZ993" s="35"/>
      <c r="CPA993" s="34"/>
      <c r="CPH993" s="35"/>
      <c r="CPI993" s="34"/>
      <c r="CPP993" s="35"/>
      <c r="CPQ993" s="34"/>
      <c r="CPX993" s="35"/>
      <c r="CPY993" s="34"/>
      <c r="CQF993" s="35"/>
      <c r="CQG993" s="34"/>
      <c r="CQN993" s="35"/>
      <c r="CQO993" s="34"/>
      <c r="CQV993" s="35"/>
      <c r="CQW993" s="34"/>
      <c r="CRD993" s="35"/>
      <c r="CRE993" s="34"/>
      <c r="CRL993" s="35"/>
      <c r="CRM993" s="34"/>
      <c r="CRT993" s="35"/>
      <c r="CRU993" s="34"/>
      <c r="CSB993" s="35"/>
      <c r="CSC993" s="34"/>
      <c r="CSJ993" s="35"/>
      <c r="CSK993" s="34"/>
      <c r="CSR993" s="35"/>
      <c r="CSS993" s="34"/>
      <c r="CSZ993" s="35"/>
      <c r="CTA993" s="34"/>
      <c r="CTH993" s="35"/>
      <c r="CTI993" s="34"/>
      <c r="CTP993" s="35"/>
      <c r="CTQ993" s="34"/>
      <c r="CTX993" s="35"/>
      <c r="CTY993" s="34"/>
      <c r="CUF993" s="35"/>
      <c r="CUG993" s="34"/>
      <c r="CUN993" s="35"/>
      <c r="CUO993" s="34"/>
      <c r="CUV993" s="35"/>
      <c r="CUW993" s="34"/>
      <c r="CVD993" s="35"/>
      <c r="CVE993" s="34"/>
      <c r="CVL993" s="35"/>
      <c r="CVM993" s="34"/>
      <c r="CVT993" s="35"/>
      <c r="CVU993" s="34"/>
      <c r="CWB993" s="35"/>
      <c r="CWC993" s="34"/>
      <c r="CWJ993" s="35"/>
      <c r="CWK993" s="34"/>
      <c r="CWR993" s="35"/>
      <c r="CWS993" s="34"/>
      <c r="CWZ993" s="35"/>
      <c r="CXA993" s="34"/>
      <c r="CXH993" s="35"/>
      <c r="CXI993" s="34"/>
      <c r="CXP993" s="35"/>
      <c r="CXQ993" s="34"/>
      <c r="CXX993" s="35"/>
      <c r="CXY993" s="34"/>
      <c r="CYF993" s="35"/>
      <c r="CYG993" s="34"/>
      <c r="CYN993" s="35"/>
      <c r="CYO993" s="34"/>
      <c r="CYV993" s="35"/>
      <c r="CYW993" s="34"/>
      <c r="CZD993" s="35"/>
      <c r="CZE993" s="34"/>
      <c r="CZL993" s="35"/>
      <c r="CZM993" s="34"/>
      <c r="CZT993" s="35"/>
      <c r="CZU993" s="34"/>
      <c r="DAB993" s="35"/>
      <c r="DAC993" s="34"/>
      <c r="DAJ993" s="35"/>
      <c r="DAK993" s="34"/>
      <c r="DAR993" s="35"/>
      <c r="DAS993" s="34"/>
      <c r="DAZ993" s="35"/>
      <c r="DBA993" s="34"/>
      <c r="DBH993" s="35"/>
      <c r="DBI993" s="34"/>
      <c r="DBP993" s="35"/>
      <c r="DBQ993" s="34"/>
      <c r="DBX993" s="35"/>
      <c r="DBY993" s="34"/>
      <c r="DCF993" s="35"/>
      <c r="DCG993" s="34"/>
      <c r="DCN993" s="35"/>
      <c r="DCO993" s="34"/>
      <c r="DCV993" s="35"/>
      <c r="DCW993" s="34"/>
      <c r="DDD993" s="35"/>
      <c r="DDE993" s="34"/>
      <c r="DDL993" s="35"/>
      <c r="DDM993" s="34"/>
      <c r="DDT993" s="35"/>
      <c r="DDU993" s="34"/>
      <c r="DEB993" s="35"/>
      <c r="DEC993" s="34"/>
      <c r="DEJ993" s="35"/>
      <c r="DEK993" s="34"/>
      <c r="DER993" s="35"/>
      <c r="DES993" s="34"/>
      <c r="DEZ993" s="35"/>
      <c r="DFA993" s="34"/>
      <c r="DFH993" s="35"/>
      <c r="DFI993" s="34"/>
      <c r="DFP993" s="35"/>
      <c r="DFQ993" s="34"/>
      <c r="DFX993" s="35"/>
      <c r="DFY993" s="34"/>
      <c r="DGF993" s="35"/>
      <c r="DGG993" s="34"/>
      <c r="DGN993" s="35"/>
      <c r="DGO993" s="34"/>
      <c r="DGV993" s="35"/>
      <c r="DGW993" s="34"/>
      <c r="DHD993" s="35"/>
      <c r="DHE993" s="34"/>
      <c r="DHL993" s="35"/>
      <c r="DHM993" s="34"/>
      <c r="DHT993" s="35"/>
      <c r="DHU993" s="34"/>
      <c r="DIB993" s="35"/>
      <c r="DIC993" s="34"/>
      <c r="DIJ993" s="35"/>
      <c r="DIK993" s="34"/>
      <c r="DIR993" s="35"/>
      <c r="DIS993" s="34"/>
      <c r="DIZ993" s="35"/>
      <c r="DJA993" s="34"/>
      <c r="DJH993" s="35"/>
      <c r="DJI993" s="34"/>
      <c r="DJP993" s="35"/>
      <c r="DJQ993" s="34"/>
      <c r="DJX993" s="35"/>
      <c r="DJY993" s="34"/>
      <c r="DKF993" s="35"/>
      <c r="DKG993" s="34"/>
      <c r="DKN993" s="35"/>
      <c r="DKO993" s="34"/>
      <c r="DKV993" s="35"/>
      <c r="DKW993" s="34"/>
      <c r="DLD993" s="35"/>
      <c r="DLE993" s="34"/>
      <c r="DLL993" s="35"/>
      <c r="DLM993" s="34"/>
      <c r="DLT993" s="35"/>
      <c r="DLU993" s="34"/>
      <c r="DMB993" s="35"/>
      <c r="DMC993" s="34"/>
      <c r="DMJ993" s="35"/>
      <c r="DMK993" s="34"/>
      <c r="DMR993" s="35"/>
      <c r="DMS993" s="34"/>
      <c r="DMZ993" s="35"/>
      <c r="DNA993" s="34"/>
      <c r="DNH993" s="35"/>
      <c r="DNI993" s="34"/>
      <c r="DNP993" s="35"/>
      <c r="DNQ993" s="34"/>
      <c r="DNX993" s="35"/>
      <c r="DNY993" s="34"/>
      <c r="DOF993" s="35"/>
      <c r="DOG993" s="34"/>
      <c r="DON993" s="35"/>
      <c r="DOO993" s="34"/>
      <c r="DOV993" s="35"/>
      <c r="DOW993" s="34"/>
      <c r="DPD993" s="35"/>
      <c r="DPE993" s="34"/>
      <c r="DPL993" s="35"/>
      <c r="DPM993" s="34"/>
      <c r="DPT993" s="35"/>
      <c r="DPU993" s="34"/>
      <c r="DQB993" s="35"/>
      <c r="DQC993" s="34"/>
      <c r="DQJ993" s="35"/>
      <c r="DQK993" s="34"/>
      <c r="DQR993" s="35"/>
      <c r="DQS993" s="34"/>
      <c r="DQZ993" s="35"/>
      <c r="DRA993" s="34"/>
      <c r="DRH993" s="35"/>
      <c r="DRI993" s="34"/>
      <c r="DRP993" s="35"/>
      <c r="DRQ993" s="34"/>
      <c r="DRX993" s="35"/>
      <c r="DRY993" s="34"/>
      <c r="DSF993" s="35"/>
      <c r="DSG993" s="34"/>
      <c r="DSN993" s="35"/>
      <c r="DSO993" s="34"/>
      <c r="DSV993" s="35"/>
      <c r="DSW993" s="34"/>
      <c r="DTD993" s="35"/>
      <c r="DTE993" s="34"/>
      <c r="DTL993" s="35"/>
      <c r="DTM993" s="34"/>
      <c r="DTT993" s="35"/>
      <c r="DTU993" s="34"/>
      <c r="DUB993" s="35"/>
      <c r="DUC993" s="34"/>
      <c r="DUJ993" s="35"/>
      <c r="DUK993" s="34"/>
      <c r="DUR993" s="35"/>
      <c r="DUS993" s="34"/>
      <c r="DUZ993" s="35"/>
      <c r="DVA993" s="34"/>
      <c r="DVH993" s="35"/>
      <c r="DVI993" s="34"/>
      <c r="DVP993" s="35"/>
      <c r="DVQ993" s="34"/>
      <c r="DVX993" s="35"/>
      <c r="DVY993" s="34"/>
      <c r="DWF993" s="35"/>
      <c r="DWG993" s="34"/>
      <c r="DWN993" s="35"/>
      <c r="DWO993" s="34"/>
      <c r="DWV993" s="35"/>
      <c r="DWW993" s="34"/>
      <c r="DXD993" s="35"/>
      <c r="DXE993" s="34"/>
      <c r="DXL993" s="35"/>
      <c r="DXM993" s="34"/>
      <c r="DXT993" s="35"/>
      <c r="DXU993" s="34"/>
      <c r="DYB993" s="35"/>
      <c r="DYC993" s="34"/>
      <c r="DYJ993" s="35"/>
      <c r="DYK993" s="34"/>
      <c r="DYR993" s="35"/>
      <c r="DYS993" s="34"/>
      <c r="DYZ993" s="35"/>
      <c r="DZA993" s="34"/>
      <c r="DZH993" s="35"/>
      <c r="DZI993" s="34"/>
      <c r="DZP993" s="35"/>
      <c r="DZQ993" s="34"/>
      <c r="DZX993" s="35"/>
      <c r="DZY993" s="34"/>
      <c r="EAF993" s="35"/>
      <c r="EAG993" s="34"/>
      <c r="EAN993" s="35"/>
      <c r="EAO993" s="34"/>
      <c r="EAV993" s="35"/>
      <c r="EAW993" s="34"/>
      <c r="EBD993" s="35"/>
      <c r="EBE993" s="34"/>
      <c r="EBL993" s="35"/>
      <c r="EBM993" s="34"/>
      <c r="EBT993" s="35"/>
      <c r="EBU993" s="34"/>
      <c r="ECB993" s="35"/>
      <c r="ECC993" s="34"/>
      <c r="ECJ993" s="35"/>
      <c r="ECK993" s="34"/>
      <c r="ECR993" s="35"/>
      <c r="ECS993" s="34"/>
      <c r="ECZ993" s="35"/>
      <c r="EDA993" s="34"/>
      <c r="EDH993" s="35"/>
      <c r="EDI993" s="34"/>
      <c r="EDP993" s="35"/>
      <c r="EDQ993" s="34"/>
      <c r="EDX993" s="35"/>
      <c r="EDY993" s="34"/>
      <c r="EEF993" s="35"/>
      <c r="EEG993" s="34"/>
      <c r="EEN993" s="35"/>
      <c r="EEO993" s="34"/>
      <c r="EEV993" s="35"/>
      <c r="EEW993" s="34"/>
      <c r="EFD993" s="35"/>
      <c r="EFE993" s="34"/>
      <c r="EFL993" s="35"/>
      <c r="EFM993" s="34"/>
      <c r="EFT993" s="35"/>
      <c r="EFU993" s="34"/>
      <c r="EGB993" s="35"/>
      <c r="EGC993" s="34"/>
      <c r="EGJ993" s="35"/>
      <c r="EGK993" s="34"/>
      <c r="EGR993" s="35"/>
      <c r="EGS993" s="34"/>
      <c r="EGZ993" s="35"/>
      <c r="EHA993" s="34"/>
      <c r="EHH993" s="35"/>
      <c r="EHI993" s="34"/>
      <c r="EHP993" s="35"/>
      <c r="EHQ993" s="34"/>
      <c r="EHX993" s="35"/>
      <c r="EHY993" s="34"/>
      <c r="EIF993" s="35"/>
      <c r="EIG993" s="34"/>
      <c r="EIN993" s="35"/>
      <c r="EIO993" s="34"/>
      <c r="EIV993" s="35"/>
      <c r="EIW993" s="34"/>
      <c r="EJD993" s="35"/>
      <c r="EJE993" s="34"/>
      <c r="EJL993" s="35"/>
      <c r="EJM993" s="34"/>
      <c r="EJT993" s="35"/>
      <c r="EJU993" s="34"/>
      <c r="EKB993" s="35"/>
      <c r="EKC993" s="34"/>
      <c r="EKJ993" s="35"/>
      <c r="EKK993" s="34"/>
      <c r="EKR993" s="35"/>
      <c r="EKS993" s="34"/>
      <c r="EKZ993" s="35"/>
      <c r="ELA993" s="34"/>
      <c r="ELH993" s="35"/>
      <c r="ELI993" s="34"/>
      <c r="ELP993" s="35"/>
      <c r="ELQ993" s="34"/>
      <c r="ELX993" s="35"/>
      <c r="ELY993" s="34"/>
      <c r="EMF993" s="35"/>
      <c r="EMG993" s="34"/>
      <c r="EMN993" s="35"/>
      <c r="EMO993" s="34"/>
      <c r="EMV993" s="35"/>
      <c r="EMW993" s="34"/>
      <c r="END993" s="35"/>
      <c r="ENE993" s="34"/>
      <c r="ENL993" s="35"/>
      <c r="ENM993" s="34"/>
      <c r="ENT993" s="35"/>
      <c r="ENU993" s="34"/>
      <c r="EOB993" s="35"/>
      <c r="EOC993" s="34"/>
      <c r="EOJ993" s="35"/>
      <c r="EOK993" s="34"/>
      <c r="EOR993" s="35"/>
      <c r="EOS993" s="34"/>
      <c r="EOZ993" s="35"/>
      <c r="EPA993" s="34"/>
      <c r="EPH993" s="35"/>
      <c r="EPI993" s="34"/>
      <c r="EPP993" s="35"/>
      <c r="EPQ993" s="34"/>
      <c r="EPX993" s="35"/>
      <c r="EPY993" s="34"/>
      <c r="EQF993" s="35"/>
      <c r="EQG993" s="34"/>
      <c r="EQN993" s="35"/>
      <c r="EQO993" s="34"/>
      <c r="EQV993" s="35"/>
      <c r="EQW993" s="34"/>
      <c r="ERD993" s="35"/>
      <c r="ERE993" s="34"/>
      <c r="ERL993" s="35"/>
      <c r="ERM993" s="34"/>
      <c r="ERT993" s="35"/>
      <c r="ERU993" s="34"/>
      <c r="ESB993" s="35"/>
      <c r="ESC993" s="34"/>
      <c r="ESJ993" s="35"/>
      <c r="ESK993" s="34"/>
      <c r="ESR993" s="35"/>
      <c r="ESS993" s="34"/>
      <c r="ESZ993" s="35"/>
      <c r="ETA993" s="34"/>
      <c r="ETH993" s="35"/>
      <c r="ETI993" s="34"/>
      <c r="ETP993" s="35"/>
      <c r="ETQ993" s="34"/>
      <c r="ETX993" s="35"/>
      <c r="ETY993" s="34"/>
      <c r="EUF993" s="35"/>
      <c r="EUG993" s="34"/>
      <c r="EUN993" s="35"/>
      <c r="EUO993" s="34"/>
      <c r="EUV993" s="35"/>
      <c r="EUW993" s="34"/>
      <c r="EVD993" s="35"/>
      <c r="EVE993" s="34"/>
      <c r="EVL993" s="35"/>
      <c r="EVM993" s="34"/>
      <c r="EVT993" s="35"/>
      <c r="EVU993" s="34"/>
      <c r="EWB993" s="35"/>
      <c r="EWC993" s="34"/>
      <c r="EWJ993" s="35"/>
      <c r="EWK993" s="34"/>
      <c r="EWR993" s="35"/>
      <c r="EWS993" s="34"/>
      <c r="EWZ993" s="35"/>
      <c r="EXA993" s="34"/>
      <c r="EXH993" s="35"/>
      <c r="EXI993" s="34"/>
      <c r="EXP993" s="35"/>
      <c r="EXQ993" s="34"/>
      <c r="EXX993" s="35"/>
      <c r="EXY993" s="34"/>
      <c r="EYF993" s="35"/>
      <c r="EYG993" s="34"/>
      <c r="EYN993" s="35"/>
      <c r="EYO993" s="34"/>
      <c r="EYV993" s="35"/>
      <c r="EYW993" s="34"/>
      <c r="EZD993" s="35"/>
      <c r="EZE993" s="34"/>
      <c r="EZL993" s="35"/>
      <c r="EZM993" s="34"/>
      <c r="EZT993" s="35"/>
      <c r="EZU993" s="34"/>
      <c r="FAB993" s="35"/>
      <c r="FAC993" s="34"/>
      <c r="FAJ993" s="35"/>
      <c r="FAK993" s="34"/>
      <c r="FAR993" s="35"/>
      <c r="FAS993" s="34"/>
      <c r="FAZ993" s="35"/>
      <c r="FBA993" s="34"/>
      <c r="FBH993" s="35"/>
      <c r="FBI993" s="34"/>
      <c r="FBP993" s="35"/>
      <c r="FBQ993" s="34"/>
      <c r="FBX993" s="35"/>
      <c r="FBY993" s="34"/>
      <c r="FCF993" s="35"/>
      <c r="FCG993" s="34"/>
      <c r="FCN993" s="35"/>
      <c r="FCO993" s="34"/>
      <c r="FCV993" s="35"/>
      <c r="FCW993" s="34"/>
      <c r="FDD993" s="35"/>
      <c r="FDE993" s="34"/>
      <c r="FDL993" s="35"/>
      <c r="FDM993" s="34"/>
      <c r="FDT993" s="35"/>
      <c r="FDU993" s="34"/>
      <c r="FEB993" s="35"/>
      <c r="FEC993" s="34"/>
      <c r="FEJ993" s="35"/>
      <c r="FEK993" s="34"/>
      <c r="FER993" s="35"/>
      <c r="FES993" s="34"/>
      <c r="FEZ993" s="35"/>
      <c r="FFA993" s="34"/>
      <c r="FFH993" s="35"/>
      <c r="FFI993" s="34"/>
      <c r="FFP993" s="35"/>
      <c r="FFQ993" s="34"/>
      <c r="FFX993" s="35"/>
      <c r="FFY993" s="34"/>
      <c r="FGF993" s="35"/>
      <c r="FGG993" s="34"/>
      <c r="FGN993" s="35"/>
      <c r="FGO993" s="34"/>
      <c r="FGV993" s="35"/>
      <c r="FGW993" s="34"/>
      <c r="FHD993" s="35"/>
      <c r="FHE993" s="34"/>
      <c r="FHL993" s="35"/>
      <c r="FHM993" s="34"/>
      <c r="FHT993" s="35"/>
      <c r="FHU993" s="34"/>
      <c r="FIB993" s="35"/>
      <c r="FIC993" s="34"/>
      <c r="FIJ993" s="35"/>
      <c r="FIK993" s="34"/>
      <c r="FIR993" s="35"/>
      <c r="FIS993" s="34"/>
      <c r="FIZ993" s="35"/>
      <c r="FJA993" s="34"/>
      <c r="FJH993" s="35"/>
      <c r="FJI993" s="34"/>
      <c r="FJP993" s="35"/>
      <c r="FJQ993" s="34"/>
      <c r="FJX993" s="35"/>
      <c r="FJY993" s="34"/>
      <c r="FKF993" s="35"/>
      <c r="FKG993" s="34"/>
      <c r="FKN993" s="35"/>
      <c r="FKO993" s="34"/>
      <c r="FKV993" s="35"/>
      <c r="FKW993" s="34"/>
      <c r="FLD993" s="35"/>
      <c r="FLE993" s="34"/>
      <c r="FLL993" s="35"/>
      <c r="FLM993" s="34"/>
      <c r="FLT993" s="35"/>
      <c r="FLU993" s="34"/>
      <c r="FMB993" s="35"/>
      <c r="FMC993" s="34"/>
      <c r="FMJ993" s="35"/>
      <c r="FMK993" s="34"/>
      <c r="FMR993" s="35"/>
      <c r="FMS993" s="34"/>
      <c r="FMZ993" s="35"/>
      <c r="FNA993" s="34"/>
      <c r="FNH993" s="35"/>
      <c r="FNI993" s="34"/>
      <c r="FNP993" s="35"/>
      <c r="FNQ993" s="34"/>
      <c r="FNX993" s="35"/>
      <c r="FNY993" s="34"/>
      <c r="FOF993" s="35"/>
      <c r="FOG993" s="34"/>
      <c r="FON993" s="35"/>
      <c r="FOO993" s="34"/>
      <c r="FOV993" s="35"/>
      <c r="FOW993" s="34"/>
      <c r="FPD993" s="35"/>
      <c r="FPE993" s="34"/>
      <c r="FPL993" s="35"/>
      <c r="FPM993" s="34"/>
      <c r="FPT993" s="35"/>
      <c r="FPU993" s="34"/>
      <c r="FQB993" s="35"/>
      <c r="FQC993" s="34"/>
      <c r="FQJ993" s="35"/>
      <c r="FQK993" s="34"/>
      <c r="FQR993" s="35"/>
      <c r="FQS993" s="34"/>
      <c r="FQZ993" s="35"/>
      <c r="FRA993" s="34"/>
      <c r="FRH993" s="35"/>
      <c r="FRI993" s="34"/>
      <c r="FRP993" s="35"/>
      <c r="FRQ993" s="34"/>
      <c r="FRX993" s="35"/>
      <c r="FRY993" s="34"/>
      <c r="FSF993" s="35"/>
      <c r="FSG993" s="34"/>
      <c r="FSN993" s="35"/>
      <c r="FSO993" s="34"/>
      <c r="FSV993" s="35"/>
      <c r="FSW993" s="34"/>
      <c r="FTD993" s="35"/>
      <c r="FTE993" s="34"/>
      <c r="FTL993" s="35"/>
      <c r="FTM993" s="34"/>
      <c r="FTT993" s="35"/>
      <c r="FTU993" s="34"/>
      <c r="FUB993" s="35"/>
      <c r="FUC993" s="34"/>
      <c r="FUJ993" s="35"/>
      <c r="FUK993" s="34"/>
      <c r="FUR993" s="35"/>
      <c r="FUS993" s="34"/>
      <c r="FUZ993" s="35"/>
      <c r="FVA993" s="34"/>
      <c r="FVH993" s="35"/>
      <c r="FVI993" s="34"/>
      <c r="FVP993" s="35"/>
      <c r="FVQ993" s="34"/>
      <c r="FVX993" s="35"/>
      <c r="FVY993" s="34"/>
      <c r="FWF993" s="35"/>
      <c r="FWG993" s="34"/>
      <c r="FWN993" s="35"/>
      <c r="FWO993" s="34"/>
      <c r="FWV993" s="35"/>
      <c r="FWW993" s="34"/>
      <c r="FXD993" s="35"/>
      <c r="FXE993" s="34"/>
      <c r="FXL993" s="35"/>
      <c r="FXM993" s="34"/>
      <c r="FXT993" s="35"/>
      <c r="FXU993" s="34"/>
      <c r="FYB993" s="35"/>
      <c r="FYC993" s="34"/>
      <c r="FYJ993" s="35"/>
      <c r="FYK993" s="34"/>
      <c r="FYR993" s="35"/>
      <c r="FYS993" s="34"/>
      <c r="FYZ993" s="35"/>
      <c r="FZA993" s="34"/>
      <c r="FZH993" s="35"/>
      <c r="FZI993" s="34"/>
      <c r="FZP993" s="35"/>
      <c r="FZQ993" s="34"/>
      <c r="FZX993" s="35"/>
      <c r="FZY993" s="34"/>
      <c r="GAF993" s="35"/>
      <c r="GAG993" s="34"/>
      <c r="GAN993" s="35"/>
      <c r="GAO993" s="34"/>
      <c r="GAV993" s="35"/>
      <c r="GAW993" s="34"/>
      <c r="GBD993" s="35"/>
      <c r="GBE993" s="34"/>
      <c r="GBL993" s="35"/>
      <c r="GBM993" s="34"/>
      <c r="GBT993" s="35"/>
      <c r="GBU993" s="34"/>
      <c r="GCB993" s="35"/>
      <c r="GCC993" s="34"/>
      <c r="GCJ993" s="35"/>
      <c r="GCK993" s="34"/>
      <c r="GCR993" s="35"/>
      <c r="GCS993" s="34"/>
      <c r="GCZ993" s="35"/>
      <c r="GDA993" s="34"/>
      <c r="GDH993" s="35"/>
      <c r="GDI993" s="34"/>
      <c r="GDP993" s="35"/>
      <c r="GDQ993" s="34"/>
      <c r="GDX993" s="35"/>
      <c r="GDY993" s="34"/>
      <c r="GEF993" s="35"/>
      <c r="GEG993" s="34"/>
      <c r="GEN993" s="35"/>
      <c r="GEO993" s="34"/>
      <c r="GEV993" s="35"/>
      <c r="GEW993" s="34"/>
      <c r="GFD993" s="35"/>
      <c r="GFE993" s="34"/>
      <c r="GFL993" s="35"/>
      <c r="GFM993" s="34"/>
      <c r="GFT993" s="35"/>
      <c r="GFU993" s="34"/>
      <c r="GGB993" s="35"/>
      <c r="GGC993" s="34"/>
      <c r="GGJ993" s="35"/>
      <c r="GGK993" s="34"/>
      <c r="GGR993" s="35"/>
      <c r="GGS993" s="34"/>
      <c r="GGZ993" s="35"/>
      <c r="GHA993" s="34"/>
      <c r="GHH993" s="35"/>
      <c r="GHI993" s="34"/>
      <c r="GHP993" s="35"/>
      <c r="GHQ993" s="34"/>
      <c r="GHX993" s="35"/>
      <c r="GHY993" s="34"/>
      <c r="GIF993" s="35"/>
      <c r="GIG993" s="34"/>
      <c r="GIN993" s="35"/>
      <c r="GIO993" s="34"/>
      <c r="GIV993" s="35"/>
      <c r="GIW993" s="34"/>
      <c r="GJD993" s="35"/>
      <c r="GJE993" s="34"/>
      <c r="GJL993" s="35"/>
      <c r="GJM993" s="34"/>
      <c r="GJT993" s="35"/>
      <c r="GJU993" s="34"/>
      <c r="GKB993" s="35"/>
      <c r="GKC993" s="34"/>
      <c r="GKJ993" s="35"/>
      <c r="GKK993" s="34"/>
      <c r="GKR993" s="35"/>
      <c r="GKS993" s="34"/>
      <c r="GKZ993" s="35"/>
      <c r="GLA993" s="34"/>
      <c r="GLH993" s="35"/>
      <c r="GLI993" s="34"/>
      <c r="GLP993" s="35"/>
      <c r="GLQ993" s="34"/>
      <c r="GLX993" s="35"/>
      <c r="GLY993" s="34"/>
      <c r="GMF993" s="35"/>
      <c r="GMG993" s="34"/>
      <c r="GMN993" s="35"/>
      <c r="GMO993" s="34"/>
      <c r="GMV993" s="35"/>
      <c r="GMW993" s="34"/>
      <c r="GND993" s="35"/>
      <c r="GNE993" s="34"/>
      <c r="GNL993" s="35"/>
      <c r="GNM993" s="34"/>
      <c r="GNT993" s="35"/>
      <c r="GNU993" s="34"/>
      <c r="GOB993" s="35"/>
      <c r="GOC993" s="34"/>
      <c r="GOJ993" s="35"/>
      <c r="GOK993" s="34"/>
      <c r="GOR993" s="35"/>
      <c r="GOS993" s="34"/>
      <c r="GOZ993" s="35"/>
      <c r="GPA993" s="34"/>
      <c r="GPH993" s="35"/>
      <c r="GPI993" s="34"/>
      <c r="GPP993" s="35"/>
      <c r="GPQ993" s="34"/>
      <c r="GPX993" s="35"/>
      <c r="GPY993" s="34"/>
      <c r="GQF993" s="35"/>
      <c r="GQG993" s="34"/>
      <c r="GQN993" s="35"/>
      <c r="GQO993" s="34"/>
      <c r="GQV993" s="35"/>
      <c r="GQW993" s="34"/>
      <c r="GRD993" s="35"/>
      <c r="GRE993" s="34"/>
      <c r="GRL993" s="35"/>
      <c r="GRM993" s="34"/>
      <c r="GRT993" s="35"/>
      <c r="GRU993" s="34"/>
      <c r="GSB993" s="35"/>
      <c r="GSC993" s="34"/>
      <c r="GSJ993" s="35"/>
      <c r="GSK993" s="34"/>
      <c r="GSR993" s="35"/>
      <c r="GSS993" s="34"/>
      <c r="GSZ993" s="35"/>
      <c r="GTA993" s="34"/>
      <c r="GTH993" s="35"/>
      <c r="GTI993" s="34"/>
      <c r="GTP993" s="35"/>
      <c r="GTQ993" s="34"/>
      <c r="GTX993" s="35"/>
      <c r="GTY993" s="34"/>
      <c r="GUF993" s="35"/>
      <c r="GUG993" s="34"/>
      <c r="GUN993" s="35"/>
      <c r="GUO993" s="34"/>
      <c r="GUV993" s="35"/>
      <c r="GUW993" s="34"/>
      <c r="GVD993" s="35"/>
      <c r="GVE993" s="34"/>
      <c r="GVL993" s="35"/>
      <c r="GVM993" s="34"/>
      <c r="GVT993" s="35"/>
      <c r="GVU993" s="34"/>
      <c r="GWB993" s="35"/>
      <c r="GWC993" s="34"/>
      <c r="GWJ993" s="35"/>
      <c r="GWK993" s="34"/>
      <c r="GWR993" s="35"/>
      <c r="GWS993" s="34"/>
      <c r="GWZ993" s="35"/>
      <c r="GXA993" s="34"/>
      <c r="GXH993" s="35"/>
      <c r="GXI993" s="34"/>
      <c r="GXP993" s="35"/>
      <c r="GXQ993" s="34"/>
      <c r="GXX993" s="35"/>
      <c r="GXY993" s="34"/>
      <c r="GYF993" s="35"/>
      <c r="GYG993" s="34"/>
      <c r="GYN993" s="35"/>
      <c r="GYO993" s="34"/>
      <c r="GYV993" s="35"/>
      <c r="GYW993" s="34"/>
      <c r="GZD993" s="35"/>
      <c r="GZE993" s="34"/>
      <c r="GZL993" s="35"/>
      <c r="GZM993" s="34"/>
      <c r="GZT993" s="35"/>
      <c r="GZU993" s="34"/>
      <c r="HAB993" s="35"/>
      <c r="HAC993" s="34"/>
      <c r="HAJ993" s="35"/>
      <c r="HAK993" s="34"/>
      <c r="HAR993" s="35"/>
      <c r="HAS993" s="34"/>
      <c r="HAZ993" s="35"/>
      <c r="HBA993" s="34"/>
      <c r="HBH993" s="35"/>
      <c r="HBI993" s="34"/>
      <c r="HBP993" s="35"/>
      <c r="HBQ993" s="34"/>
      <c r="HBX993" s="35"/>
      <c r="HBY993" s="34"/>
      <c r="HCF993" s="35"/>
      <c r="HCG993" s="34"/>
      <c r="HCN993" s="35"/>
      <c r="HCO993" s="34"/>
      <c r="HCV993" s="35"/>
      <c r="HCW993" s="34"/>
      <c r="HDD993" s="35"/>
      <c r="HDE993" s="34"/>
      <c r="HDL993" s="35"/>
      <c r="HDM993" s="34"/>
      <c r="HDT993" s="35"/>
      <c r="HDU993" s="34"/>
      <c r="HEB993" s="35"/>
      <c r="HEC993" s="34"/>
      <c r="HEJ993" s="35"/>
      <c r="HEK993" s="34"/>
      <c r="HER993" s="35"/>
      <c r="HES993" s="34"/>
      <c r="HEZ993" s="35"/>
      <c r="HFA993" s="34"/>
      <c r="HFH993" s="35"/>
      <c r="HFI993" s="34"/>
      <c r="HFP993" s="35"/>
      <c r="HFQ993" s="34"/>
      <c r="HFX993" s="35"/>
      <c r="HFY993" s="34"/>
      <c r="HGF993" s="35"/>
      <c r="HGG993" s="34"/>
      <c r="HGN993" s="35"/>
      <c r="HGO993" s="34"/>
      <c r="HGV993" s="35"/>
      <c r="HGW993" s="34"/>
      <c r="HHD993" s="35"/>
      <c r="HHE993" s="34"/>
      <c r="HHL993" s="35"/>
      <c r="HHM993" s="34"/>
      <c r="HHT993" s="35"/>
      <c r="HHU993" s="34"/>
      <c r="HIB993" s="35"/>
      <c r="HIC993" s="34"/>
      <c r="HIJ993" s="35"/>
      <c r="HIK993" s="34"/>
      <c r="HIR993" s="35"/>
      <c r="HIS993" s="34"/>
      <c r="HIZ993" s="35"/>
      <c r="HJA993" s="34"/>
      <c r="HJH993" s="35"/>
      <c r="HJI993" s="34"/>
      <c r="HJP993" s="35"/>
      <c r="HJQ993" s="34"/>
      <c r="HJX993" s="35"/>
      <c r="HJY993" s="34"/>
      <c r="HKF993" s="35"/>
      <c r="HKG993" s="34"/>
      <c r="HKN993" s="35"/>
      <c r="HKO993" s="34"/>
      <c r="HKV993" s="35"/>
      <c r="HKW993" s="34"/>
      <c r="HLD993" s="35"/>
      <c r="HLE993" s="34"/>
      <c r="HLL993" s="35"/>
      <c r="HLM993" s="34"/>
      <c r="HLT993" s="35"/>
      <c r="HLU993" s="34"/>
      <c r="HMB993" s="35"/>
      <c r="HMC993" s="34"/>
      <c r="HMJ993" s="35"/>
      <c r="HMK993" s="34"/>
      <c r="HMR993" s="35"/>
      <c r="HMS993" s="34"/>
      <c r="HMZ993" s="35"/>
      <c r="HNA993" s="34"/>
      <c r="HNH993" s="35"/>
      <c r="HNI993" s="34"/>
      <c r="HNP993" s="35"/>
      <c r="HNQ993" s="34"/>
      <c r="HNX993" s="35"/>
      <c r="HNY993" s="34"/>
      <c r="HOF993" s="35"/>
      <c r="HOG993" s="34"/>
      <c r="HON993" s="35"/>
      <c r="HOO993" s="34"/>
      <c r="HOV993" s="35"/>
      <c r="HOW993" s="34"/>
      <c r="HPD993" s="35"/>
      <c r="HPE993" s="34"/>
      <c r="HPL993" s="35"/>
      <c r="HPM993" s="34"/>
      <c r="HPT993" s="35"/>
      <c r="HPU993" s="34"/>
      <c r="HQB993" s="35"/>
      <c r="HQC993" s="34"/>
      <c r="HQJ993" s="35"/>
      <c r="HQK993" s="34"/>
      <c r="HQR993" s="35"/>
      <c r="HQS993" s="34"/>
      <c r="HQZ993" s="35"/>
      <c r="HRA993" s="34"/>
      <c r="HRH993" s="35"/>
      <c r="HRI993" s="34"/>
      <c r="HRP993" s="35"/>
      <c r="HRQ993" s="34"/>
      <c r="HRX993" s="35"/>
      <c r="HRY993" s="34"/>
      <c r="HSF993" s="35"/>
      <c r="HSG993" s="34"/>
      <c r="HSN993" s="35"/>
      <c r="HSO993" s="34"/>
      <c r="HSV993" s="35"/>
      <c r="HSW993" s="34"/>
      <c r="HTD993" s="35"/>
      <c r="HTE993" s="34"/>
      <c r="HTL993" s="35"/>
      <c r="HTM993" s="34"/>
      <c r="HTT993" s="35"/>
      <c r="HTU993" s="34"/>
      <c r="HUB993" s="35"/>
      <c r="HUC993" s="34"/>
      <c r="HUJ993" s="35"/>
      <c r="HUK993" s="34"/>
      <c r="HUR993" s="35"/>
      <c r="HUS993" s="34"/>
      <c r="HUZ993" s="35"/>
      <c r="HVA993" s="34"/>
      <c r="HVH993" s="35"/>
      <c r="HVI993" s="34"/>
      <c r="HVP993" s="35"/>
      <c r="HVQ993" s="34"/>
      <c r="HVX993" s="35"/>
      <c r="HVY993" s="34"/>
      <c r="HWF993" s="35"/>
      <c r="HWG993" s="34"/>
      <c r="HWN993" s="35"/>
      <c r="HWO993" s="34"/>
      <c r="HWV993" s="35"/>
      <c r="HWW993" s="34"/>
      <c r="HXD993" s="35"/>
      <c r="HXE993" s="34"/>
      <c r="HXL993" s="35"/>
      <c r="HXM993" s="34"/>
      <c r="HXT993" s="35"/>
      <c r="HXU993" s="34"/>
      <c r="HYB993" s="35"/>
      <c r="HYC993" s="34"/>
      <c r="HYJ993" s="35"/>
      <c r="HYK993" s="34"/>
      <c r="HYR993" s="35"/>
      <c r="HYS993" s="34"/>
      <c r="HYZ993" s="35"/>
      <c r="HZA993" s="34"/>
      <c r="HZH993" s="35"/>
      <c r="HZI993" s="34"/>
      <c r="HZP993" s="35"/>
      <c r="HZQ993" s="34"/>
      <c r="HZX993" s="35"/>
      <c r="HZY993" s="34"/>
      <c r="IAF993" s="35"/>
      <c r="IAG993" s="34"/>
      <c r="IAN993" s="35"/>
      <c r="IAO993" s="34"/>
      <c r="IAV993" s="35"/>
      <c r="IAW993" s="34"/>
      <c r="IBD993" s="35"/>
      <c r="IBE993" s="34"/>
      <c r="IBL993" s="35"/>
      <c r="IBM993" s="34"/>
      <c r="IBT993" s="35"/>
      <c r="IBU993" s="34"/>
      <c r="ICB993" s="35"/>
      <c r="ICC993" s="34"/>
      <c r="ICJ993" s="35"/>
      <c r="ICK993" s="34"/>
      <c r="ICR993" s="35"/>
      <c r="ICS993" s="34"/>
      <c r="ICZ993" s="35"/>
      <c r="IDA993" s="34"/>
      <c r="IDH993" s="35"/>
      <c r="IDI993" s="34"/>
      <c r="IDP993" s="35"/>
      <c r="IDQ993" s="34"/>
      <c r="IDX993" s="35"/>
      <c r="IDY993" s="34"/>
      <c r="IEF993" s="35"/>
      <c r="IEG993" s="34"/>
      <c r="IEN993" s="35"/>
      <c r="IEO993" s="34"/>
      <c r="IEV993" s="35"/>
      <c r="IEW993" s="34"/>
      <c r="IFD993" s="35"/>
      <c r="IFE993" s="34"/>
      <c r="IFL993" s="35"/>
      <c r="IFM993" s="34"/>
      <c r="IFT993" s="35"/>
      <c r="IFU993" s="34"/>
      <c r="IGB993" s="35"/>
      <c r="IGC993" s="34"/>
      <c r="IGJ993" s="35"/>
      <c r="IGK993" s="34"/>
      <c r="IGR993" s="35"/>
      <c r="IGS993" s="34"/>
      <c r="IGZ993" s="35"/>
      <c r="IHA993" s="34"/>
      <c r="IHH993" s="35"/>
      <c r="IHI993" s="34"/>
      <c r="IHP993" s="35"/>
      <c r="IHQ993" s="34"/>
      <c r="IHX993" s="35"/>
      <c r="IHY993" s="34"/>
      <c r="IIF993" s="35"/>
      <c r="IIG993" s="34"/>
      <c r="IIN993" s="35"/>
      <c r="IIO993" s="34"/>
      <c r="IIV993" s="35"/>
      <c r="IIW993" s="34"/>
      <c r="IJD993" s="35"/>
      <c r="IJE993" s="34"/>
      <c r="IJL993" s="35"/>
      <c r="IJM993" s="34"/>
      <c r="IJT993" s="35"/>
      <c r="IJU993" s="34"/>
      <c r="IKB993" s="35"/>
      <c r="IKC993" s="34"/>
      <c r="IKJ993" s="35"/>
      <c r="IKK993" s="34"/>
      <c r="IKR993" s="35"/>
      <c r="IKS993" s="34"/>
      <c r="IKZ993" s="35"/>
      <c r="ILA993" s="34"/>
      <c r="ILH993" s="35"/>
      <c r="ILI993" s="34"/>
      <c r="ILP993" s="35"/>
      <c r="ILQ993" s="34"/>
      <c r="ILX993" s="35"/>
      <c r="ILY993" s="34"/>
      <c r="IMF993" s="35"/>
      <c r="IMG993" s="34"/>
      <c r="IMN993" s="35"/>
      <c r="IMO993" s="34"/>
      <c r="IMV993" s="35"/>
      <c r="IMW993" s="34"/>
      <c r="IND993" s="35"/>
      <c r="INE993" s="34"/>
      <c r="INL993" s="35"/>
      <c r="INM993" s="34"/>
      <c r="INT993" s="35"/>
      <c r="INU993" s="34"/>
      <c r="IOB993" s="35"/>
      <c r="IOC993" s="34"/>
      <c r="IOJ993" s="35"/>
      <c r="IOK993" s="34"/>
      <c r="IOR993" s="35"/>
      <c r="IOS993" s="34"/>
      <c r="IOZ993" s="35"/>
      <c r="IPA993" s="34"/>
      <c r="IPH993" s="35"/>
      <c r="IPI993" s="34"/>
      <c r="IPP993" s="35"/>
      <c r="IPQ993" s="34"/>
      <c r="IPX993" s="35"/>
      <c r="IPY993" s="34"/>
      <c r="IQF993" s="35"/>
      <c r="IQG993" s="34"/>
      <c r="IQN993" s="35"/>
      <c r="IQO993" s="34"/>
      <c r="IQV993" s="35"/>
      <c r="IQW993" s="34"/>
      <c r="IRD993" s="35"/>
      <c r="IRE993" s="34"/>
      <c r="IRL993" s="35"/>
      <c r="IRM993" s="34"/>
      <c r="IRT993" s="35"/>
      <c r="IRU993" s="34"/>
      <c r="ISB993" s="35"/>
      <c r="ISC993" s="34"/>
      <c r="ISJ993" s="35"/>
      <c r="ISK993" s="34"/>
      <c r="ISR993" s="35"/>
      <c r="ISS993" s="34"/>
      <c r="ISZ993" s="35"/>
      <c r="ITA993" s="34"/>
      <c r="ITH993" s="35"/>
      <c r="ITI993" s="34"/>
      <c r="ITP993" s="35"/>
      <c r="ITQ993" s="34"/>
      <c r="ITX993" s="35"/>
      <c r="ITY993" s="34"/>
      <c r="IUF993" s="35"/>
      <c r="IUG993" s="34"/>
      <c r="IUN993" s="35"/>
      <c r="IUO993" s="34"/>
      <c r="IUV993" s="35"/>
      <c r="IUW993" s="34"/>
      <c r="IVD993" s="35"/>
      <c r="IVE993" s="34"/>
      <c r="IVL993" s="35"/>
      <c r="IVM993" s="34"/>
      <c r="IVT993" s="35"/>
      <c r="IVU993" s="34"/>
      <c r="IWB993" s="35"/>
      <c r="IWC993" s="34"/>
      <c r="IWJ993" s="35"/>
      <c r="IWK993" s="34"/>
      <c r="IWR993" s="35"/>
      <c r="IWS993" s="34"/>
      <c r="IWZ993" s="35"/>
      <c r="IXA993" s="34"/>
      <c r="IXH993" s="35"/>
      <c r="IXI993" s="34"/>
      <c r="IXP993" s="35"/>
      <c r="IXQ993" s="34"/>
      <c r="IXX993" s="35"/>
      <c r="IXY993" s="34"/>
      <c r="IYF993" s="35"/>
      <c r="IYG993" s="34"/>
      <c r="IYN993" s="35"/>
      <c r="IYO993" s="34"/>
      <c r="IYV993" s="35"/>
      <c r="IYW993" s="34"/>
      <c r="IZD993" s="35"/>
      <c r="IZE993" s="34"/>
      <c r="IZL993" s="35"/>
      <c r="IZM993" s="34"/>
      <c r="IZT993" s="35"/>
      <c r="IZU993" s="34"/>
      <c r="JAB993" s="35"/>
      <c r="JAC993" s="34"/>
      <c r="JAJ993" s="35"/>
      <c r="JAK993" s="34"/>
      <c r="JAR993" s="35"/>
      <c r="JAS993" s="34"/>
      <c r="JAZ993" s="35"/>
      <c r="JBA993" s="34"/>
      <c r="JBH993" s="35"/>
      <c r="JBI993" s="34"/>
      <c r="JBP993" s="35"/>
      <c r="JBQ993" s="34"/>
      <c r="JBX993" s="35"/>
      <c r="JBY993" s="34"/>
      <c r="JCF993" s="35"/>
      <c r="JCG993" s="34"/>
      <c r="JCN993" s="35"/>
      <c r="JCO993" s="34"/>
      <c r="JCV993" s="35"/>
      <c r="JCW993" s="34"/>
      <c r="JDD993" s="35"/>
      <c r="JDE993" s="34"/>
      <c r="JDL993" s="35"/>
      <c r="JDM993" s="34"/>
      <c r="JDT993" s="35"/>
      <c r="JDU993" s="34"/>
      <c r="JEB993" s="35"/>
      <c r="JEC993" s="34"/>
      <c r="JEJ993" s="35"/>
      <c r="JEK993" s="34"/>
      <c r="JER993" s="35"/>
      <c r="JES993" s="34"/>
      <c r="JEZ993" s="35"/>
      <c r="JFA993" s="34"/>
      <c r="JFH993" s="35"/>
      <c r="JFI993" s="34"/>
      <c r="JFP993" s="35"/>
      <c r="JFQ993" s="34"/>
      <c r="JFX993" s="35"/>
      <c r="JFY993" s="34"/>
      <c r="JGF993" s="35"/>
      <c r="JGG993" s="34"/>
      <c r="JGN993" s="35"/>
      <c r="JGO993" s="34"/>
      <c r="JGV993" s="35"/>
      <c r="JGW993" s="34"/>
      <c r="JHD993" s="35"/>
      <c r="JHE993" s="34"/>
      <c r="JHL993" s="35"/>
      <c r="JHM993" s="34"/>
      <c r="JHT993" s="35"/>
      <c r="JHU993" s="34"/>
      <c r="JIB993" s="35"/>
      <c r="JIC993" s="34"/>
      <c r="JIJ993" s="35"/>
      <c r="JIK993" s="34"/>
      <c r="JIR993" s="35"/>
      <c r="JIS993" s="34"/>
      <c r="JIZ993" s="35"/>
      <c r="JJA993" s="34"/>
      <c r="JJH993" s="35"/>
      <c r="JJI993" s="34"/>
      <c r="JJP993" s="35"/>
      <c r="JJQ993" s="34"/>
      <c r="JJX993" s="35"/>
      <c r="JJY993" s="34"/>
      <c r="JKF993" s="35"/>
      <c r="JKG993" s="34"/>
      <c r="JKN993" s="35"/>
      <c r="JKO993" s="34"/>
      <c r="JKV993" s="35"/>
      <c r="JKW993" s="34"/>
      <c r="JLD993" s="35"/>
      <c r="JLE993" s="34"/>
      <c r="JLL993" s="35"/>
      <c r="JLM993" s="34"/>
      <c r="JLT993" s="35"/>
      <c r="JLU993" s="34"/>
      <c r="JMB993" s="35"/>
      <c r="JMC993" s="34"/>
      <c r="JMJ993" s="35"/>
      <c r="JMK993" s="34"/>
      <c r="JMR993" s="35"/>
      <c r="JMS993" s="34"/>
      <c r="JMZ993" s="35"/>
      <c r="JNA993" s="34"/>
      <c r="JNH993" s="35"/>
      <c r="JNI993" s="34"/>
      <c r="JNP993" s="35"/>
      <c r="JNQ993" s="34"/>
      <c r="JNX993" s="35"/>
      <c r="JNY993" s="34"/>
      <c r="JOF993" s="35"/>
      <c r="JOG993" s="34"/>
      <c r="JON993" s="35"/>
      <c r="JOO993" s="34"/>
      <c r="JOV993" s="35"/>
      <c r="JOW993" s="34"/>
      <c r="JPD993" s="35"/>
      <c r="JPE993" s="34"/>
      <c r="JPL993" s="35"/>
      <c r="JPM993" s="34"/>
      <c r="JPT993" s="35"/>
      <c r="JPU993" s="34"/>
      <c r="JQB993" s="35"/>
      <c r="JQC993" s="34"/>
      <c r="JQJ993" s="35"/>
      <c r="JQK993" s="34"/>
      <c r="JQR993" s="35"/>
      <c r="JQS993" s="34"/>
      <c r="JQZ993" s="35"/>
      <c r="JRA993" s="34"/>
      <c r="JRH993" s="35"/>
      <c r="JRI993" s="34"/>
      <c r="JRP993" s="35"/>
      <c r="JRQ993" s="34"/>
      <c r="JRX993" s="35"/>
      <c r="JRY993" s="34"/>
      <c r="JSF993" s="35"/>
      <c r="JSG993" s="34"/>
      <c r="JSN993" s="35"/>
      <c r="JSO993" s="34"/>
      <c r="JSV993" s="35"/>
      <c r="JSW993" s="34"/>
      <c r="JTD993" s="35"/>
      <c r="JTE993" s="34"/>
      <c r="JTL993" s="35"/>
      <c r="JTM993" s="34"/>
      <c r="JTT993" s="35"/>
      <c r="JTU993" s="34"/>
      <c r="JUB993" s="35"/>
      <c r="JUC993" s="34"/>
      <c r="JUJ993" s="35"/>
      <c r="JUK993" s="34"/>
      <c r="JUR993" s="35"/>
      <c r="JUS993" s="34"/>
      <c r="JUZ993" s="35"/>
      <c r="JVA993" s="34"/>
      <c r="JVH993" s="35"/>
      <c r="JVI993" s="34"/>
      <c r="JVP993" s="35"/>
      <c r="JVQ993" s="34"/>
      <c r="JVX993" s="35"/>
      <c r="JVY993" s="34"/>
      <c r="JWF993" s="35"/>
      <c r="JWG993" s="34"/>
      <c r="JWN993" s="35"/>
      <c r="JWO993" s="34"/>
      <c r="JWV993" s="35"/>
      <c r="JWW993" s="34"/>
      <c r="JXD993" s="35"/>
      <c r="JXE993" s="34"/>
      <c r="JXL993" s="35"/>
      <c r="JXM993" s="34"/>
      <c r="JXT993" s="35"/>
      <c r="JXU993" s="34"/>
      <c r="JYB993" s="35"/>
      <c r="JYC993" s="34"/>
      <c r="JYJ993" s="35"/>
      <c r="JYK993" s="34"/>
      <c r="JYR993" s="35"/>
      <c r="JYS993" s="34"/>
      <c r="JYZ993" s="35"/>
      <c r="JZA993" s="34"/>
      <c r="JZH993" s="35"/>
      <c r="JZI993" s="34"/>
      <c r="JZP993" s="35"/>
      <c r="JZQ993" s="34"/>
      <c r="JZX993" s="35"/>
      <c r="JZY993" s="34"/>
      <c r="KAF993" s="35"/>
      <c r="KAG993" s="34"/>
      <c r="KAN993" s="35"/>
      <c r="KAO993" s="34"/>
      <c r="KAV993" s="35"/>
      <c r="KAW993" s="34"/>
      <c r="KBD993" s="35"/>
      <c r="KBE993" s="34"/>
      <c r="KBL993" s="35"/>
      <c r="KBM993" s="34"/>
      <c r="KBT993" s="35"/>
      <c r="KBU993" s="34"/>
      <c r="KCB993" s="35"/>
      <c r="KCC993" s="34"/>
      <c r="KCJ993" s="35"/>
      <c r="KCK993" s="34"/>
      <c r="KCR993" s="35"/>
      <c r="KCS993" s="34"/>
      <c r="KCZ993" s="35"/>
      <c r="KDA993" s="34"/>
      <c r="KDH993" s="35"/>
      <c r="KDI993" s="34"/>
      <c r="KDP993" s="35"/>
      <c r="KDQ993" s="34"/>
      <c r="KDX993" s="35"/>
      <c r="KDY993" s="34"/>
      <c r="KEF993" s="35"/>
      <c r="KEG993" s="34"/>
      <c r="KEN993" s="35"/>
      <c r="KEO993" s="34"/>
      <c r="KEV993" s="35"/>
      <c r="KEW993" s="34"/>
      <c r="KFD993" s="35"/>
      <c r="KFE993" s="34"/>
      <c r="KFL993" s="35"/>
      <c r="KFM993" s="34"/>
      <c r="KFT993" s="35"/>
      <c r="KFU993" s="34"/>
      <c r="KGB993" s="35"/>
      <c r="KGC993" s="34"/>
      <c r="KGJ993" s="35"/>
      <c r="KGK993" s="34"/>
      <c r="KGR993" s="35"/>
      <c r="KGS993" s="34"/>
      <c r="KGZ993" s="35"/>
      <c r="KHA993" s="34"/>
      <c r="KHH993" s="35"/>
      <c r="KHI993" s="34"/>
      <c r="KHP993" s="35"/>
      <c r="KHQ993" s="34"/>
      <c r="KHX993" s="35"/>
      <c r="KHY993" s="34"/>
      <c r="KIF993" s="35"/>
      <c r="KIG993" s="34"/>
      <c r="KIN993" s="35"/>
      <c r="KIO993" s="34"/>
      <c r="KIV993" s="35"/>
      <c r="KIW993" s="34"/>
      <c r="KJD993" s="35"/>
      <c r="KJE993" s="34"/>
      <c r="KJL993" s="35"/>
      <c r="KJM993" s="34"/>
      <c r="KJT993" s="35"/>
      <c r="KJU993" s="34"/>
      <c r="KKB993" s="35"/>
      <c r="KKC993" s="34"/>
      <c r="KKJ993" s="35"/>
      <c r="KKK993" s="34"/>
      <c r="KKR993" s="35"/>
      <c r="KKS993" s="34"/>
      <c r="KKZ993" s="35"/>
      <c r="KLA993" s="34"/>
      <c r="KLH993" s="35"/>
      <c r="KLI993" s="34"/>
      <c r="KLP993" s="35"/>
      <c r="KLQ993" s="34"/>
      <c r="KLX993" s="35"/>
      <c r="KLY993" s="34"/>
      <c r="KMF993" s="35"/>
      <c r="KMG993" s="34"/>
      <c r="KMN993" s="35"/>
      <c r="KMO993" s="34"/>
      <c r="KMV993" s="35"/>
      <c r="KMW993" s="34"/>
      <c r="KND993" s="35"/>
      <c r="KNE993" s="34"/>
      <c r="KNL993" s="35"/>
      <c r="KNM993" s="34"/>
      <c r="KNT993" s="35"/>
      <c r="KNU993" s="34"/>
      <c r="KOB993" s="35"/>
      <c r="KOC993" s="34"/>
      <c r="KOJ993" s="35"/>
      <c r="KOK993" s="34"/>
      <c r="KOR993" s="35"/>
      <c r="KOS993" s="34"/>
      <c r="KOZ993" s="35"/>
      <c r="KPA993" s="34"/>
      <c r="KPH993" s="35"/>
      <c r="KPI993" s="34"/>
      <c r="KPP993" s="35"/>
      <c r="KPQ993" s="34"/>
      <c r="KPX993" s="35"/>
      <c r="KPY993" s="34"/>
      <c r="KQF993" s="35"/>
      <c r="KQG993" s="34"/>
      <c r="KQN993" s="35"/>
      <c r="KQO993" s="34"/>
      <c r="KQV993" s="35"/>
      <c r="KQW993" s="34"/>
      <c r="KRD993" s="35"/>
      <c r="KRE993" s="34"/>
      <c r="KRL993" s="35"/>
      <c r="KRM993" s="34"/>
      <c r="KRT993" s="35"/>
      <c r="KRU993" s="34"/>
      <c r="KSB993" s="35"/>
      <c r="KSC993" s="34"/>
      <c r="KSJ993" s="35"/>
      <c r="KSK993" s="34"/>
      <c r="KSR993" s="35"/>
      <c r="KSS993" s="34"/>
      <c r="KSZ993" s="35"/>
      <c r="KTA993" s="34"/>
      <c r="KTH993" s="35"/>
      <c r="KTI993" s="34"/>
      <c r="KTP993" s="35"/>
      <c r="KTQ993" s="34"/>
      <c r="KTX993" s="35"/>
      <c r="KTY993" s="34"/>
      <c r="KUF993" s="35"/>
      <c r="KUG993" s="34"/>
      <c r="KUN993" s="35"/>
      <c r="KUO993" s="34"/>
      <c r="KUV993" s="35"/>
      <c r="KUW993" s="34"/>
      <c r="KVD993" s="35"/>
      <c r="KVE993" s="34"/>
      <c r="KVL993" s="35"/>
      <c r="KVM993" s="34"/>
      <c r="KVT993" s="35"/>
      <c r="KVU993" s="34"/>
      <c r="KWB993" s="35"/>
      <c r="KWC993" s="34"/>
      <c r="KWJ993" s="35"/>
      <c r="KWK993" s="34"/>
      <c r="KWR993" s="35"/>
      <c r="KWS993" s="34"/>
      <c r="KWZ993" s="35"/>
      <c r="KXA993" s="34"/>
      <c r="KXH993" s="35"/>
      <c r="KXI993" s="34"/>
      <c r="KXP993" s="35"/>
      <c r="KXQ993" s="34"/>
      <c r="KXX993" s="35"/>
      <c r="KXY993" s="34"/>
      <c r="KYF993" s="35"/>
      <c r="KYG993" s="34"/>
      <c r="KYN993" s="35"/>
      <c r="KYO993" s="34"/>
      <c r="KYV993" s="35"/>
      <c r="KYW993" s="34"/>
      <c r="KZD993" s="35"/>
      <c r="KZE993" s="34"/>
      <c r="KZL993" s="35"/>
      <c r="KZM993" s="34"/>
      <c r="KZT993" s="35"/>
      <c r="KZU993" s="34"/>
      <c r="LAB993" s="35"/>
      <c r="LAC993" s="34"/>
      <c r="LAJ993" s="35"/>
      <c r="LAK993" s="34"/>
      <c r="LAR993" s="35"/>
      <c r="LAS993" s="34"/>
      <c r="LAZ993" s="35"/>
      <c r="LBA993" s="34"/>
      <c r="LBH993" s="35"/>
      <c r="LBI993" s="34"/>
      <c r="LBP993" s="35"/>
      <c r="LBQ993" s="34"/>
      <c r="LBX993" s="35"/>
      <c r="LBY993" s="34"/>
      <c r="LCF993" s="35"/>
      <c r="LCG993" s="34"/>
      <c r="LCN993" s="35"/>
      <c r="LCO993" s="34"/>
      <c r="LCV993" s="35"/>
      <c r="LCW993" s="34"/>
      <c r="LDD993" s="35"/>
      <c r="LDE993" s="34"/>
      <c r="LDL993" s="35"/>
      <c r="LDM993" s="34"/>
      <c r="LDT993" s="35"/>
      <c r="LDU993" s="34"/>
      <c r="LEB993" s="35"/>
      <c r="LEC993" s="34"/>
      <c r="LEJ993" s="35"/>
      <c r="LEK993" s="34"/>
      <c r="LER993" s="35"/>
      <c r="LES993" s="34"/>
      <c r="LEZ993" s="35"/>
      <c r="LFA993" s="34"/>
      <c r="LFH993" s="35"/>
      <c r="LFI993" s="34"/>
      <c r="LFP993" s="35"/>
      <c r="LFQ993" s="34"/>
      <c r="LFX993" s="35"/>
      <c r="LFY993" s="34"/>
      <c r="LGF993" s="35"/>
      <c r="LGG993" s="34"/>
      <c r="LGN993" s="35"/>
      <c r="LGO993" s="34"/>
      <c r="LGV993" s="35"/>
      <c r="LGW993" s="34"/>
      <c r="LHD993" s="35"/>
      <c r="LHE993" s="34"/>
      <c r="LHL993" s="35"/>
      <c r="LHM993" s="34"/>
      <c r="LHT993" s="35"/>
      <c r="LHU993" s="34"/>
      <c r="LIB993" s="35"/>
      <c r="LIC993" s="34"/>
      <c r="LIJ993" s="35"/>
      <c r="LIK993" s="34"/>
      <c r="LIR993" s="35"/>
      <c r="LIS993" s="34"/>
      <c r="LIZ993" s="35"/>
      <c r="LJA993" s="34"/>
      <c r="LJH993" s="35"/>
      <c r="LJI993" s="34"/>
      <c r="LJP993" s="35"/>
      <c r="LJQ993" s="34"/>
      <c r="LJX993" s="35"/>
      <c r="LJY993" s="34"/>
      <c r="LKF993" s="35"/>
      <c r="LKG993" s="34"/>
      <c r="LKN993" s="35"/>
      <c r="LKO993" s="34"/>
      <c r="LKV993" s="35"/>
      <c r="LKW993" s="34"/>
      <c r="LLD993" s="35"/>
      <c r="LLE993" s="34"/>
      <c r="LLL993" s="35"/>
      <c r="LLM993" s="34"/>
      <c r="LLT993" s="35"/>
      <c r="LLU993" s="34"/>
      <c r="LMB993" s="35"/>
      <c r="LMC993" s="34"/>
      <c r="LMJ993" s="35"/>
      <c r="LMK993" s="34"/>
      <c r="LMR993" s="35"/>
      <c r="LMS993" s="34"/>
      <c r="LMZ993" s="35"/>
      <c r="LNA993" s="34"/>
      <c r="LNH993" s="35"/>
      <c r="LNI993" s="34"/>
      <c r="LNP993" s="35"/>
      <c r="LNQ993" s="34"/>
      <c r="LNX993" s="35"/>
      <c r="LNY993" s="34"/>
      <c r="LOF993" s="35"/>
      <c r="LOG993" s="34"/>
      <c r="LON993" s="35"/>
      <c r="LOO993" s="34"/>
      <c r="LOV993" s="35"/>
      <c r="LOW993" s="34"/>
      <c r="LPD993" s="35"/>
      <c r="LPE993" s="34"/>
      <c r="LPL993" s="35"/>
      <c r="LPM993" s="34"/>
      <c r="LPT993" s="35"/>
      <c r="LPU993" s="34"/>
      <c r="LQB993" s="35"/>
      <c r="LQC993" s="34"/>
      <c r="LQJ993" s="35"/>
      <c r="LQK993" s="34"/>
      <c r="LQR993" s="35"/>
      <c r="LQS993" s="34"/>
      <c r="LQZ993" s="35"/>
      <c r="LRA993" s="34"/>
      <c r="LRH993" s="35"/>
      <c r="LRI993" s="34"/>
      <c r="LRP993" s="35"/>
      <c r="LRQ993" s="34"/>
      <c r="LRX993" s="35"/>
      <c r="LRY993" s="34"/>
      <c r="LSF993" s="35"/>
      <c r="LSG993" s="34"/>
      <c r="LSN993" s="35"/>
      <c r="LSO993" s="34"/>
      <c r="LSV993" s="35"/>
      <c r="LSW993" s="34"/>
      <c r="LTD993" s="35"/>
      <c r="LTE993" s="34"/>
      <c r="LTL993" s="35"/>
      <c r="LTM993" s="34"/>
      <c r="LTT993" s="35"/>
      <c r="LTU993" s="34"/>
      <c r="LUB993" s="35"/>
      <c r="LUC993" s="34"/>
      <c r="LUJ993" s="35"/>
      <c r="LUK993" s="34"/>
      <c r="LUR993" s="35"/>
      <c r="LUS993" s="34"/>
      <c r="LUZ993" s="35"/>
      <c r="LVA993" s="34"/>
      <c r="LVH993" s="35"/>
      <c r="LVI993" s="34"/>
      <c r="LVP993" s="35"/>
      <c r="LVQ993" s="34"/>
      <c r="LVX993" s="35"/>
      <c r="LVY993" s="34"/>
      <c r="LWF993" s="35"/>
      <c r="LWG993" s="34"/>
      <c r="LWN993" s="35"/>
      <c r="LWO993" s="34"/>
      <c r="LWV993" s="35"/>
      <c r="LWW993" s="34"/>
      <c r="LXD993" s="35"/>
      <c r="LXE993" s="34"/>
      <c r="LXL993" s="35"/>
      <c r="LXM993" s="34"/>
      <c r="LXT993" s="35"/>
      <c r="LXU993" s="34"/>
      <c r="LYB993" s="35"/>
      <c r="LYC993" s="34"/>
      <c r="LYJ993" s="35"/>
      <c r="LYK993" s="34"/>
      <c r="LYR993" s="35"/>
      <c r="LYS993" s="34"/>
      <c r="LYZ993" s="35"/>
      <c r="LZA993" s="34"/>
      <c r="LZH993" s="35"/>
      <c r="LZI993" s="34"/>
      <c r="LZP993" s="35"/>
      <c r="LZQ993" s="34"/>
      <c r="LZX993" s="35"/>
      <c r="LZY993" s="34"/>
      <c r="MAF993" s="35"/>
      <c r="MAG993" s="34"/>
      <c r="MAN993" s="35"/>
      <c r="MAO993" s="34"/>
      <c r="MAV993" s="35"/>
      <c r="MAW993" s="34"/>
      <c r="MBD993" s="35"/>
      <c r="MBE993" s="34"/>
      <c r="MBL993" s="35"/>
      <c r="MBM993" s="34"/>
      <c r="MBT993" s="35"/>
      <c r="MBU993" s="34"/>
      <c r="MCB993" s="35"/>
      <c r="MCC993" s="34"/>
      <c r="MCJ993" s="35"/>
      <c r="MCK993" s="34"/>
      <c r="MCR993" s="35"/>
      <c r="MCS993" s="34"/>
      <c r="MCZ993" s="35"/>
      <c r="MDA993" s="34"/>
      <c r="MDH993" s="35"/>
      <c r="MDI993" s="34"/>
      <c r="MDP993" s="35"/>
      <c r="MDQ993" s="34"/>
      <c r="MDX993" s="35"/>
      <c r="MDY993" s="34"/>
      <c r="MEF993" s="35"/>
      <c r="MEG993" s="34"/>
      <c r="MEN993" s="35"/>
      <c r="MEO993" s="34"/>
      <c r="MEV993" s="35"/>
      <c r="MEW993" s="34"/>
      <c r="MFD993" s="35"/>
      <c r="MFE993" s="34"/>
      <c r="MFL993" s="35"/>
      <c r="MFM993" s="34"/>
      <c r="MFT993" s="35"/>
      <c r="MFU993" s="34"/>
      <c r="MGB993" s="35"/>
      <c r="MGC993" s="34"/>
      <c r="MGJ993" s="35"/>
      <c r="MGK993" s="34"/>
      <c r="MGR993" s="35"/>
      <c r="MGS993" s="34"/>
      <c r="MGZ993" s="35"/>
      <c r="MHA993" s="34"/>
      <c r="MHH993" s="35"/>
      <c r="MHI993" s="34"/>
      <c r="MHP993" s="35"/>
      <c r="MHQ993" s="34"/>
      <c r="MHX993" s="35"/>
      <c r="MHY993" s="34"/>
      <c r="MIF993" s="35"/>
      <c r="MIG993" s="34"/>
      <c r="MIN993" s="35"/>
      <c r="MIO993" s="34"/>
      <c r="MIV993" s="35"/>
      <c r="MIW993" s="34"/>
      <c r="MJD993" s="35"/>
      <c r="MJE993" s="34"/>
      <c r="MJL993" s="35"/>
      <c r="MJM993" s="34"/>
      <c r="MJT993" s="35"/>
      <c r="MJU993" s="34"/>
      <c r="MKB993" s="35"/>
      <c r="MKC993" s="34"/>
      <c r="MKJ993" s="35"/>
      <c r="MKK993" s="34"/>
      <c r="MKR993" s="35"/>
      <c r="MKS993" s="34"/>
      <c r="MKZ993" s="35"/>
      <c r="MLA993" s="34"/>
      <c r="MLH993" s="35"/>
      <c r="MLI993" s="34"/>
      <c r="MLP993" s="35"/>
      <c r="MLQ993" s="34"/>
      <c r="MLX993" s="35"/>
      <c r="MLY993" s="34"/>
      <c r="MMF993" s="35"/>
      <c r="MMG993" s="34"/>
      <c r="MMN993" s="35"/>
      <c r="MMO993" s="34"/>
      <c r="MMV993" s="35"/>
      <c r="MMW993" s="34"/>
      <c r="MND993" s="35"/>
      <c r="MNE993" s="34"/>
      <c r="MNL993" s="35"/>
      <c r="MNM993" s="34"/>
      <c r="MNT993" s="35"/>
      <c r="MNU993" s="34"/>
      <c r="MOB993" s="35"/>
      <c r="MOC993" s="34"/>
      <c r="MOJ993" s="35"/>
      <c r="MOK993" s="34"/>
      <c r="MOR993" s="35"/>
      <c r="MOS993" s="34"/>
      <c r="MOZ993" s="35"/>
      <c r="MPA993" s="34"/>
      <c r="MPH993" s="35"/>
      <c r="MPI993" s="34"/>
      <c r="MPP993" s="35"/>
      <c r="MPQ993" s="34"/>
      <c r="MPX993" s="35"/>
      <c r="MPY993" s="34"/>
      <c r="MQF993" s="35"/>
      <c r="MQG993" s="34"/>
      <c r="MQN993" s="35"/>
      <c r="MQO993" s="34"/>
      <c r="MQV993" s="35"/>
      <c r="MQW993" s="34"/>
      <c r="MRD993" s="35"/>
      <c r="MRE993" s="34"/>
      <c r="MRL993" s="35"/>
      <c r="MRM993" s="34"/>
      <c r="MRT993" s="35"/>
      <c r="MRU993" s="34"/>
      <c r="MSB993" s="35"/>
      <c r="MSC993" s="34"/>
      <c r="MSJ993" s="35"/>
      <c r="MSK993" s="34"/>
      <c r="MSR993" s="35"/>
      <c r="MSS993" s="34"/>
      <c r="MSZ993" s="35"/>
      <c r="MTA993" s="34"/>
      <c r="MTH993" s="35"/>
      <c r="MTI993" s="34"/>
      <c r="MTP993" s="35"/>
      <c r="MTQ993" s="34"/>
      <c r="MTX993" s="35"/>
      <c r="MTY993" s="34"/>
      <c r="MUF993" s="35"/>
      <c r="MUG993" s="34"/>
      <c r="MUN993" s="35"/>
      <c r="MUO993" s="34"/>
      <c r="MUV993" s="35"/>
      <c r="MUW993" s="34"/>
      <c r="MVD993" s="35"/>
      <c r="MVE993" s="34"/>
      <c r="MVL993" s="35"/>
      <c r="MVM993" s="34"/>
      <c r="MVT993" s="35"/>
      <c r="MVU993" s="34"/>
      <c r="MWB993" s="35"/>
      <c r="MWC993" s="34"/>
      <c r="MWJ993" s="35"/>
      <c r="MWK993" s="34"/>
      <c r="MWR993" s="35"/>
      <c r="MWS993" s="34"/>
      <c r="MWZ993" s="35"/>
      <c r="MXA993" s="34"/>
      <c r="MXH993" s="35"/>
      <c r="MXI993" s="34"/>
      <c r="MXP993" s="35"/>
      <c r="MXQ993" s="34"/>
      <c r="MXX993" s="35"/>
      <c r="MXY993" s="34"/>
      <c r="MYF993" s="35"/>
      <c r="MYG993" s="34"/>
      <c r="MYN993" s="35"/>
      <c r="MYO993" s="34"/>
      <c r="MYV993" s="35"/>
      <c r="MYW993" s="34"/>
      <c r="MZD993" s="35"/>
      <c r="MZE993" s="34"/>
      <c r="MZL993" s="35"/>
      <c r="MZM993" s="34"/>
      <c r="MZT993" s="35"/>
      <c r="MZU993" s="34"/>
      <c r="NAB993" s="35"/>
      <c r="NAC993" s="34"/>
      <c r="NAJ993" s="35"/>
      <c r="NAK993" s="34"/>
      <c r="NAR993" s="35"/>
      <c r="NAS993" s="34"/>
      <c r="NAZ993" s="35"/>
      <c r="NBA993" s="34"/>
      <c r="NBH993" s="35"/>
      <c r="NBI993" s="34"/>
      <c r="NBP993" s="35"/>
      <c r="NBQ993" s="34"/>
      <c r="NBX993" s="35"/>
      <c r="NBY993" s="34"/>
      <c r="NCF993" s="35"/>
      <c r="NCG993" s="34"/>
      <c r="NCN993" s="35"/>
      <c r="NCO993" s="34"/>
      <c r="NCV993" s="35"/>
      <c r="NCW993" s="34"/>
      <c r="NDD993" s="35"/>
      <c r="NDE993" s="34"/>
      <c r="NDL993" s="35"/>
      <c r="NDM993" s="34"/>
      <c r="NDT993" s="35"/>
      <c r="NDU993" s="34"/>
      <c r="NEB993" s="35"/>
      <c r="NEC993" s="34"/>
      <c r="NEJ993" s="35"/>
      <c r="NEK993" s="34"/>
      <c r="NER993" s="35"/>
      <c r="NES993" s="34"/>
      <c r="NEZ993" s="35"/>
      <c r="NFA993" s="34"/>
      <c r="NFH993" s="35"/>
      <c r="NFI993" s="34"/>
      <c r="NFP993" s="35"/>
      <c r="NFQ993" s="34"/>
      <c r="NFX993" s="35"/>
      <c r="NFY993" s="34"/>
      <c r="NGF993" s="35"/>
      <c r="NGG993" s="34"/>
      <c r="NGN993" s="35"/>
      <c r="NGO993" s="34"/>
      <c r="NGV993" s="35"/>
      <c r="NGW993" s="34"/>
      <c r="NHD993" s="35"/>
      <c r="NHE993" s="34"/>
      <c r="NHL993" s="35"/>
      <c r="NHM993" s="34"/>
      <c r="NHT993" s="35"/>
      <c r="NHU993" s="34"/>
      <c r="NIB993" s="35"/>
      <c r="NIC993" s="34"/>
      <c r="NIJ993" s="35"/>
      <c r="NIK993" s="34"/>
      <c r="NIR993" s="35"/>
      <c r="NIS993" s="34"/>
      <c r="NIZ993" s="35"/>
      <c r="NJA993" s="34"/>
      <c r="NJH993" s="35"/>
      <c r="NJI993" s="34"/>
      <c r="NJP993" s="35"/>
      <c r="NJQ993" s="34"/>
      <c r="NJX993" s="35"/>
      <c r="NJY993" s="34"/>
      <c r="NKF993" s="35"/>
      <c r="NKG993" s="34"/>
      <c r="NKN993" s="35"/>
      <c r="NKO993" s="34"/>
      <c r="NKV993" s="35"/>
      <c r="NKW993" s="34"/>
      <c r="NLD993" s="35"/>
      <c r="NLE993" s="34"/>
      <c r="NLL993" s="35"/>
      <c r="NLM993" s="34"/>
      <c r="NLT993" s="35"/>
      <c r="NLU993" s="34"/>
      <c r="NMB993" s="35"/>
      <c r="NMC993" s="34"/>
      <c r="NMJ993" s="35"/>
      <c r="NMK993" s="34"/>
      <c r="NMR993" s="35"/>
      <c r="NMS993" s="34"/>
      <c r="NMZ993" s="35"/>
      <c r="NNA993" s="34"/>
      <c r="NNH993" s="35"/>
      <c r="NNI993" s="34"/>
      <c r="NNP993" s="35"/>
      <c r="NNQ993" s="34"/>
      <c r="NNX993" s="35"/>
      <c r="NNY993" s="34"/>
      <c r="NOF993" s="35"/>
      <c r="NOG993" s="34"/>
      <c r="NON993" s="35"/>
      <c r="NOO993" s="34"/>
      <c r="NOV993" s="35"/>
      <c r="NOW993" s="34"/>
      <c r="NPD993" s="35"/>
      <c r="NPE993" s="34"/>
      <c r="NPL993" s="35"/>
      <c r="NPM993" s="34"/>
      <c r="NPT993" s="35"/>
      <c r="NPU993" s="34"/>
      <c r="NQB993" s="35"/>
      <c r="NQC993" s="34"/>
      <c r="NQJ993" s="35"/>
      <c r="NQK993" s="34"/>
      <c r="NQR993" s="35"/>
      <c r="NQS993" s="34"/>
      <c r="NQZ993" s="35"/>
      <c r="NRA993" s="34"/>
      <c r="NRH993" s="35"/>
      <c r="NRI993" s="34"/>
      <c r="NRP993" s="35"/>
      <c r="NRQ993" s="34"/>
      <c r="NRX993" s="35"/>
      <c r="NRY993" s="34"/>
      <c r="NSF993" s="35"/>
      <c r="NSG993" s="34"/>
      <c r="NSN993" s="35"/>
      <c r="NSO993" s="34"/>
      <c r="NSV993" s="35"/>
      <c r="NSW993" s="34"/>
      <c r="NTD993" s="35"/>
      <c r="NTE993" s="34"/>
      <c r="NTL993" s="35"/>
      <c r="NTM993" s="34"/>
      <c r="NTT993" s="35"/>
      <c r="NTU993" s="34"/>
      <c r="NUB993" s="35"/>
      <c r="NUC993" s="34"/>
      <c r="NUJ993" s="35"/>
      <c r="NUK993" s="34"/>
      <c r="NUR993" s="35"/>
      <c r="NUS993" s="34"/>
      <c r="NUZ993" s="35"/>
      <c r="NVA993" s="34"/>
      <c r="NVH993" s="35"/>
      <c r="NVI993" s="34"/>
      <c r="NVP993" s="35"/>
      <c r="NVQ993" s="34"/>
      <c r="NVX993" s="35"/>
      <c r="NVY993" s="34"/>
      <c r="NWF993" s="35"/>
      <c r="NWG993" s="34"/>
      <c r="NWN993" s="35"/>
      <c r="NWO993" s="34"/>
      <c r="NWV993" s="35"/>
      <c r="NWW993" s="34"/>
      <c r="NXD993" s="35"/>
      <c r="NXE993" s="34"/>
      <c r="NXL993" s="35"/>
      <c r="NXM993" s="34"/>
      <c r="NXT993" s="35"/>
      <c r="NXU993" s="34"/>
      <c r="NYB993" s="35"/>
      <c r="NYC993" s="34"/>
      <c r="NYJ993" s="35"/>
      <c r="NYK993" s="34"/>
      <c r="NYR993" s="35"/>
      <c r="NYS993" s="34"/>
      <c r="NYZ993" s="35"/>
      <c r="NZA993" s="34"/>
      <c r="NZH993" s="35"/>
      <c r="NZI993" s="34"/>
      <c r="NZP993" s="35"/>
      <c r="NZQ993" s="34"/>
      <c r="NZX993" s="35"/>
      <c r="NZY993" s="34"/>
      <c r="OAF993" s="35"/>
      <c r="OAG993" s="34"/>
      <c r="OAN993" s="35"/>
      <c r="OAO993" s="34"/>
      <c r="OAV993" s="35"/>
      <c r="OAW993" s="34"/>
      <c r="OBD993" s="35"/>
      <c r="OBE993" s="34"/>
      <c r="OBL993" s="35"/>
      <c r="OBM993" s="34"/>
      <c r="OBT993" s="35"/>
      <c r="OBU993" s="34"/>
      <c r="OCB993" s="35"/>
      <c r="OCC993" s="34"/>
      <c r="OCJ993" s="35"/>
      <c r="OCK993" s="34"/>
      <c r="OCR993" s="35"/>
      <c r="OCS993" s="34"/>
      <c r="OCZ993" s="35"/>
      <c r="ODA993" s="34"/>
      <c r="ODH993" s="35"/>
      <c r="ODI993" s="34"/>
      <c r="ODP993" s="35"/>
      <c r="ODQ993" s="34"/>
      <c r="ODX993" s="35"/>
      <c r="ODY993" s="34"/>
      <c r="OEF993" s="35"/>
      <c r="OEG993" s="34"/>
      <c r="OEN993" s="35"/>
      <c r="OEO993" s="34"/>
      <c r="OEV993" s="35"/>
      <c r="OEW993" s="34"/>
      <c r="OFD993" s="35"/>
      <c r="OFE993" s="34"/>
      <c r="OFL993" s="35"/>
      <c r="OFM993" s="34"/>
      <c r="OFT993" s="35"/>
      <c r="OFU993" s="34"/>
      <c r="OGB993" s="35"/>
      <c r="OGC993" s="34"/>
      <c r="OGJ993" s="35"/>
      <c r="OGK993" s="34"/>
      <c r="OGR993" s="35"/>
      <c r="OGS993" s="34"/>
      <c r="OGZ993" s="35"/>
      <c r="OHA993" s="34"/>
      <c r="OHH993" s="35"/>
      <c r="OHI993" s="34"/>
      <c r="OHP993" s="35"/>
      <c r="OHQ993" s="34"/>
      <c r="OHX993" s="35"/>
      <c r="OHY993" s="34"/>
      <c r="OIF993" s="35"/>
      <c r="OIG993" s="34"/>
      <c r="OIN993" s="35"/>
      <c r="OIO993" s="34"/>
      <c r="OIV993" s="35"/>
      <c r="OIW993" s="34"/>
      <c r="OJD993" s="35"/>
      <c r="OJE993" s="34"/>
      <c r="OJL993" s="35"/>
      <c r="OJM993" s="34"/>
      <c r="OJT993" s="35"/>
      <c r="OJU993" s="34"/>
      <c r="OKB993" s="35"/>
      <c r="OKC993" s="34"/>
      <c r="OKJ993" s="35"/>
      <c r="OKK993" s="34"/>
      <c r="OKR993" s="35"/>
      <c r="OKS993" s="34"/>
      <c r="OKZ993" s="35"/>
      <c r="OLA993" s="34"/>
      <c r="OLH993" s="35"/>
      <c r="OLI993" s="34"/>
      <c r="OLP993" s="35"/>
      <c r="OLQ993" s="34"/>
      <c r="OLX993" s="35"/>
      <c r="OLY993" s="34"/>
      <c r="OMF993" s="35"/>
      <c r="OMG993" s="34"/>
      <c r="OMN993" s="35"/>
      <c r="OMO993" s="34"/>
      <c r="OMV993" s="35"/>
      <c r="OMW993" s="34"/>
      <c r="OND993" s="35"/>
      <c r="ONE993" s="34"/>
      <c r="ONL993" s="35"/>
      <c r="ONM993" s="34"/>
      <c r="ONT993" s="35"/>
      <c r="ONU993" s="34"/>
      <c r="OOB993" s="35"/>
      <c r="OOC993" s="34"/>
      <c r="OOJ993" s="35"/>
      <c r="OOK993" s="34"/>
      <c r="OOR993" s="35"/>
      <c r="OOS993" s="34"/>
      <c r="OOZ993" s="35"/>
      <c r="OPA993" s="34"/>
      <c r="OPH993" s="35"/>
      <c r="OPI993" s="34"/>
      <c r="OPP993" s="35"/>
      <c r="OPQ993" s="34"/>
      <c r="OPX993" s="35"/>
      <c r="OPY993" s="34"/>
      <c r="OQF993" s="35"/>
      <c r="OQG993" s="34"/>
      <c r="OQN993" s="35"/>
      <c r="OQO993" s="34"/>
      <c r="OQV993" s="35"/>
      <c r="OQW993" s="34"/>
      <c r="ORD993" s="35"/>
      <c r="ORE993" s="34"/>
      <c r="ORL993" s="35"/>
      <c r="ORM993" s="34"/>
      <c r="ORT993" s="35"/>
      <c r="ORU993" s="34"/>
      <c r="OSB993" s="35"/>
      <c r="OSC993" s="34"/>
      <c r="OSJ993" s="35"/>
      <c r="OSK993" s="34"/>
      <c r="OSR993" s="35"/>
      <c r="OSS993" s="34"/>
      <c r="OSZ993" s="35"/>
      <c r="OTA993" s="34"/>
      <c r="OTH993" s="35"/>
      <c r="OTI993" s="34"/>
      <c r="OTP993" s="35"/>
      <c r="OTQ993" s="34"/>
      <c r="OTX993" s="35"/>
      <c r="OTY993" s="34"/>
      <c r="OUF993" s="35"/>
      <c r="OUG993" s="34"/>
      <c r="OUN993" s="35"/>
      <c r="OUO993" s="34"/>
      <c r="OUV993" s="35"/>
      <c r="OUW993" s="34"/>
      <c r="OVD993" s="35"/>
      <c r="OVE993" s="34"/>
      <c r="OVL993" s="35"/>
      <c r="OVM993" s="34"/>
      <c r="OVT993" s="35"/>
      <c r="OVU993" s="34"/>
      <c r="OWB993" s="35"/>
      <c r="OWC993" s="34"/>
      <c r="OWJ993" s="35"/>
      <c r="OWK993" s="34"/>
      <c r="OWR993" s="35"/>
      <c r="OWS993" s="34"/>
      <c r="OWZ993" s="35"/>
      <c r="OXA993" s="34"/>
      <c r="OXH993" s="35"/>
      <c r="OXI993" s="34"/>
      <c r="OXP993" s="35"/>
      <c r="OXQ993" s="34"/>
      <c r="OXX993" s="35"/>
      <c r="OXY993" s="34"/>
      <c r="OYF993" s="35"/>
      <c r="OYG993" s="34"/>
      <c r="OYN993" s="35"/>
      <c r="OYO993" s="34"/>
      <c r="OYV993" s="35"/>
      <c r="OYW993" s="34"/>
      <c r="OZD993" s="35"/>
      <c r="OZE993" s="34"/>
      <c r="OZL993" s="35"/>
      <c r="OZM993" s="34"/>
      <c r="OZT993" s="35"/>
      <c r="OZU993" s="34"/>
      <c r="PAB993" s="35"/>
      <c r="PAC993" s="34"/>
      <c r="PAJ993" s="35"/>
      <c r="PAK993" s="34"/>
      <c r="PAR993" s="35"/>
      <c r="PAS993" s="34"/>
      <c r="PAZ993" s="35"/>
      <c r="PBA993" s="34"/>
      <c r="PBH993" s="35"/>
      <c r="PBI993" s="34"/>
      <c r="PBP993" s="35"/>
      <c r="PBQ993" s="34"/>
      <c r="PBX993" s="35"/>
      <c r="PBY993" s="34"/>
      <c r="PCF993" s="35"/>
      <c r="PCG993" s="34"/>
      <c r="PCN993" s="35"/>
      <c r="PCO993" s="34"/>
      <c r="PCV993" s="35"/>
      <c r="PCW993" s="34"/>
      <c r="PDD993" s="35"/>
      <c r="PDE993" s="34"/>
      <c r="PDL993" s="35"/>
      <c r="PDM993" s="34"/>
      <c r="PDT993" s="35"/>
      <c r="PDU993" s="34"/>
      <c r="PEB993" s="35"/>
      <c r="PEC993" s="34"/>
      <c r="PEJ993" s="35"/>
      <c r="PEK993" s="34"/>
      <c r="PER993" s="35"/>
      <c r="PES993" s="34"/>
      <c r="PEZ993" s="35"/>
      <c r="PFA993" s="34"/>
      <c r="PFH993" s="35"/>
      <c r="PFI993" s="34"/>
      <c r="PFP993" s="35"/>
      <c r="PFQ993" s="34"/>
      <c r="PFX993" s="35"/>
      <c r="PFY993" s="34"/>
      <c r="PGF993" s="35"/>
      <c r="PGG993" s="34"/>
      <c r="PGN993" s="35"/>
      <c r="PGO993" s="34"/>
      <c r="PGV993" s="35"/>
      <c r="PGW993" s="34"/>
      <c r="PHD993" s="35"/>
      <c r="PHE993" s="34"/>
      <c r="PHL993" s="35"/>
      <c r="PHM993" s="34"/>
      <c r="PHT993" s="35"/>
      <c r="PHU993" s="34"/>
      <c r="PIB993" s="35"/>
      <c r="PIC993" s="34"/>
      <c r="PIJ993" s="35"/>
      <c r="PIK993" s="34"/>
      <c r="PIR993" s="35"/>
      <c r="PIS993" s="34"/>
      <c r="PIZ993" s="35"/>
      <c r="PJA993" s="34"/>
      <c r="PJH993" s="35"/>
      <c r="PJI993" s="34"/>
      <c r="PJP993" s="35"/>
      <c r="PJQ993" s="34"/>
      <c r="PJX993" s="35"/>
      <c r="PJY993" s="34"/>
      <c r="PKF993" s="35"/>
      <c r="PKG993" s="34"/>
      <c r="PKN993" s="35"/>
      <c r="PKO993" s="34"/>
      <c r="PKV993" s="35"/>
      <c r="PKW993" s="34"/>
      <c r="PLD993" s="35"/>
      <c r="PLE993" s="34"/>
      <c r="PLL993" s="35"/>
      <c r="PLM993" s="34"/>
      <c r="PLT993" s="35"/>
      <c r="PLU993" s="34"/>
      <c r="PMB993" s="35"/>
      <c r="PMC993" s="34"/>
      <c r="PMJ993" s="35"/>
      <c r="PMK993" s="34"/>
      <c r="PMR993" s="35"/>
      <c r="PMS993" s="34"/>
      <c r="PMZ993" s="35"/>
      <c r="PNA993" s="34"/>
      <c r="PNH993" s="35"/>
      <c r="PNI993" s="34"/>
      <c r="PNP993" s="35"/>
      <c r="PNQ993" s="34"/>
      <c r="PNX993" s="35"/>
      <c r="PNY993" s="34"/>
      <c r="POF993" s="35"/>
      <c r="POG993" s="34"/>
      <c r="PON993" s="35"/>
      <c r="POO993" s="34"/>
      <c r="POV993" s="35"/>
      <c r="POW993" s="34"/>
      <c r="PPD993" s="35"/>
      <c r="PPE993" s="34"/>
      <c r="PPL993" s="35"/>
      <c r="PPM993" s="34"/>
      <c r="PPT993" s="35"/>
      <c r="PPU993" s="34"/>
      <c r="PQB993" s="35"/>
      <c r="PQC993" s="34"/>
      <c r="PQJ993" s="35"/>
      <c r="PQK993" s="34"/>
      <c r="PQR993" s="35"/>
      <c r="PQS993" s="34"/>
      <c r="PQZ993" s="35"/>
      <c r="PRA993" s="34"/>
      <c r="PRH993" s="35"/>
      <c r="PRI993" s="34"/>
      <c r="PRP993" s="35"/>
      <c r="PRQ993" s="34"/>
      <c r="PRX993" s="35"/>
      <c r="PRY993" s="34"/>
      <c r="PSF993" s="35"/>
      <c r="PSG993" s="34"/>
      <c r="PSN993" s="35"/>
      <c r="PSO993" s="34"/>
      <c r="PSV993" s="35"/>
      <c r="PSW993" s="34"/>
      <c r="PTD993" s="35"/>
      <c r="PTE993" s="34"/>
      <c r="PTL993" s="35"/>
      <c r="PTM993" s="34"/>
      <c r="PTT993" s="35"/>
      <c r="PTU993" s="34"/>
      <c r="PUB993" s="35"/>
      <c r="PUC993" s="34"/>
      <c r="PUJ993" s="35"/>
      <c r="PUK993" s="34"/>
      <c r="PUR993" s="35"/>
      <c r="PUS993" s="34"/>
      <c r="PUZ993" s="35"/>
      <c r="PVA993" s="34"/>
      <c r="PVH993" s="35"/>
      <c r="PVI993" s="34"/>
      <c r="PVP993" s="35"/>
      <c r="PVQ993" s="34"/>
      <c r="PVX993" s="35"/>
      <c r="PVY993" s="34"/>
      <c r="PWF993" s="35"/>
      <c r="PWG993" s="34"/>
      <c r="PWN993" s="35"/>
      <c r="PWO993" s="34"/>
      <c r="PWV993" s="35"/>
      <c r="PWW993" s="34"/>
      <c r="PXD993" s="35"/>
      <c r="PXE993" s="34"/>
      <c r="PXL993" s="35"/>
      <c r="PXM993" s="34"/>
      <c r="PXT993" s="35"/>
      <c r="PXU993" s="34"/>
      <c r="PYB993" s="35"/>
      <c r="PYC993" s="34"/>
      <c r="PYJ993" s="35"/>
      <c r="PYK993" s="34"/>
      <c r="PYR993" s="35"/>
      <c r="PYS993" s="34"/>
      <c r="PYZ993" s="35"/>
      <c r="PZA993" s="34"/>
      <c r="PZH993" s="35"/>
      <c r="PZI993" s="34"/>
      <c r="PZP993" s="35"/>
      <c r="PZQ993" s="34"/>
      <c r="PZX993" s="35"/>
      <c r="PZY993" s="34"/>
      <c r="QAF993" s="35"/>
      <c r="QAG993" s="34"/>
      <c r="QAN993" s="35"/>
      <c r="QAO993" s="34"/>
      <c r="QAV993" s="35"/>
      <c r="QAW993" s="34"/>
      <c r="QBD993" s="35"/>
      <c r="QBE993" s="34"/>
      <c r="QBL993" s="35"/>
      <c r="QBM993" s="34"/>
      <c r="QBT993" s="35"/>
      <c r="QBU993" s="34"/>
      <c r="QCB993" s="35"/>
      <c r="QCC993" s="34"/>
      <c r="QCJ993" s="35"/>
      <c r="QCK993" s="34"/>
      <c r="QCR993" s="35"/>
      <c r="QCS993" s="34"/>
      <c r="QCZ993" s="35"/>
      <c r="QDA993" s="34"/>
      <c r="QDH993" s="35"/>
      <c r="QDI993" s="34"/>
      <c r="QDP993" s="35"/>
      <c r="QDQ993" s="34"/>
      <c r="QDX993" s="35"/>
      <c r="QDY993" s="34"/>
      <c r="QEF993" s="35"/>
      <c r="QEG993" s="34"/>
      <c r="QEN993" s="35"/>
      <c r="QEO993" s="34"/>
      <c r="QEV993" s="35"/>
      <c r="QEW993" s="34"/>
      <c r="QFD993" s="35"/>
      <c r="QFE993" s="34"/>
      <c r="QFL993" s="35"/>
      <c r="QFM993" s="34"/>
      <c r="QFT993" s="35"/>
      <c r="QFU993" s="34"/>
      <c r="QGB993" s="35"/>
      <c r="QGC993" s="34"/>
      <c r="QGJ993" s="35"/>
      <c r="QGK993" s="34"/>
      <c r="QGR993" s="35"/>
      <c r="QGS993" s="34"/>
      <c r="QGZ993" s="35"/>
      <c r="QHA993" s="34"/>
      <c r="QHH993" s="35"/>
      <c r="QHI993" s="34"/>
      <c r="QHP993" s="35"/>
      <c r="QHQ993" s="34"/>
      <c r="QHX993" s="35"/>
      <c r="QHY993" s="34"/>
      <c r="QIF993" s="35"/>
      <c r="QIG993" s="34"/>
      <c r="QIN993" s="35"/>
      <c r="QIO993" s="34"/>
      <c r="QIV993" s="35"/>
      <c r="QIW993" s="34"/>
      <c r="QJD993" s="35"/>
      <c r="QJE993" s="34"/>
      <c r="QJL993" s="35"/>
      <c r="QJM993" s="34"/>
      <c r="QJT993" s="35"/>
      <c r="QJU993" s="34"/>
      <c r="QKB993" s="35"/>
      <c r="QKC993" s="34"/>
      <c r="QKJ993" s="35"/>
      <c r="QKK993" s="34"/>
      <c r="QKR993" s="35"/>
      <c r="QKS993" s="34"/>
      <c r="QKZ993" s="35"/>
      <c r="QLA993" s="34"/>
      <c r="QLH993" s="35"/>
      <c r="QLI993" s="34"/>
      <c r="QLP993" s="35"/>
      <c r="QLQ993" s="34"/>
      <c r="QLX993" s="35"/>
      <c r="QLY993" s="34"/>
      <c r="QMF993" s="35"/>
      <c r="QMG993" s="34"/>
      <c r="QMN993" s="35"/>
      <c r="QMO993" s="34"/>
      <c r="QMV993" s="35"/>
      <c r="QMW993" s="34"/>
      <c r="QND993" s="35"/>
      <c r="QNE993" s="34"/>
      <c r="QNL993" s="35"/>
      <c r="QNM993" s="34"/>
      <c r="QNT993" s="35"/>
      <c r="QNU993" s="34"/>
      <c r="QOB993" s="35"/>
      <c r="QOC993" s="34"/>
      <c r="QOJ993" s="35"/>
      <c r="QOK993" s="34"/>
      <c r="QOR993" s="35"/>
      <c r="QOS993" s="34"/>
      <c r="QOZ993" s="35"/>
      <c r="QPA993" s="34"/>
      <c r="QPH993" s="35"/>
      <c r="QPI993" s="34"/>
      <c r="QPP993" s="35"/>
      <c r="QPQ993" s="34"/>
      <c r="QPX993" s="35"/>
      <c r="QPY993" s="34"/>
      <c r="QQF993" s="35"/>
      <c r="QQG993" s="34"/>
      <c r="QQN993" s="35"/>
      <c r="QQO993" s="34"/>
      <c r="QQV993" s="35"/>
      <c r="QQW993" s="34"/>
      <c r="QRD993" s="35"/>
      <c r="QRE993" s="34"/>
      <c r="QRL993" s="35"/>
      <c r="QRM993" s="34"/>
      <c r="QRT993" s="35"/>
      <c r="QRU993" s="34"/>
      <c r="QSB993" s="35"/>
      <c r="QSC993" s="34"/>
      <c r="QSJ993" s="35"/>
      <c r="QSK993" s="34"/>
      <c r="QSR993" s="35"/>
      <c r="QSS993" s="34"/>
      <c r="QSZ993" s="35"/>
      <c r="QTA993" s="34"/>
      <c r="QTH993" s="35"/>
      <c r="QTI993" s="34"/>
      <c r="QTP993" s="35"/>
      <c r="QTQ993" s="34"/>
      <c r="QTX993" s="35"/>
      <c r="QTY993" s="34"/>
      <c r="QUF993" s="35"/>
      <c r="QUG993" s="34"/>
      <c r="QUN993" s="35"/>
      <c r="QUO993" s="34"/>
      <c r="QUV993" s="35"/>
      <c r="QUW993" s="34"/>
      <c r="QVD993" s="35"/>
      <c r="QVE993" s="34"/>
      <c r="QVL993" s="35"/>
      <c r="QVM993" s="34"/>
      <c r="QVT993" s="35"/>
      <c r="QVU993" s="34"/>
      <c r="QWB993" s="35"/>
      <c r="QWC993" s="34"/>
      <c r="QWJ993" s="35"/>
      <c r="QWK993" s="34"/>
      <c r="QWR993" s="35"/>
      <c r="QWS993" s="34"/>
      <c r="QWZ993" s="35"/>
      <c r="QXA993" s="34"/>
      <c r="QXH993" s="35"/>
      <c r="QXI993" s="34"/>
      <c r="QXP993" s="35"/>
      <c r="QXQ993" s="34"/>
      <c r="QXX993" s="35"/>
      <c r="QXY993" s="34"/>
      <c r="QYF993" s="35"/>
      <c r="QYG993" s="34"/>
      <c r="QYN993" s="35"/>
      <c r="QYO993" s="34"/>
      <c r="QYV993" s="35"/>
      <c r="QYW993" s="34"/>
      <c r="QZD993" s="35"/>
      <c r="QZE993" s="34"/>
      <c r="QZL993" s="35"/>
      <c r="QZM993" s="34"/>
      <c r="QZT993" s="35"/>
      <c r="QZU993" s="34"/>
      <c r="RAB993" s="35"/>
      <c r="RAC993" s="34"/>
      <c r="RAJ993" s="35"/>
      <c r="RAK993" s="34"/>
      <c r="RAR993" s="35"/>
      <c r="RAS993" s="34"/>
      <c r="RAZ993" s="35"/>
      <c r="RBA993" s="34"/>
      <c r="RBH993" s="35"/>
      <c r="RBI993" s="34"/>
      <c r="RBP993" s="35"/>
      <c r="RBQ993" s="34"/>
      <c r="RBX993" s="35"/>
      <c r="RBY993" s="34"/>
      <c r="RCF993" s="35"/>
      <c r="RCG993" s="34"/>
      <c r="RCN993" s="35"/>
      <c r="RCO993" s="34"/>
      <c r="RCV993" s="35"/>
      <c r="RCW993" s="34"/>
      <c r="RDD993" s="35"/>
      <c r="RDE993" s="34"/>
      <c r="RDL993" s="35"/>
      <c r="RDM993" s="34"/>
      <c r="RDT993" s="35"/>
      <c r="RDU993" s="34"/>
      <c r="REB993" s="35"/>
      <c r="REC993" s="34"/>
      <c r="REJ993" s="35"/>
      <c r="REK993" s="34"/>
      <c r="RER993" s="35"/>
      <c r="RES993" s="34"/>
      <c r="REZ993" s="35"/>
      <c r="RFA993" s="34"/>
      <c r="RFH993" s="35"/>
      <c r="RFI993" s="34"/>
      <c r="RFP993" s="35"/>
      <c r="RFQ993" s="34"/>
      <c r="RFX993" s="35"/>
      <c r="RFY993" s="34"/>
      <c r="RGF993" s="35"/>
      <c r="RGG993" s="34"/>
      <c r="RGN993" s="35"/>
      <c r="RGO993" s="34"/>
      <c r="RGV993" s="35"/>
      <c r="RGW993" s="34"/>
      <c r="RHD993" s="35"/>
      <c r="RHE993" s="34"/>
      <c r="RHL993" s="35"/>
      <c r="RHM993" s="34"/>
      <c r="RHT993" s="35"/>
      <c r="RHU993" s="34"/>
      <c r="RIB993" s="35"/>
      <c r="RIC993" s="34"/>
      <c r="RIJ993" s="35"/>
      <c r="RIK993" s="34"/>
      <c r="RIR993" s="35"/>
      <c r="RIS993" s="34"/>
      <c r="RIZ993" s="35"/>
      <c r="RJA993" s="34"/>
      <c r="RJH993" s="35"/>
      <c r="RJI993" s="34"/>
      <c r="RJP993" s="35"/>
      <c r="RJQ993" s="34"/>
      <c r="RJX993" s="35"/>
      <c r="RJY993" s="34"/>
      <c r="RKF993" s="35"/>
      <c r="RKG993" s="34"/>
      <c r="RKN993" s="35"/>
      <c r="RKO993" s="34"/>
      <c r="RKV993" s="35"/>
      <c r="RKW993" s="34"/>
      <c r="RLD993" s="35"/>
      <c r="RLE993" s="34"/>
      <c r="RLL993" s="35"/>
      <c r="RLM993" s="34"/>
      <c r="RLT993" s="35"/>
      <c r="RLU993" s="34"/>
      <c r="RMB993" s="35"/>
      <c r="RMC993" s="34"/>
      <c r="RMJ993" s="35"/>
      <c r="RMK993" s="34"/>
      <c r="RMR993" s="35"/>
      <c r="RMS993" s="34"/>
      <c r="RMZ993" s="35"/>
      <c r="RNA993" s="34"/>
      <c r="RNH993" s="35"/>
      <c r="RNI993" s="34"/>
      <c r="RNP993" s="35"/>
      <c r="RNQ993" s="34"/>
      <c r="RNX993" s="35"/>
      <c r="RNY993" s="34"/>
      <c r="ROF993" s="35"/>
      <c r="ROG993" s="34"/>
      <c r="RON993" s="35"/>
      <c r="ROO993" s="34"/>
      <c r="ROV993" s="35"/>
      <c r="ROW993" s="34"/>
      <c r="RPD993" s="35"/>
      <c r="RPE993" s="34"/>
      <c r="RPL993" s="35"/>
      <c r="RPM993" s="34"/>
      <c r="RPT993" s="35"/>
      <c r="RPU993" s="34"/>
      <c r="RQB993" s="35"/>
      <c r="RQC993" s="34"/>
      <c r="RQJ993" s="35"/>
      <c r="RQK993" s="34"/>
      <c r="RQR993" s="35"/>
      <c r="RQS993" s="34"/>
      <c r="RQZ993" s="35"/>
      <c r="RRA993" s="34"/>
      <c r="RRH993" s="35"/>
      <c r="RRI993" s="34"/>
      <c r="RRP993" s="35"/>
      <c r="RRQ993" s="34"/>
      <c r="RRX993" s="35"/>
      <c r="RRY993" s="34"/>
      <c r="RSF993" s="35"/>
      <c r="RSG993" s="34"/>
      <c r="RSN993" s="35"/>
      <c r="RSO993" s="34"/>
      <c r="RSV993" s="35"/>
      <c r="RSW993" s="34"/>
      <c r="RTD993" s="35"/>
      <c r="RTE993" s="34"/>
      <c r="RTL993" s="35"/>
      <c r="RTM993" s="34"/>
      <c r="RTT993" s="35"/>
      <c r="RTU993" s="34"/>
      <c r="RUB993" s="35"/>
      <c r="RUC993" s="34"/>
      <c r="RUJ993" s="35"/>
      <c r="RUK993" s="34"/>
      <c r="RUR993" s="35"/>
      <c r="RUS993" s="34"/>
      <c r="RUZ993" s="35"/>
      <c r="RVA993" s="34"/>
      <c r="RVH993" s="35"/>
      <c r="RVI993" s="34"/>
      <c r="RVP993" s="35"/>
      <c r="RVQ993" s="34"/>
      <c r="RVX993" s="35"/>
      <c r="RVY993" s="34"/>
      <c r="RWF993" s="35"/>
      <c r="RWG993" s="34"/>
      <c r="RWN993" s="35"/>
      <c r="RWO993" s="34"/>
      <c r="RWV993" s="35"/>
      <c r="RWW993" s="34"/>
      <c r="RXD993" s="35"/>
      <c r="RXE993" s="34"/>
      <c r="RXL993" s="35"/>
      <c r="RXM993" s="34"/>
      <c r="RXT993" s="35"/>
      <c r="RXU993" s="34"/>
      <c r="RYB993" s="35"/>
      <c r="RYC993" s="34"/>
      <c r="RYJ993" s="35"/>
      <c r="RYK993" s="34"/>
      <c r="RYR993" s="35"/>
      <c r="RYS993" s="34"/>
      <c r="RYZ993" s="35"/>
      <c r="RZA993" s="34"/>
      <c r="RZH993" s="35"/>
      <c r="RZI993" s="34"/>
      <c r="RZP993" s="35"/>
      <c r="RZQ993" s="34"/>
      <c r="RZX993" s="35"/>
      <c r="RZY993" s="34"/>
      <c r="SAF993" s="35"/>
      <c r="SAG993" s="34"/>
      <c r="SAN993" s="35"/>
      <c r="SAO993" s="34"/>
      <c r="SAV993" s="35"/>
      <c r="SAW993" s="34"/>
      <c r="SBD993" s="35"/>
      <c r="SBE993" s="34"/>
      <c r="SBL993" s="35"/>
      <c r="SBM993" s="34"/>
      <c r="SBT993" s="35"/>
      <c r="SBU993" s="34"/>
      <c r="SCB993" s="35"/>
      <c r="SCC993" s="34"/>
      <c r="SCJ993" s="35"/>
      <c r="SCK993" s="34"/>
      <c r="SCR993" s="35"/>
      <c r="SCS993" s="34"/>
      <c r="SCZ993" s="35"/>
      <c r="SDA993" s="34"/>
      <c r="SDH993" s="35"/>
      <c r="SDI993" s="34"/>
      <c r="SDP993" s="35"/>
      <c r="SDQ993" s="34"/>
      <c r="SDX993" s="35"/>
      <c r="SDY993" s="34"/>
      <c r="SEF993" s="35"/>
      <c r="SEG993" s="34"/>
      <c r="SEN993" s="35"/>
      <c r="SEO993" s="34"/>
      <c r="SEV993" s="35"/>
      <c r="SEW993" s="34"/>
      <c r="SFD993" s="35"/>
      <c r="SFE993" s="34"/>
      <c r="SFL993" s="35"/>
      <c r="SFM993" s="34"/>
      <c r="SFT993" s="35"/>
      <c r="SFU993" s="34"/>
      <c r="SGB993" s="35"/>
      <c r="SGC993" s="34"/>
      <c r="SGJ993" s="35"/>
      <c r="SGK993" s="34"/>
      <c r="SGR993" s="35"/>
      <c r="SGS993" s="34"/>
      <c r="SGZ993" s="35"/>
      <c r="SHA993" s="34"/>
      <c r="SHH993" s="35"/>
      <c r="SHI993" s="34"/>
      <c r="SHP993" s="35"/>
      <c r="SHQ993" s="34"/>
      <c r="SHX993" s="35"/>
      <c r="SHY993" s="34"/>
      <c r="SIF993" s="35"/>
      <c r="SIG993" s="34"/>
      <c r="SIN993" s="35"/>
      <c r="SIO993" s="34"/>
      <c r="SIV993" s="35"/>
      <c r="SIW993" s="34"/>
      <c r="SJD993" s="35"/>
      <c r="SJE993" s="34"/>
      <c r="SJL993" s="35"/>
      <c r="SJM993" s="34"/>
      <c r="SJT993" s="35"/>
      <c r="SJU993" s="34"/>
      <c r="SKB993" s="35"/>
      <c r="SKC993" s="34"/>
      <c r="SKJ993" s="35"/>
      <c r="SKK993" s="34"/>
      <c r="SKR993" s="35"/>
      <c r="SKS993" s="34"/>
      <c r="SKZ993" s="35"/>
      <c r="SLA993" s="34"/>
      <c r="SLH993" s="35"/>
      <c r="SLI993" s="34"/>
      <c r="SLP993" s="35"/>
      <c r="SLQ993" s="34"/>
      <c r="SLX993" s="35"/>
      <c r="SLY993" s="34"/>
      <c r="SMF993" s="35"/>
      <c r="SMG993" s="34"/>
      <c r="SMN993" s="35"/>
      <c r="SMO993" s="34"/>
      <c r="SMV993" s="35"/>
      <c r="SMW993" s="34"/>
      <c r="SND993" s="35"/>
      <c r="SNE993" s="34"/>
      <c r="SNL993" s="35"/>
      <c r="SNM993" s="34"/>
      <c r="SNT993" s="35"/>
      <c r="SNU993" s="34"/>
      <c r="SOB993" s="35"/>
      <c r="SOC993" s="34"/>
      <c r="SOJ993" s="35"/>
      <c r="SOK993" s="34"/>
      <c r="SOR993" s="35"/>
      <c r="SOS993" s="34"/>
      <c r="SOZ993" s="35"/>
      <c r="SPA993" s="34"/>
      <c r="SPH993" s="35"/>
      <c r="SPI993" s="34"/>
      <c r="SPP993" s="35"/>
      <c r="SPQ993" s="34"/>
      <c r="SPX993" s="35"/>
      <c r="SPY993" s="34"/>
      <c r="SQF993" s="35"/>
      <c r="SQG993" s="34"/>
      <c r="SQN993" s="35"/>
      <c r="SQO993" s="34"/>
      <c r="SQV993" s="35"/>
      <c r="SQW993" s="34"/>
      <c r="SRD993" s="35"/>
      <c r="SRE993" s="34"/>
      <c r="SRL993" s="35"/>
      <c r="SRM993" s="34"/>
      <c r="SRT993" s="35"/>
      <c r="SRU993" s="34"/>
      <c r="SSB993" s="35"/>
      <c r="SSC993" s="34"/>
      <c r="SSJ993" s="35"/>
      <c r="SSK993" s="34"/>
      <c r="SSR993" s="35"/>
      <c r="SSS993" s="34"/>
      <c r="SSZ993" s="35"/>
      <c r="STA993" s="34"/>
      <c r="STH993" s="35"/>
      <c r="STI993" s="34"/>
      <c r="STP993" s="35"/>
      <c r="STQ993" s="34"/>
      <c r="STX993" s="35"/>
      <c r="STY993" s="34"/>
      <c r="SUF993" s="35"/>
      <c r="SUG993" s="34"/>
      <c r="SUN993" s="35"/>
      <c r="SUO993" s="34"/>
      <c r="SUV993" s="35"/>
      <c r="SUW993" s="34"/>
      <c r="SVD993" s="35"/>
      <c r="SVE993" s="34"/>
      <c r="SVL993" s="35"/>
      <c r="SVM993" s="34"/>
      <c r="SVT993" s="35"/>
      <c r="SVU993" s="34"/>
      <c r="SWB993" s="35"/>
      <c r="SWC993" s="34"/>
      <c r="SWJ993" s="35"/>
      <c r="SWK993" s="34"/>
      <c r="SWR993" s="35"/>
      <c r="SWS993" s="34"/>
      <c r="SWZ993" s="35"/>
      <c r="SXA993" s="34"/>
      <c r="SXH993" s="35"/>
      <c r="SXI993" s="34"/>
      <c r="SXP993" s="35"/>
      <c r="SXQ993" s="34"/>
      <c r="SXX993" s="35"/>
      <c r="SXY993" s="34"/>
      <c r="SYF993" s="35"/>
      <c r="SYG993" s="34"/>
      <c r="SYN993" s="35"/>
      <c r="SYO993" s="34"/>
      <c r="SYV993" s="35"/>
      <c r="SYW993" s="34"/>
      <c r="SZD993" s="35"/>
      <c r="SZE993" s="34"/>
      <c r="SZL993" s="35"/>
      <c r="SZM993" s="34"/>
      <c r="SZT993" s="35"/>
      <c r="SZU993" s="34"/>
      <c r="TAB993" s="35"/>
      <c r="TAC993" s="34"/>
      <c r="TAJ993" s="35"/>
      <c r="TAK993" s="34"/>
      <c r="TAR993" s="35"/>
      <c r="TAS993" s="34"/>
      <c r="TAZ993" s="35"/>
      <c r="TBA993" s="34"/>
      <c r="TBH993" s="35"/>
      <c r="TBI993" s="34"/>
      <c r="TBP993" s="35"/>
      <c r="TBQ993" s="34"/>
      <c r="TBX993" s="35"/>
      <c r="TBY993" s="34"/>
      <c r="TCF993" s="35"/>
      <c r="TCG993" s="34"/>
      <c r="TCN993" s="35"/>
      <c r="TCO993" s="34"/>
      <c r="TCV993" s="35"/>
      <c r="TCW993" s="34"/>
      <c r="TDD993" s="35"/>
      <c r="TDE993" s="34"/>
      <c r="TDL993" s="35"/>
      <c r="TDM993" s="34"/>
      <c r="TDT993" s="35"/>
      <c r="TDU993" s="34"/>
      <c r="TEB993" s="35"/>
      <c r="TEC993" s="34"/>
      <c r="TEJ993" s="35"/>
      <c r="TEK993" s="34"/>
      <c r="TER993" s="35"/>
      <c r="TES993" s="34"/>
      <c r="TEZ993" s="35"/>
      <c r="TFA993" s="34"/>
      <c r="TFH993" s="35"/>
      <c r="TFI993" s="34"/>
      <c r="TFP993" s="35"/>
      <c r="TFQ993" s="34"/>
      <c r="TFX993" s="35"/>
      <c r="TFY993" s="34"/>
      <c r="TGF993" s="35"/>
      <c r="TGG993" s="34"/>
      <c r="TGN993" s="35"/>
      <c r="TGO993" s="34"/>
      <c r="TGV993" s="35"/>
      <c r="TGW993" s="34"/>
      <c r="THD993" s="35"/>
      <c r="THE993" s="34"/>
      <c r="THL993" s="35"/>
      <c r="THM993" s="34"/>
      <c r="THT993" s="35"/>
      <c r="THU993" s="34"/>
      <c r="TIB993" s="35"/>
      <c r="TIC993" s="34"/>
      <c r="TIJ993" s="35"/>
      <c r="TIK993" s="34"/>
      <c r="TIR993" s="35"/>
      <c r="TIS993" s="34"/>
      <c r="TIZ993" s="35"/>
      <c r="TJA993" s="34"/>
      <c r="TJH993" s="35"/>
      <c r="TJI993" s="34"/>
      <c r="TJP993" s="35"/>
      <c r="TJQ993" s="34"/>
      <c r="TJX993" s="35"/>
      <c r="TJY993" s="34"/>
      <c r="TKF993" s="35"/>
      <c r="TKG993" s="34"/>
      <c r="TKN993" s="35"/>
      <c r="TKO993" s="34"/>
      <c r="TKV993" s="35"/>
      <c r="TKW993" s="34"/>
      <c r="TLD993" s="35"/>
      <c r="TLE993" s="34"/>
      <c r="TLL993" s="35"/>
      <c r="TLM993" s="34"/>
      <c r="TLT993" s="35"/>
      <c r="TLU993" s="34"/>
      <c r="TMB993" s="35"/>
      <c r="TMC993" s="34"/>
      <c r="TMJ993" s="35"/>
      <c r="TMK993" s="34"/>
      <c r="TMR993" s="35"/>
      <c r="TMS993" s="34"/>
      <c r="TMZ993" s="35"/>
      <c r="TNA993" s="34"/>
      <c r="TNH993" s="35"/>
      <c r="TNI993" s="34"/>
      <c r="TNP993" s="35"/>
      <c r="TNQ993" s="34"/>
      <c r="TNX993" s="35"/>
      <c r="TNY993" s="34"/>
      <c r="TOF993" s="35"/>
      <c r="TOG993" s="34"/>
      <c r="TON993" s="35"/>
      <c r="TOO993" s="34"/>
      <c r="TOV993" s="35"/>
      <c r="TOW993" s="34"/>
      <c r="TPD993" s="35"/>
      <c r="TPE993" s="34"/>
      <c r="TPL993" s="35"/>
      <c r="TPM993" s="34"/>
      <c r="TPT993" s="35"/>
      <c r="TPU993" s="34"/>
      <c r="TQB993" s="35"/>
      <c r="TQC993" s="34"/>
      <c r="TQJ993" s="35"/>
      <c r="TQK993" s="34"/>
      <c r="TQR993" s="35"/>
      <c r="TQS993" s="34"/>
      <c r="TQZ993" s="35"/>
      <c r="TRA993" s="34"/>
      <c r="TRH993" s="35"/>
      <c r="TRI993" s="34"/>
      <c r="TRP993" s="35"/>
      <c r="TRQ993" s="34"/>
      <c r="TRX993" s="35"/>
      <c r="TRY993" s="34"/>
      <c r="TSF993" s="35"/>
      <c r="TSG993" s="34"/>
      <c r="TSN993" s="35"/>
      <c r="TSO993" s="34"/>
      <c r="TSV993" s="35"/>
      <c r="TSW993" s="34"/>
      <c r="TTD993" s="35"/>
      <c r="TTE993" s="34"/>
      <c r="TTL993" s="35"/>
      <c r="TTM993" s="34"/>
      <c r="TTT993" s="35"/>
      <c r="TTU993" s="34"/>
      <c r="TUB993" s="35"/>
      <c r="TUC993" s="34"/>
      <c r="TUJ993" s="35"/>
      <c r="TUK993" s="34"/>
      <c r="TUR993" s="35"/>
      <c r="TUS993" s="34"/>
      <c r="TUZ993" s="35"/>
      <c r="TVA993" s="34"/>
      <c r="TVH993" s="35"/>
      <c r="TVI993" s="34"/>
      <c r="TVP993" s="35"/>
      <c r="TVQ993" s="34"/>
      <c r="TVX993" s="35"/>
      <c r="TVY993" s="34"/>
      <c r="TWF993" s="35"/>
      <c r="TWG993" s="34"/>
      <c r="TWN993" s="35"/>
      <c r="TWO993" s="34"/>
      <c r="TWV993" s="35"/>
      <c r="TWW993" s="34"/>
      <c r="TXD993" s="35"/>
      <c r="TXE993" s="34"/>
      <c r="TXL993" s="35"/>
      <c r="TXM993" s="34"/>
      <c r="TXT993" s="35"/>
      <c r="TXU993" s="34"/>
      <c r="TYB993" s="35"/>
      <c r="TYC993" s="34"/>
      <c r="TYJ993" s="35"/>
      <c r="TYK993" s="34"/>
      <c r="TYR993" s="35"/>
      <c r="TYS993" s="34"/>
      <c r="TYZ993" s="35"/>
      <c r="TZA993" s="34"/>
      <c r="TZH993" s="35"/>
      <c r="TZI993" s="34"/>
      <c r="TZP993" s="35"/>
      <c r="TZQ993" s="34"/>
      <c r="TZX993" s="35"/>
      <c r="TZY993" s="34"/>
      <c r="UAF993" s="35"/>
      <c r="UAG993" s="34"/>
      <c r="UAN993" s="35"/>
      <c r="UAO993" s="34"/>
      <c r="UAV993" s="35"/>
      <c r="UAW993" s="34"/>
      <c r="UBD993" s="35"/>
      <c r="UBE993" s="34"/>
      <c r="UBL993" s="35"/>
      <c r="UBM993" s="34"/>
      <c r="UBT993" s="35"/>
      <c r="UBU993" s="34"/>
      <c r="UCB993" s="35"/>
      <c r="UCC993" s="34"/>
      <c r="UCJ993" s="35"/>
      <c r="UCK993" s="34"/>
      <c r="UCR993" s="35"/>
      <c r="UCS993" s="34"/>
      <c r="UCZ993" s="35"/>
      <c r="UDA993" s="34"/>
      <c r="UDH993" s="35"/>
      <c r="UDI993" s="34"/>
      <c r="UDP993" s="35"/>
      <c r="UDQ993" s="34"/>
      <c r="UDX993" s="35"/>
      <c r="UDY993" s="34"/>
      <c r="UEF993" s="35"/>
      <c r="UEG993" s="34"/>
      <c r="UEN993" s="35"/>
      <c r="UEO993" s="34"/>
      <c r="UEV993" s="35"/>
      <c r="UEW993" s="34"/>
      <c r="UFD993" s="35"/>
      <c r="UFE993" s="34"/>
      <c r="UFL993" s="35"/>
      <c r="UFM993" s="34"/>
      <c r="UFT993" s="35"/>
      <c r="UFU993" s="34"/>
      <c r="UGB993" s="35"/>
      <c r="UGC993" s="34"/>
      <c r="UGJ993" s="35"/>
      <c r="UGK993" s="34"/>
      <c r="UGR993" s="35"/>
      <c r="UGS993" s="34"/>
      <c r="UGZ993" s="35"/>
      <c r="UHA993" s="34"/>
      <c r="UHH993" s="35"/>
      <c r="UHI993" s="34"/>
      <c r="UHP993" s="35"/>
      <c r="UHQ993" s="34"/>
      <c r="UHX993" s="35"/>
      <c r="UHY993" s="34"/>
      <c r="UIF993" s="35"/>
      <c r="UIG993" s="34"/>
      <c r="UIN993" s="35"/>
      <c r="UIO993" s="34"/>
      <c r="UIV993" s="35"/>
      <c r="UIW993" s="34"/>
      <c r="UJD993" s="35"/>
      <c r="UJE993" s="34"/>
      <c r="UJL993" s="35"/>
      <c r="UJM993" s="34"/>
      <c r="UJT993" s="35"/>
      <c r="UJU993" s="34"/>
      <c r="UKB993" s="35"/>
      <c r="UKC993" s="34"/>
      <c r="UKJ993" s="35"/>
      <c r="UKK993" s="34"/>
      <c r="UKR993" s="35"/>
      <c r="UKS993" s="34"/>
      <c r="UKZ993" s="35"/>
      <c r="ULA993" s="34"/>
      <c r="ULH993" s="35"/>
      <c r="ULI993" s="34"/>
      <c r="ULP993" s="35"/>
      <c r="ULQ993" s="34"/>
      <c r="ULX993" s="35"/>
      <c r="ULY993" s="34"/>
      <c r="UMF993" s="35"/>
      <c r="UMG993" s="34"/>
      <c r="UMN993" s="35"/>
      <c r="UMO993" s="34"/>
      <c r="UMV993" s="35"/>
      <c r="UMW993" s="34"/>
      <c r="UND993" s="35"/>
      <c r="UNE993" s="34"/>
      <c r="UNL993" s="35"/>
      <c r="UNM993" s="34"/>
      <c r="UNT993" s="35"/>
      <c r="UNU993" s="34"/>
      <c r="UOB993" s="35"/>
      <c r="UOC993" s="34"/>
      <c r="UOJ993" s="35"/>
      <c r="UOK993" s="34"/>
      <c r="UOR993" s="35"/>
      <c r="UOS993" s="34"/>
      <c r="UOZ993" s="35"/>
      <c r="UPA993" s="34"/>
      <c r="UPH993" s="35"/>
      <c r="UPI993" s="34"/>
      <c r="UPP993" s="35"/>
      <c r="UPQ993" s="34"/>
      <c r="UPX993" s="35"/>
      <c r="UPY993" s="34"/>
      <c r="UQF993" s="35"/>
      <c r="UQG993" s="34"/>
      <c r="UQN993" s="35"/>
      <c r="UQO993" s="34"/>
      <c r="UQV993" s="35"/>
      <c r="UQW993" s="34"/>
      <c r="URD993" s="35"/>
      <c r="URE993" s="34"/>
      <c r="URL993" s="35"/>
      <c r="URM993" s="34"/>
      <c r="URT993" s="35"/>
      <c r="URU993" s="34"/>
      <c r="USB993" s="35"/>
      <c r="USC993" s="34"/>
      <c r="USJ993" s="35"/>
      <c r="USK993" s="34"/>
      <c r="USR993" s="35"/>
      <c r="USS993" s="34"/>
      <c r="USZ993" s="35"/>
      <c r="UTA993" s="34"/>
      <c r="UTH993" s="35"/>
      <c r="UTI993" s="34"/>
      <c r="UTP993" s="35"/>
      <c r="UTQ993" s="34"/>
      <c r="UTX993" s="35"/>
      <c r="UTY993" s="34"/>
      <c r="UUF993" s="35"/>
      <c r="UUG993" s="34"/>
      <c r="UUN993" s="35"/>
      <c r="UUO993" s="34"/>
      <c r="UUV993" s="35"/>
      <c r="UUW993" s="34"/>
      <c r="UVD993" s="35"/>
      <c r="UVE993" s="34"/>
      <c r="UVL993" s="35"/>
      <c r="UVM993" s="34"/>
      <c r="UVT993" s="35"/>
      <c r="UVU993" s="34"/>
      <c r="UWB993" s="35"/>
      <c r="UWC993" s="34"/>
      <c r="UWJ993" s="35"/>
      <c r="UWK993" s="34"/>
      <c r="UWR993" s="35"/>
      <c r="UWS993" s="34"/>
      <c r="UWZ993" s="35"/>
      <c r="UXA993" s="34"/>
      <c r="UXH993" s="35"/>
      <c r="UXI993" s="34"/>
      <c r="UXP993" s="35"/>
      <c r="UXQ993" s="34"/>
      <c r="UXX993" s="35"/>
      <c r="UXY993" s="34"/>
      <c r="UYF993" s="35"/>
      <c r="UYG993" s="34"/>
      <c r="UYN993" s="35"/>
      <c r="UYO993" s="34"/>
      <c r="UYV993" s="35"/>
      <c r="UYW993" s="34"/>
      <c r="UZD993" s="35"/>
      <c r="UZE993" s="34"/>
      <c r="UZL993" s="35"/>
      <c r="UZM993" s="34"/>
      <c r="UZT993" s="35"/>
      <c r="UZU993" s="34"/>
      <c r="VAB993" s="35"/>
      <c r="VAC993" s="34"/>
      <c r="VAJ993" s="35"/>
      <c r="VAK993" s="34"/>
      <c r="VAR993" s="35"/>
      <c r="VAS993" s="34"/>
      <c r="VAZ993" s="35"/>
      <c r="VBA993" s="34"/>
      <c r="VBH993" s="35"/>
      <c r="VBI993" s="34"/>
      <c r="VBP993" s="35"/>
      <c r="VBQ993" s="34"/>
      <c r="VBX993" s="35"/>
      <c r="VBY993" s="34"/>
      <c r="VCF993" s="35"/>
      <c r="VCG993" s="34"/>
      <c r="VCN993" s="35"/>
      <c r="VCO993" s="34"/>
      <c r="VCV993" s="35"/>
      <c r="VCW993" s="34"/>
      <c r="VDD993" s="35"/>
      <c r="VDE993" s="34"/>
      <c r="VDL993" s="35"/>
      <c r="VDM993" s="34"/>
      <c r="VDT993" s="35"/>
      <c r="VDU993" s="34"/>
      <c r="VEB993" s="35"/>
      <c r="VEC993" s="34"/>
      <c r="VEJ993" s="35"/>
      <c r="VEK993" s="34"/>
      <c r="VER993" s="35"/>
      <c r="VES993" s="34"/>
      <c r="VEZ993" s="35"/>
      <c r="VFA993" s="34"/>
      <c r="VFH993" s="35"/>
      <c r="VFI993" s="34"/>
      <c r="VFP993" s="35"/>
      <c r="VFQ993" s="34"/>
      <c r="VFX993" s="35"/>
      <c r="VFY993" s="34"/>
      <c r="VGF993" s="35"/>
      <c r="VGG993" s="34"/>
      <c r="VGN993" s="35"/>
      <c r="VGO993" s="34"/>
      <c r="VGV993" s="35"/>
      <c r="VGW993" s="34"/>
      <c r="VHD993" s="35"/>
      <c r="VHE993" s="34"/>
      <c r="VHL993" s="35"/>
      <c r="VHM993" s="34"/>
      <c r="VHT993" s="35"/>
      <c r="VHU993" s="34"/>
      <c r="VIB993" s="35"/>
      <c r="VIC993" s="34"/>
      <c r="VIJ993" s="35"/>
      <c r="VIK993" s="34"/>
      <c r="VIR993" s="35"/>
      <c r="VIS993" s="34"/>
      <c r="VIZ993" s="35"/>
      <c r="VJA993" s="34"/>
      <c r="VJH993" s="35"/>
      <c r="VJI993" s="34"/>
      <c r="VJP993" s="35"/>
      <c r="VJQ993" s="34"/>
      <c r="VJX993" s="35"/>
      <c r="VJY993" s="34"/>
      <c r="VKF993" s="35"/>
      <c r="VKG993" s="34"/>
      <c r="VKN993" s="35"/>
      <c r="VKO993" s="34"/>
      <c r="VKV993" s="35"/>
      <c r="VKW993" s="34"/>
      <c r="VLD993" s="35"/>
      <c r="VLE993" s="34"/>
      <c r="VLL993" s="35"/>
      <c r="VLM993" s="34"/>
      <c r="VLT993" s="35"/>
      <c r="VLU993" s="34"/>
      <c r="VMB993" s="35"/>
      <c r="VMC993" s="34"/>
      <c r="VMJ993" s="35"/>
      <c r="VMK993" s="34"/>
      <c r="VMR993" s="35"/>
      <c r="VMS993" s="34"/>
      <c r="VMZ993" s="35"/>
      <c r="VNA993" s="34"/>
      <c r="VNH993" s="35"/>
      <c r="VNI993" s="34"/>
      <c r="VNP993" s="35"/>
      <c r="VNQ993" s="34"/>
      <c r="VNX993" s="35"/>
      <c r="VNY993" s="34"/>
      <c r="VOF993" s="35"/>
      <c r="VOG993" s="34"/>
      <c r="VON993" s="35"/>
      <c r="VOO993" s="34"/>
      <c r="VOV993" s="35"/>
      <c r="VOW993" s="34"/>
      <c r="VPD993" s="35"/>
      <c r="VPE993" s="34"/>
      <c r="VPL993" s="35"/>
      <c r="VPM993" s="34"/>
      <c r="VPT993" s="35"/>
      <c r="VPU993" s="34"/>
      <c r="VQB993" s="35"/>
      <c r="VQC993" s="34"/>
      <c r="VQJ993" s="35"/>
      <c r="VQK993" s="34"/>
      <c r="VQR993" s="35"/>
      <c r="VQS993" s="34"/>
      <c r="VQZ993" s="35"/>
      <c r="VRA993" s="34"/>
      <c r="VRH993" s="35"/>
      <c r="VRI993" s="34"/>
      <c r="VRP993" s="35"/>
      <c r="VRQ993" s="34"/>
      <c r="VRX993" s="35"/>
      <c r="VRY993" s="34"/>
      <c r="VSF993" s="35"/>
      <c r="VSG993" s="34"/>
      <c r="VSN993" s="35"/>
      <c r="VSO993" s="34"/>
      <c r="VSV993" s="35"/>
      <c r="VSW993" s="34"/>
      <c r="VTD993" s="35"/>
      <c r="VTE993" s="34"/>
      <c r="VTL993" s="35"/>
      <c r="VTM993" s="34"/>
      <c r="VTT993" s="35"/>
      <c r="VTU993" s="34"/>
      <c r="VUB993" s="35"/>
      <c r="VUC993" s="34"/>
      <c r="VUJ993" s="35"/>
      <c r="VUK993" s="34"/>
      <c r="VUR993" s="35"/>
      <c r="VUS993" s="34"/>
      <c r="VUZ993" s="35"/>
      <c r="VVA993" s="34"/>
      <c r="VVH993" s="35"/>
      <c r="VVI993" s="34"/>
      <c r="VVP993" s="35"/>
      <c r="VVQ993" s="34"/>
      <c r="VVX993" s="35"/>
      <c r="VVY993" s="34"/>
      <c r="VWF993" s="35"/>
      <c r="VWG993" s="34"/>
      <c r="VWN993" s="35"/>
      <c r="VWO993" s="34"/>
      <c r="VWV993" s="35"/>
      <c r="VWW993" s="34"/>
      <c r="VXD993" s="35"/>
      <c r="VXE993" s="34"/>
      <c r="VXL993" s="35"/>
      <c r="VXM993" s="34"/>
      <c r="VXT993" s="35"/>
      <c r="VXU993" s="34"/>
      <c r="VYB993" s="35"/>
      <c r="VYC993" s="34"/>
      <c r="VYJ993" s="35"/>
      <c r="VYK993" s="34"/>
      <c r="VYR993" s="35"/>
      <c r="VYS993" s="34"/>
      <c r="VYZ993" s="35"/>
      <c r="VZA993" s="34"/>
      <c r="VZH993" s="35"/>
      <c r="VZI993" s="34"/>
      <c r="VZP993" s="35"/>
      <c r="VZQ993" s="34"/>
      <c r="VZX993" s="35"/>
      <c r="VZY993" s="34"/>
      <c r="WAF993" s="35"/>
      <c r="WAG993" s="34"/>
      <c r="WAN993" s="35"/>
      <c r="WAO993" s="34"/>
      <c r="WAV993" s="35"/>
      <c r="WAW993" s="34"/>
      <c r="WBD993" s="35"/>
      <c r="WBE993" s="34"/>
      <c r="WBL993" s="35"/>
      <c r="WBM993" s="34"/>
      <c r="WBT993" s="35"/>
      <c r="WBU993" s="34"/>
      <c r="WCB993" s="35"/>
      <c r="WCC993" s="34"/>
      <c r="WCJ993" s="35"/>
      <c r="WCK993" s="34"/>
      <c r="WCR993" s="35"/>
      <c r="WCS993" s="34"/>
      <c r="WCZ993" s="35"/>
      <c r="WDA993" s="34"/>
      <c r="WDH993" s="35"/>
      <c r="WDI993" s="34"/>
      <c r="WDP993" s="35"/>
      <c r="WDQ993" s="34"/>
      <c r="WDX993" s="35"/>
      <c r="WDY993" s="34"/>
      <c r="WEF993" s="35"/>
      <c r="WEG993" s="34"/>
      <c r="WEN993" s="35"/>
      <c r="WEO993" s="34"/>
      <c r="WEV993" s="35"/>
      <c r="WEW993" s="34"/>
      <c r="WFD993" s="35"/>
      <c r="WFE993" s="34"/>
      <c r="WFL993" s="35"/>
      <c r="WFM993" s="34"/>
      <c r="WFT993" s="35"/>
      <c r="WFU993" s="34"/>
      <c r="WGB993" s="35"/>
      <c r="WGC993" s="34"/>
      <c r="WGJ993" s="35"/>
      <c r="WGK993" s="34"/>
      <c r="WGR993" s="35"/>
      <c r="WGS993" s="34"/>
      <c r="WGZ993" s="35"/>
      <c r="WHA993" s="34"/>
      <c r="WHH993" s="35"/>
      <c r="WHI993" s="34"/>
      <c r="WHP993" s="35"/>
      <c r="WHQ993" s="34"/>
      <c r="WHX993" s="35"/>
      <c r="WHY993" s="34"/>
      <c r="WIF993" s="35"/>
      <c r="WIG993" s="34"/>
      <c r="WIN993" s="35"/>
      <c r="WIO993" s="34"/>
      <c r="WIV993" s="35"/>
      <c r="WIW993" s="34"/>
      <c r="WJD993" s="35"/>
      <c r="WJE993" s="34"/>
      <c r="WJL993" s="35"/>
      <c r="WJM993" s="34"/>
      <c r="WJT993" s="35"/>
      <c r="WJU993" s="34"/>
      <c r="WKB993" s="35"/>
      <c r="WKC993" s="34"/>
      <c r="WKJ993" s="35"/>
      <c r="WKK993" s="34"/>
      <c r="WKR993" s="35"/>
      <c r="WKS993" s="34"/>
      <c r="WKZ993" s="35"/>
      <c r="WLA993" s="34"/>
      <c r="WLH993" s="35"/>
      <c r="WLI993" s="34"/>
      <c r="WLP993" s="35"/>
      <c r="WLQ993" s="34"/>
      <c r="WLX993" s="35"/>
      <c r="WLY993" s="34"/>
      <c r="WMF993" s="35"/>
      <c r="WMG993" s="34"/>
      <c r="WMN993" s="35"/>
      <c r="WMO993" s="34"/>
      <c r="WMV993" s="35"/>
      <c r="WMW993" s="34"/>
      <c r="WND993" s="35"/>
      <c r="WNE993" s="34"/>
      <c r="WNL993" s="35"/>
      <c r="WNM993" s="34"/>
      <c r="WNT993" s="35"/>
      <c r="WNU993" s="34"/>
      <c r="WOB993" s="35"/>
      <c r="WOC993" s="34"/>
      <c r="WOJ993" s="35"/>
      <c r="WOK993" s="34"/>
      <c r="WOR993" s="35"/>
      <c r="WOS993" s="34"/>
      <c r="WOZ993" s="35"/>
      <c r="WPA993" s="34"/>
      <c r="WPH993" s="35"/>
      <c r="WPI993" s="34"/>
      <c r="WPP993" s="35"/>
      <c r="WPQ993" s="34"/>
      <c r="WPX993" s="35"/>
      <c r="WPY993" s="34"/>
      <c r="WQF993" s="35"/>
      <c r="WQG993" s="34"/>
      <c r="WQN993" s="35"/>
      <c r="WQO993" s="34"/>
      <c r="WQV993" s="35"/>
      <c r="WQW993" s="34"/>
      <c r="WRD993" s="35"/>
      <c r="WRE993" s="34"/>
      <c r="WRL993" s="35"/>
      <c r="WRM993" s="34"/>
      <c r="WRT993" s="35"/>
      <c r="WRU993" s="34"/>
      <c r="WSB993" s="35"/>
      <c r="WSC993" s="34"/>
      <c r="WSJ993" s="35"/>
      <c r="WSK993" s="34"/>
      <c r="WSR993" s="35"/>
      <c r="WSS993" s="34"/>
      <c r="WSZ993" s="35"/>
      <c r="WTA993" s="34"/>
      <c r="WTH993" s="35"/>
      <c r="WTI993" s="34"/>
      <c r="WTP993" s="35"/>
      <c r="WTQ993" s="34"/>
      <c r="WTX993" s="35"/>
      <c r="WTY993" s="34"/>
      <c r="WUF993" s="35"/>
      <c r="WUG993" s="34"/>
      <c r="WUN993" s="35"/>
      <c r="WUO993" s="34"/>
      <c r="WUV993" s="35"/>
      <c r="WUW993" s="34"/>
      <c r="WVD993" s="35"/>
      <c r="WVE993" s="34"/>
      <c r="WVL993" s="35"/>
      <c r="WVM993" s="34"/>
      <c r="WVT993" s="35"/>
      <c r="WVU993" s="34"/>
      <c r="WWB993" s="35"/>
      <c r="WWC993" s="34"/>
      <c r="WWJ993" s="35"/>
      <c r="WWK993" s="34"/>
      <c r="WWR993" s="35"/>
      <c r="WWS993" s="34"/>
      <c r="WWZ993" s="35"/>
      <c r="WXA993" s="34"/>
      <c r="WXH993" s="35"/>
      <c r="WXI993" s="34"/>
      <c r="WXP993" s="35"/>
      <c r="WXQ993" s="34"/>
      <c r="WXX993" s="35"/>
      <c r="WXY993" s="34"/>
      <c r="WYF993" s="35"/>
      <c r="WYG993" s="34"/>
      <c r="WYN993" s="35"/>
      <c r="WYO993" s="34"/>
      <c r="WYV993" s="35"/>
      <c r="WYW993" s="34"/>
      <c r="WZD993" s="35"/>
      <c r="WZE993" s="34"/>
      <c r="WZL993" s="35"/>
      <c r="WZM993" s="34"/>
      <c r="WZT993" s="35"/>
      <c r="WZU993" s="34"/>
      <c r="XAB993" s="35"/>
      <c r="XAC993" s="34"/>
      <c r="XAJ993" s="35"/>
      <c r="XAK993" s="34"/>
      <c r="XAR993" s="35"/>
      <c r="XAS993" s="34"/>
      <c r="XAZ993" s="35"/>
      <c r="XBA993" s="34"/>
      <c r="XBH993" s="35"/>
      <c r="XBI993" s="34"/>
      <c r="XBP993" s="35"/>
      <c r="XBQ993" s="34"/>
      <c r="XBX993" s="35"/>
      <c r="XBY993" s="34"/>
      <c r="XCF993" s="35"/>
      <c r="XCG993" s="34"/>
      <c r="XCN993" s="35"/>
      <c r="XCO993" s="34"/>
      <c r="XCV993" s="35"/>
      <c r="XCW993" s="34"/>
      <c r="XDD993" s="35"/>
      <c r="XDE993" s="34"/>
      <c r="XDL993" s="35"/>
      <c r="XDM993" s="34"/>
      <c r="XDT993" s="35"/>
      <c r="XDU993" s="34"/>
      <c r="XEB993" s="35"/>
      <c r="XEC993" s="34"/>
      <c r="XEJ993" s="35"/>
      <c r="XEK993" s="34"/>
      <c r="XER993" s="35"/>
      <c r="XES993" s="34"/>
      <c r="XEZ993" s="35"/>
      <c r="XFA993" s="34"/>
    </row>
    <row r="994" spans="1:1021 1028:2045 2052:3069 3076:4093 4100:5117 5124:6141 6148:7165 7172:8189 8196:9213 9220:10237 10244:11261 11268:12285 12292:13309 13316:14333 14340:15357 15364:16381" x14ac:dyDescent="0.25">
      <c r="A994" t="s">
        <v>21</v>
      </c>
      <c r="B994" t="s">
        <v>178</v>
      </c>
      <c r="C994">
        <v>566</v>
      </c>
      <c r="D994">
        <v>566</v>
      </c>
      <c r="E994" s="35">
        <v>1</v>
      </c>
      <c r="F994" s="34">
        <v>1E-156</v>
      </c>
      <c r="G994">
        <v>98.15</v>
      </c>
      <c r="H994">
        <v>1777</v>
      </c>
      <c r="I994" t="str">
        <f>HYPERLINK("https://www.ncbi.nlm.nih.gov/nucleotide/OM688871.1?report=genbank&amp;log$=nucltop&amp;blast_rank=92&amp;RID=XE5J84ZU013","OM688871.1")</f>
        <v>OM688871.1</v>
      </c>
      <c r="L994" s="35"/>
      <c r="M994" s="34"/>
      <c r="T994" s="35"/>
      <c r="U994" s="34"/>
      <c r="AB994" s="35"/>
      <c r="AC994" s="34"/>
      <c r="AJ994" s="35"/>
      <c r="AK994" s="34"/>
      <c r="AR994" s="35"/>
      <c r="AS994" s="34"/>
      <c r="AZ994" s="35"/>
      <c r="BA994" s="34"/>
      <c r="BH994" s="35"/>
      <c r="BI994" s="34"/>
      <c r="BP994" s="35"/>
      <c r="BQ994" s="34"/>
      <c r="BX994" s="35"/>
      <c r="BY994" s="34"/>
      <c r="CF994" s="35"/>
      <c r="CG994" s="34"/>
      <c r="CN994" s="35"/>
      <c r="CO994" s="34"/>
      <c r="CV994" s="35"/>
      <c r="CW994" s="34"/>
      <c r="DD994" s="35"/>
      <c r="DE994" s="34"/>
      <c r="DL994" s="35"/>
      <c r="DM994" s="34"/>
      <c r="DT994" s="35"/>
      <c r="DU994" s="34"/>
      <c r="EB994" s="35"/>
      <c r="EC994" s="34"/>
      <c r="EJ994" s="35"/>
      <c r="EK994" s="34"/>
      <c r="ER994" s="35"/>
      <c r="ES994" s="34"/>
      <c r="EZ994" s="35"/>
      <c r="FA994" s="34"/>
      <c r="FH994" s="35"/>
      <c r="FI994" s="34"/>
      <c r="FP994" s="35"/>
      <c r="FQ994" s="34"/>
      <c r="FX994" s="35"/>
      <c r="FY994" s="34"/>
      <c r="GF994" s="35"/>
      <c r="GG994" s="34"/>
      <c r="GN994" s="35"/>
      <c r="GO994" s="34"/>
      <c r="GV994" s="35"/>
      <c r="GW994" s="34"/>
      <c r="HD994" s="35"/>
      <c r="HE994" s="34"/>
      <c r="HL994" s="35"/>
      <c r="HM994" s="34"/>
      <c r="HT994" s="35"/>
      <c r="HU994" s="34"/>
      <c r="IB994" s="35"/>
      <c r="IC994" s="34"/>
      <c r="IJ994" s="35"/>
      <c r="IK994" s="34"/>
      <c r="IR994" s="35"/>
      <c r="IS994" s="34"/>
      <c r="IZ994" s="35"/>
      <c r="JA994" s="34"/>
      <c r="JH994" s="35"/>
      <c r="JI994" s="34"/>
      <c r="JP994" s="35"/>
      <c r="JQ994" s="34"/>
      <c r="JX994" s="35"/>
      <c r="JY994" s="34"/>
      <c r="KF994" s="35"/>
      <c r="KG994" s="34"/>
      <c r="KN994" s="35"/>
      <c r="KO994" s="34"/>
      <c r="KV994" s="35"/>
      <c r="KW994" s="34"/>
      <c r="LD994" s="35"/>
      <c r="LE994" s="34"/>
      <c r="LL994" s="35"/>
      <c r="LM994" s="34"/>
      <c r="LT994" s="35"/>
      <c r="LU994" s="34"/>
      <c r="MB994" s="35"/>
      <c r="MC994" s="34"/>
      <c r="MJ994" s="35"/>
      <c r="MK994" s="34"/>
      <c r="MR994" s="35"/>
      <c r="MS994" s="34"/>
      <c r="MZ994" s="35"/>
      <c r="NA994" s="34"/>
      <c r="NH994" s="35"/>
      <c r="NI994" s="34"/>
      <c r="NP994" s="35"/>
      <c r="NQ994" s="34"/>
      <c r="NX994" s="35"/>
      <c r="NY994" s="34"/>
      <c r="OF994" s="35"/>
      <c r="OG994" s="34"/>
      <c r="ON994" s="35"/>
      <c r="OO994" s="34"/>
      <c r="OV994" s="35"/>
      <c r="OW994" s="34"/>
      <c r="PD994" s="35"/>
      <c r="PE994" s="34"/>
      <c r="PL994" s="35"/>
      <c r="PM994" s="34"/>
      <c r="PT994" s="35"/>
      <c r="PU994" s="34"/>
      <c r="QB994" s="35"/>
      <c r="QC994" s="34"/>
      <c r="QJ994" s="35"/>
      <c r="QK994" s="34"/>
      <c r="QR994" s="35"/>
      <c r="QS994" s="34"/>
      <c r="QZ994" s="35"/>
      <c r="RA994" s="34"/>
      <c r="RH994" s="35"/>
      <c r="RI994" s="34"/>
      <c r="RP994" s="35"/>
      <c r="RQ994" s="34"/>
      <c r="RX994" s="35"/>
      <c r="RY994" s="34"/>
      <c r="SF994" s="35"/>
      <c r="SG994" s="34"/>
      <c r="SN994" s="35"/>
      <c r="SO994" s="34"/>
      <c r="SV994" s="35"/>
      <c r="SW994" s="34"/>
      <c r="TD994" s="35"/>
      <c r="TE994" s="34"/>
      <c r="TL994" s="35"/>
      <c r="TM994" s="34"/>
      <c r="TT994" s="35"/>
      <c r="TU994" s="34"/>
      <c r="UB994" s="35"/>
      <c r="UC994" s="34"/>
      <c r="UJ994" s="35"/>
      <c r="UK994" s="34"/>
      <c r="UR994" s="35"/>
      <c r="US994" s="34"/>
      <c r="UZ994" s="35"/>
      <c r="VA994" s="34"/>
      <c r="VH994" s="35"/>
      <c r="VI994" s="34"/>
      <c r="VP994" s="35"/>
      <c r="VQ994" s="34"/>
      <c r="VX994" s="35"/>
      <c r="VY994" s="34"/>
      <c r="WF994" s="35"/>
      <c r="WG994" s="34"/>
      <c r="WN994" s="35"/>
      <c r="WO994" s="34"/>
      <c r="WV994" s="35"/>
      <c r="WW994" s="34"/>
      <c r="XD994" s="35"/>
      <c r="XE994" s="34"/>
      <c r="XL994" s="35"/>
      <c r="XM994" s="34"/>
      <c r="XT994" s="35"/>
      <c r="XU994" s="34"/>
      <c r="YB994" s="35"/>
      <c r="YC994" s="34"/>
      <c r="YJ994" s="35"/>
      <c r="YK994" s="34"/>
      <c r="YR994" s="35"/>
      <c r="YS994" s="34"/>
      <c r="YZ994" s="35"/>
      <c r="ZA994" s="34"/>
      <c r="ZH994" s="35"/>
      <c r="ZI994" s="34"/>
      <c r="ZP994" s="35"/>
      <c r="ZQ994" s="34"/>
      <c r="ZX994" s="35"/>
      <c r="ZY994" s="34"/>
      <c r="AAF994" s="35"/>
      <c r="AAG994" s="34"/>
      <c r="AAN994" s="35"/>
      <c r="AAO994" s="34"/>
      <c r="AAV994" s="35"/>
      <c r="AAW994" s="34"/>
      <c r="ABD994" s="35"/>
      <c r="ABE994" s="34"/>
      <c r="ABL994" s="35"/>
      <c r="ABM994" s="34"/>
      <c r="ABT994" s="35"/>
      <c r="ABU994" s="34"/>
      <c r="ACB994" s="35"/>
      <c r="ACC994" s="34"/>
      <c r="ACJ994" s="35"/>
      <c r="ACK994" s="34"/>
      <c r="ACR994" s="35"/>
      <c r="ACS994" s="34"/>
      <c r="ACZ994" s="35"/>
      <c r="ADA994" s="34"/>
      <c r="ADH994" s="35"/>
      <c r="ADI994" s="34"/>
      <c r="ADP994" s="35"/>
      <c r="ADQ994" s="34"/>
      <c r="ADX994" s="35"/>
      <c r="ADY994" s="34"/>
      <c r="AEF994" s="35"/>
      <c r="AEG994" s="34"/>
      <c r="AEN994" s="35"/>
      <c r="AEO994" s="34"/>
      <c r="AEV994" s="35"/>
      <c r="AEW994" s="34"/>
      <c r="AFD994" s="35"/>
      <c r="AFE994" s="34"/>
      <c r="AFL994" s="35"/>
      <c r="AFM994" s="34"/>
      <c r="AFT994" s="35"/>
      <c r="AFU994" s="34"/>
      <c r="AGB994" s="35"/>
      <c r="AGC994" s="34"/>
      <c r="AGJ994" s="35"/>
      <c r="AGK994" s="34"/>
      <c r="AGR994" s="35"/>
      <c r="AGS994" s="34"/>
      <c r="AGZ994" s="35"/>
      <c r="AHA994" s="34"/>
      <c r="AHH994" s="35"/>
      <c r="AHI994" s="34"/>
      <c r="AHP994" s="35"/>
      <c r="AHQ994" s="34"/>
      <c r="AHX994" s="35"/>
      <c r="AHY994" s="34"/>
      <c r="AIF994" s="35"/>
      <c r="AIG994" s="34"/>
      <c r="AIN994" s="35"/>
      <c r="AIO994" s="34"/>
      <c r="AIV994" s="35"/>
      <c r="AIW994" s="34"/>
      <c r="AJD994" s="35"/>
      <c r="AJE994" s="34"/>
      <c r="AJL994" s="35"/>
      <c r="AJM994" s="34"/>
      <c r="AJT994" s="35"/>
      <c r="AJU994" s="34"/>
      <c r="AKB994" s="35"/>
      <c r="AKC994" s="34"/>
      <c r="AKJ994" s="35"/>
      <c r="AKK994" s="34"/>
      <c r="AKR994" s="35"/>
      <c r="AKS994" s="34"/>
      <c r="AKZ994" s="35"/>
      <c r="ALA994" s="34"/>
      <c r="ALH994" s="35"/>
      <c r="ALI994" s="34"/>
      <c r="ALP994" s="35"/>
      <c r="ALQ994" s="34"/>
      <c r="ALX994" s="35"/>
      <c r="ALY994" s="34"/>
      <c r="AMF994" s="35"/>
      <c r="AMG994" s="34"/>
      <c r="AMN994" s="35"/>
      <c r="AMO994" s="34"/>
      <c r="AMV994" s="35"/>
      <c r="AMW994" s="34"/>
      <c r="AND994" s="35"/>
      <c r="ANE994" s="34"/>
      <c r="ANL994" s="35"/>
      <c r="ANM994" s="34"/>
      <c r="ANT994" s="35"/>
      <c r="ANU994" s="34"/>
      <c r="AOB994" s="35"/>
      <c r="AOC994" s="34"/>
      <c r="AOJ994" s="35"/>
      <c r="AOK994" s="34"/>
      <c r="AOR994" s="35"/>
      <c r="AOS994" s="34"/>
      <c r="AOZ994" s="35"/>
      <c r="APA994" s="34"/>
      <c r="APH994" s="35"/>
      <c r="API994" s="34"/>
      <c r="APP994" s="35"/>
      <c r="APQ994" s="34"/>
      <c r="APX994" s="35"/>
      <c r="APY994" s="34"/>
      <c r="AQF994" s="35"/>
      <c r="AQG994" s="34"/>
      <c r="AQN994" s="35"/>
      <c r="AQO994" s="34"/>
      <c r="AQV994" s="35"/>
      <c r="AQW994" s="34"/>
      <c r="ARD994" s="35"/>
      <c r="ARE994" s="34"/>
      <c r="ARL994" s="35"/>
      <c r="ARM994" s="34"/>
      <c r="ART994" s="35"/>
      <c r="ARU994" s="34"/>
      <c r="ASB994" s="35"/>
      <c r="ASC994" s="34"/>
      <c r="ASJ994" s="35"/>
      <c r="ASK994" s="34"/>
      <c r="ASR994" s="35"/>
      <c r="ASS994" s="34"/>
      <c r="ASZ994" s="35"/>
      <c r="ATA994" s="34"/>
      <c r="ATH994" s="35"/>
      <c r="ATI994" s="34"/>
      <c r="ATP994" s="35"/>
      <c r="ATQ994" s="34"/>
      <c r="ATX994" s="35"/>
      <c r="ATY994" s="34"/>
      <c r="AUF994" s="35"/>
      <c r="AUG994" s="34"/>
      <c r="AUN994" s="35"/>
      <c r="AUO994" s="34"/>
      <c r="AUV994" s="35"/>
      <c r="AUW994" s="34"/>
      <c r="AVD994" s="35"/>
      <c r="AVE994" s="34"/>
      <c r="AVL994" s="35"/>
      <c r="AVM994" s="34"/>
      <c r="AVT994" s="35"/>
      <c r="AVU994" s="34"/>
      <c r="AWB994" s="35"/>
      <c r="AWC994" s="34"/>
      <c r="AWJ994" s="35"/>
      <c r="AWK994" s="34"/>
      <c r="AWR994" s="35"/>
      <c r="AWS994" s="34"/>
      <c r="AWZ994" s="35"/>
      <c r="AXA994" s="34"/>
      <c r="AXH994" s="35"/>
      <c r="AXI994" s="34"/>
      <c r="AXP994" s="35"/>
      <c r="AXQ994" s="34"/>
      <c r="AXX994" s="35"/>
      <c r="AXY994" s="34"/>
      <c r="AYF994" s="35"/>
      <c r="AYG994" s="34"/>
      <c r="AYN994" s="35"/>
      <c r="AYO994" s="34"/>
      <c r="AYV994" s="35"/>
      <c r="AYW994" s="34"/>
      <c r="AZD994" s="35"/>
      <c r="AZE994" s="34"/>
      <c r="AZL994" s="35"/>
      <c r="AZM994" s="34"/>
      <c r="AZT994" s="35"/>
      <c r="AZU994" s="34"/>
      <c r="BAB994" s="35"/>
      <c r="BAC994" s="34"/>
      <c r="BAJ994" s="35"/>
      <c r="BAK994" s="34"/>
      <c r="BAR994" s="35"/>
      <c r="BAS994" s="34"/>
      <c r="BAZ994" s="35"/>
      <c r="BBA994" s="34"/>
      <c r="BBH994" s="35"/>
      <c r="BBI994" s="34"/>
      <c r="BBP994" s="35"/>
      <c r="BBQ994" s="34"/>
      <c r="BBX994" s="35"/>
      <c r="BBY994" s="34"/>
      <c r="BCF994" s="35"/>
      <c r="BCG994" s="34"/>
      <c r="BCN994" s="35"/>
      <c r="BCO994" s="34"/>
      <c r="BCV994" s="35"/>
      <c r="BCW994" s="34"/>
      <c r="BDD994" s="35"/>
      <c r="BDE994" s="34"/>
      <c r="BDL994" s="35"/>
      <c r="BDM994" s="34"/>
      <c r="BDT994" s="35"/>
      <c r="BDU994" s="34"/>
      <c r="BEB994" s="35"/>
      <c r="BEC994" s="34"/>
      <c r="BEJ994" s="35"/>
      <c r="BEK994" s="34"/>
      <c r="BER994" s="35"/>
      <c r="BES994" s="34"/>
      <c r="BEZ994" s="35"/>
      <c r="BFA994" s="34"/>
      <c r="BFH994" s="35"/>
      <c r="BFI994" s="34"/>
      <c r="BFP994" s="35"/>
      <c r="BFQ994" s="34"/>
      <c r="BFX994" s="35"/>
      <c r="BFY994" s="34"/>
      <c r="BGF994" s="35"/>
      <c r="BGG994" s="34"/>
      <c r="BGN994" s="35"/>
      <c r="BGO994" s="34"/>
      <c r="BGV994" s="35"/>
      <c r="BGW994" s="34"/>
      <c r="BHD994" s="35"/>
      <c r="BHE994" s="34"/>
      <c r="BHL994" s="35"/>
      <c r="BHM994" s="34"/>
      <c r="BHT994" s="35"/>
      <c r="BHU994" s="34"/>
      <c r="BIB994" s="35"/>
      <c r="BIC994" s="34"/>
      <c r="BIJ994" s="35"/>
      <c r="BIK994" s="34"/>
      <c r="BIR994" s="35"/>
      <c r="BIS994" s="34"/>
      <c r="BIZ994" s="35"/>
      <c r="BJA994" s="34"/>
      <c r="BJH994" s="35"/>
      <c r="BJI994" s="34"/>
      <c r="BJP994" s="35"/>
      <c r="BJQ994" s="34"/>
      <c r="BJX994" s="35"/>
      <c r="BJY994" s="34"/>
      <c r="BKF994" s="35"/>
      <c r="BKG994" s="34"/>
      <c r="BKN994" s="35"/>
      <c r="BKO994" s="34"/>
      <c r="BKV994" s="35"/>
      <c r="BKW994" s="34"/>
      <c r="BLD994" s="35"/>
      <c r="BLE994" s="34"/>
      <c r="BLL994" s="35"/>
      <c r="BLM994" s="34"/>
      <c r="BLT994" s="35"/>
      <c r="BLU994" s="34"/>
      <c r="BMB994" s="35"/>
      <c r="BMC994" s="34"/>
      <c r="BMJ994" s="35"/>
      <c r="BMK994" s="34"/>
      <c r="BMR994" s="35"/>
      <c r="BMS994" s="34"/>
      <c r="BMZ994" s="35"/>
      <c r="BNA994" s="34"/>
      <c r="BNH994" s="35"/>
      <c r="BNI994" s="34"/>
      <c r="BNP994" s="35"/>
      <c r="BNQ994" s="34"/>
      <c r="BNX994" s="35"/>
      <c r="BNY994" s="34"/>
      <c r="BOF994" s="35"/>
      <c r="BOG994" s="34"/>
      <c r="BON994" s="35"/>
      <c r="BOO994" s="34"/>
      <c r="BOV994" s="35"/>
      <c r="BOW994" s="34"/>
      <c r="BPD994" s="35"/>
      <c r="BPE994" s="34"/>
      <c r="BPL994" s="35"/>
      <c r="BPM994" s="34"/>
      <c r="BPT994" s="35"/>
      <c r="BPU994" s="34"/>
      <c r="BQB994" s="35"/>
      <c r="BQC994" s="34"/>
      <c r="BQJ994" s="35"/>
      <c r="BQK994" s="34"/>
      <c r="BQR994" s="35"/>
      <c r="BQS994" s="34"/>
      <c r="BQZ994" s="35"/>
      <c r="BRA994" s="34"/>
      <c r="BRH994" s="35"/>
      <c r="BRI994" s="34"/>
      <c r="BRP994" s="35"/>
      <c r="BRQ994" s="34"/>
      <c r="BRX994" s="35"/>
      <c r="BRY994" s="34"/>
      <c r="BSF994" s="35"/>
      <c r="BSG994" s="34"/>
      <c r="BSN994" s="35"/>
      <c r="BSO994" s="34"/>
      <c r="BSV994" s="35"/>
      <c r="BSW994" s="34"/>
      <c r="BTD994" s="35"/>
      <c r="BTE994" s="34"/>
      <c r="BTL994" s="35"/>
      <c r="BTM994" s="34"/>
      <c r="BTT994" s="35"/>
      <c r="BTU994" s="34"/>
      <c r="BUB994" s="35"/>
      <c r="BUC994" s="34"/>
      <c r="BUJ994" s="35"/>
      <c r="BUK994" s="34"/>
      <c r="BUR994" s="35"/>
      <c r="BUS994" s="34"/>
      <c r="BUZ994" s="35"/>
      <c r="BVA994" s="34"/>
      <c r="BVH994" s="35"/>
      <c r="BVI994" s="34"/>
      <c r="BVP994" s="35"/>
      <c r="BVQ994" s="34"/>
      <c r="BVX994" s="35"/>
      <c r="BVY994" s="34"/>
      <c r="BWF994" s="35"/>
      <c r="BWG994" s="34"/>
      <c r="BWN994" s="35"/>
      <c r="BWO994" s="34"/>
      <c r="BWV994" s="35"/>
      <c r="BWW994" s="34"/>
      <c r="BXD994" s="35"/>
      <c r="BXE994" s="34"/>
      <c r="BXL994" s="35"/>
      <c r="BXM994" s="34"/>
      <c r="BXT994" s="35"/>
      <c r="BXU994" s="34"/>
      <c r="BYB994" s="35"/>
      <c r="BYC994" s="34"/>
      <c r="BYJ994" s="35"/>
      <c r="BYK994" s="34"/>
      <c r="BYR994" s="35"/>
      <c r="BYS994" s="34"/>
      <c r="BYZ994" s="35"/>
      <c r="BZA994" s="34"/>
      <c r="BZH994" s="35"/>
      <c r="BZI994" s="34"/>
      <c r="BZP994" s="35"/>
      <c r="BZQ994" s="34"/>
      <c r="BZX994" s="35"/>
      <c r="BZY994" s="34"/>
      <c r="CAF994" s="35"/>
      <c r="CAG994" s="34"/>
      <c r="CAN994" s="35"/>
      <c r="CAO994" s="34"/>
      <c r="CAV994" s="35"/>
      <c r="CAW994" s="34"/>
      <c r="CBD994" s="35"/>
      <c r="CBE994" s="34"/>
      <c r="CBL994" s="35"/>
      <c r="CBM994" s="34"/>
      <c r="CBT994" s="35"/>
      <c r="CBU994" s="34"/>
      <c r="CCB994" s="35"/>
      <c r="CCC994" s="34"/>
      <c r="CCJ994" s="35"/>
      <c r="CCK994" s="34"/>
      <c r="CCR994" s="35"/>
      <c r="CCS994" s="34"/>
      <c r="CCZ994" s="35"/>
      <c r="CDA994" s="34"/>
      <c r="CDH994" s="35"/>
      <c r="CDI994" s="34"/>
      <c r="CDP994" s="35"/>
      <c r="CDQ994" s="34"/>
      <c r="CDX994" s="35"/>
      <c r="CDY994" s="34"/>
      <c r="CEF994" s="35"/>
      <c r="CEG994" s="34"/>
      <c r="CEN994" s="35"/>
      <c r="CEO994" s="34"/>
      <c r="CEV994" s="35"/>
      <c r="CEW994" s="34"/>
      <c r="CFD994" s="35"/>
      <c r="CFE994" s="34"/>
      <c r="CFL994" s="35"/>
      <c r="CFM994" s="34"/>
      <c r="CFT994" s="35"/>
      <c r="CFU994" s="34"/>
      <c r="CGB994" s="35"/>
      <c r="CGC994" s="34"/>
      <c r="CGJ994" s="35"/>
      <c r="CGK994" s="34"/>
      <c r="CGR994" s="35"/>
      <c r="CGS994" s="34"/>
      <c r="CGZ994" s="35"/>
      <c r="CHA994" s="34"/>
      <c r="CHH994" s="35"/>
      <c r="CHI994" s="34"/>
      <c r="CHP994" s="35"/>
      <c r="CHQ994" s="34"/>
      <c r="CHX994" s="35"/>
      <c r="CHY994" s="34"/>
      <c r="CIF994" s="35"/>
      <c r="CIG994" s="34"/>
      <c r="CIN994" s="35"/>
      <c r="CIO994" s="34"/>
      <c r="CIV994" s="35"/>
      <c r="CIW994" s="34"/>
      <c r="CJD994" s="35"/>
      <c r="CJE994" s="34"/>
      <c r="CJL994" s="35"/>
      <c r="CJM994" s="34"/>
      <c r="CJT994" s="35"/>
      <c r="CJU994" s="34"/>
      <c r="CKB994" s="35"/>
      <c r="CKC994" s="34"/>
      <c r="CKJ994" s="35"/>
      <c r="CKK994" s="34"/>
      <c r="CKR994" s="35"/>
      <c r="CKS994" s="34"/>
      <c r="CKZ994" s="35"/>
      <c r="CLA994" s="34"/>
      <c r="CLH994" s="35"/>
      <c r="CLI994" s="34"/>
      <c r="CLP994" s="35"/>
      <c r="CLQ994" s="34"/>
      <c r="CLX994" s="35"/>
      <c r="CLY994" s="34"/>
      <c r="CMF994" s="35"/>
      <c r="CMG994" s="34"/>
      <c r="CMN994" s="35"/>
      <c r="CMO994" s="34"/>
      <c r="CMV994" s="35"/>
      <c r="CMW994" s="34"/>
      <c r="CND994" s="35"/>
      <c r="CNE994" s="34"/>
      <c r="CNL994" s="35"/>
      <c r="CNM994" s="34"/>
      <c r="CNT994" s="35"/>
      <c r="CNU994" s="34"/>
      <c r="COB994" s="35"/>
      <c r="COC994" s="34"/>
      <c r="COJ994" s="35"/>
      <c r="COK994" s="34"/>
      <c r="COR994" s="35"/>
      <c r="COS994" s="34"/>
      <c r="COZ994" s="35"/>
      <c r="CPA994" s="34"/>
      <c r="CPH994" s="35"/>
      <c r="CPI994" s="34"/>
      <c r="CPP994" s="35"/>
      <c r="CPQ994" s="34"/>
      <c r="CPX994" s="35"/>
      <c r="CPY994" s="34"/>
      <c r="CQF994" s="35"/>
      <c r="CQG994" s="34"/>
      <c r="CQN994" s="35"/>
      <c r="CQO994" s="34"/>
      <c r="CQV994" s="35"/>
      <c r="CQW994" s="34"/>
      <c r="CRD994" s="35"/>
      <c r="CRE994" s="34"/>
      <c r="CRL994" s="35"/>
      <c r="CRM994" s="34"/>
      <c r="CRT994" s="35"/>
      <c r="CRU994" s="34"/>
      <c r="CSB994" s="35"/>
      <c r="CSC994" s="34"/>
      <c r="CSJ994" s="35"/>
      <c r="CSK994" s="34"/>
      <c r="CSR994" s="35"/>
      <c r="CSS994" s="34"/>
      <c r="CSZ994" s="35"/>
      <c r="CTA994" s="34"/>
      <c r="CTH994" s="35"/>
      <c r="CTI994" s="34"/>
      <c r="CTP994" s="35"/>
      <c r="CTQ994" s="34"/>
      <c r="CTX994" s="35"/>
      <c r="CTY994" s="34"/>
      <c r="CUF994" s="35"/>
      <c r="CUG994" s="34"/>
      <c r="CUN994" s="35"/>
      <c r="CUO994" s="34"/>
      <c r="CUV994" s="35"/>
      <c r="CUW994" s="34"/>
      <c r="CVD994" s="35"/>
      <c r="CVE994" s="34"/>
      <c r="CVL994" s="35"/>
      <c r="CVM994" s="34"/>
      <c r="CVT994" s="35"/>
      <c r="CVU994" s="34"/>
      <c r="CWB994" s="35"/>
      <c r="CWC994" s="34"/>
      <c r="CWJ994" s="35"/>
      <c r="CWK994" s="34"/>
      <c r="CWR994" s="35"/>
      <c r="CWS994" s="34"/>
      <c r="CWZ994" s="35"/>
      <c r="CXA994" s="34"/>
      <c r="CXH994" s="35"/>
      <c r="CXI994" s="34"/>
      <c r="CXP994" s="35"/>
      <c r="CXQ994" s="34"/>
      <c r="CXX994" s="35"/>
      <c r="CXY994" s="34"/>
      <c r="CYF994" s="35"/>
      <c r="CYG994" s="34"/>
      <c r="CYN994" s="35"/>
      <c r="CYO994" s="34"/>
      <c r="CYV994" s="35"/>
      <c r="CYW994" s="34"/>
      <c r="CZD994" s="35"/>
      <c r="CZE994" s="34"/>
      <c r="CZL994" s="35"/>
      <c r="CZM994" s="34"/>
      <c r="CZT994" s="35"/>
      <c r="CZU994" s="34"/>
      <c r="DAB994" s="35"/>
      <c r="DAC994" s="34"/>
      <c r="DAJ994" s="35"/>
      <c r="DAK994" s="34"/>
      <c r="DAR994" s="35"/>
      <c r="DAS994" s="34"/>
      <c r="DAZ994" s="35"/>
      <c r="DBA994" s="34"/>
      <c r="DBH994" s="35"/>
      <c r="DBI994" s="34"/>
      <c r="DBP994" s="35"/>
      <c r="DBQ994" s="34"/>
      <c r="DBX994" s="35"/>
      <c r="DBY994" s="34"/>
      <c r="DCF994" s="35"/>
      <c r="DCG994" s="34"/>
      <c r="DCN994" s="35"/>
      <c r="DCO994" s="34"/>
      <c r="DCV994" s="35"/>
      <c r="DCW994" s="34"/>
      <c r="DDD994" s="35"/>
      <c r="DDE994" s="34"/>
      <c r="DDL994" s="35"/>
      <c r="DDM994" s="34"/>
      <c r="DDT994" s="35"/>
      <c r="DDU994" s="34"/>
      <c r="DEB994" s="35"/>
      <c r="DEC994" s="34"/>
      <c r="DEJ994" s="35"/>
      <c r="DEK994" s="34"/>
      <c r="DER994" s="35"/>
      <c r="DES994" s="34"/>
      <c r="DEZ994" s="35"/>
      <c r="DFA994" s="34"/>
      <c r="DFH994" s="35"/>
      <c r="DFI994" s="34"/>
      <c r="DFP994" s="35"/>
      <c r="DFQ994" s="34"/>
      <c r="DFX994" s="35"/>
      <c r="DFY994" s="34"/>
      <c r="DGF994" s="35"/>
      <c r="DGG994" s="34"/>
      <c r="DGN994" s="35"/>
      <c r="DGO994" s="34"/>
      <c r="DGV994" s="35"/>
      <c r="DGW994" s="34"/>
      <c r="DHD994" s="35"/>
      <c r="DHE994" s="34"/>
      <c r="DHL994" s="35"/>
      <c r="DHM994" s="34"/>
      <c r="DHT994" s="35"/>
      <c r="DHU994" s="34"/>
      <c r="DIB994" s="35"/>
      <c r="DIC994" s="34"/>
      <c r="DIJ994" s="35"/>
      <c r="DIK994" s="34"/>
      <c r="DIR994" s="35"/>
      <c r="DIS994" s="34"/>
      <c r="DIZ994" s="35"/>
      <c r="DJA994" s="34"/>
      <c r="DJH994" s="35"/>
      <c r="DJI994" s="34"/>
      <c r="DJP994" s="35"/>
      <c r="DJQ994" s="34"/>
      <c r="DJX994" s="35"/>
      <c r="DJY994" s="34"/>
      <c r="DKF994" s="35"/>
      <c r="DKG994" s="34"/>
      <c r="DKN994" s="35"/>
      <c r="DKO994" s="34"/>
      <c r="DKV994" s="35"/>
      <c r="DKW994" s="34"/>
      <c r="DLD994" s="35"/>
      <c r="DLE994" s="34"/>
      <c r="DLL994" s="35"/>
      <c r="DLM994" s="34"/>
      <c r="DLT994" s="35"/>
      <c r="DLU994" s="34"/>
      <c r="DMB994" s="35"/>
      <c r="DMC994" s="34"/>
      <c r="DMJ994" s="35"/>
      <c r="DMK994" s="34"/>
      <c r="DMR994" s="35"/>
      <c r="DMS994" s="34"/>
      <c r="DMZ994" s="35"/>
      <c r="DNA994" s="34"/>
      <c r="DNH994" s="35"/>
      <c r="DNI994" s="34"/>
      <c r="DNP994" s="35"/>
      <c r="DNQ994" s="34"/>
      <c r="DNX994" s="35"/>
      <c r="DNY994" s="34"/>
      <c r="DOF994" s="35"/>
      <c r="DOG994" s="34"/>
      <c r="DON994" s="35"/>
      <c r="DOO994" s="34"/>
      <c r="DOV994" s="35"/>
      <c r="DOW994" s="34"/>
      <c r="DPD994" s="35"/>
      <c r="DPE994" s="34"/>
      <c r="DPL994" s="35"/>
      <c r="DPM994" s="34"/>
      <c r="DPT994" s="35"/>
      <c r="DPU994" s="34"/>
      <c r="DQB994" s="35"/>
      <c r="DQC994" s="34"/>
      <c r="DQJ994" s="35"/>
      <c r="DQK994" s="34"/>
      <c r="DQR994" s="35"/>
      <c r="DQS994" s="34"/>
      <c r="DQZ994" s="35"/>
      <c r="DRA994" s="34"/>
      <c r="DRH994" s="35"/>
      <c r="DRI994" s="34"/>
      <c r="DRP994" s="35"/>
      <c r="DRQ994" s="34"/>
      <c r="DRX994" s="35"/>
      <c r="DRY994" s="34"/>
      <c r="DSF994" s="35"/>
      <c r="DSG994" s="34"/>
      <c r="DSN994" s="35"/>
      <c r="DSO994" s="34"/>
      <c r="DSV994" s="35"/>
      <c r="DSW994" s="34"/>
      <c r="DTD994" s="35"/>
      <c r="DTE994" s="34"/>
      <c r="DTL994" s="35"/>
      <c r="DTM994" s="34"/>
      <c r="DTT994" s="35"/>
      <c r="DTU994" s="34"/>
      <c r="DUB994" s="35"/>
      <c r="DUC994" s="34"/>
      <c r="DUJ994" s="35"/>
      <c r="DUK994" s="34"/>
      <c r="DUR994" s="35"/>
      <c r="DUS994" s="34"/>
      <c r="DUZ994" s="35"/>
      <c r="DVA994" s="34"/>
      <c r="DVH994" s="35"/>
      <c r="DVI994" s="34"/>
      <c r="DVP994" s="35"/>
      <c r="DVQ994" s="34"/>
      <c r="DVX994" s="35"/>
      <c r="DVY994" s="34"/>
      <c r="DWF994" s="35"/>
      <c r="DWG994" s="34"/>
      <c r="DWN994" s="35"/>
      <c r="DWO994" s="34"/>
      <c r="DWV994" s="35"/>
      <c r="DWW994" s="34"/>
      <c r="DXD994" s="35"/>
      <c r="DXE994" s="34"/>
      <c r="DXL994" s="35"/>
      <c r="DXM994" s="34"/>
      <c r="DXT994" s="35"/>
      <c r="DXU994" s="34"/>
      <c r="DYB994" s="35"/>
      <c r="DYC994" s="34"/>
      <c r="DYJ994" s="35"/>
      <c r="DYK994" s="34"/>
      <c r="DYR994" s="35"/>
      <c r="DYS994" s="34"/>
      <c r="DYZ994" s="35"/>
      <c r="DZA994" s="34"/>
      <c r="DZH994" s="35"/>
      <c r="DZI994" s="34"/>
      <c r="DZP994" s="35"/>
      <c r="DZQ994" s="34"/>
      <c r="DZX994" s="35"/>
      <c r="DZY994" s="34"/>
      <c r="EAF994" s="35"/>
      <c r="EAG994" s="34"/>
      <c r="EAN994" s="35"/>
      <c r="EAO994" s="34"/>
      <c r="EAV994" s="35"/>
      <c r="EAW994" s="34"/>
      <c r="EBD994" s="35"/>
      <c r="EBE994" s="34"/>
      <c r="EBL994" s="35"/>
      <c r="EBM994" s="34"/>
      <c r="EBT994" s="35"/>
      <c r="EBU994" s="34"/>
      <c r="ECB994" s="35"/>
      <c r="ECC994" s="34"/>
      <c r="ECJ994" s="35"/>
      <c r="ECK994" s="34"/>
      <c r="ECR994" s="35"/>
      <c r="ECS994" s="34"/>
      <c r="ECZ994" s="35"/>
      <c r="EDA994" s="34"/>
      <c r="EDH994" s="35"/>
      <c r="EDI994" s="34"/>
      <c r="EDP994" s="35"/>
      <c r="EDQ994" s="34"/>
      <c r="EDX994" s="35"/>
      <c r="EDY994" s="34"/>
      <c r="EEF994" s="35"/>
      <c r="EEG994" s="34"/>
      <c r="EEN994" s="35"/>
      <c r="EEO994" s="34"/>
      <c r="EEV994" s="35"/>
      <c r="EEW994" s="34"/>
      <c r="EFD994" s="35"/>
      <c r="EFE994" s="34"/>
      <c r="EFL994" s="35"/>
      <c r="EFM994" s="34"/>
      <c r="EFT994" s="35"/>
      <c r="EFU994" s="34"/>
      <c r="EGB994" s="35"/>
      <c r="EGC994" s="34"/>
      <c r="EGJ994" s="35"/>
      <c r="EGK994" s="34"/>
      <c r="EGR994" s="35"/>
      <c r="EGS994" s="34"/>
      <c r="EGZ994" s="35"/>
      <c r="EHA994" s="34"/>
      <c r="EHH994" s="35"/>
      <c r="EHI994" s="34"/>
      <c r="EHP994" s="35"/>
      <c r="EHQ994" s="34"/>
      <c r="EHX994" s="35"/>
      <c r="EHY994" s="34"/>
      <c r="EIF994" s="35"/>
      <c r="EIG994" s="34"/>
      <c r="EIN994" s="35"/>
      <c r="EIO994" s="34"/>
      <c r="EIV994" s="35"/>
      <c r="EIW994" s="34"/>
      <c r="EJD994" s="35"/>
      <c r="EJE994" s="34"/>
      <c r="EJL994" s="35"/>
      <c r="EJM994" s="34"/>
      <c r="EJT994" s="35"/>
      <c r="EJU994" s="34"/>
      <c r="EKB994" s="35"/>
      <c r="EKC994" s="34"/>
      <c r="EKJ994" s="35"/>
      <c r="EKK994" s="34"/>
      <c r="EKR994" s="35"/>
      <c r="EKS994" s="34"/>
      <c r="EKZ994" s="35"/>
      <c r="ELA994" s="34"/>
      <c r="ELH994" s="35"/>
      <c r="ELI994" s="34"/>
      <c r="ELP994" s="35"/>
      <c r="ELQ994" s="34"/>
      <c r="ELX994" s="35"/>
      <c r="ELY994" s="34"/>
      <c r="EMF994" s="35"/>
      <c r="EMG994" s="34"/>
      <c r="EMN994" s="35"/>
      <c r="EMO994" s="34"/>
      <c r="EMV994" s="35"/>
      <c r="EMW994" s="34"/>
      <c r="END994" s="35"/>
      <c r="ENE994" s="34"/>
      <c r="ENL994" s="35"/>
      <c r="ENM994" s="34"/>
      <c r="ENT994" s="35"/>
      <c r="ENU994" s="34"/>
      <c r="EOB994" s="35"/>
      <c r="EOC994" s="34"/>
      <c r="EOJ994" s="35"/>
      <c r="EOK994" s="34"/>
      <c r="EOR994" s="35"/>
      <c r="EOS994" s="34"/>
      <c r="EOZ994" s="35"/>
      <c r="EPA994" s="34"/>
      <c r="EPH994" s="35"/>
      <c r="EPI994" s="34"/>
      <c r="EPP994" s="35"/>
      <c r="EPQ994" s="34"/>
      <c r="EPX994" s="35"/>
      <c r="EPY994" s="34"/>
      <c r="EQF994" s="35"/>
      <c r="EQG994" s="34"/>
      <c r="EQN994" s="35"/>
      <c r="EQO994" s="34"/>
      <c r="EQV994" s="35"/>
      <c r="EQW994" s="34"/>
      <c r="ERD994" s="35"/>
      <c r="ERE994" s="34"/>
      <c r="ERL994" s="35"/>
      <c r="ERM994" s="34"/>
      <c r="ERT994" s="35"/>
      <c r="ERU994" s="34"/>
      <c r="ESB994" s="35"/>
      <c r="ESC994" s="34"/>
      <c r="ESJ994" s="35"/>
      <c r="ESK994" s="34"/>
      <c r="ESR994" s="35"/>
      <c r="ESS994" s="34"/>
      <c r="ESZ994" s="35"/>
      <c r="ETA994" s="34"/>
      <c r="ETH994" s="35"/>
      <c r="ETI994" s="34"/>
      <c r="ETP994" s="35"/>
      <c r="ETQ994" s="34"/>
      <c r="ETX994" s="35"/>
      <c r="ETY994" s="34"/>
      <c r="EUF994" s="35"/>
      <c r="EUG994" s="34"/>
      <c r="EUN994" s="35"/>
      <c r="EUO994" s="34"/>
      <c r="EUV994" s="35"/>
      <c r="EUW994" s="34"/>
      <c r="EVD994" s="35"/>
      <c r="EVE994" s="34"/>
      <c r="EVL994" s="35"/>
      <c r="EVM994" s="34"/>
      <c r="EVT994" s="35"/>
      <c r="EVU994" s="34"/>
      <c r="EWB994" s="35"/>
      <c r="EWC994" s="34"/>
      <c r="EWJ994" s="35"/>
      <c r="EWK994" s="34"/>
      <c r="EWR994" s="35"/>
      <c r="EWS994" s="34"/>
      <c r="EWZ994" s="35"/>
      <c r="EXA994" s="34"/>
      <c r="EXH994" s="35"/>
      <c r="EXI994" s="34"/>
      <c r="EXP994" s="35"/>
      <c r="EXQ994" s="34"/>
      <c r="EXX994" s="35"/>
      <c r="EXY994" s="34"/>
      <c r="EYF994" s="35"/>
      <c r="EYG994" s="34"/>
      <c r="EYN994" s="35"/>
      <c r="EYO994" s="34"/>
      <c r="EYV994" s="35"/>
      <c r="EYW994" s="34"/>
      <c r="EZD994" s="35"/>
      <c r="EZE994" s="34"/>
      <c r="EZL994" s="35"/>
      <c r="EZM994" s="34"/>
      <c r="EZT994" s="35"/>
      <c r="EZU994" s="34"/>
      <c r="FAB994" s="35"/>
      <c r="FAC994" s="34"/>
      <c r="FAJ994" s="35"/>
      <c r="FAK994" s="34"/>
      <c r="FAR994" s="35"/>
      <c r="FAS994" s="34"/>
      <c r="FAZ994" s="35"/>
      <c r="FBA994" s="34"/>
      <c r="FBH994" s="35"/>
      <c r="FBI994" s="34"/>
      <c r="FBP994" s="35"/>
      <c r="FBQ994" s="34"/>
      <c r="FBX994" s="35"/>
      <c r="FBY994" s="34"/>
      <c r="FCF994" s="35"/>
      <c r="FCG994" s="34"/>
      <c r="FCN994" s="35"/>
      <c r="FCO994" s="34"/>
      <c r="FCV994" s="35"/>
      <c r="FCW994" s="34"/>
      <c r="FDD994" s="35"/>
      <c r="FDE994" s="34"/>
      <c r="FDL994" s="35"/>
      <c r="FDM994" s="34"/>
      <c r="FDT994" s="35"/>
      <c r="FDU994" s="34"/>
      <c r="FEB994" s="35"/>
      <c r="FEC994" s="34"/>
      <c r="FEJ994" s="35"/>
      <c r="FEK994" s="34"/>
      <c r="FER994" s="35"/>
      <c r="FES994" s="34"/>
      <c r="FEZ994" s="35"/>
      <c r="FFA994" s="34"/>
      <c r="FFH994" s="35"/>
      <c r="FFI994" s="34"/>
      <c r="FFP994" s="35"/>
      <c r="FFQ994" s="34"/>
      <c r="FFX994" s="35"/>
      <c r="FFY994" s="34"/>
      <c r="FGF994" s="35"/>
      <c r="FGG994" s="34"/>
      <c r="FGN994" s="35"/>
      <c r="FGO994" s="34"/>
      <c r="FGV994" s="35"/>
      <c r="FGW994" s="34"/>
      <c r="FHD994" s="35"/>
      <c r="FHE994" s="34"/>
      <c r="FHL994" s="35"/>
      <c r="FHM994" s="34"/>
      <c r="FHT994" s="35"/>
      <c r="FHU994" s="34"/>
      <c r="FIB994" s="35"/>
      <c r="FIC994" s="34"/>
      <c r="FIJ994" s="35"/>
      <c r="FIK994" s="34"/>
      <c r="FIR994" s="35"/>
      <c r="FIS994" s="34"/>
      <c r="FIZ994" s="35"/>
      <c r="FJA994" s="34"/>
      <c r="FJH994" s="35"/>
      <c r="FJI994" s="34"/>
      <c r="FJP994" s="35"/>
      <c r="FJQ994" s="34"/>
      <c r="FJX994" s="35"/>
      <c r="FJY994" s="34"/>
      <c r="FKF994" s="35"/>
      <c r="FKG994" s="34"/>
      <c r="FKN994" s="35"/>
      <c r="FKO994" s="34"/>
      <c r="FKV994" s="35"/>
      <c r="FKW994" s="34"/>
      <c r="FLD994" s="35"/>
      <c r="FLE994" s="34"/>
      <c r="FLL994" s="35"/>
      <c r="FLM994" s="34"/>
      <c r="FLT994" s="35"/>
      <c r="FLU994" s="34"/>
      <c r="FMB994" s="35"/>
      <c r="FMC994" s="34"/>
      <c r="FMJ994" s="35"/>
      <c r="FMK994" s="34"/>
      <c r="FMR994" s="35"/>
      <c r="FMS994" s="34"/>
      <c r="FMZ994" s="35"/>
      <c r="FNA994" s="34"/>
      <c r="FNH994" s="35"/>
      <c r="FNI994" s="34"/>
      <c r="FNP994" s="35"/>
      <c r="FNQ994" s="34"/>
      <c r="FNX994" s="35"/>
      <c r="FNY994" s="34"/>
      <c r="FOF994" s="35"/>
      <c r="FOG994" s="34"/>
      <c r="FON994" s="35"/>
      <c r="FOO994" s="34"/>
      <c r="FOV994" s="35"/>
      <c r="FOW994" s="34"/>
      <c r="FPD994" s="35"/>
      <c r="FPE994" s="34"/>
      <c r="FPL994" s="35"/>
      <c r="FPM994" s="34"/>
      <c r="FPT994" s="35"/>
      <c r="FPU994" s="34"/>
      <c r="FQB994" s="35"/>
      <c r="FQC994" s="34"/>
      <c r="FQJ994" s="35"/>
      <c r="FQK994" s="34"/>
      <c r="FQR994" s="35"/>
      <c r="FQS994" s="34"/>
      <c r="FQZ994" s="35"/>
      <c r="FRA994" s="34"/>
      <c r="FRH994" s="35"/>
      <c r="FRI994" s="34"/>
      <c r="FRP994" s="35"/>
      <c r="FRQ994" s="34"/>
      <c r="FRX994" s="35"/>
      <c r="FRY994" s="34"/>
      <c r="FSF994" s="35"/>
      <c r="FSG994" s="34"/>
      <c r="FSN994" s="35"/>
      <c r="FSO994" s="34"/>
      <c r="FSV994" s="35"/>
      <c r="FSW994" s="34"/>
      <c r="FTD994" s="35"/>
      <c r="FTE994" s="34"/>
      <c r="FTL994" s="35"/>
      <c r="FTM994" s="34"/>
      <c r="FTT994" s="35"/>
      <c r="FTU994" s="34"/>
      <c r="FUB994" s="35"/>
      <c r="FUC994" s="34"/>
      <c r="FUJ994" s="35"/>
      <c r="FUK994" s="34"/>
      <c r="FUR994" s="35"/>
      <c r="FUS994" s="34"/>
      <c r="FUZ994" s="35"/>
      <c r="FVA994" s="34"/>
      <c r="FVH994" s="35"/>
      <c r="FVI994" s="34"/>
      <c r="FVP994" s="35"/>
      <c r="FVQ994" s="34"/>
      <c r="FVX994" s="35"/>
      <c r="FVY994" s="34"/>
      <c r="FWF994" s="35"/>
      <c r="FWG994" s="34"/>
      <c r="FWN994" s="35"/>
      <c r="FWO994" s="34"/>
      <c r="FWV994" s="35"/>
      <c r="FWW994" s="34"/>
      <c r="FXD994" s="35"/>
      <c r="FXE994" s="34"/>
      <c r="FXL994" s="35"/>
      <c r="FXM994" s="34"/>
      <c r="FXT994" s="35"/>
      <c r="FXU994" s="34"/>
      <c r="FYB994" s="35"/>
      <c r="FYC994" s="34"/>
      <c r="FYJ994" s="35"/>
      <c r="FYK994" s="34"/>
      <c r="FYR994" s="35"/>
      <c r="FYS994" s="34"/>
      <c r="FYZ994" s="35"/>
      <c r="FZA994" s="34"/>
      <c r="FZH994" s="35"/>
      <c r="FZI994" s="34"/>
      <c r="FZP994" s="35"/>
      <c r="FZQ994" s="34"/>
      <c r="FZX994" s="35"/>
      <c r="FZY994" s="34"/>
      <c r="GAF994" s="35"/>
      <c r="GAG994" s="34"/>
      <c r="GAN994" s="35"/>
      <c r="GAO994" s="34"/>
      <c r="GAV994" s="35"/>
      <c r="GAW994" s="34"/>
      <c r="GBD994" s="35"/>
      <c r="GBE994" s="34"/>
      <c r="GBL994" s="35"/>
      <c r="GBM994" s="34"/>
      <c r="GBT994" s="35"/>
      <c r="GBU994" s="34"/>
      <c r="GCB994" s="35"/>
      <c r="GCC994" s="34"/>
      <c r="GCJ994" s="35"/>
      <c r="GCK994" s="34"/>
      <c r="GCR994" s="35"/>
      <c r="GCS994" s="34"/>
      <c r="GCZ994" s="35"/>
      <c r="GDA994" s="34"/>
      <c r="GDH994" s="35"/>
      <c r="GDI994" s="34"/>
      <c r="GDP994" s="35"/>
      <c r="GDQ994" s="34"/>
      <c r="GDX994" s="35"/>
      <c r="GDY994" s="34"/>
      <c r="GEF994" s="35"/>
      <c r="GEG994" s="34"/>
      <c r="GEN994" s="35"/>
      <c r="GEO994" s="34"/>
      <c r="GEV994" s="35"/>
      <c r="GEW994" s="34"/>
      <c r="GFD994" s="35"/>
      <c r="GFE994" s="34"/>
      <c r="GFL994" s="35"/>
      <c r="GFM994" s="34"/>
      <c r="GFT994" s="35"/>
      <c r="GFU994" s="34"/>
      <c r="GGB994" s="35"/>
      <c r="GGC994" s="34"/>
      <c r="GGJ994" s="35"/>
      <c r="GGK994" s="34"/>
      <c r="GGR994" s="35"/>
      <c r="GGS994" s="34"/>
      <c r="GGZ994" s="35"/>
      <c r="GHA994" s="34"/>
      <c r="GHH994" s="35"/>
      <c r="GHI994" s="34"/>
      <c r="GHP994" s="35"/>
      <c r="GHQ994" s="34"/>
      <c r="GHX994" s="35"/>
      <c r="GHY994" s="34"/>
      <c r="GIF994" s="35"/>
      <c r="GIG994" s="34"/>
      <c r="GIN994" s="35"/>
      <c r="GIO994" s="34"/>
      <c r="GIV994" s="35"/>
      <c r="GIW994" s="34"/>
      <c r="GJD994" s="35"/>
      <c r="GJE994" s="34"/>
      <c r="GJL994" s="35"/>
      <c r="GJM994" s="34"/>
      <c r="GJT994" s="35"/>
      <c r="GJU994" s="34"/>
      <c r="GKB994" s="35"/>
      <c r="GKC994" s="34"/>
      <c r="GKJ994" s="35"/>
      <c r="GKK994" s="34"/>
      <c r="GKR994" s="35"/>
      <c r="GKS994" s="34"/>
      <c r="GKZ994" s="35"/>
      <c r="GLA994" s="34"/>
      <c r="GLH994" s="35"/>
      <c r="GLI994" s="34"/>
      <c r="GLP994" s="35"/>
      <c r="GLQ994" s="34"/>
      <c r="GLX994" s="35"/>
      <c r="GLY994" s="34"/>
      <c r="GMF994" s="35"/>
      <c r="GMG994" s="34"/>
      <c r="GMN994" s="35"/>
      <c r="GMO994" s="34"/>
      <c r="GMV994" s="35"/>
      <c r="GMW994" s="34"/>
      <c r="GND994" s="35"/>
      <c r="GNE994" s="34"/>
      <c r="GNL994" s="35"/>
      <c r="GNM994" s="34"/>
      <c r="GNT994" s="35"/>
      <c r="GNU994" s="34"/>
      <c r="GOB994" s="35"/>
      <c r="GOC994" s="34"/>
      <c r="GOJ994" s="35"/>
      <c r="GOK994" s="34"/>
      <c r="GOR994" s="35"/>
      <c r="GOS994" s="34"/>
      <c r="GOZ994" s="35"/>
      <c r="GPA994" s="34"/>
      <c r="GPH994" s="35"/>
      <c r="GPI994" s="34"/>
      <c r="GPP994" s="35"/>
      <c r="GPQ994" s="34"/>
      <c r="GPX994" s="35"/>
      <c r="GPY994" s="34"/>
      <c r="GQF994" s="35"/>
      <c r="GQG994" s="34"/>
      <c r="GQN994" s="35"/>
      <c r="GQO994" s="34"/>
      <c r="GQV994" s="35"/>
      <c r="GQW994" s="34"/>
      <c r="GRD994" s="35"/>
      <c r="GRE994" s="34"/>
      <c r="GRL994" s="35"/>
      <c r="GRM994" s="34"/>
      <c r="GRT994" s="35"/>
      <c r="GRU994" s="34"/>
      <c r="GSB994" s="35"/>
      <c r="GSC994" s="34"/>
      <c r="GSJ994" s="35"/>
      <c r="GSK994" s="34"/>
      <c r="GSR994" s="35"/>
      <c r="GSS994" s="34"/>
      <c r="GSZ994" s="35"/>
      <c r="GTA994" s="34"/>
      <c r="GTH994" s="35"/>
      <c r="GTI994" s="34"/>
      <c r="GTP994" s="35"/>
      <c r="GTQ994" s="34"/>
      <c r="GTX994" s="35"/>
      <c r="GTY994" s="34"/>
      <c r="GUF994" s="35"/>
      <c r="GUG994" s="34"/>
      <c r="GUN994" s="35"/>
      <c r="GUO994" s="34"/>
      <c r="GUV994" s="35"/>
      <c r="GUW994" s="34"/>
      <c r="GVD994" s="35"/>
      <c r="GVE994" s="34"/>
      <c r="GVL994" s="35"/>
      <c r="GVM994" s="34"/>
      <c r="GVT994" s="35"/>
      <c r="GVU994" s="34"/>
      <c r="GWB994" s="35"/>
      <c r="GWC994" s="34"/>
      <c r="GWJ994" s="35"/>
      <c r="GWK994" s="34"/>
      <c r="GWR994" s="35"/>
      <c r="GWS994" s="34"/>
      <c r="GWZ994" s="35"/>
      <c r="GXA994" s="34"/>
      <c r="GXH994" s="35"/>
      <c r="GXI994" s="34"/>
      <c r="GXP994" s="35"/>
      <c r="GXQ994" s="34"/>
      <c r="GXX994" s="35"/>
      <c r="GXY994" s="34"/>
      <c r="GYF994" s="35"/>
      <c r="GYG994" s="34"/>
      <c r="GYN994" s="35"/>
      <c r="GYO994" s="34"/>
      <c r="GYV994" s="35"/>
      <c r="GYW994" s="34"/>
      <c r="GZD994" s="35"/>
      <c r="GZE994" s="34"/>
      <c r="GZL994" s="35"/>
      <c r="GZM994" s="34"/>
      <c r="GZT994" s="35"/>
      <c r="GZU994" s="34"/>
      <c r="HAB994" s="35"/>
      <c r="HAC994" s="34"/>
      <c r="HAJ994" s="35"/>
      <c r="HAK994" s="34"/>
      <c r="HAR994" s="35"/>
      <c r="HAS994" s="34"/>
      <c r="HAZ994" s="35"/>
      <c r="HBA994" s="34"/>
      <c r="HBH994" s="35"/>
      <c r="HBI994" s="34"/>
      <c r="HBP994" s="35"/>
      <c r="HBQ994" s="34"/>
      <c r="HBX994" s="35"/>
      <c r="HBY994" s="34"/>
      <c r="HCF994" s="35"/>
      <c r="HCG994" s="34"/>
      <c r="HCN994" s="35"/>
      <c r="HCO994" s="34"/>
      <c r="HCV994" s="35"/>
      <c r="HCW994" s="34"/>
      <c r="HDD994" s="35"/>
      <c r="HDE994" s="34"/>
      <c r="HDL994" s="35"/>
      <c r="HDM994" s="34"/>
      <c r="HDT994" s="35"/>
      <c r="HDU994" s="34"/>
      <c r="HEB994" s="35"/>
      <c r="HEC994" s="34"/>
      <c r="HEJ994" s="35"/>
      <c r="HEK994" s="34"/>
      <c r="HER994" s="35"/>
      <c r="HES994" s="34"/>
      <c r="HEZ994" s="35"/>
      <c r="HFA994" s="34"/>
      <c r="HFH994" s="35"/>
      <c r="HFI994" s="34"/>
      <c r="HFP994" s="35"/>
      <c r="HFQ994" s="34"/>
      <c r="HFX994" s="35"/>
      <c r="HFY994" s="34"/>
      <c r="HGF994" s="35"/>
      <c r="HGG994" s="34"/>
      <c r="HGN994" s="35"/>
      <c r="HGO994" s="34"/>
      <c r="HGV994" s="35"/>
      <c r="HGW994" s="34"/>
      <c r="HHD994" s="35"/>
      <c r="HHE994" s="34"/>
      <c r="HHL994" s="35"/>
      <c r="HHM994" s="34"/>
      <c r="HHT994" s="35"/>
      <c r="HHU994" s="34"/>
      <c r="HIB994" s="35"/>
      <c r="HIC994" s="34"/>
      <c r="HIJ994" s="35"/>
      <c r="HIK994" s="34"/>
      <c r="HIR994" s="35"/>
      <c r="HIS994" s="34"/>
      <c r="HIZ994" s="35"/>
      <c r="HJA994" s="34"/>
      <c r="HJH994" s="35"/>
      <c r="HJI994" s="34"/>
      <c r="HJP994" s="35"/>
      <c r="HJQ994" s="34"/>
      <c r="HJX994" s="35"/>
      <c r="HJY994" s="34"/>
      <c r="HKF994" s="35"/>
      <c r="HKG994" s="34"/>
      <c r="HKN994" s="35"/>
      <c r="HKO994" s="34"/>
      <c r="HKV994" s="35"/>
      <c r="HKW994" s="34"/>
      <c r="HLD994" s="35"/>
      <c r="HLE994" s="34"/>
      <c r="HLL994" s="35"/>
      <c r="HLM994" s="34"/>
      <c r="HLT994" s="35"/>
      <c r="HLU994" s="34"/>
      <c r="HMB994" s="35"/>
      <c r="HMC994" s="34"/>
      <c r="HMJ994" s="35"/>
      <c r="HMK994" s="34"/>
      <c r="HMR994" s="35"/>
      <c r="HMS994" s="34"/>
      <c r="HMZ994" s="35"/>
      <c r="HNA994" s="34"/>
      <c r="HNH994" s="35"/>
      <c r="HNI994" s="34"/>
      <c r="HNP994" s="35"/>
      <c r="HNQ994" s="34"/>
      <c r="HNX994" s="35"/>
      <c r="HNY994" s="34"/>
      <c r="HOF994" s="35"/>
      <c r="HOG994" s="34"/>
      <c r="HON994" s="35"/>
      <c r="HOO994" s="34"/>
      <c r="HOV994" s="35"/>
      <c r="HOW994" s="34"/>
      <c r="HPD994" s="35"/>
      <c r="HPE994" s="34"/>
      <c r="HPL994" s="35"/>
      <c r="HPM994" s="34"/>
      <c r="HPT994" s="35"/>
      <c r="HPU994" s="34"/>
      <c r="HQB994" s="35"/>
      <c r="HQC994" s="34"/>
      <c r="HQJ994" s="35"/>
      <c r="HQK994" s="34"/>
      <c r="HQR994" s="35"/>
      <c r="HQS994" s="34"/>
      <c r="HQZ994" s="35"/>
      <c r="HRA994" s="34"/>
      <c r="HRH994" s="35"/>
      <c r="HRI994" s="34"/>
      <c r="HRP994" s="35"/>
      <c r="HRQ994" s="34"/>
      <c r="HRX994" s="35"/>
      <c r="HRY994" s="34"/>
      <c r="HSF994" s="35"/>
      <c r="HSG994" s="34"/>
      <c r="HSN994" s="35"/>
      <c r="HSO994" s="34"/>
      <c r="HSV994" s="35"/>
      <c r="HSW994" s="34"/>
      <c r="HTD994" s="35"/>
      <c r="HTE994" s="34"/>
      <c r="HTL994" s="35"/>
      <c r="HTM994" s="34"/>
      <c r="HTT994" s="35"/>
      <c r="HTU994" s="34"/>
      <c r="HUB994" s="35"/>
      <c r="HUC994" s="34"/>
      <c r="HUJ994" s="35"/>
      <c r="HUK994" s="34"/>
      <c r="HUR994" s="35"/>
      <c r="HUS994" s="34"/>
      <c r="HUZ994" s="35"/>
      <c r="HVA994" s="34"/>
      <c r="HVH994" s="35"/>
      <c r="HVI994" s="34"/>
      <c r="HVP994" s="35"/>
      <c r="HVQ994" s="34"/>
      <c r="HVX994" s="35"/>
      <c r="HVY994" s="34"/>
      <c r="HWF994" s="35"/>
      <c r="HWG994" s="34"/>
      <c r="HWN994" s="35"/>
      <c r="HWO994" s="34"/>
      <c r="HWV994" s="35"/>
      <c r="HWW994" s="34"/>
      <c r="HXD994" s="35"/>
      <c r="HXE994" s="34"/>
      <c r="HXL994" s="35"/>
      <c r="HXM994" s="34"/>
      <c r="HXT994" s="35"/>
      <c r="HXU994" s="34"/>
      <c r="HYB994" s="35"/>
      <c r="HYC994" s="34"/>
      <c r="HYJ994" s="35"/>
      <c r="HYK994" s="34"/>
      <c r="HYR994" s="35"/>
      <c r="HYS994" s="34"/>
      <c r="HYZ994" s="35"/>
      <c r="HZA994" s="34"/>
      <c r="HZH994" s="35"/>
      <c r="HZI994" s="34"/>
      <c r="HZP994" s="35"/>
      <c r="HZQ994" s="34"/>
      <c r="HZX994" s="35"/>
      <c r="HZY994" s="34"/>
      <c r="IAF994" s="35"/>
      <c r="IAG994" s="34"/>
      <c r="IAN994" s="35"/>
      <c r="IAO994" s="34"/>
      <c r="IAV994" s="35"/>
      <c r="IAW994" s="34"/>
      <c r="IBD994" s="35"/>
      <c r="IBE994" s="34"/>
      <c r="IBL994" s="35"/>
      <c r="IBM994" s="34"/>
      <c r="IBT994" s="35"/>
      <c r="IBU994" s="34"/>
      <c r="ICB994" s="35"/>
      <c r="ICC994" s="34"/>
      <c r="ICJ994" s="35"/>
      <c r="ICK994" s="34"/>
      <c r="ICR994" s="35"/>
      <c r="ICS994" s="34"/>
      <c r="ICZ994" s="35"/>
      <c r="IDA994" s="34"/>
      <c r="IDH994" s="35"/>
      <c r="IDI994" s="34"/>
      <c r="IDP994" s="35"/>
      <c r="IDQ994" s="34"/>
      <c r="IDX994" s="35"/>
      <c r="IDY994" s="34"/>
      <c r="IEF994" s="35"/>
      <c r="IEG994" s="34"/>
      <c r="IEN994" s="35"/>
      <c r="IEO994" s="34"/>
      <c r="IEV994" s="35"/>
      <c r="IEW994" s="34"/>
      <c r="IFD994" s="35"/>
      <c r="IFE994" s="34"/>
      <c r="IFL994" s="35"/>
      <c r="IFM994" s="34"/>
      <c r="IFT994" s="35"/>
      <c r="IFU994" s="34"/>
      <c r="IGB994" s="35"/>
      <c r="IGC994" s="34"/>
      <c r="IGJ994" s="35"/>
      <c r="IGK994" s="34"/>
      <c r="IGR994" s="35"/>
      <c r="IGS994" s="34"/>
      <c r="IGZ994" s="35"/>
      <c r="IHA994" s="34"/>
      <c r="IHH994" s="35"/>
      <c r="IHI994" s="34"/>
      <c r="IHP994" s="35"/>
      <c r="IHQ994" s="34"/>
      <c r="IHX994" s="35"/>
      <c r="IHY994" s="34"/>
      <c r="IIF994" s="35"/>
      <c r="IIG994" s="34"/>
      <c r="IIN994" s="35"/>
      <c r="IIO994" s="34"/>
      <c r="IIV994" s="35"/>
      <c r="IIW994" s="34"/>
      <c r="IJD994" s="35"/>
      <c r="IJE994" s="34"/>
      <c r="IJL994" s="35"/>
      <c r="IJM994" s="34"/>
      <c r="IJT994" s="35"/>
      <c r="IJU994" s="34"/>
      <c r="IKB994" s="35"/>
      <c r="IKC994" s="34"/>
      <c r="IKJ994" s="35"/>
      <c r="IKK994" s="34"/>
      <c r="IKR994" s="35"/>
      <c r="IKS994" s="34"/>
      <c r="IKZ994" s="35"/>
      <c r="ILA994" s="34"/>
      <c r="ILH994" s="35"/>
      <c r="ILI994" s="34"/>
      <c r="ILP994" s="35"/>
      <c r="ILQ994" s="34"/>
      <c r="ILX994" s="35"/>
      <c r="ILY994" s="34"/>
      <c r="IMF994" s="35"/>
      <c r="IMG994" s="34"/>
      <c r="IMN994" s="35"/>
      <c r="IMO994" s="34"/>
      <c r="IMV994" s="35"/>
      <c r="IMW994" s="34"/>
      <c r="IND994" s="35"/>
      <c r="INE994" s="34"/>
      <c r="INL994" s="35"/>
      <c r="INM994" s="34"/>
      <c r="INT994" s="35"/>
      <c r="INU994" s="34"/>
      <c r="IOB994" s="35"/>
      <c r="IOC994" s="34"/>
      <c r="IOJ994" s="35"/>
      <c r="IOK994" s="34"/>
      <c r="IOR994" s="35"/>
      <c r="IOS994" s="34"/>
      <c r="IOZ994" s="35"/>
      <c r="IPA994" s="34"/>
      <c r="IPH994" s="35"/>
      <c r="IPI994" s="34"/>
      <c r="IPP994" s="35"/>
      <c r="IPQ994" s="34"/>
      <c r="IPX994" s="35"/>
      <c r="IPY994" s="34"/>
      <c r="IQF994" s="35"/>
      <c r="IQG994" s="34"/>
      <c r="IQN994" s="35"/>
      <c r="IQO994" s="34"/>
      <c r="IQV994" s="35"/>
      <c r="IQW994" s="34"/>
      <c r="IRD994" s="35"/>
      <c r="IRE994" s="34"/>
      <c r="IRL994" s="35"/>
      <c r="IRM994" s="34"/>
      <c r="IRT994" s="35"/>
      <c r="IRU994" s="34"/>
      <c r="ISB994" s="35"/>
      <c r="ISC994" s="34"/>
      <c r="ISJ994" s="35"/>
      <c r="ISK994" s="34"/>
      <c r="ISR994" s="35"/>
      <c r="ISS994" s="34"/>
      <c r="ISZ994" s="35"/>
      <c r="ITA994" s="34"/>
      <c r="ITH994" s="35"/>
      <c r="ITI994" s="34"/>
      <c r="ITP994" s="35"/>
      <c r="ITQ994" s="34"/>
      <c r="ITX994" s="35"/>
      <c r="ITY994" s="34"/>
      <c r="IUF994" s="35"/>
      <c r="IUG994" s="34"/>
      <c r="IUN994" s="35"/>
      <c r="IUO994" s="34"/>
      <c r="IUV994" s="35"/>
      <c r="IUW994" s="34"/>
      <c r="IVD994" s="35"/>
      <c r="IVE994" s="34"/>
      <c r="IVL994" s="35"/>
      <c r="IVM994" s="34"/>
      <c r="IVT994" s="35"/>
      <c r="IVU994" s="34"/>
      <c r="IWB994" s="35"/>
      <c r="IWC994" s="34"/>
      <c r="IWJ994" s="35"/>
      <c r="IWK994" s="34"/>
      <c r="IWR994" s="35"/>
      <c r="IWS994" s="34"/>
      <c r="IWZ994" s="35"/>
      <c r="IXA994" s="34"/>
      <c r="IXH994" s="35"/>
      <c r="IXI994" s="34"/>
      <c r="IXP994" s="35"/>
      <c r="IXQ994" s="34"/>
      <c r="IXX994" s="35"/>
      <c r="IXY994" s="34"/>
      <c r="IYF994" s="35"/>
      <c r="IYG994" s="34"/>
      <c r="IYN994" s="35"/>
      <c r="IYO994" s="34"/>
      <c r="IYV994" s="35"/>
      <c r="IYW994" s="34"/>
      <c r="IZD994" s="35"/>
      <c r="IZE994" s="34"/>
      <c r="IZL994" s="35"/>
      <c r="IZM994" s="34"/>
      <c r="IZT994" s="35"/>
      <c r="IZU994" s="34"/>
      <c r="JAB994" s="35"/>
      <c r="JAC994" s="34"/>
      <c r="JAJ994" s="35"/>
      <c r="JAK994" s="34"/>
      <c r="JAR994" s="35"/>
      <c r="JAS994" s="34"/>
      <c r="JAZ994" s="35"/>
      <c r="JBA994" s="34"/>
      <c r="JBH994" s="35"/>
      <c r="JBI994" s="34"/>
      <c r="JBP994" s="35"/>
      <c r="JBQ994" s="34"/>
      <c r="JBX994" s="35"/>
      <c r="JBY994" s="34"/>
      <c r="JCF994" s="35"/>
      <c r="JCG994" s="34"/>
      <c r="JCN994" s="35"/>
      <c r="JCO994" s="34"/>
      <c r="JCV994" s="35"/>
      <c r="JCW994" s="34"/>
      <c r="JDD994" s="35"/>
      <c r="JDE994" s="34"/>
      <c r="JDL994" s="35"/>
      <c r="JDM994" s="34"/>
      <c r="JDT994" s="35"/>
      <c r="JDU994" s="34"/>
      <c r="JEB994" s="35"/>
      <c r="JEC994" s="34"/>
      <c r="JEJ994" s="35"/>
      <c r="JEK994" s="34"/>
      <c r="JER994" s="35"/>
      <c r="JES994" s="34"/>
      <c r="JEZ994" s="35"/>
      <c r="JFA994" s="34"/>
      <c r="JFH994" s="35"/>
      <c r="JFI994" s="34"/>
      <c r="JFP994" s="35"/>
      <c r="JFQ994" s="34"/>
      <c r="JFX994" s="35"/>
      <c r="JFY994" s="34"/>
      <c r="JGF994" s="35"/>
      <c r="JGG994" s="34"/>
      <c r="JGN994" s="35"/>
      <c r="JGO994" s="34"/>
      <c r="JGV994" s="35"/>
      <c r="JGW994" s="34"/>
      <c r="JHD994" s="35"/>
      <c r="JHE994" s="34"/>
      <c r="JHL994" s="35"/>
      <c r="JHM994" s="34"/>
      <c r="JHT994" s="35"/>
      <c r="JHU994" s="34"/>
      <c r="JIB994" s="35"/>
      <c r="JIC994" s="34"/>
      <c r="JIJ994" s="35"/>
      <c r="JIK994" s="34"/>
      <c r="JIR994" s="35"/>
      <c r="JIS994" s="34"/>
      <c r="JIZ994" s="35"/>
      <c r="JJA994" s="34"/>
      <c r="JJH994" s="35"/>
      <c r="JJI994" s="34"/>
      <c r="JJP994" s="35"/>
      <c r="JJQ994" s="34"/>
      <c r="JJX994" s="35"/>
      <c r="JJY994" s="34"/>
      <c r="JKF994" s="35"/>
      <c r="JKG994" s="34"/>
      <c r="JKN994" s="35"/>
      <c r="JKO994" s="34"/>
      <c r="JKV994" s="35"/>
      <c r="JKW994" s="34"/>
      <c r="JLD994" s="35"/>
      <c r="JLE994" s="34"/>
      <c r="JLL994" s="35"/>
      <c r="JLM994" s="34"/>
      <c r="JLT994" s="35"/>
      <c r="JLU994" s="34"/>
      <c r="JMB994" s="35"/>
      <c r="JMC994" s="34"/>
      <c r="JMJ994" s="35"/>
      <c r="JMK994" s="34"/>
      <c r="JMR994" s="35"/>
      <c r="JMS994" s="34"/>
      <c r="JMZ994" s="35"/>
      <c r="JNA994" s="34"/>
      <c r="JNH994" s="35"/>
      <c r="JNI994" s="34"/>
      <c r="JNP994" s="35"/>
      <c r="JNQ994" s="34"/>
      <c r="JNX994" s="35"/>
      <c r="JNY994" s="34"/>
      <c r="JOF994" s="35"/>
      <c r="JOG994" s="34"/>
      <c r="JON994" s="35"/>
      <c r="JOO994" s="34"/>
      <c r="JOV994" s="35"/>
      <c r="JOW994" s="34"/>
      <c r="JPD994" s="35"/>
      <c r="JPE994" s="34"/>
      <c r="JPL994" s="35"/>
      <c r="JPM994" s="34"/>
      <c r="JPT994" s="35"/>
      <c r="JPU994" s="34"/>
      <c r="JQB994" s="35"/>
      <c r="JQC994" s="34"/>
      <c r="JQJ994" s="35"/>
      <c r="JQK994" s="34"/>
      <c r="JQR994" s="35"/>
      <c r="JQS994" s="34"/>
      <c r="JQZ994" s="35"/>
      <c r="JRA994" s="34"/>
      <c r="JRH994" s="35"/>
      <c r="JRI994" s="34"/>
      <c r="JRP994" s="35"/>
      <c r="JRQ994" s="34"/>
      <c r="JRX994" s="35"/>
      <c r="JRY994" s="34"/>
      <c r="JSF994" s="35"/>
      <c r="JSG994" s="34"/>
      <c r="JSN994" s="35"/>
      <c r="JSO994" s="34"/>
      <c r="JSV994" s="35"/>
      <c r="JSW994" s="34"/>
      <c r="JTD994" s="35"/>
      <c r="JTE994" s="34"/>
      <c r="JTL994" s="35"/>
      <c r="JTM994" s="34"/>
      <c r="JTT994" s="35"/>
      <c r="JTU994" s="34"/>
      <c r="JUB994" s="35"/>
      <c r="JUC994" s="34"/>
      <c r="JUJ994" s="35"/>
      <c r="JUK994" s="34"/>
      <c r="JUR994" s="35"/>
      <c r="JUS994" s="34"/>
      <c r="JUZ994" s="35"/>
      <c r="JVA994" s="34"/>
      <c r="JVH994" s="35"/>
      <c r="JVI994" s="34"/>
      <c r="JVP994" s="35"/>
      <c r="JVQ994" s="34"/>
      <c r="JVX994" s="35"/>
      <c r="JVY994" s="34"/>
      <c r="JWF994" s="35"/>
      <c r="JWG994" s="34"/>
      <c r="JWN994" s="35"/>
      <c r="JWO994" s="34"/>
      <c r="JWV994" s="35"/>
      <c r="JWW994" s="34"/>
      <c r="JXD994" s="35"/>
      <c r="JXE994" s="34"/>
      <c r="JXL994" s="35"/>
      <c r="JXM994" s="34"/>
      <c r="JXT994" s="35"/>
      <c r="JXU994" s="34"/>
      <c r="JYB994" s="35"/>
      <c r="JYC994" s="34"/>
      <c r="JYJ994" s="35"/>
      <c r="JYK994" s="34"/>
      <c r="JYR994" s="35"/>
      <c r="JYS994" s="34"/>
      <c r="JYZ994" s="35"/>
      <c r="JZA994" s="34"/>
      <c r="JZH994" s="35"/>
      <c r="JZI994" s="34"/>
      <c r="JZP994" s="35"/>
      <c r="JZQ994" s="34"/>
      <c r="JZX994" s="35"/>
      <c r="JZY994" s="34"/>
      <c r="KAF994" s="35"/>
      <c r="KAG994" s="34"/>
      <c r="KAN994" s="35"/>
      <c r="KAO994" s="34"/>
      <c r="KAV994" s="35"/>
      <c r="KAW994" s="34"/>
      <c r="KBD994" s="35"/>
      <c r="KBE994" s="34"/>
      <c r="KBL994" s="35"/>
      <c r="KBM994" s="34"/>
      <c r="KBT994" s="35"/>
      <c r="KBU994" s="34"/>
      <c r="KCB994" s="35"/>
      <c r="KCC994" s="34"/>
      <c r="KCJ994" s="35"/>
      <c r="KCK994" s="34"/>
      <c r="KCR994" s="35"/>
      <c r="KCS994" s="34"/>
      <c r="KCZ994" s="35"/>
      <c r="KDA994" s="34"/>
      <c r="KDH994" s="35"/>
      <c r="KDI994" s="34"/>
      <c r="KDP994" s="35"/>
      <c r="KDQ994" s="34"/>
      <c r="KDX994" s="35"/>
      <c r="KDY994" s="34"/>
      <c r="KEF994" s="35"/>
      <c r="KEG994" s="34"/>
      <c r="KEN994" s="35"/>
      <c r="KEO994" s="34"/>
      <c r="KEV994" s="35"/>
      <c r="KEW994" s="34"/>
      <c r="KFD994" s="35"/>
      <c r="KFE994" s="34"/>
      <c r="KFL994" s="35"/>
      <c r="KFM994" s="34"/>
      <c r="KFT994" s="35"/>
      <c r="KFU994" s="34"/>
      <c r="KGB994" s="35"/>
      <c r="KGC994" s="34"/>
      <c r="KGJ994" s="35"/>
      <c r="KGK994" s="34"/>
      <c r="KGR994" s="35"/>
      <c r="KGS994" s="34"/>
      <c r="KGZ994" s="35"/>
      <c r="KHA994" s="34"/>
      <c r="KHH994" s="35"/>
      <c r="KHI994" s="34"/>
      <c r="KHP994" s="35"/>
      <c r="KHQ994" s="34"/>
      <c r="KHX994" s="35"/>
      <c r="KHY994" s="34"/>
      <c r="KIF994" s="35"/>
      <c r="KIG994" s="34"/>
      <c r="KIN994" s="35"/>
      <c r="KIO994" s="34"/>
      <c r="KIV994" s="35"/>
      <c r="KIW994" s="34"/>
      <c r="KJD994" s="35"/>
      <c r="KJE994" s="34"/>
      <c r="KJL994" s="35"/>
      <c r="KJM994" s="34"/>
      <c r="KJT994" s="35"/>
      <c r="KJU994" s="34"/>
      <c r="KKB994" s="35"/>
      <c r="KKC994" s="34"/>
      <c r="KKJ994" s="35"/>
      <c r="KKK994" s="34"/>
      <c r="KKR994" s="35"/>
      <c r="KKS994" s="34"/>
      <c r="KKZ994" s="35"/>
      <c r="KLA994" s="34"/>
      <c r="KLH994" s="35"/>
      <c r="KLI994" s="34"/>
      <c r="KLP994" s="35"/>
      <c r="KLQ994" s="34"/>
      <c r="KLX994" s="35"/>
      <c r="KLY994" s="34"/>
      <c r="KMF994" s="35"/>
      <c r="KMG994" s="34"/>
      <c r="KMN994" s="35"/>
      <c r="KMO994" s="34"/>
      <c r="KMV994" s="35"/>
      <c r="KMW994" s="34"/>
      <c r="KND994" s="35"/>
      <c r="KNE994" s="34"/>
      <c r="KNL994" s="35"/>
      <c r="KNM994" s="34"/>
      <c r="KNT994" s="35"/>
      <c r="KNU994" s="34"/>
      <c r="KOB994" s="35"/>
      <c r="KOC994" s="34"/>
      <c r="KOJ994" s="35"/>
      <c r="KOK994" s="34"/>
      <c r="KOR994" s="35"/>
      <c r="KOS994" s="34"/>
      <c r="KOZ994" s="35"/>
      <c r="KPA994" s="34"/>
      <c r="KPH994" s="35"/>
      <c r="KPI994" s="34"/>
      <c r="KPP994" s="35"/>
      <c r="KPQ994" s="34"/>
      <c r="KPX994" s="35"/>
      <c r="KPY994" s="34"/>
      <c r="KQF994" s="35"/>
      <c r="KQG994" s="34"/>
      <c r="KQN994" s="35"/>
      <c r="KQO994" s="34"/>
      <c r="KQV994" s="35"/>
      <c r="KQW994" s="34"/>
      <c r="KRD994" s="35"/>
      <c r="KRE994" s="34"/>
      <c r="KRL994" s="35"/>
      <c r="KRM994" s="34"/>
      <c r="KRT994" s="35"/>
      <c r="KRU994" s="34"/>
      <c r="KSB994" s="35"/>
      <c r="KSC994" s="34"/>
      <c r="KSJ994" s="35"/>
      <c r="KSK994" s="34"/>
      <c r="KSR994" s="35"/>
      <c r="KSS994" s="34"/>
      <c r="KSZ994" s="35"/>
      <c r="KTA994" s="34"/>
      <c r="KTH994" s="35"/>
      <c r="KTI994" s="34"/>
      <c r="KTP994" s="35"/>
      <c r="KTQ994" s="34"/>
      <c r="KTX994" s="35"/>
      <c r="KTY994" s="34"/>
      <c r="KUF994" s="35"/>
      <c r="KUG994" s="34"/>
      <c r="KUN994" s="35"/>
      <c r="KUO994" s="34"/>
      <c r="KUV994" s="35"/>
      <c r="KUW994" s="34"/>
      <c r="KVD994" s="35"/>
      <c r="KVE994" s="34"/>
      <c r="KVL994" s="35"/>
      <c r="KVM994" s="34"/>
      <c r="KVT994" s="35"/>
      <c r="KVU994" s="34"/>
      <c r="KWB994" s="35"/>
      <c r="KWC994" s="34"/>
      <c r="KWJ994" s="35"/>
      <c r="KWK994" s="34"/>
      <c r="KWR994" s="35"/>
      <c r="KWS994" s="34"/>
      <c r="KWZ994" s="35"/>
      <c r="KXA994" s="34"/>
      <c r="KXH994" s="35"/>
      <c r="KXI994" s="34"/>
      <c r="KXP994" s="35"/>
      <c r="KXQ994" s="34"/>
      <c r="KXX994" s="35"/>
      <c r="KXY994" s="34"/>
      <c r="KYF994" s="35"/>
      <c r="KYG994" s="34"/>
      <c r="KYN994" s="35"/>
      <c r="KYO994" s="34"/>
      <c r="KYV994" s="35"/>
      <c r="KYW994" s="34"/>
      <c r="KZD994" s="35"/>
      <c r="KZE994" s="34"/>
      <c r="KZL994" s="35"/>
      <c r="KZM994" s="34"/>
      <c r="KZT994" s="35"/>
      <c r="KZU994" s="34"/>
      <c r="LAB994" s="35"/>
      <c r="LAC994" s="34"/>
      <c r="LAJ994" s="35"/>
      <c r="LAK994" s="34"/>
      <c r="LAR994" s="35"/>
      <c r="LAS994" s="34"/>
      <c r="LAZ994" s="35"/>
      <c r="LBA994" s="34"/>
      <c r="LBH994" s="35"/>
      <c r="LBI994" s="34"/>
      <c r="LBP994" s="35"/>
      <c r="LBQ994" s="34"/>
      <c r="LBX994" s="35"/>
      <c r="LBY994" s="34"/>
      <c r="LCF994" s="35"/>
      <c r="LCG994" s="34"/>
      <c r="LCN994" s="35"/>
      <c r="LCO994" s="34"/>
      <c r="LCV994" s="35"/>
      <c r="LCW994" s="34"/>
      <c r="LDD994" s="35"/>
      <c r="LDE994" s="34"/>
      <c r="LDL994" s="35"/>
      <c r="LDM994" s="34"/>
      <c r="LDT994" s="35"/>
      <c r="LDU994" s="34"/>
      <c r="LEB994" s="35"/>
      <c r="LEC994" s="34"/>
      <c r="LEJ994" s="35"/>
      <c r="LEK994" s="34"/>
      <c r="LER994" s="35"/>
      <c r="LES994" s="34"/>
      <c r="LEZ994" s="35"/>
      <c r="LFA994" s="34"/>
      <c r="LFH994" s="35"/>
      <c r="LFI994" s="34"/>
      <c r="LFP994" s="35"/>
      <c r="LFQ994" s="34"/>
      <c r="LFX994" s="35"/>
      <c r="LFY994" s="34"/>
      <c r="LGF994" s="35"/>
      <c r="LGG994" s="34"/>
      <c r="LGN994" s="35"/>
      <c r="LGO994" s="34"/>
      <c r="LGV994" s="35"/>
      <c r="LGW994" s="34"/>
      <c r="LHD994" s="35"/>
      <c r="LHE994" s="34"/>
      <c r="LHL994" s="35"/>
      <c r="LHM994" s="34"/>
      <c r="LHT994" s="35"/>
      <c r="LHU994" s="34"/>
      <c r="LIB994" s="35"/>
      <c r="LIC994" s="34"/>
      <c r="LIJ994" s="35"/>
      <c r="LIK994" s="34"/>
      <c r="LIR994" s="35"/>
      <c r="LIS994" s="34"/>
      <c r="LIZ994" s="35"/>
      <c r="LJA994" s="34"/>
      <c r="LJH994" s="35"/>
      <c r="LJI994" s="34"/>
      <c r="LJP994" s="35"/>
      <c r="LJQ994" s="34"/>
      <c r="LJX994" s="35"/>
      <c r="LJY994" s="34"/>
      <c r="LKF994" s="35"/>
      <c r="LKG994" s="34"/>
      <c r="LKN994" s="35"/>
      <c r="LKO994" s="34"/>
      <c r="LKV994" s="35"/>
      <c r="LKW994" s="34"/>
      <c r="LLD994" s="35"/>
      <c r="LLE994" s="34"/>
      <c r="LLL994" s="35"/>
      <c r="LLM994" s="34"/>
      <c r="LLT994" s="35"/>
      <c r="LLU994" s="34"/>
      <c r="LMB994" s="35"/>
      <c r="LMC994" s="34"/>
      <c r="LMJ994" s="35"/>
      <c r="LMK994" s="34"/>
      <c r="LMR994" s="35"/>
      <c r="LMS994" s="34"/>
      <c r="LMZ994" s="35"/>
      <c r="LNA994" s="34"/>
      <c r="LNH994" s="35"/>
      <c r="LNI994" s="34"/>
      <c r="LNP994" s="35"/>
      <c r="LNQ994" s="34"/>
      <c r="LNX994" s="35"/>
      <c r="LNY994" s="34"/>
      <c r="LOF994" s="35"/>
      <c r="LOG994" s="34"/>
      <c r="LON994" s="35"/>
      <c r="LOO994" s="34"/>
      <c r="LOV994" s="35"/>
      <c r="LOW994" s="34"/>
      <c r="LPD994" s="35"/>
      <c r="LPE994" s="34"/>
      <c r="LPL994" s="35"/>
      <c r="LPM994" s="34"/>
      <c r="LPT994" s="35"/>
      <c r="LPU994" s="34"/>
      <c r="LQB994" s="35"/>
      <c r="LQC994" s="34"/>
      <c r="LQJ994" s="35"/>
      <c r="LQK994" s="34"/>
      <c r="LQR994" s="35"/>
      <c r="LQS994" s="34"/>
      <c r="LQZ994" s="35"/>
      <c r="LRA994" s="34"/>
      <c r="LRH994" s="35"/>
      <c r="LRI994" s="34"/>
      <c r="LRP994" s="35"/>
      <c r="LRQ994" s="34"/>
      <c r="LRX994" s="35"/>
      <c r="LRY994" s="34"/>
      <c r="LSF994" s="35"/>
      <c r="LSG994" s="34"/>
      <c r="LSN994" s="35"/>
      <c r="LSO994" s="34"/>
      <c r="LSV994" s="35"/>
      <c r="LSW994" s="34"/>
      <c r="LTD994" s="35"/>
      <c r="LTE994" s="34"/>
      <c r="LTL994" s="35"/>
      <c r="LTM994" s="34"/>
      <c r="LTT994" s="35"/>
      <c r="LTU994" s="34"/>
      <c r="LUB994" s="35"/>
      <c r="LUC994" s="34"/>
      <c r="LUJ994" s="35"/>
      <c r="LUK994" s="34"/>
      <c r="LUR994" s="35"/>
      <c r="LUS994" s="34"/>
      <c r="LUZ994" s="35"/>
      <c r="LVA994" s="34"/>
      <c r="LVH994" s="35"/>
      <c r="LVI994" s="34"/>
      <c r="LVP994" s="35"/>
      <c r="LVQ994" s="34"/>
      <c r="LVX994" s="35"/>
      <c r="LVY994" s="34"/>
      <c r="LWF994" s="35"/>
      <c r="LWG994" s="34"/>
      <c r="LWN994" s="35"/>
      <c r="LWO994" s="34"/>
      <c r="LWV994" s="35"/>
      <c r="LWW994" s="34"/>
      <c r="LXD994" s="35"/>
      <c r="LXE994" s="34"/>
      <c r="LXL994" s="35"/>
      <c r="LXM994" s="34"/>
      <c r="LXT994" s="35"/>
      <c r="LXU994" s="34"/>
      <c r="LYB994" s="35"/>
      <c r="LYC994" s="34"/>
      <c r="LYJ994" s="35"/>
      <c r="LYK994" s="34"/>
      <c r="LYR994" s="35"/>
      <c r="LYS994" s="34"/>
      <c r="LYZ994" s="35"/>
      <c r="LZA994" s="34"/>
      <c r="LZH994" s="35"/>
      <c r="LZI994" s="34"/>
      <c r="LZP994" s="35"/>
      <c r="LZQ994" s="34"/>
      <c r="LZX994" s="35"/>
      <c r="LZY994" s="34"/>
      <c r="MAF994" s="35"/>
      <c r="MAG994" s="34"/>
      <c r="MAN994" s="35"/>
      <c r="MAO994" s="34"/>
      <c r="MAV994" s="35"/>
      <c r="MAW994" s="34"/>
      <c r="MBD994" s="35"/>
      <c r="MBE994" s="34"/>
      <c r="MBL994" s="35"/>
      <c r="MBM994" s="34"/>
      <c r="MBT994" s="35"/>
      <c r="MBU994" s="34"/>
      <c r="MCB994" s="35"/>
      <c r="MCC994" s="34"/>
      <c r="MCJ994" s="35"/>
      <c r="MCK994" s="34"/>
      <c r="MCR994" s="35"/>
      <c r="MCS994" s="34"/>
      <c r="MCZ994" s="35"/>
      <c r="MDA994" s="34"/>
      <c r="MDH994" s="35"/>
      <c r="MDI994" s="34"/>
      <c r="MDP994" s="35"/>
      <c r="MDQ994" s="34"/>
      <c r="MDX994" s="35"/>
      <c r="MDY994" s="34"/>
      <c r="MEF994" s="35"/>
      <c r="MEG994" s="34"/>
      <c r="MEN994" s="35"/>
      <c r="MEO994" s="34"/>
      <c r="MEV994" s="35"/>
      <c r="MEW994" s="34"/>
      <c r="MFD994" s="35"/>
      <c r="MFE994" s="34"/>
      <c r="MFL994" s="35"/>
      <c r="MFM994" s="34"/>
      <c r="MFT994" s="35"/>
      <c r="MFU994" s="34"/>
      <c r="MGB994" s="35"/>
      <c r="MGC994" s="34"/>
      <c r="MGJ994" s="35"/>
      <c r="MGK994" s="34"/>
      <c r="MGR994" s="35"/>
      <c r="MGS994" s="34"/>
      <c r="MGZ994" s="35"/>
      <c r="MHA994" s="34"/>
      <c r="MHH994" s="35"/>
      <c r="MHI994" s="34"/>
      <c r="MHP994" s="35"/>
      <c r="MHQ994" s="34"/>
      <c r="MHX994" s="35"/>
      <c r="MHY994" s="34"/>
      <c r="MIF994" s="35"/>
      <c r="MIG994" s="34"/>
      <c r="MIN994" s="35"/>
      <c r="MIO994" s="34"/>
      <c r="MIV994" s="35"/>
      <c r="MIW994" s="34"/>
      <c r="MJD994" s="35"/>
      <c r="MJE994" s="34"/>
      <c r="MJL994" s="35"/>
      <c r="MJM994" s="34"/>
      <c r="MJT994" s="35"/>
      <c r="MJU994" s="34"/>
      <c r="MKB994" s="35"/>
      <c r="MKC994" s="34"/>
      <c r="MKJ994" s="35"/>
      <c r="MKK994" s="34"/>
      <c r="MKR994" s="35"/>
      <c r="MKS994" s="34"/>
      <c r="MKZ994" s="35"/>
      <c r="MLA994" s="34"/>
      <c r="MLH994" s="35"/>
      <c r="MLI994" s="34"/>
      <c r="MLP994" s="35"/>
      <c r="MLQ994" s="34"/>
      <c r="MLX994" s="35"/>
      <c r="MLY994" s="34"/>
      <c r="MMF994" s="35"/>
      <c r="MMG994" s="34"/>
      <c r="MMN994" s="35"/>
      <c r="MMO994" s="34"/>
      <c r="MMV994" s="35"/>
      <c r="MMW994" s="34"/>
      <c r="MND994" s="35"/>
      <c r="MNE994" s="34"/>
      <c r="MNL994" s="35"/>
      <c r="MNM994" s="34"/>
      <c r="MNT994" s="35"/>
      <c r="MNU994" s="34"/>
      <c r="MOB994" s="35"/>
      <c r="MOC994" s="34"/>
      <c r="MOJ994" s="35"/>
      <c r="MOK994" s="34"/>
      <c r="MOR994" s="35"/>
      <c r="MOS994" s="34"/>
      <c r="MOZ994" s="35"/>
      <c r="MPA994" s="34"/>
      <c r="MPH994" s="35"/>
      <c r="MPI994" s="34"/>
      <c r="MPP994" s="35"/>
      <c r="MPQ994" s="34"/>
      <c r="MPX994" s="35"/>
      <c r="MPY994" s="34"/>
      <c r="MQF994" s="35"/>
      <c r="MQG994" s="34"/>
      <c r="MQN994" s="35"/>
      <c r="MQO994" s="34"/>
      <c r="MQV994" s="35"/>
      <c r="MQW994" s="34"/>
      <c r="MRD994" s="35"/>
      <c r="MRE994" s="34"/>
      <c r="MRL994" s="35"/>
      <c r="MRM994" s="34"/>
      <c r="MRT994" s="35"/>
      <c r="MRU994" s="34"/>
      <c r="MSB994" s="35"/>
      <c r="MSC994" s="34"/>
      <c r="MSJ994" s="35"/>
      <c r="MSK994" s="34"/>
      <c r="MSR994" s="35"/>
      <c r="MSS994" s="34"/>
      <c r="MSZ994" s="35"/>
      <c r="MTA994" s="34"/>
      <c r="MTH994" s="35"/>
      <c r="MTI994" s="34"/>
      <c r="MTP994" s="35"/>
      <c r="MTQ994" s="34"/>
      <c r="MTX994" s="35"/>
      <c r="MTY994" s="34"/>
      <c r="MUF994" s="35"/>
      <c r="MUG994" s="34"/>
      <c r="MUN994" s="35"/>
      <c r="MUO994" s="34"/>
      <c r="MUV994" s="35"/>
      <c r="MUW994" s="34"/>
      <c r="MVD994" s="35"/>
      <c r="MVE994" s="34"/>
      <c r="MVL994" s="35"/>
      <c r="MVM994" s="34"/>
      <c r="MVT994" s="35"/>
      <c r="MVU994" s="34"/>
      <c r="MWB994" s="35"/>
      <c r="MWC994" s="34"/>
      <c r="MWJ994" s="35"/>
      <c r="MWK994" s="34"/>
      <c r="MWR994" s="35"/>
      <c r="MWS994" s="34"/>
      <c r="MWZ994" s="35"/>
      <c r="MXA994" s="34"/>
      <c r="MXH994" s="35"/>
      <c r="MXI994" s="34"/>
      <c r="MXP994" s="35"/>
      <c r="MXQ994" s="34"/>
      <c r="MXX994" s="35"/>
      <c r="MXY994" s="34"/>
      <c r="MYF994" s="35"/>
      <c r="MYG994" s="34"/>
      <c r="MYN994" s="35"/>
      <c r="MYO994" s="34"/>
      <c r="MYV994" s="35"/>
      <c r="MYW994" s="34"/>
      <c r="MZD994" s="35"/>
      <c r="MZE994" s="34"/>
      <c r="MZL994" s="35"/>
      <c r="MZM994" s="34"/>
      <c r="MZT994" s="35"/>
      <c r="MZU994" s="34"/>
      <c r="NAB994" s="35"/>
      <c r="NAC994" s="34"/>
      <c r="NAJ994" s="35"/>
      <c r="NAK994" s="34"/>
      <c r="NAR994" s="35"/>
      <c r="NAS994" s="34"/>
      <c r="NAZ994" s="35"/>
      <c r="NBA994" s="34"/>
      <c r="NBH994" s="35"/>
      <c r="NBI994" s="34"/>
      <c r="NBP994" s="35"/>
      <c r="NBQ994" s="34"/>
      <c r="NBX994" s="35"/>
      <c r="NBY994" s="34"/>
      <c r="NCF994" s="35"/>
      <c r="NCG994" s="34"/>
      <c r="NCN994" s="35"/>
      <c r="NCO994" s="34"/>
      <c r="NCV994" s="35"/>
      <c r="NCW994" s="34"/>
      <c r="NDD994" s="35"/>
      <c r="NDE994" s="34"/>
      <c r="NDL994" s="35"/>
      <c r="NDM994" s="34"/>
      <c r="NDT994" s="35"/>
      <c r="NDU994" s="34"/>
      <c r="NEB994" s="35"/>
      <c r="NEC994" s="34"/>
      <c r="NEJ994" s="35"/>
      <c r="NEK994" s="34"/>
      <c r="NER994" s="35"/>
      <c r="NES994" s="34"/>
      <c r="NEZ994" s="35"/>
      <c r="NFA994" s="34"/>
      <c r="NFH994" s="35"/>
      <c r="NFI994" s="34"/>
      <c r="NFP994" s="35"/>
      <c r="NFQ994" s="34"/>
      <c r="NFX994" s="35"/>
      <c r="NFY994" s="34"/>
      <c r="NGF994" s="35"/>
      <c r="NGG994" s="34"/>
      <c r="NGN994" s="35"/>
      <c r="NGO994" s="34"/>
      <c r="NGV994" s="35"/>
      <c r="NGW994" s="34"/>
      <c r="NHD994" s="35"/>
      <c r="NHE994" s="34"/>
      <c r="NHL994" s="35"/>
      <c r="NHM994" s="34"/>
      <c r="NHT994" s="35"/>
      <c r="NHU994" s="34"/>
      <c r="NIB994" s="35"/>
      <c r="NIC994" s="34"/>
      <c r="NIJ994" s="35"/>
      <c r="NIK994" s="34"/>
      <c r="NIR994" s="35"/>
      <c r="NIS994" s="34"/>
      <c r="NIZ994" s="35"/>
      <c r="NJA994" s="34"/>
      <c r="NJH994" s="35"/>
      <c r="NJI994" s="34"/>
      <c r="NJP994" s="35"/>
      <c r="NJQ994" s="34"/>
      <c r="NJX994" s="35"/>
      <c r="NJY994" s="34"/>
      <c r="NKF994" s="35"/>
      <c r="NKG994" s="34"/>
      <c r="NKN994" s="35"/>
      <c r="NKO994" s="34"/>
      <c r="NKV994" s="35"/>
      <c r="NKW994" s="34"/>
      <c r="NLD994" s="35"/>
      <c r="NLE994" s="34"/>
      <c r="NLL994" s="35"/>
      <c r="NLM994" s="34"/>
      <c r="NLT994" s="35"/>
      <c r="NLU994" s="34"/>
      <c r="NMB994" s="35"/>
      <c r="NMC994" s="34"/>
      <c r="NMJ994" s="35"/>
      <c r="NMK994" s="34"/>
      <c r="NMR994" s="35"/>
      <c r="NMS994" s="34"/>
      <c r="NMZ994" s="35"/>
      <c r="NNA994" s="34"/>
      <c r="NNH994" s="35"/>
      <c r="NNI994" s="34"/>
      <c r="NNP994" s="35"/>
      <c r="NNQ994" s="34"/>
      <c r="NNX994" s="35"/>
      <c r="NNY994" s="34"/>
      <c r="NOF994" s="35"/>
      <c r="NOG994" s="34"/>
      <c r="NON994" s="35"/>
      <c r="NOO994" s="34"/>
      <c r="NOV994" s="35"/>
      <c r="NOW994" s="34"/>
      <c r="NPD994" s="35"/>
      <c r="NPE994" s="34"/>
      <c r="NPL994" s="35"/>
      <c r="NPM994" s="34"/>
      <c r="NPT994" s="35"/>
      <c r="NPU994" s="34"/>
      <c r="NQB994" s="35"/>
      <c r="NQC994" s="34"/>
      <c r="NQJ994" s="35"/>
      <c r="NQK994" s="34"/>
      <c r="NQR994" s="35"/>
      <c r="NQS994" s="34"/>
      <c r="NQZ994" s="35"/>
      <c r="NRA994" s="34"/>
      <c r="NRH994" s="35"/>
      <c r="NRI994" s="34"/>
      <c r="NRP994" s="35"/>
      <c r="NRQ994" s="34"/>
      <c r="NRX994" s="35"/>
      <c r="NRY994" s="34"/>
      <c r="NSF994" s="35"/>
      <c r="NSG994" s="34"/>
      <c r="NSN994" s="35"/>
      <c r="NSO994" s="34"/>
      <c r="NSV994" s="35"/>
      <c r="NSW994" s="34"/>
      <c r="NTD994" s="35"/>
      <c r="NTE994" s="34"/>
      <c r="NTL994" s="35"/>
      <c r="NTM994" s="34"/>
      <c r="NTT994" s="35"/>
      <c r="NTU994" s="34"/>
      <c r="NUB994" s="35"/>
      <c r="NUC994" s="34"/>
      <c r="NUJ994" s="35"/>
      <c r="NUK994" s="34"/>
      <c r="NUR994" s="35"/>
      <c r="NUS994" s="34"/>
      <c r="NUZ994" s="35"/>
      <c r="NVA994" s="34"/>
      <c r="NVH994" s="35"/>
      <c r="NVI994" s="34"/>
      <c r="NVP994" s="35"/>
      <c r="NVQ994" s="34"/>
      <c r="NVX994" s="35"/>
      <c r="NVY994" s="34"/>
      <c r="NWF994" s="35"/>
      <c r="NWG994" s="34"/>
      <c r="NWN994" s="35"/>
      <c r="NWO994" s="34"/>
      <c r="NWV994" s="35"/>
      <c r="NWW994" s="34"/>
      <c r="NXD994" s="35"/>
      <c r="NXE994" s="34"/>
      <c r="NXL994" s="35"/>
      <c r="NXM994" s="34"/>
      <c r="NXT994" s="35"/>
      <c r="NXU994" s="34"/>
      <c r="NYB994" s="35"/>
      <c r="NYC994" s="34"/>
      <c r="NYJ994" s="35"/>
      <c r="NYK994" s="34"/>
      <c r="NYR994" s="35"/>
      <c r="NYS994" s="34"/>
      <c r="NYZ994" s="35"/>
      <c r="NZA994" s="34"/>
      <c r="NZH994" s="35"/>
      <c r="NZI994" s="34"/>
      <c r="NZP994" s="35"/>
      <c r="NZQ994" s="34"/>
      <c r="NZX994" s="35"/>
      <c r="NZY994" s="34"/>
      <c r="OAF994" s="35"/>
      <c r="OAG994" s="34"/>
      <c r="OAN994" s="35"/>
      <c r="OAO994" s="34"/>
      <c r="OAV994" s="35"/>
      <c r="OAW994" s="34"/>
      <c r="OBD994" s="35"/>
      <c r="OBE994" s="34"/>
      <c r="OBL994" s="35"/>
      <c r="OBM994" s="34"/>
      <c r="OBT994" s="35"/>
      <c r="OBU994" s="34"/>
      <c r="OCB994" s="35"/>
      <c r="OCC994" s="34"/>
      <c r="OCJ994" s="35"/>
      <c r="OCK994" s="34"/>
      <c r="OCR994" s="35"/>
      <c r="OCS994" s="34"/>
      <c r="OCZ994" s="35"/>
      <c r="ODA994" s="34"/>
      <c r="ODH994" s="35"/>
      <c r="ODI994" s="34"/>
      <c r="ODP994" s="35"/>
      <c r="ODQ994" s="34"/>
      <c r="ODX994" s="35"/>
      <c r="ODY994" s="34"/>
      <c r="OEF994" s="35"/>
      <c r="OEG994" s="34"/>
      <c r="OEN994" s="35"/>
      <c r="OEO994" s="34"/>
      <c r="OEV994" s="35"/>
      <c r="OEW994" s="34"/>
      <c r="OFD994" s="35"/>
      <c r="OFE994" s="34"/>
      <c r="OFL994" s="35"/>
      <c r="OFM994" s="34"/>
      <c r="OFT994" s="35"/>
      <c r="OFU994" s="34"/>
      <c r="OGB994" s="35"/>
      <c r="OGC994" s="34"/>
      <c r="OGJ994" s="35"/>
      <c r="OGK994" s="34"/>
      <c r="OGR994" s="35"/>
      <c r="OGS994" s="34"/>
      <c r="OGZ994" s="35"/>
      <c r="OHA994" s="34"/>
      <c r="OHH994" s="35"/>
      <c r="OHI994" s="34"/>
      <c r="OHP994" s="35"/>
      <c r="OHQ994" s="34"/>
      <c r="OHX994" s="35"/>
      <c r="OHY994" s="34"/>
      <c r="OIF994" s="35"/>
      <c r="OIG994" s="34"/>
      <c r="OIN994" s="35"/>
      <c r="OIO994" s="34"/>
      <c r="OIV994" s="35"/>
      <c r="OIW994" s="34"/>
      <c r="OJD994" s="35"/>
      <c r="OJE994" s="34"/>
      <c r="OJL994" s="35"/>
      <c r="OJM994" s="34"/>
      <c r="OJT994" s="35"/>
      <c r="OJU994" s="34"/>
      <c r="OKB994" s="35"/>
      <c r="OKC994" s="34"/>
      <c r="OKJ994" s="35"/>
      <c r="OKK994" s="34"/>
      <c r="OKR994" s="35"/>
      <c r="OKS994" s="34"/>
      <c r="OKZ994" s="35"/>
      <c r="OLA994" s="34"/>
      <c r="OLH994" s="35"/>
      <c r="OLI994" s="34"/>
      <c r="OLP994" s="35"/>
      <c r="OLQ994" s="34"/>
      <c r="OLX994" s="35"/>
      <c r="OLY994" s="34"/>
      <c r="OMF994" s="35"/>
      <c r="OMG994" s="34"/>
      <c r="OMN994" s="35"/>
      <c r="OMO994" s="34"/>
      <c r="OMV994" s="35"/>
      <c r="OMW994" s="34"/>
      <c r="OND994" s="35"/>
      <c r="ONE994" s="34"/>
      <c r="ONL994" s="35"/>
      <c r="ONM994" s="34"/>
      <c r="ONT994" s="35"/>
      <c r="ONU994" s="34"/>
      <c r="OOB994" s="35"/>
      <c r="OOC994" s="34"/>
      <c r="OOJ994" s="35"/>
      <c r="OOK994" s="34"/>
      <c r="OOR994" s="35"/>
      <c r="OOS994" s="34"/>
      <c r="OOZ994" s="35"/>
      <c r="OPA994" s="34"/>
      <c r="OPH994" s="35"/>
      <c r="OPI994" s="34"/>
      <c r="OPP994" s="35"/>
      <c r="OPQ994" s="34"/>
      <c r="OPX994" s="35"/>
      <c r="OPY994" s="34"/>
      <c r="OQF994" s="35"/>
      <c r="OQG994" s="34"/>
      <c r="OQN994" s="35"/>
      <c r="OQO994" s="34"/>
      <c r="OQV994" s="35"/>
      <c r="OQW994" s="34"/>
      <c r="ORD994" s="35"/>
      <c r="ORE994" s="34"/>
      <c r="ORL994" s="35"/>
      <c r="ORM994" s="34"/>
      <c r="ORT994" s="35"/>
      <c r="ORU994" s="34"/>
      <c r="OSB994" s="35"/>
      <c r="OSC994" s="34"/>
      <c r="OSJ994" s="35"/>
      <c r="OSK994" s="34"/>
      <c r="OSR994" s="35"/>
      <c r="OSS994" s="34"/>
      <c r="OSZ994" s="35"/>
      <c r="OTA994" s="34"/>
      <c r="OTH994" s="35"/>
      <c r="OTI994" s="34"/>
      <c r="OTP994" s="35"/>
      <c r="OTQ994" s="34"/>
      <c r="OTX994" s="35"/>
      <c r="OTY994" s="34"/>
      <c r="OUF994" s="35"/>
      <c r="OUG994" s="34"/>
      <c r="OUN994" s="35"/>
      <c r="OUO994" s="34"/>
      <c r="OUV994" s="35"/>
      <c r="OUW994" s="34"/>
      <c r="OVD994" s="35"/>
      <c r="OVE994" s="34"/>
      <c r="OVL994" s="35"/>
      <c r="OVM994" s="34"/>
      <c r="OVT994" s="35"/>
      <c r="OVU994" s="34"/>
      <c r="OWB994" s="35"/>
      <c r="OWC994" s="34"/>
      <c r="OWJ994" s="35"/>
      <c r="OWK994" s="34"/>
      <c r="OWR994" s="35"/>
      <c r="OWS994" s="34"/>
      <c r="OWZ994" s="35"/>
      <c r="OXA994" s="34"/>
      <c r="OXH994" s="35"/>
      <c r="OXI994" s="34"/>
      <c r="OXP994" s="35"/>
      <c r="OXQ994" s="34"/>
      <c r="OXX994" s="35"/>
      <c r="OXY994" s="34"/>
      <c r="OYF994" s="35"/>
      <c r="OYG994" s="34"/>
      <c r="OYN994" s="35"/>
      <c r="OYO994" s="34"/>
      <c r="OYV994" s="35"/>
      <c r="OYW994" s="34"/>
      <c r="OZD994" s="35"/>
      <c r="OZE994" s="34"/>
      <c r="OZL994" s="35"/>
      <c r="OZM994" s="34"/>
      <c r="OZT994" s="35"/>
      <c r="OZU994" s="34"/>
      <c r="PAB994" s="35"/>
      <c r="PAC994" s="34"/>
      <c r="PAJ994" s="35"/>
      <c r="PAK994" s="34"/>
      <c r="PAR994" s="35"/>
      <c r="PAS994" s="34"/>
      <c r="PAZ994" s="35"/>
      <c r="PBA994" s="34"/>
      <c r="PBH994" s="35"/>
      <c r="PBI994" s="34"/>
      <c r="PBP994" s="35"/>
      <c r="PBQ994" s="34"/>
      <c r="PBX994" s="35"/>
      <c r="PBY994" s="34"/>
      <c r="PCF994" s="35"/>
      <c r="PCG994" s="34"/>
      <c r="PCN994" s="35"/>
      <c r="PCO994" s="34"/>
      <c r="PCV994" s="35"/>
      <c r="PCW994" s="34"/>
      <c r="PDD994" s="35"/>
      <c r="PDE994" s="34"/>
      <c r="PDL994" s="35"/>
      <c r="PDM994" s="34"/>
      <c r="PDT994" s="35"/>
      <c r="PDU994" s="34"/>
      <c r="PEB994" s="35"/>
      <c r="PEC994" s="34"/>
      <c r="PEJ994" s="35"/>
      <c r="PEK994" s="34"/>
      <c r="PER994" s="35"/>
      <c r="PES994" s="34"/>
      <c r="PEZ994" s="35"/>
      <c r="PFA994" s="34"/>
      <c r="PFH994" s="35"/>
      <c r="PFI994" s="34"/>
      <c r="PFP994" s="35"/>
      <c r="PFQ994" s="34"/>
      <c r="PFX994" s="35"/>
      <c r="PFY994" s="34"/>
      <c r="PGF994" s="35"/>
      <c r="PGG994" s="34"/>
      <c r="PGN994" s="35"/>
      <c r="PGO994" s="34"/>
      <c r="PGV994" s="35"/>
      <c r="PGW994" s="34"/>
      <c r="PHD994" s="35"/>
      <c r="PHE994" s="34"/>
      <c r="PHL994" s="35"/>
      <c r="PHM994" s="34"/>
      <c r="PHT994" s="35"/>
      <c r="PHU994" s="34"/>
      <c r="PIB994" s="35"/>
      <c r="PIC994" s="34"/>
      <c r="PIJ994" s="35"/>
      <c r="PIK994" s="34"/>
      <c r="PIR994" s="35"/>
      <c r="PIS994" s="34"/>
      <c r="PIZ994" s="35"/>
      <c r="PJA994" s="34"/>
      <c r="PJH994" s="35"/>
      <c r="PJI994" s="34"/>
      <c r="PJP994" s="35"/>
      <c r="PJQ994" s="34"/>
      <c r="PJX994" s="35"/>
      <c r="PJY994" s="34"/>
      <c r="PKF994" s="35"/>
      <c r="PKG994" s="34"/>
      <c r="PKN994" s="35"/>
      <c r="PKO994" s="34"/>
      <c r="PKV994" s="35"/>
      <c r="PKW994" s="34"/>
      <c r="PLD994" s="35"/>
      <c r="PLE994" s="34"/>
      <c r="PLL994" s="35"/>
      <c r="PLM994" s="34"/>
      <c r="PLT994" s="35"/>
      <c r="PLU994" s="34"/>
      <c r="PMB994" s="35"/>
      <c r="PMC994" s="34"/>
      <c r="PMJ994" s="35"/>
      <c r="PMK994" s="34"/>
      <c r="PMR994" s="35"/>
      <c r="PMS994" s="34"/>
      <c r="PMZ994" s="35"/>
      <c r="PNA994" s="34"/>
      <c r="PNH994" s="35"/>
      <c r="PNI994" s="34"/>
      <c r="PNP994" s="35"/>
      <c r="PNQ994" s="34"/>
      <c r="PNX994" s="35"/>
      <c r="PNY994" s="34"/>
      <c r="POF994" s="35"/>
      <c r="POG994" s="34"/>
      <c r="PON994" s="35"/>
      <c r="POO994" s="34"/>
      <c r="POV994" s="35"/>
      <c r="POW994" s="34"/>
      <c r="PPD994" s="35"/>
      <c r="PPE994" s="34"/>
      <c r="PPL994" s="35"/>
      <c r="PPM994" s="34"/>
      <c r="PPT994" s="35"/>
      <c r="PPU994" s="34"/>
      <c r="PQB994" s="35"/>
      <c r="PQC994" s="34"/>
      <c r="PQJ994" s="35"/>
      <c r="PQK994" s="34"/>
      <c r="PQR994" s="35"/>
      <c r="PQS994" s="34"/>
      <c r="PQZ994" s="35"/>
      <c r="PRA994" s="34"/>
      <c r="PRH994" s="35"/>
      <c r="PRI994" s="34"/>
      <c r="PRP994" s="35"/>
      <c r="PRQ994" s="34"/>
      <c r="PRX994" s="35"/>
      <c r="PRY994" s="34"/>
      <c r="PSF994" s="35"/>
      <c r="PSG994" s="34"/>
      <c r="PSN994" s="35"/>
      <c r="PSO994" s="34"/>
      <c r="PSV994" s="35"/>
      <c r="PSW994" s="34"/>
      <c r="PTD994" s="35"/>
      <c r="PTE994" s="34"/>
      <c r="PTL994" s="35"/>
      <c r="PTM994" s="34"/>
      <c r="PTT994" s="35"/>
      <c r="PTU994" s="34"/>
      <c r="PUB994" s="35"/>
      <c r="PUC994" s="34"/>
      <c r="PUJ994" s="35"/>
      <c r="PUK994" s="34"/>
      <c r="PUR994" s="35"/>
      <c r="PUS994" s="34"/>
      <c r="PUZ994" s="35"/>
      <c r="PVA994" s="34"/>
      <c r="PVH994" s="35"/>
      <c r="PVI994" s="34"/>
      <c r="PVP994" s="35"/>
      <c r="PVQ994" s="34"/>
      <c r="PVX994" s="35"/>
      <c r="PVY994" s="34"/>
      <c r="PWF994" s="35"/>
      <c r="PWG994" s="34"/>
      <c r="PWN994" s="35"/>
      <c r="PWO994" s="34"/>
      <c r="PWV994" s="35"/>
      <c r="PWW994" s="34"/>
      <c r="PXD994" s="35"/>
      <c r="PXE994" s="34"/>
      <c r="PXL994" s="35"/>
      <c r="PXM994" s="34"/>
      <c r="PXT994" s="35"/>
      <c r="PXU994" s="34"/>
      <c r="PYB994" s="35"/>
      <c r="PYC994" s="34"/>
      <c r="PYJ994" s="35"/>
      <c r="PYK994" s="34"/>
      <c r="PYR994" s="35"/>
      <c r="PYS994" s="34"/>
      <c r="PYZ994" s="35"/>
      <c r="PZA994" s="34"/>
      <c r="PZH994" s="35"/>
      <c r="PZI994" s="34"/>
      <c r="PZP994" s="35"/>
      <c r="PZQ994" s="34"/>
      <c r="PZX994" s="35"/>
      <c r="PZY994" s="34"/>
      <c r="QAF994" s="35"/>
      <c r="QAG994" s="34"/>
      <c r="QAN994" s="35"/>
      <c r="QAO994" s="34"/>
      <c r="QAV994" s="35"/>
      <c r="QAW994" s="34"/>
      <c r="QBD994" s="35"/>
      <c r="QBE994" s="34"/>
      <c r="QBL994" s="35"/>
      <c r="QBM994" s="34"/>
      <c r="QBT994" s="35"/>
      <c r="QBU994" s="34"/>
      <c r="QCB994" s="35"/>
      <c r="QCC994" s="34"/>
      <c r="QCJ994" s="35"/>
      <c r="QCK994" s="34"/>
      <c r="QCR994" s="35"/>
      <c r="QCS994" s="34"/>
      <c r="QCZ994" s="35"/>
      <c r="QDA994" s="34"/>
      <c r="QDH994" s="35"/>
      <c r="QDI994" s="34"/>
      <c r="QDP994" s="35"/>
      <c r="QDQ994" s="34"/>
      <c r="QDX994" s="35"/>
      <c r="QDY994" s="34"/>
      <c r="QEF994" s="35"/>
      <c r="QEG994" s="34"/>
      <c r="QEN994" s="35"/>
      <c r="QEO994" s="34"/>
      <c r="QEV994" s="35"/>
      <c r="QEW994" s="34"/>
      <c r="QFD994" s="35"/>
      <c r="QFE994" s="34"/>
      <c r="QFL994" s="35"/>
      <c r="QFM994" s="34"/>
      <c r="QFT994" s="35"/>
      <c r="QFU994" s="34"/>
      <c r="QGB994" s="35"/>
      <c r="QGC994" s="34"/>
      <c r="QGJ994" s="35"/>
      <c r="QGK994" s="34"/>
      <c r="QGR994" s="35"/>
      <c r="QGS994" s="34"/>
      <c r="QGZ994" s="35"/>
      <c r="QHA994" s="34"/>
      <c r="QHH994" s="35"/>
      <c r="QHI994" s="34"/>
      <c r="QHP994" s="35"/>
      <c r="QHQ994" s="34"/>
      <c r="QHX994" s="35"/>
      <c r="QHY994" s="34"/>
      <c r="QIF994" s="35"/>
      <c r="QIG994" s="34"/>
      <c r="QIN994" s="35"/>
      <c r="QIO994" s="34"/>
      <c r="QIV994" s="35"/>
      <c r="QIW994" s="34"/>
      <c r="QJD994" s="35"/>
      <c r="QJE994" s="34"/>
      <c r="QJL994" s="35"/>
      <c r="QJM994" s="34"/>
      <c r="QJT994" s="35"/>
      <c r="QJU994" s="34"/>
      <c r="QKB994" s="35"/>
      <c r="QKC994" s="34"/>
      <c r="QKJ994" s="35"/>
      <c r="QKK994" s="34"/>
      <c r="QKR994" s="35"/>
      <c r="QKS994" s="34"/>
      <c r="QKZ994" s="35"/>
      <c r="QLA994" s="34"/>
      <c r="QLH994" s="35"/>
      <c r="QLI994" s="34"/>
      <c r="QLP994" s="35"/>
      <c r="QLQ994" s="34"/>
      <c r="QLX994" s="35"/>
      <c r="QLY994" s="34"/>
      <c r="QMF994" s="35"/>
      <c r="QMG994" s="34"/>
      <c r="QMN994" s="35"/>
      <c r="QMO994" s="34"/>
      <c r="QMV994" s="35"/>
      <c r="QMW994" s="34"/>
      <c r="QND994" s="35"/>
      <c r="QNE994" s="34"/>
      <c r="QNL994" s="35"/>
      <c r="QNM994" s="34"/>
      <c r="QNT994" s="35"/>
      <c r="QNU994" s="34"/>
      <c r="QOB994" s="35"/>
      <c r="QOC994" s="34"/>
      <c r="QOJ994" s="35"/>
      <c r="QOK994" s="34"/>
      <c r="QOR994" s="35"/>
      <c r="QOS994" s="34"/>
      <c r="QOZ994" s="35"/>
      <c r="QPA994" s="34"/>
      <c r="QPH994" s="35"/>
      <c r="QPI994" s="34"/>
      <c r="QPP994" s="35"/>
      <c r="QPQ994" s="34"/>
      <c r="QPX994" s="35"/>
      <c r="QPY994" s="34"/>
      <c r="QQF994" s="35"/>
      <c r="QQG994" s="34"/>
      <c r="QQN994" s="35"/>
      <c r="QQO994" s="34"/>
      <c r="QQV994" s="35"/>
      <c r="QQW994" s="34"/>
      <c r="QRD994" s="35"/>
      <c r="QRE994" s="34"/>
      <c r="QRL994" s="35"/>
      <c r="QRM994" s="34"/>
      <c r="QRT994" s="35"/>
      <c r="QRU994" s="34"/>
      <c r="QSB994" s="35"/>
      <c r="QSC994" s="34"/>
      <c r="QSJ994" s="35"/>
      <c r="QSK994" s="34"/>
      <c r="QSR994" s="35"/>
      <c r="QSS994" s="34"/>
      <c r="QSZ994" s="35"/>
      <c r="QTA994" s="34"/>
      <c r="QTH994" s="35"/>
      <c r="QTI994" s="34"/>
      <c r="QTP994" s="35"/>
      <c r="QTQ994" s="34"/>
      <c r="QTX994" s="35"/>
      <c r="QTY994" s="34"/>
      <c r="QUF994" s="35"/>
      <c r="QUG994" s="34"/>
      <c r="QUN994" s="35"/>
      <c r="QUO994" s="34"/>
      <c r="QUV994" s="35"/>
      <c r="QUW994" s="34"/>
      <c r="QVD994" s="35"/>
      <c r="QVE994" s="34"/>
      <c r="QVL994" s="35"/>
      <c r="QVM994" s="34"/>
      <c r="QVT994" s="35"/>
      <c r="QVU994" s="34"/>
      <c r="QWB994" s="35"/>
      <c r="QWC994" s="34"/>
      <c r="QWJ994" s="35"/>
      <c r="QWK994" s="34"/>
      <c r="QWR994" s="35"/>
      <c r="QWS994" s="34"/>
      <c r="QWZ994" s="35"/>
      <c r="QXA994" s="34"/>
      <c r="QXH994" s="35"/>
      <c r="QXI994" s="34"/>
      <c r="QXP994" s="35"/>
      <c r="QXQ994" s="34"/>
      <c r="QXX994" s="35"/>
      <c r="QXY994" s="34"/>
      <c r="QYF994" s="35"/>
      <c r="QYG994" s="34"/>
      <c r="QYN994" s="35"/>
      <c r="QYO994" s="34"/>
      <c r="QYV994" s="35"/>
      <c r="QYW994" s="34"/>
      <c r="QZD994" s="35"/>
      <c r="QZE994" s="34"/>
      <c r="QZL994" s="35"/>
      <c r="QZM994" s="34"/>
      <c r="QZT994" s="35"/>
      <c r="QZU994" s="34"/>
      <c r="RAB994" s="35"/>
      <c r="RAC994" s="34"/>
      <c r="RAJ994" s="35"/>
      <c r="RAK994" s="34"/>
      <c r="RAR994" s="35"/>
      <c r="RAS994" s="34"/>
      <c r="RAZ994" s="35"/>
      <c r="RBA994" s="34"/>
      <c r="RBH994" s="35"/>
      <c r="RBI994" s="34"/>
      <c r="RBP994" s="35"/>
      <c r="RBQ994" s="34"/>
      <c r="RBX994" s="35"/>
      <c r="RBY994" s="34"/>
      <c r="RCF994" s="35"/>
      <c r="RCG994" s="34"/>
      <c r="RCN994" s="35"/>
      <c r="RCO994" s="34"/>
      <c r="RCV994" s="35"/>
      <c r="RCW994" s="34"/>
      <c r="RDD994" s="35"/>
      <c r="RDE994" s="34"/>
      <c r="RDL994" s="35"/>
      <c r="RDM994" s="34"/>
      <c r="RDT994" s="35"/>
      <c r="RDU994" s="34"/>
      <c r="REB994" s="35"/>
      <c r="REC994" s="34"/>
      <c r="REJ994" s="35"/>
      <c r="REK994" s="34"/>
      <c r="RER994" s="35"/>
      <c r="RES994" s="34"/>
      <c r="REZ994" s="35"/>
      <c r="RFA994" s="34"/>
      <c r="RFH994" s="35"/>
      <c r="RFI994" s="34"/>
      <c r="RFP994" s="35"/>
      <c r="RFQ994" s="34"/>
      <c r="RFX994" s="35"/>
      <c r="RFY994" s="34"/>
      <c r="RGF994" s="35"/>
      <c r="RGG994" s="34"/>
      <c r="RGN994" s="35"/>
      <c r="RGO994" s="34"/>
      <c r="RGV994" s="35"/>
      <c r="RGW994" s="34"/>
      <c r="RHD994" s="35"/>
      <c r="RHE994" s="34"/>
      <c r="RHL994" s="35"/>
      <c r="RHM994" s="34"/>
      <c r="RHT994" s="35"/>
      <c r="RHU994" s="34"/>
      <c r="RIB994" s="35"/>
      <c r="RIC994" s="34"/>
      <c r="RIJ994" s="35"/>
      <c r="RIK994" s="34"/>
      <c r="RIR994" s="35"/>
      <c r="RIS994" s="34"/>
      <c r="RIZ994" s="35"/>
      <c r="RJA994" s="34"/>
      <c r="RJH994" s="35"/>
      <c r="RJI994" s="34"/>
      <c r="RJP994" s="35"/>
      <c r="RJQ994" s="34"/>
      <c r="RJX994" s="35"/>
      <c r="RJY994" s="34"/>
      <c r="RKF994" s="35"/>
      <c r="RKG994" s="34"/>
      <c r="RKN994" s="35"/>
      <c r="RKO994" s="34"/>
      <c r="RKV994" s="35"/>
      <c r="RKW994" s="34"/>
      <c r="RLD994" s="35"/>
      <c r="RLE994" s="34"/>
      <c r="RLL994" s="35"/>
      <c r="RLM994" s="34"/>
      <c r="RLT994" s="35"/>
      <c r="RLU994" s="34"/>
      <c r="RMB994" s="35"/>
      <c r="RMC994" s="34"/>
      <c r="RMJ994" s="35"/>
      <c r="RMK994" s="34"/>
      <c r="RMR994" s="35"/>
      <c r="RMS994" s="34"/>
      <c r="RMZ994" s="35"/>
      <c r="RNA994" s="34"/>
      <c r="RNH994" s="35"/>
      <c r="RNI994" s="34"/>
      <c r="RNP994" s="35"/>
      <c r="RNQ994" s="34"/>
      <c r="RNX994" s="35"/>
      <c r="RNY994" s="34"/>
      <c r="ROF994" s="35"/>
      <c r="ROG994" s="34"/>
      <c r="RON994" s="35"/>
      <c r="ROO994" s="34"/>
      <c r="ROV994" s="35"/>
      <c r="ROW994" s="34"/>
      <c r="RPD994" s="35"/>
      <c r="RPE994" s="34"/>
      <c r="RPL994" s="35"/>
      <c r="RPM994" s="34"/>
      <c r="RPT994" s="35"/>
      <c r="RPU994" s="34"/>
      <c r="RQB994" s="35"/>
      <c r="RQC994" s="34"/>
      <c r="RQJ994" s="35"/>
      <c r="RQK994" s="34"/>
      <c r="RQR994" s="35"/>
      <c r="RQS994" s="34"/>
      <c r="RQZ994" s="35"/>
      <c r="RRA994" s="34"/>
      <c r="RRH994" s="35"/>
      <c r="RRI994" s="34"/>
      <c r="RRP994" s="35"/>
      <c r="RRQ994" s="34"/>
      <c r="RRX994" s="35"/>
      <c r="RRY994" s="34"/>
      <c r="RSF994" s="35"/>
      <c r="RSG994" s="34"/>
      <c r="RSN994" s="35"/>
      <c r="RSO994" s="34"/>
      <c r="RSV994" s="35"/>
      <c r="RSW994" s="34"/>
      <c r="RTD994" s="35"/>
      <c r="RTE994" s="34"/>
      <c r="RTL994" s="35"/>
      <c r="RTM994" s="34"/>
      <c r="RTT994" s="35"/>
      <c r="RTU994" s="34"/>
      <c r="RUB994" s="35"/>
      <c r="RUC994" s="34"/>
      <c r="RUJ994" s="35"/>
      <c r="RUK994" s="34"/>
      <c r="RUR994" s="35"/>
      <c r="RUS994" s="34"/>
      <c r="RUZ994" s="35"/>
      <c r="RVA994" s="34"/>
      <c r="RVH994" s="35"/>
      <c r="RVI994" s="34"/>
      <c r="RVP994" s="35"/>
      <c r="RVQ994" s="34"/>
      <c r="RVX994" s="35"/>
      <c r="RVY994" s="34"/>
      <c r="RWF994" s="35"/>
      <c r="RWG994" s="34"/>
      <c r="RWN994" s="35"/>
      <c r="RWO994" s="34"/>
      <c r="RWV994" s="35"/>
      <c r="RWW994" s="34"/>
      <c r="RXD994" s="35"/>
      <c r="RXE994" s="34"/>
      <c r="RXL994" s="35"/>
      <c r="RXM994" s="34"/>
      <c r="RXT994" s="35"/>
      <c r="RXU994" s="34"/>
      <c r="RYB994" s="35"/>
      <c r="RYC994" s="34"/>
      <c r="RYJ994" s="35"/>
      <c r="RYK994" s="34"/>
      <c r="RYR994" s="35"/>
      <c r="RYS994" s="34"/>
      <c r="RYZ994" s="35"/>
      <c r="RZA994" s="34"/>
      <c r="RZH994" s="35"/>
      <c r="RZI994" s="34"/>
      <c r="RZP994" s="35"/>
      <c r="RZQ994" s="34"/>
      <c r="RZX994" s="35"/>
      <c r="RZY994" s="34"/>
      <c r="SAF994" s="35"/>
      <c r="SAG994" s="34"/>
      <c r="SAN994" s="35"/>
      <c r="SAO994" s="34"/>
      <c r="SAV994" s="35"/>
      <c r="SAW994" s="34"/>
      <c r="SBD994" s="35"/>
      <c r="SBE994" s="34"/>
      <c r="SBL994" s="35"/>
      <c r="SBM994" s="34"/>
      <c r="SBT994" s="35"/>
      <c r="SBU994" s="34"/>
      <c r="SCB994" s="35"/>
      <c r="SCC994" s="34"/>
      <c r="SCJ994" s="35"/>
      <c r="SCK994" s="34"/>
      <c r="SCR994" s="35"/>
      <c r="SCS994" s="34"/>
      <c r="SCZ994" s="35"/>
      <c r="SDA994" s="34"/>
      <c r="SDH994" s="35"/>
      <c r="SDI994" s="34"/>
      <c r="SDP994" s="35"/>
      <c r="SDQ994" s="34"/>
      <c r="SDX994" s="35"/>
      <c r="SDY994" s="34"/>
      <c r="SEF994" s="35"/>
      <c r="SEG994" s="34"/>
      <c r="SEN994" s="35"/>
      <c r="SEO994" s="34"/>
      <c r="SEV994" s="35"/>
      <c r="SEW994" s="34"/>
      <c r="SFD994" s="35"/>
      <c r="SFE994" s="34"/>
      <c r="SFL994" s="35"/>
      <c r="SFM994" s="34"/>
      <c r="SFT994" s="35"/>
      <c r="SFU994" s="34"/>
      <c r="SGB994" s="35"/>
      <c r="SGC994" s="34"/>
      <c r="SGJ994" s="35"/>
      <c r="SGK994" s="34"/>
      <c r="SGR994" s="35"/>
      <c r="SGS994" s="34"/>
      <c r="SGZ994" s="35"/>
      <c r="SHA994" s="34"/>
      <c r="SHH994" s="35"/>
      <c r="SHI994" s="34"/>
      <c r="SHP994" s="35"/>
      <c r="SHQ994" s="34"/>
      <c r="SHX994" s="35"/>
      <c r="SHY994" s="34"/>
      <c r="SIF994" s="35"/>
      <c r="SIG994" s="34"/>
      <c r="SIN994" s="35"/>
      <c r="SIO994" s="34"/>
      <c r="SIV994" s="35"/>
      <c r="SIW994" s="34"/>
      <c r="SJD994" s="35"/>
      <c r="SJE994" s="34"/>
      <c r="SJL994" s="35"/>
      <c r="SJM994" s="34"/>
      <c r="SJT994" s="35"/>
      <c r="SJU994" s="34"/>
      <c r="SKB994" s="35"/>
      <c r="SKC994" s="34"/>
      <c r="SKJ994" s="35"/>
      <c r="SKK994" s="34"/>
      <c r="SKR994" s="35"/>
      <c r="SKS994" s="34"/>
      <c r="SKZ994" s="35"/>
      <c r="SLA994" s="34"/>
      <c r="SLH994" s="35"/>
      <c r="SLI994" s="34"/>
      <c r="SLP994" s="35"/>
      <c r="SLQ994" s="34"/>
      <c r="SLX994" s="35"/>
      <c r="SLY994" s="34"/>
      <c r="SMF994" s="35"/>
      <c r="SMG994" s="34"/>
      <c r="SMN994" s="35"/>
      <c r="SMO994" s="34"/>
      <c r="SMV994" s="35"/>
      <c r="SMW994" s="34"/>
      <c r="SND994" s="35"/>
      <c r="SNE994" s="34"/>
      <c r="SNL994" s="35"/>
      <c r="SNM994" s="34"/>
      <c r="SNT994" s="35"/>
      <c r="SNU994" s="34"/>
      <c r="SOB994" s="35"/>
      <c r="SOC994" s="34"/>
      <c r="SOJ994" s="35"/>
      <c r="SOK994" s="34"/>
      <c r="SOR994" s="35"/>
      <c r="SOS994" s="34"/>
      <c r="SOZ994" s="35"/>
      <c r="SPA994" s="34"/>
      <c r="SPH994" s="35"/>
      <c r="SPI994" s="34"/>
      <c r="SPP994" s="35"/>
      <c r="SPQ994" s="34"/>
      <c r="SPX994" s="35"/>
      <c r="SPY994" s="34"/>
      <c r="SQF994" s="35"/>
      <c r="SQG994" s="34"/>
      <c r="SQN994" s="35"/>
      <c r="SQO994" s="34"/>
      <c r="SQV994" s="35"/>
      <c r="SQW994" s="34"/>
      <c r="SRD994" s="35"/>
      <c r="SRE994" s="34"/>
      <c r="SRL994" s="35"/>
      <c r="SRM994" s="34"/>
      <c r="SRT994" s="35"/>
      <c r="SRU994" s="34"/>
      <c r="SSB994" s="35"/>
      <c r="SSC994" s="34"/>
      <c r="SSJ994" s="35"/>
      <c r="SSK994" s="34"/>
      <c r="SSR994" s="35"/>
      <c r="SSS994" s="34"/>
      <c r="SSZ994" s="35"/>
      <c r="STA994" s="34"/>
      <c r="STH994" s="35"/>
      <c r="STI994" s="34"/>
      <c r="STP994" s="35"/>
      <c r="STQ994" s="34"/>
      <c r="STX994" s="35"/>
      <c r="STY994" s="34"/>
      <c r="SUF994" s="35"/>
      <c r="SUG994" s="34"/>
      <c r="SUN994" s="35"/>
      <c r="SUO994" s="34"/>
      <c r="SUV994" s="35"/>
      <c r="SUW994" s="34"/>
      <c r="SVD994" s="35"/>
      <c r="SVE994" s="34"/>
      <c r="SVL994" s="35"/>
      <c r="SVM994" s="34"/>
      <c r="SVT994" s="35"/>
      <c r="SVU994" s="34"/>
      <c r="SWB994" s="35"/>
      <c r="SWC994" s="34"/>
      <c r="SWJ994" s="35"/>
      <c r="SWK994" s="34"/>
      <c r="SWR994" s="35"/>
      <c r="SWS994" s="34"/>
      <c r="SWZ994" s="35"/>
      <c r="SXA994" s="34"/>
      <c r="SXH994" s="35"/>
      <c r="SXI994" s="34"/>
      <c r="SXP994" s="35"/>
      <c r="SXQ994" s="34"/>
      <c r="SXX994" s="35"/>
      <c r="SXY994" s="34"/>
      <c r="SYF994" s="35"/>
      <c r="SYG994" s="34"/>
      <c r="SYN994" s="35"/>
      <c r="SYO994" s="34"/>
      <c r="SYV994" s="35"/>
      <c r="SYW994" s="34"/>
      <c r="SZD994" s="35"/>
      <c r="SZE994" s="34"/>
      <c r="SZL994" s="35"/>
      <c r="SZM994" s="34"/>
      <c r="SZT994" s="35"/>
      <c r="SZU994" s="34"/>
      <c r="TAB994" s="35"/>
      <c r="TAC994" s="34"/>
      <c r="TAJ994" s="35"/>
      <c r="TAK994" s="34"/>
      <c r="TAR994" s="35"/>
      <c r="TAS994" s="34"/>
      <c r="TAZ994" s="35"/>
      <c r="TBA994" s="34"/>
      <c r="TBH994" s="35"/>
      <c r="TBI994" s="34"/>
      <c r="TBP994" s="35"/>
      <c r="TBQ994" s="34"/>
      <c r="TBX994" s="35"/>
      <c r="TBY994" s="34"/>
      <c r="TCF994" s="35"/>
      <c r="TCG994" s="34"/>
      <c r="TCN994" s="35"/>
      <c r="TCO994" s="34"/>
      <c r="TCV994" s="35"/>
      <c r="TCW994" s="34"/>
      <c r="TDD994" s="35"/>
      <c r="TDE994" s="34"/>
      <c r="TDL994" s="35"/>
      <c r="TDM994" s="34"/>
      <c r="TDT994" s="35"/>
      <c r="TDU994" s="34"/>
      <c r="TEB994" s="35"/>
      <c r="TEC994" s="34"/>
      <c r="TEJ994" s="35"/>
      <c r="TEK994" s="34"/>
      <c r="TER994" s="35"/>
      <c r="TES994" s="34"/>
      <c r="TEZ994" s="35"/>
      <c r="TFA994" s="34"/>
      <c r="TFH994" s="35"/>
      <c r="TFI994" s="34"/>
      <c r="TFP994" s="35"/>
      <c r="TFQ994" s="34"/>
      <c r="TFX994" s="35"/>
      <c r="TFY994" s="34"/>
      <c r="TGF994" s="35"/>
      <c r="TGG994" s="34"/>
      <c r="TGN994" s="35"/>
      <c r="TGO994" s="34"/>
      <c r="TGV994" s="35"/>
      <c r="TGW994" s="34"/>
      <c r="THD994" s="35"/>
      <c r="THE994" s="34"/>
      <c r="THL994" s="35"/>
      <c r="THM994" s="34"/>
      <c r="THT994" s="35"/>
      <c r="THU994" s="34"/>
      <c r="TIB994" s="35"/>
      <c r="TIC994" s="34"/>
      <c r="TIJ994" s="35"/>
      <c r="TIK994" s="34"/>
      <c r="TIR994" s="35"/>
      <c r="TIS994" s="34"/>
      <c r="TIZ994" s="35"/>
      <c r="TJA994" s="34"/>
      <c r="TJH994" s="35"/>
      <c r="TJI994" s="34"/>
      <c r="TJP994" s="35"/>
      <c r="TJQ994" s="34"/>
      <c r="TJX994" s="35"/>
      <c r="TJY994" s="34"/>
      <c r="TKF994" s="35"/>
      <c r="TKG994" s="34"/>
      <c r="TKN994" s="35"/>
      <c r="TKO994" s="34"/>
      <c r="TKV994" s="35"/>
      <c r="TKW994" s="34"/>
      <c r="TLD994" s="35"/>
      <c r="TLE994" s="34"/>
      <c r="TLL994" s="35"/>
      <c r="TLM994" s="34"/>
      <c r="TLT994" s="35"/>
      <c r="TLU994" s="34"/>
      <c r="TMB994" s="35"/>
      <c r="TMC994" s="34"/>
      <c r="TMJ994" s="35"/>
      <c r="TMK994" s="34"/>
      <c r="TMR994" s="35"/>
      <c r="TMS994" s="34"/>
      <c r="TMZ994" s="35"/>
      <c r="TNA994" s="34"/>
      <c r="TNH994" s="35"/>
      <c r="TNI994" s="34"/>
      <c r="TNP994" s="35"/>
      <c r="TNQ994" s="34"/>
      <c r="TNX994" s="35"/>
      <c r="TNY994" s="34"/>
      <c r="TOF994" s="35"/>
      <c r="TOG994" s="34"/>
      <c r="TON994" s="35"/>
      <c r="TOO994" s="34"/>
      <c r="TOV994" s="35"/>
      <c r="TOW994" s="34"/>
      <c r="TPD994" s="35"/>
      <c r="TPE994" s="34"/>
      <c r="TPL994" s="35"/>
      <c r="TPM994" s="34"/>
      <c r="TPT994" s="35"/>
      <c r="TPU994" s="34"/>
      <c r="TQB994" s="35"/>
      <c r="TQC994" s="34"/>
      <c r="TQJ994" s="35"/>
      <c r="TQK994" s="34"/>
      <c r="TQR994" s="35"/>
      <c r="TQS994" s="34"/>
      <c r="TQZ994" s="35"/>
      <c r="TRA994" s="34"/>
      <c r="TRH994" s="35"/>
      <c r="TRI994" s="34"/>
      <c r="TRP994" s="35"/>
      <c r="TRQ994" s="34"/>
      <c r="TRX994" s="35"/>
      <c r="TRY994" s="34"/>
      <c r="TSF994" s="35"/>
      <c r="TSG994" s="34"/>
      <c r="TSN994" s="35"/>
      <c r="TSO994" s="34"/>
      <c r="TSV994" s="35"/>
      <c r="TSW994" s="34"/>
      <c r="TTD994" s="35"/>
      <c r="TTE994" s="34"/>
      <c r="TTL994" s="35"/>
      <c r="TTM994" s="34"/>
      <c r="TTT994" s="35"/>
      <c r="TTU994" s="34"/>
      <c r="TUB994" s="35"/>
      <c r="TUC994" s="34"/>
      <c r="TUJ994" s="35"/>
      <c r="TUK994" s="34"/>
      <c r="TUR994" s="35"/>
      <c r="TUS994" s="34"/>
      <c r="TUZ994" s="35"/>
      <c r="TVA994" s="34"/>
      <c r="TVH994" s="35"/>
      <c r="TVI994" s="34"/>
      <c r="TVP994" s="35"/>
      <c r="TVQ994" s="34"/>
      <c r="TVX994" s="35"/>
      <c r="TVY994" s="34"/>
      <c r="TWF994" s="35"/>
      <c r="TWG994" s="34"/>
      <c r="TWN994" s="35"/>
      <c r="TWO994" s="34"/>
      <c r="TWV994" s="35"/>
      <c r="TWW994" s="34"/>
      <c r="TXD994" s="35"/>
      <c r="TXE994" s="34"/>
      <c r="TXL994" s="35"/>
      <c r="TXM994" s="34"/>
      <c r="TXT994" s="35"/>
      <c r="TXU994" s="34"/>
      <c r="TYB994" s="35"/>
      <c r="TYC994" s="34"/>
      <c r="TYJ994" s="35"/>
      <c r="TYK994" s="34"/>
      <c r="TYR994" s="35"/>
      <c r="TYS994" s="34"/>
      <c r="TYZ994" s="35"/>
      <c r="TZA994" s="34"/>
      <c r="TZH994" s="35"/>
      <c r="TZI994" s="34"/>
      <c r="TZP994" s="35"/>
      <c r="TZQ994" s="34"/>
      <c r="TZX994" s="35"/>
      <c r="TZY994" s="34"/>
      <c r="UAF994" s="35"/>
      <c r="UAG994" s="34"/>
      <c r="UAN994" s="35"/>
      <c r="UAO994" s="34"/>
      <c r="UAV994" s="35"/>
      <c r="UAW994" s="34"/>
      <c r="UBD994" s="35"/>
      <c r="UBE994" s="34"/>
      <c r="UBL994" s="35"/>
      <c r="UBM994" s="34"/>
      <c r="UBT994" s="35"/>
      <c r="UBU994" s="34"/>
      <c r="UCB994" s="35"/>
      <c r="UCC994" s="34"/>
      <c r="UCJ994" s="35"/>
      <c r="UCK994" s="34"/>
      <c r="UCR994" s="35"/>
      <c r="UCS994" s="34"/>
      <c r="UCZ994" s="35"/>
      <c r="UDA994" s="34"/>
      <c r="UDH994" s="35"/>
      <c r="UDI994" s="34"/>
      <c r="UDP994" s="35"/>
      <c r="UDQ994" s="34"/>
      <c r="UDX994" s="35"/>
      <c r="UDY994" s="34"/>
      <c r="UEF994" s="35"/>
      <c r="UEG994" s="34"/>
      <c r="UEN994" s="35"/>
      <c r="UEO994" s="34"/>
      <c r="UEV994" s="35"/>
      <c r="UEW994" s="34"/>
      <c r="UFD994" s="35"/>
      <c r="UFE994" s="34"/>
      <c r="UFL994" s="35"/>
      <c r="UFM994" s="34"/>
      <c r="UFT994" s="35"/>
      <c r="UFU994" s="34"/>
      <c r="UGB994" s="35"/>
      <c r="UGC994" s="34"/>
      <c r="UGJ994" s="35"/>
      <c r="UGK994" s="34"/>
      <c r="UGR994" s="35"/>
      <c r="UGS994" s="34"/>
      <c r="UGZ994" s="35"/>
      <c r="UHA994" s="34"/>
      <c r="UHH994" s="35"/>
      <c r="UHI994" s="34"/>
      <c r="UHP994" s="35"/>
      <c r="UHQ994" s="34"/>
      <c r="UHX994" s="35"/>
      <c r="UHY994" s="34"/>
      <c r="UIF994" s="35"/>
      <c r="UIG994" s="34"/>
      <c r="UIN994" s="35"/>
      <c r="UIO994" s="34"/>
      <c r="UIV994" s="35"/>
      <c r="UIW994" s="34"/>
      <c r="UJD994" s="35"/>
      <c r="UJE994" s="34"/>
      <c r="UJL994" s="35"/>
      <c r="UJM994" s="34"/>
      <c r="UJT994" s="35"/>
      <c r="UJU994" s="34"/>
      <c r="UKB994" s="35"/>
      <c r="UKC994" s="34"/>
      <c r="UKJ994" s="35"/>
      <c r="UKK994" s="34"/>
      <c r="UKR994" s="35"/>
      <c r="UKS994" s="34"/>
      <c r="UKZ994" s="35"/>
      <c r="ULA994" s="34"/>
      <c r="ULH994" s="35"/>
      <c r="ULI994" s="34"/>
      <c r="ULP994" s="35"/>
      <c r="ULQ994" s="34"/>
      <c r="ULX994" s="35"/>
      <c r="ULY994" s="34"/>
      <c r="UMF994" s="35"/>
      <c r="UMG994" s="34"/>
      <c r="UMN994" s="35"/>
      <c r="UMO994" s="34"/>
      <c r="UMV994" s="35"/>
      <c r="UMW994" s="34"/>
      <c r="UND994" s="35"/>
      <c r="UNE994" s="34"/>
      <c r="UNL994" s="35"/>
      <c r="UNM994" s="34"/>
      <c r="UNT994" s="35"/>
      <c r="UNU994" s="34"/>
      <c r="UOB994" s="35"/>
      <c r="UOC994" s="34"/>
      <c r="UOJ994" s="35"/>
      <c r="UOK994" s="34"/>
      <c r="UOR994" s="35"/>
      <c r="UOS994" s="34"/>
      <c r="UOZ994" s="35"/>
      <c r="UPA994" s="34"/>
      <c r="UPH994" s="35"/>
      <c r="UPI994" s="34"/>
      <c r="UPP994" s="35"/>
      <c r="UPQ994" s="34"/>
      <c r="UPX994" s="35"/>
      <c r="UPY994" s="34"/>
      <c r="UQF994" s="35"/>
      <c r="UQG994" s="34"/>
      <c r="UQN994" s="35"/>
      <c r="UQO994" s="34"/>
      <c r="UQV994" s="35"/>
      <c r="UQW994" s="34"/>
      <c r="URD994" s="35"/>
      <c r="URE994" s="34"/>
      <c r="URL994" s="35"/>
      <c r="URM994" s="34"/>
      <c r="URT994" s="35"/>
      <c r="URU994" s="34"/>
      <c r="USB994" s="35"/>
      <c r="USC994" s="34"/>
      <c r="USJ994" s="35"/>
      <c r="USK994" s="34"/>
      <c r="USR994" s="35"/>
      <c r="USS994" s="34"/>
      <c r="USZ994" s="35"/>
      <c r="UTA994" s="34"/>
      <c r="UTH994" s="35"/>
      <c r="UTI994" s="34"/>
      <c r="UTP994" s="35"/>
      <c r="UTQ994" s="34"/>
      <c r="UTX994" s="35"/>
      <c r="UTY994" s="34"/>
      <c r="UUF994" s="35"/>
      <c r="UUG994" s="34"/>
      <c r="UUN994" s="35"/>
      <c r="UUO994" s="34"/>
      <c r="UUV994" s="35"/>
      <c r="UUW994" s="34"/>
      <c r="UVD994" s="35"/>
      <c r="UVE994" s="34"/>
      <c r="UVL994" s="35"/>
      <c r="UVM994" s="34"/>
      <c r="UVT994" s="35"/>
      <c r="UVU994" s="34"/>
      <c r="UWB994" s="35"/>
      <c r="UWC994" s="34"/>
      <c r="UWJ994" s="35"/>
      <c r="UWK994" s="34"/>
      <c r="UWR994" s="35"/>
      <c r="UWS994" s="34"/>
      <c r="UWZ994" s="35"/>
      <c r="UXA994" s="34"/>
      <c r="UXH994" s="35"/>
      <c r="UXI994" s="34"/>
      <c r="UXP994" s="35"/>
      <c r="UXQ994" s="34"/>
      <c r="UXX994" s="35"/>
      <c r="UXY994" s="34"/>
      <c r="UYF994" s="35"/>
      <c r="UYG994" s="34"/>
      <c r="UYN994" s="35"/>
      <c r="UYO994" s="34"/>
      <c r="UYV994" s="35"/>
      <c r="UYW994" s="34"/>
      <c r="UZD994" s="35"/>
      <c r="UZE994" s="34"/>
      <c r="UZL994" s="35"/>
      <c r="UZM994" s="34"/>
      <c r="UZT994" s="35"/>
      <c r="UZU994" s="34"/>
      <c r="VAB994" s="35"/>
      <c r="VAC994" s="34"/>
      <c r="VAJ994" s="35"/>
      <c r="VAK994" s="34"/>
      <c r="VAR994" s="35"/>
      <c r="VAS994" s="34"/>
      <c r="VAZ994" s="35"/>
      <c r="VBA994" s="34"/>
      <c r="VBH994" s="35"/>
      <c r="VBI994" s="34"/>
      <c r="VBP994" s="35"/>
      <c r="VBQ994" s="34"/>
      <c r="VBX994" s="35"/>
      <c r="VBY994" s="34"/>
      <c r="VCF994" s="35"/>
      <c r="VCG994" s="34"/>
      <c r="VCN994" s="35"/>
      <c r="VCO994" s="34"/>
      <c r="VCV994" s="35"/>
      <c r="VCW994" s="34"/>
      <c r="VDD994" s="35"/>
      <c r="VDE994" s="34"/>
      <c r="VDL994" s="35"/>
      <c r="VDM994" s="34"/>
      <c r="VDT994" s="35"/>
      <c r="VDU994" s="34"/>
      <c r="VEB994" s="35"/>
      <c r="VEC994" s="34"/>
      <c r="VEJ994" s="35"/>
      <c r="VEK994" s="34"/>
      <c r="VER994" s="35"/>
      <c r="VES994" s="34"/>
      <c r="VEZ994" s="35"/>
      <c r="VFA994" s="34"/>
      <c r="VFH994" s="35"/>
      <c r="VFI994" s="34"/>
      <c r="VFP994" s="35"/>
      <c r="VFQ994" s="34"/>
      <c r="VFX994" s="35"/>
      <c r="VFY994" s="34"/>
      <c r="VGF994" s="35"/>
      <c r="VGG994" s="34"/>
      <c r="VGN994" s="35"/>
      <c r="VGO994" s="34"/>
      <c r="VGV994" s="35"/>
      <c r="VGW994" s="34"/>
      <c r="VHD994" s="35"/>
      <c r="VHE994" s="34"/>
      <c r="VHL994" s="35"/>
      <c r="VHM994" s="34"/>
      <c r="VHT994" s="35"/>
      <c r="VHU994" s="34"/>
      <c r="VIB994" s="35"/>
      <c r="VIC994" s="34"/>
      <c r="VIJ994" s="35"/>
      <c r="VIK994" s="34"/>
      <c r="VIR994" s="35"/>
      <c r="VIS994" s="34"/>
      <c r="VIZ994" s="35"/>
      <c r="VJA994" s="34"/>
      <c r="VJH994" s="35"/>
      <c r="VJI994" s="34"/>
      <c r="VJP994" s="35"/>
      <c r="VJQ994" s="34"/>
      <c r="VJX994" s="35"/>
      <c r="VJY994" s="34"/>
      <c r="VKF994" s="35"/>
      <c r="VKG994" s="34"/>
      <c r="VKN994" s="35"/>
      <c r="VKO994" s="34"/>
      <c r="VKV994" s="35"/>
      <c r="VKW994" s="34"/>
      <c r="VLD994" s="35"/>
      <c r="VLE994" s="34"/>
      <c r="VLL994" s="35"/>
      <c r="VLM994" s="34"/>
      <c r="VLT994" s="35"/>
      <c r="VLU994" s="34"/>
      <c r="VMB994" s="35"/>
      <c r="VMC994" s="34"/>
      <c r="VMJ994" s="35"/>
      <c r="VMK994" s="34"/>
      <c r="VMR994" s="35"/>
      <c r="VMS994" s="34"/>
      <c r="VMZ994" s="35"/>
      <c r="VNA994" s="34"/>
      <c r="VNH994" s="35"/>
      <c r="VNI994" s="34"/>
      <c r="VNP994" s="35"/>
      <c r="VNQ994" s="34"/>
      <c r="VNX994" s="35"/>
      <c r="VNY994" s="34"/>
      <c r="VOF994" s="35"/>
      <c r="VOG994" s="34"/>
      <c r="VON994" s="35"/>
      <c r="VOO994" s="34"/>
      <c r="VOV994" s="35"/>
      <c r="VOW994" s="34"/>
      <c r="VPD994" s="35"/>
      <c r="VPE994" s="34"/>
      <c r="VPL994" s="35"/>
      <c r="VPM994" s="34"/>
      <c r="VPT994" s="35"/>
      <c r="VPU994" s="34"/>
      <c r="VQB994" s="35"/>
      <c r="VQC994" s="34"/>
      <c r="VQJ994" s="35"/>
      <c r="VQK994" s="34"/>
      <c r="VQR994" s="35"/>
      <c r="VQS994" s="34"/>
      <c r="VQZ994" s="35"/>
      <c r="VRA994" s="34"/>
      <c r="VRH994" s="35"/>
      <c r="VRI994" s="34"/>
      <c r="VRP994" s="35"/>
      <c r="VRQ994" s="34"/>
      <c r="VRX994" s="35"/>
      <c r="VRY994" s="34"/>
      <c r="VSF994" s="35"/>
      <c r="VSG994" s="34"/>
      <c r="VSN994" s="35"/>
      <c r="VSO994" s="34"/>
      <c r="VSV994" s="35"/>
      <c r="VSW994" s="34"/>
      <c r="VTD994" s="35"/>
      <c r="VTE994" s="34"/>
      <c r="VTL994" s="35"/>
      <c r="VTM994" s="34"/>
      <c r="VTT994" s="35"/>
      <c r="VTU994" s="34"/>
      <c r="VUB994" s="35"/>
      <c r="VUC994" s="34"/>
      <c r="VUJ994" s="35"/>
      <c r="VUK994" s="34"/>
      <c r="VUR994" s="35"/>
      <c r="VUS994" s="34"/>
      <c r="VUZ994" s="35"/>
      <c r="VVA994" s="34"/>
      <c r="VVH994" s="35"/>
      <c r="VVI994" s="34"/>
      <c r="VVP994" s="35"/>
      <c r="VVQ994" s="34"/>
      <c r="VVX994" s="35"/>
      <c r="VVY994" s="34"/>
      <c r="VWF994" s="35"/>
      <c r="VWG994" s="34"/>
      <c r="VWN994" s="35"/>
      <c r="VWO994" s="34"/>
      <c r="VWV994" s="35"/>
      <c r="VWW994" s="34"/>
      <c r="VXD994" s="35"/>
      <c r="VXE994" s="34"/>
      <c r="VXL994" s="35"/>
      <c r="VXM994" s="34"/>
      <c r="VXT994" s="35"/>
      <c r="VXU994" s="34"/>
      <c r="VYB994" s="35"/>
      <c r="VYC994" s="34"/>
      <c r="VYJ994" s="35"/>
      <c r="VYK994" s="34"/>
      <c r="VYR994" s="35"/>
      <c r="VYS994" s="34"/>
      <c r="VYZ994" s="35"/>
      <c r="VZA994" s="34"/>
      <c r="VZH994" s="35"/>
      <c r="VZI994" s="34"/>
      <c r="VZP994" s="35"/>
      <c r="VZQ994" s="34"/>
      <c r="VZX994" s="35"/>
      <c r="VZY994" s="34"/>
      <c r="WAF994" s="35"/>
      <c r="WAG994" s="34"/>
      <c r="WAN994" s="35"/>
      <c r="WAO994" s="34"/>
      <c r="WAV994" s="35"/>
      <c r="WAW994" s="34"/>
      <c r="WBD994" s="35"/>
      <c r="WBE994" s="34"/>
      <c r="WBL994" s="35"/>
      <c r="WBM994" s="34"/>
      <c r="WBT994" s="35"/>
      <c r="WBU994" s="34"/>
      <c r="WCB994" s="35"/>
      <c r="WCC994" s="34"/>
      <c r="WCJ994" s="35"/>
      <c r="WCK994" s="34"/>
      <c r="WCR994" s="35"/>
      <c r="WCS994" s="34"/>
      <c r="WCZ994" s="35"/>
      <c r="WDA994" s="34"/>
      <c r="WDH994" s="35"/>
      <c r="WDI994" s="34"/>
      <c r="WDP994" s="35"/>
      <c r="WDQ994" s="34"/>
      <c r="WDX994" s="35"/>
      <c r="WDY994" s="34"/>
      <c r="WEF994" s="35"/>
      <c r="WEG994" s="34"/>
      <c r="WEN994" s="35"/>
      <c r="WEO994" s="34"/>
      <c r="WEV994" s="35"/>
      <c r="WEW994" s="34"/>
      <c r="WFD994" s="35"/>
      <c r="WFE994" s="34"/>
      <c r="WFL994" s="35"/>
      <c r="WFM994" s="34"/>
      <c r="WFT994" s="35"/>
      <c r="WFU994" s="34"/>
      <c r="WGB994" s="35"/>
      <c r="WGC994" s="34"/>
      <c r="WGJ994" s="35"/>
      <c r="WGK994" s="34"/>
      <c r="WGR994" s="35"/>
      <c r="WGS994" s="34"/>
      <c r="WGZ994" s="35"/>
      <c r="WHA994" s="34"/>
      <c r="WHH994" s="35"/>
      <c r="WHI994" s="34"/>
      <c r="WHP994" s="35"/>
      <c r="WHQ994" s="34"/>
      <c r="WHX994" s="35"/>
      <c r="WHY994" s="34"/>
      <c r="WIF994" s="35"/>
      <c r="WIG994" s="34"/>
      <c r="WIN994" s="35"/>
      <c r="WIO994" s="34"/>
      <c r="WIV994" s="35"/>
      <c r="WIW994" s="34"/>
      <c r="WJD994" s="35"/>
      <c r="WJE994" s="34"/>
      <c r="WJL994" s="35"/>
      <c r="WJM994" s="34"/>
      <c r="WJT994" s="35"/>
      <c r="WJU994" s="34"/>
      <c r="WKB994" s="35"/>
      <c r="WKC994" s="34"/>
      <c r="WKJ994" s="35"/>
      <c r="WKK994" s="34"/>
      <c r="WKR994" s="35"/>
      <c r="WKS994" s="34"/>
      <c r="WKZ994" s="35"/>
      <c r="WLA994" s="34"/>
      <c r="WLH994" s="35"/>
      <c r="WLI994" s="34"/>
      <c r="WLP994" s="35"/>
      <c r="WLQ994" s="34"/>
      <c r="WLX994" s="35"/>
      <c r="WLY994" s="34"/>
      <c r="WMF994" s="35"/>
      <c r="WMG994" s="34"/>
      <c r="WMN994" s="35"/>
      <c r="WMO994" s="34"/>
      <c r="WMV994" s="35"/>
      <c r="WMW994" s="34"/>
      <c r="WND994" s="35"/>
      <c r="WNE994" s="34"/>
      <c r="WNL994" s="35"/>
      <c r="WNM994" s="34"/>
      <c r="WNT994" s="35"/>
      <c r="WNU994" s="34"/>
      <c r="WOB994" s="35"/>
      <c r="WOC994" s="34"/>
      <c r="WOJ994" s="35"/>
      <c r="WOK994" s="34"/>
      <c r="WOR994" s="35"/>
      <c r="WOS994" s="34"/>
      <c r="WOZ994" s="35"/>
      <c r="WPA994" s="34"/>
      <c r="WPH994" s="35"/>
      <c r="WPI994" s="34"/>
      <c r="WPP994" s="35"/>
      <c r="WPQ994" s="34"/>
      <c r="WPX994" s="35"/>
      <c r="WPY994" s="34"/>
      <c r="WQF994" s="35"/>
      <c r="WQG994" s="34"/>
      <c r="WQN994" s="35"/>
      <c r="WQO994" s="34"/>
      <c r="WQV994" s="35"/>
      <c r="WQW994" s="34"/>
      <c r="WRD994" s="35"/>
      <c r="WRE994" s="34"/>
      <c r="WRL994" s="35"/>
      <c r="WRM994" s="34"/>
      <c r="WRT994" s="35"/>
      <c r="WRU994" s="34"/>
      <c r="WSB994" s="35"/>
      <c r="WSC994" s="34"/>
      <c r="WSJ994" s="35"/>
      <c r="WSK994" s="34"/>
      <c r="WSR994" s="35"/>
      <c r="WSS994" s="34"/>
      <c r="WSZ994" s="35"/>
      <c r="WTA994" s="34"/>
      <c r="WTH994" s="35"/>
      <c r="WTI994" s="34"/>
      <c r="WTP994" s="35"/>
      <c r="WTQ994" s="34"/>
      <c r="WTX994" s="35"/>
      <c r="WTY994" s="34"/>
      <c r="WUF994" s="35"/>
      <c r="WUG994" s="34"/>
      <c r="WUN994" s="35"/>
      <c r="WUO994" s="34"/>
      <c r="WUV994" s="35"/>
      <c r="WUW994" s="34"/>
      <c r="WVD994" s="35"/>
      <c r="WVE994" s="34"/>
      <c r="WVL994" s="35"/>
      <c r="WVM994" s="34"/>
      <c r="WVT994" s="35"/>
      <c r="WVU994" s="34"/>
      <c r="WWB994" s="35"/>
      <c r="WWC994" s="34"/>
      <c r="WWJ994" s="35"/>
      <c r="WWK994" s="34"/>
      <c r="WWR994" s="35"/>
      <c r="WWS994" s="34"/>
      <c r="WWZ994" s="35"/>
      <c r="WXA994" s="34"/>
      <c r="WXH994" s="35"/>
      <c r="WXI994" s="34"/>
      <c r="WXP994" s="35"/>
      <c r="WXQ994" s="34"/>
      <c r="WXX994" s="35"/>
      <c r="WXY994" s="34"/>
      <c r="WYF994" s="35"/>
      <c r="WYG994" s="34"/>
      <c r="WYN994" s="35"/>
      <c r="WYO994" s="34"/>
      <c r="WYV994" s="35"/>
      <c r="WYW994" s="34"/>
      <c r="WZD994" s="35"/>
      <c r="WZE994" s="34"/>
      <c r="WZL994" s="35"/>
      <c r="WZM994" s="34"/>
      <c r="WZT994" s="35"/>
      <c r="WZU994" s="34"/>
      <c r="XAB994" s="35"/>
      <c r="XAC994" s="34"/>
      <c r="XAJ994" s="35"/>
      <c r="XAK994" s="34"/>
      <c r="XAR994" s="35"/>
      <c r="XAS994" s="34"/>
      <c r="XAZ994" s="35"/>
      <c r="XBA994" s="34"/>
      <c r="XBH994" s="35"/>
      <c r="XBI994" s="34"/>
      <c r="XBP994" s="35"/>
      <c r="XBQ994" s="34"/>
      <c r="XBX994" s="35"/>
      <c r="XBY994" s="34"/>
      <c r="XCF994" s="35"/>
      <c r="XCG994" s="34"/>
      <c r="XCN994" s="35"/>
      <c r="XCO994" s="34"/>
      <c r="XCV994" s="35"/>
      <c r="XCW994" s="34"/>
      <c r="XDD994" s="35"/>
      <c r="XDE994" s="34"/>
      <c r="XDL994" s="35"/>
      <c r="XDM994" s="34"/>
      <c r="XDT994" s="35"/>
      <c r="XDU994" s="34"/>
      <c r="XEB994" s="35"/>
      <c r="XEC994" s="34"/>
      <c r="XEJ994" s="35"/>
      <c r="XEK994" s="34"/>
      <c r="XER994" s="35"/>
      <c r="XES994" s="34"/>
      <c r="XEZ994" s="35"/>
      <c r="XFA994" s="34"/>
    </row>
    <row r="995" spans="1:1021 1028:2045 2052:3069 3076:4093 4100:5117 5124:6141 6148:7165 7172:8189 8196:9213 9220:10237 10244:11261 11268:12285 12292:13309 13316:14333 14340:15357 15364:16381" x14ac:dyDescent="0.25">
      <c r="A995" t="s">
        <v>21</v>
      </c>
      <c r="B995" t="s">
        <v>178</v>
      </c>
      <c r="C995">
        <v>566</v>
      </c>
      <c r="D995">
        <v>566</v>
      </c>
      <c r="E995" s="35">
        <v>1</v>
      </c>
      <c r="F995" s="34">
        <v>1E-156</v>
      </c>
      <c r="G995">
        <v>98.15</v>
      </c>
      <c r="H995">
        <v>417</v>
      </c>
      <c r="I995" t="str">
        <f>HYPERLINK("https://www.ncbi.nlm.nih.gov/nucleotide/MZ161900.1?report=genbank&amp;log$=nucltop&amp;blast_rank=93&amp;RID=XE5J84ZU013","MZ161900.1")</f>
        <v>MZ161900.1</v>
      </c>
      <c r="L995" s="35"/>
      <c r="M995" s="34"/>
      <c r="T995" s="35"/>
      <c r="U995" s="34"/>
      <c r="AB995" s="35"/>
      <c r="AC995" s="34"/>
      <c r="AJ995" s="35"/>
      <c r="AK995" s="34"/>
      <c r="AR995" s="35"/>
      <c r="AS995" s="34"/>
      <c r="AZ995" s="35"/>
      <c r="BA995" s="34"/>
      <c r="BH995" s="35"/>
      <c r="BI995" s="34"/>
      <c r="BP995" s="35"/>
      <c r="BQ995" s="34"/>
      <c r="BX995" s="35"/>
      <c r="BY995" s="34"/>
      <c r="CF995" s="35"/>
      <c r="CG995" s="34"/>
      <c r="CN995" s="35"/>
      <c r="CO995" s="34"/>
      <c r="CV995" s="35"/>
      <c r="CW995" s="34"/>
      <c r="DD995" s="35"/>
      <c r="DE995" s="34"/>
      <c r="DL995" s="35"/>
      <c r="DM995" s="34"/>
      <c r="DT995" s="35"/>
      <c r="DU995" s="34"/>
      <c r="EB995" s="35"/>
      <c r="EC995" s="34"/>
      <c r="EJ995" s="35"/>
      <c r="EK995" s="34"/>
      <c r="ER995" s="35"/>
      <c r="ES995" s="34"/>
      <c r="EZ995" s="35"/>
      <c r="FA995" s="34"/>
      <c r="FH995" s="35"/>
      <c r="FI995" s="34"/>
      <c r="FP995" s="35"/>
      <c r="FQ995" s="34"/>
      <c r="FX995" s="35"/>
      <c r="FY995" s="34"/>
      <c r="GF995" s="35"/>
      <c r="GG995" s="34"/>
      <c r="GN995" s="35"/>
      <c r="GO995" s="34"/>
      <c r="GV995" s="35"/>
      <c r="GW995" s="34"/>
      <c r="HD995" s="35"/>
      <c r="HE995" s="34"/>
      <c r="HL995" s="35"/>
      <c r="HM995" s="34"/>
      <c r="HT995" s="35"/>
      <c r="HU995" s="34"/>
      <c r="IB995" s="35"/>
      <c r="IC995" s="34"/>
      <c r="IJ995" s="35"/>
      <c r="IK995" s="34"/>
      <c r="IR995" s="35"/>
      <c r="IS995" s="34"/>
      <c r="IZ995" s="35"/>
      <c r="JA995" s="34"/>
      <c r="JH995" s="35"/>
      <c r="JI995" s="34"/>
      <c r="JP995" s="35"/>
      <c r="JQ995" s="34"/>
      <c r="JX995" s="35"/>
      <c r="JY995" s="34"/>
      <c r="KF995" s="35"/>
      <c r="KG995" s="34"/>
      <c r="KN995" s="35"/>
      <c r="KO995" s="34"/>
      <c r="KV995" s="35"/>
      <c r="KW995" s="34"/>
      <c r="LD995" s="35"/>
      <c r="LE995" s="34"/>
      <c r="LL995" s="35"/>
      <c r="LM995" s="34"/>
      <c r="LT995" s="35"/>
      <c r="LU995" s="34"/>
      <c r="MB995" s="35"/>
      <c r="MC995" s="34"/>
      <c r="MJ995" s="35"/>
      <c r="MK995" s="34"/>
      <c r="MR995" s="35"/>
      <c r="MS995" s="34"/>
      <c r="MZ995" s="35"/>
      <c r="NA995" s="34"/>
      <c r="NH995" s="35"/>
      <c r="NI995" s="34"/>
      <c r="NP995" s="35"/>
      <c r="NQ995" s="34"/>
      <c r="NX995" s="35"/>
      <c r="NY995" s="34"/>
      <c r="OF995" s="35"/>
      <c r="OG995" s="34"/>
      <c r="ON995" s="35"/>
      <c r="OO995" s="34"/>
      <c r="OV995" s="35"/>
      <c r="OW995" s="34"/>
      <c r="PD995" s="35"/>
      <c r="PE995" s="34"/>
      <c r="PL995" s="35"/>
      <c r="PM995" s="34"/>
      <c r="PT995" s="35"/>
      <c r="PU995" s="34"/>
      <c r="QB995" s="35"/>
      <c r="QC995" s="34"/>
      <c r="QJ995" s="35"/>
      <c r="QK995" s="34"/>
      <c r="QR995" s="35"/>
      <c r="QS995" s="34"/>
      <c r="QZ995" s="35"/>
      <c r="RA995" s="34"/>
      <c r="RH995" s="35"/>
      <c r="RI995" s="34"/>
      <c r="RP995" s="35"/>
      <c r="RQ995" s="34"/>
      <c r="RX995" s="35"/>
      <c r="RY995" s="34"/>
      <c r="SF995" s="35"/>
      <c r="SG995" s="34"/>
      <c r="SN995" s="35"/>
      <c r="SO995" s="34"/>
      <c r="SV995" s="35"/>
      <c r="SW995" s="34"/>
      <c r="TD995" s="35"/>
      <c r="TE995" s="34"/>
      <c r="TL995" s="35"/>
      <c r="TM995" s="34"/>
      <c r="TT995" s="35"/>
      <c r="TU995" s="34"/>
      <c r="UB995" s="35"/>
      <c r="UC995" s="34"/>
      <c r="UJ995" s="35"/>
      <c r="UK995" s="34"/>
      <c r="UR995" s="35"/>
      <c r="US995" s="34"/>
      <c r="UZ995" s="35"/>
      <c r="VA995" s="34"/>
      <c r="VH995" s="35"/>
      <c r="VI995" s="34"/>
      <c r="VP995" s="35"/>
      <c r="VQ995" s="34"/>
      <c r="VX995" s="35"/>
      <c r="VY995" s="34"/>
      <c r="WF995" s="35"/>
      <c r="WG995" s="34"/>
      <c r="WN995" s="35"/>
      <c r="WO995" s="34"/>
      <c r="WV995" s="35"/>
      <c r="WW995" s="34"/>
      <c r="XD995" s="35"/>
      <c r="XE995" s="34"/>
      <c r="XL995" s="35"/>
      <c r="XM995" s="34"/>
      <c r="XT995" s="35"/>
      <c r="XU995" s="34"/>
      <c r="YB995" s="35"/>
      <c r="YC995" s="34"/>
      <c r="YJ995" s="35"/>
      <c r="YK995" s="34"/>
      <c r="YR995" s="35"/>
      <c r="YS995" s="34"/>
      <c r="YZ995" s="35"/>
      <c r="ZA995" s="34"/>
      <c r="ZH995" s="35"/>
      <c r="ZI995" s="34"/>
      <c r="ZP995" s="35"/>
      <c r="ZQ995" s="34"/>
      <c r="ZX995" s="35"/>
      <c r="ZY995" s="34"/>
      <c r="AAF995" s="35"/>
      <c r="AAG995" s="34"/>
      <c r="AAN995" s="35"/>
      <c r="AAO995" s="34"/>
      <c r="AAV995" s="35"/>
      <c r="AAW995" s="34"/>
      <c r="ABD995" s="35"/>
      <c r="ABE995" s="34"/>
      <c r="ABL995" s="35"/>
      <c r="ABM995" s="34"/>
      <c r="ABT995" s="35"/>
      <c r="ABU995" s="34"/>
      <c r="ACB995" s="35"/>
      <c r="ACC995" s="34"/>
      <c r="ACJ995" s="35"/>
      <c r="ACK995" s="34"/>
      <c r="ACR995" s="35"/>
      <c r="ACS995" s="34"/>
      <c r="ACZ995" s="35"/>
      <c r="ADA995" s="34"/>
      <c r="ADH995" s="35"/>
      <c r="ADI995" s="34"/>
      <c r="ADP995" s="35"/>
      <c r="ADQ995" s="34"/>
      <c r="ADX995" s="35"/>
      <c r="ADY995" s="34"/>
      <c r="AEF995" s="35"/>
      <c r="AEG995" s="34"/>
      <c r="AEN995" s="35"/>
      <c r="AEO995" s="34"/>
      <c r="AEV995" s="35"/>
      <c r="AEW995" s="34"/>
      <c r="AFD995" s="35"/>
      <c r="AFE995" s="34"/>
      <c r="AFL995" s="35"/>
      <c r="AFM995" s="34"/>
      <c r="AFT995" s="35"/>
      <c r="AFU995" s="34"/>
      <c r="AGB995" s="35"/>
      <c r="AGC995" s="34"/>
      <c r="AGJ995" s="35"/>
      <c r="AGK995" s="34"/>
      <c r="AGR995" s="35"/>
      <c r="AGS995" s="34"/>
      <c r="AGZ995" s="35"/>
      <c r="AHA995" s="34"/>
      <c r="AHH995" s="35"/>
      <c r="AHI995" s="34"/>
      <c r="AHP995" s="35"/>
      <c r="AHQ995" s="34"/>
      <c r="AHX995" s="35"/>
      <c r="AHY995" s="34"/>
      <c r="AIF995" s="35"/>
      <c r="AIG995" s="34"/>
      <c r="AIN995" s="35"/>
      <c r="AIO995" s="34"/>
      <c r="AIV995" s="35"/>
      <c r="AIW995" s="34"/>
      <c r="AJD995" s="35"/>
      <c r="AJE995" s="34"/>
      <c r="AJL995" s="35"/>
      <c r="AJM995" s="34"/>
      <c r="AJT995" s="35"/>
      <c r="AJU995" s="34"/>
      <c r="AKB995" s="35"/>
      <c r="AKC995" s="34"/>
      <c r="AKJ995" s="35"/>
      <c r="AKK995" s="34"/>
      <c r="AKR995" s="35"/>
      <c r="AKS995" s="34"/>
      <c r="AKZ995" s="35"/>
      <c r="ALA995" s="34"/>
      <c r="ALH995" s="35"/>
      <c r="ALI995" s="34"/>
      <c r="ALP995" s="35"/>
      <c r="ALQ995" s="34"/>
      <c r="ALX995" s="35"/>
      <c r="ALY995" s="34"/>
      <c r="AMF995" s="35"/>
      <c r="AMG995" s="34"/>
      <c r="AMN995" s="35"/>
      <c r="AMO995" s="34"/>
      <c r="AMV995" s="35"/>
      <c r="AMW995" s="34"/>
      <c r="AND995" s="35"/>
      <c r="ANE995" s="34"/>
      <c r="ANL995" s="35"/>
      <c r="ANM995" s="34"/>
      <c r="ANT995" s="35"/>
      <c r="ANU995" s="34"/>
      <c r="AOB995" s="35"/>
      <c r="AOC995" s="34"/>
      <c r="AOJ995" s="35"/>
      <c r="AOK995" s="34"/>
      <c r="AOR995" s="35"/>
      <c r="AOS995" s="34"/>
      <c r="AOZ995" s="35"/>
      <c r="APA995" s="34"/>
      <c r="APH995" s="35"/>
      <c r="API995" s="34"/>
      <c r="APP995" s="35"/>
      <c r="APQ995" s="34"/>
      <c r="APX995" s="35"/>
      <c r="APY995" s="34"/>
      <c r="AQF995" s="35"/>
      <c r="AQG995" s="34"/>
      <c r="AQN995" s="35"/>
      <c r="AQO995" s="34"/>
      <c r="AQV995" s="35"/>
      <c r="AQW995" s="34"/>
      <c r="ARD995" s="35"/>
      <c r="ARE995" s="34"/>
      <c r="ARL995" s="35"/>
      <c r="ARM995" s="34"/>
      <c r="ART995" s="35"/>
      <c r="ARU995" s="34"/>
      <c r="ASB995" s="35"/>
      <c r="ASC995" s="34"/>
      <c r="ASJ995" s="35"/>
      <c r="ASK995" s="34"/>
      <c r="ASR995" s="35"/>
      <c r="ASS995" s="34"/>
      <c r="ASZ995" s="35"/>
      <c r="ATA995" s="34"/>
      <c r="ATH995" s="35"/>
      <c r="ATI995" s="34"/>
      <c r="ATP995" s="35"/>
      <c r="ATQ995" s="34"/>
      <c r="ATX995" s="35"/>
      <c r="ATY995" s="34"/>
      <c r="AUF995" s="35"/>
      <c r="AUG995" s="34"/>
      <c r="AUN995" s="35"/>
      <c r="AUO995" s="34"/>
      <c r="AUV995" s="35"/>
      <c r="AUW995" s="34"/>
      <c r="AVD995" s="35"/>
      <c r="AVE995" s="34"/>
      <c r="AVL995" s="35"/>
      <c r="AVM995" s="34"/>
      <c r="AVT995" s="35"/>
      <c r="AVU995" s="34"/>
      <c r="AWB995" s="35"/>
      <c r="AWC995" s="34"/>
      <c r="AWJ995" s="35"/>
      <c r="AWK995" s="34"/>
      <c r="AWR995" s="35"/>
      <c r="AWS995" s="34"/>
      <c r="AWZ995" s="35"/>
      <c r="AXA995" s="34"/>
      <c r="AXH995" s="35"/>
      <c r="AXI995" s="34"/>
      <c r="AXP995" s="35"/>
      <c r="AXQ995" s="34"/>
      <c r="AXX995" s="35"/>
      <c r="AXY995" s="34"/>
      <c r="AYF995" s="35"/>
      <c r="AYG995" s="34"/>
      <c r="AYN995" s="35"/>
      <c r="AYO995" s="34"/>
      <c r="AYV995" s="35"/>
      <c r="AYW995" s="34"/>
      <c r="AZD995" s="35"/>
      <c r="AZE995" s="34"/>
      <c r="AZL995" s="35"/>
      <c r="AZM995" s="34"/>
      <c r="AZT995" s="35"/>
      <c r="AZU995" s="34"/>
      <c r="BAB995" s="35"/>
      <c r="BAC995" s="34"/>
      <c r="BAJ995" s="35"/>
      <c r="BAK995" s="34"/>
      <c r="BAR995" s="35"/>
      <c r="BAS995" s="34"/>
      <c r="BAZ995" s="35"/>
      <c r="BBA995" s="34"/>
      <c r="BBH995" s="35"/>
      <c r="BBI995" s="34"/>
      <c r="BBP995" s="35"/>
      <c r="BBQ995" s="34"/>
      <c r="BBX995" s="35"/>
      <c r="BBY995" s="34"/>
      <c r="BCF995" s="35"/>
      <c r="BCG995" s="34"/>
      <c r="BCN995" s="35"/>
      <c r="BCO995" s="34"/>
      <c r="BCV995" s="35"/>
      <c r="BCW995" s="34"/>
      <c r="BDD995" s="35"/>
      <c r="BDE995" s="34"/>
      <c r="BDL995" s="35"/>
      <c r="BDM995" s="34"/>
      <c r="BDT995" s="35"/>
      <c r="BDU995" s="34"/>
      <c r="BEB995" s="35"/>
      <c r="BEC995" s="34"/>
      <c r="BEJ995" s="35"/>
      <c r="BEK995" s="34"/>
      <c r="BER995" s="35"/>
      <c r="BES995" s="34"/>
      <c r="BEZ995" s="35"/>
      <c r="BFA995" s="34"/>
      <c r="BFH995" s="35"/>
      <c r="BFI995" s="34"/>
      <c r="BFP995" s="35"/>
      <c r="BFQ995" s="34"/>
      <c r="BFX995" s="35"/>
      <c r="BFY995" s="34"/>
      <c r="BGF995" s="35"/>
      <c r="BGG995" s="34"/>
      <c r="BGN995" s="35"/>
      <c r="BGO995" s="34"/>
      <c r="BGV995" s="35"/>
      <c r="BGW995" s="34"/>
      <c r="BHD995" s="35"/>
      <c r="BHE995" s="34"/>
      <c r="BHL995" s="35"/>
      <c r="BHM995" s="34"/>
      <c r="BHT995" s="35"/>
      <c r="BHU995" s="34"/>
      <c r="BIB995" s="35"/>
      <c r="BIC995" s="34"/>
      <c r="BIJ995" s="35"/>
      <c r="BIK995" s="34"/>
      <c r="BIR995" s="35"/>
      <c r="BIS995" s="34"/>
      <c r="BIZ995" s="35"/>
      <c r="BJA995" s="34"/>
      <c r="BJH995" s="35"/>
      <c r="BJI995" s="34"/>
      <c r="BJP995" s="35"/>
      <c r="BJQ995" s="34"/>
      <c r="BJX995" s="35"/>
      <c r="BJY995" s="34"/>
      <c r="BKF995" s="35"/>
      <c r="BKG995" s="34"/>
      <c r="BKN995" s="35"/>
      <c r="BKO995" s="34"/>
      <c r="BKV995" s="35"/>
      <c r="BKW995" s="34"/>
      <c r="BLD995" s="35"/>
      <c r="BLE995" s="34"/>
      <c r="BLL995" s="35"/>
      <c r="BLM995" s="34"/>
      <c r="BLT995" s="35"/>
      <c r="BLU995" s="34"/>
      <c r="BMB995" s="35"/>
      <c r="BMC995" s="34"/>
      <c r="BMJ995" s="35"/>
      <c r="BMK995" s="34"/>
      <c r="BMR995" s="35"/>
      <c r="BMS995" s="34"/>
      <c r="BMZ995" s="35"/>
      <c r="BNA995" s="34"/>
      <c r="BNH995" s="35"/>
      <c r="BNI995" s="34"/>
      <c r="BNP995" s="35"/>
      <c r="BNQ995" s="34"/>
      <c r="BNX995" s="35"/>
      <c r="BNY995" s="34"/>
      <c r="BOF995" s="35"/>
      <c r="BOG995" s="34"/>
      <c r="BON995" s="35"/>
      <c r="BOO995" s="34"/>
      <c r="BOV995" s="35"/>
      <c r="BOW995" s="34"/>
      <c r="BPD995" s="35"/>
      <c r="BPE995" s="34"/>
      <c r="BPL995" s="35"/>
      <c r="BPM995" s="34"/>
      <c r="BPT995" s="35"/>
      <c r="BPU995" s="34"/>
      <c r="BQB995" s="35"/>
      <c r="BQC995" s="34"/>
      <c r="BQJ995" s="35"/>
      <c r="BQK995" s="34"/>
      <c r="BQR995" s="35"/>
      <c r="BQS995" s="34"/>
      <c r="BQZ995" s="35"/>
      <c r="BRA995" s="34"/>
      <c r="BRH995" s="35"/>
      <c r="BRI995" s="34"/>
      <c r="BRP995" s="35"/>
      <c r="BRQ995" s="34"/>
      <c r="BRX995" s="35"/>
      <c r="BRY995" s="34"/>
      <c r="BSF995" s="35"/>
      <c r="BSG995" s="34"/>
      <c r="BSN995" s="35"/>
      <c r="BSO995" s="34"/>
      <c r="BSV995" s="35"/>
      <c r="BSW995" s="34"/>
      <c r="BTD995" s="35"/>
      <c r="BTE995" s="34"/>
      <c r="BTL995" s="35"/>
      <c r="BTM995" s="34"/>
      <c r="BTT995" s="35"/>
      <c r="BTU995" s="34"/>
      <c r="BUB995" s="35"/>
      <c r="BUC995" s="34"/>
      <c r="BUJ995" s="35"/>
      <c r="BUK995" s="34"/>
      <c r="BUR995" s="35"/>
      <c r="BUS995" s="34"/>
      <c r="BUZ995" s="35"/>
      <c r="BVA995" s="34"/>
      <c r="BVH995" s="35"/>
      <c r="BVI995" s="34"/>
      <c r="BVP995" s="35"/>
      <c r="BVQ995" s="34"/>
      <c r="BVX995" s="35"/>
      <c r="BVY995" s="34"/>
      <c r="BWF995" s="35"/>
      <c r="BWG995" s="34"/>
      <c r="BWN995" s="35"/>
      <c r="BWO995" s="34"/>
      <c r="BWV995" s="35"/>
      <c r="BWW995" s="34"/>
      <c r="BXD995" s="35"/>
      <c r="BXE995" s="34"/>
      <c r="BXL995" s="35"/>
      <c r="BXM995" s="34"/>
      <c r="BXT995" s="35"/>
      <c r="BXU995" s="34"/>
      <c r="BYB995" s="35"/>
      <c r="BYC995" s="34"/>
      <c r="BYJ995" s="35"/>
      <c r="BYK995" s="34"/>
      <c r="BYR995" s="35"/>
      <c r="BYS995" s="34"/>
      <c r="BYZ995" s="35"/>
      <c r="BZA995" s="34"/>
      <c r="BZH995" s="35"/>
      <c r="BZI995" s="34"/>
      <c r="BZP995" s="35"/>
      <c r="BZQ995" s="34"/>
      <c r="BZX995" s="35"/>
      <c r="BZY995" s="34"/>
      <c r="CAF995" s="35"/>
      <c r="CAG995" s="34"/>
      <c r="CAN995" s="35"/>
      <c r="CAO995" s="34"/>
      <c r="CAV995" s="35"/>
      <c r="CAW995" s="34"/>
      <c r="CBD995" s="35"/>
      <c r="CBE995" s="34"/>
      <c r="CBL995" s="35"/>
      <c r="CBM995" s="34"/>
      <c r="CBT995" s="35"/>
      <c r="CBU995" s="34"/>
      <c r="CCB995" s="35"/>
      <c r="CCC995" s="34"/>
      <c r="CCJ995" s="35"/>
      <c r="CCK995" s="34"/>
      <c r="CCR995" s="35"/>
      <c r="CCS995" s="34"/>
      <c r="CCZ995" s="35"/>
      <c r="CDA995" s="34"/>
      <c r="CDH995" s="35"/>
      <c r="CDI995" s="34"/>
      <c r="CDP995" s="35"/>
      <c r="CDQ995" s="34"/>
      <c r="CDX995" s="35"/>
      <c r="CDY995" s="34"/>
      <c r="CEF995" s="35"/>
      <c r="CEG995" s="34"/>
      <c r="CEN995" s="35"/>
      <c r="CEO995" s="34"/>
      <c r="CEV995" s="35"/>
      <c r="CEW995" s="34"/>
      <c r="CFD995" s="35"/>
      <c r="CFE995" s="34"/>
      <c r="CFL995" s="35"/>
      <c r="CFM995" s="34"/>
      <c r="CFT995" s="35"/>
      <c r="CFU995" s="34"/>
      <c r="CGB995" s="35"/>
      <c r="CGC995" s="34"/>
      <c r="CGJ995" s="35"/>
      <c r="CGK995" s="34"/>
      <c r="CGR995" s="35"/>
      <c r="CGS995" s="34"/>
      <c r="CGZ995" s="35"/>
      <c r="CHA995" s="34"/>
      <c r="CHH995" s="35"/>
      <c r="CHI995" s="34"/>
      <c r="CHP995" s="35"/>
      <c r="CHQ995" s="34"/>
      <c r="CHX995" s="35"/>
      <c r="CHY995" s="34"/>
      <c r="CIF995" s="35"/>
      <c r="CIG995" s="34"/>
      <c r="CIN995" s="35"/>
      <c r="CIO995" s="34"/>
      <c r="CIV995" s="35"/>
      <c r="CIW995" s="34"/>
      <c r="CJD995" s="35"/>
      <c r="CJE995" s="34"/>
      <c r="CJL995" s="35"/>
      <c r="CJM995" s="34"/>
      <c r="CJT995" s="35"/>
      <c r="CJU995" s="34"/>
      <c r="CKB995" s="35"/>
      <c r="CKC995" s="34"/>
      <c r="CKJ995" s="35"/>
      <c r="CKK995" s="34"/>
      <c r="CKR995" s="35"/>
      <c r="CKS995" s="34"/>
      <c r="CKZ995" s="35"/>
      <c r="CLA995" s="34"/>
      <c r="CLH995" s="35"/>
      <c r="CLI995" s="34"/>
      <c r="CLP995" s="35"/>
      <c r="CLQ995" s="34"/>
      <c r="CLX995" s="35"/>
      <c r="CLY995" s="34"/>
      <c r="CMF995" s="35"/>
      <c r="CMG995" s="34"/>
      <c r="CMN995" s="35"/>
      <c r="CMO995" s="34"/>
      <c r="CMV995" s="35"/>
      <c r="CMW995" s="34"/>
      <c r="CND995" s="35"/>
      <c r="CNE995" s="34"/>
      <c r="CNL995" s="35"/>
      <c r="CNM995" s="34"/>
      <c r="CNT995" s="35"/>
      <c r="CNU995" s="34"/>
      <c r="COB995" s="35"/>
      <c r="COC995" s="34"/>
      <c r="COJ995" s="35"/>
      <c r="COK995" s="34"/>
      <c r="COR995" s="35"/>
      <c r="COS995" s="34"/>
      <c r="COZ995" s="35"/>
      <c r="CPA995" s="34"/>
      <c r="CPH995" s="35"/>
      <c r="CPI995" s="34"/>
      <c r="CPP995" s="35"/>
      <c r="CPQ995" s="34"/>
      <c r="CPX995" s="35"/>
      <c r="CPY995" s="34"/>
      <c r="CQF995" s="35"/>
      <c r="CQG995" s="34"/>
      <c r="CQN995" s="35"/>
      <c r="CQO995" s="34"/>
      <c r="CQV995" s="35"/>
      <c r="CQW995" s="34"/>
      <c r="CRD995" s="35"/>
      <c r="CRE995" s="34"/>
      <c r="CRL995" s="35"/>
      <c r="CRM995" s="34"/>
      <c r="CRT995" s="35"/>
      <c r="CRU995" s="34"/>
      <c r="CSB995" s="35"/>
      <c r="CSC995" s="34"/>
      <c r="CSJ995" s="35"/>
      <c r="CSK995" s="34"/>
      <c r="CSR995" s="35"/>
      <c r="CSS995" s="34"/>
      <c r="CSZ995" s="35"/>
      <c r="CTA995" s="34"/>
      <c r="CTH995" s="35"/>
      <c r="CTI995" s="34"/>
      <c r="CTP995" s="35"/>
      <c r="CTQ995" s="34"/>
      <c r="CTX995" s="35"/>
      <c r="CTY995" s="34"/>
      <c r="CUF995" s="35"/>
      <c r="CUG995" s="34"/>
      <c r="CUN995" s="35"/>
      <c r="CUO995" s="34"/>
      <c r="CUV995" s="35"/>
      <c r="CUW995" s="34"/>
      <c r="CVD995" s="35"/>
      <c r="CVE995" s="34"/>
      <c r="CVL995" s="35"/>
      <c r="CVM995" s="34"/>
      <c r="CVT995" s="35"/>
      <c r="CVU995" s="34"/>
      <c r="CWB995" s="35"/>
      <c r="CWC995" s="34"/>
      <c r="CWJ995" s="35"/>
      <c r="CWK995" s="34"/>
      <c r="CWR995" s="35"/>
      <c r="CWS995" s="34"/>
      <c r="CWZ995" s="35"/>
      <c r="CXA995" s="34"/>
      <c r="CXH995" s="35"/>
      <c r="CXI995" s="34"/>
      <c r="CXP995" s="35"/>
      <c r="CXQ995" s="34"/>
      <c r="CXX995" s="35"/>
      <c r="CXY995" s="34"/>
      <c r="CYF995" s="35"/>
      <c r="CYG995" s="34"/>
      <c r="CYN995" s="35"/>
      <c r="CYO995" s="34"/>
      <c r="CYV995" s="35"/>
      <c r="CYW995" s="34"/>
      <c r="CZD995" s="35"/>
      <c r="CZE995" s="34"/>
      <c r="CZL995" s="35"/>
      <c r="CZM995" s="34"/>
      <c r="CZT995" s="35"/>
      <c r="CZU995" s="34"/>
      <c r="DAB995" s="35"/>
      <c r="DAC995" s="34"/>
      <c r="DAJ995" s="35"/>
      <c r="DAK995" s="34"/>
      <c r="DAR995" s="35"/>
      <c r="DAS995" s="34"/>
      <c r="DAZ995" s="35"/>
      <c r="DBA995" s="34"/>
      <c r="DBH995" s="35"/>
      <c r="DBI995" s="34"/>
      <c r="DBP995" s="35"/>
      <c r="DBQ995" s="34"/>
      <c r="DBX995" s="35"/>
      <c r="DBY995" s="34"/>
      <c r="DCF995" s="35"/>
      <c r="DCG995" s="34"/>
      <c r="DCN995" s="35"/>
      <c r="DCO995" s="34"/>
      <c r="DCV995" s="35"/>
      <c r="DCW995" s="34"/>
      <c r="DDD995" s="35"/>
      <c r="DDE995" s="34"/>
      <c r="DDL995" s="35"/>
      <c r="DDM995" s="34"/>
      <c r="DDT995" s="35"/>
      <c r="DDU995" s="34"/>
      <c r="DEB995" s="35"/>
      <c r="DEC995" s="34"/>
      <c r="DEJ995" s="35"/>
      <c r="DEK995" s="34"/>
      <c r="DER995" s="35"/>
      <c r="DES995" s="34"/>
      <c r="DEZ995" s="35"/>
      <c r="DFA995" s="34"/>
      <c r="DFH995" s="35"/>
      <c r="DFI995" s="34"/>
      <c r="DFP995" s="35"/>
      <c r="DFQ995" s="34"/>
      <c r="DFX995" s="35"/>
      <c r="DFY995" s="34"/>
      <c r="DGF995" s="35"/>
      <c r="DGG995" s="34"/>
      <c r="DGN995" s="35"/>
      <c r="DGO995" s="34"/>
      <c r="DGV995" s="35"/>
      <c r="DGW995" s="34"/>
      <c r="DHD995" s="35"/>
      <c r="DHE995" s="34"/>
      <c r="DHL995" s="35"/>
      <c r="DHM995" s="34"/>
      <c r="DHT995" s="35"/>
      <c r="DHU995" s="34"/>
      <c r="DIB995" s="35"/>
      <c r="DIC995" s="34"/>
      <c r="DIJ995" s="35"/>
      <c r="DIK995" s="34"/>
      <c r="DIR995" s="35"/>
      <c r="DIS995" s="34"/>
      <c r="DIZ995" s="35"/>
      <c r="DJA995" s="34"/>
      <c r="DJH995" s="35"/>
      <c r="DJI995" s="34"/>
      <c r="DJP995" s="35"/>
      <c r="DJQ995" s="34"/>
      <c r="DJX995" s="35"/>
      <c r="DJY995" s="34"/>
      <c r="DKF995" s="35"/>
      <c r="DKG995" s="34"/>
      <c r="DKN995" s="35"/>
      <c r="DKO995" s="34"/>
      <c r="DKV995" s="35"/>
      <c r="DKW995" s="34"/>
      <c r="DLD995" s="35"/>
      <c r="DLE995" s="34"/>
      <c r="DLL995" s="35"/>
      <c r="DLM995" s="34"/>
      <c r="DLT995" s="35"/>
      <c r="DLU995" s="34"/>
      <c r="DMB995" s="35"/>
      <c r="DMC995" s="34"/>
      <c r="DMJ995" s="35"/>
      <c r="DMK995" s="34"/>
      <c r="DMR995" s="35"/>
      <c r="DMS995" s="34"/>
      <c r="DMZ995" s="35"/>
      <c r="DNA995" s="34"/>
      <c r="DNH995" s="35"/>
      <c r="DNI995" s="34"/>
      <c r="DNP995" s="35"/>
      <c r="DNQ995" s="34"/>
      <c r="DNX995" s="35"/>
      <c r="DNY995" s="34"/>
      <c r="DOF995" s="35"/>
      <c r="DOG995" s="34"/>
      <c r="DON995" s="35"/>
      <c r="DOO995" s="34"/>
      <c r="DOV995" s="35"/>
      <c r="DOW995" s="34"/>
      <c r="DPD995" s="35"/>
      <c r="DPE995" s="34"/>
      <c r="DPL995" s="35"/>
      <c r="DPM995" s="34"/>
      <c r="DPT995" s="35"/>
      <c r="DPU995" s="34"/>
      <c r="DQB995" s="35"/>
      <c r="DQC995" s="34"/>
      <c r="DQJ995" s="35"/>
      <c r="DQK995" s="34"/>
      <c r="DQR995" s="35"/>
      <c r="DQS995" s="34"/>
      <c r="DQZ995" s="35"/>
      <c r="DRA995" s="34"/>
      <c r="DRH995" s="35"/>
      <c r="DRI995" s="34"/>
      <c r="DRP995" s="35"/>
      <c r="DRQ995" s="34"/>
      <c r="DRX995" s="35"/>
      <c r="DRY995" s="34"/>
      <c r="DSF995" s="35"/>
      <c r="DSG995" s="34"/>
      <c r="DSN995" s="35"/>
      <c r="DSO995" s="34"/>
      <c r="DSV995" s="35"/>
      <c r="DSW995" s="34"/>
      <c r="DTD995" s="35"/>
      <c r="DTE995" s="34"/>
      <c r="DTL995" s="35"/>
      <c r="DTM995" s="34"/>
      <c r="DTT995" s="35"/>
      <c r="DTU995" s="34"/>
      <c r="DUB995" s="35"/>
      <c r="DUC995" s="34"/>
      <c r="DUJ995" s="35"/>
      <c r="DUK995" s="34"/>
      <c r="DUR995" s="35"/>
      <c r="DUS995" s="34"/>
      <c r="DUZ995" s="35"/>
      <c r="DVA995" s="34"/>
      <c r="DVH995" s="35"/>
      <c r="DVI995" s="34"/>
      <c r="DVP995" s="35"/>
      <c r="DVQ995" s="34"/>
      <c r="DVX995" s="35"/>
      <c r="DVY995" s="34"/>
      <c r="DWF995" s="35"/>
      <c r="DWG995" s="34"/>
      <c r="DWN995" s="35"/>
      <c r="DWO995" s="34"/>
      <c r="DWV995" s="35"/>
      <c r="DWW995" s="34"/>
      <c r="DXD995" s="35"/>
      <c r="DXE995" s="34"/>
      <c r="DXL995" s="35"/>
      <c r="DXM995" s="34"/>
      <c r="DXT995" s="35"/>
      <c r="DXU995" s="34"/>
      <c r="DYB995" s="35"/>
      <c r="DYC995" s="34"/>
      <c r="DYJ995" s="35"/>
      <c r="DYK995" s="34"/>
      <c r="DYR995" s="35"/>
      <c r="DYS995" s="34"/>
      <c r="DYZ995" s="35"/>
      <c r="DZA995" s="34"/>
      <c r="DZH995" s="35"/>
      <c r="DZI995" s="34"/>
      <c r="DZP995" s="35"/>
      <c r="DZQ995" s="34"/>
      <c r="DZX995" s="35"/>
      <c r="DZY995" s="34"/>
      <c r="EAF995" s="35"/>
      <c r="EAG995" s="34"/>
      <c r="EAN995" s="35"/>
      <c r="EAO995" s="34"/>
      <c r="EAV995" s="35"/>
      <c r="EAW995" s="34"/>
      <c r="EBD995" s="35"/>
      <c r="EBE995" s="34"/>
      <c r="EBL995" s="35"/>
      <c r="EBM995" s="34"/>
      <c r="EBT995" s="35"/>
      <c r="EBU995" s="34"/>
      <c r="ECB995" s="35"/>
      <c r="ECC995" s="34"/>
      <c r="ECJ995" s="35"/>
      <c r="ECK995" s="34"/>
      <c r="ECR995" s="35"/>
      <c r="ECS995" s="34"/>
      <c r="ECZ995" s="35"/>
      <c r="EDA995" s="34"/>
      <c r="EDH995" s="35"/>
      <c r="EDI995" s="34"/>
      <c r="EDP995" s="35"/>
      <c r="EDQ995" s="34"/>
      <c r="EDX995" s="35"/>
      <c r="EDY995" s="34"/>
      <c r="EEF995" s="35"/>
      <c r="EEG995" s="34"/>
      <c r="EEN995" s="35"/>
      <c r="EEO995" s="34"/>
      <c r="EEV995" s="35"/>
      <c r="EEW995" s="34"/>
      <c r="EFD995" s="35"/>
      <c r="EFE995" s="34"/>
      <c r="EFL995" s="35"/>
      <c r="EFM995" s="34"/>
      <c r="EFT995" s="35"/>
      <c r="EFU995" s="34"/>
      <c r="EGB995" s="35"/>
      <c r="EGC995" s="34"/>
      <c r="EGJ995" s="35"/>
      <c r="EGK995" s="34"/>
      <c r="EGR995" s="35"/>
      <c r="EGS995" s="34"/>
      <c r="EGZ995" s="35"/>
      <c r="EHA995" s="34"/>
      <c r="EHH995" s="35"/>
      <c r="EHI995" s="34"/>
      <c r="EHP995" s="35"/>
      <c r="EHQ995" s="34"/>
      <c r="EHX995" s="35"/>
      <c r="EHY995" s="34"/>
      <c r="EIF995" s="35"/>
      <c r="EIG995" s="34"/>
      <c r="EIN995" s="35"/>
      <c r="EIO995" s="34"/>
      <c r="EIV995" s="35"/>
      <c r="EIW995" s="34"/>
      <c r="EJD995" s="35"/>
      <c r="EJE995" s="34"/>
      <c r="EJL995" s="35"/>
      <c r="EJM995" s="34"/>
      <c r="EJT995" s="35"/>
      <c r="EJU995" s="34"/>
      <c r="EKB995" s="35"/>
      <c r="EKC995" s="34"/>
      <c r="EKJ995" s="35"/>
      <c r="EKK995" s="34"/>
      <c r="EKR995" s="35"/>
      <c r="EKS995" s="34"/>
      <c r="EKZ995" s="35"/>
      <c r="ELA995" s="34"/>
      <c r="ELH995" s="35"/>
      <c r="ELI995" s="34"/>
      <c r="ELP995" s="35"/>
      <c r="ELQ995" s="34"/>
      <c r="ELX995" s="35"/>
      <c r="ELY995" s="34"/>
      <c r="EMF995" s="35"/>
      <c r="EMG995" s="34"/>
      <c r="EMN995" s="35"/>
      <c r="EMO995" s="34"/>
      <c r="EMV995" s="35"/>
      <c r="EMW995" s="34"/>
      <c r="END995" s="35"/>
      <c r="ENE995" s="34"/>
      <c r="ENL995" s="35"/>
      <c r="ENM995" s="34"/>
      <c r="ENT995" s="35"/>
      <c r="ENU995" s="34"/>
      <c r="EOB995" s="35"/>
      <c r="EOC995" s="34"/>
      <c r="EOJ995" s="35"/>
      <c r="EOK995" s="34"/>
      <c r="EOR995" s="35"/>
      <c r="EOS995" s="34"/>
      <c r="EOZ995" s="35"/>
      <c r="EPA995" s="34"/>
      <c r="EPH995" s="35"/>
      <c r="EPI995" s="34"/>
      <c r="EPP995" s="35"/>
      <c r="EPQ995" s="34"/>
      <c r="EPX995" s="35"/>
      <c r="EPY995" s="34"/>
      <c r="EQF995" s="35"/>
      <c r="EQG995" s="34"/>
      <c r="EQN995" s="35"/>
      <c r="EQO995" s="34"/>
      <c r="EQV995" s="35"/>
      <c r="EQW995" s="34"/>
      <c r="ERD995" s="35"/>
      <c r="ERE995" s="34"/>
      <c r="ERL995" s="35"/>
      <c r="ERM995" s="34"/>
      <c r="ERT995" s="35"/>
      <c r="ERU995" s="34"/>
      <c r="ESB995" s="35"/>
      <c r="ESC995" s="34"/>
      <c r="ESJ995" s="35"/>
      <c r="ESK995" s="34"/>
      <c r="ESR995" s="35"/>
      <c r="ESS995" s="34"/>
      <c r="ESZ995" s="35"/>
      <c r="ETA995" s="34"/>
      <c r="ETH995" s="35"/>
      <c r="ETI995" s="34"/>
      <c r="ETP995" s="35"/>
      <c r="ETQ995" s="34"/>
      <c r="ETX995" s="35"/>
      <c r="ETY995" s="34"/>
      <c r="EUF995" s="35"/>
      <c r="EUG995" s="34"/>
      <c r="EUN995" s="35"/>
      <c r="EUO995" s="34"/>
      <c r="EUV995" s="35"/>
      <c r="EUW995" s="34"/>
      <c r="EVD995" s="35"/>
      <c r="EVE995" s="34"/>
      <c r="EVL995" s="35"/>
      <c r="EVM995" s="34"/>
      <c r="EVT995" s="35"/>
      <c r="EVU995" s="34"/>
      <c r="EWB995" s="35"/>
      <c r="EWC995" s="34"/>
      <c r="EWJ995" s="35"/>
      <c r="EWK995" s="34"/>
      <c r="EWR995" s="35"/>
      <c r="EWS995" s="34"/>
      <c r="EWZ995" s="35"/>
      <c r="EXA995" s="34"/>
      <c r="EXH995" s="35"/>
      <c r="EXI995" s="34"/>
      <c r="EXP995" s="35"/>
      <c r="EXQ995" s="34"/>
      <c r="EXX995" s="35"/>
      <c r="EXY995" s="34"/>
      <c r="EYF995" s="35"/>
      <c r="EYG995" s="34"/>
      <c r="EYN995" s="35"/>
      <c r="EYO995" s="34"/>
      <c r="EYV995" s="35"/>
      <c r="EYW995" s="34"/>
      <c r="EZD995" s="35"/>
      <c r="EZE995" s="34"/>
      <c r="EZL995" s="35"/>
      <c r="EZM995" s="34"/>
      <c r="EZT995" s="35"/>
      <c r="EZU995" s="34"/>
      <c r="FAB995" s="35"/>
      <c r="FAC995" s="34"/>
      <c r="FAJ995" s="35"/>
      <c r="FAK995" s="34"/>
      <c r="FAR995" s="35"/>
      <c r="FAS995" s="34"/>
      <c r="FAZ995" s="35"/>
      <c r="FBA995" s="34"/>
      <c r="FBH995" s="35"/>
      <c r="FBI995" s="34"/>
      <c r="FBP995" s="35"/>
      <c r="FBQ995" s="34"/>
      <c r="FBX995" s="35"/>
      <c r="FBY995" s="34"/>
      <c r="FCF995" s="35"/>
      <c r="FCG995" s="34"/>
      <c r="FCN995" s="35"/>
      <c r="FCO995" s="34"/>
      <c r="FCV995" s="35"/>
      <c r="FCW995" s="34"/>
      <c r="FDD995" s="35"/>
      <c r="FDE995" s="34"/>
      <c r="FDL995" s="35"/>
      <c r="FDM995" s="34"/>
      <c r="FDT995" s="35"/>
      <c r="FDU995" s="34"/>
      <c r="FEB995" s="35"/>
      <c r="FEC995" s="34"/>
      <c r="FEJ995" s="35"/>
      <c r="FEK995" s="34"/>
      <c r="FER995" s="35"/>
      <c r="FES995" s="34"/>
      <c r="FEZ995" s="35"/>
      <c r="FFA995" s="34"/>
      <c r="FFH995" s="35"/>
      <c r="FFI995" s="34"/>
      <c r="FFP995" s="35"/>
      <c r="FFQ995" s="34"/>
      <c r="FFX995" s="35"/>
      <c r="FFY995" s="34"/>
      <c r="FGF995" s="35"/>
      <c r="FGG995" s="34"/>
      <c r="FGN995" s="35"/>
      <c r="FGO995" s="34"/>
      <c r="FGV995" s="35"/>
      <c r="FGW995" s="34"/>
      <c r="FHD995" s="35"/>
      <c r="FHE995" s="34"/>
      <c r="FHL995" s="35"/>
      <c r="FHM995" s="34"/>
      <c r="FHT995" s="35"/>
      <c r="FHU995" s="34"/>
      <c r="FIB995" s="35"/>
      <c r="FIC995" s="34"/>
      <c r="FIJ995" s="35"/>
      <c r="FIK995" s="34"/>
      <c r="FIR995" s="35"/>
      <c r="FIS995" s="34"/>
      <c r="FIZ995" s="35"/>
      <c r="FJA995" s="34"/>
      <c r="FJH995" s="35"/>
      <c r="FJI995" s="34"/>
      <c r="FJP995" s="35"/>
      <c r="FJQ995" s="34"/>
      <c r="FJX995" s="35"/>
      <c r="FJY995" s="34"/>
      <c r="FKF995" s="35"/>
      <c r="FKG995" s="34"/>
      <c r="FKN995" s="35"/>
      <c r="FKO995" s="34"/>
      <c r="FKV995" s="35"/>
      <c r="FKW995" s="34"/>
      <c r="FLD995" s="35"/>
      <c r="FLE995" s="34"/>
      <c r="FLL995" s="35"/>
      <c r="FLM995" s="34"/>
      <c r="FLT995" s="35"/>
      <c r="FLU995" s="34"/>
      <c r="FMB995" s="35"/>
      <c r="FMC995" s="34"/>
      <c r="FMJ995" s="35"/>
      <c r="FMK995" s="34"/>
      <c r="FMR995" s="35"/>
      <c r="FMS995" s="34"/>
      <c r="FMZ995" s="35"/>
      <c r="FNA995" s="34"/>
      <c r="FNH995" s="35"/>
      <c r="FNI995" s="34"/>
      <c r="FNP995" s="35"/>
      <c r="FNQ995" s="34"/>
      <c r="FNX995" s="35"/>
      <c r="FNY995" s="34"/>
      <c r="FOF995" s="35"/>
      <c r="FOG995" s="34"/>
      <c r="FON995" s="35"/>
      <c r="FOO995" s="34"/>
      <c r="FOV995" s="35"/>
      <c r="FOW995" s="34"/>
      <c r="FPD995" s="35"/>
      <c r="FPE995" s="34"/>
      <c r="FPL995" s="35"/>
      <c r="FPM995" s="34"/>
      <c r="FPT995" s="35"/>
      <c r="FPU995" s="34"/>
      <c r="FQB995" s="35"/>
      <c r="FQC995" s="34"/>
      <c r="FQJ995" s="35"/>
      <c r="FQK995" s="34"/>
      <c r="FQR995" s="35"/>
      <c r="FQS995" s="34"/>
      <c r="FQZ995" s="35"/>
      <c r="FRA995" s="34"/>
      <c r="FRH995" s="35"/>
      <c r="FRI995" s="34"/>
      <c r="FRP995" s="35"/>
      <c r="FRQ995" s="34"/>
      <c r="FRX995" s="35"/>
      <c r="FRY995" s="34"/>
      <c r="FSF995" s="35"/>
      <c r="FSG995" s="34"/>
      <c r="FSN995" s="35"/>
      <c r="FSO995" s="34"/>
      <c r="FSV995" s="35"/>
      <c r="FSW995" s="34"/>
      <c r="FTD995" s="35"/>
      <c r="FTE995" s="34"/>
      <c r="FTL995" s="35"/>
      <c r="FTM995" s="34"/>
      <c r="FTT995" s="35"/>
      <c r="FTU995" s="34"/>
      <c r="FUB995" s="35"/>
      <c r="FUC995" s="34"/>
      <c r="FUJ995" s="35"/>
      <c r="FUK995" s="34"/>
      <c r="FUR995" s="35"/>
      <c r="FUS995" s="34"/>
      <c r="FUZ995" s="35"/>
      <c r="FVA995" s="34"/>
      <c r="FVH995" s="35"/>
      <c r="FVI995" s="34"/>
      <c r="FVP995" s="35"/>
      <c r="FVQ995" s="34"/>
      <c r="FVX995" s="35"/>
      <c r="FVY995" s="34"/>
      <c r="FWF995" s="35"/>
      <c r="FWG995" s="34"/>
      <c r="FWN995" s="35"/>
      <c r="FWO995" s="34"/>
      <c r="FWV995" s="35"/>
      <c r="FWW995" s="34"/>
      <c r="FXD995" s="35"/>
      <c r="FXE995" s="34"/>
      <c r="FXL995" s="35"/>
      <c r="FXM995" s="34"/>
      <c r="FXT995" s="35"/>
      <c r="FXU995" s="34"/>
      <c r="FYB995" s="35"/>
      <c r="FYC995" s="34"/>
      <c r="FYJ995" s="35"/>
      <c r="FYK995" s="34"/>
      <c r="FYR995" s="35"/>
      <c r="FYS995" s="34"/>
      <c r="FYZ995" s="35"/>
      <c r="FZA995" s="34"/>
      <c r="FZH995" s="35"/>
      <c r="FZI995" s="34"/>
      <c r="FZP995" s="35"/>
      <c r="FZQ995" s="34"/>
      <c r="FZX995" s="35"/>
      <c r="FZY995" s="34"/>
      <c r="GAF995" s="35"/>
      <c r="GAG995" s="34"/>
      <c r="GAN995" s="35"/>
      <c r="GAO995" s="34"/>
      <c r="GAV995" s="35"/>
      <c r="GAW995" s="34"/>
      <c r="GBD995" s="35"/>
      <c r="GBE995" s="34"/>
      <c r="GBL995" s="35"/>
      <c r="GBM995" s="34"/>
      <c r="GBT995" s="35"/>
      <c r="GBU995" s="34"/>
      <c r="GCB995" s="35"/>
      <c r="GCC995" s="34"/>
      <c r="GCJ995" s="35"/>
      <c r="GCK995" s="34"/>
      <c r="GCR995" s="35"/>
      <c r="GCS995" s="34"/>
      <c r="GCZ995" s="35"/>
      <c r="GDA995" s="34"/>
      <c r="GDH995" s="35"/>
      <c r="GDI995" s="34"/>
      <c r="GDP995" s="35"/>
      <c r="GDQ995" s="34"/>
      <c r="GDX995" s="35"/>
      <c r="GDY995" s="34"/>
      <c r="GEF995" s="35"/>
      <c r="GEG995" s="34"/>
      <c r="GEN995" s="35"/>
      <c r="GEO995" s="34"/>
      <c r="GEV995" s="35"/>
      <c r="GEW995" s="34"/>
      <c r="GFD995" s="35"/>
      <c r="GFE995" s="34"/>
      <c r="GFL995" s="35"/>
      <c r="GFM995" s="34"/>
      <c r="GFT995" s="35"/>
      <c r="GFU995" s="34"/>
      <c r="GGB995" s="35"/>
      <c r="GGC995" s="34"/>
      <c r="GGJ995" s="35"/>
      <c r="GGK995" s="34"/>
      <c r="GGR995" s="35"/>
      <c r="GGS995" s="34"/>
      <c r="GGZ995" s="35"/>
      <c r="GHA995" s="34"/>
      <c r="GHH995" s="35"/>
      <c r="GHI995" s="34"/>
      <c r="GHP995" s="35"/>
      <c r="GHQ995" s="34"/>
      <c r="GHX995" s="35"/>
      <c r="GHY995" s="34"/>
      <c r="GIF995" s="35"/>
      <c r="GIG995" s="34"/>
      <c r="GIN995" s="35"/>
      <c r="GIO995" s="34"/>
      <c r="GIV995" s="35"/>
      <c r="GIW995" s="34"/>
      <c r="GJD995" s="35"/>
      <c r="GJE995" s="34"/>
      <c r="GJL995" s="35"/>
      <c r="GJM995" s="34"/>
      <c r="GJT995" s="35"/>
      <c r="GJU995" s="34"/>
      <c r="GKB995" s="35"/>
      <c r="GKC995" s="34"/>
      <c r="GKJ995" s="35"/>
      <c r="GKK995" s="34"/>
      <c r="GKR995" s="35"/>
      <c r="GKS995" s="34"/>
      <c r="GKZ995" s="35"/>
      <c r="GLA995" s="34"/>
      <c r="GLH995" s="35"/>
      <c r="GLI995" s="34"/>
      <c r="GLP995" s="35"/>
      <c r="GLQ995" s="34"/>
      <c r="GLX995" s="35"/>
      <c r="GLY995" s="34"/>
      <c r="GMF995" s="35"/>
      <c r="GMG995" s="34"/>
      <c r="GMN995" s="35"/>
      <c r="GMO995" s="34"/>
      <c r="GMV995" s="35"/>
      <c r="GMW995" s="34"/>
      <c r="GND995" s="35"/>
      <c r="GNE995" s="34"/>
      <c r="GNL995" s="35"/>
      <c r="GNM995" s="34"/>
      <c r="GNT995" s="35"/>
      <c r="GNU995" s="34"/>
      <c r="GOB995" s="35"/>
      <c r="GOC995" s="34"/>
      <c r="GOJ995" s="35"/>
      <c r="GOK995" s="34"/>
      <c r="GOR995" s="35"/>
      <c r="GOS995" s="34"/>
      <c r="GOZ995" s="35"/>
      <c r="GPA995" s="34"/>
      <c r="GPH995" s="35"/>
      <c r="GPI995" s="34"/>
      <c r="GPP995" s="35"/>
      <c r="GPQ995" s="34"/>
      <c r="GPX995" s="35"/>
      <c r="GPY995" s="34"/>
      <c r="GQF995" s="35"/>
      <c r="GQG995" s="34"/>
      <c r="GQN995" s="35"/>
      <c r="GQO995" s="34"/>
      <c r="GQV995" s="35"/>
      <c r="GQW995" s="34"/>
      <c r="GRD995" s="35"/>
      <c r="GRE995" s="34"/>
      <c r="GRL995" s="35"/>
      <c r="GRM995" s="34"/>
      <c r="GRT995" s="35"/>
      <c r="GRU995" s="34"/>
      <c r="GSB995" s="35"/>
      <c r="GSC995" s="34"/>
      <c r="GSJ995" s="35"/>
      <c r="GSK995" s="34"/>
      <c r="GSR995" s="35"/>
      <c r="GSS995" s="34"/>
      <c r="GSZ995" s="35"/>
      <c r="GTA995" s="34"/>
      <c r="GTH995" s="35"/>
      <c r="GTI995" s="34"/>
      <c r="GTP995" s="35"/>
      <c r="GTQ995" s="34"/>
      <c r="GTX995" s="35"/>
      <c r="GTY995" s="34"/>
      <c r="GUF995" s="35"/>
      <c r="GUG995" s="34"/>
      <c r="GUN995" s="35"/>
      <c r="GUO995" s="34"/>
      <c r="GUV995" s="35"/>
      <c r="GUW995" s="34"/>
      <c r="GVD995" s="35"/>
      <c r="GVE995" s="34"/>
      <c r="GVL995" s="35"/>
      <c r="GVM995" s="34"/>
      <c r="GVT995" s="35"/>
      <c r="GVU995" s="34"/>
      <c r="GWB995" s="35"/>
      <c r="GWC995" s="34"/>
      <c r="GWJ995" s="35"/>
      <c r="GWK995" s="34"/>
      <c r="GWR995" s="35"/>
      <c r="GWS995" s="34"/>
      <c r="GWZ995" s="35"/>
      <c r="GXA995" s="34"/>
      <c r="GXH995" s="35"/>
      <c r="GXI995" s="34"/>
      <c r="GXP995" s="35"/>
      <c r="GXQ995" s="34"/>
      <c r="GXX995" s="35"/>
      <c r="GXY995" s="34"/>
      <c r="GYF995" s="35"/>
      <c r="GYG995" s="34"/>
      <c r="GYN995" s="35"/>
      <c r="GYO995" s="34"/>
      <c r="GYV995" s="35"/>
      <c r="GYW995" s="34"/>
      <c r="GZD995" s="35"/>
      <c r="GZE995" s="34"/>
      <c r="GZL995" s="35"/>
      <c r="GZM995" s="34"/>
      <c r="GZT995" s="35"/>
      <c r="GZU995" s="34"/>
      <c r="HAB995" s="35"/>
      <c r="HAC995" s="34"/>
      <c r="HAJ995" s="35"/>
      <c r="HAK995" s="34"/>
      <c r="HAR995" s="35"/>
      <c r="HAS995" s="34"/>
      <c r="HAZ995" s="35"/>
      <c r="HBA995" s="34"/>
      <c r="HBH995" s="35"/>
      <c r="HBI995" s="34"/>
      <c r="HBP995" s="35"/>
      <c r="HBQ995" s="34"/>
      <c r="HBX995" s="35"/>
      <c r="HBY995" s="34"/>
      <c r="HCF995" s="35"/>
      <c r="HCG995" s="34"/>
      <c r="HCN995" s="35"/>
      <c r="HCO995" s="34"/>
      <c r="HCV995" s="35"/>
      <c r="HCW995" s="34"/>
      <c r="HDD995" s="35"/>
      <c r="HDE995" s="34"/>
      <c r="HDL995" s="35"/>
      <c r="HDM995" s="34"/>
      <c r="HDT995" s="35"/>
      <c r="HDU995" s="34"/>
      <c r="HEB995" s="35"/>
      <c r="HEC995" s="34"/>
      <c r="HEJ995" s="35"/>
      <c r="HEK995" s="34"/>
      <c r="HER995" s="35"/>
      <c r="HES995" s="34"/>
      <c r="HEZ995" s="35"/>
      <c r="HFA995" s="34"/>
      <c r="HFH995" s="35"/>
      <c r="HFI995" s="34"/>
      <c r="HFP995" s="35"/>
      <c r="HFQ995" s="34"/>
      <c r="HFX995" s="35"/>
      <c r="HFY995" s="34"/>
      <c r="HGF995" s="35"/>
      <c r="HGG995" s="34"/>
      <c r="HGN995" s="35"/>
      <c r="HGO995" s="34"/>
      <c r="HGV995" s="35"/>
      <c r="HGW995" s="34"/>
      <c r="HHD995" s="35"/>
      <c r="HHE995" s="34"/>
      <c r="HHL995" s="35"/>
      <c r="HHM995" s="34"/>
      <c r="HHT995" s="35"/>
      <c r="HHU995" s="34"/>
      <c r="HIB995" s="35"/>
      <c r="HIC995" s="34"/>
      <c r="HIJ995" s="35"/>
      <c r="HIK995" s="34"/>
      <c r="HIR995" s="35"/>
      <c r="HIS995" s="34"/>
      <c r="HIZ995" s="35"/>
      <c r="HJA995" s="34"/>
      <c r="HJH995" s="35"/>
      <c r="HJI995" s="34"/>
      <c r="HJP995" s="35"/>
      <c r="HJQ995" s="34"/>
      <c r="HJX995" s="35"/>
      <c r="HJY995" s="34"/>
      <c r="HKF995" s="35"/>
      <c r="HKG995" s="34"/>
      <c r="HKN995" s="35"/>
      <c r="HKO995" s="34"/>
      <c r="HKV995" s="35"/>
      <c r="HKW995" s="34"/>
      <c r="HLD995" s="35"/>
      <c r="HLE995" s="34"/>
      <c r="HLL995" s="35"/>
      <c r="HLM995" s="34"/>
      <c r="HLT995" s="35"/>
      <c r="HLU995" s="34"/>
      <c r="HMB995" s="35"/>
      <c r="HMC995" s="34"/>
      <c r="HMJ995" s="35"/>
      <c r="HMK995" s="34"/>
      <c r="HMR995" s="35"/>
      <c r="HMS995" s="34"/>
      <c r="HMZ995" s="35"/>
      <c r="HNA995" s="34"/>
      <c r="HNH995" s="35"/>
      <c r="HNI995" s="34"/>
      <c r="HNP995" s="35"/>
      <c r="HNQ995" s="34"/>
      <c r="HNX995" s="35"/>
      <c r="HNY995" s="34"/>
      <c r="HOF995" s="35"/>
      <c r="HOG995" s="34"/>
      <c r="HON995" s="35"/>
      <c r="HOO995" s="34"/>
      <c r="HOV995" s="35"/>
      <c r="HOW995" s="34"/>
      <c r="HPD995" s="35"/>
      <c r="HPE995" s="34"/>
      <c r="HPL995" s="35"/>
      <c r="HPM995" s="34"/>
      <c r="HPT995" s="35"/>
      <c r="HPU995" s="34"/>
      <c r="HQB995" s="35"/>
      <c r="HQC995" s="34"/>
      <c r="HQJ995" s="35"/>
      <c r="HQK995" s="34"/>
      <c r="HQR995" s="35"/>
      <c r="HQS995" s="34"/>
      <c r="HQZ995" s="35"/>
      <c r="HRA995" s="34"/>
      <c r="HRH995" s="35"/>
      <c r="HRI995" s="34"/>
      <c r="HRP995" s="35"/>
      <c r="HRQ995" s="34"/>
      <c r="HRX995" s="35"/>
      <c r="HRY995" s="34"/>
      <c r="HSF995" s="35"/>
      <c r="HSG995" s="34"/>
      <c r="HSN995" s="35"/>
      <c r="HSO995" s="34"/>
      <c r="HSV995" s="35"/>
      <c r="HSW995" s="34"/>
      <c r="HTD995" s="35"/>
      <c r="HTE995" s="34"/>
      <c r="HTL995" s="35"/>
      <c r="HTM995" s="34"/>
      <c r="HTT995" s="35"/>
      <c r="HTU995" s="34"/>
      <c r="HUB995" s="35"/>
      <c r="HUC995" s="34"/>
      <c r="HUJ995" s="35"/>
      <c r="HUK995" s="34"/>
      <c r="HUR995" s="35"/>
      <c r="HUS995" s="34"/>
      <c r="HUZ995" s="35"/>
      <c r="HVA995" s="34"/>
      <c r="HVH995" s="35"/>
      <c r="HVI995" s="34"/>
      <c r="HVP995" s="35"/>
      <c r="HVQ995" s="34"/>
      <c r="HVX995" s="35"/>
      <c r="HVY995" s="34"/>
      <c r="HWF995" s="35"/>
      <c r="HWG995" s="34"/>
      <c r="HWN995" s="35"/>
      <c r="HWO995" s="34"/>
      <c r="HWV995" s="35"/>
      <c r="HWW995" s="34"/>
      <c r="HXD995" s="35"/>
      <c r="HXE995" s="34"/>
      <c r="HXL995" s="35"/>
      <c r="HXM995" s="34"/>
      <c r="HXT995" s="35"/>
      <c r="HXU995" s="34"/>
      <c r="HYB995" s="35"/>
      <c r="HYC995" s="34"/>
      <c r="HYJ995" s="35"/>
      <c r="HYK995" s="34"/>
      <c r="HYR995" s="35"/>
      <c r="HYS995" s="34"/>
      <c r="HYZ995" s="35"/>
      <c r="HZA995" s="34"/>
      <c r="HZH995" s="35"/>
      <c r="HZI995" s="34"/>
      <c r="HZP995" s="35"/>
      <c r="HZQ995" s="34"/>
      <c r="HZX995" s="35"/>
      <c r="HZY995" s="34"/>
      <c r="IAF995" s="35"/>
      <c r="IAG995" s="34"/>
      <c r="IAN995" s="35"/>
      <c r="IAO995" s="34"/>
      <c r="IAV995" s="35"/>
      <c r="IAW995" s="34"/>
      <c r="IBD995" s="35"/>
      <c r="IBE995" s="34"/>
      <c r="IBL995" s="35"/>
      <c r="IBM995" s="34"/>
      <c r="IBT995" s="35"/>
      <c r="IBU995" s="34"/>
      <c r="ICB995" s="35"/>
      <c r="ICC995" s="34"/>
      <c r="ICJ995" s="35"/>
      <c r="ICK995" s="34"/>
      <c r="ICR995" s="35"/>
      <c r="ICS995" s="34"/>
      <c r="ICZ995" s="35"/>
      <c r="IDA995" s="34"/>
      <c r="IDH995" s="35"/>
      <c r="IDI995" s="34"/>
      <c r="IDP995" s="35"/>
      <c r="IDQ995" s="34"/>
      <c r="IDX995" s="35"/>
      <c r="IDY995" s="34"/>
      <c r="IEF995" s="35"/>
      <c r="IEG995" s="34"/>
      <c r="IEN995" s="35"/>
      <c r="IEO995" s="34"/>
      <c r="IEV995" s="35"/>
      <c r="IEW995" s="34"/>
      <c r="IFD995" s="35"/>
      <c r="IFE995" s="34"/>
      <c r="IFL995" s="35"/>
      <c r="IFM995" s="34"/>
      <c r="IFT995" s="35"/>
      <c r="IFU995" s="34"/>
      <c r="IGB995" s="35"/>
      <c r="IGC995" s="34"/>
      <c r="IGJ995" s="35"/>
      <c r="IGK995" s="34"/>
      <c r="IGR995" s="35"/>
      <c r="IGS995" s="34"/>
      <c r="IGZ995" s="35"/>
      <c r="IHA995" s="34"/>
      <c r="IHH995" s="35"/>
      <c r="IHI995" s="34"/>
      <c r="IHP995" s="35"/>
      <c r="IHQ995" s="34"/>
      <c r="IHX995" s="35"/>
      <c r="IHY995" s="34"/>
      <c r="IIF995" s="35"/>
      <c r="IIG995" s="34"/>
      <c r="IIN995" s="35"/>
      <c r="IIO995" s="34"/>
      <c r="IIV995" s="35"/>
      <c r="IIW995" s="34"/>
      <c r="IJD995" s="35"/>
      <c r="IJE995" s="34"/>
      <c r="IJL995" s="35"/>
      <c r="IJM995" s="34"/>
      <c r="IJT995" s="35"/>
      <c r="IJU995" s="34"/>
      <c r="IKB995" s="35"/>
      <c r="IKC995" s="34"/>
      <c r="IKJ995" s="35"/>
      <c r="IKK995" s="34"/>
      <c r="IKR995" s="35"/>
      <c r="IKS995" s="34"/>
      <c r="IKZ995" s="35"/>
      <c r="ILA995" s="34"/>
      <c r="ILH995" s="35"/>
      <c r="ILI995" s="34"/>
      <c r="ILP995" s="35"/>
      <c r="ILQ995" s="34"/>
      <c r="ILX995" s="35"/>
      <c r="ILY995" s="34"/>
      <c r="IMF995" s="35"/>
      <c r="IMG995" s="34"/>
      <c r="IMN995" s="35"/>
      <c r="IMO995" s="34"/>
      <c r="IMV995" s="35"/>
      <c r="IMW995" s="34"/>
      <c r="IND995" s="35"/>
      <c r="INE995" s="34"/>
      <c r="INL995" s="35"/>
      <c r="INM995" s="34"/>
      <c r="INT995" s="35"/>
      <c r="INU995" s="34"/>
      <c r="IOB995" s="35"/>
      <c r="IOC995" s="34"/>
      <c r="IOJ995" s="35"/>
      <c r="IOK995" s="34"/>
      <c r="IOR995" s="35"/>
      <c r="IOS995" s="34"/>
      <c r="IOZ995" s="35"/>
      <c r="IPA995" s="34"/>
      <c r="IPH995" s="35"/>
      <c r="IPI995" s="34"/>
      <c r="IPP995" s="35"/>
      <c r="IPQ995" s="34"/>
      <c r="IPX995" s="35"/>
      <c r="IPY995" s="34"/>
      <c r="IQF995" s="35"/>
      <c r="IQG995" s="34"/>
      <c r="IQN995" s="35"/>
      <c r="IQO995" s="34"/>
      <c r="IQV995" s="35"/>
      <c r="IQW995" s="34"/>
      <c r="IRD995" s="35"/>
      <c r="IRE995" s="34"/>
      <c r="IRL995" s="35"/>
      <c r="IRM995" s="34"/>
      <c r="IRT995" s="35"/>
      <c r="IRU995" s="34"/>
      <c r="ISB995" s="35"/>
      <c r="ISC995" s="34"/>
      <c r="ISJ995" s="35"/>
      <c r="ISK995" s="34"/>
      <c r="ISR995" s="35"/>
      <c r="ISS995" s="34"/>
      <c r="ISZ995" s="35"/>
      <c r="ITA995" s="34"/>
      <c r="ITH995" s="35"/>
      <c r="ITI995" s="34"/>
      <c r="ITP995" s="35"/>
      <c r="ITQ995" s="34"/>
      <c r="ITX995" s="35"/>
      <c r="ITY995" s="34"/>
      <c r="IUF995" s="35"/>
      <c r="IUG995" s="34"/>
      <c r="IUN995" s="35"/>
      <c r="IUO995" s="34"/>
      <c r="IUV995" s="35"/>
      <c r="IUW995" s="34"/>
      <c r="IVD995" s="35"/>
      <c r="IVE995" s="34"/>
      <c r="IVL995" s="35"/>
      <c r="IVM995" s="34"/>
      <c r="IVT995" s="35"/>
      <c r="IVU995" s="34"/>
      <c r="IWB995" s="35"/>
      <c r="IWC995" s="34"/>
      <c r="IWJ995" s="35"/>
      <c r="IWK995" s="34"/>
      <c r="IWR995" s="35"/>
      <c r="IWS995" s="34"/>
      <c r="IWZ995" s="35"/>
      <c r="IXA995" s="34"/>
      <c r="IXH995" s="35"/>
      <c r="IXI995" s="34"/>
      <c r="IXP995" s="35"/>
      <c r="IXQ995" s="34"/>
      <c r="IXX995" s="35"/>
      <c r="IXY995" s="34"/>
      <c r="IYF995" s="35"/>
      <c r="IYG995" s="34"/>
      <c r="IYN995" s="35"/>
      <c r="IYO995" s="34"/>
      <c r="IYV995" s="35"/>
      <c r="IYW995" s="34"/>
      <c r="IZD995" s="35"/>
      <c r="IZE995" s="34"/>
      <c r="IZL995" s="35"/>
      <c r="IZM995" s="34"/>
      <c r="IZT995" s="35"/>
      <c r="IZU995" s="34"/>
      <c r="JAB995" s="35"/>
      <c r="JAC995" s="34"/>
      <c r="JAJ995" s="35"/>
      <c r="JAK995" s="34"/>
      <c r="JAR995" s="35"/>
      <c r="JAS995" s="34"/>
      <c r="JAZ995" s="35"/>
      <c r="JBA995" s="34"/>
      <c r="JBH995" s="35"/>
      <c r="JBI995" s="34"/>
      <c r="JBP995" s="35"/>
      <c r="JBQ995" s="34"/>
      <c r="JBX995" s="35"/>
      <c r="JBY995" s="34"/>
      <c r="JCF995" s="35"/>
      <c r="JCG995" s="34"/>
      <c r="JCN995" s="35"/>
      <c r="JCO995" s="34"/>
      <c r="JCV995" s="35"/>
      <c r="JCW995" s="34"/>
      <c r="JDD995" s="35"/>
      <c r="JDE995" s="34"/>
      <c r="JDL995" s="35"/>
      <c r="JDM995" s="34"/>
      <c r="JDT995" s="35"/>
      <c r="JDU995" s="34"/>
      <c r="JEB995" s="35"/>
      <c r="JEC995" s="34"/>
      <c r="JEJ995" s="35"/>
      <c r="JEK995" s="34"/>
      <c r="JER995" s="35"/>
      <c r="JES995" s="34"/>
      <c r="JEZ995" s="35"/>
      <c r="JFA995" s="34"/>
      <c r="JFH995" s="35"/>
      <c r="JFI995" s="34"/>
      <c r="JFP995" s="35"/>
      <c r="JFQ995" s="34"/>
      <c r="JFX995" s="35"/>
      <c r="JFY995" s="34"/>
      <c r="JGF995" s="35"/>
      <c r="JGG995" s="34"/>
      <c r="JGN995" s="35"/>
      <c r="JGO995" s="34"/>
      <c r="JGV995" s="35"/>
      <c r="JGW995" s="34"/>
      <c r="JHD995" s="35"/>
      <c r="JHE995" s="34"/>
      <c r="JHL995" s="35"/>
      <c r="JHM995" s="34"/>
      <c r="JHT995" s="35"/>
      <c r="JHU995" s="34"/>
      <c r="JIB995" s="35"/>
      <c r="JIC995" s="34"/>
      <c r="JIJ995" s="35"/>
      <c r="JIK995" s="34"/>
      <c r="JIR995" s="35"/>
      <c r="JIS995" s="34"/>
      <c r="JIZ995" s="35"/>
      <c r="JJA995" s="34"/>
      <c r="JJH995" s="35"/>
      <c r="JJI995" s="34"/>
      <c r="JJP995" s="35"/>
      <c r="JJQ995" s="34"/>
      <c r="JJX995" s="35"/>
      <c r="JJY995" s="34"/>
      <c r="JKF995" s="35"/>
      <c r="JKG995" s="34"/>
      <c r="JKN995" s="35"/>
      <c r="JKO995" s="34"/>
      <c r="JKV995" s="35"/>
      <c r="JKW995" s="34"/>
      <c r="JLD995" s="35"/>
      <c r="JLE995" s="34"/>
      <c r="JLL995" s="35"/>
      <c r="JLM995" s="34"/>
      <c r="JLT995" s="35"/>
      <c r="JLU995" s="34"/>
      <c r="JMB995" s="35"/>
      <c r="JMC995" s="34"/>
      <c r="JMJ995" s="35"/>
      <c r="JMK995" s="34"/>
      <c r="JMR995" s="35"/>
      <c r="JMS995" s="34"/>
      <c r="JMZ995" s="35"/>
      <c r="JNA995" s="34"/>
      <c r="JNH995" s="35"/>
      <c r="JNI995" s="34"/>
      <c r="JNP995" s="35"/>
      <c r="JNQ995" s="34"/>
      <c r="JNX995" s="35"/>
      <c r="JNY995" s="34"/>
      <c r="JOF995" s="35"/>
      <c r="JOG995" s="34"/>
      <c r="JON995" s="35"/>
      <c r="JOO995" s="34"/>
      <c r="JOV995" s="35"/>
      <c r="JOW995" s="34"/>
      <c r="JPD995" s="35"/>
      <c r="JPE995" s="34"/>
      <c r="JPL995" s="35"/>
      <c r="JPM995" s="34"/>
      <c r="JPT995" s="35"/>
      <c r="JPU995" s="34"/>
      <c r="JQB995" s="35"/>
      <c r="JQC995" s="34"/>
      <c r="JQJ995" s="35"/>
      <c r="JQK995" s="34"/>
      <c r="JQR995" s="35"/>
      <c r="JQS995" s="34"/>
      <c r="JQZ995" s="35"/>
      <c r="JRA995" s="34"/>
      <c r="JRH995" s="35"/>
      <c r="JRI995" s="34"/>
      <c r="JRP995" s="35"/>
      <c r="JRQ995" s="34"/>
      <c r="JRX995" s="35"/>
      <c r="JRY995" s="34"/>
      <c r="JSF995" s="35"/>
      <c r="JSG995" s="34"/>
      <c r="JSN995" s="35"/>
      <c r="JSO995" s="34"/>
      <c r="JSV995" s="35"/>
      <c r="JSW995" s="34"/>
      <c r="JTD995" s="35"/>
      <c r="JTE995" s="34"/>
      <c r="JTL995" s="35"/>
      <c r="JTM995" s="34"/>
      <c r="JTT995" s="35"/>
      <c r="JTU995" s="34"/>
      <c r="JUB995" s="35"/>
      <c r="JUC995" s="34"/>
      <c r="JUJ995" s="35"/>
      <c r="JUK995" s="34"/>
      <c r="JUR995" s="35"/>
      <c r="JUS995" s="34"/>
      <c r="JUZ995" s="35"/>
      <c r="JVA995" s="34"/>
      <c r="JVH995" s="35"/>
      <c r="JVI995" s="34"/>
      <c r="JVP995" s="35"/>
      <c r="JVQ995" s="34"/>
      <c r="JVX995" s="35"/>
      <c r="JVY995" s="34"/>
      <c r="JWF995" s="35"/>
      <c r="JWG995" s="34"/>
      <c r="JWN995" s="35"/>
      <c r="JWO995" s="34"/>
      <c r="JWV995" s="35"/>
      <c r="JWW995" s="34"/>
      <c r="JXD995" s="35"/>
      <c r="JXE995" s="34"/>
      <c r="JXL995" s="35"/>
      <c r="JXM995" s="34"/>
      <c r="JXT995" s="35"/>
      <c r="JXU995" s="34"/>
      <c r="JYB995" s="35"/>
      <c r="JYC995" s="34"/>
      <c r="JYJ995" s="35"/>
      <c r="JYK995" s="34"/>
      <c r="JYR995" s="35"/>
      <c r="JYS995" s="34"/>
      <c r="JYZ995" s="35"/>
      <c r="JZA995" s="34"/>
      <c r="JZH995" s="35"/>
      <c r="JZI995" s="34"/>
      <c r="JZP995" s="35"/>
      <c r="JZQ995" s="34"/>
      <c r="JZX995" s="35"/>
      <c r="JZY995" s="34"/>
      <c r="KAF995" s="35"/>
      <c r="KAG995" s="34"/>
      <c r="KAN995" s="35"/>
      <c r="KAO995" s="34"/>
      <c r="KAV995" s="35"/>
      <c r="KAW995" s="34"/>
      <c r="KBD995" s="35"/>
      <c r="KBE995" s="34"/>
      <c r="KBL995" s="35"/>
      <c r="KBM995" s="34"/>
      <c r="KBT995" s="35"/>
      <c r="KBU995" s="34"/>
      <c r="KCB995" s="35"/>
      <c r="KCC995" s="34"/>
      <c r="KCJ995" s="35"/>
      <c r="KCK995" s="34"/>
      <c r="KCR995" s="35"/>
      <c r="KCS995" s="34"/>
      <c r="KCZ995" s="35"/>
      <c r="KDA995" s="34"/>
      <c r="KDH995" s="35"/>
      <c r="KDI995" s="34"/>
      <c r="KDP995" s="35"/>
      <c r="KDQ995" s="34"/>
      <c r="KDX995" s="35"/>
      <c r="KDY995" s="34"/>
      <c r="KEF995" s="35"/>
      <c r="KEG995" s="34"/>
      <c r="KEN995" s="35"/>
      <c r="KEO995" s="34"/>
      <c r="KEV995" s="35"/>
      <c r="KEW995" s="34"/>
      <c r="KFD995" s="35"/>
      <c r="KFE995" s="34"/>
      <c r="KFL995" s="35"/>
      <c r="KFM995" s="34"/>
      <c r="KFT995" s="35"/>
      <c r="KFU995" s="34"/>
      <c r="KGB995" s="35"/>
      <c r="KGC995" s="34"/>
      <c r="KGJ995" s="35"/>
      <c r="KGK995" s="34"/>
      <c r="KGR995" s="35"/>
      <c r="KGS995" s="34"/>
      <c r="KGZ995" s="35"/>
      <c r="KHA995" s="34"/>
      <c r="KHH995" s="35"/>
      <c r="KHI995" s="34"/>
      <c r="KHP995" s="35"/>
      <c r="KHQ995" s="34"/>
      <c r="KHX995" s="35"/>
      <c r="KHY995" s="34"/>
      <c r="KIF995" s="35"/>
      <c r="KIG995" s="34"/>
      <c r="KIN995" s="35"/>
      <c r="KIO995" s="34"/>
      <c r="KIV995" s="35"/>
      <c r="KIW995" s="34"/>
      <c r="KJD995" s="35"/>
      <c r="KJE995" s="34"/>
      <c r="KJL995" s="35"/>
      <c r="KJM995" s="34"/>
      <c r="KJT995" s="35"/>
      <c r="KJU995" s="34"/>
      <c r="KKB995" s="35"/>
      <c r="KKC995" s="34"/>
      <c r="KKJ995" s="35"/>
      <c r="KKK995" s="34"/>
      <c r="KKR995" s="35"/>
      <c r="KKS995" s="34"/>
      <c r="KKZ995" s="35"/>
      <c r="KLA995" s="34"/>
      <c r="KLH995" s="35"/>
      <c r="KLI995" s="34"/>
      <c r="KLP995" s="35"/>
      <c r="KLQ995" s="34"/>
      <c r="KLX995" s="35"/>
      <c r="KLY995" s="34"/>
      <c r="KMF995" s="35"/>
      <c r="KMG995" s="34"/>
      <c r="KMN995" s="35"/>
      <c r="KMO995" s="34"/>
      <c r="KMV995" s="35"/>
      <c r="KMW995" s="34"/>
      <c r="KND995" s="35"/>
      <c r="KNE995" s="34"/>
      <c r="KNL995" s="35"/>
      <c r="KNM995" s="34"/>
      <c r="KNT995" s="35"/>
      <c r="KNU995" s="34"/>
      <c r="KOB995" s="35"/>
      <c r="KOC995" s="34"/>
      <c r="KOJ995" s="35"/>
      <c r="KOK995" s="34"/>
      <c r="KOR995" s="35"/>
      <c r="KOS995" s="34"/>
      <c r="KOZ995" s="35"/>
      <c r="KPA995" s="34"/>
      <c r="KPH995" s="35"/>
      <c r="KPI995" s="34"/>
      <c r="KPP995" s="35"/>
      <c r="KPQ995" s="34"/>
      <c r="KPX995" s="35"/>
      <c r="KPY995" s="34"/>
      <c r="KQF995" s="35"/>
      <c r="KQG995" s="34"/>
      <c r="KQN995" s="35"/>
      <c r="KQO995" s="34"/>
      <c r="KQV995" s="35"/>
      <c r="KQW995" s="34"/>
      <c r="KRD995" s="35"/>
      <c r="KRE995" s="34"/>
      <c r="KRL995" s="35"/>
      <c r="KRM995" s="34"/>
      <c r="KRT995" s="35"/>
      <c r="KRU995" s="34"/>
      <c r="KSB995" s="35"/>
      <c r="KSC995" s="34"/>
      <c r="KSJ995" s="35"/>
      <c r="KSK995" s="34"/>
      <c r="KSR995" s="35"/>
      <c r="KSS995" s="34"/>
      <c r="KSZ995" s="35"/>
      <c r="KTA995" s="34"/>
      <c r="KTH995" s="35"/>
      <c r="KTI995" s="34"/>
      <c r="KTP995" s="35"/>
      <c r="KTQ995" s="34"/>
      <c r="KTX995" s="35"/>
      <c r="KTY995" s="34"/>
      <c r="KUF995" s="35"/>
      <c r="KUG995" s="34"/>
      <c r="KUN995" s="35"/>
      <c r="KUO995" s="34"/>
      <c r="KUV995" s="35"/>
      <c r="KUW995" s="34"/>
      <c r="KVD995" s="35"/>
      <c r="KVE995" s="34"/>
      <c r="KVL995" s="35"/>
      <c r="KVM995" s="34"/>
      <c r="KVT995" s="35"/>
      <c r="KVU995" s="34"/>
      <c r="KWB995" s="35"/>
      <c r="KWC995" s="34"/>
      <c r="KWJ995" s="35"/>
      <c r="KWK995" s="34"/>
      <c r="KWR995" s="35"/>
      <c r="KWS995" s="34"/>
      <c r="KWZ995" s="35"/>
      <c r="KXA995" s="34"/>
      <c r="KXH995" s="35"/>
      <c r="KXI995" s="34"/>
      <c r="KXP995" s="35"/>
      <c r="KXQ995" s="34"/>
      <c r="KXX995" s="35"/>
      <c r="KXY995" s="34"/>
      <c r="KYF995" s="35"/>
      <c r="KYG995" s="34"/>
      <c r="KYN995" s="35"/>
      <c r="KYO995" s="34"/>
      <c r="KYV995" s="35"/>
      <c r="KYW995" s="34"/>
      <c r="KZD995" s="35"/>
      <c r="KZE995" s="34"/>
      <c r="KZL995" s="35"/>
      <c r="KZM995" s="34"/>
      <c r="KZT995" s="35"/>
      <c r="KZU995" s="34"/>
      <c r="LAB995" s="35"/>
      <c r="LAC995" s="34"/>
      <c r="LAJ995" s="35"/>
      <c r="LAK995" s="34"/>
      <c r="LAR995" s="35"/>
      <c r="LAS995" s="34"/>
      <c r="LAZ995" s="35"/>
      <c r="LBA995" s="34"/>
      <c r="LBH995" s="35"/>
      <c r="LBI995" s="34"/>
      <c r="LBP995" s="35"/>
      <c r="LBQ995" s="34"/>
      <c r="LBX995" s="35"/>
      <c r="LBY995" s="34"/>
      <c r="LCF995" s="35"/>
      <c r="LCG995" s="34"/>
      <c r="LCN995" s="35"/>
      <c r="LCO995" s="34"/>
      <c r="LCV995" s="35"/>
      <c r="LCW995" s="34"/>
      <c r="LDD995" s="35"/>
      <c r="LDE995" s="34"/>
      <c r="LDL995" s="35"/>
      <c r="LDM995" s="34"/>
      <c r="LDT995" s="35"/>
      <c r="LDU995" s="34"/>
      <c r="LEB995" s="35"/>
      <c r="LEC995" s="34"/>
      <c r="LEJ995" s="35"/>
      <c r="LEK995" s="34"/>
      <c r="LER995" s="35"/>
      <c r="LES995" s="34"/>
      <c r="LEZ995" s="35"/>
      <c r="LFA995" s="34"/>
      <c r="LFH995" s="35"/>
      <c r="LFI995" s="34"/>
      <c r="LFP995" s="35"/>
      <c r="LFQ995" s="34"/>
      <c r="LFX995" s="35"/>
      <c r="LFY995" s="34"/>
      <c r="LGF995" s="35"/>
      <c r="LGG995" s="34"/>
      <c r="LGN995" s="35"/>
      <c r="LGO995" s="34"/>
      <c r="LGV995" s="35"/>
      <c r="LGW995" s="34"/>
      <c r="LHD995" s="35"/>
      <c r="LHE995" s="34"/>
      <c r="LHL995" s="35"/>
      <c r="LHM995" s="34"/>
      <c r="LHT995" s="35"/>
      <c r="LHU995" s="34"/>
      <c r="LIB995" s="35"/>
      <c r="LIC995" s="34"/>
      <c r="LIJ995" s="35"/>
      <c r="LIK995" s="34"/>
      <c r="LIR995" s="35"/>
      <c r="LIS995" s="34"/>
      <c r="LIZ995" s="35"/>
      <c r="LJA995" s="34"/>
      <c r="LJH995" s="35"/>
      <c r="LJI995" s="34"/>
      <c r="LJP995" s="35"/>
      <c r="LJQ995" s="34"/>
      <c r="LJX995" s="35"/>
      <c r="LJY995" s="34"/>
      <c r="LKF995" s="35"/>
      <c r="LKG995" s="34"/>
      <c r="LKN995" s="35"/>
      <c r="LKO995" s="34"/>
      <c r="LKV995" s="35"/>
      <c r="LKW995" s="34"/>
      <c r="LLD995" s="35"/>
      <c r="LLE995" s="34"/>
      <c r="LLL995" s="35"/>
      <c r="LLM995" s="34"/>
      <c r="LLT995" s="35"/>
      <c r="LLU995" s="34"/>
      <c r="LMB995" s="35"/>
      <c r="LMC995" s="34"/>
      <c r="LMJ995" s="35"/>
      <c r="LMK995" s="34"/>
      <c r="LMR995" s="35"/>
      <c r="LMS995" s="34"/>
      <c r="LMZ995" s="35"/>
      <c r="LNA995" s="34"/>
      <c r="LNH995" s="35"/>
      <c r="LNI995" s="34"/>
      <c r="LNP995" s="35"/>
      <c r="LNQ995" s="34"/>
      <c r="LNX995" s="35"/>
      <c r="LNY995" s="34"/>
      <c r="LOF995" s="35"/>
      <c r="LOG995" s="34"/>
      <c r="LON995" s="35"/>
      <c r="LOO995" s="34"/>
      <c r="LOV995" s="35"/>
      <c r="LOW995" s="34"/>
      <c r="LPD995" s="35"/>
      <c r="LPE995" s="34"/>
      <c r="LPL995" s="35"/>
      <c r="LPM995" s="34"/>
      <c r="LPT995" s="35"/>
      <c r="LPU995" s="34"/>
      <c r="LQB995" s="35"/>
      <c r="LQC995" s="34"/>
      <c r="LQJ995" s="35"/>
      <c r="LQK995" s="34"/>
      <c r="LQR995" s="35"/>
      <c r="LQS995" s="34"/>
      <c r="LQZ995" s="35"/>
      <c r="LRA995" s="34"/>
      <c r="LRH995" s="35"/>
      <c r="LRI995" s="34"/>
      <c r="LRP995" s="35"/>
      <c r="LRQ995" s="34"/>
      <c r="LRX995" s="35"/>
      <c r="LRY995" s="34"/>
      <c r="LSF995" s="35"/>
      <c r="LSG995" s="34"/>
      <c r="LSN995" s="35"/>
      <c r="LSO995" s="34"/>
      <c r="LSV995" s="35"/>
      <c r="LSW995" s="34"/>
      <c r="LTD995" s="35"/>
      <c r="LTE995" s="34"/>
      <c r="LTL995" s="35"/>
      <c r="LTM995" s="34"/>
      <c r="LTT995" s="35"/>
      <c r="LTU995" s="34"/>
      <c r="LUB995" s="35"/>
      <c r="LUC995" s="34"/>
      <c r="LUJ995" s="35"/>
      <c r="LUK995" s="34"/>
      <c r="LUR995" s="35"/>
      <c r="LUS995" s="34"/>
      <c r="LUZ995" s="35"/>
      <c r="LVA995" s="34"/>
      <c r="LVH995" s="35"/>
      <c r="LVI995" s="34"/>
      <c r="LVP995" s="35"/>
      <c r="LVQ995" s="34"/>
      <c r="LVX995" s="35"/>
      <c r="LVY995" s="34"/>
      <c r="LWF995" s="35"/>
      <c r="LWG995" s="34"/>
      <c r="LWN995" s="35"/>
      <c r="LWO995" s="34"/>
      <c r="LWV995" s="35"/>
      <c r="LWW995" s="34"/>
      <c r="LXD995" s="35"/>
      <c r="LXE995" s="34"/>
      <c r="LXL995" s="35"/>
      <c r="LXM995" s="34"/>
      <c r="LXT995" s="35"/>
      <c r="LXU995" s="34"/>
      <c r="LYB995" s="35"/>
      <c r="LYC995" s="34"/>
      <c r="LYJ995" s="35"/>
      <c r="LYK995" s="34"/>
      <c r="LYR995" s="35"/>
      <c r="LYS995" s="34"/>
      <c r="LYZ995" s="35"/>
      <c r="LZA995" s="34"/>
      <c r="LZH995" s="35"/>
      <c r="LZI995" s="34"/>
      <c r="LZP995" s="35"/>
      <c r="LZQ995" s="34"/>
      <c r="LZX995" s="35"/>
      <c r="LZY995" s="34"/>
      <c r="MAF995" s="35"/>
      <c r="MAG995" s="34"/>
      <c r="MAN995" s="35"/>
      <c r="MAO995" s="34"/>
      <c r="MAV995" s="35"/>
      <c r="MAW995" s="34"/>
      <c r="MBD995" s="35"/>
      <c r="MBE995" s="34"/>
      <c r="MBL995" s="35"/>
      <c r="MBM995" s="34"/>
      <c r="MBT995" s="35"/>
      <c r="MBU995" s="34"/>
      <c r="MCB995" s="35"/>
      <c r="MCC995" s="34"/>
      <c r="MCJ995" s="35"/>
      <c r="MCK995" s="34"/>
      <c r="MCR995" s="35"/>
      <c r="MCS995" s="34"/>
      <c r="MCZ995" s="35"/>
      <c r="MDA995" s="34"/>
      <c r="MDH995" s="35"/>
      <c r="MDI995" s="34"/>
      <c r="MDP995" s="35"/>
      <c r="MDQ995" s="34"/>
      <c r="MDX995" s="35"/>
      <c r="MDY995" s="34"/>
      <c r="MEF995" s="35"/>
      <c r="MEG995" s="34"/>
      <c r="MEN995" s="35"/>
      <c r="MEO995" s="34"/>
      <c r="MEV995" s="35"/>
      <c r="MEW995" s="34"/>
      <c r="MFD995" s="35"/>
      <c r="MFE995" s="34"/>
      <c r="MFL995" s="35"/>
      <c r="MFM995" s="34"/>
      <c r="MFT995" s="35"/>
      <c r="MFU995" s="34"/>
      <c r="MGB995" s="35"/>
      <c r="MGC995" s="34"/>
      <c r="MGJ995" s="35"/>
      <c r="MGK995" s="34"/>
      <c r="MGR995" s="35"/>
      <c r="MGS995" s="34"/>
      <c r="MGZ995" s="35"/>
      <c r="MHA995" s="34"/>
      <c r="MHH995" s="35"/>
      <c r="MHI995" s="34"/>
      <c r="MHP995" s="35"/>
      <c r="MHQ995" s="34"/>
      <c r="MHX995" s="35"/>
      <c r="MHY995" s="34"/>
      <c r="MIF995" s="35"/>
      <c r="MIG995" s="34"/>
      <c r="MIN995" s="35"/>
      <c r="MIO995" s="34"/>
      <c r="MIV995" s="35"/>
      <c r="MIW995" s="34"/>
      <c r="MJD995" s="35"/>
      <c r="MJE995" s="34"/>
      <c r="MJL995" s="35"/>
      <c r="MJM995" s="34"/>
      <c r="MJT995" s="35"/>
      <c r="MJU995" s="34"/>
      <c r="MKB995" s="35"/>
      <c r="MKC995" s="34"/>
      <c r="MKJ995" s="35"/>
      <c r="MKK995" s="34"/>
      <c r="MKR995" s="35"/>
      <c r="MKS995" s="34"/>
      <c r="MKZ995" s="35"/>
      <c r="MLA995" s="34"/>
      <c r="MLH995" s="35"/>
      <c r="MLI995" s="34"/>
      <c r="MLP995" s="35"/>
      <c r="MLQ995" s="34"/>
      <c r="MLX995" s="35"/>
      <c r="MLY995" s="34"/>
      <c r="MMF995" s="35"/>
      <c r="MMG995" s="34"/>
      <c r="MMN995" s="35"/>
      <c r="MMO995" s="34"/>
      <c r="MMV995" s="35"/>
      <c r="MMW995" s="34"/>
      <c r="MND995" s="35"/>
      <c r="MNE995" s="34"/>
      <c r="MNL995" s="35"/>
      <c r="MNM995" s="34"/>
      <c r="MNT995" s="35"/>
      <c r="MNU995" s="34"/>
      <c r="MOB995" s="35"/>
      <c r="MOC995" s="34"/>
      <c r="MOJ995" s="35"/>
      <c r="MOK995" s="34"/>
      <c r="MOR995" s="35"/>
      <c r="MOS995" s="34"/>
      <c r="MOZ995" s="35"/>
      <c r="MPA995" s="34"/>
      <c r="MPH995" s="35"/>
      <c r="MPI995" s="34"/>
      <c r="MPP995" s="35"/>
      <c r="MPQ995" s="34"/>
      <c r="MPX995" s="35"/>
      <c r="MPY995" s="34"/>
      <c r="MQF995" s="35"/>
      <c r="MQG995" s="34"/>
      <c r="MQN995" s="35"/>
      <c r="MQO995" s="34"/>
      <c r="MQV995" s="35"/>
      <c r="MQW995" s="34"/>
      <c r="MRD995" s="35"/>
      <c r="MRE995" s="34"/>
      <c r="MRL995" s="35"/>
      <c r="MRM995" s="34"/>
      <c r="MRT995" s="35"/>
      <c r="MRU995" s="34"/>
      <c r="MSB995" s="35"/>
      <c r="MSC995" s="34"/>
      <c r="MSJ995" s="35"/>
      <c r="MSK995" s="34"/>
      <c r="MSR995" s="35"/>
      <c r="MSS995" s="34"/>
      <c r="MSZ995" s="35"/>
      <c r="MTA995" s="34"/>
      <c r="MTH995" s="35"/>
      <c r="MTI995" s="34"/>
      <c r="MTP995" s="35"/>
      <c r="MTQ995" s="34"/>
      <c r="MTX995" s="35"/>
      <c r="MTY995" s="34"/>
      <c r="MUF995" s="35"/>
      <c r="MUG995" s="34"/>
      <c r="MUN995" s="35"/>
      <c r="MUO995" s="34"/>
      <c r="MUV995" s="35"/>
      <c r="MUW995" s="34"/>
      <c r="MVD995" s="35"/>
      <c r="MVE995" s="34"/>
      <c r="MVL995" s="35"/>
      <c r="MVM995" s="34"/>
      <c r="MVT995" s="35"/>
      <c r="MVU995" s="34"/>
      <c r="MWB995" s="35"/>
      <c r="MWC995" s="34"/>
      <c r="MWJ995" s="35"/>
      <c r="MWK995" s="34"/>
      <c r="MWR995" s="35"/>
      <c r="MWS995" s="34"/>
      <c r="MWZ995" s="35"/>
      <c r="MXA995" s="34"/>
      <c r="MXH995" s="35"/>
      <c r="MXI995" s="34"/>
      <c r="MXP995" s="35"/>
      <c r="MXQ995" s="34"/>
      <c r="MXX995" s="35"/>
      <c r="MXY995" s="34"/>
      <c r="MYF995" s="35"/>
      <c r="MYG995" s="34"/>
      <c r="MYN995" s="35"/>
      <c r="MYO995" s="34"/>
      <c r="MYV995" s="35"/>
      <c r="MYW995" s="34"/>
      <c r="MZD995" s="35"/>
      <c r="MZE995" s="34"/>
      <c r="MZL995" s="35"/>
      <c r="MZM995" s="34"/>
      <c r="MZT995" s="35"/>
      <c r="MZU995" s="34"/>
      <c r="NAB995" s="35"/>
      <c r="NAC995" s="34"/>
      <c r="NAJ995" s="35"/>
      <c r="NAK995" s="34"/>
      <c r="NAR995" s="35"/>
      <c r="NAS995" s="34"/>
      <c r="NAZ995" s="35"/>
      <c r="NBA995" s="34"/>
      <c r="NBH995" s="35"/>
      <c r="NBI995" s="34"/>
      <c r="NBP995" s="35"/>
      <c r="NBQ995" s="34"/>
      <c r="NBX995" s="35"/>
      <c r="NBY995" s="34"/>
      <c r="NCF995" s="35"/>
      <c r="NCG995" s="34"/>
      <c r="NCN995" s="35"/>
      <c r="NCO995" s="34"/>
      <c r="NCV995" s="35"/>
      <c r="NCW995" s="34"/>
      <c r="NDD995" s="35"/>
      <c r="NDE995" s="34"/>
      <c r="NDL995" s="35"/>
      <c r="NDM995" s="34"/>
      <c r="NDT995" s="35"/>
      <c r="NDU995" s="34"/>
      <c r="NEB995" s="35"/>
      <c r="NEC995" s="34"/>
      <c r="NEJ995" s="35"/>
      <c r="NEK995" s="34"/>
      <c r="NER995" s="35"/>
      <c r="NES995" s="34"/>
      <c r="NEZ995" s="35"/>
      <c r="NFA995" s="34"/>
      <c r="NFH995" s="35"/>
      <c r="NFI995" s="34"/>
      <c r="NFP995" s="35"/>
      <c r="NFQ995" s="34"/>
      <c r="NFX995" s="35"/>
      <c r="NFY995" s="34"/>
      <c r="NGF995" s="35"/>
      <c r="NGG995" s="34"/>
      <c r="NGN995" s="35"/>
      <c r="NGO995" s="34"/>
      <c r="NGV995" s="35"/>
      <c r="NGW995" s="34"/>
      <c r="NHD995" s="35"/>
      <c r="NHE995" s="34"/>
      <c r="NHL995" s="35"/>
      <c r="NHM995" s="34"/>
      <c r="NHT995" s="35"/>
      <c r="NHU995" s="34"/>
      <c r="NIB995" s="35"/>
      <c r="NIC995" s="34"/>
      <c r="NIJ995" s="35"/>
      <c r="NIK995" s="34"/>
      <c r="NIR995" s="35"/>
      <c r="NIS995" s="34"/>
      <c r="NIZ995" s="35"/>
      <c r="NJA995" s="34"/>
      <c r="NJH995" s="35"/>
      <c r="NJI995" s="34"/>
      <c r="NJP995" s="35"/>
      <c r="NJQ995" s="34"/>
      <c r="NJX995" s="35"/>
      <c r="NJY995" s="34"/>
      <c r="NKF995" s="35"/>
      <c r="NKG995" s="34"/>
      <c r="NKN995" s="35"/>
      <c r="NKO995" s="34"/>
      <c r="NKV995" s="35"/>
      <c r="NKW995" s="34"/>
      <c r="NLD995" s="35"/>
      <c r="NLE995" s="34"/>
      <c r="NLL995" s="35"/>
      <c r="NLM995" s="34"/>
      <c r="NLT995" s="35"/>
      <c r="NLU995" s="34"/>
      <c r="NMB995" s="35"/>
      <c r="NMC995" s="34"/>
      <c r="NMJ995" s="35"/>
      <c r="NMK995" s="34"/>
      <c r="NMR995" s="35"/>
      <c r="NMS995" s="34"/>
      <c r="NMZ995" s="35"/>
      <c r="NNA995" s="34"/>
      <c r="NNH995" s="35"/>
      <c r="NNI995" s="34"/>
      <c r="NNP995" s="35"/>
      <c r="NNQ995" s="34"/>
      <c r="NNX995" s="35"/>
      <c r="NNY995" s="34"/>
      <c r="NOF995" s="35"/>
      <c r="NOG995" s="34"/>
      <c r="NON995" s="35"/>
      <c r="NOO995" s="34"/>
      <c r="NOV995" s="35"/>
      <c r="NOW995" s="34"/>
      <c r="NPD995" s="35"/>
      <c r="NPE995" s="34"/>
      <c r="NPL995" s="35"/>
      <c r="NPM995" s="34"/>
      <c r="NPT995" s="35"/>
      <c r="NPU995" s="34"/>
      <c r="NQB995" s="35"/>
      <c r="NQC995" s="34"/>
      <c r="NQJ995" s="35"/>
      <c r="NQK995" s="34"/>
      <c r="NQR995" s="35"/>
      <c r="NQS995" s="34"/>
      <c r="NQZ995" s="35"/>
      <c r="NRA995" s="34"/>
      <c r="NRH995" s="35"/>
      <c r="NRI995" s="34"/>
      <c r="NRP995" s="35"/>
      <c r="NRQ995" s="34"/>
      <c r="NRX995" s="35"/>
      <c r="NRY995" s="34"/>
      <c r="NSF995" s="35"/>
      <c r="NSG995" s="34"/>
      <c r="NSN995" s="35"/>
      <c r="NSO995" s="34"/>
      <c r="NSV995" s="35"/>
      <c r="NSW995" s="34"/>
      <c r="NTD995" s="35"/>
      <c r="NTE995" s="34"/>
      <c r="NTL995" s="35"/>
      <c r="NTM995" s="34"/>
      <c r="NTT995" s="35"/>
      <c r="NTU995" s="34"/>
      <c r="NUB995" s="35"/>
      <c r="NUC995" s="34"/>
      <c r="NUJ995" s="35"/>
      <c r="NUK995" s="34"/>
      <c r="NUR995" s="35"/>
      <c r="NUS995" s="34"/>
      <c r="NUZ995" s="35"/>
      <c r="NVA995" s="34"/>
      <c r="NVH995" s="35"/>
      <c r="NVI995" s="34"/>
      <c r="NVP995" s="35"/>
      <c r="NVQ995" s="34"/>
      <c r="NVX995" s="35"/>
      <c r="NVY995" s="34"/>
      <c r="NWF995" s="35"/>
      <c r="NWG995" s="34"/>
      <c r="NWN995" s="35"/>
      <c r="NWO995" s="34"/>
      <c r="NWV995" s="35"/>
      <c r="NWW995" s="34"/>
      <c r="NXD995" s="35"/>
      <c r="NXE995" s="34"/>
      <c r="NXL995" s="35"/>
      <c r="NXM995" s="34"/>
      <c r="NXT995" s="35"/>
      <c r="NXU995" s="34"/>
      <c r="NYB995" s="35"/>
      <c r="NYC995" s="34"/>
      <c r="NYJ995" s="35"/>
      <c r="NYK995" s="34"/>
      <c r="NYR995" s="35"/>
      <c r="NYS995" s="34"/>
      <c r="NYZ995" s="35"/>
      <c r="NZA995" s="34"/>
      <c r="NZH995" s="35"/>
      <c r="NZI995" s="34"/>
      <c r="NZP995" s="35"/>
      <c r="NZQ995" s="34"/>
      <c r="NZX995" s="35"/>
      <c r="NZY995" s="34"/>
      <c r="OAF995" s="35"/>
      <c r="OAG995" s="34"/>
      <c r="OAN995" s="35"/>
      <c r="OAO995" s="34"/>
      <c r="OAV995" s="35"/>
      <c r="OAW995" s="34"/>
      <c r="OBD995" s="35"/>
      <c r="OBE995" s="34"/>
      <c r="OBL995" s="35"/>
      <c r="OBM995" s="34"/>
      <c r="OBT995" s="35"/>
      <c r="OBU995" s="34"/>
      <c r="OCB995" s="35"/>
      <c r="OCC995" s="34"/>
      <c r="OCJ995" s="35"/>
      <c r="OCK995" s="34"/>
      <c r="OCR995" s="35"/>
      <c r="OCS995" s="34"/>
      <c r="OCZ995" s="35"/>
      <c r="ODA995" s="34"/>
      <c r="ODH995" s="35"/>
      <c r="ODI995" s="34"/>
      <c r="ODP995" s="35"/>
      <c r="ODQ995" s="34"/>
      <c r="ODX995" s="35"/>
      <c r="ODY995" s="34"/>
      <c r="OEF995" s="35"/>
      <c r="OEG995" s="34"/>
      <c r="OEN995" s="35"/>
      <c r="OEO995" s="34"/>
      <c r="OEV995" s="35"/>
      <c r="OEW995" s="34"/>
      <c r="OFD995" s="35"/>
      <c r="OFE995" s="34"/>
      <c r="OFL995" s="35"/>
      <c r="OFM995" s="34"/>
      <c r="OFT995" s="35"/>
      <c r="OFU995" s="34"/>
      <c r="OGB995" s="35"/>
      <c r="OGC995" s="34"/>
      <c r="OGJ995" s="35"/>
      <c r="OGK995" s="34"/>
      <c r="OGR995" s="35"/>
      <c r="OGS995" s="34"/>
      <c r="OGZ995" s="35"/>
      <c r="OHA995" s="34"/>
      <c r="OHH995" s="35"/>
      <c r="OHI995" s="34"/>
      <c r="OHP995" s="35"/>
      <c r="OHQ995" s="34"/>
      <c r="OHX995" s="35"/>
      <c r="OHY995" s="34"/>
      <c r="OIF995" s="35"/>
      <c r="OIG995" s="34"/>
      <c r="OIN995" s="35"/>
      <c r="OIO995" s="34"/>
      <c r="OIV995" s="35"/>
      <c r="OIW995" s="34"/>
      <c r="OJD995" s="35"/>
      <c r="OJE995" s="34"/>
      <c r="OJL995" s="35"/>
      <c r="OJM995" s="34"/>
      <c r="OJT995" s="35"/>
      <c r="OJU995" s="34"/>
      <c r="OKB995" s="35"/>
      <c r="OKC995" s="34"/>
      <c r="OKJ995" s="35"/>
      <c r="OKK995" s="34"/>
      <c r="OKR995" s="35"/>
      <c r="OKS995" s="34"/>
      <c r="OKZ995" s="35"/>
      <c r="OLA995" s="34"/>
      <c r="OLH995" s="35"/>
      <c r="OLI995" s="34"/>
      <c r="OLP995" s="35"/>
      <c r="OLQ995" s="34"/>
      <c r="OLX995" s="35"/>
      <c r="OLY995" s="34"/>
      <c r="OMF995" s="35"/>
      <c r="OMG995" s="34"/>
      <c r="OMN995" s="35"/>
      <c r="OMO995" s="34"/>
      <c r="OMV995" s="35"/>
      <c r="OMW995" s="34"/>
      <c r="OND995" s="35"/>
      <c r="ONE995" s="34"/>
      <c r="ONL995" s="35"/>
      <c r="ONM995" s="34"/>
      <c r="ONT995" s="35"/>
      <c r="ONU995" s="34"/>
      <c r="OOB995" s="35"/>
      <c r="OOC995" s="34"/>
      <c r="OOJ995" s="35"/>
      <c r="OOK995" s="34"/>
      <c r="OOR995" s="35"/>
      <c r="OOS995" s="34"/>
      <c r="OOZ995" s="35"/>
      <c r="OPA995" s="34"/>
      <c r="OPH995" s="35"/>
      <c r="OPI995" s="34"/>
      <c r="OPP995" s="35"/>
      <c r="OPQ995" s="34"/>
      <c r="OPX995" s="35"/>
      <c r="OPY995" s="34"/>
      <c r="OQF995" s="35"/>
      <c r="OQG995" s="34"/>
      <c r="OQN995" s="35"/>
      <c r="OQO995" s="34"/>
      <c r="OQV995" s="35"/>
      <c r="OQW995" s="34"/>
      <c r="ORD995" s="35"/>
      <c r="ORE995" s="34"/>
      <c r="ORL995" s="35"/>
      <c r="ORM995" s="34"/>
      <c r="ORT995" s="35"/>
      <c r="ORU995" s="34"/>
      <c r="OSB995" s="35"/>
      <c r="OSC995" s="34"/>
      <c r="OSJ995" s="35"/>
      <c r="OSK995" s="34"/>
      <c r="OSR995" s="35"/>
      <c r="OSS995" s="34"/>
      <c r="OSZ995" s="35"/>
      <c r="OTA995" s="34"/>
      <c r="OTH995" s="35"/>
      <c r="OTI995" s="34"/>
      <c r="OTP995" s="35"/>
      <c r="OTQ995" s="34"/>
      <c r="OTX995" s="35"/>
      <c r="OTY995" s="34"/>
      <c r="OUF995" s="35"/>
      <c r="OUG995" s="34"/>
      <c r="OUN995" s="35"/>
      <c r="OUO995" s="34"/>
      <c r="OUV995" s="35"/>
      <c r="OUW995" s="34"/>
      <c r="OVD995" s="35"/>
      <c r="OVE995" s="34"/>
      <c r="OVL995" s="35"/>
      <c r="OVM995" s="34"/>
      <c r="OVT995" s="35"/>
      <c r="OVU995" s="34"/>
      <c r="OWB995" s="35"/>
      <c r="OWC995" s="34"/>
      <c r="OWJ995" s="35"/>
      <c r="OWK995" s="34"/>
      <c r="OWR995" s="35"/>
      <c r="OWS995" s="34"/>
      <c r="OWZ995" s="35"/>
      <c r="OXA995" s="34"/>
      <c r="OXH995" s="35"/>
      <c r="OXI995" s="34"/>
      <c r="OXP995" s="35"/>
      <c r="OXQ995" s="34"/>
      <c r="OXX995" s="35"/>
      <c r="OXY995" s="34"/>
      <c r="OYF995" s="35"/>
      <c r="OYG995" s="34"/>
      <c r="OYN995" s="35"/>
      <c r="OYO995" s="34"/>
      <c r="OYV995" s="35"/>
      <c r="OYW995" s="34"/>
      <c r="OZD995" s="35"/>
      <c r="OZE995" s="34"/>
      <c r="OZL995" s="35"/>
      <c r="OZM995" s="34"/>
      <c r="OZT995" s="35"/>
      <c r="OZU995" s="34"/>
      <c r="PAB995" s="35"/>
      <c r="PAC995" s="34"/>
      <c r="PAJ995" s="35"/>
      <c r="PAK995" s="34"/>
      <c r="PAR995" s="35"/>
      <c r="PAS995" s="34"/>
      <c r="PAZ995" s="35"/>
      <c r="PBA995" s="34"/>
      <c r="PBH995" s="35"/>
      <c r="PBI995" s="34"/>
      <c r="PBP995" s="35"/>
      <c r="PBQ995" s="34"/>
      <c r="PBX995" s="35"/>
      <c r="PBY995" s="34"/>
      <c r="PCF995" s="35"/>
      <c r="PCG995" s="34"/>
      <c r="PCN995" s="35"/>
      <c r="PCO995" s="34"/>
      <c r="PCV995" s="35"/>
      <c r="PCW995" s="34"/>
      <c r="PDD995" s="35"/>
      <c r="PDE995" s="34"/>
      <c r="PDL995" s="35"/>
      <c r="PDM995" s="34"/>
      <c r="PDT995" s="35"/>
      <c r="PDU995" s="34"/>
      <c r="PEB995" s="35"/>
      <c r="PEC995" s="34"/>
      <c r="PEJ995" s="35"/>
      <c r="PEK995" s="34"/>
      <c r="PER995" s="35"/>
      <c r="PES995" s="34"/>
      <c r="PEZ995" s="35"/>
      <c r="PFA995" s="34"/>
      <c r="PFH995" s="35"/>
      <c r="PFI995" s="34"/>
      <c r="PFP995" s="35"/>
      <c r="PFQ995" s="34"/>
      <c r="PFX995" s="35"/>
      <c r="PFY995" s="34"/>
      <c r="PGF995" s="35"/>
      <c r="PGG995" s="34"/>
      <c r="PGN995" s="35"/>
      <c r="PGO995" s="34"/>
      <c r="PGV995" s="35"/>
      <c r="PGW995" s="34"/>
      <c r="PHD995" s="35"/>
      <c r="PHE995" s="34"/>
      <c r="PHL995" s="35"/>
      <c r="PHM995" s="34"/>
      <c r="PHT995" s="35"/>
      <c r="PHU995" s="34"/>
      <c r="PIB995" s="35"/>
      <c r="PIC995" s="34"/>
      <c r="PIJ995" s="35"/>
      <c r="PIK995" s="34"/>
      <c r="PIR995" s="35"/>
      <c r="PIS995" s="34"/>
      <c r="PIZ995" s="35"/>
      <c r="PJA995" s="34"/>
      <c r="PJH995" s="35"/>
      <c r="PJI995" s="34"/>
      <c r="PJP995" s="35"/>
      <c r="PJQ995" s="34"/>
      <c r="PJX995" s="35"/>
      <c r="PJY995" s="34"/>
      <c r="PKF995" s="35"/>
      <c r="PKG995" s="34"/>
      <c r="PKN995" s="35"/>
      <c r="PKO995" s="34"/>
      <c r="PKV995" s="35"/>
      <c r="PKW995" s="34"/>
      <c r="PLD995" s="35"/>
      <c r="PLE995" s="34"/>
      <c r="PLL995" s="35"/>
      <c r="PLM995" s="34"/>
      <c r="PLT995" s="35"/>
      <c r="PLU995" s="34"/>
      <c r="PMB995" s="35"/>
      <c r="PMC995" s="34"/>
      <c r="PMJ995" s="35"/>
      <c r="PMK995" s="34"/>
      <c r="PMR995" s="35"/>
      <c r="PMS995" s="34"/>
      <c r="PMZ995" s="35"/>
      <c r="PNA995" s="34"/>
      <c r="PNH995" s="35"/>
      <c r="PNI995" s="34"/>
      <c r="PNP995" s="35"/>
      <c r="PNQ995" s="34"/>
      <c r="PNX995" s="35"/>
      <c r="PNY995" s="34"/>
      <c r="POF995" s="35"/>
      <c r="POG995" s="34"/>
      <c r="PON995" s="35"/>
      <c r="POO995" s="34"/>
      <c r="POV995" s="35"/>
      <c r="POW995" s="34"/>
      <c r="PPD995" s="35"/>
      <c r="PPE995" s="34"/>
      <c r="PPL995" s="35"/>
      <c r="PPM995" s="34"/>
      <c r="PPT995" s="35"/>
      <c r="PPU995" s="34"/>
      <c r="PQB995" s="35"/>
      <c r="PQC995" s="34"/>
      <c r="PQJ995" s="35"/>
      <c r="PQK995" s="34"/>
      <c r="PQR995" s="35"/>
      <c r="PQS995" s="34"/>
      <c r="PQZ995" s="35"/>
      <c r="PRA995" s="34"/>
      <c r="PRH995" s="35"/>
      <c r="PRI995" s="34"/>
      <c r="PRP995" s="35"/>
      <c r="PRQ995" s="34"/>
      <c r="PRX995" s="35"/>
      <c r="PRY995" s="34"/>
      <c r="PSF995" s="35"/>
      <c r="PSG995" s="34"/>
      <c r="PSN995" s="35"/>
      <c r="PSO995" s="34"/>
      <c r="PSV995" s="35"/>
      <c r="PSW995" s="34"/>
      <c r="PTD995" s="35"/>
      <c r="PTE995" s="34"/>
      <c r="PTL995" s="35"/>
      <c r="PTM995" s="34"/>
      <c r="PTT995" s="35"/>
      <c r="PTU995" s="34"/>
      <c r="PUB995" s="35"/>
      <c r="PUC995" s="34"/>
      <c r="PUJ995" s="35"/>
      <c r="PUK995" s="34"/>
      <c r="PUR995" s="35"/>
      <c r="PUS995" s="34"/>
      <c r="PUZ995" s="35"/>
      <c r="PVA995" s="34"/>
      <c r="PVH995" s="35"/>
      <c r="PVI995" s="34"/>
      <c r="PVP995" s="35"/>
      <c r="PVQ995" s="34"/>
      <c r="PVX995" s="35"/>
      <c r="PVY995" s="34"/>
      <c r="PWF995" s="35"/>
      <c r="PWG995" s="34"/>
      <c r="PWN995" s="35"/>
      <c r="PWO995" s="34"/>
      <c r="PWV995" s="35"/>
      <c r="PWW995" s="34"/>
      <c r="PXD995" s="35"/>
      <c r="PXE995" s="34"/>
      <c r="PXL995" s="35"/>
      <c r="PXM995" s="34"/>
      <c r="PXT995" s="35"/>
      <c r="PXU995" s="34"/>
      <c r="PYB995" s="35"/>
      <c r="PYC995" s="34"/>
      <c r="PYJ995" s="35"/>
      <c r="PYK995" s="34"/>
      <c r="PYR995" s="35"/>
      <c r="PYS995" s="34"/>
      <c r="PYZ995" s="35"/>
      <c r="PZA995" s="34"/>
      <c r="PZH995" s="35"/>
      <c r="PZI995" s="34"/>
      <c r="PZP995" s="35"/>
      <c r="PZQ995" s="34"/>
      <c r="PZX995" s="35"/>
      <c r="PZY995" s="34"/>
      <c r="QAF995" s="35"/>
      <c r="QAG995" s="34"/>
      <c r="QAN995" s="35"/>
      <c r="QAO995" s="34"/>
      <c r="QAV995" s="35"/>
      <c r="QAW995" s="34"/>
      <c r="QBD995" s="35"/>
      <c r="QBE995" s="34"/>
      <c r="QBL995" s="35"/>
      <c r="QBM995" s="34"/>
      <c r="QBT995" s="35"/>
      <c r="QBU995" s="34"/>
      <c r="QCB995" s="35"/>
      <c r="QCC995" s="34"/>
      <c r="QCJ995" s="35"/>
      <c r="QCK995" s="34"/>
      <c r="QCR995" s="35"/>
      <c r="QCS995" s="34"/>
      <c r="QCZ995" s="35"/>
      <c r="QDA995" s="34"/>
      <c r="QDH995" s="35"/>
      <c r="QDI995" s="34"/>
      <c r="QDP995" s="35"/>
      <c r="QDQ995" s="34"/>
      <c r="QDX995" s="35"/>
      <c r="QDY995" s="34"/>
      <c r="QEF995" s="35"/>
      <c r="QEG995" s="34"/>
      <c r="QEN995" s="35"/>
      <c r="QEO995" s="34"/>
      <c r="QEV995" s="35"/>
      <c r="QEW995" s="34"/>
      <c r="QFD995" s="35"/>
      <c r="QFE995" s="34"/>
      <c r="QFL995" s="35"/>
      <c r="QFM995" s="34"/>
      <c r="QFT995" s="35"/>
      <c r="QFU995" s="34"/>
      <c r="QGB995" s="35"/>
      <c r="QGC995" s="34"/>
      <c r="QGJ995" s="35"/>
      <c r="QGK995" s="34"/>
      <c r="QGR995" s="35"/>
      <c r="QGS995" s="34"/>
      <c r="QGZ995" s="35"/>
      <c r="QHA995" s="34"/>
      <c r="QHH995" s="35"/>
      <c r="QHI995" s="34"/>
      <c r="QHP995" s="35"/>
      <c r="QHQ995" s="34"/>
      <c r="QHX995" s="35"/>
      <c r="QHY995" s="34"/>
      <c r="QIF995" s="35"/>
      <c r="QIG995" s="34"/>
      <c r="QIN995" s="35"/>
      <c r="QIO995" s="34"/>
      <c r="QIV995" s="35"/>
      <c r="QIW995" s="34"/>
      <c r="QJD995" s="35"/>
      <c r="QJE995" s="34"/>
      <c r="QJL995" s="35"/>
      <c r="QJM995" s="34"/>
      <c r="QJT995" s="35"/>
      <c r="QJU995" s="34"/>
      <c r="QKB995" s="35"/>
      <c r="QKC995" s="34"/>
      <c r="QKJ995" s="35"/>
      <c r="QKK995" s="34"/>
      <c r="QKR995" s="35"/>
      <c r="QKS995" s="34"/>
      <c r="QKZ995" s="35"/>
      <c r="QLA995" s="34"/>
      <c r="QLH995" s="35"/>
      <c r="QLI995" s="34"/>
      <c r="QLP995" s="35"/>
      <c r="QLQ995" s="34"/>
      <c r="QLX995" s="35"/>
      <c r="QLY995" s="34"/>
      <c r="QMF995" s="35"/>
      <c r="QMG995" s="34"/>
      <c r="QMN995" s="35"/>
      <c r="QMO995" s="34"/>
      <c r="QMV995" s="35"/>
      <c r="QMW995" s="34"/>
      <c r="QND995" s="35"/>
      <c r="QNE995" s="34"/>
      <c r="QNL995" s="35"/>
      <c r="QNM995" s="34"/>
      <c r="QNT995" s="35"/>
      <c r="QNU995" s="34"/>
      <c r="QOB995" s="35"/>
      <c r="QOC995" s="34"/>
      <c r="QOJ995" s="35"/>
      <c r="QOK995" s="34"/>
      <c r="QOR995" s="35"/>
      <c r="QOS995" s="34"/>
      <c r="QOZ995" s="35"/>
      <c r="QPA995" s="34"/>
      <c r="QPH995" s="35"/>
      <c r="QPI995" s="34"/>
      <c r="QPP995" s="35"/>
      <c r="QPQ995" s="34"/>
      <c r="QPX995" s="35"/>
      <c r="QPY995" s="34"/>
      <c r="QQF995" s="35"/>
      <c r="QQG995" s="34"/>
      <c r="QQN995" s="35"/>
      <c r="QQO995" s="34"/>
      <c r="QQV995" s="35"/>
      <c r="QQW995" s="34"/>
      <c r="QRD995" s="35"/>
      <c r="QRE995" s="34"/>
      <c r="QRL995" s="35"/>
      <c r="QRM995" s="34"/>
      <c r="QRT995" s="35"/>
      <c r="QRU995" s="34"/>
      <c r="QSB995" s="35"/>
      <c r="QSC995" s="34"/>
      <c r="QSJ995" s="35"/>
      <c r="QSK995" s="34"/>
      <c r="QSR995" s="35"/>
      <c r="QSS995" s="34"/>
      <c r="QSZ995" s="35"/>
      <c r="QTA995" s="34"/>
      <c r="QTH995" s="35"/>
      <c r="QTI995" s="34"/>
      <c r="QTP995" s="35"/>
      <c r="QTQ995" s="34"/>
      <c r="QTX995" s="35"/>
      <c r="QTY995" s="34"/>
      <c r="QUF995" s="35"/>
      <c r="QUG995" s="34"/>
      <c r="QUN995" s="35"/>
      <c r="QUO995" s="34"/>
      <c r="QUV995" s="35"/>
      <c r="QUW995" s="34"/>
      <c r="QVD995" s="35"/>
      <c r="QVE995" s="34"/>
      <c r="QVL995" s="35"/>
      <c r="QVM995" s="34"/>
      <c r="QVT995" s="35"/>
      <c r="QVU995" s="34"/>
      <c r="QWB995" s="35"/>
      <c r="QWC995" s="34"/>
      <c r="QWJ995" s="35"/>
      <c r="QWK995" s="34"/>
      <c r="QWR995" s="35"/>
      <c r="QWS995" s="34"/>
      <c r="QWZ995" s="35"/>
      <c r="QXA995" s="34"/>
      <c r="QXH995" s="35"/>
      <c r="QXI995" s="34"/>
      <c r="QXP995" s="35"/>
      <c r="QXQ995" s="34"/>
      <c r="QXX995" s="35"/>
      <c r="QXY995" s="34"/>
      <c r="QYF995" s="35"/>
      <c r="QYG995" s="34"/>
      <c r="QYN995" s="35"/>
      <c r="QYO995" s="34"/>
      <c r="QYV995" s="35"/>
      <c r="QYW995" s="34"/>
      <c r="QZD995" s="35"/>
      <c r="QZE995" s="34"/>
      <c r="QZL995" s="35"/>
      <c r="QZM995" s="34"/>
      <c r="QZT995" s="35"/>
      <c r="QZU995" s="34"/>
      <c r="RAB995" s="35"/>
      <c r="RAC995" s="34"/>
      <c r="RAJ995" s="35"/>
      <c r="RAK995" s="34"/>
      <c r="RAR995" s="35"/>
      <c r="RAS995" s="34"/>
      <c r="RAZ995" s="35"/>
      <c r="RBA995" s="34"/>
      <c r="RBH995" s="35"/>
      <c r="RBI995" s="34"/>
      <c r="RBP995" s="35"/>
      <c r="RBQ995" s="34"/>
      <c r="RBX995" s="35"/>
      <c r="RBY995" s="34"/>
      <c r="RCF995" s="35"/>
      <c r="RCG995" s="34"/>
      <c r="RCN995" s="35"/>
      <c r="RCO995" s="34"/>
      <c r="RCV995" s="35"/>
      <c r="RCW995" s="34"/>
      <c r="RDD995" s="35"/>
      <c r="RDE995" s="34"/>
      <c r="RDL995" s="35"/>
      <c r="RDM995" s="34"/>
      <c r="RDT995" s="35"/>
      <c r="RDU995" s="34"/>
      <c r="REB995" s="35"/>
      <c r="REC995" s="34"/>
      <c r="REJ995" s="35"/>
      <c r="REK995" s="34"/>
      <c r="RER995" s="35"/>
      <c r="RES995" s="34"/>
      <c r="REZ995" s="35"/>
      <c r="RFA995" s="34"/>
      <c r="RFH995" s="35"/>
      <c r="RFI995" s="34"/>
      <c r="RFP995" s="35"/>
      <c r="RFQ995" s="34"/>
      <c r="RFX995" s="35"/>
      <c r="RFY995" s="34"/>
      <c r="RGF995" s="35"/>
      <c r="RGG995" s="34"/>
      <c r="RGN995" s="35"/>
      <c r="RGO995" s="34"/>
      <c r="RGV995" s="35"/>
      <c r="RGW995" s="34"/>
      <c r="RHD995" s="35"/>
      <c r="RHE995" s="34"/>
      <c r="RHL995" s="35"/>
      <c r="RHM995" s="34"/>
      <c r="RHT995" s="35"/>
      <c r="RHU995" s="34"/>
      <c r="RIB995" s="35"/>
      <c r="RIC995" s="34"/>
      <c r="RIJ995" s="35"/>
      <c r="RIK995" s="34"/>
      <c r="RIR995" s="35"/>
      <c r="RIS995" s="34"/>
      <c r="RIZ995" s="35"/>
      <c r="RJA995" s="34"/>
      <c r="RJH995" s="35"/>
      <c r="RJI995" s="34"/>
      <c r="RJP995" s="35"/>
      <c r="RJQ995" s="34"/>
      <c r="RJX995" s="35"/>
      <c r="RJY995" s="34"/>
      <c r="RKF995" s="35"/>
      <c r="RKG995" s="34"/>
      <c r="RKN995" s="35"/>
      <c r="RKO995" s="34"/>
      <c r="RKV995" s="35"/>
      <c r="RKW995" s="34"/>
      <c r="RLD995" s="35"/>
      <c r="RLE995" s="34"/>
      <c r="RLL995" s="35"/>
      <c r="RLM995" s="34"/>
      <c r="RLT995" s="35"/>
      <c r="RLU995" s="34"/>
      <c r="RMB995" s="35"/>
      <c r="RMC995" s="34"/>
      <c r="RMJ995" s="35"/>
      <c r="RMK995" s="34"/>
      <c r="RMR995" s="35"/>
      <c r="RMS995" s="34"/>
      <c r="RMZ995" s="35"/>
      <c r="RNA995" s="34"/>
      <c r="RNH995" s="35"/>
      <c r="RNI995" s="34"/>
      <c r="RNP995" s="35"/>
      <c r="RNQ995" s="34"/>
      <c r="RNX995" s="35"/>
      <c r="RNY995" s="34"/>
      <c r="ROF995" s="35"/>
      <c r="ROG995" s="34"/>
      <c r="RON995" s="35"/>
      <c r="ROO995" s="34"/>
      <c r="ROV995" s="35"/>
      <c r="ROW995" s="34"/>
      <c r="RPD995" s="35"/>
      <c r="RPE995" s="34"/>
      <c r="RPL995" s="35"/>
      <c r="RPM995" s="34"/>
      <c r="RPT995" s="35"/>
      <c r="RPU995" s="34"/>
      <c r="RQB995" s="35"/>
      <c r="RQC995" s="34"/>
      <c r="RQJ995" s="35"/>
      <c r="RQK995" s="34"/>
      <c r="RQR995" s="35"/>
      <c r="RQS995" s="34"/>
      <c r="RQZ995" s="35"/>
      <c r="RRA995" s="34"/>
      <c r="RRH995" s="35"/>
      <c r="RRI995" s="34"/>
      <c r="RRP995" s="35"/>
      <c r="RRQ995" s="34"/>
      <c r="RRX995" s="35"/>
      <c r="RRY995" s="34"/>
      <c r="RSF995" s="35"/>
      <c r="RSG995" s="34"/>
      <c r="RSN995" s="35"/>
      <c r="RSO995" s="34"/>
      <c r="RSV995" s="35"/>
      <c r="RSW995" s="34"/>
      <c r="RTD995" s="35"/>
      <c r="RTE995" s="34"/>
      <c r="RTL995" s="35"/>
      <c r="RTM995" s="34"/>
      <c r="RTT995" s="35"/>
      <c r="RTU995" s="34"/>
      <c r="RUB995" s="35"/>
      <c r="RUC995" s="34"/>
      <c r="RUJ995" s="35"/>
      <c r="RUK995" s="34"/>
      <c r="RUR995" s="35"/>
      <c r="RUS995" s="34"/>
      <c r="RUZ995" s="35"/>
      <c r="RVA995" s="34"/>
      <c r="RVH995" s="35"/>
      <c r="RVI995" s="34"/>
      <c r="RVP995" s="35"/>
      <c r="RVQ995" s="34"/>
      <c r="RVX995" s="35"/>
      <c r="RVY995" s="34"/>
      <c r="RWF995" s="35"/>
      <c r="RWG995" s="34"/>
      <c r="RWN995" s="35"/>
      <c r="RWO995" s="34"/>
      <c r="RWV995" s="35"/>
      <c r="RWW995" s="34"/>
      <c r="RXD995" s="35"/>
      <c r="RXE995" s="34"/>
      <c r="RXL995" s="35"/>
      <c r="RXM995" s="34"/>
      <c r="RXT995" s="35"/>
      <c r="RXU995" s="34"/>
      <c r="RYB995" s="35"/>
      <c r="RYC995" s="34"/>
      <c r="RYJ995" s="35"/>
      <c r="RYK995" s="34"/>
      <c r="RYR995" s="35"/>
      <c r="RYS995" s="34"/>
      <c r="RYZ995" s="35"/>
      <c r="RZA995" s="34"/>
      <c r="RZH995" s="35"/>
      <c r="RZI995" s="34"/>
      <c r="RZP995" s="35"/>
      <c r="RZQ995" s="34"/>
      <c r="RZX995" s="35"/>
      <c r="RZY995" s="34"/>
      <c r="SAF995" s="35"/>
      <c r="SAG995" s="34"/>
      <c r="SAN995" s="35"/>
      <c r="SAO995" s="34"/>
      <c r="SAV995" s="35"/>
      <c r="SAW995" s="34"/>
      <c r="SBD995" s="35"/>
      <c r="SBE995" s="34"/>
      <c r="SBL995" s="35"/>
      <c r="SBM995" s="34"/>
      <c r="SBT995" s="35"/>
      <c r="SBU995" s="34"/>
      <c r="SCB995" s="35"/>
      <c r="SCC995" s="34"/>
      <c r="SCJ995" s="35"/>
      <c r="SCK995" s="34"/>
      <c r="SCR995" s="35"/>
      <c r="SCS995" s="34"/>
      <c r="SCZ995" s="35"/>
      <c r="SDA995" s="34"/>
      <c r="SDH995" s="35"/>
      <c r="SDI995" s="34"/>
      <c r="SDP995" s="35"/>
      <c r="SDQ995" s="34"/>
      <c r="SDX995" s="35"/>
      <c r="SDY995" s="34"/>
      <c r="SEF995" s="35"/>
      <c r="SEG995" s="34"/>
      <c r="SEN995" s="35"/>
      <c r="SEO995" s="34"/>
      <c r="SEV995" s="35"/>
      <c r="SEW995" s="34"/>
      <c r="SFD995" s="35"/>
      <c r="SFE995" s="34"/>
      <c r="SFL995" s="35"/>
      <c r="SFM995" s="34"/>
      <c r="SFT995" s="35"/>
      <c r="SFU995" s="34"/>
      <c r="SGB995" s="35"/>
      <c r="SGC995" s="34"/>
      <c r="SGJ995" s="35"/>
      <c r="SGK995" s="34"/>
      <c r="SGR995" s="35"/>
      <c r="SGS995" s="34"/>
      <c r="SGZ995" s="35"/>
      <c r="SHA995" s="34"/>
      <c r="SHH995" s="35"/>
      <c r="SHI995" s="34"/>
      <c r="SHP995" s="35"/>
      <c r="SHQ995" s="34"/>
      <c r="SHX995" s="35"/>
      <c r="SHY995" s="34"/>
      <c r="SIF995" s="35"/>
      <c r="SIG995" s="34"/>
      <c r="SIN995" s="35"/>
      <c r="SIO995" s="34"/>
      <c r="SIV995" s="35"/>
      <c r="SIW995" s="34"/>
      <c r="SJD995" s="35"/>
      <c r="SJE995" s="34"/>
      <c r="SJL995" s="35"/>
      <c r="SJM995" s="34"/>
      <c r="SJT995" s="35"/>
      <c r="SJU995" s="34"/>
      <c r="SKB995" s="35"/>
      <c r="SKC995" s="34"/>
      <c r="SKJ995" s="35"/>
      <c r="SKK995" s="34"/>
      <c r="SKR995" s="35"/>
      <c r="SKS995" s="34"/>
      <c r="SKZ995" s="35"/>
      <c r="SLA995" s="34"/>
      <c r="SLH995" s="35"/>
      <c r="SLI995" s="34"/>
      <c r="SLP995" s="35"/>
      <c r="SLQ995" s="34"/>
      <c r="SLX995" s="35"/>
      <c r="SLY995" s="34"/>
      <c r="SMF995" s="35"/>
      <c r="SMG995" s="34"/>
      <c r="SMN995" s="35"/>
      <c r="SMO995" s="34"/>
      <c r="SMV995" s="35"/>
      <c r="SMW995" s="34"/>
      <c r="SND995" s="35"/>
      <c r="SNE995" s="34"/>
      <c r="SNL995" s="35"/>
      <c r="SNM995" s="34"/>
      <c r="SNT995" s="35"/>
      <c r="SNU995" s="34"/>
      <c r="SOB995" s="35"/>
      <c r="SOC995" s="34"/>
      <c r="SOJ995" s="35"/>
      <c r="SOK995" s="34"/>
      <c r="SOR995" s="35"/>
      <c r="SOS995" s="34"/>
      <c r="SOZ995" s="35"/>
      <c r="SPA995" s="34"/>
      <c r="SPH995" s="35"/>
      <c r="SPI995" s="34"/>
      <c r="SPP995" s="35"/>
      <c r="SPQ995" s="34"/>
      <c r="SPX995" s="35"/>
      <c r="SPY995" s="34"/>
      <c r="SQF995" s="35"/>
      <c r="SQG995" s="34"/>
      <c r="SQN995" s="35"/>
      <c r="SQO995" s="34"/>
      <c r="SQV995" s="35"/>
      <c r="SQW995" s="34"/>
      <c r="SRD995" s="35"/>
      <c r="SRE995" s="34"/>
      <c r="SRL995" s="35"/>
      <c r="SRM995" s="34"/>
      <c r="SRT995" s="35"/>
      <c r="SRU995" s="34"/>
      <c r="SSB995" s="35"/>
      <c r="SSC995" s="34"/>
      <c r="SSJ995" s="35"/>
      <c r="SSK995" s="34"/>
      <c r="SSR995" s="35"/>
      <c r="SSS995" s="34"/>
      <c r="SSZ995" s="35"/>
      <c r="STA995" s="34"/>
      <c r="STH995" s="35"/>
      <c r="STI995" s="34"/>
      <c r="STP995" s="35"/>
      <c r="STQ995" s="34"/>
      <c r="STX995" s="35"/>
      <c r="STY995" s="34"/>
      <c r="SUF995" s="35"/>
      <c r="SUG995" s="34"/>
      <c r="SUN995" s="35"/>
      <c r="SUO995" s="34"/>
      <c r="SUV995" s="35"/>
      <c r="SUW995" s="34"/>
      <c r="SVD995" s="35"/>
      <c r="SVE995" s="34"/>
      <c r="SVL995" s="35"/>
      <c r="SVM995" s="34"/>
      <c r="SVT995" s="35"/>
      <c r="SVU995" s="34"/>
      <c r="SWB995" s="35"/>
      <c r="SWC995" s="34"/>
      <c r="SWJ995" s="35"/>
      <c r="SWK995" s="34"/>
      <c r="SWR995" s="35"/>
      <c r="SWS995" s="34"/>
      <c r="SWZ995" s="35"/>
      <c r="SXA995" s="34"/>
      <c r="SXH995" s="35"/>
      <c r="SXI995" s="34"/>
      <c r="SXP995" s="35"/>
      <c r="SXQ995" s="34"/>
      <c r="SXX995" s="35"/>
      <c r="SXY995" s="34"/>
      <c r="SYF995" s="35"/>
      <c r="SYG995" s="34"/>
      <c r="SYN995" s="35"/>
      <c r="SYO995" s="34"/>
      <c r="SYV995" s="35"/>
      <c r="SYW995" s="34"/>
      <c r="SZD995" s="35"/>
      <c r="SZE995" s="34"/>
      <c r="SZL995" s="35"/>
      <c r="SZM995" s="34"/>
      <c r="SZT995" s="35"/>
      <c r="SZU995" s="34"/>
      <c r="TAB995" s="35"/>
      <c r="TAC995" s="34"/>
      <c r="TAJ995" s="35"/>
      <c r="TAK995" s="34"/>
      <c r="TAR995" s="35"/>
      <c r="TAS995" s="34"/>
      <c r="TAZ995" s="35"/>
      <c r="TBA995" s="34"/>
      <c r="TBH995" s="35"/>
      <c r="TBI995" s="34"/>
      <c r="TBP995" s="35"/>
      <c r="TBQ995" s="34"/>
      <c r="TBX995" s="35"/>
      <c r="TBY995" s="34"/>
      <c r="TCF995" s="35"/>
      <c r="TCG995" s="34"/>
      <c r="TCN995" s="35"/>
      <c r="TCO995" s="34"/>
      <c r="TCV995" s="35"/>
      <c r="TCW995" s="34"/>
      <c r="TDD995" s="35"/>
      <c r="TDE995" s="34"/>
      <c r="TDL995" s="35"/>
      <c r="TDM995" s="34"/>
      <c r="TDT995" s="35"/>
      <c r="TDU995" s="34"/>
      <c r="TEB995" s="35"/>
      <c r="TEC995" s="34"/>
      <c r="TEJ995" s="35"/>
      <c r="TEK995" s="34"/>
      <c r="TER995" s="35"/>
      <c r="TES995" s="34"/>
      <c r="TEZ995" s="35"/>
      <c r="TFA995" s="34"/>
      <c r="TFH995" s="35"/>
      <c r="TFI995" s="34"/>
      <c r="TFP995" s="35"/>
      <c r="TFQ995" s="34"/>
      <c r="TFX995" s="35"/>
      <c r="TFY995" s="34"/>
      <c r="TGF995" s="35"/>
      <c r="TGG995" s="34"/>
      <c r="TGN995" s="35"/>
      <c r="TGO995" s="34"/>
      <c r="TGV995" s="35"/>
      <c r="TGW995" s="34"/>
      <c r="THD995" s="35"/>
      <c r="THE995" s="34"/>
      <c r="THL995" s="35"/>
      <c r="THM995" s="34"/>
      <c r="THT995" s="35"/>
      <c r="THU995" s="34"/>
      <c r="TIB995" s="35"/>
      <c r="TIC995" s="34"/>
      <c r="TIJ995" s="35"/>
      <c r="TIK995" s="34"/>
      <c r="TIR995" s="35"/>
      <c r="TIS995" s="34"/>
      <c r="TIZ995" s="35"/>
      <c r="TJA995" s="34"/>
      <c r="TJH995" s="35"/>
      <c r="TJI995" s="34"/>
      <c r="TJP995" s="35"/>
      <c r="TJQ995" s="34"/>
      <c r="TJX995" s="35"/>
      <c r="TJY995" s="34"/>
      <c r="TKF995" s="35"/>
      <c r="TKG995" s="34"/>
      <c r="TKN995" s="35"/>
      <c r="TKO995" s="34"/>
      <c r="TKV995" s="35"/>
      <c r="TKW995" s="34"/>
      <c r="TLD995" s="35"/>
      <c r="TLE995" s="34"/>
      <c r="TLL995" s="35"/>
      <c r="TLM995" s="34"/>
      <c r="TLT995" s="35"/>
      <c r="TLU995" s="34"/>
      <c r="TMB995" s="35"/>
      <c r="TMC995" s="34"/>
      <c r="TMJ995" s="35"/>
      <c r="TMK995" s="34"/>
      <c r="TMR995" s="35"/>
      <c r="TMS995" s="34"/>
      <c r="TMZ995" s="35"/>
      <c r="TNA995" s="34"/>
      <c r="TNH995" s="35"/>
      <c r="TNI995" s="34"/>
      <c r="TNP995" s="35"/>
      <c r="TNQ995" s="34"/>
      <c r="TNX995" s="35"/>
      <c r="TNY995" s="34"/>
      <c r="TOF995" s="35"/>
      <c r="TOG995" s="34"/>
      <c r="TON995" s="35"/>
      <c r="TOO995" s="34"/>
      <c r="TOV995" s="35"/>
      <c r="TOW995" s="34"/>
      <c r="TPD995" s="35"/>
      <c r="TPE995" s="34"/>
      <c r="TPL995" s="35"/>
      <c r="TPM995" s="34"/>
      <c r="TPT995" s="35"/>
      <c r="TPU995" s="34"/>
      <c r="TQB995" s="35"/>
      <c r="TQC995" s="34"/>
      <c r="TQJ995" s="35"/>
      <c r="TQK995" s="34"/>
      <c r="TQR995" s="35"/>
      <c r="TQS995" s="34"/>
      <c r="TQZ995" s="35"/>
      <c r="TRA995" s="34"/>
      <c r="TRH995" s="35"/>
      <c r="TRI995" s="34"/>
      <c r="TRP995" s="35"/>
      <c r="TRQ995" s="34"/>
      <c r="TRX995" s="35"/>
      <c r="TRY995" s="34"/>
      <c r="TSF995" s="35"/>
      <c r="TSG995" s="34"/>
      <c r="TSN995" s="35"/>
      <c r="TSO995" s="34"/>
      <c r="TSV995" s="35"/>
      <c r="TSW995" s="34"/>
      <c r="TTD995" s="35"/>
      <c r="TTE995" s="34"/>
      <c r="TTL995" s="35"/>
      <c r="TTM995" s="34"/>
      <c r="TTT995" s="35"/>
      <c r="TTU995" s="34"/>
      <c r="TUB995" s="35"/>
      <c r="TUC995" s="34"/>
      <c r="TUJ995" s="35"/>
      <c r="TUK995" s="34"/>
      <c r="TUR995" s="35"/>
      <c r="TUS995" s="34"/>
      <c r="TUZ995" s="35"/>
      <c r="TVA995" s="34"/>
      <c r="TVH995" s="35"/>
      <c r="TVI995" s="34"/>
      <c r="TVP995" s="35"/>
      <c r="TVQ995" s="34"/>
      <c r="TVX995" s="35"/>
      <c r="TVY995" s="34"/>
      <c r="TWF995" s="35"/>
      <c r="TWG995" s="34"/>
      <c r="TWN995" s="35"/>
      <c r="TWO995" s="34"/>
      <c r="TWV995" s="35"/>
      <c r="TWW995" s="34"/>
      <c r="TXD995" s="35"/>
      <c r="TXE995" s="34"/>
      <c r="TXL995" s="35"/>
      <c r="TXM995" s="34"/>
      <c r="TXT995" s="35"/>
      <c r="TXU995" s="34"/>
      <c r="TYB995" s="35"/>
      <c r="TYC995" s="34"/>
      <c r="TYJ995" s="35"/>
      <c r="TYK995" s="34"/>
      <c r="TYR995" s="35"/>
      <c r="TYS995" s="34"/>
      <c r="TYZ995" s="35"/>
      <c r="TZA995" s="34"/>
      <c r="TZH995" s="35"/>
      <c r="TZI995" s="34"/>
      <c r="TZP995" s="35"/>
      <c r="TZQ995" s="34"/>
      <c r="TZX995" s="35"/>
      <c r="TZY995" s="34"/>
      <c r="UAF995" s="35"/>
      <c r="UAG995" s="34"/>
      <c r="UAN995" s="35"/>
      <c r="UAO995" s="34"/>
      <c r="UAV995" s="35"/>
      <c r="UAW995" s="34"/>
      <c r="UBD995" s="35"/>
      <c r="UBE995" s="34"/>
      <c r="UBL995" s="35"/>
      <c r="UBM995" s="34"/>
      <c r="UBT995" s="35"/>
      <c r="UBU995" s="34"/>
      <c r="UCB995" s="35"/>
      <c r="UCC995" s="34"/>
      <c r="UCJ995" s="35"/>
      <c r="UCK995" s="34"/>
      <c r="UCR995" s="35"/>
      <c r="UCS995" s="34"/>
      <c r="UCZ995" s="35"/>
      <c r="UDA995" s="34"/>
      <c r="UDH995" s="35"/>
      <c r="UDI995" s="34"/>
      <c r="UDP995" s="35"/>
      <c r="UDQ995" s="34"/>
      <c r="UDX995" s="35"/>
      <c r="UDY995" s="34"/>
      <c r="UEF995" s="35"/>
      <c r="UEG995" s="34"/>
      <c r="UEN995" s="35"/>
      <c r="UEO995" s="34"/>
      <c r="UEV995" s="35"/>
      <c r="UEW995" s="34"/>
      <c r="UFD995" s="35"/>
      <c r="UFE995" s="34"/>
      <c r="UFL995" s="35"/>
      <c r="UFM995" s="34"/>
      <c r="UFT995" s="35"/>
      <c r="UFU995" s="34"/>
      <c r="UGB995" s="35"/>
      <c r="UGC995" s="34"/>
      <c r="UGJ995" s="35"/>
      <c r="UGK995" s="34"/>
      <c r="UGR995" s="35"/>
      <c r="UGS995" s="34"/>
      <c r="UGZ995" s="35"/>
      <c r="UHA995" s="34"/>
      <c r="UHH995" s="35"/>
      <c r="UHI995" s="34"/>
      <c r="UHP995" s="35"/>
      <c r="UHQ995" s="34"/>
      <c r="UHX995" s="35"/>
      <c r="UHY995" s="34"/>
      <c r="UIF995" s="35"/>
      <c r="UIG995" s="34"/>
      <c r="UIN995" s="35"/>
      <c r="UIO995" s="34"/>
      <c r="UIV995" s="35"/>
      <c r="UIW995" s="34"/>
      <c r="UJD995" s="35"/>
      <c r="UJE995" s="34"/>
      <c r="UJL995" s="35"/>
      <c r="UJM995" s="34"/>
      <c r="UJT995" s="35"/>
      <c r="UJU995" s="34"/>
      <c r="UKB995" s="35"/>
      <c r="UKC995" s="34"/>
      <c r="UKJ995" s="35"/>
      <c r="UKK995" s="34"/>
      <c r="UKR995" s="35"/>
      <c r="UKS995" s="34"/>
      <c r="UKZ995" s="35"/>
      <c r="ULA995" s="34"/>
      <c r="ULH995" s="35"/>
      <c r="ULI995" s="34"/>
      <c r="ULP995" s="35"/>
      <c r="ULQ995" s="34"/>
      <c r="ULX995" s="35"/>
      <c r="ULY995" s="34"/>
      <c r="UMF995" s="35"/>
      <c r="UMG995" s="34"/>
      <c r="UMN995" s="35"/>
      <c r="UMO995" s="34"/>
      <c r="UMV995" s="35"/>
      <c r="UMW995" s="34"/>
      <c r="UND995" s="35"/>
      <c r="UNE995" s="34"/>
      <c r="UNL995" s="35"/>
      <c r="UNM995" s="34"/>
      <c r="UNT995" s="35"/>
      <c r="UNU995" s="34"/>
      <c r="UOB995" s="35"/>
      <c r="UOC995" s="34"/>
      <c r="UOJ995" s="35"/>
      <c r="UOK995" s="34"/>
      <c r="UOR995" s="35"/>
      <c r="UOS995" s="34"/>
      <c r="UOZ995" s="35"/>
      <c r="UPA995" s="34"/>
      <c r="UPH995" s="35"/>
      <c r="UPI995" s="34"/>
      <c r="UPP995" s="35"/>
      <c r="UPQ995" s="34"/>
      <c r="UPX995" s="35"/>
      <c r="UPY995" s="34"/>
      <c r="UQF995" s="35"/>
      <c r="UQG995" s="34"/>
      <c r="UQN995" s="35"/>
      <c r="UQO995" s="34"/>
      <c r="UQV995" s="35"/>
      <c r="UQW995" s="34"/>
      <c r="URD995" s="35"/>
      <c r="URE995" s="34"/>
      <c r="URL995" s="35"/>
      <c r="URM995" s="34"/>
      <c r="URT995" s="35"/>
      <c r="URU995" s="34"/>
      <c r="USB995" s="35"/>
      <c r="USC995" s="34"/>
      <c r="USJ995" s="35"/>
      <c r="USK995" s="34"/>
      <c r="USR995" s="35"/>
      <c r="USS995" s="34"/>
      <c r="USZ995" s="35"/>
      <c r="UTA995" s="34"/>
      <c r="UTH995" s="35"/>
      <c r="UTI995" s="34"/>
      <c r="UTP995" s="35"/>
      <c r="UTQ995" s="34"/>
      <c r="UTX995" s="35"/>
      <c r="UTY995" s="34"/>
      <c r="UUF995" s="35"/>
      <c r="UUG995" s="34"/>
      <c r="UUN995" s="35"/>
      <c r="UUO995" s="34"/>
      <c r="UUV995" s="35"/>
      <c r="UUW995" s="34"/>
      <c r="UVD995" s="35"/>
      <c r="UVE995" s="34"/>
      <c r="UVL995" s="35"/>
      <c r="UVM995" s="34"/>
      <c r="UVT995" s="35"/>
      <c r="UVU995" s="34"/>
      <c r="UWB995" s="35"/>
      <c r="UWC995" s="34"/>
      <c r="UWJ995" s="35"/>
      <c r="UWK995" s="34"/>
      <c r="UWR995" s="35"/>
      <c r="UWS995" s="34"/>
      <c r="UWZ995" s="35"/>
      <c r="UXA995" s="34"/>
      <c r="UXH995" s="35"/>
      <c r="UXI995" s="34"/>
      <c r="UXP995" s="35"/>
      <c r="UXQ995" s="34"/>
      <c r="UXX995" s="35"/>
      <c r="UXY995" s="34"/>
      <c r="UYF995" s="35"/>
      <c r="UYG995" s="34"/>
      <c r="UYN995" s="35"/>
      <c r="UYO995" s="34"/>
      <c r="UYV995" s="35"/>
      <c r="UYW995" s="34"/>
      <c r="UZD995" s="35"/>
      <c r="UZE995" s="34"/>
      <c r="UZL995" s="35"/>
      <c r="UZM995" s="34"/>
      <c r="UZT995" s="35"/>
      <c r="UZU995" s="34"/>
      <c r="VAB995" s="35"/>
      <c r="VAC995" s="34"/>
      <c r="VAJ995" s="35"/>
      <c r="VAK995" s="34"/>
      <c r="VAR995" s="35"/>
      <c r="VAS995" s="34"/>
      <c r="VAZ995" s="35"/>
      <c r="VBA995" s="34"/>
      <c r="VBH995" s="35"/>
      <c r="VBI995" s="34"/>
      <c r="VBP995" s="35"/>
      <c r="VBQ995" s="34"/>
      <c r="VBX995" s="35"/>
      <c r="VBY995" s="34"/>
      <c r="VCF995" s="35"/>
      <c r="VCG995" s="34"/>
      <c r="VCN995" s="35"/>
      <c r="VCO995" s="34"/>
      <c r="VCV995" s="35"/>
      <c r="VCW995" s="34"/>
      <c r="VDD995" s="35"/>
      <c r="VDE995" s="34"/>
      <c r="VDL995" s="35"/>
      <c r="VDM995" s="34"/>
      <c r="VDT995" s="35"/>
      <c r="VDU995" s="34"/>
      <c r="VEB995" s="35"/>
      <c r="VEC995" s="34"/>
      <c r="VEJ995" s="35"/>
      <c r="VEK995" s="34"/>
      <c r="VER995" s="35"/>
      <c r="VES995" s="34"/>
      <c r="VEZ995" s="35"/>
      <c r="VFA995" s="34"/>
      <c r="VFH995" s="35"/>
      <c r="VFI995" s="34"/>
      <c r="VFP995" s="35"/>
      <c r="VFQ995" s="34"/>
      <c r="VFX995" s="35"/>
      <c r="VFY995" s="34"/>
      <c r="VGF995" s="35"/>
      <c r="VGG995" s="34"/>
      <c r="VGN995" s="35"/>
      <c r="VGO995" s="34"/>
      <c r="VGV995" s="35"/>
      <c r="VGW995" s="34"/>
      <c r="VHD995" s="35"/>
      <c r="VHE995" s="34"/>
      <c r="VHL995" s="35"/>
      <c r="VHM995" s="34"/>
      <c r="VHT995" s="35"/>
      <c r="VHU995" s="34"/>
      <c r="VIB995" s="35"/>
      <c r="VIC995" s="34"/>
      <c r="VIJ995" s="35"/>
      <c r="VIK995" s="34"/>
      <c r="VIR995" s="35"/>
      <c r="VIS995" s="34"/>
      <c r="VIZ995" s="35"/>
      <c r="VJA995" s="34"/>
      <c r="VJH995" s="35"/>
      <c r="VJI995" s="34"/>
      <c r="VJP995" s="35"/>
      <c r="VJQ995" s="34"/>
      <c r="VJX995" s="35"/>
      <c r="VJY995" s="34"/>
      <c r="VKF995" s="35"/>
      <c r="VKG995" s="34"/>
      <c r="VKN995" s="35"/>
      <c r="VKO995" s="34"/>
      <c r="VKV995" s="35"/>
      <c r="VKW995" s="34"/>
      <c r="VLD995" s="35"/>
      <c r="VLE995" s="34"/>
      <c r="VLL995" s="35"/>
      <c r="VLM995" s="34"/>
      <c r="VLT995" s="35"/>
      <c r="VLU995" s="34"/>
      <c r="VMB995" s="35"/>
      <c r="VMC995" s="34"/>
      <c r="VMJ995" s="35"/>
      <c r="VMK995" s="34"/>
      <c r="VMR995" s="35"/>
      <c r="VMS995" s="34"/>
      <c r="VMZ995" s="35"/>
      <c r="VNA995" s="34"/>
      <c r="VNH995" s="35"/>
      <c r="VNI995" s="34"/>
      <c r="VNP995" s="35"/>
      <c r="VNQ995" s="34"/>
      <c r="VNX995" s="35"/>
      <c r="VNY995" s="34"/>
      <c r="VOF995" s="35"/>
      <c r="VOG995" s="34"/>
      <c r="VON995" s="35"/>
      <c r="VOO995" s="34"/>
      <c r="VOV995" s="35"/>
      <c r="VOW995" s="34"/>
      <c r="VPD995" s="35"/>
      <c r="VPE995" s="34"/>
      <c r="VPL995" s="35"/>
      <c r="VPM995" s="34"/>
      <c r="VPT995" s="35"/>
      <c r="VPU995" s="34"/>
      <c r="VQB995" s="35"/>
      <c r="VQC995" s="34"/>
      <c r="VQJ995" s="35"/>
      <c r="VQK995" s="34"/>
      <c r="VQR995" s="35"/>
      <c r="VQS995" s="34"/>
      <c r="VQZ995" s="35"/>
      <c r="VRA995" s="34"/>
      <c r="VRH995" s="35"/>
      <c r="VRI995" s="34"/>
      <c r="VRP995" s="35"/>
      <c r="VRQ995" s="34"/>
      <c r="VRX995" s="35"/>
      <c r="VRY995" s="34"/>
      <c r="VSF995" s="35"/>
      <c r="VSG995" s="34"/>
      <c r="VSN995" s="35"/>
      <c r="VSO995" s="34"/>
      <c r="VSV995" s="35"/>
      <c r="VSW995" s="34"/>
      <c r="VTD995" s="35"/>
      <c r="VTE995" s="34"/>
      <c r="VTL995" s="35"/>
      <c r="VTM995" s="34"/>
      <c r="VTT995" s="35"/>
      <c r="VTU995" s="34"/>
      <c r="VUB995" s="35"/>
      <c r="VUC995" s="34"/>
      <c r="VUJ995" s="35"/>
      <c r="VUK995" s="34"/>
      <c r="VUR995" s="35"/>
      <c r="VUS995" s="34"/>
      <c r="VUZ995" s="35"/>
      <c r="VVA995" s="34"/>
      <c r="VVH995" s="35"/>
      <c r="VVI995" s="34"/>
      <c r="VVP995" s="35"/>
      <c r="VVQ995" s="34"/>
      <c r="VVX995" s="35"/>
      <c r="VVY995" s="34"/>
      <c r="VWF995" s="35"/>
      <c r="VWG995" s="34"/>
      <c r="VWN995" s="35"/>
      <c r="VWO995" s="34"/>
      <c r="VWV995" s="35"/>
      <c r="VWW995" s="34"/>
      <c r="VXD995" s="35"/>
      <c r="VXE995" s="34"/>
      <c r="VXL995" s="35"/>
      <c r="VXM995" s="34"/>
      <c r="VXT995" s="35"/>
      <c r="VXU995" s="34"/>
      <c r="VYB995" s="35"/>
      <c r="VYC995" s="34"/>
      <c r="VYJ995" s="35"/>
      <c r="VYK995" s="34"/>
      <c r="VYR995" s="35"/>
      <c r="VYS995" s="34"/>
      <c r="VYZ995" s="35"/>
      <c r="VZA995" s="34"/>
      <c r="VZH995" s="35"/>
      <c r="VZI995" s="34"/>
      <c r="VZP995" s="35"/>
      <c r="VZQ995" s="34"/>
      <c r="VZX995" s="35"/>
      <c r="VZY995" s="34"/>
      <c r="WAF995" s="35"/>
      <c r="WAG995" s="34"/>
      <c r="WAN995" s="35"/>
      <c r="WAO995" s="34"/>
      <c r="WAV995" s="35"/>
      <c r="WAW995" s="34"/>
      <c r="WBD995" s="35"/>
      <c r="WBE995" s="34"/>
      <c r="WBL995" s="35"/>
      <c r="WBM995" s="34"/>
      <c r="WBT995" s="35"/>
      <c r="WBU995" s="34"/>
      <c r="WCB995" s="35"/>
      <c r="WCC995" s="34"/>
      <c r="WCJ995" s="35"/>
      <c r="WCK995" s="34"/>
      <c r="WCR995" s="35"/>
      <c r="WCS995" s="34"/>
      <c r="WCZ995" s="35"/>
      <c r="WDA995" s="34"/>
      <c r="WDH995" s="35"/>
      <c r="WDI995" s="34"/>
      <c r="WDP995" s="35"/>
      <c r="WDQ995" s="34"/>
      <c r="WDX995" s="35"/>
      <c r="WDY995" s="34"/>
      <c r="WEF995" s="35"/>
      <c r="WEG995" s="34"/>
      <c r="WEN995" s="35"/>
      <c r="WEO995" s="34"/>
      <c r="WEV995" s="35"/>
      <c r="WEW995" s="34"/>
      <c r="WFD995" s="35"/>
      <c r="WFE995" s="34"/>
      <c r="WFL995" s="35"/>
      <c r="WFM995" s="34"/>
      <c r="WFT995" s="35"/>
      <c r="WFU995" s="34"/>
      <c r="WGB995" s="35"/>
      <c r="WGC995" s="34"/>
      <c r="WGJ995" s="35"/>
      <c r="WGK995" s="34"/>
      <c r="WGR995" s="35"/>
      <c r="WGS995" s="34"/>
      <c r="WGZ995" s="35"/>
      <c r="WHA995" s="34"/>
      <c r="WHH995" s="35"/>
      <c r="WHI995" s="34"/>
      <c r="WHP995" s="35"/>
      <c r="WHQ995" s="34"/>
      <c r="WHX995" s="35"/>
      <c r="WHY995" s="34"/>
      <c r="WIF995" s="35"/>
      <c r="WIG995" s="34"/>
      <c r="WIN995" s="35"/>
      <c r="WIO995" s="34"/>
      <c r="WIV995" s="35"/>
      <c r="WIW995" s="34"/>
      <c r="WJD995" s="35"/>
      <c r="WJE995" s="34"/>
      <c r="WJL995" s="35"/>
      <c r="WJM995" s="34"/>
      <c r="WJT995" s="35"/>
      <c r="WJU995" s="34"/>
      <c r="WKB995" s="35"/>
      <c r="WKC995" s="34"/>
      <c r="WKJ995" s="35"/>
      <c r="WKK995" s="34"/>
      <c r="WKR995" s="35"/>
      <c r="WKS995" s="34"/>
      <c r="WKZ995" s="35"/>
      <c r="WLA995" s="34"/>
      <c r="WLH995" s="35"/>
      <c r="WLI995" s="34"/>
      <c r="WLP995" s="35"/>
      <c r="WLQ995" s="34"/>
      <c r="WLX995" s="35"/>
      <c r="WLY995" s="34"/>
      <c r="WMF995" s="35"/>
      <c r="WMG995" s="34"/>
      <c r="WMN995" s="35"/>
      <c r="WMO995" s="34"/>
      <c r="WMV995" s="35"/>
      <c r="WMW995" s="34"/>
      <c r="WND995" s="35"/>
      <c r="WNE995" s="34"/>
      <c r="WNL995" s="35"/>
      <c r="WNM995" s="34"/>
      <c r="WNT995" s="35"/>
      <c r="WNU995" s="34"/>
      <c r="WOB995" s="35"/>
      <c r="WOC995" s="34"/>
      <c r="WOJ995" s="35"/>
      <c r="WOK995" s="34"/>
      <c r="WOR995" s="35"/>
      <c r="WOS995" s="34"/>
      <c r="WOZ995" s="35"/>
      <c r="WPA995" s="34"/>
      <c r="WPH995" s="35"/>
      <c r="WPI995" s="34"/>
      <c r="WPP995" s="35"/>
      <c r="WPQ995" s="34"/>
      <c r="WPX995" s="35"/>
      <c r="WPY995" s="34"/>
      <c r="WQF995" s="35"/>
      <c r="WQG995" s="34"/>
      <c r="WQN995" s="35"/>
      <c r="WQO995" s="34"/>
      <c r="WQV995" s="35"/>
      <c r="WQW995" s="34"/>
      <c r="WRD995" s="35"/>
      <c r="WRE995" s="34"/>
      <c r="WRL995" s="35"/>
      <c r="WRM995" s="34"/>
      <c r="WRT995" s="35"/>
      <c r="WRU995" s="34"/>
      <c r="WSB995" s="35"/>
      <c r="WSC995" s="34"/>
      <c r="WSJ995" s="35"/>
      <c r="WSK995" s="34"/>
      <c r="WSR995" s="35"/>
      <c r="WSS995" s="34"/>
      <c r="WSZ995" s="35"/>
      <c r="WTA995" s="34"/>
      <c r="WTH995" s="35"/>
      <c r="WTI995" s="34"/>
      <c r="WTP995" s="35"/>
      <c r="WTQ995" s="34"/>
      <c r="WTX995" s="35"/>
      <c r="WTY995" s="34"/>
      <c r="WUF995" s="35"/>
      <c r="WUG995" s="34"/>
      <c r="WUN995" s="35"/>
      <c r="WUO995" s="34"/>
      <c r="WUV995" s="35"/>
      <c r="WUW995" s="34"/>
      <c r="WVD995" s="35"/>
      <c r="WVE995" s="34"/>
      <c r="WVL995" s="35"/>
      <c r="WVM995" s="34"/>
      <c r="WVT995" s="35"/>
      <c r="WVU995" s="34"/>
      <c r="WWB995" s="35"/>
      <c r="WWC995" s="34"/>
      <c r="WWJ995" s="35"/>
      <c r="WWK995" s="34"/>
      <c r="WWR995" s="35"/>
      <c r="WWS995" s="34"/>
      <c r="WWZ995" s="35"/>
      <c r="WXA995" s="34"/>
      <c r="WXH995" s="35"/>
      <c r="WXI995" s="34"/>
      <c r="WXP995" s="35"/>
      <c r="WXQ995" s="34"/>
      <c r="WXX995" s="35"/>
      <c r="WXY995" s="34"/>
      <c r="WYF995" s="35"/>
      <c r="WYG995" s="34"/>
      <c r="WYN995" s="35"/>
      <c r="WYO995" s="34"/>
      <c r="WYV995" s="35"/>
      <c r="WYW995" s="34"/>
      <c r="WZD995" s="35"/>
      <c r="WZE995" s="34"/>
      <c r="WZL995" s="35"/>
      <c r="WZM995" s="34"/>
      <c r="WZT995" s="35"/>
      <c r="WZU995" s="34"/>
      <c r="XAB995" s="35"/>
      <c r="XAC995" s="34"/>
      <c r="XAJ995" s="35"/>
      <c r="XAK995" s="34"/>
      <c r="XAR995" s="35"/>
      <c r="XAS995" s="34"/>
      <c r="XAZ995" s="35"/>
      <c r="XBA995" s="34"/>
      <c r="XBH995" s="35"/>
      <c r="XBI995" s="34"/>
      <c r="XBP995" s="35"/>
      <c r="XBQ995" s="34"/>
      <c r="XBX995" s="35"/>
      <c r="XBY995" s="34"/>
      <c r="XCF995" s="35"/>
      <c r="XCG995" s="34"/>
      <c r="XCN995" s="35"/>
      <c r="XCO995" s="34"/>
      <c r="XCV995" s="35"/>
      <c r="XCW995" s="34"/>
      <c r="XDD995" s="35"/>
      <c r="XDE995" s="34"/>
      <c r="XDL995" s="35"/>
      <c r="XDM995" s="34"/>
      <c r="XDT995" s="35"/>
      <c r="XDU995" s="34"/>
      <c r="XEB995" s="35"/>
      <c r="XEC995" s="34"/>
      <c r="XEJ995" s="35"/>
      <c r="XEK995" s="34"/>
      <c r="XER995" s="35"/>
      <c r="XES995" s="34"/>
      <c r="XEZ995" s="35"/>
      <c r="XFA995" s="34"/>
    </row>
    <row r="996" spans="1:1021 1028:2045 2052:3069 3076:4093 4100:5117 5124:6141 6148:7165 7172:8189 8196:9213 9220:10237 10244:11261 11268:12285 12292:13309 13316:14333 14340:15357 15364:16381" x14ac:dyDescent="0.25">
      <c r="A996" t="s">
        <v>21</v>
      </c>
      <c r="B996" t="s">
        <v>178</v>
      </c>
      <c r="C996">
        <v>566</v>
      </c>
      <c r="D996">
        <v>566</v>
      </c>
      <c r="E996" s="35">
        <v>1</v>
      </c>
      <c r="F996" s="34">
        <v>1E-156</v>
      </c>
      <c r="G996">
        <v>98.15</v>
      </c>
      <c r="H996">
        <v>420</v>
      </c>
      <c r="I996" t="str">
        <f>HYPERLINK("https://www.ncbi.nlm.nih.gov/nucleotide/MZ161899.1?report=genbank&amp;log$=nucltop&amp;blast_rank=94&amp;RID=XE5J84ZU013","MZ161899.1")</f>
        <v>MZ161899.1</v>
      </c>
      <c r="L996" s="35"/>
      <c r="M996" s="34"/>
      <c r="T996" s="35"/>
      <c r="U996" s="34"/>
      <c r="AB996" s="35"/>
      <c r="AC996" s="34"/>
      <c r="AJ996" s="35"/>
      <c r="AK996" s="34"/>
      <c r="AR996" s="35"/>
      <c r="AS996" s="34"/>
      <c r="AZ996" s="35"/>
      <c r="BA996" s="34"/>
      <c r="BH996" s="35"/>
      <c r="BI996" s="34"/>
      <c r="BP996" s="35"/>
      <c r="BQ996" s="34"/>
      <c r="BX996" s="35"/>
      <c r="BY996" s="34"/>
      <c r="CF996" s="35"/>
      <c r="CG996" s="34"/>
      <c r="CN996" s="35"/>
      <c r="CO996" s="34"/>
      <c r="CV996" s="35"/>
      <c r="CW996" s="34"/>
      <c r="DD996" s="35"/>
      <c r="DE996" s="34"/>
      <c r="DL996" s="35"/>
      <c r="DM996" s="34"/>
      <c r="DT996" s="35"/>
      <c r="DU996" s="34"/>
      <c r="EB996" s="35"/>
      <c r="EC996" s="34"/>
      <c r="EJ996" s="35"/>
      <c r="EK996" s="34"/>
      <c r="ER996" s="35"/>
      <c r="ES996" s="34"/>
      <c r="EZ996" s="35"/>
      <c r="FA996" s="34"/>
      <c r="FH996" s="35"/>
      <c r="FI996" s="34"/>
      <c r="FP996" s="35"/>
      <c r="FQ996" s="34"/>
      <c r="FX996" s="35"/>
      <c r="FY996" s="34"/>
      <c r="GF996" s="35"/>
      <c r="GG996" s="34"/>
      <c r="GN996" s="35"/>
      <c r="GO996" s="34"/>
      <c r="GV996" s="35"/>
      <c r="GW996" s="34"/>
      <c r="HD996" s="35"/>
      <c r="HE996" s="34"/>
      <c r="HL996" s="35"/>
      <c r="HM996" s="34"/>
      <c r="HT996" s="35"/>
      <c r="HU996" s="34"/>
      <c r="IB996" s="35"/>
      <c r="IC996" s="34"/>
      <c r="IJ996" s="35"/>
      <c r="IK996" s="34"/>
      <c r="IR996" s="35"/>
      <c r="IS996" s="34"/>
      <c r="IZ996" s="35"/>
      <c r="JA996" s="34"/>
      <c r="JH996" s="35"/>
      <c r="JI996" s="34"/>
      <c r="JP996" s="35"/>
      <c r="JQ996" s="34"/>
      <c r="JX996" s="35"/>
      <c r="JY996" s="34"/>
      <c r="KF996" s="35"/>
      <c r="KG996" s="34"/>
      <c r="KN996" s="35"/>
      <c r="KO996" s="34"/>
      <c r="KV996" s="35"/>
      <c r="KW996" s="34"/>
      <c r="LD996" s="35"/>
      <c r="LE996" s="34"/>
      <c r="LL996" s="35"/>
      <c r="LM996" s="34"/>
      <c r="LT996" s="35"/>
      <c r="LU996" s="34"/>
      <c r="MB996" s="35"/>
      <c r="MC996" s="34"/>
      <c r="MJ996" s="35"/>
      <c r="MK996" s="34"/>
      <c r="MR996" s="35"/>
      <c r="MS996" s="34"/>
      <c r="MZ996" s="35"/>
      <c r="NA996" s="34"/>
      <c r="NH996" s="35"/>
      <c r="NI996" s="34"/>
      <c r="NP996" s="35"/>
      <c r="NQ996" s="34"/>
      <c r="NX996" s="35"/>
      <c r="NY996" s="34"/>
      <c r="OF996" s="35"/>
      <c r="OG996" s="34"/>
      <c r="ON996" s="35"/>
      <c r="OO996" s="34"/>
      <c r="OV996" s="35"/>
      <c r="OW996" s="34"/>
      <c r="PD996" s="35"/>
      <c r="PE996" s="34"/>
      <c r="PL996" s="35"/>
      <c r="PM996" s="34"/>
      <c r="PT996" s="35"/>
      <c r="PU996" s="34"/>
      <c r="QB996" s="35"/>
      <c r="QC996" s="34"/>
      <c r="QJ996" s="35"/>
      <c r="QK996" s="34"/>
      <c r="QR996" s="35"/>
      <c r="QS996" s="34"/>
      <c r="QZ996" s="35"/>
      <c r="RA996" s="34"/>
      <c r="RH996" s="35"/>
      <c r="RI996" s="34"/>
      <c r="RP996" s="35"/>
      <c r="RQ996" s="34"/>
      <c r="RX996" s="35"/>
      <c r="RY996" s="34"/>
      <c r="SF996" s="35"/>
      <c r="SG996" s="34"/>
      <c r="SN996" s="35"/>
      <c r="SO996" s="34"/>
      <c r="SV996" s="35"/>
      <c r="SW996" s="34"/>
      <c r="TD996" s="35"/>
      <c r="TE996" s="34"/>
      <c r="TL996" s="35"/>
      <c r="TM996" s="34"/>
      <c r="TT996" s="35"/>
      <c r="TU996" s="34"/>
      <c r="UB996" s="35"/>
      <c r="UC996" s="34"/>
      <c r="UJ996" s="35"/>
      <c r="UK996" s="34"/>
      <c r="UR996" s="35"/>
      <c r="US996" s="34"/>
      <c r="UZ996" s="35"/>
      <c r="VA996" s="34"/>
      <c r="VH996" s="35"/>
      <c r="VI996" s="34"/>
      <c r="VP996" s="35"/>
      <c r="VQ996" s="34"/>
      <c r="VX996" s="35"/>
      <c r="VY996" s="34"/>
      <c r="WF996" s="35"/>
      <c r="WG996" s="34"/>
      <c r="WN996" s="35"/>
      <c r="WO996" s="34"/>
      <c r="WV996" s="35"/>
      <c r="WW996" s="34"/>
      <c r="XD996" s="35"/>
      <c r="XE996" s="34"/>
      <c r="XL996" s="35"/>
      <c r="XM996" s="34"/>
      <c r="XT996" s="35"/>
      <c r="XU996" s="34"/>
      <c r="YB996" s="35"/>
      <c r="YC996" s="34"/>
      <c r="YJ996" s="35"/>
      <c r="YK996" s="34"/>
      <c r="YR996" s="35"/>
      <c r="YS996" s="34"/>
      <c r="YZ996" s="35"/>
      <c r="ZA996" s="34"/>
      <c r="ZH996" s="35"/>
      <c r="ZI996" s="34"/>
      <c r="ZP996" s="35"/>
      <c r="ZQ996" s="34"/>
      <c r="ZX996" s="35"/>
      <c r="ZY996" s="34"/>
      <c r="AAF996" s="35"/>
      <c r="AAG996" s="34"/>
      <c r="AAN996" s="35"/>
      <c r="AAO996" s="34"/>
      <c r="AAV996" s="35"/>
      <c r="AAW996" s="34"/>
      <c r="ABD996" s="35"/>
      <c r="ABE996" s="34"/>
      <c r="ABL996" s="35"/>
      <c r="ABM996" s="34"/>
      <c r="ABT996" s="35"/>
      <c r="ABU996" s="34"/>
      <c r="ACB996" s="35"/>
      <c r="ACC996" s="34"/>
      <c r="ACJ996" s="35"/>
      <c r="ACK996" s="34"/>
      <c r="ACR996" s="35"/>
      <c r="ACS996" s="34"/>
      <c r="ACZ996" s="35"/>
      <c r="ADA996" s="34"/>
      <c r="ADH996" s="35"/>
      <c r="ADI996" s="34"/>
      <c r="ADP996" s="35"/>
      <c r="ADQ996" s="34"/>
      <c r="ADX996" s="35"/>
      <c r="ADY996" s="34"/>
      <c r="AEF996" s="35"/>
      <c r="AEG996" s="34"/>
      <c r="AEN996" s="35"/>
      <c r="AEO996" s="34"/>
      <c r="AEV996" s="35"/>
      <c r="AEW996" s="34"/>
      <c r="AFD996" s="35"/>
      <c r="AFE996" s="34"/>
      <c r="AFL996" s="35"/>
      <c r="AFM996" s="34"/>
      <c r="AFT996" s="35"/>
      <c r="AFU996" s="34"/>
      <c r="AGB996" s="35"/>
      <c r="AGC996" s="34"/>
      <c r="AGJ996" s="35"/>
      <c r="AGK996" s="34"/>
      <c r="AGR996" s="35"/>
      <c r="AGS996" s="34"/>
      <c r="AGZ996" s="35"/>
      <c r="AHA996" s="34"/>
      <c r="AHH996" s="35"/>
      <c r="AHI996" s="34"/>
      <c r="AHP996" s="35"/>
      <c r="AHQ996" s="34"/>
      <c r="AHX996" s="35"/>
      <c r="AHY996" s="34"/>
      <c r="AIF996" s="35"/>
      <c r="AIG996" s="34"/>
      <c r="AIN996" s="35"/>
      <c r="AIO996" s="34"/>
      <c r="AIV996" s="35"/>
      <c r="AIW996" s="34"/>
      <c r="AJD996" s="35"/>
      <c r="AJE996" s="34"/>
      <c r="AJL996" s="35"/>
      <c r="AJM996" s="34"/>
      <c r="AJT996" s="35"/>
      <c r="AJU996" s="34"/>
      <c r="AKB996" s="35"/>
      <c r="AKC996" s="34"/>
      <c r="AKJ996" s="35"/>
      <c r="AKK996" s="34"/>
      <c r="AKR996" s="35"/>
      <c r="AKS996" s="34"/>
      <c r="AKZ996" s="35"/>
      <c r="ALA996" s="34"/>
      <c r="ALH996" s="35"/>
      <c r="ALI996" s="34"/>
      <c r="ALP996" s="35"/>
      <c r="ALQ996" s="34"/>
      <c r="ALX996" s="35"/>
      <c r="ALY996" s="34"/>
      <c r="AMF996" s="35"/>
      <c r="AMG996" s="34"/>
      <c r="AMN996" s="35"/>
      <c r="AMO996" s="34"/>
      <c r="AMV996" s="35"/>
      <c r="AMW996" s="34"/>
      <c r="AND996" s="35"/>
      <c r="ANE996" s="34"/>
      <c r="ANL996" s="35"/>
      <c r="ANM996" s="34"/>
      <c r="ANT996" s="35"/>
      <c r="ANU996" s="34"/>
      <c r="AOB996" s="35"/>
      <c r="AOC996" s="34"/>
      <c r="AOJ996" s="35"/>
      <c r="AOK996" s="34"/>
      <c r="AOR996" s="35"/>
      <c r="AOS996" s="34"/>
      <c r="AOZ996" s="35"/>
      <c r="APA996" s="34"/>
      <c r="APH996" s="35"/>
      <c r="API996" s="34"/>
      <c r="APP996" s="35"/>
      <c r="APQ996" s="34"/>
      <c r="APX996" s="35"/>
      <c r="APY996" s="34"/>
      <c r="AQF996" s="35"/>
      <c r="AQG996" s="34"/>
      <c r="AQN996" s="35"/>
      <c r="AQO996" s="34"/>
      <c r="AQV996" s="35"/>
      <c r="AQW996" s="34"/>
      <c r="ARD996" s="35"/>
      <c r="ARE996" s="34"/>
      <c r="ARL996" s="35"/>
      <c r="ARM996" s="34"/>
      <c r="ART996" s="35"/>
      <c r="ARU996" s="34"/>
      <c r="ASB996" s="35"/>
      <c r="ASC996" s="34"/>
      <c r="ASJ996" s="35"/>
      <c r="ASK996" s="34"/>
      <c r="ASR996" s="35"/>
      <c r="ASS996" s="34"/>
      <c r="ASZ996" s="35"/>
      <c r="ATA996" s="34"/>
      <c r="ATH996" s="35"/>
      <c r="ATI996" s="34"/>
      <c r="ATP996" s="35"/>
      <c r="ATQ996" s="34"/>
      <c r="ATX996" s="35"/>
      <c r="ATY996" s="34"/>
      <c r="AUF996" s="35"/>
      <c r="AUG996" s="34"/>
      <c r="AUN996" s="35"/>
      <c r="AUO996" s="34"/>
      <c r="AUV996" s="35"/>
      <c r="AUW996" s="34"/>
      <c r="AVD996" s="35"/>
      <c r="AVE996" s="34"/>
      <c r="AVL996" s="35"/>
      <c r="AVM996" s="34"/>
      <c r="AVT996" s="35"/>
      <c r="AVU996" s="34"/>
      <c r="AWB996" s="35"/>
      <c r="AWC996" s="34"/>
      <c r="AWJ996" s="35"/>
      <c r="AWK996" s="34"/>
      <c r="AWR996" s="35"/>
      <c r="AWS996" s="34"/>
      <c r="AWZ996" s="35"/>
      <c r="AXA996" s="34"/>
      <c r="AXH996" s="35"/>
      <c r="AXI996" s="34"/>
      <c r="AXP996" s="35"/>
      <c r="AXQ996" s="34"/>
      <c r="AXX996" s="35"/>
      <c r="AXY996" s="34"/>
      <c r="AYF996" s="35"/>
      <c r="AYG996" s="34"/>
      <c r="AYN996" s="35"/>
      <c r="AYO996" s="34"/>
      <c r="AYV996" s="35"/>
      <c r="AYW996" s="34"/>
      <c r="AZD996" s="35"/>
      <c r="AZE996" s="34"/>
      <c r="AZL996" s="35"/>
      <c r="AZM996" s="34"/>
      <c r="AZT996" s="35"/>
      <c r="AZU996" s="34"/>
      <c r="BAB996" s="35"/>
      <c r="BAC996" s="34"/>
      <c r="BAJ996" s="35"/>
      <c r="BAK996" s="34"/>
      <c r="BAR996" s="35"/>
      <c r="BAS996" s="34"/>
      <c r="BAZ996" s="35"/>
      <c r="BBA996" s="34"/>
      <c r="BBH996" s="35"/>
      <c r="BBI996" s="34"/>
      <c r="BBP996" s="35"/>
      <c r="BBQ996" s="34"/>
      <c r="BBX996" s="35"/>
      <c r="BBY996" s="34"/>
      <c r="BCF996" s="35"/>
      <c r="BCG996" s="34"/>
      <c r="BCN996" s="35"/>
      <c r="BCO996" s="34"/>
      <c r="BCV996" s="35"/>
      <c r="BCW996" s="34"/>
      <c r="BDD996" s="35"/>
      <c r="BDE996" s="34"/>
      <c r="BDL996" s="35"/>
      <c r="BDM996" s="34"/>
      <c r="BDT996" s="35"/>
      <c r="BDU996" s="34"/>
      <c r="BEB996" s="35"/>
      <c r="BEC996" s="34"/>
      <c r="BEJ996" s="35"/>
      <c r="BEK996" s="34"/>
      <c r="BER996" s="35"/>
      <c r="BES996" s="34"/>
      <c r="BEZ996" s="35"/>
      <c r="BFA996" s="34"/>
      <c r="BFH996" s="35"/>
      <c r="BFI996" s="34"/>
      <c r="BFP996" s="35"/>
      <c r="BFQ996" s="34"/>
      <c r="BFX996" s="35"/>
      <c r="BFY996" s="34"/>
      <c r="BGF996" s="35"/>
      <c r="BGG996" s="34"/>
      <c r="BGN996" s="35"/>
      <c r="BGO996" s="34"/>
      <c r="BGV996" s="35"/>
      <c r="BGW996" s="34"/>
      <c r="BHD996" s="35"/>
      <c r="BHE996" s="34"/>
      <c r="BHL996" s="35"/>
      <c r="BHM996" s="34"/>
      <c r="BHT996" s="35"/>
      <c r="BHU996" s="34"/>
      <c r="BIB996" s="35"/>
      <c r="BIC996" s="34"/>
      <c r="BIJ996" s="35"/>
      <c r="BIK996" s="34"/>
      <c r="BIR996" s="35"/>
      <c r="BIS996" s="34"/>
      <c r="BIZ996" s="35"/>
      <c r="BJA996" s="34"/>
      <c r="BJH996" s="35"/>
      <c r="BJI996" s="34"/>
      <c r="BJP996" s="35"/>
      <c r="BJQ996" s="34"/>
      <c r="BJX996" s="35"/>
      <c r="BJY996" s="34"/>
      <c r="BKF996" s="35"/>
      <c r="BKG996" s="34"/>
      <c r="BKN996" s="35"/>
      <c r="BKO996" s="34"/>
      <c r="BKV996" s="35"/>
      <c r="BKW996" s="34"/>
      <c r="BLD996" s="35"/>
      <c r="BLE996" s="34"/>
      <c r="BLL996" s="35"/>
      <c r="BLM996" s="34"/>
      <c r="BLT996" s="35"/>
      <c r="BLU996" s="34"/>
      <c r="BMB996" s="35"/>
      <c r="BMC996" s="34"/>
      <c r="BMJ996" s="35"/>
      <c r="BMK996" s="34"/>
      <c r="BMR996" s="35"/>
      <c r="BMS996" s="34"/>
      <c r="BMZ996" s="35"/>
      <c r="BNA996" s="34"/>
      <c r="BNH996" s="35"/>
      <c r="BNI996" s="34"/>
      <c r="BNP996" s="35"/>
      <c r="BNQ996" s="34"/>
      <c r="BNX996" s="35"/>
      <c r="BNY996" s="34"/>
      <c r="BOF996" s="35"/>
      <c r="BOG996" s="34"/>
      <c r="BON996" s="35"/>
      <c r="BOO996" s="34"/>
      <c r="BOV996" s="35"/>
      <c r="BOW996" s="34"/>
      <c r="BPD996" s="35"/>
      <c r="BPE996" s="34"/>
      <c r="BPL996" s="35"/>
      <c r="BPM996" s="34"/>
      <c r="BPT996" s="35"/>
      <c r="BPU996" s="34"/>
      <c r="BQB996" s="35"/>
      <c r="BQC996" s="34"/>
      <c r="BQJ996" s="35"/>
      <c r="BQK996" s="34"/>
      <c r="BQR996" s="35"/>
      <c r="BQS996" s="34"/>
      <c r="BQZ996" s="35"/>
      <c r="BRA996" s="34"/>
      <c r="BRH996" s="35"/>
      <c r="BRI996" s="34"/>
      <c r="BRP996" s="35"/>
      <c r="BRQ996" s="34"/>
      <c r="BRX996" s="35"/>
      <c r="BRY996" s="34"/>
      <c r="BSF996" s="35"/>
      <c r="BSG996" s="34"/>
      <c r="BSN996" s="35"/>
      <c r="BSO996" s="34"/>
      <c r="BSV996" s="35"/>
      <c r="BSW996" s="34"/>
      <c r="BTD996" s="35"/>
      <c r="BTE996" s="34"/>
      <c r="BTL996" s="35"/>
      <c r="BTM996" s="34"/>
      <c r="BTT996" s="35"/>
      <c r="BTU996" s="34"/>
      <c r="BUB996" s="35"/>
      <c r="BUC996" s="34"/>
      <c r="BUJ996" s="35"/>
      <c r="BUK996" s="34"/>
      <c r="BUR996" s="35"/>
      <c r="BUS996" s="34"/>
      <c r="BUZ996" s="35"/>
      <c r="BVA996" s="34"/>
      <c r="BVH996" s="35"/>
      <c r="BVI996" s="34"/>
      <c r="BVP996" s="35"/>
      <c r="BVQ996" s="34"/>
      <c r="BVX996" s="35"/>
      <c r="BVY996" s="34"/>
      <c r="BWF996" s="35"/>
      <c r="BWG996" s="34"/>
      <c r="BWN996" s="35"/>
      <c r="BWO996" s="34"/>
      <c r="BWV996" s="35"/>
      <c r="BWW996" s="34"/>
      <c r="BXD996" s="35"/>
      <c r="BXE996" s="34"/>
      <c r="BXL996" s="35"/>
      <c r="BXM996" s="34"/>
      <c r="BXT996" s="35"/>
      <c r="BXU996" s="34"/>
      <c r="BYB996" s="35"/>
      <c r="BYC996" s="34"/>
      <c r="BYJ996" s="35"/>
      <c r="BYK996" s="34"/>
      <c r="BYR996" s="35"/>
      <c r="BYS996" s="34"/>
      <c r="BYZ996" s="35"/>
      <c r="BZA996" s="34"/>
      <c r="BZH996" s="35"/>
      <c r="BZI996" s="34"/>
      <c r="BZP996" s="35"/>
      <c r="BZQ996" s="34"/>
      <c r="BZX996" s="35"/>
      <c r="BZY996" s="34"/>
      <c r="CAF996" s="35"/>
      <c r="CAG996" s="34"/>
      <c r="CAN996" s="35"/>
      <c r="CAO996" s="34"/>
      <c r="CAV996" s="35"/>
      <c r="CAW996" s="34"/>
      <c r="CBD996" s="35"/>
      <c r="CBE996" s="34"/>
      <c r="CBL996" s="35"/>
      <c r="CBM996" s="34"/>
      <c r="CBT996" s="35"/>
      <c r="CBU996" s="34"/>
      <c r="CCB996" s="35"/>
      <c r="CCC996" s="34"/>
      <c r="CCJ996" s="35"/>
      <c r="CCK996" s="34"/>
      <c r="CCR996" s="35"/>
      <c r="CCS996" s="34"/>
      <c r="CCZ996" s="35"/>
      <c r="CDA996" s="34"/>
      <c r="CDH996" s="35"/>
      <c r="CDI996" s="34"/>
      <c r="CDP996" s="35"/>
      <c r="CDQ996" s="34"/>
      <c r="CDX996" s="35"/>
      <c r="CDY996" s="34"/>
      <c r="CEF996" s="35"/>
      <c r="CEG996" s="34"/>
      <c r="CEN996" s="35"/>
      <c r="CEO996" s="34"/>
      <c r="CEV996" s="35"/>
      <c r="CEW996" s="34"/>
      <c r="CFD996" s="35"/>
      <c r="CFE996" s="34"/>
      <c r="CFL996" s="35"/>
      <c r="CFM996" s="34"/>
      <c r="CFT996" s="35"/>
      <c r="CFU996" s="34"/>
      <c r="CGB996" s="35"/>
      <c r="CGC996" s="34"/>
      <c r="CGJ996" s="35"/>
      <c r="CGK996" s="34"/>
      <c r="CGR996" s="35"/>
      <c r="CGS996" s="34"/>
      <c r="CGZ996" s="35"/>
      <c r="CHA996" s="34"/>
      <c r="CHH996" s="35"/>
      <c r="CHI996" s="34"/>
      <c r="CHP996" s="35"/>
      <c r="CHQ996" s="34"/>
      <c r="CHX996" s="35"/>
      <c r="CHY996" s="34"/>
      <c r="CIF996" s="35"/>
      <c r="CIG996" s="34"/>
      <c r="CIN996" s="35"/>
      <c r="CIO996" s="34"/>
      <c r="CIV996" s="35"/>
      <c r="CIW996" s="34"/>
      <c r="CJD996" s="35"/>
      <c r="CJE996" s="34"/>
      <c r="CJL996" s="35"/>
      <c r="CJM996" s="34"/>
      <c r="CJT996" s="35"/>
      <c r="CJU996" s="34"/>
      <c r="CKB996" s="35"/>
      <c r="CKC996" s="34"/>
      <c r="CKJ996" s="35"/>
      <c r="CKK996" s="34"/>
      <c r="CKR996" s="35"/>
      <c r="CKS996" s="34"/>
      <c r="CKZ996" s="35"/>
      <c r="CLA996" s="34"/>
      <c r="CLH996" s="35"/>
      <c r="CLI996" s="34"/>
      <c r="CLP996" s="35"/>
      <c r="CLQ996" s="34"/>
      <c r="CLX996" s="35"/>
      <c r="CLY996" s="34"/>
      <c r="CMF996" s="35"/>
      <c r="CMG996" s="34"/>
      <c r="CMN996" s="35"/>
      <c r="CMO996" s="34"/>
      <c r="CMV996" s="35"/>
      <c r="CMW996" s="34"/>
      <c r="CND996" s="35"/>
      <c r="CNE996" s="34"/>
      <c r="CNL996" s="35"/>
      <c r="CNM996" s="34"/>
      <c r="CNT996" s="35"/>
      <c r="CNU996" s="34"/>
      <c r="COB996" s="35"/>
      <c r="COC996" s="34"/>
      <c r="COJ996" s="35"/>
      <c r="COK996" s="34"/>
      <c r="COR996" s="35"/>
      <c r="COS996" s="34"/>
      <c r="COZ996" s="35"/>
      <c r="CPA996" s="34"/>
      <c r="CPH996" s="35"/>
      <c r="CPI996" s="34"/>
      <c r="CPP996" s="35"/>
      <c r="CPQ996" s="34"/>
      <c r="CPX996" s="35"/>
      <c r="CPY996" s="34"/>
      <c r="CQF996" s="35"/>
      <c r="CQG996" s="34"/>
      <c r="CQN996" s="35"/>
      <c r="CQO996" s="34"/>
      <c r="CQV996" s="35"/>
      <c r="CQW996" s="34"/>
      <c r="CRD996" s="35"/>
      <c r="CRE996" s="34"/>
      <c r="CRL996" s="35"/>
      <c r="CRM996" s="34"/>
      <c r="CRT996" s="35"/>
      <c r="CRU996" s="34"/>
      <c r="CSB996" s="35"/>
      <c r="CSC996" s="34"/>
      <c r="CSJ996" s="35"/>
      <c r="CSK996" s="34"/>
      <c r="CSR996" s="35"/>
      <c r="CSS996" s="34"/>
      <c r="CSZ996" s="35"/>
      <c r="CTA996" s="34"/>
      <c r="CTH996" s="35"/>
      <c r="CTI996" s="34"/>
      <c r="CTP996" s="35"/>
      <c r="CTQ996" s="34"/>
      <c r="CTX996" s="35"/>
      <c r="CTY996" s="34"/>
      <c r="CUF996" s="35"/>
      <c r="CUG996" s="34"/>
      <c r="CUN996" s="35"/>
      <c r="CUO996" s="34"/>
      <c r="CUV996" s="35"/>
      <c r="CUW996" s="34"/>
      <c r="CVD996" s="35"/>
      <c r="CVE996" s="34"/>
      <c r="CVL996" s="35"/>
      <c r="CVM996" s="34"/>
      <c r="CVT996" s="35"/>
      <c r="CVU996" s="34"/>
      <c r="CWB996" s="35"/>
      <c r="CWC996" s="34"/>
      <c r="CWJ996" s="35"/>
      <c r="CWK996" s="34"/>
      <c r="CWR996" s="35"/>
      <c r="CWS996" s="34"/>
      <c r="CWZ996" s="35"/>
      <c r="CXA996" s="34"/>
      <c r="CXH996" s="35"/>
      <c r="CXI996" s="34"/>
      <c r="CXP996" s="35"/>
      <c r="CXQ996" s="34"/>
      <c r="CXX996" s="35"/>
      <c r="CXY996" s="34"/>
      <c r="CYF996" s="35"/>
      <c r="CYG996" s="34"/>
      <c r="CYN996" s="35"/>
      <c r="CYO996" s="34"/>
      <c r="CYV996" s="35"/>
      <c r="CYW996" s="34"/>
      <c r="CZD996" s="35"/>
      <c r="CZE996" s="34"/>
      <c r="CZL996" s="35"/>
      <c r="CZM996" s="34"/>
      <c r="CZT996" s="35"/>
      <c r="CZU996" s="34"/>
      <c r="DAB996" s="35"/>
      <c r="DAC996" s="34"/>
      <c r="DAJ996" s="35"/>
      <c r="DAK996" s="34"/>
      <c r="DAR996" s="35"/>
      <c r="DAS996" s="34"/>
      <c r="DAZ996" s="35"/>
      <c r="DBA996" s="34"/>
      <c r="DBH996" s="35"/>
      <c r="DBI996" s="34"/>
      <c r="DBP996" s="35"/>
      <c r="DBQ996" s="34"/>
      <c r="DBX996" s="35"/>
      <c r="DBY996" s="34"/>
      <c r="DCF996" s="35"/>
      <c r="DCG996" s="34"/>
      <c r="DCN996" s="35"/>
      <c r="DCO996" s="34"/>
      <c r="DCV996" s="35"/>
      <c r="DCW996" s="34"/>
      <c r="DDD996" s="35"/>
      <c r="DDE996" s="34"/>
      <c r="DDL996" s="35"/>
      <c r="DDM996" s="34"/>
      <c r="DDT996" s="35"/>
      <c r="DDU996" s="34"/>
      <c r="DEB996" s="35"/>
      <c r="DEC996" s="34"/>
      <c r="DEJ996" s="35"/>
      <c r="DEK996" s="34"/>
      <c r="DER996" s="35"/>
      <c r="DES996" s="34"/>
      <c r="DEZ996" s="35"/>
      <c r="DFA996" s="34"/>
      <c r="DFH996" s="35"/>
      <c r="DFI996" s="34"/>
      <c r="DFP996" s="35"/>
      <c r="DFQ996" s="34"/>
      <c r="DFX996" s="35"/>
      <c r="DFY996" s="34"/>
      <c r="DGF996" s="35"/>
      <c r="DGG996" s="34"/>
      <c r="DGN996" s="35"/>
      <c r="DGO996" s="34"/>
      <c r="DGV996" s="35"/>
      <c r="DGW996" s="34"/>
      <c r="DHD996" s="35"/>
      <c r="DHE996" s="34"/>
      <c r="DHL996" s="35"/>
      <c r="DHM996" s="34"/>
      <c r="DHT996" s="35"/>
      <c r="DHU996" s="34"/>
      <c r="DIB996" s="35"/>
      <c r="DIC996" s="34"/>
      <c r="DIJ996" s="35"/>
      <c r="DIK996" s="34"/>
      <c r="DIR996" s="35"/>
      <c r="DIS996" s="34"/>
      <c r="DIZ996" s="35"/>
      <c r="DJA996" s="34"/>
      <c r="DJH996" s="35"/>
      <c r="DJI996" s="34"/>
      <c r="DJP996" s="35"/>
      <c r="DJQ996" s="34"/>
      <c r="DJX996" s="35"/>
      <c r="DJY996" s="34"/>
      <c r="DKF996" s="35"/>
      <c r="DKG996" s="34"/>
      <c r="DKN996" s="35"/>
      <c r="DKO996" s="34"/>
      <c r="DKV996" s="35"/>
      <c r="DKW996" s="34"/>
      <c r="DLD996" s="35"/>
      <c r="DLE996" s="34"/>
      <c r="DLL996" s="35"/>
      <c r="DLM996" s="34"/>
      <c r="DLT996" s="35"/>
      <c r="DLU996" s="34"/>
      <c r="DMB996" s="35"/>
      <c r="DMC996" s="34"/>
      <c r="DMJ996" s="35"/>
      <c r="DMK996" s="34"/>
      <c r="DMR996" s="35"/>
      <c r="DMS996" s="34"/>
      <c r="DMZ996" s="35"/>
      <c r="DNA996" s="34"/>
      <c r="DNH996" s="35"/>
      <c r="DNI996" s="34"/>
      <c r="DNP996" s="35"/>
      <c r="DNQ996" s="34"/>
      <c r="DNX996" s="35"/>
      <c r="DNY996" s="34"/>
      <c r="DOF996" s="35"/>
      <c r="DOG996" s="34"/>
      <c r="DON996" s="35"/>
      <c r="DOO996" s="34"/>
      <c r="DOV996" s="35"/>
      <c r="DOW996" s="34"/>
      <c r="DPD996" s="35"/>
      <c r="DPE996" s="34"/>
      <c r="DPL996" s="35"/>
      <c r="DPM996" s="34"/>
      <c r="DPT996" s="35"/>
      <c r="DPU996" s="34"/>
      <c r="DQB996" s="35"/>
      <c r="DQC996" s="34"/>
      <c r="DQJ996" s="35"/>
      <c r="DQK996" s="34"/>
      <c r="DQR996" s="35"/>
      <c r="DQS996" s="34"/>
      <c r="DQZ996" s="35"/>
      <c r="DRA996" s="34"/>
      <c r="DRH996" s="35"/>
      <c r="DRI996" s="34"/>
      <c r="DRP996" s="35"/>
      <c r="DRQ996" s="34"/>
      <c r="DRX996" s="35"/>
      <c r="DRY996" s="34"/>
      <c r="DSF996" s="35"/>
      <c r="DSG996" s="34"/>
      <c r="DSN996" s="35"/>
      <c r="DSO996" s="34"/>
      <c r="DSV996" s="35"/>
      <c r="DSW996" s="34"/>
      <c r="DTD996" s="35"/>
      <c r="DTE996" s="34"/>
      <c r="DTL996" s="35"/>
      <c r="DTM996" s="34"/>
      <c r="DTT996" s="35"/>
      <c r="DTU996" s="34"/>
      <c r="DUB996" s="35"/>
      <c r="DUC996" s="34"/>
      <c r="DUJ996" s="35"/>
      <c r="DUK996" s="34"/>
      <c r="DUR996" s="35"/>
      <c r="DUS996" s="34"/>
      <c r="DUZ996" s="35"/>
      <c r="DVA996" s="34"/>
      <c r="DVH996" s="35"/>
      <c r="DVI996" s="34"/>
      <c r="DVP996" s="35"/>
      <c r="DVQ996" s="34"/>
      <c r="DVX996" s="35"/>
      <c r="DVY996" s="34"/>
      <c r="DWF996" s="35"/>
      <c r="DWG996" s="34"/>
      <c r="DWN996" s="35"/>
      <c r="DWO996" s="34"/>
      <c r="DWV996" s="35"/>
      <c r="DWW996" s="34"/>
      <c r="DXD996" s="35"/>
      <c r="DXE996" s="34"/>
      <c r="DXL996" s="35"/>
      <c r="DXM996" s="34"/>
      <c r="DXT996" s="35"/>
      <c r="DXU996" s="34"/>
      <c r="DYB996" s="35"/>
      <c r="DYC996" s="34"/>
      <c r="DYJ996" s="35"/>
      <c r="DYK996" s="34"/>
      <c r="DYR996" s="35"/>
      <c r="DYS996" s="34"/>
      <c r="DYZ996" s="35"/>
      <c r="DZA996" s="34"/>
      <c r="DZH996" s="35"/>
      <c r="DZI996" s="34"/>
      <c r="DZP996" s="35"/>
      <c r="DZQ996" s="34"/>
      <c r="DZX996" s="35"/>
      <c r="DZY996" s="34"/>
      <c r="EAF996" s="35"/>
      <c r="EAG996" s="34"/>
      <c r="EAN996" s="35"/>
      <c r="EAO996" s="34"/>
      <c r="EAV996" s="35"/>
      <c r="EAW996" s="34"/>
      <c r="EBD996" s="35"/>
      <c r="EBE996" s="34"/>
      <c r="EBL996" s="35"/>
      <c r="EBM996" s="34"/>
      <c r="EBT996" s="35"/>
      <c r="EBU996" s="34"/>
      <c r="ECB996" s="35"/>
      <c r="ECC996" s="34"/>
      <c r="ECJ996" s="35"/>
      <c r="ECK996" s="34"/>
      <c r="ECR996" s="35"/>
      <c r="ECS996" s="34"/>
      <c r="ECZ996" s="35"/>
      <c r="EDA996" s="34"/>
      <c r="EDH996" s="35"/>
      <c r="EDI996" s="34"/>
      <c r="EDP996" s="35"/>
      <c r="EDQ996" s="34"/>
      <c r="EDX996" s="35"/>
      <c r="EDY996" s="34"/>
      <c r="EEF996" s="35"/>
      <c r="EEG996" s="34"/>
      <c r="EEN996" s="35"/>
      <c r="EEO996" s="34"/>
      <c r="EEV996" s="35"/>
      <c r="EEW996" s="34"/>
      <c r="EFD996" s="35"/>
      <c r="EFE996" s="34"/>
      <c r="EFL996" s="35"/>
      <c r="EFM996" s="34"/>
      <c r="EFT996" s="35"/>
      <c r="EFU996" s="34"/>
      <c r="EGB996" s="35"/>
      <c r="EGC996" s="34"/>
      <c r="EGJ996" s="35"/>
      <c r="EGK996" s="34"/>
      <c r="EGR996" s="35"/>
      <c r="EGS996" s="34"/>
      <c r="EGZ996" s="35"/>
      <c r="EHA996" s="34"/>
      <c r="EHH996" s="35"/>
      <c r="EHI996" s="34"/>
      <c r="EHP996" s="35"/>
      <c r="EHQ996" s="34"/>
      <c r="EHX996" s="35"/>
      <c r="EHY996" s="34"/>
      <c r="EIF996" s="35"/>
      <c r="EIG996" s="34"/>
      <c r="EIN996" s="35"/>
      <c r="EIO996" s="34"/>
      <c r="EIV996" s="35"/>
      <c r="EIW996" s="34"/>
      <c r="EJD996" s="35"/>
      <c r="EJE996" s="34"/>
      <c r="EJL996" s="35"/>
      <c r="EJM996" s="34"/>
      <c r="EJT996" s="35"/>
      <c r="EJU996" s="34"/>
      <c r="EKB996" s="35"/>
      <c r="EKC996" s="34"/>
      <c r="EKJ996" s="35"/>
      <c r="EKK996" s="34"/>
      <c r="EKR996" s="35"/>
      <c r="EKS996" s="34"/>
      <c r="EKZ996" s="35"/>
      <c r="ELA996" s="34"/>
      <c r="ELH996" s="35"/>
      <c r="ELI996" s="34"/>
      <c r="ELP996" s="35"/>
      <c r="ELQ996" s="34"/>
      <c r="ELX996" s="35"/>
      <c r="ELY996" s="34"/>
      <c r="EMF996" s="35"/>
      <c r="EMG996" s="34"/>
      <c r="EMN996" s="35"/>
      <c r="EMO996" s="34"/>
      <c r="EMV996" s="35"/>
      <c r="EMW996" s="34"/>
      <c r="END996" s="35"/>
      <c r="ENE996" s="34"/>
      <c r="ENL996" s="35"/>
      <c r="ENM996" s="34"/>
      <c r="ENT996" s="35"/>
      <c r="ENU996" s="34"/>
      <c r="EOB996" s="35"/>
      <c r="EOC996" s="34"/>
      <c r="EOJ996" s="35"/>
      <c r="EOK996" s="34"/>
      <c r="EOR996" s="35"/>
      <c r="EOS996" s="34"/>
      <c r="EOZ996" s="35"/>
      <c r="EPA996" s="34"/>
      <c r="EPH996" s="35"/>
      <c r="EPI996" s="34"/>
      <c r="EPP996" s="35"/>
      <c r="EPQ996" s="34"/>
      <c r="EPX996" s="35"/>
      <c r="EPY996" s="34"/>
      <c r="EQF996" s="35"/>
      <c r="EQG996" s="34"/>
      <c r="EQN996" s="35"/>
      <c r="EQO996" s="34"/>
      <c r="EQV996" s="35"/>
      <c r="EQW996" s="34"/>
      <c r="ERD996" s="35"/>
      <c r="ERE996" s="34"/>
      <c r="ERL996" s="35"/>
      <c r="ERM996" s="34"/>
      <c r="ERT996" s="35"/>
      <c r="ERU996" s="34"/>
      <c r="ESB996" s="35"/>
      <c r="ESC996" s="34"/>
      <c r="ESJ996" s="35"/>
      <c r="ESK996" s="34"/>
      <c r="ESR996" s="35"/>
      <c r="ESS996" s="34"/>
      <c r="ESZ996" s="35"/>
      <c r="ETA996" s="34"/>
      <c r="ETH996" s="35"/>
      <c r="ETI996" s="34"/>
      <c r="ETP996" s="35"/>
      <c r="ETQ996" s="34"/>
      <c r="ETX996" s="35"/>
      <c r="ETY996" s="34"/>
      <c r="EUF996" s="35"/>
      <c r="EUG996" s="34"/>
      <c r="EUN996" s="35"/>
      <c r="EUO996" s="34"/>
      <c r="EUV996" s="35"/>
      <c r="EUW996" s="34"/>
      <c r="EVD996" s="35"/>
      <c r="EVE996" s="34"/>
      <c r="EVL996" s="35"/>
      <c r="EVM996" s="34"/>
      <c r="EVT996" s="35"/>
      <c r="EVU996" s="34"/>
      <c r="EWB996" s="35"/>
      <c r="EWC996" s="34"/>
      <c r="EWJ996" s="35"/>
      <c r="EWK996" s="34"/>
      <c r="EWR996" s="35"/>
      <c r="EWS996" s="34"/>
      <c r="EWZ996" s="35"/>
      <c r="EXA996" s="34"/>
      <c r="EXH996" s="35"/>
      <c r="EXI996" s="34"/>
      <c r="EXP996" s="35"/>
      <c r="EXQ996" s="34"/>
      <c r="EXX996" s="35"/>
      <c r="EXY996" s="34"/>
      <c r="EYF996" s="35"/>
      <c r="EYG996" s="34"/>
      <c r="EYN996" s="35"/>
      <c r="EYO996" s="34"/>
      <c r="EYV996" s="35"/>
      <c r="EYW996" s="34"/>
      <c r="EZD996" s="35"/>
      <c r="EZE996" s="34"/>
      <c r="EZL996" s="35"/>
      <c r="EZM996" s="34"/>
      <c r="EZT996" s="35"/>
      <c r="EZU996" s="34"/>
      <c r="FAB996" s="35"/>
      <c r="FAC996" s="34"/>
      <c r="FAJ996" s="35"/>
      <c r="FAK996" s="34"/>
      <c r="FAR996" s="35"/>
      <c r="FAS996" s="34"/>
      <c r="FAZ996" s="35"/>
      <c r="FBA996" s="34"/>
      <c r="FBH996" s="35"/>
      <c r="FBI996" s="34"/>
      <c r="FBP996" s="35"/>
      <c r="FBQ996" s="34"/>
      <c r="FBX996" s="35"/>
      <c r="FBY996" s="34"/>
      <c r="FCF996" s="35"/>
      <c r="FCG996" s="34"/>
      <c r="FCN996" s="35"/>
      <c r="FCO996" s="34"/>
      <c r="FCV996" s="35"/>
      <c r="FCW996" s="34"/>
      <c r="FDD996" s="35"/>
      <c r="FDE996" s="34"/>
      <c r="FDL996" s="35"/>
      <c r="FDM996" s="34"/>
      <c r="FDT996" s="35"/>
      <c r="FDU996" s="34"/>
      <c r="FEB996" s="35"/>
      <c r="FEC996" s="34"/>
      <c r="FEJ996" s="35"/>
      <c r="FEK996" s="34"/>
      <c r="FER996" s="35"/>
      <c r="FES996" s="34"/>
      <c r="FEZ996" s="35"/>
      <c r="FFA996" s="34"/>
      <c r="FFH996" s="35"/>
      <c r="FFI996" s="34"/>
      <c r="FFP996" s="35"/>
      <c r="FFQ996" s="34"/>
      <c r="FFX996" s="35"/>
      <c r="FFY996" s="34"/>
      <c r="FGF996" s="35"/>
      <c r="FGG996" s="34"/>
      <c r="FGN996" s="35"/>
      <c r="FGO996" s="34"/>
      <c r="FGV996" s="35"/>
      <c r="FGW996" s="34"/>
      <c r="FHD996" s="35"/>
      <c r="FHE996" s="34"/>
      <c r="FHL996" s="35"/>
      <c r="FHM996" s="34"/>
      <c r="FHT996" s="35"/>
      <c r="FHU996" s="34"/>
      <c r="FIB996" s="35"/>
      <c r="FIC996" s="34"/>
      <c r="FIJ996" s="35"/>
      <c r="FIK996" s="34"/>
      <c r="FIR996" s="35"/>
      <c r="FIS996" s="34"/>
      <c r="FIZ996" s="35"/>
      <c r="FJA996" s="34"/>
      <c r="FJH996" s="35"/>
      <c r="FJI996" s="34"/>
      <c r="FJP996" s="35"/>
      <c r="FJQ996" s="34"/>
      <c r="FJX996" s="35"/>
      <c r="FJY996" s="34"/>
      <c r="FKF996" s="35"/>
      <c r="FKG996" s="34"/>
      <c r="FKN996" s="35"/>
      <c r="FKO996" s="34"/>
      <c r="FKV996" s="35"/>
      <c r="FKW996" s="34"/>
      <c r="FLD996" s="35"/>
      <c r="FLE996" s="34"/>
      <c r="FLL996" s="35"/>
      <c r="FLM996" s="34"/>
      <c r="FLT996" s="35"/>
      <c r="FLU996" s="34"/>
      <c r="FMB996" s="35"/>
      <c r="FMC996" s="34"/>
      <c r="FMJ996" s="35"/>
      <c r="FMK996" s="34"/>
      <c r="FMR996" s="35"/>
      <c r="FMS996" s="34"/>
      <c r="FMZ996" s="35"/>
      <c r="FNA996" s="34"/>
      <c r="FNH996" s="35"/>
      <c r="FNI996" s="34"/>
      <c r="FNP996" s="35"/>
      <c r="FNQ996" s="34"/>
      <c r="FNX996" s="35"/>
      <c r="FNY996" s="34"/>
      <c r="FOF996" s="35"/>
      <c r="FOG996" s="34"/>
      <c r="FON996" s="35"/>
      <c r="FOO996" s="34"/>
      <c r="FOV996" s="35"/>
      <c r="FOW996" s="34"/>
      <c r="FPD996" s="35"/>
      <c r="FPE996" s="34"/>
      <c r="FPL996" s="35"/>
      <c r="FPM996" s="34"/>
      <c r="FPT996" s="35"/>
      <c r="FPU996" s="34"/>
      <c r="FQB996" s="35"/>
      <c r="FQC996" s="34"/>
      <c r="FQJ996" s="35"/>
      <c r="FQK996" s="34"/>
      <c r="FQR996" s="35"/>
      <c r="FQS996" s="34"/>
      <c r="FQZ996" s="35"/>
      <c r="FRA996" s="34"/>
      <c r="FRH996" s="35"/>
      <c r="FRI996" s="34"/>
      <c r="FRP996" s="35"/>
      <c r="FRQ996" s="34"/>
      <c r="FRX996" s="35"/>
      <c r="FRY996" s="34"/>
      <c r="FSF996" s="35"/>
      <c r="FSG996" s="34"/>
      <c r="FSN996" s="35"/>
      <c r="FSO996" s="34"/>
      <c r="FSV996" s="35"/>
      <c r="FSW996" s="34"/>
      <c r="FTD996" s="35"/>
      <c r="FTE996" s="34"/>
      <c r="FTL996" s="35"/>
      <c r="FTM996" s="34"/>
      <c r="FTT996" s="35"/>
      <c r="FTU996" s="34"/>
      <c r="FUB996" s="35"/>
      <c r="FUC996" s="34"/>
      <c r="FUJ996" s="35"/>
      <c r="FUK996" s="34"/>
      <c r="FUR996" s="35"/>
      <c r="FUS996" s="34"/>
      <c r="FUZ996" s="35"/>
      <c r="FVA996" s="34"/>
      <c r="FVH996" s="35"/>
      <c r="FVI996" s="34"/>
      <c r="FVP996" s="35"/>
      <c r="FVQ996" s="34"/>
      <c r="FVX996" s="35"/>
      <c r="FVY996" s="34"/>
      <c r="FWF996" s="35"/>
      <c r="FWG996" s="34"/>
      <c r="FWN996" s="35"/>
      <c r="FWO996" s="34"/>
      <c r="FWV996" s="35"/>
      <c r="FWW996" s="34"/>
      <c r="FXD996" s="35"/>
      <c r="FXE996" s="34"/>
      <c r="FXL996" s="35"/>
      <c r="FXM996" s="34"/>
      <c r="FXT996" s="35"/>
      <c r="FXU996" s="34"/>
      <c r="FYB996" s="35"/>
      <c r="FYC996" s="34"/>
      <c r="FYJ996" s="35"/>
      <c r="FYK996" s="34"/>
      <c r="FYR996" s="35"/>
      <c r="FYS996" s="34"/>
      <c r="FYZ996" s="35"/>
      <c r="FZA996" s="34"/>
      <c r="FZH996" s="35"/>
      <c r="FZI996" s="34"/>
      <c r="FZP996" s="35"/>
      <c r="FZQ996" s="34"/>
      <c r="FZX996" s="35"/>
      <c r="FZY996" s="34"/>
      <c r="GAF996" s="35"/>
      <c r="GAG996" s="34"/>
      <c r="GAN996" s="35"/>
      <c r="GAO996" s="34"/>
      <c r="GAV996" s="35"/>
      <c r="GAW996" s="34"/>
      <c r="GBD996" s="35"/>
      <c r="GBE996" s="34"/>
      <c r="GBL996" s="35"/>
      <c r="GBM996" s="34"/>
      <c r="GBT996" s="35"/>
      <c r="GBU996" s="34"/>
      <c r="GCB996" s="35"/>
      <c r="GCC996" s="34"/>
      <c r="GCJ996" s="35"/>
      <c r="GCK996" s="34"/>
      <c r="GCR996" s="35"/>
      <c r="GCS996" s="34"/>
      <c r="GCZ996" s="35"/>
      <c r="GDA996" s="34"/>
      <c r="GDH996" s="35"/>
      <c r="GDI996" s="34"/>
      <c r="GDP996" s="35"/>
      <c r="GDQ996" s="34"/>
      <c r="GDX996" s="35"/>
      <c r="GDY996" s="34"/>
      <c r="GEF996" s="35"/>
      <c r="GEG996" s="34"/>
      <c r="GEN996" s="35"/>
      <c r="GEO996" s="34"/>
      <c r="GEV996" s="35"/>
      <c r="GEW996" s="34"/>
      <c r="GFD996" s="35"/>
      <c r="GFE996" s="34"/>
      <c r="GFL996" s="35"/>
      <c r="GFM996" s="34"/>
      <c r="GFT996" s="35"/>
      <c r="GFU996" s="34"/>
      <c r="GGB996" s="35"/>
      <c r="GGC996" s="34"/>
      <c r="GGJ996" s="35"/>
      <c r="GGK996" s="34"/>
      <c r="GGR996" s="35"/>
      <c r="GGS996" s="34"/>
      <c r="GGZ996" s="35"/>
      <c r="GHA996" s="34"/>
      <c r="GHH996" s="35"/>
      <c r="GHI996" s="34"/>
      <c r="GHP996" s="35"/>
      <c r="GHQ996" s="34"/>
      <c r="GHX996" s="35"/>
      <c r="GHY996" s="34"/>
      <c r="GIF996" s="35"/>
      <c r="GIG996" s="34"/>
      <c r="GIN996" s="35"/>
      <c r="GIO996" s="34"/>
      <c r="GIV996" s="35"/>
      <c r="GIW996" s="34"/>
      <c r="GJD996" s="35"/>
      <c r="GJE996" s="34"/>
      <c r="GJL996" s="35"/>
      <c r="GJM996" s="34"/>
      <c r="GJT996" s="35"/>
      <c r="GJU996" s="34"/>
      <c r="GKB996" s="35"/>
      <c r="GKC996" s="34"/>
      <c r="GKJ996" s="35"/>
      <c r="GKK996" s="34"/>
      <c r="GKR996" s="35"/>
      <c r="GKS996" s="34"/>
      <c r="GKZ996" s="35"/>
      <c r="GLA996" s="34"/>
      <c r="GLH996" s="35"/>
      <c r="GLI996" s="34"/>
      <c r="GLP996" s="35"/>
      <c r="GLQ996" s="34"/>
      <c r="GLX996" s="35"/>
      <c r="GLY996" s="34"/>
      <c r="GMF996" s="35"/>
      <c r="GMG996" s="34"/>
      <c r="GMN996" s="35"/>
      <c r="GMO996" s="34"/>
      <c r="GMV996" s="35"/>
      <c r="GMW996" s="34"/>
      <c r="GND996" s="35"/>
      <c r="GNE996" s="34"/>
      <c r="GNL996" s="35"/>
      <c r="GNM996" s="34"/>
      <c r="GNT996" s="35"/>
      <c r="GNU996" s="34"/>
      <c r="GOB996" s="35"/>
      <c r="GOC996" s="34"/>
      <c r="GOJ996" s="35"/>
      <c r="GOK996" s="34"/>
      <c r="GOR996" s="35"/>
      <c r="GOS996" s="34"/>
      <c r="GOZ996" s="35"/>
      <c r="GPA996" s="34"/>
      <c r="GPH996" s="35"/>
      <c r="GPI996" s="34"/>
      <c r="GPP996" s="35"/>
      <c r="GPQ996" s="34"/>
      <c r="GPX996" s="35"/>
      <c r="GPY996" s="34"/>
      <c r="GQF996" s="35"/>
      <c r="GQG996" s="34"/>
      <c r="GQN996" s="35"/>
      <c r="GQO996" s="34"/>
      <c r="GQV996" s="35"/>
      <c r="GQW996" s="34"/>
      <c r="GRD996" s="35"/>
      <c r="GRE996" s="34"/>
      <c r="GRL996" s="35"/>
      <c r="GRM996" s="34"/>
      <c r="GRT996" s="35"/>
      <c r="GRU996" s="34"/>
      <c r="GSB996" s="35"/>
      <c r="GSC996" s="34"/>
      <c r="GSJ996" s="35"/>
      <c r="GSK996" s="34"/>
      <c r="GSR996" s="35"/>
      <c r="GSS996" s="34"/>
      <c r="GSZ996" s="35"/>
      <c r="GTA996" s="34"/>
      <c r="GTH996" s="35"/>
      <c r="GTI996" s="34"/>
      <c r="GTP996" s="35"/>
      <c r="GTQ996" s="34"/>
      <c r="GTX996" s="35"/>
      <c r="GTY996" s="34"/>
      <c r="GUF996" s="35"/>
      <c r="GUG996" s="34"/>
      <c r="GUN996" s="35"/>
      <c r="GUO996" s="34"/>
      <c r="GUV996" s="35"/>
      <c r="GUW996" s="34"/>
      <c r="GVD996" s="35"/>
      <c r="GVE996" s="34"/>
      <c r="GVL996" s="35"/>
      <c r="GVM996" s="34"/>
      <c r="GVT996" s="35"/>
      <c r="GVU996" s="34"/>
      <c r="GWB996" s="35"/>
      <c r="GWC996" s="34"/>
      <c r="GWJ996" s="35"/>
      <c r="GWK996" s="34"/>
      <c r="GWR996" s="35"/>
      <c r="GWS996" s="34"/>
      <c r="GWZ996" s="35"/>
      <c r="GXA996" s="34"/>
      <c r="GXH996" s="35"/>
      <c r="GXI996" s="34"/>
      <c r="GXP996" s="35"/>
      <c r="GXQ996" s="34"/>
      <c r="GXX996" s="35"/>
      <c r="GXY996" s="34"/>
      <c r="GYF996" s="35"/>
      <c r="GYG996" s="34"/>
      <c r="GYN996" s="35"/>
      <c r="GYO996" s="34"/>
      <c r="GYV996" s="35"/>
      <c r="GYW996" s="34"/>
      <c r="GZD996" s="35"/>
      <c r="GZE996" s="34"/>
      <c r="GZL996" s="35"/>
      <c r="GZM996" s="34"/>
      <c r="GZT996" s="35"/>
      <c r="GZU996" s="34"/>
      <c r="HAB996" s="35"/>
      <c r="HAC996" s="34"/>
      <c r="HAJ996" s="35"/>
      <c r="HAK996" s="34"/>
      <c r="HAR996" s="35"/>
      <c r="HAS996" s="34"/>
      <c r="HAZ996" s="35"/>
      <c r="HBA996" s="34"/>
      <c r="HBH996" s="35"/>
      <c r="HBI996" s="34"/>
      <c r="HBP996" s="35"/>
      <c r="HBQ996" s="34"/>
      <c r="HBX996" s="35"/>
      <c r="HBY996" s="34"/>
      <c r="HCF996" s="35"/>
      <c r="HCG996" s="34"/>
      <c r="HCN996" s="35"/>
      <c r="HCO996" s="34"/>
      <c r="HCV996" s="35"/>
      <c r="HCW996" s="34"/>
      <c r="HDD996" s="35"/>
      <c r="HDE996" s="34"/>
      <c r="HDL996" s="35"/>
      <c r="HDM996" s="34"/>
      <c r="HDT996" s="35"/>
      <c r="HDU996" s="34"/>
      <c r="HEB996" s="35"/>
      <c r="HEC996" s="34"/>
      <c r="HEJ996" s="35"/>
      <c r="HEK996" s="34"/>
      <c r="HER996" s="35"/>
      <c r="HES996" s="34"/>
      <c r="HEZ996" s="35"/>
      <c r="HFA996" s="34"/>
      <c r="HFH996" s="35"/>
      <c r="HFI996" s="34"/>
      <c r="HFP996" s="35"/>
      <c r="HFQ996" s="34"/>
      <c r="HFX996" s="35"/>
      <c r="HFY996" s="34"/>
      <c r="HGF996" s="35"/>
      <c r="HGG996" s="34"/>
      <c r="HGN996" s="35"/>
      <c r="HGO996" s="34"/>
      <c r="HGV996" s="35"/>
      <c r="HGW996" s="34"/>
      <c r="HHD996" s="35"/>
      <c r="HHE996" s="34"/>
      <c r="HHL996" s="35"/>
      <c r="HHM996" s="34"/>
      <c r="HHT996" s="35"/>
      <c r="HHU996" s="34"/>
      <c r="HIB996" s="35"/>
      <c r="HIC996" s="34"/>
      <c r="HIJ996" s="35"/>
      <c r="HIK996" s="34"/>
      <c r="HIR996" s="35"/>
      <c r="HIS996" s="34"/>
      <c r="HIZ996" s="35"/>
      <c r="HJA996" s="34"/>
      <c r="HJH996" s="35"/>
      <c r="HJI996" s="34"/>
      <c r="HJP996" s="35"/>
      <c r="HJQ996" s="34"/>
      <c r="HJX996" s="35"/>
      <c r="HJY996" s="34"/>
      <c r="HKF996" s="35"/>
      <c r="HKG996" s="34"/>
      <c r="HKN996" s="35"/>
      <c r="HKO996" s="34"/>
      <c r="HKV996" s="35"/>
      <c r="HKW996" s="34"/>
      <c r="HLD996" s="35"/>
      <c r="HLE996" s="34"/>
      <c r="HLL996" s="35"/>
      <c r="HLM996" s="34"/>
      <c r="HLT996" s="35"/>
      <c r="HLU996" s="34"/>
      <c r="HMB996" s="35"/>
      <c r="HMC996" s="34"/>
      <c r="HMJ996" s="35"/>
      <c r="HMK996" s="34"/>
      <c r="HMR996" s="35"/>
      <c r="HMS996" s="34"/>
      <c r="HMZ996" s="35"/>
      <c r="HNA996" s="34"/>
      <c r="HNH996" s="35"/>
      <c r="HNI996" s="34"/>
      <c r="HNP996" s="35"/>
      <c r="HNQ996" s="34"/>
      <c r="HNX996" s="35"/>
      <c r="HNY996" s="34"/>
      <c r="HOF996" s="35"/>
      <c r="HOG996" s="34"/>
      <c r="HON996" s="35"/>
      <c r="HOO996" s="34"/>
      <c r="HOV996" s="35"/>
      <c r="HOW996" s="34"/>
      <c r="HPD996" s="35"/>
      <c r="HPE996" s="34"/>
      <c r="HPL996" s="35"/>
      <c r="HPM996" s="34"/>
      <c r="HPT996" s="35"/>
      <c r="HPU996" s="34"/>
      <c r="HQB996" s="35"/>
      <c r="HQC996" s="34"/>
      <c r="HQJ996" s="35"/>
      <c r="HQK996" s="34"/>
      <c r="HQR996" s="35"/>
      <c r="HQS996" s="34"/>
      <c r="HQZ996" s="35"/>
      <c r="HRA996" s="34"/>
      <c r="HRH996" s="35"/>
      <c r="HRI996" s="34"/>
      <c r="HRP996" s="35"/>
      <c r="HRQ996" s="34"/>
      <c r="HRX996" s="35"/>
      <c r="HRY996" s="34"/>
      <c r="HSF996" s="35"/>
      <c r="HSG996" s="34"/>
      <c r="HSN996" s="35"/>
      <c r="HSO996" s="34"/>
      <c r="HSV996" s="35"/>
      <c r="HSW996" s="34"/>
      <c r="HTD996" s="35"/>
      <c r="HTE996" s="34"/>
      <c r="HTL996" s="35"/>
      <c r="HTM996" s="34"/>
      <c r="HTT996" s="35"/>
      <c r="HTU996" s="34"/>
      <c r="HUB996" s="35"/>
      <c r="HUC996" s="34"/>
      <c r="HUJ996" s="35"/>
      <c r="HUK996" s="34"/>
      <c r="HUR996" s="35"/>
      <c r="HUS996" s="34"/>
      <c r="HUZ996" s="35"/>
      <c r="HVA996" s="34"/>
      <c r="HVH996" s="35"/>
      <c r="HVI996" s="34"/>
      <c r="HVP996" s="35"/>
      <c r="HVQ996" s="34"/>
      <c r="HVX996" s="35"/>
      <c r="HVY996" s="34"/>
      <c r="HWF996" s="35"/>
      <c r="HWG996" s="34"/>
      <c r="HWN996" s="35"/>
      <c r="HWO996" s="34"/>
      <c r="HWV996" s="35"/>
      <c r="HWW996" s="34"/>
      <c r="HXD996" s="35"/>
      <c r="HXE996" s="34"/>
      <c r="HXL996" s="35"/>
      <c r="HXM996" s="34"/>
      <c r="HXT996" s="35"/>
      <c r="HXU996" s="34"/>
      <c r="HYB996" s="35"/>
      <c r="HYC996" s="34"/>
      <c r="HYJ996" s="35"/>
      <c r="HYK996" s="34"/>
      <c r="HYR996" s="35"/>
      <c r="HYS996" s="34"/>
      <c r="HYZ996" s="35"/>
      <c r="HZA996" s="34"/>
      <c r="HZH996" s="35"/>
      <c r="HZI996" s="34"/>
      <c r="HZP996" s="35"/>
      <c r="HZQ996" s="34"/>
      <c r="HZX996" s="35"/>
      <c r="HZY996" s="34"/>
      <c r="IAF996" s="35"/>
      <c r="IAG996" s="34"/>
      <c r="IAN996" s="35"/>
      <c r="IAO996" s="34"/>
      <c r="IAV996" s="35"/>
      <c r="IAW996" s="34"/>
      <c r="IBD996" s="35"/>
      <c r="IBE996" s="34"/>
      <c r="IBL996" s="35"/>
      <c r="IBM996" s="34"/>
      <c r="IBT996" s="35"/>
      <c r="IBU996" s="34"/>
      <c r="ICB996" s="35"/>
      <c r="ICC996" s="34"/>
      <c r="ICJ996" s="35"/>
      <c r="ICK996" s="34"/>
      <c r="ICR996" s="35"/>
      <c r="ICS996" s="34"/>
      <c r="ICZ996" s="35"/>
      <c r="IDA996" s="34"/>
      <c r="IDH996" s="35"/>
      <c r="IDI996" s="34"/>
      <c r="IDP996" s="35"/>
      <c r="IDQ996" s="34"/>
      <c r="IDX996" s="35"/>
      <c r="IDY996" s="34"/>
      <c r="IEF996" s="35"/>
      <c r="IEG996" s="34"/>
      <c r="IEN996" s="35"/>
      <c r="IEO996" s="34"/>
      <c r="IEV996" s="35"/>
      <c r="IEW996" s="34"/>
      <c r="IFD996" s="35"/>
      <c r="IFE996" s="34"/>
      <c r="IFL996" s="35"/>
      <c r="IFM996" s="34"/>
      <c r="IFT996" s="35"/>
      <c r="IFU996" s="34"/>
      <c r="IGB996" s="35"/>
      <c r="IGC996" s="34"/>
      <c r="IGJ996" s="35"/>
      <c r="IGK996" s="34"/>
      <c r="IGR996" s="35"/>
      <c r="IGS996" s="34"/>
      <c r="IGZ996" s="35"/>
      <c r="IHA996" s="34"/>
      <c r="IHH996" s="35"/>
      <c r="IHI996" s="34"/>
      <c r="IHP996" s="35"/>
      <c r="IHQ996" s="34"/>
      <c r="IHX996" s="35"/>
      <c r="IHY996" s="34"/>
      <c r="IIF996" s="35"/>
      <c r="IIG996" s="34"/>
      <c r="IIN996" s="35"/>
      <c r="IIO996" s="34"/>
      <c r="IIV996" s="35"/>
      <c r="IIW996" s="34"/>
      <c r="IJD996" s="35"/>
      <c r="IJE996" s="34"/>
      <c r="IJL996" s="35"/>
      <c r="IJM996" s="34"/>
      <c r="IJT996" s="35"/>
      <c r="IJU996" s="34"/>
      <c r="IKB996" s="35"/>
      <c r="IKC996" s="34"/>
      <c r="IKJ996" s="35"/>
      <c r="IKK996" s="34"/>
      <c r="IKR996" s="35"/>
      <c r="IKS996" s="34"/>
      <c r="IKZ996" s="35"/>
      <c r="ILA996" s="34"/>
      <c r="ILH996" s="35"/>
      <c r="ILI996" s="34"/>
      <c r="ILP996" s="35"/>
      <c r="ILQ996" s="34"/>
      <c r="ILX996" s="35"/>
      <c r="ILY996" s="34"/>
      <c r="IMF996" s="35"/>
      <c r="IMG996" s="34"/>
      <c r="IMN996" s="35"/>
      <c r="IMO996" s="34"/>
      <c r="IMV996" s="35"/>
      <c r="IMW996" s="34"/>
      <c r="IND996" s="35"/>
      <c r="INE996" s="34"/>
      <c r="INL996" s="35"/>
      <c r="INM996" s="34"/>
      <c r="INT996" s="35"/>
      <c r="INU996" s="34"/>
      <c r="IOB996" s="35"/>
      <c r="IOC996" s="34"/>
      <c r="IOJ996" s="35"/>
      <c r="IOK996" s="34"/>
      <c r="IOR996" s="35"/>
      <c r="IOS996" s="34"/>
      <c r="IOZ996" s="35"/>
      <c r="IPA996" s="34"/>
      <c r="IPH996" s="35"/>
      <c r="IPI996" s="34"/>
      <c r="IPP996" s="35"/>
      <c r="IPQ996" s="34"/>
      <c r="IPX996" s="35"/>
      <c r="IPY996" s="34"/>
      <c r="IQF996" s="35"/>
      <c r="IQG996" s="34"/>
      <c r="IQN996" s="35"/>
      <c r="IQO996" s="34"/>
      <c r="IQV996" s="35"/>
      <c r="IQW996" s="34"/>
      <c r="IRD996" s="35"/>
      <c r="IRE996" s="34"/>
      <c r="IRL996" s="35"/>
      <c r="IRM996" s="34"/>
      <c r="IRT996" s="35"/>
      <c r="IRU996" s="34"/>
      <c r="ISB996" s="35"/>
      <c r="ISC996" s="34"/>
      <c r="ISJ996" s="35"/>
      <c r="ISK996" s="34"/>
      <c r="ISR996" s="35"/>
      <c r="ISS996" s="34"/>
      <c r="ISZ996" s="35"/>
      <c r="ITA996" s="34"/>
      <c r="ITH996" s="35"/>
      <c r="ITI996" s="34"/>
      <c r="ITP996" s="35"/>
      <c r="ITQ996" s="34"/>
      <c r="ITX996" s="35"/>
      <c r="ITY996" s="34"/>
      <c r="IUF996" s="35"/>
      <c r="IUG996" s="34"/>
      <c r="IUN996" s="35"/>
      <c r="IUO996" s="34"/>
      <c r="IUV996" s="35"/>
      <c r="IUW996" s="34"/>
      <c r="IVD996" s="35"/>
      <c r="IVE996" s="34"/>
      <c r="IVL996" s="35"/>
      <c r="IVM996" s="34"/>
      <c r="IVT996" s="35"/>
      <c r="IVU996" s="34"/>
      <c r="IWB996" s="35"/>
      <c r="IWC996" s="34"/>
      <c r="IWJ996" s="35"/>
      <c r="IWK996" s="34"/>
      <c r="IWR996" s="35"/>
      <c r="IWS996" s="34"/>
      <c r="IWZ996" s="35"/>
      <c r="IXA996" s="34"/>
      <c r="IXH996" s="35"/>
      <c r="IXI996" s="34"/>
      <c r="IXP996" s="35"/>
      <c r="IXQ996" s="34"/>
      <c r="IXX996" s="35"/>
      <c r="IXY996" s="34"/>
      <c r="IYF996" s="35"/>
      <c r="IYG996" s="34"/>
      <c r="IYN996" s="35"/>
      <c r="IYO996" s="34"/>
      <c r="IYV996" s="35"/>
      <c r="IYW996" s="34"/>
      <c r="IZD996" s="35"/>
      <c r="IZE996" s="34"/>
      <c r="IZL996" s="35"/>
      <c r="IZM996" s="34"/>
      <c r="IZT996" s="35"/>
      <c r="IZU996" s="34"/>
      <c r="JAB996" s="35"/>
      <c r="JAC996" s="34"/>
      <c r="JAJ996" s="35"/>
      <c r="JAK996" s="34"/>
      <c r="JAR996" s="35"/>
      <c r="JAS996" s="34"/>
      <c r="JAZ996" s="35"/>
      <c r="JBA996" s="34"/>
      <c r="JBH996" s="35"/>
      <c r="JBI996" s="34"/>
      <c r="JBP996" s="35"/>
      <c r="JBQ996" s="34"/>
      <c r="JBX996" s="35"/>
      <c r="JBY996" s="34"/>
      <c r="JCF996" s="35"/>
      <c r="JCG996" s="34"/>
      <c r="JCN996" s="35"/>
      <c r="JCO996" s="34"/>
      <c r="JCV996" s="35"/>
      <c r="JCW996" s="34"/>
      <c r="JDD996" s="35"/>
      <c r="JDE996" s="34"/>
      <c r="JDL996" s="35"/>
      <c r="JDM996" s="34"/>
      <c r="JDT996" s="35"/>
      <c r="JDU996" s="34"/>
      <c r="JEB996" s="35"/>
      <c r="JEC996" s="34"/>
      <c r="JEJ996" s="35"/>
      <c r="JEK996" s="34"/>
      <c r="JER996" s="35"/>
      <c r="JES996" s="34"/>
      <c r="JEZ996" s="35"/>
      <c r="JFA996" s="34"/>
      <c r="JFH996" s="35"/>
      <c r="JFI996" s="34"/>
      <c r="JFP996" s="35"/>
      <c r="JFQ996" s="34"/>
      <c r="JFX996" s="35"/>
      <c r="JFY996" s="34"/>
      <c r="JGF996" s="35"/>
      <c r="JGG996" s="34"/>
      <c r="JGN996" s="35"/>
      <c r="JGO996" s="34"/>
      <c r="JGV996" s="35"/>
      <c r="JGW996" s="34"/>
      <c r="JHD996" s="35"/>
      <c r="JHE996" s="34"/>
      <c r="JHL996" s="35"/>
      <c r="JHM996" s="34"/>
      <c r="JHT996" s="35"/>
      <c r="JHU996" s="34"/>
      <c r="JIB996" s="35"/>
      <c r="JIC996" s="34"/>
      <c r="JIJ996" s="35"/>
      <c r="JIK996" s="34"/>
      <c r="JIR996" s="35"/>
      <c r="JIS996" s="34"/>
      <c r="JIZ996" s="35"/>
      <c r="JJA996" s="34"/>
      <c r="JJH996" s="35"/>
      <c r="JJI996" s="34"/>
      <c r="JJP996" s="35"/>
      <c r="JJQ996" s="34"/>
      <c r="JJX996" s="35"/>
      <c r="JJY996" s="34"/>
      <c r="JKF996" s="35"/>
      <c r="JKG996" s="34"/>
      <c r="JKN996" s="35"/>
      <c r="JKO996" s="34"/>
      <c r="JKV996" s="35"/>
      <c r="JKW996" s="34"/>
      <c r="JLD996" s="35"/>
      <c r="JLE996" s="34"/>
      <c r="JLL996" s="35"/>
      <c r="JLM996" s="34"/>
      <c r="JLT996" s="35"/>
      <c r="JLU996" s="34"/>
      <c r="JMB996" s="35"/>
      <c r="JMC996" s="34"/>
      <c r="JMJ996" s="35"/>
      <c r="JMK996" s="34"/>
      <c r="JMR996" s="35"/>
      <c r="JMS996" s="34"/>
      <c r="JMZ996" s="35"/>
      <c r="JNA996" s="34"/>
      <c r="JNH996" s="35"/>
      <c r="JNI996" s="34"/>
      <c r="JNP996" s="35"/>
      <c r="JNQ996" s="34"/>
      <c r="JNX996" s="35"/>
      <c r="JNY996" s="34"/>
      <c r="JOF996" s="35"/>
      <c r="JOG996" s="34"/>
      <c r="JON996" s="35"/>
      <c r="JOO996" s="34"/>
      <c r="JOV996" s="35"/>
      <c r="JOW996" s="34"/>
      <c r="JPD996" s="35"/>
      <c r="JPE996" s="34"/>
      <c r="JPL996" s="35"/>
      <c r="JPM996" s="34"/>
      <c r="JPT996" s="35"/>
      <c r="JPU996" s="34"/>
      <c r="JQB996" s="35"/>
      <c r="JQC996" s="34"/>
      <c r="JQJ996" s="35"/>
      <c r="JQK996" s="34"/>
      <c r="JQR996" s="35"/>
      <c r="JQS996" s="34"/>
      <c r="JQZ996" s="35"/>
      <c r="JRA996" s="34"/>
      <c r="JRH996" s="35"/>
      <c r="JRI996" s="34"/>
      <c r="JRP996" s="35"/>
      <c r="JRQ996" s="34"/>
      <c r="JRX996" s="35"/>
      <c r="JRY996" s="34"/>
      <c r="JSF996" s="35"/>
      <c r="JSG996" s="34"/>
      <c r="JSN996" s="35"/>
      <c r="JSO996" s="34"/>
      <c r="JSV996" s="35"/>
      <c r="JSW996" s="34"/>
      <c r="JTD996" s="35"/>
      <c r="JTE996" s="34"/>
      <c r="JTL996" s="35"/>
      <c r="JTM996" s="34"/>
      <c r="JTT996" s="35"/>
      <c r="JTU996" s="34"/>
      <c r="JUB996" s="35"/>
      <c r="JUC996" s="34"/>
      <c r="JUJ996" s="35"/>
      <c r="JUK996" s="34"/>
      <c r="JUR996" s="35"/>
      <c r="JUS996" s="34"/>
      <c r="JUZ996" s="35"/>
      <c r="JVA996" s="34"/>
      <c r="JVH996" s="35"/>
      <c r="JVI996" s="34"/>
      <c r="JVP996" s="35"/>
      <c r="JVQ996" s="34"/>
      <c r="JVX996" s="35"/>
      <c r="JVY996" s="34"/>
      <c r="JWF996" s="35"/>
      <c r="JWG996" s="34"/>
      <c r="JWN996" s="35"/>
      <c r="JWO996" s="34"/>
      <c r="JWV996" s="35"/>
      <c r="JWW996" s="34"/>
      <c r="JXD996" s="35"/>
      <c r="JXE996" s="34"/>
      <c r="JXL996" s="35"/>
      <c r="JXM996" s="34"/>
      <c r="JXT996" s="35"/>
      <c r="JXU996" s="34"/>
      <c r="JYB996" s="35"/>
      <c r="JYC996" s="34"/>
      <c r="JYJ996" s="35"/>
      <c r="JYK996" s="34"/>
      <c r="JYR996" s="35"/>
      <c r="JYS996" s="34"/>
      <c r="JYZ996" s="35"/>
      <c r="JZA996" s="34"/>
      <c r="JZH996" s="35"/>
      <c r="JZI996" s="34"/>
      <c r="JZP996" s="35"/>
      <c r="JZQ996" s="34"/>
      <c r="JZX996" s="35"/>
      <c r="JZY996" s="34"/>
      <c r="KAF996" s="35"/>
      <c r="KAG996" s="34"/>
      <c r="KAN996" s="35"/>
      <c r="KAO996" s="34"/>
      <c r="KAV996" s="35"/>
      <c r="KAW996" s="34"/>
      <c r="KBD996" s="35"/>
      <c r="KBE996" s="34"/>
      <c r="KBL996" s="35"/>
      <c r="KBM996" s="34"/>
      <c r="KBT996" s="35"/>
      <c r="KBU996" s="34"/>
      <c r="KCB996" s="35"/>
      <c r="KCC996" s="34"/>
      <c r="KCJ996" s="35"/>
      <c r="KCK996" s="34"/>
      <c r="KCR996" s="35"/>
      <c r="KCS996" s="34"/>
      <c r="KCZ996" s="35"/>
      <c r="KDA996" s="34"/>
      <c r="KDH996" s="35"/>
      <c r="KDI996" s="34"/>
      <c r="KDP996" s="35"/>
      <c r="KDQ996" s="34"/>
      <c r="KDX996" s="35"/>
      <c r="KDY996" s="34"/>
      <c r="KEF996" s="35"/>
      <c r="KEG996" s="34"/>
      <c r="KEN996" s="35"/>
      <c r="KEO996" s="34"/>
      <c r="KEV996" s="35"/>
      <c r="KEW996" s="34"/>
      <c r="KFD996" s="35"/>
      <c r="KFE996" s="34"/>
      <c r="KFL996" s="35"/>
      <c r="KFM996" s="34"/>
      <c r="KFT996" s="35"/>
      <c r="KFU996" s="34"/>
      <c r="KGB996" s="35"/>
      <c r="KGC996" s="34"/>
      <c r="KGJ996" s="35"/>
      <c r="KGK996" s="34"/>
      <c r="KGR996" s="35"/>
      <c r="KGS996" s="34"/>
      <c r="KGZ996" s="35"/>
      <c r="KHA996" s="34"/>
      <c r="KHH996" s="35"/>
      <c r="KHI996" s="34"/>
      <c r="KHP996" s="35"/>
      <c r="KHQ996" s="34"/>
      <c r="KHX996" s="35"/>
      <c r="KHY996" s="34"/>
      <c r="KIF996" s="35"/>
      <c r="KIG996" s="34"/>
      <c r="KIN996" s="35"/>
      <c r="KIO996" s="34"/>
      <c r="KIV996" s="35"/>
      <c r="KIW996" s="34"/>
      <c r="KJD996" s="35"/>
      <c r="KJE996" s="34"/>
      <c r="KJL996" s="35"/>
      <c r="KJM996" s="34"/>
      <c r="KJT996" s="35"/>
      <c r="KJU996" s="34"/>
      <c r="KKB996" s="35"/>
      <c r="KKC996" s="34"/>
      <c r="KKJ996" s="35"/>
      <c r="KKK996" s="34"/>
      <c r="KKR996" s="35"/>
      <c r="KKS996" s="34"/>
      <c r="KKZ996" s="35"/>
      <c r="KLA996" s="34"/>
      <c r="KLH996" s="35"/>
      <c r="KLI996" s="34"/>
      <c r="KLP996" s="35"/>
      <c r="KLQ996" s="34"/>
      <c r="KLX996" s="35"/>
      <c r="KLY996" s="34"/>
      <c r="KMF996" s="35"/>
      <c r="KMG996" s="34"/>
      <c r="KMN996" s="35"/>
      <c r="KMO996" s="34"/>
      <c r="KMV996" s="35"/>
      <c r="KMW996" s="34"/>
      <c r="KND996" s="35"/>
      <c r="KNE996" s="34"/>
      <c r="KNL996" s="35"/>
      <c r="KNM996" s="34"/>
      <c r="KNT996" s="35"/>
      <c r="KNU996" s="34"/>
      <c r="KOB996" s="35"/>
      <c r="KOC996" s="34"/>
      <c r="KOJ996" s="35"/>
      <c r="KOK996" s="34"/>
      <c r="KOR996" s="35"/>
      <c r="KOS996" s="34"/>
      <c r="KOZ996" s="35"/>
      <c r="KPA996" s="34"/>
      <c r="KPH996" s="35"/>
      <c r="KPI996" s="34"/>
      <c r="KPP996" s="35"/>
      <c r="KPQ996" s="34"/>
      <c r="KPX996" s="35"/>
      <c r="KPY996" s="34"/>
      <c r="KQF996" s="35"/>
      <c r="KQG996" s="34"/>
      <c r="KQN996" s="35"/>
      <c r="KQO996" s="34"/>
      <c r="KQV996" s="35"/>
      <c r="KQW996" s="34"/>
      <c r="KRD996" s="35"/>
      <c r="KRE996" s="34"/>
      <c r="KRL996" s="35"/>
      <c r="KRM996" s="34"/>
      <c r="KRT996" s="35"/>
      <c r="KRU996" s="34"/>
      <c r="KSB996" s="35"/>
      <c r="KSC996" s="34"/>
      <c r="KSJ996" s="35"/>
      <c r="KSK996" s="34"/>
      <c r="KSR996" s="35"/>
      <c r="KSS996" s="34"/>
      <c r="KSZ996" s="35"/>
      <c r="KTA996" s="34"/>
      <c r="KTH996" s="35"/>
      <c r="KTI996" s="34"/>
      <c r="KTP996" s="35"/>
      <c r="KTQ996" s="34"/>
      <c r="KTX996" s="35"/>
      <c r="KTY996" s="34"/>
      <c r="KUF996" s="35"/>
      <c r="KUG996" s="34"/>
      <c r="KUN996" s="35"/>
      <c r="KUO996" s="34"/>
      <c r="KUV996" s="35"/>
      <c r="KUW996" s="34"/>
      <c r="KVD996" s="35"/>
      <c r="KVE996" s="34"/>
      <c r="KVL996" s="35"/>
      <c r="KVM996" s="34"/>
      <c r="KVT996" s="35"/>
      <c r="KVU996" s="34"/>
      <c r="KWB996" s="35"/>
      <c r="KWC996" s="34"/>
      <c r="KWJ996" s="35"/>
      <c r="KWK996" s="34"/>
      <c r="KWR996" s="35"/>
      <c r="KWS996" s="34"/>
      <c r="KWZ996" s="35"/>
      <c r="KXA996" s="34"/>
      <c r="KXH996" s="35"/>
      <c r="KXI996" s="34"/>
      <c r="KXP996" s="35"/>
      <c r="KXQ996" s="34"/>
      <c r="KXX996" s="35"/>
      <c r="KXY996" s="34"/>
      <c r="KYF996" s="35"/>
      <c r="KYG996" s="34"/>
      <c r="KYN996" s="35"/>
      <c r="KYO996" s="34"/>
      <c r="KYV996" s="35"/>
      <c r="KYW996" s="34"/>
      <c r="KZD996" s="35"/>
      <c r="KZE996" s="34"/>
      <c r="KZL996" s="35"/>
      <c r="KZM996" s="34"/>
      <c r="KZT996" s="35"/>
      <c r="KZU996" s="34"/>
      <c r="LAB996" s="35"/>
      <c r="LAC996" s="34"/>
      <c r="LAJ996" s="35"/>
      <c r="LAK996" s="34"/>
      <c r="LAR996" s="35"/>
      <c r="LAS996" s="34"/>
      <c r="LAZ996" s="35"/>
      <c r="LBA996" s="34"/>
      <c r="LBH996" s="35"/>
      <c r="LBI996" s="34"/>
      <c r="LBP996" s="35"/>
      <c r="LBQ996" s="34"/>
      <c r="LBX996" s="35"/>
      <c r="LBY996" s="34"/>
      <c r="LCF996" s="35"/>
      <c r="LCG996" s="34"/>
      <c r="LCN996" s="35"/>
      <c r="LCO996" s="34"/>
      <c r="LCV996" s="35"/>
      <c r="LCW996" s="34"/>
      <c r="LDD996" s="35"/>
      <c r="LDE996" s="34"/>
      <c r="LDL996" s="35"/>
      <c r="LDM996" s="34"/>
      <c r="LDT996" s="35"/>
      <c r="LDU996" s="34"/>
      <c r="LEB996" s="35"/>
      <c r="LEC996" s="34"/>
      <c r="LEJ996" s="35"/>
      <c r="LEK996" s="34"/>
      <c r="LER996" s="35"/>
      <c r="LES996" s="34"/>
      <c r="LEZ996" s="35"/>
      <c r="LFA996" s="34"/>
      <c r="LFH996" s="35"/>
      <c r="LFI996" s="34"/>
      <c r="LFP996" s="35"/>
      <c r="LFQ996" s="34"/>
      <c r="LFX996" s="35"/>
      <c r="LFY996" s="34"/>
      <c r="LGF996" s="35"/>
      <c r="LGG996" s="34"/>
      <c r="LGN996" s="35"/>
      <c r="LGO996" s="34"/>
      <c r="LGV996" s="35"/>
      <c r="LGW996" s="34"/>
      <c r="LHD996" s="35"/>
      <c r="LHE996" s="34"/>
      <c r="LHL996" s="35"/>
      <c r="LHM996" s="34"/>
      <c r="LHT996" s="35"/>
      <c r="LHU996" s="34"/>
      <c r="LIB996" s="35"/>
      <c r="LIC996" s="34"/>
      <c r="LIJ996" s="35"/>
      <c r="LIK996" s="34"/>
      <c r="LIR996" s="35"/>
      <c r="LIS996" s="34"/>
      <c r="LIZ996" s="35"/>
      <c r="LJA996" s="34"/>
      <c r="LJH996" s="35"/>
      <c r="LJI996" s="34"/>
      <c r="LJP996" s="35"/>
      <c r="LJQ996" s="34"/>
      <c r="LJX996" s="35"/>
      <c r="LJY996" s="34"/>
      <c r="LKF996" s="35"/>
      <c r="LKG996" s="34"/>
      <c r="LKN996" s="35"/>
      <c r="LKO996" s="34"/>
      <c r="LKV996" s="35"/>
      <c r="LKW996" s="34"/>
      <c r="LLD996" s="35"/>
      <c r="LLE996" s="34"/>
      <c r="LLL996" s="35"/>
      <c r="LLM996" s="34"/>
      <c r="LLT996" s="35"/>
      <c r="LLU996" s="34"/>
      <c r="LMB996" s="35"/>
      <c r="LMC996" s="34"/>
      <c r="LMJ996" s="35"/>
      <c r="LMK996" s="34"/>
      <c r="LMR996" s="35"/>
      <c r="LMS996" s="34"/>
      <c r="LMZ996" s="35"/>
      <c r="LNA996" s="34"/>
      <c r="LNH996" s="35"/>
      <c r="LNI996" s="34"/>
      <c r="LNP996" s="35"/>
      <c r="LNQ996" s="34"/>
      <c r="LNX996" s="35"/>
      <c r="LNY996" s="34"/>
      <c r="LOF996" s="35"/>
      <c r="LOG996" s="34"/>
      <c r="LON996" s="35"/>
      <c r="LOO996" s="34"/>
      <c r="LOV996" s="35"/>
      <c r="LOW996" s="34"/>
      <c r="LPD996" s="35"/>
      <c r="LPE996" s="34"/>
      <c r="LPL996" s="35"/>
      <c r="LPM996" s="34"/>
      <c r="LPT996" s="35"/>
      <c r="LPU996" s="34"/>
      <c r="LQB996" s="35"/>
      <c r="LQC996" s="34"/>
      <c r="LQJ996" s="35"/>
      <c r="LQK996" s="34"/>
      <c r="LQR996" s="35"/>
      <c r="LQS996" s="34"/>
      <c r="LQZ996" s="35"/>
      <c r="LRA996" s="34"/>
      <c r="LRH996" s="35"/>
      <c r="LRI996" s="34"/>
      <c r="LRP996" s="35"/>
      <c r="LRQ996" s="34"/>
      <c r="LRX996" s="35"/>
      <c r="LRY996" s="34"/>
      <c r="LSF996" s="35"/>
      <c r="LSG996" s="34"/>
      <c r="LSN996" s="35"/>
      <c r="LSO996" s="34"/>
      <c r="LSV996" s="35"/>
      <c r="LSW996" s="34"/>
      <c r="LTD996" s="35"/>
      <c r="LTE996" s="34"/>
      <c r="LTL996" s="35"/>
      <c r="LTM996" s="34"/>
      <c r="LTT996" s="35"/>
      <c r="LTU996" s="34"/>
      <c r="LUB996" s="35"/>
      <c r="LUC996" s="34"/>
      <c r="LUJ996" s="35"/>
      <c r="LUK996" s="34"/>
      <c r="LUR996" s="35"/>
      <c r="LUS996" s="34"/>
      <c r="LUZ996" s="35"/>
      <c r="LVA996" s="34"/>
      <c r="LVH996" s="35"/>
      <c r="LVI996" s="34"/>
      <c r="LVP996" s="35"/>
      <c r="LVQ996" s="34"/>
      <c r="LVX996" s="35"/>
      <c r="LVY996" s="34"/>
      <c r="LWF996" s="35"/>
      <c r="LWG996" s="34"/>
      <c r="LWN996" s="35"/>
      <c r="LWO996" s="34"/>
      <c r="LWV996" s="35"/>
      <c r="LWW996" s="34"/>
      <c r="LXD996" s="35"/>
      <c r="LXE996" s="34"/>
      <c r="LXL996" s="35"/>
      <c r="LXM996" s="34"/>
      <c r="LXT996" s="35"/>
      <c r="LXU996" s="34"/>
      <c r="LYB996" s="35"/>
      <c r="LYC996" s="34"/>
      <c r="LYJ996" s="35"/>
      <c r="LYK996" s="34"/>
      <c r="LYR996" s="35"/>
      <c r="LYS996" s="34"/>
      <c r="LYZ996" s="35"/>
      <c r="LZA996" s="34"/>
      <c r="LZH996" s="35"/>
      <c r="LZI996" s="34"/>
      <c r="LZP996" s="35"/>
      <c r="LZQ996" s="34"/>
      <c r="LZX996" s="35"/>
      <c r="LZY996" s="34"/>
      <c r="MAF996" s="35"/>
      <c r="MAG996" s="34"/>
      <c r="MAN996" s="35"/>
      <c r="MAO996" s="34"/>
      <c r="MAV996" s="35"/>
      <c r="MAW996" s="34"/>
      <c r="MBD996" s="35"/>
      <c r="MBE996" s="34"/>
      <c r="MBL996" s="35"/>
      <c r="MBM996" s="34"/>
      <c r="MBT996" s="35"/>
      <c r="MBU996" s="34"/>
      <c r="MCB996" s="35"/>
      <c r="MCC996" s="34"/>
      <c r="MCJ996" s="35"/>
      <c r="MCK996" s="34"/>
      <c r="MCR996" s="35"/>
      <c r="MCS996" s="34"/>
      <c r="MCZ996" s="35"/>
      <c r="MDA996" s="34"/>
      <c r="MDH996" s="35"/>
      <c r="MDI996" s="34"/>
      <c r="MDP996" s="35"/>
      <c r="MDQ996" s="34"/>
      <c r="MDX996" s="35"/>
      <c r="MDY996" s="34"/>
      <c r="MEF996" s="35"/>
      <c r="MEG996" s="34"/>
      <c r="MEN996" s="35"/>
      <c r="MEO996" s="34"/>
      <c r="MEV996" s="35"/>
      <c r="MEW996" s="34"/>
      <c r="MFD996" s="35"/>
      <c r="MFE996" s="34"/>
      <c r="MFL996" s="35"/>
      <c r="MFM996" s="34"/>
      <c r="MFT996" s="35"/>
      <c r="MFU996" s="34"/>
      <c r="MGB996" s="35"/>
      <c r="MGC996" s="34"/>
      <c r="MGJ996" s="35"/>
      <c r="MGK996" s="34"/>
      <c r="MGR996" s="35"/>
      <c r="MGS996" s="34"/>
      <c r="MGZ996" s="35"/>
      <c r="MHA996" s="34"/>
      <c r="MHH996" s="35"/>
      <c r="MHI996" s="34"/>
      <c r="MHP996" s="35"/>
      <c r="MHQ996" s="34"/>
      <c r="MHX996" s="35"/>
      <c r="MHY996" s="34"/>
      <c r="MIF996" s="35"/>
      <c r="MIG996" s="34"/>
      <c r="MIN996" s="35"/>
      <c r="MIO996" s="34"/>
      <c r="MIV996" s="35"/>
      <c r="MIW996" s="34"/>
      <c r="MJD996" s="35"/>
      <c r="MJE996" s="34"/>
      <c r="MJL996" s="35"/>
      <c r="MJM996" s="34"/>
      <c r="MJT996" s="35"/>
      <c r="MJU996" s="34"/>
      <c r="MKB996" s="35"/>
      <c r="MKC996" s="34"/>
      <c r="MKJ996" s="35"/>
      <c r="MKK996" s="34"/>
      <c r="MKR996" s="35"/>
      <c r="MKS996" s="34"/>
      <c r="MKZ996" s="35"/>
      <c r="MLA996" s="34"/>
      <c r="MLH996" s="35"/>
      <c r="MLI996" s="34"/>
      <c r="MLP996" s="35"/>
      <c r="MLQ996" s="34"/>
      <c r="MLX996" s="35"/>
      <c r="MLY996" s="34"/>
      <c r="MMF996" s="35"/>
      <c r="MMG996" s="34"/>
      <c r="MMN996" s="35"/>
      <c r="MMO996" s="34"/>
      <c r="MMV996" s="35"/>
      <c r="MMW996" s="34"/>
      <c r="MND996" s="35"/>
      <c r="MNE996" s="34"/>
      <c r="MNL996" s="35"/>
      <c r="MNM996" s="34"/>
      <c r="MNT996" s="35"/>
      <c r="MNU996" s="34"/>
      <c r="MOB996" s="35"/>
      <c r="MOC996" s="34"/>
      <c r="MOJ996" s="35"/>
      <c r="MOK996" s="34"/>
      <c r="MOR996" s="35"/>
      <c r="MOS996" s="34"/>
      <c r="MOZ996" s="35"/>
      <c r="MPA996" s="34"/>
      <c r="MPH996" s="35"/>
      <c r="MPI996" s="34"/>
      <c r="MPP996" s="35"/>
      <c r="MPQ996" s="34"/>
      <c r="MPX996" s="35"/>
      <c r="MPY996" s="34"/>
      <c r="MQF996" s="35"/>
      <c r="MQG996" s="34"/>
      <c r="MQN996" s="35"/>
      <c r="MQO996" s="34"/>
      <c r="MQV996" s="35"/>
      <c r="MQW996" s="34"/>
      <c r="MRD996" s="35"/>
      <c r="MRE996" s="34"/>
      <c r="MRL996" s="35"/>
      <c r="MRM996" s="34"/>
      <c r="MRT996" s="35"/>
      <c r="MRU996" s="34"/>
      <c r="MSB996" s="35"/>
      <c r="MSC996" s="34"/>
      <c r="MSJ996" s="35"/>
      <c r="MSK996" s="34"/>
      <c r="MSR996" s="35"/>
      <c r="MSS996" s="34"/>
      <c r="MSZ996" s="35"/>
      <c r="MTA996" s="34"/>
      <c r="MTH996" s="35"/>
      <c r="MTI996" s="34"/>
      <c r="MTP996" s="35"/>
      <c r="MTQ996" s="34"/>
      <c r="MTX996" s="35"/>
      <c r="MTY996" s="34"/>
      <c r="MUF996" s="35"/>
      <c r="MUG996" s="34"/>
      <c r="MUN996" s="35"/>
      <c r="MUO996" s="34"/>
      <c r="MUV996" s="35"/>
      <c r="MUW996" s="34"/>
      <c r="MVD996" s="35"/>
      <c r="MVE996" s="34"/>
      <c r="MVL996" s="35"/>
      <c r="MVM996" s="34"/>
      <c r="MVT996" s="35"/>
      <c r="MVU996" s="34"/>
      <c r="MWB996" s="35"/>
      <c r="MWC996" s="34"/>
      <c r="MWJ996" s="35"/>
      <c r="MWK996" s="34"/>
      <c r="MWR996" s="35"/>
      <c r="MWS996" s="34"/>
      <c r="MWZ996" s="35"/>
      <c r="MXA996" s="34"/>
      <c r="MXH996" s="35"/>
      <c r="MXI996" s="34"/>
      <c r="MXP996" s="35"/>
      <c r="MXQ996" s="34"/>
      <c r="MXX996" s="35"/>
      <c r="MXY996" s="34"/>
      <c r="MYF996" s="35"/>
      <c r="MYG996" s="34"/>
      <c r="MYN996" s="35"/>
      <c r="MYO996" s="34"/>
      <c r="MYV996" s="35"/>
      <c r="MYW996" s="34"/>
      <c r="MZD996" s="35"/>
      <c r="MZE996" s="34"/>
      <c r="MZL996" s="35"/>
      <c r="MZM996" s="34"/>
      <c r="MZT996" s="35"/>
      <c r="MZU996" s="34"/>
      <c r="NAB996" s="35"/>
      <c r="NAC996" s="34"/>
      <c r="NAJ996" s="35"/>
      <c r="NAK996" s="34"/>
      <c r="NAR996" s="35"/>
      <c r="NAS996" s="34"/>
      <c r="NAZ996" s="35"/>
      <c r="NBA996" s="34"/>
      <c r="NBH996" s="35"/>
      <c r="NBI996" s="34"/>
      <c r="NBP996" s="35"/>
      <c r="NBQ996" s="34"/>
      <c r="NBX996" s="35"/>
      <c r="NBY996" s="34"/>
      <c r="NCF996" s="35"/>
      <c r="NCG996" s="34"/>
      <c r="NCN996" s="35"/>
      <c r="NCO996" s="34"/>
      <c r="NCV996" s="35"/>
      <c r="NCW996" s="34"/>
      <c r="NDD996" s="35"/>
      <c r="NDE996" s="34"/>
      <c r="NDL996" s="35"/>
      <c r="NDM996" s="34"/>
      <c r="NDT996" s="35"/>
      <c r="NDU996" s="34"/>
      <c r="NEB996" s="35"/>
      <c r="NEC996" s="34"/>
      <c r="NEJ996" s="35"/>
      <c r="NEK996" s="34"/>
      <c r="NER996" s="35"/>
      <c r="NES996" s="34"/>
      <c r="NEZ996" s="35"/>
      <c r="NFA996" s="34"/>
      <c r="NFH996" s="35"/>
      <c r="NFI996" s="34"/>
      <c r="NFP996" s="35"/>
      <c r="NFQ996" s="34"/>
      <c r="NFX996" s="35"/>
      <c r="NFY996" s="34"/>
      <c r="NGF996" s="35"/>
      <c r="NGG996" s="34"/>
      <c r="NGN996" s="35"/>
      <c r="NGO996" s="34"/>
      <c r="NGV996" s="35"/>
      <c r="NGW996" s="34"/>
      <c r="NHD996" s="35"/>
      <c r="NHE996" s="34"/>
      <c r="NHL996" s="35"/>
      <c r="NHM996" s="34"/>
      <c r="NHT996" s="35"/>
      <c r="NHU996" s="34"/>
      <c r="NIB996" s="35"/>
      <c r="NIC996" s="34"/>
      <c r="NIJ996" s="35"/>
      <c r="NIK996" s="34"/>
      <c r="NIR996" s="35"/>
      <c r="NIS996" s="34"/>
      <c r="NIZ996" s="35"/>
      <c r="NJA996" s="34"/>
      <c r="NJH996" s="35"/>
      <c r="NJI996" s="34"/>
      <c r="NJP996" s="35"/>
      <c r="NJQ996" s="34"/>
      <c r="NJX996" s="35"/>
      <c r="NJY996" s="34"/>
      <c r="NKF996" s="35"/>
      <c r="NKG996" s="34"/>
      <c r="NKN996" s="35"/>
      <c r="NKO996" s="34"/>
      <c r="NKV996" s="35"/>
      <c r="NKW996" s="34"/>
      <c r="NLD996" s="35"/>
      <c r="NLE996" s="34"/>
      <c r="NLL996" s="35"/>
      <c r="NLM996" s="34"/>
      <c r="NLT996" s="35"/>
      <c r="NLU996" s="34"/>
      <c r="NMB996" s="35"/>
      <c r="NMC996" s="34"/>
      <c r="NMJ996" s="35"/>
      <c r="NMK996" s="34"/>
      <c r="NMR996" s="35"/>
      <c r="NMS996" s="34"/>
      <c r="NMZ996" s="35"/>
      <c r="NNA996" s="34"/>
      <c r="NNH996" s="35"/>
      <c r="NNI996" s="34"/>
      <c r="NNP996" s="35"/>
      <c r="NNQ996" s="34"/>
      <c r="NNX996" s="35"/>
      <c r="NNY996" s="34"/>
      <c r="NOF996" s="35"/>
      <c r="NOG996" s="34"/>
      <c r="NON996" s="35"/>
      <c r="NOO996" s="34"/>
      <c r="NOV996" s="35"/>
      <c r="NOW996" s="34"/>
      <c r="NPD996" s="35"/>
      <c r="NPE996" s="34"/>
      <c r="NPL996" s="35"/>
      <c r="NPM996" s="34"/>
      <c r="NPT996" s="35"/>
      <c r="NPU996" s="34"/>
      <c r="NQB996" s="35"/>
      <c r="NQC996" s="34"/>
      <c r="NQJ996" s="35"/>
      <c r="NQK996" s="34"/>
      <c r="NQR996" s="35"/>
      <c r="NQS996" s="34"/>
      <c r="NQZ996" s="35"/>
      <c r="NRA996" s="34"/>
      <c r="NRH996" s="35"/>
      <c r="NRI996" s="34"/>
      <c r="NRP996" s="35"/>
      <c r="NRQ996" s="34"/>
      <c r="NRX996" s="35"/>
      <c r="NRY996" s="34"/>
      <c r="NSF996" s="35"/>
      <c r="NSG996" s="34"/>
      <c r="NSN996" s="35"/>
      <c r="NSO996" s="34"/>
      <c r="NSV996" s="35"/>
      <c r="NSW996" s="34"/>
      <c r="NTD996" s="35"/>
      <c r="NTE996" s="34"/>
      <c r="NTL996" s="35"/>
      <c r="NTM996" s="34"/>
      <c r="NTT996" s="35"/>
      <c r="NTU996" s="34"/>
      <c r="NUB996" s="35"/>
      <c r="NUC996" s="34"/>
      <c r="NUJ996" s="35"/>
      <c r="NUK996" s="34"/>
      <c r="NUR996" s="35"/>
      <c r="NUS996" s="34"/>
      <c r="NUZ996" s="35"/>
      <c r="NVA996" s="34"/>
      <c r="NVH996" s="35"/>
      <c r="NVI996" s="34"/>
      <c r="NVP996" s="35"/>
      <c r="NVQ996" s="34"/>
      <c r="NVX996" s="35"/>
      <c r="NVY996" s="34"/>
      <c r="NWF996" s="35"/>
      <c r="NWG996" s="34"/>
      <c r="NWN996" s="35"/>
      <c r="NWO996" s="34"/>
      <c r="NWV996" s="35"/>
      <c r="NWW996" s="34"/>
      <c r="NXD996" s="35"/>
      <c r="NXE996" s="34"/>
      <c r="NXL996" s="35"/>
      <c r="NXM996" s="34"/>
      <c r="NXT996" s="35"/>
      <c r="NXU996" s="34"/>
      <c r="NYB996" s="35"/>
      <c r="NYC996" s="34"/>
      <c r="NYJ996" s="35"/>
      <c r="NYK996" s="34"/>
      <c r="NYR996" s="35"/>
      <c r="NYS996" s="34"/>
      <c r="NYZ996" s="35"/>
      <c r="NZA996" s="34"/>
      <c r="NZH996" s="35"/>
      <c r="NZI996" s="34"/>
      <c r="NZP996" s="35"/>
      <c r="NZQ996" s="34"/>
      <c r="NZX996" s="35"/>
      <c r="NZY996" s="34"/>
      <c r="OAF996" s="35"/>
      <c r="OAG996" s="34"/>
      <c r="OAN996" s="35"/>
      <c r="OAO996" s="34"/>
      <c r="OAV996" s="35"/>
      <c r="OAW996" s="34"/>
      <c r="OBD996" s="35"/>
      <c r="OBE996" s="34"/>
      <c r="OBL996" s="35"/>
      <c r="OBM996" s="34"/>
      <c r="OBT996" s="35"/>
      <c r="OBU996" s="34"/>
      <c r="OCB996" s="35"/>
      <c r="OCC996" s="34"/>
      <c r="OCJ996" s="35"/>
      <c r="OCK996" s="34"/>
      <c r="OCR996" s="35"/>
      <c r="OCS996" s="34"/>
      <c r="OCZ996" s="35"/>
      <c r="ODA996" s="34"/>
      <c r="ODH996" s="35"/>
      <c r="ODI996" s="34"/>
      <c r="ODP996" s="35"/>
      <c r="ODQ996" s="34"/>
      <c r="ODX996" s="35"/>
      <c r="ODY996" s="34"/>
      <c r="OEF996" s="35"/>
      <c r="OEG996" s="34"/>
      <c r="OEN996" s="35"/>
      <c r="OEO996" s="34"/>
      <c r="OEV996" s="35"/>
      <c r="OEW996" s="34"/>
      <c r="OFD996" s="35"/>
      <c r="OFE996" s="34"/>
      <c r="OFL996" s="35"/>
      <c r="OFM996" s="34"/>
      <c r="OFT996" s="35"/>
      <c r="OFU996" s="34"/>
      <c r="OGB996" s="35"/>
      <c r="OGC996" s="34"/>
      <c r="OGJ996" s="35"/>
      <c r="OGK996" s="34"/>
      <c r="OGR996" s="35"/>
      <c r="OGS996" s="34"/>
      <c r="OGZ996" s="35"/>
      <c r="OHA996" s="34"/>
      <c r="OHH996" s="35"/>
      <c r="OHI996" s="34"/>
      <c r="OHP996" s="35"/>
      <c r="OHQ996" s="34"/>
      <c r="OHX996" s="35"/>
      <c r="OHY996" s="34"/>
      <c r="OIF996" s="35"/>
      <c r="OIG996" s="34"/>
      <c r="OIN996" s="35"/>
      <c r="OIO996" s="34"/>
      <c r="OIV996" s="35"/>
      <c r="OIW996" s="34"/>
      <c r="OJD996" s="35"/>
      <c r="OJE996" s="34"/>
      <c r="OJL996" s="35"/>
      <c r="OJM996" s="34"/>
      <c r="OJT996" s="35"/>
      <c r="OJU996" s="34"/>
      <c r="OKB996" s="35"/>
      <c r="OKC996" s="34"/>
      <c r="OKJ996" s="35"/>
      <c r="OKK996" s="34"/>
      <c r="OKR996" s="35"/>
      <c r="OKS996" s="34"/>
      <c r="OKZ996" s="35"/>
      <c r="OLA996" s="34"/>
      <c r="OLH996" s="35"/>
      <c r="OLI996" s="34"/>
      <c r="OLP996" s="35"/>
      <c r="OLQ996" s="34"/>
      <c r="OLX996" s="35"/>
      <c r="OLY996" s="34"/>
      <c r="OMF996" s="35"/>
      <c r="OMG996" s="34"/>
      <c r="OMN996" s="35"/>
      <c r="OMO996" s="34"/>
      <c r="OMV996" s="35"/>
      <c r="OMW996" s="34"/>
      <c r="OND996" s="35"/>
      <c r="ONE996" s="34"/>
      <c r="ONL996" s="35"/>
      <c r="ONM996" s="34"/>
      <c r="ONT996" s="35"/>
      <c r="ONU996" s="34"/>
      <c r="OOB996" s="35"/>
      <c r="OOC996" s="34"/>
      <c r="OOJ996" s="35"/>
      <c r="OOK996" s="34"/>
      <c r="OOR996" s="35"/>
      <c r="OOS996" s="34"/>
      <c r="OOZ996" s="35"/>
      <c r="OPA996" s="34"/>
      <c r="OPH996" s="35"/>
      <c r="OPI996" s="34"/>
      <c r="OPP996" s="35"/>
      <c r="OPQ996" s="34"/>
      <c r="OPX996" s="35"/>
      <c r="OPY996" s="34"/>
      <c r="OQF996" s="35"/>
      <c r="OQG996" s="34"/>
      <c r="OQN996" s="35"/>
      <c r="OQO996" s="34"/>
      <c r="OQV996" s="35"/>
      <c r="OQW996" s="34"/>
      <c r="ORD996" s="35"/>
      <c r="ORE996" s="34"/>
      <c r="ORL996" s="35"/>
      <c r="ORM996" s="34"/>
      <c r="ORT996" s="35"/>
      <c r="ORU996" s="34"/>
      <c r="OSB996" s="35"/>
      <c r="OSC996" s="34"/>
      <c r="OSJ996" s="35"/>
      <c r="OSK996" s="34"/>
      <c r="OSR996" s="35"/>
      <c r="OSS996" s="34"/>
      <c r="OSZ996" s="35"/>
      <c r="OTA996" s="34"/>
      <c r="OTH996" s="35"/>
      <c r="OTI996" s="34"/>
      <c r="OTP996" s="35"/>
      <c r="OTQ996" s="34"/>
      <c r="OTX996" s="35"/>
      <c r="OTY996" s="34"/>
      <c r="OUF996" s="35"/>
      <c r="OUG996" s="34"/>
      <c r="OUN996" s="35"/>
      <c r="OUO996" s="34"/>
      <c r="OUV996" s="35"/>
      <c r="OUW996" s="34"/>
      <c r="OVD996" s="35"/>
      <c r="OVE996" s="34"/>
      <c r="OVL996" s="35"/>
      <c r="OVM996" s="34"/>
      <c r="OVT996" s="35"/>
      <c r="OVU996" s="34"/>
      <c r="OWB996" s="35"/>
      <c r="OWC996" s="34"/>
      <c r="OWJ996" s="35"/>
      <c r="OWK996" s="34"/>
      <c r="OWR996" s="35"/>
      <c r="OWS996" s="34"/>
      <c r="OWZ996" s="35"/>
      <c r="OXA996" s="34"/>
      <c r="OXH996" s="35"/>
      <c r="OXI996" s="34"/>
      <c r="OXP996" s="35"/>
      <c r="OXQ996" s="34"/>
      <c r="OXX996" s="35"/>
      <c r="OXY996" s="34"/>
      <c r="OYF996" s="35"/>
      <c r="OYG996" s="34"/>
      <c r="OYN996" s="35"/>
      <c r="OYO996" s="34"/>
      <c r="OYV996" s="35"/>
      <c r="OYW996" s="34"/>
      <c r="OZD996" s="35"/>
      <c r="OZE996" s="34"/>
      <c r="OZL996" s="35"/>
      <c r="OZM996" s="34"/>
      <c r="OZT996" s="35"/>
      <c r="OZU996" s="34"/>
      <c r="PAB996" s="35"/>
      <c r="PAC996" s="34"/>
      <c r="PAJ996" s="35"/>
      <c r="PAK996" s="34"/>
      <c r="PAR996" s="35"/>
      <c r="PAS996" s="34"/>
      <c r="PAZ996" s="35"/>
      <c r="PBA996" s="34"/>
      <c r="PBH996" s="35"/>
      <c r="PBI996" s="34"/>
      <c r="PBP996" s="35"/>
      <c r="PBQ996" s="34"/>
      <c r="PBX996" s="35"/>
      <c r="PBY996" s="34"/>
      <c r="PCF996" s="35"/>
      <c r="PCG996" s="34"/>
      <c r="PCN996" s="35"/>
      <c r="PCO996" s="34"/>
      <c r="PCV996" s="35"/>
      <c r="PCW996" s="34"/>
      <c r="PDD996" s="35"/>
      <c r="PDE996" s="34"/>
      <c r="PDL996" s="35"/>
      <c r="PDM996" s="34"/>
      <c r="PDT996" s="35"/>
      <c r="PDU996" s="34"/>
      <c r="PEB996" s="35"/>
      <c r="PEC996" s="34"/>
      <c r="PEJ996" s="35"/>
      <c r="PEK996" s="34"/>
      <c r="PER996" s="35"/>
      <c r="PES996" s="34"/>
      <c r="PEZ996" s="35"/>
      <c r="PFA996" s="34"/>
      <c r="PFH996" s="35"/>
      <c r="PFI996" s="34"/>
      <c r="PFP996" s="35"/>
      <c r="PFQ996" s="34"/>
      <c r="PFX996" s="35"/>
      <c r="PFY996" s="34"/>
      <c r="PGF996" s="35"/>
      <c r="PGG996" s="34"/>
      <c r="PGN996" s="35"/>
      <c r="PGO996" s="34"/>
      <c r="PGV996" s="35"/>
      <c r="PGW996" s="34"/>
      <c r="PHD996" s="35"/>
      <c r="PHE996" s="34"/>
      <c r="PHL996" s="35"/>
      <c r="PHM996" s="34"/>
      <c r="PHT996" s="35"/>
      <c r="PHU996" s="34"/>
      <c r="PIB996" s="35"/>
      <c r="PIC996" s="34"/>
      <c r="PIJ996" s="35"/>
      <c r="PIK996" s="34"/>
      <c r="PIR996" s="35"/>
      <c r="PIS996" s="34"/>
      <c r="PIZ996" s="35"/>
      <c r="PJA996" s="34"/>
      <c r="PJH996" s="35"/>
      <c r="PJI996" s="34"/>
      <c r="PJP996" s="35"/>
      <c r="PJQ996" s="34"/>
      <c r="PJX996" s="35"/>
      <c r="PJY996" s="34"/>
      <c r="PKF996" s="35"/>
      <c r="PKG996" s="34"/>
      <c r="PKN996" s="35"/>
      <c r="PKO996" s="34"/>
      <c r="PKV996" s="35"/>
      <c r="PKW996" s="34"/>
      <c r="PLD996" s="35"/>
      <c r="PLE996" s="34"/>
      <c r="PLL996" s="35"/>
      <c r="PLM996" s="34"/>
      <c r="PLT996" s="35"/>
      <c r="PLU996" s="34"/>
      <c r="PMB996" s="35"/>
      <c r="PMC996" s="34"/>
      <c r="PMJ996" s="35"/>
      <c r="PMK996" s="34"/>
      <c r="PMR996" s="35"/>
      <c r="PMS996" s="34"/>
      <c r="PMZ996" s="35"/>
      <c r="PNA996" s="34"/>
      <c r="PNH996" s="35"/>
      <c r="PNI996" s="34"/>
      <c r="PNP996" s="35"/>
      <c r="PNQ996" s="34"/>
      <c r="PNX996" s="35"/>
      <c r="PNY996" s="34"/>
      <c r="POF996" s="35"/>
      <c r="POG996" s="34"/>
      <c r="PON996" s="35"/>
      <c r="POO996" s="34"/>
      <c r="POV996" s="35"/>
      <c r="POW996" s="34"/>
      <c r="PPD996" s="35"/>
      <c r="PPE996" s="34"/>
      <c r="PPL996" s="35"/>
      <c r="PPM996" s="34"/>
      <c r="PPT996" s="35"/>
      <c r="PPU996" s="34"/>
      <c r="PQB996" s="35"/>
      <c r="PQC996" s="34"/>
      <c r="PQJ996" s="35"/>
      <c r="PQK996" s="34"/>
      <c r="PQR996" s="35"/>
      <c r="PQS996" s="34"/>
      <c r="PQZ996" s="35"/>
      <c r="PRA996" s="34"/>
      <c r="PRH996" s="35"/>
      <c r="PRI996" s="34"/>
      <c r="PRP996" s="35"/>
      <c r="PRQ996" s="34"/>
      <c r="PRX996" s="35"/>
      <c r="PRY996" s="34"/>
      <c r="PSF996" s="35"/>
      <c r="PSG996" s="34"/>
      <c r="PSN996" s="35"/>
      <c r="PSO996" s="34"/>
      <c r="PSV996" s="35"/>
      <c r="PSW996" s="34"/>
      <c r="PTD996" s="35"/>
      <c r="PTE996" s="34"/>
      <c r="PTL996" s="35"/>
      <c r="PTM996" s="34"/>
      <c r="PTT996" s="35"/>
      <c r="PTU996" s="34"/>
      <c r="PUB996" s="35"/>
      <c r="PUC996" s="34"/>
      <c r="PUJ996" s="35"/>
      <c r="PUK996" s="34"/>
      <c r="PUR996" s="35"/>
      <c r="PUS996" s="34"/>
      <c r="PUZ996" s="35"/>
      <c r="PVA996" s="34"/>
      <c r="PVH996" s="35"/>
      <c r="PVI996" s="34"/>
      <c r="PVP996" s="35"/>
      <c r="PVQ996" s="34"/>
      <c r="PVX996" s="35"/>
      <c r="PVY996" s="34"/>
      <c r="PWF996" s="35"/>
      <c r="PWG996" s="34"/>
      <c r="PWN996" s="35"/>
      <c r="PWO996" s="34"/>
      <c r="PWV996" s="35"/>
      <c r="PWW996" s="34"/>
      <c r="PXD996" s="35"/>
      <c r="PXE996" s="34"/>
      <c r="PXL996" s="35"/>
      <c r="PXM996" s="34"/>
      <c r="PXT996" s="35"/>
      <c r="PXU996" s="34"/>
      <c r="PYB996" s="35"/>
      <c r="PYC996" s="34"/>
      <c r="PYJ996" s="35"/>
      <c r="PYK996" s="34"/>
      <c r="PYR996" s="35"/>
      <c r="PYS996" s="34"/>
      <c r="PYZ996" s="35"/>
      <c r="PZA996" s="34"/>
      <c r="PZH996" s="35"/>
      <c r="PZI996" s="34"/>
      <c r="PZP996" s="35"/>
      <c r="PZQ996" s="34"/>
      <c r="PZX996" s="35"/>
      <c r="PZY996" s="34"/>
      <c r="QAF996" s="35"/>
      <c r="QAG996" s="34"/>
      <c r="QAN996" s="35"/>
      <c r="QAO996" s="34"/>
      <c r="QAV996" s="35"/>
      <c r="QAW996" s="34"/>
      <c r="QBD996" s="35"/>
      <c r="QBE996" s="34"/>
      <c r="QBL996" s="35"/>
      <c r="QBM996" s="34"/>
      <c r="QBT996" s="35"/>
      <c r="QBU996" s="34"/>
      <c r="QCB996" s="35"/>
      <c r="QCC996" s="34"/>
      <c r="QCJ996" s="35"/>
      <c r="QCK996" s="34"/>
      <c r="QCR996" s="35"/>
      <c r="QCS996" s="34"/>
      <c r="QCZ996" s="35"/>
      <c r="QDA996" s="34"/>
      <c r="QDH996" s="35"/>
      <c r="QDI996" s="34"/>
      <c r="QDP996" s="35"/>
      <c r="QDQ996" s="34"/>
      <c r="QDX996" s="35"/>
      <c r="QDY996" s="34"/>
      <c r="QEF996" s="35"/>
      <c r="QEG996" s="34"/>
      <c r="QEN996" s="35"/>
      <c r="QEO996" s="34"/>
      <c r="QEV996" s="35"/>
      <c r="QEW996" s="34"/>
      <c r="QFD996" s="35"/>
      <c r="QFE996" s="34"/>
      <c r="QFL996" s="35"/>
      <c r="QFM996" s="34"/>
      <c r="QFT996" s="35"/>
      <c r="QFU996" s="34"/>
      <c r="QGB996" s="35"/>
      <c r="QGC996" s="34"/>
      <c r="QGJ996" s="35"/>
      <c r="QGK996" s="34"/>
      <c r="QGR996" s="35"/>
      <c r="QGS996" s="34"/>
      <c r="QGZ996" s="35"/>
      <c r="QHA996" s="34"/>
      <c r="QHH996" s="35"/>
      <c r="QHI996" s="34"/>
      <c r="QHP996" s="35"/>
      <c r="QHQ996" s="34"/>
      <c r="QHX996" s="35"/>
      <c r="QHY996" s="34"/>
      <c r="QIF996" s="35"/>
      <c r="QIG996" s="34"/>
      <c r="QIN996" s="35"/>
      <c r="QIO996" s="34"/>
      <c r="QIV996" s="35"/>
      <c r="QIW996" s="34"/>
      <c r="QJD996" s="35"/>
      <c r="QJE996" s="34"/>
      <c r="QJL996" s="35"/>
      <c r="QJM996" s="34"/>
      <c r="QJT996" s="35"/>
      <c r="QJU996" s="34"/>
      <c r="QKB996" s="35"/>
      <c r="QKC996" s="34"/>
      <c r="QKJ996" s="35"/>
      <c r="QKK996" s="34"/>
      <c r="QKR996" s="35"/>
      <c r="QKS996" s="34"/>
      <c r="QKZ996" s="35"/>
      <c r="QLA996" s="34"/>
      <c r="QLH996" s="35"/>
      <c r="QLI996" s="34"/>
      <c r="QLP996" s="35"/>
      <c r="QLQ996" s="34"/>
      <c r="QLX996" s="35"/>
      <c r="QLY996" s="34"/>
      <c r="QMF996" s="35"/>
      <c r="QMG996" s="34"/>
      <c r="QMN996" s="35"/>
      <c r="QMO996" s="34"/>
      <c r="QMV996" s="35"/>
      <c r="QMW996" s="34"/>
      <c r="QND996" s="35"/>
      <c r="QNE996" s="34"/>
      <c r="QNL996" s="35"/>
      <c r="QNM996" s="34"/>
      <c r="QNT996" s="35"/>
      <c r="QNU996" s="34"/>
      <c r="QOB996" s="35"/>
      <c r="QOC996" s="34"/>
      <c r="QOJ996" s="35"/>
      <c r="QOK996" s="34"/>
      <c r="QOR996" s="35"/>
      <c r="QOS996" s="34"/>
      <c r="QOZ996" s="35"/>
      <c r="QPA996" s="34"/>
      <c r="QPH996" s="35"/>
      <c r="QPI996" s="34"/>
      <c r="QPP996" s="35"/>
      <c r="QPQ996" s="34"/>
      <c r="QPX996" s="35"/>
      <c r="QPY996" s="34"/>
      <c r="QQF996" s="35"/>
      <c r="QQG996" s="34"/>
      <c r="QQN996" s="35"/>
      <c r="QQO996" s="34"/>
      <c r="QQV996" s="35"/>
      <c r="QQW996" s="34"/>
      <c r="QRD996" s="35"/>
      <c r="QRE996" s="34"/>
      <c r="QRL996" s="35"/>
      <c r="QRM996" s="34"/>
      <c r="QRT996" s="35"/>
      <c r="QRU996" s="34"/>
      <c r="QSB996" s="35"/>
      <c r="QSC996" s="34"/>
      <c r="QSJ996" s="35"/>
      <c r="QSK996" s="34"/>
      <c r="QSR996" s="35"/>
      <c r="QSS996" s="34"/>
      <c r="QSZ996" s="35"/>
      <c r="QTA996" s="34"/>
      <c r="QTH996" s="35"/>
      <c r="QTI996" s="34"/>
      <c r="QTP996" s="35"/>
      <c r="QTQ996" s="34"/>
      <c r="QTX996" s="35"/>
      <c r="QTY996" s="34"/>
      <c r="QUF996" s="35"/>
      <c r="QUG996" s="34"/>
      <c r="QUN996" s="35"/>
      <c r="QUO996" s="34"/>
      <c r="QUV996" s="35"/>
      <c r="QUW996" s="34"/>
      <c r="QVD996" s="35"/>
      <c r="QVE996" s="34"/>
      <c r="QVL996" s="35"/>
      <c r="QVM996" s="34"/>
      <c r="QVT996" s="35"/>
      <c r="QVU996" s="34"/>
      <c r="QWB996" s="35"/>
      <c r="QWC996" s="34"/>
      <c r="QWJ996" s="35"/>
      <c r="QWK996" s="34"/>
      <c r="QWR996" s="35"/>
      <c r="QWS996" s="34"/>
      <c r="QWZ996" s="35"/>
      <c r="QXA996" s="34"/>
      <c r="QXH996" s="35"/>
      <c r="QXI996" s="34"/>
      <c r="QXP996" s="35"/>
      <c r="QXQ996" s="34"/>
      <c r="QXX996" s="35"/>
      <c r="QXY996" s="34"/>
      <c r="QYF996" s="35"/>
      <c r="QYG996" s="34"/>
      <c r="QYN996" s="35"/>
      <c r="QYO996" s="34"/>
      <c r="QYV996" s="35"/>
      <c r="QYW996" s="34"/>
      <c r="QZD996" s="35"/>
      <c r="QZE996" s="34"/>
      <c r="QZL996" s="35"/>
      <c r="QZM996" s="34"/>
      <c r="QZT996" s="35"/>
      <c r="QZU996" s="34"/>
      <c r="RAB996" s="35"/>
      <c r="RAC996" s="34"/>
      <c r="RAJ996" s="35"/>
      <c r="RAK996" s="34"/>
      <c r="RAR996" s="35"/>
      <c r="RAS996" s="34"/>
      <c r="RAZ996" s="35"/>
      <c r="RBA996" s="34"/>
      <c r="RBH996" s="35"/>
      <c r="RBI996" s="34"/>
      <c r="RBP996" s="35"/>
      <c r="RBQ996" s="34"/>
      <c r="RBX996" s="35"/>
      <c r="RBY996" s="34"/>
      <c r="RCF996" s="35"/>
      <c r="RCG996" s="34"/>
      <c r="RCN996" s="35"/>
      <c r="RCO996" s="34"/>
      <c r="RCV996" s="35"/>
      <c r="RCW996" s="34"/>
      <c r="RDD996" s="35"/>
      <c r="RDE996" s="34"/>
      <c r="RDL996" s="35"/>
      <c r="RDM996" s="34"/>
      <c r="RDT996" s="35"/>
      <c r="RDU996" s="34"/>
      <c r="REB996" s="35"/>
      <c r="REC996" s="34"/>
      <c r="REJ996" s="35"/>
      <c r="REK996" s="34"/>
      <c r="RER996" s="35"/>
      <c r="RES996" s="34"/>
      <c r="REZ996" s="35"/>
      <c r="RFA996" s="34"/>
      <c r="RFH996" s="35"/>
      <c r="RFI996" s="34"/>
      <c r="RFP996" s="35"/>
      <c r="RFQ996" s="34"/>
      <c r="RFX996" s="35"/>
      <c r="RFY996" s="34"/>
      <c r="RGF996" s="35"/>
      <c r="RGG996" s="34"/>
      <c r="RGN996" s="35"/>
      <c r="RGO996" s="34"/>
      <c r="RGV996" s="35"/>
      <c r="RGW996" s="34"/>
      <c r="RHD996" s="35"/>
      <c r="RHE996" s="34"/>
      <c r="RHL996" s="35"/>
      <c r="RHM996" s="34"/>
      <c r="RHT996" s="35"/>
      <c r="RHU996" s="34"/>
      <c r="RIB996" s="35"/>
      <c r="RIC996" s="34"/>
      <c r="RIJ996" s="35"/>
      <c r="RIK996" s="34"/>
      <c r="RIR996" s="35"/>
      <c r="RIS996" s="34"/>
      <c r="RIZ996" s="35"/>
      <c r="RJA996" s="34"/>
      <c r="RJH996" s="35"/>
      <c r="RJI996" s="34"/>
      <c r="RJP996" s="35"/>
      <c r="RJQ996" s="34"/>
      <c r="RJX996" s="35"/>
      <c r="RJY996" s="34"/>
      <c r="RKF996" s="35"/>
      <c r="RKG996" s="34"/>
      <c r="RKN996" s="35"/>
      <c r="RKO996" s="34"/>
      <c r="RKV996" s="35"/>
      <c r="RKW996" s="34"/>
      <c r="RLD996" s="35"/>
      <c r="RLE996" s="34"/>
      <c r="RLL996" s="35"/>
      <c r="RLM996" s="34"/>
      <c r="RLT996" s="35"/>
      <c r="RLU996" s="34"/>
      <c r="RMB996" s="35"/>
      <c r="RMC996" s="34"/>
      <c r="RMJ996" s="35"/>
      <c r="RMK996" s="34"/>
      <c r="RMR996" s="35"/>
      <c r="RMS996" s="34"/>
      <c r="RMZ996" s="35"/>
      <c r="RNA996" s="34"/>
      <c r="RNH996" s="35"/>
      <c r="RNI996" s="34"/>
      <c r="RNP996" s="35"/>
      <c r="RNQ996" s="34"/>
      <c r="RNX996" s="35"/>
      <c r="RNY996" s="34"/>
      <c r="ROF996" s="35"/>
      <c r="ROG996" s="34"/>
      <c r="RON996" s="35"/>
      <c r="ROO996" s="34"/>
      <c r="ROV996" s="35"/>
      <c r="ROW996" s="34"/>
      <c r="RPD996" s="35"/>
      <c r="RPE996" s="34"/>
      <c r="RPL996" s="35"/>
      <c r="RPM996" s="34"/>
      <c r="RPT996" s="35"/>
      <c r="RPU996" s="34"/>
      <c r="RQB996" s="35"/>
      <c r="RQC996" s="34"/>
      <c r="RQJ996" s="35"/>
      <c r="RQK996" s="34"/>
      <c r="RQR996" s="35"/>
      <c r="RQS996" s="34"/>
      <c r="RQZ996" s="35"/>
      <c r="RRA996" s="34"/>
      <c r="RRH996" s="35"/>
      <c r="RRI996" s="34"/>
      <c r="RRP996" s="35"/>
      <c r="RRQ996" s="34"/>
      <c r="RRX996" s="35"/>
      <c r="RRY996" s="34"/>
      <c r="RSF996" s="35"/>
      <c r="RSG996" s="34"/>
      <c r="RSN996" s="35"/>
      <c r="RSO996" s="34"/>
      <c r="RSV996" s="35"/>
      <c r="RSW996" s="34"/>
      <c r="RTD996" s="35"/>
      <c r="RTE996" s="34"/>
      <c r="RTL996" s="35"/>
      <c r="RTM996" s="34"/>
      <c r="RTT996" s="35"/>
      <c r="RTU996" s="34"/>
      <c r="RUB996" s="35"/>
      <c r="RUC996" s="34"/>
      <c r="RUJ996" s="35"/>
      <c r="RUK996" s="34"/>
      <c r="RUR996" s="35"/>
      <c r="RUS996" s="34"/>
      <c r="RUZ996" s="35"/>
      <c r="RVA996" s="34"/>
      <c r="RVH996" s="35"/>
      <c r="RVI996" s="34"/>
      <c r="RVP996" s="35"/>
      <c r="RVQ996" s="34"/>
      <c r="RVX996" s="35"/>
      <c r="RVY996" s="34"/>
      <c r="RWF996" s="35"/>
      <c r="RWG996" s="34"/>
      <c r="RWN996" s="35"/>
      <c r="RWO996" s="34"/>
      <c r="RWV996" s="35"/>
      <c r="RWW996" s="34"/>
      <c r="RXD996" s="35"/>
      <c r="RXE996" s="34"/>
      <c r="RXL996" s="35"/>
      <c r="RXM996" s="34"/>
      <c r="RXT996" s="35"/>
      <c r="RXU996" s="34"/>
      <c r="RYB996" s="35"/>
      <c r="RYC996" s="34"/>
      <c r="RYJ996" s="35"/>
      <c r="RYK996" s="34"/>
      <c r="RYR996" s="35"/>
      <c r="RYS996" s="34"/>
      <c r="RYZ996" s="35"/>
      <c r="RZA996" s="34"/>
      <c r="RZH996" s="35"/>
      <c r="RZI996" s="34"/>
      <c r="RZP996" s="35"/>
      <c r="RZQ996" s="34"/>
      <c r="RZX996" s="35"/>
      <c r="RZY996" s="34"/>
      <c r="SAF996" s="35"/>
      <c r="SAG996" s="34"/>
      <c r="SAN996" s="35"/>
      <c r="SAO996" s="34"/>
      <c r="SAV996" s="35"/>
      <c r="SAW996" s="34"/>
      <c r="SBD996" s="35"/>
      <c r="SBE996" s="34"/>
      <c r="SBL996" s="35"/>
      <c r="SBM996" s="34"/>
      <c r="SBT996" s="35"/>
      <c r="SBU996" s="34"/>
      <c r="SCB996" s="35"/>
      <c r="SCC996" s="34"/>
      <c r="SCJ996" s="35"/>
      <c r="SCK996" s="34"/>
      <c r="SCR996" s="35"/>
      <c r="SCS996" s="34"/>
      <c r="SCZ996" s="35"/>
      <c r="SDA996" s="34"/>
      <c r="SDH996" s="35"/>
      <c r="SDI996" s="34"/>
      <c r="SDP996" s="35"/>
      <c r="SDQ996" s="34"/>
      <c r="SDX996" s="35"/>
      <c r="SDY996" s="34"/>
      <c r="SEF996" s="35"/>
      <c r="SEG996" s="34"/>
      <c r="SEN996" s="35"/>
      <c r="SEO996" s="34"/>
      <c r="SEV996" s="35"/>
      <c r="SEW996" s="34"/>
      <c r="SFD996" s="35"/>
      <c r="SFE996" s="34"/>
      <c r="SFL996" s="35"/>
      <c r="SFM996" s="34"/>
      <c r="SFT996" s="35"/>
      <c r="SFU996" s="34"/>
      <c r="SGB996" s="35"/>
      <c r="SGC996" s="34"/>
      <c r="SGJ996" s="35"/>
      <c r="SGK996" s="34"/>
      <c r="SGR996" s="35"/>
      <c r="SGS996" s="34"/>
      <c r="SGZ996" s="35"/>
      <c r="SHA996" s="34"/>
      <c r="SHH996" s="35"/>
      <c r="SHI996" s="34"/>
      <c r="SHP996" s="35"/>
      <c r="SHQ996" s="34"/>
      <c r="SHX996" s="35"/>
      <c r="SHY996" s="34"/>
      <c r="SIF996" s="35"/>
      <c r="SIG996" s="34"/>
      <c r="SIN996" s="35"/>
      <c r="SIO996" s="34"/>
      <c r="SIV996" s="35"/>
      <c r="SIW996" s="34"/>
      <c r="SJD996" s="35"/>
      <c r="SJE996" s="34"/>
      <c r="SJL996" s="35"/>
      <c r="SJM996" s="34"/>
      <c r="SJT996" s="35"/>
      <c r="SJU996" s="34"/>
      <c r="SKB996" s="35"/>
      <c r="SKC996" s="34"/>
      <c r="SKJ996" s="35"/>
      <c r="SKK996" s="34"/>
      <c r="SKR996" s="35"/>
      <c r="SKS996" s="34"/>
      <c r="SKZ996" s="35"/>
      <c r="SLA996" s="34"/>
      <c r="SLH996" s="35"/>
      <c r="SLI996" s="34"/>
      <c r="SLP996" s="35"/>
      <c r="SLQ996" s="34"/>
      <c r="SLX996" s="35"/>
      <c r="SLY996" s="34"/>
      <c r="SMF996" s="35"/>
      <c r="SMG996" s="34"/>
      <c r="SMN996" s="35"/>
      <c r="SMO996" s="34"/>
      <c r="SMV996" s="35"/>
      <c r="SMW996" s="34"/>
      <c r="SND996" s="35"/>
      <c r="SNE996" s="34"/>
      <c r="SNL996" s="35"/>
      <c r="SNM996" s="34"/>
      <c r="SNT996" s="35"/>
      <c r="SNU996" s="34"/>
      <c r="SOB996" s="35"/>
      <c r="SOC996" s="34"/>
      <c r="SOJ996" s="35"/>
      <c r="SOK996" s="34"/>
      <c r="SOR996" s="35"/>
      <c r="SOS996" s="34"/>
      <c r="SOZ996" s="35"/>
      <c r="SPA996" s="34"/>
      <c r="SPH996" s="35"/>
      <c r="SPI996" s="34"/>
      <c r="SPP996" s="35"/>
      <c r="SPQ996" s="34"/>
      <c r="SPX996" s="35"/>
      <c r="SPY996" s="34"/>
      <c r="SQF996" s="35"/>
      <c r="SQG996" s="34"/>
      <c r="SQN996" s="35"/>
      <c r="SQO996" s="34"/>
      <c r="SQV996" s="35"/>
      <c r="SQW996" s="34"/>
      <c r="SRD996" s="35"/>
      <c r="SRE996" s="34"/>
      <c r="SRL996" s="35"/>
      <c r="SRM996" s="34"/>
      <c r="SRT996" s="35"/>
      <c r="SRU996" s="34"/>
      <c r="SSB996" s="35"/>
      <c r="SSC996" s="34"/>
      <c r="SSJ996" s="35"/>
      <c r="SSK996" s="34"/>
      <c r="SSR996" s="35"/>
      <c r="SSS996" s="34"/>
      <c r="SSZ996" s="35"/>
      <c r="STA996" s="34"/>
      <c r="STH996" s="35"/>
      <c r="STI996" s="34"/>
      <c r="STP996" s="35"/>
      <c r="STQ996" s="34"/>
      <c r="STX996" s="35"/>
      <c r="STY996" s="34"/>
      <c r="SUF996" s="35"/>
      <c r="SUG996" s="34"/>
      <c r="SUN996" s="35"/>
      <c r="SUO996" s="34"/>
      <c r="SUV996" s="35"/>
      <c r="SUW996" s="34"/>
      <c r="SVD996" s="35"/>
      <c r="SVE996" s="34"/>
      <c r="SVL996" s="35"/>
      <c r="SVM996" s="34"/>
      <c r="SVT996" s="35"/>
      <c r="SVU996" s="34"/>
      <c r="SWB996" s="35"/>
      <c r="SWC996" s="34"/>
      <c r="SWJ996" s="35"/>
      <c r="SWK996" s="34"/>
      <c r="SWR996" s="35"/>
      <c r="SWS996" s="34"/>
      <c r="SWZ996" s="35"/>
      <c r="SXA996" s="34"/>
      <c r="SXH996" s="35"/>
      <c r="SXI996" s="34"/>
      <c r="SXP996" s="35"/>
      <c r="SXQ996" s="34"/>
      <c r="SXX996" s="35"/>
      <c r="SXY996" s="34"/>
      <c r="SYF996" s="35"/>
      <c r="SYG996" s="34"/>
      <c r="SYN996" s="35"/>
      <c r="SYO996" s="34"/>
      <c r="SYV996" s="35"/>
      <c r="SYW996" s="34"/>
      <c r="SZD996" s="35"/>
      <c r="SZE996" s="34"/>
      <c r="SZL996" s="35"/>
      <c r="SZM996" s="34"/>
      <c r="SZT996" s="35"/>
      <c r="SZU996" s="34"/>
      <c r="TAB996" s="35"/>
      <c r="TAC996" s="34"/>
      <c r="TAJ996" s="35"/>
      <c r="TAK996" s="34"/>
      <c r="TAR996" s="35"/>
      <c r="TAS996" s="34"/>
      <c r="TAZ996" s="35"/>
      <c r="TBA996" s="34"/>
      <c r="TBH996" s="35"/>
      <c r="TBI996" s="34"/>
      <c r="TBP996" s="35"/>
      <c r="TBQ996" s="34"/>
      <c r="TBX996" s="35"/>
      <c r="TBY996" s="34"/>
      <c r="TCF996" s="35"/>
      <c r="TCG996" s="34"/>
      <c r="TCN996" s="35"/>
      <c r="TCO996" s="34"/>
      <c r="TCV996" s="35"/>
      <c r="TCW996" s="34"/>
      <c r="TDD996" s="35"/>
      <c r="TDE996" s="34"/>
      <c r="TDL996" s="35"/>
      <c r="TDM996" s="34"/>
      <c r="TDT996" s="35"/>
      <c r="TDU996" s="34"/>
      <c r="TEB996" s="35"/>
      <c r="TEC996" s="34"/>
      <c r="TEJ996" s="35"/>
      <c r="TEK996" s="34"/>
      <c r="TER996" s="35"/>
      <c r="TES996" s="34"/>
      <c r="TEZ996" s="35"/>
      <c r="TFA996" s="34"/>
      <c r="TFH996" s="35"/>
      <c r="TFI996" s="34"/>
      <c r="TFP996" s="35"/>
      <c r="TFQ996" s="34"/>
      <c r="TFX996" s="35"/>
      <c r="TFY996" s="34"/>
      <c r="TGF996" s="35"/>
      <c r="TGG996" s="34"/>
      <c r="TGN996" s="35"/>
      <c r="TGO996" s="34"/>
      <c r="TGV996" s="35"/>
      <c r="TGW996" s="34"/>
      <c r="THD996" s="35"/>
      <c r="THE996" s="34"/>
      <c r="THL996" s="35"/>
      <c r="THM996" s="34"/>
      <c r="THT996" s="35"/>
      <c r="THU996" s="34"/>
      <c r="TIB996" s="35"/>
      <c r="TIC996" s="34"/>
      <c r="TIJ996" s="35"/>
      <c r="TIK996" s="34"/>
      <c r="TIR996" s="35"/>
      <c r="TIS996" s="34"/>
      <c r="TIZ996" s="35"/>
      <c r="TJA996" s="34"/>
      <c r="TJH996" s="35"/>
      <c r="TJI996" s="34"/>
      <c r="TJP996" s="35"/>
      <c r="TJQ996" s="34"/>
      <c r="TJX996" s="35"/>
      <c r="TJY996" s="34"/>
      <c r="TKF996" s="35"/>
      <c r="TKG996" s="34"/>
      <c r="TKN996" s="35"/>
      <c r="TKO996" s="34"/>
      <c r="TKV996" s="35"/>
      <c r="TKW996" s="34"/>
      <c r="TLD996" s="35"/>
      <c r="TLE996" s="34"/>
      <c r="TLL996" s="35"/>
      <c r="TLM996" s="34"/>
      <c r="TLT996" s="35"/>
      <c r="TLU996" s="34"/>
      <c r="TMB996" s="35"/>
      <c r="TMC996" s="34"/>
      <c r="TMJ996" s="35"/>
      <c r="TMK996" s="34"/>
      <c r="TMR996" s="35"/>
      <c r="TMS996" s="34"/>
      <c r="TMZ996" s="35"/>
      <c r="TNA996" s="34"/>
      <c r="TNH996" s="35"/>
      <c r="TNI996" s="34"/>
      <c r="TNP996" s="35"/>
      <c r="TNQ996" s="34"/>
      <c r="TNX996" s="35"/>
      <c r="TNY996" s="34"/>
      <c r="TOF996" s="35"/>
      <c r="TOG996" s="34"/>
      <c r="TON996" s="35"/>
      <c r="TOO996" s="34"/>
      <c r="TOV996" s="35"/>
      <c r="TOW996" s="34"/>
      <c r="TPD996" s="35"/>
      <c r="TPE996" s="34"/>
      <c r="TPL996" s="35"/>
      <c r="TPM996" s="34"/>
      <c r="TPT996" s="35"/>
      <c r="TPU996" s="34"/>
      <c r="TQB996" s="35"/>
      <c r="TQC996" s="34"/>
      <c r="TQJ996" s="35"/>
      <c r="TQK996" s="34"/>
      <c r="TQR996" s="35"/>
      <c r="TQS996" s="34"/>
      <c r="TQZ996" s="35"/>
      <c r="TRA996" s="34"/>
      <c r="TRH996" s="35"/>
      <c r="TRI996" s="34"/>
      <c r="TRP996" s="35"/>
      <c r="TRQ996" s="34"/>
      <c r="TRX996" s="35"/>
      <c r="TRY996" s="34"/>
      <c r="TSF996" s="35"/>
      <c r="TSG996" s="34"/>
      <c r="TSN996" s="35"/>
      <c r="TSO996" s="34"/>
      <c r="TSV996" s="35"/>
      <c r="TSW996" s="34"/>
      <c r="TTD996" s="35"/>
      <c r="TTE996" s="34"/>
      <c r="TTL996" s="35"/>
      <c r="TTM996" s="34"/>
      <c r="TTT996" s="35"/>
      <c r="TTU996" s="34"/>
      <c r="TUB996" s="35"/>
      <c r="TUC996" s="34"/>
      <c r="TUJ996" s="35"/>
      <c r="TUK996" s="34"/>
      <c r="TUR996" s="35"/>
      <c r="TUS996" s="34"/>
      <c r="TUZ996" s="35"/>
      <c r="TVA996" s="34"/>
      <c r="TVH996" s="35"/>
      <c r="TVI996" s="34"/>
      <c r="TVP996" s="35"/>
      <c r="TVQ996" s="34"/>
      <c r="TVX996" s="35"/>
      <c r="TVY996" s="34"/>
      <c r="TWF996" s="35"/>
      <c r="TWG996" s="34"/>
      <c r="TWN996" s="35"/>
      <c r="TWO996" s="34"/>
      <c r="TWV996" s="35"/>
      <c r="TWW996" s="34"/>
      <c r="TXD996" s="35"/>
      <c r="TXE996" s="34"/>
      <c r="TXL996" s="35"/>
      <c r="TXM996" s="34"/>
      <c r="TXT996" s="35"/>
      <c r="TXU996" s="34"/>
      <c r="TYB996" s="35"/>
      <c r="TYC996" s="34"/>
      <c r="TYJ996" s="35"/>
      <c r="TYK996" s="34"/>
      <c r="TYR996" s="35"/>
      <c r="TYS996" s="34"/>
      <c r="TYZ996" s="35"/>
      <c r="TZA996" s="34"/>
      <c r="TZH996" s="35"/>
      <c r="TZI996" s="34"/>
      <c r="TZP996" s="35"/>
      <c r="TZQ996" s="34"/>
      <c r="TZX996" s="35"/>
      <c r="TZY996" s="34"/>
      <c r="UAF996" s="35"/>
      <c r="UAG996" s="34"/>
      <c r="UAN996" s="35"/>
      <c r="UAO996" s="34"/>
      <c r="UAV996" s="35"/>
      <c r="UAW996" s="34"/>
      <c r="UBD996" s="35"/>
      <c r="UBE996" s="34"/>
      <c r="UBL996" s="35"/>
      <c r="UBM996" s="34"/>
      <c r="UBT996" s="35"/>
      <c r="UBU996" s="34"/>
      <c r="UCB996" s="35"/>
      <c r="UCC996" s="34"/>
      <c r="UCJ996" s="35"/>
      <c r="UCK996" s="34"/>
      <c r="UCR996" s="35"/>
      <c r="UCS996" s="34"/>
      <c r="UCZ996" s="35"/>
      <c r="UDA996" s="34"/>
      <c r="UDH996" s="35"/>
      <c r="UDI996" s="34"/>
      <c r="UDP996" s="35"/>
      <c r="UDQ996" s="34"/>
      <c r="UDX996" s="35"/>
      <c r="UDY996" s="34"/>
      <c r="UEF996" s="35"/>
      <c r="UEG996" s="34"/>
      <c r="UEN996" s="35"/>
      <c r="UEO996" s="34"/>
      <c r="UEV996" s="35"/>
      <c r="UEW996" s="34"/>
      <c r="UFD996" s="35"/>
      <c r="UFE996" s="34"/>
      <c r="UFL996" s="35"/>
      <c r="UFM996" s="34"/>
      <c r="UFT996" s="35"/>
      <c r="UFU996" s="34"/>
      <c r="UGB996" s="35"/>
      <c r="UGC996" s="34"/>
      <c r="UGJ996" s="35"/>
      <c r="UGK996" s="34"/>
      <c r="UGR996" s="35"/>
      <c r="UGS996" s="34"/>
      <c r="UGZ996" s="35"/>
      <c r="UHA996" s="34"/>
      <c r="UHH996" s="35"/>
      <c r="UHI996" s="34"/>
      <c r="UHP996" s="35"/>
      <c r="UHQ996" s="34"/>
      <c r="UHX996" s="35"/>
      <c r="UHY996" s="34"/>
      <c r="UIF996" s="35"/>
      <c r="UIG996" s="34"/>
      <c r="UIN996" s="35"/>
      <c r="UIO996" s="34"/>
      <c r="UIV996" s="35"/>
      <c r="UIW996" s="34"/>
      <c r="UJD996" s="35"/>
      <c r="UJE996" s="34"/>
      <c r="UJL996" s="35"/>
      <c r="UJM996" s="34"/>
      <c r="UJT996" s="35"/>
      <c r="UJU996" s="34"/>
      <c r="UKB996" s="35"/>
      <c r="UKC996" s="34"/>
      <c r="UKJ996" s="35"/>
      <c r="UKK996" s="34"/>
      <c r="UKR996" s="35"/>
      <c r="UKS996" s="34"/>
      <c r="UKZ996" s="35"/>
      <c r="ULA996" s="34"/>
      <c r="ULH996" s="35"/>
      <c r="ULI996" s="34"/>
      <c r="ULP996" s="35"/>
      <c r="ULQ996" s="34"/>
      <c r="ULX996" s="35"/>
      <c r="ULY996" s="34"/>
      <c r="UMF996" s="35"/>
      <c r="UMG996" s="34"/>
      <c r="UMN996" s="35"/>
      <c r="UMO996" s="34"/>
      <c r="UMV996" s="35"/>
      <c r="UMW996" s="34"/>
      <c r="UND996" s="35"/>
      <c r="UNE996" s="34"/>
      <c r="UNL996" s="35"/>
      <c r="UNM996" s="34"/>
      <c r="UNT996" s="35"/>
      <c r="UNU996" s="34"/>
      <c r="UOB996" s="35"/>
      <c r="UOC996" s="34"/>
      <c r="UOJ996" s="35"/>
      <c r="UOK996" s="34"/>
      <c r="UOR996" s="35"/>
      <c r="UOS996" s="34"/>
      <c r="UOZ996" s="35"/>
      <c r="UPA996" s="34"/>
      <c r="UPH996" s="35"/>
      <c r="UPI996" s="34"/>
      <c r="UPP996" s="35"/>
      <c r="UPQ996" s="34"/>
      <c r="UPX996" s="35"/>
      <c r="UPY996" s="34"/>
      <c r="UQF996" s="35"/>
      <c r="UQG996" s="34"/>
      <c r="UQN996" s="35"/>
      <c r="UQO996" s="34"/>
      <c r="UQV996" s="35"/>
      <c r="UQW996" s="34"/>
      <c r="URD996" s="35"/>
      <c r="URE996" s="34"/>
      <c r="URL996" s="35"/>
      <c r="URM996" s="34"/>
      <c r="URT996" s="35"/>
      <c r="URU996" s="34"/>
      <c r="USB996" s="35"/>
      <c r="USC996" s="34"/>
      <c r="USJ996" s="35"/>
      <c r="USK996" s="34"/>
      <c r="USR996" s="35"/>
      <c r="USS996" s="34"/>
      <c r="USZ996" s="35"/>
      <c r="UTA996" s="34"/>
      <c r="UTH996" s="35"/>
      <c r="UTI996" s="34"/>
      <c r="UTP996" s="35"/>
      <c r="UTQ996" s="34"/>
      <c r="UTX996" s="35"/>
      <c r="UTY996" s="34"/>
      <c r="UUF996" s="35"/>
      <c r="UUG996" s="34"/>
      <c r="UUN996" s="35"/>
      <c r="UUO996" s="34"/>
      <c r="UUV996" s="35"/>
      <c r="UUW996" s="34"/>
      <c r="UVD996" s="35"/>
      <c r="UVE996" s="34"/>
      <c r="UVL996" s="35"/>
      <c r="UVM996" s="34"/>
      <c r="UVT996" s="35"/>
      <c r="UVU996" s="34"/>
      <c r="UWB996" s="35"/>
      <c r="UWC996" s="34"/>
      <c r="UWJ996" s="35"/>
      <c r="UWK996" s="34"/>
      <c r="UWR996" s="35"/>
      <c r="UWS996" s="34"/>
      <c r="UWZ996" s="35"/>
      <c r="UXA996" s="34"/>
      <c r="UXH996" s="35"/>
      <c r="UXI996" s="34"/>
      <c r="UXP996" s="35"/>
      <c r="UXQ996" s="34"/>
      <c r="UXX996" s="35"/>
      <c r="UXY996" s="34"/>
      <c r="UYF996" s="35"/>
      <c r="UYG996" s="34"/>
      <c r="UYN996" s="35"/>
      <c r="UYO996" s="34"/>
      <c r="UYV996" s="35"/>
      <c r="UYW996" s="34"/>
      <c r="UZD996" s="35"/>
      <c r="UZE996" s="34"/>
      <c r="UZL996" s="35"/>
      <c r="UZM996" s="34"/>
      <c r="UZT996" s="35"/>
      <c r="UZU996" s="34"/>
      <c r="VAB996" s="35"/>
      <c r="VAC996" s="34"/>
      <c r="VAJ996" s="35"/>
      <c r="VAK996" s="34"/>
      <c r="VAR996" s="35"/>
      <c r="VAS996" s="34"/>
      <c r="VAZ996" s="35"/>
      <c r="VBA996" s="34"/>
      <c r="VBH996" s="35"/>
      <c r="VBI996" s="34"/>
      <c r="VBP996" s="35"/>
      <c r="VBQ996" s="34"/>
      <c r="VBX996" s="35"/>
      <c r="VBY996" s="34"/>
      <c r="VCF996" s="35"/>
      <c r="VCG996" s="34"/>
      <c r="VCN996" s="35"/>
      <c r="VCO996" s="34"/>
      <c r="VCV996" s="35"/>
      <c r="VCW996" s="34"/>
      <c r="VDD996" s="35"/>
      <c r="VDE996" s="34"/>
      <c r="VDL996" s="35"/>
      <c r="VDM996" s="34"/>
      <c r="VDT996" s="35"/>
      <c r="VDU996" s="34"/>
      <c r="VEB996" s="35"/>
      <c r="VEC996" s="34"/>
      <c r="VEJ996" s="35"/>
      <c r="VEK996" s="34"/>
      <c r="VER996" s="35"/>
      <c r="VES996" s="34"/>
      <c r="VEZ996" s="35"/>
      <c r="VFA996" s="34"/>
      <c r="VFH996" s="35"/>
      <c r="VFI996" s="34"/>
      <c r="VFP996" s="35"/>
      <c r="VFQ996" s="34"/>
      <c r="VFX996" s="35"/>
      <c r="VFY996" s="34"/>
      <c r="VGF996" s="35"/>
      <c r="VGG996" s="34"/>
      <c r="VGN996" s="35"/>
      <c r="VGO996" s="34"/>
      <c r="VGV996" s="35"/>
      <c r="VGW996" s="34"/>
      <c r="VHD996" s="35"/>
      <c r="VHE996" s="34"/>
      <c r="VHL996" s="35"/>
      <c r="VHM996" s="34"/>
      <c r="VHT996" s="35"/>
      <c r="VHU996" s="34"/>
      <c r="VIB996" s="35"/>
      <c r="VIC996" s="34"/>
      <c r="VIJ996" s="35"/>
      <c r="VIK996" s="34"/>
      <c r="VIR996" s="35"/>
      <c r="VIS996" s="34"/>
      <c r="VIZ996" s="35"/>
      <c r="VJA996" s="34"/>
      <c r="VJH996" s="35"/>
      <c r="VJI996" s="34"/>
      <c r="VJP996" s="35"/>
      <c r="VJQ996" s="34"/>
      <c r="VJX996" s="35"/>
      <c r="VJY996" s="34"/>
      <c r="VKF996" s="35"/>
      <c r="VKG996" s="34"/>
      <c r="VKN996" s="35"/>
      <c r="VKO996" s="34"/>
      <c r="VKV996" s="35"/>
      <c r="VKW996" s="34"/>
      <c r="VLD996" s="35"/>
      <c r="VLE996" s="34"/>
      <c r="VLL996" s="35"/>
      <c r="VLM996" s="34"/>
      <c r="VLT996" s="35"/>
      <c r="VLU996" s="34"/>
      <c r="VMB996" s="35"/>
      <c r="VMC996" s="34"/>
      <c r="VMJ996" s="35"/>
      <c r="VMK996" s="34"/>
      <c r="VMR996" s="35"/>
      <c r="VMS996" s="34"/>
      <c r="VMZ996" s="35"/>
      <c r="VNA996" s="34"/>
      <c r="VNH996" s="35"/>
      <c r="VNI996" s="34"/>
      <c r="VNP996" s="35"/>
      <c r="VNQ996" s="34"/>
      <c r="VNX996" s="35"/>
      <c r="VNY996" s="34"/>
      <c r="VOF996" s="35"/>
      <c r="VOG996" s="34"/>
      <c r="VON996" s="35"/>
      <c r="VOO996" s="34"/>
      <c r="VOV996" s="35"/>
      <c r="VOW996" s="34"/>
      <c r="VPD996" s="35"/>
      <c r="VPE996" s="34"/>
      <c r="VPL996" s="35"/>
      <c r="VPM996" s="34"/>
      <c r="VPT996" s="35"/>
      <c r="VPU996" s="34"/>
      <c r="VQB996" s="35"/>
      <c r="VQC996" s="34"/>
      <c r="VQJ996" s="35"/>
      <c r="VQK996" s="34"/>
      <c r="VQR996" s="35"/>
      <c r="VQS996" s="34"/>
      <c r="VQZ996" s="35"/>
      <c r="VRA996" s="34"/>
      <c r="VRH996" s="35"/>
      <c r="VRI996" s="34"/>
      <c r="VRP996" s="35"/>
      <c r="VRQ996" s="34"/>
      <c r="VRX996" s="35"/>
      <c r="VRY996" s="34"/>
      <c r="VSF996" s="35"/>
      <c r="VSG996" s="34"/>
      <c r="VSN996" s="35"/>
      <c r="VSO996" s="34"/>
      <c r="VSV996" s="35"/>
      <c r="VSW996" s="34"/>
      <c r="VTD996" s="35"/>
      <c r="VTE996" s="34"/>
      <c r="VTL996" s="35"/>
      <c r="VTM996" s="34"/>
      <c r="VTT996" s="35"/>
      <c r="VTU996" s="34"/>
      <c r="VUB996" s="35"/>
      <c r="VUC996" s="34"/>
      <c r="VUJ996" s="35"/>
      <c r="VUK996" s="34"/>
      <c r="VUR996" s="35"/>
      <c r="VUS996" s="34"/>
      <c r="VUZ996" s="35"/>
      <c r="VVA996" s="34"/>
      <c r="VVH996" s="35"/>
      <c r="VVI996" s="34"/>
      <c r="VVP996" s="35"/>
      <c r="VVQ996" s="34"/>
      <c r="VVX996" s="35"/>
      <c r="VVY996" s="34"/>
      <c r="VWF996" s="35"/>
      <c r="VWG996" s="34"/>
      <c r="VWN996" s="35"/>
      <c r="VWO996" s="34"/>
      <c r="VWV996" s="35"/>
      <c r="VWW996" s="34"/>
      <c r="VXD996" s="35"/>
      <c r="VXE996" s="34"/>
      <c r="VXL996" s="35"/>
      <c r="VXM996" s="34"/>
      <c r="VXT996" s="35"/>
      <c r="VXU996" s="34"/>
      <c r="VYB996" s="35"/>
      <c r="VYC996" s="34"/>
      <c r="VYJ996" s="35"/>
      <c r="VYK996" s="34"/>
      <c r="VYR996" s="35"/>
      <c r="VYS996" s="34"/>
      <c r="VYZ996" s="35"/>
      <c r="VZA996" s="34"/>
      <c r="VZH996" s="35"/>
      <c r="VZI996" s="34"/>
      <c r="VZP996" s="35"/>
      <c r="VZQ996" s="34"/>
      <c r="VZX996" s="35"/>
      <c r="VZY996" s="34"/>
      <c r="WAF996" s="35"/>
      <c r="WAG996" s="34"/>
      <c r="WAN996" s="35"/>
      <c r="WAO996" s="34"/>
      <c r="WAV996" s="35"/>
      <c r="WAW996" s="34"/>
      <c r="WBD996" s="35"/>
      <c r="WBE996" s="34"/>
      <c r="WBL996" s="35"/>
      <c r="WBM996" s="34"/>
      <c r="WBT996" s="35"/>
      <c r="WBU996" s="34"/>
      <c r="WCB996" s="35"/>
      <c r="WCC996" s="34"/>
      <c r="WCJ996" s="35"/>
      <c r="WCK996" s="34"/>
      <c r="WCR996" s="35"/>
      <c r="WCS996" s="34"/>
      <c r="WCZ996" s="35"/>
      <c r="WDA996" s="34"/>
      <c r="WDH996" s="35"/>
      <c r="WDI996" s="34"/>
      <c r="WDP996" s="35"/>
      <c r="WDQ996" s="34"/>
      <c r="WDX996" s="35"/>
      <c r="WDY996" s="34"/>
      <c r="WEF996" s="35"/>
      <c r="WEG996" s="34"/>
      <c r="WEN996" s="35"/>
      <c r="WEO996" s="34"/>
      <c r="WEV996" s="35"/>
      <c r="WEW996" s="34"/>
      <c r="WFD996" s="35"/>
      <c r="WFE996" s="34"/>
      <c r="WFL996" s="35"/>
      <c r="WFM996" s="34"/>
      <c r="WFT996" s="35"/>
      <c r="WFU996" s="34"/>
      <c r="WGB996" s="35"/>
      <c r="WGC996" s="34"/>
      <c r="WGJ996" s="35"/>
      <c r="WGK996" s="34"/>
      <c r="WGR996" s="35"/>
      <c r="WGS996" s="34"/>
      <c r="WGZ996" s="35"/>
      <c r="WHA996" s="34"/>
      <c r="WHH996" s="35"/>
      <c r="WHI996" s="34"/>
      <c r="WHP996" s="35"/>
      <c r="WHQ996" s="34"/>
      <c r="WHX996" s="35"/>
      <c r="WHY996" s="34"/>
      <c r="WIF996" s="35"/>
      <c r="WIG996" s="34"/>
      <c r="WIN996" s="35"/>
      <c r="WIO996" s="34"/>
      <c r="WIV996" s="35"/>
      <c r="WIW996" s="34"/>
      <c r="WJD996" s="35"/>
      <c r="WJE996" s="34"/>
      <c r="WJL996" s="35"/>
      <c r="WJM996" s="34"/>
      <c r="WJT996" s="35"/>
      <c r="WJU996" s="34"/>
      <c r="WKB996" s="35"/>
      <c r="WKC996" s="34"/>
      <c r="WKJ996" s="35"/>
      <c r="WKK996" s="34"/>
      <c r="WKR996" s="35"/>
      <c r="WKS996" s="34"/>
      <c r="WKZ996" s="35"/>
      <c r="WLA996" s="34"/>
      <c r="WLH996" s="35"/>
      <c r="WLI996" s="34"/>
      <c r="WLP996" s="35"/>
      <c r="WLQ996" s="34"/>
      <c r="WLX996" s="35"/>
      <c r="WLY996" s="34"/>
      <c r="WMF996" s="35"/>
      <c r="WMG996" s="34"/>
      <c r="WMN996" s="35"/>
      <c r="WMO996" s="34"/>
      <c r="WMV996" s="35"/>
      <c r="WMW996" s="34"/>
      <c r="WND996" s="35"/>
      <c r="WNE996" s="34"/>
      <c r="WNL996" s="35"/>
      <c r="WNM996" s="34"/>
      <c r="WNT996" s="35"/>
      <c r="WNU996" s="34"/>
      <c r="WOB996" s="35"/>
      <c r="WOC996" s="34"/>
      <c r="WOJ996" s="35"/>
      <c r="WOK996" s="34"/>
      <c r="WOR996" s="35"/>
      <c r="WOS996" s="34"/>
      <c r="WOZ996" s="35"/>
      <c r="WPA996" s="34"/>
      <c r="WPH996" s="35"/>
      <c r="WPI996" s="34"/>
      <c r="WPP996" s="35"/>
      <c r="WPQ996" s="34"/>
      <c r="WPX996" s="35"/>
      <c r="WPY996" s="34"/>
      <c r="WQF996" s="35"/>
      <c r="WQG996" s="34"/>
      <c r="WQN996" s="35"/>
      <c r="WQO996" s="34"/>
      <c r="WQV996" s="35"/>
      <c r="WQW996" s="34"/>
      <c r="WRD996" s="35"/>
      <c r="WRE996" s="34"/>
      <c r="WRL996" s="35"/>
      <c r="WRM996" s="34"/>
      <c r="WRT996" s="35"/>
      <c r="WRU996" s="34"/>
      <c r="WSB996" s="35"/>
      <c r="WSC996" s="34"/>
      <c r="WSJ996" s="35"/>
      <c r="WSK996" s="34"/>
      <c r="WSR996" s="35"/>
      <c r="WSS996" s="34"/>
      <c r="WSZ996" s="35"/>
      <c r="WTA996" s="34"/>
      <c r="WTH996" s="35"/>
      <c r="WTI996" s="34"/>
      <c r="WTP996" s="35"/>
      <c r="WTQ996" s="34"/>
      <c r="WTX996" s="35"/>
      <c r="WTY996" s="34"/>
      <c r="WUF996" s="35"/>
      <c r="WUG996" s="34"/>
      <c r="WUN996" s="35"/>
      <c r="WUO996" s="34"/>
      <c r="WUV996" s="35"/>
      <c r="WUW996" s="34"/>
      <c r="WVD996" s="35"/>
      <c r="WVE996" s="34"/>
      <c r="WVL996" s="35"/>
      <c r="WVM996" s="34"/>
      <c r="WVT996" s="35"/>
      <c r="WVU996" s="34"/>
      <c r="WWB996" s="35"/>
      <c r="WWC996" s="34"/>
      <c r="WWJ996" s="35"/>
      <c r="WWK996" s="34"/>
      <c r="WWR996" s="35"/>
      <c r="WWS996" s="34"/>
      <c r="WWZ996" s="35"/>
      <c r="WXA996" s="34"/>
      <c r="WXH996" s="35"/>
      <c r="WXI996" s="34"/>
      <c r="WXP996" s="35"/>
      <c r="WXQ996" s="34"/>
      <c r="WXX996" s="35"/>
      <c r="WXY996" s="34"/>
      <c r="WYF996" s="35"/>
      <c r="WYG996" s="34"/>
      <c r="WYN996" s="35"/>
      <c r="WYO996" s="34"/>
      <c r="WYV996" s="35"/>
      <c r="WYW996" s="34"/>
      <c r="WZD996" s="35"/>
      <c r="WZE996" s="34"/>
      <c r="WZL996" s="35"/>
      <c r="WZM996" s="34"/>
      <c r="WZT996" s="35"/>
      <c r="WZU996" s="34"/>
      <c r="XAB996" s="35"/>
      <c r="XAC996" s="34"/>
      <c r="XAJ996" s="35"/>
      <c r="XAK996" s="34"/>
      <c r="XAR996" s="35"/>
      <c r="XAS996" s="34"/>
      <c r="XAZ996" s="35"/>
      <c r="XBA996" s="34"/>
      <c r="XBH996" s="35"/>
      <c r="XBI996" s="34"/>
      <c r="XBP996" s="35"/>
      <c r="XBQ996" s="34"/>
      <c r="XBX996" s="35"/>
      <c r="XBY996" s="34"/>
      <c r="XCF996" s="35"/>
      <c r="XCG996" s="34"/>
      <c r="XCN996" s="35"/>
      <c r="XCO996" s="34"/>
      <c r="XCV996" s="35"/>
      <c r="XCW996" s="34"/>
      <c r="XDD996" s="35"/>
      <c r="XDE996" s="34"/>
      <c r="XDL996" s="35"/>
      <c r="XDM996" s="34"/>
      <c r="XDT996" s="35"/>
      <c r="XDU996" s="34"/>
      <c r="XEB996" s="35"/>
      <c r="XEC996" s="34"/>
      <c r="XEJ996" s="35"/>
      <c r="XEK996" s="34"/>
      <c r="XER996" s="35"/>
      <c r="XES996" s="34"/>
      <c r="XEZ996" s="35"/>
      <c r="XFA996" s="34"/>
    </row>
    <row r="997" spans="1:1021 1028:2045 2052:3069 3076:4093 4100:5117 5124:6141 6148:7165 7172:8189 8196:9213 9220:10237 10244:11261 11268:12285 12292:13309 13316:14333 14340:15357 15364:16381" x14ac:dyDescent="0.25">
      <c r="A997" t="s">
        <v>21</v>
      </c>
      <c r="B997" t="s">
        <v>178</v>
      </c>
      <c r="C997">
        <v>566</v>
      </c>
      <c r="D997">
        <v>566</v>
      </c>
      <c r="E997" s="35">
        <v>1</v>
      </c>
      <c r="F997" s="34">
        <v>1E-156</v>
      </c>
      <c r="G997">
        <v>98.15</v>
      </c>
      <c r="H997">
        <v>416</v>
      </c>
      <c r="I997" t="str">
        <f>HYPERLINK("https://www.ncbi.nlm.nih.gov/nucleotide/MZ161898.1?report=genbank&amp;log$=nucltop&amp;blast_rank=95&amp;RID=XE5J84ZU013","MZ161898.1")</f>
        <v>MZ161898.1</v>
      </c>
      <c r="L997" s="35"/>
      <c r="M997" s="34"/>
      <c r="T997" s="35"/>
      <c r="U997" s="34"/>
      <c r="AB997" s="35"/>
      <c r="AC997" s="34"/>
      <c r="AJ997" s="35"/>
      <c r="AK997" s="34"/>
      <c r="AR997" s="35"/>
      <c r="AS997" s="34"/>
      <c r="AZ997" s="35"/>
      <c r="BA997" s="34"/>
      <c r="BH997" s="35"/>
      <c r="BI997" s="34"/>
      <c r="BP997" s="35"/>
      <c r="BQ997" s="34"/>
      <c r="BX997" s="35"/>
      <c r="BY997" s="34"/>
      <c r="CF997" s="35"/>
      <c r="CG997" s="34"/>
      <c r="CN997" s="35"/>
      <c r="CO997" s="34"/>
      <c r="CV997" s="35"/>
      <c r="CW997" s="34"/>
      <c r="DD997" s="35"/>
      <c r="DE997" s="34"/>
      <c r="DL997" s="35"/>
      <c r="DM997" s="34"/>
      <c r="DT997" s="35"/>
      <c r="DU997" s="34"/>
      <c r="EB997" s="35"/>
      <c r="EC997" s="34"/>
      <c r="EJ997" s="35"/>
      <c r="EK997" s="34"/>
      <c r="ER997" s="35"/>
      <c r="ES997" s="34"/>
      <c r="EZ997" s="35"/>
      <c r="FA997" s="34"/>
      <c r="FH997" s="35"/>
      <c r="FI997" s="34"/>
      <c r="FP997" s="35"/>
      <c r="FQ997" s="34"/>
      <c r="FX997" s="35"/>
      <c r="FY997" s="34"/>
      <c r="GF997" s="35"/>
      <c r="GG997" s="34"/>
      <c r="GN997" s="35"/>
      <c r="GO997" s="34"/>
      <c r="GV997" s="35"/>
      <c r="GW997" s="34"/>
      <c r="HD997" s="35"/>
      <c r="HE997" s="34"/>
      <c r="HL997" s="35"/>
      <c r="HM997" s="34"/>
      <c r="HT997" s="35"/>
      <c r="HU997" s="34"/>
      <c r="IB997" s="35"/>
      <c r="IC997" s="34"/>
      <c r="IJ997" s="35"/>
      <c r="IK997" s="34"/>
      <c r="IR997" s="35"/>
      <c r="IS997" s="34"/>
      <c r="IZ997" s="35"/>
      <c r="JA997" s="34"/>
      <c r="JH997" s="35"/>
      <c r="JI997" s="34"/>
      <c r="JP997" s="35"/>
      <c r="JQ997" s="34"/>
      <c r="JX997" s="35"/>
      <c r="JY997" s="34"/>
      <c r="KF997" s="35"/>
      <c r="KG997" s="34"/>
      <c r="KN997" s="35"/>
      <c r="KO997" s="34"/>
      <c r="KV997" s="35"/>
      <c r="KW997" s="34"/>
      <c r="LD997" s="35"/>
      <c r="LE997" s="34"/>
      <c r="LL997" s="35"/>
      <c r="LM997" s="34"/>
      <c r="LT997" s="35"/>
      <c r="LU997" s="34"/>
      <c r="MB997" s="35"/>
      <c r="MC997" s="34"/>
      <c r="MJ997" s="35"/>
      <c r="MK997" s="34"/>
      <c r="MR997" s="35"/>
      <c r="MS997" s="34"/>
      <c r="MZ997" s="35"/>
      <c r="NA997" s="34"/>
      <c r="NH997" s="35"/>
      <c r="NI997" s="34"/>
      <c r="NP997" s="35"/>
      <c r="NQ997" s="34"/>
      <c r="NX997" s="35"/>
      <c r="NY997" s="34"/>
      <c r="OF997" s="35"/>
      <c r="OG997" s="34"/>
      <c r="ON997" s="35"/>
      <c r="OO997" s="34"/>
      <c r="OV997" s="35"/>
      <c r="OW997" s="34"/>
      <c r="PD997" s="35"/>
      <c r="PE997" s="34"/>
      <c r="PL997" s="35"/>
      <c r="PM997" s="34"/>
      <c r="PT997" s="35"/>
      <c r="PU997" s="34"/>
      <c r="QB997" s="35"/>
      <c r="QC997" s="34"/>
      <c r="QJ997" s="35"/>
      <c r="QK997" s="34"/>
      <c r="QR997" s="35"/>
      <c r="QS997" s="34"/>
      <c r="QZ997" s="35"/>
      <c r="RA997" s="34"/>
      <c r="RH997" s="35"/>
      <c r="RI997" s="34"/>
      <c r="RP997" s="35"/>
      <c r="RQ997" s="34"/>
      <c r="RX997" s="35"/>
      <c r="RY997" s="34"/>
      <c r="SF997" s="35"/>
      <c r="SG997" s="34"/>
      <c r="SN997" s="35"/>
      <c r="SO997" s="34"/>
      <c r="SV997" s="35"/>
      <c r="SW997" s="34"/>
      <c r="TD997" s="35"/>
      <c r="TE997" s="34"/>
      <c r="TL997" s="35"/>
      <c r="TM997" s="34"/>
      <c r="TT997" s="35"/>
      <c r="TU997" s="34"/>
      <c r="UB997" s="35"/>
      <c r="UC997" s="34"/>
      <c r="UJ997" s="35"/>
      <c r="UK997" s="34"/>
      <c r="UR997" s="35"/>
      <c r="US997" s="34"/>
      <c r="UZ997" s="35"/>
      <c r="VA997" s="34"/>
      <c r="VH997" s="35"/>
      <c r="VI997" s="34"/>
      <c r="VP997" s="35"/>
      <c r="VQ997" s="34"/>
      <c r="VX997" s="35"/>
      <c r="VY997" s="34"/>
      <c r="WF997" s="35"/>
      <c r="WG997" s="34"/>
      <c r="WN997" s="35"/>
      <c r="WO997" s="34"/>
      <c r="WV997" s="35"/>
      <c r="WW997" s="34"/>
      <c r="XD997" s="35"/>
      <c r="XE997" s="34"/>
      <c r="XL997" s="35"/>
      <c r="XM997" s="34"/>
      <c r="XT997" s="35"/>
      <c r="XU997" s="34"/>
      <c r="YB997" s="35"/>
      <c r="YC997" s="34"/>
      <c r="YJ997" s="35"/>
      <c r="YK997" s="34"/>
      <c r="YR997" s="35"/>
      <c r="YS997" s="34"/>
      <c r="YZ997" s="35"/>
      <c r="ZA997" s="34"/>
      <c r="ZH997" s="35"/>
      <c r="ZI997" s="34"/>
      <c r="ZP997" s="35"/>
      <c r="ZQ997" s="34"/>
      <c r="ZX997" s="35"/>
      <c r="ZY997" s="34"/>
      <c r="AAF997" s="35"/>
      <c r="AAG997" s="34"/>
      <c r="AAN997" s="35"/>
      <c r="AAO997" s="34"/>
      <c r="AAV997" s="35"/>
      <c r="AAW997" s="34"/>
      <c r="ABD997" s="35"/>
      <c r="ABE997" s="34"/>
      <c r="ABL997" s="35"/>
      <c r="ABM997" s="34"/>
      <c r="ABT997" s="35"/>
      <c r="ABU997" s="34"/>
      <c r="ACB997" s="35"/>
      <c r="ACC997" s="34"/>
      <c r="ACJ997" s="35"/>
      <c r="ACK997" s="34"/>
      <c r="ACR997" s="35"/>
      <c r="ACS997" s="34"/>
      <c r="ACZ997" s="35"/>
      <c r="ADA997" s="34"/>
      <c r="ADH997" s="35"/>
      <c r="ADI997" s="34"/>
      <c r="ADP997" s="35"/>
      <c r="ADQ997" s="34"/>
      <c r="ADX997" s="35"/>
      <c r="ADY997" s="34"/>
      <c r="AEF997" s="35"/>
      <c r="AEG997" s="34"/>
      <c r="AEN997" s="35"/>
      <c r="AEO997" s="34"/>
      <c r="AEV997" s="35"/>
      <c r="AEW997" s="34"/>
      <c r="AFD997" s="35"/>
      <c r="AFE997" s="34"/>
      <c r="AFL997" s="35"/>
      <c r="AFM997" s="34"/>
      <c r="AFT997" s="35"/>
      <c r="AFU997" s="34"/>
      <c r="AGB997" s="35"/>
      <c r="AGC997" s="34"/>
      <c r="AGJ997" s="35"/>
      <c r="AGK997" s="34"/>
      <c r="AGR997" s="35"/>
      <c r="AGS997" s="34"/>
      <c r="AGZ997" s="35"/>
      <c r="AHA997" s="34"/>
      <c r="AHH997" s="35"/>
      <c r="AHI997" s="34"/>
      <c r="AHP997" s="35"/>
      <c r="AHQ997" s="34"/>
      <c r="AHX997" s="35"/>
      <c r="AHY997" s="34"/>
      <c r="AIF997" s="35"/>
      <c r="AIG997" s="34"/>
      <c r="AIN997" s="35"/>
      <c r="AIO997" s="34"/>
      <c r="AIV997" s="35"/>
      <c r="AIW997" s="34"/>
      <c r="AJD997" s="35"/>
      <c r="AJE997" s="34"/>
      <c r="AJL997" s="35"/>
      <c r="AJM997" s="34"/>
      <c r="AJT997" s="35"/>
      <c r="AJU997" s="34"/>
      <c r="AKB997" s="35"/>
      <c r="AKC997" s="34"/>
      <c r="AKJ997" s="35"/>
      <c r="AKK997" s="34"/>
      <c r="AKR997" s="35"/>
      <c r="AKS997" s="34"/>
      <c r="AKZ997" s="35"/>
      <c r="ALA997" s="34"/>
      <c r="ALH997" s="35"/>
      <c r="ALI997" s="34"/>
      <c r="ALP997" s="35"/>
      <c r="ALQ997" s="34"/>
      <c r="ALX997" s="35"/>
      <c r="ALY997" s="34"/>
      <c r="AMF997" s="35"/>
      <c r="AMG997" s="34"/>
      <c r="AMN997" s="35"/>
      <c r="AMO997" s="34"/>
      <c r="AMV997" s="35"/>
      <c r="AMW997" s="34"/>
      <c r="AND997" s="35"/>
      <c r="ANE997" s="34"/>
      <c r="ANL997" s="35"/>
      <c r="ANM997" s="34"/>
      <c r="ANT997" s="35"/>
      <c r="ANU997" s="34"/>
      <c r="AOB997" s="35"/>
      <c r="AOC997" s="34"/>
      <c r="AOJ997" s="35"/>
      <c r="AOK997" s="34"/>
      <c r="AOR997" s="35"/>
      <c r="AOS997" s="34"/>
      <c r="AOZ997" s="35"/>
      <c r="APA997" s="34"/>
      <c r="APH997" s="35"/>
      <c r="API997" s="34"/>
      <c r="APP997" s="35"/>
      <c r="APQ997" s="34"/>
      <c r="APX997" s="35"/>
      <c r="APY997" s="34"/>
      <c r="AQF997" s="35"/>
      <c r="AQG997" s="34"/>
      <c r="AQN997" s="35"/>
      <c r="AQO997" s="34"/>
      <c r="AQV997" s="35"/>
      <c r="AQW997" s="34"/>
      <c r="ARD997" s="35"/>
      <c r="ARE997" s="34"/>
      <c r="ARL997" s="35"/>
      <c r="ARM997" s="34"/>
      <c r="ART997" s="35"/>
      <c r="ARU997" s="34"/>
      <c r="ASB997" s="35"/>
      <c r="ASC997" s="34"/>
      <c r="ASJ997" s="35"/>
      <c r="ASK997" s="34"/>
      <c r="ASR997" s="35"/>
      <c r="ASS997" s="34"/>
      <c r="ASZ997" s="35"/>
      <c r="ATA997" s="34"/>
      <c r="ATH997" s="35"/>
      <c r="ATI997" s="34"/>
      <c r="ATP997" s="35"/>
      <c r="ATQ997" s="34"/>
      <c r="ATX997" s="35"/>
      <c r="ATY997" s="34"/>
      <c r="AUF997" s="35"/>
      <c r="AUG997" s="34"/>
      <c r="AUN997" s="35"/>
      <c r="AUO997" s="34"/>
      <c r="AUV997" s="35"/>
      <c r="AUW997" s="34"/>
      <c r="AVD997" s="35"/>
      <c r="AVE997" s="34"/>
      <c r="AVL997" s="35"/>
      <c r="AVM997" s="34"/>
      <c r="AVT997" s="35"/>
      <c r="AVU997" s="34"/>
      <c r="AWB997" s="35"/>
      <c r="AWC997" s="34"/>
      <c r="AWJ997" s="35"/>
      <c r="AWK997" s="34"/>
      <c r="AWR997" s="35"/>
      <c r="AWS997" s="34"/>
      <c r="AWZ997" s="35"/>
      <c r="AXA997" s="34"/>
      <c r="AXH997" s="35"/>
      <c r="AXI997" s="34"/>
      <c r="AXP997" s="35"/>
      <c r="AXQ997" s="34"/>
      <c r="AXX997" s="35"/>
      <c r="AXY997" s="34"/>
      <c r="AYF997" s="35"/>
      <c r="AYG997" s="34"/>
      <c r="AYN997" s="35"/>
      <c r="AYO997" s="34"/>
      <c r="AYV997" s="35"/>
      <c r="AYW997" s="34"/>
      <c r="AZD997" s="35"/>
      <c r="AZE997" s="34"/>
      <c r="AZL997" s="35"/>
      <c r="AZM997" s="34"/>
      <c r="AZT997" s="35"/>
      <c r="AZU997" s="34"/>
      <c r="BAB997" s="35"/>
      <c r="BAC997" s="34"/>
      <c r="BAJ997" s="35"/>
      <c r="BAK997" s="34"/>
      <c r="BAR997" s="35"/>
      <c r="BAS997" s="34"/>
      <c r="BAZ997" s="35"/>
      <c r="BBA997" s="34"/>
      <c r="BBH997" s="35"/>
      <c r="BBI997" s="34"/>
      <c r="BBP997" s="35"/>
      <c r="BBQ997" s="34"/>
      <c r="BBX997" s="35"/>
      <c r="BBY997" s="34"/>
      <c r="BCF997" s="35"/>
      <c r="BCG997" s="34"/>
      <c r="BCN997" s="35"/>
      <c r="BCO997" s="34"/>
      <c r="BCV997" s="35"/>
      <c r="BCW997" s="34"/>
      <c r="BDD997" s="35"/>
      <c r="BDE997" s="34"/>
      <c r="BDL997" s="35"/>
      <c r="BDM997" s="34"/>
      <c r="BDT997" s="35"/>
      <c r="BDU997" s="34"/>
      <c r="BEB997" s="35"/>
      <c r="BEC997" s="34"/>
      <c r="BEJ997" s="35"/>
      <c r="BEK997" s="34"/>
      <c r="BER997" s="35"/>
      <c r="BES997" s="34"/>
      <c r="BEZ997" s="35"/>
      <c r="BFA997" s="34"/>
      <c r="BFH997" s="35"/>
      <c r="BFI997" s="34"/>
      <c r="BFP997" s="35"/>
      <c r="BFQ997" s="34"/>
      <c r="BFX997" s="35"/>
      <c r="BFY997" s="34"/>
      <c r="BGF997" s="35"/>
      <c r="BGG997" s="34"/>
      <c r="BGN997" s="35"/>
      <c r="BGO997" s="34"/>
      <c r="BGV997" s="35"/>
      <c r="BGW997" s="34"/>
      <c r="BHD997" s="35"/>
      <c r="BHE997" s="34"/>
      <c r="BHL997" s="35"/>
      <c r="BHM997" s="34"/>
      <c r="BHT997" s="35"/>
      <c r="BHU997" s="34"/>
      <c r="BIB997" s="35"/>
      <c r="BIC997" s="34"/>
      <c r="BIJ997" s="35"/>
      <c r="BIK997" s="34"/>
      <c r="BIR997" s="35"/>
      <c r="BIS997" s="34"/>
      <c r="BIZ997" s="35"/>
      <c r="BJA997" s="34"/>
      <c r="BJH997" s="35"/>
      <c r="BJI997" s="34"/>
      <c r="BJP997" s="35"/>
      <c r="BJQ997" s="34"/>
      <c r="BJX997" s="35"/>
      <c r="BJY997" s="34"/>
      <c r="BKF997" s="35"/>
      <c r="BKG997" s="34"/>
      <c r="BKN997" s="35"/>
      <c r="BKO997" s="34"/>
      <c r="BKV997" s="35"/>
      <c r="BKW997" s="34"/>
      <c r="BLD997" s="35"/>
      <c r="BLE997" s="34"/>
      <c r="BLL997" s="35"/>
      <c r="BLM997" s="34"/>
      <c r="BLT997" s="35"/>
      <c r="BLU997" s="34"/>
      <c r="BMB997" s="35"/>
      <c r="BMC997" s="34"/>
      <c r="BMJ997" s="35"/>
      <c r="BMK997" s="34"/>
      <c r="BMR997" s="35"/>
      <c r="BMS997" s="34"/>
      <c r="BMZ997" s="35"/>
      <c r="BNA997" s="34"/>
      <c r="BNH997" s="35"/>
      <c r="BNI997" s="34"/>
      <c r="BNP997" s="35"/>
      <c r="BNQ997" s="34"/>
      <c r="BNX997" s="35"/>
      <c r="BNY997" s="34"/>
      <c r="BOF997" s="35"/>
      <c r="BOG997" s="34"/>
      <c r="BON997" s="35"/>
      <c r="BOO997" s="34"/>
      <c r="BOV997" s="35"/>
      <c r="BOW997" s="34"/>
      <c r="BPD997" s="35"/>
      <c r="BPE997" s="34"/>
      <c r="BPL997" s="35"/>
      <c r="BPM997" s="34"/>
      <c r="BPT997" s="35"/>
      <c r="BPU997" s="34"/>
      <c r="BQB997" s="35"/>
      <c r="BQC997" s="34"/>
      <c r="BQJ997" s="35"/>
      <c r="BQK997" s="34"/>
      <c r="BQR997" s="35"/>
      <c r="BQS997" s="34"/>
      <c r="BQZ997" s="35"/>
      <c r="BRA997" s="34"/>
      <c r="BRH997" s="35"/>
      <c r="BRI997" s="34"/>
      <c r="BRP997" s="35"/>
      <c r="BRQ997" s="34"/>
      <c r="BRX997" s="35"/>
      <c r="BRY997" s="34"/>
      <c r="BSF997" s="35"/>
      <c r="BSG997" s="34"/>
      <c r="BSN997" s="35"/>
      <c r="BSO997" s="34"/>
      <c r="BSV997" s="35"/>
      <c r="BSW997" s="34"/>
      <c r="BTD997" s="35"/>
      <c r="BTE997" s="34"/>
      <c r="BTL997" s="35"/>
      <c r="BTM997" s="34"/>
      <c r="BTT997" s="35"/>
      <c r="BTU997" s="34"/>
      <c r="BUB997" s="35"/>
      <c r="BUC997" s="34"/>
      <c r="BUJ997" s="35"/>
      <c r="BUK997" s="34"/>
      <c r="BUR997" s="35"/>
      <c r="BUS997" s="34"/>
      <c r="BUZ997" s="35"/>
      <c r="BVA997" s="34"/>
      <c r="BVH997" s="35"/>
      <c r="BVI997" s="34"/>
      <c r="BVP997" s="35"/>
      <c r="BVQ997" s="34"/>
      <c r="BVX997" s="35"/>
      <c r="BVY997" s="34"/>
      <c r="BWF997" s="35"/>
      <c r="BWG997" s="34"/>
      <c r="BWN997" s="35"/>
      <c r="BWO997" s="34"/>
      <c r="BWV997" s="35"/>
      <c r="BWW997" s="34"/>
      <c r="BXD997" s="35"/>
      <c r="BXE997" s="34"/>
      <c r="BXL997" s="35"/>
      <c r="BXM997" s="34"/>
      <c r="BXT997" s="35"/>
      <c r="BXU997" s="34"/>
      <c r="BYB997" s="35"/>
      <c r="BYC997" s="34"/>
      <c r="BYJ997" s="35"/>
      <c r="BYK997" s="34"/>
      <c r="BYR997" s="35"/>
      <c r="BYS997" s="34"/>
      <c r="BYZ997" s="35"/>
      <c r="BZA997" s="34"/>
      <c r="BZH997" s="35"/>
      <c r="BZI997" s="34"/>
      <c r="BZP997" s="35"/>
      <c r="BZQ997" s="34"/>
      <c r="BZX997" s="35"/>
      <c r="BZY997" s="34"/>
      <c r="CAF997" s="35"/>
      <c r="CAG997" s="34"/>
      <c r="CAN997" s="35"/>
      <c r="CAO997" s="34"/>
      <c r="CAV997" s="35"/>
      <c r="CAW997" s="34"/>
      <c r="CBD997" s="35"/>
      <c r="CBE997" s="34"/>
      <c r="CBL997" s="35"/>
      <c r="CBM997" s="34"/>
      <c r="CBT997" s="35"/>
      <c r="CBU997" s="34"/>
      <c r="CCB997" s="35"/>
      <c r="CCC997" s="34"/>
      <c r="CCJ997" s="35"/>
      <c r="CCK997" s="34"/>
      <c r="CCR997" s="35"/>
      <c r="CCS997" s="34"/>
      <c r="CCZ997" s="35"/>
      <c r="CDA997" s="34"/>
      <c r="CDH997" s="35"/>
      <c r="CDI997" s="34"/>
      <c r="CDP997" s="35"/>
      <c r="CDQ997" s="34"/>
      <c r="CDX997" s="35"/>
      <c r="CDY997" s="34"/>
      <c r="CEF997" s="35"/>
      <c r="CEG997" s="34"/>
      <c r="CEN997" s="35"/>
      <c r="CEO997" s="34"/>
      <c r="CEV997" s="35"/>
      <c r="CEW997" s="34"/>
      <c r="CFD997" s="35"/>
      <c r="CFE997" s="34"/>
      <c r="CFL997" s="35"/>
      <c r="CFM997" s="34"/>
      <c r="CFT997" s="35"/>
      <c r="CFU997" s="34"/>
      <c r="CGB997" s="35"/>
      <c r="CGC997" s="34"/>
      <c r="CGJ997" s="35"/>
      <c r="CGK997" s="34"/>
      <c r="CGR997" s="35"/>
      <c r="CGS997" s="34"/>
      <c r="CGZ997" s="35"/>
      <c r="CHA997" s="34"/>
      <c r="CHH997" s="35"/>
      <c r="CHI997" s="34"/>
      <c r="CHP997" s="35"/>
      <c r="CHQ997" s="34"/>
      <c r="CHX997" s="35"/>
      <c r="CHY997" s="34"/>
      <c r="CIF997" s="35"/>
      <c r="CIG997" s="34"/>
      <c r="CIN997" s="35"/>
      <c r="CIO997" s="34"/>
      <c r="CIV997" s="35"/>
      <c r="CIW997" s="34"/>
      <c r="CJD997" s="35"/>
      <c r="CJE997" s="34"/>
      <c r="CJL997" s="35"/>
      <c r="CJM997" s="34"/>
      <c r="CJT997" s="35"/>
      <c r="CJU997" s="34"/>
      <c r="CKB997" s="35"/>
      <c r="CKC997" s="34"/>
      <c r="CKJ997" s="35"/>
      <c r="CKK997" s="34"/>
      <c r="CKR997" s="35"/>
      <c r="CKS997" s="34"/>
      <c r="CKZ997" s="35"/>
      <c r="CLA997" s="34"/>
      <c r="CLH997" s="35"/>
      <c r="CLI997" s="34"/>
      <c r="CLP997" s="35"/>
      <c r="CLQ997" s="34"/>
      <c r="CLX997" s="35"/>
      <c r="CLY997" s="34"/>
      <c r="CMF997" s="35"/>
      <c r="CMG997" s="34"/>
      <c r="CMN997" s="35"/>
      <c r="CMO997" s="34"/>
      <c r="CMV997" s="35"/>
      <c r="CMW997" s="34"/>
      <c r="CND997" s="35"/>
      <c r="CNE997" s="34"/>
      <c r="CNL997" s="35"/>
      <c r="CNM997" s="34"/>
      <c r="CNT997" s="35"/>
      <c r="CNU997" s="34"/>
      <c r="COB997" s="35"/>
      <c r="COC997" s="34"/>
      <c r="COJ997" s="35"/>
      <c r="COK997" s="34"/>
      <c r="COR997" s="35"/>
      <c r="COS997" s="34"/>
      <c r="COZ997" s="35"/>
      <c r="CPA997" s="34"/>
      <c r="CPH997" s="35"/>
      <c r="CPI997" s="34"/>
      <c r="CPP997" s="35"/>
      <c r="CPQ997" s="34"/>
      <c r="CPX997" s="35"/>
      <c r="CPY997" s="34"/>
      <c r="CQF997" s="35"/>
      <c r="CQG997" s="34"/>
      <c r="CQN997" s="35"/>
      <c r="CQO997" s="34"/>
      <c r="CQV997" s="35"/>
      <c r="CQW997" s="34"/>
      <c r="CRD997" s="35"/>
      <c r="CRE997" s="34"/>
      <c r="CRL997" s="35"/>
      <c r="CRM997" s="34"/>
      <c r="CRT997" s="35"/>
      <c r="CRU997" s="34"/>
      <c r="CSB997" s="35"/>
      <c r="CSC997" s="34"/>
      <c r="CSJ997" s="35"/>
      <c r="CSK997" s="34"/>
      <c r="CSR997" s="35"/>
      <c r="CSS997" s="34"/>
      <c r="CSZ997" s="35"/>
      <c r="CTA997" s="34"/>
      <c r="CTH997" s="35"/>
      <c r="CTI997" s="34"/>
      <c r="CTP997" s="35"/>
      <c r="CTQ997" s="34"/>
      <c r="CTX997" s="35"/>
      <c r="CTY997" s="34"/>
      <c r="CUF997" s="35"/>
      <c r="CUG997" s="34"/>
      <c r="CUN997" s="35"/>
      <c r="CUO997" s="34"/>
      <c r="CUV997" s="35"/>
      <c r="CUW997" s="34"/>
      <c r="CVD997" s="35"/>
      <c r="CVE997" s="34"/>
      <c r="CVL997" s="35"/>
      <c r="CVM997" s="34"/>
      <c r="CVT997" s="35"/>
      <c r="CVU997" s="34"/>
      <c r="CWB997" s="35"/>
      <c r="CWC997" s="34"/>
      <c r="CWJ997" s="35"/>
      <c r="CWK997" s="34"/>
      <c r="CWR997" s="35"/>
      <c r="CWS997" s="34"/>
      <c r="CWZ997" s="35"/>
      <c r="CXA997" s="34"/>
      <c r="CXH997" s="35"/>
      <c r="CXI997" s="34"/>
      <c r="CXP997" s="35"/>
      <c r="CXQ997" s="34"/>
      <c r="CXX997" s="35"/>
      <c r="CXY997" s="34"/>
      <c r="CYF997" s="35"/>
      <c r="CYG997" s="34"/>
      <c r="CYN997" s="35"/>
      <c r="CYO997" s="34"/>
      <c r="CYV997" s="35"/>
      <c r="CYW997" s="34"/>
      <c r="CZD997" s="35"/>
      <c r="CZE997" s="34"/>
      <c r="CZL997" s="35"/>
      <c r="CZM997" s="34"/>
      <c r="CZT997" s="35"/>
      <c r="CZU997" s="34"/>
      <c r="DAB997" s="35"/>
      <c r="DAC997" s="34"/>
      <c r="DAJ997" s="35"/>
      <c r="DAK997" s="34"/>
      <c r="DAR997" s="35"/>
      <c r="DAS997" s="34"/>
      <c r="DAZ997" s="35"/>
      <c r="DBA997" s="34"/>
      <c r="DBH997" s="35"/>
      <c r="DBI997" s="34"/>
      <c r="DBP997" s="35"/>
      <c r="DBQ997" s="34"/>
      <c r="DBX997" s="35"/>
      <c r="DBY997" s="34"/>
      <c r="DCF997" s="35"/>
      <c r="DCG997" s="34"/>
      <c r="DCN997" s="35"/>
      <c r="DCO997" s="34"/>
      <c r="DCV997" s="35"/>
      <c r="DCW997" s="34"/>
      <c r="DDD997" s="35"/>
      <c r="DDE997" s="34"/>
      <c r="DDL997" s="35"/>
      <c r="DDM997" s="34"/>
      <c r="DDT997" s="35"/>
      <c r="DDU997" s="34"/>
      <c r="DEB997" s="35"/>
      <c r="DEC997" s="34"/>
      <c r="DEJ997" s="35"/>
      <c r="DEK997" s="34"/>
      <c r="DER997" s="35"/>
      <c r="DES997" s="34"/>
      <c r="DEZ997" s="35"/>
      <c r="DFA997" s="34"/>
      <c r="DFH997" s="35"/>
      <c r="DFI997" s="34"/>
      <c r="DFP997" s="35"/>
      <c r="DFQ997" s="34"/>
      <c r="DFX997" s="35"/>
      <c r="DFY997" s="34"/>
      <c r="DGF997" s="35"/>
      <c r="DGG997" s="34"/>
      <c r="DGN997" s="35"/>
      <c r="DGO997" s="34"/>
      <c r="DGV997" s="35"/>
      <c r="DGW997" s="34"/>
      <c r="DHD997" s="35"/>
      <c r="DHE997" s="34"/>
      <c r="DHL997" s="35"/>
      <c r="DHM997" s="34"/>
      <c r="DHT997" s="35"/>
      <c r="DHU997" s="34"/>
      <c r="DIB997" s="35"/>
      <c r="DIC997" s="34"/>
      <c r="DIJ997" s="35"/>
      <c r="DIK997" s="34"/>
      <c r="DIR997" s="35"/>
      <c r="DIS997" s="34"/>
      <c r="DIZ997" s="35"/>
      <c r="DJA997" s="34"/>
      <c r="DJH997" s="35"/>
      <c r="DJI997" s="34"/>
      <c r="DJP997" s="35"/>
      <c r="DJQ997" s="34"/>
      <c r="DJX997" s="35"/>
      <c r="DJY997" s="34"/>
      <c r="DKF997" s="35"/>
      <c r="DKG997" s="34"/>
      <c r="DKN997" s="35"/>
      <c r="DKO997" s="34"/>
      <c r="DKV997" s="35"/>
      <c r="DKW997" s="34"/>
      <c r="DLD997" s="35"/>
      <c r="DLE997" s="34"/>
      <c r="DLL997" s="35"/>
      <c r="DLM997" s="34"/>
      <c r="DLT997" s="35"/>
      <c r="DLU997" s="34"/>
      <c r="DMB997" s="35"/>
      <c r="DMC997" s="34"/>
      <c r="DMJ997" s="35"/>
      <c r="DMK997" s="34"/>
      <c r="DMR997" s="35"/>
      <c r="DMS997" s="34"/>
      <c r="DMZ997" s="35"/>
      <c r="DNA997" s="34"/>
      <c r="DNH997" s="35"/>
      <c r="DNI997" s="34"/>
      <c r="DNP997" s="35"/>
      <c r="DNQ997" s="34"/>
      <c r="DNX997" s="35"/>
      <c r="DNY997" s="34"/>
      <c r="DOF997" s="35"/>
      <c r="DOG997" s="34"/>
      <c r="DON997" s="35"/>
      <c r="DOO997" s="34"/>
      <c r="DOV997" s="35"/>
      <c r="DOW997" s="34"/>
      <c r="DPD997" s="35"/>
      <c r="DPE997" s="34"/>
      <c r="DPL997" s="35"/>
      <c r="DPM997" s="34"/>
      <c r="DPT997" s="35"/>
      <c r="DPU997" s="34"/>
      <c r="DQB997" s="35"/>
      <c r="DQC997" s="34"/>
      <c r="DQJ997" s="35"/>
      <c r="DQK997" s="34"/>
      <c r="DQR997" s="35"/>
      <c r="DQS997" s="34"/>
      <c r="DQZ997" s="35"/>
      <c r="DRA997" s="34"/>
      <c r="DRH997" s="35"/>
      <c r="DRI997" s="34"/>
      <c r="DRP997" s="35"/>
      <c r="DRQ997" s="34"/>
      <c r="DRX997" s="35"/>
      <c r="DRY997" s="34"/>
      <c r="DSF997" s="35"/>
      <c r="DSG997" s="34"/>
      <c r="DSN997" s="35"/>
      <c r="DSO997" s="34"/>
      <c r="DSV997" s="35"/>
      <c r="DSW997" s="34"/>
      <c r="DTD997" s="35"/>
      <c r="DTE997" s="34"/>
      <c r="DTL997" s="35"/>
      <c r="DTM997" s="34"/>
      <c r="DTT997" s="35"/>
      <c r="DTU997" s="34"/>
      <c r="DUB997" s="35"/>
      <c r="DUC997" s="34"/>
      <c r="DUJ997" s="35"/>
      <c r="DUK997" s="34"/>
      <c r="DUR997" s="35"/>
      <c r="DUS997" s="34"/>
      <c r="DUZ997" s="35"/>
      <c r="DVA997" s="34"/>
      <c r="DVH997" s="35"/>
      <c r="DVI997" s="34"/>
      <c r="DVP997" s="35"/>
      <c r="DVQ997" s="34"/>
      <c r="DVX997" s="35"/>
      <c r="DVY997" s="34"/>
      <c r="DWF997" s="35"/>
      <c r="DWG997" s="34"/>
      <c r="DWN997" s="35"/>
      <c r="DWO997" s="34"/>
      <c r="DWV997" s="35"/>
      <c r="DWW997" s="34"/>
      <c r="DXD997" s="35"/>
      <c r="DXE997" s="34"/>
      <c r="DXL997" s="35"/>
      <c r="DXM997" s="34"/>
      <c r="DXT997" s="35"/>
      <c r="DXU997" s="34"/>
      <c r="DYB997" s="35"/>
      <c r="DYC997" s="34"/>
      <c r="DYJ997" s="35"/>
      <c r="DYK997" s="34"/>
      <c r="DYR997" s="35"/>
      <c r="DYS997" s="34"/>
      <c r="DYZ997" s="35"/>
      <c r="DZA997" s="34"/>
      <c r="DZH997" s="35"/>
      <c r="DZI997" s="34"/>
      <c r="DZP997" s="35"/>
      <c r="DZQ997" s="34"/>
      <c r="DZX997" s="35"/>
      <c r="DZY997" s="34"/>
      <c r="EAF997" s="35"/>
      <c r="EAG997" s="34"/>
      <c r="EAN997" s="35"/>
      <c r="EAO997" s="34"/>
      <c r="EAV997" s="35"/>
      <c r="EAW997" s="34"/>
      <c r="EBD997" s="35"/>
      <c r="EBE997" s="34"/>
      <c r="EBL997" s="35"/>
      <c r="EBM997" s="34"/>
      <c r="EBT997" s="35"/>
      <c r="EBU997" s="34"/>
      <c r="ECB997" s="35"/>
      <c r="ECC997" s="34"/>
      <c r="ECJ997" s="35"/>
      <c r="ECK997" s="34"/>
      <c r="ECR997" s="35"/>
      <c r="ECS997" s="34"/>
      <c r="ECZ997" s="35"/>
      <c r="EDA997" s="34"/>
      <c r="EDH997" s="35"/>
      <c r="EDI997" s="34"/>
      <c r="EDP997" s="35"/>
      <c r="EDQ997" s="34"/>
      <c r="EDX997" s="35"/>
      <c r="EDY997" s="34"/>
      <c r="EEF997" s="35"/>
      <c r="EEG997" s="34"/>
      <c r="EEN997" s="35"/>
      <c r="EEO997" s="34"/>
      <c r="EEV997" s="35"/>
      <c r="EEW997" s="34"/>
      <c r="EFD997" s="35"/>
      <c r="EFE997" s="34"/>
      <c r="EFL997" s="35"/>
      <c r="EFM997" s="34"/>
      <c r="EFT997" s="35"/>
      <c r="EFU997" s="34"/>
      <c r="EGB997" s="35"/>
      <c r="EGC997" s="34"/>
      <c r="EGJ997" s="35"/>
      <c r="EGK997" s="34"/>
      <c r="EGR997" s="35"/>
      <c r="EGS997" s="34"/>
      <c r="EGZ997" s="35"/>
      <c r="EHA997" s="34"/>
      <c r="EHH997" s="35"/>
      <c r="EHI997" s="34"/>
      <c r="EHP997" s="35"/>
      <c r="EHQ997" s="34"/>
      <c r="EHX997" s="35"/>
      <c r="EHY997" s="34"/>
      <c r="EIF997" s="35"/>
      <c r="EIG997" s="34"/>
      <c r="EIN997" s="35"/>
      <c r="EIO997" s="34"/>
      <c r="EIV997" s="35"/>
      <c r="EIW997" s="34"/>
      <c r="EJD997" s="35"/>
      <c r="EJE997" s="34"/>
      <c r="EJL997" s="35"/>
      <c r="EJM997" s="34"/>
      <c r="EJT997" s="35"/>
      <c r="EJU997" s="34"/>
      <c r="EKB997" s="35"/>
      <c r="EKC997" s="34"/>
      <c r="EKJ997" s="35"/>
      <c r="EKK997" s="34"/>
      <c r="EKR997" s="35"/>
      <c r="EKS997" s="34"/>
      <c r="EKZ997" s="35"/>
      <c r="ELA997" s="34"/>
      <c r="ELH997" s="35"/>
      <c r="ELI997" s="34"/>
      <c r="ELP997" s="35"/>
      <c r="ELQ997" s="34"/>
      <c r="ELX997" s="35"/>
      <c r="ELY997" s="34"/>
      <c r="EMF997" s="35"/>
      <c r="EMG997" s="34"/>
      <c r="EMN997" s="35"/>
      <c r="EMO997" s="34"/>
      <c r="EMV997" s="35"/>
      <c r="EMW997" s="34"/>
      <c r="END997" s="35"/>
      <c r="ENE997" s="34"/>
      <c r="ENL997" s="35"/>
      <c r="ENM997" s="34"/>
      <c r="ENT997" s="35"/>
      <c r="ENU997" s="34"/>
      <c r="EOB997" s="35"/>
      <c r="EOC997" s="34"/>
      <c r="EOJ997" s="35"/>
      <c r="EOK997" s="34"/>
      <c r="EOR997" s="35"/>
      <c r="EOS997" s="34"/>
      <c r="EOZ997" s="35"/>
      <c r="EPA997" s="34"/>
      <c r="EPH997" s="35"/>
      <c r="EPI997" s="34"/>
      <c r="EPP997" s="35"/>
      <c r="EPQ997" s="34"/>
      <c r="EPX997" s="35"/>
      <c r="EPY997" s="34"/>
      <c r="EQF997" s="35"/>
      <c r="EQG997" s="34"/>
      <c r="EQN997" s="35"/>
      <c r="EQO997" s="34"/>
      <c r="EQV997" s="35"/>
      <c r="EQW997" s="34"/>
      <c r="ERD997" s="35"/>
      <c r="ERE997" s="34"/>
      <c r="ERL997" s="35"/>
      <c r="ERM997" s="34"/>
      <c r="ERT997" s="35"/>
      <c r="ERU997" s="34"/>
      <c r="ESB997" s="35"/>
      <c r="ESC997" s="34"/>
      <c r="ESJ997" s="35"/>
      <c r="ESK997" s="34"/>
      <c r="ESR997" s="35"/>
      <c r="ESS997" s="34"/>
      <c r="ESZ997" s="35"/>
      <c r="ETA997" s="34"/>
      <c r="ETH997" s="35"/>
      <c r="ETI997" s="34"/>
      <c r="ETP997" s="35"/>
      <c r="ETQ997" s="34"/>
      <c r="ETX997" s="35"/>
      <c r="ETY997" s="34"/>
      <c r="EUF997" s="35"/>
      <c r="EUG997" s="34"/>
      <c r="EUN997" s="35"/>
      <c r="EUO997" s="34"/>
      <c r="EUV997" s="35"/>
      <c r="EUW997" s="34"/>
      <c r="EVD997" s="35"/>
      <c r="EVE997" s="34"/>
      <c r="EVL997" s="35"/>
      <c r="EVM997" s="34"/>
      <c r="EVT997" s="35"/>
      <c r="EVU997" s="34"/>
      <c r="EWB997" s="35"/>
      <c r="EWC997" s="34"/>
      <c r="EWJ997" s="35"/>
      <c r="EWK997" s="34"/>
      <c r="EWR997" s="35"/>
      <c r="EWS997" s="34"/>
      <c r="EWZ997" s="35"/>
      <c r="EXA997" s="34"/>
      <c r="EXH997" s="35"/>
      <c r="EXI997" s="34"/>
      <c r="EXP997" s="35"/>
      <c r="EXQ997" s="34"/>
      <c r="EXX997" s="35"/>
      <c r="EXY997" s="34"/>
      <c r="EYF997" s="35"/>
      <c r="EYG997" s="34"/>
      <c r="EYN997" s="35"/>
      <c r="EYO997" s="34"/>
      <c r="EYV997" s="35"/>
      <c r="EYW997" s="34"/>
      <c r="EZD997" s="35"/>
      <c r="EZE997" s="34"/>
      <c r="EZL997" s="35"/>
      <c r="EZM997" s="34"/>
      <c r="EZT997" s="35"/>
      <c r="EZU997" s="34"/>
      <c r="FAB997" s="35"/>
      <c r="FAC997" s="34"/>
      <c r="FAJ997" s="35"/>
      <c r="FAK997" s="34"/>
      <c r="FAR997" s="35"/>
      <c r="FAS997" s="34"/>
      <c r="FAZ997" s="35"/>
      <c r="FBA997" s="34"/>
      <c r="FBH997" s="35"/>
      <c r="FBI997" s="34"/>
      <c r="FBP997" s="35"/>
      <c r="FBQ997" s="34"/>
      <c r="FBX997" s="35"/>
      <c r="FBY997" s="34"/>
      <c r="FCF997" s="35"/>
      <c r="FCG997" s="34"/>
      <c r="FCN997" s="35"/>
      <c r="FCO997" s="34"/>
      <c r="FCV997" s="35"/>
      <c r="FCW997" s="34"/>
      <c r="FDD997" s="35"/>
      <c r="FDE997" s="34"/>
      <c r="FDL997" s="35"/>
      <c r="FDM997" s="34"/>
      <c r="FDT997" s="35"/>
      <c r="FDU997" s="34"/>
      <c r="FEB997" s="35"/>
      <c r="FEC997" s="34"/>
      <c r="FEJ997" s="35"/>
      <c r="FEK997" s="34"/>
      <c r="FER997" s="35"/>
      <c r="FES997" s="34"/>
      <c r="FEZ997" s="35"/>
      <c r="FFA997" s="34"/>
      <c r="FFH997" s="35"/>
      <c r="FFI997" s="34"/>
      <c r="FFP997" s="35"/>
      <c r="FFQ997" s="34"/>
      <c r="FFX997" s="35"/>
      <c r="FFY997" s="34"/>
      <c r="FGF997" s="35"/>
      <c r="FGG997" s="34"/>
      <c r="FGN997" s="35"/>
      <c r="FGO997" s="34"/>
      <c r="FGV997" s="35"/>
      <c r="FGW997" s="34"/>
      <c r="FHD997" s="35"/>
      <c r="FHE997" s="34"/>
      <c r="FHL997" s="35"/>
      <c r="FHM997" s="34"/>
      <c r="FHT997" s="35"/>
      <c r="FHU997" s="34"/>
      <c r="FIB997" s="35"/>
      <c r="FIC997" s="34"/>
      <c r="FIJ997" s="35"/>
      <c r="FIK997" s="34"/>
      <c r="FIR997" s="35"/>
      <c r="FIS997" s="34"/>
      <c r="FIZ997" s="35"/>
      <c r="FJA997" s="34"/>
      <c r="FJH997" s="35"/>
      <c r="FJI997" s="34"/>
      <c r="FJP997" s="35"/>
      <c r="FJQ997" s="34"/>
      <c r="FJX997" s="35"/>
      <c r="FJY997" s="34"/>
      <c r="FKF997" s="35"/>
      <c r="FKG997" s="34"/>
      <c r="FKN997" s="35"/>
      <c r="FKO997" s="34"/>
      <c r="FKV997" s="35"/>
      <c r="FKW997" s="34"/>
      <c r="FLD997" s="35"/>
      <c r="FLE997" s="34"/>
      <c r="FLL997" s="35"/>
      <c r="FLM997" s="34"/>
      <c r="FLT997" s="35"/>
      <c r="FLU997" s="34"/>
      <c r="FMB997" s="35"/>
      <c r="FMC997" s="34"/>
      <c r="FMJ997" s="35"/>
      <c r="FMK997" s="34"/>
      <c r="FMR997" s="35"/>
      <c r="FMS997" s="34"/>
      <c r="FMZ997" s="35"/>
      <c r="FNA997" s="34"/>
      <c r="FNH997" s="35"/>
      <c r="FNI997" s="34"/>
      <c r="FNP997" s="35"/>
      <c r="FNQ997" s="34"/>
      <c r="FNX997" s="35"/>
      <c r="FNY997" s="34"/>
      <c r="FOF997" s="35"/>
      <c r="FOG997" s="34"/>
      <c r="FON997" s="35"/>
      <c r="FOO997" s="34"/>
      <c r="FOV997" s="35"/>
      <c r="FOW997" s="34"/>
      <c r="FPD997" s="35"/>
      <c r="FPE997" s="34"/>
      <c r="FPL997" s="35"/>
      <c r="FPM997" s="34"/>
      <c r="FPT997" s="35"/>
      <c r="FPU997" s="34"/>
      <c r="FQB997" s="35"/>
      <c r="FQC997" s="34"/>
      <c r="FQJ997" s="35"/>
      <c r="FQK997" s="34"/>
      <c r="FQR997" s="35"/>
      <c r="FQS997" s="34"/>
      <c r="FQZ997" s="35"/>
      <c r="FRA997" s="34"/>
      <c r="FRH997" s="35"/>
      <c r="FRI997" s="34"/>
      <c r="FRP997" s="35"/>
      <c r="FRQ997" s="34"/>
      <c r="FRX997" s="35"/>
      <c r="FRY997" s="34"/>
      <c r="FSF997" s="35"/>
      <c r="FSG997" s="34"/>
      <c r="FSN997" s="35"/>
      <c r="FSO997" s="34"/>
      <c r="FSV997" s="35"/>
      <c r="FSW997" s="34"/>
      <c r="FTD997" s="35"/>
      <c r="FTE997" s="34"/>
      <c r="FTL997" s="35"/>
      <c r="FTM997" s="34"/>
      <c r="FTT997" s="35"/>
      <c r="FTU997" s="34"/>
      <c r="FUB997" s="35"/>
      <c r="FUC997" s="34"/>
      <c r="FUJ997" s="35"/>
      <c r="FUK997" s="34"/>
      <c r="FUR997" s="35"/>
      <c r="FUS997" s="34"/>
      <c r="FUZ997" s="35"/>
      <c r="FVA997" s="34"/>
      <c r="FVH997" s="35"/>
      <c r="FVI997" s="34"/>
      <c r="FVP997" s="35"/>
      <c r="FVQ997" s="34"/>
      <c r="FVX997" s="35"/>
      <c r="FVY997" s="34"/>
      <c r="FWF997" s="35"/>
      <c r="FWG997" s="34"/>
      <c r="FWN997" s="35"/>
      <c r="FWO997" s="34"/>
      <c r="FWV997" s="35"/>
      <c r="FWW997" s="34"/>
      <c r="FXD997" s="35"/>
      <c r="FXE997" s="34"/>
      <c r="FXL997" s="35"/>
      <c r="FXM997" s="34"/>
      <c r="FXT997" s="35"/>
      <c r="FXU997" s="34"/>
      <c r="FYB997" s="35"/>
      <c r="FYC997" s="34"/>
      <c r="FYJ997" s="35"/>
      <c r="FYK997" s="34"/>
      <c r="FYR997" s="35"/>
      <c r="FYS997" s="34"/>
      <c r="FYZ997" s="35"/>
      <c r="FZA997" s="34"/>
      <c r="FZH997" s="35"/>
      <c r="FZI997" s="34"/>
      <c r="FZP997" s="35"/>
      <c r="FZQ997" s="34"/>
      <c r="FZX997" s="35"/>
      <c r="FZY997" s="34"/>
      <c r="GAF997" s="35"/>
      <c r="GAG997" s="34"/>
      <c r="GAN997" s="35"/>
      <c r="GAO997" s="34"/>
      <c r="GAV997" s="35"/>
      <c r="GAW997" s="34"/>
      <c r="GBD997" s="35"/>
      <c r="GBE997" s="34"/>
      <c r="GBL997" s="35"/>
      <c r="GBM997" s="34"/>
      <c r="GBT997" s="35"/>
      <c r="GBU997" s="34"/>
      <c r="GCB997" s="35"/>
      <c r="GCC997" s="34"/>
      <c r="GCJ997" s="35"/>
      <c r="GCK997" s="34"/>
      <c r="GCR997" s="35"/>
      <c r="GCS997" s="34"/>
      <c r="GCZ997" s="35"/>
      <c r="GDA997" s="34"/>
      <c r="GDH997" s="35"/>
      <c r="GDI997" s="34"/>
      <c r="GDP997" s="35"/>
      <c r="GDQ997" s="34"/>
      <c r="GDX997" s="35"/>
      <c r="GDY997" s="34"/>
      <c r="GEF997" s="35"/>
      <c r="GEG997" s="34"/>
      <c r="GEN997" s="35"/>
      <c r="GEO997" s="34"/>
      <c r="GEV997" s="35"/>
      <c r="GEW997" s="34"/>
      <c r="GFD997" s="35"/>
      <c r="GFE997" s="34"/>
      <c r="GFL997" s="35"/>
      <c r="GFM997" s="34"/>
      <c r="GFT997" s="35"/>
      <c r="GFU997" s="34"/>
      <c r="GGB997" s="35"/>
      <c r="GGC997" s="34"/>
      <c r="GGJ997" s="35"/>
      <c r="GGK997" s="34"/>
      <c r="GGR997" s="35"/>
      <c r="GGS997" s="34"/>
      <c r="GGZ997" s="35"/>
      <c r="GHA997" s="34"/>
      <c r="GHH997" s="35"/>
      <c r="GHI997" s="34"/>
      <c r="GHP997" s="35"/>
      <c r="GHQ997" s="34"/>
      <c r="GHX997" s="35"/>
      <c r="GHY997" s="34"/>
      <c r="GIF997" s="35"/>
      <c r="GIG997" s="34"/>
      <c r="GIN997" s="35"/>
      <c r="GIO997" s="34"/>
      <c r="GIV997" s="35"/>
      <c r="GIW997" s="34"/>
      <c r="GJD997" s="35"/>
      <c r="GJE997" s="34"/>
      <c r="GJL997" s="35"/>
      <c r="GJM997" s="34"/>
      <c r="GJT997" s="35"/>
      <c r="GJU997" s="34"/>
      <c r="GKB997" s="35"/>
      <c r="GKC997" s="34"/>
      <c r="GKJ997" s="35"/>
      <c r="GKK997" s="34"/>
      <c r="GKR997" s="35"/>
      <c r="GKS997" s="34"/>
      <c r="GKZ997" s="35"/>
      <c r="GLA997" s="34"/>
      <c r="GLH997" s="35"/>
      <c r="GLI997" s="34"/>
      <c r="GLP997" s="35"/>
      <c r="GLQ997" s="34"/>
      <c r="GLX997" s="35"/>
      <c r="GLY997" s="34"/>
      <c r="GMF997" s="35"/>
      <c r="GMG997" s="34"/>
      <c r="GMN997" s="35"/>
      <c r="GMO997" s="34"/>
      <c r="GMV997" s="35"/>
      <c r="GMW997" s="34"/>
      <c r="GND997" s="35"/>
      <c r="GNE997" s="34"/>
      <c r="GNL997" s="35"/>
      <c r="GNM997" s="34"/>
      <c r="GNT997" s="35"/>
      <c r="GNU997" s="34"/>
      <c r="GOB997" s="35"/>
      <c r="GOC997" s="34"/>
      <c r="GOJ997" s="35"/>
      <c r="GOK997" s="34"/>
      <c r="GOR997" s="35"/>
      <c r="GOS997" s="34"/>
      <c r="GOZ997" s="35"/>
      <c r="GPA997" s="34"/>
      <c r="GPH997" s="35"/>
      <c r="GPI997" s="34"/>
      <c r="GPP997" s="35"/>
      <c r="GPQ997" s="34"/>
      <c r="GPX997" s="35"/>
      <c r="GPY997" s="34"/>
      <c r="GQF997" s="35"/>
      <c r="GQG997" s="34"/>
      <c r="GQN997" s="35"/>
      <c r="GQO997" s="34"/>
      <c r="GQV997" s="35"/>
      <c r="GQW997" s="34"/>
      <c r="GRD997" s="35"/>
      <c r="GRE997" s="34"/>
      <c r="GRL997" s="35"/>
      <c r="GRM997" s="34"/>
      <c r="GRT997" s="35"/>
      <c r="GRU997" s="34"/>
      <c r="GSB997" s="35"/>
      <c r="GSC997" s="34"/>
      <c r="GSJ997" s="35"/>
      <c r="GSK997" s="34"/>
      <c r="GSR997" s="35"/>
      <c r="GSS997" s="34"/>
      <c r="GSZ997" s="35"/>
      <c r="GTA997" s="34"/>
      <c r="GTH997" s="35"/>
      <c r="GTI997" s="34"/>
      <c r="GTP997" s="35"/>
      <c r="GTQ997" s="34"/>
      <c r="GTX997" s="35"/>
      <c r="GTY997" s="34"/>
      <c r="GUF997" s="35"/>
      <c r="GUG997" s="34"/>
      <c r="GUN997" s="35"/>
      <c r="GUO997" s="34"/>
      <c r="GUV997" s="35"/>
      <c r="GUW997" s="34"/>
      <c r="GVD997" s="35"/>
      <c r="GVE997" s="34"/>
      <c r="GVL997" s="35"/>
      <c r="GVM997" s="34"/>
      <c r="GVT997" s="35"/>
      <c r="GVU997" s="34"/>
      <c r="GWB997" s="35"/>
      <c r="GWC997" s="34"/>
      <c r="GWJ997" s="35"/>
      <c r="GWK997" s="34"/>
      <c r="GWR997" s="35"/>
      <c r="GWS997" s="34"/>
      <c r="GWZ997" s="35"/>
      <c r="GXA997" s="34"/>
      <c r="GXH997" s="35"/>
      <c r="GXI997" s="34"/>
      <c r="GXP997" s="35"/>
      <c r="GXQ997" s="34"/>
      <c r="GXX997" s="35"/>
      <c r="GXY997" s="34"/>
      <c r="GYF997" s="35"/>
      <c r="GYG997" s="34"/>
      <c r="GYN997" s="35"/>
      <c r="GYO997" s="34"/>
      <c r="GYV997" s="35"/>
      <c r="GYW997" s="34"/>
      <c r="GZD997" s="35"/>
      <c r="GZE997" s="34"/>
      <c r="GZL997" s="35"/>
      <c r="GZM997" s="34"/>
      <c r="GZT997" s="35"/>
      <c r="GZU997" s="34"/>
      <c r="HAB997" s="35"/>
      <c r="HAC997" s="34"/>
      <c r="HAJ997" s="35"/>
      <c r="HAK997" s="34"/>
      <c r="HAR997" s="35"/>
      <c r="HAS997" s="34"/>
      <c r="HAZ997" s="35"/>
      <c r="HBA997" s="34"/>
      <c r="HBH997" s="35"/>
      <c r="HBI997" s="34"/>
      <c r="HBP997" s="35"/>
      <c r="HBQ997" s="34"/>
      <c r="HBX997" s="35"/>
      <c r="HBY997" s="34"/>
      <c r="HCF997" s="35"/>
      <c r="HCG997" s="34"/>
      <c r="HCN997" s="35"/>
      <c r="HCO997" s="34"/>
      <c r="HCV997" s="35"/>
      <c r="HCW997" s="34"/>
      <c r="HDD997" s="35"/>
      <c r="HDE997" s="34"/>
      <c r="HDL997" s="35"/>
      <c r="HDM997" s="34"/>
      <c r="HDT997" s="35"/>
      <c r="HDU997" s="34"/>
      <c r="HEB997" s="35"/>
      <c r="HEC997" s="34"/>
      <c r="HEJ997" s="35"/>
      <c r="HEK997" s="34"/>
      <c r="HER997" s="35"/>
      <c r="HES997" s="34"/>
      <c r="HEZ997" s="35"/>
      <c r="HFA997" s="34"/>
      <c r="HFH997" s="35"/>
      <c r="HFI997" s="34"/>
      <c r="HFP997" s="35"/>
      <c r="HFQ997" s="34"/>
      <c r="HFX997" s="35"/>
      <c r="HFY997" s="34"/>
      <c r="HGF997" s="35"/>
      <c r="HGG997" s="34"/>
      <c r="HGN997" s="35"/>
      <c r="HGO997" s="34"/>
      <c r="HGV997" s="35"/>
      <c r="HGW997" s="34"/>
      <c r="HHD997" s="35"/>
      <c r="HHE997" s="34"/>
      <c r="HHL997" s="35"/>
      <c r="HHM997" s="34"/>
      <c r="HHT997" s="35"/>
      <c r="HHU997" s="34"/>
      <c r="HIB997" s="35"/>
      <c r="HIC997" s="34"/>
      <c r="HIJ997" s="35"/>
      <c r="HIK997" s="34"/>
      <c r="HIR997" s="35"/>
      <c r="HIS997" s="34"/>
      <c r="HIZ997" s="35"/>
      <c r="HJA997" s="34"/>
      <c r="HJH997" s="35"/>
      <c r="HJI997" s="34"/>
      <c r="HJP997" s="35"/>
      <c r="HJQ997" s="34"/>
      <c r="HJX997" s="35"/>
      <c r="HJY997" s="34"/>
      <c r="HKF997" s="35"/>
      <c r="HKG997" s="34"/>
      <c r="HKN997" s="35"/>
      <c r="HKO997" s="34"/>
      <c r="HKV997" s="35"/>
      <c r="HKW997" s="34"/>
      <c r="HLD997" s="35"/>
      <c r="HLE997" s="34"/>
      <c r="HLL997" s="35"/>
      <c r="HLM997" s="34"/>
      <c r="HLT997" s="35"/>
      <c r="HLU997" s="34"/>
      <c r="HMB997" s="35"/>
      <c r="HMC997" s="34"/>
      <c r="HMJ997" s="35"/>
      <c r="HMK997" s="34"/>
      <c r="HMR997" s="35"/>
      <c r="HMS997" s="34"/>
      <c r="HMZ997" s="35"/>
      <c r="HNA997" s="34"/>
      <c r="HNH997" s="35"/>
      <c r="HNI997" s="34"/>
      <c r="HNP997" s="35"/>
      <c r="HNQ997" s="34"/>
      <c r="HNX997" s="35"/>
      <c r="HNY997" s="34"/>
      <c r="HOF997" s="35"/>
      <c r="HOG997" s="34"/>
      <c r="HON997" s="35"/>
      <c r="HOO997" s="34"/>
      <c r="HOV997" s="35"/>
      <c r="HOW997" s="34"/>
      <c r="HPD997" s="35"/>
      <c r="HPE997" s="34"/>
      <c r="HPL997" s="35"/>
      <c r="HPM997" s="34"/>
      <c r="HPT997" s="35"/>
      <c r="HPU997" s="34"/>
      <c r="HQB997" s="35"/>
      <c r="HQC997" s="34"/>
      <c r="HQJ997" s="35"/>
      <c r="HQK997" s="34"/>
      <c r="HQR997" s="35"/>
      <c r="HQS997" s="34"/>
      <c r="HQZ997" s="35"/>
      <c r="HRA997" s="34"/>
      <c r="HRH997" s="35"/>
      <c r="HRI997" s="34"/>
      <c r="HRP997" s="35"/>
      <c r="HRQ997" s="34"/>
      <c r="HRX997" s="35"/>
      <c r="HRY997" s="34"/>
      <c r="HSF997" s="35"/>
      <c r="HSG997" s="34"/>
      <c r="HSN997" s="35"/>
      <c r="HSO997" s="34"/>
      <c r="HSV997" s="35"/>
      <c r="HSW997" s="34"/>
      <c r="HTD997" s="35"/>
      <c r="HTE997" s="34"/>
      <c r="HTL997" s="35"/>
      <c r="HTM997" s="34"/>
      <c r="HTT997" s="35"/>
      <c r="HTU997" s="34"/>
      <c r="HUB997" s="35"/>
      <c r="HUC997" s="34"/>
      <c r="HUJ997" s="35"/>
      <c r="HUK997" s="34"/>
      <c r="HUR997" s="35"/>
      <c r="HUS997" s="34"/>
      <c r="HUZ997" s="35"/>
      <c r="HVA997" s="34"/>
      <c r="HVH997" s="35"/>
      <c r="HVI997" s="34"/>
      <c r="HVP997" s="35"/>
      <c r="HVQ997" s="34"/>
      <c r="HVX997" s="35"/>
      <c r="HVY997" s="34"/>
      <c r="HWF997" s="35"/>
      <c r="HWG997" s="34"/>
      <c r="HWN997" s="35"/>
      <c r="HWO997" s="34"/>
      <c r="HWV997" s="35"/>
      <c r="HWW997" s="34"/>
      <c r="HXD997" s="35"/>
      <c r="HXE997" s="34"/>
      <c r="HXL997" s="35"/>
      <c r="HXM997" s="34"/>
      <c r="HXT997" s="35"/>
      <c r="HXU997" s="34"/>
      <c r="HYB997" s="35"/>
      <c r="HYC997" s="34"/>
      <c r="HYJ997" s="35"/>
      <c r="HYK997" s="34"/>
      <c r="HYR997" s="35"/>
      <c r="HYS997" s="34"/>
      <c r="HYZ997" s="35"/>
      <c r="HZA997" s="34"/>
      <c r="HZH997" s="35"/>
      <c r="HZI997" s="34"/>
      <c r="HZP997" s="35"/>
      <c r="HZQ997" s="34"/>
      <c r="HZX997" s="35"/>
      <c r="HZY997" s="34"/>
      <c r="IAF997" s="35"/>
      <c r="IAG997" s="34"/>
      <c r="IAN997" s="35"/>
      <c r="IAO997" s="34"/>
      <c r="IAV997" s="35"/>
      <c r="IAW997" s="34"/>
      <c r="IBD997" s="35"/>
      <c r="IBE997" s="34"/>
      <c r="IBL997" s="35"/>
      <c r="IBM997" s="34"/>
      <c r="IBT997" s="35"/>
      <c r="IBU997" s="34"/>
      <c r="ICB997" s="35"/>
      <c r="ICC997" s="34"/>
      <c r="ICJ997" s="35"/>
      <c r="ICK997" s="34"/>
      <c r="ICR997" s="35"/>
      <c r="ICS997" s="34"/>
      <c r="ICZ997" s="35"/>
      <c r="IDA997" s="34"/>
      <c r="IDH997" s="35"/>
      <c r="IDI997" s="34"/>
      <c r="IDP997" s="35"/>
      <c r="IDQ997" s="34"/>
      <c r="IDX997" s="35"/>
      <c r="IDY997" s="34"/>
      <c r="IEF997" s="35"/>
      <c r="IEG997" s="34"/>
      <c r="IEN997" s="35"/>
      <c r="IEO997" s="34"/>
      <c r="IEV997" s="35"/>
      <c r="IEW997" s="34"/>
      <c r="IFD997" s="35"/>
      <c r="IFE997" s="34"/>
      <c r="IFL997" s="35"/>
      <c r="IFM997" s="34"/>
      <c r="IFT997" s="35"/>
      <c r="IFU997" s="34"/>
      <c r="IGB997" s="35"/>
      <c r="IGC997" s="34"/>
      <c r="IGJ997" s="35"/>
      <c r="IGK997" s="34"/>
      <c r="IGR997" s="35"/>
      <c r="IGS997" s="34"/>
      <c r="IGZ997" s="35"/>
      <c r="IHA997" s="34"/>
      <c r="IHH997" s="35"/>
      <c r="IHI997" s="34"/>
      <c r="IHP997" s="35"/>
      <c r="IHQ997" s="34"/>
      <c r="IHX997" s="35"/>
      <c r="IHY997" s="34"/>
      <c r="IIF997" s="35"/>
      <c r="IIG997" s="34"/>
      <c r="IIN997" s="35"/>
      <c r="IIO997" s="34"/>
      <c r="IIV997" s="35"/>
      <c r="IIW997" s="34"/>
      <c r="IJD997" s="35"/>
      <c r="IJE997" s="34"/>
      <c r="IJL997" s="35"/>
      <c r="IJM997" s="34"/>
      <c r="IJT997" s="35"/>
      <c r="IJU997" s="34"/>
      <c r="IKB997" s="35"/>
      <c r="IKC997" s="34"/>
      <c r="IKJ997" s="35"/>
      <c r="IKK997" s="34"/>
      <c r="IKR997" s="35"/>
      <c r="IKS997" s="34"/>
      <c r="IKZ997" s="35"/>
      <c r="ILA997" s="34"/>
      <c r="ILH997" s="35"/>
      <c r="ILI997" s="34"/>
      <c r="ILP997" s="35"/>
      <c r="ILQ997" s="34"/>
      <c r="ILX997" s="35"/>
      <c r="ILY997" s="34"/>
      <c r="IMF997" s="35"/>
      <c r="IMG997" s="34"/>
      <c r="IMN997" s="35"/>
      <c r="IMO997" s="34"/>
      <c r="IMV997" s="35"/>
      <c r="IMW997" s="34"/>
      <c r="IND997" s="35"/>
      <c r="INE997" s="34"/>
      <c r="INL997" s="35"/>
      <c r="INM997" s="34"/>
      <c r="INT997" s="35"/>
      <c r="INU997" s="34"/>
      <c r="IOB997" s="35"/>
      <c r="IOC997" s="34"/>
      <c r="IOJ997" s="35"/>
      <c r="IOK997" s="34"/>
      <c r="IOR997" s="35"/>
      <c r="IOS997" s="34"/>
      <c r="IOZ997" s="35"/>
      <c r="IPA997" s="34"/>
      <c r="IPH997" s="35"/>
      <c r="IPI997" s="34"/>
      <c r="IPP997" s="35"/>
      <c r="IPQ997" s="34"/>
      <c r="IPX997" s="35"/>
      <c r="IPY997" s="34"/>
      <c r="IQF997" s="35"/>
      <c r="IQG997" s="34"/>
      <c r="IQN997" s="35"/>
      <c r="IQO997" s="34"/>
      <c r="IQV997" s="35"/>
      <c r="IQW997" s="34"/>
      <c r="IRD997" s="35"/>
      <c r="IRE997" s="34"/>
      <c r="IRL997" s="35"/>
      <c r="IRM997" s="34"/>
      <c r="IRT997" s="35"/>
      <c r="IRU997" s="34"/>
      <c r="ISB997" s="35"/>
      <c r="ISC997" s="34"/>
      <c r="ISJ997" s="35"/>
      <c r="ISK997" s="34"/>
      <c r="ISR997" s="35"/>
      <c r="ISS997" s="34"/>
      <c r="ISZ997" s="35"/>
      <c r="ITA997" s="34"/>
      <c r="ITH997" s="35"/>
      <c r="ITI997" s="34"/>
      <c r="ITP997" s="35"/>
      <c r="ITQ997" s="34"/>
      <c r="ITX997" s="35"/>
      <c r="ITY997" s="34"/>
      <c r="IUF997" s="35"/>
      <c r="IUG997" s="34"/>
      <c r="IUN997" s="35"/>
      <c r="IUO997" s="34"/>
      <c r="IUV997" s="35"/>
      <c r="IUW997" s="34"/>
      <c r="IVD997" s="35"/>
      <c r="IVE997" s="34"/>
      <c r="IVL997" s="35"/>
      <c r="IVM997" s="34"/>
      <c r="IVT997" s="35"/>
      <c r="IVU997" s="34"/>
      <c r="IWB997" s="35"/>
      <c r="IWC997" s="34"/>
      <c r="IWJ997" s="35"/>
      <c r="IWK997" s="34"/>
      <c r="IWR997" s="35"/>
      <c r="IWS997" s="34"/>
      <c r="IWZ997" s="35"/>
      <c r="IXA997" s="34"/>
      <c r="IXH997" s="35"/>
      <c r="IXI997" s="34"/>
      <c r="IXP997" s="35"/>
      <c r="IXQ997" s="34"/>
      <c r="IXX997" s="35"/>
      <c r="IXY997" s="34"/>
      <c r="IYF997" s="35"/>
      <c r="IYG997" s="34"/>
      <c r="IYN997" s="35"/>
      <c r="IYO997" s="34"/>
      <c r="IYV997" s="35"/>
      <c r="IYW997" s="34"/>
      <c r="IZD997" s="35"/>
      <c r="IZE997" s="34"/>
      <c r="IZL997" s="35"/>
      <c r="IZM997" s="34"/>
      <c r="IZT997" s="35"/>
      <c r="IZU997" s="34"/>
      <c r="JAB997" s="35"/>
      <c r="JAC997" s="34"/>
      <c r="JAJ997" s="35"/>
      <c r="JAK997" s="34"/>
      <c r="JAR997" s="35"/>
      <c r="JAS997" s="34"/>
      <c r="JAZ997" s="35"/>
      <c r="JBA997" s="34"/>
      <c r="JBH997" s="35"/>
      <c r="JBI997" s="34"/>
      <c r="JBP997" s="35"/>
      <c r="JBQ997" s="34"/>
      <c r="JBX997" s="35"/>
      <c r="JBY997" s="34"/>
      <c r="JCF997" s="35"/>
      <c r="JCG997" s="34"/>
      <c r="JCN997" s="35"/>
      <c r="JCO997" s="34"/>
      <c r="JCV997" s="35"/>
      <c r="JCW997" s="34"/>
      <c r="JDD997" s="35"/>
      <c r="JDE997" s="34"/>
      <c r="JDL997" s="35"/>
      <c r="JDM997" s="34"/>
      <c r="JDT997" s="35"/>
      <c r="JDU997" s="34"/>
      <c r="JEB997" s="35"/>
      <c r="JEC997" s="34"/>
      <c r="JEJ997" s="35"/>
      <c r="JEK997" s="34"/>
      <c r="JER997" s="35"/>
      <c r="JES997" s="34"/>
      <c r="JEZ997" s="35"/>
      <c r="JFA997" s="34"/>
      <c r="JFH997" s="35"/>
      <c r="JFI997" s="34"/>
      <c r="JFP997" s="35"/>
      <c r="JFQ997" s="34"/>
      <c r="JFX997" s="35"/>
      <c r="JFY997" s="34"/>
      <c r="JGF997" s="35"/>
      <c r="JGG997" s="34"/>
      <c r="JGN997" s="35"/>
      <c r="JGO997" s="34"/>
      <c r="JGV997" s="35"/>
      <c r="JGW997" s="34"/>
      <c r="JHD997" s="35"/>
      <c r="JHE997" s="34"/>
      <c r="JHL997" s="35"/>
      <c r="JHM997" s="34"/>
      <c r="JHT997" s="35"/>
      <c r="JHU997" s="34"/>
      <c r="JIB997" s="35"/>
      <c r="JIC997" s="34"/>
      <c r="JIJ997" s="35"/>
      <c r="JIK997" s="34"/>
      <c r="JIR997" s="35"/>
      <c r="JIS997" s="34"/>
      <c r="JIZ997" s="35"/>
      <c r="JJA997" s="34"/>
      <c r="JJH997" s="35"/>
      <c r="JJI997" s="34"/>
      <c r="JJP997" s="35"/>
      <c r="JJQ997" s="34"/>
      <c r="JJX997" s="35"/>
      <c r="JJY997" s="34"/>
      <c r="JKF997" s="35"/>
      <c r="JKG997" s="34"/>
      <c r="JKN997" s="35"/>
      <c r="JKO997" s="34"/>
      <c r="JKV997" s="35"/>
      <c r="JKW997" s="34"/>
      <c r="JLD997" s="35"/>
      <c r="JLE997" s="34"/>
      <c r="JLL997" s="35"/>
      <c r="JLM997" s="34"/>
      <c r="JLT997" s="35"/>
      <c r="JLU997" s="34"/>
      <c r="JMB997" s="35"/>
      <c r="JMC997" s="34"/>
      <c r="JMJ997" s="35"/>
      <c r="JMK997" s="34"/>
      <c r="JMR997" s="35"/>
      <c r="JMS997" s="34"/>
      <c r="JMZ997" s="35"/>
      <c r="JNA997" s="34"/>
      <c r="JNH997" s="35"/>
      <c r="JNI997" s="34"/>
      <c r="JNP997" s="35"/>
      <c r="JNQ997" s="34"/>
      <c r="JNX997" s="35"/>
      <c r="JNY997" s="34"/>
      <c r="JOF997" s="35"/>
      <c r="JOG997" s="34"/>
      <c r="JON997" s="35"/>
      <c r="JOO997" s="34"/>
      <c r="JOV997" s="35"/>
      <c r="JOW997" s="34"/>
      <c r="JPD997" s="35"/>
      <c r="JPE997" s="34"/>
      <c r="JPL997" s="35"/>
      <c r="JPM997" s="34"/>
      <c r="JPT997" s="35"/>
      <c r="JPU997" s="34"/>
      <c r="JQB997" s="35"/>
      <c r="JQC997" s="34"/>
      <c r="JQJ997" s="35"/>
      <c r="JQK997" s="34"/>
      <c r="JQR997" s="35"/>
      <c r="JQS997" s="34"/>
      <c r="JQZ997" s="35"/>
      <c r="JRA997" s="34"/>
      <c r="JRH997" s="35"/>
      <c r="JRI997" s="34"/>
      <c r="JRP997" s="35"/>
      <c r="JRQ997" s="34"/>
      <c r="JRX997" s="35"/>
      <c r="JRY997" s="34"/>
      <c r="JSF997" s="35"/>
      <c r="JSG997" s="34"/>
      <c r="JSN997" s="35"/>
      <c r="JSO997" s="34"/>
      <c r="JSV997" s="35"/>
      <c r="JSW997" s="34"/>
      <c r="JTD997" s="35"/>
      <c r="JTE997" s="34"/>
      <c r="JTL997" s="35"/>
      <c r="JTM997" s="34"/>
      <c r="JTT997" s="35"/>
      <c r="JTU997" s="34"/>
      <c r="JUB997" s="35"/>
      <c r="JUC997" s="34"/>
      <c r="JUJ997" s="35"/>
      <c r="JUK997" s="34"/>
      <c r="JUR997" s="35"/>
      <c r="JUS997" s="34"/>
      <c r="JUZ997" s="35"/>
      <c r="JVA997" s="34"/>
      <c r="JVH997" s="35"/>
      <c r="JVI997" s="34"/>
      <c r="JVP997" s="35"/>
      <c r="JVQ997" s="34"/>
      <c r="JVX997" s="35"/>
      <c r="JVY997" s="34"/>
      <c r="JWF997" s="35"/>
      <c r="JWG997" s="34"/>
      <c r="JWN997" s="35"/>
      <c r="JWO997" s="34"/>
      <c r="JWV997" s="35"/>
      <c r="JWW997" s="34"/>
      <c r="JXD997" s="35"/>
      <c r="JXE997" s="34"/>
      <c r="JXL997" s="35"/>
      <c r="JXM997" s="34"/>
      <c r="JXT997" s="35"/>
      <c r="JXU997" s="34"/>
      <c r="JYB997" s="35"/>
      <c r="JYC997" s="34"/>
      <c r="JYJ997" s="35"/>
      <c r="JYK997" s="34"/>
      <c r="JYR997" s="35"/>
      <c r="JYS997" s="34"/>
      <c r="JYZ997" s="35"/>
      <c r="JZA997" s="34"/>
      <c r="JZH997" s="35"/>
      <c r="JZI997" s="34"/>
      <c r="JZP997" s="35"/>
      <c r="JZQ997" s="34"/>
      <c r="JZX997" s="35"/>
      <c r="JZY997" s="34"/>
      <c r="KAF997" s="35"/>
      <c r="KAG997" s="34"/>
      <c r="KAN997" s="35"/>
      <c r="KAO997" s="34"/>
      <c r="KAV997" s="35"/>
      <c r="KAW997" s="34"/>
      <c r="KBD997" s="35"/>
      <c r="KBE997" s="34"/>
      <c r="KBL997" s="35"/>
      <c r="KBM997" s="34"/>
      <c r="KBT997" s="35"/>
      <c r="KBU997" s="34"/>
      <c r="KCB997" s="35"/>
      <c r="KCC997" s="34"/>
      <c r="KCJ997" s="35"/>
      <c r="KCK997" s="34"/>
      <c r="KCR997" s="35"/>
      <c r="KCS997" s="34"/>
      <c r="KCZ997" s="35"/>
      <c r="KDA997" s="34"/>
      <c r="KDH997" s="35"/>
      <c r="KDI997" s="34"/>
      <c r="KDP997" s="35"/>
      <c r="KDQ997" s="34"/>
      <c r="KDX997" s="35"/>
      <c r="KDY997" s="34"/>
      <c r="KEF997" s="35"/>
      <c r="KEG997" s="34"/>
      <c r="KEN997" s="35"/>
      <c r="KEO997" s="34"/>
      <c r="KEV997" s="35"/>
      <c r="KEW997" s="34"/>
      <c r="KFD997" s="35"/>
      <c r="KFE997" s="34"/>
      <c r="KFL997" s="35"/>
      <c r="KFM997" s="34"/>
      <c r="KFT997" s="35"/>
      <c r="KFU997" s="34"/>
      <c r="KGB997" s="35"/>
      <c r="KGC997" s="34"/>
      <c r="KGJ997" s="35"/>
      <c r="KGK997" s="34"/>
      <c r="KGR997" s="35"/>
      <c r="KGS997" s="34"/>
      <c r="KGZ997" s="35"/>
      <c r="KHA997" s="34"/>
      <c r="KHH997" s="35"/>
      <c r="KHI997" s="34"/>
      <c r="KHP997" s="35"/>
      <c r="KHQ997" s="34"/>
      <c r="KHX997" s="35"/>
      <c r="KHY997" s="34"/>
      <c r="KIF997" s="35"/>
      <c r="KIG997" s="34"/>
      <c r="KIN997" s="35"/>
      <c r="KIO997" s="34"/>
      <c r="KIV997" s="35"/>
      <c r="KIW997" s="34"/>
      <c r="KJD997" s="35"/>
      <c r="KJE997" s="34"/>
      <c r="KJL997" s="35"/>
      <c r="KJM997" s="34"/>
      <c r="KJT997" s="35"/>
      <c r="KJU997" s="34"/>
      <c r="KKB997" s="35"/>
      <c r="KKC997" s="34"/>
      <c r="KKJ997" s="35"/>
      <c r="KKK997" s="34"/>
      <c r="KKR997" s="35"/>
      <c r="KKS997" s="34"/>
      <c r="KKZ997" s="35"/>
      <c r="KLA997" s="34"/>
      <c r="KLH997" s="35"/>
      <c r="KLI997" s="34"/>
      <c r="KLP997" s="35"/>
      <c r="KLQ997" s="34"/>
      <c r="KLX997" s="35"/>
      <c r="KLY997" s="34"/>
      <c r="KMF997" s="35"/>
      <c r="KMG997" s="34"/>
      <c r="KMN997" s="35"/>
      <c r="KMO997" s="34"/>
      <c r="KMV997" s="35"/>
      <c r="KMW997" s="34"/>
      <c r="KND997" s="35"/>
      <c r="KNE997" s="34"/>
      <c r="KNL997" s="35"/>
      <c r="KNM997" s="34"/>
      <c r="KNT997" s="35"/>
      <c r="KNU997" s="34"/>
      <c r="KOB997" s="35"/>
      <c r="KOC997" s="34"/>
      <c r="KOJ997" s="35"/>
      <c r="KOK997" s="34"/>
      <c r="KOR997" s="35"/>
      <c r="KOS997" s="34"/>
      <c r="KOZ997" s="35"/>
      <c r="KPA997" s="34"/>
      <c r="KPH997" s="35"/>
      <c r="KPI997" s="34"/>
      <c r="KPP997" s="35"/>
      <c r="KPQ997" s="34"/>
      <c r="KPX997" s="35"/>
      <c r="KPY997" s="34"/>
      <c r="KQF997" s="35"/>
      <c r="KQG997" s="34"/>
      <c r="KQN997" s="35"/>
      <c r="KQO997" s="34"/>
      <c r="KQV997" s="35"/>
      <c r="KQW997" s="34"/>
      <c r="KRD997" s="35"/>
      <c r="KRE997" s="34"/>
      <c r="KRL997" s="35"/>
      <c r="KRM997" s="34"/>
      <c r="KRT997" s="35"/>
      <c r="KRU997" s="34"/>
      <c r="KSB997" s="35"/>
      <c r="KSC997" s="34"/>
      <c r="KSJ997" s="35"/>
      <c r="KSK997" s="34"/>
      <c r="KSR997" s="35"/>
      <c r="KSS997" s="34"/>
      <c r="KSZ997" s="35"/>
      <c r="KTA997" s="34"/>
      <c r="KTH997" s="35"/>
      <c r="KTI997" s="34"/>
      <c r="KTP997" s="35"/>
      <c r="KTQ997" s="34"/>
      <c r="KTX997" s="35"/>
      <c r="KTY997" s="34"/>
      <c r="KUF997" s="35"/>
      <c r="KUG997" s="34"/>
      <c r="KUN997" s="35"/>
      <c r="KUO997" s="34"/>
      <c r="KUV997" s="35"/>
      <c r="KUW997" s="34"/>
      <c r="KVD997" s="35"/>
      <c r="KVE997" s="34"/>
      <c r="KVL997" s="35"/>
      <c r="KVM997" s="34"/>
      <c r="KVT997" s="35"/>
      <c r="KVU997" s="34"/>
      <c r="KWB997" s="35"/>
      <c r="KWC997" s="34"/>
      <c r="KWJ997" s="35"/>
      <c r="KWK997" s="34"/>
      <c r="KWR997" s="35"/>
      <c r="KWS997" s="34"/>
      <c r="KWZ997" s="35"/>
      <c r="KXA997" s="34"/>
      <c r="KXH997" s="35"/>
      <c r="KXI997" s="34"/>
      <c r="KXP997" s="35"/>
      <c r="KXQ997" s="34"/>
      <c r="KXX997" s="35"/>
      <c r="KXY997" s="34"/>
      <c r="KYF997" s="35"/>
      <c r="KYG997" s="34"/>
      <c r="KYN997" s="35"/>
      <c r="KYO997" s="34"/>
      <c r="KYV997" s="35"/>
      <c r="KYW997" s="34"/>
      <c r="KZD997" s="35"/>
      <c r="KZE997" s="34"/>
      <c r="KZL997" s="35"/>
      <c r="KZM997" s="34"/>
      <c r="KZT997" s="35"/>
      <c r="KZU997" s="34"/>
      <c r="LAB997" s="35"/>
      <c r="LAC997" s="34"/>
      <c r="LAJ997" s="35"/>
      <c r="LAK997" s="34"/>
      <c r="LAR997" s="35"/>
      <c r="LAS997" s="34"/>
      <c r="LAZ997" s="35"/>
      <c r="LBA997" s="34"/>
      <c r="LBH997" s="35"/>
      <c r="LBI997" s="34"/>
      <c r="LBP997" s="35"/>
      <c r="LBQ997" s="34"/>
      <c r="LBX997" s="35"/>
      <c r="LBY997" s="34"/>
      <c r="LCF997" s="35"/>
      <c r="LCG997" s="34"/>
      <c r="LCN997" s="35"/>
      <c r="LCO997" s="34"/>
      <c r="LCV997" s="35"/>
      <c r="LCW997" s="34"/>
      <c r="LDD997" s="35"/>
      <c r="LDE997" s="34"/>
      <c r="LDL997" s="35"/>
      <c r="LDM997" s="34"/>
      <c r="LDT997" s="35"/>
      <c r="LDU997" s="34"/>
      <c r="LEB997" s="35"/>
      <c r="LEC997" s="34"/>
      <c r="LEJ997" s="35"/>
      <c r="LEK997" s="34"/>
      <c r="LER997" s="35"/>
      <c r="LES997" s="34"/>
      <c r="LEZ997" s="35"/>
      <c r="LFA997" s="34"/>
      <c r="LFH997" s="35"/>
      <c r="LFI997" s="34"/>
      <c r="LFP997" s="35"/>
      <c r="LFQ997" s="34"/>
      <c r="LFX997" s="35"/>
      <c r="LFY997" s="34"/>
      <c r="LGF997" s="35"/>
      <c r="LGG997" s="34"/>
      <c r="LGN997" s="35"/>
      <c r="LGO997" s="34"/>
      <c r="LGV997" s="35"/>
      <c r="LGW997" s="34"/>
      <c r="LHD997" s="35"/>
      <c r="LHE997" s="34"/>
      <c r="LHL997" s="35"/>
      <c r="LHM997" s="34"/>
      <c r="LHT997" s="35"/>
      <c r="LHU997" s="34"/>
      <c r="LIB997" s="35"/>
      <c r="LIC997" s="34"/>
      <c r="LIJ997" s="35"/>
      <c r="LIK997" s="34"/>
      <c r="LIR997" s="35"/>
      <c r="LIS997" s="34"/>
      <c r="LIZ997" s="35"/>
      <c r="LJA997" s="34"/>
      <c r="LJH997" s="35"/>
      <c r="LJI997" s="34"/>
      <c r="LJP997" s="35"/>
      <c r="LJQ997" s="34"/>
      <c r="LJX997" s="35"/>
      <c r="LJY997" s="34"/>
      <c r="LKF997" s="35"/>
      <c r="LKG997" s="34"/>
      <c r="LKN997" s="35"/>
      <c r="LKO997" s="34"/>
      <c r="LKV997" s="35"/>
      <c r="LKW997" s="34"/>
      <c r="LLD997" s="35"/>
      <c r="LLE997" s="34"/>
      <c r="LLL997" s="35"/>
      <c r="LLM997" s="34"/>
      <c r="LLT997" s="35"/>
      <c r="LLU997" s="34"/>
      <c r="LMB997" s="35"/>
      <c r="LMC997" s="34"/>
      <c r="LMJ997" s="35"/>
      <c r="LMK997" s="34"/>
      <c r="LMR997" s="35"/>
      <c r="LMS997" s="34"/>
      <c r="LMZ997" s="35"/>
      <c r="LNA997" s="34"/>
      <c r="LNH997" s="35"/>
      <c r="LNI997" s="34"/>
      <c r="LNP997" s="35"/>
      <c r="LNQ997" s="34"/>
      <c r="LNX997" s="35"/>
      <c r="LNY997" s="34"/>
      <c r="LOF997" s="35"/>
      <c r="LOG997" s="34"/>
      <c r="LON997" s="35"/>
      <c r="LOO997" s="34"/>
      <c r="LOV997" s="35"/>
      <c r="LOW997" s="34"/>
      <c r="LPD997" s="35"/>
      <c r="LPE997" s="34"/>
      <c r="LPL997" s="35"/>
      <c r="LPM997" s="34"/>
      <c r="LPT997" s="35"/>
      <c r="LPU997" s="34"/>
      <c r="LQB997" s="35"/>
      <c r="LQC997" s="34"/>
      <c r="LQJ997" s="35"/>
      <c r="LQK997" s="34"/>
      <c r="LQR997" s="35"/>
      <c r="LQS997" s="34"/>
      <c r="LQZ997" s="35"/>
      <c r="LRA997" s="34"/>
      <c r="LRH997" s="35"/>
      <c r="LRI997" s="34"/>
      <c r="LRP997" s="35"/>
      <c r="LRQ997" s="34"/>
      <c r="LRX997" s="35"/>
      <c r="LRY997" s="34"/>
      <c r="LSF997" s="35"/>
      <c r="LSG997" s="34"/>
      <c r="LSN997" s="35"/>
      <c r="LSO997" s="34"/>
      <c r="LSV997" s="35"/>
      <c r="LSW997" s="34"/>
      <c r="LTD997" s="35"/>
      <c r="LTE997" s="34"/>
      <c r="LTL997" s="35"/>
      <c r="LTM997" s="34"/>
      <c r="LTT997" s="35"/>
      <c r="LTU997" s="34"/>
      <c r="LUB997" s="35"/>
      <c r="LUC997" s="34"/>
      <c r="LUJ997" s="35"/>
      <c r="LUK997" s="34"/>
      <c r="LUR997" s="35"/>
      <c r="LUS997" s="34"/>
      <c r="LUZ997" s="35"/>
      <c r="LVA997" s="34"/>
      <c r="LVH997" s="35"/>
      <c r="LVI997" s="34"/>
      <c r="LVP997" s="35"/>
      <c r="LVQ997" s="34"/>
      <c r="LVX997" s="35"/>
      <c r="LVY997" s="34"/>
      <c r="LWF997" s="35"/>
      <c r="LWG997" s="34"/>
      <c r="LWN997" s="35"/>
      <c r="LWO997" s="34"/>
      <c r="LWV997" s="35"/>
      <c r="LWW997" s="34"/>
      <c r="LXD997" s="35"/>
      <c r="LXE997" s="34"/>
      <c r="LXL997" s="35"/>
      <c r="LXM997" s="34"/>
      <c r="LXT997" s="35"/>
      <c r="LXU997" s="34"/>
      <c r="LYB997" s="35"/>
      <c r="LYC997" s="34"/>
      <c r="LYJ997" s="35"/>
      <c r="LYK997" s="34"/>
      <c r="LYR997" s="35"/>
      <c r="LYS997" s="34"/>
      <c r="LYZ997" s="35"/>
      <c r="LZA997" s="34"/>
      <c r="LZH997" s="35"/>
      <c r="LZI997" s="34"/>
      <c r="LZP997" s="35"/>
      <c r="LZQ997" s="34"/>
      <c r="LZX997" s="35"/>
      <c r="LZY997" s="34"/>
      <c r="MAF997" s="35"/>
      <c r="MAG997" s="34"/>
      <c r="MAN997" s="35"/>
      <c r="MAO997" s="34"/>
      <c r="MAV997" s="35"/>
      <c r="MAW997" s="34"/>
      <c r="MBD997" s="35"/>
      <c r="MBE997" s="34"/>
      <c r="MBL997" s="35"/>
      <c r="MBM997" s="34"/>
      <c r="MBT997" s="35"/>
      <c r="MBU997" s="34"/>
      <c r="MCB997" s="35"/>
      <c r="MCC997" s="34"/>
      <c r="MCJ997" s="35"/>
      <c r="MCK997" s="34"/>
      <c r="MCR997" s="35"/>
      <c r="MCS997" s="34"/>
      <c r="MCZ997" s="35"/>
      <c r="MDA997" s="34"/>
      <c r="MDH997" s="35"/>
      <c r="MDI997" s="34"/>
      <c r="MDP997" s="35"/>
      <c r="MDQ997" s="34"/>
      <c r="MDX997" s="35"/>
      <c r="MDY997" s="34"/>
      <c r="MEF997" s="35"/>
      <c r="MEG997" s="34"/>
      <c r="MEN997" s="35"/>
      <c r="MEO997" s="34"/>
      <c r="MEV997" s="35"/>
      <c r="MEW997" s="34"/>
      <c r="MFD997" s="35"/>
      <c r="MFE997" s="34"/>
      <c r="MFL997" s="35"/>
      <c r="MFM997" s="34"/>
      <c r="MFT997" s="35"/>
      <c r="MFU997" s="34"/>
      <c r="MGB997" s="35"/>
      <c r="MGC997" s="34"/>
      <c r="MGJ997" s="35"/>
      <c r="MGK997" s="34"/>
      <c r="MGR997" s="35"/>
      <c r="MGS997" s="34"/>
      <c r="MGZ997" s="35"/>
      <c r="MHA997" s="34"/>
      <c r="MHH997" s="35"/>
      <c r="MHI997" s="34"/>
      <c r="MHP997" s="35"/>
      <c r="MHQ997" s="34"/>
      <c r="MHX997" s="35"/>
      <c r="MHY997" s="34"/>
      <c r="MIF997" s="35"/>
      <c r="MIG997" s="34"/>
      <c r="MIN997" s="35"/>
      <c r="MIO997" s="34"/>
      <c r="MIV997" s="35"/>
      <c r="MIW997" s="34"/>
      <c r="MJD997" s="35"/>
      <c r="MJE997" s="34"/>
      <c r="MJL997" s="35"/>
      <c r="MJM997" s="34"/>
      <c r="MJT997" s="35"/>
      <c r="MJU997" s="34"/>
      <c r="MKB997" s="35"/>
      <c r="MKC997" s="34"/>
      <c r="MKJ997" s="35"/>
      <c r="MKK997" s="34"/>
      <c r="MKR997" s="35"/>
      <c r="MKS997" s="34"/>
      <c r="MKZ997" s="35"/>
      <c r="MLA997" s="34"/>
      <c r="MLH997" s="35"/>
      <c r="MLI997" s="34"/>
      <c r="MLP997" s="35"/>
      <c r="MLQ997" s="34"/>
      <c r="MLX997" s="35"/>
      <c r="MLY997" s="34"/>
      <c r="MMF997" s="35"/>
      <c r="MMG997" s="34"/>
      <c r="MMN997" s="35"/>
      <c r="MMO997" s="34"/>
      <c r="MMV997" s="35"/>
      <c r="MMW997" s="34"/>
      <c r="MND997" s="35"/>
      <c r="MNE997" s="34"/>
      <c r="MNL997" s="35"/>
      <c r="MNM997" s="34"/>
      <c r="MNT997" s="35"/>
      <c r="MNU997" s="34"/>
      <c r="MOB997" s="35"/>
      <c r="MOC997" s="34"/>
      <c r="MOJ997" s="35"/>
      <c r="MOK997" s="34"/>
      <c r="MOR997" s="35"/>
      <c r="MOS997" s="34"/>
      <c r="MOZ997" s="35"/>
      <c r="MPA997" s="34"/>
      <c r="MPH997" s="35"/>
      <c r="MPI997" s="34"/>
      <c r="MPP997" s="35"/>
      <c r="MPQ997" s="34"/>
      <c r="MPX997" s="35"/>
      <c r="MPY997" s="34"/>
      <c r="MQF997" s="35"/>
      <c r="MQG997" s="34"/>
      <c r="MQN997" s="35"/>
      <c r="MQO997" s="34"/>
      <c r="MQV997" s="35"/>
      <c r="MQW997" s="34"/>
      <c r="MRD997" s="35"/>
      <c r="MRE997" s="34"/>
      <c r="MRL997" s="35"/>
      <c r="MRM997" s="34"/>
      <c r="MRT997" s="35"/>
      <c r="MRU997" s="34"/>
      <c r="MSB997" s="35"/>
      <c r="MSC997" s="34"/>
      <c r="MSJ997" s="35"/>
      <c r="MSK997" s="34"/>
      <c r="MSR997" s="35"/>
      <c r="MSS997" s="34"/>
      <c r="MSZ997" s="35"/>
      <c r="MTA997" s="34"/>
      <c r="MTH997" s="35"/>
      <c r="MTI997" s="34"/>
      <c r="MTP997" s="35"/>
      <c r="MTQ997" s="34"/>
      <c r="MTX997" s="35"/>
      <c r="MTY997" s="34"/>
      <c r="MUF997" s="35"/>
      <c r="MUG997" s="34"/>
      <c r="MUN997" s="35"/>
      <c r="MUO997" s="34"/>
      <c r="MUV997" s="35"/>
      <c r="MUW997" s="34"/>
      <c r="MVD997" s="35"/>
      <c r="MVE997" s="34"/>
      <c r="MVL997" s="35"/>
      <c r="MVM997" s="34"/>
      <c r="MVT997" s="35"/>
      <c r="MVU997" s="34"/>
      <c r="MWB997" s="35"/>
      <c r="MWC997" s="34"/>
      <c r="MWJ997" s="35"/>
      <c r="MWK997" s="34"/>
      <c r="MWR997" s="35"/>
      <c r="MWS997" s="34"/>
      <c r="MWZ997" s="35"/>
      <c r="MXA997" s="34"/>
      <c r="MXH997" s="35"/>
      <c r="MXI997" s="34"/>
      <c r="MXP997" s="35"/>
      <c r="MXQ997" s="34"/>
      <c r="MXX997" s="35"/>
      <c r="MXY997" s="34"/>
      <c r="MYF997" s="35"/>
      <c r="MYG997" s="34"/>
      <c r="MYN997" s="35"/>
      <c r="MYO997" s="34"/>
      <c r="MYV997" s="35"/>
      <c r="MYW997" s="34"/>
      <c r="MZD997" s="35"/>
      <c r="MZE997" s="34"/>
      <c r="MZL997" s="35"/>
      <c r="MZM997" s="34"/>
      <c r="MZT997" s="35"/>
      <c r="MZU997" s="34"/>
      <c r="NAB997" s="35"/>
      <c r="NAC997" s="34"/>
      <c r="NAJ997" s="35"/>
      <c r="NAK997" s="34"/>
      <c r="NAR997" s="35"/>
      <c r="NAS997" s="34"/>
      <c r="NAZ997" s="35"/>
      <c r="NBA997" s="34"/>
      <c r="NBH997" s="35"/>
      <c r="NBI997" s="34"/>
      <c r="NBP997" s="35"/>
      <c r="NBQ997" s="34"/>
      <c r="NBX997" s="35"/>
      <c r="NBY997" s="34"/>
      <c r="NCF997" s="35"/>
      <c r="NCG997" s="34"/>
      <c r="NCN997" s="35"/>
      <c r="NCO997" s="34"/>
      <c r="NCV997" s="35"/>
      <c r="NCW997" s="34"/>
      <c r="NDD997" s="35"/>
      <c r="NDE997" s="34"/>
      <c r="NDL997" s="35"/>
      <c r="NDM997" s="34"/>
      <c r="NDT997" s="35"/>
      <c r="NDU997" s="34"/>
      <c r="NEB997" s="35"/>
      <c r="NEC997" s="34"/>
      <c r="NEJ997" s="35"/>
      <c r="NEK997" s="34"/>
      <c r="NER997" s="35"/>
      <c r="NES997" s="34"/>
      <c r="NEZ997" s="35"/>
      <c r="NFA997" s="34"/>
      <c r="NFH997" s="35"/>
      <c r="NFI997" s="34"/>
      <c r="NFP997" s="35"/>
      <c r="NFQ997" s="34"/>
      <c r="NFX997" s="35"/>
      <c r="NFY997" s="34"/>
      <c r="NGF997" s="35"/>
      <c r="NGG997" s="34"/>
      <c r="NGN997" s="35"/>
      <c r="NGO997" s="34"/>
      <c r="NGV997" s="35"/>
      <c r="NGW997" s="34"/>
      <c r="NHD997" s="35"/>
      <c r="NHE997" s="34"/>
      <c r="NHL997" s="35"/>
      <c r="NHM997" s="34"/>
      <c r="NHT997" s="35"/>
      <c r="NHU997" s="34"/>
      <c r="NIB997" s="35"/>
      <c r="NIC997" s="34"/>
      <c r="NIJ997" s="35"/>
      <c r="NIK997" s="34"/>
      <c r="NIR997" s="35"/>
      <c r="NIS997" s="34"/>
      <c r="NIZ997" s="35"/>
      <c r="NJA997" s="34"/>
      <c r="NJH997" s="35"/>
      <c r="NJI997" s="34"/>
      <c r="NJP997" s="35"/>
      <c r="NJQ997" s="34"/>
      <c r="NJX997" s="35"/>
      <c r="NJY997" s="34"/>
      <c r="NKF997" s="35"/>
      <c r="NKG997" s="34"/>
      <c r="NKN997" s="35"/>
      <c r="NKO997" s="34"/>
      <c r="NKV997" s="35"/>
      <c r="NKW997" s="34"/>
      <c r="NLD997" s="35"/>
      <c r="NLE997" s="34"/>
      <c r="NLL997" s="35"/>
      <c r="NLM997" s="34"/>
      <c r="NLT997" s="35"/>
      <c r="NLU997" s="34"/>
      <c r="NMB997" s="35"/>
      <c r="NMC997" s="34"/>
      <c r="NMJ997" s="35"/>
      <c r="NMK997" s="34"/>
      <c r="NMR997" s="35"/>
      <c r="NMS997" s="34"/>
      <c r="NMZ997" s="35"/>
      <c r="NNA997" s="34"/>
      <c r="NNH997" s="35"/>
      <c r="NNI997" s="34"/>
      <c r="NNP997" s="35"/>
      <c r="NNQ997" s="34"/>
      <c r="NNX997" s="35"/>
      <c r="NNY997" s="34"/>
      <c r="NOF997" s="35"/>
      <c r="NOG997" s="34"/>
      <c r="NON997" s="35"/>
      <c r="NOO997" s="34"/>
      <c r="NOV997" s="35"/>
      <c r="NOW997" s="34"/>
      <c r="NPD997" s="35"/>
      <c r="NPE997" s="34"/>
      <c r="NPL997" s="35"/>
      <c r="NPM997" s="34"/>
      <c r="NPT997" s="35"/>
      <c r="NPU997" s="34"/>
      <c r="NQB997" s="35"/>
      <c r="NQC997" s="34"/>
      <c r="NQJ997" s="35"/>
      <c r="NQK997" s="34"/>
      <c r="NQR997" s="35"/>
      <c r="NQS997" s="34"/>
      <c r="NQZ997" s="35"/>
      <c r="NRA997" s="34"/>
      <c r="NRH997" s="35"/>
      <c r="NRI997" s="34"/>
      <c r="NRP997" s="35"/>
      <c r="NRQ997" s="34"/>
      <c r="NRX997" s="35"/>
      <c r="NRY997" s="34"/>
      <c r="NSF997" s="35"/>
      <c r="NSG997" s="34"/>
      <c r="NSN997" s="35"/>
      <c r="NSO997" s="34"/>
      <c r="NSV997" s="35"/>
      <c r="NSW997" s="34"/>
      <c r="NTD997" s="35"/>
      <c r="NTE997" s="34"/>
      <c r="NTL997" s="35"/>
      <c r="NTM997" s="34"/>
      <c r="NTT997" s="35"/>
      <c r="NTU997" s="34"/>
      <c r="NUB997" s="35"/>
      <c r="NUC997" s="34"/>
      <c r="NUJ997" s="35"/>
      <c r="NUK997" s="34"/>
      <c r="NUR997" s="35"/>
      <c r="NUS997" s="34"/>
      <c r="NUZ997" s="35"/>
      <c r="NVA997" s="34"/>
      <c r="NVH997" s="35"/>
      <c r="NVI997" s="34"/>
      <c r="NVP997" s="35"/>
      <c r="NVQ997" s="34"/>
      <c r="NVX997" s="35"/>
      <c r="NVY997" s="34"/>
      <c r="NWF997" s="35"/>
      <c r="NWG997" s="34"/>
      <c r="NWN997" s="35"/>
      <c r="NWO997" s="34"/>
      <c r="NWV997" s="35"/>
      <c r="NWW997" s="34"/>
      <c r="NXD997" s="35"/>
      <c r="NXE997" s="34"/>
      <c r="NXL997" s="35"/>
      <c r="NXM997" s="34"/>
      <c r="NXT997" s="35"/>
      <c r="NXU997" s="34"/>
      <c r="NYB997" s="35"/>
      <c r="NYC997" s="34"/>
      <c r="NYJ997" s="35"/>
      <c r="NYK997" s="34"/>
      <c r="NYR997" s="35"/>
      <c r="NYS997" s="34"/>
      <c r="NYZ997" s="35"/>
      <c r="NZA997" s="34"/>
      <c r="NZH997" s="35"/>
      <c r="NZI997" s="34"/>
      <c r="NZP997" s="35"/>
      <c r="NZQ997" s="34"/>
      <c r="NZX997" s="35"/>
      <c r="NZY997" s="34"/>
      <c r="OAF997" s="35"/>
      <c r="OAG997" s="34"/>
      <c r="OAN997" s="35"/>
      <c r="OAO997" s="34"/>
      <c r="OAV997" s="35"/>
      <c r="OAW997" s="34"/>
      <c r="OBD997" s="35"/>
      <c r="OBE997" s="34"/>
      <c r="OBL997" s="35"/>
      <c r="OBM997" s="34"/>
      <c r="OBT997" s="35"/>
      <c r="OBU997" s="34"/>
      <c r="OCB997" s="35"/>
      <c r="OCC997" s="34"/>
      <c r="OCJ997" s="35"/>
      <c r="OCK997" s="34"/>
      <c r="OCR997" s="35"/>
      <c r="OCS997" s="34"/>
      <c r="OCZ997" s="35"/>
      <c r="ODA997" s="34"/>
      <c r="ODH997" s="35"/>
      <c r="ODI997" s="34"/>
      <c r="ODP997" s="35"/>
      <c r="ODQ997" s="34"/>
      <c r="ODX997" s="35"/>
      <c r="ODY997" s="34"/>
      <c r="OEF997" s="35"/>
      <c r="OEG997" s="34"/>
      <c r="OEN997" s="35"/>
      <c r="OEO997" s="34"/>
      <c r="OEV997" s="35"/>
      <c r="OEW997" s="34"/>
      <c r="OFD997" s="35"/>
      <c r="OFE997" s="34"/>
      <c r="OFL997" s="35"/>
      <c r="OFM997" s="34"/>
      <c r="OFT997" s="35"/>
      <c r="OFU997" s="34"/>
      <c r="OGB997" s="35"/>
      <c r="OGC997" s="34"/>
      <c r="OGJ997" s="35"/>
      <c r="OGK997" s="34"/>
      <c r="OGR997" s="35"/>
      <c r="OGS997" s="34"/>
      <c r="OGZ997" s="35"/>
      <c r="OHA997" s="34"/>
      <c r="OHH997" s="35"/>
      <c r="OHI997" s="34"/>
      <c r="OHP997" s="35"/>
      <c r="OHQ997" s="34"/>
      <c r="OHX997" s="35"/>
      <c r="OHY997" s="34"/>
      <c r="OIF997" s="35"/>
      <c r="OIG997" s="34"/>
      <c r="OIN997" s="35"/>
      <c r="OIO997" s="34"/>
      <c r="OIV997" s="35"/>
      <c r="OIW997" s="34"/>
      <c r="OJD997" s="35"/>
      <c r="OJE997" s="34"/>
      <c r="OJL997" s="35"/>
      <c r="OJM997" s="34"/>
      <c r="OJT997" s="35"/>
      <c r="OJU997" s="34"/>
      <c r="OKB997" s="35"/>
      <c r="OKC997" s="34"/>
      <c r="OKJ997" s="35"/>
      <c r="OKK997" s="34"/>
      <c r="OKR997" s="35"/>
      <c r="OKS997" s="34"/>
      <c r="OKZ997" s="35"/>
      <c r="OLA997" s="34"/>
      <c r="OLH997" s="35"/>
      <c r="OLI997" s="34"/>
      <c r="OLP997" s="35"/>
      <c r="OLQ997" s="34"/>
      <c r="OLX997" s="35"/>
      <c r="OLY997" s="34"/>
      <c r="OMF997" s="35"/>
      <c r="OMG997" s="34"/>
      <c r="OMN997" s="35"/>
      <c r="OMO997" s="34"/>
      <c r="OMV997" s="35"/>
      <c r="OMW997" s="34"/>
      <c r="OND997" s="35"/>
      <c r="ONE997" s="34"/>
      <c r="ONL997" s="35"/>
      <c r="ONM997" s="34"/>
      <c r="ONT997" s="35"/>
      <c r="ONU997" s="34"/>
      <c r="OOB997" s="35"/>
      <c r="OOC997" s="34"/>
      <c r="OOJ997" s="35"/>
      <c r="OOK997" s="34"/>
      <c r="OOR997" s="35"/>
      <c r="OOS997" s="34"/>
      <c r="OOZ997" s="35"/>
      <c r="OPA997" s="34"/>
      <c r="OPH997" s="35"/>
      <c r="OPI997" s="34"/>
      <c r="OPP997" s="35"/>
      <c r="OPQ997" s="34"/>
      <c r="OPX997" s="35"/>
      <c r="OPY997" s="34"/>
      <c r="OQF997" s="35"/>
      <c r="OQG997" s="34"/>
      <c r="OQN997" s="35"/>
      <c r="OQO997" s="34"/>
      <c r="OQV997" s="35"/>
      <c r="OQW997" s="34"/>
      <c r="ORD997" s="35"/>
      <c r="ORE997" s="34"/>
      <c r="ORL997" s="35"/>
      <c r="ORM997" s="34"/>
      <c r="ORT997" s="35"/>
      <c r="ORU997" s="34"/>
      <c r="OSB997" s="35"/>
      <c r="OSC997" s="34"/>
      <c r="OSJ997" s="35"/>
      <c r="OSK997" s="34"/>
      <c r="OSR997" s="35"/>
      <c r="OSS997" s="34"/>
      <c r="OSZ997" s="35"/>
      <c r="OTA997" s="34"/>
      <c r="OTH997" s="35"/>
      <c r="OTI997" s="34"/>
      <c r="OTP997" s="35"/>
      <c r="OTQ997" s="34"/>
      <c r="OTX997" s="35"/>
      <c r="OTY997" s="34"/>
      <c r="OUF997" s="35"/>
      <c r="OUG997" s="34"/>
      <c r="OUN997" s="35"/>
      <c r="OUO997" s="34"/>
      <c r="OUV997" s="35"/>
      <c r="OUW997" s="34"/>
      <c r="OVD997" s="35"/>
      <c r="OVE997" s="34"/>
      <c r="OVL997" s="35"/>
      <c r="OVM997" s="34"/>
      <c r="OVT997" s="35"/>
      <c r="OVU997" s="34"/>
      <c r="OWB997" s="35"/>
      <c r="OWC997" s="34"/>
      <c r="OWJ997" s="35"/>
      <c r="OWK997" s="34"/>
      <c r="OWR997" s="35"/>
      <c r="OWS997" s="34"/>
      <c r="OWZ997" s="35"/>
      <c r="OXA997" s="34"/>
      <c r="OXH997" s="35"/>
      <c r="OXI997" s="34"/>
      <c r="OXP997" s="35"/>
      <c r="OXQ997" s="34"/>
      <c r="OXX997" s="35"/>
      <c r="OXY997" s="34"/>
      <c r="OYF997" s="35"/>
      <c r="OYG997" s="34"/>
      <c r="OYN997" s="35"/>
      <c r="OYO997" s="34"/>
      <c r="OYV997" s="35"/>
      <c r="OYW997" s="34"/>
      <c r="OZD997" s="35"/>
      <c r="OZE997" s="34"/>
      <c r="OZL997" s="35"/>
      <c r="OZM997" s="34"/>
      <c r="OZT997" s="35"/>
      <c r="OZU997" s="34"/>
      <c r="PAB997" s="35"/>
      <c r="PAC997" s="34"/>
      <c r="PAJ997" s="35"/>
      <c r="PAK997" s="34"/>
      <c r="PAR997" s="35"/>
      <c r="PAS997" s="34"/>
      <c r="PAZ997" s="35"/>
      <c r="PBA997" s="34"/>
      <c r="PBH997" s="35"/>
      <c r="PBI997" s="34"/>
      <c r="PBP997" s="35"/>
      <c r="PBQ997" s="34"/>
      <c r="PBX997" s="35"/>
      <c r="PBY997" s="34"/>
      <c r="PCF997" s="35"/>
      <c r="PCG997" s="34"/>
      <c r="PCN997" s="35"/>
      <c r="PCO997" s="34"/>
      <c r="PCV997" s="35"/>
      <c r="PCW997" s="34"/>
      <c r="PDD997" s="35"/>
      <c r="PDE997" s="34"/>
      <c r="PDL997" s="35"/>
      <c r="PDM997" s="34"/>
      <c r="PDT997" s="35"/>
      <c r="PDU997" s="34"/>
      <c r="PEB997" s="35"/>
      <c r="PEC997" s="34"/>
      <c r="PEJ997" s="35"/>
      <c r="PEK997" s="34"/>
      <c r="PER997" s="35"/>
      <c r="PES997" s="34"/>
      <c r="PEZ997" s="35"/>
      <c r="PFA997" s="34"/>
      <c r="PFH997" s="35"/>
      <c r="PFI997" s="34"/>
      <c r="PFP997" s="35"/>
      <c r="PFQ997" s="34"/>
      <c r="PFX997" s="35"/>
      <c r="PFY997" s="34"/>
      <c r="PGF997" s="35"/>
      <c r="PGG997" s="34"/>
      <c r="PGN997" s="35"/>
      <c r="PGO997" s="34"/>
      <c r="PGV997" s="35"/>
      <c r="PGW997" s="34"/>
      <c r="PHD997" s="35"/>
      <c r="PHE997" s="34"/>
      <c r="PHL997" s="35"/>
      <c r="PHM997" s="34"/>
      <c r="PHT997" s="35"/>
      <c r="PHU997" s="34"/>
      <c r="PIB997" s="35"/>
      <c r="PIC997" s="34"/>
      <c r="PIJ997" s="35"/>
      <c r="PIK997" s="34"/>
      <c r="PIR997" s="35"/>
      <c r="PIS997" s="34"/>
      <c r="PIZ997" s="35"/>
      <c r="PJA997" s="34"/>
      <c r="PJH997" s="35"/>
      <c r="PJI997" s="34"/>
      <c r="PJP997" s="35"/>
      <c r="PJQ997" s="34"/>
      <c r="PJX997" s="35"/>
      <c r="PJY997" s="34"/>
      <c r="PKF997" s="35"/>
      <c r="PKG997" s="34"/>
      <c r="PKN997" s="35"/>
      <c r="PKO997" s="34"/>
      <c r="PKV997" s="35"/>
      <c r="PKW997" s="34"/>
      <c r="PLD997" s="35"/>
      <c r="PLE997" s="34"/>
      <c r="PLL997" s="35"/>
      <c r="PLM997" s="34"/>
      <c r="PLT997" s="35"/>
      <c r="PLU997" s="34"/>
      <c r="PMB997" s="35"/>
      <c r="PMC997" s="34"/>
      <c r="PMJ997" s="35"/>
      <c r="PMK997" s="34"/>
      <c r="PMR997" s="35"/>
      <c r="PMS997" s="34"/>
      <c r="PMZ997" s="35"/>
      <c r="PNA997" s="34"/>
      <c r="PNH997" s="35"/>
      <c r="PNI997" s="34"/>
      <c r="PNP997" s="35"/>
      <c r="PNQ997" s="34"/>
      <c r="PNX997" s="35"/>
      <c r="PNY997" s="34"/>
      <c r="POF997" s="35"/>
      <c r="POG997" s="34"/>
      <c r="PON997" s="35"/>
      <c r="POO997" s="34"/>
      <c r="POV997" s="35"/>
      <c r="POW997" s="34"/>
      <c r="PPD997" s="35"/>
      <c r="PPE997" s="34"/>
      <c r="PPL997" s="35"/>
      <c r="PPM997" s="34"/>
      <c r="PPT997" s="35"/>
      <c r="PPU997" s="34"/>
      <c r="PQB997" s="35"/>
      <c r="PQC997" s="34"/>
      <c r="PQJ997" s="35"/>
      <c r="PQK997" s="34"/>
      <c r="PQR997" s="35"/>
      <c r="PQS997" s="34"/>
      <c r="PQZ997" s="35"/>
      <c r="PRA997" s="34"/>
      <c r="PRH997" s="35"/>
      <c r="PRI997" s="34"/>
      <c r="PRP997" s="35"/>
      <c r="PRQ997" s="34"/>
      <c r="PRX997" s="35"/>
      <c r="PRY997" s="34"/>
      <c r="PSF997" s="35"/>
      <c r="PSG997" s="34"/>
      <c r="PSN997" s="35"/>
      <c r="PSO997" s="34"/>
      <c r="PSV997" s="35"/>
      <c r="PSW997" s="34"/>
      <c r="PTD997" s="35"/>
      <c r="PTE997" s="34"/>
      <c r="PTL997" s="35"/>
      <c r="PTM997" s="34"/>
      <c r="PTT997" s="35"/>
      <c r="PTU997" s="34"/>
      <c r="PUB997" s="35"/>
      <c r="PUC997" s="34"/>
      <c r="PUJ997" s="35"/>
      <c r="PUK997" s="34"/>
      <c r="PUR997" s="35"/>
      <c r="PUS997" s="34"/>
      <c r="PUZ997" s="35"/>
      <c r="PVA997" s="34"/>
      <c r="PVH997" s="35"/>
      <c r="PVI997" s="34"/>
      <c r="PVP997" s="35"/>
      <c r="PVQ997" s="34"/>
      <c r="PVX997" s="35"/>
      <c r="PVY997" s="34"/>
      <c r="PWF997" s="35"/>
      <c r="PWG997" s="34"/>
      <c r="PWN997" s="35"/>
      <c r="PWO997" s="34"/>
      <c r="PWV997" s="35"/>
      <c r="PWW997" s="34"/>
      <c r="PXD997" s="35"/>
      <c r="PXE997" s="34"/>
      <c r="PXL997" s="35"/>
      <c r="PXM997" s="34"/>
      <c r="PXT997" s="35"/>
      <c r="PXU997" s="34"/>
      <c r="PYB997" s="35"/>
      <c r="PYC997" s="34"/>
      <c r="PYJ997" s="35"/>
      <c r="PYK997" s="34"/>
      <c r="PYR997" s="35"/>
      <c r="PYS997" s="34"/>
      <c r="PYZ997" s="35"/>
      <c r="PZA997" s="34"/>
      <c r="PZH997" s="35"/>
      <c r="PZI997" s="34"/>
      <c r="PZP997" s="35"/>
      <c r="PZQ997" s="34"/>
      <c r="PZX997" s="35"/>
      <c r="PZY997" s="34"/>
      <c r="QAF997" s="35"/>
      <c r="QAG997" s="34"/>
      <c r="QAN997" s="35"/>
      <c r="QAO997" s="34"/>
      <c r="QAV997" s="35"/>
      <c r="QAW997" s="34"/>
      <c r="QBD997" s="35"/>
      <c r="QBE997" s="34"/>
      <c r="QBL997" s="35"/>
      <c r="QBM997" s="34"/>
      <c r="QBT997" s="35"/>
      <c r="QBU997" s="34"/>
      <c r="QCB997" s="35"/>
      <c r="QCC997" s="34"/>
      <c r="QCJ997" s="35"/>
      <c r="QCK997" s="34"/>
      <c r="QCR997" s="35"/>
      <c r="QCS997" s="34"/>
      <c r="QCZ997" s="35"/>
      <c r="QDA997" s="34"/>
      <c r="QDH997" s="35"/>
      <c r="QDI997" s="34"/>
      <c r="QDP997" s="35"/>
      <c r="QDQ997" s="34"/>
      <c r="QDX997" s="35"/>
      <c r="QDY997" s="34"/>
      <c r="QEF997" s="35"/>
      <c r="QEG997" s="34"/>
      <c r="QEN997" s="35"/>
      <c r="QEO997" s="34"/>
      <c r="QEV997" s="35"/>
      <c r="QEW997" s="34"/>
      <c r="QFD997" s="35"/>
      <c r="QFE997" s="34"/>
      <c r="QFL997" s="35"/>
      <c r="QFM997" s="34"/>
      <c r="QFT997" s="35"/>
      <c r="QFU997" s="34"/>
      <c r="QGB997" s="35"/>
      <c r="QGC997" s="34"/>
      <c r="QGJ997" s="35"/>
      <c r="QGK997" s="34"/>
      <c r="QGR997" s="35"/>
      <c r="QGS997" s="34"/>
      <c r="QGZ997" s="35"/>
      <c r="QHA997" s="34"/>
      <c r="QHH997" s="35"/>
      <c r="QHI997" s="34"/>
      <c r="QHP997" s="35"/>
      <c r="QHQ997" s="34"/>
      <c r="QHX997" s="35"/>
      <c r="QHY997" s="34"/>
      <c r="QIF997" s="35"/>
      <c r="QIG997" s="34"/>
      <c r="QIN997" s="35"/>
      <c r="QIO997" s="34"/>
      <c r="QIV997" s="35"/>
      <c r="QIW997" s="34"/>
      <c r="QJD997" s="35"/>
      <c r="QJE997" s="34"/>
      <c r="QJL997" s="35"/>
      <c r="QJM997" s="34"/>
      <c r="QJT997" s="35"/>
      <c r="QJU997" s="34"/>
      <c r="QKB997" s="35"/>
      <c r="QKC997" s="34"/>
      <c r="QKJ997" s="35"/>
      <c r="QKK997" s="34"/>
      <c r="QKR997" s="35"/>
      <c r="QKS997" s="34"/>
      <c r="QKZ997" s="35"/>
      <c r="QLA997" s="34"/>
      <c r="QLH997" s="35"/>
      <c r="QLI997" s="34"/>
      <c r="QLP997" s="35"/>
      <c r="QLQ997" s="34"/>
      <c r="QLX997" s="35"/>
      <c r="QLY997" s="34"/>
      <c r="QMF997" s="35"/>
      <c r="QMG997" s="34"/>
      <c r="QMN997" s="35"/>
      <c r="QMO997" s="34"/>
      <c r="QMV997" s="35"/>
      <c r="QMW997" s="34"/>
      <c r="QND997" s="35"/>
      <c r="QNE997" s="34"/>
      <c r="QNL997" s="35"/>
      <c r="QNM997" s="34"/>
      <c r="QNT997" s="35"/>
      <c r="QNU997" s="34"/>
      <c r="QOB997" s="35"/>
      <c r="QOC997" s="34"/>
      <c r="QOJ997" s="35"/>
      <c r="QOK997" s="34"/>
      <c r="QOR997" s="35"/>
      <c r="QOS997" s="34"/>
      <c r="QOZ997" s="35"/>
      <c r="QPA997" s="34"/>
      <c r="QPH997" s="35"/>
      <c r="QPI997" s="34"/>
      <c r="QPP997" s="35"/>
      <c r="QPQ997" s="34"/>
      <c r="QPX997" s="35"/>
      <c r="QPY997" s="34"/>
      <c r="QQF997" s="35"/>
      <c r="QQG997" s="34"/>
      <c r="QQN997" s="35"/>
      <c r="QQO997" s="34"/>
      <c r="QQV997" s="35"/>
      <c r="QQW997" s="34"/>
      <c r="QRD997" s="35"/>
      <c r="QRE997" s="34"/>
      <c r="QRL997" s="35"/>
      <c r="QRM997" s="34"/>
      <c r="QRT997" s="35"/>
      <c r="QRU997" s="34"/>
      <c r="QSB997" s="35"/>
      <c r="QSC997" s="34"/>
      <c r="QSJ997" s="35"/>
      <c r="QSK997" s="34"/>
      <c r="QSR997" s="35"/>
      <c r="QSS997" s="34"/>
      <c r="QSZ997" s="35"/>
      <c r="QTA997" s="34"/>
      <c r="QTH997" s="35"/>
      <c r="QTI997" s="34"/>
      <c r="QTP997" s="35"/>
      <c r="QTQ997" s="34"/>
      <c r="QTX997" s="35"/>
      <c r="QTY997" s="34"/>
      <c r="QUF997" s="35"/>
      <c r="QUG997" s="34"/>
      <c r="QUN997" s="35"/>
      <c r="QUO997" s="34"/>
      <c r="QUV997" s="35"/>
      <c r="QUW997" s="34"/>
      <c r="QVD997" s="35"/>
      <c r="QVE997" s="34"/>
      <c r="QVL997" s="35"/>
      <c r="QVM997" s="34"/>
      <c r="QVT997" s="35"/>
      <c r="QVU997" s="34"/>
      <c r="QWB997" s="35"/>
      <c r="QWC997" s="34"/>
      <c r="QWJ997" s="35"/>
      <c r="QWK997" s="34"/>
      <c r="QWR997" s="35"/>
      <c r="QWS997" s="34"/>
      <c r="QWZ997" s="35"/>
      <c r="QXA997" s="34"/>
      <c r="QXH997" s="35"/>
      <c r="QXI997" s="34"/>
      <c r="QXP997" s="35"/>
      <c r="QXQ997" s="34"/>
      <c r="QXX997" s="35"/>
      <c r="QXY997" s="34"/>
      <c r="QYF997" s="35"/>
      <c r="QYG997" s="34"/>
      <c r="QYN997" s="35"/>
      <c r="QYO997" s="34"/>
      <c r="QYV997" s="35"/>
      <c r="QYW997" s="34"/>
      <c r="QZD997" s="35"/>
      <c r="QZE997" s="34"/>
      <c r="QZL997" s="35"/>
      <c r="QZM997" s="34"/>
      <c r="QZT997" s="35"/>
      <c r="QZU997" s="34"/>
      <c r="RAB997" s="35"/>
      <c r="RAC997" s="34"/>
      <c r="RAJ997" s="35"/>
      <c r="RAK997" s="34"/>
      <c r="RAR997" s="35"/>
      <c r="RAS997" s="34"/>
      <c r="RAZ997" s="35"/>
      <c r="RBA997" s="34"/>
      <c r="RBH997" s="35"/>
      <c r="RBI997" s="34"/>
      <c r="RBP997" s="35"/>
      <c r="RBQ997" s="34"/>
      <c r="RBX997" s="35"/>
      <c r="RBY997" s="34"/>
      <c r="RCF997" s="35"/>
      <c r="RCG997" s="34"/>
      <c r="RCN997" s="35"/>
      <c r="RCO997" s="34"/>
      <c r="RCV997" s="35"/>
      <c r="RCW997" s="34"/>
      <c r="RDD997" s="35"/>
      <c r="RDE997" s="34"/>
      <c r="RDL997" s="35"/>
      <c r="RDM997" s="34"/>
      <c r="RDT997" s="35"/>
      <c r="RDU997" s="34"/>
      <c r="REB997" s="35"/>
      <c r="REC997" s="34"/>
      <c r="REJ997" s="35"/>
      <c r="REK997" s="34"/>
      <c r="RER997" s="35"/>
      <c r="RES997" s="34"/>
      <c r="REZ997" s="35"/>
      <c r="RFA997" s="34"/>
      <c r="RFH997" s="35"/>
      <c r="RFI997" s="34"/>
      <c r="RFP997" s="35"/>
      <c r="RFQ997" s="34"/>
      <c r="RFX997" s="35"/>
      <c r="RFY997" s="34"/>
      <c r="RGF997" s="35"/>
      <c r="RGG997" s="34"/>
      <c r="RGN997" s="35"/>
      <c r="RGO997" s="34"/>
      <c r="RGV997" s="35"/>
      <c r="RGW997" s="34"/>
      <c r="RHD997" s="35"/>
      <c r="RHE997" s="34"/>
      <c r="RHL997" s="35"/>
      <c r="RHM997" s="34"/>
      <c r="RHT997" s="35"/>
      <c r="RHU997" s="34"/>
      <c r="RIB997" s="35"/>
      <c r="RIC997" s="34"/>
      <c r="RIJ997" s="35"/>
      <c r="RIK997" s="34"/>
      <c r="RIR997" s="35"/>
      <c r="RIS997" s="34"/>
      <c r="RIZ997" s="35"/>
      <c r="RJA997" s="34"/>
      <c r="RJH997" s="35"/>
      <c r="RJI997" s="34"/>
      <c r="RJP997" s="35"/>
      <c r="RJQ997" s="34"/>
      <c r="RJX997" s="35"/>
      <c r="RJY997" s="34"/>
      <c r="RKF997" s="35"/>
      <c r="RKG997" s="34"/>
      <c r="RKN997" s="35"/>
      <c r="RKO997" s="34"/>
      <c r="RKV997" s="35"/>
      <c r="RKW997" s="34"/>
      <c r="RLD997" s="35"/>
      <c r="RLE997" s="34"/>
      <c r="RLL997" s="35"/>
      <c r="RLM997" s="34"/>
      <c r="RLT997" s="35"/>
      <c r="RLU997" s="34"/>
      <c r="RMB997" s="35"/>
      <c r="RMC997" s="34"/>
      <c r="RMJ997" s="35"/>
      <c r="RMK997" s="34"/>
      <c r="RMR997" s="35"/>
      <c r="RMS997" s="34"/>
      <c r="RMZ997" s="35"/>
      <c r="RNA997" s="34"/>
      <c r="RNH997" s="35"/>
      <c r="RNI997" s="34"/>
      <c r="RNP997" s="35"/>
      <c r="RNQ997" s="34"/>
      <c r="RNX997" s="35"/>
      <c r="RNY997" s="34"/>
      <c r="ROF997" s="35"/>
      <c r="ROG997" s="34"/>
      <c r="RON997" s="35"/>
      <c r="ROO997" s="34"/>
      <c r="ROV997" s="35"/>
      <c r="ROW997" s="34"/>
      <c r="RPD997" s="35"/>
      <c r="RPE997" s="34"/>
      <c r="RPL997" s="35"/>
      <c r="RPM997" s="34"/>
      <c r="RPT997" s="35"/>
      <c r="RPU997" s="34"/>
      <c r="RQB997" s="35"/>
      <c r="RQC997" s="34"/>
      <c r="RQJ997" s="35"/>
      <c r="RQK997" s="34"/>
      <c r="RQR997" s="35"/>
      <c r="RQS997" s="34"/>
      <c r="RQZ997" s="35"/>
      <c r="RRA997" s="34"/>
      <c r="RRH997" s="35"/>
      <c r="RRI997" s="34"/>
      <c r="RRP997" s="35"/>
      <c r="RRQ997" s="34"/>
      <c r="RRX997" s="35"/>
      <c r="RRY997" s="34"/>
      <c r="RSF997" s="35"/>
      <c r="RSG997" s="34"/>
      <c r="RSN997" s="35"/>
      <c r="RSO997" s="34"/>
      <c r="RSV997" s="35"/>
      <c r="RSW997" s="34"/>
      <c r="RTD997" s="35"/>
      <c r="RTE997" s="34"/>
      <c r="RTL997" s="35"/>
      <c r="RTM997" s="34"/>
      <c r="RTT997" s="35"/>
      <c r="RTU997" s="34"/>
      <c r="RUB997" s="35"/>
      <c r="RUC997" s="34"/>
      <c r="RUJ997" s="35"/>
      <c r="RUK997" s="34"/>
      <c r="RUR997" s="35"/>
      <c r="RUS997" s="34"/>
      <c r="RUZ997" s="35"/>
      <c r="RVA997" s="34"/>
      <c r="RVH997" s="35"/>
      <c r="RVI997" s="34"/>
      <c r="RVP997" s="35"/>
      <c r="RVQ997" s="34"/>
      <c r="RVX997" s="35"/>
      <c r="RVY997" s="34"/>
      <c r="RWF997" s="35"/>
      <c r="RWG997" s="34"/>
      <c r="RWN997" s="35"/>
      <c r="RWO997" s="34"/>
      <c r="RWV997" s="35"/>
      <c r="RWW997" s="34"/>
      <c r="RXD997" s="35"/>
      <c r="RXE997" s="34"/>
      <c r="RXL997" s="35"/>
      <c r="RXM997" s="34"/>
      <c r="RXT997" s="35"/>
      <c r="RXU997" s="34"/>
      <c r="RYB997" s="35"/>
      <c r="RYC997" s="34"/>
      <c r="RYJ997" s="35"/>
      <c r="RYK997" s="34"/>
      <c r="RYR997" s="35"/>
      <c r="RYS997" s="34"/>
      <c r="RYZ997" s="35"/>
      <c r="RZA997" s="34"/>
      <c r="RZH997" s="35"/>
      <c r="RZI997" s="34"/>
      <c r="RZP997" s="35"/>
      <c r="RZQ997" s="34"/>
      <c r="RZX997" s="35"/>
      <c r="RZY997" s="34"/>
      <c r="SAF997" s="35"/>
      <c r="SAG997" s="34"/>
      <c r="SAN997" s="35"/>
      <c r="SAO997" s="34"/>
      <c r="SAV997" s="35"/>
      <c r="SAW997" s="34"/>
      <c r="SBD997" s="35"/>
      <c r="SBE997" s="34"/>
      <c r="SBL997" s="35"/>
      <c r="SBM997" s="34"/>
      <c r="SBT997" s="35"/>
      <c r="SBU997" s="34"/>
      <c r="SCB997" s="35"/>
      <c r="SCC997" s="34"/>
      <c r="SCJ997" s="35"/>
      <c r="SCK997" s="34"/>
      <c r="SCR997" s="35"/>
      <c r="SCS997" s="34"/>
      <c r="SCZ997" s="35"/>
      <c r="SDA997" s="34"/>
      <c r="SDH997" s="35"/>
      <c r="SDI997" s="34"/>
      <c r="SDP997" s="35"/>
      <c r="SDQ997" s="34"/>
      <c r="SDX997" s="35"/>
      <c r="SDY997" s="34"/>
      <c r="SEF997" s="35"/>
      <c r="SEG997" s="34"/>
      <c r="SEN997" s="35"/>
      <c r="SEO997" s="34"/>
      <c r="SEV997" s="35"/>
      <c r="SEW997" s="34"/>
      <c r="SFD997" s="35"/>
      <c r="SFE997" s="34"/>
      <c r="SFL997" s="35"/>
      <c r="SFM997" s="34"/>
      <c r="SFT997" s="35"/>
      <c r="SFU997" s="34"/>
      <c r="SGB997" s="35"/>
      <c r="SGC997" s="34"/>
      <c r="SGJ997" s="35"/>
      <c r="SGK997" s="34"/>
      <c r="SGR997" s="35"/>
      <c r="SGS997" s="34"/>
      <c r="SGZ997" s="35"/>
      <c r="SHA997" s="34"/>
      <c r="SHH997" s="35"/>
      <c r="SHI997" s="34"/>
      <c r="SHP997" s="35"/>
      <c r="SHQ997" s="34"/>
      <c r="SHX997" s="35"/>
      <c r="SHY997" s="34"/>
      <c r="SIF997" s="35"/>
      <c r="SIG997" s="34"/>
      <c r="SIN997" s="35"/>
      <c r="SIO997" s="34"/>
      <c r="SIV997" s="35"/>
      <c r="SIW997" s="34"/>
      <c r="SJD997" s="35"/>
      <c r="SJE997" s="34"/>
      <c r="SJL997" s="35"/>
      <c r="SJM997" s="34"/>
      <c r="SJT997" s="35"/>
      <c r="SJU997" s="34"/>
      <c r="SKB997" s="35"/>
      <c r="SKC997" s="34"/>
      <c r="SKJ997" s="35"/>
      <c r="SKK997" s="34"/>
      <c r="SKR997" s="35"/>
      <c r="SKS997" s="34"/>
      <c r="SKZ997" s="35"/>
      <c r="SLA997" s="34"/>
      <c r="SLH997" s="35"/>
      <c r="SLI997" s="34"/>
      <c r="SLP997" s="35"/>
      <c r="SLQ997" s="34"/>
      <c r="SLX997" s="35"/>
      <c r="SLY997" s="34"/>
      <c r="SMF997" s="35"/>
      <c r="SMG997" s="34"/>
      <c r="SMN997" s="35"/>
      <c r="SMO997" s="34"/>
      <c r="SMV997" s="35"/>
      <c r="SMW997" s="34"/>
      <c r="SND997" s="35"/>
      <c r="SNE997" s="34"/>
      <c r="SNL997" s="35"/>
      <c r="SNM997" s="34"/>
      <c r="SNT997" s="35"/>
      <c r="SNU997" s="34"/>
      <c r="SOB997" s="35"/>
      <c r="SOC997" s="34"/>
      <c r="SOJ997" s="35"/>
      <c r="SOK997" s="34"/>
      <c r="SOR997" s="35"/>
      <c r="SOS997" s="34"/>
      <c r="SOZ997" s="35"/>
      <c r="SPA997" s="34"/>
      <c r="SPH997" s="35"/>
      <c r="SPI997" s="34"/>
      <c r="SPP997" s="35"/>
      <c r="SPQ997" s="34"/>
      <c r="SPX997" s="35"/>
      <c r="SPY997" s="34"/>
      <c r="SQF997" s="35"/>
      <c r="SQG997" s="34"/>
      <c r="SQN997" s="35"/>
      <c r="SQO997" s="34"/>
      <c r="SQV997" s="35"/>
      <c r="SQW997" s="34"/>
      <c r="SRD997" s="35"/>
      <c r="SRE997" s="34"/>
      <c r="SRL997" s="35"/>
      <c r="SRM997" s="34"/>
      <c r="SRT997" s="35"/>
      <c r="SRU997" s="34"/>
      <c r="SSB997" s="35"/>
      <c r="SSC997" s="34"/>
      <c r="SSJ997" s="35"/>
      <c r="SSK997" s="34"/>
      <c r="SSR997" s="35"/>
      <c r="SSS997" s="34"/>
      <c r="SSZ997" s="35"/>
      <c r="STA997" s="34"/>
      <c r="STH997" s="35"/>
      <c r="STI997" s="34"/>
      <c r="STP997" s="35"/>
      <c r="STQ997" s="34"/>
      <c r="STX997" s="35"/>
      <c r="STY997" s="34"/>
      <c r="SUF997" s="35"/>
      <c r="SUG997" s="34"/>
      <c r="SUN997" s="35"/>
      <c r="SUO997" s="34"/>
      <c r="SUV997" s="35"/>
      <c r="SUW997" s="34"/>
      <c r="SVD997" s="35"/>
      <c r="SVE997" s="34"/>
      <c r="SVL997" s="35"/>
      <c r="SVM997" s="34"/>
      <c r="SVT997" s="35"/>
      <c r="SVU997" s="34"/>
      <c r="SWB997" s="35"/>
      <c r="SWC997" s="34"/>
      <c r="SWJ997" s="35"/>
      <c r="SWK997" s="34"/>
      <c r="SWR997" s="35"/>
      <c r="SWS997" s="34"/>
      <c r="SWZ997" s="35"/>
      <c r="SXA997" s="34"/>
      <c r="SXH997" s="35"/>
      <c r="SXI997" s="34"/>
      <c r="SXP997" s="35"/>
      <c r="SXQ997" s="34"/>
      <c r="SXX997" s="35"/>
      <c r="SXY997" s="34"/>
      <c r="SYF997" s="35"/>
      <c r="SYG997" s="34"/>
      <c r="SYN997" s="35"/>
      <c r="SYO997" s="34"/>
      <c r="SYV997" s="35"/>
      <c r="SYW997" s="34"/>
      <c r="SZD997" s="35"/>
      <c r="SZE997" s="34"/>
      <c r="SZL997" s="35"/>
      <c r="SZM997" s="34"/>
      <c r="SZT997" s="35"/>
      <c r="SZU997" s="34"/>
      <c r="TAB997" s="35"/>
      <c r="TAC997" s="34"/>
      <c r="TAJ997" s="35"/>
      <c r="TAK997" s="34"/>
      <c r="TAR997" s="35"/>
      <c r="TAS997" s="34"/>
      <c r="TAZ997" s="35"/>
      <c r="TBA997" s="34"/>
      <c r="TBH997" s="35"/>
      <c r="TBI997" s="34"/>
      <c r="TBP997" s="35"/>
      <c r="TBQ997" s="34"/>
      <c r="TBX997" s="35"/>
      <c r="TBY997" s="34"/>
      <c r="TCF997" s="35"/>
      <c r="TCG997" s="34"/>
      <c r="TCN997" s="35"/>
      <c r="TCO997" s="34"/>
      <c r="TCV997" s="35"/>
      <c r="TCW997" s="34"/>
      <c r="TDD997" s="35"/>
      <c r="TDE997" s="34"/>
      <c r="TDL997" s="35"/>
      <c r="TDM997" s="34"/>
      <c r="TDT997" s="35"/>
      <c r="TDU997" s="34"/>
      <c r="TEB997" s="35"/>
      <c r="TEC997" s="34"/>
      <c r="TEJ997" s="35"/>
      <c r="TEK997" s="34"/>
      <c r="TER997" s="35"/>
      <c r="TES997" s="34"/>
      <c r="TEZ997" s="35"/>
      <c r="TFA997" s="34"/>
      <c r="TFH997" s="35"/>
      <c r="TFI997" s="34"/>
      <c r="TFP997" s="35"/>
      <c r="TFQ997" s="34"/>
      <c r="TFX997" s="35"/>
      <c r="TFY997" s="34"/>
      <c r="TGF997" s="35"/>
      <c r="TGG997" s="34"/>
      <c r="TGN997" s="35"/>
      <c r="TGO997" s="34"/>
      <c r="TGV997" s="35"/>
      <c r="TGW997" s="34"/>
      <c r="THD997" s="35"/>
      <c r="THE997" s="34"/>
      <c r="THL997" s="35"/>
      <c r="THM997" s="34"/>
      <c r="THT997" s="35"/>
      <c r="THU997" s="34"/>
      <c r="TIB997" s="35"/>
      <c r="TIC997" s="34"/>
      <c r="TIJ997" s="35"/>
      <c r="TIK997" s="34"/>
      <c r="TIR997" s="35"/>
      <c r="TIS997" s="34"/>
      <c r="TIZ997" s="35"/>
      <c r="TJA997" s="34"/>
      <c r="TJH997" s="35"/>
      <c r="TJI997" s="34"/>
      <c r="TJP997" s="35"/>
      <c r="TJQ997" s="34"/>
      <c r="TJX997" s="35"/>
      <c r="TJY997" s="34"/>
      <c r="TKF997" s="35"/>
      <c r="TKG997" s="34"/>
      <c r="TKN997" s="35"/>
      <c r="TKO997" s="34"/>
      <c r="TKV997" s="35"/>
      <c r="TKW997" s="34"/>
      <c r="TLD997" s="35"/>
      <c r="TLE997" s="34"/>
      <c r="TLL997" s="35"/>
      <c r="TLM997" s="34"/>
      <c r="TLT997" s="35"/>
      <c r="TLU997" s="34"/>
      <c r="TMB997" s="35"/>
      <c r="TMC997" s="34"/>
      <c r="TMJ997" s="35"/>
      <c r="TMK997" s="34"/>
      <c r="TMR997" s="35"/>
      <c r="TMS997" s="34"/>
      <c r="TMZ997" s="35"/>
      <c r="TNA997" s="34"/>
      <c r="TNH997" s="35"/>
      <c r="TNI997" s="34"/>
      <c r="TNP997" s="35"/>
      <c r="TNQ997" s="34"/>
      <c r="TNX997" s="35"/>
      <c r="TNY997" s="34"/>
      <c r="TOF997" s="35"/>
      <c r="TOG997" s="34"/>
      <c r="TON997" s="35"/>
      <c r="TOO997" s="34"/>
      <c r="TOV997" s="35"/>
      <c r="TOW997" s="34"/>
      <c r="TPD997" s="35"/>
      <c r="TPE997" s="34"/>
      <c r="TPL997" s="35"/>
      <c r="TPM997" s="34"/>
      <c r="TPT997" s="35"/>
      <c r="TPU997" s="34"/>
      <c r="TQB997" s="35"/>
      <c r="TQC997" s="34"/>
      <c r="TQJ997" s="35"/>
      <c r="TQK997" s="34"/>
      <c r="TQR997" s="35"/>
      <c r="TQS997" s="34"/>
      <c r="TQZ997" s="35"/>
      <c r="TRA997" s="34"/>
      <c r="TRH997" s="35"/>
      <c r="TRI997" s="34"/>
      <c r="TRP997" s="35"/>
      <c r="TRQ997" s="34"/>
      <c r="TRX997" s="35"/>
      <c r="TRY997" s="34"/>
      <c r="TSF997" s="35"/>
      <c r="TSG997" s="34"/>
      <c r="TSN997" s="35"/>
      <c r="TSO997" s="34"/>
      <c r="TSV997" s="35"/>
      <c r="TSW997" s="34"/>
      <c r="TTD997" s="35"/>
      <c r="TTE997" s="34"/>
      <c r="TTL997" s="35"/>
      <c r="TTM997" s="34"/>
      <c r="TTT997" s="35"/>
      <c r="TTU997" s="34"/>
      <c r="TUB997" s="35"/>
      <c r="TUC997" s="34"/>
      <c r="TUJ997" s="35"/>
      <c r="TUK997" s="34"/>
      <c r="TUR997" s="35"/>
      <c r="TUS997" s="34"/>
      <c r="TUZ997" s="35"/>
      <c r="TVA997" s="34"/>
      <c r="TVH997" s="35"/>
      <c r="TVI997" s="34"/>
      <c r="TVP997" s="35"/>
      <c r="TVQ997" s="34"/>
      <c r="TVX997" s="35"/>
      <c r="TVY997" s="34"/>
      <c r="TWF997" s="35"/>
      <c r="TWG997" s="34"/>
      <c r="TWN997" s="35"/>
      <c r="TWO997" s="34"/>
      <c r="TWV997" s="35"/>
      <c r="TWW997" s="34"/>
      <c r="TXD997" s="35"/>
      <c r="TXE997" s="34"/>
      <c r="TXL997" s="35"/>
      <c r="TXM997" s="34"/>
      <c r="TXT997" s="35"/>
      <c r="TXU997" s="34"/>
      <c r="TYB997" s="35"/>
      <c r="TYC997" s="34"/>
      <c r="TYJ997" s="35"/>
      <c r="TYK997" s="34"/>
      <c r="TYR997" s="35"/>
      <c r="TYS997" s="34"/>
      <c r="TYZ997" s="35"/>
      <c r="TZA997" s="34"/>
      <c r="TZH997" s="35"/>
      <c r="TZI997" s="34"/>
      <c r="TZP997" s="35"/>
      <c r="TZQ997" s="34"/>
      <c r="TZX997" s="35"/>
      <c r="TZY997" s="34"/>
      <c r="UAF997" s="35"/>
      <c r="UAG997" s="34"/>
      <c r="UAN997" s="35"/>
      <c r="UAO997" s="34"/>
      <c r="UAV997" s="35"/>
      <c r="UAW997" s="34"/>
      <c r="UBD997" s="35"/>
      <c r="UBE997" s="34"/>
      <c r="UBL997" s="35"/>
      <c r="UBM997" s="34"/>
      <c r="UBT997" s="35"/>
      <c r="UBU997" s="34"/>
      <c r="UCB997" s="35"/>
      <c r="UCC997" s="34"/>
      <c r="UCJ997" s="35"/>
      <c r="UCK997" s="34"/>
      <c r="UCR997" s="35"/>
      <c r="UCS997" s="34"/>
      <c r="UCZ997" s="35"/>
      <c r="UDA997" s="34"/>
      <c r="UDH997" s="35"/>
      <c r="UDI997" s="34"/>
      <c r="UDP997" s="35"/>
      <c r="UDQ997" s="34"/>
      <c r="UDX997" s="35"/>
      <c r="UDY997" s="34"/>
      <c r="UEF997" s="35"/>
      <c r="UEG997" s="34"/>
      <c r="UEN997" s="35"/>
      <c r="UEO997" s="34"/>
      <c r="UEV997" s="35"/>
      <c r="UEW997" s="34"/>
      <c r="UFD997" s="35"/>
      <c r="UFE997" s="34"/>
      <c r="UFL997" s="35"/>
      <c r="UFM997" s="34"/>
      <c r="UFT997" s="35"/>
      <c r="UFU997" s="34"/>
      <c r="UGB997" s="35"/>
      <c r="UGC997" s="34"/>
      <c r="UGJ997" s="35"/>
      <c r="UGK997" s="34"/>
      <c r="UGR997" s="35"/>
      <c r="UGS997" s="34"/>
      <c r="UGZ997" s="35"/>
      <c r="UHA997" s="34"/>
      <c r="UHH997" s="35"/>
      <c r="UHI997" s="34"/>
      <c r="UHP997" s="35"/>
      <c r="UHQ997" s="34"/>
      <c r="UHX997" s="35"/>
      <c r="UHY997" s="34"/>
      <c r="UIF997" s="35"/>
      <c r="UIG997" s="34"/>
      <c r="UIN997" s="35"/>
      <c r="UIO997" s="34"/>
      <c r="UIV997" s="35"/>
      <c r="UIW997" s="34"/>
      <c r="UJD997" s="35"/>
      <c r="UJE997" s="34"/>
      <c r="UJL997" s="35"/>
      <c r="UJM997" s="34"/>
      <c r="UJT997" s="35"/>
      <c r="UJU997" s="34"/>
      <c r="UKB997" s="35"/>
      <c r="UKC997" s="34"/>
      <c r="UKJ997" s="35"/>
      <c r="UKK997" s="34"/>
      <c r="UKR997" s="35"/>
      <c r="UKS997" s="34"/>
      <c r="UKZ997" s="35"/>
      <c r="ULA997" s="34"/>
      <c r="ULH997" s="35"/>
      <c r="ULI997" s="34"/>
      <c r="ULP997" s="35"/>
      <c r="ULQ997" s="34"/>
      <c r="ULX997" s="35"/>
      <c r="ULY997" s="34"/>
      <c r="UMF997" s="35"/>
      <c r="UMG997" s="34"/>
      <c r="UMN997" s="35"/>
      <c r="UMO997" s="34"/>
      <c r="UMV997" s="35"/>
      <c r="UMW997" s="34"/>
      <c r="UND997" s="35"/>
      <c r="UNE997" s="34"/>
      <c r="UNL997" s="35"/>
      <c r="UNM997" s="34"/>
      <c r="UNT997" s="35"/>
      <c r="UNU997" s="34"/>
      <c r="UOB997" s="35"/>
      <c r="UOC997" s="34"/>
      <c r="UOJ997" s="35"/>
      <c r="UOK997" s="34"/>
      <c r="UOR997" s="35"/>
      <c r="UOS997" s="34"/>
      <c r="UOZ997" s="35"/>
      <c r="UPA997" s="34"/>
      <c r="UPH997" s="35"/>
      <c r="UPI997" s="34"/>
      <c r="UPP997" s="35"/>
      <c r="UPQ997" s="34"/>
      <c r="UPX997" s="35"/>
      <c r="UPY997" s="34"/>
      <c r="UQF997" s="35"/>
      <c r="UQG997" s="34"/>
      <c r="UQN997" s="35"/>
      <c r="UQO997" s="34"/>
      <c r="UQV997" s="35"/>
      <c r="UQW997" s="34"/>
      <c r="URD997" s="35"/>
      <c r="URE997" s="34"/>
      <c r="URL997" s="35"/>
      <c r="URM997" s="34"/>
      <c r="URT997" s="35"/>
      <c r="URU997" s="34"/>
      <c r="USB997" s="35"/>
      <c r="USC997" s="34"/>
      <c r="USJ997" s="35"/>
      <c r="USK997" s="34"/>
      <c r="USR997" s="35"/>
      <c r="USS997" s="34"/>
      <c r="USZ997" s="35"/>
      <c r="UTA997" s="34"/>
      <c r="UTH997" s="35"/>
      <c r="UTI997" s="34"/>
      <c r="UTP997" s="35"/>
      <c r="UTQ997" s="34"/>
      <c r="UTX997" s="35"/>
      <c r="UTY997" s="34"/>
      <c r="UUF997" s="35"/>
      <c r="UUG997" s="34"/>
      <c r="UUN997" s="35"/>
      <c r="UUO997" s="34"/>
      <c r="UUV997" s="35"/>
      <c r="UUW997" s="34"/>
      <c r="UVD997" s="35"/>
      <c r="UVE997" s="34"/>
      <c r="UVL997" s="35"/>
      <c r="UVM997" s="34"/>
      <c r="UVT997" s="35"/>
      <c r="UVU997" s="34"/>
      <c r="UWB997" s="35"/>
      <c r="UWC997" s="34"/>
      <c r="UWJ997" s="35"/>
      <c r="UWK997" s="34"/>
      <c r="UWR997" s="35"/>
      <c r="UWS997" s="34"/>
      <c r="UWZ997" s="35"/>
      <c r="UXA997" s="34"/>
      <c r="UXH997" s="35"/>
      <c r="UXI997" s="34"/>
      <c r="UXP997" s="35"/>
      <c r="UXQ997" s="34"/>
      <c r="UXX997" s="35"/>
      <c r="UXY997" s="34"/>
      <c r="UYF997" s="35"/>
      <c r="UYG997" s="34"/>
      <c r="UYN997" s="35"/>
      <c r="UYO997" s="34"/>
      <c r="UYV997" s="35"/>
      <c r="UYW997" s="34"/>
      <c r="UZD997" s="35"/>
      <c r="UZE997" s="34"/>
      <c r="UZL997" s="35"/>
      <c r="UZM997" s="34"/>
      <c r="UZT997" s="35"/>
      <c r="UZU997" s="34"/>
      <c r="VAB997" s="35"/>
      <c r="VAC997" s="34"/>
      <c r="VAJ997" s="35"/>
      <c r="VAK997" s="34"/>
      <c r="VAR997" s="35"/>
      <c r="VAS997" s="34"/>
      <c r="VAZ997" s="35"/>
      <c r="VBA997" s="34"/>
      <c r="VBH997" s="35"/>
      <c r="VBI997" s="34"/>
      <c r="VBP997" s="35"/>
      <c r="VBQ997" s="34"/>
      <c r="VBX997" s="35"/>
      <c r="VBY997" s="34"/>
      <c r="VCF997" s="35"/>
      <c r="VCG997" s="34"/>
      <c r="VCN997" s="35"/>
      <c r="VCO997" s="34"/>
      <c r="VCV997" s="35"/>
      <c r="VCW997" s="34"/>
      <c r="VDD997" s="35"/>
      <c r="VDE997" s="34"/>
      <c r="VDL997" s="35"/>
      <c r="VDM997" s="34"/>
      <c r="VDT997" s="35"/>
      <c r="VDU997" s="34"/>
      <c r="VEB997" s="35"/>
      <c r="VEC997" s="34"/>
      <c r="VEJ997" s="35"/>
      <c r="VEK997" s="34"/>
      <c r="VER997" s="35"/>
      <c r="VES997" s="34"/>
      <c r="VEZ997" s="35"/>
      <c r="VFA997" s="34"/>
      <c r="VFH997" s="35"/>
      <c r="VFI997" s="34"/>
      <c r="VFP997" s="35"/>
      <c r="VFQ997" s="34"/>
      <c r="VFX997" s="35"/>
      <c r="VFY997" s="34"/>
      <c r="VGF997" s="35"/>
      <c r="VGG997" s="34"/>
      <c r="VGN997" s="35"/>
      <c r="VGO997" s="34"/>
      <c r="VGV997" s="35"/>
      <c r="VGW997" s="34"/>
      <c r="VHD997" s="35"/>
      <c r="VHE997" s="34"/>
      <c r="VHL997" s="35"/>
      <c r="VHM997" s="34"/>
      <c r="VHT997" s="35"/>
      <c r="VHU997" s="34"/>
      <c r="VIB997" s="35"/>
      <c r="VIC997" s="34"/>
      <c r="VIJ997" s="35"/>
      <c r="VIK997" s="34"/>
      <c r="VIR997" s="35"/>
      <c r="VIS997" s="34"/>
      <c r="VIZ997" s="35"/>
      <c r="VJA997" s="34"/>
      <c r="VJH997" s="35"/>
      <c r="VJI997" s="34"/>
      <c r="VJP997" s="35"/>
      <c r="VJQ997" s="34"/>
      <c r="VJX997" s="35"/>
      <c r="VJY997" s="34"/>
      <c r="VKF997" s="35"/>
      <c r="VKG997" s="34"/>
      <c r="VKN997" s="35"/>
      <c r="VKO997" s="34"/>
      <c r="VKV997" s="35"/>
      <c r="VKW997" s="34"/>
      <c r="VLD997" s="35"/>
      <c r="VLE997" s="34"/>
      <c r="VLL997" s="35"/>
      <c r="VLM997" s="34"/>
      <c r="VLT997" s="35"/>
      <c r="VLU997" s="34"/>
      <c r="VMB997" s="35"/>
      <c r="VMC997" s="34"/>
      <c r="VMJ997" s="35"/>
      <c r="VMK997" s="34"/>
      <c r="VMR997" s="35"/>
      <c r="VMS997" s="34"/>
      <c r="VMZ997" s="35"/>
      <c r="VNA997" s="34"/>
      <c r="VNH997" s="35"/>
      <c r="VNI997" s="34"/>
      <c r="VNP997" s="35"/>
      <c r="VNQ997" s="34"/>
      <c r="VNX997" s="35"/>
      <c r="VNY997" s="34"/>
      <c r="VOF997" s="35"/>
      <c r="VOG997" s="34"/>
      <c r="VON997" s="35"/>
      <c r="VOO997" s="34"/>
      <c r="VOV997" s="35"/>
      <c r="VOW997" s="34"/>
      <c r="VPD997" s="35"/>
      <c r="VPE997" s="34"/>
      <c r="VPL997" s="35"/>
      <c r="VPM997" s="34"/>
      <c r="VPT997" s="35"/>
      <c r="VPU997" s="34"/>
      <c r="VQB997" s="35"/>
      <c r="VQC997" s="34"/>
      <c r="VQJ997" s="35"/>
      <c r="VQK997" s="34"/>
      <c r="VQR997" s="35"/>
      <c r="VQS997" s="34"/>
      <c r="VQZ997" s="35"/>
      <c r="VRA997" s="34"/>
      <c r="VRH997" s="35"/>
      <c r="VRI997" s="34"/>
      <c r="VRP997" s="35"/>
      <c r="VRQ997" s="34"/>
      <c r="VRX997" s="35"/>
      <c r="VRY997" s="34"/>
      <c r="VSF997" s="35"/>
      <c r="VSG997" s="34"/>
      <c r="VSN997" s="35"/>
      <c r="VSO997" s="34"/>
      <c r="VSV997" s="35"/>
      <c r="VSW997" s="34"/>
      <c r="VTD997" s="35"/>
      <c r="VTE997" s="34"/>
      <c r="VTL997" s="35"/>
      <c r="VTM997" s="34"/>
      <c r="VTT997" s="35"/>
      <c r="VTU997" s="34"/>
      <c r="VUB997" s="35"/>
      <c r="VUC997" s="34"/>
      <c r="VUJ997" s="35"/>
      <c r="VUK997" s="34"/>
      <c r="VUR997" s="35"/>
      <c r="VUS997" s="34"/>
      <c r="VUZ997" s="35"/>
      <c r="VVA997" s="34"/>
      <c r="VVH997" s="35"/>
      <c r="VVI997" s="34"/>
      <c r="VVP997" s="35"/>
      <c r="VVQ997" s="34"/>
      <c r="VVX997" s="35"/>
      <c r="VVY997" s="34"/>
      <c r="VWF997" s="35"/>
      <c r="VWG997" s="34"/>
      <c r="VWN997" s="35"/>
      <c r="VWO997" s="34"/>
      <c r="VWV997" s="35"/>
      <c r="VWW997" s="34"/>
      <c r="VXD997" s="35"/>
      <c r="VXE997" s="34"/>
      <c r="VXL997" s="35"/>
      <c r="VXM997" s="34"/>
      <c r="VXT997" s="35"/>
      <c r="VXU997" s="34"/>
      <c r="VYB997" s="35"/>
      <c r="VYC997" s="34"/>
      <c r="VYJ997" s="35"/>
      <c r="VYK997" s="34"/>
      <c r="VYR997" s="35"/>
      <c r="VYS997" s="34"/>
      <c r="VYZ997" s="35"/>
      <c r="VZA997" s="34"/>
      <c r="VZH997" s="35"/>
      <c r="VZI997" s="34"/>
      <c r="VZP997" s="35"/>
      <c r="VZQ997" s="34"/>
      <c r="VZX997" s="35"/>
      <c r="VZY997" s="34"/>
      <c r="WAF997" s="35"/>
      <c r="WAG997" s="34"/>
      <c r="WAN997" s="35"/>
      <c r="WAO997" s="34"/>
      <c r="WAV997" s="35"/>
      <c r="WAW997" s="34"/>
      <c r="WBD997" s="35"/>
      <c r="WBE997" s="34"/>
      <c r="WBL997" s="35"/>
      <c r="WBM997" s="34"/>
      <c r="WBT997" s="35"/>
      <c r="WBU997" s="34"/>
      <c r="WCB997" s="35"/>
      <c r="WCC997" s="34"/>
      <c r="WCJ997" s="35"/>
      <c r="WCK997" s="34"/>
      <c r="WCR997" s="35"/>
      <c r="WCS997" s="34"/>
      <c r="WCZ997" s="35"/>
      <c r="WDA997" s="34"/>
      <c r="WDH997" s="35"/>
      <c r="WDI997" s="34"/>
      <c r="WDP997" s="35"/>
      <c r="WDQ997" s="34"/>
      <c r="WDX997" s="35"/>
      <c r="WDY997" s="34"/>
      <c r="WEF997" s="35"/>
      <c r="WEG997" s="34"/>
      <c r="WEN997" s="35"/>
      <c r="WEO997" s="34"/>
      <c r="WEV997" s="35"/>
      <c r="WEW997" s="34"/>
      <c r="WFD997" s="35"/>
      <c r="WFE997" s="34"/>
      <c r="WFL997" s="35"/>
      <c r="WFM997" s="34"/>
      <c r="WFT997" s="35"/>
      <c r="WFU997" s="34"/>
      <c r="WGB997" s="35"/>
      <c r="WGC997" s="34"/>
      <c r="WGJ997" s="35"/>
      <c r="WGK997" s="34"/>
      <c r="WGR997" s="35"/>
      <c r="WGS997" s="34"/>
      <c r="WGZ997" s="35"/>
      <c r="WHA997" s="34"/>
      <c r="WHH997" s="35"/>
      <c r="WHI997" s="34"/>
      <c r="WHP997" s="35"/>
      <c r="WHQ997" s="34"/>
      <c r="WHX997" s="35"/>
      <c r="WHY997" s="34"/>
      <c r="WIF997" s="35"/>
      <c r="WIG997" s="34"/>
      <c r="WIN997" s="35"/>
      <c r="WIO997" s="34"/>
      <c r="WIV997" s="35"/>
      <c r="WIW997" s="34"/>
      <c r="WJD997" s="35"/>
      <c r="WJE997" s="34"/>
      <c r="WJL997" s="35"/>
      <c r="WJM997" s="34"/>
      <c r="WJT997" s="35"/>
      <c r="WJU997" s="34"/>
      <c r="WKB997" s="35"/>
      <c r="WKC997" s="34"/>
      <c r="WKJ997" s="35"/>
      <c r="WKK997" s="34"/>
      <c r="WKR997" s="35"/>
      <c r="WKS997" s="34"/>
      <c r="WKZ997" s="35"/>
      <c r="WLA997" s="34"/>
      <c r="WLH997" s="35"/>
      <c r="WLI997" s="34"/>
      <c r="WLP997" s="35"/>
      <c r="WLQ997" s="34"/>
      <c r="WLX997" s="35"/>
      <c r="WLY997" s="34"/>
      <c r="WMF997" s="35"/>
      <c r="WMG997" s="34"/>
      <c r="WMN997" s="35"/>
      <c r="WMO997" s="34"/>
      <c r="WMV997" s="35"/>
      <c r="WMW997" s="34"/>
      <c r="WND997" s="35"/>
      <c r="WNE997" s="34"/>
      <c r="WNL997" s="35"/>
      <c r="WNM997" s="34"/>
      <c r="WNT997" s="35"/>
      <c r="WNU997" s="34"/>
      <c r="WOB997" s="35"/>
      <c r="WOC997" s="34"/>
      <c r="WOJ997" s="35"/>
      <c r="WOK997" s="34"/>
      <c r="WOR997" s="35"/>
      <c r="WOS997" s="34"/>
      <c r="WOZ997" s="35"/>
      <c r="WPA997" s="34"/>
      <c r="WPH997" s="35"/>
      <c r="WPI997" s="34"/>
      <c r="WPP997" s="35"/>
      <c r="WPQ997" s="34"/>
      <c r="WPX997" s="35"/>
      <c r="WPY997" s="34"/>
      <c r="WQF997" s="35"/>
      <c r="WQG997" s="34"/>
      <c r="WQN997" s="35"/>
      <c r="WQO997" s="34"/>
      <c r="WQV997" s="35"/>
      <c r="WQW997" s="34"/>
      <c r="WRD997" s="35"/>
      <c r="WRE997" s="34"/>
      <c r="WRL997" s="35"/>
      <c r="WRM997" s="34"/>
      <c r="WRT997" s="35"/>
      <c r="WRU997" s="34"/>
      <c r="WSB997" s="35"/>
      <c r="WSC997" s="34"/>
      <c r="WSJ997" s="35"/>
      <c r="WSK997" s="34"/>
      <c r="WSR997" s="35"/>
      <c r="WSS997" s="34"/>
      <c r="WSZ997" s="35"/>
      <c r="WTA997" s="34"/>
      <c r="WTH997" s="35"/>
      <c r="WTI997" s="34"/>
      <c r="WTP997" s="35"/>
      <c r="WTQ997" s="34"/>
      <c r="WTX997" s="35"/>
      <c r="WTY997" s="34"/>
      <c r="WUF997" s="35"/>
      <c r="WUG997" s="34"/>
      <c r="WUN997" s="35"/>
      <c r="WUO997" s="34"/>
      <c r="WUV997" s="35"/>
      <c r="WUW997" s="34"/>
      <c r="WVD997" s="35"/>
      <c r="WVE997" s="34"/>
      <c r="WVL997" s="35"/>
      <c r="WVM997" s="34"/>
      <c r="WVT997" s="35"/>
      <c r="WVU997" s="34"/>
      <c r="WWB997" s="35"/>
      <c r="WWC997" s="34"/>
      <c r="WWJ997" s="35"/>
      <c r="WWK997" s="34"/>
      <c r="WWR997" s="35"/>
      <c r="WWS997" s="34"/>
      <c r="WWZ997" s="35"/>
      <c r="WXA997" s="34"/>
      <c r="WXH997" s="35"/>
      <c r="WXI997" s="34"/>
      <c r="WXP997" s="35"/>
      <c r="WXQ997" s="34"/>
      <c r="WXX997" s="35"/>
      <c r="WXY997" s="34"/>
      <c r="WYF997" s="35"/>
      <c r="WYG997" s="34"/>
      <c r="WYN997" s="35"/>
      <c r="WYO997" s="34"/>
      <c r="WYV997" s="35"/>
      <c r="WYW997" s="34"/>
      <c r="WZD997" s="35"/>
      <c r="WZE997" s="34"/>
      <c r="WZL997" s="35"/>
      <c r="WZM997" s="34"/>
      <c r="WZT997" s="35"/>
      <c r="WZU997" s="34"/>
      <c r="XAB997" s="35"/>
      <c r="XAC997" s="34"/>
      <c r="XAJ997" s="35"/>
      <c r="XAK997" s="34"/>
      <c r="XAR997" s="35"/>
      <c r="XAS997" s="34"/>
      <c r="XAZ997" s="35"/>
      <c r="XBA997" s="34"/>
      <c r="XBH997" s="35"/>
      <c r="XBI997" s="34"/>
      <c r="XBP997" s="35"/>
      <c r="XBQ997" s="34"/>
      <c r="XBX997" s="35"/>
      <c r="XBY997" s="34"/>
      <c r="XCF997" s="35"/>
      <c r="XCG997" s="34"/>
      <c r="XCN997" s="35"/>
      <c r="XCO997" s="34"/>
      <c r="XCV997" s="35"/>
      <c r="XCW997" s="34"/>
      <c r="XDD997" s="35"/>
      <c r="XDE997" s="34"/>
      <c r="XDL997" s="35"/>
      <c r="XDM997" s="34"/>
      <c r="XDT997" s="35"/>
      <c r="XDU997" s="34"/>
      <c r="XEB997" s="35"/>
      <c r="XEC997" s="34"/>
      <c r="XEJ997" s="35"/>
      <c r="XEK997" s="34"/>
      <c r="XER997" s="35"/>
      <c r="XES997" s="34"/>
      <c r="XEZ997" s="35"/>
      <c r="XFA997" s="34"/>
    </row>
    <row r="998" spans="1:1021 1028:2045 2052:3069 3076:4093 4100:5117 5124:6141 6148:7165 7172:8189 8196:9213 9220:10237 10244:11261 11268:12285 12292:13309 13316:14333 14340:15357 15364:16381" x14ac:dyDescent="0.25">
      <c r="A998" t="s">
        <v>21</v>
      </c>
      <c r="B998" t="s">
        <v>178</v>
      </c>
      <c r="C998">
        <v>566</v>
      </c>
      <c r="D998">
        <v>566</v>
      </c>
      <c r="E998" s="35">
        <v>1</v>
      </c>
      <c r="F998" s="34">
        <v>1E-156</v>
      </c>
      <c r="G998">
        <v>98.15</v>
      </c>
      <c r="H998">
        <v>346</v>
      </c>
      <c r="I998" t="str">
        <f>HYPERLINK("https://www.ncbi.nlm.nih.gov/nucleotide/MZ161896.1?report=genbank&amp;log$=nucltop&amp;blast_rank=96&amp;RID=XE5J84ZU013","MZ161896.1")</f>
        <v>MZ161896.1</v>
      </c>
      <c r="L998" s="35"/>
      <c r="M998" s="34"/>
      <c r="T998" s="35"/>
      <c r="U998" s="34"/>
      <c r="AB998" s="35"/>
      <c r="AC998" s="34"/>
      <c r="AJ998" s="35"/>
      <c r="AK998" s="34"/>
      <c r="AR998" s="35"/>
      <c r="AS998" s="34"/>
      <c r="AZ998" s="35"/>
      <c r="BA998" s="34"/>
      <c r="BH998" s="35"/>
      <c r="BI998" s="34"/>
      <c r="BP998" s="35"/>
      <c r="BQ998" s="34"/>
      <c r="BX998" s="35"/>
      <c r="BY998" s="34"/>
      <c r="CF998" s="35"/>
      <c r="CG998" s="34"/>
      <c r="CN998" s="35"/>
      <c r="CO998" s="34"/>
      <c r="CV998" s="35"/>
      <c r="CW998" s="34"/>
      <c r="DD998" s="35"/>
      <c r="DE998" s="34"/>
      <c r="DL998" s="35"/>
      <c r="DM998" s="34"/>
      <c r="DT998" s="35"/>
      <c r="DU998" s="34"/>
      <c r="EB998" s="35"/>
      <c r="EC998" s="34"/>
      <c r="EJ998" s="35"/>
      <c r="EK998" s="34"/>
      <c r="ER998" s="35"/>
      <c r="ES998" s="34"/>
      <c r="EZ998" s="35"/>
      <c r="FA998" s="34"/>
      <c r="FH998" s="35"/>
      <c r="FI998" s="34"/>
      <c r="FP998" s="35"/>
      <c r="FQ998" s="34"/>
      <c r="FX998" s="35"/>
      <c r="FY998" s="34"/>
      <c r="GF998" s="35"/>
      <c r="GG998" s="34"/>
      <c r="GN998" s="35"/>
      <c r="GO998" s="34"/>
      <c r="GV998" s="35"/>
      <c r="GW998" s="34"/>
      <c r="HD998" s="35"/>
      <c r="HE998" s="34"/>
      <c r="HL998" s="35"/>
      <c r="HM998" s="34"/>
      <c r="HT998" s="35"/>
      <c r="HU998" s="34"/>
      <c r="IB998" s="35"/>
      <c r="IC998" s="34"/>
      <c r="IJ998" s="35"/>
      <c r="IK998" s="34"/>
      <c r="IR998" s="35"/>
      <c r="IS998" s="34"/>
      <c r="IZ998" s="35"/>
      <c r="JA998" s="34"/>
      <c r="JH998" s="35"/>
      <c r="JI998" s="34"/>
      <c r="JP998" s="35"/>
      <c r="JQ998" s="34"/>
      <c r="JX998" s="35"/>
      <c r="JY998" s="34"/>
      <c r="KF998" s="35"/>
      <c r="KG998" s="34"/>
      <c r="KN998" s="35"/>
      <c r="KO998" s="34"/>
      <c r="KV998" s="35"/>
      <c r="KW998" s="34"/>
      <c r="LD998" s="35"/>
      <c r="LE998" s="34"/>
      <c r="LL998" s="35"/>
      <c r="LM998" s="34"/>
      <c r="LT998" s="35"/>
      <c r="LU998" s="34"/>
      <c r="MB998" s="35"/>
      <c r="MC998" s="34"/>
      <c r="MJ998" s="35"/>
      <c r="MK998" s="34"/>
      <c r="MR998" s="35"/>
      <c r="MS998" s="34"/>
      <c r="MZ998" s="35"/>
      <c r="NA998" s="34"/>
      <c r="NH998" s="35"/>
      <c r="NI998" s="34"/>
      <c r="NP998" s="35"/>
      <c r="NQ998" s="34"/>
      <c r="NX998" s="35"/>
      <c r="NY998" s="34"/>
      <c r="OF998" s="35"/>
      <c r="OG998" s="34"/>
      <c r="ON998" s="35"/>
      <c r="OO998" s="34"/>
      <c r="OV998" s="35"/>
      <c r="OW998" s="34"/>
      <c r="PD998" s="35"/>
      <c r="PE998" s="34"/>
      <c r="PL998" s="35"/>
      <c r="PM998" s="34"/>
      <c r="PT998" s="35"/>
      <c r="PU998" s="34"/>
      <c r="QB998" s="35"/>
      <c r="QC998" s="34"/>
      <c r="QJ998" s="35"/>
      <c r="QK998" s="34"/>
      <c r="QR998" s="35"/>
      <c r="QS998" s="34"/>
      <c r="QZ998" s="35"/>
      <c r="RA998" s="34"/>
      <c r="RH998" s="35"/>
      <c r="RI998" s="34"/>
      <c r="RP998" s="35"/>
      <c r="RQ998" s="34"/>
      <c r="RX998" s="35"/>
      <c r="RY998" s="34"/>
      <c r="SF998" s="35"/>
      <c r="SG998" s="34"/>
      <c r="SN998" s="35"/>
      <c r="SO998" s="34"/>
      <c r="SV998" s="35"/>
      <c r="SW998" s="34"/>
      <c r="TD998" s="35"/>
      <c r="TE998" s="34"/>
      <c r="TL998" s="35"/>
      <c r="TM998" s="34"/>
      <c r="TT998" s="35"/>
      <c r="TU998" s="34"/>
      <c r="UB998" s="35"/>
      <c r="UC998" s="34"/>
      <c r="UJ998" s="35"/>
      <c r="UK998" s="34"/>
      <c r="UR998" s="35"/>
      <c r="US998" s="34"/>
      <c r="UZ998" s="35"/>
      <c r="VA998" s="34"/>
      <c r="VH998" s="35"/>
      <c r="VI998" s="34"/>
      <c r="VP998" s="35"/>
      <c r="VQ998" s="34"/>
      <c r="VX998" s="35"/>
      <c r="VY998" s="34"/>
      <c r="WF998" s="35"/>
      <c r="WG998" s="34"/>
      <c r="WN998" s="35"/>
      <c r="WO998" s="34"/>
      <c r="WV998" s="35"/>
      <c r="WW998" s="34"/>
      <c r="XD998" s="35"/>
      <c r="XE998" s="34"/>
      <c r="XL998" s="35"/>
      <c r="XM998" s="34"/>
      <c r="XT998" s="35"/>
      <c r="XU998" s="34"/>
      <c r="YB998" s="35"/>
      <c r="YC998" s="34"/>
      <c r="YJ998" s="35"/>
      <c r="YK998" s="34"/>
      <c r="YR998" s="35"/>
      <c r="YS998" s="34"/>
      <c r="YZ998" s="35"/>
      <c r="ZA998" s="34"/>
      <c r="ZH998" s="35"/>
      <c r="ZI998" s="34"/>
      <c r="ZP998" s="35"/>
      <c r="ZQ998" s="34"/>
      <c r="ZX998" s="35"/>
      <c r="ZY998" s="34"/>
      <c r="AAF998" s="35"/>
      <c r="AAG998" s="34"/>
      <c r="AAN998" s="35"/>
      <c r="AAO998" s="34"/>
      <c r="AAV998" s="35"/>
      <c r="AAW998" s="34"/>
      <c r="ABD998" s="35"/>
      <c r="ABE998" s="34"/>
      <c r="ABL998" s="35"/>
      <c r="ABM998" s="34"/>
      <c r="ABT998" s="35"/>
      <c r="ABU998" s="34"/>
      <c r="ACB998" s="35"/>
      <c r="ACC998" s="34"/>
      <c r="ACJ998" s="35"/>
      <c r="ACK998" s="34"/>
      <c r="ACR998" s="35"/>
      <c r="ACS998" s="34"/>
      <c r="ACZ998" s="35"/>
      <c r="ADA998" s="34"/>
      <c r="ADH998" s="35"/>
      <c r="ADI998" s="34"/>
      <c r="ADP998" s="35"/>
      <c r="ADQ998" s="34"/>
      <c r="ADX998" s="35"/>
      <c r="ADY998" s="34"/>
      <c r="AEF998" s="35"/>
      <c r="AEG998" s="34"/>
      <c r="AEN998" s="35"/>
      <c r="AEO998" s="34"/>
      <c r="AEV998" s="35"/>
      <c r="AEW998" s="34"/>
      <c r="AFD998" s="35"/>
      <c r="AFE998" s="34"/>
      <c r="AFL998" s="35"/>
      <c r="AFM998" s="34"/>
      <c r="AFT998" s="35"/>
      <c r="AFU998" s="34"/>
      <c r="AGB998" s="35"/>
      <c r="AGC998" s="34"/>
      <c r="AGJ998" s="35"/>
      <c r="AGK998" s="34"/>
      <c r="AGR998" s="35"/>
      <c r="AGS998" s="34"/>
      <c r="AGZ998" s="35"/>
      <c r="AHA998" s="34"/>
      <c r="AHH998" s="35"/>
      <c r="AHI998" s="34"/>
      <c r="AHP998" s="35"/>
      <c r="AHQ998" s="34"/>
      <c r="AHX998" s="35"/>
      <c r="AHY998" s="34"/>
      <c r="AIF998" s="35"/>
      <c r="AIG998" s="34"/>
      <c r="AIN998" s="35"/>
      <c r="AIO998" s="34"/>
      <c r="AIV998" s="35"/>
      <c r="AIW998" s="34"/>
      <c r="AJD998" s="35"/>
      <c r="AJE998" s="34"/>
      <c r="AJL998" s="35"/>
      <c r="AJM998" s="34"/>
      <c r="AJT998" s="35"/>
      <c r="AJU998" s="34"/>
      <c r="AKB998" s="35"/>
      <c r="AKC998" s="34"/>
      <c r="AKJ998" s="35"/>
      <c r="AKK998" s="34"/>
      <c r="AKR998" s="35"/>
      <c r="AKS998" s="34"/>
      <c r="AKZ998" s="35"/>
      <c r="ALA998" s="34"/>
      <c r="ALH998" s="35"/>
      <c r="ALI998" s="34"/>
      <c r="ALP998" s="35"/>
      <c r="ALQ998" s="34"/>
      <c r="ALX998" s="35"/>
      <c r="ALY998" s="34"/>
      <c r="AMF998" s="35"/>
      <c r="AMG998" s="34"/>
      <c r="AMN998" s="35"/>
      <c r="AMO998" s="34"/>
      <c r="AMV998" s="35"/>
      <c r="AMW998" s="34"/>
      <c r="AND998" s="35"/>
      <c r="ANE998" s="34"/>
      <c r="ANL998" s="35"/>
      <c r="ANM998" s="34"/>
      <c r="ANT998" s="35"/>
      <c r="ANU998" s="34"/>
      <c r="AOB998" s="35"/>
      <c r="AOC998" s="34"/>
      <c r="AOJ998" s="35"/>
      <c r="AOK998" s="34"/>
      <c r="AOR998" s="35"/>
      <c r="AOS998" s="34"/>
      <c r="AOZ998" s="35"/>
      <c r="APA998" s="34"/>
      <c r="APH998" s="35"/>
      <c r="API998" s="34"/>
      <c r="APP998" s="35"/>
      <c r="APQ998" s="34"/>
      <c r="APX998" s="35"/>
      <c r="APY998" s="34"/>
      <c r="AQF998" s="35"/>
      <c r="AQG998" s="34"/>
      <c r="AQN998" s="35"/>
      <c r="AQO998" s="34"/>
      <c r="AQV998" s="35"/>
      <c r="AQW998" s="34"/>
      <c r="ARD998" s="35"/>
      <c r="ARE998" s="34"/>
      <c r="ARL998" s="35"/>
      <c r="ARM998" s="34"/>
      <c r="ART998" s="35"/>
      <c r="ARU998" s="34"/>
      <c r="ASB998" s="35"/>
      <c r="ASC998" s="34"/>
      <c r="ASJ998" s="35"/>
      <c r="ASK998" s="34"/>
      <c r="ASR998" s="35"/>
      <c r="ASS998" s="34"/>
      <c r="ASZ998" s="35"/>
      <c r="ATA998" s="34"/>
      <c r="ATH998" s="35"/>
      <c r="ATI998" s="34"/>
      <c r="ATP998" s="35"/>
      <c r="ATQ998" s="34"/>
      <c r="ATX998" s="35"/>
      <c r="ATY998" s="34"/>
      <c r="AUF998" s="35"/>
      <c r="AUG998" s="34"/>
      <c r="AUN998" s="35"/>
      <c r="AUO998" s="34"/>
      <c r="AUV998" s="35"/>
      <c r="AUW998" s="34"/>
      <c r="AVD998" s="35"/>
      <c r="AVE998" s="34"/>
      <c r="AVL998" s="35"/>
      <c r="AVM998" s="34"/>
      <c r="AVT998" s="35"/>
      <c r="AVU998" s="34"/>
      <c r="AWB998" s="35"/>
      <c r="AWC998" s="34"/>
      <c r="AWJ998" s="35"/>
      <c r="AWK998" s="34"/>
      <c r="AWR998" s="35"/>
      <c r="AWS998" s="34"/>
      <c r="AWZ998" s="35"/>
      <c r="AXA998" s="34"/>
      <c r="AXH998" s="35"/>
      <c r="AXI998" s="34"/>
      <c r="AXP998" s="35"/>
      <c r="AXQ998" s="34"/>
      <c r="AXX998" s="35"/>
      <c r="AXY998" s="34"/>
      <c r="AYF998" s="35"/>
      <c r="AYG998" s="34"/>
      <c r="AYN998" s="35"/>
      <c r="AYO998" s="34"/>
      <c r="AYV998" s="35"/>
      <c r="AYW998" s="34"/>
      <c r="AZD998" s="35"/>
      <c r="AZE998" s="34"/>
      <c r="AZL998" s="35"/>
      <c r="AZM998" s="34"/>
      <c r="AZT998" s="35"/>
      <c r="AZU998" s="34"/>
      <c r="BAB998" s="35"/>
      <c r="BAC998" s="34"/>
      <c r="BAJ998" s="35"/>
      <c r="BAK998" s="34"/>
      <c r="BAR998" s="35"/>
      <c r="BAS998" s="34"/>
      <c r="BAZ998" s="35"/>
      <c r="BBA998" s="34"/>
      <c r="BBH998" s="35"/>
      <c r="BBI998" s="34"/>
      <c r="BBP998" s="35"/>
      <c r="BBQ998" s="34"/>
      <c r="BBX998" s="35"/>
      <c r="BBY998" s="34"/>
      <c r="BCF998" s="35"/>
      <c r="BCG998" s="34"/>
      <c r="BCN998" s="35"/>
      <c r="BCO998" s="34"/>
      <c r="BCV998" s="35"/>
      <c r="BCW998" s="34"/>
      <c r="BDD998" s="35"/>
      <c r="BDE998" s="34"/>
      <c r="BDL998" s="35"/>
      <c r="BDM998" s="34"/>
      <c r="BDT998" s="35"/>
      <c r="BDU998" s="34"/>
      <c r="BEB998" s="35"/>
      <c r="BEC998" s="34"/>
      <c r="BEJ998" s="35"/>
      <c r="BEK998" s="34"/>
      <c r="BER998" s="35"/>
      <c r="BES998" s="34"/>
      <c r="BEZ998" s="35"/>
      <c r="BFA998" s="34"/>
      <c r="BFH998" s="35"/>
      <c r="BFI998" s="34"/>
      <c r="BFP998" s="35"/>
      <c r="BFQ998" s="34"/>
      <c r="BFX998" s="35"/>
      <c r="BFY998" s="34"/>
      <c r="BGF998" s="35"/>
      <c r="BGG998" s="34"/>
      <c r="BGN998" s="35"/>
      <c r="BGO998" s="34"/>
      <c r="BGV998" s="35"/>
      <c r="BGW998" s="34"/>
      <c r="BHD998" s="35"/>
      <c r="BHE998" s="34"/>
      <c r="BHL998" s="35"/>
      <c r="BHM998" s="34"/>
      <c r="BHT998" s="35"/>
      <c r="BHU998" s="34"/>
      <c r="BIB998" s="35"/>
      <c r="BIC998" s="34"/>
      <c r="BIJ998" s="35"/>
      <c r="BIK998" s="34"/>
      <c r="BIR998" s="35"/>
      <c r="BIS998" s="34"/>
      <c r="BIZ998" s="35"/>
      <c r="BJA998" s="34"/>
      <c r="BJH998" s="35"/>
      <c r="BJI998" s="34"/>
      <c r="BJP998" s="35"/>
      <c r="BJQ998" s="34"/>
      <c r="BJX998" s="35"/>
      <c r="BJY998" s="34"/>
      <c r="BKF998" s="35"/>
      <c r="BKG998" s="34"/>
      <c r="BKN998" s="35"/>
      <c r="BKO998" s="34"/>
      <c r="BKV998" s="35"/>
      <c r="BKW998" s="34"/>
      <c r="BLD998" s="35"/>
      <c r="BLE998" s="34"/>
      <c r="BLL998" s="35"/>
      <c r="BLM998" s="34"/>
      <c r="BLT998" s="35"/>
      <c r="BLU998" s="34"/>
      <c r="BMB998" s="35"/>
      <c r="BMC998" s="34"/>
      <c r="BMJ998" s="35"/>
      <c r="BMK998" s="34"/>
      <c r="BMR998" s="35"/>
      <c r="BMS998" s="34"/>
      <c r="BMZ998" s="35"/>
      <c r="BNA998" s="34"/>
      <c r="BNH998" s="35"/>
      <c r="BNI998" s="34"/>
      <c r="BNP998" s="35"/>
      <c r="BNQ998" s="34"/>
      <c r="BNX998" s="35"/>
      <c r="BNY998" s="34"/>
      <c r="BOF998" s="35"/>
      <c r="BOG998" s="34"/>
      <c r="BON998" s="35"/>
      <c r="BOO998" s="34"/>
      <c r="BOV998" s="35"/>
      <c r="BOW998" s="34"/>
      <c r="BPD998" s="35"/>
      <c r="BPE998" s="34"/>
      <c r="BPL998" s="35"/>
      <c r="BPM998" s="34"/>
      <c r="BPT998" s="35"/>
      <c r="BPU998" s="34"/>
      <c r="BQB998" s="35"/>
      <c r="BQC998" s="34"/>
      <c r="BQJ998" s="35"/>
      <c r="BQK998" s="34"/>
      <c r="BQR998" s="35"/>
      <c r="BQS998" s="34"/>
      <c r="BQZ998" s="35"/>
      <c r="BRA998" s="34"/>
      <c r="BRH998" s="35"/>
      <c r="BRI998" s="34"/>
      <c r="BRP998" s="35"/>
      <c r="BRQ998" s="34"/>
      <c r="BRX998" s="35"/>
      <c r="BRY998" s="34"/>
      <c r="BSF998" s="35"/>
      <c r="BSG998" s="34"/>
      <c r="BSN998" s="35"/>
      <c r="BSO998" s="34"/>
      <c r="BSV998" s="35"/>
      <c r="BSW998" s="34"/>
      <c r="BTD998" s="35"/>
      <c r="BTE998" s="34"/>
      <c r="BTL998" s="35"/>
      <c r="BTM998" s="34"/>
      <c r="BTT998" s="35"/>
      <c r="BTU998" s="34"/>
      <c r="BUB998" s="35"/>
      <c r="BUC998" s="34"/>
      <c r="BUJ998" s="35"/>
      <c r="BUK998" s="34"/>
      <c r="BUR998" s="35"/>
      <c r="BUS998" s="34"/>
      <c r="BUZ998" s="35"/>
      <c r="BVA998" s="34"/>
      <c r="BVH998" s="35"/>
      <c r="BVI998" s="34"/>
      <c r="BVP998" s="35"/>
      <c r="BVQ998" s="34"/>
      <c r="BVX998" s="35"/>
      <c r="BVY998" s="34"/>
      <c r="BWF998" s="35"/>
      <c r="BWG998" s="34"/>
      <c r="BWN998" s="35"/>
      <c r="BWO998" s="34"/>
      <c r="BWV998" s="35"/>
      <c r="BWW998" s="34"/>
      <c r="BXD998" s="35"/>
      <c r="BXE998" s="34"/>
      <c r="BXL998" s="35"/>
      <c r="BXM998" s="34"/>
      <c r="BXT998" s="35"/>
      <c r="BXU998" s="34"/>
      <c r="BYB998" s="35"/>
      <c r="BYC998" s="34"/>
      <c r="BYJ998" s="35"/>
      <c r="BYK998" s="34"/>
      <c r="BYR998" s="35"/>
      <c r="BYS998" s="34"/>
      <c r="BYZ998" s="35"/>
      <c r="BZA998" s="34"/>
      <c r="BZH998" s="35"/>
      <c r="BZI998" s="34"/>
      <c r="BZP998" s="35"/>
      <c r="BZQ998" s="34"/>
      <c r="BZX998" s="35"/>
      <c r="BZY998" s="34"/>
      <c r="CAF998" s="35"/>
      <c r="CAG998" s="34"/>
      <c r="CAN998" s="35"/>
      <c r="CAO998" s="34"/>
      <c r="CAV998" s="35"/>
      <c r="CAW998" s="34"/>
      <c r="CBD998" s="35"/>
      <c r="CBE998" s="34"/>
      <c r="CBL998" s="35"/>
      <c r="CBM998" s="34"/>
      <c r="CBT998" s="35"/>
      <c r="CBU998" s="34"/>
      <c r="CCB998" s="35"/>
      <c r="CCC998" s="34"/>
      <c r="CCJ998" s="35"/>
      <c r="CCK998" s="34"/>
      <c r="CCR998" s="35"/>
      <c r="CCS998" s="34"/>
      <c r="CCZ998" s="35"/>
      <c r="CDA998" s="34"/>
      <c r="CDH998" s="35"/>
      <c r="CDI998" s="34"/>
      <c r="CDP998" s="35"/>
      <c r="CDQ998" s="34"/>
      <c r="CDX998" s="35"/>
      <c r="CDY998" s="34"/>
      <c r="CEF998" s="35"/>
      <c r="CEG998" s="34"/>
      <c r="CEN998" s="35"/>
      <c r="CEO998" s="34"/>
      <c r="CEV998" s="35"/>
      <c r="CEW998" s="34"/>
      <c r="CFD998" s="35"/>
      <c r="CFE998" s="34"/>
      <c r="CFL998" s="35"/>
      <c r="CFM998" s="34"/>
      <c r="CFT998" s="35"/>
      <c r="CFU998" s="34"/>
      <c r="CGB998" s="35"/>
      <c r="CGC998" s="34"/>
      <c r="CGJ998" s="35"/>
      <c r="CGK998" s="34"/>
      <c r="CGR998" s="35"/>
      <c r="CGS998" s="34"/>
      <c r="CGZ998" s="35"/>
      <c r="CHA998" s="34"/>
      <c r="CHH998" s="35"/>
      <c r="CHI998" s="34"/>
      <c r="CHP998" s="35"/>
      <c r="CHQ998" s="34"/>
      <c r="CHX998" s="35"/>
      <c r="CHY998" s="34"/>
      <c r="CIF998" s="35"/>
      <c r="CIG998" s="34"/>
      <c r="CIN998" s="35"/>
      <c r="CIO998" s="34"/>
      <c r="CIV998" s="35"/>
      <c r="CIW998" s="34"/>
      <c r="CJD998" s="35"/>
      <c r="CJE998" s="34"/>
      <c r="CJL998" s="35"/>
      <c r="CJM998" s="34"/>
      <c r="CJT998" s="35"/>
      <c r="CJU998" s="34"/>
      <c r="CKB998" s="35"/>
      <c r="CKC998" s="34"/>
      <c r="CKJ998" s="35"/>
      <c r="CKK998" s="34"/>
      <c r="CKR998" s="35"/>
      <c r="CKS998" s="34"/>
      <c r="CKZ998" s="35"/>
      <c r="CLA998" s="34"/>
      <c r="CLH998" s="35"/>
      <c r="CLI998" s="34"/>
      <c r="CLP998" s="35"/>
      <c r="CLQ998" s="34"/>
      <c r="CLX998" s="35"/>
      <c r="CLY998" s="34"/>
      <c r="CMF998" s="35"/>
      <c r="CMG998" s="34"/>
      <c r="CMN998" s="35"/>
      <c r="CMO998" s="34"/>
      <c r="CMV998" s="35"/>
      <c r="CMW998" s="34"/>
      <c r="CND998" s="35"/>
      <c r="CNE998" s="34"/>
      <c r="CNL998" s="35"/>
      <c r="CNM998" s="34"/>
      <c r="CNT998" s="35"/>
      <c r="CNU998" s="34"/>
      <c r="COB998" s="35"/>
      <c r="COC998" s="34"/>
      <c r="COJ998" s="35"/>
      <c r="COK998" s="34"/>
      <c r="COR998" s="35"/>
      <c r="COS998" s="34"/>
      <c r="COZ998" s="35"/>
      <c r="CPA998" s="34"/>
      <c r="CPH998" s="35"/>
      <c r="CPI998" s="34"/>
      <c r="CPP998" s="35"/>
      <c r="CPQ998" s="34"/>
      <c r="CPX998" s="35"/>
      <c r="CPY998" s="34"/>
      <c r="CQF998" s="35"/>
      <c r="CQG998" s="34"/>
      <c r="CQN998" s="35"/>
      <c r="CQO998" s="34"/>
      <c r="CQV998" s="35"/>
      <c r="CQW998" s="34"/>
      <c r="CRD998" s="35"/>
      <c r="CRE998" s="34"/>
      <c r="CRL998" s="35"/>
      <c r="CRM998" s="34"/>
      <c r="CRT998" s="35"/>
      <c r="CRU998" s="34"/>
      <c r="CSB998" s="35"/>
      <c r="CSC998" s="34"/>
      <c r="CSJ998" s="35"/>
      <c r="CSK998" s="34"/>
      <c r="CSR998" s="35"/>
      <c r="CSS998" s="34"/>
      <c r="CSZ998" s="35"/>
      <c r="CTA998" s="34"/>
      <c r="CTH998" s="35"/>
      <c r="CTI998" s="34"/>
      <c r="CTP998" s="35"/>
      <c r="CTQ998" s="34"/>
      <c r="CTX998" s="35"/>
      <c r="CTY998" s="34"/>
      <c r="CUF998" s="35"/>
      <c r="CUG998" s="34"/>
      <c r="CUN998" s="35"/>
      <c r="CUO998" s="34"/>
      <c r="CUV998" s="35"/>
      <c r="CUW998" s="34"/>
      <c r="CVD998" s="35"/>
      <c r="CVE998" s="34"/>
      <c r="CVL998" s="35"/>
      <c r="CVM998" s="34"/>
      <c r="CVT998" s="35"/>
      <c r="CVU998" s="34"/>
      <c r="CWB998" s="35"/>
      <c r="CWC998" s="34"/>
      <c r="CWJ998" s="35"/>
      <c r="CWK998" s="34"/>
      <c r="CWR998" s="35"/>
      <c r="CWS998" s="34"/>
      <c r="CWZ998" s="35"/>
      <c r="CXA998" s="34"/>
      <c r="CXH998" s="35"/>
      <c r="CXI998" s="34"/>
      <c r="CXP998" s="35"/>
      <c r="CXQ998" s="34"/>
      <c r="CXX998" s="35"/>
      <c r="CXY998" s="34"/>
      <c r="CYF998" s="35"/>
      <c r="CYG998" s="34"/>
      <c r="CYN998" s="35"/>
      <c r="CYO998" s="34"/>
      <c r="CYV998" s="35"/>
      <c r="CYW998" s="34"/>
      <c r="CZD998" s="35"/>
      <c r="CZE998" s="34"/>
      <c r="CZL998" s="35"/>
      <c r="CZM998" s="34"/>
      <c r="CZT998" s="35"/>
      <c r="CZU998" s="34"/>
      <c r="DAB998" s="35"/>
      <c r="DAC998" s="34"/>
      <c r="DAJ998" s="35"/>
      <c r="DAK998" s="34"/>
      <c r="DAR998" s="35"/>
      <c r="DAS998" s="34"/>
      <c r="DAZ998" s="35"/>
      <c r="DBA998" s="34"/>
      <c r="DBH998" s="35"/>
      <c r="DBI998" s="34"/>
      <c r="DBP998" s="35"/>
      <c r="DBQ998" s="34"/>
      <c r="DBX998" s="35"/>
      <c r="DBY998" s="34"/>
      <c r="DCF998" s="35"/>
      <c r="DCG998" s="34"/>
      <c r="DCN998" s="35"/>
      <c r="DCO998" s="34"/>
      <c r="DCV998" s="35"/>
      <c r="DCW998" s="34"/>
      <c r="DDD998" s="35"/>
      <c r="DDE998" s="34"/>
      <c r="DDL998" s="35"/>
      <c r="DDM998" s="34"/>
      <c r="DDT998" s="35"/>
      <c r="DDU998" s="34"/>
      <c r="DEB998" s="35"/>
      <c r="DEC998" s="34"/>
      <c r="DEJ998" s="35"/>
      <c r="DEK998" s="34"/>
      <c r="DER998" s="35"/>
      <c r="DES998" s="34"/>
      <c r="DEZ998" s="35"/>
      <c r="DFA998" s="34"/>
      <c r="DFH998" s="35"/>
      <c r="DFI998" s="34"/>
      <c r="DFP998" s="35"/>
      <c r="DFQ998" s="34"/>
      <c r="DFX998" s="35"/>
      <c r="DFY998" s="34"/>
      <c r="DGF998" s="35"/>
      <c r="DGG998" s="34"/>
      <c r="DGN998" s="35"/>
      <c r="DGO998" s="34"/>
      <c r="DGV998" s="35"/>
      <c r="DGW998" s="34"/>
      <c r="DHD998" s="35"/>
      <c r="DHE998" s="34"/>
      <c r="DHL998" s="35"/>
      <c r="DHM998" s="34"/>
      <c r="DHT998" s="35"/>
      <c r="DHU998" s="34"/>
      <c r="DIB998" s="35"/>
      <c r="DIC998" s="34"/>
      <c r="DIJ998" s="35"/>
      <c r="DIK998" s="34"/>
      <c r="DIR998" s="35"/>
      <c r="DIS998" s="34"/>
      <c r="DIZ998" s="35"/>
      <c r="DJA998" s="34"/>
      <c r="DJH998" s="35"/>
      <c r="DJI998" s="34"/>
      <c r="DJP998" s="35"/>
      <c r="DJQ998" s="34"/>
      <c r="DJX998" s="35"/>
      <c r="DJY998" s="34"/>
      <c r="DKF998" s="35"/>
      <c r="DKG998" s="34"/>
      <c r="DKN998" s="35"/>
      <c r="DKO998" s="34"/>
      <c r="DKV998" s="35"/>
      <c r="DKW998" s="34"/>
      <c r="DLD998" s="35"/>
      <c r="DLE998" s="34"/>
      <c r="DLL998" s="35"/>
      <c r="DLM998" s="34"/>
      <c r="DLT998" s="35"/>
      <c r="DLU998" s="34"/>
      <c r="DMB998" s="35"/>
      <c r="DMC998" s="34"/>
      <c r="DMJ998" s="35"/>
      <c r="DMK998" s="34"/>
      <c r="DMR998" s="35"/>
      <c r="DMS998" s="34"/>
      <c r="DMZ998" s="35"/>
      <c r="DNA998" s="34"/>
      <c r="DNH998" s="35"/>
      <c r="DNI998" s="34"/>
      <c r="DNP998" s="35"/>
      <c r="DNQ998" s="34"/>
      <c r="DNX998" s="35"/>
      <c r="DNY998" s="34"/>
      <c r="DOF998" s="35"/>
      <c r="DOG998" s="34"/>
      <c r="DON998" s="35"/>
      <c r="DOO998" s="34"/>
      <c r="DOV998" s="35"/>
      <c r="DOW998" s="34"/>
      <c r="DPD998" s="35"/>
      <c r="DPE998" s="34"/>
      <c r="DPL998" s="35"/>
      <c r="DPM998" s="34"/>
      <c r="DPT998" s="35"/>
      <c r="DPU998" s="34"/>
      <c r="DQB998" s="35"/>
      <c r="DQC998" s="34"/>
      <c r="DQJ998" s="35"/>
      <c r="DQK998" s="34"/>
      <c r="DQR998" s="35"/>
      <c r="DQS998" s="34"/>
      <c r="DQZ998" s="35"/>
      <c r="DRA998" s="34"/>
      <c r="DRH998" s="35"/>
      <c r="DRI998" s="34"/>
      <c r="DRP998" s="35"/>
      <c r="DRQ998" s="34"/>
      <c r="DRX998" s="35"/>
      <c r="DRY998" s="34"/>
      <c r="DSF998" s="35"/>
      <c r="DSG998" s="34"/>
      <c r="DSN998" s="35"/>
      <c r="DSO998" s="34"/>
      <c r="DSV998" s="35"/>
      <c r="DSW998" s="34"/>
      <c r="DTD998" s="35"/>
      <c r="DTE998" s="34"/>
      <c r="DTL998" s="35"/>
      <c r="DTM998" s="34"/>
      <c r="DTT998" s="35"/>
      <c r="DTU998" s="34"/>
      <c r="DUB998" s="35"/>
      <c r="DUC998" s="34"/>
      <c r="DUJ998" s="35"/>
      <c r="DUK998" s="34"/>
      <c r="DUR998" s="35"/>
      <c r="DUS998" s="34"/>
      <c r="DUZ998" s="35"/>
      <c r="DVA998" s="34"/>
      <c r="DVH998" s="35"/>
      <c r="DVI998" s="34"/>
      <c r="DVP998" s="35"/>
      <c r="DVQ998" s="34"/>
      <c r="DVX998" s="35"/>
      <c r="DVY998" s="34"/>
      <c r="DWF998" s="35"/>
      <c r="DWG998" s="34"/>
      <c r="DWN998" s="35"/>
      <c r="DWO998" s="34"/>
      <c r="DWV998" s="35"/>
      <c r="DWW998" s="34"/>
      <c r="DXD998" s="35"/>
      <c r="DXE998" s="34"/>
      <c r="DXL998" s="35"/>
      <c r="DXM998" s="34"/>
      <c r="DXT998" s="35"/>
      <c r="DXU998" s="34"/>
      <c r="DYB998" s="35"/>
      <c r="DYC998" s="34"/>
      <c r="DYJ998" s="35"/>
      <c r="DYK998" s="34"/>
      <c r="DYR998" s="35"/>
      <c r="DYS998" s="34"/>
      <c r="DYZ998" s="35"/>
      <c r="DZA998" s="34"/>
      <c r="DZH998" s="35"/>
      <c r="DZI998" s="34"/>
      <c r="DZP998" s="35"/>
      <c r="DZQ998" s="34"/>
      <c r="DZX998" s="35"/>
      <c r="DZY998" s="34"/>
      <c r="EAF998" s="35"/>
      <c r="EAG998" s="34"/>
      <c r="EAN998" s="35"/>
      <c r="EAO998" s="34"/>
      <c r="EAV998" s="35"/>
      <c r="EAW998" s="34"/>
      <c r="EBD998" s="35"/>
      <c r="EBE998" s="34"/>
      <c r="EBL998" s="35"/>
      <c r="EBM998" s="34"/>
      <c r="EBT998" s="35"/>
      <c r="EBU998" s="34"/>
      <c r="ECB998" s="35"/>
      <c r="ECC998" s="34"/>
      <c r="ECJ998" s="35"/>
      <c r="ECK998" s="34"/>
      <c r="ECR998" s="35"/>
      <c r="ECS998" s="34"/>
      <c r="ECZ998" s="35"/>
      <c r="EDA998" s="34"/>
      <c r="EDH998" s="35"/>
      <c r="EDI998" s="34"/>
      <c r="EDP998" s="35"/>
      <c r="EDQ998" s="34"/>
      <c r="EDX998" s="35"/>
      <c r="EDY998" s="34"/>
      <c r="EEF998" s="35"/>
      <c r="EEG998" s="34"/>
      <c r="EEN998" s="35"/>
      <c r="EEO998" s="34"/>
      <c r="EEV998" s="35"/>
      <c r="EEW998" s="34"/>
      <c r="EFD998" s="35"/>
      <c r="EFE998" s="34"/>
      <c r="EFL998" s="35"/>
      <c r="EFM998" s="34"/>
      <c r="EFT998" s="35"/>
      <c r="EFU998" s="34"/>
      <c r="EGB998" s="35"/>
      <c r="EGC998" s="34"/>
      <c r="EGJ998" s="35"/>
      <c r="EGK998" s="34"/>
      <c r="EGR998" s="35"/>
      <c r="EGS998" s="34"/>
      <c r="EGZ998" s="35"/>
      <c r="EHA998" s="34"/>
      <c r="EHH998" s="35"/>
      <c r="EHI998" s="34"/>
      <c r="EHP998" s="35"/>
      <c r="EHQ998" s="34"/>
      <c r="EHX998" s="35"/>
      <c r="EHY998" s="34"/>
      <c r="EIF998" s="35"/>
      <c r="EIG998" s="34"/>
      <c r="EIN998" s="35"/>
      <c r="EIO998" s="34"/>
      <c r="EIV998" s="35"/>
      <c r="EIW998" s="34"/>
      <c r="EJD998" s="35"/>
      <c r="EJE998" s="34"/>
      <c r="EJL998" s="35"/>
      <c r="EJM998" s="34"/>
      <c r="EJT998" s="35"/>
      <c r="EJU998" s="34"/>
      <c r="EKB998" s="35"/>
      <c r="EKC998" s="34"/>
      <c r="EKJ998" s="35"/>
      <c r="EKK998" s="34"/>
      <c r="EKR998" s="35"/>
      <c r="EKS998" s="34"/>
      <c r="EKZ998" s="35"/>
      <c r="ELA998" s="34"/>
      <c r="ELH998" s="35"/>
      <c r="ELI998" s="34"/>
      <c r="ELP998" s="35"/>
      <c r="ELQ998" s="34"/>
      <c r="ELX998" s="35"/>
      <c r="ELY998" s="34"/>
      <c r="EMF998" s="35"/>
      <c r="EMG998" s="34"/>
      <c r="EMN998" s="35"/>
      <c r="EMO998" s="34"/>
      <c r="EMV998" s="35"/>
      <c r="EMW998" s="34"/>
      <c r="END998" s="35"/>
      <c r="ENE998" s="34"/>
      <c r="ENL998" s="35"/>
      <c r="ENM998" s="34"/>
      <c r="ENT998" s="35"/>
      <c r="ENU998" s="34"/>
      <c r="EOB998" s="35"/>
      <c r="EOC998" s="34"/>
      <c r="EOJ998" s="35"/>
      <c r="EOK998" s="34"/>
      <c r="EOR998" s="35"/>
      <c r="EOS998" s="34"/>
      <c r="EOZ998" s="35"/>
      <c r="EPA998" s="34"/>
      <c r="EPH998" s="35"/>
      <c r="EPI998" s="34"/>
      <c r="EPP998" s="35"/>
      <c r="EPQ998" s="34"/>
      <c r="EPX998" s="35"/>
      <c r="EPY998" s="34"/>
      <c r="EQF998" s="35"/>
      <c r="EQG998" s="34"/>
      <c r="EQN998" s="35"/>
      <c r="EQO998" s="34"/>
      <c r="EQV998" s="35"/>
      <c r="EQW998" s="34"/>
      <c r="ERD998" s="35"/>
      <c r="ERE998" s="34"/>
      <c r="ERL998" s="35"/>
      <c r="ERM998" s="34"/>
      <c r="ERT998" s="35"/>
      <c r="ERU998" s="34"/>
      <c r="ESB998" s="35"/>
      <c r="ESC998" s="34"/>
      <c r="ESJ998" s="35"/>
      <c r="ESK998" s="34"/>
      <c r="ESR998" s="35"/>
      <c r="ESS998" s="34"/>
      <c r="ESZ998" s="35"/>
      <c r="ETA998" s="34"/>
      <c r="ETH998" s="35"/>
      <c r="ETI998" s="34"/>
      <c r="ETP998" s="35"/>
      <c r="ETQ998" s="34"/>
      <c r="ETX998" s="35"/>
      <c r="ETY998" s="34"/>
      <c r="EUF998" s="35"/>
      <c r="EUG998" s="34"/>
      <c r="EUN998" s="35"/>
      <c r="EUO998" s="34"/>
      <c r="EUV998" s="35"/>
      <c r="EUW998" s="34"/>
      <c r="EVD998" s="35"/>
      <c r="EVE998" s="34"/>
      <c r="EVL998" s="35"/>
      <c r="EVM998" s="34"/>
      <c r="EVT998" s="35"/>
      <c r="EVU998" s="34"/>
      <c r="EWB998" s="35"/>
      <c r="EWC998" s="34"/>
      <c r="EWJ998" s="35"/>
      <c r="EWK998" s="34"/>
      <c r="EWR998" s="35"/>
      <c r="EWS998" s="34"/>
      <c r="EWZ998" s="35"/>
      <c r="EXA998" s="34"/>
      <c r="EXH998" s="35"/>
      <c r="EXI998" s="34"/>
      <c r="EXP998" s="35"/>
      <c r="EXQ998" s="34"/>
      <c r="EXX998" s="35"/>
      <c r="EXY998" s="34"/>
      <c r="EYF998" s="35"/>
      <c r="EYG998" s="34"/>
      <c r="EYN998" s="35"/>
      <c r="EYO998" s="34"/>
      <c r="EYV998" s="35"/>
      <c r="EYW998" s="34"/>
      <c r="EZD998" s="35"/>
      <c r="EZE998" s="34"/>
      <c r="EZL998" s="35"/>
      <c r="EZM998" s="34"/>
      <c r="EZT998" s="35"/>
      <c r="EZU998" s="34"/>
      <c r="FAB998" s="35"/>
      <c r="FAC998" s="34"/>
      <c r="FAJ998" s="35"/>
      <c r="FAK998" s="34"/>
      <c r="FAR998" s="35"/>
      <c r="FAS998" s="34"/>
      <c r="FAZ998" s="35"/>
      <c r="FBA998" s="34"/>
      <c r="FBH998" s="35"/>
      <c r="FBI998" s="34"/>
      <c r="FBP998" s="35"/>
      <c r="FBQ998" s="34"/>
      <c r="FBX998" s="35"/>
      <c r="FBY998" s="34"/>
      <c r="FCF998" s="35"/>
      <c r="FCG998" s="34"/>
      <c r="FCN998" s="35"/>
      <c r="FCO998" s="34"/>
      <c r="FCV998" s="35"/>
      <c r="FCW998" s="34"/>
      <c r="FDD998" s="35"/>
      <c r="FDE998" s="34"/>
      <c r="FDL998" s="35"/>
      <c r="FDM998" s="34"/>
      <c r="FDT998" s="35"/>
      <c r="FDU998" s="34"/>
      <c r="FEB998" s="35"/>
      <c r="FEC998" s="34"/>
      <c r="FEJ998" s="35"/>
      <c r="FEK998" s="34"/>
      <c r="FER998" s="35"/>
      <c r="FES998" s="34"/>
      <c r="FEZ998" s="35"/>
      <c r="FFA998" s="34"/>
      <c r="FFH998" s="35"/>
      <c r="FFI998" s="34"/>
      <c r="FFP998" s="35"/>
      <c r="FFQ998" s="34"/>
      <c r="FFX998" s="35"/>
      <c r="FFY998" s="34"/>
      <c r="FGF998" s="35"/>
      <c r="FGG998" s="34"/>
      <c r="FGN998" s="35"/>
      <c r="FGO998" s="34"/>
      <c r="FGV998" s="35"/>
      <c r="FGW998" s="34"/>
      <c r="FHD998" s="35"/>
      <c r="FHE998" s="34"/>
      <c r="FHL998" s="35"/>
      <c r="FHM998" s="34"/>
      <c r="FHT998" s="35"/>
      <c r="FHU998" s="34"/>
      <c r="FIB998" s="35"/>
      <c r="FIC998" s="34"/>
      <c r="FIJ998" s="35"/>
      <c r="FIK998" s="34"/>
      <c r="FIR998" s="35"/>
      <c r="FIS998" s="34"/>
      <c r="FIZ998" s="35"/>
      <c r="FJA998" s="34"/>
      <c r="FJH998" s="35"/>
      <c r="FJI998" s="34"/>
      <c r="FJP998" s="35"/>
      <c r="FJQ998" s="34"/>
      <c r="FJX998" s="35"/>
      <c r="FJY998" s="34"/>
      <c r="FKF998" s="35"/>
      <c r="FKG998" s="34"/>
      <c r="FKN998" s="35"/>
      <c r="FKO998" s="34"/>
      <c r="FKV998" s="35"/>
      <c r="FKW998" s="34"/>
      <c r="FLD998" s="35"/>
      <c r="FLE998" s="34"/>
      <c r="FLL998" s="35"/>
      <c r="FLM998" s="34"/>
      <c r="FLT998" s="35"/>
      <c r="FLU998" s="34"/>
      <c r="FMB998" s="35"/>
      <c r="FMC998" s="34"/>
      <c r="FMJ998" s="35"/>
      <c r="FMK998" s="34"/>
      <c r="FMR998" s="35"/>
      <c r="FMS998" s="34"/>
      <c r="FMZ998" s="35"/>
      <c r="FNA998" s="34"/>
      <c r="FNH998" s="35"/>
      <c r="FNI998" s="34"/>
      <c r="FNP998" s="35"/>
      <c r="FNQ998" s="34"/>
      <c r="FNX998" s="35"/>
      <c r="FNY998" s="34"/>
      <c r="FOF998" s="35"/>
      <c r="FOG998" s="34"/>
      <c r="FON998" s="35"/>
      <c r="FOO998" s="34"/>
      <c r="FOV998" s="35"/>
      <c r="FOW998" s="34"/>
      <c r="FPD998" s="35"/>
      <c r="FPE998" s="34"/>
      <c r="FPL998" s="35"/>
      <c r="FPM998" s="34"/>
      <c r="FPT998" s="35"/>
      <c r="FPU998" s="34"/>
      <c r="FQB998" s="35"/>
      <c r="FQC998" s="34"/>
      <c r="FQJ998" s="35"/>
      <c r="FQK998" s="34"/>
      <c r="FQR998" s="35"/>
      <c r="FQS998" s="34"/>
      <c r="FQZ998" s="35"/>
      <c r="FRA998" s="34"/>
      <c r="FRH998" s="35"/>
      <c r="FRI998" s="34"/>
      <c r="FRP998" s="35"/>
      <c r="FRQ998" s="34"/>
      <c r="FRX998" s="35"/>
      <c r="FRY998" s="34"/>
      <c r="FSF998" s="35"/>
      <c r="FSG998" s="34"/>
      <c r="FSN998" s="35"/>
      <c r="FSO998" s="34"/>
      <c r="FSV998" s="35"/>
      <c r="FSW998" s="34"/>
      <c r="FTD998" s="35"/>
      <c r="FTE998" s="34"/>
      <c r="FTL998" s="35"/>
      <c r="FTM998" s="34"/>
      <c r="FTT998" s="35"/>
      <c r="FTU998" s="34"/>
      <c r="FUB998" s="35"/>
      <c r="FUC998" s="34"/>
      <c r="FUJ998" s="35"/>
      <c r="FUK998" s="34"/>
      <c r="FUR998" s="35"/>
      <c r="FUS998" s="34"/>
      <c r="FUZ998" s="35"/>
      <c r="FVA998" s="34"/>
      <c r="FVH998" s="35"/>
      <c r="FVI998" s="34"/>
      <c r="FVP998" s="35"/>
      <c r="FVQ998" s="34"/>
      <c r="FVX998" s="35"/>
      <c r="FVY998" s="34"/>
      <c r="FWF998" s="35"/>
      <c r="FWG998" s="34"/>
      <c r="FWN998" s="35"/>
      <c r="FWO998" s="34"/>
      <c r="FWV998" s="35"/>
      <c r="FWW998" s="34"/>
      <c r="FXD998" s="35"/>
      <c r="FXE998" s="34"/>
      <c r="FXL998" s="35"/>
      <c r="FXM998" s="34"/>
      <c r="FXT998" s="35"/>
      <c r="FXU998" s="34"/>
      <c r="FYB998" s="35"/>
      <c r="FYC998" s="34"/>
      <c r="FYJ998" s="35"/>
      <c r="FYK998" s="34"/>
      <c r="FYR998" s="35"/>
      <c r="FYS998" s="34"/>
      <c r="FYZ998" s="35"/>
      <c r="FZA998" s="34"/>
      <c r="FZH998" s="35"/>
      <c r="FZI998" s="34"/>
      <c r="FZP998" s="35"/>
      <c r="FZQ998" s="34"/>
      <c r="FZX998" s="35"/>
      <c r="FZY998" s="34"/>
      <c r="GAF998" s="35"/>
      <c r="GAG998" s="34"/>
      <c r="GAN998" s="35"/>
      <c r="GAO998" s="34"/>
      <c r="GAV998" s="35"/>
      <c r="GAW998" s="34"/>
      <c r="GBD998" s="35"/>
      <c r="GBE998" s="34"/>
      <c r="GBL998" s="35"/>
      <c r="GBM998" s="34"/>
      <c r="GBT998" s="35"/>
      <c r="GBU998" s="34"/>
      <c r="GCB998" s="35"/>
      <c r="GCC998" s="34"/>
      <c r="GCJ998" s="35"/>
      <c r="GCK998" s="34"/>
      <c r="GCR998" s="35"/>
      <c r="GCS998" s="34"/>
      <c r="GCZ998" s="35"/>
      <c r="GDA998" s="34"/>
      <c r="GDH998" s="35"/>
      <c r="GDI998" s="34"/>
      <c r="GDP998" s="35"/>
      <c r="GDQ998" s="34"/>
      <c r="GDX998" s="35"/>
      <c r="GDY998" s="34"/>
      <c r="GEF998" s="35"/>
      <c r="GEG998" s="34"/>
      <c r="GEN998" s="35"/>
      <c r="GEO998" s="34"/>
      <c r="GEV998" s="35"/>
      <c r="GEW998" s="34"/>
      <c r="GFD998" s="35"/>
      <c r="GFE998" s="34"/>
      <c r="GFL998" s="35"/>
      <c r="GFM998" s="34"/>
      <c r="GFT998" s="35"/>
      <c r="GFU998" s="34"/>
      <c r="GGB998" s="35"/>
      <c r="GGC998" s="34"/>
      <c r="GGJ998" s="35"/>
      <c r="GGK998" s="34"/>
      <c r="GGR998" s="35"/>
      <c r="GGS998" s="34"/>
      <c r="GGZ998" s="35"/>
      <c r="GHA998" s="34"/>
      <c r="GHH998" s="35"/>
      <c r="GHI998" s="34"/>
      <c r="GHP998" s="35"/>
      <c r="GHQ998" s="34"/>
      <c r="GHX998" s="35"/>
      <c r="GHY998" s="34"/>
      <c r="GIF998" s="35"/>
      <c r="GIG998" s="34"/>
      <c r="GIN998" s="35"/>
      <c r="GIO998" s="34"/>
      <c r="GIV998" s="35"/>
      <c r="GIW998" s="34"/>
      <c r="GJD998" s="35"/>
      <c r="GJE998" s="34"/>
      <c r="GJL998" s="35"/>
      <c r="GJM998" s="34"/>
      <c r="GJT998" s="35"/>
      <c r="GJU998" s="34"/>
      <c r="GKB998" s="35"/>
      <c r="GKC998" s="34"/>
      <c r="GKJ998" s="35"/>
      <c r="GKK998" s="34"/>
      <c r="GKR998" s="35"/>
      <c r="GKS998" s="34"/>
      <c r="GKZ998" s="35"/>
      <c r="GLA998" s="34"/>
      <c r="GLH998" s="35"/>
      <c r="GLI998" s="34"/>
      <c r="GLP998" s="35"/>
      <c r="GLQ998" s="34"/>
      <c r="GLX998" s="35"/>
      <c r="GLY998" s="34"/>
      <c r="GMF998" s="35"/>
      <c r="GMG998" s="34"/>
      <c r="GMN998" s="35"/>
      <c r="GMO998" s="34"/>
      <c r="GMV998" s="35"/>
      <c r="GMW998" s="34"/>
      <c r="GND998" s="35"/>
      <c r="GNE998" s="34"/>
      <c r="GNL998" s="35"/>
      <c r="GNM998" s="34"/>
      <c r="GNT998" s="35"/>
      <c r="GNU998" s="34"/>
      <c r="GOB998" s="35"/>
      <c r="GOC998" s="34"/>
      <c r="GOJ998" s="35"/>
      <c r="GOK998" s="34"/>
      <c r="GOR998" s="35"/>
      <c r="GOS998" s="34"/>
      <c r="GOZ998" s="35"/>
      <c r="GPA998" s="34"/>
      <c r="GPH998" s="35"/>
      <c r="GPI998" s="34"/>
      <c r="GPP998" s="35"/>
      <c r="GPQ998" s="34"/>
      <c r="GPX998" s="35"/>
      <c r="GPY998" s="34"/>
      <c r="GQF998" s="35"/>
      <c r="GQG998" s="34"/>
      <c r="GQN998" s="35"/>
      <c r="GQO998" s="34"/>
      <c r="GQV998" s="35"/>
      <c r="GQW998" s="34"/>
      <c r="GRD998" s="35"/>
      <c r="GRE998" s="34"/>
      <c r="GRL998" s="35"/>
      <c r="GRM998" s="34"/>
      <c r="GRT998" s="35"/>
      <c r="GRU998" s="34"/>
      <c r="GSB998" s="35"/>
      <c r="GSC998" s="34"/>
      <c r="GSJ998" s="35"/>
      <c r="GSK998" s="34"/>
      <c r="GSR998" s="35"/>
      <c r="GSS998" s="34"/>
      <c r="GSZ998" s="35"/>
      <c r="GTA998" s="34"/>
      <c r="GTH998" s="35"/>
      <c r="GTI998" s="34"/>
      <c r="GTP998" s="35"/>
      <c r="GTQ998" s="34"/>
      <c r="GTX998" s="35"/>
      <c r="GTY998" s="34"/>
      <c r="GUF998" s="35"/>
      <c r="GUG998" s="34"/>
      <c r="GUN998" s="35"/>
      <c r="GUO998" s="34"/>
      <c r="GUV998" s="35"/>
      <c r="GUW998" s="34"/>
      <c r="GVD998" s="35"/>
      <c r="GVE998" s="34"/>
      <c r="GVL998" s="35"/>
      <c r="GVM998" s="34"/>
      <c r="GVT998" s="35"/>
      <c r="GVU998" s="34"/>
      <c r="GWB998" s="35"/>
      <c r="GWC998" s="34"/>
      <c r="GWJ998" s="35"/>
      <c r="GWK998" s="34"/>
      <c r="GWR998" s="35"/>
      <c r="GWS998" s="34"/>
      <c r="GWZ998" s="35"/>
      <c r="GXA998" s="34"/>
      <c r="GXH998" s="35"/>
      <c r="GXI998" s="34"/>
      <c r="GXP998" s="35"/>
      <c r="GXQ998" s="34"/>
      <c r="GXX998" s="35"/>
      <c r="GXY998" s="34"/>
      <c r="GYF998" s="35"/>
      <c r="GYG998" s="34"/>
      <c r="GYN998" s="35"/>
      <c r="GYO998" s="34"/>
      <c r="GYV998" s="35"/>
      <c r="GYW998" s="34"/>
      <c r="GZD998" s="35"/>
      <c r="GZE998" s="34"/>
      <c r="GZL998" s="35"/>
      <c r="GZM998" s="34"/>
      <c r="GZT998" s="35"/>
      <c r="GZU998" s="34"/>
      <c r="HAB998" s="35"/>
      <c r="HAC998" s="34"/>
      <c r="HAJ998" s="35"/>
      <c r="HAK998" s="34"/>
      <c r="HAR998" s="35"/>
      <c r="HAS998" s="34"/>
      <c r="HAZ998" s="35"/>
      <c r="HBA998" s="34"/>
      <c r="HBH998" s="35"/>
      <c r="HBI998" s="34"/>
      <c r="HBP998" s="35"/>
      <c r="HBQ998" s="34"/>
      <c r="HBX998" s="35"/>
      <c r="HBY998" s="34"/>
      <c r="HCF998" s="35"/>
      <c r="HCG998" s="34"/>
      <c r="HCN998" s="35"/>
      <c r="HCO998" s="34"/>
      <c r="HCV998" s="35"/>
      <c r="HCW998" s="34"/>
      <c r="HDD998" s="35"/>
      <c r="HDE998" s="34"/>
      <c r="HDL998" s="35"/>
      <c r="HDM998" s="34"/>
      <c r="HDT998" s="35"/>
      <c r="HDU998" s="34"/>
      <c r="HEB998" s="35"/>
      <c r="HEC998" s="34"/>
      <c r="HEJ998" s="35"/>
      <c r="HEK998" s="34"/>
      <c r="HER998" s="35"/>
      <c r="HES998" s="34"/>
      <c r="HEZ998" s="35"/>
      <c r="HFA998" s="34"/>
      <c r="HFH998" s="35"/>
      <c r="HFI998" s="34"/>
      <c r="HFP998" s="35"/>
      <c r="HFQ998" s="34"/>
      <c r="HFX998" s="35"/>
      <c r="HFY998" s="34"/>
      <c r="HGF998" s="35"/>
      <c r="HGG998" s="34"/>
      <c r="HGN998" s="35"/>
      <c r="HGO998" s="34"/>
      <c r="HGV998" s="35"/>
      <c r="HGW998" s="34"/>
      <c r="HHD998" s="35"/>
      <c r="HHE998" s="34"/>
      <c r="HHL998" s="35"/>
      <c r="HHM998" s="34"/>
      <c r="HHT998" s="35"/>
      <c r="HHU998" s="34"/>
      <c r="HIB998" s="35"/>
      <c r="HIC998" s="34"/>
      <c r="HIJ998" s="35"/>
      <c r="HIK998" s="34"/>
      <c r="HIR998" s="35"/>
      <c r="HIS998" s="34"/>
      <c r="HIZ998" s="35"/>
      <c r="HJA998" s="34"/>
      <c r="HJH998" s="35"/>
      <c r="HJI998" s="34"/>
      <c r="HJP998" s="35"/>
      <c r="HJQ998" s="34"/>
      <c r="HJX998" s="35"/>
      <c r="HJY998" s="34"/>
      <c r="HKF998" s="35"/>
      <c r="HKG998" s="34"/>
      <c r="HKN998" s="35"/>
      <c r="HKO998" s="34"/>
      <c r="HKV998" s="35"/>
      <c r="HKW998" s="34"/>
      <c r="HLD998" s="35"/>
      <c r="HLE998" s="34"/>
      <c r="HLL998" s="35"/>
      <c r="HLM998" s="34"/>
      <c r="HLT998" s="35"/>
      <c r="HLU998" s="34"/>
      <c r="HMB998" s="35"/>
      <c r="HMC998" s="34"/>
      <c r="HMJ998" s="35"/>
      <c r="HMK998" s="34"/>
      <c r="HMR998" s="35"/>
      <c r="HMS998" s="34"/>
      <c r="HMZ998" s="35"/>
      <c r="HNA998" s="34"/>
      <c r="HNH998" s="35"/>
      <c r="HNI998" s="34"/>
      <c r="HNP998" s="35"/>
      <c r="HNQ998" s="34"/>
      <c r="HNX998" s="35"/>
      <c r="HNY998" s="34"/>
      <c r="HOF998" s="35"/>
      <c r="HOG998" s="34"/>
      <c r="HON998" s="35"/>
      <c r="HOO998" s="34"/>
      <c r="HOV998" s="35"/>
      <c r="HOW998" s="34"/>
      <c r="HPD998" s="35"/>
      <c r="HPE998" s="34"/>
      <c r="HPL998" s="35"/>
      <c r="HPM998" s="34"/>
      <c r="HPT998" s="35"/>
      <c r="HPU998" s="34"/>
      <c r="HQB998" s="35"/>
      <c r="HQC998" s="34"/>
      <c r="HQJ998" s="35"/>
      <c r="HQK998" s="34"/>
      <c r="HQR998" s="35"/>
      <c r="HQS998" s="34"/>
      <c r="HQZ998" s="35"/>
      <c r="HRA998" s="34"/>
      <c r="HRH998" s="35"/>
      <c r="HRI998" s="34"/>
      <c r="HRP998" s="35"/>
      <c r="HRQ998" s="34"/>
      <c r="HRX998" s="35"/>
      <c r="HRY998" s="34"/>
      <c r="HSF998" s="35"/>
      <c r="HSG998" s="34"/>
      <c r="HSN998" s="35"/>
      <c r="HSO998" s="34"/>
      <c r="HSV998" s="35"/>
      <c r="HSW998" s="34"/>
      <c r="HTD998" s="35"/>
      <c r="HTE998" s="34"/>
      <c r="HTL998" s="35"/>
      <c r="HTM998" s="34"/>
      <c r="HTT998" s="35"/>
      <c r="HTU998" s="34"/>
      <c r="HUB998" s="35"/>
      <c r="HUC998" s="34"/>
      <c r="HUJ998" s="35"/>
      <c r="HUK998" s="34"/>
      <c r="HUR998" s="35"/>
      <c r="HUS998" s="34"/>
      <c r="HUZ998" s="35"/>
      <c r="HVA998" s="34"/>
      <c r="HVH998" s="35"/>
      <c r="HVI998" s="34"/>
      <c r="HVP998" s="35"/>
      <c r="HVQ998" s="34"/>
      <c r="HVX998" s="35"/>
      <c r="HVY998" s="34"/>
      <c r="HWF998" s="35"/>
      <c r="HWG998" s="34"/>
      <c r="HWN998" s="35"/>
      <c r="HWO998" s="34"/>
      <c r="HWV998" s="35"/>
      <c r="HWW998" s="34"/>
      <c r="HXD998" s="35"/>
      <c r="HXE998" s="34"/>
      <c r="HXL998" s="35"/>
      <c r="HXM998" s="34"/>
      <c r="HXT998" s="35"/>
      <c r="HXU998" s="34"/>
      <c r="HYB998" s="35"/>
      <c r="HYC998" s="34"/>
      <c r="HYJ998" s="35"/>
      <c r="HYK998" s="34"/>
      <c r="HYR998" s="35"/>
      <c r="HYS998" s="34"/>
      <c r="HYZ998" s="35"/>
      <c r="HZA998" s="34"/>
      <c r="HZH998" s="35"/>
      <c r="HZI998" s="34"/>
      <c r="HZP998" s="35"/>
      <c r="HZQ998" s="34"/>
      <c r="HZX998" s="35"/>
      <c r="HZY998" s="34"/>
      <c r="IAF998" s="35"/>
      <c r="IAG998" s="34"/>
      <c r="IAN998" s="35"/>
      <c r="IAO998" s="34"/>
      <c r="IAV998" s="35"/>
      <c r="IAW998" s="34"/>
      <c r="IBD998" s="35"/>
      <c r="IBE998" s="34"/>
      <c r="IBL998" s="35"/>
      <c r="IBM998" s="34"/>
      <c r="IBT998" s="35"/>
      <c r="IBU998" s="34"/>
      <c r="ICB998" s="35"/>
      <c r="ICC998" s="34"/>
      <c r="ICJ998" s="35"/>
      <c r="ICK998" s="34"/>
      <c r="ICR998" s="35"/>
      <c r="ICS998" s="34"/>
      <c r="ICZ998" s="35"/>
      <c r="IDA998" s="34"/>
      <c r="IDH998" s="35"/>
      <c r="IDI998" s="34"/>
      <c r="IDP998" s="35"/>
      <c r="IDQ998" s="34"/>
      <c r="IDX998" s="35"/>
      <c r="IDY998" s="34"/>
      <c r="IEF998" s="35"/>
      <c r="IEG998" s="34"/>
      <c r="IEN998" s="35"/>
      <c r="IEO998" s="34"/>
      <c r="IEV998" s="35"/>
      <c r="IEW998" s="34"/>
      <c r="IFD998" s="35"/>
      <c r="IFE998" s="34"/>
      <c r="IFL998" s="35"/>
      <c r="IFM998" s="34"/>
      <c r="IFT998" s="35"/>
      <c r="IFU998" s="34"/>
      <c r="IGB998" s="35"/>
      <c r="IGC998" s="34"/>
      <c r="IGJ998" s="35"/>
      <c r="IGK998" s="34"/>
      <c r="IGR998" s="35"/>
      <c r="IGS998" s="34"/>
      <c r="IGZ998" s="35"/>
      <c r="IHA998" s="34"/>
      <c r="IHH998" s="35"/>
      <c r="IHI998" s="34"/>
      <c r="IHP998" s="35"/>
      <c r="IHQ998" s="34"/>
      <c r="IHX998" s="35"/>
      <c r="IHY998" s="34"/>
      <c r="IIF998" s="35"/>
      <c r="IIG998" s="34"/>
      <c r="IIN998" s="35"/>
      <c r="IIO998" s="34"/>
      <c r="IIV998" s="35"/>
      <c r="IIW998" s="34"/>
      <c r="IJD998" s="35"/>
      <c r="IJE998" s="34"/>
      <c r="IJL998" s="35"/>
      <c r="IJM998" s="34"/>
      <c r="IJT998" s="35"/>
      <c r="IJU998" s="34"/>
      <c r="IKB998" s="35"/>
      <c r="IKC998" s="34"/>
      <c r="IKJ998" s="35"/>
      <c r="IKK998" s="34"/>
      <c r="IKR998" s="35"/>
      <c r="IKS998" s="34"/>
      <c r="IKZ998" s="35"/>
      <c r="ILA998" s="34"/>
      <c r="ILH998" s="35"/>
      <c r="ILI998" s="34"/>
      <c r="ILP998" s="35"/>
      <c r="ILQ998" s="34"/>
      <c r="ILX998" s="35"/>
      <c r="ILY998" s="34"/>
      <c r="IMF998" s="35"/>
      <c r="IMG998" s="34"/>
      <c r="IMN998" s="35"/>
      <c r="IMO998" s="34"/>
      <c r="IMV998" s="35"/>
      <c r="IMW998" s="34"/>
      <c r="IND998" s="35"/>
      <c r="INE998" s="34"/>
      <c r="INL998" s="35"/>
      <c r="INM998" s="34"/>
      <c r="INT998" s="35"/>
      <c r="INU998" s="34"/>
      <c r="IOB998" s="35"/>
      <c r="IOC998" s="34"/>
      <c r="IOJ998" s="35"/>
      <c r="IOK998" s="34"/>
      <c r="IOR998" s="35"/>
      <c r="IOS998" s="34"/>
      <c r="IOZ998" s="35"/>
      <c r="IPA998" s="34"/>
      <c r="IPH998" s="35"/>
      <c r="IPI998" s="34"/>
      <c r="IPP998" s="35"/>
      <c r="IPQ998" s="34"/>
      <c r="IPX998" s="35"/>
      <c r="IPY998" s="34"/>
      <c r="IQF998" s="35"/>
      <c r="IQG998" s="34"/>
      <c r="IQN998" s="35"/>
      <c r="IQO998" s="34"/>
      <c r="IQV998" s="35"/>
      <c r="IQW998" s="34"/>
      <c r="IRD998" s="35"/>
      <c r="IRE998" s="34"/>
      <c r="IRL998" s="35"/>
      <c r="IRM998" s="34"/>
      <c r="IRT998" s="35"/>
      <c r="IRU998" s="34"/>
      <c r="ISB998" s="35"/>
      <c r="ISC998" s="34"/>
      <c r="ISJ998" s="35"/>
      <c r="ISK998" s="34"/>
      <c r="ISR998" s="35"/>
      <c r="ISS998" s="34"/>
      <c r="ISZ998" s="35"/>
      <c r="ITA998" s="34"/>
      <c r="ITH998" s="35"/>
      <c r="ITI998" s="34"/>
      <c r="ITP998" s="35"/>
      <c r="ITQ998" s="34"/>
      <c r="ITX998" s="35"/>
      <c r="ITY998" s="34"/>
      <c r="IUF998" s="35"/>
      <c r="IUG998" s="34"/>
      <c r="IUN998" s="35"/>
      <c r="IUO998" s="34"/>
      <c r="IUV998" s="35"/>
      <c r="IUW998" s="34"/>
      <c r="IVD998" s="35"/>
      <c r="IVE998" s="34"/>
      <c r="IVL998" s="35"/>
      <c r="IVM998" s="34"/>
      <c r="IVT998" s="35"/>
      <c r="IVU998" s="34"/>
      <c r="IWB998" s="35"/>
      <c r="IWC998" s="34"/>
      <c r="IWJ998" s="35"/>
      <c r="IWK998" s="34"/>
      <c r="IWR998" s="35"/>
      <c r="IWS998" s="34"/>
      <c r="IWZ998" s="35"/>
      <c r="IXA998" s="34"/>
      <c r="IXH998" s="35"/>
      <c r="IXI998" s="34"/>
      <c r="IXP998" s="35"/>
      <c r="IXQ998" s="34"/>
      <c r="IXX998" s="35"/>
      <c r="IXY998" s="34"/>
      <c r="IYF998" s="35"/>
      <c r="IYG998" s="34"/>
      <c r="IYN998" s="35"/>
      <c r="IYO998" s="34"/>
      <c r="IYV998" s="35"/>
      <c r="IYW998" s="34"/>
      <c r="IZD998" s="35"/>
      <c r="IZE998" s="34"/>
      <c r="IZL998" s="35"/>
      <c r="IZM998" s="34"/>
      <c r="IZT998" s="35"/>
      <c r="IZU998" s="34"/>
      <c r="JAB998" s="35"/>
      <c r="JAC998" s="34"/>
      <c r="JAJ998" s="35"/>
      <c r="JAK998" s="34"/>
      <c r="JAR998" s="35"/>
      <c r="JAS998" s="34"/>
      <c r="JAZ998" s="35"/>
      <c r="JBA998" s="34"/>
      <c r="JBH998" s="35"/>
      <c r="JBI998" s="34"/>
      <c r="JBP998" s="35"/>
      <c r="JBQ998" s="34"/>
      <c r="JBX998" s="35"/>
      <c r="JBY998" s="34"/>
      <c r="JCF998" s="35"/>
      <c r="JCG998" s="34"/>
      <c r="JCN998" s="35"/>
      <c r="JCO998" s="34"/>
      <c r="JCV998" s="35"/>
      <c r="JCW998" s="34"/>
      <c r="JDD998" s="35"/>
      <c r="JDE998" s="34"/>
      <c r="JDL998" s="35"/>
      <c r="JDM998" s="34"/>
      <c r="JDT998" s="35"/>
      <c r="JDU998" s="34"/>
      <c r="JEB998" s="35"/>
      <c r="JEC998" s="34"/>
      <c r="JEJ998" s="35"/>
      <c r="JEK998" s="34"/>
      <c r="JER998" s="35"/>
      <c r="JES998" s="34"/>
      <c r="JEZ998" s="35"/>
      <c r="JFA998" s="34"/>
      <c r="JFH998" s="35"/>
      <c r="JFI998" s="34"/>
      <c r="JFP998" s="35"/>
      <c r="JFQ998" s="34"/>
      <c r="JFX998" s="35"/>
      <c r="JFY998" s="34"/>
      <c r="JGF998" s="35"/>
      <c r="JGG998" s="34"/>
      <c r="JGN998" s="35"/>
      <c r="JGO998" s="34"/>
      <c r="JGV998" s="35"/>
      <c r="JGW998" s="34"/>
      <c r="JHD998" s="35"/>
      <c r="JHE998" s="34"/>
      <c r="JHL998" s="35"/>
      <c r="JHM998" s="34"/>
      <c r="JHT998" s="35"/>
      <c r="JHU998" s="34"/>
      <c r="JIB998" s="35"/>
      <c r="JIC998" s="34"/>
      <c r="JIJ998" s="35"/>
      <c r="JIK998" s="34"/>
      <c r="JIR998" s="35"/>
      <c r="JIS998" s="34"/>
      <c r="JIZ998" s="35"/>
      <c r="JJA998" s="34"/>
      <c r="JJH998" s="35"/>
      <c r="JJI998" s="34"/>
      <c r="JJP998" s="35"/>
      <c r="JJQ998" s="34"/>
      <c r="JJX998" s="35"/>
      <c r="JJY998" s="34"/>
      <c r="JKF998" s="35"/>
      <c r="JKG998" s="34"/>
      <c r="JKN998" s="35"/>
      <c r="JKO998" s="34"/>
      <c r="JKV998" s="35"/>
      <c r="JKW998" s="34"/>
      <c r="JLD998" s="35"/>
      <c r="JLE998" s="34"/>
      <c r="JLL998" s="35"/>
      <c r="JLM998" s="34"/>
      <c r="JLT998" s="35"/>
      <c r="JLU998" s="34"/>
      <c r="JMB998" s="35"/>
      <c r="JMC998" s="34"/>
      <c r="JMJ998" s="35"/>
      <c r="JMK998" s="34"/>
      <c r="JMR998" s="35"/>
      <c r="JMS998" s="34"/>
      <c r="JMZ998" s="35"/>
      <c r="JNA998" s="34"/>
      <c r="JNH998" s="35"/>
      <c r="JNI998" s="34"/>
      <c r="JNP998" s="35"/>
      <c r="JNQ998" s="34"/>
      <c r="JNX998" s="35"/>
      <c r="JNY998" s="34"/>
      <c r="JOF998" s="35"/>
      <c r="JOG998" s="34"/>
      <c r="JON998" s="35"/>
      <c r="JOO998" s="34"/>
      <c r="JOV998" s="35"/>
      <c r="JOW998" s="34"/>
      <c r="JPD998" s="35"/>
      <c r="JPE998" s="34"/>
      <c r="JPL998" s="35"/>
      <c r="JPM998" s="34"/>
      <c r="JPT998" s="35"/>
      <c r="JPU998" s="34"/>
      <c r="JQB998" s="35"/>
      <c r="JQC998" s="34"/>
      <c r="JQJ998" s="35"/>
      <c r="JQK998" s="34"/>
      <c r="JQR998" s="35"/>
      <c r="JQS998" s="34"/>
      <c r="JQZ998" s="35"/>
      <c r="JRA998" s="34"/>
      <c r="JRH998" s="35"/>
      <c r="JRI998" s="34"/>
      <c r="JRP998" s="35"/>
      <c r="JRQ998" s="34"/>
      <c r="JRX998" s="35"/>
      <c r="JRY998" s="34"/>
      <c r="JSF998" s="35"/>
      <c r="JSG998" s="34"/>
      <c r="JSN998" s="35"/>
      <c r="JSO998" s="34"/>
      <c r="JSV998" s="35"/>
      <c r="JSW998" s="34"/>
      <c r="JTD998" s="35"/>
      <c r="JTE998" s="34"/>
      <c r="JTL998" s="35"/>
      <c r="JTM998" s="34"/>
      <c r="JTT998" s="35"/>
      <c r="JTU998" s="34"/>
      <c r="JUB998" s="35"/>
      <c r="JUC998" s="34"/>
      <c r="JUJ998" s="35"/>
      <c r="JUK998" s="34"/>
      <c r="JUR998" s="35"/>
      <c r="JUS998" s="34"/>
      <c r="JUZ998" s="35"/>
      <c r="JVA998" s="34"/>
      <c r="JVH998" s="35"/>
      <c r="JVI998" s="34"/>
      <c r="JVP998" s="35"/>
      <c r="JVQ998" s="34"/>
      <c r="JVX998" s="35"/>
      <c r="JVY998" s="34"/>
      <c r="JWF998" s="35"/>
      <c r="JWG998" s="34"/>
      <c r="JWN998" s="35"/>
      <c r="JWO998" s="34"/>
      <c r="JWV998" s="35"/>
      <c r="JWW998" s="34"/>
      <c r="JXD998" s="35"/>
      <c r="JXE998" s="34"/>
      <c r="JXL998" s="35"/>
      <c r="JXM998" s="34"/>
      <c r="JXT998" s="35"/>
      <c r="JXU998" s="34"/>
      <c r="JYB998" s="35"/>
      <c r="JYC998" s="34"/>
      <c r="JYJ998" s="35"/>
      <c r="JYK998" s="34"/>
      <c r="JYR998" s="35"/>
      <c r="JYS998" s="34"/>
      <c r="JYZ998" s="35"/>
      <c r="JZA998" s="34"/>
      <c r="JZH998" s="35"/>
      <c r="JZI998" s="34"/>
      <c r="JZP998" s="35"/>
      <c r="JZQ998" s="34"/>
      <c r="JZX998" s="35"/>
      <c r="JZY998" s="34"/>
      <c r="KAF998" s="35"/>
      <c r="KAG998" s="34"/>
      <c r="KAN998" s="35"/>
      <c r="KAO998" s="34"/>
      <c r="KAV998" s="35"/>
      <c r="KAW998" s="34"/>
      <c r="KBD998" s="35"/>
      <c r="KBE998" s="34"/>
      <c r="KBL998" s="35"/>
      <c r="KBM998" s="34"/>
      <c r="KBT998" s="35"/>
      <c r="KBU998" s="34"/>
      <c r="KCB998" s="35"/>
      <c r="KCC998" s="34"/>
      <c r="KCJ998" s="35"/>
      <c r="KCK998" s="34"/>
      <c r="KCR998" s="35"/>
      <c r="KCS998" s="34"/>
      <c r="KCZ998" s="35"/>
      <c r="KDA998" s="34"/>
      <c r="KDH998" s="35"/>
      <c r="KDI998" s="34"/>
      <c r="KDP998" s="35"/>
      <c r="KDQ998" s="34"/>
      <c r="KDX998" s="35"/>
      <c r="KDY998" s="34"/>
      <c r="KEF998" s="35"/>
      <c r="KEG998" s="34"/>
      <c r="KEN998" s="35"/>
      <c r="KEO998" s="34"/>
      <c r="KEV998" s="35"/>
      <c r="KEW998" s="34"/>
      <c r="KFD998" s="35"/>
      <c r="KFE998" s="34"/>
      <c r="KFL998" s="35"/>
      <c r="KFM998" s="34"/>
      <c r="KFT998" s="35"/>
      <c r="KFU998" s="34"/>
      <c r="KGB998" s="35"/>
      <c r="KGC998" s="34"/>
      <c r="KGJ998" s="35"/>
      <c r="KGK998" s="34"/>
      <c r="KGR998" s="35"/>
      <c r="KGS998" s="34"/>
      <c r="KGZ998" s="35"/>
      <c r="KHA998" s="34"/>
      <c r="KHH998" s="35"/>
      <c r="KHI998" s="34"/>
      <c r="KHP998" s="35"/>
      <c r="KHQ998" s="34"/>
      <c r="KHX998" s="35"/>
      <c r="KHY998" s="34"/>
      <c r="KIF998" s="35"/>
      <c r="KIG998" s="34"/>
      <c r="KIN998" s="35"/>
      <c r="KIO998" s="34"/>
      <c r="KIV998" s="35"/>
      <c r="KIW998" s="34"/>
      <c r="KJD998" s="35"/>
      <c r="KJE998" s="34"/>
      <c r="KJL998" s="35"/>
      <c r="KJM998" s="34"/>
      <c r="KJT998" s="35"/>
      <c r="KJU998" s="34"/>
      <c r="KKB998" s="35"/>
      <c r="KKC998" s="34"/>
      <c r="KKJ998" s="35"/>
      <c r="KKK998" s="34"/>
      <c r="KKR998" s="35"/>
      <c r="KKS998" s="34"/>
      <c r="KKZ998" s="35"/>
      <c r="KLA998" s="34"/>
      <c r="KLH998" s="35"/>
      <c r="KLI998" s="34"/>
      <c r="KLP998" s="35"/>
      <c r="KLQ998" s="34"/>
      <c r="KLX998" s="35"/>
      <c r="KLY998" s="34"/>
      <c r="KMF998" s="35"/>
      <c r="KMG998" s="34"/>
      <c r="KMN998" s="35"/>
      <c r="KMO998" s="34"/>
      <c r="KMV998" s="35"/>
      <c r="KMW998" s="34"/>
      <c r="KND998" s="35"/>
      <c r="KNE998" s="34"/>
      <c r="KNL998" s="35"/>
      <c r="KNM998" s="34"/>
      <c r="KNT998" s="35"/>
      <c r="KNU998" s="34"/>
      <c r="KOB998" s="35"/>
      <c r="KOC998" s="34"/>
      <c r="KOJ998" s="35"/>
      <c r="KOK998" s="34"/>
      <c r="KOR998" s="35"/>
      <c r="KOS998" s="34"/>
      <c r="KOZ998" s="35"/>
      <c r="KPA998" s="34"/>
      <c r="KPH998" s="35"/>
      <c r="KPI998" s="34"/>
      <c r="KPP998" s="35"/>
      <c r="KPQ998" s="34"/>
      <c r="KPX998" s="35"/>
      <c r="KPY998" s="34"/>
      <c r="KQF998" s="35"/>
      <c r="KQG998" s="34"/>
      <c r="KQN998" s="35"/>
      <c r="KQO998" s="34"/>
      <c r="KQV998" s="35"/>
      <c r="KQW998" s="34"/>
      <c r="KRD998" s="35"/>
      <c r="KRE998" s="34"/>
      <c r="KRL998" s="35"/>
      <c r="KRM998" s="34"/>
      <c r="KRT998" s="35"/>
      <c r="KRU998" s="34"/>
      <c r="KSB998" s="35"/>
      <c r="KSC998" s="34"/>
      <c r="KSJ998" s="35"/>
      <c r="KSK998" s="34"/>
      <c r="KSR998" s="35"/>
      <c r="KSS998" s="34"/>
      <c r="KSZ998" s="35"/>
      <c r="KTA998" s="34"/>
      <c r="KTH998" s="35"/>
      <c r="KTI998" s="34"/>
      <c r="KTP998" s="35"/>
      <c r="KTQ998" s="34"/>
      <c r="KTX998" s="35"/>
      <c r="KTY998" s="34"/>
      <c r="KUF998" s="35"/>
      <c r="KUG998" s="34"/>
      <c r="KUN998" s="35"/>
      <c r="KUO998" s="34"/>
      <c r="KUV998" s="35"/>
      <c r="KUW998" s="34"/>
      <c r="KVD998" s="35"/>
      <c r="KVE998" s="34"/>
      <c r="KVL998" s="35"/>
      <c r="KVM998" s="34"/>
      <c r="KVT998" s="35"/>
      <c r="KVU998" s="34"/>
      <c r="KWB998" s="35"/>
      <c r="KWC998" s="34"/>
      <c r="KWJ998" s="35"/>
      <c r="KWK998" s="34"/>
      <c r="KWR998" s="35"/>
      <c r="KWS998" s="34"/>
      <c r="KWZ998" s="35"/>
      <c r="KXA998" s="34"/>
      <c r="KXH998" s="35"/>
      <c r="KXI998" s="34"/>
      <c r="KXP998" s="35"/>
      <c r="KXQ998" s="34"/>
      <c r="KXX998" s="35"/>
      <c r="KXY998" s="34"/>
      <c r="KYF998" s="35"/>
      <c r="KYG998" s="34"/>
      <c r="KYN998" s="35"/>
      <c r="KYO998" s="34"/>
      <c r="KYV998" s="35"/>
      <c r="KYW998" s="34"/>
      <c r="KZD998" s="35"/>
      <c r="KZE998" s="34"/>
      <c r="KZL998" s="35"/>
      <c r="KZM998" s="34"/>
      <c r="KZT998" s="35"/>
      <c r="KZU998" s="34"/>
      <c r="LAB998" s="35"/>
      <c r="LAC998" s="34"/>
      <c r="LAJ998" s="35"/>
      <c r="LAK998" s="34"/>
      <c r="LAR998" s="35"/>
      <c r="LAS998" s="34"/>
      <c r="LAZ998" s="35"/>
      <c r="LBA998" s="34"/>
      <c r="LBH998" s="35"/>
      <c r="LBI998" s="34"/>
      <c r="LBP998" s="35"/>
      <c r="LBQ998" s="34"/>
      <c r="LBX998" s="35"/>
      <c r="LBY998" s="34"/>
      <c r="LCF998" s="35"/>
      <c r="LCG998" s="34"/>
      <c r="LCN998" s="35"/>
      <c r="LCO998" s="34"/>
      <c r="LCV998" s="35"/>
      <c r="LCW998" s="34"/>
      <c r="LDD998" s="35"/>
      <c r="LDE998" s="34"/>
      <c r="LDL998" s="35"/>
      <c r="LDM998" s="34"/>
      <c r="LDT998" s="35"/>
      <c r="LDU998" s="34"/>
      <c r="LEB998" s="35"/>
      <c r="LEC998" s="34"/>
      <c r="LEJ998" s="35"/>
      <c r="LEK998" s="34"/>
      <c r="LER998" s="35"/>
      <c r="LES998" s="34"/>
      <c r="LEZ998" s="35"/>
      <c r="LFA998" s="34"/>
      <c r="LFH998" s="35"/>
      <c r="LFI998" s="34"/>
      <c r="LFP998" s="35"/>
      <c r="LFQ998" s="34"/>
      <c r="LFX998" s="35"/>
      <c r="LFY998" s="34"/>
      <c r="LGF998" s="35"/>
      <c r="LGG998" s="34"/>
      <c r="LGN998" s="35"/>
      <c r="LGO998" s="34"/>
      <c r="LGV998" s="35"/>
      <c r="LGW998" s="34"/>
      <c r="LHD998" s="35"/>
      <c r="LHE998" s="34"/>
      <c r="LHL998" s="35"/>
      <c r="LHM998" s="34"/>
      <c r="LHT998" s="35"/>
      <c r="LHU998" s="34"/>
      <c r="LIB998" s="35"/>
      <c r="LIC998" s="34"/>
      <c r="LIJ998" s="35"/>
      <c r="LIK998" s="34"/>
      <c r="LIR998" s="35"/>
      <c r="LIS998" s="34"/>
      <c r="LIZ998" s="35"/>
      <c r="LJA998" s="34"/>
      <c r="LJH998" s="35"/>
      <c r="LJI998" s="34"/>
      <c r="LJP998" s="35"/>
      <c r="LJQ998" s="34"/>
      <c r="LJX998" s="35"/>
      <c r="LJY998" s="34"/>
      <c r="LKF998" s="35"/>
      <c r="LKG998" s="34"/>
      <c r="LKN998" s="35"/>
      <c r="LKO998" s="34"/>
      <c r="LKV998" s="35"/>
      <c r="LKW998" s="34"/>
      <c r="LLD998" s="35"/>
      <c r="LLE998" s="34"/>
      <c r="LLL998" s="35"/>
      <c r="LLM998" s="34"/>
      <c r="LLT998" s="35"/>
      <c r="LLU998" s="34"/>
      <c r="LMB998" s="35"/>
      <c r="LMC998" s="34"/>
      <c r="LMJ998" s="35"/>
      <c r="LMK998" s="34"/>
      <c r="LMR998" s="35"/>
      <c r="LMS998" s="34"/>
      <c r="LMZ998" s="35"/>
      <c r="LNA998" s="34"/>
      <c r="LNH998" s="35"/>
      <c r="LNI998" s="34"/>
      <c r="LNP998" s="35"/>
      <c r="LNQ998" s="34"/>
      <c r="LNX998" s="35"/>
      <c r="LNY998" s="34"/>
      <c r="LOF998" s="35"/>
      <c r="LOG998" s="34"/>
      <c r="LON998" s="35"/>
      <c r="LOO998" s="34"/>
      <c r="LOV998" s="35"/>
      <c r="LOW998" s="34"/>
      <c r="LPD998" s="35"/>
      <c r="LPE998" s="34"/>
      <c r="LPL998" s="35"/>
      <c r="LPM998" s="34"/>
      <c r="LPT998" s="35"/>
      <c r="LPU998" s="34"/>
      <c r="LQB998" s="35"/>
      <c r="LQC998" s="34"/>
      <c r="LQJ998" s="35"/>
      <c r="LQK998" s="34"/>
      <c r="LQR998" s="35"/>
      <c r="LQS998" s="34"/>
      <c r="LQZ998" s="35"/>
      <c r="LRA998" s="34"/>
      <c r="LRH998" s="35"/>
      <c r="LRI998" s="34"/>
      <c r="LRP998" s="35"/>
      <c r="LRQ998" s="34"/>
      <c r="LRX998" s="35"/>
      <c r="LRY998" s="34"/>
      <c r="LSF998" s="35"/>
      <c r="LSG998" s="34"/>
      <c r="LSN998" s="35"/>
      <c r="LSO998" s="34"/>
      <c r="LSV998" s="35"/>
      <c r="LSW998" s="34"/>
      <c r="LTD998" s="35"/>
      <c r="LTE998" s="34"/>
      <c r="LTL998" s="35"/>
      <c r="LTM998" s="34"/>
      <c r="LTT998" s="35"/>
      <c r="LTU998" s="34"/>
      <c r="LUB998" s="35"/>
      <c r="LUC998" s="34"/>
      <c r="LUJ998" s="35"/>
      <c r="LUK998" s="34"/>
      <c r="LUR998" s="35"/>
      <c r="LUS998" s="34"/>
      <c r="LUZ998" s="35"/>
      <c r="LVA998" s="34"/>
      <c r="LVH998" s="35"/>
      <c r="LVI998" s="34"/>
      <c r="LVP998" s="35"/>
      <c r="LVQ998" s="34"/>
      <c r="LVX998" s="35"/>
      <c r="LVY998" s="34"/>
      <c r="LWF998" s="35"/>
      <c r="LWG998" s="34"/>
      <c r="LWN998" s="35"/>
      <c r="LWO998" s="34"/>
      <c r="LWV998" s="35"/>
      <c r="LWW998" s="34"/>
      <c r="LXD998" s="35"/>
      <c r="LXE998" s="34"/>
      <c r="LXL998" s="35"/>
      <c r="LXM998" s="34"/>
      <c r="LXT998" s="35"/>
      <c r="LXU998" s="34"/>
      <c r="LYB998" s="35"/>
      <c r="LYC998" s="34"/>
      <c r="LYJ998" s="35"/>
      <c r="LYK998" s="34"/>
      <c r="LYR998" s="35"/>
      <c r="LYS998" s="34"/>
      <c r="LYZ998" s="35"/>
      <c r="LZA998" s="34"/>
      <c r="LZH998" s="35"/>
      <c r="LZI998" s="34"/>
      <c r="LZP998" s="35"/>
      <c r="LZQ998" s="34"/>
      <c r="LZX998" s="35"/>
      <c r="LZY998" s="34"/>
      <c r="MAF998" s="35"/>
      <c r="MAG998" s="34"/>
      <c r="MAN998" s="35"/>
      <c r="MAO998" s="34"/>
      <c r="MAV998" s="35"/>
      <c r="MAW998" s="34"/>
      <c r="MBD998" s="35"/>
      <c r="MBE998" s="34"/>
      <c r="MBL998" s="35"/>
      <c r="MBM998" s="34"/>
      <c r="MBT998" s="35"/>
      <c r="MBU998" s="34"/>
      <c r="MCB998" s="35"/>
      <c r="MCC998" s="34"/>
      <c r="MCJ998" s="35"/>
      <c r="MCK998" s="34"/>
      <c r="MCR998" s="35"/>
      <c r="MCS998" s="34"/>
      <c r="MCZ998" s="35"/>
      <c r="MDA998" s="34"/>
      <c r="MDH998" s="35"/>
      <c r="MDI998" s="34"/>
      <c r="MDP998" s="35"/>
      <c r="MDQ998" s="34"/>
      <c r="MDX998" s="35"/>
      <c r="MDY998" s="34"/>
      <c r="MEF998" s="35"/>
      <c r="MEG998" s="34"/>
      <c r="MEN998" s="35"/>
      <c r="MEO998" s="34"/>
      <c r="MEV998" s="35"/>
      <c r="MEW998" s="34"/>
      <c r="MFD998" s="35"/>
      <c r="MFE998" s="34"/>
      <c r="MFL998" s="35"/>
      <c r="MFM998" s="34"/>
      <c r="MFT998" s="35"/>
      <c r="MFU998" s="34"/>
      <c r="MGB998" s="35"/>
      <c r="MGC998" s="34"/>
      <c r="MGJ998" s="35"/>
      <c r="MGK998" s="34"/>
      <c r="MGR998" s="35"/>
      <c r="MGS998" s="34"/>
      <c r="MGZ998" s="35"/>
      <c r="MHA998" s="34"/>
      <c r="MHH998" s="35"/>
      <c r="MHI998" s="34"/>
      <c r="MHP998" s="35"/>
      <c r="MHQ998" s="34"/>
      <c r="MHX998" s="35"/>
      <c r="MHY998" s="34"/>
      <c r="MIF998" s="35"/>
      <c r="MIG998" s="34"/>
      <c r="MIN998" s="35"/>
      <c r="MIO998" s="34"/>
      <c r="MIV998" s="35"/>
      <c r="MIW998" s="34"/>
      <c r="MJD998" s="35"/>
      <c r="MJE998" s="34"/>
      <c r="MJL998" s="35"/>
      <c r="MJM998" s="34"/>
      <c r="MJT998" s="35"/>
      <c r="MJU998" s="34"/>
      <c r="MKB998" s="35"/>
      <c r="MKC998" s="34"/>
      <c r="MKJ998" s="35"/>
      <c r="MKK998" s="34"/>
      <c r="MKR998" s="35"/>
      <c r="MKS998" s="34"/>
      <c r="MKZ998" s="35"/>
      <c r="MLA998" s="34"/>
      <c r="MLH998" s="35"/>
      <c r="MLI998" s="34"/>
      <c r="MLP998" s="35"/>
      <c r="MLQ998" s="34"/>
      <c r="MLX998" s="35"/>
      <c r="MLY998" s="34"/>
      <c r="MMF998" s="35"/>
      <c r="MMG998" s="34"/>
      <c r="MMN998" s="35"/>
      <c r="MMO998" s="34"/>
      <c r="MMV998" s="35"/>
      <c r="MMW998" s="34"/>
      <c r="MND998" s="35"/>
      <c r="MNE998" s="34"/>
      <c r="MNL998" s="35"/>
      <c r="MNM998" s="34"/>
      <c r="MNT998" s="35"/>
      <c r="MNU998" s="34"/>
      <c r="MOB998" s="35"/>
      <c r="MOC998" s="34"/>
      <c r="MOJ998" s="35"/>
      <c r="MOK998" s="34"/>
      <c r="MOR998" s="35"/>
      <c r="MOS998" s="34"/>
      <c r="MOZ998" s="35"/>
      <c r="MPA998" s="34"/>
      <c r="MPH998" s="35"/>
      <c r="MPI998" s="34"/>
      <c r="MPP998" s="35"/>
      <c r="MPQ998" s="34"/>
      <c r="MPX998" s="35"/>
      <c r="MPY998" s="34"/>
      <c r="MQF998" s="35"/>
      <c r="MQG998" s="34"/>
      <c r="MQN998" s="35"/>
      <c r="MQO998" s="34"/>
      <c r="MQV998" s="35"/>
      <c r="MQW998" s="34"/>
      <c r="MRD998" s="35"/>
      <c r="MRE998" s="34"/>
      <c r="MRL998" s="35"/>
      <c r="MRM998" s="34"/>
      <c r="MRT998" s="35"/>
      <c r="MRU998" s="34"/>
      <c r="MSB998" s="35"/>
      <c r="MSC998" s="34"/>
      <c r="MSJ998" s="35"/>
      <c r="MSK998" s="34"/>
      <c r="MSR998" s="35"/>
      <c r="MSS998" s="34"/>
      <c r="MSZ998" s="35"/>
      <c r="MTA998" s="34"/>
      <c r="MTH998" s="35"/>
      <c r="MTI998" s="34"/>
      <c r="MTP998" s="35"/>
      <c r="MTQ998" s="34"/>
      <c r="MTX998" s="35"/>
      <c r="MTY998" s="34"/>
      <c r="MUF998" s="35"/>
      <c r="MUG998" s="34"/>
      <c r="MUN998" s="35"/>
      <c r="MUO998" s="34"/>
      <c r="MUV998" s="35"/>
      <c r="MUW998" s="34"/>
      <c r="MVD998" s="35"/>
      <c r="MVE998" s="34"/>
      <c r="MVL998" s="35"/>
      <c r="MVM998" s="34"/>
      <c r="MVT998" s="35"/>
      <c r="MVU998" s="34"/>
      <c r="MWB998" s="35"/>
      <c r="MWC998" s="34"/>
      <c r="MWJ998" s="35"/>
      <c r="MWK998" s="34"/>
      <c r="MWR998" s="35"/>
      <c r="MWS998" s="34"/>
      <c r="MWZ998" s="35"/>
      <c r="MXA998" s="34"/>
      <c r="MXH998" s="35"/>
      <c r="MXI998" s="34"/>
      <c r="MXP998" s="35"/>
      <c r="MXQ998" s="34"/>
      <c r="MXX998" s="35"/>
      <c r="MXY998" s="34"/>
      <c r="MYF998" s="35"/>
      <c r="MYG998" s="34"/>
      <c r="MYN998" s="35"/>
      <c r="MYO998" s="34"/>
      <c r="MYV998" s="35"/>
      <c r="MYW998" s="34"/>
      <c r="MZD998" s="35"/>
      <c r="MZE998" s="34"/>
      <c r="MZL998" s="35"/>
      <c r="MZM998" s="34"/>
      <c r="MZT998" s="35"/>
      <c r="MZU998" s="34"/>
      <c r="NAB998" s="35"/>
      <c r="NAC998" s="34"/>
      <c r="NAJ998" s="35"/>
      <c r="NAK998" s="34"/>
      <c r="NAR998" s="35"/>
      <c r="NAS998" s="34"/>
      <c r="NAZ998" s="35"/>
      <c r="NBA998" s="34"/>
      <c r="NBH998" s="35"/>
      <c r="NBI998" s="34"/>
      <c r="NBP998" s="35"/>
      <c r="NBQ998" s="34"/>
      <c r="NBX998" s="35"/>
      <c r="NBY998" s="34"/>
      <c r="NCF998" s="35"/>
      <c r="NCG998" s="34"/>
      <c r="NCN998" s="35"/>
      <c r="NCO998" s="34"/>
      <c r="NCV998" s="35"/>
      <c r="NCW998" s="34"/>
      <c r="NDD998" s="35"/>
      <c r="NDE998" s="34"/>
      <c r="NDL998" s="35"/>
      <c r="NDM998" s="34"/>
      <c r="NDT998" s="35"/>
      <c r="NDU998" s="34"/>
      <c r="NEB998" s="35"/>
      <c r="NEC998" s="34"/>
      <c r="NEJ998" s="35"/>
      <c r="NEK998" s="34"/>
      <c r="NER998" s="35"/>
      <c r="NES998" s="34"/>
      <c r="NEZ998" s="35"/>
      <c r="NFA998" s="34"/>
      <c r="NFH998" s="35"/>
      <c r="NFI998" s="34"/>
      <c r="NFP998" s="35"/>
      <c r="NFQ998" s="34"/>
      <c r="NFX998" s="35"/>
      <c r="NFY998" s="34"/>
      <c r="NGF998" s="35"/>
      <c r="NGG998" s="34"/>
      <c r="NGN998" s="35"/>
      <c r="NGO998" s="34"/>
      <c r="NGV998" s="35"/>
      <c r="NGW998" s="34"/>
      <c r="NHD998" s="35"/>
      <c r="NHE998" s="34"/>
      <c r="NHL998" s="35"/>
      <c r="NHM998" s="34"/>
      <c r="NHT998" s="35"/>
      <c r="NHU998" s="34"/>
      <c r="NIB998" s="35"/>
      <c r="NIC998" s="34"/>
      <c r="NIJ998" s="35"/>
      <c r="NIK998" s="34"/>
      <c r="NIR998" s="35"/>
      <c r="NIS998" s="34"/>
      <c r="NIZ998" s="35"/>
      <c r="NJA998" s="34"/>
      <c r="NJH998" s="35"/>
      <c r="NJI998" s="34"/>
      <c r="NJP998" s="35"/>
      <c r="NJQ998" s="34"/>
      <c r="NJX998" s="35"/>
      <c r="NJY998" s="34"/>
      <c r="NKF998" s="35"/>
      <c r="NKG998" s="34"/>
      <c r="NKN998" s="35"/>
      <c r="NKO998" s="34"/>
      <c r="NKV998" s="35"/>
      <c r="NKW998" s="34"/>
      <c r="NLD998" s="35"/>
      <c r="NLE998" s="34"/>
      <c r="NLL998" s="35"/>
      <c r="NLM998" s="34"/>
      <c r="NLT998" s="35"/>
      <c r="NLU998" s="34"/>
      <c r="NMB998" s="35"/>
      <c r="NMC998" s="34"/>
      <c r="NMJ998" s="35"/>
      <c r="NMK998" s="34"/>
      <c r="NMR998" s="35"/>
      <c r="NMS998" s="34"/>
      <c r="NMZ998" s="35"/>
      <c r="NNA998" s="34"/>
      <c r="NNH998" s="35"/>
      <c r="NNI998" s="34"/>
      <c r="NNP998" s="35"/>
      <c r="NNQ998" s="34"/>
      <c r="NNX998" s="35"/>
      <c r="NNY998" s="34"/>
      <c r="NOF998" s="35"/>
      <c r="NOG998" s="34"/>
      <c r="NON998" s="35"/>
      <c r="NOO998" s="34"/>
      <c r="NOV998" s="35"/>
      <c r="NOW998" s="34"/>
      <c r="NPD998" s="35"/>
      <c r="NPE998" s="34"/>
      <c r="NPL998" s="35"/>
      <c r="NPM998" s="34"/>
      <c r="NPT998" s="35"/>
      <c r="NPU998" s="34"/>
      <c r="NQB998" s="35"/>
      <c r="NQC998" s="34"/>
      <c r="NQJ998" s="35"/>
      <c r="NQK998" s="34"/>
      <c r="NQR998" s="35"/>
      <c r="NQS998" s="34"/>
      <c r="NQZ998" s="35"/>
      <c r="NRA998" s="34"/>
      <c r="NRH998" s="35"/>
      <c r="NRI998" s="34"/>
      <c r="NRP998" s="35"/>
      <c r="NRQ998" s="34"/>
      <c r="NRX998" s="35"/>
      <c r="NRY998" s="34"/>
      <c r="NSF998" s="35"/>
      <c r="NSG998" s="34"/>
      <c r="NSN998" s="35"/>
      <c r="NSO998" s="34"/>
      <c r="NSV998" s="35"/>
      <c r="NSW998" s="34"/>
      <c r="NTD998" s="35"/>
      <c r="NTE998" s="34"/>
      <c r="NTL998" s="35"/>
      <c r="NTM998" s="34"/>
      <c r="NTT998" s="35"/>
      <c r="NTU998" s="34"/>
      <c r="NUB998" s="35"/>
      <c r="NUC998" s="34"/>
      <c r="NUJ998" s="35"/>
      <c r="NUK998" s="34"/>
      <c r="NUR998" s="35"/>
      <c r="NUS998" s="34"/>
      <c r="NUZ998" s="35"/>
      <c r="NVA998" s="34"/>
      <c r="NVH998" s="35"/>
      <c r="NVI998" s="34"/>
      <c r="NVP998" s="35"/>
      <c r="NVQ998" s="34"/>
      <c r="NVX998" s="35"/>
      <c r="NVY998" s="34"/>
      <c r="NWF998" s="35"/>
      <c r="NWG998" s="34"/>
      <c r="NWN998" s="35"/>
      <c r="NWO998" s="34"/>
      <c r="NWV998" s="35"/>
      <c r="NWW998" s="34"/>
      <c r="NXD998" s="35"/>
      <c r="NXE998" s="34"/>
      <c r="NXL998" s="35"/>
      <c r="NXM998" s="34"/>
      <c r="NXT998" s="35"/>
      <c r="NXU998" s="34"/>
      <c r="NYB998" s="35"/>
      <c r="NYC998" s="34"/>
      <c r="NYJ998" s="35"/>
      <c r="NYK998" s="34"/>
      <c r="NYR998" s="35"/>
      <c r="NYS998" s="34"/>
      <c r="NYZ998" s="35"/>
      <c r="NZA998" s="34"/>
      <c r="NZH998" s="35"/>
      <c r="NZI998" s="34"/>
      <c r="NZP998" s="35"/>
      <c r="NZQ998" s="34"/>
      <c r="NZX998" s="35"/>
      <c r="NZY998" s="34"/>
      <c r="OAF998" s="35"/>
      <c r="OAG998" s="34"/>
      <c r="OAN998" s="35"/>
      <c r="OAO998" s="34"/>
      <c r="OAV998" s="35"/>
      <c r="OAW998" s="34"/>
      <c r="OBD998" s="35"/>
      <c r="OBE998" s="34"/>
      <c r="OBL998" s="35"/>
      <c r="OBM998" s="34"/>
      <c r="OBT998" s="35"/>
      <c r="OBU998" s="34"/>
      <c r="OCB998" s="35"/>
      <c r="OCC998" s="34"/>
      <c r="OCJ998" s="35"/>
      <c r="OCK998" s="34"/>
      <c r="OCR998" s="35"/>
      <c r="OCS998" s="34"/>
      <c r="OCZ998" s="35"/>
      <c r="ODA998" s="34"/>
      <c r="ODH998" s="35"/>
      <c r="ODI998" s="34"/>
      <c r="ODP998" s="35"/>
      <c r="ODQ998" s="34"/>
      <c r="ODX998" s="35"/>
      <c r="ODY998" s="34"/>
      <c r="OEF998" s="35"/>
      <c r="OEG998" s="34"/>
      <c r="OEN998" s="35"/>
      <c r="OEO998" s="34"/>
      <c r="OEV998" s="35"/>
      <c r="OEW998" s="34"/>
      <c r="OFD998" s="35"/>
      <c r="OFE998" s="34"/>
      <c r="OFL998" s="35"/>
      <c r="OFM998" s="34"/>
      <c r="OFT998" s="35"/>
      <c r="OFU998" s="34"/>
      <c r="OGB998" s="35"/>
      <c r="OGC998" s="34"/>
      <c r="OGJ998" s="35"/>
      <c r="OGK998" s="34"/>
      <c r="OGR998" s="35"/>
      <c r="OGS998" s="34"/>
      <c r="OGZ998" s="35"/>
      <c r="OHA998" s="34"/>
      <c r="OHH998" s="35"/>
      <c r="OHI998" s="34"/>
      <c r="OHP998" s="35"/>
      <c r="OHQ998" s="34"/>
      <c r="OHX998" s="35"/>
      <c r="OHY998" s="34"/>
      <c r="OIF998" s="35"/>
      <c r="OIG998" s="34"/>
      <c r="OIN998" s="35"/>
      <c r="OIO998" s="34"/>
      <c r="OIV998" s="35"/>
      <c r="OIW998" s="34"/>
      <c r="OJD998" s="35"/>
      <c r="OJE998" s="34"/>
      <c r="OJL998" s="35"/>
      <c r="OJM998" s="34"/>
      <c r="OJT998" s="35"/>
      <c r="OJU998" s="34"/>
      <c r="OKB998" s="35"/>
      <c r="OKC998" s="34"/>
      <c r="OKJ998" s="35"/>
      <c r="OKK998" s="34"/>
      <c r="OKR998" s="35"/>
      <c r="OKS998" s="34"/>
      <c r="OKZ998" s="35"/>
      <c r="OLA998" s="34"/>
      <c r="OLH998" s="35"/>
      <c r="OLI998" s="34"/>
      <c r="OLP998" s="35"/>
      <c r="OLQ998" s="34"/>
      <c r="OLX998" s="35"/>
      <c r="OLY998" s="34"/>
      <c r="OMF998" s="35"/>
      <c r="OMG998" s="34"/>
      <c r="OMN998" s="35"/>
      <c r="OMO998" s="34"/>
      <c r="OMV998" s="35"/>
      <c r="OMW998" s="34"/>
      <c r="OND998" s="35"/>
      <c r="ONE998" s="34"/>
      <c r="ONL998" s="35"/>
      <c r="ONM998" s="34"/>
      <c r="ONT998" s="35"/>
      <c r="ONU998" s="34"/>
      <c r="OOB998" s="35"/>
      <c r="OOC998" s="34"/>
      <c r="OOJ998" s="35"/>
      <c r="OOK998" s="34"/>
      <c r="OOR998" s="35"/>
      <c r="OOS998" s="34"/>
      <c r="OOZ998" s="35"/>
      <c r="OPA998" s="34"/>
      <c r="OPH998" s="35"/>
      <c r="OPI998" s="34"/>
      <c r="OPP998" s="35"/>
      <c r="OPQ998" s="34"/>
      <c r="OPX998" s="35"/>
      <c r="OPY998" s="34"/>
      <c r="OQF998" s="35"/>
      <c r="OQG998" s="34"/>
      <c r="OQN998" s="35"/>
      <c r="OQO998" s="34"/>
      <c r="OQV998" s="35"/>
      <c r="OQW998" s="34"/>
      <c r="ORD998" s="35"/>
      <c r="ORE998" s="34"/>
      <c r="ORL998" s="35"/>
      <c r="ORM998" s="34"/>
      <c r="ORT998" s="35"/>
      <c r="ORU998" s="34"/>
      <c r="OSB998" s="35"/>
      <c r="OSC998" s="34"/>
      <c r="OSJ998" s="35"/>
      <c r="OSK998" s="34"/>
      <c r="OSR998" s="35"/>
      <c r="OSS998" s="34"/>
      <c r="OSZ998" s="35"/>
      <c r="OTA998" s="34"/>
      <c r="OTH998" s="35"/>
      <c r="OTI998" s="34"/>
      <c r="OTP998" s="35"/>
      <c r="OTQ998" s="34"/>
      <c r="OTX998" s="35"/>
      <c r="OTY998" s="34"/>
      <c r="OUF998" s="35"/>
      <c r="OUG998" s="34"/>
      <c r="OUN998" s="35"/>
      <c r="OUO998" s="34"/>
      <c r="OUV998" s="35"/>
      <c r="OUW998" s="34"/>
      <c r="OVD998" s="35"/>
      <c r="OVE998" s="34"/>
      <c r="OVL998" s="35"/>
      <c r="OVM998" s="34"/>
      <c r="OVT998" s="35"/>
      <c r="OVU998" s="34"/>
      <c r="OWB998" s="35"/>
      <c r="OWC998" s="34"/>
      <c r="OWJ998" s="35"/>
      <c r="OWK998" s="34"/>
      <c r="OWR998" s="35"/>
      <c r="OWS998" s="34"/>
      <c r="OWZ998" s="35"/>
      <c r="OXA998" s="34"/>
      <c r="OXH998" s="35"/>
      <c r="OXI998" s="34"/>
      <c r="OXP998" s="35"/>
      <c r="OXQ998" s="34"/>
      <c r="OXX998" s="35"/>
      <c r="OXY998" s="34"/>
      <c r="OYF998" s="35"/>
      <c r="OYG998" s="34"/>
      <c r="OYN998" s="35"/>
      <c r="OYO998" s="34"/>
      <c r="OYV998" s="35"/>
      <c r="OYW998" s="34"/>
      <c r="OZD998" s="35"/>
      <c r="OZE998" s="34"/>
      <c r="OZL998" s="35"/>
      <c r="OZM998" s="34"/>
      <c r="OZT998" s="35"/>
      <c r="OZU998" s="34"/>
      <c r="PAB998" s="35"/>
      <c r="PAC998" s="34"/>
      <c r="PAJ998" s="35"/>
      <c r="PAK998" s="34"/>
      <c r="PAR998" s="35"/>
      <c r="PAS998" s="34"/>
      <c r="PAZ998" s="35"/>
      <c r="PBA998" s="34"/>
      <c r="PBH998" s="35"/>
      <c r="PBI998" s="34"/>
      <c r="PBP998" s="35"/>
      <c r="PBQ998" s="34"/>
      <c r="PBX998" s="35"/>
      <c r="PBY998" s="34"/>
      <c r="PCF998" s="35"/>
      <c r="PCG998" s="34"/>
      <c r="PCN998" s="35"/>
      <c r="PCO998" s="34"/>
      <c r="PCV998" s="35"/>
      <c r="PCW998" s="34"/>
      <c r="PDD998" s="35"/>
      <c r="PDE998" s="34"/>
      <c r="PDL998" s="35"/>
      <c r="PDM998" s="34"/>
      <c r="PDT998" s="35"/>
      <c r="PDU998" s="34"/>
      <c r="PEB998" s="35"/>
      <c r="PEC998" s="34"/>
      <c r="PEJ998" s="35"/>
      <c r="PEK998" s="34"/>
      <c r="PER998" s="35"/>
      <c r="PES998" s="34"/>
      <c r="PEZ998" s="35"/>
      <c r="PFA998" s="34"/>
      <c r="PFH998" s="35"/>
      <c r="PFI998" s="34"/>
      <c r="PFP998" s="35"/>
      <c r="PFQ998" s="34"/>
      <c r="PFX998" s="35"/>
      <c r="PFY998" s="34"/>
      <c r="PGF998" s="35"/>
      <c r="PGG998" s="34"/>
      <c r="PGN998" s="35"/>
      <c r="PGO998" s="34"/>
      <c r="PGV998" s="35"/>
      <c r="PGW998" s="34"/>
      <c r="PHD998" s="35"/>
      <c r="PHE998" s="34"/>
      <c r="PHL998" s="35"/>
      <c r="PHM998" s="34"/>
      <c r="PHT998" s="35"/>
      <c r="PHU998" s="34"/>
      <c r="PIB998" s="35"/>
      <c r="PIC998" s="34"/>
      <c r="PIJ998" s="35"/>
      <c r="PIK998" s="34"/>
      <c r="PIR998" s="35"/>
      <c r="PIS998" s="34"/>
      <c r="PIZ998" s="35"/>
      <c r="PJA998" s="34"/>
      <c r="PJH998" s="35"/>
      <c r="PJI998" s="34"/>
      <c r="PJP998" s="35"/>
      <c r="PJQ998" s="34"/>
      <c r="PJX998" s="35"/>
      <c r="PJY998" s="34"/>
      <c r="PKF998" s="35"/>
      <c r="PKG998" s="34"/>
      <c r="PKN998" s="35"/>
      <c r="PKO998" s="34"/>
      <c r="PKV998" s="35"/>
      <c r="PKW998" s="34"/>
      <c r="PLD998" s="35"/>
      <c r="PLE998" s="34"/>
      <c r="PLL998" s="35"/>
      <c r="PLM998" s="34"/>
      <c r="PLT998" s="35"/>
      <c r="PLU998" s="34"/>
      <c r="PMB998" s="35"/>
      <c r="PMC998" s="34"/>
      <c r="PMJ998" s="35"/>
      <c r="PMK998" s="34"/>
      <c r="PMR998" s="35"/>
      <c r="PMS998" s="34"/>
      <c r="PMZ998" s="35"/>
      <c r="PNA998" s="34"/>
      <c r="PNH998" s="35"/>
      <c r="PNI998" s="34"/>
      <c r="PNP998" s="35"/>
      <c r="PNQ998" s="34"/>
      <c r="PNX998" s="35"/>
      <c r="PNY998" s="34"/>
      <c r="POF998" s="35"/>
      <c r="POG998" s="34"/>
      <c r="PON998" s="35"/>
      <c r="POO998" s="34"/>
      <c r="POV998" s="35"/>
      <c r="POW998" s="34"/>
      <c r="PPD998" s="35"/>
      <c r="PPE998" s="34"/>
      <c r="PPL998" s="35"/>
      <c r="PPM998" s="34"/>
      <c r="PPT998" s="35"/>
      <c r="PPU998" s="34"/>
      <c r="PQB998" s="35"/>
      <c r="PQC998" s="34"/>
      <c r="PQJ998" s="35"/>
      <c r="PQK998" s="34"/>
      <c r="PQR998" s="35"/>
      <c r="PQS998" s="34"/>
      <c r="PQZ998" s="35"/>
      <c r="PRA998" s="34"/>
      <c r="PRH998" s="35"/>
      <c r="PRI998" s="34"/>
      <c r="PRP998" s="35"/>
      <c r="PRQ998" s="34"/>
      <c r="PRX998" s="35"/>
      <c r="PRY998" s="34"/>
      <c r="PSF998" s="35"/>
      <c r="PSG998" s="34"/>
      <c r="PSN998" s="35"/>
      <c r="PSO998" s="34"/>
      <c r="PSV998" s="35"/>
      <c r="PSW998" s="34"/>
      <c r="PTD998" s="35"/>
      <c r="PTE998" s="34"/>
      <c r="PTL998" s="35"/>
      <c r="PTM998" s="34"/>
      <c r="PTT998" s="35"/>
      <c r="PTU998" s="34"/>
      <c r="PUB998" s="35"/>
      <c r="PUC998" s="34"/>
      <c r="PUJ998" s="35"/>
      <c r="PUK998" s="34"/>
      <c r="PUR998" s="35"/>
      <c r="PUS998" s="34"/>
      <c r="PUZ998" s="35"/>
      <c r="PVA998" s="34"/>
      <c r="PVH998" s="35"/>
      <c r="PVI998" s="34"/>
      <c r="PVP998" s="35"/>
      <c r="PVQ998" s="34"/>
      <c r="PVX998" s="35"/>
      <c r="PVY998" s="34"/>
      <c r="PWF998" s="35"/>
      <c r="PWG998" s="34"/>
      <c r="PWN998" s="35"/>
      <c r="PWO998" s="34"/>
      <c r="PWV998" s="35"/>
      <c r="PWW998" s="34"/>
      <c r="PXD998" s="35"/>
      <c r="PXE998" s="34"/>
      <c r="PXL998" s="35"/>
      <c r="PXM998" s="34"/>
      <c r="PXT998" s="35"/>
      <c r="PXU998" s="34"/>
      <c r="PYB998" s="35"/>
      <c r="PYC998" s="34"/>
      <c r="PYJ998" s="35"/>
      <c r="PYK998" s="34"/>
      <c r="PYR998" s="35"/>
      <c r="PYS998" s="34"/>
      <c r="PYZ998" s="35"/>
      <c r="PZA998" s="34"/>
      <c r="PZH998" s="35"/>
      <c r="PZI998" s="34"/>
      <c r="PZP998" s="35"/>
      <c r="PZQ998" s="34"/>
      <c r="PZX998" s="35"/>
      <c r="PZY998" s="34"/>
      <c r="QAF998" s="35"/>
      <c r="QAG998" s="34"/>
      <c r="QAN998" s="35"/>
      <c r="QAO998" s="34"/>
      <c r="QAV998" s="35"/>
      <c r="QAW998" s="34"/>
      <c r="QBD998" s="35"/>
      <c r="QBE998" s="34"/>
      <c r="QBL998" s="35"/>
      <c r="QBM998" s="34"/>
      <c r="QBT998" s="35"/>
      <c r="QBU998" s="34"/>
      <c r="QCB998" s="35"/>
      <c r="QCC998" s="34"/>
      <c r="QCJ998" s="35"/>
      <c r="QCK998" s="34"/>
      <c r="QCR998" s="35"/>
      <c r="QCS998" s="34"/>
      <c r="QCZ998" s="35"/>
      <c r="QDA998" s="34"/>
      <c r="QDH998" s="35"/>
      <c r="QDI998" s="34"/>
      <c r="QDP998" s="35"/>
      <c r="QDQ998" s="34"/>
      <c r="QDX998" s="35"/>
      <c r="QDY998" s="34"/>
      <c r="QEF998" s="35"/>
      <c r="QEG998" s="34"/>
      <c r="QEN998" s="35"/>
      <c r="QEO998" s="34"/>
      <c r="QEV998" s="35"/>
      <c r="QEW998" s="34"/>
      <c r="QFD998" s="35"/>
      <c r="QFE998" s="34"/>
      <c r="QFL998" s="35"/>
      <c r="QFM998" s="34"/>
      <c r="QFT998" s="35"/>
      <c r="QFU998" s="34"/>
      <c r="QGB998" s="35"/>
      <c r="QGC998" s="34"/>
      <c r="QGJ998" s="35"/>
      <c r="QGK998" s="34"/>
      <c r="QGR998" s="35"/>
      <c r="QGS998" s="34"/>
      <c r="QGZ998" s="35"/>
      <c r="QHA998" s="34"/>
      <c r="QHH998" s="35"/>
      <c r="QHI998" s="34"/>
      <c r="QHP998" s="35"/>
      <c r="QHQ998" s="34"/>
      <c r="QHX998" s="35"/>
      <c r="QHY998" s="34"/>
      <c r="QIF998" s="35"/>
      <c r="QIG998" s="34"/>
      <c r="QIN998" s="35"/>
      <c r="QIO998" s="34"/>
      <c r="QIV998" s="35"/>
      <c r="QIW998" s="34"/>
      <c r="QJD998" s="35"/>
      <c r="QJE998" s="34"/>
      <c r="QJL998" s="35"/>
      <c r="QJM998" s="34"/>
      <c r="QJT998" s="35"/>
      <c r="QJU998" s="34"/>
      <c r="QKB998" s="35"/>
      <c r="QKC998" s="34"/>
      <c r="QKJ998" s="35"/>
      <c r="QKK998" s="34"/>
      <c r="QKR998" s="35"/>
      <c r="QKS998" s="34"/>
      <c r="QKZ998" s="35"/>
      <c r="QLA998" s="34"/>
      <c r="QLH998" s="35"/>
      <c r="QLI998" s="34"/>
      <c r="QLP998" s="35"/>
      <c r="QLQ998" s="34"/>
      <c r="QLX998" s="35"/>
      <c r="QLY998" s="34"/>
      <c r="QMF998" s="35"/>
      <c r="QMG998" s="34"/>
      <c r="QMN998" s="35"/>
      <c r="QMO998" s="34"/>
      <c r="QMV998" s="35"/>
      <c r="QMW998" s="34"/>
      <c r="QND998" s="35"/>
      <c r="QNE998" s="34"/>
      <c r="QNL998" s="35"/>
      <c r="QNM998" s="34"/>
      <c r="QNT998" s="35"/>
      <c r="QNU998" s="34"/>
      <c r="QOB998" s="35"/>
      <c r="QOC998" s="34"/>
      <c r="QOJ998" s="35"/>
      <c r="QOK998" s="34"/>
      <c r="QOR998" s="35"/>
      <c r="QOS998" s="34"/>
      <c r="QOZ998" s="35"/>
      <c r="QPA998" s="34"/>
      <c r="QPH998" s="35"/>
      <c r="QPI998" s="34"/>
      <c r="QPP998" s="35"/>
      <c r="QPQ998" s="34"/>
      <c r="QPX998" s="35"/>
      <c r="QPY998" s="34"/>
      <c r="QQF998" s="35"/>
      <c r="QQG998" s="34"/>
      <c r="QQN998" s="35"/>
      <c r="QQO998" s="34"/>
      <c r="QQV998" s="35"/>
      <c r="QQW998" s="34"/>
      <c r="QRD998" s="35"/>
      <c r="QRE998" s="34"/>
      <c r="QRL998" s="35"/>
      <c r="QRM998" s="34"/>
      <c r="QRT998" s="35"/>
      <c r="QRU998" s="34"/>
      <c r="QSB998" s="35"/>
      <c r="QSC998" s="34"/>
      <c r="QSJ998" s="35"/>
      <c r="QSK998" s="34"/>
      <c r="QSR998" s="35"/>
      <c r="QSS998" s="34"/>
      <c r="QSZ998" s="35"/>
      <c r="QTA998" s="34"/>
      <c r="QTH998" s="35"/>
      <c r="QTI998" s="34"/>
      <c r="QTP998" s="35"/>
      <c r="QTQ998" s="34"/>
      <c r="QTX998" s="35"/>
      <c r="QTY998" s="34"/>
      <c r="QUF998" s="35"/>
      <c r="QUG998" s="34"/>
      <c r="QUN998" s="35"/>
      <c r="QUO998" s="34"/>
      <c r="QUV998" s="35"/>
      <c r="QUW998" s="34"/>
      <c r="QVD998" s="35"/>
      <c r="QVE998" s="34"/>
      <c r="QVL998" s="35"/>
      <c r="QVM998" s="34"/>
      <c r="QVT998" s="35"/>
      <c r="QVU998" s="34"/>
      <c r="QWB998" s="35"/>
      <c r="QWC998" s="34"/>
      <c r="QWJ998" s="35"/>
      <c r="QWK998" s="34"/>
      <c r="QWR998" s="35"/>
      <c r="QWS998" s="34"/>
      <c r="QWZ998" s="35"/>
      <c r="QXA998" s="34"/>
      <c r="QXH998" s="35"/>
      <c r="QXI998" s="34"/>
      <c r="QXP998" s="35"/>
      <c r="QXQ998" s="34"/>
      <c r="QXX998" s="35"/>
      <c r="QXY998" s="34"/>
      <c r="QYF998" s="35"/>
      <c r="QYG998" s="34"/>
      <c r="QYN998" s="35"/>
      <c r="QYO998" s="34"/>
      <c r="QYV998" s="35"/>
      <c r="QYW998" s="34"/>
      <c r="QZD998" s="35"/>
      <c r="QZE998" s="34"/>
      <c r="QZL998" s="35"/>
      <c r="QZM998" s="34"/>
      <c r="QZT998" s="35"/>
      <c r="QZU998" s="34"/>
      <c r="RAB998" s="35"/>
      <c r="RAC998" s="34"/>
      <c r="RAJ998" s="35"/>
      <c r="RAK998" s="34"/>
      <c r="RAR998" s="35"/>
      <c r="RAS998" s="34"/>
      <c r="RAZ998" s="35"/>
      <c r="RBA998" s="34"/>
      <c r="RBH998" s="35"/>
      <c r="RBI998" s="34"/>
      <c r="RBP998" s="35"/>
      <c r="RBQ998" s="34"/>
      <c r="RBX998" s="35"/>
      <c r="RBY998" s="34"/>
      <c r="RCF998" s="35"/>
      <c r="RCG998" s="34"/>
      <c r="RCN998" s="35"/>
      <c r="RCO998" s="34"/>
      <c r="RCV998" s="35"/>
      <c r="RCW998" s="34"/>
      <c r="RDD998" s="35"/>
      <c r="RDE998" s="34"/>
      <c r="RDL998" s="35"/>
      <c r="RDM998" s="34"/>
      <c r="RDT998" s="35"/>
      <c r="RDU998" s="34"/>
      <c r="REB998" s="35"/>
      <c r="REC998" s="34"/>
      <c r="REJ998" s="35"/>
      <c r="REK998" s="34"/>
      <c r="RER998" s="35"/>
      <c r="RES998" s="34"/>
      <c r="REZ998" s="35"/>
      <c r="RFA998" s="34"/>
      <c r="RFH998" s="35"/>
      <c r="RFI998" s="34"/>
      <c r="RFP998" s="35"/>
      <c r="RFQ998" s="34"/>
      <c r="RFX998" s="35"/>
      <c r="RFY998" s="34"/>
      <c r="RGF998" s="35"/>
      <c r="RGG998" s="34"/>
      <c r="RGN998" s="35"/>
      <c r="RGO998" s="34"/>
      <c r="RGV998" s="35"/>
      <c r="RGW998" s="34"/>
      <c r="RHD998" s="35"/>
      <c r="RHE998" s="34"/>
      <c r="RHL998" s="35"/>
      <c r="RHM998" s="34"/>
      <c r="RHT998" s="35"/>
      <c r="RHU998" s="34"/>
      <c r="RIB998" s="35"/>
      <c r="RIC998" s="34"/>
      <c r="RIJ998" s="35"/>
      <c r="RIK998" s="34"/>
      <c r="RIR998" s="35"/>
      <c r="RIS998" s="34"/>
      <c r="RIZ998" s="35"/>
      <c r="RJA998" s="34"/>
      <c r="RJH998" s="35"/>
      <c r="RJI998" s="34"/>
      <c r="RJP998" s="35"/>
      <c r="RJQ998" s="34"/>
      <c r="RJX998" s="35"/>
      <c r="RJY998" s="34"/>
      <c r="RKF998" s="35"/>
      <c r="RKG998" s="34"/>
      <c r="RKN998" s="35"/>
      <c r="RKO998" s="34"/>
      <c r="RKV998" s="35"/>
      <c r="RKW998" s="34"/>
      <c r="RLD998" s="35"/>
      <c r="RLE998" s="34"/>
      <c r="RLL998" s="35"/>
      <c r="RLM998" s="34"/>
      <c r="RLT998" s="35"/>
      <c r="RLU998" s="34"/>
      <c r="RMB998" s="35"/>
      <c r="RMC998" s="34"/>
      <c r="RMJ998" s="35"/>
      <c r="RMK998" s="34"/>
      <c r="RMR998" s="35"/>
      <c r="RMS998" s="34"/>
      <c r="RMZ998" s="35"/>
      <c r="RNA998" s="34"/>
      <c r="RNH998" s="35"/>
      <c r="RNI998" s="34"/>
      <c r="RNP998" s="35"/>
      <c r="RNQ998" s="34"/>
      <c r="RNX998" s="35"/>
      <c r="RNY998" s="34"/>
      <c r="ROF998" s="35"/>
      <c r="ROG998" s="34"/>
      <c r="RON998" s="35"/>
      <c r="ROO998" s="34"/>
      <c r="ROV998" s="35"/>
      <c r="ROW998" s="34"/>
      <c r="RPD998" s="35"/>
      <c r="RPE998" s="34"/>
      <c r="RPL998" s="35"/>
      <c r="RPM998" s="34"/>
      <c r="RPT998" s="35"/>
      <c r="RPU998" s="34"/>
      <c r="RQB998" s="35"/>
      <c r="RQC998" s="34"/>
      <c r="RQJ998" s="35"/>
      <c r="RQK998" s="34"/>
      <c r="RQR998" s="35"/>
      <c r="RQS998" s="34"/>
      <c r="RQZ998" s="35"/>
      <c r="RRA998" s="34"/>
      <c r="RRH998" s="35"/>
      <c r="RRI998" s="34"/>
      <c r="RRP998" s="35"/>
      <c r="RRQ998" s="34"/>
      <c r="RRX998" s="35"/>
      <c r="RRY998" s="34"/>
      <c r="RSF998" s="35"/>
      <c r="RSG998" s="34"/>
      <c r="RSN998" s="35"/>
      <c r="RSO998" s="34"/>
      <c r="RSV998" s="35"/>
      <c r="RSW998" s="34"/>
      <c r="RTD998" s="35"/>
      <c r="RTE998" s="34"/>
      <c r="RTL998" s="35"/>
      <c r="RTM998" s="34"/>
      <c r="RTT998" s="35"/>
      <c r="RTU998" s="34"/>
      <c r="RUB998" s="35"/>
      <c r="RUC998" s="34"/>
      <c r="RUJ998" s="35"/>
      <c r="RUK998" s="34"/>
      <c r="RUR998" s="35"/>
      <c r="RUS998" s="34"/>
      <c r="RUZ998" s="35"/>
      <c r="RVA998" s="34"/>
      <c r="RVH998" s="35"/>
      <c r="RVI998" s="34"/>
      <c r="RVP998" s="35"/>
      <c r="RVQ998" s="34"/>
      <c r="RVX998" s="35"/>
      <c r="RVY998" s="34"/>
      <c r="RWF998" s="35"/>
      <c r="RWG998" s="34"/>
      <c r="RWN998" s="35"/>
      <c r="RWO998" s="34"/>
      <c r="RWV998" s="35"/>
      <c r="RWW998" s="34"/>
      <c r="RXD998" s="35"/>
      <c r="RXE998" s="34"/>
      <c r="RXL998" s="35"/>
      <c r="RXM998" s="34"/>
      <c r="RXT998" s="35"/>
      <c r="RXU998" s="34"/>
      <c r="RYB998" s="35"/>
      <c r="RYC998" s="34"/>
      <c r="RYJ998" s="35"/>
      <c r="RYK998" s="34"/>
      <c r="RYR998" s="35"/>
      <c r="RYS998" s="34"/>
      <c r="RYZ998" s="35"/>
      <c r="RZA998" s="34"/>
      <c r="RZH998" s="35"/>
      <c r="RZI998" s="34"/>
      <c r="RZP998" s="35"/>
      <c r="RZQ998" s="34"/>
      <c r="RZX998" s="35"/>
      <c r="RZY998" s="34"/>
      <c r="SAF998" s="35"/>
      <c r="SAG998" s="34"/>
      <c r="SAN998" s="35"/>
      <c r="SAO998" s="34"/>
      <c r="SAV998" s="35"/>
      <c r="SAW998" s="34"/>
      <c r="SBD998" s="35"/>
      <c r="SBE998" s="34"/>
      <c r="SBL998" s="35"/>
      <c r="SBM998" s="34"/>
      <c r="SBT998" s="35"/>
      <c r="SBU998" s="34"/>
      <c r="SCB998" s="35"/>
      <c r="SCC998" s="34"/>
      <c r="SCJ998" s="35"/>
      <c r="SCK998" s="34"/>
      <c r="SCR998" s="35"/>
      <c r="SCS998" s="34"/>
      <c r="SCZ998" s="35"/>
      <c r="SDA998" s="34"/>
      <c r="SDH998" s="35"/>
      <c r="SDI998" s="34"/>
      <c r="SDP998" s="35"/>
      <c r="SDQ998" s="34"/>
      <c r="SDX998" s="35"/>
      <c r="SDY998" s="34"/>
      <c r="SEF998" s="35"/>
      <c r="SEG998" s="34"/>
      <c r="SEN998" s="35"/>
      <c r="SEO998" s="34"/>
      <c r="SEV998" s="35"/>
      <c r="SEW998" s="34"/>
      <c r="SFD998" s="35"/>
      <c r="SFE998" s="34"/>
      <c r="SFL998" s="35"/>
      <c r="SFM998" s="34"/>
      <c r="SFT998" s="35"/>
      <c r="SFU998" s="34"/>
      <c r="SGB998" s="35"/>
      <c r="SGC998" s="34"/>
      <c r="SGJ998" s="35"/>
      <c r="SGK998" s="34"/>
      <c r="SGR998" s="35"/>
      <c r="SGS998" s="34"/>
      <c r="SGZ998" s="35"/>
      <c r="SHA998" s="34"/>
      <c r="SHH998" s="35"/>
      <c r="SHI998" s="34"/>
      <c r="SHP998" s="35"/>
      <c r="SHQ998" s="34"/>
      <c r="SHX998" s="35"/>
      <c r="SHY998" s="34"/>
      <c r="SIF998" s="35"/>
      <c r="SIG998" s="34"/>
      <c r="SIN998" s="35"/>
      <c r="SIO998" s="34"/>
      <c r="SIV998" s="35"/>
      <c r="SIW998" s="34"/>
      <c r="SJD998" s="35"/>
      <c r="SJE998" s="34"/>
      <c r="SJL998" s="35"/>
      <c r="SJM998" s="34"/>
      <c r="SJT998" s="35"/>
      <c r="SJU998" s="34"/>
      <c r="SKB998" s="35"/>
      <c r="SKC998" s="34"/>
      <c r="SKJ998" s="35"/>
      <c r="SKK998" s="34"/>
      <c r="SKR998" s="35"/>
      <c r="SKS998" s="34"/>
      <c r="SKZ998" s="35"/>
      <c r="SLA998" s="34"/>
      <c r="SLH998" s="35"/>
      <c r="SLI998" s="34"/>
      <c r="SLP998" s="35"/>
      <c r="SLQ998" s="34"/>
      <c r="SLX998" s="35"/>
      <c r="SLY998" s="34"/>
      <c r="SMF998" s="35"/>
      <c r="SMG998" s="34"/>
      <c r="SMN998" s="35"/>
      <c r="SMO998" s="34"/>
      <c r="SMV998" s="35"/>
      <c r="SMW998" s="34"/>
      <c r="SND998" s="35"/>
      <c r="SNE998" s="34"/>
      <c r="SNL998" s="35"/>
      <c r="SNM998" s="34"/>
      <c r="SNT998" s="35"/>
      <c r="SNU998" s="34"/>
      <c r="SOB998" s="35"/>
      <c r="SOC998" s="34"/>
      <c r="SOJ998" s="35"/>
      <c r="SOK998" s="34"/>
      <c r="SOR998" s="35"/>
      <c r="SOS998" s="34"/>
      <c r="SOZ998" s="35"/>
      <c r="SPA998" s="34"/>
      <c r="SPH998" s="35"/>
      <c r="SPI998" s="34"/>
      <c r="SPP998" s="35"/>
      <c r="SPQ998" s="34"/>
      <c r="SPX998" s="35"/>
      <c r="SPY998" s="34"/>
      <c r="SQF998" s="35"/>
      <c r="SQG998" s="34"/>
      <c r="SQN998" s="35"/>
      <c r="SQO998" s="34"/>
      <c r="SQV998" s="35"/>
      <c r="SQW998" s="34"/>
      <c r="SRD998" s="35"/>
      <c r="SRE998" s="34"/>
      <c r="SRL998" s="35"/>
      <c r="SRM998" s="34"/>
      <c r="SRT998" s="35"/>
      <c r="SRU998" s="34"/>
      <c r="SSB998" s="35"/>
      <c r="SSC998" s="34"/>
      <c r="SSJ998" s="35"/>
      <c r="SSK998" s="34"/>
      <c r="SSR998" s="35"/>
      <c r="SSS998" s="34"/>
      <c r="SSZ998" s="35"/>
      <c r="STA998" s="34"/>
      <c r="STH998" s="35"/>
      <c r="STI998" s="34"/>
      <c r="STP998" s="35"/>
      <c r="STQ998" s="34"/>
      <c r="STX998" s="35"/>
      <c r="STY998" s="34"/>
      <c r="SUF998" s="35"/>
      <c r="SUG998" s="34"/>
      <c r="SUN998" s="35"/>
      <c r="SUO998" s="34"/>
      <c r="SUV998" s="35"/>
      <c r="SUW998" s="34"/>
      <c r="SVD998" s="35"/>
      <c r="SVE998" s="34"/>
      <c r="SVL998" s="35"/>
      <c r="SVM998" s="34"/>
      <c r="SVT998" s="35"/>
      <c r="SVU998" s="34"/>
      <c r="SWB998" s="35"/>
      <c r="SWC998" s="34"/>
      <c r="SWJ998" s="35"/>
      <c r="SWK998" s="34"/>
      <c r="SWR998" s="35"/>
      <c r="SWS998" s="34"/>
      <c r="SWZ998" s="35"/>
      <c r="SXA998" s="34"/>
      <c r="SXH998" s="35"/>
      <c r="SXI998" s="34"/>
      <c r="SXP998" s="35"/>
      <c r="SXQ998" s="34"/>
      <c r="SXX998" s="35"/>
      <c r="SXY998" s="34"/>
      <c r="SYF998" s="35"/>
      <c r="SYG998" s="34"/>
      <c r="SYN998" s="35"/>
      <c r="SYO998" s="34"/>
      <c r="SYV998" s="35"/>
      <c r="SYW998" s="34"/>
      <c r="SZD998" s="35"/>
      <c r="SZE998" s="34"/>
      <c r="SZL998" s="35"/>
      <c r="SZM998" s="34"/>
      <c r="SZT998" s="35"/>
      <c r="SZU998" s="34"/>
      <c r="TAB998" s="35"/>
      <c r="TAC998" s="34"/>
      <c r="TAJ998" s="35"/>
      <c r="TAK998" s="34"/>
      <c r="TAR998" s="35"/>
      <c r="TAS998" s="34"/>
      <c r="TAZ998" s="35"/>
      <c r="TBA998" s="34"/>
      <c r="TBH998" s="35"/>
      <c r="TBI998" s="34"/>
      <c r="TBP998" s="35"/>
      <c r="TBQ998" s="34"/>
      <c r="TBX998" s="35"/>
      <c r="TBY998" s="34"/>
      <c r="TCF998" s="35"/>
      <c r="TCG998" s="34"/>
      <c r="TCN998" s="35"/>
      <c r="TCO998" s="34"/>
      <c r="TCV998" s="35"/>
      <c r="TCW998" s="34"/>
      <c r="TDD998" s="35"/>
      <c r="TDE998" s="34"/>
      <c r="TDL998" s="35"/>
      <c r="TDM998" s="34"/>
      <c r="TDT998" s="35"/>
      <c r="TDU998" s="34"/>
      <c r="TEB998" s="35"/>
      <c r="TEC998" s="34"/>
      <c r="TEJ998" s="35"/>
      <c r="TEK998" s="34"/>
      <c r="TER998" s="35"/>
      <c r="TES998" s="34"/>
      <c r="TEZ998" s="35"/>
      <c r="TFA998" s="34"/>
      <c r="TFH998" s="35"/>
      <c r="TFI998" s="34"/>
      <c r="TFP998" s="35"/>
      <c r="TFQ998" s="34"/>
      <c r="TFX998" s="35"/>
      <c r="TFY998" s="34"/>
      <c r="TGF998" s="35"/>
      <c r="TGG998" s="34"/>
      <c r="TGN998" s="35"/>
      <c r="TGO998" s="34"/>
      <c r="TGV998" s="35"/>
      <c r="TGW998" s="34"/>
      <c r="THD998" s="35"/>
      <c r="THE998" s="34"/>
      <c r="THL998" s="35"/>
      <c r="THM998" s="34"/>
      <c r="THT998" s="35"/>
      <c r="THU998" s="34"/>
      <c r="TIB998" s="35"/>
      <c r="TIC998" s="34"/>
      <c r="TIJ998" s="35"/>
      <c r="TIK998" s="34"/>
      <c r="TIR998" s="35"/>
      <c r="TIS998" s="34"/>
      <c r="TIZ998" s="35"/>
      <c r="TJA998" s="34"/>
      <c r="TJH998" s="35"/>
      <c r="TJI998" s="34"/>
      <c r="TJP998" s="35"/>
      <c r="TJQ998" s="34"/>
      <c r="TJX998" s="35"/>
      <c r="TJY998" s="34"/>
      <c r="TKF998" s="35"/>
      <c r="TKG998" s="34"/>
      <c r="TKN998" s="35"/>
      <c r="TKO998" s="34"/>
      <c r="TKV998" s="35"/>
      <c r="TKW998" s="34"/>
      <c r="TLD998" s="35"/>
      <c r="TLE998" s="34"/>
      <c r="TLL998" s="35"/>
      <c r="TLM998" s="34"/>
      <c r="TLT998" s="35"/>
      <c r="TLU998" s="34"/>
      <c r="TMB998" s="35"/>
      <c r="TMC998" s="34"/>
      <c r="TMJ998" s="35"/>
      <c r="TMK998" s="34"/>
      <c r="TMR998" s="35"/>
      <c r="TMS998" s="34"/>
      <c r="TMZ998" s="35"/>
      <c r="TNA998" s="34"/>
      <c r="TNH998" s="35"/>
      <c r="TNI998" s="34"/>
      <c r="TNP998" s="35"/>
      <c r="TNQ998" s="34"/>
      <c r="TNX998" s="35"/>
      <c r="TNY998" s="34"/>
      <c r="TOF998" s="35"/>
      <c r="TOG998" s="34"/>
      <c r="TON998" s="35"/>
      <c r="TOO998" s="34"/>
      <c r="TOV998" s="35"/>
      <c r="TOW998" s="34"/>
      <c r="TPD998" s="35"/>
      <c r="TPE998" s="34"/>
      <c r="TPL998" s="35"/>
      <c r="TPM998" s="34"/>
      <c r="TPT998" s="35"/>
      <c r="TPU998" s="34"/>
      <c r="TQB998" s="35"/>
      <c r="TQC998" s="34"/>
      <c r="TQJ998" s="35"/>
      <c r="TQK998" s="34"/>
      <c r="TQR998" s="35"/>
      <c r="TQS998" s="34"/>
      <c r="TQZ998" s="35"/>
      <c r="TRA998" s="34"/>
      <c r="TRH998" s="35"/>
      <c r="TRI998" s="34"/>
      <c r="TRP998" s="35"/>
      <c r="TRQ998" s="34"/>
      <c r="TRX998" s="35"/>
      <c r="TRY998" s="34"/>
      <c r="TSF998" s="35"/>
      <c r="TSG998" s="34"/>
      <c r="TSN998" s="35"/>
      <c r="TSO998" s="34"/>
      <c r="TSV998" s="35"/>
      <c r="TSW998" s="34"/>
      <c r="TTD998" s="35"/>
      <c r="TTE998" s="34"/>
      <c r="TTL998" s="35"/>
      <c r="TTM998" s="34"/>
      <c r="TTT998" s="35"/>
      <c r="TTU998" s="34"/>
      <c r="TUB998" s="35"/>
      <c r="TUC998" s="34"/>
      <c r="TUJ998" s="35"/>
      <c r="TUK998" s="34"/>
      <c r="TUR998" s="35"/>
      <c r="TUS998" s="34"/>
      <c r="TUZ998" s="35"/>
      <c r="TVA998" s="34"/>
      <c r="TVH998" s="35"/>
      <c r="TVI998" s="34"/>
      <c r="TVP998" s="35"/>
      <c r="TVQ998" s="34"/>
      <c r="TVX998" s="35"/>
      <c r="TVY998" s="34"/>
      <c r="TWF998" s="35"/>
      <c r="TWG998" s="34"/>
      <c r="TWN998" s="35"/>
      <c r="TWO998" s="34"/>
      <c r="TWV998" s="35"/>
      <c r="TWW998" s="34"/>
      <c r="TXD998" s="35"/>
      <c r="TXE998" s="34"/>
      <c r="TXL998" s="35"/>
      <c r="TXM998" s="34"/>
      <c r="TXT998" s="35"/>
      <c r="TXU998" s="34"/>
      <c r="TYB998" s="35"/>
      <c r="TYC998" s="34"/>
      <c r="TYJ998" s="35"/>
      <c r="TYK998" s="34"/>
      <c r="TYR998" s="35"/>
      <c r="TYS998" s="34"/>
      <c r="TYZ998" s="35"/>
      <c r="TZA998" s="34"/>
      <c r="TZH998" s="35"/>
      <c r="TZI998" s="34"/>
      <c r="TZP998" s="35"/>
      <c r="TZQ998" s="34"/>
      <c r="TZX998" s="35"/>
      <c r="TZY998" s="34"/>
      <c r="UAF998" s="35"/>
      <c r="UAG998" s="34"/>
      <c r="UAN998" s="35"/>
      <c r="UAO998" s="34"/>
      <c r="UAV998" s="35"/>
      <c r="UAW998" s="34"/>
      <c r="UBD998" s="35"/>
      <c r="UBE998" s="34"/>
      <c r="UBL998" s="35"/>
      <c r="UBM998" s="34"/>
      <c r="UBT998" s="35"/>
      <c r="UBU998" s="34"/>
      <c r="UCB998" s="35"/>
      <c r="UCC998" s="34"/>
      <c r="UCJ998" s="35"/>
      <c r="UCK998" s="34"/>
      <c r="UCR998" s="35"/>
      <c r="UCS998" s="34"/>
      <c r="UCZ998" s="35"/>
      <c r="UDA998" s="34"/>
      <c r="UDH998" s="35"/>
      <c r="UDI998" s="34"/>
      <c r="UDP998" s="35"/>
      <c r="UDQ998" s="34"/>
      <c r="UDX998" s="35"/>
      <c r="UDY998" s="34"/>
      <c r="UEF998" s="35"/>
      <c r="UEG998" s="34"/>
      <c r="UEN998" s="35"/>
      <c r="UEO998" s="34"/>
      <c r="UEV998" s="35"/>
      <c r="UEW998" s="34"/>
      <c r="UFD998" s="35"/>
      <c r="UFE998" s="34"/>
      <c r="UFL998" s="35"/>
      <c r="UFM998" s="34"/>
      <c r="UFT998" s="35"/>
      <c r="UFU998" s="34"/>
      <c r="UGB998" s="35"/>
      <c r="UGC998" s="34"/>
      <c r="UGJ998" s="35"/>
      <c r="UGK998" s="34"/>
      <c r="UGR998" s="35"/>
      <c r="UGS998" s="34"/>
      <c r="UGZ998" s="35"/>
      <c r="UHA998" s="34"/>
      <c r="UHH998" s="35"/>
      <c r="UHI998" s="34"/>
      <c r="UHP998" s="35"/>
      <c r="UHQ998" s="34"/>
      <c r="UHX998" s="35"/>
      <c r="UHY998" s="34"/>
      <c r="UIF998" s="35"/>
      <c r="UIG998" s="34"/>
      <c r="UIN998" s="35"/>
      <c r="UIO998" s="34"/>
      <c r="UIV998" s="35"/>
      <c r="UIW998" s="34"/>
      <c r="UJD998" s="35"/>
      <c r="UJE998" s="34"/>
      <c r="UJL998" s="35"/>
      <c r="UJM998" s="34"/>
      <c r="UJT998" s="35"/>
      <c r="UJU998" s="34"/>
      <c r="UKB998" s="35"/>
      <c r="UKC998" s="34"/>
      <c r="UKJ998" s="35"/>
      <c r="UKK998" s="34"/>
      <c r="UKR998" s="35"/>
      <c r="UKS998" s="34"/>
      <c r="UKZ998" s="35"/>
      <c r="ULA998" s="34"/>
      <c r="ULH998" s="35"/>
      <c r="ULI998" s="34"/>
      <c r="ULP998" s="35"/>
      <c r="ULQ998" s="34"/>
      <c r="ULX998" s="35"/>
      <c r="ULY998" s="34"/>
      <c r="UMF998" s="35"/>
      <c r="UMG998" s="34"/>
      <c r="UMN998" s="35"/>
      <c r="UMO998" s="34"/>
      <c r="UMV998" s="35"/>
      <c r="UMW998" s="34"/>
      <c r="UND998" s="35"/>
      <c r="UNE998" s="34"/>
      <c r="UNL998" s="35"/>
      <c r="UNM998" s="34"/>
      <c r="UNT998" s="35"/>
      <c r="UNU998" s="34"/>
      <c r="UOB998" s="35"/>
      <c r="UOC998" s="34"/>
      <c r="UOJ998" s="35"/>
      <c r="UOK998" s="34"/>
      <c r="UOR998" s="35"/>
      <c r="UOS998" s="34"/>
      <c r="UOZ998" s="35"/>
      <c r="UPA998" s="34"/>
      <c r="UPH998" s="35"/>
      <c r="UPI998" s="34"/>
      <c r="UPP998" s="35"/>
      <c r="UPQ998" s="34"/>
      <c r="UPX998" s="35"/>
      <c r="UPY998" s="34"/>
      <c r="UQF998" s="35"/>
      <c r="UQG998" s="34"/>
      <c r="UQN998" s="35"/>
      <c r="UQO998" s="34"/>
      <c r="UQV998" s="35"/>
      <c r="UQW998" s="34"/>
      <c r="URD998" s="35"/>
      <c r="URE998" s="34"/>
      <c r="URL998" s="35"/>
      <c r="URM998" s="34"/>
      <c r="URT998" s="35"/>
      <c r="URU998" s="34"/>
      <c r="USB998" s="35"/>
      <c r="USC998" s="34"/>
      <c r="USJ998" s="35"/>
      <c r="USK998" s="34"/>
      <c r="USR998" s="35"/>
      <c r="USS998" s="34"/>
      <c r="USZ998" s="35"/>
      <c r="UTA998" s="34"/>
      <c r="UTH998" s="35"/>
      <c r="UTI998" s="34"/>
      <c r="UTP998" s="35"/>
      <c r="UTQ998" s="34"/>
      <c r="UTX998" s="35"/>
      <c r="UTY998" s="34"/>
      <c r="UUF998" s="35"/>
      <c r="UUG998" s="34"/>
      <c r="UUN998" s="35"/>
      <c r="UUO998" s="34"/>
      <c r="UUV998" s="35"/>
      <c r="UUW998" s="34"/>
      <c r="UVD998" s="35"/>
      <c r="UVE998" s="34"/>
      <c r="UVL998" s="35"/>
      <c r="UVM998" s="34"/>
      <c r="UVT998" s="35"/>
      <c r="UVU998" s="34"/>
      <c r="UWB998" s="35"/>
      <c r="UWC998" s="34"/>
      <c r="UWJ998" s="35"/>
      <c r="UWK998" s="34"/>
      <c r="UWR998" s="35"/>
      <c r="UWS998" s="34"/>
      <c r="UWZ998" s="35"/>
      <c r="UXA998" s="34"/>
      <c r="UXH998" s="35"/>
      <c r="UXI998" s="34"/>
      <c r="UXP998" s="35"/>
      <c r="UXQ998" s="34"/>
      <c r="UXX998" s="35"/>
      <c r="UXY998" s="34"/>
      <c r="UYF998" s="35"/>
      <c r="UYG998" s="34"/>
      <c r="UYN998" s="35"/>
      <c r="UYO998" s="34"/>
      <c r="UYV998" s="35"/>
      <c r="UYW998" s="34"/>
      <c r="UZD998" s="35"/>
      <c r="UZE998" s="34"/>
      <c r="UZL998" s="35"/>
      <c r="UZM998" s="34"/>
      <c r="UZT998" s="35"/>
      <c r="UZU998" s="34"/>
      <c r="VAB998" s="35"/>
      <c r="VAC998" s="34"/>
      <c r="VAJ998" s="35"/>
      <c r="VAK998" s="34"/>
      <c r="VAR998" s="35"/>
      <c r="VAS998" s="34"/>
      <c r="VAZ998" s="35"/>
      <c r="VBA998" s="34"/>
      <c r="VBH998" s="35"/>
      <c r="VBI998" s="34"/>
      <c r="VBP998" s="35"/>
      <c r="VBQ998" s="34"/>
      <c r="VBX998" s="35"/>
      <c r="VBY998" s="34"/>
      <c r="VCF998" s="35"/>
      <c r="VCG998" s="34"/>
      <c r="VCN998" s="35"/>
      <c r="VCO998" s="34"/>
      <c r="VCV998" s="35"/>
      <c r="VCW998" s="34"/>
      <c r="VDD998" s="35"/>
      <c r="VDE998" s="34"/>
      <c r="VDL998" s="35"/>
      <c r="VDM998" s="34"/>
      <c r="VDT998" s="35"/>
      <c r="VDU998" s="34"/>
      <c r="VEB998" s="35"/>
      <c r="VEC998" s="34"/>
      <c r="VEJ998" s="35"/>
      <c r="VEK998" s="34"/>
      <c r="VER998" s="35"/>
      <c r="VES998" s="34"/>
      <c r="VEZ998" s="35"/>
      <c r="VFA998" s="34"/>
      <c r="VFH998" s="35"/>
      <c r="VFI998" s="34"/>
      <c r="VFP998" s="35"/>
      <c r="VFQ998" s="34"/>
      <c r="VFX998" s="35"/>
      <c r="VFY998" s="34"/>
      <c r="VGF998" s="35"/>
      <c r="VGG998" s="34"/>
      <c r="VGN998" s="35"/>
      <c r="VGO998" s="34"/>
      <c r="VGV998" s="35"/>
      <c r="VGW998" s="34"/>
      <c r="VHD998" s="35"/>
      <c r="VHE998" s="34"/>
      <c r="VHL998" s="35"/>
      <c r="VHM998" s="34"/>
      <c r="VHT998" s="35"/>
      <c r="VHU998" s="34"/>
      <c r="VIB998" s="35"/>
      <c r="VIC998" s="34"/>
      <c r="VIJ998" s="35"/>
      <c r="VIK998" s="34"/>
      <c r="VIR998" s="35"/>
      <c r="VIS998" s="34"/>
      <c r="VIZ998" s="35"/>
      <c r="VJA998" s="34"/>
      <c r="VJH998" s="35"/>
      <c r="VJI998" s="34"/>
      <c r="VJP998" s="35"/>
      <c r="VJQ998" s="34"/>
      <c r="VJX998" s="35"/>
      <c r="VJY998" s="34"/>
      <c r="VKF998" s="35"/>
      <c r="VKG998" s="34"/>
      <c r="VKN998" s="35"/>
      <c r="VKO998" s="34"/>
      <c r="VKV998" s="35"/>
      <c r="VKW998" s="34"/>
      <c r="VLD998" s="35"/>
      <c r="VLE998" s="34"/>
      <c r="VLL998" s="35"/>
      <c r="VLM998" s="34"/>
      <c r="VLT998" s="35"/>
      <c r="VLU998" s="34"/>
      <c r="VMB998" s="35"/>
      <c r="VMC998" s="34"/>
      <c r="VMJ998" s="35"/>
      <c r="VMK998" s="34"/>
      <c r="VMR998" s="35"/>
      <c r="VMS998" s="34"/>
      <c r="VMZ998" s="35"/>
      <c r="VNA998" s="34"/>
      <c r="VNH998" s="35"/>
      <c r="VNI998" s="34"/>
      <c r="VNP998" s="35"/>
      <c r="VNQ998" s="34"/>
      <c r="VNX998" s="35"/>
      <c r="VNY998" s="34"/>
      <c r="VOF998" s="35"/>
      <c r="VOG998" s="34"/>
      <c r="VON998" s="35"/>
      <c r="VOO998" s="34"/>
      <c r="VOV998" s="35"/>
      <c r="VOW998" s="34"/>
      <c r="VPD998" s="35"/>
      <c r="VPE998" s="34"/>
      <c r="VPL998" s="35"/>
      <c r="VPM998" s="34"/>
      <c r="VPT998" s="35"/>
      <c r="VPU998" s="34"/>
      <c r="VQB998" s="35"/>
      <c r="VQC998" s="34"/>
      <c r="VQJ998" s="35"/>
      <c r="VQK998" s="34"/>
      <c r="VQR998" s="35"/>
      <c r="VQS998" s="34"/>
      <c r="VQZ998" s="35"/>
      <c r="VRA998" s="34"/>
      <c r="VRH998" s="35"/>
      <c r="VRI998" s="34"/>
      <c r="VRP998" s="35"/>
      <c r="VRQ998" s="34"/>
      <c r="VRX998" s="35"/>
      <c r="VRY998" s="34"/>
      <c r="VSF998" s="35"/>
      <c r="VSG998" s="34"/>
      <c r="VSN998" s="35"/>
      <c r="VSO998" s="34"/>
      <c r="VSV998" s="35"/>
      <c r="VSW998" s="34"/>
      <c r="VTD998" s="35"/>
      <c r="VTE998" s="34"/>
      <c r="VTL998" s="35"/>
      <c r="VTM998" s="34"/>
      <c r="VTT998" s="35"/>
      <c r="VTU998" s="34"/>
      <c r="VUB998" s="35"/>
      <c r="VUC998" s="34"/>
      <c r="VUJ998" s="35"/>
      <c r="VUK998" s="34"/>
      <c r="VUR998" s="35"/>
      <c r="VUS998" s="34"/>
      <c r="VUZ998" s="35"/>
      <c r="VVA998" s="34"/>
      <c r="VVH998" s="35"/>
      <c r="VVI998" s="34"/>
      <c r="VVP998" s="35"/>
      <c r="VVQ998" s="34"/>
      <c r="VVX998" s="35"/>
      <c r="VVY998" s="34"/>
      <c r="VWF998" s="35"/>
      <c r="VWG998" s="34"/>
      <c r="VWN998" s="35"/>
      <c r="VWO998" s="34"/>
      <c r="VWV998" s="35"/>
      <c r="VWW998" s="34"/>
      <c r="VXD998" s="35"/>
      <c r="VXE998" s="34"/>
      <c r="VXL998" s="35"/>
      <c r="VXM998" s="34"/>
      <c r="VXT998" s="35"/>
      <c r="VXU998" s="34"/>
      <c r="VYB998" s="35"/>
      <c r="VYC998" s="34"/>
      <c r="VYJ998" s="35"/>
      <c r="VYK998" s="34"/>
      <c r="VYR998" s="35"/>
      <c r="VYS998" s="34"/>
      <c r="VYZ998" s="35"/>
      <c r="VZA998" s="34"/>
      <c r="VZH998" s="35"/>
      <c r="VZI998" s="34"/>
      <c r="VZP998" s="35"/>
      <c r="VZQ998" s="34"/>
      <c r="VZX998" s="35"/>
      <c r="VZY998" s="34"/>
      <c r="WAF998" s="35"/>
      <c r="WAG998" s="34"/>
      <c r="WAN998" s="35"/>
      <c r="WAO998" s="34"/>
      <c r="WAV998" s="35"/>
      <c r="WAW998" s="34"/>
      <c r="WBD998" s="35"/>
      <c r="WBE998" s="34"/>
      <c r="WBL998" s="35"/>
      <c r="WBM998" s="34"/>
      <c r="WBT998" s="35"/>
      <c r="WBU998" s="34"/>
      <c r="WCB998" s="35"/>
      <c r="WCC998" s="34"/>
      <c r="WCJ998" s="35"/>
      <c r="WCK998" s="34"/>
      <c r="WCR998" s="35"/>
      <c r="WCS998" s="34"/>
      <c r="WCZ998" s="35"/>
      <c r="WDA998" s="34"/>
      <c r="WDH998" s="35"/>
      <c r="WDI998" s="34"/>
      <c r="WDP998" s="35"/>
      <c r="WDQ998" s="34"/>
      <c r="WDX998" s="35"/>
      <c r="WDY998" s="34"/>
      <c r="WEF998" s="35"/>
      <c r="WEG998" s="34"/>
      <c r="WEN998" s="35"/>
      <c r="WEO998" s="34"/>
      <c r="WEV998" s="35"/>
      <c r="WEW998" s="34"/>
      <c r="WFD998" s="35"/>
      <c r="WFE998" s="34"/>
      <c r="WFL998" s="35"/>
      <c r="WFM998" s="34"/>
      <c r="WFT998" s="35"/>
      <c r="WFU998" s="34"/>
      <c r="WGB998" s="35"/>
      <c r="WGC998" s="34"/>
      <c r="WGJ998" s="35"/>
      <c r="WGK998" s="34"/>
      <c r="WGR998" s="35"/>
      <c r="WGS998" s="34"/>
      <c r="WGZ998" s="35"/>
      <c r="WHA998" s="34"/>
      <c r="WHH998" s="35"/>
      <c r="WHI998" s="34"/>
      <c r="WHP998" s="35"/>
      <c r="WHQ998" s="34"/>
      <c r="WHX998" s="35"/>
      <c r="WHY998" s="34"/>
      <c r="WIF998" s="35"/>
      <c r="WIG998" s="34"/>
      <c r="WIN998" s="35"/>
      <c r="WIO998" s="34"/>
      <c r="WIV998" s="35"/>
      <c r="WIW998" s="34"/>
      <c r="WJD998" s="35"/>
      <c r="WJE998" s="34"/>
      <c r="WJL998" s="35"/>
      <c r="WJM998" s="34"/>
      <c r="WJT998" s="35"/>
      <c r="WJU998" s="34"/>
      <c r="WKB998" s="35"/>
      <c r="WKC998" s="34"/>
      <c r="WKJ998" s="35"/>
      <c r="WKK998" s="34"/>
      <c r="WKR998" s="35"/>
      <c r="WKS998" s="34"/>
      <c r="WKZ998" s="35"/>
      <c r="WLA998" s="34"/>
      <c r="WLH998" s="35"/>
      <c r="WLI998" s="34"/>
      <c r="WLP998" s="35"/>
      <c r="WLQ998" s="34"/>
      <c r="WLX998" s="35"/>
      <c r="WLY998" s="34"/>
      <c r="WMF998" s="35"/>
      <c r="WMG998" s="34"/>
      <c r="WMN998" s="35"/>
      <c r="WMO998" s="34"/>
      <c r="WMV998" s="35"/>
      <c r="WMW998" s="34"/>
      <c r="WND998" s="35"/>
      <c r="WNE998" s="34"/>
      <c r="WNL998" s="35"/>
      <c r="WNM998" s="34"/>
      <c r="WNT998" s="35"/>
      <c r="WNU998" s="34"/>
      <c r="WOB998" s="35"/>
      <c r="WOC998" s="34"/>
      <c r="WOJ998" s="35"/>
      <c r="WOK998" s="34"/>
      <c r="WOR998" s="35"/>
      <c r="WOS998" s="34"/>
      <c r="WOZ998" s="35"/>
      <c r="WPA998" s="34"/>
      <c r="WPH998" s="35"/>
      <c r="WPI998" s="34"/>
      <c r="WPP998" s="35"/>
      <c r="WPQ998" s="34"/>
      <c r="WPX998" s="35"/>
      <c r="WPY998" s="34"/>
      <c r="WQF998" s="35"/>
      <c r="WQG998" s="34"/>
      <c r="WQN998" s="35"/>
      <c r="WQO998" s="34"/>
      <c r="WQV998" s="35"/>
      <c r="WQW998" s="34"/>
      <c r="WRD998" s="35"/>
      <c r="WRE998" s="34"/>
      <c r="WRL998" s="35"/>
      <c r="WRM998" s="34"/>
      <c r="WRT998" s="35"/>
      <c r="WRU998" s="34"/>
      <c r="WSB998" s="35"/>
      <c r="WSC998" s="34"/>
      <c r="WSJ998" s="35"/>
      <c r="WSK998" s="34"/>
      <c r="WSR998" s="35"/>
      <c r="WSS998" s="34"/>
      <c r="WSZ998" s="35"/>
      <c r="WTA998" s="34"/>
      <c r="WTH998" s="35"/>
      <c r="WTI998" s="34"/>
      <c r="WTP998" s="35"/>
      <c r="WTQ998" s="34"/>
      <c r="WTX998" s="35"/>
      <c r="WTY998" s="34"/>
      <c r="WUF998" s="35"/>
      <c r="WUG998" s="34"/>
      <c r="WUN998" s="35"/>
      <c r="WUO998" s="34"/>
      <c r="WUV998" s="35"/>
      <c r="WUW998" s="34"/>
      <c r="WVD998" s="35"/>
      <c r="WVE998" s="34"/>
      <c r="WVL998" s="35"/>
      <c r="WVM998" s="34"/>
      <c r="WVT998" s="35"/>
      <c r="WVU998" s="34"/>
      <c r="WWB998" s="35"/>
      <c r="WWC998" s="34"/>
      <c r="WWJ998" s="35"/>
      <c r="WWK998" s="34"/>
      <c r="WWR998" s="35"/>
      <c r="WWS998" s="34"/>
      <c r="WWZ998" s="35"/>
      <c r="WXA998" s="34"/>
      <c r="WXH998" s="35"/>
      <c r="WXI998" s="34"/>
      <c r="WXP998" s="35"/>
      <c r="WXQ998" s="34"/>
      <c r="WXX998" s="35"/>
      <c r="WXY998" s="34"/>
      <c r="WYF998" s="35"/>
      <c r="WYG998" s="34"/>
      <c r="WYN998" s="35"/>
      <c r="WYO998" s="34"/>
      <c r="WYV998" s="35"/>
      <c r="WYW998" s="34"/>
      <c r="WZD998" s="35"/>
      <c r="WZE998" s="34"/>
      <c r="WZL998" s="35"/>
      <c r="WZM998" s="34"/>
      <c r="WZT998" s="35"/>
      <c r="WZU998" s="34"/>
      <c r="XAB998" s="35"/>
      <c r="XAC998" s="34"/>
      <c r="XAJ998" s="35"/>
      <c r="XAK998" s="34"/>
      <c r="XAR998" s="35"/>
      <c r="XAS998" s="34"/>
      <c r="XAZ998" s="35"/>
      <c r="XBA998" s="34"/>
      <c r="XBH998" s="35"/>
      <c r="XBI998" s="34"/>
      <c r="XBP998" s="35"/>
      <c r="XBQ998" s="34"/>
      <c r="XBX998" s="35"/>
      <c r="XBY998" s="34"/>
      <c r="XCF998" s="35"/>
      <c r="XCG998" s="34"/>
      <c r="XCN998" s="35"/>
      <c r="XCO998" s="34"/>
      <c r="XCV998" s="35"/>
      <c r="XCW998" s="34"/>
      <c r="XDD998" s="35"/>
      <c r="XDE998" s="34"/>
      <c r="XDL998" s="35"/>
      <c r="XDM998" s="34"/>
      <c r="XDT998" s="35"/>
      <c r="XDU998" s="34"/>
      <c r="XEB998" s="35"/>
      <c r="XEC998" s="34"/>
      <c r="XEJ998" s="35"/>
      <c r="XEK998" s="34"/>
      <c r="XER998" s="35"/>
      <c r="XES998" s="34"/>
      <c r="XEZ998" s="35"/>
      <c r="XFA998" s="34"/>
    </row>
    <row r="999" spans="1:1021 1028:2045 2052:3069 3076:4093 4100:5117 5124:6141 6148:7165 7172:8189 8196:9213 9220:10237 10244:11261 11268:12285 12292:13309 13316:14333 14340:15357 15364:16381" x14ac:dyDescent="0.25">
      <c r="A999" t="s">
        <v>21</v>
      </c>
      <c r="B999" t="s">
        <v>178</v>
      </c>
      <c r="C999">
        <v>566</v>
      </c>
      <c r="D999">
        <v>566</v>
      </c>
      <c r="E999" s="35">
        <v>1</v>
      </c>
      <c r="F999" s="34">
        <v>1E-156</v>
      </c>
      <c r="G999">
        <v>98.15</v>
      </c>
      <c r="H999">
        <v>413</v>
      </c>
      <c r="I999" t="str">
        <f>HYPERLINK("https://www.ncbi.nlm.nih.gov/nucleotide/MZ161894.1?report=genbank&amp;log$=nucltop&amp;blast_rank=97&amp;RID=XE5J84ZU013","MZ161894.1")</f>
        <v>MZ161894.1</v>
      </c>
      <c r="L999" s="35"/>
      <c r="M999" s="34"/>
      <c r="T999" s="35"/>
      <c r="U999" s="34"/>
      <c r="AB999" s="35"/>
      <c r="AC999" s="34"/>
      <c r="AJ999" s="35"/>
      <c r="AK999" s="34"/>
      <c r="AR999" s="35"/>
      <c r="AS999" s="34"/>
      <c r="AZ999" s="35"/>
      <c r="BA999" s="34"/>
      <c r="BH999" s="35"/>
      <c r="BI999" s="34"/>
      <c r="BP999" s="35"/>
      <c r="BQ999" s="34"/>
      <c r="BX999" s="35"/>
      <c r="BY999" s="34"/>
      <c r="CF999" s="35"/>
      <c r="CG999" s="34"/>
      <c r="CN999" s="35"/>
      <c r="CO999" s="34"/>
      <c r="CV999" s="35"/>
      <c r="CW999" s="34"/>
      <c r="DD999" s="35"/>
      <c r="DE999" s="34"/>
      <c r="DL999" s="35"/>
      <c r="DM999" s="34"/>
      <c r="DT999" s="35"/>
      <c r="DU999" s="34"/>
      <c r="EB999" s="35"/>
      <c r="EC999" s="34"/>
      <c r="EJ999" s="35"/>
      <c r="EK999" s="34"/>
      <c r="ER999" s="35"/>
      <c r="ES999" s="34"/>
      <c r="EZ999" s="35"/>
      <c r="FA999" s="34"/>
      <c r="FH999" s="35"/>
      <c r="FI999" s="34"/>
      <c r="FP999" s="35"/>
      <c r="FQ999" s="34"/>
      <c r="FX999" s="35"/>
      <c r="FY999" s="34"/>
      <c r="GF999" s="35"/>
      <c r="GG999" s="34"/>
      <c r="GN999" s="35"/>
      <c r="GO999" s="34"/>
      <c r="GV999" s="35"/>
      <c r="GW999" s="34"/>
      <c r="HD999" s="35"/>
      <c r="HE999" s="34"/>
      <c r="HL999" s="35"/>
      <c r="HM999" s="34"/>
      <c r="HT999" s="35"/>
      <c r="HU999" s="34"/>
      <c r="IB999" s="35"/>
      <c r="IC999" s="34"/>
      <c r="IJ999" s="35"/>
      <c r="IK999" s="34"/>
      <c r="IR999" s="35"/>
      <c r="IS999" s="34"/>
      <c r="IZ999" s="35"/>
      <c r="JA999" s="34"/>
      <c r="JH999" s="35"/>
      <c r="JI999" s="34"/>
      <c r="JP999" s="35"/>
      <c r="JQ999" s="34"/>
      <c r="JX999" s="35"/>
      <c r="JY999" s="34"/>
      <c r="KF999" s="35"/>
      <c r="KG999" s="34"/>
      <c r="KN999" s="35"/>
      <c r="KO999" s="34"/>
      <c r="KV999" s="35"/>
      <c r="KW999" s="34"/>
      <c r="LD999" s="35"/>
      <c r="LE999" s="34"/>
      <c r="LL999" s="35"/>
      <c r="LM999" s="34"/>
      <c r="LT999" s="35"/>
      <c r="LU999" s="34"/>
      <c r="MB999" s="35"/>
      <c r="MC999" s="34"/>
      <c r="MJ999" s="35"/>
      <c r="MK999" s="34"/>
      <c r="MR999" s="35"/>
      <c r="MS999" s="34"/>
      <c r="MZ999" s="35"/>
      <c r="NA999" s="34"/>
      <c r="NH999" s="35"/>
      <c r="NI999" s="34"/>
      <c r="NP999" s="35"/>
      <c r="NQ999" s="34"/>
      <c r="NX999" s="35"/>
      <c r="NY999" s="34"/>
      <c r="OF999" s="35"/>
      <c r="OG999" s="34"/>
      <c r="ON999" s="35"/>
      <c r="OO999" s="34"/>
      <c r="OV999" s="35"/>
      <c r="OW999" s="34"/>
      <c r="PD999" s="35"/>
      <c r="PE999" s="34"/>
      <c r="PL999" s="35"/>
      <c r="PM999" s="34"/>
      <c r="PT999" s="35"/>
      <c r="PU999" s="34"/>
      <c r="QB999" s="35"/>
      <c r="QC999" s="34"/>
      <c r="QJ999" s="35"/>
      <c r="QK999" s="34"/>
      <c r="QR999" s="35"/>
      <c r="QS999" s="34"/>
      <c r="QZ999" s="35"/>
      <c r="RA999" s="34"/>
      <c r="RH999" s="35"/>
      <c r="RI999" s="34"/>
      <c r="RP999" s="35"/>
      <c r="RQ999" s="34"/>
      <c r="RX999" s="35"/>
      <c r="RY999" s="34"/>
      <c r="SF999" s="35"/>
      <c r="SG999" s="34"/>
      <c r="SN999" s="35"/>
      <c r="SO999" s="34"/>
      <c r="SV999" s="35"/>
      <c r="SW999" s="34"/>
      <c r="TD999" s="35"/>
      <c r="TE999" s="34"/>
      <c r="TL999" s="35"/>
      <c r="TM999" s="34"/>
      <c r="TT999" s="35"/>
      <c r="TU999" s="34"/>
      <c r="UB999" s="35"/>
      <c r="UC999" s="34"/>
      <c r="UJ999" s="35"/>
      <c r="UK999" s="34"/>
      <c r="UR999" s="35"/>
      <c r="US999" s="34"/>
      <c r="UZ999" s="35"/>
      <c r="VA999" s="34"/>
      <c r="VH999" s="35"/>
      <c r="VI999" s="34"/>
      <c r="VP999" s="35"/>
      <c r="VQ999" s="34"/>
      <c r="VX999" s="35"/>
      <c r="VY999" s="34"/>
      <c r="WF999" s="35"/>
      <c r="WG999" s="34"/>
      <c r="WN999" s="35"/>
      <c r="WO999" s="34"/>
      <c r="WV999" s="35"/>
      <c r="WW999" s="34"/>
      <c r="XD999" s="35"/>
      <c r="XE999" s="34"/>
      <c r="XL999" s="35"/>
      <c r="XM999" s="34"/>
      <c r="XT999" s="35"/>
      <c r="XU999" s="34"/>
      <c r="YB999" s="35"/>
      <c r="YC999" s="34"/>
      <c r="YJ999" s="35"/>
      <c r="YK999" s="34"/>
      <c r="YR999" s="35"/>
      <c r="YS999" s="34"/>
      <c r="YZ999" s="35"/>
      <c r="ZA999" s="34"/>
      <c r="ZH999" s="35"/>
      <c r="ZI999" s="34"/>
      <c r="ZP999" s="35"/>
      <c r="ZQ999" s="34"/>
      <c r="ZX999" s="35"/>
      <c r="ZY999" s="34"/>
      <c r="AAF999" s="35"/>
      <c r="AAG999" s="34"/>
      <c r="AAN999" s="35"/>
      <c r="AAO999" s="34"/>
      <c r="AAV999" s="35"/>
      <c r="AAW999" s="34"/>
      <c r="ABD999" s="35"/>
      <c r="ABE999" s="34"/>
      <c r="ABL999" s="35"/>
      <c r="ABM999" s="34"/>
      <c r="ABT999" s="35"/>
      <c r="ABU999" s="34"/>
      <c r="ACB999" s="35"/>
      <c r="ACC999" s="34"/>
      <c r="ACJ999" s="35"/>
      <c r="ACK999" s="34"/>
      <c r="ACR999" s="35"/>
      <c r="ACS999" s="34"/>
      <c r="ACZ999" s="35"/>
      <c r="ADA999" s="34"/>
      <c r="ADH999" s="35"/>
      <c r="ADI999" s="34"/>
      <c r="ADP999" s="35"/>
      <c r="ADQ999" s="34"/>
      <c r="ADX999" s="35"/>
      <c r="ADY999" s="34"/>
      <c r="AEF999" s="35"/>
      <c r="AEG999" s="34"/>
      <c r="AEN999" s="35"/>
      <c r="AEO999" s="34"/>
      <c r="AEV999" s="35"/>
      <c r="AEW999" s="34"/>
      <c r="AFD999" s="35"/>
      <c r="AFE999" s="34"/>
      <c r="AFL999" s="35"/>
      <c r="AFM999" s="34"/>
      <c r="AFT999" s="35"/>
      <c r="AFU999" s="34"/>
      <c r="AGB999" s="35"/>
      <c r="AGC999" s="34"/>
      <c r="AGJ999" s="35"/>
      <c r="AGK999" s="34"/>
      <c r="AGR999" s="35"/>
      <c r="AGS999" s="34"/>
      <c r="AGZ999" s="35"/>
      <c r="AHA999" s="34"/>
      <c r="AHH999" s="35"/>
      <c r="AHI999" s="34"/>
      <c r="AHP999" s="35"/>
      <c r="AHQ999" s="34"/>
      <c r="AHX999" s="35"/>
      <c r="AHY999" s="34"/>
      <c r="AIF999" s="35"/>
      <c r="AIG999" s="34"/>
      <c r="AIN999" s="35"/>
      <c r="AIO999" s="34"/>
      <c r="AIV999" s="35"/>
      <c r="AIW999" s="34"/>
      <c r="AJD999" s="35"/>
      <c r="AJE999" s="34"/>
      <c r="AJL999" s="35"/>
      <c r="AJM999" s="34"/>
      <c r="AJT999" s="35"/>
      <c r="AJU999" s="34"/>
      <c r="AKB999" s="35"/>
      <c r="AKC999" s="34"/>
      <c r="AKJ999" s="35"/>
      <c r="AKK999" s="34"/>
      <c r="AKR999" s="35"/>
      <c r="AKS999" s="34"/>
      <c r="AKZ999" s="35"/>
      <c r="ALA999" s="34"/>
      <c r="ALH999" s="35"/>
      <c r="ALI999" s="34"/>
      <c r="ALP999" s="35"/>
      <c r="ALQ999" s="34"/>
      <c r="ALX999" s="35"/>
      <c r="ALY999" s="34"/>
      <c r="AMF999" s="35"/>
      <c r="AMG999" s="34"/>
      <c r="AMN999" s="35"/>
      <c r="AMO999" s="34"/>
      <c r="AMV999" s="35"/>
      <c r="AMW999" s="34"/>
      <c r="AND999" s="35"/>
      <c r="ANE999" s="34"/>
      <c r="ANL999" s="35"/>
      <c r="ANM999" s="34"/>
      <c r="ANT999" s="35"/>
      <c r="ANU999" s="34"/>
      <c r="AOB999" s="35"/>
      <c r="AOC999" s="34"/>
      <c r="AOJ999" s="35"/>
      <c r="AOK999" s="34"/>
      <c r="AOR999" s="35"/>
      <c r="AOS999" s="34"/>
      <c r="AOZ999" s="35"/>
      <c r="APA999" s="34"/>
      <c r="APH999" s="35"/>
      <c r="API999" s="34"/>
      <c r="APP999" s="35"/>
      <c r="APQ999" s="34"/>
      <c r="APX999" s="35"/>
      <c r="APY999" s="34"/>
      <c r="AQF999" s="35"/>
      <c r="AQG999" s="34"/>
      <c r="AQN999" s="35"/>
      <c r="AQO999" s="34"/>
      <c r="AQV999" s="35"/>
      <c r="AQW999" s="34"/>
      <c r="ARD999" s="35"/>
      <c r="ARE999" s="34"/>
      <c r="ARL999" s="35"/>
      <c r="ARM999" s="34"/>
      <c r="ART999" s="35"/>
      <c r="ARU999" s="34"/>
      <c r="ASB999" s="35"/>
      <c r="ASC999" s="34"/>
      <c r="ASJ999" s="35"/>
      <c r="ASK999" s="34"/>
      <c r="ASR999" s="35"/>
      <c r="ASS999" s="34"/>
      <c r="ASZ999" s="35"/>
      <c r="ATA999" s="34"/>
      <c r="ATH999" s="35"/>
      <c r="ATI999" s="34"/>
      <c r="ATP999" s="35"/>
      <c r="ATQ999" s="34"/>
      <c r="ATX999" s="35"/>
      <c r="ATY999" s="34"/>
      <c r="AUF999" s="35"/>
      <c r="AUG999" s="34"/>
      <c r="AUN999" s="35"/>
      <c r="AUO999" s="34"/>
      <c r="AUV999" s="35"/>
      <c r="AUW999" s="34"/>
      <c r="AVD999" s="35"/>
      <c r="AVE999" s="34"/>
      <c r="AVL999" s="35"/>
      <c r="AVM999" s="34"/>
      <c r="AVT999" s="35"/>
      <c r="AVU999" s="34"/>
      <c r="AWB999" s="35"/>
      <c r="AWC999" s="34"/>
      <c r="AWJ999" s="35"/>
      <c r="AWK999" s="34"/>
      <c r="AWR999" s="35"/>
      <c r="AWS999" s="34"/>
      <c r="AWZ999" s="35"/>
      <c r="AXA999" s="34"/>
      <c r="AXH999" s="35"/>
      <c r="AXI999" s="34"/>
      <c r="AXP999" s="35"/>
      <c r="AXQ999" s="34"/>
      <c r="AXX999" s="35"/>
      <c r="AXY999" s="34"/>
      <c r="AYF999" s="35"/>
      <c r="AYG999" s="34"/>
      <c r="AYN999" s="35"/>
      <c r="AYO999" s="34"/>
      <c r="AYV999" s="35"/>
      <c r="AYW999" s="34"/>
      <c r="AZD999" s="35"/>
      <c r="AZE999" s="34"/>
      <c r="AZL999" s="35"/>
      <c r="AZM999" s="34"/>
      <c r="AZT999" s="35"/>
      <c r="AZU999" s="34"/>
      <c r="BAB999" s="35"/>
      <c r="BAC999" s="34"/>
      <c r="BAJ999" s="35"/>
      <c r="BAK999" s="34"/>
      <c r="BAR999" s="35"/>
      <c r="BAS999" s="34"/>
      <c r="BAZ999" s="35"/>
      <c r="BBA999" s="34"/>
      <c r="BBH999" s="35"/>
      <c r="BBI999" s="34"/>
      <c r="BBP999" s="35"/>
      <c r="BBQ999" s="34"/>
      <c r="BBX999" s="35"/>
      <c r="BBY999" s="34"/>
      <c r="BCF999" s="35"/>
      <c r="BCG999" s="34"/>
      <c r="BCN999" s="35"/>
      <c r="BCO999" s="34"/>
      <c r="BCV999" s="35"/>
      <c r="BCW999" s="34"/>
      <c r="BDD999" s="35"/>
      <c r="BDE999" s="34"/>
      <c r="BDL999" s="35"/>
      <c r="BDM999" s="34"/>
      <c r="BDT999" s="35"/>
      <c r="BDU999" s="34"/>
      <c r="BEB999" s="35"/>
      <c r="BEC999" s="34"/>
      <c r="BEJ999" s="35"/>
      <c r="BEK999" s="34"/>
      <c r="BER999" s="35"/>
      <c r="BES999" s="34"/>
      <c r="BEZ999" s="35"/>
      <c r="BFA999" s="34"/>
      <c r="BFH999" s="35"/>
      <c r="BFI999" s="34"/>
      <c r="BFP999" s="35"/>
      <c r="BFQ999" s="34"/>
      <c r="BFX999" s="35"/>
      <c r="BFY999" s="34"/>
      <c r="BGF999" s="35"/>
      <c r="BGG999" s="34"/>
      <c r="BGN999" s="35"/>
      <c r="BGO999" s="34"/>
      <c r="BGV999" s="35"/>
      <c r="BGW999" s="34"/>
      <c r="BHD999" s="35"/>
      <c r="BHE999" s="34"/>
      <c r="BHL999" s="35"/>
      <c r="BHM999" s="34"/>
      <c r="BHT999" s="35"/>
      <c r="BHU999" s="34"/>
      <c r="BIB999" s="35"/>
      <c r="BIC999" s="34"/>
      <c r="BIJ999" s="35"/>
      <c r="BIK999" s="34"/>
      <c r="BIR999" s="35"/>
      <c r="BIS999" s="34"/>
      <c r="BIZ999" s="35"/>
      <c r="BJA999" s="34"/>
      <c r="BJH999" s="35"/>
      <c r="BJI999" s="34"/>
      <c r="BJP999" s="35"/>
      <c r="BJQ999" s="34"/>
      <c r="BJX999" s="35"/>
      <c r="BJY999" s="34"/>
      <c r="BKF999" s="35"/>
      <c r="BKG999" s="34"/>
      <c r="BKN999" s="35"/>
      <c r="BKO999" s="34"/>
      <c r="BKV999" s="35"/>
      <c r="BKW999" s="34"/>
      <c r="BLD999" s="35"/>
      <c r="BLE999" s="34"/>
      <c r="BLL999" s="35"/>
      <c r="BLM999" s="34"/>
      <c r="BLT999" s="35"/>
      <c r="BLU999" s="34"/>
      <c r="BMB999" s="35"/>
      <c r="BMC999" s="34"/>
      <c r="BMJ999" s="35"/>
      <c r="BMK999" s="34"/>
      <c r="BMR999" s="35"/>
      <c r="BMS999" s="34"/>
      <c r="BMZ999" s="35"/>
      <c r="BNA999" s="34"/>
      <c r="BNH999" s="35"/>
      <c r="BNI999" s="34"/>
      <c r="BNP999" s="35"/>
      <c r="BNQ999" s="34"/>
      <c r="BNX999" s="35"/>
      <c r="BNY999" s="34"/>
      <c r="BOF999" s="35"/>
      <c r="BOG999" s="34"/>
      <c r="BON999" s="35"/>
      <c r="BOO999" s="34"/>
      <c r="BOV999" s="35"/>
      <c r="BOW999" s="34"/>
      <c r="BPD999" s="35"/>
      <c r="BPE999" s="34"/>
      <c r="BPL999" s="35"/>
      <c r="BPM999" s="34"/>
      <c r="BPT999" s="35"/>
      <c r="BPU999" s="34"/>
      <c r="BQB999" s="35"/>
      <c r="BQC999" s="34"/>
      <c r="BQJ999" s="35"/>
      <c r="BQK999" s="34"/>
      <c r="BQR999" s="35"/>
      <c r="BQS999" s="34"/>
      <c r="BQZ999" s="35"/>
      <c r="BRA999" s="34"/>
      <c r="BRH999" s="35"/>
      <c r="BRI999" s="34"/>
      <c r="BRP999" s="35"/>
      <c r="BRQ999" s="34"/>
      <c r="BRX999" s="35"/>
      <c r="BRY999" s="34"/>
      <c r="BSF999" s="35"/>
      <c r="BSG999" s="34"/>
      <c r="BSN999" s="35"/>
      <c r="BSO999" s="34"/>
      <c r="BSV999" s="35"/>
      <c r="BSW999" s="34"/>
      <c r="BTD999" s="35"/>
      <c r="BTE999" s="34"/>
      <c r="BTL999" s="35"/>
      <c r="BTM999" s="34"/>
      <c r="BTT999" s="35"/>
      <c r="BTU999" s="34"/>
      <c r="BUB999" s="35"/>
      <c r="BUC999" s="34"/>
      <c r="BUJ999" s="35"/>
      <c r="BUK999" s="34"/>
      <c r="BUR999" s="35"/>
      <c r="BUS999" s="34"/>
      <c r="BUZ999" s="35"/>
      <c r="BVA999" s="34"/>
      <c r="BVH999" s="35"/>
      <c r="BVI999" s="34"/>
      <c r="BVP999" s="35"/>
      <c r="BVQ999" s="34"/>
      <c r="BVX999" s="35"/>
      <c r="BVY999" s="34"/>
      <c r="BWF999" s="35"/>
      <c r="BWG999" s="34"/>
      <c r="BWN999" s="35"/>
      <c r="BWO999" s="34"/>
      <c r="BWV999" s="35"/>
      <c r="BWW999" s="34"/>
      <c r="BXD999" s="35"/>
      <c r="BXE999" s="34"/>
      <c r="BXL999" s="35"/>
      <c r="BXM999" s="34"/>
      <c r="BXT999" s="35"/>
      <c r="BXU999" s="34"/>
      <c r="BYB999" s="35"/>
      <c r="BYC999" s="34"/>
      <c r="BYJ999" s="35"/>
      <c r="BYK999" s="34"/>
      <c r="BYR999" s="35"/>
      <c r="BYS999" s="34"/>
      <c r="BYZ999" s="35"/>
      <c r="BZA999" s="34"/>
      <c r="BZH999" s="35"/>
      <c r="BZI999" s="34"/>
      <c r="BZP999" s="35"/>
      <c r="BZQ999" s="34"/>
      <c r="BZX999" s="35"/>
      <c r="BZY999" s="34"/>
      <c r="CAF999" s="35"/>
      <c r="CAG999" s="34"/>
      <c r="CAN999" s="35"/>
      <c r="CAO999" s="34"/>
      <c r="CAV999" s="35"/>
      <c r="CAW999" s="34"/>
      <c r="CBD999" s="35"/>
      <c r="CBE999" s="34"/>
      <c r="CBL999" s="35"/>
      <c r="CBM999" s="34"/>
      <c r="CBT999" s="35"/>
      <c r="CBU999" s="34"/>
      <c r="CCB999" s="35"/>
      <c r="CCC999" s="34"/>
      <c r="CCJ999" s="35"/>
      <c r="CCK999" s="34"/>
      <c r="CCR999" s="35"/>
      <c r="CCS999" s="34"/>
      <c r="CCZ999" s="35"/>
      <c r="CDA999" s="34"/>
      <c r="CDH999" s="35"/>
      <c r="CDI999" s="34"/>
      <c r="CDP999" s="35"/>
      <c r="CDQ999" s="34"/>
      <c r="CDX999" s="35"/>
      <c r="CDY999" s="34"/>
      <c r="CEF999" s="35"/>
      <c r="CEG999" s="34"/>
      <c r="CEN999" s="35"/>
      <c r="CEO999" s="34"/>
      <c r="CEV999" s="35"/>
      <c r="CEW999" s="34"/>
      <c r="CFD999" s="35"/>
      <c r="CFE999" s="34"/>
      <c r="CFL999" s="35"/>
      <c r="CFM999" s="34"/>
      <c r="CFT999" s="35"/>
      <c r="CFU999" s="34"/>
      <c r="CGB999" s="35"/>
      <c r="CGC999" s="34"/>
      <c r="CGJ999" s="35"/>
      <c r="CGK999" s="34"/>
      <c r="CGR999" s="35"/>
      <c r="CGS999" s="34"/>
      <c r="CGZ999" s="35"/>
      <c r="CHA999" s="34"/>
      <c r="CHH999" s="35"/>
      <c r="CHI999" s="34"/>
      <c r="CHP999" s="35"/>
      <c r="CHQ999" s="34"/>
      <c r="CHX999" s="35"/>
      <c r="CHY999" s="34"/>
      <c r="CIF999" s="35"/>
      <c r="CIG999" s="34"/>
      <c r="CIN999" s="35"/>
      <c r="CIO999" s="34"/>
      <c r="CIV999" s="35"/>
      <c r="CIW999" s="34"/>
      <c r="CJD999" s="35"/>
      <c r="CJE999" s="34"/>
      <c r="CJL999" s="35"/>
      <c r="CJM999" s="34"/>
      <c r="CJT999" s="35"/>
      <c r="CJU999" s="34"/>
      <c r="CKB999" s="35"/>
      <c r="CKC999" s="34"/>
      <c r="CKJ999" s="35"/>
      <c r="CKK999" s="34"/>
      <c r="CKR999" s="35"/>
      <c r="CKS999" s="34"/>
      <c r="CKZ999" s="35"/>
      <c r="CLA999" s="34"/>
      <c r="CLH999" s="35"/>
      <c r="CLI999" s="34"/>
      <c r="CLP999" s="35"/>
      <c r="CLQ999" s="34"/>
      <c r="CLX999" s="35"/>
      <c r="CLY999" s="34"/>
      <c r="CMF999" s="35"/>
      <c r="CMG999" s="34"/>
      <c r="CMN999" s="35"/>
      <c r="CMO999" s="34"/>
      <c r="CMV999" s="35"/>
      <c r="CMW999" s="34"/>
      <c r="CND999" s="35"/>
      <c r="CNE999" s="34"/>
      <c r="CNL999" s="35"/>
      <c r="CNM999" s="34"/>
      <c r="CNT999" s="35"/>
      <c r="CNU999" s="34"/>
      <c r="COB999" s="35"/>
      <c r="COC999" s="34"/>
      <c r="COJ999" s="35"/>
      <c r="COK999" s="34"/>
      <c r="COR999" s="35"/>
      <c r="COS999" s="34"/>
      <c r="COZ999" s="35"/>
      <c r="CPA999" s="34"/>
      <c r="CPH999" s="35"/>
      <c r="CPI999" s="34"/>
      <c r="CPP999" s="35"/>
      <c r="CPQ999" s="34"/>
      <c r="CPX999" s="35"/>
      <c r="CPY999" s="34"/>
      <c r="CQF999" s="35"/>
      <c r="CQG999" s="34"/>
      <c r="CQN999" s="35"/>
      <c r="CQO999" s="34"/>
      <c r="CQV999" s="35"/>
      <c r="CQW999" s="34"/>
      <c r="CRD999" s="35"/>
      <c r="CRE999" s="34"/>
      <c r="CRL999" s="35"/>
      <c r="CRM999" s="34"/>
      <c r="CRT999" s="35"/>
      <c r="CRU999" s="34"/>
      <c r="CSB999" s="35"/>
      <c r="CSC999" s="34"/>
      <c r="CSJ999" s="35"/>
      <c r="CSK999" s="34"/>
      <c r="CSR999" s="35"/>
      <c r="CSS999" s="34"/>
      <c r="CSZ999" s="35"/>
      <c r="CTA999" s="34"/>
      <c r="CTH999" s="35"/>
      <c r="CTI999" s="34"/>
      <c r="CTP999" s="35"/>
      <c r="CTQ999" s="34"/>
      <c r="CTX999" s="35"/>
      <c r="CTY999" s="34"/>
      <c r="CUF999" s="35"/>
      <c r="CUG999" s="34"/>
      <c r="CUN999" s="35"/>
      <c r="CUO999" s="34"/>
      <c r="CUV999" s="35"/>
      <c r="CUW999" s="34"/>
      <c r="CVD999" s="35"/>
      <c r="CVE999" s="34"/>
      <c r="CVL999" s="35"/>
      <c r="CVM999" s="34"/>
      <c r="CVT999" s="35"/>
      <c r="CVU999" s="34"/>
      <c r="CWB999" s="35"/>
      <c r="CWC999" s="34"/>
      <c r="CWJ999" s="35"/>
      <c r="CWK999" s="34"/>
      <c r="CWR999" s="35"/>
      <c r="CWS999" s="34"/>
      <c r="CWZ999" s="35"/>
      <c r="CXA999" s="34"/>
      <c r="CXH999" s="35"/>
      <c r="CXI999" s="34"/>
      <c r="CXP999" s="35"/>
      <c r="CXQ999" s="34"/>
      <c r="CXX999" s="35"/>
      <c r="CXY999" s="34"/>
      <c r="CYF999" s="35"/>
      <c r="CYG999" s="34"/>
      <c r="CYN999" s="35"/>
      <c r="CYO999" s="34"/>
      <c r="CYV999" s="35"/>
      <c r="CYW999" s="34"/>
      <c r="CZD999" s="35"/>
      <c r="CZE999" s="34"/>
      <c r="CZL999" s="35"/>
      <c r="CZM999" s="34"/>
      <c r="CZT999" s="35"/>
      <c r="CZU999" s="34"/>
      <c r="DAB999" s="35"/>
      <c r="DAC999" s="34"/>
      <c r="DAJ999" s="35"/>
      <c r="DAK999" s="34"/>
      <c r="DAR999" s="35"/>
      <c r="DAS999" s="34"/>
      <c r="DAZ999" s="35"/>
      <c r="DBA999" s="34"/>
      <c r="DBH999" s="35"/>
      <c r="DBI999" s="34"/>
      <c r="DBP999" s="35"/>
      <c r="DBQ999" s="34"/>
      <c r="DBX999" s="35"/>
      <c r="DBY999" s="34"/>
      <c r="DCF999" s="35"/>
      <c r="DCG999" s="34"/>
      <c r="DCN999" s="35"/>
      <c r="DCO999" s="34"/>
      <c r="DCV999" s="35"/>
      <c r="DCW999" s="34"/>
      <c r="DDD999" s="35"/>
      <c r="DDE999" s="34"/>
      <c r="DDL999" s="35"/>
      <c r="DDM999" s="34"/>
      <c r="DDT999" s="35"/>
      <c r="DDU999" s="34"/>
      <c r="DEB999" s="35"/>
      <c r="DEC999" s="34"/>
      <c r="DEJ999" s="35"/>
      <c r="DEK999" s="34"/>
      <c r="DER999" s="35"/>
      <c r="DES999" s="34"/>
      <c r="DEZ999" s="35"/>
      <c r="DFA999" s="34"/>
      <c r="DFH999" s="35"/>
      <c r="DFI999" s="34"/>
      <c r="DFP999" s="35"/>
      <c r="DFQ999" s="34"/>
      <c r="DFX999" s="35"/>
      <c r="DFY999" s="34"/>
      <c r="DGF999" s="35"/>
      <c r="DGG999" s="34"/>
      <c r="DGN999" s="35"/>
      <c r="DGO999" s="34"/>
      <c r="DGV999" s="35"/>
      <c r="DGW999" s="34"/>
      <c r="DHD999" s="35"/>
      <c r="DHE999" s="34"/>
      <c r="DHL999" s="35"/>
      <c r="DHM999" s="34"/>
      <c r="DHT999" s="35"/>
      <c r="DHU999" s="34"/>
      <c r="DIB999" s="35"/>
      <c r="DIC999" s="34"/>
      <c r="DIJ999" s="35"/>
      <c r="DIK999" s="34"/>
      <c r="DIR999" s="35"/>
      <c r="DIS999" s="34"/>
      <c r="DIZ999" s="35"/>
      <c r="DJA999" s="34"/>
      <c r="DJH999" s="35"/>
      <c r="DJI999" s="34"/>
      <c r="DJP999" s="35"/>
      <c r="DJQ999" s="34"/>
      <c r="DJX999" s="35"/>
      <c r="DJY999" s="34"/>
      <c r="DKF999" s="35"/>
      <c r="DKG999" s="34"/>
      <c r="DKN999" s="35"/>
      <c r="DKO999" s="34"/>
      <c r="DKV999" s="35"/>
      <c r="DKW999" s="34"/>
      <c r="DLD999" s="35"/>
      <c r="DLE999" s="34"/>
      <c r="DLL999" s="35"/>
      <c r="DLM999" s="34"/>
      <c r="DLT999" s="35"/>
      <c r="DLU999" s="34"/>
      <c r="DMB999" s="35"/>
      <c r="DMC999" s="34"/>
      <c r="DMJ999" s="35"/>
      <c r="DMK999" s="34"/>
      <c r="DMR999" s="35"/>
      <c r="DMS999" s="34"/>
      <c r="DMZ999" s="35"/>
      <c r="DNA999" s="34"/>
      <c r="DNH999" s="35"/>
      <c r="DNI999" s="34"/>
      <c r="DNP999" s="35"/>
      <c r="DNQ999" s="34"/>
      <c r="DNX999" s="35"/>
      <c r="DNY999" s="34"/>
      <c r="DOF999" s="35"/>
      <c r="DOG999" s="34"/>
      <c r="DON999" s="35"/>
      <c r="DOO999" s="34"/>
      <c r="DOV999" s="35"/>
      <c r="DOW999" s="34"/>
      <c r="DPD999" s="35"/>
      <c r="DPE999" s="34"/>
      <c r="DPL999" s="35"/>
      <c r="DPM999" s="34"/>
      <c r="DPT999" s="35"/>
      <c r="DPU999" s="34"/>
      <c r="DQB999" s="35"/>
      <c r="DQC999" s="34"/>
      <c r="DQJ999" s="35"/>
      <c r="DQK999" s="34"/>
      <c r="DQR999" s="35"/>
      <c r="DQS999" s="34"/>
      <c r="DQZ999" s="35"/>
      <c r="DRA999" s="34"/>
      <c r="DRH999" s="35"/>
      <c r="DRI999" s="34"/>
      <c r="DRP999" s="35"/>
      <c r="DRQ999" s="34"/>
      <c r="DRX999" s="35"/>
      <c r="DRY999" s="34"/>
      <c r="DSF999" s="35"/>
      <c r="DSG999" s="34"/>
      <c r="DSN999" s="35"/>
      <c r="DSO999" s="34"/>
      <c r="DSV999" s="35"/>
      <c r="DSW999" s="34"/>
      <c r="DTD999" s="35"/>
      <c r="DTE999" s="34"/>
      <c r="DTL999" s="35"/>
      <c r="DTM999" s="34"/>
      <c r="DTT999" s="35"/>
      <c r="DTU999" s="34"/>
      <c r="DUB999" s="35"/>
      <c r="DUC999" s="34"/>
      <c r="DUJ999" s="35"/>
      <c r="DUK999" s="34"/>
      <c r="DUR999" s="35"/>
      <c r="DUS999" s="34"/>
      <c r="DUZ999" s="35"/>
      <c r="DVA999" s="34"/>
      <c r="DVH999" s="35"/>
      <c r="DVI999" s="34"/>
      <c r="DVP999" s="35"/>
      <c r="DVQ999" s="34"/>
      <c r="DVX999" s="35"/>
      <c r="DVY999" s="34"/>
      <c r="DWF999" s="35"/>
      <c r="DWG999" s="34"/>
      <c r="DWN999" s="35"/>
      <c r="DWO999" s="34"/>
      <c r="DWV999" s="35"/>
      <c r="DWW999" s="34"/>
      <c r="DXD999" s="35"/>
      <c r="DXE999" s="34"/>
      <c r="DXL999" s="35"/>
      <c r="DXM999" s="34"/>
      <c r="DXT999" s="35"/>
      <c r="DXU999" s="34"/>
      <c r="DYB999" s="35"/>
      <c r="DYC999" s="34"/>
      <c r="DYJ999" s="35"/>
      <c r="DYK999" s="34"/>
      <c r="DYR999" s="35"/>
      <c r="DYS999" s="34"/>
      <c r="DYZ999" s="35"/>
      <c r="DZA999" s="34"/>
      <c r="DZH999" s="35"/>
      <c r="DZI999" s="34"/>
      <c r="DZP999" s="35"/>
      <c r="DZQ999" s="34"/>
      <c r="DZX999" s="35"/>
      <c r="DZY999" s="34"/>
      <c r="EAF999" s="35"/>
      <c r="EAG999" s="34"/>
      <c r="EAN999" s="35"/>
      <c r="EAO999" s="34"/>
      <c r="EAV999" s="35"/>
      <c r="EAW999" s="34"/>
      <c r="EBD999" s="35"/>
      <c r="EBE999" s="34"/>
      <c r="EBL999" s="35"/>
      <c r="EBM999" s="34"/>
      <c r="EBT999" s="35"/>
      <c r="EBU999" s="34"/>
      <c r="ECB999" s="35"/>
      <c r="ECC999" s="34"/>
      <c r="ECJ999" s="35"/>
      <c r="ECK999" s="34"/>
      <c r="ECR999" s="35"/>
      <c r="ECS999" s="34"/>
      <c r="ECZ999" s="35"/>
      <c r="EDA999" s="34"/>
      <c r="EDH999" s="35"/>
      <c r="EDI999" s="34"/>
      <c r="EDP999" s="35"/>
      <c r="EDQ999" s="34"/>
      <c r="EDX999" s="35"/>
      <c r="EDY999" s="34"/>
      <c r="EEF999" s="35"/>
      <c r="EEG999" s="34"/>
      <c r="EEN999" s="35"/>
      <c r="EEO999" s="34"/>
      <c r="EEV999" s="35"/>
      <c r="EEW999" s="34"/>
      <c r="EFD999" s="35"/>
      <c r="EFE999" s="34"/>
      <c r="EFL999" s="35"/>
      <c r="EFM999" s="34"/>
      <c r="EFT999" s="35"/>
      <c r="EFU999" s="34"/>
      <c r="EGB999" s="35"/>
      <c r="EGC999" s="34"/>
      <c r="EGJ999" s="35"/>
      <c r="EGK999" s="34"/>
      <c r="EGR999" s="35"/>
      <c r="EGS999" s="34"/>
      <c r="EGZ999" s="35"/>
      <c r="EHA999" s="34"/>
      <c r="EHH999" s="35"/>
      <c r="EHI999" s="34"/>
      <c r="EHP999" s="35"/>
      <c r="EHQ999" s="34"/>
      <c r="EHX999" s="35"/>
      <c r="EHY999" s="34"/>
      <c r="EIF999" s="35"/>
      <c r="EIG999" s="34"/>
      <c r="EIN999" s="35"/>
      <c r="EIO999" s="34"/>
      <c r="EIV999" s="35"/>
      <c r="EIW999" s="34"/>
      <c r="EJD999" s="35"/>
      <c r="EJE999" s="34"/>
      <c r="EJL999" s="35"/>
      <c r="EJM999" s="34"/>
      <c r="EJT999" s="35"/>
      <c r="EJU999" s="34"/>
      <c r="EKB999" s="35"/>
      <c r="EKC999" s="34"/>
      <c r="EKJ999" s="35"/>
      <c r="EKK999" s="34"/>
      <c r="EKR999" s="35"/>
      <c r="EKS999" s="34"/>
      <c r="EKZ999" s="35"/>
      <c r="ELA999" s="34"/>
      <c r="ELH999" s="35"/>
      <c r="ELI999" s="34"/>
      <c r="ELP999" s="35"/>
      <c r="ELQ999" s="34"/>
      <c r="ELX999" s="35"/>
      <c r="ELY999" s="34"/>
      <c r="EMF999" s="35"/>
      <c r="EMG999" s="34"/>
      <c r="EMN999" s="35"/>
      <c r="EMO999" s="34"/>
      <c r="EMV999" s="35"/>
      <c r="EMW999" s="34"/>
      <c r="END999" s="35"/>
      <c r="ENE999" s="34"/>
      <c r="ENL999" s="35"/>
      <c r="ENM999" s="34"/>
      <c r="ENT999" s="35"/>
      <c r="ENU999" s="34"/>
      <c r="EOB999" s="35"/>
      <c r="EOC999" s="34"/>
      <c r="EOJ999" s="35"/>
      <c r="EOK999" s="34"/>
      <c r="EOR999" s="35"/>
      <c r="EOS999" s="34"/>
      <c r="EOZ999" s="35"/>
      <c r="EPA999" s="34"/>
      <c r="EPH999" s="35"/>
      <c r="EPI999" s="34"/>
      <c r="EPP999" s="35"/>
      <c r="EPQ999" s="34"/>
      <c r="EPX999" s="35"/>
      <c r="EPY999" s="34"/>
      <c r="EQF999" s="35"/>
      <c r="EQG999" s="34"/>
      <c r="EQN999" s="35"/>
      <c r="EQO999" s="34"/>
      <c r="EQV999" s="35"/>
      <c r="EQW999" s="34"/>
      <c r="ERD999" s="35"/>
      <c r="ERE999" s="34"/>
      <c r="ERL999" s="35"/>
      <c r="ERM999" s="34"/>
      <c r="ERT999" s="35"/>
      <c r="ERU999" s="34"/>
      <c r="ESB999" s="35"/>
      <c r="ESC999" s="34"/>
      <c r="ESJ999" s="35"/>
      <c r="ESK999" s="34"/>
      <c r="ESR999" s="35"/>
      <c r="ESS999" s="34"/>
      <c r="ESZ999" s="35"/>
      <c r="ETA999" s="34"/>
      <c r="ETH999" s="35"/>
      <c r="ETI999" s="34"/>
      <c r="ETP999" s="35"/>
      <c r="ETQ999" s="34"/>
      <c r="ETX999" s="35"/>
      <c r="ETY999" s="34"/>
      <c r="EUF999" s="35"/>
      <c r="EUG999" s="34"/>
      <c r="EUN999" s="35"/>
      <c r="EUO999" s="34"/>
      <c r="EUV999" s="35"/>
      <c r="EUW999" s="34"/>
      <c r="EVD999" s="35"/>
      <c r="EVE999" s="34"/>
      <c r="EVL999" s="35"/>
      <c r="EVM999" s="34"/>
      <c r="EVT999" s="35"/>
      <c r="EVU999" s="34"/>
      <c r="EWB999" s="35"/>
      <c r="EWC999" s="34"/>
      <c r="EWJ999" s="35"/>
      <c r="EWK999" s="34"/>
      <c r="EWR999" s="35"/>
      <c r="EWS999" s="34"/>
      <c r="EWZ999" s="35"/>
      <c r="EXA999" s="34"/>
      <c r="EXH999" s="35"/>
      <c r="EXI999" s="34"/>
      <c r="EXP999" s="35"/>
      <c r="EXQ999" s="34"/>
      <c r="EXX999" s="35"/>
      <c r="EXY999" s="34"/>
      <c r="EYF999" s="35"/>
      <c r="EYG999" s="34"/>
      <c r="EYN999" s="35"/>
      <c r="EYO999" s="34"/>
      <c r="EYV999" s="35"/>
      <c r="EYW999" s="34"/>
      <c r="EZD999" s="35"/>
      <c r="EZE999" s="34"/>
      <c r="EZL999" s="35"/>
      <c r="EZM999" s="34"/>
      <c r="EZT999" s="35"/>
      <c r="EZU999" s="34"/>
      <c r="FAB999" s="35"/>
      <c r="FAC999" s="34"/>
      <c r="FAJ999" s="35"/>
      <c r="FAK999" s="34"/>
      <c r="FAR999" s="35"/>
      <c r="FAS999" s="34"/>
      <c r="FAZ999" s="35"/>
      <c r="FBA999" s="34"/>
      <c r="FBH999" s="35"/>
      <c r="FBI999" s="34"/>
      <c r="FBP999" s="35"/>
      <c r="FBQ999" s="34"/>
      <c r="FBX999" s="35"/>
      <c r="FBY999" s="34"/>
      <c r="FCF999" s="35"/>
      <c r="FCG999" s="34"/>
      <c r="FCN999" s="35"/>
      <c r="FCO999" s="34"/>
      <c r="FCV999" s="35"/>
      <c r="FCW999" s="34"/>
      <c r="FDD999" s="35"/>
      <c r="FDE999" s="34"/>
      <c r="FDL999" s="35"/>
      <c r="FDM999" s="34"/>
      <c r="FDT999" s="35"/>
      <c r="FDU999" s="34"/>
      <c r="FEB999" s="35"/>
      <c r="FEC999" s="34"/>
      <c r="FEJ999" s="35"/>
      <c r="FEK999" s="34"/>
      <c r="FER999" s="35"/>
      <c r="FES999" s="34"/>
      <c r="FEZ999" s="35"/>
      <c r="FFA999" s="34"/>
      <c r="FFH999" s="35"/>
      <c r="FFI999" s="34"/>
      <c r="FFP999" s="35"/>
      <c r="FFQ999" s="34"/>
      <c r="FFX999" s="35"/>
      <c r="FFY999" s="34"/>
      <c r="FGF999" s="35"/>
      <c r="FGG999" s="34"/>
      <c r="FGN999" s="35"/>
      <c r="FGO999" s="34"/>
      <c r="FGV999" s="35"/>
      <c r="FGW999" s="34"/>
      <c r="FHD999" s="35"/>
      <c r="FHE999" s="34"/>
      <c r="FHL999" s="35"/>
      <c r="FHM999" s="34"/>
      <c r="FHT999" s="35"/>
      <c r="FHU999" s="34"/>
      <c r="FIB999" s="35"/>
      <c r="FIC999" s="34"/>
      <c r="FIJ999" s="35"/>
      <c r="FIK999" s="34"/>
      <c r="FIR999" s="35"/>
      <c r="FIS999" s="34"/>
      <c r="FIZ999" s="35"/>
      <c r="FJA999" s="34"/>
      <c r="FJH999" s="35"/>
      <c r="FJI999" s="34"/>
      <c r="FJP999" s="35"/>
      <c r="FJQ999" s="34"/>
      <c r="FJX999" s="35"/>
      <c r="FJY999" s="34"/>
      <c r="FKF999" s="35"/>
      <c r="FKG999" s="34"/>
      <c r="FKN999" s="35"/>
      <c r="FKO999" s="34"/>
      <c r="FKV999" s="35"/>
      <c r="FKW999" s="34"/>
      <c r="FLD999" s="35"/>
      <c r="FLE999" s="34"/>
      <c r="FLL999" s="35"/>
      <c r="FLM999" s="34"/>
      <c r="FLT999" s="35"/>
      <c r="FLU999" s="34"/>
      <c r="FMB999" s="35"/>
      <c r="FMC999" s="34"/>
      <c r="FMJ999" s="35"/>
      <c r="FMK999" s="34"/>
      <c r="FMR999" s="35"/>
      <c r="FMS999" s="34"/>
      <c r="FMZ999" s="35"/>
      <c r="FNA999" s="34"/>
      <c r="FNH999" s="35"/>
      <c r="FNI999" s="34"/>
      <c r="FNP999" s="35"/>
      <c r="FNQ999" s="34"/>
      <c r="FNX999" s="35"/>
      <c r="FNY999" s="34"/>
      <c r="FOF999" s="35"/>
      <c r="FOG999" s="34"/>
      <c r="FON999" s="35"/>
      <c r="FOO999" s="34"/>
      <c r="FOV999" s="35"/>
      <c r="FOW999" s="34"/>
      <c r="FPD999" s="35"/>
      <c r="FPE999" s="34"/>
      <c r="FPL999" s="35"/>
      <c r="FPM999" s="34"/>
      <c r="FPT999" s="35"/>
      <c r="FPU999" s="34"/>
      <c r="FQB999" s="35"/>
      <c r="FQC999" s="34"/>
      <c r="FQJ999" s="35"/>
      <c r="FQK999" s="34"/>
      <c r="FQR999" s="35"/>
      <c r="FQS999" s="34"/>
      <c r="FQZ999" s="35"/>
      <c r="FRA999" s="34"/>
      <c r="FRH999" s="35"/>
      <c r="FRI999" s="34"/>
      <c r="FRP999" s="35"/>
      <c r="FRQ999" s="34"/>
      <c r="FRX999" s="35"/>
      <c r="FRY999" s="34"/>
      <c r="FSF999" s="35"/>
      <c r="FSG999" s="34"/>
      <c r="FSN999" s="35"/>
      <c r="FSO999" s="34"/>
      <c r="FSV999" s="35"/>
      <c r="FSW999" s="34"/>
      <c r="FTD999" s="35"/>
      <c r="FTE999" s="34"/>
      <c r="FTL999" s="35"/>
      <c r="FTM999" s="34"/>
      <c r="FTT999" s="35"/>
      <c r="FTU999" s="34"/>
      <c r="FUB999" s="35"/>
      <c r="FUC999" s="34"/>
      <c r="FUJ999" s="35"/>
      <c r="FUK999" s="34"/>
      <c r="FUR999" s="35"/>
      <c r="FUS999" s="34"/>
      <c r="FUZ999" s="35"/>
      <c r="FVA999" s="34"/>
      <c r="FVH999" s="35"/>
      <c r="FVI999" s="34"/>
      <c r="FVP999" s="35"/>
      <c r="FVQ999" s="34"/>
      <c r="FVX999" s="35"/>
      <c r="FVY999" s="34"/>
      <c r="FWF999" s="35"/>
      <c r="FWG999" s="34"/>
      <c r="FWN999" s="35"/>
      <c r="FWO999" s="34"/>
      <c r="FWV999" s="35"/>
      <c r="FWW999" s="34"/>
      <c r="FXD999" s="35"/>
      <c r="FXE999" s="34"/>
      <c r="FXL999" s="35"/>
      <c r="FXM999" s="34"/>
      <c r="FXT999" s="35"/>
      <c r="FXU999" s="34"/>
      <c r="FYB999" s="35"/>
      <c r="FYC999" s="34"/>
      <c r="FYJ999" s="35"/>
      <c r="FYK999" s="34"/>
      <c r="FYR999" s="35"/>
      <c r="FYS999" s="34"/>
      <c r="FYZ999" s="35"/>
      <c r="FZA999" s="34"/>
      <c r="FZH999" s="35"/>
      <c r="FZI999" s="34"/>
      <c r="FZP999" s="35"/>
      <c r="FZQ999" s="34"/>
      <c r="FZX999" s="35"/>
      <c r="FZY999" s="34"/>
      <c r="GAF999" s="35"/>
      <c r="GAG999" s="34"/>
      <c r="GAN999" s="35"/>
      <c r="GAO999" s="34"/>
      <c r="GAV999" s="35"/>
      <c r="GAW999" s="34"/>
      <c r="GBD999" s="35"/>
      <c r="GBE999" s="34"/>
      <c r="GBL999" s="35"/>
      <c r="GBM999" s="34"/>
      <c r="GBT999" s="35"/>
      <c r="GBU999" s="34"/>
      <c r="GCB999" s="35"/>
      <c r="GCC999" s="34"/>
      <c r="GCJ999" s="35"/>
      <c r="GCK999" s="34"/>
      <c r="GCR999" s="35"/>
      <c r="GCS999" s="34"/>
      <c r="GCZ999" s="35"/>
      <c r="GDA999" s="34"/>
      <c r="GDH999" s="35"/>
      <c r="GDI999" s="34"/>
      <c r="GDP999" s="35"/>
      <c r="GDQ999" s="34"/>
      <c r="GDX999" s="35"/>
      <c r="GDY999" s="34"/>
      <c r="GEF999" s="35"/>
      <c r="GEG999" s="34"/>
      <c r="GEN999" s="35"/>
      <c r="GEO999" s="34"/>
      <c r="GEV999" s="35"/>
      <c r="GEW999" s="34"/>
      <c r="GFD999" s="35"/>
      <c r="GFE999" s="34"/>
      <c r="GFL999" s="35"/>
      <c r="GFM999" s="34"/>
      <c r="GFT999" s="35"/>
      <c r="GFU999" s="34"/>
      <c r="GGB999" s="35"/>
      <c r="GGC999" s="34"/>
      <c r="GGJ999" s="35"/>
      <c r="GGK999" s="34"/>
      <c r="GGR999" s="35"/>
      <c r="GGS999" s="34"/>
      <c r="GGZ999" s="35"/>
      <c r="GHA999" s="34"/>
      <c r="GHH999" s="35"/>
      <c r="GHI999" s="34"/>
      <c r="GHP999" s="35"/>
      <c r="GHQ999" s="34"/>
      <c r="GHX999" s="35"/>
      <c r="GHY999" s="34"/>
      <c r="GIF999" s="35"/>
      <c r="GIG999" s="34"/>
      <c r="GIN999" s="35"/>
      <c r="GIO999" s="34"/>
      <c r="GIV999" s="35"/>
      <c r="GIW999" s="34"/>
      <c r="GJD999" s="35"/>
      <c r="GJE999" s="34"/>
      <c r="GJL999" s="35"/>
      <c r="GJM999" s="34"/>
      <c r="GJT999" s="35"/>
      <c r="GJU999" s="34"/>
      <c r="GKB999" s="35"/>
      <c r="GKC999" s="34"/>
      <c r="GKJ999" s="35"/>
      <c r="GKK999" s="34"/>
      <c r="GKR999" s="35"/>
      <c r="GKS999" s="34"/>
      <c r="GKZ999" s="35"/>
      <c r="GLA999" s="34"/>
      <c r="GLH999" s="35"/>
      <c r="GLI999" s="34"/>
      <c r="GLP999" s="35"/>
      <c r="GLQ999" s="34"/>
      <c r="GLX999" s="35"/>
      <c r="GLY999" s="34"/>
      <c r="GMF999" s="35"/>
      <c r="GMG999" s="34"/>
      <c r="GMN999" s="35"/>
      <c r="GMO999" s="34"/>
      <c r="GMV999" s="35"/>
      <c r="GMW999" s="34"/>
      <c r="GND999" s="35"/>
      <c r="GNE999" s="34"/>
      <c r="GNL999" s="35"/>
      <c r="GNM999" s="34"/>
      <c r="GNT999" s="35"/>
      <c r="GNU999" s="34"/>
      <c r="GOB999" s="35"/>
      <c r="GOC999" s="34"/>
      <c r="GOJ999" s="35"/>
      <c r="GOK999" s="34"/>
      <c r="GOR999" s="35"/>
      <c r="GOS999" s="34"/>
      <c r="GOZ999" s="35"/>
      <c r="GPA999" s="34"/>
      <c r="GPH999" s="35"/>
      <c r="GPI999" s="34"/>
      <c r="GPP999" s="35"/>
      <c r="GPQ999" s="34"/>
      <c r="GPX999" s="35"/>
      <c r="GPY999" s="34"/>
      <c r="GQF999" s="35"/>
      <c r="GQG999" s="34"/>
      <c r="GQN999" s="35"/>
      <c r="GQO999" s="34"/>
      <c r="GQV999" s="35"/>
      <c r="GQW999" s="34"/>
      <c r="GRD999" s="35"/>
      <c r="GRE999" s="34"/>
      <c r="GRL999" s="35"/>
      <c r="GRM999" s="34"/>
      <c r="GRT999" s="35"/>
      <c r="GRU999" s="34"/>
      <c r="GSB999" s="35"/>
      <c r="GSC999" s="34"/>
      <c r="GSJ999" s="35"/>
      <c r="GSK999" s="34"/>
      <c r="GSR999" s="35"/>
      <c r="GSS999" s="34"/>
      <c r="GSZ999" s="35"/>
      <c r="GTA999" s="34"/>
      <c r="GTH999" s="35"/>
      <c r="GTI999" s="34"/>
      <c r="GTP999" s="35"/>
      <c r="GTQ999" s="34"/>
      <c r="GTX999" s="35"/>
      <c r="GTY999" s="34"/>
      <c r="GUF999" s="35"/>
      <c r="GUG999" s="34"/>
      <c r="GUN999" s="35"/>
      <c r="GUO999" s="34"/>
      <c r="GUV999" s="35"/>
      <c r="GUW999" s="34"/>
      <c r="GVD999" s="35"/>
      <c r="GVE999" s="34"/>
      <c r="GVL999" s="35"/>
      <c r="GVM999" s="34"/>
      <c r="GVT999" s="35"/>
      <c r="GVU999" s="34"/>
      <c r="GWB999" s="35"/>
      <c r="GWC999" s="34"/>
      <c r="GWJ999" s="35"/>
      <c r="GWK999" s="34"/>
      <c r="GWR999" s="35"/>
      <c r="GWS999" s="34"/>
      <c r="GWZ999" s="35"/>
      <c r="GXA999" s="34"/>
      <c r="GXH999" s="35"/>
      <c r="GXI999" s="34"/>
      <c r="GXP999" s="35"/>
      <c r="GXQ999" s="34"/>
      <c r="GXX999" s="35"/>
      <c r="GXY999" s="34"/>
      <c r="GYF999" s="35"/>
      <c r="GYG999" s="34"/>
      <c r="GYN999" s="35"/>
      <c r="GYO999" s="34"/>
      <c r="GYV999" s="35"/>
      <c r="GYW999" s="34"/>
      <c r="GZD999" s="35"/>
      <c r="GZE999" s="34"/>
      <c r="GZL999" s="35"/>
      <c r="GZM999" s="34"/>
      <c r="GZT999" s="35"/>
      <c r="GZU999" s="34"/>
      <c r="HAB999" s="35"/>
      <c r="HAC999" s="34"/>
      <c r="HAJ999" s="35"/>
      <c r="HAK999" s="34"/>
      <c r="HAR999" s="35"/>
      <c r="HAS999" s="34"/>
      <c r="HAZ999" s="35"/>
      <c r="HBA999" s="34"/>
      <c r="HBH999" s="35"/>
      <c r="HBI999" s="34"/>
      <c r="HBP999" s="35"/>
      <c r="HBQ999" s="34"/>
      <c r="HBX999" s="35"/>
      <c r="HBY999" s="34"/>
      <c r="HCF999" s="35"/>
      <c r="HCG999" s="34"/>
      <c r="HCN999" s="35"/>
      <c r="HCO999" s="34"/>
      <c r="HCV999" s="35"/>
      <c r="HCW999" s="34"/>
      <c r="HDD999" s="35"/>
      <c r="HDE999" s="34"/>
      <c r="HDL999" s="35"/>
      <c r="HDM999" s="34"/>
      <c r="HDT999" s="35"/>
      <c r="HDU999" s="34"/>
      <c r="HEB999" s="35"/>
      <c r="HEC999" s="34"/>
      <c r="HEJ999" s="35"/>
      <c r="HEK999" s="34"/>
      <c r="HER999" s="35"/>
      <c r="HES999" s="34"/>
      <c r="HEZ999" s="35"/>
      <c r="HFA999" s="34"/>
      <c r="HFH999" s="35"/>
      <c r="HFI999" s="34"/>
      <c r="HFP999" s="35"/>
      <c r="HFQ999" s="34"/>
      <c r="HFX999" s="35"/>
      <c r="HFY999" s="34"/>
      <c r="HGF999" s="35"/>
      <c r="HGG999" s="34"/>
      <c r="HGN999" s="35"/>
      <c r="HGO999" s="34"/>
      <c r="HGV999" s="35"/>
      <c r="HGW999" s="34"/>
      <c r="HHD999" s="35"/>
      <c r="HHE999" s="34"/>
      <c r="HHL999" s="35"/>
      <c r="HHM999" s="34"/>
      <c r="HHT999" s="35"/>
      <c r="HHU999" s="34"/>
      <c r="HIB999" s="35"/>
      <c r="HIC999" s="34"/>
      <c r="HIJ999" s="35"/>
      <c r="HIK999" s="34"/>
      <c r="HIR999" s="35"/>
      <c r="HIS999" s="34"/>
      <c r="HIZ999" s="35"/>
      <c r="HJA999" s="34"/>
      <c r="HJH999" s="35"/>
      <c r="HJI999" s="34"/>
      <c r="HJP999" s="35"/>
      <c r="HJQ999" s="34"/>
      <c r="HJX999" s="35"/>
      <c r="HJY999" s="34"/>
      <c r="HKF999" s="35"/>
      <c r="HKG999" s="34"/>
      <c r="HKN999" s="35"/>
      <c r="HKO999" s="34"/>
      <c r="HKV999" s="35"/>
      <c r="HKW999" s="34"/>
      <c r="HLD999" s="35"/>
      <c r="HLE999" s="34"/>
      <c r="HLL999" s="35"/>
      <c r="HLM999" s="34"/>
      <c r="HLT999" s="35"/>
      <c r="HLU999" s="34"/>
      <c r="HMB999" s="35"/>
      <c r="HMC999" s="34"/>
      <c r="HMJ999" s="35"/>
      <c r="HMK999" s="34"/>
      <c r="HMR999" s="35"/>
      <c r="HMS999" s="34"/>
      <c r="HMZ999" s="35"/>
      <c r="HNA999" s="34"/>
      <c r="HNH999" s="35"/>
      <c r="HNI999" s="34"/>
      <c r="HNP999" s="35"/>
      <c r="HNQ999" s="34"/>
      <c r="HNX999" s="35"/>
      <c r="HNY999" s="34"/>
      <c r="HOF999" s="35"/>
      <c r="HOG999" s="34"/>
      <c r="HON999" s="35"/>
      <c r="HOO999" s="34"/>
      <c r="HOV999" s="35"/>
      <c r="HOW999" s="34"/>
      <c r="HPD999" s="35"/>
      <c r="HPE999" s="34"/>
      <c r="HPL999" s="35"/>
      <c r="HPM999" s="34"/>
      <c r="HPT999" s="35"/>
      <c r="HPU999" s="34"/>
      <c r="HQB999" s="35"/>
      <c r="HQC999" s="34"/>
      <c r="HQJ999" s="35"/>
      <c r="HQK999" s="34"/>
      <c r="HQR999" s="35"/>
      <c r="HQS999" s="34"/>
      <c r="HQZ999" s="35"/>
      <c r="HRA999" s="34"/>
      <c r="HRH999" s="35"/>
      <c r="HRI999" s="34"/>
      <c r="HRP999" s="35"/>
      <c r="HRQ999" s="34"/>
      <c r="HRX999" s="35"/>
      <c r="HRY999" s="34"/>
      <c r="HSF999" s="35"/>
      <c r="HSG999" s="34"/>
      <c r="HSN999" s="35"/>
      <c r="HSO999" s="34"/>
      <c r="HSV999" s="35"/>
      <c r="HSW999" s="34"/>
      <c r="HTD999" s="35"/>
      <c r="HTE999" s="34"/>
      <c r="HTL999" s="35"/>
      <c r="HTM999" s="34"/>
      <c r="HTT999" s="35"/>
      <c r="HTU999" s="34"/>
      <c r="HUB999" s="35"/>
      <c r="HUC999" s="34"/>
      <c r="HUJ999" s="35"/>
      <c r="HUK999" s="34"/>
      <c r="HUR999" s="35"/>
      <c r="HUS999" s="34"/>
      <c r="HUZ999" s="35"/>
      <c r="HVA999" s="34"/>
      <c r="HVH999" s="35"/>
      <c r="HVI999" s="34"/>
      <c r="HVP999" s="35"/>
      <c r="HVQ999" s="34"/>
      <c r="HVX999" s="35"/>
      <c r="HVY999" s="34"/>
      <c r="HWF999" s="35"/>
      <c r="HWG999" s="34"/>
      <c r="HWN999" s="35"/>
      <c r="HWO999" s="34"/>
      <c r="HWV999" s="35"/>
      <c r="HWW999" s="34"/>
      <c r="HXD999" s="35"/>
      <c r="HXE999" s="34"/>
      <c r="HXL999" s="35"/>
      <c r="HXM999" s="34"/>
      <c r="HXT999" s="35"/>
      <c r="HXU999" s="34"/>
      <c r="HYB999" s="35"/>
      <c r="HYC999" s="34"/>
      <c r="HYJ999" s="35"/>
      <c r="HYK999" s="34"/>
      <c r="HYR999" s="35"/>
      <c r="HYS999" s="34"/>
      <c r="HYZ999" s="35"/>
      <c r="HZA999" s="34"/>
      <c r="HZH999" s="35"/>
      <c r="HZI999" s="34"/>
      <c r="HZP999" s="35"/>
      <c r="HZQ999" s="34"/>
      <c r="HZX999" s="35"/>
      <c r="HZY999" s="34"/>
      <c r="IAF999" s="35"/>
      <c r="IAG999" s="34"/>
      <c r="IAN999" s="35"/>
      <c r="IAO999" s="34"/>
      <c r="IAV999" s="35"/>
      <c r="IAW999" s="34"/>
      <c r="IBD999" s="35"/>
      <c r="IBE999" s="34"/>
      <c r="IBL999" s="35"/>
      <c r="IBM999" s="34"/>
      <c r="IBT999" s="35"/>
      <c r="IBU999" s="34"/>
      <c r="ICB999" s="35"/>
      <c r="ICC999" s="34"/>
      <c r="ICJ999" s="35"/>
      <c r="ICK999" s="34"/>
      <c r="ICR999" s="35"/>
      <c r="ICS999" s="34"/>
      <c r="ICZ999" s="35"/>
      <c r="IDA999" s="34"/>
      <c r="IDH999" s="35"/>
      <c r="IDI999" s="34"/>
      <c r="IDP999" s="35"/>
      <c r="IDQ999" s="34"/>
      <c r="IDX999" s="35"/>
      <c r="IDY999" s="34"/>
      <c r="IEF999" s="35"/>
      <c r="IEG999" s="34"/>
      <c r="IEN999" s="35"/>
      <c r="IEO999" s="34"/>
      <c r="IEV999" s="35"/>
      <c r="IEW999" s="34"/>
      <c r="IFD999" s="35"/>
      <c r="IFE999" s="34"/>
      <c r="IFL999" s="35"/>
      <c r="IFM999" s="34"/>
      <c r="IFT999" s="35"/>
      <c r="IFU999" s="34"/>
      <c r="IGB999" s="35"/>
      <c r="IGC999" s="34"/>
      <c r="IGJ999" s="35"/>
      <c r="IGK999" s="34"/>
      <c r="IGR999" s="35"/>
      <c r="IGS999" s="34"/>
      <c r="IGZ999" s="35"/>
      <c r="IHA999" s="34"/>
      <c r="IHH999" s="35"/>
      <c r="IHI999" s="34"/>
      <c r="IHP999" s="35"/>
      <c r="IHQ999" s="34"/>
      <c r="IHX999" s="35"/>
      <c r="IHY999" s="34"/>
      <c r="IIF999" s="35"/>
      <c r="IIG999" s="34"/>
      <c r="IIN999" s="35"/>
      <c r="IIO999" s="34"/>
      <c r="IIV999" s="35"/>
      <c r="IIW999" s="34"/>
      <c r="IJD999" s="35"/>
      <c r="IJE999" s="34"/>
      <c r="IJL999" s="35"/>
      <c r="IJM999" s="34"/>
      <c r="IJT999" s="35"/>
      <c r="IJU999" s="34"/>
      <c r="IKB999" s="35"/>
      <c r="IKC999" s="34"/>
      <c r="IKJ999" s="35"/>
      <c r="IKK999" s="34"/>
      <c r="IKR999" s="35"/>
      <c r="IKS999" s="34"/>
      <c r="IKZ999" s="35"/>
      <c r="ILA999" s="34"/>
      <c r="ILH999" s="35"/>
      <c r="ILI999" s="34"/>
      <c r="ILP999" s="35"/>
      <c r="ILQ999" s="34"/>
      <c r="ILX999" s="35"/>
      <c r="ILY999" s="34"/>
      <c r="IMF999" s="35"/>
      <c r="IMG999" s="34"/>
      <c r="IMN999" s="35"/>
      <c r="IMO999" s="34"/>
      <c r="IMV999" s="35"/>
      <c r="IMW999" s="34"/>
      <c r="IND999" s="35"/>
      <c r="INE999" s="34"/>
      <c r="INL999" s="35"/>
      <c r="INM999" s="34"/>
      <c r="INT999" s="35"/>
      <c r="INU999" s="34"/>
      <c r="IOB999" s="35"/>
      <c r="IOC999" s="34"/>
      <c r="IOJ999" s="35"/>
      <c r="IOK999" s="34"/>
      <c r="IOR999" s="35"/>
      <c r="IOS999" s="34"/>
      <c r="IOZ999" s="35"/>
      <c r="IPA999" s="34"/>
      <c r="IPH999" s="35"/>
      <c r="IPI999" s="34"/>
      <c r="IPP999" s="35"/>
      <c r="IPQ999" s="34"/>
      <c r="IPX999" s="35"/>
      <c r="IPY999" s="34"/>
      <c r="IQF999" s="35"/>
      <c r="IQG999" s="34"/>
      <c r="IQN999" s="35"/>
      <c r="IQO999" s="34"/>
      <c r="IQV999" s="35"/>
      <c r="IQW999" s="34"/>
      <c r="IRD999" s="35"/>
      <c r="IRE999" s="34"/>
      <c r="IRL999" s="35"/>
      <c r="IRM999" s="34"/>
      <c r="IRT999" s="35"/>
      <c r="IRU999" s="34"/>
      <c r="ISB999" s="35"/>
      <c r="ISC999" s="34"/>
      <c r="ISJ999" s="35"/>
      <c r="ISK999" s="34"/>
      <c r="ISR999" s="35"/>
      <c r="ISS999" s="34"/>
      <c r="ISZ999" s="35"/>
      <c r="ITA999" s="34"/>
      <c r="ITH999" s="35"/>
      <c r="ITI999" s="34"/>
      <c r="ITP999" s="35"/>
      <c r="ITQ999" s="34"/>
      <c r="ITX999" s="35"/>
      <c r="ITY999" s="34"/>
      <c r="IUF999" s="35"/>
      <c r="IUG999" s="34"/>
      <c r="IUN999" s="35"/>
      <c r="IUO999" s="34"/>
      <c r="IUV999" s="35"/>
      <c r="IUW999" s="34"/>
      <c r="IVD999" s="35"/>
      <c r="IVE999" s="34"/>
      <c r="IVL999" s="35"/>
      <c r="IVM999" s="34"/>
      <c r="IVT999" s="35"/>
      <c r="IVU999" s="34"/>
      <c r="IWB999" s="35"/>
      <c r="IWC999" s="34"/>
      <c r="IWJ999" s="35"/>
      <c r="IWK999" s="34"/>
      <c r="IWR999" s="35"/>
      <c r="IWS999" s="34"/>
      <c r="IWZ999" s="35"/>
      <c r="IXA999" s="34"/>
      <c r="IXH999" s="35"/>
      <c r="IXI999" s="34"/>
      <c r="IXP999" s="35"/>
      <c r="IXQ999" s="34"/>
      <c r="IXX999" s="35"/>
      <c r="IXY999" s="34"/>
      <c r="IYF999" s="35"/>
      <c r="IYG999" s="34"/>
      <c r="IYN999" s="35"/>
      <c r="IYO999" s="34"/>
      <c r="IYV999" s="35"/>
      <c r="IYW999" s="34"/>
      <c r="IZD999" s="35"/>
      <c r="IZE999" s="34"/>
      <c r="IZL999" s="35"/>
      <c r="IZM999" s="34"/>
      <c r="IZT999" s="35"/>
      <c r="IZU999" s="34"/>
      <c r="JAB999" s="35"/>
      <c r="JAC999" s="34"/>
      <c r="JAJ999" s="35"/>
      <c r="JAK999" s="34"/>
      <c r="JAR999" s="35"/>
      <c r="JAS999" s="34"/>
      <c r="JAZ999" s="35"/>
      <c r="JBA999" s="34"/>
      <c r="JBH999" s="35"/>
      <c r="JBI999" s="34"/>
      <c r="JBP999" s="35"/>
      <c r="JBQ999" s="34"/>
      <c r="JBX999" s="35"/>
      <c r="JBY999" s="34"/>
      <c r="JCF999" s="35"/>
      <c r="JCG999" s="34"/>
      <c r="JCN999" s="35"/>
      <c r="JCO999" s="34"/>
      <c r="JCV999" s="35"/>
      <c r="JCW999" s="34"/>
      <c r="JDD999" s="35"/>
      <c r="JDE999" s="34"/>
      <c r="JDL999" s="35"/>
      <c r="JDM999" s="34"/>
      <c r="JDT999" s="35"/>
      <c r="JDU999" s="34"/>
      <c r="JEB999" s="35"/>
      <c r="JEC999" s="34"/>
      <c r="JEJ999" s="35"/>
      <c r="JEK999" s="34"/>
      <c r="JER999" s="35"/>
      <c r="JES999" s="34"/>
      <c r="JEZ999" s="35"/>
      <c r="JFA999" s="34"/>
      <c r="JFH999" s="35"/>
      <c r="JFI999" s="34"/>
      <c r="JFP999" s="35"/>
      <c r="JFQ999" s="34"/>
      <c r="JFX999" s="35"/>
      <c r="JFY999" s="34"/>
      <c r="JGF999" s="35"/>
      <c r="JGG999" s="34"/>
      <c r="JGN999" s="35"/>
      <c r="JGO999" s="34"/>
      <c r="JGV999" s="35"/>
      <c r="JGW999" s="34"/>
      <c r="JHD999" s="35"/>
      <c r="JHE999" s="34"/>
      <c r="JHL999" s="35"/>
      <c r="JHM999" s="34"/>
      <c r="JHT999" s="35"/>
      <c r="JHU999" s="34"/>
      <c r="JIB999" s="35"/>
      <c r="JIC999" s="34"/>
      <c r="JIJ999" s="35"/>
      <c r="JIK999" s="34"/>
      <c r="JIR999" s="35"/>
      <c r="JIS999" s="34"/>
      <c r="JIZ999" s="35"/>
      <c r="JJA999" s="34"/>
      <c r="JJH999" s="35"/>
      <c r="JJI999" s="34"/>
      <c r="JJP999" s="35"/>
      <c r="JJQ999" s="34"/>
      <c r="JJX999" s="35"/>
      <c r="JJY999" s="34"/>
      <c r="JKF999" s="35"/>
      <c r="JKG999" s="34"/>
      <c r="JKN999" s="35"/>
      <c r="JKO999" s="34"/>
      <c r="JKV999" s="35"/>
      <c r="JKW999" s="34"/>
      <c r="JLD999" s="35"/>
      <c r="JLE999" s="34"/>
      <c r="JLL999" s="35"/>
      <c r="JLM999" s="34"/>
      <c r="JLT999" s="35"/>
      <c r="JLU999" s="34"/>
      <c r="JMB999" s="35"/>
      <c r="JMC999" s="34"/>
      <c r="JMJ999" s="35"/>
      <c r="JMK999" s="34"/>
      <c r="JMR999" s="35"/>
      <c r="JMS999" s="34"/>
      <c r="JMZ999" s="35"/>
      <c r="JNA999" s="34"/>
      <c r="JNH999" s="35"/>
      <c r="JNI999" s="34"/>
      <c r="JNP999" s="35"/>
      <c r="JNQ999" s="34"/>
      <c r="JNX999" s="35"/>
      <c r="JNY999" s="34"/>
      <c r="JOF999" s="35"/>
      <c r="JOG999" s="34"/>
      <c r="JON999" s="35"/>
      <c r="JOO999" s="34"/>
      <c r="JOV999" s="35"/>
      <c r="JOW999" s="34"/>
      <c r="JPD999" s="35"/>
      <c r="JPE999" s="34"/>
      <c r="JPL999" s="35"/>
      <c r="JPM999" s="34"/>
      <c r="JPT999" s="35"/>
      <c r="JPU999" s="34"/>
      <c r="JQB999" s="35"/>
      <c r="JQC999" s="34"/>
      <c r="JQJ999" s="35"/>
      <c r="JQK999" s="34"/>
      <c r="JQR999" s="35"/>
      <c r="JQS999" s="34"/>
      <c r="JQZ999" s="35"/>
      <c r="JRA999" s="34"/>
      <c r="JRH999" s="35"/>
      <c r="JRI999" s="34"/>
      <c r="JRP999" s="35"/>
      <c r="JRQ999" s="34"/>
      <c r="JRX999" s="35"/>
      <c r="JRY999" s="34"/>
      <c r="JSF999" s="35"/>
      <c r="JSG999" s="34"/>
      <c r="JSN999" s="35"/>
      <c r="JSO999" s="34"/>
      <c r="JSV999" s="35"/>
      <c r="JSW999" s="34"/>
      <c r="JTD999" s="35"/>
      <c r="JTE999" s="34"/>
      <c r="JTL999" s="35"/>
      <c r="JTM999" s="34"/>
      <c r="JTT999" s="35"/>
      <c r="JTU999" s="34"/>
      <c r="JUB999" s="35"/>
      <c r="JUC999" s="34"/>
      <c r="JUJ999" s="35"/>
      <c r="JUK999" s="34"/>
      <c r="JUR999" s="35"/>
      <c r="JUS999" s="34"/>
      <c r="JUZ999" s="35"/>
      <c r="JVA999" s="34"/>
      <c r="JVH999" s="35"/>
      <c r="JVI999" s="34"/>
      <c r="JVP999" s="35"/>
      <c r="JVQ999" s="34"/>
      <c r="JVX999" s="35"/>
      <c r="JVY999" s="34"/>
      <c r="JWF999" s="35"/>
      <c r="JWG999" s="34"/>
      <c r="JWN999" s="35"/>
      <c r="JWO999" s="34"/>
      <c r="JWV999" s="35"/>
      <c r="JWW999" s="34"/>
      <c r="JXD999" s="35"/>
      <c r="JXE999" s="34"/>
      <c r="JXL999" s="35"/>
      <c r="JXM999" s="34"/>
      <c r="JXT999" s="35"/>
      <c r="JXU999" s="34"/>
      <c r="JYB999" s="35"/>
      <c r="JYC999" s="34"/>
      <c r="JYJ999" s="35"/>
      <c r="JYK999" s="34"/>
      <c r="JYR999" s="35"/>
      <c r="JYS999" s="34"/>
      <c r="JYZ999" s="35"/>
      <c r="JZA999" s="34"/>
      <c r="JZH999" s="35"/>
      <c r="JZI999" s="34"/>
      <c r="JZP999" s="35"/>
      <c r="JZQ999" s="34"/>
      <c r="JZX999" s="35"/>
      <c r="JZY999" s="34"/>
      <c r="KAF999" s="35"/>
      <c r="KAG999" s="34"/>
      <c r="KAN999" s="35"/>
      <c r="KAO999" s="34"/>
      <c r="KAV999" s="35"/>
      <c r="KAW999" s="34"/>
      <c r="KBD999" s="35"/>
      <c r="KBE999" s="34"/>
      <c r="KBL999" s="35"/>
      <c r="KBM999" s="34"/>
      <c r="KBT999" s="35"/>
      <c r="KBU999" s="34"/>
      <c r="KCB999" s="35"/>
      <c r="KCC999" s="34"/>
      <c r="KCJ999" s="35"/>
      <c r="KCK999" s="34"/>
      <c r="KCR999" s="35"/>
      <c r="KCS999" s="34"/>
      <c r="KCZ999" s="35"/>
      <c r="KDA999" s="34"/>
      <c r="KDH999" s="35"/>
      <c r="KDI999" s="34"/>
      <c r="KDP999" s="35"/>
      <c r="KDQ999" s="34"/>
      <c r="KDX999" s="35"/>
      <c r="KDY999" s="34"/>
      <c r="KEF999" s="35"/>
      <c r="KEG999" s="34"/>
      <c r="KEN999" s="35"/>
      <c r="KEO999" s="34"/>
      <c r="KEV999" s="35"/>
      <c r="KEW999" s="34"/>
      <c r="KFD999" s="35"/>
      <c r="KFE999" s="34"/>
      <c r="KFL999" s="35"/>
      <c r="KFM999" s="34"/>
      <c r="KFT999" s="35"/>
      <c r="KFU999" s="34"/>
      <c r="KGB999" s="35"/>
      <c r="KGC999" s="34"/>
      <c r="KGJ999" s="35"/>
      <c r="KGK999" s="34"/>
      <c r="KGR999" s="35"/>
      <c r="KGS999" s="34"/>
      <c r="KGZ999" s="35"/>
      <c r="KHA999" s="34"/>
      <c r="KHH999" s="35"/>
      <c r="KHI999" s="34"/>
      <c r="KHP999" s="35"/>
      <c r="KHQ999" s="34"/>
      <c r="KHX999" s="35"/>
      <c r="KHY999" s="34"/>
      <c r="KIF999" s="35"/>
      <c r="KIG999" s="34"/>
      <c r="KIN999" s="35"/>
      <c r="KIO999" s="34"/>
      <c r="KIV999" s="35"/>
      <c r="KIW999" s="34"/>
      <c r="KJD999" s="35"/>
      <c r="KJE999" s="34"/>
      <c r="KJL999" s="35"/>
      <c r="KJM999" s="34"/>
      <c r="KJT999" s="35"/>
      <c r="KJU999" s="34"/>
      <c r="KKB999" s="35"/>
      <c r="KKC999" s="34"/>
      <c r="KKJ999" s="35"/>
      <c r="KKK999" s="34"/>
      <c r="KKR999" s="35"/>
      <c r="KKS999" s="34"/>
      <c r="KKZ999" s="35"/>
      <c r="KLA999" s="34"/>
      <c r="KLH999" s="35"/>
      <c r="KLI999" s="34"/>
      <c r="KLP999" s="35"/>
      <c r="KLQ999" s="34"/>
      <c r="KLX999" s="35"/>
      <c r="KLY999" s="34"/>
      <c r="KMF999" s="35"/>
      <c r="KMG999" s="34"/>
      <c r="KMN999" s="35"/>
      <c r="KMO999" s="34"/>
      <c r="KMV999" s="35"/>
      <c r="KMW999" s="34"/>
      <c r="KND999" s="35"/>
      <c r="KNE999" s="34"/>
      <c r="KNL999" s="35"/>
      <c r="KNM999" s="34"/>
      <c r="KNT999" s="35"/>
      <c r="KNU999" s="34"/>
      <c r="KOB999" s="35"/>
      <c r="KOC999" s="34"/>
      <c r="KOJ999" s="35"/>
      <c r="KOK999" s="34"/>
      <c r="KOR999" s="35"/>
      <c r="KOS999" s="34"/>
      <c r="KOZ999" s="35"/>
      <c r="KPA999" s="34"/>
      <c r="KPH999" s="35"/>
      <c r="KPI999" s="34"/>
      <c r="KPP999" s="35"/>
      <c r="KPQ999" s="34"/>
      <c r="KPX999" s="35"/>
      <c r="KPY999" s="34"/>
      <c r="KQF999" s="35"/>
      <c r="KQG999" s="34"/>
      <c r="KQN999" s="35"/>
      <c r="KQO999" s="34"/>
      <c r="KQV999" s="35"/>
      <c r="KQW999" s="34"/>
      <c r="KRD999" s="35"/>
      <c r="KRE999" s="34"/>
      <c r="KRL999" s="35"/>
      <c r="KRM999" s="34"/>
      <c r="KRT999" s="35"/>
      <c r="KRU999" s="34"/>
      <c r="KSB999" s="35"/>
      <c r="KSC999" s="34"/>
      <c r="KSJ999" s="35"/>
      <c r="KSK999" s="34"/>
      <c r="KSR999" s="35"/>
      <c r="KSS999" s="34"/>
      <c r="KSZ999" s="35"/>
      <c r="KTA999" s="34"/>
      <c r="KTH999" s="35"/>
      <c r="KTI999" s="34"/>
      <c r="KTP999" s="35"/>
      <c r="KTQ999" s="34"/>
      <c r="KTX999" s="35"/>
      <c r="KTY999" s="34"/>
      <c r="KUF999" s="35"/>
      <c r="KUG999" s="34"/>
      <c r="KUN999" s="35"/>
      <c r="KUO999" s="34"/>
      <c r="KUV999" s="35"/>
      <c r="KUW999" s="34"/>
      <c r="KVD999" s="35"/>
      <c r="KVE999" s="34"/>
      <c r="KVL999" s="35"/>
      <c r="KVM999" s="34"/>
      <c r="KVT999" s="35"/>
      <c r="KVU999" s="34"/>
      <c r="KWB999" s="35"/>
      <c r="KWC999" s="34"/>
      <c r="KWJ999" s="35"/>
      <c r="KWK999" s="34"/>
      <c r="KWR999" s="35"/>
      <c r="KWS999" s="34"/>
      <c r="KWZ999" s="35"/>
      <c r="KXA999" s="34"/>
      <c r="KXH999" s="35"/>
      <c r="KXI999" s="34"/>
      <c r="KXP999" s="35"/>
      <c r="KXQ999" s="34"/>
      <c r="KXX999" s="35"/>
      <c r="KXY999" s="34"/>
      <c r="KYF999" s="35"/>
      <c r="KYG999" s="34"/>
      <c r="KYN999" s="35"/>
      <c r="KYO999" s="34"/>
      <c r="KYV999" s="35"/>
      <c r="KYW999" s="34"/>
      <c r="KZD999" s="35"/>
      <c r="KZE999" s="34"/>
      <c r="KZL999" s="35"/>
      <c r="KZM999" s="34"/>
      <c r="KZT999" s="35"/>
      <c r="KZU999" s="34"/>
      <c r="LAB999" s="35"/>
      <c r="LAC999" s="34"/>
      <c r="LAJ999" s="35"/>
      <c r="LAK999" s="34"/>
      <c r="LAR999" s="35"/>
      <c r="LAS999" s="34"/>
      <c r="LAZ999" s="35"/>
      <c r="LBA999" s="34"/>
      <c r="LBH999" s="35"/>
      <c r="LBI999" s="34"/>
      <c r="LBP999" s="35"/>
      <c r="LBQ999" s="34"/>
      <c r="LBX999" s="35"/>
      <c r="LBY999" s="34"/>
      <c r="LCF999" s="35"/>
      <c r="LCG999" s="34"/>
      <c r="LCN999" s="35"/>
      <c r="LCO999" s="34"/>
      <c r="LCV999" s="35"/>
      <c r="LCW999" s="34"/>
      <c r="LDD999" s="35"/>
      <c r="LDE999" s="34"/>
      <c r="LDL999" s="35"/>
      <c r="LDM999" s="34"/>
      <c r="LDT999" s="35"/>
      <c r="LDU999" s="34"/>
      <c r="LEB999" s="35"/>
      <c r="LEC999" s="34"/>
      <c r="LEJ999" s="35"/>
      <c r="LEK999" s="34"/>
      <c r="LER999" s="35"/>
      <c r="LES999" s="34"/>
      <c r="LEZ999" s="35"/>
      <c r="LFA999" s="34"/>
      <c r="LFH999" s="35"/>
      <c r="LFI999" s="34"/>
      <c r="LFP999" s="35"/>
      <c r="LFQ999" s="34"/>
      <c r="LFX999" s="35"/>
      <c r="LFY999" s="34"/>
      <c r="LGF999" s="35"/>
      <c r="LGG999" s="34"/>
      <c r="LGN999" s="35"/>
      <c r="LGO999" s="34"/>
      <c r="LGV999" s="35"/>
      <c r="LGW999" s="34"/>
      <c r="LHD999" s="35"/>
      <c r="LHE999" s="34"/>
      <c r="LHL999" s="35"/>
      <c r="LHM999" s="34"/>
      <c r="LHT999" s="35"/>
      <c r="LHU999" s="34"/>
      <c r="LIB999" s="35"/>
      <c r="LIC999" s="34"/>
      <c r="LIJ999" s="35"/>
      <c r="LIK999" s="34"/>
      <c r="LIR999" s="35"/>
      <c r="LIS999" s="34"/>
      <c r="LIZ999" s="35"/>
      <c r="LJA999" s="34"/>
      <c r="LJH999" s="35"/>
      <c r="LJI999" s="34"/>
      <c r="LJP999" s="35"/>
      <c r="LJQ999" s="34"/>
      <c r="LJX999" s="35"/>
      <c r="LJY999" s="34"/>
      <c r="LKF999" s="35"/>
      <c r="LKG999" s="34"/>
      <c r="LKN999" s="35"/>
      <c r="LKO999" s="34"/>
      <c r="LKV999" s="35"/>
      <c r="LKW999" s="34"/>
      <c r="LLD999" s="35"/>
      <c r="LLE999" s="34"/>
      <c r="LLL999" s="35"/>
      <c r="LLM999" s="34"/>
      <c r="LLT999" s="35"/>
      <c r="LLU999" s="34"/>
      <c r="LMB999" s="35"/>
      <c r="LMC999" s="34"/>
      <c r="LMJ999" s="35"/>
      <c r="LMK999" s="34"/>
      <c r="LMR999" s="35"/>
      <c r="LMS999" s="34"/>
      <c r="LMZ999" s="35"/>
      <c r="LNA999" s="34"/>
      <c r="LNH999" s="35"/>
      <c r="LNI999" s="34"/>
      <c r="LNP999" s="35"/>
      <c r="LNQ999" s="34"/>
      <c r="LNX999" s="35"/>
      <c r="LNY999" s="34"/>
      <c r="LOF999" s="35"/>
      <c r="LOG999" s="34"/>
      <c r="LON999" s="35"/>
      <c r="LOO999" s="34"/>
      <c r="LOV999" s="35"/>
      <c r="LOW999" s="34"/>
      <c r="LPD999" s="35"/>
      <c r="LPE999" s="34"/>
      <c r="LPL999" s="35"/>
      <c r="LPM999" s="34"/>
      <c r="LPT999" s="35"/>
      <c r="LPU999" s="34"/>
      <c r="LQB999" s="35"/>
      <c r="LQC999" s="34"/>
      <c r="LQJ999" s="35"/>
      <c r="LQK999" s="34"/>
      <c r="LQR999" s="35"/>
      <c r="LQS999" s="34"/>
      <c r="LQZ999" s="35"/>
      <c r="LRA999" s="34"/>
      <c r="LRH999" s="35"/>
      <c r="LRI999" s="34"/>
      <c r="LRP999" s="35"/>
      <c r="LRQ999" s="34"/>
      <c r="LRX999" s="35"/>
      <c r="LRY999" s="34"/>
      <c r="LSF999" s="35"/>
      <c r="LSG999" s="34"/>
      <c r="LSN999" s="35"/>
      <c r="LSO999" s="34"/>
      <c r="LSV999" s="35"/>
      <c r="LSW999" s="34"/>
      <c r="LTD999" s="35"/>
      <c r="LTE999" s="34"/>
      <c r="LTL999" s="35"/>
      <c r="LTM999" s="34"/>
      <c r="LTT999" s="35"/>
      <c r="LTU999" s="34"/>
      <c r="LUB999" s="35"/>
      <c r="LUC999" s="34"/>
      <c r="LUJ999" s="35"/>
      <c r="LUK999" s="34"/>
      <c r="LUR999" s="35"/>
      <c r="LUS999" s="34"/>
      <c r="LUZ999" s="35"/>
      <c r="LVA999" s="34"/>
      <c r="LVH999" s="35"/>
      <c r="LVI999" s="34"/>
      <c r="LVP999" s="35"/>
      <c r="LVQ999" s="34"/>
      <c r="LVX999" s="35"/>
      <c r="LVY999" s="34"/>
      <c r="LWF999" s="35"/>
      <c r="LWG999" s="34"/>
      <c r="LWN999" s="35"/>
      <c r="LWO999" s="34"/>
      <c r="LWV999" s="35"/>
      <c r="LWW999" s="34"/>
      <c r="LXD999" s="35"/>
      <c r="LXE999" s="34"/>
      <c r="LXL999" s="35"/>
      <c r="LXM999" s="34"/>
      <c r="LXT999" s="35"/>
      <c r="LXU999" s="34"/>
      <c r="LYB999" s="35"/>
      <c r="LYC999" s="34"/>
      <c r="LYJ999" s="35"/>
      <c r="LYK999" s="34"/>
      <c r="LYR999" s="35"/>
      <c r="LYS999" s="34"/>
      <c r="LYZ999" s="35"/>
      <c r="LZA999" s="34"/>
      <c r="LZH999" s="35"/>
      <c r="LZI999" s="34"/>
      <c r="LZP999" s="35"/>
      <c r="LZQ999" s="34"/>
      <c r="LZX999" s="35"/>
      <c r="LZY999" s="34"/>
      <c r="MAF999" s="35"/>
      <c r="MAG999" s="34"/>
      <c r="MAN999" s="35"/>
      <c r="MAO999" s="34"/>
      <c r="MAV999" s="35"/>
      <c r="MAW999" s="34"/>
      <c r="MBD999" s="35"/>
      <c r="MBE999" s="34"/>
      <c r="MBL999" s="35"/>
      <c r="MBM999" s="34"/>
      <c r="MBT999" s="35"/>
      <c r="MBU999" s="34"/>
      <c r="MCB999" s="35"/>
      <c r="MCC999" s="34"/>
      <c r="MCJ999" s="35"/>
      <c r="MCK999" s="34"/>
      <c r="MCR999" s="35"/>
      <c r="MCS999" s="34"/>
      <c r="MCZ999" s="35"/>
      <c r="MDA999" s="34"/>
      <c r="MDH999" s="35"/>
      <c r="MDI999" s="34"/>
      <c r="MDP999" s="35"/>
      <c r="MDQ999" s="34"/>
      <c r="MDX999" s="35"/>
      <c r="MDY999" s="34"/>
      <c r="MEF999" s="35"/>
      <c r="MEG999" s="34"/>
      <c r="MEN999" s="35"/>
      <c r="MEO999" s="34"/>
      <c r="MEV999" s="35"/>
      <c r="MEW999" s="34"/>
      <c r="MFD999" s="35"/>
      <c r="MFE999" s="34"/>
      <c r="MFL999" s="35"/>
      <c r="MFM999" s="34"/>
      <c r="MFT999" s="35"/>
      <c r="MFU999" s="34"/>
      <c r="MGB999" s="35"/>
      <c r="MGC999" s="34"/>
      <c r="MGJ999" s="35"/>
      <c r="MGK999" s="34"/>
      <c r="MGR999" s="35"/>
      <c r="MGS999" s="34"/>
      <c r="MGZ999" s="35"/>
      <c r="MHA999" s="34"/>
      <c r="MHH999" s="35"/>
      <c r="MHI999" s="34"/>
      <c r="MHP999" s="35"/>
      <c r="MHQ999" s="34"/>
      <c r="MHX999" s="35"/>
      <c r="MHY999" s="34"/>
      <c r="MIF999" s="35"/>
      <c r="MIG999" s="34"/>
      <c r="MIN999" s="35"/>
      <c r="MIO999" s="34"/>
      <c r="MIV999" s="35"/>
      <c r="MIW999" s="34"/>
      <c r="MJD999" s="35"/>
      <c r="MJE999" s="34"/>
      <c r="MJL999" s="35"/>
      <c r="MJM999" s="34"/>
      <c r="MJT999" s="35"/>
      <c r="MJU999" s="34"/>
      <c r="MKB999" s="35"/>
      <c r="MKC999" s="34"/>
      <c r="MKJ999" s="35"/>
      <c r="MKK999" s="34"/>
      <c r="MKR999" s="35"/>
      <c r="MKS999" s="34"/>
      <c r="MKZ999" s="35"/>
      <c r="MLA999" s="34"/>
      <c r="MLH999" s="35"/>
      <c r="MLI999" s="34"/>
      <c r="MLP999" s="35"/>
      <c r="MLQ999" s="34"/>
      <c r="MLX999" s="35"/>
      <c r="MLY999" s="34"/>
      <c r="MMF999" s="35"/>
      <c r="MMG999" s="34"/>
      <c r="MMN999" s="35"/>
      <c r="MMO999" s="34"/>
      <c r="MMV999" s="35"/>
      <c r="MMW999" s="34"/>
      <c r="MND999" s="35"/>
      <c r="MNE999" s="34"/>
      <c r="MNL999" s="35"/>
      <c r="MNM999" s="34"/>
      <c r="MNT999" s="35"/>
      <c r="MNU999" s="34"/>
      <c r="MOB999" s="35"/>
      <c r="MOC999" s="34"/>
      <c r="MOJ999" s="35"/>
      <c r="MOK999" s="34"/>
      <c r="MOR999" s="35"/>
      <c r="MOS999" s="34"/>
      <c r="MOZ999" s="35"/>
      <c r="MPA999" s="34"/>
      <c r="MPH999" s="35"/>
      <c r="MPI999" s="34"/>
      <c r="MPP999" s="35"/>
      <c r="MPQ999" s="34"/>
      <c r="MPX999" s="35"/>
      <c r="MPY999" s="34"/>
      <c r="MQF999" s="35"/>
      <c r="MQG999" s="34"/>
      <c r="MQN999" s="35"/>
      <c r="MQO999" s="34"/>
      <c r="MQV999" s="35"/>
      <c r="MQW999" s="34"/>
      <c r="MRD999" s="35"/>
      <c r="MRE999" s="34"/>
      <c r="MRL999" s="35"/>
      <c r="MRM999" s="34"/>
      <c r="MRT999" s="35"/>
      <c r="MRU999" s="34"/>
      <c r="MSB999" s="35"/>
      <c r="MSC999" s="34"/>
      <c r="MSJ999" s="35"/>
      <c r="MSK999" s="34"/>
      <c r="MSR999" s="35"/>
      <c r="MSS999" s="34"/>
      <c r="MSZ999" s="35"/>
      <c r="MTA999" s="34"/>
      <c r="MTH999" s="35"/>
      <c r="MTI999" s="34"/>
      <c r="MTP999" s="35"/>
      <c r="MTQ999" s="34"/>
      <c r="MTX999" s="35"/>
      <c r="MTY999" s="34"/>
      <c r="MUF999" s="35"/>
      <c r="MUG999" s="34"/>
      <c r="MUN999" s="35"/>
      <c r="MUO999" s="34"/>
      <c r="MUV999" s="35"/>
      <c r="MUW999" s="34"/>
      <c r="MVD999" s="35"/>
      <c r="MVE999" s="34"/>
      <c r="MVL999" s="35"/>
      <c r="MVM999" s="34"/>
      <c r="MVT999" s="35"/>
      <c r="MVU999" s="34"/>
      <c r="MWB999" s="35"/>
      <c r="MWC999" s="34"/>
      <c r="MWJ999" s="35"/>
      <c r="MWK999" s="34"/>
      <c r="MWR999" s="35"/>
      <c r="MWS999" s="34"/>
      <c r="MWZ999" s="35"/>
      <c r="MXA999" s="34"/>
      <c r="MXH999" s="35"/>
      <c r="MXI999" s="34"/>
      <c r="MXP999" s="35"/>
      <c r="MXQ999" s="34"/>
      <c r="MXX999" s="35"/>
      <c r="MXY999" s="34"/>
      <c r="MYF999" s="35"/>
      <c r="MYG999" s="34"/>
      <c r="MYN999" s="35"/>
      <c r="MYO999" s="34"/>
      <c r="MYV999" s="35"/>
      <c r="MYW999" s="34"/>
      <c r="MZD999" s="35"/>
      <c r="MZE999" s="34"/>
      <c r="MZL999" s="35"/>
      <c r="MZM999" s="34"/>
      <c r="MZT999" s="35"/>
      <c r="MZU999" s="34"/>
      <c r="NAB999" s="35"/>
      <c r="NAC999" s="34"/>
      <c r="NAJ999" s="35"/>
      <c r="NAK999" s="34"/>
      <c r="NAR999" s="35"/>
      <c r="NAS999" s="34"/>
      <c r="NAZ999" s="35"/>
      <c r="NBA999" s="34"/>
      <c r="NBH999" s="35"/>
      <c r="NBI999" s="34"/>
      <c r="NBP999" s="35"/>
      <c r="NBQ999" s="34"/>
      <c r="NBX999" s="35"/>
      <c r="NBY999" s="34"/>
      <c r="NCF999" s="35"/>
      <c r="NCG999" s="34"/>
      <c r="NCN999" s="35"/>
      <c r="NCO999" s="34"/>
      <c r="NCV999" s="35"/>
      <c r="NCW999" s="34"/>
      <c r="NDD999" s="35"/>
      <c r="NDE999" s="34"/>
      <c r="NDL999" s="35"/>
      <c r="NDM999" s="34"/>
      <c r="NDT999" s="35"/>
      <c r="NDU999" s="34"/>
      <c r="NEB999" s="35"/>
      <c r="NEC999" s="34"/>
      <c r="NEJ999" s="35"/>
      <c r="NEK999" s="34"/>
      <c r="NER999" s="35"/>
      <c r="NES999" s="34"/>
      <c r="NEZ999" s="35"/>
      <c r="NFA999" s="34"/>
      <c r="NFH999" s="35"/>
      <c r="NFI999" s="34"/>
      <c r="NFP999" s="35"/>
      <c r="NFQ999" s="34"/>
      <c r="NFX999" s="35"/>
      <c r="NFY999" s="34"/>
      <c r="NGF999" s="35"/>
      <c r="NGG999" s="34"/>
      <c r="NGN999" s="35"/>
      <c r="NGO999" s="34"/>
      <c r="NGV999" s="35"/>
      <c r="NGW999" s="34"/>
      <c r="NHD999" s="35"/>
      <c r="NHE999" s="34"/>
      <c r="NHL999" s="35"/>
      <c r="NHM999" s="34"/>
      <c r="NHT999" s="35"/>
      <c r="NHU999" s="34"/>
      <c r="NIB999" s="35"/>
      <c r="NIC999" s="34"/>
      <c r="NIJ999" s="35"/>
      <c r="NIK999" s="34"/>
      <c r="NIR999" s="35"/>
      <c r="NIS999" s="34"/>
      <c r="NIZ999" s="35"/>
      <c r="NJA999" s="34"/>
      <c r="NJH999" s="35"/>
      <c r="NJI999" s="34"/>
      <c r="NJP999" s="35"/>
      <c r="NJQ999" s="34"/>
      <c r="NJX999" s="35"/>
      <c r="NJY999" s="34"/>
      <c r="NKF999" s="35"/>
      <c r="NKG999" s="34"/>
      <c r="NKN999" s="35"/>
      <c r="NKO999" s="34"/>
      <c r="NKV999" s="35"/>
      <c r="NKW999" s="34"/>
      <c r="NLD999" s="35"/>
      <c r="NLE999" s="34"/>
      <c r="NLL999" s="35"/>
      <c r="NLM999" s="34"/>
      <c r="NLT999" s="35"/>
      <c r="NLU999" s="34"/>
      <c r="NMB999" s="35"/>
      <c r="NMC999" s="34"/>
      <c r="NMJ999" s="35"/>
      <c r="NMK999" s="34"/>
      <c r="NMR999" s="35"/>
      <c r="NMS999" s="34"/>
      <c r="NMZ999" s="35"/>
      <c r="NNA999" s="34"/>
      <c r="NNH999" s="35"/>
      <c r="NNI999" s="34"/>
      <c r="NNP999" s="35"/>
      <c r="NNQ999" s="34"/>
      <c r="NNX999" s="35"/>
      <c r="NNY999" s="34"/>
      <c r="NOF999" s="35"/>
      <c r="NOG999" s="34"/>
      <c r="NON999" s="35"/>
      <c r="NOO999" s="34"/>
      <c r="NOV999" s="35"/>
      <c r="NOW999" s="34"/>
      <c r="NPD999" s="35"/>
      <c r="NPE999" s="34"/>
      <c r="NPL999" s="35"/>
      <c r="NPM999" s="34"/>
      <c r="NPT999" s="35"/>
      <c r="NPU999" s="34"/>
      <c r="NQB999" s="35"/>
      <c r="NQC999" s="34"/>
      <c r="NQJ999" s="35"/>
      <c r="NQK999" s="34"/>
      <c r="NQR999" s="35"/>
      <c r="NQS999" s="34"/>
      <c r="NQZ999" s="35"/>
      <c r="NRA999" s="34"/>
      <c r="NRH999" s="35"/>
      <c r="NRI999" s="34"/>
      <c r="NRP999" s="35"/>
      <c r="NRQ999" s="34"/>
      <c r="NRX999" s="35"/>
      <c r="NRY999" s="34"/>
      <c r="NSF999" s="35"/>
      <c r="NSG999" s="34"/>
      <c r="NSN999" s="35"/>
      <c r="NSO999" s="34"/>
      <c r="NSV999" s="35"/>
      <c r="NSW999" s="34"/>
      <c r="NTD999" s="35"/>
      <c r="NTE999" s="34"/>
      <c r="NTL999" s="35"/>
      <c r="NTM999" s="34"/>
      <c r="NTT999" s="35"/>
      <c r="NTU999" s="34"/>
      <c r="NUB999" s="35"/>
      <c r="NUC999" s="34"/>
      <c r="NUJ999" s="35"/>
      <c r="NUK999" s="34"/>
      <c r="NUR999" s="35"/>
      <c r="NUS999" s="34"/>
      <c r="NUZ999" s="35"/>
      <c r="NVA999" s="34"/>
      <c r="NVH999" s="35"/>
      <c r="NVI999" s="34"/>
      <c r="NVP999" s="35"/>
      <c r="NVQ999" s="34"/>
      <c r="NVX999" s="35"/>
      <c r="NVY999" s="34"/>
      <c r="NWF999" s="35"/>
      <c r="NWG999" s="34"/>
      <c r="NWN999" s="35"/>
      <c r="NWO999" s="34"/>
      <c r="NWV999" s="35"/>
      <c r="NWW999" s="34"/>
      <c r="NXD999" s="35"/>
      <c r="NXE999" s="34"/>
      <c r="NXL999" s="35"/>
      <c r="NXM999" s="34"/>
      <c r="NXT999" s="35"/>
      <c r="NXU999" s="34"/>
      <c r="NYB999" s="35"/>
      <c r="NYC999" s="34"/>
      <c r="NYJ999" s="35"/>
      <c r="NYK999" s="34"/>
      <c r="NYR999" s="35"/>
      <c r="NYS999" s="34"/>
      <c r="NYZ999" s="35"/>
      <c r="NZA999" s="34"/>
      <c r="NZH999" s="35"/>
      <c r="NZI999" s="34"/>
      <c r="NZP999" s="35"/>
      <c r="NZQ999" s="34"/>
      <c r="NZX999" s="35"/>
      <c r="NZY999" s="34"/>
      <c r="OAF999" s="35"/>
      <c r="OAG999" s="34"/>
      <c r="OAN999" s="35"/>
      <c r="OAO999" s="34"/>
      <c r="OAV999" s="35"/>
      <c r="OAW999" s="34"/>
      <c r="OBD999" s="35"/>
      <c r="OBE999" s="34"/>
      <c r="OBL999" s="35"/>
      <c r="OBM999" s="34"/>
      <c r="OBT999" s="35"/>
      <c r="OBU999" s="34"/>
      <c r="OCB999" s="35"/>
      <c r="OCC999" s="34"/>
      <c r="OCJ999" s="35"/>
      <c r="OCK999" s="34"/>
      <c r="OCR999" s="35"/>
      <c r="OCS999" s="34"/>
      <c r="OCZ999" s="35"/>
      <c r="ODA999" s="34"/>
      <c r="ODH999" s="35"/>
      <c r="ODI999" s="34"/>
      <c r="ODP999" s="35"/>
      <c r="ODQ999" s="34"/>
      <c r="ODX999" s="35"/>
      <c r="ODY999" s="34"/>
      <c r="OEF999" s="35"/>
      <c r="OEG999" s="34"/>
      <c r="OEN999" s="35"/>
      <c r="OEO999" s="34"/>
      <c r="OEV999" s="35"/>
      <c r="OEW999" s="34"/>
      <c r="OFD999" s="35"/>
      <c r="OFE999" s="34"/>
      <c r="OFL999" s="35"/>
      <c r="OFM999" s="34"/>
      <c r="OFT999" s="35"/>
      <c r="OFU999" s="34"/>
      <c r="OGB999" s="35"/>
      <c r="OGC999" s="34"/>
      <c r="OGJ999" s="35"/>
      <c r="OGK999" s="34"/>
      <c r="OGR999" s="35"/>
      <c r="OGS999" s="34"/>
      <c r="OGZ999" s="35"/>
      <c r="OHA999" s="34"/>
      <c r="OHH999" s="35"/>
      <c r="OHI999" s="34"/>
      <c r="OHP999" s="35"/>
      <c r="OHQ999" s="34"/>
      <c r="OHX999" s="35"/>
      <c r="OHY999" s="34"/>
      <c r="OIF999" s="35"/>
      <c r="OIG999" s="34"/>
      <c r="OIN999" s="35"/>
      <c r="OIO999" s="34"/>
      <c r="OIV999" s="35"/>
      <c r="OIW999" s="34"/>
      <c r="OJD999" s="35"/>
      <c r="OJE999" s="34"/>
      <c r="OJL999" s="35"/>
      <c r="OJM999" s="34"/>
      <c r="OJT999" s="35"/>
      <c r="OJU999" s="34"/>
      <c r="OKB999" s="35"/>
      <c r="OKC999" s="34"/>
      <c r="OKJ999" s="35"/>
      <c r="OKK999" s="34"/>
      <c r="OKR999" s="35"/>
      <c r="OKS999" s="34"/>
      <c r="OKZ999" s="35"/>
      <c r="OLA999" s="34"/>
      <c r="OLH999" s="35"/>
      <c r="OLI999" s="34"/>
      <c r="OLP999" s="35"/>
      <c r="OLQ999" s="34"/>
      <c r="OLX999" s="35"/>
      <c r="OLY999" s="34"/>
      <c r="OMF999" s="35"/>
      <c r="OMG999" s="34"/>
      <c r="OMN999" s="35"/>
      <c r="OMO999" s="34"/>
      <c r="OMV999" s="35"/>
      <c r="OMW999" s="34"/>
      <c r="OND999" s="35"/>
      <c r="ONE999" s="34"/>
      <c r="ONL999" s="35"/>
      <c r="ONM999" s="34"/>
      <c r="ONT999" s="35"/>
      <c r="ONU999" s="34"/>
      <c r="OOB999" s="35"/>
      <c r="OOC999" s="34"/>
      <c r="OOJ999" s="35"/>
      <c r="OOK999" s="34"/>
      <c r="OOR999" s="35"/>
      <c r="OOS999" s="34"/>
      <c r="OOZ999" s="35"/>
      <c r="OPA999" s="34"/>
      <c r="OPH999" s="35"/>
      <c r="OPI999" s="34"/>
      <c r="OPP999" s="35"/>
      <c r="OPQ999" s="34"/>
      <c r="OPX999" s="35"/>
      <c r="OPY999" s="34"/>
      <c r="OQF999" s="35"/>
      <c r="OQG999" s="34"/>
      <c r="OQN999" s="35"/>
      <c r="OQO999" s="34"/>
      <c r="OQV999" s="35"/>
      <c r="OQW999" s="34"/>
      <c r="ORD999" s="35"/>
      <c r="ORE999" s="34"/>
      <c r="ORL999" s="35"/>
      <c r="ORM999" s="34"/>
      <c r="ORT999" s="35"/>
      <c r="ORU999" s="34"/>
      <c r="OSB999" s="35"/>
      <c r="OSC999" s="34"/>
      <c r="OSJ999" s="35"/>
      <c r="OSK999" s="34"/>
      <c r="OSR999" s="35"/>
      <c r="OSS999" s="34"/>
      <c r="OSZ999" s="35"/>
      <c r="OTA999" s="34"/>
      <c r="OTH999" s="35"/>
      <c r="OTI999" s="34"/>
      <c r="OTP999" s="35"/>
      <c r="OTQ999" s="34"/>
      <c r="OTX999" s="35"/>
      <c r="OTY999" s="34"/>
      <c r="OUF999" s="35"/>
      <c r="OUG999" s="34"/>
      <c r="OUN999" s="35"/>
      <c r="OUO999" s="34"/>
      <c r="OUV999" s="35"/>
      <c r="OUW999" s="34"/>
      <c r="OVD999" s="35"/>
      <c r="OVE999" s="34"/>
      <c r="OVL999" s="35"/>
      <c r="OVM999" s="34"/>
      <c r="OVT999" s="35"/>
      <c r="OVU999" s="34"/>
      <c r="OWB999" s="35"/>
      <c r="OWC999" s="34"/>
      <c r="OWJ999" s="35"/>
      <c r="OWK999" s="34"/>
      <c r="OWR999" s="35"/>
      <c r="OWS999" s="34"/>
      <c r="OWZ999" s="35"/>
      <c r="OXA999" s="34"/>
      <c r="OXH999" s="35"/>
      <c r="OXI999" s="34"/>
      <c r="OXP999" s="35"/>
      <c r="OXQ999" s="34"/>
      <c r="OXX999" s="35"/>
      <c r="OXY999" s="34"/>
      <c r="OYF999" s="35"/>
      <c r="OYG999" s="34"/>
      <c r="OYN999" s="35"/>
      <c r="OYO999" s="34"/>
      <c r="OYV999" s="35"/>
      <c r="OYW999" s="34"/>
      <c r="OZD999" s="35"/>
      <c r="OZE999" s="34"/>
      <c r="OZL999" s="35"/>
      <c r="OZM999" s="34"/>
      <c r="OZT999" s="35"/>
      <c r="OZU999" s="34"/>
      <c r="PAB999" s="35"/>
      <c r="PAC999" s="34"/>
      <c r="PAJ999" s="35"/>
      <c r="PAK999" s="34"/>
      <c r="PAR999" s="35"/>
      <c r="PAS999" s="34"/>
      <c r="PAZ999" s="35"/>
      <c r="PBA999" s="34"/>
      <c r="PBH999" s="35"/>
      <c r="PBI999" s="34"/>
      <c r="PBP999" s="35"/>
      <c r="PBQ999" s="34"/>
      <c r="PBX999" s="35"/>
      <c r="PBY999" s="34"/>
      <c r="PCF999" s="35"/>
      <c r="PCG999" s="34"/>
      <c r="PCN999" s="35"/>
      <c r="PCO999" s="34"/>
      <c r="PCV999" s="35"/>
      <c r="PCW999" s="34"/>
      <c r="PDD999" s="35"/>
      <c r="PDE999" s="34"/>
      <c r="PDL999" s="35"/>
      <c r="PDM999" s="34"/>
      <c r="PDT999" s="35"/>
      <c r="PDU999" s="34"/>
      <c r="PEB999" s="35"/>
      <c r="PEC999" s="34"/>
      <c r="PEJ999" s="35"/>
      <c r="PEK999" s="34"/>
      <c r="PER999" s="35"/>
      <c r="PES999" s="34"/>
      <c r="PEZ999" s="35"/>
      <c r="PFA999" s="34"/>
      <c r="PFH999" s="35"/>
      <c r="PFI999" s="34"/>
      <c r="PFP999" s="35"/>
      <c r="PFQ999" s="34"/>
      <c r="PFX999" s="35"/>
      <c r="PFY999" s="34"/>
      <c r="PGF999" s="35"/>
      <c r="PGG999" s="34"/>
      <c r="PGN999" s="35"/>
      <c r="PGO999" s="34"/>
      <c r="PGV999" s="35"/>
      <c r="PGW999" s="34"/>
      <c r="PHD999" s="35"/>
      <c r="PHE999" s="34"/>
      <c r="PHL999" s="35"/>
      <c r="PHM999" s="34"/>
      <c r="PHT999" s="35"/>
      <c r="PHU999" s="34"/>
      <c r="PIB999" s="35"/>
      <c r="PIC999" s="34"/>
      <c r="PIJ999" s="35"/>
      <c r="PIK999" s="34"/>
      <c r="PIR999" s="35"/>
      <c r="PIS999" s="34"/>
      <c r="PIZ999" s="35"/>
      <c r="PJA999" s="34"/>
      <c r="PJH999" s="35"/>
      <c r="PJI999" s="34"/>
      <c r="PJP999" s="35"/>
      <c r="PJQ999" s="34"/>
      <c r="PJX999" s="35"/>
      <c r="PJY999" s="34"/>
      <c r="PKF999" s="35"/>
      <c r="PKG999" s="34"/>
      <c r="PKN999" s="35"/>
      <c r="PKO999" s="34"/>
      <c r="PKV999" s="35"/>
      <c r="PKW999" s="34"/>
      <c r="PLD999" s="35"/>
      <c r="PLE999" s="34"/>
      <c r="PLL999" s="35"/>
      <c r="PLM999" s="34"/>
      <c r="PLT999" s="35"/>
      <c r="PLU999" s="34"/>
      <c r="PMB999" s="35"/>
      <c r="PMC999" s="34"/>
      <c r="PMJ999" s="35"/>
      <c r="PMK999" s="34"/>
      <c r="PMR999" s="35"/>
      <c r="PMS999" s="34"/>
      <c r="PMZ999" s="35"/>
      <c r="PNA999" s="34"/>
      <c r="PNH999" s="35"/>
      <c r="PNI999" s="34"/>
      <c r="PNP999" s="35"/>
      <c r="PNQ999" s="34"/>
      <c r="PNX999" s="35"/>
      <c r="PNY999" s="34"/>
      <c r="POF999" s="35"/>
      <c r="POG999" s="34"/>
      <c r="PON999" s="35"/>
      <c r="POO999" s="34"/>
      <c r="POV999" s="35"/>
      <c r="POW999" s="34"/>
      <c r="PPD999" s="35"/>
      <c r="PPE999" s="34"/>
      <c r="PPL999" s="35"/>
      <c r="PPM999" s="34"/>
      <c r="PPT999" s="35"/>
      <c r="PPU999" s="34"/>
      <c r="PQB999" s="35"/>
      <c r="PQC999" s="34"/>
      <c r="PQJ999" s="35"/>
      <c r="PQK999" s="34"/>
      <c r="PQR999" s="35"/>
      <c r="PQS999" s="34"/>
      <c r="PQZ999" s="35"/>
      <c r="PRA999" s="34"/>
      <c r="PRH999" s="35"/>
      <c r="PRI999" s="34"/>
      <c r="PRP999" s="35"/>
      <c r="PRQ999" s="34"/>
      <c r="PRX999" s="35"/>
      <c r="PRY999" s="34"/>
      <c r="PSF999" s="35"/>
      <c r="PSG999" s="34"/>
      <c r="PSN999" s="35"/>
      <c r="PSO999" s="34"/>
      <c r="PSV999" s="35"/>
      <c r="PSW999" s="34"/>
      <c r="PTD999" s="35"/>
      <c r="PTE999" s="34"/>
      <c r="PTL999" s="35"/>
      <c r="PTM999" s="34"/>
      <c r="PTT999" s="35"/>
      <c r="PTU999" s="34"/>
      <c r="PUB999" s="35"/>
      <c r="PUC999" s="34"/>
      <c r="PUJ999" s="35"/>
      <c r="PUK999" s="34"/>
      <c r="PUR999" s="35"/>
      <c r="PUS999" s="34"/>
      <c r="PUZ999" s="35"/>
      <c r="PVA999" s="34"/>
      <c r="PVH999" s="35"/>
      <c r="PVI999" s="34"/>
      <c r="PVP999" s="35"/>
      <c r="PVQ999" s="34"/>
      <c r="PVX999" s="35"/>
      <c r="PVY999" s="34"/>
      <c r="PWF999" s="35"/>
      <c r="PWG999" s="34"/>
      <c r="PWN999" s="35"/>
      <c r="PWO999" s="34"/>
      <c r="PWV999" s="35"/>
      <c r="PWW999" s="34"/>
      <c r="PXD999" s="35"/>
      <c r="PXE999" s="34"/>
      <c r="PXL999" s="35"/>
      <c r="PXM999" s="34"/>
      <c r="PXT999" s="35"/>
      <c r="PXU999" s="34"/>
      <c r="PYB999" s="35"/>
      <c r="PYC999" s="34"/>
      <c r="PYJ999" s="35"/>
      <c r="PYK999" s="34"/>
      <c r="PYR999" s="35"/>
      <c r="PYS999" s="34"/>
      <c r="PYZ999" s="35"/>
      <c r="PZA999" s="34"/>
      <c r="PZH999" s="35"/>
      <c r="PZI999" s="34"/>
      <c r="PZP999" s="35"/>
      <c r="PZQ999" s="34"/>
      <c r="PZX999" s="35"/>
      <c r="PZY999" s="34"/>
      <c r="QAF999" s="35"/>
      <c r="QAG999" s="34"/>
      <c r="QAN999" s="35"/>
      <c r="QAO999" s="34"/>
      <c r="QAV999" s="35"/>
      <c r="QAW999" s="34"/>
      <c r="QBD999" s="35"/>
      <c r="QBE999" s="34"/>
      <c r="QBL999" s="35"/>
      <c r="QBM999" s="34"/>
      <c r="QBT999" s="35"/>
      <c r="QBU999" s="34"/>
      <c r="QCB999" s="35"/>
      <c r="QCC999" s="34"/>
      <c r="QCJ999" s="35"/>
      <c r="QCK999" s="34"/>
      <c r="QCR999" s="35"/>
      <c r="QCS999" s="34"/>
      <c r="QCZ999" s="35"/>
      <c r="QDA999" s="34"/>
      <c r="QDH999" s="35"/>
      <c r="QDI999" s="34"/>
      <c r="QDP999" s="35"/>
      <c r="QDQ999" s="34"/>
      <c r="QDX999" s="35"/>
      <c r="QDY999" s="34"/>
      <c r="QEF999" s="35"/>
      <c r="QEG999" s="34"/>
      <c r="QEN999" s="35"/>
      <c r="QEO999" s="34"/>
      <c r="QEV999" s="35"/>
      <c r="QEW999" s="34"/>
      <c r="QFD999" s="35"/>
      <c r="QFE999" s="34"/>
      <c r="QFL999" s="35"/>
      <c r="QFM999" s="34"/>
      <c r="QFT999" s="35"/>
      <c r="QFU999" s="34"/>
      <c r="QGB999" s="35"/>
      <c r="QGC999" s="34"/>
      <c r="QGJ999" s="35"/>
      <c r="QGK999" s="34"/>
      <c r="QGR999" s="35"/>
      <c r="QGS999" s="34"/>
      <c r="QGZ999" s="35"/>
      <c r="QHA999" s="34"/>
      <c r="QHH999" s="35"/>
      <c r="QHI999" s="34"/>
      <c r="QHP999" s="35"/>
      <c r="QHQ999" s="34"/>
      <c r="QHX999" s="35"/>
      <c r="QHY999" s="34"/>
      <c r="QIF999" s="35"/>
      <c r="QIG999" s="34"/>
      <c r="QIN999" s="35"/>
      <c r="QIO999" s="34"/>
      <c r="QIV999" s="35"/>
      <c r="QIW999" s="34"/>
      <c r="QJD999" s="35"/>
      <c r="QJE999" s="34"/>
      <c r="QJL999" s="35"/>
      <c r="QJM999" s="34"/>
      <c r="QJT999" s="35"/>
      <c r="QJU999" s="34"/>
      <c r="QKB999" s="35"/>
      <c r="QKC999" s="34"/>
      <c r="QKJ999" s="35"/>
      <c r="QKK999" s="34"/>
      <c r="QKR999" s="35"/>
      <c r="QKS999" s="34"/>
      <c r="QKZ999" s="35"/>
      <c r="QLA999" s="34"/>
      <c r="QLH999" s="35"/>
      <c r="QLI999" s="34"/>
      <c r="QLP999" s="35"/>
      <c r="QLQ999" s="34"/>
      <c r="QLX999" s="35"/>
      <c r="QLY999" s="34"/>
      <c r="QMF999" s="35"/>
      <c r="QMG999" s="34"/>
      <c r="QMN999" s="35"/>
      <c r="QMO999" s="34"/>
      <c r="QMV999" s="35"/>
      <c r="QMW999" s="34"/>
      <c r="QND999" s="35"/>
      <c r="QNE999" s="34"/>
      <c r="QNL999" s="35"/>
      <c r="QNM999" s="34"/>
      <c r="QNT999" s="35"/>
      <c r="QNU999" s="34"/>
      <c r="QOB999" s="35"/>
      <c r="QOC999" s="34"/>
      <c r="QOJ999" s="35"/>
      <c r="QOK999" s="34"/>
      <c r="QOR999" s="35"/>
      <c r="QOS999" s="34"/>
      <c r="QOZ999" s="35"/>
      <c r="QPA999" s="34"/>
      <c r="QPH999" s="35"/>
      <c r="QPI999" s="34"/>
      <c r="QPP999" s="35"/>
      <c r="QPQ999" s="34"/>
      <c r="QPX999" s="35"/>
      <c r="QPY999" s="34"/>
      <c r="QQF999" s="35"/>
      <c r="QQG999" s="34"/>
      <c r="QQN999" s="35"/>
      <c r="QQO999" s="34"/>
      <c r="QQV999" s="35"/>
      <c r="QQW999" s="34"/>
      <c r="QRD999" s="35"/>
      <c r="QRE999" s="34"/>
      <c r="QRL999" s="35"/>
      <c r="QRM999" s="34"/>
      <c r="QRT999" s="35"/>
      <c r="QRU999" s="34"/>
      <c r="QSB999" s="35"/>
      <c r="QSC999" s="34"/>
      <c r="QSJ999" s="35"/>
      <c r="QSK999" s="34"/>
      <c r="QSR999" s="35"/>
      <c r="QSS999" s="34"/>
      <c r="QSZ999" s="35"/>
      <c r="QTA999" s="34"/>
      <c r="QTH999" s="35"/>
      <c r="QTI999" s="34"/>
      <c r="QTP999" s="35"/>
      <c r="QTQ999" s="34"/>
      <c r="QTX999" s="35"/>
      <c r="QTY999" s="34"/>
      <c r="QUF999" s="35"/>
      <c r="QUG999" s="34"/>
      <c r="QUN999" s="35"/>
      <c r="QUO999" s="34"/>
      <c r="QUV999" s="35"/>
      <c r="QUW999" s="34"/>
      <c r="QVD999" s="35"/>
      <c r="QVE999" s="34"/>
      <c r="QVL999" s="35"/>
      <c r="QVM999" s="34"/>
      <c r="QVT999" s="35"/>
      <c r="QVU999" s="34"/>
      <c r="QWB999" s="35"/>
      <c r="QWC999" s="34"/>
      <c r="QWJ999" s="35"/>
      <c r="QWK999" s="34"/>
      <c r="QWR999" s="35"/>
      <c r="QWS999" s="34"/>
      <c r="QWZ999" s="35"/>
      <c r="QXA999" s="34"/>
      <c r="QXH999" s="35"/>
      <c r="QXI999" s="34"/>
      <c r="QXP999" s="35"/>
      <c r="QXQ999" s="34"/>
      <c r="QXX999" s="35"/>
      <c r="QXY999" s="34"/>
      <c r="QYF999" s="35"/>
      <c r="QYG999" s="34"/>
      <c r="QYN999" s="35"/>
      <c r="QYO999" s="34"/>
      <c r="QYV999" s="35"/>
      <c r="QYW999" s="34"/>
      <c r="QZD999" s="35"/>
      <c r="QZE999" s="34"/>
      <c r="QZL999" s="35"/>
      <c r="QZM999" s="34"/>
      <c r="QZT999" s="35"/>
      <c r="QZU999" s="34"/>
      <c r="RAB999" s="35"/>
      <c r="RAC999" s="34"/>
      <c r="RAJ999" s="35"/>
      <c r="RAK999" s="34"/>
      <c r="RAR999" s="35"/>
      <c r="RAS999" s="34"/>
      <c r="RAZ999" s="35"/>
      <c r="RBA999" s="34"/>
      <c r="RBH999" s="35"/>
      <c r="RBI999" s="34"/>
      <c r="RBP999" s="35"/>
      <c r="RBQ999" s="34"/>
      <c r="RBX999" s="35"/>
      <c r="RBY999" s="34"/>
      <c r="RCF999" s="35"/>
      <c r="RCG999" s="34"/>
      <c r="RCN999" s="35"/>
      <c r="RCO999" s="34"/>
      <c r="RCV999" s="35"/>
      <c r="RCW999" s="34"/>
      <c r="RDD999" s="35"/>
      <c r="RDE999" s="34"/>
      <c r="RDL999" s="35"/>
      <c r="RDM999" s="34"/>
      <c r="RDT999" s="35"/>
      <c r="RDU999" s="34"/>
      <c r="REB999" s="35"/>
      <c r="REC999" s="34"/>
      <c r="REJ999" s="35"/>
      <c r="REK999" s="34"/>
      <c r="RER999" s="35"/>
      <c r="RES999" s="34"/>
      <c r="REZ999" s="35"/>
      <c r="RFA999" s="34"/>
      <c r="RFH999" s="35"/>
      <c r="RFI999" s="34"/>
      <c r="RFP999" s="35"/>
      <c r="RFQ999" s="34"/>
      <c r="RFX999" s="35"/>
      <c r="RFY999" s="34"/>
      <c r="RGF999" s="35"/>
      <c r="RGG999" s="34"/>
      <c r="RGN999" s="35"/>
      <c r="RGO999" s="34"/>
      <c r="RGV999" s="35"/>
      <c r="RGW999" s="34"/>
      <c r="RHD999" s="35"/>
      <c r="RHE999" s="34"/>
      <c r="RHL999" s="35"/>
      <c r="RHM999" s="34"/>
      <c r="RHT999" s="35"/>
      <c r="RHU999" s="34"/>
      <c r="RIB999" s="35"/>
      <c r="RIC999" s="34"/>
      <c r="RIJ999" s="35"/>
      <c r="RIK999" s="34"/>
      <c r="RIR999" s="35"/>
      <c r="RIS999" s="34"/>
      <c r="RIZ999" s="35"/>
      <c r="RJA999" s="34"/>
      <c r="RJH999" s="35"/>
      <c r="RJI999" s="34"/>
      <c r="RJP999" s="35"/>
      <c r="RJQ999" s="34"/>
      <c r="RJX999" s="35"/>
      <c r="RJY999" s="34"/>
      <c r="RKF999" s="35"/>
      <c r="RKG999" s="34"/>
      <c r="RKN999" s="35"/>
      <c r="RKO999" s="34"/>
      <c r="RKV999" s="35"/>
      <c r="RKW999" s="34"/>
      <c r="RLD999" s="35"/>
      <c r="RLE999" s="34"/>
      <c r="RLL999" s="35"/>
      <c r="RLM999" s="34"/>
      <c r="RLT999" s="35"/>
      <c r="RLU999" s="34"/>
      <c r="RMB999" s="35"/>
      <c r="RMC999" s="34"/>
      <c r="RMJ999" s="35"/>
      <c r="RMK999" s="34"/>
      <c r="RMR999" s="35"/>
      <c r="RMS999" s="34"/>
      <c r="RMZ999" s="35"/>
      <c r="RNA999" s="34"/>
      <c r="RNH999" s="35"/>
      <c r="RNI999" s="34"/>
      <c r="RNP999" s="35"/>
      <c r="RNQ999" s="34"/>
      <c r="RNX999" s="35"/>
      <c r="RNY999" s="34"/>
      <c r="ROF999" s="35"/>
      <c r="ROG999" s="34"/>
      <c r="RON999" s="35"/>
      <c r="ROO999" s="34"/>
      <c r="ROV999" s="35"/>
      <c r="ROW999" s="34"/>
      <c r="RPD999" s="35"/>
      <c r="RPE999" s="34"/>
      <c r="RPL999" s="35"/>
      <c r="RPM999" s="34"/>
      <c r="RPT999" s="35"/>
      <c r="RPU999" s="34"/>
      <c r="RQB999" s="35"/>
      <c r="RQC999" s="34"/>
      <c r="RQJ999" s="35"/>
      <c r="RQK999" s="34"/>
      <c r="RQR999" s="35"/>
      <c r="RQS999" s="34"/>
      <c r="RQZ999" s="35"/>
      <c r="RRA999" s="34"/>
      <c r="RRH999" s="35"/>
      <c r="RRI999" s="34"/>
      <c r="RRP999" s="35"/>
      <c r="RRQ999" s="34"/>
      <c r="RRX999" s="35"/>
      <c r="RRY999" s="34"/>
      <c r="RSF999" s="35"/>
      <c r="RSG999" s="34"/>
      <c r="RSN999" s="35"/>
      <c r="RSO999" s="34"/>
      <c r="RSV999" s="35"/>
      <c r="RSW999" s="34"/>
      <c r="RTD999" s="35"/>
      <c r="RTE999" s="34"/>
      <c r="RTL999" s="35"/>
      <c r="RTM999" s="34"/>
      <c r="RTT999" s="35"/>
      <c r="RTU999" s="34"/>
      <c r="RUB999" s="35"/>
      <c r="RUC999" s="34"/>
      <c r="RUJ999" s="35"/>
      <c r="RUK999" s="34"/>
      <c r="RUR999" s="35"/>
      <c r="RUS999" s="34"/>
      <c r="RUZ999" s="35"/>
      <c r="RVA999" s="34"/>
      <c r="RVH999" s="35"/>
      <c r="RVI999" s="34"/>
      <c r="RVP999" s="35"/>
      <c r="RVQ999" s="34"/>
      <c r="RVX999" s="35"/>
      <c r="RVY999" s="34"/>
      <c r="RWF999" s="35"/>
      <c r="RWG999" s="34"/>
      <c r="RWN999" s="35"/>
      <c r="RWO999" s="34"/>
      <c r="RWV999" s="35"/>
      <c r="RWW999" s="34"/>
      <c r="RXD999" s="35"/>
      <c r="RXE999" s="34"/>
      <c r="RXL999" s="35"/>
      <c r="RXM999" s="34"/>
      <c r="RXT999" s="35"/>
      <c r="RXU999" s="34"/>
      <c r="RYB999" s="35"/>
      <c r="RYC999" s="34"/>
      <c r="RYJ999" s="35"/>
      <c r="RYK999" s="34"/>
      <c r="RYR999" s="35"/>
      <c r="RYS999" s="34"/>
      <c r="RYZ999" s="35"/>
      <c r="RZA999" s="34"/>
      <c r="RZH999" s="35"/>
      <c r="RZI999" s="34"/>
      <c r="RZP999" s="35"/>
      <c r="RZQ999" s="34"/>
      <c r="RZX999" s="35"/>
      <c r="RZY999" s="34"/>
      <c r="SAF999" s="35"/>
      <c r="SAG999" s="34"/>
      <c r="SAN999" s="35"/>
      <c r="SAO999" s="34"/>
      <c r="SAV999" s="35"/>
      <c r="SAW999" s="34"/>
      <c r="SBD999" s="35"/>
      <c r="SBE999" s="34"/>
      <c r="SBL999" s="35"/>
      <c r="SBM999" s="34"/>
      <c r="SBT999" s="35"/>
      <c r="SBU999" s="34"/>
      <c r="SCB999" s="35"/>
      <c r="SCC999" s="34"/>
      <c r="SCJ999" s="35"/>
      <c r="SCK999" s="34"/>
      <c r="SCR999" s="35"/>
      <c r="SCS999" s="34"/>
      <c r="SCZ999" s="35"/>
      <c r="SDA999" s="34"/>
      <c r="SDH999" s="35"/>
      <c r="SDI999" s="34"/>
      <c r="SDP999" s="35"/>
      <c r="SDQ999" s="34"/>
      <c r="SDX999" s="35"/>
      <c r="SDY999" s="34"/>
      <c r="SEF999" s="35"/>
      <c r="SEG999" s="34"/>
      <c r="SEN999" s="35"/>
      <c r="SEO999" s="34"/>
      <c r="SEV999" s="35"/>
      <c r="SEW999" s="34"/>
      <c r="SFD999" s="35"/>
      <c r="SFE999" s="34"/>
      <c r="SFL999" s="35"/>
      <c r="SFM999" s="34"/>
      <c r="SFT999" s="35"/>
      <c r="SFU999" s="34"/>
      <c r="SGB999" s="35"/>
      <c r="SGC999" s="34"/>
      <c r="SGJ999" s="35"/>
      <c r="SGK999" s="34"/>
      <c r="SGR999" s="35"/>
      <c r="SGS999" s="34"/>
      <c r="SGZ999" s="35"/>
      <c r="SHA999" s="34"/>
      <c r="SHH999" s="35"/>
      <c r="SHI999" s="34"/>
      <c r="SHP999" s="35"/>
      <c r="SHQ999" s="34"/>
      <c r="SHX999" s="35"/>
      <c r="SHY999" s="34"/>
      <c r="SIF999" s="35"/>
      <c r="SIG999" s="34"/>
      <c r="SIN999" s="35"/>
      <c r="SIO999" s="34"/>
      <c r="SIV999" s="35"/>
      <c r="SIW999" s="34"/>
      <c r="SJD999" s="35"/>
      <c r="SJE999" s="34"/>
      <c r="SJL999" s="35"/>
      <c r="SJM999" s="34"/>
      <c r="SJT999" s="35"/>
      <c r="SJU999" s="34"/>
      <c r="SKB999" s="35"/>
      <c r="SKC999" s="34"/>
      <c r="SKJ999" s="35"/>
      <c r="SKK999" s="34"/>
      <c r="SKR999" s="35"/>
      <c r="SKS999" s="34"/>
      <c r="SKZ999" s="35"/>
      <c r="SLA999" s="34"/>
      <c r="SLH999" s="35"/>
      <c r="SLI999" s="34"/>
      <c r="SLP999" s="35"/>
      <c r="SLQ999" s="34"/>
      <c r="SLX999" s="35"/>
      <c r="SLY999" s="34"/>
      <c r="SMF999" s="35"/>
      <c r="SMG999" s="34"/>
      <c r="SMN999" s="35"/>
      <c r="SMO999" s="34"/>
      <c r="SMV999" s="35"/>
      <c r="SMW999" s="34"/>
      <c r="SND999" s="35"/>
      <c r="SNE999" s="34"/>
      <c r="SNL999" s="35"/>
      <c r="SNM999" s="34"/>
      <c r="SNT999" s="35"/>
      <c r="SNU999" s="34"/>
      <c r="SOB999" s="35"/>
      <c r="SOC999" s="34"/>
      <c r="SOJ999" s="35"/>
      <c r="SOK999" s="34"/>
      <c r="SOR999" s="35"/>
      <c r="SOS999" s="34"/>
      <c r="SOZ999" s="35"/>
      <c r="SPA999" s="34"/>
      <c r="SPH999" s="35"/>
      <c r="SPI999" s="34"/>
      <c r="SPP999" s="35"/>
      <c r="SPQ999" s="34"/>
      <c r="SPX999" s="35"/>
      <c r="SPY999" s="34"/>
      <c r="SQF999" s="35"/>
      <c r="SQG999" s="34"/>
      <c r="SQN999" s="35"/>
      <c r="SQO999" s="34"/>
      <c r="SQV999" s="35"/>
      <c r="SQW999" s="34"/>
      <c r="SRD999" s="35"/>
      <c r="SRE999" s="34"/>
      <c r="SRL999" s="35"/>
      <c r="SRM999" s="34"/>
      <c r="SRT999" s="35"/>
      <c r="SRU999" s="34"/>
      <c r="SSB999" s="35"/>
      <c r="SSC999" s="34"/>
      <c r="SSJ999" s="35"/>
      <c r="SSK999" s="34"/>
      <c r="SSR999" s="35"/>
      <c r="SSS999" s="34"/>
      <c r="SSZ999" s="35"/>
      <c r="STA999" s="34"/>
      <c r="STH999" s="35"/>
      <c r="STI999" s="34"/>
      <c r="STP999" s="35"/>
      <c r="STQ999" s="34"/>
      <c r="STX999" s="35"/>
      <c r="STY999" s="34"/>
      <c r="SUF999" s="35"/>
      <c r="SUG999" s="34"/>
      <c r="SUN999" s="35"/>
      <c r="SUO999" s="34"/>
      <c r="SUV999" s="35"/>
      <c r="SUW999" s="34"/>
      <c r="SVD999" s="35"/>
      <c r="SVE999" s="34"/>
      <c r="SVL999" s="35"/>
      <c r="SVM999" s="34"/>
      <c r="SVT999" s="35"/>
      <c r="SVU999" s="34"/>
      <c r="SWB999" s="35"/>
      <c r="SWC999" s="34"/>
      <c r="SWJ999" s="35"/>
      <c r="SWK999" s="34"/>
      <c r="SWR999" s="35"/>
      <c r="SWS999" s="34"/>
      <c r="SWZ999" s="35"/>
      <c r="SXA999" s="34"/>
      <c r="SXH999" s="35"/>
      <c r="SXI999" s="34"/>
      <c r="SXP999" s="35"/>
      <c r="SXQ999" s="34"/>
      <c r="SXX999" s="35"/>
      <c r="SXY999" s="34"/>
      <c r="SYF999" s="35"/>
      <c r="SYG999" s="34"/>
      <c r="SYN999" s="35"/>
      <c r="SYO999" s="34"/>
      <c r="SYV999" s="35"/>
      <c r="SYW999" s="34"/>
      <c r="SZD999" s="35"/>
      <c r="SZE999" s="34"/>
      <c r="SZL999" s="35"/>
      <c r="SZM999" s="34"/>
      <c r="SZT999" s="35"/>
      <c r="SZU999" s="34"/>
      <c r="TAB999" s="35"/>
      <c r="TAC999" s="34"/>
      <c r="TAJ999" s="35"/>
      <c r="TAK999" s="34"/>
      <c r="TAR999" s="35"/>
      <c r="TAS999" s="34"/>
      <c r="TAZ999" s="35"/>
      <c r="TBA999" s="34"/>
      <c r="TBH999" s="35"/>
      <c r="TBI999" s="34"/>
      <c r="TBP999" s="35"/>
      <c r="TBQ999" s="34"/>
      <c r="TBX999" s="35"/>
      <c r="TBY999" s="34"/>
      <c r="TCF999" s="35"/>
      <c r="TCG999" s="34"/>
      <c r="TCN999" s="35"/>
      <c r="TCO999" s="34"/>
      <c r="TCV999" s="35"/>
      <c r="TCW999" s="34"/>
      <c r="TDD999" s="35"/>
      <c r="TDE999" s="34"/>
      <c r="TDL999" s="35"/>
      <c r="TDM999" s="34"/>
      <c r="TDT999" s="35"/>
      <c r="TDU999" s="34"/>
      <c r="TEB999" s="35"/>
      <c r="TEC999" s="34"/>
      <c r="TEJ999" s="35"/>
      <c r="TEK999" s="34"/>
      <c r="TER999" s="35"/>
      <c r="TES999" s="34"/>
      <c r="TEZ999" s="35"/>
      <c r="TFA999" s="34"/>
      <c r="TFH999" s="35"/>
      <c r="TFI999" s="34"/>
      <c r="TFP999" s="35"/>
      <c r="TFQ999" s="34"/>
      <c r="TFX999" s="35"/>
      <c r="TFY999" s="34"/>
      <c r="TGF999" s="35"/>
      <c r="TGG999" s="34"/>
      <c r="TGN999" s="35"/>
      <c r="TGO999" s="34"/>
      <c r="TGV999" s="35"/>
      <c r="TGW999" s="34"/>
      <c r="THD999" s="35"/>
      <c r="THE999" s="34"/>
      <c r="THL999" s="35"/>
      <c r="THM999" s="34"/>
      <c r="THT999" s="35"/>
      <c r="THU999" s="34"/>
      <c r="TIB999" s="35"/>
      <c r="TIC999" s="34"/>
      <c r="TIJ999" s="35"/>
      <c r="TIK999" s="34"/>
      <c r="TIR999" s="35"/>
      <c r="TIS999" s="34"/>
      <c r="TIZ999" s="35"/>
      <c r="TJA999" s="34"/>
      <c r="TJH999" s="35"/>
      <c r="TJI999" s="34"/>
      <c r="TJP999" s="35"/>
      <c r="TJQ999" s="34"/>
      <c r="TJX999" s="35"/>
      <c r="TJY999" s="34"/>
      <c r="TKF999" s="35"/>
      <c r="TKG999" s="34"/>
      <c r="TKN999" s="35"/>
      <c r="TKO999" s="34"/>
      <c r="TKV999" s="35"/>
      <c r="TKW999" s="34"/>
      <c r="TLD999" s="35"/>
      <c r="TLE999" s="34"/>
      <c r="TLL999" s="35"/>
      <c r="TLM999" s="34"/>
      <c r="TLT999" s="35"/>
      <c r="TLU999" s="34"/>
      <c r="TMB999" s="35"/>
      <c r="TMC999" s="34"/>
      <c r="TMJ999" s="35"/>
      <c r="TMK999" s="34"/>
      <c r="TMR999" s="35"/>
      <c r="TMS999" s="34"/>
      <c r="TMZ999" s="35"/>
      <c r="TNA999" s="34"/>
      <c r="TNH999" s="35"/>
      <c r="TNI999" s="34"/>
      <c r="TNP999" s="35"/>
      <c r="TNQ999" s="34"/>
      <c r="TNX999" s="35"/>
      <c r="TNY999" s="34"/>
      <c r="TOF999" s="35"/>
      <c r="TOG999" s="34"/>
      <c r="TON999" s="35"/>
      <c r="TOO999" s="34"/>
      <c r="TOV999" s="35"/>
      <c r="TOW999" s="34"/>
      <c r="TPD999" s="35"/>
      <c r="TPE999" s="34"/>
      <c r="TPL999" s="35"/>
      <c r="TPM999" s="34"/>
      <c r="TPT999" s="35"/>
      <c r="TPU999" s="34"/>
      <c r="TQB999" s="35"/>
      <c r="TQC999" s="34"/>
      <c r="TQJ999" s="35"/>
      <c r="TQK999" s="34"/>
      <c r="TQR999" s="35"/>
      <c r="TQS999" s="34"/>
      <c r="TQZ999" s="35"/>
      <c r="TRA999" s="34"/>
      <c r="TRH999" s="35"/>
      <c r="TRI999" s="34"/>
      <c r="TRP999" s="35"/>
      <c r="TRQ999" s="34"/>
      <c r="TRX999" s="35"/>
      <c r="TRY999" s="34"/>
      <c r="TSF999" s="35"/>
      <c r="TSG999" s="34"/>
      <c r="TSN999" s="35"/>
      <c r="TSO999" s="34"/>
      <c r="TSV999" s="35"/>
      <c r="TSW999" s="34"/>
      <c r="TTD999" s="35"/>
      <c r="TTE999" s="34"/>
      <c r="TTL999" s="35"/>
      <c r="TTM999" s="34"/>
      <c r="TTT999" s="35"/>
      <c r="TTU999" s="34"/>
      <c r="TUB999" s="35"/>
      <c r="TUC999" s="34"/>
      <c r="TUJ999" s="35"/>
      <c r="TUK999" s="34"/>
      <c r="TUR999" s="35"/>
      <c r="TUS999" s="34"/>
      <c r="TUZ999" s="35"/>
      <c r="TVA999" s="34"/>
      <c r="TVH999" s="35"/>
      <c r="TVI999" s="34"/>
      <c r="TVP999" s="35"/>
      <c r="TVQ999" s="34"/>
      <c r="TVX999" s="35"/>
      <c r="TVY999" s="34"/>
      <c r="TWF999" s="35"/>
      <c r="TWG999" s="34"/>
      <c r="TWN999" s="35"/>
      <c r="TWO999" s="34"/>
      <c r="TWV999" s="35"/>
      <c r="TWW999" s="34"/>
      <c r="TXD999" s="35"/>
      <c r="TXE999" s="34"/>
      <c r="TXL999" s="35"/>
      <c r="TXM999" s="34"/>
      <c r="TXT999" s="35"/>
      <c r="TXU999" s="34"/>
      <c r="TYB999" s="35"/>
      <c r="TYC999" s="34"/>
      <c r="TYJ999" s="35"/>
      <c r="TYK999" s="34"/>
      <c r="TYR999" s="35"/>
      <c r="TYS999" s="34"/>
      <c r="TYZ999" s="35"/>
      <c r="TZA999" s="34"/>
      <c r="TZH999" s="35"/>
      <c r="TZI999" s="34"/>
      <c r="TZP999" s="35"/>
      <c r="TZQ999" s="34"/>
      <c r="TZX999" s="35"/>
      <c r="TZY999" s="34"/>
      <c r="UAF999" s="35"/>
      <c r="UAG999" s="34"/>
      <c r="UAN999" s="35"/>
      <c r="UAO999" s="34"/>
      <c r="UAV999" s="35"/>
      <c r="UAW999" s="34"/>
      <c r="UBD999" s="35"/>
      <c r="UBE999" s="34"/>
      <c r="UBL999" s="35"/>
      <c r="UBM999" s="34"/>
      <c r="UBT999" s="35"/>
      <c r="UBU999" s="34"/>
      <c r="UCB999" s="35"/>
      <c r="UCC999" s="34"/>
      <c r="UCJ999" s="35"/>
      <c r="UCK999" s="34"/>
      <c r="UCR999" s="35"/>
      <c r="UCS999" s="34"/>
      <c r="UCZ999" s="35"/>
      <c r="UDA999" s="34"/>
      <c r="UDH999" s="35"/>
      <c r="UDI999" s="34"/>
      <c r="UDP999" s="35"/>
      <c r="UDQ999" s="34"/>
      <c r="UDX999" s="35"/>
      <c r="UDY999" s="34"/>
      <c r="UEF999" s="35"/>
      <c r="UEG999" s="34"/>
      <c r="UEN999" s="35"/>
      <c r="UEO999" s="34"/>
      <c r="UEV999" s="35"/>
      <c r="UEW999" s="34"/>
      <c r="UFD999" s="35"/>
      <c r="UFE999" s="34"/>
      <c r="UFL999" s="35"/>
      <c r="UFM999" s="34"/>
      <c r="UFT999" s="35"/>
      <c r="UFU999" s="34"/>
      <c r="UGB999" s="35"/>
      <c r="UGC999" s="34"/>
      <c r="UGJ999" s="35"/>
      <c r="UGK999" s="34"/>
      <c r="UGR999" s="35"/>
      <c r="UGS999" s="34"/>
      <c r="UGZ999" s="35"/>
      <c r="UHA999" s="34"/>
      <c r="UHH999" s="35"/>
      <c r="UHI999" s="34"/>
      <c r="UHP999" s="35"/>
      <c r="UHQ999" s="34"/>
      <c r="UHX999" s="35"/>
      <c r="UHY999" s="34"/>
      <c r="UIF999" s="35"/>
      <c r="UIG999" s="34"/>
      <c r="UIN999" s="35"/>
      <c r="UIO999" s="34"/>
      <c r="UIV999" s="35"/>
      <c r="UIW999" s="34"/>
      <c r="UJD999" s="35"/>
      <c r="UJE999" s="34"/>
      <c r="UJL999" s="35"/>
      <c r="UJM999" s="34"/>
      <c r="UJT999" s="35"/>
      <c r="UJU999" s="34"/>
      <c r="UKB999" s="35"/>
      <c r="UKC999" s="34"/>
      <c r="UKJ999" s="35"/>
      <c r="UKK999" s="34"/>
      <c r="UKR999" s="35"/>
      <c r="UKS999" s="34"/>
      <c r="UKZ999" s="35"/>
      <c r="ULA999" s="34"/>
      <c r="ULH999" s="35"/>
      <c r="ULI999" s="34"/>
      <c r="ULP999" s="35"/>
      <c r="ULQ999" s="34"/>
      <c r="ULX999" s="35"/>
      <c r="ULY999" s="34"/>
      <c r="UMF999" s="35"/>
      <c r="UMG999" s="34"/>
      <c r="UMN999" s="35"/>
      <c r="UMO999" s="34"/>
      <c r="UMV999" s="35"/>
      <c r="UMW999" s="34"/>
      <c r="UND999" s="35"/>
      <c r="UNE999" s="34"/>
      <c r="UNL999" s="35"/>
      <c r="UNM999" s="34"/>
      <c r="UNT999" s="35"/>
      <c r="UNU999" s="34"/>
      <c r="UOB999" s="35"/>
      <c r="UOC999" s="34"/>
      <c r="UOJ999" s="35"/>
      <c r="UOK999" s="34"/>
      <c r="UOR999" s="35"/>
      <c r="UOS999" s="34"/>
      <c r="UOZ999" s="35"/>
      <c r="UPA999" s="34"/>
      <c r="UPH999" s="35"/>
      <c r="UPI999" s="34"/>
      <c r="UPP999" s="35"/>
      <c r="UPQ999" s="34"/>
      <c r="UPX999" s="35"/>
      <c r="UPY999" s="34"/>
      <c r="UQF999" s="35"/>
      <c r="UQG999" s="34"/>
      <c r="UQN999" s="35"/>
      <c r="UQO999" s="34"/>
      <c r="UQV999" s="35"/>
      <c r="UQW999" s="34"/>
      <c r="URD999" s="35"/>
      <c r="URE999" s="34"/>
      <c r="URL999" s="35"/>
      <c r="URM999" s="34"/>
      <c r="URT999" s="35"/>
      <c r="URU999" s="34"/>
      <c r="USB999" s="35"/>
      <c r="USC999" s="34"/>
      <c r="USJ999" s="35"/>
      <c r="USK999" s="34"/>
      <c r="USR999" s="35"/>
      <c r="USS999" s="34"/>
      <c r="USZ999" s="35"/>
      <c r="UTA999" s="34"/>
      <c r="UTH999" s="35"/>
      <c r="UTI999" s="34"/>
      <c r="UTP999" s="35"/>
      <c r="UTQ999" s="34"/>
      <c r="UTX999" s="35"/>
      <c r="UTY999" s="34"/>
      <c r="UUF999" s="35"/>
      <c r="UUG999" s="34"/>
      <c r="UUN999" s="35"/>
      <c r="UUO999" s="34"/>
      <c r="UUV999" s="35"/>
      <c r="UUW999" s="34"/>
      <c r="UVD999" s="35"/>
      <c r="UVE999" s="34"/>
      <c r="UVL999" s="35"/>
      <c r="UVM999" s="34"/>
      <c r="UVT999" s="35"/>
      <c r="UVU999" s="34"/>
      <c r="UWB999" s="35"/>
      <c r="UWC999" s="34"/>
      <c r="UWJ999" s="35"/>
      <c r="UWK999" s="34"/>
      <c r="UWR999" s="35"/>
      <c r="UWS999" s="34"/>
      <c r="UWZ999" s="35"/>
      <c r="UXA999" s="34"/>
      <c r="UXH999" s="35"/>
      <c r="UXI999" s="34"/>
      <c r="UXP999" s="35"/>
      <c r="UXQ999" s="34"/>
      <c r="UXX999" s="35"/>
      <c r="UXY999" s="34"/>
      <c r="UYF999" s="35"/>
      <c r="UYG999" s="34"/>
      <c r="UYN999" s="35"/>
      <c r="UYO999" s="34"/>
      <c r="UYV999" s="35"/>
      <c r="UYW999" s="34"/>
      <c r="UZD999" s="35"/>
      <c r="UZE999" s="34"/>
      <c r="UZL999" s="35"/>
      <c r="UZM999" s="34"/>
      <c r="UZT999" s="35"/>
      <c r="UZU999" s="34"/>
      <c r="VAB999" s="35"/>
      <c r="VAC999" s="34"/>
      <c r="VAJ999" s="35"/>
      <c r="VAK999" s="34"/>
      <c r="VAR999" s="35"/>
      <c r="VAS999" s="34"/>
      <c r="VAZ999" s="35"/>
      <c r="VBA999" s="34"/>
      <c r="VBH999" s="35"/>
      <c r="VBI999" s="34"/>
      <c r="VBP999" s="35"/>
      <c r="VBQ999" s="34"/>
      <c r="VBX999" s="35"/>
      <c r="VBY999" s="34"/>
      <c r="VCF999" s="35"/>
      <c r="VCG999" s="34"/>
      <c r="VCN999" s="35"/>
      <c r="VCO999" s="34"/>
      <c r="VCV999" s="35"/>
      <c r="VCW999" s="34"/>
      <c r="VDD999" s="35"/>
      <c r="VDE999" s="34"/>
      <c r="VDL999" s="35"/>
      <c r="VDM999" s="34"/>
      <c r="VDT999" s="35"/>
      <c r="VDU999" s="34"/>
      <c r="VEB999" s="35"/>
      <c r="VEC999" s="34"/>
      <c r="VEJ999" s="35"/>
      <c r="VEK999" s="34"/>
      <c r="VER999" s="35"/>
      <c r="VES999" s="34"/>
      <c r="VEZ999" s="35"/>
      <c r="VFA999" s="34"/>
      <c r="VFH999" s="35"/>
      <c r="VFI999" s="34"/>
      <c r="VFP999" s="35"/>
      <c r="VFQ999" s="34"/>
      <c r="VFX999" s="35"/>
      <c r="VFY999" s="34"/>
      <c r="VGF999" s="35"/>
      <c r="VGG999" s="34"/>
      <c r="VGN999" s="35"/>
      <c r="VGO999" s="34"/>
      <c r="VGV999" s="35"/>
      <c r="VGW999" s="34"/>
      <c r="VHD999" s="35"/>
      <c r="VHE999" s="34"/>
      <c r="VHL999" s="35"/>
      <c r="VHM999" s="34"/>
      <c r="VHT999" s="35"/>
      <c r="VHU999" s="34"/>
      <c r="VIB999" s="35"/>
      <c r="VIC999" s="34"/>
      <c r="VIJ999" s="35"/>
      <c r="VIK999" s="34"/>
      <c r="VIR999" s="35"/>
      <c r="VIS999" s="34"/>
      <c r="VIZ999" s="35"/>
      <c r="VJA999" s="34"/>
      <c r="VJH999" s="35"/>
      <c r="VJI999" s="34"/>
      <c r="VJP999" s="35"/>
      <c r="VJQ999" s="34"/>
      <c r="VJX999" s="35"/>
      <c r="VJY999" s="34"/>
      <c r="VKF999" s="35"/>
      <c r="VKG999" s="34"/>
      <c r="VKN999" s="35"/>
      <c r="VKO999" s="34"/>
      <c r="VKV999" s="35"/>
      <c r="VKW999" s="34"/>
      <c r="VLD999" s="35"/>
      <c r="VLE999" s="34"/>
      <c r="VLL999" s="35"/>
      <c r="VLM999" s="34"/>
      <c r="VLT999" s="35"/>
      <c r="VLU999" s="34"/>
      <c r="VMB999" s="35"/>
      <c r="VMC999" s="34"/>
      <c r="VMJ999" s="35"/>
      <c r="VMK999" s="34"/>
      <c r="VMR999" s="35"/>
      <c r="VMS999" s="34"/>
      <c r="VMZ999" s="35"/>
      <c r="VNA999" s="34"/>
      <c r="VNH999" s="35"/>
      <c r="VNI999" s="34"/>
      <c r="VNP999" s="35"/>
      <c r="VNQ999" s="34"/>
      <c r="VNX999" s="35"/>
      <c r="VNY999" s="34"/>
      <c r="VOF999" s="35"/>
      <c r="VOG999" s="34"/>
      <c r="VON999" s="35"/>
      <c r="VOO999" s="34"/>
      <c r="VOV999" s="35"/>
      <c r="VOW999" s="34"/>
      <c r="VPD999" s="35"/>
      <c r="VPE999" s="34"/>
      <c r="VPL999" s="35"/>
      <c r="VPM999" s="34"/>
      <c r="VPT999" s="35"/>
      <c r="VPU999" s="34"/>
      <c r="VQB999" s="35"/>
      <c r="VQC999" s="34"/>
      <c r="VQJ999" s="35"/>
      <c r="VQK999" s="34"/>
      <c r="VQR999" s="35"/>
      <c r="VQS999" s="34"/>
      <c r="VQZ999" s="35"/>
      <c r="VRA999" s="34"/>
      <c r="VRH999" s="35"/>
      <c r="VRI999" s="34"/>
      <c r="VRP999" s="35"/>
      <c r="VRQ999" s="34"/>
      <c r="VRX999" s="35"/>
      <c r="VRY999" s="34"/>
      <c r="VSF999" s="35"/>
      <c r="VSG999" s="34"/>
      <c r="VSN999" s="35"/>
      <c r="VSO999" s="34"/>
      <c r="VSV999" s="35"/>
      <c r="VSW999" s="34"/>
      <c r="VTD999" s="35"/>
      <c r="VTE999" s="34"/>
      <c r="VTL999" s="35"/>
      <c r="VTM999" s="34"/>
      <c r="VTT999" s="35"/>
      <c r="VTU999" s="34"/>
      <c r="VUB999" s="35"/>
      <c r="VUC999" s="34"/>
      <c r="VUJ999" s="35"/>
      <c r="VUK999" s="34"/>
      <c r="VUR999" s="35"/>
      <c r="VUS999" s="34"/>
      <c r="VUZ999" s="35"/>
      <c r="VVA999" s="34"/>
      <c r="VVH999" s="35"/>
      <c r="VVI999" s="34"/>
      <c r="VVP999" s="35"/>
      <c r="VVQ999" s="34"/>
      <c r="VVX999" s="35"/>
      <c r="VVY999" s="34"/>
      <c r="VWF999" s="35"/>
      <c r="VWG999" s="34"/>
      <c r="VWN999" s="35"/>
      <c r="VWO999" s="34"/>
      <c r="VWV999" s="35"/>
      <c r="VWW999" s="34"/>
      <c r="VXD999" s="35"/>
      <c r="VXE999" s="34"/>
      <c r="VXL999" s="35"/>
      <c r="VXM999" s="34"/>
      <c r="VXT999" s="35"/>
      <c r="VXU999" s="34"/>
      <c r="VYB999" s="35"/>
      <c r="VYC999" s="34"/>
      <c r="VYJ999" s="35"/>
      <c r="VYK999" s="34"/>
      <c r="VYR999" s="35"/>
      <c r="VYS999" s="34"/>
      <c r="VYZ999" s="35"/>
      <c r="VZA999" s="34"/>
      <c r="VZH999" s="35"/>
      <c r="VZI999" s="34"/>
      <c r="VZP999" s="35"/>
      <c r="VZQ999" s="34"/>
      <c r="VZX999" s="35"/>
      <c r="VZY999" s="34"/>
      <c r="WAF999" s="35"/>
      <c r="WAG999" s="34"/>
      <c r="WAN999" s="35"/>
      <c r="WAO999" s="34"/>
      <c r="WAV999" s="35"/>
      <c r="WAW999" s="34"/>
      <c r="WBD999" s="35"/>
      <c r="WBE999" s="34"/>
      <c r="WBL999" s="35"/>
      <c r="WBM999" s="34"/>
      <c r="WBT999" s="35"/>
      <c r="WBU999" s="34"/>
      <c r="WCB999" s="35"/>
      <c r="WCC999" s="34"/>
      <c r="WCJ999" s="35"/>
      <c r="WCK999" s="34"/>
      <c r="WCR999" s="35"/>
      <c r="WCS999" s="34"/>
      <c r="WCZ999" s="35"/>
      <c r="WDA999" s="34"/>
      <c r="WDH999" s="35"/>
      <c r="WDI999" s="34"/>
      <c r="WDP999" s="35"/>
      <c r="WDQ999" s="34"/>
      <c r="WDX999" s="35"/>
      <c r="WDY999" s="34"/>
      <c r="WEF999" s="35"/>
      <c r="WEG999" s="34"/>
      <c r="WEN999" s="35"/>
      <c r="WEO999" s="34"/>
      <c r="WEV999" s="35"/>
      <c r="WEW999" s="34"/>
      <c r="WFD999" s="35"/>
      <c r="WFE999" s="34"/>
      <c r="WFL999" s="35"/>
      <c r="WFM999" s="34"/>
      <c r="WFT999" s="35"/>
      <c r="WFU999" s="34"/>
      <c r="WGB999" s="35"/>
      <c r="WGC999" s="34"/>
      <c r="WGJ999" s="35"/>
      <c r="WGK999" s="34"/>
      <c r="WGR999" s="35"/>
      <c r="WGS999" s="34"/>
      <c r="WGZ999" s="35"/>
      <c r="WHA999" s="34"/>
      <c r="WHH999" s="35"/>
      <c r="WHI999" s="34"/>
      <c r="WHP999" s="35"/>
      <c r="WHQ999" s="34"/>
      <c r="WHX999" s="35"/>
      <c r="WHY999" s="34"/>
      <c r="WIF999" s="35"/>
      <c r="WIG999" s="34"/>
      <c r="WIN999" s="35"/>
      <c r="WIO999" s="34"/>
      <c r="WIV999" s="35"/>
      <c r="WIW999" s="34"/>
      <c r="WJD999" s="35"/>
      <c r="WJE999" s="34"/>
      <c r="WJL999" s="35"/>
      <c r="WJM999" s="34"/>
      <c r="WJT999" s="35"/>
      <c r="WJU999" s="34"/>
      <c r="WKB999" s="35"/>
      <c r="WKC999" s="34"/>
      <c r="WKJ999" s="35"/>
      <c r="WKK999" s="34"/>
      <c r="WKR999" s="35"/>
      <c r="WKS999" s="34"/>
      <c r="WKZ999" s="35"/>
      <c r="WLA999" s="34"/>
      <c r="WLH999" s="35"/>
      <c r="WLI999" s="34"/>
      <c r="WLP999" s="35"/>
      <c r="WLQ999" s="34"/>
      <c r="WLX999" s="35"/>
      <c r="WLY999" s="34"/>
      <c r="WMF999" s="35"/>
      <c r="WMG999" s="34"/>
      <c r="WMN999" s="35"/>
      <c r="WMO999" s="34"/>
      <c r="WMV999" s="35"/>
      <c r="WMW999" s="34"/>
      <c r="WND999" s="35"/>
      <c r="WNE999" s="34"/>
      <c r="WNL999" s="35"/>
      <c r="WNM999" s="34"/>
      <c r="WNT999" s="35"/>
      <c r="WNU999" s="34"/>
      <c r="WOB999" s="35"/>
      <c r="WOC999" s="34"/>
      <c r="WOJ999" s="35"/>
      <c r="WOK999" s="34"/>
      <c r="WOR999" s="35"/>
      <c r="WOS999" s="34"/>
      <c r="WOZ999" s="35"/>
      <c r="WPA999" s="34"/>
      <c r="WPH999" s="35"/>
      <c r="WPI999" s="34"/>
      <c r="WPP999" s="35"/>
      <c r="WPQ999" s="34"/>
      <c r="WPX999" s="35"/>
      <c r="WPY999" s="34"/>
      <c r="WQF999" s="35"/>
      <c r="WQG999" s="34"/>
      <c r="WQN999" s="35"/>
      <c r="WQO999" s="34"/>
      <c r="WQV999" s="35"/>
      <c r="WQW999" s="34"/>
      <c r="WRD999" s="35"/>
      <c r="WRE999" s="34"/>
      <c r="WRL999" s="35"/>
      <c r="WRM999" s="34"/>
      <c r="WRT999" s="35"/>
      <c r="WRU999" s="34"/>
      <c r="WSB999" s="35"/>
      <c r="WSC999" s="34"/>
      <c r="WSJ999" s="35"/>
      <c r="WSK999" s="34"/>
      <c r="WSR999" s="35"/>
      <c r="WSS999" s="34"/>
      <c r="WSZ999" s="35"/>
      <c r="WTA999" s="34"/>
      <c r="WTH999" s="35"/>
      <c r="WTI999" s="34"/>
      <c r="WTP999" s="35"/>
      <c r="WTQ999" s="34"/>
      <c r="WTX999" s="35"/>
      <c r="WTY999" s="34"/>
      <c r="WUF999" s="35"/>
      <c r="WUG999" s="34"/>
      <c r="WUN999" s="35"/>
      <c r="WUO999" s="34"/>
      <c r="WUV999" s="35"/>
      <c r="WUW999" s="34"/>
      <c r="WVD999" s="35"/>
      <c r="WVE999" s="34"/>
      <c r="WVL999" s="35"/>
      <c r="WVM999" s="34"/>
      <c r="WVT999" s="35"/>
      <c r="WVU999" s="34"/>
      <c r="WWB999" s="35"/>
      <c r="WWC999" s="34"/>
      <c r="WWJ999" s="35"/>
      <c r="WWK999" s="34"/>
      <c r="WWR999" s="35"/>
      <c r="WWS999" s="34"/>
      <c r="WWZ999" s="35"/>
      <c r="WXA999" s="34"/>
      <c r="WXH999" s="35"/>
      <c r="WXI999" s="34"/>
      <c r="WXP999" s="35"/>
      <c r="WXQ999" s="34"/>
      <c r="WXX999" s="35"/>
      <c r="WXY999" s="34"/>
      <c r="WYF999" s="35"/>
      <c r="WYG999" s="34"/>
      <c r="WYN999" s="35"/>
      <c r="WYO999" s="34"/>
      <c r="WYV999" s="35"/>
      <c r="WYW999" s="34"/>
      <c r="WZD999" s="35"/>
      <c r="WZE999" s="34"/>
      <c r="WZL999" s="35"/>
      <c r="WZM999" s="34"/>
      <c r="WZT999" s="35"/>
      <c r="WZU999" s="34"/>
      <c r="XAB999" s="35"/>
      <c r="XAC999" s="34"/>
      <c r="XAJ999" s="35"/>
      <c r="XAK999" s="34"/>
      <c r="XAR999" s="35"/>
      <c r="XAS999" s="34"/>
      <c r="XAZ999" s="35"/>
      <c r="XBA999" s="34"/>
      <c r="XBH999" s="35"/>
      <c r="XBI999" s="34"/>
      <c r="XBP999" s="35"/>
      <c r="XBQ999" s="34"/>
      <c r="XBX999" s="35"/>
      <c r="XBY999" s="34"/>
      <c r="XCF999" s="35"/>
      <c r="XCG999" s="34"/>
      <c r="XCN999" s="35"/>
      <c r="XCO999" s="34"/>
      <c r="XCV999" s="35"/>
      <c r="XCW999" s="34"/>
      <c r="XDD999" s="35"/>
      <c r="XDE999" s="34"/>
      <c r="XDL999" s="35"/>
      <c r="XDM999" s="34"/>
      <c r="XDT999" s="35"/>
      <c r="XDU999" s="34"/>
      <c r="XEB999" s="35"/>
      <c r="XEC999" s="34"/>
      <c r="XEJ999" s="35"/>
      <c r="XEK999" s="34"/>
      <c r="XER999" s="35"/>
      <c r="XES999" s="34"/>
      <c r="XEZ999" s="35"/>
      <c r="XFA999" s="34"/>
    </row>
    <row r="1000" spans="1:1021 1028:2045 2052:3069 3076:4093 4100:5117 5124:6141 6148:7165 7172:8189 8196:9213 9220:10237 10244:11261 11268:12285 12292:13309 13316:14333 14340:15357 15364:16381" x14ac:dyDescent="0.25">
      <c r="A1000" t="s">
        <v>21</v>
      </c>
      <c r="B1000" t="s">
        <v>178</v>
      </c>
      <c r="C1000">
        <v>566</v>
      </c>
      <c r="D1000">
        <v>566</v>
      </c>
      <c r="E1000" s="35">
        <v>1</v>
      </c>
      <c r="F1000" s="34">
        <v>1E-156</v>
      </c>
      <c r="G1000">
        <v>98.15</v>
      </c>
      <c r="H1000">
        <v>418</v>
      </c>
      <c r="I1000" t="str">
        <f>HYPERLINK("https://www.ncbi.nlm.nih.gov/nucleotide/MZ161893.1?report=genbank&amp;log$=nucltop&amp;blast_rank=98&amp;RID=XE5J84ZU013","MZ161893.1")</f>
        <v>MZ161893.1</v>
      </c>
      <c r="L1000" s="35"/>
      <c r="M1000" s="34"/>
      <c r="T1000" s="35"/>
      <c r="U1000" s="34"/>
      <c r="AB1000" s="35"/>
      <c r="AC1000" s="34"/>
      <c r="AJ1000" s="35"/>
      <c r="AK1000" s="34"/>
      <c r="AR1000" s="35"/>
      <c r="AS1000" s="34"/>
      <c r="AZ1000" s="35"/>
      <c r="BA1000" s="34"/>
      <c r="BH1000" s="35"/>
      <c r="BI1000" s="34"/>
      <c r="BP1000" s="35"/>
      <c r="BQ1000" s="34"/>
      <c r="BX1000" s="35"/>
      <c r="BY1000" s="34"/>
      <c r="CF1000" s="35"/>
      <c r="CG1000" s="34"/>
      <c r="CN1000" s="35"/>
      <c r="CO1000" s="34"/>
      <c r="CV1000" s="35"/>
      <c r="CW1000" s="34"/>
      <c r="DD1000" s="35"/>
      <c r="DE1000" s="34"/>
      <c r="DL1000" s="35"/>
      <c r="DM1000" s="34"/>
      <c r="DT1000" s="35"/>
      <c r="DU1000" s="34"/>
      <c r="EB1000" s="35"/>
      <c r="EC1000" s="34"/>
      <c r="EJ1000" s="35"/>
      <c r="EK1000" s="34"/>
      <c r="ER1000" s="35"/>
      <c r="ES1000" s="34"/>
      <c r="EZ1000" s="35"/>
      <c r="FA1000" s="34"/>
      <c r="FH1000" s="35"/>
      <c r="FI1000" s="34"/>
      <c r="FP1000" s="35"/>
      <c r="FQ1000" s="34"/>
      <c r="FX1000" s="35"/>
      <c r="FY1000" s="34"/>
      <c r="GF1000" s="35"/>
      <c r="GG1000" s="34"/>
      <c r="GN1000" s="35"/>
      <c r="GO1000" s="34"/>
      <c r="GV1000" s="35"/>
      <c r="GW1000" s="34"/>
      <c r="HD1000" s="35"/>
      <c r="HE1000" s="34"/>
      <c r="HL1000" s="35"/>
      <c r="HM1000" s="34"/>
      <c r="HT1000" s="35"/>
      <c r="HU1000" s="34"/>
      <c r="IB1000" s="35"/>
      <c r="IC1000" s="34"/>
      <c r="IJ1000" s="35"/>
      <c r="IK1000" s="34"/>
      <c r="IR1000" s="35"/>
      <c r="IS1000" s="34"/>
      <c r="IZ1000" s="35"/>
      <c r="JA1000" s="34"/>
      <c r="JH1000" s="35"/>
      <c r="JI1000" s="34"/>
      <c r="JP1000" s="35"/>
      <c r="JQ1000" s="34"/>
      <c r="JX1000" s="35"/>
      <c r="JY1000" s="34"/>
      <c r="KF1000" s="35"/>
      <c r="KG1000" s="34"/>
      <c r="KN1000" s="35"/>
      <c r="KO1000" s="34"/>
      <c r="KV1000" s="35"/>
      <c r="KW1000" s="34"/>
      <c r="LD1000" s="35"/>
      <c r="LE1000" s="34"/>
      <c r="LL1000" s="35"/>
      <c r="LM1000" s="34"/>
      <c r="LT1000" s="35"/>
      <c r="LU1000" s="34"/>
      <c r="MB1000" s="35"/>
      <c r="MC1000" s="34"/>
      <c r="MJ1000" s="35"/>
      <c r="MK1000" s="34"/>
      <c r="MR1000" s="35"/>
      <c r="MS1000" s="34"/>
      <c r="MZ1000" s="35"/>
      <c r="NA1000" s="34"/>
      <c r="NH1000" s="35"/>
      <c r="NI1000" s="34"/>
      <c r="NP1000" s="35"/>
      <c r="NQ1000" s="34"/>
      <c r="NX1000" s="35"/>
      <c r="NY1000" s="34"/>
      <c r="OF1000" s="35"/>
      <c r="OG1000" s="34"/>
      <c r="ON1000" s="35"/>
      <c r="OO1000" s="34"/>
      <c r="OV1000" s="35"/>
      <c r="OW1000" s="34"/>
      <c r="PD1000" s="35"/>
      <c r="PE1000" s="34"/>
      <c r="PL1000" s="35"/>
      <c r="PM1000" s="34"/>
      <c r="PT1000" s="35"/>
      <c r="PU1000" s="34"/>
      <c r="QB1000" s="35"/>
      <c r="QC1000" s="34"/>
      <c r="QJ1000" s="35"/>
      <c r="QK1000" s="34"/>
      <c r="QR1000" s="35"/>
      <c r="QS1000" s="34"/>
      <c r="QZ1000" s="35"/>
      <c r="RA1000" s="34"/>
      <c r="RH1000" s="35"/>
      <c r="RI1000" s="34"/>
      <c r="RP1000" s="35"/>
      <c r="RQ1000" s="34"/>
      <c r="RX1000" s="35"/>
      <c r="RY1000" s="34"/>
      <c r="SF1000" s="35"/>
      <c r="SG1000" s="34"/>
      <c r="SN1000" s="35"/>
      <c r="SO1000" s="34"/>
      <c r="SV1000" s="35"/>
      <c r="SW1000" s="34"/>
      <c r="TD1000" s="35"/>
      <c r="TE1000" s="34"/>
      <c r="TL1000" s="35"/>
      <c r="TM1000" s="34"/>
      <c r="TT1000" s="35"/>
      <c r="TU1000" s="34"/>
      <c r="UB1000" s="35"/>
      <c r="UC1000" s="34"/>
      <c r="UJ1000" s="35"/>
      <c r="UK1000" s="34"/>
      <c r="UR1000" s="35"/>
      <c r="US1000" s="34"/>
      <c r="UZ1000" s="35"/>
      <c r="VA1000" s="34"/>
      <c r="VH1000" s="35"/>
      <c r="VI1000" s="34"/>
      <c r="VP1000" s="35"/>
      <c r="VQ1000" s="34"/>
      <c r="VX1000" s="35"/>
      <c r="VY1000" s="34"/>
      <c r="WF1000" s="35"/>
      <c r="WG1000" s="34"/>
      <c r="WN1000" s="35"/>
      <c r="WO1000" s="34"/>
      <c r="WV1000" s="35"/>
      <c r="WW1000" s="34"/>
      <c r="XD1000" s="35"/>
      <c r="XE1000" s="34"/>
      <c r="XL1000" s="35"/>
      <c r="XM1000" s="34"/>
      <c r="XT1000" s="35"/>
      <c r="XU1000" s="34"/>
      <c r="YB1000" s="35"/>
      <c r="YC1000" s="34"/>
      <c r="YJ1000" s="35"/>
      <c r="YK1000" s="34"/>
      <c r="YR1000" s="35"/>
      <c r="YS1000" s="34"/>
      <c r="YZ1000" s="35"/>
      <c r="ZA1000" s="34"/>
      <c r="ZH1000" s="35"/>
      <c r="ZI1000" s="34"/>
      <c r="ZP1000" s="35"/>
      <c r="ZQ1000" s="34"/>
      <c r="ZX1000" s="35"/>
      <c r="ZY1000" s="34"/>
      <c r="AAF1000" s="35"/>
      <c r="AAG1000" s="34"/>
      <c r="AAN1000" s="35"/>
      <c r="AAO1000" s="34"/>
      <c r="AAV1000" s="35"/>
      <c r="AAW1000" s="34"/>
      <c r="ABD1000" s="35"/>
      <c r="ABE1000" s="34"/>
      <c r="ABL1000" s="35"/>
      <c r="ABM1000" s="34"/>
      <c r="ABT1000" s="35"/>
      <c r="ABU1000" s="34"/>
      <c r="ACB1000" s="35"/>
      <c r="ACC1000" s="34"/>
      <c r="ACJ1000" s="35"/>
      <c r="ACK1000" s="34"/>
      <c r="ACR1000" s="35"/>
      <c r="ACS1000" s="34"/>
      <c r="ACZ1000" s="35"/>
      <c r="ADA1000" s="34"/>
      <c r="ADH1000" s="35"/>
      <c r="ADI1000" s="34"/>
      <c r="ADP1000" s="35"/>
      <c r="ADQ1000" s="34"/>
      <c r="ADX1000" s="35"/>
      <c r="ADY1000" s="34"/>
      <c r="AEF1000" s="35"/>
      <c r="AEG1000" s="34"/>
      <c r="AEN1000" s="35"/>
      <c r="AEO1000" s="34"/>
      <c r="AEV1000" s="35"/>
      <c r="AEW1000" s="34"/>
      <c r="AFD1000" s="35"/>
      <c r="AFE1000" s="34"/>
      <c r="AFL1000" s="35"/>
      <c r="AFM1000" s="34"/>
      <c r="AFT1000" s="35"/>
      <c r="AFU1000" s="34"/>
      <c r="AGB1000" s="35"/>
      <c r="AGC1000" s="34"/>
      <c r="AGJ1000" s="35"/>
      <c r="AGK1000" s="34"/>
      <c r="AGR1000" s="35"/>
      <c r="AGS1000" s="34"/>
      <c r="AGZ1000" s="35"/>
      <c r="AHA1000" s="34"/>
      <c r="AHH1000" s="35"/>
      <c r="AHI1000" s="34"/>
      <c r="AHP1000" s="35"/>
      <c r="AHQ1000" s="34"/>
      <c r="AHX1000" s="35"/>
      <c r="AHY1000" s="34"/>
      <c r="AIF1000" s="35"/>
      <c r="AIG1000" s="34"/>
      <c r="AIN1000" s="35"/>
      <c r="AIO1000" s="34"/>
      <c r="AIV1000" s="35"/>
      <c r="AIW1000" s="34"/>
      <c r="AJD1000" s="35"/>
      <c r="AJE1000" s="34"/>
      <c r="AJL1000" s="35"/>
      <c r="AJM1000" s="34"/>
      <c r="AJT1000" s="35"/>
      <c r="AJU1000" s="34"/>
      <c r="AKB1000" s="35"/>
      <c r="AKC1000" s="34"/>
      <c r="AKJ1000" s="35"/>
      <c r="AKK1000" s="34"/>
      <c r="AKR1000" s="35"/>
      <c r="AKS1000" s="34"/>
      <c r="AKZ1000" s="35"/>
      <c r="ALA1000" s="34"/>
      <c r="ALH1000" s="35"/>
      <c r="ALI1000" s="34"/>
      <c r="ALP1000" s="35"/>
      <c r="ALQ1000" s="34"/>
      <c r="ALX1000" s="35"/>
      <c r="ALY1000" s="34"/>
      <c r="AMF1000" s="35"/>
      <c r="AMG1000" s="34"/>
      <c r="AMN1000" s="35"/>
      <c r="AMO1000" s="34"/>
      <c r="AMV1000" s="35"/>
      <c r="AMW1000" s="34"/>
      <c r="AND1000" s="35"/>
      <c r="ANE1000" s="34"/>
      <c r="ANL1000" s="35"/>
      <c r="ANM1000" s="34"/>
      <c r="ANT1000" s="35"/>
      <c r="ANU1000" s="34"/>
      <c r="AOB1000" s="35"/>
      <c r="AOC1000" s="34"/>
      <c r="AOJ1000" s="35"/>
      <c r="AOK1000" s="34"/>
      <c r="AOR1000" s="35"/>
      <c r="AOS1000" s="34"/>
      <c r="AOZ1000" s="35"/>
      <c r="APA1000" s="34"/>
      <c r="APH1000" s="35"/>
      <c r="API1000" s="34"/>
      <c r="APP1000" s="35"/>
      <c r="APQ1000" s="34"/>
      <c r="APX1000" s="35"/>
      <c r="APY1000" s="34"/>
      <c r="AQF1000" s="35"/>
      <c r="AQG1000" s="34"/>
      <c r="AQN1000" s="35"/>
      <c r="AQO1000" s="34"/>
      <c r="AQV1000" s="35"/>
      <c r="AQW1000" s="34"/>
      <c r="ARD1000" s="35"/>
      <c r="ARE1000" s="34"/>
      <c r="ARL1000" s="35"/>
      <c r="ARM1000" s="34"/>
      <c r="ART1000" s="35"/>
      <c r="ARU1000" s="34"/>
      <c r="ASB1000" s="35"/>
      <c r="ASC1000" s="34"/>
      <c r="ASJ1000" s="35"/>
      <c r="ASK1000" s="34"/>
      <c r="ASR1000" s="35"/>
      <c r="ASS1000" s="34"/>
      <c r="ASZ1000" s="35"/>
      <c r="ATA1000" s="34"/>
      <c r="ATH1000" s="35"/>
      <c r="ATI1000" s="34"/>
      <c r="ATP1000" s="35"/>
      <c r="ATQ1000" s="34"/>
      <c r="ATX1000" s="35"/>
      <c r="ATY1000" s="34"/>
      <c r="AUF1000" s="35"/>
      <c r="AUG1000" s="34"/>
      <c r="AUN1000" s="35"/>
      <c r="AUO1000" s="34"/>
      <c r="AUV1000" s="35"/>
      <c r="AUW1000" s="34"/>
      <c r="AVD1000" s="35"/>
      <c r="AVE1000" s="34"/>
      <c r="AVL1000" s="35"/>
      <c r="AVM1000" s="34"/>
      <c r="AVT1000" s="35"/>
      <c r="AVU1000" s="34"/>
      <c r="AWB1000" s="35"/>
      <c r="AWC1000" s="34"/>
      <c r="AWJ1000" s="35"/>
      <c r="AWK1000" s="34"/>
      <c r="AWR1000" s="35"/>
      <c r="AWS1000" s="34"/>
      <c r="AWZ1000" s="35"/>
      <c r="AXA1000" s="34"/>
      <c r="AXH1000" s="35"/>
      <c r="AXI1000" s="34"/>
      <c r="AXP1000" s="35"/>
      <c r="AXQ1000" s="34"/>
      <c r="AXX1000" s="35"/>
      <c r="AXY1000" s="34"/>
      <c r="AYF1000" s="35"/>
      <c r="AYG1000" s="34"/>
      <c r="AYN1000" s="35"/>
      <c r="AYO1000" s="34"/>
      <c r="AYV1000" s="35"/>
      <c r="AYW1000" s="34"/>
      <c r="AZD1000" s="35"/>
      <c r="AZE1000" s="34"/>
      <c r="AZL1000" s="35"/>
      <c r="AZM1000" s="34"/>
      <c r="AZT1000" s="35"/>
      <c r="AZU1000" s="34"/>
      <c r="BAB1000" s="35"/>
      <c r="BAC1000" s="34"/>
      <c r="BAJ1000" s="35"/>
      <c r="BAK1000" s="34"/>
      <c r="BAR1000" s="35"/>
      <c r="BAS1000" s="34"/>
      <c r="BAZ1000" s="35"/>
      <c r="BBA1000" s="34"/>
      <c r="BBH1000" s="35"/>
      <c r="BBI1000" s="34"/>
      <c r="BBP1000" s="35"/>
      <c r="BBQ1000" s="34"/>
      <c r="BBX1000" s="35"/>
      <c r="BBY1000" s="34"/>
      <c r="BCF1000" s="35"/>
      <c r="BCG1000" s="34"/>
      <c r="BCN1000" s="35"/>
      <c r="BCO1000" s="34"/>
      <c r="BCV1000" s="35"/>
      <c r="BCW1000" s="34"/>
      <c r="BDD1000" s="35"/>
      <c r="BDE1000" s="34"/>
      <c r="BDL1000" s="35"/>
      <c r="BDM1000" s="34"/>
      <c r="BDT1000" s="35"/>
      <c r="BDU1000" s="34"/>
      <c r="BEB1000" s="35"/>
      <c r="BEC1000" s="34"/>
      <c r="BEJ1000" s="35"/>
      <c r="BEK1000" s="34"/>
      <c r="BER1000" s="35"/>
      <c r="BES1000" s="34"/>
      <c r="BEZ1000" s="35"/>
      <c r="BFA1000" s="34"/>
      <c r="BFH1000" s="35"/>
      <c r="BFI1000" s="34"/>
      <c r="BFP1000" s="35"/>
      <c r="BFQ1000" s="34"/>
      <c r="BFX1000" s="35"/>
      <c r="BFY1000" s="34"/>
      <c r="BGF1000" s="35"/>
      <c r="BGG1000" s="34"/>
      <c r="BGN1000" s="35"/>
      <c r="BGO1000" s="34"/>
      <c r="BGV1000" s="35"/>
      <c r="BGW1000" s="34"/>
      <c r="BHD1000" s="35"/>
      <c r="BHE1000" s="34"/>
      <c r="BHL1000" s="35"/>
      <c r="BHM1000" s="34"/>
      <c r="BHT1000" s="35"/>
      <c r="BHU1000" s="34"/>
      <c r="BIB1000" s="35"/>
      <c r="BIC1000" s="34"/>
      <c r="BIJ1000" s="35"/>
      <c r="BIK1000" s="34"/>
      <c r="BIR1000" s="35"/>
      <c r="BIS1000" s="34"/>
      <c r="BIZ1000" s="35"/>
      <c r="BJA1000" s="34"/>
      <c r="BJH1000" s="35"/>
      <c r="BJI1000" s="34"/>
      <c r="BJP1000" s="35"/>
      <c r="BJQ1000" s="34"/>
      <c r="BJX1000" s="35"/>
      <c r="BJY1000" s="34"/>
      <c r="BKF1000" s="35"/>
      <c r="BKG1000" s="34"/>
      <c r="BKN1000" s="35"/>
      <c r="BKO1000" s="34"/>
      <c r="BKV1000" s="35"/>
      <c r="BKW1000" s="34"/>
      <c r="BLD1000" s="35"/>
      <c r="BLE1000" s="34"/>
      <c r="BLL1000" s="35"/>
      <c r="BLM1000" s="34"/>
      <c r="BLT1000" s="35"/>
      <c r="BLU1000" s="34"/>
      <c r="BMB1000" s="35"/>
      <c r="BMC1000" s="34"/>
      <c r="BMJ1000" s="35"/>
      <c r="BMK1000" s="34"/>
      <c r="BMR1000" s="35"/>
      <c r="BMS1000" s="34"/>
      <c r="BMZ1000" s="35"/>
      <c r="BNA1000" s="34"/>
      <c r="BNH1000" s="35"/>
      <c r="BNI1000" s="34"/>
      <c r="BNP1000" s="35"/>
      <c r="BNQ1000" s="34"/>
      <c r="BNX1000" s="35"/>
      <c r="BNY1000" s="34"/>
      <c r="BOF1000" s="35"/>
      <c r="BOG1000" s="34"/>
      <c r="BON1000" s="35"/>
      <c r="BOO1000" s="34"/>
      <c r="BOV1000" s="35"/>
      <c r="BOW1000" s="34"/>
      <c r="BPD1000" s="35"/>
      <c r="BPE1000" s="34"/>
      <c r="BPL1000" s="35"/>
      <c r="BPM1000" s="34"/>
      <c r="BPT1000" s="35"/>
      <c r="BPU1000" s="34"/>
      <c r="BQB1000" s="35"/>
      <c r="BQC1000" s="34"/>
      <c r="BQJ1000" s="35"/>
      <c r="BQK1000" s="34"/>
      <c r="BQR1000" s="35"/>
      <c r="BQS1000" s="34"/>
      <c r="BQZ1000" s="35"/>
      <c r="BRA1000" s="34"/>
      <c r="BRH1000" s="35"/>
      <c r="BRI1000" s="34"/>
      <c r="BRP1000" s="35"/>
      <c r="BRQ1000" s="34"/>
      <c r="BRX1000" s="35"/>
      <c r="BRY1000" s="34"/>
      <c r="BSF1000" s="35"/>
      <c r="BSG1000" s="34"/>
      <c r="BSN1000" s="35"/>
      <c r="BSO1000" s="34"/>
      <c r="BSV1000" s="35"/>
      <c r="BSW1000" s="34"/>
      <c r="BTD1000" s="35"/>
      <c r="BTE1000" s="34"/>
      <c r="BTL1000" s="35"/>
      <c r="BTM1000" s="34"/>
      <c r="BTT1000" s="35"/>
      <c r="BTU1000" s="34"/>
      <c r="BUB1000" s="35"/>
      <c r="BUC1000" s="34"/>
      <c r="BUJ1000" s="35"/>
      <c r="BUK1000" s="34"/>
      <c r="BUR1000" s="35"/>
      <c r="BUS1000" s="34"/>
      <c r="BUZ1000" s="35"/>
      <c r="BVA1000" s="34"/>
      <c r="BVH1000" s="35"/>
      <c r="BVI1000" s="34"/>
      <c r="BVP1000" s="35"/>
      <c r="BVQ1000" s="34"/>
      <c r="BVX1000" s="35"/>
      <c r="BVY1000" s="34"/>
      <c r="BWF1000" s="35"/>
      <c r="BWG1000" s="34"/>
      <c r="BWN1000" s="35"/>
      <c r="BWO1000" s="34"/>
      <c r="BWV1000" s="35"/>
      <c r="BWW1000" s="34"/>
      <c r="BXD1000" s="35"/>
      <c r="BXE1000" s="34"/>
      <c r="BXL1000" s="35"/>
      <c r="BXM1000" s="34"/>
      <c r="BXT1000" s="35"/>
      <c r="BXU1000" s="34"/>
      <c r="BYB1000" s="35"/>
      <c r="BYC1000" s="34"/>
      <c r="BYJ1000" s="35"/>
      <c r="BYK1000" s="34"/>
      <c r="BYR1000" s="35"/>
      <c r="BYS1000" s="34"/>
      <c r="BYZ1000" s="35"/>
      <c r="BZA1000" s="34"/>
      <c r="BZH1000" s="35"/>
      <c r="BZI1000" s="34"/>
      <c r="BZP1000" s="35"/>
      <c r="BZQ1000" s="34"/>
      <c r="BZX1000" s="35"/>
      <c r="BZY1000" s="34"/>
      <c r="CAF1000" s="35"/>
      <c r="CAG1000" s="34"/>
      <c r="CAN1000" s="35"/>
      <c r="CAO1000" s="34"/>
      <c r="CAV1000" s="35"/>
      <c r="CAW1000" s="34"/>
      <c r="CBD1000" s="35"/>
      <c r="CBE1000" s="34"/>
      <c r="CBL1000" s="35"/>
      <c r="CBM1000" s="34"/>
      <c r="CBT1000" s="35"/>
      <c r="CBU1000" s="34"/>
      <c r="CCB1000" s="35"/>
      <c r="CCC1000" s="34"/>
      <c r="CCJ1000" s="35"/>
      <c r="CCK1000" s="34"/>
      <c r="CCR1000" s="35"/>
      <c r="CCS1000" s="34"/>
      <c r="CCZ1000" s="35"/>
      <c r="CDA1000" s="34"/>
      <c r="CDH1000" s="35"/>
      <c r="CDI1000" s="34"/>
      <c r="CDP1000" s="35"/>
      <c r="CDQ1000" s="34"/>
      <c r="CDX1000" s="35"/>
      <c r="CDY1000" s="34"/>
      <c r="CEF1000" s="35"/>
      <c r="CEG1000" s="34"/>
      <c r="CEN1000" s="35"/>
      <c r="CEO1000" s="34"/>
      <c r="CEV1000" s="35"/>
      <c r="CEW1000" s="34"/>
      <c r="CFD1000" s="35"/>
      <c r="CFE1000" s="34"/>
      <c r="CFL1000" s="35"/>
      <c r="CFM1000" s="34"/>
      <c r="CFT1000" s="35"/>
      <c r="CFU1000" s="34"/>
      <c r="CGB1000" s="35"/>
      <c r="CGC1000" s="34"/>
      <c r="CGJ1000" s="35"/>
      <c r="CGK1000" s="34"/>
      <c r="CGR1000" s="35"/>
      <c r="CGS1000" s="34"/>
      <c r="CGZ1000" s="35"/>
      <c r="CHA1000" s="34"/>
      <c r="CHH1000" s="35"/>
      <c r="CHI1000" s="34"/>
      <c r="CHP1000" s="35"/>
      <c r="CHQ1000" s="34"/>
      <c r="CHX1000" s="35"/>
      <c r="CHY1000" s="34"/>
      <c r="CIF1000" s="35"/>
      <c r="CIG1000" s="34"/>
      <c r="CIN1000" s="35"/>
      <c r="CIO1000" s="34"/>
      <c r="CIV1000" s="35"/>
      <c r="CIW1000" s="34"/>
      <c r="CJD1000" s="35"/>
      <c r="CJE1000" s="34"/>
      <c r="CJL1000" s="35"/>
      <c r="CJM1000" s="34"/>
      <c r="CJT1000" s="35"/>
      <c r="CJU1000" s="34"/>
      <c r="CKB1000" s="35"/>
      <c r="CKC1000" s="34"/>
      <c r="CKJ1000" s="35"/>
      <c r="CKK1000" s="34"/>
      <c r="CKR1000" s="35"/>
      <c r="CKS1000" s="34"/>
      <c r="CKZ1000" s="35"/>
      <c r="CLA1000" s="34"/>
      <c r="CLH1000" s="35"/>
      <c r="CLI1000" s="34"/>
      <c r="CLP1000" s="35"/>
      <c r="CLQ1000" s="34"/>
      <c r="CLX1000" s="35"/>
      <c r="CLY1000" s="34"/>
      <c r="CMF1000" s="35"/>
      <c r="CMG1000" s="34"/>
      <c r="CMN1000" s="35"/>
      <c r="CMO1000" s="34"/>
      <c r="CMV1000" s="35"/>
      <c r="CMW1000" s="34"/>
      <c r="CND1000" s="35"/>
      <c r="CNE1000" s="34"/>
      <c r="CNL1000" s="35"/>
      <c r="CNM1000" s="34"/>
      <c r="CNT1000" s="35"/>
      <c r="CNU1000" s="34"/>
      <c r="COB1000" s="35"/>
      <c r="COC1000" s="34"/>
      <c r="COJ1000" s="35"/>
      <c r="COK1000" s="34"/>
      <c r="COR1000" s="35"/>
      <c r="COS1000" s="34"/>
      <c r="COZ1000" s="35"/>
      <c r="CPA1000" s="34"/>
      <c r="CPH1000" s="35"/>
      <c r="CPI1000" s="34"/>
      <c r="CPP1000" s="35"/>
      <c r="CPQ1000" s="34"/>
      <c r="CPX1000" s="35"/>
      <c r="CPY1000" s="34"/>
      <c r="CQF1000" s="35"/>
      <c r="CQG1000" s="34"/>
      <c r="CQN1000" s="35"/>
      <c r="CQO1000" s="34"/>
      <c r="CQV1000" s="35"/>
      <c r="CQW1000" s="34"/>
      <c r="CRD1000" s="35"/>
      <c r="CRE1000" s="34"/>
      <c r="CRL1000" s="35"/>
      <c r="CRM1000" s="34"/>
      <c r="CRT1000" s="35"/>
      <c r="CRU1000" s="34"/>
      <c r="CSB1000" s="35"/>
      <c r="CSC1000" s="34"/>
      <c r="CSJ1000" s="35"/>
      <c r="CSK1000" s="34"/>
      <c r="CSR1000" s="35"/>
      <c r="CSS1000" s="34"/>
      <c r="CSZ1000" s="35"/>
      <c r="CTA1000" s="34"/>
      <c r="CTH1000" s="35"/>
      <c r="CTI1000" s="34"/>
      <c r="CTP1000" s="35"/>
      <c r="CTQ1000" s="34"/>
      <c r="CTX1000" s="35"/>
      <c r="CTY1000" s="34"/>
      <c r="CUF1000" s="35"/>
      <c r="CUG1000" s="34"/>
      <c r="CUN1000" s="35"/>
      <c r="CUO1000" s="34"/>
      <c r="CUV1000" s="35"/>
      <c r="CUW1000" s="34"/>
      <c r="CVD1000" s="35"/>
      <c r="CVE1000" s="34"/>
      <c r="CVL1000" s="35"/>
      <c r="CVM1000" s="34"/>
      <c r="CVT1000" s="35"/>
      <c r="CVU1000" s="34"/>
      <c r="CWB1000" s="35"/>
      <c r="CWC1000" s="34"/>
      <c r="CWJ1000" s="35"/>
      <c r="CWK1000" s="34"/>
      <c r="CWR1000" s="35"/>
      <c r="CWS1000" s="34"/>
      <c r="CWZ1000" s="35"/>
      <c r="CXA1000" s="34"/>
      <c r="CXH1000" s="35"/>
      <c r="CXI1000" s="34"/>
      <c r="CXP1000" s="35"/>
      <c r="CXQ1000" s="34"/>
      <c r="CXX1000" s="35"/>
      <c r="CXY1000" s="34"/>
      <c r="CYF1000" s="35"/>
      <c r="CYG1000" s="34"/>
      <c r="CYN1000" s="35"/>
      <c r="CYO1000" s="34"/>
      <c r="CYV1000" s="35"/>
      <c r="CYW1000" s="34"/>
      <c r="CZD1000" s="35"/>
      <c r="CZE1000" s="34"/>
      <c r="CZL1000" s="35"/>
      <c r="CZM1000" s="34"/>
      <c r="CZT1000" s="35"/>
      <c r="CZU1000" s="34"/>
      <c r="DAB1000" s="35"/>
      <c r="DAC1000" s="34"/>
      <c r="DAJ1000" s="35"/>
      <c r="DAK1000" s="34"/>
      <c r="DAR1000" s="35"/>
      <c r="DAS1000" s="34"/>
      <c r="DAZ1000" s="35"/>
      <c r="DBA1000" s="34"/>
      <c r="DBH1000" s="35"/>
      <c r="DBI1000" s="34"/>
      <c r="DBP1000" s="35"/>
      <c r="DBQ1000" s="34"/>
      <c r="DBX1000" s="35"/>
      <c r="DBY1000" s="34"/>
      <c r="DCF1000" s="35"/>
      <c r="DCG1000" s="34"/>
      <c r="DCN1000" s="35"/>
      <c r="DCO1000" s="34"/>
      <c r="DCV1000" s="35"/>
      <c r="DCW1000" s="34"/>
      <c r="DDD1000" s="35"/>
      <c r="DDE1000" s="34"/>
      <c r="DDL1000" s="35"/>
      <c r="DDM1000" s="34"/>
      <c r="DDT1000" s="35"/>
      <c r="DDU1000" s="34"/>
      <c r="DEB1000" s="35"/>
      <c r="DEC1000" s="34"/>
      <c r="DEJ1000" s="35"/>
      <c r="DEK1000" s="34"/>
      <c r="DER1000" s="35"/>
      <c r="DES1000" s="34"/>
      <c r="DEZ1000" s="35"/>
      <c r="DFA1000" s="34"/>
      <c r="DFH1000" s="35"/>
      <c r="DFI1000" s="34"/>
      <c r="DFP1000" s="35"/>
      <c r="DFQ1000" s="34"/>
      <c r="DFX1000" s="35"/>
      <c r="DFY1000" s="34"/>
      <c r="DGF1000" s="35"/>
      <c r="DGG1000" s="34"/>
      <c r="DGN1000" s="35"/>
      <c r="DGO1000" s="34"/>
      <c r="DGV1000" s="35"/>
      <c r="DGW1000" s="34"/>
      <c r="DHD1000" s="35"/>
      <c r="DHE1000" s="34"/>
      <c r="DHL1000" s="35"/>
      <c r="DHM1000" s="34"/>
      <c r="DHT1000" s="35"/>
      <c r="DHU1000" s="34"/>
      <c r="DIB1000" s="35"/>
      <c r="DIC1000" s="34"/>
      <c r="DIJ1000" s="35"/>
      <c r="DIK1000" s="34"/>
      <c r="DIR1000" s="35"/>
      <c r="DIS1000" s="34"/>
      <c r="DIZ1000" s="35"/>
      <c r="DJA1000" s="34"/>
      <c r="DJH1000" s="35"/>
      <c r="DJI1000" s="34"/>
      <c r="DJP1000" s="35"/>
      <c r="DJQ1000" s="34"/>
      <c r="DJX1000" s="35"/>
      <c r="DJY1000" s="34"/>
      <c r="DKF1000" s="35"/>
      <c r="DKG1000" s="34"/>
      <c r="DKN1000" s="35"/>
      <c r="DKO1000" s="34"/>
      <c r="DKV1000" s="35"/>
      <c r="DKW1000" s="34"/>
      <c r="DLD1000" s="35"/>
      <c r="DLE1000" s="34"/>
      <c r="DLL1000" s="35"/>
      <c r="DLM1000" s="34"/>
      <c r="DLT1000" s="35"/>
      <c r="DLU1000" s="34"/>
      <c r="DMB1000" s="35"/>
      <c r="DMC1000" s="34"/>
      <c r="DMJ1000" s="35"/>
      <c r="DMK1000" s="34"/>
      <c r="DMR1000" s="35"/>
      <c r="DMS1000" s="34"/>
      <c r="DMZ1000" s="35"/>
      <c r="DNA1000" s="34"/>
      <c r="DNH1000" s="35"/>
      <c r="DNI1000" s="34"/>
      <c r="DNP1000" s="35"/>
      <c r="DNQ1000" s="34"/>
      <c r="DNX1000" s="35"/>
      <c r="DNY1000" s="34"/>
      <c r="DOF1000" s="35"/>
      <c r="DOG1000" s="34"/>
      <c r="DON1000" s="35"/>
      <c r="DOO1000" s="34"/>
      <c r="DOV1000" s="35"/>
      <c r="DOW1000" s="34"/>
      <c r="DPD1000" s="35"/>
      <c r="DPE1000" s="34"/>
      <c r="DPL1000" s="35"/>
      <c r="DPM1000" s="34"/>
      <c r="DPT1000" s="35"/>
      <c r="DPU1000" s="34"/>
      <c r="DQB1000" s="35"/>
      <c r="DQC1000" s="34"/>
      <c r="DQJ1000" s="35"/>
      <c r="DQK1000" s="34"/>
      <c r="DQR1000" s="35"/>
      <c r="DQS1000" s="34"/>
      <c r="DQZ1000" s="35"/>
      <c r="DRA1000" s="34"/>
      <c r="DRH1000" s="35"/>
      <c r="DRI1000" s="34"/>
      <c r="DRP1000" s="35"/>
      <c r="DRQ1000" s="34"/>
      <c r="DRX1000" s="35"/>
      <c r="DRY1000" s="34"/>
      <c r="DSF1000" s="35"/>
      <c r="DSG1000" s="34"/>
      <c r="DSN1000" s="35"/>
      <c r="DSO1000" s="34"/>
      <c r="DSV1000" s="35"/>
      <c r="DSW1000" s="34"/>
      <c r="DTD1000" s="35"/>
      <c r="DTE1000" s="34"/>
      <c r="DTL1000" s="35"/>
      <c r="DTM1000" s="34"/>
      <c r="DTT1000" s="35"/>
      <c r="DTU1000" s="34"/>
      <c r="DUB1000" s="35"/>
      <c r="DUC1000" s="34"/>
      <c r="DUJ1000" s="35"/>
      <c r="DUK1000" s="34"/>
      <c r="DUR1000" s="35"/>
      <c r="DUS1000" s="34"/>
      <c r="DUZ1000" s="35"/>
      <c r="DVA1000" s="34"/>
      <c r="DVH1000" s="35"/>
      <c r="DVI1000" s="34"/>
      <c r="DVP1000" s="35"/>
      <c r="DVQ1000" s="34"/>
      <c r="DVX1000" s="35"/>
      <c r="DVY1000" s="34"/>
      <c r="DWF1000" s="35"/>
      <c r="DWG1000" s="34"/>
      <c r="DWN1000" s="35"/>
      <c r="DWO1000" s="34"/>
      <c r="DWV1000" s="35"/>
      <c r="DWW1000" s="34"/>
      <c r="DXD1000" s="35"/>
      <c r="DXE1000" s="34"/>
      <c r="DXL1000" s="35"/>
      <c r="DXM1000" s="34"/>
      <c r="DXT1000" s="35"/>
      <c r="DXU1000" s="34"/>
      <c r="DYB1000" s="35"/>
      <c r="DYC1000" s="34"/>
      <c r="DYJ1000" s="35"/>
      <c r="DYK1000" s="34"/>
      <c r="DYR1000" s="35"/>
      <c r="DYS1000" s="34"/>
      <c r="DYZ1000" s="35"/>
      <c r="DZA1000" s="34"/>
      <c r="DZH1000" s="35"/>
      <c r="DZI1000" s="34"/>
      <c r="DZP1000" s="35"/>
      <c r="DZQ1000" s="34"/>
      <c r="DZX1000" s="35"/>
      <c r="DZY1000" s="34"/>
      <c r="EAF1000" s="35"/>
      <c r="EAG1000" s="34"/>
      <c r="EAN1000" s="35"/>
      <c r="EAO1000" s="34"/>
      <c r="EAV1000" s="35"/>
      <c r="EAW1000" s="34"/>
      <c r="EBD1000" s="35"/>
      <c r="EBE1000" s="34"/>
      <c r="EBL1000" s="35"/>
      <c r="EBM1000" s="34"/>
      <c r="EBT1000" s="35"/>
      <c r="EBU1000" s="34"/>
      <c r="ECB1000" s="35"/>
      <c r="ECC1000" s="34"/>
      <c r="ECJ1000" s="35"/>
      <c r="ECK1000" s="34"/>
      <c r="ECR1000" s="35"/>
      <c r="ECS1000" s="34"/>
      <c r="ECZ1000" s="35"/>
      <c r="EDA1000" s="34"/>
      <c r="EDH1000" s="35"/>
      <c r="EDI1000" s="34"/>
      <c r="EDP1000" s="35"/>
      <c r="EDQ1000" s="34"/>
      <c r="EDX1000" s="35"/>
      <c r="EDY1000" s="34"/>
      <c r="EEF1000" s="35"/>
      <c r="EEG1000" s="34"/>
      <c r="EEN1000" s="35"/>
      <c r="EEO1000" s="34"/>
      <c r="EEV1000" s="35"/>
      <c r="EEW1000" s="34"/>
      <c r="EFD1000" s="35"/>
      <c r="EFE1000" s="34"/>
      <c r="EFL1000" s="35"/>
      <c r="EFM1000" s="34"/>
      <c r="EFT1000" s="35"/>
      <c r="EFU1000" s="34"/>
      <c r="EGB1000" s="35"/>
      <c r="EGC1000" s="34"/>
      <c r="EGJ1000" s="35"/>
      <c r="EGK1000" s="34"/>
      <c r="EGR1000" s="35"/>
      <c r="EGS1000" s="34"/>
      <c r="EGZ1000" s="35"/>
      <c r="EHA1000" s="34"/>
      <c r="EHH1000" s="35"/>
      <c r="EHI1000" s="34"/>
      <c r="EHP1000" s="35"/>
      <c r="EHQ1000" s="34"/>
      <c r="EHX1000" s="35"/>
      <c r="EHY1000" s="34"/>
      <c r="EIF1000" s="35"/>
      <c r="EIG1000" s="34"/>
      <c r="EIN1000" s="35"/>
      <c r="EIO1000" s="34"/>
      <c r="EIV1000" s="35"/>
      <c r="EIW1000" s="34"/>
      <c r="EJD1000" s="35"/>
      <c r="EJE1000" s="34"/>
      <c r="EJL1000" s="35"/>
      <c r="EJM1000" s="34"/>
      <c r="EJT1000" s="35"/>
      <c r="EJU1000" s="34"/>
      <c r="EKB1000" s="35"/>
      <c r="EKC1000" s="34"/>
      <c r="EKJ1000" s="35"/>
      <c r="EKK1000" s="34"/>
      <c r="EKR1000" s="35"/>
      <c r="EKS1000" s="34"/>
      <c r="EKZ1000" s="35"/>
      <c r="ELA1000" s="34"/>
      <c r="ELH1000" s="35"/>
      <c r="ELI1000" s="34"/>
      <c r="ELP1000" s="35"/>
      <c r="ELQ1000" s="34"/>
      <c r="ELX1000" s="35"/>
      <c r="ELY1000" s="34"/>
      <c r="EMF1000" s="35"/>
      <c r="EMG1000" s="34"/>
      <c r="EMN1000" s="35"/>
      <c r="EMO1000" s="34"/>
      <c r="EMV1000" s="35"/>
      <c r="EMW1000" s="34"/>
      <c r="END1000" s="35"/>
      <c r="ENE1000" s="34"/>
      <c r="ENL1000" s="35"/>
      <c r="ENM1000" s="34"/>
      <c r="ENT1000" s="35"/>
      <c r="ENU1000" s="34"/>
      <c r="EOB1000" s="35"/>
      <c r="EOC1000" s="34"/>
      <c r="EOJ1000" s="35"/>
      <c r="EOK1000" s="34"/>
      <c r="EOR1000" s="35"/>
      <c r="EOS1000" s="34"/>
      <c r="EOZ1000" s="35"/>
      <c r="EPA1000" s="34"/>
      <c r="EPH1000" s="35"/>
      <c r="EPI1000" s="34"/>
      <c r="EPP1000" s="35"/>
      <c r="EPQ1000" s="34"/>
      <c r="EPX1000" s="35"/>
      <c r="EPY1000" s="34"/>
      <c r="EQF1000" s="35"/>
      <c r="EQG1000" s="34"/>
      <c r="EQN1000" s="35"/>
      <c r="EQO1000" s="34"/>
      <c r="EQV1000" s="35"/>
      <c r="EQW1000" s="34"/>
      <c r="ERD1000" s="35"/>
      <c r="ERE1000" s="34"/>
      <c r="ERL1000" s="35"/>
      <c r="ERM1000" s="34"/>
      <c r="ERT1000" s="35"/>
      <c r="ERU1000" s="34"/>
      <c r="ESB1000" s="35"/>
      <c r="ESC1000" s="34"/>
      <c r="ESJ1000" s="35"/>
      <c r="ESK1000" s="34"/>
      <c r="ESR1000" s="35"/>
      <c r="ESS1000" s="34"/>
      <c r="ESZ1000" s="35"/>
      <c r="ETA1000" s="34"/>
      <c r="ETH1000" s="35"/>
      <c r="ETI1000" s="34"/>
      <c r="ETP1000" s="35"/>
      <c r="ETQ1000" s="34"/>
      <c r="ETX1000" s="35"/>
      <c r="ETY1000" s="34"/>
      <c r="EUF1000" s="35"/>
      <c r="EUG1000" s="34"/>
      <c r="EUN1000" s="35"/>
      <c r="EUO1000" s="34"/>
      <c r="EUV1000" s="35"/>
      <c r="EUW1000" s="34"/>
      <c r="EVD1000" s="35"/>
      <c r="EVE1000" s="34"/>
      <c r="EVL1000" s="35"/>
      <c r="EVM1000" s="34"/>
      <c r="EVT1000" s="35"/>
      <c r="EVU1000" s="34"/>
      <c r="EWB1000" s="35"/>
      <c r="EWC1000" s="34"/>
      <c r="EWJ1000" s="35"/>
      <c r="EWK1000" s="34"/>
      <c r="EWR1000" s="35"/>
      <c r="EWS1000" s="34"/>
      <c r="EWZ1000" s="35"/>
      <c r="EXA1000" s="34"/>
      <c r="EXH1000" s="35"/>
      <c r="EXI1000" s="34"/>
      <c r="EXP1000" s="35"/>
      <c r="EXQ1000" s="34"/>
      <c r="EXX1000" s="35"/>
      <c r="EXY1000" s="34"/>
      <c r="EYF1000" s="35"/>
      <c r="EYG1000" s="34"/>
      <c r="EYN1000" s="35"/>
      <c r="EYO1000" s="34"/>
      <c r="EYV1000" s="35"/>
      <c r="EYW1000" s="34"/>
      <c r="EZD1000" s="35"/>
      <c r="EZE1000" s="34"/>
      <c r="EZL1000" s="35"/>
      <c r="EZM1000" s="34"/>
      <c r="EZT1000" s="35"/>
      <c r="EZU1000" s="34"/>
      <c r="FAB1000" s="35"/>
      <c r="FAC1000" s="34"/>
      <c r="FAJ1000" s="35"/>
      <c r="FAK1000" s="34"/>
      <c r="FAR1000" s="35"/>
      <c r="FAS1000" s="34"/>
      <c r="FAZ1000" s="35"/>
      <c r="FBA1000" s="34"/>
      <c r="FBH1000" s="35"/>
      <c r="FBI1000" s="34"/>
      <c r="FBP1000" s="35"/>
      <c r="FBQ1000" s="34"/>
      <c r="FBX1000" s="35"/>
      <c r="FBY1000" s="34"/>
      <c r="FCF1000" s="35"/>
      <c r="FCG1000" s="34"/>
      <c r="FCN1000" s="35"/>
      <c r="FCO1000" s="34"/>
      <c r="FCV1000" s="35"/>
      <c r="FCW1000" s="34"/>
      <c r="FDD1000" s="35"/>
      <c r="FDE1000" s="34"/>
      <c r="FDL1000" s="35"/>
      <c r="FDM1000" s="34"/>
      <c r="FDT1000" s="35"/>
      <c r="FDU1000" s="34"/>
      <c r="FEB1000" s="35"/>
      <c r="FEC1000" s="34"/>
      <c r="FEJ1000" s="35"/>
      <c r="FEK1000" s="34"/>
      <c r="FER1000" s="35"/>
      <c r="FES1000" s="34"/>
      <c r="FEZ1000" s="35"/>
      <c r="FFA1000" s="34"/>
      <c r="FFH1000" s="35"/>
      <c r="FFI1000" s="34"/>
      <c r="FFP1000" s="35"/>
      <c r="FFQ1000" s="34"/>
      <c r="FFX1000" s="35"/>
      <c r="FFY1000" s="34"/>
      <c r="FGF1000" s="35"/>
      <c r="FGG1000" s="34"/>
      <c r="FGN1000" s="35"/>
      <c r="FGO1000" s="34"/>
      <c r="FGV1000" s="35"/>
      <c r="FGW1000" s="34"/>
      <c r="FHD1000" s="35"/>
      <c r="FHE1000" s="34"/>
      <c r="FHL1000" s="35"/>
      <c r="FHM1000" s="34"/>
      <c r="FHT1000" s="35"/>
      <c r="FHU1000" s="34"/>
      <c r="FIB1000" s="35"/>
      <c r="FIC1000" s="34"/>
      <c r="FIJ1000" s="35"/>
      <c r="FIK1000" s="34"/>
      <c r="FIR1000" s="35"/>
      <c r="FIS1000" s="34"/>
      <c r="FIZ1000" s="35"/>
      <c r="FJA1000" s="34"/>
      <c r="FJH1000" s="35"/>
      <c r="FJI1000" s="34"/>
      <c r="FJP1000" s="35"/>
      <c r="FJQ1000" s="34"/>
      <c r="FJX1000" s="35"/>
      <c r="FJY1000" s="34"/>
      <c r="FKF1000" s="35"/>
      <c r="FKG1000" s="34"/>
      <c r="FKN1000" s="35"/>
      <c r="FKO1000" s="34"/>
      <c r="FKV1000" s="35"/>
      <c r="FKW1000" s="34"/>
      <c r="FLD1000" s="35"/>
      <c r="FLE1000" s="34"/>
      <c r="FLL1000" s="35"/>
      <c r="FLM1000" s="34"/>
      <c r="FLT1000" s="35"/>
      <c r="FLU1000" s="34"/>
      <c r="FMB1000" s="35"/>
      <c r="FMC1000" s="34"/>
      <c r="FMJ1000" s="35"/>
      <c r="FMK1000" s="34"/>
      <c r="FMR1000" s="35"/>
      <c r="FMS1000" s="34"/>
      <c r="FMZ1000" s="35"/>
      <c r="FNA1000" s="34"/>
      <c r="FNH1000" s="35"/>
      <c r="FNI1000" s="34"/>
      <c r="FNP1000" s="35"/>
      <c r="FNQ1000" s="34"/>
      <c r="FNX1000" s="35"/>
      <c r="FNY1000" s="34"/>
      <c r="FOF1000" s="35"/>
      <c r="FOG1000" s="34"/>
      <c r="FON1000" s="35"/>
      <c r="FOO1000" s="34"/>
      <c r="FOV1000" s="35"/>
      <c r="FOW1000" s="34"/>
      <c r="FPD1000" s="35"/>
      <c r="FPE1000" s="34"/>
      <c r="FPL1000" s="35"/>
      <c r="FPM1000" s="34"/>
      <c r="FPT1000" s="35"/>
      <c r="FPU1000" s="34"/>
      <c r="FQB1000" s="35"/>
      <c r="FQC1000" s="34"/>
      <c r="FQJ1000" s="35"/>
      <c r="FQK1000" s="34"/>
      <c r="FQR1000" s="35"/>
      <c r="FQS1000" s="34"/>
      <c r="FQZ1000" s="35"/>
      <c r="FRA1000" s="34"/>
      <c r="FRH1000" s="35"/>
      <c r="FRI1000" s="34"/>
      <c r="FRP1000" s="35"/>
      <c r="FRQ1000" s="34"/>
      <c r="FRX1000" s="35"/>
      <c r="FRY1000" s="34"/>
      <c r="FSF1000" s="35"/>
      <c r="FSG1000" s="34"/>
      <c r="FSN1000" s="35"/>
      <c r="FSO1000" s="34"/>
      <c r="FSV1000" s="35"/>
      <c r="FSW1000" s="34"/>
      <c r="FTD1000" s="35"/>
      <c r="FTE1000" s="34"/>
      <c r="FTL1000" s="35"/>
      <c r="FTM1000" s="34"/>
      <c r="FTT1000" s="35"/>
      <c r="FTU1000" s="34"/>
      <c r="FUB1000" s="35"/>
      <c r="FUC1000" s="34"/>
      <c r="FUJ1000" s="35"/>
      <c r="FUK1000" s="34"/>
      <c r="FUR1000" s="35"/>
      <c r="FUS1000" s="34"/>
      <c r="FUZ1000" s="35"/>
      <c r="FVA1000" s="34"/>
      <c r="FVH1000" s="35"/>
      <c r="FVI1000" s="34"/>
      <c r="FVP1000" s="35"/>
      <c r="FVQ1000" s="34"/>
      <c r="FVX1000" s="35"/>
      <c r="FVY1000" s="34"/>
      <c r="FWF1000" s="35"/>
      <c r="FWG1000" s="34"/>
      <c r="FWN1000" s="35"/>
      <c r="FWO1000" s="34"/>
      <c r="FWV1000" s="35"/>
      <c r="FWW1000" s="34"/>
      <c r="FXD1000" s="35"/>
      <c r="FXE1000" s="34"/>
      <c r="FXL1000" s="35"/>
      <c r="FXM1000" s="34"/>
      <c r="FXT1000" s="35"/>
      <c r="FXU1000" s="34"/>
      <c r="FYB1000" s="35"/>
      <c r="FYC1000" s="34"/>
      <c r="FYJ1000" s="35"/>
      <c r="FYK1000" s="34"/>
      <c r="FYR1000" s="35"/>
      <c r="FYS1000" s="34"/>
      <c r="FYZ1000" s="35"/>
      <c r="FZA1000" s="34"/>
      <c r="FZH1000" s="35"/>
      <c r="FZI1000" s="34"/>
      <c r="FZP1000" s="35"/>
      <c r="FZQ1000" s="34"/>
      <c r="FZX1000" s="35"/>
      <c r="FZY1000" s="34"/>
      <c r="GAF1000" s="35"/>
      <c r="GAG1000" s="34"/>
      <c r="GAN1000" s="35"/>
      <c r="GAO1000" s="34"/>
      <c r="GAV1000" s="35"/>
      <c r="GAW1000" s="34"/>
      <c r="GBD1000" s="35"/>
      <c r="GBE1000" s="34"/>
      <c r="GBL1000" s="35"/>
      <c r="GBM1000" s="34"/>
      <c r="GBT1000" s="35"/>
      <c r="GBU1000" s="34"/>
      <c r="GCB1000" s="35"/>
      <c r="GCC1000" s="34"/>
      <c r="GCJ1000" s="35"/>
      <c r="GCK1000" s="34"/>
      <c r="GCR1000" s="35"/>
      <c r="GCS1000" s="34"/>
      <c r="GCZ1000" s="35"/>
      <c r="GDA1000" s="34"/>
      <c r="GDH1000" s="35"/>
      <c r="GDI1000" s="34"/>
      <c r="GDP1000" s="35"/>
      <c r="GDQ1000" s="34"/>
      <c r="GDX1000" s="35"/>
      <c r="GDY1000" s="34"/>
      <c r="GEF1000" s="35"/>
      <c r="GEG1000" s="34"/>
      <c r="GEN1000" s="35"/>
      <c r="GEO1000" s="34"/>
      <c r="GEV1000" s="35"/>
      <c r="GEW1000" s="34"/>
      <c r="GFD1000" s="35"/>
      <c r="GFE1000" s="34"/>
      <c r="GFL1000" s="35"/>
      <c r="GFM1000" s="34"/>
      <c r="GFT1000" s="35"/>
      <c r="GFU1000" s="34"/>
      <c r="GGB1000" s="35"/>
      <c r="GGC1000" s="34"/>
      <c r="GGJ1000" s="35"/>
      <c r="GGK1000" s="34"/>
      <c r="GGR1000" s="35"/>
      <c r="GGS1000" s="34"/>
      <c r="GGZ1000" s="35"/>
      <c r="GHA1000" s="34"/>
      <c r="GHH1000" s="35"/>
      <c r="GHI1000" s="34"/>
      <c r="GHP1000" s="35"/>
      <c r="GHQ1000" s="34"/>
      <c r="GHX1000" s="35"/>
      <c r="GHY1000" s="34"/>
      <c r="GIF1000" s="35"/>
      <c r="GIG1000" s="34"/>
      <c r="GIN1000" s="35"/>
      <c r="GIO1000" s="34"/>
      <c r="GIV1000" s="35"/>
      <c r="GIW1000" s="34"/>
      <c r="GJD1000" s="35"/>
      <c r="GJE1000" s="34"/>
      <c r="GJL1000" s="35"/>
      <c r="GJM1000" s="34"/>
      <c r="GJT1000" s="35"/>
      <c r="GJU1000" s="34"/>
      <c r="GKB1000" s="35"/>
      <c r="GKC1000" s="34"/>
      <c r="GKJ1000" s="35"/>
      <c r="GKK1000" s="34"/>
      <c r="GKR1000" s="35"/>
      <c r="GKS1000" s="34"/>
      <c r="GKZ1000" s="35"/>
      <c r="GLA1000" s="34"/>
      <c r="GLH1000" s="35"/>
      <c r="GLI1000" s="34"/>
      <c r="GLP1000" s="35"/>
      <c r="GLQ1000" s="34"/>
      <c r="GLX1000" s="35"/>
      <c r="GLY1000" s="34"/>
      <c r="GMF1000" s="35"/>
      <c r="GMG1000" s="34"/>
      <c r="GMN1000" s="35"/>
      <c r="GMO1000" s="34"/>
      <c r="GMV1000" s="35"/>
      <c r="GMW1000" s="34"/>
      <c r="GND1000" s="35"/>
      <c r="GNE1000" s="34"/>
      <c r="GNL1000" s="35"/>
      <c r="GNM1000" s="34"/>
      <c r="GNT1000" s="35"/>
      <c r="GNU1000" s="34"/>
      <c r="GOB1000" s="35"/>
      <c r="GOC1000" s="34"/>
      <c r="GOJ1000" s="35"/>
      <c r="GOK1000" s="34"/>
      <c r="GOR1000" s="35"/>
      <c r="GOS1000" s="34"/>
      <c r="GOZ1000" s="35"/>
      <c r="GPA1000" s="34"/>
      <c r="GPH1000" s="35"/>
      <c r="GPI1000" s="34"/>
      <c r="GPP1000" s="35"/>
      <c r="GPQ1000" s="34"/>
      <c r="GPX1000" s="35"/>
      <c r="GPY1000" s="34"/>
      <c r="GQF1000" s="35"/>
      <c r="GQG1000" s="34"/>
      <c r="GQN1000" s="35"/>
      <c r="GQO1000" s="34"/>
      <c r="GQV1000" s="35"/>
      <c r="GQW1000" s="34"/>
      <c r="GRD1000" s="35"/>
      <c r="GRE1000" s="34"/>
      <c r="GRL1000" s="35"/>
      <c r="GRM1000" s="34"/>
      <c r="GRT1000" s="35"/>
      <c r="GRU1000" s="34"/>
      <c r="GSB1000" s="35"/>
      <c r="GSC1000" s="34"/>
      <c r="GSJ1000" s="35"/>
      <c r="GSK1000" s="34"/>
      <c r="GSR1000" s="35"/>
      <c r="GSS1000" s="34"/>
      <c r="GSZ1000" s="35"/>
      <c r="GTA1000" s="34"/>
      <c r="GTH1000" s="35"/>
      <c r="GTI1000" s="34"/>
      <c r="GTP1000" s="35"/>
      <c r="GTQ1000" s="34"/>
      <c r="GTX1000" s="35"/>
      <c r="GTY1000" s="34"/>
      <c r="GUF1000" s="35"/>
      <c r="GUG1000" s="34"/>
      <c r="GUN1000" s="35"/>
      <c r="GUO1000" s="34"/>
      <c r="GUV1000" s="35"/>
      <c r="GUW1000" s="34"/>
      <c r="GVD1000" s="35"/>
      <c r="GVE1000" s="34"/>
      <c r="GVL1000" s="35"/>
      <c r="GVM1000" s="34"/>
      <c r="GVT1000" s="35"/>
      <c r="GVU1000" s="34"/>
      <c r="GWB1000" s="35"/>
      <c r="GWC1000" s="34"/>
      <c r="GWJ1000" s="35"/>
      <c r="GWK1000" s="34"/>
      <c r="GWR1000" s="35"/>
      <c r="GWS1000" s="34"/>
      <c r="GWZ1000" s="35"/>
      <c r="GXA1000" s="34"/>
      <c r="GXH1000" s="35"/>
      <c r="GXI1000" s="34"/>
      <c r="GXP1000" s="35"/>
      <c r="GXQ1000" s="34"/>
      <c r="GXX1000" s="35"/>
      <c r="GXY1000" s="34"/>
      <c r="GYF1000" s="35"/>
      <c r="GYG1000" s="34"/>
      <c r="GYN1000" s="35"/>
      <c r="GYO1000" s="34"/>
      <c r="GYV1000" s="35"/>
      <c r="GYW1000" s="34"/>
      <c r="GZD1000" s="35"/>
      <c r="GZE1000" s="34"/>
      <c r="GZL1000" s="35"/>
      <c r="GZM1000" s="34"/>
      <c r="GZT1000" s="35"/>
      <c r="GZU1000" s="34"/>
      <c r="HAB1000" s="35"/>
      <c r="HAC1000" s="34"/>
      <c r="HAJ1000" s="35"/>
      <c r="HAK1000" s="34"/>
      <c r="HAR1000" s="35"/>
      <c r="HAS1000" s="34"/>
      <c r="HAZ1000" s="35"/>
      <c r="HBA1000" s="34"/>
      <c r="HBH1000" s="35"/>
      <c r="HBI1000" s="34"/>
      <c r="HBP1000" s="35"/>
      <c r="HBQ1000" s="34"/>
      <c r="HBX1000" s="35"/>
      <c r="HBY1000" s="34"/>
      <c r="HCF1000" s="35"/>
      <c r="HCG1000" s="34"/>
      <c r="HCN1000" s="35"/>
      <c r="HCO1000" s="34"/>
      <c r="HCV1000" s="35"/>
      <c r="HCW1000" s="34"/>
      <c r="HDD1000" s="35"/>
      <c r="HDE1000" s="34"/>
      <c r="HDL1000" s="35"/>
      <c r="HDM1000" s="34"/>
      <c r="HDT1000" s="35"/>
      <c r="HDU1000" s="34"/>
      <c r="HEB1000" s="35"/>
      <c r="HEC1000" s="34"/>
      <c r="HEJ1000" s="35"/>
      <c r="HEK1000" s="34"/>
      <c r="HER1000" s="35"/>
      <c r="HES1000" s="34"/>
      <c r="HEZ1000" s="35"/>
      <c r="HFA1000" s="34"/>
      <c r="HFH1000" s="35"/>
      <c r="HFI1000" s="34"/>
      <c r="HFP1000" s="35"/>
      <c r="HFQ1000" s="34"/>
      <c r="HFX1000" s="35"/>
      <c r="HFY1000" s="34"/>
      <c r="HGF1000" s="35"/>
      <c r="HGG1000" s="34"/>
      <c r="HGN1000" s="35"/>
      <c r="HGO1000" s="34"/>
      <c r="HGV1000" s="35"/>
      <c r="HGW1000" s="34"/>
      <c r="HHD1000" s="35"/>
      <c r="HHE1000" s="34"/>
      <c r="HHL1000" s="35"/>
      <c r="HHM1000" s="34"/>
      <c r="HHT1000" s="35"/>
      <c r="HHU1000" s="34"/>
      <c r="HIB1000" s="35"/>
      <c r="HIC1000" s="34"/>
      <c r="HIJ1000" s="35"/>
      <c r="HIK1000" s="34"/>
      <c r="HIR1000" s="35"/>
      <c r="HIS1000" s="34"/>
      <c r="HIZ1000" s="35"/>
      <c r="HJA1000" s="34"/>
      <c r="HJH1000" s="35"/>
      <c r="HJI1000" s="34"/>
      <c r="HJP1000" s="35"/>
      <c r="HJQ1000" s="34"/>
      <c r="HJX1000" s="35"/>
      <c r="HJY1000" s="34"/>
      <c r="HKF1000" s="35"/>
      <c r="HKG1000" s="34"/>
      <c r="HKN1000" s="35"/>
      <c r="HKO1000" s="34"/>
      <c r="HKV1000" s="35"/>
      <c r="HKW1000" s="34"/>
      <c r="HLD1000" s="35"/>
      <c r="HLE1000" s="34"/>
      <c r="HLL1000" s="35"/>
      <c r="HLM1000" s="34"/>
      <c r="HLT1000" s="35"/>
      <c r="HLU1000" s="34"/>
      <c r="HMB1000" s="35"/>
      <c r="HMC1000" s="34"/>
      <c r="HMJ1000" s="35"/>
      <c r="HMK1000" s="34"/>
      <c r="HMR1000" s="35"/>
      <c r="HMS1000" s="34"/>
      <c r="HMZ1000" s="35"/>
      <c r="HNA1000" s="34"/>
      <c r="HNH1000" s="35"/>
      <c r="HNI1000" s="34"/>
      <c r="HNP1000" s="35"/>
      <c r="HNQ1000" s="34"/>
      <c r="HNX1000" s="35"/>
      <c r="HNY1000" s="34"/>
      <c r="HOF1000" s="35"/>
      <c r="HOG1000" s="34"/>
      <c r="HON1000" s="35"/>
      <c r="HOO1000" s="34"/>
      <c r="HOV1000" s="35"/>
      <c r="HOW1000" s="34"/>
      <c r="HPD1000" s="35"/>
      <c r="HPE1000" s="34"/>
      <c r="HPL1000" s="35"/>
      <c r="HPM1000" s="34"/>
      <c r="HPT1000" s="35"/>
      <c r="HPU1000" s="34"/>
      <c r="HQB1000" s="35"/>
      <c r="HQC1000" s="34"/>
      <c r="HQJ1000" s="35"/>
      <c r="HQK1000" s="34"/>
      <c r="HQR1000" s="35"/>
      <c r="HQS1000" s="34"/>
      <c r="HQZ1000" s="35"/>
      <c r="HRA1000" s="34"/>
      <c r="HRH1000" s="35"/>
      <c r="HRI1000" s="34"/>
      <c r="HRP1000" s="35"/>
      <c r="HRQ1000" s="34"/>
      <c r="HRX1000" s="35"/>
      <c r="HRY1000" s="34"/>
      <c r="HSF1000" s="35"/>
      <c r="HSG1000" s="34"/>
      <c r="HSN1000" s="35"/>
      <c r="HSO1000" s="34"/>
      <c r="HSV1000" s="35"/>
      <c r="HSW1000" s="34"/>
      <c r="HTD1000" s="35"/>
      <c r="HTE1000" s="34"/>
      <c r="HTL1000" s="35"/>
      <c r="HTM1000" s="34"/>
      <c r="HTT1000" s="35"/>
      <c r="HTU1000" s="34"/>
      <c r="HUB1000" s="35"/>
      <c r="HUC1000" s="34"/>
      <c r="HUJ1000" s="35"/>
      <c r="HUK1000" s="34"/>
      <c r="HUR1000" s="35"/>
      <c r="HUS1000" s="34"/>
      <c r="HUZ1000" s="35"/>
      <c r="HVA1000" s="34"/>
      <c r="HVH1000" s="35"/>
      <c r="HVI1000" s="34"/>
      <c r="HVP1000" s="35"/>
      <c r="HVQ1000" s="34"/>
      <c r="HVX1000" s="35"/>
      <c r="HVY1000" s="34"/>
      <c r="HWF1000" s="35"/>
      <c r="HWG1000" s="34"/>
      <c r="HWN1000" s="35"/>
      <c r="HWO1000" s="34"/>
      <c r="HWV1000" s="35"/>
      <c r="HWW1000" s="34"/>
      <c r="HXD1000" s="35"/>
      <c r="HXE1000" s="34"/>
      <c r="HXL1000" s="35"/>
      <c r="HXM1000" s="34"/>
      <c r="HXT1000" s="35"/>
      <c r="HXU1000" s="34"/>
      <c r="HYB1000" s="35"/>
      <c r="HYC1000" s="34"/>
      <c r="HYJ1000" s="35"/>
      <c r="HYK1000" s="34"/>
      <c r="HYR1000" s="35"/>
      <c r="HYS1000" s="34"/>
      <c r="HYZ1000" s="35"/>
      <c r="HZA1000" s="34"/>
      <c r="HZH1000" s="35"/>
      <c r="HZI1000" s="34"/>
      <c r="HZP1000" s="35"/>
      <c r="HZQ1000" s="34"/>
      <c r="HZX1000" s="35"/>
      <c r="HZY1000" s="34"/>
      <c r="IAF1000" s="35"/>
      <c r="IAG1000" s="34"/>
      <c r="IAN1000" s="35"/>
      <c r="IAO1000" s="34"/>
      <c r="IAV1000" s="35"/>
      <c r="IAW1000" s="34"/>
      <c r="IBD1000" s="35"/>
      <c r="IBE1000" s="34"/>
      <c r="IBL1000" s="35"/>
      <c r="IBM1000" s="34"/>
      <c r="IBT1000" s="35"/>
      <c r="IBU1000" s="34"/>
      <c r="ICB1000" s="35"/>
      <c r="ICC1000" s="34"/>
      <c r="ICJ1000" s="35"/>
      <c r="ICK1000" s="34"/>
      <c r="ICR1000" s="35"/>
      <c r="ICS1000" s="34"/>
      <c r="ICZ1000" s="35"/>
      <c r="IDA1000" s="34"/>
      <c r="IDH1000" s="35"/>
      <c r="IDI1000" s="34"/>
      <c r="IDP1000" s="35"/>
      <c r="IDQ1000" s="34"/>
      <c r="IDX1000" s="35"/>
      <c r="IDY1000" s="34"/>
      <c r="IEF1000" s="35"/>
      <c r="IEG1000" s="34"/>
      <c r="IEN1000" s="35"/>
      <c r="IEO1000" s="34"/>
      <c r="IEV1000" s="35"/>
      <c r="IEW1000" s="34"/>
      <c r="IFD1000" s="35"/>
      <c r="IFE1000" s="34"/>
      <c r="IFL1000" s="35"/>
      <c r="IFM1000" s="34"/>
      <c r="IFT1000" s="35"/>
      <c r="IFU1000" s="34"/>
      <c r="IGB1000" s="35"/>
      <c r="IGC1000" s="34"/>
      <c r="IGJ1000" s="35"/>
      <c r="IGK1000" s="34"/>
      <c r="IGR1000" s="35"/>
      <c r="IGS1000" s="34"/>
      <c r="IGZ1000" s="35"/>
      <c r="IHA1000" s="34"/>
      <c r="IHH1000" s="35"/>
      <c r="IHI1000" s="34"/>
      <c r="IHP1000" s="35"/>
      <c r="IHQ1000" s="34"/>
      <c r="IHX1000" s="35"/>
      <c r="IHY1000" s="34"/>
      <c r="IIF1000" s="35"/>
      <c r="IIG1000" s="34"/>
      <c r="IIN1000" s="35"/>
      <c r="IIO1000" s="34"/>
      <c r="IIV1000" s="35"/>
      <c r="IIW1000" s="34"/>
      <c r="IJD1000" s="35"/>
      <c r="IJE1000" s="34"/>
      <c r="IJL1000" s="35"/>
      <c r="IJM1000" s="34"/>
      <c r="IJT1000" s="35"/>
      <c r="IJU1000" s="34"/>
      <c r="IKB1000" s="35"/>
      <c r="IKC1000" s="34"/>
      <c r="IKJ1000" s="35"/>
      <c r="IKK1000" s="34"/>
      <c r="IKR1000" s="35"/>
      <c r="IKS1000" s="34"/>
      <c r="IKZ1000" s="35"/>
      <c r="ILA1000" s="34"/>
      <c r="ILH1000" s="35"/>
      <c r="ILI1000" s="34"/>
      <c r="ILP1000" s="35"/>
      <c r="ILQ1000" s="34"/>
      <c r="ILX1000" s="35"/>
      <c r="ILY1000" s="34"/>
      <c r="IMF1000" s="35"/>
      <c r="IMG1000" s="34"/>
      <c r="IMN1000" s="35"/>
      <c r="IMO1000" s="34"/>
      <c r="IMV1000" s="35"/>
      <c r="IMW1000" s="34"/>
      <c r="IND1000" s="35"/>
      <c r="INE1000" s="34"/>
      <c r="INL1000" s="35"/>
      <c r="INM1000" s="34"/>
      <c r="INT1000" s="35"/>
      <c r="INU1000" s="34"/>
      <c r="IOB1000" s="35"/>
      <c r="IOC1000" s="34"/>
      <c r="IOJ1000" s="35"/>
      <c r="IOK1000" s="34"/>
      <c r="IOR1000" s="35"/>
      <c r="IOS1000" s="34"/>
      <c r="IOZ1000" s="35"/>
      <c r="IPA1000" s="34"/>
      <c r="IPH1000" s="35"/>
      <c r="IPI1000" s="34"/>
      <c r="IPP1000" s="35"/>
      <c r="IPQ1000" s="34"/>
      <c r="IPX1000" s="35"/>
      <c r="IPY1000" s="34"/>
      <c r="IQF1000" s="35"/>
      <c r="IQG1000" s="34"/>
      <c r="IQN1000" s="35"/>
      <c r="IQO1000" s="34"/>
      <c r="IQV1000" s="35"/>
      <c r="IQW1000" s="34"/>
      <c r="IRD1000" s="35"/>
      <c r="IRE1000" s="34"/>
      <c r="IRL1000" s="35"/>
      <c r="IRM1000" s="34"/>
      <c r="IRT1000" s="35"/>
      <c r="IRU1000" s="34"/>
      <c r="ISB1000" s="35"/>
      <c r="ISC1000" s="34"/>
      <c r="ISJ1000" s="35"/>
      <c r="ISK1000" s="34"/>
      <c r="ISR1000" s="35"/>
      <c r="ISS1000" s="34"/>
      <c r="ISZ1000" s="35"/>
      <c r="ITA1000" s="34"/>
      <c r="ITH1000" s="35"/>
      <c r="ITI1000" s="34"/>
      <c r="ITP1000" s="35"/>
      <c r="ITQ1000" s="34"/>
      <c r="ITX1000" s="35"/>
      <c r="ITY1000" s="34"/>
      <c r="IUF1000" s="35"/>
      <c r="IUG1000" s="34"/>
      <c r="IUN1000" s="35"/>
      <c r="IUO1000" s="34"/>
      <c r="IUV1000" s="35"/>
      <c r="IUW1000" s="34"/>
      <c r="IVD1000" s="35"/>
      <c r="IVE1000" s="34"/>
      <c r="IVL1000" s="35"/>
      <c r="IVM1000" s="34"/>
      <c r="IVT1000" s="35"/>
      <c r="IVU1000" s="34"/>
      <c r="IWB1000" s="35"/>
      <c r="IWC1000" s="34"/>
      <c r="IWJ1000" s="35"/>
      <c r="IWK1000" s="34"/>
      <c r="IWR1000" s="35"/>
      <c r="IWS1000" s="34"/>
      <c r="IWZ1000" s="35"/>
      <c r="IXA1000" s="34"/>
      <c r="IXH1000" s="35"/>
      <c r="IXI1000" s="34"/>
      <c r="IXP1000" s="35"/>
      <c r="IXQ1000" s="34"/>
      <c r="IXX1000" s="35"/>
      <c r="IXY1000" s="34"/>
      <c r="IYF1000" s="35"/>
      <c r="IYG1000" s="34"/>
      <c r="IYN1000" s="35"/>
      <c r="IYO1000" s="34"/>
      <c r="IYV1000" s="35"/>
      <c r="IYW1000" s="34"/>
      <c r="IZD1000" s="35"/>
      <c r="IZE1000" s="34"/>
      <c r="IZL1000" s="35"/>
      <c r="IZM1000" s="34"/>
      <c r="IZT1000" s="35"/>
      <c r="IZU1000" s="34"/>
      <c r="JAB1000" s="35"/>
      <c r="JAC1000" s="34"/>
      <c r="JAJ1000" s="35"/>
      <c r="JAK1000" s="34"/>
      <c r="JAR1000" s="35"/>
      <c r="JAS1000" s="34"/>
      <c r="JAZ1000" s="35"/>
      <c r="JBA1000" s="34"/>
      <c r="JBH1000" s="35"/>
      <c r="JBI1000" s="34"/>
      <c r="JBP1000" s="35"/>
      <c r="JBQ1000" s="34"/>
      <c r="JBX1000" s="35"/>
      <c r="JBY1000" s="34"/>
      <c r="JCF1000" s="35"/>
      <c r="JCG1000" s="34"/>
      <c r="JCN1000" s="35"/>
      <c r="JCO1000" s="34"/>
      <c r="JCV1000" s="35"/>
      <c r="JCW1000" s="34"/>
      <c r="JDD1000" s="35"/>
      <c r="JDE1000" s="34"/>
      <c r="JDL1000" s="35"/>
      <c r="JDM1000" s="34"/>
      <c r="JDT1000" s="35"/>
      <c r="JDU1000" s="34"/>
      <c r="JEB1000" s="35"/>
      <c r="JEC1000" s="34"/>
      <c r="JEJ1000" s="35"/>
      <c r="JEK1000" s="34"/>
      <c r="JER1000" s="35"/>
      <c r="JES1000" s="34"/>
      <c r="JEZ1000" s="35"/>
      <c r="JFA1000" s="34"/>
      <c r="JFH1000" s="35"/>
      <c r="JFI1000" s="34"/>
      <c r="JFP1000" s="35"/>
      <c r="JFQ1000" s="34"/>
      <c r="JFX1000" s="35"/>
      <c r="JFY1000" s="34"/>
      <c r="JGF1000" s="35"/>
      <c r="JGG1000" s="34"/>
      <c r="JGN1000" s="35"/>
      <c r="JGO1000" s="34"/>
      <c r="JGV1000" s="35"/>
      <c r="JGW1000" s="34"/>
      <c r="JHD1000" s="35"/>
      <c r="JHE1000" s="34"/>
      <c r="JHL1000" s="35"/>
      <c r="JHM1000" s="34"/>
      <c r="JHT1000" s="35"/>
      <c r="JHU1000" s="34"/>
      <c r="JIB1000" s="35"/>
      <c r="JIC1000" s="34"/>
      <c r="JIJ1000" s="35"/>
      <c r="JIK1000" s="34"/>
      <c r="JIR1000" s="35"/>
      <c r="JIS1000" s="34"/>
      <c r="JIZ1000" s="35"/>
      <c r="JJA1000" s="34"/>
      <c r="JJH1000" s="35"/>
      <c r="JJI1000" s="34"/>
      <c r="JJP1000" s="35"/>
      <c r="JJQ1000" s="34"/>
      <c r="JJX1000" s="35"/>
      <c r="JJY1000" s="34"/>
      <c r="JKF1000" s="35"/>
      <c r="JKG1000" s="34"/>
      <c r="JKN1000" s="35"/>
      <c r="JKO1000" s="34"/>
      <c r="JKV1000" s="35"/>
      <c r="JKW1000" s="34"/>
      <c r="JLD1000" s="35"/>
      <c r="JLE1000" s="34"/>
      <c r="JLL1000" s="35"/>
      <c r="JLM1000" s="34"/>
      <c r="JLT1000" s="35"/>
      <c r="JLU1000" s="34"/>
      <c r="JMB1000" s="35"/>
      <c r="JMC1000" s="34"/>
      <c r="JMJ1000" s="35"/>
      <c r="JMK1000" s="34"/>
      <c r="JMR1000" s="35"/>
      <c r="JMS1000" s="34"/>
      <c r="JMZ1000" s="35"/>
      <c r="JNA1000" s="34"/>
      <c r="JNH1000" s="35"/>
      <c r="JNI1000" s="34"/>
      <c r="JNP1000" s="35"/>
      <c r="JNQ1000" s="34"/>
      <c r="JNX1000" s="35"/>
      <c r="JNY1000" s="34"/>
      <c r="JOF1000" s="35"/>
      <c r="JOG1000" s="34"/>
      <c r="JON1000" s="35"/>
      <c r="JOO1000" s="34"/>
      <c r="JOV1000" s="35"/>
      <c r="JOW1000" s="34"/>
      <c r="JPD1000" s="35"/>
      <c r="JPE1000" s="34"/>
      <c r="JPL1000" s="35"/>
      <c r="JPM1000" s="34"/>
      <c r="JPT1000" s="35"/>
      <c r="JPU1000" s="34"/>
      <c r="JQB1000" s="35"/>
      <c r="JQC1000" s="34"/>
      <c r="JQJ1000" s="35"/>
      <c r="JQK1000" s="34"/>
      <c r="JQR1000" s="35"/>
      <c r="JQS1000" s="34"/>
      <c r="JQZ1000" s="35"/>
      <c r="JRA1000" s="34"/>
      <c r="JRH1000" s="35"/>
      <c r="JRI1000" s="34"/>
      <c r="JRP1000" s="35"/>
      <c r="JRQ1000" s="34"/>
      <c r="JRX1000" s="35"/>
      <c r="JRY1000" s="34"/>
      <c r="JSF1000" s="35"/>
      <c r="JSG1000" s="34"/>
      <c r="JSN1000" s="35"/>
      <c r="JSO1000" s="34"/>
      <c r="JSV1000" s="35"/>
      <c r="JSW1000" s="34"/>
      <c r="JTD1000" s="35"/>
      <c r="JTE1000" s="34"/>
      <c r="JTL1000" s="35"/>
      <c r="JTM1000" s="34"/>
      <c r="JTT1000" s="35"/>
      <c r="JTU1000" s="34"/>
      <c r="JUB1000" s="35"/>
      <c r="JUC1000" s="34"/>
      <c r="JUJ1000" s="35"/>
      <c r="JUK1000" s="34"/>
      <c r="JUR1000" s="35"/>
      <c r="JUS1000" s="34"/>
      <c r="JUZ1000" s="35"/>
      <c r="JVA1000" s="34"/>
      <c r="JVH1000" s="35"/>
      <c r="JVI1000" s="34"/>
      <c r="JVP1000" s="35"/>
      <c r="JVQ1000" s="34"/>
      <c r="JVX1000" s="35"/>
      <c r="JVY1000" s="34"/>
      <c r="JWF1000" s="35"/>
      <c r="JWG1000" s="34"/>
      <c r="JWN1000" s="35"/>
      <c r="JWO1000" s="34"/>
      <c r="JWV1000" s="35"/>
      <c r="JWW1000" s="34"/>
      <c r="JXD1000" s="35"/>
      <c r="JXE1000" s="34"/>
      <c r="JXL1000" s="35"/>
      <c r="JXM1000" s="34"/>
      <c r="JXT1000" s="35"/>
      <c r="JXU1000" s="34"/>
      <c r="JYB1000" s="35"/>
      <c r="JYC1000" s="34"/>
      <c r="JYJ1000" s="35"/>
      <c r="JYK1000" s="34"/>
      <c r="JYR1000" s="35"/>
      <c r="JYS1000" s="34"/>
      <c r="JYZ1000" s="35"/>
      <c r="JZA1000" s="34"/>
      <c r="JZH1000" s="35"/>
      <c r="JZI1000" s="34"/>
      <c r="JZP1000" s="35"/>
      <c r="JZQ1000" s="34"/>
      <c r="JZX1000" s="35"/>
      <c r="JZY1000" s="34"/>
      <c r="KAF1000" s="35"/>
      <c r="KAG1000" s="34"/>
      <c r="KAN1000" s="35"/>
      <c r="KAO1000" s="34"/>
      <c r="KAV1000" s="35"/>
      <c r="KAW1000" s="34"/>
      <c r="KBD1000" s="35"/>
      <c r="KBE1000" s="34"/>
      <c r="KBL1000" s="35"/>
      <c r="KBM1000" s="34"/>
      <c r="KBT1000" s="35"/>
      <c r="KBU1000" s="34"/>
      <c r="KCB1000" s="35"/>
      <c r="KCC1000" s="34"/>
      <c r="KCJ1000" s="35"/>
      <c r="KCK1000" s="34"/>
      <c r="KCR1000" s="35"/>
      <c r="KCS1000" s="34"/>
      <c r="KCZ1000" s="35"/>
      <c r="KDA1000" s="34"/>
      <c r="KDH1000" s="35"/>
      <c r="KDI1000" s="34"/>
      <c r="KDP1000" s="35"/>
      <c r="KDQ1000" s="34"/>
      <c r="KDX1000" s="35"/>
      <c r="KDY1000" s="34"/>
      <c r="KEF1000" s="35"/>
      <c r="KEG1000" s="34"/>
      <c r="KEN1000" s="35"/>
      <c r="KEO1000" s="34"/>
      <c r="KEV1000" s="35"/>
      <c r="KEW1000" s="34"/>
      <c r="KFD1000" s="35"/>
      <c r="KFE1000" s="34"/>
      <c r="KFL1000" s="35"/>
      <c r="KFM1000" s="34"/>
      <c r="KFT1000" s="35"/>
      <c r="KFU1000" s="34"/>
      <c r="KGB1000" s="35"/>
      <c r="KGC1000" s="34"/>
      <c r="KGJ1000" s="35"/>
      <c r="KGK1000" s="34"/>
      <c r="KGR1000" s="35"/>
      <c r="KGS1000" s="34"/>
      <c r="KGZ1000" s="35"/>
      <c r="KHA1000" s="34"/>
      <c r="KHH1000" s="35"/>
      <c r="KHI1000" s="34"/>
      <c r="KHP1000" s="35"/>
      <c r="KHQ1000" s="34"/>
      <c r="KHX1000" s="35"/>
      <c r="KHY1000" s="34"/>
      <c r="KIF1000" s="35"/>
      <c r="KIG1000" s="34"/>
      <c r="KIN1000" s="35"/>
      <c r="KIO1000" s="34"/>
      <c r="KIV1000" s="35"/>
      <c r="KIW1000" s="34"/>
      <c r="KJD1000" s="35"/>
      <c r="KJE1000" s="34"/>
      <c r="KJL1000" s="35"/>
      <c r="KJM1000" s="34"/>
      <c r="KJT1000" s="35"/>
      <c r="KJU1000" s="34"/>
      <c r="KKB1000" s="35"/>
      <c r="KKC1000" s="34"/>
      <c r="KKJ1000" s="35"/>
      <c r="KKK1000" s="34"/>
      <c r="KKR1000" s="35"/>
      <c r="KKS1000" s="34"/>
      <c r="KKZ1000" s="35"/>
      <c r="KLA1000" s="34"/>
      <c r="KLH1000" s="35"/>
      <c r="KLI1000" s="34"/>
      <c r="KLP1000" s="35"/>
      <c r="KLQ1000" s="34"/>
      <c r="KLX1000" s="35"/>
      <c r="KLY1000" s="34"/>
      <c r="KMF1000" s="35"/>
      <c r="KMG1000" s="34"/>
      <c r="KMN1000" s="35"/>
      <c r="KMO1000" s="34"/>
      <c r="KMV1000" s="35"/>
      <c r="KMW1000" s="34"/>
      <c r="KND1000" s="35"/>
      <c r="KNE1000" s="34"/>
      <c r="KNL1000" s="35"/>
      <c r="KNM1000" s="34"/>
      <c r="KNT1000" s="35"/>
      <c r="KNU1000" s="34"/>
      <c r="KOB1000" s="35"/>
      <c r="KOC1000" s="34"/>
      <c r="KOJ1000" s="35"/>
      <c r="KOK1000" s="34"/>
      <c r="KOR1000" s="35"/>
      <c r="KOS1000" s="34"/>
      <c r="KOZ1000" s="35"/>
      <c r="KPA1000" s="34"/>
      <c r="KPH1000" s="35"/>
      <c r="KPI1000" s="34"/>
      <c r="KPP1000" s="35"/>
      <c r="KPQ1000" s="34"/>
      <c r="KPX1000" s="35"/>
      <c r="KPY1000" s="34"/>
      <c r="KQF1000" s="35"/>
      <c r="KQG1000" s="34"/>
      <c r="KQN1000" s="35"/>
      <c r="KQO1000" s="34"/>
      <c r="KQV1000" s="35"/>
      <c r="KQW1000" s="34"/>
      <c r="KRD1000" s="35"/>
      <c r="KRE1000" s="34"/>
      <c r="KRL1000" s="35"/>
      <c r="KRM1000" s="34"/>
      <c r="KRT1000" s="35"/>
      <c r="KRU1000" s="34"/>
      <c r="KSB1000" s="35"/>
      <c r="KSC1000" s="34"/>
      <c r="KSJ1000" s="35"/>
      <c r="KSK1000" s="34"/>
      <c r="KSR1000" s="35"/>
      <c r="KSS1000" s="34"/>
      <c r="KSZ1000" s="35"/>
      <c r="KTA1000" s="34"/>
      <c r="KTH1000" s="35"/>
      <c r="KTI1000" s="34"/>
      <c r="KTP1000" s="35"/>
      <c r="KTQ1000" s="34"/>
      <c r="KTX1000" s="35"/>
      <c r="KTY1000" s="34"/>
      <c r="KUF1000" s="35"/>
      <c r="KUG1000" s="34"/>
      <c r="KUN1000" s="35"/>
      <c r="KUO1000" s="34"/>
      <c r="KUV1000" s="35"/>
      <c r="KUW1000" s="34"/>
      <c r="KVD1000" s="35"/>
      <c r="KVE1000" s="34"/>
      <c r="KVL1000" s="35"/>
      <c r="KVM1000" s="34"/>
      <c r="KVT1000" s="35"/>
      <c r="KVU1000" s="34"/>
      <c r="KWB1000" s="35"/>
      <c r="KWC1000" s="34"/>
      <c r="KWJ1000" s="35"/>
      <c r="KWK1000" s="34"/>
      <c r="KWR1000" s="35"/>
      <c r="KWS1000" s="34"/>
      <c r="KWZ1000" s="35"/>
      <c r="KXA1000" s="34"/>
      <c r="KXH1000" s="35"/>
      <c r="KXI1000" s="34"/>
      <c r="KXP1000" s="35"/>
      <c r="KXQ1000" s="34"/>
      <c r="KXX1000" s="35"/>
      <c r="KXY1000" s="34"/>
      <c r="KYF1000" s="35"/>
      <c r="KYG1000" s="34"/>
      <c r="KYN1000" s="35"/>
      <c r="KYO1000" s="34"/>
      <c r="KYV1000" s="35"/>
      <c r="KYW1000" s="34"/>
      <c r="KZD1000" s="35"/>
      <c r="KZE1000" s="34"/>
      <c r="KZL1000" s="35"/>
      <c r="KZM1000" s="34"/>
      <c r="KZT1000" s="35"/>
      <c r="KZU1000" s="34"/>
      <c r="LAB1000" s="35"/>
      <c r="LAC1000" s="34"/>
      <c r="LAJ1000" s="35"/>
      <c r="LAK1000" s="34"/>
      <c r="LAR1000" s="35"/>
      <c r="LAS1000" s="34"/>
      <c r="LAZ1000" s="35"/>
      <c r="LBA1000" s="34"/>
      <c r="LBH1000" s="35"/>
      <c r="LBI1000" s="34"/>
      <c r="LBP1000" s="35"/>
      <c r="LBQ1000" s="34"/>
      <c r="LBX1000" s="35"/>
      <c r="LBY1000" s="34"/>
      <c r="LCF1000" s="35"/>
      <c r="LCG1000" s="34"/>
      <c r="LCN1000" s="35"/>
      <c r="LCO1000" s="34"/>
      <c r="LCV1000" s="35"/>
      <c r="LCW1000" s="34"/>
      <c r="LDD1000" s="35"/>
      <c r="LDE1000" s="34"/>
      <c r="LDL1000" s="35"/>
      <c r="LDM1000" s="34"/>
      <c r="LDT1000" s="35"/>
      <c r="LDU1000" s="34"/>
      <c r="LEB1000" s="35"/>
      <c r="LEC1000" s="34"/>
      <c r="LEJ1000" s="35"/>
      <c r="LEK1000" s="34"/>
      <c r="LER1000" s="35"/>
      <c r="LES1000" s="34"/>
      <c r="LEZ1000" s="35"/>
      <c r="LFA1000" s="34"/>
      <c r="LFH1000" s="35"/>
      <c r="LFI1000" s="34"/>
      <c r="LFP1000" s="35"/>
      <c r="LFQ1000" s="34"/>
      <c r="LFX1000" s="35"/>
      <c r="LFY1000" s="34"/>
      <c r="LGF1000" s="35"/>
      <c r="LGG1000" s="34"/>
      <c r="LGN1000" s="35"/>
      <c r="LGO1000" s="34"/>
      <c r="LGV1000" s="35"/>
      <c r="LGW1000" s="34"/>
      <c r="LHD1000" s="35"/>
      <c r="LHE1000" s="34"/>
      <c r="LHL1000" s="35"/>
      <c r="LHM1000" s="34"/>
      <c r="LHT1000" s="35"/>
      <c r="LHU1000" s="34"/>
      <c r="LIB1000" s="35"/>
      <c r="LIC1000" s="34"/>
      <c r="LIJ1000" s="35"/>
      <c r="LIK1000" s="34"/>
      <c r="LIR1000" s="35"/>
      <c r="LIS1000" s="34"/>
      <c r="LIZ1000" s="35"/>
      <c r="LJA1000" s="34"/>
      <c r="LJH1000" s="35"/>
      <c r="LJI1000" s="34"/>
      <c r="LJP1000" s="35"/>
      <c r="LJQ1000" s="34"/>
      <c r="LJX1000" s="35"/>
      <c r="LJY1000" s="34"/>
      <c r="LKF1000" s="35"/>
      <c r="LKG1000" s="34"/>
      <c r="LKN1000" s="35"/>
      <c r="LKO1000" s="34"/>
      <c r="LKV1000" s="35"/>
      <c r="LKW1000" s="34"/>
      <c r="LLD1000" s="35"/>
      <c r="LLE1000" s="34"/>
      <c r="LLL1000" s="35"/>
      <c r="LLM1000" s="34"/>
      <c r="LLT1000" s="35"/>
      <c r="LLU1000" s="34"/>
      <c r="LMB1000" s="35"/>
      <c r="LMC1000" s="34"/>
      <c r="LMJ1000" s="35"/>
      <c r="LMK1000" s="34"/>
      <c r="LMR1000" s="35"/>
      <c r="LMS1000" s="34"/>
      <c r="LMZ1000" s="35"/>
      <c r="LNA1000" s="34"/>
      <c r="LNH1000" s="35"/>
      <c r="LNI1000" s="34"/>
      <c r="LNP1000" s="35"/>
      <c r="LNQ1000" s="34"/>
      <c r="LNX1000" s="35"/>
      <c r="LNY1000" s="34"/>
      <c r="LOF1000" s="35"/>
      <c r="LOG1000" s="34"/>
      <c r="LON1000" s="35"/>
      <c r="LOO1000" s="34"/>
      <c r="LOV1000" s="35"/>
      <c r="LOW1000" s="34"/>
      <c r="LPD1000" s="35"/>
      <c r="LPE1000" s="34"/>
      <c r="LPL1000" s="35"/>
      <c r="LPM1000" s="34"/>
      <c r="LPT1000" s="35"/>
      <c r="LPU1000" s="34"/>
      <c r="LQB1000" s="35"/>
      <c r="LQC1000" s="34"/>
      <c r="LQJ1000" s="35"/>
      <c r="LQK1000" s="34"/>
      <c r="LQR1000" s="35"/>
      <c r="LQS1000" s="34"/>
      <c r="LQZ1000" s="35"/>
      <c r="LRA1000" s="34"/>
      <c r="LRH1000" s="35"/>
      <c r="LRI1000" s="34"/>
      <c r="LRP1000" s="35"/>
      <c r="LRQ1000" s="34"/>
      <c r="LRX1000" s="35"/>
      <c r="LRY1000" s="34"/>
      <c r="LSF1000" s="35"/>
      <c r="LSG1000" s="34"/>
      <c r="LSN1000" s="35"/>
      <c r="LSO1000" s="34"/>
      <c r="LSV1000" s="35"/>
      <c r="LSW1000" s="34"/>
      <c r="LTD1000" s="35"/>
      <c r="LTE1000" s="34"/>
      <c r="LTL1000" s="35"/>
      <c r="LTM1000" s="34"/>
      <c r="LTT1000" s="35"/>
      <c r="LTU1000" s="34"/>
      <c r="LUB1000" s="35"/>
      <c r="LUC1000" s="34"/>
      <c r="LUJ1000" s="35"/>
      <c r="LUK1000" s="34"/>
      <c r="LUR1000" s="35"/>
      <c r="LUS1000" s="34"/>
      <c r="LUZ1000" s="35"/>
      <c r="LVA1000" s="34"/>
      <c r="LVH1000" s="35"/>
      <c r="LVI1000" s="34"/>
      <c r="LVP1000" s="35"/>
      <c r="LVQ1000" s="34"/>
      <c r="LVX1000" s="35"/>
      <c r="LVY1000" s="34"/>
      <c r="LWF1000" s="35"/>
      <c r="LWG1000" s="34"/>
      <c r="LWN1000" s="35"/>
      <c r="LWO1000" s="34"/>
      <c r="LWV1000" s="35"/>
      <c r="LWW1000" s="34"/>
      <c r="LXD1000" s="35"/>
      <c r="LXE1000" s="34"/>
      <c r="LXL1000" s="35"/>
      <c r="LXM1000" s="34"/>
      <c r="LXT1000" s="35"/>
      <c r="LXU1000" s="34"/>
      <c r="LYB1000" s="35"/>
      <c r="LYC1000" s="34"/>
      <c r="LYJ1000" s="35"/>
      <c r="LYK1000" s="34"/>
      <c r="LYR1000" s="35"/>
      <c r="LYS1000" s="34"/>
      <c r="LYZ1000" s="35"/>
      <c r="LZA1000" s="34"/>
      <c r="LZH1000" s="35"/>
      <c r="LZI1000" s="34"/>
      <c r="LZP1000" s="35"/>
      <c r="LZQ1000" s="34"/>
      <c r="LZX1000" s="35"/>
      <c r="LZY1000" s="34"/>
      <c r="MAF1000" s="35"/>
      <c r="MAG1000" s="34"/>
      <c r="MAN1000" s="35"/>
      <c r="MAO1000" s="34"/>
      <c r="MAV1000" s="35"/>
      <c r="MAW1000" s="34"/>
      <c r="MBD1000" s="35"/>
      <c r="MBE1000" s="34"/>
      <c r="MBL1000" s="35"/>
      <c r="MBM1000" s="34"/>
      <c r="MBT1000" s="35"/>
      <c r="MBU1000" s="34"/>
      <c r="MCB1000" s="35"/>
      <c r="MCC1000" s="34"/>
      <c r="MCJ1000" s="35"/>
      <c r="MCK1000" s="34"/>
      <c r="MCR1000" s="35"/>
      <c r="MCS1000" s="34"/>
      <c r="MCZ1000" s="35"/>
      <c r="MDA1000" s="34"/>
      <c r="MDH1000" s="35"/>
      <c r="MDI1000" s="34"/>
      <c r="MDP1000" s="35"/>
      <c r="MDQ1000" s="34"/>
      <c r="MDX1000" s="35"/>
      <c r="MDY1000" s="34"/>
      <c r="MEF1000" s="35"/>
      <c r="MEG1000" s="34"/>
      <c r="MEN1000" s="35"/>
      <c r="MEO1000" s="34"/>
      <c r="MEV1000" s="35"/>
      <c r="MEW1000" s="34"/>
      <c r="MFD1000" s="35"/>
      <c r="MFE1000" s="34"/>
      <c r="MFL1000" s="35"/>
      <c r="MFM1000" s="34"/>
      <c r="MFT1000" s="35"/>
      <c r="MFU1000" s="34"/>
      <c r="MGB1000" s="35"/>
      <c r="MGC1000" s="34"/>
      <c r="MGJ1000" s="35"/>
      <c r="MGK1000" s="34"/>
      <c r="MGR1000" s="35"/>
      <c r="MGS1000" s="34"/>
      <c r="MGZ1000" s="35"/>
      <c r="MHA1000" s="34"/>
      <c r="MHH1000" s="35"/>
      <c r="MHI1000" s="34"/>
      <c r="MHP1000" s="35"/>
      <c r="MHQ1000" s="34"/>
      <c r="MHX1000" s="35"/>
      <c r="MHY1000" s="34"/>
      <c r="MIF1000" s="35"/>
      <c r="MIG1000" s="34"/>
      <c r="MIN1000" s="35"/>
      <c r="MIO1000" s="34"/>
      <c r="MIV1000" s="35"/>
      <c r="MIW1000" s="34"/>
      <c r="MJD1000" s="35"/>
      <c r="MJE1000" s="34"/>
      <c r="MJL1000" s="35"/>
      <c r="MJM1000" s="34"/>
      <c r="MJT1000" s="35"/>
      <c r="MJU1000" s="34"/>
      <c r="MKB1000" s="35"/>
      <c r="MKC1000" s="34"/>
      <c r="MKJ1000" s="35"/>
      <c r="MKK1000" s="34"/>
      <c r="MKR1000" s="35"/>
      <c r="MKS1000" s="34"/>
      <c r="MKZ1000" s="35"/>
      <c r="MLA1000" s="34"/>
      <c r="MLH1000" s="35"/>
      <c r="MLI1000" s="34"/>
      <c r="MLP1000" s="35"/>
      <c r="MLQ1000" s="34"/>
      <c r="MLX1000" s="35"/>
      <c r="MLY1000" s="34"/>
      <c r="MMF1000" s="35"/>
      <c r="MMG1000" s="34"/>
      <c r="MMN1000" s="35"/>
      <c r="MMO1000" s="34"/>
      <c r="MMV1000" s="35"/>
      <c r="MMW1000" s="34"/>
      <c r="MND1000" s="35"/>
      <c r="MNE1000" s="34"/>
      <c r="MNL1000" s="35"/>
      <c r="MNM1000" s="34"/>
      <c r="MNT1000" s="35"/>
      <c r="MNU1000" s="34"/>
      <c r="MOB1000" s="35"/>
      <c r="MOC1000" s="34"/>
      <c r="MOJ1000" s="35"/>
      <c r="MOK1000" s="34"/>
      <c r="MOR1000" s="35"/>
      <c r="MOS1000" s="34"/>
      <c r="MOZ1000" s="35"/>
      <c r="MPA1000" s="34"/>
      <c r="MPH1000" s="35"/>
      <c r="MPI1000" s="34"/>
      <c r="MPP1000" s="35"/>
      <c r="MPQ1000" s="34"/>
      <c r="MPX1000" s="35"/>
      <c r="MPY1000" s="34"/>
      <c r="MQF1000" s="35"/>
      <c r="MQG1000" s="34"/>
      <c r="MQN1000" s="35"/>
      <c r="MQO1000" s="34"/>
      <c r="MQV1000" s="35"/>
      <c r="MQW1000" s="34"/>
      <c r="MRD1000" s="35"/>
      <c r="MRE1000" s="34"/>
      <c r="MRL1000" s="35"/>
      <c r="MRM1000" s="34"/>
      <c r="MRT1000" s="35"/>
      <c r="MRU1000" s="34"/>
      <c r="MSB1000" s="35"/>
      <c r="MSC1000" s="34"/>
      <c r="MSJ1000" s="35"/>
      <c r="MSK1000" s="34"/>
      <c r="MSR1000" s="35"/>
      <c r="MSS1000" s="34"/>
      <c r="MSZ1000" s="35"/>
      <c r="MTA1000" s="34"/>
      <c r="MTH1000" s="35"/>
      <c r="MTI1000" s="34"/>
      <c r="MTP1000" s="35"/>
      <c r="MTQ1000" s="34"/>
      <c r="MTX1000" s="35"/>
      <c r="MTY1000" s="34"/>
      <c r="MUF1000" s="35"/>
      <c r="MUG1000" s="34"/>
      <c r="MUN1000" s="35"/>
      <c r="MUO1000" s="34"/>
      <c r="MUV1000" s="35"/>
      <c r="MUW1000" s="34"/>
      <c r="MVD1000" s="35"/>
      <c r="MVE1000" s="34"/>
      <c r="MVL1000" s="35"/>
      <c r="MVM1000" s="34"/>
      <c r="MVT1000" s="35"/>
      <c r="MVU1000" s="34"/>
      <c r="MWB1000" s="35"/>
      <c r="MWC1000" s="34"/>
      <c r="MWJ1000" s="35"/>
      <c r="MWK1000" s="34"/>
      <c r="MWR1000" s="35"/>
      <c r="MWS1000" s="34"/>
      <c r="MWZ1000" s="35"/>
      <c r="MXA1000" s="34"/>
      <c r="MXH1000" s="35"/>
      <c r="MXI1000" s="34"/>
      <c r="MXP1000" s="35"/>
      <c r="MXQ1000" s="34"/>
      <c r="MXX1000" s="35"/>
      <c r="MXY1000" s="34"/>
      <c r="MYF1000" s="35"/>
      <c r="MYG1000" s="34"/>
      <c r="MYN1000" s="35"/>
      <c r="MYO1000" s="34"/>
      <c r="MYV1000" s="35"/>
      <c r="MYW1000" s="34"/>
      <c r="MZD1000" s="35"/>
      <c r="MZE1000" s="34"/>
      <c r="MZL1000" s="35"/>
      <c r="MZM1000" s="34"/>
      <c r="MZT1000" s="35"/>
      <c r="MZU1000" s="34"/>
      <c r="NAB1000" s="35"/>
      <c r="NAC1000" s="34"/>
      <c r="NAJ1000" s="35"/>
      <c r="NAK1000" s="34"/>
      <c r="NAR1000" s="35"/>
      <c r="NAS1000" s="34"/>
      <c r="NAZ1000" s="35"/>
      <c r="NBA1000" s="34"/>
      <c r="NBH1000" s="35"/>
      <c r="NBI1000" s="34"/>
      <c r="NBP1000" s="35"/>
      <c r="NBQ1000" s="34"/>
      <c r="NBX1000" s="35"/>
      <c r="NBY1000" s="34"/>
      <c r="NCF1000" s="35"/>
      <c r="NCG1000" s="34"/>
      <c r="NCN1000" s="35"/>
      <c r="NCO1000" s="34"/>
      <c r="NCV1000" s="35"/>
      <c r="NCW1000" s="34"/>
      <c r="NDD1000" s="35"/>
      <c r="NDE1000" s="34"/>
      <c r="NDL1000" s="35"/>
      <c r="NDM1000" s="34"/>
      <c r="NDT1000" s="35"/>
      <c r="NDU1000" s="34"/>
      <c r="NEB1000" s="35"/>
      <c r="NEC1000" s="34"/>
      <c r="NEJ1000" s="35"/>
      <c r="NEK1000" s="34"/>
      <c r="NER1000" s="35"/>
      <c r="NES1000" s="34"/>
      <c r="NEZ1000" s="35"/>
      <c r="NFA1000" s="34"/>
      <c r="NFH1000" s="35"/>
      <c r="NFI1000" s="34"/>
      <c r="NFP1000" s="35"/>
      <c r="NFQ1000" s="34"/>
      <c r="NFX1000" s="35"/>
      <c r="NFY1000" s="34"/>
      <c r="NGF1000" s="35"/>
      <c r="NGG1000" s="34"/>
      <c r="NGN1000" s="35"/>
      <c r="NGO1000" s="34"/>
      <c r="NGV1000" s="35"/>
      <c r="NGW1000" s="34"/>
      <c r="NHD1000" s="35"/>
      <c r="NHE1000" s="34"/>
      <c r="NHL1000" s="35"/>
      <c r="NHM1000" s="34"/>
      <c r="NHT1000" s="35"/>
      <c r="NHU1000" s="34"/>
      <c r="NIB1000" s="35"/>
      <c r="NIC1000" s="34"/>
      <c r="NIJ1000" s="35"/>
      <c r="NIK1000" s="34"/>
      <c r="NIR1000" s="35"/>
      <c r="NIS1000" s="34"/>
      <c r="NIZ1000" s="35"/>
      <c r="NJA1000" s="34"/>
      <c r="NJH1000" s="35"/>
      <c r="NJI1000" s="34"/>
      <c r="NJP1000" s="35"/>
      <c r="NJQ1000" s="34"/>
      <c r="NJX1000" s="35"/>
      <c r="NJY1000" s="34"/>
      <c r="NKF1000" s="35"/>
      <c r="NKG1000" s="34"/>
      <c r="NKN1000" s="35"/>
      <c r="NKO1000" s="34"/>
      <c r="NKV1000" s="35"/>
      <c r="NKW1000" s="34"/>
      <c r="NLD1000" s="35"/>
      <c r="NLE1000" s="34"/>
      <c r="NLL1000" s="35"/>
      <c r="NLM1000" s="34"/>
      <c r="NLT1000" s="35"/>
      <c r="NLU1000" s="34"/>
      <c r="NMB1000" s="35"/>
      <c r="NMC1000" s="34"/>
      <c r="NMJ1000" s="35"/>
      <c r="NMK1000" s="34"/>
      <c r="NMR1000" s="35"/>
      <c r="NMS1000" s="34"/>
      <c r="NMZ1000" s="35"/>
      <c r="NNA1000" s="34"/>
      <c r="NNH1000" s="35"/>
      <c r="NNI1000" s="34"/>
      <c r="NNP1000" s="35"/>
      <c r="NNQ1000" s="34"/>
      <c r="NNX1000" s="35"/>
      <c r="NNY1000" s="34"/>
      <c r="NOF1000" s="35"/>
      <c r="NOG1000" s="34"/>
      <c r="NON1000" s="35"/>
      <c r="NOO1000" s="34"/>
      <c r="NOV1000" s="35"/>
      <c r="NOW1000" s="34"/>
      <c r="NPD1000" s="35"/>
      <c r="NPE1000" s="34"/>
      <c r="NPL1000" s="35"/>
      <c r="NPM1000" s="34"/>
      <c r="NPT1000" s="35"/>
      <c r="NPU1000" s="34"/>
      <c r="NQB1000" s="35"/>
      <c r="NQC1000" s="34"/>
      <c r="NQJ1000" s="35"/>
      <c r="NQK1000" s="34"/>
      <c r="NQR1000" s="35"/>
      <c r="NQS1000" s="34"/>
      <c r="NQZ1000" s="35"/>
      <c r="NRA1000" s="34"/>
      <c r="NRH1000" s="35"/>
      <c r="NRI1000" s="34"/>
      <c r="NRP1000" s="35"/>
      <c r="NRQ1000" s="34"/>
      <c r="NRX1000" s="35"/>
      <c r="NRY1000" s="34"/>
      <c r="NSF1000" s="35"/>
      <c r="NSG1000" s="34"/>
      <c r="NSN1000" s="35"/>
      <c r="NSO1000" s="34"/>
      <c r="NSV1000" s="35"/>
      <c r="NSW1000" s="34"/>
      <c r="NTD1000" s="35"/>
      <c r="NTE1000" s="34"/>
      <c r="NTL1000" s="35"/>
      <c r="NTM1000" s="34"/>
      <c r="NTT1000" s="35"/>
      <c r="NTU1000" s="34"/>
      <c r="NUB1000" s="35"/>
      <c r="NUC1000" s="34"/>
      <c r="NUJ1000" s="35"/>
      <c r="NUK1000" s="34"/>
      <c r="NUR1000" s="35"/>
      <c r="NUS1000" s="34"/>
      <c r="NUZ1000" s="35"/>
      <c r="NVA1000" s="34"/>
      <c r="NVH1000" s="35"/>
      <c r="NVI1000" s="34"/>
      <c r="NVP1000" s="35"/>
      <c r="NVQ1000" s="34"/>
      <c r="NVX1000" s="35"/>
      <c r="NVY1000" s="34"/>
      <c r="NWF1000" s="35"/>
      <c r="NWG1000" s="34"/>
      <c r="NWN1000" s="35"/>
      <c r="NWO1000" s="34"/>
      <c r="NWV1000" s="35"/>
      <c r="NWW1000" s="34"/>
      <c r="NXD1000" s="35"/>
      <c r="NXE1000" s="34"/>
      <c r="NXL1000" s="35"/>
      <c r="NXM1000" s="34"/>
      <c r="NXT1000" s="35"/>
      <c r="NXU1000" s="34"/>
      <c r="NYB1000" s="35"/>
      <c r="NYC1000" s="34"/>
      <c r="NYJ1000" s="35"/>
      <c r="NYK1000" s="34"/>
      <c r="NYR1000" s="35"/>
      <c r="NYS1000" s="34"/>
      <c r="NYZ1000" s="35"/>
      <c r="NZA1000" s="34"/>
      <c r="NZH1000" s="35"/>
      <c r="NZI1000" s="34"/>
      <c r="NZP1000" s="35"/>
      <c r="NZQ1000" s="34"/>
      <c r="NZX1000" s="35"/>
      <c r="NZY1000" s="34"/>
      <c r="OAF1000" s="35"/>
      <c r="OAG1000" s="34"/>
      <c r="OAN1000" s="35"/>
      <c r="OAO1000" s="34"/>
      <c r="OAV1000" s="35"/>
      <c r="OAW1000" s="34"/>
      <c r="OBD1000" s="35"/>
      <c r="OBE1000" s="34"/>
      <c r="OBL1000" s="35"/>
      <c r="OBM1000" s="34"/>
      <c r="OBT1000" s="35"/>
      <c r="OBU1000" s="34"/>
      <c r="OCB1000" s="35"/>
      <c r="OCC1000" s="34"/>
      <c r="OCJ1000" s="35"/>
      <c r="OCK1000" s="34"/>
      <c r="OCR1000" s="35"/>
      <c r="OCS1000" s="34"/>
      <c r="OCZ1000" s="35"/>
      <c r="ODA1000" s="34"/>
      <c r="ODH1000" s="35"/>
      <c r="ODI1000" s="34"/>
      <c r="ODP1000" s="35"/>
      <c r="ODQ1000" s="34"/>
      <c r="ODX1000" s="35"/>
      <c r="ODY1000" s="34"/>
      <c r="OEF1000" s="35"/>
      <c r="OEG1000" s="34"/>
      <c r="OEN1000" s="35"/>
      <c r="OEO1000" s="34"/>
      <c r="OEV1000" s="35"/>
      <c r="OEW1000" s="34"/>
      <c r="OFD1000" s="35"/>
      <c r="OFE1000" s="34"/>
      <c r="OFL1000" s="35"/>
      <c r="OFM1000" s="34"/>
      <c r="OFT1000" s="35"/>
      <c r="OFU1000" s="34"/>
      <c r="OGB1000" s="35"/>
      <c r="OGC1000" s="34"/>
      <c r="OGJ1000" s="35"/>
      <c r="OGK1000" s="34"/>
      <c r="OGR1000" s="35"/>
      <c r="OGS1000" s="34"/>
      <c r="OGZ1000" s="35"/>
      <c r="OHA1000" s="34"/>
      <c r="OHH1000" s="35"/>
      <c r="OHI1000" s="34"/>
      <c r="OHP1000" s="35"/>
      <c r="OHQ1000" s="34"/>
      <c r="OHX1000" s="35"/>
      <c r="OHY1000" s="34"/>
      <c r="OIF1000" s="35"/>
      <c r="OIG1000" s="34"/>
      <c r="OIN1000" s="35"/>
      <c r="OIO1000" s="34"/>
      <c r="OIV1000" s="35"/>
      <c r="OIW1000" s="34"/>
      <c r="OJD1000" s="35"/>
      <c r="OJE1000" s="34"/>
      <c r="OJL1000" s="35"/>
      <c r="OJM1000" s="34"/>
      <c r="OJT1000" s="35"/>
      <c r="OJU1000" s="34"/>
      <c r="OKB1000" s="35"/>
      <c r="OKC1000" s="34"/>
      <c r="OKJ1000" s="35"/>
      <c r="OKK1000" s="34"/>
      <c r="OKR1000" s="35"/>
      <c r="OKS1000" s="34"/>
      <c r="OKZ1000" s="35"/>
      <c r="OLA1000" s="34"/>
      <c r="OLH1000" s="35"/>
      <c r="OLI1000" s="34"/>
      <c r="OLP1000" s="35"/>
      <c r="OLQ1000" s="34"/>
      <c r="OLX1000" s="35"/>
      <c r="OLY1000" s="34"/>
      <c r="OMF1000" s="35"/>
      <c r="OMG1000" s="34"/>
      <c r="OMN1000" s="35"/>
      <c r="OMO1000" s="34"/>
      <c r="OMV1000" s="35"/>
      <c r="OMW1000" s="34"/>
      <c r="OND1000" s="35"/>
      <c r="ONE1000" s="34"/>
      <c r="ONL1000" s="35"/>
      <c r="ONM1000" s="34"/>
      <c r="ONT1000" s="35"/>
      <c r="ONU1000" s="34"/>
      <c r="OOB1000" s="35"/>
      <c r="OOC1000" s="34"/>
      <c r="OOJ1000" s="35"/>
      <c r="OOK1000" s="34"/>
      <c r="OOR1000" s="35"/>
      <c r="OOS1000" s="34"/>
      <c r="OOZ1000" s="35"/>
      <c r="OPA1000" s="34"/>
      <c r="OPH1000" s="35"/>
      <c r="OPI1000" s="34"/>
      <c r="OPP1000" s="35"/>
      <c r="OPQ1000" s="34"/>
      <c r="OPX1000" s="35"/>
      <c r="OPY1000" s="34"/>
      <c r="OQF1000" s="35"/>
      <c r="OQG1000" s="34"/>
      <c r="OQN1000" s="35"/>
      <c r="OQO1000" s="34"/>
      <c r="OQV1000" s="35"/>
      <c r="OQW1000" s="34"/>
      <c r="ORD1000" s="35"/>
      <c r="ORE1000" s="34"/>
      <c r="ORL1000" s="35"/>
      <c r="ORM1000" s="34"/>
      <c r="ORT1000" s="35"/>
      <c r="ORU1000" s="34"/>
      <c r="OSB1000" s="35"/>
      <c r="OSC1000" s="34"/>
      <c r="OSJ1000" s="35"/>
      <c r="OSK1000" s="34"/>
      <c r="OSR1000" s="35"/>
      <c r="OSS1000" s="34"/>
      <c r="OSZ1000" s="35"/>
      <c r="OTA1000" s="34"/>
      <c r="OTH1000" s="35"/>
      <c r="OTI1000" s="34"/>
      <c r="OTP1000" s="35"/>
      <c r="OTQ1000" s="34"/>
      <c r="OTX1000" s="35"/>
      <c r="OTY1000" s="34"/>
      <c r="OUF1000" s="35"/>
      <c r="OUG1000" s="34"/>
      <c r="OUN1000" s="35"/>
      <c r="OUO1000" s="34"/>
      <c r="OUV1000" s="35"/>
      <c r="OUW1000" s="34"/>
      <c r="OVD1000" s="35"/>
      <c r="OVE1000" s="34"/>
      <c r="OVL1000" s="35"/>
      <c r="OVM1000" s="34"/>
      <c r="OVT1000" s="35"/>
      <c r="OVU1000" s="34"/>
      <c r="OWB1000" s="35"/>
      <c r="OWC1000" s="34"/>
      <c r="OWJ1000" s="35"/>
      <c r="OWK1000" s="34"/>
      <c r="OWR1000" s="35"/>
      <c r="OWS1000" s="34"/>
      <c r="OWZ1000" s="35"/>
      <c r="OXA1000" s="34"/>
      <c r="OXH1000" s="35"/>
      <c r="OXI1000" s="34"/>
      <c r="OXP1000" s="35"/>
      <c r="OXQ1000" s="34"/>
      <c r="OXX1000" s="35"/>
      <c r="OXY1000" s="34"/>
      <c r="OYF1000" s="35"/>
      <c r="OYG1000" s="34"/>
      <c r="OYN1000" s="35"/>
      <c r="OYO1000" s="34"/>
      <c r="OYV1000" s="35"/>
      <c r="OYW1000" s="34"/>
      <c r="OZD1000" s="35"/>
      <c r="OZE1000" s="34"/>
      <c r="OZL1000" s="35"/>
      <c r="OZM1000" s="34"/>
      <c r="OZT1000" s="35"/>
      <c r="OZU1000" s="34"/>
      <c r="PAB1000" s="35"/>
      <c r="PAC1000" s="34"/>
      <c r="PAJ1000" s="35"/>
      <c r="PAK1000" s="34"/>
      <c r="PAR1000" s="35"/>
      <c r="PAS1000" s="34"/>
      <c r="PAZ1000" s="35"/>
      <c r="PBA1000" s="34"/>
      <c r="PBH1000" s="35"/>
      <c r="PBI1000" s="34"/>
      <c r="PBP1000" s="35"/>
      <c r="PBQ1000" s="34"/>
      <c r="PBX1000" s="35"/>
      <c r="PBY1000" s="34"/>
      <c r="PCF1000" s="35"/>
      <c r="PCG1000" s="34"/>
      <c r="PCN1000" s="35"/>
      <c r="PCO1000" s="34"/>
      <c r="PCV1000" s="35"/>
      <c r="PCW1000" s="34"/>
      <c r="PDD1000" s="35"/>
      <c r="PDE1000" s="34"/>
      <c r="PDL1000" s="35"/>
      <c r="PDM1000" s="34"/>
      <c r="PDT1000" s="35"/>
      <c r="PDU1000" s="34"/>
      <c r="PEB1000" s="35"/>
      <c r="PEC1000" s="34"/>
      <c r="PEJ1000" s="35"/>
      <c r="PEK1000" s="34"/>
      <c r="PER1000" s="35"/>
      <c r="PES1000" s="34"/>
      <c r="PEZ1000" s="35"/>
      <c r="PFA1000" s="34"/>
      <c r="PFH1000" s="35"/>
      <c r="PFI1000" s="34"/>
      <c r="PFP1000" s="35"/>
      <c r="PFQ1000" s="34"/>
      <c r="PFX1000" s="35"/>
      <c r="PFY1000" s="34"/>
      <c r="PGF1000" s="35"/>
      <c r="PGG1000" s="34"/>
      <c r="PGN1000" s="35"/>
      <c r="PGO1000" s="34"/>
      <c r="PGV1000" s="35"/>
      <c r="PGW1000" s="34"/>
      <c r="PHD1000" s="35"/>
      <c r="PHE1000" s="34"/>
      <c r="PHL1000" s="35"/>
      <c r="PHM1000" s="34"/>
      <c r="PHT1000" s="35"/>
      <c r="PHU1000" s="34"/>
      <c r="PIB1000" s="35"/>
      <c r="PIC1000" s="34"/>
      <c r="PIJ1000" s="35"/>
      <c r="PIK1000" s="34"/>
      <c r="PIR1000" s="35"/>
      <c r="PIS1000" s="34"/>
      <c r="PIZ1000" s="35"/>
      <c r="PJA1000" s="34"/>
      <c r="PJH1000" s="35"/>
      <c r="PJI1000" s="34"/>
      <c r="PJP1000" s="35"/>
      <c r="PJQ1000" s="34"/>
      <c r="PJX1000" s="35"/>
      <c r="PJY1000" s="34"/>
      <c r="PKF1000" s="35"/>
      <c r="PKG1000" s="34"/>
      <c r="PKN1000" s="35"/>
      <c r="PKO1000" s="34"/>
      <c r="PKV1000" s="35"/>
      <c r="PKW1000" s="34"/>
      <c r="PLD1000" s="35"/>
      <c r="PLE1000" s="34"/>
      <c r="PLL1000" s="35"/>
      <c r="PLM1000" s="34"/>
      <c r="PLT1000" s="35"/>
      <c r="PLU1000" s="34"/>
      <c r="PMB1000" s="35"/>
      <c r="PMC1000" s="34"/>
      <c r="PMJ1000" s="35"/>
      <c r="PMK1000" s="34"/>
      <c r="PMR1000" s="35"/>
      <c r="PMS1000" s="34"/>
      <c r="PMZ1000" s="35"/>
      <c r="PNA1000" s="34"/>
      <c r="PNH1000" s="35"/>
      <c r="PNI1000" s="34"/>
      <c r="PNP1000" s="35"/>
      <c r="PNQ1000" s="34"/>
      <c r="PNX1000" s="35"/>
      <c r="PNY1000" s="34"/>
      <c r="POF1000" s="35"/>
      <c r="POG1000" s="34"/>
      <c r="PON1000" s="35"/>
      <c r="POO1000" s="34"/>
      <c r="POV1000" s="35"/>
      <c r="POW1000" s="34"/>
      <c r="PPD1000" s="35"/>
      <c r="PPE1000" s="34"/>
      <c r="PPL1000" s="35"/>
      <c r="PPM1000" s="34"/>
      <c r="PPT1000" s="35"/>
      <c r="PPU1000" s="34"/>
      <c r="PQB1000" s="35"/>
      <c r="PQC1000" s="34"/>
      <c r="PQJ1000" s="35"/>
      <c r="PQK1000" s="34"/>
      <c r="PQR1000" s="35"/>
      <c r="PQS1000" s="34"/>
      <c r="PQZ1000" s="35"/>
      <c r="PRA1000" s="34"/>
      <c r="PRH1000" s="35"/>
      <c r="PRI1000" s="34"/>
      <c r="PRP1000" s="35"/>
      <c r="PRQ1000" s="34"/>
      <c r="PRX1000" s="35"/>
      <c r="PRY1000" s="34"/>
      <c r="PSF1000" s="35"/>
      <c r="PSG1000" s="34"/>
      <c r="PSN1000" s="35"/>
      <c r="PSO1000" s="34"/>
      <c r="PSV1000" s="35"/>
      <c r="PSW1000" s="34"/>
      <c r="PTD1000" s="35"/>
      <c r="PTE1000" s="34"/>
      <c r="PTL1000" s="35"/>
      <c r="PTM1000" s="34"/>
      <c r="PTT1000" s="35"/>
      <c r="PTU1000" s="34"/>
      <c r="PUB1000" s="35"/>
      <c r="PUC1000" s="34"/>
      <c r="PUJ1000" s="35"/>
      <c r="PUK1000" s="34"/>
      <c r="PUR1000" s="35"/>
      <c r="PUS1000" s="34"/>
      <c r="PUZ1000" s="35"/>
      <c r="PVA1000" s="34"/>
      <c r="PVH1000" s="35"/>
      <c r="PVI1000" s="34"/>
      <c r="PVP1000" s="35"/>
      <c r="PVQ1000" s="34"/>
      <c r="PVX1000" s="35"/>
      <c r="PVY1000" s="34"/>
      <c r="PWF1000" s="35"/>
      <c r="PWG1000" s="34"/>
      <c r="PWN1000" s="35"/>
      <c r="PWO1000" s="34"/>
      <c r="PWV1000" s="35"/>
      <c r="PWW1000" s="34"/>
      <c r="PXD1000" s="35"/>
      <c r="PXE1000" s="34"/>
      <c r="PXL1000" s="35"/>
      <c r="PXM1000" s="34"/>
      <c r="PXT1000" s="35"/>
      <c r="PXU1000" s="34"/>
      <c r="PYB1000" s="35"/>
      <c r="PYC1000" s="34"/>
      <c r="PYJ1000" s="35"/>
      <c r="PYK1000" s="34"/>
      <c r="PYR1000" s="35"/>
      <c r="PYS1000" s="34"/>
      <c r="PYZ1000" s="35"/>
      <c r="PZA1000" s="34"/>
      <c r="PZH1000" s="35"/>
      <c r="PZI1000" s="34"/>
      <c r="PZP1000" s="35"/>
      <c r="PZQ1000" s="34"/>
      <c r="PZX1000" s="35"/>
      <c r="PZY1000" s="34"/>
      <c r="QAF1000" s="35"/>
      <c r="QAG1000" s="34"/>
      <c r="QAN1000" s="35"/>
      <c r="QAO1000" s="34"/>
      <c r="QAV1000" s="35"/>
      <c r="QAW1000" s="34"/>
      <c r="QBD1000" s="35"/>
      <c r="QBE1000" s="34"/>
      <c r="QBL1000" s="35"/>
      <c r="QBM1000" s="34"/>
      <c r="QBT1000" s="35"/>
      <c r="QBU1000" s="34"/>
      <c r="QCB1000" s="35"/>
      <c r="QCC1000" s="34"/>
      <c r="QCJ1000" s="35"/>
      <c r="QCK1000" s="34"/>
      <c r="QCR1000" s="35"/>
      <c r="QCS1000" s="34"/>
      <c r="QCZ1000" s="35"/>
      <c r="QDA1000" s="34"/>
      <c r="QDH1000" s="35"/>
      <c r="QDI1000" s="34"/>
      <c r="QDP1000" s="35"/>
      <c r="QDQ1000" s="34"/>
      <c r="QDX1000" s="35"/>
      <c r="QDY1000" s="34"/>
      <c r="QEF1000" s="35"/>
      <c r="QEG1000" s="34"/>
      <c r="QEN1000" s="35"/>
      <c r="QEO1000" s="34"/>
      <c r="QEV1000" s="35"/>
      <c r="QEW1000" s="34"/>
      <c r="QFD1000" s="35"/>
      <c r="QFE1000" s="34"/>
      <c r="QFL1000" s="35"/>
      <c r="QFM1000" s="34"/>
      <c r="QFT1000" s="35"/>
      <c r="QFU1000" s="34"/>
      <c r="QGB1000" s="35"/>
      <c r="QGC1000" s="34"/>
      <c r="QGJ1000" s="35"/>
      <c r="QGK1000" s="34"/>
      <c r="QGR1000" s="35"/>
      <c r="QGS1000" s="34"/>
      <c r="QGZ1000" s="35"/>
      <c r="QHA1000" s="34"/>
      <c r="QHH1000" s="35"/>
      <c r="QHI1000" s="34"/>
      <c r="QHP1000" s="35"/>
      <c r="QHQ1000" s="34"/>
      <c r="QHX1000" s="35"/>
      <c r="QHY1000" s="34"/>
      <c r="QIF1000" s="35"/>
      <c r="QIG1000" s="34"/>
      <c r="QIN1000" s="35"/>
      <c r="QIO1000" s="34"/>
      <c r="QIV1000" s="35"/>
      <c r="QIW1000" s="34"/>
      <c r="QJD1000" s="35"/>
      <c r="QJE1000" s="34"/>
      <c r="QJL1000" s="35"/>
      <c r="QJM1000" s="34"/>
      <c r="QJT1000" s="35"/>
      <c r="QJU1000" s="34"/>
      <c r="QKB1000" s="35"/>
      <c r="QKC1000" s="34"/>
      <c r="QKJ1000" s="35"/>
      <c r="QKK1000" s="34"/>
      <c r="QKR1000" s="35"/>
      <c r="QKS1000" s="34"/>
      <c r="QKZ1000" s="35"/>
      <c r="QLA1000" s="34"/>
      <c r="QLH1000" s="35"/>
      <c r="QLI1000" s="34"/>
      <c r="QLP1000" s="35"/>
      <c r="QLQ1000" s="34"/>
      <c r="QLX1000" s="35"/>
      <c r="QLY1000" s="34"/>
      <c r="QMF1000" s="35"/>
      <c r="QMG1000" s="34"/>
      <c r="QMN1000" s="35"/>
      <c r="QMO1000" s="34"/>
      <c r="QMV1000" s="35"/>
      <c r="QMW1000" s="34"/>
      <c r="QND1000" s="35"/>
      <c r="QNE1000" s="34"/>
      <c r="QNL1000" s="35"/>
      <c r="QNM1000" s="34"/>
      <c r="QNT1000" s="35"/>
      <c r="QNU1000" s="34"/>
      <c r="QOB1000" s="35"/>
      <c r="QOC1000" s="34"/>
      <c r="QOJ1000" s="35"/>
      <c r="QOK1000" s="34"/>
      <c r="QOR1000" s="35"/>
      <c r="QOS1000" s="34"/>
      <c r="QOZ1000" s="35"/>
      <c r="QPA1000" s="34"/>
      <c r="QPH1000" s="35"/>
      <c r="QPI1000" s="34"/>
      <c r="QPP1000" s="35"/>
      <c r="QPQ1000" s="34"/>
      <c r="QPX1000" s="35"/>
      <c r="QPY1000" s="34"/>
      <c r="QQF1000" s="35"/>
      <c r="QQG1000" s="34"/>
      <c r="QQN1000" s="35"/>
      <c r="QQO1000" s="34"/>
      <c r="QQV1000" s="35"/>
      <c r="QQW1000" s="34"/>
      <c r="QRD1000" s="35"/>
      <c r="QRE1000" s="34"/>
      <c r="QRL1000" s="35"/>
      <c r="QRM1000" s="34"/>
      <c r="QRT1000" s="35"/>
      <c r="QRU1000" s="34"/>
      <c r="QSB1000" s="35"/>
      <c r="QSC1000" s="34"/>
      <c r="QSJ1000" s="35"/>
      <c r="QSK1000" s="34"/>
      <c r="QSR1000" s="35"/>
      <c r="QSS1000" s="34"/>
      <c r="QSZ1000" s="35"/>
      <c r="QTA1000" s="34"/>
      <c r="QTH1000" s="35"/>
      <c r="QTI1000" s="34"/>
      <c r="QTP1000" s="35"/>
      <c r="QTQ1000" s="34"/>
      <c r="QTX1000" s="35"/>
      <c r="QTY1000" s="34"/>
      <c r="QUF1000" s="35"/>
      <c r="QUG1000" s="34"/>
      <c r="QUN1000" s="35"/>
      <c r="QUO1000" s="34"/>
      <c r="QUV1000" s="35"/>
      <c r="QUW1000" s="34"/>
      <c r="QVD1000" s="35"/>
      <c r="QVE1000" s="34"/>
      <c r="QVL1000" s="35"/>
      <c r="QVM1000" s="34"/>
      <c r="QVT1000" s="35"/>
      <c r="QVU1000" s="34"/>
      <c r="QWB1000" s="35"/>
      <c r="QWC1000" s="34"/>
      <c r="QWJ1000" s="35"/>
      <c r="QWK1000" s="34"/>
      <c r="QWR1000" s="35"/>
      <c r="QWS1000" s="34"/>
      <c r="QWZ1000" s="35"/>
      <c r="QXA1000" s="34"/>
      <c r="QXH1000" s="35"/>
      <c r="QXI1000" s="34"/>
      <c r="QXP1000" s="35"/>
      <c r="QXQ1000" s="34"/>
      <c r="QXX1000" s="35"/>
      <c r="QXY1000" s="34"/>
      <c r="QYF1000" s="35"/>
      <c r="QYG1000" s="34"/>
      <c r="QYN1000" s="35"/>
      <c r="QYO1000" s="34"/>
      <c r="QYV1000" s="35"/>
      <c r="QYW1000" s="34"/>
      <c r="QZD1000" s="35"/>
      <c r="QZE1000" s="34"/>
      <c r="QZL1000" s="35"/>
      <c r="QZM1000" s="34"/>
      <c r="QZT1000" s="35"/>
      <c r="QZU1000" s="34"/>
      <c r="RAB1000" s="35"/>
      <c r="RAC1000" s="34"/>
      <c r="RAJ1000" s="35"/>
      <c r="RAK1000" s="34"/>
      <c r="RAR1000" s="35"/>
      <c r="RAS1000" s="34"/>
      <c r="RAZ1000" s="35"/>
      <c r="RBA1000" s="34"/>
      <c r="RBH1000" s="35"/>
      <c r="RBI1000" s="34"/>
      <c r="RBP1000" s="35"/>
      <c r="RBQ1000" s="34"/>
      <c r="RBX1000" s="35"/>
      <c r="RBY1000" s="34"/>
      <c r="RCF1000" s="35"/>
      <c r="RCG1000" s="34"/>
      <c r="RCN1000" s="35"/>
      <c r="RCO1000" s="34"/>
      <c r="RCV1000" s="35"/>
      <c r="RCW1000" s="34"/>
      <c r="RDD1000" s="35"/>
      <c r="RDE1000" s="34"/>
      <c r="RDL1000" s="35"/>
      <c r="RDM1000" s="34"/>
      <c r="RDT1000" s="35"/>
      <c r="RDU1000" s="34"/>
      <c r="REB1000" s="35"/>
      <c r="REC1000" s="34"/>
      <c r="REJ1000" s="35"/>
      <c r="REK1000" s="34"/>
      <c r="RER1000" s="35"/>
      <c r="RES1000" s="34"/>
      <c r="REZ1000" s="35"/>
      <c r="RFA1000" s="34"/>
      <c r="RFH1000" s="35"/>
      <c r="RFI1000" s="34"/>
      <c r="RFP1000" s="35"/>
      <c r="RFQ1000" s="34"/>
      <c r="RFX1000" s="35"/>
      <c r="RFY1000" s="34"/>
      <c r="RGF1000" s="35"/>
      <c r="RGG1000" s="34"/>
      <c r="RGN1000" s="35"/>
      <c r="RGO1000" s="34"/>
      <c r="RGV1000" s="35"/>
      <c r="RGW1000" s="34"/>
      <c r="RHD1000" s="35"/>
      <c r="RHE1000" s="34"/>
      <c r="RHL1000" s="35"/>
      <c r="RHM1000" s="34"/>
      <c r="RHT1000" s="35"/>
      <c r="RHU1000" s="34"/>
      <c r="RIB1000" s="35"/>
      <c r="RIC1000" s="34"/>
      <c r="RIJ1000" s="35"/>
      <c r="RIK1000" s="34"/>
      <c r="RIR1000" s="35"/>
      <c r="RIS1000" s="34"/>
      <c r="RIZ1000" s="35"/>
      <c r="RJA1000" s="34"/>
      <c r="RJH1000" s="35"/>
      <c r="RJI1000" s="34"/>
      <c r="RJP1000" s="35"/>
      <c r="RJQ1000" s="34"/>
      <c r="RJX1000" s="35"/>
      <c r="RJY1000" s="34"/>
      <c r="RKF1000" s="35"/>
      <c r="RKG1000" s="34"/>
      <c r="RKN1000" s="35"/>
      <c r="RKO1000" s="34"/>
      <c r="RKV1000" s="35"/>
      <c r="RKW1000" s="34"/>
      <c r="RLD1000" s="35"/>
      <c r="RLE1000" s="34"/>
      <c r="RLL1000" s="35"/>
      <c r="RLM1000" s="34"/>
      <c r="RLT1000" s="35"/>
      <c r="RLU1000" s="34"/>
      <c r="RMB1000" s="35"/>
      <c r="RMC1000" s="34"/>
      <c r="RMJ1000" s="35"/>
      <c r="RMK1000" s="34"/>
      <c r="RMR1000" s="35"/>
      <c r="RMS1000" s="34"/>
      <c r="RMZ1000" s="35"/>
      <c r="RNA1000" s="34"/>
      <c r="RNH1000" s="35"/>
      <c r="RNI1000" s="34"/>
      <c r="RNP1000" s="35"/>
      <c r="RNQ1000" s="34"/>
      <c r="RNX1000" s="35"/>
      <c r="RNY1000" s="34"/>
      <c r="ROF1000" s="35"/>
      <c r="ROG1000" s="34"/>
      <c r="RON1000" s="35"/>
      <c r="ROO1000" s="34"/>
      <c r="ROV1000" s="35"/>
      <c r="ROW1000" s="34"/>
      <c r="RPD1000" s="35"/>
      <c r="RPE1000" s="34"/>
      <c r="RPL1000" s="35"/>
      <c r="RPM1000" s="34"/>
      <c r="RPT1000" s="35"/>
      <c r="RPU1000" s="34"/>
      <c r="RQB1000" s="35"/>
      <c r="RQC1000" s="34"/>
      <c r="RQJ1000" s="35"/>
      <c r="RQK1000" s="34"/>
      <c r="RQR1000" s="35"/>
      <c r="RQS1000" s="34"/>
      <c r="RQZ1000" s="35"/>
      <c r="RRA1000" s="34"/>
      <c r="RRH1000" s="35"/>
      <c r="RRI1000" s="34"/>
      <c r="RRP1000" s="35"/>
      <c r="RRQ1000" s="34"/>
      <c r="RRX1000" s="35"/>
      <c r="RRY1000" s="34"/>
      <c r="RSF1000" s="35"/>
      <c r="RSG1000" s="34"/>
      <c r="RSN1000" s="35"/>
      <c r="RSO1000" s="34"/>
      <c r="RSV1000" s="35"/>
      <c r="RSW1000" s="34"/>
      <c r="RTD1000" s="35"/>
      <c r="RTE1000" s="34"/>
      <c r="RTL1000" s="35"/>
      <c r="RTM1000" s="34"/>
      <c r="RTT1000" s="35"/>
      <c r="RTU1000" s="34"/>
      <c r="RUB1000" s="35"/>
      <c r="RUC1000" s="34"/>
      <c r="RUJ1000" s="35"/>
      <c r="RUK1000" s="34"/>
      <c r="RUR1000" s="35"/>
      <c r="RUS1000" s="34"/>
      <c r="RUZ1000" s="35"/>
      <c r="RVA1000" s="34"/>
      <c r="RVH1000" s="35"/>
      <c r="RVI1000" s="34"/>
      <c r="RVP1000" s="35"/>
      <c r="RVQ1000" s="34"/>
      <c r="RVX1000" s="35"/>
      <c r="RVY1000" s="34"/>
      <c r="RWF1000" s="35"/>
      <c r="RWG1000" s="34"/>
      <c r="RWN1000" s="35"/>
      <c r="RWO1000" s="34"/>
      <c r="RWV1000" s="35"/>
      <c r="RWW1000" s="34"/>
      <c r="RXD1000" s="35"/>
      <c r="RXE1000" s="34"/>
      <c r="RXL1000" s="35"/>
      <c r="RXM1000" s="34"/>
      <c r="RXT1000" s="35"/>
      <c r="RXU1000" s="34"/>
      <c r="RYB1000" s="35"/>
      <c r="RYC1000" s="34"/>
      <c r="RYJ1000" s="35"/>
      <c r="RYK1000" s="34"/>
      <c r="RYR1000" s="35"/>
      <c r="RYS1000" s="34"/>
      <c r="RYZ1000" s="35"/>
      <c r="RZA1000" s="34"/>
      <c r="RZH1000" s="35"/>
      <c r="RZI1000" s="34"/>
      <c r="RZP1000" s="35"/>
      <c r="RZQ1000" s="34"/>
      <c r="RZX1000" s="35"/>
      <c r="RZY1000" s="34"/>
      <c r="SAF1000" s="35"/>
      <c r="SAG1000" s="34"/>
      <c r="SAN1000" s="35"/>
      <c r="SAO1000" s="34"/>
      <c r="SAV1000" s="35"/>
      <c r="SAW1000" s="34"/>
      <c r="SBD1000" s="35"/>
      <c r="SBE1000" s="34"/>
      <c r="SBL1000" s="35"/>
      <c r="SBM1000" s="34"/>
      <c r="SBT1000" s="35"/>
      <c r="SBU1000" s="34"/>
      <c r="SCB1000" s="35"/>
      <c r="SCC1000" s="34"/>
      <c r="SCJ1000" s="35"/>
      <c r="SCK1000" s="34"/>
      <c r="SCR1000" s="35"/>
      <c r="SCS1000" s="34"/>
      <c r="SCZ1000" s="35"/>
      <c r="SDA1000" s="34"/>
      <c r="SDH1000" s="35"/>
      <c r="SDI1000" s="34"/>
      <c r="SDP1000" s="35"/>
      <c r="SDQ1000" s="34"/>
      <c r="SDX1000" s="35"/>
      <c r="SDY1000" s="34"/>
      <c r="SEF1000" s="35"/>
      <c r="SEG1000" s="34"/>
      <c r="SEN1000" s="35"/>
      <c r="SEO1000" s="34"/>
      <c r="SEV1000" s="35"/>
      <c r="SEW1000" s="34"/>
      <c r="SFD1000" s="35"/>
      <c r="SFE1000" s="34"/>
      <c r="SFL1000" s="35"/>
      <c r="SFM1000" s="34"/>
      <c r="SFT1000" s="35"/>
      <c r="SFU1000" s="34"/>
      <c r="SGB1000" s="35"/>
      <c r="SGC1000" s="34"/>
      <c r="SGJ1000" s="35"/>
      <c r="SGK1000" s="34"/>
      <c r="SGR1000" s="35"/>
      <c r="SGS1000" s="34"/>
      <c r="SGZ1000" s="35"/>
      <c r="SHA1000" s="34"/>
      <c r="SHH1000" s="35"/>
      <c r="SHI1000" s="34"/>
      <c r="SHP1000" s="35"/>
      <c r="SHQ1000" s="34"/>
      <c r="SHX1000" s="35"/>
      <c r="SHY1000" s="34"/>
      <c r="SIF1000" s="35"/>
      <c r="SIG1000" s="34"/>
      <c r="SIN1000" s="35"/>
      <c r="SIO1000" s="34"/>
      <c r="SIV1000" s="35"/>
      <c r="SIW1000" s="34"/>
      <c r="SJD1000" s="35"/>
      <c r="SJE1000" s="34"/>
      <c r="SJL1000" s="35"/>
      <c r="SJM1000" s="34"/>
      <c r="SJT1000" s="35"/>
      <c r="SJU1000" s="34"/>
      <c r="SKB1000" s="35"/>
      <c r="SKC1000" s="34"/>
      <c r="SKJ1000" s="35"/>
      <c r="SKK1000" s="34"/>
      <c r="SKR1000" s="35"/>
      <c r="SKS1000" s="34"/>
      <c r="SKZ1000" s="35"/>
      <c r="SLA1000" s="34"/>
      <c r="SLH1000" s="35"/>
      <c r="SLI1000" s="34"/>
      <c r="SLP1000" s="35"/>
      <c r="SLQ1000" s="34"/>
      <c r="SLX1000" s="35"/>
      <c r="SLY1000" s="34"/>
      <c r="SMF1000" s="35"/>
      <c r="SMG1000" s="34"/>
      <c r="SMN1000" s="35"/>
      <c r="SMO1000" s="34"/>
      <c r="SMV1000" s="35"/>
      <c r="SMW1000" s="34"/>
      <c r="SND1000" s="35"/>
      <c r="SNE1000" s="34"/>
      <c r="SNL1000" s="35"/>
      <c r="SNM1000" s="34"/>
      <c r="SNT1000" s="35"/>
      <c r="SNU1000" s="34"/>
      <c r="SOB1000" s="35"/>
      <c r="SOC1000" s="34"/>
      <c r="SOJ1000" s="35"/>
      <c r="SOK1000" s="34"/>
      <c r="SOR1000" s="35"/>
      <c r="SOS1000" s="34"/>
      <c r="SOZ1000" s="35"/>
      <c r="SPA1000" s="34"/>
      <c r="SPH1000" s="35"/>
      <c r="SPI1000" s="34"/>
      <c r="SPP1000" s="35"/>
      <c r="SPQ1000" s="34"/>
      <c r="SPX1000" s="35"/>
      <c r="SPY1000" s="34"/>
      <c r="SQF1000" s="35"/>
      <c r="SQG1000" s="34"/>
      <c r="SQN1000" s="35"/>
      <c r="SQO1000" s="34"/>
      <c r="SQV1000" s="35"/>
      <c r="SQW1000" s="34"/>
      <c r="SRD1000" s="35"/>
      <c r="SRE1000" s="34"/>
      <c r="SRL1000" s="35"/>
      <c r="SRM1000" s="34"/>
      <c r="SRT1000" s="35"/>
      <c r="SRU1000" s="34"/>
      <c r="SSB1000" s="35"/>
      <c r="SSC1000" s="34"/>
      <c r="SSJ1000" s="35"/>
      <c r="SSK1000" s="34"/>
      <c r="SSR1000" s="35"/>
      <c r="SSS1000" s="34"/>
      <c r="SSZ1000" s="35"/>
      <c r="STA1000" s="34"/>
      <c r="STH1000" s="35"/>
      <c r="STI1000" s="34"/>
      <c r="STP1000" s="35"/>
      <c r="STQ1000" s="34"/>
      <c r="STX1000" s="35"/>
      <c r="STY1000" s="34"/>
      <c r="SUF1000" s="35"/>
      <c r="SUG1000" s="34"/>
      <c r="SUN1000" s="35"/>
      <c r="SUO1000" s="34"/>
      <c r="SUV1000" s="35"/>
      <c r="SUW1000" s="34"/>
      <c r="SVD1000" s="35"/>
      <c r="SVE1000" s="34"/>
      <c r="SVL1000" s="35"/>
      <c r="SVM1000" s="34"/>
      <c r="SVT1000" s="35"/>
      <c r="SVU1000" s="34"/>
      <c r="SWB1000" s="35"/>
      <c r="SWC1000" s="34"/>
      <c r="SWJ1000" s="35"/>
      <c r="SWK1000" s="34"/>
      <c r="SWR1000" s="35"/>
      <c r="SWS1000" s="34"/>
      <c r="SWZ1000" s="35"/>
      <c r="SXA1000" s="34"/>
      <c r="SXH1000" s="35"/>
      <c r="SXI1000" s="34"/>
      <c r="SXP1000" s="35"/>
      <c r="SXQ1000" s="34"/>
      <c r="SXX1000" s="35"/>
      <c r="SXY1000" s="34"/>
      <c r="SYF1000" s="35"/>
      <c r="SYG1000" s="34"/>
      <c r="SYN1000" s="35"/>
      <c r="SYO1000" s="34"/>
      <c r="SYV1000" s="35"/>
      <c r="SYW1000" s="34"/>
      <c r="SZD1000" s="35"/>
      <c r="SZE1000" s="34"/>
      <c r="SZL1000" s="35"/>
      <c r="SZM1000" s="34"/>
      <c r="SZT1000" s="35"/>
      <c r="SZU1000" s="34"/>
      <c r="TAB1000" s="35"/>
      <c r="TAC1000" s="34"/>
      <c r="TAJ1000" s="35"/>
      <c r="TAK1000" s="34"/>
      <c r="TAR1000" s="35"/>
      <c r="TAS1000" s="34"/>
      <c r="TAZ1000" s="35"/>
      <c r="TBA1000" s="34"/>
      <c r="TBH1000" s="35"/>
      <c r="TBI1000" s="34"/>
      <c r="TBP1000" s="35"/>
      <c r="TBQ1000" s="34"/>
      <c r="TBX1000" s="35"/>
      <c r="TBY1000" s="34"/>
      <c r="TCF1000" s="35"/>
      <c r="TCG1000" s="34"/>
      <c r="TCN1000" s="35"/>
      <c r="TCO1000" s="34"/>
      <c r="TCV1000" s="35"/>
      <c r="TCW1000" s="34"/>
      <c r="TDD1000" s="35"/>
      <c r="TDE1000" s="34"/>
      <c r="TDL1000" s="35"/>
      <c r="TDM1000" s="34"/>
      <c r="TDT1000" s="35"/>
      <c r="TDU1000" s="34"/>
      <c r="TEB1000" s="35"/>
      <c r="TEC1000" s="34"/>
      <c r="TEJ1000" s="35"/>
      <c r="TEK1000" s="34"/>
      <c r="TER1000" s="35"/>
      <c r="TES1000" s="34"/>
      <c r="TEZ1000" s="35"/>
      <c r="TFA1000" s="34"/>
      <c r="TFH1000" s="35"/>
      <c r="TFI1000" s="34"/>
      <c r="TFP1000" s="35"/>
      <c r="TFQ1000" s="34"/>
      <c r="TFX1000" s="35"/>
      <c r="TFY1000" s="34"/>
      <c r="TGF1000" s="35"/>
      <c r="TGG1000" s="34"/>
      <c r="TGN1000" s="35"/>
      <c r="TGO1000" s="34"/>
      <c r="TGV1000" s="35"/>
      <c r="TGW1000" s="34"/>
      <c r="THD1000" s="35"/>
      <c r="THE1000" s="34"/>
      <c r="THL1000" s="35"/>
      <c r="THM1000" s="34"/>
      <c r="THT1000" s="35"/>
      <c r="THU1000" s="34"/>
      <c r="TIB1000" s="35"/>
      <c r="TIC1000" s="34"/>
      <c r="TIJ1000" s="35"/>
      <c r="TIK1000" s="34"/>
      <c r="TIR1000" s="35"/>
      <c r="TIS1000" s="34"/>
      <c r="TIZ1000" s="35"/>
      <c r="TJA1000" s="34"/>
      <c r="TJH1000" s="35"/>
      <c r="TJI1000" s="34"/>
      <c r="TJP1000" s="35"/>
      <c r="TJQ1000" s="34"/>
      <c r="TJX1000" s="35"/>
      <c r="TJY1000" s="34"/>
      <c r="TKF1000" s="35"/>
      <c r="TKG1000" s="34"/>
      <c r="TKN1000" s="35"/>
      <c r="TKO1000" s="34"/>
      <c r="TKV1000" s="35"/>
      <c r="TKW1000" s="34"/>
      <c r="TLD1000" s="35"/>
      <c r="TLE1000" s="34"/>
      <c r="TLL1000" s="35"/>
      <c r="TLM1000" s="34"/>
      <c r="TLT1000" s="35"/>
      <c r="TLU1000" s="34"/>
      <c r="TMB1000" s="35"/>
      <c r="TMC1000" s="34"/>
      <c r="TMJ1000" s="35"/>
      <c r="TMK1000" s="34"/>
      <c r="TMR1000" s="35"/>
      <c r="TMS1000" s="34"/>
      <c r="TMZ1000" s="35"/>
      <c r="TNA1000" s="34"/>
      <c r="TNH1000" s="35"/>
      <c r="TNI1000" s="34"/>
      <c r="TNP1000" s="35"/>
      <c r="TNQ1000" s="34"/>
      <c r="TNX1000" s="35"/>
      <c r="TNY1000" s="34"/>
      <c r="TOF1000" s="35"/>
      <c r="TOG1000" s="34"/>
      <c r="TON1000" s="35"/>
      <c r="TOO1000" s="34"/>
      <c r="TOV1000" s="35"/>
      <c r="TOW1000" s="34"/>
      <c r="TPD1000" s="35"/>
      <c r="TPE1000" s="34"/>
      <c r="TPL1000" s="35"/>
      <c r="TPM1000" s="34"/>
      <c r="TPT1000" s="35"/>
      <c r="TPU1000" s="34"/>
      <c r="TQB1000" s="35"/>
      <c r="TQC1000" s="34"/>
      <c r="TQJ1000" s="35"/>
      <c r="TQK1000" s="34"/>
      <c r="TQR1000" s="35"/>
      <c r="TQS1000" s="34"/>
      <c r="TQZ1000" s="35"/>
      <c r="TRA1000" s="34"/>
      <c r="TRH1000" s="35"/>
      <c r="TRI1000" s="34"/>
      <c r="TRP1000" s="35"/>
      <c r="TRQ1000" s="34"/>
      <c r="TRX1000" s="35"/>
      <c r="TRY1000" s="34"/>
      <c r="TSF1000" s="35"/>
      <c r="TSG1000" s="34"/>
      <c r="TSN1000" s="35"/>
      <c r="TSO1000" s="34"/>
      <c r="TSV1000" s="35"/>
      <c r="TSW1000" s="34"/>
      <c r="TTD1000" s="35"/>
      <c r="TTE1000" s="34"/>
      <c r="TTL1000" s="35"/>
      <c r="TTM1000" s="34"/>
      <c r="TTT1000" s="35"/>
      <c r="TTU1000" s="34"/>
      <c r="TUB1000" s="35"/>
      <c r="TUC1000" s="34"/>
      <c r="TUJ1000" s="35"/>
      <c r="TUK1000" s="34"/>
      <c r="TUR1000" s="35"/>
      <c r="TUS1000" s="34"/>
      <c r="TUZ1000" s="35"/>
      <c r="TVA1000" s="34"/>
      <c r="TVH1000" s="35"/>
      <c r="TVI1000" s="34"/>
      <c r="TVP1000" s="35"/>
      <c r="TVQ1000" s="34"/>
      <c r="TVX1000" s="35"/>
      <c r="TVY1000" s="34"/>
      <c r="TWF1000" s="35"/>
      <c r="TWG1000" s="34"/>
      <c r="TWN1000" s="35"/>
      <c r="TWO1000" s="34"/>
      <c r="TWV1000" s="35"/>
      <c r="TWW1000" s="34"/>
      <c r="TXD1000" s="35"/>
      <c r="TXE1000" s="34"/>
      <c r="TXL1000" s="35"/>
      <c r="TXM1000" s="34"/>
      <c r="TXT1000" s="35"/>
      <c r="TXU1000" s="34"/>
      <c r="TYB1000" s="35"/>
      <c r="TYC1000" s="34"/>
      <c r="TYJ1000" s="35"/>
      <c r="TYK1000" s="34"/>
      <c r="TYR1000" s="35"/>
      <c r="TYS1000" s="34"/>
      <c r="TYZ1000" s="35"/>
      <c r="TZA1000" s="34"/>
      <c r="TZH1000" s="35"/>
      <c r="TZI1000" s="34"/>
      <c r="TZP1000" s="35"/>
      <c r="TZQ1000" s="34"/>
      <c r="TZX1000" s="35"/>
      <c r="TZY1000" s="34"/>
      <c r="UAF1000" s="35"/>
      <c r="UAG1000" s="34"/>
      <c r="UAN1000" s="35"/>
      <c r="UAO1000" s="34"/>
      <c r="UAV1000" s="35"/>
      <c r="UAW1000" s="34"/>
      <c r="UBD1000" s="35"/>
      <c r="UBE1000" s="34"/>
      <c r="UBL1000" s="35"/>
      <c r="UBM1000" s="34"/>
      <c r="UBT1000" s="35"/>
      <c r="UBU1000" s="34"/>
      <c r="UCB1000" s="35"/>
      <c r="UCC1000" s="34"/>
      <c r="UCJ1000" s="35"/>
      <c r="UCK1000" s="34"/>
      <c r="UCR1000" s="35"/>
      <c r="UCS1000" s="34"/>
      <c r="UCZ1000" s="35"/>
      <c r="UDA1000" s="34"/>
      <c r="UDH1000" s="35"/>
      <c r="UDI1000" s="34"/>
      <c r="UDP1000" s="35"/>
      <c r="UDQ1000" s="34"/>
      <c r="UDX1000" s="35"/>
      <c r="UDY1000" s="34"/>
      <c r="UEF1000" s="35"/>
      <c r="UEG1000" s="34"/>
      <c r="UEN1000" s="35"/>
      <c r="UEO1000" s="34"/>
      <c r="UEV1000" s="35"/>
      <c r="UEW1000" s="34"/>
      <c r="UFD1000" s="35"/>
      <c r="UFE1000" s="34"/>
      <c r="UFL1000" s="35"/>
      <c r="UFM1000" s="34"/>
      <c r="UFT1000" s="35"/>
      <c r="UFU1000" s="34"/>
      <c r="UGB1000" s="35"/>
      <c r="UGC1000" s="34"/>
      <c r="UGJ1000" s="35"/>
      <c r="UGK1000" s="34"/>
      <c r="UGR1000" s="35"/>
      <c r="UGS1000" s="34"/>
      <c r="UGZ1000" s="35"/>
      <c r="UHA1000" s="34"/>
      <c r="UHH1000" s="35"/>
      <c r="UHI1000" s="34"/>
      <c r="UHP1000" s="35"/>
      <c r="UHQ1000" s="34"/>
      <c r="UHX1000" s="35"/>
      <c r="UHY1000" s="34"/>
      <c r="UIF1000" s="35"/>
      <c r="UIG1000" s="34"/>
      <c r="UIN1000" s="35"/>
      <c r="UIO1000" s="34"/>
      <c r="UIV1000" s="35"/>
      <c r="UIW1000" s="34"/>
      <c r="UJD1000" s="35"/>
      <c r="UJE1000" s="34"/>
      <c r="UJL1000" s="35"/>
      <c r="UJM1000" s="34"/>
      <c r="UJT1000" s="35"/>
      <c r="UJU1000" s="34"/>
      <c r="UKB1000" s="35"/>
      <c r="UKC1000" s="34"/>
      <c r="UKJ1000" s="35"/>
      <c r="UKK1000" s="34"/>
      <c r="UKR1000" s="35"/>
      <c r="UKS1000" s="34"/>
      <c r="UKZ1000" s="35"/>
      <c r="ULA1000" s="34"/>
      <c r="ULH1000" s="35"/>
      <c r="ULI1000" s="34"/>
      <c r="ULP1000" s="35"/>
      <c r="ULQ1000" s="34"/>
      <c r="ULX1000" s="35"/>
      <c r="ULY1000" s="34"/>
      <c r="UMF1000" s="35"/>
      <c r="UMG1000" s="34"/>
      <c r="UMN1000" s="35"/>
      <c r="UMO1000" s="34"/>
      <c r="UMV1000" s="35"/>
      <c r="UMW1000" s="34"/>
      <c r="UND1000" s="35"/>
      <c r="UNE1000" s="34"/>
      <c r="UNL1000" s="35"/>
      <c r="UNM1000" s="34"/>
      <c r="UNT1000" s="35"/>
      <c r="UNU1000" s="34"/>
      <c r="UOB1000" s="35"/>
      <c r="UOC1000" s="34"/>
      <c r="UOJ1000" s="35"/>
      <c r="UOK1000" s="34"/>
      <c r="UOR1000" s="35"/>
      <c r="UOS1000" s="34"/>
      <c r="UOZ1000" s="35"/>
      <c r="UPA1000" s="34"/>
      <c r="UPH1000" s="35"/>
      <c r="UPI1000" s="34"/>
      <c r="UPP1000" s="35"/>
      <c r="UPQ1000" s="34"/>
      <c r="UPX1000" s="35"/>
      <c r="UPY1000" s="34"/>
      <c r="UQF1000" s="35"/>
      <c r="UQG1000" s="34"/>
      <c r="UQN1000" s="35"/>
      <c r="UQO1000" s="34"/>
      <c r="UQV1000" s="35"/>
      <c r="UQW1000" s="34"/>
      <c r="URD1000" s="35"/>
      <c r="URE1000" s="34"/>
      <c r="URL1000" s="35"/>
      <c r="URM1000" s="34"/>
      <c r="URT1000" s="35"/>
      <c r="URU1000" s="34"/>
      <c r="USB1000" s="35"/>
      <c r="USC1000" s="34"/>
      <c r="USJ1000" s="35"/>
      <c r="USK1000" s="34"/>
      <c r="USR1000" s="35"/>
      <c r="USS1000" s="34"/>
      <c r="USZ1000" s="35"/>
      <c r="UTA1000" s="34"/>
      <c r="UTH1000" s="35"/>
      <c r="UTI1000" s="34"/>
      <c r="UTP1000" s="35"/>
      <c r="UTQ1000" s="34"/>
      <c r="UTX1000" s="35"/>
      <c r="UTY1000" s="34"/>
      <c r="UUF1000" s="35"/>
      <c r="UUG1000" s="34"/>
      <c r="UUN1000" s="35"/>
      <c r="UUO1000" s="34"/>
      <c r="UUV1000" s="35"/>
      <c r="UUW1000" s="34"/>
      <c r="UVD1000" s="35"/>
      <c r="UVE1000" s="34"/>
      <c r="UVL1000" s="35"/>
      <c r="UVM1000" s="34"/>
      <c r="UVT1000" s="35"/>
      <c r="UVU1000" s="34"/>
      <c r="UWB1000" s="35"/>
      <c r="UWC1000" s="34"/>
      <c r="UWJ1000" s="35"/>
      <c r="UWK1000" s="34"/>
      <c r="UWR1000" s="35"/>
      <c r="UWS1000" s="34"/>
      <c r="UWZ1000" s="35"/>
      <c r="UXA1000" s="34"/>
      <c r="UXH1000" s="35"/>
      <c r="UXI1000" s="34"/>
      <c r="UXP1000" s="35"/>
      <c r="UXQ1000" s="34"/>
      <c r="UXX1000" s="35"/>
      <c r="UXY1000" s="34"/>
      <c r="UYF1000" s="35"/>
      <c r="UYG1000" s="34"/>
      <c r="UYN1000" s="35"/>
      <c r="UYO1000" s="34"/>
      <c r="UYV1000" s="35"/>
      <c r="UYW1000" s="34"/>
      <c r="UZD1000" s="35"/>
      <c r="UZE1000" s="34"/>
      <c r="UZL1000" s="35"/>
      <c r="UZM1000" s="34"/>
      <c r="UZT1000" s="35"/>
      <c r="UZU1000" s="34"/>
      <c r="VAB1000" s="35"/>
      <c r="VAC1000" s="34"/>
      <c r="VAJ1000" s="35"/>
      <c r="VAK1000" s="34"/>
      <c r="VAR1000" s="35"/>
      <c r="VAS1000" s="34"/>
      <c r="VAZ1000" s="35"/>
      <c r="VBA1000" s="34"/>
      <c r="VBH1000" s="35"/>
      <c r="VBI1000" s="34"/>
      <c r="VBP1000" s="35"/>
      <c r="VBQ1000" s="34"/>
      <c r="VBX1000" s="35"/>
      <c r="VBY1000" s="34"/>
      <c r="VCF1000" s="35"/>
      <c r="VCG1000" s="34"/>
      <c r="VCN1000" s="35"/>
      <c r="VCO1000" s="34"/>
      <c r="VCV1000" s="35"/>
      <c r="VCW1000" s="34"/>
      <c r="VDD1000" s="35"/>
      <c r="VDE1000" s="34"/>
      <c r="VDL1000" s="35"/>
      <c r="VDM1000" s="34"/>
      <c r="VDT1000" s="35"/>
      <c r="VDU1000" s="34"/>
      <c r="VEB1000" s="35"/>
      <c r="VEC1000" s="34"/>
      <c r="VEJ1000" s="35"/>
      <c r="VEK1000" s="34"/>
      <c r="VER1000" s="35"/>
      <c r="VES1000" s="34"/>
      <c r="VEZ1000" s="35"/>
      <c r="VFA1000" s="34"/>
      <c r="VFH1000" s="35"/>
      <c r="VFI1000" s="34"/>
      <c r="VFP1000" s="35"/>
      <c r="VFQ1000" s="34"/>
      <c r="VFX1000" s="35"/>
      <c r="VFY1000" s="34"/>
      <c r="VGF1000" s="35"/>
      <c r="VGG1000" s="34"/>
      <c r="VGN1000" s="35"/>
      <c r="VGO1000" s="34"/>
      <c r="VGV1000" s="35"/>
      <c r="VGW1000" s="34"/>
      <c r="VHD1000" s="35"/>
      <c r="VHE1000" s="34"/>
      <c r="VHL1000" s="35"/>
      <c r="VHM1000" s="34"/>
      <c r="VHT1000" s="35"/>
      <c r="VHU1000" s="34"/>
      <c r="VIB1000" s="35"/>
      <c r="VIC1000" s="34"/>
      <c r="VIJ1000" s="35"/>
      <c r="VIK1000" s="34"/>
      <c r="VIR1000" s="35"/>
      <c r="VIS1000" s="34"/>
      <c r="VIZ1000" s="35"/>
      <c r="VJA1000" s="34"/>
      <c r="VJH1000" s="35"/>
      <c r="VJI1000" s="34"/>
      <c r="VJP1000" s="35"/>
      <c r="VJQ1000" s="34"/>
      <c r="VJX1000" s="35"/>
      <c r="VJY1000" s="34"/>
      <c r="VKF1000" s="35"/>
      <c r="VKG1000" s="34"/>
      <c r="VKN1000" s="35"/>
      <c r="VKO1000" s="34"/>
      <c r="VKV1000" s="35"/>
      <c r="VKW1000" s="34"/>
      <c r="VLD1000" s="35"/>
      <c r="VLE1000" s="34"/>
      <c r="VLL1000" s="35"/>
      <c r="VLM1000" s="34"/>
      <c r="VLT1000" s="35"/>
      <c r="VLU1000" s="34"/>
      <c r="VMB1000" s="35"/>
      <c r="VMC1000" s="34"/>
      <c r="VMJ1000" s="35"/>
      <c r="VMK1000" s="34"/>
      <c r="VMR1000" s="35"/>
      <c r="VMS1000" s="34"/>
      <c r="VMZ1000" s="35"/>
      <c r="VNA1000" s="34"/>
      <c r="VNH1000" s="35"/>
      <c r="VNI1000" s="34"/>
      <c r="VNP1000" s="35"/>
      <c r="VNQ1000" s="34"/>
      <c r="VNX1000" s="35"/>
      <c r="VNY1000" s="34"/>
      <c r="VOF1000" s="35"/>
      <c r="VOG1000" s="34"/>
      <c r="VON1000" s="35"/>
      <c r="VOO1000" s="34"/>
      <c r="VOV1000" s="35"/>
      <c r="VOW1000" s="34"/>
      <c r="VPD1000" s="35"/>
      <c r="VPE1000" s="34"/>
      <c r="VPL1000" s="35"/>
      <c r="VPM1000" s="34"/>
      <c r="VPT1000" s="35"/>
      <c r="VPU1000" s="34"/>
      <c r="VQB1000" s="35"/>
      <c r="VQC1000" s="34"/>
      <c r="VQJ1000" s="35"/>
      <c r="VQK1000" s="34"/>
      <c r="VQR1000" s="35"/>
      <c r="VQS1000" s="34"/>
      <c r="VQZ1000" s="35"/>
      <c r="VRA1000" s="34"/>
      <c r="VRH1000" s="35"/>
      <c r="VRI1000" s="34"/>
      <c r="VRP1000" s="35"/>
      <c r="VRQ1000" s="34"/>
      <c r="VRX1000" s="35"/>
      <c r="VRY1000" s="34"/>
      <c r="VSF1000" s="35"/>
      <c r="VSG1000" s="34"/>
      <c r="VSN1000" s="35"/>
      <c r="VSO1000" s="34"/>
      <c r="VSV1000" s="35"/>
      <c r="VSW1000" s="34"/>
      <c r="VTD1000" s="35"/>
      <c r="VTE1000" s="34"/>
      <c r="VTL1000" s="35"/>
      <c r="VTM1000" s="34"/>
      <c r="VTT1000" s="35"/>
      <c r="VTU1000" s="34"/>
      <c r="VUB1000" s="35"/>
      <c r="VUC1000" s="34"/>
      <c r="VUJ1000" s="35"/>
      <c r="VUK1000" s="34"/>
      <c r="VUR1000" s="35"/>
      <c r="VUS1000" s="34"/>
      <c r="VUZ1000" s="35"/>
      <c r="VVA1000" s="34"/>
      <c r="VVH1000" s="35"/>
      <c r="VVI1000" s="34"/>
      <c r="VVP1000" s="35"/>
      <c r="VVQ1000" s="34"/>
      <c r="VVX1000" s="35"/>
      <c r="VVY1000" s="34"/>
      <c r="VWF1000" s="35"/>
      <c r="VWG1000" s="34"/>
      <c r="VWN1000" s="35"/>
      <c r="VWO1000" s="34"/>
      <c r="VWV1000" s="35"/>
      <c r="VWW1000" s="34"/>
      <c r="VXD1000" s="35"/>
      <c r="VXE1000" s="34"/>
      <c r="VXL1000" s="35"/>
      <c r="VXM1000" s="34"/>
      <c r="VXT1000" s="35"/>
      <c r="VXU1000" s="34"/>
      <c r="VYB1000" s="35"/>
      <c r="VYC1000" s="34"/>
      <c r="VYJ1000" s="35"/>
      <c r="VYK1000" s="34"/>
      <c r="VYR1000" s="35"/>
      <c r="VYS1000" s="34"/>
      <c r="VYZ1000" s="35"/>
      <c r="VZA1000" s="34"/>
      <c r="VZH1000" s="35"/>
      <c r="VZI1000" s="34"/>
      <c r="VZP1000" s="35"/>
      <c r="VZQ1000" s="34"/>
      <c r="VZX1000" s="35"/>
      <c r="VZY1000" s="34"/>
      <c r="WAF1000" s="35"/>
      <c r="WAG1000" s="34"/>
      <c r="WAN1000" s="35"/>
      <c r="WAO1000" s="34"/>
      <c r="WAV1000" s="35"/>
      <c r="WAW1000" s="34"/>
      <c r="WBD1000" s="35"/>
      <c r="WBE1000" s="34"/>
      <c r="WBL1000" s="35"/>
      <c r="WBM1000" s="34"/>
      <c r="WBT1000" s="35"/>
      <c r="WBU1000" s="34"/>
      <c r="WCB1000" s="35"/>
      <c r="WCC1000" s="34"/>
      <c r="WCJ1000" s="35"/>
      <c r="WCK1000" s="34"/>
      <c r="WCR1000" s="35"/>
      <c r="WCS1000" s="34"/>
      <c r="WCZ1000" s="35"/>
      <c r="WDA1000" s="34"/>
      <c r="WDH1000" s="35"/>
      <c r="WDI1000" s="34"/>
      <c r="WDP1000" s="35"/>
      <c r="WDQ1000" s="34"/>
      <c r="WDX1000" s="35"/>
      <c r="WDY1000" s="34"/>
      <c r="WEF1000" s="35"/>
      <c r="WEG1000" s="34"/>
      <c r="WEN1000" s="35"/>
      <c r="WEO1000" s="34"/>
      <c r="WEV1000" s="35"/>
      <c r="WEW1000" s="34"/>
      <c r="WFD1000" s="35"/>
      <c r="WFE1000" s="34"/>
      <c r="WFL1000" s="35"/>
      <c r="WFM1000" s="34"/>
      <c r="WFT1000" s="35"/>
      <c r="WFU1000" s="34"/>
      <c r="WGB1000" s="35"/>
      <c r="WGC1000" s="34"/>
      <c r="WGJ1000" s="35"/>
      <c r="WGK1000" s="34"/>
      <c r="WGR1000" s="35"/>
      <c r="WGS1000" s="34"/>
      <c r="WGZ1000" s="35"/>
      <c r="WHA1000" s="34"/>
      <c r="WHH1000" s="35"/>
      <c r="WHI1000" s="34"/>
      <c r="WHP1000" s="35"/>
      <c r="WHQ1000" s="34"/>
      <c r="WHX1000" s="35"/>
      <c r="WHY1000" s="34"/>
      <c r="WIF1000" s="35"/>
      <c r="WIG1000" s="34"/>
      <c r="WIN1000" s="35"/>
      <c r="WIO1000" s="34"/>
      <c r="WIV1000" s="35"/>
      <c r="WIW1000" s="34"/>
      <c r="WJD1000" s="35"/>
      <c r="WJE1000" s="34"/>
      <c r="WJL1000" s="35"/>
      <c r="WJM1000" s="34"/>
      <c r="WJT1000" s="35"/>
      <c r="WJU1000" s="34"/>
      <c r="WKB1000" s="35"/>
      <c r="WKC1000" s="34"/>
      <c r="WKJ1000" s="35"/>
      <c r="WKK1000" s="34"/>
      <c r="WKR1000" s="35"/>
      <c r="WKS1000" s="34"/>
      <c r="WKZ1000" s="35"/>
      <c r="WLA1000" s="34"/>
      <c r="WLH1000" s="35"/>
      <c r="WLI1000" s="34"/>
      <c r="WLP1000" s="35"/>
      <c r="WLQ1000" s="34"/>
      <c r="WLX1000" s="35"/>
      <c r="WLY1000" s="34"/>
      <c r="WMF1000" s="35"/>
      <c r="WMG1000" s="34"/>
      <c r="WMN1000" s="35"/>
      <c r="WMO1000" s="34"/>
      <c r="WMV1000" s="35"/>
      <c r="WMW1000" s="34"/>
      <c r="WND1000" s="35"/>
      <c r="WNE1000" s="34"/>
      <c r="WNL1000" s="35"/>
      <c r="WNM1000" s="34"/>
      <c r="WNT1000" s="35"/>
      <c r="WNU1000" s="34"/>
      <c r="WOB1000" s="35"/>
      <c r="WOC1000" s="34"/>
      <c r="WOJ1000" s="35"/>
      <c r="WOK1000" s="34"/>
      <c r="WOR1000" s="35"/>
      <c r="WOS1000" s="34"/>
      <c r="WOZ1000" s="35"/>
      <c r="WPA1000" s="34"/>
      <c r="WPH1000" s="35"/>
      <c r="WPI1000" s="34"/>
      <c r="WPP1000" s="35"/>
      <c r="WPQ1000" s="34"/>
      <c r="WPX1000" s="35"/>
      <c r="WPY1000" s="34"/>
      <c r="WQF1000" s="35"/>
      <c r="WQG1000" s="34"/>
      <c r="WQN1000" s="35"/>
      <c r="WQO1000" s="34"/>
      <c r="WQV1000" s="35"/>
      <c r="WQW1000" s="34"/>
      <c r="WRD1000" s="35"/>
      <c r="WRE1000" s="34"/>
      <c r="WRL1000" s="35"/>
      <c r="WRM1000" s="34"/>
      <c r="WRT1000" s="35"/>
      <c r="WRU1000" s="34"/>
      <c r="WSB1000" s="35"/>
      <c r="WSC1000" s="34"/>
      <c r="WSJ1000" s="35"/>
      <c r="WSK1000" s="34"/>
      <c r="WSR1000" s="35"/>
      <c r="WSS1000" s="34"/>
      <c r="WSZ1000" s="35"/>
      <c r="WTA1000" s="34"/>
      <c r="WTH1000" s="35"/>
      <c r="WTI1000" s="34"/>
      <c r="WTP1000" s="35"/>
      <c r="WTQ1000" s="34"/>
      <c r="WTX1000" s="35"/>
      <c r="WTY1000" s="34"/>
      <c r="WUF1000" s="35"/>
      <c r="WUG1000" s="34"/>
      <c r="WUN1000" s="35"/>
      <c r="WUO1000" s="34"/>
      <c r="WUV1000" s="35"/>
      <c r="WUW1000" s="34"/>
      <c r="WVD1000" s="35"/>
      <c r="WVE1000" s="34"/>
      <c r="WVL1000" s="35"/>
      <c r="WVM1000" s="34"/>
      <c r="WVT1000" s="35"/>
      <c r="WVU1000" s="34"/>
      <c r="WWB1000" s="35"/>
      <c r="WWC1000" s="34"/>
      <c r="WWJ1000" s="35"/>
      <c r="WWK1000" s="34"/>
      <c r="WWR1000" s="35"/>
      <c r="WWS1000" s="34"/>
      <c r="WWZ1000" s="35"/>
      <c r="WXA1000" s="34"/>
      <c r="WXH1000" s="35"/>
      <c r="WXI1000" s="34"/>
      <c r="WXP1000" s="35"/>
      <c r="WXQ1000" s="34"/>
      <c r="WXX1000" s="35"/>
      <c r="WXY1000" s="34"/>
      <c r="WYF1000" s="35"/>
      <c r="WYG1000" s="34"/>
      <c r="WYN1000" s="35"/>
      <c r="WYO1000" s="34"/>
      <c r="WYV1000" s="35"/>
      <c r="WYW1000" s="34"/>
      <c r="WZD1000" s="35"/>
      <c r="WZE1000" s="34"/>
      <c r="WZL1000" s="35"/>
      <c r="WZM1000" s="34"/>
      <c r="WZT1000" s="35"/>
      <c r="WZU1000" s="34"/>
      <c r="XAB1000" s="35"/>
      <c r="XAC1000" s="34"/>
      <c r="XAJ1000" s="35"/>
      <c r="XAK1000" s="34"/>
      <c r="XAR1000" s="35"/>
      <c r="XAS1000" s="34"/>
      <c r="XAZ1000" s="35"/>
      <c r="XBA1000" s="34"/>
      <c r="XBH1000" s="35"/>
      <c r="XBI1000" s="34"/>
      <c r="XBP1000" s="35"/>
      <c r="XBQ1000" s="34"/>
      <c r="XBX1000" s="35"/>
      <c r="XBY1000" s="34"/>
      <c r="XCF1000" s="35"/>
      <c r="XCG1000" s="34"/>
      <c r="XCN1000" s="35"/>
      <c r="XCO1000" s="34"/>
      <c r="XCV1000" s="35"/>
      <c r="XCW1000" s="34"/>
      <c r="XDD1000" s="35"/>
      <c r="XDE1000" s="34"/>
      <c r="XDL1000" s="35"/>
      <c r="XDM1000" s="34"/>
      <c r="XDT1000" s="35"/>
      <c r="XDU1000" s="34"/>
      <c r="XEB1000" s="35"/>
      <c r="XEC1000" s="34"/>
      <c r="XEJ1000" s="35"/>
      <c r="XEK1000" s="34"/>
      <c r="XER1000" s="35"/>
      <c r="XES1000" s="34"/>
      <c r="XEZ1000" s="35"/>
      <c r="XFA1000" s="34"/>
    </row>
    <row r="1001" spans="1:1021 1028:2045 2052:3069 3076:4093 4100:5117 5124:6141 6148:7165 7172:8189 8196:9213 9220:10237 10244:11261 11268:12285 12292:13309 13316:14333 14340:15357 15364:16381" x14ac:dyDescent="0.25">
      <c r="A1001" t="s">
        <v>21</v>
      </c>
      <c r="B1001" t="s">
        <v>178</v>
      </c>
      <c r="C1001">
        <v>566</v>
      </c>
      <c r="D1001">
        <v>566</v>
      </c>
      <c r="E1001" s="35">
        <v>1</v>
      </c>
      <c r="F1001" s="34">
        <v>1E-156</v>
      </c>
      <c r="G1001">
        <v>98.15</v>
      </c>
      <c r="H1001">
        <v>415</v>
      </c>
      <c r="I1001" t="str">
        <f>HYPERLINK("https://www.ncbi.nlm.nih.gov/nucleotide/MZ161892.1?report=genbank&amp;log$=nucltop&amp;blast_rank=99&amp;RID=XE5J84ZU013","MZ161892.1")</f>
        <v>MZ161892.1</v>
      </c>
      <c r="L1001" s="35"/>
      <c r="M1001" s="34"/>
      <c r="T1001" s="35"/>
      <c r="U1001" s="34"/>
      <c r="AB1001" s="35"/>
      <c r="AC1001" s="34"/>
      <c r="AJ1001" s="35"/>
      <c r="AK1001" s="34"/>
      <c r="AR1001" s="35"/>
      <c r="AS1001" s="34"/>
      <c r="AZ1001" s="35"/>
      <c r="BA1001" s="34"/>
      <c r="BH1001" s="35"/>
      <c r="BI1001" s="34"/>
      <c r="BP1001" s="35"/>
      <c r="BQ1001" s="34"/>
      <c r="BX1001" s="35"/>
      <c r="BY1001" s="34"/>
      <c r="CF1001" s="35"/>
      <c r="CG1001" s="34"/>
      <c r="CN1001" s="35"/>
      <c r="CO1001" s="34"/>
      <c r="CV1001" s="35"/>
      <c r="CW1001" s="34"/>
      <c r="DD1001" s="35"/>
      <c r="DE1001" s="34"/>
      <c r="DL1001" s="35"/>
      <c r="DM1001" s="34"/>
      <c r="DT1001" s="35"/>
      <c r="DU1001" s="34"/>
      <c r="EB1001" s="35"/>
      <c r="EC1001" s="34"/>
      <c r="EJ1001" s="35"/>
      <c r="EK1001" s="34"/>
      <c r="ER1001" s="35"/>
      <c r="ES1001" s="34"/>
      <c r="EZ1001" s="35"/>
      <c r="FA1001" s="34"/>
      <c r="FH1001" s="35"/>
      <c r="FI1001" s="34"/>
      <c r="FP1001" s="35"/>
      <c r="FQ1001" s="34"/>
      <c r="FX1001" s="35"/>
      <c r="FY1001" s="34"/>
      <c r="GF1001" s="35"/>
      <c r="GG1001" s="34"/>
      <c r="GN1001" s="35"/>
      <c r="GO1001" s="34"/>
      <c r="GV1001" s="35"/>
      <c r="GW1001" s="34"/>
      <c r="HD1001" s="35"/>
      <c r="HE1001" s="34"/>
      <c r="HL1001" s="35"/>
      <c r="HM1001" s="34"/>
      <c r="HT1001" s="35"/>
      <c r="HU1001" s="34"/>
      <c r="IB1001" s="35"/>
      <c r="IC1001" s="34"/>
      <c r="IJ1001" s="35"/>
      <c r="IK1001" s="34"/>
      <c r="IR1001" s="35"/>
      <c r="IS1001" s="34"/>
      <c r="IZ1001" s="35"/>
      <c r="JA1001" s="34"/>
      <c r="JH1001" s="35"/>
      <c r="JI1001" s="34"/>
      <c r="JP1001" s="35"/>
      <c r="JQ1001" s="34"/>
      <c r="JX1001" s="35"/>
      <c r="JY1001" s="34"/>
      <c r="KF1001" s="35"/>
      <c r="KG1001" s="34"/>
      <c r="KN1001" s="35"/>
      <c r="KO1001" s="34"/>
      <c r="KV1001" s="35"/>
      <c r="KW1001" s="34"/>
      <c r="LD1001" s="35"/>
      <c r="LE1001" s="34"/>
      <c r="LL1001" s="35"/>
      <c r="LM1001" s="34"/>
      <c r="LT1001" s="35"/>
      <c r="LU1001" s="34"/>
      <c r="MB1001" s="35"/>
      <c r="MC1001" s="34"/>
      <c r="MJ1001" s="35"/>
      <c r="MK1001" s="34"/>
      <c r="MR1001" s="35"/>
      <c r="MS1001" s="34"/>
      <c r="MZ1001" s="35"/>
      <c r="NA1001" s="34"/>
      <c r="NH1001" s="35"/>
      <c r="NI1001" s="34"/>
      <c r="NP1001" s="35"/>
      <c r="NQ1001" s="34"/>
      <c r="NX1001" s="35"/>
      <c r="NY1001" s="34"/>
      <c r="OF1001" s="35"/>
      <c r="OG1001" s="34"/>
      <c r="ON1001" s="35"/>
      <c r="OO1001" s="34"/>
      <c r="OV1001" s="35"/>
      <c r="OW1001" s="34"/>
      <c r="PD1001" s="35"/>
      <c r="PE1001" s="34"/>
      <c r="PL1001" s="35"/>
      <c r="PM1001" s="34"/>
      <c r="PT1001" s="35"/>
      <c r="PU1001" s="34"/>
      <c r="QB1001" s="35"/>
      <c r="QC1001" s="34"/>
      <c r="QJ1001" s="35"/>
      <c r="QK1001" s="34"/>
      <c r="QR1001" s="35"/>
      <c r="QS1001" s="34"/>
      <c r="QZ1001" s="35"/>
      <c r="RA1001" s="34"/>
      <c r="RH1001" s="35"/>
      <c r="RI1001" s="34"/>
      <c r="RP1001" s="35"/>
      <c r="RQ1001" s="34"/>
      <c r="RX1001" s="35"/>
      <c r="RY1001" s="34"/>
      <c r="SF1001" s="35"/>
      <c r="SG1001" s="34"/>
      <c r="SN1001" s="35"/>
      <c r="SO1001" s="34"/>
      <c r="SV1001" s="35"/>
      <c r="SW1001" s="34"/>
      <c r="TD1001" s="35"/>
      <c r="TE1001" s="34"/>
      <c r="TL1001" s="35"/>
      <c r="TM1001" s="34"/>
      <c r="TT1001" s="35"/>
      <c r="TU1001" s="34"/>
      <c r="UB1001" s="35"/>
      <c r="UC1001" s="34"/>
      <c r="UJ1001" s="35"/>
      <c r="UK1001" s="34"/>
      <c r="UR1001" s="35"/>
      <c r="US1001" s="34"/>
      <c r="UZ1001" s="35"/>
      <c r="VA1001" s="34"/>
      <c r="VH1001" s="35"/>
      <c r="VI1001" s="34"/>
      <c r="VP1001" s="35"/>
      <c r="VQ1001" s="34"/>
      <c r="VX1001" s="35"/>
      <c r="VY1001" s="34"/>
      <c r="WF1001" s="35"/>
      <c r="WG1001" s="34"/>
      <c r="WN1001" s="35"/>
      <c r="WO1001" s="34"/>
      <c r="WV1001" s="35"/>
      <c r="WW1001" s="34"/>
      <c r="XD1001" s="35"/>
      <c r="XE1001" s="34"/>
      <c r="XL1001" s="35"/>
      <c r="XM1001" s="34"/>
      <c r="XT1001" s="35"/>
      <c r="XU1001" s="34"/>
      <c r="YB1001" s="35"/>
      <c r="YC1001" s="34"/>
      <c r="YJ1001" s="35"/>
      <c r="YK1001" s="34"/>
      <c r="YR1001" s="35"/>
      <c r="YS1001" s="34"/>
      <c r="YZ1001" s="35"/>
      <c r="ZA1001" s="34"/>
      <c r="ZH1001" s="35"/>
      <c r="ZI1001" s="34"/>
      <c r="ZP1001" s="35"/>
      <c r="ZQ1001" s="34"/>
      <c r="ZX1001" s="35"/>
      <c r="ZY1001" s="34"/>
      <c r="AAF1001" s="35"/>
      <c r="AAG1001" s="34"/>
      <c r="AAN1001" s="35"/>
      <c r="AAO1001" s="34"/>
      <c r="AAV1001" s="35"/>
      <c r="AAW1001" s="34"/>
      <c r="ABD1001" s="35"/>
      <c r="ABE1001" s="34"/>
      <c r="ABL1001" s="35"/>
      <c r="ABM1001" s="34"/>
      <c r="ABT1001" s="35"/>
      <c r="ABU1001" s="34"/>
      <c r="ACB1001" s="35"/>
      <c r="ACC1001" s="34"/>
      <c r="ACJ1001" s="35"/>
      <c r="ACK1001" s="34"/>
      <c r="ACR1001" s="35"/>
      <c r="ACS1001" s="34"/>
      <c r="ACZ1001" s="35"/>
      <c r="ADA1001" s="34"/>
      <c r="ADH1001" s="35"/>
      <c r="ADI1001" s="34"/>
      <c r="ADP1001" s="35"/>
      <c r="ADQ1001" s="34"/>
      <c r="ADX1001" s="35"/>
      <c r="ADY1001" s="34"/>
      <c r="AEF1001" s="35"/>
      <c r="AEG1001" s="34"/>
      <c r="AEN1001" s="35"/>
      <c r="AEO1001" s="34"/>
      <c r="AEV1001" s="35"/>
      <c r="AEW1001" s="34"/>
      <c r="AFD1001" s="35"/>
      <c r="AFE1001" s="34"/>
      <c r="AFL1001" s="35"/>
      <c r="AFM1001" s="34"/>
      <c r="AFT1001" s="35"/>
      <c r="AFU1001" s="34"/>
      <c r="AGB1001" s="35"/>
      <c r="AGC1001" s="34"/>
      <c r="AGJ1001" s="35"/>
      <c r="AGK1001" s="34"/>
      <c r="AGR1001" s="35"/>
      <c r="AGS1001" s="34"/>
      <c r="AGZ1001" s="35"/>
      <c r="AHA1001" s="34"/>
      <c r="AHH1001" s="35"/>
      <c r="AHI1001" s="34"/>
      <c r="AHP1001" s="35"/>
      <c r="AHQ1001" s="34"/>
      <c r="AHX1001" s="35"/>
      <c r="AHY1001" s="34"/>
      <c r="AIF1001" s="35"/>
      <c r="AIG1001" s="34"/>
      <c r="AIN1001" s="35"/>
      <c r="AIO1001" s="34"/>
      <c r="AIV1001" s="35"/>
      <c r="AIW1001" s="34"/>
      <c r="AJD1001" s="35"/>
      <c r="AJE1001" s="34"/>
      <c r="AJL1001" s="35"/>
      <c r="AJM1001" s="34"/>
      <c r="AJT1001" s="35"/>
      <c r="AJU1001" s="34"/>
      <c r="AKB1001" s="35"/>
      <c r="AKC1001" s="34"/>
      <c r="AKJ1001" s="35"/>
      <c r="AKK1001" s="34"/>
      <c r="AKR1001" s="35"/>
      <c r="AKS1001" s="34"/>
      <c r="AKZ1001" s="35"/>
      <c r="ALA1001" s="34"/>
      <c r="ALH1001" s="35"/>
      <c r="ALI1001" s="34"/>
      <c r="ALP1001" s="35"/>
      <c r="ALQ1001" s="34"/>
      <c r="ALX1001" s="35"/>
      <c r="ALY1001" s="34"/>
      <c r="AMF1001" s="35"/>
      <c r="AMG1001" s="34"/>
      <c r="AMN1001" s="35"/>
      <c r="AMO1001" s="34"/>
      <c r="AMV1001" s="35"/>
      <c r="AMW1001" s="34"/>
      <c r="AND1001" s="35"/>
      <c r="ANE1001" s="34"/>
      <c r="ANL1001" s="35"/>
      <c r="ANM1001" s="34"/>
      <c r="ANT1001" s="35"/>
      <c r="ANU1001" s="34"/>
      <c r="AOB1001" s="35"/>
      <c r="AOC1001" s="34"/>
      <c r="AOJ1001" s="35"/>
      <c r="AOK1001" s="34"/>
      <c r="AOR1001" s="35"/>
      <c r="AOS1001" s="34"/>
      <c r="AOZ1001" s="35"/>
      <c r="APA1001" s="34"/>
      <c r="APH1001" s="35"/>
      <c r="API1001" s="34"/>
      <c r="APP1001" s="35"/>
      <c r="APQ1001" s="34"/>
      <c r="APX1001" s="35"/>
      <c r="APY1001" s="34"/>
      <c r="AQF1001" s="35"/>
      <c r="AQG1001" s="34"/>
      <c r="AQN1001" s="35"/>
      <c r="AQO1001" s="34"/>
      <c r="AQV1001" s="35"/>
      <c r="AQW1001" s="34"/>
      <c r="ARD1001" s="35"/>
      <c r="ARE1001" s="34"/>
      <c r="ARL1001" s="35"/>
      <c r="ARM1001" s="34"/>
      <c r="ART1001" s="35"/>
      <c r="ARU1001" s="34"/>
      <c r="ASB1001" s="35"/>
      <c r="ASC1001" s="34"/>
      <c r="ASJ1001" s="35"/>
      <c r="ASK1001" s="34"/>
      <c r="ASR1001" s="35"/>
      <c r="ASS1001" s="34"/>
      <c r="ASZ1001" s="35"/>
      <c r="ATA1001" s="34"/>
      <c r="ATH1001" s="35"/>
      <c r="ATI1001" s="34"/>
      <c r="ATP1001" s="35"/>
      <c r="ATQ1001" s="34"/>
      <c r="ATX1001" s="35"/>
      <c r="ATY1001" s="34"/>
      <c r="AUF1001" s="35"/>
      <c r="AUG1001" s="34"/>
      <c r="AUN1001" s="35"/>
      <c r="AUO1001" s="34"/>
      <c r="AUV1001" s="35"/>
      <c r="AUW1001" s="34"/>
      <c r="AVD1001" s="35"/>
      <c r="AVE1001" s="34"/>
      <c r="AVL1001" s="35"/>
      <c r="AVM1001" s="34"/>
      <c r="AVT1001" s="35"/>
      <c r="AVU1001" s="34"/>
      <c r="AWB1001" s="35"/>
      <c r="AWC1001" s="34"/>
      <c r="AWJ1001" s="35"/>
      <c r="AWK1001" s="34"/>
      <c r="AWR1001" s="35"/>
      <c r="AWS1001" s="34"/>
      <c r="AWZ1001" s="35"/>
      <c r="AXA1001" s="34"/>
      <c r="AXH1001" s="35"/>
      <c r="AXI1001" s="34"/>
      <c r="AXP1001" s="35"/>
      <c r="AXQ1001" s="34"/>
      <c r="AXX1001" s="35"/>
      <c r="AXY1001" s="34"/>
      <c r="AYF1001" s="35"/>
      <c r="AYG1001" s="34"/>
      <c r="AYN1001" s="35"/>
      <c r="AYO1001" s="34"/>
      <c r="AYV1001" s="35"/>
      <c r="AYW1001" s="34"/>
      <c r="AZD1001" s="35"/>
      <c r="AZE1001" s="34"/>
      <c r="AZL1001" s="35"/>
      <c r="AZM1001" s="34"/>
      <c r="AZT1001" s="35"/>
      <c r="AZU1001" s="34"/>
      <c r="BAB1001" s="35"/>
      <c r="BAC1001" s="34"/>
      <c r="BAJ1001" s="35"/>
      <c r="BAK1001" s="34"/>
      <c r="BAR1001" s="35"/>
      <c r="BAS1001" s="34"/>
      <c r="BAZ1001" s="35"/>
      <c r="BBA1001" s="34"/>
      <c r="BBH1001" s="35"/>
      <c r="BBI1001" s="34"/>
      <c r="BBP1001" s="35"/>
      <c r="BBQ1001" s="34"/>
      <c r="BBX1001" s="35"/>
      <c r="BBY1001" s="34"/>
      <c r="BCF1001" s="35"/>
      <c r="BCG1001" s="34"/>
      <c r="BCN1001" s="35"/>
      <c r="BCO1001" s="34"/>
      <c r="BCV1001" s="35"/>
      <c r="BCW1001" s="34"/>
      <c r="BDD1001" s="35"/>
      <c r="BDE1001" s="34"/>
      <c r="BDL1001" s="35"/>
      <c r="BDM1001" s="34"/>
      <c r="BDT1001" s="35"/>
      <c r="BDU1001" s="34"/>
      <c r="BEB1001" s="35"/>
      <c r="BEC1001" s="34"/>
      <c r="BEJ1001" s="35"/>
      <c r="BEK1001" s="34"/>
      <c r="BER1001" s="35"/>
      <c r="BES1001" s="34"/>
      <c r="BEZ1001" s="35"/>
      <c r="BFA1001" s="34"/>
      <c r="BFH1001" s="35"/>
      <c r="BFI1001" s="34"/>
      <c r="BFP1001" s="35"/>
      <c r="BFQ1001" s="34"/>
      <c r="BFX1001" s="35"/>
      <c r="BFY1001" s="34"/>
      <c r="BGF1001" s="35"/>
      <c r="BGG1001" s="34"/>
      <c r="BGN1001" s="35"/>
      <c r="BGO1001" s="34"/>
      <c r="BGV1001" s="35"/>
      <c r="BGW1001" s="34"/>
      <c r="BHD1001" s="35"/>
      <c r="BHE1001" s="34"/>
      <c r="BHL1001" s="35"/>
      <c r="BHM1001" s="34"/>
      <c r="BHT1001" s="35"/>
      <c r="BHU1001" s="34"/>
      <c r="BIB1001" s="35"/>
      <c r="BIC1001" s="34"/>
      <c r="BIJ1001" s="35"/>
      <c r="BIK1001" s="34"/>
      <c r="BIR1001" s="35"/>
      <c r="BIS1001" s="34"/>
      <c r="BIZ1001" s="35"/>
      <c r="BJA1001" s="34"/>
      <c r="BJH1001" s="35"/>
      <c r="BJI1001" s="34"/>
      <c r="BJP1001" s="35"/>
      <c r="BJQ1001" s="34"/>
      <c r="BJX1001" s="35"/>
      <c r="BJY1001" s="34"/>
      <c r="BKF1001" s="35"/>
      <c r="BKG1001" s="34"/>
      <c r="BKN1001" s="35"/>
      <c r="BKO1001" s="34"/>
      <c r="BKV1001" s="35"/>
      <c r="BKW1001" s="34"/>
      <c r="BLD1001" s="35"/>
      <c r="BLE1001" s="34"/>
      <c r="BLL1001" s="35"/>
      <c r="BLM1001" s="34"/>
      <c r="BLT1001" s="35"/>
      <c r="BLU1001" s="34"/>
      <c r="BMB1001" s="35"/>
      <c r="BMC1001" s="34"/>
      <c r="BMJ1001" s="35"/>
      <c r="BMK1001" s="34"/>
      <c r="BMR1001" s="35"/>
      <c r="BMS1001" s="34"/>
      <c r="BMZ1001" s="35"/>
      <c r="BNA1001" s="34"/>
      <c r="BNH1001" s="35"/>
      <c r="BNI1001" s="34"/>
      <c r="BNP1001" s="35"/>
      <c r="BNQ1001" s="34"/>
      <c r="BNX1001" s="35"/>
      <c r="BNY1001" s="34"/>
      <c r="BOF1001" s="35"/>
      <c r="BOG1001" s="34"/>
      <c r="BON1001" s="35"/>
      <c r="BOO1001" s="34"/>
      <c r="BOV1001" s="35"/>
      <c r="BOW1001" s="34"/>
      <c r="BPD1001" s="35"/>
      <c r="BPE1001" s="34"/>
      <c r="BPL1001" s="35"/>
      <c r="BPM1001" s="34"/>
      <c r="BPT1001" s="35"/>
      <c r="BPU1001" s="34"/>
      <c r="BQB1001" s="35"/>
      <c r="BQC1001" s="34"/>
      <c r="BQJ1001" s="35"/>
      <c r="BQK1001" s="34"/>
      <c r="BQR1001" s="35"/>
      <c r="BQS1001" s="34"/>
      <c r="BQZ1001" s="35"/>
      <c r="BRA1001" s="34"/>
      <c r="BRH1001" s="35"/>
      <c r="BRI1001" s="34"/>
      <c r="BRP1001" s="35"/>
      <c r="BRQ1001" s="34"/>
      <c r="BRX1001" s="35"/>
      <c r="BRY1001" s="34"/>
      <c r="BSF1001" s="35"/>
      <c r="BSG1001" s="34"/>
      <c r="BSN1001" s="35"/>
      <c r="BSO1001" s="34"/>
      <c r="BSV1001" s="35"/>
      <c r="BSW1001" s="34"/>
      <c r="BTD1001" s="35"/>
      <c r="BTE1001" s="34"/>
      <c r="BTL1001" s="35"/>
      <c r="BTM1001" s="34"/>
      <c r="BTT1001" s="35"/>
      <c r="BTU1001" s="34"/>
      <c r="BUB1001" s="35"/>
      <c r="BUC1001" s="34"/>
      <c r="BUJ1001" s="35"/>
      <c r="BUK1001" s="34"/>
      <c r="BUR1001" s="35"/>
      <c r="BUS1001" s="34"/>
      <c r="BUZ1001" s="35"/>
      <c r="BVA1001" s="34"/>
      <c r="BVH1001" s="35"/>
      <c r="BVI1001" s="34"/>
      <c r="BVP1001" s="35"/>
      <c r="BVQ1001" s="34"/>
      <c r="BVX1001" s="35"/>
      <c r="BVY1001" s="34"/>
      <c r="BWF1001" s="35"/>
      <c r="BWG1001" s="34"/>
      <c r="BWN1001" s="35"/>
      <c r="BWO1001" s="34"/>
      <c r="BWV1001" s="35"/>
      <c r="BWW1001" s="34"/>
      <c r="BXD1001" s="35"/>
      <c r="BXE1001" s="34"/>
      <c r="BXL1001" s="35"/>
      <c r="BXM1001" s="34"/>
      <c r="BXT1001" s="35"/>
      <c r="BXU1001" s="34"/>
      <c r="BYB1001" s="35"/>
      <c r="BYC1001" s="34"/>
      <c r="BYJ1001" s="35"/>
      <c r="BYK1001" s="34"/>
      <c r="BYR1001" s="35"/>
      <c r="BYS1001" s="34"/>
      <c r="BYZ1001" s="35"/>
      <c r="BZA1001" s="34"/>
      <c r="BZH1001" s="35"/>
      <c r="BZI1001" s="34"/>
      <c r="BZP1001" s="35"/>
      <c r="BZQ1001" s="34"/>
      <c r="BZX1001" s="35"/>
      <c r="BZY1001" s="34"/>
      <c r="CAF1001" s="35"/>
      <c r="CAG1001" s="34"/>
      <c r="CAN1001" s="35"/>
      <c r="CAO1001" s="34"/>
      <c r="CAV1001" s="35"/>
      <c r="CAW1001" s="34"/>
      <c r="CBD1001" s="35"/>
      <c r="CBE1001" s="34"/>
      <c r="CBL1001" s="35"/>
      <c r="CBM1001" s="34"/>
      <c r="CBT1001" s="35"/>
      <c r="CBU1001" s="34"/>
      <c r="CCB1001" s="35"/>
      <c r="CCC1001" s="34"/>
      <c r="CCJ1001" s="35"/>
      <c r="CCK1001" s="34"/>
      <c r="CCR1001" s="35"/>
      <c r="CCS1001" s="34"/>
      <c r="CCZ1001" s="35"/>
      <c r="CDA1001" s="34"/>
      <c r="CDH1001" s="35"/>
      <c r="CDI1001" s="34"/>
      <c r="CDP1001" s="35"/>
      <c r="CDQ1001" s="34"/>
      <c r="CDX1001" s="35"/>
      <c r="CDY1001" s="34"/>
      <c r="CEF1001" s="35"/>
      <c r="CEG1001" s="34"/>
      <c r="CEN1001" s="35"/>
      <c r="CEO1001" s="34"/>
      <c r="CEV1001" s="35"/>
      <c r="CEW1001" s="34"/>
      <c r="CFD1001" s="35"/>
      <c r="CFE1001" s="34"/>
      <c r="CFL1001" s="35"/>
      <c r="CFM1001" s="34"/>
      <c r="CFT1001" s="35"/>
      <c r="CFU1001" s="34"/>
      <c r="CGB1001" s="35"/>
      <c r="CGC1001" s="34"/>
      <c r="CGJ1001" s="35"/>
      <c r="CGK1001" s="34"/>
      <c r="CGR1001" s="35"/>
      <c r="CGS1001" s="34"/>
      <c r="CGZ1001" s="35"/>
      <c r="CHA1001" s="34"/>
      <c r="CHH1001" s="35"/>
      <c r="CHI1001" s="34"/>
      <c r="CHP1001" s="35"/>
      <c r="CHQ1001" s="34"/>
      <c r="CHX1001" s="35"/>
      <c r="CHY1001" s="34"/>
      <c r="CIF1001" s="35"/>
      <c r="CIG1001" s="34"/>
      <c r="CIN1001" s="35"/>
      <c r="CIO1001" s="34"/>
      <c r="CIV1001" s="35"/>
      <c r="CIW1001" s="34"/>
      <c r="CJD1001" s="35"/>
      <c r="CJE1001" s="34"/>
      <c r="CJL1001" s="35"/>
      <c r="CJM1001" s="34"/>
      <c r="CJT1001" s="35"/>
      <c r="CJU1001" s="34"/>
      <c r="CKB1001" s="35"/>
      <c r="CKC1001" s="34"/>
      <c r="CKJ1001" s="35"/>
      <c r="CKK1001" s="34"/>
      <c r="CKR1001" s="35"/>
      <c r="CKS1001" s="34"/>
      <c r="CKZ1001" s="35"/>
      <c r="CLA1001" s="34"/>
      <c r="CLH1001" s="35"/>
      <c r="CLI1001" s="34"/>
      <c r="CLP1001" s="35"/>
      <c r="CLQ1001" s="34"/>
      <c r="CLX1001" s="35"/>
      <c r="CLY1001" s="34"/>
      <c r="CMF1001" s="35"/>
      <c r="CMG1001" s="34"/>
      <c r="CMN1001" s="35"/>
      <c r="CMO1001" s="34"/>
      <c r="CMV1001" s="35"/>
      <c r="CMW1001" s="34"/>
      <c r="CND1001" s="35"/>
      <c r="CNE1001" s="34"/>
      <c r="CNL1001" s="35"/>
      <c r="CNM1001" s="34"/>
      <c r="CNT1001" s="35"/>
      <c r="CNU1001" s="34"/>
      <c r="COB1001" s="35"/>
      <c r="COC1001" s="34"/>
      <c r="COJ1001" s="35"/>
      <c r="COK1001" s="34"/>
      <c r="COR1001" s="35"/>
      <c r="COS1001" s="34"/>
      <c r="COZ1001" s="35"/>
      <c r="CPA1001" s="34"/>
      <c r="CPH1001" s="35"/>
      <c r="CPI1001" s="34"/>
      <c r="CPP1001" s="35"/>
      <c r="CPQ1001" s="34"/>
      <c r="CPX1001" s="35"/>
      <c r="CPY1001" s="34"/>
      <c r="CQF1001" s="35"/>
      <c r="CQG1001" s="34"/>
      <c r="CQN1001" s="35"/>
      <c r="CQO1001" s="34"/>
      <c r="CQV1001" s="35"/>
      <c r="CQW1001" s="34"/>
      <c r="CRD1001" s="35"/>
      <c r="CRE1001" s="34"/>
      <c r="CRL1001" s="35"/>
      <c r="CRM1001" s="34"/>
      <c r="CRT1001" s="35"/>
      <c r="CRU1001" s="34"/>
      <c r="CSB1001" s="35"/>
      <c r="CSC1001" s="34"/>
      <c r="CSJ1001" s="35"/>
      <c r="CSK1001" s="34"/>
      <c r="CSR1001" s="35"/>
      <c r="CSS1001" s="34"/>
      <c r="CSZ1001" s="35"/>
      <c r="CTA1001" s="34"/>
      <c r="CTH1001" s="35"/>
      <c r="CTI1001" s="34"/>
      <c r="CTP1001" s="35"/>
      <c r="CTQ1001" s="34"/>
      <c r="CTX1001" s="35"/>
      <c r="CTY1001" s="34"/>
      <c r="CUF1001" s="35"/>
      <c r="CUG1001" s="34"/>
      <c r="CUN1001" s="35"/>
      <c r="CUO1001" s="34"/>
      <c r="CUV1001" s="35"/>
      <c r="CUW1001" s="34"/>
      <c r="CVD1001" s="35"/>
      <c r="CVE1001" s="34"/>
      <c r="CVL1001" s="35"/>
      <c r="CVM1001" s="34"/>
      <c r="CVT1001" s="35"/>
      <c r="CVU1001" s="34"/>
      <c r="CWB1001" s="35"/>
      <c r="CWC1001" s="34"/>
      <c r="CWJ1001" s="35"/>
      <c r="CWK1001" s="34"/>
      <c r="CWR1001" s="35"/>
      <c r="CWS1001" s="34"/>
      <c r="CWZ1001" s="35"/>
      <c r="CXA1001" s="34"/>
      <c r="CXH1001" s="35"/>
      <c r="CXI1001" s="34"/>
      <c r="CXP1001" s="35"/>
      <c r="CXQ1001" s="34"/>
      <c r="CXX1001" s="35"/>
      <c r="CXY1001" s="34"/>
      <c r="CYF1001" s="35"/>
      <c r="CYG1001" s="34"/>
      <c r="CYN1001" s="35"/>
      <c r="CYO1001" s="34"/>
      <c r="CYV1001" s="35"/>
      <c r="CYW1001" s="34"/>
      <c r="CZD1001" s="35"/>
      <c r="CZE1001" s="34"/>
      <c r="CZL1001" s="35"/>
      <c r="CZM1001" s="34"/>
      <c r="CZT1001" s="35"/>
      <c r="CZU1001" s="34"/>
      <c r="DAB1001" s="35"/>
      <c r="DAC1001" s="34"/>
      <c r="DAJ1001" s="35"/>
      <c r="DAK1001" s="34"/>
      <c r="DAR1001" s="35"/>
      <c r="DAS1001" s="34"/>
      <c r="DAZ1001" s="35"/>
      <c r="DBA1001" s="34"/>
      <c r="DBH1001" s="35"/>
      <c r="DBI1001" s="34"/>
      <c r="DBP1001" s="35"/>
      <c r="DBQ1001" s="34"/>
      <c r="DBX1001" s="35"/>
      <c r="DBY1001" s="34"/>
      <c r="DCF1001" s="35"/>
      <c r="DCG1001" s="34"/>
      <c r="DCN1001" s="35"/>
      <c r="DCO1001" s="34"/>
      <c r="DCV1001" s="35"/>
      <c r="DCW1001" s="34"/>
      <c r="DDD1001" s="35"/>
      <c r="DDE1001" s="34"/>
      <c r="DDL1001" s="35"/>
      <c r="DDM1001" s="34"/>
      <c r="DDT1001" s="35"/>
      <c r="DDU1001" s="34"/>
      <c r="DEB1001" s="35"/>
      <c r="DEC1001" s="34"/>
      <c r="DEJ1001" s="35"/>
      <c r="DEK1001" s="34"/>
      <c r="DER1001" s="35"/>
      <c r="DES1001" s="34"/>
      <c r="DEZ1001" s="35"/>
      <c r="DFA1001" s="34"/>
      <c r="DFH1001" s="35"/>
      <c r="DFI1001" s="34"/>
      <c r="DFP1001" s="35"/>
      <c r="DFQ1001" s="34"/>
      <c r="DFX1001" s="35"/>
      <c r="DFY1001" s="34"/>
      <c r="DGF1001" s="35"/>
      <c r="DGG1001" s="34"/>
      <c r="DGN1001" s="35"/>
      <c r="DGO1001" s="34"/>
      <c r="DGV1001" s="35"/>
      <c r="DGW1001" s="34"/>
      <c r="DHD1001" s="35"/>
      <c r="DHE1001" s="34"/>
      <c r="DHL1001" s="35"/>
      <c r="DHM1001" s="34"/>
      <c r="DHT1001" s="35"/>
      <c r="DHU1001" s="34"/>
      <c r="DIB1001" s="35"/>
      <c r="DIC1001" s="34"/>
      <c r="DIJ1001" s="35"/>
      <c r="DIK1001" s="34"/>
      <c r="DIR1001" s="35"/>
      <c r="DIS1001" s="34"/>
      <c r="DIZ1001" s="35"/>
      <c r="DJA1001" s="34"/>
      <c r="DJH1001" s="35"/>
      <c r="DJI1001" s="34"/>
      <c r="DJP1001" s="35"/>
      <c r="DJQ1001" s="34"/>
      <c r="DJX1001" s="35"/>
      <c r="DJY1001" s="34"/>
      <c r="DKF1001" s="35"/>
      <c r="DKG1001" s="34"/>
      <c r="DKN1001" s="35"/>
      <c r="DKO1001" s="34"/>
      <c r="DKV1001" s="35"/>
      <c r="DKW1001" s="34"/>
      <c r="DLD1001" s="35"/>
      <c r="DLE1001" s="34"/>
      <c r="DLL1001" s="35"/>
      <c r="DLM1001" s="34"/>
      <c r="DLT1001" s="35"/>
      <c r="DLU1001" s="34"/>
      <c r="DMB1001" s="35"/>
      <c r="DMC1001" s="34"/>
      <c r="DMJ1001" s="35"/>
      <c r="DMK1001" s="34"/>
      <c r="DMR1001" s="35"/>
      <c r="DMS1001" s="34"/>
      <c r="DMZ1001" s="35"/>
      <c r="DNA1001" s="34"/>
      <c r="DNH1001" s="35"/>
      <c r="DNI1001" s="34"/>
      <c r="DNP1001" s="35"/>
      <c r="DNQ1001" s="34"/>
      <c r="DNX1001" s="35"/>
      <c r="DNY1001" s="34"/>
      <c r="DOF1001" s="35"/>
      <c r="DOG1001" s="34"/>
      <c r="DON1001" s="35"/>
      <c r="DOO1001" s="34"/>
      <c r="DOV1001" s="35"/>
      <c r="DOW1001" s="34"/>
      <c r="DPD1001" s="35"/>
      <c r="DPE1001" s="34"/>
      <c r="DPL1001" s="35"/>
      <c r="DPM1001" s="34"/>
      <c r="DPT1001" s="35"/>
      <c r="DPU1001" s="34"/>
      <c r="DQB1001" s="35"/>
      <c r="DQC1001" s="34"/>
      <c r="DQJ1001" s="35"/>
      <c r="DQK1001" s="34"/>
      <c r="DQR1001" s="35"/>
      <c r="DQS1001" s="34"/>
      <c r="DQZ1001" s="35"/>
      <c r="DRA1001" s="34"/>
      <c r="DRH1001" s="35"/>
      <c r="DRI1001" s="34"/>
      <c r="DRP1001" s="35"/>
      <c r="DRQ1001" s="34"/>
      <c r="DRX1001" s="35"/>
      <c r="DRY1001" s="34"/>
      <c r="DSF1001" s="35"/>
      <c r="DSG1001" s="34"/>
      <c r="DSN1001" s="35"/>
      <c r="DSO1001" s="34"/>
      <c r="DSV1001" s="35"/>
      <c r="DSW1001" s="34"/>
      <c r="DTD1001" s="35"/>
      <c r="DTE1001" s="34"/>
      <c r="DTL1001" s="35"/>
      <c r="DTM1001" s="34"/>
      <c r="DTT1001" s="35"/>
      <c r="DTU1001" s="34"/>
      <c r="DUB1001" s="35"/>
      <c r="DUC1001" s="34"/>
      <c r="DUJ1001" s="35"/>
      <c r="DUK1001" s="34"/>
      <c r="DUR1001" s="35"/>
      <c r="DUS1001" s="34"/>
      <c r="DUZ1001" s="35"/>
      <c r="DVA1001" s="34"/>
      <c r="DVH1001" s="35"/>
      <c r="DVI1001" s="34"/>
      <c r="DVP1001" s="35"/>
      <c r="DVQ1001" s="34"/>
      <c r="DVX1001" s="35"/>
      <c r="DVY1001" s="34"/>
      <c r="DWF1001" s="35"/>
      <c r="DWG1001" s="34"/>
      <c r="DWN1001" s="35"/>
      <c r="DWO1001" s="34"/>
      <c r="DWV1001" s="35"/>
      <c r="DWW1001" s="34"/>
      <c r="DXD1001" s="35"/>
      <c r="DXE1001" s="34"/>
      <c r="DXL1001" s="35"/>
      <c r="DXM1001" s="34"/>
      <c r="DXT1001" s="35"/>
      <c r="DXU1001" s="34"/>
      <c r="DYB1001" s="35"/>
      <c r="DYC1001" s="34"/>
      <c r="DYJ1001" s="35"/>
      <c r="DYK1001" s="34"/>
      <c r="DYR1001" s="35"/>
      <c r="DYS1001" s="34"/>
      <c r="DYZ1001" s="35"/>
      <c r="DZA1001" s="34"/>
      <c r="DZH1001" s="35"/>
      <c r="DZI1001" s="34"/>
      <c r="DZP1001" s="35"/>
      <c r="DZQ1001" s="34"/>
      <c r="DZX1001" s="35"/>
      <c r="DZY1001" s="34"/>
      <c r="EAF1001" s="35"/>
      <c r="EAG1001" s="34"/>
      <c r="EAN1001" s="35"/>
      <c r="EAO1001" s="34"/>
      <c r="EAV1001" s="35"/>
      <c r="EAW1001" s="34"/>
      <c r="EBD1001" s="35"/>
      <c r="EBE1001" s="34"/>
      <c r="EBL1001" s="35"/>
      <c r="EBM1001" s="34"/>
      <c r="EBT1001" s="35"/>
      <c r="EBU1001" s="34"/>
      <c r="ECB1001" s="35"/>
      <c r="ECC1001" s="34"/>
      <c r="ECJ1001" s="35"/>
      <c r="ECK1001" s="34"/>
      <c r="ECR1001" s="35"/>
      <c r="ECS1001" s="34"/>
      <c r="ECZ1001" s="35"/>
      <c r="EDA1001" s="34"/>
      <c r="EDH1001" s="35"/>
      <c r="EDI1001" s="34"/>
      <c r="EDP1001" s="35"/>
      <c r="EDQ1001" s="34"/>
      <c r="EDX1001" s="35"/>
      <c r="EDY1001" s="34"/>
      <c r="EEF1001" s="35"/>
      <c r="EEG1001" s="34"/>
      <c r="EEN1001" s="35"/>
      <c r="EEO1001" s="34"/>
      <c r="EEV1001" s="35"/>
      <c r="EEW1001" s="34"/>
      <c r="EFD1001" s="35"/>
      <c r="EFE1001" s="34"/>
      <c r="EFL1001" s="35"/>
      <c r="EFM1001" s="34"/>
      <c r="EFT1001" s="35"/>
      <c r="EFU1001" s="34"/>
      <c r="EGB1001" s="35"/>
      <c r="EGC1001" s="34"/>
      <c r="EGJ1001" s="35"/>
      <c r="EGK1001" s="34"/>
      <c r="EGR1001" s="35"/>
      <c r="EGS1001" s="34"/>
      <c r="EGZ1001" s="35"/>
      <c r="EHA1001" s="34"/>
      <c r="EHH1001" s="35"/>
      <c r="EHI1001" s="34"/>
      <c r="EHP1001" s="35"/>
      <c r="EHQ1001" s="34"/>
      <c r="EHX1001" s="35"/>
      <c r="EHY1001" s="34"/>
      <c r="EIF1001" s="35"/>
      <c r="EIG1001" s="34"/>
      <c r="EIN1001" s="35"/>
      <c r="EIO1001" s="34"/>
      <c r="EIV1001" s="35"/>
      <c r="EIW1001" s="34"/>
      <c r="EJD1001" s="35"/>
      <c r="EJE1001" s="34"/>
      <c r="EJL1001" s="35"/>
      <c r="EJM1001" s="34"/>
      <c r="EJT1001" s="35"/>
      <c r="EJU1001" s="34"/>
      <c r="EKB1001" s="35"/>
      <c r="EKC1001" s="34"/>
      <c r="EKJ1001" s="35"/>
      <c r="EKK1001" s="34"/>
      <c r="EKR1001" s="35"/>
      <c r="EKS1001" s="34"/>
      <c r="EKZ1001" s="35"/>
      <c r="ELA1001" s="34"/>
      <c r="ELH1001" s="35"/>
      <c r="ELI1001" s="34"/>
      <c r="ELP1001" s="35"/>
      <c r="ELQ1001" s="34"/>
      <c r="ELX1001" s="35"/>
      <c r="ELY1001" s="34"/>
      <c r="EMF1001" s="35"/>
      <c r="EMG1001" s="34"/>
      <c r="EMN1001" s="35"/>
      <c r="EMO1001" s="34"/>
      <c r="EMV1001" s="35"/>
      <c r="EMW1001" s="34"/>
      <c r="END1001" s="35"/>
      <c r="ENE1001" s="34"/>
      <c r="ENL1001" s="35"/>
      <c r="ENM1001" s="34"/>
      <c r="ENT1001" s="35"/>
      <c r="ENU1001" s="34"/>
      <c r="EOB1001" s="35"/>
      <c r="EOC1001" s="34"/>
      <c r="EOJ1001" s="35"/>
      <c r="EOK1001" s="34"/>
      <c r="EOR1001" s="35"/>
      <c r="EOS1001" s="34"/>
      <c r="EOZ1001" s="35"/>
      <c r="EPA1001" s="34"/>
      <c r="EPH1001" s="35"/>
      <c r="EPI1001" s="34"/>
      <c r="EPP1001" s="35"/>
      <c r="EPQ1001" s="34"/>
      <c r="EPX1001" s="35"/>
      <c r="EPY1001" s="34"/>
      <c r="EQF1001" s="35"/>
      <c r="EQG1001" s="34"/>
      <c r="EQN1001" s="35"/>
      <c r="EQO1001" s="34"/>
      <c r="EQV1001" s="35"/>
      <c r="EQW1001" s="34"/>
      <c r="ERD1001" s="35"/>
      <c r="ERE1001" s="34"/>
      <c r="ERL1001" s="35"/>
      <c r="ERM1001" s="34"/>
      <c r="ERT1001" s="35"/>
      <c r="ERU1001" s="34"/>
      <c r="ESB1001" s="35"/>
      <c r="ESC1001" s="34"/>
      <c r="ESJ1001" s="35"/>
      <c r="ESK1001" s="34"/>
      <c r="ESR1001" s="35"/>
      <c r="ESS1001" s="34"/>
      <c r="ESZ1001" s="35"/>
      <c r="ETA1001" s="34"/>
      <c r="ETH1001" s="35"/>
      <c r="ETI1001" s="34"/>
      <c r="ETP1001" s="35"/>
      <c r="ETQ1001" s="34"/>
      <c r="ETX1001" s="35"/>
      <c r="ETY1001" s="34"/>
      <c r="EUF1001" s="35"/>
      <c r="EUG1001" s="34"/>
      <c r="EUN1001" s="35"/>
      <c r="EUO1001" s="34"/>
      <c r="EUV1001" s="35"/>
      <c r="EUW1001" s="34"/>
      <c r="EVD1001" s="35"/>
      <c r="EVE1001" s="34"/>
      <c r="EVL1001" s="35"/>
      <c r="EVM1001" s="34"/>
      <c r="EVT1001" s="35"/>
      <c r="EVU1001" s="34"/>
      <c r="EWB1001" s="35"/>
      <c r="EWC1001" s="34"/>
      <c r="EWJ1001" s="35"/>
      <c r="EWK1001" s="34"/>
      <c r="EWR1001" s="35"/>
      <c r="EWS1001" s="34"/>
      <c r="EWZ1001" s="35"/>
      <c r="EXA1001" s="34"/>
      <c r="EXH1001" s="35"/>
      <c r="EXI1001" s="34"/>
      <c r="EXP1001" s="35"/>
      <c r="EXQ1001" s="34"/>
      <c r="EXX1001" s="35"/>
      <c r="EXY1001" s="34"/>
      <c r="EYF1001" s="35"/>
      <c r="EYG1001" s="34"/>
      <c r="EYN1001" s="35"/>
      <c r="EYO1001" s="34"/>
      <c r="EYV1001" s="35"/>
      <c r="EYW1001" s="34"/>
      <c r="EZD1001" s="35"/>
      <c r="EZE1001" s="34"/>
      <c r="EZL1001" s="35"/>
      <c r="EZM1001" s="34"/>
      <c r="EZT1001" s="35"/>
      <c r="EZU1001" s="34"/>
      <c r="FAB1001" s="35"/>
      <c r="FAC1001" s="34"/>
      <c r="FAJ1001" s="35"/>
      <c r="FAK1001" s="34"/>
      <c r="FAR1001" s="35"/>
      <c r="FAS1001" s="34"/>
      <c r="FAZ1001" s="35"/>
      <c r="FBA1001" s="34"/>
      <c r="FBH1001" s="35"/>
      <c r="FBI1001" s="34"/>
      <c r="FBP1001" s="35"/>
      <c r="FBQ1001" s="34"/>
      <c r="FBX1001" s="35"/>
      <c r="FBY1001" s="34"/>
      <c r="FCF1001" s="35"/>
      <c r="FCG1001" s="34"/>
      <c r="FCN1001" s="35"/>
      <c r="FCO1001" s="34"/>
      <c r="FCV1001" s="35"/>
      <c r="FCW1001" s="34"/>
      <c r="FDD1001" s="35"/>
      <c r="FDE1001" s="34"/>
      <c r="FDL1001" s="35"/>
      <c r="FDM1001" s="34"/>
      <c r="FDT1001" s="35"/>
      <c r="FDU1001" s="34"/>
      <c r="FEB1001" s="35"/>
      <c r="FEC1001" s="34"/>
      <c r="FEJ1001" s="35"/>
      <c r="FEK1001" s="34"/>
      <c r="FER1001" s="35"/>
      <c r="FES1001" s="34"/>
      <c r="FEZ1001" s="35"/>
      <c r="FFA1001" s="34"/>
      <c r="FFH1001" s="35"/>
      <c r="FFI1001" s="34"/>
      <c r="FFP1001" s="35"/>
      <c r="FFQ1001" s="34"/>
      <c r="FFX1001" s="35"/>
      <c r="FFY1001" s="34"/>
      <c r="FGF1001" s="35"/>
      <c r="FGG1001" s="34"/>
      <c r="FGN1001" s="35"/>
      <c r="FGO1001" s="34"/>
      <c r="FGV1001" s="35"/>
      <c r="FGW1001" s="34"/>
      <c r="FHD1001" s="35"/>
      <c r="FHE1001" s="34"/>
      <c r="FHL1001" s="35"/>
      <c r="FHM1001" s="34"/>
      <c r="FHT1001" s="35"/>
      <c r="FHU1001" s="34"/>
      <c r="FIB1001" s="35"/>
      <c r="FIC1001" s="34"/>
      <c r="FIJ1001" s="35"/>
      <c r="FIK1001" s="34"/>
      <c r="FIR1001" s="35"/>
      <c r="FIS1001" s="34"/>
      <c r="FIZ1001" s="35"/>
      <c r="FJA1001" s="34"/>
      <c r="FJH1001" s="35"/>
      <c r="FJI1001" s="34"/>
      <c r="FJP1001" s="35"/>
      <c r="FJQ1001" s="34"/>
      <c r="FJX1001" s="35"/>
      <c r="FJY1001" s="34"/>
      <c r="FKF1001" s="35"/>
      <c r="FKG1001" s="34"/>
      <c r="FKN1001" s="35"/>
      <c r="FKO1001" s="34"/>
      <c r="FKV1001" s="35"/>
      <c r="FKW1001" s="34"/>
      <c r="FLD1001" s="35"/>
      <c r="FLE1001" s="34"/>
      <c r="FLL1001" s="35"/>
      <c r="FLM1001" s="34"/>
      <c r="FLT1001" s="35"/>
      <c r="FLU1001" s="34"/>
      <c r="FMB1001" s="35"/>
      <c r="FMC1001" s="34"/>
      <c r="FMJ1001" s="35"/>
      <c r="FMK1001" s="34"/>
      <c r="FMR1001" s="35"/>
      <c r="FMS1001" s="34"/>
      <c r="FMZ1001" s="35"/>
      <c r="FNA1001" s="34"/>
      <c r="FNH1001" s="35"/>
      <c r="FNI1001" s="34"/>
      <c r="FNP1001" s="35"/>
      <c r="FNQ1001" s="34"/>
      <c r="FNX1001" s="35"/>
      <c r="FNY1001" s="34"/>
      <c r="FOF1001" s="35"/>
      <c r="FOG1001" s="34"/>
      <c r="FON1001" s="35"/>
      <c r="FOO1001" s="34"/>
      <c r="FOV1001" s="35"/>
      <c r="FOW1001" s="34"/>
      <c r="FPD1001" s="35"/>
      <c r="FPE1001" s="34"/>
      <c r="FPL1001" s="35"/>
      <c r="FPM1001" s="34"/>
      <c r="FPT1001" s="35"/>
      <c r="FPU1001" s="34"/>
      <c r="FQB1001" s="35"/>
      <c r="FQC1001" s="34"/>
      <c r="FQJ1001" s="35"/>
      <c r="FQK1001" s="34"/>
      <c r="FQR1001" s="35"/>
      <c r="FQS1001" s="34"/>
      <c r="FQZ1001" s="35"/>
      <c r="FRA1001" s="34"/>
      <c r="FRH1001" s="35"/>
      <c r="FRI1001" s="34"/>
      <c r="FRP1001" s="35"/>
      <c r="FRQ1001" s="34"/>
      <c r="FRX1001" s="35"/>
      <c r="FRY1001" s="34"/>
      <c r="FSF1001" s="35"/>
      <c r="FSG1001" s="34"/>
      <c r="FSN1001" s="35"/>
      <c r="FSO1001" s="34"/>
      <c r="FSV1001" s="35"/>
      <c r="FSW1001" s="34"/>
      <c r="FTD1001" s="35"/>
      <c r="FTE1001" s="34"/>
      <c r="FTL1001" s="35"/>
      <c r="FTM1001" s="34"/>
      <c r="FTT1001" s="35"/>
      <c r="FTU1001" s="34"/>
      <c r="FUB1001" s="35"/>
      <c r="FUC1001" s="34"/>
      <c r="FUJ1001" s="35"/>
      <c r="FUK1001" s="34"/>
      <c r="FUR1001" s="35"/>
      <c r="FUS1001" s="34"/>
      <c r="FUZ1001" s="35"/>
      <c r="FVA1001" s="34"/>
      <c r="FVH1001" s="35"/>
      <c r="FVI1001" s="34"/>
      <c r="FVP1001" s="35"/>
      <c r="FVQ1001" s="34"/>
      <c r="FVX1001" s="35"/>
      <c r="FVY1001" s="34"/>
      <c r="FWF1001" s="35"/>
      <c r="FWG1001" s="34"/>
      <c r="FWN1001" s="35"/>
      <c r="FWO1001" s="34"/>
      <c r="FWV1001" s="35"/>
      <c r="FWW1001" s="34"/>
      <c r="FXD1001" s="35"/>
      <c r="FXE1001" s="34"/>
      <c r="FXL1001" s="35"/>
      <c r="FXM1001" s="34"/>
      <c r="FXT1001" s="35"/>
      <c r="FXU1001" s="34"/>
      <c r="FYB1001" s="35"/>
      <c r="FYC1001" s="34"/>
      <c r="FYJ1001" s="35"/>
      <c r="FYK1001" s="34"/>
      <c r="FYR1001" s="35"/>
      <c r="FYS1001" s="34"/>
      <c r="FYZ1001" s="35"/>
      <c r="FZA1001" s="34"/>
      <c r="FZH1001" s="35"/>
      <c r="FZI1001" s="34"/>
      <c r="FZP1001" s="35"/>
      <c r="FZQ1001" s="34"/>
      <c r="FZX1001" s="35"/>
      <c r="FZY1001" s="34"/>
      <c r="GAF1001" s="35"/>
      <c r="GAG1001" s="34"/>
      <c r="GAN1001" s="35"/>
      <c r="GAO1001" s="34"/>
      <c r="GAV1001" s="35"/>
      <c r="GAW1001" s="34"/>
      <c r="GBD1001" s="35"/>
      <c r="GBE1001" s="34"/>
      <c r="GBL1001" s="35"/>
      <c r="GBM1001" s="34"/>
      <c r="GBT1001" s="35"/>
      <c r="GBU1001" s="34"/>
      <c r="GCB1001" s="35"/>
      <c r="GCC1001" s="34"/>
      <c r="GCJ1001" s="35"/>
      <c r="GCK1001" s="34"/>
      <c r="GCR1001" s="35"/>
      <c r="GCS1001" s="34"/>
      <c r="GCZ1001" s="35"/>
      <c r="GDA1001" s="34"/>
      <c r="GDH1001" s="35"/>
      <c r="GDI1001" s="34"/>
      <c r="GDP1001" s="35"/>
      <c r="GDQ1001" s="34"/>
      <c r="GDX1001" s="35"/>
      <c r="GDY1001" s="34"/>
      <c r="GEF1001" s="35"/>
      <c r="GEG1001" s="34"/>
      <c r="GEN1001" s="35"/>
      <c r="GEO1001" s="34"/>
      <c r="GEV1001" s="35"/>
      <c r="GEW1001" s="34"/>
      <c r="GFD1001" s="35"/>
      <c r="GFE1001" s="34"/>
      <c r="GFL1001" s="35"/>
      <c r="GFM1001" s="34"/>
      <c r="GFT1001" s="35"/>
      <c r="GFU1001" s="34"/>
      <c r="GGB1001" s="35"/>
      <c r="GGC1001" s="34"/>
      <c r="GGJ1001" s="35"/>
      <c r="GGK1001" s="34"/>
      <c r="GGR1001" s="35"/>
      <c r="GGS1001" s="34"/>
      <c r="GGZ1001" s="35"/>
      <c r="GHA1001" s="34"/>
      <c r="GHH1001" s="35"/>
      <c r="GHI1001" s="34"/>
      <c r="GHP1001" s="35"/>
      <c r="GHQ1001" s="34"/>
      <c r="GHX1001" s="35"/>
      <c r="GHY1001" s="34"/>
      <c r="GIF1001" s="35"/>
      <c r="GIG1001" s="34"/>
      <c r="GIN1001" s="35"/>
      <c r="GIO1001" s="34"/>
      <c r="GIV1001" s="35"/>
      <c r="GIW1001" s="34"/>
      <c r="GJD1001" s="35"/>
      <c r="GJE1001" s="34"/>
      <c r="GJL1001" s="35"/>
      <c r="GJM1001" s="34"/>
      <c r="GJT1001" s="35"/>
      <c r="GJU1001" s="34"/>
      <c r="GKB1001" s="35"/>
      <c r="GKC1001" s="34"/>
      <c r="GKJ1001" s="35"/>
      <c r="GKK1001" s="34"/>
      <c r="GKR1001" s="35"/>
      <c r="GKS1001" s="34"/>
      <c r="GKZ1001" s="35"/>
      <c r="GLA1001" s="34"/>
      <c r="GLH1001" s="35"/>
      <c r="GLI1001" s="34"/>
      <c r="GLP1001" s="35"/>
      <c r="GLQ1001" s="34"/>
      <c r="GLX1001" s="35"/>
      <c r="GLY1001" s="34"/>
      <c r="GMF1001" s="35"/>
      <c r="GMG1001" s="34"/>
      <c r="GMN1001" s="35"/>
      <c r="GMO1001" s="34"/>
      <c r="GMV1001" s="35"/>
      <c r="GMW1001" s="34"/>
      <c r="GND1001" s="35"/>
      <c r="GNE1001" s="34"/>
      <c r="GNL1001" s="35"/>
      <c r="GNM1001" s="34"/>
      <c r="GNT1001" s="35"/>
      <c r="GNU1001" s="34"/>
      <c r="GOB1001" s="35"/>
      <c r="GOC1001" s="34"/>
      <c r="GOJ1001" s="35"/>
      <c r="GOK1001" s="34"/>
      <c r="GOR1001" s="35"/>
      <c r="GOS1001" s="34"/>
      <c r="GOZ1001" s="35"/>
      <c r="GPA1001" s="34"/>
      <c r="GPH1001" s="35"/>
      <c r="GPI1001" s="34"/>
      <c r="GPP1001" s="35"/>
      <c r="GPQ1001" s="34"/>
      <c r="GPX1001" s="35"/>
      <c r="GPY1001" s="34"/>
      <c r="GQF1001" s="35"/>
      <c r="GQG1001" s="34"/>
      <c r="GQN1001" s="35"/>
      <c r="GQO1001" s="34"/>
      <c r="GQV1001" s="35"/>
      <c r="GQW1001" s="34"/>
      <c r="GRD1001" s="35"/>
      <c r="GRE1001" s="34"/>
      <c r="GRL1001" s="35"/>
      <c r="GRM1001" s="34"/>
      <c r="GRT1001" s="35"/>
      <c r="GRU1001" s="34"/>
      <c r="GSB1001" s="35"/>
      <c r="GSC1001" s="34"/>
      <c r="GSJ1001" s="35"/>
      <c r="GSK1001" s="34"/>
      <c r="GSR1001" s="35"/>
      <c r="GSS1001" s="34"/>
      <c r="GSZ1001" s="35"/>
      <c r="GTA1001" s="34"/>
      <c r="GTH1001" s="35"/>
      <c r="GTI1001" s="34"/>
      <c r="GTP1001" s="35"/>
      <c r="GTQ1001" s="34"/>
      <c r="GTX1001" s="35"/>
      <c r="GTY1001" s="34"/>
      <c r="GUF1001" s="35"/>
      <c r="GUG1001" s="34"/>
      <c r="GUN1001" s="35"/>
      <c r="GUO1001" s="34"/>
      <c r="GUV1001" s="35"/>
      <c r="GUW1001" s="34"/>
      <c r="GVD1001" s="35"/>
      <c r="GVE1001" s="34"/>
      <c r="GVL1001" s="35"/>
      <c r="GVM1001" s="34"/>
      <c r="GVT1001" s="35"/>
      <c r="GVU1001" s="34"/>
      <c r="GWB1001" s="35"/>
      <c r="GWC1001" s="34"/>
      <c r="GWJ1001" s="35"/>
      <c r="GWK1001" s="34"/>
      <c r="GWR1001" s="35"/>
      <c r="GWS1001" s="34"/>
      <c r="GWZ1001" s="35"/>
      <c r="GXA1001" s="34"/>
      <c r="GXH1001" s="35"/>
      <c r="GXI1001" s="34"/>
      <c r="GXP1001" s="35"/>
      <c r="GXQ1001" s="34"/>
      <c r="GXX1001" s="35"/>
      <c r="GXY1001" s="34"/>
      <c r="GYF1001" s="35"/>
      <c r="GYG1001" s="34"/>
      <c r="GYN1001" s="35"/>
      <c r="GYO1001" s="34"/>
      <c r="GYV1001" s="35"/>
      <c r="GYW1001" s="34"/>
      <c r="GZD1001" s="35"/>
      <c r="GZE1001" s="34"/>
      <c r="GZL1001" s="35"/>
      <c r="GZM1001" s="34"/>
      <c r="GZT1001" s="35"/>
      <c r="GZU1001" s="34"/>
      <c r="HAB1001" s="35"/>
      <c r="HAC1001" s="34"/>
      <c r="HAJ1001" s="35"/>
      <c r="HAK1001" s="34"/>
      <c r="HAR1001" s="35"/>
      <c r="HAS1001" s="34"/>
      <c r="HAZ1001" s="35"/>
      <c r="HBA1001" s="34"/>
      <c r="HBH1001" s="35"/>
      <c r="HBI1001" s="34"/>
      <c r="HBP1001" s="35"/>
      <c r="HBQ1001" s="34"/>
      <c r="HBX1001" s="35"/>
      <c r="HBY1001" s="34"/>
      <c r="HCF1001" s="35"/>
      <c r="HCG1001" s="34"/>
      <c r="HCN1001" s="35"/>
      <c r="HCO1001" s="34"/>
      <c r="HCV1001" s="35"/>
      <c r="HCW1001" s="34"/>
      <c r="HDD1001" s="35"/>
      <c r="HDE1001" s="34"/>
      <c r="HDL1001" s="35"/>
      <c r="HDM1001" s="34"/>
      <c r="HDT1001" s="35"/>
      <c r="HDU1001" s="34"/>
      <c r="HEB1001" s="35"/>
      <c r="HEC1001" s="34"/>
      <c r="HEJ1001" s="35"/>
      <c r="HEK1001" s="34"/>
      <c r="HER1001" s="35"/>
      <c r="HES1001" s="34"/>
      <c r="HEZ1001" s="35"/>
      <c r="HFA1001" s="34"/>
      <c r="HFH1001" s="35"/>
      <c r="HFI1001" s="34"/>
      <c r="HFP1001" s="35"/>
      <c r="HFQ1001" s="34"/>
      <c r="HFX1001" s="35"/>
      <c r="HFY1001" s="34"/>
      <c r="HGF1001" s="35"/>
      <c r="HGG1001" s="34"/>
      <c r="HGN1001" s="35"/>
      <c r="HGO1001" s="34"/>
      <c r="HGV1001" s="35"/>
      <c r="HGW1001" s="34"/>
      <c r="HHD1001" s="35"/>
      <c r="HHE1001" s="34"/>
      <c r="HHL1001" s="35"/>
      <c r="HHM1001" s="34"/>
      <c r="HHT1001" s="35"/>
      <c r="HHU1001" s="34"/>
      <c r="HIB1001" s="35"/>
      <c r="HIC1001" s="34"/>
      <c r="HIJ1001" s="35"/>
      <c r="HIK1001" s="34"/>
      <c r="HIR1001" s="35"/>
      <c r="HIS1001" s="34"/>
      <c r="HIZ1001" s="35"/>
      <c r="HJA1001" s="34"/>
      <c r="HJH1001" s="35"/>
      <c r="HJI1001" s="34"/>
      <c r="HJP1001" s="35"/>
      <c r="HJQ1001" s="34"/>
      <c r="HJX1001" s="35"/>
      <c r="HJY1001" s="34"/>
      <c r="HKF1001" s="35"/>
      <c r="HKG1001" s="34"/>
      <c r="HKN1001" s="35"/>
      <c r="HKO1001" s="34"/>
      <c r="HKV1001" s="35"/>
      <c r="HKW1001" s="34"/>
      <c r="HLD1001" s="35"/>
      <c r="HLE1001" s="34"/>
      <c r="HLL1001" s="35"/>
      <c r="HLM1001" s="34"/>
      <c r="HLT1001" s="35"/>
      <c r="HLU1001" s="34"/>
      <c r="HMB1001" s="35"/>
      <c r="HMC1001" s="34"/>
      <c r="HMJ1001" s="35"/>
      <c r="HMK1001" s="34"/>
      <c r="HMR1001" s="35"/>
      <c r="HMS1001" s="34"/>
      <c r="HMZ1001" s="35"/>
      <c r="HNA1001" s="34"/>
      <c r="HNH1001" s="35"/>
      <c r="HNI1001" s="34"/>
      <c r="HNP1001" s="35"/>
      <c r="HNQ1001" s="34"/>
      <c r="HNX1001" s="35"/>
      <c r="HNY1001" s="34"/>
      <c r="HOF1001" s="35"/>
      <c r="HOG1001" s="34"/>
      <c r="HON1001" s="35"/>
      <c r="HOO1001" s="34"/>
      <c r="HOV1001" s="35"/>
      <c r="HOW1001" s="34"/>
      <c r="HPD1001" s="35"/>
      <c r="HPE1001" s="34"/>
      <c r="HPL1001" s="35"/>
      <c r="HPM1001" s="34"/>
      <c r="HPT1001" s="35"/>
      <c r="HPU1001" s="34"/>
      <c r="HQB1001" s="35"/>
      <c r="HQC1001" s="34"/>
      <c r="HQJ1001" s="35"/>
      <c r="HQK1001" s="34"/>
      <c r="HQR1001" s="35"/>
      <c r="HQS1001" s="34"/>
      <c r="HQZ1001" s="35"/>
      <c r="HRA1001" s="34"/>
      <c r="HRH1001" s="35"/>
      <c r="HRI1001" s="34"/>
      <c r="HRP1001" s="35"/>
      <c r="HRQ1001" s="34"/>
      <c r="HRX1001" s="35"/>
      <c r="HRY1001" s="34"/>
      <c r="HSF1001" s="35"/>
      <c r="HSG1001" s="34"/>
      <c r="HSN1001" s="35"/>
      <c r="HSO1001" s="34"/>
      <c r="HSV1001" s="35"/>
      <c r="HSW1001" s="34"/>
      <c r="HTD1001" s="35"/>
      <c r="HTE1001" s="34"/>
      <c r="HTL1001" s="35"/>
      <c r="HTM1001" s="34"/>
      <c r="HTT1001" s="35"/>
      <c r="HTU1001" s="34"/>
      <c r="HUB1001" s="35"/>
      <c r="HUC1001" s="34"/>
      <c r="HUJ1001" s="35"/>
      <c r="HUK1001" s="34"/>
      <c r="HUR1001" s="35"/>
      <c r="HUS1001" s="34"/>
      <c r="HUZ1001" s="35"/>
      <c r="HVA1001" s="34"/>
      <c r="HVH1001" s="35"/>
      <c r="HVI1001" s="34"/>
      <c r="HVP1001" s="35"/>
      <c r="HVQ1001" s="34"/>
      <c r="HVX1001" s="35"/>
      <c r="HVY1001" s="34"/>
      <c r="HWF1001" s="35"/>
      <c r="HWG1001" s="34"/>
      <c r="HWN1001" s="35"/>
      <c r="HWO1001" s="34"/>
      <c r="HWV1001" s="35"/>
      <c r="HWW1001" s="34"/>
      <c r="HXD1001" s="35"/>
      <c r="HXE1001" s="34"/>
      <c r="HXL1001" s="35"/>
      <c r="HXM1001" s="34"/>
      <c r="HXT1001" s="35"/>
      <c r="HXU1001" s="34"/>
      <c r="HYB1001" s="35"/>
      <c r="HYC1001" s="34"/>
      <c r="HYJ1001" s="35"/>
      <c r="HYK1001" s="34"/>
      <c r="HYR1001" s="35"/>
      <c r="HYS1001" s="34"/>
      <c r="HYZ1001" s="35"/>
      <c r="HZA1001" s="34"/>
      <c r="HZH1001" s="35"/>
      <c r="HZI1001" s="34"/>
      <c r="HZP1001" s="35"/>
      <c r="HZQ1001" s="34"/>
      <c r="HZX1001" s="35"/>
      <c r="HZY1001" s="34"/>
      <c r="IAF1001" s="35"/>
      <c r="IAG1001" s="34"/>
      <c r="IAN1001" s="35"/>
      <c r="IAO1001" s="34"/>
      <c r="IAV1001" s="35"/>
      <c r="IAW1001" s="34"/>
      <c r="IBD1001" s="35"/>
      <c r="IBE1001" s="34"/>
      <c r="IBL1001" s="35"/>
      <c r="IBM1001" s="34"/>
      <c r="IBT1001" s="35"/>
      <c r="IBU1001" s="34"/>
      <c r="ICB1001" s="35"/>
      <c r="ICC1001" s="34"/>
      <c r="ICJ1001" s="35"/>
      <c r="ICK1001" s="34"/>
      <c r="ICR1001" s="35"/>
      <c r="ICS1001" s="34"/>
      <c r="ICZ1001" s="35"/>
      <c r="IDA1001" s="34"/>
      <c r="IDH1001" s="35"/>
      <c r="IDI1001" s="34"/>
      <c r="IDP1001" s="35"/>
      <c r="IDQ1001" s="34"/>
      <c r="IDX1001" s="35"/>
      <c r="IDY1001" s="34"/>
      <c r="IEF1001" s="35"/>
      <c r="IEG1001" s="34"/>
      <c r="IEN1001" s="35"/>
      <c r="IEO1001" s="34"/>
      <c r="IEV1001" s="35"/>
      <c r="IEW1001" s="34"/>
      <c r="IFD1001" s="35"/>
      <c r="IFE1001" s="34"/>
      <c r="IFL1001" s="35"/>
      <c r="IFM1001" s="34"/>
      <c r="IFT1001" s="35"/>
      <c r="IFU1001" s="34"/>
      <c r="IGB1001" s="35"/>
      <c r="IGC1001" s="34"/>
      <c r="IGJ1001" s="35"/>
      <c r="IGK1001" s="34"/>
      <c r="IGR1001" s="35"/>
      <c r="IGS1001" s="34"/>
      <c r="IGZ1001" s="35"/>
      <c r="IHA1001" s="34"/>
      <c r="IHH1001" s="35"/>
      <c r="IHI1001" s="34"/>
      <c r="IHP1001" s="35"/>
      <c r="IHQ1001" s="34"/>
      <c r="IHX1001" s="35"/>
      <c r="IHY1001" s="34"/>
      <c r="IIF1001" s="35"/>
      <c r="IIG1001" s="34"/>
      <c r="IIN1001" s="35"/>
      <c r="IIO1001" s="34"/>
      <c r="IIV1001" s="35"/>
      <c r="IIW1001" s="34"/>
      <c r="IJD1001" s="35"/>
      <c r="IJE1001" s="34"/>
      <c r="IJL1001" s="35"/>
      <c r="IJM1001" s="34"/>
      <c r="IJT1001" s="35"/>
      <c r="IJU1001" s="34"/>
      <c r="IKB1001" s="35"/>
      <c r="IKC1001" s="34"/>
      <c r="IKJ1001" s="35"/>
      <c r="IKK1001" s="34"/>
      <c r="IKR1001" s="35"/>
      <c r="IKS1001" s="34"/>
      <c r="IKZ1001" s="35"/>
      <c r="ILA1001" s="34"/>
      <c r="ILH1001" s="35"/>
      <c r="ILI1001" s="34"/>
      <c r="ILP1001" s="35"/>
      <c r="ILQ1001" s="34"/>
      <c r="ILX1001" s="35"/>
      <c r="ILY1001" s="34"/>
      <c r="IMF1001" s="35"/>
      <c r="IMG1001" s="34"/>
      <c r="IMN1001" s="35"/>
      <c r="IMO1001" s="34"/>
      <c r="IMV1001" s="35"/>
      <c r="IMW1001" s="34"/>
      <c r="IND1001" s="35"/>
      <c r="INE1001" s="34"/>
      <c r="INL1001" s="35"/>
      <c r="INM1001" s="34"/>
      <c r="INT1001" s="35"/>
      <c r="INU1001" s="34"/>
      <c r="IOB1001" s="35"/>
      <c r="IOC1001" s="34"/>
      <c r="IOJ1001" s="35"/>
      <c r="IOK1001" s="34"/>
      <c r="IOR1001" s="35"/>
      <c r="IOS1001" s="34"/>
      <c r="IOZ1001" s="35"/>
      <c r="IPA1001" s="34"/>
      <c r="IPH1001" s="35"/>
      <c r="IPI1001" s="34"/>
      <c r="IPP1001" s="35"/>
      <c r="IPQ1001" s="34"/>
      <c r="IPX1001" s="35"/>
      <c r="IPY1001" s="34"/>
      <c r="IQF1001" s="35"/>
      <c r="IQG1001" s="34"/>
      <c r="IQN1001" s="35"/>
      <c r="IQO1001" s="34"/>
      <c r="IQV1001" s="35"/>
      <c r="IQW1001" s="34"/>
      <c r="IRD1001" s="35"/>
      <c r="IRE1001" s="34"/>
      <c r="IRL1001" s="35"/>
      <c r="IRM1001" s="34"/>
      <c r="IRT1001" s="35"/>
      <c r="IRU1001" s="34"/>
      <c r="ISB1001" s="35"/>
      <c r="ISC1001" s="34"/>
      <c r="ISJ1001" s="35"/>
      <c r="ISK1001" s="34"/>
      <c r="ISR1001" s="35"/>
      <c r="ISS1001" s="34"/>
      <c r="ISZ1001" s="35"/>
      <c r="ITA1001" s="34"/>
      <c r="ITH1001" s="35"/>
      <c r="ITI1001" s="34"/>
      <c r="ITP1001" s="35"/>
      <c r="ITQ1001" s="34"/>
      <c r="ITX1001" s="35"/>
      <c r="ITY1001" s="34"/>
      <c r="IUF1001" s="35"/>
      <c r="IUG1001" s="34"/>
      <c r="IUN1001" s="35"/>
      <c r="IUO1001" s="34"/>
      <c r="IUV1001" s="35"/>
      <c r="IUW1001" s="34"/>
      <c r="IVD1001" s="35"/>
      <c r="IVE1001" s="34"/>
      <c r="IVL1001" s="35"/>
      <c r="IVM1001" s="34"/>
      <c r="IVT1001" s="35"/>
      <c r="IVU1001" s="34"/>
      <c r="IWB1001" s="35"/>
      <c r="IWC1001" s="34"/>
      <c r="IWJ1001" s="35"/>
      <c r="IWK1001" s="34"/>
      <c r="IWR1001" s="35"/>
      <c r="IWS1001" s="34"/>
      <c r="IWZ1001" s="35"/>
      <c r="IXA1001" s="34"/>
      <c r="IXH1001" s="35"/>
      <c r="IXI1001" s="34"/>
      <c r="IXP1001" s="35"/>
      <c r="IXQ1001" s="34"/>
      <c r="IXX1001" s="35"/>
      <c r="IXY1001" s="34"/>
      <c r="IYF1001" s="35"/>
      <c r="IYG1001" s="34"/>
      <c r="IYN1001" s="35"/>
      <c r="IYO1001" s="34"/>
      <c r="IYV1001" s="35"/>
      <c r="IYW1001" s="34"/>
      <c r="IZD1001" s="35"/>
      <c r="IZE1001" s="34"/>
      <c r="IZL1001" s="35"/>
      <c r="IZM1001" s="34"/>
      <c r="IZT1001" s="35"/>
      <c r="IZU1001" s="34"/>
      <c r="JAB1001" s="35"/>
      <c r="JAC1001" s="34"/>
      <c r="JAJ1001" s="35"/>
      <c r="JAK1001" s="34"/>
      <c r="JAR1001" s="35"/>
      <c r="JAS1001" s="34"/>
      <c r="JAZ1001" s="35"/>
      <c r="JBA1001" s="34"/>
      <c r="JBH1001" s="35"/>
      <c r="JBI1001" s="34"/>
      <c r="JBP1001" s="35"/>
      <c r="JBQ1001" s="34"/>
      <c r="JBX1001" s="35"/>
      <c r="JBY1001" s="34"/>
      <c r="JCF1001" s="35"/>
      <c r="JCG1001" s="34"/>
      <c r="JCN1001" s="35"/>
      <c r="JCO1001" s="34"/>
      <c r="JCV1001" s="35"/>
      <c r="JCW1001" s="34"/>
      <c r="JDD1001" s="35"/>
      <c r="JDE1001" s="34"/>
      <c r="JDL1001" s="35"/>
      <c r="JDM1001" s="34"/>
      <c r="JDT1001" s="35"/>
      <c r="JDU1001" s="34"/>
      <c r="JEB1001" s="35"/>
      <c r="JEC1001" s="34"/>
      <c r="JEJ1001" s="35"/>
      <c r="JEK1001" s="34"/>
      <c r="JER1001" s="35"/>
      <c r="JES1001" s="34"/>
      <c r="JEZ1001" s="35"/>
      <c r="JFA1001" s="34"/>
      <c r="JFH1001" s="35"/>
      <c r="JFI1001" s="34"/>
      <c r="JFP1001" s="35"/>
      <c r="JFQ1001" s="34"/>
      <c r="JFX1001" s="35"/>
      <c r="JFY1001" s="34"/>
      <c r="JGF1001" s="35"/>
      <c r="JGG1001" s="34"/>
      <c r="JGN1001" s="35"/>
      <c r="JGO1001" s="34"/>
      <c r="JGV1001" s="35"/>
      <c r="JGW1001" s="34"/>
      <c r="JHD1001" s="35"/>
      <c r="JHE1001" s="34"/>
      <c r="JHL1001" s="35"/>
      <c r="JHM1001" s="34"/>
      <c r="JHT1001" s="35"/>
      <c r="JHU1001" s="34"/>
      <c r="JIB1001" s="35"/>
      <c r="JIC1001" s="34"/>
      <c r="JIJ1001" s="35"/>
      <c r="JIK1001" s="34"/>
      <c r="JIR1001" s="35"/>
      <c r="JIS1001" s="34"/>
      <c r="JIZ1001" s="35"/>
      <c r="JJA1001" s="34"/>
      <c r="JJH1001" s="35"/>
      <c r="JJI1001" s="34"/>
      <c r="JJP1001" s="35"/>
      <c r="JJQ1001" s="34"/>
      <c r="JJX1001" s="35"/>
      <c r="JJY1001" s="34"/>
      <c r="JKF1001" s="35"/>
      <c r="JKG1001" s="34"/>
      <c r="JKN1001" s="35"/>
      <c r="JKO1001" s="34"/>
      <c r="JKV1001" s="35"/>
      <c r="JKW1001" s="34"/>
      <c r="JLD1001" s="35"/>
      <c r="JLE1001" s="34"/>
      <c r="JLL1001" s="35"/>
      <c r="JLM1001" s="34"/>
      <c r="JLT1001" s="35"/>
      <c r="JLU1001" s="34"/>
      <c r="JMB1001" s="35"/>
      <c r="JMC1001" s="34"/>
      <c r="JMJ1001" s="35"/>
      <c r="JMK1001" s="34"/>
      <c r="JMR1001" s="35"/>
      <c r="JMS1001" s="34"/>
      <c r="JMZ1001" s="35"/>
      <c r="JNA1001" s="34"/>
      <c r="JNH1001" s="35"/>
      <c r="JNI1001" s="34"/>
      <c r="JNP1001" s="35"/>
      <c r="JNQ1001" s="34"/>
      <c r="JNX1001" s="35"/>
      <c r="JNY1001" s="34"/>
      <c r="JOF1001" s="35"/>
      <c r="JOG1001" s="34"/>
      <c r="JON1001" s="35"/>
      <c r="JOO1001" s="34"/>
      <c r="JOV1001" s="35"/>
      <c r="JOW1001" s="34"/>
      <c r="JPD1001" s="35"/>
      <c r="JPE1001" s="34"/>
      <c r="JPL1001" s="35"/>
      <c r="JPM1001" s="34"/>
      <c r="JPT1001" s="35"/>
      <c r="JPU1001" s="34"/>
      <c r="JQB1001" s="35"/>
      <c r="JQC1001" s="34"/>
      <c r="JQJ1001" s="35"/>
      <c r="JQK1001" s="34"/>
      <c r="JQR1001" s="35"/>
      <c r="JQS1001" s="34"/>
      <c r="JQZ1001" s="35"/>
      <c r="JRA1001" s="34"/>
      <c r="JRH1001" s="35"/>
      <c r="JRI1001" s="34"/>
      <c r="JRP1001" s="35"/>
      <c r="JRQ1001" s="34"/>
      <c r="JRX1001" s="35"/>
      <c r="JRY1001" s="34"/>
      <c r="JSF1001" s="35"/>
      <c r="JSG1001" s="34"/>
      <c r="JSN1001" s="35"/>
      <c r="JSO1001" s="34"/>
      <c r="JSV1001" s="35"/>
      <c r="JSW1001" s="34"/>
      <c r="JTD1001" s="35"/>
      <c r="JTE1001" s="34"/>
      <c r="JTL1001" s="35"/>
      <c r="JTM1001" s="34"/>
      <c r="JTT1001" s="35"/>
      <c r="JTU1001" s="34"/>
      <c r="JUB1001" s="35"/>
      <c r="JUC1001" s="34"/>
      <c r="JUJ1001" s="35"/>
      <c r="JUK1001" s="34"/>
      <c r="JUR1001" s="35"/>
      <c r="JUS1001" s="34"/>
      <c r="JUZ1001" s="35"/>
      <c r="JVA1001" s="34"/>
      <c r="JVH1001" s="35"/>
      <c r="JVI1001" s="34"/>
      <c r="JVP1001" s="35"/>
      <c r="JVQ1001" s="34"/>
      <c r="JVX1001" s="35"/>
      <c r="JVY1001" s="34"/>
      <c r="JWF1001" s="35"/>
      <c r="JWG1001" s="34"/>
      <c r="JWN1001" s="35"/>
      <c r="JWO1001" s="34"/>
      <c r="JWV1001" s="35"/>
      <c r="JWW1001" s="34"/>
      <c r="JXD1001" s="35"/>
      <c r="JXE1001" s="34"/>
      <c r="JXL1001" s="35"/>
      <c r="JXM1001" s="34"/>
      <c r="JXT1001" s="35"/>
      <c r="JXU1001" s="34"/>
      <c r="JYB1001" s="35"/>
      <c r="JYC1001" s="34"/>
      <c r="JYJ1001" s="35"/>
      <c r="JYK1001" s="34"/>
      <c r="JYR1001" s="35"/>
      <c r="JYS1001" s="34"/>
      <c r="JYZ1001" s="35"/>
      <c r="JZA1001" s="34"/>
      <c r="JZH1001" s="35"/>
      <c r="JZI1001" s="34"/>
      <c r="JZP1001" s="35"/>
      <c r="JZQ1001" s="34"/>
      <c r="JZX1001" s="35"/>
      <c r="JZY1001" s="34"/>
      <c r="KAF1001" s="35"/>
      <c r="KAG1001" s="34"/>
      <c r="KAN1001" s="35"/>
      <c r="KAO1001" s="34"/>
      <c r="KAV1001" s="35"/>
      <c r="KAW1001" s="34"/>
      <c r="KBD1001" s="35"/>
      <c r="KBE1001" s="34"/>
      <c r="KBL1001" s="35"/>
      <c r="KBM1001" s="34"/>
      <c r="KBT1001" s="35"/>
      <c r="KBU1001" s="34"/>
      <c r="KCB1001" s="35"/>
      <c r="KCC1001" s="34"/>
      <c r="KCJ1001" s="35"/>
      <c r="KCK1001" s="34"/>
      <c r="KCR1001" s="35"/>
      <c r="KCS1001" s="34"/>
      <c r="KCZ1001" s="35"/>
      <c r="KDA1001" s="34"/>
      <c r="KDH1001" s="35"/>
      <c r="KDI1001" s="34"/>
      <c r="KDP1001" s="35"/>
      <c r="KDQ1001" s="34"/>
      <c r="KDX1001" s="35"/>
      <c r="KDY1001" s="34"/>
      <c r="KEF1001" s="35"/>
      <c r="KEG1001" s="34"/>
      <c r="KEN1001" s="35"/>
      <c r="KEO1001" s="34"/>
      <c r="KEV1001" s="35"/>
      <c r="KEW1001" s="34"/>
      <c r="KFD1001" s="35"/>
      <c r="KFE1001" s="34"/>
      <c r="KFL1001" s="35"/>
      <c r="KFM1001" s="34"/>
      <c r="KFT1001" s="35"/>
      <c r="KFU1001" s="34"/>
      <c r="KGB1001" s="35"/>
      <c r="KGC1001" s="34"/>
      <c r="KGJ1001" s="35"/>
      <c r="KGK1001" s="34"/>
      <c r="KGR1001" s="35"/>
      <c r="KGS1001" s="34"/>
      <c r="KGZ1001" s="35"/>
      <c r="KHA1001" s="34"/>
      <c r="KHH1001" s="35"/>
      <c r="KHI1001" s="34"/>
      <c r="KHP1001" s="35"/>
      <c r="KHQ1001" s="34"/>
      <c r="KHX1001" s="35"/>
      <c r="KHY1001" s="34"/>
      <c r="KIF1001" s="35"/>
      <c r="KIG1001" s="34"/>
      <c r="KIN1001" s="35"/>
      <c r="KIO1001" s="34"/>
      <c r="KIV1001" s="35"/>
      <c r="KIW1001" s="34"/>
      <c r="KJD1001" s="35"/>
      <c r="KJE1001" s="34"/>
      <c r="KJL1001" s="35"/>
      <c r="KJM1001" s="34"/>
      <c r="KJT1001" s="35"/>
      <c r="KJU1001" s="34"/>
      <c r="KKB1001" s="35"/>
      <c r="KKC1001" s="34"/>
      <c r="KKJ1001" s="35"/>
      <c r="KKK1001" s="34"/>
      <c r="KKR1001" s="35"/>
      <c r="KKS1001" s="34"/>
      <c r="KKZ1001" s="35"/>
      <c r="KLA1001" s="34"/>
      <c r="KLH1001" s="35"/>
      <c r="KLI1001" s="34"/>
      <c r="KLP1001" s="35"/>
      <c r="KLQ1001" s="34"/>
      <c r="KLX1001" s="35"/>
      <c r="KLY1001" s="34"/>
      <c r="KMF1001" s="35"/>
      <c r="KMG1001" s="34"/>
      <c r="KMN1001" s="35"/>
      <c r="KMO1001" s="34"/>
      <c r="KMV1001" s="35"/>
      <c r="KMW1001" s="34"/>
      <c r="KND1001" s="35"/>
      <c r="KNE1001" s="34"/>
      <c r="KNL1001" s="35"/>
      <c r="KNM1001" s="34"/>
      <c r="KNT1001" s="35"/>
      <c r="KNU1001" s="34"/>
      <c r="KOB1001" s="35"/>
      <c r="KOC1001" s="34"/>
      <c r="KOJ1001" s="35"/>
      <c r="KOK1001" s="34"/>
      <c r="KOR1001" s="35"/>
      <c r="KOS1001" s="34"/>
      <c r="KOZ1001" s="35"/>
      <c r="KPA1001" s="34"/>
      <c r="KPH1001" s="35"/>
      <c r="KPI1001" s="34"/>
      <c r="KPP1001" s="35"/>
      <c r="KPQ1001" s="34"/>
      <c r="KPX1001" s="35"/>
      <c r="KPY1001" s="34"/>
      <c r="KQF1001" s="35"/>
      <c r="KQG1001" s="34"/>
      <c r="KQN1001" s="35"/>
      <c r="KQO1001" s="34"/>
      <c r="KQV1001" s="35"/>
      <c r="KQW1001" s="34"/>
      <c r="KRD1001" s="35"/>
      <c r="KRE1001" s="34"/>
      <c r="KRL1001" s="35"/>
      <c r="KRM1001" s="34"/>
      <c r="KRT1001" s="35"/>
      <c r="KRU1001" s="34"/>
      <c r="KSB1001" s="35"/>
      <c r="KSC1001" s="34"/>
      <c r="KSJ1001" s="35"/>
      <c r="KSK1001" s="34"/>
      <c r="KSR1001" s="35"/>
      <c r="KSS1001" s="34"/>
      <c r="KSZ1001" s="35"/>
      <c r="KTA1001" s="34"/>
      <c r="KTH1001" s="35"/>
      <c r="KTI1001" s="34"/>
      <c r="KTP1001" s="35"/>
      <c r="KTQ1001" s="34"/>
      <c r="KTX1001" s="35"/>
      <c r="KTY1001" s="34"/>
      <c r="KUF1001" s="35"/>
      <c r="KUG1001" s="34"/>
      <c r="KUN1001" s="35"/>
      <c r="KUO1001" s="34"/>
      <c r="KUV1001" s="35"/>
      <c r="KUW1001" s="34"/>
      <c r="KVD1001" s="35"/>
      <c r="KVE1001" s="34"/>
      <c r="KVL1001" s="35"/>
      <c r="KVM1001" s="34"/>
      <c r="KVT1001" s="35"/>
      <c r="KVU1001" s="34"/>
      <c r="KWB1001" s="35"/>
      <c r="KWC1001" s="34"/>
      <c r="KWJ1001" s="35"/>
      <c r="KWK1001" s="34"/>
      <c r="KWR1001" s="35"/>
      <c r="KWS1001" s="34"/>
      <c r="KWZ1001" s="35"/>
      <c r="KXA1001" s="34"/>
      <c r="KXH1001" s="35"/>
      <c r="KXI1001" s="34"/>
      <c r="KXP1001" s="35"/>
      <c r="KXQ1001" s="34"/>
      <c r="KXX1001" s="35"/>
      <c r="KXY1001" s="34"/>
      <c r="KYF1001" s="35"/>
      <c r="KYG1001" s="34"/>
      <c r="KYN1001" s="35"/>
      <c r="KYO1001" s="34"/>
      <c r="KYV1001" s="35"/>
      <c r="KYW1001" s="34"/>
      <c r="KZD1001" s="35"/>
      <c r="KZE1001" s="34"/>
      <c r="KZL1001" s="35"/>
      <c r="KZM1001" s="34"/>
      <c r="KZT1001" s="35"/>
      <c r="KZU1001" s="34"/>
      <c r="LAB1001" s="35"/>
      <c r="LAC1001" s="34"/>
      <c r="LAJ1001" s="35"/>
      <c r="LAK1001" s="34"/>
      <c r="LAR1001" s="35"/>
      <c r="LAS1001" s="34"/>
      <c r="LAZ1001" s="35"/>
      <c r="LBA1001" s="34"/>
      <c r="LBH1001" s="35"/>
      <c r="LBI1001" s="34"/>
      <c r="LBP1001" s="35"/>
      <c r="LBQ1001" s="34"/>
      <c r="LBX1001" s="35"/>
      <c r="LBY1001" s="34"/>
      <c r="LCF1001" s="35"/>
      <c r="LCG1001" s="34"/>
      <c r="LCN1001" s="35"/>
      <c r="LCO1001" s="34"/>
      <c r="LCV1001" s="35"/>
      <c r="LCW1001" s="34"/>
      <c r="LDD1001" s="35"/>
      <c r="LDE1001" s="34"/>
      <c r="LDL1001" s="35"/>
      <c r="LDM1001" s="34"/>
      <c r="LDT1001" s="35"/>
      <c r="LDU1001" s="34"/>
      <c r="LEB1001" s="35"/>
      <c r="LEC1001" s="34"/>
      <c r="LEJ1001" s="35"/>
      <c r="LEK1001" s="34"/>
      <c r="LER1001" s="35"/>
      <c r="LES1001" s="34"/>
      <c r="LEZ1001" s="35"/>
      <c r="LFA1001" s="34"/>
      <c r="LFH1001" s="35"/>
      <c r="LFI1001" s="34"/>
      <c r="LFP1001" s="35"/>
      <c r="LFQ1001" s="34"/>
      <c r="LFX1001" s="35"/>
      <c r="LFY1001" s="34"/>
      <c r="LGF1001" s="35"/>
      <c r="LGG1001" s="34"/>
      <c r="LGN1001" s="35"/>
      <c r="LGO1001" s="34"/>
      <c r="LGV1001" s="35"/>
      <c r="LGW1001" s="34"/>
      <c r="LHD1001" s="35"/>
      <c r="LHE1001" s="34"/>
      <c r="LHL1001" s="35"/>
      <c r="LHM1001" s="34"/>
      <c r="LHT1001" s="35"/>
      <c r="LHU1001" s="34"/>
      <c r="LIB1001" s="35"/>
      <c r="LIC1001" s="34"/>
      <c r="LIJ1001" s="35"/>
      <c r="LIK1001" s="34"/>
      <c r="LIR1001" s="35"/>
      <c r="LIS1001" s="34"/>
      <c r="LIZ1001" s="35"/>
      <c r="LJA1001" s="34"/>
      <c r="LJH1001" s="35"/>
      <c r="LJI1001" s="34"/>
      <c r="LJP1001" s="35"/>
      <c r="LJQ1001" s="34"/>
      <c r="LJX1001" s="35"/>
      <c r="LJY1001" s="34"/>
      <c r="LKF1001" s="35"/>
      <c r="LKG1001" s="34"/>
      <c r="LKN1001" s="35"/>
      <c r="LKO1001" s="34"/>
      <c r="LKV1001" s="35"/>
      <c r="LKW1001" s="34"/>
      <c r="LLD1001" s="35"/>
      <c r="LLE1001" s="34"/>
      <c r="LLL1001" s="35"/>
      <c r="LLM1001" s="34"/>
      <c r="LLT1001" s="35"/>
      <c r="LLU1001" s="34"/>
      <c r="LMB1001" s="35"/>
      <c r="LMC1001" s="34"/>
      <c r="LMJ1001" s="35"/>
      <c r="LMK1001" s="34"/>
      <c r="LMR1001" s="35"/>
      <c r="LMS1001" s="34"/>
      <c r="LMZ1001" s="35"/>
      <c r="LNA1001" s="34"/>
      <c r="LNH1001" s="35"/>
      <c r="LNI1001" s="34"/>
      <c r="LNP1001" s="35"/>
      <c r="LNQ1001" s="34"/>
      <c r="LNX1001" s="35"/>
      <c r="LNY1001" s="34"/>
      <c r="LOF1001" s="35"/>
      <c r="LOG1001" s="34"/>
      <c r="LON1001" s="35"/>
      <c r="LOO1001" s="34"/>
      <c r="LOV1001" s="35"/>
      <c r="LOW1001" s="34"/>
      <c r="LPD1001" s="35"/>
      <c r="LPE1001" s="34"/>
      <c r="LPL1001" s="35"/>
      <c r="LPM1001" s="34"/>
      <c r="LPT1001" s="35"/>
      <c r="LPU1001" s="34"/>
      <c r="LQB1001" s="35"/>
      <c r="LQC1001" s="34"/>
      <c r="LQJ1001" s="35"/>
      <c r="LQK1001" s="34"/>
      <c r="LQR1001" s="35"/>
      <c r="LQS1001" s="34"/>
      <c r="LQZ1001" s="35"/>
      <c r="LRA1001" s="34"/>
      <c r="LRH1001" s="35"/>
      <c r="LRI1001" s="34"/>
      <c r="LRP1001" s="35"/>
      <c r="LRQ1001" s="34"/>
      <c r="LRX1001" s="35"/>
      <c r="LRY1001" s="34"/>
      <c r="LSF1001" s="35"/>
      <c r="LSG1001" s="34"/>
      <c r="LSN1001" s="35"/>
      <c r="LSO1001" s="34"/>
      <c r="LSV1001" s="35"/>
      <c r="LSW1001" s="34"/>
      <c r="LTD1001" s="35"/>
      <c r="LTE1001" s="34"/>
      <c r="LTL1001" s="35"/>
      <c r="LTM1001" s="34"/>
      <c r="LTT1001" s="35"/>
      <c r="LTU1001" s="34"/>
      <c r="LUB1001" s="35"/>
      <c r="LUC1001" s="34"/>
      <c r="LUJ1001" s="35"/>
      <c r="LUK1001" s="34"/>
      <c r="LUR1001" s="35"/>
      <c r="LUS1001" s="34"/>
      <c r="LUZ1001" s="35"/>
      <c r="LVA1001" s="34"/>
      <c r="LVH1001" s="35"/>
      <c r="LVI1001" s="34"/>
      <c r="LVP1001" s="35"/>
      <c r="LVQ1001" s="34"/>
      <c r="LVX1001" s="35"/>
      <c r="LVY1001" s="34"/>
      <c r="LWF1001" s="35"/>
      <c r="LWG1001" s="34"/>
      <c r="LWN1001" s="35"/>
      <c r="LWO1001" s="34"/>
      <c r="LWV1001" s="35"/>
      <c r="LWW1001" s="34"/>
      <c r="LXD1001" s="35"/>
      <c r="LXE1001" s="34"/>
      <c r="LXL1001" s="35"/>
      <c r="LXM1001" s="34"/>
      <c r="LXT1001" s="35"/>
      <c r="LXU1001" s="34"/>
      <c r="LYB1001" s="35"/>
      <c r="LYC1001" s="34"/>
      <c r="LYJ1001" s="35"/>
      <c r="LYK1001" s="34"/>
      <c r="LYR1001" s="35"/>
      <c r="LYS1001" s="34"/>
      <c r="LYZ1001" s="35"/>
      <c r="LZA1001" s="34"/>
      <c r="LZH1001" s="35"/>
      <c r="LZI1001" s="34"/>
      <c r="LZP1001" s="35"/>
      <c r="LZQ1001" s="34"/>
      <c r="LZX1001" s="35"/>
      <c r="LZY1001" s="34"/>
      <c r="MAF1001" s="35"/>
      <c r="MAG1001" s="34"/>
      <c r="MAN1001" s="35"/>
      <c r="MAO1001" s="34"/>
      <c r="MAV1001" s="35"/>
      <c r="MAW1001" s="34"/>
      <c r="MBD1001" s="35"/>
      <c r="MBE1001" s="34"/>
      <c r="MBL1001" s="35"/>
      <c r="MBM1001" s="34"/>
      <c r="MBT1001" s="35"/>
      <c r="MBU1001" s="34"/>
      <c r="MCB1001" s="35"/>
      <c r="MCC1001" s="34"/>
      <c r="MCJ1001" s="35"/>
      <c r="MCK1001" s="34"/>
      <c r="MCR1001" s="35"/>
      <c r="MCS1001" s="34"/>
      <c r="MCZ1001" s="35"/>
      <c r="MDA1001" s="34"/>
      <c r="MDH1001" s="35"/>
      <c r="MDI1001" s="34"/>
      <c r="MDP1001" s="35"/>
      <c r="MDQ1001" s="34"/>
      <c r="MDX1001" s="35"/>
      <c r="MDY1001" s="34"/>
      <c r="MEF1001" s="35"/>
      <c r="MEG1001" s="34"/>
      <c r="MEN1001" s="35"/>
      <c r="MEO1001" s="34"/>
      <c r="MEV1001" s="35"/>
      <c r="MEW1001" s="34"/>
      <c r="MFD1001" s="35"/>
      <c r="MFE1001" s="34"/>
      <c r="MFL1001" s="35"/>
      <c r="MFM1001" s="34"/>
      <c r="MFT1001" s="35"/>
      <c r="MFU1001" s="34"/>
      <c r="MGB1001" s="35"/>
      <c r="MGC1001" s="34"/>
      <c r="MGJ1001" s="35"/>
      <c r="MGK1001" s="34"/>
      <c r="MGR1001" s="35"/>
      <c r="MGS1001" s="34"/>
      <c r="MGZ1001" s="35"/>
      <c r="MHA1001" s="34"/>
      <c r="MHH1001" s="35"/>
      <c r="MHI1001" s="34"/>
      <c r="MHP1001" s="35"/>
      <c r="MHQ1001" s="34"/>
      <c r="MHX1001" s="35"/>
      <c r="MHY1001" s="34"/>
      <c r="MIF1001" s="35"/>
      <c r="MIG1001" s="34"/>
      <c r="MIN1001" s="35"/>
      <c r="MIO1001" s="34"/>
      <c r="MIV1001" s="35"/>
      <c r="MIW1001" s="34"/>
      <c r="MJD1001" s="35"/>
      <c r="MJE1001" s="34"/>
      <c r="MJL1001" s="35"/>
      <c r="MJM1001" s="34"/>
      <c r="MJT1001" s="35"/>
      <c r="MJU1001" s="34"/>
      <c r="MKB1001" s="35"/>
      <c r="MKC1001" s="34"/>
      <c r="MKJ1001" s="35"/>
      <c r="MKK1001" s="34"/>
      <c r="MKR1001" s="35"/>
      <c r="MKS1001" s="34"/>
      <c r="MKZ1001" s="35"/>
      <c r="MLA1001" s="34"/>
      <c r="MLH1001" s="35"/>
      <c r="MLI1001" s="34"/>
      <c r="MLP1001" s="35"/>
      <c r="MLQ1001" s="34"/>
      <c r="MLX1001" s="35"/>
      <c r="MLY1001" s="34"/>
      <c r="MMF1001" s="35"/>
      <c r="MMG1001" s="34"/>
      <c r="MMN1001" s="35"/>
      <c r="MMO1001" s="34"/>
      <c r="MMV1001" s="35"/>
      <c r="MMW1001" s="34"/>
      <c r="MND1001" s="35"/>
      <c r="MNE1001" s="34"/>
      <c r="MNL1001" s="35"/>
      <c r="MNM1001" s="34"/>
      <c r="MNT1001" s="35"/>
      <c r="MNU1001" s="34"/>
      <c r="MOB1001" s="35"/>
      <c r="MOC1001" s="34"/>
      <c r="MOJ1001" s="35"/>
      <c r="MOK1001" s="34"/>
      <c r="MOR1001" s="35"/>
      <c r="MOS1001" s="34"/>
      <c r="MOZ1001" s="35"/>
      <c r="MPA1001" s="34"/>
      <c r="MPH1001" s="35"/>
      <c r="MPI1001" s="34"/>
      <c r="MPP1001" s="35"/>
      <c r="MPQ1001" s="34"/>
      <c r="MPX1001" s="35"/>
      <c r="MPY1001" s="34"/>
      <c r="MQF1001" s="35"/>
      <c r="MQG1001" s="34"/>
      <c r="MQN1001" s="35"/>
      <c r="MQO1001" s="34"/>
      <c r="MQV1001" s="35"/>
      <c r="MQW1001" s="34"/>
      <c r="MRD1001" s="35"/>
      <c r="MRE1001" s="34"/>
      <c r="MRL1001" s="35"/>
      <c r="MRM1001" s="34"/>
      <c r="MRT1001" s="35"/>
      <c r="MRU1001" s="34"/>
      <c r="MSB1001" s="35"/>
      <c r="MSC1001" s="34"/>
      <c r="MSJ1001" s="35"/>
      <c r="MSK1001" s="34"/>
      <c r="MSR1001" s="35"/>
      <c r="MSS1001" s="34"/>
      <c r="MSZ1001" s="35"/>
      <c r="MTA1001" s="34"/>
      <c r="MTH1001" s="35"/>
      <c r="MTI1001" s="34"/>
      <c r="MTP1001" s="35"/>
      <c r="MTQ1001" s="34"/>
      <c r="MTX1001" s="35"/>
      <c r="MTY1001" s="34"/>
      <c r="MUF1001" s="35"/>
      <c r="MUG1001" s="34"/>
      <c r="MUN1001" s="35"/>
      <c r="MUO1001" s="34"/>
      <c r="MUV1001" s="35"/>
      <c r="MUW1001" s="34"/>
      <c r="MVD1001" s="35"/>
      <c r="MVE1001" s="34"/>
      <c r="MVL1001" s="35"/>
      <c r="MVM1001" s="34"/>
      <c r="MVT1001" s="35"/>
      <c r="MVU1001" s="34"/>
      <c r="MWB1001" s="35"/>
      <c r="MWC1001" s="34"/>
      <c r="MWJ1001" s="35"/>
      <c r="MWK1001" s="34"/>
      <c r="MWR1001" s="35"/>
      <c r="MWS1001" s="34"/>
      <c r="MWZ1001" s="35"/>
      <c r="MXA1001" s="34"/>
      <c r="MXH1001" s="35"/>
      <c r="MXI1001" s="34"/>
      <c r="MXP1001" s="35"/>
      <c r="MXQ1001" s="34"/>
      <c r="MXX1001" s="35"/>
      <c r="MXY1001" s="34"/>
      <c r="MYF1001" s="35"/>
      <c r="MYG1001" s="34"/>
      <c r="MYN1001" s="35"/>
      <c r="MYO1001" s="34"/>
      <c r="MYV1001" s="35"/>
      <c r="MYW1001" s="34"/>
      <c r="MZD1001" s="35"/>
      <c r="MZE1001" s="34"/>
      <c r="MZL1001" s="35"/>
      <c r="MZM1001" s="34"/>
      <c r="MZT1001" s="35"/>
      <c r="MZU1001" s="34"/>
      <c r="NAB1001" s="35"/>
      <c r="NAC1001" s="34"/>
      <c r="NAJ1001" s="35"/>
      <c r="NAK1001" s="34"/>
      <c r="NAR1001" s="35"/>
      <c r="NAS1001" s="34"/>
      <c r="NAZ1001" s="35"/>
      <c r="NBA1001" s="34"/>
      <c r="NBH1001" s="35"/>
      <c r="NBI1001" s="34"/>
      <c r="NBP1001" s="35"/>
      <c r="NBQ1001" s="34"/>
      <c r="NBX1001" s="35"/>
      <c r="NBY1001" s="34"/>
      <c r="NCF1001" s="35"/>
      <c r="NCG1001" s="34"/>
      <c r="NCN1001" s="35"/>
      <c r="NCO1001" s="34"/>
      <c r="NCV1001" s="35"/>
      <c r="NCW1001" s="34"/>
      <c r="NDD1001" s="35"/>
      <c r="NDE1001" s="34"/>
      <c r="NDL1001" s="35"/>
      <c r="NDM1001" s="34"/>
      <c r="NDT1001" s="35"/>
      <c r="NDU1001" s="34"/>
      <c r="NEB1001" s="35"/>
      <c r="NEC1001" s="34"/>
      <c r="NEJ1001" s="35"/>
      <c r="NEK1001" s="34"/>
      <c r="NER1001" s="35"/>
      <c r="NES1001" s="34"/>
      <c r="NEZ1001" s="35"/>
      <c r="NFA1001" s="34"/>
      <c r="NFH1001" s="35"/>
      <c r="NFI1001" s="34"/>
      <c r="NFP1001" s="35"/>
      <c r="NFQ1001" s="34"/>
      <c r="NFX1001" s="35"/>
      <c r="NFY1001" s="34"/>
      <c r="NGF1001" s="35"/>
      <c r="NGG1001" s="34"/>
      <c r="NGN1001" s="35"/>
      <c r="NGO1001" s="34"/>
      <c r="NGV1001" s="35"/>
      <c r="NGW1001" s="34"/>
      <c r="NHD1001" s="35"/>
      <c r="NHE1001" s="34"/>
      <c r="NHL1001" s="35"/>
      <c r="NHM1001" s="34"/>
      <c r="NHT1001" s="35"/>
      <c r="NHU1001" s="34"/>
      <c r="NIB1001" s="35"/>
      <c r="NIC1001" s="34"/>
      <c r="NIJ1001" s="35"/>
      <c r="NIK1001" s="34"/>
      <c r="NIR1001" s="35"/>
      <c r="NIS1001" s="34"/>
      <c r="NIZ1001" s="35"/>
      <c r="NJA1001" s="34"/>
      <c r="NJH1001" s="35"/>
      <c r="NJI1001" s="34"/>
      <c r="NJP1001" s="35"/>
      <c r="NJQ1001" s="34"/>
      <c r="NJX1001" s="35"/>
      <c r="NJY1001" s="34"/>
      <c r="NKF1001" s="35"/>
      <c r="NKG1001" s="34"/>
      <c r="NKN1001" s="35"/>
      <c r="NKO1001" s="34"/>
      <c r="NKV1001" s="35"/>
      <c r="NKW1001" s="34"/>
      <c r="NLD1001" s="35"/>
      <c r="NLE1001" s="34"/>
      <c r="NLL1001" s="35"/>
      <c r="NLM1001" s="34"/>
      <c r="NLT1001" s="35"/>
      <c r="NLU1001" s="34"/>
      <c r="NMB1001" s="35"/>
      <c r="NMC1001" s="34"/>
      <c r="NMJ1001" s="35"/>
      <c r="NMK1001" s="34"/>
      <c r="NMR1001" s="35"/>
      <c r="NMS1001" s="34"/>
      <c r="NMZ1001" s="35"/>
      <c r="NNA1001" s="34"/>
      <c r="NNH1001" s="35"/>
      <c r="NNI1001" s="34"/>
      <c r="NNP1001" s="35"/>
      <c r="NNQ1001" s="34"/>
      <c r="NNX1001" s="35"/>
      <c r="NNY1001" s="34"/>
      <c r="NOF1001" s="35"/>
      <c r="NOG1001" s="34"/>
      <c r="NON1001" s="35"/>
      <c r="NOO1001" s="34"/>
      <c r="NOV1001" s="35"/>
      <c r="NOW1001" s="34"/>
      <c r="NPD1001" s="35"/>
      <c r="NPE1001" s="34"/>
      <c r="NPL1001" s="35"/>
      <c r="NPM1001" s="34"/>
      <c r="NPT1001" s="35"/>
      <c r="NPU1001" s="34"/>
      <c r="NQB1001" s="35"/>
      <c r="NQC1001" s="34"/>
      <c r="NQJ1001" s="35"/>
      <c r="NQK1001" s="34"/>
      <c r="NQR1001" s="35"/>
      <c r="NQS1001" s="34"/>
      <c r="NQZ1001" s="35"/>
      <c r="NRA1001" s="34"/>
      <c r="NRH1001" s="35"/>
      <c r="NRI1001" s="34"/>
      <c r="NRP1001" s="35"/>
      <c r="NRQ1001" s="34"/>
      <c r="NRX1001" s="35"/>
      <c r="NRY1001" s="34"/>
      <c r="NSF1001" s="35"/>
      <c r="NSG1001" s="34"/>
      <c r="NSN1001" s="35"/>
      <c r="NSO1001" s="34"/>
      <c r="NSV1001" s="35"/>
      <c r="NSW1001" s="34"/>
      <c r="NTD1001" s="35"/>
      <c r="NTE1001" s="34"/>
      <c r="NTL1001" s="35"/>
      <c r="NTM1001" s="34"/>
      <c r="NTT1001" s="35"/>
      <c r="NTU1001" s="34"/>
      <c r="NUB1001" s="35"/>
      <c r="NUC1001" s="34"/>
      <c r="NUJ1001" s="35"/>
      <c r="NUK1001" s="34"/>
      <c r="NUR1001" s="35"/>
      <c r="NUS1001" s="34"/>
      <c r="NUZ1001" s="35"/>
      <c r="NVA1001" s="34"/>
      <c r="NVH1001" s="35"/>
      <c r="NVI1001" s="34"/>
      <c r="NVP1001" s="35"/>
      <c r="NVQ1001" s="34"/>
      <c r="NVX1001" s="35"/>
      <c r="NVY1001" s="34"/>
      <c r="NWF1001" s="35"/>
      <c r="NWG1001" s="34"/>
      <c r="NWN1001" s="35"/>
      <c r="NWO1001" s="34"/>
      <c r="NWV1001" s="35"/>
      <c r="NWW1001" s="34"/>
      <c r="NXD1001" s="35"/>
      <c r="NXE1001" s="34"/>
      <c r="NXL1001" s="35"/>
      <c r="NXM1001" s="34"/>
      <c r="NXT1001" s="35"/>
      <c r="NXU1001" s="34"/>
      <c r="NYB1001" s="35"/>
      <c r="NYC1001" s="34"/>
      <c r="NYJ1001" s="35"/>
      <c r="NYK1001" s="34"/>
      <c r="NYR1001" s="35"/>
      <c r="NYS1001" s="34"/>
      <c r="NYZ1001" s="35"/>
      <c r="NZA1001" s="34"/>
      <c r="NZH1001" s="35"/>
      <c r="NZI1001" s="34"/>
      <c r="NZP1001" s="35"/>
      <c r="NZQ1001" s="34"/>
      <c r="NZX1001" s="35"/>
      <c r="NZY1001" s="34"/>
      <c r="OAF1001" s="35"/>
      <c r="OAG1001" s="34"/>
      <c r="OAN1001" s="35"/>
      <c r="OAO1001" s="34"/>
      <c r="OAV1001" s="35"/>
      <c r="OAW1001" s="34"/>
      <c r="OBD1001" s="35"/>
      <c r="OBE1001" s="34"/>
      <c r="OBL1001" s="35"/>
      <c r="OBM1001" s="34"/>
      <c r="OBT1001" s="35"/>
      <c r="OBU1001" s="34"/>
      <c r="OCB1001" s="35"/>
      <c r="OCC1001" s="34"/>
      <c r="OCJ1001" s="35"/>
      <c r="OCK1001" s="34"/>
      <c r="OCR1001" s="35"/>
      <c r="OCS1001" s="34"/>
      <c r="OCZ1001" s="35"/>
      <c r="ODA1001" s="34"/>
      <c r="ODH1001" s="35"/>
      <c r="ODI1001" s="34"/>
      <c r="ODP1001" s="35"/>
      <c r="ODQ1001" s="34"/>
      <c r="ODX1001" s="35"/>
      <c r="ODY1001" s="34"/>
      <c r="OEF1001" s="35"/>
      <c r="OEG1001" s="34"/>
      <c r="OEN1001" s="35"/>
      <c r="OEO1001" s="34"/>
      <c r="OEV1001" s="35"/>
      <c r="OEW1001" s="34"/>
      <c r="OFD1001" s="35"/>
      <c r="OFE1001" s="34"/>
      <c r="OFL1001" s="35"/>
      <c r="OFM1001" s="34"/>
      <c r="OFT1001" s="35"/>
      <c r="OFU1001" s="34"/>
      <c r="OGB1001" s="35"/>
      <c r="OGC1001" s="34"/>
      <c r="OGJ1001" s="35"/>
      <c r="OGK1001" s="34"/>
      <c r="OGR1001" s="35"/>
      <c r="OGS1001" s="34"/>
      <c r="OGZ1001" s="35"/>
      <c r="OHA1001" s="34"/>
      <c r="OHH1001" s="35"/>
      <c r="OHI1001" s="34"/>
      <c r="OHP1001" s="35"/>
      <c r="OHQ1001" s="34"/>
      <c r="OHX1001" s="35"/>
      <c r="OHY1001" s="34"/>
      <c r="OIF1001" s="35"/>
      <c r="OIG1001" s="34"/>
      <c r="OIN1001" s="35"/>
      <c r="OIO1001" s="34"/>
      <c r="OIV1001" s="35"/>
      <c r="OIW1001" s="34"/>
      <c r="OJD1001" s="35"/>
      <c r="OJE1001" s="34"/>
      <c r="OJL1001" s="35"/>
      <c r="OJM1001" s="34"/>
      <c r="OJT1001" s="35"/>
      <c r="OJU1001" s="34"/>
      <c r="OKB1001" s="35"/>
      <c r="OKC1001" s="34"/>
      <c r="OKJ1001" s="35"/>
      <c r="OKK1001" s="34"/>
      <c r="OKR1001" s="35"/>
      <c r="OKS1001" s="34"/>
      <c r="OKZ1001" s="35"/>
      <c r="OLA1001" s="34"/>
      <c r="OLH1001" s="35"/>
      <c r="OLI1001" s="34"/>
      <c r="OLP1001" s="35"/>
      <c r="OLQ1001" s="34"/>
      <c r="OLX1001" s="35"/>
      <c r="OLY1001" s="34"/>
      <c r="OMF1001" s="35"/>
      <c r="OMG1001" s="34"/>
      <c r="OMN1001" s="35"/>
      <c r="OMO1001" s="34"/>
      <c r="OMV1001" s="35"/>
      <c r="OMW1001" s="34"/>
      <c r="OND1001" s="35"/>
      <c r="ONE1001" s="34"/>
      <c r="ONL1001" s="35"/>
      <c r="ONM1001" s="34"/>
      <c r="ONT1001" s="35"/>
      <c r="ONU1001" s="34"/>
      <c r="OOB1001" s="35"/>
      <c r="OOC1001" s="34"/>
      <c r="OOJ1001" s="35"/>
      <c r="OOK1001" s="34"/>
      <c r="OOR1001" s="35"/>
      <c r="OOS1001" s="34"/>
      <c r="OOZ1001" s="35"/>
      <c r="OPA1001" s="34"/>
      <c r="OPH1001" s="35"/>
      <c r="OPI1001" s="34"/>
      <c r="OPP1001" s="35"/>
      <c r="OPQ1001" s="34"/>
      <c r="OPX1001" s="35"/>
      <c r="OPY1001" s="34"/>
      <c r="OQF1001" s="35"/>
      <c r="OQG1001" s="34"/>
      <c r="OQN1001" s="35"/>
      <c r="OQO1001" s="34"/>
      <c r="OQV1001" s="35"/>
      <c r="OQW1001" s="34"/>
      <c r="ORD1001" s="35"/>
      <c r="ORE1001" s="34"/>
      <c r="ORL1001" s="35"/>
      <c r="ORM1001" s="34"/>
      <c r="ORT1001" s="35"/>
      <c r="ORU1001" s="34"/>
      <c r="OSB1001" s="35"/>
      <c r="OSC1001" s="34"/>
      <c r="OSJ1001" s="35"/>
      <c r="OSK1001" s="34"/>
      <c r="OSR1001" s="35"/>
      <c r="OSS1001" s="34"/>
      <c r="OSZ1001" s="35"/>
      <c r="OTA1001" s="34"/>
      <c r="OTH1001" s="35"/>
      <c r="OTI1001" s="34"/>
      <c r="OTP1001" s="35"/>
      <c r="OTQ1001" s="34"/>
      <c r="OTX1001" s="35"/>
      <c r="OTY1001" s="34"/>
      <c r="OUF1001" s="35"/>
      <c r="OUG1001" s="34"/>
      <c r="OUN1001" s="35"/>
      <c r="OUO1001" s="34"/>
      <c r="OUV1001" s="35"/>
      <c r="OUW1001" s="34"/>
      <c r="OVD1001" s="35"/>
      <c r="OVE1001" s="34"/>
      <c r="OVL1001" s="35"/>
      <c r="OVM1001" s="34"/>
      <c r="OVT1001" s="35"/>
      <c r="OVU1001" s="34"/>
      <c r="OWB1001" s="35"/>
      <c r="OWC1001" s="34"/>
      <c r="OWJ1001" s="35"/>
      <c r="OWK1001" s="34"/>
      <c r="OWR1001" s="35"/>
      <c r="OWS1001" s="34"/>
      <c r="OWZ1001" s="35"/>
      <c r="OXA1001" s="34"/>
      <c r="OXH1001" s="35"/>
      <c r="OXI1001" s="34"/>
      <c r="OXP1001" s="35"/>
      <c r="OXQ1001" s="34"/>
      <c r="OXX1001" s="35"/>
      <c r="OXY1001" s="34"/>
      <c r="OYF1001" s="35"/>
      <c r="OYG1001" s="34"/>
      <c r="OYN1001" s="35"/>
      <c r="OYO1001" s="34"/>
      <c r="OYV1001" s="35"/>
      <c r="OYW1001" s="34"/>
      <c r="OZD1001" s="35"/>
      <c r="OZE1001" s="34"/>
      <c r="OZL1001" s="35"/>
      <c r="OZM1001" s="34"/>
      <c r="OZT1001" s="35"/>
      <c r="OZU1001" s="34"/>
      <c r="PAB1001" s="35"/>
      <c r="PAC1001" s="34"/>
      <c r="PAJ1001" s="35"/>
      <c r="PAK1001" s="34"/>
      <c r="PAR1001" s="35"/>
      <c r="PAS1001" s="34"/>
      <c r="PAZ1001" s="35"/>
      <c r="PBA1001" s="34"/>
      <c r="PBH1001" s="35"/>
      <c r="PBI1001" s="34"/>
      <c r="PBP1001" s="35"/>
      <c r="PBQ1001" s="34"/>
      <c r="PBX1001" s="35"/>
      <c r="PBY1001" s="34"/>
      <c r="PCF1001" s="35"/>
      <c r="PCG1001" s="34"/>
      <c r="PCN1001" s="35"/>
      <c r="PCO1001" s="34"/>
      <c r="PCV1001" s="35"/>
      <c r="PCW1001" s="34"/>
      <c r="PDD1001" s="35"/>
      <c r="PDE1001" s="34"/>
      <c r="PDL1001" s="35"/>
      <c r="PDM1001" s="34"/>
      <c r="PDT1001" s="35"/>
      <c r="PDU1001" s="34"/>
      <c r="PEB1001" s="35"/>
      <c r="PEC1001" s="34"/>
      <c r="PEJ1001" s="35"/>
      <c r="PEK1001" s="34"/>
      <c r="PER1001" s="35"/>
      <c r="PES1001" s="34"/>
      <c r="PEZ1001" s="35"/>
      <c r="PFA1001" s="34"/>
      <c r="PFH1001" s="35"/>
      <c r="PFI1001" s="34"/>
      <c r="PFP1001" s="35"/>
      <c r="PFQ1001" s="34"/>
      <c r="PFX1001" s="35"/>
      <c r="PFY1001" s="34"/>
      <c r="PGF1001" s="35"/>
      <c r="PGG1001" s="34"/>
      <c r="PGN1001" s="35"/>
      <c r="PGO1001" s="34"/>
      <c r="PGV1001" s="35"/>
      <c r="PGW1001" s="34"/>
      <c r="PHD1001" s="35"/>
      <c r="PHE1001" s="34"/>
      <c r="PHL1001" s="35"/>
      <c r="PHM1001" s="34"/>
      <c r="PHT1001" s="35"/>
      <c r="PHU1001" s="34"/>
      <c r="PIB1001" s="35"/>
      <c r="PIC1001" s="34"/>
      <c r="PIJ1001" s="35"/>
      <c r="PIK1001" s="34"/>
      <c r="PIR1001" s="35"/>
      <c r="PIS1001" s="34"/>
      <c r="PIZ1001" s="35"/>
      <c r="PJA1001" s="34"/>
      <c r="PJH1001" s="35"/>
      <c r="PJI1001" s="34"/>
      <c r="PJP1001" s="35"/>
      <c r="PJQ1001" s="34"/>
      <c r="PJX1001" s="35"/>
      <c r="PJY1001" s="34"/>
      <c r="PKF1001" s="35"/>
      <c r="PKG1001" s="34"/>
      <c r="PKN1001" s="35"/>
      <c r="PKO1001" s="34"/>
      <c r="PKV1001" s="35"/>
      <c r="PKW1001" s="34"/>
      <c r="PLD1001" s="35"/>
      <c r="PLE1001" s="34"/>
      <c r="PLL1001" s="35"/>
      <c r="PLM1001" s="34"/>
      <c r="PLT1001" s="35"/>
      <c r="PLU1001" s="34"/>
      <c r="PMB1001" s="35"/>
      <c r="PMC1001" s="34"/>
      <c r="PMJ1001" s="35"/>
      <c r="PMK1001" s="34"/>
      <c r="PMR1001" s="35"/>
      <c r="PMS1001" s="34"/>
      <c r="PMZ1001" s="35"/>
      <c r="PNA1001" s="34"/>
      <c r="PNH1001" s="35"/>
      <c r="PNI1001" s="34"/>
      <c r="PNP1001" s="35"/>
      <c r="PNQ1001" s="34"/>
      <c r="PNX1001" s="35"/>
      <c r="PNY1001" s="34"/>
      <c r="POF1001" s="35"/>
      <c r="POG1001" s="34"/>
      <c r="PON1001" s="35"/>
      <c r="POO1001" s="34"/>
      <c r="POV1001" s="35"/>
      <c r="POW1001" s="34"/>
      <c r="PPD1001" s="35"/>
      <c r="PPE1001" s="34"/>
      <c r="PPL1001" s="35"/>
      <c r="PPM1001" s="34"/>
      <c r="PPT1001" s="35"/>
      <c r="PPU1001" s="34"/>
      <c r="PQB1001" s="35"/>
      <c r="PQC1001" s="34"/>
      <c r="PQJ1001" s="35"/>
      <c r="PQK1001" s="34"/>
      <c r="PQR1001" s="35"/>
      <c r="PQS1001" s="34"/>
      <c r="PQZ1001" s="35"/>
      <c r="PRA1001" s="34"/>
      <c r="PRH1001" s="35"/>
      <c r="PRI1001" s="34"/>
      <c r="PRP1001" s="35"/>
      <c r="PRQ1001" s="34"/>
      <c r="PRX1001" s="35"/>
      <c r="PRY1001" s="34"/>
      <c r="PSF1001" s="35"/>
      <c r="PSG1001" s="34"/>
      <c r="PSN1001" s="35"/>
      <c r="PSO1001" s="34"/>
      <c r="PSV1001" s="35"/>
      <c r="PSW1001" s="34"/>
      <c r="PTD1001" s="35"/>
      <c r="PTE1001" s="34"/>
      <c r="PTL1001" s="35"/>
      <c r="PTM1001" s="34"/>
      <c r="PTT1001" s="35"/>
      <c r="PTU1001" s="34"/>
      <c r="PUB1001" s="35"/>
      <c r="PUC1001" s="34"/>
      <c r="PUJ1001" s="35"/>
      <c r="PUK1001" s="34"/>
      <c r="PUR1001" s="35"/>
      <c r="PUS1001" s="34"/>
      <c r="PUZ1001" s="35"/>
      <c r="PVA1001" s="34"/>
      <c r="PVH1001" s="35"/>
      <c r="PVI1001" s="34"/>
      <c r="PVP1001" s="35"/>
      <c r="PVQ1001" s="34"/>
      <c r="PVX1001" s="35"/>
      <c r="PVY1001" s="34"/>
      <c r="PWF1001" s="35"/>
      <c r="PWG1001" s="34"/>
      <c r="PWN1001" s="35"/>
      <c r="PWO1001" s="34"/>
      <c r="PWV1001" s="35"/>
      <c r="PWW1001" s="34"/>
      <c r="PXD1001" s="35"/>
      <c r="PXE1001" s="34"/>
      <c r="PXL1001" s="35"/>
      <c r="PXM1001" s="34"/>
      <c r="PXT1001" s="35"/>
      <c r="PXU1001" s="34"/>
      <c r="PYB1001" s="35"/>
      <c r="PYC1001" s="34"/>
      <c r="PYJ1001" s="35"/>
      <c r="PYK1001" s="34"/>
      <c r="PYR1001" s="35"/>
      <c r="PYS1001" s="34"/>
      <c r="PYZ1001" s="35"/>
      <c r="PZA1001" s="34"/>
      <c r="PZH1001" s="35"/>
      <c r="PZI1001" s="34"/>
      <c r="PZP1001" s="35"/>
      <c r="PZQ1001" s="34"/>
      <c r="PZX1001" s="35"/>
      <c r="PZY1001" s="34"/>
      <c r="QAF1001" s="35"/>
      <c r="QAG1001" s="34"/>
      <c r="QAN1001" s="35"/>
      <c r="QAO1001" s="34"/>
      <c r="QAV1001" s="35"/>
      <c r="QAW1001" s="34"/>
      <c r="QBD1001" s="35"/>
      <c r="QBE1001" s="34"/>
      <c r="QBL1001" s="35"/>
      <c r="QBM1001" s="34"/>
      <c r="QBT1001" s="35"/>
      <c r="QBU1001" s="34"/>
      <c r="QCB1001" s="35"/>
      <c r="QCC1001" s="34"/>
      <c r="QCJ1001" s="35"/>
      <c r="QCK1001" s="34"/>
      <c r="QCR1001" s="35"/>
      <c r="QCS1001" s="34"/>
      <c r="QCZ1001" s="35"/>
      <c r="QDA1001" s="34"/>
      <c r="QDH1001" s="35"/>
      <c r="QDI1001" s="34"/>
      <c r="QDP1001" s="35"/>
      <c r="QDQ1001" s="34"/>
      <c r="QDX1001" s="35"/>
      <c r="QDY1001" s="34"/>
      <c r="QEF1001" s="35"/>
      <c r="QEG1001" s="34"/>
      <c r="QEN1001" s="35"/>
      <c r="QEO1001" s="34"/>
      <c r="QEV1001" s="35"/>
      <c r="QEW1001" s="34"/>
      <c r="QFD1001" s="35"/>
      <c r="QFE1001" s="34"/>
      <c r="QFL1001" s="35"/>
      <c r="QFM1001" s="34"/>
      <c r="QFT1001" s="35"/>
      <c r="QFU1001" s="34"/>
      <c r="QGB1001" s="35"/>
      <c r="QGC1001" s="34"/>
      <c r="QGJ1001" s="35"/>
      <c r="QGK1001" s="34"/>
      <c r="QGR1001" s="35"/>
      <c r="QGS1001" s="34"/>
      <c r="QGZ1001" s="35"/>
      <c r="QHA1001" s="34"/>
      <c r="QHH1001" s="35"/>
      <c r="QHI1001" s="34"/>
      <c r="QHP1001" s="35"/>
      <c r="QHQ1001" s="34"/>
      <c r="QHX1001" s="35"/>
      <c r="QHY1001" s="34"/>
      <c r="QIF1001" s="35"/>
      <c r="QIG1001" s="34"/>
      <c r="QIN1001" s="35"/>
      <c r="QIO1001" s="34"/>
      <c r="QIV1001" s="35"/>
      <c r="QIW1001" s="34"/>
      <c r="QJD1001" s="35"/>
      <c r="QJE1001" s="34"/>
      <c r="QJL1001" s="35"/>
      <c r="QJM1001" s="34"/>
      <c r="QJT1001" s="35"/>
      <c r="QJU1001" s="34"/>
      <c r="QKB1001" s="35"/>
      <c r="QKC1001" s="34"/>
      <c r="QKJ1001" s="35"/>
      <c r="QKK1001" s="34"/>
      <c r="QKR1001" s="35"/>
      <c r="QKS1001" s="34"/>
      <c r="QKZ1001" s="35"/>
      <c r="QLA1001" s="34"/>
      <c r="QLH1001" s="35"/>
      <c r="QLI1001" s="34"/>
      <c r="QLP1001" s="35"/>
      <c r="QLQ1001" s="34"/>
      <c r="QLX1001" s="35"/>
      <c r="QLY1001" s="34"/>
      <c r="QMF1001" s="35"/>
      <c r="QMG1001" s="34"/>
      <c r="QMN1001" s="35"/>
      <c r="QMO1001" s="34"/>
      <c r="QMV1001" s="35"/>
      <c r="QMW1001" s="34"/>
      <c r="QND1001" s="35"/>
      <c r="QNE1001" s="34"/>
      <c r="QNL1001" s="35"/>
      <c r="QNM1001" s="34"/>
      <c r="QNT1001" s="35"/>
      <c r="QNU1001" s="34"/>
      <c r="QOB1001" s="35"/>
      <c r="QOC1001" s="34"/>
      <c r="QOJ1001" s="35"/>
      <c r="QOK1001" s="34"/>
      <c r="QOR1001" s="35"/>
      <c r="QOS1001" s="34"/>
      <c r="QOZ1001" s="35"/>
      <c r="QPA1001" s="34"/>
      <c r="QPH1001" s="35"/>
      <c r="QPI1001" s="34"/>
      <c r="QPP1001" s="35"/>
      <c r="QPQ1001" s="34"/>
      <c r="QPX1001" s="35"/>
      <c r="QPY1001" s="34"/>
      <c r="QQF1001" s="35"/>
      <c r="QQG1001" s="34"/>
      <c r="QQN1001" s="35"/>
      <c r="QQO1001" s="34"/>
      <c r="QQV1001" s="35"/>
      <c r="QQW1001" s="34"/>
      <c r="QRD1001" s="35"/>
      <c r="QRE1001" s="34"/>
      <c r="QRL1001" s="35"/>
      <c r="QRM1001" s="34"/>
      <c r="QRT1001" s="35"/>
      <c r="QRU1001" s="34"/>
      <c r="QSB1001" s="35"/>
      <c r="QSC1001" s="34"/>
      <c r="QSJ1001" s="35"/>
      <c r="QSK1001" s="34"/>
      <c r="QSR1001" s="35"/>
      <c r="QSS1001" s="34"/>
      <c r="QSZ1001" s="35"/>
      <c r="QTA1001" s="34"/>
      <c r="QTH1001" s="35"/>
      <c r="QTI1001" s="34"/>
      <c r="QTP1001" s="35"/>
      <c r="QTQ1001" s="34"/>
      <c r="QTX1001" s="35"/>
      <c r="QTY1001" s="34"/>
      <c r="QUF1001" s="35"/>
      <c r="QUG1001" s="34"/>
      <c r="QUN1001" s="35"/>
      <c r="QUO1001" s="34"/>
      <c r="QUV1001" s="35"/>
      <c r="QUW1001" s="34"/>
      <c r="QVD1001" s="35"/>
      <c r="QVE1001" s="34"/>
      <c r="QVL1001" s="35"/>
      <c r="QVM1001" s="34"/>
      <c r="QVT1001" s="35"/>
      <c r="QVU1001" s="34"/>
      <c r="QWB1001" s="35"/>
      <c r="QWC1001" s="34"/>
      <c r="QWJ1001" s="35"/>
      <c r="QWK1001" s="34"/>
      <c r="QWR1001" s="35"/>
      <c r="QWS1001" s="34"/>
      <c r="QWZ1001" s="35"/>
      <c r="QXA1001" s="34"/>
      <c r="QXH1001" s="35"/>
      <c r="QXI1001" s="34"/>
      <c r="QXP1001" s="35"/>
      <c r="QXQ1001" s="34"/>
      <c r="QXX1001" s="35"/>
      <c r="QXY1001" s="34"/>
      <c r="QYF1001" s="35"/>
      <c r="QYG1001" s="34"/>
      <c r="QYN1001" s="35"/>
      <c r="QYO1001" s="34"/>
      <c r="QYV1001" s="35"/>
      <c r="QYW1001" s="34"/>
      <c r="QZD1001" s="35"/>
      <c r="QZE1001" s="34"/>
      <c r="QZL1001" s="35"/>
      <c r="QZM1001" s="34"/>
      <c r="QZT1001" s="35"/>
      <c r="QZU1001" s="34"/>
      <c r="RAB1001" s="35"/>
      <c r="RAC1001" s="34"/>
      <c r="RAJ1001" s="35"/>
      <c r="RAK1001" s="34"/>
      <c r="RAR1001" s="35"/>
      <c r="RAS1001" s="34"/>
      <c r="RAZ1001" s="35"/>
      <c r="RBA1001" s="34"/>
      <c r="RBH1001" s="35"/>
      <c r="RBI1001" s="34"/>
      <c r="RBP1001" s="35"/>
      <c r="RBQ1001" s="34"/>
      <c r="RBX1001" s="35"/>
      <c r="RBY1001" s="34"/>
      <c r="RCF1001" s="35"/>
      <c r="RCG1001" s="34"/>
      <c r="RCN1001" s="35"/>
      <c r="RCO1001" s="34"/>
      <c r="RCV1001" s="35"/>
      <c r="RCW1001" s="34"/>
      <c r="RDD1001" s="35"/>
      <c r="RDE1001" s="34"/>
      <c r="RDL1001" s="35"/>
      <c r="RDM1001" s="34"/>
      <c r="RDT1001" s="35"/>
      <c r="RDU1001" s="34"/>
      <c r="REB1001" s="35"/>
      <c r="REC1001" s="34"/>
      <c r="REJ1001" s="35"/>
      <c r="REK1001" s="34"/>
      <c r="RER1001" s="35"/>
      <c r="RES1001" s="34"/>
      <c r="REZ1001" s="35"/>
      <c r="RFA1001" s="34"/>
      <c r="RFH1001" s="35"/>
      <c r="RFI1001" s="34"/>
      <c r="RFP1001" s="35"/>
      <c r="RFQ1001" s="34"/>
      <c r="RFX1001" s="35"/>
      <c r="RFY1001" s="34"/>
      <c r="RGF1001" s="35"/>
      <c r="RGG1001" s="34"/>
      <c r="RGN1001" s="35"/>
      <c r="RGO1001" s="34"/>
      <c r="RGV1001" s="35"/>
      <c r="RGW1001" s="34"/>
      <c r="RHD1001" s="35"/>
      <c r="RHE1001" s="34"/>
      <c r="RHL1001" s="35"/>
      <c r="RHM1001" s="34"/>
      <c r="RHT1001" s="35"/>
      <c r="RHU1001" s="34"/>
      <c r="RIB1001" s="35"/>
      <c r="RIC1001" s="34"/>
      <c r="RIJ1001" s="35"/>
      <c r="RIK1001" s="34"/>
      <c r="RIR1001" s="35"/>
      <c r="RIS1001" s="34"/>
      <c r="RIZ1001" s="35"/>
      <c r="RJA1001" s="34"/>
      <c r="RJH1001" s="35"/>
      <c r="RJI1001" s="34"/>
      <c r="RJP1001" s="35"/>
      <c r="RJQ1001" s="34"/>
      <c r="RJX1001" s="35"/>
      <c r="RJY1001" s="34"/>
      <c r="RKF1001" s="35"/>
      <c r="RKG1001" s="34"/>
      <c r="RKN1001" s="35"/>
      <c r="RKO1001" s="34"/>
      <c r="RKV1001" s="35"/>
      <c r="RKW1001" s="34"/>
      <c r="RLD1001" s="35"/>
      <c r="RLE1001" s="34"/>
      <c r="RLL1001" s="35"/>
      <c r="RLM1001" s="34"/>
      <c r="RLT1001" s="35"/>
      <c r="RLU1001" s="34"/>
      <c r="RMB1001" s="35"/>
      <c r="RMC1001" s="34"/>
      <c r="RMJ1001" s="35"/>
      <c r="RMK1001" s="34"/>
      <c r="RMR1001" s="35"/>
      <c r="RMS1001" s="34"/>
      <c r="RMZ1001" s="35"/>
      <c r="RNA1001" s="34"/>
      <c r="RNH1001" s="35"/>
      <c r="RNI1001" s="34"/>
      <c r="RNP1001" s="35"/>
      <c r="RNQ1001" s="34"/>
      <c r="RNX1001" s="35"/>
      <c r="RNY1001" s="34"/>
      <c r="ROF1001" s="35"/>
      <c r="ROG1001" s="34"/>
      <c r="RON1001" s="35"/>
      <c r="ROO1001" s="34"/>
      <c r="ROV1001" s="35"/>
      <c r="ROW1001" s="34"/>
      <c r="RPD1001" s="35"/>
      <c r="RPE1001" s="34"/>
      <c r="RPL1001" s="35"/>
      <c r="RPM1001" s="34"/>
      <c r="RPT1001" s="35"/>
      <c r="RPU1001" s="34"/>
      <c r="RQB1001" s="35"/>
      <c r="RQC1001" s="34"/>
      <c r="RQJ1001" s="35"/>
      <c r="RQK1001" s="34"/>
      <c r="RQR1001" s="35"/>
      <c r="RQS1001" s="34"/>
      <c r="RQZ1001" s="35"/>
      <c r="RRA1001" s="34"/>
      <c r="RRH1001" s="35"/>
      <c r="RRI1001" s="34"/>
      <c r="RRP1001" s="35"/>
      <c r="RRQ1001" s="34"/>
      <c r="RRX1001" s="35"/>
      <c r="RRY1001" s="34"/>
      <c r="RSF1001" s="35"/>
      <c r="RSG1001" s="34"/>
      <c r="RSN1001" s="35"/>
      <c r="RSO1001" s="34"/>
      <c r="RSV1001" s="35"/>
      <c r="RSW1001" s="34"/>
      <c r="RTD1001" s="35"/>
      <c r="RTE1001" s="34"/>
      <c r="RTL1001" s="35"/>
      <c r="RTM1001" s="34"/>
      <c r="RTT1001" s="35"/>
      <c r="RTU1001" s="34"/>
      <c r="RUB1001" s="35"/>
      <c r="RUC1001" s="34"/>
      <c r="RUJ1001" s="35"/>
      <c r="RUK1001" s="34"/>
      <c r="RUR1001" s="35"/>
      <c r="RUS1001" s="34"/>
      <c r="RUZ1001" s="35"/>
      <c r="RVA1001" s="34"/>
      <c r="RVH1001" s="35"/>
      <c r="RVI1001" s="34"/>
      <c r="RVP1001" s="35"/>
      <c r="RVQ1001" s="34"/>
      <c r="RVX1001" s="35"/>
      <c r="RVY1001" s="34"/>
      <c r="RWF1001" s="35"/>
      <c r="RWG1001" s="34"/>
      <c r="RWN1001" s="35"/>
      <c r="RWO1001" s="34"/>
      <c r="RWV1001" s="35"/>
      <c r="RWW1001" s="34"/>
      <c r="RXD1001" s="35"/>
      <c r="RXE1001" s="34"/>
      <c r="RXL1001" s="35"/>
      <c r="RXM1001" s="34"/>
      <c r="RXT1001" s="35"/>
      <c r="RXU1001" s="34"/>
      <c r="RYB1001" s="35"/>
      <c r="RYC1001" s="34"/>
      <c r="RYJ1001" s="35"/>
      <c r="RYK1001" s="34"/>
      <c r="RYR1001" s="35"/>
      <c r="RYS1001" s="34"/>
      <c r="RYZ1001" s="35"/>
      <c r="RZA1001" s="34"/>
      <c r="RZH1001" s="35"/>
      <c r="RZI1001" s="34"/>
      <c r="RZP1001" s="35"/>
      <c r="RZQ1001" s="34"/>
      <c r="RZX1001" s="35"/>
      <c r="RZY1001" s="34"/>
      <c r="SAF1001" s="35"/>
      <c r="SAG1001" s="34"/>
      <c r="SAN1001" s="35"/>
      <c r="SAO1001" s="34"/>
      <c r="SAV1001" s="35"/>
      <c r="SAW1001" s="34"/>
      <c r="SBD1001" s="35"/>
      <c r="SBE1001" s="34"/>
      <c r="SBL1001" s="35"/>
      <c r="SBM1001" s="34"/>
      <c r="SBT1001" s="35"/>
      <c r="SBU1001" s="34"/>
      <c r="SCB1001" s="35"/>
      <c r="SCC1001" s="34"/>
      <c r="SCJ1001" s="35"/>
      <c r="SCK1001" s="34"/>
      <c r="SCR1001" s="35"/>
      <c r="SCS1001" s="34"/>
      <c r="SCZ1001" s="35"/>
      <c r="SDA1001" s="34"/>
      <c r="SDH1001" s="35"/>
      <c r="SDI1001" s="34"/>
      <c r="SDP1001" s="35"/>
      <c r="SDQ1001" s="34"/>
      <c r="SDX1001" s="35"/>
      <c r="SDY1001" s="34"/>
      <c r="SEF1001" s="35"/>
      <c r="SEG1001" s="34"/>
      <c r="SEN1001" s="35"/>
      <c r="SEO1001" s="34"/>
      <c r="SEV1001" s="35"/>
      <c r="SEW1001" s="34"/>
      <c r="SFD1001" s="35"/>
      <c r="SFE1001" s="34"/>
      <c r="SFL1001" s="35"/>
      <c r="SFM1001" s="34"/>
      <c r="SFT1001" s="35"/>
      <c r="SFU1001" s="34"/>
      <c r="SGB1001" s="35"/>
      <c r="SGC1001" s="34"/>
      <c r="SGJ1001" s="35"/>
      <c r="SGK1001" s="34"/>
      <c r="SGR1001" s="35"/>
      <c r="SGS1001" s="34"/>
      <c r="SGZ1001" s="35"/>
      <c r="SHA1001" s="34"/>
      <c r="SHH1001" s="35"/>
      <c r="SHI1001" s="34"/>
      <c r="SHP1001" s="35"/>
      <c r="SHQ1001" s="34"/>
      <c r="SHX1001" s="35"/>
      <c r="SHY1001" s="34"/>
      <c r="SIF1001" s="35"/>
      <c r="SIG1001" s="34"/>
      <c r="SIN1001" s="35"/>
      <c r="SIO1001" s="34"/>
      <c r="SIV1001" s="35"/>
      <c r="SIW1001" s="34"/>
      <c r="SJD1001" s="35"/>
      <c r="SJE1001" s="34"/>
      <c r="SJL1001" s="35"/>
      <c r="SJM1001" s="34"/>
      <c r="SJT1001" s="35"/>
      <c r="SJU1001" s="34"/>
      <c r="SKB1001" s="35"/>
      <c r="SKC1001" s="34"/>
      <c r="SKJ1001" s="35"/>
      <c r="SKK1001" s="34"/>
      <c r="SKR1001" s="35"/>
      <c r="SKS1001" s="34"/>
      <c r="SKZ1001" s="35"/>
      <c r="SLA1001" s="34"/>
      <c r="SLH1001" s="35"/>
      <c r="SLI1001" s="34"/>
      <c r="SLP1001" s="35"/>
      <c r="SLQ1001" s="34"/>
      <c r="SLX1001" s="35"/>
      <c r="SLY1001" s="34"/>
      <c r="SMF1001" s="35"/>
      <c r="SMG1001" s="34"/>
      <c r="SMN1001" s="35"/>
      <c r="SMO1001" s="34"/>
      <c r="SMV1001" s="35"/>
      <c r="SMW1001" s="34"/>
      <c r="SND1001" s="35"/>
      <c r="SNE1001" s="34"/>
      <c r="SNL1001" s="35"/>
      <c r="SNM1001" s="34"/>
      <c r="SNT1001" s="35"/>
      <c r="SNU1001" s="34"/>
      <c r="SOB1001" s="35"/>
      <c r="SOC1001" s="34"/>
      <c r="SOJ1001" s="35"/>
      <c r="SOK1001" s="34"/>
      <c r="SOR1001" s="35"/>
      <c r="SOS1001" s="34"/>
      <c r="SOZ1001" s="35"/>
      <c r="SPA1001" s="34"/>
      <c r="SPH1001" s="35"/>
      <c r="SPI1001" s="34"/>
      <c r="SPP1001" s="35"/>
      <c r="SPQ1001" s="34"/>
      <c r="SPX1001" s="35"/>
      <c r="SPY1001" s="34"/>
      <c r="SQF1001" s="35"/>
      <c r="SQG1001" s="34"/>
      <c r="SQN1001" s="35"/>
      <c r="SQO1001" s="34"/>
      <c r="SQV1001" s="35"/>
      <c r="SQW1001" s="34"/>
      <c r="SRD1001" s="35"/>
      <c r="SRE1001" s="34"/>
      <c r="SRL1001" s="35"/>
      <c r="SRM1001" s="34"/>
      <c r="SRT1001" s="35"/>
      <c r="SRU1001" s="34"/>
      <c r="SSB1001" s="35"/>
      <c r="SSC1001" s="34"/>
      <c r="SSJ1001" s="35"/>
      <c r="SSK1001" s="34"/>
      <c r="SSR1001" s="35"/>
      <c r="SSS1001" s="34"/>
      <c r="SSZ1001" s="35"/>
      <c r="STA1001" s="34"/>
      <c r="STH1001" s="35"/>
      <c r="STI1001" s="34"/>
      <c r="STP1001" s="35"/>
      <c r="STQ1001" s="34"/>
      <c r="STX1001" s="35"/>
      <c r="STY1001" s="34"/>
      <c r="SUF1001" s="35"/>
      <c r="SUG1001" s="34"/>
      <c r="SUN1001" s="35"/>
      <c r="SUO1001" s="34"/>
      <c r="SUV1001" s="35"/>
      <c r="SUW1001" s="34"/>
      <c r="SVD1001" s="35"/>
      <c r="SVE1001" s="34"/>
      <c r="SVL1001" s="35"/>
      <c r="SVM1001" s="34"/>
      <c r="SVT1001" s="35"/>
      <c r="SVU1001" s="34"/>
      <c r="SWB1001" s="35"/>
      <c r="SWC1001" s="34"/>
      <c r="SWJ1001" s="35"/>
      <c r="SWK1001" s="34"/>
      <c r="SWR1001" s="35"/>
      <c r="SWS1001" s="34"/>
      <c r="SWZ1001" s="35"/>
      <c r="SXA1001" s="34"/>
      <c r="SXH1001" s="35"/>
      <c r="SXI1001" s="34"/>
      <c r="SXP1001" s="35"/>
      <c r="SXQ1001" s="34"/>
      <c r="SXX1001" s="35"/>
      <c r="SXY1001" s="34"/>
      <c r="SYF1001" s="35"/>
      <c r="SYG1001" s="34"/>
      <c r="SYN1001" s="35"/>
      <c r="SYO1001" s="34"/>
      <c r="SYV1001" s="35"/>
      <c r="SYW1001" s="34"/>
      <c r="SZD1001" s="35"/>
      <c r="SZE1001" s="34"/>
      <c r="SZL1001" s="35"/>
      <c r="SZM1001" s="34"/>
      <c r="SZT1001" s="35"/>
      <c r="SZU1001" s="34"/>
      <c r="TAB1001" s="35"/>
      <c r="TAC1001" s="34"/>
      <c r="TAJ1001" s="35"/>
      <c r="TAK1001" s="34"/>
      <c r="TAR1001" s="35"/>
      <c r="TAS1001" s="34"/>
      <c r="TAZ1001" s="35"/>
      <c r="TBA1001" s="34"/>
      <c r="TBH1001" s="35"/>
      <c r="TBI1001" s="34"/>
      <c r="TBP1001" s="35"/>
      <c r="TBQ1001" s="34"/>
      <c r="TBX1001" s="35"/>
      <c r="TBY1001" s="34"/>
      <c r="TCF1001" s="35"/>
      <c r="TCG1001" s="34"/>
      <c r="TCN1001" s="35"/>
      <c r="TCO1001" s="34"/>
      <c r="TCV1001" s="35"/>
      <c r="TCW1001" s="34"/>
      <c r="TDD1001" s="35"/>
      <c r="TDE1001" s="34"/>
      <c r="TDL1001" s="35"/>
      <c r="TDM1001" s="34"/>
      <c r="TDT1001" s="35"/>
      <c r="TDU1001" s="34"/>
      <c r="TEB1001" s="35"/>
      <c r="TEC1001" s="34"/>
      <c r="TEJ1001" s="35"/>
      <c r="TEK1001" s="34"/>
      <c r="TER1001" s="35"/>
      <c r="TES1001" s="34"/>
      <c r="TEZ1001" s="35"/>
      <c r="TFA1001" s="34"/>
      <c r="TFH1001" s="35"/>
      <c r="TFI1001" s="34"/>
      <c r="TFP1001" s="35"/>
      <c r="TFQ1001" s="34"/>
      <c r="TFX1001" s="35"/>
      <c r="TFY1001" s="34"/>
      <c r="TGF1001" s="35"/>
      <c r="TGG1001" s="34"/>
      <c r="TGN1001" s="35"/>
      <c r="TGO1001" s="34"/>
      <c r="TGV1001" s="35"/>
      <c r="TGW1001" s="34"/>
      <c r="THD1001" s="35"/>
      <c r="THE1001" s="34"/>
      <c r="THL1001" s="35"/>
      <c r="THM1001" s="34"/>
      <c r="THT1001" s="35"/>
      <c r="THU1001" s="34"/>
      <c r="TIB1001" s="35"/>
      <c r="TIC1001" s="34"/>
      <c r="TIJ1001" s="35"/>
      <c r="TIK1001" s="34"/>
      <c r="TIR1001" s="35"/>
      <c r="TIS1001" s="34"/>
      <c r="TIZ1001" s="35"/>
      <c r="TJA1001" s="34"/>
      <c r="TJH1001" s="35"/>
      <c r="TJI1001" s="34"/>
      <c r="TJP1001" s="35"/>
      <c r="TJQ1001" s="34"/>
      <c r="TJX1001" s="35"/>
      <c r="TJY1001" s="34"/>
      <c r="TKF1001" s="35"/>
      <c r="TKG1001" s="34"/>
      <c r="TKN1001" s="35"/>
      <c r="TKO1001" s="34"/>
      <c r="TKV1001" s="35"/>
      <c r="TKW1001" s="34"/>
      <c r="TLD1001" s="35"/>
      <c r="TLE1001" s="34"/>
      <c r="TLL1001" s="35"/>
      <c r="TLM1001" s="34"/>
      <c r="TLT1001" s="35"/>
      <c r="TLU1001" s="34"/>
      <c r="TMB1001" s="35"/>
      <c r="TMC1001" s="34"/>
      <c r="TMJ1001" s="35"/>
      <c r="TMK1001" s="34"/>
      <c r="TMR1001" s="35"/>
      <c r="TMS1001" s="34"/>
      <c r="TMZ1001" s="35"/>
      <c r="TNA1001" s="34"/>
      <c r="TNH1001" s="35"/>
      <c r="TNI1001" s="34"/>
      <c r="TNP1001" s="35"/>
      <c r="TNQ1001" s="34"/>
      <c r="TNX1001" s="35"/>
      <c r="TNY1001" s="34"/>
      <c r="TOF1001" s="35"/>
      <c r="TOG1001" s="34"/>
      <c r="TON1001" s="35"/>
      <c r="TOO1001" s="34"/>
      <c r="TOV1001" s="35"/>
      <c r="TOW1001" s="34"/>
      <c r="TPD1001" s="35"/>
      <c r="TPE1001" s="34"/>
      <c r="TPL1001" s="35"/>
      <c r="TPM1001" s="34"/>
      <c r="TPT1001" s="35"/>
      <c r="TPU1001" s="34"/>
      <c r="TQB1001" s="35"/>
      <c r="TQC1001" s="34"/>
      <c r="TQJ1001" s="35"/>
      <c r="TQK1001" s="34"/>
      <c r="TQR1001" s="35"/>
      <c r="TQS1001" s="34"/>
      <c r="TQZ1001" s="35"/>
      <c r="TRA1001" s="34"/>
      <c r="TRH1001" s="35"/>
      <c r="TRI1001" s="34"/>
      <c r="TRP1001" s="35"/>
      <c r="TRQ1001" s="34"/>
      <c r="TRX1001" s="35"/>
      <c r="TRY1001" s="34"/>
      <c r="TSF1001" s="35"/>
      <c r="TSG1001" s="34"/>
      <c r="TSN1001" s="35"/>
      <c r="TSO1001" s="34"/>
      <c r="TSV1001" s="35"/>
      <c r="TSW1001" s="34"/>
      <c r="TTD1001" s="35"/>
      <c r="TTE1001" s="34"/>
      <c r="TTL1001" s="35"/>
      <c r="TTM1001" s="34"/>
      <c r="TTT1001" s="35"/>
      <c r="TTU1001" s="34"/>
      <c r="TUB1001" s="35"/>
      <c r="TUC1001" s="34"/>
      <c r="TUJ1001" s="35"/>
      <c r="TUK1001" s="34"/>
      <c r="TUR1001" s="35"/>
      <c r="TUS1001" s="34"/>
      <c r="TUZ1001" s="35"/>
      <c r="TVA1001" s="34"/>
      <c r="TVH1001" s="35"/>
      <c r="TVI1001" s="34"/>
      <c r="TVP1001" s="35"/>
      <c r="TVQ1001" s="34"/>
      <c r="TVX1001" s="35"/>
      <c r="TVY1001" s="34"/>
      <c r="TWF1001" s="35"/>
      <c r="TWG1001" s="34"/>
      <c r="TWN1001" s="35"/>
      <c r="TWO1001" s="34"/>
      <c r="TWV1001" s="35"/>
      <c r="TWW1001" s="34"/>
      <c r="TXD1001" s="35"/>
      <c r="TXE1001" s="34"/>
      <c r="TXL1001" s="35"/>
      <c r="TXM1001" s="34"/>
      <c r="TXT1001" s="35"/>
      <c r="TXU1001" s="34"/>
      <c r="TYB1001" s="35"/>
      <c r="TYC1001" s="34"/>
      <c r="TYJ1001" s="35"/>
      <c r="TYK1001" s="34"/>
      <c r="TYR1001" s="35"/>
      <c r="TYS1001" s="34"/>
      <c r="TYZ1001" s="35"/>
      <c r="TZA1001" s="34"/>
      <c r="TZH1001" s="35"/>
      <c r="TZI1001" s="34"/>
      <c r="TZP1001" s="35"/>
      <c r="TZQ1001" s="34"/>
      <c r="TZX1001" s="35"/>
      <c r="TZY1001" s="34"/>
      <c r="UAF1001" s="35"/>
      <c r="UAG1001" s="34"/>
      <c r="UAN1001" s="35"/>
      <c r="UAO1001" s="34"/>
      <c r="UAV1001" s="35"/>
      <c r="UAW1001" s="34"/>
      <c r="UBD1001" s="35"/>
      <c r="UBE1001" s="34"/>
      <c r="UBL1001" s="35"/>
      <c r="UBM1001" s="34"/>
      <c r="UBT1001" s="35"/>
      <c r="UBU1001" s="34"/>
      <c r="UCB1001" s="35"/>
      <c r="UCC1001" s="34"/>
      <c r="UCJ1001" s="35"/>
      <c r="UCK1001" s="34"/>
      <c r="UCR1001" s="35"/>
      <c r="UCS1001" s="34"/>
      <c r="UCZ1001" s="35"/>
      <c r="UDA1001" s="34"/>
      <c r="UDH1001" s="35"/>
      <c r="UDI1001" s="34"/>
      <c r="UDP1001" s="35"/>
      <c r="UDQ1001" s="34"/>
      <c r="UDX1001" s="35"/>
      <c r="UDY1001" s="34"/>
      <c r="UEF1001" s="35"/>
      <c r="UEG1001" s="34"/>
      <c r="UEN1001" s="35"/>
      <c r="UEO1001" s="34"/>
      <c r="UEV1001" s="35"/>
      <c r="UEW1001" s="34"/>
      <c r="UFD1001" s="35"/>
      <c r="UFE1001" s="34"/>
      <c r="UFL1001" s="35"/>
      <c r="UFM1001" s="34"/>
      <c r="UFT1001" s="35"/>
      <c r="UFU1001" s="34"/>
      <c r="UGB1001" s="35"/>
      <c r="UGC1001" s="34"/>
      <c r="UGJ1001" s="35"/>
      <c r="UGK1001" s="34"/>
      <c r="UGR1001" s="35"/>
      <c r="UGS1001" s="34"/>
      <c r="UGZ1001" s="35"/>
      <c r="UHA1001" s="34"/>
      <c r="UHH1001" s="35"/>
      <c r="UHI1001" s="34"/>
      <c r="UHP1001" s="35"/>
      <c r="UHQ1001" s="34"/>
      <c r="UHX1001" s="35"/>
      <c r="UHY1001" s="34"/>
      <c r="UIF1001" s="35"/>
      <c r="UIG1001" s="34"/>
      <c r="UIN1001" s="35"/>
      <c r="UIO1001" s="34"/>
      <c r="UIV1001" s="35"/>
      <c r="UIW1001" s="34"/>
      <c r="UJD1001" s="35"/>
      <c r="UJE1001" s="34"/>
      <c r="UJL1001" s="35"/>
      <c r="UJM1001" s="34"/>
      <c r="UJT1001" s="35"/>
      <c r="UJU1001" s="34"/>
      <c r="UKB1001" s="35"/>
      <c r="UKC1001" s="34"/>
      <c r="UKJ1001" s="35"/>
      <c r="UKK1001" s="34"/>
      <c r="UKR1001" s="35"/>
      <c r="UKS1001" s="34"/>
      <c r="UKZ1001" s="35"/>
      <c r="ULA1001" s="34"/>
      <c r="ULH1001" s="35"/>
      <c r="ULI1001" s="34"/>
      <c r="ULP1001" s="35"/>
      <c r="ULQ1001" s="34"/>
      <c r="ULX1001" s="35"/>
      <c r="ULY1001" s="34"/>
      <c r="UMF1001" s="35"/>
      <c r="UMG1001" s="34"/>
      <c r="UMN1001" s="35"/>
      <c r="UMO1001" s="34"/>
      <c r="UMV1001" s="35"/>
      <c r="UMW1001" s="34"/>
      <c r="UND1001" s="35"/>
      <c r="UNE1001" s="34"/>
      <c r="UNL1001" s="35"/>
      <c r="UNM1001" s="34"/>
      <c r="UNT1001" s="35"/>
      <c r="UNU1001" s="34"/>
      <c r="UOB1001" s="35"/>
      <c r="UOC1001" s="34"/>
      <c r="UOJ1001" s="35"/>
      <c r="UOK1001" s="34"/>
      <c r="UOR1001" s="35"/>
      <c r="UOS1001" s="34"/>
      <c r="UOZ1001" s="35"/>
      <c r="UPA1001" s="34"/>
      <c r="UPH1001" s="35"/>
      <c r="UPI1001" s="34"/>
      <c r="UPP1001" s="35"/>
      <c r="UPQ1001" s="34"/>
      <c r="UPX1001" s="35"/>
      <c r="UPY1001" s="34"/>
      <c r="UQF1001" s="35"/>
      <c r="UQG1001" s="34"/>
      <c r="UQN1001" s="35"/>
      <c r="UQO1001" s="34"/>
      <c r="UQV1001" s="35"/>
      <c r="UQW1001" s="34"/>
      <c r="URD1001" s="35"/>
      <c r="URE1001" s="34"/>
      <c r="URL1001" s="35"/>
      <c r="URM1001" s="34"/>
      <c r="URT1001" s="35"/>
      <c r="URU1001" s="34"/>
      <c r="USB1001" s="35"/>
      <c r="USC1001" s="34"/>
      <c r="USJ1001" s="35"/>
      <c r="USK1001" s="34"/>
      <c r="USR1001" s="35"/>
      <c r="USS1001" s="34"/>
      <c r="USZ1001" s="35"/>
      <c r="UTA1001" s="34"/>
      <c r="UTH1001" s="35"/>
      <c r="UTI1001" s="34"/>
      <c r="UTP1001" s="35"/>
      <c r="UTQ1001" s="34"/>
      <c r="UTX1001" s="35"/>
      <c r="UTY1001" s="34"/>
      <c r="UUF1001" s="35"/>
      <c r="UUG1001" s="34"/>
      <c r="UUN1001" s="35"/>
      <c r="UUO1001" s="34"/>
      <c r="UUV1001" s="35"/>
      <c r="UUW1001" s="34"/>
      <c r="UVD1001" s="35"/>
      <c r="UVE1001" s="34"/>
      <c r="UVL1001" s="35"/>
      <c r="UVM1001" s="34"/>
      <c r="UVT1001" s="35"/>
      <c r="UVU1001" s="34"/>
      <c r="UWB1001" s="35"/>
      <c r="UWC1001" s="34"/>
      <c r="UWJ1001" s="35"/>
      <c r="UWK1001" s="34"/>
      <c r="UWR1001" s="35"/>
      <c r="UWS1001" s="34"/>
      <c r="UWZ1001" s="35"/>
      <c r="UXA1001" s="34"/>
      <c r="UXH1001" s="35"/>
      <c r="UXI1001" s="34"/>
      <c r="UXP1001" s="35"/>
      <c r="UXQ1001" s="34"/>
      <c r="UXX1001" s="35"/>
      <c r="UXY1001" s="34"/>
      <c r="UYF1001" s="35"/>
      <c r="UYG1001" s="34"/>
      <c r="UYN1001" s="35"/>
      <c r="UYO1001" s="34"/>
      <c r="UYV1001" s="35"/>
      <c r="UYW1001" s="34"/>
      <c r="UZD1001" s="35"/>
      <c r="UZE1001" s="34"/>
      <c r="UZL1001" s="35"/>
      <c r="UZM1001" s="34"/>
      <c r="UZT1001" s="35"/>
      <c r="UZU1001" s="34"/>
      <c r="VAB1001" s="35"/>
      <c r="VAC1001" s="34"/>
      <c r="VAJ1001" s="35"/>
      <c r="VAK1001" s="34"/>
      <c r="VAR1001" s="35"/>
      <c r="VAS1001" s="34"/>
      <c r="VAZ1001" s="35"/>
      <c r="VBA1001" s="34"/>
      <c r="VBH1001" s="35"/>
      <c r="VBI1001" s="34"/>
      <c r="VBP1001" s="35"/>
      <c r="VBQ1001" s="34"/>
      <c r="VBX1001" s="35"/>
      <c r="VBY1001" s="34"/>
      <c r="VCF1001" s="35"/>
      <c r="VCG1001" s="34"/>
      <c r="VCN1001" s="35"/>
      <c r="VCO1001" s="34"/>
      <c r="VCV1001" s="35"/>
      <c r="VCW1001" s="34"/>
      <c r="VDD1001" s="35"/>
      <c r="VDE1001" s="34"/>
      <c r="VDL1001" s="35"/>
      <c r="VDM1001" s="34"/>
      <c r="VDT1001" s="35"/>
      <c r="VDU1001" s="34"/>
      <c r="VEB1001" s="35"/>
      <c r="VEC1001" s="34"/>
      <c r="VEJ1001" s="35"/>
      <c r="VEK1001" s="34"/>
      <c r="VER1001" s="35"/>
      <c r="VES1001" s="34"/>
      <c r="VEZ1001" s="35"/>
      <c r="VFA1001" s="34"/>
      <c r="VFH1001" s="35"/>
      <c r="VFI1001" s="34"/>
      <c r="VFP1001" s="35"/>
      <c r="VFQ1001" s="34"/>
      <c r="VFX1001" s="35"/>
      <c r="VFY1001" s="34"/>
      <c r="VGF1001" s="35"/>
      <c r="VGG1001" s="34"/>
      <c r="VGN1001" s="35"/>
      <c r="VGO1001" s="34"/>
      <c r="VGV1001" s="35"/>
      <c r="VGW1001" s="34"/>
      <c r="VHD1001" s="35"/>
      <c r="VHE1001" s="34"/>
      <c r="VHL1001" s="35"/>
      <c r="VHM1001" s="34"/>
      <c r="VHT1001" s="35"/>
      <c r="VHU1001" s="34"/>
      <c r="VIB1001" s="35"/>
      <c r="VIC1001" s="34"/>
      <c r="VIJ1001" s="35"/>
      <c r="VIK1001" s="34"/>
      <c r="VIR1001" s="35"/>
      <c r="VIS1001" s="34"/>
      <c r="VIZ1001" s="35"/>
      <c r="VJA1001" s="34"/>
      <c r="VJH1001" s="35"/>
      <c r="VJI1001" s="34"/>
      <c r="VJP1001" s="35"/>
      <c r="VJQ1001" s="34"/>
      <c r="VJX1001" s="35"/>
      <c r="VJY1001" s="34"/>
      <c r="VKF1001" s="35"/>
      <c r="VKG1001" s="34"/>
      <c r="VKN1001" s="35"/>
      <c r="VKO1001" s="34"/>
      <c r="VKV1001" s="35"/>
      <c r="VKW1001" s="34"/>
      <c r="VLD1001" s="35"/>
      <c r="VLE1001" s="34"/>
      <c r="VLL1001" s="35"/>
      <c r="VLM1001" s="34"/>
      <c r="VLT1001" s="35"/>
      <c r="VLU1001" s="34"/>
      <c r="VMB1001" s="35"/>
      <c r="VMC1001" s="34"/>
      <c r="VMJ1001" s="35"/>
      <c r="VMK1001" s="34"/>
      <c r="VMR1001" s="35"/>
      <c r="VMS1001" s="34"/>
      <c r="VMZ1001" s="35"/>
      <c r="VNA1001" s="34"/>
      <c r="VNH1001" s="35"/>
      <c r="VNI1001" s="34"/>
      <c r="VNP1001" s="35"/>
      <c r="VNQ1001" s="34"/>
      <c r="VNX1001" s="35"/>
      <c r="VNY1001" s="34"/>
      <c r="VOF1001" s="35"/>
      <c r="VOG1001" s="34"/>
      <c r="VON1001" s="35"/>
      <c r="VOO1001" s="34"/>
      <c r="VOV1001" s="35"/>
      <c r="VOW1001" s="34"/>
      <c r="VPD1001" s="35"/>
      <c r="VPE1001" s="34"/>
      <c r="VPL1001" s="35"/>
      <c r="VPM1001" s="34"/>
      <c r="VPT1001" s="35"/>
      <c r="VPU1001" s="34"/>
      <c r="VQB1001" s="35"/>
      <c r="VQC1001" s="34"/>
      <c r="VQJ1001" s="35"/>
      <c r="VQK1001" s="34"/>
      <c r="VQR1001" s="35"/>
      <c r="VQS1001" s="34"/>
      <c r="VQZ1001" s="35"/>
      <c r="VRA1001" s="34"/>
      <c r="VRH1001" s="35"/>
      <c r="VRI1001" s="34"/>
      <c r="VRP1001" s="35"/>
      <c r="VRQ1001" s="34"/>
      <c r="VRX1001" s="35"/>
      <c r="VRY1001" s="34"/>
      <c r="VSF1001" s="35"/>
      <c r="VSG1001" s="34"/>
      <c r="VSN1001" s="35"/>
      <c r="VSO1001" s="34"/>
      <c r="VSV1001" s="35"/>
      <c r="VSW1001" s="34"/>
      <c r="VTD1001" s="35"/>
      <c r="VTE1001" s="34"/>
      <c r="VTL1001" s="35"/>
      <c r="VTM1001" s="34"/>
      <c r="VTT1001" s="35"/>
      <c r="VTU1001" s="34"/>
      <c r="VUB1001" s="35"/>
      <c r="VUC1001" s="34"/>
      <c r="VUJ1001" s="35"/>
      <c r="VUK1001" s="34"/>
      <c r="VUR1001" s="35"/>
      <c r="VUS1001" s="34"/>
      <c r="VUZ1001" s="35"/>
      <c r="VVA1001" s="34"/>
      <c r="VVH1001" s="35"/>
      <c r="VVI1001" s="34"/>
      <c r="VVP1001" s="35"/>
      <c r="VVQ1001" s="34"/>
      <c r="VVX1001" s="35"/>
      <c r="VVY1001" s="34"/>
      <c r="VWF1001" s="35"/>
      <c r="VWG1001" s="34"/>
      <c r="VWN1001" s="35"/>
      <c r="VWO1001" s="34"/>
      <c r="VWV1001" s="35"/>
      <c r="VWW1001" s="34"/>
      <c r="VXD1001" s="35"/>
      <c r="VXE1001" s="34"/>
      <c r="VXL1001" s="35"/>
      <c r="VXM1001" s="34"/>
      <c r="VXT1001" s="35"/>
      <c r="VXU1001" s="34"/>
      <c r="VYB1001" s="35"/>
      <c r="VYC1001" s="34"/>
      <c r="VYJ1001" s="35"/>
      <c r="VYK1001" s="34"/>
      <c r="VYR1001" s="35"/>
      <c r="VYS1001" s="34"/>
      <c r="VYZ1001" s="35"/>
      <c r="VZA1001" s="34"/>
      <c r="VZH1001" s="35"/>
      <c r="VZI1001" s="34"/>
      <c r="VZP1001" s="35"/>
      <c r="VZQ1001" s="34"/>
      <c r="VZX1001" s="35"/>
      <c r="VZY1001" s="34"/>
      <c r="WAF1001" s="35"/>
      <c r="WAG1001" s="34"/>
      <c r="WAN1001" s="35"/>
      <c r="WAO1001" s="34"/>
      <c r="WAV1001" s="35"/>
      <c r="WAW1001" s="34"/>
      <c r="WBD1001" s="35"/>
      <c r="WBE1001" s="34"/>
      <c r="WBL1001" s="35"/>
      <c r="WBM1001" s="34"/>
      <c r="WBT1001" s="35"/>
      <c r="WBU1001" s="34"/>
      <c r="WCB1001" s="35"/>
      <c r="WCC1001" s="34"/>
      <c r="WCJ1001" s="35"/>
      <c r="WCK1001" s="34"/>
      <c r="WCR1001" s="35"/>
      <c r="WCS1001" s="34"/>
      <c r="WCZ1001" s="35"/>
      <c r="WDA1001" s="34"/>
      <c r="WDH1001" s="35"/>
      <c r="WDI1001" s="34"/>
      <c r="WDP1001" s="35"/>
      <c r="WDQ1001" s="34"/>
      <c r="WDX1001" s="35"/>
      <c r="WDY1001" s="34"/>
      <c r="WEF1001" s="35"/>
      <c r="WEG1001" s="34"/>
      <c r="WEN1001" s="35"/>
      <c r="WEO1001" s="34"/>
      <c r="WEV1001" s="35"/>
      <c r="WEW1001" s="34"/>
      <c r="WFD1001" s="35"/>
      <c r="WFE1001" s="34"/>
      <c r="WFL1001" s="35"/>
      <c r="WFM1001" s="34"/>
      <c r="WFT1001" s="35"/>
      <c r="WFU1001" s="34"/>
      <c r="WGB1001" s="35"/>
      <c r="WGC1001" s="34"/>
      <c r="WGJ1001" s="35"/>
      <c r="WGK1001" s="34"/>
      <c r="WGR1001" s="35"/>
      <c r="WGS1001" s="34"/>
      <c r="WGZ1001" s="35"/>
      <c r="WHA1001" s="34"/>
      <c r="WHH1001" s="35"/>
      <c r="WHI1001" s="34"/>
      <c r="WHP1001" s="35"/>
      <c r="WHQ1001" s="34"/>
      <c r="WHX1001" s="35"/>
      <c r="WHY1001" s="34"/>
      <c r="WIF1001" s="35"/>
      <c r="WIG1001" s="34"/>
      <c r="WIN1001" s="35"/>
      <c r="WIO1001" s="34"/>
      <c r="WIV1001" s="35"/>
      <c r="WIW1001" s="34"/>
      <c r="WJD1001" s="35"/>
      <c r="WJE1001" s="34"/>
      <c r="WJL1001" s="35"/>
      <c r="WJM1001" s="34"/>
      <c r="WJT1001" s="35"/>
      <c r="WJU1001" s="34"/>
      <c r="WKB1001" s="35"/>
      <c r="WKC1001" s="34"/>
      <c r="WKJ1001" s="35"/>
      <c r="WKK1001" s="34"/>
      <c r="WKR1001" s="35"/>
      <c r="WKS1001" s="34"/>
      <c r="WKZ1001" s="35"/>
      <c r="WLA1001" s="34"/>
      <c r="WLH1001" s="35"/>
      <c r="WLI1001" s="34"/>
      <c r="WLP1001" s="35"/>
      <c r="WLQ1001" s="34"/>
      <c r="WLX1001" s="35"/>
      <c r="WLY1001" s="34"/>
      <c r="WMF1001" s="35"/>
      <c r="WMG1001" s="34"/>
      <c r="WMN1001" s="35"/>
      <c r="WMO1001" s="34"/>
      <c r="WMV1001" s="35"/>
      <c r="WMW1001" s="34"/>
      <c r="WND1001" s="35"/>
      <c r="WNE1001" s="34"/>
      <c r="WNL1001" s="35"/>
      <c r="WNM1001" s="34"/>
      <c r="WNT1001" s="35"/>
      <c r="WNU1001" s="34"/>
      <c r="WOB1001" s="35"/>
      <c r="WOC1001" s="34"/>
      <c r="WOJ1001" s="35"/>
      <c r="WOK1001" s="34"/>
      <c r="WOR1001" s="35"/>
      <c r="WOS1001" s="34"/>
      <c r="WOZ1001" s="35"/>
      <c r="WPA1001" s="34"/>
      <c r="WPH1001" s="35"/>
      <c r="WPI1001" s="34"/>
      <c r="WPP1001" s="35"/>
      <c r="WPQ1001" s="34"/>
      <c r="WPX1001" s="35"/>
      <c r="WPY1001" s="34"/>
      <c r="WQF1001" s="35"/>
      <c r="WQG1001" s="34"/>
      <c r="WQN1001" s="35"/>
      <c r="WQO1001" s="34"/>
      <c r="WQV1001" s="35"/>
      <c r="WQW1001" s="34"/>
      <c r="WRD1001" s="35"/>
      <c r="WRE1001" s="34"/>
      <c r="WRL1001" s="35"/>
      <c r="WRM1001" s="34"/>
      <c r="WRT1001" s="35"/>
      <c r="WRU1001" s="34"/>
      <c r="WSB1001" s="35"/>
      <c r="WSC1001" s="34"/>
      <c r="WSJ1001" s="35"/>
      <c r="WSK1001" s="34"/>
      <c r="WSR1001" s="35"/>
      <c r="WSS1001" s="34"/>
      <c r="WSZ1001" s="35"/>
      <c r="WTA1001" s="34"/>
      <c r="WTH1001" s="35"/>
      <c r="WTI1001" s="34"/>
      <c r="WTP1001" s="35"/>
      <c r="WTQ1001" s="34"/>
      <c r="WTX1001" s="35"/>
      <c r="WTY1001" s="34"/>
      <c r="WUF1001" s="35"/>
      <c r="WUG1001" s="34"/>
      <c r="WUN1001" s="35"/>
      <c r="WUO1001" s="34"/>
      <c r="WUV1001" s="35"/>
      <c r="WUW1001" s="34"/>
      <c r="WVD1001" s="35"/>
      <c r="WVE1001" s="34"/>
      <c r="WVL1001" s="35"/>
      <c r="WVM1001" s="34"/>
      <c r="WVT1001" s="35"/>
      <c r="WVU1001" s="34"/>
      <c r="WWB1001" s="35"/>
      <c r="WWC1001" s="34"/>
      <c r="WWJ1001" s="35"/>
      <c r="WWK1001" s="34"/>
      <c r="WWR1001" s="35"/>
      <c r="WWS1001" s="34"/>
      <c r="WWZ1001" s="35"/>
      <c r="WXA1001" s="34"/>
      <c r="WXH1001" s="35"/>
      <c r="WXI1001" s="34"/>
      <c r="WXP1001" s="35"/>
      <c r="WXQ1001" s="34"/>
      <c r="WXX1001" s="35"/>
      <c r="WXY1001" s="34"/>
      <c r="WYF1001" s="35"/>
      <c r="WYG1001" s="34"/>
      <c r="WYN1001" s="35"/>
      <c r="WYO1001" s="34"/>
      <c r="WYV1001" s="35"/>
      <c r="WYW1001" s="34"/>
      <c r="WZD1001" s="35"/>
      <c r="WZE1001" s="34"/>
      <c r="WZL1001" s="35"/>
      <c r="WZM1001" s="34"/>
      <c r="WZT1001" s="35"/>
      <c r="WZU1001" s="34"/>
      <c r="XAB1001" s="35"/>
      <c r="XAC1001" s="34"/>
      <c r="XAJ1001" s="35"/>
      <c r="XAK1001" s="34"/>
      <c r="XAR1001" s="35"/>
      <c r="XAS1001" s="34"/>
      <c r="XAZ1001" s="35"/>
      <c r="XBA1001" s="34"/>
      <c r="XBH1001" s="35"/>
      <c r="XBI1001" s="34"/>
      <c r="XBP1001" s="35"/>
      <c r="XBQ1001" s="34"/>
      <c r="XBX1001" s="35"/>
      <c r="XBY1001" s="34"/>
      <c r="XCF1001" s="35"/>
      <c r="XCG1001" s="34"/>
      <c r="XCN1001" s="35"/>
      <c r="XCO1001" s="34"/>
      <c r="XCV1001" s="35"/>
      <c r="XCW1001" s="34"/>
      <c r="XDD1001" s="35"/>
      <c r="XDE1001" s="34"/>
      <c r="XDL1001" s="35"/>
      <c r="XDM1001" s="34"/>
      <c r="XDT1001" s="35"/>
      <c r="XDU1001" s="34"/>
      <c r="XEB1001" s="35"/>
      <c r="XEC1001" s="34"/>
      <c r="XEJ1001" s="35"/>
      <c r="XEK1001" s="34"/>
      <c r="XER1001" s="35"/>
      <c r="XES1001" s="34"/>
      <c r="XEZ1001" s="35"/>
      <c r="XFA1001" s="34"/>
    </row>
    <row r="1002" spans="1:1021 1028:2045 2052:3069 3076:4093 4100:5117 5124:6141 6148:7165 7172:8189 8196:9213 9220:10237 10244:11261 11268:12285 12292:13309 13316:14333 14340:15357 15364:16381" x14ac:dyDescent="0.25">
      <c r="A1002" t="s">
        <v>21</v>
      </c>
      <c r="B1002" t="s">
        <v>178</v>
      </c>
      <c r="C1002">
        <v>566</v>
      </c>
      <c r="D1002">
        <v>566</v>
      </c>
      <c r="E1002" s="35">
        <v>1</v>
      </c>
      <c r="F1002" s="34">
        <v>1E-156</v>
      </c>
      <c r="G1002">
        <v>98.15</v>
      </c>
      <c r="H1002">
        <v>415</v>
      </c>
      <c r="I1002" t="str">
        <f>HYPERLINK("https://www.ncbi.nlm.nih.gov/nucleotide/MZ161891.1?report=genbank&amp;log$=nucltop&amp;blast_rank=100&amp;RID=XE5J84ZU013","MZ161891.1")</f>
        <v>MZ161891.1</v>
      </c>
      <c r="L1002" s="35"/>
      <c r="M1002" s="34"/>
      <c r="T1002" s="35"/>
      <c r="U1002" s="34"/>
      <c r="AB1002" s="35"/>
      <c r="AC1002" s="34"/>
      <c r="AJ1002" s="35"/>
      <c r="AK1002" s="34"/>
      <c r="AR1002" s="35"/>
      <c r="AS1002" s="34"/>
      <c r="AZ1002" s="35"/>
      <c r="BA1002" s="34"/>
      <c r="BH1002" s="35"/>
      <c r="BI1002" s="34"/>
      <c r="BP1002" s="35"/>
      <c r="BQ1002" s="34"/>
      <c r="BX1002" s="35"/>
      <c r="BY1002" s="34"/>
      <c r="CF1002" s="35"/>
      <c r="CG1002" s="34"/>
      <c r="CN1002" s="35"/>
      <c r="CO1002" s="34"/>
      <c r="CV1002" s="35"/>
      <c r="CW1002" s="34"/>
      <c r="DD1002" s="35"/>
      <c r="DE1002" s="34"/>
      <c r="DL1002" s="35"/>
      <c r="DM1002" s="34"/>
      <c r="DT1002" s="35"/>
      <c r="DU1002" s="34"/>
      <c r="EB1002" s="35"/>
      <c r="EC1002" s="34"/>
      <c r="EJ1002" s="35"/>
      <c r="EK1002" s="34"/>
      <c r="ER1002" s="35"/>
      <c r="ES1002" s="34"/>
      <c r="EZ1002" s="35"/>
      <c r="FA1002" s="34"/>
      <c r="FH1002" s="35"/>
      <c r="FI1002" s="34"/>
      <c r="FP1002" s="35"/>
      <c r="FQ1002" s="34"/>
      <c r="FX1002" s="35"/>
      <c r="FY1002" s="34"/>
      <c r="GF1002" s="35"/>
      <c r="GG1002" s="34"/>
      <c r="GN1002" s="35"/>
      <c r="GO1002" s="34"/>
      <c r="GV1002" s="35"/>
      <c r="GW1002" s="34"/>
      <c r="HD1002" s="35"/>
      <c r="HE1002" s="34"/>
      <c r="HL1002" s="35"/>
      <c r="HM1002" s="34"/>
      <c r="HT1002" s="35"/>
      <c r="HU1002" s="34"/>
      <c r="IB1002" s="35"/>
      <c r="IC1002" s="34"/>
      <c r="IJ1002" s="35"/>
      <c r="IK1002" s="34"/>
      <c r="IR1002" s="35"/>
      <c r="IS1002" s="34"/>
      <c r="IZ1002" s="35"/>
      <c r="JA1002" s="34"/>
      <c r="JH1002" s="35"/>
      <c r="JI1002" s="34"/>
      <c r="JP1002" s="35"/>
      <c r="JQ1002" s="34"/>
      <c r="JX1002" s="35"/>
      <c r="JY1002" s="34"/>
      <c r="KF1002" s="35"/>
      <c r="KG1002" s="34"/>
      <c r="KN1002" s="35"/>
      <c r="KO1002" s="34"/>
      <c r="KV1002" s="35"/>
      <c r="KW1002" s="34"/>
      <c r="LD1002" s="35"/>
      <c r="LE1002" s="34"/>
      <c r="LL1002" s="35"/>
      <c r="LM1002" s="34"/>
      <c r="LT1002" s="35"/>
      <c r="LU1002" s="34"/>
      <c r="MB1002" s="35"/>
      <c r="MC1002" s="34"/>
      <c r="MJ1002" s="35"/>
      <c r="MK1002" s="34"/>
      <c r="MR1002" s="35"/>
      <c r="MS1002" s="34"/>
      <c r="MZ1002" s="35"/>
      <c r="NA1002" s="34"/>
      <c r="NH1002" s="35"/>
      <c r="NI1002" s="34"/>
      <c r="NP1002" s="35"/>
      <c r="NQ1002" s="34"/>
      <c r="NX1002" s="35"/>
      <c r="NY1002" s="34"/>
      <c r="OF1002" s="35"/>
      <c r="OG1002" s="34"/>
      <c r="ON1002" s="35"/>
      <c r="OO1002" s="34"/>
      <c r="OV1002" s="35"/>
      <c r="OW1002" s="34"/>
      <c r="PD1002" s="35"/>
      <c r="PE1002" s="34"/>
      <c r="PL1002" s="35"/>
      <c r="PM1002" s="34"/>
      <c r="PT1002" s="35"/>
      <c r="PU1002" s="34"/>
      <c r="QB1002" s="35"/>
      <c r="QC1002" s="34"/>
      <c r="QJ1002" s="35"/>
      <c r="QK1002" s="34"/>
      <c r="QR1002" s="35"/>
      <c r="QS1002" s="34"/>
      <c r="QZ1002" s="35"/>
      <c r="RA1002" s="34"/>
      <c r="RH1002" s="35"/>
      <c r="RI1002" s="34"/>
      <c r="RP1002" s="35"/>
      <c r="RQ1002" s="34"/>
      <c r="RX1002" s="35"/>
      <c r="RY1002" s="34"/>
      <c r="SF1002" s="35"/>
      <c r="SG1002" s="34"/>
      <c r="SN1002" s="35"/>
      <c r="SO1002" s="34"/>
      <c r="SV1002" s="35"/>
      <c r="SW1002" s="34"/>
      <c r="TD1002" s="35"/>
      <c r="TE1002" s="34"/>
      <c r="TL1002" s="35"/>
      <c r="TM1002" s="34"/>
      <c r="TT1002" s="35"/>
      <c r="TU1002" s="34"/>
      <c r="UB1002" s="35"/>
      <c r="UC1002" s="34"/>
      <c r="UJ1002" s="35"/>
      <c r="UK1002" s="34"/>
      <c r="UR1002" s="35"/>
      <c r="US1002" s="34"/>
      <c r="UZ1002" s="35"/>
      <c r="VA1002" s="34"/>
      <c r="VH1002" s="35"/>
      <c r="VI1002" s="34"/>
      <c r="VP1002" s="35"/>
      <c r="VQ1002" s="34"/>
      <c r="VX1002" s="35"/>
      <c r="VY1002" s="34"/>
      <c r="WF1002" s="35"/>
      <c r="WG1002" s="34"/>
      <c r="WN1002" s="35"/>
      <c r="WO1002" s="34"/>
      <c r="WV1002" s="35"/>
      <c r="WW1002" s="34"/>
      <c r="XD1002" s="35"/>
      <c r="XE1002" s="34"/>
      <c r="XL1002" s="35"/>
      <c r="XM1002" s="34"/>
      <c r="XT1002" s="35"/>
      <c r="XU1002" s="34"/>
      <c r="YB1002" s="35"/>
      <c r="YC1002" s="34"/>
      <c r="YJ1002" s="35"/>
      <c r="YK1002" s="34"/>
      <c r="YR1002" s="35"/>
      <c r="YS1002" s="34"/>
      <c r="YZ1002" s="35"/>
      <c r="ZA1002" s="34"/>
      <c r="ZH1002" s="35"/>
      <c r="ZI1002" s="34"/>
      <c r="ZP1002" s="35"/>
      <c r="ZQ1002" s="34"/>
      <c r="ZX1002" s="35"/>
      <c r="ZY1002" s="34"/>
      <c r="AAF1002" s="35"/>
      <c r="AAG1002" s="34"/>
      <c r="AAN1002" s="35"/>
      <c r="AAO1002" s="34"/>
      <c r="AAV1002" s="35"/>
      <c r="AAW1002" s="34"/>
      <c r="ABD1002" s="35"/>
      <c r="ABE1002" s="34"/>
      <c r="ABL1002" s="35"/>
      <c r="ABM1002" s="34"/>
      <c r="ABT1002" s="35"/>
      <c r="ABU1002" s="34"/>
      <c r="ACB1002" s="35"/>
      <c r="ACC1002" s="34"/>
      <c r="ACJ1002" s="35"/>
      <c r="ACK1002" s="34"/>
      <c r="ACR1002" s="35"/>
      <c r="ACS1002" s="34"/>
      <c r="ACZ1002" s="35"/>
      <c r="ADA1002" s="34"/>
      <c r="ADH1002" s="35"/>
      <c r="ADI1002" s="34"/>
      <c r="ADP1002" s="35"/>
      <c r="ADQ1002" s="34"/>
      <c r="ADX1002" s="35"/>
      <c r="ADY1002" s="34"/>
      <c r="AEF1002" s="35"/>
      <c r="AEG1002" s="34"/>
      <c r="AEN1002" s="35"/>
      <c r="AEO1002" s="34"/>
      <c r="AEV1002" s="35"/>
      <c r="AEW1002" s="34"/>
      <c r="AFD1002" s="35"/>
      <c r="AFE1002" s="34"/>
      <c r="AFL1002" s="35"/>
      <c r="AFM1002" s="34"/>
      <c r="AFT1002" s="35"/>
      <c r="AFU1002" s="34"/>
      <c r="AGB1002" s="35"/>
      <c r="AGC1002" s="34"/>
      <c r="AGJ1002" s="35"/>
      <c r="AGK1002" s="34"/>
      <c r="AGR1002" s="35"/>
      <c r="AGS1002" s="34"/>
      <c r="AGZ1002" s="35"/>
      <c r="AHA1002" s="34"/>
      <c r="AHH1002" s="35"/>
      <c r="AHI1002" s="34"/>
      <c r="AHP1002" s="35"/>
      <c r="AHQ1002" s="34"/>
      <c r="AHX1002" s="35"/>
      <c r="AHY1002" s="34"/>
      <c r="AIF1002" s="35"/>
      <c r="AIG1002" s="34"/>
      <c r="AIN1002" s="35"/>
      <c r="AIO1002" s="34"/>
      <c r="AIV1002" s="35"/>
      <c r="AIW1002" s="34"/>
      <c r="AJD1002" s="35"/>
      <c r="AJE1002" s="34"/>
      <c r="AJL1002" s="35"/>
      <c r="AJM1002" s="34"/>
      <c r="AJT1002" s="35"/>
      <c r="AJU1002" s="34"/>
      <c r="AKB1002" s="35"/>
      <c r="AKC1002" s="34"/>
      <c r="AKJ1002" s="35"/>
      <c r="AKK1002" s="34"/>
      <c r="AKR1002" s="35"/>
      <c r="AKS1002" s="34"/>
      <c r="AKZ1002" s="35"/>
      <c r="ALA1002" s="34"/>
      <c r="ALH1002" s="35"/>
      <c r="ALI1002" s="34"/>
      <c r="ALP1002" s="35"/>
      <c r="ALQ1002" s="34"/>
      <c r="ALX1002" s="35"/>
      <c r="ALY1002" s="34"/>
      <c r="AMF1002" s="35"/>
      <c r="AMG1002" s="34"/>
      <c r="AMN1002" s="35"/>
      <c r="AMO1002" s="34"/>
      <c r="AMV1002" s="35"/>
      <c r="AMW1002" s="34"/>
      <c r="AND1002" s="35"/>
      <c r="ANE1002" s="34"/>
      <c r="ANL1002" s="35"/>
      <c r="ANM1002" s="34"/>
      <c r="ANT1002" s="35"/>
      <c r="ANU1002" s="34"/>
      <c r="AOB1002" s="35"/>
      <c r="AOC1002" s="34"/>
      <c r="AOJ1002" s="35"/>
      <c r="AOK1002" s="34"/>
      <c r="AOR1002" s="35"/>
      <c r="AOS1002" s="34"/>
      <c r="AOZ1002" s="35"/>
      <c r="APA1002" s="34"/>
      <c r="APH1002" s="35"/>
      <c r="API1002" s="34"/>
      <c r="APP1002" s="35"/>
      <c r="APQ1002" s="34"/>
      <c r="APX1002" s="35"/>
      <c r="APY1002" s="34"/>
      <c r="AQF1002" s="35"/>
      <c r="AQG1002" s="34"/>
      <c r="AQN1002" s="35"/>
      <c r="AQO1002" s="34"/>
      <c r="AQV1002" s="35"/>
      <c r="AQW1002" s="34"/>
      <c r="ARD1002" s="35"/>
      <c r="ARE1002" s="34"/>
      <c r="ARL1002" s="35"/>
      <c r="ARM1002" s="34"/>
      <c r="ART1002" s="35"/>
      <c r="ARU1002" s="34"/>
      <c r="ASB1002" s="35"/>
      <c r="ASC1002" s="34"/>
      <c r="ASJ1002" s="35"/>
      <c r="ASK1002" s="34"/>
      <c r="ASR1002" s="35"/>
      <c r="ASS1002" s="34"/>
      <c r="ASZ1002" s="35"/>
      <c r="ATA1002" s="34"/>
      <c r="ATH1002" s="35"/>
      <c r="ATI1002" s="34"/>
      <c r="ATP1002" s="35"/>
      <c r="ATQ1002" s="34"/>
      <c r="ATX1002" s="35"/>
      <c r="ATY1002" s="34"/>
      <c r="AUF1002" s="35"/>
      <c r="AUG1002" s="34"/>
      <c r="AUN1002" s="35"/>
      <c r="AUO1002" s="34"/>
      <c r="AUV1002" s="35"/>
      <c r="AUW1002" s="34"/>
      <c r="AVD1002" s="35"/>
      <c r="AVE1002" s="34"/>
      <c r="AVL1002" s="35"/>
      <c r="AVM1002" s="34"/>
      <c r="AVT1002" s="35"/>
      <c r="AVU1002" s="34"/>
      <c r="AWB1002" s="35"/>
      <c r="AWC1002" s="34"/>
      <c r="AWJ1002" s="35"/>
      <c r="AWK1002" s="34"/>
      <c r="AWR1002" s="35"/>
      <c r="AWS1002" s="34"/>
      <c r="AWZ1002" s="35"/>
      <c r="AXA1002" s="34"/>
      <c r="AXH1002" s="35"/>
      <c r="AXI1002" s="34"/>
      <c r="AXP1002" s="35"/>
      <c r="AXQ1002" s="34"/>
      <c r="AXX1002" s="35"/>
      <c r="AXY1002" s="34"/>
      <c r="AYF1002" s="35"/>
      <c r="AYG1002" s="34"/>
      <c r="AYN1002" s="35"/>
      <c r="AYO1002" s="34"/>
      <c r="AYV1002" s="35"/>
      <c r="AYW1002" s="34"/>
      <c r="AZD1002" s="35"/>
      <c r="AZE1002" s="34"/>
      <c r="AZL1002" s="35"/>
      <c r="AZM1002" s="34"/>
      <c r="AZT1002" s="35"/>
      <c r="AZU1002" s="34"/>
      <c r="BAB1002" s="35"/>
      <c r="BAC1002" s="34"/>
      <c r="BAJ1002" s="35"/>
      <c r="BAK1002" s="34"/>
      <c r="BAR1002" s="35"/>
      <c r="BAS1002" s="34"/>
      <c r="BAZ1002" s="35"/>
      <c r="BBA1002" s="34"/>
      <c r="BBH1002" s="35"/>
      <c r="BBI1002" s="34"/>
      <c r="BBP1002" s="35"/>
      <c r="BBQ1002" s="34"/>
      <c r="BBX1002" s="35"/>
      <c r="BBY1002" s="34"/>
      <c r="BCF1002" s="35"/>
      <c r="BCG1002" s="34"/>
      <c r="BCN1002" s="35"/>
      <c r="BCO1002" s="34"/>
      <c r="BCV1002" s="35"/>
      <c r="BCW1002" s="34"/>
      <c r="BDD1002" s="35"/>
      <c r="BDE1002" s="34"/>
      <c r="BDL1002" s="35"/>
      <c r="BDM1002" s="34"/>
      <c r="BDT1002" s="35"/>
      <c r="BDU1002" s="34"/>
      <c r="BEB1002" s="35"/>
      <c r="BEC1002" s="34"/>
      <c r="BEJ1002" s="35"/>
      <c r="BEK1002" s="34"/>
      <c r="BER1002" s="35"/>
      <c r="BES1002" s="34"/>
      <c r="BEZ1002" s="35"/>
      <c r="BFA1002" s="34"/>
      <c r="BFH1002" s="35"/>
      <c r="BFI1002" s="34"/>
      <c r="BFP1002" s="35"/>
      <c r="BFQ1002" s="34"/>
      <c r="BFX1002" s="35"/>
      <c r="BFY1002" s="34"/>
      <c r="BGF1002" s="35"/>
      <c r="BGG1002" s="34"/>
      <c r="BGN1002" s="35"/>
      <c r="BGO1002" s="34"/>
      <c r="BGV1002" s="35"/>
      <c r="BGW1002" s="34"/>
      <c r="BHD1002" s="35"/>
      <c r="BHE1002" s="34"/>
      <c r="BHL1002" s="35"/>
      <c r="BHM1002" s="34"/>
      <c r="BHT1002" s="35"/>
      <c r="BHU1002" s="34"/>
      <c r="BIB1002" s="35"/>
      <c r="BIC1002" s="34"/>
      <c r="BIJ1002" s="35"/>
      <c r="BIK1002" s="34"/>
      <c r="BIR1002" s="35"/>
      <c r="BIS1002" s="34"/>
      <c r="BIZ1002" s="35"/>
      <c r="BJA1002" s="34"/>
      <c r="BJH1002" s="35"/>
      <c r="BJI1002" s="34"/>
      <c r="BJP1002" s="35"/>
      <c r="BJQ1002" s="34"/>
      <c r="BJX1002" s="35"/>
      <c r="BJY1002" s="34"/>
      <c r="BKF1002" s="35"/>
      <c r="BKG1002" s="34"/>
      <c r="BKN1002" s="35"/>
      <c r="BKO1002" s="34"/>
      <c r="BKV1002" s="35"/>
      <c r="BKW1002" s="34"/>
      <c r="BLD1002" s="35"/>
      <c r="BLE1002" s="34"/>
      <c r="BLL1002" s="35"/>
      <c r="BLM1002" s="34"/>
      <c r="BLT1002" s="35"/>
      <c r="BLU1002" s="34"/>
      <c r="BMB1002" s="35"/>
      <c r="BMC1002" s="34"/>
      <c r="BMJ1002" s="35"/>
      <c r="BMK1002" s="34"/>
      <c r="BMR1002" s="35"/>
      <c r="BMS1002" s="34"/>
      <c r="BMZ1002" s="35"/>
      <c r="BNA1002" s="34"/>
      <c r="BNH1002" s="35"/>
      <c r="BNI1002" s="34"/>
      <c r="BNP1002" s="35"/>
      <c r="BNQ1002" s="34"/>
      <c r="BNX1002" s="35"/>
      <c r="BNY1002" s="34"/>
      <c r="BOF1002" s="35"/>
      <c r="BOG1002" s="34"/>
      <c r="BON1002" s="35"/>
      <c r="BOO1002" s="34"/>
      <c r="BOV1002" s="35"/>
      <c r="BOW1002" s="34"/>
      <c r="BPD1002" s="35"/>
      <c r="BPE1002" s="34"/>
      <c r="BPL1002" s="35"/>
      <c r="BPM1002" s="34"/>
      <c r="BPT1002" s="35"/>
      <c r="BPU1002" s="34"/>
      <c r="BQB1002" s="35"/>
      <c r="BQC1002" s="34"/>
      <c r="BQJ1002" s="35"/>
      <c r="BQK1002" s="34"/>
      <c r="BQR1002" s="35"/>
      <c r="BQS1002" s="34"/>
      <c r="BQZ1002" s="35"/>
      <c r="BRA1002" s="34"/>
      <c r="BRH1002" s="35"/>
      <c r="BRI1002" s="34"/>
      <c r="BRP1002" s="35"/>
      <c r="BRQ1002" s="34"/>
      <c r="BRX1002" s="35"/>
      <c r="BRY1002" s="34"/>
      <c r="BSF1002" s="35"/>
      <c r="BSG1002" s="34"/>
      <c r="BSN1002" s="35"/>
      <c r="BSO1002" s="34"/>
      <c r="BSV1002" s="35"/>
      <c r="BSW1002" s="34"/>
      <c r="BTD1002" s="35"/>
      <c r="BTE1002" s="34"/>
      <c r="BTL1002" s="35"/>
      <c r="BTM1002" s="34"/>
      <c r="BTT1002" s="35"/>
      <c r="BTU1002" s="34"/>
      <c r="BUB1002" s="35"/>
      <c r="BUC1002" s="34"/>
      <c r="BUJ1002" s="35"/>
      <c r="BUK1002" s="34"/>
      <c r="BUR1002" s="35"/>
      <c r="BUS1002" s="34"/>
      <c r="BUZ1002" s="35"/>
      <c r="BVA1002" s="34"/>
      <c r="BVH1002" s="35"/>
      <c r="BVI1002" s="34"/>
      <c r="BVP1002" s="35"/>
      <c r="BVQ1002" s="34"/>
      <c r="BVX1002" s="35"/>
      <c r="BVY1002" s="34"/>
      <c r="BWF1002" s="35"/>
      <c r="BWG1002" s="34"/>
      <c r="BWN1002" s="35"/>
      <c r="BWO1002" s="34"/>
      <c r="BWV1002" s="35"/>
      <c r="BWW1002" s="34"/>
      <c r="BXD1002" s="35"/>
      <c r="BXE1002" s="34"/>
      <c r="BXL1002" s="35"/>
      <c r="BXM1002" s="34"/>
      <c r="BXT1002" s="35"/>
      <c r="BXU1002" s="34"/>
      <c r="BYB1002" s="35"/>
      <c r="BYC1002" s="34"/>
      <c r="BYJ1002" s="35"/>
      <c r="BYK1002" s="34"/>
      <c r="BYR1002" s="35"/>
      <c r="BYS1002" s="34"/>
      <c r="BYZ1002" s="35"/>
      <c r="BZA1002" s="34"/>
      <c r="BZH1002" s="35"/>
      <c r="BZI1002" s="34"/>
      <c r="BZP1002" s="35"/>
      <c r="BZQ1002" s="34"/>
      <c r="BZX1002" s="35"/>
      <c r="BZY1002" s="34"/>
      <c r="CAF1002" s="35"/>
      <c r="CAG1002" s="34"/>
      <c r="CAN1002" s="35"/>
      <c r="CAO1002" s="34"/>
      <c r="CAV1002" s="35"/>
      <c r="CAW1002" s="34"/>
      <c r="CBD1002" s="35"/>
      <c r="CBE1002" s="34"/>
      <c r="CBL1002" s="35"/>
      <c r="CBM1002" s="34"/>
      <c r="CBT1002" s="35"/>
      <c r="CBU1002" s="34"/>
      <c r="CCB1002" s="35"/>
      <c r="CCC1002" s="34"/>
      <c r="CCJ1002" s="35"/>
      <c r="CCK1002" s="34"/>
      <c r="CCR1002" s="35"/>
      <c r="CCS1002" s="34"/>
      <c r="CCZ1002" s="35"/>
      <c r="CDA1002" s="34"/>
      <c r="CDH1002" s="35"/>
      <c r="CDI1002" s="34"/>
      <c r="CDP1002" s="35"/>
      <c r="CDQ1002" s="34"/>
      <c r="CDX1002" s="35"/>
      <c r="CDY1002" s="34"/>
      <c r="CEF1002" s="35"/>
      <c r="CEG1002" s="34"/>
      <c r="CEN1002" s="35"/>
      <c r="CEO1002" s="34"/>
      <c r="CEV1002" s="35"/>
      <c r="CEW1002" s="34"/>
      <c r="CFD1002" s="35"/>
      <c r="CFE1002" s="34"/>
      <c r="CFL1002" s="35"/>
      <c r="CFM1002" s="34"/>
      <c r="CFT1002" s="35"/>
      <c r="CFU1002" s="34"/>
      <c r="CGB1002" s="35"/>
      <c r="CGC1002" s="34"/>
      <c r="CGJ1002" s="35"/>
      <c r="CGK1002" s="34"/>
      <c r="CGR1002" s="35"/>
      <c r="CGS1002" s="34"/>
      <c r="CGZ1002" s="35"/>
      <c r="CHA1002" s="34"/>
      <c r="CHH1002" s="35"/>
      <c r="CHI1002" s="34"/>
      <c r="CHP1002" s="35"/>
      <c r="CHQ1002" s="34"/>
      <c r="CHX1002" s="35"/>
      <c r="CHY1002" s="34"/>
      <c r="CIF1002" s="35"/>
      <c r="CIG1002" s="34"/>
      <c r="CIN1002" s="35"/>
      <c r="CIO1002" s="34"/>
      <c r="CIV1002" s="35"/>
      <c r="CIW1002" s="34"/>
      <c r="CJD1002" s="35"/>
      <c r="CJE1002" s="34"/>
      <c r="CJL1002" s="35"/>
      <c r="CJM1002" s="34"/>
      <c r="CJT1002" s="35"/>
      <c r="CJU1002" s="34"/>
      <c r="CKB1002" s="35"/>
      <c r="CKC1002" s="34"/>
      <c r="CKJ1002" s="35"/>
      <c r="CKK1002" s="34"/>
      <c r="CKR1002" s="35"/>
      <c r="CKS1002" s="34"/>
      <c r="CKZ1002" s="35"/>
      <c r="CLA1002" s="34"/>
      <c r="CLH1002" s="35"/>
      <c r="CLI1002" s="34"/>
      <c r="CLP1002" s="35"/>
      <c r="CLQ1002" s="34"/>
      <c r="CLX1002" s="35"/>
      <c r="CLY1002" s="34"/>
      <c r="CMF1002" s="35"/>
      <c r="CMG1002" s="34"/>
      <c r="CMN1002" s="35"/>
      <c r="CMO1002" s="34"/>
      <c r="CMV1002" s="35"/>
      <c r="CMW1002" s="34"/>
      <c r="CND1002" s="35"/>
      <c r="CNE1002" s="34"/>
      <c r="CNL1002" s="35"/>
      <c r="CNM1002" s="34"/>
      <c r="CNT1002" s="35"/>
      <c r="CNU1002" s="34"/>
      <c r="COB1002" s="35"/>
      <c r="COC1002" s="34"/>
      <c r="COJ1002" s="35"/>
      <c r="COK1002" s="34"/>
      <c r="COR1002" s="35"/>
      <c r="COS1002" s="34"/>
      <c r="COZ1002" s="35"/>
      <c r="CPA1002" s="34"/>
      <c r="CPH1002" s="35"/>
      <c r="CPI1002" s="34"/>
      <c r="CPP1002" s="35"/>
      <c r="CPQ1002" s="34"/>
      <c r="CPX1002" s="35"/>
      <c r="CPY1002" s="34"/>
      <c r="CQF1002" s="35"/>
      <c r="CQG1002" s="34"/>
      <c r="CQN1002" s="35"/>
      <c r="CQO1002" s="34"/>
      <c r="CQV1002" s="35"/>
      <c r="CQW1002" s="34"/>
      <c r="CRD1002" s="35"/>
      <c r="CRE1002" s="34"/>
      <c r="CRL1002" s="35"/>
      <c r="CRM1002" s="34"/>
      <c r="CRT1002" s="35"/>
      <c r="CRU1002" s="34"/>
      <c r="CSB1002" s="35"/>
      <c r="CSC1002" s="34"/>
      <c r="CSJ1002" s="35"/>
      <c r="CSK1002" s="34"/>
      <c r="CSR1002" s="35"/>
      <c r="CSS1002" s="34"/>
      <c r="CSZ1002" s="35"/>
      <c r="CTA1002" s="34"/>
      <c r="CTH1002" s="35"/>
      <c r="CTI1002" s="34"/>
      <c r="CTP1002" s="35"/>
      <c r="CTQ1002" s="34"/>
      <c r="CTX1002" s="35"/>
      <c r="CTY1002" s="34"/>
      <c r="CUF1002" s="35"/>
      <c r="CUG1002" s="34"/>
      <c r="CUN1002" s="35"/>
      <c r="CUO1002" s="34"/>
      <c r="CUV1002" s="35"/>
      <c r="CUW1002" s="34"/>
      <c r="CVD1002" s="35"/>
      <c r="CVE1002" s="34"/>
      <c r="CVL1002" s="35"/>
      <c r="CVM1002" s="34"/>
      <c r="CVT1002" s="35"/>
      <c r="CVU1002" s="34"/>
      <c r="CWB1002" s="35"/>
      <c r="CWC1002" s="34"/>
      <c r="CWJ1002" s="35"/>
      <c r="CWK1002" s="34"/>
      <c r="CWR1002" s="35"/>
      <c r="CWS1002" s="34"/>
      <c r="CWZ1002" s="35"/>
      <c r="CXA1002" s="34"/>
      <c r="CXH1002" s="35"/>
      <c r="CXI1002" s="34"/>
      <c r="CXP1002" s="35"/>
      <c r="CXQ1002" s="34"/>
      <c r="CXX1002" s="35"/>
      <c r="CXY1002" s="34"/>
      <c r="CYF1002" s="35"/>
      <c r="CYG1002" s="34"/>
      <c r="CYN1002" s="35"/>
      <c r="CYO1002" s="34"/>
      <c r="CYV1002" s="35"/>
      <c r="CYW1002" s="34"/>
      <c r="CZD1002" s="35"/>
      <c r="CZE1002" s="34"/>
      <c r="CZL1002" s="35"/>
      <c r="CZM1002" s="34"/>
      <c r="CZT1002" s="35"/>
      <c r="CZU1002" s="34"/>
      <c r="DAB1002" s="35"/>
      <c r="DAC1002" s="34"/>
      <c r="DAJ1002" s="35"/>
      <c r="DAK1002" s="34"/>
      <c r="DAR1002" s="35"/>
      <c r="DAS1002" s="34"/>
      <c r="DAZ1002" s="35"/>
      <c r="DBA1002" s="34"/>
      <c r="DBH1002" s="35"/>
      <c r="DBI1002" s="34"/>
      <c r="DBP1002" s="35"/>
      <c r="DBQ1002" s="34"/>
      <c r="DBX1002" s="35"/>
      <c r="DBY1002" s="34"/>
      <c r="DCF1002" s="35"/>
      <c r="DCG1002" s="34"/>
      <c r="DCN1002" s="35"/>
      <c r="DCO1002" s="34"/>
      <c r="DCV1002" s="35"/>
      <c r="DCW1002" s="34"/>
      <c r="DDD1002" s="35"/>
      <c r="DDE1002" s="34"/>
      <c r="DDL1002" s="35"/>
      <c r="DDM1002" s="34"/>
      <c r="DDT1002" s="35"/>
      <c r="DDU1002" s="34"/>
      <c r="DEB1002" s="35"/>
      <c r="DEC1002" s="34"/>
      <c r="DEJ1002" s="35"/>
      <c r="DEK1002" s="34"/>
      <c r="DER1002" s="35"/>
      <c r="DES1002" s="34"/>
      <c r="DEZ1002" s="35"/>
      <c r="DFA1002" s="34"/>
      <c r="DFH1002" s="35"/>
      <c r="DFI1002" s="34"/>
      <c r="DFP1002" s="35"/>
      <c r="DFQ1002" s="34"/>
      <c r="DFX1002" s="35"/>
      <c r="DFY1002" s="34"/>
      <c r="DGF1002" s="35"/>
      <c r="DGG1002" s="34"/>
      <c r="DGN1002" s="35"/>
      <c r="DGO1002" s="34"/>
      <c r="DGV1002" s="35"/>
      <c r="DGW1002" s="34"/>
      <c r="DHD1002" s="35"/>
      <c r="DHE1002" s="34"/>
      <c r="DHL1002" s="35"/>
      <c r="DHM1002" s="34"/>
      <c r="DHT1002" s="35"/>
      <c r="DHU1002" s="34"/>
      <c r="DIB1002" s="35"/>
      <c r="DIC1002" s="34"/>
      <c r="DIJ1002" s="35"/>
      <c r="DIK1002" s="34"/>
      <c r="DIR1002" s="35"/>
      <c r="DIS1002" s="34"/>
      <c r="DIZ1002" s="35"/>
      <c r="DJA1002" s="34"/>
      <c r="DJH1002" s="35"/>
      <c r="DJI1002" s="34"/>
      <c r="DJP1002" s="35"/>
      <c r="DJQ1002" s="34"/>
      <c r="DJX1002" s="35"/>
      <c r="DJY1002" s="34"/>
      <c r="DKF1002" s="35"/>
      <c r="DKG1002" s="34"/>
      <c r="DKN1002" s="35"/>
      <c r="DKO1002" s="34"/>
      <c r="DKV1002" s="35"/>
      <c r="DKW1002" s="34"/>
      <c r="DLD1002" s="35"/>
      <c r="DLE1002" s="34"/>
      <c r="DLL1002" s="35"/>
      <c r="DLM1002" s="34"/>
      <c r="DLT1002" s="35"/>
      <c r="DLU1002" s="34"/>
      <c r="DMB1002" s="35"/>
      <c r="DMC1002" s="34"/>
      <c r="DMJ1002" s="35"/>
      <c r="DMK1002" s="34"/>
      <c r="DMR1002" s="35"/>
      <c r="DMS1002" s="34"/>
      <c r="DMZ1002" s="35"/>
      <c r="DNA1002" s="34"/>
      <c r="DNH1002" s="35"/>
      <c r="DNI1002" s="34"/>
      <c r="DNP1002" s="35"/>
      <c r="DNQ1002" s="34"/>
      <c r="DNX1002" s="35"/>
      <c r="DNY1002" s="34"/>
      <c r="DOF1002" s="35"/>
      <c r="DOG1002" s="34"/>
      <c r="DON1002" s="35"/>
      <c r="DOO1002" s="34"/>
      <c r="DOV1002" s="35"/>
      <c r="DOW1002" s="34"/>
      <c r="DPD1002" s="35"/>
      <c r="DPE1002" s="34"/>
      <c r="DPL1002" s="35"/>
      <c r="DPM1002" s="34"/>
      <c r="DPT1002" s="35"/>
      <c r="DPU1002" s="34"/>
      <c r="DQB1002" s="35"/>
      <c r="DQC1002" s="34"/>
      <c r="DQJ1002" s="35"/>
      <c r="DQK1002" s="34"/>
      <c r="DQR1002" s="35"/>
      <c r="DQS1002" s="34"/>
      <c r="DQZ1002" s="35"/>
      <c r="DRA1002" s="34"/>
      <c r="DRH1002" s="35"/>
      <c r="DRI1002" s="34"/>
      <c r="DRP1002" s="35"/>
      <c r="DRQ1002" s="34"/>
      <c r="DRX1002" s="35"/>
      <c r="DRY1002" s="34"/>
      <c r="DSF1002" s="35"/>
      <c r="DSG1002" s="34"/>
      <c r="DSN1002" s="35"/>
      <c r="DSO1002" s="34"/>
      <c r="DSV1002" s="35"/>
      <c r="DSW1002" s="34"/>
      <c r="DTD1002" s="35"/>
      <c r="DTE1002" s="34"/>
      <c r="DTL1002" s="35"/>
      <c r="DTM1002" s="34"/>
      <c r="DTT1002" s="35"/>
      <c r="DTU1002" s="34"/>
      <c r="DUB1002" s="35"/>
      <c r="DUC1002" s="34"/>
      <c r="DUJ1002" s="35"/>
      <c r="DUK1002" s="34"/>
      <c r="DUR1002" s="35"/>
      <c r="DUS1002" s="34"/>
      <c r="DUZ1002" s="35"/>
      <c r="DVA1002" s="34"/>
      <c r="DVH1002" s="35"/>
      <c r="DVI1002" s="34"/>
      <c r="DVP1002" s="35"/>
      <c r="DVQ1002" s="34"/>
      <c r="DVX1002" s="35"/>
      <c r="DVY1002" s="34"/>
      <c r="DWF1002" s="35"/>
      <c r="DWG1002" s="34"/>
      <c r="DWN1002" s="35"/>
      <c r="DWO1002" s="34"/>
      <c r="DWV1002" s="35"/>
      <c r="DWW1002" s="34"/>
      <c r="DXD1002" s="35"/>
      <c r="DXE1002" s="34"/>
      <c r="DXL1002" s="35"/>
      <c r="DXM1002" s="34"/>
      <c r="DXT1002" s="35"/>
      <c r="DXU1002" s="34"/>
      <c r="DYB1002" s="35"/>
      <c r="DYC1002" s="34"/>
      <c r="DYJ1002" s="35"/>
      <c r="DYK1002" s="34"/>
      <c r="DYR1002" s="35"/>
      <c r="DYS1002" s="34"/>
      <c r="DYZ1002" s="35"/>
      <c r="DZA1002" s="34"/>
      <c r="DZH1002" s="35"/>
      <c r="DZI1002" s="34"/>
      <c r="DZP1002" s="35"/>
      <c r="DZQ1002" s="34"/>
      <c r="DZX1002" s="35"/>
      <c r="DZY1002" s="34"/>
      <c r="EAF1002" s="35"/>
      <c r="EAG1002" s="34"/>
      <c r="EAN1002" s="35"/>
      <c r="EAO1002" s="34"/>
      <c r="EAV1002" s="35"/>
      <c r="EAW1002" s="34"/>
      <c r="EBD1002" s="35"/>
      <c r="EBE1002" s="34"/>
      <c r="EBL1002" s="35"/>
      <c r="EBM1002" s="34"/>
      <c r="EBT1002" s="35"/>
      <c r="EBU1002" s="34"/>
      <c r="ECB1002" s="35"/>
      <c r="ECC1002" s="34"/>
      <c r="ECJ1002" s="35"/>
      <c r="ECK1002" s="34"/>
      <c r="ECR1002" s="35"/>
      <c r="ECS1002" s="34"/>
      <c r="ECZ1002" s="35"/>
      <c r="EDA1002" s="34"/>
      <c r="EDH1002" s="35"/>
      <c r="EDI1002" s="34"/>
      <c r="EDP1002" s="35"/>
      <c r="EDQ1002" s="34"/>
      <c r="EDX1002" s="35"/>
      <c r="EDY1002" s="34"/>
      <c r="EEF1002" s="35"/>
      <c r="EEG1002" s="34"/>
      <c r="EEN1002" s="35"/>
      <c r="EEO1002" s="34"/>
      <c r="EEV1002" s="35"/>
      <c r="EEW1002" s="34"/>
      <c r="EFD1002" s="35"/>
      <c r="EFE1002" s="34"/>
      <c r="EFL1002" s="35"/>
      <c r="EFM1002" s="34"/>
      <c r="EFT1002" s="35"/>
      <c r="EFU1002" s="34"/>
      <c r="EGB1002" s="35"/>
      <c r="EGC1002" s="34"/>
      <c r="EGJ1002" s="35"/>
      <c r="EGK1002" s="34"/>
      <c r="EGR1002" s="35"/>
      <c r="EGS1002" s="34"/>
      <c r="EGZ1002" s="35"/>
      <c r="EHA1002" s="34"/>
      <c r="EHH1002" s="35"/>
      <c r="EHI1002" s="34"/>
      <c r="EHP1002" s="35"/>
      <c r="EHQ1002" s="34"/>
      <c r="EHX1002" s="35"/>
      <c r="EHY1002" s="34"/>
      <c r="EIF1002" s="35"/>
      <c r="EIG1002" s="34"/>
      <c r="EIN1002" s="35"/>
      <c r="EIO1002" s="34"/>
      <c r="EIV1002" s="35"/>
      <c r="EIW1002" s="34"/>
      <c r="EJD1002" s="35"/>
      <c r="EJE1002" s="34"/>
      <c r="EJL1002" s="35"/>
      <c r="EJM1002" s="34"/>
      <c r="EJT1002" s="35"/>
      <c r="EJU1002" s="34"/>
      <c r="EKB1002" s="35"/>
      <c r="EKC1002" s="34"/>
      <c r="EKJ1002" s="35"/>
      <c r="EKK1002" s="34"/>
      <c r="EKR1002" s="35"/>
      <c r="EKS1002" s="34"/>
      <c r="EKZ1002" s="35"/>
      <c r="ELA1002" s="34"/>
      <c r="ELH1002" s="35"/>
      <c r="ELI1002" s="34"/>
      <c r="ELP1002" s="35"/>
      <c r="ELQ1002" s="34"/>
      <c r="ELX1002" s="35"/>
      <c r="ELY1002" s="34"/>
      <c r="EMF1002" s="35"/>
      <c r="EMG1002" s="34"/>
      <c r="EMN1002" s="35"/>
      <c r="EMO1002" s="34"/>
      <c r="EMV1002" s="35"/>
      <c r="EMW1002" s="34"/>
      <c r="END1002" s="35"/>
      <c r="ENE1002" s="34"/>
      <c r="ENL1002" s="35"/>
      <c r="ENM1002" s="34"/>
      <c r="ENT1002" s="35"/>
      <c r="ENU1002" s="34"/>
      <c r="EOB1002" s="35"/>
      <c r="EOC1002" s="34"/>
      <c r="EOJ1002" s="35"/>
      <c r="EOK1002" s="34"/>
      <c r="EOR1002" s="35"/>
      <c r="EOS1002" s="34"/>
      <c r="EOZ1002" s="35"/>
      <c r="EPA1002" s="34"/>
      <c r="EPH1002" s="35"/>
      <c r="EPI1002" s="34"/>
      <c r="EPP1002" s="35"/>
      <c r="EPQ1002" s="34"/>
      <c r="EPX1002" s="35"/>
      <c r="EPY1002" s="34"/>
      <c r="EQF1002" s="35"/>
      <c r="EQG1002" s="34"/>
      <c r="EQN1002" s="35"/>
      <c r="EQO1002" s="34"/>
      <c r="EQV1002" s="35"/>
      <c r="EQW1002" s="34"/>
      <c r="ERD1002" s="35"/>
      <c r="ERE1002" s="34"/>
      <c r="ERL1002" s="35"/>
      <c r="ERM1002" s="34"/>
      <c r="ERT1002" s="35"/>
      <c r="ERU1002" s="34"/>
      <c r="ESB1002" s="35"/>
      <c r="ESC1002" s="34"/>
      <c r="ESJ1002" s="35"/>
      <c r="ESK1002" s="34"/>
      <c r="ESR1002" s="35"/>
      <c r="ESS1002" s="34"/>
      <c r="ESZ1002" s="35"/>
      <c r="ETA1002" s="34"/>
      <c r="ETH1002" s="35"/>
      <c r="ETI1002" s="34"/>
      <c r="ETP1002" s="35"/>
      <c r="ETQ1002" s="34"/>
      <c r="ETX1002" s="35"/>
      <c r="ETY1002" s="34"/>
      <c r="EUF1002" s="35"/>
      <c r="EUG1002" s="34"/>
      <c r="EUN1002" s="35"/>
      <c r="EUO1002" s="34"/>
      <c r="EUV1002" s="35"/>
      <c r="EUW1002" s="34"/>
      <c r="EVD1002" s="35"/>
      <c r="EVE1002" s="34"/>
      <c r="EVL1002" s="35"/>
      <c r="EVM1002" s="34"/>
      <c r="EVT1002" s="35"/>
      <c r="EVU1002" s="34"/>
      <c r="EWB1002" s="35"/>
      <c r="EWC1002" s="34"/>
      <c r="EWJ1002" s="35"/>
      <c r="EWK1002" s="34"/>
      <c r="EWR1002" s="35"/>
      <c r="EWS1002" s="34"/>
      <c r="EWZ1002" s="35"/>
      <c r="EXA1002" s="34"/>
      <c r="EXH1002" s="35"/>
      <c r="EXI1002" s="34"/>
      <c r="EXP1002" s="35"/>
      <c r="EXQ1002" s="34"/>
      <c r="EXX1002" s="35"/>
      <c r="EXY1002" s="34"/>
      <c r="EYF1002" s="35"/>
      <c r="EYG1002" s="34"/>
      <c r="EYN1002" s="35"/>
      <c r="EYO1002" s="34"/>
      <c r="EYV1002" s="35"/>
      <c r="EYW1002" s="34"/>
      <c r="EZD1002" s="35"/>
      <c r="EZE1002" s="34"/>
      <c r="EZL1002" s="35"/>
      <c r="EZM1002" s="34"/>
      <c r="EZT1002" s="35"/>
      <c r="EZU1002" s="34"/>
      <c r="FAB1002" s="35"/>
      <c r="FAC1002" s="34"/>
      <c r="FAJ1002" s="35"/>
      <c r="FAK1002" s="34"/>
      <c r="FAR1002" s="35"/>
      <c r="FAS1002" s="34"/>
      <c r="FAZ1002" s="35"/>
      <c r="FBA1002" s="34"/>
      <c r="FBH1002" s="35"/>
      <c r="FBI1002" s="34"/>
      <c r="FBP1002" s="35"/>
      <c r="FBQ1002" s="34"/>
      <c r="FBX1002" s="35"/>
      <c r="FBY1002" s="34"/>
      <c r="FCF1002" s="35"/>
      <c r="FCG1002" s="34"/>
      <c r="FCN1002" s="35"/>
      <c r="FCO1002" s="34"/>
      <c r="FCV1002" s="35"/>
      <c r="FCW1002" s="34"/>
      <c r="FDD1002" s="35"/>
      <c r="FDE1002" s="34"/>
      <c r="FDL1002" s="35"/>
      <c r="FDM1002" s="34"/>
      <c r="FDT1002" s="35"/>
      <c r="FDU1002" s="34"/>
      <c r="FEB1002" s="35"/>
      <c r="FEC1002" s="34"/>
      <c r="FEJ1002" s="35"/>
      <c r="FEK1002" s="34"/>
      <c r="FER1002" s="35"/>
      <c r="FES1002" s="34"/>
      <c r="FEZ1002" s="35"/>
      <c r="FFA1002" s="34"/>
      <c r="FFH1002" s="35"/>
      <c r="FFI1002" s="34"/>
      <c r="FFP1002" s="35"/>
      <c r="FFQ1002" s="34"/>
      <c r="FFX1002" s="35"/>
      <c r="FFY1002" s="34"/>
      <c r="FGF1002" s="35"/>
      <c r="FGG1002" s="34"/>
      <c r="FGN1002" s="35"/>
      <c r="FGO1002" s="34"/>
      <c r="FGV1002" s="35"/>
      <c r="FGW1002" s="34"/>
      <c r="FHD1002" s="35"/>
      <c r="FHE1002" s="34"/>
      <c r="FHL1002" s="35"/>
      <c r="FHM1002" s="34"/>
      <c r="FHT1002" s="35"/>
      <c r="FHU1002" s="34"/>
      <c r="FIB1002" s="35"/>
      <c r="FIC1002" s="34"/>
      <c r="FIJ1002" s="35"/>
      <c r="FIK1002" s="34"/>
      <c r="FIR1002" s="35"/>
      <c r="FIS1002" s="34"/>
      <c r="FIZ1002" s="35"/>
      <c r="FJA1002" s="34"/>
      <c r="FJH1002" s="35"/>
      <c r="FJI1002" s="34"/>
      <c r="FJP1002" s="35"/>
      <c r="FJQ1002" s="34"/>
      <c r="FJX1002" s="35"/>
      <c r="FJY1002" s="34"/>
      <c r="FKF1002" s="35"/>
      <c r="FKG1002" s="34"/>
      <c r="FKN1002" s="35"/>
      <c r="FKO1002" s="34"/>
      <c r="FKV1002" s="35"/>
      <c r="FKW1002" s="34"/>
      <c r="FLD1002" s="35"/>
      <c r="FLE1002" s="34"/>
      <c r="FLL1002" s="35"/>
      <c r="FLM1002" s="34"/>
      <c r="FLT1002" s="35"/>
      <c r="FLU1002" s="34"/>
      <c r="FMB1002" s="35"/>
      <c r="FMC1002" s="34"/>
      <c r="FMJ1002" s="35"/>
      <c r="FMK1002" s="34"/>
      <c r="FMR1002" s="35"/>
      <c r="FMS1002" s="34"/>
      <c r="FMZ1002" s="35"/>
      <c r="FNA1002" s="34"/>
      <c r="FNH1002" s="35"/>
      <c r="FNI1002" s="34"/>
      <c r="FNP1002" s="35"/>
      <c r="FNQ1002" s="34"/>
      <c r="FNX1002" s="35"/>
      <c r="FNY1002" s="34"/>
      <c r="FOF1002" s="35"/>
      <c r="FOG1002" s="34"/>
      <c r="FON1002" s="35"/>
      <c r="FOO1002" s="34"/>
      <c r="FOV1002" s="35"/>
      <c r="FOW1002" s="34"/>
      <c r="FPD1002" s="35"/>
      <c r="FPE1002" s="34"/>
      <c r="FPL1002" s="35"/>
      <c r="FPM1002" s="34"/>
      <c r="FPT1002" s="35"/>
      <c r="FPU1002" s="34"/>
      <c r="FQB1002" s="35"/>
      <c r="FQC1002" s="34"/>
      <c r="FQJ1002" s="35"/>
      <c r="FQK1002" s="34"/>
      <c r="FQR1002" s="35"/>
      <c r="FQS1002" s="34"/>
      <c r="FQZ1002" s="35"/>
      <c r="FRA1002" s="34"/>
      <c r="FRH1002" s="35"/>
      <c r="FRI1002" s="34"/>
      <c r="FRP1002" s="35"/>
      <c r="FRQ1002" s="34"/>
      <c r="FRX1002" s="35"/>
      <c r="FRY1002" s="34"/>
      <c r="FSF1002" s="35"/>
      <c r="FSG1002" s="34"/>
      <c r="FSN1002" s="35"/>
      <c r="FSO1002" s="34"/>
      <c r="FSV1002" s="35"/>
      <c r="FSW1002" s="34"/>
      <c r="FTD1002" s="35"/>
      <c r="FTE1002" s="34"/>
      <c r="FTL1002" s="35"/>
      <c r="FTM1002" s="34"/>
      <c r="FTT1002" s="35"/>
      <c r="FTU1002" s="34"/>
      <c r="FUB1002" s="35"/>
      <c r="FUC1002" s="34"/>
      <c r="FUJ1002" s="35"/>
      <c r="FUK1002" s="34"/>
      <c r="FUR1002" s="35"/>
      <c r="FUS1002" s="34"/>
      <c r="FUZ1002" s="35"/>
      <c r="FVA1002" s="34"/>
      <c r="FVH1002" s="35"/>
      <c r="FVI1002" s="34"/>
      <c r="FVP1002" s="35"/>
      <c r="FVQ1002" s="34"/>
      <c r="FVX1002" s="35"/>
      <c r="FVY1002" s="34"/>
      <c r="FWF1002" s="35"/>
      <c r="FWG1002" s="34"/>
      <c r="FWN1002" s="35"/>
      <c r="FWO1002" s="34"/>
      <c r="FWV1002" s="35"/>
      <c r="FWW1002" s="34"/>
      <c r="FXD1002" s="35"/>
      <c r="FXE1002" s="34"/>
      <c r="FXL1002" s="35"/>
      <c r="FXM1002" s="34"/>
      <c r="FXT1002" s="35"/>
      <c r="FXU1002" s="34"/>
      <c r="FYB1002" s="35"/>
      <c r="FYC1002" s="34"/>
      <c r="FYJ1002" s="35"/>
      <c r="FYK1002" s="34"/>
      <c r="FYR1002" s="35"/>
      <c r="FYS1002" s="34"/>
      <c r="FYZ1002" s="35"/>
      <c r="FZA1002" s="34"/>
      <c r="FZH1002" s="35"/>
      <c r="FZI1002" s="34"/>
      <c r="FZP1002" s="35"/>
      <c r="FZQ1002" s="34"/>
      <c r="FZX1002" s="35"/>
      <c r="FZY1002" s="34"/>
      <c r="GAF1002" s="35"/>
      <c r="GAG1002" s="34"/>
      <c r="GAN1002" s="35"/>
      <c r="GAO1002" s="34"/>
      <c r="GAV1002" s="35"/>
      <c r="GAW1002" s="34"/>
      <c r="GBD1002" s="35"/>
      <c r="GBE1002" s="34"/>
      <c r="GBL1002" s="35"/>
      <c r="GBM1002" s="34"/>
      <c r="GBT1002" s="35"/>
      <c r="GBU1002" s="34"/>
      <c r="GCB1002" s="35"/>
      <c r="GCC1002" s="34"/>
      <c r="GCJ1002" s="35"/>
      <c r="GCK1002" s="34"/>
      <c r="GCR1002" s="35"/>
      <c r="GCS1002" s="34"/>
      <c r="GCZ1002" s="35"/>
      <c r="GDA1002" s="34"/>
      <c r="GDH1002" s="35"/>
      <c r="GDI1002" s="34"/>
      <c r="GDP1002" s="35"/>
      <c r="GDQ1002" s="34"/>
      <c r="GDX1002" s="35"/>
      <c r="GDY1002" s="34"/>
      <c r="GEF1002" s="35"/>
      <c r="GEG1002" s="34"/>
      <c r="GEN1002" s="35"/>
      <c r="GEO1002" s="34"/>
      <c r="GEV1002" s="35"/>
      <c r="GEW1002" s="34"/>
      <c r="GFD1002" s="35"/>
      <c r="GFE1002" s="34"/>
      <c r="GFL1002" s="35"/>
      <c r="GFM1002" s="34"/>
      <c r="GFT1002" s="35"/>
      <c r="GFU1002" s="34"/>
      <c r="GGB1002" s="35"/>
      <c r="GGC1002" s="34"/>
      <c r="GGJ1002" s="35"/>
      <c r="GGK1002" s="34"/>
      <c r="GGR1002" s="35"/>
      <c r="GGS1002" s="34"/>
      <c r="GGZ1002" s="35"/>
      <c r="GHA1002" s="34"/>
      <c r="GHH1002" s="35"/>
      <c r="GHI1002" s="34"/>
      <c r="GHP1002" s="35"/>
      <c r="GHQ1002" s="34"/>
      <c r="GHX1002" s="35"/>
      <c r="GHY1002" s="34"/>
      <c r="GIF1002" s="35"/>
      <c r="GIG1002" s="34"/>
      <c r="GIN1002" s="35"/>
      <c r="GIO1002" s="34"/>
      <c r="GIV1002" s="35"/>
      <c r="GIW1002" s="34"/>
      <c r="GJD1002" s="35"/>
      <c r="GJE1002" s="34"/>
      <c r="GJL1002" s="35"/>
      <c r="GJM1002" s="34"/>
      <c r="GJT1002" s="35"/>
      <c r="GJU1002" s="34"/>
      <c r="GKB1002" s="35"/>
      <c r="GKC1002" s="34"/>
      <c r="GKJ1002" s="35"/>
      <c r="GKK1002" s="34"/>
      <c r="GKR1002" s="35"/>
      <c r="GKS1002" s="34"/>
      <c r="GKZ1002" s="35"/>
      <c r="GLA1002" s="34"/>
      <c r="GLH1002" s="35"/>
      <c r="GLI1002" s="34"/>
      <c r="GLP1002" s="35"/>
      <c r="GLQ1002" s="34"/>
      <c r="GLX1002" s="35"/>
      <c r="GLY1002" s="34"/>
      <c r="GMF1002" s="35"/>
      <c r="GMG1002" s="34"/>
      <c r="GMN1002" s="35"/>
      <c r="GMO1002" s="34"/>
      <c r="GMV1002" s="35"/>
      <c r="GMW1002" s="34"/>
      <c r="GND1002" s="35"/>
      <c r="GNE1002" s="34"/>
      <c r="GNL1002" s="35"/>
      <c r="GNM1002" s="34"/>
      <c r="GNT1002" s="35"/>
      <c r="GNU1002" s="34"/>
      <c r="GOB1002" s="35"/>
      <c r="GOC1002" s="34"/>
      <c r="GOJ1002" s="35"/>
      <c r="GOK1002" s="34"/>
      <c r="GOR1002" s="35"/>
      <c r="GOS1002" s="34"/>
      <c r="GOZ1002" s="35"/>
      <c r="GPA1002" s="34"/>
      <c r="GPH1002" s="35"/>
      <c r="GPI1002" s="34"/>
      <c r="GPP1002" s="35"/>
      <c r="GPQ1002" s="34"/>
      <c r="GPX1002" s="35"/>
      <c r="GPY1002" s="34"/>
      <c r="GQF1002" s="35"/>
      <c r="GQG1002" s="34"/>
      <c r="GQN1002" s="35"/>
      <c r="GQO1002" s="34"/>
      <c r="GQV1002" s="35"/>
      <c r="GQW1002" s="34"/>
      <c r="GRD1002" s="35"/>
      <c r="GRE1002" s="34"/>
      <c r="GRL1002" s="35"/>
      <c r="GRM1002" s="34"/>
      <c r="GRT1002" s="35"/>
      <c r="GRU1002" s="34"/>
      <c r="GSB1002" s="35"/>
      <c r="GSC1002" s="34"/>
      <c r="GSJ1002" s="35"/>
      <c r="GSK1002" s="34"/>
      <c r="GSR1002" s="35"/>
      <c r="GSS1002" s="34"/>
      <c r="GSZ1002" s="35"/>
      <c r="GTA1002" s="34"/>
      <c r="GTH1002" s="35"/>
      <c r="GTI1002" s="34"/>
      <c r="GTP1002" s="35"/>
      <c r="GTQ1002" s="34"/>
      <c r="GTX1002" s="35"/>
      <c r="GTY1002" s="34"/>
      <c r="GUF1002" s="35"/>
      <c r="GUG1002" s="34"/>
      <c r="GUN1002" s="35"/>
      <c r="GUO1002" s="34"/>
      <c r="GUV1002" s="35"/>
      <c r="GUW1002" s="34"/>
      <c r="GVD1002" s="35"/>
      <c r="GVE1002" s="34"/>
      <c r="GVL1002" s="35"/>
      <c r="GVM1002" s="34"/>
      <c r="GVT1002" s="35"/>
      <c r="GVU1002" s="34"/>
      <c r="GWB1002" s="35"/>
      <c r="GWC1002" s="34"/>
      <c r="GWJ1002" s="35"/>
      <c r="GWK1002" s="34"/>
      <c r="GWR1002" s="35"/>
      <c r="GWS1002" s="34"/>
      <c r="GWZ1002" s="35"/>
      <c r="GXA1002" s="34"/>
      <c r="GXH1002" s="35"/>
      <c r="GXI1002" s="34"/>
      <c r="GXP1002" s="35"/>
      <c r="GXQ1002" s="34"/>
      <c r="GXX1002" s="35"/>
      <c r="GXY1002" s="34"/>
      <c r="GYF1002" s="35"/>
      <c r="GYG1002" s="34"/>
      <c r="GYN1002" s="35"/>
      <c r="GYO1002" s="34"/>
      <c r="GYV1002" s="35"/>
      <c r="GYW1002" s="34"/>
      <c r="GZD1002" s="35"/>
      <c r="GZE1002" s="34"/>
      <c r="GZL1002" s="35"/>
      <c r="GZM1002" s="34"/>
      <c r="GZT1002" s="35"/>
      <c r="GZU1002" s="34"/>
      <c r="HAB1002" s="35"/>
      <c r="HAC1002" s="34"/>
      <c r="HAJ1002" s="35"/>
      <c r="HAK1002" s="34"/>
      <c r="HAR1002" s="35"/>
      <c r="HAS1002" s="34"/>
      <c r="HAZ1002" s="35"/>
      <c r="HBA1002" s="34"/>
      <c r="HBH1002" s="35"/>
      <c r="HBI1002" s="34"/>
      <c r="HBP1002" s="35"/>
      <c r="HBQ1002" s="34"/>
      <c r="HBX1002" s="35"/>
      <c r="HBY1002" s="34"/>
      <c r="HCF1002" s="35"/>
      <c r="HCG1002" s="34"/>
      <c r="HCN1002" s="35"/>
      <c r="HCO1002" s="34"/>
      <c r="HCV1002" s="35"/>
      <c r="HCW1002" s="34"/>
      <c r="HDD1002" s="35"/>
      <c r="HDE1002" s="34"/>
      <c r="HDL1002" s="35"/>
      <c r="HDM1002" s="34"/>
      <c r="HDT1002" s="35"/>
      <c r="HDU1002" s="34"/>
      <c r="HEB1002" s="35"/>
      <c r="HEC1002" s="34"/>
      <c r="HEJ1002" s="35"/>
      <c r="HEK1002" s="34"/>
      <c r="HER1002" s="35"/>
      <c r="HES1002" s="34"/>
      <c r="HEZ1002" s="35"/>
      <c r="HFA1002" s="34"/>
      <c r="HFH1002" s="35"/>
      <c r="HFI1002" s="34"/>
      <c r="HFP1002" s="35"/>
      <c r="HFQ1002" s="34"/>
      <c r="HFX1002" s="35"/>
      <c r="HFY1002" s="34"/>
      <c r="HGF1002" s="35"/>
      <c r="HGG1002" s="34"/>
      <c r="HGN1002" s="35"/>
      <c r="HGO1002" s="34"/>
      <c r="HGV1002" s="35"/>
      <c r="HGW1002" s="34"/>
      <c r="HHD1002" s="35"/>
      <c r="HHE1002" s="34"/>
      <c r="HHL1002" s="35"/>
      <c r="HHM1002" s="34"/>
      <c r="HHT1002" s="35"/>
      <c r="HHU1002" s="34"/>
      <c r="HIB1002" s="35"/>
      <c r="HIC1002" s="34"/>
      <c r="HIJ1002" s="35"/>
      <c r="HIK1002" s="34"/>
      <c r="HIR1002" s="35"/>
      <c r="HIS1002" s="34"/>
      <c r="HIZ1002" s="35"/>
      <c r="HJA1002" s="34"/>
      <c r="HJH1002" s="35"/>
      <c r="HJI1002" s="34"/>
      <c r="HJP1002" s="35"/>
      <c r="HJQ1002" s="34"/>
      <c r="HJX1002" s="35"/>
      <c r="HJY1002" s="34"/>
      <c r="HKF1002" s="35"/>
      <c r="HKG1002" s="34"/>
      <c r="HKN1002" s="35"/>
      <c r="HKO1002" s="34"/>
      <c r="HKV1002" s="35"/>
      <c r="HKW1002" s="34"/>
      <c r="HLD1002" s="35"/>
      <c r="HLE1002" s="34"/>
      <c r="HLL1002" s="35"/>
      <c r="HLM1002" s="34"/>
      <c r="HLT1002" s="35"/>
      <c r="HLU1002" s="34"/>
      <c r="HMB1002" s="35"/>
      <c r="HMC1002" s="34"/>
      <c r="HMJ1002" s="35"/>
      <c r="HMK1002" s="34"/>
      <c r="HMR1002" s="35"/>
      <c r="HMS1002" s="34"/>
      <c r="HMZ1002" s="35"/>
      <c r="HNA1002" s="34"/>
      <c r="HNH1002" s="35"/>
      <c r="HNI1002" s="34"/>
      <c r="HNP1002" s="35"/>
      <c r="HNQ1002" s="34"/>
      <c r="HNX1002" s="35"/>
      <c r="HNY1002" s="34"/>
      <c r="HOF1002" s="35"/>
      <c r="HOG1002" s="34"/>
      <c r="HON1002" s="35"/>
      <c r="HOO1002" s="34"/>
      <c r="HOV1002" s="35"/>
      <c r="HOW1002" s="34"/>
      <c r="HPD1002" s="35"/>
      <c r="HPE1002" s="34"/>
      <c r="HPL1002" s="35"/>
      <c r="HPM1002" s="34"/>
      <c r="HPT1002" s="35"/>
      <c r="HPU1002" s="34"/>
      <c r="HQB1002" s="35"/>
      <c r="HQC1002" s="34"/>
      <c r="HQJ1002" s="35"/>
      <c r="HQK1002" s="34"/>
      <c r="HQR1002" s="35"/>
      <c r="HQS1002" s="34"/>
      <c r="HQZ1002" s="35"/>
      <c r="HRA1002" s="34"/>
      <c r="HRH1002" s="35"/>
      <c r="HRI1002" s="34"/>
      <c r="HRP1002" s="35"/>
      <c r="HRQ1002" s="34"/>
      <c r="HRX1002" s="35"/>
      <c r="HRY1002" s="34"/>
      <c r="HSF1002" s="35"/>
      <c r="HSG1002" s="34"/>
      <c r="HSN1002" s="35"/>
      <c r="HSO1002" s="34"/>
      <c r="HSV1002" s="35"/>
      <c r="HSW1002" s="34"/>
      <c r="HTD1002" s="35"/>
      <c r="HTE1002" s="34"/>
      <c r="HTL1002" s="35"/>
      <c r="HTM1002" s="34"/>
      <c r="HTT1002" s="35"/>
      <c r="HTU1002" s="34"/>
      <c r="HUB1002" s="35"/>
      <c r="HUC1002" s="34"/>
      <c r="HUJ1002" s="35"/>
      <c r="HUK1002" s="34"/>
      <c r="HUR1002" s="35"/>
      <c r="HUS1002" s="34"/>
      <c r="HUZ1002" s="35"/>
      <c r="HVA1002" s="34"/>
      <c r="HVH1002" s="35"/>
      <c r="HVI1002" s="34"/>
      <c r="HVP1002" s="35"/>
      <c r="HVQ1002" s="34"/>
      <c r="HVX1002" s="35"/>
      <c r="HVY1002" s="34"/>
      <c r="HWF1002" s="35"/>
      <c r="HWG1002" s="34"/>
      <c r="HWN1002" s="35"/>
      <c r="HWO1002" s="34"/>
      <c r="HWV1002" s="35"/>
      <c r="HWW1002" s="34"/>
      <c r="HXD1002" s="35"/>
      <c r="HXE1002" s="34"/>
      <c r="HXL1002" s="35"/>
      <c r="HXM1002" s="34"/>
      <c r="HXT1002" s="35"/>
      <c r="HXU1002" s="34"/>
      <c r="HYB1002" s="35"/>
      <c r="HYC1002" s="34"/>
      <c r="HYJ1002" s="35"/>
      <c r="HYK1002" s="34"/>
      <c r="HYR1002" s="35"/>
      <c r="HYS1002" s="34"/>
      <c r="HYZ1002" s="35"/>
      <c r="HZA1002" s="34"/>
      <c r="HZH1002" s="35"/>
      <c r="HZI1002" s="34"/>
      <c r="HZP1002" s="35"/>
      <c r="HZQ1002" s="34"/>
      <c r="HZX1002" s="35"/>
      <c r="HZY1002" s="34"/>
      <c r="IAF1002" s="35"/>
      <c r="IAG1002" s="34"/>
      <c r="IAN1002" s="35"/>
      <c r="IAO1002" s="34"/>
      <c r="IAV1002" s="35"/>
      <c r="IAW1002" s="34"/>
      <c r="IBD1002" s="35"/>
      <c r="IBE1002" s="34"/>
      <c r="IBL1002" s="35"/>
      <c r="IBM1002" s="34"/>
      <c r="IBT1002" s="35"/>
      <c r="IBU1002" s="34"/>
      <c r="ICB1002" s="35"/>
      <c r="ICC1002" s="34"/>
      <c r="ICJ1002" s="35"/>
      <c r="ICK1002" s="34"/>
      <c r="ICR1002" s="35"/>
      <c r="ICS1002" s="34"/>
      <c r="ICZ1002" s="35"/>
      <c r="IDA1002" s="34"/>
      <c r="IDH1002" s="35"/>
      <c r="IDI1002" s="34"/>
      <c r="IDP1002" s="35"/>
      <c r="IDQ1002" s="34"/>
      <c r="IDX1002" s="35"/>
      <c r="IDY1002" s="34"/>
      <c r="IEF1002" s="35"/>
      <c r="IEG1002" s="34"/>
      <c r="IEN1002" s="35"/>
      <c r="IEO1002" s="34"/>
      <c r="IEV1002" s="35"/>
      <c r="IEW1002" s="34"/>
      <c r="IFD1002" s="35"/>
      <c r="IFE1002" s="34"/>
      <c r="IFL1002" s="35"/>
      <c r="IFM1002" s="34"/>
      <c r="IFT1002" s="35"/>
      <c r="IFU1002" s="34"/>
      <c r="IGB1002" s="35"/>
      <c r="IGC1002" s="34"/>
      <c r="IGJ1002" s="35"/>
      <c r="IGK1002" s="34"/>
      <c r="IGR1002" s="35"/>
      <c r="IGS1002" s="34"/>
      <c r="IGZ1002" s="35"/>
      <c r="IHA1002" s="34"/>
      <c r="IHH1002" s="35"/>
      <c r="IHI1002" s="34"/>
      <c r="IHP1002" s="35"/>
      <c r="IHQ1002" s="34"/>
      <c r="IHX1002" s="35"/>
      <c r="IHY1002" s="34"/>
      <c r="IIF1002" s="35"/>
      <c r="IIG1002" s="34"/>
      <c r="IIN1002" s="35"/>
      <c r="IIO1002" s="34"/>
      <c r="IIV1002" s="35"/>
      <c r="IIW1002" s="34"/>
      <c r="IJD1002" s="35"/>
      <c r="IJE1002" s="34"/>
      <c r="IJL1002" s="35"/>
      <c r="IJM1002" s="34"/>
      <c r="IJT1002" s="35"/>
      <c r="IJU1002" s="34"/>
      <c r="IKB1002" s="35"/>
      <c r="IKC1002" s="34"/>
      <c r="IKJ1002" s="35"/>
      <c r="IKK1002" s="34"/>
      <c r="IKR1002" s="35"/>
      <c r="IKS1002" s="34"/>
      <c r="IKZ1002" s="35"/>
      <c r="ILA1002" s="34"/>
      <c r="ILH1002" s="35"/>
      <c r="ILI1002" s="34"/>
      <c r="ILP1002" s="35"/>
      <c r="ILQ1002" s="34"/>
      <c r="ILX1002" s="35"/>
      <c r="ILY1002" s="34"/>
      <c r="IMF1002" s="35"/>
      <c r="IMG1002" s="34"/>
      <c r="IMN1002" s="35"/>
      <c r="IMO1002" s="34"/>
      <c r="IMV1002" s="35"/>
      <c r="IMW1002" s="34"/>
      <c r="IND1002" s="35"/>
      <c r="INE1002" s="34"/>
      <c r="INL1002" s="35"/>
      <c r="INM1002" s="34"/>
      <c r="INT1002" s="35"/>
      <c r="INU1002" s="34"/>
      <c r="IOB1002" s="35"/>
      <c r="IOC1002" s="34"/>
      <c r="IOJ1002" s="35"/>
      <c r="IOK1002" s="34"/>
      <c r="IOR1002" s="35"/>
      <c r="IOS1002" s="34"/>
      <c r="IOZ1002" s="35"/>
      <c r="IPA1002" s="34"/>
      <c r="IPH1002" s="35"/>
      <c r="IPI1002" s="34"/>
      <c r="IPP1002" s="35"/>
      <c r="IPQ1002" s="34"/>
      <c r="IPX1002" s="35"/>
      <c r="IPY1002" s="34"/>
      <c r="IQF1002" s="35"/>
      <c r="IQG1002" s="34"/>
      <c r="IQN1002" s="35"/>
      <c r="IQO1002" s="34"/>
      <c r="IQV1002" s="35"/>
      <c r="IQW1002" s="34"/>
      <c r="IRD1002" s="35"/>
      <c r="IRE1002" s="34"/>
      <c r="IRL1002" s="35"/>
      <c r="IRM1002" s="34"/>
      <c r="IRT1002" s="35"/>
      <c r="IRU1002" s="34"/>
      <c r="ISB1002" s="35"/>
      <c r="ISC1002" s="34"/>
      <c r="ISJ1002" s="35"/>
      <c r="ISK1002" s="34"/>
      <c r="ISR1002" s="35"/>
      <c r="ISS1002" s="34"/>
      <c r="ISZ1002" s="35"/>
      <c r="ITA1002" s="34"/>
      <c r="ITH1002" s="35"/>
      <c r="ITI1002" s="34"/>
      <c r="ITP1002" s="35"/>
      <c r="ITQ1002" s="34"/>
      <c r="ITX1002" s="35"/>
      <c r="ITY1002" s="34"/>
      <c r="IUF1002" s="35"/>
      <c r="IUG1002" s="34"/>
      <c r="IUN1002" s="35"/>
      <c r="IUO1002" s="34"/>
      <c r="IUV1002" s="35"/>
      <c r="IUW1002" s="34"/>
      <c r="IVD1002" s="35"/>
      <c r="IVE1002" s="34"/>
      <c r="IVL1002" s="35"/>
      <c r="IVM1002" s="34"/>
      <c r="IVT1002" s="35"/>
      <c r="IVU1002" s="34"/>
      <c r="IWB1002" s="35"/>
      <c r="IWC1002" s="34"/>
      <c r="IWJ1002" s="35"/>
      <c r="IWK1002" s="34"/>
      <c r="IWR1002" s="35"/>
      <c r="IWS1002" s="34"/>
      <c r="IWZ1002" s="35"/>
      <c r="IXA1002" s="34"/>
      <c r="IXH1002" s="35"/>
      <c r="IXI1002" s="34"/>
      <c r="IXP1002" s="35"/>
      <c r="IXQ1002" s="34"/>
      <c r="IXX1002" s="35"/>
      <c r="IXY1002" s="34"/>
      <c r="IYF1002" s="35"/>
      <c r="IYG1002" s="34"/>
      <c r="IYN1002" s="35"/>
      <c r="IYO1002" s="34"/>
      <c r="IYV1002" s="35"/>
      <c r="IYW1002" s="34"/>
      <c r="IZD1002" s="35"/>
      <c r="IZE1002" s="34"/>
      <c r="IZL1002" s="35"/>
      <c r="IZM1002" s="34"/>
      <c r="IZT1002" s="35"/>
      <c r="IZU1002" s="34"/>
      <c r="JAB1002" s="35"/>
      <c r="JAC1002" s="34"/>
      <c r="JAJ1002" s="35"/>
      <c r="JAK1002" s="34"/>
      <c r="JAR1002" s="35"/>
      <c r="JAS1002" s="34"/>
      <c r="JAZ1002" s="35"/>
      <c r="JBA1002" s="34"/>
      <c r="JBH1002" s="35"/>
      <c r="JBI1002" s="34"/>
      <c r="JBP1002" s="35"/>
      <c r="JBQ1002" s="34"/>
      <c r="JBX1002" s="35"/>
      <c r="JBY1002" s="34"/>
      <c r="JCF1002" s="35"/>
      <c r="JCG1002" s="34"/>
      <c r="JCN1002" s="35"/>
      <c r="JCO1002" s="34"/>
      <c r="JCV1002" s="35"/>
      <c r="JCW1002" s="34"/>
      <c r="JDD1002" s="35"/>
      <c r="JDE1002" s="34"/>
      <c r="JDL1002" s="35"/>
      <c r="JDM1002" s="34"/>
      <c r="JDT1002" s="35"/>
      <c r="JDU1002" s="34"/>
      <c r="JEB1002" s="35"/>
      <c r="JEC1002" s="34"/>
      <c r="JEJ1002" s="35"/>
      <c r="JEK1002" s="34"/>
      <c r="JER1002" s="35"/>
      <c r="JES1002" s="34"/>
      <c r="JEZ1002" s="35"/>
      <c r="JFA1002" s="34"/>
      <c r="JFH1002" s="35"/>
      <c r="JFI1002" s="34"/>
      <c r="JFP1002" s="35"/>
      <c r="JFQ1002" s="34"/>
      <c r="JFX1002" s="35"/>
      <c r="JFY1002" s="34"/>
      <c r="JGF1002" s="35"/>
      <c r="JGG1002" s="34"/>
      <c r="JGN1002" s="35"/>
      <c r="JGO1002" s="34"/>
      <c r="JGV1002" s="35"/>
      <c r="JGW1002" s="34"/>
      <c r="JHD1002" s="35"/>
      <c r="JHE1002" s="34"/>
      <c r="JHL1002" s="35"/>
      <c r="JHM1002" s="34"/>
      <c r="JHT1002" s="35"/>
      <c r="JHU1002" s="34"/>
      <c r="JIB1002" s="35"/>
      <c r="JIC1002" s="34"/>
      <c r="JIJ1002" s="35"/>
      <c r="JIK1002" s="34"/>
      <c r="JIR1002" s="35"/>
      <c r="JIS1002" s="34"/>
      <c r="JIZ1002" s="35"/>
      <c r="JJA1002" s="34"/>
      <c r="JJH1002" s="35"/>
      <c r="JJI1002" s="34"/>
      <c r="JJP1002" s="35"/>
      <c r="JJQ1002" s="34"/>
      <c r="JJX1002" s="35"/>
      <c r="JJY1002" s="34"/>
      <c r="JKF1002" s="35"/>
      <c r="JKG1002" s="34"/>
      <c r="JKN1002" s="35"/>
      <c r="JKO1002" s="34"/>
      <c r="JKV1002" s="35"/>
      <c r="JKW1002" s="34"/>
      <c r="JLD1002" s="35"/>
      <c r="JLE1002" s="34"/>
      <c r="JLL1002" s="35"/>
      <c r="JLM1002" s="34"/>
      <c r="JLT1002" s="35"/>
      <c r="JLU1002" s="34"/>
      <c r="JMB1002" s="35"/>
      <c r="JMC1002" s="34"/>
      <c r="JMJ1002" s="35"/>
      <c r="JMK1002" s="34"/>
      <c r="JMR1002" s="35"/>
      <c r="JMS1002" s="34"/>
      <c r="JMZ1002" s="35"/>
      <c r="JNA1002" s="34"/>
      <c r="JNH1002" s="35"/>
      <c r="JNI1002" s="34"/>
      <c r="JNP1002" s="35"/>
      <c r="JNQ1002" s="34"/>
      <c r="JNX1002" s="35"/>
      <c r="JNY1002" s="34"/>
      <c r="JOF1002" s="35"/>
      <c r="JOG1002" s="34"/>
      <c r="JON1002" s="35"/>
      <c r="JOO1002" s="34"/>
      <c r="JOV1002" s="35"/>
      <c r="JOW1002" s="34"/>
      <c r="JPD1002" s="35"/>
      <c r="JPE1002" s="34"/>
      <c r="JPL1002" s="35"/>
      <c r="JPM1002" s="34"/>
      <c r="JPT1002" s="35"/>
      <c r="JPU1002" s="34"/>
      <c r="JQB1002" s="35"/>
      <c r="JQC1002" s="34"/>
      <c r="JQJ1002" s="35"/>
      <c r="JQK1002" s="34"/>
      <c r="JQR1002" s="35"/>
      <c r="JQS1002" s="34"/>
      <c r="JQZ1002" s="35"/>
      <c r="JRA1002" s="34"/>
      <c r="JRH1002" s="35"/>
      <c r="JRI1002" s="34"/>
      <c r="JRP1002" s="35"/>
      <c r="JRQ1002" s="34"/>
      <c r="JRX1002" s="35"/>
      <c r="JRY1002" s="34"/>
      <c r="JSF1002" s="35"/>
      <c r="JSG1002" s="34"/>
      <c r="JSN1002" s="35"/>
      <c r="JSO1002" s="34"/>
      <c r="JSV1002" s="35"/>
      <c r="JSW1002" s="34"/>
      <c r="JTD1002" s="35"/>
      <c r="JTE1002" s="34"/>
      <c r="JTL1002" s="35"/>
      <c r="JTM1002" s="34"/>
      <c r="JTT1002" s="35"/>
      <c r="JTU1002" s="34"/>
      <c r="JUB1002" s="35"/>
      <c r="JUC1002" s="34"/>
      <c r="JUJ1002" s="35"/>
      <c r="JUK1002" s="34"/>
      <c r="JUR1002" s="35"/>
      <c r="JUS1002" s="34"/>
      <c r="JUZ1002" s="35"/>
      <c r="JVA1002" s="34"/>
      <c r="JVH1002" s="35"/>
      <c r="JVI1002" s="34"/>
      <c r="JVP1002" s="35"/>
      <c r="JVQ1002" s="34"/>
      <c r="JVX1002" s="35"/>
      <c r="JVY1002" s="34"/>
      <c r="JWF1002" s="35"/>
      <c r="JWG1002" s="34"/>
      <c r="JWN1002" s="35"/>
      <c r="JWO1002" s="34"/>
      <c r="JWV1002" s="35"/>
      <c r="JWW1002" s="34"/>
      <c r="JXD1002" s="35"/>
      <c r="JXE1002" s="34"/>
      <c r="JXL1002" s="35"/>
      <c r="JXM1002" s="34"/>
      <c r="JXT1002" s="35"/>
      <c r="JXU1002" s="34"/>
      <c r="JYB1002" s="35"/>
      <c r="JYC1002" s="34"/>
      <c r="JYJ1002" s="35"/>
      <c r="JYK1002" s="34"/>
      <c r="JYR1002" s="35"/>
      <c r="JYS1002" s="34"/>
      <c r="JYZ1002" s="35"/>
      <c r="JZA1002" s="34"/>
      <c r="JZH1002" s="35"/>
      <c r="JZI1002" s="34"/>
      <c r="JZP1002" s="35"/>
      <c r="JZQ1002" s="34"/>
      <c r="JZX1002" s="35"/>
      <c r="JZY1002" s="34"/>
      <c r="KAF1002" s="35"/>
      <c r="KAG1002" s="34"/>
      <c r="KAN1002" s="35"/>
      <c r="KAO1002" s="34"/>
      <c r="KAV1002" s="35"/>
      <c r="KAW1002" s="34"/>
      <c r="KBD1002" s="35"/>
      <c r="KBE1002" s="34"/>
      <c r="KBL1002" s="35"/>
      <c r="KBM1002" s="34"/>
      <c r="KBT1002" s="35"/>
      <c r="KBU1002" s="34"/>
      <c r="KCB1002" s="35"/>
      <c r="KCC1002" s="34"/>
      <c r="KCJ1002" s="35"/>
      <c r="KCK1002" s="34"/>
      <c r="KCR1002" s="35"/>
      <c r="KCS1002" s="34"/>
      <c r="KCZ1002" s="35"/>
      <c r="KDA1002" s="34"/>
      <c r="KDH1002" s="35"/>
      <c r="KDI1002" s="34"/>
      <c r="KDP1002" s="35"/>
      <c r="KDQ1002" s="34"/>
      <c r="KDX1002" s="35"/>
      <c r="KDY1002" s="34"/>
      <c r="KEF1002" s="35"/>
      <c r="KEG1002" s="34"/>
      <c r="KEN1002" s="35"/>
      <c r="KEO1002" s="34"/>
      <c r="KEV1002" s="35"/>
      <c r="KEW1002" s="34"/>
      <c r="KFD1002" s="35"/>
      <c r="KFE1002" s="34"/>
      <c r="KFL1002" s="35"/>
      <c r="KFM1002" s="34"/>
      <c r="KFT1002" s="35"/>
      <c r="KFU1002" s="34"/>
      <c r="KGB1002" s="35"/>
      <c r="KGC1002" s="34"/>
      <c r="KGJ1002" s="35"/>
      <c r="KGK1002" s="34"/>
      <c r="KGR1002" s="35"/>
      <c r="KGS1002" s="34"/>
      <c r="KGZ1002" s="35"/>
      <c r="KHA1002" s="34"/>
      <c r="KHH1002" s="35"/>
      <c r="KHI1002" s="34"/>
      <c r="KHP1002" s="35"/>
      <c r="KHQ1002" s="34"/>
      <c r="KHX1002" s="35"/>
      <c r="KHY1002" s="34"/>
      <c r="KIF1002" s="35"/>
      <c r="KIG1002" s="34"/>
      <c r="KIN1002" s="35"/>
      <c r="KIO1002" s="34"/>
      <c r="KIV1002" s="35"/>
      <c r="KIW1002" s="34"/>
      <c r="KJD1002" s="35"/>
      <c r="KJE1002" s="34"/>
      <c r="KJL1002" s="35"/>
      <c r="KJM1002" s="34"/>
      <c r="KJT1002" s="35"/>
      <c r="KJU1002" s="34"/>
      <c r="KKB1002" s="35"/>
      <c r="KKC1002" s="34"/>
      <c r="KKJ1002" s="35"/>
      <c r="KKK1002" s="34"/>
      <c r="KKR1002" s="35"/>
      <c r="KKS1002" s="34"/>
      <c r="KKZ1002" s="35"/>
      <c r="KLA1002" s="34"/>
      <c r="KLH1002" s="35"/>
      <c r="KLI1002" s="34"/>
      <c r="KLP1002" s="35"/>
      <c r="KLQ1002" s="34"/>
      <c r="KLX1002" s="35"/>
      <c r="KLY1002" s="34"/>
      <c r="KMF1002" s="35"/>
      <c r="KMG1002" s="34"/>
      <c r="KMN1002" s="35"/>
      <c r="KMO1002" s="34"/>
      <c r="KMV1002" s="35"/>
      <c r="KMW1002" s="34"/>
      <c r="KND1002" s="35"/>
      <c r="KNE1002" s="34"/>
      <c r="KNL1002" s="35"/>
      <c r="KNM1002" s="34"/>
      <c r="KNT1002" s="35"/>
      <c r="KNU1002" s="34"/>
      <c r="KOB1002" s="35"/>
      <c r="KOC1002" s="34"/>
      <c r="KOJ1002" s="35"/>
      <c r="KOK1002" s="34"/>
      <c r="KOR1002" s="35"/>
      <c r="KOS1002" s="34"/>
      <c r="KOZ1002" s="35"/>
      <c r="KPA1002" s="34"/>
      <c r="KPH1002" s="35"/>
      <c r="KPI1002" s="34"/>
      <c r="KPP1002" s="35"/>
      <c r="KPQ1002" s="34"/>
      <c r="KPX1002" s="35"/>
      <c r="KPY1002" s="34"/>
      <c r="KQF1002" s="35"/>
      <c r="KQG1002" s="34"/>
      <c r="KQN1002" s="35"/>
      <c r="KQO1002" s="34"/>
      <c r="KQV1002" s="35"/>
      <c r="KQW1002" s="34"/>
      <c r="KRD1002" s="35"/>
      <c r="KRE1002" s="34"/>
      <c r="KRL1002" s="35"/>
      <c r="KRM1002" s="34"/>
      <c r="KRT1002" s="35"/>
      <c r="KRU1002" s="34"/>
      <c r="KSB1002" s="35"/>
      <c r="KSC1002" s="34"/>
      <c r="KSJ1002" s="35"/>
      <c r="KSK1002" s="34"/>
      <c r="KSR1002" s="35"/>
      <c r="KSS1002" s="34"/>
      <c r="KSZ1002" s="35"/>
      <c r="KTA1002" s="34"/>
      <c r="KTH1002" s="35"/>
      <c r="KTI1002" s="34"/>
      <c r="KTP1002" s="35"/>
      <c r="KTQ1002" s="34"/>
      <c r="KTX1002" s="35"/>
      <c r="KTY1002" s="34"/>
      <c r="KUF1002" s="35"/>
      <c r="KUG1002" s="34"/>
      <c r="KUN1002" s="35"/>
      <c r="KUO1002" s="34"/>
      <c r="KUV1002" s="35"/>
      <c r="KUW1002" s="34"/>
      <c r="KVD1002" s="35"/>
      <c r="KVE1002" s="34"/>
      <c r="KVL1002" s="35"/>
      <c r="KVM1002" s="34"/>
      <c r="KVT1002" s="35"/>
      <c r="KVU1002" s="34"/>
      <c r="KWB1002" s="35"/>
      <c r="KWC1002" s="34"/>
      <c r="KWJ1002" s="35"/>
      <c r="KWK1002" s="34"/>
      <c r="KWR1002" s="35"/>
      <c r="KWS1002" s="34"/>
      <c r="KWZ1002" s="35"/>
      <c r="KXA1002" s="34"/>
      <c r="KXH1002" s="35"/>
      <c r="KXI1002" s="34"/>
      <c r="KXP1002" s="35"/>
      <c r="KXQ1002" s="34"/>
      <c r="KXX1002" s="35"/>
      <c r="KXY1002" s="34"/>
      <c r="KYF1002" s="35"/>
      <c r="KYG1002" s="34"/>
      <c r="KYN1002" s="35"/>
      <c r="KYO1002" s="34"/>
      <c r="KYV1002" s="35"/>
      <c r="KYW1002" s="34"/>
      <c r="KZD1002" s="35"/>
      <c r="KZE1002" s="34"/>
      <c r="KZL1002" s="35"/>
      <c r="KZM1002" s="34"/>
      <c r="KZT1002" s="35"/>
      <c r="KZU1002" s="34"/>
      <c r="LAB1002" s="35"/>
      <c r="LAC1002" s="34"/>
      <c r="LAJ1002" s="35"/>
      <c r="LAK1002" s="34"/>
      <c r="LAR1002" s="35"/>
      <c r="LAS1002" s="34"/>
      <c r="LAZ1002" s="35"/>
      <c r="LBA1002" s="34"/>
      <c r="LBH1002" s="35"/>
      <c r="LBI1002" s="34"/>
      <c r="LBP1002" s="35"/>
      <c r="LBQ1002" s="34"/>
      <c r="LBX1002" s="35"/>
      <c r="LBY1002" s="34"/>
      <c r="LCF1002" s="35"/>
      <c r="LCG1002" s="34"/>
      <c r="LCN1002" s="35"/>
      <c r="LCO1002" s="34"/>
      <c r="LCV1002" s="35"/>
      <c r="LCW1002" s="34"/>
      <c r="LDD1002" s="35"/>
      <c r="LDE1002" s="34"/>
      <c r="LDL1002" s="35"/>
      <c r="LDM1002" s="34"/>
      <c r="LDT1002" s="35"/>
      <c r="LDU1002" s="34"/>
      <c r="LEB1002" s="35"/>
      <c r="LEC1002" s="34"/>
      <c r="LEJ1002" s="35"/>
      <c r="LEK1002" s="34"/>
      <c r="LER1002" s="35"/>
      <c r="LES1002" s="34"/>
      <c r="LEZ1002" s="35"/>
      <c r="LFA1002" s="34"/>
      <c r="LFH1002" s="35"/>
      <c r="LFI1002" s="34"/>
      <c r="LFP1002" s="35"/>
      <c r="LFQ1002" s="34"/>
      <c r="LFX1002" s="35"/>
      <c r="LFY1002" s="34"/>
      <c r="LGF1002" s="35"/>
      <c r="LGG1002" s="34"/>
      <c r="LGN1002" s="35"/>
      <c r="LGO1002" s="34"/>
      <c r="LGV1002" s="35"/>
      <c r="LGW1002" s="34"/>
      <c r="LHD1002" s="35"/>
      <c r="LHE1002" s="34"/>
      <c r="LHL1002" s="35"/>
      <c r="LHM1002" s="34"/>
      <c r="LHT1002" s="35"/>
      <c r="LHU1002" s="34"/>
      <c r="LIB1002" s="35"/>
      <c r="LIC1002" s="34"/>
      <c r="LIJ1002" s="35"/>
      <c r="LIK1002" s="34"/>
      <c r="LIR1002" s="35"/>
      <c r="LIS1002" s="34"/>
      <c r="LIZ1002" s="35"/>
      <c r="LJA1002" s="34"/>
      <c r="LJH1002" s="35"/>
      <c r="LJI1002" s="34"/>
      <c r="LJP1002" s="35"/>
      <c r="LJQ1002" s="34"/>
      <c r="LJX1002" s="35"/>
      <c r="LJY1002" s="34"/>
      <c r="LKF1002" s="35"/>
      <c r="LKG1002" s="34"/>
      <c r="LKN1002" s="35"/>
      <c r="LKO1002" s="34"/>
      <c r="LKV1002" s="35"/>
      <c r="LKW1002" s="34"/>
      <c r="LLD1002" s="35"/>
      <c r="LLE1002" s="34"/>
      <c r="LLL1002" s="35"/>
      <c r="LLM1002" s="34"/>
      <c r="LLT1002" s="35"/>
      <c r="LLU1002" s="34"/>
      <c r="LMB1002" s="35"/>
      <c r="LMC1002" s="34"/>
      <c r="LMJ1002" s="35"/>
      <c r="LMK1002" s="34"/>
      <c r="LMR1002" s="35"/>
      <c r="LMS1002" s="34"/>
      <c r="LMZ1002" s="35"/>
      <c r="LNA1002" s="34"/>
      <c r="LNH1002" s="35"/>
      <c r="LNI1002" s="34"/>
      <c r="LNP1002" s="35"/>
      <c r="LNQ1002" s="34"/>
      <c r="LNX1002" s="35"/>
      <c r="LNY1002" s="34"/>
      <c r="LOF1002" s="35"/>
      <c r="LOG1002" s="34"/>
      <c r="LON1002" s="35"/>
      <c r="LOO1002" s="34"/>
      <c r="LOV1002" s="35"/>
      <c r="LOW1002" s="34"/>
      <c r="LPD1002" s="35"/>
      <c r="LPE1002" s="34"/>
      <c r="LPL1002" s="35"/>
      <c r="LPM1002" s="34"/>
      <c r="LPT1002" s="35"/>
      <c r="LPU1002" s="34"/>
      <c r="LQB1002" s="35"/>
      <c r="LQC1002" s="34"/>
      <c r="LQJ1002" s="35"/>
      <c r="LQK1002" s="34"/>
      <c r="LQR1002" s="35"/>
      <c r="LQS1002" s="34"/>
      <c r="LQZ1002" s="35"/>
      <c r="LRA1002" s="34"/>
      <c r="LRH1002" s="35"/>
      <c r="LRI1002" s="34"/>
      <c r="LRP1002" s="35"/>
      <c r="LRQ1002" s="34"/>
      <c r="LRX1002" s="35"/>
      <c r="LRY1002" s="34"/>
      <c r="LSF1002" s="35"/>
      <c r="LSG1002" s="34"/>
      <c r="LSN1002" s="35"/>
      <c r="LSO1002" s="34"/>
      <c r="LSV1002" s="35"/>
      <c r="LSW1002" s="34"/>
      <c r="LTD1002" s="35"/>
      <c r="LTE1002" s="34"/>
      <c r="LTL1002" s="35"/>
      <c r="LTM1002" s="34"/>
      <c r="LTT1002" s="35"/>
      <c r="LTU1002" s="34"/>
      <c r="LUB1002" s="35"/>
      <c r="LUC1002" s="34"/>
      <c r="LUJ1002" s="35"/>
      <c r="LUK1002" s="34"/>
      <c r="LUR1002" s="35"/>
      <c r="LUS1002" s="34"/>
      <c r="LUZ1002" s="35"/>
      <c r="LVA1002" s="34"/>
      <c r="LVH1002" s="35"/>
      <c r="LVI1002" s="34"/>
      <c r="LVP1002" s="35"/>
      <c r="LVQ1002" s="34"/>
      <c r="LVX1002" s="35"/>
      <c r="LVY1002" s="34"/>
      <c r="LWF1002" s="35"/>
      <c r="LWG1002" s="34"/>
      <c r="LWN1002" s="35"/>
      <c r="LWO1002" s="34"/>
      <c r="LWV1002" s="35"/>
      <c r="LWW1002" s="34"/>
      <c r="LXD1002" s="35"/>
      <c r="LXE1002" s="34"/>
      <c r="LXL1002" s="35"/>
      <c r="LXM1002" s="34"/>
      <c r="LXT1002" s="35"/>
      <c r="LXU1002" s="34"/>
      <c r="LYB1002" s="35"/>
      <c r="LYC1002" s="34"/>
      <c r="LYJ1002" s="35"/>
      <c r="LYK1002" s="34"/>
      <c r="LYR1002" s="35"/>
      <c r="LYS1002" s="34"/>
      <c r="LYZ1002" s="35"/>
      <c r="LZA1002" s="34"/>
      <c r="LZH1002" s="35"/>
      <c r="LZI1002" s="34"/>
      <c r="LZP1002" s="35"/>
      <c r="LZQ1002" s="34"/>
      <c r="LZX1002" s="35"/>
      <c r="LZY1002" s="34"/>
      <c r="MAF1002" s="35"/>
      <c r="MAG1002" s="34"/>
      <c r="MAN1002" s="35"/>
      <c r="MAO1002" s="34"/>
      <c r="MAV1002" s="35"/>
      <c r="MAW1002" s="34"/>
      <c r="MBD1002" s="35"/>
      <c r="MBE1002" s="34"/>
      <c r="MBL1002" s="35"/>
      <c r="MBM1002" s="34"/>
      <c r="MBT1002" s="35"/>
      <c r="MBU1002" s="34"/>
      <c r="MCB1002" s="35"/>
      <c r="MCC1002" s="34"/>
      <c r="MCJ1002" s="35"/>
      <c r="MCK1002" s="34"/>
      <c r="MCR1002" s="35"/>
      <c r="MCS1002" s="34"/>
      <c r="MCZ1002" s="35"/>
      <c r="MDA1002" s="34"/>
      <c r="MDH1002" s="35"/>
      <c r="MDI1002" s="34"/>
      <c r="MDP1002" s="35"/>
      <c r="MDQ1002" s="34"/>
      <c r="MDX1002" s="35"/>
      <c r="MDY1002" s="34"/>
      <c r="MEF1002" s="35"/>
      <c r="MEG1002" s="34"/>
      <c r="MEN1002" s="35"/>
      <c r="MEO1002" s="34"/>
      <c r="MEV1002" s="35"/>
      <c r="MEW1002" s="34"/>
      <c r="MFD1002" s="35"/>
      <c r="MFE1002" s="34"/>
      <c r="MFL1002" s="35"/>
      <c r="MFM1002" s="34"/>
      <c r="MFT1002" s="35"/>
      <c r="MFU1002" s="34"/>
      <c r="MGB1002" s="35"/>
      <c r="MGC1002" s="34"/>
      <c r="MGJ1002" s="35"/>
      <c r="MGK1002" s="34"/>
      <c r="MGR1002" s="35"/>
      <c r="MGS1002" s="34"/>
      <c r="MGZ1002" s="35"/>
      <c r="MHA1002" s="34"/>
      <c r="MHH1002" s="35"/>
      <c r="MHI1002" s="34"/>
      <c r="MHP1002" s="35"/>
      <c r="MHQ1002" s="34"/>
      <c r="MHX1002" s="35"/>
      <c r="MHY1002" s="34"/>
      <c r="MIF1002" s="35"/>
      <c r="MIG1002" s="34"/>
      <c r="MIN1002" s="35"/>
      <c r="MIO1002" s="34"/>
      <c r="MIV1002" s="35"/>
      <c r="MIW1002" s="34"/>
      <c r="MJD1002" s="35"/>
      <c r="MJE1002" s="34"/>
      <c r="MJL1002" s="35"/>
      <c r="MJM1002" s="34"/>
      <c r="MJT1002" s="35"/>
      <c r="MJU1002" s="34"/>
      <c r="MKB1002" s="35"/>
      <c r="MKC1002" s="34"/>
      <c r="MKJ1002" s="35"/>
      <c r="MKK1002" s="34"/>
      <c r="MKR1002" s="35"/>
      <c r="MKS1002" s="34"/>
      <c r="MKZ1002" s="35"/>
      <c r="MLA1002" s="34"/>
      <c r="MLH1002" s="35"/>
      <c r="MLI1002" s="34"/>
      <c r="MLP1002" s="35"/>
      <c r="MLQ1002" s="34"/>
      <c r="MLX1002" s="35"/>
      <c r="MLY1002" s="34"/>
      <c r="MMF1002" s="35"/>
      <c r="MMG1002" s="34"/>
      <c r="MMN1002" s="35"/>
      <c r="MMO1002" s="34"/>
      <c r="MMV1002" s="35"/>
      <c r="MMW1002" s="34"/>
      <c r="MND1002" s="35"/>
      <c r="MNE1002" s="34"/>
      <c r="MNL1002" s="35"/>
      <c r="MNM1002" s="34"/>
      <c r="MNT1002" s="35"/>
      <c r="MNU1002" s="34"/>
      <c r="MOB1002" s="35"/>
      <c r="MOC1002" s="34"/>
      <c r="MOJ1002" s="35"/>
      <c r="MOK1002" s="34"/>
      <c r="MOR1002" s="35"/>
      <c r="MOS1002" s="34"/>
      <c r="MOZ1002" s="35"/>
      <c r="MPA1002" s="34"/>
      <c r="MPH1002" s="35"/>
      <c r="MPI1002" s="34"/>
      <c r="MPP1002" s="35"/>
      <c r="MPQ1002" s="34"/>
      <c r="MPX1002" s="35"/>
      <c r="MPY1002" s="34"/>
      <c r="MQF1002" s="35"/>
      <c r="MQG1002" s="34"/>
      <c r="MQN1002" s="35"/>
      <c r="MQO1002" s="34"/>
      <c r="MQV1002" s="35"/>
      <c r="MQW1002" s="34"/>
      <c r="MRD1002" s="35"/>
      <c r="MRE1002" s="34"/>
      <c r="MRL1002" s="35"/>
      <c r="MRM1002" s="34"/>
      <c r="MRT1002" s="35"/>
      <c r="MRU1002" s="34"/>
      <c r="MSB1002" s="35"/>
      <c r="MSC1002" s="34"/>
      <c r="MSJ1002" s="35"/>
      <c r="MSK1002" s="34"/>
      <c r="MSR1002" s="35"/>
      <c r="MSS1002" s="34"/>
      <c r="MSZ1002" s="35"/>
      <c r="MTA1002" s="34"/>
      <c r="MTH1002" s="35"/>
      <c r="MTI1002" s="34"/>
      <c r="MTP1002" s="35"/>
      <c r="MTQ1002" s="34"/>
      <c r="MTX1002" s="35"/>
      <c r="MTY1002" s="34"/>
      <c r="MUF1002" s="35"/>
      <c r="MUG1002" s="34"/>
      <c r="MUN1002" s="35"/>
      <c r="MUO1002" s="34"/>
      <c r="MUV1002" s="35"/>
      <c r="MUW1002" s="34"/>
      <c r="MVD1002" s="35"/>
      <c r="MVE1002" s="34"/>
      <c r="MVL1002" s="35"/>
      <c r="MVM1002" s="34"/>
      <c r="MVT1002" s="35"/>
      <c r="MVU1002" s="34"/>
      <c r="MWB1002" s="35"/>
      <c r="MWC1002" s="34"/>
      <c r="MWJ1002" s="35"/>
      <c r="MWK1002" s="34"/>
      <c r="MWR1002" s="35"/>
      <c r="MWS1002" s="34"/>
      <c r="MWZ1002" s="35"/>
      <c r="MXA1002" s="34"/>
      <c r="MXH1002" s="35"/>
      <c r="MXI1002" s="34"/>
      <c r="MXP1002" s="35"/>
      <c r="MXQ1002" s="34"/>
      <c r="MXX1002" s="35"/>
      <c r="MXY1002" s="34"/>
      <c r="MYF1002" s="35"/>
      <c r="MYG1002" s="34"/>
      <c r="MYN1002" s="35"/>
      <c r="MYO1002" s="34"/>
      <c r="MYV1002" s="35"/>
      <c r="MYW1002" s="34"/>
      <c r="MZD1002" s="35"/>
      <c r="MZE1002" s="34"/>
      <c r="MZL1002" s="35"/>
      <c r="MZM1002" s="34"/>
      <c r="MZT1002" s="35"/>
      <c r="MZU1002" s="34"/>
      <c r="NAB1002" s="35"/>
      <c r="NAC1002" s="34"/>
      <c r="NAJ1002" s="35"/>
      <c r="NAK1002" s="34"/>
      <c r="NAR1002" s="35"/>
      <c r="NAS1002" s="34"/>
      <c r="NAZ1002" s="35"/>
      <c r="NBA1002" s="34"/>
      <c r="NBH1002" s="35"/>
      <c r="NBI1002" s="34"/>
      <c r="NBP1002" s="35"/>
      <c r="NBQ1002" s="34"/>
      <c r="NBX1002" s="35"/>
      <c r="NBY1002" s="34"/>
      <c r="NCF1002" s="35"/>
      <c r="NCG1002" s="34"/>
      <c r="NCN1002" s="35"/>
      <c r="NCO1002" s="34"/>
      <c r="NCV1002" s="35"/>
      <c r="NCW1002" s="34"/>
      <c r="NDD1002" s="35"/>
      <c r="NDE1002" s="34"/>
      <c r="NDL1002" s="35"/>
      <c r="NDM1002" s="34"/>
      <c r="NDT1002" s="35"/>
      <c r="NDU1002" s="34"/>
      <c r="NEB1002" s="35"/>
      <c r="NEC1002" s="34"/>
      <c r="NEJ1002" s="35"/>
      <c r="NEK1002" s="34"/>
      <c r="NER1002" s="35"/>
      <c r="NES1002" s="34"/>
      <c r="NEZ1002" s="35"/>
      <c r="NFA1002" s="34"/>
      <c r="NFH1002" s="35"/>
      <c r="NFI1002" s="34"/>
      <c r="NFP1002" s="35"/>
      <c r="NFQ1002" s="34"/>
      <c r="NFX1002" s="35"/>
      <c r="NFY1002" s="34"/>
      <c r="NGF1002" s="35"/>
      <c r="NGG1002" s="34"/>
      <c r="NGN1002" s="35"/>
      <c r="NGO1002" s="34"/>
      <c r="NGV1002" s="35"/>
      <c r="NGW1002" s="34"/>
      <c r="NHD1002" s="35"/>
      <c r="NHE1002" s="34"/>
      <c r="NHL1002" s="35"/>
      <c r="NHM1002" s="34"/>
      <c r="NHT1002" s="35"/>
      <c r="NHU1002" s="34"/>
      <c r="NIB1002" s="35"/>
      <c r="NIC1002" s="34"/>
      <c r="NIJ1002" s="35"/>
      <c r="NIK1002" s="34"/>
      <c r="NIR1002" s="35"/>
      <c r="NIS1002" s="34"/>
      <c r="NIZ1002" s="35"/>
      <c r="NJA1002" s="34"/>
      <c r="NJH1002" s="35"/>
      <c r="NJI1002" s="34"/>
      <c r="NJP1002" s="35"/>
      <c r="NJQ1002" s="34"/>
      <c r="NJX1002" s="35"/>
      <c r="NJY1002" s="34"/>
      <c r="NKF1002" s="35"/>
      <c r="NKG1002" s="34"/>
      <c r="NKN1002" s="35"/>
      <c r="NKO1002" s="34"/>
      <c r="NKV1002" s="35"/>
      <c r="NKW1002" s="34"/>
      <c r="NLD1002" s="35"/>
      <c r="NLE1002" s="34"/>
      <c r="NLL1002" s="35"/>
      <c r="NLM1002" s="34"/>
      <c r="NLT1002" s="35"/>
      <c r="NLU1002" s="34"/>
      <c r="NMB1002" s="35"/>
      <c r="NMC1002" s="34"/>
      <c r="NMJ1002" s="35"/>
      <c r="NMK1002" s="34"/>
      <c r="NMR1002" s="35"/>
      <c r="NMS1002" s="34"/>
      <c r="NMZ1002" s="35"/>
      <c r="NNA1002" s="34"/>
      <c r="NNH1002" s="35"/>
      <c r="NNI1002" s="34"/>
      <c r="NNP1002" s="35"/>
      <c r="NNQ1002" s="34"/>
      <c r="NNX1002" s="35"/>
      <c r="NNY1002" s="34"/>
      <c r="NOF1002" s="35"/>
      <c r="NOG1002" s="34"/>
      <c r="NON1002" s="35"/>
      <c r="NOO1002" s="34"/>
      <c r="NOV1002" s="35"/>
      <c r="NOW1002" s="34"/>
      <c r="NPD1002" s="35"/>
      <c r="NPE1002" s="34"/>
      <c r="NPL1002" s="35"/>
      <c r="NPM1002" s="34"/>
      <c r="NPT1002" s="35"/>
      <c r="NPU1002" s="34"/>
      <c r="NQB1002" s="35"/>
      <c r="NQC1002" s="34"/>
      <c r="NQJ1002" s="35"/>
      <c r="NQK1002" s="34"/>
      <c r="NQR1002" s="35"/>
      <c r="NQS1002" s="34"/>
      <c r="NQZ1002" s="35"/>
      <c r="NRA1002" s="34"/>
      <c r="NRH1002" s="35"/>
      <c r="NRI1002" s="34"/>
      <c r="NRP1002" s="35"/>
      <c r="NRQ1002" s="34"/>
      <c r="NRX1002" s="35"/>
      <c r="NRY1002" s="34"/>
      <c r="NSF1002" s="35"/>
      <c r="NSG1002" s="34"/>
      <c r="NSN1002" s="35"/>
      <c r="NSO1002" s="34"/>
      <c r="NSV1002" s="35"/>
      <c r="NSW1002" s="34"/>
      <c r="NTD1002" s="35"/>
      <c r="NTE1002" s="34"/>
      <c r="NTL1002" s="35"/>
      <c r="NTM1002" s="34"/>
      <c r="NTT1002" s="35"/>
      <c r="NTU1002" s="34"/>
      <c r="NUB1002" s="35"/>
      <c r="NUC1002" s="34"/>
      <c r="NUJ1002" s="35"/>
      <c r="NUK1002" s="34"/>
      <c r="NUR1002" s="35"/>
      <c r="NUS1002" s="34"/>
      <c r="NUZ1002" s="35"/>
      <c r="NVA1002" s="34"/>
      <c r="NVH1002" s="35"/>
      <c r="NVI1002" s="34"/>
      <c r="NVP1002" s="35"/>
      <c r="NVQ1002" s="34"/>
      <c r="NVX1002" s="35"/>
      <c r="NVY1002" s="34"/>
      <c r="NWF1002" s="35"/>
      <c r="NWG1002" s="34"/>
      <c r="NWN1002" s="35"/>
      <c r="NWO1002" s="34"/>
      <c r="NWV1002" s="35"/>
      <c r="NWW1002" s="34"/>
      <c r="NXD1002" s="35"/>
      <c r="NXE1002" s="34"/>
      <c r="NXL1002" s="35"/>
      <c r="NXM1002" s="34"/>
      <c r="NXT1002" s="35"/>
      <c r="NXU1002" s="34"/>
      <c r="NYB1002" s="35"/>
      <c r="NYC1002" s="34"/>
      <c r="NYJ1002" s="35"/>
      <c r="NYK1002" s="34"/>
      <c r="NYR1002" s="35"/>
      <c r="NYS1002" s="34"/>
      <c r="NYZ1002" s="35"/>
      <c r="NZA1002" s="34"/>
      <c r="NZH1002" s="35"/>
      <c r="NZI1002" s="34"/>
      <c r="NZP1002" s="35"/>
      <c r="NZQ1002" s="34"/>
      <c r="NZX1002" s="35"/>
      <c r="NZY1002" s="34"/>
      <c r="OAF1002" s="35"/>
      <c r="OAG1002" s="34"/>
      <c r="OAN1002" s="35"/>
      <c r="OAO1002" s="34"/>
      <c r="OAV1002" s="35"/>
      <c r="OAW1002" s="34"/>
      <c r="OBD1002" s="35"/>
      <c r="OBE1002" s="34"/>
      <c r="OBL1002" s="35"/>
      <c r="OBM1002" s="34"/>
      <c r="OBT1002" s="35"/>
      <c r="OBU1002" s="34"/>
      <c r="OCB1002" s="35"/>
      <c r="OCC1002" s="34"/>
      <c r="OCJ1002" s="35"/>
      <c r="OCK1002" s="34"/>
      <c r="OCR1002" s="35"/>
      <c r="OCS1002" s="34"/>
      <c r="OCZ1002" s="35"/>
      <c r="ODA1002" s="34"/>
      <c r="ODH1002" s="35"/>
      <c r="ODI1002" s="34"/>
      <c r="ODP1002" s="35"/>
      <c r="ODQ1002" s="34"/>
      <c r="ODX1002" s="35"/>
      <c r="ODY1002" s="34"/>
      <c r="OEF1002" s="35"/>
      <c r="OEG1002" s="34"/>
      <c r="OEN1002" s="35"/>
      <c r="OEO1002" s="34"/>
      <c r="OEV1002" s="35"/>
      <c r="OEW1002" s="34"/>
      <c r="OFD1002" s="35"/>
      <c r="OFE1002" s="34"/>
      <c r="OFL1002" s="35"/>
      <c r="OFM1002" s="34"/>
      <c r="OFT1002" s="35"/>
      <c r="OFU1002" s="34"/>
      <c r="OGB1002" s="35"/>
      <c r="OGC1002" s="34"/>
      <c r="OGJ1002" s="35"/>
      <c r="OGK1002" s="34"/>
      <c r="OGR1002" s="35"/>
      <c r="OGS1002" s="34"/>
      <c r="OGZ1002" s="35"/>
      <c r="OHA1002" s="34"/>
      <c r="OHH1002" s="35"/>
      <c r="OHI1002" s="34"/>
      <c r="OHP1002" s="35"/>
      <c r="OHQ1002" s="34"/>
      <c r="OHX1002" s="35"/>
      <c r="OHY1002" s="34"/>
      <c r="OIF1002" s="35"/>
      <c r="OIG1002" s="34"/>
      <c r="OIN1002" s="35"/>
      <c r="OIO1002" s="34"/>
      <c r="OIV1002" s="35"/>
      <c r="OIW1002" s="34"/>
      <c r="OJD1002" s="35"/>
      <c r="OJE1002" s="34"/>
      <c r="OJL1002" s="35"/>
      <c r="OJM1002" s="34"/>
      <c r="OJT1002" s="35"/>
      <c r="OJU1002" s="34"/>
      <c r="OKB1002" s="35"/>
      <c r="OKC1002" s="34"/>
      <c r="OKJ1002" s="35"/>
      <c r="OKK1002" s="34"/>
      <c r="OKR1002" s="35"/>
      <c r="OKS1002" s="34"/>
      <c r="OKZ1002" s="35"/>
      <c r="OLA1002" s="34"/>
      <c r="OLH1002" s="35"/>
      <c r="OLI1002" s="34"/>
      <c r="OLP1002" s="35"/>
      <c r="OLQ1002" s="34"/>
      <c r="OLX1002" s="35"/>
      <c r="OLY1002" s="34"/>
      <c r="OMF1002" s="35"/>
      <c r="OMG1002" s="34"/>
      <c r="OMN1002" s="35"/>
      <c r="OMO1002" s="34"/>
      <c r="OMV1002" s="35"/>
      <c r="OMW1002" s="34"/>
      <c r="OND1002" s="35"/>
      <c r="ONE1002" s="34"/>
      <c r="ONL1002" s="35"/>
      <c r="ONM1002" s="34"/>
      <c r="ONT1002" s="35"/>
      <c r="ONU1002" s="34"/>
      <c r="OOB1002" s="35"/>
      <c r="OOC1002" s="34"/>
      <c r="OOJ1002" s="35"/>
      <c r="OOK1002" s="34"/>
      <c r="OOR1002" s="35"/>
      <c r="OOS1002" s="34"/>
      <c r="OOZ1002" s="35"/>
      <c r="OPA1002" s="34"/>
      <c r="OPH1002" s="35"/>
      <c r="OPI1002" s="34"/>
      <c r="OPP1002" s="35"/>
      <c r="OPQ1002" s="34"/>
      <c r="OPX1002" s="35"/>
      <c r="OPY1002" s="34"/>
      <c r="OQF1002" s="35"/>
      <c r="OQG1002" s="34"/>
      <c r="OQN1002" s="35"/>
      <c r="OQO1002" s="34"/>
      <c r="OQV1002" s="35"/>
      <c r="OQW1002" s="34"/>
      <c r="ORD1002" s="35"/>
      <c r="ORE1002" s="34"/>
      <c r="ORL1002" s="35"/>
      <c r="ORM1002" s="34"/>
      <c r="ORT1002" s="35"/>
      <c r="ORU1002" s="34"/>
      <c r="OSB1002" s="35"/>
      <c r="OSC1002" s="34"/>
      <c r="OSJ1002" s="35"/>
      <c r="OSK1002" s="34"/>
      <c r="OSR1002" s="35"/>
      <c r="OSS1002" s="34"/>
      <c r="OSZ1002" s="35"/>
      <c r="OTA1002" s="34"/>
      <c r="OTH1002" s="35"/>
      <c r="OTI1002" s="34"/>
      <c r="OTP1002" s="35"/>
      <c r="OTQ1002" s="34"/>
      <c r="OTX1002" s="35"/>
      <c r="OTY1002" s="34"/>
      <c r="OUF1002" s="35"/>
      <c r="OUG1002" s="34"/>
      <c r="OUN1002" s="35"/>
      <c r="OUO1002" s="34"/>
      <c r="OUV1002" s="35"/>
      <c r="OUW1002" s="34"/>
      <c r="OVD1002" s="35"/>
      <c r="OVE1002" s="34"/>
      <c r="OVL1002" s="35"/>
      <c r="OVM1002" s="34"/>
      <c r="OVT1002" s="35"/>
      <c r="OVU1002" s="34"/>
      <c r="OWB1002" s="35"/>
      <c r="OWC1002" s="34"/>
      <c r="OWJ1002" s="35"/>
      <c r="OWK1002" s="34"/>
      <c r="OWR1002" s="35"/>
      <c r="OWS1002" s="34"/>
      <c r="OWZ1002" s="35"/>
      <c r="OXA1002" s="34"/>
      <c r="OXH1002" s="35"/>
      <c r="OXI1002" s="34"/>
      <c r="OXP1002" s="35"/>
      <c r="OXQ1002" s="34"/>
      <c r="OXX1002" s="35"/>
      <c r="OXY1002" s="34"/>
      <c r="OYF1002" s="35"/>
      <c r="OYG1002" s="34"/>
      <c r="OYN1002" s="35"/>
      <c r="OYO1002" s="34"/>
      <c r="OYV1002" s="35"/>
      <c r="OYW1002" s="34"/>
      <c r="OZD1002" s="35"/>
      <c r="OZE1002" s="34"/>
      <c r="OZL1002" s="35"/>
      <c r="OZM1002" s="34"/>
      <c r="OZT1002" s="35"/>
      <c r="OZU1002" s="34"/>
      <c r="PAB1002" s="35"/>
      <c r="PAC1002" s="34"/>
      <c r="PAJ1002" s="35"/>
      <c r="PAK1002" s="34"/>
      <c r="PAR1002" s="35"/>
      <c r="PAS1002" s="34"/>
      <c r="PAZ1002" s="35"/>
      <c r="PBA1002" s="34"/>
      <c r="PBH1002" s="35"/>
      <c r="PBI1002" s="34"/>
      <c r="PBP1002" s="35"/>
      <c r="PBQ1002" s="34"/>
      <c r="PBX1002" s="35"/>
      <c r="PBY1002" s="34"/>
      <c r="PCF1002" s="35"/>
      <c r="PCG1002" s="34"/>
      <c r="PCN1002" s="35"/>
      <c r="PCO1002" s="34"/>
      <c r="PCV1002" s="35"/>
      <c r="PCW1002" s="34"/>
      <c r="PDD1002" s="35"/>
      <c r="PDE1002" s="34"/>
      <c r="PDL1002" s="35"/>
      <c r="PDM1002" s="34"/>
      <c r="PDT1002" s="35"/>
      <c r="PDU1002" s="34"/>
      <c r="PEB1002" s="35"/>
      <c r="PEC1002" s="34"/>
      <c r="PEJ1002" s="35"/>
      <c r="PEK1002" s="34"/>
      <c r="PER1002" s="35"/>
      <c r="PES1002" s="34"/>
      <c r="PEZ1002" s="35"/>
      <c r="PFA1002" s="34"/>
      <c r="PFH1002" s="35"/>
      <c r="PFI1002" s="34"/>
      <c r="PFP1002" s="35"/>
      <c r="PFQ1002" s="34"/>
      <c r="PFX1002" s="35"/>
      <c r="PFY1002" s="34"/>
      <c r="PGF1002" s="35"/>
      <c r="PGG1002" s="34"/>
      <c r="PGN1002" s="35"/>
      <c r="PGO1002" s="34"/>
      <c r="PGV1002" s="35"/>
      <c r="PGW1002" s="34"/>
      <c r="PHD1002" s="35"/>
      <c r="PHE1002" s="34"/>
      <c r="PHL1002" s="35"/>
      <c r="PHM1002" s="34"/>
      <c r="PHT1002" s="35"/>
      <c r="PHU1002" s="34"/>
      <c r="PIB1002" s="35"/>
      <c r="PIC1002" s="34"/>
      <c r="PIJ1002" s="35"/>
      <c r="PIK1002" s="34"/>
      <c r="PIR1002" s="35"/>
      <c r="PIS1002" s="34"/>
      <c r="PIZ1002" s="35"/>
      <c r="PJA1002" s="34"/>
      <c r="PJH1002" s="35"/>
      <c r="PJI1002" s="34"/>
      <c r="PJP1002" s="35"/>
      <c r="PJQ1002" s="34"/>
      <c r="PJX1002" s="35"/>
      <c r="PJY1002" s="34"/>
      <c r="PKF1002" s="35"/>
      <c r="PKG1002" s="34"/>
      <c r="PKN1002" s="35"/>
      <c r="PKO1002" s="34"/>
      <c r="PKV1002" s="35"/>
      <c r="PKW1002" s="34"/>
      <c r="PLD1002" s="35"/>
      <c r="PLE1002" s="34"/>
      <c r="PLL1002" s="35"/>
      <c r="PLM1002" s="34"/>
      <c r="PLT1002" s="35"/>
      <c r="PLU1002" s="34"/>
      <c r="PMB1002" s="35"/>
      <c r="PMC1002" s="34"/>
      <c r="PMJ1002" s="35"/>
      <c r="PMK1002" s="34"/>
      <c r="PMR1002" s="35"/>
      <c r="PMS1002" s="34"/>
      <c r="PMZ1002" s="35"/>
      <c r="PNA1002" s="34"/>
      <c r="PNH1002" s="35"/>
      <c r="PNI1002" s="34"/>
      <c r="PNP1002" s="35"/>
      <c r="PNQ1002" s="34"/>
      <c r="PNX1002" s="35"/>
      <c r="PNY1002" s="34"/>
      <c r="POF1002" s="35"/>
      <c r="POG1002" s="34"/>
      <c r="PON1002" s="35"/>
      <c r="POO1002" s="34"/>
      <c r="POV1002" s="35"/>
      <c r="POW1002" s="34"/>
      <c r="PPD1002" s="35"/>
      <c r="PPE1002" s="34"/>
      <c r="PPL1002" s="35"/>
      <c r="PPM1002" s="34"/>
      <c r="PPT1002" s="35"/>
      <c r="PPU1002" s="34"/>
      <c r="PQB1002" s="35"/>
      <c r="PQC1002" s="34"/>
      <c r="PQJ1002" s="35"/>
      <c r="PQK1002" s="34"/>
      <c r="PQR1002" s="35"/>
      <c r="PQS1002" s="34"/>
      <c r="PQZ1002" s="35"/>
      <c r="PRA1002" s="34"/>
      <c r="PRH1002" s="35"/>
      <c r="PRI1002" s="34"/>
      <c r="PRP1002" s="35"/>
      <c r="PRQ1002" s="34"/>
      <c r="PRX1002" s="35"/>
      <c r="PRY1002" s="34"/>
      <c r="PSF1002" s="35"/>
      <c r="PSG1002" s="34"/>
      <c r="PSN1002" s="35"/>
      <c r="PSO1002" s="34"/>
      <c r="PSV1002" s="35"/>
      <c r="PSW1002" s="34"/>
      <c r="PTD1002" s="35"/>
      <c r="PTE1002" s="34"/>
      <c r="PTL1002" s="35"/>
      <c r="PTM1002" s="34"/>
      <c r="PTT1002" s="35"/>
      <c r="PTU1002" s="34"/>
      <c r="PUB1002" s="35"/>
      <c r="PUC1002" s="34"/>
      <c r="PUJ1002" s="35"/>
      <c r="PUK1002" s="34"/>
      <c r="PUR1002" s="35"/>
      <c r="PUS1002" s="34"/>
      <c r="PUZ1002" s="35"/>
      <c r="PVA1002" s="34"/>
      <c r="PVH1002" s="35"/>
      <c r="PVI1002" s="34"/>
      <c r="PVP1002" s="35"/>
      <c r="PVQ1002" s="34"/>
      <c r="PVX1002" s="35"/>
      <c r="PVY1002" s="34"/>
      <c r="PWF1002" s="35"/>
      <c r="PWG1002" s="34"/>
      <c r="PWN1002" s="35"/>
      <c r="PWO1002" s="34"/>
      <c r="PWV1002" s="35"/>
      <c r="PWW1002" s="34"/>
      <c r="PXD1002" s="35"/>
      <c r="PXE1002" s="34"/>
      <c r="PXL1002" s="35"/>
      <c r="PXM1002" s="34"/>
      <c r="PXT1002" s="35"/>
      <c r="PXU1002" s="34"/>
      <c r="PYB1002" s="35"/>
      <c r="PYC1002" s="34"/>
      <c r="PYJ1002" s="35"/>
      <c r="PYK1002" s="34"/>
      <c r="PYR1002" s="35"/>
      <c r="PYS1002" s="34"/>
      <c r="PYZ1002" s="35"/>
      <c r="PZA1002" s="34"/>
      <c r="PZH1002" s="35"/>
      <c r="PZI1002" s="34"/>
      <c r="PZP1002" s="35"/>
      <c r="PZQ1002" s="34"/>
      <c r="PZX1002" s="35"/>
      <c r="PZY1002" s="34"/>
      <c r="QAF1002" s="35"/>
      <c r="QAG1002" s="34"/>
      <c r="QAN1002" s="35"/>
      <c r="QAO1002" s="34"/>
      <c r="QAV1002" s="35"/>
      <c r="QAW1002" s="34"/>
      <c r="QBD1002" s="35"/>
      <c r="QBE1002" s="34"/>
      <c r="QBL1002" s="35"/>
      <c r="QBM1002" s="34"/>
      <c r="QBT1002" s="35"/>
      <c r="QBU1002" s="34"/>
      <c r="QCB1002" s="35"/>
      <c r="QCC1002" s="34"/>
      <c r="QCJ1002" s="35"/>
      <c r="QCK1002" s="34"/>
      <c r="QCR1002" s="35"/>
      <c r="QCS1002" s="34"/>
      <c r="QCZ1002" s="35"/>
      <c r="QDA1002" s="34"/>
      <c r="QDH1002" s="35"/>
      <c r="QDI1002" s="34"/>
      <c r="QDP1002" s="35"/>
      <c r="QDQ1002" s="34"/>
      <c r="QDX1002" s="35"/>
      <c r="QDY1002" s="34"/>
      <c r="QEF1002" s="35"/>
      <c r="QEG1002" s="34"/>
      <c r="QEN1002" s="35"/>
      <c r="QEO1002" s="34"/>
      <c r="QEV1002" s="35"/>
      <c r="QEW1002" s="34"/>
      <c r="QFD1002" s="35"/>
      <c r="QFE1002" s="34"/>
      <c r="QFL1002" s="35"/>
      <c r="QFM1002" s="34"/>
      <c r="QFT1002" s="35"/>
      <c r="QFU1002" s="34"/>
      <c r="QGB1002" s="35"/>
      <c r="QGC1002" s="34"/>
      <c r="QGJ1002" s="35"/>
      <c r="QGK1002" s="34"/>
      <c r="QGR1002" s="35"/>
      <c r="QGS1002" s="34"/>
      <c r="QGZ1002" s="35"/>
      <c r="QHA1002" s="34"/>
      <c r="QHH1002" s="35"/>
      <c r="QHI1002" s="34"/>
      <c r="QHP1002" s="35"/>
      <c r="QHQ1002" s="34"/>
      <c r="QHX1002" s="35"/>
      <c r="QHY1002" s="34"/>
      <c r="QIF1002" s="35"/>
      <c r="QIG1002" s="34"/>
      <c r="QIN1002" s="35"/>
      <c r="QIO1002" s="34"/>
      <c r="QIV1002" s="35"/>
      <c r="QIW1002" s="34"/>
      <c r="QJD1002" s="35"/>
      <c r="QJE1002" s="34"/>
      <c r="QJL1002" s="35"/>
      <c r="QJM1002" s="34"/>
      <c r="QJT1002" s="35"/>
      <c r="QJU1002" s="34"/>
      <c r="QKB1002" s="35"/>
      <c r="QKC1002" s="34"/>
      <c r="QKJ1002" s="35"/>
      <c r="QKK1002" s="34"/>
      <c r="QKR1002" s="35"/>
      <c r="QKS1002" s="34"/>
      <c r="QKZ1002" s="35"/>
      <c r="QLA1002" s="34"/>
      <c r="QLH1002" s="35"/>
      <c r="QLI1002" s="34"/>
      <c r="QLP1002" s="35"/>
      <c r="QLQ1002" s="34"/>
      <c r="QLX1002" s="35"/>
      <c r="QLY1002" s="34"/>
      <c r="QMF1002" s="35"/>
      <c r="QMG1002" s="34"/>
      <c r="QMN1002" s="35"/>
      <c r="QMO1002" s="34"/>
      <c r="QMV1002" s="35"/>
      <c r="QMW1002" s="34"/>
      <c r="QND1002" s="35"/>
      <c r="QNE1002" s="34"/>
      <c r="QNL1002" s="35"/>
      <c r="QNM1002" s="34"/>
      <c r="QNT1002" s="35"/>
      <c r="QNU1002" s="34"/>
      <c r="QOB1002" s="35"/>
      <c r="QOC1002" s="34"/>
      <c r="QOJ1002" s="35"/>
      <c r="QOK1002" s="34"/>
      <c r="QOR1002" s="35"/>
      <c r="QOS1002" s="34"/>
      <c r="QOZ1002" s="35"/>
      <c r="QPA1002" s="34"/>
      <c r="QPH1002" s="35"/>
      <c r="QPI1002" s="34"/>
      <c r="QPP1002" s="35"/>
      <c r="QPQ1002" s="34"/>
      <c r="QPX1002" s="35"/>
      <c r="QPY1002" s="34"/>
      <c r="QQF1002" s="35"/>
      <c r="QQG1002" s="34"/>
      <c r="QQN1002" s="35"/>
      <c r="QQO1002" s="34"/>
      <c r="QQV1002" s="35"/>
      <c r="QQW1002" s="34"/>
      <c r="QRD1002" s="35"/>
      <c r="QRE1002" s="34"/>
      <c r="QRL1002" s="35"/>
      <c r="QRM1002" s="34"/>
      <c r="QRT1002" s="35"/>
      <c r="QRU1002" s="34"/>
      <c r="QSB1002" s="35"/>
      <c r="QSC1002" s="34"/>
      <c r="QSJ1002" s="35"/>
      <c r="QSK1002" s="34"/>
      <c r="QSR1002" s="35"/>
      <c r="QSS1002" s="34"/>
      <c r="QSZ1002" s="35"/>
      <c r="QTA1002" s="34"/>
      <c r="QTH1002" s="35"/>
      <c r="QTI1002" s="34"/>
      <c r="QTP1002" s="35"/>
      <c r="QTQ1002" s="34"/>
      <c r="QTX1002" s="35"/>
      <c r="QTY1002" s="34"/>
      <c r="QUF1002" s="35"/>
      <c r="QUG1002" s="34"/>
      <c r="QUN1002" s="35"/>
      <c r="QUO1002" s="34"/>
      <c r="QUV1002" s="35"/>
      <c r="QUW1002" s="34"/>
      <c r="QVD1002" s="35"/>
      <c r="QVE1002" s="34"/>
      <c r="QVL1002" s="35"/>
      <c r="QVM1002" s="34"/>
      <c r="QVT1002" s="35"/>
      <c r="QVU1002" s="34"/>
      <c r="QWB1002" s="35"/>
      <c r="QWC1002" s="34"/>
      <c r="QWJ1002" s="35"/>
      <c r="QWK1002" s="34"/>
      <c r="QWR1002" s="35"/>
      <c r="QWS1002" s="34"/>
      <c r="QWZ1002" s="35"/>
      <c r="QXA1002" s="34"/>
      <c r="QXH1002" s="35"/>
      <c r="QXI1002" s="34"/>
      <c r="QXP1002" s="35"/>
      <c r="QXQ1002" s="34"/>
      <c r="QXX1002" s="35"/>
      <c r="QXY1002" s="34"/>
      <c r="QYF1002" s="35"/>
      <c r="QYG1002" s="34"/>
      <c r="QYN1002" s="35"/>
      <c r="QYO1002" s="34"/>
      <c r="QYV1002" s="35"/>
      <c r="QYW1002" s="34"/>
      <c r="QZD1002" s="35"/>
      <c r="QZE1002" s="34"/>
      <c r="QZL1002" s="35"/>
      <c r="QZM1002" s="34"/>
      <c r="QZT1002" s="35"/>
      <c r="QZU1002" s="34"/>
      <c r="RAB1002" s="35"/>
      <c r="RAC1002" s="34"/>
      <c r="RAJ1002" s="35"/>
      <c r="RAK1002" s="34"/>
      <c r="RAR1002" s="35"/>
      <c r="RAS1002" s="34"/>
      <c r="RAZ1002" s="35"/>
      <c r="RBA1002" s="34"/>
      <c r="RBH1002" s="35"/>
      <c r="RBI1002" s="34"/>
      <c r="RBP1002" s="35"/>
      <c r="RBQ1002" s="34"/>
      <c r="RBX1002" s="35"/>
      <c r="RBY1002" s="34"/>
      <c r="RCF1002" s="35"/>
      <c r="RCG1002" s="34"/>
      <c r="RCN1002" s="35"/>
      <c r="RCO1002" s="34"/>
      <c r="RCV1002" s="35"/>
      <c r="RCW1002" s="34"/>
      <c r="RDD1002" s="35"/>
      <c r="RDE1002" s="34"/>
      <c r="RDL1002" s="35"/>
      <c r="RDM1002" s="34"/>
      <c r="RDT1002" s="35"/>
      <c r="RDU1002" s="34"/>
      <c r="REB1002" s="35"/>
      <c r="REC1002" s="34"/>
      <c r="REJ1002" s="35"/>
      <c r="REK1002" s="34"/>
      <c r="RER1002" s="35"/>
      <c r="RES1002" s="34"/>
      <c r="REZ1002" s="35"/>
      <c r="RFA1002" s="34"/>
      <c r="RFH1002" s="35"/>
      <c r="RFI1002" s="34"/>
      <c r="RFP1002" s="35"/>
      <c r="RFQ1002" s="34"/>
      <c r="RFX1002" s="35"/>
      <c r="RFY1002" s="34"/>
      <c r="RGF1002" s="35"/>
      <c r="RGG1002" s="34"/>
      <c r="RGN1002" s="35"/>
      <c r="RGO1002" s="34"/>
      <c r="RGV1002" s="35"/>
      <c r="RGW1002" s="34"/>
      <c r="RHD1002" s="35"/>
      <c r="RHE1002" s="34"/>
      <c r="RHL1002" s="35"/>
      <c r="RHM1002" s="34"/>
      <c r="RHT1002" s="35"/>
      <c r="RHU1002" s="34"/>
      <c r="RIB1002" s="35"/>
      <c r="RIC1002" s="34"/>
      <c r="RIJ1002" s="35"/>
      <c r="RIK1002" s="34"/>
      <c r="RIR1002" s="35"/>
      <c r="RIS1002" s="34"/>
      <c r="RIZ1002" s="35"/>
      <c r="RJA1002" s="34"/>
      <c r="RJH1002" s="35"/>
      <c r="RJI1002" s="34"/>
      <c r="RJP1002" s="35"/>
      <c r="RJQ1002" s="34"/>
      <c r="RJX1002" s="35"/>
      <c r="RJY1002" s="34"/>
      <c r="RKF1002" s="35"/>
      <c r="RKG1002" s="34"/>
      <c r="RKN1002" s="35"/>
      <c r="RKO1002" s="34"/>
      <c r="RKV1002" s="35"/>
      <c r="RKW1002" s="34"/>
      <c r="RLD1002" s="35"/>
      <c r="RLE1002" s="34"/>
      <c r="RLL1002" s="35"/>
      <c r="RLM1002" s="34"/>
      <c r="RLT1002" s="35"/>
      <c r="RLU1002" s="34"/>
      <c r="RMB1002" s="35"/>
      <c r="RMC1002" s="34"/>
      <c r="RMJ1002" s="35"/>
      <c r="RMK1002" s="34"/>
      <c r="RMR1002" s="35"/>
      <c r="RMS1002" s="34"/>
      <c r="RMZ1002" s="35"/>
      <c r="RNA1002" s="34"/>
      <c r="RNH1002" s="35"/>
      <c r="RNI1002" s="34"/>
      <c r="RNP1002" s="35"/>
      <c r="RNQ1002" s="34"/>
      <c r="RNX1002" s="35"/>
      <c r="RNY1002" s="34"/>
      <c r="ROF1002" s="35"/>
      <c r="ROG1002" s="34"/>
      <c r="RON1002" s="35"/>
      <c r="ROO1002" s="34"/>
      <c r="ROV1002" s="35"/>
      <c r="ROW1002" s="34"/>
      <c r="RPD1002" s="35"/>
      <c r="RPE1002" s="34"/>
      <c r="RPL1002" s="35"/>
      <c r="RPM1002" s="34"/>
      <c r="RPT1002" s="35"/>
      <c r="RPU1002" s="34"/>
      <c r="RQB1002" s="35"/>
      <c r="RQC1002" s="34"/>
      <c r="RQJ1002" s="35"/>
      <c r="RQK1002" s="34"/>
      <c r="RQR1002" s="35"/>
      <c r="RQS1002" s="34"/>
      <c r="RQZ1002" s="35"/>
      <c r="RRA1002" s="34"/>
      <c r="RRH1002" s="35"/>
      <c r="RRI1002" s="34"/>
      <c r="RRP1002" s="35"/>
      <c r="RRQ1002" s="34"/>
      <c r="RRX1002" s="35"/>
      <c r="RRY1002" s="34"/>
      <c r="RSF1002" s="35"/>
      <c r="RSG1002" s="34"/>
      <c r="RSN1002" s="35"/>
      <c r="RSO1002" s="34"/>
      <c r="RSV1002" s="35"/>
      <c r="RSW1002" s="34"/>
      <c r="RTD1002" s="35"/>
      <c r="RTE1002" s="34"/>
      <c r="RTL1002" s="35"/>
      <c r="RTM1002" s="34"/>
      <c r="RTT1002" s="35"/>
      <c r="RTU1002" s="34"/>
      <c r="RUB1002" s="35"/>
      <c r="RUC1002" s="34"/>
      <c r="RUJ1002" s="35"/>
      <c r="RUK1002" s="34"/>
      <c r="RUR1002" s="35"/>
      <c r="RUS1002" s="34"/>
      <c r="RUZ1002" s="35"/>
      <c r="RVA1002" s="34"/>
      <c r="RVH1002" s="35"/>
      <c r="RVI1002" s="34"/>
      <c r="RVP1002" s="35"/>
      <c r="RVQ1002" s="34"/>
      <c r="RVX1002" s="35"/>
      <c r="RVY1002" s="34"/>
      <c r="RWF1002" s="35"/>
      <c r="RWG1002" s="34"/>
      <c r="RWN1002" s="35"/>
      <c r="RWO1002" s="34"/>
      <c r="RWV1002" s="35"/>
      <c r="RWW1002" s="34"/>
      <c r="RXD1002" s="35"/>
      <c r="RXE1002" s="34"/>
      <c r="RXL1002" s="35"/>
      <c r="RXM1002" s="34"/>
      <c r="RXT1002" s="35"/>
      <c r="RXU1002" s="34"/>
      <c r="RYB1002" s="35"/>
      <c r="RYC1002" s="34"/>
      <c r="RYJ1002" s="35"/>
      <c r="RYK1002" s="34"/>
      <c r="RYR1002" s="35"/>
      <c r="RYS1002" s="34"/>
      <c r="RYZ1002" s="35"/>
      <c r="RZA1002" s="34"/>
      <c r="RZH1002" s="35"/>
      <c r="RZI1002" s="34"/>
      <c r="RZP1002" s="35"/>
      <c r="RZQ1002" s="34"/>
      <c r="RZX1002" s="35"/>
      <c r="RZY1002" s="34"/>
      <c r="SAF1002" s="35"/>
      <c r="SAG1002" s="34"/>
      <c r="SAN1002" s="35"/>
      <c r="SAO1002" s="34"/>
      <c r="SAV1002" s="35"/>
      <c r="SAW1002" s="34"/>
      <c r="SBD1002" s="35"/>
      <c r="SBE1002" s="34"/>
      <c r="SBL1002" s="35"/>
      <c r="SBM1002" s="34"/>
      <c r="SBT1002" s="35"/>
      <c r="SBU1002" s="34"/>
      <c r="SCB1002" s="35"/>
      <c r="SCC1002" s="34"/>
      <c r="SCJ1002" s="35"/>
      <c r="SCK1002" s="34"/>
      <c r="SCR1002" s="35"/>
      <c r="SCS1002" s="34"/>
      <c r="SCZ1002" s="35"/>
      <c r="SDA1002" s="34"/>
      <c r="SDH1002" s="35"/>
      <c r="SDI1002" s="34"/>
      <c r="SDP1002" s="35"/>
      <c r="SDQ1002" s="34"/>
      <c r="SDX1002" s="35"/>
      <c r="SDY1002" s="34"/>
      <c r="SEF1002" s="35"/>
      <c r="SEG1002" s="34"/>
      <c r="SEN1002" s="35"/>
      <c r="SEO1002" s="34"/>
      <c r="SEV1002" s="35"/>
      <c r="SEW1002" s="34"/>
      <c r="SFD1002" s="35"/>
      <c r="SFE1002" s="34"/>
      <c r="SFL1002" s="35"/>
      <c r="SFM1002" s="34"/>
      <c r="SFT1002" s="35"/>
      <c r="SFU1002" s="34"/>
      <c r="SGB1002" s="35"/>
      <c r="SGC1002" s="34"/>
      <c r="SGJ1002" s="35"/>
      <c r="SGK1002" s="34"/>
      <c r="SGR1002" s="35"/>
      <c r="SGS1002" s="34"/>
      <c r="SGZ1002" s="35"/>
      <c r="SHA1002" s="34"/>
      <c r="SHH1002" s="35"/>
      <c r="SHI1002" s="34"/>
      <c r="SHP1002" s="35"/>
      <c r="SHQ1002" s="34"/>
      <c r="SHX1002" s="35"/>
      <c r="SHY1002" s="34"/>
      <c r="SIF1002" s="35"/>
      <c r="SIG1002" s="34"/>
      <c r="SIN1002" s="35"/>
      <c r="SIO1002" s="34"/>
      <c r="SIV1002" s="35"/>
      <c r="SIW1002" s="34"/>
      <c r="SJD1002" s="35"/>
      <c r="SJE1002" s="34"/>
      <c r="SJL1002" s="35"/>
      <c r="SJM1002" s="34"/>
      <c r="SJT1002" s="35"/>
      <c r="SJU1002" s="34"/>
      <c r="SKB1002" s="35"/>
      <c r="SKC1002" s="34"/>
      <c r="SKJ1002" s="35"/>
      <c r="SKK1002" s="34"/>
      <c r="SKR1002" s="35"/>
      <c r="SKS1002" s="34"/>
      <c r="SKZ1002" s="35"/>
      <c r="SLA1002" s="34"/>
      <c r="SLH1002" s="35"/>
      <c r="SLI1002" s="34"/>
      <c r="SLP1002" s="35"/>
      <c r="SLQ1002" s="34"/>
      <c r="SLX1002" s="35"/>
      <c r="SLY1002" s="34"/>
      <c r="SMF1002" s="35"/>
      <c r="SMG1002" s="34"/>
      <c r="SMN1002" s="35"/>
      <c r="SMO1002" s="34"/>
      <c r="SMV1002" s="35"/>
      <c r="SMW1002" s="34"/>
      <c r="SND1002" s="35"/>
      <c r="SNE1002" s="34"/>
      <c r="SNL1002" s="35"/>
      <c r="SNM1002" s="34"/>
      <c r="SNT1002" s="35"/>
      <c r="SNU1002" s="34"/>
      <c r="SOB1002" s="35"/>
      <c r="SOC1002" s="34"/>
      <c r="SOJ1002" s="35"/>
      <c r="SOK1002" s="34"/>
      <c r="SOR1002" s="35"/>
      <c r="SOS1002" s="34"/>
      <c r="SOZ1002" s="35"/>
      <c r="SPA1002" s="34"/>
      <c r="SPH1002" s="35"/>
      <c r="SPI1002" s="34"/>
      <c r="SPP1002" s="35"/>
      <c r="SPQ1002" s="34"/>
      <c r="SPX1002" s="35"/>
      <c r="SPY1002" s="34"/>
      <c r="SQF1002" s="35"/>
      <c r="SQG1002" s="34"/>
      <c r="SQN1002" s="35"/>
      <c r="SQO1002" s="34"/>
      <c r="SQV1002" s="35"/>
      <c r="SQW1002" s="34"/>
      <c r="SRD1002" s="35"/>
      <c r="SRE1002" s="34"/>
      <c r="SRL1002" s="35"/>
      <c r="SRM1002" s="34"/>
      <c r="SRT1002" s="35"/>
      <c r="SRU1002" s="34"/>
      <c r="SSB1002" s="35"/>
      <c r="SSC1002" s="34"/>
      <c r="SSJ1002" s="35"/>
      <c r="SSK1002" s="34"/>
      <c r="SSR1002" s="35"/>
      <c r="SSS1002" s="34"/>
      <c r="SSZ1002" s="35"/>
      <c r="STA1002" s="34"/>
      <c r="STH1002" s="35"/>
      <c r="STI1002" s="34"/>
      <c r="STP1002" s="35"/>
      <c r="STQ1002" s="34"/>
      <c r="STX1002" s="35"/>
      <c r="STY1002" s="34"/>
      <c r="SUF1002" s="35"/>
      <c r="SUG1002" s="34"/>
      <c r="SUN1002" s="35"/>
      <c r="SUO1002" s="34"/>
      <c r="SUV1002" s="35"/>
      <c r="SUW1002" s="34"/>
      <c r="SVD1002" s="35"/>
      <c r="SVE1002" s="34"/>
      <c r="SVL1002" s="35"/>
      <c r="SVM1002" s="34"/>
      <c r="SVT1002" s="35"/>
      <c r="SVU1002" s="34"/>
      <c r="SWB1002" s="35"/>
      <c r="SWC1002" s="34"/>
      <c r="SWJ1002" s="35"/>
      <c r="SWK1002" s="34"/>
      <c r="SWR1002" s="35"/>
      <c r="SWS1002" s="34"/>
      <c r="SWZ1002" s="35"/>
      <c r="SXA1002" s="34"/>
      <c r="SXH1002" s="35"/>
      <c r="SXI1002" s="34"/>
      <c r="SXP1002" s="35"/>
      <c r="SXQ1002" s="34"/>
      <c r="SXX1002" s="35"/>
      <c r="SXY1002" s="34"/>
      <c r="SYF1002" s="35"/>
      <c r="SYG1002" s="34"/>
      <c r="SYN1002" s="35"/>
      <c r="SYO1002" s="34"/>
      <c r="SYV1002" s="35"/>
      <c r="SYW1002" s="34"/>
      <c r="SZD1002" s="35"/>
      <c r="SZE1002" s="34"/>
      <c r="SZL1002" s="35"/>
      <c r="SZM1002" s="34"/>
      <c r="SZT1002" s="35"/>
      <c r="SZU1002" s="34"/>
      <c r="TAB1002" s="35"/>
      <c r="TAC1002" s="34"/>
      <c r="TAJ1002" s="35"/>
      <c r="TAK1002" s="34"/>
      <c r="TAR1002" s="35"/>
      <c r="TAS1002" s="34"/>
      <c r="TAZ1002" s="35"/>
      <c r="TBA1002" s="34"/>
      <c r="TBH1002" s="35"/>
      <c r="TBI1002" s="34"/>
      <c r="TBP1002" s="35"/>
      <c r="TBQ1002" s="34"/>
      <c r="TBX1002" s="35"/>
      <c r="TBY1002" s="34"/>
      <c r="TCF1002" s="35"/>
      <c r="TCG1002" s="34"/>
      <c r="TCN1002" s="35"/>
      <c r="TCO1002" s="34"/>
      <c r="TCV1002" s="35"/>
      <c r="TCW1002" s="34"/>
      <c r="TDD1002" s="35"/>
      <c r="TDE1002" s="34"/>
      <c r="TDL1002" s="35"/>
      <c r="TDM1002" s="34"/>
      <c r="TDT1002" s="35"/>
      <c r="TDU1002" s="34"/>
      <c r="TEB1002" s="35"/>
      <c r="TEC1002" s="34"/>
      <c r="TEJ1002" s="35"/>
      <c r="TEK1002" s="34"/>
      <c r="TER1002" s="35"/>
      <c r="TES1002" s="34"/>
      <c r="TEZ1002" s="35"/>
      <c r="TFA1002" s="34"/>
      <c r="TFH1002" s="35"/>
      <c r="TFI1002" s="34"/>
      <c r="TFP1002" s="35"/>
      <c r="TFQ1002" s="34"/>
      <c r="TFX1002" s="35"/>
      <c r="TFY1002" s="34"/>
      <c r="TGF1002" s="35"/>
      <c r="TGG1002" s="34"/>
      <c r="TGN1002" s="35"/>
      <c r="TGO1002" s="34"/>
      <c r="TGV1002" s="35"/>
      <c r="TGW1002" s="34"/>
      <c r="THD1002" s="35"/>
      <c r="THE1002" s="34"/>
      <c r="THL1002" s="35"/>
      <c r="THM1002" s="34"/>
      <c r="THT1002" s="35"/>
      <c r="THU1002" s="34"/>
      <c r="TIB1002" s="35"/>
      <c r="TIC1002" s="34"/>
      <c r="TIJ1002" s="35"/>
      <c r="TIK1002" s="34"/>
      <c r="TIR1002" s="35"/>
      <c r="TIS1002" s="34"/>
      <c r="TIZ1002" s="35"/>
      <c r="TJA1002" s="34"/>
      <c r="TJH1002" s="35"/>
      <c r="TJI1002" s="34"/>
      <c r="TJP1002" s="35"/>
      <c r="TJQ1002" s="34"/>
      <c r="TJX1002" s="35"/>
      <c r="TJY1002" s="34"/>
      <c r="TKF1002" s="35"/>
      <c r="TKG1002" s="34"/>
      <c r="TKN1002" s="35"/>
      <c r="TKO1002" s="34"/>
      <c r="TKV1002" s="35"/>
      <c r="TKW1002" s="34"/>
      <c r="TLD1002" s="35"/>
      <c r="TLE1002" s="34"/>
      <c r="TLL1002" s="35"/>
      <c r="TLM1002" s="34"/>
      <c r="TLT1002" s="35"/>
      <c r="TLU1002" s="34"/>
      <c r="TMB1002" s="35"/>
      <c r="TMC1002" s="34"/>
      <c r="TMJ1002" s="35"/>
      <c r="TMK1002" s="34"/>
      <c r="TMR1002" s="35"/>
      <c r="TMS1002" s="34"/>
      <c r="TMZ1002" s="35"/>
      <c r="TNA1002" s="34"/>
      <c r="TNH1002" s="35"/>
      <c r="TNI1002" s="34"/>
      <c r="TNP1002" s="35"/>
      <c r="TNQ1002" s="34"/>
      <c r="TNX1002" s="35"/>
      <c r="TNY1002" s="34"/>
      <c r="TOF1002" s="35"/>
      <c r="TOG1002" s="34"/>
      <c r="TON1002" s="35"/>
      <c r="TOO1002" s="34"/>
      <c r="TOV1002" s="35"/>
      <c r="TOW1002" s="34"/>
      <c r="TPD1002" s="35"/>
      <c r="TPE1002" s="34"/>
      <c r="TPL1002" s="35"/>
      <c r="TPM1002" s="34"/>
      <c r="TPT1002" s="35"/>
      <c r="TPU1002" s="34"/>
      <c r="TQB1002" s="35"/>
      <c r="TQC1002" s="34"/>
      <c r="TQJ1002" s="35"/>
      <c r="TQK1002" s="34"/>
      <c r="TQR1002" s="35"/>
      <c r="TQS1002" s="34"/>
      <c r="TQZ1002" s="35"/>
      <c r="TRA1002" s="34"/>
      <c r="TRH1002" s="35"/>
      <c r="TRI1002" s="34"/>
      <c r="TRP1002" s="35"/>
      <c r="TRQ1002" s="34"/>
      <c r="TRX1002" s="35"/>
      <c r="TRY1002" s="34"/>
      <c r="TSF1002" s="35"/>
      <c r="TSG1002" s="34"/>
      <c r="TSN1002" s="35"/>
      <c r="TSO1002" s="34"/>
      <c r="TSV1002" s="35"/>
      <c r="TSW1002" s="34"/>
      <c r="TTD1002" s="35"/>
      <c r="TTE1002" s="34"/>
      <c r="TTL1002" s="35"/>
      <c r="TTM1002" s="34"/>
      <c r="TTT1002" s="35"/>
      <c r="TTU1002" s="34"/>
      <c r="TUB1002" s="35"/>
      <c r="TUC1002" s="34"/>
      <c r="TUJ1002" s="35"/>
      <c r="TUK1002" s="34"/>
      <c r="TUR1002" s="35"/>
      <c r="TUS1002" s="34"/>
      <c r="TUZ1002" s="35"/>
      <c r="TVA1002" s="34"/>
      <c r="TVH1002" s="35"/>
      <c r="TVI1002" s="34"/>
      <c r="TVP1002" s="35"/>
      <c r="TVQ1002" s="34"/>
      <c r="TVX1002" s="35"/>
      <c r="TVY1002" s="34"/>
      <c r="TWF1002" s="35"/>
      <c r="TWG1002" s="34"/>
      <c r="TWN1002" s="35"/>
      <c r="TWO1002" s="34"/>
      <c r="TWV1002" s="35"/>
      <c r="TWW1002" s="34"/>
      <c r="TXD1002" s="35"/>
      <c r="TXE1002" s="34"/>
      <c r="TXL1002" s="35"/>
      <c r="TXM1002" s="34"/>
      <c r="TXT1002" s="35"/>
      <c r="TXU1002" s="34"/>
      <c r="TYB1002" s="35"/>
      <c r="TYC1002" s="34"/>
      <c r="TYJ1002" s="35"/>
      <c r="TYK1002" s="34"/>
      <c r="TYR1002" s="35"/>
      <c r="TYS1002" s="34"/>
      <c r="TYZ1002" s="35"/>
      <c r="TZA1002" s="34"/>
      <c r="TZH1002" s="35"/>
      <c r="TZI1002" s="34"/>
      <c r="TZP1002" s="35"/>
      <c r="TZQ1002" s="34"/>
      <c r="TZX1002" s="35"/>
      <c r="TZY1002" s="34"/>
      <c r="UAF1002" s="35"/>
      <c r="UAG1002" s="34"/>
      <c r="UAN1002" s="35"/>
      <c r="UAO1002" s="34"/>
      <c r="UAV1002" s="35"/>
      <c r="UAW1002" s="34"/>
      <c r="UBD1002" s="35"/>
      <c r="UBE1002" s="34"/>
      <c r="UBL1002" s="35"/>
      <c r="UBM1002" s="34"/>
      <c r="UBT1002" s="35"/>
      <c r="UBU1002" s="34"/>
      <c r="UCB1002" s="35"/>
      <c r="UCC1002" s="34"/>
      <c r="UCJ1002" s="35"/>
      <c r="UCK1002" s="34"/>
      <c r="UCR1002" s="35"/>
      <c r="UCS1002" s="34"/>
      <c r="UCZ1002" s="35"/>
      <c r="UDA1002" s="34"/>
      <c r="UDH1002" s="35"/>
      <c r="UDI1002" s="34"/>
      <c r="UDP1002" s="35"/>
      <c r="UDQ1002" s="34"/>
      <c r="UDX1002" s="35"/>
      <c r="UDY1002" s="34"/>
      <c r="UEF1002" s="35"/>
      <c r="UEG1002" s="34"/>
      <c r="UEN1002" s="35"/>
      <c r="UEO1002" s="34"/>
      <c r="UEV1002" s="35"/>
      <c r="UEW1002" s="34"/>
      <c r="UFD1002" s="35"/>
      <c r="UFE1002" s="34"/>
      <c r="UFL1002" s="35"/>
      <c r="UFM1002" s="34"/>
      <c r="UFT1002" s="35"/>
      <c r="UFU1002" s="34"/>
      <c r="UGB1002" s="35"/>
      <c r="UGC1002" s="34"/>
      <c r="UGJ1002" s="35"/>
      <c r="UGK1002" s="34"/>
      <c r="UGR1002" s="35"/>
      <c r="UGS1002" s="34"/>
      <c r="UGZ1002" s="35"/>
      <c r="UHA1002" s="34"/>
      <c r="UHH1002" s="35"/>
      <c r="UHI1002" s="34"/>
      <c r="UHP1002" s="35"/>
      <c r="UHQ1002" s="34"/>
      <c r="UHX1002" s="35"/>
      <c r="UHY1002" s="34"/>
      <c r="UIF1002" s="35"/>
      <c r="UIG1002" s="34"/>
      <c r="UIN1002" s="35"/>
      <c r="UIO1002" s="34"/>
      <c r="UIV1002" s="35"/>
      <c r="UIW1002" s="34"/>
      <c r="UJD1002" s="35"/>
      <c r="UJE1002" s="34"/>
      <c r="UJL1002" s="35"/>
      <c r="UJM1002" s="34"/>
      <c r="UJT1002" s="35"/>
      <c r="UJU1002" s="34"/>
      <c r="UKB1002" s="35"/>
      <c r="UKC1002" s="34"/>
      <c r="UKJ1002" s="35"/>
      <c r="UKK1002" s="34"/>
      <c r="UKR1002" s="35"/>
      <c r="UKS1002" s="34"/>
      <c r="UKZ1002" s="35"/>
      <c r="ULA1002" s="34"/>
      <c r="ULH1002" s="35"/>
      <c r="ULI1002" s="34"/>
      <c r="ULP1002" s="35"/>
      <c r="ULQ1002" s="34"/>
      <c r="ULX1002" s="35"/>
      <c r="ULY1002" s="34"/>
      <c r="UMF1002" s="35"/>
      <c r="UMG1002" s="34"/>
      <c r="UMN1002" s="35"/>
      <c r="UMO1002" s="34"/>
      <c r="UMV1002" s="35"/>
      <c r="UMW1002" s="34"/>
      <c r="UND1002" s="35"/>
      <c r="UNE1002" s="34"/>
      <c r="UNL1002" s="35"/>
      <c r="UNM1002" s="34"/>
      <c r="UNT1002" s="35"/>
      <c r="UNU1002" s="34"/>
      <c r="UOB1002" s="35"/>
      <c r="UOC1002" s="34"/>
      <c r="UOJ1002" s="35"/>
      <c r="UOK1002" s="34"/>
      <c r="UOR1002" s="35"/>
      <c r="UOS1002" s="34"/>
      <c r="UOZ1002" s="35"/>
      <c r="UPA1002" s="34"/>
      <c r="UPH1002" s="35"/>
      <c r="UPI1002" s="34"/>
      <c r="UPP1002" s="35"/>
      <c r="UPQ1002" s="34"/>
      <c r="UPX1002" s="35"/>
      <c r="UPY1002" s="34"/>
      <c r="UQF1002" s="35"/>
      <c r="UQG1002" s="34"/>
      <c r="UQN1002" s="35"/>
      <c r="UQO1002" s="34"/>
      <c r="UQV1002" s="35"/>
      <c r="UQW1002" s="34"/>
      <c r="URD1002" s="35"/>
      <c r="URE1002" s="34"/>
      <c r="URL1002" s="35"/>
      <c r="URM1002" s="34"/>
      <c r="URT1002" s="35"/>
      <c r="URU1002" s="34"/>
      <c r="USB1002" s="35"/>
      <c r="USC1002" s="34"/>
      <c r="USJ1002" s="35"/>
      <c r="USK1002" s="34"/>
      <c r="USR1002" s="35"/>
      <c r="USS1002" s="34"/>
      <c r="USZ1002" s="35"/>
      <c r="UTA1002" s="34"/>
      <c r="UTH1002" s="35"/>
      <c r="UTI1002" s="34"/>
      <c r="UTP1002" s="35"/>
      <c r="UTQ1002" s="34"/>
      <c r="UTX1002" s="35"/>
      <c r="UTY1002" s="34"/>
      <c r="UUF1002" s="35"/>
      <c r="UUG1002" s="34"/>
      <c r="UUN1002" s="35"/>
      <c r="UUO1002" s="34"/>
      <c r="UUV1002" s="35"/>
      <c r="UUW1002" s="34"/>
      <c r="UVD1002" s="35"/>
      <c r="UVE1002" s="34"/>
      <c r="UVL1002" s="35"/>
      <c r="UVM1002" s="34"/>
      <c r="UVT1002" s="35"/>
      <c r="UVU1002" s="34"/>
      <c r="UWB1002" s="35"/>
      <c r="UWC1002" s="34"/>
      <c r="UWJ1002" s="35"/>
      <c r="UWK1002" s="34"/>
      <c r="UWR1002" s="35"/>
      <c r="UWS1002" s="34"/>
      <c r="UWZ1002" s="35"/>
      <c r="UXA1002" s="34"/>
      <c r="UXH1002" s="35"/>
      <c r="UXI1002" s="34"/>
      <c r="UXP1002" s="35"/>
      <c r="UXQ1002" s="34"/>
      <c r="UXX1002" s="35"/>
      <c r="UXY1002" s="34"/>
      <c r="UYF1002" s="35"/>
      <c r="UYG1002" s="34"/>
      <c r="UYN1002" s="35"/>
      <c r="UYO1002" s="34"/>
      <c r="UYV1002" s="35"/>
      <c r="UYW1002" s="34"/>
      <c r="UZD1002" s="35"/>
      <c r="UZE1002" s="34"/>
      <c r="UZL1002" s="35"/>
      <c r="UZM1002" s="34"/>
      <c r="UZT1002" s="35"/>
      <c r="UZU1002" s="34"/>
      <c r="VAB1002" s="35"/>
      <c r="VAC1002" s="34"/>
      <c r="VAJ1002" s="35"/>
      <c r="VAK1002" s="34"/>
      <c r="VAR1002" s="35"/>
      <c r="VAS1002" s="34"/>
      <c r="VAZ1002" s="35"/>
      <c r="VBA1002" s="34"/>
      <c r="VBH1002" s="35"/>
      <c r="VBI1002" s="34"/>
      <c r="VBP1002" s="35"/>
      <c r="VBQ1002" s="34"/>
      <c r="VBX1002" s="35"/>
      <c r="VBY1002" s="34"/>
      <c r="VCF1002" s="35"/>
      <c r="VCG1002" s="34"/>
      <c r="VCN1002" s="35"/>
      <c r="VCO1002" s="34"/>
      <c r="VCV1002" s="35"/>
      <c r="VCW1002" s="34"/>
      <c r="VDD1002" s="35"/>
      <c r="VDE1002" s="34"/>
      <c r="VDL1002" s="35"/>
      <c r="VDM1002" s="34"/>
      <c r="VDT1002" s="35"/>
      <c r="VDU1002" s="34"/>
      <c r="VEB1002" s="35"/>
      <c r="VEC1002" s="34"/>
      <c r="VEJ1002" s="35"/>
      <c r="VEK1002" s="34"/>
      <c r="VER1002" s="35"/>
      <c r="VES1002" s="34"/>
      <c r="VEZ1002" s="35"/>
      <c r="VFA1002" s="34"/>
      <c r="VFH1002" s="35"/>
      <c r="VFI1002" s="34"/>
      <c r="VFP1002" s="35"/>
      <c r="VFQ1002" s="34"/>
      <c r="VFX1002" s="35"/>
      <c r="VFY1002" s="34"/>
      <c r="VGF1002" s="35"/>
      <c r="VGG1002" s="34"/>
      <c r="VGN1002" s="35"/>
      <c r="VGO1002" s="34"/>
      <c r="VGV1002" s="35"/>
      <c r="VGW1002" s="34"/>
      <c r="VHD1002" s="35"/>
      <c r="VHE1002" s="34"/>
      <c r="VHL1002" s="35"/>
      <c r="VHM1002" s="34"/>
      <c r="VHT1002" s="35"/>
      <c r="VHU1002" s="34"/>
      <c r="VIB1002" s="35"/>
      <c r="VIC1002" s="34"/>
      <c r="VIJ1002" s="35"/>
      <c r="VIK1002" s="34"/>
      <c r="VIR1002" s="35"/>
      <c r="VIS1002" s="34"/>
      <c r="VIZ1002" s="35"/>
      <c r="VJA1002" s="34"/>
      <c r="VJH1002" s="35"/>
      <c r="VJI1002" s="34"/>
      <c r="VJP1002" s="35"/>
      <c r="VJQ1002" s="34"/>
      <c r="VJX1002" s="35"/>
      <c r="VJY1002" s="34"/>
      <c r="VKF1002" s="35"/>
      <c r="VKG1002" s="34"/>
      <c r="VKN1002" s="35"/>
      <c r="VKO1002" s="34"/>
      <c r="VKV1002" s="35"/>
      <c r="VKW1002" s="34"/>
      <c r="VLD1002" s="35"/>
      <c r="VLE1002" s="34"/>
      <c r="VLL1002" s="35"/>
      <c r="VLM1002" s="34"/>
      <c r="VLT1002" s="35"/>
      <c r="VLU1002" s="34"/>
      <c r="VMB1002" s="35"/>
      <c r="VMC1002" s="34"/>
      <c r="VMJ1002" s="35"/>
      <c r="VMK1002" s="34"/>
      <c r="VMR1002" s="35"/>
      <c r="VMS1002" s="34"/>
      <c r="VMZ1002" s="35"/>
      <c r="VNA1002" s="34"/>
      <c r="VNH1002" s="35"/>
      <c r="VNI1002" s="34"/>
      <c r="VNP1002" s="35"/>
      <c r="VNQ1002" s="34"/>
      <c r="VNX1002" s="35"/>
      <c r="VNY1002" s="34"/>
      <c r="VOF1002" s="35"/>
      <c r="VOG1002" s="34"/>
      <c r="VON1002" s="35"/>
      <c r="VOO1002" s="34"/>
      <c r="VOV1002" s="35"/>
      <c r="VOW1002" s="34"/>
      <c r="VPD1002" s="35"/>
      <c r="VPE1002" s="34"/>
      <c r="VPL1002" s="35"/>
      <c r="VPM1002" s="34"/>
      <c r="VPT1002" s="35"/>
      <c r="VPU1002" s="34"/>
      <c r="VQB1002" s="35"/>
      <c r="VQC1002" s="34"/>
      <c r="VQJ1002" s="35"/>
      <c r="VQK1002" s="34"/>
      <c r="VQR1002" s="35"/>
      <c r="VQS1002" s="34"/>
      <c r="VQZ1002" s="35"/>
      <c r="VRA1002" s="34"/>
      <c r="VRH1002" s="35"/>
      <c r="VRI1002" s="34"/>
      <c r="VRP1002" s="35"/>
      <c r="VRQ1002" s="34"/>
      <c r="VRX1002" s="35"/>
      <c r="VRY1002" s="34"/>
      <c r="VSF1002" s="35"/>
      <c r="VSG1002" s="34"/>
      <c r="VSN1002" s="35"/>
      <c r="VSO1002" s="34"/>
      <c r="VSV1002" s="35"/>
      <c r="VSW1002" s="34"/>
      <c r="VTD1002" s="35"/>
      <c r="VTE1002" s="34"/>
      <c r="VTL1002" s="35"/>
      <c r="VTM1002" s="34"/>
      <c r="VTT1002" s="35"/>
      <c r="VTU1002" s="34"/>
      <c r="VUB1002" s="35"/>
      <c r="VUC1002" s="34"/>
      <c r="VUJ1002" s="35"/>
      <c r="VUK1002" s="34"/>
      <c r="VUR1002" s="35"/>
      <c r="VUS1002" s="34"/>
      <c r="VUZ1002" s="35"/>
      <c r="VVA1002" s="34"/>
      <c r="VVH1002" s="35"/>
      <c r="VVI1002" s="34"/>
      <c r="VVP1002" s="35"/>
      <c r="VVQ1002" s="34"/>
      <c r="VVX1002" s="35"/>
      <c r="VVY1002" s="34"/>
      <c r="VWF1002" s="35"/>
      <c r="VWG1002" s="34"/>
      <c r="VWN1002" s="35"/>
      <c r="VWO1002" s="34"/>
      <c r="VWV1002" s="35"/>
      <c r="VWW1002" s="34"/>
      <c r="VXD1002" s="35"/>
      <c r="VXE1002" s="34"/>
      <c r="VXL1002" s="35"/>
      <c r="VXM1002" s="34"/>
      <c r="VXT1002" s="35"/>
      <c r="VXU1002" s="34"/>
      <c r="VYB1002" s="35"/>
      <c r="VYC1002" s="34"/>
      <c r="VYJ1002" s="35"/>
      <c r="VYK1002" s="34"/>
      <c r="VYR1002" s="35"/>
      <c r="VYS1002" s="34"/>
      <c r="VYZ1002" s="35"/>
      <c r="VZA1002" s="34"/>
      <c r="VZH1002" s="35"/>
      <c r="VZI1002" s="34"/>
      <c r="VZP1002" s="35"/>
      <c r="VZQ1002" s="34"/>
      <c r="VZX1002" s="35"/>
      <c r="VZY1002" s="34"/>
      <c r="WAF1002" s="35"/>
      <c r="WAG1002" s="34"/>
      <c r="WAN1002" s="35"/>
      <c r="WAO1002" s="34"/>
      <c r="WAV1002" s="35"/>
      <c r="WAW1002" s="34"/>
      <c r="WBD1002" s="35"/>
      <c r="WBE1002" s="34"/>
      <c r="WBL1002" s="35"/>
      <c r="WBM1002" s="34"/>
      <c r="WBT1002" s="35"/>
      <c r="WBU1002" s="34"/>
      <c r="WCB1002" s="35"/>
      <c r="WCC1002" s="34"/>
      <c r="WCJ1002" s="35"/>
      <c r="WCK1002" s="34"/>
      <c r="WCR1002" s="35"/>
      <c r="WCS1002" s="34"/>
      <c r="WCZ1002" s="35"/>
      <c r="WDA1002" s="34"/>
      <c r="WDH1002" s="35"/>
      <c r="WDI1002" s="34"/>
      <c r="WDP1002" s="35"/>
      <c r="WDQ1002" s="34"/>
      <c r="WDX1002" s="35"/>
      <c r="WDY1002" s="34"/>
      <c r="WEF1002" s="35"/>
      <c r="WEG1002" s="34"/>
      <c r="WEN1002" s="35"/>
      <c r="WEO1002" s="34"/>
      <c r="WEV1002" s="35"/>
      <c r="WEW1002" s="34"/>
      <c r="WFD1002" s="35"/>
      <c r="WFE1002" s="34"/>
      <c r="WFL1002" s="35"/>
      <c r="WFM1002" s="34"/>
      <c r="WFT1002" s="35"/>
      <c r="WFU1002" s="34"/>
      <c r="WGB1002" s="35"/>
      <c r="WGC1002" s="34"/>
      <c r="WGJ1002" s="35"/>
      <c r="WGK1002" s="34"/>
      <c r="WGR1002" s="35"/>
      <c r="WGS1002" s="34"/>
      <c r="WGZ1002" s="35"/>
      <c r="WHA1002" s="34"/>
      <c r="WHH1002" s="35"/>
      <c r="WHI1002" s="34"/>
      <c r="WHP1002" s="35"/>
      <c r="WHQ1002" s="34"/>
      <c r="WHX1002" s="35"/>
      <c r="WHY1002" s="34"/>
      <c r="WIF1002" s="35"/>
      <c r="WIG1002" s="34"/>
      <c r="WIN1002" s="35"/>
      <c r="WIO1002" s="34"/>
      <c r="WIV1002" s="35"/>
      <c r="WIW1002" s="34"/>
      <c r="WJD1002" s="35"/>
      <c r="WJE1002" s="34"/>
      <c r="WJL1002" s="35"/>
      <c r="WJM1002" s="34"/>
      <c r="WJT1002" s="35"/>
      <c r="WJU1002" s="34"/>
      <c r="WKB1002" s="35"/>
      <c r="WKC1002" s="34"/>
      <c r="WKJ1002" s="35"/>
      <c r="WKK1002" s="34"/>
      <c r="WKR1002" s="35"/>
      <c r="WKS1002" s="34"/>
      <c r="WKZ1002" s="35"/>
      <c r="WLA1002" s="34"/>
      <c r="WLH1002" s="35"/>
      <c r="WLI1002" s="34"/>
      <c r="WLP1002" s="35"/>
      <c r="WLQ1002" s="34"/>
      <c r="WLX1002" s="35"/>
      <c r="WLY1002" s="34"/>
      <c r="WMF1002" s="35"/>
      <c r="WMG1002" s="34"/>
      <c r="WMN1002" s="35"/>
      <c r="WMO1002" s="34"/>
      <c r="WMV1002" s="35"/>
      <c r="WMW1002" s="34"/>
      <c r="WND1002" s="35"/>
      <c r="WNE1002" s="34"/>
      <c r="WNL1002" s="35"/>
      <c r="WNM1002" s="34"/>
      <c r="WNT1002" s="35"/>
      <c r="WNU1002" s="34"/>
      <c r="WOB1002" s="35"/>
      <c r="WOC1002" s="34"/>
      <c r="WOJ1002" s="35"/>
      <c r="WOK1002" s="34"/>
      <c r="WOR1002" s="35"/>
      <c r="WOS1002" s="34"/>
      <c r="WOZ1002" s="35"/>
      <c r="WPA1002" s="34"/>
      <c r="WPH1002" s="35"/>
      <c r="WPI1002" s="34"/>
      <c r="WPP1002" s="35"/>
      <c r="WPQ1002" s="34"/>
      <c r="WPX1002" s="35"/>
      <c r="WPY1002" s="34"/>
      <c r="WQF1002" s="35"/>
      <c r="WQG1002" s="34"/>
      <c r="WQN1002" s="35"/>
      <c r="WQO1002" s="34"/>
      <c r="WQV1002" s="35"/>
      <c r="WQW1002" s="34"/>
      <c r="WRD1002" s="35"/>
      <c r="WRE1002" s="34"/>
      <c r="WRL1002" s="35"/>
      <c r="WRM1002" s="34"/>
      <c r="WRT1002" s="35"/>
      <c r="WRU1002" s="34"/>
      <c r="WSB1002" s="35"/>
      <c r="WSC1002" s="34"/>
      <c r="WSJ1002" s="35"/>
      <c r="WSK1002" s="34"/>
      <c r="WSR1002" s="35"/>
      <c r="WSS1002" s="34"/>
      <c r="WSZ1002" s="35"/>
      <c r="WTA1002" s="34"/>
      <c r="WTH1002" s="35"/>
      <c r="WTI1002" s="34"/>
      <c r="WTP1002" s="35"/>
      <c r="WTQ1002" s="34"/>
      <c r="WTX1002" s="35"/>
      <c r="WTY1002" s="34"/>
      <c r="WUF1002" s="35"/>
      <c r="WUG1002" s="34"/>
      <c r="WUN1002" s="35"/>
      <c r="WUO1002" s="34"/>
      <c r="WUV1002" s="35"/>
      <c r="WUW1002" s="34"/>
      <c r="WVD1002" s="35"/>
      <c r="WVE1002" s="34"/>
      <c r="WVL1002" s="35"/>
      <c r="WVM1002" s="34"/>
      <c r="WVT1002" s="35"/>
      <c r="WVU1002" s="34"/>
      <c r="WWB1002" s="35"/>
      <c r="WWC1002" s="34"/>
      <c r="WWJ1002" s="35"/>
      <c r="WWK1002" s="34"/>
      <c r="WWR1002" s="35"/>
      <c r="WWS1002" s="34"/>
      <c r="WWZ1002" s="35"/>
      <c r="WXA1002" s="34"/>
      <c r="WXH1002" s="35"/>
      <c r="WXI1002" s="34"/>
      <c r="WXP1002" s="35"/>
      <c r="WXQ1002" s="34"/>
      <c r="WXX1002" s="35"/>
      <c r="WXY1002" s="34"/>
      <c r="WYF1002" s="35"/>
      <c r="WYG1002" s="34"/>
      <c r="WYN1002" s="35"/>
      <c r="WYO1002" s="34"/>
      <c r="WYV1002" s="35"/>
      <c r="WYW1002" s="34"/>
      <c r="WZD1002" s="35"/>
      <c r="WZE1002" s="34"/>
      <c r="WZL1002" s="35"/>
      <c r="WZM1002" s="34"/>
      <c r="WZT1002" s="35"/>
      <c r="WZU1002" s="34"/>
      <c r="XAB1002" s="35"/>
      <c r="XAC1002" s="34"/>
      <c r="XAJ1002" s="35"/>
      <c r="XAK1002" s="34"/>
      <c r="XAR1002" s="35"/>
      <c r="XAS1002" s="34"/>
      <c r="XAZ1002" s="35"/>
      <c r="XBA1002" s="34"/>
      <c r="XBH1002" s="35"/>
      <c r="XBI1002" s="34"/>
      <c r="XBP1002" s="35"/>
      <c r="XBQ1002" s="34"/>
      <c r="XBX1002" s="35"/>
      <c r="XBY1002" s="34"/>
      <c r="XCF1002" s="35"/>
      <c r="XCG1002" s="34"/>
      <c r="XCN1002" s="35"/>
      <c r="XCO1002" s="34"/>
      <c r="XCV1002" s="35"/>
      <c r="XCW1002" s="34"/>
      <c r="XDD1002" s="35"/>
      <c r="XDE1002" s="34"/>
      <c r="XDL1002" s="35"/>
      <c r="XDM1002" s="34"/>
      <c r="XDT1002" s="35"/>
      <c r="XDU1002" s="34"/>
      <c r="XEB1002" s="35"/>
      <c r="XEC1002" s="34"/>
      <c r="XEJ1002" s="35"/>
      <c r="XEK1002" s="34"/>
      <c r="XER1002" s="35"/>
      <c r="XES1002" s="34"/>
      <c r="XEZ1002" s="35"/>
      <c r="XFA1002" s="34"/>
    </row>
    <row r="1003" spans="1:1021 1028:2045 2052:3069 3076:4093 4100:5117 5124:6141 6148:7165 7172:8189 8196:9213 9220:10237 10244:11261 11268:12285 12292:13309 13316:14333 14340:15357 15364:16381" x14ac:dyDescent="0.25">
      <c r="A1003" t="s">
        <v>344</v>
      </c>
      <c r="B1003" t="s">
        <v>239</v>
      </c>
      <c r="C1003">
        <v>595</v>
      </c>
      <c r="D1003">
        <v>595</v>
      </c>
      <c r="E1003" s="35">
        <v>1</v>
      </c>
      <c r="F1003" s="34">
        <v>1E-165</v>
      </c>
      <c r="G1003">
        <v>100</v>
      </c>
      <c r="H1003">
        <v>384</v>
      </c>
      <c r="I1003" t="str">
        <f>HYPERLINK("https://www.ncbi.nlm.nih.gov/nucleotide/MZ687493.1?report=genbank&amp;log$=nucltop&amp;blast_rank=1&amp;RID=XE5F3SZE013","MZ687493.1")</f>
        <v>MZ687493.1</v>
      </c>
    </row>
    <row r="1004" spans="1:1021 1028:2045 2052:3069 3076:4093 4100:5117 5124:6141 6148:7165 7172:8189 8196:9213 9220:10237 10244:11261 11268:12285 12292:13309 13316:14333 14340:15357 15364:16381" x14ac:dyDescent="0.25">
      <c r="A1004" t="s">
        <v>344</v>
      </c>
      <c r="B1004" t="s">
        <v>327</v>
      </c>
      <c r="C1004">
        <v>584</v>
      </c>
      <c r="D1004">
        <v>584</v>
      </c>
      <c r="E1004" s="35">
        <v>1</v>
      </c>
      <c r="F1004" s="34">
        <v>3E-162</v>
      </c>
      <c r="G1004">
        <v>99.38</v>
      </c>
      <c r="H1004">
        <v>1676</v>
      </c>
      <c r="I1004" t="str">
        <f>HYPERLINK("https://www.ncbi.nlm.nih.gov/nucleotide/MN824022.1?report=genbank&amp;log$=nucltop&amp;blast_rank=2&amp;RID=XE5F3SZE013","MN824022.1")</f>
        <v>MN824022.1</v>
      </c>
    </row>
    <row r="1005" spans="1:1021 1028:2045 2052:3069 3076:4093 4100:5117 5124:6141 6148:7165 7172:8189 8196:9213 9220:10237 10244:11261 11268:12285 12292:13309 13316:14333 14340:15357 15364:16381" x14ac:dyDescent="0.25">
      <c r="A1005" t="s">
        <v>344</v>
      </c>
      <c r="B1005" t="s">
        <v>177</v>
      </c>
      <c r="C1005">
        <v>584</v>
      </c>
      <c r="D1005">
        <v>584</v>
      </c>
      <c r="E1005" s="35">
        <v>1</v>
      </c>
      <c r="F1005" s="34">
        <v>3E-162</v>
      </c>
      <c r="G1005">
        <v>99.38</v>
      </c>
      <c r="H1005">
        <v>1670</v>
      </c>
      <c r="I1005" t="str">
        <f>HYPERLINK("https://www.ncbi.nlm.nih.gov/nucleotide/MN824019.1?report=genbank&amp;log$=nucltop&amp;blast_rank=3&amp;RID=XE5F3SZE013","MN824019.1")</f>
        <v>MN824019.1</v>
      </c>
    </row>
    <row r="1006" spans="1:1021 1028:2045 2052:3069 3076:4093 4100:5117 5124:6141 6148:7165 7172:8189 8196:9213 9220:10237 10244:11261 11268:12285 12292:13309 13316:14333 14340:15357 15364:16381" x14ac:dyDescent="0.25">
      <c r="A1006" t="s">
        <v>344</v>
      </c>
      <c r="B1006" t="s">
        <v>326</v>
      </c>
      <c r="C1006">
        <v>584</v>
      </c>
      <c r="D1006">
        <v>584</v>
      </c>
      <c r="E1006" s="35">
        <v>1</v>
      </c>
      <c r="F1006" s="34">
        <v>3E-162</v>
      </c>
      <c r="G1006">
        <v>99.38</v>
      </c>
      <c r="H1006">
        <v>1674</v>
      </c>
      <c r="I1006" t="str">
        <f>HYPERLINK("https://www.ncbi.nlm.nih.gov/nucleotide/KY980349.1?report=genbank&amp;log$=nucltop&amp;blast_rank=4&amp;RID=XE5F3SZE013","KY980349.1")</f>
        <v>KY980349.1</v>
      </c>
    </row>
    <row r="1007" spans="1:1021 1028:2045 2052:3069 3076:4093 4100:5117 5124:6141 6148:7165 7172:8189 8196:9213 9220:10237 10244:11261 11268:12285 12292:13309 13316:14333 14340:15357 15364:16381" x14ac:dyDescent="0.25">
      <c r="A1007" t="s">
        <v>344</v>
      </c>
      <c r="B1007" t="s">
        <v>250</v>
      </c>
      <c r="C1007">
        <v>584</v>
      </c>
      <c r="D1007">
        <v>584</v>
      </c>
      <c r="E1007" s="35">
        <v>1</v>
      </c>
      <c r="F1007" s="34">
        <v>3E-162</v>
      </c>
      <c r="G1007">
        <v>99.38</v>
      </c>
      <c r="H1007">
        <v>1695</v>
      </c>
      <c r="I1007" t="str">
        <f>HYPERLINK("https://www.ncbi.nlm.nih.gov/nucleotide/KY980322.1?report=genbank&amp;log$=nucltop&amp;blast_rank=5&amp;RID=XE5F3SZE013","KY980322.1")</f>
        <v>KY980322.1</v>
      </c>
    </row>
    <row r="1008" spans="1:1021 1028:2045 2052:3069 3076:4093 4100:5117 5124:6141 6148:7165 7172:8189 8196:9213 9220:10237 10244:11261 11268:12285 12292:13309 13316:14333 14340:15357 15364:16381" x14ac:dyDescent="0.25">
      <c r="A1008" t="s">
        <v>344</v>
      </c>
      <c r="B1008" t="s">
        <v>250</v>
      </c>
      <c r="C1008">
        <v>584</v>
      </c>
      <c r="D1008">
        <v>584</v>
      </c>
      <c r="E1008" s="35">
        <v>1</v>
      </c>
      <c r="F1008" s="34">
        <v>3E-162</v>
      </c>
      <c r="G1008">
        <v>99.38</v>
      </c>
      <c r="H1008">
        <v>1695</v>
      </c>
      <c r="I1008" t="str">
        <f>HYPERLINK("https://www.ncbi.nlm.nih.gov/nucleotide/KY980277.1?report=genbank&amp;log$=nucltop&amp;blast_rank=6&amp;RID=XE5F3SZE013","KY980277.1")</f>
        <v>KY980277.1</v>
      </c>
    </row>
    <row r="1009" spans="1:9" x14ac:dyDescent="0.25">
      <c r="A1009" t="s">
        <v>344</v>
      </c>
      <c r="B1009" t="s">
        <v>250</v>
      </c>
      <c r="C1009">
        <v>584</v>
      </c>
      <c r="D1009">
        <v>584</v>
      </c>
      <c r="E1009" s="35">
        <v>1</v>
      </c>
      <c r="F1009" s="34">
        <v>3E-162</v>
      </c>
      <c r="G1009">
        <v>99.38</v>
      </c>
      <c r="H1009">
        <v>1695</v>
      </c>
      <c r="I1009" t="str">
        <f>HYPERLINK("https://www.ncbi.nlm.nih.gov/nucleotide/KY980251.1?report=genbank&amp;log$=nucltop&amp;blast_rank=7&amp;RID=XE5F3SZE013","KY980251.1")</f>
        <v>KY980251.1</v>
      </c>
    </row>
    <row r="1010" spans="1:9" x14ac:dyDescent="0.25">
      <c r="A1010" t="s">
        <v>344</v>
      </c>
      <c r="B1010" t="s">
        <v>326</v>
      </c>
      <c r="C1010">
        <v>584</v>
      </c>
      <c r="D1010">
        <v>584</v>
      </c>
      <c r="E1010" s="35">
        <v>1</v>
      </c>
      <c r="F1010" s="34">
        <v>3E-162</v>
      </c>
      <c r="G1010">
        <v>99.38</v>
      </c>
      <c r="H1010">
        <v>3183</v>
      </c>
      <c r="I1010" t="str">
        <f>HYPERLINK("https://www.ncbi.nlm.nih.gov/nucleotide/KU314867.1?report=genbank&amp;log$=nucltop&amp;blast_rank=8&amp;RID=XE5F3SZE013","KU314867.1")</f>
        <v>KU314867.1</v>
      </c>
    </row>
    <row r="1011" spans="1:9" x14ac:dyDescent="0.25">
      <c r="A1011" t="s">
        <v>344</v>
      </c>
      <c r="B1011" t="s">
        <v>326</v>
      </c>
      <c r="C1011">
        <v>584</v>
      </c>
      <c r="D1011">
        <v>584</v>
      </c>
      <c r="E1011" s="35">
        <v>1</v>
      </c>
      <c r="F1011" s="34">
        <v>3E-162</v>
      </c>
      <c r="G1011">
        <v>99.38</v>
      </c>
      <c r="H1011">
        <v>1800</v>
      </c>
      <c r="I1011" t="str">
        <f>HYPERLINK("https://www.ncbi.nlm.nih.gov/nucleotide/OK093377.1?report=genbank&amp;log$=nucltop&amp;blast_rank=9&amp;RID=XE5F3SZE013","OK093377.1")</f>
        <v>OK093377.1</v>
      </c>
    </row>
    <row r="1012" spans="1:9" x14ac:dyDescent="0.25">
      <c r="A1012" t="s">
        <v>344</v>
      </c>
      <c r="B1012" t="s">
        <v>326</v>
      </c>
      <c r="C1012">
        <v>584</v>
      </c>
      <c r="D1012">
        <v>584</v>
      </c>
      <c r="E1012" s="35">
        <v>1</v>
      </c>
      <c r="F1012" s="34">
        <v>3E-162</v>
      </c>
      <c r="G1012">
        <v>99.38</v>
      </c>
      <c r="H1012">
        <v>1799</v>
      </c>
      <c r="I1012" t="str">
        <f>HYPERLINK("https://www.ncbi.nlm.nih.gov/nucleotide/OK093376.1?report=genbank&amp;log$=nucltop&amp;blast_rank=10&amp;RID=XE5F3SZE013","OK093376.1")</f>
        <v>OK093376.1</v>
      </c>
    </row>
    <row r="1013" spans="1:9" x14ac:dyDescent="0.25">
      <c r="A1013" t="s">
        <v>344</v>
      </c>
      <c r="B1013" t="s">
        <v>326</v>
      </c>
      <c r="C1013">
        <v>584</v>
      </c>
      <c r="D1013">
        <v>584</v>
      </c>
      <c r="E1013" s="35">
        <v>1</v>
      </c>
      <c r="F1013" s="34">
        <v>3E-162</v>
      </c>
      <c r="G1013">
        <v>99.38</v>
      </c>
      <c r="H1013">
        <v>1799</v>
      </c>
      <c r="I1013" t="str">
        <f>HYPERLINK("https://www.ncbi.nlm.nih.gov/nucleotide/OK093375.1?report=genbank&amp;log$=nucltop&amp;blast_rank=11&amp;RID=XE5F3SZE013","OK093375.1")</f>
        <v>OK093375.1</v>
      </c>
    </row>
    <row r="1014" spans="1:9" x14ac:dyDescent="0.25">
      <c r="A1014" t="s">
        <v>344</v>
      </c>
      <c r="B1014" t="s">
        <v>345</v>
      </c>
      <c r="C1014">
        <v>584</v>
      </c>
      <c r="D1014">
        <v>584</v>
      </c>
      <c r="E1014" s="35">
        <v>1</v>
      </c>
      <c r="F1014" s="34">
        <v>3E-162</v>
      </c>
      <c r="G1014">
        <v>99.38</v>
      </c>
      <c r="H1014">
        <v>3028</v>
      </c>
      <c r="I1014" t="str">
        <f>HYPERLINK("https://www.ncbi.nlm.nih.gov/nucleotide/OP094113.1?report=genbank&amp;log$=nucltop&amp;blast_rank=12&amp;RID=XE5F3SZE013","OP094113.1")</f>
        <v>OP094113.1</v>
      </c>
    </row>
    <row r="1015" spans="1:9" x14ac:dyDescent="0.25">
      <c r="A1015" t="s">
        <v>344</v>
      </c>
      <c r="B1015" t="s">
        <v>345</v>
      </c>
      <c r="C1015">
        <v>584</v>
      </c>
      <c r="D1015">
        <v>584</v>
      </c>
      <c r="E1015" s="35">
        <v>1</v>
      </c>
      <c r="F1015" s="34">
        <v>3E-162</v>
      </c>
      <c r="G1015">
        <v>99.38</v>
      </c>
      <c r="H1015">
        <v>3070</v>
      </c>
      <c r="I1015" t="str">
        <f>HYPERLINK("https://www.ncbi.nlm.nih.gov/nucleotide/OP094108.1?report=genbank&amp;log$=nucltop&amp;blast_rank=13&amp;RID=XE5F3SZE013","OP094108.1")</f>
        <v>OP094108.1</v>
      </c>
    </row>
    <row r="1016" spans="1:9" x14ac:dyDescent="0.25">
      <c r="A1016" t="s">
        <v>344</v>
      </c>
      <c r="B1016" t="s">
        <v>332</v>
      </c>
      <c r="C1016">
        <v>584</v>
      </c>
      <c r="D1016">
        <v>584</v>
      </c>
      <c r="E1016" s="35">
        <v>1</v>
      </c>
      <c r="F1016" s="34">
        <v>3E-162</v>
      </c>
      <c r="G1016">
        <v>99.38</v>
      </c>
      <c r="H1016">
        <v>418</v>
      </c>
      <c r="I1016" t="str">
        <f>HYPERLINK("https://www.ncbi.nlm.nih.gov/nucleotide/LC633064.1?report=genbank&amp;log$=nucltop&amp;blast_rank=14&amp;RID=XE5F3SZE013","LC633064.1")</f>
        <v>LC633064.1</v>
      </c>
    </row>
    <row r="1017" spans="1:9" x14ac:dyDescent="0.25">
      <c r="A1017" t="s">
        <v>344</v>
      </c>
      <c r="B1017" t="s">
        <v>239</v>
      </c>
      <c r="C1017">
        <v>584</v>
      </c>
      <c r="D1017">
        <v>584</v>
      </c>
      <c r="E1017" s="35">
        <v>1</v>
      </c>
      <c r="F1017" s="34">
        <v>3E-162</v>
      </c>
      <c r="G1017">
        <v>99.38</v>
      </c>
      <c r="H1017">
        <v>384</v>
      </c>
      <c r="I1017" t="str">
        <f>HYPERLINK("https://www.ncbi.nlm.nih.gov/nucleotide/MZ687518.1?report=genbank&amp;log$=nucltop&amp;blast_rank=15&amp;RID=XE5F3SZE013","MZ687518.1")</f>
        <v>MZ687518.1</v>
      </c>
    </row>
    <row r="1018" spans="1:9" x14ac:dyDescent="0.25">
      <c r="A1018" t="s">
        <v>344</v>
      </c>
      <c r="B1018" t="s">
        <v>239</v>
      </c>
      <c r="C1018">
        <v>584</v>
      </c>
      <c r="D1018">
        <v>584</v>
      </c>
      <c r="E1018" s="35">
        <v>1</v>
      </c>
      <c r="F1018" s="34">
        <v>3E-162</v>
      </c>
      <c r="G1018">
        <v>99.38</v>
      </c>
      <c r="H1018">
        <v>384</v>
      </c>
      <c r="I1018" t="str">
        <f>HYPERLINK("https://www.ncbi.nlm.nih.gov/nucleotide/MZ687474.1?report=genbank&amp;log$=nucltop&amp;blast_rank=16&amp;RID=XE5F3SZE013","MZ687474.1")</f>
        <v>MZ687474.1</v>
      </c>
    </row>
    <row r="1019" spans="1:9" x14ac:dyDescent="0.25">
      <c r="A1019" t="s">
        <v>344</v>
      </c>
      <c r="B1019" t="s">
        <v>326</v>
      </c>
      <c r="C1019">
        <v>584</v>
      </c>
      <c r="D1019">
        <v>584</v>
      </c>
      <c r="E1019" s="35">
        <v>1</v>
      </c>
      <c r="F1019" s="34">
        <v>3E-162</v>
      </c>
      <c r="G1019">
        <v>99.38</v>
      </c>
      <c r="H1019">
        <v>1783</v>
      </c>
      <c r="I1019" t="str">
        <f>HYPERLINK("https://www.ncbi.nlm.nih.gov/nucleotide/JN986577.1?report=genbank&amp;log$=nucltop&amp;blast_rank=17&amp;RID=XE5F3SZE013","JN986577.1")</f>
        <v>JN986577.1</v>
      </c>
    </row>
    <row r="1020" spans="1:9" x14ac:dyDescent="0.25">
      <c r="A1020" t="s">
        <v>344</v>
      </c>
      <c r="B1020" t="s">
        <v>326</v>
      </c>
      <c r="C1020">
        <v>584</v>
      </c>
      <c r="D1020">
        <v>584</v>
      </c>
      <c r="E1020" s="35">
        <v>1</v>
      </c>
      <c r="F1020" s="34">
        <v>3E-162</v>
      </c>
      <c r="G1020">
        <v>99.38</v>
      </c>
      <c r="H1020">
        <v>1298</v>
      </c>
      <c r="I1020" t="str">
        <f>HYPERLINK("https://www.ncbi.nlm.nih.gov/nucleotide/HQ832504.1?report=genbank&amp;log$=nucltop&amp;blast_rank=18&amp;RID=XE5F3SZE013","HQ832504.1")</f>
        <v>HQ832504.1</v>
      </c>
    </row>
    <row r="1021" spans="1:9" x14ac:dyDescent="0.25">
      <c r="A1021" t="s">
        <v>344</v>
      </c>
      <c r="B1021" t="s">
        <v>346</v>
      </c>
      <c r="C1021">
        <v>584</v>
      </c>
      <c r="D1021">
        <v>584</v>
      </c>
      <c r="E1021" s="35">
        <v>1</v>
      </c>
      <c r="F1021" s="34">
        <v>3E-162</v>
      </c>
      <c r="G1021">
        <v>99.38</v>
      </c>
      <c r="H1021">
        <v>1737</v>
      </c>
      <c r="I1021" t="str">
        <f>HYPERLINK("https://www.ncbi.nlm.nih.gov/nucleotide/HM067010.1?report=genbank&amp;log$=nucltop&amp;blast_rank=19&amp;RID=XE5F3SZE013","HM067010.1")</f>
        <v>HM067010.1</v>
      </c>
    </row>
    <row r="1022" spans="1:9" x14ac:dyDescent="0.25">
      <c r="A1022" t="s">
        <v>344</v>
      </c>
      <c r="B1022" t="s">
        <v>321</v>
      </c>
      <c r="C1022">
        <v>584</v>
      </c>
      <c r="D1022">
        <v>584</v>
      </c>
      <c r="E1022" s="35">
        <v>1</v>
      </c>
      <c r="F1022" s="34">
        <v>3E-162</v>
      </c>
      <c r="G1022">
        <v>99.38</v>
      </c>
      <c r="H1022">
        <v>1741</v>
      </c>
      <c r="I1022" t="str">
        <f>HYPERLINK("https://www.ncbi.nlm.nih.gov/nucleotide/HM067005.1?report=genbank&amp;log$=nucltop&amp;blast_rank=20&amp;RID=XE5F3SZE013","HM067005.1")</f>
        <v>HM067005.1</v>
      </c>
    </row>
    <row r="1023" spans="1:9" x14ac:dyDescent="0.25">
      <c r="A1023" t="s">
        <v>344</v>
      </c>
      <c r="B1023" t="s">
        <v>326</v>
      </c>
      <c r="C1023">
        <v>584</v>
      </c>
      <c r="D1023">
        <v>584</v>
      </c>
      <c r="E1023" s="35">
        <v>1</v>
      </c>
      <c r="F1023" s="34">
        <v>3E-162</v>
      </c>
      <c r="G1023">
        <v>99.38</v>
      </c>
      <c r="H1023">
        <v>1794</v>
      </c>
      <c r="I1023" t="str">
        <f>HYPERLINK("https://www.ncbi.nlm.nih.gov/nucleotide/EF492506.1?report=genbank&amp;log$=nucltop&amp;blast_rank=21&amp;RID=XE5F3SZE013","EF492506.1")</f>
        <v>EF492506.1</v>
      </c>
    </row>
    <row r="1024" spans="1:9" x14ac:dyDescent="0.25">
      <c r="A1024" t="s">
        <v>344</v>
      </c>
      <c r="B1024" t="s">
        <v>254</v>
      </c>
      <c r="C1024">
        <v>584</v>
      </c>
      <c r="D1024">
        <v>584</v>
      </c>
      <c r="E1024" s="35">
        <v>1</v>
      </c>
      <c r="F1024" s="34">
        <v>3E-162</v>
      </c>
      <c r="G1024">
        <v>99.38</v>
      </c>
      <c r="H1024">
        <v>5897</v>
      </c>
      <c r="I1024" t="str">
        <f>HYPERLINK("https://www.ncbi.nlm.nih.gov/nucleotide/DQ779991.1?report=genbank&amp;log$=nucltop&amp;blast_rank=22&amp;RID=XE5F3SZE013","DQ779991.1")</f>
        <v>DQ779991.1</v>
      </c>
    </row>
    <row r="1025" spans="1:9" x14ac:dyDescent="0.25">
      <c r="A1025" t="s">
        <v>344</v>
      </c>
      <c r="B1025" t="s">
        <v>326</v>
      </c>
      <c r="C1025">
        <v>584</v>
      </c>
      <c r="D1025">
        <v>584</v>
      </c>
      <c r="E1025" s="35">
        <v>1</v>
      </c>
      <c r="F1025" s="34">
        <v>3E-162</v>
      </c>
      <c r="G1025">
        <v>99.38</v>
      </c>
      <c r="H1025">
        <v>1802</v>
      </c>
      <c r="I1025" t="str">
        <f>HYPERLINK("https://www.ncbi.nlm.nih.gov/nucleotide/AM494500.1?report=genbank&amp;log$=nucltop&amp;blast_rank=23&amp;RID=XE5F3SZE013","AM494500.1")</f>
        <v>AM494500.1</v>
      </c>
    </row>
    <row r="1026" spans="1:9" x14ac:dyDescent="0.25">
      <c r="A1026" t="s">
        <v>344</v>
      </c>
      <c r="B1026" t="s">
        <v>326</v>
      </c>
      <c r="C1026">
        <v>584</v>
      </c>
      <c r="D1026">
        <v>584</v>
      </c>
      <c r="E1026" s="35">
        <v>1</v>
      </c>
      <c r="F1026" s="34">
        <v>3E-162</v>
      </c>
      <c r="G1026">
        <v>99.38</v>
      </c>
      <c r="H1026">
        <v>3264</v>
      </c>
      <c r="I1026" t="str">
        <f>HYPERLINK("https://www.ncbi.nlm.nih.gov/nucleotide/EF036540.1?report=genbank&amp;log$=nucltop&amp;blast_rank=24&amp;RID=XE5F3SZE013","EF036540.1")</f>
        <v>EF036540.1</v>
      </c>
    </row>
    <row r="1027" spans="1:9" x14ac:dyDescent="0.25">
      <c r="A1027" t="s">
        <v>344</v>
      </c>
      <c r="B1027" t="s">
        <v>332</v>
      </c>
      <c r="C1027">
        <v>584</v>
      </c>
      <c r="D1027">
        <v>584</v>
      </c>
      <c r="E1027" s="35">
        <v>1</v>
      </c>
      <c r="F1027" s="34">
        <v>3E-162</v>
      </c>
      <c r="G1027">
        <v>99.38</v>
      </c>
      <c r="H1027">
        <v>1799</v>
      </c>
      <c r="I1027" t="str">
        <f>HYPERLINK("https://www.ncbi.nlm.nih.gov/nucleotide/AY800130.1?report=genbank&amp;log$=nucltop&amp;blast_rank=25&amp;RID=XE5F3SZE013","AY800130.1")</f>
        <v>AY800130.1</v>
      </c>
    </row>
    <row r="1028" spans="1:9" x14ac:dyDescent="0.25">
      <c r="A1028" t="s">
        <v>344</v>
      </c>
      <c r="B1028" t="s">
        <v>326</v>
      </c>
      <c r="C1028">
        <v>584</v>
      </c>
      <c r="D1028">
        <v>584</v>
      </c>
      <c r="E1028" s="35">
        <v>1</v>
      </c>
      <c r="F1028" s="34">
        <v>3E-162</v>
      </c>
      <c r="G1028">
        <v>99.38</v>
      </c>
      <c r="H1028">
        <v>3348</v>
      </c>
      <c r="I1028" t="str">
        <f>HYPERLINK("https://www.ncbi.nlm.nih.gov/nucleotide/AY245692.1?report=genbank&amp;log$=nucltop&amp;blast_rank=26&amp;RID=XE5F3SZE013","AY245692.1")</f>
        <v>AY245692.1</v>
      </c>
    </row>
    <row r="1029" spans="1:9" x14ac:dyDescent="0.25">
      <c r="A1029" t="s">
        <v>344</v>
      </c>
      <c r="B1029" t="s">
        <v>347</v>
      </c>
      <c r="C1029">
        <v>584</v>
      </c>
      <c r="D1029">
        <v>584</v>
      </c>
      <c r="E1029" s="35">
        <v>1</v>
      </c>
      <c r="F1029" s="34">
        <v>3E-162</v>
      </c>
      <c r="G1029">
        <v>99.38</v>
      </c>
      <c r="H1029">
        <v>1780</v>
      </c>
      <c r="I1029" t="str">
        <f>HYPERLINK("https://www.ncbi.nlm.nih.gov/nucleotide/AY121855.1?report=genbank&amp;log$=nucltop&amp;blast_rank=27&amp;RID=XE5F3SZE013","AY121855.1")</f>
        <v>AY121855.1</v>
      </c>
    </row>
    <row r="1030" spans="1:9" x14ac:dyDescent="0.25">
      <c r="A1030" t="s">
        <v>344</v>
      </c>
      <c r="B1030" t="s">
        <v>326</v>
      </c>
      <c r="C1030">
        <v>584</v>
      </c>
      <c r="D1030">
        <v>584</v>
      </c>
      <c r="E1030" s="35">
        <v>1</v>
      </c>
      <c r="F1030" s="34">
        <v>3E-162</v>
      </c>
      <c r="G1030">
        <v>99.38</v>
      </c>
      <c r="H1030">
        <v>1789</v>
      </c>
      <c r="I1030" t="str">
        <f>HYPERLINK("https://www.ncbi.nlm.nih.gov/nucleotide/AF272046.1?report=genbank&amp;log$=nucltop&amp;blast_rank=28&amp;RID=XE5F3SZE013","AF272046.1")</f>
        <v>AF272046.1</v>
      </c>
    </row>
    <row r="1031" spans="1:9" x14ac:dyDescent="0.25">
      <c r="A1031" t="s">
        <v>344</v>
      </c>
      <c r="B1031" t="s">
        <v>326</v>
      </c>
      <c r="C1031">
        <v>584</v>
      </c>
      <c r="D1031">
        <v>584</v>
      </c>
      <c r="E1031" s="35">
        <v>1</v>
      </c>
      <c r="F1031" s="34">
        <v>3E-162</v>
      </c>
      <c r="G1031">
        <v>99.38</v>
      </c>
      <c r="H1031">
        <v>1789</v>
      </c>
      <c r="I1031" t="str">
        <f>HYPERLINK("https://www.ncbi.nlm.nih.gov/nucleotide/AF272045.1?report=genbank&amp;log$=nucltop&amp;blast_rank=29&amp;RID=XE5F3SZE013","AF272045.1")</f>
        <v>AF272045.1</v>
      </c>
    </row>
    <row r="1032" spans="1:9" x14ac:dyDescent="0.25">
      <c r="A1032" t="s">
        <v>344</v>
      </c>
      <c r="B1032" t="s">
        <v>326</v>
      </c>
      <c r="C1032">
        <v>584</v>
      </c>
      <c r="D1032">
        <v>584</v>
      </c>
      <c r="E1032" s="35">
        <v>1</v>
      </c>
      <c r="F1032" s="34">
        <v>3E-162</v>
      </c>
      <c r="G1032">
        <v>99.38</v>
      </c>
      <c r="H1032">
        <v>1755</v>
      </c>
      <c r="I1032" t="str">
        <f>HYPERLINK("https://www.ncbi.nlm.nih.gov/nucleotide/AJ415516.1?report=genbank&amp;log$=nucltop&amp;blast_rank=30&amp;RID=XE5F3SZE013","AJ415516.1")</f>
        <v>AJ415516.1</v>
      </c>
    </row>
    <row r="1033" spans="1:9" x14ac:dyDescent="0.25">
      <c r="A1033" t="s">
        <v>344</v>
      </c>
      <c r="B1033" t="s">
        <v>256</v>
      </c>
      <c r="C1033">
        <v>584</v>
      </c>
      <c r="D1033">
        <v>584</v>
      </c>
      <c r="E1033" s="35">
        <v>1</v>
      </c>
      <c r="F1033" s="34">
        <v>3E-162</v>
      </c>
      <c r="G1033">
        <v>99.38</v>
      </c>
      <c r="H1033">
        <v>1662</v>
      </c>
      <c r="I1033" t="str">
        <f>HYPERLINK("https://www.ncbi.nlm.nih.gov/nucleotide/AB001438.1?report=genbank&amp;log$=nucltop&amp;blast_rank=31&amp;RID=XE5F3SZE013","AB001438.1")</f>
        <v>AB001438.1</v>
      </c>
    </row>
    <row r="1034" spans="1:9" x14ac:dyDescent="0.25">
      <c r="A1034" t="s">
        <v>344</v>
      </c>
      <c r="B1034" t="s">
        <v>348</v>
      </c>
      <c r="C1034">
        <v>579</v>
      </c>
      <c r="D1034">
        <v>579</v>
      </c>
      <c r="E1034" s="35">
        <v>1</v>
      </c>
      <c r="F1034" s="34">
        <v>9.9999999999999999E-161</v>
      </c>
      <c r="G1034">
        <v>99.07</v>
      </c>
      <c r="H1034">
        <v>1709</v>
      </c>
      <c r="I1034" t="str">
        <f>HYPERLINK("https://www.ncbi.nlm.nih.gov/nucleotide/MK547145.1?report=genbank&amp;log$=nucltop&amp;blast_rank=32&amp;RID=XE5F3SZE013","MK547145.1")</f>
        <v>MK547145.1</v>
      </c>
    </row>
    <row r="1035" spans="1:9" x14ac:dyDescent="0.25">
      <c r="A1035" t="s">
        <v>344</v>
      </c>
      <c r="B1035" t="s">
        <v>348</v>
      </c>
      <c r="C1035">
        <v>579</v>
      </c>
      <c r="D1035">
        <v>579</v>
      </c>
      <c r="E1035" s="35">
        <v>1</v>
      </c>
      <c r="F1035" s="34">
        <v>9.9999999999999999E-161</v>
      </c>
      <c r="G1035">
        <v>99.07</v>
      </c>
      <c r="H1035">
        <v>1680</v>
      </c>
      <c r="I1035" t="str">
        <f>HYPERLINK("https://www.ncbi.nlm.nih.gov/nucleotide/MK547144.1?report=genbank&amp;log$=nucltop&amp;blast_rank=33&amp;RID=XE5F3SZE013","MK547144.1")</f>
        <v>MK547144.1</v>
      </c>
    </row>
    <row r="1036" spans="1:9" x14ac:dyDescent="0.25">
      <c r="A1036" t="s">
        <v>344</v>
      </c>
      <c r="B1036" t="s">
        <v>348</v>
      </c>
      <c r="C1036">
        <v>579</v>
      </c>
      <c r="D1036">
        <v>579</v>
      </c>
      <c r="E1036" s="35">
        <v>1</v>
      </c>
      <c r="F1036" s="34">
        <v>9.9999999999999999E-161</v>
      </c>
      <c r="G1036">
        <v>99.07</v>
      </c>
      <c r="H1036">
        <v>1696</v>
      </c>
      <c r="I1036" t="str">
        <f>HYPERLINK("https://www.ncbi.nlm.nih.gov/nucleotide/MK547143.1?report=genbank&amp;log$=nucltop&amp;blast_rank=34&amp;RID=XE5F3SZE013","MK547143.1")</f>
        <v>MK547143.1</v>
      </c>
    </row>
    <row r="1037" spans="1:9" x14ac:dyDescent="0.25">
      <c r="A1037" t="s">
        <v>344</v>
      </c>
      <c r="B1037" t="s">
        <v>348</v>
      </c>
      <c r="C1037">
        <v>579</v>
      </c>
      <c r="D1037">
        <v>579</v>
      </c>
      <c r="E1037" s="35">
        <v>1</v>
      </c>
      <c r="F1037" s="34">
        <v>9.9999999999999999E-161</v>
      </c>
      <c r="G1037">
        <v>99.07</v>
      </c>
      <c r="H1037">
        <v>1699</v>
      </c>
      <c r="I1037" t="str">
        <f>HYPERLINK("https://www.ncbi.nlm.nih.gov/nucleotide/MK547142.1?report=genbank&amp;log$=nucltop&amp;blast_rank=35&amp;RID=XE5F3SZE013","MK547142.1")</f>
        <v>MK547142.1</v>
      </c>
    </row>
    <row r="1038" spans="1:9" x14ac:dyDescent="0.25">
      <c r="A1038" t="s">
        <v>344</v>
      </c>
      <c r="B1038" t="s">
        <v>348</v>
      </c>
      <c r="C1038">
        <v>579</v>
      </c>
      <c r="D1038">
        <v>579</v>
      </c>
      <c r="E1038" s="35">
        <v>1</v>
      </c>
      <c r="F1038" s="34">
        <v>9.9999999999999999E-161</v>
      </c>
      <c r="G1038">
        <v>99.07</v>
      </c>
      <c r="H1038">
        <v>1674</v>
      </c>
      <c r="I1038" t="str">
        <f>HYPERLINK("https://www.ncbi.nlm.nih.gov/nucleotide/MK547141.1?report=genbank&amp;log$=nucltop&amp;blast_rank=36&amp;RID=XE5F3SZE013","MK547141.1")</f>
        <v>MK547141.1</v>
      </c>
    </row>
    <row r="1039" spans="1:9" x14ac:dyDescent="0.25">
      <c r="A1039" t="s">
        <v>344</v>
      </c>
      <c r="B1039" t="s">
        <v>348</v>
      </c>
      <c r="C1039">
        <v>579</v>
      </c>
      <c r="D1039">
        <v>579</v>
      </c>
      <c r="E1039" s="35">
        <v>1</v>
      </c>
      <c r="F1039" s="34">
        <v>9.9999999999999999E-161</v>
      </c>
      <c r="G1039">
        <v>99.07</v>
      </c>
      <c r="H1039">
        <v>1712</v>
      </c>
      <c r="I1039" t="str">
        <f>HYPERLINK("https://www.ncbi.nlm.nih.gov/nucleotide/MK547140.1?report=genbank&amp;log$=nucltop&amp;blast_rank=37&amp;RID=XE5F3SZE013","MK547140.1")</f>
        <v>MK547140.1</v>
      </c>
    </row>
    <row r="1040" spans="1:9" x14ac:dyDescent="0.25">
      <c r="A1040" t="s">
        <v>344</v>
      </c>
      <c r="B1040" t="s">
        <v>348</v>
      </c>
      <c r="C1040">
        <v>579</v>
      </c>
      <c r="D1040">
        <v>579</v>
      </c>
      <c r="E1040" s="35">
        <v>1</v>
      </c>
      <c r="F1040" s="34">
        <v>9.9999999999999999E-161</v>
      </c>
      <c r="G1040">
        <v>99.07</v>
      </c>
      <c r="H1040">
        <v>1710</v>
      </c>
      <c r="I1040" t="str">
        <f>HYPERLINK("https://www.ncbi.nlm.nih.gov/nucleotide/MK547139.1?report=genbank&amp;log$=nucltop&amp;blast_rank=38&amp;RID=XE5F3SZE013","MK547139.1")</f>
        <v>MK547139.1</v>
      </c>
    </row>
    <row r="1041" spans="1:9" x14ac:dyDescent="0.25">
      <c r="A1041" t="s">
        <v>344</v>
      </c>
      <c r="B1041" t="s">
        <v>330</v>
      </c>
      <c r="C1041">
        <v>579</v>
      </c>
      <c r="D1041">
        <v>579</v>
      </c>
      <c r="E1041" s="35">
        <v>1</v>
      </c>
      <c r="F1041" s="34">
        <v>9.9999999999999999E-161</v>
      </c>
      <c r="G1041">
        <v>99.07</v>
      </c>
      <c r="H1041">
        <v>1710</v>
      </c>
      <c r="I1041" t="str">
        <f>HYPERLINK("https://www.ncbi.nlm.nih.gov/nucleotide/MK547137.1?report=genbank&amp;log$=nucltop&amp;blast_rank=39&amp;RID=XE5F3SZE013","MK547137.1")</f>
        <v>MK547137.1</v>
      </c>
    </row>
    <row r="1042" spans="1:9" x14ac:dyDescent="0.25">
      <c r="A1042" t="s">
        <v>344</v>
      </c>
      <c r="B1042" t="s">
        <v>330</v>
      </c>
      <c r="C1042">
        <v>579</v>
      </c>
      <c r="D1042">
        <v>579</v>
      </c>
      <c r="E1042" s="35">
        <v>1</v>
      </c>
      <c r="F1042" s="34">
        <v>9.9999999999999999E-161</v>
      </c>
      <c r="G1042">
        <v>99.07</v>
      </c>
      <c r="H1042">
        <v>1697</v>
      </c>
      <c r="I1042" t="str">
        <f>HYPERLINK("https://www.ncbi.nlm.nih.gov/nucleotide/MK547136.1?report=genbank&amp;log$=nucltop&amp;blast_rank=40&amp;RID=XE5F3SZE013","MK547136.1")</f>
        <v>MK547136.1</v>
      </c>
    </row>
    <row r="1043" spans="1:9" x14ac:dyDescent="0.25">
      <c r="A1043" t="s">
        <v>344</v>
      </c>
      <c r="B1043" t="s">
        <v>330</v>
      </c>
      <c r="C1043">
        <v>579</v>
      </c>
      <c r="D1043">
        <v>579</v>
      </c>
      <c r="E1043" s="35">
        <v>1</v>
      </c>
      <c r="F1043" s="34">
        <v>9.9999999999999999E-161</v>
      </c>
      <c r="G1043">
        <v>99.07</v>
      </c>
      <c r="H1043">
        <v>1682</v>
      </c>
      <c r="I1043" t="str">
        <f>HYPERLINK("https://www.ncbi.nlm.nih.gov/nucleotide/MK547135.1?report=genbank&amp;log$=nucltop&amp;blast_rank=41&amp;RID=XE5F3SZE013","MK547135.1")</f>
        <v>MK547135.1</v>
      </c>
    </row>
    <row r="1044" spans="1:9" x14ac:dyDescent="0.25">
      <c r="A1044" t="s">
        <v>344</v>
      </c>
      <c r="B1044" t="s">
        <v>330</v>
      </c>
      <c r="C1044">
        <v>579</v>
      </c>
      <c r="D1044">
        <v>579</v>
      </c>
      <c r="E1044" s="35">
        <v>1</v>
      </c>
      <c r="F1044" s="34">
        <v>9.9999999999999999E-161</v>
      </c>
      <c r="G1044">
        <v>99.07</v>
      </c>
      <c r="H1044">
        <v>1709</v>
      </c>
      <c r="I1044" t="str">
        <f>HYPERLINK("https://www.ncbi.nlm.nih.gov/nucleotide/MK547134.1?report=genbank&amp;log$=nucltop&amp;blast_rank=42&amp;RID=XE5F3SZE013","MK547134.1")</f>
        <v>MK547134.1</v>
      </c>
    </row>
    <row r="1045" spans="1:9" x14ac:dyDescent="0.25">
      <c r="A1045" t="s">
        <v>344</v>
      </c>
      <c r="B1045" t="s">
        <v>330</v>
      </c>
      <c r="C1045">
        <v>579</v>
      </c>
      <c r="D1045">
        <v>579</v>
      </c>
      <c r="E1045" s="35">
        <v>1</v>
      </c>
      <c r="F1045" s="34">
        <v>9.9999999999999999E-161</v>
      </c>
      <c r="G1045">
        <v>99.07</v>
      </c>
      <c r="H1045">
        <v>1706</v>
      </c>
      <c r="I1045" t="str">
        <f>HYPERLINK("https://www.ncbi.nlm.nih.gov/nucleotide/MK547132.1?report=genbank&amp;log$=nucltop&amp;blast_rank=43&amp;RID=XE5F3SZE013","MK547132.1")</f>
        <v>MK547132.1</v>
      </c>
    </row>
    <row r="1046" spans="1:9" x14ac:dyDescent="0.25">
      <c r="A1046" t="s">
        <v>344</v>
      </c>
      <c r="B1046" t="s">
        <v>330</v>
      </c>
      <c r="C1046">
        <v>579</v>
      </c>
      <c r="D1046">
        <v>579</v>
      </c>
      <c r="E1046" s="35">
        <v>1</v>
      </c>
      <c r="F1046" s="34">
        <v>9.9999999999999999E-161</v>
      </c>
      <c r="G1046">
        <v>99.07</v>
      </c>
      <c r="H1046">
        <v>1094</v>
      </c>
      <c r="I1046" t="str">
        <f>HYPERLINK("https://www.ncbi.nlm.nih.gov/nucleotide/MK547130.1?report=genbank&amp;log$=nucltop&amp;blast_rank=44&amp;RID=XE5F3SZE013","MK547130.1")</f>
        <v>MK547130.1</v>
      </c>
    </row>
    <row r="1047" spans="1:9" x14ac:dyDescent="0.25">
      <c r="A1047" t="s">
        <v>344</v>
      </c>
      <c r="B1047" t="s">
        <v>330</v>
      </c>
      <c r="C1047">
        <v>579</v>
      </c>
      <c r="D1047">
        <v>579</v>
      </c>
      <c r="E1047" s="35">
        <v>1</v>
      </c>
      <c r="F1047" s="34">
        <v>9.9999999999999999E-161</v>
      </c>
      <c r="G1047">
        <v>99.07</v>
      </c>
      <c r="H1047">
        <v>1710</v>
      </c>
      <c r="I1047" t="str">
        <f>HYPERLINK("https://www.ncbi.nlm.nih.gov/nucleotide/MK547129.1?report=genbank&amp;log$=nucltop&amp;blast_rank=45&amp;RID=XE5F3SZE013","MK547129.1")</f>
        <v>MK547129.1</v>
      </c>
    </row>
    <row r="1048" spans="1:9" x14ac:dyDescent="0.25">
      <c r="A1048" t="s">
        <v>344</v>
      </c>
      <c r="B1048" t="s">
        <v>330</v>
      </c>
      <c r="C1048">
        <v>579</v>
      </c>
      <c r="D1048">
        <v>579</v>
      </c>
      <c r="E1048" s="35">
        <v>1</v>
      </c>
      <c r="F1048" s="34">
        <v>9.9999999999999999E-161</v>
      </c>
      <c r="G1048">
        <v>99.07</v>
      </c>
      <c r="H1048">
        <v>1708</v>
      </c>
      <c r="I1048" t="str">
        <f>HYPERLINK("https://www.ncbi.nlm.nih.gov/nucleotide/MK547128.1?report=genbank&amp;log$=nucltop&amp;blast_rank=46&amp;RID=XE5F3SZE013","MK547128.1")</f>
        <v>MK547128.1</v>
      </c>
    </row>
    <row r="1049" spans="1:9" x14ac:dyDescent="0.25">
      <c r="A1049" t="s">
        <v>344</v>
      </c>
      <c r="B1049" t="s">
        <v>330</v>
      </c>
      <c r="C1049">
        <v>579</v>
      </c>
      <c r="D1049">
        <v>579</v>
      </c>
      <c r="E1049" s="35">
        <v>1</v>
      </c>
      <c r="F1049" s="34">
        <v>9.9999999999999999E-161</v>
      </c>
      <c r="G1049">
        <v>99.07</v>
      </c>
      <c r="H1049">
        <v>1691</v>
      </c>
      <c r="I1049" t="str">
        <f>HYPERLINK("https://www.ncbi.nlm.nih.gov/nucleotide/MK547126.1?report=genbank&amp;log$=nucltop&amp;blast_rank=47&amp;RID=XE5F3SZE013","MK547126.1")</f>
        <v>MK547126.1</v>
      </c>
    </row>
    <row r="1050" spans="1:9" x14ac:dyDescent="0.25">
      <c r="A1050" t="s">
        <v>344</v>
      </c>
      <c r="B1050" t="s">
        <v>349</v>
      </c>
      <c r="C1050">
        <v>579</v>
      </c>
      <c r="D1050">
        <v>579</v>
      </c>
      <c r="E1050" s="35">
        <v>1</v>
      </c>
      <c r="F1050" s="34">
        <v>9.9999999999999999E-161</v>
      </c>
      <c r="G1050">
        <v>99.07</v>
      </c>
      <c r="H1050">
        <v>1706</v>
      </c>
      <c r="I1050" t="str">
        <f>HYPERLINK("https://www.ncbi.nlm.nih.gov/nucleotide/MK547125.1?report=genbank&amp;log$=nucltop&amp;blast_rank=48&amp;RID=XE5F3SZE013","MK547125.1")</f>
        <v>MK547125.1</v>
      </c>
    </row>
    <row r="1051" spans="1:9" x14ac:dyDescent="0.25">
      <c r="A1051" t="s">
        <v>344</v>
      </c>
      <c r="B1051" t="s">
        <v>349</v>
      </c>
      <c r="C1051">
        <v>579</v>
      </c>
      <c r="D1051">
        <v>579</v>
      </c>
      <c r="E1051" s="35">
        <v>1</v>
      </c>
      <c r="F1051" s="34">
        <v>9.9999999999999999E-161</v>
      </c>
      <c r="G1051">
        <v>99.07</v>
      </c>
      <c r="H1051">
        <v>1695</v>
      </c>
      <c r="I1051" t="str">
        <f>HYPERLINK("https://www.ncbi.nlm.nih.gov/nucleotide/MK547124.1?report=genbank&amp;log$=nucltop&amp;blast_rank=49&amp;RID=XE5F3SZE013","MK547124.1")</f>
        <v>MK547124.1</v>
      </c>
    </row>
    <row r="1052" spans="1:9" x14ac:dyDescent="0.25">
      <c r="A1052" t="s">
        <v>344</v>
      </c>
      <c r="B1052" t="s">
        <v>349</v>
      </c>
      <c r="C1052">
        <v>579</v>
      </c>
      <c r="D1052">
        <v>579</v>
      </c>
      <c r="E1052" s="35">
        <v>1</v>
      </c>
      <c r="F1052" s="34">
        <v>9.9999999999999999E-161</v>
      </c>
      <c r="G1052">
        <v>99.07</v>
      </c>
      <c r="H1052">
        <v>1709</v>
      </c>
      <c r="I1052" t="str">
        <f>HYPERLINK("https://www.ncbi.nlm.nih.gov/nucleotide/MK547123.1?report=genbank&amp;log$=nucltop&amp;blast_rank=50&amp;RID=XE5F3SZE013","MK547123.1")</f>
        <v>MK547123.1</v>
      </c>
    </row>
    <row r="1053" spans="1:9" x14ac:dyDescent="0.25">
      <c r="A1053" t="s">
        <v>344</v>
      </c>
      <c r="B1053" t="s">
        <v>350</v>
      </c>
      <c r="C1053">
        <v>579</v>
      </c>
      <c r="D1053">
        <v>579</v>
      </c>
      <c r="E1053" s="35">
        <v>1</v>
      </c>
      <c r="F1053" s="34">
        <v>9.9999999999999999E-161</v>
      </c>
      <c r="G1053">
        <v>99.07</v>
      </c>
      <c r="H1053">
        <v>1710</v>
      </c>
      <c r="I1053" t="str">
        <f>HYPERLINK("https://www.ncbi.nlm.nih.gov/nucleotide/MK547122.1?report=genbank&amp;log$=nucltop&amp;blast_rank=51&amp;RID=XE5F3SZE013","MK547122.1")</f>
        <v>MK547122.1</v>
      </c>
    </row>
    <row r="1054" spans="1:9" x14ac:dyDescent="0.25">
      <c r="A1054" t="s">
        <v>344</v>
      </c>
      <c r="B1054" t="s">
        <v>324</v>
      </c>
      <c r="C1054">
        <v>579</v>
      </c>
      <c r="D1054">
        <v>579</v>
      </c>
      <c r="E1054" s="35">
        <v>1</v>
      </c>
      <c r="F1054" s="34">
        <v>9.9999999999999999E-161</v>
      </c>
      <c r="G1054">
        <v>99.07</v>
      </c>
      <c r="H1054">
        <v>3848</v>
      </c>
      <c r="I1054" t="str">
        <f>HYPERLINK("https://www.ncbi.nlm.nih.gov/nucleotide/MK405477.1?report=genbank&amp;log$=nucltop&amp;blast_rank=52&amp;RID=XE5F3SZE013","MK405477.1")</f>
        <v>MK405477.1</v>
      </c>
    </row>
    <row r="1055" spans="1:9" x14ac:dyDescent="0.25">
      <c r="A1055" t="s">
        <v>344</v>
      </c>
      <c r="B1055" t="s">
        <v>337</v>
      </c>
      <c r="C1055">
        <v>579</v>
      </c>
      <c r="D1055">
        <v>579</v>
      </c>
      <c r="E1055" s="35">
        <v>1</v>
      </c>
      <c r="F1055" s="34">
        <v>9.9999999999999999E-161</v>
      </c>
      <c r="G1055">
        <v>99.07</v>
      </c>
      <c r="H1055">
        <v>1690</v>
      </c>
      <c r="I1055" t="str">
        <f>HYPERLINK("https://www.ncbi.nlm.nih.gov/nucleotide/MK995624.1?report=genbank&amp;log$=nucltop&amp;blast_rank=53&amp;RID=XE5F3SZE013","MK995624.1")</f>
        <v>MK995624.1</v>
      </c>
    </row>
    <row r="1056" spans="1:9" x14ac:dyDescent="0.25">
      <c r="A1056" t="s">
        <v>344</v>
      </c>
      <c r="B1056" t="s">
        <v>351</v>
      </c>
      <c r="C1056">
        <v>579</v>
      </c>
      <c r="D1056">
        <v>579</v>
      </c>
      <c r="E1056" s="35">
        <v>1</v>
      </c>
      <c r="F1056" s="34">
        <v>9.9999999999999999E-161</v>
      </c>
      <c r="G1056">
        <v>99.07</v>
      </c>
      <c r="H1056">
        <v>1789</v>
      </c>
      <c r="I1056" t="str">
        <f>HYPERLINK("https://www.ncbi.nlm.nih.gov/nucleotide/MK995620.1?report=genbank&amp;log$=nucltop&amp;blast_rank=54&amp;RID=XE5F3SZE013","MK995620.1")</f>
        <v>MK995620.1</v>
      </c>
    </row>
    <row r="1057" spans="1:9" x14ac:dyDescent="0.25">
      <c r="A1057" t="s">
        <v>344</v>
      </c>
      <c r="B1057" t="s">
        <v>324</v>
      </c>
      <c r="C1057">
        <v>579</v>
      </c>
      <c r="D1057">
        <v>579</v>
      </c>
      <c r="E1057" s="35">
        <v>1</v>
      </c>
      <c r="F1057" s="34">
        <v>9.9999999999999999E-161</v>
      </c>
      <c r="G1057">
        <v>99.07</v>
      </c>
      <c r="H1057">
        <v>1687</v>
      </c>
      <c r="I1057" t="str">
        <f>HYPERLINK("https://www.ncbi.nlm.nih.gov/nucleotide/MK541788.1?report=genbank&amp;log$=nucltop&amp;blast_rank=55&amp;RID=XE5F3SZE013","MK541788.1")</f>
        <v>MK541788.1</v>
      </c>
    </row>
    <row r="1058" spans="1:9" x14ac:dyDescent="0.25">
      <c r="A1058" t="s">
        <v>344</v>
      </c>
      <c r="B1058" t="s">
        <v>324</v>
      </c>
      <c r="C1058">
        <v>579</v>
      </c>
      <c r="D1058">
        <v>579</v>
      </c>
      <c r="E1058" s="35">
        <v>1</v>
      </c>
      <c r="F1058" s="34">
        <v>9.9999999999999999E-161</v>
      </c>
      <c r="G1058">
        <v>99.07</v>
      </c>
      <c r="H1058">
        <v>1733</v>
      </c>
      <c r="I1058" t="str">
        <f>HYPERLINK("https://www.ncbi.nlm.nih.gov/nucleotide/MK541787.1?report=genbank&amp;log$=nucltop&amp;blast_rank=56&amp;RID=XE5F3SZE013","MK541787.1")</f>
        <v>MK541787.1</v>
      </c>
    </row>
    <row r="1059" spans="1:9" x14ac:dyDescent="0.25">
      <c r="A1059" t="s">
        <v>344</v>
      </c>
      <c r="B1059" t="s">
        <v>324</v>
      </c>
      <c r="C1059">
        <v>579</v>
      </c>
      <c r="D1059">
        <v>579</v>
      </c>
      <c r="E1059" s="35">
        <v>1</v>
      </c>
      <c r="F1059" s="34">
        <v>9.9999999999999999E-161</v>
      </c>
      <c r="G1059">
        <v>99.07</v>
      </c>
      <c r="H1059">
        <v>1580</v>
      </c>
      <c r="I1059" t="str">
        <f>HYPERLINK("https://www.ncbi.nlm.nih.gov/nucleotide/MK541786.1?report=genbank&amp;log$=nucltop&amp;blast_rank=57&amp;RID=XE5F3SZE013","MK541786.1")</f>
        <v>MK541786.1</v>
      </c>
    </row>
    <row r="1060" spans="1:9" x14ac:dyDescent="0.25">
      <c r="A1060" t="s">
        <v>344</v>
      </c>
      <c r="B1060" t="s">
        <v>307</v>
      </c>
      <c r="C1060">
        <v>579</v>
      </c>
      <c r="D1060">
        <v>579</v>
      </c>
      <c r="E1060" s="35">
        <v>1</v>
      </c>
      <c r="F1060" s="34">
        <v>9.9999999999999999E-161</v>
      </c>
      <c r="G1060">
        <v>99.07</v>
      </c>
      <c r="H1060">
        <v>1799</v>
      </c>
      <c r="I1060" t="str">
        <f>HYPERLINK("https://www.ncbi.nlm.nih.gov/nucleotide/OK093378.1?report=genbank&amp;log$=nucltop&amp;blast_rank=58&amp;RID=XE5F3SZE013","OK093378.1")</f>
        <v>OK093378.1</v>
      </c>
    </row>
    <row r="1061" spans="1:9" x14ac:dyDescent="0.25">
      <c r="A1061" t="s">
        <v>344</v>
      </c>
      <c r="B1061" t="s">
        <v>327</v>
      </c>
      <c r="C1061">
        <v>579</v>
      </c>
      <c r="D1061">
        <v>579</v>
      </c>
      <c r="E1061" s="35">
        <v>1</v>
      </c>
      <c r="F1061" s="34">
        <v>9.9999999999999999E-161</v>
      </c>
      <c r="G1061">
        <v>99.07</v>
      </c>
      <c r="H1061">
        <v>1619</v>
      </c>
      <c r="I1061" t="str">
        <f>HYPERLINK("https://www.ncbi.nlm.nih.gov/nucleotide/ON229905.1?report=genbank&amp;log$=nucltop&amp;blast_rank=59&amp;RID=XE5F3SZE013","ON229905.1")</f>
        <v>ON229905.1</v>
      </c>
    </row>
    <row r="1062" spans="1:9" x14ac:dyDescent="0.25">
      <c r="A1062" t="s">
        <v>344</v>
      </c>
      <c r="B1062" t="s">
        <v>329</v>
      </c>
      <c r="C1062">
        <v>579</v>
      </c>
      <c r="D1062">
        <v>579</v>
      </c>
      <c r="E1062" s="35">
        <v>1</v>
      </c>
      <c r="F1062" s="34">
        <v>9.9999999999999999E-161</v>
      </c>
      <c r="G1062">
        <v>99.07</v>
      </c>
      <c r="H1062">
        <v>1679</v>
      </c>
      <c r="I1062" t="str">
        <f>HYPERLINK("https://www.ncbi.nlm.nih.gov/nucleotide/MW979863.1?report=genbank&amp;log$=nucltop&amp;blast_rank=60&amp;RID=XE5F3SZE013","MW979863.1")</f>
        <v>MW979863.1</v>
      </c>
    </row>
    <row r="1063" spans="1:9" x14ac:dyDescent="0.25">
      <c r="A1063" t="s">
        <v>344</v>
      </c>
      <c r="B1063" t="s">
        <v>329</v>
      </c>
      <c r="C1063">
        <v>579</v>
      </c>
      <c r="D1063">
        <v>579</v>
      </c>
      <c r="E1063" s="35">
        <v>1</v>
      </c>
      <c r="F1063" s="34">
        <v>9.9999999999999999E-161</v>
      </c>
      <c r="G1063">
        <v>99.07</v>
      </c>
      <c r="H1063">
        <v>1679</v>
      </c>
      <c r="I1063" t="str">
        <f>HYPERLINK("https://www.ncbi.nlm.nih.gov/nucleotide/MW979860.1?report=genbank&amp;log$=nucltop&amp;blast_rank=61&amp;RID=XE5F3SZE013","MW979860.1")</f>
        <v>MW979860.1</v>
      </c>
    </row>
    <row r="1064" spans="1:9" x14ac:dyDescent="0.25">
      <c r="A1064" t="s">
        <v>344</v>
      </c>
      <c r="B1064" t="s">
        <v>329</v>
      </c>
      <c r="C1064">
        <v>579</v>
      </c>
      <c r="D1064">
        <v>579</v>
      </c>
      <c r="E1064" s="35">
        <v>1</v>
      </c>
      <c r="F1064" s="34">
        <v>9.9999999999999999E-161</v>
      </c>
      <c r="G1064">
        <v>99.07</v>
      </c>
      <c r="H1064">
        <v>1679</v>
      </c>
      <c r="I1064" t="str">
        <f>HYPERLINK("https://www.ncbi.nlm.nih.gov/nucleotide/MW979859.1?report=genbank&amp;log$=nucltop&amp;blast_rank=62&amp;RID=XE5F3SZE013","MW979859.1")</f>
        <v>MW979859.1</v>
      </c>
    </row>
    <row r="1065" spans="1:9" x14ac:dyDescent="0.25">
      <c r="A1065" t="s">
        <v>344</v>
      </c>
      <c r="B1065" t="s">
        <v>329</v>
      </c>
      <c r="C1065">
        <v>579</v>
      </c>
      <c r="D1065">
        <v>579</v>
      </c>
      <c r="E1065" s="35">
        <v>1</v>
      </c>
      <c r="F1065" s="34">
        <v>9.9999999999999999E-161</v>
      </c>
      <c r="G1065">
        <v>99.07</v>
      </c>
      <c r="H1065">
        <v>1641</v>
      </c>
      <c r="I1065" t="str">
        <f>HYPERLINK("https://www.ncbi.nlm.nih.gov/nucleotide/MW979856.1?report=genbank&amp;log$=nucltop&amp;blast_rank=63&amp;RID=XE5F3SZE013","MW979856.1")</f>
        <v>MW979856.1</v>
      </c>
    </row>
    <row r="1066" spans="1:9" x14ac:dyDescent="0.25">
      <c r="A1066" t="s">
        <v>344</v>
      </c>
      <c r="B1066" t="s">
        <v>329</v>
      </c>
      <c r="C1066">
        <v>579</v>
      </c>
      <c r="D1066">
        <v>579</v>
      </c>
      <c r="E1066" s="35">
        <v>1</v>
      </c>
      <c r="F1066" s="34">
        <v>9.9999999999999999E-161</v>
      </c>
      <c r="G1066">
        <v>99.07</v>
      </c>
      <c r="H1066">
        <v>1679</v>
      </c>
      <c r="I1066" t="str">
        <f>HYPERLINK("https://www.ncbi.nlm.nih.gov/nucleotide/MW979853.1?report=genbank&amp;log$=nucltop&amp;blast_rank=64&amp;RID=XE5F3SZE013","MW979853.1")</f>
        <v>MW979853.1</v>
      </c>
    </row>
    <row r="1067" spans="1:9" x14ac:dyDescent="0.25">
      <c r="A1067" t="s">
        <v>344</v>
      </c>
      <c r="B1067" t="s">
        <v>329</v>
      </c>
      <c r="C1067">
        <v>579</v>
      </c>
      <c r="D1067">
        <v>579</v>
      </c>
      <c r="E1067" s="35">
        <v>1</v>
      </c>
      <c r="F1067" s="34">
        <v>9.9999999999999999E-161</v>
      </c>
      <c r="G1067">
        <v>99.07</v>
      </c>
      <c r="H1067">
        <v>1686</v>
      </c>
      <c r="I1067" t="str">
        <f>HYPERLINK("https://www.ncbi.nlm.nih.gov/nucleotide/MW979852.1?report=genbank&amp;log$=nucltop&amp;blast_rank=65&amp;RID=XE5F3SZE013","MW979852.1")</f>
        <v>MW979852.1</v>
      </c>
    </row>
    <row r="1068" spans="1:9" x14ac:dyDescent="0.25">
      <c r="A1068" t="s">
        <v>344</v>
      </c>
      <c r="B1068" t="s">
        <v>329</v>
      </c>
      <c r="C1068">
        <v>579</v>
      </c>
      <c r="D1068">
        <v>579</v>
      </c>
      <c r="E1068" s="35">
        <v>1</v>
      </c>
      <c r="F1068" s="34">
        <v>9.9999999999999999E-161</v>
      </c>
      <c r="G1068">
        <v>99.07</v>
      </c>
      <c r="H1068">
        <v>1677</v>
      </c>
      <c r="I1068" t="str">
        <f>HYPERLINK("https://www.ncbi.nlm.nih.gov/nucleotide/MW979851.1?report=genbank&amp;log$=nucltop&amp;blast_rank=66&amp;RID=XE5F3SZE013","MW979851.1")</f>
        <v>MW979851.1</v>
      </c>
    </row>
    <row r="1069" spans="1:9" x14ac:dyDescent="0.25">
      <c r="A1069" t="s">
        <v>344</v>
      </c>
      <c r="B1069" t="s">
        <v>329</v>
      </c>
      <c r="C1069">
        <v>579</v>
      </c>
      <c r="D1069">
        <v>579</v>
      </c>
      <c r="E1069" s="35">
        <v>1</v>
      </c>
      <c r="F1069" s="34">
        <v>9.9999999999999999E-161</v>
      </c>
      <c r="G1069">
        <v>99.07</v>
      </c>
      <c r="H1069">
        <v>1668</v>
      </c>
      <c r="I1069" t="str">
        <f>HYPERLINK("https://www.ncbi.nlm.nih.gov/nucleotide/MW979850.1?report=genbank&amp;log$=nucltop&amp;blast_rank=67&amp;RID=XE5F3SZE013","MW979850.1")</f>
        <v>MW979850.1</v>
      </c>
    </row>
    <row r="1070" spans="1:9" x14ac:dyDescent="0.25">
      <c r="A1070" t="s">
        <v>344</v>
      </c>
      <c r="B1070" t="s">
        <v>329</v>
      </c>
      <c r="C1070">
        <v>579</v>
      </c>
      <c r="D1070">
        <v>579</v>
      </c>
      <c r="E1070" s="35">
        <v>1</v>
      </c>
      <c r="F1070" s="34">
        <v>9.9999999999999999E-161</v>
      </c>
      <c r="G1070">
        <v>99.07</v>
      </c>
      <c r="H1070">
        <v>1673</v>
      </c>
      <c r="I1070" t="str">
        <f>HYPERLINK("https://www.ncbi.nlm.nih.gov/nucleotide/MW979848.1?report=genbank&amp;log$=nucltop&amp;blast_rank=68&amp;RID=XE5F3SZE013","MW979848.1")</f>
        <v>MW979848.1</v>
      </c>
    </row>
    <row r="1071" spans="1:9" x14ac:dyDescent="0.25">
      <c r="A1071" t="s">
        <v>344</v>
      </c>
      <c r="B1071" t="s">
        <v>329</v>
      </c>
      <c r="C1071">
        <v>579</v>
      </c>
      <c r="D1071">
        <v>579</v>
      </c>
      <c r="E1071" s="35">
        <v>1</v>
      </c>
      <c r="F1071" s="34">
        <v>9.9999999999999999E-161</v>
      </c>
      <c r="G1071">
        <v>99.07</v>
      </c>
      <c r="H1071">
        <v>1663</v>
      </c>
      <c r="I1071" t="str">
        <f>HYPERLINK("https://www.ncbi.nlm.nih.gov/nucleotide/MW979847.1?report=genbank&amp;log$=nucltop&amp;blast_rank=69&amp;RID=XE5F3SZE013","MW979847.1")</f>
        <v>MW979847.1</v>
      </c>
    </row>
    <row r="1072" spans="1:9" x14ac:dyDescent="0.25">
      <c r="A1072" t="s">
        <v>344</v>
      </c>
      <c r="B1072" t="s">
        <v>329</v>
      </c>
      <c r="C1072">
        <v>579</v>
      </c>
      <c r="D1072">
        <v>579</v>
      </c>
      <c r="E1072" s="35">
        <v>1</v>
      </c>
      <c r="F1072" s="34">
        <v>9.9999999999999999E-161</v>
      </c>
      <c r="G1072">
        <v>99.07</v>
      </c>
      <c r="H1072">
        <v>1681</v>
      </c>
      <c r="I1072" t="str">
        <f>HYPERLINK("https://www.ncbi.nlm.nih.gov/nucleotide/MW979846.1?report=genbank&amp;log$=nucltop&amp;blast_rank=70&amp;RID=XE5F3SZE013","MW979846.1")</f>
        <v>MW979846.1</v>
      </c>
    </row>
    <row r="1073" spans="1:9" x14ac:dyDescent="0.25">
      <c r="A1073" t="s">
        <v>344</v>
      </c>
      <c r="B1073" t="s">
        <v>329</v>
      </c>
      <c r="C1073">
        <v>579</v>
      </c>
      <c r="D1073">
        <v>579</v>
      </c>
      <c r="E1073" s="35">
        <v>1</v>
      </c>
      <c r="F1073" s="34">
        <v>9.9999999999999999E-161</v>
      </c>
      <c r="G1073">
        <v>99.07</v>
      </c>
      <c r="H1073">
        <v>1687</v>
      </c>
      <c r="I1073" t="str">
        <f>HYPERLINK("https://www.ncbi.nlm.nih.gov/nucleotide/MW979844.1?report=genbank&amp;log$=nucltop&amp;blast_rank=71&amp;RID=XE5F3SZE013","MW979844.1")</f>
        <v>MW979844.1</v>
      </c>
    </row>
    <row r="1074" spans="1:9" x14ac:dyDescent="0.25">
      <c r="A1074" t="s">
        <v>344</v>
      </c>
      <c r="B1074" t="s">
        <v>329</v>
      </c>
      <c r="C1074">
        <v>579</v>
      </c>
      <c r="D1074">
        <v>579</v>
      </c>
      <c r="E1074" s="35">
        <v>1</v>
      </c>
      <c r="F1074" s="34">
        <v>9.9999999999999999E-161</v>
      </c>
      <c r="G1074">
        <v>99.07</v>
      </c>
      <c r="H1074">
        <v>1680</v>
      </c>
      <c r="I1074" t="str">
        <f>HYPERLINK("https://www.ncbi.nlm.nih.gov/nucleotide/MW979843.1?report=genbank&amp;log$=nucltop&amp;blast_rank=72&amp;RID=XE5F3SZE013","MW979843.1")</f>
        <v>MW979843.1</v>
      </c>
    </row>
    <row r="1075" spans="1:9" x14ac:dyDescent="0.25">
      <c r="A1075" t="s">
        <v>344</v>
      </c>
      <c r="B1075" t="s">
        <v>329</v>
      </c>
      <c r="C1075">
        <v>579</v>
      </c>
      <c r="D1075">
        <v>579</v>
      </c>
      <c r="E1075" s="35">
        <v>1</v>
      </c>
      <c r="F1075" s="34">
        <v>9.9999999999999999E-161</v>
      </c>
      <c r="G1075">
        <v>99.07</v>
      </c>
      <c r="H1075">
        <v>1669</v>
      </c>
      <c r="I1075" t="str">
        <f>HYPERLINK("https://www.ncbi.nlm.nih.gov/nucleotide/MW979842.1?report=genbank&amp;log$=nucltop&amp;blast_rank=73&amp;RID=XE5F3SZE013","MW979842.1")</f>
        <v>MW979842.1</v>
      </c>
    </row>
    <row r="1076" spans="1:9" x14ac:dyDescent="0.25">
      <c r="A1076" t="s">
        <v>344</v>
      </c>
      <c r="B1076" t="s">
        <v>324</v>
      </c>
      <c r="C1076">
        <v>579</v>
      </c>
      <c r="D1076">
        <v>579</v>
      </c>
      <c r="E1076" s="35">
        <v>1</v>
      </c>
      <c r="F1076" s="34">
        <v>9.9999999999999999E-161</v>
      </c>
      <c r="G1076">
        <v>99.07</v>
      </c>
      <c r="H1076">
        <v>1696</v>
      </c>
      <c r="I1076" t="str">
        <f>HYPERLINK("https://www.ncbi.nlm.nih.gov/nucleotide/MW979841.1?report=genbank&amp;log$=nucltop&amp;blast_rank=74&amp;RID=XE5F3SZE013","MW979841.1")</f>
        <v>MW979841.1</v>
      </c>
    </row>
    <row r="1077" spans="1:9" x14ac:dyDescent="0.25">
      <c r="A1077" t="s">
        <v>344</v>
      </c>
      <c r="B1077" t="s">
        <v>324</v>
      </c>
      <c r="C1077">
        <v>579</v>
      </c>
      <c r="D1077">
        <v>579</v>
      </c>
      <c r="E1077" s="35">
        <v>1</v>
      </c>
      <c r="F1077" s="34">
        <v>9.9999999999999999E-161</v>
      </c>
      <c r="G1077">
        <v>99.07</v>
      </c>
      <c r="H1077">
        <v>1692</v>
      </c>
      <c r="I1077" t="str">
        <f>HYPERLINK("https://www.ncbi.nlm.nih.gov/nucleotide/MW979840.1?report=genbank&amp;log$=nucltop&amp;blast_rank=75&amp;RID=XE5F3SZE013","MW979840.1")</f>
        <v>MW979840.1</v>
      </c>
    </row>
    <row r="1078" spans="1:9" x14ac:dyDescent="0.25">
      <c r="A1078" t="s">
        <v>344</v>
      </c>
      <c r="B1078" t="s">
        <v>330</v>
      </c>
      <c r="C1078">
        <v>579</v>
      </c>
      <c r="D1078">
        <v>579</v>
      </c>
      <c r="E1078" s="35">
        <v>1</v>
      </c>
      <c r="F1078" s="34">
        <v>9.9999999999999999E-161</v>
      </c>
      <c r="G1078">
        <v>99.07</v>
      </c>
      <c r="H1078">
        <v>1707</v>
      </c>
      <c r="I1078" t="str">
        <f>HYPERLINK("https://www.ncbi.nlm.nih.gov/nucleotide/MW979839.1?report=genbank&amp;log$=nucltop&amp;blast_rank=76&amp;RID=XE5F3SZE013","MW979839.1")</f>
        <v>MW979839.1</v>
      </c>
    </row>
    <row r="1079" spans="1:9" x14ac:dyDescent="0.25">
      <c r="A1079" t="s">
        <v>344</v>
      </c>
      <c r="B1079" t="s">
        <v>330</v>
      </c>
      <c r="C1079">
        <v>579</v>
      </c>
      <c r="D1079">
        <v>579</v>
      </c>
      <c r="E1079" s="35">
        <v>1</v>
      </c>
      <c r="F1079" s="34">
        <v>9.9999999999999999E-161</v>
      </c>
      <c r="G1079">
        <v>99.07</v>
      </c>
      <c r="H1079">
        <v>1704</v>
      </c>
      <c r="I1079" t="str">
        <f>HYPERLINK("https://www.ncbi.nlm.nih.gov/nucleotide/MW979836.1?report=genbank&amp;log$=nucltop&amp;blast_rank=77&amp;RID=XE5F3SZE013","MW979836.1")</f>
        <v>MW979836.1</v>
      </c>
    </row>
    <row r="1080" spans="1:9" x14ac:dyDescent="0.25">
      <c r="A1080" t="s">
        <v>344</v>
      </c>
      <c r="B1080" t="s">
        <v>330</v>
      </c>
      <c r="C1080">
        <v>579</v>
      </c>
      <c r="D1080">
        <v>579</v>
      </c>
      <c r="E1080" s="35">
        <v>1</v>
      </c>
      <c r="F1080" s="34">
        <v>9.9999999999999999E-161</v>
      </c>
      <c r="G1080">
        <v>99.07</v>
      </c>
      <c r="H1080">
        <v>1706</v>
      </c>
      <c r="I1080" t="str">
        <f>HYPERLINK("https://www.ncbi.nlm.nih.gov/nucleotide/MW979834.1?report=genbank&amp;log$=nucltop&amp;blast_rank=78&amp;RID=XE5F3SZE013","MW979834.1")</f>
        <v>MW979834.1</v>
      </c>
    </row>
    <row r="1081" spans="1:9" x14ac:dyDescent="0.25">
      <c r="A1081" t="s">
        <v>344</v>
      </c>
      <c r="B1081" t="s">
        <v>330</v>
      </c>
      <c r="C1081">
        <v>579</v>
      </c>
      <c r="D1081">
        <v>579</v>
      </c>
      <c r="E1081" s="35">
        <v>1</v>
      </c>
      <c r="F1081" s="34">
        <v>9.9999999999999999E-161</v>
      </c>
      <c r="G1081">
        <v>99.07</v>
      </c>
      <c r="H1081">
        <v>1706</v>
      </c>
      <c r="I1081" t="str">
        <f>HYPERLINK("https://www.ncbi.nlm.nih.gov/nucleotide/MW979833.1?report=genbank&amp;log$=nucltop&amp;blast_rank=79&amp;RID=XE5F3SZE013","MW979833.1")</f>
        <v>MW979833.1</v>
      </c>
    </row>
    <row r="1082" spans="1:9" x14ac:dyDescent="0.25">
      <c r="A1082" t="s">
        <v>344</v>
      </c>
      <c r="B1082" t="s">
        <v>330</v>
      </c>
      <c r="C1082">
        <v>579</v>
      </c>
      <c r="D1082">
        <v>579</v>
      </c>
      <c r="E1082" s="35">
        <v>1</v>
      </c>
      <c r="F1082" s="34">
        <v>9.9999999999999999E-161</v>
      </c>
      <c r="G1082">
        <v>99.07</v>
      </c>
      <c r="H1082">
        <v>1726</v>
      </c>
      <c r="I1082" t="str">
        <f>HYPERLINK("https://www.ncbi.nlm.nih.gov/nucleotide/MW979831.1?report=genbank&amp;log$=nucltop&amp;blast_rank=80&amp;RID=XE5F3SZE013","MW979831.1")</f>
        <v>MW979831.1</v>
      </c>
    </row>
    <row r="1083" spans="1:9" x14ac:dyDescent="0.25">
      <c r="A1083" t="s">
        <v>344</v>
      </c>
      <c r="B1083" t="s">
        <v>330</v>
      </c>
      <c r="C1083">
        <v>579</v>
      </c>
      <c r="D1083">
        <v>579</v>
      </c>
      <c r="E1083" s="35">
        <v>1</v>
      </c>
      <c r="F1083" s="34">
        <v>9.9999999999999999E-161</v>
      </c>
      <c r="G1083">
        <v>99.07</v>
      </c>
      <c r="H1083">
        <v>1705</v>
      </c>
      <c r="I1083" t="str">
        <f>HYPERLINK("https://www.ncbi.nlm.nih.gov/nucleotide/MW979830.1?report=genbank&amp;log$=nucltop&amp;blast_rank=81&amp;RID=XE5F3SZE013","MW979830.1")</f>
        <v>MW979830.1</v>
      </c>
    </row>
    <row r="1084" spans="1:9" x14ac:dyDescent="0.25">
      <c r="A1084" t="s">
        <v>344</v>
      </c>
      <c r="B1084" t="s">
        <v>330</v>
      </c>
      <c r="C1084">
        <v>579</v>
      </c>
      <c r="D1084">
        <v>579</v>
      </c>
      <c r="E1084" s="35">
        <v>1</v>
      </c>
      <c r="F1084" s="34">
        <v>9.9999999999999999E-161</v>
      </c>
      <c r="G1084">
        <v>99.07</v>
      </c>
      <c r="H1084">
        <v>1698</v>
      </c>
      <c r="I1084" t="str">
        <f>HYPERLINK("https://www.ncbi.nlm.nih.gov/nucleotide/MW979827.1?report=genbank&amp;log$=nucltop&amp;blast_rank=82&amp;RID=XE5F3SZE013","MW979827.1")</f>
        <v>MW979827.1</v>
      </c>
    </row>
    <row r="1085" spans="1:9" x14ac:dyDescent="0.25">
      <c r="A1085" t="s">
        <v>344</v>
      </c>
      <c r="B1085" t="s">
        <v>330</v>
      </c>
      <c r="C1085">
        <v>579</v>
      </c>
      <c r="D1085">
        <v>579</v>
      </c>
      <c r="E1085" s="35">
        <v>1</v>
      </c>
      <c r="F1085" s="34">
        <v>9.9999999999999999E-161</v>
      </c>
      <c r="G1085">
        <v>99.07</v>
      </c>
      <c r="H1085">
        <v>1710</v>
      </c>
      <c r="I1085" t="str">
        <f>HYPERLINK("https://www.ncbi.nlm.nih.gov/nucleotide/MW979826.1?report=genbank&amp;log$=nucltop&amp;blast_rank=83&amp;RID=XE5F3SZE013","MW979826.1")</f>
        <v>MW979826.1</v>
      </c>
    </row>
    <row r="1086" spans="1:9" x14ac:dyDescent="0.25">
      <c r="A1086" t="s">
        <v>344</v>
      </c>
      <c r="B1086" t="s">
        <v>330</v>
      </c>
      <c r="C1086">
        <v>579</v>
      </c>
      <c r="D1086">
        <v>579</v>
      </c>
      <c r="E1086" s="35">
        <v>1</v>
      </c>
      <c r="F1086" s="34">
        <v>9.9999999999999999E-161</v>
      </c>
      <c r="G1086">
        <v>99.07</v>
      </c>
      <c r="H1086">
        <v>1674</v>
      </c>
      <c r="I1086" t="str">
        <f>HYPERLINK("https://www.ncbi.nlm.nih.gov/nucleotide/MW979825.1?report=genbank&amp;log$=nucltop&amp;blast_rank=84&amp;RID=XE5F3SZE013","MW979825.1")</f>
        <v>MW979825.1</v>
      </c>
    </row>
    <row r="1087" spans="1:9" x14ac:dyDescent="0.25">
      <c r="A1087" t="s">
        <v>344</v>
      </c>
      <c r="B1087" t="s">
        <v>330</v>
      </c>
      <c r="C1087">
        <v>579</v>
      </c>
      <c r="D1087">
        <v>579</v>
      </c>
      <c r="E1087" s="35">
        <v>1</v>
      </c>
      <c r="F1087" s="34">
        <v>9.9999999999999999E-161</v>
      </c>
      <c r="G1087">
        <v>99.07</v>
      </c>
      <c r="H1087">
        <v>1680</v>
      </c>
      <c r="I1087" t="str">
        <f>HYPERLINK("https://www.ncbi.nlm.nih.gov/nucleotide/MW979824.1?report=genbank&amp;log$=nucltop&amp;blast_rank=85&amp;RID=XE5F3SZE013","MW979824.1")</f>
        <v>MW979824.1</v>
      </c>
    </row>
    <row r="1088" spans="1:9" x14ac:dyDescent="0.25">
      <c r="A1088" t="s">
        <v>344</v>
      </c>
      <c r="B1088" t="s">
        <v>330</v>
      </c>
      <c r="C1088">
        <v>579</v>
      </c>
      <c r="D1088">
        <v>579</v>
      </c>
      <c r="E1088" s="35">
        <v>1</v>
      </c>
      <c r="F1088" s="34">
        <v>9.9999999999999999E-161</v>
      </c>
      <c r="G1088">
        <v>99.07</v>
      </c>
      <c r="H1088">
        <v>1681</v>
      </c>
      <c r="I1088" t="str">
        <f>HYPERLINK("https://www.ncbi.nlm.nih.gov/nucleotide/MW979823.1?report=genbank&amp;log$=nucltop&amp;blast_rank=86&amp;RID=XE5F3SZE013","MW979823.1")</f>
        <v>MW979823.1</v>
      </c>
    </row>
    <row r="1089" spans="1:9" x14ac:dyDescent="0.25">
      <c r="A1089" t="s">
        <v>344</v>
      </c>
      <c r="B1089" t="s">
        <v>330</v>
      </c>
      <c r="C1089">
        <v>579</v>
      </c>
      <c r="D1089">
        <v>579</v>
      </c>
      <c r="E1089" s="35">
        <v>1</v>
      </c>
      <c r="F1089" s="34">
        <v>9.9999999999999999E-161</v>
      </c>
      <c r="G1089">
        <v>99.07</v>
      </c>
      <c r="H1089">
        <v>1663</v>
      </c>
      <c r="I1089" t="str">
        <f>HYPERLINK("https://www.ncbi.nlm.nih.gov/nucleotide/MW979822.1?report=genbank&amp;log$=nucltop&amp;blast_rank=87&amp;RID=XE5F3SZE013","MW979822.1")</f>
        <v>MW979822.1</v>
      </c>
    </row>
    <row r="1090" spans="1:9" x14ac:dyDescent="0.25">
      <c r="A1090" t="s">
        <v>344</v>
      </c>
      <c r="B1090" t="s">
        <v>324</v>
      </c>
      <c r="C1090">
        <v>579</v>
      </c>
      <c r="D1090">
        <v>579</v>
      </c>
      <c r="E1090" s="35">
        <v>1</v>
      </c>
      <c r="F1090" s="34">
        <v>9.9999999999999999E-161</v>
      </c>
      <c r="G1090">
        <v>99.07</v>
      </c>
      <c r="H1090">
        <v>1702</v>
      </c>
      <c r="I1090" t="str">
        <f>HYPERLINK("https://www.ncbi.nlm.nih.gov/nucleotide/ON146464.1?report=genbank&amp;log$=nucltop&amp;blast_rank=88&amp;RID=XE5F3SZE013","ON146464.1")</f>
        <v>ON146464.1</v>
      </c>
    </row>
    <row r="1091" spans="1:9" x14ac:dyDescent="0.25">
      <c r="A1091" t="s">
        <v>344</v>
      </c>
      <c r="B1091" t="s">
        <v>331</v>
      </c>
      <c r="C1091">
        <v>579</v>
      </c>
      <c r="D1091">
        <v>579</v>
      </c>
      <c r="E1091" s="35">
        <v>1</v>
      </c>
      <c r="F1091" s="34">
        <v>9.9999999999999999E-161</v>
      </c>
      <c r="G1091">
        <v>99.07</v>
      </c>
      <c r="H1091">
        <v>1619</v>
      </c>
      <c r="I1091" t="str">
        <f>HYPERLINK("https://www.ncbi.nlm.nih.gov/nucleotide/MZ571946.1?report=genbank&amp;log$=nucltop&amp;blast_rank=89&amp;RID=XE5F3SZE013","MZ571946.1")</f>
        <v>MZ571946.1</v>
      </c>
    </row>
    <row r="1092" spans="1:9" x14ac:dyDescent="0.25">
      <c r="A1092" t="s">
        <v>344</v>
      </c>
      <c r="B1092" t="s">
        <v>307</v>
      </c>
      <c r="C1092">
        <v>579</v>
      </c>
      <c r="D1092">
        <v>579</v>
      </c>
      <c r="E1092" s="35">
        <v>1</v>
      </c>
      <c r="F1092" s="34">
        <v>9.9999999999999999E-161</v>
      </c>
      <c r="G1092">
        <v>99.07</v>
      </c>
      <c r="H1092">
        <v>419</v>
      </c>
      <c r="I1092" t="str">
        <f>HYPERLINK("https://www.ncbi.nlm.nih.gov/nucleotide/LC633052.1?report=genbank&amp;log$=nucltop&amp;blast_rank=90&amp;RID=XE5F3SZE013","LC633052.1")</f>
        <v>LC633052.1</v>
      </c>
    </row>
    <row r="1093" spans="1:9" x14ac:dyDescent="0.25">
      <c r="A1093" t="s">
        <v>344</v>
      </c>
      <c r="B1093" t="s">
        <v>331</v>
      </c>
      <c r="C1093">
        <v>579</v>
      </c>
      <c r="D1093">
        <v>579</v>
      </c>
      <c r="E1093" s="35">
        <v>1</v>
      </c>
      <c r="F1093" s="34">
        <v>9.9999999999999999E-161</v>
      </c>
      <c r="G1093">
        <v>99.07</v>
      </c>
      <c r="H1093">
        <v>3168</v>
      </c>
      <c r="I1093" t="str">
        <f>HYPERLINK("https://www.ncbi.nlm.nih.gov/nucleotide/MZ593908.1?report=genbank&amp;log$=nucltop&amp;blast_rank=91&amp;RID=XE5F3SZE013","MZ593908.1")</f>
        <v>MZ593908.1</v>
      </c>
    </row>
    <row r="1094" spans="1:9" x14ac:dyDescent="0.25">
      <c r="A1094" t="s">
        <v>344</v>
      </c>
      <c r="B1094" t="s">
        <v>331</v>
      </c>
      <c r="C1094">
        <v>579</v>
      </c>
      <c r="D1094">
        <v>579</v>
      </c>
      <c r="E1094" s="35">
        <v>1</v>
      </c>
      <c r="F1094" s="34">
        <v>9.9999999999999999E-161</v>
      </c>
      <c r="G1094">
        <v>99.07</v>
      </c>
      <c r="H1094">
        <v>3168</v>
      </c>
      <c r="I1094" t="str">
        <f>HYPERLINK("https://www.ncbi.nlm.nih.gov/nucleotide/MZ593907.1?report=genbank&amp;log$=nucltop&amp;blast_rank=92&amp;RID=XE5F3SZE013","MZ593907.1")</f>
        <v>MZ593907.1</v>
      </c>
    </row>
    <row r="1095" spans="1:9" x14ac:dyDescent="0.25">
      <c r="A1095" t="s">
        <v>344</v>
      </c>
      <c r="B1095" t="s">
        <v>331</v>
      </c>
      <c r="C1095">
        <v>579</v>
      </c>
      <c r="D1095">
        <v>579</v>
      </c>
      <c r="E1095" s="35">
        <v>1</v>
      </c>
      <c r="F1095" s="34">
        <v>9.9999999999999999E-161</v>
      </c>
      <c r="G1095">
        <v>99.07</v>
      </c>
      <c r="H1095">
        <v>3168</v>
      </c>
      <c r="I1095" t="str">
        <f>HYPERLINK("https://www.ncbi.nlm.nih.gov/nucleotide/MZ593906.1?report=genbank&amp;log$=nucltop&amp;blast_rank=93&amp;RID=XE5F3SZE013","MZ593906.1")</f>
        <v>MZ593906.1</v>
      </c>
    </row>
    <row r="1096" spans="1:9" x14ac:dyDescent="0.25">
      <c r="A1096" t="s">
        <v>344</v>
      </c>
      <c r="B1096" t="s">
        <v>331</v>
      </c>
      <c r="C1096">
        <v>579</v>
      </c>
      <c r="D1096">
        <v>579</v>
      </c>
      <c r="E1096" s="35">
        <v>1</v>
      </c>
      <c r="F1096" s="34">
        <v>9.9999999999999999E-161</v>
      </c>
      <c r="G1096">
        <v>99.07</v>
      </c>
      <c r="H1096">
        <v>3168</v>
      </c>
      <c r="I1096" t="str">
        <f>HYPERLINK("https://www.ncbi.nlm.nih.gov/nucleotide/MZ593905.1?report=genbank&amp;log$=nucltop&amp;blast_rank=94&amp;RID=XE5F3SZE013","MZ593905.1")</f>
        <v>MZ593905.1</v>
      </c>
    </row>
    <row r="1097" spans="1:9" x14ac:dyDescent="0.25">
      <c r="A1097" t="s">
        <v>344</v>
      </c>
      <c r="B1097" t="s">
        <v>309</v>
      </c>
      <c r="C1097">
        <v>579</v>
      </c>
      <c r="D1097">
        <v>579</v>
      </c>
      <c r="E1097" s="35">
        <v>1</v>
      </c>
      <c r="F1097" s="34">
        <v>9.9999999999999999E-161</v>
      </c>
      <c r="G1097">
        <v>99.07</v>
      </c>
      <c r="H1097">
        <v>384</v>
      </c>
      <c r="I1097" t="str">
        <f>HYPERLINK("https://www.ncbi.nlm.nih.gov/nucleotide/MZ687500.1?report=genbank&amp;log$=nucltop&amp;blast_rank=95&amp;RID=XE5F3SZE013","MZ687500.1")</f>
        <v>MZ687500.1</v>
      </c>
    </row>
    <row r="1098" spans="1:9" x14ac:dyDescent="0.25">
      <c r="A1098" t="s">
        <v>344</v>
      </c>
      <c r="B1098" t="s">
        <v>352</v>
      </c>
      <c r="C1098">
        <v>579</v>
      </c>
      <c r="D1098">
        <v>579</v>
      </c>
      <c r="E1098" s="35">
        <v>1</v>
      </c>
      <c r="F1098" s="34">
        <v>9.9999999999999999E-161</v>
      </c>
      <c r="G1098">
        <v>99.07</v>
      </c>
      <c r="H1098">
        <v>1682</v>
      </c>
      <c r="I1098" t="str">
        <f>HYPERLINK("https://www.ncbi.nlm.nih.gov/nucleotide/MK713637.1?report=genbank&amp;log$=nucltop&amp;blast_rank=96&amp;RID=XE5F3SZE013","MK713637.1")</f>
        <v>MK713637.1</v>
      </c>
    </row>
    <row r="1099" spans="1:9" x14ac:dyDescent="0.25">
      <c r="A1099" t="s">
        <v>344</v>
      </c>
      <c r="B1099" t="s">
        <v>336</v>
      </c>
      <c r="C1099">
        <v>579</v>
      </c>
      <c r="D1099">
        <v>579</v>
      </c>
      <c r="E1099" s="35">
        <v>1</v>
      </c>
      <c r="F1099" s="34">
        <v>9.9999999999999999E-161</v>
      </c>
      <c r="G1099">
        <v>99.07</v>
      </c>
      <c r="H1099">
        <v>1710</v>
      </c>
      <c r="I1099" t="str">
        <f>HYPERLINK("https://www.ncbi.nlm.nih.gov/nucleotide/MT644699.1?report=genbank&amp;log$=nucltop&amp;blast_rank=97&amp;RID=XE5F3SZE013","MT644699.1")</f>
        <v>MT644699.1</v>
      </c>
    </row>
    <row r="1100" spans="1:9" x14ac:dyDescent="0.25">
      <c r="A1100" t="s">
        <v>344</v>
      </c>
      <c r="B1100" t="s">
        <v>336</v>
      </c>
      <c r="C1100">
        <v>579</v>
      </c>
      <c r="D1100">
        <v>579</v>
      </c>
      <c r="E1100" s="35">
        <v>1</v>
      </c>
      <c r="F1100" s="34">
        <v>9.9999999999999999E-161</v>
      </c>
      <c r="G1100">
        <v>99.07</v>
      </c>
      <c r="H1100">
        <v>1773</v>
      </c>
      <c r="I1100" t="str">
        <f>HYPERLINK("https://www.ncbi.nlm.nih.gov/nucleotide/MT644698.1?report=genbank&amp;log$=nucltop&amp;blast_rank=98&amp;RID=XE5F3SZE013","MT644698.1")</f>
        <v>MT644698.1</v>
      </c>
    </row>
    <row r="1101" spans="1:9" x14ac:dyDescent="0.25">
      <c r="A1101" t="s">
        <v>344</v>
      </c>
      <c r="B1101" t="s">
        <v>336</v>
      </c>
      <c r="C1101">
        <v>579</v>
      </c>
      <c r="D1101">
        <v>579</v>
      </c>
      <c r="E1101" s="35">
        <v>1</v>
      </c>
      <c r="F1101" s="34">
        <v>9.9999999999999999E-161</v>
      </c>
      <c r="G1101">
        <v>99.07</v>
      </c>
      <c r="H1101">
        <v>1676</v>
      </c>
      <c r="I1101" t="str">
        <f>HYPERLINK("https://www.ncbi.nlm.nih.gov/nucleotide/MT644697.1?report=genbank&amp;log$=nucltop&amp;blast_rank=99&amp;RID=XE5F3SZE013","MT644697.1")</f>
        <v>MT644697.1</v>
      </c>
    </row>
    <row r="1102" spans="1:9" x14ac:dyDescent="0.25">
      <c r="A1102" t="s">
        <v>344</v>
      </c>
      <c r="B1102" t="s">
        <v>337</v>
      </c>
      <c r="C1102">
        <v>579</v>
      </c>
      <c r="D1102">
        <v>579</v>
      </c>
      <c r="E1102" s="35">
        <v>1</v>
      </c>
      <c r="F1102" s="34">
        <v>9.9999999999999999E-161</v>
      </c>
      <c r="G1102">
        <v>99.07</v>
      </c>
      <c r="H1102">
        <v>1696</v>
      </c>
      <c r="I1102" t="str">
        <f>HYPERLINK("https://www.ncbi.nlm.nih.gov/nucleotide/MT521867.1?report=genbank&amp;log$=nucltop&amp;blast_rank=100&amp;RID=XE5F3SZE013","MT521867.1")</f>
        <v>MT521867.1</v>
      </c>
    </row>
    <row r="1103" spans="1:9" x14ac:dyDescent="0.25">
      <c r="A1103" t="s">
        <v>355</v>
      </c>
      <c r="B1103" t="s">
        <v>185</v>
      </c>
      <c r="C1103">
        <v>603</v>
      </c>
      <c r="D1103">
        <v>603</v>
      </c>
      <c r="E1103" s="35">
        <v>1</v>
      </c>
      <c r="F1103" s="34">
        <v>8.0000000000000004E-168</v>
      </c>
      <c r="G1103">
        <v>100</v>
      </c>
      <c r="H1103">
        <v>10223</v>
      </c>
      <c r="I1103" t="str">
        <f>HYPERLINK("https://www.ncbi.nlm.nih.gov/nucleotide/LR812489.1?report=genbank&amp;log$=nucltop&amp;blast_rank=1&amp;RID=XE5S5UUU01N","LR812489.1")</f>
        <v>LR812489.1</v>
      </c>
    </row>
    <row r="1104" spans="1:9" x14ac:dyDescent="0.25">
      <c r="A1104" t="s">
        <v>355</v>
      </c>
      <c r="B1104" t="s">
        <v>185</v>
      </c>
      <c r="C1104">
        <v>603</v>
      </c>
      <c r="D1104">
        <v>603</v>
      </c>
      <c r="E1104" s="35">
        <v>1</v>
      </c>
      <c r="F1104" s="34">
        <v>8.0000000000000004E-168</v>
      </c>
      <c r="G1104">
        <v>100</v>
      </c>
      <c r="H1104">
        <v>1495</v>
      </c>
      <c r="I1104" t="str">
        <f>HYPERLINK("https://www.ncbi.nlm.nih.gov/nucleotide/KJ866919.1?report=genbank&amp;log$=nucltop&amp;blast_rank=2&amp;RID=XE5S5UUU01N","KJ866919.1")</f>
        <v>KJ866919.1</v>
      </c>
    </row>
    <row r="1105" spans="1:9" x14ac:dyDescent="0.25">
      <c r="A1105" t="s">
        <v>355</v>
      </c>
      <c r="B1105" t="s">
        <v>185</v>
      </c>
      <c r="C1105">
        <v>603</v>
      </c>
      <c r="D1105">
        <v>603</v>
      </c>
      <c r="E1105" s="35">
        <v>1</v>
      </c>
      <c r="F1105" s="34">
        <v>8.0000000000000004E-168</v>
      </c>
      <c r="G1105">
        <v>100</v>
      </c>
      <c r="H1105">
        <v>10223</v>
      </c>
      <c r="I1105" t="str">
        <f>HYPERLINK("https://www.ncbi.nlm.nih.gov/nucleotide/LR782263.1?report=genbank&amp;log$=nucltop&amp;blast_rank=3&amp;RID=XE5S5UUU01N","LR782263.1")</f>
        <v>LR782263.1</v>
      </c>
    </row>
    <row r="1106" spans="1:9" x14ac:dyDescent="0.25">
      <c r="A1106" t="s">
        <v>355</v>
      </c>
      <c r="B1106" t="s">
        <v>186</v>
      </c>
      <c r="C1106">
        <v>603</v>
      </c>
      <c r="D1106">
        <v>603</v>
      </c>
      <c r="E1106" s="35">
        <v>1</v>
      </c>
      <c r="F1106" s="34">
        <v>8.0000000000000004E-168</v>
      </c>
      <c r="G1106">
        <v>100</v>
      </c>
      <c r="H1106">
        <v>1779</v>
      </c>
      <c r="I1106" t="str">
        <f>HYPERLINK("https://www.ncbi.nlm.nih.gov/nucleotide/EF140623.1?report=genbank&amp;log$=nucltop&amp;blast_rank=4&amp;RID=XE5S5UUU01N","EF140623.1")</f>
        <v>EF140623.1</v>
      </c>
    </row>
    <row r="1107" spans="1:9" x14ac:dyDescent="0.25">
      <c r="A1107" t="s">
        <v>355</v>
      </c>
      <c r="B1107" t="s">
        <v>187</v>
      </c>
      <c r="C1107">
        <v>603</v>
      </c>
      <c r="D1107">
        <v>603</v>
      </c>
      <c r="E1107" s="35">
        <v>1</v>
      </c>
      <c r="F1107" s="34">
        <v>8.0000000000000004E-168</v>
      </c>
      <c r="G1107">
        <v>100</v>
      </c>
      <c r="H1107">
        <v>1672</v>
      </c>
      <c r="I1107" t="str">
        <f>HYPERLINK("https://www.ncbi.nlm.nih.gov/nucleotide/AF290085.2?report=genbank&amp;log$=nucltop&amp;blast_rank=5&amp;RID=XE5S5UUU01N","AF290085.2")</f>
        <v>AF290085.2</v>
      </c>
    </row>
    <row r="1108" spans="1:9" x14ac:dyDescent="0.25">
      <c r="A1108" t="s">
        <v>355</v>
      </c>
      <c r="B1108" t="s">
        <v>188</v>
      </c>
      <c r="C1108">
        <v>603</v>
      </c>
      <c r="D1108">
        <v>603</v>
      </c>
      <c r="E1108" s="35">
        <v>1</v>
      </c>
      <c r="F1108" s="34">
        <v>8.0000000000000004E-168</v>
      </c>
      <c r="G1108">
        <v>100</v>
      </c>
      <c r="H1108">
        <v>1745</v>
      </c>
      <c r="I1108" t="str">
        <f>HYPERLINK("https://www.ncbi.nlm.nih.gov/nucleotide/AF525665.1?report=genbank&amp;log$=nucltop&amp;blast_rank=6&amp;RID=XE5S5UUU01N","AF525665.1")</f>
        <v>AF525665.1</v>
      </c>
    </row>
    <row r="1109" spans="1:9" x14ac:dyDescent="0.25">
      <c r="A1109" t="s">
        <v>355</v>
      </c>
      <c r="B1109" t="s">
        <v>165</v>
      </c>
      <c r="C1109">
        <v>597</v>
      </c>
      <c r="D1109">
        <v>597</v>
      </c>
      <c r="E1109" s="35">
        <v>1</v>
      </c>
      <c r="F1109" s="34">
        <v>4.0000000000000002E-166</v>
      </c>
      <c r="G1109">
        <v>99.69</v>
      </c>
      <c r="H1109">
        <v>1792</v>
      </c>
      <c r="I1109" t="str">
        <f>HYPERLINK("https://www.ncbi.nlm.nih.gov/nucleotide/KJ758229.1?report=genbank&amp;log$=nucltop&amp;blast_rank=7&amp;RID=XE5S5UUU01N","KJ758229.1")</f>
        <v>KJ758229.1</v>
      </c>
    </row>
    <row r="1110" spans="1:9" x14ac:dyDescent="0.25">
      <c r="A1110" t="s">
        <v>355</v>
      </c>
      <c r="B1110" t="s">
        <v>165</v>
      </c>
      <c r="C1110">
        <v>597</v>
      </c>
      <c r="D1110">
        <v>597</v>
      </c>
      <c r="E1110" s="35">
        <v>1</v>
      </c>
      <c r="F1110" s="34">
        <v>4.0000000000000002E-166</v>
      </c>
      <c r="G1110">
        <v>99.69</v>
      </c>
      <c r="H1110">
        <v>1795</v>
      </c>
      <c r="I1110" t="str">
        <f>HYPERLINK("https://www.ncbi.nlm.nih.gov/nucleotide/KJ758140.1?report=genbank&amp;log$=nucltop&amp;blast_rank=8&amp;RID=XE5S5UUU01N","KJ758140.1")</f>
        <v>KJ758140.1</v>
      </c>
    </row>
    <row r="1111" spans="1:9" x14ac:dyDescent="0.25">
      <c r="A1111" t="s">
        <v>355</v>
      </c>
      <c r="B1111" t="s">
        <v>165</v>
      </c>
      <c r="C1111">
        <v>597</v>
      </c>
      <c r="D1111">
        <v>597</v>
      </c>
      <c r="E1111" s="35">
        <v>1</v>
      </c>
      <c r="F1111" s="34">
        <v>4.0000000000000002E-166</v>
      </c>
      <c r="G1111">
        <v>99.69</v>
      </c>
      <c r="H1111">
        <v>1800</v>
      </c>
      <c r="I1111" t="str">
        <f>HYPERLINK("https://www.ncbi.nlm.nih.gov/nucleotide/KJ758129.1?report=genbank&amp;log$=nucltop&amp;blast_rank=9&amp;RID=XE5S5UUU01N","KJ758129.1")</f>
        <v>KJ758129.1</v>
      </c>
    </row>
    <row r="1112" spans="1:9" x14ac:dyDescent="0.25">
      <c r="A1112" t="s">
        <v>355</v>
      </c>
      <c r="B1112" t="s">
        <v>155</v>
      </c>
      <c r="C1112">
        <v>597</v>
      </c>
      <c r="D1112">
        <v>597</v>
      </c>
      <c r="E1112" s="35">
        <v>1</v>
      </c>
      <c r="F1112" s="34">
        <v>4.0000000000000002E-166</v>
      </c>
      <c r="G1112">
        <v>99.69</v>
      </c>
      <c r="H1112">
        <v>1790</v>
      </c>
      <c r="I1112" t="str">
        <f>HYPERLINK("https://www.ncbi.nlm.nih.gov/nucleotide/KC771203.1?report=genbank&amp;log$=nucltop&amp;blast_rank=10&amp;RID=XE5S5UUU01N","KC771203.1")</f>
        <v>KC771203.1</v>
      </c>
    </row>
    <row r="1113" spans="1:9" x14ac:dyDescent="0.25">
      <c r="A1113" t="s">
        <v>355</v>
      </c>
      <c r="B1113" t="s">
        <v>155</v>
      </c>
      <c r="C1113">
        <v>597</v>
      </c>
      <c r="D1113">
        <v>597</v>
      </c>
      <c r="E1113" s="35">
        <v>1</v>
      </c>
      <c r="F1113" s="34">
        <v>4.0000000000000002E-166</v>
      </c>
      <c r="G1113">
        <v>99.69</v>
      </c>
      <c r="H1113">
        <v>1789</v>
      </c>
      <c r="I1113" t="str">
        <f>HYPERLINK("https://www.ncbi.nlm.nih.gov/nucleotide/KC771190.1?report=genbank&amp;log$=nucltop&amp;blast_rank=11&amp;RID=XE5S5UUU01N","KC771190.1")</f>
        <v>KC771190.1</v>
      </c>
    </row>
    <row r="1114" spans="1:9" x14ac:dyDescent="0.25">
      <c r="A1114" t="s">
        <v>355</v>
      </c>
      <c r="B1114" t="s">
        <v>155</v>
      </c>
      <c r="C1114">
        <v>597</v>
      </c>
      <c r="D1114">
        <v>597</v>
      </c>
      <c r="E1114" s="35">
        <v>1</v>
      </c>
      <c r="F1114" s="34">
        <v>4.0000000000000002E-166</v>
      </c>
      <c r="G1114">
        <v>99.69</v>
      </c>
      <c r="H1114">
        <v>1798</v>
      </c>
      <c r="I1114" t="str">
        <f>HYPERLINK("https://www.ncbi.nlm.nih.gov/nucleotide/KC771184.1?report=genbank&amp;log$=nucltop&amp;blast_rank=12&amp;RID=XE5S5UUU01N","KC771184.1")</f>
        <v>KC771184.1</v>
      </c>
    </row>
    <row r="1115" spans="1:9" x14ac:dyDescent="0.25">
      <c r="A1115" t="s">
        <v>355</v>
      </c>
      <c r="B1115" t="s">
        <v>181</v>
      </c>
      <c r="C1115">
        <v>597</v>
      </c>
      <c r="D1115">
        <v>597</v>
      </c>
      <c r="E1115" s="35">
        <v>1</v>
      </c>
      <c r="F1115" s="34">
        <v>4.0000000000000002E-166</v>
      </c>
      <c r="G1115">
        <v>99.69</v>
      </c>
      <c r="H1115">
        <v>986</v>
      </c>
      <c r="I1115" t="str">
        <f>HYPERLINK("https://www.ncbi.nlm.nih.gov/nucleotide/HM561223.1?report=genbank&amp;log$=nucltop&amp;blast_rank=13&amp;RID=XE5S5UUU01N","HM561223.1")</f>
        <v>HM561223.1</v>
      </c>
    </row>
    <row r="1116" spans="1:9" x14ac:dyDescent="0.25">
      <c r="A1116" t="s">
        <v>355</v>
      </c>
      <c r="B1116" t="s">
        <v>165</v>
      </c>
      <c r="C1116">
        <v>597</v>
      </c>
      <c r="D1116">
        <v>597</v>
      </c>
      <c r="E1116" s="35">
        <v>1</v>
      </c>
      <c r="F1116" s="34">
        <v>4.0000000000000002E-166</v>
      </c>
      <c r="G1116">
        <v>99.69</v>
      </c>
      <c r="H1116">
        <v>1232</v>
      </c>
      <c r="I1116" t="str">
        <f>HYPERLINK("https://www.ncbi.nlm.nih.gov/nucleotide/EF100371.1?report=genbank&amp;log$=nucltop&amp;blast_rank=14&amp;RID=XE5S5UUU01N","EF100371.1")</f>
        <v>EF100371.1</v>
      </c>
    </row>
    <row r="1117" spans="1:9" x14ac:dyDescent="0.25">
      <c r="A1117" t="s">
        <v>355</v>
      </c>
      <c r="B1117" t="s">
        <v>177</v>
      </c>
      <c r="C1117">
        <v>590</v>
      </c>
      <c r="D1117">
        <v>590</v>
      </c>
      <c r="E1117" s="35">
        <v>1</v>
      </c>
      <c r="F1117" s="34">
        <v>6.0000000000000002E-164</v>
      </c>
      <c r="G1117">
        <v>99.39</v>
      </c>
      <c r="H1117">
        <v>1659</v>
      </c>
      <c r="I1117" t="str">
        <f>HYPERLINK("https://www.ncbi.nlm.nih.gov/nucleotide/MN824024.1?report=genbank&amp;log$=nucltop&amp;blast_rank=15&amp;RID=XE5S5UUU01N","MN824024.1")</f>
        <v>MN824024.1</v>
      </c>
    </row>
    <row r="1118" spans="1:9" x14ac:dyDescent="0.25">
      <c r="A1118" t="s">
        <v>355</v>
      </c>
      <c r="B1118" t="s">
        <v>177</v>
      </c>
      <c r="C1118">
        <v>590</v>
      </c>
      <c r="D1118">
        <v>590</v>
      </c>
      <c r="E1118" s="35">
        <v>1</v>
      </c>
      <c r="F1118" s="34">
        <v>6.0000000000000002E-164</v>
      </c>
      <c r="G1118">
        <v>99.39</v>
      </c>
      <c r="H1118">
        <v>1677</v>
      </c>
      <c r="I1118" t="str">
        <f>HYPERLINK("https://www.ncbi.nlm.nih.gov/nucleotide/MN824020.1?report=genbank&amp;log$=nucltop&amp;blast_rank=16&amp;RID=XE5S5UUU01N","MN824020.1")</f>
        <v>MN824020.1</v>
      </c>
    </row>
    <row r="1119" spans="1:9" x14ac:dyDescent="0.25">
      <c r="A1119" t="s">
        <v>355</v>
      </c>
      <c r="B1119" t="s">
        <v>177</v>
      </c>
      <c r="C1119">
        <v>590</v>
      </c>
      <c r="D1119">
        <v>590</v>
      </c>
      <c r="E1119" s="35">
        <v>1</v>
      </c>
      <c r="F1119" s="34">
        <v>6.0000000000000002E-164</v>
      </c>
      <c r="G1119">
        <v>99.39</v>
      </c>
      <c r="H1119">
        <v>1670</v>
      </c>
      <c r="I1119" t="str">
        <f>HYPERLINK("https://www.ncbi.nlm.nih.gov/nucleotide/MN824018.1?report=genbank&amp;log$=nucltop&amp;blast_rank=17&amp;RID=XE5S5UUU01N","MN824018.1")</f>
        <v>MN824018.1</v>
      </c>
    </row>
    <row r="1120" spans="1:9" x14ac:dyDescent="0.25">
      <c r="A1120" t="s">
        <v>355</v>
      </c>
      <c r="B1120" t="s">
        <v>177</v>
      </c>
      <c r="C1120">
        <v>590</v>
      </c>
      <c r="D1120">
        <v>590</v>
      </c>
      <c r="E1120" s="35">
        <v>1</v>
      </c>
      <c r="F1120" s="34">
        <v>6.0000000000000002E-164</v>
      </c>
      <c r="G1120">
        <v>99.39</v>
      </c>
      <c r="H1120">
        <v>1681</v>
      </c>
      <c r="I1120" t="str">
        <f>HYPERLINK("https://www.ncbi.nlm.nih.gov/nucleotide/MN824016.1?report=genbank&amp;log$=nucltop&amp;blast_rank=18&amp;RID=XE5S5UUU01N","MN824016.1")</f>
        <v>MN824016.1</v>
      </c>
    </row>
    <row r="1121" spans="1:9" x14ac:dyDescent="0.25">
      <c r="A1121" t="s">
        <v>355</v>
      </c>
      <c r="B1121" t="s">
        <v>177</v>
      </c>
      <c r="C1121">
        <v>590</v>
      </c>
      <c r="D1121">
        <v>590</v>
      </c>
      <c r="E1121" s="35">
        <v>1</v>
      </c>
      <c r="F1121" s="34">
        <v>6.0000000000000002E-164</v>
      </c>
      <c r="G1121">
        <v>99.39</v>
      </c>
      <c r="H1121">
        <v>1680</v>
      </c>
      <c r="I1121" t="str">
        <f>HYPERLINK("https://www.ncbi.nlm.nih.gov/nucleotide/MN824015.1?report=genbank&amp;log$=nucltop&amp;blast_rank=19&amp;RID=XE5S5UUU01N","MN824015.1")</f>
        <v>MN824015.1</v>
      </c>
    </row>
    <row r="1122" spans="1:9" x14ac:dyDescent="0.25">
      <c r="A1122" t="s">
        <v>355</v>
      </c>
      <c r="B1122" t="s">
        <v>177</v>
      </c>
      <c r="C1122">
        <v>590</v>
      </c>
      <c r="D1122">
        <v>590</v>
      </c>
      <c r="E1122" s="35">
        <v>1</v>
      </c>
      <c r="F1122" s="34">
        <v>6.0000000000000002E-164</v>
      </c>
      <c r="G1122">
        <v>99.39</v>
      </c>
      <c r="H1122">
        <v>1608</v>
      </c>
      <c r="I1122" t="str">
        <f>HYPERLINK("https://www.ncbi.nlm.nih.gov/nucleotide/MN824014.1?report=genbank&amp;log$=nucltop&amp;blast_rank=20&amp;RID=XE5S5UUU01N","MN824014.1")</f>
        <v>MN824014.1</v>
      </c>
    </row>
    <row r="1123" spans="1:9" x14ac:dyDescent="0.25">
      <c r="A1123" t="s">
        <v>355</v>
      </c>
      <c r="B1123" t="s">
        <v>177</v>
      </c>
      <c r="C1123">
        <v>590</v>
      </c>
      <c r="D1123">
        <v>590</v>
      </c>
      <c r="E1123" s="35">
        <v>1</v>
      </c>
      <c r="F1123" s="34">
        <v>6.0000000000000002E-164</v>
      </c>
      <c r="G1123">
        <v>99.39</v>
      </c>
      <c r="H1123">
        <v>1543</v>
      </c>
      <c r="I1123" t="str">
        <f>HYPERLINK("https://www.ncbi.nlm.nih.gov/nucleotide/MN824012.1?report=genbank&amp;log$=nucltop&amp;blast_rank=21&amp;RID=XE5S5UUU01N","MN824012.1")</f>
        <v>MN824012.1</v>
      </c>
    </row>
    <row r="1124" spans="1:9" x14ac:dyDescent="0.25">
      <c r="A1124" t="s">
        <v>355</v>
      </c>
      <c r="B1124" t="s">
        <v>177</v>
      </c>
      <c r="C1124">
        <v>590</v>
      </c>
      <c r="D1124">
        <v>590</v>
      </c>
      <c r="E1124" s="35">
        <v>1</v>
      </c>
      <c r="F1124" s="34">
        <v>6.0000000000000002E-164</v>
      </c>
      <c r="G1124">
        <v>99.39</v>
      </c>
      <c r="H1124">
        <v>1676</v>
      </c>
      <c r="I1124" t="str">
        <f>HYPERLINK("https://www.ncbi.nlm.nih.gov/nucleotide/MN824011.1?report=genbank&amp;log$=nucltop&amp;blast_rank=22&amp;RID=XE5S5UUU01N","MN824011.1")</f>
        <v>MN824011.1</v>
      </c>
    </row>
    <row r="1125" spans="1:9" x14ac:dyDescent="0.25">
      <c r="A1125" t="s">
        <v>355</v>
      </c>
      <c r="B1125" t="s">
        <v>177</v>
      </c>
      <c r="C1125">
        <v>590</v>
      </c>
      <c r="D1125">
        <v>590</v>
      </c>
      <c r="E1125" s="35">
        <v>1</v>
      </c>
      <c r="F1125" s="34">
        <v>6.0000000000000002E-164</v>
      </c>
      <c r="G1125">
        <v>99.39</v>
      </c>
      <c r="H1125">
        <v>1633</v>
      </c>
      <c r="I1125" t="str">
        <f>HYPERLINK("https://www.ncbi.nlm.nih.gov/nucleotide/MN824010.1?report=genbank&amp;log$=nucltop&amp;blast_rank=23&amp;RID=XE5S5UUU01N","MN824010.1")</f>
        <v>MN824010.1</v>
      </c>
    </row>
    <row r="1126" spans="1:9" x14ac:dyDescent="0.25">
      <c r="A1126" t="s">
        <v>355</v>
      </c>
      <c r="B1126" t="s">
        <v>177</v>
      </c>
      <c r="C1126">
        <v>590</v>
      </c>
      <c r="D1126">
        <v>590</v>
      </c>
      <c r="E1126" s="35">
        <v>1</v>
      </c>
      <c r="F1126" s="34">
        <v>6.0000000000000002E-164</v>
      </c>
      <c r="G1126">
        <v>99.39</v>
      </c>
      <c r="H1126">
        <v>1674</v>
      </c>
      <c r="I1126" t="str">
        <f>HYPERLINK("https://www.ncbi.nlm.nih.gov/nucleotide/MN824006.1?report=genbank&amp;log$=nucltop&amp;blast_rank=24&amp;RID=XE5S5UUU01N","MN824006.1")</f>
        <v>MN824006.1</v>
      </c>
    </row>
    <row r="1127" spans="1:9" x14ac:dyDescent="0.25">
      <c r="A1127" t="s">
        <v>355</v>
      </c>
      <c r="B1127" t="s">
        <v>177</v>
      </c>
      <c r="C1127">
        <v>590</v>
      </c>
      <c r="D1127">
        <v>590</v>
      </c>
      <c r="E1127" s="35">
        <v>1</v>
      </c>
      <c r="F1127" s="34">
        <v>6.0000000000000002E-164</v>
      </c>
      <c r="G1127">
        <v>99.39</v>
      </c>
      <c r="H1127">
        <v>1658</v>
      </c>
      <c r="I1127" t="str">
        <f>HYPERLINK("https://www.ncbi.nlm.nih.gov/nucleotide/MN824005.1?report=genbank&amp;log$=nucltop&amp;blast_rank=25&amp;RID=XE5S5UUU01N","MN824005.1")</f>
        <v>MN824005.1</v>
      </c>
    </row>
    <row r="1128" spans="1:9" x14ac:dyDescent="0.25">
      <c r="A1128" t="s">
        <v>355</v>
      </c>
      <c r="B1128" t="s">
        <v>177</v>
      </c>
      <c r="C1128">
        <v>590</v>
      </c>
      <c r="D1128">
        <v>590</v>
      </c>
      <c r="E1128" s="35">
        <v>1</v>
      </c>
      <c r="F1128" s="34">
        <v>6.0000000000000002E-164</v>
      </c>
      <c r="G1128">
        <v>99.39</v>
      </c>
      <c r="H1128">
        <v>1674</v>
      </c>
      <c r="I1128" t="str">
        <f>HYPERLINK("https://www.ncbi.nlm.nih.gov/nucleotide/MN824004.1?report=genbank&amp;log$=nucltop&amp;blast_rank=26&amp;RID=XE5S5UUU01N","MN824004.1")</f>
        <v>MN824004.1</v>
      </c>
    </row>
    <row r="1129" spans="1:9" x14ac:dyDescent="0.25">
      <c r="A1129" t="s">
        <v>355</v>
      </c>
      <c r="B1129" t="s">
        <v>165</v>
      </c>
      <c r="C1129">
        <v>590</v>
      </c>
      <c r="D1129">
        <v>590</v>
      </c>
      <c r="E1129" s="35">
        <v>1</v>
      </c>
      <c r="F1129" s="34">
        <v>6.0000000000000002E-164</v>
      </c>
      <c r="G1129">
        <v>99.39</v>
      </c>
      <c r="H1129">
        <v>384</v>
      </c>
      <c r="I1129" t="str">
        <f>HYPERLINK("https://www.ncbi.nlm.nih.gov/nucleotide/MK002981.1?report=genbank&amp;log$=nucltop&amp;blast_rank=27&amp;RID=XE5S5UUU01N","MK002981.1")</f>
        <v>MK002981.1</v>
      </c>
    </row>
    <row r="1130" spans="1:9" x14ac:dyDescent="0.25">
      <c r="A1130" t="s">
        <v>355</v>
      </c>
      <c r="B1130" t="s">
        <v>178</v>
      </c>
      <c r="C1130">
        <v>590</v>
      </c>
      <c r="D1130">
        <v>590</v>
      </c>
      <c r="E1130" s="35">
        <v>1</v>
      </c>
      <c r="F1130" s="34">
        <v>6.0000000000000002E-164</v>
      </c>
      <c r="G1130">
        <v>99.39</v>
      </c>
      <c r="H1130">
        <v>929</v>
      </c>
      <c r="I1130" t="str">
        <f>HYPERLINK("https://www.ncbi.nlm.nih.gov/nucleotide/MG022765.1?report=genbank&amp;log$=nucltop&amp;blast_rank=28&amp;RID=XE5S5UUU01N","MG022765.1")</f>
        <v>MG022765.1</v>
      </c>
    </row>
    <row r="1131" spans="1:9" x14ac:dyDescent="0.25">
      <c r="A1131" t="s">
        <v>355</v>
      </c>
      <c r="B1131" t="s">
        <v>178</v>
      </c>
      <c r="C1131">
        <v>590</v>
      </c>
      <c r="D1131">
        <v>590</v>
      </c>
      <c r="E1131" s="35">
        <v>1</v>
      </c>
      <c r="F1131" s="34">
        <v>6.0000000000000002E-164</v>
      </c>
      <c r="G1131">
        <v>99.39</v>
      </c>
      <c r="H1131">
        <v>1747</v>
      </c>
      <c r="I1131" t="str">
        <f>HYPERLINK("https://www.ncbi.nlm.nih.gov/nucleotide/LC189084.1?report=genbank&amp;log$=nucltop&amp;blast_rank=29&amp;RID=XE5S5UUU01N","LC189084.1")</f>
        <v>LC189084.1</v>
      </c>
    </row>
    <row r="1132" spans="1:9" x14ac:dyDescent="0.25">
      <c r="A1132" t="s">
        <v>355</v>
      </c>
      <c r="B1132" t="s">
        <v>178</v>
      </c>
      <c r="C1132">
        <v>590</v>
      </c>
      <c r="D1132">
        <v>590</v>
      </c>
      <c r="E1132" s="35">
        <v>1</v>
      </c>
      <c r="F1132" s="34">
        <v>6.0000000000000002E-164</v>
      </c>
      <c r="G1132">
        <v>99.39</v>
      </c>
      <c r="H1132">
        <v>1778</v>
      </c>
      <c r="I1132" t="str">
        <f>HYPERLINK("https://www.ncbi.nlm.nih.gov/nucleotide/ON888448.1?report=genbank&amp;log$=nucltop&amp;blast_rank=30&amp;RID=XE5S5UUU01N","ON888448.1")</f>
        <v>ON888448.1</v>
      </c>
    </row>
    <row r="1133" spans="1:9" x14ac:dyDescent="0.25">
      <c r="A1133" t="s">
        <v>355</v>
      </c>
      <c r="B1133" t="s">
        <v>178</v>
      </c>
      <c r="C1133">
        <v>590</v>
      </c>
      <c r="D1133">
        <v>590</v>
      </c>
      <c r="E1133" s="35">
        <v>1</v>
      </c>
      <c r="F1133" s="34">
        <v>6.0000000000000002E-164</v>
      </c>
      <c r="G1133">
        <v>99.39</v>
      </c>
      <c r="H1133">
        <v>1582</v>
      </c>
      <c r="I1133" t="str">
        <f>HYPERLINK("https://www.ncbi.nlm.nih.gov/nucleotide/OM688901.1?report=genbank&amp;log$=nucltop&amp;blast_rank=31&amp;RID=XE5S5UUU01N","OM688901.1")</f>
        <v>OM688901.1</v>
      </c>
    </row>
    <row r="1134" spans="1:9" x14ac:dyDescent="0.25">
      <c r="A1134" t="s">
        <v>355</v>
      </c>
      <c r="B1134" t="s">
        <v>178</v>
      </c>
      <c r="C1134">
        <v>590</v>
      </c>
      <c r="D1134">
        <v>590</v>
      </c>
      <c r="E1134" s="35">
        <v>1</v>
      </c>
      <c r="F1134" s="34">
        <v>6.0000000000000002E-164</v>
      </c>
      <c r="G1134">
        <v>99.39</v>
      </c>
      <c r="H1134">
        <v>1777</v>
      </c>
      <c r="I1134" t="str">
        <f>HYPERLINK("https://www.ncbi.nlm.nih.gov/nucleotide/OM688871.1?report=genbank&amp;log$=nucltop&amp;blast_rank=32&amp;RID=XE5S5UUU01N","OM688871.1")</f>
        <v>OM688871.1</v>
      </c>
    </row>
    <row r="1135" spans="1:9" x14ac:dyDescent="0.25">
      <c r="A1135" t="s">
        <v>355</v>
      </c>
      <c r="B1135" t="s">
        <v>165</v>
      </c>
      <c r="C1135">
        <v>590</v>
      </c>
      <c r="D1135">
        <v>590</v>
      </c>
      <c r="E1135" s="35">
        <v>1</v>
      </c>
      <c r="F1135" s="34">
        <v>6.0000000000000002E-164</v>
      </c>
      <c r="G1135">
        <v>99.39</v>
      </c>
      <c r="H1135">
        <v>1794</v>
      </c>
      <c r="I1135" t="str">
        <f>HYPERLINK("https://www.ncbi.nlm.nih.gov/nucleotide/KJ758397.1?report=genbank&amp;log$=nucltop&amp;blast_rank=33&amp;RID=XE5S5UUU01N","KJ758397.1")</f>
        <v>KJ758397.1</v>
      </c>
    </row>
    <row r="1136" spans="1:9" x14ac:dyDescent="0.25">
      <c r="A1136" t="s">
        <v>355</v>
      </c>
      <c r="B1136" t="s">
        <v>165</v>
      </c>
      <c r="C1136">
        <v>590</v>
      </c>
      <c r="D1136">
        <v>590</v>
      </c>
      <c r="E1136" s="35">
        <v>1</v>
      </c>
      <c r="F1136" s="34">
        <v>6.0000000000000002E-164</v>
      </c>
      <c r="G1136">
        <v>99.39</v>
      </c>
      <c r="H1136">
        <v>1793</v>
      </c>
      <c r="I1136" t="str">
        <f>HYPERLINK("https://www.ncbi.nlm.nih.gov/nucleotide/KJ758343.1?report=genbank&amp;log$=nucltop&amp;blast_rank=34&amp;RID=XE5S5UUU01N","KJ758343.1")</f>
        <v>KJ758343.1</v>
      </c>
    </row>
    <row r="1137" spans="1:9" x14ac:dyDescent="0.25">
      <c r="A1137" t="s">
        <v>355</v>
      </c>
      <c r="B1137" t="s">
        <v>165</v>
      </c>
      <c r="C1137">
        <v>590</v>
      </c>
      <c r="D1137">
        <v>590</v>
      </c>
      <c r="E1137" s="35">
        <v>1</v>
      </c>
      <c r="F1137" s="34">
        <v>6.0000000000000002E-164</v>
      </c>
      <c r="G1137">
        <v>99.39</v>
      </c>
      <c r="H1137">
        <v>1792</v>
      </c>
      <c r="I1137" t="str">
        <f>HYPERLINK("https://www.ncbi.nlm.nih.gov/nucleotide/KJ758252.1?report=genbank&amp;log$=nucltop&amp;blast_rank=35&amp;RID=XE5S5UUU01N","KJ758252.1")</f>
        <v>KJ758252.1</v>
      </c>
    </row>
    <row r="1138" spans="1:9" x14ac:dyDescent="0.25">
      <c r="A1138" t="s">
        <v>355</v>
      </c>
      <c r="B1138" t="s">
        <v>165</v>
      </c>
      <c r="C1138">
        <v>590</v>
      </c>
      <c r="D1138">
        <v>590</v>
      </c>
      <c r="E1138" s="35">
        <v>1</v>
      </c>
      <c r="F1138" s="34">
        <v>6.0000000000000002E-164</v>
      </c>
      <c r="G1138">
        <v>99.39</v>
      </c>
      <c r="H1138">
        <v>1791</v>
      </c>
      <c r="I1138" t="str">
        <f>HYPERLINK("https://www.ncbi.nlm.nih.gov/nucleotide/KJ758103.1?report=genbank&amp;log$=nucltop&amp;blast_rank=36&amp;RID=XE5S5UUU01N","KJ758103.1")</f>
        <v>KJ758103.1</v>
      </c>
    </row>
    <row r="1139" spans="1:9" x14ac:dyDescent="0.25">
      <c r="A1139" t="s">
        <v>355</v>
      </c>
      <c r="B1139" t="s">
        <v>165</v>
      </c>
      <c r="C1139">
        <v>590</v>
      </c>
      <c r="D1139">
        <v>590</v>
      </c>
      <c r="E1139" s="35">
        <v>1</v>
      </c>
      <c r="F1139" s="34">
        <v>6.0000000000000002E-164</v>
      </c>
      <c r="G1139">
        <v>99.39</v>
      </c>
      <c r="H1139">
        <v>1787</v>
      </c>
      <c r="I1139" t="str">
        <f>HYPERLINK("https://www.ncbi.nlm.nih.gov/nucleotide/KJ758090.1?report=genbank&amp;log$=nucltop&amp;blast_rank=37&amp;RID=XE5S5UUU01N","KJ758090.1")</f>
        <v>KJ758090.1</v>
      </c>
    </row>
    <row r="1140" spans="1:9" x14ac:dyDescent="0.25">
      <c r="A1140" t="s">
        <v>355</v>
      </c>
      <c r="B1140" t="s">
        <v>165</v>
      </c>
      <c r="C1140">
        <v>590</v>
      </c>
      <c r="D1140">
        <v>590</v>
      </c>
      <c r="E1140" s="35">
        <v>1</v>
      </c>
      <c r="F1140" s="34">
        <v>6.0000000000000002E-164</v>
      </c>
      <c r="G1140">
        <v>99.39</v>
      </c>
      <c r="H1140">
        <v>1790</v>
      </c>
      <c r="I1140" t="str">
        <f>HYPERLINK("https://www.ncbi.nlm.nih.gov/nucleotide/KJ758054.1?report=genbank&amp;log$=nucltop&amp;blast_rank=38&amp;RID=XE5S5UUU01N","KJ758054.1")</f>
        <v>KJ758054.1</v>
      </c>
    </row>
    <row r="1141" spans="1:9" x14ac:dyDescent="0.25">
      <c r="A1141" t="s">
        <v>355</v>
      </c>
      <c r="B1141" t="s">
        <v>165</v>
      </c>
      <c r="C1141">
        <v>590</v>
      </c>
      <c r="D1141">
        <v>590</v>
      </c>
      <c r="E1141" s="35">
        <v>1</v>
      </c>
      <c r="F1141" s="34">
        <v>6.0000000000000002E-164</v>
      </c>
      <c r="G1141">
        <v>99.39</v>
      </c>
      <c r="H1141">
        <v>1789</v>
      </c>
      <c r="I1141" t="str">
        <f>HYPERLINK("https://www.ncbi.nlm.nih.gov/nucleotide/KJ758031.1?report=genbank&amp;log$=nucltop&amp;blast_rank=39&amp;RID=XE5S5UUU01N","KJ758031.1")</f>
        <v>KJ758031.1</v>
      </c>
    </row>
    <row r="1142" spans="1:9" x14ac:dyDescent="0.25">
      <c r="A1142" t="s">
        <v>355</v>
      </c>
      <c r="B1142" t="s">
        <v>165</v>
      </c>
      <c r="C1142">
        <v>590</v>
      </c>
      <c r="D1142">
        <v>590</v>
      </c>
      <c r="E1142" s="35">
        <v>1</v>
      </c>
      <c r="F1142" s="34">
        <v>6.0000000000000002E-164</v>
      </c>
      <c r="G1142">
        <v>99.39</v>
      </c>
      <c r="H1142">
        <v>1799</v>
      </c>
      <c r="I1142" t="str">
        <f>HYPERLINK("https://www.ncbi.nlm.nih.gov/nucleotide/KJ757998.1?report=genbank&amp;log$=nucltop&amp;blast_rank=40&amp;RID=XE5S5UUU01N","KJ757998.1")</f>
        <v>KJ757998.1</v>
      </c>
    </row>
    <row r="1143" spans="1:9" x14ac:dyDescent="0.25">
      <c r="A1143" t="s">
        <v>355</v>
      </c>
      <c r="B1143" t="s">
        <v>165</v>
      </c>
      <c r="C1143">
        <v>590</v>
      </c>
      <c r="D1143">
        <v>590</v>
      </c>
      <c r="E1143" s="35">
        <v>1</v>
      </c>
      <c r="F1143" s="34">
        <v>6.0000000000000002E-164</v>
      </c>
      <c r="G1143">
        <v>99.39</v>
      </c>
      <c r="H1143">
        <v>1804</v>
      </c>
      <c r="I1143" t="str">
        <f>HYPERLINK("https://www.ncbi.nlm.nih.gov/nucleotide/KJ757918.1?report=genbank&amp;log$=nucltop&amp;blast_rank=41&amp;RID=XE5S5UUU01N","KJ757918.1")</f>
        <v>KJ757918.1</v>
      </c>
    </row>
    <row r="1144" spans="1:9" x14ac:dyDescent="0.25">
      <c r="A1144" t="s">
        <v>355</v>
      </c>
      <c r="B1144" t="s">
        <v>165</v>
      </c>
      <c r="C1144">
        <v>590</v>
      </c>
      <c r="D1144">
        <v>590</v>
      </c>
      <c r="E1144" s="35">
        <v>1</v>
      </c>
      <c r="F1144" s="34">
        <v>6.0000000000000002E-164</v>
      </c>
      <c r="G1144">
        <v>99.39</v>
      </c>
      <c r="H1144">
        <v>1791</v>
      </c>
      <c r="I1144" t="str">
        <f>HYPERLINK("https://www.ncbi.nlm.nih.gov/nucleotide/KJ757881.1?report=genbank&amp;log$=nucltop&amp;blast_rank=42&amp;RID=XE5S5UUU01N","KJ757881.1")</f>
        <v>KJ757881.1</v>
      </c>
    </row>
    <row r="1145" spans="1:9" x14ac:dyDescent="0.25">
      <c r="A1145" t="s">
        <v>355</v>
      </c>
      <c r="B1145" t="s">
        <v>165</v>
      </c>
      <c r="C1145">
        <v>590</v>
      </c>
      <c r="D1145">
        <v>590</v>
      </c>
      <c r="E1145" s="35">
        <v>1</v>
      </c>
      <c r="F1145" s="34">
        <v>6.0000000000000002E-164</v>
      </c>
      <c r="G1145">
        <v>99.39</v>
      </c>
      <c r="H1145">
        <v>1790</v>
      </c>
      <c r="I1145" t="str">
        <f>HYPERLINK("https://www.ncbi.nlm.nih.gov/nucleotide/KJ757873.1?report=genbank&amp;log$=nucltop&amp;blast_rank=43&amp;RID=XE5S5UUU01N","KJ757873.1")</f>
        <v>KJ757873.1</v>
      </c>
    </row>
    <row r="1146" spans="1:9" x14ac:dyDescent="0.25">
      <c r="A1146" t="s">
        <v>355</v>
      </c>
      <c r="B1146" t="s">
        <v>165</v>
      </c>
      <c r="C1146">
        <v>590</v>
      </c>
      <c r="D1146">
        <v>590</v>
      </c>
      <c r="E1146" s="35">
        <v>1</v>
      </c>
      <c r="F1146" s="34">
        <v>6.0000000000000002E-164</v>
      </c>
      <c r="G1146">
        <v>99.39</v>
      </c>
      <c r="H1146">
        <v>1791</v>
      </c>
      <c r="I1146" t="str">
        <f>HYPERLINK("https://www.ncbi.nlm.nih.gov/nucleotide/KJ757844.1?report=genbank&amp;log$=nucltop&amp;blast_rank=44&amp;RID=XE5S5UUU01N","KJ757844.1")</f>
        <v>KJ757844.1</v>
      </c>
    </row>
    <row r="1147" spans="1:9" x14ac:dyDescent="0.25">
      <c r="A1147" t="s">
        <v>355</v>
      </c>
      <c r="B1147" t="s">
        <v>165</v>
      </c>
      <c r="C1147">
        <v>590</v>
      </c>
      <c r="D1147">
        <v>590</v>
      </c>
      <c r="E1147" s="35">
        <v>1</v>
      </c>
      <c r="F1147" s="34">
        <v>6.0000000000000002E-164</v>
      </c>
      <c r="G1147">
        <v>99.39</v>
      </c>
      <c r="H1147">
        <v>1790</v>
      </c>
      <c r="I1147" t="str">
        <f>HYPERLINK("https://www.ncbi.nlm.nih.gov/nucleotide/KJ757811.1?report=genbank&amp;log$=nucltop&amp;blast_rank=45&amp;RID=XE5S5UUU01N","KJ757811.1")</f>
        <v>KJ757811.1</v>
      </c>
    </row>
    <row r="1148" spans="1:9" x14ac:dyDescent="0.25">
      <c r="A1148" t="s">
        <v>355</v>
      </c>
      <c r="B1148" t="s">
        <v>179</v>
      </c>
      <c r="C1148">
        <v>590</v>
      </c>
      <c r="D1148">
        <v>590</v>
      </c>
      <c r="E1148" s="35">
        <v>1</v>
      </c>
      <c r="F1148" s="34">
        <v>6.0000000000000002E-164</v>
      </c>
      <c r="G1148">
        <v>99.39</v>
      </c>
      <c r="H1148">
        <v>1790</v>
      </c>
      <c r="I1148" t="str">
        <f>HYPERLINK("https://www.ncbi.nlm.nih.gov/nucleotide/KC287216.1?report=genbank&amp;log$=nucltop&amp;blast_rank=46&amp;RID=XE5S5UUU01N","KC287216.1")</f>
        <v>KC287216.1</v>
      </c>
    </row>
    <row r="1149" spans="1:9" x14ac:dyDescent="0.25">
      <c r="A1149" t="s">
        <v>355</v>
      </c>
      <c r="B1149" t="s">
        <v>155</v>
      </c>
      <c r="C1149">
        <v>590</v>
      </c>
      <c r="D1149">
        <v>590</v>
      </c>
      <c r="E1149" s="35">
        <v>1</v>
      </c>
      <c r="F1149" s="34">
        <v>6.0000000000000002E-164</v>
      </c>
      <c r="G1149">
        <v>99.39</v>
      </c>
      <c r="H1149">
        <v>1787</v>
      </c>
      <c r="I1149" t="str">
        <f>HYPERLINK("https://www.ncbi.nlm.nih.gov/nucleotide/KC771191.1?report=genbank&amp;log$=nucltop&amp;blast_rank=47&amp;RID=XE5S5UUU01N","KC771191.1")</f>
        <v>KC771191.1</v>
      </c>
    </row>
    <row r="1150" spans="1:9" x14ac:dyDescent="0.25">
      <c r="A1150" t="s">
        <v>355</v>
      </c>
      <c r="B1150" t="s">
        <v>155</v>
      </c>
      <c r="C1150">
        <v>590</v>
      </c>
      <c r="D1150">
        <v>590</v>
      </c>
      <c r="E1150" s="35">
        <v>1</v>
      </c>
      <c r="F1150" s="34">
        <v>6.0000000000000002E-164</v>
      </c>
      <c r="G1150">
        <v>99.39</v>
      </c>
      <c r="H1150">
        <v>1788</v>
      </c>
      <c r="I1150" t="str">
        <f>HYPERLINK("https://www.ncbi.nlm.nih.gov/nucleotide/KC771189.1?report=genbank&amp;log$=nucltop&amp;blast_rank=48&amp;RID=XE5S5UUU01N","KC771189.1")</f>
        <v>KC771189.1</v>
      </c>
    </row>
    <row r="1151" spans="1:9" x14ac:dyDescent="0.25">
      <c r="A1151" t="s">
        <v>355</v>
      </c>
      <c r="B1151" t="s">
        <v>178</v>
      </c>
      <c r="C1151">
        <v>590</v>
      </c>
      <c r="D1151">
        <v>590</v>
      </c>
      <c r="E1151" s="35">
        <v>1</v>
      </c>
      <c r="F1151" s="34">
        <v>6.0000000000000002E-164</v>
      </c>
      <c r="G1151">
        <v>99.39</v>
      </c>
      <c r="H1151">
        <v>417</v>
      </c>
      <c r="I1151" t="str">
        <f>HYPERLINK("https://www.ncbi.nlm.nih.gov/nucleotide/MZ161900.1?report=genbank&amp;log$=nucltop&amp;blast_rank=49&amp;RID=XE5S5UUU01N","MZ161900.1")</f>
        <v>MZ161900.1</v>
      </c>
    </row>
    <row r="1152" spans="1:9" x14ac:dyDescent="0.25">
      <c r="A1152" t="s">
        <v>355</v>
      </c>
      <c r="B1152" t="s">
        <v>178</v>
      </c>
      <c r="C1152">
        <v>590</v>
      </c>
      <c r="D1152">
        <v>590</v>
      </c>
      <c r="E1152" s="35">
        <v>1</v>
      </c>
      <c r="F1152" s="34">
        <v>6.0000000000000002E-164</v>
      </c>
      <c r="G1152">
        <v>99.39</v>
      </c>
      <c r="H1152">
        <v>420</v>
      </c>
      <c r="I1152" t="str">
        <f>HYPERLINK("https://www.ncbi.nlm.nih.gov/nucleotide/MZ161899.1?report=genbank&amp;log$=nucltop&amp;blast_rank=50&amp;RID=XE5S5UUU01N","MZ161899.1")</f>
        <v>MZ161899.1</v>
      </c>
    </row>
    <row r="1153" spans="1:9" x14ac:dyDescent="0.25">
      <c r="A1153" t="s">
        <v>355</v>
      </c>
      <c r="B1153" t="s">
        <v>178</v>
      </c>
      <c r="C1153">
        <v>590</v>
      </c>
      <c r="D1153">
        <v>590</v>
      </c>
      <c r="E1153" s="35">
        <v>1</v>
      </c>
      <c r="F1153" s="34">
        <v>6.0000000000000002E-164</v>
      </c>
      <c r="G1153">
        <v>99.39</v>
      </c>
      <c r="H1153">
        <v>416</v>
      </c>
      <c r="I1153" t="str">
        <f>HYPERLINK("https://www.ncbi.nlm.nih.gov/nucleotide/MZ161898.1?report=genbank&amp;log$=nucltop&amp;blast_rank=51&amp;RID=XE5S5UUU01N","MZ161898.1")</f>
        <v>MZ161898.1</v>
      </c>
    </row>
    <row r="1154" spans="1:9" x14ac:dyDescent="0.25">
      <c r="A1154" t="s">
        <v>355</v>
      </c>
      <c r="B1154" t="s">
        <v>178</v>
      </c>
      <c r="C1154">
        <v>590</v>
      </c>
      <c r="D1154">
        <v>590</v>
      </c>
      <c r="E1154" s="35">
        <v>1</v>
      </c>
      <c r="F1154" s="34">
        <v>6.0000000000000002E-164</v>
      </c>
      <c r="G1154">
        <v>99.39</v>
      </c>
      <c r="H1154">
        <v>346</v>
      </c>
      <c r="I1154" t="str">
        <f>HYPERLINK("https://www.ncbi.nlm.nih.gov/nucleotide/MZ161896.1?report=genbank&amp;log$=nucltop&amp;blast_rank=52&amp;RID=XE5S5UUU01N","MZ161896.1")</f>
        <v>MZ161896.1</v>
      </c>
    </row>
    <row r="1155" spans="1:9" x14ac:dyDescent="0.25">
      <c r="A1155" t="s">
        <v>355</v>
      </c>
      <c r="B1155" t="s">
        <v>178</v>
      </c>
      <c r="C1155">
        <v>590</v>
      </c>
      <c r="D1155">
        <v>590</v>
      </c>
      <c r="E1155" s="35">
        <v>1</v>
      </c>
      <c r="F1155" s="34">
        <v>6.0000000000000002E-164</v>
      </c>
      <c r="G1155">
        <v>99.39</v>
      </c>
      <c r="H1155">
        <v>413</v>
      </c>
      <c r="I1155" t="str">
        <f>HYPERLINK("https://www.ncbi.nlm.nih.gov/nucleotide/MZ161894.1?report=genbank&amp;log$=nucltop&amp;blast_rank=53&amp;RID=XE5S5UUU01N","MZ161894.1")</f>
        <v>MZ161894.1</v>
      </c>
    </row>
    <row r="1156" spans="1:9" x14ac:dyDescent="0.25">
      <c r="A1156" t="s">
        <v>355</v>
      </c>
      <c r="B1156" t="s">
        <v>178</v>
      </c>
      <c r="C1156">
        <v>590</v>
      </c>
      <c r="D1156">
        <v>590</v>
      </c>
      <c r="E1156" s="35">
        <v>1</v>
      </c>
      <c r="F1156" s="34">
        <v>6.0000000000000002E-164</v>
      </c>
      <c r="G1156">
        <v>99.39</v>
      </c>
      <c r="H1156">
        <v>418</v>
      </c>
      <c r="I1156" t="str">
        <f>HYPERLINK("https://www.ncbi.nlm.nih.gov/nucleotide/MZ161893.1?report=genbank&amp;log$=nucltop&amp;blast_rank=54&amp;RID=XE5S5UUU01N","MZ161893.1")</f>
        <v>MZ161893.1</v>
      </c>
    </row>
    <row r="1157" spans="1:9" x14ac:dyDescent="0.25">
      <c r="A1157" t="s">
        <v>355</v>
      </c>
      <c r="B1157" t="s">
        <v>178</v>
      </c>
      <c r="C1157">
        <v>590</v>
      </c>
      <c r="D1157">
        <v>590</v>
      </c>
      <c r="E1157" s="35">
        <v>1</v>
      </c>
      <c r="F1157" s="34">
        <v>6.0000000000000002E-164</v>
      </c>
      <c r="G1157">
        <v>99.39</v>
      </c>
      <c r="H1157">
        <v>415</v>
      </c>
      <c r="I1157" t="str">
        <f>HYPERLINK("https://www.ncbi.nlm.nih.gov/nucleotide/MZ161892.1?report=genbank&amp;log$=nucltop&amp;blast_rank=55&amp;RID=XE5S5UUU01N","MZ161892.1")</f>
        <v>MZ161892.1</v>
      </c>
    </row>
    <row r="1158" spans="1:9" x14ac:dyDescent="0.25">
      <c r="A1158" t="s">
        <v>355</v>
      </c>
      <c r="B1158" t="s">
        <v>178</v>
      </c>
      <c r="C1158">
        <v>590</v>
      </c>
      <c r="D1158">
        <v>590</v>
      </c>
      <c r="E1158" s="35">
        <v>1</v>
      </c>
      <c r="F1158" s="34">
        <v>6.0000000000000002E-164</v>
      </c>
      <c r="G1158">
        <v>99.39</v>
      </c>
      <c r="H1158">
        <v>415</v>
      </c>
      <c r="I1158" t="str">
        <f>HYPERLINK("https://www.ncbi.nlm.nih.gov/nucleotide/MZ161891.1?report=genbank&amp;log$=nucltop&amp;blast_rank=56&amp;RID=XE5S5UUU01N","MZ161891.1")</f>
        <v>MZ161891.1</v>
      </c>
    </row>
    <row r="1159" spans="1:9" x14ac:dyDescent="0.25">
      <c r="A1159" t="s">
        <v>355</v>
      </c>
      <c r="B1159" t="s">
        <v>180</v>
      </c>
      <c r="C1159">
        <v>590</v>
      </c>
      <c r="D1159">
        <v>590</v>
      </c>
      <c r="E1159" s="35">
        <v>1</v>
      </c>
      <c r="F1159" s="34">
        <v>6.0000000000000002E-164</v>
      </c>
      <c r="G1159">
        <v>99.39</v>
      </c>
      <c r="H1159">
        <v>1621</v>
      </c>
      <c r="I1159" t="str">
        <f>HYPERLINK("https://www.ncbi.nlm.nih.gov/nucleotide/JF698752.1?report=genbank&amp;log$=nucltop&amp;blast_rank=57&amp;RID=XE5S5UUU01N","JF698752.1")</f>
        <v>JF698752.1</v>
      </c>
    </row>
    <row r="1160" spans="1:9" x14ac:dyDescent="0.25">
      <c r="A1160" t="s">
        <v>355</v>
      </c>
      <c r="B1160" t="s">
        <v>181</v>
      </c>
      <c r="C1160">
        <v>590</v>
      </c>
      <c r="D1160">
        <v>590</v>
      </c>
      <c r="E1160" s="35">
        <v>1</v>
      </c>
      <c r="F1160" s="34">
        <v>6.0000000000000002E-164</v>
      </c>
      <c r="G1160">
        <v>99.39</v>
      </c>
      <c r="H1160">
        <v>1688</v>
      </c>
      <c r="I1160" t="str">
        <f>HYPERLINK("https://www.ncbi.nlm.nih.gov/nucleotide/FN690544.1?report=genbank&amp;log$=nucltop&amp;blast_rank=58&amp;RID=XE5S5UUU01N","FN690544.1")</f>
        <v>FN690544.1</v>
      </c>
    </row>
    <row r="1161" spans="1:9" x14ac:dyDescent="0.25">
      <c r="A1161" t="s">
        <v>355</v>
      </c>
      <c r="B1161" t="s">
        <v>178</v>
      </c>
      <c r="C1161">
        <v>590</v>
      </c>
      <c r="D1161">
        <v>590</v>
      </c>
      <c r="E1161" s="35">
        <v>1</v>
      </c>
      <c r="F1161" s="34">
        <v>6.0000000000000002E-164</v>
      </c>
      <c r="G1161">
        <v>99.39</v>
      </c>
      <c r="H1161">
        <v>1779</v>
      </c>
      <c r="I1161" t="str">
        <f>HYPERLINK("https://www.ncbi.nlm.nih.gov/nucleotide/EF140624.1?report=genbank&amp;log$=nucltop&amp;blast_rank=59&amp;RID=XE5S5UUU01N","EF140624.1")</f>
        <v>EF140624.1</v>
      </c>
    </row>
    <row r="1162" spans="1:9" x14ac:dyDescent="0.25">
      <c r="A1162" t="s">
        <v>355</v>
      </c>
      <c r="B1162" t="s">
        <v>155</v>
      </c>
      <c r="C1162">
        <v>590</v>
      </c>
      <c r="D1162">
        <v>590</v>
      </c>
      <c r="E1162" s="35">
        <v>1</v>
      </c>
      <c r="F1162" s="34">
        <v>6.0000000000000002E-164</v>
      </c>
      <c r="G1162">
        <v>99.39</v>
      </c>
      <c r="H1162">
        <v>812</v>
      </c>
      <c r="I1162" t="str">
        <f>HYPERLINK("https://www.ncbi.nlm.nih.gov/nucleotide/DQ062497.1?report=genbank&amp;log$=nucltop&amp;blast_rank=60&amp;RID=XE5S5UUU01N","DQ062497.1")</f>
        <v>DQ062497.1</v>
      </c>
    </row>
    <row r="1163" spans="1:9" x14ac:dyDescent="0.25">
      <c r="A1163" t="s">
        <v>355</v>
      </c>
      <c r="B1163" t="s">
        <v>178</v>
      </c>
      <c r="C1163">
        <v>590</v>
      </c>
      <c r="D1163">
        <v>590</v>
      </c>
      <c r="E1163" s="35">
        <v>1</v>
      </c>
      <c r="F1163" s="34">
        <v>6.0000000000000002E-164</v>
      </c>
      <c r="G1163">
        <v>99.39</v>
      </c>
      <c r="H1163">
        <v>1744</v>
      </c>
      <c r="I1163" t="str">
        <f>HYPERLINK("https://www.ncbi.nlm.nih.gov/nucleotide/AY672802.1?report=genbank&amp;log$=nucltop&amp;blast_rank=61&amp;RID=XE5S5UUU01N","AY672802.1")</f>
        <v>AY672802.1</v>
      </c>
    </row>
    <row r="1164" spans="1:9" x14ac:dyDescent="0.25">
      <c r="A1164" t="s">
        <v>355</v>
      </c>
      <c r="B1164" t="s">
        <v>182</v>
      </c>
      <c r="C1164">
        <v>590</v>
      </c>
      <c r="D1164">
        <v>590</v>
      </c>
      <c r="E1164" s="35">
        <v>1</v>
      </c>
      <c r="F1164" s="34">
        <v>6.0000000000000002E-164</v>
      </c>
      <c r="G1164">
        <v>99.39</v>
      </c>
      <c r="H1164">
        <v>1610</v>
      </c>
      <c r="I1164" t="str">
        <f>HYPERLINK("https://www.ncbi.nlm.nih.gov/nucleotide/AY485521.1?report=genbank&amp;log$=nucltop&amp;blast_rank=62&amp;RID=XE5S5UUU01N","AY485521.1")</f>
        <v>AY485521.1</v>
      </c>
    </row>
    <row r="1165" spans="1:9" x14ac:dyDescent="0.25">
      <c r="A1165" t="s">
        <v>355</v>
      </c>
      <c r="B1165" t="s">
        <v>178</v>
      </c>
      <c r="C1165">
        <v>590</v>
      </c>
      <c r="D1165">
        <v>590</v>
      </c>
      <c r="E1165" s="35">
        <v>1</v>
      </c>
      <c r="F1165" s="34">
        <v>6.0000000000000002E-164</v>
      </c>
      <c r="G1165">
        <v>99.39</v>
      </c>
      <c r="H1165">
        <v>1695</v>
      </c>
      <c r="I1165" t="str">
        <f>HYPERLINK("https://www.ncbi.nlm.nih.gov/nucleotide/AY485467.1?report=genbank&amp;log$=nucltop&amp;blast_rank=63&amp;RID=XE5S5UUU01N","AY485467.1")</f>
        <v>AY485467.1</v>
      </c>
    </row>
    <row r="1166" spans="1:9" x14ac:dyDescent="0.25">
      <c r="A1166" t="s">
        <v>355</v>
      </c>
      <c r="B1166" t="s">
        <v>165</v>
      </c>
      <c r="C1166">
        <v>590</v>
      </c>
      <c r="D1166">
        <v>590</v>
      </c>
      <c r="E1166" s="35">
        <v>1</v>
      </c>
      <c r="F1166" s="34">
        <v>6.0000000000000002E-164</v>
      </c>
      <c r="G1166">
        <v>99.39</v>
      </c>
      <c r="H1166">
        <v>1202</v>
      </c>
      <c r="I1166" t="str">
        <f>HYPERLINK("https://www.ncbi.nlm.nih.gov/nucleotide/AY046745.1?report=genbank&amp;log$=nucltop&amp;blast_rank=64&amp;RID=XE5S5UUU01N","AY046745.1")</f>
        <v>AY046745.1</v>
      </c>
    </row>
    <row r="1167" spans="1:9" x14ac:dyDescent="0.25">
      <c r="A1167" t="s">
        <v>355</v>
      </c>
      <c r="B1167" t="s">
        <v>183</v>
      </c>
      <c r="C1167">
        <v>590</v>
      </c>
      <c r="D1167">
        <v>590</v>
      </c>
      <c r="E1167" s="35">
        <v>1</v>
      </c>
      <c r="F1167" s="34">
        <v>6.0000000000000002E-164</v>
      </c>
      <c r="G1167">
        <v>99.39</v>
      </c>
      <c r="H1167">
        <v>699</v>
      </c>
      <c r="I1167" t="str">
        <f>HYPERLINK("https://www.ncbi.nlm.nih.gov/nucleotide/AF363172.1?report=genbank&amp;log$=nucltop&amp;blast_rank=65&amp;RID=XE5S5UUU01N","AF363172.1")</f>
        <v>AF363172.1</v>
      </c>
    </row>
    <row r="1168" spans="1:9" x14ac:dyDescent="0.25">
      <c r="A1168" t="s">
        <v>355</v>
      </c>
      <c r="B1168" t="s">
        <v>165</v>
      </c>
      <c r="C1168">
        <v>586</v>
      </c>
      <c r="D1168">
        <v>586</v>
      </c>
      <c r="E1168" s="35">
        <v>1</v>
      </c>
      <c r="F1168" s="34">
        <v>7.9999999999999994E-163</v>
      </c>
      <c r="G1168">
        <v>99.08</v>
      </c>
      <c r="H1168">
        <v>1792</v>
      </c>
      <c r="I1168" t="str">
        <f>HYPERLINK("https://www.ncbi.nlm.nih.gov/nucleotide/KJ758332.1?report=genbank&amp;log$=nucltop&amp;blast_rank=66&amp;RID=XE5S5UUU01N","KJ758332.1")</f>
        <v>KJ758332.1</v>
      </c>
    </row>
    <row r="1169" spans="1:9" x14ac:dyDescent="0.25">
      <c r="A1169" t="s">
        <v>355</v>
      </c>
      <c r="B1169" t="s">
        <v>165</v>
      </c>
      <c r="C1169">
        <v>586</v>
      </c>
      <c r="D1169">
        <v>586</v>
      </c>
      <c r="E1169" s="35">
        <v>1</v>
      </c>
      <c r="F1169" s="34">
        <v>7.9999999999999994E-163</v>
      </c>
      <c r="G1169">
        <v>99.08</v>
      </c>
      <c r="H1169">
        <v>1805</v>
      </c>
      <c r="I1169" t="str">
        <f>HYPERLINK("https://www.ncbi.nlm.nih.gov/nucleotide/KJ758302.1?report=genbank&amp;log$=nucltop&amp;blast_rank=67&amp;RID=XE5S5UUU01N","KJ758302.1")</f>
        <v>KJ758302.1</v>
      </c>
    </row>
    <row r="1170" spans="1:9" x14ac:dyDescent="0.25">
      <c r="A1170" t="s">
        <v>355</v>
      </c>
      <c r="B1170" t="s">
        <v>165</v>
      </c>
      <c r="C1170">
        <v>586</v>
      </c>
      <c r="D1170">
        <v>586</v>
      </c>
      <c r="E1170" s="35">
        <v>1</v>
      </c>
      <c r="F1170" s="34">
        <v>7.9999999999999994E-163</v>
      </c>
      <c r="G1170">
        <v>99.08</v>
      </c>
      <c r="H1170">
        <v>1786</v>
      </c>
      <c r="I1170" t="str">
        <f>HYPERLINK("https://www.ncbi.nlm.nih.gov/nucleotide/KJ758074.1?report=genbank&amp;log$=nucltop&amp;blast_rank=68&amp;RID=XE5S5UUU01N","KJ758074.1")</f>
        <v>KJ758074.1</v>
      </c>
    </row>
    <row r="1171" spans="1:9" x14ac:dyDescent="0.25">
      <c r="A1171" t="s">
        <v>355</v>
      </c>
      <c r="B1171" t="s">
        <v>165</v>
      </c>
      <c r="C1171">
        <v>586</v>
      </c>
      <c r="D1171">
        <v>586</v>
      </c>
      <c r="E1171" s="35">
        <v>1</v>
      </c>
      <c r="F1171" s="34">
        <v>7.9999999999999994E-163</v>
      </c>
      <c r="G1171">
        <v>99.08</v>
      </c>
      <c r="H1171">
        <v>1806</v>
      </c>
      <c r="I1171" t="str">
        <f>HYPERLINK("https://www.ncbi.nlm.nih.gov/nucleotide/KJ758010.1?report=genbank&amp;log$=nucltop&amp;blast_rank=69&amp;RID=XE5S5UUU01N","KJ758010.1")</f>
        <v>KJ758010.1</v>
      </c>
    </row>
    <row r="1172" spans="1:9" x14ac:dyDescent="0.25">
      <c r="A1172" t="s">
        <v>355</v>
      </c>
      <c r="B1172" t="s">
        <v>165</v>
      </c>
      <c r="C1172">
        <v>586</v>
      </c>
      <c r="D1172">
        <v>586</v>
      </c>
      <c r="E1172" s="35">
        <v>1</v>
      </c>
      <c r="F1172" s="34">
        <v>7.9999999999999994E-163</v>
      </c>
      <c r="G1172">
        <v>99.08</v>
      </c>
      <c r="H1172">
        <v>1796</v>
      </c>
      <c r="I1172" t="str">
        <f>HYPERLINK("https://www.ncbi.nlm.nih.gov/nucleotide/KJ757876.1?report=genbank&amp;log$=nucltop&amp;blast_rank=70&amp;RID=XE5S5UUU01N","KJ757876.1")</f>
        <v>KJ757876.1</v>
      </c>
    </row>
    <row r="1173" spans="1:9" x14ac:dyDescent="0.25">
      <c r="A1173" t="s">
        <v>355</v>
      </c>
      <c r="B1173" t="s">
        <v>165</v>
      </c>
      <c r="C1173">
        <v>586</v>
      </c>
      <c r="D1173">
        <v>586</v>
      </c>
      <c r="E1173" s="35">
        <v>1</v>
      </c>
      <c r="F1173" s="34">
        <v>7.9999999999999994E-163</v>
      </c>
      <c r="G1173">
        <v>99.08</v>
      </c>
      <c r="H1173">
        <v>1794</v>
      </c>
      <c r="I1173" t="str">
        <f>HYPERLINK("https://www.ncbi.nlm.nih.gov/nucleotide/KJ757797.1?report=genbank&amp;log$=nucltop&amp;blast_rank=71&amp;RID=XE5S5UUU01N","KJ757797.1")</f>
        <v>KJ757797.1</v>
      </c>
    </row>
    <row r="1174" spans="1:9" x14ac:dyDescent="0.25">
      <c r="A1174" t="s">
        <v>355</v>
      </c>
      <c r="B1174" t="s">
        <v>165</v>
      </c>
      <c r="C1174">
        <v>586</v>
      </c>
      <c r="D1174">
        <v>586</v>
      </c>
      <c r="E1174" s="35">
        <v>1</v>
      </c>
      <c r="F1174" s="34">
        <v>7.9999999999999994E-163</v>
      </c>
      <c r="G1174">
        <v>99.08</v>
      </c>
      <c r="H1174">
        <v>1792</v>
      </c>
      <c r="I1174" t="str">
        <f>HYPERLINK("https://www.ncbi.nlm.nih.gov/nucleotide/KJ757766.1?report=genbank&amp;log$=nucltop&amp;blast_rank=72&amp;RID=XE5S5UUU01N","KJ757766.1")</f>
        <v>KJ757766.1</v>
      </c>
    </row>
    <row r="1175" spans="1:9" x14ac:dyDescent="0.25">
      <c r="A1175" t="s">
        <v>355</v>
      </c>
      <c r="B1175" t="s">
        <v>181</v>
      </c>
      <c r="C1175">
        <v>586</v>
      </c>
      <c r="D1175">
        <v>586</v>
      </c>
      <c r="E1175" s="35">
        <v>0.98</v>
      </c>
      <c r="F1175" s="34">
        <v>7.9999999999999994E-163</v>
      </c>
      <c r="G1175">
        <v>99.69</v>
      </c>
      <c r="H1175">
        <v>963</v>
      </c>
      <c r="I1175" t="str">
        <f>HYPERLINK("https://www.ncbi.nlm.nih.gov/nucleotide/HQ222500.1?report=genbank&amp;log$=nucltop&amp;blast_rank=73&amp;RID=XE5S5UUU01N","HQ222500.1")</f>
        <v>HQ222500.1</v>
      </c>
    </row>
    <row r="1176" spans="1:9" x14ac:dyDescent="0.25">
      <c r="A1176" t="s">
        <v>355</v>
      </c>
      <c r="B1176" t="s">
        <v>165</v>
      </c>
      <c r="C1176">
        <v>584</v>
      </c>
      <c r="D1176">
        <v>584</v>
      </c>
      <c r="E1176" s="35">
        <v>1</v>
      </c>
      <c r="F1176" s="34">
        <v>3E-162</v>
      </c>
      <c r="G1176">
        <v>99.08</v>
      </c>
      <c r="H1176">
        <v>1786</v>
      </c>
      <c r="I1176" t="str">
        <f>HYPERLINK("https://www.ncbi.nlm.nih.gov/nucleotide/KJ758350.1?report=genbank&amp;log$=nucltop&amp;blast_rank=74&amp;RID=XE5S5UUU01N","KJ758350.1")</f>
        <v>KJ758350.1</v>
      </c>
    </row>
    <row r="1177" spans="1:9" x14ac:dyDescent="0.25">
      <c r="A1177" t="s">
        <v>355</v>
      </c>
      <c r="B1177" t="s">
        <v>165</v>
      </c>
      <c r="C1177">
        <v>584</v>
      </c>
      <c r="D1177">
        <v>584</v>
      </c>
      <c r="E1177" s="35">
        <v>1</v>
      </c>
      <c r="F1177" s="34">
        <v>3E-162</v>
      </c>
      <c r="G1177">
        <v>99.08</v>
      </c>
      <c r="H1177">
        <v>1784</v>
      </c>
      <c r="I1177" t="str">
        <f>HYPERLINK("https://www.ncbi.nlm.nih.gov/nucleotide/KJ758024.1?report=genbank&amp;log$=nucltop&amp;blast_rank=75&amp;RID=XE5S5UUU01N","KJ758024.1")</f>
        <v>KJ758024.1</v>
      </c>
    </row>
    <row r="1178" spans="1:9" x14ac:dyDescent="0.25">
      <c r="A1178" t="s">
        <v>355</v>
      </c>
      <c r="B1178" t="s">
        <v>155</v>
      </c>
      <c r="C1178">
        <v>584</v>
      </c>
      <c r="D1178">
        <v>584</v>
      </c>
      <c r="E1178" s="35">
        <v>1</v>
      </c>
      <c r="F1178" s="34">
        <v>3E-162</v>
      </c>
      <c r="G1178">
        <v>99.08</v>
      </c>
      <c r="H1178">
        <v>1788</v>
      </c>
      <c r="I1178" t="str">
        <f>HYPERLINK("https://www.ncbi.nlm.nih.gov/nucleotide/KC771195.1?report=genbank&amp;log$=nucltop&amp;blast_rank=76&amp;RID=XE5S5UUU01N","KC771195.1")</f>
        <v>KC771195.1</v>
      </c>
    </row>
    <row r="1179" spans="1:9" x14ac:dyDescent="0.25">
      <c r="A1179" t="s">
        <v>355</v>
      </c>
      <c r="B1179" t="s">
        <v>155</v>
      </c>
      <c r="C1179">
        <v>584</v>
      </c>
      <c r="D1179">
        <v>584</v>
      </c>
      <c r="E1179" s="35">
        <v>1</v>
      </c>
      <c r="F1179" s="34">
        <v>3E-162</v>
      </c>
      <c r="G1179">
        <v>99.08</v>
      </c>
      <c r="H1179">
        <v>1785</v>
      </c>
      <c r="I1179" t="str">
        <f>HYPERLINK("https://www.ncbi.nlm.nih.gov/nucleotide/KC771182.1?report=genbank&amp;log$=nucltop&amp;blast_rank=77&amp;RID=XE5S5UUU01N","KC771182.1")</f>
        <v>KC771182.1</v>
      </c>
    </row>
    <row r="1180" spans="1:9" x14ac:dyDescent="0.25">
      <c r="A1180" t="s">
        <v>355</v>
      </c>
      <c r="B1180" t="s">
        <v>155</v>
      </c>
      <c r="C1180">
        <v>584</v>
      </c>
      <c r="D1180">
        <v>584</v>
      </c>
      <c r="E1180" s="35">
        <v>1</v>
      </c>
      <c r="F1180" s="34">
        <v>3E-162</v>
      </c>
      <c r="G1180">
        <v>99.08</v>
      </c>
      <c r="H1180">
        <v>1790</v>
      </c>
      <c r="I1180" t="str">
        <f>HYPERLINK("https://www.ncbi.nlm.nih.gov/nucleotide/KC771149.1?report=genbank&amp;log$=nucltop&amp;blast_rank=78&amp;RID=XE5S5UUU01N","KC771149.1")</f>
        <v>KC771149.1</v>
      </c>
    </row>
    <row r="1181" spans="1:9" x14ac:dyDescent="0.25">
      <c r="A1181" t="s">
        <v>355</v>
      </c>
      <c r="B1181" t="s">
        <v>181</v>
      </c>
      <c r="C1181">
        <v>584</v>
      </c>
      <c r="D1181">
        <v>584</v>
      </c>
      <c r="E1181" s="35">
        <v>0.98</v>
      </c>
      <c r="F1181" s="34">
        <v>3E-162</v>
      </c>
      <c r="G1181">
        <v>99.38</v>
      </c>
      <c r="H1181">
        <v>966</v>
      </c>
      <c r="I1181" t="str">
        <f>HYPERLINK("https://www.ncbi.nlm.nih.gov/nucleotide/HM561227.1?report=genbank&amp;log$=nucltop&amp;blast_rank=79&amp;RID=XE5S5UUU01N","HM561227.1")</f>
        <v>HM561227.1</v>
      </c>
    </row>
    <row r="1182" spans="1:9" x14ac:dyDescent="0.25">
      <c r="A1182" t="s">
        <v>355</v>
      </c>
      <c r="B1182" t="s">
        <v>181</v>
      </c>
      <c r="C1182">
        <v>584</v>
      </c>
      <c r="D1182">
        <v>584</v>
      </c>
      <c r="E1182" s="35">
        <v>1</v>
      </c>
      <c r="F1182" s="34">
        <v>3E-162</v>
      </c>
      <c r="G1182">
        <v>99.08</v>
      </c>
      <c r="H1182">
        <v>987</v>
      </c>
      <c r="I1182" t="str">
        <f>HYPERLINK("https://www.ncbi.nlm.nih.gov/nucleotide/HM561226.1?report=genbank&amp;log$=nucltop&amp;blast_rank=80&amp;RID=XE5S5UUU01N","HM561226.1")</f>
        <v>HM561226.1</v>
      </c>
    </row>
    <row r="1183" spans="1:9" x14ac:dyDescent="0.25">
      <c r="A1183" t="s">
        <v>355</v>
      </c>
      <c r="B1183" t="s">
        <v>181</v>
      </c>
      <c r="C1183">
        <v>584</v>
      </c>
      <c r="D1183">
        <v>584</v>
      </c>
      <c r="E1183" s="35">
        <v>1</v>
      </c>
      <c r="F1183" s="34">
        <v>3E-162</v>
      </c>
      <c r="G1183">
        <v>99.08</v>
      </c>
      <c r="H1183">
        <v>982</v>
      </c>
      <c r="I1183" t="str">
        <f>HYPERLINK("https://www.ncbi.nlm.nih.gov/nucleotide/HM561225.1?report=genbank&amp;log$=nucltop&amp;blast_rank=81&amp;RID=XE5S5UUU01N","HM561225.1")</f>
        <v>HM561225.1</v>
      </c>
    </row>
    <row r="1184" spans="1:9" x14ac:dyDescent="0.25">
      <c r="A1184" t="s">
        <v>355</v>
      </c>
      <c r="B1184" t="s">
        <v>181</v>
      </c>
      <c r="C1184">
        <v>584</v>
      </c>
      <c r="D1184">
        <v>584</v>
      </c>
      <c r="E1184" s="35">
        <v>1</v>
      </c>
      <c r="F1184" s="34">
        <v>3E-162</v>
      </c>
      <c r="G1184">
        <v>99.08</v>
      </c>
      <c r="H1184">
        <v>980</v>
      </c>
      <c r="I1184" t="str">
        <f>HYPERLINK("https://www.ncbi.nlm.nih.gov/nucleotide/HM561224.1?report=genbank&amp;log$=nucltop&amp;blast_rank=82&amp;RID=XE5S5UUU01N","HM561224.1")</f>
        <v>HM561224.1</v>
      </c>
    </row>
    <row r="1185" spans="1:9" x14ac:dyDescent="0.25">
      <c r="A1185" t="s">
        <v>355</v>
      </c>
      <c r="B1185" t="s">
        <v>184</v>
      </c>
      <c r="C1185">
        <v>584</v>
      </c>
      <c r="D1185">
        <v>584</v>
      </c>
      <c r="E1185" s="35">
        <v>1</v>
      </c>
      <c r="F1185" s="34">
        <v>3E-162</v>
      </c>
      <c r="G1185">
        <v>99.08</v>
      </c>
      <c r="H1185">
        <v>1731</v>
      </c>
      <c r="I1185" t="str">
        <f>HYPERLINK("https://www.ncbi.nlm.nih.gov/nucleotide/EF432521.1?report=genbank&amp;log$=nucltop&amp;blast_rank=83&amp;RID=XE5S5UUU01N","EF432521.1")</f>
        <v>EF432521.1</v>
      </c>
    </row>
    <row r="1186" spans="1:9" x14ac:dyDescent="0.25">
      <c r="A1186" t="s">
        <v>355</v>
      </c>
      <c r="B1186" t="s">
        <v>155</v>
      </c>
      <c r="C1186">
        <v>584</v>
      </c>
      <c r="D1186">
        <v>584</v>
      </c>
      <c r="E1186" s="35">
        <v>1</v>
      </c>
      <c r="F1186" s="34">
        <v>3E-162</v>
      </c>
      <c r="G1186">
        <v>99.08</v>
      </c>
      <c r="H1186">
        <v>777</v>
      </c>
      <c r="I1186" t="str">
        <f>HYPERLINK("https://www.ncbi.nlm.nih.gov/nucleotide/DQ062498.1?report=genbank&amp;log$=nucltop&amp;blast_rank=84&amp;RID=XE5S5UUU01N","DQ062498.1")</f>
        <v>DQ062498.1</v>
      </c>
    </row>
    <row r="1187" spans="1:9" x14ac:dyDescent="0.25">
      <c r="A1187" t="s">
        <v>355</v>
      </c>
      <c r="B1187" t="s">
        <v>155</v>
      </c>
      <c r="C1187">
        <v>584</v>
      </c>
      <c r="D1187">
        <v>584</v>
      </c>
      <c r="E1187" s="35">
        <v>1</v>
      </c>
      <c r="F1187" s="34">
        <v>3E-162</v>
      </c>
      <c r="G1187">
        <v>99.08</v>
      </c>
      <c r="H1187">
        <v>1767</v>
      </c>
      <c r="I1187" t="str">
        <f>HYPERLINK("https://www.ncbi.nlm.nih.gov/nucleotide/DQ062496.1?report=genbank&amp;log$=nucltop&amp;blast_rank=85&amp;RID=XE5S5UUU01N","DQ062496.1")</f>
        <v>DQ062496.1</v>
      </c>
    </row>
    <row r="1188" spans="1:9" x14ac:dyDescent="0.25">
      <c r="A1188" t="s">
        <v>355</v>
      </c>
      <c r="B1188" t="s">
        <v>155</v>
      </c>
      <c r="C1188">
        <v>584</v>
      </c>
      <c r="D1188">
        <v>584</v>
      </c>
      <c r="E1188" s="35">
        <v>1</v>
      </c>
      <c r="F1188" s="34">
        <v>3E-162</v>
      </c>
      <c r="G1188">
        <v>99.08</v>
      </c>
      <c r="H1188">
        <v>835</v>
      </c>
      <c r="I1188" t="str">
        <f>HYPERLINK("https://www.ncbi.nlm.nih.gov/nucleotide/DQ062495.1?report=genbank&amp;log$=nucltop&amp;blast_rank=86&amp;RID=XE5S5UUU01N","DQ062495.1")</f>
        <v>DQ062495.1</v>
      </c>
    </row>
    <row r="1189" spans="1:9" x14ac:dyDescent="0.25">
      <c r="A1189" t="s">
        <v>355</v>
      </c>
      <c r="B1189" t="s">
        <v>155</v>
      </c>
      <c r="C1189">
        <v>584</v>
      </c>
      <c r="D1189">
        <v>584</v>
      </c>
      <c r="E1189" s="35">
        <v>1</v>
      </c>
      <c r="F1189" s="34">
        <v>3E-162</v>
      </c>
      <c r="G1189">
        <v>99.08</v>
      </c>
      <c r="H1189">
        <v>852</v>
      </c>
      <c r="I1189" t="str">
        <f>HYPERLINK("https://www.ncbi.nlm.nih.gov/nucleotide/DQ062494.1?report=genbank&amp;log$=nucltop&amp;blast_rank=87&amp;RID=XE5S5UUU01N","DQ062494.1")</f>
        <v>DQ062494.1</v>
      </c>
    </row>
    <row r="1190" spans="1:9" x14ac:dyDescent="0.25">
      <c r="A1190" t="s">
        <v>355</v>
      </c>
      <c r="B1190" t="s">
        <v>155</v>
      </c>
      <c r="C1190">
        <v>584</v>
      </c>
      <c r="D1190">
        <v>584</v>
      </c>
      <c r="E1190" s="35">
        <v>1</v>
      </c>
      <c r="F1190" s="34">
        <v>3E-162</v>
      </c>
      <c r="G1190">
        <v>99.08</v>
      </c>
      <c r="H1190">
        <v>809</v>
      </c>
      <c r="I1190" t="str">
        <f>HYPERLINK("https://www.ncbi.nlm.nih.gov/nucleotide/DQ062493.1?report=genbank&amp;log$=nucltop&amp;blast_rank=88&amp;RID=XE5S5UUU01N","DQ062493.1")</f>
        <v>DQ062493.1</v>
      </c>
    </row>
    <row r="1191" spans="1:9" x14ac:dyDescent="0.25">
      <c r="A1191" t="s">
        <v>355</v>
      </c>
      <c r="B1191" t="s">
        <v>165</v>
      </c>
      <c r="C1191">
        <v>584</v>
      </c>
      <c r="D1191">
        <v>584</v>
      </c>
      <c r="E1191" s="35">
        <v>1</v>
      </c>
      <c r="F1191" s="34">
        <v>3E-162</v>
      </c>
      <c r="G1191">
        <v>99.08</v>
      </c>
      <c r="H1191">
        <v>1201</v>
      </c>
      <c r="I1191" t="str">
        <f>HYPERLINK("https://www.ncbi.nlm.nih.gov/nucleotide/AY046747.1?report=genbank&amp;log$=nucltop&amp;blast_rank=89&amp;RID=XE5S5UUU01N","AY046747.1")</f>
        <v>AY046747.1</v>
      </c>
    </row>
    <row r="1192" spans="1:9" x14ac:dyDescent="0.25">
      <c r="A1192" t="s">
        <v>355</v>
      </c>
      <c r="B1192" t="s">
        <v>165</v>
      </c>
      <c r="C1192">
        <v>584</v>
      </c>
      <c r="D1192">
        <v>584</v>
      </c>
      <c r="E1192" s="35">
        <v>1</v>
      </c>
      <c r="F1192" s="34">
        <v>3E-162</v>
      </c>
      <c r="G1192">
        <v>99.08</v>
      </c>
      <c r="H1192">
        <v>1201</v>
      </c>
      <c r="I1192" t="str">
        <f>HYPERLINK("https://www.ncbi.nlm.nih.gov/nucleotide/AY046726.1?report=genbank&amp;log$=nucltop&amp;blast_rank=90&amp;RID=XE5S5UUU01N","AY046726.1")</f>
        <v>AY046726.1</v>
      </c>
    </row>
    <row r="1193" spans="1:9" x14ac:dyDescent="0.25">
      <c r="A1193" t="s">
        <v>355</v>
      </c>
      <c r="B1193" t="s">
        <v>165</v>
      </c>
      <c r="C1193">
        <v>584</v>
      </c>
      <c r="D1193">
        <v>584</v>
      </c>
      <c r="E1193" s="35">
        <v>1</v>
      </c>
      <c r="F1193" s="34">
        <v>3E-162</v>
      </c>
      <c r="G1193">
        <v>99.08</v>
      </c>
      <c r="H1193">
        <v>1201</v>
      </c>
      <c r="I1193" t="str">
        <f>HYPERLINK("https://www.ncbi.nlm.nih.gov/nucleotide/AY046723.1?report=genbank&amp;log$=nucltop&amp;blast_rank=91&amp;RID=XE5S5UUU01N","AY046723.1")</f>
        <v>AY046723.1</v>
      </c>
    </row>
    <row r="1194" spans="1:9" x14ac:dyDescent="0.25">
      <c r="A1194" t="s">
        <v>355</v>
      </c>
      <c r="B1194" t="s">
        <v>165</v>
      </c>
      <c r="C1194">
        <v>582</v>
      </c>
      <c r="D1194">
        <v>582</v>
      </c>
      <c r="E1194" s="35">
        <v>0.97</v>
      </c>
      <c r="F1194" s="34">
        <v>1E-161</v>
      </c>
      <c r="G1194">
        <v>99.69</v>
      </c>
      <c r="H1194">
        <v>959</v>
      </c>
      <c r="I1194" t="str">
        <f>HYPERLINK("https://www.ncbi.nlm.nih.gov/nucleotide/JQ955944.1?report=genbank&amp;log$=nucltop&amp;blast_rank=92&amp;RID=XE5S5UUU01N","JQ955944.1")</f>
        <v>JQ955944.1</v>
      </c>
    </row>
    <row r="1195" spans="1:9" x14ac:dyDescent="0.25">
      <c r="A1195" t="s">
        <v>355</v>
      </c>
      <c r="B1195" t="s">
        <v>181</v>
      </c>
      <c r="C1195">
        <v>582</v>
      </c>
      <c r="D1195">
        <v>582</v>
      </c>
      <c r="E1195" s="35">
        <v>0.97</v>
      </c>
      <c r="F1195" s="34">
        <v>1E-161</v>
      </c>
      <c r="G1195">
        <v>99.69</v>
      </c>
      <c r="H1195">
        <v>970</v>
      </c>
      <c r="I1195" t="str">
        <f>HYPERLINK("https://www.ncbi.nlm.nih.gov/nucleotide/HQ222499.1?report=genbank&amp;log$=nucltop&amp;blast_rank=93&amp;RID=XE5S5UUU01N","HQ222499.1")</f>
        <v>HQ222499.1</v>
      </c>
    </row>
    <row r="1196" spans="1:9" x14ac:dyDescent="0.25">
      <c r="A1196" t="s">
        <v>355</v>
      </c>
      <c r="B1196" t="s">
        <v>181</v>
      </c>
      <c r="C1196">
        <v>582</v>
      </c>
      <c r="D1196">
        <v>582</v>
      </c>
      <c r="E1196" s="35">
        <v>0.97</v>
      </c>
      <c r="F1196" s="34">
        <v>1E-161</v>
      </c>
      <c r="G1196">
        <v>99.69</v>
      </c>
      <c r="H1196">
        <v>963</v>
      </c>
      <c r="I1196" t="str">
        <f>HYPERLINK("https://www.ncbi.nlm.nih.gov/nucleotide/HQ222498.1?report=genbank&amp;log$=nucltop&amp;blast_rank=94&amp;RID=XE5S5UUU01N","HQ222498.1")</f>
        <v>HQ222498.1</v>
      </c>
    </row>
    <row r="1197" spans="1:9" x14ac:dyDescent="0.25">
      <c r="A1197" t="s">
        <v>355</v>
      </c>
      <c r="B1197" t="s">
        <v>353</v>
      </c>
      <c r="C1197">
        <v>580</v>
      </c>
      <c r="D1197">
        <v>580</v>
      </c>
      <c r="E1197" s="35">
        <v>1</v>
      </c>
      <c r="F1197" s="34">
        <v>4.0000000000000001E-161</v>
      </c>
      <c r="G1197">
        <v>98.77</v>
      </c>
      <c r="H1197">
        <v>1237</v>
      </c>
      <c r="I1197" t="str">
        <f>HYPERLINK("https://www.ncbi.nlm.nih.gov/nucleotide/MF043994.1?report=genbank&amp;log$=nucltop&amp;blast_rank=95&amp;RID=XE5S5UUU01N","MF043994.1")</f>
        <v>MF043994.1</v>
      </c>
    </row>
    <row r="1198" spans="1:9" x14ac:dyDescent="0.25">
      <c r="A1198" t="s">
        <v>355</v>
      </c>
      <c r="B1198" t="s">
        <v>353</v>
      </c>
      <c r="C1198">
        <v>580</v>
      </c>
      <c r="D1198">
        <v>580</v>
      </c>
      <c r="E1198" s="35">
        <v>1</v>
      </c>
      <c r="F1198" s="34">
        <v>4.0000000000000001E-161</v>
      </c>
      <c r="G1198">
        <v>98.77</v>
      </c>
      <c r="H1198">
        <v>1237</v>
      </c>
      <c r="I1198" t="str">
        <f>HYPERLINK("https://www.ncbi.nlm.nih.gov/nucleotide/MF043991.1?report=genbank&amp;log$=nucltop&amp;blast_rank=96&amp;RID=XE5S5UUU01N","MF043991.1")</f>
        <v>MF043991.1</v>
      </c>
    </row>
    <row r="1199" spans="1:9" x14ac:dyDescent="0.25">
      <c r="A1199" t="s">
        <v>355</v>
      </c>
      <c r="B1199" t="s">
        <v>165</v>
      </c>
      <c r="C1199">
        <v>580</v>
      </c>
      <c r="D1199">
        <v>580</v>
      </c>
      <c r="E1199" s="35">
        <v>1</v>
      </c>
      <c r="F1199" s="34">
        <v>4.0000000000000001E-161</v>
      </c>
      <c r="G1199">
        <v>98.78</v>
      </c>
      <c r="H1199">
        <v>1794</v>
      </c>
      <c r="I1199" t="str">
        <f>HYPERLINK("https://www.ncbi.nlm.nih.gov/nucleotide/KJ758243.1?report=genbank&amp;log$=nucltop&amp;blast_rank=97&amp;RID=XE5S5UUU01N","KJ758243.1")</f>
        <v>KJ758243.1</v>
      </c>
    </row>
    <row r="1200" spans="1:9" x14ac:dyDescent="0.25">
      <c r="A1200" t="s">
        <v>355</v>
      </c>
      <c r="B1200" t="s">
        <v>181</v>
      </c>
      <c r="C1200">
        <v>580</v>
      </c>
      <c r="D1200">
        <v>580</v>
      </c>
      <c r="E1200" s="35">
        <v>1</v>
      </c>
      <c r="F1200" s="34">
        <v>4.0000000000000001E-161</v>
      </c>
      <c r="G1200">
        <v>98.77</v>
      </c>
      <c r="H1200">
        <v>1789</v>
      </c>
      <c r="I1200" t="str">
        <f>HYPERLINK("https://www.ncbi.nlm.nih.gov/nucleotide/JQ782056.1?report=genbank&amp;log$=nucltop&amp;blast_rank=98&amp;RID=XE5S5UUU01N","JQ782056.1")</f>
        <v>JQ782056.1</v>
      </c>
    </row>
    <row r="1201" spans="1:9" x14ac:dyDescent="0.25">
      <c r="A1201" t="s">
        <v>355</v>
      </c>
      <c r="B1201" t="s">
        <v>153</v>
      </c>
      <c r="C1201">
        <v>579</v>
      </c>
      <c r="D1201">
        <v>579</v>
      </c>
      <c r="E1201" s="35">
        <v>1</v>
      </c>
      <c r="F1201" s="34">
        <v>9.9999999999999999E-161</v>
      </c>
      <c r="G1201">
        <v>98.77</v>
      </c>
      <c r="H1201">
        <v>384</v>
      </c>
      <c r="I1201" t="str">
        <f>HYPERLINK("https://www.ncbi.nlm.nih.gov/nucleotide/OK170999.1?report=genbank&amp;log$=nucltop&amp;blast_rank=99&amp;RID=XE5S5UUU01N","OK170999.1")</f>
        <v>OK170999.1</v>
      </c>
    </row>
    <row r="1202" spans="1:9" x14ac:dyDescent="0.25">
      <c r="A1202" t="s">
        <v>355</v>
      </c>
      <c r="B1202" t="s">
        <v>180</v>
      </c>
      <c r="C1202">
        <v>579</v>
      </c>
      <c r="D1202">
        <v>579</v>
      </c>
      <c r="E1202" s="35">
        <v>1</v>
      </c>
      <c r="F1202" s="34">
        <v>9.9999999999999999E-161</v>
      </c>
      <c r="G1202">
        <v>98.77</v>
      </c>
      <c r="H1202">
        <v>384</v>
      </c>
      <c r="I1202" t="str">
        <f>HYPERLINK("https://www.ncbi.nlm.nih.gov/nucleotide/OK170928.1?report=genbank&amp;log$=nucltop&amp;blast_rank=100&amp;RID=XE5S5UUU01N","OK170928.1")</f>
        <v>OK170928.1</v>
      </c>
    </row>
    <row r="1203" spans="1:9" x14ac:dyDescent="0.25">
      <c r="A1203" t="s">
        <v>19</v>
      </c>
      <c r="B1203" t="s">
        <v>165</v>
      </c>
      <c r="C1203">
        <v>595</v>
      </c>
      <c r="D1203">
        <v>595</v>
      </c>
      <c r="E1203" s="35">
        <v>1</v>
      </c>
      <c r="F1203" s="34">
        <v>1E-165</v>
      </c>
      <c r="G1203">
        <v>100</v>
      </c>
      <c r="H1203">
        <v>381</v>
      </c>
      <c r="I1203" t="str">
        <f>HYPERLINK("https://www.ncbi.nlm.nih.gov/nucleotide/MK003227.1?report=genbank&amp;log$=nucltop&amp;blast_rank=1&amp;RID=XE5YCME8013","MK003227.1")</f>
        <v>MK003227.1</v>
      </c>
    </row>
    <row r="1204" spans="1:9" x14ac:dyDescent="0.25">
      <c r="A1204" t="s">
        <v>19</v>
      </c>
      <c r="B1204" t="s">
        <v>165</v>
      </c>
      <c r="C1204">
        <v>556</v>
      </c>
      <c r="D1204">
        <v>556</v>
      </c>
      <c r="E1204" s="35">
        <v>1</v>
      </c>
      <c r="F1204" s="34">
        <v>6.0000000000000005E-154</v>
      </c>
      <c r="G1204">
        <v>97.83</v>
      </c>
      <c r="H1204">
        <v>388</v>
      </c>
      <c r="I1204" t="str">
        <f>HYPERLINK("https://www.ncbi.nlm.nih.gov/nucleotide/MK004466.1?report=genbank&amp;log$=nucltop&amp;blast_rank=2&amp;RID=XE5YCME8013","MK004466.1")</f>
        <v>MK004466.1</v>
      </c>
    </row>
    <row r="1205" spans="1:9" x14ac:dyDescent="0.25">
      <c r="A1205" t="s">
        <v>19</v>
      </c>
      <c r="B1205" t="s">
        <v>165</v>
      </c>
      <c r="C1205">
        <v>529</v>
      </c>
      <c r="D1205">
        <v>529</v>
      </c>
      <c r="E1205" s="35">
        <v>1</v>
      </c>
      <c r="F1205" s="34">
        <v>9.9999999999999991E-146</v>
      </c>
      <c r="G1205">
        <v>96.28</v>
      </c>
      <c r="H1205">
        <v>382</v>
      </c>
      <c r="I1205" t="str">
        <f>HYPERLINK("https://www.ncbi.nlm.nih.gov/nucleotide/MK004378.1?report=genbank&amp;log$=nucltop&amp;blast_rank=3&amp;RID=XE5YCME8013","MK004378.1")</f>
        <v>MK004378.1</v>
      </c>
    </row>
    <row r="1206" spans="1:9" x14ac:dyDescent="0.25">
      <c r="A1206" t="s">
        <v>19</v>
      </c>
      <c r="B1206" t="s">
        <v>356</v>
      </c>
      <c r="C1206">
        <v>429</v>
      </c>
      <c r="D1206">
        <v>429</v>
      </c>
      <c r="E1206" s="35">
        <v>1</v>
      </c>
      <c r="F1206" s="34">
        <v>1.0000000000000001E-115</v>
      </c>
      <c r="G1206">
        <v>90.74</v>
      </c>
      <c r="H1206">
        <v>1560</v>
      </c>
      <c r="I1206" t="str">
        <f>HYPERLINK("https://www.ncbi.nlm.nih.gov/nucleotide/MG189639.1?report=genbank&amp;log$=nucltop&amp;blast_rank=4&amp;RID=XE5YCME8013","MG189639.1")</f>
        <v>MG189639.1</v>
      </c>
    </row>
    <row r="1207" spans="1:9" x14ac:dyDescent="0.25">
      <c r="A1207" t="s">
        <v>19</v>
      </c>
      <c r="B1207" t="s">
        <v>357</v>
      </c>
      <c r="C1207">
        <v>429</v>
      </c>
      <c r="D1207">
        <v>429</v>
      </c>
      <c r="E1207" s="35">
        <v>1</v>
      </c>
      <c r="F1207" s="34">
        <v>1.0000000000000001E-115</v>
      </c>
      <c r="G1207">
        <v>90.74</v>
      </c>
      <c r="H1207">
        <v>6152</v>
      </c>
      <c r="I1207" t="str">
        <f>HYPERLINK("https://www.ncbi.nlm.nih.gov/nucleotide/MW679567.1?report=genbank&amp;log$=nucltop&amp;blast_rank=5&amp;RID=XE5YCME8013","MW679567.1")</f>
        <v>MW679567.1</v>
      </c>
    </row>
    <row r="1208" spans="1:9" x14ac:dyDescent="0.25">
      <c r="A1208" t="s">
        <v>19</v>
      </c>
      <c r="B1208" t="s">
        <v>357</v>
      </c>
      <c r="C1208">
        <v>429</v>
      </c>
      <c r="D1208">
        <v>429</v>
      </c>
      <c r="E1208" s="35">
        <v>1</v>
      </c>
      <c r="F1208" s="34">
        <v>1.0000000000000001E-115</v>
      </c>
      <c r="G1208">
        <v>90.74</v>
      </c>
      <c r="H1208">
        <v>6152</v>
      </c>
      <c r="I1208" t="str">
        <f>HYPERLINK("https://www.ncbi.nlm.nih.gov/nucleotide/MW679566.1?report=genbank&amp;log$=nucltop&amp;blast_rank=6&amp;RID=XE5YCME8013","MW679566.1")</f>
        <v>MW679566.1</v>
      </c>
    </row>
    <row r="1209" spans="1:9" x14ac:dyDescent="0.25">
      <c r="A1209" t="s">
        <v>19</v>
      </c>
      <c r="B1209" t="s">
        <v>165</v>
      </c>
      <c r="C1209">
        <v>424</v>
      </c>
      <c r="D1209">
        <v>424</v>
      </c>
      <c r="E1209" s="35">
        <v>1</v>
      </c>
      <c r="F1209" s="34">
        <v>7E-114</v>
      </c>
      <c r="G1209">
        <v>90.37</v>
      </c>
      <c r="H1209">
        <v>381</v>
      </c>
      <c r="I1209" t="str">
        <f>HYPERLINK("https://www.ncbi.nlm.nih.gov/nucleotide/MN189915.1?report=genbank&amp;log$=nucltop&amp;blast_rank=7&amp;RID=XE5YCME8013","MN189915.1")</f>
        <v>MN189915.1</v>
      </c>
    </row>
    <row r="1210" spans="1:9" x14ac:dyDescent="0.25">
      <c r="A1210" t="s">
        <v>19</v>
      </c>
      <c r="B1210" t="s">
        <v>358</v>
      </c>
      <c r="C1210">
        <v>424</v>
      </c>
      <c r="D1210">
        <v>424</v>
      </c>
      <c r="E1210" s="35">
        <v>1</v>
      </c>
      <c r="F1210" s="34">
        <v>7E-114</v>
      </c>
      <c r="G1210">
        <v>90.43</v>
      </c>
      <c r="H1210">
        <v>13487</v>
      </c>
      <c r="I1210" t="str">
        <f>HYPERLINK("https://www.ncbi.nlm.nih.gov/nucleotide/MW561352.1?report=genbank&amp;log$=nucltop&amp;blast_rank=8&amp;RID=XE5YCME8013","MW561352.1")</f>
        <v>MW561352.1</v>
      </c>
    </row>
    <row r="1211" spans="1:9" x14ac:dyDescent="0.25">
      <c r="A1211" t="s">
        <v>19</v>
      </c>
      <c r="B1211" t="s">
        <v>358</v>
      </c>
      <c r="C1211">
        <v>424</v>
      </c>
      <c r="D1211">
        <v>424</v>
      </c>
      <c r="E1211" s="35">
        <v>1</v>
      </c>
      <c r="F1211" s="34">
        <v>7E-114</v>
      </c>
      <c r="G1211">
        <v>90.43</v>
      </c>
      <c r="H1211">
        <v>1775</v>
      </c>
      <c r="I1211" t="str">
        <f>HYPERLINK("https://www.ncbi.nlm.nih.gov/nucleotide/AY485523.1?report=genbank&amp;log$=nucltop&amp;blast_rank=9&amp;RID=XE5YCME8013","AY485523.1")</f>
        <v>AY485523.1</v>
      </c>
    </row>
    <row r="1212" spans="1:9" x14ac:dyDescent="0.25">
      <c r="A1212" t="s">
        <v>19</v>
      </c>
      <c r="B1212" t="s">
        <v>359</v>
      </c>
      <c r="C1212">
        <v>424</v>
      </c>
      <c r="D1212">
        <v>424</v>
      </c>
      <c r="E1212" s="35">
        <v>1</v>
      </c>
      <c r="F1212" s="34">
        <v>7E-114</v>
      </c>
      <c r="G1212">
        <v>90.37</v>
      </c>
      <c r="H1212">
        <v>1692</v>
      </c>
      <c r="I1212" t="str">
        <f>HYPERLINK("https://www.ncbi.nlm.nih.gov/nucleotide/AY485482.1?report=genbank&amp;log$=nucltop&amp;blast_rank=10&amp;RID=XE5YCME8013","AY485482.1")</f>
        <v>AY485482.1</v>
      </c>
    </row>
    <row r="1213" spans="1:9" x14ac:dyDescent="0.25">
      <c r="A1213" t="s">
        <v>19</v>
      </c>
      <c r="B1213" t="s">
        <v>165</v>
      </c>
      <c r="C1213">
        <v>416</v>
      </c>
      <c r="D1213">
        <v>416</v>
      </c>
      <c r="E1213" s="35">
        <v>0.97</v>
      </c>
      <c r="F1213" s="34">
        <v>1.0000000000000001E-111</v>
      </c>
      <c r="G1213">
        <v>90.73</v>
      </c>
      <c r="H1213">
        <v>381</v>
      </c>
      <c r="I1213" t="str">
        <f>HYPERLINK("https://www.ncbi.nlm.nih.gov/nucleotide/MK004857.1?report=genbank&amp;log$=nucltop&amp;blast_rank=11&amp;RID=XE5YCME8013","MK004857.1")</f>
        <v>MK004857.1</v>
      </c>
    </row>
    <row r="1214" spans="1:9" x14ac:dyDescent="0.25">
      <c r="A1214" t="s">
        <v>19</v>
      </c>
      <c r="B1214" t="s">
        <v>165</v>
      </c>
      <c r="C1214">
        <v>416</v>
      </c>
      <c r="D1214">
        <v>416</v>
      </c>
      <c r="E1214" s="35">
        <v>1</v>
      </c>
      <c r="F1214" s="34">
        <v>1.0000000000000001E-111</v>
      </c>
      <c r="G1214">
        <v>90.06</v>
      </c>
      <c r="H1214">
        <v>421</v>
      </c>
      <c r="I1214" t="str">
        <f>HYPERLINK("https://www.ncbi.nlm.nih.gov/nucleotide/KT813258.1?report=genbank&amp;log$=nucltop&amp;blast_rank=12&amp;RID=XE5YCME8013","KT813258.1")</f>
        <v>KT813258.1</v>
      </c>
    </row>
    <row r="1215" spans="1:9" x14ac:dyDescent="0.25">
      <c r="A1215" t="s">
        <v>19</v>
      </c>
      <c r="B1215" t="s">
        <v>360</v>
      </c>
      <c r="C1215">
        <v>412</v>
      </c>
      <c r="D1215">
        <v>412</v>
      </c>
      <c r="E1215" s="35">
        <v>1</v>
      </c>
      <c r="F1215" s="34">
        <v>1.0000000000000001E-110</v>
      </c>
      <c r="G1215">
        <v>89.85</v>
      </c>
      <c r="H1215">
        <v>1644</v>
      </c>
      <c r="I1215" t="str">
        <f>HYPERLINK("https://www.ncbi.nlm.nih.gov/nucleotide/MT489378.1?report=genbank&amp;log$=nucltop&amp;blast_rank=13&amp;RID=XE5YCME8013","MT489378.1")</f>
        <v>MT489378.1</v>
      </c>
    </row>
    <row r="1216" spans="1:9" x14ac:dyDescent="0.25">
      <c r="A1216" t="s">
        <v>19</v>
      </c>
      <c r="B1216" t="s">
        <v>361</v>
      </c>
      <c r="C1216">
        <v>412</v>
      </c>
      <c r="D1216">
        <v>412</v>
      </c>
      <c r="E1216" s="35">
        <v>1</v>
      </c>
      <c r="F1216" s="34">
        <v>1.0000000000000001E-110</v>
      </c>
      <c r="G1216">
        <v>89.81</v>
      </c>
      <c r="H1216">
        <v>1666</v>
      </c>
      <c r="I1216" t="str">
        <f>HYPERLINK("https://www.ncbi.nlm.nih.gov/nucleotide/KY320350.1?report=genbank&amp;log$=nucltop&amp;blast_rank=14&amp;RID=XE5YCME8013","KY320350.1")</f>
        <v>KY320350.1</v>
      </c>
    </row>
    <row r="1217" spans="1:9" x14ac:dyDescent="0.25">
      <c r="A1217" t="s">
        <v>19</v>
      </c>
      <c r="B1217" t="s">
        <v>361</v>
      </c>
      <c r="C1217">
        <v>412</v>
      </c>
      <c r="D1217">
        <v>412</v>
      </c>
      <c r="E1217" s="35">
        <v>1</v>
      </c>
      <c r="F1217" s="34">
        <v>1.0000000000000001E-110</v>
      </c>
      <c r="G1217">
        <v>89.81</v>
      </c>
      <c r="H1217">
        <v>1598</v>
      </c>
      <c r="I1217" t="str">
        <f>HYPERLINK("https://www.ncbi.nlm.nih.gov/nucleotide/AY485524.1?report=genbank&amp;log$=nucltop&amp;blast_rank=15&amp;RID=XE5YCME8013","AY485524.1")</f>
        <v>AY485524.1</v>
      </c>
    </row>
    <row r="1218" spans="1:9" x14ac:dyDescent="0.25">
      <c r="A1218" t="s">
        <v>19</v>
      </c>
      <c r="B1218" t="s">
        <v>362</v>
      </c>
      <c r="C1218">
        <v>411</v>
      </c>
      <c r="D1218">
        <v>411</v>
      </c>
      <c r="E1218" s="35">
        <v>1</v>
      </c>
      <c r="F1218" s="34">
        <v>5E-110</v>
      </c>
      <c r="G1218">
        <v>89.78</v>
      </c>
      <c r="H1218">
        <v>1613</v>
      </c>
      <c r="I1218" t="str">
        <f>HYPERLINK("https://www.ncbi.nlm.nih.gov/nucleotide/KT943641.1?report=genbank&amp;log$=nucltop&amp;blast_rank=16&amp;RID=XE5YCME8013","KT943641.1")</f>
        <v>KT943641.1</v>
      </c>
    </row>
    <row r="1219" spans="1:9" x14ac:dyDescent="0.25">
      <c r="A1219" t="s">
        <v>19</v>
      </c>
      <c r="B1219" t="s">
        <v>363</v>
      </c>
      <c r="C1219">
        <v>411</v>
      </c>
      <c r="D1219">
        <v>411</v>
      </c>
      <c r="E1219" s="35">
        <v>1</v>
      </c>
      <c r="F1219" s="34">
        <v>5E-110</v>
      </c>
      <c r="G1219">
        <v>89.88</v>
      </c>
      <c r="H1219">
        <v>1669</v>
      </c>
      <c r="I1219" t="str">
        <f>HYPERLINK("https://www.ncbi.nlm.nih.gov/nucleotide/LC126284.1?report=genbank&amp;log$=nucltop&amp;blast_rank=17&amp;RID=XE5YCME8013","LC126284.1")</f>
        <v>LC126284.1</v>
      </c>
    </row>
    <row r="1220" spans="1:9" x14ac:dyDescent="0.25">
      <c r="A1220" t="s">
        <v>19</v>
      </c>
      <c r="B1220" t="s">
        <v>364</v>
      </c>
      <c r="C1220">
        <v>411</v>
      </c>
      <c r="D1220">
        <v>411</v>
      </c>
      <c r="E1220" s="35">
        <v>1</v>
      </c>
      <c r="F1220" s="34">
        <v>5E-110</v>
      </c>
      <c r="G1220">
        <v>89.81</v>
      </c>
      <c r="H1220">
        <v>1492</v>
      </c>
      <c r="I1220" t="str">
        <f>HYPERLINK("https://www.ncbi.nlm.nih.gov/nucleotide/MN750484.1?report=genbank&amp;log$=nucltop&amp;blast_rank=18&amp;RID=XE5YCME8013","MN750484.1")</f>
        <v>MN750484.1</v>
      </c>
    </row>
    <row r="1221" spans="1:9" x14ac:dyDescent="0.25">
      <c r="A1221" t="s">
        <v>19</v>
      </c>
      <c r="B1221" t="s">
        <v>365</v>
      </c>
      <c r="C1221">
        <v>411</v>
      </c>
      <c r="D1221">
        <v>411</v>
      </c>
      <c r="E1221" s="35">
        <v>1</v>
      </c>
      <c r="F1221" s="34">
        <v>5E-110</v>
      </c>
      <c r="G1221">
        <v>89.81</v>
      </c>
      <c r="H1221">
        <v>1701</v>
      </c>
      <c r="I1221" t="str">
        <f>HYPERLINK("https://www.ncbi.nlm.nih.gov/nucleotide/MN696704.1?report=genbank&amp;log$=nucltop&amp;blast_rank=19&amp;RID=XE5YCME8013","MN696704.1")</f>
        <v>MN696704.1</v>
      </c>
    </row>
    <row r="1222" spans="1:9" x14ac:dyDescent="0.25">
      <c r="A1222" t="s">
        <v>19</v>
      </c>
      <c r="B1222" t="s">
        <v>366</v>
      </c>
      <c r="C1222">
        <v>411</v>
      </c>
      <c r="D1222">
        <v>411</v>
      </c>
      <c r="E1222" s="35">
        <v>1</v>
      </c>
      <c r="F1222" s="34">
        <v>5E-110</v>
      </c>
      <c r="G1222">
        <v>89.81</v>
      </c>
      <c r="H1222">
        <v>1784</v>
      </c>
      <c r="I1222" t="str">
        <f>HYPERLINK("https://www.ncbi.nlm.nih.gov/nucleotide/AJ867279.1?report=genbank&amp;log$=nucltop&amp;blast_rank=20&amp;RID=XE5YCME8013","AJ867279.1")</f>
        <v>AJ867279.1</v>
      </c>
    </row>
    <row r="1223" spans="1:9" x14ac:dyDescent="0.25">
      <c r="A1223" t="s">
        <v>19</v>
      </c>
      <c r="B1223" t="s">
        <v>367</v>
      </c>
      <c r="C1223">
        <v>409</v>
      </c>
      <c r="D1223">
        <v>409</v>
      </c>
      <c r="E1223" s="35">
        <v>1</v>
      </c>
      <c r="F1223" s="34">
        <v>2E-109</v>
      </c>
      <c r="G1223">
        <v>89.85</v>
      </c>
      <c r="H1223">
        <v>1735</v>
      </c>
      <c r="I1223" t="str">
        <f>HYPERLINK("https://www.ncbi.nlm.nih.gov/nucleotide/EF151975.1?report=genbank&amp;log$=nucltop&amp;blast_rank=21&amp;RID=XE5YCME8013","EF151975.1")</f>
        <v>EF151975.1</v>
      </c>
    </row>
    <row r="1224" spans="1:9" x14ac:dyDescent="0.25">
      <c r="A1224" t="s">
        <v>19</v>
      </c>
      <c r="B1224" t="s">
        <v>368</v>
      </c>
      <c r="C1224">
        <v>409</v>
      </c>
      <c r="D1224">
        <v>409</v>
      </c>
      <c r="E1224" s="35">
        <v>1</v>
      </c>
      <c r="F1224" s="34">
        <v>2E-109</v>
      </c>
      <c r="G1224">
        <v>89.85</v>
      </c>
      <c r="H1224">
        <v>1787</v>
      </c>
      <c r="I1224" t="str">
        <f>HYPERLINK("https://www.ncbi.nlm.nih.gov/nucleotide/EF151971.1?report=genbank&amp;log$=nucltop&amp;blast_rank=22&amp;RID=XE5YCME8013","EF151971.1")</f>
        <v>EF151971.1</v>
      </c>
    </row>
    <row r="1225" spans="1:9" x14ac:dyDescent="0.25">
      <c r="A1225" t="s">
        <v>19</v>
      </c>
      <c r="B1225" t="s">
        <v>369</v>
      </c>
      <c r="C1225">
        <v>407</v>
      </c>
      <c r="D1225">
        <v>407</v>
      </c>
      <c r="E1225" s="35">
        <v>1</v>
      </c>
      <c r="F1225" s="34">
        <v>6.9999999999999997E-109</v>
      </c>
      <c r="G1225">
        <v>89.6</v>
      </c>
      <c r="H1225">
        <v>553</v>
      </c>
      <c r="I1225" t="str">
        <f>HYPERLINK("https://www.ncbi.nlm.nih.gov/nucleotide/MH273018.1?report=genbank&amp;log$=nucltop&amp;blast_rank=23&amp;RID=XE5YCME8013","MH273018.1")</f>
        <v>MH273018.1</v>
      </c>
    </row>
    <row r="1226" spans="1:9" x14ac:dyDescent="0.25">
      <c r="A1226" t="s">
        <v>19</v>
      </c>
      <c r="B1226" t="s">
        <v>369</v>
      </c>
      <c r="C1226">
        <v>407</v>
      </c>
      <c r="D1226">
        <v>407</v>
      </c>
      <c r="E1226" s="35">
        <v>1</v>
      </c>
      <c r="F1226" s="34">
        <v>6.9999999999999997E-109</v>
      </c>
      <c r="G1226">
        <v>89.6</v>
      </c>
      <c r="H1226">
        <v>533</v>
      </c>
      <c r="I1226" t="str">
        <f>HYPERLINK("https://www.ncbi.nlm.nih.gov/nucleotide/MH273001.1?report=genbank&amp;log$=nucltop&amp;blast_rank=24&amp;RID=XE5YCME8013","MH273001.1")</f>
        <v>MH273001.1</v>
      </c>
    </row>
    <row r="1227" spans="1:9" x14ac:dyDescent="0.25">
      <c r="A1227" t="s">
        <v>19</v>
      </c>
      <c r="B1227" t="s">
        <v>369</v>
      </c>
      <c r="C1227">
        <v>407</v>
      </c>
      <c r="D1227">
        <v>407</v>
      </c>
      <c r="E1227" s="35">
        <v>1</v>
      </c>
      <c r="F1227" s="34">
        <v>6.9999999999999997E-109</v>
      </c>
      <c r="G1227">
        <v>89.57</v>
      </c>
      <c r="H1227">
        <v>533</v>
      </c>
      <c r="I1227" t="str">
        <f>HYPERLINK("https://www.ncbi.nlm.nih.gov/nucleotide/MH272997.1?report=genbank&amp;log$=nucltop&amp;blast_rank=25&amp;RID=XE5YCME8013","MH272997.1")</f>
        <v>MH272997.1</v>
      </c>
    </row>
    <row r="1228" spans="1:9" x14ac:dyDescent="0.25">
      <c r="A1228" t="s">
        <v>19</v>
      </c>
      <c r="B1228" t="s">
        <v>165</v>
      </c>
      <c r="C1228">
        <v>407</v>
      </c>
      <c r="D1228">
        <v>407</v>
      </c>
      <c r="E1228" s="35">
        <v>1</v>
      </c>
      <c r="F1228" s="34">
        <v>6.9999999999999997E-109</v>
      </c>
      <c r="G1228">
        <v>89.51</v>
      </c>
      <c r="H1228">
        <v>419</v>
      </c>
      <c r="I1228" t="str">
        <f>HYPERLINK("https://www.ncbi.nlm.nih.gov/nucleotide/MH009540.1?report=genbank&amp;log$=nucltop&amp;blast_rank=26&amp;RID=XE5YCME8013","MH009540.1")</f>
        <v>MH009540.1</v>
      </c>
    </row>
    <row r="1229" spans="1:9" x14ac:dyDescent="0.25">
      <c r="A1229" t="s">
        <v>19</v>
      </c>
      <c r="B1229" t="s">
        <v>165</v>
      </c>
      <c r="C1229">
        <v>407</v>
      </c>
      <c r="D1229">
        <v>407</v>
      </c>
      <c r="E1229" s="35">
        <v>1</v>
      </c>
      <c r="F1229" s="34">
        <v>6.9999999999999997E-109</v>
      </c>
      <c r="G1229">
        <v>89.51</v>
      </c>
      <c r="H1229">
        <v>410</v>
      </c>
      <c r="I1229" t="str">
        <f>HYPERLINK("https://www.ncbi.nlm.nih.gov/nucleotide/MH008642.1?report=genbank&amp;log$=nucltop&amp;blast_rank=27&amp;RID=XE5YCME8013","MH008642.1")</f>
        <v>MH008642.1</v>
      </c>
    </row>
    <row r="1230" spans="1:9" x14ac:dyDescent="0.25">
      <c r="A1230" t="s">
        <v>19</v>
      </c>
      <c r="B1230" t="s">
        <v>165</v>
      </c>
      <c r="C1230">
        <v>407</v>
      </c>
      <c r="D1230">
        <v>407</v>
      </c>
      <c r="E1230" s="35">
        <v>1</v>
      </c>
      <c r="F1230" s="34">
        <v>6.9999999999999997E-109</v>
      </c>
      <c r="G1230">
        <v>89.51</v>
      </c>
      <c r="H1230">
        <v>419</v>
      </c>
      <c r="I1230" t="str">
        <f>HYPERLINK("https://www.ncbi.nlm.nih.gov/nucleotide/MH008641.1?report=genbank&amp;log$=nucltop&amp;blast_rank=28&amp;RID=XE5YCME8013","MH008641.1")</f>
        <v>MH008641.1</v>
      </c>
    </row>
    <row r="1231" spans="1:9" x14ac:dyDescent="0.25">
      <c r="A1231" t="s">
        <v>19</v>
      </c>
      <c r="B1231" t="s">
        <v>370</v>
      </c>
      <c r="C1231">
        <v>407</v>
      </c>
      <c r="D1231">
        <v>407</v>
      </c>
      <c r="E1231" s="35">
        <v>1</v>
      </c>
      <c r="F1231" s="34">
        <v>6.9999999999999997E-109</v>
      </c>
      <c r="G1231">
        <v>89.6</v>
      </c>
      <c r="H1231">
        <v>1777</v>
      </c>
      <c r="I1231" t="str">
        <f>HYPERLINK("https://www.ncbi.nlm.nih.gov/nucleotide/KJ961684.1?report=genbank&amp;log$=nucltop&amp;blast_rank=29&amp;RID=XE5YCME8013","KJ961684.1")</f>
        <v>KJ961684.1</v>
      </c>
    </row>
    <row r="1232" spans="1:9" x14ac:dyDescent="0.25">
      <c r="A1232" t="s">
        <v>19</v>
      </c>
      <c r="B1232" t="s">
        <v>371</v>
      </c>
      <c r="C1232">
        <v>407</v>
      </c>
      <c r="D1232">
        <v>407</v>
      </c>
      <c r="E1232" s="35">
        <v>1</v>
      </c>
      <c r="F1232" s="34">
        <v>6.9999999999999997E-109</v>
      </c>
      <c r="G1232">
        <v>89.6</v>
      </c>
      <c r="H1232">
        <v>1499</v>
      </c>
      <c r="I1232" t="str">
        <f>HYPERLINK("https://www.ncbi.nlm.nih.gov/nucleotide/KM116094.1?report=genbank&amp;log$=nucltop&amp;blast_rank=30&amp;RID=XE5YCME8013","KM116094.1")</f>
        <v>KM116094.1</v>
      </c>
    </row>
    <row r="1233" spans="1:9" x14ac:dyDescent="0.25">
      <c r="A1233" t="s">
        <v>19</v>
      </c>
      <c r="B1233" t="s">
        <v>165</v>
      </c>
      <c r="C1233">
        <v>407</v>
      </c>
      <c r="D1233">
        <v>407</v>
      </c>
      <c r="E1233" s="35">
        <v>1</v>
      </c>
      <c r="F1233" s="34">
        <v>6.9999999999999997E-109</v>
      </c>
      <c r="G1233">
        <v>89.54</v>
      </c>
      <c r="H1233">
        <v>379</v>
      </c>
      <c r="I1233" t="str">
        <f>HYPERLINK("https://www.ncbi.nlm.nih.gov/nucleotide/MZ663545.1?report=genbank&amp;log$=nucltop&amp;blast_rank=31&amp;RID=XE5YCME8013","MZ663545.1")</f>
        <v>MZ663545.1</v>
      </c>
    </row>
    <row r="1234" spans="1:9" x14ac:dyDescent="0.25">
      <c r="A1234" t="s">
        <v>19</v>
      </c>
      <c r="B1234" t="s">
        <v>367</v>
      </c>
      <c r="C1234">
        <v>407</v>
      </c>
      <c r="D1234">
        <v>407</v>
      </c>
      <c r="E1234" s="35">
        <v>1</v>
      </c>
      <c r="F1234" s="34">
        <v>6.9999999999999997E-109</v>
      </c>
      <c r="G1234">
        <v>89.54</v>
      </c>
      <c r="H1234">
        <v>2510</v>
      </c>
      <c r="I1234" t="str">
        <f>HYPERLINK("https://www.ncbi.nlm.nih.gov/nucleotide/AJ544651.1?report=genbank&amp;log$=nucltop&amp;blast_rank=32&amp;RID=XE5YCME8013","AJ544651.1")</f>
        <v>AJ544651.1</v>
      </c>
    </row>
    <row r="1235" spans="1:9" x14ac:dyDescent="0.25">
      <c r="A1235" t="s">
        <v>19</v>
      </c>
      <c r="B1235" t="s">
        <v>372</v>
      </c>
      <c r="C1235">
        <v>407</v>
      </c>
      <c r="D1235">
        <v>407</v>
      </c>
      <c r="E1235" s="35">
        <v>1</v>
      </c>
      <c r="F1235" s="34">
        <v>6.9999999999999997E-109</v>
      </c>
      <c r="G1235">
        <v>89.6</v>
      </c>
      <c r="H1235">
        <v>1788</v>
      </c>
      <c r="I1235" t="str">
        <f>HYPERLINK("https://www.ncbi.nlm.nih.gov/nucleotide/Y10566.2?report=genbank&amp;log$=nucltop&amp;blast_rank=33&amp;RID=XE5YCME8013","Y10566.2")</f>
        <v>Y10566.2</v>
      </c>
    </row>
    <row r="1236" spans="1:9" x14ac:dyDescent="0.25">
      <c r="A1236" t="s">
        <v>19</v>
      </c>
      <c r="B1236" t="s">
        <v>365</v>
      </c>
      <c r="C1236">
        <v>405</v>
      </c>
      <c r="D1236">
        <v>405</v>
      </c>
      <c r="E1236" s="35">
        <v>1</v>
      </c>
      <c r="F1236" s="34">
        <v>2.0000000000000001E-108</v>
      </c>
      <c r="G1236">
        <v>89.57</v>
      </c>
      <c r="H1236">
        <v>1655</v>
      </c>
      <c r="I1236" t="str">
        <f>HYPERLINK("https://www.ncbi.nlm.nih.gov/nucleotide/MK834577.1?report=genbank&amp;log$=nucltop&amp;blast_rank=34&amp;RID=XE5YCME8013","MK834577.1")</f>
        <v>MK834577.1</v>
      </c>
    </row>
    <row r="1237" spans="1:9" x14ac:dyDescent="0.25">
      <c r="A1237" t="s">
        <v>19</v>
      </c>
      <c r="B1237" t="s">
        <v>365</v>
      </c>
      <c r="C1237">
        <v>405</v>
      </c>
      <c r="D1237">
        <v>405</v>
      </c>
      <c r="E1237" s="35">
        <v>1</v>
      </c>
      <c r="F1237" s="34">
        <v>2.0000000000000001E-108</v>
      </c>
      <c r="G1237">
        <v>89.57</v>
      </c>
      <c r="H1237">
        <v>384</v>
      </c>
      <c r="I1237" t="str">
        <f>HYPERLINK("https://www.ncbi.nlm.nih.gov/nucleotide/LS975189.1?report=genbank&amp;log$=nucltop&amp;blast_rank=35&amp;RID=XE5YCME8013","LS975189.1")</f>
        <v>LS975189.1</v>
      </c>
    </row>
    <row r="1238" spans="1:9" x14ac:dyDescent="0.25">
      <c r="A1238" t="s">
        <v>19</v>
      </c>
      <c r="B1238" t="s">
        <v>365</v>
      </c>
      <c r="C1238">
        <v>405</v>
      </c>
      <c r="D1238">
        <v>405</v>
      </c>
      <c r="E1238" s="35">
        <v>1</v>
      </c>
      <c r="F1238" s="34">
        <v>2.0000000000000001E-108</v>
      </c>
      <c r="G1238">
        <v>89.57</v>
      </c>
      <c r="H1238">
        <v>384</v>
      </c>
      <c r="I1238" t="str">
        <f>HYPERLINK("https://www.ncbi.nlm.nih.gov/nucleotide/LS975188.1?report=genbank&amp;log$=nucltop&amp;blast_rank=36&amp;RID=XE5YCME8013","LS975188.1")</f>
        <v>LS975188.1</v>
      </c>
    </row>
    <row r="1239" spans="1:9" x14ac:dyDescent="0.25">
      <c r="A1239" t="s">
        <v>19</v>
      </c>
      <c r="B1239" t="s">
        <v>365</v>
      </c>
      <c r="C1239">
        <v>405</v>
      </c>
      <c r="D1239">
        <v>405</v>
      </c>
      <c r="E1239" s="35">
        <v>1</v>
      </c>
      <c r="F1239" s="34">
        <v>2.0000000000000001E-108</v>
      </c>
      <c r="G1239">
        <v>89.57</v>
      </c>
      <c r="H1239">
        <v>384</v>
      </c>
      <c r="I1239" t="str">
        <f>HYPERLINK("https://www.ncbi.nlm.nih.gov/nucleotide/LS975143.1?report=genbank&amp;log$=nucltop&amp;blast_rank=37&amp;RID=XE5YCME8013","LS975143.1")</f>
        <v>LS975143.1</v>
      </c>
    </row>
    <row r="1240" spans="1:9" x14ac:dyDescent="0.25">
      <c r="A1240" t="s">
        <v>19</v>
      </c>
      <c r="B1240" t="s">
        <v>165</v>
      </c>
      <c r="C1240">
        <v>405</v>
      </c>
      <c r="D1240">
        <v>405</v>
      </c>
      <c r="E1240" s="35">
        <v>1</v>
      </c>
      <c r="F1240" s="34">
        <v>2.0000000000000001E-108</v>
      </c>
      <c r="G1240">
        <v>89.57</v>
      </c>
      <c r="H1240">
        <v>380</v>
      </c>
      <c r="I1240" t="str">
        <f>HYPERLINK("https://www.ncbi.nlm.nih.gov/nucleotide/MK350444.1?report=genbank&amp;log$=nucltop&amp;blast_rank=38&amp;RID=XE5YCME8013","MK350444.1")</f>
        <v>MK350444.1</v>
      </c>
    </row>
    <row r="1241" spans="1:9" x14ac:dyDescent="0.25">
      <c r="A1241" t="s">
        <v>19</v>
      </c>
      <c r="B1241" t="s">
        <v>365</v>
      </c>
      <c r="C1241">
        <v>405</v>
      </c>
      <c r="D1241">
        <v>405</v>
      </c>
      <c r="E1241" s="35">
        <v>1</v>
      </c>
      <c r="F1241" s="34">
        <v>2.0000000000000001E-108</v>
      </c>
      <c r="G1241">
        <v>89.57</v>
      </c>
      <c r="H1241">
        <v>1159</v>
      </c>
      <c r="I1241" t="str">
        <f>HYPERLINK("https://www.ncbi.nlm.nih.gov/nucleotide/KU341755.1?report=genbank&amp;log$=nucltop&amp;blast_rank=39&amp;RID=XE5YCME8013","KU341755.1")</f>
        <v>KU341755.1</v>
      </c>
    </row>
    <row r="1242" spans="1:9" x14ac:dyDescent="0.25">
      <c r="A1242" t="s">
        <v>19</v>
      </c>
      <c r="B1242" t="s">
        <v>360</v>
      </c>
      <c r="C1242">
        <v>405</v>
      </c>
      <c r="D1242">
        <v>405</v>
      </c>
      <c r="E1242" s="35">
        <v>1</v>
      </c>
      <c r="F1242" s="34">
        <v>2.0000000000000001E-108</v>
      </c>
      <c r="G1242">
        <v>89.57</v>
      </c>
      <c r="H1242">
        <v>1601</v>
      </c>
      <c r="I1242" t="str">
        <f>HYPERLINK("https://www.ncbi.nlm.nih.gov/nucleotide/MH063482.1?report=genbank&amp;log$=nucltop&amp;blast_rank=40&amp;RID=XE5YCME8013","MH063482.1")</f>
        <v>MH063482.1</v>
      </c>
    </row>
    <row r="1243" spans="1:9" x14ac:dyDescent="0.25">
      <c r="A1243" t="s">
        <v>19</v>
      </c>
      <c r="B1243" t="s">
        <v>165</v>
      </c>
      <c r="C1243">
        <v>405</v>
      </c>
      <c r="D1243">
        <v>405</v>
      </c>
      <c r="E1243" s="35">
        <v>1</v>
      </c>
      <c r="F1243" s="34">
        <v>2.0000000000000001E-108</v>
      </c>
      <c r="G1243">
        <v>89.57</v>
      </c>
      <c r="H1243">
        <v>418</v>
      </c>
      <c r="I1243" t="str">
        <f>HYPERLINK("https://www.ncbi.nlm.nih.gov/nucleotide/MH008551.1?report=genbank&amp;log$=nucltop&amp;blast_rank=41&amp;RID=XE5YCME8013","MH008551.1")</f>
        <v>MH008551.1</v>
      </c>
    </row>
    <row r="1244" spans="1:9" x14ac:dyDescent="0.25">
      <c r="A1244" t="s">
        <v>19</v>
      </c>
      <c r="B1244" t="s">
        <v>365</v>
      </c>
      <c r="C1244">
        <v>405</v>
      </c>
      <c r="D1244">
        <v>405</v>
      </c>
      <c r="E1244" s="35">
        <v>1</v>
      </c>
      <c r="F1244" s="34">
        <v>2.0000000000000001E-108</v>
      </c>
      <c r="G1244">
        <v>89.57</v>
      </c>
      <c r="H1244">
        <v>1672</v>
      </c>
      <c r="I1244" t="str">
        <f>HYPERLINK("https://www.ncbi.nlm.nih.gov/nucleotide/KY863476.1?report=genbank&amp;log$=nucltop&amp;blast_rank=42&amp;RID=XE5YCME8013","KY863476.1")</f>
        <v>KY863476.1</v>
      </c>
    </row>
    <row r="1245" spans="1:9" x14ac:dyDescent="0.25">
      <c r="A1245" t="s">
        <v>19</v>
      </c>
      <c r="B1245" t="s">
        <v>365</v>
      </c>
      <c r="C1245">
        <v>405</v>
      </c>
      <c r="D1245">
        <v>405</v>
      </c>
      <c r="E1245" s="35">
        <v>1</v>
      </c>
      <c r="F1245" s="34">
        <v>2.0000000000000001E-108</v>
      </c>
      <c r="G1245">
        <v>89.57</v>
      </c>
      <c r="H1245">
        <v>1696</v>
      </c>
      <c r="I1245" t="str">
        <f>HYPERLINK("https://www.ncbi.nlm.nih.gov/nucleotide/KY863472.1?report=genbank&amp;log$=nucltop&amp;blast_rank=43&amp;RID=XE5YCME8013","KY863472.1")</f>
        <v>KY863472.1</v>
      </c>
    </row>
    <row r="1246" spans="1:9" x14ac:dyDescent="0.25">
      <c r="A1246" t="s">
        <v>19</v>
      </c>
      <c r="B1246" t="s">
        <v>373</v>
      </c>
      <c r="C1246">
        <v>405</v>
      </c>
      <c r="D1246">
        <v>405</v>
      </c>
      <c r="E1246" s="35">
        <v>1</v>
      </c>
      <c r="F1246" s="34">
        <v>2.0000000000000001E-108</v>
      </c>
      <c r="G1246">
        <v>89.51</v>
      </c>
      <c r="H1246">
        <v>1687</v>
      </c>
      <c r="I1246" t="str">
        <f>HYPERLINK("https://www.ncbi.nlm.nih.gov/nucleotide/KY320390.1?report=genbank&amp;log$=nucltop&amp;blast_rank=44&amp;RID=XE5YCME8013","KY320390.1")</f>
        <v>KY320390.1</v>
      </c>
    </row>
    <row r="1247" spans="1:9" x14ac:dyDescent="0.25">
      <c r="A1247" t="s">
        <v>19</v>
      </c>
      <c r="B1247" t="s">
        <v>374</v>
      </c>
      <c r="C1247">
        <v>405</v>
      </c>
      <c r="D1247">
        <v>405</v>
      </c>
      <c r="E1247" s="35">
        <v>1</v>
      </c>
      <c r="F1247" s="34">
        <v>2.0000000000000001E-108</v>
      </c>
      <c r="G1247">
        <v>89.51</v>
      </c>
      <c r="H1247">
        <v>1512</v>
      </c>
      <c r="I1247" t="str">
        <f>HYPERLINK("https://www.ncbi.nlm.nih.gov/nucleotide/KY320379.1?report=genbank&amp;log$=nucltop&amp;blast_rank=45&amp;RID=XE5YCME8013","KY320379.1")</f>
        <v>KY320379.1</v>
      </c>
    </row>
    <row r="1248" spans="1:9" x14ac:dyDescent="0.25">
      <c r="A1248" t="s">
        <v>19</v>
      </c>
      <c r="B1248" t="s">
        <v>375</v>
      </c>
      <c r="C1248">
        <v>405</v>
      </c>
      <c r="D1248">
        <v>405</v>
      </c>
      <c r="E1248" s="35">
        <v>1</v>
      </c>
      <c r="F1248" s="34">
        <v>2.0000000000000001E-108</v>
      </c>
      <c r="G1248">
        <v>89.57</v>
      </c>
      <c r="H1248">
        <v>1561</v>
      </c>
      <c r="I1248" t="str">
        <f>HYPERLINK("https://www.ncbi.nlm.nih.gov/nucleotide/LC192343.1?report=genbank&amp;log$=nucltop&amp;blast_rank=46&amp;RID=XE5YCME8013","LC192343.1")</f>
        <v>LC192343.1</v>
      </c>
    </row>
    <row r="1249" spans="1:9" x14ac:dyDescent="0.25">
      <c r="A1249" t="s">
        <v>19</v>
      </c>
      <c r="B1249" t="s">
        <v>376</v>
      </c>
      <c r="C1249">
        <v>405</v>
      </c>
      <c r="D1249">
        <v>405</v>
      </c>
      <c r="E1249" s="35">
        <v>1</v>
      </c>
      <c r="F1249" s="34">
        <v>2.0000000000000001E-108</v>
      </c>
      <c r="G1249">
        <v>89.57</v>
      </c>
      <c r="H1249">
        <v>1034</v>
      </c>
      <c r="I1249" t="str">
        <f>HYPERLINK("https://www.ncbi.nlm.nih.gov/nucleotide/LC733212.1?report=genbank&amp;log$=nucltop&amp;blast_rank=47&amp;RID=XE5YCME8013","LC733212.1")</f>
        <v>LC733212.1</v>
      </c>
    </row>
    <row r="1250" spans="1:9" x14ac:dyDescent="0.25">
      <c r="A1250" t="s">
        <v>19</v>
      </c>
      <c r="B1250" t="s">
        <v>365</v>
      </c>
      <c r="C1250">
        <v>405</v>
      </c>
      <c r="D1250">
        <v>405</v>
      </c>
      <c r="E1250" s="35">
        <v>1</v>
      </c>
      <c r="F1250" s="34">
        <v>2.0000000000000001E-108</v>
      </c>
      <c r="G1250">
        <v>89.57</v>
      </c>
      <c r="H1250">
        <v>1700</v>
      </c>
      <c r="I1250" t="str">
        <f>HYPERLINK("https://www.ncbi.nlm.nih.gov/nucleotide/LC037443.1?report=genbank&amp;log$=nucltop&amp;blast_rank=48&amp;RID=XE5YCME8013","LC037443.1")</f>
        <v>LC037443.1</v>
      </c>
    </row>
    <row r="1251" spans="1:9" x14ac:dyDescent="0.25">
      <c r="A1251" t="s">
        <v>19</v>
      </c>
      <c r="B1251" t="s">
        <v>165</v>
      </c>
      <c r="C1251">
        <v>405</v>
      </c>
      <c r="D1251">
        <v>405</v>
      </c>
      <c r="E1251" s="35">
        <v>1</v>
      </c>
      <c r="F1251" s="34">
        <v>2.0000000000000001E-108</v>
      </c>
      <c r="G1251">
        <v>89.51</v>
      </c>
      <c r="H1251">
        <v>390</v>
      </c>
      <c r="I1251" t="str">
        <f>HYPERLINK("https://www.ncbi.nlm.nih.gov/nucleotide/MZ299707.1?report=genbank&amp;log$=nucltop&amp;blast_rank=49&amp;RID=XE5YCME8013","MZ299707.1")</f>
        <v>MZ299707.1</v>
      </c>
    </row>
    <row r="1252" spans="1:9" x14ac:dyDescent="0.25">
      <c r="A1252" t="s">
        <v>19</v>
      </c>
      <c r="B1252" t="s">
        <v>165</v>
      </c>
      <c r="C1252">
        <v>405</v>
      </c>
      <c r="D1252">
        <v>405</v>
      </c>
      <c r="E1252" s="35">
        <v>1</v>
      </c>
      <c r="F1252" s="34">
        <v>2.0000000000000001E-108</v>
      </c>
      <c r="G1252">
        <v>89.51</v>
      </c>
      <c r="H1252">
        <v>371</v>
      </c>
      <c r="I1252" t="str">
        <f>HYPERLINK("https://www.ncbi.nlm.nih.gov/nucleotide/MZ297045.1?report=genbank&amp;log$=nucltop&amp;blast_rank=50&amp;RID=XE5YCME8013","MZ297045.1")</f>
        <v>MZ297045.1</v>
      </c>
    </row>
    <row r="1253" spans="1:9" x14ac:dyDescent="0.25">
      <c r="A1253" t="s">
        <v>19</v>
      </c>
      <c r="B1253" t="s">
        <v>377</v>
      </c>
      <c r="C1253">
        <v>405</v>
      </c>
      <c r="D1253">
        <v>405</v>
      </c>
      <c r="E1253" s="35">
        <v>1</v>
      </c>
      <c r="F1253" s="34">
        <v>2.0000000000000001E-108</v>
      </c>
      <c r="G1253">
        <v>89.51</v>
      </c>
      <c r="H1253">
        <v>1744</v>
      </c>
      <c r="I1253" t="str">
        <f>HYPERLINK("https://www.ncbi.nlm.nih.gov/nucleotide/OP184789.1?report=genbank&amp;log$=nucltop&amp;blast_rank=51&amp;RID=XE5YCME8013","OP184789.1")</f>
        <v>OP184789.1</v>
      </c>
    </row>
    <row r="1254" spans="1:9" x14ac:dyDescent="0.25">
      <c r="A1254" t="s">
        <v>19</v>
      </c>
      <c r="B1254" t="s">
        <v>365</v>
      </c>
      <c r="C1254">
        <v>405</v>
      </c>
      <c r="D1254">
        <v>405</v>
      </c>
      <c r="E1254" s="35">
        <v>1</v>
      </c>
      <c r="F1254" s="34">
        <v>2.0000000000000001E-108</v>
      </c>
      <c r="G1254">
        <v>89.57</v>
      </c>
      <c r="H1254">
        <v>1510</v>
      </c>
      <c r="I1254" t="str">
        <f>HYPERLINK("https://www.ncbi.nlm.nih.gov/nucleotide/ON652613.1?report=genbank&amp;log$=nucltop&amp;blast_rank=52&amp;RID=XE5YCME8013","ON652613.1")</f>
        <v>ON652613.1</v>
      </c>
    </row>
    <row r="1255" spans="1:9" x14ac:dyDescent="0.25">
      <c r="A1255" t="s">
        <v>19</v>
      </c>
      <c r="B1255" t="s">
        <v>365</v>
      </c>
      <c r="C1255">
        <v>405</v>
      </c>
      <c r="D1255">
        <v>405</v>
      </c>
      <c r="E1255" s="35">
        <v>1</v>
      </c>
      <c r="F1255" s="34">
        <v>2.0000000000000001E-108</v>
      </c>
      <c r="G1255">
        <v>89.57</v>
      </c>
      <c r="H1255">
        <v>1621</v>
      </c>
      <c r="I1255" t="str">
        <f>HYPERLINK("https://www.ncbi.nlm.nih.gov/nucleotide/ON652612.1?report=genbank&amp;log$=nucltop&amp;blast_rank=53&amp;RID=XE5YCME8013","ON652612.1")</f>
        <v>ON652612.1</v>
      </c>
    </row>
    <row r="1256" spans="1:9" x14ac:dyDescent="0.25">
      <c r="A1256" t="s">
        <v>19</v>
      </c>
      <c r="B1256" t="s">
        <v>365</v>
      </c>
      <c r="C1256">
        <v>405</v>
      </c>
      <c r="D1256">
        <v>405</v>
      </c>
      <c r="E1256" s="35">
        <v>1</v>
      </c>
      <c r="F1256" s="34">
        <v>2.0000000000000001E-108</v>
      </c>
      <c r="G1256">
        <v>89.51</v>
      </c>
      <c r="H1256">
        <v>674</v>
      </c>
      <c r="I1256" t="str">
        <f>HYPERLINK("https://www.ncbi.nlm.nih.gov/nucleotide/OL780425.1?report=genbank&amp;log$=nucltop&amp;blast_rank=54&amp;RID=XE5YCME8013","OL780425.1")</f>
        <v>OL780425.1</v>
      </c>
    </row>
    <row r="1257" spans="1:9" x14ac:dyDescent="0.25">
      <c r="A1257" t="s">
        <v>19</v>
      </c>
      <c r="B1257" t="s">
        <v>365</v>
      </c>
      <c r="C1257">
        <v>405</v>
      </c>
      <c r="D1257">
        <v>405</v>
      </c>
      <c r="E1257" s="35">
        <v>1</v>
      </c>
      <c r="F1257" s="34">
        <v>2.0000000000000001E-108</v>
      </c>
      <c r="G1257">
        <v>89.57</v>
      </c>
      <c r="H1257">
        <v>733</v>
      </c>
      <c r="I1257" t="str">
        <f>HYPERLINK("https://www.ncbi.nlm.nih.gov/nucleotide/OL780418.1?report=genbank&amp;log$=nucltop&amp;blast_rank=55&amp;RID=XE5YCME8013","OL780418.1")</f>
        <v>OL780418.1</v>
      </c>
    </row>
    <row r="1258" spans="1:9" x14ac:dyDescent="0.25">
      <c r="A1258" t="s">
        <v>19</v>
      </c>
      <c r="B1258" t="s">
        <v>365</v>
      </c>
      <c r="C1258">
        <v>405</v>
      </c>
      <c r="D1258">
        <v>405</v>
      </c>
      <c r="E1258" s="35">
        <v>1</v>
      </c>
      <c r="F1258" s="34">
        <v>2.0000000000000001E-108</v>
      </c>
      <c r="G1258">
        <v>89.57</v>
      </c>
      <c r="H1258">
        <v>629</v>
      </c>
      <c r="I1258" t="str">
        <f>HYPERLINK("https://www.ncbi.nlm.nih.gov/nucleotide/OL780417.1?report=genbank&amp;log$=nucltop&amp;blast_rank=56&amp;RID=XE5YCME8013","OL780417.1")</f>
        <v>OL780417.1</v>
      </c>
    </row>
    <row r="1259" spans="1:9" x14ac:dyDescent="0.25">
      <c r="A1259" t="s">
        <v>19</v>
      </c>
      <c r="B1259" t="s">
        <v>365</v>
      </c>
      <c r="C1259">
        <v>405</v>
      </c>
      <c r="D1259">
        <v>405</v>
      </c>
      <c r="E1259" s="35">
        <v>1</v>
      </c>
      <c r="F1259" s="34">
        <v>2.0000000000000001E-108</v>
      </c>
      <c r="G1259">
        <v>89.57</v>
      </c>
      <c r="H1259">
        <v>725</v>
      </c>
      <c r="I1259" t="str">
        <f>HYPERLINK("https://www.ncbi.nlm.nih.gov/nucleotide/OL780416.1?report=genbank&amp;log$=nucltop&amp;blast_rank=57&amp;RID=XE5YCME8013","OL780416.1")</f>
        <v>OL780416.1</v>
      </c>
    </row>
    <row r="1260" spans="1:9" x14ac:dyDescent="0.25">
      <c r="A1260" t="s">
        <v>19</v>
      </c>
      <c r="B1260" t="s">
        <v>378</v>
      </c>
      <c r="C1260">
        <v>405</v>
      </c>
      <c r="D1260">
        <v>405</v>
      </c>
      <c r="E1260" s="35">
        <v>1</v>
      </c>
      <c r="F1260" s="34">
        <v>2.0000000000000001E-108</v>
      </c>
      <c r="G1260">
        <v>89.57</v>
      </c>
      <c r="H1260">
        <v>703</v>
      </c>
      <c r="I1260" t="str">
        <f>HYPERLINK("https://www.ncbi.nlm.nih.gov/nucleotide/OL780415.1?report=genbank&amp;log$=nucltop&amp;blast_rank=58&amp;RID=XE5YCME8013","OL780415.1")</f>
        <v>OL780415.1</v>
      </c>
    </row>
    <row r="1261" spans="1:9" x14ac:dyDescent="0.25">
      <c r="A1261" t="s">
        <v>19</v>
      </c>
      <c r="B1261" t="s">
        <v>379</v>
      </c>
      <c r="C1261">
        <v>405</v>
      </c>
      <c r="D1261">
        <v>405</v>
      </c>
      <c r="E1261" s="35">
        <v>1</v>
      </c>
      <c r="F1261" s="34">
        <v>2.0000000000000001E-108</v>
      </c>
      <c r="G1261">
        <v>89.57</v>
      </c>
      <c r="H1261">
        <v>644</v>
      </c>
      <c r="I1261" t="str">
        <f>HYPERLINK("https://www.ncbi.nlm.nih.gov/nucleotide/OL780412.1?report=genbank&amp;log$=nucltop&amp;blast_rank=59&amp;RID=XE5YCME8013","OL780412.1")</f>
        <v>OL780412.1</v>
      </c>
    </row>
    <row r="1262" spans="1:9" x14ac:dyDescent="0.25">
      <c r="A1262" t="s">
        <v>19</v>
      </c>
      <c r="B1262" t="s">
        <v>365</v>
      </c>
      <c r="C1262">
        <v>405</v>
      </c>
      <c r="D1262">
        <v>405</v>
      </c>
      <c r="E1262" s="35">
        <v>1</v>
      </c>
      <c r="F1262" s="34">
        <v>2.0000000000000001E-108</v>
      </c>
      <c r="G1262">
        <v>89.57</v>
      </c>
      <c r="H1262">
        <v>686</v>
      </c>
      <c r="I1262" t="str">
        <f>HYPERLINK("https://www.ncbi.nlm.nih.gov/nucleotide/OL780411.1?report=genbank&amp;log$=nucltop&amp;blast_rank=60&amp;RID=XE5YCME8013","OL780411.1")</f>
        <v>OL780411.1</v>
      </c>
    </row>
    <row r="1263" spans="1:9" x14ac:dyDescent="0.25">
      <c r="A1263" t="s">
        <v>19</v>
      </c>
      <c r="B1263" t="s">
        <v>365</v>
      </c>
      <c r="C1263">
        <v>405</v>
      </c>
      <c r="D1263">
        <v>405</v>
      </c>
      <c r="E1263" s="35">
        <v>1</v>
      </c>
      <c r="F1263" s="34">
        <v>2.0000000000000001E-108</v>
      </c>
      <c r="G1263">
        <v>89.57</v>
      </c>
      <c r="H1263">
        <v>640</v>
      </c>
      <c r="I1263" t="str">
        <f>HYPERLINK("https://www.ncbi.nlm.nih.gov/nucleotide/OL780410.1?report=genbank&amp;log$=nucltop&amp;blast_rank=61&amp;RID=XE5YCME8013","OL780410.1")</f>
        <v>OL780410.1</v>
      </c>
    </row>
    <row r="1264" spans="1:9" x14ac:dyDescent="0.25">
      <c r="A1264" t="s">
        <v>19</v>
      </c>
      <c r="B1264" t="s">
        <v>380</v>
      </c>
      <c r="C1264">
        <v>405</v>
      </c>
      <c r="D1264">
        <v>405</v>
      </c>
      <c r="E1264" s="35">
        <v>1</v>
      </c>
      <c r="F1264" s="34">
        <v>2.0000000000000001E-108</v>
      </c>
      <c r="G1264">
        <v>89.57</v>
      </c>
      <c r="H1264">
        <v>714</v>
      </c>
      <c r="I1264" t="str">
        <f>HYPERLINK("https://www.ncbi.nlm.nih.gov/nucleotide/OL780406.1?report=genbank&amp;log$=nucltop&amp;blast_rank=62&amp;RID=XE5YCME8013","OL780406.1")</f>
        <v>OL780406.1</v>
      </c>
    </row>
    <row r="1265" spans="1:9" x14ac:dyDescent="0.25">
      <c r="A1265" t="s">
        <v>19</v>
      </c>
      <c r="B1265" t="s">
        <v>381</v>
      </c>
      <c r="C1265">
        <v>405</v>
      </c>
      <c r="D1265">
        <v>405</v>
      </c>
      <c r="E1265" s="35">
        <v>1</v>
      </c>
      <c r="F1265" s="34">
        <v>2.0000000000000001E-108</v>
      </c>
      <c r="G1265">
        <v>89.57</v>
      </c>
      <c r="H1265">
        <v>605</v>
      </c>
      <c r="I1265" t="str">
        <f>HYPERLINK("https://www.ncbi.nlm.nih.gov/nucleotide/OL780404.1?report=genbank&amp;log$=nucltop&amp;blast_rank=63&amp;RID=XE5YCME8013","OL780404.1")</f>
        <v>OL780404.1</v>
      </c>
    </row>
    <row r="1266" spans="1:9" x14ac:dyDescent="0.25">
      <c r="A1266" t="s">
        <v>19</v>
      </c>
      <c r="B1266" t="s">
        <v>365</v>
      </c>
      <c r="C1266">
        <v>405</v>
      </c>
      <c r="D1266">
        <v>405</v>
      </c>
      <c r="E1266" s="35">
        <v>1</v>
      </c>
      <c r="F1266" s="34">
        <v>2.0000000000000001E-108</v>
      </c>
      <c r="G1266">
        <v>89.57</v>
      </c>
      <c r="H1266">
        <v>568</v>
      </c>
      <c r="I1266" t="str">
        <f>HYPERLINK("https://www.ncbi.nlm.nih.gov/nucleotide/OL304141.1?report=genbank&amp;log$=nucltop&amp;blast_rank=64&amp;RID=XE5YCME8013","OL304141.1")</f>
        <v>OL304141.1</v>
      </c>
    </row>
    <row r="1267" spans="1:9" x14ac:dyDescent="0.25">
      <c r="A1267" t="s">
        <v>19</v>
      </c>
      <c r="B1267" t="s">
        <v>365</v>
      </c>
      <c r="C1267">
        <v>405</v>
      </c>
      <c r="D1267">
        <v>405</v>
      </c>
      <c r="E1267" s="35">
        <v>1</v>
      </c>
      <c r="F1267" s="34">
        <v>2.0000000000000001E-108</v>
      </c>
      <c r="G1267">
        <v>89.57</v>
      </c>
      <c r="H1267">
        <v>1694</v>
      </c>
      <c r="I1267" t="str">
        <f>HYPERLINK("https://www.ncbi.nlm.nih.gov/nucleotide/KF959653.1?report=genbank&amp;log$=nucltop&amp;blast_rank=65&amp;RID=XE5YCME8013","KF959653.1")</f>
        <v>KF959653.1</v>
      </c>
    </row>
    <row r="1268" spans="1:9" x14ac:dyDescent="0.25">
      <c r="A1268" t="s">
        <v>19</v>
      </c>
      <c r="B1268" t="s">
        <v>365</v>
      </c>
      <c r="C1268">
        <v>405</v>
      </c>
      <c r="D1268">
        <v>405</v>
      </c>
      <c r="E1268" s="35">
        <v>1</v>
      </c>
      <c r="F1268" s="34">
        <v>2.0000000000000001E-108</v>
      </c>
      <c r="G1268">
        <v>89.57</v>
      </c>
      <c r="H1268">
        <v>450</v>
      </c>
      <c r="I1268" t="str">
        <f>HYPERLINK("https://www.ncbi.nlm.nih.gov/nucleotide/KF051059.1?report=genbank&amp;log$=nucltop&amp;blast_rank=66&amp;RID=XE5YCME8013","KF051059.1")</f>
        <v>KF051059.1</v>
      </c>
    </row>
    <row r="1269" spans="1:9" x14ac:dyDescent="0.25">
      <c r="A1269" t="s">
        <v>19</v>
      </c>
      <c r="B1269" t="s">
        <v>382</v>
      </c>
      <c r="C1269">
        <v>405</v>
      </c>
      <c r="D1269">
        <v>405</v>
      </c>
      <c r="E1269" s="35">
        <v>1</v>
      </c>
      <c r="F1269" s="34">
        <v>2.0000000000000001E-108</v>
      </c>
      <c r="G1269">
        <v>89.47</v>
      </c>
      <c r="H1269">
        <v>1443</v>
      </c>
      <c r="I1269" t="str">
        <f>HYPERLINK("https://www.ncbi.nlm.nih.gov/nucleotide/MW327187.1?report=genbank&amp;log$=nucltop&amp;blast_rank=67&amp;RID=XE5YCME8013","MW327187.1")</f>
        <v>MW327187.1</v>
      </c>
    </row>
    <row r="1270" spans="1:9" x14ac:dyDescent="0.25">
      <c r="A1270" t="s">
        <v>19</v>
      </c>
      <c r="B1270" t="s">
        <v>382</v>
      </c>
      <c r="C1270">
        <v>405</v>
      </c>
      <c r="D1270">
        <v>405</v>
      </c>
      <c r="E1270" s="35">
        <v>1</v>
      </c>
      <c r="F1270" s="34">
        <v>2.0000000000000001E-108</v>
      </c>
      <c r="G1270">
        <v>89.47</v>
      </c>
      <c r="H1270">
        <v>1442</v>
      </c>
      <c r="I1270" t="str">
        <f>HYPERLINK("https://www.ncbi.nlm.nih.gov/nucleotide/MW327186.1?report=genbank&amp;log$=nucltop&amp;blast_rank=68&amp;RID=XE5YCME8013","MW327186.1")</f>
        <v>MW327186.1</v>
      </c>
    </row>
    <row r="1271" spans="1:9" x14ac:dyDescent="0.25">
      <c r="A1271" t="s">
        <v>19</v>
      </c>
      <c r="B1271" t="s">
        <v>365</v>
      </c>
      <c r="C1271">
        <v>405</v>
      </c>
      <c r="D1271">
        <v>405</v>
      </c>
      <c r="E1271" s="35">
        <v>1</v>
      </c>
      <c r="F1271" s="34">
        <v>2.0000000000000001E-108</v>
      </c>
      <c r="G1271">
        <v>89.57</v>
      </c>
      <c r="H1271">
        <v>1695</v>
      </c>
      <c r="I1271" t="str">
        <f>HYPERLINK("https://www.ncbi.nlm.nih.gov/nucleotide/KC736640.1?report=genbank&amp;log$=nucltop&amp;blast_rank=69&amp;RID=XE5YCME8013","KC736640.1")</f>
        <v>KC736640.1</v>
      </c>
    </row>
    <row r="1272" spans="1:9" x14ac:dyDescent="0.25">
      <c r="A1272" t="s">
        <v>19</v>
      </c>
      <c r="B1272" t="s">
        <v>165</v>
      </c>
      <c r="C1272">
        <v>405</v>
      </c>
      <c r="D1272">
        <v>405</v>
      </c>
      <c r="E1272" s="35">
        <v>1</v>
      </c>
      <c r="F1272" s="34">
        <v>2.0000000000000001E-108</v>
      </c>
      <c r="G1272">
        <v>89.47</v>
      </c>
      <c r="H1272">
        <v>400</v>
      </c>
      <c r="I1272" t="str">
        <f>HYPERLINK("https://www.ncbi.nlm.nih.gov/nucleotide/MW428184.1?report=genbank&amp;log$=nucltop&amp;blast_rank=70&amp;RID=XE5YCME8013","MW428184.1")</f>
        <v>MW428184.1</v>
      </c>
    </row>
    <row r="1273" spans="1:9" x14ac:dyDescent="0.25">
      <c r="A1273" t="s">
        <v>19</v>
      </c>
      <c r="B1273" t="s">
        <v>365</v>
      </c>
      <c r="C1273">
        <v>405</v>
      </c>
      <c r="D1273">
        <v>405</v>
      </c>
      <c r="E1273" s="35">
        <v>1</v>
      </c>
      <c r="F1273" s="34">
        <v>2.0000000000000001E-108</v>
      </c>
      <c r="G1273">
        <v>89.57</v>
      </c>
      <c r="H1273">
        <v>1641</v>
      </c>
      <c r="I1273" t="str">
        <f>HYPERLINK("https://www.ncbi.nlm.nih.gov/nucleotide/MN750512.1?report=genbank&amp;log$=nucltop&amp;blast_rank=71&amp;RID=XE5YCME8013","MN750512.1")</f>
        <v>MN750512.1</v>
      </c>
    </row>
    <row r="1274" spans="1:9" x14ac:dyDescent="0.25">
      <c r="A1274" t="s">
        <v>19</v>
      </c>
      <c r="B1274" t="s">
        <v>365</v>
      </c>
      <c r="C1274">
        <v>405</v>
      </c>
      <c r="D1274">
        <v>405</v>
      </c>
      <c r="E1274" s="35">
        <v>1</v>
      </c>
      <c r="F1274" s="34">
        <v>2.0000000000000001E-108</v>
      </c>
      <c r="G1274">
        <v>89.57</v>
      </c>
      <c r="H1274">
        <v>1642</v>
      </c>
      <c r="I1274" t="str">
        <f>HYPERLINK("https://www.ncbi.nlm.nih.gov/nucleotide/MN750502.1?report=genbank&amp;log$=nucltop&amp;blast_rank=72&amp;RID=XE5YCME8013","MN750502.1")</f>
        <v>MN750502.1</v>
      </c>
    </row>
    <row r="1275" spans="1:9" x14ac:dyDescent="0.25">
      <c r="A1275" t="s">
        <v>19</v>
      </c>
      <c r="B1275" t="s">
        <v>365</v>
      </c>
      <c r="C1275">
        <v>405</v>
      </c>
      <c r="D1275">
        <v>405</v>
      </c>
      <c r="E1275" s="35">
        <v>1</v>
      </c>
      <c r="F1275" s="34">
        <v>2.0000000000000001E-108</v>
      </c>
      <c r="G1275">
        <v>89.51</v>
      </c>
      <c r="H1275">
        <v>1642</v>
      </c>
      <c r="I1275" t="str">
        <f>HYPERLINK("https://www.ncbi.nlm.nih.gov/nucleotide/MN750501.1?report=genbank&amp;log$=nucltop&amp;blast_rank=73&amp;RID=XE5YCME8013","MN750501.1")</f>
        <v>MN750501.1</v>
      </c>
    </row>
    <row r="1276" spans="1:9" x14ac:dyDescent="0.25">
      <c r="A1276" t="s">
        <v>19</v>
      </c>
      <c r="B1276" t="s">
        <v>383</v>
      </c>
      <c r="C1276">
        <v>405</v>
      </c>
      <c r="D1276">
        <v>405</v>
      </c>
      <c r="E1276" s="35">
        <v>1</v>
      </c>
      <c r="F1276" s="34">
        <v>2.0000000000000001E-108</v>
      </c>
      <c r="G1276">
        <v>89.51</v>
      </c>
      <c r="H1276">
        <v>1740</v>
      </c>
      <c r="I1276" t="str">
        <f>HYPERLINK("https://www.ncbi.nlm.nih.gov/nucleotide/MN750493.1?report=genbank&amp;log$=nucltop&amp;blast_rank=74&amp;RID=XE5YCME8013","MN750493.1")</f>
        <v>MN750493.1</v>
      </c>
    </row>
    <row r="1277" spans="1:9" x14ac:dyDescent="0.25">
      <c r="A1277" t="s">
        <v>19</v>
      </c>
      <c r="B1277" t="s">
        <v>365</v>
      </c>
      <c r="C1277">
        <v>405</v>
      </c>
      <c r="D1277">
        <v>405</v>
      </c>
      <c r="E1277" s="35">
        <v>1</v>
      </c>
      <c r="F1277" s="34">
        <v>2.0000000000000001E-108</v>
      </c>
      <c r="G1277">
        <v>89.57</v>
      </c>
      <c r="H1277">
        <v>1642</v>
      </c>
      <c r="I1277" t="str">
        <f>HYPERLINK("https://www.ncbi.nlm.nih.gov/nucleotide/MN750478.1?report=genbank&amp;log$=nucltop&amp;blast_rank=75&amp;RID=XE5YCME8013","MN750478.1")</f>
        <v>MN750478.1</v>
      </c>
    </row>
    <row r="1278" spans="1:9" x14ac:dyDescent="0.25">
      <c r="A1278" t="s">
        <v>19</v>
      </c>
      <c r="B1278" t="s">
        <v>365</v>
      </c>
      <c r="C1278">
        <v>405</v>
      </c>
      <c r="D1278">
        <v>405</v>
      </c>
      <c r="E1278" s="35">
        <v>1</v>
      </c>
      <c r="F1278" s="34">
        <v>2.0000000000000001E-108</v>
      </c>
      <c r="G1278">
        <v>89.57</v>
      </c>
      <c r="H1278">
        <v>1696</v>
      </c>
      <c r="I1278" t="str">
        <f>HYPERLINK("https://www.ncbi.nlm.nih.gov/nucleotide/MN696721.1?report=genbank&amp;log$=nucltop&amp;blast_rank=76&amp;RID=XE5YCME8013","MN696721.1")</f>
        <v>MN696721.1</v>
      </c>
    </row>
    <row r="1279" spans="1:9" x14ac:dyDescent="0.25">
      <c r="A1279" t="s">
        <v>19</v>
      </c>
      <c r="B1279" t="s">
        <v>365</v>
      </c>
      <c r="C1279">
        <v>405</v>
      </c>
      <c r="D1279">
        <v>405</v>
      </c>
      <c r="E1279" s="35">
        <v>1</v>
      </c>
      <c r="F1279" s="34">
        <v>2.0000000000000001E-108</v>
      </c>
      <c r="G1279">
        <v>89.57</v>
      </c>
      <c r="H1279">
        <v>1784</v>
      </c>
      <c r="I1279" t="str">
        <f>HYPERLINK("https://www.ncbi.nlm.nih.gov/nucleotide/MN696702.1?report=genbank&amp;log$=nucltop&amp;blast_rank=77&amp;RID=XE5YCME8013","MN696702.1")</f>
        <v>MN696702.1</v>
      </c>
    </row>
    <row r="1280" spans="1:9" x14ac:dyDescent="0.25">
      <c r="A1280" t="s">
        <v>19</v>
      </c>
      <c r="B1280" t="s">
        <v>365</v>
      </c>
      <c r="C1280">
        <v>405</v>
      </c>
      <c r="D1280">
        <v>405</v>
      </c>
      <c r="E1280" s="35">
        <v>1</v>
      </c>
      <c r="F1280" s="34">
        <v>2.0000000000000001E-108</v>
      </c>
      <c r="G1280">
        <v>89.57</v>
      </c>
      <c r="H1280">
        <v>1764</v>
      </c>
      <c r="I1280" t="str">
        <f>HYPERLINK("https://www.ncbi.nlm.nih.gov/nucleotide/MN696701.1?report=genbank&amp;log$=nucltop&amp;blast_rank=78&amp;RID=XE5YCME8013","MN696701.1")</f>
        <v>MN696701.1</v>
      </c>
    </row>
    <row r="1281" spans="1:9" x14ac:dyDescent="0.25">
      <c r="A1281" t="s">
        <v>19</v>
      </c>
      <c r="B1281" t="s">
        <v>365</v>
      </c>
      <c r="C1281">
        <v>405</v>
      </c>
      <c r="D1281">
        <v>405</v>
      </c>
      <c r="E1281" s="35">
        <v>1</v>
      </c>
      <c r="F1281" s="34">
        <v>2.0000000000000001E-108</v>
      </c>
      <c r="G1281">
        <v>89.57</v>
      </c>
      <c r="H1281">
        <v>1773</v>
      </c>
      <c r="I1281" t="str">
        <f>HYPERLINK("https://www.ncbi.nlm.nih.gov/nucleotide/MN696699.1?report=genbank&amp;log$=nucltop&amp;blast_rank=79&amp;RID=XE5YCME8013","MN696699.1")</f>
        <v>MN696699.1</v>
      </c>
    </row>
    <row r="1282" spans="1:9" x14ac:dyDescent="0.25">
      <c r="A1282" t="s">
        <v>19</v>
      </c>
      <c r="B1282" t="s">
        <v>365</v>
      </c>
      <c r="C1282">
        <v>405</v>
      </c>
      <c r="D1282">
        <v>405</v>
      </c>
      <c r="E1282" s="35">
        <v>1</v>
      </c>
      <c r="F1282" s="34">
        <v>2.0000000000000001E-108</v>
      </c>
      <c r="G1282">
        <v>89.57</v>
      </c>
      <c r="H1282">
        <v>1772</v>
      </c>
      <c r="I1282" t="str">
        <f>HYPERLINK("https://www.ncbi.nlm.nih.gov/nucleotide/MN696698.1?report=genbank&amp;log$=nucltop&amp;blast_rank=80&amp;RID=XE5YCME8013","MN696698.1")</f>
        <v>MN696698.1</v>
      </c>
    </row>
    <row r="1283" spans="1:9" x14ac:dyDescent="0.25">
      <c r="A1283" t="s">
        <v>19</v>
      </c>
      <c r="B1283" t="s">
        <v>384</v>
      </c>
      <c r="C1283">
        <v>405</v>
      </c>
      <c r="D1283">
        <v>405</v>
      </c>
      <c r="E1283" s="35">
        <v>1</v>
      </c>
      <c r="F1283" s="34">
        <v>2.0000000000000001E-108</v>
      </c>
      <c r="G1283">
        <v>89.57</v>
      </c>
      <c r="H1283">
        <v>372</v>
      </c>
      <c r="I1283" t="str">
        <f>HYPERLINK("https://www.ncbi.nlm.nih.gov/nucleotide/FR873256.1?report=genbank&amp;log$=nucltop&amp;blast_rank=81&amp;RID=XE5YCME8013","FR873256.1")</f>
        <v>FR873256.1</v>
      </c>
    </row>
    <row r="1284" spans="1:9" x14ac:dyDescent="0.25">
      <c r="A1284" t="s">
        <v>19</v>
      </c>
      <c r="B1284" t="s">
        <v>385</v>
      </c>
      <c r="C1284">
        <v>405</v>
      </c>
      <c r="D1284">
        <v>405</v>
      </c>
      <c r="E1284" s="35">
        <v>1</v>
      </c>
      <c r="F1284" s="34">
        <v>2.0000000000000001E-108</v>
      </c>
      <c r="G1284">
        <v>89.51</v>
      </c>
      <c r="H1284">
        <v>1357</v>
      </c>
      <c r="I1284" t="str">
        <f>HYPERLINK("https://www.ncbi.nlm.nih.gov/nucleotide/GQ243439.1?report=genbank&amp;log$=nucltop&amp;blast_rank=82&amp;RID=XE5YCME8013","GQ243439.1")</f>
        <v>GQ243439.1</v>
      </c>
    </row>
    <row r="1285" spans="1:9" x14ac:dyDescent="0.25">
      <c r="A1285" t="s">
        <v>19</v>
      </c>
      <c r="B1285" t="s">
        <v>386</v>
      </c>
      <c r="C1285">
        <v>405</v>
      </c>
      <c r="D1285">
        <v>405</v>
      </c>
      <c r="E1285" s="35">
        <v>1</v>
      </c>
      <c r="F1285" s="34">
        <v>2.0000000000000001E-108</v>
      </c>
      <c r="G1285">
        <v>89.51</v>
      </c>
      <c r="H1285">
        <v>1306</v>
      </c>
      <c r="I1285" t="str">
        <f>HYPERLINK("https://www.ncbi.nlm.nih.gov/nucleotide/FJ546702.1?report=genbank&amp;log$=nucltop&amp;blast_rank=83&amp;RID=XE5YCME8013","FJ546702.1")</f>
        <v>FJ546702.1</v>
      </c>
    </row>
    <row r="1286" spans="1:9" x14ac:dyDescent="0.25">
      <c r="A1286" t="s">
        <v>19</v>
      </c>
      <c r="B1286" t="s">
        <v>365</v>
      </c>
      <c r="C1286">
        <v>405</v>
      </c>
      <c r="D1286">
        <v>405</v>
      </c>
      <c r="E1286" s="35">
        <v>1</v>
      </c>
      <c r="F1286" s="34">
        <v>2.0000000000000001E-108</v>
      </c>
      <c r="G1286">
        <v>89.57</v>
      </c>
      <c r="H1286">
        <v>1548</v>
      </c>
      <c r="I1286" t="str">
        <f>HYPERLINK("https://www.ncbi.nlm.nih.gov/nucleotide/AJ867001.1?report=genbank&amp;log$=nucltop&amp;blast_rank=84&amp;RID=XE5YCME8013","AJ867001.1")</f>
        <v>AJ867001.1</v>
      </c>
    </row>
    <row r="1287" spans="1:9" x14ac:dyDescent="0.25">
      <c r="A1287" t="s">
        <v>19</v>
      </c>
      <c r="B1287" t="s">
        <v>365</v>
      </c>
      <c r="C1287">
        <v>405</v>
      </c>
      <c r="D1287">
        <v>405</v>
      </c>
      <c r="E1287" s="35">
        <v>1</v>
      </c>
      <c r="F1287" s="34">
        <v>2.0000000000000001E-108</v>
      </c>
      <c r="G1287">
        <v>89.57</v>
      </c>
      <c r="H1287">
        <v>1548</v>
      </c>
      <c r="I1287" t="str">
        <f>HYPERLINK("https://www.ncbi.nlm.nih.gov/nucleotide/AJ867002.1?report=genbank&amp;log$=nucltop&amp;blast_rank=85&amp;RID=XE5YCME8013","AJ867002.1")</f>
        <v>AJ867002.1</v>
      </c>
    </row>
    <row r="1288" spans="1:9" x14ac:dyDescent="0.25">
      <c r="A1288" t="s">
        <v>19</v>
      </c>
      <c r="B1288" t="s">
        <v>365</v>
      </c>
      <c r="C1288">
        <v>405</v>
      </c>
      <c r="D1288">
        <v>405</v>
      </c>
      <c r="E1288" s="35">
        <v>1</v>
      </c>
      <c r="F1288" s="34">
        <v>2.0000000000000001E-108</v>
      </c>
      <c r="G1288">
        <v>89.57</v>
      </c>
      <c r="H1288">
        <v>1548</v>
      </c>
      <c r="I1288" t="str">
        <f>HYPERLINK("https://www.ncbi.nlm.nih.gov/nucleotide/AJ867003.1?report=genbank&amp;log$=nucltop&amp;blast_rank=86&amp;RID=XE5YCME8013","AJ867003.1")</f>
        <v>AJ867003.1</v>
      </c>
    </row>
    <row r="1289" spans="1:9" x14ac:dyDescent="0.25">
      <c r="A1289" t="s">
        <v>19</v>
      </c>
      <c r="B1289" t="s">
        <v>360</v>
      </c>
      <c r="C1289">
        <v>403</v>
      </c>
      <c r="D1289">
        <v>403</v>
      </c>
      <c r="E1289" s="35">
        <v>1</v>
      </c>
      <c r="F1289" s="34">
        <v>8.9999999999999994E-108</v>
      </c>
      <c r="G1289">
        <v>89.54</v>
      </c>
      <c r="H1289">
        <v>1616</v>
      </c>
      <c r="I1289" t="str">
        <f>HYPERLINK("https://www.ncbi.nlm.nih.gov/nucleotide/KX981849.1?report=genbank&amp;log$=nucltop&amp;blast_rank=87&amp;RID=XE5YCME8013","KX981849.1")</f>
        <v>KX981849.1</v>
      </c>
    </row>
    <row r="1290" spans="1:9" x14ac:dyDescent="0.25">
      <c r="A1290" t="s">
        <v>19</v>
      </c>
      <c r="B1290" t="s">
        <v>387</v>
      </c>
      <c r="C1290">
        <v>403</v>
      </c>
      <c r="D1290">
        <v>403</v>
      </c>
      <c r="E1290" s="35">
        <v>1</v>
      </c>
      <c r="F1290" s="34">
        <v>8.9999999999999994E-108</v>
      </c>
      <c r="G1290">
        <v>89.47</v>
      </c>
      <c r="H1290">
        <v>1525</v>
      </c>
      <c r="I1290" t="str">
        <f>HYPERLINK("https://www.ncbi.nlm.nih.gov/nucleotide/LC192340.1?report=genbank&amp;log$=nucltop&amp;blast_rank=88&amp;RID=XE5YCME8013","LC192340.1")</f>
        <v>LC192340.1</v>
      </c>
    </row>
    <row r="1291" spans="1:9" x14ac:dyDescent="0.25">
      <c r="A1291" t="s">
        <v>19</v>
      </c>
      <c r="B1291" t="s">
        <v>388</v>
      </c>
      <c r="C1291">
        <v>403</v>
      </c>
      <c r="D1291">
        <v>403</v>
      </c>
      <c r="E1291" s="35">
        <v>1</v>
      </c>
      <c r="F1291" s="34">
        <v>8.9999999999999994E-108</v>
      </c>
      <c r="G1291">
        <v>89.47</v>
      </c>
      <c r="H1291">
        <v>1661</v>
      </c>
      <c r="I1291" t="str">
        <f>HYPERLINK("https://www.ncbi.nlm.nih.gov/nucleotide/MW917199.1?report=genbank&amp;log$=nucltop&amp;blast_rank=89&amp;RID=XE5YCME8013","MW917199.1")</f>
        <v>MW917199.1</v>
      </c>
    </row>
    <row r="1292" spans="1:9" x14ac:dyDescent="0.25">
      <c r="A1292" t="s">
        <v>19</v>
      </c>
      <c r="B1292" t="s">
        <v>389</v>
      </c>
      <c r="C1292">
        <v>403</v>
      </c>
      <c r="D1292">
        <v>403</v>
      </c>
      <c r="E1292" s="35">
        <v>1</v>
      </c>
      <c r="F1292" s="34">
        <v>8.9999999999999994E-108</v>
      </c>
      <c r="G1292">
        <v>89.47</v>
      </c>
      <c r="H1292">
        <v>1741</v>
      </c>
      <c r="I1292" t="str">
        <f>HYPERLINK("https://www.ncbi.nlm.nih.gov/nucleotide/EF151978.1?report=genbank&amp;log$=nucltop&amp;blast_rank=90&amp;RID=XE5YCME8013","EF151978.1")</f>
        <v>EF151978.1</v>
      </c>
    </row>
    <row r="1293" spans="1:9" x14ac:dyDescent="0.25">
      <c r="A1293" t="s">
        <v>19</v>
      </c>
      <c r="B1293" t="s">
        <v>155</v>
      </c>
      <c r="C1293">
        <v>403</v>
      </c>
      <c r="D1293">
        <v>403</v>
      </c>
      <c r="E1293" s="35">
        <v>1</v>
      </c>
      <c r="F1293" s="34">
        <v>8.9999999999999994E-108</v>
      </c>
      <c r="G1293">
        <v>89.54</v>
      </c>
      <c r="H1293">
        <v>1117</v>
      </c>
      <c r="I1293" t="str">
        <f>HYPERLINK("https://www.ncbi.nlm.nih.gov/nucleotide/DQ781324.1?report=genbank&amp;log$=nucltop&amp;blast_rank=91&amp;RID=XE5YCME8013","DQ781324.1")</f>
        <v>DQ781324.1</v>
      </c>
    </row>
    <row r="1294" spans="1:9" x14ac:dyDescent="0.25">
      <c r="A1294" t="s">
        <v>19</v>
      </c>
      <c r="B1294" t="s">
        <v>367</v>
      </c>
      <c r="C1294">
        <v>403</v>
      </c>
      <c r="D1294">
        <v>403</v>
      </c>
      <c r="E1294" s="35">
        <v>1</v>
      </c>
      <c r="F1294" s="34">
        <v>8.9999999999999994E-108</v>
      </c>
      <c r="G1294">
        <v>89.6</v>
      </c>
      <c r="H1294">
        <v>1712</v>
      </c>
      <c r="I1294" t="str">
        <f>HYPERLINK("https://www.ncbi.nlm.nih.gov/nucleotide/AJ544650.1?report=genbank&amp;log$=nucltop&amp;blast_rank=92&amp;RID=XE5YCME8013","AJ544650.1")</f>
        <v>AJ544650.1</v>
      </c>
    </row>
    <row r="1295" spans="1:9" x14ac:dyDescent="0.25">
      <c r="A1295" t="s">
        <v>19</v>
      </c>
      <c r="B1295" t="s">
        <v>367</v>
      </c>
      <c r="C1295">
        <v>403</v>
      </c>
      <c r="D1295">
        <v>403</v>
      </c>
      <c r="E1295" s="35">
        <v>1</v>
      </c>
      <c r="F1295" s="34">
        <v>8.9999999999999994E-108</v>
      </c>
      <c r="G1295">
        <v>89.6</v>
      </c>
      <c r="H1295">
        <v>1722</v>
      </c>
      <c r="I1295" t="str">
        <f>HYPERLINK("https://www.ncbi.nlm.nih.gov/nucleotide/AJ544649.1?report=genbank&amp;log$=nucltop&amp;blast_rank=93&amp;RID=XE5YCME8013","AJ544649.1")</f>
        <v>AJ544649.1</v>
      </c>
    </row>
    <row r="1296" spans="1:9" x14ac:dyDescent="0.25">
      <c r="A1296" t="s">
        <v>19</v>
      </c>
      <c r="B1296" t="s">
        <v>367</v>
      </c>
      <c r="C1296">
        <v>403</v>
      </c>
      <c r="D1296">
        <v>403</v>
      </c>
      <c r="E1296" s="35">
        <v>1</v>
      </c>
      <c r="F1296" s="34">
        <v>8.9999999999999994E-108</v>
      </c>
      <c r="G1296">
        <v>89.6</v>
      </c>
      <c r="H1296">
        <v>1716</v>
      </c>
      <c r="I1296" t="str">
        <f>HYPERLINK("https://www.ncbi.nlm.nih.gov/nucleotide/AJ544648.1?report=genbank&amp;log$=nucltop&amp;blast_rank=94&amp;RID=XE5YCME8013","AJ544648.1")</f>
        <v>AJ544648.1</v>
      </c>
    </row>
    <row r="1297" spans="1:9" x14ac:dyDescent="0.25">
      <c r="A1297" t="s">
        <v>19</v>
      </c>
      <c r="B1297" t="s">
        <v>367</v>
      </c>
      <c r="C1297">
        <v>403</v>
      </c>
      <c r="D1297">
        <v>403</v>
      </c>
      <c r="E1297" s="35">
        <v>1</v>
      </c>
      <c r="F1297" s="34">
        <v>8.9999999999999994E-108</v>
      </c>
      <c r="G1297">
        <v>89.6</v>
      </c>
      <c r="H1297">
        <v>1728</v>
      </c>
      <c r="I1297" t="str">
        <f>HYPERLINK("https://www.ncbi.nlm.nih.gov/nucleotide/AJ544647.1?report=genbank&amp;log$=nucltop&amp;blast_rank=95&amp;RID=XE5YCME8013","AJ544647.1")</f>
        <v>AJ544647.1</v>
      </c>
    </row>
    <row r="1298" spans="1:9" x14ac:dyDescent="0.25">
      <c r="A1298" t="s">
        <v>19</v>
      </c>
      <c r="B1298" t="s">
        <v>369</v>
      </c>
      <c r="C1298">
        <v>401</v>
      </c>
      <c r="D1298">
        <v>401</v>
      </c>
      <c r="E1298" s="35">
        <v>1</v>
      </c>
      <c r="F1298" s="34">
        <v>2.9999999999999997E-107</v>
      </c>
      <c r="G1298">
        <v>89.3</v>
      </c>
      <c r="H1298">
        <v>533</v>
      </c>
      <c r="I1298" t="str">
        <f>HYPERLINK("https://www.ncbi.nlm.nih.gov/nucleotide/MH273025.1?report=genbank&amp;log$=nucltop&amp;blast_rank=96&amp;RID=XE5YCME8013","MH273025.1")</f>
        <v>MH273025.1</v>
      </c>
    </row>
    <row r="1299" spans="1:9" x14ac:dyDescent="0.25">
      <c r="A1299" t="s">
        <v>19</v>
      </c>
      <c r="B1299" t="s">
        <v>369</v>
      </c>
      <c r="C1299">
        <v>401</v>
      </c>
      <c r="D1299">
        <v>401</v>
      </c>
      <c r="E1299" s="35">
        <v>1</v>
      </c>
      <c r="F1299" s="34">
        <v>2.9999999999999997E-107</v>
      </c>
      <c r="G1299">
        <v>89.26</v>
      </c>
      <c r="H1299">
        <v>534</v>
      </c>
      <c r="I1299" t="str">
        <f>HYPERLINK("https://www.ncbi.nlm.nih.gov/nucleotide/MH273021.1?report=genbank&amp;log$=nucltop&amp;blast_rank=97&amp;RID=XE5YCME8013","MH273021.1")</f>
        <v>MH273021.1</v>
      </c>
    </row>
    <row r="1300" spans="1:9" x14ac:dyDescent="0.25">
      <c r="A1300" t="s">
        <v>19</v>
      </c>
      <c r="B1300" t="s">
        <v>365</v>
      </c>
      <c r="C1300">
        <v>401</v>
      </c>
      <c r="D1300">
        <v>401</v>
      </c>
      <c r="E1300" s="35">
        <v>1</v>
      </c>
      <c r="F1300" s="34">
        <v>2.9999999999999997E-107</v>
      </c>
      <c r="G1300">
        <v>89.26</v>
      </c>
      <c r="H1300">
        <v>478</v>
      </c>
      <c r="I1300" t="str">
        <f>HYPERLINK("https://www.ncbi.nlm.nih.gov/nucleotide/KY799130.1?report=genbank&amp;log$=nucltop&amp;blast_rank=98&amp;RID=XE5YCME8013","KY799130.1")</f>
        <v>KY799130.1</v>
      </c>
    </row>
    <row r="1301" spans="1:9" x14ac:dyDescent="0.25">
      <c r="A1301" t="s">
        <v>19</v>
      </c>
      <c r="B1301" t="s">
        <v>365</v>
      </c>
      <c r="C1301">
        <v>401</v>
      </c>
      <c r="D1301">
        <v>401</v>
      </c>
      <c r="E1301" s="35">
        <v>1</v>
      </c>
      <c r="F1301" s="34">
        <v>2.9999999999999997E-107</v>
      </c>
      <c r="G1301">
        <v>89.23</v>
      </c>
      <c r="H1301">
        <v>1643</v>
      </c>
      <c r="I1301" t="str">
        <f>HYPERLINK("https://www.ncbi.nlm.nih.gov/nucleotide/MN750500.1?report=genbank&amp;log$=nucltop&amp;blast_rank=99&amp;RID=XE5YCME8013","MN750500.1")</f>
        <v>MN750500.1</v>
      </c>
    </row>
    <row r="1302" spans="1:9" x14ac:dyDescent="0.25">
      <c r="A1302" t="s">
        <v>19</v>
      </c>
      <c r="B1302" t="s">
        <v>367</v>
      </c>
      <c r="C1302">
        <v>399</v>
      </c>
      <c r="D1302">
        <v>399</v>
      </c>
      <c r="E1302" s="35">
        <v>1</v>
      </c>
      <c r="F1302" s="34">
        <v>9.9999999999999994E-107</v>
      </c>
      <c r="G1302">
        <v>89.26</v>
      </c>
      <c r="H1302">
        <v>1744</v>
      </c>
      <c r="I1302" t="str">
        <f>HYPERLINK("https://www.ncbi.nlm.nih.gov/nucleotide/EF151976.1?report=genbank&amp;log$=nucltop&amp;blast_rank=100&amp;RID=XE5YCME8013","EF151976.1")</f>
        <v>EF151976.1</v>
      </c>
    </row>
    <row r="1303" spans="1:9" x14ac:dyDescent="0.25">
      <c r="A1303" t="s">
        <v>390</v>
      </c>
      <c r="B1303" t="s">
        <v>391</v>
      </c>
      <c r="C1303">
        <v>590</v>
      </c>
      <c r="D1303">
        <v>590</v>
      </c>
      <c r="E1303" s="35">
        <v>1</v>
      </c>
      <c r="F1303" s="34">
        <v>6.0000000000000002E-164</v>
      </c>
      <c r="G1303">
        <v>99.69</v>
      </c>
      <c r="H1303">
        <v>3630</v>
      </c>
      <c r="I1303" t="str">
        <f>HYPERLINK("https://www.ncbi.nlm.nih.gov/nucleotide/MT489381.1?report=genbank&amp;log$=nucltop&amp;blast_rank=1&amp;RID=XE64TGYS013","MT489381.1")</f>
        <v>MT489381.1</v>
      </c>
    </row>
    <row r="1304" spans="1:9" x14ac:dyDescent="0.25">
      <c r="A1304" t="s">
        <v>390</v>
      </c>
      <c r="B1304" t="s">
        <v>392</v>
      </c>
      <c r="C1304">
        <v>590</v>
      </c>
      <c r="D1304">
        <v>590</v>
      </c>
      <c r="E1304" s="35">
        <v>1</v>
      </c>
      <c r="F1304" s="34">
        <v>6.0000000000000002E-164</v>
      </c>
      <c r="G1304">
        <v>99.69</v>
      </c>
      <c r="H1304">
        <v>1650</v>
      </c>
      <c r="I1304" t="str">
        <f>HYPERLINK("https://www.ncbi.nlm.nih.gov/nucleotide/MT489377.1?report=genbank&amp;log$=nucltop&amp;blast_rank=2&amp;RID=XE64TGYS013","MT489377.1")</f>
        <v>MT489377.1</v>
      </c>
    </row>
    <row r="1305" spans="1:9" x14ac:dyDescent="0.25">
      <c r="A1305" t="s">
        <v>390</v>
      </c>
      <c r="B1305" t="s">
        <v>393</v>
      </c>
      <c r="C1305">
        <v>590</v>
      </c>
      <c r="D1305">
        <v>590</v>
      </c>
      <c r="E1305" s="35">
        <v>1</v>
      </c>
      <c r="F1305" s="34">
        <v>6.0000000000000002E-164</v>
      </c>
      <c r="G1305">
        <v>99.69</v>
      </c>
      <c r="H1305">
        <v>1667</v>
      </c>
      <c r="I1305" t="str">
        <f>HYPERLINK("https://www.ncbi.nlm.nih.gov/nucleotide/MH166733.1?report=genbank&amp;log$=nucltop&amp;blast_rank=3&amp;RID=XE64TGYS013","MH166733.1")</f>
        <v>MH166733.1</v>
      </c>
    </row>
    <row r="1306" spans="1:9" x14ac:dyDescent="0.25">
      <c r="A1306" t="s">
        <v>390</v>
      </c>
      <c r="B1306" t="s">
        <v>393</v>
      </c>
      <c r="C1306">
        <v>590</v>
      </c>
      <c r="D1306">
        <v>590</v>
      </c>
      <c r="E1306" s="35">
        <v>1</v>
      </c>
      <c r="F1306" s="34">
        <v>6.0000000000000002E-164</v>
      </c>
      <c r="G1306">
        <v>99.69</v>
      </c>
      <c r="H1306">
        <v>1701</v>
      </c>
      <c r="I1306" t="str">
        <f>HYPERLINK("https://www.ncbi.nlm.nih.gov/nucleotide/KY045848.1?report=genbank&amp;log$=nucltop&amp;blast_rank=4&amp;RID=XE64TGYS013","KY045848.1")</f>
        <v>KY045848.1</v>
      </c>
    </row>
    <row r="1307" spans="1:9" x14ac:dyDescent="0.25">
      <c r="A1307" t="s">
        <v>390</v>
      </c>
      <c r="B1307" t="s">
        <v>394</v>
      </c>
      <c r="C1307">
        <v>590</v>
      </c>
      <c r="D1307">
        <v>590</v>
      </c>
      <c r="E1307" s="35">
        <v>1</v>
      </c>
      <c r="F1307" s="34">
        <v>6.0000000000000002E-164</v>
      </c>
      <c r="G1307">
        <v>99.69</v>
      </c>
      <c r="H1307">
        <v>1606</v>
      </c>
      <c r="I1307" t="str">
        <f>HYPERLINK("https://www.ncbi.nlm.nih.gov/nucleotide/KX981848.1?report=genbank&amp;log$=nucltop&amp;blast_rank=5&amp;RID=XE64TGYS013","KX981848.1")</f>
        <v>KX981848.1</v>
      </c>
    </row>
    <row r="1308" spans="1:9" x14ac:dyDescent="0.25">
      <c r="A1308" t="s">
        <v>390</v>
      </c>
      <c r="B1308" t="s">
        <v>393</v>
      </c>
      <c r="C1308">
        <v>590</v>
      </c>
      <c r="D1308">
        <v>590</v>
      </c>
      <c r="E1308" s="35">
        <v>1</v>
      </c>
      <c r="F1308" s="34">
        <v>6.0000000000000002E-164</v>
      </c>
      <c r="G1308">
        <v>99.69</v>
      </c>
      <c r="H1308">
        <v>1672</v>
      </c>
      <c r="I1308" t="str">
        <f>HYPERLINK("https://www.ncbi.nlm.nih.gov/nucleotide/OK147662.1?report=genbank&amp;log$=nucltop&amp;blast_rank=6&amp;RID=XE64TGYS013","OK147662.1")</f>
        <v>OK147662.1</v>
      </c>
    </row>
    <row r="1309" spans="1:9" x14ac:dyDescent="0.25">
      <c r="A1309" t="s">
        <v>390</v>
      </c>
      <c r="B1309" t="s">
        <v>393</v>
      </c>
      <c r="C1309">
        <v>590</v>
      </c>
      <c r="D1309">
        <v>590</v>
      </c>
      <c r="E1309" s="35">
        <v>1</v>
      </c>
      <c r="F1309" s="34">
        <v>6.0000000000000002E-164</v>
      </c>
      <c r="G1309">
        <v>99.69</v>
      </c>
      <c r="H1309">
        <v>400</v>
      </c>
      <c r="I1309" t="str">
        <f>HYPERLINK("https://www.ncbi.nlm.nih.gov/nucleotide/HM070405.1?report=genbank&amp;log$=nucltop&amp;blast_rank=7&amp;RID=XE64TGYS013","HM070405.1")</f>
        <v>HM070405.1</v>
      </c>
    </row>
    <row r="1310" spans="1:9" x14ac:dyDescent="0.25">
      <c r="A1310" t="s">
        <v>390</v>
      </c>
      <c r="B1310" t="s">
        <v>393</v>
      </c>
      <c r="C1310">
        <v>590</v>
      </c>
      <c r="D1310">
        <v>590</v>
      </c>
      <c r="E1310" s="35">
        <v>1</v>
      </c>
      <c r="F1310" s="34">
        <v>6.0000000000000002E-164</v>
      </c>
      <c r="G1310">
        <v>99.69</v>
      </c>
      <c r="H1310">
        <v>401</v>
      </c>
      <c r="I1310" t="str">
        <f>HYPERLINK("https://www.ncbi.nlm.nih.gov/nucleotide/HM070404.1?report=genbank&amp;log$=nucltop&amp;blast_rank=8&amp;RID=XE64TGYS013","HM070404.1")</f>
        <v>HM070404.1</v>
      </c>
    </row>
    <row r="1311" spans="1:9" x14ac:dyDescent="0.25">
      <c r="A1311" t="s">
        <v>390</v>
      </c>
      <c r="B1311" t="s">
        <v>395</v>
      </c>
      <c r="C1311">
        <v>590</v>
      </c>
      <c r="D1311">
        <v>590</v>
      </c>
      <c r="E1311" s="35">
        <v>1</v>
      </c>
      <c r="F1311" s="34">
        <v>6.0000000000000002E-164</v>
      </c>
      <c r="G1311">
        <v>99.69</v>
      </c>
      <c r="H1311">
        <v>2180</v>
      </c>
      <c r="I1311" t="str">
        <f>HYPERLINK("https://www.ncbi.nlm.nih.gov/nucleotide/FR865492.1?report=genbank&amp;log$=nucltop&amp;blast_rank=9&amp;RID=XE64TGYS013","FR865492.1")</f>
        <v>FR865492.1</v>
      </c>
    </row>
    <row r="1312" spans="1:9" x14ac:dyDescent="0.25">
      <c r="A1312" t="s">
        <v>390</v>
      </c>
      <c r="B1312" t="s">
        <v>394</v>
      </c>
      <c r="C1312">
        <v>590</v>
      </c>
      <c r="D1312">
        <v>590</v>
      </c>
      <c r="E1312" s="35">
        <v>1</v>
      </c>
      <c r="F1312" s="34">
        <v>6.0000000000000002E-164</v>
      </c>
      <c r="G1312">
        <v>99.69</v>
      </c>
      <c r="H1312">
        <v>1642</v>
      </c>
      <c r="I1312" t="str">
        <f>HYPERLINK("https://www.ncbi.nlm.nih.gov/nucleotide/MN943995.1?report=genbank&amp;log$=nucltop&amp;blast_rank=10&amp;RID=XE64TGYS013","MN943995.1")</f>
        <v>MN943995.1</v>
      </c>
    </row>
    <row r="1313" spans="1:9" x14ac:dyDescent="0.25">
      <c r="A1313" t="s">
        <v>390</v>
      </c>
      <c r="B1313" t="s">
        <v>393</v>
      </c>
      <c r="C1313">
        <v>590</v>
      </c>
      <c r="D1313">
        <v>590</v>
      </c>
      <c r="E1313" s="35">
        <v>1</v>
      </c>
      <c r="F1313" s="34">
        <v>6.0000000000000002E-164</v>
      </c>
      <c r="G1313">
        <v>99.69</v>
      </c>
      <c r="H1313">
        <v>1701</v>
      </c>
      <c r="I1313" t="str">
        <f>HYPERLINK("https://www.ncbi.nlm.nih.gov/nucleotide/GQ468546.1?report=genbank&amp;log$=nucltop&amp;blast_rank=11&amp;RID=XE64TGYS013","GQ468546.1")</f>
        <v>GQ468546.1</v>
      </c>
    </row>
    <row r="1314" spans="1:9" x14ac:dyDescent="0.25">
      <c r="A1314" t="s">
        <v>390</v>
      </c>
      <c r="B1314" t="s">
        <v>393</v>
      </c>
      <c r="C1314">
        <v>590</v>
      </c>
      <c r="D1314">
        <v>590</v>
      </c>
      <c r="E1314" s="35">
        <v>1</v>
      </c>
      <c r="F1314" s="34">
        <v>6.0000000000000002E-164</v>
      </c>
      <c r="G1314">
        <v>99.69</v>
      </c>
      <c r="H1314">
        <v>1704</v>
      </c>
      <c r="I1314" t="str">
        <f>HYPERLINK("https://www.ncbi.nlm.nih.gov/nucleotide/GQ468544.1?report=genbank&amp;log$=nucltop&amp;blast_rank=12&amp;RID=XE64TGYS013","GQ468544.1")</f>
        <v>GQ468544.1</v>
      </c>
    </row>
    <row r="1315" spans="1:9" x14ac:dyDescent="0.25">
      <c r="A1315" t="s">
        <v>390</v>
      </c>
      <c r="B1315" t="s">
        <v>393</v>
      </c>
      <c r="C1315">
        <v>590</v>
      </c>
      <c r="D1315">
        <v>590</v>
      </c>
      <c r="E1315" s="35">
        <v>1</v>
      </c>
      <c r="F1315" s="34">
        <v>6.0000000000000002E-164</v>
      </c>
      <c r="G1315">
        <v>99.69</v>
      </c>
      <c r="H1315">
        <v>1710</v>
      </c>
      <c r="I1315" t="str">
        <f>HYPERLINK("https://www.ncbi.nlm.nih.gov/nucleotide/GQ468540.1?report=genbank&amp;log$=nucltop&amp;blast_rank=13&amp;RID=XE64TGYS013","GQ468540.1")</f>
        <v>GQ468540.1</v>
      </c>
    </row>
    <row r="1316" spans="1:9" x14ac:dyDescent="0.25">
      <c r="A1316" t="s">
        <v>390</v>
      </c>
      <c r="B1316" t="s">
        <v>393</v>
      </c>
      <c r="C1316">
        <v>590</v>
      </c>
      <c r="D1316">
        <v>590</v>
      </c>
      <c r="E1316" s="35">
        <v>1</v>
      </c>
      <c r="F1316" s="34">
        <v>6.0000000000000002E-164</v>
      </c>
      <c r="G1316">
        <v>99.69</v>
      </c>
      <c r="H1316">
        <v>1702</v>
      </c>
      <c r="I1316" t="str">
        <f>HYPERLINK("https://www.ncbi.nlm.nih.gov/nucleotide/GQ468538.1?report=genbank&amp;log$=nucltop&amp;blast_rank=14&amp;RID=XE64TGYS013","GQ468538.1")</f>
        <v>GQ468538.1</v>
      </c>
    </row>
    <row r="1317" spans="1:9" x14ac:dyDescent="0.25">
      <c r="A1317" t="s">
        <v>390</v>
      </c>
      <c r="B1317" t="s">
        <v>393</v>
      </c>
      <c r="C1317">
        <v>590</v>
      </c>
      <c r="D1317">
        <v>590</v>
      </c>
      <c r="E1317" s="35">
        <v>1</v>
      </c>
      <c r="F1317" s="34">
        <v>6.0000000000000002E-164</v>
      </c>
      <c r="G1317">
        <v>99.69</v>
      </c>
      <c r="H1317">
        <v>1507</v>
      </c>
      <c r="I1317" t="str">
        <f>HYPERLINK("https://www.ncbi.nlm.nih.gov/nucleotide/GQ468537.1?report=genbank&amp;log$=nucltop&amp;blast_rank=15&amp;RID=XE64TGYS013","GQ468537.1")</f>
        <v>GQ468537.1</v>
      </c>
    </row>
    <row r="1318" spans="1:9" x14ac:dyDescent="0.25">
      <c r="A1318" t="s">
        <v>390</v>
      </c>
      <c r="B1318" t="s">
        <v>393</v>
      </c>
      <c r="C1318">
        <v>590</v>
      </c>
      <c r="D1318">
        <v>590</v>
      </c>
      <c r="E1318" s="35">
        <v>1</v>
      </c>
      <c r="F1318" s="34">
        <v>6.0000000000000002E-164</v>
      </c>
      <c r="G1318">
        <v>99.69</v>
      </c>
      <c r="H1318">
        <v>1701</v>
      </c>
      <c r="I1318" t="str">
        <f>HYPERLINK("https://www.ncbi.nlm.nih.gov/nucleotide/GQ468531.1?report=genbank&amp;log$=nucltop&amp;blast_rank=16&amp;RID=XE64TGYS013","GQ468531.1")</f>
        <v>GQ468531.1</v>
      </c>
    </row>
    <row r="1319" spans="1:9" x14ac:dyDescent="0.25">
      <c r="A1319" t="s">
        <v>390</v>
      </c>
      <c r="B1319" t="s">
        <v>393</v>
      </c>
      <c r="C1319">
        <v>590</v>
      </c>
      <c r="D1319">
        <v>590</v>
      </c>
      <c r="E1319" s="35">
        <v>1</v>
      </c>
      <c r="F1319" s="34">
        <v>6.0000000000000002E-164</v>
      </c>
      <c r="G1319">
        <v>99.69</v>
      </c>
      <c r="H1319">
        <v>1775</v>
      </c>
      <c r="I1319" t="str">
        <f>HYPERLINK("https://www.ncbi.nlm.nih.gov/nucleotide/DQ178393.1?report=genbank&amp;log$=nucltop&amp;blast_rank=17&amp;RID=XE64TGYS013","DQ178393.1")</f>
        <v>DQ178393.1</v>
      </c>
    </row>
    <row r="1320" spans="1:9" x14ac:dyDescent="0.25">
      <c r="A1320" t="s">
        <v>390</v>
      </c>
      <c r="B1320" t="s">
        <v>393</v>
      </c>
      <c r="C1320">
        <v>590</v>
      </c>
      <c r="D1320">
        <v>590</v>
      </c>
      <c r="E1320" s="35">
        <v>1</v>
      </c>
      <c r="F1320" s="34">
        <v>6.0000000000000002E-164</v>
      </c>
      <c r="G1320">
        <v>99.69</v>
      </c>
      <c r="H1320">
        <v>1775</v>
      </c>
      <c r="I1320" t="str">
        <f>HYPERLINK("https://www.ncbi.nlm.nih.gov/nucleotide/DQ019446.1?report=genbank&amp;log$=nucltop&amp;blast_rank=18&amp;RID=XE64TGYS013","DQ019446.1")</f>
        <v>DQ019446.1</v>
      </c>
    </row>
    <row r="1321" spans="1:9" x14ac:dyDescent="0.25">
      <c r="A1321" t="s">
        <v>390</v>
      </c>
      <c r="B1321" t="s">
        <v>393</v>
      </c>
      <c r="C1321">
        <v>590</v>
      </c>
      <c r="D1321">
        <v>590</v>
      </c>
      <c r="E1321" s="35">
        <v>1</v>
      </c>
      <c r="F1321" s="34">
        <v>6.0000000000000002E-164</v>
      </c>
      <c r="G1321">
        <v>99.69</v>
      </c>
      <c r="H1321">
        <v>1775</v>
      </c>
      <c r="I1321" t="str">
        <f>HYPERLINK("https://www.ncbi.nlm.nih.gov/nucleotide/AY866417.1?report=genbank&amp;log$=nucltop&amp;blast_rank=19&amp;RID=XE64TGYS013","AY866417.1")</f>
        <v>AY866417.1</v>
      </c>
    </row>
    <row r="1322" spans="1:9" x14ac:dyDescent="0.25">
      <c r="A1322" t="s">
        <v>390</v>
      </c>
      <c r="B1322" t="s">
        <v>393</v>
      </c>
      <c r="C1322">
        <v>584</v>
      </c>
      <c r="D1322">
        <v>584</v>
      </c>
      <c r="E1322" s="35">
        <v>1</v>
      </c>
      <c r="F1322" s="34">
        <v>3E-162</v>
      </c>
      <c r="G1322">
        <v>99.38</v>
      </c>
      <c r="H1322">
        <v>1726</v>
      </c>
      <c r="I1322" t="str">
        <f>HYPERLINK("https://www.ncbi.nlm.nih.gov/nucleotide/MG022764.1?report=genbank&amp;log$=nucltop&amp;blast_rank=20&amp;RID=XE64TGYS013","MG022764.1")</f>
        <v>MG022764.1</v>
      </c>
    </row>
    <row r="1323" spans="1:9" x14ac:dyDescent="0.25">
      <c r="A1323" t="s">
        <v>390</v>
      </c>
      <c r="B1323" t="s">
        <v>394</v>
      </c>
      <c r="C1323">
        <v>584</v>
      </c>
      <c r="D1323">
        <v>584</v>
      </c>
      <c r="E1323" s="35">
        <v>1</v>
      </c>
      <c r="F1323" s="34">
        <v>3E-162</v>
      </c>
      <c r="G1323">
        <v>99.38</v>
      </c>
      <c r="H1323">
        <v>1334</v>
      </c>
      <c r="I1323" t="str">
        <f>HYPERLINK("https://www.ncbi.nlm.nih.gov/nucleotide/KX981847.1?report=genbank&amp;log$=nucltop&amp;blast_rank=21&amp;RID=XE64TGYS013","KX981847.1")</f>
        <v>KX981847.1</v>
      </c>
    </row>
    <row r="1324" spans="1:9" x14ac:dyDescent="0.25">
      <c r="A1324" t="s">
        <v>390</v>
      </c>
      <c r="B1324" t="s">
        <v>393</v>
      </c>
      <c r="C1324">
        <v>584</v>
      </c>
      <c r="D1324">
        <v>584</v>
      </c>
      <c r="E1324" s="35">
        <v>1</v>
      </c>
      <c r="F1324" s="34">
        <v>3E-162</v>
      </c>
      <c r="G1324">
        <v>99.38</v>
      </c>
      <c r="H1324">
        <v>1732</v>
      </c>
      <c r="I1324" t="str">
        <f>HYPERLINK("https://www.ncbi.nlm.nih.gov/nucleotide/HQ912645.1?report=genbank&amp;log$=nucltop&amp;blast_rank=22&amp;RID=XE64TGYS013","HQ912645.1")</f>
        <v>HQ912645.1</v>
      </c>
    </row>
    <row r="1325" spans="1:9" x14ac:dyDescent="0.25">
      <c r="A1325" t="s">
        <v>390</v>
      </c>
      <c r="B1325" t="s">
        <v>393</v>
      </c>
      <c r="C1325">
        <v>584</v>
      </c>
      <c r="D1325">
        <v>584</v>
      </c>
      <c r="E1325" s="35">
        <v>1</v>
      </c>
      <c r="F1325" s="34">
        <v>3E-162</v>
      </c>
      <c r="G1325">
        <v>99.38</v>
      </c>
      <c r="H1325">
        <v>1702</v>
      </c>
      <c r="I1325" t="str">
        <f>HYPERLINK("https://www.ncbi.nlm.nih.gov/nucleotide/GQ468545.1?report=genbank&amp;log$=nucltop&amp;blast_rank=23&amp;RID=XE64TGYS013","GQ468545.1")</f>
        <v>GQ468545.1</v>
      </c>
    </row>
    <row r="1326" spans="1:9" x14ac:dyDescent="0.25">
      <c r="A1326" t="s">
        <v>390</v>
      </c>
      <c r="B1326" t="s">
        <v>393</v>
      </c>
      <c r="C1326">
        <v>584</v>
      </c>
      <c r="D1326">
        <v>584</v>
      </c>
      <c r="E1326" s="35">
        <v>1</v>
      </c>
      <c r="F1326" s="34">
        <v>3E-162</v>
      </c>
      <c r="G1326">
        <v>99.38</v>
      </c>
      <c r="H1326">
        <v>1704</v>
      </c>
      <c r="I1326" t="str">
        <f>HYPERLINK("https://www.ncbi.nlm.nih.gov/nucleotide/GQ468541.1?report=genbank&amp;log$=nucltop&amp;blast_rank=24&amp;RID=XE64TGYS013","GQ468541.1")</f>
        <v>GQ468541.1</v>
      </c>
    </row>
    <row r="1327" spans="1:9" x14ac:dyDescent="0.25">
      <c r="A1327" t="s">
        <v>390</v>
      </c>
      <c r="B1327" t="s">
        <v>393</v>
      </c>
      <c r="C1327">
        <v>584</v>
      </c>
      <c r="D1327">
        <v>584</v>
      </c>
      <c r="E1327" s="35">
        <v>1</v>
      </c>
      <c r="F1327" s="34">
        <v>3E-162</v>
      </c>
      <c r="G1327">
        <v>99.38</v>
      </c>
      <c r="H1327">
        <v>1784</v>
      </c>
      <c r="I1327" t="str">
        <f>HYPERLINK("https://www.ncbi.nlm.nih.gov/nucleotide/GQ468539.1?report=genbank&amp;log$=nucltop&amp;blast_rank=25&amp;RID=XE64TGYS013","GQ468539.1")</f>
        <v>GQ468539.1</v>
      </c>
    </row>
    <row r="1328" spans="1:9" x14ac:dyDescent="0.25">
      <c r="A1328" t="s">
        <v>390</v>
      </c>
      <c r="B1328" t="s">
        <v>393</v>
      </c>
      <c r="C1328">
        <v>584</v>
      </c>
      <c r="D1328">
        <v>584</v>
      </c>
      <c r="E1328" s="35">
        <v>1</v>
      </c>
      <c r="F1328" s="34">
        <v>3E-162</v>
      </c>
      <c r="G1328">
        <v>99.38</v>
      </c>
      <c r="H1328">
        <v>1791</v>
      </c>
      <c r="I1328" t="str">
        <f>HYPERLINK("https://www.ncbi.nlm.nih.gov/nucleotide/GQ468536.1?report=genbank&amp;log$=nucltop&amp;blast_rank=26&amp;RID=XE64TGYS013","GQ468536.1")</f>
        <v>GQ468536.1</v>
      </c>
    </row>
    <row r="1329" spans="1:9" x14ac:dyDescent="0.25">
      <c r="A1329" t="s">
        <v>390</v>
      </c>
      <c r="B1329" t="s">
        <v>393</v>
      </c>
      <c r="C1329">
        <v>584</v>
      </c>
      <c r="D1329">
        <v>584</v>
      </c>
      <c r="E1329" s="35">
        <v>1</v>
      </c>
      <c r="F1329" s="34">
        <v>3E-162</v>
      </c>
      <c r="G1329">
        <v>99.38</v>
      </c>
      <c r="H1329">
        <v>1705</v>
      </c>
      <c r="I1329" t="str">
        <f>HYPERLINK("https://www.ncbi.nlm.nih.gov/nucleotide/GQ468534.1?report=genbank&amp;log$=nucltop&amp;blast_rank=27&amp;RID=XE64TGYS013","GQ468534.1")</f>
        <v>GQ468534.1</v>
      </c>
    </row>
    <row r="1330" spans="1:9" x14ac:dyDescent="0.25">
      <c r="A1330" t="s">
        <v>390</v>
      </c>
      <c r="B1330" t="s">
        <v>393</v>
      </c>
      <c r="C1330">
        <v>584</v>
      </c>
      <c r="D1330">
        <v>584</v>
      </c>
      <c r="E1330" s="35">
        <v>1</v>
      </c>
      <c r="F1330" s="34">
        <v>3E-162</v>
      </c>
      <c r="G1330">
        <v>99.38</v>
      </c>
      <c r="H1330">
        <v>1707</v>
      </c>
      <c r="I1330" t="str">
        <f>HYPERLINK("https://www.ncbi.nlm.nih.gov/nucleotide/GQ468532.1?report=genbank&amp;log$=nucltop&amp;blast_rank=28&amp;RID=XE64TGYS013","GQ468532.1")</f>
        <v>GQ468532.1</v>
      </c>
    </row>
    <row r="1331" spans="1:9" x14ac:dyDescent="0.25">
      <c r="A1331" t="s">
        <v>390</v>
      </c>
      <c r="B1331" t="s">
        <v>393</v>
      </c>
      <c r="C1331">
        <v>584</v>
      </c>
      <c r="D1331">
        <v>584</v>
      </c>
      <c r="E1331" s="35">
        <v>1</v>
      </c>
      <c r="F1331" s="34">
        <v>3E-162</v>
      </c>
      <c r="G1331">
        <v>99.38</v>
      </c>
      <c r="H1331">
        <v>1775</v>
      </c>
      <c r="I1331" t="str">
        <f>HYPERLINK("https://www.ncbi.nlm.nih.gov/nucleotide/DQ178392.1?report=genbank&amp;log$=nucltop&amp;blast_rank=29&amp;RID=XE64TGYS013","DQ178392.1")</f>
        <v>DQ178392.1</v>
      </c>
    </row>
    <row r="1332" spans="1:9" x14ac:dyDescent="0.25">
      <c r="A1332" t="s">
        <v>390</v>
      </c>
      <c r="B1332" t="s">
        <v>393</v>
      </c>
      <c r="C1332">
        <v>584</v>
      </c>
      <c r="D1332">
        <v>584</v>
      </c>
      <c r="E1332" s="35">
        <v>1</v>
      </c>
      <c r="F1332" s="34">
        <v>3E-162</v>
      </c>
      <c r="G1332">
        <v>99.38</v>
      </c>
      <c r="H1332">
        <v>1775</v>
      </c>
      <c r="I1332" t="str">
        <f>HYPERLINK("https://www.ncbi.nlm.nih.gov/nucleotide/DQ082741.1?report=genbank&amp;log$=nucltop&amp;blast_rank=30&amp;RID=XE64TGYS013","DQ082741.1")</f>
        <v>DQ082741.1</v>
      </c>
    </row>
    <row r="1333" spans="1:9" x14ac:dyDescent="0.25">
      <c r="A1333" t="s">
        <v>390</v>
      </c>
      <c r="B1333" t="s">
        <v>393</v>
      </c>
      <c r="C1333">
        <v>584</v>
      </c>
      <c r="D1333">
        <v>584</v>
      </c>
      <c r="E1333" s="35">
        <v>1</v>
      </c>
      <c r="F1333" s="34">
        <v>3E-162</v>
      </c>
      <c r="G1333">
        <v>99.38</v>
      </c>
      <c r="H1333">
        <v>1788</v>
      </c>
      <c r="I1333" t="str">
        <f>HYPERLINK("https://www.ncbi.nlm.nih.gov/nucleotide/M87326.1?report=genbank&amp;log$=nucltop&amp;blast_rank=31&amp;RID=XE64TGYS013","M87326.1")</f>
        <v>M87326.1</v>
      </c>
    </row>
    <row r="1334" spans="1:9" x14ac:dyDescent="0.25">
      <c r="A1334" t="s">
        <v>390</v>
      </c>
      <c r="B1334" t="s">
        <v>393</v>
      </c>
      <c r="C1334">
        <v>579</v>
      </c>
      <c r="D1334">
        <v>579</v>
      </c>
      <c r="E1334" s="35">
        <v>1</v>
      </c>
      <c r="F1334" s="34">
        <v>9.9999999999999999E-161</v>
      </c>
      <c r="G1334">
        <v>99.07</v>
      </c>
      <c r="H1334">
        <v>1137</v>
      </c>
      <c r="I1334" t="str">
        <f>HYPERLINK("https://www.ncbi.nlm.nih.gov/nucleotide/MG022763.1?report=genbank&amp;log$=nucltop&amp;blast_rank=32&amp;RID=XE64TGYS013","MG022763.1")</f>
        <v>MG022763.1</v>
      </c>
    </row>
    <row r="1335" spans="1:9" x14ac:dyDescent="0.25">
      <c r="A1335" t="s">
        <v>390</v>
      </c>
      <c r="B1335" t="s">
        <v>393</v>
      </c>
      <c r="C1335">
        <v>579</v>
      </c>
      <c r="D1335">
        <v>579</v>
      </c>
      <c r="E1335" s="35">
        <v>1</v>
      </c>
      <c r="F1335" s="34">
        <v>9.9999999999999999E-161</v>
      </c>
      <c r="G1335">
        <v>99.07</v>
      </c>
      <c r="H1335">
        <v>1700</v>
      </c>
      <c r="I1335" t="str">
        <f>HYPERLINK("https://www.ncbi.nlm.nih.gov/nucleotide/GQ468535.1?report=genbank&amp;log$=nucltop&amp;blast_rank=33&amp;RID=XE64TGYS013","GQ468535.1")</f>
        <v>GQ468535.1</v>
      </c>
    </row>
    <row r="1336" spans="1:9" x14ac:dyDescent="0.25">
      <c r="A1336" t="s">
        <v>390</v>
      </c>
      <c r="B1336" t="s">
        <v>393</v>
      </c>
      <c r="C1336">
        <v>579</v>
      </c>
      <c r="D1336">
        <v>579</v>
      </c>
      <c r="E1336" s="35">
        <v>1</v>
      </c>
      <c r="F1336" s="34">
        <v>9.9999999999999999E-161</v>
      </c>
      <c r="G1336">
        <v>99.07</v>
      </c>
      <c r="H1336">
        <v>1704</v>
      </c>
      <c r="I1336" t="str">
        <f>HYPERLINK("https://www.ncbi.nlm.nih.gov/nucleotide/GQ468533.1?report=genbank&amp;log$=nucltop&amp;blast_rank=34&amp;RID=XE64TGYS013","GQ468533.1")</f>
        <v>GQ468533.1</v>
      </c>
    </row>
    <row r="1337" spans="1:9" x14ac:dyDescent="0.25">
      <c r="A1337" t="s">
        <v>390</v>
      </c>
      <c r="B1337" t="s">
        <v>393</v>
      </c>
      <c r="C1337">
        <v>579</v>
      </c>
      <c r="D1337">
        <v>579</v>
      </c>
      <c r="E1337" s="35">
        <v>1</v>
      </c>
      <c r="F1337" s="34">
        <v>9.9999999999999999E-161</v>
      </c>
      <c r="G1337">
        <v>99.07</v>
      </c>
      <c r="H1337">
        <v>1628</v>
      </c>
      <c r="I1337" t="str">
        <f>HYPERLINK("https://www.ncbi.nlm.nih.gov/nucleotide/GQ468529.1?report=genbank&amp;log$=nucltop&amp;blast_rank=35&amp;RID=XE64TGYS013","GQ468529.1")</f>
        <v>GQ468529.1</v>
      </c>
    </row>
    <row r="1338" spans="1:9" x14ac:dyDescent="0.25">
      <c r="A1338" t="s">
        <v>390</v>
      </c>
      <c r="B1338" t="s">
        <v>396</v>
      </c>
      <c r="C1338">
        <v>579</v>
      </c>
      <c r="D1338">
        <v>579</v>
      </c>
      <c r="E1338" s="35">
        <v>1</v>
      </c>
      <c r="F1338" s="34">
        <v>9.9999999999999999E-161</v>
      </c>
      <c r="G1338">
        <v>99.07</v>
      </c>
      <c r="H1338">
        <v>1353</v>
      </c>
      <c r="I1338" t="str">
        <f>HYPERLINK("https://www.ncbi.nlm.nih.gov/nucleotide/FJ546711.1?report=genbank&amp;log$=nucltop&amp;blast_rank=36&amp;RID=XE64TGYS013","FJ546711.1")</f>
        <v>FJ546711.1</v>
      </c>
    </row>
    <row r="1339" spans="1:9" x14ac:dyDescent="0.25">
      <c r="A1339" t="s">
        <v>390</v>
      </c>
      <c r="B1339" t="s">
        <v>393</v>
      </c>
      <c r="C1339">
        <v>579</v>
      </c>
      <c r="D1339">
        <v>579</v>
      </c>
      <c r="E1339" s="35">
        <v>1</v>
      </c>
      <c r="F1339" s="34">
        <v>9.9999999999999999E-161</v>
      </c>
      <c r="G1339">
        <v>99.07</v>
      </c>
      <c r="H1339">
        <v>1775</v>
      </c>
      <c r="I1339" t="str">
        <f>HYPERLINK("https://www.ncbi.nlm.nih.gov/nucleotide/DQ082742.1?report=genbank&amp;log$=nucltop&amp;blast_rank=37&amp;RID=XE64TGYS013","DQ082742.1")</f>
        <v>DQ082742.1</v>
      </c>
    </row>
    <row r="1340" spans="1:9" x14ac:dyDescent="0.25">
      <c r="A1340" t="s">
        <v>390</v>
      </c>
      <c r="B1340" t="s">
        <v>397</v>
      </c>
      <c r="C1340">
        <v>577</v>
      </c>
      <c r="D1340">
        <v>577</v>
      </c>
      <c r="E1340" s="35">
        <v>1</v>
      </c>
      <c r="F1340" s="34">
        <v>4.9999999999999999E-160</v>
      </c>
      <c r="G1340">
        <v>99.07</v>
      </c>
      <c r="H1340">
        <v>934</v>
      </c>
      <c r="I1340" t="str">
        <f>HYPERLINK("https://www.ncbi.nlm.nih.gov/nucleotide/KY094999.1?report=genbank&amp;log$=nucltop&amp;blast_rank=38&amp;RID=XE64TGYS013","KY094999.1")</f>
        <v>KY094999.1</v>
      </c>
    </row>
    <row r="1341" spans="1:9" x14ac:dyDescent="0.25">
      <c r="A1341" t="s">
        <v>390</v>
      </c>
      <c r="B1341" t="s">
        <v>398</v>
      </c>
      <c r="C1341">
        <v>577</v>
      </c>
      <c r="D1341">
        <v>577</v>
      </c>
      <c r="E1341" s="35">
        <v>1</v>
      </c>
      <c r="F1341" s="34">
        <v>4.9999999999999999E-160</v>
      </c>
      <c r="G1341">
        <v>99.07</v>
      </c>
      <c r="H1341">
        <v>937</v>
      </c>
      <c r="I1341" t="str">
        <f>HYPERLINK("https://www.ncbi.nlm.nih.gov/nucleotide/KY094993.1?report=genbank&amp;log$=nucltop&amp;blast_rank=39&amp;RID=XE64TGYS013","KY094993.1")</f>
        <v>KY094993.1</v>
      </c>
    </row>
    <row r="1342" spans="1:9" x14ac:dyDescent="0.25">
      <c r="A1342" t="s">
        <v>390</v>
      </c>
      <c r="B1342" t="s">
        <v>393</v>
      </c>
      <c r="C1342">
        <v>577</v>
      </c>
      <c r="D1342">
        <v>577</v>
      </c>
      <c r="E1342" s="35">
        <v>0.97</v>
      </c>
      <c r="F1342" s="34">
        <v>4.9999999999999999E-160</v>
      </c>
      <c r="G1342">
        <v>99.68</v>
      </c>
      <c r="H1342">
        <v>379</v>
      </c>
      <c r="I1342" t="str">
        <f>HYPERLINK("https://www.ncbi.nlm.nih.gov/nucleotide/LC609863.1?report=genbank&amp;log$=nucltop&amp;blast_rank=40&amp;RID=XE64TGYS013","LC609863.1")</f>
        <v>LC609863.1</v>
      </c>
    </row>
    <row r="1343" spans="1:9" x14ac:dyDescent="0.25">
      <c r="A1343" t="s">
        <v>390</v>
      </c>
      <c r="B1343" t="s">
        <v>399</v>
      </c>
      <c r="C1343">
        <v>575</v>
      </c>
      <c r="D1343">
        <v>575</v>
      </c>
      <c r="E1343" s="35">
        <v>0.97</v>
      </c>
      <c r="F1343" s="34">
        <v>2E-159</v>
      </c>
      <c r="G1343">
        <v>99.68</v>
      </c>
      <c r="H1343">
        <v>455</v>
      </c>
      <c r="I1343" t="str">
        <f>HYPERLINK("https://www.ncbi.nlm.nih.gov/nucleotide/KT893850.1?report=genbank&amp;log$=nucltop&amp;blast_rank=41&amp;RID=XE64TGYS013","KT893850.1")</f>
        <v>KT893850.1</v>
      </c>
    </row>
    <row r="1344" spans="1:9" x14ac:dyDescent="0.25">
      <c r="A1344" t="s">
        <v>390</v>
      </c>
      <c r="B1344" t="s">
        <v>394</v>
      </c>
      <c r="C1344">
        <v>573</v>
      </c>
      <c r="D1344">
        <v>573</v>
      </c>
      <c r="E1344" s="35">
        <v>1</v>
      </c>
      <c r="F1344" s="34">
        <v>6.0000000000000002E-159</v>
      </c>
      <c r="G1344">
        <v>98.76</v>
      </c>
      <c r="H1344">
        <v>1681</v>
      </c>
      <c r="I1344" t="str">
        <f>HYPERLINK("https://www.ncbi.nlm.nih.gov/nucleotide/KY980107.1?report=genbank&amp;log$=nucltop&amp;blast_rank=42&amp;RID=XE64TGYS013","KY980107.1")</f>
        <v>KY980107.1</v>
      </c>
    </row>
    <row r="1345" spans="1:9" x14ac:dyDescent="0.25">
      <c r="A1345" t="s">
        <v>390</v>
      </c>
      <c r="B1345" t="s">
        <v>400</v>
      </c>
      <c r="C1345">
        <v>573</v>
      </c>
      <c r="D1345">
        <v>573</v>
      </c>
      <c r="E1345" s="35">
        <v>0.98</v>
      </c>
      <c r="F1345" s="34">
        <v>6.0000000000000002E-159</v>
      </c>
      <c r="G1345">
        <v>99.37</v>
      </c>
      <c r="H1345">
        <v>707</v>
      </c>
      <c r="I1345" t="str">
        <f>HYPERLINK("https://www.ncbi.nlm.nih.gov/nucleotide/KY095011.1?report=genbank&amp;log$=nucltop&amp;blast_rank=43&amp;RID=XE64TGYS013","KY095011.1")</f>
        <v>KY095011.1</v>
      </c>
    </row>
    <row r="1346" spans="1:9" x14ac:dyDescent="0.25">
      <c r="A1346" t="s">
        <v>390</v>
      </c>
      <c r="B1346" t="s">
        <v>393</v>
      </c>
      <c r="C1346">
        <v>573</v>
      </c>
      <c r="D1346">
        <v>573</v>
      </c>
      <c r="E1346" s="35">
        <v>1</v>
      </c>
      <c r="F1346" s="34">
        <v>6.0000000000000002E-159</v>
      </c>
      <c r="G1346">
        <v>98.76</v>
      </c>
      <c r="H1346">
        <v>1741</v>
      </c>
      <c r="I1346" t="str">
        <f>HYPERLINK("https://www.ncbi.nlm.nih.gov/nucleotide/OK483377.1?report=genbank&amp;log$=nucltop&amp;blast_rank=44&amp;RID=XE64TGYS013","OK483377.1")</f>
        <v>OK483377.1</v>
      </c>
    </row>
    <row r="1347" spans="1:9" x14ac:dyDescent="0.25">
      <c r="A1347" t="s">
        <v>390</v>
      </c>
      <c r="B1347" t="s">
        <v>393</v>
      </c>
      <c r="C1347">
        <v>573</v>
      </c>
      <c r="D1347">
        <v>573</v>
      </c>
      <c r="E1347" s="35">
        <v>1</v>
      </c>
      <c r="F1347" s="34">
        <v>6.0000000000000002E-159</v>
      </c>
      <c r="G1347">
        <v>98.76</v>
      </c>
      <c r="H1347">
        <v>1741</v>
      </c>
      <c r="I1347" t="str">
        <f>HYPERLINK("https://www.ncbi.nlm.nih.gov/nucleotide/MW750335.1?report=genbank&amp;log$=nucltop&amp;blast_rank=45&amp;RID=XE64TGYS013","MW750335.1")</f>
        <v>MW750335.1</v>
      </c>
    </row>
    <row r="1348" spans="1:9" x14ac:dyDescent="0.25">
      <c r="A1348" t="s">
        <v>390</v>
      </c>
      <c r="B1348" t="s">
        <v>393</v>
      </c>
      <c r="C1348">
        <v>573</v>
      </c>
      <c r="D1348">
        <v>573</v>
      </c>
      <c r="E1348" s="35">
        <v>1</v>
      </c>
      <c r="F1348" s="34">
        <v>6.0000000000000002E-159</v>
      </c>
      <c r="G1348">
        <v>98.76</v>
      </c>
      <c r="H1348">
        <v>1159</v>
      </c>
      <c r="I1348" t="str">
        <f>HYPERLINK("https://www.ncbi.nlm.nih.gov/nucleotide/GQ243432.1?report=genbank&amp;log$=nucltop&amp;blast_rank=46&amp;RID=XE64TGYS013","GQ243432.1")</f>
        <v>GQ243432.1</v>
      </c>
    </row>
    <row r="1349" spans="1:9" x14ac:dyDescent="0.25">
      <c r="A1349" t="s">
        <v>390</v>
      </c>
      <c r="B1349" t="s">
        <v>393</v>
      </c>
      <c r="C1349">
        <v>573</v>
      </c>
      <c r="D1349">
        <v>573</v>
      </c>
      <c r="E1349" s="35">
        <v>1</v>
      </c>
      <c r="F1349" s="34">
        <v>6.0000000000000002E-159</v>
      </c>
      <c r="G1349">
        <v>98.76</v>
      </c>
      <c r="H1349">
        <v>1775</v>
      </c>
      <c r="I1349" t="str">
        <f>HYPERLINK("https://www.ncbi.nlm.nih.gov/nucleotide/DQ082739.1?report=genbank&amp;log$=nucltop&amp;blast_rank=47&amp;RID=XE64TGYS013","DQ082739.1")</f>
        <v>DQ082739.1</v>
      </c>
    </row>
    <row r="1350" spans="1:9" x14ac:dyDescent="0.25">
      <c r="A1350" t="s">
        <v>390</v>
      </c>
      <c r="B1350" t="s">
        <v>393</v>
      </c>
      <c r="C1350">
        <v>573</v>
      </c>
      <c r="D1350">
        <v>573</v>
      </c>
      <c r="E1350" s="35">
        <v>1</v>
      </c>
      <c r="F1350" s="34">
        <v>6.0000000000000002E-159</v>
      </c>
      <c r="G1350">
        <v>98.76</v>
      </c>
      <c r="H1350">
        <v>1775</v>
      </c>
      <c r="I1350" t="str">
        <f>HYPERLINK("https://www.ncbi.nlm.nih.gov/nucleotide/DQ082738.1?report=genbank&amp;log$=nucltop&amp;blast_rank=48&amp;RID=XE64TGYS013","DQ082738.1")</f>
        <v>DQ082738.1</v>
      </c>
    </row>
    <row r="1351" spans="1:9" x14ac:dyDescent="0.25">
      <c r="A1351" t="s">
        <v>390</v>
      </c>
      <c r="B1351" t="s">
        <v>393</v>
      </c>
      <c r="C1351">
        <v>571</v>
      </c>
      <c r="D1351">
        <v>571</v>
      </c>
      <c r="E1351" s="35">
        <v>0.96</v>
      </c>
      <c r="F1351" s="34">
        <v>2.0000000000000001E-158</v>
      </c>
      <c r="G1351">
        <v>99.68</v>
      </c>
      <c r="H1351">
        <v>361</v>
      </c>
      <c r="I1351" t="str">
        <f>HYPERLINK("https://www.ncbi.nlm.nih.gov/nucleotide/KM197143.1?report=genbank&amp;log$=nucltop&amp;blast_rank=49&amp;RID=XE64TGYS013","KM197143.1")</f>
        <v>KM197143.1</v>
      </c>
    </row>
    <row r="1352" spans="1:9" x14ac:dyDescent="0.25">
      <c r="A1352" t="s">
        <v>390</v>
      </c>
      <c r="B1352" t="s">
        <v>393</v>
      </c>
      <c r="C1352">
        <v>571</v>
      </c>
      <c r="D1352">
        <v>571</v>
      </c>
      <c r="E1352" s="35">
        <v>0.96</v>
      </c>
      <c r="F1352" s="34">
        <v>2.0000000000000001E-158</v>
      </c>
      <c r="G1352">
        <v>99.68</v>
      </c>
      <c r="H1352">
        <v>328</v>
      </c>
      <c r="I1352" t="str">
        <f>HYPERLINK("https://www.ncbi.nlm.nih.gov/nucleotide/KM197139.1?report=genbank&amp;log$=nucltop&amp;blast_rank=50&amp;RID=XE64TGYS013","KM197139.1")</f>
        <v>KM197139.1</v>
      </c>
    </row>
    <row r="1353" spans="1:9" x14ac:dyDescent="0.25">
      <c r="A1353" t="s">
        <v>390</v>
      </c>
      <c r="B1353" t="s">
        <v>393</v>
      </c>
      <c r="C1353">
        <v>571</v>
      </c>
      <c r="D1353">
        <v>571</v>
      </c>
      <c r="E1353" s="35">
        <v>0.96</v>
      </c>
      <c r="F1353" s="34">
        <v>2.0000000000000001E-158</v>
      </c>
      <c r="G1353">
        <v>99.68</v>
      </c>
      <c r="H1353">
        <v>323</v>
      </c>
      <c r="I1353" t="str">
        <f>HYPERLINK("https://www.ncbi.nlm.nih.gov/nucleotide/KM197137.1?report=genbank&amp;log$=nucltop&amp;blast_rank=51&amp;RID=XE64TGYS013","KM197137.1")</f>
        <v>KM197137.1</v>
      </c>
    </row>
    <row r="1354" spans="1:9" x14ac:dyDescent="0.25">
      <c r="A1354" t="s">
        <v>390</v>
      </c>
      <c r="B1354" t="s">
        <v>393</v>
      </c>
      <c r="C1354">
        <v>569</v>
      </c>
      <c r="D1354">
        <v>569</v>
      </c>
      <c r="E1354" s="35">
        <v>0.96</v>
      </c>
      <c r="F1354" s="34">
        <v>8.0000000000000005E-158</v>
      </c>
      <c r="G1354">
        <v>99.68</v>
      </c>
      <c r="H1354">
        <v>1012</v>
      </c>
      <c r="I1354" t="str">
        <f>HYPERLINK("https://www.ncbi.nlm.nih.gov/nucleotide/MK542674.1?report=genbank&amp;log$=nucltop&amp;blast_rank=52&amp;RID=XE64TGYS013","MK542674.1")</f>
        <v>MK542674.1</v>
      </c>
    </row>
    <row r="1355" spans="1:9" x14ac:dyDescent="0.25">
      <c r="A1355" t="s">
        <v>390</v>
      </c>
      <c r="B1355" t="s">
        <v>393</v>
      </c>
      <c r="C1355">
        <v>569</v>
      </c>
      <c r="D1355">
        <v>569</v>
      </c>
      <c r="E1355" s="35">
        <v>0.96</v>
      </c>
      <c r="F1355" s="34">
        <v>8.0000000000000005E-158</v>
      </c>
      <c r="G1355">
        <v>99.68</v>
      </c>
      <c r="H1355">
        <v>621</v>
      </c>
      <c r="I1355" t="str">
        <f>HYPERLINK("https://www.ncbi.nlm.nih.gov/nucleotide/KT861152.1?report=genbank&amp;log$=nucltop&amp;blast_rank=53&amp;RID=XE64TGYS013","KT861152.1")</f>
        <v>KT861152.1</v>
      </c>
    </row>
    <row r="1356" spans="1:9" x14ac:dyDescent="0.25">
      <c r="A1356" t="s">
        <v>390</v>
      </c>
      <c r="B1356" t="s">
        <v>393</v>
      </c>
      <c r="C1356">
        <v>569</v>
      </c>
      <c r="D1356">
        <v>569</v>
      </c>
      <c r="E1356" s="35">
        <v>0.96</v>
      </c>
      <c r="F1356" s="34">
        <v>8.0000000000000005E-158</v>
      </c>
      <c r="G1356">
        <v>99.68</v>
      </c>
      <c r="H1356">
        <v>630</v>
      </c>
      <c r="I1356" t="str">
        <f>HYPERLINK("https://www.ncbi.nlm.nih.gov/nucleotide/KT861151.1?report=genbank&amp;log$=nucltop&amp;blast_rank=54&amp;RID=XE64TGYS013","KT861151.1")</f>
        <v>KT861151.1</v>
      </c>
    </row>
    <row r="1357" spans="1:9" x14ac:dyDescent="0.25">
      <c r="A1357" t="s">
        <v>390</v>
      </c>
      <c r="B1357" t="s">
        <v>393</v>
      </c>
      <c r="C1357">
        <v>569</v>
      </c>
      <c r="D1357">
        <v>569</v>
      </c>
      <c r="E1357" s="35">
        <v>0.96</v>
      </c>
      <c r="F1357" s="34">
        <v>8.0000000000000005E-158</v>
      </c>
      <c r="G1357">
        <v>99.68</v>
      </c>
      <c r="H1357">
        <v>779</v>
      </c>
      <c r="I1357" t="str">
        <f>HYPERLINK("https://www.ncbi.nlm.nih.gov/nucleotide/KT861091.1?report=genbank&amp;log$=nucltop&amp;blast_rank=55&amp;RID=XE64TGYS013","KT861091.1")</f>
        <v>KT861091.1</v>
      </c>
    </row>
    <row r="1358" spans="1:9" x14ac:dyDescent="0.25">
      <c r="A1358" t="s">
        <v>390</v>
      </c>
      <c r="B1358" t="s">
        <v>393</v>
      </c>
      <c r="C1358">
        <v>569</v>
      </c>
      <c r="D1358">
        <v>569</v>
      </c>
      <c r="E1358" s="35">
        <v>0.96</v>
      </c>
      <c r="F1358" s="34">
        <v>8.0000000000000005E-158</v>
      </c>
      <c r="G1358">
        <v>99.68</v>
      </c>
      <c r="H1358">
        <v>328</v>
      </c>
      <c r="I1358" t="str">
        <f>HYPERLINK("https://www.ncbi.nlm.nih.gov/nucleotide/KM197159.1?report=genbank&amp;log$=nucltop&amp;blast_rank=56&amp;RID=XE64TGYS013","KM197159.1")</f>
        <v>KM197159.1</v>
      </c>
    </row>
    <row r="1359" spans="1:9" x14ac:dyDescent="0.25">
      <c r="A1359" t="s">
        <v>390</v>
      </c>
      <c r="B1359" t="s">
        <v>393</v>
      </c>
      <c r="C1359">
        <v>569</v>
      </c>
      <c r="D1359">
        <v>569</v>
      </c>
      <c r="E1359" s="35">
        <v>0.96</v>
      </c>
      <c r="F1359" s="34">
        <v>8.0000000000000005E-158</v>
      </c>
      <c r="G1359">
        <v>99.68</v>
      </c>
      <c r="H1359">
        <v>360</v>
      </c>
      <c r="I1359" t="str">
        <f>HYPERLINK("https://www.ncbi.nlm.nih.gov/nucleotide/KM197157.1?report=genbank&amp;log$=nucltop&amp;blast_rank=57&amp;RID=XE64TGYS013","KM197157.1")</f>
        <v>KM197157.1</v>
      </c>
    </row>
    <row r="1360" spans="1:9" x14ac:dyDescent="0.25">
      <c r="A1360" t="s">
        <v>390</v>
      </c>
      <c r="B1360" t="s">
        <v>393</v>
      </c>
      <c r="C1360">
        <v>569</v>
      </c>
      <c r="D1360">
        <v>569</v>
      </c>
      <c r="E1360" s="35">
        <v>0.96</v>
      </c>
      <c r="F1360" s="34">
        <v>8.0000000000000005E-158</v>
      </c>
      <c r="G1360">
        <v>99.68</v>
      </c>
      <c r="H1360">
        <v>329</v>
      </c>
      <c r="I1360" t="str">
        <f>HYPERLINK("https://www.ncbi.nlm.nih.gov/nucleotide/KM197141.1?report=genbank&amp;log$=nucltop&amp;blast_rank=58&amp;RID=XE64TGYS013","KM197141.1")</f>
        <v>KM197141.1</v>
      </c>
    </row>
    <row r="1361" spans="1:9" x14ac:dyDescent="0.25">
      <c r="A1361" t="s">
        <v>390</v>
      </c>
      <c r="B1361" t="s">
        <v>393</v>
      </c>
      <c r="C1361">
        <v>569</v>
      </c>
      <c r="D1361">
        <v>569</v>
      </c>
      <c r="E1361" s="35">
        <v>0.96</v>
      </c>
      <c r="F1361" s="34">
        <v>8.0000000000000005E-158</v>
      </c>
      <c r="G1361">
        <v>99.68</v>
      </c>
      <c r="H1361">
        <v>320</v>
      </c>
      <c r="I1361" t="str">
        <f>HYPERLINK("https://www.ncbi.nlm.nih.gov/nucleotide/KM197140.1?report=genbank&amp;log$=nucltop&amp;blast_rank=59&amp;RID=XE64TGYS013","KM197140.1")</f>
        <v>KM197140.1</v>
      </c>
    </row>
    <row r="1362" spans="1:9" x14ac:dyDescent="0.25">
      <c r="A1362" t="s">
        <v>390</v>
      </c>
      <c r="B1362" t="s">
        <v>393</v>
      </c>
      <c r="C1362">
        <v>569</v>
      </c>
      <c r="D1362">
        <v>569</v>
      </c>
      <c r="E1362" s="35">
        <v>0.96</v>
      </c>
      <c r="F1362" s="34">
        <v>8.0000000000000005E-158</v>
      </c>
      <c r="G1362">
        <v>99.68</v>
      </c>
      <c r="H1362">
        <v>322</v>
      </c>
      <c r="I1362" t="str">
        <f>HYPERLINK("https://www.ncbi.nlm.nih.gov/nucleotide/KM197138.1?report=genbank&amp;log$=nucltop&amp;blast_rank=60&amp;RID=XE64TGYS013","KM197138.1")</f>
        <v>KM197138.1</v>
      </c>
    </row>
    <row r="1363" spans="1:9" x14ac:dyDescent="0.25">
      <c r="A1363" t="s">
        <v>390</v>
      </c>
      <c r="B1363" t="s">
        <v>393</v>
      </c>
      <c r="C1363">
        <v>568</v>
      </c>
      <c r="D1363">
        <v>568</v>
      </c>
      <c r="E1363" s="35">
        <v>1</v>
      </c>
      <c r="F1363" s="34">
        <v>3E-157</v>
      </c>
      <c r="G1363">
        <v>98.45</v>
      </c>
      <c r="H1363">
        <v>1682</v>
      </c>
      <c r="I1363" t="str">
        <f>HYPERLINK("https://www.ncbi.nlm.nih.gov/nucleotide/KY980122.1?report=genbank&amp;log$=nucltop&amp;blast_rank=61&amp;RID=XE64TGYS013","KY980122.1")</f>
        <v>KY980122.1</v>
      </c>
    </row>
    <row r="1364" spans="1:9" x14ac:dyDescent="0.25">
      <c r="A1364" t="s">
        <v>390</v>
      </c>
      <c r="B1364" t="s">
        <v>393</v>
      </c>
      <c r="C1364">
        <v>568</v>
      </c>
      <c r="D1364">
        <v>568</v>
      </c>
      <c r="E1364" s="35">
        <v>1</v>
      </c>
      <c r="F1364" s="34">
        <v>3E-157</v>
      </c>
      <c r="G1364">
        <v>98.45</v>
      </c>
      <c r="H1364">
        <v>1683</v>
      </c>
      <c r="I1364" t="str">
        <f>HYPERLINK("https://www.ncbi.nlm.nih.gov/nucleotide/KY320373.1?report=genbank&amp;log$=nucltop&amp;blast_rank=62&amp;RID=XE64TGYS013","KY320373.1")</f>
        <v>KY320373.1</v>
      </c>
    </row>
    <row r="1365" spans="1:9" x14ac:dyDescent="0.25">
      <c r="A1365" t="s">
        <v>390</v>
      </c>
      <c r="B1365" t="s">
        <v>393</v>
      </c>
      <c r="C1365">
        <v>568</v>
      </c>
      <c r="D1365">
        <v>568</v>
      </c>
      <c r="E1365" s="35">
        <v>1</v>
      </c>
      <c r="F1365" s="34">
        <v>3E-157</v>
      </c>
      <c r="G1365">
        <v>98.45</v>
      </c>
      <c r="H1365">
        <v>1702</v>
      </c>
      <c r="I1365" t="str">
        <f>HYPERLINK("https://www.ncbi.nlm.nih.gov/nucleotide/KU561206.1?report=genbank&amp;log$=nucltop&amp;blast_rank=63&amp;RID=XE64TGYS013","KU561206.1")</f>
        <v>KU561206.1</v>
      </c>
    </row>
    <row r="1366" spans="1:9" x14ac:dyDescent="0.25">
      <c r="A1366" t="s">
        <v>390</v>
      </c>
      <c r="B1366" t="s">
        <v>393</v>
      </c>
      <c r="C1366">
        <v>568</v>
      </c>
      <c r="D1366">
        <v>568</v>
      </c>
      <c r="E1366" s="35">
        <v>1</v>
      </c>
      <c r="F1366" s="34">
        <v>3E-157</v>
      </c>
      <c r="G1366">
        <v>98.45</v>
      </c>
      <c r="H1366">
        <v>1701</v>
      </c>
      <c r="I1366" t="str">
        <f>HYPERLINK("https://www.ncbi.nlm.nih.gov/nucleotide/KU561205.1?report=genbank&amp;log$=nucltop&amp;blast_rank=64&amp;RID=XE64TGYS013","KU561205.1")</f>
        <v>KU561205.1</v>
      </c>
    </row>
    <row r="1367" spans="1:9" x14ac:dyDescent="0.25">
      <c r="A1367" t="s">
        <v>390</v>
      </c>
      <c r="B1367" t="s">
        <v>393</v>
      </c>
      <c r="C1367">
        <v>568</v>
      </c>
      <c r="D1367">
        <v>568</v>
      </c>
      <c r="E1367" s="35">
        <v>1</v>
      </c>
      <c r="F1367" s="34">
        <v>3E-157</v>
      </c>
      <c r="G1367">
        <v>98.45</v>
      </c>
      <c r="H1367">
        <v>1694</v>
      </c>
      <c r="I1367" t="str">
        <f>HYPERLINK("https://www.ncbi.nlm.nih.gov/nucleotide/KU561117.1?report=genbank&amp;log$=nucltop&amp;blast_rank=65&amp;RID=XE64TGYS013","KU561117.1")</f>
        <v>KU561117.1</v>
      </c>
    </row>
    <row r="1368" spans="1:9" x14ac:dyDescent="0.25">
      <c r="A1368" t="s">
        <v>390</v>
      </c>
      <c r="B1368" t="s">
        <v>393</v>
      </c>
      <c r="C1368">
        <v>568</v>
      </c>
      <c r="D1368">
        <v>568</v>
      </c>
      <c r="E1368" s="35">
        <v>0.96</v>
      </c>
      <c r="F1368" s="34">
        <v>3E-157</v>
      </c>
      <c r="G1368">
        <v>99.68</v>
      </c>
      <c r="H1368">
        <v>686</v>
      </c>
      <c r="I1368" t="str">
        <f>HYPERLINK("https://www.ncbi.nlm.nih.gov/nucleotide/KT861119.1?report=genbank&amp;log$=nucltop&amp;blast_rank=66&amp;RID=XE64TGYS013","KT861119.1")</f>
        <v>KT861119.1</v>
      </c>
    </row>
    <row r="1369" spans="1:9" x14ac:dyDescent="0.25">
      <c r="A1369" t="s">
        <v>390</v>
      </c>
      <c r="B1369" t="s">
        <v>393</v>
      </c>
      <c r="C1369">
        <v>568</v>
      </c>
      <c r="D1369">
        <v>568</v>
      </c>
      <c r="E1369" s="35">
        <v>0.96</v>
      </c>
      <c r="F1369" s="34">
        <v>3E-157</v>
      </c>
      <c r="G1369">
        <v>99.68</v>
      </c>
      <c r="H1369">
        <v>486</v>
      </c>
      <c r="I1369" t="str">
        <f>HYPERLINK("https://www.ncbi.nlm.nih.gov/nucleotide/KF360818.1?report=genbank&amp;log$=nucltop&amp;blast_rank=67&amp;RID=XE64TGYS013","KF360818.1")</f>
        <v>KF360818.1</v>
      </c>
    </row>
    <row r="1370" spans="1:9" x14ac:dyDescent="0.25">
      <c r="A1370" t="s">
        <v>390</v>
      </c>
      <c r="B1370" t="s">
        <v>393</v>
      </c>
      <c r="C1370">
        <v>568</v>
      </c>
      <c r="D1370">
        <v>568</v>
      </c>
      <c r="E1370" s="35">
        <v>1</v>
      </c>
      <c r="F1370" s="34">
        <v>3E-157</v>
      </c>
      <c r="G1370">
        <v>98.45</v>
      </c>
      <c r="H1370">
        <v>1775</v>
      </c>
      <c r="I1370" t="str">
        <f>HYPERLINK("https://www.ncbi.nlm.nih.gov/nucleotide/AY866418.1?report=genbank&amp;log$=nucltop&amp;blast_rank=68&amp;RID=XE64TGYS013","AY866418.1")</f>
        <v>AY866418.1</v>
      </c>
    </row>
    <row r="1371" spans="1:9" x14ac:dyDescent="0.25">
      <c r="A1371" t="s">
        <v>390</v>
      </c>
      <c r="B1371" t="s">
        <v>401</v>
      </c>
      <c r="C1371">
        <v>564</v>
      </c>
      <c r="D1371">
        <v>564</v>
      </c>
      <c r="E1371" s="35">
        <v>0.97</v>
      </c>
      <c r="F1371" s="34">
        <v>4.0000000000000002E-156</v>
      </c>
      <c r="G1371">
        <v>99.04</v>
      </c>
      <c r="H1371">
        <v>945</v>
      </c>
      <c r="I1371" t="str">
        <f>HYPERLINK("https://www.ncbi.nlm.nih.gov/nucleotide/KY094983.1?report=genbank&amp;log$=nucltop&amp;blast_rank=69&amp;RID=XE64TGYS013","KY094983.1")</f>
        <v>KY094983.1</v>
      </c>
    </row>
    <row r="1372" spans="1:9" x14ac:dyDescent="0.25">
      <c r="A1372" t="s">
        <v>390</v>
      </c>
      <c r="B1372" t="s">
        <v>393</v>
      </c>
      <c r="C1372">
        <v>562</v>
      </c>
      <c r="D1372">
        <v>562</v>
      </c>
      <c r="E1372" s="35">
        <v>1</v>
      </c>
      <c r="F1372" s="34">
        <v>1E-155</v>
      </c>
      <c r="G1372">
        <v>98.14</v>
      </c>
      <c r="H1372">
        <v>1695</v>
      </c>
      <c r="I1372" t="str">
        <f>HYPERLINK("https://www.ncbi.nlm.nih.gov/nucleotide/KU561207.1?report=genbank&amp;log$=nucltop&amp;blast_rank=70&amp;RID=XE64TGYS013","KU561207.1")</f>
        <v>KU561207.1</v>
      </c>
    </row>
    <row r="1373" spans="1:9" x14ac:dyDescent="0.25">
      <c r="A1373" t="s">
        <v>390</v>
      </c>
      <c r="B1373" t="s">
        <v>393</v>
      </c>
      <c r="C1373">
        <v>562</v>
      </c>
      <c r="D1373">
        <v>562</v>
      </c>
      <c r="E1373" s="35">
        <v>1</v>
      </c>
      <c r="F1373" s="34">
        <v>1E-155</v>
      </c>
      <c r="G1373">
        <v>98.14</v>
      </c>
      <c r="H1373">
        <v>1801</v>
      </c>
      <c r="I1373" t="str">
        <f>HYPERLINK("https://www.ncbi.nlm.nih.gov/nucleotide/GQ468542.1?report=genbank&amp;log$=nucltop&amp;blast_rank=71&amp;RID=XE64TGYS013","GQ468542.1")</f>
        <v>GQ468542.1</v>
      </c>
    </row>
    <row r="1374" spans="1:9" x14ac:dyDescent="0.25">
      <c r="A1374" t="s">
        <v>390</v>
      </c>
      <c r="B1374" t="s">
        <v>393</v>
      </c>
      <c r="C1374">
        <v>560</v>
      </c>
      <c r="D1374">
        <v>560</v>
      </c>
      <c r="E1374" s="35">
        <v>1</v>
      </c>
      <c r="F1374" s="34">
        <v>4.9999999999999999E-155</v>
      </c>
      <c r="G1374">
        <v>97.85</v>
      </c>
      <c r="H1374">
        <v>1709</v>
      </c>
      <c r="I1374" t="str">
        <f>HYPERLINK("https://www.ncbi.nlm.nih.gov/nucleotide/GQ468543.1?report=genbank&amp;log$=nucltop&amp;blast_rank=72&amp;RID=XE64TGYS013","GQ468543.1")</f>
        <v>GQ468543.1</v>
      </c>
    </row>
    <row r="1375" spans="1:9" x14ac:dyDescent="0.25">
      <c r="A1375" t="s">
        <v>390</v>
      </c>
      <c r="B1375" t="s">
        <v>402</v>
      </c>
      <c r="C1375">
        <v>558</v>
      </c>
      <c r="D1375">
        <v>558</v>
      </c>
      <c r="E1375" s="35">
        <v>0.97</v>
      </c>
      <c r="F1375" s="34">
        <v>1.9999999999999999E-154</v>
      </c>
      <c r="G1375">
        <v>98.73</v>
      </c>
      <c r="H1375">
        <v>835</v>
      </c>
      <c r="I1375" t="str">
        <f>HYPERLINK("https://www.ncbi.nlm.nih.gov/nucleotide/KY095010.1?report=genbank&amp;log$=nucltop&amp;blast_rank=73&amp;RID=XE64TGYS013","KY095010.1")</f>
        <v>KY095010.1</v>
      </c>
    </row>
    <row r="1376" spans="1:9" x14ac:dyDescent="0.25">
      <c r="A1376" t="s">
        <v>390</v>
      </c>
      <c r="B1376" t="s">
        <v>393</v>
      </c>
      <c r="C1376">
        <v>555</v>
      </c>
      <c r="D1376">
        <v>555</v>
      </c>
      <c r="E1376" s="35">
        <v>1</v>
      </c>
      <c r="F1376" s="34">
        <v>2.0000000000000001E-153</v>
      </c>
      <c r="G1376">
        <v>97.83</v>
      </c>
      <c r="H1376">
        <v>1664</v>
      </c>
      <c r="I1376" t="str">
        <f>HYPERLINK("https://www.ncbi.nlm.nih.gov/nucleotide/KY054946.1?report=genbank&amp;log$=nucltop&amp;blast_rank=74&amp;RID=XE64TGYS013","KY054946.1")</f>
        <v>KY054946.1</v>
      </c>
    </row>
    <row r="1377" spans="1:9" x14ac:dyDescent="0.25">
      <c r="A1377" t="s">
        <v>390</v>
      </c>
      <c r="B1377" t="s">
        <v>393</v>
      </c>
      <c r="C1377">
        <v>545</v>
      </c>
      <c r="D1377">
        <v>545</v>
      </c>
      <c r="E1377" s="35">
        <v>0.96</v>
      </c>
      <c r="F1377" s="34">
        <v>1E-150</v>
      </c>
      <c r="G1377">
        <v>98.39</v>
      </c>
      <c r="H1377">
        <v>778</v>
      </c>
      <c r="I1377" t="str">
        <f>HYPERLINK("https://www.ncbi.nlm.nih.gov/nucleotide/KT861069.1?report=genbank&amp;log$=nucltop&amp;blast_rank=75&amp;RID=XE64TGYS013","KT861069.1")</f>
        <v>KT861069.1</v>
      </c>
    </row>
    <row r="1378" spans="1:9" x14ac:dyDescent="0.25">
      <c r="A1378" t="s">
        <v>390</v>
      </c>
      <c r="B1378" t="s">
        <v>393</v>
      </c>
      <c r="C1378">
        <v>545</v>
      </c>
      <c r="D1378">
        <v>545</v>
      </c>
      <c r="E1378" s="35">
        <v>1</v>
      </c>
      <c r="F1378" s="34">
        <v>1E-150</v>
      </c>
      <c r="G1378">
        <v>96.95</v>
      </c>
      <c r="H1378">
        <v>1017</v>
      </c>
      <c r="I1378" t="str">
        <f>HYPERLINK("https://www.ncbi.nlm.nih.gov/nucleotide/JQ886456.1?report=genbank&amp;log$=nucltop&amp;blast_rank=76&amp;RID=XE64TGYS013","JQ886456.1")</f>
        <v>JQ886456.1</v>
      </c>
    </row>
    <row r="1379" spans="1:9" x14ac:dyDescent="0.25">
      <c r="A1379" t="s">
        <v>390</v>
      </c>
      <c r="B1379" t="s">
        <v>394</v>
      </c>
      <c r="C1379">
        <v>542</v>
      </c>
      <c r="D1379">
        <v>542</v>
      </c>
      <c r="E1379" s="35">
        <v>0.94</v>
      </c>
      <c r="F1379" s="34">
        <v>2E-149</v>
      </c>
      <c r="G1379">
        <v>98.68</v>
      </c>
      <c r="H1379">
        <v>856</v>
      </c>
      <c r="I1379" t="str">
        <f>HYPERLINK("https://www.ncbi.nlm.nih.gov/nucleotide/ON188795.1?report=genbank&amp;log$=nucltop&amp;blast_rank=77&amp;RID=XE64TGYS013","ON188795.1")</f>
        <v>ON188795.1</v>
      </c>
    </row>
    <row r="1380" spans="1:9" x14ac:dyDescent="0.25">
      <c r="A1380" t="s">
        <v>390</v>
      </c>
      <c r="B1380" t="s">
        <v>393</v>
      </c>
      <c r="C1380">
        <v>540</v>
      </c>
      <c r="D1380">
        <v>540</v>
      </c>
      <c r="E1380" s="35">
        <v>1</v>
      </c>
      <c r="F1380" s="34">
        <v>6.0000000000000003E-149</v>
      </c>
      <c r="G1380">
        <v>96.65</v>
      </c>
      <c r="H1380">
        <v>999</v>
      </c>
      <c r="I1380" t="str">
        <f>HYPERLINK("https://www.ncbi.nlm.nih.gov/nucleotide/JQ809712.1?report=genbank&amp;log$=nucltop&amp;blast_rank=78&amp;RID=XE64TGYS013","JQ809712.1")</f>
        <v>JQ809712.1</v>
      </c>
    </row>
    <row r="1381" spans="1:9" x14ac:dyDescent="0.25">
      <c r="A1381" t="s">
        <v>390</v>
      </c>
      <c r="B1381" t="s">
        <v>403</v>
      </c>
      <c r="C1381">
        <v>538</v>
      </c>
      <c r="D1381">
        <v>538</v>
      </c>
      <c r="E1381" s="35">
        <v>1</v>
      </c>
      <c r="F1381" s="34">
        <v>1.9999999999999999E-148</v>
      </c>
      <c r="G1381">
        <v>96.89</v>
      </c>
      <c r="H1381">
        <v>1540</v>
      </c>
      <c r="I1381" t="str">
        <f>HYPERLINK("https://www.ncbi.nlm.nih.gov/nucleotide/KY320374.1?report=genbank&amp;log$=nucltop&amp;blast_rank=79&amp;RID=XE64TGYS013","KY320374.1")</f>
        <v>KY320374.1</v>
      </c>
    </row>
    <row r="1382" spans="1:9" x14ac:dyDescent="0.25">
      <c r="A1382" t="s">
        <v>390</v>
      </c>
      <c r="B1382" t="s">
        <v>393</v>
      </c>
      <c r="C1382">
        <v>538</v>
      </c>
      <c r="D1382">
        <v>538</v>
      </c>
      <c r="E1382" s="35">
        <v>0.94</v>
      </c>
      <c r="F1382" s="34">
        <v>1.9999999999999999E-148</v>
      </c>
      <c r="G1382">
        <v>98.68</v>
      </c>
      <c r="H1382">
        <v>634</v>
      </c>
      <c r="I1382" t="str">
        <f>HYPERLINK("https://www.ncbi.nlm.nih.gov/nucleotide/MT758222.1?report=genbank&amp;log$=nucltop&amp;blast_rank=80&amp;RID=XE64TGYS013","MT758222.1")</f>
        <v>MT758222.1</v>
      </c>
    </row>
    <row r="1383" spans="1:9" x14ac:dyDescent="0.25">
      <c r="A1383" t="s">
        <v>390</v>
      </c>
      <c r="B1383" t="s">
        <v>393</v>
      </c>
      <c r="C1383">
        <v>534</v>
      </c>
      <c r="D1383">
        <v>534</v>
      </c>
      <c r="E1383" s="35">
        <v>1</v>
      </c>
      <c r="F1383" s="34">
        <v>3.0000000000000002E-147</v>
      </c>
      <c r="G1383">
        <v>96.6</v>
      </c>
      <c r="H1383">
        <v>1656</v>
      </c>
      <c r="I1383" t="str">
        <f>HYPERLINK("https://www.ncbi.nlm.nih.gov/nucleotide/KC899347.1?report=genbank&amp;log$=nucltop&amp;blast_rank=81&amp;RID=XE64TGYS013","KC899347.1")</f>
        <v>KC899347.1</v>
      </c>
    </row>
    <row r="1384" spans="1:9" x14ac:dyDescent="0.25">
      <c r="A1384" t="s">
        <v>390</v>
      </c>
      <c r="B1384" t="s">
        <v>404</v>
      </c>
      <c r="C1384">
        <v>534</v>
      </c>
      <c r="D1384">
        <v>534</v>
      </c>
      <c r="E1384" s="35">
        <v>1</v>
      </c>
      <c r="F1384" s="34">
        <v>3.0000000000000002E-147</v>
      </c>
      <c r="G1384">
        <v>96.6</v>
      </c>
      <c r="H1384">
        <v>1711</v>
      </c>
      <c r="I1384" t="str">
        <f>HYPERLINK("https://www.ncbi.nlm.nih.gov/nucleotide/FR865491.1?report=genbank&amp;log$=nucltop&amp;blast_rank=82&amp;RID=XE64TGYS013","FR865491.1")</f>
        <v>FR865491.1</v>
      </c>
    </row>
    <row r="1385" spans="1:9" x14ac:dyDescent="0.25">
      <c r="A1385" t="s">
        <v>390</v>
      </c>
      <c r="B1385" t="s">
        <v>393</v>
      </c>
      <c r="C1385">
        <v>534</v>
      </c>
      <c r="D1385">
        <v>534</v>
      </c>
      <c r="E1385" s="35">
        <v>1</v>
      </c>
      <c r="F1385" s="34">
        <v>3.0000000000000002E-147</v>
      </c>
      <c r="G1385">
        <v>96.6</v>
      </c>
      <c r="H1385">
        <v>1671</v>
      </c>
      <c r="I1385" t="str">
        <f>HYPERLINK("https://www.ncbi.nlm.nih.gov/nucleotide/HQ121419.1?report=genbank&amp;log$=nucltop&amp;blast_rank=83&amp;RID=XE64TGYS013","HQ121419.1")</f>
        <v>HQ121419.1</v>
      </c>
    </row>
    <row r="1386" spans="1:9" x14ac:dyDescent="0.25">
      <c r="A1386" t="s">
        <v>390</v>
      </c>
      <c r="B1386" t="s">
        <v>393</v>
      </c>
      <c r="C1386">
        <v>534</v>
      </c>
      <c r="D1386">
        <v>534</v>
      </c>
      <c r="E1386" s="35">
        <v>1</v>
      </c>
      <c r="F1386" s="34">
        <v>3.0000000000000002E-147</v>
      </c>
      <c r="G1386">
        <v>96.6</v>
      </c>
      <c r="H1386">
        <v>1690</v>
      </c>
      <c r="I1386" t="str">
        <f>HYPERLINK("https://www.ncbi.nlm.nih.gov/nucleotide/AY485471.1?report=genbank&amp;log$=nucltop&amp;blast_rank=84&amp;RID=XE64TGYS013","AY485471.1")</f>
        <v>AY485471.1</v>
      </c>
    </row>
    <row r="1387" spans="1:9" x14ac:dyDescent="0.25">
      <c r="A1387" t="s">
        <v>390</v>
      </c>
      <c r="B1387" t="s">
        <v>404</v>
      </c>
      <c r="C1387">
        <v>534</v>
      </c>
      <c r="D1387">
        <v>534</v>
      </c>
      <c r="E1387" s="35">
        <v>1</v>
      </c>
      <c r="F1387" s="34">
        <v>3.0000000000000002E-147</v>
      </c>
      <c r="G1387">
        <v>96.6</v>
      </c>
      <c r="H1387">
        <v>1786</v>
      </c>
      <c r="I1387" t="str">
        <f>HYPERLINK("https://www.ncbi.nlm.nih.gov/nucleotide/AY485457.1?report=genbank&amp;log$=nucltop&amp;blast_rank=85&amp;RID=XE64TGYS013","AY485457.1")</f>
        <v>AY485457.1</v>
      </c>
    </row>
    <row r="1388" spans="1:9" x14ac:dyDescent="0.25">
      <c r="A1388" t="s">
        <v>390</v>
      </c>
      <c r="B1388" t="s">
        <v>393</v>
      </c>
      <c r="C1388">
        <v>534</v>
      </c>
      <c r="D1388">
        <v>534</v>
      </c>
      <c r="E1388" s="35">
        <v>1</v>
      </c>
      <c r="F1388" s="34">
        <v>3.0000000000000002E-147</v>
      </c>
      <c r="G1388">
        <v>96.6</v>
      </c>
      <c r="H1388">
        <v>1787</v>
      </c>
      <c r="I1388" t="str">
        <f>HYPERLINK("https://www.ncbi.nlm.nih.gov/nucleotide/AY485455.1?report=genbank&amp;log$=nucltop&amp;blast_rank=86&amp;RID=XE64TGYS013","AY485455.1")</f>
        <v>AY485455.1</v>
      </c>
    </row>
    <row r="1389" spans="1:9" x14ac:dyDescent="0.25">
      <c r="A1389" t="s">
        <v>390</v>
      </c>
      <c r="B1389" t="s">
        <v>405</v>
      </c>
      <c r="C1389">
        <v>531</v>
      </c>
      <c r="D1389">
        <v>531</v>
      </c>
      <c r="E1389" s="35">
        <v>1</v>
      </c>
      <c r="F1389" s="34">
        <v>4.0000000000000001E-146</v>
      </c>
      <c r="G1389">
        <v>96.3</v>
      </c>
      <c r="H1389">
        <v>1675</v>
      </c>
      <c r="I1389" t="str">
        <f>HYPERLINK("https://www.ncbi.nlm.nih.gov/nucleotide/KF698630.1?report=genbank&amp;log$=nucltop&amp;blast_rank=87&amp;RID=XE64TGYS013","KF698630.1")</f>
        <v>KF698630.1</v>
      </c>
    </row>
    <row r="1390" spans="1:9" x14ac:dyDescent="0.25">
      <c r="A1390" t="s">
        <v>390</v>
      </c>
      <c r="B1390" t="s">
        <v>393</v>
      </c>
      <c r="C1390">
        <v>523</v>
      </c>
      <c r="D1390">
        <v>523</v>
      </c>
      <c r="E1390" s="35">
        <v>1</v>
      </c>
      <c r="F1390" s="34">
        <v>5.9999999999999997E-144</v>
      </c>
      <c r="G1390">
        <v>95.98</v>
      </c>
      <c r="H1390">
        <v>1682</v>
      </c>
      <c r="I1390" t="str">
        <f>HYPERLINK("https://www.ncbi.nlm.nih.gov/nucleotide/KY980216.1?report=genbank&amp;log$=nucltop&amp;blast_rank=88&amp;RID=XE64TGYS013","KY980216.1")</f>
        <v>KY980216.1</v>
      </c>
    </row>
    <row r="1391" spans="1:9" x14ac:dyDescent="0.25">
      <c r="A1391" t="s">
        <v>390</v>
      </c>
      <c r="B1391" t="s">
        <v>393</v>
      </c>
      <c r="C1391">
        <v>523</v>
      </c>
      <c r="D1391">
        <v>523</v>
      </c>
      <c r="E1391" s="35">
        <v>1</v>
      </c>
      <c r="F1391" s="34">
        <v>5.9999999999999997E-144</v>
      </c>
      <c r="G1391">
        <v>95.96</v>
      </c>
      <c r="H1391">
        <v>443</v>
      </c>
      <c r="I1391" t="str">
        <f>HYPERLINK("https://www.ncbi.nlm.nih.gov/nucleotide/KP400268.1?report=genbank&amp;log$=nucltop&amp;blast_rank=89&amp;RID=XE64TGYS013","KP400268.1")</f>
        <v>KP400268.1</v>
      </c>
    </row>
    <row r="1392" spans="1:9" x14ac:dyDescent="0.25">
      <c r="A1392" t="s">
        <v>390</v>
      </c>
      <c r="B1392" t="s">
        <v>393</v>
      </c>
      <c r="C1392">
        <v>518</v>
      </c>
      <c r="D1392">
        <v>518</v>
      </c>
      <c r="E1392" s="35">
        <v>0.97</v>
      </c>
      <c r="F1392" s="34">
        <v>3.0000000000000001E-142</v>
      </c>
      <c r="G1392">
        <v>96.51</v>
      </c>
      <c r="H1392">
        <v>406</v>
      </c>
      <c r="I1392" t="str">
        <f>HYPERLINK("https://www.ncbi.nlm.nih.gov/nucleotide/MK045741.1?report=genbank&amp;log$=nucltop&amp;blast_rank=90&amp;RID=XE64TGYS013","MK045741.1")</f>
        <v>MK045741.1</v>
      </c>
    </row>
    <row r="1393" spans="1:9" x14ac:dyDescent="0.25">
      <c r="A1393" t="s">
        <v>390</v>
      </c>
      <c r="B1393" t="s">
        <v>394</v>
      </c>
      <c r="C1393">
        <v>514</v>
      </c>
      <c r="D1393">
        <v>514</v>
      </c>
      <c r="E1393" s="35">
        <v>1</v>
      </c>
      <c r="F1393" s="34">
        <v>4.0000000000000002E-141</v>
      </c>
      <c r="G1393">
        <v>95.37</v>
      </c>
      <c r="H1393">
        <v>1642</v>
      </c>
      <c r="I1393" t="str">
        <f>HYPERLINK("https://www.ncbi.nlm.nih.gov/nucleotide/KY320375.1?report=genbank&amp;log$=nucltop&amp;blast_rank=91&amp;RID=XE64TGYS013","KY320375.1")</f>
        <v>KY320375.1</v>
      </c>
    </row>
    <row r="1394" spans="1:9" x14ac:dyDescent="0.25">
      <c r="A1394" t="s">
        <v>390</v>
      </c>
      <c r="B1394" t="s">
        <v>406</v>
      </c>
      <c r="C1394">
        <v>512</v>
      </c>
      <c r="D1394">
        <v>984</v>
      </c>
      <c r="E1394" s="35">
        <v>1</v>
      </c>
      <c r="F1394" s="34">
        <v>9.9999999999999998E-141</v>
      </c>
      <c r="G1394">
        <v>95.36</v>
      </c>
      <c r="H1394">
        <v>2059</v>
      </c>
      <c r="I1394" t="str">
        <f>HYPERLINK("https://www.ncbi.nlm.nih.gov/nucleotide/MH734167.1?report=genbank&amp;log$=nucltop&amp;blast_rank=92&amp;RID=XE64TGYS013","MH734167.1")</f>
        <v>MH734167.1</v>
      </c>
    </row>
    <row r="1395" spans="1:9" x14ac:dyDescent="0.25">
      <c r="A1395" t="s">
        <v>390</v>
      </c>
      <c r="B1395" t="s">
        <v>393</v>
      </c>
      <c r="C1395">
        <v>507</v>
      </c>
      <c r="D1395">
        <v>507</v>
      </c>
      <c r="E1395" s="35">
        <v>1</v>
      </c>
      <c r="F1395" s="34">
        <v>5.9999999999999998E-139</v>
      </c>
      <c r="G1395">
        <v>95.05</v>
      </c>
      <c r="H1395">
        <v>1605</v>
      </c>
      <c r="I1395" t="str">
        <f>HYPERLINK("https://www.ncbi.nlm.nih.gov/nucleotide/JF794039.1?report=genbank&amp;log$=nucltop&amp;blast_rank=93&amp;RID=XE64TGYS013","JF794039.1")</f>
        <v>JF794039.1</v>
      </c>
    </row>
    <row r="1396" spans="1:9" x14ac:dyDescent="0.25">
      <c r="A1396" t="s">
        <v>390</v>
      </c>
      <c r="B1396" t="s">
        <v>407</v>
      </c>
      <c r="C1396">
        <v>507</v>
      </c>
      <c r="D1396">
        <v>507</v>
      </c>
      <c r="E1396" s="35">
        <v>1</v>
      </c>
      <c r="F1396" s="34">
        <v>5.9999999999999998E-139</v>
      </c>
      <c r="G1396">
        <v>95.05</v>
      </c>
      <c r="H1396">
        <v>1102</v>
      </c>
      <c r="I1396" t="str">
        <f>HYPERLINK("https://www.ncbi.nlm.nih.gov/nucleotide/JQ240484.1?report=genbank&amp;log$=nucltop&amp;blast_rank=94&amp;RID=XE64TGYS013","JQ240484.1")</f>
        <v>JQ240484.1</v>
      </c>
    </row>
    <row r="1397" spans="1:9" x14ac:dyDescent="0.25">
      <c r="A1397" t="s">
        <v>390</v>
      </c>
      <c r="B1397" t="s">
        <v>408</v>
      </c>
      <c r="C1397">
        <v>507</v>
      </c>
      <c r="D1397">
        <v>507</v>
      </c>
      <c r="E1397" s="35">
        <v>1</v>
      </c>
      <c r="F1397" s="34">
        <v>5.9999999999999998E-139</v>
      </c>
      <c r="G1397">
        <v>95.03</v>
      </c>
      <c r="H1397">
        <v>1743</v>
      </c>
      <c r="I1397" t="str">
        <f>HYPERLINK("https://www.ncbi.nlm.nih.gov/nucleotide/AB183668.1?report=genbank&amp;log$=nucltop&amp;blast_rank=95&amp;RID=XE64TGYS013","AB183668.1")</f>
        <v>AB183668.1</v>
      </c>
    </row>
    <row r="1398" spans="1:9" x14ac:dyDescent="0.25">
      <c r="A1398" t="s">
        <v>390</v>
      </c>
      <c r="B1398" t="s">
        <v>409</v>
      </c>
      <c r="C1398">
        <v>501</v>
      </c>
      <c r="D1398">
        <v>501</v>
      </c>
      <c r="E1398" s="35">
        <v>1</v>
      </c>
      <c r="F1398" s="34">
        <v>2.9999999999999998E-137</v>
      </c>
      <c r="G1398">
        <v>94.77</v>
      </c>
      <c r="H1398">
        <v>697</v>
      </c>
      <c r="I1398" t="str">
        <f>HYPERLINK("https://www.ncbi.nlm.nih.gov/nucleotide/KJ671700.1?report=genbank&amp;log$=nucltop&amp;blast_rank=96&amp;RID=XE64TGYS013","KJ671700.1")</f>
        <v>KJ671700.1</v>
      </c>
    </row>
    <row r="1399" spans="1:9" x14ac:dyDescent="0.25">
      <c r="A1399" t="s">
        <v>390</v>
      </c>
      <c r="B1399" t="s">
        <v>365</v>
      </c>
      <c r="C1399">
        <v>501</v>
      </c>
      <c r="D1399">
        <v>501</v>
      </c>
      <c r="E1399" s="35">
        <v>1</v>
      </c>
      <c r="F1399" s="34">
        <v>2.9999999999999998E-137</v>
      </c>
      <c r="G1399">
        <v>94.74</v>
      </c>
      <c r="H1399">
        <v>1787</v>
      </c>
      <c r="I1399" t="str">
        <f>HYPERLINK("https://www.ncbi.nlm.nih.gov/nucleotide/MT259199.1?report=genbank&amp;log$=nucltop&amp;blast_rank=97&amp;RID=XE64TGYS013","MT259199.1")</f>
        <v>MT259199.1</v>
      </c>
    </row>
    <row r="1400" spans="1:9" x14ac:dyDescent="0.25">
      <c r="A1400" t="s">
        <v>390</v>
      </c>
      <c r="B1400" t="s">
        <v>410</v>
      </c>
      <c r="C1400">
        <v>501</v>
      </c>
      <c r="D1400">
        <v>501</v>
      </c>
      <c r="E1400" s="35">
        <v>1</v>
      </c>
      <c r="F1400" s="34">
        <v>2.9999999999999998E-137</v>
      </c>
      <c r="G1400">
        <v>94.77</v>
      </c>
      <c r="H1400">
        <v>1785</v>
      </c>
      <c r="I1400" t="str">
        <f>HYPERLINK("https://www.ncbi.nlm.nih.gov/nucleotide/MT259195.1?report=genbank&amp;log$=nucltop&amp;blast_rank=98&amp;RID=XE64TGYS013","MT259195.1")</f>
        <v>MT259195.1</v>
      </c>
    </row>
    <row r="1401" spans="1:9" x14ac:dyDescent="0.25">
      <c r="A1401" t="s">
        <v>390</v>
      </c>
      <c r="B1401" t="s">
        <v>393</v>
      </c>
      <c r="C1401">
        <v>496</v>
      </c>
      <c r="D1401">
        <v>496</v>
      </c>
      <c r="E1401" s="35">
        <v>1</v>
      </c>
      <c r="F1401" s="34">
        <v>1E-135</v>
      </c>
      <c r="G1401">
        <v>94.41</v>
      </c>
      <c r="H1401">
        <v>697</v>
      </c>
      <c r="I1401" t="str">
        <f>HYPERLINK("https://www.ncbi.nlm.nih.gov/nucleotide/KJ671694.1?report=genbank&amp;log$=nucltop&amp;blast_rank=99&amp;RID=XE64TGYS013","KJ671694.1")</f>
        <v>KJ671694.1</v>
      </c>
    </row>
    <row r="1402" spans="1:9" x14ac:dyDescent="0.25">
      <c r="A1402" t="s">
        <v>390</v>
      </c>
      <c r="B1402" t="s">
        <v>394</v>
      </c>
      <c r="C1402">
        <v>492</v>
      </c>
      <c r="D1402">
        <v>492</v>
      </c>
      <c r="E1402" s="35">
        <v>1</v>
      </c>
      <c r="F1402" s="34">
        <v>2.0000000000000001E-134</v>
      </c>
      <c r="G1402">
        <v>94.1</v>
      </c>
      <c r="H1402">
        <v>1572</v>
      </c>
      <c r="I1402" t="str">
        <f>HYPERLINK("https://www.ncbi.nlm.nih.gov/nucleotide/MN943996.1?report=genbank&amp;log$=nucltop&amp;blast_rank=100&amp;RID=XE64TGYS013","MN943996.1")</f>
        <v>MN943996.1</v>
      </c>
    </row>
    <row r="1403" spans="1:9" x14ac:dyDescent="0.25">
      <c r="A1403" t="s">
        <v>411</v>
      </c>
      <c r="B1403" t="s">
        <v>165</v>
      </c>
      <c r="C1403">
        <v>588</v>
      </c>
      <c r="D1403">
        <v>588</v>
      </c>
      <c r="E1403" s="35">
        <v>1</v>
      </c>
      <c r="F1403" s="34">
        <v>1.9999999999999998E-163</v>
      </c>
      <c r="G1403">
        <v>99.69</v>
      </c>
      <c r="H1403">
        <v>380</v>
      </c>
      <c r="I1403" t="str">
        <f>HYPERLINK("https://www.ncbi.nlm.nih.gov/nucleotide/MK003115.1?report=genbank&amp;log$=nucltop&amp;blast_rank=1&amp;RID=XE6E2XG2013","MK003115.1")</f>
        <v>MK003115.1</v>
      </c>
    </row>
    <row r="1404" spans="1:9" x14ac:dyDescent="0.25">
      <c r="A1404" t="s">
        <v>411</v>
      </c>
      <c r="B1404" t="s">
        <v>412</v>
      </c>
      <c r="C1404">
        <v>588</v>
      </c>
      <c r="D1404">
        <v>588</v>
      </c>
      <c r="E1404" s="35">
        <v>1</v>
      </c>
      <c r="F1404" s="34">
        <v>1.9999999999999998E-163</v>
      </c>
      <c r="G1404">
        <v>99.69</v>
      </c>
      <c r="H1404">
        <v>1629</v>
      </c>
      <c r="I1404" t="str">
        <f>HYPERLINK("https://www.ncbi.nlm.nih.gov/nucleotide/KF899834.1?report=genbank&amp;log$=nucltop&amp;blast_rank=2&amp;RID=XE6E2XG2013","KF899834.1")</f>
        <v>KF899834.1</v>
      </c>
    </row>
    <row r="1405" spans="1:9" x14ac:dyDescent="0.25">
      <c r="A1405" t="s">
        <v>411</v>
      </c>
      <c r="B1405" t="s">
        <v>413</v>
      </c>
      <c r="C1405">
        <v>584</v>
      </c>
      <c r="D1405">
        <v>584</v>
      </c>
      <c r="E1405" s="35">
        <v>1</v>
      </c>
      <c r="F1405" s="34">
        <v>3E-162</v>
      </c>
      <c r="G1405">
        <v>99.38</v>
      </c>
      <c r="H1405">
        <v>1722</v>
      </c>
      <c r="I1405" t="str">
        <f>HYPERLINK("https://www.ncbi.nlm.nih.gov/nucleotide/MG972247.1?report=genbank&amp;log$=nucltop&amp;blast_rank=3&amp;RID=XE6E2XG2013","MG972247.1")</f>
        <v>MG972247.1</v>
      </c>
    </row>
    <row r="1406" spans="1:9" x14ac:dyDescent="0.25">
      <c r="A1406" t="s">
        <v>411</v>
      </c>
      <c r="B1406" t="s">
        <v>413</v>
      </c>
      <c r="C1406">
        <v>582</v>
      </c>
      <c r="D1406">
        <v>582</v>
      </c>
      <c r="E1406" s="35">
        <v>1</v>
      </c>
      <c r="F1406" s="34">
        <v>1E-161</v>
      </c>
      <c r="G1406">
        <v>99.38</v>
      </c>
      <c r="H1406">
        <v>1684</v>
      </c>
      <c r="I1406" t="str">
        <f>HYPERLINK("https://www.ncbi.nlm.nih.gov/nucleotide/MG972246.1?report=genbank&amp;log$=nucltop&amp;blast_rank=4&amp;RID=XE6E2XG2013","MG972246.1")</f>
        <v>MG972246.1</v>
      </c>
    </row>
    <row r="1407" spans="1:9" x14ac:dyDescent="0.25">
      <c r="A1407" t="s">
        <v>411</v>
      </c>
      <c r="B1407" t="s">
        <v>414</v>
      </c>
      <c r="C1407">
        <v>577</v>
      </c>
      <c r="D1407">
        <v>577</v>
      </c>
      <c r="E1407" s="35">
        <v>1</v>
      </c>
      <c r="F1407" s="34">
        <v>4.9999999999999999E-160</v>
      </c>
      <c r="G1407">
        <v>99.07</v>
      </c>
      <c r="H1407">
        <v>718</v>
      </c>
      <c r="I1407" t="str">
        <f>HYPERLINK("https://www.ncbi.nlm.nih.gov/nucleotide/AF363171.1?report=genbank&amp;log$=nucltop&amp;blast_rank=5&amp;RID=XE6E2XG2013","AF363171.1")</f>
        <v>AF363171.1</v>
      </c>
    </row>
    <row r="1408" spans="1:9" x14ac:dyDescent="0.25">
      <c r="A1408" t="s">
        <v>411</v>
      </c>
      <c r="B1408" t="s">
        <v>193</v>
      </c>
      <c r="C1408">
        <v>560</v>
      </c>
      <c r="D1408">
        <v>560</v>
      </c>
      <c r="E1408" s="35">
        <v>1</v>
      </c>
      <c r="F1408" s="34">
        <v>4.9999999999999999E-155</v>
      </c>
      <c r="G1408">
        <v>98.13</v>
      </c>
      <c r="H1408">
        <v>1737</v>
      </c>
      <c r="I1408" t="str">
        <f>HYPERLINK("https://www.ncbi.nlm.nih.gov/nucleotide/LC371031.1?report=genbank&amp;log$=nucltop&amp;blast_rank=6&amp;RID=XE6E2XG2013","LC371031.1")</f>
        <v>LC371031.1</v>
      </c>
    </row>
    <row r="1409" spans="1:9" x14ac:dyDescent="0.25">
      <c r="A1409" t="s">
        <v>411</v>
      </c>
      <c r="B1409" t="s">
        <v>413</v>
      </c>
      <c r="C1409">
        <v>560</v>
      </c>
      <c r="D1409">
        <v>560</v>
      </c>
      <c r="E1409" s="35">
        <v>1</v>
      </c>
      <c r="F1409" s="34">
        <v>4.9999999999999999E-155</v>
      </c>
      <c r="G1409">
        <v>98.13</v>
      </c>
      <c r="H1409">
        <v>1679</v>
      </c>
      <c r="I1409" t="str">
        <f>HYPERLINK("https://www.ncbi.nlm.nih.gov/nucleotide/MG972245.1?report=genbank&amp;log$=nucltop&amp;blast_rank=7&amp;RID=XE6E2XG2013","MG972245.1")</f>
        <v>MG972245.1</v>
      </c>
    </row>
    <row r="1410" spans="1:9" x14ac:dyDescent="0.25">
      <c r="A1410" t="s">
        <v>411</v>
      </c>
      <c r="B1410" t="s">
        <v>165</v>
      </c>
      <c r="C1410">
        <v>560</v>
      </c>
      <c r="D1410">
        <v>560</v>
      </c>
      <c r="E1410" s="35">
        <v>1</v>
      </c>
      <c r="F1410" s="34">
        <v>4.9999999999999999E-155</v>
      </c>
      <c r="G1410">
        <v>98.13</v>
      </c>
      <c r="H1410">
        <v>627</v>
      </c>
      <c r="I1410" t="str">
        <f>HYPERLINK("https://www.ncbi.nlm.nih.gov/nucleotide/KY054704.1?report=genbank&amp;log$=nucltop&amp;blast_rank=8&amp;RID=XE6E2XG2013","KY054704.1")</f>
        <v>KY054704.1</v>
      </c>
    </row>
    <row r="1411" spans="1:9" x14ac:dyDescent="0.25">
      <c r="A1411" t="s">
        <v>411</v>
      </c>
      <c r="B1411" t="s">
        <v>165</v>
      </c>
      <c r="C1411">
        <v>560</v>
      </c>
      <c r="D1411">
        <v>560</v>
      </c>
      <c r="E1411" s="35">
        <v>1</v>
      </c>
      <c r="F1411" s="34">
        <v>4.9999999999999999E-155</v>
      </c>
      <c r="G1411">
        <v>98.13</v>
      </c>
      <c r="H1411">
        <v>572</v>
      </c>
      <c r="I1411" t="str">
        <f>HYPERLINK("https://www.ncbi.nlm.nih.gov/nucleotide/KY054702.1?report=genbank&amp;log$=nucltop&amp;blast_rank=9&amp;RID=XE6E2XG2013","KY054702.1")</f>
        <v>KY054702.1</v>
      </c>
    </row>
    <row r="1412" spans="1:9" x14ac:dyDescent="0.25">
      <c r="A1412" t="s">
        <v>411</v>
      </c>
      <c r="B1412" t="s">
        <v>165</v>
      </c>
      <c r="C1412">
        <v>560</v>
      </c>
      <c r="D1412">
        <v>560</v>
      </c>
      <c r="E1412" s="35">
        <v>1</v>
      </c>
      <c r="F1412" s="34">
        <v>4.9999999999999999E-155</v>
      </c>
      <c r="G1412">
        <v>98.13</v>
      </c>
      <c r="H1412">
        <v>617</v>
      </c>
      <c r="I1412" t="str">
        <f>HYPERLINK("https://www.ncbi.nlm.nih.gov/nucleotide/KY054701.1?report=genbank&amp;log$=nucltop&amp;blast_rank=10&amp;RID=XE6E2XG2013","KY054701.1")</f>
        <v>KY054701.1</v>
      </c>
    </row>
    <row r="1413" spans="1:9" x14ac:dyDescent="0.25">
      <c r="A1413" t="s">
        <v>411</v>
      </c>
      <c r="B1413" t="s">
        <v>165</v>
      </c>
      <c r="C1413">
        <v>560</v>
      </c>
      <c r="D1413">
        <v>560</v>
      </c>
      <c r="E1413" s="35">
        <v>1</v>
      </c>
      <c r="F1413" s="34">
        <v>4.9999999999999999E-155</v>
      </c>
      <c r="G1413">
        <v>98.13</v>
      </c>
      <c r="H1413">
        <v>591</v>
      </c>
      <c r="I1413" t="str">
        <f>HYPERLINK("https://www.ncbi.nlm.nih.gov/nucleotide/KY054699.1?report=genbank&amp;log$=nucltop&amp;blast_rank=11&amp;RID=XE6E2XG2013","KY054699.1")</f>
        <v>KY054699.1</v>
      </c>
    </row>
    <row r="1414" spans="1:9" x14ac:dyDescent="0.25">
      <c r="A1414" t="s">
        <v>411</v>
      </c>
      <c r="B1414" t="s">
        <v>165</v>
      </c>
      <c r="C1414">
        <v>560</v>
      </c>
      <c r="D1414">
        <v>560</v>
      </c>
      <c r="E1414" s="35">
        <v>1</v>
      </c>
      <c r="F1414" s="34">
        <v>4.9999999999999999E-155</v>
      </c>
      <c r="G1414">
        <v>98.13</v>
      </c>
      <c r="H1414">
        <v>658</v>
      </c>
      <c r="I1414" t="str">
        <f>HYPERLINK("https://www.ncbi.nlm.nih.gov/nucleotide/KY054691.1?report=genbank&amp;log$=nucltop&amp;blast_rank=12&amp;RID=XE6E2XG2013","KY054691.1")</f>
        <v>KY054691.1</v>
      </c>
    </row>
    <row r="1415" spans="1:9" x14ac:dyDescent="0.25">
      <c r="A1415" t="s">
        <v>411</v>
      </c>
      <c r="B1415" t="s">
        <v>165</v>
      </c>
      <c r="C1415">
        <v>560</v>
      </c>
      <c r="D1415">
        <v>560</v>
      </c>
      <c r="E1415" s="35">
        <v>1</v>
      </c>
      <c r="F1415" s="34">
        <v>4.9999999999999999E-155</v>
      </c>
      <c r="G1415">
        <v>98.13</v>
      </c>
      <c r="H1415">
        <v>646</v>
      </c>
      <c r="I1415" t="str">
        <f>HYPERLINK("https://www.ncbi.nlm.nih.gov/nucleotide/KY054690.1?report=genbank&amp;log$=nucltop&amp;blast_rank=13&amp;RID=XE6E2XG2013","KY054690.1")</f>
        <v>KY054690.1</v>
      </c>
    </row>
    <row r="1416" spans="1:9" x14ac:dyDescent="0.25">
      <c r="A1416" t="s">
        <v>411</v>
      </c>
      <c r="B1416" t="s">
        <v>165</v>
      </c>
      <c r="C1416">
        <v>560</v>
      </c>
      <c r="D1416">
        <v>560</v>
      </c>
      <c r="E1416" s="35">
        <v>1</v>
      </c>
      <c r="F1416" s="34">
        <v>4.9999999999999999E-155</v>
      </c>
      <c r="G1416">
        <v>98.13</v>
      </c>
      <c r="H1416">
        <v>584</v>
      </c>
      <c r="I1416" t="str">
        <f>HYPERLINK("https://www.ncbi.nlm.nih.gov/nucleotide/KY054689.1?report=genbank&amp;log$=nucltop&amp;blast_rank=14&amp;RID=XE6E2XG2013","KY054689.1")</f>
        <v>KY054689.1</v>
      </c>
    </row>
    <row r="1417" spans="1:9" x14ac:dyDescent="0.25">
      <c r="A1417" t="s">
        <v>411</v>
      </c>
      <c r="B1417" t="s">
        <v>165</v>
      </c>
      <c r="C1417">
        <v>560</v>
      </c>
      <c r="D1417">
        <v>560</v>
      </c>
      <c r="E1417" s="35">
        <v>1</v>
      </c>
      <c r="F1417" s="34">
        <v>4.9999999999999999E-155</v>
      </c>
      <c r="G1417">
        <v>98.13</v>
      </c>
      <c r="H1417">
        <v>421</v>
      </c>
      <c r="I1417" t="str">
        <f>HYPERLINK("https://www.ncbi.nlm.nih.gov/nucleotide/KT811191.1?report=genbank&amp;log$=nucltop&amp;blast_rank=15&amp;RID=XE6E2XG2013","KT811191.1")</f>
        <v>KT811191.1</v>
      </c>
    </row>
    <row r="1418" spans="1:9" x14ac:dyDescent="0.25">
      <c r="A1418" t="s">
        <v>411</v>
      </c>
      <c r="B1418" t="s">
        <v>413</v>
      </c>
      <c r="C1418">
        <v>560</v>
      </c>
      <c r="D1418">
        <v>560</v>
      </c>
      <c r="E1418" s="35">
        <v>1</v>
      </c>
      <c r="F1418" s="34">
        <v>4.9999999999999999E-155</v>
      </c>
      <c r="G1418">
        <v>98.13</v>
      </c>
      <c r="H1418">
        <v>1064</v>
      </c>
      <c r="I1418" t="str">
        <f>HYPERLINK("https://www.ncbi.nlm.nih.gov/nucleotide/OK147654.1?report=genbank&amp;log$=nucltop&amp;blast_rank=16&amp;RID=XE6E2XG2013","OK147654.1")</f>
        <v>OK147654.1</v>
      </c>
    </row>
    <row r="1419" spans="1:9" x14ac:dyDescent="0.25">
      <c r="A1419" t="s">
        <v>411</v>
      </c>
      <c r="B1419" t="s">
        <v>165</v>
      </c>
      <c r="C1419">
        <v>560</v>
      </c>
      <c r="D1419">
        <v>560</v>
      </c>
      <c r="E1419" s="35">
        <v>1</v>
      </c>
      <c r="F1419" s="34">
        <v>4.9999999999999999E-155</v>
      </c>
      <c r="G1419">
        <v>98.13</v>
      </c>
      <c r="H1419">
        <v>875</v>
      </c>
      <c r="I1419" t="str">
        <f>HYPERLINK("https://www.ncbi.nlm.nih.gov/nucleotide/HQ868961.1?report=genbank&amp;log$=nucltop&amp;blast_rank=17&amp;RID=XE6E2XG2013","HQ868961.1")</f>
        <v>HQ868961.1</v>
      </c>
    </row>
    <row r="1420" spans="1:9" x14ac:dyDescent="0.25">
      <c r="A1420" t="s">
        <v>411</v>
      </c>
      <c r="B1420" t="s">
        <v>165</v>
      </c>
      <c r="C1420">
        <v>560</v>
      </c>
      <c r="D1420">
        <v>560</v>
      </c>
      <c r="E1420" s="35">
        <v>1</v>
      </c>
      <c r="F1420" s="34">
        <v>4.9999999999999999E-155</v>
      </c>
      <c r="G1420">
        <v>98.13</v>
      </c>
      <c r="H1420">
        <v>878</v>
      </c>
      <c r="I1420" t="str">
        <f>HYPERLINK("https://www.ncbi.nlm.nih.gov/nucleotide/HQ867453.1?report=genbank&amp;log$=nucltop&amp;blast_rank=18&amp;RID=XE6E2XG2013","HQ867453.1")</f>
        <v>HQ867453.1</v>
      </c>
    </row>
    <row r="1421" spans="1:9" x14ac:dyDescent="0.25">
      <c r="A1421" t="s">
        <v>411</v>
      </c>
      <c r="B1421" t="s">
        <v>165</v>
      </c>
      <c r="C1421">
        <v>560</v>
      </c>
      <c r="D1421">
        <v>560</v>
      </c>
      <c r="E1421" s="35">
        <v>1</v>
      </c>
      <c r="F1421" s="34">
        <v>4.9999999999999999E-155</v>
      </c>
      <c r="G1421">
        <v>98.13</v>
      </c>
      <c r="H1421">
        <v>883</v>
      </c>
      <c r="I1421" t="str">
        <f>HYPERLINK("https://www.ncbi.nlm.nih.gov/nucleotide/EU087257.1?report=genbank&amp;log$=nucltop&amp;blast_rank=19&amp;RID=XE6E2XG2013","EU087257.1")</f>
        <v>EU087257.1</v>
      </c>
    </row>
    <row r="1422" spans="1:9" x14ac:dyDescent="0.25">
      <c r="A1422" t="s">
        <v>411</v>
      </c>
      <c r="B1422" t="s">
        <v>165</v>
      </c>
      <c r="C1422">
        <v>560</v>
      </c>
      <c r="D1422">
        <v>560</v>
      </c>
      <c r="E1422" s="35">
        <v>1</v>
      </c>
      <c r="F1422" s="34">
        <v>4.9999999999999999E-155</v>
      </c>
      <c r="G1422">
        <v>98.13</v>
      </c>
      <c r="H1422">
        <v>883</v>
      </c>
      <c r="I1422" t="str">
        <f>HYPERLINK("https://www.ncbi.nlm.nih.gov/nucleotide/EU087241.1?report=genbank&amp;log$=nucltop&amp;blast_rank=20&amp;RID=XE6E2XG2013","EU087241.1")</f>
        <v>EU087241.1</v>
      </c>
    </row>
    <row r="1423" spans="1:9" x14ac:dyDescent="0.25">
      <c r="A1423" t="s">
        <v>411</v>
      </c>
      <c r="B1423" t="s">
        <v>413</v>
      </c>
      <c r="C1423">
        <v>555</v>
      </c>
      <c r="D1423">
        <v>555</v>
      </c>
      <c r="E1423" s="35">
        <v>1</v>
      </c>
      <c r="F1423" s="34">
        <v>2.0000000000000001E-153</v>
      </c>
      <c r="G1423">
        <v>97.82</v>
      </c>
      <c r="H1423">
        <v>1689</v>
      </c>
      <c r="I1423" t="str">
        <f>HYPERLINK("https://www.ncbi.nlm.nih.gov/nucleotide/MG972250.1?report=genbank&amp;log$=nucltop&amp;blast_rank=21&amp;RID=XE6E2XG2013","MG972250.1")</f>
        <v>MG972250.1</v>
      </c>
    </row>
    <row r="1424" spans="1:9" x14ac:dyDescent="0.25">
      <c r="A1424" t="s">
        <v>411</v>
      </c>
      <c r="B1424" t="s">
        <v>413</v>
      </c>
      <c r="C1424">
        <v>555</v>
      </c>
      <c r="D1424">
        <v>555</v>
      </c>
      <c r="E1424" s="35">
        <v>1</v>
      </c>
      <c r="F1424" s="34">
        <v>2.0000000000000001E-153</v>
      </c>
      <c r="G1424">
        <v>97.82</v>
      </c>
      <c r="H1424">
        <v>1681</v>
      </c>
      <c r="I1424" t="str">
        <f>HYPERLINK("https://www.ncbi.nlm.nih.gov/nucleotide/MG972249.1?report=genbank&amp;log$=nucltop&amp;blast_rank=22&amp;RID=XE6E2XG2013","MG972249.1")</f>
        <v>MG972249.1</v>
      </c>
    </row>
    <row r="1425" spans="1:9" x14ac:dyDescent="0.25">
      <c r="A1425" t="s">
        <v>411</v>
      </c>
      <c r="B1425" t="s">
        <v>413</v>
      </c>
      <c r="C1425">
        <v>555</v>
      </c>
      <c r="D1425">
        <v>555</v>
      </c>
      <c r="E1425" s="35">
        <v>1</v>
      </c>
      <c r="F1425" s="34">
        <v>2.0000000000000001E-153</v>
      </c>
      <c r="G1425">
        <v>97.82</v>
      </c>
      <c r="H1425">
        <v>1685</v>
      </c>
      <c r="I1425" t="str">
        <f>HYPERLINK("https://www.ncbi.nlm.nih.gov/nucleotide/MG972248.1?report=genbank&amp;log$=nucltop&amp;blast_rank=23&amp;RID=XE6E2XG2013","MG972248.1")</f>
        <v>MG972248.1</v>
      </c>
    </row>
    <row r="1426" spans="1:9" x14ac:dyDescent="0.25">
      <c r="A1426" t="s">
        <v>411</v>
      </c>
      <c r="B1426" t="s">
        <v>165</v>
      </c>
      <c r="C1426">
        <v>555</v>
      </c>
      <c r="D1426">
        <v>555</v>
      </c>
      <c r="E1426" s="35">
        <v>1</v>
      </c>
      <c r="F1426" s="34">
        <v>2.0000000000000001E-153</v>
      </c>
      <c r="G1426">
        <v>97.82</v>
      </c>
      <c r="H1426">
        <v>651</v>
      </c>
      <c r="I1426" t="str">
        <f>HYPERLINK("https://www.ncbi.nlm.nih.gov/nucleotide/KY054694.1?report=genbank&amp;log$=nucltop&amp;blast_rank=24&amp;RID=XE6E2XG2013","KY054694.1")</f>
        <v>KY054694.1</v>
      </c>
    </row>
    <row r="1427" spans="1:9" x14ac:dyDescent="0.25">
      <c r="A1427" t="s">
        <v>411</v>
      </c>
      <c r="B1427" t="s">
        <v>165</v>
      </c>
      <c r="C1427">
        <v>555</v>
      </c>
      <c r="D1427">
        <v>555</v>
      </c>
      <c r="E1427" s="35">
        <v>1</v>
      </c>
      <c r="F1427" s="34">
        <v>2.0000000000000001E-153</v>
      </c>
      <c r="G1427">
        <v>97.82</v>
      </c>
      <c r="H1427">
        <v>630</v>
      </c>
      <c r="I1427" t="str">
        <f>HYPERLINK("https://www.ncbi.nlm.nih.gov/nucleotide/KY054693.1?report=genbank&amp;log$=nucltop&amp;blast_rank=25&amp;RID=XE6E2XG2013","KY054693.1")</f>
        <v>KY054693.1</v>
      </c>
    </row>
    <row r="1428" spans="1:9" x14ac:dyDescent="0.25">
      <c r="A1428" t="s">
        <v>411</v>
      </c>
      <c r="B1428" t="s">
        <v>165</v>
      </c>
      <c r="C1428">
        <v>555</v>
      </c>
      <c r="D1428">
        <v>555</v>
      </c>
      <c r="E1428" s="35">
        <v>1</v>
      </c>
      <c r="F1428" s="34">
        <v>2.0000000000000001E-153</v>
      </c>
      <c r="G1428">
        <v>97.82</v>
      </c>
      <c r="H1428">
        <v>653</v>
      </c>
      <c r="I1428" t="str">
        <f>HYPERLINK("https://www.ncbi.nlm.nih.gov/nucleotide/KY054688.1?report=genbank&amp;log$=nucltop&amp;blast_rank=26&amp;RID=XE6E2XG2013","KY054688.1")</f>
        <v>KY054688.1</v>
      </c>
    </row>
    <row r="1429" spans="1:9" x14ac:dyDescent="0.25">
      <c r="A1429" t="s">
        <v>411</v>
      </c>
      <c r="B1429" t="s">
        <v>165</v>
      </c>
      <c r="C1429">
        <v>555</v>
      </c>
      <c r="D1429">
        <v>555</v>
      </c>
      <c r="E1429" s="35">
        <v>1</v>
      </c>
      <c r="F1429" s="34">
        <v>2.0000000000000001E-153</v>
      </c>
      <c r="G1429">
        <v>97.82</v>
      </c>
      <c r="H1429">
        <v>556</v>
      </c>
      <c r="I1429" t="str">
        <f>HYPERLINK("https://www.ncbi.nlm.nih.gov/nucleotide/KY054684.1?report=genbank&amp;log$=nucltop&amp;blast_rank=27&amp;RID=XE6E2XG2013","KY054684.1")</f>
        <v>KY054684.1</v>
      </c>
    </row>
    <row r="1430" spans="1:9" x14ac:dyDescent="0.25">
      <c r="A1430" t="s">
        <v>411</v>
      </c>
      <c r="B1430" t="s">
        <v>165</v>
      </c>
      <c r="C1430">
        <v>555</v>
      </c>
      <c r="D1430">
        <v>555</v>
      </c>
      <c r="E1430" s="35">
        <v>1</v>
      </c>
      <c r="F1430" s="34">
        <v>2.0000000000000001E-153</v>
      </c>
      <c r="G1430">
        <v>97.82</v>
      </c>
      <c r="H1430">
        <v>628</v>
      </c>
      <c r="I1430" t="str">
        <f>HYPERLINK("https://www.ncbi.nlm.nih.gov/nucleotide/KY054602.1?report=genbank&amp;log$=nucltop&amp;blast_rank=28&amp;RID=XE6E2XG2013","KY054602.1")</f>
        <v>KY054602.1</v>
      </c>
    </row>
    <row r="1431" spans="1:9" x14ac:dyDescent="0.25">
      <c r="A1431" t="s">
        <v>411</v>
      </c>
      <c r="B1431" t="s">
        <v>165</v>
      </c>
      <c r="C1431">
        <v>555</v>
      </c>
      <c r="D1431">
        <v>555</v>
      </c>
      <c r="E1431" s="35">
        <v>1</v>
      </c>
      <c r="F1431" s="34">
        <v>2.0000000000000001E-153</v>
      </c>
      <c r="G1431">
        <v>97.82</v>
      </c>
      <c r="H1431">
        <v>878</v>
      </c>
      <c r="I1431" t="str">
        <f>HYPERLINK("https://www.ncbi.nlm.nih.gov/nucleotide/HQ868514.1?report=genbank&amp;log$=nucltop&amp;blast_rank=29&amp;RID=XE6E2XG2013","HQ868514.1")</f>
        <v>HQ868514.1</v>
      </c>
    </row>
    <row r="1432" spans="1:9" x14ac:dyDescent="0.25">
      <c r="A1432" t="s">
        <v>411</v>
      </c>
      <c r="B1432" t="s">
        <v>165</v>
      </c>
      <c r="C1432">
        <v>555</v>
      </c>
      <c r="D1432">
        <v>555</v>
      </c>
      <c r="E1432" s="35">
        <v>1</v>
      </c>
      <c r="F1432" s="34">
        <v>2.0000000000000001E-153</v>
      </c>
      <c r="G1432">
        <v>97.82</v>
      </c>
      <c r="H1432">
        <v>871</v>
      </c>
      <c r="I1432" t="str">
        <f>HYPERLINK("https://www.ncbi.nlm.nih.gov/nucleotide/HQ867350.1?report=genbank&amp;log$=nucltop&amp;blast_rank=30&amp;RID=XE6E2XG2013","HQ867350.1")</f>
        <v>HQ867350.1</v>
      </c>
    </row>
    <row r="1433" spans="1:9" x14ac:dyDescent="0.25">
      <c r="A1433" t="s">
        <v>411</v>
      </c>
      <c r="B1433" t="s">
        <v>165</v>
      </c>
      <c r="C1433">
        <v>555</v>
      </c>
      <c r="D1433">
        <v>555</v>
      </c>
      <c r="E1433" s="35">
        <v>1</v>
      </c>
      <c r="F1433" s="34">
        <v>2.0000000000000001E-153</v>
      </c>
      <c r="G1433">
        <v>97.82</v>
      </c>
      <c r="H1433">
        <v>962</v>
      </c>
      <c r="I1433" t="str">
        <f>HYPERLINK("https://www.ncbi.nlm.nih.gov/nucleotide/EU545656.1?report=genbank&amp;log$=nucltop&amp;blast_rank=31&amp;RID=XE6E2XG2013","EU545656.1")</f>
        <v>EU545656.1</v>
      </c>
    </row>
    <row r="1434" spans="1:9" x14ac:dyDescent="0.25">
      <c r="A1434" t="s">
        <v>411</v>
      </c>
      <c r="B1434" t="s">
        <v>415</v>
      </c>
      <c r="C1434">
        <v>551</v>
      </c>
      <c r="D1434">
        <v>551</v>
      </c>
      <c r="E1434" s="35">
        <v>0.98</v>
      </c>
      <c r="F1434" s="34">
        <v>3E-152</v>
      </c>
      <c r="G1434">
        <v>98.1</v>
      </c>
      <c r="H1434">
        <v>1743</v>
      </c>
      <c r="I1434" t="str">
        <f>HYPERLINK("https://www.ncbi.nlm.nih.gov/nucleotide/LC371035.1?report=genbank&amp;log$=nucltop&amp;blast_rank=32&amp;RID=XE6E2XG2013","LC371035.1")</f>
        <v>LC371035.1</v>
      </c>
    </row>
    <row r="1435" spans="1:9" x14ac:dyDescent="0.25">
      <c r="A1435" t="s">
        <v>411</v>
      </c>
      <c r="B1435" t="s">
        <v>416</v>
      </c>
      <c r="C1435">
        <v>549</v>
      </c>
      <c r="D1435">
        <v>549</v>
      </c>
      <c r="E1435" s="35">
        <v>1</v>
      </c>
      <c r="F1435" s="34">
        <v>9.9999999999999994E-152</v>
      </c>
      <c r="G1435">
        <v>97.51</v>
      </c>
      <c r="H1435">
        <v>1583</v>
      </c>
      <c r="I1435" t="str">
        <f>HYPERLINK("https://www.ncbi.nlm.nih.gov/nucleotide/MK775168.1?report=genbank&amp;log$=nucltop&amp;blast_rank=33&amp;RID=XE6E2XG2013","MK775168.1")</f>
        <v>MK775168.1</v>
      </c>
    </row>
    <row r="1436" spans="1:9" x14ac:dyDescent="0.25">
      <c r="A1436" t="s">
        <v>411</v>
      </c>
      <c r="B1436" t="s">
        <v>165</v>
      </c>
      <c r="C1436">
        <v>549</v>
      </c>
      <c r="D1436">
        <v>549</v>
      </c>
      <c r="E1436" s="35">
        <v>1</v>
      </c>
      <c r="F1436" s="34">
        <v>9.9999999999999994E-152</v>
      </c>
      <c r="G1436">
        <v>97.51</v>
      </c>
      <c r="H1436">
        <v>581</v>
      </c>
      <c r="I1436" t="str">
        <f>HYPERLINK("https://www.ncbi.nlm.nih.gov/nucleotide/KY054623.1?report=genbank&amp;log$=nucltop&amp;blast_rank=34&amp;RID=XE6E2XG2013","KY054623.1")</f>
        <v>KY054623.1</v>
      </c>
    </row>
    <row r="1437" spans="1:9" x14ac:dyDescent="0.25">
      <c r="A1437" t="s">
        <v>411</v>
      </c>
      <c r="B1437" t="s">
        <v>413</v>
      </c>
      <c r="C1437">
        <v>549</v>
      </c>
      <c r="D1437">
        <v>549</v>
      </c>
      <c r="E1437" s="35">
        <v>1</v>
      </c>
      <c r="F1437" s="34">
        <v>9.9999999999999994E-152</v>
      </c>
      <c r="G1437">
        <v>97.51</v>
      </c>
      <c r="H1437">
        <v>1745</v>
      </c>
      <c r="I1437" t="str">
        <f>HYPERLINK("https://www.ncbi.nlm.nih.gov/nucleotide/AB847419.1?report=genbank&amp;log$=nucltop&amp;blast_rank=35&amp;RID=XE6E2XG2013","AB847419.1")</f>
        <v>AB847419.1</v>
      </c>
    </row>
    <row r="1438" spans="1:9" x14ac:dyDescent="0.25">
      <c r="A1438" t="s">
        <v>411</v>
      </c>
      <c r="B1438" t="s">
        <v>279</v>
      </c>
      <c r="C1438">
        <v>547</v>
      </c>
      <c r="D1438">
        <v>547</v>
      </c>
      <c r="E1438" s="35">
        <v>0.99</v>
      </c>
      <c r="F1438" s="34">
        <v>3.9999999999999998E-151</v>
      </c>
      <c r="G1438">
        <v>97.5</v>
      </c>
      <c r="H1438">
        <v>380</v>
      </c>
      <c r="I1438" t="str">
        <f>HYPERLINK("https://www.ncbi.nlm.nih.gov/nucleotide/MK940201.1?report=genbank&amp;log$=nucltop&amp;blast_rank=36&amp;RID=XE6E2XG2013","MK940201.1")</f>
        <v>MK940201.1</v>
      </c>
    </row>
    <row r="1439" spans="1:9" x14ac:dyDescent="0.25">
      <c r="A1439" t="s">
        <v>411</v>
      </c>
      <c r="B1439" t="s">
        <v>165</v>
      </c>
      <c r="C1439">
        <v>547</v>
      </c>
      <c r="D1439">
        <v>547</v>
      </c>
      <c r="E1439" s="35">
        <v>0.97</v>
      </c>
      <c r="F1439" s="34">
        <v>3.9999999999999998E-151</v>
      </c>
      <c r="G1439">
        <v>98.09</v>
      </c>
      <c r="H1439">
        <v>975</v>
      </c>
      <c r="I1439" t="str">
        <f>HYPERLINK("https://www.ncbi.nlm.nih.gov/nucleotide/JQ955992.1?report=genbank&amp;log$=nucltop&amp;blast_rank=37&amp;RID=XE6E2XG2013","JQ955992.1")</f>
        <v>JQ955992.1</v>
      </c>
    </row>
    <row r="1440" spans="1:9" x14ac:dyDescent="0.25">
      <c r="A1440" t="s">
        <v>411</v>
      </c>
      <c r="B1440" t="s">
        <v>165</v>
      </c>
      <c r="C1440">
        <v>545</v>
      </c>
      <c r="D1440">
        <v>545</v>
      </c>
      <c r="E1440" s="35">
        <v>0.97</v>
      </c>
      <c r="F1440" s="34">
        <v>1E-150</v>
      </c>
      <c r="G1440">
        <v>98.08</v>
      </c>
      <c r="H1440">
        <v>976</v>
      </c>
      <c r="I1440" t="str">
        <f>HYPERLINK("https://www.ncbi.nlm.nih.gov/nucleotide/JQ955934.1?report=genbank&amp;log$=nucltop&amp;blast_rank=38&amp;RID=XE6E2XG2013","JQ955934.1")</f>
        <v>JQ955934.1</v>
      </c>
    </row>
    <row r="1441" spans="1:9" x14ac:dyDescent="0.25">
      <c r="A1441" t="s">
        <v>411</v>
      </c>
      <c r="B1441" t="s">
        <v>181</v>
      </c>
      <c r="C1441">
        <v>545</v>
      </c>
      <c r="D1441">
        <v>545</v>
      </c>
      <c r="E1441" s="35">
        <v>0.97</v>
      </c>
      <c r="F1441" s="34">
        <v>1E-150</v>
      </c>
      <c r="G1441">
        <v>98.08</v>
      </c>
      <c r="H1441">
        <v>958</v>
      </c>
      <c r="I1441" t="str">
        <f>HYPERLINK("https://www.ncbi.nlm.nih.gov/nucleotide/HQ222493.1?report=genbank&amp;log$=nucltop&amp;blast_rank=39&amp;RID=XE6E2XG2013","HQ222493.1")</f>
        <v>HQ222493.1</v>
      </c>
    </row>
    <row r="1442" spans="1:9" x14ac:dyDescent="0.25">
      <c r="A1442" t="s">
        <v>411</v>
      </c>
      <c r="B1442" t="s">
        <v>416</v>
      </c>
      <c r="C1442">
        <v>544</v>
      </c>
      <c r="D1442">
        <v>544</v>
      </c>
      <c r="E1442" s="35">
        <v>1</v>
      </c>
      <c r="F1442" s="34">
        <v>4.9999999999999999E-150</v>
      </c>
      <c r="G1442">
        <v>97.2</v>
      </c>
      <c r="H1442">
        <v>1573</v>
      </c>
      <c r="I1442" t="str">
        <f>HYPERLINK("https://www.ncbi.nlm.nih.gov/nucleotide/MK775160.1?report=genbank&amp;log$=nucltop&amp;blast_rank=40&amp;RID=XE6E2XG2013","MK775160.1")</f>
        <v>MK775160.1</v>
      </c>
    </row>
    <row r="1443" spans="1:9" x14ac:dyDescent="0.25">
      <c r="A1443" t="s">
        <v>411</v>
      </c>
      <c r="B1443" t="s">
        <v>165</v>
      </c>
      <c r="C1443">
        <v>542</v>
      </c>
      <c r="D1443">
        <v>542</v>
      </c>
      <c r="E1443" s="35">
        <v>0.97</v>
      </c>
      <c r="F1443" s="34">
        <v>2E-149</v>
      </c>
      <c r="G1443">
        <v>97.77</v>
      </c>
      <c r="H1443">
        <v>977</v>
      </c>
      <c r="I1443" t="str">
        <f>HYPERLINK("https://www.ncbi.nlm.nih.gov/nucleotide/JQ955989.1?report=genbank&amp;log$=nucltop&amp;blast_rank=41&amp;RID=XE6E2XG2013","JQ955989.1")</f>
        <v>JQ955989.1</v>
      </c>
    </row>
    <row r="1444" spans="1:9" x14ac:dyDescent="0.25">
      <c r="A1444" t="s">
        <v>411</v>
      </c>
      <c r="B1444" t="s">
        <v>165</v>
      </c>
      <c r="C1444">
        <v>542</v>
      </c>
      <c r="D1444">
        <v>542</v>
      </c>
      <c r="E1444" s="35">
        <v>0.99</v>
      </c>
      <c r="F1444" s="34">
        <v>2E-149</v>
      </c>
      <c r="G1444">
        <v>97.19</v>
      </c>
      <c r="H1444">
        <v>1188</v>
      </c>
      <c r="I1444" t="str">
        <f>HYPERLINK("https://www.ncbi.nlm.nih.gov/nucleotide/AY046646.1?report=genbank&amp;log$=nucltop&amp;blast_rank=42&amp;RID=XE6E2XG2013","AY046646.1")</f>
        <v>AY046646.1</v>
      </c>
    </row>
    <row r="1445" spans="1:9" x14ac:dyDescent="0.25">
      <c r="A1445" t="s">
        <v>411</v>
      </c>
      <c r="B1445" t="s">
        <v>165</v>
      </c>
      <c r="C1445">
        <v>542</v>
      </c>
      <c r="D1445">
        <v>542</v>
      </c>
      <c r="E1445" s="35">
        <v>0.99</v>
      </c>
      <c r="F1445" s="34">
        <v>2E-149</v>
      </c>
      <c r="G1445">
        <v>97.19</v>
      </c>
      <c r="H1445">
        <v>1187</v>
      </c>
      <c r="I1445" t="str">
        <f>HYPERLINK("https://www.ncbi.nlm.nih.gov/nucleotide/AY046600.1?report=genbank&amp;log$=nucltop&amp;blast_rank=43&amp;RID=XE6E2XG2013","AY046600.1")</f>
        <v>AY046600.1</v>
      </c>
    </row>
    <row r="1446" spans="1:9" x14ac:dyDescent="0.25">
      <c r="A1446" t="s">
        <v>411</v>
      </c>
      <c r="B1446" t="s">
        <v>165</v>
      </c>
      <c r="C1446">
        <v>540</v>
      </c>
      <c r="D1446">
        <v>540</v>
      </c>
      <c r="E1446" s="35">
        <v>0.99</v>
      </c>
      <c r="F1446" s="34">
        <v>6.0000000000000003E-149</v>
      </c>
      <c r="G1446">
        <v>97.19</v>
      </c>
      <c r="H1446">
        <v>954</v>
      </c>
      <c r="I1446" t="str">
        <f>HYPERLINK("https://www.ncbi.nlm.nih.gov/nucleotide/GQ912977.1?report=genbank&amp;log$=nucltop&amp;blast_rank=44&amp;RID=XE6E2XG2013","GQ912977.1")</f>
        <v>GQ912977.1</v>
      </c>
    </row>
    <row r="1447" spans="1:9" x14ac:dyDescent="0.25">
      <c r="A1447" t="s">
        <v>411</v>
      </c>
      <c r="B1447" t="s">
        <v>181</v>
      </c>
      <c r="C1447">
        <v>534</v>
      </c>
      <c r="D1447">
        <v>534</v>
      </c>
      <c r="E1447" s="35">
        <v>0.95</v>
      </c>
      <c r="F1447" s="34">
        <v>3.0000000000000002E-147</v>
      </c>
      <c r="G1447">
        <v>98.05</v>
      </c>
      <c r="H1447">
        <v>952</v>
      </c>
      <c r="I1447" t="str">
        <f>HYPERLINK("https://www.ncbi.nlm.nih.gov/nucleotide/HQ222494.1?report=genbank&amp;log$=nucltop&amp;blast_rank=45&amp;RID=XE6E2XG2013","HQ222494.1")</f>
        <v>HQ222494.1</v>
      </c>
    </row>
    <row r="1448" spans="1:9" x14ac:dyDescent="0.25">
      <c r="A1448" t="s">
        <v>411</v>
      </c>
      <c r="B1448" t="s">
        <v>165</v>
      </c>
      <c r="C1448">
        <v>534</v>
      </c>
      <c r="D1448">
        <v>534</v>
      </c>
      <c r="E1448" s="35">
        <v>0.99</v>
      </c>
      <c r="F1448" s="34">
        <v>3.0000000000000002E-147</v>
      </c>
      <c r="G1448">
        <v>96.88</v>
      </c>
      <c r="H1448">
        <v>903</v>
      </c>
      <c r="I1448" t="str">
        <f>HYPERLINK("https://www.ncbi.nlm.nih.gov/nucleotide/GQ913063.1?report=genbank&amp;log$=nucltop&amp;blast_rank=46&amp;RID=XE6E2XG2013","GQ913063.1")</f>
        <v>GQ913063.1</v>
      </c>
    </row>
    <row r="1449" spans="1:9" x14ac:dyDescent="0.25">
      <c r="A1449" t="s">
        <v>411</v>
      </c>
      <c r="B1449" t="s">
        <v>165</v>
      </c>
      <c r="C1449">
        <v>534</v>
      </c>
      <c r="D1449">
        <v>534</v>
      </c>
      <c r="E1449" s="35">
        <v>0.97</v>
      </c>
      <c r="F1449" s="34">
        <v>3.0000000000000002E-147</v>
      </c>
      <c r="G1449">
        <v>97.44</v>
      </c>
      <c r="H1449">
        <v>866</v>
      </c>
      <c r="I1449" t="str">
        <f>HYPERLINK("https://www.ncbi.nlm.nih.gov/nucleotide/GQ913046.1?report=genbank&amp;log$=nucltop&amp;blast_rank=47&amp;RID=XE6E2XG2013","GQ913046.1")</f>
        <v>GQ913046.1</v>
      </c>
    </row>
    <row r="1450" spans="1:9" x14ac:dyDescent="0.25">
      <c r="A1450" t="s">
        <v>411</v>
      </c>
      <c r="B1450" t="s">
        <v>165</v>
      </c>
      <c r="C1450">
        <v>531</v>
      </c>
      <c r="D1450">
        <v>531</v>
      </c>
      <c r="E1450" s="35">
        <v>0.99</v>
      </c>
      <c r="F1450" s="34">
        <v>4.0000000000000001E-146</v>
      </c>
      <c r="G1450">
        <v>96.57</v>
      </c>
      <c r="H1450">
        <v>421</v>
      </c>
      <c r="I1450" t="str">
        <f>HYPERLINK("https://www.ncbi.nlm.nih.gov/nucleotide/KT817165.1?report=genbank&amp;log$=nucltop&amp;blast_rank=48&amp;RID=XE6E2XG2013","KT817165.1")</f>
        <v>KT817165.1</v>
      </c>
    </row>
    <row r="1451" spans="1:9" x14ac:dyDescent="0.25">
      <c r="A1451" t="s">
        <v>411</v>
      </c>
      <c r="B1451" t="s">
        <v>165</v>
      </c>
      <c r="C1451">
        <v>531</v>
      </c>
      <c r="D1451">
        <v>531</v>
      </c>
      <c r="E1451" s="35">
        <v>0.97</v>
      </c>
      <c r="F1451" s="34">
        <v>4.0000000000000001E-146</v>
      </c>
      <c r="G1451">
        <v>97.13</v>
      </c>
      <c r="H1451">
        <v>963</v>
      </c>
      <c r="I1451" t="str">
        <f>HYPERLINK("https://www.ncbi.nlm.nih.gov/nucleotide/JQ955940.1?report=genbank&amp;log$=nucltop&amp;blast_rank=49&amp;RID=XE6E2XG2013","JQ955940.1")</f>
        <v>JQ955940.1</v>
      </c>
    </row>
    <row r="1452" spans="1:9" x14ac:dyDescent="0.25">
      <c r="A1452" t="s">
        <v>411</v>
      </c>
      <c r="B1452" t="s">
        <v>165</v>
      </c>
      <c r="C1452">
        <v>523</v>
      </c>
      <c r="D1452">
        <v>523</v>
      </c>
      <c r="E1452" s="35">
        <v>0.95</v>
      </c>
      <c r="F1452" s="34">
        <v>5.9999999999999997E-144</v>
      </c>
      <c r="G1452">
        <v>97.39</v>
      </c>
      <c r="H1452">
        <v>995</v>
      </c>
      <c r="I1452" t="str">
        <f>HYPERLINK("https://www.ncbi.nlm.nih.gov/nucleotide/GQ912995.1?report=genbank&amp;log$=nucltop&amp;blast_rank=50&amp;RID=XE6E2XG2013","GQ912995.1")</f>
        <v>GQ912995.1</v>
      </c>
    </row>
    <row r="1453" spans="1:9" x14ac:dyDescent="0.25">
      <c r="A1453" t="s">
        <v>411</v>
      </c>
      <c r="B1453" t="s">
        <v>165</v>
      </c>
      <c r="C1453">
        <v>521</v>
      </c>
      <c r="D1453">
        <v>521</v>
      </c>
      <c r="E1453" s="35">
        <v>0.95</v>
      </c>
      <c r="F1453" s="34">
        <v>1.9999999999999999E-143</v>
      </c>
      <c r="G1453">
        <v>97.08</v>
      </c>
      <c r="H1453">
        <v>1070</v>
      </c>
      <c r="I1453" t="str">
        <f>HYPERLINK("https://www.ncbi.nlm.nih.gov/nucleotide/GQ913012.1?report=genbank&amp;log$=nucltop&amp;blast_rank=51&amp;RID=XE6E2XG2013","GQ913012.1")</f>
        <v>GQ913012.1</v>
      </c>
    </row>
    <row r="1454" spans="1:9" x14ac:dyDescent="0.25">
      <c r="A1454" t="s">
        <v>411</v>
      </c>
      <c r="B1454" t="s">
        <v>165</v>
      </c>
      <c r="C1454">
        <v>505</v>
      </c>
      <c r="D1454">
        <v>505</v>
      </c>
      <c r="E1454" s="35">
        <v>1</v>
      </c>
      <c r="F1454" s="34">
        <v>2.0000000000000001E-138</v>
      </c>
      <c r="G1454">
        <v>95.02</v>
      </c>
      <c r="H1454">
        <v>380</v>
      </c>
      <c r="I1454" t="str">
        <f>HYPERLINK("https://www.ncbi.nlm.nih.gov/nucleotide/MK004172.1?report=genbank&amp;log$=nucltop&amp;blast_rank=52&amp;RID=XE6E2XG2013","MK004172.1")</f>
        <v>MK004172.1</v>
      </c>
    </row>
    <row r="1455" spans="1:9" x14ac:dyDescent="0.25">
      <c r="A1455" t="s">
        <v>411</v>
      </c>
      <c r="B1455" t="s">
        <v>165</v>
      </c>
      <c r="C1455">
        <v>473</v>
      </c>
      <c r="D1455">
        <v>473</v>
      </c>
      <c r="E1455" s="35">
        <v>0.87</v>
      </c>
      <c r="F1455" s="34">
        <v>5.9999999999999996E-129</v>
      </c>
      <c r="G1455">
        <v>96.81</v>
      </c>
      <c r="H1455">
        <v>968</v>
      </c>
      <c r="I1455" t="str">
        <f>HYPERLINK("https://www.ncbi.nlm.nih.gov/nucleotide/GQ913018.1?report=genbank&amp;log$=nucltop&amp;blast_rank=53&amp;RID=XE6E2XG2013","GQ913018.1")</f>
        <v>GQ913018.1</v>
      </c>
    </row>
    <row r="1456" spans="1:9" x14ac:dyDescent="0.25">
      <c r="A1456" t="s">
        <v>411</v>
      </c>
      <c r="B1456" t="s">
        <v>165</v>
      </c>
      <c r="C1456">
        <v>472</v>
      </c>
      <c r="D1456">
        <v>472</v>
      </c>
      <c r="E1456" s="35">
        <v>0.85</v>
      </c>
      <c r="F1456" s="34">
        <v>2.0000000000000001E-128</v>
      </c>
      <c r="G1456">
        <v>97.46</v>
      </c>
      <c r="H1456">
        <v>366</v>
      </c>
      <c r="I1456" t="str">
        <f>HYPERLINK("https://www.ncbi.nlm.nih.gov/nucleotide/MK004906.1?report=genbank&amp;log$=nucltop&amp;blast_rank=54&amp;RID=XE6E2XG2013","MK004906.1")</f>
        <v>MK004906.1</v>
      </c>
    </row>
    <row r="1457" spans="1:9" x14ac:dyDescent="0.25">
      <c r="A1457" t="s">
        <v>411</v>
      </c>
      <c r="B1457" t="s">
        <v>165</v>
      </c>
      <c r="C1457">
        <v>444</v>
      </c>
      <c r="D1457">
        <v>444</v>
      </c>
      <c r="E1457" s="35">
        <v>0.95</v>
      </c>
      <c r="F1457" s="34">
        <v>5.0000000000000001E-120</v>
      </c>
      <c r="G1457">
        <v>92.9</v>
      </c>
      <c r="H1457">
        <v>416</v>
      </c>
      <c r="I1457" t="str">
        <f>HYPERLINK("https://www.ncbi.nlm.nih.gov/nucleotide/KT816392.1?report=genbank&amp;log$=nucltop&amp;blast_rank=55&amp;RID=XE6E2XG2013","KT816392.1")</f>
        <v>KT816392.1</v>
      </c>
    </row>
    <row r="1458" spans="1:9" x14ac:dyDescent="0.25">
      <c r="A1458" t="s">
        <v>411</v>
      </c>
      <c r="B1458" t="s">
        <v>165</v>
      </c>
      <c r="C1458">
        <v>316</v>
      </c>
      <c r="D1458">
        <v>316</v>
      </c>
      <c r="E1458" s="35">
        <v>0.69</v>
      </c>
      <c r="F1458" s="34">
        <v>9.9999999999999996E-82</v>
      </c>
      <c r="G1458">
        <v>92.34</v>
      </c>
      <c r="H1458">
        <v>1125</v>
      </c>
      <c r="I1458" t="str">
        <f>HYPERLINK("https://www.ncbi.nlm.nih.gov/nucleotide/GQ913077.1?report=genbank&amp;log$=nucltop&amp;blast_rank=56&amp;RID=XE6E2XG2013","GQ913077.1")</f>
        <v>GQ913077.1</v>
      </c>
    </row>
    <row r="1459" spans="1:9" x14ac:dyDescent="0.25">
      <c r="A1459" t="s">
        <v>411</v>
      </c>
      <c r="B1459" t="s">
        <v>279</v>
      </c>
      <c r="C1459">
        <v>300</v>
      </c>
      <c r="D1459">
        <v>300</v>
      </c>
      <c r="E1459" s="35">
        <v>0.99</v>
      </c>
      <c r="F1459" s="34">
        <v>9.9999999999999993E-77</v>
      </c>
      <c r="G1459">
        <v>83.84</v>
      </c>
      <c r="H1459">
        <v>382</v>
      </c>
      <c r="I1459" t="str">
        <f>HYPERLINK("https://www.ncbi.nlm.nih.gov/nucleotide/MK939896.1?report=genbank&amp;log$=nucltop&amp;blast_rank=57&amp;RID=XE6E2XG2013","MK939896.1")</f>
        <v>MK939896.1</v>
      </c>
    </row>
    <row r="1460" spans="1:9" x14ac:dyDescent="0.25">
      <c r="A1460" t="s">
        <v>411</v>
      </c>
      <c r="B1460" t="s">
        <v>279</v>
      </c>
      <c r="C1460">
        <v>300</v>
      </c>
      <c r="D1460">
        <v>300</v>
      </c>
      <c r="E1460" s="35">
        <v>0.99</v>
      </c>
      <c r="F1460" s="34">
        <v>9.9999999999999993E-77</v>
      </c>
      <c r="G1460">
        <v>83.84</v>
      </c>
      <c r="H1460">
        <v>382</v>
      </c>
      <c r="I1460" t="str">
        <f>HYPERLINK("https://www.ncbi.nlm.nih.gov/nucleotide/MK939311.1?report=genbank&amp;log$=nucltop&amp;blast_rank=58&amp;RID=XE6E2XG2013","MK939311.1")</f>
        <v>MK939311.1</v>
      </c>
    </row>
    <row r="1461" spans="1:9" x14ac:dyDescent="0.25">
      <c r="A1461" t="s">
        <v>411</v>
      </c>
      <c r="B1461" t="s">
        <v>279</v>
      </c>
      <c r="C1461">
        <v>300</v>
      </c>
      <c r="D1461">
        <v>300</v>
      </c>
      <c r="E1461" s="35">
        <v>0.99</v>
      </c>
      <c r="F1461" s="34">
        <v>9.9999999999999993E-77</v>
      </c>
      <c r="G1461">
        <v>83.84</v>
      </c>
      <c r="H1461">
        <v>382</v>
      </c>
      <c r="I1461" t="str">
        <f>HYPERLINK("https://www.ncbi.nlm.nih.gov/nucleotide/MK939169.1?report=genbank&amp;log$=nucltop&amp;blast_rank=59&amp;RID=XE6E2XG2013","MK939169.1")</f>
        <v>MK939169.1</v>
      </c>
    </row>
    <row r="1462" spans="1:9" x14ac:dyDescent="0.25">
      <c r="A1462" t="s">
        <v>411</v>
      </c>
      <c r="B1462" t="s">
        <v>279</v>
      </c>
      <c r="C1462">
        <v>300</v>
      </c>
      <c r="D1462">
        <v>300</v>
      </c>
      <c r="E1462" s="35">
        <v>0.99</v>
      </c>
      <c r="F1462" s="34">
        <v>9.9999999999999993E-77</v>
      </c>
      <c r="G1462">
        <v>83.89</v>
      </c>
      <c r="H1462">
        <v>382</v>
      </c>
      <c r="I1462" t="str">
        <f>HYPERLINK("https://www.ncbi.nlm.nih.gov/nucleotide/MK938934.1?report=genbank&amp;log$=nucltop&amp;blast_rank=60&amp;RID=XE6E2XG2013","MK938934.1")</f>
        <v>MK938934.1</v>
      </c>
    </row>
    <row r="1463" spans="1:9" x14ac:dyDescent="0.25">
      <c r="A1463" t="s">
        <v>411</v>
      </c>
      <c r="B1463" t="s">
        <v>417</v>
      </c>
      <c r="C1463">
        <v>300</v>
      </c>
      <c r="D1463">
        <v>300</v>
      </c>
      <c r="E1463" s="35">
        <v>0.99</v>
      </c>
      <c r="F1463" s="34">
        <v>9.9999999999999993E-77</v>
      </c>
      <c r="G1463">
        <v>83.84</v>
      </c>
      <c r="H1463">
        <v>1691</v>
      </c>
      <c r="I1463" t="str">
        <f>HYPERLINK("https://www.ncbi.nlm.nih.gov/nucleotide/MG972229.1?report=genbank&amp;log$=nucltop&amp;blast_rank=61&amp;RID=XE6E2XG2013","MG972229.1")</f>
        <v>MG972229.1</v>
      </c>
    </row>
    <row r="1464" spans="1:9" x14ac:dyDescent="0.25">
      <c r="A1464" t="s">
        <v>411</v>
      </c>
      <c r="B1464" t="s">
        <v>417</v>
      </c>
      <c r="C1464">
        <v>300</v>
      </c>
      <c r="D1464">
        <v>300</v>
      </c>
      <c r="E1464" s="35">
        <v>0.99</v>
      </c>
      <c r="F1464" s="34">
        <v>9.9999999999999993E-77</v>
      </c>
      <c r="G1464">
        <v>83.84</v>
      </c>
      <c r="H1464">
        <v>1711</v>
      </c>
      <c r="I1464" t="str">
        <f>HYPERLINK("https://www.ncbi.nlm.nih.gov/nucleotide/MG972228.1?report=genbank&amp;log$=nucltop&amp;blast_rank=62&amp;RID=XE6E2XG2013","MG972228.1")</f>
        <v>MG972228.1</v>
      </c>
    </row>
    <row r="1465" spans="1:9" x14ac:dyDescent="0.25">
      <c r="A1465" t="s">
        <v>411</v>
      </c>
      <c r="B1465" t="s">
        <v>417</v>
      </c>
      <c r="C1465">
        <v>300</v>
      </c>
      <c r="D1465">
        <v>300</v>
      </c>
      <c r="E1465" s="35">
        <v>0.99</v>
      </c>
      <c r="F1465" s="34">
        <v>9.9999999999999993E-77</v>
      </c>
      <c r="G1465">
        <v>83.84</v>
      </c>
      <c r="H1465">
        <v>1707</v>
      </c>
      <c r="I1465" t="str">
        <f>HYPERLINK("https://www.ncbi.nlm.nih.gov/nucleotide/KY852258.1?report=genbank&amp;log$=nucltop&amp;blast_rank=63&amp;RID=XE6E2XG2013","KY852258.1")</f>
        <v>KY852258.1</v>
      </c>
    </row>
    <row r="1466" spans="1:9" x14ac:dyDescent="0.25">
      <c r="A1466" t="s">
        <v>411</v>
      </c>
      <c r="B1466" t="s">
        <v>417</v>
      </c>
      <c r="C1466">
        <v>300</v>
      </c>
      <c r="D1466">
        <v>300</v>
      </c>
      <c r="E1466" s="35">
        <v>0.99</v>
      </c>
      <c r="F1466" s="34">
        <v>9.9999999999999993E-77</v>
      </c>
      <c r="G1466">
        <v>83.84</v>
      </c>
      <c r="H1466">
        <v>1749</v>
      </c>
      <c r="I1466" t="str">
        <f>HYPERLINK("https://www.ncbi.nlm.nih.gov/nucleotide/MW832832.1?report=genbank&amp;log$=nucltop&amp;blast_rank=64&amp;RID=XE6E2XG2013","MW832832.1")</f>
        <v>MW832832.1</v>
      </c>
    </row>
    <row r="1467" spans="1:9" x14ac:dyDescent="0.25">
      <c r="A1467" t="s">
        <v>411</v>
      </c>
      <c r="B1467" t="s">
        <v>279</v>
      </c>
      <c r="C1467">
        <v>296</v>
      </c>
      <c r="D1467">
        <v>296</v>
      </c>
      <c r="E1467" s="35">
        <v>0.99</v>
      </c>
      <c r="F1467" s="34">
        <v>9.9999999999999996E-76</v>
      </c>
      <c r="G1467">
        <v>83.64</v>
      </c>
      <c r="H1467">
        <v>384</v>
      </c>
      <c r="I1467" t="str">
        <f>HYPERLINK("https://www.ncbi.nlm.nih.gov/nucleotide/MK938916.1?report=genbank&amp;log$=nucltop&amp;blast_rank=65&amp;RID=XE6E2XG2013","MK938916.1")</f>
        <v>MK938916.1</v>
      </c>
    </row>
    <row r="1468" spans="1:9" x14ac:dyDescent="0.25">
      <c r="A1468" t="s">
        <v>411</v>
      </c>
      <c r="B1468" t="s">
        <v>279</v>
      </c>
      <c r="C1468">
        <v>294</v>
      </c>
      <c r="D1468">
        <v>294</v>
      </c>
      <c r="E1468" s="35">
        <v>0.99</v>
      </c>
      <c r="F1468" s="34">
        <v>4.9999999999999998E-75</v>
      </c>
      <c r="G1468">
        <v>83.54</v>
      </c>
      <c r="H1468">
        <v>382</v>
      </c>
      <c r="I1468" t="str">
        <f>HYPERLINK("https://www.ncbi.nlm.nih.gov/nucleotide/MK940219.1?report=genbank&amp;log$=nucltop&amp;blast_rank=66&amp;RID=XE6E2XG2013","MK940219.1")</f>
        <v>MK940219.1</v>
      </c>
    </row>
    <row r="1469" spans="1:9" x14ac:dyDescent="0.25">
      <c r="A1469" t="s">
        <v>411</v>
      </c>
      <c r="B1469" t="s">
        <v>279</v>
      </c>
      <c r="C1469">
        <v>294</v>
      </c>
      <c r="D1469">
        <v>294</v>
      </c>
      <c r="E1469" s="35">
        <v>0.99</v>
      </c>
      <c r="F1469" s="34">
        <v>4.9999999999999998E-75</v>
      </c>
      <c r="G1469">
        <v>83.54</v>
      </c>
      <c r="H1469">
        <v>382</v>
      </c>
      <c r="I1469" t="str">
        <f>HYPERLINK("https://www.ncbi.nlm.nih.gov/nucleotide/MK940206.1?report=genbank&amp;log$=nucltop&amp;blast_rank=67&amp;RID=XE6E2XG2013","MK940206.1")</f>
        <v>MK940206.1</v>
      </c>
    </row>
    <row r="1470" spans="1:9" x14ac:dyDescent="0.25">
      <c r="A1470" t="s">
        <v>411</v>
      </c>
      <c r="B1470" t="s">
        <v>279</v>
      </c>
      <c r="C1470">
        <v>294</v>
      </c>
      <c r="D1470">
        <v>294</v>
      </c>
      <c r="E1470" s="35">
        <v>0.99</v>
      </c>
      <c r="F1470" s="34">
        <v>4.9999999999999998E-75</v>
      </c>
      <c r="G1470">
        <v>83.54</v>
      </c>
      <c r="H1470">
        <v>382</v>
      </c>
      <c r="I1470" t="str">
        <f>HYPERLINK("https://www.ncbi.nlm.nih.gov/nucleotide/MK939975.1?report=genbank&amp;log$=nucltop&amp;blast_rank=68&amp;RID=XE6E2XG2013","MK939975.1")</f>
        <v>MK939975.1</v>
      </c>
    </row>
    <row r="1471" spans="1:9" x14ac:dyDescent="0.25">
      <c r="A1471" t="s">
        <v>411</v>
      </c>
      <c r="B1471" t="s">
        <v>279</v>
      </c>
      <c r="C1471">
        <v>294</v>
      </c>
      <c r="D1471">
        <v>294</v>
      </c>
      <c r="E1471" s="35">
        <v>0.99</v>
      </c>
      <c r="F1471" s="34">
        <v>4.9999999999999998E-75</v>
      </c>
      <c r="G1471">
        <v>83.54</v>
      </c>
      <c r="H1471">
        <v>382</v>
      </c>
      <c r="I1471" t="str">
        <f>HYPERLINK("https://www.ncbi.nlm.nih.gov/nucleotide/MK939541.1?report=genbank&amp;log$=nucltop&amp;blast_rank=69&amp;RID=XE6E2XG2013","MK939541.1")</f>
        <v>MK939541.1</v>
      </c>
    </row>
    <row r="1472" spans="1:9" x14ac:dyDescent="0.25">
      <c r="A1472" t="s">
        <v>411</v>
      </c>
      <c r="B1472" t="s">
        <v>279</v>
      </c>
      <c r="C1472">
        <v>294</v>
      </c>
      <c r="D1472">
        <v>294</v>
      </c>
      <c r="E1472" s="35">
        <v>0.99</v>
      </c>
      <c r="F1472" s="34">
        <v>4.9999999999999998E-75</v>
      </c>
      <c r="G1472">
        <v>83.54</v>
      </c>
      <c r="H1472">
        <v>382</v>
      </c>
      <c r="I1472" t="str">
        <f>HYPERLINK("https://www.ncbi.nlm.nih.gov/nucleotide/MK939526.1?report=genbank&amp;log$=nucltop&amp;blast_rank=70&amp;RID=XE6E2XG2013","MK939526.1")</f>
        <v>MK939526.1</v>
      </c>
    </row>
    <row r="1473" spans="1:9" x14ac:dyDescent="0.25">
      <c r="A1473" t="s">
        <v>411</v>
      </c>
      <c r="B1473" t="s">
        <v>279</v>
      </c>
      <c r="C1473">
        <v>294</v>
      </c>
      <c r="D1473">
        <v>294</v>
      </c>
      <c r="E1473" s="35">
        <v>0.99</v>
      </c>
      <c r="F1473" s="34">
        <v>4.9999999999999998E-75</v>
      </c>
      <c r="G1473">
        <v>83.54</v>
      </c>
      <c r="H1473">
        <v>382</v>
      </c>
      <c r="I1473" t="str">
        <f>HYPERLINK("https://www.ncbi.nlm.nih.gov/nucleotide/MK939436.1?report=genbank&amp;log$=nucltop&amp;blast_rank=71&amp;RID=XE6E2XG2013","MK939436.1")</f>
        <v>MK939436.1</v>
      </c>
    </row>
    <row r="1474" spans="1:9" x14ac:dyDescent="0.25">
      <c r="A1474" t="s">
        <v>411</v>
      </c>
      <c r="B1474" t="s">
        <v>279</v>
      </c>
      <c r="C1474">
        <v>294</v>
      </c>
      <c r="D1474">
        <v>294</v>
      </c>
      <c r="E1474" s="35">
        <v>0.99</v>
      </c>
      <c r="F1474" s="34">
        <v>4.9999999999999998E-75</v>
      </c>
      <c r="G1474">
        <v>83.54</v>
      </c>
      <c r="H1474">
        <v>382</v>
      </c>
      <c r="I1474" t="str">
        <f>HYPERLINK("https://www.ncbi.nlm.nih.gov/nucleotide/MK939067.1?report=genbank&amp;log$=nucltop&amp;blast_rank=72&amp;RID=XE6E2XG2013","MK939067.1")</f>
        <v>MK939067.1</v>
      </c>
    </row>
    <row r="1475" spans="1:9" x14ac:dyDescent="0.25">
      <c r="A1475" t="s">
        <v>411</v>
      </c>
      <c r="B1475" t="s">
        <v>279</v>
      </c>
      <c r="C1475">
        <v>294</v>
      </c>
      <c r="D1475">
        <v>294</v>
      </c>
      <c r="E1475" s="35">
        <v>0.99</v>
      </c>
      <c r="F1475" s="34">
        <v>4.9999999999999998E-75</v>
      </c>
      <c r="G1475">
        <v>83.54</v>
      </c>
      <c r="H1475">
        <v>382</v>
      </c>
      <c r="I1475" t="str">
        <f>HYPERLINK("https://www.ncbi.nlm.nih.gov/nucleotide/MK938862.1?report=genbank&amp;log$=nucltop&amp;blast_rank=73&amp;RID=XE6E2XG2013","MK938862.1")</f>
        <v>MK938862.1</v>
      </c>
    </row>
    <row r="1476" spans="1:9" x14ac:dyDescent="0.25">
      <c r="A1476" t="s">
        <v>411</v>
      </c>
      <c r="B1476" t="s">
        <v>279</v>
      </c>
      <c r="C1476">
        <v>294</v>
      </c>
      <c r="D1476">
        <v>294</v>
      </c>
      <c r="E1476" s="35">
        <v>0.98</v>
      </c>
      <c r="F1476" s="34">
        <v>4.9999999999999998E-75</v>
      </c>
      <c r="G1476">
        <v>83.69</v>
      </c>
      <c r="H1476">
        <v>382</v>
      </c>
      <c r="I1476" t="str">
        <f>HYPERLINK("https://www.ncbi.nlm.nih.gov/nucleotide/MK938801.1?report=genbank&amp;log$=nucltop&amp;blast_rank=74&amp;RID=XE6E2XG2013","MK938801.1")</f>
        <v>MK938801.1</v>
      </c>
    </row>
    <row r="1477" spans="1:9" x14ac:dyDescent="0.25">
      <c r="A1477" t="s">
        <v>411</v>
      </c>
      <c r="B1477" t="s">
        <v>279</v>
      </c>
      <c r="C1477">
        <v>294</v>
      </c>
      <c r="D1477">
        <v>294</v>
      </c>
      <c r="E1477" s="35">
        <v>0.99</v>
      </c>
      <c r="F1477" s="34">
        <v>4.9999999999999998E-75</v>
      </c>
      <c r="G1477">
        <v>83.54</v>
      </c>
      <c r="H1477">
        <v>382</v>
      </c>
      <c r="I1477" t="str">
        <f>HYPERLINK("https://www.ncbi.nlm.nih.gov/nucleotide/MK938741.1?report=genbank&amp;log$=nucltop&amp;blast_rank=75&amp;RID=XE6E2XG2013","MK938741.1")</f>
        <v>MK938741.1</v>
      </c>
    </row>
    <row r="1478" spans="1:9" x14ac:dyDescent="0.25">
      <c r="A1478" t="s">
        <v>411</v>
      </c>
      <c r="B1478" t="s">
        <v>279</v>
      </c>
      <c r="C1478">
        <v>294</v>
      </c>
      <c r="D1478">
        <v>294</v>
      </c>
      <c r="E1478" s="35">
        <v>0.99</v>
      </c>
      <c r="F1478" s="34">
        <v>4.9999999999999998E-75</v>
      </c>
      <c r="G1478">
        <v>83.54</v>
      </c>
      <c r="H1478">
        <v>382</v>
      </c>
      <c r="I1478" t="str">
        <f>HYPERLINK("https://www.ncbi.nlm.nih.gov/nucleotide/MK938711.1?report=genbank&amp;log$=nucltop&amp;blast_rank=76&amp;RID=XE6E2XG2013","MK938711.1")</f>
        <v>MK938711.1</v>
      </c>
    </row>
    <row r="1479" spans="1:9" x14ac:dyDescent="0.25">
      <c r="A1479" t="s">
        <v>411</v>
      </c>
      <c r="B1479" t="s">
        <v>279</v>
      </c>
      <c r="C1479">
        <v>294</v>
      </c>
      <c r="D1479">
        <v>294</v>
      </c>
      <c r="E1479" s="35">
        <v>0.99</v>
      </c>
      <c r="F1479" s="34">
        <v>4.9999999999999998E-75</v>
      </c>
      <c r="G1479">
        <v>83.54</v>
      </c>
      <c r="H1479">
        <v>382</v>
      </c>
      <c r="I1479" t="str">
        <f>HYPERLINK("https://www.ncbi.nlm.nih.gov/nucleotide/MK938484.1?report=genbank&amp;log$=nucltop&amp;blast_rank=77&amp;RID=XE6E2XG2013","MK938484.1")</f>
        <v>MK938484.1</v>
      </c>
    </row>
    <row r="1480" spans="1:9" x14ac:dyDescent="0.25">
      <c r="A1480" t="s">
        <v>411</v>
      </c>
      <c r="B1480" t="s">
        <v>417</v>
      </c>
      <c r="C1480">
        <v>294</v>
      </c>
      <c r="D1480">
        <v>294</v>
      </c>
      <c r="E1480" s="35">
        <v>0.99</v>
      </c>
      <c r="F1480" s="34">
        <v>4.9999999999999998E-75</v>
      </c>
      <c r="G1480">
        <v>83.54</v>
      </c>
      <c r="H1480">
        <v>1698</v>
      </c>
      <c r="I1480" t="str">
        <f>HYPERLINK("https://www.ncbi.nlm.nih.gov/nucleotide/MW979582.1?report=genbank&amp;log$=nucltop&amp;blast_rank=78&amp;RID=XE6E2XG2013","MW979582.1")</f>
        <v>MW979582.1</v>
      </c>
    </row>
    <row r="1481" spans="1:9" x14ac:dyDescent="0.25">
      <c r="A1481" t="s">
        <v>411</v>
      </c>
      <c r="B1481" t="s">
        <v>165</v>
      </c>
      <c r="C1481">
        <v>291</v>
      </c>
      <c r="D1481">
        <v>291</v>
      </c>
      <c r="E1481" s="35">
        <v>0.74</v>
      </c>
      <c r="F1481" s="34">
        <v>7.0000000000000003E-74</v>
      </c>
      <c r="G1481">
        <v>88.8</v>
      </c>
      <c r="H1481">
        <v>540</v>
      </c>
      <c r="I1481" t="str">
        <f>HYPERLINK("https://www.ncbi.nlm.nih.gov/nucleotide/JN693317.1?report=genbank&amp;log$=nucltop&amp;blast_rank=79&amp;RID=XE6E2XG2013","JN693317.1")</f>
        <v>JN693317.1</v>
      </c>
    </row>
    <row r="1482" spans="1:9" x14ac:dyDescent="0.25">
      <c r="A1482" t="s">
        <v>411</v>
      </c>
      <c r="B1482" t="s">
        <v>279</v>
      </c>
      <c r="C1482">
        <v>289</v>
      </c>
      <c r="D1482">
        <v>289</v>
      </c>
      <c r="E1482" s="35">
        <v>0.99</v>
      </c>
      <c r="F1482" s="34">
        <v>2E-73</v>
      </c>
      <c r="G1482">
        <v>83.23</v>
      </c>
      <c r="H1482">
        <v>382</v>
      </c>
      <c r="I1482" t="str">
        <f>HYPERLINK("https://www.ncbi.nlm.nih.gov/nucleotide/MK940205.1?report=genbank&amp;log$=nucltop&amp;blast_rank=80&amp;RID=XE6E2XG2013","MK940205.1")</f>
        <v>MK940205.1</v>
      </c>
    </row>
    <row r="1483" spans="1:9" x14ac:dyDescent="0.25">
      <c r="A1483" t="s">
        <v>411</v>
      </c>
      <c r="B1483" t="s">
        <v>279</v>
      </c>
      <c r="C1483">
        <v>289</v>
      </c>
      <c r="D1483">
        <v>289</v>
      </c>
      <c r="E1483" s="35">
        <v>0.99</v>
      </c>
      <c r="F1483" s="34">
        <v>2E-73</v>
      </c>
      <c r="G1483">
        <v>83.23</v>
      </c>
      <c r="H1483">
        <v>382</v>
      </c>
      <c r="I1483" t="str">
        <f>HYPERLINK("https://www.ncbi.nlm.nih.gov/nucleotide/MK939579.1?report=genbank&amp;log$=nucltop&amp;blast_rank=81&amp;RID=XE6E2XG2013","MK939579.1")</f>
        <v>MK939579.1</v>
      </c>
    </row>
    <row r="1484" spans="1:9" x14ac:dyDescent="0.25">
      <c r="A1484" t="s">
        <v>411</v>
      </c>
      <c r="B1484" t="s">
        <v>279</v>
      </c>
      <c r="C1484">
        <v>289</v>
      </c>
      <c r="D1484">
        <v>289</v>
      </c>
      <c r="E1484" s="35">
        <v>0.99</v>
      </c>
      <c r="F1484" s="34">
        <v>2E-73</v>
      </c>
      <c r="G1484">
        <v>83.23</v>
      </c>
      <c r="H1484">
        <v>382</v>
      </c>
      <c r="I1484" t="str">
        <f>HYPERLINK("https://www.ncbi.nlm.nih.gov/nucleotide/MK939574.1?report=genbank&amp;log$=nucltop&amp;blast_rank=82&amp;RID=XE6E2XG2013","MK939574.1")</f>
        <v>MK939574.1</v>
      </c>
    </row>
    <row r="1485" spans="1:9" x14ac:dyDescent="0.25">
      <c r="A1485" t="s">
        <v>411</v>
      </c>
      <c r="B1485" t="s">
        <v>279</v>
      </c>
      <c r="C1485">
        <v>289</v>
      </c>
      <c r="D1485">
        <v>289</v>
      </c>
      <c r="E1485" s="35">
        <v>0.99</v>
      </c>
      <c r="F1485" s="34">
        <v>2E-73</v>
      </c>
      <c r="G1485">
        <v>83.23</v>
      </c>
      <c r="H1485">
        <v>382</v>
      </c>
      <c r="I1485" t="str">
        <f>HYPERLINK("https://www.ncbi.nlm.nih.gov/nucleotide/MK939021.1?report=genbank&amp;log$=nucltop&amp;blast_rank=83&amp;RID=XE6E2XG2013","MK939021.1")</f>
        <v>MK939021.1</v>
      </c>
    </row>
    <row r="1486" spans="1:9" x14ac:dyDescent="0.25">
      <c r="A1486" t="s">
        <v>411</v>
      </c>
      <c r="B1486" t="s">
        <v>279</v>
      </c>
      <c r="C1486">
        <v>289</v>
      </c>
      <c r="D1486">
        <v>289</v>
      </c>
      <c r="E1486" s="35">
        <v>0.99</v>
      </c>
      <c r="F1486" s="34">
        <v>2E-73</v>
      </c>
      <c r="G1486">
        <v>83.23</v>
      </c>
      <c r="H1486">
        <v>382</v>
      </c>
      <c r="I1486" t="str">
        <f>HYPERLINK("https://www.ncbi.nlm.nih.gov/nucleotide/MK938792.1?report=genbank&amp;log$=nucltop&amp;blast_rank=84&amp;RID=XE6E2XG2013","MK938792.1")</f>
        <v>MK938792.1</v>
      </c>
    </row>
    <row r="1487" spans="1:9" x14ac:dyDescent="0.25">
      <c r="A1487" t="s">
        <v>411</v>
      </c>
      <c r="B1487" t="s">
        <v>279</v>
      </c>
      <c r="C1487">
        <v>289</v>
      </c>
      <c r="D1487">
        <v>289</v>
      </c>
      <c r="E1487" s="35">
        <v>0.99</v>
      </c>
      <c r="F1487" s="34">
        <v>2E-73</v>
      </c>
      <c r="G1487">
        <v>83.23</v>
      </c>
      <c r="H1487">
        <v>382</v>
      </c>
      <c r="I1487" t="str">
        <f>HYPERLINK("https://www.ncbi.nlm.nih.gov/nucleotide/MK938686.1?report=genbank&amp;log$=nucltop&amp;blast_rank=85&amp;RID=XE6E2XG2013","MK938686.1")</f>
        <v>MK938686.1</v>
      </c>
    </row>
    <row r="1488" spans="1:9" x14ac:dyDescent="0.25">
      <c r="A1488" t="s">
        <v>411</v>
      </c>
      <c r="B1488" t="s">
        <v>279</v>
      </c>
      <c r="C1488">
        <v>289</v>
      </c>
      <c r="D1488">
        <v>289</v>
      </c>
      <c r="E1488" s="35">
        <v>0.99</v>
      </c>
      <c r="F1488" s="34">
        <v>2E-73</v>
      </c>
      <c r="G1488">
        <v>83.28</v>
      </c>
      <c r="H1488">
        <v>382</v>
      </c>
      <c r="I1488" t="str">
        <f>HYPERLINK("https://www.ncbi.nlm.nih.gov/nucleotide/MK938380.1?report=genbank&amp;log$=nucltop&amp;blast_rank=86&amp;RID=XE6E2XG2013","MK938380.1")</f>
        <v>MK938380.1</v>
      </c>
    </row>
    <row r="1489" spans="1:9" x14ac:dyDescent="0.25">
      <c r="A1489" t="s">
        <v>411</v>
      </c>
      <c r="B1489" t="s">
        <v>279</v>
      </c>
      <c r="C1489">
        <v>287</v>
      </c>
      <c r="D1489">
        <v>287</v>
      </c>
      <c r="E1489" s="35">
        <v>0.99</v>
      </c>
      <c r="F1489" s="34">
        <v>9.0000000000000004E-73</v>
      </c>
      <c r="G1489">
        <v>83.18</v>
      </c>
      <c r="H1489">
        <v>381</v>
      </c>
      <c r="I1489" t="str">
        <f>HYPERLINK("https://www.ncbi.nlm.nih.gov/nucleotide/MK939951.1?report=genbank&amp;log$=nucltop&amp;blast_rank=87&amp;RID=XE6E2XG2013","MK939951.1")</f>
        <v>MK939951.1</v>
      </c>
    </row>
    <row r="1490" spans="1:9" x14ac:dyDescent="0.25">
      <c r="A1490" t="s">
        <v>411</v>
      </c>
      <c r="B1490" t="s">
        <v>279</v>
      </c>
      <c r="C1490">
        <v>287</v>
      </c>
      <c r="D1490">
        <v>287</v>
      </c>
      <c r="E1490" s="35">
        <v>0.99</v>
      </c>
      <c r="F1490" s="34">
        <v>9.0000000000000004E-73</v>
      </c>
      <c r="G1490">
        <v>83.23</v>
      </c>
      <c r="H1490">
        <v>380</v>
      </c>
      <c r="I1490" t="str">
        <f>HYPERLINK("https://www.ncbi.nlm.nih.gov/nucleotide/MK939366.1?report=genbank&amp;log$=nucltop&amp;blast_rank=88&amp;RID=XE6E2XG2013","MK939366.1")</f>
        <v>MK939366.1</v>
      </c>
    </row>
    <row r="1491" spans="1:9" x14ac:dyDescent="0.25">
      <c r="A1491" t="s">
        <v>411</v>
      </c>
      <c r="B1491" t="s">
        <v>279</v>
      </c>
      <c r="C1491">
        <v>287</v>
      </c>
      <c r="D1491">
        <v>287</v>
      </c>
      <c r="E1491" s="35">
        <v>0.99</v>
      </c>
      <c r="F1491" s="34">
        <v>9.0000000000000004E-73</v>
      </c>
      <c r="G1491">
        <v>83.23</v>
      </c>
      <c r="H1491">
        <v>381</v>
      </c>
      <c r="I1491" t="str">
        <f>HYPERLINK("https://www.ncbi.nlm.nih.gov/nucleotide/MK939117.1?report=genbank&amp;log$=nucltop&amp;blast_rank=89&amp;RID=XE6E2XG2013","MK939117.1")</f>
        <v>MK939117.1</v>
      </c>
    </row>
    <row r="1492" spans="1:9" x14ac:dyDescent="0.25">
      <c r="A1492" t="s">
        <v>411</v>
      </c>
      <c r="B1492" t="s">
        <v>279</v>
      </c>
      <c r="C1492">
        <v>287</v>
      </c>
      <c r="D1492">
        <v>287</v>
      </c>
      <c r="E1492" s="35">
        <v>0.99</v>
      </c>
      <c r="F1492" s="34">
        <v>9.0000000000000004E-73</v>
      </c>
      <c r="G1492">
        <v>83.18</v>
      </c>
      <c r="H1492">
        <v>381</v>
      </c>
      <c r="I1492" t="str">
        <f>HYPERLINK("https://www.ncbi.nlm.nih.gov/nucleotide/MK939115.1?report=genbank&amp;log$=nucltop&amp;blast_rank=90&amp;RID=XE6E2XG2013","MK939115.1")</f>
        <v>MK939115.1</v>
      </c>
    </row>
    <row r="1493" spans="1:9" x14ac:dyDescent="0.25">
      <c r="A1493" t="s">
        <v>411</v>
      </c>
      <c r="B1493" t="s">
        <v>279</v>
      </c>
      <c r="C1493">
        <v>287</v>
      </c>
      <c r="D1493">
        <v>287</v>
      </c>
      <c r="E1493" s="35">
        <v>0.99</v>
      </c>
      <c r="F1493" s="34">
        <v>9.0000000000000004E-73</v>
      </c>
      <c r="G1493">
        <v>83.23</v>
      </c>
      <c r="H1493">
        <v>381</v>
      </c>
      <c r="I1493" t="str">
        <f>HYPERLINK("https://www.ncbi.nlm.nih.gov/nucleotide/MK939009.1?report=genbank&amp;log$=nucltop&amp;blast_rank=91&amp;RID=XE6E2XG2013","MK939009.1")</f>
        <v>MK939009.1</v>
      </c>
    </row>
    <row r="1494" spans="1:9" x14ac:dyDescent="0.25">
      <c r="A1494" t="s">
        <v>411</v>
      </c>
      <c r="B1494" t="s">
        <v>279</v>
      </c>
      <c r="C1494">
        <v>287</v>
      </c>
      <c r="D1494">
        <v>287</v>
      </c>
      <c r="E1494" s="35">
        <v>0.99</v>
      </c>
      <c r="F1494" s="34">
        <v>9.0000000000000004E-73</v>
      </c>
      <c r="G1494">
        <v>83.18</v>
      </c>
      <c r="H1494">
        <v>381</v>
      </c>
      <c r="I1494" t="str">
        <f>HYPERLINK("https://www.ncbi.nlm.nih.gov/nucleotide/MK939003.1?report=genbank&amp;log$=nucltop&amp;blast_rank=92&amp;RID=XE6E2XG2013","MK939003.1")</f>
        <v>MK939003.1</v>
      </c>
    </row>
    <row r="1495" spans="1:9" x14ac:dyDescent="0.25">
      <c r="A1495" t="s">
        <v>411</v>
      </c>
      <c r="B1495" t="s">
        <v>279</v>
      </c>
      <c r="C1495">
        <v>287</v>
      </c>
      <c r="D1495">
        <v>287</v>
      </c>
      <c r="E1495" s="35">
        <v>0.99</v>
      </c>
      <c r="F1495" s="34">
        <v>9.0000000000000004E-73</v>
      </c>
      <c r="G1495">
        <v>83.18</v>
      </c>
      <c r="H1495">
        <v>381</v>
      </c>
      <c r="I1495" t="str">
        <f>HYPERLINK("https://www.ncbi.nlm.nih.gov/nucleotide/MK938892.1?report=genbank&amp;log$=nucltop&amp;blast_rank=93&amp;RID=XE6E2XG2013","MK938892.1")</f>
        <v>MK938892.1</v>
      </c>
    </row>
    <row r="1496" spans="1:9" x14ac:dyDescent="0.25">
      <c r="A1496" t="s">
        <v>411</v>
      </c>
      <c r="B1496" t="s">
        <v>279</v>
      </c>
      <c r="C1496">
        <v>287</v>
      </c>
      <c r="D1496">
        <v>287</v>
      </c>
      <c r="E1496" s="35">
        <v>0.99</v>
      </c>
      <c r="F1496" s="34">
        <v>9.0000000000000004E-73</v>
      </c>
      <c r="G1496">
        <v>83.23</v>
      </c>
      <c r="H1496">
        <v>381</v>
      </c>
      <c r="I1496" t="str">
        <f>HYPERLINK("https://www.ncbi.nlm.nih.gov/nucleotide/MK938889.1?report=genbank&amp;log$=nucltop&amp;blast_rank=94&amp;RID=XE6E2XG2013","MK938889.1")</f>
        <v>MK938889.1</v>
      </c>
    </row>
    <row r="1497" spans="1:9" x14ac:dyDescent="0.25">
      <c r="A1497" t="s">
        <v>411</v>
      </c>
      <c r="B1497" t="s">
        <v>279</v>
      </c>
      <c r="C1497">
        <v>283</v>
      </c>
      <c r="D1497">
        <v>283</v>
      </c>
      <c r="E1497" s="35">
        <v>0.99</v>
      </c>
      <c r="F1497" s="34">
        <v>9.9999999999999992E-72</v>
      </c>
      <c r="G1497">
        <v>82.93</v>
      </c>
      <c r="H1497">
        <v>383</v>
      </c>
      <c r="I1497" t="str">
        <f>HYPERLINK("https://www.ncbi.nlm.nih.gov/nucleotide/MK939600.1?report=genbank&amp;log$=nucltop&amp;blast_rank=95&amp;RID=XE6E2XG2013","MK939600.1")</f>
        <v>MK939600.1</v>
      </c>
    </row>
    <row r="1498" spans="1:9" x14ac:dyDescent="0.25">
      <c r="A1498" t="s">
        <v>411</v>
      </c>
      <c r="B1498" t="s">
        <v>279</v>
      </c>
      <c r="C1498">
        <v>283</v>
      </c>
      <c r="D1498">
        <v>283</v>
      </c>
      <c r="E1498" s="35">
        <v>0.99</v>
      </c>
      <c r="F1498" s="34">
        <v>9.9999999999999992E-72</v>
      </c>
      <c r="G1498">
        <v>82.93</v>
      </c>
      <c r="H1498">
        <v>382</v>
      </c>
      <c r="I1498" t="str">
        <f>HYPERLINK("https://www.ncbi.nlm.nih.gov/nucleotide/MK938858.1?report=genbank&amp;log$=nucltop&amp;blast_rank=96&amp;RID=XE6E2XG2013","MK938858.1")</f>
        <v>MK938858.1</v>
      </c>
    </row>
    <row r="1499" spans="1:9" x14ac:dyDescent="0.25">
      <c r="A1499" t="s">
        <v>411</v>
      </c>
      <c r="B1499" t="s">
        <v>279</v>
      </c>
      <c r="C1499">
        <v>281</v>
      </c>
      <c r="D1499">
        <v>281</v>
      </c>
      <c r="E1499" s="35">
        <v>0.99</v>
      </c>
      <c r="F1499" s="34">
        <v>3.9999999999999997E-71</v>
      </c>
      <c r="G1499">
        <v>82.87</v>
      </c>
      <c r="H1499">
        <v>381</v>
      </c>
      <c r="I1499" t="str">
        <f>HYPERLINK("https://www.ncbi.nlm.nih.gov/nucleotide/MK940199.1?report=genbank&amp;log$=nucltop&amp;blast_rank=97&amp;RID=XE6E2XG2013","MK940199.1")</f>
        <v>MK940199.1</v>
      </c>
    </row>
    <row r="1500" spans="1:9" x14ac:dyDescent="0.25">
      <c r="A1500" t="s">
        <v>411</v>
      </c>
      <c r="B1500" t="s">
        <v>279</v>
      </c>
      <c r="C1500">
        <v>281</v>
      </c>
      <c r="D1500">
        <v>281</v>
      </c>
      <c r="E1500" s="35">
        <v>0.99</v>
      </c>
      <c r="F1500" s="34">
        <v>3.9999999999999997E-71</v>
      </c>
      <c r="G1500">
        <v>82.93</v>
      </c>
      <c r="H1500">
        <v>381</v>
      </c>
      <c r="I1500" t="str">
        <f>HYPERLINK("https://www.ncbi.nlm.nih.gov/nucleotide/MK940150.1?report=genbank&amp;log$=nucltop&amp;blast_rank=98&amp;RID=XE6E2XG2013","MK940150.1")</f>
        <v>MK940150.1</v>
      </c>
    </row>
    <row r="1501" spans="1:9" x14ac:dyDescent="0.25">
      <c r="A1501" t="s">
        <v>411</v>
      </c>
      <c r="B1501" t="s">
        <v>279</v>
      </c>
      <c r="C1501">
        <v>281</v>
      </c>
      <c r="D1501">
        <v>281</v>
      </c>
      <c r="E1501" s="35">
        <v>0.99</v>
      </c>
      <c r="F1501" s="34">
        <v>3.9999999999999997E-71</v>
      </c>
      <c r="G1501">
        <v>82.87</v>
      </c>
      <c r="H1501">
        <v>381</v>
      </c>
      <c r="I1501" t="str">
        <f>HYPERLINK("https://www.ncbi.nlm.nih.gov/nucleotide/MK940144.1?report=genbank&amp;log$=nucltop&amp;blast_rank=99&amp;RID=XE6E2XG2013","MK940144.1")</f>
        <v>MK940144.1</v>
      </c>
    </row>
    <row r="1502" spans="1:9" x14ac:dyDescent="0.25">
      <c r="A1502" t="s">
        <v>411</v>
      </c>
      <c r="B1502" t="s">
        <v>155</v>
      </c>
      <c r="C1502">
        <v>281</v>
      </c>
      <c r="D1502">
        <v>281</v>
      </c>
      <c r="E1502" s="35">
        <v>0.99</v>
      </c>
      <c r="F1502" s="34">
        <v>3.9999999999999997E-71</v>
      </c>
      <c r="G1502">
        <v>82.87</v>
      </c>
      <c r="H1502">
        <v>1587</v>
      </c>
      <c r="I1502" t="str">
        <f>HYPERLINK("https://www.ncbi.nlm.nih.gov/nucleotide/MZ620748.1?report=genbank&amp;log$=nucltop&amp;blast_rank=100&amp;RID=XE6E2XG2013","MZ620748.1")</f>
        <v>MZ620748.1</v>
      </c>
    </row>
    <row r="1503" spans="1:9" x14ac:dyDescent="0.25">
      <c r="A1503" t="s">
        <v>20</v>
      </c>
      <c r="B1503" t="s">
        <v>418</v>
      </c>
      <c r="C1503">
        <v>599</v>
      </c>
      <c r="D1503">
        <v>599</v>
      </c>
      <c r="E1503" s="35">
        <v>1</v>
      </c>
      <c r="F1503" s="34">
        <v>1E-166</v>
      </c>
      <c r="G1503">
        <v>100</v>
      </c>
      <c r="H1503">
        <v>1764</v>
      </c>
      <c r="I1503" t="str">
        <f>HYPERLINK("https://www.ncbi.nlm.nih.gov/nucleotide/KX253956.1?report=genbank&amp;log$=nucltop&amp;blast_rank=1&amp;RID=XE6GR7GZ016","KX253956.1")</f>
        <v>KX253956.1</v>
      </c>
    </row>
    <row r="1504" spans="1:9" x14ac:dyDescent="0.25">
      <c r="A1504" t="s">
        <v>20</v>
      </c>
      <c r="B1504" t="s">
        <v>419</v>
      </c>
      <c r="C1504">
        <v>599</v>
      </c>
      <c r="D1504">
        <v>599</v>
      </c>
      <c r="E1504" s="35">
        <v>1</v>
      </c>
      <c r="F1504" s="34">
        <v>1E-166</v>
      </c>
      <c r="G1504">
        <v>100</v>
      </c>
      <c r="H1504">
        <v>1657</v>
      </c>
      <c r="I1504" t="str">
        <f>HYPERLINK("https://www.ncbi.nlm.nih.gov/nucleotide/KF925335.1?report=genbank&amp;log$=nucltop&amp;blast_rank=2&amp;RID=XE6GR7GZ016","KF925335.1")</f>
        <v>KF925335.1</v>
      </c>
    </row>
    <row r="1505" spans="1:9" x14ac:dyDescent="0.25">
      <c r="A1505" t="s">
        <v>20</v>
      </c>
      <c r="B1505" t="s">
        <v>419</v>
      </c>
      <c r="C1505">
        <v>599</v>
      </c>
      <c r="D1505">
        <v>599</v>
      </c>
      <c r="E1505" s="35">
        <v>1</v>
      </c>
      <c r="F1505" s="34">
        <v>1E-166</v>
      </c>
      <c r="G1505">
        <v>100</v>
      </c>
      <c r="H1505">
        <v>1632</v>
      </c>
      <c r="I1505" t="str">
        <f>HYPERLINK("https://www.ncbi.nlm.nih.gov/nucleotide/AY485503.1?report=genbank&amp;log$=nucltop&amp;blast_rank=3&amp;RID=XE6GR7GZ016","AY485503.1")</f>
        <v>AY485503.1</v>
      </c>
    </row>
    <row r="1506" spans="1:9" x14ac:dyDescent="0.25">
      <c r="A1506" t="s">
        <v>20</v>
      </c>
      <c r="B1506" t="s">
        <v>419</v>
      </c>
      <c r="C1506">
        <v>599</v>
      </c>
      <c r="D1506">
        <v>599</v>
      </c>
      <c r="E1506" s="35">
        <v>1</v>
      </c>
      <c r="F1506" s="34">
        <v>1E-166</v>
      </c>
      <c r="G1506">
        <v>100</v>
      </c>
      <c r="H1506">
        <v>1798</v>
      </c>
      <c r="I1506" t="str">
        <f>HYPERLINK("https://www.ncbi.nlm.nih.gov/nucleotide/X85389.1?report=genbank&amp;log$=nucltop&amp;blast_rank=4&amp;RID=XE6GR7GZ016","X85389.1")</f>
        <v>X85389.1</v>
      </c>
    </row>
    <row r="1507" spans="1:9" x14ac:dyDescent="0.25">
      <c r="A1507" t="s">
        <v>20</v>
      </c>
      <c r="B1507" t="s">
        <v>165</v>
      </c>
      <c r="C1507">
        <v>582</v>
      </c>
      <c r="D1507">
        <v>582</v>
      </c>
      <c r="E1507" s="35">
        <v>1</v>
      </c>
      <c r="F1507" s="34">
        <v>1E-161</v>
      </c>
      <c r="G1507">
        <v>99.07</v>
      </c>
      <c r="H1507">
        <v>424</v>
      </c>
      <c r="I1507" t="str">
        <f>HYPERLINK("https://www.ncbi.nlm.nih.gov/nucleotide/KT813235.1?report=genbank&amp;log$=nucltop&amp;blast_rank=5&amp;RID=XE6GR7GZ016","KT813235.1")</f>
        <v>KT813235.1</v>
      </c>
    </row>
    <row r="1508" spans="1:9" x14ac:dyDescent="0.25">
      <c r="A1508" t="s">
        <v>20</v>
      </c>
      <c r="B1508" t="s">
        <v>165</v>
      </c>
      <c r="C1508">
        <v>577</v>
      </c>
      <c r="D1508">
        <v>577</v>
      </c>
      <c r="E1508" s="35">
        <v>1</v>
      </c>
      <c r="F1508" s="34">
        <v>4.9999999999999999E-160</v>
      </c>
      <c r="G1508">
        <v>98.77</v>
      </c>
      <c r="H1508">
        <v>383</v>
      </c>
      <c r="I1508" t="str">
        <f>HYPERLINK("https://www.ncbi.nlm.nih.gov/nucleotide/MK003095.1?report=genbank&amp;log$=nucltop&amp;blast_rank=6&amp;RID=XE6GR7GZ016","MK003095.1")</f>
        <v>MK003095.1</v>
      </c>
    </row>
    <row r="1509" spans="1:9" x14ac:dyDescent="0.25">
      <c r="A1509" t="s">
        <v>20</v>
      </c>
      <c r="B1509" t="s">
        <v>420</v>
      </c>
      <c r="C1509">
        <v>577</v>
      </c>
      <c r="D1509">
        <v>577</v>
      </c>
      <c r="E1509" s="35">
        <v>1</v>
      </c>
      <c r="F1509" s="34">
        <v>4.9999999999999999E-160</v>
      </c>
      <c r="G1509">
        <v>98.77</v>
      </c>
      <c r="H1509">
        <v>1765</v>
      </c>
      <c r="I1509" t="str">
        <f>HYPERLINK("https://www.ncbi.nlm.nih.gov/nucleotide/KJ577856.1?report=genbank&amp;log$=nucltop&amp;blast_rank=7&amp;RID=XE6GR7GZ016","KJ577856.1")</f>
        <v>KJ577856.1</v>
      </c>
    </row>
    <row r="1510" spans="1:9" x14ac:dyDescent="0.25">
      <c r="A1510" t="s">
        <v>20</v>
      </c>
      <c r="B1510" t="s">
        <v>421</v>
      </c>
      <c r="C1510">
        <v>577</v>
      </c>
      <c r="D1510">
        <v>577</v>
      </c>
      <c r="E1510" s="35">
        <v>1</v>
      </c>
      <c r="F1510" s="34">
        <v>4.9999999999999999E-160</v>
      </c>
      <c r="G1510">
        <v>98.77</v>
      </c>
      <c r="H1510">
        <v>1627</v>
      </c>
      <c r="I1510" t="str">
        <f>HYPERLINK("https://www.ncbi.nlm.nih.gov/nucleotide/JF794043.1?report=genbank&amp;log$=nucltop&amp;blast_rank=8&amp;RID=XE6GR7GZ016","JF794043.1")</f>
        <v>JF794043.1</v>
      </c>
    </row>
    <row r="1511" spans="1:9" x14ac:dyDescent="0.25">
      <c r="A1511" t="s">
        <v>20</v>
      </c>
      <c r="B1511" t="s">
        <v>422</v>
      </c>
      <c r="C1511">
        <v>577</v>
      </c>
      <c r="D1511">
        <v>577</v>
      </c>
      <c r="E1511" s="35">
        <v>1</v>
      </c>
      <c r="F1511" s="34">
        <v>4.9999999999999999E-160</v>
      </c>
      <c r="G1511">
        <v>98.77</v>
      </c>
      <c r="H1511">
        <v>1636</v>
      </c>
      <c r="I1511" t="str">
        <f>HYPERLINK("https://www.ncbi.nlm.nih.gov/nucleotide/HQ912669.1?report=genbank&amp;log$=nucltop&amp;blast_rank=9&amp;RID=XE6GR7GZ016","HQ912669.1")</f>
        <v>HQ912669.1</v>
      </c>
    </row>
    <row r="1512" spans="1:9" x14ac:dyDescent="0.25">
      <c r="A1512" t="s">
        <v>20</v>
      </c>
      <c r="B1512" t="s">
        <v>165</v>
      </c>
      <c r="C1512">
        <v>575</v>
      </c>
      <c r="D1512">
        <v>575</v>
      </c>
      <c r="E1512" s="35">
        <v>0.98</v>
      </c>
      <c r="F1512" s="34">
        <v>2E-159</v>
      </c>
      <c r="G1512">
        <v>99.06</v>
      </c>
      <c r="H1512">
        <v>964</v>
      </c>
      <c r="I1512" t="str">
        <f>HYPERLINK("https://www.ncbi.nlm.nih.gov/nucleotide/JQ956208.1?report=genbank&amp;log$=nucltop&amp;blast_rank=10&amp;RID=XE6GR7GZ016","JQ956208.1")</f>
        <v>JQ956208.1</v>
      </c>
    </row>
    <row r="1513" spans="1:9" x14ac:dyDescent="0.25">
      <c r="A1513" t="s">
        <v>20</v>
      </c>
      <c r="B1513" t="s">
        <v>423</v>
      </c>
      <c r="C1513">
        <v>571</v>
      </c>
      <c r="D1513">
        <v>571</v>
      </c>
      <c r="E1513" s="35">
        <v>1</v>
      </c>
      <c r="F1513" s="34">
        <v>2.0000000000000001E-158</v>
      </c>
      <c r="G1513">
        <v>98.46</v>
      </c>
      <c r="H1513">
        <v>1663</v>
      </c>
      <c r="I1513" t="str">
        <f>HYPERLINK("https://www.ncbi.nlm.nih.gov/nucleotide/MG821505.1?report=genbank&amp;log$=nucltop&amp;blast_rank=11&amp;RID=XE6GR7GZ016","MG821505.1")</f>
        <v>MG821505.1</v>
      </c>
    </row>
    <row r="1514" spans="1:9" x14ac:dyDescent="0.25">
      <c r="A1514" t="s">
        <v>20</v>
      </c>
      <c r="B1514" t="s">
        <v>423</v>
      </c>
      <c r="C1514">
        <v>571</v>
      </c>
      <c r="D1514">
        <v>571</v>
      </c>
      <c r="E1514" s="35">
        <v>1</v>
      </c>
      <c r="F1514" s="34">
        <v>2.0000000000000001E-158</v>
      </c>
      <c r="G1514">
        <v>98.46</v>
      </c>
      <c r="H1514">
        <v>1118</v>
      </c>
      <c r="I1514" t="str">
        <f>HYPERLINK("https://www.ncbi.nlm.nih.gov/nucleotide/MG821504.1?report=genbank&amp;log$=nucltop&amp;blast_rank=12&amp;RID=XE6GR7GZ016","MG821504.1")</f>
        <v>MG821504.1</v>
      </c>
    </row>
    <row r="1515" spans="1:9" x14ac:dyDescent="0.25">
      <c r="A1515" t="s">
        <v>20</v>
      </c>
      <c r="B1515" t="s">
        <v>422</v>
      </c>
      <c r="C1515">
        <v>571</v>
      </c>
      <c r="D1515">
        <v>571</v>
      </c>
      <c r="E1515" s="35">
        <v>1</v>
      </c>
      <c r="F1515" s="34">
        <v>2.0000000000000001E-158</v>
      </c>
      <c r="G1515">
        <v>98.46</v>
      </c>
      <c r="H1515">
        <v>1638</v>
      </c>
      <c r="I1515" t="str">
        <f>HYPERLINK("https://www.ncbi.nlm.nih.gov/nucleotide/OP304764.1?report=genbank&amp;log$=nucltop&amp;blast_rank=13&amp;RID=XE6GR7GZ016","OP304764.1")</f>
        <v>OP304764.1</v>
      </c>
    </row>
    <row r="1516" spans="1:9" x14ac:dyDescent="0.25">
      <c r="A1516" t="s">
        <v>20</v>
      </c>
      <c r="B1516" t="s">
        <v>423</v>
      </c>
      <c r="C1516">
        <v>571</v>
      </c>
      <c r="D1516">
        <v>571</v>
      </c>
      <c r="E1516" s="35">
        <v>1</v>
      </c>
      <c r="F1516" s="34">
        <v>2.0000000000000001E-158</v>
      </c>
      <c r="G1516">
        <v>98.46</v>
      </c>
      <c r="H1516">
        <v>421</v>
      </c>
      <c r="I1516" t="str">
        <f>HYPERLINK("https://www.ncbi.nlm.nih.gov/nucleotide/LC633042.1?report=genbank&amp;log$=nucltop&amp;blast_rank=14&amp;RID=XE6GR7GZ016","LC633042.1")</f>
        <v>LC633042.1</v>
      </c>
    </row>
    <row r="1517" spans="1:9" x14ac:dyDescent="0.25">
      <c r="A1517" t="s">
        <v>20</v>
      </c>
      <c r="B1517" t="s">
        <v>193</v>
      </c>
      <c r="C1517">
        <v>571</v>
      </c>
      <c r="D1517">
        <v>571</v>
      </c>
      <c r="E1517" s="35">
        <v>1</v>
      </c>
      <c r="F1517" s="34">
        <v>2.0000000000000001E-158</v>
      </c>
      <c r="G1517">
        <v>98.46</v>
      </c>
      <c r="H1517">
        <v>560</v>
      </c>
      <c r="I1517" t="str">
        <f>HYPERLINK("https://www.ncbi.nlm.nih.gov/nucleotide/AB827530.1?report=genbank&amp;log$=nucltop&amp;blast_rank=15&amp;RID=XE6GR7GZ016","AB827530.1")</f>
        <v>AB827530.1</v>
      </c>
    </row>
    <row r="1518" spans="1:9" x14ac:dyDescent="0.25">
      <c r="A1518" t="s">
        <v>20</v>
      </c>
      <c r="B1518" t="s">
        <v>193</v>
      </c>
      <c r="C1518">
        <v>571</v>
      </c>
      <c r="D1518">
        <v>571</v>
      </c>
      <c r="E1518" s="35">
        <v>1</v>
      </c>
      <c r="F1518" s="34">
        <v>2.0000000000000001E-158</v>
      </c>
      <c r="G1518">
        <v>98.46</v>
      </c>
      <c r="H1518">
        <v>610</v>
      </c>
      <c r="I1518" t="str">
        <f>HYPERLINK("https://www.ncbi.nlm.nih.gov/nucleotide/AB827462.1?report=genbank&amp;log$=nucltop&amp;blast_rank=16&amp;RID=XE6GR7GZ016","AB827462.1")</f>
        <v>AB827462.1</v>
      </c>
    </row>
    <row r="1519" spans="1:9" x14ac:dyDescent="0.25">
      <c r="A1519" t="s">
        <v>20</v>
      </c>
      <c r="B1519" t="s">
        <v>423</v>
      </c>
      <c r="C1519">
        <v>571</v>
      </c>
      <c r="D1519">
        <v>571</v>
      </c>
      <c r="E1519" s="35">
        <v>1</v>
      </c>
      <c r="F1519" s="34">
        <v>2.0000000000000001E-158</v>
      </c>
      <c r="G1519">
        <v>98.46</v>
      </c>
      <c r="H1519">
        <v>697</v>
      </c>
      <c r="I1519" t="str">
        <f>HYPERLINK("https://www.ncbi.nlm.nih.gov/nucleotide/KJ671695.1?report=genbank&amp;log$=nucltop&amp;blast_rank=17&amp;RID=XE6GR7GZ016","KJ671695.1")</f>
        <v>KJ671695.1</v>
      </c>
    </row>
    <row r="1520" spans="1:9" x14ac:dyDescent="0.25">
      <c r="A1520" t="s">
        <v>20</v>
      </c>
      <c r="B1520" t="s">
        <v>418</v>
      </c>
      <c r="C1520">
        <v>571</v>
      </c>
      <c r="D1520">
        <v>571</v>
      </c>
      <c r="E1520" s="35">
        <v>1</v>
      </c>
      <c r="F1520" s="34">
        <v>2.0000000000000001E-158</v>
      </c>
      <c r="G1520">
        <v>98.46</v>
      </c>
      <c r="H1520">
        <v>386</v>
      </c>
      <c r="I1520" t="str">
        <f>HYPERLINK("https://www.ncbi.nlm.nih.gov/nucleotide/MZ687593.1?report=genbank&amp;log$=nucltop&amp;blast_rank=18&amp;RID=XE6GR7GZ016","MZ687593.1")</f>
        <v>MZ687593.1</v>
      </c>
    </row>
    <row r="1521" spans="1:9" x14ac:dyDescent="0.25">
      <c r="A1521" t="s">
        <v>20</v>
      </c>
      <c r="B1521" t="s">
        <v>423</v>
      </c>
      <c r="C1521">
        <v>571</v>
      </c>
      <c r="D1521">
        <v>571</v>
      </c>
      <c r="E1521" s="35">
        <v>1</v>
      </c>
      <c r="F1521" s="34">
        <v>2.0000000000000001E-158</v>
      </c>
      <c r="G1521">
        <v>98.46</v>
      </c>
      <c r="H1521">
        <v>1091</v>
      </c>
      <c r="I1521" t="str">
        <f>HYPERLINK("https://www.ncbi.nlm.nih.gov/nucleotide/KC309495.1?report=genbank&amp;log$=nucltop&amp;blast_rank=19&amp;RID=XE6GR7GZ016","KC309495.1")</f>
        <v>KC309495.1</v>
      </c>
    </row>
    <row r="1522" spans="1:9" x14ac:dyDescent="0.25">
      <c r="A1522" t="s">
        <v>20</v>
      </c>
      <c r="B1522" t="s">
        <v>424</v>
      </c>
      <c r="C1522">
        <v>571</v>
      </c>
      <c r="D1522">
        <v>571</v>
      </c>
      <c r="E1522" s="35">
        <v>1</v>
      </c>
      <c r="F1522" s="34">
        <v>2.0000000000000001E-158</v>
      </c>
      <c r="G1522">
        <v>98.46</v>
      </c>
      <c r="H1522">
        <v>1640</v>
      </c>
      <c r="I1522" t="str">
        <f>HYPERLINK("https://www.ncbi.nlm.nih.gov/nucleotide/KC309494.1?report=genbank&amp;log$=nucltop&amp;blast_rank=20&amp;RID=XE6GR7GZ016","KC309494.1")</f>
        <v>KC309494.1</v>
      </c>
    </row>
    <row r="1523" spans="1:9" x14ac:dyDescent="0.25">
      <c r="A1523" t="s">
        <v>20</v>
      </c>
      <c r="B1523" t="s">
        <v>422</v>
      </c>
      <c r="C1523">
        <v>571</v>
      </c>
      <c r="D1523">
        <v>571</v>
      </c>
      <c r="E1523" s="35">
        <v>1</v>
      </c>
      <c r="F1523" s="34">
        <v>2.0000000000000001E-158</v>
      </c>
      <c r="G1523">
        <v>98.46</v>
      </c>
      <c r="H1523">
        <v>1635</v>
      </c>
      <c r="I1523" t="str">
        <f>HYPERLINK("https://www.ncbi.nlm.nih.gov/nucleotide/KC309487.1?report=genbank&amp;log$=nucltop&amp;blast_rank=21&amp;RID=XE6GR7GZ016","KC309487.1")</f>
        <v>KC309487.1</v>
      </c>
    </row>
    <row r="1524" spans="1:9" x14ac:dyDescent="0.25">
      <c r="A1524" t="s">
        <v>20</v>
      </c>
      <c r="B1524" t="s">
        <v>422</v>
      </c>
      <c r="C1524">
        <v>571</v>
      </c>
      <c r="D1524">
        <v>571</v>
      </c>
      <c r="E1524" s="35">
        <v>1</v>
      </c>
      <c r="F1524" s="34">
        <v>2.0000000000000001E-158</v>
      </c>
      <c r="G1524">
        <v>98.46</v>
      </c>
      <c r="H1524">
        <v>1146</v>
      </c>
      <c r="I1524" t="str">
        <f>HYPERLINK("https://www.ncbi.nlm.nih.gov/nucleotide/JQ315662.1?report=genbank&amp;log$=nucltop&amp;blast_rank=22&amp;RID=XE6GR7GZ016","JQ315662.1")</f>
        <v>JQ315662.1</v>
      </c>
    </row>
    <row r="1525" spans="1:9" x14ac:dyDescent="0.25">
      <c r="A1525" t="s">
        <v>20</v>
      </c>
      <c r="B1525" t="s">
        <v>193</v>
      </c>
      <c r="C1525">
        <v>571</v>
      </c>
      <c r="D1525">
        <v>571</v>
      </c>
      <c r="E1525" s="35">
        <v>1</v>
      </c>
      <c r="F1525" s="34">
        <v>2.0000000000000001E-158</v>
      </c>
      <c r="G1525">
        <v>98.46</v>
      </c>
      <c r="H1525">
        <v>680</v>
      </c>
      <c r="I1525" t="str">
        <f>HYPERLINK("https://www.ncbi.nlm.nih.gov/nucleotide/AB694533.1?report=genbank&amp;log$=nucltop&amp;blast_rank=23&amp;RID=XE6GR7GZ016","AB694533.1")</f>
        <v>AB694533.1</v>
      </c>
    </row>
    <row r="1526" spans="1:9" x14ac:dyDescent="0.25">
      <c r="A1526" t="s">
        <v>20</v>
      </c>
      <c r="B1526" t="s">
        <v>181</v>
      </c>
      <c r="C1526">
        <v>571</v>
      </c>
      <c r="D1526">
        <v>571</v>
      </c>
      <c r="E1526" s="35">
        <v>1</v>
      </c>
      <c r="F1526" s="34">
        <v>2.0000000000000001E-158</v>
      </c>
      <c r="G1526">
        <v>98.46</v>
      </c>
      <c r="H1526">
        <v>1071</v>
      </c>
      <c r="I1526" t="str">
        <f>HYPERLINK("https://www.ncbi.nlm.nih.gov/nucleotide/GU823512.1?report=genbank&amp;log$=nucltop&amp;blast_rank=24&amp;RID=XE6GR7GZ016","GU823512.1")</f>
        <v>GU823512.1</v>
      </c>
    </row>
    <row r="1527" spans="1:9" x14ac:dyDescent="0.25">
      <c r="A1527" t="s">
        <v>20</v>
      </c>
      <c r="B1527" t="s">
        <v>181</v>
      </c>
      <c r="C1527">
        <v>571</v>
      </c>
      <c r="D1527">
        <v>571</v>
      </c>
      <c r="E1527" s="35">
        <v>1</v>
      </c>
      <c r="F1527" s="34">
        <v>2.0000000000000001E-158</v>
      </c>
      <c r="G1527">
        <v>98.46</v>
      </c>
      <c r="H1527">
        <v>1071</v>
      </c>
      <c r="I1527" t="str">
        <f>HYPERLINK("https://www.ncbi.nlm.nih.gov/nucleotide/GU823215.1?report=genbank&amp;log$=nucltop&amp;blast_rank=25&amp;RID=XE6GR7GZ016","GU823215.1")</f>
        <v>GU823215.1</v>
      </c>
    </row>
    <row r="1528" spans="1:9" x14ac:dyDescent="0.25">
      <c r="A1528" t="s">
        <v>20</v>
      </c>
      <c r="B1528" t="s">
        <v>193</v>
      </c>
      <c r="C1528">
        <v>566</v>
      </c>
      <c r="D1528">
        <v>566</v>
      </c>
      <c r="E1528" s="35">
        <v>0.97</v>
      </c>
      <c r="F1528" s="34">
        <v>1E-156</v>
      </c>
      <c r="G1528">
        <v>99.05</v>
      </c>
      <c r="H1528">
        <v>479</v>
      </c>
      <c r="I1528" t="str">
        <f>HYPERLINK("https://www.ncbi.nlm.nih.gov/nucleotide/LC191041.1?report=genbank&amp;log$=nucltop&amp;blast_rank=26&amp;RID=XE6GR7GZ016","LC191041.1")</f>
        <v>LC191041.1</v>
      </c>
    </row>
    <row r="1529" spans="1:9" x14ac:dyDescent="0.25">
      <c r="A1529" t="s">
        <v>20</v>
      </c>
      <c r="B1529" t="s">
        <v>422</v>
      </c>
      <c r="C1529">
        <v>566</v>
      </c>
      <c r="D1529">
        <v>566</v>
      </c>
      <c r="E1529" s="35">
        <v>1</v>
      </c>
      <c r="F1529" s="34">
        <v>1E-156</v>
      </c>
      <c r="G1529">
        <v>98.15</v>
      </c>
      <c r="H1529">
        <v>1145</v>
      </c>
      <c r="I1529" t="str">
        <f>HYPERLINK("https://www.ncbi.nlm.nih.gov/nucleotide/JQ315663.1?report=genbank&amp;log$=nucltop&amp;blast_rank=27&amp;RID=XE6GR7GZ016","JQ315663.1")</f>
        <v>JQ315663.1</v>
      </c>
    </row>
    <row r="1530" spans="1:9" x14ac:dyDescent="0.25">
      <c r="A1530" t="s">
        <v>20</v>
      </c>
      <c r="B1530" t="s">
        <v>422</v>
      </c>
      <c r="C1530">
        <v>566</v>
      </c>
      <c r="D1530">
        <v>566</v>
      </c>
      <c r="E1530" s="35">
        <v>1</v>
      </c>
      <c r="F1530" s="34">
        <v>1E-156</v>
      </c>
      <c r="G1530">
        <v>98.15</v>
      </c>
      <c r="H1530">
        <v>1147</v>
      </c>
      <c r="I1530" t="str">
        <f>HYPERLINK("https://www.ncbi.nlm.nih.gov/nucleotide/JQ315661.1?report=genbank&amp;log$=nucltop&amp;blast_rank=28&amp;RID=XE6GR7GZ016","JQ315661.1")</f>
        <v>JQ315661.1</v>
      </c>
    </row>
    <row r="1531" spans="1:9" x14ac:dyDescent="0.25">
      <c r="A1531" t="s">
        <v>20</v>
      </c>
      <c r="B1531" t="s">
        <v>423</v>
      </c>
      <c r="C1531">
        <v>566</v>
      </c>
      <c r="D1531">
        <v>566</v>
      </c>
      <c r="E1531" s="35">
        <v>1</v>
      </c>
      <c r="F1531" s="34">
        <v>1E-156</v>
      </c>
      <c r="G1531">
        <v>98.15</v>
      </c>
      <c r="H1531">
        <v>1758</v>
      </c>
      <c r="I1531" t="str">
        <f>HYPERLINK("https://www.ncbi.nlm.nih.gov/nucleotide/EF585584.1?report=genbank&amp;log$=nucltop&amp;blast_rank=29&amp;RID=XE6GR7GZ016","EF585584.1")</f>
        <v>EF585584.1</v>
      </c>
    </row>
    <row r="1532" spans="1:9" x14ac:dyDescent="0.25">
      <c r="A1532" t="s">
        <v>20</v>
      </c>
      <c r="B1532" t="s">
        <v>155</v>
      </c>
      <c r="C1532">
        <v>560</v>
      </c>
      <c r="D1532">
        <v>560</v>
      </c>
      <c r="E1532" s="35">
        <v>0.96</v>
      </c>
      <c r="F1532" s="34">
        <v>4.9999999999999999E-155</v>
      </c>
      <c r="G1532">
        <v>99.04</v>
      </c>
      <c r="H1532">
        <v>987</v>
      </c>
      <c r="I1532" t="str">
        <f>HYPERLINK("https://www.ncbi.nlm.nih.gov/nucleotide/FJ971820.1?report=genbank&amp;log$=nucltop&amp;blast_rank=30&amp;RID=XE6GR7GZ016","FJ971820.1")</f>
        <v>FJ971820.1</v>
      </c>
    </row>
    <row r="1533" spans="1:9" x14ac:dyDescent="0.25">
      <c r="A1533" t="s">
        <v>20</v>
      </c>
      <c r="B1533" t="s">
        <v>193</v>
      </c>
      <c r="C1533">
        <v>555</v>
      </c>
      <c r="D1533">
        <v>555</v>
      </c>
      <c r="E1533" s="35">
        <v>1</v>
      </c>
      <c r="F1533" s="34">
        <v>2.0000000000000001E-153</v>
      </c>
      <c r="G1533">
        <v>97.53</v>
      </c>
      <c r="H1533">
        <v>540</v>
      </c>
      <c r="I1533" t="str">
        <f>HYPERLINK("https://www.ncbi.nlm.nih.gov/nucleotide/AB827483.1?report=genbank&amp;log$=nucltop&amp;blast_rank=31&amp;RID=XE6GR7GZ016","AB827483.1")</f>
        <v>AB827483.1</v>
      </c>
    </row>
    <row r="1534" spans="1:9" x14ac:dyDescent="0.25">
      <c r="A1534" t="s">
        <v>20</v>
      </c>
      <c r="B1534" t="s">
        <v>181</v>
      </c>
      <c r="C1534">
        <v>545</v>
      </c>
      <c r="D1534">
        <v>545</v>
      </c>
      <c r="E1534" s="35">
        <v>0.96</v>
      </c>
      <c r="F1534" s="34">
        <v>1E-150</v>
      </c>
      <c r="G1534">
        <v>98.08</v>
      </c>
      <c r="H1534">
        <v>803</v>
      </c>
      <c r="I1534" t="str">
        <f>HYPERLINK("https://www.ncbi.nlm.nih.gov/nucleotide/KU743592.1?report=genbank&amp;log$=nucltop&amp;blast_rank=32&amp;RID=XE6GR7GZ016","KU743592.1")</f>
        <v>KU743592.1</v>
      </c>
    </row>
    <row r="1535" spans="1:9" x14ac:dyDescent="0.25">
      <c r="A1535" t="s">
        <v>20</v>
      </c>
      <c r="B1535" t="s">
        <v>165</v>
      </c>
      <c r="C1535">
        <v>544</v>
      </c>
      <c r="D1535">
        <v>544</v>
      </c>
      <c r="E1535" s="35">
        <v>0.95</v>
      </c>
      <c r="F1535" s="34">
        <v>4.9999999999999999E-150</v>
      </c>
      <c r="G1535">
        <v>98.39</v>
      </c>
      <c r="H1535">
        <v>382</v>
      </c>
      <c r="I1535" t="str">
        <f>HYPERLINK("https://www.ncbi.nlm.nih.gov/nucleotide/MH914658.1?report=genbank&amp;log$=nucltop&amp;blast_rank=33&amp;RID=XE6GR7GZ016","MH914658.1")</f>
        <v>MH914658.1</v>
      </c>
    </row>
    <row r="1536" spans="1:9" x14ac:dyDescent="0.25">
      <c r="A1536" t="s">
        <v>20</v>
      </c>
      <c r="B1536" t="s">
        <v>421</v>
      </c>
      <c r="C1536">
        <v>542</v>
      </c>
      <c r="D1536">
        <v>542</v>
      </c>
      <c r="E1536" s="35">
        <v>0.93</v>
      </c>
      <c r="F1536" s="34">
        <v>2E-149</v>
      </c>
      <c r="G1536">
        <v>99.01</v>
      </c>
      <c r="H1536">
        <v>850</v>
      </c>
      <c r="I1536" t="str">
        <f>HYPERLINK("https://www.ncbi.nlm.nih.gov/nucleotide/KT861188.1?report=genbank&amp;log$=nucltop&amp;blast_rank=34&amp;RID=XE6GR7GZ016","KT861188.1")</f>
        <v>KT861188.1</v>
      </c>
    </row>
    <row r="1537" spans="1:9" x14ac:dyDescent="0.25">
      <c r="A1537" t="s">
        <v>20</v>
      </c>
      <c r="B1537" t="s">
        <v>425</v>
      </c>
      <c r="C1537">
        <v>538</v>
      </c>
      <c r="D1537">
        <v>538</v>
      </c>
      <c r="E1537" s="35">
        <v>0.92</v>
      </c>
      <c r="F1537" s="34">
        <v>1.9999999999999999E-148</v>
      </c>
      <c r="G1537">
        <v>99</v>
      </c>
      <c r="H1537">
        <v>741</v>
      </c>
      <c r="I1537" t="str">
        <f>HYPERLINK("https://www.ncbi.nlm.nih.gov/nucleotide/MH764972.1?report=genbank&amp;log$=nucltop&amp;blast_rank=35&amp;RID=XE6GR7GZ016","MH764972.1")</f>
        <v>MH764972.1</v>
      </c>
    </row>
    <row r="1538" spans="1:9" x14ac:dyDescent="0.25">
      <c r="A1538" t="s">
        <v>20</v>
      </c>
      <c r="B1538" t="s">
        <v>165</v>
      </c>
      <c r="C1538">
        <v>536</v>
      </c>
      <c r="D1538">
        <v>536</v>
      </c>
      <c r="E1538" s="35">
        <v>0.95</v>
      </c>
      <c r="F1538" s="34">
        <v>7.9999999999999995E-148</v>
      </c>
      <c r="G1538">
        <v>97.75</v>
      </c>
      <c r="H1538">
        <v>989</v>
      </c>
      <c r="I1538" t="str">
        <f>HYPERLINK("https://www.ncbi.nlm.nih.gov/nucleotide/GQ913013.1?report=genbank&amp;log$=nucltop&amp;blast_rank=36&amp;RID=XE6GR7GZ016","GQ913013.1")</f>
        <v>GQ913013.1</v>
      </c>
    </row>
    <row r="1539" spans="1:9" x14ac:dyDescent="0.25">
      <c r="A1539" t="s">
        <v>20</v>
      </c>
      <c r="B1539" t="s">
        <v>421</v>
      </c>
      <c r="C1539">
        <v>531</v>
      </c>
      <c r="D1539">
        <v>531</v>
      </c>
      <c r="E1539" s="35">
        <v>0.91</v>
      </c>
      <c r="F1539" s="34">
        <v>4.0000000000000001E-146</v>
      </c>
      <c r="G1539">
        <v>98.99</v>
      </c>
      <c r="H1539">
        <v>862</v>
      </c>
      <c r="I1539" t="str">
        <f>HYPERLINK("https://www.ncbi.nlm.nih.gov/nucleotide/KT861189.1?report=genbank&amp;log$=nucltop&amp;blast_rank=37&amp;RID=XE6GR7GZ016","KT861189.1")</f>
        <v>KT861189.1</v>
      </c>
    </row>
    <row r="1540" spans="1:9" x14ac:dyDescent="0.25">
      <c r="A1540" t="s">
        <v>20</v>
      </c>
      <c r="B1540" t="s">
        <v>181</v>
      </c>
      <c r="C1540">
        <v>521</v>
      </c>
      <c r="D1540">
        <v>521</v>
      </c>
      <c r="E1540" s="35">
        <v>1</v>
      </c>
      <c r="F1540" s="34">
        <v>1.9999999999999999E-143</v>
      </c>
      <c r="G1540">
        <v>95.68</v>
      </c>
      <c r="H1540">
        <v>1203</v>
      </c>
      <c r="I1540" t="str">
        <f>HYPERLINK("https://www.ncbi.nlm.nih.gov/nucleotide/GU823352.1?report=genbank&amp;log$=nucltop&amp;blast_rank=38&amp;RID=XE6GR7GZ016","GU823352.1")</f>
        <v>GU823352.1</v>
      </c>
    </row>
    <row r="1541" spans="1:9" x14ac:dyDescent="0.25">
      <c r="A1541" t="s">
        <v>20</v>
      </c>
      <c r="B1541" t="s">
        <v>165</v>
      </c>
      <c r="C1541">
        <v>516</v>
      </c>
      <c r="D1541">
        <v>516</v>
      </c>
      <c r="E1541" s="35">
        <v>0.89</v>
      </c>
      <c r="F1541" s="34">
        <v>1E-141</v>
      </c>
      <c r="G1541">
        <v>98.63</v>
      </c>
      <c r="H1541">
        <v>839</v>
      </c>
      <c r="I1541" t="str">
        <f>HYPERLINK("https://www.ncbi.nlm.nih.gov/nucleotide/HQ394157.1?report=genbank&amp;log$=nucltop&amp;blast_rank=39&amp;RID=XE6GR7GZ016","HQ394157.1")</f>
        <v>HQ394157.1</v>
      </c>
    </row>
    <row r="1542" spans="1:9" x14ac:dyDescent="0.25">
      <c r="A1542" t="s">
        <v>20</v>
      </c>
      <c r="B1542" t="s">
        <v>193</v>
      </c>
      <c r="C1542">
        <v>494</v>
      </c>
      <c r="D1542">
        <v>494</v>
      </c>
      <c r="E1542" s="35">
        <v>1</v>
      </c>
      <c r="F1542" s="34">
        <v>5.0000000000000002E-135</v>
      </c>
      <c r="G1542">
        <v>94.15</v>
      </c>
      <c r="H1542">
        <v>590</v>
      </c>
      <c r="I1542" t="str">
        <f>HYPERLINK("https://www.ncbi.nlm.nih.gov/nucleotide/AB827468.1?report=genbank&amp;log$=nucltop&amp;blast_rank=40&amp;RID=XE6GR7GZ016","AB827468.1")</f>
        <v>AB827468.1</v>
      </c>
    </row>
    <row r="1543" spans="1:9" x14ac:dyDescent="0.25">
      <c r="A1543" t="s">
        <v>20</v>
      </c>
      <c r="B1543" t="s">
        <v>426</v>
      </c>
      <c r="C1543">
        <v>488</v>
      </c>
      <c r="D1543">
        <v>488</v>
      </c>
      <c r="E1543" s="35">
        <v>1</v>
      </c>
      <c r="F1543" s="34">
        <v>2.0000000000000001E-133</v>
      </c>
      <c r="G1543">
        <v>93.87</v>
      </c>
      <c r="H1543">
        <v>1621</v>
      </c>
      <c r="I1543" t="str">
        <f>HYPERLINK("https://www.ncbi.nlm.nih.gov/nucleotide/KJ577849.1?report=genbank&amp;log$=nucltop&amp;blast_rank=41&amp;RID=XE6GR7GZ016","KJ577849.1")</f>
        <v>KJ577849.1</v>
      </c>
    </row>
    <row r="1544" spans="1:9" x14ac:dyDescent="0.25">
      <c r="A1544" t="s">
        <v>20</v>
      </c>
      <c r="B1544" t="s">
        <v>193</v>
      </c>
      <c r="C1544">
        <v>472</v>
      </c>
      <c r="D1544">
        <v>472</v>
      </c>
      <c r="E1544" s="35">
        <v>1</v>
      </c>
      <c r="F1544" s="34">
        <v>2.0000000000000001E-128</v>
      </c>
      <c r="G1544">
        <v>92.9</v>
      </c>
      <c r="H1544">
        <v>510</v>
      </c>
      <c r="I1544" t="str">
        <f>HYPERLINK("https://www.ncbi.nlm.nih.gov/nucleotide/AB694709.1?report=genbank&amp;log$=nucltop&amp;blast_rank=42&amp;RID=XE6GR7GZ016","AB694709.1")</f>
        <v>AB694709.1</v>
      </c>
    </row>
    <row r="1545" spans="1:9" x14ac:dyDescent="0.25">
      <c r="A1545" t="s">
        <v>20</v>
      </c>
      <c r="B1545" t="s">
        <v>221</v>
      </c>
      <c r="C1545">
        <v>375</v>
      </c>
      <c r="D1545">
        <v>375</v>
      </c>
      <c r="E1545" s="35">
        <v>0.99</v>
      </c>
      <c r="F1545" s="34">
        <v>2E-99</v>
      </c>
      <c r="G1545">
        <v>87.65</v>
      </c>
      <c r="H1545">
        <v>1644</v>
      </c>
      <c r="I1545" t="str">
        <f>HYPERLINK("https://www.ncbi.nlm.nih.gov/nucleotide/MN917244.1?report=genbank&amp;log$=nucltop&amp;blast_rank=43&amp;RID=XE6GR7GZ016","MN917244.1")</f>
        <v>MN917244.1</v>
      </c>
    </row>
    <row r="1546" spans="1:9" x14ac:dyDescent="0.25">
      <c r="A1546" t="s">
        <v>20</v>
      </c>
      <c r="B1546" t="s">
        <v>222</v>
      </c>
      <c r="C1546">
        <v>375</v>
      </c>
      <c r="D1546">
        <v>375</v>
      </c>
      <c r="E1546" s="35">
        <v>0.99</v>
      </c>
      <c r="F1546" s="34">
        <v>2E-99</v>
      </c>
      <c r="G1546">
        <v>87.65</v>
      </c>
      <c r="H1546">
        <v>1738</v>
      </c>
      <c r="I1546" t="str">
        <f>HYPERLINK("https://www.ncbi.nlm.nih.gov/nucleotide/MN917243.1?report=genbank&amp;log$=nucltop&amp;blast_rank=44&amp;RID=XE6GR7GZ016","MN917243.1")</f>
        <v>MN917243.1</v>
      </c>
    </row>
    <row r="1547" spans="1:9" x14ac:dyDescent="0.25">
      <c r="A1547" t="s">
        <v>20</v>
      </c>
      <c r="B1547" t="s">
        <v>221</v>
      </c>
      <c r="C1547">
        <v>375</v>
      </c>
      <c r="D1547">
        <v>375</v>
      </c>
      <c r="E1547" s="35">
        <v>0.99</v>
      </c>
      <c r="F1547" s="34">
        <v>2E-99</v>
      </c>
      <c r="G1547">
        <v>87.65</v>
      </c>
      <c r="H1547">
        <v>1644</v>
      </c>
      <c r="I1547" t="str">
        <f>HYPERLINK("https://www.ncbi.nlm.nih.gov/nucleotide/OP304759.1?report=genbank&amp;log$=nucltop&amp;blast_rank=45&amp;RID=XE6GR7GZ016","OP304759.1")</f>
        <v>OP304759.1</v>
      </c>
    </row>
    <row r="1548" spans="1:9" x14ac:dyDescent="0.25">
      <c r="A1548" t="s">
        <v>20</v>
      </c>
      <c r="B1548" t="s">
        <v>221</v>
      </c>
      <c r="C1548">
        <v>375</v>
      </c>
      <c r="D1548">
        <v>375</v>
      </c>
      <c r="E1548" s="35">
        <v>0.99</v>
      </c>
      <c r="F1548" s="34">
        <v>2E-99</v>
      </c>
      <c r="G1548">
        <v>87.65</v>
      </c>
      <c r="H1548">
        <v>1748</v>
      </c>
      <c r="I1548" t="str">
        <f>HYPERLINK("https://www.ncbi.nlm.nih.gov/nucleotide/JX401229.1?report=genbank&amp;log$=nucltop&amp;blast_rank=46&amp;RID=XE6GR7GZ016","JX401229.1")</f>
        <v>JX401229.1</v>
      </c>
    </row>
    <row r="1549" spans="1:9" x14ac:dyDescent="0.25">
      <c r="A1549" t="s">
        <v>20</v>
      </c>
      <c r="B1549" t="s">
        <v>223</v>
      </c>
      <c r="C1549">
        <v>375</v>
      </c>
      <c r="D1549">
        <v>375</v>
      </c>
      <c r="E1549" s="35">
        <v>0.99</v>
      </c>
      <c r="F1549" s="34">
        <v>2E-99</v>
      </c>
      <c r="G1549">
        <v>87.65</v>
      </c>
      <c r="H1549">
        <v>1644</v>
      </c>
      <c r="I1549" t="str">
        <f>HYPERLINK("https://www.ncbi.nlm.nih.gov/nucleotide/KC309486.1?report=genbank&amp;log$=nucltop&amp;blast_rank=47&amp;RID=XE6GR7GZ016","KC309486.1")</f>
        <v>KC309486.1</v>
      </c>
    </row>
    <row r="1550" spans="1:9" x14ac:dyDescent="0.25">
      <c r="A1550" t="s">
        <v>20</v>
      </c>
      <c r="B1550" t="s">
        <v>221</v>
      </c>
      <c r="C1550">
        <v>375</v>
      </c>
      <c r="D1550">
        <v>375</v>
      </c>
      <c r="E1550" s="35">
        <v>0.99</v>
      </c>
      <c r="F1550" s="34">
        <v>2E-99</v>
      </c>
      <c r="G1550">
        <v>87.65</v>
      </c>
      <c r="H1550">
        <v>1356</v>
      </c>
      <c r="I1550" t="str">
        <f>HYPERLINK("https://www.ncbi.nlm.nih.gov/nucleotide/HQ912677.1?report=genbank&amp;log$=nucltop&amp;blast_rank=48&amp;RID=XE6GR7GZ016","HQ912677.1")</f>
        <v>HQ912677.1</v>
      </c>
    </row>
    <row r="1551" spans="1:9" x14ac:dyDescent="0.25">
      <c r="A1551" t="s">
        <v>20</v>
      </c>
      <c r="B1551" t="s">
        <v>194</v>
      </c>
      <c r="C1551">
        <v>374</v>
      </c>
      <c r="D1551">
        <v>374</v>
      </c>
      <c r="E1551" s="35">
        <v>1</v>
      </c>
      <c r="F1551" s="34">
        <v>6.9999999999999997E-99</v>
      </c>
      <c r="G1551">
        <v>87.5</v>
      </c>
      <c r="H1551">
        <v>405</v>
      </c>
      <c r="I1551" t="str">
        <f>HYPERLINK("https://www.ncbi.nlm.nih.gov/nucleotide/MF527227.1?report=genbank&amp;log$=nucltop&amp;blast_rank=49&amp;RID=XE6GR7GZ016","MF527227.1")</f>
        <v>MF527227.1</v>
      </c>
    </row>
    <row r="1552" spans="1:9" x14ac:dyDescent="0.25">
      <c r="A1552" t="s">
        <v>20</v>
      </c>
      <c r="B1552" t="s">
        <v>165</v>
      </c>
      <c r="C1552">
        <v>374</v>
      </c>
      <c r="D1552">
        <v>374</v>
      </c>
      <c r="E1552" s="35">
        <v>1</v>
      </c>
      <c r="F1552" s="34">
        <v>6.9999999999999997E-99</v>
      </c>
      <c r="G1552">
        <v>87.5</v>
      </c>
      <c r="H1552">
        <v>1798</v>
      </c>
      <c r="I1552" t="str">
        <f>HYPERLINK("https://www.ncbi.nlm.nih.gov/nucleotide/KJ757845.1?report=genbank&amp;log$=nucltop&amp;blast_rank=50&amp;RID=XE6GR7GZ016","KJ757845.1")</f>
        <v>KJ757845.1</v>
      </c>
    </row>
    <row r="1553" spans="1:9" x14ac:dyDescent="0.25">
      <c r="A1553" t="s">
        <v>20</v>
      </c>
      <c r="B1553" t="s">
        <v>165</v>
      </c>
      <c r="C1553">
        <v>368</v>
      </c>
      <c r="D1553">
        <v>368</v>
      </c>
      <c r="E1553" s="35">
        <v>1</v>
      </c>
      <c r="F1553" s="34">
        <v>3.0000000000000002E-97</v>
      </c>
      <c r="G1553">
        <v>87.2</v>
      </c>
      <c r="H1553">
        <v>385</v>
      </c>
      <c r="I1553" t="str">
        <f>HYPERLINK("https://www.ncbi.nlm.nih.gov/nucleotide/MK002993.1?report=genbank&amp;log$=nucltop&amp;blast_rank=51&amp;RID=XE6GR7GZ016","MK002993.1")</f>
        <v>MK002993.1</v>
      </c>
    </row>
    <row r="1554" spans="1:9" x14ac:dyDescent="0.25">
      <c r="A1554" t="s">
        <v>20</v>
      </c>
      <c r="B1554" t="s">
        <v>193</v>
      </c>
      <c r="C1554">
        <v>368</v>
      </c>
      <c r="D1554">
        <v>368</v>
      </c>
      <c r="E1554" s="35">
        <v>1</v>
      </c>
      <c r="F1554" s="34">
        <v>3.0000000000000002E-97</v>
      </c>
      <c r="G1554">
        <v>87.2</v>
      </c>
      <c r="H1554">
        <v>1047</v>
      </c>
      <c r="I1554" t="str">
        <f>HYPERLINK("https://www.ncbi.nlm.nih.gov/nucleotide/JX840887.1?report=genbank&amp;log$=nucltop&amp;blast_rank=52&amp;RID=XE6GR7GZ016","JX840887.1")</f>
        <v>JX840887.1</v>
      </c>
    </row>
    <row r="1555" spans="1:9" x14ac:dyDescent="0.25">
      <c r="A1555" t="s">
        <v>20</v>
      </c>
      <c r="B1555" t="s">
        <v>220</v>
      </c>
      <c r="C1555">
        <v>355</v>
      </c>
      <c r="D1555">
        <v>355</v>
      </c>
      <c r="E1555" s="35">
        <v>1</v>
      </c>
      <c r="F1555" s="34">
        <v>1.9999999999999998E-93</v>
      </c>
      <c r="G1555">
        <v>86.5</v>
      </c>
      <c r="H1555">
        <v>1761</v>
      </c>
      <c r="I1555" t="str">
        <f>HYPERLINK("https://www.ncbi.nlm.nih.gov/nucleotide/OL851896.1?report=genbank&amp;log$=nucltop&amp;blast_rank=53&amp;RID=XE6GR7GZ016","OL851896.1")</f>
        <v>OL851896.1</v>
      </c>
    </row>
    <row r="1556" spans="1:9" x14ac:dyDescent="0.25">
      <c r="A1556" t="s">
        <v>20</v>
      </c>
      <c r="B1556" t="s">
        <v>220</v>
      </c>
      <c r="C1556">
        <v>355</v>
      </c>
      <c r="D1556">
        <v>355</v>
      </c>
      <c r="E1556" s="35">
        <v>1</v>
      </c>
      <c r="F1556" s="34">
        <v>1.9999999999999998E-93</v>
      </c>
      <c r="G1556">
        <v>86.5</v>
      </c>
      <c r="H1556">
        <v>1785</v>
      </c>
      <c r="I1556" t="str">
        <f>HYPERLINK("https://www.ncbi.nlm.nih.gov/nucleotide/MW723438.1?report=genbank&amp;log$=nucltop&amp;blast_rank=54&amp;RID=XE6GR7GZ016","MW723438.1")</f>
        <v>MW723438.1</v>
      </c>
    </row>
    <row r="1557" spans="1:9" x14ac:dyDescent="0.25">
      <c r="A1557" t="s">
        <v>20</v>
      </c>
      <c r="B1557" t="s">
        <v>220</v>
      </c>
      <c r="C1557">
        <v>355</v>
      </c>
      <c r="D1557">
        <v>355</v>
      </c>
      <c r="E1557" s="35">
        <v>1</v>
      </c>
      <c r="F1557" s="34">
        <v>1.9999999999999998E-93</v>
      </c>
      <c r="G1557">
        <v>86.5</v>
      </c>
      <c r="H1557">
        <v>1752</v>
      </c>
      <c r="I1557" t="str">
        <f>HYPERLINK("https://www.ncbi.nlm.nih.gov/nucleotide/HQ912559.1?report=genbank&amp;log$=nucltop&amp;blast_rank=55&amp;RID=XE6GR7GZ016","HQ912559.1")</f>
        <v>HQ912559.1</v>
      </c>
    </row>
    <row r="1558" spans="1:9" x14ac:dyDescent="0.25">
      <c r="A1558" t="s">
        <v>20</v>
      </c>
      <c r="B1558" t="s">
        <v>220</v>
      </c>
      <c r="C1558">
        <v>355</v>
      </c>
      <c r="D1558">
        <v>355</v>
      </c>
      <c r="E1558" s="35">
        <v>1</v>
      </c>
      <c r="F1558" s="34">
        <v>1.9999999999999998E-93</v>
      </c>
      <c r="G1558">
        <v>86.5</v>
      </c>
      <c r="H1558">
        <v>1713</v>
      </c>
      <c r="I1558" t="str">
        <f>HYPERLINK("https://www.ncbi.nlm.nih.gov/nucleotide/DQ514846.1?report=genbank&amp;log$=nucltop&amp;blast_rank=56&amp;RID=XE6GR7GZ016","DQ514846.1")</f>
        <v>DQ514846.1</v>
      </c>
    </row>
    <row r="1559" spans="1:9" x14ac:dyDescent="0.25">
      <c r="A1559" t="s">
        <v>20</v>
      </c>
      <c r="B1559" t="s">
        <v>427</v>
      </c>
      <c r="C1559">
        <v>350</v>
      </c>
      <c r="D1559">
        <v>350</v>
      </c>
      <c r="E1559" s="35">
        <v>1</v>
      </c>
      <c r="F1559" s="34">
        <v>1E-91</v>
      </c>
      <c r="G1559">
        <v>86.15</v>
      </c>
      <c r="H1559">
        <v>700</v>
      </c>
      <c r="I1559" t="str">
        <f>HYPERLINK("https://www.ncbi.nlm.nih.gov/nucleotide/KJ671710.1?report=genbank&amp;log$=nucltop&amp;blast_rank=57&amp;RID=XE6GR7GZ016","KJ671710.1")</f>
        <v>KJ671710.1</v>
      </c>
    </row>
    <row r="1560" spans="1:9" x14ac:dyDescent="0.25">
      <c r="A1560" t="s">
        <v>20</v>
      </c>
      <c r="B1560" t="s">
        <v>427</v>
      </c>
      <c r="C1560">
        <v>350</v>
      </c>
      <c r="D1560">
        <v>350</v>
      </c>
      <c r="E1560" s="35">
        <v>1</v>
      </c>
      <c r="F1560" s="34">
        <v>1E-91</v>
      </c>
      <c r="G1560">
        <v>86.15</v>
      </c>
      <c r="H1560">
        <v>1760</v>
      </c>
      <c r="I1560" t="str">
        <f>HYPERLINK("https://www.ncbi.nlm.nih.gov/nucleotide/MW750342.1?report=genbank&amp;log$=nucltop&amp;blast_rank=58&amp;RID=XE6GR7GZ016","MW750342.1")</f>
        <v>MW750342.1</v>
      </c>
    </row>
    <row r="1561" spans="1:9" x14ac:dyDescent="0.25">
      <c r="A1561" t="s">
        <v>20</v>
      </c>
      <c r="B1561" t="s">
        <v>428</v>
      </c>
      <c r="C1561">
        <v>350</v>
      </c>
      <c r="D1561">
        <v>350</v>
      </c>
      <c r="E1561" s="35">
        <v>1</v>
      </c>
      <c r="F1561" s="34">
        <v>1E-91</v>
      </c>
      <c r="G1561">
        <v>86.15</v>
      </c>
      <c r="H1561">
        <v>387</v>
      </c>
      <c r="I1561" t="str">
        <f>HYPERLINK("https://www.ncbi.nlm.nih.gov/nucleotide/MZ687639.1?report=genbank&amp;log$=nucltop&amp;blast_rank=59&amp;RID=XE6GR7GZ016","MZ687639.1")</f>
        <v>MZ687639.1</v>
      </c>
    </row>
    <row r="1562" spans="1:9" x14ac:dyDescent="0.25">
      <c r="A1562" t="s">
        <v>20</v>
      </c>
      <c r="B1562" t="s">
        <v>229</v>
      </c>
      <c r="C1562">
        <v>350</v>
      </c>
      <c r="D1562">
        <v>350</v>
      </c>
      <c r="E1562" s="35">
        <v>1</v>
      </c>
      <c r="F1562" s="34">
        <v>1E-91</v>
      </c>
      <c r="G1562">
        <v>86.2</v>
      </c>
      <c r="H1562">
        <v>1647</v>
      </c>
      <c r="I1562" t="str">
        <f>HYPERLINK("https://www.ncbi.nlm.nih.gov/nucleotide/HQ912678.1?report=genbank&amp;log$=nucltop&amp;blast_rank=60&amp;RID=XE6GR7GZ016","HQ912678.1")</f>
        <v>HQ912678.1</v>
      </c>
    </row>
    <row r="1563" spans="1:9" x14ac:dyDescent="0.25">
      <c r="A1563" t="s">
        <v>20</v>
      </c>
      <c r="B1563" t="s">
        <v>229</v>
      </c>
      <c r="C1563">
        <v>350</v>
      </c>
      <c r="D1563">
        <v>350</v>
      </c>
      <c r="E1563" s="35">
        <v>1</v>
      </c>
      <c r="F1563" s="34">
        <v>1E-91</v>
      </c>
      <c r="G1563">
        <v>86.2</v>
      </c>
      <c r="H1563">
        <v>1643</v>
      </c>
      <c r="I1563" t="str">
        <f>HYPERLINK("https://www.ncbi.nlm.nih.gov/nucleotide/HQ912670.1?report=genbank&amp;log$=nucltop&amp;blast_rank=61&amp;RID=XE6GR7GZ016","HQ912670.1")</f>
        <v>HQ912670.1</v>
      </c>
    </row>
    <row r="1564" spans="1:9" x14ac:dyDescent="0.25">
      <c r="A1564" t="s">
        <v>20</v>
      </c>
      <c r="B1564" t="s">
        <v>427</v>
      </c>
      <c r="C1564">
        <v>350</v>
      </c>
      <c r="D1564">
        <v>350</v>
      </c>
      <c r="E1564" s="35">
        <v>1</v>
      </c>
      <c r="F1564" s="34">
        <v>1E-91</v>
      </c>
      <c r="G1564">
        <v>86.15</v>
      </c>
      <c r="H1564">
        <v>1703</v>
      </c>
      <c r="I1564" t="str">
        <f>HYPERLINK("https://www.ncbi.nlm.nih.gov/nucleotide/HQ912657.1?report=genbank&amp;log$=nucltop&amp;blast_rank=62&amp;RID=XE6GR7GZ016","HQ912657.1")</f>
        <v>HQ912657.1</v>
      </c>
    </row>
    <row r="1565" spans="1:9" x14ac:dyDescent="0.25">
      <c r="A1565" t="s">
        <v>20</v>
      </c>
      <c r="B1565" t="s">
        <v>429</v>
      </c>
      <c r="C1565">
        <v>350</v>
      </c>
      <c r="D1565">
        <v>350</v>
      </c>
      <c r="E1565" s="35">
        <v>1</v>
      </c>
      <c r="F1565" s="34">
        <v>1E-91</v>
      </c>
      <c r="G1565">
        <v>86.24</v>
      </c>
      <c r="H1565">
        <v>1749</v>
      </c>
      <c r="I1565" t="str">
        <f>HYPERLINK("https://www.ncbi.nlm.nih.gov/nucleotide/HQ912641.1?report=genbank&amp;log$=nucltop&amp;blast_rank=63&amp;RID=XE6GR7GZ016","HQ912641.1")</f>
        <v>HQ912641.1</v>
      </c>
    </row>
    <row r="1566" spans="1:9" x14ac:dyDescent="0.25">
      <c r="A1566" t="s">
        <v>20</v>
      </c>
      <c r="B1566" t="s">
        <v>430</v>
      </c>
      <c r="C1566">
        <v>350</v>
      </c>
      <c r="D1566">
        <v>350</v>
      </c>
      <c r="E1566" s="35">
        <v>1</v>
      </c>
      <c r="F1566" s="34">
        <v>1E-91</v>
      </c>
      <c r="G1566">
        <v>86.15</v>
      </c>
      <c r="H1566">
        <v>1738</v>
      </c>
      <c r="I1566" t="str">
        <f>HYPERLINK("https://www.ncbi.nlm.nih.gov/nucleotide/AY633759.1?report=genbank&amp;log$=nucltop&amp;blast_rank=64&amp;RID=XE6GR7GZ016","AY633759.1")</f>
        <v>AY633759.1</v>
      </c>
    </row>
    <row r="1567" spans="1:9" x14ac:dyDescent="0.25">
      <c r="A1567" t="s">
        <v>20</v>
      </c>
      <c r="B1567" t="s">
        <v>430</v>
      </c>
      <c r="C1567">
        <v>350</v>
      </c>
      <c r="D1567">
        <v>350</v>
      </c>
      <c r="E1567" s="35">
        <v>1</v>
      </c>
      <c r="F1567" s="34">
        <v>1E-91</v>
      </c>
      <c r="G1567">
        <v>86.15</v>
      </c>
      <c r="H1567">
        <v>1746</v>
      </c>
      <c r="I1567" t="str">
        <f>HYPERLINK("https://www.ncbi.nlm.nih.gov/nucleotide/AF525661.1?report=genbank&amp;log$=nucltop&amp;blast_rank=65&amp;RID=XE6GR7GZ016","AF525661.1")</f>
        <v>AF525661.1</v>
      </c>
    </row>
    <row r="1568" spans="1:9" x14ac:dyDescent="0.25">
      <c r="A1568" t="s">
        <v>20</v>
      </c>
      <c r="B1568" t="s">
        <v>431</v>
      </c>
      <c r="C1568">
        <v>350</v>
      </c>
      <c r="D1568">
        <v>350</v>
      </c>
      <c r="E1568" s="35">
        <v>1</v>
      </c>
      <c r="F1568" s="34">
        <v>1E-91</v>
      </c>
      <c r="G1568">
        <v>86.15</v>
      </c>
      <c r="H1568">
        <v>1805</v>
      </c>
      <c r="I1568" t="str">
        <f>HYPERLINK("https://www.ncbi.nlm.nih.gov/nucleotide/M87330.1?report=genbank&amp;log$=nucltop&amp;blast_rank=66&amp;RID=XE6GR7GZ016","M87330.1")</f>
        <v>M87330.1</v>
      </c>
    </row>
    <row r="1569" spans="1:9" x14ac:dyDescent="0.25">
      <c r="A1569" t="s">
        <v>20</v>
      </c>
      <c r="B1569" t="s">
        <v>220</v>
      </c>
      <c r="C1569">
        <v>350</v>
      </c>
      <c r="D1569">
        <v>350</v>
      </c>
      <c r="E1569" s="35">
        <v>1</v>
      </c>
      <c r="F1569" s="34">
        <v>1E-91</v>
      </c>
      <c r="G1569">
        <v>86.2</v>
      </c>
      <c r="H1569">
        <v>1806</v>
      </c>
      <c r="I1569" t="str">
        <f>HYPERLINK("https://www.ncbi.nlm.nih.gov/nucleotide/Y10569.1?report=genbank&amp;log$=nucltop&amp;blast_rank=67&amp;RID=XE6GR7GZ016","Y10569.1")</f>
        <v>Y10569.1</v>
      </c>
    </row>
    <row r="1570" spans="1:9" x14ac:dyDescent="0.25">
      <c r="A1570" t="s">
        <v>20</v>
      </c>
      <c r="B1570" t="s">
        <v>165</v>
      </c>
      <c r="C1570">
        <v>348</v>
      </c>
      <c r="D1570">
        <v>348</v>
      </c>
      <c r="E1570" s="35">
        <v>1</v>
      </c>
      <c r="F1570" s="34">
        <v>4.0000000000000001E-91</v>
      </c>
      <c r="G1570">
        <v>86.15</v>
      </c>
      <c r="H1570">
        <v>423</v>
      </c>
      <c r="I1570" t="str">
        <f>HYPERLINK("https://www.ncbi.nlm.nih.gov/nucleotide/KT810876.1?report=genbank&amp;log$=nucltop&amp;blast_rank=68&amp;RID=XE6GR7GZ016","KT810876.1")</f>
        <v>KT810876.1</v>
      </c>
    </row>
    <row r="1571" spans="1:9" x14ac:dyDescent="0.25">
      <c r="A1571" t="s">
        <v>20</v>
      </c>
      <c r="B1571" t="s">
        <v>204</v>
      </c>
      <c r="C1571">
        <v>346</v>
      </c>
      <c r="D1571">
        <v>346</v>
      </c>
      <c r="E1571" s="35">
        <v>1</v>
      </c>
      <c r="F1571" s="34">
        <v>9.9999999999999999E-91</v>
      </c>
      <c r="G1571">
        <v>85.89</v>
      </c>
      <c r="H1571">
        <v>1614</v>
      </c>
      <c r="I1571" t="str">
        <f>HYPERLINK("https://www.ncbi.nlm.nih.gov/nucleotide/HQ912672.1?report=genbank&amp;log$=nucltop&amp;blast_rank=69&amp;RID=XE6GR7GZ016","HQ912672.1")</f>
        <v>HQ912672.1</v>
      </c>
    </row>
    <row r="1572" spans="1:9" x14ac:dyDescent="0.25">
      <c r="A1572" t="s">
        <v>20</v>
      </c>
      <c r="B1572" t="s">
        <v>432</v>
      </c>
      <c r="C1572">
        <v>344</v>
      </c>
      <c r="D1572">
        <v>344</v>
      </c>
      <c r="E1572" s="35">
        <v>1</v>
      </c>
      <c r="F1572" s="34">
        <v>5.0000000000000002E-90</v>
      </c>
      <c r="G1572">
        <v>85.93</v>
      </c>
      <c r="H1572">
        <v>1642</v>
      </c>
      <c r="I1572" t="str">
        <f>HYPERLINK("https://www.ncbi.nlm.nih.gov/nucleotide/MN473910.1?report=genbank&amp;log$=nucltop&amp;blast_rank=70&amp;RID=XE6GR7GZ016","MN473910.1")</f>
        <v>MN473910.1</v>
      </c>
    </row>
    <row r="1573" spans="1:9" x14ac:dyDescent="0.25">
      <c r="A1573" t="s">
        <v>20</v>
      </c>
      <c r="B1573" t="s">
        <v>432</v>
      </c>
      <c r="C1573">
        <v>344</v>
      </c>
      <c r="D1573">
        <v>344</v>
      </c>
      <c r="E1573" s="35">
        <v>1</v>
      </c>
      <c r="F1573" s="34">
        <v>5.0000000000000002E-90</v>
      </c>
      <c r="G1573">
        <v>85.93</v>
      </c>
      <c r="H1573">
        <v>1745</v>
      </c>
      <c r="I1573" t="str">
        <f>HYPERLINK("https://www.ncbi.nlm.nih.gov/nucleotide/MN473908.1?report=genbank&amp;log$=nucltop&amp;blast_rank=71&amp;RID=XE6GR7GZ016","MN473908.1")</f>
        <v>MN473908.1</v>
      </c>
    </row>
    <row r="1574" spans="1:9" x14ac:dyDescent="0.25">
      <c r="A1574" t="s">
        <v>20</v>
      </c>
      <c r="B1574" t="s">
        <v>427</v>
      </c>
      <c r="C1574">
        <v>344</v>
      </c>
      <c r="D1574">
        <v>344</v>
      </c>
      <c r="E1574" s="35">
        <v>1</v>
      </c>
      <c r="F1574" s="34">
        <v>5.0000000000000002E-90</v>
      </c>
      <c r="G1574">
        <v>85.85</v>
      </c>
      <c r="H1574">
        <v>825</v>
      </c>
      <c r="I1574" t="str">
        <f>HYPERLINK("https://www.ncbi.nlm.nih.gov/nucleotide/MG890612.1?report=genbank&amp;log$=nucltop&amp;blast_rank=72&amp;RID=XE6GR7GZ016","MG890612.1")</f>
        <v>MG890612.1</v>
      </c>
    </row>
    <row r="1575" spans="1:9" x14ac:dyDescent="0.25">
      <c r="A1575" t="s">
        <v>20</v>
      </c>
      <c r="B1575" t="s">
        <v>427</v>
      </c>
      <c r="C1575">
        <v>344</v>
      </c>
      <c r="D1575">
        <v>344</v>
      </c>
      <c r="E1575" s="35">
        <v>1</v>
      </c>
      <c r="F1575" s="34">
        <v>5.0000000000000002E-90</v>
      </c>
      <c r="G1575">
        <v>85.85</v>
      </c>
      <c r="H1575">
        <v>784</v>
      </c>
      <c r="I1575" t="str">
        <f>HYPERLINK("https://www.ncbi.nlm.nih.gov/nucleotide/MG890611.1?report=genbank&amp;log$=nucltop&amp;blast_rank=73&amp;RID=XE6GR7GZ016","MG890611.1")</f>
        <v>MG890611.1</v>
      </c>
    </row>
    <row r="1576" spans="1:9" x14ac:dyDescent="0.25">
      <c r="A1576" t="s">
        <v>20</v>
      </c>
      <c r="B1576" t="s">
        <v>427</v>
      </c>
      <c r="C1576">
        <v>344</v>
      </c>
      <c r="D1576">
        <v>344</v>
      </c>
      <c r="E1576" s="35">
        <v>1</v>
      </c>
      <c r="F1576" s="34">
        <v>5.0000000000000002E-90</v>
      </c>
      <c r="G1576">
        <v>85.85</v>
      </c>
      <c r="H1576">
        <v>789</v>
      </c>
      <c r="I1576" t="str">
        <f>HYPERLINK("https://www.ncbi.nlm.nih.gov/nucleotide/MG890610.1?report=genbank&amp;log$=nucltop&amp;blast_rank=74&amp;RID=XE6GR7GZ016","MG890610.1")</f>
        <v>MG890610.1</v>
      </c>
    </row>
    <row r="1577" spans="1:9" x14ac:dyDescent="0.25">
      <c r="A1577" t="s">
        <v>20</v>
      </c>
      <c r="B1577" t="s">
        <v>427</v>
      </c>
      <c r="C1577">
        <v>344</v>
      </c>
      <c r="D1577">
        <v>344</v>
      </c>
      <c r="E1577" s="35">
        <v>1</v>
      </c>
      <c r="F1577" s="34">
        <v>5.0000000000000002E-90</v>
      </c>
      <c r="G1577">
        <v>85.85</v>
      </c>
      <c r="H1577">
        <v>790</v>
      </c>
      <c r="I1577" t="str">
        <f>HYPERLINK("https://www.ncbi.nlm.nih.gov/nucleotide/MG890609.1?report=genbank&amp;log$=nucltop&amp;blast_rank=75&amp;RID=XE6GR7GZ016","MG890609.1")</f>
        <v>MG890609.1</v>
      </c>
    </row>
    <row r="1578" spans="1:9" x14ac:dyDescent="0.25">
      <c r="A1578" t="s">
        <v>20</v>
      </c>
      <c r="B1578" t="s">
        <v>433</v>
      </c>
      <c r="C1578">
        <v>344</v>
      </c>
      <c r="D1578">
        <v>344</v>
      </c>
      <c r="E1578" s="35">
        <v>1</v>
      </c>
      <c r="F1578" s="34">
        <v>5.0000000000000002E-90</v>
      </c>
      <c r="G1578">
        <v>85.89</v>
      </c>
      <c r="H1578">
        <v>698</v>
      </c>
      <c r="I1578" t="str">
        <f>HYPERLINK("https://www.ncbi.nlm.nih.gov/nucleotide/KJ671699.1?report=genbank&amp;log$=nucltop&amp;blast_rank=76&amp;RID=XE6GR7GZ016","KJ671699.1")</f>
        <v>KJ671699.1</v>
      </c>
    </row>
    <row r="1579" spans="1:9" x14ac:dyDescent="0.25">
      <c r="A1579" t="s">
        <v>20</v>
      </c>
      <c r="B1579" t="s">
        <v>434</v>
      </c>
      <c r="C1579">
        <v>344</v>
      </c>
      <c r="D1579">
        <v>344</v>
      </c>
      <c r="E1579" s="35">
        <v>1</v>
      </c>
      <c r="F1579" s="34">
        <v>5.0000000000000002E-90</v>
      </c>
      <c r="G1579">
        <v>85.93</v>
      </c>
      <c r="H1579">
        <v>1644</v>
      </c>
      <c r="I1579" t="str">
        <f>HYPERLINK("https://www.ncbi.nlm.nih.gov/nucleotide/JN975244.1?report=genbank&amp;log$=nucltop&amp;blast_rank=77&amp;RID=XE6GR7GZ016","JN975244.1")</f>
        <v>JN975244.1</v>
      </c>
    </row>
    <row r="1580" spans="1:9" x14ac:dyDescent="0.25">
      <c r="A1580" t="s">
        <v>20</v>
      </c>
      <c r="B1580" t="s">
        <v>435</v>
      </c>
      <c r="C1580">
        <v>344</v>
      </c>
      <c r="D1580">
        <v>344</v>
      </c>
      <c r="E1580" s="35">
        <v>1</v>
      </c>
      <c r="F1580" s="34">
        <v>5.0000000000000002E-90</v>
      </c>
      <c r="G1580">
        <v>85.85</v>
      </c>
      <c r="H1580">
        <v>1649</v>
      </c>
      <c r="I1580" t="str">
        <f>HYPERLINK("https://www.ncbi.nlm.nih.gov/nucleotide/HQ912638.1?report=genbank&amp;log$=nucltop&amp;blast_rank=78&amp;RID=XE6GR7GZ016","HQ912638.1")</f>
        <v>HQ912638.1</v>
      </c>
    </row>
    <row r="1581" spans="1:9" x14ac:dyDescent="0.25">
      <c r="A1581" t="s">
        <v>20</v>
      </c>
      <c r="B1581" t="s">
        <v>436</v>
      </c>
      <c r="C1581">
        <v>344</v>
      </c>
      <c r="D1581">
        <v>344</v>
      </c>
      <c r="E1581" s="35">
        <v>1</v>
      </c>
      <c r="F1581" s="34">
        <v>5.0000000000000002E-90</v>
      </c>
      <c r="G1581">
        <v>85.85</v>
      </c>
      <c r="H1581">
        <v>1624</v>
      </c>
      <c r="I1581" t="str">
        <f>HYPERLINK("https://www.ncbi.nlm.nih.gov/nucleotide/AY485527.1?report=genbank&amp;log$=nucltop&amp;blast_rank=79&amp;RID=XE6GR7GZ016","AY485527.1")</f>
        <v>AY485527.1</v>
      </c>
    </row>
    <row r="1582" spans="1:9" x14ac:dyDescent="0.25">
      <c r="A1582" t="s">
        <v>20</v>
      </c>
      <c r="B1582" t="s">
        <v>429</v>
      </c>
      <c r="C1582">
        <v>344</v>
      </c>
      <c r="D1582">
        <v>344</v>
      </c>
      <c r="E1582" s="35">
        <v>1</v>
      </c>
      <c r="F1582" s="34">
        <v>5.0000000000000002E-90</v>
      </c>
      <c r="G1582">
        <v>85.93</v>
      </c>
      <c r="H1582">
        <v>1752</v>
      </c>
      <c r="I1582" t="str">
        <f>HYPERLINK("https://www.ncbi.nlm.nih.gov/nucleotide/AF525669.1?report=genbank&amp;log$=nucltop&amp;blast_rank=80&amp;RID=XE6GR7GZ016","AF525669.1")</f>
        <v>AF525669.1</v>
      </c>
    </row>
    <row r="1583" spans="1:9" x14ac:dyDescent="0.25">
      <c r="A1583" t="s">
        <v>20</v>
      </c>
      <c r="B1583" t="s">
        <v>437</v>
      </c>
      <c r="C1583">
        <v>342</v>
      </c>
      <c r="D1583">
        <v>342</v>
      </c>
      <c r="E1583" s="35">
        <v>1</v>
      </c>
      <c r="F1583" s="34">
        <v>2.0000000000000001E-89</v>
      </c>
      <c r="G1583">
        <v>85.85</v>
      </c>
      <c r="H1583">
        <v>1783</v>
      </c>
      <c r="I1583" t="str">
        <f>HYPERLINK("https://www.ncbi.nlm.nih.gov/nucleotide/EF423410.1?report=genbank&amp;log$=nucltop&amp;blast_rank=81&amp;RID=XE6GR7GZ016","EF423410.1")</f>
        <v>EF423410.1</v>
      </c>
    </row>
    <row r="1584" spans="1:9" x14ac:dyDescent="0.25">
      <c r="A1584" t="s">
        <v>20</v>
      </c>
      <c r="B1584" t="s">
        <v>437</v>
      </c>
      <c r="C1584">
        <v>342</v>
      </c>
      <c r="D1584">
        <v>342</v>
      </c>
      <c r="E1584" s="35">
        <v>1</v>
      </c>
      <c r="F1584" s="34">
        <v>2.0000000000000001E-89</v>
      </c>
      <c r="G1584">
        <v>85.85</v>
      </c>
      <c r="H1584">
        <v>1783</v>
      </c>
      <c r="I1584" t="str">
        <f>HYPERLINK("https://www.ncbi.nlm.nih.gov/nucleotide/EF423409.1?report=genbank&amp;log$=nucltop&amp;blast_rank=82&amp;RID=XE6GR7GZ016","EF423409.1")</f>
        <v>EF423409.1</v>
      </c>
    </row>
    <row r="1585" spans="1:9" x14ac:dyDescent="0.25">
      <c r="A1585" t="s">
        <v>20</v>
      </c>
      <c r="B1585" t="s">
        <v>437</v>
      </c>
      <c r="C1585">
        <v>342</v>
      </c>
      <c r="D1585">
        <v>342</v>
      </c>
      <c r="E1585" s="35">
        <v>1</v>
      </c>
      <c r="F1585" s="34">
        <v>2.0000000000000001E-89</v>
      </c>
      <c r="G1585">
        <v>85.85</v>
      </c>
      <c r="H1585">
        <v>1731</v>
      </c>
      <c r="I1585" t="str">
        <f>HYPERLINK("https://www.ncbi.nlm.nih.gov/nucleotide/AY633757.1?report=genbank&amp;log$=nucltop&amp;blast_rank=83&amp;RID=XE6GR7GZ016","AY633757.1")</f>
        <v>AY633757.1</v>
      </c>
    </row>
    <row r="1586" spans="1:9" x14ac:dyDescent="0.25">
      <c r="A1586" t="s">
        <v>20</v>
      </c>
      <c r="B1586" t="s">
        <v>438</v>
      </c>
      <c r="C1586">
        <v>340</v>
      </c>
      <c r="D1586">
        <v>340</v>
      </c>
      <c r="E1586" s="35">
        <v>1</v>
      </c>
      <c r="F1586" s="34">
        <v>6.9999999999999994E-89</v>
      </c>
      <c r="G1586">
        <v>85.67</v>
      </c>
      <c r="H1586">
        <v>1754</v>
      </c>
      <c r="I1586" t="str">
        <f>HYPERLINK("https://www.ncbi.nlm.nih.gov/nucleotide/HQ912628.1?report=genbank&amp;log$=nucltop&amp;blast_rank=84&amp;RID=XE6GR7GZ016","HQ912628.1")</f>
        <v>HQ912628.1</v>
      </c>
    </row>
    <row r="1587" spans="1:9" x14ac:dyDescent="0.25">
      <c r="A1587" t="s">
        <v>20</v>
      </c>
      <c r="B1587" t="s">
        <v>439</v>
      </c>
      <c r="C1587">
        <v>339</v>
      </c>
      <c r="D1587">
        <v>339</v>
      </c>
      <c r="E1587" s="35">
        <v>1</v>
      </c>
      <c r="F1587" s="34">
        <v>1.9999999999999999E-88</v>
      </c>
      <c r="G1587">
        <v>85.63</v>
      </c>
      <c r="H1587">
        <v>1745</v>
      </c>
      <c r="I1587" t="str">
        <f>HYPERLINK("https://www.ncbi.nlm.nih.gov/nucleotide/MN473920.1?report=genbank&amp;log$=nucltop&amp;blast_rank=85&amp;RID=XE6GR7GZ016","MN473920.1")</f>
        <v>MN473920.1</v>
      </c>
    </row>
    <row r="1588" spans="1:9" x14ac:dyDescent="0.25">
      <c r="A1588" t="s">
        <v>20</v>
      </c>
      <c r="B1588" t="s">
        <v>440</v>
      </c>
      <c r="C1588">
        <v>339</v>
      </c>
      <c r="D1588">
        <v>339</v>
      </c>
      <c r="E1588" s="35">
        <v>1</v>
      </c>
      <c r="F1588" s="34">
        <v>1.9999999999999999E-88</v>
      </c>
      <c r="G1588">
        <v>85.58</v>
      </c>
      <c r="H1588">
        <v>1208</v>
      </c>
      <c r="I1588" t="str">
        <f>HYPERLINK("https://www.ncbi.nlm.nih.gov/nucleotide/MN473919.1?report=genbank&amp;log$=nucltop&amp;blast_rank=86&amp;RID=XE6GR7GZ016","MN473919.1")</f>
        <v>MN473919.1</v>
      </c>
    </row>
    <row r="1589" spans="1:9" x14ac:dyDescent="0.25">
      <c r="A1589" t="s">
        <v>20</v>
      </c>
      <c r="B1589" t="s">
        <v>441</v>
      </c>
      <c r="C1589">
        <v>339</v>
      </c>
      <c r="D1589">
        <v>339</v>
      </c>
      <c r="E1589" s="35">
        <v>1</v>
      </c>
      <c r="F1589" s="34">
        <v>1.9999999999999999E-88</v>
      </c>
      <c r="G1589">
        <v>85.63</v>
      </c>
      <c r="H1589">
        <v>1069</v>
      </c>
      <c r="I1589" t="str">
        <f>HYPERLINK("https://www.ncbi.nlm.nih.gov/nucleotide/MN473918.1?report=genbank&amp;log$=nucltop&amp;blast_rank=87&amp;RID=XE6GR7GZ016","MN473918.1")</f>
        <v>MN473918.1</v>
      </c>
    </row>
    <row r="1590" spans="1:9" x14ac:dyDescent="0.25">
      <c r="A1590" t="s">
        <v>20</v>
      </c>
      <c r="B1590" t="s">
        <v>442</v>
      </c>
      <c r="C1590">
        <v>339</v>
      </c>
      <c r="D1590">
        <v>339</v>
      </c>
      <c r="E1590" s="35">
        <v>1</v>
      </c>
      <c r="F1590" s="34">
        <v>1.9999999999999999E-88</v>
      </c>
      <c r="G1590">
        <v>85.54</v>
      </c>
      <c r="H1590">
        <v>1621</v>
      </c>
      <c r="I1590" t="str">
        <f>HYPERLINK("https://www.ncbi.nlm.nih.gov/nucleotide/MH356258.1?report=genbank&amp;log$=nucltop&amp;blast_rank=88&amp;RID=XE6GR7GZ016","MH356258.1")</f>
        <v>MH356258.1</v>
      </c>
    </row>
    <row r="1591" spans="1:9" x14ac:dyDescent="0.25">
      <c r="A1591" t="s">
        <v>20</v>
      </c>
      <c r="B1591" t="s">
        <v>443</v>
      </c>
      <c r="C1591">
        <v>339</v>
      </c>
      <c r="D1591">
        <v>339</v>
      </c>
      <c r="E1591" s="35">
        <v>1</v>
      </c>
      <c r="F1591" s="34">
        <v>1.9999999999999999E-88</v>
      </c>
      <c r="G1591">
        <v>85.63</v>
      </c>
      <c r="H1591">
        <v>1629</v>
      </c>
      <c r="I1591" t="str">
        <f>HYPERLINK("https://www.ncbi.nlm.nih.gov/nucleotide/KR048190.1?report=genbank&amp;log$=nucltop&amp;blast_rank=89&amp;RID=XE6GR7GZ016","KR048190.1")</f>
        <v>KR048190.1</v>
      </c>
    </row>
    <row r="1592" spans="1:9" x14ac:dyDescent="0.25">
      <c r="A1592" t="s">
        <v>20</v>
      </c>
      <c r="B1592" t="s">
        <v>444</v>
      </c>
      <c r="C1592">
        <v>339</v>
      </c>
      <c r="D1592">
        <v>339</v>
      </c>
      <c r="E1592" s="35">
        <v>1</v>
      </c>
      <c r="F1592" s="34">
        <v>1.9999999999999999E-88</v>
      </c>
      <c r="G1592">
        <v>85.63</v>
      </c>
      <c r="H1592">
        <v>1746</v>
      </c>
      <c r="I1592" t="str">
        <f>HYPERLINK("https://www.ncbi.nlm.nih.gov/nucleotide/KR048189.1?report=genbank&amp;log$=nucltop&amp;blast_rank=90&amp;RID=XE6GR7GZ016","KR048189.1")</f>
        <v>KR048189.1</v>
      </c>
    </row>
    <row r="1593" spans="1:9" x14ac:dyDescent="0.25">
      <c r="A1593" t="s">
        <v>20</v>
      </c>
      <c r="B1593" t="s">
        <v>445</v>
      </c>
      <c r="C1593">
        <v>339</v>
      </c>
      <c r="D1593">
        <v>339</v>
      </c>
      <c r="E1593" s="35">
        <v>1</v>
      </c>
      <c r="F1593" s="34">
        <v>1.9999999999999999E-88</v>
      </c>
      <c r="G1593">
        <v>85.63</v>
      </c>
      <c r="H1593">
        <v>1096</v>
      </c>
      <c r="I1593" t="str">
        <f>HYPERLINK("https://www.ncbi.nlm.nih.gov/nucleotide/KR048187.1?report=genbank&amp;log$=nucltop&amp;blast_rank=91&amp;RID=XE6GR7GZ016","KR048187.1")</f>
        <v>KR048187.1</v>
      </c>
    </row>
    <row r="1594" spans="1:9" x14ac:dyDescent="0.25">
      <c r="A1594" t="s">
        <v>20</v>
      </c>
      <c r="B1594" t="s">
        <v>446</v>
      </c>
      <c r="C1594">
        <v>339</v>
      </c>
      <c r="D1594">
        <v>339</v>
      </c>
      <c r="E1594" s="35">
        <v>1</v>
      </c>
      <c r="F1594" s="34">
        <v>1.9999999999999999E-88</v>
      </c>
      <c r="G1594">
        <v>85.63</v>
      </c>
      <c r="H1594">
        <v>1629</v>
      </c>
      <c r="I1594" t="str">
        <f>HYPERLINK("https://www.ncbi.nlm.nih.gov/nucleotide/KT119332.1?report=genbank&amp;log$=nucltop&amp;blast_rank=92&amp;RID=XE6GR7GZ016","KT119332.1")</f>
        <v>KT119332.1</v>
      </c>
    </row>
    <row r="1595" spans="1:9" x14ac:dyDescent="0.25">
      <c r="A1595" t="s">
        <v>20</v>
      </c>
      <c r="B1595" t="s">
        <v>447</v>
      </c>
      <c r="C1595">
        <v>339</v>
      </c>
      <c r="D1595">
        <v>339</v>
      </c>
      <c r="E1595" s="35">
        <v>1</v>
      </c>
      <c r="F1595" s="34">
        <v>1.9999999999999999E-88</v>
      </c>
      <c r="G1595">
        <v>85.58</v>
      </c>
      <c r="H1595">
        <v>1333</v>
      </c>
      <c r="I1595" t="str">
        <f>HYPERLINK("https://www.ncbi.nlm.nih.gov/nucleotide/KJ577873.1?report=genbank&amp;log$=nucltop&amp;blast_rank=93&amp;RID=XE6GR7GZ016","KJ577873.1")</f>
        <v>KJ577873.1</v>
      </c>
    </row>
    <row r="1596" spans="1:9" x14ac:dyDescent="0.25">
      <c r="A1596" t="s">
        <v>20</v>
      </c>
      <c r="B1596" t="s">
        <v>448</v>
      </c>
      <c r="C1596">
        <v>339</v>
      </c>
      <c r="D1596">
        <v>339</v>
      </c>
      <c r="E1596" s="35">
        <v>1</v>
      </c>
      <c r="F1596" s="34">
        <v>1.9999999999999999E-88</v>
      </c>
      <c r="G1596">
        <v>85.54</v>
      </c>
      <c r="H1596">
        <v>577</v>
      </c>
      <c r="I1596" t="str">
        <f>HYPERLINK("https://www.ncbi.nlm.nih.gov/nucleotide/OL304150.1?report=genbank&amp;log$=nucltop&amp;blast_rank=94&amp;RID=XE6GR7GZ016","OL304150.1")</f>
        <v>OL304150.1</v>
      </c>
    </row>
    <row r="1597" spans="1:9" x14ac:dyDescent="0.25">
      <c r="A1597" t="s">
        <v>20</v>
      </c>
      <c r="B1597" t="s">
        <v>449</v>
      </c>
      <c r="C1597">
        <v>339</v>
      </c>
      <c r="D1597">
        <v>339</v>
      </c>
      <c r="E1597" s="35">
        <v>1</v>
      </c>
      <c r="F1597" s="34">
        <v>1.9999999999999999E-88</v>
      </c>
      <c r="G1597">
        <v>85.71</v>
      </c>
      <c r="H1597">
        <v>1638</v>
      </c>
      <c r="I1597" t="str">
        <f>HYPERLINK("https://www.ncbi.nlm.nih.gov/nucleotide/JX413550.1?report=genbank&amp;log$=nucltop&amp;blast_rank=95&amp;RID=XE6GR7GZ016","JX413550.1")</f>
        <v>JX413550.1</v>
      </c>
    </row>
    <row r="1598" spans="1:9" x14ac:dyDescent="0.25">
      <c r="A1598" t="s">
        <v>20</v>
      </c>
      <c r="B1598" t="s">
        <v>442</v>
      </c>
      <c r="C1598">
        <v>339</v>
      </c>
      <c r="D1598">
        <v>339</v>
      </c>
      <c r="E1598" s="35">
        <v>1</v>
      </c>
      <c r="F1598" s="34">
        <v>1.9999999999999999E-88</v>
      </c>
      <c r="G1598">
        <v>85.54</v>
      </c>
      <c r="H1598">
        <v>1762</v>
      </c>
      <c r="I1598" t="str">
        <f>HYPERLINK("https://www.ncbi.nlm.nih.gov/nucleotide/HQ912584.1?report=genbank&amp;log$=nucltop&amp;blast_rank=96&amp;RID=XE6GR7GZ016","HQ912584.1")</f>
        <v>HQ912584.1</v>
      </c>
    </row>
    <row r="1599" spans="1:9" x14ac:dyDescent="0.25">
      <c r="A1599" t="s">
        <v>20</v>
      </c>
      <c r="B1599" t="s">
        <v>450</v>
      </c>
      <c r="C1599">
        <v>339</v>
      </c>
      <c r="D1599">
        <v>339</v>
      </c>
      <c r="E1599" s="35">
        <v>1</v>
      </c>
      <c r="F1599" s="34">
        <v>1.9999999999999999E-88</v>
      </c>
      <c r="G1599">
        <v>85.54</v>
      </c>
      <c r="H1599">
        <v>1644</v>
      </c>
      <c r="I1599" t="str">
        <f>HYPERLINK("https://www.ncbi.nlm.nih.gov/nucleotide/EU260467.1?report=genbank&amp;log$=nucltop&amp;blast_rank=97&amp;RID=XE6GR7GZ016","EU260467.1")</f>
        <v>EU260467.1</v>
      </c>
    </row>
    <row r="1600" spans="1:9" x14ac:dyDescent="0.25">
      <c r="A1600" t="s">
        <v>20</v>
      </c>
      <c r="B1600" t="s">
        <v>450</v>
      </c>
      <c r="C1600">
        <v>339</v>
      </c>
      <c r="D1600">
        <v>339</v>
      </c>
      <c r="E1600" s="35">
        <v>1</v>
      </c>
      <c r="F1600" s="34">
        <v>1.9999999999999999E-88</v>
      </c>
      <c r="G1600">
        <v>85.54</v>
      </c>
      <c r="H1600">
        <v>1663</v>
      </c>
      <c r="I1600" t="str">
        <f>HYPERLINK("https://www.ncbi.nlm.nih.gov/nucleotide/EU260466.1?report=genbank&amp;log$=nucltop&amp;blast_rank=98&amp;RID=XE6GR7GZ016","EU260466.1")</f>
        <v>EU260466.1</v>
      </c>
    </row>
    <row r="1601" spans="1:1021 1028:2045 2052:3069 3076:4093 4100:5117 5124:6141 6148:7165 7172:8189 8196:9213 9220:10237 10244:11261 11268:12285 12292:13309 13316:14333 14340:15357 15364:16381" x14ac:dyDescent="0.25">
      <c r="A1601" t="s">
        <v>20</v>
      </c>
      <c r="B1601" t="s">
        <v>450</v>
      </c>
      <c r="C1601">
        <v>335</v>
      </c>
      <c r="D1601">
        <v>335</v>
      </c>
      <c r="E1601" s="35">
        <v>1</v>
      </c>
      <c r="F1601" s="34">
        <v>3.0000000000000002E-87</v>
      </c>
      <c r="G1601">
        <v>85.23</v>
      </c>
      <c r="H1601">
        <v>1734</v>
      </c>
      <c r="I1601" t="str">
        <f>HYPERLINK("https://www.ncbi.nlm.nih.gov/nucleotide/HQ912593.1?report=genbank&amp;log$=nucltop&amp;blast_rank=99&amp;RID=XE6GR7GZ016","HQ912593.1")</f>
        <v>HQ912593.1</v>
      </c>
    </row>
    <row r="1602" spans="1:1021 1028:2045 2052:3069 3076:4093 4100:5117 5124:6141 6148:7165 7172:8189 8196:9213 9220:10237 10244:11261 11268:12285 12292:13309 13316:14333 14340:15357 15364:16381" x14ac:dyDescent="0.25">
      <c r="A1602" t="s">
        <v>20</v>
      </c>
      <c r="B1602" t="s">
        <v>451</v>
      </c>
      <c r="C1602">
        <v>331</v>
      </c>
      <c r="D1602">
        <v>331</v>
      </c>
      <c r="E1602" s="35">
        <v>1</v>
      </c>
      <c r="F1602" s="34">
        <v>4.0000000000000003E-86</v>
      </c>
      <c r="G1602">
        <v>84.97</v>
      </c>
      <c r="H1602">
        <v>1260</v>
      </c>
      <c r="I1602" t="str">
        <f>HYPERLINK("https://www.ncbi.nlm.nih.gov/nucleotide/KT119334.1?report=genbank&amp;log$=nucltop&amp;blast_rank=100&amp;RID=XE6GR7GZ016","KT119334.1")</f>
        <v>KT119334.1</v>
      </c>
    </row>
    <row r="1603" spans="1:1021 1028:2045 2052:3069 3076:4093 4100:5117 5124:6141 6148:7165 7172:8189 8196:9213 9220:10237 10244:11261 11268:12285 12292:13309 13316:14333 14340:15357 15364:16381" x14ac:dyDescent="0.25">
      <c r="A1603" t="s">
        <v>484</v>
      </c>
      <c r="B1603" t="s">
        <v>456</v>
      </c>
      <c r="C1603">
        <v>350</v>
      </c>
      <c r="D1603">
        <v>350</v>
      </c>
      <c r="E1603" s="35">
        <v>1</v>
      </c>
      <c r="F1603" s="34">
        <v>1E-91</v>
      </c>
      <c r="G1603">
        <v>86.42</v>
      </c>
      <c r="H1603">
        <v>1712</v>
      </c>
      <c r="I1603" t="str">
        <f>HYPERLINK("https://www.ncbi.nlm.nih.gov/nucleotide/JX262492.1?report=genbank&amp;log$=nucltop&amp;blast_rank=1&amp;RID=XE6RV0D8013","JX262492.1")</f>
        <v>JX262492.1</v>
      </c>
      <c r="L1603" s="35"/>
      <c r="M1603" s="34"/>
      <c r="T1603" s="35"/>
      <c r="U1603" s="34"/>
      <c r="AB1603" s="35"/>
      <c r="AC1603" s="34"/>
      <c r="AJ1603" s="35"/>
      <c r="AK1603" s="34"/>
      <c r="AR1603" s="35"/>
      <c r="AS1603" s="34"/>
      <c r="AZ1603" s="35"/>
      <c r="BA1603" s="34"/>
      <c r="BH1603" s="35"/>
      <c r="BI1603" s="34"/>
      <c r="BP1603" s="35"/>
      <c r="BQ1603" s="34"/>
      <c r="BX1603" s="35"/>
      <c r="BY1603" s="34"/>
      <c r="CF1603" s="35"/>
      <c r="CG1603" s="34"/>
      <c r="CN1603" s="35"/>
      <c r="CO1603" s="34"/>
      <c r="CV1603" s="35"/>
      <c r="CW1603" s="34"/>
      <c r="DD1603" s="35"/>
      <c r="DE1603" s="34"/>
      <c r="DL1603" s="35"/>
      <c r="DM1603" s="34"/>
      <c r="DT1603" s="35"/>
      <c r="DU1603" s="34"/>
      <c r="EB1603" s="35"/>
      <c r="EC1603" s="34"/>
      <c r="EJ1603" s="35"/>
      <c r="EK1603" s="34"/>
      <c r="ER1603" s="35"/>
      <c r="ES1603" s="34"/>
      <c r="EZ1603" s="35"/>
      <c r="FA1603" s="34"/>
      <c r="FH1603" s="35"/>
      <c r="FI1603" s="34"/>
      <c r="FP1603" s="35"/>
      <c r="FQ1603" s="34"/>
      <c r="FX1603" s="35"/>
      <c r="FY1603" s="34"/>
      <c r="GF1603" s="35"/>
      <c r="GG1603" s="34"/>
      <c r="GN1603" s="35"/>
      <c r="GO1603" s="34"/>
      <c r="GV1603" s="35"/>
      <c r="GW1603" s="34"/>
      <c r="HD1603" s="35"/>
      <c r="HE1603" s="34"/>
      <c r="HL1603" s="35"/>
      <c r="HM1603" s="34"/>
      <c r="HT1603" s="35"/>
      <c r="HU1603" s="34"/>
      <c r="IB1603" s="35"/>
      <c r="IC1603" s="34"/>
      <c r="IJ1603" s="35"/>
      <c r="IK1603" s="34"/>
      <c r="IR1603" s="35"/>
      <c r="IS1603" s="34"/>
      <c r="IZ1603" s="35"/>
      <c r="JA1603" s="34"/>
      <c r="JH1603" s="35"/>
      <c r="JI1603" s="34"/>
      <c r="JP1603" s="35"/>
      <c r="JQ1603" s="34"/>
      <c r="JX1603" s="35"/>
      <c r="JY1603" s="34"/>
      <c r="KF1603" s="35"/>
      <c r="KG1603" s="34"/>
      <c r="KN1603" s="35"/>
      <c r="KO1603" s="34"/>
      <c r="KV1603" s="35"/>
      <c r="KW1603" s="34"/>
      <c r="LD1603" s="35"/>
      <c r="LE1603" s="34"/>
      <c r="LL1603" s="35"/>
      <c r="LM1603" s="34"/>
      <c r="LT1603" s="35"/>
      <c r="LU1603" s="34"/>
      <c r="MB1603" s="35"/>
      <c r="MC1603" s="34"/>
      <c r="MJ1603" s="35"/>
      <c r="MK1603" s="34"/>
      <c r="MR1603" s="35"/>
      <c r="MS1603" s="34"/>
      <c r="MZ1603" s="35"/>
      <c r="NA1603" s="34"/>
      <c r="NH1603" s="35"/>
      <c r="NI1603" s="34"/>
      <c r="NP1603" s="35"/>
      <c r="NQ1603" s="34"/>
      <c r="NX1603" s="35"/>
      <c r="NY1603" s="34"/>
      <c r="OF1603" s="35"/>
      <c r="OG1603" s="34"/>
      <c r="ON1603" s="35"/>
      <c r="OO1603" s="34"/>
      <c r="OV1603" s="35"/>
      <c r="OW1603" s="34"/>
      <c r="PD1603" s="35"/>
      <c r="PE1603" s="34"/>
      <c r="PL1603" s="35"/>
      <c r="PM1603" s="34"/>
      <c r="PT1603" s="35"/>
      <c r="PU1603" s="34"/>
      <c r="QB1603" s="35"/>
      <c r="QC1603" s="34"/>
      <c r="QJ1603" s="35"/>
      <c r="QK1603" s="34"/>
      <c r="QR1603" s="35"/>
      <c r="QS1603" s="34"/>
      <c r="QZ1603" s="35"/>
      <c r="RA1603" s="34"/>
      <c r="RH1603" s="35"/>
      <c r="RI1603" s="34"/>
      <c r="RP1603" s="35"/>
      <c r="RQ1603" s="34"/>
      <c r="RX1603" s="35"/>
      <c r="RY1603" s="34"/>
      <c r="SF1603" s="35"/>
      <c r="SG1603" s="34"/>
      <c r="SN1603" s="35"/>
      <c r="SO1603" s="34"/>
      <c r="SV1603" s="35"/>
      <c r="SW1603" s="34"/>
      <c r="TD1603" s="35"/>
      <c r="TE1603" s="34"/>
      <c r="TL1603" s="35"/>
      <c r="TM1603" s="34"/>
      <c r="TT1603" s="35"/>
      <c r="TU1603" s="34"/>
      <c r="UB1603" s="35"/>
      <c r="UC1603" s="34"/>
      <c r="UJ1603" s="35"/>
      <c r="UK1603" s="34"/>
      <c r="UR1603" s="35"/>
      <c r="US1603" s="34"/>
      <c r="UZ1603" s="35"/>
      <c r="VA1603" s="34"/>
      <c r="VH1603" s="35"/>
      <c r="VI1603" s="34"/>
      <c r="VP1603" s="35"/>
      <c r="VQ1603" s="34"/>
      <c r="VX1603" s="35"/>
      <c r="VY1603" s="34"/>
      <c r="WF1603" s="35"/>
      <c r="WG1603" s="34"/>
      <c r="WN1603" s="35"/>
      <c r="WO1603" s="34"/>
      <c r="WV1603" s="35"/>
      <c r="WW1603" s="34"/>
      <c r="XD1603" s="35"/>
      <c r="XE1603" s="34"/>
      <c r="XL1603" s="35"/>
      <c r="XM1603" s="34"/>
      <c r="XT1603" s="35"/>
      <c r="XU1603" s="34"/>
      <c r="YB1603" s="35"/>
      <c r="YC1603" s="34"/>
      <c r="YJ1603" s="35"/>
      <c r="YK1603" s="34"/>
      <c r="YR1603" s="35"/>
      <c r="YS1603" s="34"/>
      <c r="YZ1603" s="35"/>
      <c r="ZA1603" s="34"/>
      <c r="ZH1603" s="35"/>
      <c r="ZI1603" s="34"/>
      <c r="ZP1603" s="35"/>
      <c r="ZQ1603" s="34"/>
      <c r="ZX1603" s="35"/>
      <c r="ZY1603" s="34"/>
      <c r="AAF1603" s="35"/>
      <c r="AAG1603" s="34"/>
      <c r="AAN1603" s="35"/>
      <c r="AAO1603" s="34"/>
      <c r="AAV1603" s="35"/>
      <c r="AAW1603" s="34"/>
      <c r="ABD1603" s="35"/>
      <c r="ABE1603" s="34"/>
      <c r="ABL1603" s="35"/>
      <c r="ABM1603" s="34"/>
      <c r="ABT1603" s="35"/>
      <c r="ABU1603" s="34"/>
      <c r="ACB1603" s="35"/>
      <c r="ACC1603" s="34"/>
      <c r="ACJ1603" s="35"/>
      <c r="ACK1603" s="34"/>
      <c r="ACR1603" s="35"/>
      <c r="ACS1603" s="34"/>
      <c r="ACZ1603" s="35"/>
      <c r="ADA1603" s="34"/>
      <c r="ADH1603" s="35"/>
      <c r="ADI1603" s="34"/>
      <c r="ADP1603" s="35"/>
      <c r="ADQ1603" s="34"/>
      <c r="ADX1603" s="35"/>
      <c r="ADY1603" s="34"/>
      <c r="AEF1603" s="35"/>
      <c r="AEG1603" s="34"/>
      <c r="AEN1603" s="35"/>
      <c r="AEO1603" s="34"/>
      <c r="AEV1603" s="35"/>
      <c r="AEW1603" s="34"/>
      <c r="AFD1603" s="35"/>
      <c r="AFE1603" s="34"/>
      <c r="AFL1603" s="35"/>
      <c r="AFM1603" s="34"/>
      <c r="AFT1603" s="35"/>
      <c r="AFU1603" s="34"/>
      <c r="AGB1603" s="35"/>
      <c r="AGC1603" s="34"/>
      <c r="AGJ1603" s="35"/>
      <c r="AGK1603" s="34"/>
      <c r="AGR1603" s="35"/>
      <c r="AGS1603" s="34"/>
      <c r="AGZ1603" s="35"/>
      <c r="AHA1603" s="34"/>
      <c r="AHH1603" s="35"/>
      <c r="AHI1603" s="34"/>
      <c r="AHP1603" s="35"/>
      <c r="AHQ1603" s="34"/>
      <c r="AHX1603" s="35"/>
      <c r="AHY1603" s="34"/>
      <c r="AIF1603" s="35"/>
      <c r="AIG1603" s="34"/>
      <c r="AIN1603" s="35"/>
      <c r="AIO1603" s="34"/>
      <c r="AIV1603" s="35"/>
      <c r="AIW1603" s="34"/>
      <c r="AJD1603" s="35"/>
      <c r="AJE1603" s="34"/>
      <c r="AJL1603" s="35"/>
      <c r="AJM1603" s="34"/>
      <c r="AJT1603" s="35"/>
      <c r="AJU1603" s="34"/>
      <c r="AKB1603" s="35"/>
      <c r="AKC1603" s="34"/>
      <c r="AKJ1603" s="35"/>
      <c r="AKK1603" s="34"/>
      <c r="AKR1603" s="35"/>
      <c r="AKS1603" s="34"/>
      <c r="AKZ1603" s="35"/>
      <c r="ALA1603" s="34"/>
      <c r="ALH1603" s="35"/>
      <c r="ALI1603" s="34"/>
      <c r="ALP1603" s="35"/>
      <c r="ALQ1603" s="34"/>
      <c r="ALX1603" s="35"/>
      <c r="ALY1603" s="34"/>
      <c r="AMF1603" s="35"/>
      <c r="AMG1603" s="34"/>
      <c r="AMN1603" s="35"/>
      <c r="AMO1603" s="34"/>
      <c r="AMV1603" s="35"/>
      <c r="AMW1603" s="34"/>
      <c r="AND1603" s="35"/>
      <c r="ANE1603" s="34"/>
      <c r="ANL1603" s="35"/>
      <c r="ANM1603" s="34"/>
      <c r="ANT1603" s="35"/>
      <c r="ANU1603" s="34"/>
      <c r="AOB1603" s="35"/>
      <c r="AOC1603" s="34"/>
      <c r="AOJ1603" s="35"/>
      <c r="AOK1603" s="34"/>
      <c r="AOR1603" s="35"/>
      <c r="AOS1603" s="34"/>
      <c r="AOZ1603" s="35"/>
      <c r="APA1603" s="34"/>
      <c r="APH1603" s="35"/>
      <c r="API1603" s="34"/>
      <c r="APP1603" s="35"/>
      <c r="APQ1603" s="34"/>
      <c r="APX1603" s="35"/>
      <c r="APY1603" s="34"/>
      <c r="AQF1603" s="35"/>
      <c r="AQG1603" s="34"/>
      <c r="AQN1603" s="35"/>
      <c r="AQO1603" s="34"/>
      <c r="AQV1603" s="35"/>
      <c r="AQW1603" s="34"/>
      <c r="ARD1603" s="35"/>
      <c r="ARE1603" s="34"/>
      <c r="ARL1603" s="35"/>
      <c r="ARM1603" s="34"/>
      <c r="ART1603" s="35"/>
      <c r="ARU1603" s="34"/>
      <c r="ASB1603" s="35"/>
      <c r="ASC1603" s="34"/>
      <c r="ASJ1603" s="35"/>
      <c r="ASK1603" s="34"/>
      <c r="ASR1603" s="35"/>
      <c r="ASS1603" s="34"/>
      <c r="ASZ1603" s="35"/>
      <c r="ATA1603" s="34"/>
      <c r="ATH1603" s="35"/>
      <c r="ATI1603" s="34"/>
      <c r="ATP1603" s="35"/>
      <c r="ATQ1603" s="34"/>
      <c r="ATX1603" s="35"/>
      <c r="ATY1603" s="34"/>
      <c r="AUF1603" s="35"/>
      <c r="AUG1603" s="34"/>
      <c r="AUN1603" s="35"/>
      <c r="AUO1603" s="34"/>
      <c r="AUV1603" s="35"/>
      <c r="AUW1603" s="34"/>
      <c r="AVD1603" s="35"/>
      <c r="AVE1603" s="34"/>
      <c r="AVL1603" s="35"/>
      <c r="AVM1603" s="34"/>
      <c r="AVT1603" s="35"/>
      <c r="AVU1603" s="34"/>
      <c r="AWB1603" s="35"/>
      <c r="AWC1603" s="34"/>
      <c r="AWJ1603" s="35"/>
      <c r="AWK1603" s="34"/>
      <c r="AWR1603" s="35"/>
      <c r="AWS1603" s="34"/>
      <c r="AWZ1603" s="35"/>
      <c r="AXA1603" s="34"/>
      <c r="AXH1603" s="35"/>
      <c r="AXI1603" s="34"/>
      <c r="AXP1603" s="35"/>
      <c r="AXQ1603" s="34"/>
      <c r="AXX1603" s="35"/>
      <c r="AXY1603" s="34"/>
      <c r="AYF1603" s="35"/>
      <c r="AYG1603" s="34"/>
      <c r="AYN1603" s="35"/>
      <c r="AYO1603" s="34"/>
      <c r="AYV1603" s="35"/>
      <c r="AYW1603" s="34"/>
      <c r="AZD1603" s="35"/>
      <c r="AZE1603" s="34"/>
      <c r="AZL1603" s="35"/>
      <c r="AZM1603" s="34"/>
      <c r="AZT1603" s="35"/>
      <c r="AZU1603" s="34"/>
      <c r="BAB1603" s="35"/>
      <c r="BAC1603" s="34"/>
      <c r="BAJ1603" s="35"/>
      <c r="BAK1603" s="34"/>
      <c r="BAR1603" s="35"/>
      <c r="BAS1603" s="34"/>
      <c r="BAZ1603" s="35"/>
      <c r="BBA1603" s="34"/>
      <c r="BBH1603" s="35"/>
      <c r="BBI1603" s="34"/>
      <c r="BBP1603" s="35"/>
      <c r="BBQ1603" s="34"/>
      <c r="BBX1603" s="35"/>
      <c r="BBY1603" s="34"/>
      <c r="BCF1603" s="35"/>
      <c r="BCG1603" s="34"/>
      <c r="BCN1603" s="35"/>
      <c r="BCO1603" s="34"/>
      <c r="BCV1603" s="35"/>
      <c r="BCW1603" s="34"/>
      <c r="BDD1603" s="35"/>
      <c r="BDE1603" s="34"/>
      <c r="BDL1603" s="35"/>
      <c r="BDM1603" s="34"/>
      <c r="BDT1603" s="35"/>
      <c r="BDU1603" s="34"/>
      <c r="BEB1603" s="35"/>
      <c r="BEC1603" s="34"/>
      <c r="BEJ1603" s="35"/>
      <c r="BEK1603" s="34"/>
      <c r="BER1603" s="35"/>
      <c r="BES1603" s="34"/>
      <c r="BEZ1603" s="35"/>
      <c r="BFA1603" s="34"/>
      <c r="BFH1603" s="35"/>
      <c r="BFI1603" s="34"/>
      <c r="BFP1603" s="35"/>
      <c r="BFQ1603" s="34"/>
      <c r="BFX1603" s="35"/>
      <c r="BFY1603" s="34"/>
      <c r="BGF1603" s="35"/>
      <c r="BGG1603" s="34"/>
      <c r="BGN1603" s="35"/>
      <c r="BGO1603" s="34"/>
      <c r="BGV1603" s="35"/>
      <c r="BGW1603" s="34"/>
      <c r="BHD1603" s="35"/>
      <c r="BHE1603" s="34"/>
      <c r="BHL1603" s="35"/>
      <c r="BHM1603" s="34"/>
      <c r="BHT1603" s="35"/>
      <c r="BHU1603" s="34"/>
      <c r="BIB1603" s="35"/>
      <c r="BIC1603" s="34"/>
      <c r="BIJ1603" s="35"/>
      <c r="BIK1603" s="34"/>
      <c r="BIR1603" s="35"/>
      <c r="BIS1603" s="34"/>
      <c r="BIZ1603" s="35"/>
      <c r="BJA1603" s="34"/>
      <c r="BJH1603" s="35"/>
      <c r="BJI1603" s="34"/>
      <c r="BJP1603" s="35"/>
      <c r="BJQ1603" s="34"/>
      <c r="BJX1603" s="35"/>
      <c r="BJY1603" s="34"/>
      <c r="BKF1603" s="35"/>
      <c r="BKG1603" s="34"/>
      <c r="BKN1603" s="35"/>
      <c r="BKO1603" s="34"/>
      <c r="BKV1603" s="35"/>
      <c r="BKW1603" s="34"/>
      <c r="BLD1603" s="35"/>
      <c r="BLE1603" s="34"/>
      <c r="BLL1603" s="35"/>
      <c r="BLM1603" s="34"/>
      <c r="BLT1603" s="35"/>
      <c r="BLU1603" s="34"/>
      <c r="BMB1603" s="35"/>
      <c r="BMC1603" s="34"/>
      <c r="BMJ1603" s="35"/>
      <c r="BMK1603" s="34"/>
      <c r="BMR1603" s="35"/>
      <c r="BMS1603" s="34"/>
      <c r="BMZ1603" s="35"/>
      <c r="BNA1603" s="34"/>
      <c r="BNH1603" s="35"/>
      <c r="BNI1603" s="34"/>
      <c r="BNP1603" s="35"/>
      <c r="BNQ1603" s="34"/>
      <c r="BNX1603" s="35"/>
      <c r="BNY1603" s="34"/>
      <c r="BOF1603" s="35"/>
      <c r="BOG1603" s="34"/>
      <c r="BON1603" s="35"/>
      <c r="BOO1603" s="34"/>
      <c r="BOV1603" s="35"/>
      <c r="BOW1603" s="34"/>
      <c r="BPD1603" s="35"/>
      <c r="BPE1603" s="34"/>
      <c r="BPL1603" s="35"/>
      <c r="BPM1603" s="34"/>
      <c r="BPT1603" s="35"/>
      <c r="BPU1603" s="34"/>
      <c r="BQB1603" s="35"/>
      <c r="BQC1603" s="34"/>
      <c r="BQJ1603" s="35"/>
      <c r="BQK1603" s="34"/>
      <c r="BQR1603" s="35"/>
      <c r="BQS1603" s="34"/>
      <c r="BQZ1603" s="35"/>
      <c r="BRA1603" s="34"/>
      <c r="BRH1603" s="35"/>
      <c r="BRI1603" s="34"/>
      <c r="BRP1603" s="35"/>
      <c r="BRQ1603" s="34"/>
      <c r="BRX1603" s="35"/>
      <c r="BRY1603" s="34"/>
      <c r="BSF1603" s="35"/>
      <c r="BSG1603" s="34"/>
      <c r="BSN1603" s="35"/>
      <c r="BSO1603" s="34"/>
      <c r="BSV1603" s="35"/>
      <c r="BSW1603" s="34"/>
      <c r="BTD1603" s="35"/>
      <c r="BTE1603" s="34"/>
      <c r="BTL1603" s="35"/>
      <c r="BTM1603" s="34"/>
      <c r="BTT1603" s="35"/>
      <c r="BTU1603" s="34"/>
      <c r="BUB1603" s="35"/>
      <c r="BUC1603" s="34"/>
      <c r="BUJ1603" s="35"/>
      <c r="BUK1603" s="34"/>
      <c r="BUR1603" s="35"/>
      <c r="BUS1603" s="34"/>
      <c r="BUZ1603" s="35"/>
      <c r="BVA1603" s="34"/>
      <c r="BVH1603" s="35"/>
      <c r="BVI1603" s="34"/>
      <c r="BVP1603" s="35"/>
      <c r="BVQ1603" s="34"/>
      <c r="BVX1603" s="35"/>
      <c r="BVY1603" s="34"/>
      <c r="BWF1603" s="35"/>
      <c r="BWG1603" s="34"/>
      <c r="BWN1603" s="35"/>
      <c r="BWO1603" s="34"/>
      <c r="BWV1603" s="35"/>
      <c r="BWW1603" s="34"/>
      <c r="BXD1603" s="35"/>
      <c r="BXE1603" s="34"/>
      <c r="BXL1603" s="35"/>
      <c r="BXM1603" s="34"/>
      <c r="BXT1603" s="35"/>
      <c r="BXU1603" s="34"/>
      <c r="BYB1603" s="35"/>
      <c r="BYC1603" s="34"/>
      <c r="BYJ1603" s="35"/>
      <c r="BYK1603" s="34"/>
      <c r="BYR1603" s="35"/>
      <c r="BYS1603" s="34"/>
      <c r="BYZ1603" s="35"/>
      <c r="BZA1603" s="34"/>
      <c r="BZH1603" s="35"/>
      <c r="BZI1603" s="34"/>
      <c r="BZP1603" s="35"/>
      <c r="BZQ1603" s="34"/>
      <c r="BZX1603" s="35"/>
      <c r="BZY1603" s="34"/>
      <c r="CAF1603" s="35"/>
      <c r="CAG1603" s="34"/>
      <c r="CAN1603" s="35"/>
      <c r="CAO1603" s="34"/>
      <c r="CAV1603" s="35"/>
      <c r="CAW1603" s="34"/>
      <c r="CBD1603" s="35"/>
      <c r="CBE1603" s="34"/>
      <c r="CBL1603" s="35"/>
      <c r="CBM1603" s="34"/>
      <c r="CBT1603" s="35"/>
      <c r="CBU1603" s="34"/>
      <c r="CCB1603" s="35"/>
      <c r="CCC1603" s="34"/>
      <c r="CCJ1603" s="35"/>
      <c r="CCK1603" s="34"/>
      <c r="CCR1603" s="35"/>
      <c r="CCS1603" s="34"/>
      <c r="CCZ1603" s="35"/>
      <c r="CDA1603" s="34"/>
      <c r="CDH1603" s="35"/>
      <c r="CDI1603" s="34"/>
      <c r="CDP1603" s="35"/>
      <c r="CDQ1603" s="34"/>
      <c r="CDX1603" s="35"/>
      <c r="CDY1603" s="34"/>
      <c r="CEF1603" s="35"/>
      <c r="CEG1603" s="34"/>
      <c r="CEN1603" s="35"/>
      <c r="CEO1603" s="34"/>
      <c r="CEV1603" s="35"/>
      <c r="CEW1603" s="34"/>
      <c r="CFD1603" s="35"/>
      <c r="CFE1603" s="34"/>
      <c r="CFL1603" s="35"/>
      <c r="CFM1603" s="34"/>
      <c r="CFT1603" s="35"/>
      <c r="CFU1603" s="34"/>
      <c r="CGB1603" s="35"/>
      <c r="CGC1603" s="34"/>
      <c r="CGJ1603" s="35"/>
      <c r="CGK1603" s="34"/>
      <c r="CGR1603" s="35"/>
      <c r="CGS1603" s="34"/>
      <c r="CGZ1603" s="35"/>
      <c r="CHA1603" s="34"/>
      <c r="CHH1603" s="35"/>
      <c r="CHI1603" s="34"/>
      <c r="CHP1603" s="35"/>
      <c r="CHQ1603" s="34"/>
      <c r="CHX1603" s="35"/>
      <c r="CHY1603" s="34"/>
      <c r="CIF1603" s="35"/>
      <c r="CIG1603" s="34"/>
      <c r="CIN1603" s="35"/>
      <c r="CIO1603" s="34"/>
      <c r="CIV1603" s="35"/>
      <c r="CIW1603" s="34"/>
      <c r="CJD1603" s="35"/>
      <c r="CJE1603" s="34"/>
      <c r="CJL1603" s="35"/>
      <c r="CJM1603" s="34"/>
      <c r="CJT1603" s="35"/>
      <c r="CJU1603" s="34"/>
      <c r="CKB1603" s="35"/>
      <c r="CKC1603" s="34"/>
      <c r="CKJ1603" s="35"/>
      <c r="CKK1603" s="34"/>
      <c r="CKR1603" s="35"/>
      <c r="CKS1603" s="34"/>
      <c r="CKZ1603" s="35"/>
      <c r="CLA1603" s="34"/>
      <c r="CLH1603" s="35"/>
      <c r="CLI1603" s="34"/>
      <c r="CLP1603" s="35"/>
      <c r="CLQ1603" s="34"/>
      <c r="CLX1603" s="35"/>
      <c r="CLY1603" s="34"/>
      <c r="CMF1603" s="35"/>
      <c r="CMG1603" s="34"/>
      <c r="CMN1603" s="35"/>
      <c r="CMO1603" s="34"/>
      <c r="CMV1603" s="35"/>
      <c r="CMW1603" s="34"/>
      <c r="CND1603" s="35"/>
      <c r="CNE1603" s="34"/>
      <c r="CNL1603" s="35"/>
      <c r="CNM1603" s="34"/>
      <c r="CNT1603" s="35"/>
      <c r="CNU1603" s="34"/>
      <c r="COB1603" s="35"/>
      <c r="COC1603" s="34"/>
      <c r="COJ1603" s="35"/>
      <c r="COK1603" s="34"/>
      <c r="COR1603" s="35"/>
      <c r="COS1603" s="34"/>
      <c r="COZ1603" s="35"/>
      <c r="CPA1603" s="34"/>
      <c r="CPH1603" s="35"/>
      <c r="CPI1603" s="34"/>
      <c r="CPP1603" s="35"/>
      <c r="CPQ1603" s="34"/>
      <c r="CPX1603" s="35"/>
      <c r="CPY1603" s="34"/>
      <c r="CQF1603" s="35"/>
      <c r="CQG1603" s="34"/>
      <c r="CQN1603" s="35"/>
      <c r="CQO1603" s="34"/>
      <c r="CQV1603" s="35"/>
      <c r="CQW1603" s="34"/>
      <c r="CRD1603" s="35"/>
      <c r="CRE1603" s="34"/>
      <c r="CRL1603" s="35"/>
      <c r="CRM1603" s="34"/>
      <c r="CRT1603" s="35"/>
      <c r="CRU1603" s="34"/>
      <c r="CSB1603" s="35"/>
      <c r="CSC1603" s="34"/>
      <c r="CSJ1603" s="35"/>
      <c r="CSK1603" s="34"/>
      <c r="CSR1603" s="35"/>
      <c r="CSS1603" s="34"/>
      <c r="CSZ1603" s="35"/>
      <c r="CTA1603" s="34"/>
      <c r="CTH1603" s="35"/>
      <c r="CTI1603" s="34"/>
      <c r="CTP1603" s="35"/>
      <c r="CTQ1603" s="34"/>
      <c r="CTX1603" s="35"/>
      <c r="CTY1603" s="34"/>
      <c r="CUF1603" s="35"/>
      <c r="CUG1603" s="34"/>
      <c r="CUN1603" s="35"/>
      <c r="CUO1603" s="34"/>
      <c r="CUV1603" s="35"/>
      <c r="CUW1603" s="34"/>
      <c r="CVD1603" s="35"/>
      <c r="CVE1603" s="34"/>
      <c r="CVL1603" s="35"/>
      <c r="CVM1603" s="34"/>
      <c r="CVT1603" s="35"/>
      <c r="CVU1603" s="34"/>
      <c r="CWB1603" s="35"/>
      <c r="CWC1603" s="34"/>
      <c r="CWJ1603" s="35"/>
      <c r="CWK1603" s="34"/>
      <c r="CWR1603" s="35"/>
      <c r="CWS1603" s="34"/>
      <c r="CWZ1603" s="35"/>
      <c r="CXA1603" s="34"/>
      <c r="CXH1603" s="35"/>
      <c r="CXI1603" s="34"/>
      <c r="CXP1603" s="35"/>
      <c r="CXQ1603" s="34"/>
      <c r="CXX1603" s="35"/>
      <c r="CXY1603" s="34"/>
      <c r="CYF1603" s="35"/>
      <c r="CYG1603" s="34"/>
      <c r="CYN1603" s="35"/>
      <c r="CYO1603" s="34"/>
      <c r="CYV1603" s="35"/>
      <c r="CYW1603" s="34"/>
      <c r="CZD1603" s="35"/>
      <c r="CZE1603" s="34"/>
      <c r="CZL1603" s="35"/>
      <c r="CZM1603" s="34"/>
      <c r="CZT1603" s="35"/>
      <c r="CZU1603" s="34"/>
      <c r="DAB1603" s="35"/>
      <c r="DAC1603" s="34"/>
      <c r="DAJ1603" s="35"/>
      <c r="DAK1603" s="34"/>
      <c r="DAR1603" s="35"/>
      <c r="DAS1603" s="34"/>
      <c r="DAZ1603" s="35"/>
      <c r="DBA1603" s="34"/>
      <c r="DBH1603" s="35"/>
      <c r="DBI1603" s="34"/>
      <c r="DBP1603" s="35"/>
      <c r="DBQ1603" s="34"/>
      <c r="DBX1603" s="35"/>
      <c r="DBY1603" s="34"/>
      <c r="DCF1603" s="35"/>
      <c r="DCG1603" s="34"/>
      <c r="DCN1603" s="35"/>
      <c r="DCO1603" s="34"/>
      <c r="DCV1603" s="35"/>
      <c r="DCW1603" s="34"/>
      <c r="DDD1603" s="35"/>
      <c r="DDE1603" s="34"/>
      <c r="DDL1603" s="35"/>
      <c r="DDM1603" s="34"/>
      <c r="DDT1603" s="35"/>
      <c r="DDU1603" s="34"/>
      <c r="DEB1603" s="35"/>
      <c r="DEC1603" s="34"/>
      <c r="DEJ1603" s="35"/>
      <c r="DEK1603" s="34"/>
      <c r="DER1603" s="35"/>
      <c r="DES1603" s="34"/>
      <c r="DEZ1603" s="35"/>
      <c r="DFA1603" s="34"/>
      <c r="DFH1603" s="35"/>
      <c r="DFI1603" s="34"/>
      <c r="DFP1603" s="35"/>
      <c r="DFQ1603" s="34"/>
      <c r="DFX1603" s="35"/>
      <c r="DFY1603" s="34"/>
      <c r="DGF1603" s="35"/>
      <c r="DGG1603" s="34"/>
      <c r="DGN1603" s="35"/>
      <c r="DGO1603" s="34"/>
      <c r="DGV1603" s="35"/>
      <c r="DGW1603" s="34"/>
      <c r="DHD1603" s="35"/>
      <c r="DHE1603" s="34"/>
      <c r="DHL1603" s="35"/>
      <c r="DHM1603" s="34"/>
      <c r="DHT1603" s="35"/>
      <c r="DHU1603" s="34"/>
      <c r="DIB1603" s="35"/>
      <c r="DIC1603" s="34"/>
      <c r="DIJ1603" s="35"/>
      <c r="DIK1603" s="34"/>
      <c r="DIR1603" s="35"/>
      <c r="DIS1603" s="34"/>
      <c r="DIZ1603" s="35"/>
      <c r="DJA1603" s="34"/>
      <c r="DJH1603" s="35"/>
      <c r="DJI1603" s="34"/>
      <c r="DJP1603" s="35"/>
      <c r="DJQ1603" s="34"/>
      <c r="DJX1603" s="35"/>
      <c r="DJY1603" s="34"/>
      <c r="DKF1603" s="35"/>
      <c r="DKG1603" s="34"/>
      <c r="DKN1603" s="35"/>
      <c r="DKO1603" s="34"/>
      <c r="DKV1603" s="35"/>
      <c r="DKW1603" s="34"/>
      <c r="DLD1603" s="35"/>
      <c r="DLE1603" s="34"/>
      <c r="DLL1603" s="35"/>
      <c r="DLM1603" s="34"/>
      <c r="DLT1603" s="35"/>
      <c r="DLU1603" s="34"/>
      <c r="DMB1603" s="35"/>
      <c r="DMC1603" s="34"/>
      <c r="DMJ1603" s="35"/>
      <c r="DMK1603" s="34"/>
      <c r="DMR1603" s="35"/>
      <c r="DMS1603" s="34"/>
      <c r="DMZ1603" s="35"/>
      <c r="DNA1603" s="34"/>
      <c r="DNH1603" s="35"/>
      <c r="DNI1603" s="34"/>
      <c r="DNP1603" s="35"/>
      <c r="DNQ1603" s="34"/>
      <c r="DNX1603" s="35"/>
      <c r="DNY1603" s="34"/>
      <c r="DOF1603" s="35"/>
      <c r="DOG1603" s="34"/>
      <c r="DON1603" s="35"/>
      <c r="DOO1603" s="34"/>
      <c r="DOV1603" s="35"/>
      <c r="DOW1603" s="34"/>
      <c r="DPD1603" s="35"/>
      <c r="DPE1603" s="34"/>
      <c r="DPL1603" s="35"/>
      <c r="DPM1603" s="34"/>
      <c r="DPT1603" s="35"/>
      <c r="DPU1603" s="34"/>
      <c r="DQB1603" s="35"/>
      <c r="DQC1603" s="34"/>
      <c r="DQJ1603" s="35"/>
      <c r="DQK1603" s="34"/>
      <c r="DQR1603" s="35"/>
      <c r="DQS1603" s="34"/>
      <c r="DQZ1603" s="35"/>
      <c r="DRA1603" s="34"/>
      <c r="DRH1603" s="35"/>
      <c r="DRI1603" s="34"/>
      <c r="DRP1603" s="35"/>
      <c r="DRQ1603" s="34"/>
      <c r="DRX1603" s="35"/>
      <c r="DRY1603" s="34"/>
      <c r="DSF1603" s="35"/>
      <c r="DSG1603" s="34"/>
      <c r="DSN1603" s="35"/>
      <c r="DSO1603" s="34"/>
      <c r="DSV1603" s="35"/>
      <c r="DSW1603" s="34"/>
      <c r="DTD1603" s="35"/>
      <c r="DTE1603" s="34"/>
      <c r="DTL1603" s="35"/>
      <c r="DTM1603" s="34"/>
      <c r="DTT1603" s="35"/>
      <c r="DTU1603" s="34"/>
      <c r="DUB1603" s="35"/>
      <c r="DUC1603" s="34"/>
      <c r="DUJ1603" s="35"/>
      <c r="DUK1603" s="34"/>
      <c r="DUR1603" s="35"/>
      <c r="DUS1603" s="34"/>
      <c r="DUZ1603" s="35"/>
      <c r="DVA1603" s="34"/>
      <c r="DVH1603" s="35"/>
      <c r="DVI1603" s="34"/>
      <c r="DVP1603" s="35"/>
      <c r="DVQ1603" s="34"/>
      <c r="DVX1603" s="35"/>
      <c r="DVY1603" s="34"/>
      <c r="DWF1603" s="35"/>
      <c r="DWG1603" s="34"/>
      <c r="DWN1603" s="35"/>
      <c r="DWO1603" s="34"/>
      <c r="DWV1603" s="35"/>
      <c r="DWW1603" s="34"/>
      <c r="DXD1603" s="35"/>
      <c r="DXE1603" s="34"/>
      <c r="DXL1603" s="35"/>
      <c r="DXM1603" s="34"/>
      <c r="DXT1603" s="35"/>
      <c r="DXU1603" s="34"/>
      <c r="DYB1603" s="35"/>
      <c r="DYC1603" s="34"/>
      <c r="DYJ1603" s="35"/>
      <c r="DYK1603" s="34"/>
      <c r="DYR1603" s="35"/>
      <c r="DYS1603" s="34"/>
      <c r="DYZ1603" s="35"/>
      <c r="DZA1603" s="34"/>
      <c r="DZH1603" s="35"/>
      <c r="DZI1603" s="34"/>
      <c r="DZP1603" s="35"/>
      <c r="DZQ1603" s="34"/>
      <c r="DZX1603" s="35"/>
      <c r="DZY1603" s="34"/>
      <c r="EAF1603" s="35"/>
      <c r="EAG1603" s="34"/>
      <c r="EAN1603" s="35"/>
      <c r="EAO1603" s="34"/>
      <c r="EAV1603" s="35"/>
      <c r="EAW1603" s="34"/>
      <c r="EBD1603" s="35"/>
      <c r="EBE1603" s="34"/>
      <c r="EBL1603" s="35"/>
      <c r="EBM1603" s="34"/>
      <c r="EBT1603" s="35"/>
      <c r="EBU1603" s="34"/>
      <c r="ECB1603" s="35"/>
      <c r="ECC1603" s="34"/>
      <c r="ECJ1603" s="35"/>
      <c r="ECK1603" s="34"/>
      <c r="ECR1603" s="35"/>
      <c r="ECS1603" s="34"/>
      <c r="ECZ1603" s="35"/>
      <c r="EDA1603" s="34"/>
      <c r="EDH1603" s="35"/>
      <c r="EDI1603" s="34"/>
      <c r="EDP1603" s="35"/>
      <c r="EDQ1603" s="34"/>
      <c r="EDX1603" s="35"/>
      <c r="EDY1603" s="34"/>
      <c r="EEF1603" s="35"/>
      <c r="EEG1603" s="34"/>
      <c r="EEN1603" s="35"/>
      <c r="EEO1603" s="34"/>
      <c r="EEV1603" s="35"/>
      <c r="EEW1603" s="34"/>
      <c r="EFD1603" s="35"/>
      <c r="EFE1603" s="34"/>
      <c r="EFL1603" s="35"/>
      <c r="EFM1603" s="34"/>
      <c r="EFT1603" s="35"/>
      <c r="EFU1603" s="34"/>
      <c r="EGB1603" s="35"/>
      <c r="EGC1603" s="34"/>
      <c r="EGJ1603" s="35"/>
      <c r="EGK1603" s="34"/>
      <c r="EGR1603" s="35"/>
      <c r="EGS1603" s="34"/>
      <c r="EGZ1603" s="35"/>
      <c r="EHA1603" s="34"/>
      <c r="EHH1603" s="35"/>
      <c r="EHI1603" s="34"/>
      <c r="EHP1603" s="35"/>
      <c r="EHQ1603" s="34"/>
      <c r="EHX1603" s="35"/>
      <c r="EHY1603" s="34"/>
      <c r="EIF1603" s="35"/>
      <c r="EIG1603" s="34"/>
      <c r="EIN1603" s="35"/>
      <c r="EIO1603" s="34"/>
      <c r="EIV1603" s="35"/>
      <c r="EIW1603" s="34"/>
      <c r="EJD1603" s="35"/>
      <c r="EJE1603" s="34"/>
      <c r="EJL1603" s="35"/>
      <c r="EJM1603" s="34"/>
      <c r="EJT1603" s="35"/>
      <c r="EJU1603" s="34"/>
      <c r="EKB1603" s="35"/>
      <c r="EKC1603" s="34"/>
      <c r="EKJ1603" s="35"/>
      <c r="EKK1603" s="34"/>
      <c r="EKR1603" s="35"/>
      <c r="EKS1603" s="34"/>
      <c r="EKZ1603" s="35"/>
      <c r="ELA1603" s="34"/>
      <c r="ELH1603" s="35"/>
      <c r="ELI1603" s="34"/>
      <c r="ELP1603" s="35"/>
      <c r="ELQ1603" s="34"/>
      <c r="ELX1603" s="35"/>
      <c r="ELY1603" s="34"/>
      <c r="EMF1603" s="35"/>
      <c r="EMG1603" s="34"/>
      <c r="EMN1603" s="35"/>
      <c r="EMO1603" s="34"/>
      <c r="EMV1603" s="35"/>
      <c r="EMW1603" s="34"/>
      <c r="END1603" s="35"/>
      <c r="ENE1603" s="34"/>
      <c r="ENL1603" s="35"/>
      <c r="ENM1603" s="34"/>
      <c r="ENT1603" s="35"/>
      <c r="ENU1603" s="34"/>
      <c r="EOB1603" s="35"/>
      <c r="EOC1603" s="34"/>
      <c r="EOJ1603" s="35"/>
      <c r="EOK1603" s="34"/>
      <c r="EOR1603" s="35"/>
      <c r="EOS1603" s="34"/>
      <c r="EOZ1603" s="35"/>
      <c r="EPA1603" s="34"/>
      <c r="EPH1603" s="35"/>
      <c r="EPI1603" s="34"/>
      <c r="EPP1603" s="35"/>
      <c r="EPQ1603" s="34"/>
      <c r="EPX1603" s="35"/>
      <c r="EPY1603" s="34"/>
      <c r="EQF1603" s="35"/>
      <c r="EQG1603" s="34"/>
      <c r="EQN1603" s="35"/>
      <c r="EQO1603" s="34"/>
      <c r="EQV1603" s="35"/>
      <c r="EQW1603" s="34"/>
      <c r="ERD1603" s="35"/>
      <c r="ERE1603" s="34"/>
      <c r="ERL1603" s="35"/>
      <c r="ERM1603" s="34"/>
      <c r="ERT1603" s="35"/>
      <c r="ERU1603" s="34"/>
      <c r="ESB1603" s="35"/>
      <c r="ESC1603" s="34"/>
      <c r="ESJ1603" s="35"/>
      <c r="ESK1603" s="34"/>
      <c r="ESR1603" s="35"/>
      <c r="ESS1603" s="34"/>
      <c r="ESZ1603" s="35"/>
      <c r="ETA1603" s="34"/>
      <c r="ETH1603" s="35"/>
      <c r="ETI1603" s="34"/>
      <c r="ETP1603" s="35"/>
      <c r="ETQ1603" s="34"/>
      <c r="ETX1603" s="35"/>
      <c r="ETY1603" s="34"/>
      <c r="EUF1603" s="35"/>
      <c r="EUG1603" s="34"/>
      <c r="EUN1603" s="35"/>
      <c r="EUO1603" s="34"/>
      <c r="EUV1603" s="35"/>
      <c r="EUW1603" s="34"/>
      <c r="EVD1603" s="35"/>
      <c r="EVE1603" s="34"/>
      <c r="EVL1603" s="35"/>
      <c r="EVM1603" s="34"/>
      <c r="EVT1603" s="35"/>
      <c r="EVU1603" s="34"/>
      <c r="EWB1603" s="35"/>
      <c r="EWC1603" s="34"/>
      <c r="EWJ1603" s="35"/>
      <c r="EWK1603" s="34"/>
      <c r="EWR1603" s="35"/>
      <c r="EWS1603" s="34"/>
      <c r="EWZ1603" s="35"/>
      <c r="EXA1603" s="34"/>
      <c r="EXH1603" s="35"/>
      <c r="EXI1603" s="34"/>
      <c r="EXP1603" s="35"/>
      <c r="EXQ1603" s="34"/>
      <c r="EXX1603" s="35"/>
      <c r="EXY1603" s="34"/>
      <c r="EYF1603" s="35"/>
      <c r="EYG1603" s="34"/>
      <c r="EYN1603" s="35"/>
      <c r="EYO1603" s="34"/>
      <c r="EYV1603" s="35"/>
      <c r="EYW1603" s="34"/>
      <c r="EZD1603" s="35"/>
      <c r="EZE1603" s="34"/>
      <c r="EZL1603" s="35"/>
      <c r="EZM1603" s="34"/>
      <c r="EZT1603" s="35"/>
      <c r="EZU1603" s="34"/>
      <c r="FAB1603" s="35"/>
      <c r="FAC1603" s="34"/>
      <c r="FAJ1603" s="35"/>
      <c r="FAK1603" s="34"/>
      <c r="FAR1603" s="35"/>
      <c r="FAS1603" s="34"/>
      <c r="FAZ1603" s="35"/>
      <c r="FBA1603" s="34"/>
      <c r="FBH1603" s="35"/>
      <c r="FBI1603" s="34"/>
      <c r="FBP1603" s="35"/>
      <c r="FBQ1603" s="34"/>
      <c r="FBX1603" s="35"/>
      <c r="FBY1603" s="34"/>
      <c r="FCF1603" s="35"/>
      <c r="FCG1603" s="34"/>
      <c r="FCN1603" s="35"/>
      <c r="FCO1603" s="34"/>
      <c r="FCV1603" s="35"/>
      <c r="FCW1603" s="34"/>
      <c r="FDD1603" s="35"/>
      <c r="FDE1603" s="34"/>
      <c r="FDL1603" s="35"/>
      <c r="FDM1603" s="34"/>
      <c r="FDT1603" s="35"/>
      <c r="FDU1603" s="34"/>
      <c r="FEB1603" s="35"/>
      <c r="FEC1603" s="34"/>
      <c r="FEJ1603" s="35"/>
      <c r="FEK1603" s="34"/>
      <c r="FER1603" s="35"/>
      <c r="FES1603" s="34"/>
      <c r="FEZ1603" s="35"/>
      <c r="FFA1603" s="34"/>
      <c r="FFH1603" s="35"/>
      <c r="FFI1603" s="34"/>
      <c r="FFP1603" s="35"/>
      <c r="FFQ1603" s="34"/>
      <c r="FFX1603" s="35"/>
      <c r="FFY1603" s="34"/>
      <c r="FGF1603" s="35"/>
      <c r="FGG1603" s="34"/>
      <c r="FGN1603" s="35"/>
      <c r="FGO1603" s="34"/>
      <c r="FGV1603" s="35"/>
      <c r="FGW1603" s="34"/>
      <c r="FHD1603" s="35"/>
      <c r="FHE1603" s="34"/>
      <c r="FHL1603" s="35"/>
      <c r="FHM1603" s="34"/>
      <c r="FHT1603" s="35"/>
      <c r="FHU1603" s="34"/>
      <c r="FIB1603" s="35"/>
      <c r="FIC1603" s="34"/>
      <c r="FIJ1603" s="35"/>
      <c r="FIK1603" s="34"/>
      <c r="FIR1603" s="35"/>
      <c r="FIS1603" s="34"/>
      <c r="FIZ1603" s="35"/>
      <c r="FJA1603" s="34"/>
      <c r="FJH1603" s="35"/>
      <c r="FJI1603" s="34"/>
      <c r="FJP1603" s="35"/>
      <c r="FJQ1603" s="34"/>
      <c r="FJX1603" s="35"/>
      <c r="FJY1603" s="34"/>
      <c r="FKF1603" s="35"/>
      <c r="FKG1603" s="34"/>
      <c r="FKN1603" s="35"/>
      <c r="FKO1603" s="34"/>
      <c r="FKV1603" s="35"/>
      <c r="FKW1603" s="34"/>
      <c r="FLD1603" s="35"/>
      <c r="FLE1603" s="34"/>
      <c r="FLL1603" s="35"/>
      <c r="FLM1603" s="34"/>
      <c r="FLT1603" s="35"/>
      <c r="FLU1603" s="34"/>
      <c r="FMB1603" s="35"/>
      <c r="FMC1603" s="34"/>
      <c r="FMJ1603" s="35"/>
      <c r="FMK1603" s="34"/>
      <c r="FMR1603" s="35"/>
      <c r="FMS1603" s="34"/>
      <c r="FMZ1603" s="35"/>
      <c r="FNA1603" s="34"/>
      <c r="FNH1603" s="35"/>
      <c r="FNI1603" s="34"/>
      <c r="FNP1603" s="35"/>
      <c r="FNQ1603" s="34"/>
      <c r="FNX1603" s="35"/>
      <c r="FNY1603" s="34"/>
      <c r="FOF1603" s="35"/>
      <c r="FOG1603" s="34"/>
      <c r="FON1603" s="35"/>
      <c r="FOO1603" s="34"/>
      <c r="FOV1603" s="35"/>
      <c r="FOW1603" s="34"/>
      <c r="FPD1603" s="35"/>
      <c r="FPE1603" s="34"/>
      <c r="FPL1603" s="35"/>
      <c r="FPM1603" s="34"/>
      <c r="FPT1603" s="35"/>
      <c r="FPU1603" s="34"/>
      <c r="FQB1603" s="35"/>
      <c r="FQC1603" s="34"/>
      <c r="FQJ1603" s="35"/>
      <c r="FQK1603" s="34"/>
      <c r="FQR1603" s="35"/>
      <c r="FQS1603" s="34"/>
      <c r="FQZ1603" s="35"/>
      <c r="FRA1603" s="34"/>
      <c r="FRH1603" s="35"/>
      <c r="FRI1603" s="34"/>
      <c r="FRP1603" s="35"/>
      <c r="FRQ1603" s="34"/>
      <c r="FRX1603" s="35"/>
      <c r="FRY1603" s="34"/>
      <c r="FSF1603" s="35"/>
      <c r="FSG1603" s="34"/>
      <c r="FSN1603" s="35"/>
      <c r="FSO1603" s="34"/>
      <c r="FSV1603" s="35"/>
      <c r="FSW1603" s="34"/>
      <c r="FTD1603" s="35"/>
      <c r="FTE1603" s="34"/>
      <c r="FTL1603" s="35"/>
      <c r="FTM1603" s="34"/>
      <c r="FTT1603" s="35"/>
      <c r="FTU1603" s="34"/>
      <c r="FUB1603" s="35"/>
      <c r="FUC1603" s="34"/>
      <c r="FUJ1603" s="35"/>
      <c r="FUK1603" s="34"/>
      <c r="FUR1603" s="35"/>
      <c r="FUS1603" s="34"/>
      <c r="FUZ1603" s="35"/>
      <c r="FVA1603" s="34"/>
      <c r="FVH1603" s="35"/>
      <c r="FVI1603" s="34"/>
      <c r="FVP1603" s="35"/>
      <c r="FVQ1603" s="34"/>
      <c r="FVX1603" s="35"/>
      <c r="FVY1603" s="34"/>
      <c r="FWF1603" s="35"/>
      <c r="FWG1603" s="34"/>
      <c r="FWN1603" s="35"/>
      <c r="FWO1603" s="34"/>
      <c r="FWV1603" s="35"/>
      <c r="FWW1603" s="34"/>
      <c r="FXD1603" s="35"/>
      <c r="FXE1603" s="34"/>
      <c r="FXL1603" s="35"/>
      <c r="FXM1603" s="34"/>
      <c r="FXT1603" s="35"/>
      <c r="FXU1603" s="34"/>
      <c r="FYB1603" s="35"/>
      <c r="FYC1603" s="34"/>
      <c r="FYJ1603" s="35"/>
      <c r="FYK1603" s="34"/>
      <c r="FYR1603" s="35"/>
      <c r="FYS1603" s="34"/>
      <c r="FYZ1603" s="35"/>
      <c r="FZA1603" s="34"/>
      <c r="FZH1603" s="35"/>
      <c r="FZI1603" s="34"/>
      <c r="FZP1603" s="35"/>
      <c r="FZQ1603" s="34"/>
      <c r="FZX1603" s="35"/>
      <c r="FZY1603" s="34"/>
      <c r="GAF1603" s="35"/>
      <c r="GAG1603" s="34"/>
      <c r="GAN1603" s="35"/>
      <c r="GAO1603" s="34"/>
      <c r="GAV1603" s="35"/>
      <c r="GAW1603" s="34"/>
      <c r="GBD1603" s="35"/>
      <c r="GBE1603" s="34"/>
      <c r="GBL1603" s="35"/>
      <c r="GBM1603" s="34"/>
      <c r="GBT1603" s="35"/>
      <c r="GBU1603" s="34"/>
      <c r="GCB1603" s="35"/>
      <c r="GCC1603" s="34"/>
      <c r="GCJ1603" s="35"/>
      <c r="GCK1603" s="34"/>
      <c r="GCR1603" s="35"/>
      <c r="GCS1603" s="34"/>
      <c r="GCZ1603" s="35"/>
      <c r="GDA1603" s="34"/>
      <c r="GDH1603" s="35"/>
      <c r="GDI1603" s="34"/>
      <c r="GDP1603" s="35"/>
      <c r="GDQ1603" s="34"/>
      <c r="GDX1603" s="35"/>
      <c r="GDY1603" s="34"/>
      <c r="GEF1603" s="35"/>
      <c r="GEG1603" s="34"/>
      <c r="GEN1603" s="35"/>
      <c r="GEO1603" s="34"/>
      <c r="GEV1603" s="35"/>
      <c r="GEW1603" s="34"/>
      <c r="GFD1603" s="35"/>
      <c r="GFE1603" s="34"/>
      <c r="GFL1603" s="35"/>
      <c r="GFM1603" s="34"/>
      <c r="GFT1603" s="35"/>
      <c r="GFU1603" s="34"/>
      <c r="GGB1603" s="35"/>
      <c r="GGC1603" s="34"/>
      <c r="GGJ1603" s="35"/>
      <c r="GGK1603" s="34"/>
      <c r="GGR1603" s="35"/>
      <c r="GGS1603" s="34"/>
      <c r="GGZ1603" s="35"/>
      <c r="GHA1603" s="34"/>
      <c r="GHH1603" s="35"/>
      <c r="GHI1603" s="34"/>
      <c r="GHP1603" s="35"/>
      <c r="GHQ1603" s="34"/>
      <c r="GHX1603" s="35"/>
      <c r="GHY1603" s="34"/>
      <c r="GIF1603" s="35"/>
      <c r="GIG1603" s="34"/>
      <c r="GIN1603" s="35"/>
      <c r="GIO1603" s="34"/>
      <c r="GIV1603" s="35"/>
      <c r="GIW1603" s="34"/>
      <c r="GJD1603" s="35"/>
      <c r="GJE1603" s="34"/>
      <c r="GJL1603" s="35"/>
      <c r="GJM1603" s="34"/>
      <c r="GJT1603" s="35"/>
      <c r="GJU1603" s="34"/>
      <c r="GKB1603" s="35"/>
      <c r="GKC1603" s="34"/>
      <c r="GKJ1603" s="35"/>
      <c r="GKK1603" s="34"/>
      <c r="GKR1603" s="35"/>
      <c r="GKS1603" s="34"/>
      <c r="GKZ1603" s="35"/>
      <c r="GLA1603" s="34"/>
      <c r="GLH1603" s="35"/>
      <c r="GLI1603" s="34"/>
      <c r="GLP1603" s="35"/>
      <c r="GLQ1603" s="34"/>
      <c r="GLX1603" s="35"/>
      <c r="GLY1603" s="34"/>
      <c r="GMF1603" s="35"/>
      <c r="GMG1603" s="34"/>
      <c r="GMN1603" s="35"/>
      <c r="GMO1603" s="34"/>
      <c r="GMV1603" s="35"/>
      <c r="GMW1603" s="34"/>
      <c r="GND1603" s="35"/>
      <c r="GNE1603" s="34"/>
      <c r="GNL1603" s="35"/>
      <c r="GNM1603" s="34"/>
      <c r="GNT1603" s="35"/>
      <c r="GNU1603" s="34"/>
      <c r="GOB1603" s="35"/>
      <c r="GOC1603" s="34"/>
      <c r="GOJ1603" s="35"/>
      <c r="GOK1603" s="34"/>
      <c r="GOR1603" s="35"/>
      <c r="GOS1603" s="34"/>
      <c r="GOZ1603" s="35"/>
      <c r="GPA1603" s="34"/>
      <c r="GPH1603" s="35"/>
      <c r="GPI1603" s="34"/>
      <c r="GPP1603" s="35"/>
      <c r="GPQ1603" s="34"/>
      <c r="GPX1603" s="35"/>
      <c r="GPY1603" s="34"/>
      <c r="GQF1603" s="35"/>
      <c r="GQG1603" s="34"/>
      <c r="GQN1603" s="35"/>
      <c r="GQO1603" s="34"/>
      <c r="GQV1603" s="35"/>
      <c r="GQW1603" s="34"/>
      <c r="GRD1603" s="35"/>
      <c r="GRE1603" s="34"/>
      <c r="GRL1603" s="35"/>
      <c r="GRM1603" s="34"/>
      <c r="GRT1603" s="35"/>
      <c r="GRU1603" s="34"/>
      <c r="GSB1603" s="35"/>
      <c r="GSC1603" s="34"/>
      <c r="GSJ1603" s="35"/>
      <c r="GSK1603" s="34"/>
      <c r="GSR1603" s="35"/>
      <c r="GSS1603" s="34"/>
      <c r="GSZ1603" s="35"/>
      <c r="GTA1603" s="34"/>
      <c r="GTH1603" s="35"/>
      <c r="GTI1603" s="34"/>
      <c r="GTP1603" s="35"/>
      <c r="GTQ1603" s="34"/>
      <c r="GTX1603" s="35"/>
      <c r="GTY1603" s="34"/>
      <c r="GUF1603" s="35"/>
      <c r="GUG1603" s="34"/>
      <c r="GUN1603" s="35"/>
      <c r="GUO1603" s="34"/>
      <c r="GUV1603" s="35"/>
      <c r="GUW1603" s="34"/>
      <c r="GVD1603" s="35"/>
      <c r="GVE1603" s="34"/>
      <c r="GVL1603" s="35"/>
      <c r="GVM1603" s="34"/>
      <c r="GVT1603" s="35"/>
      <c r="GVU1603" s="34"/>
      <c r="GWB1603" s="35"/>
      <c r="GWC1603" s="34"/>
      <c r="GWJ1603" s="35"/>
      <c r="GWK1603" s="34"/>
      <c r="GWR1603" s="35"/>
      <c r="GWS1603" s="34"/>
      <c r="GWZ1603" s="35"/>
      <c r="GXA1603" s="34"/>
      <c r="GXH1603" s="35"/>
      <c r="GXI1603" s="34"/>
      <c r="GXP1603" s="35"/>
      <c r="GXQ1603" s="34"/>
      <c r="GXX1603" s="35"/>
      <c r="GXY1603" s="34"/>
      <c r="GYF1603" s="35"/>
      <c r="GYG1603" s="34"/>
      <c r="GYN1603" s="35"/>
      <c r="GYO1603" s="34"/>
      <c r="GYV1603" s="35"/>
      <c r="GYW1603" s="34"/>
      <c r="GZD1603" s="35"/>
      <c r="GZE1603" s="34"/>
      <c r="GZL1603" s="35"/>
      <c r="GZM1603" s="34"/>
      <c r="GZT1603" s="35"/>
      <c r="GZU1603" s="34"/>
      <c r="HAB1603" s="35"/>
      <c r="HAC1603" s="34"/>
      <c r="HAJ1603" s="35"/>
      <c r="HAK1603" s="34"/>
      <c r="HAR1603" s="35"/>
      <c r="HAS1603" s="34"/>
      <c r="HAZ1603" s="35"/>
      <c r="HBA1603" s="34"/>
      <c r="HBH1603" s="35"/>
      <c r="HBI1603" s="34"/>
      <c r="HBP1603" s="35"/>
      <c r="HBQ1603" s="34"/>
      <c r="HBX1603" s="35"/>
      <c r="HBY1603" s="34"/>
      <c r="HCF1603" s="35"/>
      <c r="HCG1603" s="34"/>
      <c r="HCN1603" s="35"/>
      <c r="HCO1603" s="34"/>
      <c r="HCV1603" s="35"/>
      <c r="HCW1603" s="34"/>
      <c r="HDD1603" s="35"/>
      <c r="HDE1603" s="34"/>
      <c r="HDL1603" s="35"/>
      <c r="HDM1603" s="34"/>
      <c r="HDT1603" s="35"/>
      <c r="HDU1603" s="34"/>
      <c r="HEB1603" s="35"/>
      <c r="HEC1603" s="34"/>
      <c r="HEJ1603" s="35"/>
      <c r="HEK1603" s="34"/>
      <c r="HER1603" s="35"/>
      <c r="HES1603" s="34"/>
      <c r="HEZ1603" s="35"/>
      <c r="HFA1603" s="34"/>
      <c r="HFH1603" s="35"/>
      <c r="HFI1603" s="34"/>
      <c r="HFP1603" s="35"/>
      <c r="HFQ1603" s="34"/>
      <c r="HFX1603" s="35"/>
      <c r="HFY1603" s="34"/>
      <c r="HGF1603" s="35"/>
      <c r="HGG1603" s="34"/>
      <c r="HGN1603" s="35"/>
      <c r="HGO1603" s="34"/>
      <c r="HGV1603" s="35"/>
      <c r="HGW1603" s="34"/>
      <c r="HHD1603" s="35"/>
      <c r="HHE1603" s="34"/>
      <c r="HHL1603" s="35"/>
      <c r="HHM1603" s="34"/>
      <c r="HHT1603" s="35"/>
      <c r="HHU1603" s="34"/>
      <c r="HIB1603" s="35"/>
      <c r="HIC1603" s="34"/>
      <c r="HIJ1603" s="35"/>
      <c r="HIK1603" s="34"/>
      <c r="HIR1603" s="35"/>
      <c r="HIS1603" s="34"/>
      <c r="HIZ1603" s="35"/>
      <c r="HJA1603" s="34"/>
      <c r="HJH1603" s="35"/>
      <c r="HJI1603" s="34"/>
      <c r="HJP1603" s="35"/>
      <c r="HJQ1603" s="34"/>
      <c r="HJX1603" s="35"/>
      <c r="HJY1603" s="34"/>
      <c r="HKF1603" s="35"/>
      <c r="HKG1603" s="34"/>
      <c r="HKN1603" s="35"/>
      <c r="HKO1603" s="34"/>
      <c r="HKV1603" s="35"/>
      <c r="HKW1603" s="34"/>
      <c r="HLD1603" s="35"/>
      <c r="HLE1603" s="34"/>
      <c r="HLL1603" s="35"/>
      <c r="HLM1603" s="34"/>
      <c r="HLT1603" s="35"/>
      <c r="HLU1603" s="34"/>
      <c r="HMB1603" s="35"/>
      <c r="HMC1603" s="34"/>
      <c r="HMJ1603" s="35"/>
      <c r="HMK1603" s="34"/>
      <c r="HMR1603" s="35"/>
      <c r="HMS1603" s="34"/>
      <c r="HMZ1603" s="35"/>
      <c r="HNA1603" s="34"/>
      <c r="HNH1603" s="35"/>
      <c r="HNI1603" s="34"/>
      <c r="HNP1603" s="35"/>
      <c r="HNQ1603" s="34"/>
      <c r="HNX1603" s="35"/>
      <c r="HNY1603" s="34"/>
      <c r="HOF1603" s="35"/>
      <c r="HOG1603" s="34"/>
      <c r="HON1603" s="35"/>
      <c r="HOO1603" s="34"/>
      <c r="HOV1603" s="35"/>
      <c r="HOW1603" s="34"/>
      <c r="HPD1603" s="35"/>
      <c r="HPE1603" s="34"/>
      <c r="HPL1603" s="35"/>
      <c r="HPM1603" s="34"/>
      <c r="HPT1603" s="35"/>
      <c r="HPU1603" s="34"/>
      <c r="HQB1603" s="35"/>
      <c r="HQC1603" s="34"/>
      <c r="HQJ1603" s="35"/>
      <c r="HQK1603" s="34"/>
      <c r="HQR1603" s="35"/>
      <c r="HQS1603" s="34"/>
      <c r="HQZ1603" s="35"/>
      <c r="HRA1603" s="34"/>
      <c r="HRH1603" s="35"/>
      <c r="HRI1603" s="34"/>
      <c r="HRP1603" s="35"/>
      <c r="HRQ1603" s="34"/>
      <c r="HRX1603" s="35"/>
      <c r="HRY1603" s="34"/>
      <c r="HSF1603" s="35"/>
      <c r="HSG1603" s="34"/>
      <c r="HSN1603" s="35"/>
      <c r="HSO1603" s="34"/>
      <c r="HSV1603" s="35"/>
      <c r="HSW1603" s="34"/>
      <c r="HTD1603" s="35"/>
      <c r="HTE1603" s="34"/>
      <c r="HTL1603" s="35"/>
      <c r="HTM1603" s="34"/>
      <c r="HTT1603" s="35"/>
      <c r="HTU1603" s="34"/>
      <c r="HUB1603" s="35"/>
      <c r="HUC1603" s="34"/>
      <c r="HUJ1603" s="35"/>
      <c r="HUK1603" s="34"/>
      <c r="HUR1603" s="35"/>
      <c r="HUS1603" s="34"/>
      <c r="HUZ1603" s="35"/>
      <c r="HVA1603" s="34"/>
      <c r="HVH1603" s="35"/>
      <c r="HVI1603" s="34"/>
      <c r="HVP1603" s="35"/>
      <c r="HVQ1603" s="34"/>
      <c r="HVX1603" s="35"/>
      <c r="HVY1603" s="34"/>
      <c r="HWF1603" s="35"/>
      <c r="HWG1603" s="34"/>
      <c r="HWN1603" s="35"/>
      <c r="HWO1603" s="34"/>
      <c r="HWV1603" s="35"/>
      <c r="HWW1603" s="34"/>
      <c r="HXD1603" s="35"/>
      <c r="HXE1603" s="34"/>
      <c r="HXL1603" s="35"/>
      <c r="HXM1603" s="34"/>
      <c r="HXT1603" s="35"/>
      <c r="HXU1603" s="34"/>
      <c r="HYB1603" s="35"/>
      <c r="HYC1603" s="34"/>
      <c r="HYJ1603" s="35"/>
      <c r="HYK1603" s="34"/>
      <c r="HYR1603" s="35"/>
      <c r="HYS1603" s="34"/>
      <c r="HYZ1603" s="35"/>
      <c r="HZA1603" s="34"/>
      <c r="HZH1603" s="35"/>
      <c r="HZI1603" s="34"/>
      <c r="HZP1603" s="35"/>
      <c r="HZQ1603" s="34"/>
      <c r="HZX1603" s="35"/>
      <c r="HZY1603" s="34"/>
      <c r="IAF1603" s="35"/>
      <c r="IAG1603" s="34"/>
      <c r="IAN1603" s="35"/>
      <c r="IAO1603" s="34"/>
      <c r="IAV1603" s="35"/>
      <c r="IAW1603" s="34"/>
      <c r="IBD1603" s="35"/>
      <c r="IBE1603" s="34"/>
      <c r="IBL1603" s="35"/>
      <c r="IBM1603" s="34"/>
      <c r="IBT1603" s="35"/>
      <c r="IBU1603" s="34"/>
      <c r="ICB1603" s="35"/>
      <c r="ICC1603" s="34"/>
      <c r="ICJ1603" s="35"/>
      <c r="ICK1603" s="34"/>
      <c r="ICR1603" s="35"/>
      <c r="ICS1603" s="34"/>
      <c r="ICZ1603" s="35"/>
      <c r="IDA1603" s="34"/>
      <c r="IDH1603" s="35"/>
      <c r="IDI1603" s="34"/>
      <c r="IDP1603" s="35"/>
      <c r="IDQ1603" s="34"/>
      <c r="IDX1603" s="35"/>
      <c r="IDY1603" s="34"/>
      <c r="IEF1603" s="35"/>
      <c r="IEG1603" s="34"/>
      <c r="IEN1603" s="35"/>
      <c r="IEO1603" s="34"/>
      <c r="IEV1603" s="35"/>
      <c r="IEW1603" s="34"/>
      <c r="IFD1603" s="35"/>
      <c r="IFE1603" s="34"/>
      <c r="IFL1603" s="35"/>
      <c r="IFM1603" s="34"/>
      <c r="IFT1603" s="35"/>
      <c r="IFU1603" s="34"/>
      <c r="IGB1603" s="35"/>
      <c r="IGC1603" s="34"/>
      <c r="IGJ1603" s="35"/>
      <c r="IGK1603" s="34"/>
      <c r="IGR1603" s="35"/>
      <c r="IGS1603" s="34"/>
      <c r="IGZ1603" s="35"/>
      <c r="IHA1603" s="34"/>
      <c r="IHH1603" s="35"/>
      <c r="IHI1603" s="34"/>
      <c r="IHP1603" s="35"/>
      <c r="IHQ1603" s="34"/>
      <c r="IHX1603" s="35"/>
      <c r="IHY1603" s="34"/>
      <c r="IIF1603" s="35"/>
      <c r="IIG1603" s="34"/>
      <c r="IIN1603" s="35"/>
      <c r="IIO1603" s="34"/>
      <c r="IIV1603" s="35"/>
      <c r="IIW1603" s="34"/>
      <c r="IJD1603" s="35"/>
      <c r="IJE1603" s="34"/>
      <c r="IJL1603" s="35"/>
      <c r="IJM1603" s="34"/>
      <c r="IJT1603" s="35"/>
      <c r="IJU1603" s="34"/>
      <c r="IKB1603" s="35"/>
      <c r="IKC1603" s="34"/>
      <c r="IKJ1603" s="35"/>
      <c r="IKK1603" s="34"/>
      <c r="IKR1603" s="35"/>
      <c r="IKS1603" s="34"/>
      <c r="IKZ1603" s="35"/>
      <c r="ILA1603" s="34"/>
      <c r="ILH1603" s="35"/>
      <c r="ILI1603" s="34"/>
      <c r="ILP1603" s="35"/>
      <c r="ILQ1603" s="34"/>
      <c r="ILX1603" s="35"/>
      <c r="ILY1603" s="34"/>
      <c r="IMF1603" s="35"/>
      <c r="IMG1603" s="34"/>
      <c r="IMN1603" s="35"/>
      <c r="IMO1603" s="34"/>
      <c r="IMV1603" s="35"/>
      <c r="IMW1603" s="34"/>
      <c r="IND1603" s="35"/>
      <c r="INE1603" s="34"/>
      <c r="INL1603" s="35"/>
      <c r="INM1603" s="34"/>
      <c r="INT1603" s="35"/>
      <c r="INU1603" s="34"/>
      <c r="IOB1603" s="35"/>
      <c r="IOC1603" s="34"/>
      <c r="IOJ1603" s="35"/>
      <c r="IOK1603" s="34"/>
      <c r="IOR1603" s="35"/>
      <c r="IOS1603" s="34"/>
      <c r="IOZ1603" s="35"/>
      <c r="IPA1603" s="34"/>
      <c r="IPH1603" s="35"/>
      <c r="IPI1603" s="34"/>
      <c r="IPP1603" s="35"/>
      <c r="IPQ1603" s="34"/>
      <c r="IPX1603" s="35"/>
      <c r="IPY1603" s="34"/>
      <c r="IQF1603" s="35"/>
      <c r="IQG1603" s="34"/>
      <c r="IQN1603" s="35"/>
      <c r="IQO1603" s="34"/>
      <c r="IQV1603" s="35"/>
      <c r="IQW1603" s="34"/>
      <c r="IRD1603" s="35"/>
      <c r="IRE1603" s="34"/>
      <c r="IRL1603" s="35"/>
      <c r="IRM1603" s="34"/>
      <c r="IRT1603" s="35"/>
      <c r="IRU1603" s="34"/>
      <c r="ISB1603" s="35"/>
      <c r="ISC1603" s="34"/>
      <c r="ISJ1603" s="35"/>
      <c r="ISK1603" s="34"/>
      <c r="ISR1603" s="35"/>
      <c r="ISS1603" s="34"/>
      <c r="ISZ1603" s="35"/>
      <c r="ITA1603" s="34"/>
      <c r="ITH1603" s="35"/>
      <c r="ITI1603" s="34"/>
      <c r="ITP1603" s="35"/>
      <c r="ITQ1603" s="34"/>
      <c r="ITX1603" s="35"/>
      <c r="ITY1603" s="34"/>
      <c r="IUF1603" s="35"/>
      <c r="IUG1603" s="34"/>
      <c r="IUN1603" s="35"/>
      <c r="IUO1603" s="34"/>
      <c r="IUV1603" s="35"/>
      <c r="IUW1603" s="34"/>
      <c r="IVD1603" s="35"/>
      <c r="IVE1603" s="34"/>
      <c r="IVL1603" s="35"/>
      <c r="IVM1603" s="34"/>
      <c r="IVT1603" s="35"/>
      <c r="IVU1603" s="34"/>
      <c r="IWB1603" s="35"/>
      <c r="IWC1603" s="34"/>
      <c r="IWJ1603" s="35"/>
      <c r="IWK1603" s="34"/>
      <c r="IWR1603" s="35"/>
      <c r="IWS1603" s="34"/>
      <c r="IWZ1603" s="35"/>
      <c r="IXA1603" s="34"/>
      <c r="IXH1603" s="35"/>
      <c r="IXI1603" s="34"/>
      <c r="IXP1603" s="35"/>
      <c r="IXQ1603" s="34"/>
      <c r="IXX1603" s="35"/>
      <c r="IXY1603" s="34"/>
      <c r="IYF1603" s="35"/>
      <c r="IYG1603" s="34"/>
      <c r="IYN1603" s="35"/>
      <c r="IYO1603" s="34"/>
      <c r="IYV1603" s="35"/>
      <c r="IYW1603" s="34"/>
      <c r="IZD1603" s="35"/>
      <c r="IZE1603" s="34"/>
      <c r="IZL1603" s="35"/>
      <c r="IZM1603" s="34"/>
      <c r="IZT1603" s="35"/>
      <c r="IZU1603" s="34"/>
      <c r="JAB1603" s="35"/>
      <c r="JAC1603" s="34"/>
      <c r="JAJ1603" s="35"/>
      <c r="JAK1603" s="34"/>
      <c r="JAR1603" s="35"/>
      <c r="JAS1603" s="34"/>
      <c r="JAZ1603" s="35"/>
      <c r="JBA1603" s="34"/>
      <c r="JBH1603" s="35"/>
      <c r="JBI1603" s="34"/>
      <c r="JBP1603" s="35"/>
      <c r="JBQ1603" s="34"/>
      <c r="JBX1603" s="35"/>
      <c r="JBY1603" s="34"/>
      <c r="JCF1603" s="35"/>
      <c r="JCG1603" s="34"/>
      <c r="JCN1603" s="35"/>
      <c r="JCO1603" s="34"/>
      <c r="JCV1603" s="35"/>
      <c r="JCW1603" s="34"/>
      <c r="JDD1603" s="35"/>
      <c r="JDE1603" s="34"/>
      <c r="JDL1603" s="35"/>
      <c r="JDM1603" s="34"/>
      <c r="JDT1603" s="35"/>
      <c r="JDU1603" s="34"/>
      <c r="JEB1603" s="35"/>
      <c r="JEC1603" s="34"/>
      <c r="JEJ1603" s="35"/>
      <c r="JEK1603" s="34"/>
      <c r="JER1603" s="35"/>
      <c r="JES1603" s="34"/>
      <c r="JEZ1603" s="35"/>
      <c r="JFA1603" s="34"/>
      <c r="JFH1603" s="35"/>
      <c r="JFI1603" s="34"/>
      <c r="JFP1603" s="35"/>
      <c r="JFQ1603" s="34"/>
      <c r="JFX1603" s="35"/>
      <c r="JFY1603" s="34"/>
      <c r="JGF1603" s="35"/>
      <c r="JGG1603" s="34"/>
      <c r="JGN1603" s="35"/>
      <c r="JGO1603" s="34"/>
      <c r="JGV1603" s="35"/>
      <c r="JGW1603" s="34"/>
      <c r="JHD1603" s="35"/>
      <c r="JHE1603" s="34"/>
      <c r="JHL1603" s="35"/>
      <c r="JHM1603" s="34"/>
      <c r="JHT1603" s="35"/>
      <c r="JHU1603" s="34"/>
      <c r="JIB1603" s="35"/>
      <c r="JIC1603" s="34"/>
      <c r="JIJ1603" s="35"/>
      <c r="JIK1603" s="34"/>
      <c r="JIR1603" s="35"/>
      <c r="JIS1603" s="34"/>
      <c r="JIZ1603" s="35"/>
      <c r="JJA1603" s="34"/>
      <c r="JJH1603" s="35"/>
      <c r="JJI1603" s="34"/>
      <c r="JJP1603" s="35"/>
      <c r="JJQ1603" s="34"/>
      <c r="JJX1603" s="35"/>
      <c r="JJY1603" s="34"/>
      <c r="JKF1603" s="35"/>
      <c r="JKG1603" s="34"/>
      <c r="JKN1603" s="35"/>
      <c r="JKO1603" s="34"/>
      <c r="JKV1603" s="35"/>
      <c r="JKW1603" s="34"/>
      <c r="JLD1603" s="35"/>
      <c r="JLE1603" s="34"/>
      <c r="JLL1603" s="35"/>
      <c r="JLM1603" s="34"/>
      <c r="JLT1603" s="35"/>
      <c r="JLU1603" s="34"/>
      <c r="JMB1603" s="35"/>
      <c r="JMC1603" s="34"/>
      <c r="JMJ1603" s="35"/>
      <c r="JMK1603" s="34"/>
      <c r="JMR1603" s="35"/>
      <c r="JMS1603" s="34"/>
      <c r="JMZ1603" s="35"/>
      <c r="JNA1603" s="34"/>
      <c r="JNH1603" s="35"/>
      <c r="JNI1603" s="34"/>
      <c r="JNP1603" s="35"/>
      <c r="JNQ1603" s="34"/>
      <c r="JNX1603" s="35"/>
      <c r="JNY1603" s="34"/>
      <c r="JOF1603" s="35"/>
      <c r="JOG1603" s="34"/>
      <c r="JON1603" s="35"/>
      <c r="JOO1603" s="34"/>
      <c r="JOV1603" s="35"/>
      <c r="JOW1603" s="34"/>
      <c r="JPD1603" s="35"/>
      <c r="JPE1603" s="34"/>
      <c r="JPL1603" s="35"/>
      <c r="JPM1603" s="34"/>
      <c r="JPT1603" s="35"/>
      <c r="JPU1603" s="34"/>
      <c r="JQB1603" s="35"/>
      <c r="JQC1603" s="34"/>
      <c r="JQJ1603" s="35"/>
      <c r="JQK1603" s="34"/>
      <c r="JQR1603" s="35"/>
      <c r="JQS1603" s="34"/>
      <c r="JQZ1603" s="35"/>
      <c r="JRA1603" s="34"/>
      <c r="JRH1603" s="35"/>
      <c r="JRI1603" s="34"/>
      <c r="JRP1603" s="35"/>
      <c r="JRQ1603" s="34"/>
      <c r="JRX1603" s="35"/>
      <c r="JRY1603" s="34"/>
      <c r="JSF1603" s="35"/>
      <c r="JSG1603" s="34"/>
      <c r="JSN1603" s="35"/>
      <c r="JSO1603" s="34"/>
      <c r="JSV1603" s="35"/>
      <c r="JSW1603" s="34"/>
      <c r="JTD1603" s="35"/>
      <c r="JTE1603" s="34"/>
      <c r="JTL1603" s="35"/>
      <c r="JTM1603" s="34"/>
      <c r="JTT1603" s="35"/>
      <c r="JTU1603" s="34"/>
      <c r="JUB1603" s="35"/>
      <c r="JUC1603" s="34"/>
      <c r="JUJ1603" s="35"/>
      <c r="JUK1603" s="34"/>
      <c r="JUR1603" s="35"/>
      <c r="JUS1603" s="34"/>
      <c r="JUZ1603" s="35"/>
      <c r="JVA1603" s="34"/>
      <c r="JVH1603" s="35"/>
      <c r="JVI1603" s="34"/>
      <c r="JVP1603" s="35"/>
      <c r="JVQ1603" s="34"/>
      <c r="JVX1603" s="35"/>
      <c r="JVY1603" s="34"/>
      <c r="JWF1603" s="35"/>
      <c r="JWG1603" s="34"/>
      <c r="JWN1603" s="35"/>
      <c r="JWO1603" s="34"/>
      <c r="JWV1603" s="35"/>
      <c r="JWW1603" s="34"/>
      <c r="JXD1603" s="35"/>
      <c r="JXE1603" s="34"/>
      <c r="JXL1603" s="35"/>
      <c r="JXM1603" s="34"/>
      <c r="JXT1603" s="35"/>
      <c r="JXU1603" s="34"/>
      <c r="JYB1603" s="35"/>
      <c r="JYC1603" s="34"/>
      <c r="JYJ1603" s="35"/>
      <c r="JYK1603" s="34"/>
      <c r="JYR1603" s="35"/>
      <c r="JYS1603" s="34"/>
      <c r="JYZ1603" s="35"/>
      <c r="JZA1603" s="34"/>
      <c r="JZH1603" s="35"/>
      <c r="JZI1603" s="34"/>
      <c r="JZP1603" s="35"/>
      <c r="JZQ1603" s="34"/>
      <c r="JZX1603" s="35"/>
      <c r="JZY1603" s="34"/>
      <c r="KAF1603" s="35"/>
      <c r="KAG1603" s="34"/>
      <c r="KAN1603" s="35"/>
      <c r="KAO1603" s="34"/>
      <c r="KAV1603" s="35"/>
      <c r="KAW1603" s="34"/>
      <c r="KBD1603" s="35"/>
      <c r="KBE1603" s="34"/>
      <c r="KBL1603" s="35"/>
      <c r="KBM1603" s="34"/>
      <c r="KBT1603" s="35"/>
      <c r="KBU1603" s="34"/>
      <c r="KCB1603" s="35"/>
      <c r="KCC1603" s="34"/>
      <c r="KCJ1603" s="35"/>
      <c r="KCK1603" s="34"/>
      <c r="KCR1603" s="35"/>
      <c r="KCS1603" s="34"/>
      <c r="KCZ1603" s="35"/>
      <c r="KDA1603" s="34"/>
      <c r="KDH1603" s="35"/>
      <c r="KDI1603" s="34"/>
      <c r="KDP1603" s="35"/>
      <c r="KDQ1603" s="34"/>
      <c r="KDX1603" s="35"/>
      <c r="KDY1603" s="34"/>
      <c r="KEF1603" s="35"/>
      <c r="KEG1603" s="34"/>
      <c r="KEN1603" s="35"/>
      <c r="KEO1603" s="34"/>
      <c r="KEV1603" s="35"/>
      <c r="KEW1603" s="34"/>
      <c r="KFD1603" s="35"/>
      <c r="KFE1603" s="34"/>
      <c r="KFL1603" s="35"/>
      <c r="KFM1603" s="34"/>
      <c r="KFT1603" s="35"/>
      <c r="KFU1603" s="34"/>
      <c r="KGB1603" s="35"/>
      <c r="KGC1603" s="34"/>
      <c r="KGJ1603" s="35"/>
      <c r="KGK1603" s="34"/>
      <c r="KGR1603" s="35"/>
      <c r="KGS1603" s="34"/>
      <c r="KGZ1603" s="35"/>
      <c r="KHA1603" s="34"/>
      <c r="KHH1603" s="35"/>
      <c r="KHI1603" s="34"/>
      <c r="KHP1603" s="35"/>
      <c r="KHQ1603" s="34"/>
      <c r="KHX1603" s="35"/>
      <c r="KHY1603" s="34"/>
      <c r="KIF1603" s="35"/>
      <c r="KIG1603" s="34"/>
      <c r="KIN1603" s="35"/>
      <c r="KIO1603" s="34"/>
      <c r="KIV1603" s="35"/>
      <c r="KIW1603" s="34"/>
      <c r="KJD1603" s="35"/>
      <c r="KJE1603" s="34"/>
      <c r="KJL1603" s="35"/>
      <c r="KJM1603" s="34"/>
      <c r="KJT1603" s="35"/>
      <c r="KJU1603" s="34"/>
      <c r="KKB1603" s="35"/>
      <c r="KKC1603" s="34"/>
      <c r="KKJ1603" s="35"/>
      <c r="KKK1603" s="34"/>
      <c r="KKR1603" s="35"/>
      <c r="KKS1603" s="34"/>
      <c r="KKZ1603" s="35"/>
      <c r="KLA1603" s="34"/>
      <c r="KLH1603" s="35"/>
      <c r="KLI1603" s="34"/>
      <c r="KLP1603" s="35"/>
      <c r="KLQ1603" s="34"/>
      <c r="KLX1603" s="35"/>
      <c r="KLY1603" s="34"/>
      <c r="KMF1603" s="35"/>
      <c r="KMG1603" s="34"/>
      <c r="KMN1603" s="35"/>
      <c r="KMO1603" s="34"/>
      <c r="KMV1603" s="35"/>
      <c r="KMW1603" s="34"/>
      <c r="KND1603" s="35"/>
      <c r="KNE1603" s="34"/>
      <c r="KNL1603" s="35"/>
      <c r="KNM1603" s="34"/>
      <c r="KNT1603" s="35"/>
      <c r="KNU1603" s="34"/>
      <c r="KOB1603" s="35"/>
      <c r="KOC1603" s="34"/>
      <c r="KOJ1603" s="35"/>
      <c r="KOK1603" s="34"/>
      <c r="KOR1603" s="35"/>
      <c r="KOS1603" s="34"/>
      <c r="KOZ1603" s="35"/>
      <c r="KPA1603" s="34"/>
      <c r="KPH1603" s="35"/>
      <c r="KPI1603" s="34"/>
      <c r="KPP1603" s="35"/>
      <c r="KPQ1603" s="34"/>
      <c r="KPX1603" s="35"/>
      <c r="KPY1603" s="34"/>
      <c r="KQF1603" s="35"/>
      <c r="KQG1603" s="34"/>
      <c r="KQN1603" s="35"/>
      <c r="KQO1603" s="34"/>
      <c r="KQV1603" s="35"/>
      <c r="KQW1603" s="34"/>
      <c r="KRD1603" s="35"/>
      <c r="KRE1603" s="34"/>
      <c r="KRL1603" s="35"/>
      <c r="KRM1603" s="34"/>
      <c r="KRT1603" s="35"/>
      <c r="KRU1603" s="34"/>
      <c r="KSB1603" s="35"/>
      <c r="KSC1603" s="34"/>
      <c r="KSJ1603" s="35"/>
      <c r="KSK1603" s="34"/>
      <c r="KSR1603" s="35"/>
      <c r="KSS1603" s="34"/>
      <c r="KSZ1603" s="35"/>
      <c r="KTA1603" s="34"/>
      <c r="KTH1603" s="35"/>
      <c r="KTI1603" s="34"/>
      <c r="KTP1603" s="35"/>
      <c r="KTQ1603" s="34"/>
      <c r="KTX1603" s="35"/>
      <c r="KTY1603" s="34"/>
      <c r="KUF1603" s="35"/>
      <c r="KUG1603" s="34"/>
      <c r="KUN1603" s="35"/>
      <c r="KUO1603" s="34"/>
      <c r="KUV1603" s="35"/>
      <c r="KUW1603" s="34"/>
      <c r="KVD1603" s="35"/>
      <c r="KVE1603" s="34"/>
      <c r="KVL1603" s="35"/>
      <c r="KVM1603" s="34"/>
      <c r="KVT1603" s="35"/>
      <c r="KVU1603" s="34"/>
      <c r="KWB1603" s="35"/>
      <c r="KWC1603" s="34"/>
      <c r="KWJ1603" s="35"/>
      <c r="KWK1603" s="34"/>
      <c r="KWR1603" s="35"/>
      <c r="KWS1603" s="34"/>
      <c r="KWZ1603" s="35"/>
      <c r="KXA1603" s="34"/>
      <c r="KXH1603" s="35"/>
      <c r="KXI1603" s="34"/>
      <c r="KXP1603" s="35"/>
      <c r="KXQ1603" s="34"/>
      <c r="KXX1603" s="35"/>
      <c r="KXY1603" s="34"/>
      <c r="KYF1603" s="35"/>
      <c r="KYG1603" s="34"/>
      <c r="KYN1603" s="35"/>
      <c r="KYO1603" s="34"/>
      <c r="KYV1603" s="35"/>
      <c r="KYW1603" s="34"/>
      <c r="KZD1603" s="35"/>
      <c r="KZE1603" s="34"/>
      <c r="KZL1603" s="35"/>
      <c r="KZM1603" s="34"/>
      <c r="KZT1603" s="35"/>
      <c r="KZU1603" s="34"/>
      <c r="LAB1603" s="35"/>
      <c r="LAC1603" s="34"/>
      <c r="LAJ1603" s="35"/>
      <c r="LAK1603" s="34"/>
      <c r="LAR1603" s="35"/>
      <c r="LAS1603" s="34"/>
      <c r="LAZ1603" s="35"/>
      <c r="LBA1603" s="34"/>
      <c r="LBH1603" s="35"/>
      <c r="LBI1603" s="34"/>
      <c r="LBP1603" s="35"/>
      <c r="LBQ1603" s="34"/>
      <c r="LBX1603" s="35"/>
      <c r="LBY1603" s="34"/>
      <c r="LCF1603" s="35"/>
      <c r="LCG1603" s="34"/>
      <c r="LCN1603" s="35"/>
      <c r="LCO1603" s="34"/>
      <c r="LCV1603" s="35"/>
      <c r="LCW1603" s="34"/>
      <c r="LDD1603" s="35"/>
      <c r="LDE1603" s="34"/>
      <c r="LDL1603" s="35"/>
      <c r="LDM1603" s="34"/>
      <c r="LDT1603" s="35"/>
      <c r="LDU1603" s="34"/>
      <c r="LEB1603" s="35"/>
      <c r="LEC1603" s="34"/>
      <c r="LEJ1603" s="35"/>
      <c r="LEK1603" s="34"/>
      <c r="LER1603" s="35"/>
      <c r="LES1603" s="34"/>
      <c r="LEZ1603" s="35"/>
      <c r="LFA1603" s="34"/>
      <c r="LFH1603" s="35"/>
      <c r="LFI1603" s="34"/>
      <c r="LFP1603" s="35"/>
      <c r="LFQ1603" s="34"/>
      <c r="LFX1603" s="35"/>
      <c r="LFY1603" s="34"/>
      <c r="LGF1603" s="35"/>
      <c r="LGG1603" s="34"/>
      <c r="LGN1603" s="35"/>
      <c r="LGO1603" s="34"/>
      <c r="LGV1603" s="35"/>
      <c r="LGW1603" s="34"/>
      <c r="LHD1603" s="35"/>
      <c r="LHE1603" s="34"/>
      <c r="LHL1603" s="35"/>
      <c r="LHM1603" s="34"/>
      <c r="LHT1603" s="35"/>
      <c r="LHU1603" s="34"/>
      <c r="LIB1603" s="35"/>
      <c r="LIC1603" s="34"/>
      <c r="LIJ1603" s="35"/>
      <c r="LIK1603" s="34"/>
      <c r="LIR1603" s="35"/>
      <c r="LIS1603" s="34"/>
      <c r="LIZ1603" s="35"/>
      <c r="LJA1603" s="34"/>
      <c r="LJH1603" s="35"/>
      <c r="LJI1603" s="34"/>
      <c r="LJP1603" s="35"/>
      <c r="LJQ1603" s="34"/>
      <c r="LJX1603" s="35"/>
      <c r="LJY1603" s="34"/>
      <c r="LKF1603" s="35"/>
      <c r="LKG1603" s="34"/>
      <c r="LKN1603" s="35"/>
      <c r="LKO1603" s="34"/>
      <c r="LKV1603" s="35"/>
      <c r="LKW1603" s="34"/>
      <c r="LLD1603" s="35"/>
      <c r="LLE1603" s="34"/>
      <c r="LLL1603" s="35"/>
      <c r="LLM1603" s="34"/>
      <c r="LLT1603" s="35"/>
      <c r="LLU1603" s="34"/>
      <c r="LMB1603" s="35"/>
      <c r="LMC1603" s="34"/>
      <c r="LMJ1603" s="35"/>
      <c r="LMK1603" s="34"/>
      <c r="LMR1603" s="35"/>
      <c r="LMS1603" s="34"/>
      <c r="LMZ1603" s="35"/>
      <c r="LNA1603" s="34"/>
      <c r="LNH1603" s="35"/>
      <c r="LNI1603" s="34"/>
      <c r="LNP1603" s="35"/>
      <c r="LNQ1603" s="34"/>
      <c r="LNX1603" s="35"/>
      <c r="LNY1603" s="34"/>
      <c r="LOF1603" s="35"/>
      <c r="LOG1603" s="34"/>
      <c r="LON1603" s="35"/>
      <c r="LOO1603" s="34"/>
      <c r="LOV1603" s="35"/>
      <c r="LOW1603" s="34"/>
      <c r="LPD1603" s="35"/>
      <c r="LPE1603" s="34"/>
      <c r="LPL1603" s="35"/>
      <c r="LPM1603" s="34"/>
      <c r="LPT1603" s="35"/>
      <c r="LPU1603" s="34"/>
      <c r="LQB1603" s="35"/>
      <c r="LQC1603" s="34"/>
      <c r="LQJ1603" s="35"/>
      <c r="LQK1603" s="34"/>
      <c r="LQR1603" s="35"/>
      <c r="LQS1603" s="34"/>
      <c r="LQZ1603" s="35"/>
      <c r="LRA1603" s="34"/>
      <c r="LRH1603" s="35"/>
      <c r="LRI1603" s="34"/>
      <c r="LRP1603" s="35"/>
      <c r="LRQ1603" s="34"/>
      <c r="LRX1603" s="35"/>
      <c r="LRY1603" s="34"/>
      <c r="LSF1603" s="35"/>
      <c r="LSG1603" s="34"/>
      <c r="LSN1603" s="35"/>
      <c r="LSO1603" s="34"/>
      <c r="LSV1603" s="35"/>
      <c r="LSW1603" s="34"/>
      <c r="LTD1603" s="35"/>
      <c r="LTE1603" s="34"/>
      <c r="LTL1603" s="35"/>
      <c r="LTM1603" s="34"/>
      <c r="LTT1603" s="35"/>
      <c r="LTU1603" s="34"/>
      <c r="LUB1603" s="35"/>
      <c r="LUC1603" s="34"/>
      <c r="LUJ1603" s="35"/>
      <c r="LUK1603" s="34"/>
      <c r="LUR1603" s="35"/>
      <c r="LUS1603" s="34"/>
      <c r="LUZ1603" s="35"/>
      <c r="LVA1603" s="34"/>
      <c r="LVH1603" s="35"/>
      <c r="LVI1603" s="34"/>
      <c r="LVP1603" s="35"/>
      <c r="LVQ1603" s="34"/>
      <c r="LVX1603" s="35"/>
      <c r="LVY1603" s="34"/>
      <c r="LWF1603" s="35"/>
      <c r="LWG1603" s="34"/>
      <c r="LWN1603" s="35"/>
      <c r="LWO1603" s="34"/>
      <c r="LWV1603" s="35"/>
      <c r="LWW1603" s="34"/>
      <c r="LXD1603" s="35"/>
      <c r="LXE1603" s="34"/>
      <c r="LXL1603" s="35"/>
      <c r="LXM1603" s="34"/>
      <c r="LXT1603" s="35"/>
      <c r="LXU1603" s="34"/>
      <c r="LYB1603" s="35"/>
      <c r="LYC1603" s="34"/>
      <c r="LYJ1603" s="35"/>
      <c r="LYK1603" s="34"/>
      <c r="LYR1603" s="35"/>
      <c r="LYS1603" s="34"/>
      <c r="LYZ1603" s="35"/>
      <c r="LZA1603" s="34"/>
      <c r="LZH1603" s="35"/>
      <c r="LZI1603" s="34"/>
      <c r="LZP1603" s="35"/>
      <c r="LZQ1603" s="34"/>
      <c r="LZX1603" s="35"/>
      <c r="LZY1603" s="34"/>
      <c r="MAF1603" s="35"/>
      <c r="MAG1603" s="34"/>
      <c r="MAN1603" s="35"/>
      <c r="MAO1603" s="34"/>
      <c r="MAV1603" s="35"/>
      <c r="MAW1603" s="34"/>
      <c r="MBD1603" s="35"/>
      <c r="MBE1603" s="34"/>
      <c r="MBL1603" s="35"/>
      <c r="MBM1603" s="34"/>
      <c r="MBT1603" s="35"/>
      <c r="MBU1603" s="34"/>
      <c r="MCB1603" s="35"/>
      <c r="MCC1603" s="34"/>
      <c r="MCJ1603" s="35"/>
      <c r="MCK1603" s="34"/>
      <c r="MCR1603" s="35"/>
      <c r="MCS1603" s="34"/>
      <c r="MCZ1603" s="35"/>
      <c r="MDA1603" s="34"/>
      <c r="MDH1603" s="35"/>
      <c r="MDI1603" s="34"/>
      <c r="MDP1603" s="35"/>
      <c r="MDQ1603" s="34"/>
      <c r="MDX1603" s="35"/>
      <c r="MDY1603" s="34"/>
      <c r="MEF1603" s="35"/>
      <c r="MEG1603" s="34"/>
      <c r="MEN1603" s="35"/>
      <c r="MEO1603" s="34"/>
      <c r="MEV1603" s="35"/>
      <c r="MEW1603" s="34"/>
      <c r="MFD1603" s="35"/>
      <c r="MFE1603" s="34"/>
      <c r="MFL1603" s="35"/>
      <c r="MFM1603" s="34"/>
      <c r="MFT1603" s="35"/>
      <c r="MFU1603" s="34"/>
      <c r="MGB1603" s="35"/>
      <c r="MGC1603" s="34"/>
      <c r="MGJ1603" s="35"/>
      <c r="MGK1603" s="34"/>
      <c r="MGR1603" s="35"/>
      <c r="MGS1603" s="34"/>
      <c r="MGZ1603" s="35"/>
      <c r="MHA1603" s="34"/>
      <c r="MHH1603" s="35"/>
      <c r="MHI1603" s="34"/>
      <c r="MHP1603" s="35"/>
      <c r="MHQ1603" s="34"/>
      <c r="MHX1603" s="35"/>
      <c r="MHY1603" s="34"/>
      <c r="MIF1603" s="35"/>
      <c r="MIG1603" s="34"/>
      <c r="MIN1603" s="35"/>
      <c r="MIO1603" s="34"/>
      <c r="MIV1603" s="35"/>
      <c r="MIW1603" s="34"/>
      <c r="MJD1603" s="35"/>
      <c r="MJE1603" s="34"/>
      <c r="MJL1603" s="35"/>
      <c r="MJM1603" s="34"/>
      <c r="MJT1603" s="35"/>
      <c r="MJU1603" s="34"/>
      <c r="MKB1603" s="35"/>
      <c r="MKC1603" s="34"/>
      <c r="MKJ1603" s="35"/>
      <c r="MKK1603" s="34"/>
      <c r="MKR1603" s="35"/>
      <c r="MKS1603" s="34"/>
      <c r="MKZ1603" s="35"/>
      <c r="MLA1603" s="34"/>
      <c r="MLH1603" s="35"/>
      <c r="MLI1603" s="34"/>
      <c r="MLP1603" s="35"/>
      <c r="MLQ1603" s="34"/>
      <c r="MLX1603" s="35"/>
      <c r="MLY1603" s="34"/>
      <c r="MMF1603" s="35"/>
      <c r="MMG1603" s="34"/>
      <c r="MMN1603" s="35"/>
      <c r="MMO1603" s="34"/>
      <c r="MMV1603" s="35"/>
      <c r="MMW1603" s="34"/>
      <c r="MND1603" s="35"/>
      <c r="MNE1603" s="34"/>
      <c r="MNL1603" s="35"/>
      <c r="MNM1603" s="34"/>
      <c r="MNT1603" s="35"/>
      <c r="MNU1603" s="34"/>
      <c r="MOB1603" s="35"/>
      <c r="MOC1603" s="34"/>
      <c r="MOJ1603" s="35"/>
      <c r="MOK1603" s="34"/>
      <c r="MOR1603" s="35"/>
      <c r="MOS1603" s="34"/>
      <c r="MOZ1603" s="35"/>
      <c r="MPA1603" s="34"/>
      <c r="MPH1603" s="35"/>
      <c r="MPI1603" s="34"/>
      <c r="MPP1603" s="35"/>
      <c r="MPQ1603" s="34"/>
      <c r="MPX1603" s="35"/>
      <c r="MPY1603" s="34"/>
      <c r="MQF1603" s="35"/>
      <c r="MQG1603" s="34"/>
      <c r="MQN1603" s="35"/>
      <c r="MQO1603" s="34"/>
      <c r="MQV1603" s="35"/>
      <c r="MQW1603" s="34"/>
      <c r="MRD1603" s="35"/>
      <c r="MRE1603" s="34"/>
      <c r="MRL1603" s="35"/>
      <c r="MRM1603" s="34"/>
      <c r="MRT1603" s="35"/>
      <c r="MRU1603" s="34"/>
      <c r="MSB1603" s="35"/>
      <c r="MSC1603" s="34"/>
      <c r="MSJ1603" s="35"/>
      <c r="MSK1603" s="34"/>
      <c r="MSR1603" s="35"/>
      <c r="MSS1603" s="34"/>
      <c r="MSZ1603" s="35"/>
      <c r="MTA1603" s="34"/>
      <c r="MTH1603" s="35"/>
      <c r="MTI1603" s="34"/>
      <c r="MTP1603" s="35"/>
      <c r="MTQ1603" s="34"/>
      <c r="MTX1603" s="35"/>
      <c r="MTY1603" s="34"/>
      <c r="MUF1603" s="35"/>
      <c r="MUG1603" s="34"/>
      <c r="MUN1603" s="35"/>
      <c r="MUO1603" s="34"/>
      <c r="MUV1603" s="35"/>
      <c r="MUW1603" s="34"/>
      <c r="MVD1603" s="35"/>
      <c r="MVE1603" s="34"/>
      <c r="MVL1603" s="35"/>
      <c r="MVM1603" s="34"/>
      <c r="MVT1603" s="35"/>
      <c r="MVU1603" s="34"/>
      <c r="MWB1603" s="35"/>
      <c r="MWC1603" s="34"/>
      <c r="MWJ1603" s="35"/>
      <c r="MWK1603" s="34"/>
      <c r="MWR1603" s="35"/>
      <c r="MWS1603" s="34"/>
      <c r="MWZ1603" s="35"/>
      <c r="MXA1603" s="34"/>
      <c r="MXH1603" s="35"/>
      <c r="MXI1603" s="34"/>
      <c r="MXP1603" s="35"/>
      <c r="MXQ1603" s="34"/>
      <c r="MXX1603" s="35"/>
      <c r="MXY1603" s="34"/>
      <c r="MYF1603" s="35"/>
      <c r="MYG1603" s="34"/>
      <c r="MYN1603" s="35"/>
      <c r="MYO1603" s="34"/>
      <c r="MYV1603" s="35"/>
      <c r="MYW1603" s="34"/>
      <c r="MZD1603" s="35"/>
      <c r="MZE1603" s="34"/>
      <c r="MZL1603" s="35"/>
      <c r="MZM1603" s="34"/>
      <c r="MZT1603" s="35"/>
      <c r="MZU1603" s="34"/>
      <c r="NAB1603" s="35"/>
      <c r="NAC1603" s="34"/>
      <c r="NAJ1603" s="35"/>
      <c r="NAK1603" s="34"/>
      <c r="NAR1603" s="35"/>
      <c r="NAS1603" s="34"/>
      <c r="NAZ1603" s="35"/>
      <c r="NBA1603" s="34"/>
      <c r="NBH1603" s="35"/>
      <c r="NBI1603" s="34"/>
      <c r="NBP1603" s="35"/>
      <c r="NBQ1603" s="34"/>
      <c r="NBX1603" s="35"/>
      <c r="NBY1603" s="34"/>
      <c r="NCF1603" s="35"/>
      <c r="NCG1603" s="34"/>
      <c r="NCN1603" s="35"/>
      <c r="NCO1603" s="34"/>
      <c r="NCV1603" s="35"/>
      <c r="NCW1603" s="34"/>
      <c r="NDD1603" s="35"/>
      <c r="NDE1603" s="34"/>
      <c r="NDL1603" s="35"/>
      <c r="NDM1603" s="34"/>
      <c r="NDT1603" s="35"/>
      <c r="NDU1603" s="34"/>
      <c r="NEB1603" s="35"/>
      <c r="NEC1603" s="34"/>
      <c r="NEJ1603" s="35"/>
      <c r="NEK1603" s="34"/>
      <c r="NER1603" s="35"/>
      <c r="NES1603" s="34"/>
      <c r="NEZ1603" s="35"/>
      <c r="NFA1603" s="34"/>
      <c r="NFH1603" s="35"/>
      <c r="NFI1603" s="34"/>
      <c r="NFP1603" s="35"/>
      <c r="NFQ1603" s="34"/>
      <c r="NFX1603" s="35"/>
      <c r="NFY1603" s="34"/>
      <c r="NGF1603" s="35"/>
      <c r="NGG1603" s="34"/>
      <c r="NGN1603" s="35"/>
      <c r="NGO1603" s="34"/>
      <c r="NGV1603" s="35"/>
      <c r="NGW1603" s="34"/>
      <c r="NHD1603" s="35"/>
      <c r="NHE1603" s="34"/>
      <c r="NHL1603" s="35"/>
      <c r="NHM1603" s="34"/>
      <c r="NHT1603" s="35"/>
      <c r="NHU1603" s="34"/>
      <c r="NIB1603" s="35"/>
      <c r="NIC1603" s="34"/>
      <c r="NIJ1603" s="35"/>
      <c r="NIK1603" s="34"/>
      <c r="NIR1603" s="35"/>
      <c r="NIS1603" s="34"/>
      <c r="NIZ1603" s="35"/>
      <c r="NJA1603" s="34"/>
      <c r="NJH1603" s="35"/>
      <c r="NJI1603" s="34"/>
      <c r="NJP1603" s="35"/>
      <c r="NJQ1603" s="34"/>
      <c r="NJX1603" s="35"/>
      <c r="NJY1603" s="34"/>
      <c r="NKF1603" s="35"/>
      <c r="NKG1603" s="34"/>
      <c r="NKN1603" s="35"/>
      <c r="NKO1603" s="34"/>
      <c r="NKV1603" s="35"/>
      <c r="NKW1603" s="34"/>
      <c r="NLD1603" s="35"/>
      <c r="NLE1603" s="34"/>
      <c r="NLL1603" s="35"/>
      <c r="NLM1603" s="34"/>
      <c r="NLT1603" s="35"/>
      <c r="NLU1603" s="34"/>
      <c r="NMB1603" s="35"/>
      <c r="NMC1603" s="34"/>
      <c r="NMJ1603" s="35"/>
      <c r="NMK1603" s="34"/>
      <c r="NMR1603" s="35"/>
      <c r="NMS1603" s="34"/>
      <c r="NMZ1603" s="35"/>
      <c r="NNA1603" s="34"/>
      <c r="NNH1603" s="35"/>
      <c r="NNI1603" s="34"/>
      <c r="NNP1603" s="35"/>
      <c r="NNQ1603" s="34"/>
      <c r="NNX1603" s="35"/>
      <c r="NNY1603" s="34"/>
      <c r="NOF1603" s="35"/>
      <c r="NOG1603" s="34"/>
      <c r="NON1603" s="35"/>
      <c r="NOO1603" s="34"/>
      <c r="NOV1603" s="35"/>
      <c r="NOW1603" s="34"/>
      <c r="NPD1603" s="35"/>
      <c r="NPE1603" s="34"/>
      <c r="NPL1603" s="35"/>
      <c r="NPM1603" s="34"/>
      <c r="NPT1603" s="35"/>
      <c r="NPU1603" s="34"/>
      <c r="NQB1603" s="35"/>
      <c r="NQC1603" s="34"/>
      <c r="NQJ1603" s="35"/>
      <c r="NQK1603" s="34"/>
      <c r="NQR1603" s="35"/>
      <c r="NQS1603" s="34"/>
      <c r="NQZ1603" s="35"/>
      <c r="NRA1603" s="34"/>
      <c r="NRH1603" s="35"/>
      <c r="NRI1603" s="34"/>
      <c r="NRP1603" s="35"/>
      <c r="NRQ1603" s="34"/>
      <c r="NRX1603" s="35"/>
      <c r="NRY1603" s="34"/>
      <c r="NSF1603" s="35"/>
      <c r="NSG1603" s="34"/>
      <c r="NSN1603" s="35"/>
      <c r="NSO1603" s="34"/>
      <c r="NSV1603" s="35"/>
      <c r="NSW1603" s="34"/>
      <c r="NTD1603" s="35"/>
      <c r="NTE1603" s="34"/>
      <c r="NTL1603" s="35"/>
      <c r="NTM1603" s="34"/>
      <c r="NTT1603" s="35"/>
      <c r="NTU1603" s="34"/>
      <c r="NUB1603" s="35"/>
      <c r="NUC1603" s="34"/>
      <c r="NUJ1603" s="35"/>
      <c r="NUK1603" s="34"/>
      <c r="NUR1603" s="35"/>
      <c r="NUS1603" s="34"/>
      <c r="NUZ1603" s="35"/>
      <c r="NVA1603" s="34"/>
      <c r="NVH1603" s="35"/>
      <c r="NVI1603" s="34"/>
      <c r="NVP1603" s="35"/>
      <c r="NVQ1603" s="34"/>
      <c r="NVX1603" s="35"/>
      <c r="NVY1603" s="34"/>
      <c r="NWF1603" s="35"/>
      <c r="NWG1603" s="34"/>
      <c r="NWN1603" s="35"/>
      <c r="NWO1603" s="34"/>
      <c r="NWV1603" s="35"/>
      <c r="NWW1603" s="34"/>
      <c r="NXD1603" s="35"/>
      <c r="NXE1603" s="34"/>
      <c r="NXL1603" s="35"/>
      <c r="NXM1603" s="34"/>
      <c r="NXT1603" s="35"/>
      <c r="NXU1603" s="34"/>
      <c r="NYB1603" s="35"/>
      <c r="NYC1603" s="34"/>
      <c r="NYJ1603" s="35"/>
      <c r="NYK1603" s="34"/>
      <c r="NYR1603" s="35"/>
      <c r="NYS1603" s="34"/>
      <c r="NYZ1603" s="35"/>
      <c r="NZA1603" s="34"/>
      <c r="NZH1603" s="35"/>
      <c r="NZI1603" s="34"/>
      <c r="NZP1603" s="35"/>
      <c r="NZQ1603" s="34"/>
      <c r="NZX1603" s="35"/>
      <c r="NZY1603" s="34"/>
      <c r="OAF1603" s="35"/>
      <c r="OAG1603" s="34"/>
      <c r="OAN1603" s="35"/>
      <c r="OAO1603" s="34"/>
      <c r="OAV1603" s="35"/>
      <c r="OAW1603" s="34"/>
      <c r="OBD1603" s="35"/>
      <c r="OBE1603" s="34"/>
      <c r="OBL1603" s="35"/>
      <c r="OBM1603" s="34"/>
      <c r="OBT1603" s="35"/>
      <c r="OBU1603" s="34"/>
      <c r="OCB1603" s="35"/>
      <c r="OCC1603" s="34"/>
      <c r="OCJ1603" s="35"/>
      <c r="OCK1603" s="34"/>
      <c r="OCR1603" s="35"/>
      <c r="OCS1603" s="34"/>
      <c r="OCZ1603" s="35"/>
      <c r="ODA1603" s="34"/>
      <c r="ODH1603" s="35"/>
      <c r="ODI1603" s="34"/>
      <c r="ODP1603" s="35"/>
      <c r="ODQ1603" s="34"/>
      <c r="ODX1603" s="35"/>
      <c r="ODY1603" s="34"/>
      <c r="OEF1603" s="35"/>
      <c r="OEG1603" s="34"/>
      <c r="OEN1603" s="35"/>
      <c r="OEO1603" s="34"/>
      <c r="OEV1603" s="35"/>
      <c r="OEW1603" s="34"/>
      <c r="OFD1603" s="35"/>
      <c r="OFE1603" s="34"/>
      <c r="OFL1603" s="35"/>
      <c r="OFM1603" s="34"/>
      <c r="OFT1603" s="35"/>
      <c r="OFU1603" s="34"/>
      <c r="OGB1603" s="35"/>
      <c r="OGC1603" s="34"/>
      <c r="OGJ1603" s="35"/>
      <c r="OGK1603" s="34"/>
      <c r="OGR1603" s="35"/>
      <c r="OGS1603" s="34"/>
      <c r="OGZ1603" s="35"/>
      <c r="OHA1603" s="34"/>
      <c r="OHH1603" s="35"/>
      <c r="OHI1603" s="34"/>
      <c r="OHP1603" s="35"/>
      <c r="OHQ1603" s="34"/>
      <c r="OHX1603" s="35"/>
      <c r="OHY1603" s="34"/>
      <c r="OIF1603" s="35"/>
      <c r="OIG1603" s="34"/>
      <c r="OIN1603" s="35"/>
      <c r="OIO1603" s="34"/>
      <c r="OIV1603" s="35"/>
      <c r="OIW1603" s="34"/>
      <c r="OJD1603" s="35"/>
      <c r="OJE1603" s="34"/>
      <c r="OJL1603" s="35"/>
      <c r="OJM1603" s="34"/>
      <c r="OJT1603" s="35"/>
      <c r="OJU1603" s="34"/>
      <c r="OKB1603" s="35"/>
      <c r="OKC1603" s="34"/>
      <c r="OKJ1603" s="35"/>
      <c r="OKK1603" s="34"/>
      <c r="OKR1603" s="35"/>
      <c r="OKS1603" s="34"/>
      <c r="OKZ1603" s="35"/>
      <c r="OLA1603" s="34"/>
      <c r="OLH1603" s="35"/>
      <c r="OLI1603" s="34"/>
      <c r="OLP1603" s="35"/>
      <c r="OLQ1603" s="34"/>
      <c r="OLX1603" s="35"/>
      <c r="OLY1603" s="34"/>
      <c r="OMF1603" s="35"/>
      <c r="OMG1603" s="34"/>
      <c r="OMN1603" s="35"/>
      <c r="OMO1603" s="34"/>
      <c r="OMV1603" s="35"/>
      <c r="OMW1603" s="34"/>
      <c r="OND1603" s="35"/>
      <c r="ONE1603" s="34"/>
      <c r="ONL1603" s="35"/>
      <c r="ONM1603" s="34"/>
      <c r="ONT1603" s="35"/>
      <c r="ONU1603" s="34"/>
      <c r="OOB1603" s="35"/>
      <c r="OOC1603" s="34"/>
      <c r="OOJ1603" s="35"/>
      <c r="OOK1603" s="34"/>
      <c r="OOR1603" s="35"/>
      <c r="OOS1603" s="34"/>
      <c r="OOZ1603" s="35"/>
      <c r="OPA1603" s="34"/>
      <c r="OPH1603" s="35"/>
      <c r="OPI1603" s="34"/>
      <c r="OPP1603" s="35"/>
      <c r="OPQ1603" s="34"/>
      <c r="OPX1603" s="35"/>
      <c r="OPY1603" s="34"/>
      <c r="OQF1603" s="35"/>
      <c r="OQG1603" s="34"/>
      <c r="OQN1603" s="35"/>
      <c r="OQO1603" s="34"/>
      <c r="OQV1603" s="35"/>
      <c r="OQW1603" s="34"/>
      <c r="ORD1603" s="35"/>
      <c r="ORE1603" s="34"/>
      <c r="ORL1603" s="35"/>
      <c r="ORM1603" s="34"/>
      <c r="ORT1603" s="35"/>
      <c r="ORU1603" s="34"/>
      <c r="OSB1603" s="35"/>
      <c r="OSC1603" s="34"/>
      <c r="OSJ1603" s="35"/>
      <c r="OSK1603" s="34"/>
      <c r="OSR1603" s="35"/>
      <c r="OSS1603" s="34"/>
      <c r="OSZ1603" s="35"/>
      <c r="OTA1603" s="34"/>
      <c r="OTH1603" s="35"/>
      <c r="OTI1603" s="34"/>
      <c r="OTP1603" s="35"/>
      <c r="OTQ1603" s="34"/>
      <c r="OTX1603" s="35"/>
      <c r="OTY1603" s="34"/>
      <c r="OUF1603" s="35"/>
      <c r="OUG1603" s="34"/>
      <c r="OUN1603" s="35"/>
      <c r="OUO1603" s="34"/>
      <c r="OUV1603" s="35"/>
      <c r="OUW1603" s="34"/>
      <c r="OVD1603" s="35"/>
      <c r="OVE1603" s="34"/>
      <c r="OVL1603" s="35"/>
      <c r="OVM1603" s="34"/>
      <c r="OVT1603" s="35"/>
      <c r="OVU1603" s="34"/>
      <c r="OWB1603" s="35"/>
      <c r="OWC1603" s="34"/>
      <c r="OWJ1603" s="35"/>
      <c r="OWK1603" s="34"/>
      <c r="OWR1603" s="35"/>
      <c r="OWS1603" s="34"/>
      <c r="OWZ1603" s="35"/>
      <c r="OXA1603" s="34"/>
      <c r="OXH1603" s="35"/>
      <c r="OXI1603" s="34"/>
      <c r="OXP1603" s="35"/>
      <c r="OXQ1603" s="34"/>
      <c r="OXX1603" s="35"/>
      <c r="OXY1603" s="34"/>
      <c r="OYF1603" s="35"/>
      <c r="OYG1603" s="34"/>
      <c r="OYN1603" s="35"/>
      <c r="OYO1603" s="34"/>
      <c r="OYV1603" s="35"/>
      <c r="OYW1603" s="34"/>
      <c r="OZD1603" s="35"/>
      <c r="OZE1603" s="34"/>
      <c r="OZL1603" s="35"/>
      <c r="OZM1603" s="34"/>
      <c r="OZT1603" s="35"/>
      <c r="OZU1603" s="34"/>
      <c r="PAB1603" s="35"/>
      <c r="PAC1603" s="34"/>
      <c r="PAJ1603" s="35"/>
      <c r="PAK1603" s="34"/>
      <c r="PAR1603" s="35"/>
      <c r="PAS1603" s="34"/>
      <c r="PAZ1603" s="35"/>
      <c r="PBA1603" s="34"/>
      <c r="PBH1603" s="35"/>
      <c r="PBI1603" s="34"/>
      <c r="PBP1603" s="35"/>
      <c r="PBQ1603" s="34"/>
      <c r="PBX1603" s="35"/>
      <c r="PBY1603" s="34"/>
      <c r="PCF1603" s="35"/>
      <c r="PCG1603" s="34"/>
      <c r="PCN1603" s="35"/>
      <c r="PCO1603" s="34"/>
      <c r="PCV1603" s="35"/>
      <c r="PCW1603" s="34"/>
      <c r="PDD1603" s="35"/>
      <c r="PDE1603" s="34"/>
      <c r="PDL1603" s="35"/>
      <c r="PDM1603" s="34"/>
      <c r="PDT1603" s="35"/>
      <c r="PDU1603" s="34"/>
      <c r="PEB1603" s="35"/>
      <c r="PEC1603" s="34"/>
      <c r="PEJ1603" s="35"/>
      <c r="PEK1603" s="34"/>
      <c r="PER1603" s="35"/>
      <c r="PES1603" s="34"/>
      <c r="PEZ1603" s="35"/>
      <c r="PFA1603" s="34"/>
      <c r="PFH1603" s="35"/>
      <c r="PFI1603" s="34"/>
      <c r="PFP1603" s="35"/>
      <c r="PFQ1603" s="34"/>
      <c r="PFX1603" s="35"/>
      <c r="PFY1603" s="34"/>
      <c r="PGF1603" s="35"/>
      <c r="PGG1603" s="34"/>
      <c r="PGN1603" s="35"/>
      <c r="PGO1603" s="34"/>
      <c r="PGV1603" s="35"/>
      <c r="PGW1603" s="34"/>
      <c r="PHD1603" s="35"/>
      <c r="PHE1603" s="34"/>
      <c r="PHL1603" s="35"/>
      <c r="PHM1603" s="34"/>
      <c r="PHT1603" s="35"/>
      <c r="PHU1603" s="34"/>
      <c r="PIB1603" s="35"/>
      <c r="PIC1603" s="34"/>
      <c r="PIJ1603" s="35"/>
      <c r="PIK1603" s="34"/>
      <c r="PIR1603" s="35"/>
      <c r="PIS1603" s="34"/>
      <c r="PIZ1603" s="35"/>
      <c r="PJA1603" s="34"/>
      <c r="PJH1603" s="35"/>
      <c r="PJI1603" s="34"/>
      <c r="PJP1603" s="35"/>
      <c r="PJQ1603" s="34"/>
      <c r="PJX1603" s="35"/>
      <c r="PJY1603" s="34"/>
      <c r="PKF1603" s="35"/>
      <c r="PKG1603" s="34"/>
      <c r="PKN1603" s="35"/>
      <c r="PKO1603" s="34"/>
      <c r="PKV1603" s="35"/>
      <c r="PKW1603" s="34"/>
      <c r="PLD1603" s="35"/>
      <c r="PLE1603" s="34"/>
      <c r="PLL1603" s="35"/>
      <c r="PLM1603" s="34"/>
      <c r="PLT1603" s="35"/>
      <c r="PLU1603" s="34"/>
      <c r="PMB1603" s="35"/>
      <c r="PMC1603" s="34"/>
      <c r="PMJ1603" s="35"/>
      <c r="PMK1603" s="34"/>
      <c r="PMR1603" s="35"/>
      <c r="PMS1603" s="34"/>
      <c r="PMZ1603" s="35"/>
      <c r="PNA1603" s="34"/>
      <c r="PNH1603" s="35"/>
      <c r="PNI1603" s="34"/>
      <c r="PNP1603" s="35"/>
      <c r="PNQ1603" s="34"/>
      <c r="PNX1603" s="35"/>
      <c r="PNY1603" s="34"/>
      <c r="POF1603" s="35"/>
      <c r="POG1603" s="34"/>
      <c r="PON1603" s="35"/>
      <c r="POO1603" s="34"/>
      <c r="POV1603" s="35"/>
      <c r="POW1603" s="34"/>
      <c r="PPD1603" s="35"/>
      <c r="PPE1603" s="34"/>
      <c r="PPL1603" s="35"/>
      <c r="PPM1603" s="34"/>
      <c r="PPT1603" s="35"/>
      <c r="PPU1603" s="34"/>
      <c r="PQB1603" s="35"/>
      <c r="PQC1603" s="34"/>
      <c r="PQJ1603" s="35"/>
      <c r="PQK1603" s="34"/>
      <c r="PQR1603" s="35"/>
      <c r="PQS1603" s="34"/>
      <c r="PQZ1603" s="35"/>
      <c r="PRA1603" s="34"/>
      <c r="PRH1603" s="35"/>
      <c r="PRI1603" s="34"/>
      <c r="PRP1603" s="35"/>
      <c r="PRQ1603" s="34"/>
      <c r="PRX1603" s="35"/>
      <c r="PRY1603" s="34"/>
      <c r="PSF1603" s="35"/>
      <c r="PSG1603" s="34"/>
      <c r="PSN1603" s="35"/>
      <c r="PSO1603" s="34"/>
      <c r="PSV1603" s="35"/>
      <c r="PSW1603" s="34"/>
      <c r="PTD1603" s="35"/>
      <c r="PTE1603" s="34"/>
      <c r="PTL1603" s="35"/>
      <c r="PTM1603" s="34"/>
      <c r="PTT1603" s="35"/>
      <c r="PTU1603" s="34"/>
      <c r="PUB1603" s="35"/>
      <c r="PUC1603" s="34"/>
      <c r="PUJ1603" s="35"/>
      <c r="PUK1603" s="34"/>
      <c r="PUR1603" s="35"/>
      <c r="PUS1603" s="34"/>
      <c r="PUZ1603" s="35"/>
      <c r="PVA1603" s="34"/>
      <c r="PVH1603" s="35"/>
      <c r="PVI1603" s="34"/>
      <c r="PVP1603" s="35"/>
      <c r="PVQ1603" s="34"/>
      <c r="PVX1603" s="35"/>
      <c r="PVY1603" s="34"/>
      <c r="PWF1603" s="35"/>
      <c r="PWG1603" s="34"/>
      <c r="PWN1603" s="35"/>
      <c r="PWO1603" s="34"/>
      <c r="PWV1603" s="35"/>
      <c r="PWW1603" s="34"/>
      <c r="PXD1603" s="35"/>
      <c r="PXE1603" s="34"/>
      <c r="PXL1603" s="35"/>
      <c r="PXM1603" s="34"/>
      <c r="PXT1603" s="35"/>
      <c r="PXU1603" s="34"/>
      <c r="PYB1603" s="35"/>
      <c r="PYC1603" s="34"/>
      <c r="PYJ1603" s="35"/>
      <c r="PYK1603" s="34"/>
      <c r="PYR1603" s="35"/>
      <c r="PYS1603" s="34"/>
      <c r="PYZ1603" s="35"/>
      <c r="PZA1603" s="34"/>
      <c r="PZH1603" s="35"/>
      <c r="PZI1603" s="34"/>
      <c r="PZP1603" s="35"/>
      <c r="PZQ1603" s="34"/>
      <c r="PZX1603" s="35"/>
      <c r="PZY1603" s="34"/>
      <c r="QAF1603" s="35"/>
      <c r="QAG1603" s="34"/>
      <c r="QAN1603" s="35"/>
      <c r="QAO1603" s="34"/>
      <c r="QAV1603" s="35"/>
      <c r="QAW1603" s="34"/>
      <c r="QBD1603" s="35"/>
      <c r="QBE1603" s="34"/>
      <c r="QBL1603" s="35"/>
      <c r="QBM1603" s="34"/>
      <c r="QBT1603" s="35"/>
      <c r="QBU1603" s="34"/>
      <c r="QCB1603" s="35"/>
      <c r="QCC1603" s="34"/>
      <c r="QCJ1603" s="35"/>
      <c r="QCK1603" s="34"/>
      <c r="QCR1603" s="35"/>
      <c r="QCS1603" s="34"/>
      <c r="QCZ1603" s="35"/>
      <c r="QDA1603" s="34"/>
      <c r="QDH1603" s="35"/>
      <c r="QDI1603" s="34"/>
      <c r="QDP1603" s="35"/>
      <c r="QDQ1603" s="34"/>
      <c r="QDX1603" s="35"/>
      <c r="QDY1603" s="34"/>
      <c r="QEF1603" s="35"/>
      <c r="QEG1603" s="34"/>
      <c r="QEN1603" s="35"/>
      <c r="QEO1603" s="34"/>
      <c r="QEV1603" s="35"/>
      <c r="QEW1603" s="34"/>
      <c r="QFD1603" s="35"/>
      <c r="QFE1603" s="34"/>
      <c r="QFL1603" s="35"/>
      <c r="QFM1603" s="34"/>
      <c r="QFT1603" s="35"/>
      <c r="QFU1603" s="34"/>
      <c r="QGB1603" s="35"/>
      <c r="QGC1603" s="34"/>
      <c r="QGJ1603" s="35"/>
      <c r="QGK1603" s="34"/>
      <c r="QGR1603" s="35"/>
      <c r="QGS1603" s="34"/>
      <c r="QGZ1603" s="35"/>
      <c r="QHA1603" s="34"/>
      <c r="QHH1603" s="35"/>
      <c r="QHI1603" s="34"/>
      <c r="QHP1603" s="35"/>
      <c r="QHQ1603" s="34"/>
      <c r="QHX1603" s="35"/>
      <c r="QHY1603" s="34"/>
      <c r="QIF1603" s="35"/>
      <c r="QIG1603" s="34"/>
      <c r="QIN1603" s="35"/>
      <c r="QIO1603" s="34"/>
      <c r="QIV1603" s="35"/>
      <c r="QIW1603" s="34"/>
      <c r="QJD1603" s="35"/>
      <c r="QJE1603" s="34"/>
      <c r="QJL1603" s="35"/>
      <c r="QJM1603" s="34"/>
      <c r="QJT1603" s="35"/>
      <c r="QJU1603" s="34"/>
      <c r="QKB1603" s="35"/>
      <c r="QKC1603" s="34"/>
      <c r="QKJ1603" s="35"/>
      <c r="QKK1603" s="34"/>
      <c r="QKR1603" s="35"/>
      <c r="QKS1603" s="34"/>
      <c r="QKZ1603" s="35"/>
      <c r="QLA1603" s="34"/>
      <c r="QLH1603" s="35"/>
      <c r="QLI1603" s="34"/>
      <c r="QLP1603" s="35"/>
      <c r="QLQ1603" s="34"/>
      <c r="QLX1603" s="35"/>
      <c r="QLY1603" s="34"/>
      <c r="QMF1603" s="35"/>
      <c r="QMG1603" s="34"/>
      <c r="QMN1603" s="35"/>
      <c r="QMO1603" s="34"/>
      <c r="QMV1603" s="35"/>
      <c r="QMW1603" s="34"/>
      <c r="QND1603" s="35"/>
      <c r="QNE1603" s="34"/>
      <c r="QNL1603" s="35"/>
      <c r="QNM1603" s="34"/>
      <c r="QNT1603" s="35"/>
      <c r="QNU1603" s="34"/>
      <c r="QOB1603" s="35"/>
      <c r="QOC1603" s="34"/>
      <c r="QOJ1603" s="35"/>
      <c r="QOK1603" s="34"/>
      <c r="QOR1603" s="35"/>
      <c r="QOS1603" s="34"/>
      <c r="QOZ1603" s="35"/>
      <c r="QPA1603" s="34"/>
      <c r="QPH1603" s="35"/>
      <c r="QPI1603" s="34"/>
      <c r="QPP1603" s="35"/>
      <c r="QPQ1603" s="34"/>
      <c r="QPX1603" s="35"/>
      <c r="QPY1603" s="34"/>
      <c r="QQF1603" s="35"/>
      <c r="QQG1603" s="34"/>
      <c r="QQN1603" s="35"/>
      <c r="QQO1603" s="34"/>
      <c r="QQV1603" s="35"/>
      <c r="QQW1603" s="34"/>
      <c r="QRD1603" s="35"/>
      <c r="QRE1603" s="34"/>
      <c r="QRL1603" s="35"/>
      <c r="QRM1603" s="34"/>
      <c r="QRT1603" s="35"/>
      <c r="QRU1603" s="34"/>
      <c r="QSB1603" s="35"/>
      <c r="QSC1603" s="34"/>
      <c r="QSJ1603" s="35"/>
      <c r="QSK1603" s="34"/>
      <c r="QSR1603" s="35"/>
      <c r="QSS1603" s="34"/>
      <c r="QSZ1603" s="35"/>
      <c r="QTA1603" s="34"/>
      <c r="QTH1603" s="35"/>
      <c r="QTI1603" s="34"/>
      <c r="QTP1603" s="35"/>
      <c r="QTQ1603" s="34"/>
      <c r="QTX1603" s="35"/>
      <c r="QTY1603" s="34"/>
      <c r="QUF1603" s="35"/>
      <c r="QUG1603" s="34"/>
      <c r="QUN1603" s="35"/>
      <c r="QUO1603" s="34"/>
      <c r="QUV1603" s="35"/>
      <c r="QUW1603" s="34"/>
      <c r="QVD1603" s="35"/>
      <c r="QVE1603" s="34"/>
      <c r="QVL1603" s="35"/>
      <c r="QVM1603" s="34"/>
      <c r="QVT1603" s="35"/>
      <c r="QVU1603" s="34"/>
      <c r="QWB1603" s="35"/>
      <c r="QWC1603" s="34"/>
      <c r="QWJ1603" s="35"/>
      <c r="QWK1603" s="34"/>
      <c r="QWR1603" s="35"/>
      <c r="QWS1603" s="34"/>
      <c r="QWZ1603" s="35"/>
      <c r="QXA1603" s="34"/>
      <c r="QXH1603" s="35"/>
      <c r="QXI1603" s="34"/>
      <c r="QXP1603" s="35"/>
      <c r="QXQ1603" s="34"/>
      <c r="QXX1603" s="35"/>
      <c r="QXY1603" s="34"/>
      <c r="QYF1603" s="35"/>
      <c r="QYG1603" s="34"/>
      <c r="QYN1603" s="35"/>
      <c r="QYO1603" s="34"/>
      <c r="QYV1603" s="35"/>
      <c r="QYW1603" s="34"/>
      <c r="QZD1603" s="35"/>
      <c r="QZE1603" s="34"/>
      <c r="QZL1603" s="35"/>
      <c r="QZM1603" s="34"/>
      <c r="QZT1603" s="35"/>
      <c r="QZU1603" s="34"/>
      <c r="RAB1603" s="35"/>
      <c r="RAC1603" s="34"/>
      <c r="RAJ1603" s="35"/>
      <c r="RAK1603" s="34"/>
      <c r="RAR1603" s="35"/>
      <c r="RAS1603" s="34"/>
      <c r="RAZ1603" s="35"/>
      <c r="RBA1603" s="34"/>
      <c r="RBH1603" s="35"/>
      <c r="RBI1603" s="34"/>
      <c r="RBP1603" s="35"/>
      <c r="RBQ1603" s="34"/>
      <c r="RBX1603" s="35"/>
      <c r="RBY1603" s="34"/>
      <c r="RCF1603" s="35"/>
      <c r="RCG1603" s="34"/>
      <c r="RCN1603" s="35"/>
      <c r="RCO1603" s="34"/>
      <c r="RCV1603" s="35"/>
      <c r="RCW1603" s="34"/>
      <c r="RDD1603" s="35"/>
      <c r="RDE1603" s="34"/>
      <c r="RDL1603" s="35"/>
      <c r="RDM1603" s="34"/>
      <c r="RDT1603" s="35"/>
      <c r="RDU1603" s="34"/>
      <c r="REB1603" s="35"/>
      <c r="REC1603" s="34"/>
      <c r="REJ1603" s="35"/>
      <c r="REK1603" s="34"/>
      <c r="RER1603" s="35"/>
      <c r="RES1603" s="34"/>
      <c r="REZ1603" s="35"/>
      <c r="RFA1603" s="34"/>
      <c r="RFH1603" s="35"/>
      <c r="RFI1603" s="34"/>
      <c r="RFP1603" s="35"/>
      <c r="RFQ1603" s="34"/>
      <c r="RFX1603" s="35"/>
      <c r="RFY1603" s="34"/>
      <c r="RGF1603" s="35"/>
      <c r="RGG1603" s="34"/>
      <c r="RGN1603" s="35"/>
      <c r="RGO1603" s="34"/>
      <c r="RGV1603" s="35"/>
      <c r="RGW1603" s="34"/>
      <c r="RHD1603" s="35"/>
      <c r="RHE1603" s="34"/>
      <c r="RHL1603" s="35"/>
      <c r="RHM1603" s="34"/>
      <c r="RHT1603" s="35"/>
      <c r="RHU1603" s="34"/>
      <c r="RIB1603" s="35"/>
      <c r="RIC1603" s="34"/>
      <c r="RIJ1603" s="35"/>
      <c r="RIK1603" s="34"/>
      <c r="RIR1603" s="35"/>
      <c r="RIS1603" s="34"/>
      <c r="RIZ1603" s="35"/>
      <c r="RJA1603" s="34"/>
      <c r="RJH1603" s="35"/>
      <c r="RJI1603" s="34"/>
      <c r="RJP1603" s="35"/>
      <c r="RJQ1603" s="34"/>
      <c r="RJX1603" s="35"/>
      <c r="RJY1603" s="34"/>
      <c r="RKF1603" s="35"/>
      <c r="RKG1603" s="34"/>
      <c r="RKN1603" s="35"/>
      <c r="RKO1603" s="34"/>
      <c r="RKV1603" s="35"/>
      <c r="RKW1603" s="34"/>
      <c r="RLD1603" s="35"/>
      <c r="RLE1603" s="34"/>
      <c r="RLL1603" s="35"/>
      <c r="RLM1603" s="34"/>
      <c r="RLT1603" s="35"/>
      <c r="RLU1603" s="34"/>
      <c r="RMB1603" s="35"/>
      <c r="RMC1603" s="34"/>
      <c r="RMJ1603" s="35"/>
      <c r="RMK1603" s="34"/>
      <c r="RMR1603" s="35"/>
      <c r="RMS1603" s="34"/>
      <c r="RMZ1603" s="35"/>
      <c r="RNA1603" s="34"/>
      <c r="RNH1603" s="35"/>
      <c r="RNI1603" s="34"/>
      <c r="RNP1603" s="35"/>
      <c r="RNQ1603" s="34"/>
      <c r="RNX1603" s="35"/>
      <c r="RNY1603" s="34"/>
      <c r="ROF1603" s="35"/>
      <c r="ROG1603" s="34"/>
      <c r="RON1603" s="35"/>
      <c r="ROO1603" s="34"/>
      <c r="ROV1603" s="35"/>
      <c r="ROW1603" s="34"/>
      <c r="RPD1603" s="35"/>
      <c r="RPE1603" s="34"/>
      <c r="RPL1603" s="35"/>
      <c r="RPM1603" s="34"/>
      <c r="RPT1603" s="35"/>
      <c r="RPU1603" s="34"/>
      <c r="RQB1603" s="35"/>
      <c r="RQC1603" s="34"/>
      <c r="RQJ1603" s="35"/>
      <c r="RQK1603" s="34"/>
      <c r="RQR1603" s="35"/>
      <c r="RQS1603" s="34"/>
      <c r="RQZ1603" s="35"/>
      <c r="RRA1603" s="34"/>
      <c r="RRH1603" s="35"/>
      <c r="RRI1603" s="34"/>
      <c r="RRP1603" s="35"/>
      <c r="RRQ1603" s="34"/>
      <c r="RRX1603" s="35"/>
      <c r="RRY1603" s="34"/>
      <c r="RSF1603" s="35"/>
      <c r="RSG1603" s="34"/>
      <c r="RSN1603" s="35"/>
      <c r="RSO1603" s="34"/>
      <c r="RSV1603" s="35"/>
      <c r="RSW1603" s="34"/>
      <c r="RTD1603" s="35"/>
      <c r="RTE1603" s="34"/>
      <c r="RTL1603" s="35"/>
      <c r="RTM1603" s="34"/>
      <c r="RTT1603" s="35"/>
      <c r="RTU1603" s="34"/>
      <c r="RUB1603" s="35"/>
      <c r="RUC1603" s="34"/>
      <c r="RUJ1603" s="35"/>
      <c r="RUK1603" s="34"/>
      <c r="RUR1603" s="35"/>
      <c r="RUS1603" s="34"/>
      <c r="RUZ1603" s="35"/>
      <c r="RVA1603" s="34"/>
      <c r="RVH1603" s="35"/>
      <c r="RVI1603" s="34"/>
      <c r="RVP1603" s="35"/>
      <c r="RVQ1603" s="34"/>
      <c r="RVX1603" s="35"/>
      <c r="RVY1603" s="34"/>
      <c r="RWF1603" s="35"/>
      <c r="RWG1603" s="34"/>
      <c r="RWN1603" s="35"/>
      <c r="RWO1603" s="34"/>
      <c r="RWV1603" s="35"/>
      <c r="RWW1603" s="34"/>
      <c r="RXD1603" s="35"/>
      <c r="RXE1603" s="34"/>
      <c r="RXL1603" s="35"/>
      <c r="RXM1603" s="34"/>
      <c r="RXT1603" s="35"/>
      <c r="RXU1603" s="34"/>
      <c r="RYB1603" s="35"/>
      <c r="RYC1603" s="34"/>
      <c r="RYJ1603" s="35"/>
      <c r="RYK1603" s="34"/>
      <c r="RYR1603" s="35"/>
      <c r="RYS1603" s="34"/>
      <c r="RYZ1603" s="35"/>
      <c r="RZA1603" s="34"/>
      <c r="RZH1603" s="35"/>
      <c r="RZI1603" s="34"/>
      <c r="RZP1603" s="35"/>
      <c r="RZQ1603" s="34"/>
      <c r="RZX1603" s="35"/>
      <c r="RZY1603" s="34"/>
      <c r="SAF1603" s="35"/>
      <c r="SAG1603" s="34"/>
      <c r="SAN1603" s="35"/>
      <c r="SAO1603" s="34"/>
      <c r="SAV1603" s="35"/>
      <c r="SAW1603" s="34"/>
      <c r="SBD1603" s="35"/>
      <c r="SBE1603" s="34"/>
      <c r="SBL1603" s="35"/>
      <c r="SBM1603" s="34"/>
      <c r="SBT1603" s="35"/>
      <c r="SBU1603" s="34"/>
      <c r="SCB1603" s="35"/>
      <c r="SCC1603" s="34"/>
      <c r="SCJ1603" s="35"/>
      <c r="SCK1603" s="34"/>
      <c r="SCR1603" s="35"/>
      <c r="SCS1603" s="34"/>
      <c r="SCZ1603" s="35"/>
      <c r="SDA1603" s="34"/>
      <c r="SDH1603" s="35"/>
      <c r="SDI1603" s="34"/>
      <c r="SDP1603" s="35"/>
      <c r="SDQ1603" s="34"/>
      <c r="SDX1603" s="35"/>
      <c r="SDY1603" s="34"/>
      <c r="SEF1603" s="35"/>
      <c r="SEG1603" s="34"/>
      <c r="SEN1603" s="35"/>
      <c r="SEO1603" s="34"/>
      <c r="SEV1603" s="35"/>
      <c r="SEW1603" s="34"/>
      <c r="SFD1603" s="35"/>
      <c r="SFE1603" s="34"/>
      <c r="SFL1603" s="35"/>
      <c r="SFM1603" s="34"/>
      <c r="SFT1603" s="35"/>
      <c r="SFU1603" s="34"/>
      <c r="SGB1603" s="35"/>
      <c r="SGC1603" s="34"/>
      <c r="SGJ1603" s="35"/>
      <c r="SGK1603" s="34"/>
      <c r="SGR1603" s="35"/>
      <c r="SGS1603" s="34"/>
      <c r="SGZ1603" s="35"/>
      <c r="SHA1603" s="34"/>
      <c r="SHH1603" s="35"/>
      <c r="SHI1603" s="34"/>
      <c r="SHP1603" s="35"/>
      <c r="SHQ1603" s="34"/>
      <c r="SHX1603" s="35"/>
      <c r="SHY1603" s="34"/>
      <c r="SIF1603" s="35"/>
      <c r="SIG1603" s="34"/>
      <c r="SIN1603" s="35"/>
      <c r="SIO1603" s="34"/>
      <c r="SIV1603" s="35"/>
      <c r="SIW1603" s="34"/>
      <c r="SJD1603" s="35"/>
      <c r="SJE1603" s="34"/>
      <c r="SJL1603" s="35"/>
      <c r="SJM1603" s="34"/>
      <c r="SJT1603" s="35"/>
      <c r="SJU1603" s="34"/>
      <c r="SKB1603" s="35"/>
      <c r="SKC1603" s="34"/>
      <c r="SKJ1603" s="35"/>
      <c r="SKK1603" s="34"/>
      <c r="SKR1603" s="35"/>
      <c r="SKS1603" s="34"/>
      <c r="SKZ1603" s="35"/>
      <c r="SLA1603" s="34"/>
      <c r="SLH1603" s="35"/>
      <c r="SLI1603" s="34"/>
      <c r="SLP1603" s="35"/>
      <c r="SLQ1603" s="34"/>
      <c r="SLX1603" s="35"/>
      <c r="SLY1603" s="34"/>
      <c r="SMF1603" s="35"/>
      <c r="SMG1603" s="34"/>
      <c r="SMN1603" s="35"/>
      <c r="SMO1603" s="34"/>
      <c r="SMV1603" s="35"/>
      <c r="SMW1603" s="34"/>
      <c r="SND1603" s="35"/>
      <c r="SNE1603" s="34"/>
      <c r="SNL1603" s="35"/>
      <c r="SNM1603" s="34"/>
      <c r="SNT1603" s="35"/>
      <c r="SNU1603" s="34"/>
      <c r="SOB1603" s="35"/>
      <c r="SOC1603" s="34"/>
      <c r="SOJ1603" s="35"/>
      <c r="SOK1603" s="34"/>
      <c r="SOR1603" s="35"/>
      <c r="SOS1603" s="34"/>
      <c r="SOZ1603" s="35"/>
      <c r="SPA1603" s="34"/>
      <c r="SPH1603" s="35"/>
      <c r="SPI1603" s="34"/>
      <c r="SPP1603" s="35"/>
      <c r="SPQ1603" s="34"/>
      <c r="SPX1603" s="35"/>
      <c r="SPY1603" s="34"/>
      <c r="SQF1603" s="35"/>
      <c r="SQG1603" s="34"/>
      <c r="SQN1603" s="35"/>
      <c r="SQO1603" s="34"/>
      <c r="SQV1603" s="35"/>
      <c r="SQW1603" s="34"/>
      <c r="SRD1603" s="35"/>
      <c r="SRE1603" s="34"/>
      <c r="SRL1603" s="35"/>
      <c r="SRM1603" s="34"/>
      <c r="SRT1603" s="35"/>
      <c r="SRU1603" s="34"/>
      <c r="SSB1603" s="35"/>
      <c r="SSC1603" s="34"/>
      <c r="SSJ1603" s="35"/>
      <c r="SSK1603" s="34"/>
      <c r="SSR1603" s="35"/>
      <c r="SSS1603" s="34"/>
      <c r="SSZ1603" s="35"/>
      <c r="STA1603" s="34"/>
      <c r="STH1603" s="35"/>
      <c r="STI1603" s="34"/>
      <c r="STP1603" s="35"/>
      <c r="STQ1603" s="34"/>
      <c r="STX1603" s="35"/>
      <c r="STY1603" s="34"/>
      <c r="SUF1603" s="35"/>
      <c r="SUG1603" s="34"/>
      <c r="SUN1603" s="35"/>
      <c r="SUO1603" s="34"/>
      <c r="SUV1603" s="35"/>
      <c r="SUW1603" s="34"/>
      <c r="SVD1603" s="35"/>
      <c r="SVE1603" s="34"/>
      <c r="SVL1603" s="35"/>
      <c r="SVM1603" s="34"/>
      <c r="SVT1603" s="35"/>
      <c r="SVU1603" s="34"/>
      <c r="SWB1603" s="35"/>
      <c r="SWC1603" s="34"/>
      <c r="SWJ1603" s="35"/>
      <c r="SWK1603" s="34"/>
      <c r="SWR1603" s="35"/>
      <c r="SWS1603" s="34"/>
      <c r="SWZ1603" s="35"/>
      <c r="SXA1603" s="34"/>
      <c r="SXH1603" s="35"/>
      <c r="SXI1603" s="34"/>
      <c r="SXP1603" s="35"/>
      <c r="SXQ1603" s="34"/>
      <c r="SXX1603" s="35"/>
      <c r="SXY1603" s="34"/>
      <c r="SYF1603" s="35"/>
      <c r="SYG1603" s="34"/>
      <c r="SYN1603" s="35"/>
      <c r="SYO1603" s="34"/>
      <c r="SYV1603" s="35"/>
      <c r="SYW1603" s="34"/>
      <c r="SZD1603" s="35"/>
      <c r="SZE1603" s="34"/>
      <c r="SZL1603" s="35"/>
      <c r="SZM1603" s="34"/>
      <c r="SZT1603" s="35"/>
      <c r="SZU1603" s="34"/>
      <c r="TAB1603" s="35"/>
      <c r="TAC1603" s="34"/>
      <c r="TAJ1603" s="35"/>
      <c r="TAK1603" s="34"/>
      <c r="TAR1603" s="35"/>
      <c r="TAS1603" s="34"/>
      <c r="TAZ1603" s="35"/>
      <c r="TBA1603" s="34"/>
      <c r="TBH1603" s="35"/>
      <c r="TBI1603" s="34"/>
      <c r="TBP1603" s="35"/>
      <c r="TBQ1603" s="34"/>
      <c r="TBX1603" s="35"/>
      <c r="TBY1603" s="34"/>
      <c r="TCF1603" s="35"/>
      <c r="TCG1603" s="34"/>
      <c r="TCN1603" s="35"/>
      <c r="TCO1603" s="34"/>
      <c r="TCV1603" s="35"/>
      <c r="TCW1603" s="34"/>
      <c r="TDD1603" s="35"/>
      <c r="TDE1603" s="34"/>
      <c r="TDL1603" s="35"/>
      <c r="TDM1603" s="34"/>
      <c r="TDT1603" s="35"/>
      <c r="TDU1603" s="34"/>
      <c r="TEB1603" s="35"/>
      <c r="TEC1603" s="34"/>
      <c r="TEJ1603" s="35"/>
      <c r="TEK1603" s="34"/>
      <c r="TER1603" s="35"/>
      <c r="TES1603" s="34"/>
      <c r="TEZ1603" s="35"/>
      <c r="TFA1603" s="34"/>
      <c r="TFH1603" s="35"/>
      <c r="TFI1603" s="34"/>
      <c r="TFP1603" s="35"/>
      <c r="TFQ1603" s="34"/>
      <c r="TFX1603" s="35"/>
      <c r="TFY1603" s="34"/>
      <c r="TGF1603" s="35"/>
      <c r="TGG1603" s="34"/>
      <c r="TGN1603" s="35"/>
      <c r="TGO1603" s="34"/>
      <c r="TGV1603" s="35"/>
      <c r="TGW1603" s="34"/>
      <c r="THD1603" s="35"/>
      <c r="THE1603" s="34"/>
      <c r="THL1603" s="35"/>
      <c r="THM1603" s="34"/>
      <c r="THT1603" s="35"/>
      <c r="THU1603" s="34"/>
      <c r="TIB1603" s="35"/>
      <c r="TIC1603" s="34"/>
      <c r="TIJ1603" s="35"/>
      <c r="TIK1603" s="34"/>
      <c r="TIR1603" s="35"/>
      <c r="TIS1603" s="34"/>
      <c r="TIZ1603" s="35"/>
      <c r="TJA1603" s="34"/>
      <c r="TJH1603" s="35"/>
      <c r="TJI1603" s="34"/>
      <c r="TJP1603" s="35"/>
      <c r="TJQ1603" s="34"/>
      <c r="TJX1603" s="35"/>
      <c r="TJY1603" s="34"/>
      <c r="TKF1603" s="35"/>
      <c r="TKG1603" s="34"/>
      <c r="TKN1603" s="35"/>
      <c r="TKO1603" s="34"/>
      <c r="TKV1603" s="35"/>
      <c r="TKW1603" s="34"/>
      <c r="TLD1603" s="35"/>
      <c r="TLE1603" s="34"/>
      <c r="TLL1603" s="35"/>
      <c r="TLM1603" s="34"/>
      <c r="TLT1603" s="35"/>
      <c r="TLU1603" s="34"/>
      <c r="TMB1603" s="35"/>
      <c r="TMC1603" s="34"/>
      <c r="TMJ1603" s="35"/>
      <c r="TMK1603" s="34"/>
      <c r="TMR1603" s="35"/>
      <c r="TMS1603" s="34"/>
      <c r="TMZ1603" s="35"/>
      <c r="TNA1603" s="34"/>
      <c r="TNH1603" s="35"/>
      <c r="TNI1603" s="34"/>
      <c r="TNP1603" s="35"/>
      <c r="TNQ1603" s="34"/>
      <c r="TNX1603" s="35"/>
      <c r="TNY1603" s="34"/>
      <c r="TOF1603" s="35"/>
      <c r="TOG1603" s="34"/>
      <c r="TON1603" s="35"/>
      <c r="TOO1603" s="34"/>
      <c r="TOV1603" s="35"/>
      <c r="TOW1603" s="34"/>
      <c r="TPD1603" s="35"/>
      <c r="TPE1603" s="34"/>
      <c r="TPL1603" s="35"/>
      <c r="TPM1603" s="34"/>
      <c r="TPT1603" s="35"/>
      <c r="TPU1603" s="34"/>
      <c r="TQB1603" s="35"/>
      <c r="TQC1603" s="34"/>
      <c r="TQJ1603" s="35"/>
      <c r="TQK1603" s="34"/>
      <c r="TQR1603" s="35"/>
      <c r="TQS1603" s="34"/>
      <c r="TQZ1603" s="35"/>
      <c r="TRA1603" s="34"/>
      <c r="TRH1603" s="35"/>
      <c r="TRI1603" s="34"/>
      <c r="TRP1603" s="35"/>
      <c r="TRQ1603" s="34"/>
      <c r="TRX1603" s="35"/>
      <c r="TRY1603" s="34"/>
      <c r="TSF1603" s="35"/>
      <c r="TSG1603" s="34"/>
      <c r="TSN1603" s="35"/>
      <c r="TSO1603" s="34"/>
      <c r="TSV1603" s="35"/>
      <c r="TSW1603" s="34"/>
      <c r="TTD1603" s="35"/>
      <c r="TTE1603" s="34"/>
      <c r="TTL1603" s="35"/>
      <c r="TTM1603" s="34"/>
      <c r="TTT1603" s="35"/>
      <c r="TTU1603" s="34"/>
      <c r="TUB1603" s="35"/>
      <c r="TUC1603" s="34"/>
      <c r="TUJ1603" s="35"/>
      <c r="TUK1603" s="34"/>
      <c r="TUR1603" s="35"/>
      <c r="TUS1603" s="34"/>
      <c r="TUZ1603" s="35"/>
      <c r="TVA1603" s="34"/>
      <c r="TVH1603" s="35"/>
      <c r="TVI1603" s="34"/>
      <c r="TVP1603" s="35"/>
      <c r="TVQ1603" s="34"/>
      <c r="TVX1603" s="35"/>
      <c r="TVY1603" s="34"/>
      <c r="TWF1603" s="35"/>
      <c r="TWG1603" s="34"/>
      <c r="TWN1603" s="35"/>
      <c r="TWO1603" s="34"/>
      <c r="TWV1603" s="35"/>
      <c r="TWW1603" s="34"/>
      <c r="TXD1603" s="35"/>
      <c r="TXE1603" s="34"/>
      <c r="TXL1603" s="35"/>
      <c r="TXM1603" s="34"/>
      <c r="TXT1603" s="35"/>
      <c r="TXU1603" s="34"/>
      <c r="TYB1603" s="35"/>
      <c r="TYC1603" s="34"/>
      <c r="TYJ1603" s="35"/>
      <c r="TYK1603" s="34"/>
      <c r="TYR1603" s="35"/>
      <c r="TYS1603" s="34"/>
      <c r="TYZ1603" s="35"/>
      <c r="TZA1603" s="34"/>
      <c r="TZH1603" s="35"/>
      <c r="TZI1603" s="34"/>
      <c r="TZP1603" s="35"/>
      <c r="TZQ1603" s="34"/>
      <c r="TZX1603" s="35"/>
      <c r="TZY1603" s="34"/>
      <c r="UAF1603" s="35"/>
      <c r="UAG1603" s="34"/>
      <c r="UAN1603" s="35"/>
      <c r="UAO1603" s="34"/>
      <c r="UAV1603" s="35"/>
      <c r="UAW1603" s="34"/>
      <c r="UBD1603" s="35"/>
      <c r="UBE1603" s="34"/>
      <c r="UBL1603" s="35"/>
      <c r="UBM1603" s="34"/>
      <c r="UBT1603" s="35"/>
      <c r="UBU1603" s="34"/>
      <c r="UCB1603" s="35"/>
      <c r="UCC1603" s="34"/>
      <c r="UCJ1603" s="35"/>
      <c r="UCK1603" s="34"/>
      <c r="UCR1603" s="35"/>
      <c r="UCS1603" s="34"/>
      <c r="UCZ1603" s="35"/>
      <c r="UDA1603" s="34"/>
      <c r="UDH1603" s="35"/>
      <c r="UDI1603" s="34"/>
      <c r="UDP1603" s="35"/>
      <c r="UDQ1603" s="34"/>
      <c r="UDX1603" s="35"/>
      <c r="UDY1603" s="34"/>
      <c r="UEF1603" s="35"/>
      <c r="UEG1603" s="34"/>
      <c r="UEN1603" s="35"/>
      <c r="UEO1603" s="34"/>
      <c r="UEV1603" s="35"/>
      <c r="UEW1603" s="34"/>
      <c r="UFD1603" s="35"/>
      <c r="UFE1603" s="34"/>
      <c r="UFL1603" s="35"/>
      <c r="UFM1603" s="34"/>
      <c r="UFT1603" s="35"/>
      <c r="UFU1603" s="34"/>
      <c r="UGB1603" s="35"/>
      <c r="UGC1603" s="34"/>
      <c r="UGJ1603" s="35"/>
      <c r="UGK1603" s="34"/>
      <c r="UGR1603" s="35"/>
      <c r="UGS1603" s="34"/>
      <c r="UGZ1603" s="35"/>
      <c r="UHA1603" s="34"/>
      <c r="UHH1603" s="35"/>
      <c r="UHI1603" s="34"/>
      <c r="UHP1603" s="35"/>
      <c r="UHQ1603" s="34"/>
      <c r="UHX1603" s="35"/>
      <c r="UHY1603" s="34"/>
      <c r="UIF1603" s="35"/>
      <c r="UIG1603" s="34"/>
      <c r="UIN1603" s="35"/>
      <c r="UIO1603" s="34"/>
      <c r="UIV1603" s="35"/>
      <c r="UIW1603" s="34"/>
      <c r="UJD1603" s="35"/>
      <c r="UJE1603" s="34"/>
      <c r="UJL1603" s="35"/>
      <c r="UJM1603" s="34"/>
      <c r="UJT1603" s="35"/>
      <c r="UJU1603" s="34"/>
      <c r="UKB1603" s="35"/>
      <c r="UKC1603" s="34"/>
      <c r="UKJ1603" s="35"/>
      <c r="UKK1603" s="34"/>
      <c r="UKR1603" s="35"/>
      <c r="UKS1603" s="34"/>
      <c r="UKZ1603" s="35"/>
      <c r="ULA1603" s="34"/>
      <c r="ULH1603" s="35"/>
      <c r="ULI1603" s="34"/>
      <c r="ULP1603" s="35"/>
      <c r="ULQ1603" s="34"/>
      <c r="ULX1603" s="35"/>
      <c r="ULY1603" s="34"/>
      <c r="UMF1603" s="35"/>
      <c r="UMG1603" s="34"/>
      <c r="UMN1603" s="35"/>
      <c r="UMO1603" s="34"/>
      <c r="UMV1603" s="35"/>
      <c r="UMW1603" s="34"/>
      <c r="UND1603" s="35"/>
      <c r="UNE1603" s="34"/>
      <c r="UNL1603" s="35"/>
      <c r="UNM1603" s="34"/>
      <c r="UNT1603" s="35"/>
      <c r="UNU1603" s="34"/>
      <c r="UOB1603" s="35"/>
      <c r="UOC1603" s="34"/>
      <c r="UOJ1603" s="35"/>
      <c r="UOK1603" s="34"/>
      <c r="UOR1603" s="35"/>
      <c r="UOS1603" s="34"/>
      <c r="UOZ1603" s="35"/>
      <c r="UPA1603" s="34"/>
      <c r="UPH1603" s="35"/>
      <c r="UPI1603" s="34"/>
      <c r="UPP1603" s="35"/>
      <c r="UPQ1603" s="34"/>
      <c r="UPX1603" s="35"/>
      <c r="UPY1603" s="34"/>
      <c r="UQF1603" s="35"/>
      <c r="UQG1603" s="34"/>
      <c r="UQN1603" s="35"/>
      <c r="UQO1603" s="34"/>
      <c r="UQV1603" s="35"/>
      <c r="UQW1603" s="34"/>
      <c r="URD1603" s="35"/>
      <c r="URE1603" s="34"/>
      <c r="URL1603" s="35"/>
      <c r="URM1603" s="34"/>
      <c r="URT1603" s="35"/>
      <c r="URU1603" s="34"/>
      <c r="USB1603" s="35"/>
      <c r="USC1603" s="34"/>
      <c r="USJ1603" s="35"/>
      <c r="USK1603" s="34"/>
      <c r="USR1603" s="35"/>
      <c r="USS1603" s="34"/>
      <c r="USZ1603" s="35"/>
      <c r="UTA1603" s="34"/>
      <c r="UTH1603" s="35"/>
      <c r="UTI1603" s="34"/>
      <c r="UTP1603" s="35"/>
      <c r="UTQ1603" s="34"/>
      <c r="UTX1603" s="35"/>
      <c r="UTY1603" s="34"/>
      <c r="UUF1603" s="35"/>
      <c r="UUG1603" s="34"/>
      <c r="UUN1603" s="35"/>
      <c r="UUO1603" s="34"/>
      <c r="UUV1603" s="35"/>
      <c r="UUW1603" s="34"/>
      <c r="UVD1603" s="35"/>
      <c r="UVE1603" s="34"/>
      <c r="UVL1603" s="35"/>
      <c r="UVM1603" s="34"/>
      <c r="UVT1603" s="35"/>
      <c r="UVU1603" s="34"/>
      <c r="UWB1603" s="35"/>
      <c r="UWC1603" s="34"/>
      <c r="UWJ1603" s="35"/>
      <c r="UWK1603" s="34"/>
      <c r="UWR1603" s="35"/>
      <c r="UWS1603" s="34"/>
      <c r="UWZ1603" s="35"/>
      <c r="UXA1603" s="34"/>
      <c r="UXH1603" s="35"/>
      <c r="UXI1603" s="34"/>
      <c r="UXP1603" s="35"/>
      <c r="UXQ1603" s="34"/>
      <c r="UXX1603" s="35"/>
      <c r="UXY1603" s="34"/>
      <c r="UYF1603" s="35"/>
      <c r="UYG1603" s="34"/>
      <c r="UYN1603" s="35"/>
      <c r="UYO1603" s="34"/>
      <c r="UYV1603" s="35"/>
      <c r="UYW1603" s="34"/>
      <c r="UZD1603" s="35"/>
      <c r="UZE1603" s="34"/>
      <c r="UZL1603" s="35"/>
      <c r="UZM1603" s="34"/>
      <c r="UZT1603" s="35"/>
      <c r="UZU1603" s="34"/>
      <c r="VAB1603" s="35"/>
      <c r="VAC1603" s="34"/>
      <c r="VAJ1603" s="35"/>
      <c r="VAK1603" s="34"/>
      <c r="VAR1603" s="35"/>
      <c r="VAS1603" s="34"/>
      <c r="VAZ1603" s="35"/>
      <c r="VBA1603" s="34"/>
      <c r="VBH1603" s="35"/>
      <c r="VBI1603" s="34"/>
      <c r="VBP1603" s="35"/>
      <c r="VBQ1603" s="34"/>
      <c r="VBX1603" s="35"/>
      <c r="VBY1603" s="34"/>
      <c r="VCF1603" s="35"/>
      <c r="VCG1603" s="34"/>
      <c r="VCN1603" s="35"/>
      <c r="VCO1603" s="34"/>
      <c r="VCV1603" s="35"/>
      <c r="VCW1603" s="34"/>
      <c r="VDD1603" s="35"/>
      <c r="VDE1603" s="34"/>
      <c r="VDL1603" s="35"/>
      <c r="VDM1603" s="34"/>
      <c r="VDT1603" s="35"/>
      <c r="VDU1603" s="34"/>
      <c r="VEB1603" s="35"/>
      <c r="VEC1603" s="34"/>
      <c r="VEJ1603" s="35"/>
      <c r="VEK1603" s="34"/>
      <c r="VER1603" s="35"/>
      <c r="VES1603" s="34"/>
      <c r="VEZ1603" s="35"/>
      <c r="VFA1603" s="34"/>
      <c r="VFH1603" s="35"/>
      <c r="VFI1603" s="34"/>
      <c r="VFP1603" s="35"/>
      <c r="VFQ1603" s="34"/>
      <c r="VFX1603" s="35"/>
      <c r="VFY1603" s="34"/>
      <c r="VGF1603" s="35"/>
      <c r="VGG1603" s="34"/>
      <c r="VGN1603" s="35"/>
      <c r="VGO1603" s="34"/>
      <c r="VGV1603" s="35"/>
      <c r="VGW1603" s="34"/>
      <c r="VHD1603" s="35"/>
      <c r="VHE1603" s="34"/>
      <c r="VHL1603" s="35"/>
      <c r="VHM1603" s="34"/>
      <c r="VHT1603" s="35"/>
      <c r="VHU1603" s="34"/>
      <c r="VIB1603" s="35"/>
      <c r="VIC1603" s="34"/>
      <c r="VIJ1603" s="35"/>
      <c r="VIK1603" s="34"/>
      <c r="VIR1603" s="35"/>
      <c r="VIS1603" s="34"/>
      <c r="VIZ1603" s="35"/>
      <c r="VJA1603" s="34"/>
      <c r="VJH1603" s="35"/>
      <c r="VJI1603" s="34"/>
      <c r="VJP1603" s="35"/>
      <c r="VJQ1603" s="34"/>
      <c r="VJX1603" s="35"/>
      <c r="VJY1603" s="34"/>
      <c r="VKF1603" s="35"/>
      <c r="VKG1603" s="34"/>
      <c r="VKN1603" s="35"/>
      <c r="VKO1603" s="34"/>
      <c r="VKV1603" s="35"/>
      <c r="VKW1603" s="34"/>
      <c r="VLD1603" s="35"/>
      <c r="VLE1603" s="34"/>
      <c r="VLL1603" s="35"/>
      <c r="VLM1603" s="34"/>
      <c r="VLT1603" s="35"/>
      <c r="VLU1603" s="34"/>
      <c r="VMB1603" s="35"/>
      <c r="VMC1603" s="34"/>
      <c r="VMJ1603" s="35"/>
      <c r="VMK1603" s="34"/>
      <c r="VMR1603" s="35"/>
      <c r="VMS1603" s="34"/>
      <c r="VMZ1603" s="35"/>
      <c r="VNA1603" s="34"/>
      <c r="VNH1603" s="35"/>
      <c r="VNI1603" s="34"/>
      <c r="VNP1603" s="35"/>
      <c r="VNQ1603" s="34"/>
      <c r="VNX1603" s="35"/>
      <c r="VNY1603" s="34"/>
      <c r="VOF1603" s="35"/>
      <c r="VOG1603" s="34"/>
      <c r="VON1603" s="35"/>
      <c r="VOO1603" s="34"/>
      <c r="VOV1603" s="35"/>
      <c r="VOW1603" s="34"/>
      <c r="VPD1603" s="35"/>
      <c r="VPE1603" s="34"/>
      <c r="VPL1603" s="35"/>
      <c r="VPM1603" s="34"/>
      <c r="VPT1603" s="35"/>
      <c r="VPU1603" s="34"/>
      <c r="VQB1603" s="35"/>
      <c r="VQC1603" s="34"/>
      <c r="VQJ1603" s="35"/>
      <c r="VQK1603" s="34"/>
      <c r="VQR1603" s="35"/>
      <c r="VQS1603" s="34"/>
      <c r="VQZ1603" s="35"/>
      <c r="VRA1603" s="34"/>
      <c r="VRH1603" s="35"/>
      <c r="VRI1603" s="34"/>
      <c r="VRP1603" s="35"/>
      <c r="VRQ1603" s="34"/>
      <c r="VRX1603" s="35"/>
      <c r="VRY1603" s="34"/>
      <c r="VSF1603" s="35"/>
      <c r="VSG1603" s="34"/>
      <c r="VSN1603" s="35"/>
      <c r="VSO1603" s="34"/>
      <c r="VSV1603" s="35"/>
      <c r="VSW1603" s="34"/>
      <c r="VTD1603" s="35"/>
      <c r="VTE1603" s="34"/>
      <c r="VTL1603" s="35"/>
      <c r="VTM1603" s="34"/>
      <c r="VTT1603" s="35"/>
      <c r="VTU1603" s="34"/>
      <c r="VUB1603" s="35"/>
      <c r="VUC1603" s="34"/>
      <c r="VUJ1603" s="35"/>
      <c r="VUK1603" s="34"/>
      <c r="VUR1603" s="35"/>
      <c r="VUS1603" s="34"/>
      <c r="VUZ1603" s="35"/>
      <c r="VVA1603" s="34"/>
      <c r="VVH1603" s="35"/>
      <c r="VVI1603" s="34"/>
      <c r="VVP1603" s="35"/>
      <c r="VVQ1603" s="34"/>
      <c r="VVX1603" s="35"/>
      <c r="VVY1603" s="34"/>
      <c r="VWF1603" s="35"/>
      <c r="VWG1603" s="34"/>
      <c r="VWN1603" s="35"/>
      <c r="VWO1603" s="34"/>
      <c r="VWV1603" s="35"/>
      <c r="VWW1603" s="34"/>
      <c r="VXD1603" s="35"/>
      <c r="VXE1603" s="34"/>
      <c r="VXL1603" s="35"/>
      <c r="VXM1603" s="34"/>
      <c r="VXT1603" s="35"/>
      <c r="VXU1603" s="34"/>
      <c r="VYB1603" s="35"/>
      <c r="VYC1603" s="34"/>
      <c r="VYJ1603" s="35"/>
      <c r="VYK1603" s="34"/>
      <c r="VYR1603" s="35"/>
      <c r="VYS1603" s="34"/>
      <c r="VYZ1603" s="35"/>
      <c r="VZA1603" s="34"/>
      <c r="VZH1603" s="35"/>
      <c r="VZI1603" s="34"/>
      <c r="VZP1603" s="35"/>
      <c r="VZQ1603" s="34"/>
      <c r="VZX1603" s="35"/>
      <c r="VZY1603" s="34"/>
      <c r="WAF1603" s="35"/>
      <c r="WAG1603" s="34"/>
      <c r="WAN1603" s="35"/>
      <c r="WAO1603" s="34"/>
      <c r="WAV1603" s="35"/>
      <c r="WAW1603" s="34"/>
      <c r="WBD1603" s="35"/>
      <c r="WBE1603" s="34"/>
      <c r="WBL1603" s="35"/>
      <c r="WBM1603" s="34"/>
      <c r="WBT1603" s="35"/>
      <c r="WBU1603" s="34"/>
      <c r="WCB1603" s="35"/>
      <c r="WCC1603" s="34"/>
      <c r="WCJ1603" s="35"/>
      <c r="WCK1603" s="34"/>
      <c r="WCR1603" s="35"/>
      <c r="WCS1603" s="34"/>
      <c r="WCZ1603" s="35"/>
      <c r="WDA1603" s="34"/>
      <c r="WDH1603" s="35"/>
      <c r="WDI1603" s="34"/>
      <c r="WDP1603" s="35"/>
      <c r="WDQ1603" s="34"/>
      <c r="WDX1603" s="35"/>
      <c r="WDY1603" s="34"/>
      <c r="WEF1603" s="35"/>
      <c r="WEG1603" s="34"/>
      <c r="WEN1603" s="35"/>
      <c r="WEO1603" s="34"/>
      <c r="WEV1603" s="35"/>
      <c r="WEW1603" s="34"/>
      <c r="WFD1603" s="35"/>
      <c r="WFE1603" s="34"/>
      <c r="WFL1603" s="35"/>
      <c r="WFM1603" s="34"/>
      <c r="WFT1603" s="35"/>
      <c r="WFU1603" s="34"/>
      <c r="WGB1603" s="35"/>
      <c r="WGC1603" s="34"/>
      <c r="WGJ1603" s="35"/>
      <c r="WGK1603" s="34"/>
      <c r="WGR1603" s="35"/>
      <c r="WGS1603" s="34"/>
      <c r="WGZ1603" s="35"/>
      <c r="WHA1603" s="34"/>
      <c r="WHH1603" s="35"/>
      <c r="WHI1603" s="34"/>
      <c r="WHP1603" s="35"/>
      <c r="WHQ1603" s="34"/>
      <c r="WHX1603" s="35"/>
      <c r="WHY1603" s="34"/>
      <c r="WIF1603" s="35"/>
      <c r="WIG1603" s="34"/>
      <c r="WIN1603" s="35"/>
      <c r="WIO1603" s="34"/>
      <c r="WIV1603" s="35"/>
      <c r="WIW1603" s="34"/>
      <c r="WJD1603" s="35"/>
      <c r="WJE1603" s="34"/>
      <c r="WJL1603" s="35"/>
      <c r="WJM1603" s="34"/>
      <c r="WJT1603" s="35"/>
      <c r="WJU1603" s="34"/>
      <c r="WKB1603" s="35"/>
      <c r="WKC1603" s="34"/>
      <c r="WKJ1603" s="35"/>
      <c r="WKK1603" s="34"/>
      <c r="WKR1603" s="35"/>
      <c r="WKS1603" s="34"/>
      <c r="WKZ1603" s="35"/>
      <c r="WLA1603" s="34"/>
      <c r="WLH1603" s="35"/>
      <c r="WLI1603" s="34"/>
      <c r="WLP1603" s="35"/>
      <c r="WLQ1603" s="34"/>
      <c r="WLX1603" s="35"/>
      <c r="WLY1603" s="34"/>
      <c r="WMF1603" s="35"/>
      <c r="WMG1603" s="34"/>
      <c r="WMN1603" s="35"/>
      <c r="WMO1603" s="34"/>
      <c r="WMV1603" s="35"/>
      <c r="WMW1603" s="34"/>
      <c r="WND1603" s="35"/>
      <c r="WNE1603" s="34"/>
      <c r="WNL1603" s="35"/>
      <c r="WNM1603" s="34"/>
      <c r="WNT1603" s="35"/>
      <c r="WNU1603" s="34"/>
      <c r="WOB1603" s="35"/>
      <c r="WOC1603" s="34"/>
      <c r="WOJ1603" s="35"/>
      <c r="WOK1603" s="34"/>
      <c r="WOR1603" s="35"/>
      <c r="WOS1603" s="34"/>
      <c r="WOZ1603" s="35"/>
      <c r="WPA1603" s="34"/>
      <c r="WPH1603" s="35"/>
      <c r="WPI1603" s="34"/>
      <c r="WPP1603" s="35"/>
      <c r="WPQ1603" s="34"/>
      <c r="WPX1603" s="35"/>
      <c r="WPY1603" s="34"/>
      <c r="WQF1603" s="35"/>
      <c r="WQG1603" s="34"/>
      <c r="WQN1603" s="35"/>
      <c r="WQO1603" s="34"/>
      <c r="WQV1603" s="35"/>
      <c r="WQW1603" s="34"/>
      <c r="WRD1603" s="35"/>
      <c r="WRE1603" s="34"/>
      <c r="WRL1603" s="35"/>
      <c r="WRM1603" s="34"/>
      <c r="WRT1603" s="35"/>
      <c r="WRU1603" s="34"/>
      <c r="WSB1603" s="35"/>
      <c r="WSC1603" s="34"/>
      <c r="WSJ1603" s="35"/>
      <c r="WSK1603" s="34"/>
      <c r="WSR1603" s="35"/>
      <c r="WSS1603" s="34"/>
      <c r="WSZ1603" s="35"/>
      <c r="WTA1603" s="34"/>
      <c r="WTH1603" s="35"/>
      <c r="WTI1603" s="34"/>
      <c r="WTP1603" s="35"/>
      <c r="WTQ1603" s="34"/>
      <c r="WTX1603" s="35"/>
      <c r="WTY1603" s="34"/>
      <c r="WUF1603" s="35"/>
      <c r="WUG1603" s="34"/>
      <c r="WUN1603" s="35"/>
      <c r="WUO1603" s="34"/>
      <c r="WUV1603" s="35"/>
      <c r="WUW1603" s="34"/>
      <c r="WVD1603" s="35"/>
      <c r="WVE1603" s="34"/>
      <c r="WVL1603" s="35"/>
      <c r="WVM1603" s="34"/>
      <c r="WVT1603" s="35"/>
      <c r="WVU1603" s="34"/>
      <c r="WWB1603" s="35"/>
      <c r="WWC1603" s="34"/>
      <c r="WWJ1603" s="35"/>
      <c r="WWK1603" s="34"/>
      <c r="WWR1603" s="35"/>
      <c r="WWS1603" s="34"/>
      <c r="WWZ1603" s="35"/>
      <c r="WXA1603" s="34"/>
      <c r="WXH1603" s="35"/>
      <c r="WXI1603" s="34"/>
      <c r="WXP1603" s="35"/>
      <c r="WXQ1603" s="34"/>
      <c r="WXX1603" s="35"/>
      <c r="WXY1603" s="34"/>
      <c r="WYF1603" s="35"/>
      <c r="WYG1603" s="34"/>
      <c r="WYN1603" s="35"/>
      <c r="WYO1603" s="34"/>
      <c r="WYV1603" s="35"/>
      <c r="WYW1603" s="34"/>
      <c r="WZD1603" s="35"/>
      <c r="WZE1603" s="34"/>
      <c r="WZL1603" s="35"/>
      <c r="WZM1603" s="34"/>
      <c r="WZT1603" s="35"/>
      <c r="WZU1603" s="34"/>
      <c r="XAB1603" s="35"/>
      <c r="XAC1603" s="34"/>
      <c r="XAJ1603" s="35"/>
      <c r="XAK1603" s="34"/>
      <c r="XAR1603" s="35"/>
      <c r="XAS1603" s="34"/>
      <c r="XAZ1603" s="35"/>
      <c r="XBA1603" s="34"/>
      <c r="XBH1603" s="35"/>
      <c r="XBI1603" s="34"/>
      <c r="XBP1603" s="35"/>
      <c r="XBQ1603" s="34"/>
      <c r="XBX1603" s="35"/>
      <c r="XBY1603" s="34"/>
      <c r="XCF1603" s="35"/>
      <c r="XCG1603" s="34"/>
      <c r="XCN1603" s="35"/>
      <c r="XCO1603" s="34"/>
      <c r="XCV1603" s="35"/>
      <c r="XCW1603" s="34"/>
      <c r="XDD1603" s="35"/>
      <c r="XDE1603" s="34"/>
      <c r="XDL1603" s="35"/>
      <c r="XDM1603" s="34"/>
      <c r="XDT1603" s="35"/>
      <c r="XDU1603" s="34"/>
      <c r="XEB1603" s="35"/>
      <c r="XEC1603" s="34"/>
      <c r="XEJ1603" s="35"/>
      <c r="XEK1603" s="34"/>
      <c r="XER1603" s="35"/>
      <c r="XES1603" s="34"/>
      <c r="XEZ1603" s="35"/>
      <c r="XFA1603" s="34"/>
    </row>
    <row r="1604" spans="1:1021 1028:2045 2052:3069 3076:4093 4100:5117 5124:6141 6148:7165 7172:8189 8196:9213 9220:10237 10244:11261 11268:12285 12292:13309 13316:14333 14340:15357 15364:16381" x14ac:dyDescent="0.25">
      <c r="A1604" t="s">
        <v>484</v>
      </c>
      <c r="B1604" t="s">
        <v>457</v>
      </c>
      <c r="C1604">
        <v>348</v>
      </c>
      <c r="D1604">
        <v>348</v>
      </c>
      <c r="E1604" s="35">
        <v>1</v>
      </c>
      <c r="F1604" s="34">
        <v>4.0000000000000001E-91</v>
      </c>
      <c r="G1604">
        <v>86.11</v>
      </c>
      <c r="H1604">
        <v>1730</v>
      </c>
      <c r="I1604" t="str">
        <f>HYPERLINK("https://www.ncbi.nlm.nih.gov/nucleotide/MH497031.1?report=genbank&amp;log$=nucltop&amp;blast_rank=2&amp;RID=XE6RV0D8013","MH497031.1")</f>
        <v>MH497031.1</v>
      </c>
      <c r="L1604" s="35"/>
      <c r="M1604" s="34"/>
      <c r="T1604" s="35"/>
      <c r="U1604" s="34"/>
      <c r="AB1604" s="35"/>
      <c r="AC1604" s="34"/>
      <c r="AJ1604" s="35"/>
      <c r="AK1604" s="34"/>
      <c r="AR1604" s="35"/>
      <c r="AS1604" s="34"/>
      <c r="AZ1604" s="35"/>
      <c r="BA1604" s="34"/>
      <c r="BH1604" s="35"/>
      <c r="BI1604" s="34"/>
      <c r="BP1604" s="35"/>
      <c r="BQ1604" s="34"/>
      <c r="BX1604" s="35"/>
      <c r="BY1604" s="34"/>
      <c r="CF1604" s="35"/>
      <c r="CG1604" s="34"/>
      <c r="CN1604" s="35"/>
      <c r="CO1604" s="34"/>
      <c r="CV1604" s="35"/>
      <c r="CW1604" s="34"/>
      <c r="DD1604" s="35"/>
      <c r="DE1604" s="34"/>
      <c r="DL1604" s="35"/>
      <c r="DM1604" s="34"/>
      <c r="DT1604" s="35"/>
      <c r="DU1604" s="34"/>
      <c r="EB1604" s="35"/>
      <c r="EC1604" s="34"/>
      <c r="EJ1604" s="35"/>
      <c r="EK1604" s="34"/>
      <c r="ER1604" s="35"/>
      <c r="ES1604" s="34"/>
      <c r="EZ1604" s="35"/>
      <c r="FA1604" s="34"/>
      <c r="FH1604" s="35"/>
      <c r="FI1604" s="34"/>
      <c r="FP1604" s="35"/>
      <c r="FQ1604" s="34"/>
      <c r="FX1604" s="35"/>
      <c r="FY1604" s="34"/>
      <c r="GF1604" s="35"/>
      <c r="GG1604" s="34"/>
      <c r="GN1604" s="35"/>
      <c r="GO1604" s="34"/>
      <c r="GV1604" s="35"/>
      <c r="GW1604" s="34"/>
      <c r="HD1604" s="35"/>
      <c r="HE1604" s="34"/>
      <c r="HL1604" s="35"/>
      <c r="HM1604" s="34"/>
      <c r="HT1604" s="35"/>
      <c r="HU1604" s="34"/>
      <c r="IB1604" s="35"/>
      <c r="IC1604" s="34"/>
      <c r="IJ1604" s="35"/>
      <c r="IK1604" s="34"/>
      <c r="IR1604" s="35"/>
      <c r="IS1604" s="34"/>
      <c r="IZ1604" s="35"/>
      <c r="JA1604" s="34"/>
      <c r="JH1604" s="35"/>
      <c r="JI1604" s="34"/>
      <c r="JP1604" s="35"/>
      <c r="JQ1604" s="34"/>
      <c r="JX1604" s="35"/>
      <c r="JY1604" s="34"/>
      <c r="KF1604" s="35"/>
      <c r="KG1604" s="34"/>
      <c r="KN1604" s="35"/>
      <c r="KO1604" s="34"/>
      <c r="KV1604" s="35"/>
      <c r="KW1604" s="34"/>
      <c r="LD1604" s="35"/>
      <c r="LE1604" s="34"/>
      <c r="LL1604" s="35"/>
      <c r="LM1604" s="34"/>
      <c r="LT1604" s="35"/>
      <c r="LU1604" s="34"/>
      <c r="MB1604" s="35"/>
      <c r="MC1604" s="34"/>
      <c r="MJ1604" s="35"/>
      <c r="MK1604" s="34"/>
      <c r="MR1604" s="35"/>
      <c r="MS1604" s="34"/>
      <c r="MZ1604" s="35"/>
      <c r="NA1604" s="34"/>
      <c r="NH1604" s="35"/>
      <c r="NI1604" s="34"/>
      <c r="NP1604" s="35"/>
      <c r="NQ1604" s="34"/>
      <c r="NX1604" s="35"/>
      <c r="NY1604" s="34"/>
      <c r="OF1604" s="35"/>
      <c r="OG1604" s="34"/>
      <c r="ON1604" s="35"/>
      <c r="OO1604" s="34"/>
      <c r="OV1604" s="35"/>
      <c r="OW1604" s="34"/>
      <c r="PD1604" s="35"/>
      <c r="PE1604" s="34"/>
      <c r="PL1604" s="35"/>
      <c r="PM1604" s="34"/>
      <c r="PT1604" s="35"/>
      <c r="PU1604" s="34"/>
      <c r="QB1604" s="35"/>
      <c r="QC1604" s="34"/>
      <c r="QJ1604" s="35"/>
      <c r="QK1604" s="34"/>
      <c r="QR1604" s="35"/>
      <c r="QS1604" s="34"/>
      <c r="QZ1604" s="35"/>
      <c r="RA1604" s="34"/>
      <c r="RH1604" s="35"/>
      <c r="RI1604" s="34"/>
      <c r="RP1604" s="35"/>
      <c r="RQ1604" s="34"/>
      <c r="RX1604" s="35"/>
      <c r="RY1604" s="34"/>
      <c r="SF1604" s="35"/>
      <c r="SG1604" s="34"/>
      <c r="SN1604" s="35"/>
      <c r="SO1604" s="34"/>
      <c r="SV1604" s="35"/>
      <c r="SW1604" s="34"/>
      <c r="TD1604" s="35"/>
      <c r="TE1604" s="34"/>
      <c r="TL1604" s="35"/>
      <c r="TM1604" s="34"/>
      <c r="TT1604" s="35"/>
      <c r="TU1604" s="34"/>
      <c r="UB1604" s="35"/>
      <c r="UC1604" s="34"/>
      <c r="UJ1604" s="35"/>
      <c r="UK1604" s="34"/>
      <c r="UR1604" s="35"/>
      <c r="US1604" s="34"/>
      <c r="UZ1604" s="35"/>
      <c r="VA1604" s="34"/>
      <c r="VH1604" s="35"/>
      <c r="VI1604" s="34"/>
      <c r="VP1604" s="35"/>
      <c r="VQ1604" s="34"/>
      <c r="VX1604" s="35"/>
      <c r="VY1604" s="34"/>
      <c r="WF1604" s="35"/>
      <c r="WG1604" s="34"/>
      <c r="WN1604" s="35"/>
      <c r="WO1604" s="34"/>
      <c r="WV1604" s="35"/>
      <c r="WW1604" s="34"/>
      <c r="XD1604" s="35"/>
      <c r="XE1604" s="34"/>
      <c r="XL1604" s="35"/>
      <c r="XM1604" s="34"/>
      <c r="XT1604" s="35"/>
      <c r="XU1604" s="34"/>
      <c r="YB1604" s="35"/>
      <c r="YC1604" s="34"/>
      <c r="YJ1604" s="35"/>
      <c r="YK1604" s="34"/>
      <c r="YR1604" s="35"/>
      <c r="YS1604" s="34"/>
      <c r="YZ1604" s="35"/>
      <c r="ZA1604" s="34"/>
      <c r="ZH1604" s="35"/>
      <c r="ZI1604" s="34"/>
      <c r="ZP1604" s="35"/>
      <c r="ZQ1604" s="34"/>
      <c r="ZX1604" s="35"/>
      <c r="ZY1604" s="34"/>
      <c r="AAF1604" s="35"/>
      <c r="AAG1604" s="34"/>
      <c r="AAN1604" s="35"/>
      <c r="AAO1604" s="34"/>
      <c r="AAV1604" s="35"/>
      <c r="AAW1604" s="34"/>
      <c r="ABD1604" s="35"/>
      <c r="ABE1604" s="34"/>
      <c r="ABL1604" s="35"/>
      <c r="ABM1604" s="34"/>
      <c r="ABT1604" s="35"/>
      <c r="ABU1604" s="34"/>
      <c r="ACB1604" s="35"/>
      <c r="ACC1604" s="34"/>
      <c r="ACJ1604" s="35"/>
      <c r="ACK1604" s="34"/>
      <c r="ACR1604" s="35"/>
      <c r="ACS1604" s="34"/>
      <c r="ACZ1604" s="35"/>
      <c r="ADA1604" s="34"/>
      <c r="ADH1604" s="35"/>
      <c r="ADI1604" s="34"/>
      <c r="ADP1604" s="35"/>
      <c r="ADQ1604" s="34"/>
      <c r="ADX1604" s="35"/>
      <c r="ADY1604" s="34"/>
      <c r="AEF1604" s="35"/>
      <c r="AEG1604" s="34"/>
      <c r="AEN1604" s="35"/>
      <c r="AEO1604" s="34"/>
      <c r="AEV1604" s="35"/>
      <c r="AEW1604" s="34"/>
      <c r="AFD1604" s="35"/>
      <c r="AFE1604" s="34"/>
      <c r="AFL1604" s="35"/>
      <c r="AFM1604" s="34"/>
      <c r="AFT1604" s="35"/>
      <c r="AFU1604" s="34"/>
      <c r="AGB1604" s="35"/>
      <c r="AGC1604" s="34"/>
      <c r="AGJ1604" s="35"/>
      <c r="AGK1604" s="34"/>
      <c r="AGR1604" s="35"/>
      <c r="AGS1604" s="34"/>
      <c r="AGZ1604" s="35"/>
      <c r="AHA1604" s="34"/>
      <c r="AHH1604" s="35"/>
      <c r="AHI1604" s="34"/>
      <c r="AHP1604" s="35"/>
      <c r="AHQ1604" s="34"/>
      <c r="AHX1604" s="35"/>
      <c r="AHY1604" s="34"/>
      <c r="AIF1604" s="35"/>
      <c r="AIG1604" s="34"/>
      <c r="AIN1604" s="35"/>
      <c r="AIO1604" s="34"/>
      <c r="AIV1604" s="35"/>
      <c r="AIW1604" s="34"/>
      <c r="AJD1604" s="35"/>
      <c r="AJE1604" s="34"/>
      <c r="AJL1604" s="35"/>
      <c r="AJM1604" s="34"/>
      <c r="AJT1604" s="35"/>
      <c r="AJU1604" s="34"/>
      <c r="AKB1604" s="35"/>
      <c r="AKC1604" s="34"/>
      <c r="AKJ1604" s="35"/>
      <c r="AKK1604" s="34"/>
      <c r="AKR1604" s="35"/>
      <c r="AKS1604" s="34"/>
      <c r="AKZ1604" s="35"/>
      <c r="ALA1604" s="34"/>
      <c r="ALH1604" s="35"/>
      <c r="ALI1604" s="34"/>
      <c r="ALP1604" s="35"/>
      <c r="ALQ1604" s="34"/>
      <c r="ALX1604" s="35"/>
      <c r="ALY1604" s="34"/>
      <c r="AMF1604" s="35"/>
      <c r="AMG1604" s="34"/>
      <c r="AMN1604" s="35"/>
      <c r="AMO1604" s="34"/>
      <c r="AMV1604" s="35"/>
      <c r="AMW1604" s="34"/>
      <c r="AND1604" s="35"/>
      <c r="ANE1604" s="34"/>
      <c r="ANL1604" s="35"/>
      <c r="ANM1604" s="34"/>
      <c r="ANT1604" s="35"/>
      <c r="ANU1604" s="34"/>
      <c r="AOB1604" s="35"/>
      <c r="AOC1604" s="34"/>
      <c r="AOJ1604" s="35"/>
      <c r="AOK1604" s="34"/>
      <c r="AOR1604" s="35"/>
      <c r="AOS1604" s="34"/>
      <c r="AOZ1604" s="35"/>
      <c r="APA1604" s="34"/>
      <c r="APH1604" s="35"/>
      <c r="API1604" s="34"/>
      <c r="APP1604" s="35"/>
      <c r="APQ1604" s="34"/>
      <c r="APX1604" s="35"/>
      <c r="APY1604" s="34"/>
      <c r="AQF1604" s="35"/>
      <c r="AQG1604" s="34"/>
      <c r="AQN1604" s="35"/>
      <c r="AQO1604" s="34"/>
      <c r="AQV1604" s="35"/>
      <c r="AQW1604" s="34"/>
      <c r="ARD1604" s="35"/>
      <c r="ARE1604" s="34"/>
      <c r="ARL1604" s="35"/>
      <c r="ARM1604" s="34"/>
      <c r="ART1604" s="35"/>
      <c r="ARU1604" s="34"/>
      <c r="ASB1604" s="35"/>
      <c r="ASC1604" s="34"/>
      <c r="ASJ1604" s="35"/>
      <c r="ASK1604" s="34"/>
      <c r="ASR1604" s="35"/>
      <c r="ASS1604" s="34"/>
      <c r="ASZ1604" s="35"/>
      <c r="ATA1604" s="34"/>
      <c r="ATH1604" s="35"/>
      <c r="ATI1604" s="34"/>
      <c r="ATP1604" s="35"/>
      <c r="ATQ1604" s="34"/>
      <c r="ATX1604" s="35"/>
      <c r="ATY1604" s="34"/>
      <c r="AUF1604" s="35"/>
      <c r="AUG1604" s="34"/>
      <c r="AUN1604" s="35"/>
      <c r="AUO1604" s="34"/>
      <c r="AUV1604" s="35"/>
      <c r="AUW1604" s="34"/>
      <c r="AVD1604" s="35"/>
      <c r="AVE1604" s="34"/>
      <c r="AVL1604" s="35"/>
      <c r="AVM1604" s="34"/>
      <c r="AVT1604" s="35"/>
      <c r="AVU1604" s="34"/>
      <c r="AWB1604" s="35"/>
      <c r="AWC1604" s="34"/>
      <c r="AWJ1604" s="35"/>
      <c r="AWK1604" s="34"/>
      <c r="AWR1604" s="35"/>
      <c r="AWS1604" s="34"/>
      <c r="AWZ1604" s="35"/>
      <c r="AXA1604" s="34"/>
      <c r="AXH1604" s="35"/>
      <c r="AXI1604" s="34"/>
      <c r="AXP1604" s="35"/>
      <c r="AXQ1604" s="34"/>
      <c r="AXX1604" s="35"/>
      <c r="AXY1604" s="34"/>
      <c r="AYF1604" s="35"/>
      <c r="AYG1604" s="34"/>
      <c r="AYN1604" s="35"/>
      <c r="AYO1604" s="34"/>
      <c r="AYV1604" s="35"/>
      <c r="AYW1604" s="34"/>
      <c r="AZD1604" s="35"/>
      <c r="AZE1604" s="34"/>
      <c r="AZL1604" s="35"/>
      <c r="AZM1604" s="34"/>
      <c r="AZT1604" s="35"/>
      <c r="AZU1604" s="34"/>
      <c r="BAB1604" s="35"/>
      <c r="BAC1604" s="34"/>
      <c r="BAJ1604" s="35"/>
      <c r="BAK1604" s="34"/>
      <c r="BAR1604" s="35"/>
      <c r="BAS1604" s="34"/>
      <c r="BAZ1604" s="35"/>
      <c r="BBA1604" s="34"/>
      <c r="BBH1604" s="35"/>
      <c r="BBI1604" s="34"/>
      <c r="BBP1604" s="35"/>
      <c r="BBQ1604" s="34"/>
      <c r="BBX1604" s="35"/>
      <c r="BBY1604" s="34"/>
      <c r="BCF1604" s="35"/>
      <c r="BCG1604" s="34"/>
      <c r="BCN1604" s="35"/>
      <c r="BCO1604" s="34"/>
      <c r="BCV1604" s="35"/>
      <c r="BCW1604" s="34"/>
      <c r="BDD1604" s="35"/>
      <c r="BDE1604" s="34"/>
      <c r="BDL1604" s="35"/>
      <c r="BDM1604" s="34"/>
      <c r="BDT1604" s="35"/>
      <c r="BDU1604" s="34"/>
      <c r="BEB1604" s="35"/>
      <c r="BEC1604" s="34"/>
      <c r="BEJ1604" s="35"/>
      <c r="BEK1604" s="34"/>
      <c r="BER1604" s="35"/>
      <c r="BES1604" s="34"/>
      <c r="BEZ1604" s="35"/>
      <c r="BFA1604" s="34"/>
      <c r="BFH1604" s="35"/>
      <c r="BFI1604" s="34"/>
      <c r="BFP1604" s="35"/>
      <c r="BFQ1604" s="34"/>
      <c r="BFX1604" s="35"/>
      <c r="BFY1604" s="34"/>
      <c r="BGF1604" s="35"/>
      <c r="BGG1604" s="34"/>
      <c r="BGN1604" s="35"/>
      <c r="BGO1604" s="34"/>
      <c r="BGV1604" s="35"/>
      <c r="BGW1604" s="34"/>
      <c r="BHD1604" s="35"/>
      <c r="BHE1604" s="34"/>
      <c r="BHL1604" s="35"/>
      <c r="BHM1604" s="34"/>
      <c r="BHT1604" s="35"/>
      <c r="BHU1604" s="34"/>
      <c r="BIB1604" s="35"/>
      <c r="BIC1604" s="34"/>
      <c r="BIJ1604" s="35"/>
      <c r="BIK1604" s="34"/>
      <c r="BIR1604" s="35"/>
      <c r="BIS1604" s="34"/>
      <c r="BIZ1604" s="35"/>
      <c r="BJA1604" s="34"/>
      <c r="BJH1604" s="35"/>
      <c r="BJI1604" s="34"/>
      <c r="BJP1604" s="35"/>
      <c r="BJQ1604" s="34"/>
      <c r="BJX1604" s="35"/>
      <c r="BJY1604" s="34"/>
      <c r="BKF1604" s="35"/>
      <c r="BKG1604" s="34"/>
      <c r="BKN1604" s="35"/>
      <c r="BKO1604" s="34"/>
      <c r="BKV1604" s="35"/>
      <c r="BKW1604" s="34"/>
      <c r="BLD1604" s="35"/>
      <c r="BLE1604" s="34"/>
      <c r="BLL1604" s="35"/>
      <c r="BLM1604" s="34"/>
      <c r="BLT1604" s="35"/>
      <c r="BLU1604" s="34"/>
      <c r="BMB1604" s="35"/>
      <c r="BMC1604" s="34"/>
      <c r="BMJ1604" s="35"/>
      <c r="BMK1604" s="34"/>
      <c r="BMR1604" s="35"/>
      <c r="BMS1604" s="34"/>
      <c r="BMZ1604" s="35"/>
      <c r="BNA1604" s="34"/>
      <c r="BNH1604" s="35"/>
      <c r="BNI1604" s="34"/>
      <c r="BNP1604" s="35"/>
      <c r="BNQ1604" s="34"/>
      <c r="BNX1604" s="35"/>
      <c r="BNY1604" s="34"/>
      <c r="BOF1604" s="35"/>
      <c r="BOG1604" s="34"/>
      <c r="BON1604" s="35"/>
      <c r="BOO1604" s="34"/>
      <c r="BOV1604" s="35"/>
      <c r="BOW1604" s="34"/>
      <c r="BPD1604" s="35"/>
      <c r="BPE1604" s="34"/>
      <c r="BPL1604" s="35"/>
      <c r="BPM1604" s="34"/>
      <c r="BPT1604" s="35"/>
      <c r="BPU1604" s="34"/>
      <c r="BQB1604" s="35"/>
      <c r="BQC1604" s="34"/>
      <c r="BQJ1604" s="35"/>
      <c r="BQK1604" s="34"/>
      <c r="BQR1604" s="35"/>
      <c r="BQS1604" s="34"/>
      <c r="BQZ1604" s="35"/>
      <c r="BRA1604" s="34"/>
      <c r="BRH1604" s="35"/>
      <c r="BRI1604" s="34"/>
      <c r="BRP1604" s="35"/>
      <c r="BRQ1604" s="34"/>
      <c r="BRX1604" s="35"/>
      <c r="BRY1604" s="34"/>
      <c r="BSF1604" s="35"/>
      <c r="BSG1604" s="34"/>
      <c r="BSN1604" s="35"/>
      <c r="BSO1604" s="34"/>
      <c r="BSV1604" s="35"/>
      <c r="BSW1604" s="34"/>
      <c r="BTD1604" s="35"/>
      <c r="BTE1604" s="34"/>
      <c r="BTL1604" s="35"/>
      <c r="BTM1604" s="34"/>
      <c r="BTT1604" s="35"/>
      <c r="BTU1604" s="34"/>
      <c r="BUB1604" s="35"/>
      <c r="BUC1604" s="34"/>
      <c r="BUJ1604" s="35"/>
      <c r="BUK1604" s="34"/>
      <c r="BUR1604" s="35"/>
      <c r="BUS1604" s="34"/>
      <c r="BUZ1604" s="35"/>
      <c r="BVA1604" s="34"/>
      <c r="BVH1604" s="35"/>
      <c r="BVI1604" s="34"/>
      <c r="BVP1604" s="35"/>
      <c r="BVQ1604" s="34"/>
      <c r="BVX1604" s="35"/>
      <c r="BVY1604" s="34"/>
      <c r="BWF1604" s="35"/>
      <c r="BWG1604" s="34"/>
      <c r="BWN1604" s="35"/>
      <c r="BWO1604" s="34"/>
      <c r="BWV1604" s="35"/>
      <c r="BWW1604" s="34"/>
      <c r="BXD1604" s="35"/>
      <c r="BXE1604" s="34"/>
      <c r="BXL1604" s="35"/>
      <c r="BXM1604" s="34"/>
      <c r="BXT1604" s="35"/>
      <c r="BXU1604" s="34"/>
      <c r="BYB1604" s="35"/>
      <c r="BYC1604" s="34"/>
      <c r="BYJ1604" s="35"/>
      <c r="BYK1604" s="34"/>
      <c r="BYR1604" s="35"/>
      <c r="BYS1604" s="34"/>
      <c r="BYZ1604" s="35"/>
      <c r="BZA1604" s="34"/>
      <c r="BZH1604" s="35"/>
      <c r="BZI1604" s="34"/>
      <c r="BZP1604" s="35"/>
      <c r="BZQ1604" s="34"/>
      <c r="BZX1604" s="35"/>
      <c r="BZY1604" s="34"/>
      <c r="CAF1604" s="35"/>
      <c r="CAG1604" s="34"/>
      <c r="CAN1604" s="35"/>
      <c r="CAO1604" s="34"/>
      <c r="CAV1604" s="35"/>
      <c r="CAW1604" s="34"/>
      <c r="CBD1604" s="35"/>
      <c r="CBE1604" s="34"/>
      <c r="CBL1604" s="35"/>
      <c r="CBM1604" s="34"/>
      <c r="CBT1604" s="35"/>
      <c r="CBU1604" s="34"/>
      <c r="CCB1604" s="35"/>
      <c r="CCC1604" s="34"/>
      <c r="CCJ1604" s="35"/>
      <c r="CCK1604" s="34"/>
      <c r="CCR1604" s="35"/>
      <c r="CCS1604" s="34"/>
      <c r="CCZ1604" s="35"/>
      <c r="CDA1604" s="34"/>
      <c r="CDH1604" s="35"/>
      <c r="CDI1604" s="34"/>
      <c r="CDP1604" s="35"/>
      <c r="CDQ1604" s="34"/>
      <c r="CDX1604" s="35"/>
      <c r="CDY1604" s="34"/>
      <c r="CEF1604" s="35"/>
      <c r="CEG1604" s="34"/>
      <c r="CEN1604" s="35"/>
      <c r="CEO1604" s="34"/>
      <c r="CEV1604" s="35"/>
      <c r="CEW1604" s="34"/>
      <c r="CFD1604" s="35"/>
      <c r="CFE1604" s="34"/>
      <c r="CFL1604" s="35"/>
      <c r="CFM1604" s="34"/>
      <c r="CFT1604" s="35"/>
      <c r="CFU1604" s="34"/>
      <c r="CGB1604" s="35"/>
      <c r="CGC1604" s="34"/>
      <c r="CGJ1604" s="35"/>
      <c r="CGK1604" s="34"/>
      <c r="CGR1604" s="35"/>
      <c r="CGS1604" s="34"/>
      <c r="CGZ1604" s="35"/>
      <c r="CHA1604" s="34"/>
      <c r="CHH1604" s="35"/>
      <c r="CHI1604" s="34"/>
      <c r="CHP1604" s="35"/>
      <c r="CHQ1604" s="34"/>
      <c r="CHX1604" s="35"/>
      <c r="CHY1604" s="34"/>
      <c r="CIF1604" s="35"/>
      <c r="CIG1604" s="34"/>
      <c r="CIN1604" s="35"/>
      <c r="CIO1604" s="34"/>
      <c r="CIV1604" s="35"/>
      <c r="CIW1604" s="34"/>
      <c r="CJD1604" s="35"/>
      <c r="CJE1604" s="34"/>
      <c r="CJL1604" s="35"/>
      <c r="CJM1604" s="34"/>
      <c r="CJT1604" s="35"/>
      <c r="CJU1604" s="34"/>
      <c r="CKB1604" s="35"/>
      <c r="CKC1604" s="34"/>
      <c r="CKJ1604" s="35"/>
      <c r="CKK1604" s="34"/>
      <c r="CKR1604" s="35"/>
      <c r="CKS1604" s="34"/>
      <c r="CKZ1604" s="35"/>
      <c r="CLA1604" s="34"/>
      <c r="CLH1604" s="35"/>
      <c r="CLI1604" s="34"/>
      <c r="CLP1604" s="35"/>
      <c r="CLQ1604" s="34"/>
      <c r="CLX1604" s="35"/>
      <c r="CLY1604" s="34"/>
      <c r="CMF1604" s="35"/>
      <c r="CMG1604" s="34"/>
      <c r="CMN1604" s="35"/>
      <c r="CMO1604" s="34"/>
      <c r="CMV1604" s="35"/>
      <c r="CMW1604" s="34"/>
      <c r="CND1604" s="35"/>
      <c r="CNE1604" s="34"/>
      <c r="CNL1604" s="35"/>
      <c r="CNM1604" s="34"/>
      <c r="CNT1604" s="35"/>
      <c r="CNU1604" s="34"/>
      <c r="COB1604" s="35"/>
      <c r="COC1604" s="34"/>
      <c r="COJ1604" s="35"/>
      <c r="COK1604" s="34"/>
      <c r="COR1604" s="35"/>
      <c r="COS1604" s="34"/>
      <c r="COZ1604" s="35"/>
      <c r="CPA1604" s="34"/>
      <c r="CPH1604" s="35"/>
      <c r="CPI1604" s="34"/>
      <c r="CPP1604" s="35"/>
      <c r="CPQ1604" s="34"/>
      <c r="CPX1604" s="35"/>
      <c r="CPY1604" s="34"/>
      <c r="CQF1604" s="35"/>
      <c r="CQG1604" s="34"/>
      <c r="CQN1604" s="35"/>
      <c r="CQO1604" s="34"/>
      <c r="CQV1604" s="35"/>
      <c r="CQW1604" s="34"/>
      <c r="CRD1604" s="35"/>
      <c r="CRE1604" s="34"/>
      <c r="CRL1604" s="35"/>
      <c r="CRM1604" s="34"/>
      <c r="CRT1604" s="35"/>
      <c r="CRU1604" s="34"/>
      <c r="CSB1604" s="35"/>
      <c r="CSC1604" s="34"/>
      <c r="CSJ1604" s="35"/>
      <c r="CSK1604" s="34"/>
      <c r="CSR1604" s="35"/>
      <c r="CSS1604" s="34"/>
      <c r="CSZ1604" s="35"/>
      <c r="CTA1604" s="34"/>
      <c r="CTH1604" s="35"/>
      <c r="CTI1604" s="34"/>
      <c r="CTP1604" s="35"/>
      <c r="CTQ1604" s="34"/>
      <c r="CTX1604" s="35"/>
      <c r="CTY1604" s="34"/>
      <c r="CUF1604" s="35"/>
      <c r="CUG1604" s="34"/>
      <c r="CUN1604" s="35"/>
      <c r="CUO1604" s="34"/>
      <c r="CUV1604" s="35"/>
      <c r="CUW1604" s="34"/>
      <c r="CVD1604" s="35"/>
      <c r="CVE1604" s="34"/>
      <c r="CVL1604" s="35"/>
      <c r="CVM1604" s="34"/>
      <c r="CVT1604" s="35"/>
      <c r="CVU1604" s="34"/>
      <c r="CWB1604" s="35"/>
      <c r="CWC1604" s="34"/>
      <c r="CWJ1604" s="35"/>
      <c r="CWK1604" s="34"/>
      <c r="CWR1604" s="35"/>
      <c r="CWS1604" s="34"/>
      <c r="CWZ1604" s="35"/>
      <c r="CXA1604" s="34"/>
      <c r="CXH1604" s="35"/>
      <c r="CXI1604" s="34"/>
      <c r="CXP1604" s="35"/>
      <c r="CXQ1604" s="34"/>
      <c r="CXX1604" s="35"/>
      <c r="CXY1604" s="34"/>
      <c r="CYF1604" s="35"/>
      <c r="CYG1604" s="34"/>
      <c r="CYN1604" s="35"/>
      <c r="CYO1604" s="34"/>
      <c r="CYV1604" s="35"/>
      <c r="CYW1604" s="34"/>
      <c r="CZD1604" s="35"/>
      <c r="CZE1604" s="34"/>
      <c r="CZL1604" s="35"/>
      <c r="CZM1604" s="34"/>
      <c r="CZT1604" s="35"/>
      <c r="CZU1604" s="34"/>
      <c r="DAB1604" s="35"/>
      <c r="DAC1604" s="34"/>
      <c r="DAJ1604" s="35"/>
      <c r="DAK1604" s="34"/>
      <c r="DAR1604" s="35"/>
      <c r="DAS1604" s="34"/>
      <c r="DAZ1604" s="35"/>
      <c r="DBA1604" s="34"/>
      <c r="DBH1604" s="35"/>
      <c r="DBI1604" s="34"/>
      <c r="DBP1604" s="35"/>
      <c r="DBQ1604" s="34"/>
      <c r="DBX1604" s="35"/>
      <c r="DBY1604" s="34"/>
      <c r="DCF1604" s="35"/>
      <c r="DCG1604" s="34"/>
      <c r="DCN1604" s="35"/>
      <c r="DCO1604" s="34"/>
      <c r="DCV1604" s="35"/>
      <c r="DCW1604" s="34"/>
      <c r="DDD1604" s="35"/>
      <c r="DDE1604" s="34"/>
      <c r="DDL1604" s="35"/>
      <c r="DDM1604" s="34"/>
      <c r="DDT1604" s="35"/>
      <c r="DDU1604" s="34"/>
      <c r="DEB1604" s="35"/>
      <c r="DEC1604" s="34"/>
      <c r="DEJ1604" s="35"/>
      <c r="DEK1604" s="34"/>
      <c r="DER1604" s="35"/>
      <c r="DES1604" s="34"/>
      <c r="DEZ1604" s="35"/>
      <c r="DFA1604" s="34"/>
      <c r="DFH1604" s="35"/>
      <c r="DFI1604" s="34"/>
      <c r="DFP1604" s="35"/>
      <c r="DFQ1604" s="34"/>
      <c r="DFX1604" s="35"/>
      <c r="DFY1604" s="34"/>
      <c r="DGF1604" s="35"/>
      <c r="DGG1604" s="34"/>
      <c r="DGN1604" s="35"/>
      <c r="DGO1604" s="34"/>
      <c r="DGV1604" s="35"/>
      <c r="DGW1604" s="34"/>
      <c r="DHD1604" s="35"/>
      <c r="DHE1604" s="34"/>
      <c r="DHL1604" s="35"/>
      <c r="DHM1604" s="34"/>
      <c r="DHT1604" s="35"/>
      <c r="DHU1604" s="34"/>
      <c r="DIB1604" s="35"/>
      <c r="DIC1604" s="34"/>
      <c r="DIJ1604" s="35"/>
      <c r="DIK1604" s="34"/>
      <c r="DIR1604" s="35"/>
      <c r="DIS1604" s="34"/>
      <c r="DIZ1604" s="35"/>
      <c r="DJA1604" s="34"/>
      <c r="DJH1604" s="35"/>
      <c r="DJI1604" s="34"/>
      <c r="DJP1604" s="35"/>
      <c r="DJQ1604" s="34"/>
      <c r="DJX1604" s="35"/>
      <c r="DJY1604" s="34"/>
      <c r="DKF1604" s="35"/>
      <c r="DKG1604" s="34"/>
      <c r="DKN1604" s="35"/>
      <c r="DKO1604" s="34"/>
      <c r="DKV1604" s="35"/>
      <c r="DKW1604" s="34"/>
      <c r="DLD1604" s="35"/>
      <c r="DLE1604" s="34"/>
      <c r="DLL1604" s="35"/>
      <c r="DLM1604" s="34"/>
      <c r="DLT1604" s="35"/>
      <c r="DLU1604" s="34"/>
      <c r="DMB1604" s="35"/>
      <c r="DMC1604" s="34"/>
      <c r="DMJ1604" s="35"/>
      <c r="DMK1604" s="34"/>
      <c r="DMR1604" s="35"/>
      <c r="DMS1604" s="34"/>
      <c r="DMZ1604" s="35"/>
      <c r="DNA1604" s="34"/>
      <c r="DNH1604" s="35"/>
      <c r="DNI1604" s="34"/>
      <c r="DNP1604" s="35"/>
      <c r="DNQ1604" s="34"/>
      <c r="DNX1604" s="35"/>
      <c r="DNY1604" s="34"/>
      <c r="DOF1604" s="35"/>
      <c r="DOG1604" s="34"/>
      <c r="DON1604" s="35"/>
      <c r="DOO1604" s="34"/>
      <c r="DOV1604" s="35"/>
      <c r="DOW1604" s="34"/>
      <c r="DPD1604" s="35"/>
      <c r="DPE1604" s="34"/>
      <c r="DPL1604" s="35"/>
      <c r="DPM1604" s="34"/>
      <c r="DPT1604" s="35"/>
      <c r="DPU1604" s="34"/>
      <c r="DQB1604" s="35"/>
      <c r="DQC1604" s="34"/>
      <c r="DQJ1604" s="35"/>
      <c r="DQK1604" s="34"/>
      <c r="DQR1604" s="35"/>
      <c r="DQS1604" s="34"/>
      <c r="DQZ1604" s="35"/>
      <c r="DRA1604" s="34"/>
      <c r="DRH1604" s="35"/>
      <c r="DRI1604" s="34"/>
      <c r="DRP1604" s="35"/>
      <c r="DRQ1604" s="34"/>
      <c r="DRX1604" s="35"/>
      <c r="DRY1604" s="34"/>
      <c r="DSF1604" s="35"/>
      <c r="DSG1604" s="34"/>
      <c r="DSN1604" s="35"/>
      <c r="DSO1604" s="34"/>
      <c r="DSV1604" s="35"/>
      <c r="DSW1604" s="34"/>
      <c r="DTD1604" s="35"/>
      <c r="DTE1604" s="34"/>
      <c r="DTL1604" s="35"/>
      <c r="DTM1604" s="34"/>
      <c r="DTT1604" s="35"/>
      <c r="DTU1604" s="34"/>
      <c r="DUB1604" s="35"/>
      <c r="DUC1604" s="34"/>
      <c r="DUJ1604" s="35"/>
      <c r="DUK1604" s="34"/>
      <c r="DUR1604" s="35"/>
      <c r="DUS1604" s="34"/>
      <c r="DUZ1604" s="35"/>
      <c r="DVA1604" s="34"/>
      <c r="DVH1604" s="35"/>
      <c r="DVI1604" s="34"/>
      <c r="DVP1604" s="35"/>
      <c r="DVQ1604" s="34"/>
      <c r="DVX1604" s="35"/>
      <c r="DVY1604" s="34"/>
      <c r="DWF1604" s="35"/>
      <c r="DWG1604" s="34"/>
      <c r="DWN1604" s="35"/>
      <c r="DWO1604" s="34"/>
      <c r="DWV1604" s="35"/>
      <c r="DWW1604" s="34"/>
      <c r="DXD1604" s="35"/>
      <c r="DXE1604" s="34"/>
      <c r="DXL1604" s="35"/>
      <c r="DXM1604" s="34"/>
      <c r="DXT1604" s="35"/>
      <c r="DXU1604" s="34"/>
      <c r="DYB1604" s="35"/>
      <c r="DYC1604" s="34"/>
      <c r="DYJ1604" s="35"/>
      <c r="DYK1604" s="34"/>
      <c r="DYR1604" s="35"/>
      <c r="DYS1604" s="34"/>
      <c r="DYZ1604" s="35"/>
      <c r="DZA1604" s="34"/>
      <c r="DZH1604" s="35"/>
      <c r="DZI1604" s="34"/>
      <c r="DZP1604" s="35"/>
      <c r="DZQ1604" s="34"/>
      <c r="DZX1604" s="35"/>
      <c r="DZY1604" s="34"/>
      <c r="EAF1604" s="35"/>
      <c r="EAG1604" s="34"/>
      <c r="EAN1604" s="35"/>
      <c r="EAO1604" s="34"/>
      <c r="EAV1604" s="35"/>
      <c r="EAW1604" s="34"/>
      <c r="EBD1604" s="35"/>
      <c r="EBE1604" s="34"/>
      <c r="EBL1604" s="35"/>
      <c r="EBM1604" s="34"/>
      <c r="EBT1604" s="35"/>
      <c r="EBU1604" s="34"/>
      <c r="ECB1604" s="35"/>
      <c r="ECC1604" s="34"/>
      <c r="ECJ1604" s="35"/>
      <c r="ECK1604" s="34"/>
      <c r="ECR1604" s="35"/>
      <c r="ECS1604" s="34"/>
      <c r="ECZ1604" s="35"/>
      <c r="EDA1604" s="34"/>
      <c r="EDH1604" s="35"/>
      <c r="EDI1604" s="34"/>
      <c r="EDP1604" s="35"/>
      <c r="EDQ1604" s="34"/>
      <c r="EDX1604" s="35"/>
      <c r="EDY1604" s="34"/>
      <c r="EEF1604" s="35"/>
      <c r="EEG1604" s="34"/>
      <c r="EEN1604" s="35"/>
      <c r="EEO1604" s="34"/>
      <c r="EEV1604" s="35"/>
      <c r="EEW1604" s="34"/>
      <c r="EFD1604" s="35"/>
      <c r="EFE1604" s="34"/>
      <c r="EFL1604" s="35"/>
      <c r="EFM1604" s="34"/>
      <c r="EFT1604" s="35"/>
      <c r="EFU1604" s="34"/>
      <c r="EGB1604" s="35"/>
      <c r="EGC1604" s="34"/>
      <c r="EGJ1604" s="35"/>
      <c r="EGK1604" s="34"/>
      <c r="EGR1604" s="35"/>
      <c r="EGS1604" s="34"/>
      <c r="EGZ1604" s="35"/>
      <c r="EHA1604" s="34"/>
      <c r="EHH1604" s="35"/>
      <c r="EHI1604" s="34"/>
      <c r="EHP1604" s="35"/>
      <c r="EHQ1604" s="34"/>
      <c r="EHX1604" s="35"/>
      <c r="EHY1604" s="34"/>
      <c r="EIF1604" s="35"/>
      <c r="EIG1604" s="34"/>
      <c r="EIN1604" s="35"/>
      <c r="EIO1604" s="34"/>
      <c r="EIV1604" s="35"/>
      <c r="EIW1604" s="34"/>
      <c r="EJD1604" s="35"/>
      <c r="EJE1604" s="34"/>
      <c r="EJL1604" s="35"/>
      <c r="EJM1604" s="34"/>
      <c r="EJT1604" s="35"/>
      <c r="EJU1604" s="34"/>
      <c r="EKB1604" s="35"/>
      <c r="EKC1604" s="34"/>
      <c r="EKJ1604" s="35"/>
      <c r="EKK1604" s="34"/>
      <c r="EKR1604" s="35"/>
      <c r="EKS1604" s="34"/>
      <c r="EKZ1604" s="35"/>
      <c r="ELA1604" s="34"/>
      <c r="ELH1604" s="35"/>
      <c r="ELI1604" s="34"/>
      <c r="ELP1604" s="35"/>
      <c r="ELQ1604" s="34"/>
      <c r="ELX1604" s="35"/>
      <c r="ELY1604" s="34"/>
      <c r="EMF1604" s="35"/>
      <c r="EMG1604" s="34"/>
      <c r="EMN1604" s="35"/>
      <c r="EMO1604" s="34"/>
      <c r="EMV1604" s="35"/>
      <c r="EMW1604" s="34"/>
      <c r="END1604" s="35"/>
      <c r="ENE1604" s="34"/>
      <c r="ENL1604" s="35"/>
      <c r="ENM1604" s="34"/>
      <c r="ENT1604" s="35"/>
      <c r="ENU1604" s="34"/>
      <c r="EOB1604" s="35"/>
      <c r="EOC1604" s="34"/>
      <c r="EOJ1604" s="35"/>
      <c r="EOK1604" s="34"/>
      <c r="EOR1604" s="35"/>
      <c r="EOS1604" s="34"/>
      <c r="EOZ1604" s="35"/>
      <c r="EPA1604" s="34"/>
      <c r="EPH1604" s="35"/>
      <c r="EPI1604" s="34"/>
      <c r="EPP1604" s="35"/>
      <c r="EPQ1604" s="34"/>
      <c r="EPX1604" s="35"/>
      <c r="EPY1604" s="34"/>
      <c r="EQF1604" s="35"/>
      <c r="EQG1604" s="34"/>
      <c r="EQN1604" s="35"/>
      <c r="EQO1604" s="34"/>
      <c r="EQV1604" s="35"/>
      <c r="EQW1604" s="34"/>
      <c r="ERD1604" s="35"/>
      <c r="ERE1604" s="34"/>
      <c r="ERL1604" s="35"/>
      <c r="ERM1604" s="34"/>
      <c r="ERT1604" s="35"/>
      <c r="ERU1604" s="34"/>
      <c r="ESB1604" s="35"/>
      <c r="ESC1604" s="34"/>
      <c r="ESJ1604" s="35"/>
      <c r="ESK1604" s="34"/>
      <c r="ESR1604" s="35"/>
      <c r="ESS1604" s="34"/>
      <c r="ESZ1604" s="35"/>
      <c r="ETA1604" s="34"/>
      <c r="ETH1604" s="35"/>
      <c r="ETI1604" s="34"/>
      <c r="ETP1604" s="35"/>
      <c r="ETQ1604" s="34"/>
      <c r="ETX1604" s="35"/>
      <c r="ETY1604" s="34"/>
      <c r="EUF1604" s="35"/>
      <c r="EUG1604" s="34"/>
      <c r="EUN1604" s="35"/>
      <c r="EUO1604" s="34"/>
      <c r="EUV1604" s="35"/>
      <c r="EUW1604" s="34"/>
      <c r="EVD1604" s="35"/>
      <c r="EVE1604" s="34"/>
      <c r="EVL1604" s="35"/>
      <c r="EVM1604" s="34"/>
      <c r="EVT1604" s="35"/>
      <c r="EVU1604" s="34"/>
      <c r="EWB1604" s="35"/>
      <c r="EWC1604" s="34"/>
      <c r="EWJ1604" s="35"/>
      <c r="EWK1604" s="34"/>
      <c r="EWR1604" s="35"/>
      <c r="EWS1604" s="34"/>
      <c r="EWZ1604" s="35"/>
      <c r="EXA1604" s="34"/>
      <c r="EXH1604" s="35"/>
      <c r="EXI1604" s="34"/>
      <c r="EXP1604" s="35"/>
      <c r="EXQ1604" s="34"/>
      <c r="EXX1604" s="35"/>
      <c r="EXY1604" s="34"/>
      <c r="EYF1604" s="35"/>
      <c r="EYG1604" s="34"/>
      <c r="EYN1604" s="35"/>
      <c r="EYO1604" s="34"/>
      <c r="EYV1604" s="35"/>
      <c r="EYW1604" s="34"/>
      <c r="EZD1604" s="35"/>
      <c r="EZE1604" s="34"/>
      <c r="EZL1604" s="35"/>
      <c r="EZM1604" s="34"/>
      <c r="EZT1604" s="35"/>
      <c r="EZU1604" s="34"/>
      <c r="FAB1604" s="35"/>
      <c r="FAC1604" s="34"/>
      <c r="FAJ1604" s="35"/>
      <c r="FAK1604" s="34"/>
      <c r="FAR1604" s="35"/>
      <c r="FAS1604" s="34"/>
      <c r="FAZ1604" s="35"/>
      <c r="FBA1604" s="34"/>
      <c r="FBH1604" s="35"/>
      <c r="FBI1604" s="34"/>
      <c r="FBP1604" s="35"/>
      <c r="FBQ1604" s="34"/>
      <c r="FBX1604" s="35"/>
      <c r="FBY1604" s="34"/>
      <c r="FCF1604" s="35"/>
      <c r="FCG1604" s="34"/>
      <c r="FCN1604" s="35"/>
      <c r="FCO1604" s="34"/>
      <c r="FCV1604" s="35"/>
      <c r="FCW1604" s="34"/>
      <c r="FDD1604" s="35"/>
      <c r="FDE1604" s="34"/>
      <c r="FDL1604" s="35"/>
      <c r="FDM1604" s="34"/>
      <c r="FDT1604" s="35"/>
      <c r="FDU1604" s="34"/>
      <c r="FEB1604" s="35"/>
      <c r="FEC1604" s="34"/>
      <c r="FEJ1604" s="35"/>
      <c r="FEK1604" s="34"/>
      <c r="FER1604" s="35"/>
      <c r="FES1604" s="34"/>
      <c r="FEZ1604" s="35"/>
      <c r="FFA1604" s="34"/>
      <c r="FFH1604" s="35"/>
      <c r="FFI1604" s="34"/>
      <c r="FFP1604" s="35"/>
      <c r="FFQ1604" s="34"/>
      <c r="FFX1604" s="35"/>
      <c r="FFY1604" s="34"/>
      <c r="FGF1604" s="35"/>
      <c r="FGG1604" s="34"/>
      <c r="FGN1604" s="35"/>
      <c r="FGO1604" s="34"/>
      <c r="FGV1604" s="35"/>
      <c r="FGW1604" s="34"/>
      <c r="FHD1604" s="35"/>
      <c r="FHE1604" s="34"/>
      <c r="FHL1604" s="35"/>
      <c r="FHM1604" s="34"/>
      <c r="FHT1604" s="35"/>
      <c r="FHU1604" s="34"/>
      <c r="FIB1604" s="35"/>
      <c r="FIC1604" s="34"/>
      <c r="FIJ1604" s="35"/>
      <c r="FIK1604" s="34"/>
      <c r="FIR1604" s="35"/>
      <c r="FIS1604" s="34"/>
      <c r="FIZ1604" s="35"/>
      <c r="FJA1604" s="34"/>
      <c r="FJH1604" s="35"/>
      <c r="FJI1604" s="34"/>
      <c r="FJP1604" s="35"/>
      <c r="FJQ1604" s="34"/>
      <c r="FJX1604" s="35"/>
      <c r="FJY1604" s="34"/>
      <c r="FKF1604" s="35"/>
      <c r="FKG1604" s="34"/>
      <c r="FKN1604" s="35"/>
      <c r="FKO1604" s="34"/>
      <c r="FKV1604" s="35"/>
      <c r="FKW1604" s="34"/>
      <c r="FLD1604" s="35"/>
      <c r="FLE1604" s="34"/>
      <c r="FLL1604" s="35"/>
      <c r="FLM1604" s="34"/>
      <c r="FLT1604" s="35"/>
      <c r="FLU1604" s="34"/>
      <c r="FMB1604" s="35"/>
      <c r="FMC1604" s="34"/>
      <c r="FMJ1604" s="35"/>
      <c r="FMK1604" s="34"/>
      <c r="FMR1604" s="35"/>
      <c r="FMS1604" s="34"/>
      <c r="FMZ1604" s="35"/>
      <c r="FNA1604" s="34"/>
      <c r="FNH1604" s="35"/>
      <c r="FNI1604" s="34"/>
      <c r="FNP1604" s="35"/>
      <c r="FNQ1604" s="34"/>
      <c r="FNX1604" s="35"/>
      <c r="FNY1604" s="34"/>
      <c r="FOF1604" s="35"/>
      <c r="FOG1604" s="34"/>
      <c r="FON1604" s="35"/>
      <c r="FOO1604" s="34"/>
      <c r="FOV1604" s="35"/>
      <c r="FOW1604" s="34"/>
      <c r="FPD1604" s="35"/>
      <c r="FPE1604" s="34"/>
      <c r="FPL1604" s="35"/>
      <c r="FPM1604" s="34"/>
      <c r="FPT1604" s="35"/>
      <c r="FPU1604" s="34"/>
      <c r="FQB1604" s="35"/>
      <c r="FQC1604" s="34"/>
      <c r="FQJ1604" s="35"/>
      <c r="FQK1604" s="34"/>
      <c r="FQR1604" s="35"/>
      <c r="FQS1604" s="34"/>
      <c r="FQZ1604" s="35"/>
      <c r="FRA1604" s="34"/>
      <c r="FRH1604" s="35"/>
      <c r="FRI1604" s="34"/>
      <c r="FRP1604" s="35"/>
      <c r="FRQ1604" s="34"/>
      <c r="FRX1604" s="35"/>
      <c r="FRY1604" s="34"/>
      <c r="FSF1604" s="35"/>
      <c r="FSG1604" s="34"/>
      <c r="FSN1604" s="35"/>
      <c r="FSO1604" s="34"/>
      <c r="FSV1604" s="35"/>
      <c r="FSW1604" s="34"/>
      <c r="FTD1604" s="35"/>
      <c r="FTE1604" s="34"/>
      <c r="FTL1604" s="35"/>
      <c r="FTM1604" s="34"/>
      <c r="FTT1604" s="35"/>
      <c r="FTU1604" s="34"/>
      <c r="FUB1604" s="35"/>
      <c r="FUC1604" s="34"/>
      <c r="FUJ1604" s="35"/>
      <c r="FUK1604" s="34"/>
      <c r="FUR1604" s="35"/>
      <c r="FUS1604" s="34"/>
      <c r="FUZ1604" s="35"/>
      <c r="FVA1604" s="34"/>
      <c r="FVH1604" s="35"/>
      <c r="FVI1604" s="34"/>
      <c r="FVP1604" s="35"/>
      <c r="FVQ1604" s="34"/>
      <c r="FVX1604" s="35"/>
      <c r="FVY1604" s="34"/>
      <c r="FWF1604" s="35"/>
      <c r="FWG1604" s="34"/>
      <c r="FWN1604" s="35"/>
      <c r="FWO1604" s="34"/>
      <c r="FWV1604" s="35"/>
      <c r="FWW1604" s="34"/>
      <c r="FXD1604" s="35"/>
      <c r="FXE1604" s="34"/>
      <c r="FXL1604" s="35"/>
      <c r="FXM1604" s="34"/>
      <c r="FXT1604" s="35"/>
      <c r="FXU1604" s="34"/>
      <c r="FYB1604" s="35"/>
      <c r="FYC1604" s="34"/>
      <c r="FYJ1604" s="35"/>
      <c r="FYK1604" s="34"/>
      <c r="FYR1604" s="35"/>
      <c r="FYS1604" s="34"/>
      <c r="FYZ1604" s="35"/>
      <c r="FZA1604" s="34"/>
      <c r="FZH1604" s="35"/>
      <c r="FZI1604" s="34"/>
      <c r="FZP1604" s="35"/>
      <c r="FZQ1604" s="34"/>
      <c r="FZX1604" s="35"/>
      <c r="FZY1604" s="34"/>
      <c r="GAF1604" s="35"/>
      <c r="GAG1604" s="34"/>
      <c r="GAN1604" s="35"/>
      <c r="GAO1604" s="34"/>
      <c r="GAV1604" s="35"/>
      <c r="GAW1604" s="34"/>
      <c r="GBD1604" s="35"/>
      <c r="GBE1604" s="34"/>
      <c r="GBL1604" s="35"/>
      <c r="GBM1604" s="34"/>
      <c r="GBT1604" s="35"/>
      <c r="GBU1604" s="34"/>
      <c r="GCB1604" s="35"/>
      <c r="GCC1604" s="34"/>
      <c r="GCJ1604" s="35"/>
      <c r="GCK1604" s="34"/>
      <c r="GCR1604" s="35"/>
      <c r="GCS1604" s="34"/>
      <c r="GCZ1604" s="35"/>
      <c r="GDA1604" s="34"/>
      <c r="GDH1604" s="35"/>
      <c r="GDI1604" s="34"/>
      <c r="GDP1604" s="35"/>
      <c r="GDQ1604" s="34"/>
      <c r="GDX1604" s="35"/>
      <c r="GDY1604" s="34"/>
      <c r="GEF1604" s="35"/>
      <c r="GEG1604" s="34"/>
      <c r="GEN1604" s="35"/>
      <c r="GEO1604" s="34"/>
      <c r="GEV1604" s="35"/>
      <c r="GEW1604" s="34"/>
      <c r="GFD1604" s="35"/>
      <c r="GFE1604" s="34"/>
      <c r="GFL1604" s="35"/>
      <c r="GFM1604" s="34"/>
      <c r="GFT1604" s="35"/>
      <c r="GFU1604" s="34"/>
      <c r="GGB1604" s="35"/>
      <c r="GGC1604" s="34"/>
      <c r="GGJ1604" s="35"/>
      <c r="GGK1604" s="34"/>
      <c r="GGR1604" s="35"/>
      <c r="GGS1604" s="34"/>
      <c r="GGZ1604" s="35"/>
      <c r="GHA1604" s="34"/>
      <c r="GHH1604" s="35"/>
      <c r="GHI1604" s="34"/>
      <c r="GHP1604" s="35"/>
      <c r="GHQ1604" s="34"/>
      <c r="GHX1604" s="35"/>
      <c r="GHY1604" s="34"/>
      <c r="GIF1604" s="35"/>
      <c r="GIG1604" s="34"/>
      <c r="GIN1604" s="35"/>
      <c r="GIO1604" s="34"/>
      <c r="GIV1604" s="35"/>
      <c r="GIW1604" s="34"/>
      <c r="GJD1604" s="35"/>
      <c r="GJE1604" s="34"/>
      <c r="GJL1604" s="35"/>
      <c r="GJM1604" s="34"/>
      <c r="GJT1604" s="35"/>
      <c r="GJU1604" s="34"/>
      <c r="GKB1604" s="35"/>
      <c r="GKC1604" s="34"/>
      <c r="GKJ1604" s="35"/>
      <c r="GKK1604" s="34"/>
      <c r="GKR1604" s="35"/>
      <c r="GKS1604" s="34"/>
      <c r="GKZ1604" s="35"/>
      <c r="GLA1604" s="34"/>
      <c r="GLH1604" s="35"/>
      <c r="GLI1604" s="34"/>
      <c r="GLP1604" s="35"/>
      <c r="GLQ1604" s="34"/>
      <c r="GLX1604" s="35"/>
      <c r="GLY1604" s="34"/>
      <c r="GMF1604" s="35"/>
      <c r="GMG1604" s="34"/>
      <c r="GMN1604" s="35"/>
      <c r="GMO1604" s="34"/>
      <c r="GMV1604" s="35"/>
      <c r="GMW1604" s="34"/>
      <c r="GND1604" s="35"/>
      <c r="GNE1604" s="34"/>
      <c r="GNL1604" s="35"/>
      <c r="GNM1604" s="34"/>
      <c r="GNT1604" s="35"/>
      <c r="GNU1604" s="34"/>
      <c r="GOB1604" s="35"/>
      <c r="GOC1604" s="34"/>
      <c r="GOJ1604" s="35"/>
      <c r="GOK1604" s="34"/>
      <c r="GOR1604" s="35"/>
      <c r="GOS1604" s="34"/>
      <c r="GOZ1604" s="35"/>
      <c r="GPA1604" s="34"/>
      <c r="GPH1604" s="35"/>
      <c r="GPI1604" s="34"/>
      <c r="GPP1604" s="35"/>
      <c r="GPQ1604" s="34"/>
      <c r="GPX1604" s="35"/>
      <c r="GPY1604" s="34"/>
      <c r="GQF1604" s="35"/>
      <c r="GQG1604" s="34"/>
      <c r="GQN1604" s="35"/>
      <c r="GQO1604" s="34"/>
      <c r="GQV1604" s="35"/>
      <c r="GQW1604" s="34"/>
      <c r="GRD1604" s="35"/>
      <c r="GRE1604" s="34"/>
      <c r="GRL1604" s="35"/>
      <c r="GRM1604" s="34"/>
      <c r="GRT1604" s="35"/>
      <c r="GRU1604" s="34"/>
      <c r="GSB1604" s="35"/>
      <c r="GSC1604" s="34"/>
      <c r="GSJ1604" s="35"/>
      <c r="GSK1604" s="34"/>
      <c r="GSR1604" s="35"/>
      <c r="GSS1604" s="34"/>
      <c r="GSZ1604" s="35"/>
      <c r="GTA1604" s="34"/>
      <c r="GTH1604" s="35"/>
      <c r="GTI1604" s="34"/>
      <c r="GTP1604" s="35"/>
      <c r="GTQ1604" s="34"/>
      <c r="GTX1604" s="35"/>
      <c r="GTY1604" s="34"/>
      <c r="GUF1604" s="35"/>
      <c r="GUG1604" s="34"/>
      <c r="GUN1604" s="35"/>
      <c r="GUO1604" s="34"/>
      <c r="GUV1604" s="35"/>
      <c r="GUW1604" s="34"/>
      <c r="GVD1604" s="35"/>
      <c r="GVE1604" s="34"/>
      <c r="GVL1604" s="35"/>
      <c r="GVM1604" s="34"/>
      <c r="GVT1604" s="35"/>
      <c r="GVU1604" s="34"/>
      <c r="GWB1604" s="35"/>
      <c r="GWC1604" s="34"/>
      <c r="GWJ1604" s="35"/>
      <c r="GWK1604" s="34"/>
      <c r="GWR1604" s="35"/>
      <c r="GWS1604" s="34"/>
      <c r="GWZ1604" s="35"/>
      <c r="GXA1604" s="34"/>
      <c r="GXH1604" s="35"/>
      <c r="GXI1604" s="34"/>
      <c r="GXP1604" s="35"/>
      <c r="GXQ1604" s="34"/>
      <c r="GXX1604" s="35"/>
      <c r="GXY1604" s="34"/>
      <c r="GYF1604" s="35"/>
      <c r="GYG1604" s="34"/>
      <c r="GYN1604" s="35"/>
      <c r="GYO1604" s="34"/>
      <c r="GYV1604" s="35"/>
      <c r="GYW1604" s="34"/>
      <c r="GZD1604" s="35"/>
      <c r="GZE1604" s="34"/>
      <c r="GZL1604" s="35"/>
      <c r="GZM1604" s="34"/>
      <c r="GZT1604" s="35"/>
      <c r="GZU1604" s="34"/>
      <c r="HAB1604" s="35"/>
      <c r="HAC1604" s="34"/>
      <c r="HAJ1604" s="35"/>
      <c r="HAK1604" s="34"/>
      <c r="HAR1604" s="35"/>
      <c r="HAS1604" s="34"/>
      <c r="HAZ1604" s="35"/>
      <c r="HBA1604" s="34"/>
      <c r="HBH1604" s="35"/>
      <c r="HBI1604" s="34"/>
      <c r="HBP1604" s="35"/>
      <c r="HBQ1604" s="34"/>
      <c r="HBX1604" s="35"/>
      <c r="HBY1604" s="34"/>
      <c r="HCF1604" s="35"/>
      <c r="HCG1604" s="34"/>
      <c r="HCN1604" s="35"/>
      <c r="HCO1604" s="34"/>
      <c r="HCV1604" s="35"/>
      <c r="HCW1604" s="34"/>
      <c r="HDD1604" s="35"/>
      <c r="HDE1604" s="34"/>
      <c r="HDL1604" s="35"/>
      <c r="HDM1604" s="34"/>
      <c r="HDT1604" s="35"/>
      <c r="HDU1604" s="34"/>
      <c r="HEB1604" s="35"/>
      <c r="HEC1604" s="34"/>
      <c r="HEJ1604" s="35"/>
      <c r="HEK1604" s="34"/>
      <c r="HER1604" s="35"/>
      <c r="HES1604" s="34"/>
      <c r="HEZ1604" s="35"/>
      <c r="HFA1604" s="34"/>
      <c r="HFH1604" s="35"/>
      <c r="HFI1604" s="34"/>
      <c r="HFP1604" s="35"/>
      <c r="HFQ1604" s="34"/>
      <c r="HFX1604" s="35"/>
      <c r="HFY1604" s="34"/>
      <c r="HGF1604" s="35"/>
      <c r="HGG1604" s="34"/>
      <c r="HGN1604" s="35"/>
      <c r="HGO1604" s="34"/>
      <c r="HGV1604" s="35"/>
      <c r="HGW1604" s="34"/>
      <c r="HHD1604" s="35"/>
      <c r="HHE1604" s="34"/>
      <c r="HHL1604" s="35"/>
      <c r="HHM1604" s="34"/>
      <c r="HHT1604" s="35"/>
      <c r="HHU1604" s="34"/>
      <c r="HIB1604" s="35"/>
      <c r="HIC1604" s="34"/>
      <c r="HIJ1604" s="35"/>
      <c r="HIK1604" s="34"/>
      <c r="HIR1604" s="35"/>
      <c r="HIS1604" s="34"/>
      <c r="HIZ1604" s="35"/>
      <c r="HJA1604" s="34"/>
      <c r="HJH1604" s="35"/>
      <c r="HJI1604" s="34"/>
      <c r="HJP1604" s="35"/>
      <c r="HJQ1604" s="34"/>
      <c r="HJX1604" s="35"/>
      <c r="HJY1604" s="34"/>
      <c r="HKF1604" s="35"/>
      <c r="HKG1604" s="34"/>
      <c r="HKN1604" s="35"/>
      <c r="HKO1604" s="34"/>
      <c r="HKV1604" s="35"/>
      <c r="HKW1604" s="34"/>
      <c r="HLD1604" s="35"/>
      <c r="HLE1604" s="34"/>
      <c r="HLL1604" s="35"/>
      <c r="HLM1604" s="34"/>
      <c r="HLT1604" s="35"/>
      <c r="HLU1604" s="34"/>
      <c r="HMB1604" s="35"/>
      <c r="HMC1604" s="34"/>
      <c r="HMJ1604" s="35"/>
      <c r="HMK1604" s="34"/>
      <c r="HMR1604" s="35"/>
      <c r="HMS1604" s="34"/>
      <c r="HMZ1604" s="35"/>
      <c r="HNA1604" s="34"/>
      <c r="HNH1604" s="35"/>
      <c r="HNI1604" s="34"/>
      <c r="HNP1604" s="35"/>
      <c r="HNQ1604" s="34"/>
      <c r="HNX1604" s="35"/>
      <c r="HNY1604" s="34"/>
      <c r="HOF1604" s="35"/>
      <c r="HOG1604" s="34"/>
      <c r="HON1604" s="35"/>
      <c r="HOO1604" s="34"/>
      <c r="HOV1604" s="35"/>
      <c r="HOW1604" s="34"/>
      <c r="HPD1604" s="35"/>
      <c r="HPE1604" s="34"/>
      <c r="HPL1604" s="35"/>
      <c r="HPM1604" s="34"/>
      <c r="HPT1604" s="35"/>
      <c r="HPU1604" s="34"/>
      <c r="HQB1604" s="35"/>
      <c r="HQC1604" s="34"/>
      <c r="HQJ1604" s="35"/>
      <c r="HQK1604" s="34"/>
      <c r="HQR1604" s="35"/>
      <c r="HQS1604" s="34"/>
      <c r="HQZ1604" s="35"/>
      <c r="HRA1604" s="34"/>
      <c r="HRH1604" s="35"/>
      <c r="HRI1604" s="34"/>
      <c r="HRP1604" s="35"/>
      <c r="HRQ1604" s="34"/>
      <c r="HRX1604" s="35"/>
      <c r="HRY1604" s="34"/>
      <c r="HSF1604" s="35"/>
      <c r="HSG1604" s="34"/>
      <c r="HSN1604" s="35"/>
      <c r="HSO1604" s="34"/>
      <c r="HSV1604" s="35"/>
      <c r="HSW1604" s="34"/>
      <c r="HTD1604" s="35"/>
      <c r="HTE1604" s="34"/>
      <c r="HTL1604" s="35"/>
      <c r="HTM1604" s="34"/>
      <c r="HTT1604" s="35"/>
      <c r="HTU1604" s="34"/>
      <c r="HUB1604" s="35"/>
      <c r="HUC1604" s="34"/>
      <c r="HUJ1604" s="35"/>
      <c r="HUK1604" s="34"/>
      <c r="HUR1604" s="35"/>
      <c r="HUS1604" s="34"/>
      <c r="HUZ1604" s="35"/>
      <c r="HVA1604" s="34"/>
      <c r="HVH1604" s="35"/>
      <c r="HVI1604" s="34"/>
      <c r="HVP1604" s="35"/>
      <c r="HVQ1604" s="34"/>
      <c r="HVX1604" s="35"/>
      <c r="HVY1604" s="34"/>
      <c r="HWF1604" s="35"/>
      <c r="HWG1604" s="34"/>
      <c r="HWN1604" s="35"/>
      <c r="HWO1604" s="34"/>
      <c r="HWV1604" s="35"/>
      <c r="HWW1604" s="34"/>
      <c r="HXD1604" s="35"/>
      <c r="HXE1604" s="34"/>
      <c r="HXL1604" s="35"/>
      <c r="HXM1604" s="34"/>
      <c r="HXT1604" s="35"/>
      <c r="HXU1604" s="34"/>
      <c r="HYB1604" s="35"/>
      <c r="HYC1604" s="34"/>
      <c r="HYJ1604" s="35"/>
      <c r="HYK1604" s="34"/>
      <c r="HYR1604" s="35"/>
      <c r="HYS1604" s="34"/>
      <c r="HYZ1604" s="35"/>
      <c r="HZA1604" s="34"/>
      <c r="HZH1604" s="35"/>
      <c r="HZI1604" s="34"/>
      <c r="HZP1604" s="35"/>
      <c r="HZQ1604" s="34"/>
      <c r="HZX1604" s="35"/>
      <c r="HZY1604" s="34"/>
      <c r="IAF1604" s="35"/>
      <c r="IAG1604" s="34"/>
      <c r="IAN1604" s="35"/>
      <c r="IAO1604" s="34"/>
      <c r="IAV1604" s="35"/>
      <c r="IAW1604" s="34"/>
      <c r="IBD1604" s="35"/>
      <c r="IBE1604" s="34"/>
      <c r="IBL1604" s="35"/>
      <c r="IBM1604" s="34"/>
      <c r="IBT1604" s="35"/>
      <c r="IBU1604" s="34"/>
      <c r="ICB1604" s="35"/>
      <c r="ICC1604" s="34"/>
      <c r="ICJ1604" s="35"/>
      <c r="ICK1604" s="34"/>
      <c r="ICR1604" s="35"/>
      <c r="ICS1604" s="34"/>
      <c r="ICZ1604" s="35"/>
      <c r="IDA1604" s="34"/>
      <c r="IDH1604" s="35"/>
      <c r="IDI1604" s="34"/>
      <c r="IDP1604" s="35"/>
      <c r="IDQ1604" s="34"/>
      <c r="IDX1604" s="35"/>
      <c r="IDY1604" s="34"/>
      <c r="IEF1604" s="35"/>
      <c r="IEG1604" s="34"/>
      <c r="IEN1604" s="35"/>
      <c r="IEO1604" s="34"/>
      <c r="IEV1604" s="35"/>
      <c r="IEW1604" s="34"/>
      <c r="IFD1604" s="35"/>
      <c r="IFE1604" s="34"/>
      <c r="IFL1604" s="35"/>
      <c r="IFM1604" s="34"/>
      <c r="IFT1604" s="35"/>
      <c r="IFU1604" s="34"/>
      <c r="IGB1604" s="35"/>
      <c r="IGC1604" s="34"/>
      <c r="IGJ1604" s="35"/>
      <c r="IGK1604" s="34"/>
      <c r="IGR1604" s="35"/>
      <c r="IGS1604" s="34"/>
      <c r="IGZ1604" s="35"/>
      <c r="IHA1604" s="34"/>
      <c r="IHH1604" s="35"/>
      <c r="IHI1604" s="34"/>
      <c r="IHP1604" s="35"/>
      <c r="IHQ1604" s="34"/>
      <c r="IHX1604" s="35"/>
      <c r="IHY1604" s="34"/>
      <c r="IIF1604" s="35"/>
      <c r="IIG1604" s="34"/>
      <c r="IIN1604" s="35"/>
      <c r="IIO1604" s="34"/>
      <c r="IIV1604" s="35"/>
      <c r="IIW1604" s="34"/>
      <c r="IJD1604" s="35"/>
      <c r="IJE1604" s="34"/>
      <c r="IJL1604" s="35"/>
      <c r="IJM1604" s="34"/>
      <c r="IJT1604" s="35"/>
      <c r="IJU1604" s="34"/>
      <c r="IKB1604" s="35"/>
      <c r="IKC1604" s="34"/>
      <c r="IKJ1604" s="35"/>
      <c r="IKK1604" s="34"/>
      <c r="IKR1604" s="35"/>
      <c r="IKS1604" s="34"/>
      <c r="IKZ1604" s="35"/>
      <c r="ILA1604" s="34"/>
      <c r="ILH1604" s="35"/>
      <c r="ILI1604" s="34"/>
      <c r="ILP1604" s="35"/>
      <c r="ILQ1604" s="34"/>
      <c r="ILX1604" s="35"/>
      <c r="ILY1604" s="34"/>
      <c r="IMF1604" s="35"/>
      <c r="IMG1604" s="34"/>
      <c r="IMN1604" s="35"/>
      <c r="IMO1604" s="34"/>
      <c r="IMV1604" s="35"/>
      <c r="IMW1604" s="34"/>
      <c r="IND1604" s="35"/>
      <c r="INE1604" s="34"/>
      <c r="INL1604" s="35"/>
      <c r="INM1604" s="34"/>
      <c r="INT1604" s="35"/>
      <c r="INU1604" s="34"/>
      <c r="IOB1604" s="35"/>
      <c r="IOC1604" s="34"/>
      <c r="IOJ1604" s="35"/>
      <c r="IOK1604" s="34"/>
      <c r="IOR1604" s="35"/>
      <c r="IOS1604" s="34"/>
      <c r="IOZ1604" s="35"/>
      <c r="IPA1604" s="34"/>
      <c r="IPH1604" s="35"/>
      <c r="IPI1604" s="34"/>
      <c r="IPP1604" s="35"/>
      <c r="IPQ1604" s="34"/>
      <c r="IPX1604" s="35"/>
      <c r="IPY1604" s="34"/>
      <c r="IQF1604" s="35"/>
      <c r="IQG1604" s="34"/>
      <c r="IQN1604" s="35"/>
      <c r="IQO1604" s="34"/>
      <c r="IQV1604" s="35"/>
      <c r="IQW1604" s="34"/>
      <c r="IRD1604" s="35"/>
      <c r="IRE1604" s="34"/>
      <c r="IRL1604" s="35"/>
      <c r="IRM1604" s="34"/>
      <c r="IRT1604" s="35"/>
      <c r="IRU1604" s="34"/>
      <c r="ISB1604" s="35"/>
      <c r="ISC1604" s="34"/>
      <c r="ISJ1604" s="35"/>
      <c r="ISK1604" s="34"/>
      <c r="ISR1604" s="35"/>
      <c r="ISS1604" s="34"/>
      <c r="ISZ1604" s="35"/>
      <c r="ITA1604" s="34"/>
      <c r="ITH1604" s="35"/>
      <c r="ITI1604" s="34"/>
      <c r="ITP1604" s="35"/>
      <c r="ITQ1604" s="34"/>
      <c r="ITX1604" s="35"/>
      <c r="ITY1604" s="34"/>
      <c r="IUF1604" s="35"/>
      <c r="IUG1604" s="34"/>
      <c r="IUN1604" s="35"/>
      <c r="IUO1604" s="34"/>
      <c r="IUV1604" s="35"/>
      <c r="IUW1604" s="34"/>
      <c r="IVD1604" s="35"/>
      <c r="IVE1604" s="34"/>
      <c r="IVL1604" s="35"/>
      <c r="IVM1604" s="34"/>
      <c r="IVT1604" s="35"/>
      <c r="IVU1604" s="34"/>
      <c r="IWB1604" s="35"/>
      <c r="IWC1604" s="34"/>
      <c r="IWJ1604" s="35"/>
      <c r="IWK1604" s="34"/>
      <c r="IWR1604" s="35"/>
      <c r="IWS1604" s="34"/>
      <c r="IWZ1604" s="35"/>
      <c r="IXA1604" s="34"/>
      <c r="IXH1604" s="35"/>
      <c r="IXI1604" s="34"/>
      <c r="IXP1604" s="35"/>
      <c r="IXQ1604" s="34"/>
      <c r="IXX1604" s="35"/>
      <c r="IXY1604" s="34"/>
      <c r="IYF1604" s="35"/>
      <c r="IYG1604" s="34"/>
      <c r="IYN1604" s="35"/>
      <c r="IYO1604" s="34"/>
      <c r="IYV1604" s="35"/>
      <c r="IYW1604" s="34"/>
      <c r="IZD1604" s="35"/>
      <c r="IZE1604" s="34"/>
      <c r="IZL1604" s="35"/>
      <c r="IZM1604" s="34"/>
      <c r="IZT1604" s="35"/>
      <c r="IZU1604" s="34"/>
      <c r="JAB1604" s="35"/>
      <c r="JAC1604" s="34"/>
      <c r="JAJ1604" s="35"/>
      <c r="JAK1604" s="34"/>
      <c r="JAR1604" s="35"/>
      <c r="JAS1604" s="34"/>
      <c r="JAZ1604" s="35"/>
      <c r="JBA1604" s="34"/>
      <c r="JBH1604" s="35"/>
      <c r="JBI1604" s="34"/>
      <c r="JBP1604" s="35"/>
      <c r="JBQ1604" s="34"/>
      <c r="JBX1604" s="35"/>
      <c r="JBY1604" s="34"/>
      <c r="JCF1604" s="35"/>
      <c r="JCG1604" s="34"/>
      <c r="JCN1604" s="35"/>
      <c r="JCO1604" s="34"/>
      <c r="JCV1604" s="35"/>
      <c r="JCW1604" s="34"/>
      <c r="JDD1604" s="35"/>
      <c r="JDE1604" s="34"/>
      <c r="JDL1604" s="35"/>
      <c r="JDM1604" s="34"/>
      <c r="JDT1604" s="35"/>
      <c r="JDU1604" s="34"/>
      <c r="JEB1604" s="35"/>
      <c r="JEC1604" s="34"/>
      <c r="JEJ1604" s="35"/>
      <c r="JEK1604" s="34"/>
      <c r="JER1604" s="35"/>
      <c r="JES1604" s="34"/>
      <c r="JEZ1604" s="35"/>
      <c r="JFA1604" s="34"/>
      <c r="JFH1604" s="35"/>
      <c r="JFI1604" s="34"/>
      <c r="JFP1604" s="35"/>
      <c r="JFQ1604" s="34"/>
      <c r="JFX1604" s="35"/>
      <c r="JFY1604" s="34"/>
      <c r="JGF1604" s="35"/>
      <c r="JGG1604" s="34"/>
      <c r="JGN1604" s="35"/>
      <c r="JGO1604" s="34"/>
      <c r="JGV1604" s="35"/>
      <c r="JGW1604" s="34"/>
      <c r="JHD1604" s="35"/>
      <c r="JHE1604" s="34"/>
      <c r="JHL1604" s="35"/>
      <c r="JHM1604" s="34"/>
      <c r="JHT1604" s="35"/>
      <c r="JHU1604" s="34"/>
      <c r="JIB1604" s="35"/>
      <c r="JIC1604" s="34"/>
      <c r="JIJ1604" s="35"/>
      <c r="JIK1604" s="34"/>
      <c r="JIR1604" s="35"/>
      <c r="JIS1604" s="34"/>
      <c r="JIZ1604" s="35"/>
      <c r="JJA1604" s="34"/>
      <c r="JJH1604" s="35"/>
      <c r="JJI1604" s="34"/>
      <c r="JJP1604" s="35"/>
      <c r="JJQ1604" s="34"/>
      <c r="JJX1604" s="35"/>
      <c r="JJY1604" s="34"/>
      <c r="JKF1604" s="35"/>
      <c r="JKG1604" s="34"/>
      <c r="JKN1604" s="35"/>
      <c r="JKO1604" s="34"/>
      <c r="JKV1604" s="35"/>
      <c r="JKW1604" s="34"/>
      <c r="JLD1604" s="35"/>
      <c r="JLE1604" s="34"/>
      <c r="JLL1604" s="35"/>
      <c r="JLM1604" s="34"/>
      <c r="JLT1604" s="35"/>
      <c r="JLU1604" s="34"/>
      <c r="JMB1604" s="35"/>
      <c r="JMC1604" s="34"/>
      <c r="JMJ1604" s="35"/>
      <c r="JMK1604" s="34"/>
      <c r="JMR1604" s="35"/>
      <c r="JMS1604" s="34"/>
      <c r="JMZ1604" s="35"/>
      <c r="JNA1604" s="34"/>
      <c r="JNH1604" s="35"/>
      <c r="JNI1604" s="34"/>
      <c r="JNP1604" s="35"/>
      <c r="JNQ1604" s="34"/>
      <c r="JNX1604" s="35"/>
      <c r="JNY1604" s="34"/>
      <c r="JOF1604" s="35"/>
      <c r="JOG1604" s="34"/>
      <c r="JON1604" s="35"/>
      <c r="JOO1604" s="34"/>
      <c r="JOV1604" s="35"/>
      <c r="JOW1604" s="34"/>
      <c r="JPD1604" s="35"/>
      <c r="JPE1604" s="34"/>
      <c r="JPL1604" s="35"/>
      <c r="JPM1604" s="34"/>
      <c r="JPT1604" s="35"/>
      <c r="JPU1604" s="34"/>
      <c r="JQB1604" s="35"/>
      <c r="JQC1604" s="34"/>
      <c r="JQJ1604" s="35"/>
      <c r="JQK1604" s="34"/>
      <c r="JQR1604" s="35"/>
      <c r="JQS1604" s="34"/>
      <c r="JQZ1604" s="35"/>
      <c r="JRA1604" s="34"/>
      <c r="JRH1604" s="35"/>
      <c r="JRI1604" s="34"/>
      <c r="JRP1604" s="35"/>
      <c r="JRQ1604" s="34"/>
      <c r="JRX1604" s="35"/>
      <c r="JRY1604" s="34"/>
      <c r="JSF1604" s="35"/>
      <c r="JSG1604" s="34"/>
      <c r="JSN1604" s="35"/>
      <c r="JSO1604" s="34"/>
      <c r="JSV1604" s="35"/>
      <c r="JSW1604" s="34"/>
      <c r="JTD1604" s="35"/>
      <c r="JTE1604" s="34"/>
      <c r="JTL1604" s="35"/>
      <c r="JTM1604" s="34"/>
      <c r="JTT1604" s="35"/>
      <c r="JTU1604" s="34"/>
      <c r="JUB1604" s="35"/>
      <c r="JUC1604" s="34"/>
      <c r="JUJ1604" s="35"/>
      <c r="JUK1604" s="34"/>
      <c r="JUR1604" s="35"/>
      <c r="JUS1604" s="34"/>
      <c r="JUZ1604" s="35"/>
      <c r="JVA1604" s="34"/>
      <c r="JVH1604" s="35"/>
      <c r="JVI1604" s="34"/>
      <c r="JVP1604" s="35"/>
      <c r="JVQ1604" s="34"/>
      <c r="JVX1604" s="35"/>
      <c r="JVY1604" s="34"/>
      <c r="JWF1604" s="35"/>
      <c r="JWG1604" s="34"/>
      <c r="JWN1604" s="35"/>
      <c r="JWO1604" s="34"/>
      <c r="JWV1604" s="35"/>
      <c r="JWW1604" s="34"/>
      <c r="JXD1604" s="35"/>
      <c r="JXE1604" s="34"/>
      <c r="JXL1604" s="35"/>
      <c r="JXM1604" s="34"/>
      <c r="JXT1604" s="35"/>
      <c r="JXU1604" s="34"/>
      <c r="JYB1604" s="35"/>
      <c r="JYC1604" s="34"/>
      <c r="JYJ1604" s="35"/>
      <c r="JYK1604" s="34"/>
      <c r="JYR1604" s="35"/>
      <c r="JYS1604" s="34"/>
      <c r="JYZ1604" s="35"/>
      <c r="JZA1604" s="34"/>
      <c r="JZH1604" s="35"/>
      <c r="JZI1604" s="34"/>
      <c r="JZP1604" s="35"/>
      <c r="JZQ1604" s="34"/>
      <c r="JZX1604" s="35"/>
      <c r="JZY1604" s="34"/>
      <c r="KAF1604" s="35"/>
      <c r="KAG1604" s="34"/>
      <c r="KAN1604" s="35"/>
      <c r="KAO1604" s="34"/>
      <c r="KAV1604" s="35"/>
      <c r="KAW1604" s="34"/>
      <c r="KBD1604" s="35"/>
      <c r="KBE1604" s="34"/>
      <c r="KBL1604" s="35"/>
      <c r="KBM1604" s="34"/>
      <c r="KBT1604" s="35"/>
      <c r="KBU1604" s="34"/>
      <c r="KCB1604" s="35"/>
      <c r="KCC1604" s="34"/>
      <c r="KCJ1604" s="35"/>
      <c r="KCK1604" s="34"/>
      <c r="KCR1604" s="35"/>
      <c r="KCS1604" s="34"/>
      <c r="KCZ1604" s="35"/>
      <c r="KDA1604" s="34"/>
      <c r="KDH1604" s="35"/>
      <c r="KDI1604" s="34"/>
      <c r="KDP1604" s="35"/>
      <c r="KDQ1604" s="34"/>
      <c r="KDX1604" s="35"/>
      <c r="KDY1604" s="34"/>
      <c r="KEF1604" s="35"/>
      <c r="KEG1604" s="34"/>
      <c r="KEN1604" s="35"/>
      <c r="KEO1604" s="34"/>
      <c r="KEV1604" s="35"/>
      <c r="KEW1604" s="34"/>
      <c r="KFD1604" s="35"/>
      <c r="KFE1604" s="34"/>
      <c r="KFL1604" s="35"/>
      <c r="KFM1604" s="34"/>
      <c r="KFT1604" s="35"/>
      <c r="KFU1604" s="34"/>
      <c r="KGB1604" s="35"/>
      <c r="KGC1604" s="34"/>
      <c r="KGJ1604" s="35"/>
      <c r="KGK1604" s="34"/>
      <c r="KGR1604" s="35"/>
      <c r="KGS1604" s="34"/>
      <c r="KGZ1604" s="35"/>
      <c r="KHA1604" s="34"/>
      <c r="KHH1604" s="35"/>
      <c r="KHI1604" s="34"/>
      <c r="KHP1604" s="35"/>
      <c r="KHQ1604" s="34"/>
      <c r="KHX1604" s="35"/>
      <c r="KHY1604" s="34"/>
      <c r="KIF1604" s="35"/>
      <c r="KIG1604" s="34"/>
      <c r="KIN1604" s="35"/>
      <c r="KIO1604" s="34"/>
      <c r="KIV1604" s="35"/>
      <c r="KIW1604" s="34"/>
      <c r="KJD1604" s="35"/>
      <c r="KJE1604" s="34"/>
      <c r="KJL1604" s="35"/>
      <c r="KJM1604" s="34"/>
      <c r="KJT1604" s="35"/>
      <c r="KJU1604" s="34"/>
      <c r="KKB1604" s="35"/>
      <c r="KKC1604" s="34"/>
      <c r="KKJ1604" s="35"/>
      <c r="KKK1604" s="34"/>
      <c r="KKR1604" s="35"/>
      <c r="KKS1604" s="34"/>
      <c r="KKZ1604" s="35"/>
      <c r="KLA1604" s="34"/>
      <c r="KLH1604" s="35"/>
      <c r="KLI1604" s="34"/>
      <c r="KLP1604" s="35"/>
      <c r="KLQ1604" s="34"/>
      <c r="KLX1604" s="35"/>
      <c r="KLY1604" s="34"/>
      <c r="KMF1604" s="35"/>
      <c r="KMG1604" s="34"/>
      <c r="KMN1604" s="35"/>
      <c r="KMO1604" s="34"/>
      <c r="KMV1604" s="35"/>
      <c r="KMW1604" s="34"/>
      <c r="KND1604" s="35"/>
      <c r="KNE1604" s="34"/>
      <c r="KNL1604" s="35"/>
      <c r="KNM1604" s="34"/>
      <c r="KNT1604" s="35"/>
      <c r="KNU1604" s="34"/>
      <c r="KOB1604" s="35"/>
      <c r="KOC1604" s="34"/>
      <c r="KOJ1604" s="35"/>
      <c r="KOK1604" s="34"/>
      <c r="KOR1604" s="35"/>
      <c r="KOS1604" s="34"/>
      <c r="KOZ1604" s="35"/>
      <c r="KPA1604" s="34"/>
      <c r="KPH1604" s="35"/>
      <c r="KPI1604" s="34"/>
      <c r="KPP1604" s="35"/>
      <c r="KPQ1604" s="34"/>
      <c r="KPX1604" s="35"/>
      <c r="KPY1604" s="34"/>
      <c r="KQF1604" s="35"/>
      <c r="KQG1604" s="34"/>
      <c r="KQN1604" s="35"/>
      <c r="KQO1604" s="34"/>
      <c r="KQV1604" s="35"/>
      <c r="KQW1604" s="34"/>
      <c r="KRD1604" s="35"/>
      <c r="KRE1604" s="34"/>
      <c r="KRL1604" s="35"/>
      <c r="KRM1604" s="34"/>
      <c r="KRT1604" s="35"/>
      <c r="KRU1604" s="34"/>
      <c r="KSB1604" s="35"/>
      <c r="KSC1604" s="34"/>
      <c r="KSJ1604" s="35"/>
      <c r="KSK1604" s="34"/>
      <c r="KSR1604" s="35"/>
      <c r="KSS1604" s="34"/>
      <c r="KSZ1604" s="35"/>
      <c r="KTA1604" s="34"/>
      <c r="KTH1604" s="35"/>
      <c r="KTI1604" s="34"/>
      <c r="KTP1604" s="35"/>
      <c r="KTQ1604" s="34"/>
      <c r="KTX1604" s="35"/>
      <c r="KTY1604" s="34"/>
      <c r="KUF1604" s="35"/>
      <c r="KUG1604" s="34"/>
      <c r="KUN1604" s="35"/>
      <c r="KUO1604" s="34"/>
      <c r="KUV1604" s="35"/>
      <c r="KUW1604" s="34"/>
      <c r="KVD1604" s="35"/>
      <c r="KVE1604" s="34"/>
      <c r="KVL1604" s="35"/>
      <c r="KVM1604" s="34"/>
      <c r="KVT1604" s="35"/>
      <c r="KVU1604" s="34"/>
      <c r="KWB1604" s="35"/>
      <c r="KWC1604" s="34"/>
      <c r="KWJ1604" s="35"/>
      <c r="KWK1604" s="34"/>
      <c r="KWR1604" s="35"/>
      <c r="KWS1604" s="34"/>
      <c r="KWZ1604" s="35"/>
      <c r="KXA1604" s="34"/>
      <c r="KXH1604" s="35"/>
      <c r="KXI1604" s="34"/>
      <c r="KXP1604" s="35"/>
      <c r="KXQ1604" s="34"/>
      <c r="KXX1604" s="35"/>
      <c r="KXY1604" s="34"/>
      <c r="KYF1604" s="35"/>
      <c r="KYG1604" s="34"/>
      <c r="KYN1604" s="35"/>
      <c r="KYO1604" s="34"/>
      <c r="KYV1604" s="35"/>
      <c r="KYW1604" s="34"/>
      <c r="KZD1604" s="35"/>
      <c r="KZE1604" s="34"/>
      <c r="KZL1604" s="35"/>
      <c r="KZM1604" s="34"/>
      <c r="KZT1604" s="35"/>
      <c r="KZU1604" s="34"/>
      <c r="LAB1604" s="35"/>
      <c r="LAC1604" s="34"/>
      <c r="LAJ1604" s="35"/>
      <c r="LAK1604" s="34"/>
      <c r="LAR1604" s="35"/>
      <c r="LAS1604" s="34"/>
      <c r="LAZ1604" s="35"/>
      <c r="LBA1604" s="34"/>
      <c r="LBH1604" s="35"/>
      <c r="LBI1604" s="34"/>
      <c r="LBP1604" s="35"/>
      <c r="LBQ1604" s="34"/>
      <c r="LBX1604" s="35"/>
      <c r="LBY1604" s="34"/>
      <c r="LCF1604" s="35"/>
      <c r="LCG1604" s="34"/>
      <c r="LCN1604" s="35"/>
      <c r="LCO1604" s="34"/>
      <c r="LCV1604" s="35"/>
      <c r="LCW1604" s="34"/>
      <c r="LDD1604" s="35"/>
      <c r="LDE1604" s="34"/>
      <c r="LDL1604" s="35"/>
      <c r="LDM1604" s="34"/>
      <c r="LDT1604" s="35"/>
      <c r="LDU1604" s="34"/>
      <c r="LEB1604" s="35"/>
      <c r="LEC1604" s="34"/>
      <c r="LEJ1604" s="35"/>
      <c r="LEK1604" s="34"/>
      <c r="LER1604" s="35"/>
      <c r="LES1604" s="34"/>
      <c r="LEZ1604" s="35"/>
      <c r="LFA1604" s="34"/>
      <c r="LFH1604" s="35"/>
      <c r="LFI1604" s="34"/>
      <c r="LFP1604" s="35"/>
      <c r="LFQ1604" s="34"/>
      <c r="LFX1604" s="35"/>
      <c r="LFY1604" s="34"/>
      <c r="LGF1604" s="35"/>
      <c r="LGG1604" s="34"/>
      <c r="LGN1604" s="35"/>
      <c r="LGO1604" s="34"/>
      <c r="LGV1604" s="35"/>
      <c r="LGW1604" s="34"/>
      <c r="LHD1604" s="35"/>
      <c r="LHE1604" s="34"/>
      <c r="LHL1604" s="35"/>
      <c r="LHM1604" s="34"/>
      <c r="LHT1604" s="35"/>
      <c r="LHU1604" s="34"/>
      <c r="LIB1604" s="35"/>
      <c r="LIC1604" s="34"/>
      <c r="LIJ1604" s="35"/>
      <c r="LIK1604" s="34"/>
      <c r="LIR1604" s="35"/>
      <c r="LIS1604" s="34"/>
      <c r="LIZ1604" s="35"/>
      <c r="LJA1604" s="34"/>
      <c r="LJH1604" s="35"/>
      <c r="LJI1604" s="34"/>
      <c r="LJP1604" s="35"/>
      <c r="LJQ1604" s="34"/>
      <c r="LJX1604" s="35"/>
      <c r="LJY1604" s="34"/>
      <c r="LKF1604" s="35"/>
      <c r="LKG1604" s="34"/>
      <c r="LKN1604" s="35"/>
      <c r="LKO1604" s="34"/>
      <c r="LKV1604" s="35"/>
      <c r="LKW1604" s="34"/>
      <c r="LLD1604" s="35"/>
      <c r="LLE1604" s="34"/>
      <c r="LLL1604" s="35"/>
      <c r="LLM1604" s="34"/>
      <c r="LLT1604" s="35"/>
      <c r="LLU1604" s="34"/>
      <c r="LMB1604" s="35"/>
      <c r="LMC1604" s="34"/>
      <c r="LMJ1604" s="35"/>
      <c r="LMK1604" s="34"/>
      <c r="LMR1604" s="35"/>
      <c r="LMS1604" s="34"/>
      <c r="LMZ1604" s="35"/>
      <c r="LNA1604" s="34"/>
      <c r="LNH1604" s="35"/>
      <c r="LNI1604" s="34"/>
      <c r="LNP1604" s="35"/>
      <c r="LNQ1604" s="34"/>
      <c r="LNX1604" s="35"/>
      <c r="LNY1604" s="34"/>
      <c r="LOF1604" s="35"/>
      <c r="LOG1604" s="34"/>
      <c r="LON1604" s="35"/>
      <c r="LOO1604" s="34"/>
      <c r="LOV1604" s="35"/>
      <c r="LOW1604" s="34"/>
      <c r="LPD1604" s="35"/>
      <c r="LPE1604" s="34"/>
      <c r="LPL1604" s="35"/>
      <c r="LPM1604" s="34"/>
      <c r="LPT1604" s="35"/>
      <c r="LPU1604" s="34"/>
      <c r="LQB1604" s="35"/>
      <c r="LQC1604" s="34"/>
      <c r="LQJ1604" s="35"/>
      <c r="LQK1604" s="34"/>
      <c r="LQR1604" s="35"/>
      <c r="LQS1604" s="34"/>
      <c r="LQZ1604" s="35"/>
      <c r="LRA1604" s="34"/>
      <c r="LRH1604" s="35"/>
      <c r="LRI1604" s="34"/>
      <c r="LRP1604" s="35"/>
      <c r="LRQ1604" s="34"/>
      <c r="LRX1604" s="35"/>
      <c r="LRY1604" s="34"/>
      <c r="LSF1604" s="35"/>
      <c r="LSG1604" s="34"/>
      <c r="LSN1604" s="35"/>
      <c r="LSO1604" s="34"/>
      <c r="LSV1604" s="35"/>
      <c r="LSW1604" s="34"/>
      <c r="LTD1604" s="35"/>
      <c r="LTE1604" s="34"/>
      <c r="LTL1604" s="35"/>
      <c r="LTM1604" s="34"/>
      <c r="LTT1604" s="35"/>
      <c r="LTU1604" s="34"/>
      <c r="LUB1604" s="35"/>
      <c r="LUC1604" s="34"/>
      <c r="LUJ1604" s="35"/>
      <c r="LUK1604" s="34"/>
      <c r="LUR1604" s="35"/>
      <c r="LUS1604" s="34"/>
      <c r="LUZ1604" s="35"/>
      <c r="LVA1604" s="34"/>
      <c r="LVH1604" s="35"/>
      <c r="LVI1604" s="34"/>
      <c r="LVP1604" s="35"/>
      <c r="LVQ1604" s="34"/>
      <c r="LVX1604" s="35"/>
      <c r="LVY1604" s="34"/>
      <c r="LWF1604" s="35"/>
      <c r="LWG1604" s="34"/>
      <c r="LWN1604" s="35"/>
      <c r="LWO1604" s="34"/>
      <c r="LWV1604" s="35"/>
      <c r="LWW1604" s="34"/>
      <c r="LXD1604" s="35"/>
      <c r="LXE1604" s="34"/>
      <c r="LXL1604" s="35"/>
      <c r="LXM1604" s="34"/>
      <c r="LXT1604" s="35"/>
      <c r="LXU1604" s="34"/>
      <c r="LYB1604" s="35"/>
      <c r="LYC1604" s="34"/>
      <c r="LYJ1604" s="35"/>
      <c r="LYK1604" s="34"/>
      <c r="LYR1604" s="35"/>
      <c r="LYS1604" s="34"/>
      <c r="LYZ1604" s="35"/>
      <c r="LZA1604" s="34"/>
      <c r="LZH1604" s="35"/>
      <c r="LZI1604" s="34"/>
      <c r="LZP1604" s="35"/>
      <c r="LZQ1604" s="34"/>
      <c r="LZX1604" s="35"/>
      <c r="LZY1604" s="34"/>
      <c r="MAF1604" s="35"/>
      <c r="MAG1604" s="34"/>
      <c r="MAN1604" s="35"/>
      <c r="MAO1604" s="34"/>
      <c r="MAV1604" s="35"/>
      <c r="MAW1604" s="34"/>
      <c r="MBD1604" s="35"/>
      <c r="MBE1604" s="34"/>
      <c r="MBL1604" s="35"/>
      <c r="MBM1604" s="34"/>
      <c r="MBT1604" s="35"/>
      <c r="MBU1604" s="34"/>
      <c r="MCB1604" s="35"/>
      <c r="MCC1604" s="34"/>
      <c r="MCJ1604" s="35"/>
      <c r="MCK1604" s="34"/>
      <c r="MCR1604" s="35"/>
      <c r="MCS1604" s="34"/>
      <c r="MCZ1604" s="35"/>
      <c r="MDA1604" s="34"/>
      <c r="MDH1604" s="35"/>
      <c r="MDI1604" s="34"/>
      <c r="MDP1604" s="35"/>
      <c r="MDQ1604" s="34"/>
      <c r="MDX1604" s="35"/>
      <c r="MDY1604" s="34"/>
      <c r="MEF1604" s="35"/>
      <c r="MEG1604" s="34"/>
      <c r="MEN1604" s="35"/>
      <c r="MEO1604" s="34"/>
      <c r="MEV1604" s="35"/>
      <c r="MEW1604" s="34"/>
      <c r="MFD1604" s="35"/>
      <c r="MFE1604" s="34"/>
      <c r="MFL1604" s="35"/>
      <c r="MFM1604" s="34"/>
      <c r="MFT1604" s="35"/>
      <c r="MFU1604" s="34"/>
      <c r="MGB1604" s="35"/>
      <c r="MGC1604" s="34"/>
      <c r="MGJ1604" s="35"/>
      <c r="MGK1604" s="34"/>
      <c r="MGR1604" s="35"/>
      <c r="MGS1604" s="34"/>
      <c r="MGZ1604" s="35"/>
      <c r="MHA1604" s="34"/>
      <c r="MHH1604" s="35"/>
      <c r="MHI1604" s="34"/>
      <c r="MHP1604" s="35"/>
      <c r="MHQ1604" s="34"/>
      <c r="MHX1604" s="35"/>
      <c r="MHY1604" s="34"/>
      <c r="MIF1604" s="35"/>
      <c r="MIG1604" s="34"/>
      <c r="MIN1604" s="35"/>
      <c r="MIO1604" s="34"/>
      <c r="MIV1604" s="35"/>
      <c r="MIW1604" s="34"/>
      <c r="MJD1604" s="35"/>
      <c r="MJE1604" s="34"/>
      <c r="MJL1604" s="35"/>
      <c r="MJM1604" s="34"/>
      <c r="MJT1604" s="35"/>
      <c r="MJU1604" s="34"/>
      <c r="MKB1604" s="35"/>
      <c r="MKC1604" s="34"/>
      <c r="MKJ1604" s="35"/>
      <c r="MKK1604" s="34"/>
      <c r="MKR1604" s="35"/>
      <c r="MKS1604" s="34"/>
      <c r="MKZ1604" s="35"/>
      <c r="MLA1604" s="34"/>
      <c r="MLH1604" s="35"/>
      <c r="MLI1604" s="34"/>
      <c r="MLP1604" s="35"/>
      <c r="MLQ1604" s="34"/>
      <c r="MLX1604" s="35"/>
      <c r="MLY1604" s="34"/>
      <c r="MMF1604" s="35"/>
      <c r="MMG1604" s="34"/>
      <c r="MMN1604" s="35"/>
      <c r="MMO1604" s="34"/>
      <c r="MMV1604" s="35"/>
      <c r="MMW1604" s="34"/>
      <c r="MND1604" s="35"/>
      <c r="MNE1604" s="34"/>
      <c r="MNL1604" s="35"/>
      <c r="MNM1604" s="34"/>
      <c r="MNT1604" s="35"/>
      <c r="MNU1604" s="34"/>
      <c r="MOB1604" s="35"/>
      <c r="MOC1604" s="34"/>
      <c r="MOJ1604" s="35"/>
      <c r="MOK1604" s="34"/>
      <c r="MOR1604" s="35"/>
      <c r="MOS1604" s="34"/>
      <c r="MOZ1604" s="35"/>
      <c r="MPA1604" s="34"/>
      <c r="MPH1604" s="35"/>
      <c r="MPI1604" s="34"/>
      <c r="MPP1604" s="35"/>
      <c r="MPQ1604" s="34"/>
      <c r="MPX1604" s="35"/>
      <c r="MPY1604" s="34"/>
      <c r="MQF1604" s="35"/>
      <c r="MQG1604" s="34"/>
      <c r="MQN1604" s="35"/>
      <c r="MQO1604" s="34"/>
      <c r="MQV1604" s="35"/>
      <c r="MQW1604" s="34"/>
      <c r="MRD1604" s="35"/>
      <c r="MRE1604" s="34"/>
      <c r="MRL1604" s="35"/>
      <c r="MRM1604" s="34"/>
      <c r="MRT1604" s="35"/>
      <c r="MRU1604" s="34"/>
      <c r="MSB1604" s="35"/>
      <c r="MSC1604" s="34"/>
      <c r="MSJ1604" s="35"/>
      <c r="MSK1604" s="34"/>
      <c r="MSR1604" s="35"/>
      <c r="MSS1604" s="34"/>
      <c r="MSZ1604" s="35"/>
      <c r="MTA1604" s="34"/>
      <c r="MTH1604" s="35"/>
      <c r="MTI1604" s="34"/>
      <c r="MTP1604" s="35"/>
      <c r="MTQ1604" s="34"/>
      <c r="MTX1604" s="35"/>
      <c r="MTY1604" s="34"/>
      <c r="MUF1604" s="35"/>
      <c r="MUG1604" s="34"/>
      <c r="MUN1604" s="35"/>
      <c r="MUO1604" s="34"/>
      <c r="MUV1604" s="35"/>
      <c r="MUW1604" s="34"/>
      <c r="MVD1604" s="35"/>
      <c r="MVE1604" s="34"/>
      <c r="MVL1604" s="35"/>
      <c r="MVM1604" s="34"/>
      <c r="MVT1604" s="35"/>
      <c r="MVU1604" s="34"/>
      <c r="MWB1604" s="35"/>
      <c r="MWC1604" s="34"/>
      <c r="MWJ1604" s="35"/>
      <c r="MWK1604" s="34"/>
      <c r="MWR1604" s="35"/>
      <c r="MWS1604" s="34"/>
      <c r="MWZ1604" s="35"/>
      <c r="MXA1604" s="34"/>
      <c r="MXH1604" s="35"/>
      <c r="MXI1604" s="34"/>
      <c r="MXP1604" s="35"/>
      <c r="MXQ1604" s="34"/>
      <c r="MXX1604" s="35"/>
      <c r="MXY1604" s="34"/>
      <c r="MYF1604" s="35"/>
      <c r="MYG1604" s="34"/>
      <c r="MYN1604" s="35"/>
      <c r="MYO1604" s="34"/>
      <c r="MYV1604" s="35"/>
      <c r="MYW1604" s="34"/>
      <c r="MZD1604" s="35"/>
      <c r="MZE1604" s="34"/>
      <c r="MZL1604" s="35"/>
      <c r="MZM1604" s="34"/>
      <c r="MZT1604" s="35"/>
      <c r="MZU1604" s="34"/>
      <c r="NAB1604" s="35"/>
      <c r="NAC1604" s="34"/>
      <c r="NAJ1604" s="35"/>
      <c r="NAK1604" s="34"/>
      <c r="NAR1604" s="35"/>
      <c r="NAS1604" s="34"/>
      <c r="NAZ1604" s="35"/>
      <c r="NBA1604" s="34"/>
      <c r="NBH1604" s="35"/>
      <c r="NBI1604" s="34"/>
      <c r="NBP1604" s="35"/>
      <c r="NBQ1604" s="34"/>
      <c r="NBX1604" s="35"/>
      <c r="NBY1604" s="34"/>
      <c r="NCF1604" s="35"/>
      <c r="NCG1604" s="34"/>
      <c r="NCN1604" s="35"/>
      <c r="NCO1604" s="34"/>
      <c r="NCV1604" s="35"/>
      <c r="NCW1604" s="34"/>
      <c r="NDD1604" s="35"/>
      <c r="NDE1604" s="34"/>
      <c r="NDL1604" s="35"/>
      <c r="NDM1604" s="34"/>
      <c r="NDT1604" s="35"/>
      <c r="NDU1604" s="34"/>
      <c r="NEB1604" s="35"/>
      <c r="NEC1604" s="34"/>
      <c r="NEJ1604" s="35"/>
      <c r="NEK1604" s="34"/>
      <c r="NER1604" s="35"/>
      <c r="NES1604" s="34"/>
      <c r="NEZ1604" s="35"/>
      <c r="NFA1604" s="34"/>
      <c r="NFH1604" s="35"/>
      <c r="NFI1604" s="34"/>
      <c r="NFP1604" s="35"/>
      <c r="NFQ1604" s="34"/>
      <c r="NFX1604" s="35"/>
      <c r="NFY1604" s="34"/>
      <c r="NGF1604" s="35"/>
      <c r="NGG1604" s="34"/>
      <c r="NGN1604" s="35"/>
      <c r="NGO1604" s="34"/>
      <c r="NGV1604" s="35"/>
      <c r="NGW1604" s="34"/>
      <c r="NHD1604" s="35"/>
      <c r="NHE1604" s="34"/>
      <c r="NHL1604" s="35"/>
      <c r="NHM1604" s="34"/>
      <c r="NHT1604" s="35"/>
      <c r="NHU1604" s="34"/>
      <c r="NIB1604" s="35"/>
      <c r="NIC1604" s="34"/>
      <c r="NIJ1604" s="35"/>
      <c r="NIK1604" s="34"/>
      <c r="NIR1604" s="35"/>
      <c r="NIS1604" s="34"/>
      <c r="NIZ1604" s="35"/>
      <c r="NJA1604" s="34"/>
      <c r="NJH1604" s="35"/>
      <c r="NJI1604" s="34"/>
      <c r="NJP1604" s="35"/>
      <c r="NJQ1604" s="34"/>
      <c r="NJX1604" s="35"/>
      <c r="NJY1604" s="34"/>
      <c r="NKF1604" s="35"/>
      <c r="NKG1604" s="34"/>
      <c r="NKN1604" s="35"/>
      <c r="NKO1604" s="34"/>
      <c r="NKV1604" s="35"/>
      <c r="NKW1604" s="34"/>
      <c r="NLD1604" s="35"/>
      <c r="NLE1604" s="34"/>
      <c r="NLL1604" s="35"/>
      <c r="NLM1604" s="34"/>
      <c r="NLT1604" s="35"/>
      <c r="NLU1604" s="34"/>
      <c r="NMB1604" s="35"/>
      <c r="NMC1604" s="34"/>
      <c r="NMJ1604" s="35"/>
      <c r="NMK1604" s="34"/>
      <c r="NMR1604" s="35"/>
      <c r="NMS1604" s="34"/>
      <c r="NMZ1604" s="35"/>
      <c r="NNA1604" s="34"/>
      <c r="NNH1604" s="35"/>
      <c r="NNI1604" s="34"/>
      <c r="NNP1604" s="35"/>
      <c r="NNQ1604" s="34"/>
      <c r="NNX1604" s="35"/>
      <c r="NNY1604" s="34"/>
      <c r="NOF1604" s="35"/>
      <c r="NOG1604" s="34"/>
      <c r="NON1604" s="35"/>
      <c r="NOO1604" s="34"/>
      <c r="NOV1604" s="35"/>
      <c r="NOW1604" s="34"/>
      <c r="NPD1604" s="35"/>
      <c r="NPE1604" s="34"/>
      <c r="NPL1604" s="35"/>
      <c r="NPM1604" s="34"/>
      <c r="NPT1604" s="35"/>
      <c r="NPU1604" s="34"/>
      <c r="NQB1604" s="35"/>
      <c r="NQC1604" s="34"/>
      <c r="NQJ1604" s="35"/>
      <c r="NQK1604" s="34"/>
      <c r="NQR1604" s="35"/>
      <c r="NQS1604" s="34"/>
      <c r="NQZ1604" s="35"/>
      <c r="NRA1604" s="34"/>
      <c r="NRH1604" s="35"/>
      <c r="NRI1604" s="34"/>
      <c r="NRP1604" s="35"/>
      <c r="NRQ1604" s="34"/>
      <c r="NRX1604" s="35"/>
      <c r="NRY1604" s="34"/>
      <c r="NSF1604" s="35"/>
      <c r="NSG1604" s="34"/>
      <c r="NSN1604" s="35"/>
      <c r="NSO1604" s="34"/>
      <c r="NSV1604" s="35"/>
      <c r="NSW1604" s="34"/>
      <c r="NTD1604" s="35"/>
      <c r="NTE1604" s="34"/>
      <c r="NTL1604" s="35"/>
      <c r="NTM1604" s="34"/>
      <c r="NTT1604" s="35"/>
      <c r="NTU1604" s="34"/>
      <c r="NUB1604" s="35"/>
      <c r="NUC1604" s="34"/>
      <c r="NUJ1604" s="35"/>
      <c r="NUK1604" s="34"/>
      <c r="NUR1604" s="35"/>
      <c r="NUS1604" s="34"/>
      <c r="NUZ1604" s="35"/>
      <c r="NVA1604" s="34"/>
      <c r="NVH1604" s="35"/>
      <c r="NVI1604" s="34"/>
      <c r="NVP1604" s="35"/>
      <c r="NVQ1604" s="34"/>
      <c r="NVX1604" s="35"/>
      <c r="NVY1604" s="34"/>
      <c r="NWF1604" s="35"/>
      <c r="NWG1604" s="34"/>
      <c r="NWN1604" s="35"/>
      <c r="NWO1604" s="34"/>
      <c r="NWV1604" s="35"/>
      <c r="NWW1604" s="34"/>
      <c r="NXD1604" s="35"/>
      <c r="NXE1604" s="34"/>
      <c r="NXL1604" s="35"/>
      <c r="NXM1604" s="34"/>
      <c r="NXT1604" s="35"/>
      <c r="NXU1604" s="34"/>
      <c r="NYB1604" s="35"/>
      <c r="NYC1604" s="34"/>
      <c r="NYJ1604" s="35"/>
      <c r="NYK1604" s="34"/>
      <c r="NYR1604" s="35"/>
      <c r="NYS1604" s="34"/>
      <c r="NYZ1604" s="35"/>
      <c r="NZA1604" s="34"/>
      <c r="NZH1604" s="35"/>
      <c r="NZI1604" s="34"/>
      <c r="NZP1604" s="35"/>
      <c r="NZQ1604" s="34"/>
      <c r="NZX1604" s="35"/>
      <c r="NZY1604" s="34"/>
      <c r="OAF1604" s="35"/>
      <c r="OAG1604" s="34"/>
      <c r="OAN1604" s="35"/>
      <c r="OAO1604" s="34"/>
      <c r="OAV1604" s="35"/>
      <c r="OAW1604" s="34"/>
      <c r="OBD1604" s="35"/>
      <c r="OBE1604" s="34"/>
      <c r="OBL1604" s="35"/>
      <c r="OBM1604" s="34"/>
      <c r="OBT1604" s="35"/>
      <c r="OBU1604" s="34"/>
      <c r="OCB1604" s="35"/>
      <c r="OCC1604" s="34"/>
      <c r="OCJ1604" s="35"/>
      <c r="OCK1604" s="34"/>
      <c r="OCR1604" s="35"/>
      <c r="OCS1604" s="34"/>
      <c r="OCZ1604" s="35"/>
      <c r="ODA1604" s="34"/>
      <c r="ODH1604" s="35"/>
      <c r="ODI1604" s="34"/>
      <c r="ODP1604" s="35"/>
      <c r="ODQ1604" s="34"/>
      <c r="ODX1604" s="35"/>
      <c r="ODY1604" s="34"/>
      <c r="OEF1604" s="35"/>
      <c r="OEG1604" s="34"/>
      <c r="OEN1604" s="35"/>
      <c r="OEO1604" s="34"/>
      <c r="OEV1604" s="35"/>
      <c r="OEW1604" s="34"/>
      <c r="OFD1604" s="35"/>
      <c r="OFE1604" s="34"/>
      <c r="OFL1604" s="35"/>
      <c r="OFM1604" s="34"/>
      <c r="OFT1604" s="35"/>
      <c r="OFU1604" s="34"/>
      <c r="OGB1604" s="35"/>
      <c r="OGC1604" s="34"/>
      <c r="OGJ1604" s="35"/>
      <c r="OGK1604" s="34"/>
      <c r="OGR1604" s="35"/>
      <c r="OGS1604" s="34"/>
      <c r="OGZ1604" s="35"/>
      <c r="OHA1604" s="34"/>
      <c r="OHH1604" s="35"/>
      <c r="OHI1604" s="34"/>
      <c r="OHP1604" s="35"/>
      <c r="OHQ1604" s="34"/>
      <c r="OHX1604" s="35"/>
      <c r="OHY1604" s="34"/>
      <c r="OIF1604" s="35"/>
      <c r="OIG1604" s="34"/>
      <c r="OIN1604" s="35"/>
      <c r="OIO1604" s="34"/>
      <c r="OIV1604" s="35"/>
      <c r="OIW1604" s="34"/>
      <c r="OJD1604" s="35"/>
      <c r="OJE1604" s="34"/>
      <c r="OJL1604" s="35"/>
      <c r="OJM1604" s="34"/>
      <c r="OJT1604" s="35"/>
      <c r="OJU1604" s="34"/>
      <c r="OKB1604" s="35"/>
      <c r="OKC1604" s="34"/>
      <c r="OKJ1604" s="35"/>
      <c r="OKK1604" s="34"/>
      <c r="OKR1604" s="35"/>
      <c r="OKS1604" s="34"/>
      <c r="OKZ1604" s="35"/>
      <c r="OLA1604" s="34"/>
      <c r="OLH1604" s="35"/>
      <c r="OLI1604" s="34"/>
      <c r="OLP1604" s="35"/>
      <c r="OLQ1604" s="34"/>
      <c r="OLX1604" s="35"/>
      <c r="OLY1604" s="34"/>
      <c r="OMF1604" s="35"/>
      <c r="OMG1604" s="34"/>
      <c r="OMN1604" s="35"/>
      <c r="OMO1604" s="34"/>
      <c r="OMV1604" s="35"/>
      <c r="OMW1604" s="34"/>
      <c r="OND1604" s="35"/>
      <c r="ONE1604" s="34"/>
      <c r="ONL1604" s="35"/>
      <c r="ONM1604" s="34"/>
      <c r="ONT1604" s="35"/>
      <c r="ONU1604" s="34"/>
      <c r="OOB1604" s="35"/>
      <c r="OOC1604" s="34"/>
      <c r="OOJ1604" s="35"/>
      <c r="OOK1604" s="34"/>
      <c r="OOR1604" s="35"/>
      <c r="OOS1604" s="34"/>
      <c r="OOZ1604" s="35"/>
      <c r="OPA1604" s="34"/>
      <c r="OPH1604" s="35"/>
      <c r="OPI1604" s="34"/>
      <c r="OPP1604" s="35"/>
      <c r="OPQ1604" s="34"/>
      <c r="OPX1604" s="35"/>
      <c r="OPY1604" s="34"/>
      <c r="OQF1604" s="35"/>
      <c r="OQG1604" s="34"/>
      <c r="OQN1604" s="35"/>
      <c r="OQO1604" s="34"/>
      <c r="OQV1604" s="35"/>
      <c r="OQW1604" s="34"/>
      <c r="ORD1604" s="35"/>
      <c r="ORE1604" s="34"/>
      <c r="ORL1604" s="35"/>
      <c r="ORM1604" s="34"/>
      <c r="ORT1604" s="35"/>
      <c r="ORU1604" s="34"/>
      <c r="OSB1604" s="35"/>
      <c r="OSC1604" s="34"/>
      <c r="OSJ1604" s="35"/>
      <c r="OSK1604" s="34"/>
      <c r="OSR1604" s="35"/>
      <c r="OSS1604" s="34"/>
      <c r="OSZ1604" s="35"/>
      <c r="OTA1604" s="34"/>
      <c r="OTH1604" s="35"/>
      <c r="OTI1604" s="34"/>
      <c r="OTP1604" s="35"/>
      <c r="OTQ1604" s="34"/>
      <c r="OTX1604" s="35"/>
      <c r="OTY1604" s="34"/>
      <c r="OUF1604" s="35"/>
      <c r="OUG1604" s="34"/>
      <c r="OUN1604" s="35"/>
      <c r="OUO1604" s="34"/>
      <c r="OUV1604" s="35"/>
      <c r="OUW1604" s="34"/>
      <c r="OVD1604" s="35"/>
      <c r="OVE1604" s="34"/>
      <c r="OVL1604" s="35"/>
      <c r="OVM1604" s="34"/>
      <c r="OVT1604" s="35"/>
      <c r="OVU1604" s="34"/>
      <c r="OWB1604" s="35"/>
      <c r="OWC1604" s="34"/>
      <c r="OWJ1604" s="35"/>
      <c r="OWK1604" s="34"/>
      <c r="OWR1604" s="35"/>
      <c r="OWS1604" s="34"/>
      <c r="OWZ1604" s="35"/>
      <c r="OXA1604" s="34"/>
      <c r="OXH1604" s="35"/>
      <c r="OXI1604" s="34"/>
      <c r="OXP1604" s="35"/>
      <c r="OXQ1604" s="34"/>
      <c r="OXX1604" s="35"/>
      <c r="OXY1604" s="34"/>
      <c r="OYF1604" s="35"/>
      <c r="OYG1604" s="34"/>
      <c r="OYN1604" s="35"/>
      <c r="OYO1604" s="34"/>
      <c r="OYV1604" s="35"/>
      <c r="OYW1604" s="34"/>
      <c r="OZD1604" s="35"/>
      <c r="OZE1604" s="34"/>
      <c r="OZL1604" s="35"/>
      <c r="OZM1604" s="34"/>
      <c r="OZT1604" s="35"/>
      <c r="OZU1604" s="34"/>
      <c r="PAB1604" s="35"/>
      <c r="PAC1604" s="34"/>
      <c r="PAJ1604" s="35"/>
      <c r="PAK1604" s="34"/>
      <c r="PAR1604" s="35"/>
      <c r="PAS1604" s="34"/>
      <c r="PAZ1604" s="35"/>
      <c r="PBA1604" s="34"/>
      <c r="PBH1604" s="35"/>
      <c r="PBI1604" s="34"/>
      <c r="PBP1604" s="35"/>
      <c r="PBQ1604" s="34"/>
      <c r="PBX1604" s="35"/>
      <c r="PBY1604" s="34"/>
      <c r="PCF1604" s="35"/>
      <c r="PCG1604" s="34"/>
      <c r="PCN1604" s="35"/>
      <c r="PCO1604" s="34"/>
      <c r="PCV1604" s="35"/>
      <c r="PCW1604" s="34"/>
      <c r="PDD1604" s="35"/>
      <c r="PDE1604" s="34"/>
      <c r="PDL1604" s="35"/>
      <c r="PDM1604" s="34"/>
      <c r="PDT1604" s="35"/>
      <c r="PDU1604" s="34"/>
      <c r="PEB1604" s="35"/>
      <c r="PEC1604" s="34"/>
      <c r="PEJ1604" s="35"/>
      <c r="PEK1604" s="34"/>
      <c r="PER1604" s="35"/>
      <c r="PES1604" s="34"/>
      <c r="PEZ1604" s="35"/>
      <c r="PFA1604" s="34"/>
      <c r="PFH1604" s="35"/>
      <c r="PFI1604" s="34"/>
      <c r="PFP1604" s="35"/>
      <c r="PFQ1604" s="34"/>
      <c r="PFX1604" s="35"/>
      <c r="PFY1604" s="34"/>
      <c r="PGF1604" s="35"/>
      <c r="PGG1604" s="34"/>
      <c r="PGN1604" s="35"/>
      <c r="PGO1604" s="34"/>
      <c r="PGV1604" s="35"/>
      <c r="PGW1604" s="34"/>
      <c r="PHD1604" s="35"/>
      <c r="PHE1604" s="34"/>
      <c r="PHL1604" s="35"/>
      <c r="PHM1604" s="34"/>
      <c r="PHT1604" s="35"/>
      <c r="PHU1604" s="34"/>
      <c r="PIB1604" s="35"/>
      <c r="PIC1604" s="34"/>
      <c r="PIJ1604" s="35"/>
      <c r="PIK1604" s="34"/>
      <c r="PIR1604" s="35"/>
      <c r="PIS1604" s="34"/>
      <c r="PIZ1604" s="35"/>
      <c r="PJA1604" s="34"/>
      <c r="PJH1604" s="35"/>
      <c r="PJI1604" s="34"/>
      <c r="PJP1604" s="35"/>
      <c r="PJQ1604" s="34"/>
      <c r="PJX1604" s="35"/>
      <c r="PJY1604" s="34"/>
      <c r="PKF1604" s="35"/>
      <c r="PKG1604" s="34"/>
      <c r="PKN1604" s="35"/>
      <c r="PKO1604" s="34"/>
      <c r="PKV1604" s="35"/>
      <c r="PKW1604" s="34"/>
      <c r="PLD1604" s="35"/>
      <c r="PLE1604" s="34"/>
      <c r="PLL1604" s="35"/>
      <c r="PLM1604" s="34"/>
      <c r="PLT1604" s="35"/>
      <c r="PLU1604" s="34"/>
      <c r="PMB1604" s="35"/>
      <c r="PMC1604" s="34"/>
      <c r="PMJ1604" s="35"/>
      <c r="PMK1604" s="34"/>
      <c r="PMR1604" s="35"/>
      <c r="PMS1604" s="34"/>
      <c r="PMZ1604" s="35"/>
      <c r="PNA1604" s="34"/>
      <c r="PNH1604" s="35"/>
      <c r="PNI1604" s="34"/>
      <c r="PNP1604" s="35"/>
      <c r="PNQ1604" s="34"/>
      <c r="PNX1604" s="35"/>
      <c r="PNY1604" s="34"/>
      <c r="POF1604" s="35"/>
      <c r="POG1604" s="34"/>
      <c r="PON1604" s="35"/>
      <c r="POO1604" s="34"/>
      <c r="POV1604" s="35"/>
      <c r="POW1604" s="34"/>
      <c r="PPD1604" s="35"/>
      <c r="PPE1604" s="34"/>
      <c r="PPL1604" s="35"/>
      <c r="PPM1604" s="34"/>
      <c r="PPT1604" s="35"/>
      <c r="PPU1604" s="34"/>
      <c r="PQB1604" s="35"/>
      <c r="PQC1604" s="34"/>
      <c r="PQJ1604" s="35"/>
      <c r="PQK1604" s="34"/>
      <c r="PQR1604" s="35"/>
      <c r="PQS1604" s="34"/>
      <c r="PQZ1604" s="35"/>
      <c r="PRA1604" s="34"/>
      <c r="PRH1604" s="35"/>
      <c r="PRI1604" s="34"/>
      <c r="PRP1604" s="35"/>
      <c r="PRQ1604" s="34"/>
      <c r="PRX1604" s="35"/>
      <c r="PRY1604" s="34"/>
      <c r="PSF1604" s="35"/>
      <c r="PSG1604" s="34"/>
      <c r="PSN1604" s="35"/>
      <c r="PSO1604" s="34"/>
      <c r="PSV1604" s="35"/>
      <c r="PSW1604" s="34"/>
      <c r="PTD1604" s="35"/>
      <c r="PTE1604" s="34"/>
      <c r="PTL1604" s="35"/>
      <c r="PTM1604" s="34"/>
      <c r="PTT1604" s="35"/>
      <c r="PTU1604" s="34"/>
      <c r="PUB1604" s="35"/>
      <c r="PUC1604" s="34"/>
      <c r="PUJ1604" s="35"/>
      <c r="PUK1604" s="34"/>
      <c r="PUR1604" s="35"/>
      <c r="PUS1604" s="34"/>
      <c r="PUZ1604" s="35"/>
      <c r="PVA1604" s="34"/>
      <c r="PVH1604" s="35"/>
      <c r="PVI1604" s="34"/>
      <c r="PVP1604" s="35"/>
      <c r="PVQ1604" s="34"/>
      <c r="PVX1604" s="35"/>
      <c r="PVY1604" s="34"/>
      <c r="PWF1604" s="35"/>
      <c r="PWG1604" s="34"/>
      <c r="PWN1604" s="35"/>
      <c r="PWO1604" s="34"/>
      <c r="PWV1604" s="35"/>
      <c r="PWW1604" s="34"/>
      <c r="PXD1604" s="35"/>
      <c r="PXE1604" s="34"/>
      <c r="PXL1604" s="35"/>
      <c r="PXM1604" s="34"/>
      <c r="PXT1604" s="35"/>
      <c r="PXU1604" s="34"/>
      <c r="PYB1604" s="35"/>
      <c r="PYC1604" s="34"/>
      <c r="PYJ1604" s="35"/>
      <c r="PYK1604" s="34"/>
      <c r="PYR1604" s="35"/>
      <c r="PYS1604" s="34"/>
      <c r="PYZ1604" s="35"/>
      <c r="PZA1604" s="34"/>
      <c r="PZH1604" s="35"/>
      <c r="PZI1604" s="34"/>
      <c r="PZP1604" s="35"/>
      <c r="PZQ1604" s="34"/>
      <c r="PZX1604" s="35"/>
      <c r="PZY1604" s="34"/>
      <c r="QAF1604" s="35"/>
      <c r="QAG1604" s="34"/>
      <c r="QAN1604" s="35"/>
      <c r="QAO1604" s="34"/>
      <c r="QAV1604" s="35"/>
      <c r="QAW1604" s="34"/>
      <c r="QBD1604" s="35"/>
      <c r="QBE1604" s="34"/>
      <c r="QBL1604" s="35"/>
      <c r="QBM1604" s="34"/>
      <c r="QBT1604" s="35"/>
      <c r="QBU1604" s="34"/>
      <c r="QCB1604" s="35"/>
      <c r="QCC1604" s="34"/>
      <c r="QCJ1604" s="35"/>
      <c r="QCK1604" s="34"/>
      <c r="QCR1604" s="35"/>
      <c r="QCS1604" s="34"/>
      <c r="QCZ1604" s="35"/>
      <c r="QDA1604" s="34"/>
      <c r="QDH1604" s="35"/>
      <c r="QDI1604" s="34"/>
      <c r="QDP1604" s="35"/>
      <c r="QDQ1604" s="34"/>
      <c r="QDX1604" s="35"/>
      <c r="QDY1604" s="34"/>
      <c r="QEF1604" s="35"/>
      <c r="QEG1604" s="34"/>
      <c r="QEN1604" s="35"/>
      <c r="QEO1604" s="34"/>
      <c r="QEV1604" s="35"/>
      <c r="QEW1604" s="34"/>
      <c r="QFD1604" s="35"/>
      <c r="QFE1604" s="34"/>
      <c r="QFL1604" s="35"/>
      <c r="QFM1604" s="34"/>
      <c r="QFT1604" s="35"/>
      <c r="QFU1604" s="34"/>
      <c r="QGB1604" s="35"/>
      <c r="QGC1604" s="34"/>
      <c r="QGJ1604" s="35"/>
      <c r="QGK1604" s="34"/>
      <c r="QGR1604" s="35"/>
      <c r="QGS1604" s="34"/>
      <c r="QGZ1604" s="35"/>
      <c r="QHA1604" s="34"/>
      <c r="QHH1604" s="35"/>
      <c r="QHI1604" s="34"/>
      <c r="QHP1604" s="35"/>
      <c r="QHQ1604" s="34"/>
      <c r="QHX1604" s="35"/>
      <c r="QHY1604" s="34"/>
      <c r="QIF1604" s="35"/>
      <c r="QIG1604" s="34"/>
      <c r="QIN1604" s="35"/>
      <c r="QIO1604" s="34"/>
      <c r="QIV1604" s="35"/>
      <c r="QIW1604" s="34"/>
      <c r="QJD1604" s="35"/>
      <c r="QJE1604" s="34"/>
      <c r="QJL1604" s="35"/>
      <c r="QJM1604" s="34"/>
      <c r="QJT1604" s="35"/>
      <c r="QJU1604" s="34"/>
      <c r="QKB1604" s="35"/>
      <c r="QKC1604" s="34"/>
      <c r="QKJ1604" s="35"/>
      <c r="QKK1604" s="34"/>
      <c r="QKR1604" s="35"/>
      <c r="QKS1604" s="34"/>
      <c r="QKZ1604" s="35"/>
      <c r="QLA1604" s="34"/>
      <c r="QLH1604" s="35"/>
      <c r="QLI1604" s="34"/>
      <c r="QLP1604" s="35"/>
      <c r="QLQ1604" s="34"/>
      <c r="QLX1604" s="35"/>
      <c r="QLY1604" s="34"/>
      <c r="QMF1604" s="35"/>
      <c r="QMG1604" s="34"/>
      <c r="QMN1604" s="35"/>
      <c r="QMO1604" s="34"/>
      <c r="QMV1604" s="35"/>
      <c r="QMW1604" s="34"/>
      <c r="QND1604" s="35"/>
      <c r="QNE1604" s="34"/>
      <c r="QNL1604" s="35"/>
      <c r="QNM1604" s="34"/>
      <c r="QNT1604" s="35"/>
      <c r="QNU1604" s="34"/>
      <c r="QOB1604" s="35"/>
      <c r="QOC1604" s="34"/>
      <c r="QOJ1604" s="35"/>
      <c r="QOK1604" s="34"/>
      <c r="QOR1604" s="35"/>
      <c r="QOS1604" s="34"/>
      <c r="QOZ1604" s="35"/>
      <c r="QPA1604" s="34"/>
      <c r="QPH1604" s="35"/>
      <c r="QPI1604" s="34"/>
      <c r="QPP1604" s="35"/>
      <c r="QPQ1604" s="34"/>
      <c r="QPX1604" s="35"/>
      <c r="QPY1604" s="34"/>
      <c r="QQF1604" s="35"/>
      <c r="QQG1604" s="34"/>
      <c r="QQN1604" s="35"/>
      <c r="QQO1604" s="34"/>
      <c r="QQV1604" s="35"/>
      <c r="QQW1604" s="34"/>
      <c r="QRD1604" s="35"/>
      <c r="QRE1604" s="34"/>
      <c r="QRL1604" s="35"/>
      <c r="QRM1604" s="34"/>
      <c r="QRT1604" s="35"/>
      <c r="QRU1604" s="34"/>
      <c r="QSB1604" s="35"/>
      <c r="QSC1604" s="34"/>
      <c r="QSJ1604" s="35"/>
      <c r="QSK1604" s="34"/>
      <c r="QSR1604" s="35"/>
      <c r="QSS1604" s="34"/>
      <c r="QSZ1604" s="35"/>
      <c r="QTA1604" s="34"/>
      <c r="QTH1604" s="35"/>
      <c r="QTI1604" s="34"/>
      <c r="QTP1604" s="35"/>
      <c r="QTQ1604" s="34"/>
      <c r="QTX1604" s="35"/>
      <c r="QTY1604" s="34"/>
      <c r="QUF1604" s="35"/>
      <c r="QUG1604" s="34"/>
      <c r="QUN1604" s="35"/>
      <c r="QUO1604" s="34"/>
      <c r="QUV1604" s="35"/>
      <c r="QUW1604" s="34"/>
      <c r="QVD1604" s="35"/>
      <c r="QVE1604" s="34"/>
      <c r="QVL1604" s="35"/>
      <c r="QVM1604" s="34"/>
      <c r="QVT1604" s="35"/>
      <c r="QVU1604" s="34"/>
      <c r="QWB1604" s="35"/>
      <c r="QWC1604" s="34"/>
      <c r="QWJ1604" s="35"/>
      <c r="QWK1604" s="34"/>
      <c r="QWR1604" s="35"/>
      <c r="QWS1604" s="34"/>
      <c r="QWZ1604" s="35"/>
      <c r="QXA1604" s="34"/>
      <c r="QXH1604" s="35"/>
      <c r="QXI1604" s="34"/>
      <c r="QXP1604" s="35"/>
      <c r="QXQ1604" s="34"/>
      <c r="QXX1604" s="35"/>
      <c r="QXY1604" s="34"/>
      <c r="QYF1604" s="35"/>
      <c r="QYG1604" s="34"/>
      <c r="QYN1604" s="35"/>
      <c r="QYO1604" s="34"/>
      <c r="QYV1604" s="35"/>
      <c r="QYW1604" s="34"/>
      <c r="QZD1604" s="35"/>
      <c r="QZE1604" s="34"/>
      <c r="QZL1604" s="35"/>
      <c r="QZM1604" s="34"/>
      <c r="QZT1604" s="35"/>
      <c r="QZU1604" s="34"/>
      <c r="RAB1604" s="35"/>
      <c r="RAC1604" s="34"/>
      <c r="RAJ1604" s="35"/>
      <c r="RAK1604" s="34"/>
      <c r="RAR1604" s="35"/>
      <c r="RAS1604" s="34"/>
      <c r="RAZ1604" s="35"/>
      <c r="RBA1604" s="34"/>
      <c r="RBH1604" s="35"/>
      <c r="RBI1604" s="34"/>
      <c r="RBP1604" s="35"/>
      <c r="RBQ1604" s="34"/>
      <c r="RBX1604" s="35"/>
      <c r="RBY1604" s="34"/>
      <c r="RCF1604" s="35"/>
      <c r="RCG1604" s="34"/>
      <c r="RCN1604" s="35"/>
      <c r="RCO1604" s="34"/>
      <c r="RCV1604" s="35"/>
      <c r="RCW1604" s="34"/>
      <c r="RDD1604" s="35"/>
      <c r="RDE1604" s="34"/>
      <c r="RDL1604" s="35"/>
      <c r="RDM1604" s="34"/>
      <c r="RDT1604" s="35"/>
      <c r="RDU1604" s="34"/>
      <c r="REB1604" s="35"/>
      <c r="REC1604" s="34"/>
      <c r="REJ1604" s="35"/>
      <c r="REK1604" s="34"/>
      <c r="RER1604" s="35"/>
      <c r="RES1604" s="34"/>
      <c r="REZ1604" s="35"/>
      <c r="RFA1604" s="34"/>
      <c r="RFH1604" s="35"/>
      <c r="RFI1604" s="34"/>
      <c r="RFP1604" s="35"/>
      <c r="RFQ1604" s="34"/>
      <c r="RFX1604" s="35"/>
      <c r="RFY1604" s="34"/>
      <c r="RGF1604" s="35"/>
      <c r="RGG1604" s="34"/>
      <c r="RGN1604" s="35"/>
      <c r="RGO1604" s="34"/>
      <c r="RGV1604" s="35"/>
      <c r="RGW1604" s="34"/>
      <c r="RHD1604" s="35"/>
      <c r="RHE1604" s="34"/>
      <c r="RHL1604" s="35"/>
      <c r="RHM1604" s="34"/>
      <c r="RHT1604" s="35"/>
      <c r="RHU1604" s="34"/>
      <c r="RIB1604" s="35"/>
      <c r="RIC1604" s="34"/>
      <c r="RIJ1604" s="35"/>
      <c r="RIK1604" s="34"/>
      <c r="RIR1604" s="35"/>
      <c r="RIS1604" s="34"/>
      <c r="RIZ1604" s="35"/>
      <c r="RJA1604" s="34"/>
      <c r="RJH1604" s="35"/>
      <c r="RJI1604" s="34"/>
      <c r="RJP1604" s="35"/>
      <c r="RJQ1604" s="34"/>
      <c r="RJX1604" s="35"/>
      <c r="RJY1604" s="34"/>
      <c r="RKF1604" s="35"/>
      <c r="RKG1604" s="34"/>
      <c r="RKN1604" s="35"/>
      <c r="RKO1604" s="34"/>
      <c r="RKV1604" s="35"/>
      <c r="RKW1604" s="34"/>
      <c r="RLD1604" s="35"/>
      <c r="RLE1604" s="34"/>
      <c r="RLL1604" s="35"/>
      <c r="RLM1604" s="34"/>
      <c r="RLT1604" s="35"/>
      <c r="RLU1604" s="34"/>
      <c r="RMB1604" s="35"/>
      <c r="RMC1604" s="34"/>
      <c r="RMJ1604" s="35"/>
      <c r="RMK1604" s="34"/>
      <c r="RMR1604" s="35"/>
      <c r="RMS1604" s="34"/>
      <c r="RMZ1604" s="35"/>
      <c r="RNA1604" s="34"/>
      <c r="RNH1604" s="35"/>
      <c r="RNI1604" s="34"/>
      <c r="RNP1604" s="35"/>
      <c r="RNQ1604" s="34"/>
      <c r="RNX1604" s="35"/>
      <c r="RNY1604" s="34"/>
      <c r="ROF1604" s="35"/>
      <c r="ROG1604" s="34"/>
      <c r="RON1604" s="35"/>
      <c r="ROO1604" s="34"/>
      <c r="ROV1604" s="35"/>
      <c r="ROW1604" s="34"/>
      <c r="RPD1604" s="35"/>
      <c r="RPE1604" s="34"/>
      <c r="RPL1604" s="35"/>
      <c r="RPM1604" s="34"/>
      <c r="RPT1604" s="35"/>
      <c r="RPU1604" s="34"/>
      <c r="RQB1604" s="35"/>
      <c r="RQC1604" s="34"/>
      <c r="RQJ1604" s="35"/>
      <c r="RQK1604" s="34"/>
      <c r="RQR1604" s="35"/>
      <c r="RQS1604" s="34"/>
      <c r="RQZ1604" s="35"/>
      <c r="RRA1604" s="34"/>
      <c r="RRH1604" s="35"/>
      <c r="RRI1604" s="34"/>
      <c r="RRP1604" s="35"/>
      <c r="RRQ1604" s="34"/>
      <c r="RRX1604" s="35"/>
      <c r="RRY1604" s="34"/>
      <c r="RSF1604" s="35"/>
      <c r="RSG1604" s="34"/>
      <c r="RSN1604" s="35"/>
      <c r="RSO1604" s="34"/>
      <c r="RSV1604" s="35"/>
      <c r="RSW1604" s="34"/>
      <c r="RTD1604" s="35"/>
      <c r="RTE1604" s="34"/>
      <c r="RTL1604" s="35"/>
      <c r="RTM1604" s="34"/>
      <c r="RTT1604" s="35"/>
      <c r="RTU1604" s="34"/>
      <c r="RUB1604" s="35"/>
      <c r="RUC1604" s="34"/>
      <c r="RUJ1604" s="35"/>
      <c r="RUK1604" s="34"/>
      <c r="RUR1604" s="35"/>
      <c r="RUS1604" s="34"/>
      <c r="RUZ1604" s="35"/>
      <c r="RVA1604" s="34"/>
      <c r="RVH1604" s="35"/>
      <c r="RVI1604" s="34"/>
      <c r="RVP1604" s="35"/>
      <c r="RVQ1604" s="34"/>
      <c r="RVX1604" s="35"/>
      <c r="RVY1604" s="34"/>
      <c r="RWF1604" s="35"/>
      <c r="RWG1604" s="34"/>
      <c r="RWN1604" s="35"/>
      <c r="RWO1604" s="34"/>
      <c r="RWV1604" s="35"/>
      <c r="RWW1604" s="34"/>
      <c r="RXD1604" s="35"/>
      <c r="RXE1604" s="34"/>
      <c r="RXL1604" s="35"/>
      <c r="RXM1604" s="34"/>
      <c r="RXT1604" s="35"/>
      <c r="RXU1604" s="34"/>
      <c r="RYB1604" s="35"/>
      <c r="RYC1604" s="34"/>
      <c r="RYJ1604" s="35"/>
      <c r="RYK1604" s="34"/>
      <c r="RYR1604" s="35"/>
      <c r="RYS1604" s="34"/>
      <c r="RYZ1604" s="35"/>
      <c r="RZA1604" s="34"/>
      <c r="RZH1604" s="35"/>
      <c r="RZI1604" s="34"/>
      <c r="RZP1604" s="35"/>
      <c r="RZQ1604" s="34"/>
      <c r="RZX1604" s="35"/>
      <c r="RZY1604" s="34"/>
      <c r="SAF1604" s="35"/>
      <c r="SAG1604" s="34"/>
      <c r="SAN1604" s="35"/>
      <c r="SAO1604" s="34"/>
      <c r="SAV1604" s="35"/>
      <c r="SAW1604" s="34"/>
      <c r="SBD1604" s="35"/>
      <c r="SBE1604" s="34"/>
      <c r="SBL1604" s="35"/>
      <c r="SBM1604" s="34"/>
      <c r="SBT1604" s="35"/>
      <c r="SBU1604" s="34"/>
      <c r="SCB1604" s="35"/>
      <c r="SCC1604" s="34"/>
      <c r="SCJ1604" s="35"/>
      <c r="SCK1604" s="34"/>
      <c r="SCR1604" s="35"/>
      <c r="SCS1604" s="34"/>
      <c r="SCZ1604" s="35"/>
      <c r="SDA1604" s="34"/>
      <c r="SDH1604" s="35"/>
      <c r="SDI1604" s="34"/>
      <c r="SDP1604" s="35"/>
      <c r="SDQ1604" s="34"/>
      <c r="SDX1604" s="35"/>
      <c r="SDY1604" s="34"/>
      <c r="SEF1604" s="35"/>
      <c r="SEG1604" s="34"/>
      <c r="SEN1604" s="35"/>
      <c r="SEO1604" s="34"/>
      <c r="SEV1604" s="35"/>
      <c r="SEW1604" s="34"/>
      <c r="SFD1604" s="35"/>
      <c r="SFE1604" s="34"/>
      <c r="SFL1604" s="35"/>
      <c r="SFM1604" s="34"/>
      <c r="SFT1604" s="35"/>
      <c r="SFU1604" s="34"/>
      <c r="SGB1604" s="35"/>
      <c r="SGC1604" s="34"/>
      <c r="SGJ1604" s="35"/>
      <c r="SGK1604" s="34"/>
      <c r="SGR1604" s="35"/>
      <c r="SGS1604" s="34"/>
      <c r="SGZ1604" s="35"/>
      <c r="SHA1604" s="34"/>
      <c r="SHH1604" s="35"/>
      <c r="SHI1604" s="34"/>
      <c r="SHP1604" s="35"/>
      <c r="SHQ1604" s="34"/>
      <c r="SHX1604" s="35"/>
      <c r="SHY1604" s="34"/>
      <c r="SIF1604" s="35"/>
      <c r="SIG1604" s="34"/>
      <c r="SIN1604" s="35"/>
      <c r="SIO1604" s="34"/>
      <c r="SIV1604" s="35"/>
      <c r="SIW1604" s="34"/>
      <c r="SJD1604" s="35"/>
      <c r="SJE1604" s="34"/>
      <c r="SJL1604" s="35"/>
      <c r="SJM1604" s="34"/>
      <c r="SJT1604" s="35"/>
      <c r="SJU1604" s="34"/>
      <c r="SKB1604" s="35"/>
      <c r="SKC1604" s="34"/>
      <c r="SKJ1604" s="35"/>
      <c r="SKK1604" s="34"/>
      <c r="SKR1604" s="35"/>
      <c r="SKS1604" s="34"/>
      <c r="SKZ1604" s="35"/>
      <c r="SLA1604" s="34"/>
      <c r="SLH1604" s="35"/>
      <c r="SLI1604" s="34"/>
      <c r="SLP1604" s="35"/>
      <c r="SLQ1604" s="34"/>
      <c r="SLX1604" s="35"/>
      <c r="SLY1604" s="34"/>
      <c r="SMF1604" s="35"/>
      <c r="SMG1604" s="34"/>
      <c r="SMN1604" s="35"/>
      <c r="SMO1604" s="34"/>
      <c r="SMV1604" s="35"/>
      <c r="SMW1604" s="34"/>
      <c r="SND1604" s="35"/>
      <c r="SNE1604" s="34"/>
      <c r="SNL1604" s="35"/>
      <c r="SNM1604" s="34"/>
      <c r="SNT1604" s="35"/>
      <c r="SNU1604" s="34"/>
      <c r="SOB1604" s="35"/>
      <c r="SOC1604" s="34"/>
      <c r="SOJ1604" s="35"/>
      <c r="SOK1604" s="34"/>
      <c r="SOR1604" s="35"/>
      <c r="SOS1604" s="34"/>
      <c r="SOZ1604" s="35"/>
      <c r="SPA1604" s="34"/>
      <c r="SPH1604" s="35"/>
      <c r="SPI1604" s="34"/>
      <c r="SPP1604" s="35"/>
      <c r="SPQ1604" s="34"/>
      <c r="SPX1604" s="35"/>
      <c r="SPY1604" s="34"/>
      <c r="SQF1604" s="35"/>
      <c r="SQG1604" s="34"/>
      <c r="SQN1604" s="35"/>
      <c r="SQO1604" s="34"/>
      <c r="SQV1604" s="35"/>
      <c r="SQW1604" s="34"/>
      <c r="SRD1604" s="35"/>
      <c r="SRE1604" s="34"/>
      <c r="SRL1604" s="35"/>
      <c r="SRM1604" s="34"/>
      <c r="SRT1604" s="35"/>
      <c r="SRU1604" s="34"/>
      <c r="SSB1604" s="35"/>
      <c r="SSC1604" s="34"/>
      <c r="SSJ1604" s="35"/>
      <c r="SSK1604" s="34"/>
      <c r="SSR1604" s="35"/>
      <c r="SSS1604" s="34"/>
      <c r="SSZ1604" s="35"/>
      <c r="STA1604" s="34"/>
      <c r="STH1604" s="35"/>
      <c r="STI1604" s="34"/>
      <c r="STP1604" s="35"/>
      <c r="STQ1604" s="34"/>
      <c r="STX1604" s="35"/>
      <c r="STY1604" s="34"/>
      <c r="SUF1604" s="35"/>
      <c r="SUG1604" s="34"/>
      <c r="SUN1604" s="35"/>
      <c r="SUO1604" s="34"/>
      <c r="SUV1604" s="35"/>
      <c r="SUW1604" s="34"/>
      <c r="SVD1604" s="35"/>
      <c r="SVE1604" s="34"/>
      <c r="SVL1604" s="35"/>
      <c r="SVM1604" s="34"/>
      <c r="SVT1604" s="35"/>
      <c r="SVU1604" s="34"/>
      <c r="SWB1604" s="35"/>
      <c r="SWC1604" s="34"/>
      <c r="SWJ1604" s="35"/>
      <c r="SWK1604" s="34"/>
      <c r="SWR1604" s="35"/>
      <c r="SWS1604" s="34"/>
      <c r="SWZ1604" s="35"/>
      <c r="SXA1604" s="34"/>
      <c r="SXH1604" s="35"/>
      <c r="SXI1604" s="34"/>
      <c r="SXP1604" s="35"/>
      <c r="SXQ1604" s="34"/>
      <c r="SXX1604" s="35"/>
      <c r="SXY1604" s="34"/>
      <c r="SYF1604" s="35"/>
      <c r="SYG1604" s="34"/>
      <c r="SYN1604" s="35"/>
      <c r="SYO1604" s="34"/>
      <c r="SYV1604" s="35"/>
      <c r="SYW1604" s="34"/>
      <c r="SZD1604" s="35"/>
      <c r="SZE1604" s="34"/>
      <c r="SZL1604" s="35"/>
      <c r="SZM1604" s="34"/>
      <c r="SZT1604" s="35"/>
      <c r="SZU1604" s="34"/>
      <c r="TAB1604" s="35"/>
      <c r="TAC1604" s="34"/>
      <c r="TAJ1604" s="35"/>
      <c r="TAK1604" s="34"/>
      <c r="TAR1604" s="35"/>
      <c r="TAS1604" s="34"/>
      <c r="TAZ1604" s="35"/>
      <c r="TBA1604" s="34"/>
      <c r="TBH1604" s="35"/>
      <c r="TBI1604" s="34"/>
      <c r="TBP1604" s="35"/>
      <c r="TBQ1604" s="34"/>
      <c r="TBX1604" s="35"/>
      <c r="TBY1604" s="34"/>
      <c r="TCF1604" s="35"/>
      <c r="TCG1604" s="34"/>
      <c r="TCN1604" s="35"/>
      <c r="TCO1604" s="34"/>
      <c r="TCV1604" s="35"/>
      <c r="TCW1604" s="34"/>
      <c r="TDD1604" s="35"/>
      <c r="TDE1604" s="34"/>
      <c r="TDL1604" s="35"/>
      <c r="TDM1604" s="34"/>
      <c r="TDT1604" s="35"/>
      <c r="TDU1604" s="34"/>
      <c r="TEB1604" s="35"/>
      <c r="TEC1604" s="34"/>
      <c r="TEJ1604" s="35"/>
      <c r="TEK1604" s="34"/>
      <c r="TER1604" s="35"/>
      <c r="TES1604" s="34"/>
      <c r="TEZ1604" s="35"/>
      <c r="TFA1604" s="34"/>
      <c r="TFH1604" s="35"/>
      <c r="TFI1604" s="34"/>
      <c r="TFP1604" s="35"/>
      <c r="TFQ1604" s="34"/>
      <c r="TFX1604" s="35"/>
      <c r="TFY1604" s="34"/>
      <c r="TGF1604" s="35"/>
      <c r="TGG1604" s="34"/>
      <c r="TGN1604" s="35"/>
      <c r="TGO1604" s="34"/>
      <c r="TGV1604" s="35"/>
      <c r="TGW1604" s="34"/>
      <c r="THD1604" s="35"/>
      <c r="THE1604" s="34"/>
      <c r="THL1604" s="35"/>
      <c r="THM1604" s="34"/>
      <c r="THT1604" s="35"/>
      <c r="THU1604" s="34"/>
      <c r="TIB1604" s="35"/>
      <c r="TIC1604" s="34"/>
      <c r="TIJ1604" s="35"/>
      <c r="TIK1604" s="34"/>
      <c r="TIR1604" s="35"/>
      <c r="TIS1604" s="34"/>
      <c r="TIZ1604" s="35"/>
      <c r="TJA1604" s="34"/>
      <c r="TJH1604" s="35"/>
      <c r="TJI1604" s="34"/>
      <c r="TJP1604" s="35"/>
      <c r="TJQ1604" s="34"/>
      <c r="TJX1604" s="35"/>
      <c r="TJY1604" s="34"/>
      <c r="TKF1604" s="35"/>
      <c r="TKG1604" s="34"/>
      <c r="TKN1604" s="35"/>
      <c r="TKO1604" s="34"/>
      <c r="TKV1604" s="35"/>
      <c r="TKW1604" s="34"/>
      <c r="TLD1604" s="35"/>
      <c r="TLE1604" s="34"/>
      <c r="TLL1604" s="35"/>
      <c r="TLM1604" s="34"/>
      <c r="TLT1604" s="35"/>
      <c r="TLU1604" s="34"/>
      <c r="TMB1604" s="35"/>
      <c r="TMC1604" s="34"/>
      <c r="TMJ1604" s="35"/>
      <c r="TMK1604" s="34"/>
      <c r="TMR1604" s="35"/>
      <c r="TMS1604" s="34"/>
      <c r="TMZ1604" s="35"/>
      <c r="TNA1604" s="34"/>
      <c r="TNH1604" s="35"/>
      <c r="TNI1604" s="34"/>
      <c r="TNP1604" s="35"/>
      <c r="TNQ1604" s="34"/>
      <c r="TNX1604" s="35"/>
      <c r="TNY1604" s="34"/>
      <c r="TOF1604" s="35"/>
      <c r="TOG1604" s="34"/>
      <c r="TON1604" s="35"/>
      <c r="TOO1604" s="34"/>
      <c r="TOV1604" s="35"/>
      <c r="TOW1604" s="34"/>
      <c r="TPD1604" s="35"/>
      <c r="TPE1604" s="34"/>
      <c r="TPL1604" s="35"/>
      <c r="TPM1604" s="34"/>
      <c r="TPT1604" s="35"/>
      <c r="TPU1604" s="34"/>
      <c r="TQB1604" s="35"/>
      <c r="TQC1604" s="34"/>
      <c r="TQJ1604" s="35"/>
      <c r="TQK1604" s="34"/>
      <c r="TQR1604" s="35"/>
      <c r="TQS1604" s="34"/>
      <c r="TQZ1604" s="35"/>
      <c r="TRA1604" s="34"/>
      <c r="TRH1604" s="35"/>
      <c r="TRI1604" s="34"/>
      <c r="TRP1604" s="35"/>
      <c r="TRQ1604" s="34"/>
      <c r="TRX1604" s="35"/>
      <c r="TRY1604" s="34"/>
      <c r="TSF1604" s="35"/>
      <c r="TSG1604" s="34"/>
      <c r="TSN1604" s="35"/>
      <c r="TSO1604" s="34"/>
      <c r="TSV1604" s="35"/>
      <c r="TSW1604" s="34"/>
      <c r="TTD1604" s="35"/>
      <c r="TTE1604" s="34"/>
      <c r="TTL1604" s="35"/>
      <c r="TTM1604" s="34"/>
      <c r="TTT1604" s="35"/>
      <c r="TTU1604" s="34"/>
      <c r="TUB1604" s="35"/>
      <c r="TUC1604" s="34"/>
      <c r="TUJ1604" s="35"/>
      <c r="TUK1604" s="34"/>
      <c r="TUR1604" s="35"/>
      <c r="TUS1604" s="34"/>
      <c r="TUZ1604" s="35"/>
      <c r="TVA1604" s="34"/>
      <c r="TVH1604" s="35"/>
      <c r="TVI1604" s="34"/>
      <c r="TVP1604" s="35"/>
      <c r="TVQ1604" s="34"/>
      <c r="TVX1604" s="35"/>
      <c r="TVY1604" s="34"/>
      <c r="TWF1604" s="35"/>
      <c r="TWG1604" s="34"/>
      <c r="TWN1604" s="35"/>
      <c r="TWO1604" s="34"/>
      <c r="TWV1604" s="35"/>
      <c r="TWW1604" s="34"/>
      <c r="TXD1604" s="35"/>
      <c r="TXE1604" s="34"/>
      <c r="TXL1604" s="35"/>
      <c r="TXM1604" s="34"/>
      <c r="TXT1604" s="35"/>
      <c r="TXU1604" s="34"/>
      <c r="TYB1604" s="35"/>
      <c r="TYC1604" s="34"/>
      <c r="TYJ1604" s="35"/>
      <c r="TYK1604" s="34"/>
      <c r="TYR1604" s="35"/>
      <c r="TYS1604" s="34"/>
      <c r="TYZ1604" s="35"/>
      <c r="TZA1604" s="34"/>
      <c r="TZH1604" s="35"/>
      <c r="TZI1604" s="34"/>
      <c r="TZP1604" s="35"/>
      <c r="TZQ1604" s="34"/>
      <c r="TZX1604" s="35"/>
      <c r="TZY1604" s="34"/>
      <c r="UAF1604" s="35"/>
      <c r="UAG1604" s="34"/>
      <c r="UAN1604" s="35"/>
      <c r="UAO1604" s="34"/>
      <c r="UAV1604" s="35"/>
      <c r="UAW1604" s="34"/>
      <c r="UBD1604" s="35"/>
      <c r="UBE1604" s="34"/>
      <c r="UBL1604" s="35"/>
      <c r="UBM1604" s="34"/>
      <c r="UBT1604" s="35"/>
      <c r="UBU1604" s="34"/>
      <c r="UCB1604" s="35"/>
      <c r="UCC1604" s="34"/>
      <c r="UCJ1604" s="35"/>
      <c r="UCK1604" s="34"/>
      <c r="UCR1604" s="35"/>
      <c r="UCS1604" s="34"/>
      <c r="UCZ1604" s="35"/>
      <c r="UDA1604" s="34"/>
      <c r="UDH1604" s="35"/>
      <c r="UDI1604" s="34"/>
      <c r="UDP1604" s="35"/>
      <c r="UDQ1604" s="34"/>
      <c r="UDX1604" s="35"/>
      <c r="UDY1604" s="34"/>
      <c r="UEF1604" s="35"/>
      <c r="UEG1604" s="34"/>
      <c r="UEN1604" s="35"/>
      <c r="UEO1604" s="34"/>
      <c r="UEV1604" s="35"/>
      <c r="UEW1604" s="34"/>
      <c r="UFD1604" s="35"/>
      <c r="UFE1604" s="34"/>
      <c r="UFL1604" s="35"/>
      <c r="UFM1604" s="34"/>
      <c r="UFT1604" s="35"/>
      <c r="UFU1604" s="34"/>
      <c r="UGB1604" s="35"/>
      <c r="UGC1604" s="34"/>
      <c r="UGJ1604" s="35"/>
      <c r="UGK1604" s="34"/>
      <c r="UGR1604" s="35"/>
      <c r="UGS1604" s="34"/>
      <c r="UGZ1604" s="35"/>
      <c r="UHA1604" s="34"/>
      <c r="UHH1604" s="35"/>
      <c r="UHI1604" s="34"/>
      <c r="UHP1604" s="35"/>
      <c r="UHQ1604" s="34"/>
      <c r="UHX1604" s="35"/>
      <c r="UHY1604" s="34"/>
      <c r="UIF1604" s="35"/>
      <c r="UIG1604" s="34"/>
      <c r="UIN1604" s="35"/>
      <c r="UIO1604" s="34"/>
      <c r="UIV1604" s="35"/>
      <c r="UIW1604" s="34"/>
      <c r="UJD1604" s="35"/>
      <c r="UJE1604" s="34"/>
      <c r="UJL1604" s="35"/>
      <c r="UJM1604" s="34"/>
      <c r="UJT1604" s="35"/>
      <c r="UJU1604" s="34"/>
      <c r="UKB1604" s="35"/>
      <c r="UKC1604" s="34"/>
      <c r="UKJ1604" s="35"/>
      <c r="UKK1604" s="34"/>
      <c r="UKR1604" s="35"/>
      <c r="UKS1604" s="34"/>
      <c r="UKZ1604" s="35"/>
      <c r="ULA1604" s="34"/>
      <c r="ULH1604" s="35"/>
      <c r="ULI1604" s="34"/>
      <c r="ULP1604" s="35"/>
      <c r="ULQ1604" s="34"/>
      <c r="ULX1604" s="35"/>
      <c r="ULY1604" s="34"/>
      <c r="UMF1604" s="35"/>
      <c r="UMG1604" s="34"/>
      <c r="UMN1604" s="35"/>
      <c r="UMO1604" s="34"/>
      <c r="UMV1604" s="35"/>
      <c r="UMW1604" s="34"/>
      <c r="UND1604" s="35"/>
      <c r="UNE1604" s="34"/>
      <c r="UNL1604" s="35"/>
      <c r="UNM1604" s="34"/>
      <c r="UNT1604" s="35"/>
      <c r="UNU1604" s="34"/>
      <c r="UOB1604" s="35"/>
      <c r="UOC1604" s="34"/>
      <c r="UOJ1604" s="35"/>
      <c r="UOK1604" s="34"/>
      <c r="UOR1604" s="35"/>
      <c r="UOS1604" s="34"/>
      <c r="UOZ1604" s="35"/>
      <c r="UPA1604" s="34"/>
      <c r="UPH1604" s="35"/>
      <c r="UPI1604" s="34"/>
      <c r="UPP1604" s="35"/>
      <c r="UPQ1604" s="34"/>
      <c r="UPX1604" s="35"/>
      <c r="UPY1604" s="34"/>
      <c r="UQF1604" s="35"/>
      <c r="UQG1604" s="34"/>
      <c r="UQN1604" s="35"/>
      <c r="UQO1604" s="34"/>
      <c r="UQV1604" s="35"/>
      <c r="UQW1604" s="34"/>
      <c r="URD1604" s="35"/>
      <c r="URE1604" s="34"/>
      <c r="URL1604" s="35"/>
      <c r="URM1604" s="34"/>
      <c r="URT1604" s="35"/>
      <c r="URU1604" s="34"/>
      <c r="USB1604" s="35"/>
      <c r="USC1604" s="34"/>
      <c r="USJ1604" s="35"/>
      <c r="USK1604" s="34"/>
      <c r="USR1604" s="35"/>
      <c r="USS1604" s="34"/>
      <c r="USZ1604" s="35"/>
      <c r="UTA1604" s="34"/>
      <c r="UTH1604" s="35"/>
      <c r="UTI1604" s="34"/>
      <c r="UTP1604" s="35"/>
      <c r="UTQ1604" s="34"/>
      <c r="UTX1604" s="35"/>
      <c r="UTY1604" s="34"/>
      <c r="UUF1604" s="35"/>
      <c r="UUG1604" s="34"/>
      <c r="UUN1604" s="35"/>
      <c r="UUO1604" s="34"/>
      <c r="UUV1604" s="35"/>
      <c r="UUW1604" s="34"/>
      <c r="UVD1604" s="35"/>
      <c r="UVE1604" s="34"/>
      <c r="UVL1604" s="35"/>
      <c r="UVM1604" s="34"/>
      <c r="UVT1604" s="35"/>
      <c r="UVU1604" s="34"/>
      <c r="UWB1604" s="35"/>
      <c r="UWC1604" s="34"/>
      <c r="UWJ1604" s="35"/>
      <c r="UWK1604" s="34"/>
      <c r="UWR1604" s="35"/>
      <c r="UWS1604" s="34"/>
      <c r="UWZ1604" s="35"/>
      <c r="UXA1604" s="34"/>
      <c r="UXH1604" s="35"/>
      <c r="UXI1604" s="34"/>
      <c r="UXP1604" s="35"/>
      <c r="UXQ1604" s="34"/>
      <c r="UXX1604" s="35"/>
      <c r="UXY1604" s="34"/>
      <c r="UYF1604" s="35"/>
      <c r="UYG1604" s="34"/>
      <c r="UYN1604" s="35"/>
      <c r="UYO1604" s="34"/>
      <c r="UYV1604" s="35"/>
      <c r="UYW1604" s="34"/>
      <c r="UZD1604" s="35"/>
      <c r="UZE1604" s="34"/>
      <c r="UZL1604" s="35"/>
      <c r="UZM1604" s="34"/>
      <c r="UZT1604" s="35"/>
      <c r="UZU1604" s="34"/>
      <c r="VAB1604" s="35"/>
      <c r="VAC1604" s="34"/>
      <c r="VAJ1604" s="35"/>
      <c r="VAK1604" s="34"/>
      <c r="VAR1604" s="35"/>
      <c r="VAS1604" s="34"/>
      <c r="VAZ1604" s="35"/>
      <c r="VBA1604" s="34"/>
      <c r="VBH1604" s="35"/>
      <c r="VBI1604" s="34"/>
      <c r="VBP1604" s="35"/>
      <c r="VBQ1604" s="34"/>
      <c r="VBX1604" s="35"/>
      <c r="VBY1604" s="34"/>
      <c r="VCF1604" s="35"/>
      <c r="VCG1604" s="34"/>
      <c r="VCN1604" s="35"/>
      <c r="VCO1604" s="34"/>
      <c r="VCV1604" s="35"/>
      <c r="VCW1604" s="34"/>
      <c r="VDD1604" s="35"/>
      <c r="VDE1604" s="34"/>
      <c r="VDL1604" s="35"/>
      <c r="VDM1604" s="34"/>
      <c r="VDT1604" s="35"/>
      <c r="VDU1604" s="34"/>
      <c r="VEB1604" s="35"/>
      <c r="VEC1604" s="34"/>
      <c r="VEJ1604" s="35"/>
      <c r="VEK1604" s="34"/>
      <c r="VER1604" s="35"/>
      <c r="VES1604" s="34"/>
      <c r="VEZ1604" s="35"/>
      <c r="VFA1604" s="34"/>
      <c r="VFH1604" s="35"/>
      <c r="VFI1604" s="34"/>
      <c r="VFP1604" s="35"/>
      <c r="VFQ1604" s="34"/>
      <c r="VFX1604" s="35"/>
      <c r="VFY1604" s="34"/>
      <c r="VGF1604" s="35"/>
      <c r="VGG1604" s="34"/>
      <c r="VGN1604" s="35"/>
      <c r="VGO1604" s="34"/>
      <c r="VGV1604" s="35"/>
      <c r="VGW1604" s="34"/>
      <c r="VHD1604" s="35"/>
      <c r="VHE1604" s="34"/>
      <c r="VHL1604" s="35"/>
      <c r="VHM1604" s="34"/>
      <c r="VHT1604" s="35"/>
      <c r="VHU1604" s="34"/>
      <c r="VIB1604" s="35"/>
      <c r="VIC1604" s="34"/>
      <c r="VIJ1604" s="35"/>
      <c r="VIK1604" s="34"/>
      <c r="VIR1604" s="35"/>
      <c r="VIS1604" s="34"/>
      <c r="VIZ1604" s="35"/>
      <c r="VJA1604" s="34"/>
      <c r="VJH1604" s="35"/>
      <c r="VJI1604" s="34"/>
      <c r="VJP1604" s="35"/>
      <c r="VJQ1604" s="34"/>
      <c r="VJX1604" s="35"/>
      <c r="VJY1604" s="34"/>
      <c r="VKF1604" s="35"/>
      <c r="VKG1604" s="34"/>
      <c r="VKN1604" s="35"/>
      <c r="VKO1604" s="34"/>
      <c r="VKV1604" s="35"/>
      <c r="VKW1604" s="34"/>
      <c r="VLD1604" s="35"/>
      <c r="VLE1604" s="34"/>
      <c r="VLL1604" s="35"/>
      <c r="VLM1604" s="34"/>
      <c r="VLT1604" s="35"/>
      <c r="VLU1604" s="34"/>
      <c r="VMB1604" s="35"/>
      <c r="VMC1604" s="34"/>
      <c r="VMJ1604" s="35"/>
      <c r="VMK1604" s="34"/>
      <c r="VMR1604" s="35"/>
      <c r="VMS1604" s="34"/>
      <c r="VMZ1604" s="35"/>
      <c r="VNA1604" s="34"/>
      <c r="VNH1604" s="35"/>
      <c r="VNI1604" s="34"/>
      <c r="VNP1604" s="35"/>
      <c r="VNQ1604" s="34"/>
      <c r="VNX1604" s="35"/>
      <c r="VNY1604" s="34"/>
      <c r="VOF1604" s="35"/>
      <c r="VOG1604" s="34"/>
      <c r="VON1604" s="35"/>
      <c r="VOO1604" s="34"/>
      <c r="VOV1604" s="35"/>
      <c r="VOW1604" s="34"/>
      <c r="VPD1604" s="35"/>
      <c r="VPE1604" s="34"/>
      <c r="VPL1604" s="35"/>
      <c r="VPM1604" s="34"/>
      <c r="VPT1604" s="35"/>
      <c r="VPU1604" s="34"/>
      <c r="VQB1604" s="35"/>
      <c r="VQC1604" s="34"/>
      <c r="VQJ1604" s="35"/>
      <c r="VQK1604" s="34"/>
      <c r="VQR1604" s="35"/>
      <c r="VQS1604" s="34"/>
      <c r="VQZ1604" s="35"/>
      <c r="VRA1604" s="34"/>
      <c r="VRH1604" s="35"/>
      <c r="VRI1604" s="34"/>
      <c r="VRP1604" s="35"/>
      <c r="VRQ1604" s="34"/>
      <c r="VRX1604" s="35"/>
      <c r="VRY1604" s="34"/>
      <c r="VSF1604" s="35"/>
      <c r="VSG1604" s="34"/>
      <c r="VSN1604" s="35"/>
      <c r="VSO1604" s="34"/>
      <c r="VSV1604" s="35"/>
      <c r="VSW1604" s="34"/>
      <c r="VTD1604" s="35"/>
      <c r="VTE1604" s="34"/>
      <c r="VTL1604" s="35"/>
      <c r="VTM1604" s="34"/>
      <c r="VTT1604" s="35"/>
      <c r="VTU1604" s="34"/>
      <c r="VUB1604" s="35"/>
      <c r="VUC1604" s="34"/>
      <c r="VUJ1604" s="35"/>
      <c r="VUK1604" s="34"/>
      <c r="VUR1604" s="35"/>
      <c r="VUS1604" s="34"/>
      <c r="VUZ1604" s="35"/>
      <c r="VVA1604" s="34"/>
      <c r="VVH1604" s="35"/>
      <c r="VVI1604" s="34"/>
      <c r="VVP1604" s="35"/>
      <c r="VVQ1604" s="34"/>
      <c r="VVX1604" s="35"/>
      <c r="VVY1604" s="34"/>
      <c r="VWF1604" s="35"/>
      <c r="VWG1604" s="34"/>
      <c r="VWN1604" s="35"/>
      <c r="VWO1604" s="34"/>
      <c r="VWV1604" s="35"/>
      <c r="VWW1604" s="34"/>
      <c r="VXD1604" s="35"/>
      <c r="VXE1604" s="34"/>
      <c r="VXL1604" s="35"/>
      <c r="VXM1604" s="34"/>
      <c r="VXT1604" s="35"/>
      <c r="VXU1604" s="34"/>
      <c r="VYB1604" s="35"/>
      <c r="VYC1604" s="34"/>
      <c r="VYJ1604" s="35"/>
      <c r="VYK1604" s="34"/>
      <c r="VYR1604" s="35"/>
      <c r="VYS1604" s="34"/>
      <c r="VYZ1604" s="35"/>
      <c r="VZA1604" s="34"/>
      <c r="VZH1604" s="35"/>
      <c r="VZI1604" s="34"/>
      <c r="VZP1604" s="35"/>
      <c r="VZQ1604" s="34"/>
      <c r="VZX1604" s="35"/>
      <c r="VZY1604" s="34"/>
      <c r="WAF1604" s="35"/>
      <c r="WAG1604" s="34"/>
      <c r="WAN1604" s="35"/>
      <c r="WAO1604" s="34"/>
      <c r="WAV1604" s="35"/>
      <c r="WAW1604" s="34"/>
      <c r="WBD1604" s="35"/>
      <c r="WBE1604" s="34"/>
      <c r="WBL1604" s="35"/>
      <c r="WBM1604" s="34"/>
      <c r="WBT1604" s="35"/>
      <c r="WBU1604" s="34"/>
      <c r="WCB1604" s="35"/>
      <c r="WCC1604" s="34"/>
      <c r="WCJ1604" s="35"/>
      <c r="WCK1604" s="34"/>
      <c r="WCR1604" s="35"/>
      <c r="WCS1604" s="34"/>
      <c r="WCZ1604" s="35"/>
      <c r="WDA1604" s="34"/>
      <c r="WDH1604" s="35"/>
      <c r="WDI1604" s="34"/>
      <c r="WDP1604" s="35"/>
      <c r="WDQ1604" s="34"/>
      <c r="WDX1604" s="35"/>
      <c r="WDY1604" s="34"/>
      <c r="WEF1604" s="35"/>
      <c r="WEG1604" s="34"/>
      <c r="WEN1604" s="35"/>
      <c r="WEO1604" s="34"/>
      <c r="WEV1604" s="35"/>
      <c r="WEW1604" s="34"/>
      <c r="WFD1604" s="35"/>
      <c r="WFE1604" s="34"/>
      <c r="WFL1604" s="35"/>
      <c r="WFM1604" s="34"/>
      <c r="WFT1604" s="35"/>
      <c r="WFU1604" s="34"/>
      <c r="WGB1604" s="35"/>
      <c r="WGC1604" s="34"/>
      <c r="WGJ1604" s="35"/>
      <c r="WGK1604" s="34"/>
      <c r="WGR1604" s="35"/>
      <c r="WGS1604" s="34"/>
      <c r="WGZ1604" s="35"/>
      <c r="WHA1604" s="34"/>
      <c r="WHH1604" s="35"/>
      <c r="WHI1604" s="34"/>
      <c r="WHP1604" s="35"/>
      <c r="WHQ1604" s="34"/>
      <c r="WHX1604" s="35"/>
      <c r="WHY1604" s="34"/>
      <c r="WIF1604" s="35"/>
      <c r="WIG1604" s="34"/>
      <c r="WIN1604" s="35"/>
      <c r="WIO1604" s="34"/>
      <c r="WIV1604" s="35"/>
      <c r="WIW1604" s="34"/>
      <c r="WJD1604" s="35"/>
      <c r="WJE1604" s="34"/>
      <c r="WJL1604" s="35"/>
      <c r="WJM1604" s="34"/>
      <c r="WJT1604" s="35"/>
      <c r="WJU1604" s="34"/>
      <c r="WKB1604" s="35"/>
      <c r="WKC1604" s="34"/>
      <c r="WKJ1604" s="35"/>
      <c r="WKK1604" s="34"/>
      <c r="WKR1604" s="35"/>
      <c r="WKS1604" s="34"/>
      <c r="WKZ1604" s="35"/>
      <c r="WLA1604" s="34"/>
      <c r="WLH1604" s="35"/>
      <c r="WLI1604" s="34"/>
      <c r="WLP1604" s="35"/>
      <c r="WLQ1604" s="34"/>
      <c r="WLX1604" s="35"/>
      <c r="WLY1604" s="34"/>
      <c r="WMF1604" s="35"/>
      <c r="WMG1604" s="34"/>
      <c r="WMN1604" s="35"/>
      <c r="WMO1604" s="34"/>
      <c r="WMV1604" s="35"/>
      <c r="WMW1604" s="34"/>
      <c r="WND1604" s="35"/>
      <c r="WNE1604" s="34"/>
      <c r="WNL1604" s="35"/>
      <c r="WNM1604" s="34"/>
      <c r="WNT1604" s="35"/>
      <c r="WNU1604" s="34"/>
      <c r="WOB1604" s="35"/>
      <c r="WOC1604" s="34"/>
      <c r="WOJ1604" s="35"/>
      <c r="WOK1604" s="34"/>
      <c r="WOR1604" s="35"/>
      <c r="WOS1604" s="34"/>
      <c r="WOZ1604" s="35"/>
      <c r="WPA1604" s="34"/>
      <c r="WPH1604" s="35"/>
      <c r="WPI1604" s="34"/>
      <c r="WPP1604" s="35"/>
      <c r="WPQ1604" s="34"/>
      <c r="WPX1604" s="35"/>
      <c r="WPY1604" s="34"/>
      <c r="WQF1604" s="35"/>
      <c r="WQG1604" s="34"/>
      <c r="WQN1604" s="35"/>
      <c r="WQO1604" s="34"/>
      <c r="WQV1604" s="35"/>
      <c r="WQW1604" s="34"/>
      <c r="WRD1604" s="35"/>
      <c r="WRE1604" s="34"/>
      <c r="WRL1604" s="35"/>
      <c r="WRM1604" s="34"/>
      <c r="WRT1604" s="35"/>
      <c r="WRU1604" s="34"/>
      <c r="WSB1604" s="35"/>
      <c r="WSC1604" s="34"/>
      <c r="WSJ1604" s="35"/>
      <c r="WSK1604" s="34"/>
      <c r="WSR1604" s="35"/>
      <c r="WSS1604" s="34"/>
      <c r="WSZ1604" s="35"/>
      <c r="WTA1604" s="34"/>
      <c r="WTH1604" s="35"/>
      <c r="WTI1604" s="34"/>
      <c r="WTP1604" s="35"/>
      <c r="WTQ1604" s="34"/>
      <c r="WTX1604" s="35"/>
      <c r="WTY1604" s="34"/>
      <c r="WUF1604" s="35"/>
      <c r="WUG1604" s="34"/>
      <c r="WUN1604" s="35"/>
      <c r="WUO1604" s="34"/>
      <c r="WUV1604" s="35"/>
      <c r="WUW1604" s="34"/>
      <c r="WVD1604" s="35"/>
      <c r="WVE1604" s="34"/>
      <c r="WVL1604" s="35"/>
      <c r="WVM1604" s="34"/>
      <c r="WVT1604" s="35"/>
      <c r="WVU1604" s="34"/>
      <c r="WWB1604" s="35"/>
      <c r="WWC1604" s="34"/>
      <c r="WWJ1604" s="35"/>
      <c r="WWK1604" s="34"/>
      <c r="WWR1604" s="35"/>
      <c r="WWS1604" s="34"/>
      <c r="WWZ1604" s="35"/>
      <c r="WXA1604" s="34"/>
      <c r="WXH1604" s="35"/>
      <c r="WXI1604" s="34"/>
      <c r="WXP1604" s="35"/>
      <c r="WXQ1604" s="34"/>
      <c r="WXX1604" s="35"/>
      <c r="WXY1604" s="34"/>
      <c r="WYF1604" s="35"/>
      <c r="WYG1604" s="34"/>
      <c r="WYN1604" s="35"/>
      <c r="WYO1604" s="34"/>
      <c r="WYV1604" s="35"/>
      <c r="WYW1604" s="34"/>
      <c r="WZD1604" s="35"/>
      <c r="WZE1604" s="34"/>
      <c r="WZL1604" s="35"/>
      <c r="WZM1604" s="34"/>
      <c r="WZT1604" s="35"/>
      <c r="WZU1604" s="34"/>
      <c r="XAB1604" s="35"/>
      <c r="XAC1604" s="34"/>
      <c r="XAJ1604" s="35"/>
      <c r="XAK1604" s="34"/>
      <c r="XAR1604" s="35"/>
      <c r="XAS1604" s="34"/>
      <c r="XAZ1604" s="35"/>
      <c r="XBA1604" s="34"/>
      <c r="XBH1604" s="35"/>
      <c r="XBI1604" s="34"/>
      <c r="XBP1604" s="35"/>
      <c r="XBQ1604" s="34"/>
      <c r="XBX1604" s="35"/>
      <c r="XBY1604" s="34"/>
      <c r="XCF1604" s="35"/>
      <c r="XCG1604" s="34"/>
      <c r="XCN1604" s="35"/>
      <c r="XCO1604" s="34"/>
      <c r="XCV1604" s="35"/>
      <c r="XCW1604" s="34"/>
      <c r="XDD1604" s="35"/>
      <c r="XDE1604" s="34"/>
      <c r="XDL1604" s="35"/>
      <c r="XDM1604" s="34"/>
      <c r="XDT1604" s="35"/>
      <c r="XDU1604" s="34"/>
      <c r="XEB1604" s="35"/>
      <c r="XEC1604" s="34"/>
      <c r="XEJ1604" s="35"/>
      <c r="XEK1604" s="34"/>
      <c r="XER1604" s="35"/>
      <c r="XES1604" s="34"/>
      <c r="XEZ1604" s="35"/>
      <c r="XFA1604" s="34"/>
    </row>
    <row r="1605" spans="1:1021 1028:2045 2052:3069 3076:4093 4100:5117 5124:6141 6148:7165 7172:8189 8196:9213 9220:10237 10244:11261 11268:12285 12292:13309 13316:14333 14340:15357 15364:16381" x14ac:dyDescent="0.25">
      <c r="A1605" t="s">
        <v>484</v>
      </c>
      <c r="B1605" t="s">
        <v>458</v>
      </c>
      <c r="C1605">
        <v>344</v>
      </c>
      <c r="D1605">
        <v>344</v>
      </c>
      <c r="E1605" s="35">
        <v>1</v>
      </c>
      <c r="F1605" s="34">
        <v>5.0000000000000002E-90</v>
      </c>
      <c r="G1605">
        <v>86.11</v>
      </c>
      <c r="H1605">
        <v>1599</v>
      </c>
      <c r="I1605" t="str">
        <f>HYPERLINK("https://www.ncbi.nlm.nih.gov/nucleotide/MK883043.1?report=genbank&amp;log$=nucltop&amp;blast_rank=3&amp;RID=XE6RV0D8013","MK883043.1")</f>
        <v>MK883043.1</v>
      </c>
      <c r="L1605" s="35"/>
      <c r="M1605" s="34"/>
      <c r="T1605" s="35"/>
      <c r="U1605" s="34"/>
      <c r="AB1605" s="35"/>
      <c r="AC1605" s="34"/>
      <c r="AJ1605" s="35"/>
      <c r="AK1605" s="34"/>
      <c r="AR1605" s="35"/>
      <c r="AS1605" s="34"/>
      <c r="AZ1605" s="35"/>
      <c r="BA1605" s="34"/>
      <c r="BH1605" s="35"/>
      <c r="BI1605" s="34"/>
      <c r="BP1605" s="35"/>
      <c r="BQ1605" s="34"/>
      <c r="BX1605" s="35"/>
      <c r="BY1605" s="34"/>
      <c r="CF1605" s="35"/>
      <c r="CG1605" s="34"/>
      <c r="CN1605" s="35"/>
      <c r="CO1605" s="34"/>
      <c r="CV1605" s="35"/>
      <c r="CW1605" s="34"/>
      <c r="DD1605" s="35"/>
      <c r="DE1605" s="34"/>
      <c r="DL1605" s="35"/>
      <c r="DM1605" s="34"/>
      <c r="DT1605" s="35"/>
      <c r="DU1605" s="34"/>
      <c r="EB1605" s="35"/>
      <c r="EC1605" s="34"/>
      <c r="EJ1605" s="35"/>
      <c r="EK1605" s="34"/>
      <c r="ER1605" s="35"/>
      <c r="ES1605" s="34"/>
      <c r="EZ1605" s="35"/>
      <c r="FA1605" s="34"/>
      <c r="FH1605" s="35"/>
      <c r="FI1605" s="34"/>
      <c r="FP1605" s="35"/>
      <c r="FQ1605" s="34"/>
      <c r="FX1605" s="35"/>
      <c r="FY1605" s="34"/>
      <c r="GF1605" s="35"/>
      <c r="GG1605" s="34"/>
      <c r="GN1605" s="35"/>
      <c r="GO1605" s="34"/>
      <c r="GV1605" s="35"/>
      <c r="GW1605" s="34"/>
      <c r="HD1605" s="35"/>
      <c r="HE1605" s="34"/>
      <c r="HL1605" s="35"/>
      <c r="HM1605" s="34"/>
      <c r="HT1605" s="35"/>
      <c r="HU1605" s="34"/>
      <c r="IB1605" s="35"/>
      <c r="IC1605" s="34"/>
      <c r="IJ1605" s="35"/>
      <c r="IK1605" s="34"/>
      <c r="IR1605" s="35"/>
      <c r="IS1605" s="34"/>
      <c r="IZ1605" s="35"/>
      <c r="JA1605" s="34"/>
      <c r="JH1605" s="35"/>
      <c r="JI1605" s="34"/>
      <c r="JP1605" s="35"/>
      <c r="JQ1605" s="34"/>
      <c r="JX1605" s="35"/>
      <c r="JY1605" s="34"/>
      <c r="KF1605" s="35"/>
      <c r="KG1605" s="34"/>
      <c r="KN1605" s="35"/>
      <c r="KO1605" s="34"/>
      <c r="KV1605" s="35"/>
      <c r="KW1605" s="34"/>
      <c r="LD1605" s="35"/>
      <c r="LE1605" s="34"/>
      <c r="LL1605" s="35"/>
      <c r="LM1605" s="34"/>
      <c r="LT1605" s="35"/>
      <c r="LU1605" s="34"/>
      <c r="MB1605" s="35"/>
      <c r="MC1605" s="34"/>
      <c r="MJ1605" s="35"/>
      <c r="MK1605" s="34"/>
      <c r="MR1605" s="35"/>
      <c r="MS1605" s="34"/>
      <c r="MZ1605" s="35"/>
      <c r="NA1605" s="34"/>
      <c r="NH1605" s="35"/>
      <c r="NI1605" s="34"/>
      <c r="NP1605" s="35"/>
      <c r="NQ1605" s="34"/>
      <c r="NX1605" s="35"/>
      <c r="NY1605" s="34"/>
      <c r="OF1605" s="35"/>
      <c r="OG1605" s="34"/>
      <c r="ON1605" s="35"/>
      <c r="OO1605" s="34"/>
      <c r="OV1605" s="35"/>
      <c r="OW1605" s="34"/>
      <c r="PD1605" s="35"/>
      <c r="PE1605" s="34"/>
      <c r="PL1605" s="35"/>
      <c r="PM1605" s="34"/>
      <c r="PT1605" s="35"/>
      <c r="PU1605" s="34"/>
      <c r="QB1605" s="35"/>
      <c r="QC1605" s="34"/>
      <c r="QJ1605" s="35"/>
      <c r="QK1605" s="34"/>
      <c r="QR1605" s="35"/>
      <c r="QS1605" s="34"/>
      <c r="QZ1605" s="35"/>
      <c r="RA1605" s="34"/>
      <c r="RH1605" s="35"/>
      <c r="RI1605" s="34"/>
      <c r="RP1605" s="35"/>
      <c r="RQ1605" s="34"/>
      <c r="RX1605" s="35"/>
      <c r="RY1605" s="34"/>
      <c r="SF1605" s="35"/>
      <c r="SG1605" s="34"/>
      <c r="SN1605" s="35"/>
      <c r="SO1605" s="34"/>
      <c r="SV1605" s="35"/>
      <c r="SW1605" s="34"/>
      <c r="TD1605" s="35"/>
      <c r="TE1605" s="34"/>
      <c r="TL1605" s="35"/>
      <c r="TM1605" s="34"/>
      <c r="TT1605" s="35"/>
      <c r="TU1605" s="34"/>
      <c r="UB1605" s="35"/>
      <c r="UC1605" s="34"/>
      <c r="UJ1605" s="35"/>
      <c r="UK1605" s="34"/>
      <c r="UR1605" s="35"/>
      <c r="US1605" s="34"/>
      <c r="UZ1605" s="35"/>
      <c r="VA1605" s="34"/>
      <c r="VH1605" s="35"/>
      <c r="VI1605" s="34"/>
      <c r="VP1605" s="35"/>
      <c r="VQ1605" s="34"/>
      <c r="VX1605" s="35"/>
      <c r="VY1605" s="34"/>
      <c r="WF1605" s="35"/>
      <c r="WG1605" s="34"/>
      <c r="WN1605" s="35"/>
      <c r="WO1605" s="34"/>
      <c r="WV1605" s="35"/>
      <c r="WW1605" s="34"/>
      <c r="XD1605" s="35"/>
      <c r="XE1605" s="34"/>
      <c r="XL1605" s="35"/>
      <c r="XM1605" s="34"/>
      <c r="XT1605" s="35"/>
      <c r="XU1605" s="34"/>
      <c r="YB1605" s="35"/>
      <c r="YC1605" s="34"/>
      <c r="YJ1605" s="35"/>
      <c r="YK1605" s="34"/>
      <c r="YR1605" s="35"/>
      <c r="YS1605" s="34"/>
      <c r="YZ1605" s="35"/>
      <c r="ZA1605" s="34"/>
      <c r="ZH1605" s="35"/>
      <c r="ZI1605" s="34"/>
      <c r="ZP1605" s="35"/>
      <c r="ZQ1605" s="34"/>
      <c r="ZX1605" s="35"/>
      <c r="ZY1605" s="34"/>
      <c r="AAF1605" s="35"/>
      <c r="AAG1605" s="34"/>
      <c r="AAN1605" s="35"/>
      <c r="AAO1605" s="34"/>
      <c r="AAV1605" s="35"/>
      <c r="AAW1605" s="34"/>
      <c r="ABD1605" s="35"/>
      <c r="ABE1605" s="34"/>
      <c r="ABL1605" s="35"/>
      <c r="ABM1605" s="34"/>
      <c r="ABT1605" s="35"/>
      <c r="ABU1605" s="34"/>
      <c r="ACB1605" s="35"/>
      <c r="ACC1605" s="34"/>
      <c r="ACJ1605" s="35"/>
      <c r="ACK1605" s="34"/>
      <c r="ACR1605" s="35"/>
      <c r="ACS1605" s="34"/>
      <c r="ACZ1605" s="35"/>
      <c r="ADA1605" s="34"/>
      <c r="ADH1605" s="35"/>
      <c r="ADI1605" s="34"/>
      <c r="ADP1605" s="35"/>
      <c r="ADQ1605" s="34"/>
      <c r="ADX1605" s="35"/>
      <c r="ADY1605" s="34"/>
      <c r="AEF1605" s="35"/>
      <c r="AEG1605" s="34"/>
      <c r="AEN1605" s="35"/>
      <c r="AEO1605" s="34"/>
      <c r="AEV1605" s="35"/>
      <c r="AEW1605" s="34"/>
      <c r="AFD1605" s="35"/>
      <c r="AFE1605" s="34"/>
      <c r="AFL1605" s="35"/>
      <c r="AFM1605" s="34"/>
      <c r="AFT1605" s="35"/>
      <c r="AFU1605" s="34"/>
      <c r="AGB1605" s="35"/>
      <c r="AGC1605" s="34"/>
      <c r="AGJ1605" s="35"/>
      <c r="AGK1605" s="34"/>
      <c r="AGR1605" s="35"/>
      <c r="AGS1605" s="34"/>
      <c r="AGZ1605" s="35"/>
      <c r="AHA1605" s="34"/>
      <c r="AHH1605" s="35"/>
      <c r="AHI1605" s="34"/>
      <c r="AHP1605" s="35"/>
      <c r="AHQ1605" s="34"/>
      <c r="AHX1605" s="35"/>
      <c r="AHY1605" s="34"/>
      <c r="AIF1605" s="35"/>
      <c r="AIG1605" s="34"/>
      <c r="AIN1605" s="35"/>
      <c r="AIO1605" s="34"/>
      <c r="AIV1605" s="35"/>
      <c r="AIW1605" s="34"/>
      <c r="AJD1605" s="35"/>
      <c r="AJE1605" s="34"/>
      <c r="AJL1605" s="35"/>
      <c r="AJM1605" s="34"/>
      <c r="AJT1605" s="35"/>
      <c r="AJU1605" s="34"/>
      <c r="AKB1605" s="35"/>
      <c r="AKC1605" s="34"/>
      <c r="AKJ1605" s="35"/>
      <c r="AKK1605" s="34"/>
      <c r="AKR1605" s="35"/>
      <c r="AKS1605" s="34"/>
      <c r="AKZ1605" s="35"/>
      <c r="ALA1605" s="34"/>
      <c r="ALH1605" s="35"/>
      <c r="ALI1605" s="34"/>
      <c r="ALP1605" s="35"/>
      <c r="ALQ1605" s="34"/>
      <c r="ALX1605" s="35"/>
      <c r="ALY1605" s="34"/>
      <c r="AMF1605" s="35"/>
      <c r="AMG1605" s="34"/>
      <c r="AMN1605" s="35"/>
      <c r="AMO1605" s="34"/>
      <c r="AMV1605" s="35"/>
      <c r="AMW1605" s="34"/>
      <c r="AND1605" s="35"/>
      <c r="ANE1605" s="34"/>
      <c r="ANL1605" s="35"/>
      <c r="ANM1605" s="34"/>
      <c r="ANT1605" s="35"/>
      <c r="ANU1605" s="34"/>
      <c r="AOB1605" s="35"/>
      <c r="AOC1605" s="34"/>
      <c r="AOJ1605" s="35"/>
      <c r="AOK1605" s="34"/>
      <c r="AOR1605" s="35"/>
      <c r="AOS1605" s="34"/>
      <c r="AOZ1605" s="35"/>
      <c r="APA1605" s="34"/>
      <c r="APH1605" s="35"/>
      <c r="API1605" s="34"/>
      <c r="APP1605" s="35"/>
      <c r="APQ1605" s="34"/>
      <c r="APX1605" s="35"/>
      <c r="APY1605" s="34"/>
      <c r="AQF1605" s="35"/>
      <c r="AQG1605" s="34"/>
      <c r="AQN1605" s="35"/>
      <c r="AQO1605" s="34"/>
      <c r="AQV1605" s="35"/>
      <c r="AQW1605" s="34"/>
      <c r="ARD1605" s="35"/>
      <c r="ARE1605" s="34"/>
      <c r="ARL1605" s="35"/>
      <c r="ARM1605" s="34"/>
      <c r="ART1605" s="35"/>
      <c r="ARU1605" s="34"/>
      <c r="ASB1605" s="35"/>
      <c r="ASC1605" s="34"/>
      <c r="ASJ1605" s="35"/>
      <c r="ASK1605" s="34"/>
      <c r="ASR1605" s="35"/>
      <c r="ASS1605" s="34"/>
      <c r="ASZ1605" s="35"/>
      <c r="ATA1605" s="34"/>
      <c r="ATH1605" s="35"/>
      <c r="ATI1605" s="34"/>
      <c r="ATP1605" s="35"/>
      <c r="ATQ1605" s="34"/>
      <c r="ATX1605" s="35"/>
      <c r="ATY1605" s="34"/>
      <c r="AUF1605" s="35"/>
      <c r="AUG1605" s="34"/>
      <c r="AUN1605" s="35"/>
      <c r="AUO1605" s="34"/>
      <c r="AUV1605" s="35"/>
      <c r="AUW1605" s="34"/>
      <c r="AVD1605" s="35"/>
      <c r="AVE1605" s="34"/>
      <c r="AVL1605" s="35"/>
      <c r="AVM1605" s="34"/>
      <c r="AVT1605" s="35"/>
      <c r="AVU1605" s="34"/>
      <c r="AWB1605" s="35"/>
      <c r="AWC1605" s="34"/>
      <c r="AWJ1605" s="35"/>
      <c r="AWK1605" s="34"/>
      <c r="AWR1605" s="35"/>
      <c r="AWS1605" s="34"/>
      <c r="AWZ1605" s="35"/>
      <c r="AXA1605" s="34"/>
      <c r="AXH1605" s="35"/>
      <c r="AXI1605" s="34"/>
      <c r="AXP1605" s="35"/>
      <c r="AXQ1605" s="34"/>
      <c r="AXX1605" s="35"/>
      <c r="AXY1605" s="34"/>
      <c r="AYF1605" s="35"/>
      <c r="AYG1605" s="34"/>
      <c r="AYN1605" s="35"/>
      <c r="AYO1605" s="34"/>
      <c r="AYV1605" s="35"/>
      <c r="AYW1605" s="34"/>
      <c r="AZD1605" s="35"/>
      <c r="AZE1605" s="34"/>
      <c r="AZL1605" s="35"/>
      <c r="AZM1605" s="34"/>
      <c r="AZT1605" s="35"/>
      <c r="AZU1605" s="34"/>
      <c r="BAB1605" s="35"/>
      <c r="BAC1605" s="34"/>
      <c r="BAJ1605" s="35"/>
      <c r="BAK1605" s="34"/>
      <c r="BAR1605" s="35"/>
      <c r="BAS1605" s="34"/>
      <c r="BAZ1605" s="35"/>
      <c r="BBA1605" s="34"/>
      <c r="BBH1605" s="35"/>
      <c r="BBI1605" s="34"/>
      <c r="BBP1605" s="35"/>
      <c r="BBQ1605" s="34"/>
      <c r="BBX1605" s="35"/>
      <c r="BBY1605" s="34"/>
      <c r="BCF1605" s="35"/>
      <c r="BCG1605" s="34"/>
      <c r="BCN1605" s="35"/>
      <c r="BCO1605" s="34"/>
      <c r="BCV1605" s="35"/>
      <c r="BCW1605" s="34"/>
      <c r="BDD1605" s="35"/>
      <c r="BDE1605" s="34"/>
      <c r="BDL1605" s="35"/>
      <c r="BDM1605" s="34"/>
      <c r="BDT1605" s="35"/>
      <c r="BDU1605" s="34"/>
      <c r="BEB1605" s="35"/>
      <c r="BEC1605" s="34"/>
      <c r="BEJ1605" s="35"/>
      <c r="BEK1605" s="34"/>
      <c r="BER1605" s="35"/>
      <c r="BES1605" s="34"/>
      <c r="BEZ1605" s="35"/>
      <c r="BFA1605" s="34"/>
      <c r="BFH1605" s="35"/>
      <c r="BFI1605" s="34"/>
      <c r="BFP1605" s="35"/>
      <c r="BFQ1605" s="34"/>
      <c r="BFX1605" s="35"/>
      <c r="BFY1605" s="34"/>
      <c r="BGF1605" s="35"/>
      <c r="BGG1605" s="34"/>
      <c r="BGN1605" s="35"/>
      <c r="BGO1605" s="34"/>
      <c r="BGV1605" s="35"/>
      <c r="BGW1605" s="34"/>
      <c r="BHD1605" s="35"/>
      <c r="BHE1605" s="34"/>
      <c r="BHL1605" s="35"/>
      <c r="BHM1605" s="34"/>
      <c r="BHT1605" s="35"/>
      <c r="BHU1605" s="34"/>
      <c r="BIB1605" s="35"/>
      <c r="BIC1605" s="34"/>
      <c r="BIJ1605" s="35"/>
      <c r="BIK1605" s="34"/>
      <c r="BIR1605" s="35"/>
      <c r="BIS1605" s="34"/>
      <c r="BIZ1605" s="35"/>
      <c r="BJA1605" s="34"/>
      <c r="BJH1605" s="35"/>
      <c r="BJI1605" s="34"/>
      <c r="BJP1605" s="35"/>
      <c r="BJQ1605" s="34"/>
      <c r="BJX1605" s="35"/>
      <c r="BJY1605" s="34"/>
      <c r="BKF1605" s="35"/>
      <c r="BKG1605" s="34"/>
      <c r="BKN1605" s="35"/>
      <c r="BKO1605" s="34"/>
      <c r="BKV1605" s="35"/>
      <c r="BKW1605" s="34"/>
      <c r="BLD1605" s="35"/>
      <c r="BLE1605" s="34"/>
      <c r="BLL1605" s="35"/>
      <c r="BLM1605" s="34"/>
      <c r="BLT1605" s="35"/>
      <c r="BLU1605" s="34"/>
      <c r="BMB1605" s="35"/>
      <c r="BMC1605" s="34"/>
      <c r="BMJ1605" s="35"/>
      <c r="BMK1605" s="34"/>
      <c r="BMR1605" s="35"/>
      <c r="BMS1605" s="34"/>
      <c r="BMZ1605" s="35"/>
      <c r="BNA1605" s="34"/>
      <c r="BNH1605" s="35"/>
      <c r="BNI1605" s="34"/>
      <c r="BNP1605" s="35"/>
      <c r="BNQ1605" s="34"/>
      <c r="BNX1605" s="35"/>
      <c r="BNY1605" s="34"/>
      <c r="BOF1605" s="35"/>
      <c r="BOG1605" s="34"/>
      <c r="BON1605" s="35"/>
      <c r="BOO1605" s="34"/>
      <c r="BOV1605" s="35"/>
      <c r="BOW1605" s="34"/>
      <c r="BPD1605" s="35"/>
      <c r="BPE1605" s="34"/>
      <c r="BPL1605" s="35"/>
      <c r="BPM1605" s="34"/>
      <c r="BPT1605" s="35"/>
      <c r="BPU1605" s="34"/>
      <c r="BQB1605" s="35"/>
      <c r="BQC1605" s="34"/>
      <c r="BQJ1605" s="35"/>
      <c r="BQK1605" s="34"/>
      <c r="BQR1605" s="35"/>
      <c r="BQS1605" s="34"/>
      <c r="BQZ1605" s="35"/>
      <c r="BRA1605" s="34"/>
      <c r="BRH1605" s="35"/>
      <c r="BRI1605" s="34"/>
      <c r="BRP1605" s="35"/>
      <c r="BRQ1605" s="34"/>
      <c r="BRX1605" s="35"/>
      <c r="BRY1605" s="34"/>
      <c r="BSF1605" s="35"/>
      <c r="BSG1605" s="34"/>
      <c r="BSN1605" s="35"/>
      <c r="BSO1605" s="34"/>
      <c r="BSV1605" s="35"/>
      <c r="BSW1605" s="34"/>
      <c r="BTD1605" s="35"/>
      <c r="BTE1605" s="34"/>
      <c r="BTL1605" s="35"/>
      <c r="BTM1605" s="34"/>
      <c r="BTT1605" s="35"/>
      <c r="BTU1605" s="34"/>
      <c r="BUB1605" s="35"/>
      <c r="BUC1605" s="34"/>
      <c r="BUJ1605" s="35"/>
      <c r="BUK1605" s="34"/>
      <c r="BUR1605" s="35"/>
      <c r="BUS1605" s="34"/>
      <c r="BUZ1605" s="35"/>
      <c r="BVA1605" s="34"/>
      <c r="BVH1605" s="35"/>
      <c r="BVI1605" s="34"/>
      <c r="BVP1605" s="35"/>
      <c r="BVQ1605" s="34"/>
      <c r="BVX1605" s="35"/>
      <c r="BVY1605" s="34"/>
      <c r="BWF1605" s="35"/>
      <c r="BWG1605" s="34"/>
      <c r="BWN1605" s="35"/>
      <c r="BWO1605" s="34"/>
      <c r="BWV1605" s="35"/>
      <c r="BWW1605" s="34"/>
      <c r="BXD1605" s="35"/>
      <c r="BXE1605" s="34"/>
      <c r="BXL1605" s="35"/>
      <c r="BXM1605" s="34"/>
      <c r="BXT1605" s="35"/>
      <c r="BXU1605" s="34"/>
      <c r="BYB1605" s="35"/>
      <c r="BYC1605" s="34"/>
      <c r="BYJ1605" s="35"/>
      <c r="BYK1605" s="34"/>
      <c r="BYR1605" s="35"/>
      <c r="BYS1605" s="34"/>
      <c r="BYZ1605" s="35"/>
      <c r="BZA1605" s="34"/>
      <c r="BZH1605" s="35"/>
      <c r="BZI1605" s="34"/>
      <c r="BZP1605" s="35"/>
      <c r="BZQ1605" s="34"/>
      <c r="BZX1605" s="35"/>
      <c r="BZY1605" s="34"/>
      <c r="CAF1605" s="35"/>
      <c r="CAG1605" s="34"/>
      <c r="CAN1605" s="35"/>
      <c r="CAO1605" s="34"/>
      <c r="CAV1605" s="35"/>
      <c r="CAW1605" s="34"/>
      <c r="CBD1605" s="35"/>
      <c r="CBE1605" s="34"/>
      <c r="CBL1605" s="35"/>
      <c r="CBM1605" s="34"/>
      <c r="CBT1605" s="35"/>
      <c r="CBU1605" s="34"/>
      <c r="CCB1605" s="35"/>
      <c r="CCC1605" s="34"/>
      <c r="CCJ1605" s="35"/>
      <c r="CCK1605" s="34"/>
      <c r="CCR1605" s="35"/>
      <c r="CCS1605" s="34"/>
      <c r="CCZ1605" s="35"/>
      <c r="CDA1605" s="34"/>
      <c r="CDH1605" s="35"/>
      <c r="CDI1605" s="34"/>
      <c r="CDP1605" s="35"/>
      <c r="CDQ1605" s="34"/>
      <c r="CDX1605" s="35"/>
      <c r="CDY1605" s="34"/>
      <c r="CEF1605" s="35"/>
      <c r="CEG1605" s="34"/>
      <c r="CEN1605" s="35"/>
      <c r="CEO1605" s="34"/>
      <c r="CEV1605" s="35"/>
      <c r="CEW1605" s="34"/>
      <c r="CFD1605" s="35"/>
      <c r="CFE1605" s="34"/>
      <c r="CFL1605" s="35"/>
      <c r="CFM1605" s="34"/>
      <c r="CFT1605" s="35"/>
      <c r="CFU1605" s="34"/>
      <c r="CGB1605" s="35"/>
      <c r="CGC1605" s="34"/>
      <c r="CGJ1605" s="35"/>
      <c r="CGK1605" s="34"/>
      <c r="CGR1605" s="35"/>
      <c r="CGS1605" s="34"/>
      <c r="CGZ1605" s="35"/>
      <c r="CHA1605" s="34"/>
      <c r="CHH1605" s="35"/>
      <c r="CHI1605" s="34"/>
      <c r="CHP1605" s="35"/>
      <c r="CHQ1605" s="34"/>
      <c r="CHX1605" s="35"/>
      <c r="CHY1605" s="34"/>
      <c r="CIF1605" s="35"/>
      <c r="CIG1605" s="34"/>
      <c r="CIN1605" s="35"/>
      <c r="CIO1605" s="34"/>
      <c r="CIV1605" s="35"/>
      <c r="CIW1605" s="34"/>
      <c r="CJD1605" s="35"/>
      <c r="CJE1605" s="34"/>
      <c r="CJL1605" s="35"/>
      <c r="CJM1605" s="34"/>
      <c r="CJT1605" s="35"/>
      <c r="CJU1605" s="34"/>
      <c r="CKB1605" s="35"/>
      <c r="CKC1605" s="34"/>
      <c r="CKJ1605" s="35"/>
      <c r="CKK1605" s="34"/>
      <c r="CKR1605" s="35"/>
      <c r="CKS1605" s="34"/>
      <c r="CKZ1605" s="35"/>
      <c r="CLA1605" s="34"/>
      <c r="CLH1605" s="35"/>
      <c r="CLI1605" s="34"/>
      <c r="CLP1605" s="35"/>
      <c r="CLQ1605" s="34"/>
      <c r="CLX1605" s="35"/>
      <c r="CLY1605" s="34"/>
      <c r="CMF1605" s="35"/>
      <c r="CMG1605" s="34"/>
      <c r="CMN1605" s="35"/>
      <c r="CMO1605" s="34"/>
      <c r="CMV1605" s="35"/>
      <c r="CMW1605" s="34"/>
      <c r="CND1605" s="35"/>
      <c r="CNE1605" s="34"/>
      <c r="CNL1605" s="35"/>
      <c r="CNM1605" s="34"/>
      <c r="CNT1605" s="35"/>
      <c r="CNU1605" s="34"/>
      <c r="COB1605" s="35"/>
      <c r="COC1605" s="34"/>
      <c r="COJ1605" s="35"/>
      <c r="COK1605" s="34"/>
      <c r="COR1605" s="35"/>
      <c r="COS1605" s="34"/>
      <c r="COZ1605" s="35"/>
      <c r="CPA1605" s="34"/>
      <c r="CPH1605" s="35"/>
      <c r="CPI1605" s="34"/>
      <c r="CPP1605" s="35"/>
      <c r="CPQ1605" s="34"/>
      <c r="CPX1605" s="35"/>
      <c r="CPY1605" s="34"/>
      <c r="CQF1605" s="35"/>
      <c r="CQG1605" s="34"/>
      <c r="CQN1605" s="35"/>
      <c r="CQO1605" s="34"/>
      <c r="CQV1605" s="35"/>
      <c r="CQW1605" s="34"/>
      <c r="CRD1605" s="35"/>
      <c r="CRE1605" s="34"/>
      <c r="CRL1605" s="35"/>
      <c r="CRM1605" s="34"/>
      <c r="CRT1605" s="35"/>
      <c r="CRU1605" s="34"/>
      <c r="CSB1605" s="35"/>
      <c r="CSC1605" s="34"/>
      <c r="CSJ1605" s="35"/>
      <c r="CSK1605" s="34"/>
      <c r="CSR1605" s="35"/>
      <c r="CSS1605" s="34"/>
      <c r="CSZ1605" s="35"/>
      <c r="CTA1605" s="34"/>
      <c r="CTH1605" s="35"/>
      <c r="CTI1605" s="34"/>
      <c r="CTP1605" s="35"/>
      <c r="CTQ1605" s="34"/>
      <c r="CTX1605" s="35"/>
      <c r="CTY1605" s="34"/>
      <c r="CUF1605" s="35"/>
      <c r="CUG1605" s="34"/>
      <c r="CUN1605" s="35"/>
      <c r="CUO1605" s="34"/>
      <c r="CUV1605" s="35"/>
      <c r="CUW1605" s="34"/>
      <c r="CVD1605" s="35"/>
      <c r="CVE1605" s="34"/>
      <c r="CVL1605" s="35"/>
      <c r="CVM1605" s="34"/>
      <c r="CVT1605" s="35"/>
      <c r="CVU1605" s="34"/>
      <c r="CWB1605" s="35"/>
      <c r="CWC1605" s="34"/>
      <c r="CWJ1605" s="35"/>
      <c r="CWK1605" s="34"/>
      <c r="CWR1605" s="35"/>
      <c r="CWS1605" s="34"/>
      <c r="CWZ1605" s="35"/>
      <c r="CXA1605" s="34"/>
      <c r="CXH1605" s="35"/>
      <c r="CXI1605" s="34"/>
      <c r="CXP1605" s="35"/>
      <c r="CXQ1605" s="34"/>
      <c r="CXX1605" s="35"/>
      <c r="CXY1605" s="34"/>
      <c r="CYF1605" s="35"/>
      <c r="CYG1605" s="34"/>
      <c r="CYN1605" s="35"/>
      <c r="CYO1605" s="34"/>
      <c r="CYV1605" s="35"/>
      <c r="CYW1605" s="34"/>
      <c r="CZD1605" s="35"/>
      <c r="CZE1605" s="34"/>
      <c r="CZL1605" s="35"/>
      <c r="CZM1605" s="34"/>
      <c r="CZT1605" s="35"/>
      <c r="CZU1605" s="34"/>
      <c r="DAB1605" s="35"/>
      <c r="DAC1605" s="34"/>
      <c r="DAJ1605" s="35"/>
      <c r="DAK1605" s="34"/>
      <c r="DAR1605" s="35"/>
      <c r="DAS1605" s="34"/>
      <c r="DAZ1605" s="35"/>
      <c r="DBA1605" s="34"/>
      <c r="DBH1605" s="35"/>
      <c r="DBI1605" s="34"/>
      <c r="DBP1605" s="35"/>
      <c r="DBQ1605" s="34"/>
      <c r="DBX1605" s="35"/>
      <c r="DBY1605" s="34"/>
      <c r="DCF1605" s="35"/>
      <c r="DCG1605" s="34"/>
      <c r="DCN1605" s="35"/>
      <c r="DCO1605" s="34"/>
      <c r="DCV1605" s="35"/>
      <c r="DCW1605" s="34"/>
      <c r="DDD1605" s="35"/>
      <c r="DDE1605" s="34"/>
      <c r="DDL1605" s="35"/>
      <c r="DDM1605" s="34"/>
      <c r="DDT1605" s="35"/>
      <c r="DDU1605" s="34"/>
      <c r="DEB1605" s="35"/>
      <c r="DEC1605" s="34"/>
      <c r="DEJ1605" s="35"/>
      <c r="DEK1605" s="34"/>
      <c r="DER1605" s="35"/>
      <c r="DES1605" s="34"/>
      <c r="DEZ1605" s="35"/>
      <c r="DFA1605" s="34"/>
      <c r="DFH1605" s="35"/>
      <c r="DFI1605" s="34"/>
      <c r="DFP1605" s="35"/>
      <c r="DFQ1605" s="34"/>
      <c r="DFX1605" s="35"/>
      <c r="DFY1605" s="34"/>
      <c r="DGF1605" s="35"/>
      <c r="DGG1605" s="34"/>
      <c r="DGN1605" s="35"/>
      <c r="DGO1605" s="34"/>
      <c r="DGV1605" s="35"/>
      <c r="DGW1605" s="34"/>
      <c r="DHD1605" s="35"/>
      <c r="DHE1605" s="34"/>
      <c r="DHL1605" s="35"/>
      <c r="DHM1605" s="34"/>
      <c r="DHT1605" s="35"/>
      <c r="DHU1605" s="34"/>
      <c r="DIB1605" s="35"/>
      <c r="DIC1605" s="34"/>
      <c r="DIJ1605" s="35"/>
      <c r="DIK1605" s="34"/>
      <c r="DIR1605" s="35"/>
      <c r="DIS1605" s="34"/>
      <c r="DIZ1605" s="35"/>
      <c r="DJA1605" s="34"/>
      <c r="DJH1605" s="35"/>
      <c r="DJI1605" s="34"/>
      <c r="DJP1605" s="35"/>
      <c r="DJQ1605" s="34"/>
      <c r="DJX1605" s="35"/>
      <c r="DJY1605" s="34"/>
      <c r="DKF1605" s="35"/>
      <c r="DKG1605" s="34"/>
      <c r="DKN1605" s="35"/>
      <c r="DKO1605" s="34"/>
      <c r="DKV1605" s="35"/>
      <c r="DKW1605" s="34"/>
      <c r="DLD1605" s="35"/>
      <c r="DLE1605" s="34"/>
      <c r="DLL1605" s="35"/>
      <c r="DLM1605" s="34"/>
      <c r="DLT1605" s="35"/>
      <c r="DLU1605" s="34"/>
      <c r="DMB1605" s="35"/>
      <c r="DMC1605" s="34"/>
      <c r="DMJ1605" s="35"/>
      <c r="DMK1605" s="34"/>
      <c r="DMR1605" s="35"/>
      <c r="DMS1605" s="34"/>
      <c r="DMZ1605" s="35"/>
      <c r="DNA1605" s="34"/>
      <c r="DNH1605" s="35"/>
      <c r="DNI1605" s="34"/>
      <c r="DNP1605" s="35"/>
      <c r="DNQ1605" s="34"/>
      <c r="DNX1605" s="35"/>
      <c r="DNY1605" s="34"/>
      <c r="DOF1605" s="35"/>
      <c r="DOG1605" s="34"/>
      <c r="DON1605" s="35"/>
      <c r="DOO1605" s="34"/>
      <c r="DOV1605" s="35"/>
      <c r="DOW1605" s="34"/>
      <c r="DPD1605" s="35"/>
      <c r="DPE1605" s="34"/>
      <c r="DPL1605" s="35"/>
      <c r="DPM1605" s="34"/>
      <c r="DPT1605" s="35"/>
      <c r="DPU1605" s="34"/>
      <c r="DQB1605" s="35"/>
      <c r="DQC1605" s="34"/>
      <c r="DQJ1605" s="35"/>
      <c r="DQK1605" s="34"/>
      <c r="DQR1605" s="35"/>
      <c r="DQS1605" s="34"/>
      <c r="DQZ1605" s="35"/>
      <c r="DRA1605" s="34"/>
      <c r="DRH1605" s="35"/>
      <c r="DRI1605" s="34"/>
      <c r="DRP1605" s="35"/>
      <c r="DRQ1605" s="34"/>
      <c r="DRX1605" s="35"/>
      <c r="DRY1605" s="34"/>
      <c r="DSF1605" s="35"/>
      <c r="DSG1605" s="34"/>
      <c r="DSN1605" s="35"/>
      <c r="DSO1605" s="34"/>
      <c r="DSV1605" s="35"/>
      <c r="DSW1605" s="34"/>
      <c r="DTD1605" s="35"/>
      <c r="DTE1605" s="34"/>
      <c r="DTL1605" s="35"/>
      <c r="DTM1605" s="34"/>
      <c r="DTT1605" s="35"/>
      <c r="DTU1605" s="34"/>
      <c r="DUB1605" s="35"/>
      <c r="DUC1605" s="34"/>
      <c r="DUJ1605" s="35"/>
      <c r="DUK1605" s="34"/>
      <c r="DUR1605" s="35"/>
      <c r="DUS1605" s="34"/>
      <c r="DUZ1605" s="35"/>
      <c r="DVA1605" s="34"/>
      <c r="DVH1605" s="35"/>
      <c r="DVI1605" s="34"/>
      <c r="DVP1605" s="35"/>
      <c r="DVQ1605" s="34"/>
      <c r="DVX1605" s="35"/>
      <c r="DVY1605" s="34"/>
      <c r="DWF1605" s="35"/>
      <c r="DWG1605" s="34"/>
      <c r="DWN1605" s="35"/>
      <c r="DWO1605" s="34"/>
      <c r="DWV1605" s="35"/>
      <c r="DWW1605" s="34"/>
      <c r="DXD1605" s="35"/>
      <c r="DXE1605" s="34"/>
      <c r="DXL1605" s="35"/>
      <c r="DXM1605" s="34"/>
      <c r="DXT1605" s="35"/>
      <c r="DXU1605" s="34"/>
      <c r="DYB1605" s="35"/>
      <c r="DYC1605" s="34"/>
      <c r="DYJ1605" s="35"/>
      <c r="DYK1605" s="34"/>
      <c r="DYR1605" s="35"/>
      <c r="DYS1605" s="34"/>
      <c r="DYZ1605" s="35"/>
      <c r="DZA1605" s="34"/>
      <c r="DZH1605" s="35"/>
      <c r="DZI1605" s="34"/>
      <c r="DZP1605" s="35"/>
      <c r="DZQ1605" s="34"/>
      <c r="DZX1605" s="35"/>
      <c r="DZY1605" s="34"/>
      <c r="EAF1605" s="35"/>
      <c r="EAG1605" s="34"/>
      <c r="EAN1605" s="35"/>
      <c r="EAO1605" s="34"/>
      <c r="EAV1605" s="35"/>
      <c r="EAW1605" s="34"/>
      <c r="EBD1605" s="35"/>
      <c r="EBE1605" s="34"/>
      <c r="EBL1605" s="35"/>
      <c r="EBM1605" s="34"/>
      <c r="EBT1605" s="35"/>
      <c r="EBU1605" s="34"/>
      <c r="ECB1605" s="35"/>
      <c r="ECC1605" s="34"/>
      <c r="ECJ1605" s="35"/>
      <c r="ECK1605" s="34"/>
      <c r="ECR1605" s="35"/>
      <c r="ECS1605" s="34"/>
      <c r="ECZ1605" s="35"/>
      <c r="EDA1605" s="34"/>
      <c r="EDH1605" s="35"/>
      <c r="EDI1605" s="34"/>
      <c r="EDP1605" s="35"/>
      <c r="EDQ1605" s="34"/>
      <c r="EDX1605" s="35"/>
      <c r="EDY1605" s="34"/>
      <c r="EEF1605" s="35"/>
      <c r="EEG1605" s="34"/>
      <c r="EEN1605" s="35"/>
      <c r="EEO1605" s="34"/>
      <c r="EEV1605" s="35"/>
      <c r="EEW1605" s="34"/>
      <c r="EFD1605" s="35"/>
      <c r="EFE1605" s="34"/>
      <c r="EFL1605" s="35"/>
      <c r="EFM1605" s="34"/>
      <c r="EFT1605" s="35"/>
      <c r="EFU1605" s="34"/>
      <c r="EGB1605" s="35"/>
      <c r="EGC1605" s="34"/>
      <c r="EGJ1605" s="35"/>
      <c r="EGK1605" s="34"/>
      <c r="EGR1605" s="35"/>
      <c r="EGS1605" s="34"/>
      <c r="EGZ1605" s="35"/>
      <c r="EHA1605" s="34"/>
      <c r="EHH1605" s="35"/>
      <c r="EHI1605" s="34"/>
      <c r="EHP1605" s="35"/>
      <c r="EHQ1605" s="34"/>
      <c r="EHX1605" s="35"/>
      <c r="EHY1605" s="34"/>
      <c r="EIF1605" s="35"/>
      <c r="EIG1605" s="34"/>
      <c r="EIN1605" s="35"/>
      <c r="EIO1605" s="34"/>
      <c r="EIV1605" s="35"/>
      <c r="EIW1605" s="34"/>
      <c r="EJD1605" s="35"/>
      <c r="EJE1605" s="34"/>
      <c r="EJL1605" s="35"/>
      <c r="EJM1605" s="34"/>
      <c r="EJT1605" s="35"/>
      <c r="EJU1605" s="34"/>
      <c r="EKB1605" s="35"/>
      <c r="EKC1605" s="34"/>
      <c r="EKJ1605" s="35"/>
      <c r="EKK1605" s="34"/>
      <c r="EKR1605" s="35"/>
      <c r="EKS1605" s="34"/>
      <c r="EKZ1605" s="35"/>
      <c r="ELA1605" s="34"/>
      <c r="ELH1605" s="35"/>
      <c r="ELI1605" s="34"/>
      <c r="ELP1605" s="35"/>
      <c r="ELQ1605" s="34"/>
      <c r="ELX1605" s="35"/>
      <c r="ELY1605" s="34"/>
      <c r="EMF1605" s="35"/>
      <c r="EMG1605" s="34"/>
      <c r="EMN1605" s="35"/>
      <c r="EMO1605" s="34"/>
      <c r="EMV1605" s="35"/>
      <c r="EMW1605" s="34"/>
      <c r="END1605" s="35"/>
      <c r="ENE1605" s="34"/>
      <c r="ENL1605" s="35"/>
      <c r="ENM1605" s="34"/>
      <c r="ENT1605" s="35"/>
      <c r="ENU1605" s="34"/>
      <c r="EOB1605" s="35"/>
      <c r="EOC1605" s="34"/>
      <c r="EOJ1605" s="35"/>
      <c r="EOK1605" s="34"/>
      <c r="EOR1605" s="35"/>
      <c r="EOS1605" s="34"/>
      <c r="EOZ1605" s="35"/>
      <c r="EPA1605" s="34"/>
      <c r="EPH1605" s="35"/>
      <c r="EPI1605" s="34"/>
      <c r="EPP1605" s="35"/>
      <c r="EPQ1605" s="34"/>
      <c r="EPX1605" s="35"/>
      <c r="EPY1605" s="34"/>
      <c r="EQF1605" s="35"/>
      <c r="EQG1605" s="34"/>
      <c r="EQN1605" s="35"/>
      <c r="EQO1605" s="34"/>
      <c r="EQV1605" s="35"/>
      <c r="EQW1605" s="34"/>
      <c r="ERD1605" s="35"/>
      <c r="ERE1605" s="34"/>
      <c r="ERL1605" s="35"/>
      <c r="ERM1605" s="34"/>
      <c r="ERT1605" s="35"/>
      <c r="ERU1605" s="34"/>
      <c r="ESB1605" s="35"/>
      <c r="ESC1605" s="34"/>
      <c r="ESJ1605" s="35"/>
      <c r="ESK1605" s="34"/>
      <c r="ESR1605" s="35"/>
      <c r="ESS1605" s="34"/>
      <c r="ESZ1605" s="35"/>
      <c r="ETA1605" s="34"/>
      <c r="ETH1605" s="35"/>
      <c r="ETI1605" s="34"/>
      <c r="ETP1605" s="35"/>
      <c r="ETQ1605" s="34"/>
      <c r="ETX1605" s="35"/>
      <c r="ETY1605" s="34"/>
      <c r="EUF1605" s="35"/>
      <c r="EUG1605" s="34"/>
      <c r="EUN1605" s="35"/>
      <c r="EUO1605" s="34"/>
      <c r="EUV1605" s="35"/>
      <c r="EUW1605" s="34"/>
      <c r="EVD1605" s="35"/>
      <c r="EVE1605" s="34"/>
      <c r="EVL1605" s="35"/>
      <c r="EVM1605" s="34"/>
      <c r="EVT1605" s="35"/>
      <c r="EVU1605" s="34"/>
      <c r="EWB1605" s="35"/>
      <c r="EWC1605" s="34"/>
      <c r="EWJ1605" s="35"/>
      <c r="EWK1605" s="34"/>
      <c r="EWR1605" s="35"/>
      <c r="EWS1605" s="34"/>
      <c r="EWZ1605" s="35"/>
      <c r="EXA1605" s="34"/>
      <c r="EXH1605" s="35"/>
      <c r="EXI1605" s="34"/>
      <c r="EXP1605" s="35"/>
      <c r="EXQ1605" s="34"/>
      <c r="EXX1605" s="35"/>
      <c r="EXY1605" s="34"/>
      <c r="EYF1605" s="35"/>
      <c r="EYG1605" s="34"/>
      <c r="EYN1605" s="35"/>
      <c r="EYO1605" s="34"/>
      <c r="EYV1605" s="35"/>
      <c r="EYW1605" s="34"/>
      <c r="EZD1605" s="35"/>
      <c r="EZE1605" s="34"/>
      <c r="EZL1605" s="35"/>
      <c r="EZM1605" s="34"/>
      <c r="EZT1605" s="35"/>
      <c r="EZU1605" s="34"/>
      <c r="FAB1605" s="35"/>
      <c r="FAC1605" s="34"/>
      <c r="FAJ1605" s="35"/>
      <c r="FAK1605" s="34"/>
      <c r="FAR1605" s="35"/>
      <c r="FAS1605" s="34"/>
      <c r="FAZ1605" s="35"/>
      <c r="FBA1605" s="34"/>
      <c r="FBH1605" s="35"/>
      <c r="FBI1605" s="34"/>
      <c r="FBP1605" s="35"/>
      <c r="FBQ1605" s="34"/>
      <c r="FBX1605" s="35"/>
      <c r="FBY1605" s="34"/>
      <c r="FCF1605" s="35"/>
      <c r="FCG1605" s="34"/>
      <c r="FCN1605" s="35"/>
      <c r="FCO1605" s="34"/>
      <c r="FCV1605" s="35"/>
      <c r="FCW1605" s="34"/>
      <c r="FDD1605" s="35"/>
      <c r="FDE1605" s="34"/>
      <c r="FDL1605" s="35"/>
      <c r="FDM1605" s="34"/>
      <c r="FDT1605" s="35"/>
      <c r="FDU1605" s="34"/>
      <c r="FEB1605" s="35"/>
      <c r="FEC1605" s="34"/>
      <c r="FEJ1605" s="35"/>
      <c r="FEK1605" s="34"/>
      <c r="FER1605" s="35"/>
      <c r="FES1605" s="34"/>
      <c r="FEZ1605" s="35"/>
      <c r="FFA1605" s="34"/>
      <c r="FFH1605" s="35"/>
      <c r="FFI1605" s="34"/>
      <c r="FFP1605" s="35"/>
      <c r="FFQ1605" s="34"/>
      <c r="FFX1605" s="35"/>
      <c r="FFY1605" s="34"/>
      <c r="FGF1605" s="35"/>
      <c r="FGG1605" s="34"/>
      <c r="FGN1605" s="35"/>
      <c r="FGO1605" s="34"/>
      <c r="FGV1605" s="35"/>
      <c r="FGW1605" s="34"/>
      <c r="FHD1605" s="35"/>
      <c r="FHE1605" s="34"/>
      <c r="FHL1605" s="35"/>
      <c r="FHM1605" s="34"/>
      <c r="FHT1605" s="35"/>
      <c r="FHU1605" s="34"/>
      <c r="FIB1605" s="35"/>
      <c r="FIC1605" s="34"/>
      <c r="FIJ1605" s="35"/>
      <c r="FIK1605" s="34"/>
      <c r="FIR1605" s="35"/>
      <c r="FIS1605" s="34"/>
      <c r="FIZ1605" s="35"/>
      <c r="FJA1605" s="34"/>
      <c r="FJH1605" s="35"/>
      <c r="FJI1605" s="34"/>
      <c r="FJP1605" s="35"/>
      <c r="FJQ1605" s="34"/>
      <c r="FJX1605" s="35"/>
      <c r="FJY1605" s="34"/>
      <c r="FKF1605" s="35"/>
      <c r="FKG1605" s="34"/>
      <c r="FKN1605" s="35"/>
      <c r="FKO1605" s="34"/>
      <c r="FKV1605" s="35"/>
      <c r="FKW1605" s="34"/>
      <c r="FLD1605" s="35"/>
      <c r="FLE1605" s="34"/>
      <c r="FLL1605" s="35"/>
      <c r="FLM1605" s="34"/>
      <c r="FLT1605" s="35"/>
      <c r="FLU1605" s="34"/>
      <c r="FMB1605" s="35"/>
      <c r="FMC1605" s="34"/>
      <c r="FMJ1605" s="35"/>
      <c r="FMK1605" s="34"/>
      <c r="FMR1605" s="35"/>
      <c r="FMS1605" s="34"/>
      <c r="FMZ1605" s="35"/>
      <c r="FNA1605" s="34"/>
      <c r="FNH1605" s="35"/>
      <c r="FNI1605" s="34"/>
      <c r="FNP1605" s="35"/>
      <c r="FNQ1605" s="34"/>
      <c r="FNX1605" s="35"/>
      <c r="FNY1605" s="34"/>
      <c r="FOF1605" s="35"/>
      <c r="FOG1605" s="34"/>
      <c r="FON1605" s="35"/>
      <c r="FOO1605" s="34"/>
      <c r="FOV1605" s="35"/>
      <c r="FOW1605" s="34"/>
      <c r="FPD1605" s="35"/>
      <c r="FPE1605" s="34"/>
      <c r="FPL1605" s="35"/>
      <c r="FPM1605" s="34"/>
      <c r="FPT1605" s="35"/>
      <c r="FPU1605" s="34"/>
      <c r="FQB1605" s="35"/>
      <c r="FQC1605" s="34"/>
      <c r="FQJ1605" s="35"/>
      <c r="FQK1605" s="34"/>
      <c r="FQR1605" s="35"/>
      <c r="FQS1605" s="34"/>
      <c r="FQZ1605" s="35"/>
      <c r="FRA1605" s="34"/>
      <c r="FRH1605" s="35"/>
      <c r="FRI1605" s="34"/>
      <c r="FRP1605" s="35"/>
      <c r="FRQ1605" s="34"/>
      <c r="FRX1605" s="35"/>
      <c r="FRY1605" s="34"/>
      <c r="FSF1605" s="35"/>
      <c r="FSG1605" s="34"/>
      <c r="FSN1605" s="35"/>
      <c r="FSO1605" s="34"/>
      <c r="FSV1605" s="35"/>
      <c r="FSW1605" s="34"/>
      <c r="FTD1605" s="35"/>
      <c r="FTE1605" s="34"/>
      <c r="FTL1605" s="35"/>
      <c r="FTM1605" s="34"/>
      <c r="FTT1605" s="35"/>
      <c r="FTU1605" s="34"/>
      <c r="FUB1605" s="35"/>
      <c r="FUC1605" s="34"/>
      <c r="FUJ1605" s="35"/>
      <c r="FUK1605" s="34"/>
      <c r="FUR1605" s="35"/>
      <c r="FUS1605" s="34"/>
      <c r="FUZ1605" s="35"/>
      <c r="FVA1605" s="34"/>
      <c r="FVH1605" s="35"/>
      <c r="FVI1605" s="34"/>
      <c r="FVP1605" s="35"/>
      <c r="FVQ1605" s="34"/>
      <c r="FVX1605" s="35"/>
      <c r="FVY1605" s="34"/>
      <c r="FWF1605" s="35"/>
      <c r="FWG1605" s="34"/>
      <c r="FWN1605" s="35"/>
      <c r="FWO1605" s="34"/>
      <c r="FWV1605" s="35"/>
      <c r="FWW1605" s="34"/>
      <c r="FXD1605" s="35"/>
      <c r="FXE1605" s="34"/>
      <c r="FXL1605" s="35"/>
      <c r="FXM1605" s="34"/>
      <c r="FXT1605" s="35"/>
      <c r="FXU1605" s="34"/>
      <c r="FYB1605" s="35"/>
      <c r="FYC1605" s="34"/>
      <c r="FYJ1605" s="35"/>
      <c r="FYK1605" s="34"/>
      <c r="FYR1605" s="35"/>
      <c r="FYS1605" s="34"/>
      <c r="FYZ1605" s="35"/>
      <c r="FZA1605" s="34"/>
      <c r="FZH1605" s="35"/>
      <c r="FZI1605" s="34"/>
      <c r="FZP1605" s="35"/>
      <c r="FZQ1605" s="34"/>
      <c r="FZX1605" s="35"/>
      <c r="FZY1605" s="34"/>
      <c r="GAF1605" s="35"/>
      <c r="GAG1605" s="34"/>
      <c r="GAN1605" s="35"/>
      <c r="GAO1605" s="34"/>
      <c r="GAV1605" s="35"/>
      <c r="GAW1605" s="34"/>
      <c r="GBD1605" s="35"/>
      <c r="GBE1605" s="34"/>
      <c r="GBL1605" s="35"/>
      <c r="GBM1605" s="34"/>
      <c r="GBT1605" s="35"/>
      <c r="GBU1605" s="34"/>
      <c r="GCB1605" s="35"/>
      <c r="GCC1605" s="34"/>
      <c r="GCJ1605" s="35"/>
      <c r="GCK1605" s="34"/>
      <c r="GCR1605" s="35"/>
      <c r="GCS1605" s="34"/>
      <c r="GCZ1605" s="35"/>
      <c r="GDA1605" s="34"/>
      <c r="GDH1605" s="35"/>
      <c r="GDI1605" s="34"/>
      <c r="GDP1605" s="35"/>
      <c r="GDQ1605" s="34"/>
      <c r="GDX1605" s="35"/>
      <c r="GDY1605" s="34"/>
      <c r="GEF1605" s="35"/>
      <c r="GEG1605" s="34"/>
      <c r="GEN1605" s="35"/>
      <c r="GEO1605" s="34"/>
      <c r="GEV1605" s="35"/>
      <c r="GEW1605" s="34"/>
      <c r="GFD1605" s="35"/>
      <c r="GFE1605" s="34"/>
      <c r="GFL1605" s="35"/>
      <c r="GFM1605" s="34"/>
      <c r="GFT1605" s="35"/>
      <c r="GFU1605" s="34"/>
      <c r="GGB1605" s="35"/>
      <c r="GGC1605" s="34"/>
      <c r="GGJ1605" s="35"/>
      <c r="GGK1605" s="34"/>
      <c r="GGR1605" s="35"/>
      <c r="GGS1605" s="34"/>
      <c r="GGZ1605" s="35"/>
      <c r="GHA1605" s="34"/>
      <c r="GHH1605" s="35"/>
      <c r="GHI1605" s="34"/>
      <c r="GHP1605" s="35"/>
      <c r="GHQ1605" s="34"/>
      <c r="GHX1605" s="35"/>
      <c r="GHY1605" s="34"/>
      <c r="GIF1605" s="35"/>
      <c r="GIG1605" s="34"/>
      <c r="GIN1605" s="35"/>
      <c r="GIO1605" s="34"/>
      <c r="GIV1605" s="35"/>
      <c r="GIW1605" s="34"/>
      <c r="GJD1605" s="35"/>
      <c r="GJE1605" s="34"/>
      <c r="GJL1605" s="35"/>
      <c r="GJM1605" s="34"/>
      <c r="GJT1605" s="35"/>
      <c r="GJU1605" s="34"/>
      <c r="GKB1605" s="35"/>
      <c r="GKC1605" s="34"/>
      <c r="GKJ1605" s="35"/>
      <c r="GKK1605" s="34"/>
      <c r="GKR1605" s="35"/>
      <c r="GKS1605" s="34"/>
      <c r="GKZ1605" s="35"/>
      <c r="GLA1605" s="34"/>
      <c r="GLH1605" s="35"/>
      <c r="GLI1605" s="34"/>
      <c r="GLP1605" s="35"/>
      <c r="GLQ1605" s="34"/>
      <c r="GLX1605" s="35"/>
      <c r="GLY1605" s="34"/>
      <c r="GMF1605" s="35"/>
      <c r="GMG1605" s="34"/>
      <c r="GMN1605" s="35"/>
      <c r="GMO1605" s="34"/>
      <c r="GMV1605" s="35"/>
      <c r="GMW1605" s="34"/>
      <c r="GND1605" s="35"/>
      <c r="GNE1605" s="34"/>
      <c r="GNL1605" s="35"/>
      <c r="GNM1605" s="34"/>
      <c r="GNT1605" s="35"/>
      <c r="GNU1605" s="34"/>
      <c r="GOB1605" s="35"/>
      <c r="GOC1605" s="34"/>
      <c r="GOJ1605" s="35"/>
      <c r="GOK1605" s="34"/>
      <c r="GOR1605" s="35"/>
      <c r="GOS1605" s="34"/>
      <c r="GOZ1605" s="35"/>
      <c r="GPA1605" s="34"/>
      <c r="GPH1605" s="35"/>
      <c r="GPI1605" s="34"/>
      <c r="GPP1605" s="35"/>
      <c r="GPQ1605" s="34"/>
      <c r="GPX1605" s="35"/>
      <c r="GPY1605" s="34"/>
      <c r="GQF1605" s="35"/>
      <c r="GQG1605" s="34"/>
      <c r="GQN1605" s="35"/>
      <c r="GQO1605" s="34"/>
      <c r="GQV1605" s="35"/>
      <c r="GQW1605" s="34"/>
      <c r="GRD1605" s="35"/>
      <c r="GRE1605" s="34"/>
      <c r="GRL1605" s="35"/>
      <c r="GRM1605" s="34"/>
      <c r="GRT1605" s="35"/>
      <c r="GRU1605" s="34"/>
      <c r="GSB1605" s="35"/>
      <c r="GSC1605" s="34"/>
      <c r="GSJ1605" s="35"/>
      <c r="GSK1605" s="34"/>
      <c r="GSR1605" s="35"/>
      <c r="GSS1605" s="34"/>
      <c r="GSZ1605" s="35"/>
      <c r="GTA1605" s="34"/>
      <c r="GTH1605" s="35"/>
      <c r="GTI1605" s="34"/>
      <c r="GTP1605" s="35"/>
      <c r="GTQ1605" s="34"/>
      <c r="GTX1605" s="35"/>
      <c r="GTY1605" s="34"/>
      <c r="GUF1605" s="35"/>
      <c r="GUG1605" s="34"/>
      <c r="GUN1605" s="35"/>
      <c r="GUO1605" s="34"/>
      <c r="GUV1605" s="35"/>
      <c r="GUW1605" s="34"/>
      <c r="GVD1605" s="35"/>
      <c r="GVE1605" s="34"/>
      <c r="GVL1605" s="35"/>
      <c r="GVM1605" s="34"/>
      <c r="GVT1605" s="35"/>
      <c r="GVU1605" s="34"/>
      <c r="GWB1605" s="35"/>
      <c r="GWC1605" s="34"/>
      <c r="GWJ1605" s="35"/>
      <c r="GWK1605" s="34"/>
      <c r="GWR1605" s="35"/>
      <c r="GWS1605" s="34"/>
      <c r="GWZ1605" s="35"/>
      <c r="GXA1605" s="34"/>
      <c r="GXH1605" s="35"/>
      <c r="GXI1605" s="34"/>
      <c r="GXP1605" s="35"/>
      <c r="GXQ1605" s="34"/>
      <c r="GXX1605" s="35"/>
      <c r="GXY1605" s="34"/>
      <c r="GYF1605" s="35"/>
      <c r="GYG1605" s="34"/>
      <c r="GYN1605" s="35"/>
      <c r="GYO1605" s="34"/>
      <c r="GYV1605" s="35"/>
      <c r="GYW1605" s="34"/>
      <c r="GZD1605" s="35"/>
      <c r="GZE1605" s="34"/>
      <c r="GZL1605" s="35"/>
      <c r="GZM1605" s="34"/>
      <c r="GZT1605" s="35"/>
      <c r="GZU1605" s="34"/>
      <c r="HAB1605" s="35"/>
      <c r="HAC1605" s="34"/>
      <c r="HAJ1605" s="35"/>
      <c r="HAK1605" s="34"/>
      <c r="HAR1605" s="35"/>
      <c r="HAS1605" s="34"/>
      <c r="HAZ1605" s="35"/>
      <c r="HBA1605" s="34"/>
      <c r="HBH1605" s="35"/>
      <c r="HBI1605" s="34"/>
      <c r="HBP1605" s="35"/>
      <c r="HBQ1605" s="34"/>
      <c r="HBX1605" s="35"/>
      <c r="HBY1605" s="34"/>
      <c r="HCF1605" s="35"/>
      <c r="HCG1605" s="34"/>
      <c r="HCN1605" s="35"/>
      <c r="HCO1605" s="34"/>
      <c r="HCV1605" s="35"/>
      <c r="HCW1605" s="34"/>
      <c r="HDD1605" s="35"/>
      <c r="HDE1605" s="34"/>
      <c r="HDL1605" s="35"/>
      <c r="HDM1605" s="34"/>
      <c r="HDT1605" s="35"/>
      <c r="HDU1605" s="34"/>
      <c r="HEB1605" s="35"/>
      <c r="HEC1605" s="34"/>
      <c r="HEJ1605" s="35"/>
      <c r="HEK1605" s="34"/>
      <c r="HER1605" s="35"/>
      <c r="HES1605" s="34"/>
      <c r="HEZ1605" s="35"/>
      <c r="HFA1605" s="34"/>
      <c r="HFH1605" s="35"/>
      <c r="HFI1605" s="34"/>
      <c r="HFP1605" s="35"/>
      <c r="HFQ1605" s="34"/>
      <c r="HFX1605" s="35"/>
      <c r="HFY1605" s="34"/>
      <c r="HGF1605" s="35"/>
      <c r="HGG1605" s="34"/>
      <c r="HGN1605" s="35"/>
      <c r="HGO1605" s="34"/>
      <c r="HGV1605" s="35"/>
      <c r="HGW1605" s="34"/>
      <c r="HHD1605" s="35"/>
      <c r="HHE1605" s="34"/>
      <c r="HHL1605" s="35"/>
      <c r="HHM1605" s="34"/>
      <c r="HHT1605" s="35"/>
      <c r="HHU1605" s="34"/>
      <c r="HIB1605" s="35"/>
      <c r="HIC1605" s="34"/>
      <c r="HIJ1605" s="35"/>
      <c r="HIK1605" s="34"/>
      <c r="HIR1605" s="35"/>
      <c r="HIS1605" s="34"/>
      <c r="HIZ1605" s="35"/>
      <c r="HJA1605" s="34"/>
      <c r="HJH1605" s="35"/>
      <c r="HJI1605" s="34"/>
      <c r="HJP1605" s="35"/>
      <c r="HJQ1605" s="34"/>
      <c r="HJX1605" s="35"/>
      <c r="HJY1605" s="34"/>
      <c r="HKF1605" s="35"/>
      <c r="HKG1605" s="34"/>
      <c r="HKN1605" s="35"/>
      <c r="HKO1605" s="34"/>
      <c r="HKV1605" s="35"/>
      <c r="HKW1605" s="34"/>
      <c r="HLD1605" s="35"/>
      <c r="HLE1605" s="34"/>
      <c r="HLL1605" s="35"/>
      <c r="HLM1605" s="34"/>
      <c r="HLT1605" s="35"/>
      <c r="HLU1605" s="34"/>
      <c r="HMB1605" s="35"/>
      <c r="HMC1605" s="34"/>
      <c r="HMJ1605" s="35"/>
      <c r="HMK1605" s="34"/>
      <c r="HMR1605" s="35"/>
      <c r="HMS1605" s="34"/>
      <c r="HMZ1605" s="35"/>
      <c r="HNA1605" s="34"/>
      <c r="HNH1605" s="35"/>
      <c r="HNI1605" s="34"/>
      <c r="HNP1605" s="35"/>
      <c r="HNQ1605" s="34"/>
      <c r="HNX1605" s="35"/>
      <c r="HNY1605" s="34"/>
      <c r="HOF1605" s="35"/>
      <c r="HOG1605" s="34"/>
      <c r="HON1605" s="35"/>
      <c r="HOO1605" s="34"/>
      <c r="HOV1605" s="35"/>
      <c r="HOW1605" s="34"/>
      <c r="HPD1605" s="35"/>
      <c r="HPE1605" s="34"/>
      <c r="HPL1605" s="35"/>
      <c r="HPM1605" s="34"/>
      <c r="HPT1605" s="35"/>
      <c r="HPU1605" s="34"/>
      <c r="HQB1605" s="35"/>
      <c r="HQC1605" s="34"/>
      <c r="HQJ1605" s="35"/>
      <c r="HQK1605" s="34"/>
      <c r="HQR1605" s="35"/>
      <c r="HQS1605" s="34"/>
      <c r="HQZ1605" s="35"/>
      <c r="HRA1605" s="34"/>
      <c r="HRH1605" s="35"/>
      <c r="HRI1605" s="34"/>
      <c r="HRP1605" s="35"/>
      <c r="HRQ1605" s="34"/>
      <c r="HRX1605" s="35"/>
      <c r="HRY1605" s="34"/>
      <c r="HSF1605" s="35"/>
      <c r="HSG1605" s="34"/>
      <c r="HSN1605" s="35"/>
      <c r="HSO1605" s="34"/>
      <c r="HSV1605" s="35"/>
      <c r="HSW1605" s="34"/>
      <c r="HTD1605" s="35"/>
      <c r="HTE1605" s="34"/>
      <c r="HTL1605" s="35"/>
      <c r="HTM1605" s="34"/>
      <c r="HTT1605" s="35"/>
      <c r="HTU1605" s="34"/>
      <c r="HUB1605" s="35"/>
      <c r="HUC1605" s="34"/>
      <c r="HUJ1605" s="35"/>
      <c r="HUK1605" s="34"/>
      <c r="HUR1605" s="35"/>
      <c r="HUS1605" s="34"/>
      <c r="HUZ1605" s="35"/>
      <c r="HVA1605" s="34"/>
      <c r="HVH1605" s="35"/>
      <c r="HVI1605" s="34"/>
      <c r="HVP1605" s="35"/>
      <c r="HVQ1605" s="34"/>
      <c r="HVX1605" s="35"/>
      <c r="HVY1605" s="34"/>
      <c r="HWF1605" s="35"/>
      <c r="HWG1605" s="34"/>
      <c r="HWN1605" s="35"/>
      <c r="HWO1605" s="34"/>
      <c r="HWV1605" s="35"/>
      <c r="HWW1605" s="34"/>
      <c r="HXD1605" s="35"/>
      <c r="HXE1605" s="34"/>
      <c r="HXL1605" s="35"/>
      <c r="HXM1605" s="34"/>
      <c r="HXT1605" s="35"/>
      <c r="HXU1605" s="34"/>
      <c r="HYB1605" s="35"/>
      <c r="HYC1605" s="34"/>
      <c r="HYJ1605" s="35"/>
      <c r="HYK1605" s="34"/>
      <c r="HYR1605" s="35"/>
      <c r="HYS1605" s="34"/>
      <c r="HYZ1605" s="35"/>
      <c r="HZA1605" s="34"/>
      <c r="HZH1605" s="35"/>
      <c r="HZI1605" s="34"/>
      <c r="HZP1605" s="35"/>
      <c r="HZQ1605" s="34"/>
      <c r="HZX1605" s="35"/>
      <c r="HZY1605" s="34"/>
      <c r="IAF1605" s="35"/>
      <c r="IAG1605" s="34"/>
      <c r="IAN1605" s="35"/>
      <c r="IAO1605" s="34"/>
      <c r="IAV1605" s="35"/>
      <c r="IAW1605" s="34"/>
      <c r="IBD1605" s="35"/>
      <c r="IBE1605" s="34"/>
      <c r="IBL1605" s="35"/>
      <c r="IBM1605" s="34"/>
      <c r="IBT1605" s="35"/>
      <c r="IBU1605" s="34"/>
      <c r="ICB1605" s="35"/>
      <c r="ICC1605" s="34"/>
      <c r="ICJ1605" s="35"/>
      <c r="ICK1605" s="34"/>
      <c r="ICR1605" s="35"/>
      <c r="ICS1605" s="34"/>
      <c r="ICZ1605" s="35"/>
      <c r="IDA1605" s="34"/>
      <c r="IDH1605" s="35"/>
      <c r="IDI1605" s="34"/>
      <c r="IDP1605" s="35"/>
      <c r="IDQ1605" s="34"/>
      <c r="IDX1605" s="35"/>
      <c r="IDY1605" s="34"/>
      <c r="IEF1605" s="35"/>
      <c r="IEG1605" s="34"/>
      <c r="IEN1605" s="35"/>
      <c r="IEO1605" s="34"/>
      <c r="IEV1605" s="35"/>
      <c r="IEW1605" s="34"/>
      <c r="IFD1605" s="35"/>
      <c r="IFE1605" s="34"/>
      <c r="IFL1605" s="35"/>
      <c r="IFM1605" s="34"/>
      <c r="IFT1605" s="35"/>
      <c r="IFU1605" s="34"/>
      <c r="IGB1605" s="35"/>
      <c r="IGC1605" s="34"/>
      <c r="IGJ1605" s="35"/>
      <c r="IGK1605" s="34"/>
      <c r="IGR1605" s="35"/>
      <c r="IGS1605" s="34"/>
      <c r="IGZ1605" s="35"/>
      <c r="IHA1605" s="34"/>
      <c r="IHH1605" s="35"/>
      <c r="IHI1605" s="34"/>
      <c r="IHP1605" s="35"/>
      <c r="IHQ1605" s="34"/>
      <c r="IHX1605" s="35"/>
      <c r="IHY1605" s="34"/>
      <c r="IIF1605" s="35"/>
      <c r="IIG1605" s="34"/>
      <c r="IIN1605" s="35"/>
      <c r="IIO1605" s="34"/>
      <c r="IIV1605" s="35"/>
      <c r="IIW1605" s="34"/>
      <c r="IJD1605" s="35"/>
      <c r="IJE1605" s="34"/>
      <c r="IJL1605" s="35"/>
      <c r="IJM1605" s="34"/>
      <c r="IJT1605" s="35"/>
      <c r="IJU1605" s="34"/>
      <c r="IKB1605" s="35"/>
      <c r="IKC1605" s="34"/>
      <c r="IKJ1605" s="35"/>
      <c r="IKK1605" s="34"/>
      <c r="IKR1605" s="35"/>
      <c r="IKS1605" s="34"/>
      <c r="IKZ1605" s="35"/>
      <c r="ILA1605" s="34"/>
      <c r="ILH1605" s="35"/>
      <c r="ILI1605" s="34"/>
      <c r="ILP1605" s="35"/>
      <c r="ILQ1605" s="34"/>
      <c r="ILX1605" s="35"/>
      <c r="ILY1605" s="34"/>
      <c r="IMF1605" s="35"/>
      <c r="IMG1605" s="34"/>
      <c r="IMN1605" s="35"/>
      <c r="IMO1605" s="34"/>
      <c r="IMV1605" s="35"/>
      <c r="IMW1605" s="34"/>
      <c r="IND1605" s="35"/>
      <c r="INE1605" s="34"/>
      <c r="INL1605" s="35"/>
      <c r="INM1605" s="34"/>
      <c r="INT1605" s="35"/>
      <c r="INU1605" s="34"/>
      <c r="IOB1605" s="35"/>
      <c r="IOC1605" s="34"/>
      <c r="IOJ1605" s="35"/>
      <c r="IOK1605" s="34"/>
      <c r="IOR1605" s="35"/>
      <c r="IOS1605" s="34"/>
      <c r="IOZ1605" s="35"/>
      <c r="IPA1605" s="34"/>
      <c r="IPH1605" s="35"/>
      <c r="IPI1605" s="34"/>
      <c r="IPP1605" s="35"/>
      <c r="IPQ1605" s="34"/>
      <c r="IPX1605" s="35"/>
      <c r="IPY1605" s="34"/>
      <c r="IQF1605" s="35"/>
      <c r="IQG1605" s="34"/>
      <c r="IQN1605" s="35"/>
      <c r="IQO1605" s="34"/>
      <c r="IQV1605" s="35"/>
      <c r="IQW1605" s="34"/>
      <c r="IRD1605" s="35"/>
      <c r="IRE1605" s="34"/>
      <c r="IRL1605" s="35"/>
      <c r="IRM1605" s="34"/>
      <c r="IRT1605" s="35"/>
      <c r="IRU1605" s="34"/>
      <c r="ISB1605" s="35"/>
      <c r="ISC1605" s="34"/>
      <c r="ISJ1605" s="35"/>
      <c r="ISK1605" s="34"/>
      <c r="ISR1605" s="35"/>
      <c r="ISS1605" s="34"/>
      <c r="ISZ1605" s="35"/>
      <c r="ITA1605" s="34"/>
      <c r="ITH1605" s="35"/>
      <c r="ITI1605" s="34"/>
      <c r="ITP1605" s="35"/>
      <c r="ITQ1605" s="34"/>
      <c r="ITX1605" s="35"/>
      <c r="ITY1605" s="34"/>
      <c r="IUF1605" s="35"/>
      <c r="IUG1605" s="34"/>
      <c r="IUN1605" s="35"/>
      <c r="IUO1605" s="34"/>
      <c r="IUV1605" s="35"/>
      <c r="IUW1605" s="34"/>
      <c r="IVD1605" s="35"/>
      <c r="IVE1605" s="34"/>
      <c r="IVL1605" s="35"/>
      <c r="IVM1605" s="34"/>
      <c r="IVT1605" s="35"/>
      <c r="IVU1605" s="34"/>
      <c r="IWB1605" s="35"/>
      <c r="IWC1605" s="34"/>
      <c r="IWJ1605" s="35"/>
      <c r="IWK1605" s="34"/>
      <c r="IWR1605" s="35"/>
      <c r="IWS1605" s="34"/>
      <c r="IWZ1605" s="35"/>
      <c r="IXA1605" s="34"/>
      <c r="IXH1605" s="35"/>
      <c r="IXI1605" s="34"/>
      <c r="IXP1605" s="35"/>
      <c r="IXQ1605" s="34"/>
      <c r="IXX1605" s="35"/>
      <c r="IXY1605" s="34"/>
      <c r="IYF1605" s="35"/>
      <c r="IYG1605" s="34"/>
      <c r="IYN1605" s="35"/>
      <c r="IYO1605" s="34"/>
      <c r="IYV1605" s="35"/>
      <c r="IYW1605" s="34"/>
      <c r="IZD1605" s="35"/>
      <c r="IZE1605" s="34"/>
      <c r="IZL1605" s="35"/>
      <c r="IZM1605" s="34"/>
      <c r="IZT1605" s="35"/>
      <c r="IZU1605" s="34"/>
      <c r="JAB1605" s="35"/>
      <c r="JAC1605" s="34"/>
      <c r="JAJ1605" s="35"/>
      <c r="JAK1605" s="34"/>
      <c r="JAR1605" s="35"/>
      <c r="JAS1605" s="34"/>
      <c r="JAZ1605" s="35"/>
      <c r="JBA1605" s="34"/>
      <c r="JBH1605" s="35"/>
      <c r="JBI1605" s="34"/>
      <c r="JBP1605" s="35"/>
      <c r="JBQ1605" s="34"/>
      <c r="JBX1605" s="35"/>
      <c r="JBY1605" s="34"/>
      <c r="JCF1605" s="35"/>
      <c r="JCG1605" s="34"/>
      <c r="JCN1605" s="35"/>
      <c r="JCO1605" s="34"/>
      <c r="JCV1605" s="35"/>
      <c r="JCW1605" s="34"/>
      <c r="JDD1605" s="35"/>
      <c r="JDE1605" s="34"/>
      <c r="JDL1605" s="35"/>
      <c r="JDM1605" s="34"/>
      <c r="JDT1605" s="35"/>
      <c r="JDU1605" s="34"/>
      <c r="JEB1605" s="35"/>
      <c r="JEC1605" s="34"/>
      <c r="JEJ1605" s="35"/>
      <c r="JEK1605" s="34"/>
      <c r="JER1605" s="35"/>
      <c r="JES1605" s="34"/>
      <c r="JEZ1605" s="35"/>
      <c r="JFA1605" s="34"/>
      <c r="JFH1605" s="35"/>
      <c r="JFI1605" s="34"/>
      <c r="JFP1605" s="35"/>
      <c r="JFQ1605" s="34"/>
      <c r="JFX1605" s="35"/>
      <c r="JFY1605" s="34"/>
      <c r="JGF1605" s="35"/>
      <c r="JGG1605" s="34"/>
      <c r="JGN1605" s="35"/>
      <c r="JGO1605" s="34"/>
      <c r="JGV1605" s="35"/>
      <c r="JGW1605" s="34"/>
      <c r="JHD1605" s="35"/>
      <c r="JHE1605" s="34"/>
      <c r="JHL1605" s="35"/>
      <c r="JHM1605" s="34"/>
      <c r="JHT1605" s="35"/>
      <c r="JHU1605" s="34"/>
      <c r="JIB1605" s="35"/>
      <c r="JIC1605" s="34"/>
      <c r="JIJ1605" s="35"/>
      <c r="JIK1605" s="34"/>
      <c r="JIR1605" s="35"/>
      <c r="JIS1605" s="34"/>
      <c r="JIZ1605" s="35"/>
      <c r="JJA1605" s="34"/>
      <c r="JJH1605" s="35"/>
      <c r="JJI1605" s="34"/>
      <c r="JJP1605" s="35"/>
      <c r="JJQ1605" s="34"/>
      <c r="JJX1605" s="35"/>
      <c r="JJY1605" s="34"/>
      <c r="JKF1605" s="35"/>
      <c r="JKG1605" s="34"/>
      <c r="JKN1605" s="35"/>
      <c r="JKO1605" s="34"/>
      <c r="JKV1605" s="35"/>
      <c r="JKW1605" s="34"/>
      <c r="JLD1605" s="35"/>
      <c r="JLE1605" s="34"/>
      <c r="JLL1605" s="35"/>
      <c r="JLM1605" s="34"/>
      <c r="JLT1605" s="35"/>
      <c r="JLU1605" s="34"/>
      <c r="JMB1605" s="35"/>
      <c r="JMC1605" s="34"/>
      <c r="JMJ1605" s="35"/>
      <c r="JMK1605" s="34"/>
      <c r="JMR1605" s="35"/>
      <c r="JMS1605" s="34"/>
      <c r="JMZ1605" s="35"/>
      <c r="JNA1605" s="34"/>
      <c r="JNH1605" s="35"/>
      <c r="JNI1605" s="34"/>
      <c r="JNP1605" s="35"/>
      <c r="JNQ1605" s="34"/>
      <c r="JNX1605" s="35"/>
      <c r="JNY1605" s="34"/>
      <c r="JOF1605" s="35"/>
      <c r="JOG1605" s="34"/>
      <c r="JON1605" s="35"/>
      <c r="JOO1605" s="34"/>
      <c r="JOV1605" s="35"/>
      <c r="JOW1605" s="34"/>
      <c r="JPD1605" s="35"/>
      <c r="JPE1605" s="34"/>
      <c r="JPL1605" s="35"/>
      <c r="JPM1605" s="34"/>
      <c r="JPT1605" s="35"/>
      <c r="JPU1605" s="34"/>
      <c r="JQB1605" s="35"/>
      <c r="JQC1605" s="34"/>
      <c r="JQJ1605" s="35"/>
      <c r="JQK1605" s="34"/>
      <c r="JQR1605" s="35"/>
      <c r="JQS1605" s="34"/>
      <c r="JQZ1605" s="35"/>
      <c r="JRA1605" s="34"/>
      <c r="JRH1605" s="35"/>
      <c r="JRI1605" s="34"/>
      <c r="JRP1605" s="35"/>
      <c r="JRQ1605" s="34"/>
      <c r="JRX1605" s="35"/>
      <c r="JRY1605" s="34"/>
      <c r="JSF1605" s="35"/>
      <c r="JSG1605" s="34"/>
      <c r="JSN1605" s="35"/>
      <c r="JSO1605" s="34"/>
      <c r="JSV1605" s="35"/>
      <c r="JSW1605" s="34"/>
      <c r="JTD1605" s="35"/>
      <c r="JTE1605" s="34"/>
      <c r="JTL1605" s="35"/>
      <c r="JTM1605" s="34"/>
      <c r="JTT1605" s="35"/>
      <c r="JTU1605" s="34"/>
      <c r="JUB1605" s="35"/>
      <c r="JUC1605" s="34"/>
      <c r="JUJ1605" s="35"/>
      <c r="JUK1605" s="34"/>
      <c r="JUR1605" s="35"/>
      <c r="JUS1605" s="34"/>
      <c r="JUZ1605" s="35"/>
      <c r="JVA1605" s="34"/>
      <c r="JVH1605" s="35"/>
      <c r="JVI1605" s="34"/>
      <c r="JVP1605" s="35"/>
      <c r="JVQ1605" s="34"/>
      <c r="JVX1605" s="35"/>
      <c r="JVY1605" s="34"/>
      <c r="JWF1605" s="35"/>
      <c r="JWG1605" s="34"/>
      <c r="JWN1605" s="35"/>
      <c r="JWO1605" s="34"/>
      <c r="JWV1605" s="35"/>
      <c r="JWW1605" s="34"/>
      <c r="JXD1605" s="35"/>
      <c r="JXE1605" s="34"/>
      <c r="JXL1605" s="35"/>
      <c r="JXM1605" s="34"/>
      <c r="JXT1605" s="35"/>
      <c r="JXU1605" s="34"/>
      <c r="JYB1605" s="35"/>
      <c r="JYC1605" s="34"/>
      <c r="JYJ1605" s="35"/>
      <c r="JYK1605" s="34"/>
      <c r="JYR1605" s="35"/>
      <c r="JYS1605" s="34"/>
      <c r="JYZ1605" s="35"/>
      <c r="JZA1605" s="34"/>
      <c r="JZH1605" s="35"/>
      <c r="JZI1605" s="34"/>
      <c r="JZP1605" s="35"/>
      <c r="JZQ1605" s="34"/>
      <c r="JZX1605" s="35"/>
      <c r="JZY1605" s="34"/>
      <c r="KAF1605" s="35"/>
      <c r="KAG1605" s="34"/>
      <c r="KAN1605" s="35"/>
      <c r="KAO1605" s="34"/>
      <c r="KAV1605" s="35"/>
      <c r="KAW1605" s="34"/>
      <c r="KBD1605" s="35"/>
      <c r="KBE1605" s="34"/>
      <c r="KBL1605" s="35"/>
      <c r="KBM1605" s="34"/>
      <c r="KBT1605" s="35"/>
      <c r="KBU1605" s="34"/>
      <c r="KCB1605" s="35"/>
      <c r="KCC1605" s="34"/>
      <c r="KCJ1605" s="35"/>
      <c r="KCK1605" s="34"/>
      <c r="KCR1605" s="35"/>
      <c r="KCS1605" s="34"/>
      <c r="KCZ1605" s="35"/>
      <c r="KDA1605" s="34"/>
      <c r="KDH1605" s="35"/>
      <c r="KDI1605" s="34"/>
      <c r="KDP1605" s="35"/>
      <c r="KDQ1605" s="34"/>
      <c r="KDX1605" s="35"/>
      <c r="KDY1605" s="34"/>
      <c r="KEF1605" s="35"/>
      <c r="KEG1605" s="34"/>
      <c r="KEN1605" s="35"/>
      <c r="KEO1605" s="34"/>
      <c r="KEV1605" s="35"/>
      <c r="KEW1605" s="34"/>
      <c r="KFD1605" s="35"/>
      <c r="KFE1605" s="34"/>
      <c r="KFL1605" s="35"/>
      <c r="KFM1605" s="34"/>
      <c r="KFT1605" s="35"/>
      <c r="KFU1605" s="34"/>
      <c r="KGB1605" s="35"/>
      <c r="KGC1605" s="34"/>
      <c r="KGJ1605" s="35"/>
      <c r="KGK1605" s="34"/>
      <c r="KGR1605" s="35"/>
      <c r="KGS1605" s="34"/>
      <c r="KGZ1605" s="35"/>
      <c r="KHA1605" s="34"/>
      <c r="KHH1605" s="35"/>
      <c r="KHI1605" s="34"/>
      <c r="KHP1605" s="35"/>
      <c r="KHQ1605" s="34"/>
      <c r="KHX1605" s="35"/>
      <c r="KHY1605" s="34"/>
      <c r="KIF1605" s="35"/>
      <c r="KIG1605" s="34"/>
      <c r="KIN1605" s="35"/>
      <c r="KIO1605" s="34"/>
      <c r="KIV1605" s="35"/>
      <c r="KIW1605" s="34"/>
      <c r="KJD1605" s="35"/>
      <c r="KJE1605" s="34"/>
      <c r="KJL1605" s="35"/>
      <c r="KJM1605" s="34"/>
      <c r="KJT1605" s="35"/>
      <c r="KJU1605" s="34"/>
      <c r="KKB1605" s="35"/>
      <c r="KKC1605" s="34"/>
      <c r="KKJ1605" s="35"/>
      <c r="KKK1605" s="34"/>
      <c r="KKR1605" s="35"/>
      <c r="KKS1605" s="34"/>
      <c r="KKZ1605" s="35"/>
      <c r="KLA1605" s="34"/>
      <c r="KLH1605" s="35"/>
      <c r="KLI1605" s="34"/>
      <c r="KLP1605" s="35"/>
      <c r="KLQ1605" s="34"/>
      <c r="KLX1605" s="35"/>
      <c r="KLY1605" s="34"/>
      <c r="KMF1605" s="35"/>
      <c r="KMG1605" s="34"/>
      <c r="KMN1605" s="35"/>
      <c r="KMO1605" s="34"/>
      <c r="KMV1605" s="35"/>
      <c r="KMW1605" s="34"/>
      <c r="KND1605" s="35"/>
      <c r="KNE1605" s="34"/>
      <c r="KNL1605" s="35"/>
      <c r="KNM1605" s="34"/>
      <c r="KNT1605" s="35"/>
      <c r="KNU1605" s="34"/>
      <c r="KOB1605" s="35"/>
      <c r="KOC1605" s="34"/>
      <c r="KOJ1605" s="35"/>
      <c r="KOK1605" s="34"/>
      <c r="KOR1605" s="35"/>
      <c r="KOS1605" s="34"/>
      <c r="KOZ1605" s="35"/>
      <c r="KPA1605" s="34"/>
      <c r="KPH1605" s="35"/>
      <c r="KPI1605" s="34"/>
      <c r="KPP1605" s="35"/>
      <c r="KPQ1605" s="34"/>
      <c r="KPX1605" s="35"/>
      <c r="KPY1605" s="34"/>
      <c r="KQF1605" s="35"/>
      <c r="KQG1605" s="34"/>
      <c r="KQN1605" s="35"/>
      <c r="KQO1605" s="34"/>
      <c r="KQV1605" s="35"/>
      <c r="KQW1605" s="34"/>
      <c r="KRD1605" s="35"/>
      <c r="KRE1605" s="34"/>
      <c r="KRL1605" s="35"/>
      <c r="KRM1605" s="34"/>
      <c r="KRT1605" s="35"/>
      <c r="KRU1605" s="34"/>
      <c r="KSB1605" s="35"/>
      <c r="KSC1605" s="34"/>
      <c r="KSJ1605" s="35"/>
      <c r="KSK1605" s="34"/>
      <c r="KSR1605" s="35"/>
      <c r="KSS1605" s="34"/>
      <c r="KSZ1605" s="35"/>
      <c r="KTA1605" s="34"/>
      <c r="KTH1605" s="35"/>
      <c r="KTI1605" s="34"/>
      <c r="KTP1605" s="35"/>
      <c r="KTQ1605" s="34"/>
      <c r="KTX1605" s="35"/>
      <c r="KTY1605" s="34"/>
      <c r="KUF1605" s="35"/>
      <c r="KUG1605" s="34"/>
      <c r="KUN1605" s="35"/>
      <c r="KUO1605" s="34"/>
      <c r="KUV1605" s="35"/>
      <c r="KUW1605" s="34"/>
      <c r="KVD1605" s="35"/>
      <c r="KVE1605" s="34"/>
      <c r="KVL1605" s="35"/>
      <c r="KVM1605" s="34"/>
      <c r="KVT1605" s="35"/>
      <c r="KVU1605" s="34"/>
      <c r="KWB1605" s="35"/>
      <c r="KWC1605" s="34"/>
      <c r="KWJ1605" s="35"/>
      <c r="KWK1605" s="34"/>
      <c r="KWR1605" s="35"/>
      <c r="KWS1605" s="34"/>
      <c r="KWZ1605" s="35"/>
      <c r="KXA1605" s="34"/>
      <c r="KXH1605" s="35"/>
      <c r="KXI1605" s="34"/>
      <c r="KXP1605" s="35"/>
      <c r="KXQ1605" s="34"/>
      <c r="KXX1605" s="35"/>
      <c r="KXY1605" s="34"/>
      <c r="KYF1605" s="35"/>
      <c r="KYG1605" s="34"/>
      <c r="KYN1605" s="35"/>
      <c r="KYO1605" s="34"/>
      <c r="KYV1605" s="35"/>
      <c r="KYW1605" s="34"/>
      <c r="KZD1605" s="35"/>
      <c r="KZE1605" s="34"/>
      <c r="KZL1605" s="35"/>
      <c r="KZM1605" s="34"/>
      <c r="KZT1605" s="35"/>
      <c r="KZU1605" s="34"/>
      <c r="LAB1605" s="35"/>
      <c r="LAC1605" s="34"/>
      <c r="LAJ1605" s="35"/>
      <c r="LAK1605" s="34"/>
      <c r="LAR1605" s="35"/>
      <c r="LAS1605" s="34"/>
      <c r="LAZ1605" s="35"/>
      <c r="LBA1605" s="34"/>
      <c r="LBH1605" s="35"/>
      <c r="LBI1605" s="34"/>
      <c r="LBP1605" s="35"/>
      <c r="LBQ1605" s="34"/>
      <c r="LBX1605" s="35"/>
      <c r="LBY1605" s="34"/>
      <c r="LCF1605" s="35"/>
      <c r="LCG1605" s="34"/>
      <c r="LCN1605" s="35"/>
      <c r="LCO1605" s="34"/>
      <c r="LCV1605" s="35"/>
      <c r="LCW1605" s="34"/>
      <c r="LDD1605" s="35"/>
      <c r="LDE1605" s="34"/>
      <c r="LDL1605" s="35"/>
      <c r="LDM1605" s="34"/>
      <c r="LDT1605" s="35"/>
      <c r="LDU1605" s="34"/>
      <c r="LEB1605" s="35"/>
      <c r="LEC1605" s="34"/>
      <c r="LEJ1605" s="35"/>
      <c r="LEK1605" s="34"/>
      <c r="LER1605" s="35"/>
      <c r="LES1605" s="34"/>
      <c r="LEZ1605" s="35"/>
      <c r="LFA1605" s="34"/>
      <c r="LFH1605" s="35"/>
      <c r="LFI1605" s="34"/>
      <c r="LFP1605" s="35"/>
      <c r="LFQ1605" s="34"/>
      <c r="LFX1605" s="35"/>
      <c r="LFY1605" s="34"/>
      <c r="LGF1605" s="35"/>
      <c r="LGG1605" s="34"/>
      <c r="LGN1605" s="35"/>
      <c r="LGO1605" s="34"/>
      <c r="LGV1605" s="35"/>
      <c r="LGW1605" s="34"/>
      <c r="LHD1605" s="35"/>
      <c r="LHE1605" s="34"/>
      <c r="LHL1605" s="35"/>
      <c r="LHM1605" s="34"/>
      <c r="LHT1605" s="35"/>
      <c r="LHU1605" s="34"/>
      <c r="LIB1605" s="35"/>
      <c r="LIC1605" s="34"/>
      <c r="LIJ1605" s="35"/>
      <c r="LIK1605" s="34"/>
      <c r="LIR1605" s="35"/>
      <c r="LIS1605" s="34"/>
      <c r="LIZ1605" s="35"/>
      <c r="LJA1605" s="34"/>
      <c r="LJH1605" s="35"/>
      <c r="LJI1605" s="34"/>
      <c r="LJP1605" s="35"/>
      <c r="LJQ1605" s="34"/>
      <c r="LJX1605" s="35"/>
      <c r="LJY1605" s="34"/>
      <c r="LKF1605" s="35"/>
      <c r="LKG1605" s="34"/>
      <c r="LKN1605" s="35"/>
      <c r="LKO1605" s="34"/>
      <c r="LKV1605" s="35"/>
      <c r="LKW1605" s="34"/>
      <c r="LLD1605" s="35"/>
      <c r="LLE1605" s="34"/>
      <c r="LLL1605" s="35"/>
      <c r="LLM1605" s="34"/>
      <c r="LLT1605" s="35"/>
      <c r="LLU1605" s="34"/>
      <c r="LMB1605" s="35"/>
      <c r="LMC1605" s="34"/>
      <c r="LMJ1605" s="35"/>
      <c r="LMK1605" s="34"/>
      <c r="LMR1605" s="35"/>
      <c r="LMS1605" s="34"/>
      <c r="LMZ1605" s="35"/>
      <c r="LNA1605" s="34"/>
      <c r="LNH1605" s="35"/>
      <c r="LNI1605" s="34"/>
      <c r="LNP1605" s="35"/>
      <c r="LNQ1605" s="34"/>
      <c r="LNX1605" s="35"/>
      <c r="LNY1605" s="34"/>
      <c r="LOF1605" s="35"/>
      <c r="LOG1605" s="34"/>
      <c r="LON1605" s="35"/>
      <c r="LOO1605" s="34"/>
      <c r="LOV1605" s="35"/>
      <c r="LOW1605" s="34"/>
      <c r="LPD1605" s="35"/>
      <c r="LPE1605" s="34"/>
      <c r="LPL1605" s="35"/>
      <c r="LPM1605" s="34"/>
      <c r="LPT1605" s="35"/>
      <c r="LPU1605" s="34"/>
      <c r="LQB1605" s="35"/>
      <c r="LQC1605" s="34"/>
      <c r="LQJ1605" s="35"/>
      <c r="LQK1605" s="34"/>
      <c r="LQR1605" s="35"/>
      <c r="LQS1605" s="34"/>
      <c r="LQZ1605" s="35"/>
      <c r="LRA1605" s="34"/>
      <c r="LRH1605" s="35"/>
      <c r="LRI1605" s="34"/>
      <c r="LRP1605" s="35"/>
      <c r="LRQ1605" s="34"/>
      <c r="LRX1605" s="35"/>
      <c r="LRY1605" s="34"/>
      <c r="LSF1605" s="35"/>
      <c r="LSG1605" s="34"/>
      <c r="LSN1605" s="35"/>
      <c r="LSO1605" s="34"/>
      <c r="LSV1605" s="35"/>
      <c r="LSW1605" s="34"/>
      <c r="LTD1605" s="35"/>
      <c r="LTE1605" s="34"/>
      <c r="LTL1605" s="35"/>
      <c r="LTM1605" s="34"/>
      <c r="LTT1605" s="35"/>
      <c r="LTU1605" s="34"/>
      <c r="LUB1605" s="35"/>
      <c r="LUC1605" s="34"/>
      <c r="LUJ1605" s="35"/>
      <c r="LUK1605" s="34"/>
      <c r="LUR1605" s="35"/>
      <c r="LUS1605" s="34"/>
      <c r="LUZ1605" s="35"/>
      <c r="LVA1605" s="34"/>
      <c r="LVH1605" s="35"/>
      <c r="LVI1605" s="34"/>
      <c r="LVP1605" s="35"/>
      <c r="LVQ1605" s="34"/>
      <c r="LVX1605" s="35"/>
      <c r="LVY1605" s="34"/>
      <c r="LWF1605" s="35"/>
      <c r="LWG1605" s="34"/>
      <c r="LWN1605" s="35"/>
      <c r="LWO1605" s="34"/>
      <c r="LWV1605" s="35"/>
      <c r="LWW1605" s="34"/>
      <c r="LXD1605" s="35"/>
      <c r="LXE1605" s="34"/>
      <c r="LXL1605" s="35"/>
      <c r="LXM1605" s="34"/>
      <c r="LXT1605" s="35"/>
      <c r="LXU1605" s="34"/>
      <c r="LYB1605" s="35"/>
      <c r="LYC1605" s="34"/>
      <c r="LYJ1605" s="35"/>
      <c r="LYK1605" s="34"/>
      <c r="LYR1605" s="35"/>
      <c r="LYS1605" s="34"/>
      <c r="LYZ1605" s="35"/>
      <c r="LZA1605" s="34"/>
      <c r="LZH1605" s="35"/>
      <c r="LZI1605" s="34"/>
      <c r="LZP1605" s="35"/>
      <c r="LZQ1605" s="34"/>
      <c r="LZX1605" s="35"/>
      <c r="LZY1605" s="34"/>
      <c r="MAF1605" s="35"/>
      <c r="MAG1605" s="34"/>
      <c r="MAN1605" s="35"/>
      <c r="MAO1605" s="34"/>
      <c r="MAV1605" s="35"/>
      <c r="MAW1605" s="34"/>
      <c r="MBD1605" s="35"/>
      <c r="MBE1605" s="34"/>
      <c r="MBL1605" s="35"/>
      <c r="MBM1605" s="34"/>
      <c r="MBT1605" s="35"/>
      <c r="MBU1605" s="34"/>
      <c r="MCB1605" s="35"/>
      <c r="MCC1605" s="34"/>
      <c r="MCJ1605" s="35"/>
      <c r="MCK1605" s="34"/>
      <c r="MCR1605" s="35"/>
      <c r="MCS1605" s="34"/>
      <c r="MCZ1605" s="35"/>
      <c r="MDA1605" s="34"/>
      <c r="MDH1605" s="35"/>
      <c r="MDI1605" s="34"/>
      <c r="MDP1605" s="35"/>
      <c r="MDQ1605" s="34"/>
      <c r="MDX1605" s="35"/>
      <c r="MDY1605" s="34"/>
      <c r="MEF1605" s="35"/>
      <c r="MEG1605" s="34"/>
      <c r="MEN1605" s="35"/>
      <c r="MEO1605" s="34"/>
      <c r="MEV1605" s="35"/>
      <c r="MEW1605" s="34"/>
      <c r="MFD1605" s="35"/>
      <c r="MFE1605" s="34"/>
      <c r="MFL1605" s="35"/>
      <c r="MFM1605" s="34"/>
      <c r="MFT1605" s="35"/>
      <c r="MFU1605" s="34"/>
      <c r="MGB1605" s="35"/>
      <c r="MGC1605" s="34"/>
      <c r="MGJ1605" s="35"/>
      <c r="MGK1605" s="34"/>
      <c r="MGR1605" s="35"/>
      <c r="MGS1605" s="34"/>
      <c r="MGZ1605" s="35"/>
      <c r="MHA1605" s="34"/>
      <c r="MHH1605" s="35"/>
      <c r="MHI1605" s="34"/>
      <c r="MHP1605" s="35"/>
      <c r="MHQ1605" s="34"/>
      <c r="MHX1605" s="35"/>
      <c r="MHY1605" s="34"/>
      <c r="MIF1605" s="35"/>
      <c r="MIG1605" s="34"/>
      <c r="MIN1605" s="35"/>
      <c r="MIO1605" s="34"/>
      <c r="MIV1605" s="35"/>
      <c r="MIW1605" s="34"/>
      <c r="MJD1605" s="35"/>
      <c r="MJE1605" s="34"/>
      <c r="MJL1605" s="35"/>
      <c r="MJM1605" s="34"/>
      <c r="MJT1605" s="35"/>
      <c r="MJU1605" s="34"/>
      <c r="MKB1605" s="35"/>
      <c r="MKC1605" s="34"/>
      <c r="MKJ1605" s="35"/>
      <c r="MKK1605" s="34"/>
      <c r="MKR1605" s="35"/>
      <c r="MKS1605" s="34"/>
      <c r="MKZ1605" s="35"/>
      <c r="MLA1605" s="34"/>
      <c r="MLH1605" s="35"/>
      <c r="MLI1605" s="34"/>
      <c r="MLP1605" s="35"/>
      <c r="MLQ1605" s="34"/>
      <c r="MLX1605" s="35"/>
      <c r="MLY1605" s="34"/>
      <c r="MMF1605" s="35"/>
      <c r="MMG1605" s="34"/>
      <c r="MMN1605" s="35"/>
      <c r="MMO1605" s="34"/>
      <c r="MMV1605" s="35"/>
      <c r="MMW1605" s="34"/>
      <c r="MND1605" s="35"/>
      <c r="MNE1605" s="34"/>
      <c r="MNL1605" s="35"/>
      <c r="MNM1605" s="34"/>
      <c r="MNT1605" s="35"/>
      <c r="MNU1605" s="34"/>
      <c r="MOB1605" s="35"/>
      <c r="MOC1605" s="34"/>
      <c r="MOJ1605" s="35"/>
      <c r="MOK1605" s="34"/>
      <c r="MOR1605" s="35"/>
      <c r="MOS1605" s="34"/>
      <c r="MOZ1605" s="35"/>
      <c r="MPA1605" s="34"/>
      <c r="MPH1605" s="35"/>
      <c r="MPI1605" s="34"/>
      <c r="MPP1605" s="35"/>
      <c r="MPQ1605" s="34"/>
      <c r="MPX1605" s="35"/>
      <c r="MPY1605" s="34"/>
      <c r="MQF1605" s="35"/>
      <c r="MQG1605" s="34"/>
      <c r="MQN1605" s="35"/>
      <c r="MQO1605" s="34"/>
      <c r="MQV1605" s="35"/>
      <c r="MQW1605" s="34"/>
      <c r="MRD1605" s="35"/>
      <c r="MRE1605" s="34"/>
      <c r="MRL1605" s="35"/>
      <c r="MRM1605" s="34"/>
      <c r="MRT1605" s="35"/>
      <c r="MRU1605" s="34"/>
      <c r="MSB1605" s="35"/>
      <c r="MSC1605" s="34"/>
      <c r="MSJ1605" s="35"/>
      <c r="MSK1605" s="34"/>
      <c r="MSR1605" s="35"/>
      <c r="MSS1605" s="34"/>
      <c r="MSZ1605" s="35"/>
      <c r="MTA1605" s="34"/>
      <c r="MTH1605" s="35"/>
      <c r="MTI1605" s="34"/>
      <c r="MTP1605" s="35"/>
      <c r="MTQ1605" s="34"/>
      <c r="MTX1605" s="35"/>
      <c r="MTY1605" s="34"/>
      <c r="MUF1605" s="35"/>
      <c r="MUG1605" s="34"/>
      <c r="MUN1605" s="35"/>
      <c r="MUO1605" s="34"/>
      <c r="MUV1605" s="35"/>
      <c r="MUW1605" s="34"/>
      <c r="MVD1605" s="35"/>
      <c r="MVE1605" s="34"/>
      <c r="MVL1605" s="35"/>
      <c r="MVM1605" s="34"/>
      <c r="MVT1605" s="35"/>
      <c r="MVU1605" s="34"/>
      <c r="MWB1605" s="35"/>
      <c r="MWC1605" s="34"/>
      <c r="MWJ1605" s="35"/>
      <c r="MWK1605" s="34"/>
      <c r="MWR1605" s="35"/>
      <c r="MWS1605" s="34"/>
      <c r="MWZ1605" s="35"/>
      <c r="MXA1605" s="34"/>
      <c r="MXH1605" s="35"/>
      <c r="MXI1605" s="34"/>
      <c r="MXP1605" s="35"/>
      <c r="MXQ1605" s="34"/>
      <c r="MXX1605" s="35"/>
      <c r="MXY1605" s="34"/>
      <c r="MYF1605" s="35"/>
      <c r="MYG1605" s="34"/>
      <c r="MYN1605" s="35"/>
      <c r="MYO1605" s="34"/>
      <c r="MYV1605" s="35"/>
      <c r="MYW1605" s="34"/>
      <c r="MZD1605" s="35"/>
      <c r="MZE1605" s="34"/>
      <c r="MZL1605" s="35"/>
      <c r="MZM1605" s="34"/>
      <c r="MZT1605" s="35"/>
      <c r="MZU1605" s="34"/>
      <c r="NAB1605" s="35"/>
      <c r="NAC1605" s="34"/>
      <c r="NAJ1605" s="35"/>
      <c r="NAK1605" s="34"/>
      <c r="NAR1605" s="35"/>
      <c r="NAS1605" s="34"/>
      <c r="NAZ1605" s="35"/>
      <c r="NBA1605" s="34"/>
      <c r="NBH1605" s="35"/>
      <c r="NBI1605" s="34"/>
      <c r="NBP1605" s="35"/>
      <c r="NBQ1605" s="34"/>
      <c r="NBX1605" s="35"/>
      <c r="NBY1605" s="34"/>
      <c r="NCF1605" s="35"/>
      <c r="NCG1605" s="34"/>
      <c r="NCN1605" s="35"/>
      <c r="NCO1605" s="34"/>
      <c r="NCV1605" s="35"/>
      <c r="NCW1605" s="34"/>
      <c r="NDD1605" s="35"/>
      <c r="NDE1605" s="34"/>
      <c r="NDL1605" s="35"/>
      <c r="NDM1605" s="34"/>
      <c r="NDT1605" s="35"/>
      <c r="NDU1605" s="34"/>
      <c r="NEB1605" s="35"/>
      <c r="NEC1605" s="34"/>
      <c r="NEJ1605" s="35"/>
      <c r="NEK1605" s="34"/>
      <c r="NER1605" s="35"/>
      <c r="NES1605" s="34"/>
      <c r="NEZ1605" s="35"/>
      <c r="NFA1605" s="34"/>
      <c r="NFH1605" s="35"/>
      <c r="NFI1605" s="34"/>
      <c r="NFP1605" s="35"/>
      <c r="NFQ1605" s="34"/>
      <c r="NFX1605" s="35"/>
      <c r="NFY1605" s="34"/>
      <c r="NGF1605" s="35"/>
      <c r="NGG1605" s="34"/>
      <c r="NGN1605" s="35"/>
      <c r="NGO1605" s="34"/>
      <c r="NGV1605" s="35"/>
      <c r="NGW1605" s="34"/>
      <c r="NHD1605" s="35"/>
      <c r="NHE1605" s="34"/>
      <c r="NHL1605" s="35"/>
      <c r="NHM1605" s="34"/>
      <c r="NHT1605" s="35"/>
      <c r="NHU1605" s="34"/>
      <c r="NIB1605" s="35"/>
      <c r="NIC1605" s="34"/>
      <c r="NIJ1605" s="35"/>
      <c r="NIK1605" s="34"/>
      <c r="NIR1605" s="35"/>
      <c r="NIS1605" s="34"/>
      <c r="NIZ1605" s="35"/>
      <c r="NJA1605" s="34"/>
      <c r="NJH1605" s="35"/>
      <c r="NJI1605" s="34"/>
      <c r="NJP1605" s="35"/>
      <c r="NJQ1605" s="34"/>
      <c r="NJX1605" s="35"/>
      <c r="NJY1605" s="34"/>
      <c r="NKF1605" s="35"/>
      <c r="NKG1605" s="34"/>
      <c r="NKN1605" s="35"/>
      <c r="NKO1605" s="34"/>
      <c r="NKV1605" s="35"/>
      <c r="NKW1605" s="34"/>
      <c r="NLD1605" s="35"/>
      <c r="NLE1605" s="34"/>
      <c r="NLL1605" s="35"/>
      <c r="NLM1605" s="34"/>
      <c r="NLT1605" s="35"/>
      <c r="NLU1605" s="34"/>
      <c r="NMB1605" s="35"/>
      <c r="NMC1605" s="34"/>
      <c r="NMJ1605" s="35"/>
      <c r="NMK1605" s="34"/>
      <c r="NMR1605" s="35"/>
      <c r="NMS1605" s="34"/>
      <c r="NMZ1605" s="35"/>
      <c r="NNA1605" s="34"/>
      <c r="NNH1605" s="35"/>
      <c r="NNI1605" s="34"/>
      <c r="NNP1605" s="35"/>
      <c r="NNQ1605" s="34"/>
      <c r="NNX1605" s="35"/>
      <c r="NNY1605" s="34"/>
      <c r="NOF1605" s="35"/>
      <c r="NOG1605" s="34"/>
      <c r="NON1605" s="35"/>
      <c r="NOO1605" s="34"/>
      <c r="NOV1605" s="35"/>
      <c r="NOW1605" s="34"/>
      <c r="NPD1605" s="35"/>
      <c r="NPE1605" s="34"/>
      <c r="NPL1605" s="35"/>
      <c r="NPM1605" s="34"/>
      <c r="NPT1605" s="35"/>
      <c r="NPU1605" s="34"/>
      <c r="NQB1605" s="35"/>
      <c r="NQC1605" s="34"/>
      <c r="NQJ1605" s="35"/>
      <c r="NQK1605" s="34"/>
      <c r="NQR1605" s="35"/>
      <c r="NQS1605" s="34"/>
      <c r="NQZ1605" s="35"/>
      <c r="NRA1605" s="34"/>
      <c r="NRH1605" s="35"/>
      <c r="NRI1605" s="34"/>
      <c r="NRP1605" s="35"/>
      <c r="NRQ1605" s="34"/>
      <c r="NRX1605" s="35"/>
      <c r="NRY1605" s="34"/>
      <c r="NSF1605" s="35"/>
      <c r="NSG1605" s="34"/>
      <c r="NSN1605" s="35"/>
      <c r="NSO1605" s="34"/>
      <c r="NSV1605" s="35"/>
      <c r="NSW1605" s="34"/>
      <c r="NTD1605" s="35"/>
      <c r="NTE1605" s="34"/>
      <c r="NTL1605" s="35"/>
      <c r="NTM1605" s="34"/>
      <c r="NTT1605" s="35"/>
      <c r="NTU1605" s="34"/>
      <c r="NUB1605" s="35"/>
      <c r="NUC1605" s="34"/>
      <c r="NUJ1605" s="35"/>
      <c r="NUK1605" s="34"/>
      <c r="NUR1605" s="35"/>
      <c r="NUS1605" s="34"/>
      <c r="NUZ1605" s="35"/>
      <c r="NVA1605" s="34"/>
      <c r="NVH1605" s="35"/>
      <c r="NVI1605" s="34"/>
      <c r="NVP1605" s="35"/>
      <c r="NVQ1605" s="34"/>
      <c r="NVX1605" s="35"/>
      <c r="NVY1605" s="34"/>
      <c r="NWF1605" s="35"/>
      <c r="NWG1605" s="34"/>
      <c r="NWN1605" s="35"/>
      <c r="NWO1605" s="34"/>
      <c r="NWV1605" s="35"/>
      <c r="NWW1605" s="34"/>
      <c r="NXD1605" s="35"/>
      <c r="NXE1605" s="34"/>
      <c r="NXL1605" s="35"/>
      <c r="NXM1605" s="34"/>
      <c r="NXT1605" s="35"/>
      <c r="NXU1605" s="34"/>
      <c r="NYB1605" s="35"/>
      <c r="NYC1605" s="34"/>
      <c r="NYJ1605" s="35"/>
      <c r="NYK1605" s="34"/>
      <c r="NYR1605" s="35"/>
      <c r="NYS1605" s="34"/>
      <c r="NYZ1605" s="35"/>
      <c r="NZA1605" s="34"/>
      <c r="NZH1605" s="35"/>
      <c r="NZI1605" s="34"/>
      <c r="NZP1605" s="35"/>
      <c r="NZQ1605" s="34"/>
      <c r="NZX1605" s="35"/>
      <c r="NZY1605" s="34"/>
      <c r="OAF1605" s="35"/>
      <c r="OAG1605" s="34"/>
      <c r="OAN1605" s="35"/>
      <c r="OAO1605" s="34"/>
      <c r="OAV1605" s="35"/>
      <c r="OAW1605" s="34"/>
      <c r="OBD1605" s="35"/>
      <c r="OBE1605" s="34"/>
      <c r="OBL1605" s="35"/>
      <c r="OBM1605" s="34"/>
      <c r="OBT1605" s="35"/>
      <c r="OBU1605" s="34"/>
      <c r="OCB1605" s="35"/>
      <c r="OCC1605" s="34"/>
      <c r="OCJ1605" s="35"/>
      <c r="OCK1605" s="34"/>
      <c r="OCR1605" s="35"/>
      <c r="OCS1605" s="34"/>
      <c r="OCZ1605" s="35"/>
      <c r="ODA1605" s="34"/>
      <c r="ODH1605" s="35"/>
      <c r="ODI1605" s="34"/>
      <c r="ODP1605" s="35"/>
      <c r="ODQ1605" s="34"/>
      <c r="ODX1605" s="35"/>
      <c r="ODY1605" s="34"/>
      <c r="OEF1605" s="35"/>
      <c r="OEG1605" s="34"/>
      <c r="OEN1605" s="35"/>
      <c r="OEO1605" s="34"/>
      <c r="OEV1605" s="35"/>
      <c r="OEW1605" s="34"/>
      <c r="OFD1605" s="35"/>
      <c r="OFE1605" s="34"/>
      <c r="OFL1605" s="35"/>
      <c r="OFM1605" s="34"/>
      <c r="OFT1605" s="35"/>
      <c r="OFU1605" s="34"/>
      <c r="OGB1605" s="35"/>
      <c r="OGC1605" s="34"/>
      <c r="OGJ1605" s="35"/>
      <c r="OGK1605" s="34"/>
      <c r="OGR1605" s="35"/>
      <c r="OGS1605" s="34"/>
      <c r="OGZ1605" s="35"/>
      <c r="OHA1605" s="34"/>
      <c r="OHH1605" s="35"/>
      <c r="OHI1605" s="34"/>
      <c r="OHP1605" s="35"/>
      <c r="OHQ1605" s="34"/>
      <c r="OHX1605" s="35"/>
      <c r="OHY1605" s="34"/>
      <c r="OIF1605" s="35"/>
      <c r="OIG1605" s="34"/>
      <c r="OIN1605" s="35"/>
      <c r="OIO1605" s="34"/>
      <c r="OIV1605" s="35"/>
      <c r="OIW1605" s="34"/>
      <c r="OJD1605" s="35"/>
      <c r="OJE1605" s="34"/>
      <c r="OJL1605" s="35"/>
      <c r="OJM1605" s="34"/>
      <c r="OJT1605" s="35"/>
      <c r="OJU1605" s="34"/>
      <c r="OKB1605" s="35"/>
      <c r="OKC1605" s="34"/>
      <c r="OKJ1605" s="35"/>
      <c r="OKK1605" s="34"/>
      <c r="OKR1605" s="35"/>
      <c r="OKS1605" s="34"/>
      <c r="OKZ1605" s="35"/>
      <c r="OLA1605" s="34"/>
      <c r="OLH1605" s="35"/>
      <c r="OLI1605" s="34"/>
      <c r="OLP1605" s="35"/>
      <c r="OLQ1605" s="34"/>
      <c r="OLX1605" s="35"/>
      <c r="OLY1605" s="34"/>
      <c r="OMF1605" s="35"/>
      <c r="OMG1605" s="34"/>
      <c r="OMN1605" s="35"/>
      <c r="OMO1605" s="34"/>
      <c r="OMV1605" s="35"/>
      <c r="OMW1605" s="34"/>
      <c r="OND1605" s="35"/>
      <c r="ONE1605" s="34"/>
      <c r="ONL1605" s="35"/>
      <c r="ONM1605" s="34"/>
      <c r="ONT1605" s="35"/>
      <c r="ONU1605" s="34"/>
      <c r="OOB1605" s="35"/>
      <c r="OOC1605" s="34"/>
      <c r="OOJ1605" s="35"/>
      <c r="OOK1605" s="34"/>
      <c r="OOR1605" s="35"/>
      <c r="OOS1605" s="34"/>
      <c r="OOZ1605" s="35"/>
      <c r="OPA1605" s="34"/>
      <c r="OPH1605" s="35"/>
      <c r="OPI1605" s="34"/>
      <c r="OPP1605" s="35"/>
      <c r="OPQ1605" s="34"/>
      <c r="OPX1605" s="35"/>
      <c r="OPY1605" s="34"/>
      <c r="OQF1605" s="35"/>
      <c r="OQG1605" s="34"/>
      <c r="OQN1605" s="35"/>
      <c r="OQO1605" s="34"/>
      <c r="OQV1605" s="35"/>
      <c r="OQW1605" s="34"/>
      <c r="ORD1605" s="35"/>
      <c r="ORE1605" s="34"/>
      <c r="ORL1605" s="35"/>
      <c r="ORM1605" s="34"/>
      <c r="ORT1605" s="35"/>
      <c r="ORU1605" s="34"/>
      <c r="OSB1605" s="35"/>
      <c r="OSC1605" s="34"/>
      <c r="OSJ1605" s="35"/>
      <c r="OSK1605" s="34"/>
      <c r="OSR1605" s="35"/>
      <c r="OSS1605" s="34"/>
      <c r="OSZ1605" s="35"/>
      <c r="OTA1605" s="34"/>
      <c r="OTH1605" s="35"/>
      <c r="OTI1605" s="34"/>
      <c r="OTP1605" s="35"/>
      <c r="OTQ1605" s="34"/>
      <c r="OTX1605" s="35"/>
      <c r="OTY1605" s="34"/>
      <c r="OUF1605" s="35"/>
      <c r="OUG1605" s="34"/>
      <c r="OUN1605" s="35"/>
      <c r="OUO1605" s="34"/>
      <c r="OUV1605" s="35"/>
      <c r="OUW1605" s="34"/>
      <c r="OVD1605" s="35"/>
      <c r="OVE1605" s="34"/>
      <c r="OVL1605" s="35"/>
      <c r="OVM1605" s="34"/>
      <c r="OVT1605" s="35"/>
      <c r="OVU1605" s="34"/>
      <c r="OWB1605" s="35"/>
      <c r="OWC1605" s="34"/>
      <c r="OWJ1605" s="35"/>
      <c r="OWK1605" s="34"/>
      <c r="OWR1605" s="35"/>
      <c r="OWS1605" s="34"/>
      <c r="OWZ1605" s="35"/>
      <c r="OXA1605" s="34"/>
      <c r="OXH1605" s="35"/>
      <c r="OXI1605" s="34"/>
      <c r="OXP1605" s="35"/>
      <c r="OXQ1605" s="34"/>
      <c r="OXX1605" s="35"/>
      <c r="OXY1605" s="34"/>
      <c r="OYF1605" s="35"/>
      <c r="OYG1605" s="34"/>
      <c r="OYN1605" s="35"/>
      <c r="OYO1605" s="34"/>
      <c r="OYV1605" s="35"/>
      <c r="OYW1605" s="34"/>
      <c r="OZD1605" s="35"/>
      <c r="OZE1605" s="34"/>
      <c r="OZL1605" s="35"/>
      <c r="OZM1605" s="34"/>
      <c r="OZT1605" s="35"/>
      <c r="OZU1605" s="34"/>
      <c r="PAB1605" s="35"/>
      <c r="PAC1605" s="34"/>
      <c r="PAJ1605" s="35"/>
      <c r="PAK1605" s="34"/>
      <c r="PAR1605" s="35"/>
      <c r="PAS1605" s="34"/>
      <c r="PAZ1605" s="35"/>
      <c r="PBA1605" s="34"/>
      <c r="PBH1605" s="35"/>
      <c r="PBI1605" s="34"/>
      <c r="PBP1605" s="35"/>
      <c r="PBQ1605" s="34"/>
      <c r="PBX1605" s="35"/>
      <c r="PBY1605" s="34"/>
      <c r="PCF1605" s="35"/>
      <c r="PCG1605" s="34"/>
      <c r="PCN1605" s="35"/>
      <c r="PCO1605" s="34"/>
      <c r="PCV1605" s="35"/>
      <c r="PCW1605" s="34"/>
      <c r="PDD1605" s="35"/>
      <c r="PDE1605" s="34"/>
      <c r="PDL1605" s="35"/>
      <c r="PDM1605" s="34"/>
      <c r="PDT1605" s="35"/>
      <c r="PDU1605" s="34"/>
      <c r="PEB1605" s="35"/>
      <c r="PEC1605" s="34"/>
      <c r="PEJ1605" s="35"/>
      <c r="PEK1605" s="34"/>
      <c r="PER1605" s="35"/>
      <c r="PES1605" s="34"/>
      <c r="PEZ1605" s="35"/>
      <c r="PFA1605" s="34"/>
      <c r="PFH1605" s="35"/>
      <c r="PFI1605" s="34"/>
      <c r="PFP1605" s="35"/>
      <c r="PFQ1605" s="34"/>
      <c r="PFX1605" s="35"/>
      <c r="PFY1605" s="34"/>
      <c r="PGF1605" s="35"/>
      <c r="PGG1605" s="34"/>
      <c r="PGN1605" s="35"/>
      <c r="PGO1605" s="34"/>
      <c r="PGV1605" s="35"/>
      <c r="PGW1605" s="34"/>
      <c r="PHD1605" s="35"/>
      <c r="PHE1605" s="34"/>
      <c r="PHL1605" s="35"/>
      <c r="PHM1605" s="34"/>
      <c r="PHT1605" s="35"/>
      <c r="PHU1605" s="34"/>
      <c r="PIB1605" s="35"/>
      <c r="PIC1605" s="34"/>
      <c r="PIJ1605" s="35"/>
      <c r="PIK1605" s="34"/>
      <c r="PIR1605" s="35"/>
      <c r="PIS1605" s="34"/>
      <c r="PIZ1605" s="35"/>
      <c r="PJA1605" s="34"/>
      <c r="PJH1605" s="35"/>
      <c r="PJI1605" s="34"/>
      <c r="PJP1605" s="35"/>
      <c r="PJQ1605" s="34"/>
      <c r="PJX1605" s="35"/>
      <c r="PJY1605" s="34"/>
      <c r="PKF1605" s="35"/>
      <c r="PKG1605" s="34"/>
      <c r="PKN1605" s="35"/>
      <c r="PKO1605" s="34"/>
      <c r="PKV1605" s="35"/>
      <c r="PKW1605" s="34"/>
      <c r="PLD1605" s="35"/>
      <c r="PLE1605" s="34"/>
      <c r="PLL1605" s="35"/>
      <c r="PLM1605" s="34"/>
      <c r="PLT1605" s="35"/>
      <c r="PLU1605" s="34"/>
      <c r="PMB1605" s="35"/>
      <c r="PMC1605" s="34"/>
      <c r="PMJ1605" s="35"/>
      <c r="PMK1605" s="34"/>
      <c r="PMR1605" s="35"/>
      <c r="PMS1605" s="34"/>
      <c r="PMZ1605" s="35"/>
      <c r="PNA1605" s="34"/>
      <c r="PNH1605" s="35"/>
      <c r="PNI1605" s="34"/>
      <c r="PNP1605" s="35"/>
      <c r="PNQ1605" s="34"/>
      <c r="PNX1605" s="35"/>
      <c r="PNY1605" s="34"/>
      <c r="POF1605" s="35"/>
      <c r="POG1605" s="34"/>
      <c r="PON1605" s="35"/>
      <c r="POO1605" s="34"/>
      <c r="POV1605" s="35"/>
      <c r="POW1605" s="34"/>
      <c r="PPD1605" s="35"/>
      <c r="PPE1605" s="34"/>
      <c r="PPL1605" s="35"/>
      <c r="PPM1605" s="34"/>
      <c r="PPT1605" s="35"/>
      <c r="PPU1605" s="34"/>
      <c r="PQB1605" s="35"/>
      <c r="PQC1605" s="34"/>
      <c r="PQJ1605" s="35"/>
      <c r="PQK1605" s="34"/>
      <c r="PQR1605" s="35"/>
      <c r="PQS1605" s="34"/>
      <c r="PQZ1605" s="35"/>
      <c r="PRA1605" s="34"/>
      <c r="PRH1605" s="35"/>
      <c r="PRI1605" s="34"/>
      <c r="PRP1605" s="35"/>
      <c r="PRQ1605" s="34"/>
      <c r="PRX1605" s="35"/>
      <c r="PRY1605" s="34"/>
      <c r="PSF1605" s="35"/>
      <c r="PSG1605" s="34"/>
      <c r="PSN1605" s="35"/>
      <c r="PSO1605" s="34"/>
      <c r="PSV1605" s="35"/>
      <c r="PSW1605" s="34"/>
      <c r="PTD1605" s="35"/>
      <c r="PTE1605" s="34"/>
      <c r="PTL1605" s="35"/>
      <c r="PTM1605" s="34"/>
      <c r="PTT1605" s="35"/>
      <c r="PTU1605" s="34"/>
      <c r="PUB1605" s="35"/>
      <c r="PUC1605" s="34"/>
      <c r="PUJ1605" s="35"/>
      <c r="PUK1605" s="34"/>
      <c r="PUR1605" s="35"/>
      <c r="PUS1605" s="34"/>
      <c r="PUZ1605" s="35"/>
      <c r="PVA1605" s="34"/>
      <c r="PVH1605" s="35"/>
      <c r="PVI1605" s="34"/>
      <c r="PVP1605" s="35"/>
      <c r="PVQ1605" s="34"/>
      <c r="PVX1605" s="35"/>
      <c r="PVY1605" s="34"/>
      <c r="PWF1605" s="35"/>
      <c r="PWG1605" s="34"/>
      <c r="PWN1605" s="35"/>
      <c r="PWO1605" s="34"/>
      <c r="PWV1605" s="35"/>
      <c r="PWW1605" s="34"/>
      <c r="PXD1605" s="35"/>
      <c r="PXE1605" s="34"/>
      <c r="PXL1605" s="35"/>
      <c r="PXM1605" s="34"/>
      <c r="PXT1605" s="35"/>
      <c r="PXU1605" s="34"/>
      <c r="PYB1605" s="35"/>
      <c r="PYC1605" s="34"/>
      <c r="PYJ1605" s="35"/>
      <c r="PYK1605" s="34"/>
      <c r="PYR1605" s="35"/>
      <c r="PYS1605" s="34"/>
      <c r="PYZ1605" s="35"/>
      <c r="PZA1605" s="34"/>
      <c r="PZH1605" s="35"/>
      <c r="PZI1605" s="34"/>
      <c r="PZP1605" s="35"/>
      <c r="PZQ1605" s="34"/>
      <c r="PZX1605" s="35"/>
      <c r="PZY1605" s="34"/>
      <c r="QAF1605" s="35"/>
      <c r="QAG1605" s="34"/>
      <c r="QAN1605" s="35"/>
      <c r="QAO1605" s="34"/>
      <c r="QAV1605" s="35"/>
      <c r="QAW1605" s="34"/>
      <c r="QBD1605" s="35"/>
      <c r="QBE1605" s="34"/>
      <c r="QBL1605" s="35"/>
      <c r="QBM1605" s="34"/>
      <c r="QBT1605" s="35"/>
      <c r="QBU1605" s="34"/>
      <c r="QCB1605" s="35"/>
      <c r="QCC1605" s="34"/>
      <c r="QCJ1605" s="35"/>
      <c r="QCK1605" s="34"/>
      <c r="QCR1605" s="35"/>
      <c r="QCS1605" s="34"/>
      <c r="QCZ1605" s="35"/>
      <c r="QDA1605" s="34"/>
      <c r="QDH1605" s="35"/>
      <c r="QDI1605" s="34"/>
      <c r="QDP1605" s="35"/>
      <c r="QDQ1605" s="34"/>
      <c r="QDX1605" s="35"/>
      <c r="QDY1605" s="34"/>
      <c r="QEF1605" s="35"/>
      <c r="QEG1605" s="34"/>
      <c r="QEN1605" s="35"/>
      <c r="QEO1605" s="34"/>
      <c r="QEV1605" s="35"/>
      <c r="QEW1605" s="34"/>
      <c r="QFD1605" s="35"/>
      <c r="QFE1605" s="34"/>
      <c r="QFL1605" s="35"/>
      <c r="QFM1605" s="34"/>
      <c r="QFT1605" s="35"/>
      <c r="QFU1605" s="34"/>
      <c r="QGB1605" s="35"/>
      <c r="QGC1605" s="34"/>
      <c r="QGJ1605" s="35"/>
      <c r="QGK1605" s="34"/>
      <c r="QGR1605" s="35"/>
      <c r="QGS1605" s="34"/>
      <c r="QGZ1605" s="35"/>
      <c r="QHA1605" s="34"/>
      <c r="QHH1605" s="35"/>
      <c r="QHI1605" s="34"/>
      <c r="QHP1605" s="35"/>
      <c r="QHQ1605" s="34"/>
      <c r="QHX1605" s="35"/>
      <c r="QHY1605" s="34"/>
      <c r="QIF1605" s="35"/>
      <c r="QIG1605" s="34"/>
      <c r="QIN1605" s="35"/>
      <c r="QIO1605" s="34"/>
      <c r="QIV1605" s="35"/>
      <c r="QIW1605" s="34"/>
      <c r="QJD1605" s="35"/>
      <c r="QJE1605" s="34"/>
      <c r="QJL1605" s="35"/>
      <c r="QJM1605" s="34"/>
      <c r="QJT1605" s="35"/>
      <c r="QJU1605" s="34"/>
      <c r="QKB1605" s="35"/>
      <c r="QKC1605" s="34"/>
      <c r="QKJ1605" s="35"/>
      <c r="QKK1605" s="34"/>
      <c r="QKR1605" s="35"/>
      <c r="QKS1605" s="34"/>
      <c r="QKZ1605" s="35"/>
      <c r="QLA1605" s="34"/>
      <c r="QLH1605" s="35"/>
      <c r="QLI1605" s="34"/>
      <c r="QLP1605" s="35"/>
      <c r="QLQ1605" s="34"/>
      <c r="QLX1605" s="35"/>
      <c r="QLY1605" s="34"/>
      <c r="QMF1605" s="35"/>
      <c r="QMG1605" s="34"/>
      <c r="QMN1605" s="35"/>
      <c r="QMO1605" s="34"/>
      <c r="QMV1605" s="35"/>
      <c r="QMW1605" s="34"/>
      <c r="QND1605" s="35"/>
      <c r="QNE1605" s="34"/>
      <c r="QNL1605" s="35"/>
      <c r="QNM1605" s="34"/>
      <c r="QNT1605" s="35"/>
      <c r="QNU1605" s="34"/>
      <c r="QOB1605" s="35"/>
      <c r="QOC1605" s="34"/>
      <c r="QOJ1605" s="35"/>
      <c r="QOK1605" s="34"/>
      <c r="QOR1605" s="35"/>
      <c r="QOS1605" s="34"/>
      <c r="QOZ1605" s="35"/>
      <c r="QPA1605" s="34"/>
      <c r="QPH1605" s="35"/>
      <c r="QPI1605" s="34"/>
      <c r="QPP1605" s="35"/>
      <c r="QPQ1605" s="34"/>
      <c r="QPX1605" s="35"/>
      <c r="QPY1605" s="34"/>
      <c r="QQF1605" s="35"/>
      <c r="QQG1605" s="34"/>
      <c r="QQN1605" s="35"/>
      <c r="QQO1605" s="34"/>
      <c r="QQV1605" s="35"/>
      <c r="QQW1605" s="34"/>
      <c r="QRD1605" s="35"/>
      <c r="QRE1605" s="34"/>
      <c r="QRL1605" s="35"/>
      <c r="QRM1605" s="34"/>
      <c r="QRT1605" s="35"/>
      <c r="QRU1605" s="34"/>
      <c r="QSB1605" s="35"/>
      <c r="QSC1605" s="34"/>
      <c r="QSJ1605" s="35"/>
      <c r="QSK1605" s="34"/>
      <c r="QSR1605" s="35"/>
      <c r="QSS1605" s="34"/>
      <c r="QSZ1605" s="35"/>
      <c r="QTA1605" s="34"/>
      <c r="QTH1605" s="35"/>
      <c r="QTI1605" s="34"/>
      <c r="QTP1605" s="35"/>
      <c r="QTQ1605" s="34"/>
      <c r="QTX1605" s="35"/>
      <c r="QTY1605" s="34"/>
      <c r="QUF1605" s="35"/>
      <c r="QUG1605" s="34"/>
      <c r="QUN1605" s="35"/>
      <c r="QUO1605" s="34"/>
      <c r="QUV1605" s="35"/>
      <c r="QUW1605" s="34"/>
      <c r="QVD1605" s="35"/>
      <c r="QVE1605" s="34"/>
      <c r="QVL1605" s="35"/>
      <c r="QVM1605" s="34"/>
      <c r="QVT1605" s="35"/>
      <c r="QVU1605" s="34"/>
      <c r="QWB1605" s="35"/>
      <c r="QWC1605" s="34"/>
      <c r="QWJ1605" s="35"/>
      <c r="QWK1605" s="34"/>
      <c r="QWR1605" s="35"/>
      <c r="QWS1605" s="34"/>
      <c r="QWZ1605" s="35"/>
      <c r="QXA1605" s="34"/>
      <c r="QXH1605" s="35"/>
      <c r="QXI1605" s="34"/>
      <c r="QXP1605" s="35"/>
      <c r="QXQ1605" s="34"/>
      <c r="QXX1605" s="35"/>
      <c r="QXY1605" s="34"/>
      <c r="QYF1605" s="35"/>
      <c r="QYG1605" s="34"/>
      <c r="QYN1605" s="35"/>
      <c r="QYO1605" s="34"/>
      <c r="QYV1605" s="35"/>
      <c r="QYW1605" s="34"/>
      <c r="QZD1605" s="35"/>
      <c r="QZE1605" s="34"/>
      <c r="QZL1605" s="35"/>
      <c r="QZM1605" s="34"/>
      <c r="QZT1605" s="35"/>
      <c r="QZU1605" s="34"/>
      <c r="RAB1605" s="35"/>
      <c r="RAC1605" s="34"/>
      <c r="RAJ1605" s="35"/>
      <c r="RAK1605" s="34"/>
      <c r="RAR1605" s="35"/>
      <c r="RAS1605" s="34"/>
      <c r="RAZ1605" s="35"/>
      <c r="RBA1605" s="34"/>
      <c r="RBH1605" s="35"/>
      <c r="RBI1605" s="34"/>
      <c r="RBP1605" s="35"/>
      <c r="RBQ1605" s="34"/>
      <c r="RBX1605" s="35"/>
      <c r="RBY1605" s="34"/>
      <c r="RCF1605" s="35"/>
      <c r="RCG1605" s="34"/>
      <c r="RCN1605" s="35"/>
      <c r="RCO1605" s="34"/>
      <c r="RCV1605" s="35"/>
      <c r="RCW1605" s="34"/>
      <c r="RDD1605" s="35"/>
      <c r="RDE1605" s="34"/>
      <c r="RDL1605" s="35"/>
      <c r="RDM1605" s="34"/>
      <c r="RDT1605" s="35"/>
      <c r="RDU1605" s="34"/>
      <c r="REB1605" s="35"/>
      <c r="REC1605" s="34"/>
      <c r="REJ1605" s="35"/>
      <c r="REK1605" s="34"/>
      <c r="RER1605" s="35"/>
      <c r="RES1605" s="34"/>
      <c r="REZ1605" s="35"/>
      <c r="RFA1605" s="34"/>
      <c r="RFH1605" s="35"/>
      <c r="RFI1605" s="34"/>
      <c r="RFP1605" s="35"/>
      <c r="RFQ1605" s="34"/>
      <c r="RFX1605" s="35"/>
      <c r="RFY1605" s="34"/>
      <c r="RGF1605" s="35"/>
      <c r="RGG1605" s="34"/>
      <c r="RGN1605" s="35"/>
      <c r="RGO1605" s="34"/>
      <c r="RGV1605" s="35"/>
      <c r="RGW1605" s="34"/>
      <c r="RHD1605" s="35"/>
      <c r="RHE1605" s="34"/>
      <c r="RHL1605" s="35"/>
      <c r="RHM1605" s="34"/>
      <c r="RHT1605" s="35"/>
      <c r="RHU1605" s="34"/>
      <c r="RIB1605" s="35"/>
      <c r="RIC1605" s="34"/>
      <c r="RIJ1605" s="35"/>
      <c r="RIK1605" s="34"/>
      <c r="RIR1605" s="35"/>
      <c r="RIS1605" s="34"/>
      <c r="RIZ1605" s="35"/>
      <c r="RJA1605" s="34"/>
      <c r="RJH1605" s="35"/>
      <c r="RJI1605" s="34"/>
      <c r="RJP1605" s="35"/>
      <c r="RJQ1605" s="34"/>
      <c r="RJX1605" s="35"/>
      <c r="RJY1605" s="34"/>
      <c r="RKF1605" s="35"/>
      <c r="RKG1605" s="34"/>
      <c r="RKN1605" s="35"/>
      <c r="RKO1605" s="34"/>
      <c r="RKV1605" s="35"/>
      <c r="RKW1605" s="34"/>
      <c r="RLD1605" s="35"/>
      <c r="RLE1605" s="34"/>
      <c r="RLL1605" s="35"/>
      <c r="RLM1605" s="34"/>
      <c r="RLT1605" s="35"/>
      <c r="RLU1605" s="34"/>
      <c r="RMB1605" s="35"/>
      <c r="RMC1605" s="34"/>
      <c r="RMJ1605" s="35"/>
      <c r="RMK1605" s="34"/>
      <c r="RMR1605" s="35"/>
      <c r="RMS1605" s="34"/>
      <c r="RMZ1605" s="35"/>
      <c r="RNA1605" s="34"/>
      <c r="RNH1605" s="35"/>
      <c r="RNI1605" s="34"/>
      <c r="RNP1605" s="35"/>
      <c r="RNQ1605" s="34"/>
      <c r="RNX1605" s="35"/>
      <c r="RNY1605" s="34"/>
      <c r="ROF1605" s="35"/>
      <c r="ROG1605" s="34"/>
      <c r="RON1605" s="35"/>
      <c r="ROO1605" s="34"/>
      <c r="ROV1605" s="35"/>
      <c r="ROW1605" s="34"/>
      <c r="RPD1605" s="35"/>
      <c r="RPE1605" s="34"/>
      <c r="RPL1605" s="35"/>
      <c r="RPM1605" s="34"/>
      <c r="RPT1605" s="35"/>
      <c r="RPU1605" s="34"/>
      <c r="RQB1605" s="35"/>
      <c r="RQC1605" s="34"/>
      <c r="RQJ1605" s="35"/>
      <c r="RQK1605" s="34"/>
      <c r="RQR1605" s="35"/>
      <c r="RQS1605" s="34"/>
      <c r="RQZ1605" s="35"/>
      <c r="RRA1605" s="34"/>
      <c r="RRH1605" s="35"/>
      <c r="RRI1605" s="34"/>
      <c r="RRP1605" s="35"/>
      <c r="RRQ1605" s="34"/>
      <c r="RRX1605" s="35"/>
      <c r="RRY1605" s="34"/>
      <c r="RSF1605" s="35"/>
      <c r="RSG1605" s="34"/>
      <c r="RSN1605" s="35"/>
      <c r="RSO1605" s="34"/>
      <c r="RSV1605" s="35"/>
      <c r="RSW1605" s="34"/>
      <c r="RTD1605" s="35"/>
      <c r="RTE1605" s="34"/>
      <c r="RTL1605" s="35"/>
      <c r="RTM1605" s="34"/>
      <c r="RTT1605" s="35"/>
      <c r="RTU1605" s="34"/>
      <c r="RUB1605" s="35"/>
      <c r="RUC1605" s="34"/>
      <c r="RUJ1605" s="35"/>
      <c r="RUK1605" s="34"/>
      <c r="RUR1605" s="35"/>
      <c r="RUS1605" s="34"/>
      <c r="RUZ1605" s="35"/>
      <c r="RVA1605" s="34"/>
      <c r="RVH1605" s="35"/>
      <c r="RVI1605" s="34"/>
      <c r="RVP1605" s="35"/>
      <c r="RVQ1605" s="34"/>
      <c r="RVX1605" s="35"/>
      <c r="RVY1605" s="34"/>
      <c r="RWF1605" s="35"/>
      <c r="RWG1605" s="34"/>
      <c r="RWN1605" s="35"/>
      <c r="RWO1605" s="34"/>
      <c r="RWV1605" s="35"/>
      <c r="RWW1605" s="34"/>
      <c r="RXD1605" s="35"/>
      <c r="RXE1605" s="34"/>
      <c r="RXL1605" s="35"/>
      <c r="RXM1605" s="34"/>
      <c r="RXT1605" s="35"/>
      <c r="RXU1605" s="34"/>
      <c r="RYB1605" s="35"/>
      <c r="RYC1605" s="34"/>
      <c r="RYJ1605" s="35"/>
      <c r="RYK1605" s="34"/>
      <c r="RYR1605" s="35"/>
      <c r="RYS1605" s="34"/>
      <c r="RYZ1605" s="35"/>
      <c r="RZA1605" s="34"/>
      <c r="RZH1605" s="35"/>
      <c r="RZI1605" s="34"/>
      <c r="RZP1605" s="35"/>
      <c r="RZQ1605" s="34"/>
      <c r="RZX1605" s="35"/>
      <c r="RZY1605" s="34"/>
      <c r="SAF1605" s="35"/>
      <c r="SAG1605" s="34"/>
      <c r="SAN1605" s="35"/>
      <c r="SAO1605" s="34"/>
      <c r="SAV1605" s="35"/>
      <c r="SAW1605" s="34"/>
      <c r="SBD1605" s="35"/>
      <c r="SBE1605" s="34"/>
      <c r="SBL1605" s="35"/>
      <c r="SBM1605" s="34"/>
      <c r="SBT1605" s="35"/>
      <c r="SBU1605" s="34"/>
      <c r="SCB1605" s="35"/>
      <c r="SCC1605" s="34"/>
      <c r="SCJ1605" s="35"/>
      <c r="SCK1605" s="34"/>
      <c r="SCR1605" s="35"/>
      <c r="SCS1605" s="34"/>
      <c r="SCZ1605" s="35"/>
      <c r="SDA1605" s="34"/>
      <c r="SDH1605" s="35"/>
      <c r="SDI1605" s="34"/>
      <c r="SDP1605" s="35"/>
      <c r="SDQ1605" s="34"/>
      <c r="SDX1605" s="35"/>
      <c r="SDY1605" s="34"/>
      <c r="SEF1605" s="35"/>
      <c r="SEG1605" s="34"/>
      <c r="SEN1605" s="35"/>
      <c r="SEO1605" s="34"/>
      <c r="SEV1605" s="35"/>
      <c r="SEW1605" s="34"/>
      <c r="SFD1605" s="35"/>
      <c r="SFE1605" s="34"/>
      <c r="SFL1605" s="35"/>
      <c r="SFM1605" s="34"/>
      <c r="SFT1605" s="35"/>
      <c r="SFU1605" s="34"/>
      <c r="SGB1605" s="35"/>
      <c r="SGC1605" s="34"/>
      <c r="SGJ1605" s="35"/>
      <c r="SGK1605" s="34"/>
      <c r="SGR1605" s="35"/>
      <c r="SGS1605" s="34"/>
      <c r="SGZ1605" s="35"/>
      <c r="SHA1605" s="34"/>
      <c r="SHH1605" s="35"/>
      <c r="SHI1605" s="34"/>
      <c r="SHP1605" s="35"/>
      <c r="SHQ1605" s="34"/>
      <c r="SHX1605" s="35"/>
      <c r="SHY1605" s="34"/>
      <c r="SIF1605" s="35"/>
      <c r="SIG1605" s="34"/>
      <c r="SIN1605" s="35"/>
      <c r="SIO1605" s="34"/>
      <c r="SIV1605" s="35"/>
      <c r="SIW1605" s="34"/>
      <c r="SJD1605" s="35"/>
      <c r="SJE1605" s="34"/>
      <c r="SJL1605" s="35"/>
      <c r="SJM1605" s="34"/>
      <c r="SJT1605" s="35"/>
      <c r="SJU1605" s="34"/>
      <c r="SKB1605" s="35"/>
      <c r="SKC1605" s="34"/>
      <c r="SKJ1605" s="35"/>
      <c r="SKK1605" s="34"/>
      <c r="SKR1605" s="35"/>
      <c r="SKS1605" s="34"/>
      <c r="SKZ1605" s="35"/>
      <c r="SLA1605" s="34"/>
      <c r="SLH1605" s="35"/>
      <c r="SLI1605" s="34"/>
      <c r="SLP1605" s="35"/>
      <c r="SLQ1605" s="34"/>
      <c r="SLX1605" s="35"/>
      <c r="SLY1605" s="34"/>
      <c r="SMF1605" s="35"/>
      <c r="SMG1605" s="34"/>
      <c r="SMN1605" s="35"/>
      <c r="SMO1605" s="34"/>
      <c r="SMV1605" s="35"/>
      <c r="SMW1605" s="34"/>
      <c r="SND1605" s="35"/>
      <c r="SNE1605" s="34"/>
      <c r="SNL1605" s="35"/>
      <c r="SNM1605" s="34"/>
      <c r="SNT1605" s="35"/>
      <c r="SNU1605" s="34"/>
      <c r="SOB1605" s="35"/>
      <c r="SOC1605" s="34"/>
      <c r="SOJ1605" s="35"/>
      <c r="SOK1605" s="34"/>
      <c r="SOR1605" s="35"/>
      <c r="SOS1605" s="34"/>
      <c r="SOZ1605" s="35"/>
      <c r="SPA1605" s="34"/>
      <c r="SPH1605" s="35"/>
      <c r="SPI1605" s="34"/>
      <c r="SPP1605" s="35"/>
      <c r="SPQ1605" s="34"/>
      <c r="SPX1605" s="35"/>
      <c r="SPY1605" s="34"/>
      <c r="SQF1605" s="35"/>
      <c r="SQG1605" s="34"/>
      <c r="SQN1605" s="35"/>
      <c r="SQO1605" s="34"/>
      <c r="SQV1605" s="35"/>
      <c r="SQW1605" s="34"/>
      <c r="SRD1605" s="35"/>
      <c r="SRE1605" s="34"/>
      <c r="SRL1605" s="35"/>
      <c r="SRM1605" s="34"/>
      <c r="SRT1605" s="35"/>
      <c r="SRU1605" s="34"/>
      <c r="SSB1605" s="35"/>
      <c r="SSC1605" s="34"/>
      <c r="SSJ1605" s="35"/>
      <c r="SSK1605" s="34"/>
      <c r="SSR1605" s="35"/>
      <c r="SSS1605" s="34"/>
      <c r="SSZ1605" s="35"/>
      <c r="STA1605" s="34"/>
      <c r="STH1605" s="35"/>
      <c r="STI1605" s="34"/>
      <c r="STP1605" s="35"/>
      <c r="STQ1605" s="34"/>
      <c r="STX1605" s="35"/>
      <c r="STY1605" s="34"/>
      <c r="SUF1605" s="35"/>
      <c r="SUG1605" s="34"/>
      <c r="SUN1605" s="35"/>
      <c r="SUO1605" s="34"/>
      <c r="SUV1605" s="35"/>
      <c r="SUW1605" s="34"/>
      <c r="SVD1605" s="35"/>
      <c r="SVE1605" s="34"/>
      <c r="SVL1605" s="35"/>
      <c r="SVM1605" s="34"/>
      <c r="SVT1605" s="35"/>
      <c r="SVU1605" s="34"/>
      <c r="SWB1605" s="35"/>
      <c r="SWC1605" s="34"/>
      <c r="SWJ1605" s="35"/>
      <c r="SWK1605" s="34"/>
      <c r="SWR1605" s="35"/>
      <c r="SWS1605" s="34"/>
      <c r="SWZ1605" s="35"/>
      <c r="SXA1605" s="34"/>
      <c r="SXH1605" s="35"/>
      <c r="SXI1605" s="34"/>
      <c r="SXP1605" s="35"/>
      <c r="SXQ1605" s="34"/>
      <c r="SXX1605" s="35"/>
      <c r="SXY1605" s="34"/>
      <c r="SYF1605" s="35"/>
      <c r="SYG1605" s="34"/>
      <c r="SYN1605" s="35"/>
      <c r="SYO1605" s="34"/>
      <c r="SYV1605" s="35"/>
      <c r="SYW1605" s="34"/>
      <c r="SZD1605" s="35"/>
      <c r="SZE1605" s="34"/>
      <c r="SZL1605" s="35"/>
      <c r="SZM1605" s="34"/>
      <c r="SZT1605" s="35"/>
      <c r="SZU1605" s="34"/>
      <c r="TAB1605" s="35"/>
      <c r="TAC1605" s="34"/>
      <c r="TAJ1605" s="35"/>
      <c r="TAK1605" s="34"/>
      <c r="TAR1605" s="35"/>
      <c r="TAS1605" s="34"/>
      <c r="TAZ1605" s="35"/>
      <c r="TBA1605" s="34"/>
      <c r="TBH1605" s="35"/>
      <c r="TBI1605" s="34"/>
      <c r="TBP1605" s="35"/>
      <c r="TBQ1605" s="34"/>
      <c r="TBX1605" s="35"/>
      <c r="TBY1605" s="34"/>
      <c r="TCF1605" s="35"/>
      <c r="TCG1605" s="34"/>
      <c r="TCN1605" s="35"/>
      <c r="TCO1605" s="34"/>
      <c r="TCV1605" s="35"/>
      <c r="TCW1605" s="34"/>
      <c r="TDD1605" s="35"/>
      <c r="TDE1605" s="34"/>
      <c r="TDL1605" s="35"/>
      <c r="TDM1605" s="34"/>
      <c r="TDT1605" s="35"/>
      <c r="TDU1605" s="34"/>
      <c r="TEB1605" s="35"/>
      <c r="TEC1605" s="34"/>
      <c r="TEJ1605" s="35"/>
      <c r="TEK1605" s="34"/>
      <c r="TER1605" s="35"/>
      <c r="TES1605" s="34"/>
      <c r="TEZ1605" s="35"/>
      <c r="TFA1605" s="34"/>
      <c r="TFH1605" s="35"/>
      <c r="TFI1605" s="34"/>
      <c r="TFP1605" s="35"/>
      <c r="TFQ1605" s="34"/>
      <c r="TFX1605" s="35"/>
      <c r="TFY1605" s="34"/>
      <c r="TGF1605" s="35"/>
      <c r="TGG1605" s="34"/>
      <c r="TGN1605" s="35"/>
      <c r="TGO1605" s="34"/>
      <c r="TGV1605" s="35"/>
      <c r="TGW1605" s="34"/>
      <c r="THD1605" s="35"/>
      <c r="THE1605" s="34"/>
      <c r="THL1605" s="35"/>
      <c r="THM1605" s="34"/>
      <c r="THT1605" s="35"/>
      <c r="THU1605" s="34"/>
      <c r="TIB1605" s="35"/>
      <c r="TIC1605" s="34"/>
      <c r="TIJ1605" s="35"/>
      <c r="TIK1605" s="34"/>
      <c r="TIR1605" s="35"/>
      <c r="TIS1605" s="34"/>
      <c r="TIZ1605" s="35"/>
      <c r="TJA1605" s="34"/>
      <c r="TJH1605" s="35"/>
      <c r="TJI1605" s="34"/>
      <c r="TJP1605" s="35"/>
      <c r="TJQ1605" s="34"/>
      <c r="TJX1605" s="35"/>
      <c r="TJY1605" s="34"/>
      <c r="TKF1605" s="35"/>
      <c r="TKG1605" s="34"/>
      <c r="TKN1605" s="35"/>
      <c r="TKO1605" s="34"/>
      <c r="TKV1605" s="35"/>
      <c r="TKW1605" s="34"/>
      <c r="TLD1605" s="35"/>
      <c r="TLE1605" s="34"/>
      <c r="TLL1605" s="35"/>
      <c r="TLM1605" s="34"/>
      <c r="TLT1605" s="35"/>
      <c r="TLU1605" s="34"/>
      <c r="TMB1605" s="35"/>
      <c r="TMC1605" s="34"/>
      <c r="TMJ1605" s="35"/>
      <c r="TMK1605" s="34"/>
      <c r="TMR1605" s="35"/>
      <c r="TMS1605" s="34"/>
      <c r="TMZ1605" s="35"/>
      <c r="TNA1605" s="34"/>
      <c r="TNH1605" s="35"/>
      <c r="TNI1605" s="34"/>
      <c r="TNP1605" s="35"/>
      <c r="TNQ1605" s="34"/>
      <c r="TNX1605" s="35"/>
      <c r="TNY1605" s="34"/>
      <c r="TOF1605" s="35"/>
      <c r="TOG1605" s="34"/>
      <c r="TON1605" s="35"/>
      <c r="TOO1605" s="34"/>
      <c r="TOV1605" s="35"/>
      <c r="TOW1605" s="34"/>
      <c r="TPD1605" s="35"/>
      <c r="TPE1605" s="34"/>
      <c r="TPL1605" s="35"/>
      <c r="TPM1605" s="34"/>
      <c r="TPT1605" s="35"/>
      <c r="TPU1605" s="34"/>
      <c r="TQB1605" s="35"/>
      <c r="TQC1605" s="34"/>
      <c r="TQJ1605" s="35"/>
      <c r="TQK1605" s="34"/>
      <c r="TQR1605" s="35"/>
      <c r="TQS1605" s="34"/>
      <c r="TQZ1605" s="35"/>
      <c r="TRA1605" s="34"/>
      <c r="TRH1605" s="35"/>
      <c r="TRI1605" s="34"/>
      <c r="TRP1605" s="35"/>
      <c r="TRQ1605" s="34"/>
      <c r="TRX1605" s="35"/>
      <c r="TRY1605" s="34"/>
      <c r="TSF1605" s="35"/>
      <c r="TSG1605" s="34"/>
      <c r="TSN1605" s="35"/>
      <c r="TSO1605" s="34"/>
      <c r="TSV1605" s="35"/>
      <c r="TSW1605" s="34"/>
      <c r="TTD1605" s="35"/>
      <c r="TTE1605" s="34"/>
      <c r="TTL1605" s="35"/>
      <c r="TTM1605" s="34"/>
      <c r="TTT1605" s="35"/>
      <c r="TTU1605" s="34"/>
      <c r="TUB1605" s="35"/>
      <c r="TUC1605" s="34"/>
      <c r="TUJ1605" s="35"/>
      <c r="TUK1605" s="34"/>
      <c r="TUR1605" s="35"/>
      <c r="TUS1605" s="34"/>
      <c r="TUZ1605" s="35"/>
      <c r="TVA1605" s="34"/>
      <c r="TVH1605" s="35"/>
      <c r="TVI1605" s="34"/>
      <c r="TVP1605" s="35"/>
      <c r="TVQ1605" s="34"/>
      <c r="TVX1605" s="35"/>
      <c r="TVY1605" s="34"/>
      <c r="TWF1605" s="35"/>
      <c r="TWG1605" s="34"/>
      <c r="TWN1605" s="35"/>
      <c r="TWO1605" s="34"/>
      <c r="TWV1605" s="35"/>
      <c r="TWW1605" s="34"/>
      <c r="TXD1605" s="35"/>
      <c r="TXE1605" s="34"/>
      <c r="TXL1605" s="35"/>
      <c r="TXM1605" s="34"/>
      <c r="TXT1605" s="35"/>
      <c r="TXU1605" s="34"/>
      <c r="TYB1605" s="35"/>
      <c r="TYC1605" s="34"/>
      <c r="TYJ1605" s="35"/>
      <c r="TYK1605" s="34"/>
      <c r="TYR1605" s="35"/>
      <c r="TYS1605" s="34"/>
      <c r="TYZ1605" s="35"/>
      <c r="TZA1605" s="34"/>
      <c r="TZH1605" s="35"/>
      <c r="TZI1605" s="34"/>
      <c r="TZP1605" s="35"/>
      <c r="TZQ1605" s="34"/>
      <c r="TZX1605" s="35"/>
      <c r="TZY1605" s="34"/>
      <c r="UAF1605" s="35"/>
      <c r="UAG1605" s="34"/>
      <c r="UAN1605" s="35"/>
      <c r="UAO1605" s="34"/>
      <c r="UAV1605" s="35"/>
      <c r="UAW1605" s="34"/>
      <c r="UBD1605" s="35"/>
      <c r="UBE1605" s="34"/>
      <c r="UBL1605" s="35"/>
      <c r="UBM1605" s="34"/>
      <c r="UBT1605" s="35"/>
      <c r="UBU1605" s="34"/>
      <c r="UCB1605" s="35"/>
      <c r="UCC1605" s="34"/>
      <c r="UCJ1605" s="35"/>
      <c r="UCK1605" s="34"/>
      <c r="UCR1605" s="35"/>
      <c r="UCS1605" s="34"/>
      <c r="UCZ1605" s="35"/>
      <c r="UDA1605" s="34"/>
      <c r="UDH1605" s="35"/>
      <c r="UDI1605" s="34"/>
      <c r="UDP1605" s="35"/>
      <c r="UDQ1605" s="34"/>
      <c r="UDX1605" s="35"/>
      <c r="UDY1605" s="34"/>
      <c r="UEF1605" s="35"/>
      <c r="UEG1605" s="34"/>
      <c r="UEN1605" s="35"/>
      <c r="UEO1605" s="34"/>
      <c r="UEV1605" s="35"/>
      <c r="UEW1605" s="34"/>
      <c r="UFD1605" s="35"/>
      <c r="UFE1605" s="34"/>
      <c r="UFL1605" s="35"/>
      <c r="UFM1605" s="34"/>
      <c r="UFT1605" s="35"/>
      <c r="UFU1605" s="34"/>
      <c r="UGB1605" s="35"/>
      <c r="UGC1605" s="34"/>
      <c r="UGJ1605" s="35"/>
      <c r="UGK1605" s="34"/>
      <c r="UGR1605" s="35"/>
      <c r="UGS1605" s="34"/>
      <c r="UGZ1605" s="35"/>
      <c r="UHA1605" s="34"/>
      <c r="UHH1605" s="35"/>
      <c r="UHI1605" s="34"/>
      <c r="UHP1605" s="35"/>
      <c r="UHQ1605" s="34"/>
      <c r="UHX1605" s="35"/>
      <c r="UHY1605" s="34"/>
      <c r="UIF1605" s="35"/>
      <c r="UIG1605" s="34"/>
      <c r="UIN1605" s="35"/>
      <c r="UIO1605" s="34"/>
      <c r="UIV1605" s="35"/>
      <c r="UIW1605" s="34"/>
      <c r="UJD1605" s="35"/>
      <c r="UJE1605" s="34"/>
      <c r="UJL1605" s="35"/>
      <c r="UJM1605" s="34"/>
      <c r="UJT1605" s="35"/>
      <c r="UJU1605" s="34"/>
      <c r="UKB1605" s="35"/>
      <c r="UKC1605" s="34"/>
      <c r="UKJ1605" s="35"/>
      <c r="UKK1605" s="34"/>
      <c r="UKR1605" s="35"/>
      <c r="UKS1605" s="34"/>
      <c r="UKZ1605" s="35"/>
      <c r="ULA1605" s="34"/>
      <c r="ULH1605" s="35"/>
      <c r="ULI1605" s="34"/>
      <c r="ULP1605" s="35"/>
      <c r="ULQ1605" s="34"/>
      <c r="ULX1605" s="35"/>
      <c r="ULY1605" s="34"/>
      <c r="UMF1605" s="35"/>
      <c r="UMG1605" s="34"/>
      <c r="UMN1605" s="35"/>
      <c r="UMO1605" s="34"/>
      <c r="UMV1605" s="35"/>
      <c r="UMW1605" s="34"/>
      <c r="UND1605" s="35"/>
      <c r="UNE1605" s="34"/>
      <c r="UNL1605" s="35"/>
      <c r="UNM1605" s="34"/>
      <c r="UNT1605" s="35"/>
      <c r="UNU1605" s="34"/>
      <c r="UOB1605" s="35"/>
      <c r="UOC1605" s="34"/>
      <c r="UOJ1605" s="35"/>
      <c r="UOK1605" s="34"/>
      <c r="UOR1605" s="35"/>
      <c r="UOS1605" s="34"/>
      <c r="UOZ1605" s="35"/>
      <c r="UPA1605" s="34"/>
      <c r="UPH1605" s="35"/>
      <c r="UPI1605" s="34"/>
      <c r="UPP1605" s="35"/>
      <c r="UPQ1605" s="34"/>
      <c r="UPX1605" s="35"/>
      <c r="UPY1605" s="34"/>
      <c r="UQF1605" s="35"/>
      <c r="UQG1605" s="34"/>
      <c r="UQN1605" s="35"/>
      <c r="UQO1605" s="34"/>
      <c r="UQV1605" s="35"/>
      <c r="UQW1605" s="34"/>
      <c r="URD1605" s="35"/>
      <c r="URE1605" s="34"/>
      <c r="URL1605" s="35"/>
      <c r="URM1605" s="34"/>
      <c r="URT1605" s="35"/>
      <c r="URU1605" s="34"/>
      <c r="USB1605" s="35"/>
      <c r="USC1605" s="34"/>
      <c r="USJ1605" s="35"/>
      <c r="USK1605" s="34"/>
      <c r="USR1605" s="35"/>
      <c r="USS1605" s="34"/>
      <c r="USZ1605" s="35"/>
      <c r="UTA1605" s="34"/>
      <c r="UTH1605" s="35"/>
      <c r="UTI1605" s="34"/>
      <c r="UTP1605" s="35"/>
      <c r="UTQ1605" s="34"/>
      <c r="UTX1605" s="35"/>
      <c r="UTY1605" s="34"/>
      <c r="UUF1605" s="35"/>
      <c r="UUG1605" s="34"/>
      <c r="UUN1605" s="35"/>
      <c r="UUO1605" s="34"/>
      <c r="UUV1605" s="35"/>
      <c r="UUW1605" s="34"/>
      <c r="UVD1605" s="35"/>
      <c r="UVE1605" s="34"/>
      <c r="UVL1605" s="35"/>
      <c r="UVM1605" s="34"/>
      <c r="UVT1605" s="35"/>
      <c r="UVU1605" s="34"/>
      <c r="UWB1605" s="35"/>
      <c r="UWC1605" s="34"/>
      <c r="UWJ1605" s="35"/>
      <c r="UWK1605" s="34"/>
      <c r="UWR1605" s="35"/>
      <c r="UWS1605" s="34"/>
      <c r="UWZ1605" s="35"/>
      <c r="UXA1605" s="34"/>
      <c r="UXH1605" s="35"/>
      <c r="UXI1605" s="34"/>
      <c r="UXP1605" s="35"/>
      <c r="UXQ1605" s="34"/>
      <c r="UXX1605" s="35"/>
      <c r="UXY1605" s="34"/>
      <c r="UYF1605" s="35"/>
      <c r="UYG1605" s="34"/>
      <c r="UYN1605" s="35"/>
      <c r="UYO1605" s="34"/>
      <c r="UYV1605" s="35"/>
      <c r="UYW1605" s="34"/>
      <c r="UZD1605" s="35"/>
      <c r="UZE1605" s="34"/>
      <c r="UZL1605" s="35"/>
      <c r="UZM1605" s="34"/>
      <c r="UZT1605" s="35"/>
      <c r="UZU1605" s="34"/>
      <c r="VAB1605" s="35"/>
      <c r="VAC1605" s="34"/>
      <c r="VAJ1605" s="35"/>
      <c r="VAK1605" s="34"/>
      <c r="VAR1605" s="35"/>
      <c r="VAS1605" s="34"/>
      <c r="VAZ1605" s="35"/>
      <c r="VBA1605" s="34"/>
      <c r="VBH1605" s="35"/>
      <c r="VBI1605" s="34"/>
      <c r="VBP1605" s="35"/>
      <c r="VBQ1605" s="34"/>
      <c r="VBX1605" s="35"/>
      <c r="VBY1605" s="34"/>
      <c r="VCF1605" s="35"/>
      <c r="VCG1605" s="34"/>
      <c r="VCN1605" s="35"/>
      <c r="VCO1605" s="34"/>
      <c r="VCV1605" s="35"/>
      <c r="VCW1605" s="34"/>
      <c r="VDD1605" s="35"/>
      <c r="VDE1605" s="34"/>
      <c r="VDL1605" s="35"/>
      <c r="VDM1605" s="34"/>
      <c r="VDT1605" s="35"/>
      <c r="VDU1605" s="34"/>
      <c r="VEB1605" s="35"/>
      <c r="VEC1605" s="34"/>
      <c r="VEJ1605" s="35"/>
      <c r="VEK1605" s="34"/>
      <c r="VER1605" s="35"/>
      <c r="VES1605" s="34"/>
      <c r="VEZ1605" s="35"/>
      <c r="VFA1605" s="34"/>
      <c r="VFH1605" s="35"/>
      <c r="VFI1605" s="34"/>
      <c r="VFP1605" s="35"/>
      <c r="VFQ1605" s="34"/>
      <c r="VFX1605" s="35"/>
      <c r="VFY1605" s="34"/>
      <c r="VGF1605" s="35"/>
      <c r="VGG1605" s="34"/>
      <c r="VGN1605" s="35"/>
      <c r="VGO1605" s="34"/>
      <c r="VGV1605" s="35"/>
      <c r="VGW1605" s="34"/>
      <c r="VHD1605" s="35"/>
      <c r="VHE1605" s="34"/>
      <c r="VHL1605" s="35"/>
      <c r="VHM1605" s="34"/>
      <c r="VHT1605" s="35"/>
      <c r="VHU1605" s="34"/>
      <c r="VIB1605" s="35"/>
      <c r="VIC1605" s="34"/>
      <c r="VIJ1605" s="35"/>
      <c r="VIK1605" s="34"/>
      <c r="VIR1605" s="35"/>
      <c r="VIS1605" s="34"/>
      <c r="VIZ1605" s="35"/>
      <c r="VJA1605" s="34"/>
      <c r="VJH1605" s="35"/>
      <c r="VJI1605" s="34"/>
      <c r="VJP1605" s="35"/>
      <c r="VJQ1605" s="34"/>
      <c r="VJX1605" s="35"/>
      <c r="VJY1605" s="34"/>
      <c r="VKF1605" s="35"/>
      <c r="VKG1605" s="34"/>
      <c r="VKN1605" s="35"/>
      <c r="VKO1605" s="34"/>
      <c r="VKV1605" s="35"/>
      <c r="VKW1605" s="34"/>
      <c r="VLD1605" s="35"/>
      <c r="VLE1605" s="34"/>
      <c r="VLL1605" s="35"/>
      <c r="VLM1605" s="34"/>
      <c r="VLT1605" s="35"/>
      <c r="VLU1605" s="34"/>
      <c r="VMB1605" s="35"/>
      <c r="VMC1605" s="34"/>
      <c r="VMJ1605" s="35"/>
      <c r="VMK1605" s="34"/>
      <c r="VMR1605" s="35"/>
      <c r="VMS1605" s="34"/>
      <c r="VMZ1605" s="35"/>
      <c r="VNA1605" s="34"/>
      <c r="VNH1605" s="35"/>
      <c r="VNI1605" s="34"/>
      <c r="VNP1605" s="35"/>
      <c r="VNQ1605" s="34"/>
      <c r="VNX1605" s="35"/>
      <c r="VNY1605" s="34"/>
      <c r="VOF1605" s="35"/>
      <c r="VOG1605" s="34"/>
      <c r="VON1605" s="35"/>
      <c r="VOO1605" s="34"/>
      <c r="VOV1605" s="35"/>
      <c r="VOW1605" s="34"/>
      <c r="VPD1605" s="35"/>
      <c r="VPE1605" s="34"/>
      <c r="VPL1605" s="35"/>
      <c r="VPM1605" s="34"/>
      <c r="VPT1605" s="35"/>
      <c r="VPU1605" s="34"/>
      <c r="VQB1605" s="35"/>
      <c r="VQC1605" s="34"/>
      <c r="VQJ1605" s="35"/>
      <c r="VQK1605" s="34"/>
      <c r="VQR1605" s="35"/>
      <c r="VQS1605" s="34"/>
      <c r="VQZ1605" s="35"/>
      <c r="VRA1605" s="34"/>
      <c r="VRH1605" s="35"/>
      <c r="VRI1605" s="34"/>
      <c r="VRP1605" s="35"/>
      <c r="VRQ1605" s="34"/>
      <c r="VRX1605" s="35"/>
      <c r="VRY1605" s="34"/>
      <c r="VSF1605" s="35"/>
      <c r="VSG1605" s="34"/>
      <c r="VSN1605" s="35"/>
      <c r="VSO1605" s="34"/>
      <c r="VSV1605" s="35"/>
      <c r="VSW1605" s="34"/>
      <c r="VTD1605" s="35"/>
      <c r="VTE1605" s="34"/>
      <c r="VTL1605" s="35"/>
      <c r="VTM1605" s="34"/>
      <c r="VTT1605" s="35"/>
      <c r="VTU1605" s="34"/>
      <c r="VUB1605" s="35"/>
      <c r="VUC1605" s="34"/>
      <c r="VUJ1605" s="35"/>
      <c r="VUK1605" s="34"/>
      <c r="VUR1605" s="35"/>
      <c r="VUS1605" s="34"/>
      <c r="VUZ1605" s="35"/>
      <c r="VVA1605" s="34"/>
      <c r="VVH1605" s="35"/>
      <c r="VVI1605" s="34"/>
      <c r="VVP1605" s="35"/>
      <c r="VVQ1605" s="34"/>
      <c r="VVX1605" s="35"/>
      <c r="VVY1605" s="34"/>
      <c r="VWF1605" s="35"/>
      <c r="VWG1605" s="34"/>
      <c r="VWN1605" s="35"/>
      <c r="VWO1605" s="34"/>
      <c r="VWV1605" s="35"/>
      <c r="VWW1605" s="34"/>
      <c r="VXD1605" s="35"/>
      <c r="VXE1605" s="34"/>
      <c r="VXL1605" s="35"/>
      <c r="VXM1605" s="34"/>
      <c r="VXT1605" s="35"/>
      <c r="VXU1605" s="34"/>
      <c r="VYB1605" s="35"/>
      <c r="VYC1605" s="34"/>
      <c r="VYJ1605" s="35"/>
      <c r="VYK1605" s="34"/>
      <c r="VYR1605" s="35"/>
      <c r="VYS1605" s="34"/>
      <c r="VYZ1605" s="35"/>
      <c r="VZA1605" s="34"/>
      <c r="VZH1605" s="35"/>
      <c r="VZI1605" s="34"/>
      <c r="VZP1605" s="35"/>
      <c r="VZQ1605" s="34"/>
      <c r="VZX1605" s="35"/>
      <c r="VZY1605" s="34"/>
      <c r="WAF1605" s="35"/>
      <c r="WAG1605" s="34"/>
      <c r="WAN1605" s="35"/>
      <c r="WAO1605" s="34"/>
      <c r="WAV1605" s="35"/>
      <c r="WAW1605" s="34"/>
      <c r="WBD1605" s="35"/>
      <c r="WBE1605" s="34"/>
      <c r="WBL1605" s="35"/>
      <c r="WBM1605" s="34"/>
      <c r="WBT1605" s="35"/>
      <c r="WBU1605" s="34"/>
      <c r="WCB1605" s="35"/>
      <c r="WCC1605" s="34"/>
      <c r="WCJ1605" s="35"/>
      <c r="WCK1605" s="34"/>
      <c r="WCR1605" s="35"/>
      <c r="WCS1605" s="34"/>
      <c r="WCZ1605" s="35"/>
      <c r="WDA1605" s="34"/>
      <c r="WDH1605" s="35"/>
      <c r="WDI1605" s="34"/>
      <c r="WDP1605" s="35"/>
      <c r="WDQ1605" s="34"/>
      <c r="WDX1605" s="35"/>
      <c r="WDY1605" s="34"/>
      <c r="WEF1605" s="35"/>
      <c r="WEG1605" s="34"/>
      <c r="WEN1605" s="35"/>
      <c r="WEO1605" s="34"/>
      <c r="WEV1605" s="35"/>
      <c r="WEW1605" s="34"/>
      <c r="WFD1605" s="35"/>
      <c r="WFE1605" s="34"/>
      <c r="WFL1605" s="35"/>
      <c r="WFM1605" s="34"/>
      <c r="WFT1605" s="35"/>
      <c r="WFU1605" s="34"/>
      <c r="WGB1605" s="35"/>
      <c r="WGC1605" s="34"/>
      <c r="WGJ1605" s="35"/>
      <c r="WGK1605" s="34"/>
      <c r="WGR1605" s="35"/>
      <c r="WGS1605" s="34"/>
      <c r="WGZ1605" s="35"/>
      <c r="WHA1605" s="34"/>
      <c r="WHH1605" s="35"/>
      <c r="WHI1605" s="34"/>
      <c r="WHP1605" s="35"/>
      <c r="WHQ1605" s="34"/>
      <c r="WHX1605" s="35"/>
      <c r="WHY1605" s="34"/>
      <c r="WIF1605" s="35"/>
      <c r="WIG1605" s="34"/>
      <c r="WIN1605" s="35"/>
      <c r="WIO1605" s="34"/>
      <c r="WIV1605" s="35"/>
      <c r="WIW1605" s="34"/>
      <c r="WJD1605" s="35"/>
      <c r="WJE1605" s="34"/>
      <c r="WJL1605" s="35"/>
      <c r="WJM1605" s="34"/>
      <c r="WJT1605" s="35"/>
      <c r="WJU1605" s="34"/>
      <c r="WKB1605" s="35"/>
      <c r="WKC1605" s="34"/>
      <c r="WKJ1605" s="35"/>
      <c r="WKK1605" s="34"/>
      <c r="WKR1605" s="35"/>
      <c r="WKS1605" s="34"/>
      <c r="WKZ1605" s="35"/>
      <c r="WLA1605" s="34"/>
      <c r="WLH1605" s="35"/>
      <c r="WLI1605" s="34"/>
      <c r="WLP1605" s="35"/>
      <c r="WLQ1605" s="34"/>
      <c r="WLX1605" s="35"/>
      <c r="WLY1605" s="34"/>
      <c r="WMF1605" s="35"/>
      <c r="WMG1605" s="34"/>
      <c r="WMN1605" s="35"/>
      <c r="WMO1605" s="34"/>
      <c r="WMV1605" s="35"/>
      <c r="WMW1605" s="34"/>
      <c r="WND1605" s="35"/>
      <c r="WNE1605" s="34"/>
      <c r="WNL1605" s="35"/>
      <c r="WNM1605" s="34"/>
      <c r="WNT1605" s="35"/>
      <c r="WNU1605" s="34"/>
      <c r="WOB1605" s="35"/>
      <c r="WOC1605" s="34"/>
      <c r="WOJ1605" s="35"/>
      <c r="WOK1605" s="34"/>
      <c r="WOR1605" s="35"/>
      <c r="WOS1605" s="34"/>
      <c r="WOZ1605" s="35"/>
      <c r="WPA1605" s="34"/>
      <c r="WPH1605" s="35"/>
      <c r="WPI1605" s="34"/>
      <c r="WPP1605" s="35"/>
      <c r="WPQ1605" s="34"/>
      <c r="WPX1605" s="35"/>
      <c r="WPY1605" s="34"/>
      <c r="WQF1605" s="35"/>
      <c r="WQG1605" s="34"/>
      <c r="WQN1605" s="35"/>
      <c r="WQO1605" s="34"/>
      <c r="WQV1605" s="35"/>
      <c r="WQW1605" s="34"/>
      <c r="WRD1605" s="35"/>
      <c r="WRE1605" s="34"/>
      <c r="WRL1605" s="35"/>
      <c r="WRM1605" s="34"/>
      <c r="WRT1605" s="35"/>
      <c r="WRU1605" s="34"/>
      <c r="WSB1605" s="35"/>
      <c r="WSC1605" s="34"/>
      <c r="WSJ1605" s="35"/>
      <c r="WSK1605" s="34"/>
      <c r="WSR1605" s="35"/>
      <c r="WSS1605" s="34"/>
      <c r="WSZ1605" s="35"/>
      <c r="WTA1605" s="34"/>
      <c r="WTH1605" s="35"/>
      <c r="WTI1605" s="34"/>
      <c r="WTP1605" s="35"/>
      <c r="WTQ1605" s="34"/>
      <c r="WTX1605" s="35"/>
      <c r="WTY1605" s="34"/>
      <c r="WUF1605" s="35"/>
      <c r="WUG1605" s="34"/>
      <c r="WUN1605" s="35"/>
      <c r="WUO1605" s="34"/>
      <c r="WUV1605" s="35"/>
      <c r="WUW1605" s="34"/>
      <c r="WVD1605" s="35"/>
      <c r="WVE1605" s="34"/>
      <c r="WVL1605" s="35"/>
      <c r="WVM1605" s="34"/>
      <c r="WVT1605" s="35"/>
      <c r="WVU1605" s="34"/>
      <c r="WWB1605" s="35"/>
      <c r="WWC1605" s="34"/>
      <c r="WWJ1605" s="35"/>
      <c r="WWK1605" s="34"/>
      <c r="WWR1605" s="35"/>
      <c r="WWS1605" s="34"/>
      <c r="WWZ1605" s="35"/>
      <c r="WXA1605" s="34"/>
      <c r="WXH1605" s="35"/>
      <c r="WXI1605" s="34"/>
      <c r="WXP1605" s="35"/>
      <c r="WXQ1605" s="34"/>
      <c r="WXX1605" s="35"/>
      <c r="WXY1605" s="34"/>
      <c r="WYF1605" s="35"/>
      <c r="WYG1605" s="34"/>
      <c r="WYN1605" s="35"/>
      <c r="WYO1605" s="34"/>
      <c r="WYV1605" s="35"/>
      <c r="WYW1605" s="34"/>
      <c r="WZD1605" s="35"/>
      <c r="WZE1605" s="34"/>
      <c r="WZL1605" s="35"/>
      <c r="WZM1605" s="34"/>
      <c r="WZT1605" s="35"/>
      <c r="WZU1605" s="34"/>
      <c r="XAB1605" s="35"/>
      <c r="XAC1605" s="34"/>
      <c r="XAJ1605" s="35"/>
      <c r="XAK1605" s="34"/>
      <c r="XAR1605" s="35"/>
      <c r="XAS1605" s="34"/>
      <c r="XAZ1605" s="35"/>
      <c r="XBA1605" s="34"/>
      <c r="XBH1605" s="35"/>
      <c r="XBI1605" s="34"/>
      <c r="XBP1605" s="35"/>
      <c r="XBQ1605" s="34"/>
      <c r="XBX1605" s="35"/>
      <c r="XBY1605" s="34"/>
      <c r="XCF1605" s="35"/>
      <c r="XCG1605" s="34"/>
      <c r="XCN1605" s="35"/>
      <c r="XCO1605" s="34"/>
      <c r="XCV1605" s="35"/>
      <c r="XCW1605" s="34"/>
      <c r="XDD1605" s="35"/>
      <c r="XDE1605" s="34"/>
      <c r="XDL1605" s="35"/>
      <c r="XDM1605" s="34"/>
      <c r="XDT1605" s="35"/>
      <c r="XDU1605" s="34"/>
      <c r="XEB1605" s="35"/>
      <c r="XEC1605" s="34"/>
      <c r="XEJ1605" s="35"/>
      <c r="XEK1605" s="34"/>
      <c r="XER1605" s="35"/>
      <c r="XES1605" s="34"/>
      <c r="XEZ1605" s="35"/>
      <c r="XFA1605" s="34"/>
    </row>
    <row r="1606" spans="1:1021 1028:2045 2052:3069 3076:4093 4100:5117 5124:6141 6148:7165 7172:8189 8196:9213 9220:10237 10244:11261 11268:12285 12292:13309 13316:14333 14340:15357 15364:16381" x14ac:dyDescent="0.25">
      <c r="A1606" t="s">
        <v>484</v>
      </c>
      <c r="B1606" t="s">
        <v>458</v>
      </c>
      <c r="C1606">
        <v>344</v>
      </c>
      <c r="D1606">
        <v>344</v>
      </c>
      <c r="E1606" s="35">
        <v>1</v>
      </c>
      <c r="F1606" s="34">
        <v>5.0000000000000002E-90</v>
      </c>
      <c r="G1606">
        <v>86.11</v>
      </c>
      <c r="H1606">
        <v>1731</v>
      </c>
      <c r="I1606" t="str">
        <f>HYPERLINK("https://www.ncbi.nlm.nih.gov/nucleotide/MK883042.1?report=genbank&amp;log$=nucltop&amp;blast_rank=4&amp;RID=XE6RV0D8013","MK883042.1")</f>
        <v>MK883042.1</v>
      </c>
      <c r="L1606" s="35"/>
      <c r="M1606" s="34"/>
      <c r="T1606" s="35"/>
      <c r="U1606" s="34"/>
      <c r="AB1606" s="35"/>
      <c r="AC1606" s="34"/>
      <c r="AJ1606" s="35"/>
      <c r="AK1606" s="34"/>
      <c r="AR1606" s="35"/>
      <c r="AS1606" s="34"/>
      <c r="AZ1606" s="35"/>
      <c r="BA1606" s="34"/>
      <c r="BH1606" s="35"/>
      <c r="BI1606" s="34"/>
      <c r="BP1606" s="35"/>
      <c r="BQ1606" s="34"/>
      <c r="BX1606" s="35"/>
      <c r="BY1606" s="34"/>
      <c r="CF1606" s="35"/>
      <c r="CG1606" s="34"/>
      <c r="CN1606" s="35"/>
      <c r="CO1606" s="34"/>
      <c r="CV1606" s="35"/>
      <c r="CW1606" s="34"/>
      <c r="DD1606" s="35"/>
      <c r="DE1606" s="34"/>
      <c r="DL1606" s="35"/>
      <c r="DM1606" s="34"/>
      <c r="DT1606" s="35"/>
      <c r="DU1606" s="34"/>
      <c r="EB1606" s="35"/>
      <c r="EC1606" s="34"/>
      <c r="EJ1606" s="35"/>
      <c r="EK1606" s="34"/>
      <c r="ER1606" s="35"/>
      <c r="ES1606" s="34"/>
      <c r="EZ1606" s="35"/>
      <c r="FA1606" s="34"/>
      <c r="FH1606" s="35"/>
      <c r="FI1606" s="34"/>
      <c r="FP1606" s="35"/>
      <c r="FQ1606" s="34"/>
      <c r="FX1606" s="35"/>
      <c r="FY1606" s="34"/>
      <c r="GF1606" s="35"/>
      <c r="GG1606" s="34"/>
      <c r="GN1606" s="35"/>
      <c r="GO1606" s="34"/>
      <c r="GV1606" s="35"/>
      <c r="GW1606" s="34"/>
      <c r="HD1606" s="35"/>
      <c r="HE1606" s="34"/>
      <c r="HL1606" s="35"/>
      <c r="HM1606" s="34"/>
      <c r="HT1606" s="35"/>
      <c r="HU1606" s="34"/>
      <c r="IB1606" s="35"/>
      <c r="IC1606" s="34"/>
      <c r="IJ1606" s="35"/>
      <c r="IK1606" s="34"/>
      <c r="IR1606" s="35"/>
      <c r="IS1606" s="34"/>
      <c r="IZ1606" s="35"/>
      <c r="JA1606" s="34"/>
      <c r="JH1606" s="35"/>
      <c r="JI1606" s="34"/>
      <c r="JP1606" s="35"/>
      <c r="JQ1606" s="34"/>
      <c r="JX1606" s="35"/>
      <c r="JY1606" s="34"/>
      <c r="KF1606" s="35"/>
      <c r="KG1606" s="34"/>
      <c r="KN1606" s="35"/>
      <c r="KO1606" s="34"/>
      <c r="KV1606" s="35"/>
      <c r="KW1606" s="34"/>
      <c r="LD1606" s="35"/>
      <c r="LE1606" s="34"/>
      <c r="LL1606" s="35"/>
      <c r="LM1606" s="34"/>
      <c r="LT1606" s="35"/>
      <c r="LU1606" s="34"/>
      <c r="MB1606" s="35"/>
      <c r="MC1606" s="34"/>
      <c r="MJ1606" s="35"/>
      <c r="MK1606" s="34"/>
      <c r="MR1606" s="35"/>
      <c r="MS1606" s="34"/>
      <c r="MZ1606" s="35"/>
      <c r="NA1606" s="34"/>
      <c r="NH1606" s="35"/>
      <c r="NI1606" s="34"/>
      <c r="NP1606" s="35"/>
      <c r="NQ1606" s="34"/>
      <c r="NX1606" s="35"/>
      <c r="NY1606" s="34"/>
      <c r="OF1606" s="35"/>
      <c r="OG1606" s="34"/>
      <c r="ON1606" s="35"/>
      <c r="OO1606" s="34"/>
      <c r="OV1606" s="35"/>
      <c r="OW1606" s="34"/>
      <c r="PD1606" s="35"/>
      <c r="PE1606" s="34"/>
      <c r="PL1606" s="35"/>
      <c r="PM1606" s="34"/>
      <c r="PT1606" s="35"/>
      <c r="PU1606" s="34"/>
      <c r="QB1606" s="35"/>
      <c r="QC1606" s="34"/>
      <c r="QJ1606" s="35"/>
      <c r="QK1606" s="34"/>
      <c r="QR1606" s="35"/>
      <c r="QS1606" s="34"/>
      <c r="QZ1606" s="35"/>
      <c r="RA1606" s="34"/>
      <c r="RH1606" s="35"/>
      <c r="RI1606" s="34"/>
      <c r="RP1606" s="35"/>
      <c r="RQ1606" s="34"/>
      <c r="RX1606" s="35"/>
      <c r="RY1606" s="34"/>
      <c r="SF1606" s="35"/>
      <c r="SG1606" s="34"/>
      <c r="SN1606" s="35"/>
      <c r="SO1606" s="34"/>
      <c r="SV1606" s="35"/>
      <c r="SW1606" s="34"/>
      <c r="TD1606" s="35"/>
      <c r="TE1606" s="34"/>
      <c r="TL1606" s="35"/>
      <c r="TM1606" s="34"/>
      <c r="TT1606" s="35"/>
      <c r="TU1606" s="34"/>
      <c r="UB1606" s="35"/>
      <c r="UC1606" s="34"/>
      <c r="UJ1606" s="35"/>
      <c r="UK1606" s="34"/>
      <c r="UR1606" s="35"/>
      <c r="US1606" s="34"/>
      <c r="UZ1606" s="35"/>
      <c r="VA1606" s="34"/>
      <c r="VH1606" s="35"/>
      <c r="VI1606" s="34"/>
      <c r="VP1606" s="35"/>
      <c r="VQ1606" s="34"/>
      <c r="VX1606" s="35"/>
      <c r="VY1606" s="34"/>
      <c r="WF1606" s="35"/>
      <c r="WG1606" s="34"/>
      <c r="WN1606" s="35"/>
      <c r="WO1606" s="34"/>
      <c r="WV1606" s="35"/>
      <c r="WW1606" s="34"/>
      <c r="XD1606" s="35"/>
      <c r="XE1606" s="34"/>
      <c r="XL1606" s="35"/>
      <c r="XM1606" s="34"/>
      <c r="XT1606" s="35"/>
      <c r="XU1606" s="34"/>
      <c r="YB1606" s="35"/>
      <c r="YC1606" s="34"/>
      <c r="YJ1606" s="35"/>
      <c r="YK1606" s="34"/>
      <c r="YR1606" s="35"/>
      <c r="YS1606" s="34"/>
      <c r="YZ1606" s="35"/>
      <c r="ZA1606" s="34"/>
      <c r="ZH1606" s="35"/>
      <c r="ZI1606" s="34"/>
      <c r="ZP1606" s="35"/>
      <c r="ZQ1606" s="34"/>
      <c r="ZX1606" s="35"/>
      <c r="ZY1606" s="34"/>
      <c r="AAF1606" s="35"/>
      <c r="AAG1606" s="34"/>
      <c r="AAN1606" s="35"/>
      <c r="AAO1606" s="34"/>
      <c r="AAV1606" s="35"/>
      <c r="AAW1606" s="34"/>
      <c r="ABD1606" s="35"/>
      <c r="ABE1606" s="34"/>
      <c r="ABL1606" s="35"/>
      <c r="ABM1606" s="34"/>
      <c r="ABT1606" s="35"/>
      <c r="ABU1606" s="34"/>
      <c r="ACB1606" s="35"/>
      <c r="ACC1606" s="34"/>
      <c r="ACJ1606" s="35"/>
      <c r="ACK1606" s="34"/>
      <c r="ACR1606" s="35"/>
      <c r="ACS1606" s="34"/>
      <c r="ACZ1606" s="35"/>
      <c r="ADA1606" s="34"/>
      <c r="ADH1606" s="35"/>
      <c r="ADI1606" s="34"/>
      <c r="ADP1606" s="35"/>
      <c r="ADQ1606" s="34"/>
      <c r="ADX1606" s="35"/>
      <c r="ADY1606" s="34"/>
      <c r="AEF1606" s="35"/>
      <c r="AEG1606" s="34"/>
      <c r="AEN1606" s="35"/>
      <c r="AEO1606" s="34"/>
      <c r="AEV1606" s="35"/>
      <c r="AEW1606" s="34"/>
      <c r="AFD1606" s="35"/>
      <c r="AFE1606" s="34"/>
      <c r="AFL1606" s="35"/>
      <c r="AFM1606" s="34"/>
      <c r="AFT1606" s="35"/>
      <c r="AFU1606" s="34"/>
      <c r="AGB1606" s="35"/>
      <c r="AGC1606" s="34"/>
      <c r="AGJ1606" s="35"/>
      <c r="AGK1606" s="34"/>
      <c r="AGR1606" s="35"/>
      <c r="AGS1606" s="34"/>
      <c r="AGZ1606" s="35"/>
      <c r="AHA1606" s="34"/>
      <c r="AHH1606" s="35"/>
      <c r="AHI1606" s="34"/>
      <c r="AHP1606" s="35"/>
      <c r="AHQ1606" s="34"/>
      <c r="AHX1606" s="35"/>
      <c r="AHY1606" s="34"/>
      <c r="AIF1606" s="35"/>
      <c r="AIG1606" s="34"/>
      <c r="AIN1606" s="35"/>
      <c r="AIO1606" s="34"/>
      <c r="AIV1606" s="35"/>
      <c r="AIW1606" s="34"/>
      <c r="AJD1606" s="35"/>
      <c r="AJE1606" s="34"/>
      <c r="AJL1606" s="35"/>
      <c r="AJM1606" s="34"/>
      <c r="AJT1606" s="35"/>
      <c r="AJU1606" s="34"/>
      <c r="AKB1606" s="35"/>
      <c r="AKC1606" s="34"/>
      <c r="AKJ1606" s="35"/>
      <c r="AKK1606" s="34"/>
      <c r="AKR1606" s="35"/>
      <c r="AKS1606" s="34"/>
      <c r="AKZ1606" s="35"/>
      <c r="ALA1606" s="34"/>
      <c r="ALH1606" s="35"/>
      <c r="ALI1606" s="34"/>
      <c r="ALP1606" s="35"/>
      <c r="ALQ1606" s="34"/>
      <c r="ALX1606" s="35"/>
      <c r="ALY1606" s="34"/>
      <c r="AMF1606" s="35"/>
      <c r="AMG1606" s="34"/>
      <c r="AMN1606" s="35"/>
      <c r="AMO1606" s="34"/>
      <c r="AMV1606" s="35"/>
      <c r="AMW1606" s="34"/>
      <c r="AND1606" s="35"/>
      <c r="ANE1606" s="34"/>
      <c r="ANL1606" s="35"/>
      <c r="ANM1606" s="34"/>
      <c r="ANT1606" s="35"/>
      <c r="ANU1606" s="34"/>
      <c r="AOB1606" s="35"/>
      <c r="AOC1606" s="34"/>
      <c r="AOJ1606" s="35"/>
      <c r="AOK1606" s="34"/>
      <c r="AOR1606" s="35"/>
      <c r="AOS1606" s="34"/>
      <c r="AOZ1606" s="35"/>
      <c r="APA1606" s="34"/>
      <c r="APH1606" s="35"/>
      <c r="API1606" s="34"/>
      <c r="APP1606" s="35"/>
      <c r="APQ1606" s="34"/>
      <c r="APX1606" s="35"/>
      <c r="APY1606" s="34"/>
      <c r="AQF1606" s="35"/>
      <c r="AQG1606" s="34"/>
      <c r="AQN1606" s="35"/>
      <c r="AQO1606" s="34"/>
      <c r="AQV1606" s="35"/>
      <c r="AQW1606" s="34"/>
      <c r="ARD1606" s="35"/>
      <c r="ARE1606" s="34"/>
      <c r="ARL1606" s="35"/>
      <c r="ARM1606" s="34"/>
      <c r="ART1606" s="35"/>
      <c r="ARU1606" s="34"/>
      <c r="ASB1606" s="35"/>
      <c r="ASC1606" s="34"/>
      <c r="ASJ1606" s="35"/>
      <c r="ASK1606" s="34"/>
      <c r="ASR1606" s="35"/>
      <c r="ASS1606" s="34"/>
      <c r="ASZ1606" s="35"/>
      <c r="ATA1606" s="34"/>
      <c r="ATH1606" s="35"/>
      <c r="ATI1606" s="34"/>
      <c r="ATP1606" s="35"/>
      <c r="ATQ1606" s="34"/>
      <c r="ATX1606" s="35"/>
      <c r="ATY1606" s="34"/>
      <c r="AUF1606" s="35"/>
      <c r="AUG1606" s="34"/>
      <c r="AUN1606" s="35"/>
      <c r="AUO1606" s="34"/>
      <c r="AUV1606" s="35"/>
      <c r="AUW1606" s="34"/>
      <c r="AVD1606" s="35"/>
      <c r="AVE1606" s="34"/>
      <c r="AVL1606" s="35"/>
      <c r="AVM1606" s="34"/>
      <c r="AVT1606" s="35"/>
      <c r="AVU1606" s="34"/>
      <c r="AWB1606" s="35"/>
      <c r="AWC1606" s="34"/>
      <c r="AWJ1606" s="35"/>
      <c r="AWK1606" s="34"/>
      <c r="AWR1606" s="35"/>
      <c r="AWS1606" s="34"/>
      <c r="AWZ1606" s="35"/>
      <c r="AXA1606" s="34"/>
      <c r="AXH1606" s="35"/>
      <c r="AXI1606" s="34"/>
      <c r="AXP1606" s="35"/>
      <c r="AXQ1606" s="34"/>
      <c r="AXX1606" s="35"/>
      <c r="AXY1606" s="34"/>
      <c r="AYF1606" s="35"/>
      <c r="AYG1606" s="34"/>
      <c r="AYN1606" s="35"/>
      <c r="AYO1606" s="34"/>
      <c r="AYV1606" s="35"/>
      <c r="AYW1606" s="34"/>
      <c r="AZD1606" s="35"/>
      <c r="AZE1606" s="34"/>
      <c r="AZL1606" s="35"/>
      <c r="AZM1606" s="34"/>
      <c r="AZT1606" s="35"/>
      <c r="AZU1606" s="34"/>
      <c r="BAB1606" s="35"/>
      <c r="BAC1606" s="34"/>
      <c r="BAJ1606" s="35"/>
      <c r="BAK1606" s="34"/>
      <c r="BAR1606" s="35"/>
      <c r="BAS1606" s="34"/>
      <c r="BAZ1606" s="35"/>
      <c r="BBA1606" s="34"/>
      <c r="BBH1606" s="35"/>
      <c r="BBI1606" s="34"/>
      <c r="BBP1606" s="35"/>
      <c r="BBQ1606" s="34"/>
      <c r="BBX1606" s="35"/>
      <c r="BBY1606" s="34"/>
      <c r="BCF1606" s="35"/>
      <c r="BCG1606" s="34"/>
      <c r="BCN1606" s="35"/>
      <c r="BCO1606" s="34"/>
      <c r="BCV1606" s="35"/>
      <c r="BCW1606" s="34"/>
      <c r="BDD1606" s="35"/>
      <c r="BDE1606" s="34"/>
      <c r="BDL1606" s="35"/>
      <c r="BDM1606" s="34"/>
      <c r="BDT1606" s="35"/>
      <c r="BDU1606" s="34"/>
      <c r="BEB1606" s="35"/>
      <c r="BEC1606" s="34"/>
      <c r="BEJ1606" s="35"/>
      <c r="BEK1606" s="34"/>
      <c r="BER1606" s="35"/>
      <c r="BES1606" s="34"/>
      <c r="BEZ1606" s="35"/>
      <c r="BFA1606" s="34"/>
      <c r="BFH1606" s="35"/>
      <c r="BFI1606" s="34"/>
      <c r="BFP1606" s="35"/>
      <c r="BFQ1606" s="34"/>
      <c r="BFX1606" s="35"/>
      <c r="BFY1606" s="34"/>
      <c r="BGF1606" s="35"/>
      <c r="BGG1606" s="34"/>
      <c r="BGN1606" s="35"/>
      <c r="BGO1606" s="34"/>
      <c r="BGV1606" s="35"/>
      <c r="BGW1606" s="34"/>
      <c r="BHD1606" s="35"/>
      <c r="BHE1606" s="34"/>
      <c r="BHL1606" s="35"/>
      <c r="BHM1606" s="34"/>
      <c r="BHT1606" s="35"/>
      <c r="BHU1606" s="34"/>
      <c r="BIB1606" s="35"/>
      <c r="BIC1606" s="34"/>
      <c r="BIJ1606" s="35"/>
      <c r="BIK1606" s="34"/>
      <c r="BIR1606" s="35"/>
      <c r="BIS1606" s="34"/>
      <c r="BIZ1606" s="35"/>
      <c r="BJA1606" s="34"/>
      <c r="BJH1606" s="35"/>
      <c r="BJI1606" s="34"/>
      <c r="BJP1606" s="35"/>
      <c r="BJQ1606" s="34"/>
      <c r="BJX1606" s="35"/>
      <c r="BJY1606" s="34"/>
      <c r="BKF1606" s="35"/>
      <c r="BKG1606" s="34"/>
      <c r="BKN1606" s="35"/>
      <c r="BKO1606" s="34"/>
      <c r="BKV1606" s="35"/>
      <c r="BKW1606" s="34"/>
      <c r="BLD1606" s="35"/>
      <c r="BLE1606" s="34"/>
      <c r="BLL1606" s="35"/>
      <c r="BLM1606" s="34"/>
      <c r="BLT1606" s="35"/>
      <c r="BLU1606" s="34"/>
      <c r="BMB1606" s="35"/>
      <c r="BMC1606" s="34"/>
      <c r="BMJ1606" s="35"/>
      <c r="BMK1606" s="34"/>
      <c r="BMR1606" s="35"/>
      <c r="BMS1606" s="34"/>
      <c r="BMZ1606" s="35"/>
      <c r="BNA1606" s="34"/>
      <c r="BNH1606" s="35"/>
      <c r="BNI1606" s="34"/>
      <c r="BNP1606" s="35"/>
      <c r="BNQ1606" s="34"/>
      <c r="BNX1606" s="35"/>
      <c r="BNY1606" s="34"/>
      <c r="BOF1606" s="35"/>
      <c r="BOG1606" s="34"/>
      <c r="BON1606" s="35"/>
      <c r="BOO1606" s="34"/>
      <c r="BOV1606" s="35"/>
      <c r="BOW1606" s="34"/>
      <c r="BPD1606" s="35"/>
      <c r="BPE1606" s="34"/>
      <c r="BPL1606" s="35"/>
      <c r="BPM1606" s="34"/>
      <c r="BPT1606" s="35"/>
      <c r="BPU1606" s="34"/>
      <c r="BQB1606" s="35"/>
      <c r="BQC1606" s="34"/>
      <c r="BQJ1606" s="35"/>
      <c r="BQK1606" s="34"/>
      <c r="BQR1606" s="35"/>
      <c r="BQS1606" s="34"/>
      <c r="BQZ1606" s="35"/>
      <c r="BRA1606" s="34"/>
      <c r="BRH1606" s="35"/>
      <c r="BRI1606" s="34"/>
      <c r="BRP1606" s="35"/>
      <c r="BRQ1606" s="34"/>
      <c r="BRX1606" s="35"/>
      <c r="BRY1606" s="34"/>
      <c r="BSF1606" s="35"/>
      <c r="BSG1606" s="34"/>
      <c r="BSN1606" s="35"/>
      <c r="BSO1606" s="34"/>
      <c r="BSV1606" s="35"/>
      <c r="BSW1606" s="34"/>
      <c r="BTD1606" s="35"/>
      <c r="BTE1606" s="34"/>
      <c r="BTL1606" s="35"/>
      <c r="BTM1606" s="34"/>
      <c r="BTT1606" s="35"/>
      <c r="BTU1606" s="34"/>
      <c r="BUB1606" s="35"/>
      <c r="BUC1606" s="34"/>
      <c r="BUJ1606" s="35"/>
      <c r="BUK1606" s="34"/>
      <c r="BUR1606" s="35"/>
      <c r="BUS1606" s="34"/>
      <c r="BUZ1606" s="35"/>
      <c r="BVA1606" s="34"/>
      <c r="BVH1606" s="35"/>
      <c r="BVI1606" s="34"/>
      <c r="BVP1606" s="35"/>
      <c r="BVQ1606" s="34"/>
      <c r="BVX1606" s="35"/>
      <c r="BVY1606" s="34"/>
      <c r="BWF1606" s="35"/>
      <c r="BWG1606" s="34"/>
      <c r="BWN1606" s="35"/>
      <c r="BWO1606" s="34"/>
      <c r="BWV1606" s="35"/>
      <c r="BWW1606" s="34"/>
      <c r="BXD1606" s="35"/>
      <c r="BXE1606" s="34"/>
      <c r="BXL1606" s="35"/>
      <c r="BXM1606" s="34"/>
      <c r="BXT1606" s="35"/>
      <c r="BXU1606" s="34"/>
      <c r="BYB1606" s="35"/>
      <c r="BYC1606" s="34"/>
      <c r="BYJ1606" s="35"/>
      <c r="BYK1606" s="34"/>
      <c r="BYR1606" s="35"/>
      <c r="BYS1606" s="34"/>
      <c r="BYZ1606" s="35"/>
      <c r="BZA1606" s="34"/>
      <c r="BZH1606" s="35"/>
      <c r="BZI1606" s="34"/>
      <c r="BZP1606" s="35"/>
      <c r="BZQ1606" s="34"/>
      <c r="BZX1606" s="35"/>
      <c r="BZY1606" s="34"/>
      <c r="CAF1606" s="35"/>
      <c r="CAG1606" s="34"/>
      <c r="CAN1606" s="35"/>
      <c r="CAO1606" s="34"/>
      <c r="CAV1606" s="35"/>
      <c r="CAW1606" s="34"/>
      <c r="CBD1606" s="35"/>
      <c r="CBE1606" s="34"/>
      <c r="CBL1606" s="35"/>
      <c r="CBM1606" s="34"/>
      <c r="CBT1606" s="35"/>
      <c r="CBU1606" s="34"/>
      <c r="CCB1606" s="35"/>
      <c r="CCC1606" s="34"/>
      <c r="CCJ1606" s="35"/>
      <c r="CCK1606" s="34"/>
      <c r="CCR1606" s="35"/>
      <c r="CCS1606" s="34"/>
      <c r="CCZ1606" s="35"/>
      <c r="CDA1606" s="34"/>
      <c r="CDH1606" s="35"/>
      <c r="CDI1606" s="34"/>
      <c r="CDP1606" s="35"/>
      <c r="CDQ1606" s="34"/>
      <c r="CDX1606" s="35"/>
      <c r="CDY1606" s="34"/>
      <c r="CEF1606" s="35"/>
      <c r="CEG1606" s="34"/>
      <c r="CEN1606" s="35"/>
      <c r="CEO1606" s="34"/>
      <c r="CEV1606" s="35"/>
      <c r="CEW1606" s="34"/>
      <c r="CFD1606" s="35"/>
      <c r="CFE1606" s="34"/>
      <c r="CFL1606" s="35"/>
      <c r="CFM1606" s="34"/>
      <c r="CFT1606" s="35"/>
      <c r="CFU1606" s="34"/>
      <c r="CGB1606" s="35"/>
      <c r="CGC1606" s="34"/>
      <c r="CGJ1606" s="35"/>
      <c r="CGK1606" s="34"/>
      <c r="CGR1606" s="35"/>
      <c r="CGS1606" s="34"/>
      <c r="CGZ1606" s="35"/>
      <c r="CHA1606" s="34"/>
      <c r="CHH1606" s="35"/>
      <c r="CHI1606" s="34"/>
      <c r="CHP1606" s="35"/>
      <c r="CHQ1606" s="34"/>
      <c r="CHX1606" s="35"/>
      <c r="CHY1606" s="34"/>
      <c r="CIF1606" s="35"/>
      <c r="CIG1606" s="34"/>
      <c r="CIN1606" s="35"/>
      <c r="CIO1606" s="34"/>
      <c r="CIV1606" s="35"/>
      <c r="CIW1606" s="34"/>
      <c r="CJD1606" s="35"/>
      <c r="CJE1606" s="34"/>
      <c r="CJL1606" s="35"/>
      <c r="CJM1606" s="34"/>
      <c r="CJT1606" s="35"/>
      <c r="CJU1606" s="34"/>
      <c r="CKB1606" s="35"/>
      <c r="CKC1606" s="34"/>
      <c r="CKJ1606" s="35"/>
      <c r="CKK1606" s="34"/>
      <c r="CKR1606" s="35"/>
      <c r="CKS1606" s="34"/>
      <c r="CKZ1606" s="35"/>
      <c r="CLA1606" s="34"/>
      <c r="CLH1606" s="35"/>
      <c r="CLI1606" s="34"/>
      <c r="CLP1606" s="35"/>
      <c r="CLQ1606" s="34"/>
      <c r="CLX1606" s="35"/>
      <c r="CLY1606" s="34"/>
      <c r="CMF1606" s="35"/>
      <c r="CMG1606" s="34"/>
      <c r="CMN1606" s="35"/>
      <c r="CMO1606" s="34"/>
      <c r="CMV1606" s="35"/>
      <c r="CMW1606" s="34"/>
      <c r="CND1606" s="35"/>
      <c r="CNE1606" s="34"/>
      <c r="CNL1606" s="35"/>
      <c r="CNM1606" s="34"/>
      <c r="CNT1606" s="35"/>
      <c r="CNU1606" s="34"/>
      <c r="COB1606" s="35"/>
      <c r="COC1606" s="34"/>
      <c r="COJ1606" s="35"/>
      <c r="COK1606" s="34"/>
      <c r="COR1606" s="35"/>
      <c r="COS1606" s="34"/>
      <c r="COZ1606" s="35"/>
      <c r="CPA1606" s="34"/>
      <c r="CPH1606" s="35"/>
      <c r="CPI1606" s="34"/>
      <c r="CPP1606" s="35"/>
      <c r="CPQ1606" s="34"/>
      <c r="CPX1606" s="35"/>
      <c r="CPY1606" s="34"/>
      <c r="CQF1606" s="35"/>
      <c r="CQG1606" s="34"/>
      <c r="CQN1606" s="35"/>
      <c r="CQO1606" s="34"/>
      <c r="CQV1606" s="35"/>
      <c r="CQW1606" s="34"/>
      <c r="CRD1606" s="35"/>
      <c r="CRE1606" s="34"/>
      <c r="CRL1606" s="35"/>
      <c r="CRM1606" s="34"/>
      <c r="CRT1606" s="35"/>
      <c r="CRU1606" s="34"/>
      <c r="CSB1606" s="35"/>
      <c r="CSC1606" s="34"/>
      <c r="CSJ1606" s="35"/>
      <c r="CSK1606" s="34"/>
      <c r="CSR1606" s="35"/>
      <c r="CSS1606" s="34"/>
      <c r="CSZ1606" s="35"/>
      <c r="CTA1606" s="34"/>
      <c r="CTH1606" s="35"/>
      <c r="CTI1606" s="34"/>
      <c r="CTP1606" s="35"/>
      <c r="CTQ1606" s="34"/>
      <c r="CTX1606" s="35"/>
      <c r="CTY1606" s="34"/>
      <c r="CUF1606" s="35"/>
      <c r="CUG1606" s="34"/>
      <c r="CUN1606" s="35"/>
      <c r="CUO1606" s="34"/>
      <c r="CUV1606" s="35"/>
      <c r="CUW1606" s="34"/>
      <c r="CVD1606" s="35"/>
      <c r="CVE1606" s="34"/>
      <c r="CVL1606" s="35"/>
      <c r="CVM1606" s="34"/>
      <c r="CVT1606" s="35"/>
      <c r="CVU1606" s="34"/>
      <c r="CWB1606" s="35"/>
      <c r="CWC1606" s="34"/>
      <c r="CWJ1606" s="35"/>
      <c r="CWK1606" s="34"/>
      <c r="CWR1606" s="35"/>
      <c r="CWS1606" s="34"/>
      <c r="CWZ1606" s="35"/>
      <c r="CXA1606" s="34"/>
      <c r="CXH1606" s="35"/>
      <c r="CXI1606" s="34"/>
      <c r="CXP1606" s="35"/>
      <c r="CXQ1606" s="34"/>
      <c r="CXX1606" s="35"/>
      <c r="CXY1606" s="34"/>
      <c r="CYF1606" s="35"/>
      <c r="CYG1606" s="34"/>
      <c r="CYN1606" s="35"/>
      <c r="CYO1606" s="34"/>
      <c r="CYV1606" s="35"/>
      <c r="CYW1606" s="34"/>
      <c r="CZD1606" s="35"/>
      <c r="CZE1606" s="34"/>
      <c r="CZL1606" s="35"/>
      <c r="CZM1606" s="34"/>
      <c r="CZT1606" s="35"/>
      <c r="CZU1606" s="34"/>
      <c r="DAB1606" s="35"/>
      <c r="DAC1606" s="34"/>
      <c r="DAJ1606" s="35"/>
      <c r="DAK1606" s="34"/>
      <c r="DAR1606" s="35"/>
      <c r="DAS1606" s="34"/>
      <c r="DAZ1606" s="35"/>
      <c r="DBA1606" s="34"/>
      <c r="DBH1606" s="35"/>
      <c r="DBI1606" s="34"/>
      <c r="DBP1606" s="35"/>
      <c r="DBQ1606" s="34"/>
      <c r="DBX1606" s="35"/>
      <c r="DBY1606" s="34"/>
      <c r="DCF1606" s="35"/>
      <c r="DCG1606" s="34"/>
      <c r="DCN1606" s="35"/>
      <c r="DCO1606" s="34"/>
      <c r="DCV1606" s="35"/>
      <c r="DCW1606" s="34"/>
      <c r="DDD1606" s="35"/>
      <c r="DDE1606" s="34"/>
      <c r="DDL1606" s="35"/>
      <c r="DDM1606" s="34"/>
      <c r="DDT1606" s="35"/>
      <c r="DDU1606" s="34"/>
      <c r="DEB1606" s="35"/>
      <c r="DEC1606" s="34"/>
      <c r="DEJ1606" s="35"/>
      <c r="DEK1606" s="34"/>
      <c r="DER1606" s="35"/>
      <c r="DES1606" s="34"/>
      <c r="DEZ1606" s="35"/>
      <c r="DFA1606" s="34"/>
      <c r="DFH1606" s="35"/>
      <c r="DFI1606" s="34"/>
      <c r="DFP1606" s="35"/>
      <c r="DFQ1606" s="34"/>
      <c r="DFX1606" s="35"/>
      <c r="DFY1606" s="34"/>
      <c r="DGF1606" s="35"/>
      <c r="DGG1606" s="34"/>
      <c r="DGN1606" s="35"/>
      <c r="DGO1606" s="34"/>
      <c r="DGV1606" s="35"/>
      <c r="DGW1606" s="34"/>
      <c r="DHD1606" s="35"/>
      <c r="DHE1606" s="34"/>
      <c r="DHL1606" s="35"/>
      <c r="DHM1606" s="34"/>
      <c r="DHT1606" s="35"/>
      <c r="DHU1606" s="34"/>
      <c r="DIB1606" s="35"/>
      <c r="DIC1606" s="34"/>
      <c r="DIJ1606" s="35"/>
      <c r="DIK1606" s="34"/>
      <c r="DIR1606" s="35"/>
      <c r="DIS1606" s="34"/>
      <c r="DIZ1606" s="35"/>
      <c r="DJA1606" s="34"/>
      <c r="DJH1606" s="35"/>
      <c r="DJI1606" s="34"/>
      <c r="DJP1606" s="35"/>
      <c r="DJQ1606" s="34"/>
      <c r="DJX1606" s="35"/>
      <c r="DJY1606" s="34"/>
      <c r="DKF1606" s="35"/>
      <c r="DKG1606" s="34"/>
      <c r="DKN1606" s="35"/>
      <c r="DKO1606" s="34"/>
      <c r="DKV1606" s="35"/>
      <c r="DKW1606" s="34"/>
      <c r="DLD1606" s="35"/>
      <c r="DLE1606" s="34"/>
      <c r="DLL1606" s="35"/>
      <c r="DLM1606" s="34"/>
      <c r="DLT1606" s="35"/>
      <c r="DLU1606" s="34"/>
      <c r="DMB1606" s="35"/>
      <c r="DMC1606" s="34"/>
      <c r="DMJ1606" s="35"/>
      <c r="DMK1606" s="34"/>
      <c r="DMR1606" s="35"/>
      <c r="DMS1606" s="34"/>
      <c r="DMZ1606" s="35"/>
      <c r="DNA1606" s="34"/>
      <c r="DNH1606" s="35"/>
      <c r="DNI1606" s="34"/>
      <c r="DNP1606" s="35"/>
      <c r="DNQ1606" s="34"/>
      <c r="DNX1606" s="35"/>
      <c r="DNY1606" s="34"/>
      <c r="DOF1606" s="35"/>
      <c r="DOG1606" s="34"/>
      <c r="DON1606" s="35"/>
      <c r="DOO1606" s="34"/>
      <c r="DOV1606" s="35"/>
      <c r="DOW1606" s="34"/>
      <c r="DPD1606" s="35"/>
      <c r="DPE1606" s="34"/>
      <c r="DPL1606" s="35"/>
      <c r="DPM1606" s="34"/>
      <c r="DPT1606" s="35"/>
      <c r="DPU1606" s="34"/>
      <c r="DQB1606" s="35"/>
      <c r="DQC1606" s="34"/>
      <c r="DQJ1606" s="35"/>
      <c r="DQK1606" s="34"/>
      <c r="DQR1606" s="35"/>
      <c r="DQS1606" s="34"/>
      <c r="DQZ1606" s="35"/>
      <c r="DRA1606" s="34"/>
      <c r="DRH1606" s="35"/>
      <c r="DRI1606" s="34"/>
      <c r="DRP1606" s="35"/>
      <c r="DRQ1606" s="34"/>
      <c r="DRX1606" s="35"/>
      <c r="DRY1606" s="34"/>
      <c r="DSF1606" s="35"/>
      <c r="DSG1606" s="34"/>
      <c r="DSN1606" s="35"/>
      <c r="DSO1606" s="34"/>
      <c r="DSV1606" s="35"/>
      <c r="DSW1606" s="34"/>
      <c r="DTD1606" s="35"/>
      <c r="DTE1606" s="34"/>
      <c r="DTL1606" s="35"/>
      <c r="DTM1606" s="34"/>
      <c r="DTT1606" s="35"/>
      <c r="DTU1606" s="34"/>
      <c r="DUB1606" s="35"/>
      <c r="DUC1606" s="34"/>
      <c r="DUJ1606" s="35"/>
      <c r="DUK1606" s="34"/>
      <c r="DUR1606" s="35"/>
      <c r="DUS1606" s="34"/>
      <c r="DUZ1606" s="35"/>
      <c r="DVA1606" s="34"/>
      <c r="DVH1606" s="35"/>
      <c r="DVI1606" s="34"/>
      <c r="DVP1606" s="35"/>
      <c r="DVQ1606" s="34"/>
      <c r="DVX1606" s="35"/>
      <c r="DVY1606" s="34"/>
      <c r="DWF1606" s="35"/>
      <c r="DWG1606" s="34"/>
      <c r="DWN1606" s="35"/>
      <c r="DWO1606" s="34"/>
      <c r="DWV1606" s="35"/>
      <c r="DWW1606" s="34"/>
      <c r="DXD1606" s="35"/>
      <c r="DXE1606" s="34"/>
      <c r="DXL1606" s="35"/>
      <c r="DXM1606" s="34"/>
      <c r="DXT1606" s="35"/>
      <c r="DXU1606" s="34"/>
      <c r="DYB1606" s="35"/>
      <c r="DYC1606" s="34"/>
      <c r="DYJ1606" s="35"/>
      <c r="DYK1606" s="34"/>
      <c r="DYR1606" s="35"/>
      <c r="DYS1606" s="34"/>
      <c r="DYZ1606" s="35"/>
      <c r="DZA1606" s="34"/>
      <c r="DZH1606" s="35"/>
      <c r="DZI1606" s="34"/>
      <c r="DZP1606" s="35"/>
      <c r="DZQ1606" s="34"/>
      <c r="DZX1606" s="35"/>
      <c r="DZY1606" s="34"/>
      <c r="EAF1606" s="35"/>
      <c r="EAG1606" s="34"/>
      <c r="EAN1606" s="35"/>
      <c r="EAO1606" s="34"/>
      <c r="EAV1606" s="35"/>
      <c r="EAW1606" s="34"/>
      <c r="EBD1606" s="35"/>
      <c r="EBE1606" s="34"/>
      <c r="EBL1606" s="35"/>
      <c r="EBM1606" s="34"/>
      <c r="EBT1606" s="35"/>
      <c r="EBU1606" s="34"/>
      <c r="ECB1606" s="35"/>
      <c r="ECC1606" s="34"/>
      <c r="ECJ1606" s="35"/>
      <c r="ECK1606" s="34"/>
      <c r="ECR1606" s="35"/>
      <c r="ECS1606" s="34"/>
      <c r="ECZ1606" s="35"/>
      <c r="EDA1606" s="34"/>
      <c r="EDH1606" s="35"/>
      <c r="EDI1606" s="34"/>
      <c r="EDP1606" s="35"/>
      <c r="EDQ1606" s="34"/>
      <c r="EDX1606" s="35"/>
      <c r="EDY1606" s="34"/>
      <c r="EEF1606" s="35"/>
      <c r="EEG1606" s="34"/>
      <c r="EEN1606" s="35"/>
      <c r="EEO1606" s="34"/>
      <c r="EEV1606" s="35"/>
      <c r="EEW1606" s="34"/>
      <c r="EFD1606" s="35"/>
      <c r="EFE1606" s="34"/>
      <c r="EFL1606" s="35"/>
      <c r="EFM1606" s="34"/>
      <c r="EFT1606" s="35"/>
      <c r="EFU1606" s="34"/>
      <c r="EGB1606" s="35"/>
      <c r="EGC1606" s="34"/>
      <c r="EGJ1606" s="35"/>
      <c r="EGK1606" s="34"/>
      <c r="EGR1606" s="35"/>
      <c r="EGS1606" s="34"/>
      <c r="EGZ1606" s="35"/>
      <c r="EHA1606" s="34"/>
      <c r="EHH1606" s="35"/>
      <c r="EHI1606" s="34"/>
      <c r="EHP1606" s="35"/>
      <c r="EHQ1606" s="34"/>
      <c r="EHX1606" s="35"/>
      <c r="EHY1606" s="34"/>
      <c r="EIF1606" s="35"/>
      <c r="EIG1606" s="34"/>
      <c r="EIN1606" s="35"/>
      <c r="EIO1606" s="34"/>
      <c r="EIV1606" s="35"/>
      <c r="EIW1606" s="34"/>
      <c r="EJD1606" s="35"/>
      <c r="EJE1606" s="34"/>
      <c r="EJL1606" s="35"/>
      <c r="EJM1606" s="34"/>
      <c r="EJT1606" s="35"/>
      <c r="EJU1606" s="34"/>
      <c r="EKB1606" s="35"/>
      <c r="EKC1606" s="34"/>
      <c r="EKJ1606" s="35"/>
      <c r="EKK1606" s="34"/>
      <c r="EKR1606" s="35"/>
      <c r="EKS1606" s="34"/>
      <c r="EKZ1606" s="35"/>
      <c r="ELA1606" s="34"/>
      <c r="ELH1606" s="35"/>
      <c r="ELI1606" s="34"/>
      <c r="ELP1606" s="35"/>
      <c r="ELQ1606" s="34"/>
      <c r="ELX1606" s="35"/>
      <c r="ELY1606" s="34"/>
      <c r="EMF1606" s="35"/>
      <c r="EMG1606" s="34"/>
      <c r="EMN1606" s="35"/>
      <c r="EMO1606" s="34"/>
      <c r="EMV1606" s="35"/>
      <c r="EMW1606" s="34"/>
      <c r="END1606" s="35"/>
      <c r="ENE1606" s="34"/>
      <c r="ENL1606" s="35"/>
      <c r="ENM1606" s="34"/>
      <c r="ENT1606" s="35"/>
      <c r="ENU1606" s="34"/>
      <c r="EOB1606" s="35"/>
      <c r="EOC1606" s="34"/>
      <c r="EOJ1606" s="35"/>
      <c r="EOK1606" s="34"/>
      <c r="EOR1606" s="35"/>
      <c r="EOS1606" s="34"/>
      <c r="EOZ1606" s="35"/>
      <c r="EPA1606" s="34"/>
      <c r="EPH1606" s="35"/>
      <c r="EPI1606" s="34"/>
      <c r="EPP1606" s="35"/>
      <c r="EPQ1606" s="34"/>
      <c r="EPX1606" s="35"/>
      <c r="EPY1606" s="34"/>
      <c r="EQF1606" s="35"/>
      <c r="EQG1606" s="34"/>
      <c r="EQN1606" s="35"/>
      <c r="EQO1606" s="34"/>
      <c r="EQV1606" s="35"/>
      <c r="EQW1606" s="34"/>
      <c r="ERD1606" s="35"/>
      <c r="ERE1606" s="34"/>
      <c r="ERL1606" s="35"/>
      <c r="ERM1606" s="34"/>
      <c r="ERT1606" s="35"/>
      <c r="ERU1606" s="34"/>
      <c r="ESB1606" s="35"/>
      <c r="ESC1606" s="34"/>
      <c r="ESJ1606" s="35"/>
      <c r="ESK1606" s="34"/>
      <c r="ESR1606" s="35"/>
      <c r="ESS1606" s="34"/>
      <c r="ESZ1606" s="35"/>
      <c r="ETA1606" s="34"/>
      <c r="ETH1606" s="35"/>
      <c r="ETI1606" s="34"/>
      <c r="ETP1606" s="35"/>
      <c r="ETQ1606" s="34"/>
      <c r="ETX1606" s="35"/>
      <c r="ETY1606" s="34"/>
      <c r="EUF1606" s="35"/>
      <c r="EUG1606" s="34"/>
      <c r="EUN1606" s="35"/>
      <c r="EUO1606" s="34"/>
      <c r="EUV1606" s="35"/>
      <c r="EUW1606" s="34"/>
      <c r="EVD1606" s="35"/>
      <c r="EVE1606" s="34"/>
      <c r="EVL1606" s="35"/>
      <c r="EVM1606" s="34"/>
      <c r="EVT1606" s="35"/>
      <c r="EVU1606" s="34"/>
      <c r="EWB1606" s="35"/>
      <c r="EWC1606" s="34"/>
      <c r="EWJ1606" s="35"/>
      <c r="EWK1606" s="34"/>
      <c r="EWR1606" s="35"/>
      <c r="EWS1606" s="34"/>
      <c r="EWZ1606" s="35"/>
      <c r="EXA1606" s="34"/>
      <c r="EXH1606" s="35"/>
      <c r="EXI1606" s="34"/>
      <c r="EXP1606" s="35"/>
      <c r="EXQ1606" s="34"/>
      <c r="EXX1606" s="35"/>
      <c r="EXY1606" s="34"/>
      <c r="EYF1606" s="35"/>
      <c r="EYG1606" s="34"/>
      <c r="EYN1606" s="35"/>
      <c r="EYO1606" s="34"/>
      <c r="EYV1606" s="35"/>
      <c r="EYW1606" s="34"/>
      <c r="EZD1606" s="35"/>
      <c r="EZE1606" s="34"/>
      <c r="EZL1606" s="35"/>
      <c r="EZM1606" s="34"/>
      <c r="EZT1606" s="35"/>
      <c r="EZU1606" s="34"/>
      <c r="FAB1606" s="35"/>
      <c r="FAC1606" s="34"/>
      <c r="FAJ1606" s="35"/>
      <c r="FAK1606" s="34"/>
      <c r="FAR1606" s="35"/>
      <c r="FAS1606" s="34"/>
      <c r="FAZ1606" s="35"/>
      <c r="FBA1606" s="34"/>
      <c r="FBH1606" s="35"/>
      <c r="FBI1606" s="34"/>
      <c r="FBP1606" s="35"/>
      <c r="FBQ1606" s="34"/>
      <c r="FBX1606" s="35"/>
      <c r="FBY1606" s="34"/>
      <c r="FCF1606" s="35"/>
      <c r="FCG1606" s="34"/>
      <c r="FCN1606" s="35"/>
      <c r="FCO1606" s="34"/>
      <c r="FCV1606" s="35"/>
      <c r="FCW1606" s="34"/>
      <c r="FDD1606" s="35"/>
      <c r="FDE1606" s="34"/>
      <c r="FDL1606" s="35"/>
      <c r="FDM1606" s="34"/>
      <c r="FDT1606" s="35"/>
      <c r="FDU1606" s="34"/>
      <c r="FEB1606" s="35"/>
      <c r="FEC1606" s="34"/>
      <c r="FEJ1606" s="35"/>
      <c r="FEK1606" s="34"/>
      <c r="FER1606" s="35"/>
      <c r="FES1606" s="34"/>
      <c r="FEZ1606" s="35"/>
      <c r="FFA1606" s="34"/>
      <c r="FFH1606" s="35"/>
      <c r="FFI1606" s="34"/>
      <c r="FFP1606" s="35"/>
      <c r="FFQ1606" s="34"/>
      <c r="FFX1606" s="35"/>
      <c r="FFY1606" s="34"/>
      <c r="FGF1606" s="35"/>
      <c r="FGG1606" s="34"/>
      <c r="FGN1606" s="35"/>
      <c r="FGO1606" s="34"/>
      <c r="FGV1606" s="35"/>
      <c r="FGW1606" s="34"/>
      <c r="FHD1606" s="35"/>
      <c r="FHE1606" s="34"/>
      <c r="FHL1606" s="35"/>
      <c r="FHM1606" s="34"/>
      <c r="FHT1606" s="35"/>
      <c r="FHU1606" s="34"/>
      <c r="FIB1606" s="35"/>
      <c r="FIC1606" s="34"/>
      <c r="FIJ1606" s="35"/>
      <c r="FIK1606" s="34"/>
      <c r="FIR1606" s="35"/>
      <c r="FIS1606" s="34"/>
      <c r="FIZ1606" s="35"/>
      <c r="FJA1606" s="34"/>
      <c r="FJH1606" s="35"/>
      <c r="FJI1606" s="34"/>
      <c r="FJP1606" s="35"/>
      <c r="FJQ1606" s="34"/>
      <c r="FJX1606" s="35"/>
      <c r="FJY1606" s="34"/>
      <c r="FKF1606" s="35"/>
      <c r="FKG1606" s="34"/>
      <c r="FKN1606" s="35"/>
      <c r="FKO1606" s="34"/>
      <c r="FKV1606" s="35"/>
      <c r="FKW1606" s="34"/>
      <c r="FLD1606" s="35"/>
      <c r="FLE1606" s="34"/>
      <c r="FLL1606" s="35"/>
      <c r="FLM1606" s="34"/>
      <c r="FLT1606" s="35"/>
      <c r="FLU1606" s="34"/>
      <c r="FMB1606" s="35"/>
      <c r="FMC1606" s="34"/>
      <c r="FMJ1606" s="35"/>
      <c r="FMK1606" s="34"/>
      <c r="FMR1606" s="35"/>
      <c r="FMS1606" s="34"/>
      <c r="FMZ1606" s="35"/>
      <c r="FNA1606" s="34"/>
      <c r="FNH1606" s="35"/>
      <c r="FNI1606" s="34"/>
      <c r="FNP1606" s="35"/>
      <c r="FNQ1606" s="34"/>
      <c r="FNX1606" s="35"/>
      <c r="FNY1606" s="34"/>
      <c r="FOF1606" s="35"/>
      <c r="FOG1606" s="34"/>
      <c r="FON1606" s="35"/>
      <c r="FOO1606" s="34"/>
      <c r="FOV1606" s="35"/>
      <c r="FOW1606" s="34"/>
      <c r="FPD1606" s="35"/>
      <c r="FPE1606" s="34"/>
      <c r="FPL1606" s="35"/>
      <c r="FPM1606" s="34"/>
      <c r="FPT1606" s="35"/>
      <c r="FPU1606" s="34"/>
      <c r="FQB1606" s="35"/>
      <c r="FQC1606" s="34"/>
      <c r="FQJ1606" s="35"/>
      <c r="FQK1606" s="34"/>
      <c r="FQR1606" s="35"/>
      <c r="FQS1606" s="34"/>
      <c r="FQZ1606" s="35"/>
      <c r="FRA1606" s="34"/>
      <c r="FRH1606" s="35"/>
      <c r="FRI1606" s="34"/>
      <c r="FRP1606" s="35"/>
      <c r="FRQ1606" s="34"/>
      <c r="FRX1606" s="35"/>
      <c r="FRY1606" s="34"/>
      <c r="FSF1606" s="35"/>
      <c r="FSG1606" s="34"/>
      <c r="FSN1606" s="35"/>
      <c r="FSO1606" s="34"/>
      <c r="FSV1606" s="35"/>
      <c r="FSW1606" s="34"/>
      <c r="FTD1606" s="35"/>
      <c r="FTE1606" s="34"/>
      <c r="FTL1606" s="35"/>
      <c r="FTM1606" s="34"/>
      <c r="FTT1606" s="35"/>
      <c r="FTU1606" s="34"/>
      <c r="FUB1606" s="35"/>
      <c r="FUC1606" s="34"/>
      <c r="FUJ1606" s="35"/>
      <c r="FUK1606" s="34"/>
      <c r="FUR1606" s="35"/>
      <c r="FUS1606" s="34"/>
      <c r="FUZ1606" s="35"/>
      <c r="FVA1606" s="34"/>
      <c r="FVH1606" s="35"/>
      <c r="FVI1606" s="34"/>
      <c r="FVP1606" s="35"/>
      <c r="FVQ1606" s="34"/>
      <c r="FVX1606" s="35"/>
      <c r="FVY1606" s="34"/>
      <c r="FWF1606" s="35"/>
      <c r="FWG1606" s="34"/>
      <c r="FWN1606" s="35"/>
      <c r="FWO1606" s="34"/>
      <c r="FWV1606" s="35"/>
      <c r="FWW1606" s="34"/>
      <c r="FXD1606" s="35"/>
      <c r="FXE1606" s="34"/>
      <c r="FXL1606" s="35"/>
      <c r="FXM1606" s="34"/>
      <c r="FXT1606" s="35"/>
      <c r="FXU1606" s="34"/>
      <c r="FYB1606" s="35"/>
      <c r="FYC1606" s="34"/>
      <c r="FYJ1606" s="35"/>
      <c r="FYK1606" s="34"/>
      <c r="FYR1606" s="35"/>
      <c r="FYS1606" s="34"/>
      <c r="FYZ1606" s="35"/>
      <c r="FZA1606" s="34"/>
      <c r="FZH1606" s="35"/>
      <c r="FZI1606" s="34"/>
      <c r="FZP1606" s="35"/>
      <c r="FZQ1606" s="34"/>
      <c r="FZX1606" s="35"/>
      <c r="FZY1606" s="34"/>
      <c r="GAF1606" s="35"/>
      <c r="GAG1606" s="34"/>
      <c r="GAN1606" s="35"/>
      <c r="GAO1606" s="34"/>
      <c r="GAV1606" s="35"/>
      <c r="GAW1606" s="34"/>
      <c r="GBD1606" s="35"/>
      <c r="GBE1606" s="34"/>
      <c r="GBL1606" s="35"/>
      <c r="GBM1606" s="34"/>
      <c r="GBT1606" s="35"/>
      <c r="GBU1606" s="34"/>
      <c r="GCB1606" s="35"/>
      <c r="GCC1606" s="34"/>
      <c r="GCJ1606" s="35"/>
      <c r="GCK1606" s="34"/>
      <c r="GCR1606" s="35"/>
      <c r="GCS1606" s="34"/>
      <c r="GCZ1606" s="35"/>
      <c r="GDA1606" s="34"/>
      <c r="GDH1606" s="35"/>
      <c r="GDI1606" s="34"/>
      <c r="GDP1606" s="35"/>
      <c r="GDQ1606" s="34"/>
      <c r="GDX1606" s="35"/>
      <c r="GDY1606" s="34"/>
      <c r="GEF1606" s="35"/>
      <c r="GEG1606" s="34"/>
      <c r="GEN1606" s="35"/>
      <c r="GEO1606" s="34"/>
      <c r="GEV1606" s="35"/>
      <c r="GEW1606" s="34"/>
      <c r="GFD1606" s="35"/>
      <c r="GFE1606" s="34"/>
      <c r="GFL1606" s="35"/>
      <c r="GFM1606" s="34"/>
      <c r="GFT1606" s="35"/>
      <c r="GFU1606" s="34"/>
      <c r="GGB1606" s="35"/>
      <c r="GGC1606" s="34"/>
      <c r="GGJ1606" s="35"/>
      <c r="GGK1606" s="34"/>
      <c r="GGR1606" s="35"/>
      <c r="GGS1606" s="34"/>
      <c r="GGZ1606" s="35"/>
      <c r="GHA1606" s="34"/>
      <c r="GHH1606" s="35"/>
      <c r="GHI1606" s="34"/>
      <c r="GHP1606" s="35"/>
      <c r="GHQ1606" s="34"/>
      <c r="GHX1606" s="35"/>
      <c r="GHY1606" s="34"/>
      <c r="GIF1606" s="35"/>
      <c r="GIG1606" s="34"/>
      <c r="GIN1606" s="35"/>
      <c r="GIO1606" s="34"/>
      <c r="GIV1606" s="35"/>
      <c r="GIW1606" s="34"/>
      <c r="GJD1606" s="35"/>
      <c r="GJE1606" s="34"/>
      <c r="GJL1606" s="35"/>
      <c r="GJM1606" s="34"/>
      <c r="GJT1606" s="35"/>
      <c r="GJU1606" s="34"/>
      <c r="GKB1606" s="35"/>
      <c r="GKC1606" s="34"/>
      <c r="GKJ1606" s="35"/>
      <c r="GKK1606" s="34"/>
      <c r="GKR1606" s="35"/>
      <c r="GKS1606" s="34"/>
      <c r="GKZ1606" s="35"/>
      <c r="GLA1606" s="34"/>
      <c r="GLH1606" s="35"/>
      <c r="GLI1606" s="34"/>
      <c r="GLP1606" s="35"/>
      <c r="GLQ1606" s="34"/>
      <c r="GLX1606" s="35"/>
      <c r="GLY1606" s="34"/>
      <c r="GMF1606" s="35"/>
      <c r="GMG1606" s="34"/>
      <c r="GMN1606" s="35"/>
      <c r="GMO1606" s="34"/>
      <c r="GMV1606" s="35"/>
      <c r="GMW1606" s="34"/>
      <c r="GND1606" s="35"/>
      <c r="GNE1606" s="34"/>
      <c r="GNL1606" s="35"/>
      <c r="GNM1606" s="34"/>
      <c r="GNT1606" s="35"/>
      <c r="GNU1606" s="34"/>
      <c r="GOB1606" s="35"/>
      <c r="GOC1606" s="34"/>
      <c r="GOJ1606" s="35"/>
      <c r="GOK1606" s="34"/>
      <c r="GOR1606" s="35"/>
      <c r="GOS1606" s="34"/>
      <c r="GOZ1606" s="35"/>
      <c r="GPA1606" s="34"/>
      <c r="GPH1606" s="35"/>
      <c r="GPI1606" s="34"/>
      <c r="GPP1606" s="35"/>
      <c r="GPQ1606" s="34"/>
      <c r="GPX1606" s="35"/>
      <c r="GPY1606" s="34"/>
      <c r="GQF1606" s="35"/>
      <c r="GQG1606" s="34"/>
      <c r="GQN1606" s="35"/>
      <c r="GQO1606" s="34"/>
      <c r="GQV1606" s="35"/>
      <c r="GQW1606" s="34"/>
      <c r="GRD1606" s="35"/>
      <c r="GRE1606" s="34"/>
      <c r="GRL1606" s="35"/>
      <c r="GRM1606" s="34"/>
      <c r="GRT1606" s="35"/>
      <c r="GRU1606" s="34"/>
      <c r="GSB1606" s="35"/>
      <c r="GSC1606" s="34"/>
      <c r="GSJ1606" s="35"/>
      <c r="GSK1606" s="34"/>
      <c r="GSR1606" s="35"/>
      <c r="GSS1606" s="34"/>
      <c r="GSZ1606" s="35"/>
      <c r="GTA1606" s="34"/>
      <c r="GTH1606" s="35"/>
      <c r="GTI1606" s="34"/>
      <c r="GTP1606" s="35"/>
      <c r="GTQ1606" s="34"/>
      <c r="GTX1606" s="35"/>
      <c r="GTY1606" s="34"/>
      <c r="GUF1606" s="35"/>
      <c r="GUG1606" s="34"/>
      <c r="GUN1606" s="35"/>
      <c r="GUO1606" s="34"/>
      <c r="GUV1606" s="35"/>
      <c r="GUW1606" s="34"/>
      <c r="GVD1606" s="35"/>
      <c r="GVE1606" s="34"/>
      <c r="GVL1606" s="35"/>
      <c r="GVM1606" s="34"/>
      <c r="GVT1606" s="35"/>
      <c r="GVU1606" s="34"/>
      <c r="GWB1606" s="35"/>
      <c r="GWC1606" s="34"/>
      <c r="GWJ1606" s="35"/>
      <c r="GWK1606" s="34"/>
      <c r="GWR1606" s="35"/>
      <c r="GWS1606" s="34"/>
      <c r="GWZ1606" s="35"/>
      <c r="GXA1606" s="34"/>
      <c r="GXH1606" s="35"/>
      <c r="GXI1606" s="34"/>
      <c r="GXP1606" s="35"/>
      <c r="GXQ1606" s="34"/>
      <c r="GXX1606" s="35"/>
      <c r="GXY1606" s="34"/>
      <c r="GYF1606" s="35"/>
      <c r="GYG1606" s="34"/>
      <c r="GYN1606" s="35"/>
      <c r="GYO1606" s="34"/>
      <c r="GYV1606" s="35"/>
      <c r="GYW1606" s="34"/>
      <c r="GZD1606" s="35"/>
      <c r="GZE1606" s="34"/>
      <c r="GZL1606" s="35"/>
      <c r="GZM1606" s="34"/>
      <c r="GZT1606" s="35"/>
      <c r="GZU1606" s="34"/>
      <c r="HAB1606" s="35"/>
      <c r="HAC1606" s="34"/>
      <c r="HAJ1606" s="35"/>
      <c r="HAK1606" s="34"/>
      <c r="HAR1606" s="35"/>
      <c r="HAS1606" s="34"/>
      <c r="HAZ1606" s="35"/>
      <c r="HBA1606" s="34"/>
      <c r="HBH1606" s="35"/>
      <c r="HBI1606" s="34"/>
      <c r="HBP1606" s="35"/>
      <c r="HBQ1606" s="34"/>
      <c r="HBX1606" s="35"/>
      <c r="HBY1606" s="34"/>
      <c r="HCF1606" s="35"/>
      <c r="HCG1606" s="34"/>
      <c r="HCN1606" s="35"/>
      <c r="HCO1606" s="34"/>
      <c r="HCV1606" s="35"/>
      <c r="HCW1606" s="34"/>
      <c r="HDD1606" s="35"/>
      <c r="HDE1606" s="34"/>
      <c r="HDL1606" s="35"/>
      <c r="HDM1606" s="34"/>
      <c r="HDT1606" s="35"/>
      <c r="HDU1606" s="34"/>
      <c r="HEB1606" s="35"/>
      <c r="HEC1606" s="34"/>
      <c r="HEJ1606" s="35"/>
      <c r="HEK1606" s="34"/>
      <c r="HER1606" s="35"/>
      <c r="HES1606" s="34"/>
      <c r="HEZ1606" s="35"/>
      <c r="HFA1606" s="34"/>
      <c r="HFH1606" s="35"/>
      <c r="HFI1606" s="34"/>
      <c r="HFP1606" s="35"/>
      <c r="HFQ1606" s="34"/>
      <c r="HFX1606" s="35"/>
      <c r="HFY1606" s="34"/>
      <c r="HGF1606" s="35"/>
      <c r="HGG1606" s="34"/>
      <c r="HGN1606" s="35"/>
      <c r="HGO1606" s="34"/>
      <c r="HGV1606" s="35"/>
      <c r="HGW1606" s="34"/>
      <c r="HHD1606" s="35"/>
      <c r="HHE1606" s="34"/>
      <c r="HHL1606" s="35"/>
      <c r="HHM1606" s="34"/>
      <c r="HHT1606" s="35"/>
      <c r="HHU1606" s="34"/>
      <c r="HIB1606" s="35"/>
      <c r="HIC1606" s="34"/>
      <c r="HIJ1606" s="35"/>
      <c r="HIK1606" s="34"/>
      <c r="HIR1606" s="35"/>
      <c r="HIS1606" s="34"/>
      <c r="HIZ1606" s="35"/>
      <c r="HJA1606" s="34"/>
      <c r="HJH1606" s="35"/>
      <c r="HJI1606" s="34"/>
      <c r="HJP1606" s="35"/>
      <c r="HJQ1606" s="34"/>
      <c r="HJX1606" s="35"/>
      <c r="HJY1606" s="34"/>
      <c r="HKF1606" s="35"/>
      <c r="HKG1606" s="34"/>
      <c r="HKN1606" s="35"/>
      <c r="HKO1606" s="34"/>
      <c r="HKV1606" s="35"/>
      <c r="HKW1606" s="34"/>
      <c r="HLD1606" s="35"/>
      <c r="HLE1606" s="34"/>
      <c r="HLL1606" s="35"/>
      <c r="HLM1606" s="34"/>
      <c r="HLT1606" s="35"/>
      <c r="HLU1606" s="34"/>
      <c r="HMB1606" s="35"/>
      <c r="HMC1606" s="34"/>
      <c r="HMJ1606" s="35"/>
      <c r="HMK1606" s="34"/>
      <c r="HMR1606" s="35"/>
      <c r="HMS1606" s="34"/>
      <c r="HMZ1606" s="35"/>
      <c r="HNA1606" s="34"/>
      <c r="HNH1606" s="35"/>
      <c r="HNI1606" s="34"/>
      <c r="HNP1606" s="35"/>
      <c r="HNQ1606" s="34"/>
      <c r="HNX1606" s="35"/>
      <c r="HNY1606" s="34"/>
      <c r="HOF1606" s="35"/>
      <c r="HOG1606" s="34"/>
      <c r="HON1606" s="35"/>
      <c r="HOO1606" s="34"/>
      <c r="HOV1606" s="35"/>
      <c r="HOW1606" s="34"/>
      <c r="HPD1606" s="35"/>
      <c r="HPE1606" s="34"/>
      <c r="HPL1606" s="35"/>
      <c r="HPM1606" s="34"/>
      <c r="HPT1606" s="35"/>
      <c r="HPU1606" s="34"/>
      <c r="HQB1606" s="35"/>
      <c r="HQC1606" s="34"/>
      <c r="HQJ1606" s="35"/>
      <c r="HQK1606" s="34"/>
      <c r="HQR1606" s="35"/>
      <c r="HQS1606" s="34"/>
      <c r="HQZ1606" s="35"/>
      <c r="HRA1606" s="34"/>
      <c r="HRH1606" s="35"/>
      <c r="HRI1606" s="34"/>
      <c r="HRP1606" s="35"/>
      <c r="HRQ1606" s="34"/>
      <c r="HRX1606" s="35"/>
      <c r="HRY1606" s="34"/>
      <c r="HSF1606" s="35"/>
      <c r="HSG1606" s="34"/>
      <c r="HSN1606" s="35"/>
      <c r="HSO1606" s="34"/>
      <c r="HSV1606" s="35"/>
      <c r="HSW1606" s="34"/>
      <c r="HTD1606" s="35"/>
      <c r="HTE1606" s="34"/>
      <c r="HTL1606" s="35"/>
      <c r="HTM1606" s="34"/>
      <c r="HTT1606" s="35"/>
      <c r="HTU1606" s="34"/>
      <c r="HUB1606" s="35"/>
      <c r="HUC1606" s="34"/>
      <c r="HUJ1606" s="35"/>
      <c r="HUK1606" s="34"/>
      <c r="HUR1606" s="35"/>
      <c r="HUS1606" s="34"/>
      <c r="HUZ1606" s="35"/>
      <c r="HVA1606" s="34"/>
      <c r="HVH1606" s="35"/>
      <c r="HVI1606" s="34"/>
      <c r="HVP1606" s="35"/>
      <c r="HVQ1606" s="34"/>
      <c r="HVX1606" s="35"/>
      <c r="HVY1606" s="34"/>
      <c r="HWF1606" s="35"/>
      <c r="HWG1606" s="34"/>
      <c r="HWN1606" s="35"/>
      <c r="HWO1606" s="34"/>
      <c r="HWV1606" s="35"/>
      <c r="HWW1606" s="34"/>
      <c r="HXD1606" s="35"/>
      <c r="HXE1606" s="34"/>
      <c r="HXL1606" s="35"/>
      <c r="HXM1606" s="34"/>
      <c r="HXT1606" s="35"/>
      <c r="HXU1606" s="34"/>
      <c r="HYB1606" s="35"/>
      <c r="HYC1606" s="34"/>
      <c r="HYJ1606" s="35"/>
      <c r="HYK1606" s="34"/>
      <c r="HYR1606" s="35"/>
      <c r="HYS1606" s="34"/>
      <c r="HYZ1606" s="35"/>
      <c r="HZA1606" s="34"/>
      <c r="HZH1606" s="35"/>
      <c r="HZI1606" s="34"/>
      <c r="HZP1606" s="35"/>
      <c r="HZQ1606" s="34"/>
      <c r="HZX1606" s="35"/>
      <c r="HZY1606" s="34"/>
      <c r="IAF1606" s="35"/>
      <c r="IAG1606" s="34"/>
      <c r="IAN1606" s="35"/>
      <c r="IAO1606" s="34"/>
      <c r="IAV1606" s="35"/>
      <c r="IAW1606" s="34"/>
      <c r="IBD1606" s="35"/>
      <c r="IBE1606" s="34"/>
      <c r="IBL1606" s="35"/>
      <c r="IBM1606" s="34"/>
      <c r="IBT1606" s="35"/>
      <c r="IBU1606" s="34"/>
      <c r="ICB1606" s="35"/>
      <c r="ICC1606" s="34"/>
      <c r="ICJ1606" s="35"/>
      <c r="ICK1606" s="34"/>
      <c r="ICR1606" s="35"/>
      <c r="ICS1606" s="34"/>
      <c r="ICZ1606" s="35"/>
      <c r="IDA1606" s="34"/>
      <c r="IDH1606" s="35"/>
      <c r="IDI1606" s="34"/>
      <c r="IDP1606" s="35"/>
      <c r="IDQ1606" s="34"/>
      <c r="IDX1606" s="35"/>
      <c r="IDY1606" s="34"/>
      <c r="IEF1606" s="35"/>
      <c r="IEG1606" s="34"/>
      <c r="IEN1606" s="35"/>
      <c r="IEO1606" s="34"/>
      <c r="IEV1606" s="35"/>
      <c r="IEW1606" s="34"/>
      <c r="IFD1606" s="35"/>
      <c r="IFE1606" s="34"/>
      <c r="IFL1606" s="35"/>
      <c r="IFM1606" s="34"/>
      <c r="IFT1606" s="35"/>
      <c r="IFU1606" s="34"/>
      <c r="IGB1606" s="35"/>
      <c r="IGC1606" s="34"/>
      <c r="IGJ1606" s="35"/>
      <c r="IGK1606" s="34"/>
      <c r="IGR1606" s="35"/>
      <c r="IGS1606" s="34"/>
      <c r="IGZ1606" s="35"/>
      <c r="IHA1606" s="34"/>
      <c r="IHH1606" s="35"/>
      <c r="IHI1606" s="34"/>
      <c r="IHP1606" s="35"/>
      <c r="IHQ1606" s="34"/>
      <c r="IHX1606" s="35"/>
      <c r="IHY1606" s="34"/>
      <c r="IIF1606" s="35"/>
      <c r="IIG1606" s="34"/>
      <c r="IIN1606" s="35"/>
      <c r="IIO1606" s="34"/>
      <c r="IIV1606" s="35"/>
      <c r="IIW1606" s="34"/>
      <c r="IJD1606" s="35"/>
      <c r="IJE1606" s="34"/>
      <c r="IJL1606" s="35"/>
      <c r="IJM1606" s="34"/>
      <c r="IJT1606" s="35"/>
      <c r="IJU1606" s="34"/>
      <c r="IKB1606" s="35"/>
      <c r="IKC1606" s="34"/>
      <c r="IKJ1606" s="35"/>
      <c r="IKK1606" s="34"/>
      <c r="IKR1606" s="35"/>
      <c r="IKS1606" s="34"/>
      <c r="IKZ1606" s="35"/>
      <c r="ILA1606" s="34"/>
      <c r="ILH1606" s="35"/>
      <c r="ILI1606" s="34"/>
      <c r="ILP1606" s="35"/>
      <c r="ILQ1606" s="34"/>
      <c r="ILX1606" s="35"/>
      <c r="ILY1606" s="34"/>
      <c r="IMF1606" s="35"/>
      <c r="IMG1606" s="34"/>
      <c r="IMN1606" s="35"/>
      <c r="IMO1606" s="34"/>
      <c r="IMV1606" s="35"/>
      <c r="IMW1606" s="34"/>
      <c r="IND1606" s="35"/>
      <c r="INE1606" s="34"/>
      <c r="INL1606" s="35"/>
      <c r="INM1606" s="34"/>
      <c r="INT1606" s="35"/>
      <c r="INU1606" s="34"/>
      <c r="IOB1606" s="35"/>
      <c r="IOC1606" s="34"/>
      <c r="IOJ1606" s="35"/>
      <c r="IOK1606" s="34"/>
      <c r="IOR1606" s="35"/>
      <c r="IOS1606" s="34"/>
      <c r="IOZ1606" s="35"/>
      <c r="IPA1606" s="34"/>
      <c r="IPH1606" s="35"/>
      <c r="IPI1606" s="34"/>
      <c r="IPP1606" s="35"/>
      <c r="IPQ1606" s="34"/>
      <c r="IPX1606" s="35"/>
      <c r="IPY1606" s="34"/>
      <c r="IQF1606" s="35"/>
      <c r="IQG1606" s="34"/>
      <c r="IQN1606" s="35"/>
      <c r="IQO1606" s="34"/>
      <c r="IQV1606" s="35"/>
      <c r="IQW1606" s="34"/>
      <c r="IRD1606" s="35"/>
      <c r="IRE1606" s="34"/>
      <c r="IRL1606" s="35"/>
      <c r="IRM1606" s="34"/>
      <c r="IRT1606" s="35"/>
      <c r="IRU1606" s="34"/>
      <c r="ISB1606" s="35"/>
      <c r="ISC1606" s="34"/>
      <c r="ISJ1606" s="35"/>
      <c r="ISK1606" s="34"/>
      <c r="ISR1606" s="35"/>
      <c r="ISS1606" s="34"/>
      <c r="ISZ1606" s="35"/>
      <c r="ITA1606" s="34"/>
      <c r="ITH1606" s="35"/>
      <c r="ITI1606" s="34"/>
      <c r="ITP1606" s="35"/>
      <c r="ITQ1606" s="34"/>
      <c r="ITX1606" s="35"/>
      <c r="ITY1606" s="34"/>
      <c r="IUF1606" s="35"/>
      <c r="IUG1606" s="34"/>
      <c r="IUN1606" s="35"/>
      <c r="IUO1606" s="34"/>
      <c r="IUV1606" s="35"/>
      <c r="IUW1606" s="34"/>
      <c r="IVD1606" s="35"/>
      <c r="IVE1606" s="34"/>
      <c r="IVL1606" s="35"/>
      <c r="IVM1606" s="34"/>
      <c r="IVT1606" s="35"/>
      <c r="IVU1606" s="34"/>
      <c r="IWB1606" s="35"/>
      <c r="IWC1606" s="34"/>
      <c r="IWJ1606" s="35"/>
      <c r="IWK1606" s="34"/>
      <c r="IWR1606" s="35"/>
      <c r="IWS1606" s="34"/>
      <c r="IWZ1606" s="35"/>
      <c r="IXA1606" s="34"/>
      <c r="IXH1606" s="35"/>
      <c r="IXI1606" s="34"/>
      <c r="IXP1606" s="35"/>
      <c r="IXQ1606" s="34"/>
      <c r="IXX1606" s="35"/>
      <c r="IXY1606" s="34"/>
      <c r="IYF1606" s="35"/>
      <c r="IYG1606" s="34"/>
      <c r="IYN1606" s="35"/>
      <c r="IYO1606" s="34"/>
      <c r="IYV1606" s="35"/>
      <c r="IYW1606" s="34"/>
      <c r="IZD1606" s="35"/>
      <c r="IZE1606" s="34"/>
      <c r="IZL1606" s="35"/>
      <c r="IZM1606" s="34"/>
      <c r="IZT1606" s="35"/>
      <c r="IZU1606" s="34"/>
      <c r="JAB1606" s="35"/>
      <c r="JAC1606" s="34"/>
      <c r="JAJ1606" s="35"/>
      <c r="JAK1606" s="34"/>
      <c r="JAR1606" s="35"/>
      <c r="JAS1606" s="34"/>
      <c r="JAZ1606" s="35"/>
      <c r="JBA1606" s="34"/>
      <c r="JBH1606" s="35"/>
      <c r="JBI1606" s="34"/>
      <c r="JBP1606" s="35"/>
      <c r="JBQ1606" s="34"/>
      <c r="JBX1606" s="35"/>
      <c r="JBY1606" s="34"/>
      <c r="JCF1606" s="35"/>
      <c r="JCG1606" s="34"/>
      <c r="JCN1606" s="35"/>
      <c r="JCO1606" s="34"/>
      <c r="JCV1606" s="35"/>
      <c r="JCW1606" s="34"/>
      <c r="JDD1606" s="35"/>
      <c r="JDE1606" s="34"/>
      <c r="JDL1606" s="35"/>
      <c r="JDM1606" s="34"/>
      <c r="JDT1606" s="35"/>
      <c r="JDU1606" s="34"/>
      <c r="JEB1606" s="35"/>
      <c r="JEC1606" s="34"/>
      <c r="JEJ1606" s="35"/>
      <c r="JEK1606" s="34"/>
      <c r="JER1606" s="35"/>
      <c r="JES1606" s="34"/>
      <c r="JEZ1606" s="35"/>
      <c r="JFA1606" s="34"/>
      <c r="JFH1606" s="35"/>
      <c r="JFI1606" s="34"/>
      <c r="JFP1606" s="35"/>
      <c r="JFQ1606" s="34"/>
      <c r="JFX1606" s="35"/>
      <c r="JFY1606" s="34"/>
      <c r="JGF1606" s="35"/>
      <c r="JGG1606" s="34"/>
      <c r="JGN1606" s="35"/>
      <c r="JGO1606" s="34"/>
      <c r="JGV1606" s="35"/>
      <c r="JGW1606" s="34"/>
      <c r="JHD1606" s="35"/>
      <c r="JHE1606" s="34"/>
      <c r="JHL1606" s="35"/>
      <c r="JHM1606" s="34"/>
      <c r="JHT1606" s="35"/>
      <c r="JHU1606" s="34"/>
      <c r="JIB1606" s="35"/>
      <c r="JIC1606" s="34"/>
      <c r="JIJ1606" s="35"/>
      <c r="JIK1606" s="34"/>
      <c r="JIR1606" s="35"/>
      <c r="JIS1606" s="34"/>
      <c r="JIZ1606" s="35"/>
      <c r="JJA1606" s="34"/>
      <c r="JJH1606" s="35"/>
      <c r="JJI1606" s="34"/>
      <c r="JJP1606" s="35"/>
      <c r="JJQ1606" s="34"/>
      <c r="JJX1606" s="35"/>
      <c r="JJY1606" s="34"/>
      <c r="JKF1606" s="35"/>
      <c r="JKG1606" s="34"/>
      <c r="JKN1606" s="35"/>
      <c r="JKO1606" s="34"/>
      <c r="JKV1606" s="35"/>
      <c r="JKW1606" s="34"/>
      <c r="JLD1606" s="35"/>
      <c r="JLE1606" s="34"/>
      <c r="JLL1606" s="35"/>
      <c r="JLM1606" s="34"/>
      <c r="JLT1606" s="35"/>
      <c r="JLU1606" s="34"/>
      <c r="JMB1606" s="35"/>
      <c r="JMC1606" s="34"/>
      <c r="JMJ1606" s="35"/>
      <c r="JMK1606" s="34"/>
      <c r="JMR1606" s="35"/>
      <c r="JMS1606" s="34"/>
      <c r="JMZ1606" s="35"/>
      <c r="JNA1606" s="34"/>
      <c r="JNH1606" s="35"/>
      <c r="JNI1606" s="34"/>
      <c r="JNP1606" s="35"/>
      <c r="JNQ1606" s="34"/>
      <c r="JNX1606" s="35"/>
      <c r="JNY1606" s="34"/>
      <c r="JOF1606" s="35"/>
      <c r="JOG1606" s="34"/>
      <c r="JON1606" s="35"/>
      <c r="JOO1606" s="34"/>
      <c r="JOV1606" s="35"/>
      <c r="JOW1606" s="34"/>
      <c r="JPD1606" s="35"/>
      <c r="JPE1606" s="34"/>
      <c r="JPL1606" s="35"/>
      <c r="JPM1606" s="34"/>
      <c r="JPT1606" s="35"/>
      <c r="JPU1606" s="34"/>
      <c r="JQB1606" s="35"/>
      <c r="JQC1606" s="34"/>
      <c r="JQJ1606" s="35"/>
      <c r="JQK1606" s="34"/>
      <c r="JQR1606" s="35"/>
      <c r="JQS1606" s="34"/>
      <c r="JQZ1606" s="35"/>
      <c r="JRA1606" s="34"/>
      <c r="JRH1606" s="35"/>
      <c r="JRI1606" s="34"/>
      <c r="JRP1606" s="35"/>
      <c r="JRQ1606" s="34"/>
      <c r="JRX1606" s="35"/>
      <c r="JRY1606" s="34"/>
      <c r="JSF1606" s="35"/>
      <c r="JSG1606" s="34"/>
      <c r="JSN1606" s="35"/>
      <c r="JSO1606" s="34"/>
      <c r="JSV1606" s="35"/>
      <c r="JSW1606" s="34"/>
      <c r="JTD1606" s="35"/>
      <c r="JTE1606" s="34"/>
      <c r="JTL1606" s="35"/>
      <c r="JTM1606" s="34"/>
      <c r="JTT1606" s="35"/>
      <c r="JTU1606" s="34"/>
      <c r="JUB1606" s="35"/>
      <c r="JUC1606" s="34"/>
      <c r="JUJ1606" s="35"/>
      <c r="JUK1606" s="34"/>
      <c r="JUR1606" s="35"/>
      <c r="JUS1606" s="34"/>
      <c r="JUZ1606" s="35"/>
      <c r="JVA1606" s="34"/>
      <c r="JVH1606" s="35"/>
      <c r="JVI1606" s="34"/>
      <c r="JVP1606" s="35"/>
      <c r="JVQ1606" s="34"/>
      <c r="JVX1606" s="35"/>
      <c r="JVY1606" s="34"/>
      <c r="JWF1606" s="35"/>
      <c r="JWG1606" s="34"/>
      <c r="JWN1606" s="35"/>
      <c r="JWO1606" s="34"/>
      <c r="JWV1606" s="35"/>
      <c r="JWW1606" s="34"/>
      <c r="JXD1606" s="35"/>
      <c r="JXE1606" s="34"/>
      <c r="JXL1606" s="35"/>
      <c r="JXM1606" s="34"/>
      <c r="JXT1606" s="35"/>
      <c r="JXU1606" s="34"/>
      <c r="JYB1606" s="35"/>
      <c r="JYC1606" s="34"/>
      <c r="JYJ1606" s="35"/>
      <c r="JYK1606" s="34"/>
      <c r="JYR1606" s="35"/>
      <c r="JYS1606" s="34"/>
      <c r="JYZ1606" s="35"/>
      <c r="JZA1606" s="34"/>
      <c r="JZH1606" s="35"/>
      <c r="JZI1606" s="34"/>
      <c r="JZP1606" s="35"/>
      <c r="JZQ1606" s="34"/>
      <c r="JZX1606" s="35"/>
      <c r="JZY1606" s="34"/>
      <c r="KAF1606" s="35"/>
      <c r="KAG1606" s="34"/>
      <c r="KAN1606" s="35"/>
      <c r="KAO1606" s="34"/>
      <c r="KAV1606" s="35"/>
      <c r="KAW1606" s="34"/>
      <c r="KBD1606" s="35"/>
      <c r="KBE1606" s="34"/>
      <c r="KBL1606" s="35"/>
      <c r="KBM1606" s="34"/>
      <c r="KBT1606" s="35"/>
      <c r="KBU1606" s="34"/>
      <c r="KCB1606" s="35"/>
      <c r="KCC1606" s="34"/>
      <c r="KCJ1606" s="35"/>
      <c r="KCK1606" s="34"/>
      <c r="KCR1606" s="35"/>
      <c r="KCS1606" s="34"/>
      <c r="KCZ1606" s="35"/>
      <c r="KDA1606" s="34"/>
      <c r="KDH1606" s="35"/>
      <c r="KDI1606" s="34"/>
      <c r="KDP1606" s="35"/>
      <c r="KDQ1606" s="34"/>
      <c r="KDX1606" s="35"/>
      <c r="KDY1606" s="34"/>
      <c r="KEF1606" s="35"/>
      <c r="KEG1606" s="34"/>
      <c r="KEN1606" s="35"/>
      <c r="KEO1606" s="34"/>
      <c r="KEV1606" s="35"/>
      <c r="KEW1606" s="34"/>
      <c r="KFD1606" s="35"/>
      <c r="KFE1606" s="34"/>
      <c r="KFL1606" s="35"/>
      <c r="KFM1606" s="34"/>
      <c r="KFT1606" s="35"/>
      <c r="KFU1606" s="34"/>
      <c r="KGB1606" s="35"/>
      <c r="KGC1606" s="34"/>
      <c r="KGJ1606" s="35"/>
      <c r="KGK1606" s="34"/>
      <c r="KGR1606" s="35"/>
      <c r="KGS1606" s="34"/>
      <c r="KGZ1606" s="35"/>
      <c r="KHA1606" s="34"/>
      <c r="KHH1606" s="35"/>
      <c r="KHI1606" s="34"/>
      <c r="KHP1606" s="35"/>
      <c r="KHQ1606" s="34"/>
      <c r="KHX1606" s="35"/>
      <c r="KHY1606" s="34"/>
      <c r="KIF1606" s="35"/>
      <c r="KIG1606" s="34"/>
      <c r="KIN1606" s="35"/>
      <c r="KIO1606" s="34"/>
      <c r="KIV1606" s="35"/>
      <c r="KIW1606" s="34"/>
      <c r="KJD1606" s="35"/>
      <c r="KJE1606" s="34"/>
      <c r="KJL1606" s="35"/>
      <c r="KJM1606" s="34"/>
      <c r="KJT1606" s="35"/>
      <c r="KJU1606" s="34"/>
      <c r="KKB1606" s="35"/>
      <c r="KKC1606" s="34"/>
      <c r="KKJ1606" s="35"/>
      <c r="KKK1606" s="34"/>
      <c r="KKR1606" s="35"/>
      <c r="KKS1606" s="34"/>
      <c r="KKZ1606" s="35"/>
      <c r="KLA1606" s="34"/>
      <c r="KLH1606" s="35"/>
      <c r="KLI1606" s="34"/>
      <c r="KLP1606" s="35"/>
      <c r="KLQ1606" s="34"/>
      <c r="KLX1606" s="35"/>
      <c r="KLY1606" s="34"/>
      <c r="KMF1606" s="35"/>
      <c r="KMG1606" s="34"/>
      <c r="KMN1606" s="35"/>
      <c r="KMO1606" s="34"/>
      <c r="KMV1606" s="35"/>
      <c r="KMW1606" s="34"/>
      <c r="KND1606" s="35"/>
      <c r="KNE1606" s="34"/>
      <c r="KNL1606" s="35"/>
      <c r="KNM1606" s="34"/>
      <c r="KNT1606" s="35"/>
      <c r="KNU1606" s="34"/>
      <c r="KOB1606" s="35"/>
      <c r="KOC1606" s="34"/>
      <c r="KOJ1606" s="35"/>
      <c r="KOK1606" s="34"/>
      <c r="KOR1606" s="35"/>
      <c r="KOS1606" s="34"/>
      <c r="KOZ1606" s="35"/>
      <c r="KPA1606" s="34"/>
      <c r="KPH1606" s="35"/>
      <c r="KPI1606" s="34"/>
      <c r="KPP1606" s="35"/>
      <c r="KPQ1606" s="34"/>
      <c r="KPX1606" s="35"/>
      <c r="KPY1606" s="34"/>
      <c r="KQF1606" s="35"/>
      <c r="KQG1606" s="34"/>
      <c r="KQN1606" s="35"/>
      <c r="KQO1606" s="34"/>
      <c r="KQV1606" s="35"/>
      <c r="KQW1606" s="34"/>
      <c r="KRD1606" s="35"/>
      <c r="KRE1606" s="34"/>
      <c r="KRL1606" s="35"/>
      <c r="KRM1606" s="34"/>
      <c r="KRT1606" s="35"/>
      <c r="KRU1606" s="34"/>
      <c r="KSB1606" s="35"/>
      <c r="KSC1606" s="34"/>
      <c r="KSJ1606" s="35"/>
      <c r="KSK1606" s="34"/>
      <c r="KSR1606" s="35"/>
      <c r="KSS1606" s="34"/>
      <c r="KSZ1606" s="35"/>
      <c r="KTA1606" s="34"/>
      <c r="KTH1606" s="35"/>
      <c r="KTI1606" s="34"/>
      <c r="KTP1606" s="35"/>
      <c r="KTQ1606" s="34"/>
      <c r="KTX1606" s="35"/>
      <c r="KTY1606" s="34"/>
      <c r="KUF1606" s="35"/>
      <c r="KUG1606" s="34"/>
      <c r="KUN1606" s="35"/>
      <c r="KUO1606" s="34"/>
      <c r="KUV1606" s="35"/>
      <c r="KUW1606" s="34"/>
      <c r="KVD1606" s="35"/>
      <c r="KVE1606" s="34"/>
      <c r="KVL1606" s="35"/>
      <c r="KVM1606" s="34"/>
      <c r="KVT1606" s="35"/>
      <c r="KVU1606" s="34"/>
      <c r="KWB1606" s="35"/>
      <c r="KWC1606" s="34"/>
      <c r="KWJ1606" s="35"/>
      <c r="KWK1606" s="34"/>
      <c r="KWR1606" s="35"/>
      <c r="KWS1606" s="34"/>
      <c r="KWZ1606" s="35"/>
      <c r="KXA1606" s="34"/>
      <c r="KXH1606" s="35"/>
      <c r="KXI1606" s="34"/>
      <c r="KXP1606" s="35"/>
      <c r="KXQ1606" s="34"/>
      <c r="KXX1606" s="35"/>
      <c r="KXY1606" s="34"/>
      <c r="KYF1606" s="35"/>
      <c r="KYG1606" s="34"/>
      <c r="KYN1606" s="35"/>
      <c r="KYO1606" s="34"/>
      <c r="KYV1606" s="35"/>
      <c r="KYW1606" s="34"/>
      <c r="KZD1606" s="35"/>
      <c r="KZE1606" s="34"/>
      <c r="KZL1606" s="35"/>
      <c r="KZM1606" s="34"/>
      <c r="KZT1606" s="35"/>
      <c r="KZU1606" s="34"/>
      <c r="LAB1606" s="35"/>
      <c r="LAC1606" s="34"/>
      <c r="LAJ1606" s="35"/>
      <c r="LAK1606" s="34"/>
      <c r="LAR1606" s="35"/>
      <c r="LAS1606" s="34"/>
      <c r="LAZ1606" s="35"/>
      <c r="LBA1606" s="34"/>
      <c r="LBH1606" s="35"/>
      <c r="LBI1606" s="34"/>
      <c r="LBP1606" s="35"/>
      <c r="LBQ1606" s="34"/>
      <c r="LBX1606" s="35"/>
      <c r="LBY1606" s="34"/>
      <c r="LCF1606" s="35"/>
      <c r="LCG1606" s="34"/>
      <c r="LCN1606" s="35"/>
      <c r="LCO1606" s="34"/>
      <c r="LCV1606" s="35"/>
      <c r="LCW1606" s="34"/>
      <c r="LDD1606" s="35"/>
      <c r="LDE1606" s="34"/>
      <c r="LDL1606" s="35"/>
      <c r="LDM1606" s="34"/>
      <c r="LDT1606" s="35"/>
      <c r="LDU1606" s="34"/>
      <c r="LEB1606" s="35"/>
      <c r="LEC1606" s="34"/>
      <c r="LEJ1606" s="35"/>
      <c r="LEK1606" s="34"/>
      <c r="LER1606" s="35"/>
      <c r="LES1606" s="34"/>
      <c r="LEZ1606" s="35"/>
      <c r="LFA1606" s="34"/>
      <c r="LFH1606" s="35"/>
      <c r="LFI1606" s="34"/>
      <c r="LFP1606" s="35"/>
      <c r="LFQ1606" s="34"/>
      <c r="LFX1606" s="35"/>
      <c r="LFY1606" s="34"/>
      <c r="LGF1606" s="35"/>
      <c r="LGG1606" s="34"/>
      <c r="LGN1606" s="35"/>
      <c r="LGO1606" s="34"/>
      <c r="LGV1606" s="35"/>
      <c r="LGW1606" s="34"/>
      <c r="LHD1606" s="35"/>
      <c r="LHE1606" s="34"/>
      <c r="LHL1606" s="35"/>
      <c r="LHM1606" s="34"/>
      <c r="LHT1606" s="35"/>
      <c r="LHU1606" s="34"/>
      <c r="LIB1606" s="35"/>
      <c r="LIC1606" s="34"/>
      <c r="LIJ1606" s="35"/>
      <c r="LIK1606" s="34"/>
      <c r="LIR1606" s="35"/>
      <c r="LIS1606" s="34"/>
      <c r="LIZ1606" s="35"/>
      <c r="LJA1606" s="34"/>
      <c r="LJH1606" s="35"/>
      <c r="LJI1606" s="34"/>
      <c r="LJP1606" s="35"/>
      <c r="LJQ1606" s="34"/>
      <c r="LJX1606" s="35"/>
      <c r="LJY1606" s="34"/>
      <c r="LKF1606" s="35"/>
      <c r="LKG1606" s="34"/>
      <c r="LKN1606" s="35"/>
      <c r="LKO1606" s="34"/>
      <c r="LKV1606" s="35"/>
      <c r="LKW1606" s="34"/>
      <c r="LLD1606" s="35"/>
      <c r="LLE1606" s="34"/>
      <c r="LLL1606" s="35"/>
      <c r="LLM1606" s="34"/>
      <c r="LLT1606" s="35"/>
      <c r="LLU1606" s="34"/>
      <c r="LMB1606" s="35"/>
      <c r="LMC1606" s="34"/>
      <c r="LMJ1606" s="35"/>
      <c r="LMK1606" s="34"/>
      <c r="LMR1606" s="35"/>
      <c r="LMS1606" s="34"/>
      <c r="LMZ1606" s="35"/>
      <c r="LNA1606" s="34"/>
      <c r="LNH1606" s="35"/>
      <c r="LNI1606" s="34"/>
      <c r="LNP1606" s="35"/>
      <c r="LNQ1606" s="34"/>
      <c r="LNX1606" s="35"/>
      <c r="LNY1606" s="34"/>
      <c r="LOF1606" s="35"/>
      <c r="LOG1606" s="34"/>
      <c r="LON1606" s="35"/>
      <c r="LOO1606" s="34"/>
      <c r="LOV1606" s="35"/>
      <c r="LOW1606" s="34"/>
      <c r="LPD1606" s="35"/>
      <c r="LPE1606" s="34"/>
      <c r="LPL1606" s="35"/>
      <c r="LPM1606" s="34"/>
      <c r="LPT1606" s="35"/>
      <c r="LPU1606" s="34"/>
      <c r="LQB1606" s="35"/>
      <c r="LQC1606" s="34"/>
      <c r="LQJ1606" s="35"/>
      <c r="LQK1606" s="34"/>
      <c r="LQR1606" s="35"/>
      <c r="LQS1606" s="34"/>
      <c r="LQZ1606" s="35"/>
      <c r="LRA1606" s="34"/>
      <c r="LRH1606" s="35"/>
      <c r="LRI1606" s="34"/>
      <c r="LRP1606" s="35"/>
      <c r="LRQ1606" s="34"/>
      <c r="LRX1606" s="35"/>
      <c r="LRY1606" s="34"/>
      <c r="LSF1606" s="35"/>
      <c r="LSG1606" s="34"/>
      <c r="LSN1606" s="35"/>
      <c r="LSO1606" s="34"/>
      <c r="LSV1606" s="35"/>
      <c r="LSW1606" s="34"/>
      <c r="LTD1606" s="35"/>
      <c r="LTE1606" s="34"/>
      <c r="LTL1606" s="35"/>
      <c r="LTM1606" s="34"/>
      <c r="LTT1606" s="35"/>
      <c r="LTU1606" s="34"/>
      <c r="LUB1606" s="35"/>
      <c r="LUC1606" s="34"/>
      <c r="LUJ1606" s="35"/>
      <c r="LUK1606" s="34"/>
      <c r="LUR1606" s="35"/>
      <c r="LUS1606" s="34"/>
      <c r="LUZ1606" s="35"/>
      <c r="LVA1606" s="34"/>
      <c r="LVH1606" s="35"/>
      <c r="LVI1606" s="34"/>
      <c r="LVP1606" s="35"/>
      <c r="LVQ1606" s="34"/>
      <c r="LVX1606" s="35"/>
      <c r="LVY1606" s="34"/>
      <c r="LWF1606" s="35"/>
      <c r="LWG1606" s="34"/>
      <c r="LWN1606" s="35"/>
      <c r="LWO1606" s="34"/>
      <c r="LWV1606" s="35"/>
      <c r="LWW1606" s="34"/>
      <c r="LXD1606" s="35"/>
      <c r="LXE1606" s="34"/>
      <c r="LXL1606" s="35"/>
      <c r="LXM1606" s="34"/>
      <c r="LXT1606" s="35"/>
      <c r="LXU1606" s="34"/>
      <c r="LYB1606" s="35"/>
      <c r="LYC1606" s="34"/>
      <c r="LYJ1606" s="35"/>
      <c r="LYK1606" s="34"/>
      <c r="LYR1606" s="35"/>
      <c r="LYS1606" s="34"/>
      <c r="LYZ1606" s="35"/>
      <c r="LZA1606" s="34"/>
      <c r="LZH1606" s="35"/>
      <c r="LZI1606" s="34"/>
      <c r="LZP1606" s="35"/>
      <c r="LZQ1606" s="34"/>
      <c r="LZX1606" s="35"/>
      <c r="LZY1606" s="34"/>
      <c r="MAF1606" s="35"/>
      <c r="MAG1606" s="34"/>
      <c r="MAN1606" s="35"/>
      <c r="MAO1606" s="34"/>
      <c r="MAV1606" s="35"/>
      <c r="MAW1606" s="34"/>
      <c r="MBD1606" s="35"/>
      <c r="MBE1606" s="34"/>
      <c r="MBL1606" s="35"/>
      <c r="MBM1606" s="34"/>
      <c r="MBT1606" s="35"/>
      <c r="MBU1606" s="34"/>
      <c r="MCB1606" s="35"/>
      <c r="MCC1606" s="34"/>
      <c r="MCJ1606" s="35"/>
      <c r="MCK1606" s="34"/>
      <c r="MCR1606" s="35"/>
      <c r="MCS1606" s="34"/>
      <c r="MCZ1606" s="35"/>
      <c r="MDA1606" s="34"/>
      <c r="MDH1606" s="35"/>
      <c r="MDI1606" s="34"/>
      <c r="MDP1606" s="35"/>
      <c r="MDQ1606" s="34"/>
      <c r="MDX1606" s="35"/>
      <c r="MDY1606" s="34"/>
      <c r="MEF1606" s="35"/>
      <c r="MEG1606" s="34"/>
      <c r="MEN1606" s="35"/>
      <c r="MEO1606" s="34"/>
      <c r="MEV1606" s="35"/>
      <c r="MEW1606" s="34"/>
      <c r="MFD1606" s="35"/>
      <c r="MFE1606" s="34"/>
      <c r="MFL1606" s="35"/>
      <c r="MFM1606" s="34"/>
      <c r="MFT1606" s="35"/>
      <c r="MFU1606" s="34"/>
      <c r="MGB1606" s="35"/>
      <c r="MGC1606" s="34"/>
      <c r="MGJ1606" s="35"/>
      <c r="MGK1606" s="34"/>
      <c r="MGR1606" s="35"/>
      <c r="MGS1606" s="34"/>
      <c r="MGZ1606" s="35"/>
      <c r="MHA1606" s="34"/>
      <c r="MHH1606" s="35"/>
      <c r="MHI1606" s="34"/>
      <c r="MHP1606" s="35"/>
      <c r="MHQ1606" s="34"/>
      <c r="MHX1606" s="35"/>
      <c r="MHY1606" s="34"/>
      <c r="MIF1606" s="35"/>
      <c r="MIG1606" s="34"/>
      <c r="MIN1606" s="35"/>
      <c r="MIO1606" s="34"/>
      <c r="MIV1606" s="35"/>
      <c r="MIW1606" s="34"/>
      <c r="MJD1606" s="35"/>
      <c r="MJE1606" s="34"/>
      <c r="MJL1606" s="35"/>
      <c r="MJM1606" s="34"/>
      <c r="MJT1606" s="35"/>
      <c r="MJU1606" s="34"/>
      <c r="MKB1606" s="35"/>
      <c r="MKC1606" s="34"/>
      <c r="MKJ1606" s="35"/>
      <c r="MKK1606" s="34"/>
      <c r="MKR1606" s="35"/>
      <c r="MKS1606" s="34"/>
      <c r="MKZ1606" s="35"/>
      <c r="MLA1606" s="34"/>
      <c r="MLH1606" s="35"/>
      <c r="MLI1606" s="34"/>
      <c r="MLP1606" s="35"/>
      <c r="MLQ1606" s="34"/>
      <c r="MLX1606" s="35"/>
      <c r="MLY1606" s="34"/>
      <c r="MMF1606" s="35"/>
      <c r="MMG1606" s="34"/>
      <c r="MMN1606" s="35"/>
      <c r="MMO1606" s="34"/>
      <c r="MMV1606" s="35"/>
      <c r="MMW1606" s="34"/>
      <c r="MND1606" s="35"/>
      <c r="MNE1606" s="34"/>
      <c r="MNL1606" s="35"/>
      <c r="MNM1606" s="34"/>
      <c r="MNT1606" s="35"/>
      <c r="MNU1606" s="34"/>
      <c r="MOB1606" s="35"/>
      <c r="MOC1606" s="34"/>
      <c r="MOJ1606" s="35"/>
      <c r="MOK1606" s="34"/>
      <c r="MOR1606" s="35"/>
      <c r="MOS1606" s="34"/>
      <c r="MOZ1606" s="35"/>
      <c r="MPA1606" s="34"/>
      <c r="MPH1606" s="35"/>
      <c r="MPI1606" s="34"/>
      <c r="MPP1606" s="35"/>
      <c r="MPQ1606" s="34"/>
      <c r="MPX1606" s="35"/>
      <c r="MPY1606" s="34"/>
      <c r="MQF1606" s="35"/>
      <c r="MQG1606" s="34"/>
      <c r="MQN1606" s="35"/>
      <c r="MQO1606" s="34"/>
      <c r="MQV1606" s="35"/>
      <c r="MQW1606" s="34"/>
      <c r="MRD1606" s="35"/>
      <c r="MRE1606" s="34"/>
      <c r="MRL1606" s="35"/>
      <c r="MRM1606" s="34"/>
      <c r="MRT1606" s="35"/>
      <c r="MRU1606" s="34"/>
      <c r="MSB1606" s="35"/>
      <c r="MSC1606" s="34"/>
      <c r="MSJ1606" s="35"/>
      <c r="MSK1606" s="34"/>
      <c r="MSR1606" s="35"/>
      <c r="MSS1606" s="34"/>
      <c r="MSZ1606" s="35"/>
      <c r="MTA1606" s="34"/>
      <c r="MTH1606" s="35"/>
      <c r="MTI1606" s="34"/>
      <c r="MTP1606" s="35"/>
      <c r="MTQ1606" s="34"/>
      <c r="MTX1606" s="35"/>
      <c r="MTY1606" s="34"/>
      <c r="MUF1606" s="35"/>
      <c r="MUG1606" s="34"/>
      <c r="MUN1606" s="35"/>
      <c r="MUO1606" s="34"/>
      <c r="MUV1606" s="35"/>
      <c r="MUW1606" s="34"/>
      <c r="MVD1606" s="35"/>
      <c r="MVE1606" s="34"/>
      <c r="MVL1606" s="35"/>
      <c r="MVM1606" s="34"/>
      <c r="MVT1606" s="35"/>
      <c r="MVU1606" s="34"/>
      <c r="MWB1606" s="35"/>
      <c r="MWC1606" s="34"/>
      <c r="MWJ1606" s="35"/>
      <c r="MWK1606" s="34"/>
      <c r="MWR1606" s="35"/>
      <c r="MWS1606" s="34"/>
      <c r="MWZ1606" s="35"/>
      <c r="MXA1606" s="34"/>
      <c r="MXH1606" s="35"/>
      <c r="MXI1606" s="34"/>
      <c r="MXP1606" s="35"/>
      <c r="MXQ1606" s="34"/>
      <c r="MXX1606" s="35"/>
      <c r="MXY1606" s="34"/>
      <c r="MYF1606" s="35"/>
      <c r="MYG1606" s="34"/>
      <c r="MYN1606" s="35"/>
      <c r="MYO1606" s="34"/>
      <c r="MYV1606" s="35"/>
      <c r="MYW1606" s="34"/>
      <c r="MZD1606" s="35"/>
      <c r="MZE1606" s="34"/>
      <c r="MZL1606" s="35"/>
      <c r="MZM1606" s="34"/>
      <c r="MZT1606" s="35"/>
      <c r="MZU1606" s="34"/>
      <c r="NAB1606" s="35"/>
      <c r="NAC1606" s="34"/>
      <c r="NAJ1606" s="35"/>
      <c r="NAK1606" s="34"/>
      <c r="NAR1606" s="35"/>
      <c r="NAS1606" s="34"/>
      <c r="NAZ1606" s="35"/>
      <c r="NBA1606" s="34"/>
      <c r="NBH1606" s="35"/>
      <c r="NBI1606" s="34"/>
      <c r="NBP1606" s="35"/>
      <c r="NBQ1606" s="34"/>
      <c r="NBX1606" s="35"/>
      <c r="NBY1606" s="34"/>
      <c r="NCF1606" s="35"/>
      <c r="NCG1606" s="34"/>
      <c r="NCN1606" s="35"/>
      <c r="NCO1606" s="34"/>
      <c r="NCV1606" s="35"/>
      <c r="NCW1606" s="34"/>
      <c r="NDD1606" s="35"/>
      <c r="NDE1606" s="34"/>
      <c r="NDL1606" s="35"/>
      <c r="NDM1606" s="34"/>
      <c r="NDT1606" s="35"/>
      <c r="NDU1606" s="34"/>
      <c r="NEB1606" s="35"/>
      <c r="NEC1606" s="34"/>
      <c r="NEJ1606" s="35"/>
      <c r="NEK1606" s="34"/>
      <c r="NER1606" s="35"/>
      <c r="NES1606" s="34"/>
      <c r="NEZ1606" s="35"/>
      <c r="NFA1606" s="34"/>
      <c r="NFH1606" s="35"/>
      <c r="NFI1606" s="34"/>
      <c r="NFP1606" s="35"/>
      <c r="NFQ1606" s="34"/>
      <c r="NFX1606" s="35"/>
      <c r="NFY1606" s="34"/>
      <c r="NGF1606" s="35"/>
      <c r="NGG1606" s="34"/>
      <c r="NGN1606" s="35"/>
      <c r="NGO1606" s="34"/>
      <c r="NGV1606" s="35"/>
      <c r="NGW1606" s="34"/>
      <c r="NHD1606" s="35"/>
      <c r="NHE1606" s="34"/>
      <c r="NHL1606" s="35"/>
      <c r="NHM1606" s="34"/>
      <c r="NHT1606" s="35"/>
      <c r="NHU1606" s="34"/>
      <c r="NIB1606" s="35"/>
      <c r="NIC1606" s="34"/>
      <c r="NIJ1606" s="35"/>
      <c r="NIK1606" s="34"/>
      <c r="NIR1606" s="35"/>
      <c r="NIS1606" s="34"/>
      <c r="NIZ1606" s="35"/>
      <c r="NJA1606" s="34"/>
      <c r="NJH1606" s="35"/>
      <c r="NJI1606" s="34"/>
      <c r="NJP1606" s="35"/>
      <c r="NJQ1606" s="34"/>
      <c r="NJX1606" s="35"/>
      <c r="NJY1606" s="34"/>
      <c r="NKF1606" s="35"/>
      <c r="NKG1606" s="34"/>
      <c r="NKN1606" s="35"/>
      <c r="NKO1606" s="34"/>
      <c r="NKV1606" s="35"/>
      <c r="NKW1606" s="34"/>
      <c r="NLD1606" s="35"/>
      <c r="NLE1606" s="34"/>
      <c r="NLL1606" s="35"/>
      <c r="NLM1606" s="34"/>
      <c r="NLT1606" s="35"/>
      <c r="NLU1606" s="34"/>
      <c r="NMB1606" s="35"/>
      <c r="NMC1606" s="34"/>
      <c r="NMJ1606" s="35"/>
      <c r="NMK1606" s="34"/>
      <c r="NMR1606" s="35"/>
      <c r="NMS1606" s="34"/>
      <c r="NMZ1606" s="35"/>
      <c r="NNA1606" s="34"/>
      <c r="NNH1606" s="35"/>
      <c r="NNI1606" s="34"/>
      <c r="NNP1606" s="35"/>
      <c r="NNQ1606" s="34"/>
      <c r="NNX1606" s="35"/>
      <c r="NNY1606" s="34"/>
      <c r="NOF1606" s="35"/>
      <c r="NOG1606" s="34"/>
      <c r="NON1606" s="35"/>
      <c r="NOO1606" s="34"/>
      <c r="NOV1606" s="35"/>
      <c r="NOW1606" s="34"/>
      <c r="NPD1606" s="35"/>
      <c r="NPE1606" s="34"/>
      <c r="NPL1606" s="35"/>
      <c r="NPM1606" s="34"/>
      <c r="NPT1606" s="35"/>
      <c r="NPU1606" s="34"/>
      <c r="NQB1606" s="35"/>
      <c r="NQC1606" s="34"/>
      <c r="NQJ1606" s="35"/>
      <c r="NQK1606" s="34"/>
      <c r="NQR1606" s="35"/>
      <c r="NQS1606" s="34"/>
      <c r="NQZ1606" s="35"/>
      <c r="NRA1606" s="34"/>
      <c r="NRH1606" s="35"/>
      <c r="NRI1606" s="34"/>
      <c r="NRP1606" s="35"/>
      <c r="NRQ1606" s="34"/>
      <c r="NRX1606" s="35"/>
      <c r="NRY1606" s="34"/>
      <c r="NSF1606" s="35"/>
      <c r="NSG1606" s="34"/>
      <c r="NSN1606" s="35"/>
      <c r="NSO1606" s="34"/>
      <c r="NSV1606" s="35"/>
      <c r="NSW1606" s="34"/>
      <c r="NTD1606" s="35"/>
      <c r="NTE1606" s="34"/>
      <c r="NTL1606" s="35"/>
      <c r="NTM1606" s="34"/>
      <c r="NTT1606" s="35"/>
      <c r="NTU1606" s="34"/>
      <c r="NUB1606" s="35"/>
      <c r="NUC1606" s="34"/>
      <c r="NUJ1606" s="35"/>
      <c r="NUK1606" s="34"/>
      <c r="NUR1606" s="35"/>
      <c r="NUS1606" s="34"/>
      <c r="NUZ1606" s="35"/>
      <c r="NVA1606" s="34"/>
      <c r="NVH1606" s="35"/>
      <c r="NVI1606" s="34"/>
      <c r="NVP1606" s="35"/>
      <c r="NVQ1606" s="34"/>
      <c r="NVX1606" s="35"/>
      <c r="NVY1606" s="34"/>
      <c r="NWF1606" s="35"/>
      <c r="NWG1606" s="34"/>
      <c r="NWN1606" s="35"/>
      <c r="NWO1606" s="34"/>
      <c r="NWV1606" s="35"/>
      <c r="NWW1606" s="34"/>
      <c r="NXD1606" s="35"/>
      <c r="NXE1606" s="34"/>
      <c r="NXL1606" s="35"/>
      <c r="NXM1606" s="34"/>
      <c r="NXT1606" s="35"/>
      <c r="NXU1606" s="34"/>
      <c r="NYB1606" s="35"/>
      <c r="NYC1606" s="34"/>
      <c r="NYJ1606" s="35"/>
      <c r="NYK1606" s="34"/>
      <c r="NYR1606" s="35"/>
      <c r="NYS1606" s="34"/>
      <c r="NYZ1606" s="35"/>
      <c r="NZA1606" s="34"/>
      <c r="NZH1606" s="35"/>
      <c r="NZI1606" s="34"/>
      <c r="NZP1606" s="35"/>
      <c r="NZQ1606" s="34"/>
      <c r="NZX1606" s="35"/>
      <c r="NZY1606" s="34"/>
      <c r="OAF1606" s="35"/>
      <c r="OAG1606" s="34"/>
      <c r="OAN1606" s="35"/>
      <c r="OAO1606" s="34"/>
      <c r="OAV1606" s="35"/>
      <c r="OAW1606" s="34"/>
      <c r="OBD1606" s="35"/>
      <c r="OBE1606" s="34"/>
      <c r="OBL1606" s="35"/>
      <c r="OBM1606" s="34"/>
      <c r="OBT1606" s="35"/>
      <c r="OBU1606" s="34"/>
      <c r="OCB1606" s="35"/>
      <c r="OCC1606" s="34"/>
      <c r="OCJ1606" s="35"/>
      <c r="OCK1606" s="34"/>
      <c r="OCR1606" s="35"/>
      <c r="OCS1606" s="34"/>
      <c r="OCZ1606" s="35"/>
      <c r="ODA1606" s="34"/>
      <c r="ODH1606" s="35"/>
      <c r="ODI1606" s="34"/>
      <c r="ODP1606" s="35"/>
      <c r="ODQ1606" s="34"/>
      <c r="ODX1606" s="35"/>
      <c r="ODY1606" s="34"/>
      <c r="OEF1606" s="35"/>
      <c r="OEG1606" s="34"/>
      <c r="OEN1606" s="35"/>
      <c r="OEO1606" s="34"/>
      <c r="OEV1606" s="35"/>
      <c r="OEW1606" s="34"/>
      <c r="OFD1606" s="35"/>
      <c r="OFE1606" s="34"/>
      <c r="OFL1606" s="35"/>
      <c r="OFM1606" s="34"/>
      <c r="OFT1606" s="35"/>
      <c r="OFU1606" s="34"/>
      <c r="OGB1606" s="35"/>
      <c r="OGC1606" s="34"/>
      <c r="OGJ1606" s="35"/>
      <c r="OGK1606" s="34"/>
      <c r="OGR1606" s="35"/>
      <c r="OGS1606" s="34"/>
      <c r="OGZ1606" s="35"/>
      <c r="OHA1606" s="34"/>
      <c r="OHH1606" s="35"/>
      <c r="OHI1606" s="34"/>
      <c r="OHP1606" s="35"/>
      <c r="OHQ1606" s="34"/>
      <c r="OHX1606" s="35"/>
      <c r="OHY1606" s="34"/>
      <c r="OIF1606" s="35"/>
      <c r="OIG1606" s="34"/>
      <c r="OIN1606" s="35"/>
      <c r="OIO1606" s="34"/>
      <c r="OIV1606" s="35"/>
      <c r="OIW1606" s="34"/>
      <c r="OJD1606" s="35"/>
      <c r="OJE1606" s="34"/>
      <c r="OJL1606" s="35"/>
      <c r="OJM1606" s="34"/>
      <c r="OJT1606" s="35"/>
      <c r="OJU1606" s="34"/>
      <c r="OKB1606" s="35"/>
      <c r="OKC1606" s="34"/>
      <c r="OKJ1606" s="35"/>
      <c r="OKK1606" s="34"/>
      <c r="OKR1606" s="35"/>
      <c r="OKS1606" s="34"/>
      <c r="OKZ1606" s="35"/>
      <c r="OLA1606" s="34"/>
      <c r="OLH1606" s="35"/>
      <c r="OLI1606" s="34"/>
      <c r="OLP1606" s="35"/>
      <c r="OLQ1606" s="34"/>
      <c r="OLX1606" s="35"/>
      <c r="OLY1606" s="34"/>
      <c r="OMF1606" s="35"/>
      <c r="OMG1606" s="34"/>
      <c r="OMN1606" s="35"/>
      <c r="OMO1606" s="34"/>
      <c r="OMV1606" s="35"/>
      <c r="OMW1606" s="34"/>
      <c r="OND1606" s="35"/>
      <c r="ONE1606" s="34"/>
      <c r="ONL1606" s="35"/>
      <c r="ONM1606" s="34"/>
      <c r="ONT1606" s="35"/>
      <c r="ONU1606" s="34"/>
      <c r="OOB1606" s="35"/>
      <c r="OOC1606" s="34"/>
      <c r="OOJ1606" s="35"/>
      <c r="OOK1606" s="34"/>
      <c r="OOR1606" s="35"/>
      <c r="OOS1606" s="34"/>
      <c r="OOZ1606" s="35"/>
      <c r="OPA1606" s="34"/>
      <c r="OPH1606" s="35"/>
      <c r="OPI1606" s="34"/>
      <c r="OPP1606" s="35"/>
      <c r="OPQ1606" s="34"/>
      <c r="OPX1606" s="35"/>
      <c r="OPY1606" s="34"/>
      <c r="OQF1606" s="35"/>
      <c r="OQG1606" s="34"/>
      <c r="OQN1606" s="35"/>
      <c r="OQO1606" s="34"/>
      <c r="OQV1606" s="35"/>
      <c r="OQW1606" s="34"/>
      <c r="ORD1606" s="35"/>
      <c r="ORE1606" s="34"/>
      <c r="ORL1606" s="35"/>
      <c r="ORM1606" s="34"/>
      <c r="ORT1606" s="35"/>
      <c r="ORU1606" s="34"/>
      <c r="OSB1606" s="35"/>
      <c r="OSC1606" s="34"/>
      <c r="OSJ1606" s="35"/>
      <c r="OSK1606" s="34"/>
      <c r="OSR1606" s="35"/>
      <c r="OSS1606" s="34"/>
      <c r="OSZ1606" s="35"/>
      <c r="OTA1606" s="34"/>
      <c r="OTH1606" s="35"/>
      <c r="OTI1606" s="34"/>
      <c r="OTP1606" s="35"/>
      <c r="OTQ1606" s="34"/>
      <c r="OTX1606" s="35"/>
      <c r="OTY1606" s="34"/>
      <c r="OUF1606" s="35"/>
      <c r="OUG1606" s="34"/>
      <c r="OUN1606" s="35"/>
      <c r="OUO1606" s="34"/>
      <c r="OUV1606" s="35"/>
      <c r="OUW1606" s="34"/>
      <c r="OVD1606" s="35"/>
      <c r="OVE1606" s="34"/>
      <c r="OVL1606" s="35"/>
      <c r="OVM1606" s="34"/>
      <c r="OVT1606" s="35"/>
      <c r="OVU1606" s="34"/>
      <c r="OWB1606" s="35"/>
      <c r="OWC1606" s="34"/>
      <c r="OWJ1606" s="35"/>
      <c r="OWK1606" s="34"/>
      <c r="OWR1606" s="35"/>
      <c r="OWS1606" s="34"/>
      <c r="OWZ1606" s="35"/>
      <c r="OXA1606" s="34"/>
      <c r="OXH1606" s="35"/>
      <c r="OXI1606" s="34"/>
      <c r="OXP1606" s="35"/>
      <c r="OXQ1606" s="34"/>
      <c r="OXX1606" s="35"/>
      <c r="OXY1606" s="34"/>
      <c r="OYF1606" s="35"/>
      <c r="OYG1606" s="34"/>
      <c r="OYN1606" s="35"/>
      <c r="OYO1606" s="34"/>
      <c r="OYV1606" s="35"/>
      <c r="OYW1606" s="34"/>
      <c r="OZD1606" s="35"/>
      <c r="OZE1606" s="34"/>
      <c r="OZL1606" s="35"/>
      <c r="OZM1606" s="34"/>
      <c r="OZT1606" s="35"/>
      <c r="OZU1606" s="34"/>
      <c r="PAB1606" s="35"/>
      <c r="PAC1606" s="34"/>
      <c r="PAJ1606" s="35"/>
      <c r="PAK1606" s="34"/>
      <c r="PAR1606" s="35"/>
      <c r="PAS1606" s="34"/>
      <c r="PAZ1606" s="35"/>
      <c r="PBA1606" s="34"/>
      <c r="PBH1606" s="35"/>
      <c r="PBI1606" s="34"/>
      <c r="PBP1606" s="35"/>
      <c r="PBQ1606" s="34"/>
      <c r="PBX1606" s="35"/>
      <c r="PBY1606" s="34"/>
      <c r="PCF1606" s="35"/>
      <c r="PCG1606" s="34"/>
      <c r="PCN1606" s="35"/>
      <c r="PCO1606" s="34"/>
      <c r="PCV1606" s="35"/>
      <c r="PCW1606" s="34"/>
      <c r="PDD1606" s="35"/>
      <c r="PDE1606" s="34"/>
      <c r="PDL1606" s="35"/>
      <c r="PDM1606" s="34"/>
      <c r="PDT1606" s="35"/>
      <c r="PDU1606" s="34"/>
      <c r="PEB1606" s="35"/>
      <c r="PEC1606" s="34"/>
      <c r="PEJ1606" s="35"/>
      <c r="PEK1606" s="34"/>
      <c r="PER1606" s="35"/>
      <c r="PES1606" s="34"/>
      <c r="PEZ1606" s="35"/>
      <c r="PFA1606" s="34"/>
      <c r="PFH1606" s="35"/>
      <c r="PFI1606" s="34"/>
      <c r="PFP1606" s="35"/>
      <c r="PFQ1606" s="34"/>
      <c r="PFX1606" s="35"/>
      <c r="PFY1606" s="34"/>
      <c r="PGF1606" s="35"/>
      <c r="PGG1606" s="34"/>
      <c r="PGN1606" s="35"/>
      <c r="PGO1606" s="34"/>
      <c r="PGV1606" s="35"/>
      <c r="PGW1606" s="34"/>
      <c r="PHD1606" s="35"/>
      <c r="PHE1606" s="34"/>
      <c r="PHL1606" s="35"/>
      <c r="PHM1606" s="34"/>
      <c r="PHT1606" s="35"/>
      <c r="PHU1606" s="34"/>
      <c r="PIB1606" s="35"/>
      <c r="PIC1606" s="34"/>
      <c r="PIJ1606" s="35"/>
      <c r="PIK1606" s="34"/>
      <c r="PIR1606" s="35"/>
      <c r="PIS1606" s="34"/>
      <c r="PIZ1606" s="35"/>
      <c r="PJA1606" s="34"/>
      <c r="PJH1606" s="35"/>
      <c r="PJI1606" s="34"/>
      <c r="PJP1606" s="35"/>
      <c r="PJQ1606" s="34"/>
      <c r="PJX1606" s="35"/>
      <c r="PJY1606" s="34"/>
      <c r="PKF1606" s="35"/>
      <c r="PKG1606" s="34"/>
      <c r="PKN1606" s="35"/>
      <c r="PKO1606" s="34"/>
      <c r="PKV1606" s="35"/>
      <c r="PKW1606" s="34"/>
      <c r="PLD1606" s="35"/>
      <c r="PLE1606" s="34"/>
      <c r="PLL1606" s="35"/>
      <c r="PLM1606" s="34"/>
      <c r="PLT1606" s="35"/>
      <c r="PLU1606" s="34"/>
      <c r="PMB1606" s="35"/>
      <c r="PMC1606" s="34"/>
      <c r="PMJ1606" s="35"/>
      <c r="PMK1606" s="34"/>
      <c r="PMR1606" s="35"/>
      <c r="PMS1606" s="34"/>
      <c r="PMZ1606" s="35"/>
      <c r="PNA1606" s="34"/>
      <c r="PNH1606" s="35"/>
      <c r="PNI1606" s="34"/>
      <c r="PNP1606" s="35"/>
      <c r="PNQ1606" s="34"/>
      <c r="PNX1606" s="35"/>
      <c r="PNY1606" s="34"/>
      <c r="POF1606" s="35"/>
      <c r="POG1606" s="34"/>
      <c r="PON1606" s="35"/>
      <c r="POO1606" s="34"/>
      <c r="POV1606" s="35"/>
      <c r="POW1606" s="34"/>
      <c r="PPD1606" s="35"/>
      <c r="PPE1606" s="34"/>
      <c r="PPL1606" s="35"/>
      <c r="PPM1606" s="34"/>
      <c r="PPT1606" s="35"/>
      <c r="PPU1606" s="34"/>
      <c r="PQB1606" s="35"/>
      <c r="PQC1606" s="34"/>
      <c r="PQJ1606" s="35"/>
      <c r="PQK1606" s="34"/>
      <c r="PQR1606" s="35"/>
      <c r="PQS1606" s="34"/>
      <c r="PQZ1606" s="35"/>
      <c r="PRA1606" s="34"/>
      <c r="PRH1606" s="35"/>
      <c r="PRI1606" s="34"/>
      <c r="PRP1606" s="35"/>
      <c r="PRQ1606" s="34"/>
      <c r="PRX1606" s="35"/>
      <c r="PRY1606" s="34"/>
      <c r="PSF1606" s="35"/>
      <c r="PSG1606" s="34"/>
      <c r="PSN1606" s="35"/>
      <c r="PSO1606" s="34"/>
      <c r="PSV1606" s="35"/>
      <c r="PSW1606" s="34"/>
      <c r="PTD1606" s="35"/>
      <c r="PTE1606" s="34"/>
      <c r="PTL1606" s="35"/>
      <c r="PTM1606" s="34"/>
      <c r="PTT1606" s="35"/>
      <c r="PTU1606" s="34"/>
      <c r="PUB1606" s="35"/>
      <c r="PUC1606" s="34"/>
      <c r="PUJ1606" s="35"/>
      <c r="PUK1606" s="34"/>
      <c r="PUR1606" s="35"/>
      <c r="PUS1606" s="34"/>
      <c r="PUZ1606" s="35"/>
      <c r="PVA1606" s="34"/>
      <c r="PVH1606" s="35"/>
      <c r="PVI1606" s="34"/>
      <c r="PVP1606" s="35"/>
      <c r="PVQ1606" s="34"/>
      <c r="PVX1606" s="35"/>
      <c r="PVY1606" s="34"/>
      <c r="PWF1606" s="35"/>
      <c r="PWG1606" s="34"/>
      <c r="PWN1606" s="35"/>
      <c r="PWO1606" s="34"/>
      <c r="PWV1606" s="35"/>
      <c r="PWW1606" s="34"/>
      <c r="PXD1606" s="35"/>
      <c r="PXE1606" s="34"/>
      <c r="PXL1606" s="35"/>
      <c r="PXM1606" s="34"/>
      <c r="PXT1606" s="35"/>
      <c r="PXU1606" s="34"/>
      <c r="PYB1606" s="35"/>
      <c r="PYC1606" s="34"/>
      <c r="PYJ1606" s="35"/>
      <c r="PYK1606" s="34"/>
      <c r="PYR1606" s="35"/>
      <c r="PYS1606" s="34"/>
      <c r="PYZ1606" s="35"/>
      <c r="PZA1606" s="34"/>
      <c r="PZH1606" s="35"/>
      <c r="PZI1606" s="34"/>
      <c r="PZP1606" s="35"/>
      <c r="PZQ1606" s="34"/>
      <c r="PZX1606" s="35"/>
      <c r="PZY1606" s="34"/>
      <c r="QAF1606" s="35"/>
      <c r="QAG1606" s="34"/>
      <c r="QAN1606" s="35"/>
      <c r="QAO1606" s="34"/>
      <c r="QAV1606" s="35"/>
      <c r="QAW1606" s="34"/>
      <c r="QBD1606" s="35"/>
      <c r="QBE1606" s="34"/>
      <c r="QBL1606" s="35"/>
      <c r="QBM1606" s="34"/>
      <c r="QBT1606" s="35"/>
      <c r="QBU1606" s="34"/>
      <c r="QCB1606" s="35"/>
      <c r="QCC1606" s="34"/>
      <c r="QCJ1606" s="35"/>
      <c r="QCK1606" s="34"/>
      <c r="QCR1606" s="35"/>
      <c r="QCS1606" s="34"/>
      <c r="QCZ1606" s="35"/>
      <c r="QDA1606" s="34"/>
      <c r="QDH1606" s="35"/>
      <c r="QDI1606" s="34"/>
      <c r="QDP1606" s="35"/>
      <c r="QDQ1606" s="34"/>
      <c r="QDX1606" s="35"/>
      <c r="QDY1606" s="34"/>
      <c r="QEF1606" s="35"/>
      <c r="QEG1606" s="34"/>
      <c r="QEN1606" s="35"/>
      <c r="QEO1606" s="34"/>
      <c r="QEV1606" s="35"/>
      <c r="QEW1606" s="34"/>
      <c r="QFD1606" s="35"/>
      <c r="QFE1606" s="34"/>
      <c r="QFL1606" s="35"/>
      <c r="QFM1606" s="34"/>
      <c r="QFT1606" s="35"/>
      <c r="QFU1606" s="34"/>
      <c r="QGB1606" s="35"/>
      <c r="QGC1606" s="34"/>
      <c r="QGJ1606" s="35"/>
      <c r="QGK1606" s="34"/>
      <c r="QGR1606" s="35"/>
      <c r="QGS1606" s="34"/>
      <c r="QGZ1606" s="35"/>
      <c r="QHA1606" s="34"/>
      <c r="QHH1606" s="35"/>
      <c r="QHI1606" s="34"/>
      <c r="QHP1606" s="35"/>
      <c r="QHQ1606" s="34"/>
      <c r="QHX1606" s="35"/>
      <c r="QHY1606" s="34"/>
      <c r="QIF1606" s="35"/>
      <c r="QIG1606" s="34"/>
      <c r="QIN1606" s="35"/>
      <c r="QIO1606" s="34"/>
      <c r="QIV1606" s="35"/>
      <c r="QIW1606" s="34"/>
      <c r="QJD1606" s="35"/>
      <c r="QJE1606" s="34"/>
      <c r="QJL1606" s="35"/>
      <c r="QJM1606" s="34"/>
      <c r="QJT1606" s="35"/>
      <c r="QJU1606" s="34"/>
      <c r="QKB1606" s="35"/>
      <c r="QKC1606" s="34"/>
      <c r="QKJ1606" s="35"/>
      <c r="QKK1606" s="34"/>
      <c r="QKR1606" s="35"/>
      <c r="QKS1606" s="34"/>
      <c r="QKZ1606" s="35"/>
      <c r="QLA1606" s="34"/>
      <c r="QLH1606" s="35"/>
      <c r="QLI1606" s="34"/>
      <c r="QLP1606" s="35"/>
      <c r="QLQ1606" s="34"/>
      <c r="QLX1606" s="35"/>
      <c r="QLY1606" s="34"/>
      <c r="QMF1606" s="35"/>
      <c r="QMG1606" s="34"/>
      <c r="QMN1606" s="35"/>
      <c r="QMO1606" s="34"/>
      <c r="QMV1606" s="35"/>
      <c r="QMW1606" s="34"/>
      <c r="QND1606" s="35"/>
      <c r="QNE1606" s="34"/>
      <c r="QNL1606" s="35"/>
      <c r="QNM1606" s="34"/>
      <c r="QNT1606" s="35"/>
      <c r="QNU1606" s="34"/>
      <c r="QOB1606" s="35"/>
      <c r="QOC1606" s="34"/>
      <c r="QOJ1606" s="35"/>
      <c r="QOK1606" s="34"/>
      <c r="QOR1606" s="35"/>
      <c r="QOS1606" s="34"/>
      <c r="QOZ1606" s="35"/>
      <c r="QPA1606" s="34"/>
      <c r="QPH1606" s="35"/>
      <c r="QPI1606" s="34"/>
      <c r="QPP1606" s="35"/>
      <c r="QPQ1606" s="34"/>
      <c r="QPX1606" s="35"/>
      <c r="QPY1606" s="34"/>
      <c r="QQF1606" s="35"/>
      <c r="QQG1606" s="34"/>
      <c r="QQN1606" s="35"/>
      <c r="QQO1606" s="34"/>
      <c r="QQV1606" s="35"/>
      <c r="QQW1606" s="34"/>
      <c r="QRD1606" s="35"/>
      <c r="QRE1606" s="34"/>
      <c r="QRL1606" s="35"/>
      <c r="QRM1606" s="34"/>
      <c r="QRT1606" s="35"/>
      <c r="QRU1606" s="34"/>
      <c r="QSB1606" s="35"/>
      <c r="QSC1606" s="34"/>
      <c r="QSJ1606" s="35"/>
      <c r="QSK1606" s="34"/>
      <c r="QSR1606" s="35"/>
      <c r="QSS1606" s="34"/>
      <c r="QSZ1606" s="35"/>
      <c r="QTA1606" s="34"/>
      <c r="QTH1606" s="35"/>
      <c r="QTI1606" s="34"/>
      <c r="QTP1606" s="35"/>
      <c r="QTQ1606" s="34"/>
      <c r="QTX1606" s="35"/>
      <c r="QTY1606" s="34"/>
      <c r="QUF1606" s="35"/>
      <c r="QUG1606" s="34"/>
      <c r="QUN1606" s="35"/>
      <c r="QUO1606" s="34"/>
      <c r="QUV1606" s="35"/>
      <c r="QUW1606" s="34"/>
      <c r="QVD1606" s="35"/>
      <c r="QVE1606" s="34"/>
      <c r="QVL1606" s="35"/>
      <c r="QVM1606" s="34"/>
      <c r="QVT1606" s="35"/>
      <c r="QVU1606" s="34"/>
      <c r="QWB1606" s="35"/>
      <c r="QWC1606" s="34"/>
      <c r="QWJ1606" s="35"/>
      <c r="QWK1606" s="34"/>
      <c r="QWR1606" s="35"/>
      <c r="QWS1606" s="34"/>
      <c r="QWZ1606" s="35"/>
      <c r="QXA1606" s="34"/>
      <c r="QXH1606" s="35"/>
      <c r="QXI1606" s="34"/>
      <c r="QXP1606" s="35"/>
      <c r="QXQ1606" s="34"/>
      <c r="QXX1606" s="35"/>
      <c r="QXY1606" s="34"/>
      <c r="QYF1606" s="35"/>
      <c r="QYG1606" s="34"/>
      <c r="QYN1606" s="35"/>
      <c r="QYO1606" s="34"/>
      <c r="QYV1606" s="35"/>
      <c r="QYW1606" s="34"/>
      <c r="QZD1606" s="35"/>
      <c r="QZE1606" s="34"/>
      <c r="QZL1606" s="35"/>
      <c r="QZM1606" s="34"/>
      <c r="QZT1606" s="35"/>
      <c r="QZU1606" s="34"/>
      <c r="RAB1606" s="35"/>
      <c r="RAC1606" s="34"/>
      <c r="RAJ1606" s="35"/>
      <c r="RAK1606" s="34"/>
      <c r="RAR1606" s="35"/>
      <c r="RAS1606" s="34"/>
      <c r="RAZ1606" s="35"/>
      <c r="RBA1606" s="34"/>
      <c r="RBH1606" s="35"/>
      <c r="RBI1606" s="34"/>
      <c r="RBP1606" s="35"/>
      <c r="RBQ1606" s="34"/>
      <c r="RBX1606" s="35"/>
      <c r="RBY1606" s="34"/>
      <c r="RCF1606" s="35"/>
      <c r="RCG1606" s="34"/>
      <c r="RCN1606" s="35"/>
      <c r="RCO1606" s="34"/>
      <c r="RCV1606" s="35"/>
      <c r="RCW1606" s="34"/>
      <c r="RDD1606" s="35"/>
      <c r="RDE1606" s="34"/>
      <c r="RDL1606" s="35"/>
      <c r="RDM1606" s="34"/>
      <c r="RDT1606" s="35"/>
      <c r="RDU1606" s="34"/>
      <c r="REB1606" s="35"/>
      <c r="REC1606" s="34"/>
      <c r="REJ1606" s="35"/>
      <c r="REK1606" s="34"/>
      <c r="RER1606" s="35"/>
      <c r="RES1606" s="34"/>
      <c r="REZ1606" s="35"/>
      <c r="RFA1606" s="34"/>
      <c r="RFH1606" s="35"/>
      <c r="RFI1606" s="34"/>
      <c r="RFP1606" s="35"/>
      <c r="RFQ1606" s="34"/>
      <c r="RFX1606" s="35"/>
      <c r="RFY1606" s="34"/>
      <c r="RGF1606" s="35"/>
      <c r="RGG1606" s="34"/>
      <c r="RGN1606" s="35"/>
      <c r="RGO1606" s="34"/>
      <c r="RGV1606" s="35"/>
      <c r="RGW1606" s="34"/>
      <c r="RHD1606" s="35"/>
      <c r="RHE1606" s="34"/>
      <c r="RHL1606" s="35"/>
      <c r="RHM1606" s="34"/>
      <c r="RHT1606" s="35"/>
      <c r="RHU1606" s="34"/>
      <c r="RIB1606" s="35"/>
      <c r="RIC1606" s="34"/>
      <c r="RIJ1606" s="35"/>
      <c r="RIK1606" s="34"/>
      <c r="RIR1606" s="35"/>
      <c r="RIS1606" s="34"/>
      <c r="RIZ1606" s="35"/>
      <c r="RJA1606" s="34"/>
      <c r="RJH1606" s="35"/>
      <c r="RJI1606" s="34"/>
      <c r="RJP1606" s="35"/>
      <c r="RJQ1606" s="34"/>
      <c r="RJX1606" s="35"/>
      <c r="RJY1606" s="34"/>
      <c r="RKF1606" s="35"/>
      <c r="RKG1606" s="34"/>
      <c r="RKN1606" s="35"/>
      <c r="RKO1606" s="34"/>
      <c r="RKV1606" s="35"/>
      <c r="RKW1606" s="34"/>
      <c r="RLD1606" s="35"/>
      <c r="RLE1606" s="34"/>
      <c r="RLL1606" s="35"/>
      <c r="RLM1606" s="34"/>
      <c r="RLT1606" s="35"/>
      <c r="RLU1606" s="34"/>
      <c r="RMB1606" s="35"/>
      <c r="RMC1606" s="34"/>
      <c r="RMJ1606" s="35"/>
      <c r="RMK1606" s="34"/>
      <c r="RMR1606" s="35"/>
      <c r="RMS1606" s="34"/>
      <c r="RMZ1606" s="35"/>
      <c r="RNA1606" s="34"/>
      <c r="RNH1606" s="35"/>
      <c r="RNI1606" s="34"/>
      <c r="RNP1606" s="35"/>
      <c r="RNQ1606" s="34"/>
      <c r="RNX1606" s="35"/>
      <c r="RNY1606" s="34"/>
      <c r="ROF1606" s="35"/>
      <c r="ROG1606" s="34"/>
      <c r="RON1606" s="35"/>
      <c r="ROO1606" s="34"/>
      <c r="ROV1606" s="35"/>
      <c r="ROW1606" s="34"/>
      <c r="RPD1606" s="35"/>
      <c r="RPE1606" s="34"/>
      <c r="RPL1606" s="35"/>
      <c r="RPM1606" s="34"/>
      <c r="RPT1606" s="35"/>
      <c r="RPU1606" s="34"/>
      <c r="RQB1606" s="35"/>
      <c r="RQC1606" s="34"/>
      <c r="RQJ1606" s="35"/>
      <c r="RQK1606" s="34"/>
      <c r="RQR1606" s="35"/>
      <c r="RQS1606" s="34"/>
      <c r="RQZ1606" s="35"/>
      <c r="RRA1606" s="34"/>
      <c r="RRH1606" s="35"/>
      <c r="RRI1606" s="34"/>
      <c r="RRP1606" s="35"/>
      <c r="RRQ1606" s="34"/>
      <c r="RRX1606" s="35"/>
      <c r="RRY1606" s="34"/>
      <c r="RSF1606" s="35"/>
      <c r="RSG1606" s="34"/>
      <c r="RSN1606" s="35"/>
      <c r="RSO1606" s="34"/>
      <c r="RSV1606" s="35"/>
      <c r="RSW1606" s="34"/>
      <c r="RTD1606" s="35"/>
      <c r="RTE1606" s="34"/>
      <c r="RTL1606" s="35"/>
      <c r="RTM1606" s="34"/>
      <c r="RTT1606" s="35"/>
      <c r="RTU1606" s="34"/>
      <c r="RUB1606" s="35"/>
      <c r="RUC1606" s="34"/>
      <c r="RUJ1606" s="35"/>
      <c r="RUK1606" s="34"/>
      <c r="RUR1606" s="35"/>
      <c r="RUS1606" s="34"/>
      <c r="RUZ1606" s="35"/>
      <c r="RVA1606" s="34"/>
      <c r="RVH1606" s="35"/>
      <c r="RVI1606" s="34"/>
      <c r="RVP1606" s="35"/>
      <c r="RVQ1606" s="34"/>
      <c r="RVX1606" s="35"/>
      <c r="RVY1606" s="34"/>
      <c r="RWF1606" s="35"/>
      <c r="RWG1606" s="34"/>
      <c r="RWN1606" s="35"/>
      <c r="RWO1606" s="34"/>
      <c r="RWV1606" s="35"/>
      <c r="RWW1606" s="34"/>
      <c r="RXD1606" s="35"/>
      <c r="RXE1606" s="34"/>
      <c r="RXL1606" s="35"/>
      <c r="RXM1606" s="34"/>
      <c r="RXT1606" s="35"/>
      <c r="RXU1606" s="34"/>
      <c r="RYB1606" s="35"/>
      <c r="RYC1606" s="34"/>
      <c r="RYJ1606" s="35"/>
      <c r="RYK1606" s="34"/>
      <c r="RYR1606" s="35"/>
      <c r="RYS1606" s="34"/>
      <c r="RYZ1606" s="35"/>
      <c r="RZA1606" s="34"/>
      <c r="RZH1606" s="35"/>
      <c r="RZI1606" s="34"/>
      <c r="RZP1606" s="35"/>
      <c r="RZQ1606" s="34"/>
      <c r="RZX1606" s="35"/>
      <c r="RZY1606" s="34"/>
      <c r="SAF1606" s="35"/>
      <c r="SAG1606" s="34"/>
      <c r="SAN1606" s="35"/>
      <c r="SAO1606" s="34"/>
      <c r="SAV1606" s="35"/>
      <c r="SAW1606" s="34"/>
      <c r="SBD1606" s="35"/>
      <c r="SBE1606" s="34"/>
      <c r="SBL1606" s="35"/>
      <c r="SBM1606" s="34"/>
      <c r="SBT1606" s="35"/>
      <c r="SBU1606" s="34"/>
      <c r="SCB1606" s="35"/>
      <c r="SCC1606" s="34"/>
      <c r="SCJ1606" s="35"/>
      <c r="SCK1606" s="34"/>
      <c r="SCR1606" s="35"/>
      <c r="SCS1606" s="34"/>
      <c r="SCZ1606" s="35"/>
      <c r="SDA1606" s="34"/>
      <c r="SDH1606" s="35"/>
      <c r="SDI1606" s="34"/>
      <c r="SDP1606" s="35"/>
      <c r="SDQ1606" s="34"/>
      <c r="SDX1606" s="35"/>
      <c r="SDY1606" s="34"/>
      <c r="SEF1606" s="35"/>
      <c r="SEG1606" s="34"/>
      <c r="SEN1606" s="35"/>
      <c r="SEO1606" s="34"/>
      <c r="SEV1606" s="35"/>
      <c r="SEW1606" s="34"/>
      <c r="SFD1606" s="35"/>
      <c r="SFE1606" s="34"/>
      <c r="SFL1606" s="35"/>
      <c r="SFM1606" s="34"/>
      <c r="SFT1606" s="35"/>
      <c r="SFU1606" s="34"/>
      <c r="SGB1606" s="35"/>
      <c r="SGC1606" s="34"/>
      <c r="SGJ1606" s="35"/>
      <c r="SGK1606" s="34"/>
      <c r="SGR1606" s="35"/>
      <c r="SGS1606" s="34"/>
      <c r="SGZ1606" s="35"/>
      <c r="SHA1606" s="34"/>
      <c r="SHH1606" s="35"/>
      <c r="SHI1606" s="34"/>
      <c r="SHP1606" s="35"/>
      <c r="SHQ1606" s="34"/>
      <c r="SHX1606" s="35"/>
      <c r="SHY1606" s="34"/>
      <c r="SIF1606" s="35"/>
      <c r="SIG1606" s="34"/>
      <c r="SIN1606" s="35"/>
      <c r="SIO1606" s="34"/>
      <c r="SIV1606" s="35"/>
      <c r="SIW1606" s="34"/>
      <c r="SJD1606" s="35"/>
      <c r="SJE1606" s="34"/>
      <c r="SJL1606" s="35"/>
      <c r="SJM1606" s="34"/>
      <c r="SJT1606" s="35"/>
      <c r="SJU1606" s="34"/>
      <c r="SKB1606" s="35"/>
      <c r="SKC1606" s="34"/>
      <c r="SKJ1606" s="35"/>
      <c r="SKK1606" s="34"/>
      <c r="SKR1606" s="35"/>
      <c r="SKS1606" s="34"/>
      <c r="SKZ1606" s="35"/>
      <c r="SLA1606" s="34"/>
      <c r="SLH1606" s="35"/>
      <c r="SLI1606" s="34"/>
      <c r="SLP1606" s="35"/>
      <c r="SLQ1606" s="34"/>
      <c r="SLX1606" s="35"/>
      <c r="SLY1606" s="34"/>
      <c r="SMF1606" s="35"/>
      <c r="SMG1606" s="34"/>
      <c r="SMN1606" s="35"/>
      <c r="SMO1606" s="34"/>
      <c r="SMV1606" s="35"/>
      <c r="SMW1606" s="34"/>
      <c r="SND1606" s="35"/>
      <c r="SNE1606" s="34"/>
      <c r="SNL1606" s="35"/>
      <c r="SNM1606" s="34"/>
      <c r="SNT1606" s="35"/>
      <c r="SNU1606" s="34"/>
      <c r="SOB1606" s="35"/>
      <c r="SOC1606" s="34"/>
      <c r="SOJ1606" s="35"/>
      <c r="SOK1606" s="34"/>
      <c r="SOR1606" s="35"/>
      <c r="SOS1606" s="34"/>
      <c r="SOZ1606" s="35"/>
      <c r="SPA1606" s="34"/>
      <c r="SPH1606" s="35"/>
      <c r="SPI1606" s="34"/>
      <c r="SPP1606" s="35"/>
      <c r="SPQ1606" s="34"/>
      <c r="SPX1606" s="35"/>
      <c r="SPY1606" s="34"/>
      <c r="SQF1606" s="35"/>
      <c r="SQG1606" s="34"/>
      <c r="SQN1606" s="35"/>
      <c r="SQO1606" s="34"/>
      <c r="SQV1606" s="35"/>
      <c r="SQW1606" s="34"/>
      <c r="SRD1606" s="35"/>
      <c r="SRE1606" s="34"/>
      <c r="SRL1606" s="35"/>
      <c r="SRM1606" s="34"/>
      <c r="SRT1606" s="35"/>
      <c r="SRU1606" s="34"/>
      <c r="SSB1606" s="35"/>
      <c r="SSC1606" s="34"/>
      <c r="SSJ1606" s="35"/>
      <c r="SSK1606" s="34"/>
      <c r="SSR1606" s="35"/>
      <c r="SSS1606" s="34"/>
      <c r="SSZ1606" s="35"/>
      <c r="STA1606" s="34"/>
      <c r="STH1606" s="35"/>
      <c r="STI1606" s="34"/>
      <c r="STP1606" s="35"/>
      <c r="STQ1606" s="34"/>
      <c r="STX1606" s="35"/>
      <c r="STY1606" s="34"/>
      <c r="SUF1606" s="35"/>
      <c r="SUG1606" s="34"/>
      <c r="SUN1606" s="35"/>
      <c r="SUO1606" s="34"/>
      <c r="SUV1606" s="35"/>
      <c r="SUW1606" s="34"/>
      <c r="SVD1606" s="35"/>
      <c r="SVE1606" s="34"/>
      <c r="SVL1606" s="35"/>
      <c r="SVM1606" s="34"/>
      <c r="SVT1606" s="35"/>
      <c r="SVU1606" s="34"/>
      <c r="SWB1606" s="35"/>
      <c r="SWC1606" s="34"/>
      <c r="SWJ1606" s="35"/>
      <c r="SWK1606" s="34"/>
      <c r="SWR1606" s="35"/>
      <c r="SWS1606" s="34"/>
      <c r="SWZ1606" s="35"/>
      <c r="SXA1606" s="34"/>
      <c r="SXH1606" s="35"/>
      <c r="SXI1606" s="34"/>
      <c r="SXP1606" s="35"/>
      <c r="SXQ1606" s="34"/>
      <c r="SXX1606" s="35"/>
      <c r="SXY1606" s="34"/>
      <c r="SYF1606" s="35"/>
      <c r="SYG1606" s="34"/>
      <c r="SYN1606" s="35"/>
      <c r="SYO1606" s="34"/>
      <c r="SYV1606" s="35"/>
      <c r="SYW1606" s="34"/>
      <c r="SZD1606" s="35"/>
      <c r="SZE1606" s="34"/>
      <c r="SZL1606" s="35"/>
      <c r="SZM1606" s="34"/>
      <c r="SZT1606" s="35"/>
      <c r="SZU1606" s="34"/>
      <c r="TAB1606" s="35"/>
      <c r="TAC1606" s="34"/>
      <c r="TAJ1606" s="35"/>
      <c r="TAK1606" s="34"/>
      <c r="TAR1606" s="35"/>
      <c r="TAS1606" s="34"/>
      <c r="TAZ1606" s="35"/>
      <c r="TBA1606" s="34"/>
      <c r="TBH1606" s="35"/>
      <c r="TBI1606" s="34"/>
      <c r="TBP1606" s="35"/>
      <c r="TBQ1606" s="34"/>
      <c r="TBX1606" s="35"/>
      <c r="TBY1606" s="34"/>
      <c r="TCF1606" s="35"/>
      <c r="TCG1606" s="34"/>
      <c r="TCN1606" s="35"/>
      <c r="TCO1606" s="34"/>
      <c r="TCV1606" s="35"/>
      <c r="TCW1606" s="34"/>
      <c r="TDD1606" s="35"/>
      <c r="TDE1606" s="34"/>
      <c r="TDL1606" s="35"/>
      <c r="TDM1606" s="34"/>
      <c r="TDT1606" s="35"/>
      <c r="TDU1606" s="34"/>
      <c r="TEB1606" s="35"/>
      <c r="TEC1606" s="34"/>
      <c r="TEJ1606" s="35"/>
      <c r="TEK1606" s="34"/>
      <c r="TER1606" s="35"/>
      <c r="TES1606" s="34"/>
      <c r="TEZ1606" s="35"/>
      <c r="TFA1606" s="34"/>
      <c r="TFH1606" s="35"/>
      <c r="TFI1606" s="34"/>
      <c r="TFP1606" s="35"/>
      <c r="TFQ1606" s="34"/>
      <c r="TFX1606" s="35"/>
      <c r="TFY1606" s="34"/>
      <c r="TGF1606" s="35"/>
      <c r="TGG1606" s="34"/>
      <c r="TGN1606" s="35"/>
      <c r="TGO1606" s="34"/>
      <c r="TGV1606" s="35"/>
      <c r="TGW1606" s="34"/>
      <c r="THD1606" s="35"/>
      <c r="THE1606" s="34"/>
      <c r="THL1606" s="35"/>
      <c r="THM1606" s="34"/>
      <c r="THT1606" s="35"/>
      <c r="THU1606" s="34"/>
      <c r="TIB1606" s="35"/>
      <c r="TIC1606" s="34"/>
      <c r="TIJ1606" s="35"/>
      <c r="TIK1606" s="34"/>
      <c r="TIR1606" s="35"/>
      <c r="TIS1606" s="34"/>
      <c r="TIZ1606" s="35"/>
      <c r="TJA1606" s="34"/>
      <c r="TJH1606" s="35"/>
      <c r="TJI1606" s="34"/>
      <c r="TJP1606" s="35"/>
      <c r="TJQ1606" s="34"/>
      <c r="TJX1606" s="35"/>
      <c r="TJY1606" s="34"/>
      <c r="TKF1606" s="35"/>
      <c r="TKG1606" s="34"/>
      <c r="TKN1606" s="35"/>
      <c r="TKO1606" s="34"/>
      <c r="TKV1606" s="35"/>
      <c r="TKW1606" s="34"/>
      <c r="TLD1606" s="35"/>
      <c r="TLE1606" s="34"/>
      <c r="TLL1606" s="35"/>
      <c r="TLM1606" s="34"/>
      <c r="TLT1606" s="35"/>
      <c r="TLU1606" s="34"/>
      <c r="TMB1606" s="35"/>
      <c r="TMC1606" s="34"/>
      <c r="TMJ1606" s="35"/>
      <c r="TMK1606" s="34"/>
      <c r="TMR1606" s="35"/>
      <c r="TMS1606" s="34"/>
      <c r="TMZ1606" s="35"/>
      <c r="TNA1606" s="34"/>
      <c r="TNH1606" s="35"/>
      <c r="TNI1606" s="34"/>
      <c r="TNP1606" s="35"/>
      <c r="TNQ1606" s="34"/>
      <c r="TNX1606" s="35"/>
      <c r="TNY1606" s="34"/>
      <c r="TOF1606" s="35"/>
      <c r="TOG1606" s="34"/>
      <c r="TON1606" s="35"/>
      <c r="TOO1606" s="34"/>
      <c r="TOV1606" s="35"/>
      <c r="TOW1606" s="34"/>
      <c r="TPD1606" s="35"/>
      <c r="TPE1606" s="34"/>
      <c r="TPL1606" s="35"/>
      <c r="TPM1606" s="34"/>
      <c r="TPT1606" s="35"/>
      <c r="TPU1606" s="34"/>
      <c r="TQB1606" s="35"/>
      <c r="TQC1606" s="34"/>
      <c r="TQJ1606" s="35"/>
      <c r="TQK1606" s="34"/>
      <c r="TQR1606" s="35"/>
      <c r="TQS1606" s="34"/>
      <c r="TQZ1606" s="35"/>
      <c r="TRA1606" s="34"/>
      <c r="TRH1606" s="35"/>
      <c r="TRI1606" s="34"/>
      <c r="TRP1606" s="35"/>
      <c r="TRQ1606" s="34"/>
      <c r="TRX1606" s="35"/>
      <c r="TRY1606" s="34"/>
      <c r="TSF1606" s="35"/>
      <c r="TSG1606" s="34"/>
      <c r="TSN1606" s="35"/>
      <c r="TSO1606" s="34"/>
      <c r="TSV1606" s="35"/>
      <c r="TSW1606" s="34"/>
      <c r="TTD1606" s="35"/>
      <c r="TTE1606" s="34"/>
      <c r="TTL1606" s="35"/>
      <c r="TTM1606" s="34"/>
      <c r="TTT1606" s="35"/>
      <c r="TTU1606" s="34"/>
      <c r="TUB1606" s="35"/>
      <c r="TUC1606" s="34"/>
      <c r="TUJ1606" s="35"/>
      <c r="TUK1606" s="34"/>
      <c r="TUR1606" s="35"/>
      <c r="TUS1606" s="34"/>
      <c r="TUZ1606" s="35"/>
      <c r="TVA1606" s="34"/>
      <c r="TVH1606" s="35"/>
      <c r="TVI1606" s="34"/>
      <c r="TVP1606" s="35"/>
      <c r="TVQ1606" s="34"/>
      <c r="TVX1606" s="35"/>
      <c r="TVY1606" s="34"/>
      <c r="TWF1606" s="35"/>
      <c r="TWG1606" s="34"/>
      <c r="TWN1606" s="35"/>
      <c r="TWO1606" s="34"/>
      <c r="TWV1606" s="35"/>
      <c r="TWW1606" s="34"/>
      <c r="TXD1606" s="35"/>
      <c r="TXE1606" s="34"/>
      <c r="TXL1606" s="35"/>
      <c r="TXM1606" s="34"/>
      <c r="TXT1606" s="35"/>
      <c r="TXU1606" s="34"/>
      <c r="TYB1606" s="35"/>
      <c r="TYC1606" s="34"/>
      <c r="TYJ1606" s="35"/>
      <c r="TYK1606" s="34"/>
      <c r="TYR1606" s="35"/>
      <c r="TYS1606" s="34"/>
      <c r="TYZ1606" s="35"/>
      <c r="TZA1606" s="34"/>
      <c r="TZH1606" s="35"/>
      <c r="TZI1606" s="34"/>
      <c r="TZP1606" s="35"/>
      <c r="TZQ1606" s="34"/>
      <c r="TZX1606" s="35"/>
      <c r="TZY1606" s="34"/>
      <c r="UAF1606" s="35"/>
      <c r="UAG1606" s="34"/>
      <c r="UAN1606" s="35"/>
      <c r="UAO1606" s="34"/>
      <c r="UAV1606" s="35"/>
      <c r="UAW1606" s="34"/>
      <c r="UBD1606" s="35"/>
      <c r="UBE1606" s="34"/>
      <c r="UBL1606" s="35"/>
      <c r="UBM1606" s="34"/>
      <c r="UBT1606" s="35"/>
      <c r="UBU1606" s="34"/>
      <c r="UCB1606" s="35"/>
      <c r="UCC1606" s="34"/>
      <c r="UCJ1606" s="35"/>
      <c r="UCK1606" s="34"/>
      <c r="UCR1606" s="35"/>
      <c r="UCS1606" s="34"/>
      <c r="UCZ1606" s="35"/>
      <c r="UDA1606" s="34"/>
      <c r="UDH1606" s="35"/>
      <c r="UDI1606" s="34"/>
      <c r="UDP1606" s="35"/>
      <c r="UDQ1606" s="34"/>
      <c r="UDX1606" s="35"/>
      <c r="UDY1606" s="34"/>
      <c r="UEF1606" s="35"/>
      <c r="UEG1606" s="34"/>
      <c r="UEN1606" s="35"/>
      <c r="UEO1606" s="34"/>
      <c r="UEV1606" s="35"/>
      <c r="UEW1606" s="34"/>
      <c r="UFD1606" s="35"/>
      <c r="UFE1606" s="34"/>
      <c r="UFL1606" s="35"/>
      <c r="UFM1606" s="34"/>
      <c r="UFT1606" s="35"/>
      <c r="UFU1606" s="34"/>
      <c r="UGB1606" s="35"/>
      <c r="UGC1606" s="34"/>
      <c r="UGJ1606" s="35"/>
      <c r="UGK1606" s="34"/>
      <c r="UGR1606" s="35"/>
      <c r="UGS1606" s="34"/>
      <c r="UGZ1606" s="35"/>
      <c r="UHA1606" s="34"/>
      <c r="UHH1606" s="35"/>
      <c r="UHI1606" s="34"/>
      <c r="UHP1606" s="35"/>
      <c r="UHQ1606" s="34"/>
      <c r="UHX1606" s="35"/>
      <c r="UHY1606" s="34"/>
      <c r="UIF1606" s="35"/>
      <c r="UIG1606" s="34"/>
      <c r="UIN1606" s="35"/>
      <c r="UIO1606" s="34"/>
      <c r="UIV1606" s="35"/>
      <c r="UIW1606" s="34"/>
      <c r="UJD1606" s="35"/>
      <c r="UJE1606" s="34"/>
      <c r="UJL1606" s="35"/>
      <c r="UJM1606" s="34"/>
      <c r="UJT1606" s="35"/>
      <c r="UJU1606" s="34"/>
      <c r="UKB1606" s="35"/>
      <c r="UKC1606" s="34"/>
      <c r="UKJ1606" s="35"/>
      <c r="UKK1606" s="34"/>
      <c r="UKR1606" s="35"/>
      <c r="UKS1606" s="34"/>
      <c r="UKZ1606" s="35"/>
      <c r="ULA1606" s="34"/>
      <c r="ULH1606" s="35"/>
      <c r="ULI1606" s="34"/>
      <c r="ULP1606" s="35"/>
      <c r="ULQ1606" s="34"/>
      <c r="ULX1606" s="35"/>
      <c r="ULY1606" s="34"/>
      <c r="UMF1606" s="35"/>
      <c r="UMG1606" s="34"/>
      <c r="UMN1606" s="35"/>
      <c r="UMO1606" s="34"/>
      <c r="UMV1606" s="35"/>
      <c r="UMW1606" s="34"/>
      <c r="UND1606" s="35"/>
      <c r="UNE1606" s="34"/>
      <c r="UNL1606" s="35"/>
      <c r="UNM1606" s="34"/>
      <c r="UNT1606" s="35"/>
      <c r="UNU1606" s="34"/>
      <c r="UOB1606" s="35"/>
      <c r="UOC1606" s="34"/>
      <c r="UOJ1606" s="35"/>
      <c r="UOK1606" s="34"/>
      <c r="UOR1606" s="35"/>
      <c r="UOS1606" s="34"/>
      <c r="UOZ1606" s="35"/>
      <c r="UPA1606" s="34"/>
      <c r="UPH1606" s="35"/>
      <c r="UPI1606" s="34"/>
      <c r="UPP1606" s="35"/>
      <c r="UPQ1606" s="34"/>
      <c r="UPX1606" s="35"/>
      <c r="UPY1606" s="34"/>
      <c r="UQF1606" s="35"/>
      <c r="UQG1606" s="34"/>
      <c r="UQN1606" s="35"/>
      <c r="UQO1606" s="34"/>
      <c r="UQV1606" s="35"/>
      <c r="UQW1606" s="34"/>
      <c r="URD1606" s="35"/>
      <c r="URE1606" s="34"/>
      <c r="URL1606" s="35"/>
      <c r="URM1606" s="34"/>
      <c r="URT1606" s="35"/>
      <c r="URU1606" s="34"/>
      <c r="USB1606" s="35"/>
      <c r="USC1606" s="34"/>
      <c r="USJ1606" s="35"/>
      <c r="USK1606" s="34"/>
      <c r="USR1606" s="35"/>
      <c r="USS1606" s="34"/>
      <c r="USZ1606" s="35"/>
      <c r="UTA1606" s="34"/>
      <c r="UTH1606" s="35"/>
      <c r="UTI1606" s="34"/>
      <c r="UTP1606" s="35"/>
      <c r="UTQ1606" s="34"/>
      <c r="UTX1606" s="35"/>
      <c r="UTY1606" s="34"/>
      <c r="UUF1606" s="35"/>
      <c r="UUG1606" s="34"/>
      <c r="UUN1606" s="35"/>
      <c r="UUO1606" s="34"/>
      <c r="UUV1606" s="35"/>
      <c r="UUW1606" s="34"/>
      <c r="UVD1606" s="35"/>
      <c r="UVE1606" s="34"/>
      <c r="UVL1606" s="35"/>
      <c r="UVM1606" s="34"/>
      <c r="UVT1606" s="35"/>
      <c r="UVU1606" s="34"/>
      <c r="UWB1606" s="35"/>
      <c r="UWC1606" s="34"/>
      <c r="UWJ1606" s="35"/>
      <c r="UWK1606" s="34"/>
      <c r="UWR1606" s="35"/>
      <c r="UWS1606" s="34"/>
      <c r="UWZ1606" s="35"/>
      <c r="UXA1606" s="34"/>
      <c r="UXH1606" s="35"/>
      <c r="UXI1606" s="34"/>
      <c r="UXP1606" s="35"/>
      <c r="UXQ1606" s="34"/>
      <c r="UXX1606" s="35"/>
      <c r="UXY1606" s="34"/>
      <c r="UYF1606" s="35"/>
      <c r="UYG1606" s="34"/>
      <c r="UYN1606" s="35"/>
      <c r="UYO1606" s="34"/>
      <c r="UYV1606" s="35"/>
      <c r="UYW1606" s="34"/>
      <c r="UZD1606" s="35"/>
      <c r="UZE1606" s="34"/>
      <c r="UZL1606" s="35"/>
      <c r="UZM1606" s="34"/>
      <c r="UZT1606" s="35"/>
      <c r="UZU1606" s="34"/>
      <c r="VAB1606" s="35"/>
      <c r="VAC1606" s="34"/>
      <c r="VAJ1606" s="35"/>
      <c r="VAK1606" s="34"/>
      <c r="VAR1606" s="35"/>
      <c r="VAS1606" s="34"/>
      <c r="VAZ1606" s="35"/>
      <c r="VBA1606" s="34"/>
      <c r="VBH1606" s="35"/>
      <c r="VBI1606" s="34"/>
      <c r="VBP1606" s="35"/>
      <c r="VBQ1606" s="34"/>
      <c r="VBX1606" s="35"/>
      <c r="VBY1606" s="34"/>
      <c r="VCF1606" s="35"/>
      <c r="VCG1606" s="34"/>
      <c r="VCN1606" s="35"/>
      <c r="VCO1606" s="34"/>
      <c r="VCV1606" s="35"/>
      <c r="VCW1606" s="34"/>
      <c r="VDD1606" s="35"/>
      <c r="VDE1606" s="34"/>
      <c r="VDL1606" s="35"/>
      <c r="VDM1606" s="34"/>
      <c r="VDT1606" s="35"/>
      <c r="VDU1606" s="34"/>
      <c r="VEB1606" s="35"/>
      <c r="VEC1606" s="34"/>
      <c r="VEJ1606" s="35"/>
      <c r="VEK1606" s="34"/>
      <c r="VER1606" s="35"/>
      <c r="VES1606" s="34"/>
      <c r="VEZ1606" s="35"/>
      <c r="VFA1606" s="34"/>
      <c r="VFH1606" s="35"/>
      <c r="VFI1606" s="34"/>
      <c r="VFP1606" s="35"/>
      <c r="VFQ1606" s="34"/>
      <c r="VFX1606" s="35"/>
      <c r="VFY1606" s="34"/>
      <c r="VGF1606" s="35"/>
      <c r="VGG1606" s="34"/>
      <c r="VGN1606" s="35"/>
      <c r="VGO1606" s="34"/>
      <c r="VGV1606" s="35"/>
      <c r="VGW1606" s="34"/>
      <c r="VHD1606" s="35"/>
      <c r="VHE1606" s="34"/>
      <c r="VHL1606" s="35"/>
      <c r="VHM1606" s="34"/>
      <c r="VHT1606" s="35"/>
      <c r="VHU1606" s="34"/>
      <c r="VIB1606" s="35"/>
      <c r="VIC1606" s="34"/>
      <c r="VIJ1606" s="35"/>
      <c r="VIK1606" s="34"/>
      <c r="VIR1606" s="35"/>
      <c r="VIS1606" s="34"/>
      <c r="VIZ1606" s="35"/>
      <c r="VJA1606" s="34"/>
      <c r="VJH1606" s="35"/>
      <c r="VJI1606" s="34"/>
      <c r="VJP1606" s="35"/>
      <c r="VJQ1606" s="34"/>
      <c r="VJX1606" s="35"/>
      <c r="VJY1606" s="34"/>
      <c r="VKF1606" s="35"/>
      <c r="VKG1606" s="34"/>
      <c r="VKN1606" s="35"/>
      <c r="VKO1606" s="34"/>
      <c r="VKV1606" s="35"/>
      <c r="VKW1606" s="34"/>
      <c r="VLD1606" s="35"/>
      <c r="VLE1606" s="34"/>
      <c r="VLL1606" s="35"/>
      <c r="VLM1606" s="34"/>
      <c r="VLT1606" s="35"/>
      <c r="VLU1606" s="34"/>
      <c r="VMB1606" s="35"/>
      <c r="VMC1606" s="34"/>
      <c r="VMJ1606" s="35"/>
      <c r="VMK1606" s="34"/>
      <c r="VMR1606" s="35"/>
      <c r="VMS1606" s="34"/>
      <c r="VMZ1606" s="35"/>
      <c r="VNA1606" s="34"/>
      <c r="VNH1606" s="35"/>
      <c r="VNI1606" s="34"/>
      <c r="VNP1606" s="35"/>
      <c r="VNQ1606" s="34"/>
      <c r="VNX1606" s="35"/>
      <c r="VNY1606" s="34"/>
      <c r="VOF1606" s="35"/>
      <c r="VOG1606" s="34"/>
      <c r="VON1606" s="35"/>
      <c r="VOO1606" s="34"/>
      <c r="VOV1606" s="35"/>
      <c r="VOW1606" s="34"/>
      <c r="VPD1606" s="35"/>
      <c r="VPE1606" s="34"/>
      <c r="VPL1606" s="35"/>
      <c r="VPM1606" s="34"/>
      <c r="VPT1606" s="35"/>
      <c r="VPU1606" s="34"/>
      <c r="VQB1606" s="35"/>
      <c r="VQC1606" s="34"/>
      <c r="VQJ1606" s="35"/>
      <c r="VQK1606" s="34"/>
      <c r="VQR1606" s="35"/>
      <c r="VQS1606" s="34"/>
      <c r="VQZ1606" s="35"/>
      <c r="VRA1606" s="34"/>
      <c r="VRH1606" s="35"/>
      <c r="VRI1606" s="34"/>
      <c r="VRP1606" s="35"/>
      <c r="VRQ1606" s="34"/>
      <c r="VRX1606" s="35"/>
      <c r="VRY1606" s="34"/>
      <c r="VSF1606" s="35"/>
      <c r="VSG1606" s="34"/>
      <c r="VSN1606" s="35"/>
      <c r="VSO1606" s="34"/>
      <c r="VSV1606" s="35"/>
      <c r="VSW1606" s="34"/>
      <c r="VTD1606" s="35"/>
      <c r="VTE1606" s="34"/>
      <c r="VTL1606" s="35"/>
      <c r="VTM1606" s="34"/>
      <c r="VTT1606" s="35"/>
      <c r="VTU1606" s="34"/>
      <c r="VUB1606" s="35"/>
      <c r="VUC1606" s="34"/>
      <c r="VUJ1606" s="35"/>
      <c r="VUK1606" s="34"/>
      <c r="VUR1606" s="35"/>
      <c r="VUS1606" s="34"/>
      <c r="VUZ1606" s="35"/>
      <c r="VVA1606" s="34"/>
      <c r="VVH1606" s="35"/>
      <c r="VVI1606" s="34"/>
      <c r="VVP1606" s="35"/>
      <c r="VVQ1606" s="34"/>
      <c r="VVX1606" s="35"/>
      <c r="VVY1606" s="34"/>
      <c r="VWF1606" s="35"/>
      <c r="VWG1606" s="34"/>
      <c r="VWN1606" s="35"/>
      <c r="VWO1606" s="34"/>
      <c r="VWV1606" s="35"/>
      <c r="VWW1606" s="34"/>
      <c r="VXD1606" s="35"/>
      <c r="VXE1606" s="34"/>
      <c r="VXL1606" s="35"/>
      <c r="VXM1606" s="34"/>
      <c r="VXT1606" s="35"/>
      <c r="VXU1606" s="34"/>
      <c r="VYB1606" s="35"/>
      <c r="VYC1606" s="34"/>
      <c r="VYJ1606" s="35"/>
      <c r="VYK1606" s="34"/>
      <c r="VYR1606" s="35"/>
      <c r="VYS1606" s="34"/>
      <c r="VYZ1606" s="35"/>
      <c r="VZA1606" s="34"/>
      <c r="VZH1606" s="35"/>
      <c r="VZI1606" s="34"/>
      <c r="VZP1606" s="35"/>
      <c r="VZQ1606" s="34"/>
      <c r="VZX1606" s="35"/>
      <c r="VZY1606" s="34"/>
      <c r="WAF1606" s="35"/>
      <c r="WAG1606" s="34"/>
      <c r="WAN1606" s="35"/>
      <c r="WAO1606" s="34"/>
      <c r="WAV1606" s="35"/>
      <c r="WAW1606" s="34"/>
      <c r="WBD1606" s="35"/>
      <c r="WBE1606" s="34"/>
      <c r="WBL1606" s="35"/>
      <c r="WBM1606" s="34"/>
      <c r="WBT1606" s="35"/>
      <c r="WBU1606" s="34"/>
      <c r="WCB1606" s="35"/>
      <c r="WCC1606" s="34"/>
      <c r="WCJ1606" s="35"/>
      <c r="WCK1606" s="34"/>
      <c r="WCR1606" s="35"/>
      <c r="WCS1606" s="34"/>
      <c r="WCZ1606" s="35"/>
      <c r="WDA1606" s="34"/>
      <c r="WDH1606" s="35"/>
      <c r="WDI1606" s="34"/>
      <c r="WDP1606" s="35"/>
      <c r="WDQ1606" s="34"/>
      <c r="WDX1606" s="35"/>
      <c r="WDY1606" s="34"/>
      <c r="WEF1606" s="35"/>
      <c r="WEG1606" s="34"/>
      <c r="WEN1606" s="35"/>
      <c r="WEO1606" s="34"/>
      <c r="WEV1606" s="35"/>
      <c r="WEW1606" s="34"/>
      <c r="WFD1606" s="35"/>
      <c r="WFE1606" s="34"/>
      <c r="WFL1606" s="35"/>
      <c r="WFM1606" s="34"/>
      <c r="WFT1606" s="35"/>
      <c r="WFU1606" s="34"/>
      <c r="WGB1606" s="35"/>
      <c r="WGC1606" s="34"/>
      <c r="WGJ1606" s="35"/>
      <c r="WGK1606" s="34"/>
      <c r="WGR1606" s="35"/>
      <c r="WGS1606" s="34"/>
      <c r="WGZ1606" s="35"/>
      <c r="WHA1606" s="34"/>
      <c r="WHH1606" s="35"/>
      <c r="WHI1606" s="34"/>
      <c r="WHP1606" s="35"/>
      <c r="WHQ1606" s="34"/>
      <c r="WHX1606" s="35"/>
      <c r="WHY1606" s="34"/>
      <c r="WIF1606" s="35"/>
      <c r="WIG1606" s="34"/>
      <c r="WIN1606" s="35"/>
      <c r="WIO1606" s="34"/>
      <c r="WIV1606" s="35"/>
      <c r="WIW1606" s="34"/>
      <c r="WJD1606" s="35"/>
      <c r="WJE1606" s="34"/>
      <c r="WJL1606" s="35"/>
      <c r="WJM1606" s="34"/>
      <c r="WJT1606" s="35"/>
      <c r="WJU1606" s="34"/>
      <c r="WKB1606" s="35"/>
      <c r="WKC1606" s="34"/>
      <c r="WKJ1606" s="35"/>
      <c r="WKK1606" s="34"/>
      <c r="WKR1606" s="35"/>
      <c r="WKS1606" s="34"/>
      <c r="WKZ1606" s="35"/>
      <c r="WLA1606" s="34"/>
      <c r="WLH1606" s="35"/>
      <c r="WLI1606" s="34"/>
      <c r="WLP1606" s="35"/>
      <c r="WLQ1606" s="34"/>
      <c r="WLX1606" s="35"/>
      <c r="WLY1606" s="34"/>
      <c r="WMF1606" s="35"/>
      <c r="WMG1606" s="34"/>
      <c r="WMN1606" s="35"/>
      <c r="WMO1606" s="34"/>
      <c r="WMV1606" s="35"/>
      <c r="WMW1606" s="34"/>
      <c r="WND1606" s="35"/>
      <c r="WNE1606" s="34"/>
      <c r="WNL1606" s="35"/>
      <c r="WNM1606" s="34"/>
      <c r="WNT1606" s="35"/>
      <c r="WNU1606" s="34"/>
      <c r="WOB1606" s="35"/>
      <c r="WOC1606" s="34"/>
      <c r="WOJ1606" s="35"/>
      <c r="WOK1606" s="34"/>
      <c r="WOR1606" s="35"/>
      <c r="WOS1606" s="34"/>
      <c r="WOZ1606" s="35"/>
      <c r="WPA1606" s="34"/>
      <c r="WPH1606" s="35"/>
      <c r="WPI1606" s="34"/>
      <c r="WPP1606" s="35"/>
      <c r="WPQ1606" s="34"/>
      <c r="WPX1606" s="35"/>
      <c r="WPY1606" s="34"/>
      <c r="WQF1606" s="35"/>
      <c r="WQG1606" s="34"/>
      <c r="WQN1606" s="35"/>
      <c r="WQO1606" s="34"/>
      <c r="WQV1606" s="35"/>
      <c r="WQW1606" s="34"/>
      <c r="WRD1606" s="35"/>
      <c r="WRE1606" s="34"/>
      <c r="WRL1606" s="35"/>
      <c r="WRM1606" s="34"/>
      <c r="WRT1606" s="35"/>
      <c r="WRU1606" s="34"/>
      <c r="WSB1606" s="35"/>
      <c r="WSC1606" s="34"/>
      <c r="WSJ1606" s="35"/>
      <c r="WSK1606" s="34"/>
      <c r="WSR1606" s="35"/>
      <c r="WSS1606" s="34"/>
      <c r="WSZ1606" s="35"/>
      <c r="WTA1606" s="34"/>
      <c r="WTH1606" s="35"/>
      <c r="WTI1606" s="34"/>
      <c r="WTP1606" s="35"/>
      <c r="WTQ1606" s="34"/>
      <c r="WTX1606" s="35"/>
      <c r="WTY1606" s="34"/>
      <c r="WUF1606" s="35"/>
      <c r="WUG1606" s="34"/>
      <c r="WUN1606" s="35"/>
      <c r="WUO1606" s="34"/>
      <c r="WUV1606" s="35"/>
      <c r="WUW1606" s="34"/>
      <c r="WVD1606" s="35"/>
      <c r="WVE1606" s="34"/>
      <c r="WVL1606" s="35"/>
      <c r="WVM1606" s="34"/>
      <c r="WVT1606" s="35"/>
      <c r="WVU1606" s="34"/>
      <c r="WWB1606" s="35"/>
      <c r="WWC1606" s="34"/>
      <c r="WWJ1606" s="35"/>
      <c r="WWK1606" s="34"/>
      <c r="WWR1606" s="35"/>
      <c r="WWS1606" s="34"/>
      <c r="WWZ1606" s="35"/>
      <c r="WXA1606" s="34"/>
      <c r="WXH1606" s="35"/>
      <c r="WXI1606" s="34"/>
      <c r="WXP1606" s="35"/>
      <c r="WXQ1606" s="34"/>
      <c r="WXX1606" s="35"/>
      <c r="WXY1606" s="34"/>
      <c r="WYF1606" s="35"/>
      <c r="WYG1606" s="34"/>
      <c r="WYN1606" s="35"/>
      <c r="WYO1606" s="34"/>
      <c r="WYV1606" s="35"/>
      <c r="WYW1606" s="34"/>
      <c r="WZD1606" s="35"/>
      <c r="WZE1606" s="34"/>
      <c r="WZL1606" s="35"/>
      <c r="WZM1606" s="34"/>
      <c r="WZT1606" s="35"/>
      <c r="WZU1606" s="34"/>
      <c r="XAB1606" s="35"/>
      <c r="XAC1606" s="34"/>
      <c r="XAJ1606" s="35"/>
      <c r="XAK1606" s="34"/>
      <c r="XAR1606" s="35"/>
      <c r="XAS1606" s="34"/>
      <c r="XAZ1606" s="35"/>
      <c r="XBA1606" s="34"/>
      <c r="XBH1606" s="35"/>
      <c r="XBI1606" s="34"/>
      <c r="XBP1606" s="35"/>
      <c r="XBQ1606" s="34"/>
      <c r="XBX1606" s="35"/>
      <c r="XBY1606" s="34"/>
      <c r="XCF1606" s="35"/>
      <c r="XCG1606" s="34"/>
      <c r="XCN1606" s="35"/>
      <c r="XCO1606" s="34"/>
      <c r="XCV1606" s="35"/>
      <c r="XCW1606" s="34"/>
      <c r="XDD1606" s="35"/>
      <c r="XDE1606" s="34"/>
      <c r="XDL1606" s="35"/>
      <c r="XDM1606" s="34"/>
      <c r="XDT1606" s="35"/>
      <c r="XDU1606" s="34"/>
      <c r="XEB1606" s="35"/>
      <c r="XEC1606" s="34"/>
      <c r="XEJ1606" s="35"/>
      <c r="XEK1606" s="34"/>
      <c r="XER1606" s="35"/>
      <c r="XES1606" s="34"/>
      <c r="XEZ1606" s="35"/>
      <c r="XFA1606" s="34"/>
    </row>
    <row r="1607" spans="1:1021 1028:2045 2052:3069 3076:4093 4100:5117 5124:6141 6148:7165 7172:8189 8196:9213 9220:10237 10244:11261 11268:12285 12292:13309 13316:14333 14340:15357 15364:16381" x14ac:dyDescent="0.25">
      <c r="A1607" t="s">
        <v>484</v>
      </c>
      <c r="B1607" t="s">
        <v>458</v>
      </c>
      <c r="C1607">
        <v>344</v>
      </c>
      <c r="D1607">
        <v>344</v>
      </c>
      <c r="E1607" s="35">
        <v>1</v>
      </c>
      <c r="F1607" s="34">
        <v>5.0000000000000002E-90</v>
      </c>
      <c r="G1607">
        <v>86.11</v>
      </c>
      <c r="H1607">
        <v>1734</v>
      </c>
      <c r="I1607" t="str">
        <f>HYPERLINK("https://www.ncbi.nlm.nih.gov/nucleotide/MK883041.1?report=genbank&amp;log$=nucltop&amp;blast_rank=5&amp;RID=XE6RV0D8013","MK883041.1")</f>
        <v>MK883041.1</v>
      </c>
      <c r="L1607" s="35"/>
      <c r="M1607" s="34"/>
      <c r="T1607" s="35"/>
      <c r="U1607" s="34"/>
      <c r="AB1607" s="35"/>
      <c r="AC1607" s="34"/>
      <c r="AJ1607" s="35"/>
      <c r="AK1607" s="34"/>
      <c r="AR1607" s="35"/>
      <c r="AS1607" s="34"/>
      <c r="AZ1607" s="35"/>
      <c r="BA1607" s="34"/>
      <c r="BH1607" s="35"/>
      <c r="BI1607" s="34"/>
      <c r="BP1607" s="35"/>
      <c r="BQ1607" s="34"/>
      <c r="BX1607" s="35"/>
      <c r="BY1607" s="34"/>
      <c r="CF1607" s="35"/>
      <c r="CG1607" s="34"/>
      <c r="CN1607" s="35"/>
      <c r="CO1607" s="34"/>
      <c r="CV1607" s="35"/>
      <c r="CW1607" s="34"/>
      <c r="DD1607" s="35"/>
      <c r="DE1607" s="34"/>
      <c r="DL1607" s="35"/>
      <c r="DM1607" s="34"/>
      <c r="DT1607" s="35"/>
      <c r="DU1607" s="34"/>
      <c r="EB1607" s="35"/>
      <c r="EC1607" s="34"/>
      <c r="EJ1607" s="35"/>
      <c r="EK1607" s="34"/>
      <c r="ER1607" s="35"/>
      <c r="ES1607" s="34"/>
      <c r="EZ1607" s="35"/>
      <c r="FA1607" s="34"/>
      <c r="FH1607" s="35"/>
      <c r="FI1607" s="34"/>
      <c r="FP1607" s="35"/>
      <c r="FQ1607" s="34"/>
      <c r="FX1607" s="35"/>
      <c r="FY1607" s="34"/>
      <c r="GF1607" s="35"/>
      <c r="GG1607" s="34"/>
      <c r="GN1607" s="35"/>
      <c r="GO1607" s="34"/>
      <c r="GV1607" s="35"/>
      <c r="GW1607" s="34"/>
      <c r="HD1607" s="35"/>
      <c r="HE1607" s="34"/>
      <c r="HL1607" s="35"/>
      <c r="HM1607" s="34"/>
      <c r="HT1607" s="35"/>
      <c r="HU1607" s="34"/>
      <c r="IB1607" s="35"/>
      <c r="IC1607" s="34"/>
      <c r="IJ1607" s="35"/>
      <c r="IK1607" s="34"/>
      <c r="IR1607" s="35"/>
      <c r="IS1607" s="34"/>
      <c r="IZ1607" s="35"/>
      <c r="JA1607" s="34"/>
      <c r="JH1607" s="35"/>
      <c r="JI1607" s="34"/>
      <c r="JP1607" s="35"/>
      <c r="JQ1607" s="34"/>
      <c r="JX1607" s="35"/>
      <c r="JY1607" s="34"/>
      <c r="KF1607" s="35"/>
      <c r="KG1607" s="34"/>
      <c r="KN1607" s="35"/>
      <c r="KO1607" s="34"/>
      <c r="KV1607" s="35"/>
      <c r="KW1607" s="34"/>
      <c r="LD1607" s="35"/>
      <c r="LE1607" s="34"/>
      <c r="LL1607" s="35"/>
      <c r="LM1607" s="34"/>
      <c r="LT1607" s="35"/>
      <c r="LU1607" s="34"/>
      <c r="MB1607" s="35"/>
      <c r="MC1607" s="34"/>
      <c r="MJ1607" s="35"/>
      <c r="MK1607" s="34"/>
      <c r="MR1607" s="35"/>
      <c r="MS1607" s="34"/>
      <c r="MZ1607" s="35"/>
      <c r="NA1607" s="34"/>
      <c r="NH1607" s="35"/>
      <c r="NI1607" s="34"/>
      <c r="NP1607" s="35"/>
      <c r="NQ1607" s="34"/>
      <c r="NX1607" s="35"/>
      <c r="NY1607" s="34"/>
      <c r="OF1607" s="35"/>
      <c r="OG1607" s="34"/>
      <c r="ON1607" s="35"/>
      <c r="OO1607" s="34"/>
      <c r="OV1607" s="35"/>
      <c r="OW1607" s="34"/>
      <c r="PD1607" s="35"/>
      <c r="PE1607" s="34"/>
      <c r="PL1607" s="35"/>
      <c r="PM1607" s="34"/>
      <c r="PT1607" s="35"/>
      <c r="PU1607" s="34"/>
      <c r="QB1607" s="35"/>
      <c r="QC1607" s="34"/>
      <c r="QJ1607" s="35"/>
      <c r="QK1607" s="34"/>
      <c r="QR1607" s="35"/>
      <c r="QS1607" s="34"/>
      <c r="QZ1607" s="35"/>
      <c r="RA1607" s="34"/>
      <c r="RH1607" s="35"/>
      <c r="RI1607" s="34"/>
      <c r="RP1607" s="35"/>
      <c r="RQ1607" s="34"/>
      <c r="RX1607" s="35"/>
      <c r="RY1607" s="34"/>
      <c r="SF1607" s="35"/>
      <c r="SG1607" s="34"/>
      <c r="SN1607" s="35"/>
      <c r="SO1607" s="34"/>
      <c r="SV1607" s="35"/>
      <c r="SW1607" s="34"/>
      <c r="TD1607" s="35"/>
      <c r="TE1607" s="34"/>
      <c r="TL1607" s="35"/>
      <c r="TM1607" s="34"/>
      <c r="TT1607" s="35"/>
      <c r="TU1607" s="34"/>
      <c r="UB1607" s="35"/>
      <c r="UC1607" s="34"/>
      <c r="UJ1607" s="35"/>
      <c r="UK1607" s="34"/>
      <c r="UR1607" s="35"/>
      <c r="US1607" s="34"/>
      <c r="UZ1607" s="35"/>
      <c r="VA1607" s="34"/>
      <c r="VH1607" s="35"/>
      <c r="VI1607" s="34"/>
      <c r="VP1607" s="35"/>
      <c r="VQ1607" s="34"/>
      <c r="VX1607" s="35"/>
      <c r="VY1607" s="34"/>
      <c r="WF1607" s="35"/>
      <c r="WG1607" s="34"/>
      <c r="WN1607" s="35"/>
      <c r="WO1607" s="34"/>
      <c r="WV1607" s="35"/>
      <c r="WW1607" s="34"/>
      <c r="XD1607" s="35"/>
      <c r="XE1607" s="34"/>
      <c r="XL1607" s="35"/>
      <c r="XM1607" s="34"/>
      <c r="XT1607" s="35"/>
      <c r="XU1607" s="34"/>
      <c r="YB1607" s="35"/>
      <c r="YC1607" s="34"/>
      <c r="YJ1607" s="35"/>
      <c r="YK1607" s="34"/>
      <c r="YR1607" s="35"/>
      <c r="YS1607" s="34"/>
      <c r="YZ1607" s="35"/>
      <c r="ZA1607" s="34"/>
      <c r="ZH1607" s="35"/>
      <c r="ZI1607" s="34"/>
      <c r="ZP1607" s="35"/>
      <c r="ZQ1607" s="34"/>
      <c r="ZX1607" s="35"/>
      <c r="ZY1607" s="34"/>
      <c r="AAF1607" s="35"/>
      <c r="AAG1607" s="34"/>
      <c r="AAN1607" s="35"/>
      <c r="AAO1607" s="34"/>
      <c r="AAV1607" s="35"/>
      <c r="AAW1607" s="34"/>
      <c r="ABD1607" s="35"/>
      <c r="ABE1607" s="34"/>
      <c r="ABL1607" s="35"/>
      <c r="ABM1607" s="34"/>
      <c r="ABT1607" s="35"/>
      <c r="ABU1607" s="34"/>
      <c r="ACB1607" s="35"/>
      <c r="ACC1607" s="34"/>
      <c r="ACJ1607" s="35"/>
      <c r="ACK1607" s="34"/>
      <c r="ACR1607" s="35"/>
      <c r="ACS1607" s="34"/>
      <c r="ACZ1607" s="35"/>
      <c r="ADA1607" s="34"/>
      <c r="ADH1607" s="35"/>
      <c r="ADI1607" s="34"/>
      <c r="ADP1607" s="35"/>
      <c r="ADQ1607" s="34"/>
      <c r="ADX1607" s="35"/>
      <c r="ADY1607" s="34"/>
      <c r="AEF1607" s="35"/>
      <c r="AEG1607" s="34"/>
      <c r="AEN1607" s="35"/>
      <c r="AEO1607" s="34"/>
      <c r="AEV1607" s="35"/>
      <c r="AEW1607" s="34"/>
      <c r="AFD1607" s="35"/>
      <c r="AFE1607" s="34"/>
      <c r="AFL1607" s="35"/>
      <c r="AFM1607" s="34"/>
      <c r="AFT1607" s="35"/>
      <c r="AFU1607" s="34"/>
      <c r="AGB1607" s="35"/>
      <c r="AGC1607" s="34"/>
      <c r="AGJ1607" s="35"/>
      <c r="AGK1607" s="34"/>
      <c r="AGR1607" s="35"/>
      <c r="AGS1607" s="34"/>
      <c r="AGZ1607" s="35"/>
      <c r="AHA1607" s="34"/>
      <c r="AHH1607" s="35"/>
      <c r="AHI1607" s="34"/>
      <c r="AHP1607" s="35"/>
      <c r="AHQ1607" s="34"/>
      <c r="AHX1607" s="35"/>
      <c r="AHY1607" s="34"/>
      <c r="AIF1607" s="35"/>
      <c r="AIG1607" s="34"/>
      <c r="AIN1607" s="35"/>
      <c r="AIO1607" s="34"/>
      <c r="AIV1607" s="35"/>
      <c r="AIW1607" s="34"/>
      <c r="AJD1607" s="35"/>
      <c r="AJE1607" s="34"/>
      <c r="AJL1607" s="35"/>
      <c r="AJM1607" s="34"/>
      <c r="AJT1607" s="35"/>
      <c r="AJU1607" s="34"/>
      <c r="AKB1607" s="35"/>
      <c r="AKC1607" s="34"/>
      <c r="AKJ1607" s="35"/>
      <c r="AKK1607" s="34"/>
      <c r="AKR1607" s="35"/>
      <c r="AKS1607" s="34"/>
      <c r="AKZ1607" s="35"/>
      <c r="ALA1607" s="34"/>
      <c r="ALH1607" s="35"/>
      <c r="ALI1607" s="34"/>
      <c r="ALP1607" s="35"/>
      <c r="ALQ1607" s="34"/>
      <c r="ALX1607" s="35"/>
      <c r="ALY1607" s="34"/>
      <c r="AMF1607" s="35"/>
      <c r="AMG1607" s="34"/>
      <c r="AMN1607" s="35"/>
      <c r="AMO1607" s="34"/>
      <c r="AMV1607" s="35"/>
      <c r="AMW1607" s="34"/>
      <c r="AND1607" s="35"/>
      <c r="ANE1607" s="34"/>
      <c r="ANL1607" s="35"/>
      <c r="ANM1607" s="34"/>
      <c r="ANT1607" s="35"/>
      <c r="ANU1607" s="34"/>
      <c r="AOB1607" s="35"/>
      <c r="AOC1607" s="34"/>
      <c r="AOJ1607" s="35"/>
      <c r="AOK1607" s="34"/>
      <c r="AOR1607" s="35"/>
      <c r="AOS1607" s="34"/>
      <c r="AOZ1607" s="35"/>
      <c r="APA1607" s="34"/>
      <c r="APH1607" s="35"/>
      <c r="API1607" s="34"/>
      <c r="APP1607" s="35"/>
      <c r="APQ1607" s="34"/>
      <c r="APX1607" s="35"/>
      <c r="APY1607" s="34"/>
      <c r="AQF1607" s="35"/>
      <c r="AQG1607" s="34"/>
      <c r="AQN1607" s="35"/>
      <c r="AQO1607" s="34"/>
      <c r="AQV1607" s="35"/>
      <c r="AQW1607" s="34"/>
      <c r="ARD1607" s="35"/>
      <c r="ARE1607" s="34"/>
      <c r="ARL1607" s="35"/>
      <c r="ARM1607" s="34"/>
      <c r="ART1607" s="35"/>
      <c r="ARU1607" s="34"/>
      <c r="ASB1607" s="35"/>
      <c r="ASC1607" s="34"/>
      <c r="ASJ1607" s="35"/>
      <c r="ASK1607" s="34"/>
      <c r="ASR1607" s="35"/>
      <c r="ASS1607" s="34"/>
      <c r="ASZ1607" s="35"/>
      <c r="ATA1607" s="34"/>
      <c r="ATH1607" s="35"/>
      <c r="ATI1607" s="34"/>
      <c r="ATP1607" s="35"/>
      <c r="ATQ1607" s="34"/>
      <c r="ATX1607" s="35"/>
      <c r="ATY1607" s="34"/>
      <c r="AUF1607" s="35"/>
      <c r="AUG1607" s="34"/>
      <c r="AUN1607" s="35"/>
      <c r="AUO1607" s="34"/>
      <c r="AUV1607" s="35"/>
      <c r="AUW1607" s="34"/>
      <c r="AVD1607" s="35"/>
      <c r="AVE1607" s="34"/>
      <c r="AVL1607" s="35"/>
      <c r="AVM1607" s="34"/>
      <c r="AVT1607" s="35"/>
      <c r="AVU1607" s="34"/>
      <c r="AWB1607" s="35"/>
      <c r="AWC1607" s="34"/>
      <c r="AWJ1607" s="35"/>
      <c r="AWK1607" s="34"/>
      <c r="AWR1607" s="35"/>
      <c r="AWS1607" s="34"/>
      <c r="AWZ1607" s="35"/>
      <c r="AXA1607" s="34"/>
      <c r="AXH1607" s="35"/>
      <c r="AXI1607" s="34"/>
      <c r="AXP1607" s="35"/>
      <c r="AXQ1607" s="34"/>
      <c r="AXX1607" s="35"/>
      <c r="AXY1607" s="34"/>
      <c r="AYF1607" s="35"/>
      <c r="AYG1607" s="34"/>
      <c r="AYN1607" s="35"/>
      <c r="AYO1607" s="34"/>
      <c r="AYV1607" s="35"/>
      <c r="AYW1607" s="34"/>
      <c r="AZD1607" s="35"/>
      <c r="AZE1607" s="34"/>
      <c r="AZL1607" s="35"/>
      <c r="AZM1607" s="34"/>
      <c r="AZT1607" s="35"/>
      <c r="AZU1607" s="34"/>
      <c r="BAB1607" s="35"/>
      <c r="BAC1607" s="34"/>
      <c r="BAJ1607" s="35"/>
      <c r="BAK1607" s="34"/>
      <c r="BAR1607" s="35"/>
      <c r="BAS1607" s="34"/>
      <c r="BAZ1607" s="35"/>
      <c r="BBA1607" s="34"/>
      <c r="BBH1607" s="35"/>
      <c r="BBI1607" s="34"/>
      <c r="BBP1607" s="35"/>
      <c r="BBQ1607" s="34"/>
      <c r="BBX1607" s="35"/>
      <c r="BBY1607" s="34"/>
      <c r="BCF1607" s="35"/>
      <c r="BCG1607" s="34"/>
      <c r="BCN1607" s="35"/>
      <c r="BCO1607" s="34"/>
      <c r="BCV1607" s="35"/>
      <c r="BCW1607" s="34"/>
      <c r="BDD1607" s="35"/>
      <c r="BDE1607" s="34"/>
      <c r="BDL1607" s="35"/>
      <c r="BDM1607" s="34"/>
      <c r="BDT1607" s="35"/>
      <c r="BDU1607" s="34"/>
      <c r="BEB1607" s="35"/>
      <c r="BEC1607" s="34"/>
      <c r="BEJ1607" s="35"/>
      <c r="BEK1607" s="34"/>
      <c r="BER1607" s="35"/>
      <c r="BES1607" s="34"/>
      <c r="BEZ1607" s="35"/>
      <c r="BFA1607" s="34"/>
      <c r="BFH1607" s="35"/>
      <c r="BFI1607" s="34"/>
      <c r="BFP1607" s="35"/>
      <c r="BFQ1607" s="34"/>
      <c r="BFX1607" s="35"/>
      <c r="BFY1607" s="34"/>
      <c r="BGF1607" s="35"/>
      <c r="BGG1607" s="34"/>
      <c r="BGN1607" s="35"/>
      <c r="BGO1607" s="34"/>
      <c r="BGV1607" s="35"/>
      <c r="BGW1607" s="34"/>
      <c r="BHD1607" s="35"/>
      <c r="BHE1607" s="34"/>
      <c r="BHL1607" s="35"/>
      <c r="BHM1607" s="34"/>
      <c r="BHT1607" s="35"/>
      <c r="BHU1607" s="34"/>
      <c r="BIB1607" s="35"/>
      <c r="BIC1607" s="34"/>
      <c r="BIJ1607" s="35"/>
      <c r="BIK1607" s="34"/>
      <c r="BIR1607" s="35"/>
      <c r="BIS1607" s="34"/>
      <c r="BIZ1607" s="35"/>
      <c r="BJA1607" s="34"/>
      <c r="BJH1607" s="35"/>
      <c r="BJI1607" s="34"/>
      <c r="BJP1607" s="35"/>
      <c r="BJQ1607" s="34"/>
      <c r="BJX1607" s="35"/>
      <c r="BJY1607" s="34"/>
      <c r="BKF1607" s="35"/>
      <c r="BKG1607" s="34"/>
      <c r="BKN1607" s="35"/>
      <c r="BKO1607" s="34"/>
      <c r="BKV1607" s="35"/>
      <c r="BKW1607" s="34"/>
      <c r="BLD1607" s="35"/>
      <c r="BLE1607" s="34"/>
      <c r="BLL1607" s="35"/>
      <c r="BLM1607" s="34"/>
      <c r="BLT1607" s="35"/>
      <c r="BLU1607" s="34"/>
      <c r="BMB1607" s="35"/>
      <c r="BMC1607" s="34"/>
      <c r="BMJ1607" s="35"/>
      <c r="BMK1607" s="34"/>
      <c r="BMR1607" s="35"/>
      <c r="BMS1607" s="34"/>
      <c r="BMZ1607" s="35"/>
      <c r="BNA1607" s="34"/>
      <c r="BNH1607" s="35"/>
      <c r="BNI1607" s="34"/>
      <c r="BNP1607" s="35"/>
      <c r="BNQ1607" s="34"/>
      <c r="BNX1607" s="35"/>
      <c r="BNY1607" s="34"/>
      <c r="BOF1607" s="35"/>
      <c r="BOG1607" s="34"/>
      <c r="BON1607" s="35"/>
      <c r="BOO1607" s="34"/>
      <c r="BOV1607" s="35"/>
      <c r="BOW1607" s="34"/>
      <c r="BPD1607" s="35"/>
      <c r="BPE1607" s="34"/>
      <c r="BPL1607" s="35"/>
      <c r="BPM1607" s="34"/>
      <c r="BPT1607" s="35"/>
      <c r="BPU1607" s="34"/>
      <c r="BQB1607" s="35"/>
      <c r="BQC1607" s="34"/>
      <c r="BQJ1607" s="35"/>
      <c r="BQK1607" s="34"/>
      <c r="BQR1607" s="35"/>
      <c r="BQS1607" s="34"/>
      <c r="BQZ1607" s="35"/>
      <c r="BRA1607" s="34"/>
      <c r="BRH1607" s="35"/>
      <c r="BRI1607" s="34"/>
      <c r="BRP1607" s="35"/>
      <c r="BRQ1607" s="34"/>
      <c r="BRX1607" s="35"/>
      <c r="BRY1607" s="34"/>
      <c r="BSF1607" s="35"/>
      <c r="BSG1607" s="34"/>
      <c r="BSN1607" s="35"/>
      <c r="BSO1607" s="34"/>
      <c r="BSV1607" s="35"/>
      <c r="BSW1607" s="34"/>
      <c r="BTD1607" s="35"/>
      <c r="BTE1607" s="34"/>
      <c r="BTL1607" s="35"/>
      <c r="BTM1607" s="34"/>
      <c r="BTT1607" s="35"/>
      <c r="BTU1607" s="34"/>
      <c r="BUB1607" s="35"/>
      <c r="BUC1607" s="34"/>
      <c r="BUJ1607" s="35"/>
      <c r="BUK1607" s="34"/>
      <c r="BUR1607" s="35"/>
      <c r="BUS1607" s="34"/>
      <c r="BUZ1607" s="35"/>
      <c r="BVA1607" s="34"/>
      <c r="BVH1607" s="35"/>
      <c r="BVI1607" s="34"/>
      <c r="BVP1607" s="35"/>
      <c r="BVQ1607" s="34"/>
      <c r="BVX1607" s="35"/>
      <c r="BVY1607" s="34"/>
      <c r="BWF1607" s="35"/>
      <c r="BWG1607" s="34"/>
      <c r="BWN1607" s="35"/>
      <c r="BWO1607" s="34"/>
      <c r="BWV1607" s="35"/>
      <c r="BWW1607" s="34"/>
      <c r="BXD1607" s="35"/>
      <c r="BXE1607" s="34"/>
      <c r="BXL1607" s="35"/>
      <c r="BXM1607" s="34"/>
      <c r="BXT1607" s="35"/>
      <c r="BXU1607" s="34"/>
      <c r="BYB1607" s="35"/>
      <c r="BYC1607" s="34"/>
      <c r="BYJ1607" s="35"/>
      <c r="BYK1607" s="34"/>
      <c r="BYR1607" s="35"/>
      <c r="BYS1607" s="34"/>
      <c r="BYZ1607" s="35"/>
      <c r="BZA1607" s="34"/>
      <c r="BZH1607" s="35"/>
      <c r="BZI1607" s="34"/>
      <c r="BZP1607" s="35"/>
      <c r="BZQ1607" s="34"/>
      <c r="BZX1607" s="35"/>
      <c r="BZY1607" s="34"/>
      <c r="CAF1607" s="35"/>
      <c r="CAG1607" s="34"/>
      <c r="CAN1607" s="35"/>
      <c r="CAO1607" s="34"/>
      <c r="CAV1607" s="35"/>
      <c r="CAW1607" s="34"/>
      <c r="CBD1607" s="35"/>
      <c r="CBE1607" s="34"/>
      <c r="CBL1607" s="35"/>
      <c r="CBM1607" s="34"/>
      <c r="CBT1607" s="35"/>
      <c r="CBU1607" s="34"/>
      <c r="CCB1607" s="35"/>
      <c r="CCC1607" s="34"/>
      <c r="CCJ1607" s="35"/>
      <c r="CCK1607" s="34"/>
      <c r="CCR1607" s="35"/>
      <c r="CCS1607" s="34"/>
      <c r="CCZ1607" s="35"/>
      <c r="CDA1607" s="34"/>
      <c r="CDH1607" s="35"/>
      <c r="CDI1607" s="34"/>
      <c r="CDP1607" s="35"/>
      <c r="CDQ1607" s="34"/>
      <c r="CDX1607" s="35"/>
      <c r="CDY1607" s="34"/>
      <c r="CEF1607" s="35"/>
      <c r="CEG1607" s="34"/>
      <c r="CEN1607" s="35"/>
      <c r="CEO1607" s="34"/>
      <c r="CEV1607" s="35"/>
      <c r="CEW1607" s="34"/>
      <c r="CFD1607" s="35"/>
      <c r="CFE1607" s="34"/>
      <c r="CFL1607" s="35"/>
      <c r="CFM1607" s="34"/>
      <c r="CFT1607" s="35"/>
      <c r="CFU1607" s="34"/>
      <c r="CGB1607" s="35"/>
      <c r="CGC1607" s="34"/>
      <c r="CGJ1607" s="35"/>
      <c r="CGK1607" s="34"/>
      <c r="CGR1607" s="35"/>
      <c r="CGS1607" s="34"/>
      <c r="CGZ1607" s="35"/>
      <c r="CHA1607" s="34"/>
      <c r="CHH1607" s="35"/>
      <c r="CHI1607" s="34"/>
      <c r="CHP1607" s="35"/>
      <c r="CHQ1607" s="34"/>
      <c r="CHX1607" s="35"/>
      <c r="CHY1607" s="34"/>
      <c r="CIF1607" s="35"/>
      <c r="CIG1607" s="34"/>
      <c r="CIN1607" s="35"/>
      <c r="CIO1607" s="34"/>
      <c r="CIV1607" s="35"/>
      <c r="CIW1607" s="34"/>
      <c r="CJD1607" s="35"/>
      <c r="CJE1607" s="34"/>
      <c r="CJL1607" s="35"/>
      <c r="CJM1607" s="34"/>
      <c r="CJT1607" s="35"/>
      <c r="CJU1607" s="34"/>
      <c r="CKB1607" s="35"/>
      <c r="CKC1607" s="34"/>
      <c r="CKJ1607" s="35"/>
      <c r="CKK1607" s="34"/>
      <c r="CKR1607" s="35"/>
      <c r="CKS1607" s="34"/>
      <c r="CKZ1607" s="35"/>
      <c r="CLA1607" s="34"/>
      <c r="CLH1607" s="35"/>
      <c r="CLI1607" s="34"/>
      <c r="CLP1607" s="35"/>
      <c r="CLQ1607" s="34"/>
      <c r="CLX1607" s="35"/>
      <c r="CLY1607" s="34"/>
      <c r="CMF1607" s="35"/>
      <c r="CMG1607" s="34"/>
      <c r="CMN1607" s="35"/>
      <c r="CMO1607" s="34"/>
      <c r="CMV1607" s="35"/>
      <c r="CMW1607" s="34"/>
      <c r="CND1607" s="35"/>
      <c r="CNE1607" s="34"/>
      <c r="CNL1607" s="35"/>
      <c r="CNM1607" s="34"/>
      <c r="CNT1607" s="35"/>
      <c r="CNU1607" s="34"/>
      <c r="COB1607" s="35"/>
      <c r="COC1607" s="34"/>
      <c r="COJ1607" s="35"/>
      <c r="COK1607" s="34"/>
      <c r="COR1607" s="35"/>
      <c r="COS1607" s="34"/>
      <c r="COZ1607" s="35"/>
      <c r="CPA1607" s="34"/>
      <c r="CPH1607" s="35"/>
      <c r="CPI1607" s="34"/>
      <c r="CPP1607" s="35"/>
      <c r="CPQ1607" s="34"/>
      <c r="CPX1607" s="35"/>
      <c r="CPY1607" s="34"/>
      <c r="CQF1607" s="35"/>
      <c r="CQG1607" s="34"/>
      <c r="CQN1607" s="35"/>
      <c r="CQO1607" s="34"/>
      <c r="CQV1607" s="35"/>
      <c r="CQW1607" s="34"/>
      <c r="CRD1607" s="35"/>
      <c r="CRE1607" s="34"/>
      <c r="CRL1607" s="35"/>
      <c r="CRM1607" s="34"/>
      <c r="CRT1607" s="35"/>
      <c r="CRU1607" s="34"/>
      <c r="CSB1607" s="35"/>
      <c r="CSC1607" s="34"/>
      <c r="CSJ1607" s="35"/>
      <c r="CSK1607" s="34"/>
      <c r="CSR1607" s="35"/>
      <c r="CSS1607" s="34"/>
      <c r="CSZ1607" s="35"/>
      <c r="CTA1607" s="34"/>
      <c r="CTH1607" s="35"/>
      <c r="CTI1607" s="34"/>
      <c r="CTP1607" s="35"/>
      <c r="CTQ1607" s="34"/>
      <c r="CTX1607" s="35"/>
      <c r="CTY1607" s="34"/>
      <c r="CUF1607" s="35"/>
      <c r="CUG1607" s="34"/>
      <c r="CUN1607" s="35"/>
      <c r="CUO1607" s="34"/>
      <c r="CUV1607" s="35"/>
      <c r="CUW1607" s="34"/>
      <c r="CVD1607" s="35"/>
      <c r="CVE1607" s="34"/>
      <c r="CVL1607" s="35"/>
      <c r="CVM1607" s="34"/>
      <c r="CVT1607" s="35"/>
      <c r="CVU1607" s="34"/>
      <c r="CWB1607" s="35"/>
      <c r="CWC1607" s="34"/>
      <c r="CWJ1607" s="35"/>
      <c r="CWK1607" s="34"/>
      <c r="CWR1607" s="35"/>
      <c r="CWS1607" s="34"/>
      <c r="CWZ1607" s="35"/>
      <c r="CXA1607" s="34"/>
      <c r="CXH1607" s="35"/>
      <c r="CXI1607" s="34"/>
      <c r="CXP1607" s="35"/>
      <c r="CXQ1607" s="34"/>
      <c r="CXX1607" s="35"/>
      <c r="CXY1607" s="34"/>
      <c r="CYF1607" s="35"/>
      <c r="CYG1607" s="34"/>
      <c r="CYN1607" s="35"/>
      <c r="CYO1607" s="34"/>
      <c r="CYV1607" s="35"/>
      <c r="CYW1607" s="34"/>
      <c r="CZD1607" s="35"/>
      <c r="CZE1607" s="34"/>
      <c r="CZL1607" s="35"/>
      <c r="CZM1607" s="34"/>
      <c r="CZT1607" s="35"/>
      <c r="CZU1607" s="34"/>
      <c r="DAB1607" s="35"/>
      <c r="DAC1607" s="34"/>
      <c r="DAJ1607" s="35"/>
      <c r="DAK1607" s="34"/>
      <c r="DAR1607" s="35"/>
      <c r="DAS1607" s="34"/>
      <c r="DAZ1607" s="35"/>
      <c r="DBA1607" s="34"/>
      <c r="DBH1607" s="35"/>
      <c r="DBI1607" s="34"/>
      <c r="DBP1607" s="35"/>
      <c r="DBQ1607" s="34"/>
      <c r="DBX1607" s="35"/>
      <c r="DBY1607" s="34"/>
      <c r="DCF1607" s="35"/>
      <c r="DCG1607" s="34"/>
      <c r="DCN1607" s="35"/>
      <c r="DCO1607" s="34"/>
      <c r="DCV1607" s="35"/>
      <c r="DCW1607" s="34"/>
      <c r="DDD1607" s="35"/>
      <c r="DDE1607" s="34"/>
      <c r="DDL1607" s="35"/>
      <c r="DDM1607" s="34"/>
      <c r="DDT1607" s="35"/>
      <c r="DDU1607" s="34"/>
      <c r="DEB1607" s="35"/>
      <c r="DEC1607" s="34"/>
      <c r="DEJ1607" s="35"/>
      <c r="DEK1607" s="34"/>
      <c r="DER1607" s="35"/>
      <c r="DES1607" s="34"/>
      <c r="DEZ1607" s="35"/>
      <c r="DFA1607" s="34"/>
      <c r="DFH1607" s="35"/>
      <c r="DFI1607" s="34"/>
      <c r="DFP1607" s="35"/>
      <c r="DFQ1607" s="34"/>
      <c r="DFX1607" s="35"/>
      <c r="DFY1607" s="34"/>
      <c r="DGF1607" s="35"/>
      <c r="DGG1607" s="34"/>
      <c r="DGN1607" s="35"/>
      <c r="DGO1607" s="34"/>
      <c r="DGV1607" s="35"/>
      <c r="DGW1607" s="34"/>
      <c r="DHD1607" s="35"/>
      <c r="DHE1607" s="34"/>
      <c r="DHL1607" s="35"/>
      <c r="DHM1607" s="34"/>
      <c r="DHT1607" s="35"/>
      <c r="DHU1607" s="34"/>
      <c r="DIB1607" s="35"/>
      <c r="DIC1607" s="34"/>
      <c r="DIJ1607" s="35"/>
      <c r="DIK1607" s="34"/>
      <c r="DIR1607" s="35"/>
      <c r="DIS1607" s="34"/>
      <c r="DIZ1607" s="35"/>
      <c r="DJA1607" s="34"/>
      <c r="DJH1607" s="35"/>
      <c r="DJI1607" s="34"/>
      <c r="DJP1607" s="35"/>
      <c r="DJQ1607" s="34"/>
      <c r="DJX1607" s="35"/>
      <c r="DJY1607" s="34"/>
      <c r="DKF1607" s="35"/>
      <c r="DKG1607" s="34"/>
      <c r="DKN1607" s="35"/>
      <c r="DKO1607" s="34"/>
      <c r="DKV1607" s="35"/>
      <c r="DKW1607" s="34"/>
      <c r="DLD1607" s="35"/>
      <c r="DLE1607" s="34"/>
      <c r="DLL1607" s="35"/>
      <c r="DLM1607" s="34"/>
      <c r="DLT1607" s="35"/>
      <c r="DLU1607" s="34"/>
      <c r="DMB1607" s="35"/>
      <c r="DMC1607" s="34"/>
      <c r="DMJ1607" s="35"/>
      <c r="DMK1607" s="34"/>
      <c r="DMR1607" s="35"/>
      <c r="DMS1607" s="34"/>
      <c r="DMZ1607" s="35"/>
      <c r="DNA1607" s="34"/>
      <c r="DNH1607" s="35"/>
      <c r="DNI1607" s="34"/>
      <c r="DNP1607" s="35"/>
      <c r="DNQ1607" s="34"/>
      <c r="DNX1607" s="35"/>
      <c r="DNY1607" s="34"/>
      <c r="DOF1607" s="35"/>
      <c r="DOG1607" s="34"/>
      <c r="DON1607" s="35"/>
      <c r="DOO1607" s="34"/>
      <c r="DOV1607" s="35"/>
      <c r="DOW1607" s="34"/>
      <c r="DPD1607" s="35"/>
      <c r="DPE1607" s="34"/>
      <c r="DPL1607" s="35"/>
      <c r="DPM1607" s="34"/>
      <c r="DPT1607" s="35"/>
      <c r="DPU1607" s="34"/>
      <c r="DQB1607" s="35"/>
      <c r="DQC1607" s="34"/>
      <c r="DQJ1607" s="35"/>
      <c r="DQK1607" s="34"/>
      <c r="DQR1607" s="35"/>
      <c r="DQS1607" s="34"/>
      <c r="DQZ1607" s="35"/>
      <c r="DRA1607" s="34"/>
      <c r="DRH1607" s="35"/>
      <c r="DRI1607" s="34"/>
      <c r="DRP1607" s="35"/>
      <c r="DRQ1607" s="34"/>
      <c r="DRX1607" s="35"/>
      <c r="DRY1607" s="34"/>
      <c r="DSF1607" s="35"/>
      <c r="DSG1607" s="34"/>
      <c r="DSN1607" s="35"/>
      <c r="DSO1607" s="34"/>
      <c r="DSV1607" s="35"/>
      <c r="DSW1607" s="34"/>
      <c r="DTD1607" s="35"/>
      <c r="DTE1607" s="34"/>
      <c r="DTL1607" s="35"/>
      <c r="DTM1607" s="34"/>
      <c r="DTT1607" s="35"/>
      <c r="DTU1607" s="34"/>
      <c r="DUB1607" s="35"/>
      <c r="DUC1607" s="34"/>
      <c r="DUJ1607" s="35"/>
      <c r="DUK1607" s="34"/>
      <c r="DUR1607" s="35"/>
      <c r="DUS1607" s="34"/>
      <c r="DUZ1607" s="35"/>
      <c r="DVA1607" s="34"/>
      <c r="DVH1607" s="35"/>
      <c r="DVI1607" s="34"/>
      <c r="DVP1607" s="35"/>
      <c r="DVQ1607" s="34"/>
      <c r="DVX1607" s="35"/>
      <c r="DVY1607" s="34"/>
      <c r="DWF1607" s="35"/>
      <c r="DWG1607" s="34"/>
      <c r="DWN1607" s="35"/>
      <c r="DWO1607" s="34"/>
      <c r="DWV1607" s="35"/>
      <c r="DWW1607" s="34"/>
      <c r="DXD1607" s="35"/>
      <c r="DXE1607" s="34"/>
      <c r="DXL1607" s="35"/>
      <c r="DXM1607" s="34"/>
      <c r="DXT1607" s="35"/>
      <c r="DXU1607" s="34"/>
      <c r="DYB1607" s="35"/>
      <c r="DYC1607" s="34"/>
      <c r="DYJ1607" s="35"/>
      <c r="DYK1607" s="34"/>
      <c r="DYR1607" s="35"/>
      <c r="DYS1607" s="34"/>
      <c r="DYZ1607" s="35"/>
      <c r="DZA1607" s="34"/>
      <c r="DZH1607" s="35"/>
      <c r="DZI1607" s="34"/>
      <c r="DZP1607" s="35"/>
      <c r="DZQ1607" s="34"/>
      <c r="DZX1607" s="35"/>
      <c r="DZY1607" s="34"/>
      <c r="EAF1607" s="35"/>
      <c r="EAG1607" s="34"/>
      <c r="EAN1607" s="35"/>
      <c r="EAO1607" s="34"/>
      <c r="EAV1607" s="35"/>
      <c r="EAW1607" s="34"/>
      <c r="EBD1607" s="35"/>
      <c r="EBE1607" s="34"/>
      <c r="EBL1607" s="35"/>
      <c r="EBM1607" s="34"/>
      <c r="EBT1607" s="35"/>
      <c r="EBU1607" s="34"/>
      <c r="ECB1607" s="35"/>
      <c r="ECC1607" s="34"/>
      <c r="ECJ1607" s="35"/>
      <c r="ECK1607" s="34"/>
      <c r="ECR1607" s="35"/>
      <c r="ECS1607" s="34"/>
      <c r="ECZ1607" s="35"/>
      <c r="EDA1607" s="34"/>
      <c r="EDH1607" s="35"/>
      <c r="EDI1607" s="34"/>
      <c r="EDP1607" s="35"/>
      <c r="EDQ1607" s="34"/>
      <c r="EDX1607" s="35"/>
      <c r="EDY1607" s="34"/>
      <c r="EEF1607" s="35"/>
      <c r="EEG1607" s="34"/>
      <c r="EEN1607" s="35"/>
      <c r="EEO1607" s="34"/>
      <c r="EEV1607" s="35"/>
      <c r="EEW1607" s="34"/>
      <c r="EFD1607" s="35"/>
      <c r="EFE1607" s="34"/>
      <c r="EFL1607" s="35"/>
      <c r="EFM1607" s="34"/>
      <c r="EFT1607" s="35"/>
      <c r="EFU1607" s="34"/>
      <c r="EGB1607" s="35"/>
      <c r="EGC1607" s="34"/>
      <c r="EGJ1607" s="35"/>
      <c r="EGK1607" s="34"/>
      <c r="EGR1607" s="35"/>
      <c r="EGS1607" s="34"/>
      <c r="EGZ1607" s="35"/>
      <c r="EHA1607" s="34"/>
      <c r="EHH1607" s="35"/>
      <c r="EHI1607" s="34"/>
      <c r="EHP1607" s="35"/>
      <c r="EHQ1607" s="34"/>
      <c r="EHX1607" s="35"/>
      <c r="EHY1607" s="34"/>
      <c r="EIF1607" s="35"/>
      <c r="EIG1607" s="34"/>
      <c r="EIN1607" s="35"/>
      <c r="EIO1607" s="34"/>
      <c r="EIV1607" s="35"/>
      <c r="EIW1607" s="34"/>
      <c r="EJD1607" s="35"/>
      <c r="EJE1607" s="34"/>
      <c r="EJL1607" s="35"/>
      <c r="EJM1607" s="34"/>
      <c r="EJT1607" s="35"/>
      <c r="EJU1607" s="34"/>
      <c r="EKB1607" s="35"/>
      <c r="EKC1607" s="34"/>
      <c r="EKJ1607" s="35"/>
      <c r="EKK1607" s="34"/>
      <c r="EKR1607" s="35"/>
      <c r="EKS1607" s="34"/>
      <c r="EKZ1607" s="35"/>
      <c r="ELA1607" s="34"/>
      <c r="ELH1607" s="35"/>
      <c r="ELI1607" s="34"/>
      <c r="ELP1607" s="35"/>
      <c r="ELQ1607" s="34"/>
      <c r="ELX1607" s="35"/>
      <c r="ELY1607" s="34"/>
      <c r="EMF1607" s="35"/>
      <c r="EMG1607" s="34"/>
      <c r="EMN1607" s="35"/>
      <c r="EMO1607" s="34"/>
      <c r="EMV1607" s="35"/>
      <c r="EMW1607" s="34"/>
      <c r="END1607" s="35"/>
      <c r="ENE1607" s="34"/>
      <c r="ENL1607" s="35"/>
      <c r="ENM1607" s="34"/>
      <c r="ENT1607" s="35"/>
      <c r="ENU1607" s="34"/>
      <c r="EOB1607" s="35"/>
      <c r="EOC1607" s="34"/>
      <c r="EOJ1607" s="35"/>
      <c r="EOK1607" s="34"/>
      <c r="EOR1607" s="35"/>
      <c r="EOS1607" s="34"/>
      <c r="EOZ1607" s="35"/>
      <c r="EPA1607" s="34"/>
      <c r="EPH1607" s="35"/>
      <c r="EPI1607" s="34"/>
      <c r="EPP1607" s="35"/>
      <c r="EPQ1607" s="34"/>
      <c r="EPX1607" s="35"/>
      <c r="EPY1607" s="34"/>
      <c r="EQF1607" s="35"/>
      <c r="EQG1607" s="34"/>
      <c r="EQN1607" s="35"/>
      <c r="EQO1607" s="34"/>
      <c r="EQV1607" s="35"/>
      <c r="EQW1607" s="34"/>
      <c r="ERD1607" s="35"/>
      <c r="ERE1607" s="34"/>
      <c r="ERL1607" s="35"/>
      <c r="ERM1607" s="34"/>
      <c r="ERT1607" s="35"/>
      <c r="ERU1607" s="34"/>
      <c r="ESB1607" s="35"/>
      <c r="ESC1607" s="34"/>
      <c r="ESJ1607" s="35"/>
      <c r="ESK1607" s="34"/>
      <c r="ESR1607" s="35"/>
      <c r="ESS1607" s="34"/>
      <c r="ESZ1607" s="35"/>
      <c r="ETA1607" s="34"/>
      <c r="ETH1607" s="35"/>
      <c r="ETI1607" s="34"/>
      <c r="ETP1607" s="35"/>
      <c r="ETQ1607" s="34"/>
      <c r="ETX1607" s="35"/>
      <c r="ETY1607" s="34"/>
      <c r="EUF1607" s="35"/>
      <c r="EUG1607" s="34"/>
      <c r="EUN1607" s="35"/>
      <c r="EUO1607" s="34"/>
      <c r="EUV1607" s="35"/>
      <c r="EUW1607" s="34"/>
      <c r="EVD1607" s="35"/>
      <c r="EVE1607" s="34"/>
      <c r="EVL1607" s="35"/>
      <c r="EVM1607" s="34"/>
      <c r="EVT1607" s="35"/>
      <c r="EVU1607" s="34"/>
      <c r="EWB1607" s="35"/>
      <c r="EWC1607" s="34"/>
      <c r="EWJ1607" s="35"/>
      <c r="EWK1607" s="34"/>
      <c r="EWR1607" s="35"/>
      <c r="EWS1607" s="34"/>
      <c r="EWZ1607" s="35"/>
      <c r="EXA1607" s="34"/>
      <c r="EXH1607" s="35"/>
      <c r="EXI1607" s="34"/>
      <c r="EXP1607" s="35"/>
      <c r="EXQ1607" s="34"/>
      <c r="EXX1607" s="35"/>
      <c r="EXY1607" s="34"/>
      <c r="EYF1607" s="35"/>
      <c r="EYG1607" s="34"/>
      <c r="EYN1607" s="35"/>
      <c r="EYO1607" s="34"/>
      <c r="EYV1607" s="35"/>
      <c r="EYW1607" s="34"/>
      <c r="EZD1607" s="35"/>
      <c r="EZE1607" s="34"/>
      <c r="EZL1607" s="35"/>
      <c r="EZM1607" s="34"/>
      <c r="EZT1607" s="35"/>
      <c r="EZU1607" s="34"/>
      <c r="FAB1607" s="35"/>
      <c r="FAC1607" s="34"/>
      <c r="FAJ1607" s="35"/>
      <c r="FAK1607" s="34"/>
      <c r="FAR1607" s="35"/>
      <c r="FAS1607" s="34"/>
      <c r="FAZ1607" s="35"/>
      <c r="FBA1607" s="34"/>
      <c r="FBH1607" s="35"/>
      <c r="FBI1607" s="34"/>
      <c r="FBP1607" s="35"/>
      <c r="FBQ1607" s="34"/>
      <c r="FBX1607" s="35"/>
      <c r="FBY1607" s="34"/>
      <c r="FCF1607" s="35"/>
      <c r="FCG1607" s="34"/>
      <c r="FCN1607" s="35"/>
      <c r="FCO1607" s="34"/>
      <c r="FCV1607" s="35"/>
      <c r="FCW1607" s="34"/>
      <c r="FDD1607" s="35"/>
      <c r="FDE1607" s="34"/>
      <c r="FDL1607" s="35"/>
      <c r="FDM1607" s="34"/>
      <c r="FDT1607" s="35"/>
      <c r="FDU1607" s="34"/>
      <c r="FEB1607" s="35"/>
      <c r="FEC1607" s="34"/>
      <c r="FEJ1607" s="35"/>
      <c r="FEK1607" s="34"/>
      <c r="FER1607" s="35"/>
      <c r="FES1607" s="34"/>
      <c r="FEZ1607" s="35"/>
      <c r="FFA1607" s="34"/>
      <c r="FFH1607" s="35"/>
      <c r="FFI1607" s="34"/>
      <c r="FFP1607" s="35"/>
      <c r="FFQ1607" s="34"/>
      <c r="FFX1607" s="35"/>
      <c r="FFY1607" s="34"/>
      <c r="FGF1607" s="35"/>
      <c r="FGG1607" s="34"/>
      <c r="FGN1607" s="35"/>
      <c r="FGO1607" s="34"/>
      <c r="FGV1607" s="35"/>
      <c r="FGW1607" s="34"/>
      <c r="FHD1607" s="35"/>
      <c r="FHE1607" s="34"/>
      <c r="FHL1607" s="35"/>
      <c r="FHM1607" s="34"/>
      <c r="FHT1607" s="35"/>
      <c r="FHU1607" s="34"/>
      <c r="FIB1607" s="35"/>
      <c r="FIC1607" s="34"/>
      <c r="FIJ1607" s="35"/>
      <c r="FIK1607" s="34"/>
      <c r="FIR1607" s="35"/>
      <c r="FIS1607" s="34"/>
      <c r="FIZ1607" s="35"/>
      <c r="FJA1607" s="34"/>
      <c r="FJH1607" s="35"/>
      <c r="FJI1607" s="34"/>
      <c r="FJP1607" s="35"/>
      <c r="FJQ1607" s="34"/>
      <c r="FJX1607" s="35"/>
      <c r="FJY1607" s="34"/>
      <c r="FKF1607" s="35"/>
      <c r="FKG1607" s="34"/>
      <c r="FKN1607" s="35"/>
      <c r="FKO1607" s="34"/>
      <c r="FKV1607" s="35"/>
      <c r="FKW1607" s="34"/>
      <c r="FLD1607" s="35"/>
      <c r="FLE1607" s="34"/>
      <c r="FLL1607" s="35"/>
      <c r="FLM1607" s="34"/>
      <c r="FLT1607" s="35"/>
      <c r="FLU1607" s="34"/>
      <c r="FMB1607" s="35"/>
      <c r="FMC1607" s="34"/>
      <c r="FMJ1607" s="35"/>
      <c r="FMK1607" s="34"/>
      <c r="FMR1607" s="35"/>
      <c r="FMS1607" s="34"/>
      <c r="FMZ1607" s="35"/>
      <c r="FNA1607" s="34"/>
      <c r="FNH1607" s="35"/>
      <c r="FNI1607" s="34"/>
      <c r="FNP1607" s="35"/>
      <c r="FNQ1607" s="34"/>
      <c r="FNX1607" s="35"/>
      <c r="FNY1607" s="34"/>
      <c r="FOF1607" s="35"/>
      <c r="FOG1607" s="34"/>
      <c r="FON1607" s="35"/>
      <c r="FOO1607" s="34"/>
      <c r="FOV1607" s="35"/>
      <c r="FOW1607" s="34"/>
      <c r="FPD1607" s="35"/>
      <c r="FPE1607" s="34"/>
      <c r="FPL1607" s="35"/>
      <c r="FPM1607" s="34"/>
      <c r="FPT1607" s="35"/>
      <c r="FPU1607" s="34"/>
      <c r="FQB1607" s="35"/>
      <c r="FQC1607" s="34"/>
      <c r="FQJ1607" s="35"/>
      <c r="FQK1607" s="34"/>
      <c r="FQR1607" s="35"/>
      <c r="FQS1607" s="34"/>
      <c r="FQZ1607" s="35"/>
      <c r="FRA1607" s="34"/>
      <c r="FRH1607" s="35"/>
      <c r="FRI1607" s="34"/>
      <c r="FRP1607" s="35"/>
      <c r="FRQ1607" s="34"/>
      <c r="FRX1607" s="35"/>
      <c r="FRY1607" s="34"/>
      <c r="FSF1607" s="35"/>
      <c r="FSG1607" s="34"/>
      <c r="FSN1607" s="35"/>
      <c r="FSO1607" s="34"/>
      <c r="FSV1607" s="35"/>
      <c r="FSW1607" s="34"/>
      <c r="FTD1607" s="35"/>
      <c r="FTE1607" s="34"/>
      <c r="FTL1607" s="35"/>
      <c r="FTM1607" s="34"/>
      <c r="FTT1607" s="35"/>
      <c r="FTU1607" s="34"/>
      <c r="FUB1607" s="35"/>
      <c r="FUC1607" s="34"/>
      <c r="FUJ1607" s="35"/>
      <c r="FUK1607" s="34"/>
      <c r="FUR1607" s="35"/>
      <c r="FUS1607" s="34"/>
      <c r="FUZ1607" s="35"/>
      <c r="FVA1607" s="34"/>
      <c r="FVH1607" s="35"/>
      <c r="FVI1607" s="34"/>
      <c r="FVP1607" s="35"/>
      <c r="FVQ1607" s="34"/>
      <c r="FVX1607" s="35"/>
      <c r="FVY1607" s="34"/>
      <c r="FWF1607" s="35"/>
      <c r="FWG1607" s="34"/>
      <c r="FWN1607" s="35"/>
      <c r="FWO1607" s="34"/>
      <c r="FWV1607" s="35"/>
      <c r="FWW1607" s="34"/>
      <c r="FXD1607" s="35"/>
      <c r="FXE1607" s="34"/>
      <c r="FXL1607" s="35"/>
      <c r="FXM1607" s="34"/>
      <c r="FXT1607" s="35"/>
      <c r="FXU1607" s="34"/>
      <c r="FYB1607" s="35"/>
      <c r="FYC1607" s="34"/>
      <c r="FYJ1607" s="35"/>
      <c r="FYK1607" s="34"/>
      <c r="FYR1607" s="35"/>
      <c r="FYS1607" s="34"/>
      <c r="FYZ1607" s="35"/>
      <c r="FZA1607" s="34"/>
      <c r="FZH1607" s="35"/>
      <c r="FZI1607" s="34"/>
      <c r="FZP1607" s="35"/>
      <c r="FZQ1607" s="34"/>
      <c r="FZX1607" s="35"/>
      <c r="FZY1607" s="34"/>
      <c r="GAF1607" s="35"/>
      <c r="GAG1607" s="34"/>
      <c r="GAN1607" s="35"/>
      <c r="GAO1607" s="34"/>
      <c r="GAV1607" s="35"/>
      <c r="GAW1607" s="34"/>
      <c r="GBD1607" s="35"/>
      <c r="GBE1607" s="34"/>
      <c r="GBL1607" s="35"/>
      <c r="GBM1607" s="34"/>
      <c r="GBT1607" s="35"/>
      <c r="GBU1607" s="34"/>
      <c r="GCB1607" s="35"/>
      <c r="GCC1607" s="34"/>
      <c r="GCJ1607" s="35"/>
      <c r="GCK1607" s="34"/>
      <c r="GCR1607" s="35"/>
      <c r="GCS1607" s="34"/>
      <c r="GCZ1607" s="35"/>
      <c r="GDA1607" s="34"/>
      <c r="GDH1607" s="35"/>
      <c r="GDI1607" s="34"/>
      <c r="GDP1607" s="35"/>
      <c r="GDQ1607" s="34"/>
      <c r="GDX1607" s="35"/>
      <c r="GDY1607" s="34"/>
      <c r="GEF1607" s="35"/>
      <c r="GEG1607" s="34"/>
      <c r="GEN1607" s="35"/>
      <c r="GEO1607" s="34"/>
      <c r="GEV1607" s="35"/>
      <c r="GEW1607" s="34"/>
      <c r="GFD1607" s="35"/>
      <c r="GFE1607" s="34"/>
      <c r="GFL1607" s="35"/>
      <c r="GFM1607" s="34"/>
      <c r="GFT1607" s="35"/>
      <c r="GFU1607" s="34"/>
      <c r="GGB1607" s="35"/>
      <c r="GGC1607" s="34"/>
      <c r="GGJ1607" s="35"/>
      <c r="GGK1607" s="34"/>
      <c r="GGR1607" s="35"/>
      <c r="GGS1607" s="34"/>
      <c r="GGZ1607" s="35"/>
      <c r="GHA1607" s="34"/>
      <c r="GHH1607" s="35"/>
      <c r="GHI1607" s="34"/>
      <c r="GHP1607" s="35"/>
      <c r="GHQ1607" s="34"/>
      <c r="GHX1607" s="35"/>
      <c r="GHY1607" s="34"/>
      <c r="GIF1607" s="35"/>
      <c r="GIG1607" s="34"/>
      <c r="GIN1607" s="35"/>
      <c r="GIO1607" s="34"/>
      <c r="GIV1607" s="35"/>
      <c r="GIW1607" s="34"/>
      <c r="GJD1607" s="35"/>
      <c r="GJE1607" s="34"/>
      <c r="GJL1607" s="35"/>
      <c r="GJM1607" s="34"/>
      <c r="GJT1607" s="35"/>
      <c r="GJU1607" s="34"/>
      <c r="GKB1607" s="35"/>
      <c r="GKC1607" s="34"/>
      <c r="GKJ1607" s="35"/>
      <c r="GKK1607" s="34"/>
      <c r="GKR1607" s="35"/>
      <c r="GKS1607" s="34"/>
      <c r="GKZ1607" s="35"/>
      <c r="GLA1607" s="34"/>
      <c r="GLH1607" s="35"/>
      <c r="GLI1607" s="34"/>
      <c r="GLP1607" s="35"/>
      <c r="GLQ1607" s="34"/>
      <c r="GLX1607" s="35"/>
      <c r="GLY1607" s="34"/>
      <c r="GMF1607" s="35"/>
      <c r="GMG1607" s="34"/>
      <c r="GMN1607" s="35"/>
      <c r="GMO1607" s="34"/>
      <c r="GMV1607" s="35"/>
      <c r="GMW1607" s="34"/>
      <c r="GND1607" s="35"/>
      <c r="GNE1607" s="34"/>
      <c r="GNL1607" s="35"/>
      <c r="GNM1607" s="34"/>
      <c r="GNT1607" s="35"/>
      <c r="GNU1607" s="34"/>
      <c r="GOB1607" s="35"/>
      <c r="GOC1607" s="34"/>
      <c r="GOJ1607" s="35"/>
      <c r="GOK1607" s="34"/>
      <c r="GOR1607" s="35"/>
      <c r="GOS1607" s="34"/>
      <c r="GOZ1607" s="35"/>
      <c r="GPA1607" s="34"/>
      <c r="GPH1607" s="35"/>
      <c r="GPI1607" s="34"/>
      <c r="GPP1607" s="35"/>
      <c r="GPQ1607" s="34"/>
      <c r="GPX1607" s="35"/>
      <c r="GPY1607" s="34"/>
      <c r="GQF1607" s="35"/>
      <c r="GQG1607" s="34"/>
      <c r="GQN1607" s="35"/>
      <c r="GQO1607" s="34"/>
      <c r="GQV1607" s="35"/>
      <c r="GQW1607" s="34"/>
      <c r="GRD1607" s="35"/>
      <c r="GRE1607" s="34"/>
      <c r="GRL1607" s="35"/>
      <c r="GRM1607" s="34"/>
      <c r="GRT1607" s="35"/>
      <c r="GRU1607" s="34"/>
      <c r="GSB1607" s="35"/>
      <c r="GSC1607" s="34"/>
      <c r="GSJ1607" s="35"/>
      <c r="GSK1607" s="34"/>
      <c r="GSR1607" s="35"/>
      <c r="GSS1607" s="34"/>
      <c r="GSZ1607" s="35"/>
      <c r="GTA1607" s="34"/>
      <c r="GTH1607" s="35"/>
      <c r="GTI1607" s="34"/>
      <c r="GTP1607" s="35"/>
      <c r="GTQ1607" s="34"/>
      <c r="GTX1607" s="35"/>
      <c r="GTY1607" s="34"/>
      <c r="GUF1607" s="35"/>
      <c r="GUG1607" s="34"/>
      <c r="GUN1607" s="35"/>
      <c r="GUO1607" s="34"/>
      <c r="GUV1607" s="35"/>
      <c r="GUW1607" s="34"/>
      <c r="GVD1607" s="35"/>
      <c r="GVE1607" s="34"/>
      <c r="GVL1607" s="35"/>
      <c r="GVM1607" s="34"/>
      <c r="GVT1607" s="35"/>
      <c r="GVU1607" s="34"/>
      <c r="GWB1607" s="35"/>
      <c r="GWC1607" s="34"/>
      <c r="GWJ1607" s="35"/>
      <c r="GWK1607" s="34"/>
      <c r="GWR1607" s="35"/>
      <c r="GWS1607" s="34"/>
      <c r="GWZ1607" s="35"/>
      <c r="GXA1607" s="34"/>
      <c r="GXH1607" s="35"/>
      <c r="GXI1607" s="34"/>
      <c r="GXP1607" s="35"/>
      <c r="GXQ1607" s="34"/>
      <c r="GXX1607" s="35"/>
      <c r="GXY1607" s="34"/>
      <c r="GYF1607" s="35"/>
      <c r="GYG1607" s="34"/>
      <c r="GYN1607" s="35"/>
      <c r="GYO1607" s="34"/>
      <c r="GYV1607" s="35"/>
      <c r="GYW1607" s="34"/>
      <c r="GZD1607" s="35"/>
      <c r="GZE1607" s="34"/>
      <c r="GZL1607" s="35"/>
      <c r="GZM1607" s="34"/>
      <c r="GZT1607" s="35"/>
      <c r="GZU1607" s="34"/>
      <c r="HAB1607" s="35"/>
      <c r="HAC1607" s="34"/>
      <c r="HAJ1607" s="35"/>
      <c r="HAK1607" s="34"/>
      <c r="HAR1607" s="35"/>
      <c r="HAS1607" s="34"/>
      <c r="HAZ1607" s="35"/>
      <c r="HBA1607" s="34"/>
      <c r="HBH1607" s="35"/>
      <c r="HBI1607" s="34"/>
      <c r="HBP1607" s="35"/>
      <c r="HBQ1607" s="34"/>
      <c r="HBX1607" s="35"/>
      <c r="HBY1607" s="34"/>
      <c r="HCF1607" s="35"/>
      <c r="HCG1607" s="34"/>
      <c r="HCN1607" s="35"/>
      <c r="HCO1607" s="34"/>
      <c r="HCV1607" s="35"/>
      <c r="HCW1607" s="34"/>
      <c r="HDD1607" s="35"/>
      <c r="HDE1607" s="34"/>
      <c r="HDL1607" s="35"/>
      <c r="HDM1607" s="34"/>
      <c r="HDT1607" s="35"/>
      <c r="HDU1607" s="34"/>
      <c r="HEB1607" s="35"/>
      <c r="HEC1607" s="34"/>
      <c r="HEJ1607" s="35"/>
      <c r="HEK1607" s="34"/>
      <c r="HER1607" s="35"/>
      <c r="HES1607" s="34"/>
      <c r="HEZ1607" s="35"/>
      <c r="HFA1607" s="34"/>
      <c r="HFH1607" s="35"/>
      <c r="HFI1607" s="34"/>
      <c r="HFP1607" s="35"/>
      <c r="HFQ1607" s="34"/>
      <c r="HFX1607" s="35"/>
      <c r="HFY1607" s="34"/>
      <c r="HGF1607" s="35"/>
      <c r="HGG1607" s="34"/>
      <c r="HGN1607" s="35"/>
      <c r="HGO1607" s="34"/>
      <c r="HGV1607" s="35"/>
      <c r="HGW1607" s="34"/>
      <c r="HHD1607" s="35"/>
      <c r="HHE1607" s="34"/>
      <c r="HHL1607" s="35"/>
      <c r="HHM1607" s="34"/>
      <c r="HHT1607" s="35"/>
      <c r="HHU1607" s="34"/>
      <c r="HIB1607" s="35"/>
      <c r="HIC1607" s="34"/>
      <c r="HIJ1607" s="35"/>
      <c r="HIK1607" s="34"/>
      <c r="HIR1607" s="35"/>
      <c r="HIS1607" s="34"/>
      <c r="HIZ1607" s="35"/>
      <c r="HJA1607" s="34"/>
      <c r="HJH1607" s="35"/>
      <c r="HJI1607" s="34"/>
      <c r="HJP1607" s="35"/>
      <c r="HJQ1607" s="34"/>
      <c r="HJX1607" s="35"/>
      <c r="HJY1607" s="34"/>
      <c r="HKF1607" s="35"/>
      <c r="HKG1607" s="34"/>
      <c r="HKN1607" s="35"/>
      <c r="HKO1607" s="34"/>
      <c r="HKV1607" s="35"/>
      <c r="HKW1607" s="34"/>
      <c r="HLD1607" s="35"/>
      <c r="HLE1607" s="34"/>
      <c r="HLL1607" s="35"/>
      <c r="HLM1607" s="34"/>
      <c r="HLT1607" s="35"/>
      <c r="HLU1607" s="34"/>
      <c r="HMB1607" s="35"/>
      <c r="HMC1607" s="34"/>
      <c r="HMJ1607" s="35"/>
      <c r="HMK1607" s="34"/>
      <c r="HMR1607" s="35"/>
      <c r="HMS1607" s="34"/>
      <c r="HMZ1607" s="35"/>
      <c r="HNA1607" s="34"/>
      <c r="HNH1607" s="35"/>
      <c r="HNI1607" s="34"/>
      <c r="HNP1607" s="35"/>
      <c r="HNQ1607" s="34"/>
      <c r="HNX1607" s="35"/>
      <c r="HNY1607" s="34"/>
      <c r="HOF1607" s="35"/>
      <c r="HOG1607" s="34"/>
      <c r="HON1607" s="35"/>
      <c r="HOO1607" s="34"/>
      <c r="HOV1607" s="35"/>
      <c r="HOW1607" s="34"/>
      <c r="HPD1607" s="35"/>
      <c r="HPE1607" s="34"/>
      <c r="HPL1607" s="35"/>
      <c r="HPM1607" s="34"/>
      <c r="HPT1607" s="35"/>
      <c r="HPU1607" s="34"/>
      <c r="HQB1607" s="35"/>
      <c r="HQC1607" s="34"/>
      <c r="HQJ1607" s="35"/>
      <c r="HQK1607" s="34"/>
      <c r="HQR1607" s="35"/>
      <c r="HQS1607" s="34"/>
      <c r="HQZ1607" s="35"/>
      <c r="HRA1607" s="34"/>
      <c r="HRH1607" s="35"/>
      <c r="HRI1607" s="34"/>
      <c r="HRP1607" s="35"/>
      <c r="HRQ1607" s="34"/>
      <c r="HRX1607" s="35"/>
      <c r="HRY1607" s="34"/>
      <c r="HSF1607" s="35"/>
      <c r="HSG1607" s="34"/>
      <c r="HSN1607" s="35"/>
      <c r="HSO1607" s="34"/>
      <c r="HSV1607" s="35"/>
      <c r="HSW1607" s="34"/>
      <c r="HTD1607" s="35"/>
      <c r="HTE1607" s="34"/>
      <c r="HTL1607" s="35"/>
      <c r="HTM1607" s="34"/>
      <c r="HTT1607" s="35"/>
      <c r="HTU1607" s="34"/>
      <c r="HUB1607" s="35"/>
      <c r="HUC1607" s="34"/>
      <c r="HUJ1607" s="35"/>
      <c r="HUK1607" s="34"/>
      <c r="HUR1607" s="35"/>
      <c r="HUS1607" s="34"/>
      <c r="HUZ1607" s="35"/>
      <c r="HVA1607" s="34"/>
      <c r="HVH1607" s="35"/>
      <c r="HVI1607" s="34"/>
      <c r="HVP1607" s="35"/>
      <c r="HVQ1607" s="34"/>
      <c r="HVX1607" s="35"/>
      <c r="HVY1607" s="34"/>
      <c r="HWF1607" s="35"/>
      <c r="HWG1607" s="34"/>
      <c r="HWN1607" s="35"/>
      <c r="HWO1607" s="34"/>
      <c r="HWV1607" s="35"/>
      <c r="HWW1607" s="34"/>
      <c r="HXD1607" s="35"/>
      <c r="HXE1607" s="34"/>
      <c r="HXL1607" s="35"/>
      <c r="HXM1607" s="34"/>
      <c r="HXT1607" s="35"/>
      <c r="HXU1607" s="34"/>
      <c r="HYB1607" s="35"/>
      <c r="HYC1607" s="34"/>
      <c r="HYJ1607" s="35"/>
      <c r="HYK1607" s="34"/>
      <c r="HYR1607" s="35"/>
      <c r="HYS1607" s="34"/>
      <c r="HYZ1607" s="35"/>
      <c r="HZA1607" s="34"/>
      <c r="HZH1607" s="35"/>
      <c r="HZI1607" s="34"/>
      <c r="HZP1607" s="35"/>
      <c r="HZQ1607" s="34"/>
      <c r="HZX1607" s="35"/>
      <c r="HZY1607" s="34"/>
      <c r="IAF1607" s="35"/>
      <c r="IAG1607" s="34"/>
      <c r="IAN1607" s="35"/>
      <c r="IAO1607" s="34"/>
      <c r="IAV1607" s="35"/>
      <c r="IAW1607" s="34"/>
      <c r="IBD1607" s="35"/>
      <c r="IBE1607" s="34"/>
      <c r="IBL1607" s="35"/>
      <c r="IBM1607" s="34"/>
      <c r="IBT1607" s="35"/>
      <c r="IBU1607" s="34"/>
      <c r="ICB1607" s="35"/>
      <c r="ICC1607" s="34"/>
      <c r="ICJ1607" s="35"/>
      <c r="ICK1607" s="34"/>
      <c r="ICR1607" s="35"/>
      <c r="ICS1607" s="34"/>
      <c r="ICZ1607" s="35"/>
      <c r="IDA1607" s="34"/>
      <c r="IDH1607" s="35"/>
      <c r="IDI1607" s="34"/>
      <c r="IDP1607" s="35"/>
      <c r="IDQ1607" s="34"/>
      <c r="IDX1607" s="35"/>
      <c r="IDY1607" s="34"/>
      <c r="IEF1607" s="35"/>
      <c r="IEG1607" s="34"/>
      <c r="IEN1607" s="35"/>
      <c r="IEO1607" s="34"/>
      <c r="IEV1607" s="35"/>
      <c r="IEW1607" s="34"/>
      <c r="IFD1607" s="35"/>
      <c r="IFE1607" s="34"/>
      <c r="IFL1607" s="35"/>
      <c r="IFM1607" s="34"/>
      <c r="IFT1607" s="35"/>
      <c r="IFU1607" s="34"/>
      <c r="IGB1607" s="35"/>
      <c r="IGC1607" s="34"/>
      <c r="IGJ1607" s="35"/>
      <c r="IGK1607" s="34"/>
      <c r="IGR1607" s="35"/>
      <c r="IGS1607" s="34"/>
      <c r="IGZ1607" s="35"/>
      <c r="IHA1607" s="34"/>
      <c r="IHH1607" s="35"/>
      <c r="IHI1607" s="34"/>
      <c r="IHP1607" s="35"/>
      <c r="IHQ1607" s="34"/>
      <c r="IHX1607" s="35"/>
      <c r="IHY1607" s="34"/>
      <c r="IIF1607" s="35"/>
      <c r="IIG1607" s="34"/>
      <c r="IIN1607" s="35"/>
      <c r="IIO1607" s="34"/>
      <c r="IIV1607" s="35"/>
      <c r="IIW1607" s="34"/>
      <c r="IJD1607" s="35"/>
      <c r="IJE1607" s="34"/>
      <c r="IJL1607" s="35"/>
      <c r="IJM1607" s="34"/>
      <c r="IJT1607" s="35"/>
      <c r="IJU1607" s="34"/>
      <c r="IKB1607" s="35"/>
      <c r="IKC1607" s="34"/>
      <c r="IKJ1607" s="35"/>
      <c r="IKK1607" s="34"/>
      <c r="IKR1607" s="35"/>
      <c r="IKS1607" s="34"/>
      <c r="IKZ1607" s="35"/>
      <c r="ILA1607" s="34"/>
      <c r="ILH1607" s="35"/>
      <c r="ILI1607" s="34"/>
      <c r="ILP1607" s="35"/>
      <c r="ILQ1607" s="34"/>
      <c r="ILX1607" s="35"/>
      <c r="ILY1607" s="34"/>
      <c r="IMF1607" s="35"/>
      <c r="IMG1607" s="34"/>
      <c r="IMN1607" s="35"/>
      <c r="IMO1607" s="34"/>
      <c r="IMV1607" s="35"/>
      <c r="IMW1607" s="34"/>
      <c r="IND1607" s="35"/>
      <c r="INE1607" s="34"/>
      <c r="INL1607" s="35"/>
      <c r="INM1607" s="34"/>
      <c r="INT1607" s="35"/>
      <c r="INU1607" s="34"/>
      <c r="IOB1607" s="35"/>
      <c r="IOC1607" s="34"/>
      <c r="IOJ1607" s="35"/>
      <c r="IOK1607" s="34"/>
      <c r="IOR1607" s="35"/>
      <c r="IOS1607" s="34"/>
      <c r="IOZ1607" s="35"/>
      <c r="IPA1607" s="34"/>
      <c r="IPH1607" s="35"/>
      <c r="IPI1607" s="34"/>
      <c r="IPP1607" s="35"/>
      <c r="IPQ1607" s="34"/>
      <c r="IPX1607" s="35"/>
      <c r="IPY1607" s="34"/>
      <c r="IQF1607" s="35"/>
      <c r="IQG1607" s="34"/>
      <c r="IQN1607" s="35"/>
      <c r="IQO1607" s="34"/>
      <c r="IQV1607" s="35"/>
      <c r="IQW1607" s="34"/>
      <c r="IRD1607" s="35"/>
      <c r="IRE1607" s="34"/>
      <c r="IRL1607" s="35"/>
      <c r="IRM1607" s="34"/>
      <c r="IRT1607" s="35"/>
      <c r="IRU1607" s="34"/>
      <c r="ISB1607" s="35"/>
      <c r="ISC1607" s="34"/>
      <c r="ISJ1607" s="35"/>
      <c r="ISK1607" s="34"/>
      <c r="ISR1607" s="35"/>
      <c r="ISS1607" s="34"/>
      <c r="ISZ1607" s="35"/>
      <c r="ITA1607" s="34"/>
      <c r="ITH1607" s="35"/>
      <c r="ITI1607" s="34"/>
      <c r="ITP1607" s="35"/>
      <c r="ITQ1607" s="34"/>
      <c r="ITX1607" s="35"/>
      <c r="ITY1607" s="34"/>
      <c r="IUF1607" s="35"/>
      <c r="IUG1607" s="34"/>
      <c r="IUN1607" s="35"/>
      <c r="IUO1607" s="34"/>
      <c r="IUV1607" s="35"/>
      <c r="IUW1607" s="34"/>
      <c r="IVD1607" s="35"/>
      <c r="IVE1607" s="34"/>
      <c r="IVL1607" s="35"/>
      <c r="IVM1607" s="34"/>
      <c r="IVT1607" s="35"/>
      <c r="IVU1607" s="34"/>
      <c r="IWB1607" s="35"/>
      <c r="IWC1607" s="34"/>
      <c r="IWJ1607" s="35"/>
      <c r="IWK1607" s="34"/>
      <c r="IWR1607" s="35"/>
      <c r="IWS1607" s="34"/>
      <c r="IWZ1607" s="35"/>
      <c r="IXA1607" s="34"/>
      <c r="IXH1607" s="35"/>
      <c r="IXI1607" s="34"/>
      <c r="IXP1607" s="35"/>
      <c r="IXQ1607" s="34"/>
      <c r="IXX1607" s="35"/>
      <c r="IXY1607" s="34"/>
      <c r="IYF1607" s="35"/>
      <c r="IYG1607" s="34"/>
      <c r="IYN1607" s="35"/>
      <c r="IYO1607" s="34"/>
      <c r="IYV1607" s="35"/>
      <c r="IYW1607" s="34"/>
      <c r="IZD1607" s="35"/>
      <c r="IZE1607" s="34"/>
      <c r="IZL1607" s="35"/>
      <c r="IZM1607" s="34"/>
      <c r="IZT1607" s="35"/>
      <c r="IZU1607" s="34"/>
      <c r="JAB1607" s="35"/>
      <c r="JAC1607" s="34"/>
      <c r="JAJ1607" s="35"/>
      <c r="JAK1607" s="34"/>
      <c r="JAR1607" s="35"/>
      <c r="JAS1607" s="34"/>
      <c r="JAZ1607" s="35"/>
      <c r="JBA1607" s="34"/>
      <c r="JBH1607" s="35"/>
      <c r="JBI1607" s="34"/>
      <c r="JBP1607" s="35"/>
      <c r="JBQ1607" s="34"/>
      <c r="JBX1607" s="35"/>
      <c r="JBY1607" s="34"/>
      <c r="JCF1607" s="35"/>
      <c r="JCG1607" s="34"/>
      <c r="JCN1607" s="35"/>
      <c r="JCO1607" s="34"/>
      <c r="JCV1607" s="35"/>
      <c r="JCW1607" s="34"/>
      <c r="JDD1607" s="35"/>
      <c r="JDE1607" s="34"/>
      <c r="JDL1607" s="35"/>
      <c r="JDM1607" s="34"/>
      <c r="JDT1607" s="35"/>
      <c r="JDU1607" s="34"/>
      <c r="JEB1607" s="35"/>
      <c r="JEC1607" s="34"/>
      <c r="JEJ1607" s="35"/>
      <c r="JEK1607" s="34"/>
      <c r="JER1607" s="35"/>
      <c r="JES1607" s="34"/>
      <c r="JEZ1607" s="35"/>
      <c r="JFA1607" s="34"/>
      <c r="JFH1607" s="35"/>
      <c r="JFI1607" s="34"/>
      <c r="JFP1607" s="35"/>
      <c r="JFQ1607" s="34"/>
      <c r="JFX1607" s="35"/>
      <c r="JFY1607" s="34"/>
      <c r="JGF1607" s="35"/>
      <c r="JGG1607" s="34"/>
      <c r="JGN1607" s="35"/>
      <c r="JGO1607" s="34"/>
      <c r="JGV1607" s="35"/>
      <c r="JGW1607" s="34"/>
      <c r="JHD1607" s="35"/>
      <c r="JHE1607" s="34"/>
      <c r="JHL1607" s="35"/>
      <c r="JHM1607" s="34"/>
      <c r="JHT1607" s="35"/>
      <c r="JHU1607" s="34"/>
      <c r="JIB1607" s="35"/>
      <c r="JIC1607" s="34"/>
      <c r="JIJ1607" s="35"/>
      <c r="JIK1607" s="34"/>
      <c r="JIR1607" s="35"/>
      <c r="JIS1607" s="34"/>
      <c r="JIZ1607" s="35"/>
      <c r="JJA1607" s="34"/>
      <c r="JJH1607" s="35"/>
      <c r="JJI1607" s="34"/>
      <c r="JJP1607" s="35"/>
      <c r="JJQ1607" s="34"/>
      <c r="JJX1607" s="35"/>
      <c r="JJY1607" s="34"/>
      <c r="JKF1607" s="35"/>
      <c r="JKG1607" s="34"/>
      <c r="JKN1607" s="35"/>
      <c r="JKO1607" s="34"/>
      <c r="JKV1607" s="35"/>
      <c r="JKW1607" s="34"/>
      <c r="JLD1607" s="35"/>
      <c r="JLE1607" s="34"/>
      <c r="JLL1607" s="35"/>
      <c r="JLM1607" s="34"/>
      <c r="JLT1607" s="35"/>
      <c r="JLU1607" s="34"/>
      <c r="JMB1607" s="35"/>
      <c r="JMC1607" s="34"/>
      <c r="JMJ1607" s="35"/>
      <c r="JMK1607" s="34"/>
      <c r="JMR1607" s="35"/>
      <c r="JMS1607" s="34"/>
      <c r="JMZ1607" s="35"/>
      <c r="JNA1607" s="34"/>
      <c r="JNH1607" s="35"/>
      <c r="JNI1607" s="34"/>
      <c r="JNP1607" s="35"/>
      <c r="JNQ1607" s="34"/>
      <c r="JNX1607" s="35"/>
      <c r="JNY1607" s="34"/>
      <c r="JOF1607" s="35"/>
      <c r="JOG1607" s="34"/>
      <c r="JON1607" s="35"/>
      <c r="JOO1607" s="34"/>
      <c r="JOV1607" s="35"/>
      <c r="JOW1607" s="34"/>
      <c r="JPD1607" s="35"/>
      <c r="JPE1607" s="34"/>
      <c r="JPL1607" s="35"/>
      <c r="JPM1607" s="34"/>
      <c r="JPT1607" s="35"/>
      <c r="JPU1607" s="34"/>
      <c r="JQB1607" s="35"/>
      <c r="JQC1607" s="34"/>
      <c r="JQJ1607" s="35"/>
      <c r="JQK1607" s="34"/>
      <c r="JQR1607" s="35"/>
      <c r="JQS1607" s="34"/>
      <c r="JQZ1607" s="35"/>
      <c r="JRA1607" s="34"/>
      <c r="JRH1607" s="35"/>
      <c r="JRI1607" s="34"/>
      <c r="JRP1607" s="35"/>
      <c r="JRQ1607" s="34"/>
      <c r="JRX1607" s="35"/>
      <c r="JRY1607" s="34"/>
      <c r="JSF1607" s="35"/>
      <c r="JSG1607" s="34"/>
      <c r="JSN1607" s="35"/>
      <c r="JSO1607" s="34"/>
      <c r="JSV1607" s="35"/>
      <c r="JSW1607" s="34"/>
      <c r="JTD1607" s="35"/>
      <c r="JTE1607" s="34"/>
      <c r="JTL1607" s="35"/>
      <c r="JTM1607" s="34"/>
      <c r="JTT1607" s="35"/>
      <c r="JTU1607" s="34"/>
      <c r="JUB1607" s="35"/>
      <c r="JUC1607" s="34"/>
      <c r="JUJ1607" s="35"/>
      <c r="JUK1607" s="34"/>
      <c r="JUR1607" s="35"/>
      <c r="JUS1607" s="34"/>
      <c r="JUZ1607" s="35"/>
      <c r="JVA1607" s="34"/>
      <c r="JVH1607" s="35"/>
      <c r="JVI1607" s="34"/>
      <c r="JVP1607" s="35"/>
      <c r="JVQ1607" s="34"/>
      <c r="JVX1607" s="35"/>
      <c r="JVY1607" s="34"/>
      <c r="JWF1607" s="35"/>
      <c r="JWG1607" s="34"/>
      <c r="JWN1607" s="35"/>
      <c r="JWO1607" s="34"/>
      <c r="JWV1607" s="35"/>
      <c r="JWW1607" s="34"/>
      <c r="JXD1607" s="35"/>
      <c r="JXE1607" s="34"/>
      <c r="JXL1607" s="35"/>
      <c r="JXM1607" s="34"/>
      <c r="JXT1607" s="35"/>
      <c r="JXU1607" s="34"/>
      <c r="JYB1607" s="35"/>
      <c r="JYC1607" s="34"/>
      <c r="JYJ1607" s="35"/>
      <c r="JYK1607" s="34"/>
      <c r="JYR1607" s="35"/>
      <c r="JYS1607" s="34"/>
      <c r="JYZ1607" s="35"/>
      <c r="JZA1607" s="34"/>
      <c r="JZH1607" s="35"/>
      <c r="JZI1607" s="34"/>
      <c r="JZP1607" s="35"/>
      <c r="JZQ1607" s="34"/>
      <c r="JZX1607" s="35"/>
      <c r="JZY1607" s="34"/>
      <c r="KAF1607" s="35"/>
      <c r="KAG1607" s="34"/>
      <c r="KAN1607" s="35"/>
      <c r="KAO1607" s="34"/>
      <c r="KAV1607" s="35"/>
      <c r="KAW1607" s="34"/>
      <c r="KBD1607" s="35"/>
      <c r="KBE1607" s="34"/>
      <c r="KBL1607" s="35"/>
      <c r="KBM1607" s="34"/>
      <c r="KBT1607" s="35"/>
      <c r="KBU1607" s="34"/>
      <c r="KCB1607" s="35"/>
      <c r="KCC1607" s="34"/>
      <c r="KCJ1607" s="35"/>
      <c r="KCK1607" s="34"/>
      <c r="KCR1607" s="35"/>
      <c r="KCS1607" s="34"/>
      <c r="KCZ1607" s="35"/>
      <c r="KDA1607" s="34"/>
      <c r="KDH1607" s="35"/>
      <c r="KDI1607" s="34"/>
      <c r="KDP1607" s="35"/>
      <c r="KDQ1607" s="34"/>
      <c r="KDX1607" s="35"/>
      <c r="KDY1607" s="34"/>
      <c r="KEF1607" s="35"/>
      <c r="KEG1607" s="34"/>
      <c r="KEN1607" s="35"/>
      <c r="KEO1607" s="34"/>
      <c r="KEV1607" s="35"/>
      <c r="KEW1607" s="34"/>
      <c r="KFD1607" s="35"/>
      <c r="KFE1607" s="34"/>
      <c r="KFL1607" s="35"/>
      <c r="KFM1607" s="34"/>
      <c r="KFT1607" s="35"/>
      <c r="KFU1607" s="34"/>
      <c r="KGB1607" s="35"/>
      <c r="KGC1607" s="34"/>
      <c r="KGJ1607" s="35"/>
      <c r="KGK1607" s="34"/>
      <c r="KGR1607" s="35"/>
      <c r="KGS1607" s="34"/>
      <c r="KGZ1607" s="35"/>
      <c r="KHA1607" s="34"/>
      <c r="KHH1607" s="35"/>
      <c r="KHI1607" s="34"/>
      <c r="KHP1607" s="35"/>
      <c r="KHQ1607" s="34"/>
      <c r="KHX1607" s="35"/>
      <c r="KHY1607" s="34"/>
      <c r="KIF1607" s="35"/>
      <c r="KIG1607" s="34"/>
      <c r="KIN1607" s="35"/>
      <c r="KIO1607" s="34"/>
      <c r="KIV1607" s="35"/>
      <c r="KIW1607" s="34"/>
      <c r="KJD1607" s="35"/>
      <c r="KJE1607" s="34"/>
      <c r="KJL1607" s="35"/>
      <c r="KJM1607" s="34"/>
      <c r="KJT1607" s="35"/>
      <c r="KJU1607" s="34"/>
      <c r="KKB1607" s="35"/>
      <c r="KKC1607" s="34"/>
      <c r="KKJ1607" s="35"/>
      <c r="KKK1607" s="34"/>
      <c r="KKR1607" s="35"/>
      <c r="KKS1607" s="34"/>
      <c r="KKZ1607" s="35"/>
      <c r="KLA1607" s="34"/>
      <c r="KLH1607" s="35"/>
      <c r="KLI1607" s="34"/>
      <c r="KLP1607" s="35"/>
      <c r="KLQ1607" s="34"/>
      <c r="KLX1607" s="35"/>
      <c r="KLY1607" s="34"/>
      <c r="KMF1607" s="35"/>
      <c r="KMG1607" s="34"/>
      <c r="KMN1607" s="35"/>
      <c r="KMO1607" s="34"/>
      <c r="KMV1607" s="35"/>
      <c r="KMW1607" s="34"/>
      <c r="KND1607" s="35"/>
      <c r="KNE1607" s="34"/>
      <c r="KNL1607" s="35"/>
      <c r="KNM1607" s="34"/>
      <c r="KNT1607" s="35"/>
      <c r="KNU1607" s="34"/>
      <c r="KOB1607" s="35"/>
      <c r="KOC1607" s="34"/>
      <c r="KOJ1607" s="35"/>
      <c r="KOK1607" s="34"/>
      <c r="KOR1607" s="35"/>
      <c r="KOS1607" s="34"/>
      <c r="KOZ1607" s="35"/>
      <c r="KPA1607" s="34"/>
      <c r="KPH1607" s="35"/>
      <c r="KPI1607" s="34"/>
      <c r="KPP1607" s="35"/>
      <c r="KPQ1607" s="34"/>
      <c r="KPX1607" s="35"/>
      <c r="KPY1607" s="34"/>
      <c r="KQF1607" s="35"/>
      <c r="KQG1607" s="34"/>
      <c r="KQN1607" s="35"/>
      <c r="KQO1607" s="34"/>
      <c r="KQV1607" s="35"/>
      <c r="KQW1607" s="34"/>
      <c r="KRD1607" s="35"/>
      <c r="KRE1607" s="34"/>
      <c r="KRL1607" s="35"/>
      <c r="KRM1607" s="34"/>
      <c r="KRT1607" s="35"/>
      <c r="KRU1607" s="34"/>
      <c r="KSB1607" s="35"/>
      <c r="KSC1607" s="34"/>
      <c r="KSJ1607" s="35"/>
      <c r="KSK1607" s="34"/>
      <c r="KSR1607" s="35"/>
      <c r="KSS1607" s="34"/>
      <c r="KSZ1607" s="35"/>
      <c r="KTA1607" s="34"/>
      <c r="KTH1607" s="35"/>
      <c r="KTI1607" s="34"/>
      <c r="KTP1607" s="35"/>
      <c r="KTQ1607" s="34"/>
      <c r="KTX1607" s="35"/>
      <c r="KTY1607" s="34"/>
      <c r="KUF1607" s="35"/>
      <c r="KUG1607" s="34"/>
      <c r="KUN1607" s="35"/>
      <c r="KUO1607" s="34"/>
      <c r="KUV1607" s="35"/>
      <c r="KUW1607" s="34"/>
      <c r="KVD1607" s="35"/>
      <c r="KVE1607" s="34"/>
      <c r="KVL1607" s="35"/>
      <c r="KVM1607" s="34"/>
      <c r="KVT1607" s="35"/>
      <c r="KVU1607" s="34"/>
      <c r="KWB1607" s="35"/>
      <c r="KWC1607" s="34"/>
      <c r="KWJ1607" s="35"/>
      <c r="KWK1607" s="34"/>
      <c r="KWR1607" s="35"/>
      <c r="KWS1607" s="34"/>
      <c r="KWZ1607" s="35"/>
      <c r="KXA1607" s="34"/>
      <c r="KXH1607" s="35"/>
      <c r="KXI1607" s="34"/>
      <c r="KXP1607" s="35"/>
      <c r="KXQ1607" s="34"/>
      <c r="KXX1607" s="35"/>
      <c r="KXY1607" s="34"/>
      <c r="KYF1607" s="35"/>
      <c r="KYG1607" s="34"/>
      <c r="KYN1607" s="35"/>
      <c r="KYO1607" s="34"/>
      <c r="KYV1607" s="35"/>
      <c r="KYW1607" s="34"/>
      <c r="KZD1607" s="35"/>
      <c r="KZE1607" s="34"/>
      <c r="KZL1607" s="35"/>
      <c r="KZM1607" s="34"/>
      <c r="KZT1607" s="35"/>
      <c r="KZU1607" s="34"/>
      <c r="LAB1607" s="35"/>
      <c r="LAC1607" s="34"/>
      <c r="LAJ1607" s="35"/>
      <c r="LAK1607" s="34"/>
      <c r="LAR1607" s="35"/>
      <c r="LAS1607" s="34"/>
      <c r="LAZ1607" s="35"/>
      <c r="LBA1607" s="34"/>
      <c r="LBH1607" s="35"/>
      <c r="LBI1607" s="34"/>
      <c r="LBP1607" s="35"/>
      <c r="LBQ1607" s="34"/>
      <c r="LBX1607" s="35"/>
      <c r="LBY1607" s="34"/>
      <c r="LCF1607" s="35"/>
      <c r="LCG1607" s="34"/>
      <c r="LCN1607" s="35"/>
      <c r="LCO1607" s="34"/>
      <c r="LCV1607" s="35"/>
      <c r="LCW1607" s="34"/>
      <c r="LDD1607" s="35"/>
      <c r="LDE1607" s="34"/>
      <c r="LDL1607" s="35"/>
      <c r="LDM1607" s="34"/>
      <c r="LDT1607" s="35"/>
      <c r="LDU1607" s="34"/>
      <c r="LEB1607" s="35"/>
      <c r="LEC1607" s="34"/>
      <c r="LEJ1607" s="35"/>
      <c r="LEK1607" s="34"/>
      <c r="LER1607" s="35"/>
      <c r="LES1607" s="34"/>
      <c r="LEZ1607" s="35"/>
      <c r="LFA1607" s="34"/>
      <c r="LFH1607" s="35"/>
      <c r="LFI1607" s="34"/>
      <c r="LFP1607" s="35"/>
      <c r="LFQ1607" s="34"/>
      <c r="LFX1607" s="35"/>
      <c r="LFY1607" s="34"/>
      <c r="LGF1607" s="35"/>
      <c r="LGG1607" s="34"/>
      <c r="LGN1607" s="35"/>
      <c r="LGO1607" s="34"/>
      <c r="LGV1607" s="35"/>
      <c r="LGW1607" s="34"/>
      <c r="LHD1607" s="35"/>
      <c r="LHE1607" s="34"/>
      <c r="LHL1607" s="35"/>
      <c r="LHM1607" s="34"/>
      <c r="LHT1607" s="35"/>
      <c r="LHU1607" s="34"/>
      <c r="LIB1607" s="35"/>
      <c r="LIC1607" s="34"/>
      <c r="LIJ1607" s="35"/>
      <c r="LIK1607" s="34"/>
      <c r="LIR1607" s="35"/>
      <c r="LIS1607" s="34"/>
      <c r="LIZ1607" s="35"/>
      <c r="LJA1607" s="34"/>
      <c r="LJH1607" s="35"/>
      <c r="LJI1607" s="34"/>
      <c r="LJP1607" s="35"/>
      <c r="LJQ1607" s="34"/>
      <c r="LJX1607" s="35"/>
      <c r="LJY1607" s="34"/>
      <c r="LKF1607" s="35"/>
      <c r="LKG1607" s="34"/>
      <c r="LKN1607" s="35"/>
      <c r="LKO1607" s="34"/>
      <c r="LKV1607" s="35"/>
      <c r="LKW1607" s="34"/>
      <c r="LLD1607" s="35"/>
      <c r="LLE1607" s="34"/>
      <c r="LLL1607" s="35"/>
      <c r="LLM1607" s="34"/>
      <c r="LLT1607" s="35"/>
      <c r="LLU1607" s="34"/>
      <c r="LMB1607" s="35"/>
      <c r="LMC1607" s="34"/>
      <c r="LMJ1607" s="35"/>
      <c r="LMK1607" s="34"/>
      <c r="LMR1607" s="35"/>
      <c r="LMS1607" s="34"/>
      <c r="LMZ1607" s="35"/>
      <c r="LNA1607" s="34"/>
      <c r="LNH1607" s="35"/>
      <c r="LNI1607" s="34"/>
      <c r="LNP1607" s="35"/>
      <c r="LNQ1607" s="34"/>
      <c r="LNX1607" s="35"/>
      <c r="LNY1607" s="34"/>
      <c r="LOF1607" s="35"/>
      <c r="LOG1607" s="34"/>
      <c r="LON1607" s="35"/>
      <c r="LOO1607" s="34"/>
      <c r="LOV1607" s="35"/>
      <c r="LOW1607" s="34"/>
      <c r="LPD1607" s="35"/>
      <c r="LPE1607" s="34"/>
      <c r="LPL1607" s="35"/>
      <c r="LPM1607" s="34"/>
      <c r="LPT1607" s="35"/>
      <c r="LPU1607" s="34"/>
      <c r="LQB1607" s="35"/>
      <c r="LQC1607" s="34"/>
      <c r="LQJ1607" s="35"/>
      <c r="LQK1607" s="34"/>
      <c r="LQR1607" s="35"/>
      <c r="LQS1607" s="34"/>
      <c r="LQZ1607" s="35"/>
      <c r="LRA1607" s="34"/>
      <c r="LRH1607" s="35"/>
      <c r="LRI1607" s="34"/>
      <c r="LRP1607" s="35"/>
      <c r="LRQ1607" s="34"/>
      <c r="LRX1607" s="35"/>
      <c r="LRY1607" s="34"/>
      <c r="LSF1607" s="35"/>
      <c r="LSG1607" s="34"/>
      <c r="LSN1607" s="35"/>
      <c r="LSO1607" s="34"/>
      <c r="LSV1607" s="35"/>
      <c r="LSW1607" s="34"/>
      <c r="LTD1607" s="35"/>
      <c r="LTE1607" s="34"/>
      <c r="LTL1607" s="35"/>
      <c r="LTM1607" s="34"/>
      <c r="LTT1607" s="35"/>
      <c r="LTU1607" s="34"/>
      <c r="LUB1607" s="35"/>
      <c r="LUC1607" s="34"/>
      <c r="LUJ1607" s="35"/>
      <c r="LUK1607" s="34"/>
      <c r="LUR1607" s="35"/>
      <c r="LUS1607" s="34"/>
      <c r="LUZ1607" s="35"/>
      <c r="LVA1607" s="34"/>
      <c r="LVH1607" s="35"/>
      <c r="LVI1607" s="34"/>
      <c r="LVP1607" s="35"/>
      <c r="LVQ1607" s="34"/>
      <c r="LVX1607" s="35"/>
      <c r="LVY1607" s="34"/>
      <c r="LWF1607" s="35"/>
      <c r="LWG1607" s="34"/>
      <c r="LWN1607" s="35"/>
      <c r="LWO1607" s="34"/>
      <c r="LWV1607" s="35"/>
      <c r="LWW1607" s="34"/>
      <c r="LXD1607" s="35"/>
      <c r="LXE1607" s="34"/>
      <c r="LXL1607" s="35"/>
      <c r="LXM1607" s="34"/>
      <c r="LXT1607" s="35"/>
      <c r="LXU1607" s="34"/>
      <c r="LYB1607" s="35"/>
      <c r="LYC1607" s="34"/>
      <c r="LYJ1607" s="35"/>
      <c r="LYK1607" s="34"/>
      <c r="LYR1607" s="35"/>
      <c r="LYS1607" s="34"/>
      <c r="LYZ1607" s="35"/>
      <c r="LZA1607" s="34"/>
      <c r="LZH1607" s="35"/>
      <c r="LZI1607" s="34"/>
      <c r="LZP1607" s="35"/>
      <c r="LZQ1607" s="34"/>
      <c r="LZX1607" s="35"/>
      <c r="LZY1607" s="34"/>
      <c r="MAF1607" s="35"/>
      <c r="MAG1607" s="34"/>
      <c r="MAN1607" s="35"/>
      <c r="MAO1607" s="34"/>
      <c r="MAV1607" s="35"/>
      <c r="MAW1607" s="34"/>
      <c r="MBD1607" s="35"/>
      <c r="MBE1607" s="34"/>
      <c r="MBL1607" s="35"/>
      <c r="MBM1607" s="34"/>
      <c r="MBT1607" s="35"/>
      <c r="MBU1607" s="34"/>
      <c r="MCB1607" s="35"/>
      <c r="MCC1607" s="34"/>
      <c r="MCJ1607" s="35"/>
      <c r="MCK1607" s="34"/>
      <c r="MCR1607" s="35"/>
      <c r="MCS1607" s="34"/>
      <c r="MCZ1607" s="35"/>
      <c r="MDA1607" s="34"/>
      <c r="MDH1607" s="35"/>
      <c r="MDI1607" s="34"/>
      <c r="MDP1607" s="35"/>
      <c r="MDQ1607" s="34"/>
      <c r="MDX1607" s="35"/>
      <c r="MDY1607" s="34"/>
      <c r="MEF1607" s="35"/>
      <c r="MEG1607" s="34"/>
      <c r="MEN1607" s="35"/>
      <c r="MEO1607" s="34"/>
      <c r="MEV1607" s="35"/>
      <c r="MEW1607" s="34"/>
      <c r="MFD1607" s="35"/>
      <c r="MFE1607" s="34"/>
      <c r="MFL1607" s="35"/>
      <c r="MFM1607" s="34"/>
      <c r="MFT1607" s="35"/>
      <c r="MFU1607" s="34"/>
      <c r="MGB1607" s="35"/>
      <c r="MGC1607" s="34"/>
      <c r="MGJ1607" s="35"/>
      <c r="MGK1607" s="34"/>
      <c r="MGR1607" s="35"/>
      <c r="MGS1607" s="34"/>
      <c r="MGZ1607" s="35"/>
      <c r="MHA1607" s="34"/>
      <c r="MHH1607" s="35"/>
      <c r="MHI1607" s="34"/>
      <c r="MHP1607" s="35"/>
      <c r="MHQ1607" s="34"/>
      <c r="MHX1607" s="35"/>
      <c r="MHY1607" s="34"/>
      <c r="MIF1607" s="35"/>
      <c r="MIG1607" s="34"/>
      <c r="MIN1607" s="35"/>
      <c r="MIO1607" s="34"/>
      <c r="MIV1607" s="35"/>
      <c r="MIW1607" s="34"/>
      <c r="MJD1607" s="35"/>
      <c r="MJE1607" s="34"/>
      <c r="MJL1607" s="35"/>
      <c r="MJM1607" s="34"/>
      <c r="MJT1607" s="35"/>
      <c r="MJU1607" s="34"/>
      <c r="MKB1607" s="35"/>
      <c r="MKC1607" s="34"/>
      <c r="MKJ1607" s="35"/>
      <c r="MKK1607" s="34"/>
      <c r="MKR1607" s="35"/>
      <c r="MKS1607" s="34"/>
      <c r="MKZ1607" s="35"/>
      <c r="MLA1607" s="34"/>
      <c r="MLH1607" s="35"/>
      <c r="MLI1607" s="34"/>
      <c r="MLP1607" s="35"/>
      <c r="MLQ1607" s="34"/>
      <c r="MLX1607" s="35"/>
      <c r="MLY1607" s="34"/>
      <c r="MMF1607" s="35"/>
      <c r="MMG1607" s="34"/>
      <c r="MMN1607" s="35"/>
      <c r="MMO1607" s="34"/>
      <c r="MMV1607" s="35"/>
      <c r="MMW1607" s="34"/>
      <c r="MND1607" s="35"/>
      <c r="MNE1607" s="34"/>
      <c r="MNL1607" s="35"/>
      <c r="MNM1607" s="34"/>
      <c r="MNT1607" s="35"/>
      <c r="MNU1607" s="34"/>
      <c r="MOB1607" s="35"/>
      <c r="MOC1607" s="34"/>
      <c r="MOJ1607" s="35"/>
      <c r="MOK1607" s="34"/>
      <c r="MOR1607" s="35"/>
      <c r="MOS1607" s="34"/>
      <c r="MOZ1607" s="35"/>
      <c r="MPA1607" s="34"/>
      <c r="MPH1607" s="35"/>
      <c r="MPI1607" s="34"/>
      <c r="MPP1607" s="35"/>
      <c r="MPQ1607" s="34"/>
      <c r="MPX1607" s="35"/>
      <c r="MPY1607" s="34"/>
      <c r="MQF1607" s="35"/>
      <c r="MQG1607" s="34"/>
      <c r="MQN1607" s="35"/>
      <c r="MQO1607" s="34"/>
      <c r="MQV1607" s="35"/>
      <c r="MQW1607" s="34"/>
      <c r="MRD1607" s="35"/>
      <c r="MRE1607" s="34"/>
      <c r="MRL1607" s="35"/>
      <c r="MRM1607" s="34"/>
      <c r="MRT1607" s="35"/>
      <c r="MRU1607" s="34"/>
      <c r="MSB1607" s="35"/>
      <c r="MSC1607" s="34"/>
      <c r="MSJ1607" s="35"/>
      <c r="MSK1607" s="34"/>
      <c r="MSR1607" s="35"/>
      <c r="MSS1607" s="34"/>
      <c r="MSZ1607" s="35"/>
      <c r="MTA1607" s="34"/>
      <c r="MTH1607" s="35"/>
      <c r="MTI1607" s="34"/>
      <c r="MTP1607" s="35"/>
      <c r="MTQ1607" s="34"/>
      <c r="MTX1607" s="35"/>
      <c r="MTY1607" s="34"/>
      <c r="MUF1607" s="35"/>
      <c r="MUG1607" s="34"/>
      <c r="MUN1607" s="35"/>
      <c r="MUO1607" s="34"/>
      <c r="MUV1607" s="35"/>
      <c r="MUW1607" s="34"/>
      <c r="MVD1607" s="35"/>
      <c r="MVE1607" s="34"/>
      <c r="MVL1607" s="35"/>
      <c r="MVM1607" s="34"/>
      <c r="MVT1607" s="35"/>
      <c r="MVU1607" s="34"/>
      <c r="MWB1607" s="35"/>
      <c r="MWC1607" s="34"/>
      <c r="MWJ1607" s="35"/>
      <c r="MWK1607" s="34"/>
      <c r="MWR1607" s="35"/>
      <c r="MWS1607" s="34"/>
      <c r="MWZ1607" s="35"/>
      <c r="MXA1607" s="34"/>
      <c r="MXH1607" s="35"/>
      <c r="MXI1607" s="34"/>
      <c r="MXP1607" s="35"/>
      <c r="MXQ1607" s="34"/>
      <c r="MXX1607" s="35"/>
      <c r="MXY1607" s="34"/>
      <c r="MYF1607" s="35"/>
      <c r="MYG1607" s="34"/>
      <c r="MYN1607" s="35"/>
      <c r="MYO1607" s="34"/>
      <c r="MYV1607" s="35"/>
      <c r="MYW1607" s="34"/>
      <c r="MZD1607" s="35"/>
      <c r="MZE1607" s="34"/>
      <c r="MZL1607" s="35"/>
      <c r="MZM1607" s="34"/>
      <c r="MZT1607" s="35"/>
      <c r="MZU1607" s="34"/>
      <c r="NAB1607" s="35"/>
      <c r="NAC1607" s="34"/>
      <c r="NAJ1607" s="35"/>
      <c r="NAK1607" s="34"/>
      <c r="NAR1607" s="35"/>
      <c r="NAS1607" s="34"/>
      <c r="NAZ1607" s="35"/>
      <c r="NBA1607" s="34"/>
      <c r="NBH1607" s="35"/>
      <c r="NBI1607" s="34"/>
      <c r="NBP1607" s="35"/>
      <c r="NBQ1607" s="34"/>
      <c r="NBX1607" s="35"/>
      <c r="NBY1607" s="34"/>
      <c r="NCF1607" s="35"/>
      <c r="NCG1607" s="34"/>
      <c r="NCN1607" s="35"/>
      <c r="NCO1607" s="34"/>
      <c r="NCV1607" s="35"/>
      <c r="NCW1607" s="34"/>
      <c r="NDD1607" s="35"/>
      <c r="NDE1607" s="34"/>
      <c r="NDL1607" s="35"/>
      <c r="NDM1607" s="34"/>
      <c r="NDT1607" s="35"/>
      <c r="NDU1607" s="34"/>
      <c r="NEB1607" s="35"/>
      <c r="NEC1607" s="34"/>
      <c r="NEJ1607" s="35"/>
      <c r="NEK1607" s="34"/>
      <c r="NER1607" s="35"/>
      <c r="NES1607" s="34"/>
      <c r="NEZ1607" s="35"/>
      <c r="NFA1607" s="34"/>
      <c r="NFH1607" s="35"/>
      <c r="NFI1607" s="34"/>
      <c r="NFP1607" s="35"/>
      <c r="NFQ1607" s="34"/>
      <c r="NFX1607" s="35"/>
      <c r="NFY1607" s="34"/>
      <c r="NGF1607" s="35"/>
      <c r="NGG1607" s="34"/>
      <c r="NGN1607" s="35"/>
      <c r="NGO1607" s="34"/>
      <c r="NGV1607" s="35"/>
      <c r="NGW1607" s="34"/>
      <c r="NHD1607" s="35"/>
      <c r="NHE1607" s="34"/>
      <c r="NHL1607" s="35"/>
      <c r="NHM1607" s="34"/>
      <c r="NHT1607" s="35"/>
      <c r="NHU1607" s="34"/>
      <c r="NIB1607" s="35"/>
      <c r="NIC1607" s="34"/>
      <c r="NIJ1607" s="35"/>
      <c r="NIK1607" s="34"/>
      <c r="NIR1607" s="35"/>
      <c r="NIS1607" s="34"/>
      <c r="NIZ1607" s="35"/>
      <c r="NJA1607" s="34"/>
      <c r="NJH1607" s="35"/>
      <c r="NJI1607" s="34"/>
      <c r="NJP1607" s="35"/>
      <c r="NJQ1607" s="34"/>
      <c r="NJX1607" s="35"/>
      <c r="NJY1607" s="34"/>
      <c r="NKF1607" s="35"/>
      <c r="NKG1607" s="34"/>
      <c r="NKN1607" s="35"/>
      <c r="NKO1607" s="34"/>
      <c r="NKV1607" s="35"/>
      <c r="NKW1607" s="34"/>
      <c r="NLD1607" s="35"/>
      <c r="NLE1607" s="34"/>
      <c r="NLL1607" s="35"/>
      <c r="NLM1607" s="34"/>
      <c r="NLT1607" s="35"/>
      <c r="NLU1607" s="34"/>
      <c r="NMB1607" s="35"/>
      <c r="NMC1607" s="34"/>
      <c r="NMJ1607" s="35"/>
      <c r="NMK1607" s="34"/>
      <c r="NMR1607" s="35"/>
      <c r="NMS1607" s="34"/>
      <c r="NMZ1607" s="35"/>
      <c r="NNA1607" s="34"/>
      <c r="NNH1607" s="35"/>
      <c r="NNI1607" s="34"/>
      <c r="NNP1607" s="35"/>
      <c r="NNQ1607" s="34"/>
      <c r="NNX1607" s="35"/>
      <c r="NNY1607" s="34"/>
      <c r="NOF1607" s="35"/>
      <c r="NOG1607" s="34"/>
      <c r="NON1607" s="35"/>
      <c r="NOO1607" s="34"/>
      <c r="NOV1607" s="35"/>
      <c r="NOW1607" s="34"/>
      <c r="NPD1607" s="35"/>
      <c r="NPE1607" s="34"/>
      <c r="NPL1607" s="35"/>
      <c r="NPM1607" s="34"/>
      <c r="NPT1607" s="35"/>
      <c r="NPU1607" s="34"/>
      <c r="NQB1607" s="35"/>
      <c r="NQC1607" s="34"/>
      <c r="NQJ1607" s="35"/>
      <c r="NQK1607" s="34"/>
      <c r="NQR1607" s="35"/>
      <c r="NQS1607" s="34"/>
      <c r="NQZ1607" s="35"/>
      <c r="NRA1607" s="34"/>
      <c r="NRH1607" s="35"/>
      <c r="NRI1607" s="34"/>
      <c r="NRP1607" s="35"/>
      <c r="NRQ1607" s="34"/>
      <c r="NRX1607" s="35"/>
      <c r="NRY1607" s="34"/>
      <c r="NSF1607" s="35"/>
      <c r="NSG1607" s="34"/>
      <c r="NSN1607" s="35"/>
      <c r="NSO1607" s="34"/>
      <c r="NSV1607" s="35"/>
      <c r="NSW1607" s="34"/>
      <c r="NTD1607" s="35"/>
      <c r="NTE1607" s="34"/>
      <c r="NTL1607" s="35"/>
      <c r="NTM1607" s="34"/>
      <c r="NTT1607" s="35"/>
      <c r="NTU1607" s="34"/>
      <c r="NUB1607" s="35"/>
      <c r="NUC1607" s="34"/>
      <c r="NUJ1607" s="35"/>
      <c r="NUK1607" s="34"/>
      <c r="NUR1607" s="35"/>
      <c r="NUS1607" s="34"/>
      <c r="NUZ1607" s="35"/>
      <c r="NVA1607" s="34"/>
      <c r="NVH1607" s="35"/>
      <c r="NVI1607" s="34"/>
      <c r="NVP1607" s="35"/>
      <c r="NVQ1607" s="34"/>
      <c r="NVX1607" s="35"/>
      <c r="NVY1607" s="34"/>
      <c r="NWF1607" s="35"/>
      <c r="NWG1607" s="34"/>
      <c r="NWN1607" s="35"/>
      <c r="NWO1607" s="34"/>
      <c r="NWV1607" s="35"/>
      <c r="NWW1607" s="34"/>
      <c r="NXD1607" s="35"/>
      <c r="NXE1607" s="34"/>
      <c r="NXL1607" s="35"/>
      <c r="NXM1607" s="34"/>
      <c r="NXT1607" s="35"/>
      <c r="NXU1607" s="34"/>
      <c r="NYB1607" s="35"/>
      <c r="NYC1607" s="34"/>
      <c r="NYJ1607" s="35"/>
      <c r="NYK1607" s="34"/>
      <c r="NYR1607" s="35"/>
      <c r="NYS1607" s="34"/>
      <c r="NYZ1607" s="35"/>
      <c r="NZA1607" s="34"/>
      <c r="NZH1607" s="35"/>
      <c r="NZI1607" s="34"/>
      <c r="NZP1607" s="35"/>
      <c r="NZQ1607" s="34"/>
      <c r="NZX1607" s="35"/>
      <c r="NZY1607" s="34"/>
      <c r="OAF1607" s="35"/>
      <c r="OAG1607" s="34"/>
      <c r="OAN1607" s="35"/>
      <c r="OAO1607" s="34"/>
      <c r="OAV1607" s="35"/>
      <c r="OAW1607" s="34"/>
      <c r="OBD1607" s="35"/>
      <c r="OBE1607" s="34"/>
      <c r="OBL1607" s="35"/>
      <c r="OBM1607" s="34"/>
      <c r="OBT1607" s="35"/>
      <c r="OBU1607" s="34"/>
      <c r="OCB1607" s="35"/>
      <c r="OCC1607" s="34"/>
      <c r="OCJ1607" s="35"/>
      <c r="OCK1607" s="34"/>
      <c r="OCR1607" s="35"/>
      <c r="OCS1607" s="34"/>
      <c r="OCZ1607" s="35"/>
      <c r="ODA1607" s="34"/>
      <c r="ODH1607" s="35"/>
      <c r="ODI1607" s="34"/>
      <c r="ODP1607" s="35"/>
      <c r="ODQ1607" s="34"/>
      <c r="ODX1607" s="35"/>
      <c r="ODY1607" s="34"/>
      <c r="OEF1607" s="35"/>
      <c r="OEG1607" s="34"/>
      <c r="OEN1607" s="35"/>
      <c r="OEO1607" s="34"/>
      <c r="OEV1607" s="35"/>
      <c r="OEW1607" s="34"/>
      <c r="OFD1607" s="35"/>
      <c r="OFE1607" s="34"/>
      <c r="OFL1607" s="35"/>
      <c r="OFM1607" s="34"/>
      <c r="OFT1607" s="35"/>
      <c r="OFU1607" s="34"/>
      <c r="OGB1607" s="35"/>
      <c r="OGC1607" s="34"/>
      <c r="OGJ1607" s="35"/>
      <c r="OGK1607" s="34"/>
      <c r="OGR1607" s="35"/>
      <c r="OGS1607" s="34"/>
      <c r="OGZ1607" s="35"/>
      <c r="OHA1607" s="34"/>
      <c r="OHH1607" s="35"/>
      <c r="OHI1607" s="34"/>
      <c r="OHP1607" s="35"/>
      <c r="OHQ1607" s="34"/>
      <c r="OHX1607" s="35"/>
      <c r="OHY1607" s="34"/>
      <c r="OIF1607" s="35"/>
      <c r="OIG1607" s="34"/>
      <c r="OIN1607" s="35"/>
      <c r="OIO1607" s="34"/>
      <c r="OIV1607" s="35"/>
      <c r="OIW1607" s="34"/>
      <c r="OJD1607" s="35"/>
      <c r="OJE1607" s="34"/>
      <c r="OJL1607" s="35"/>
      <c r="OJM1607" s="34"/>
      <c r="OJT1607" s="35"/>
      <c r="OJU1607" s="34"/>
      <c r="OKB1607" s="35"/>
      <c r="OKC1607" s="34"/>
      <c r="OKJ1607" s="35"/>
      <c r="OKK1607" s="34"/>
      <c r="OKR1607" s="35"/>
      <c r="OKS1607" s="34"/>
      <c r="OKZ1607" s="35"/>
      <c r="OLA1607" s="34"/>
      <c r="OLH1607" s="35"/>
      <c r="OLI1607" s="34"/>
      <c r="OLP1607" s="35"/>
      <c r="OLQ1607" s="34"/>
      <c r="OLX1607" s="35"/>
      <c r="OLY1607" s="34"/>
      <c r="OMF1607" s="35"/>
      <c r="OMG1607" s="34"/>
      <c r="OMN1607" s="35"/>
      <c r="OMO1607" s="34"/>
      <c r="OMV1607" s="35"/>
      <c r="OMW1607" s="34"/>
      <c r="OND1607" s="35"/>
      <c r="ONE1607" s="34"/>
      <c r="ONL1607" s="35"/>
      <c r="ONM1607" s="34"/>
      <c r="ONT1607" s="35"/>
      <c r="ONU1607" s="34"/>
      <c r="OOB1607" s="35"/>
      <c r="OOC1607" s="34"/>
      <c r="OOJ1607" s="35"/>
      <c r="OOK1607" s="34"/>
      <c r="OOR1607" s="35"/>
      <c r="OOS1607" s="34"/>
      <c r="OOZ1607" s="35"/>
      <c r="OPA1607" s="34"/>
      <c r="OPH1607" s="35"/>
      <c r="OPI1607" s="34"/>
      <c r="OPP1607" s="35"/>
      <c r="OPQ1607" s="34"/>
      <c r="OPX1607" s="35"/>
      <c r="OPY1607" s="34"/>
      <c r="OQF1607" s="35"/>
      <c r="OQG1607" s="34"/>
      <c r="OQN1607" s="35"/>
      <c r="OQO1607" s="34"/>
      <c r="OQV1607" s="35"/>
      <c r="OQW1607" s="34"/>
      <c r="ORD1607" s="35"/>
      <c r="ORE1607" s="34"/>
      <c r="ORL1607" s="35"/>
      <c r="ORM1607" s="34"/>
      <c r="ORT1607" s="35"/>
      <c r="ORU1607" s="34"/>
      <c r="OSB1607" s="35"/>
      <c r="OSC1607" s="34"/>
      <c r="OSJ1607" s="35"/>
      <c r="OSK1607" s="34"/>
      <c r="OSR1607" s="35"/>
      <c r="OSS1607" s="34"/>
      <c r="OSZ1607" s="35"/>
      <c r="OTA1607" s="34"/>
      <c r="OTH1607" s="35"/>
      <c r="OTI1607" s="34"/>
      <c r="OTP1607" s="35"/>
      <c r="OTQ1607" s="34"/>
      <c r="OTX1607" s="35"/>
      <c r="OTY1607" s="34"/>
      <c r="OUF1607" s="35"/>
      <c r="OUG1607" s="34"/>
      <c r="OUN1607" s="35"/>
      <c r="OUO1607" s="34"/>
      <c r="OUV1607" s="35"/>
      <c r="OUW1607" s="34"/>
      <c r="OVD1607" s="35"/>
      <c r="OVE1607" s="34"/>
      <c r="OVL1607" s="35"/>
      <c r="OVM1607" s="34"/>
      <c r="OVT1607" s="35"/>
      <c r="OVU1607" s="34"/>
      <c r="OWB1607" s="35"/>
      <c r="OWC1607" s="34"/>
      <c r="OWJ1607" s="35"/>
      <c r="OWK1607" s="34"/>
      <c r="OWR1607" s="35"/>
      <c r="OWS1607" s="34"/>
      <c r="OWZ1607" s="35"/>
      <c r="OXA1607" s="34"/>
      <c r="OXH1607" s="35"/>
      <c r="OXI1607" s="34"/>
      <c r="OXP1607" s="35"/>
      <c r="OXQ1607" s="34"/>
      <c r="OXX1607" s="35"/>
      <c r="OXY1607" s="34"/>
      <c r="OYF1607" s="35"/>
      <c r="OYG1607" s="34"/>
      <c r="OYN1607" s="35"/>
      <c r="OYO1607" s="34"/>
      <c r="OYV1607" s="35"/>
      <c r="OYW1607" s="34"/>
      <c r="OZD1607" s="35"/>
      <c r="OZE1607" s="34"/>
      <c r="OZL1607" s="35"/>
      <c r="OZM1607" s="34"/>
      <c r="OZT1607" s="35"/>
      <c r="OZU1607" s="34"/>
      <c r="PAB1607" s="35"/>
      <c r="PAC1607" s="34"/>
      <c r="PAJ1607" s="35"/>
      <c r="PAK1607" s="34"/>
      <c r="PAR1607" s="35"/>
      <c r="PAS1607" s="34"/>
      <c r="PAZ1607" s="35"/>
      <c r="PBA1607" s="34"/>
      <c r="PBH1607" s="35"/>
      <c r="PBI1607" s="34"/>
      <c r="PBP1607" s="35"/>
      <c r="PBQ1607" s="34"/>
      <c r="PBX1607" s="35"/>
      <c r="PBY1607" s="34"/>
      <c r="PCF1607" s="35"/>
      <c r="PCG1607" s="34"/>
      <c r="PCN1607" s="35"/>
      <c r="PCO1607" s="34"/>
      <c r="PCV1607" s="35"/>
      <c r="PCW1607" s="34"/>
      <c r="PDD1607" s="35"/>
      <c r="PDE1607" s="34"/>
      <c r="PDL1607" s="35"/>
      <c r="PDM1607" s="34"/>
      <c r="PDT1607" s="35"/>
      <c r="PDU1607" s="34"/>
      <c r="PEB1607" s="35"/>
      <c r="PEC1607" s="34"/>
      <c r="PEJ1607" s="35"/>
      <c r="PEK1607" s="34"/>
      <c r="PER1607" s="35"/>
      <c r="PES1607" s="34"/>
      <c r="PEZ1607" s="35"/>
      <c r="PFA1607" s="34"/>
      <c r="PFH1607" s="35"/>
      <c r="PFI1607" s="34"/>
      <c r="PFP1607" s="35"/>
      <c r="PFQ1607" s="34"/>
      <c r="PFX1607" s="35"/>
      <c r="PFY1607" s="34"/>
      <c r="PGF1607" s="35"/>
      <c r="PGG1607" s="34"/>
      <c r="PGN1607" s="35"/>
      <c r="PGO1607" s="34"/>
      <c r="PGV1607" s="35"/>
      <c r="PGW1607" s="34"/>
      <c r="PHD1607" s="35"/>
      <c r="PHE1607" s="34"/>
      <c r="PHL1607" s="35"/>
      <c r="PHM1607" s="34"/>
      <c r="PHT1607" s="35"/>
      <c r="PHU1607" s="34"/>
      <c r="PIB1607" s="35"/>
      <c r="PIC1607" s="34"/>
      <c r="PIJ1607" s="35"/>
      <c r="PIK1607" s="34"/>
      <c r="PIR1607" s="35"/>
      <c r="PIS1607" s="34"/>
      <c r="PIZ1607" s="35"/>
      <c r="PJA1607" s="34"/>
      <c r="PJH1607" s="35"/>
      <c r="PJI1607" s="34"/>
      <c r="PJP1607" s="35"/>
      <c r="PJQ1607" s="34"/>
      <c r="PJX1607" s="35"/>
      <c r="PJY1607" s="34"/>
      <c r="PKF1607" s="35"/>
      <c r="PKG1607" s="34"/>
      <c r="PKN1607" s="35"/>
      <c r="PKO1607" s="34"/>
      <c r="PKV1607" s="35"/>
      <c r="PKW1607" s="34"/>
      <c r="PLD1607" s="35"/>
      <c r="PLE1607" s="34"/>
      <c r="PLL1607" s="35"/>
      <c r="PLM1607" s="34"/>
      <c r="PLT1607" s="35"/>
      <c r="PLU1607" s="34"/>
      <c r="PMB1607" s="35"/>
      <c r="PMC1607" s="34"/>
      <c r="PMJ1607" s="35"/>
      <c r="PMK1607" s="34"/>
      <c r="PMR1607" s="35"/>
      <c r="PMS1607" s="34"/>
      <c r="PMZ1607" s="35"/>
      <c r="PNA1607" s="34"/>
      <c r="PNH1607" s="35"/>
      <c r="PNI1607" s="34"/>
      <c r="PNP1607" s="35"/>
      <c r="PNQ1607" s="34"/>
      <c r="PNX1607" s="35"/>
      <c r="PNY1607" s="34"/>
      <c r="POF1607" s="35"/>
      <c r="POG1607" s="34"/>
      <c r="PON1607" s="35"/>
      <c r="POO1607" s="34"/>
      <c r="POV1607" s="35"/>
      <c r="POW1607" s="34"/>
      <c r="PPD1607" s="35"/>
      <c r="PPE1607" s="34"/>
      <c r="PPL1607" s="35"/>
      <c r="PPM1607" s="34"/>
      <c r="PPT1607" s="35"/>
      <c r="PPU1607" s="34"/>
      <c r="PQB1607" s="35"/>
      <c r="PQC1607" s="34"/>
      <c r="PQJ1607" s="35"/>
      <c r="PQK1607" s="34"/>
      <c r="PQR1607" s="35"/>
      <c r="PQS1607" s="34"/>
      <c r="PQZ1607" s="35"/>
      <c r="PRA1607" s="34"/>
      <c r="PRH1607" s="35"/>
      <c r="PRI1607" s="34"/>
      <c r="PRP1607" s="35"/>
      <c r="PRQ1607" s="34"/>
      <c r="PRX1607" s="35"/>
      <c r="PRY1607" s="34"/>
      <c r="PSF1607" s="35"/>
      <c r="PSG1607" s="34"/>
      <c r="PSN1607" s="35"/>
      <c r="PSO1607" s="34"/>
      <c r="PSV1607" s="35"/>
      <c r="PSW1607" s="34"/>
      <c r="PTD1607" s="35"/>
      <c r="PTE1607" s="34"/>
      <c r="PTL1607" s="35"/>
      <c r="PTM1607" s="34"/>
      <c r="PTT1607" s="35"/>
      <c r="PTU1607" s="34"/>
      <c r="PUB1607" s="35"/>
      <c r="PUC1607" s="34"/>
      <c r="PUJ1607" s="35"/>
      <c r="PUK1607" s="34"/>
      <c r="PUR1607" s="35"/>
      <c r="PUS1607" s="34"/>
      <c r="PUZ1607" s="35"/>
      <c r="PVA1607" s="34"/>
      <c r="PVH1607" s="35"/>
      <c r="PVI1607" s="34"/>
      <c r="PVP1607" s="35"/>
      <c r="PVQ1607" s="34"/>
      <c r="PVX1607" s="35"/>
      <c r="PVY1607" s="34"/>
      <c r="PWF1607" s="35"/>
      <c r="PWG1607" s="34"/>
      <c r="PWN1607" s="35"/>
      <c r="PWO1607" s="34"/>
      <c r="PWV1607" s="35"/>
      <c r="PWW1607" s="34"/>
      <c r="PXD1607" s="35"/>
      <c r="PXE1607" s="34"/>
      <c r="PXL1607" s="35"/>
      <c r="PXM1607" s="34"/>
      <c r="PXT1607" s="35"/>
      <c r="PXU1607" s="34"/>
      <c r="PYB1607" s="35"/>
      <c r="PYC1607" s="34"/>
      <c r="PYJ1607" s="35"/>
      <c r="PYK1607" s="34"/>
      <c r="PYR1607" s="35"/>
      <c r="PYS1607" s="34"/>
      <c r="PYZ1607" s="35"/>
      <c r="PZA1607" s="34"/>
      <c r="PZH1607" s="35"/>
      <c r="PZI1607" s="34"/>
      <c r="PZP1607" s="35"/>
      <c r="PZQ1607" s="34"/>
      <c r="PZX1607" s="35"/>
      <c r="PZY1607" s="34"/>
      <c r="QAF1607" s="35"/>
      <c r="QAG1607" s="34"/>
      <c r="QAN1607" s="35"/>
      <c r="QAO1607" s="34"/>
      <c r="QAV1607" s="35"/>
      <c r="QAW1607" s="34"/>
      <c r="QBD1607" s="35"/>
      <c r="QBE1607" s="34"/>
      <c r="QBL1607" s="35"/>
      <c r="QBM1607" s="34"/>
      <c r="QBT1607" s="35"/>
      <c r="QBU1607" s="34"/>
      <c r="QCB1607" s="35"/>
      <c r="QCC1607" s="34"/>
      <c r="QCJ1607" s="35"/>
      <c r="QCK1607" s="34"/>
      <c r="QCR1607" s="35"/>
      <c r="QCS1607" s="34"/>
      <c r="QCZ1607" s="35"/>
      <c r="QDA1607" s="34"/>
      <c r="QDH1607" s="35"/>
      <c r="QDI1607" s="34"/>
      <c r="QDP1607" s="35"/>
      <c r="QDQ1607" s="34"/>
      <c r="QDX1607" s="35"/>
      <c r="QDY1607" s="34"/>
      <c r="QEF1607" s="35"/>
      <c r="QEG1607" s="34"/>
      <c r="QEN1607" s="35"/>
      <c r="QEO1607" s="34"/>
      <c r="QEV1607" s="35"/>
      <c r="QEW1607" s="34"/>
      <c r="QFD1607" s="35"/>
      <c r="QFE1607" s="34"/>
      <c r="QFL1607" s="35"/>
      <c r="QFM1607" s="34"/>
      <c r="QFT1607" s="35"/>
      <c r="QFU1607" s="34"/>
      <c r="QGB1607" s="35"/>
      <c r="QGC1607" s="34"/>
      <c r="QGJ1607" s="35"/>
      <c r="QGK1607" s="34"/>
      <c r="QGR1607" s="35"/>
      <c r="QGS1607" s="34"/>
      <c r="QGZ1607" s="35"/>
      <c r="QHA1607" s="34"/>
      <c r="QHH1607" s="35"/>
      <c r="QHI1607" s="34"/>
      <c r="QHP1607" s="35"/>
      <c r="QHQ1607" s="34"/>
      <c r="QHX1607" s="35"/>
      <c r="QHY1607" s="34"/>
      <c r="QIF1607" s="35"/>
      <c r="QIG1607" s="34"/>
      <c r="QIN1607" s="35"/>
      <c r="QIO1607" s="34"/>
      <c r="QIV1607" s="35"/>
      <c r="QIW1607" s="34"/>
      <c r="QJD1607" s="35"/>
      <c r="QJE1607" s="34"/>
      <c r="QJL1607" s="35"/>
      <c r="QJM1607" s="34"/>
      <c r="QJT1607" s="35"/>
      <c r="QJU1607" s="34"/>
      <c r="QKB1607" s="35"/>
      <c r="QKC1607" s="34"/>
      <c r="QKJ1607" s="35"/>
      <c r="QKK1607" s="34"/>
      <c r="QKR1607" s="35"/>
      <c r="QKS1607" s="34"/>
      <c r="QKZ1607" s="35"/>
      <c r="QLA1607" s="34"/>
      <c r="QLH1607" s="35"/>
      <c r="QLI1607" s="34"/>
      <c r="QLP1607" s="35"/>
      <c r="QLQ1607" s="34"/>
      <c r="QLX1607" s="35"/>
      <c r="QLY1607" s="34"/>
      <c r="QMF1607" s="35"/>
      <c r="QMG1607" s="34"/>
      <c r="QMN1607" s="35"/>
      <c r="QMO1607" s="34"/>
      <c r="QMV1607" s="35"/>
      <c r="QMW1607" s="34"/>
      <c r="QND1607" s="35"/>
      <c r="QNE1607" s="34"/>
      <c r="QNL1607" s="35"/>
      <c r="QNM1607" s="34"/>
      <c r="QNT1607" s="35"/>
      <c r="QNU1607" s="34"/>
      <c r="QOB1607" s="35"/>
      <c r="QOC1607" s="34"/>
      <c r="QOJ1607" s="35"/>
      <c r="QOK1607" s="34"/>
      <c r="QOR1607" s="35"/>
      <c r="QOS1607" s="34"/>
      <c r="QOZ1607" s="35"/>
      <c r="QPA1607" s="34"/>
      <c r="QPH1607" s="35"/>
      <c r="QPI1607" s="34"/>
      <c r="QPP1607" s="35"/>
      <c r="QPQ1607" s="34"/>
      <c r="QPX1607" s="35"/>
      <c r="QPY1607" s="34"/>
      <c r="QQF1607" s="35"/>
      <c r="QQG1607" s="34"/>
      <c r="QQN1607" s="35"/>
      <c r="QQO1607" s="34"/>
      <c r="QQV1607" s="35"/>
      <c r="QQW1607" s="34"/>
      <c r="QRD1607" s="35"/>
      <c r="QRE1607" s="34"/>
      <c r="QRL1607" s="35"/>
      <c r="QRM1607" s="34"/>
      <c r="QRT1607" s="35"/>
      <c r="QRU1607" s="34"/>
      <c r="QSB1607" s="35"/>
      <c r="QSC1607" s="34"/>
      <c r="QSJ1607" s="35"/>
      <c r="QSK1607" s="34"/>
      <c r="QSR1607" s="35"/>
      <c r="QSS1607" s="34"/>
      <c r="QSZ1607" s="35"/>
      <c r="QTA1607" s="34"/>
      <c r="QTH1607" s="35"/>
      <c r="QTI1607" s="34"/>
      <c r="QTP1607" s="35"/>
      <c r="QTQ1607" s="34"/>
      <c r="QTX1607" s="35"/>
      <c r="QTY1607" s="34"/>
      <c r="QUF1607" s="35"/>
      <c r="QUG1607" s="34"/>
      <c r="QUN1607" s="35"/>
      <c r="QUO1607" s="34"/>
      <c r="QUV1607" s="35"/>
      <c r="QUW1607" s="34"/>
      <c r="QVD1607" s="35"/>
      <c r="QVE1607" s="34"/>
      <c r="QVL1607" s="35"/>
      <c r="QVM1607" s="34"/>
      <c r="QVT1607" s="35"/>
      <c r="QVU1607" s="34"/>
      <c r="QWB1607" s="35"/>
      <c r="QWC1607" s="34"/>
      <c r="QWJ1607" s="35"/>
      <c r="QWK1607" s="34"/>
      <c r="QWR1607" s="35"/>
      <c r="QWS1607" s="34"/>
      <c r="QWZ1607" s="35"/>
      <c r="QXA1607" s="34"/>
      <c r="QXH1607" s="35"/>
      <c r="QXI1607" s="34"/>
      <c r="QXP1607" s="35"/>
      <c r="QXQ1607" s="34"/>
      <c r="QXX1607" s="35"/>
      <c r="QXY1607" s="34"/>
      <c r="QYF1607" s="35"/>
      <c r="QYG1607" s="34"/>
      <c r="QYN1607" s="35"/>
      <c r="QYO1607" s="34"/>
      <c r="QYV1607" s="35"/>
      <c r="QYW1607" s="34"/>
      <c r="QZD1607" s="35"/>
      <c r="QZE1607" s="34"/>
      <c r="QZL1607" s="35"/>
      <c r="QZM1607" s="34"/>
      <c r="QZT1607" s="35"/>
      <c r="QZU1607" s="34"/>
      <c r="RAB1607" s="35"/>
      <c r="RAC1607" s="34"/>
      <c r="RAJ1607" s="35"/>
      <c r="RAK1607" s="34"/>
      <c r="RAR1607" s="35"/>
      <c r="RAS1607" s="34"/>
      <c r="RAZ1607" s="35"/>
      <c r="RBA1607" s="34"/>
      <c r="RBH1607" s="35"/>
      <c r="RBI1607" s="34"/>
      <c r="RBP1607" s="35"/>
      <c r="RBQ1607" s="34"/>
      <c r="RBX1607" s="35"/>
      <c r="RBY1607" s="34"/>
      <c r="RCF1607" s="35"/>
      <c r="RCG1607" s="34"/>
      <c r="RCN1607" s="35"/>
      <c r="RCO1607" s="34"/>
      <c r="RCV1607" s="35"/>
      <c r="RCW1607" s="34"/>
      <c r="RDD1607" s="35"/>
      <c r="RDE1607" s="34"/>
      <c r="RDL1607" s="35"/>
      <c r="RDM1607" s="34"/>
      <c r="RDT1607" s="35"/>
      <c r="RDU1607" s="34"/>
      <c r="REB1607" s="35"/>
      <c r="REC1607" s="34"/>
      <c r="REJ1607" s="35"/>
      <c r="REK1607" s="34"/>
      <c r="RER1607" s="35"/>
      <c r="RES1607" s="34"/>
      <c r="REZ1607" s="35"/>
      <c r="RFA1607" s="34"/>
      <c r="RFH1607" s="35"/>
      <c r="RFI1607" s="34"/>
      <c r="RFP1607" s="35"/>
      <c r="RFQ1607" s="34"/>
      <c r="RFX1607" s="35"/>
      <c r="RFY1607" s="34"/>
      <c r="RGF1607" s="35"/>
      <c r="RGG1607" s="34"/>
      <c r="RGN1607" s="35"/>
      <c r="RGO1607" s="34"/>
      <c r="RGV1607" s="35"/>
      <c r="RGW1607" s="34"/>
      <c r="RHD1607" s="35"/>
      <c r="RHE1607" s="34"/>
      <c r="RHL1607" s="35"/>
      <c r="RHM1607" s="34"/>
      <c r="RHT1607" s="35"/>
      <c r="RHU1607" s="34"/>
      <c r="RIB1607" s="35"/>
      <c r="RIC1607" s="34"/>
      <c r="RIJ1607" s="35"/>
      <c r="RIK1607" s="34"/>
      <c r="RIR1607" s="35"/>
      <c r="RIS1607" s="34"/>
      <c r="RIZ1607" s="35"/>
      <c r="RJA1607" s="34"/>
      <c r="RJH1607" s="35"/>
      <c r="RJI1607" s="34"/>
      <c r="RJP1607" s="35"/>
      <c r="RJQ1607" s="34"/>
      <c r="RJX1607" s="35"/>
      <c r="RJY1607" s="34"/>
      <c r="RKF1607" s="35"/>
      <c r="RKG1607" s="34"/>
      <c r="RKN1607" s="35"/>
      <c r="RKO1607" s="34"/>
      <c r="RKV1607" s="35"/>
      <c r="RKW1607" s="34"/>
      <c r="RLD1607" s="35"/>
      <c r="RLE1607" s="34"/>
      <c r="RLL1607" s="35"/>
      <c r="RLM1607" s="34"/>
      <c r="RLT1607" s="35"/>
      <c r="RLU1607" s="34"/>
      <c r="RMB1607" s="35"/>
      <c r="RMC1607" s="34"/>
      <c r="RMJ1607" s="35"/>
      <c r="RMK1607" s="34"/>
      <c r="RMR1607" s="35"/>
      <c r="RMS1607" s="34"/>
      <c r="RMZ1607" s="35"/>
      <c r="RNA1607" s="34"/>
      <c r="RNH1607" s="35"/>
      <c r="RNI1607" s="34"/>
      <c r="RNP1607" s="35"/>
      <c r="RNQ1607" s="34"/>
      <c r="RNX1607" s="35"/>
      <c r="RNY1607" s="34"/>
      <c r="ROF1607" s="35"/>
      <c r="ROG1607" s="34"/>
      <c r="RON1607" s="35"/>
      <c r="ROO1607" s="34"/>
      <c r="ROV1607" s="35"/>
      <c r="ROW1607" s="34"/>
      <c r="RPD1607" s="35"/>
      <c r="RPE1607" s="34"/>
      <c r="RPL1607" s="35"/>
      <c r="RPM1607" s="34"/>
      <c r="RPT1607" s="35"/>
      <c r="RPU1607" s="34"/>
      <c r="RQB1607" s="35"/>
      <c r="RQC1607" s="34"/>
      <c r="RQJ1607" s="35"/>
      <c r="RQK1607" s="34"/>
      <c r="RQR1607" s="35"/>
      <c r="RQS1607" s="34"/>
      <c r="RQZ1607" s="35"/>
      <c r="RRA1607" s="34"/>
      <c r="RRH1607" s="35"/>
      <c r="RRI1607" s="34"/>
      <c r="RRP1607" s="35"/>
      <c r="RRQ1607" s="34"/>
      <c r="RRX1607" s="35"/>
      <c r="RRY1607" s="34"/>
      <c r="RSF1607" s="35"/>
      <c r="RSG1607" s="34"/>
      <c r="RSN1607" s="35"/>
      <c r="RSO1607" s="34"/>
      <c r="RSV1607" s="35"/>
      <c r="RSW1607" s="34"/>
      <c r="RTD1607" s="35"/>
      <c r="RTE1607" s="34"/>
      <c r="RTL1607" s="35"/>
      <c r="RTM1607" s="34"/>
      <c r="RTT1607" s="35"/>
      <c r="RTU1607" s="34"/>
      <c r="RUB1607" s="35"/>
      <c r="RUC1607" s="34"/>
      <c r="RUJ1607" s="35"/>
      <c r="RUK1607" s="34"/>
      <c r="RUR1607" s="35"/>
      <c r="RUS1607" s="34"/>
      <c r="RUZ1607" s="35"/>
      <c r="RVA1607" s="34"/>
      <c r="RVH1607" s="35"/>
      <c r="RVI1607" s="34"/>
      <c r="RVP1607" s="35"/>
      <c r="RVQ1607" s="34"/>
      <c r="RVX1607" s="35"/>
      <c r="RVY1607" s="34"/>
      <c r="RWF1607" s="35"/>
      <c r="RWG1607" s="34"/>
      <c r="RWN1607" s="35"/>
      <c r="RWO1607" s="34"/>
      <c r="RWV1607" s="35"/>
      <c r="RWW1607" s="34"/>
      <c r="RXD1607" s="35"/>
      <c r="RXE1607" s="34"/>
      <c r="RXL1607" s="35"/>
      <c r="RXM1607" s="34"/>
      <c r="RXT1607" s="35"/>
      <c r="RXU1607" s="34"/>
      <c r="RYB1607" s="35"/>
      <c r="RYC1607" s="34"/>
      <c r="RYJ1607" s="35"/>
      <c r="RYK1607" s="34"/>
      <c r="RYR1607" s="35"/>
      <c r="RYS1607" s="34"/>
      <c r="RYZ1607" s="35"/>
      <c r="RZA1607" s="34"/>
      <c r="RZH1607" s="35"/>
      <c r="RZI1607" s="34"/>
      <c r="RZP1607" s="35"/>
      <c r="RZQ1607" s="34"/>
      <c r="RZX1607" s="35"/>
      <c r="RZY1607" s="34"/>
      <c r="SAF1607" s="35"/>
      <c r="SAG1607" s="34"/>
      <c r="SAN1607" s="35"/>
      <c r="SAO1607" s="34"/>
      <c r="SAV1607" s="35"/>
      <c r="SAW1607" s="34"/>
      <c r="SBD1607" s="35"/>
      <c r="SBE1607" s="34"/>
      <c r="SBL1607" s="35"/>
      <c r="SBM1607" s="34"/>
      <c r="SBT1607" s="35"/>
      <c r="SBU1607" s="34"/>
      <c r="SCB1607" s="35"/>
      <c r="SCC1607" s="34"/>
      <c r="SCJ1607" s="35"/>
      <c r="SCK1607" s="34"/>
      <c r="SCR1607" s="35"/>
      <c r="SCS1607" s="34"/>
      <c r="SCZ1607" s="35"/>
      <c r="SDA1607" s="34"/>
      <c r="SDH1607" s="35"/>
      <c r="SDI1607" s="34"/>
      <c r="SDP1607" s="35"/>
      <c r="SDQ1607" s="34"/>
      <c r="SDX1607" s="35"/>
      <c r="SDY1607" s="34"/>
      <c r="SEF1607" s="35"/>
      <c r="SEG1607" s="34"/>
      <c r="SEN1607" s="35"/>
      <c r="SEO1607" s="34"/>
      <c r="SEV1607" s="35"/>
      <c r="SEW1607" s="34"/>
      <c r="SFD1607" s="35"/>
      <c r="SFE1607" s="34"/>
      <c r="SFL1607" s="35"/>
      <c r="SFM1607" s="34"/>
      <c r="SFT1607" s="35"/>
      <c r="SFU1607" s="34"/>
      <c r="SGB1607" s="35"/>
      <c r="SGC1607" s="34"/>
      <c r="SGJ1607" s="35"/>
      <c r="SGK1607" s="34"/>
      <c r="SGR1607" s="35"/>
      <c r="SGS1607" s="34"/>
      <c r="SGZ1607" s="35"/>
      <c r="SHA1607" s="34"/>
      <c r="SHH1607" s="35"/>
      <c r="SHI1607" s="34"/>
      <c r="SHP1607" s="35"/>
      <c r="SHQ1607" s="34"/>
      <c r="SHX1607" s="35"/>
      <c r="SHY1607" s="34"/>
      <c r="SIF1607" s="35"/>
      <c r="SIG1607" s="34"/>
      <c r="SIN1607" s="35"/>
      <c r="SIO1607" s="34"/>
      <c r="SIV1607" s="35"/>
      <c r="SIW1607" s="34"/>
      <c r="SJD1607" s="35"/>
      <c r="SJE1607" s="34"/>
      <c r="SJL1607" s="35"/>
      <c r="SJM1607" s="34"/>
      <c r="SJT1607" s="35"/>
      <c r="SJU1607" s="34"/>
      <c r="SKB1607" s="35"/>
      <c r="SKC1607" s="34"/>
      <c r="SKJ1607" s="35"/>
      <c r="SKK1607" s="34"/>
      <c r="SKR1607" s="35"/>
      <c r="SKS1607" s="34"/>
      <c r="SKZ1607" s="35"/>
      <c r="SLA1607" s="34"/>
      <c r="SLH1607" s="35"/>
      <c r="SLI1607" s="34"/>
      <c r="SLP1607" s="35"/>
      <c r="SLQ1607" s="34"/>
      <c r="SLX1607" s="35"/>
      <c r="SLY1607" s="34"/>
      <c r="SMF1607" s="35"/>
      <c r="SMG1607" s="34"/>
      <c r="SMN1607" s="35"/>
      <c r="SMO1607" s="34"/>
      <c r="SMV1607" s="35"/>
      <c r="SMW1607" s="34"/>
      <c r="SND1607" s="35"/>
      <c r="SNE1607" s="34"/>
      <c r="SNL1607" s="35"/>
      <c r="SNM1607" s="34"/>
      <c r="SNT1607" s="35"/>
      <c r="SNU1607" s="34"/>
      <c r="SOB1607" s="35"/>
      <c r="SOC1607" s="34"/>
      <c r="SOJ1607" s="35"/>
      <c r="SOK1607" s="34"/>
      <c r="SOR1607" s="35"/>
      <c r="SOS1607" s="34"/>
      <c r="SOZ1607" s="35"/>
      <c r="SPA1607" s="34"/>
      <c r="SPH1607" s="35"/>
      <c r="SPI1607" s="34"/>
      <c r="SPP1607" s="35"/>
      <c r="SPQ1607" s="34"/>
      <c r="SPX1607" s="35"/>
      <c r="SPY1607" s="34"/>
      <c r="SQF1607" s="35"/>
      <c r="SQG1607" s="34"/>
      <c r="SQN1607" s="35"/>
      <c r="SQO1607" s="34"/>
      <c r="SQV1607" s="35"/>
      <c r="SQW1607" s="34"/>
      <c r="SRD1607" s="35"/>
      <c r="SRE1607" s="34"/>
      <c r="SRL1607" s="35"/>
      <c r="SRM1607" s="34"/>
      <c r="SRT1607" s="35"/>
      <c r="SRU1607" s="34"/>
      <c r="SSB1607" s="35"/>
      <c r="SSC1607" s="34"/>
      <c r="SSJ1607" s="35"/>
      <c r="SSK1607" s="34"/>
      <c r="SSR1607" s="35"/>
      <c r="SSS1607" s="34"/>
      <c r="SSZ1607" s="35"/>
      <c r="STA1607" s="34"/>
      <c r="STH1607" s="35"/>
      <c r="STI1607" s="34"/>
      <c r="STP1607" s="35"/>
      <c r="STQ1607" s="34"/>
      <c r="STX1607" s="35"/>
      <c r="STY1607" s="34"/>
      <c r="SUF1607" s="35"/>
      <c r="SUG1607" s="34"/>
      <c r="SUN1607" s="35"/>
      <c r="SUO1607" s="34"/>
      <c r="SUV1607" s="35"/>
      <c r="SUW1607" s="34"/>
      <c r="SVD1607" s="35"/>
      <c r="SVE1607" s="34"/>
      <c r="SVL1607" s="35"/>
      <c r="SVM1607" s="34"/>
      <c r="SVT1607" s="35"/>
      <c r="SVU1607" s="34"/>
      <c r="SWB1607" s="35"/>
      <c r="SWC1607" s="34"/>
      <c r="SWJ1607" s="35"/>
      <c r="SWK1607" s="34"/>
      <c r="SWR1607" s="35"/>
      <c r="SWS1607" s="34"/>
      <c r="SWZ1607" s="35"/>
      <c r="SXA1607" s="34"/>
      <c r="SXH1607" s="35"/>
      <c r="SXI1607" s="34"/>
      <c r="SXP1607" s="35"/>
      <c r="SXQ1607" s="34"/>
      <c r="SXX1607" s="35"/>
      <c r="SXY1607" s="34"/>
      <c r="SYF1607" s="35"/>
      <c r="SYG1607" s="34"/>
      <c r="SYN1607" s="35"/>
      <c r="SYO1607" s="34"/>
      <c r="SYV1607" s="35"/>
      <c r="SYW1607" s="34"/>
      <c r="SZD1607" s="35"/>
      <c r="SZE1607" s="34"/>
      <c r="SZL1607" s="35"/>
      <c r="SZM1607" s="34"/>
      <c r="SZT1607" s="35"/>
      <c r="SZU1607" s="34"/>
      <c r="TAB1607" s="35"/>
      <c r="TAC1607" s="34"/>
      <c r="TAJ1607" s="35"/>
      <c r="TAK1607" s="34"/>
      <c r="TAR1607" s="35"/>
      <c r="TAS1607" s="34"/>
      <c r="TAZ1607" s="35"/>
      <c r="TBA1607" s="34"/>
      <c r="TBH1607" s="35"/>
      <c r="TBI1607" s="34"/>
      <c r="TBP1607" s="35"/>
      <c r="TBQ1607" s="34"/>
      <c r="TBX1607" s="35"/>
      <c r="TBY1607" s="34"/>
      <c r="TCF1607" s="35"/>
      <c r="TCG1607" s="34"/>
      <c r="TCN1607" s="35"/>
      <c r="TCO1607" s="34"/>
      <c r="TCV1607" s="35"/>
      <c r="TCW1607" s="34"/>
      <c r="TDD1607" s="35"/>
      <c r="TDE1607" s="34"/>
      <c r="TDL1607" s="35"/>
      <c r="TDM1607" s="34"/>
      <c r="TDT1607" s="35"/>
      <c r="TDU1607" s="34"/>
      <c r="TEB1607" s="35"/>
      <c r="TEC1607" s="34"/>
      <c r="TEJ1607" s="35"/>
      <c r="TEK1607" s="34"/>
      <c r="TER1607" s="35"/>
      <c r="TES1607" s="34"/>
      <c r="TEZ1607" s="35"/>
      <c r="TFA1607" s="34"/>
      <c r="TFH1607" s="35"/>
      <c r="TFI1607" s="34"/>
      <c r="TFP1607" s="35"/>
      <c r="TFQ1607" s="34"/>
      <c r="TFX1607" s="35"/>
      <c r="TFY1607" s="34"/>
      <c r="TGF1607" s="35"/>
      <c r="TGG1607" s="34"/>
      <c r="TGN1607" s="35"/>
      <c r="TGO1607" s="34"/>
      <c r="TGV1607" s="35"/>
      <c r="TGW1607" s="34"/>
      <c r="THD1607" s="35"/>
      <c r="THE1607" s="34"/>
      <c r="THL1607" s="35"/>
      <c r="THM1607" s="34"/>
      <c r="THT1607" s="35"/>
      <c r="THU1607" s="34"/>
      <c r="TIB1607" s="35"/>
      <c r="TIC1607" s="34"/>
      <c r="TIJ1607" s="35"/>
      <c r="TIK1607" s="34"/>
      <c r="TIR1607" s="35"/>
      <c r="TIS1607" s="34"/>
      <c r="TIZ1607" s="35"/>
      <c r="TJA1607" s="34"/>
      <c r="TJH1607" s="35"/>
      <c r="TJI1607" s="34"/>
      <c r="TJP1607" s="35"/>
      <c r="TJQ1607" s="34"/>
      <c r="TJX1607" s="35"/>
      <c r="TJY1607" s="34"/>
      <c r="TKF1607" s="35"/>
      <c r="TKG1607" s="34"/>
      <c r="TKN1607" s="35"/>
      <c r="TKO1607" s="34"/>
      <c r="TKV1607" s="35"/>
      <c r="TKW1607" s="34"/>
      <c r="TLD1607" s="35"/>
      <c r="TLE1607" s="34"/>
      <c r="TLL1607" s="35"/>
      <c r="TLM1607" s="34"/>
      <c r="TLT1607" s="35"/>
      <c r="TLU1607" s="34"/>
      <c r="TMB1607" s="35"/>
      <c r="TMC1607" s="34"/>
      <c r="TMJ1607" s="35"/>
      <c r="TMK1607" s="34"/>
      <c r="TMR1607" s="35"/>
      <c r="TMS1607" s="34"/>
      <c r="TMZ1607" s="35"/>
      <c r="TNA1607" s="34"/>
      <c r="TNH1607" s="35"/>
      <c r="TNI1607" s="34"/>
      <c r="TNP1607" s="35"/>
      <c r="TNQ1607" s="34"/>
      <c r="TNX1607" s="35"/>
      <c r="TNY1607" s="34"/>
      <c r="TOF1607" s="35"/>
      <c r="TOG1607" s="34"/>
      <c r="TON1607" s="35"/>
      <c r="TOO1607" s="34"/>
      <c r="TOV1607" s="35"/>
      <c r="TOW1607" s="34"/>
      <c r="TPD1607" s="35"/>
      <c r="TPE1607" s="34"/>
      <c r="TPL1607" s="35"/>
      <c r="TPM1607" s="34"/>
      <c r="TPT1607" s="35"/>
      <c r="TPU1607" s="34"/>
      <c r="TQB1607" s="35"/>
      <c r="TQC1607" s="34"/>
      <c r="TQJ1607" s="35"/>
      <c r="TQK1607" s="34"/>
      <c r="TQR1607" s="35"/>
      <c r="TQS1607" s="34"/>
      <c r="TQZ1607" s="35"/>
      <c r="TRA1607" s="34"/>
      <c r="TRH1607" s="35"/>
      <c r="TRI1607" s="34"/>
      <c r="TRP1607" s="35"/>
      <c r="TRQ1607" s="34"/>
      <c r="TRX1607" s="35"/>
      <c r="TRY1607" s="34"/>
      <c r="TSF1607" s="35"/>
      <c r="TSG1607" s="34"/>
      <c r="TSN1607" s="35"/>
      <c r="TSO1607" s="34"/>
      <c r="TSV1607" s="35"/>
      <c r="TSW1607" s="34"/>
      <c r="TTD1607" s="35"/>
      <c r="TTE1607" s="34"/>
      <c r="TTL1607" s="35"/>
      <c r="TTM1607" s="34"/>
      <c r="TTT1607" s="35"/>
      <c r="TTU1607" s="34"/>
      <c r="TUB1607" s="35"/>
      <c r="TUC1607" s="34"/>
      <c r="TUJ1607" s="35"/>
      <c r="TUK1607" s="34"/>
      <c r="TUR1607" s="35"/>
      <c r="TUS1607" s="34"/>
      <c r="TUZ1607" s="35"/>
      <c r="TVA1607" s="34"/>
      <c r="TVH1607" s="35"/>
      <c r="TVI1607" s="34"/>
      <c r="TVP1607" s="35"/>
      <c r="TVQ1607" s="34"/>
      <c r="TVX1607" s="35"/>
      <c r="TVY1607" s="34"/>
      <c r="TWF1607" s="35"/>
      <c r="TWG1607" s="34"/>
      <c r="TWN1607" s="35"/>
      <c r="TWO1607" s="34"/>
      <c r="TWV1607" s="35"/>
      <c r="TWW1607" s="34"/>
      <c r="TXD1607" s="35"/>
      <c r="TXE1607" s="34"/>
      <c r="TXL1607" s="35"/>
      <c r="TXM1607" s="34"/>
      <c r="TXT1607" s="35"/>
      <c r="TXU1607" s="34"/>
      <c r="TYB1607" s="35"/>
      <c r="TYC1607" s="34"/>
      <c r="TYJ1607" s="35"/>
      <c r="TYK1607" s="34"/>
      <c r="TYR1607" s="35"/>
      <c r="TYS1607" s="34"/>
      <c r="TYZ1607" s="35"/>
      <c r="TZA1607" s="34"/>
      <c r="TZH1607" s="35"/>
      <c r="TZI1607" s="34"/>
      <c r="TZP1607" s="35"/>
      <c r="TZQ1607" s="34"/>
      <c r="TZX1607" s="35"/>
      <c r="TZY1607" s="34"/>
      <c r="UAF1607" s="35"/>
      <c r="UAG1607" s="34"/>
      <c r="UAN1607" s="35"/>
      <c r="UAO1607" s="34"/>
      <c r="UAV1607" s="35"/>
      <c r="UAW1607" s="34"/>
      <c r="UBD1607" s="35"/>
      <c r="UBE1607" s="34"/>
      <c r="UBL1607" s="35"/>
      <c r="UBM1607" s="34"/>
      <c r="UBT1607" s="35"/>
      <c r="UBU1607" s="34"/>
      <c r="UCB1607" s="35"/>
      <c r="UCC1607" s="34"/>
      <c r="UCJ1607" s="35"/>
      <c r="UCK1607" s="34"/>
      <c r="UCR1607" s="35"/>
      <c r="UCS1607" s="34"/>
      <c r="UCZ1607" s="35"/>
      <c r="UDA1607" s="34"/>
      <c r="UDH1607" s="35"/>
      <c r="UDI1607" s="34"/>
      <c r="UDP1607" s="35"/>
      <c r="UDQ1607" s="34"/>
      <c r="UDX1607" s="35"/>
      <c r="UDY1607" s="34"/>
      <c r="UEF1607" s="35"/>
      <c r="UEG1607" s="34"/>
      <c r="UEN1607" s="35"/>
      <c r="UEO1607" s="34"/>
      <c r="UEV1607" s="35"/>
      <c r="UEW1607" s="34"/>
      <c r="UFD1607" s="35"/>
      <c r="UFE1607" s="34"/>
      <c r="UFL1607" s="35"/>
      <c r="UFM1607" s="34"/>
      <c r="UFT1607" s="35"/>
      <c r="UFU1607" s="34"/>
      <c r="UGB1607" s="35"/>
      <c r="UGC1607" s="34"/>
      <c r="UGJ1607" s="35"/>
      <c r="UGK1607" s="34"/>
      <c r="UGR1607" s="35"/>
      <c r="UGS1607" s="34"/>
      <c r="UGZ1607" s="35"/>
      <c r="UHA1607" s="34"/>
      <c r="UHH1607" s="35"/>
      <c r="UHI1607" s="34"/>
      <c r="UHP1607" s="35"/>
      <c r="UHQ1607" s="34"/>
      <c r="UHX1607" s="35"/>
      <c r="UHY1607" s="34"/>
      <c r="UIF1607" s="35"/>
      <c r="UIG1607" s="34"/>
      <c r="UIN1607" s="35"/>
      <c r="UIO1607" s="34"/>
      <c r="UIV1607" s="35"/>
      <c r="UIW1607" s="34"/>
      <c r="UJD1607" s="35"/>
      <c r="UJE1607" s="34"/>
      <c r="UJL1607" s="35"/>
      <c r="UJM1607" s="34"/>
      <c r="UJT1607" s="35"/>
      <c r="UJU1607" s="34"/>
      <c r="UKB1607" s="35"/>
      <c r="UKC1607" s="34"/>
      <c r="UKJ1607" s="35"/>
      <c r="UKK1607" s="34"/>
      <c r="UKR1607" s="35"/>
      <c r="UKS1607" s="34"/>
      <c r="UKZ1607" s="35"/>
      <c r="ULA1607" s="34"/>
      <c r="ULH1607" s="35"/>
      <c r="ULI1607" s="34"/>
      <c r="ULP1607" s="35"/>
      <c r="ULQ1607" s="34"/>
      <c r="ULX1607" s="35"/>
      <c r="ULY1607" s="34"/>
      <c r="UMF1607" s="35"/>
      <c r="UMG1607" s="34"/>
      <c r="UMN1607" s="35"/>
      <c r="UMO1607" s="34"/>
      <c r="UMV1607" s="35"/>
      <c r="UMW1607" s="34"/>
      <c r="UND1607" s="35"/>
      <c r="UNE1607" s="34"/>
      <c r="UNL1607" s="35"/>
      <c r="UNM1607" s="34"/>
      <c r="UNT1607" s="35"/>
      <c r="UNU1607" s="34"/>
      <c r="UOB1607" s="35"/>
      <c r="UOC1607" s="34"/>
      <c r="UOJ1607" s="35"/>
      <c r="UOK1607" s="34"/>
      <c r="UOR1607" s="35"/>
      <c r="UOS1607" s="34"/>
      <c r="UOZ1607" s="35"/>
      <c r="UPA1607" s="34"/>
      <c r="UPH1607" s="35"/>
      <c r="UPI1607" s="34"/>
      <c r="UPP1607" s="35"/>
      <c r="UPQ1607" s="34"/>
      <c r="UPX1607" s="35"/>
      <c r="UPY1607" s="34"/>
      <c r="UQF1607" s="35"/>
      <c r="UQG1607" s="34"/>
      <c r="UQN1607" s="35"/>
      <c r="UQO1607" s="34"/>
      <c r="UQV1607" s="35"/>
      <c r="UQW1607" s="34"/>
      <c r="URD1607" s="35"/>
      <c r="URE1607" s="34"/>
      <c r="URL1607" s="35"/>
      <c r="URM1607" s="34"/>
      <c r="URT1607" s="35"/>
      <c r="URU1607" s="34"/>
      <c r="USB1607" s="35"/>
      <c r="USC1607" s="34"/>
      <c r="USJ1607" s="35"/>
      <c r="USK1607" s="34"/>
      <c r="USR1607" s="35"/>
      <c r="USS1607" s="34"/>
      <c r="USZ1607" s="35"/>
      <c r="UTA1607" s="34"/>
      <c r="UTH1607" s="35"/>
      <c r="UTI1607" s="34"/>
      <c r="UTP1607" s="35"/>
      <c r="UTQ1607" s="34"/>
      <c r="UTX1607" s="35"/>
      <c r="UTY1607" s="34"/>
      <c r="UUF1607" s="35"/>
      <c r="UUG1607" s="34"/>
      <c r="UUN1607" s="35"/>
      <c r="UUO1607" s="34"/>
      <c r="UUV1607" s="35"/>
      <c r="UUW1607" s="34"/>
      <c r="UVD1607" s="35"/>
      <c r="UVE1607" s="34"/>
      <c r="UVL1607" s="35"/>
      <c r="UVM1607" s="34"/>
      <c r="UVT1607" s="35"/>
      <c r="UVU1607" s="34"/>
      <c r="UWB1607" s="35"/>
      <c r="UWC1607" s="34"/>
      <c r="UWJ1607" s="35"/>
      <c r="UWK1607" s="34"/>
      <c r="UWR1607" s="35"/>
      <c r="UWS1607" s="34"/>
      <c r="UWZ1607" s="35"/>
      <c r="UXA1607" s="34"/>
      <c r="UXH1607" s="35"/>
      <c r="UXI1607" s="34"/>
      <c r="UXP1607" s="35"/>
      <c r="UXQ1607" s="34"/>
      <c r="UXX1607" s="35"/>
      <c r="UXY1607" s="34"/>
      <c r="UYF1607" s="35"/>
      <c r="UYG1607" s="34"/>
      <c r="UYN1607" s="35"/>
      <c r="UYO1607" s="34"/>
      <c r="UYV1607" s="35"/>
      <c r="UYW1607" s="34"/>
      <c r="UZD1607" s="35"/>
      <c r="UZE1607" s="34"/>
      <c r="UZL1607" s="35"/>
      <c r="UZM1607" s="34"/>
      <c r="UZT1607" s="35"/>
      <c r="UZU1607" s="34"/>
      <c r="VAB1607" s="35"/>
      <c r="VAC1607" s="34"/>
      <c r="VAJ1607" s="35"/>
      <c r="VAK1607" s="34"/>
      <c r="VAR1607" s="35"/>
      <c r="VAS1607" s="34"/>
      <c r="VAZ1607" s="35"/>
      <c r="VBA1607" s="34"/>
      <c r="VBH1607" s="35"/>
      <c r="VBI1607" s="34"/>
      <c r="VBP1607" s="35"/>
      <c r="VBQ1607" s="34"/>
      <c r="VBX1607" s="35"/>
      <c r="VBY1607" s="34"/>
      <c r="VCF1607" s="35"/>
      <c r="VCG1607" s="34"/>
      <c r="VCN1607" s="35"/>
      <c r="VCO1607" s="34"/>
      <c r="VCV1607" s="35"/>
      <c r="VCW1607" s="34"/>
      <c r="VDD1607" s="35"/>
      <c r="VDE1607" s="34"/>
      <c r="VDL1607" s="35"/>
      <c r="VDM1607" s="34"/>
      <c r="VDT1607" s="35"/>
      <c r="VDU1607" s="34"/>
      <c r="VEB1607" s="35"/>
      <c r="VEC1607" s="34"/>
      <c r="VEJ1607" s="35"/>
      <c r="VEK1607" s="34"/>
      <c r="VER1607" s="35"/>
      <c r="VES1607" s="34"/>
      <c r="VEZ1607" s="35"/>
      <c r="VFA1607" s="34"/>
      <c r="VFH1607" s="35"/>
      <c r="VFI1607" s="34"/>
      <c r="VFP1607" s="35"/>
      <c r="VFQ1607" s="34"/>
      <c r="VFX1607" s="35"/>
      <c r="VFY1607" s="34"/>
      <c r="VGF1607" s="35"/>
      <c r="VGG1607" s="34"/>
      <c r="VGN1607" s="35"/>
      <c r="VGO1607" s="34"/>
      <c r="VGV1607" s="35"/>
      <c r="VGW1607" s="34"/>
      <c r="VHD1607" s="35"/>
      <c r="VHE1607" s="34"/>
      <c r="VHL1607" s="35"/>
      <c r="VHM1607" s="34"/>
      <c r="VHT1607" s="35"/>
      <c r="VHU1607" s="34"/>
      <c r="VIB1607" s="35"/>
      <c r="VIC1607" s="34"/>
      <c r="VIJ1607" s="35"/>
      <c r="VIK1607" s="34"/>
      <c r="VIR1607" s="35"/>
      <c r="VIS1607" s="34"/>
      <c r="VIZ1607" s="35"/>
      <c r="VJA1607" s="34"/>
      <c r="VJH1607" s="35"/>
      <c r="VJI1607" s="34"/>
      <c r="VJP1607" s="35"/>
      <c r="VJQ1607" s="34"/>
      <c r="VJX1607" s="35"/>
      <c r="VJY1607" s="34"/>
      <c r="VKF1607" s="35"/>
      <c r="VKG1607" s="34"/>
      <c r="VKN1607" s="35"/>
      <c r="VKO1607" s="34"/>
      <c r="VKV1607" s="35"/>
      <c r="VKW1607" s="34"/>
      <c r="VLD1607" s="35"/>
      <c r="VLE1607" s="34"/>
      <c r="VLL1607" s="35"/>
      <c r="VLM1607" s="34"/>
      <c r="VLT1607" s="35"/>
      <c r="VLU1607" s="34"/>
      <c r="VMB1607" s="35"/>
      <c r="VMC1607" s="34"/>
      <c r="VMJ1607" s="35"/>
      <c r="VMK1607" s="34"/>
      <c r="VMR1607" s="35"/>
      <c r="VMS1607" s="34"/>
      <c r="VMZ1607" s="35"/>
      <c r="VNA1607" s="34"/>
      <c r="VNH1607" s="35"/>
      <c r="VNI1607" s="34"/>
      <c r="VNP1607" s="35"/>
      <c r="VNQ1607" s="34"/>
      <c r="VNX1607" s="35"/>
      <c r="VNY1607" s="34"/>
      <c r="VOF1607" s="35"/>
      <c r="VOG1607" s="34"/>
      <c r="VON1607" s="35"/>
      <c r="VOO1607" s="34"/>
      <c r="VOV1607" s="35"/>
      <c r="VOW1607" s="34"/>
      <c r="VPD1607" s="35"/>
      <c r="VPE1607" s="34"/>
      <c r="VPL1607" s="35"/>
      <c r="VPM1607" s="34"/>
      <c r="VPT1607" s="35"/>
      <c r="VPU1607" s="34"/>
      <c r="VQB1607" s="35"/>
      <c r="VQC1607" s="34"/>
      <c r="VQJ1607" s="35"/>
      <c r="VQK1607" s="34"/>
      <c r="VQR1607" s="35"/>
      <c r="VQS1607" s="34"/>
      <c r="VQZ1607" s="35"/>
      <c r="VRA1607" s="34"/>
      <c r="VRH1607" s="35"/>
      <c r="VRI1607" s="34"/>
      <c r="VRP1607" s="35"/>
      <c r="VRQ1607" s="34"/>
      <c r="VRX1607" s="35"/>
      <c r="VRY1607" s="34"/>
      <c r="VSF1607" s="35"/>
      <c r="VSG1607" s="34"/>
      <c r="VSN1607" s="35"/>
      <c r="VSO1607" s="34"/>
      <c r="VSV1607" s="35"/>
      <c r="VSW1607" s="34"/>
      <c r="VTD1607" s="35"/>
      <c r="VTE1607" s="34"/>
      <c r="VTL1607" s="35"/>
      <c r="VTM1607" s="34"/>
      <c r="VTT1607" s="35"/>
      <c r="VTU1607" s="34"/>
      <c r="VUB1607" s="35"/>
      <c r="VUC1607" s="34"/>
      <c r="VUJ1607" s="35"/>
      <c r="VUK1607" s="34"/>
      <c r="VUR1607" s="35"/>
      <c r="VUS1607" s="34"/>
      <c r="VUZ1607" s="35"/>
      <c r="VVA1607" s="34"/>
      <c r="VVH1607" s="35"/>
      <c r="VVI1607" s="34"/>
      <c r="VVP1607" s="35"/>
      <c r="VVQ1607" s="34"/>
      <c r="VVX1607" s="35"/>
      <c r="VVY1607" s="34"/>
      <c r="VWF1607" s="35"/>
      <c r="VWG1607" s="34"/>
      <c r="VWN1607" s="35"/>
      <c r="VWO1607" s="34"/>
      <c r="VWV1607" s="35"/>
      <c r="VWW1607" s="34"/>
      <c r="VXD1607" s="35"/>
      <c r="VXE1607" s="34"/>
      <c r="VXL1607" s="35"/>
      <c r="VXM1607" s="34"/>
      <c r="VXT1607" s="35"/>
      <c r="VXU1607" s="34"/>
      <c r="VYB1607" s="35"/>
      <c r="VYC1607" s="34"/>
      <c r="VYJ1607" s="35"/>
      <c r="VYK1607" s="34"/>
      <c r="VYR1607" s="35"/>
      <c r="VYS1607" s="34"/>
      <c r="VYZ1607" s="35"/>
      <c r="VZA1607" s="34"/>
      <c r="VZH1607" s="35"/>
      <c r="VZI1607" s="34"/>
      <c r="VZP1607" s="35"/>
      <c r="VZQ1607" s="34"/>
      <c r="VZX1607" s="35"/>
      <c r="VZY1607" s="34"/>
      <c r="WAF1607" s="35"/>
      <c r="WAG1607" s="34"/>
      <c r="WAN1607" s="35"/>
      <c r="WAO1607" s="34"/>
      <c r="WAV1607" s="35"/>
      <c r="WAW1607" s="34"/>
      <c r="WBD1607" s="35"/>
      <c r="WBE1607" s="34"/>
      <c r="WBL1607" s="35"/>
      <c r="WBM1607" s="34"/>
      <c r="WBT1607" s="35"/>
      <c r="WBU1607" s="34"/>
      <c r="WCB1607" s="35"/>
      <c r="WCC1607" s="34"/>
      <c r="WCJ1607" s="35"/>
      <c r="WCK1607" s="34"/>
      <c r="WCR1607" s="35"/>
      <c r="WCS1607" s="34"/>
      <c r="WCZ1607" s="35"/>
      <c r="WDA1607" s="34"/>
      <c r="WDH1607" s="35"/>
      <c r="WDI1607" s="34"/>
      <c r="WDP1607" s="35"/>
      <c r="WDQ1607" s="34"/>
      <c r="WDX1607" s="35"/>
      <c r="WDY1607" s="34"/>
      <c r="WEF1607" s="35"/>
      <c r="WEG1607" s="34"/>
      <c r="WEN1607" s="35"/>
      <c r="WEO1607" s="34"/>
      <c r="WEV1607" s="35"/>
      <c r="WEW1607" s="34"/>
      <c r="WFD1607" s="35"/>
      <c r="WFE1607" s="34"/>
      <c r="WFL1607" s="35"/>
      <c r="WFM1607" s="34"/>
      <c r="WFT1607" s="35"/>
      <c r="WFU1607" s="34"/>
      <c r="WGB1607" s="35"/>
      <c r="WGC1607" s="34"/>
      <c r="WGJ1607" s="35"/>
      <c r="WGK1607" s="34"/>
      <c r="WGR1607" s="35"/>
      <c r="WGS1607" s="34"/>
      <c r="WGZ1607" s="35"/>
      <c r="WHA1607" s="34"/>
      <c r="WHH1607" s="35"/>
      <c r="WHI1607" s="34"/>
      <c r="WHP1607" s="35"/>
      <c r="WHQ1607" s="34"/>
      <c r="WHX1607" s="35"/>
      <c r="WHY1607" s="34"/>
      <c r="WIF1607" s="35"/>
      <c r="WIG1607" s="34"/>
      <c r="WIN1607" s="35"/>
      <c r="WIO1607" s="34"/>
      <c r="WIV1607" s="35"/>
      <c r="WIW1607" s="34"/>
      <c r="WJD1607" s="35"/>
      <c r="WJE1607" s="34"/>
      <c r="WJL1607" s="35"/>
      <c r="WJM1607" s="34"/>
      <c r="WJT1607" s="35"/>
      <c r="WJU1607" s="34"/>
      <c r="WKB1607" s="35"/>
      <c r="WKC1607" s="34"/>
      <c r="WKJ1607" s="35"/>
      <c r="WKK1607" s="34"/>
      <c r="WKR1607" s="35"/>
      <c r="WKS1607" s="34"/>
      <c r="WKZ1607" s="35"/>
      <c r="WLA1607" s="34"/>
      <c r="WLH1607" s="35"/>
      <c r="WLI1607" s="34"/>
      <c r="WLP1607" s="35"/>
      <c r="WLQ1607" s="34"/>
      <c r="WLX1607" s="35"/>
      <c r="WLY1607" s="34"/>
      <c r="WMF1607" s="35"/>
      <c r="WMG1607" s="34"/>
      <c r="WMN1607" s="35"/>
      <c r="WMO1607" s="34"/>
      <c r="WMV1607" s="35"/>
      <c r="WMW1607" s="34"/>
      <c r="WND1607" s="35"/>
      <c r="WNE1607" s="34"/>
      <c r="WNL1607" s="35"/>
      <c r="WNM1607" s="34"/>
      <c r="WNT1607" s="35"/>
      <c r="WNU1607" s="34"/>
      <c r="WOB1607" s="35"/>
      <c r="WOC1607" s="34"/>
      <c r="WOJ1607" s="35"/>
      <c r="WOK1607" s="34"/>
      <c r="WOR1607" s="35"/>
      <c r="WOS1607" s="34"/>
      <c r="WOZ1607" s="35"/>
      <c r="WPA1607" s="34"/>
      <c r="WPH1607" s="35"/>
      <c r="WPI1607" s="34"/>
      <c r="WPP1607" s="35"/>
      <c r="WPQ1607" s="34"/>
      <c r="WPX1607" s="35"/>
      <c r="WPY1607" s="34"/>
      <c r="WQF1607" s="35"/>
      <c r="WQG1607" s="34"/>
      <c r="WQN1607" s="35"/>
      <c r="WQO1607" s="34"/>
      <c r="WQV1607" s="35"/>
      <c r="WQW1607" s="34"/>
      <c r="WRD1607" s="35"/>
      <c r="WRE1607" s="34"/>
      <c r="WRL1607" s="35"/>
      <c r="WRM1607" s="34"/>
      <c r="WRT1607" s="35"/>
      <c r="WRU1607" s="34"/>
      <c r="WSB1607" s="35"/>
      <c r="WSC1607" s="34"/>
      <c r="WSJ1607" s="35"/>
      <c r="WSK1607" s="34"/>
      <c r="WSR1607" s="35"/>
      <c r="WSS1607" s="34"/>
      <c r="WSZ1607" s="35"/>
      <c r="WTA1607" s="34"/>
      <c r="WTH1607" s="35"/>
      <c r="WTI1607" s="34"/>
      <c r="WTP1607" s="35"/>
      <c r="WTQ1607" s="34"/>
      <c r="WTX1607" s="35"/>
      <c r="WTY1607" s="34"/>
      <c r="WUF1607" s="35"/>
      <c r="WUG1607" s="34"/>
      <c r="WUN1607" s="35"/>
      <c r="WUO1607" s="34"/>
      <c r="WUV1607" s="35"/>
      <c r="WUW1607" s="34"/>
      <c r="WVD1607" s="35"/>
      <c r="WVE1607" s="34"/>
      <c r="WVL1607" s="35"/>
      <c r="WVM1607" s="34"/>
      <c r="WVT1607" s="35"/>
      <c r="WVU1607" s="34"/>
      <c r="WWB1607" s="35"/>
      <c r="WWC1607" s="34"/>
      <c r="WWJ1607" s="35"/>
      <c r="WWK1607" s="34"/>
      <c r="WWR1607" s="35"/>
      <c r="WWS1607" s="34"/>
      <c r="WWZ1607" s="35"/>
      <c r="WXA1607" s="34"/>
      <c r="WXH1607" s="35"/>
      <c r="WXI1607" s="34"/>
      <c r="WXP1607" s="35"/>
      <c r="WXQ1607" s="34"/>
      <c r="WXX1607" s="35"/>
      <c r="WXY1607" s="34"/>
      <c r="WYF1607" s="35"/>
      <c r="WYG1607" s="34"/>
      <c r="WYN1607" s="35"/>
      <c r="WYO1607" s="34"/>
      <c r="WYV1607" s="35"/>
      <c r="WYW1607" s="34"/>
      <c r="WZD1607" s="35"/>
      <c r="WZE1607" s="34"/>
      <c r="WZL1607" s="35"/>
      <c r="WZM1607" s="34"/>
      <c r="WZT1607" s="35"/>
      <c r="WZU1607" s="34"/>
      <c r="XAB1607" s="35"/>
      <c r="XAC1607" s="34"/>
      <c r="XAJ1607" s="35"/>
      <c r="XAK1607" s="34"/>
      <c r="XAR1607" s="35"/>
      <c r="XAS1607" s="34"/>
      <c r="XAZ1607" s="35"/>
      <c r="XBA1607" s="34"/>
      <c r="XBH1607" s="35"/>
      <c r="XBI1607" s="34"/>
      <c r="XBP1607" s="35"/>
      <c r="XBQ1607" s="34"/>
      <c r="XBX1607" s="35"/>
      <c r="XBY1607" s="34"/>
      <c r="XCF1607" s="35"/>
      <c r="XCG1607" s="34"/>
      <c r="XCN1607" s="35"/>
      <c r="XCO1607" s="34"/>
      <c r="XCV1607" s="35"/>
      <c r="XCW1607" s="34"/>
      <c r="XDD1607" s="35"/>
      <c r="XDE1607" s="34"/>
      <c r="XDL1607" s="35"/>
      <c r="XDM1607" s="34"/>
      <c r="XDT1607" s="35"/>
      <c r="XDU1607" s="34"/>
      <c r="XEB1607" s="35"/>
      <c r="XEC1607" s="34"/>
      <c r="XEJ1607" s="35"/>
      <c r="XEK1607" s="34"/>
      <c r="XER1607" s="35"/>
      <c r="XES1607" s="34"/>
      <c r="XEZ1607" s="35"/>
      <c r="XFA1607" s="34"/>
    </row>
    <row r="1608" spans="1:1021 1028:2045 2052:3069 3076:4093 4100:5117 5124:6141 6148:7165 7172:8189 8196:9213 9220:10237 10244:11261 11268:12285 12292:13309 13316:14333 14340:15357 15364:16381" x14ac:dyDescent="0.25">
      <c r="A1608" t="s">
        <v>484</v>
      </c>
      <c r="B1608" t="s">
        <v>459</v>
      </c>
      <c r="C1608">
        <v>344</v>
      </c>
      <c r="D1608">
        <v>344</v>
      </c>
      <c r="E1608" s="35">
        <v>1</v>
      </c>
      <c r="F1608" s="34">
        <v>5.0000000000000002E-90</v>
      </c>
      <c r="G1608">
        <v>86.11</v>
      </c>
      <c r="H1608">
        <v>1710</v>
      </c>
      <c r="I1608" t="str">
        <f>HYPERLINK("https://www.ncbi.nlm.nih.gov/nucleotide/LS974154.1?report=genbank&amp;log$=nucltop&amp;blast_rank=6&amp;RID=XE6RV0D8013","LS974154.1")</f>
        <v>LS974154.1</v>
      </c>
      <c r="L1608" s="35"/>
      <c r="M1608" s="34"/>
      <c r="T1608" s="35"/>
      <c r="U1608" s="34"/>
      <c r="AB1608" s="35"/>
      <c r="AC1608" s="34"/>
      <c r="AJ1608" s="35"/>
      <c r="AK1608" s="34"/>
      <c r="AR1608" s="35"/>
      <c r="AS1608" s="34"/>
      <c r="AZ1608" s="35"/>
      <c r="BA1608" s="34"/>
      <c r="BH1608" s="35"/>
      <c r="BI1608" s="34"/>
      <c r="BP1608" s="35"/>
      <c r="BQ1608" s="34"/>
      <c r="BX1608" s="35"/>
      <c r="BY1608" s="34"/>
      <c r="CF1608" s="35"/>
      <c r="CG1608" s="34"/>
      <c r="CN1608" s="35"/>
      <c r="CO1608" s="34"/>
      <c r="CV1608" s="35"/>
      <c r="CW1608" s="34"/>
      <c r="DD1608" s="35"/>
      <c r="DE1608" s="34"/>
      <c r="DL1608" s="35"/>
      <c r="DM1608" s="34"/>
      <c r="DT1608" s="35"/>
      <c r="DU1608" s="34"/>
      <c r="EB1608" s="35"/>
      <c r="EC1608" s="34"/>
      <c r="EJ1608" s="35"/>
      <c r="EK1608" s="34"/>
      <c r="ER1608" s="35"/>
      <c r="ES1608" s="34"/>
      <c r="EZ1608" s="35"/>
      <c r="FA1608" s="34"/>
      <c r="FH1608" s="35"/>
      <c r="FI1608" s="34"/>
      <c r="FP1608" s="35"/>
      <c r="FQ1608" s="34"/>
      <c r="FX1608" s="35"/>
      <c r="FY1608" s="34"/>
      <c r="GF1608" s="35"/>
      <c r="GG1608" s="34"/>
      <c r="GN1608" s="35"/>
      <c r="GO1608" s="34"/>
      <c r="GV1608" s="35"/>
      <c r="GW1608" s="34"/>
      <c r="HD1608" s="35"/>
      <c r="HE1608" s="34"/>
      <c r="HL1608" s="35"/>
      <c r="HM1608" s="34"/>
      <c r="HT1608" s="35"/>
      <c r="HU1608" s="34"/>
      <c r="IB1608" s="35"/>
      <c r="IC1608" s="34"/>
      <c r="IJ1608" s="35"/>
      <c r="IK1608" s="34"/>
      <c r="IR1608" s="35"/>
      <c r="IS1608" s="34"/>
      <c r="IZ1608" s="35"/>
      <c r="JA1608" s="34"/>
      <c r="JH1608" s="35"/>
      <c r="JI1608" s="34"/>
      <c r="JP1608" s="35"/>
      <c r="JQ1608" s="34"/>
      <c r="JX1608" s="35"/>
      <c r="JY1608" s="34"/>
      <c r="KF1608" s="35"/>
      <c r="KG1608" s="34"/>
      <c r="KN1608" s="35"/>
      <c r="KO1608" s="34"/>
      <c r="KV1608" s="35"/>
      <c r="KW1608" s="34"/>
      <c r="LD1608" s="35"/>
      <c r="LE1608" s="34"/>
      <c r="LL1608" s="35"/>
      <c r="LM1608" s="34"/>
      <c r="LT1608" s="35"/>
      <c r="LU1608" s="34"/>
      <c r="MB1608" s="35"/>
      <c r="MC1608" s="34"/>
      <c r="MJ1608" s="35"/>
      <c r="MK1608" s="34"/>
      <c r="MR1608" s="35"/>
      <c r="MS1608" s="34"/>
      <c r="MZ1608" s="35"/>
      <c r="NA1608" s="34"/>
      <c r="NH1608" s="35"/>
      <c r="NI1608" s="34"/>
      <c r="NP1608" s="35"/>
      <c r="NQ1608" s="34"/>
      <c r="NX1608" s="35"/>
      <c r="NY1608" s="34"/>
      <c r="OF1608" s="35"/>
      <c r="OG1608" s="34"/>
      <c r="ON1608" s="35"/>
      <c r="OO1608" s="34"/>
      <c r="OV1608" s="35"/>
      <c r="OW1608" s="34"/>
      <c r="PD1608" s="35"/>
      <c r="PE1608" s="34"/>
      <c r="PL1608" s="35"/>
      <c r="PM1608" s="34"/>
      <c r="PT1608" s="35"/>
      <c r="PU1608" s="34"/>
      <c r="QB1608" s="35"/>
      <c r="QC1608" s="34"/>
      <c r="QJ1608" s="35"/>
      <c r="QK1608" s="34"/>
      <c r="QR1608" s="35"/>
      <c r="QS1608" s="34"/>
      <c r="QZ1608" s="35"/>
      <c r="RA1608" s="34"/>
      <c r="RH1608" s="35"/>
      <c r="RI1608" s="34"/>
      <c r="RP1608" s="35"/>
      <c r="RQ1608" s="34"/>
      <c r="RX1608" s="35"/>
      <c r="RY1608" s="34"/>
      <c r="SF1608" s="35"/>
      <c r="SG1608" s="34"/>
      <c r="SN1608" s="35"/>
      <c r="SO1608" s="34"/>
      <c r="SV1608" s="35"/>
      <c r="SW1608" s="34"/>
      <c r="TD1608" s="35"/>
      <c r="TE1608" s="34"/>
      <c r="TL1608" s="35"/>
      <c r="TM1608" s="34"/>
      <c r="TT1608" s="35"/>
      <c r="TU1608" s="34"/>
      <c r="UB1608" s="35"/>
      <c r="UC1608" s="34"/>
      <c r="UJ1608" s="35"/>
      <c r="UK1608" s="34"/>
      <c r="UR1608" s="35"/>
      <c r="US1608" s="34"/>
      <c r="UZ1608" s="35"/>
      <c r="VA1608" s="34"/>
      <c r="VH1608" s="35"/>
      <c r="VI1608" s="34"/>
      <c r="VP1608" s="35"/>
      <c r="VQ1608" s="34"/>
      <c r="VX1608" s="35"/>
      <c r="VY1608" s="34"/>
      <c r="WF1608" s="35"/>
      <c r="WG1608" s="34"/>
      <c r="WN1608" s="35"/>
      <c r="WO1608" s="34"/>
      <c r="WV1608" s="35"/>
      <c r="WW1608" s="34"/>
      <c r="XD1608" s="35"/>
      <c r="XE1608" s="34"/>
      <c r="XL1608" s="35"/>
      <c r="XM1608" s="34"/>
      <c r="XT1608" s="35"/>
      <c r="XU1608" s="34"/>
      <c r="YB1608" s="35"/>
      <c r="YC1608" s="34"/>
      <c r="YJ1608" s="35"/>
      <c r="YK1608" s="34"/>
      <c r="YR1608" s="35"/>
      <c r="YS1608" s="34"/>
      <c r="YZ1608" s="35"/>
      <c r="ZA1608" s="34"/>
      <c r="ZH1608" s="35"/>
      <c r="ZI1608" s="34"/>
      <c r="ZP1608" s="35"/>
      <c r="ZQ1608" s="34"/>
      <c r="ZX1608" s="35"/>
      <c r="ZY1608" s="34"/>
      <c r="AAF1608" s="35"/>
      <c r="AAG1608" s="34"/>
      <c r="AAN1608" s="35"/>
      <c r="AAO1608" s="34"/>
      <c r="AAV1608" s="35"/>
      <c r="AAW1608" s="34"/>
      <c r="ABD1608" s="35"/>
      <c r="ABE1608" s="34"/>
      <c r="ABL1608" s="35"/>
      <c r="ABM1608" s="34"/>
      <c r="ABT1608" s="35"/>
      <c r="ABU1608" s="34"/>
      <c r="ACB1608" s="35"/>
      <c r="ACC1608" s="34"/>
      <c r="ACJ1608" s="35"/>
      <c r="ACK1608" s="34"/>
      <c r="ACR1608" s="35"/>
      <c r="ACS1608" s="34"/>
      <c r="ACZ1608" s="35"/>
      <c r="ADA1608" s="34"/>
      <c r="ADH1608" s="35"/>
      <c r="ADI1608" s="34"/>
      <c r="ADP1608" s="35"/>
      <c r="ADQ1608" s="34"/>
      <c r="ADX1608" s="35"/>
      <c r="ADY1608" s="34"/>
      <c r="AEF1608" s="35"/>
      <c r="AEG1608" s="34"/>
      <c r="AEN1608" s="35"/>
      <c r="AEO1608" s="34"/>
      <c r="AEV1608" s="35"/>
      <c r="AEW1608" s="34"/>
      <c r="AFD1608" s="35"/>
      <c r="AFE1608" s="34"/>
      <c r="AFL1608" s="35"/>
      <c r="AFM1608" s="34"/>
      <c r="AFT1608" s="35"/>
      <c r="AFU1608" s="34"/>
      <c r="AGB1608" s="35"/>
      <c r="AGC1608" s="34"/>
      <c r="AGJ1608" s="35"/>
      <c r="AGK1608" s="34"/>
      <c r="AGR1608" s="35"/>
      <c r="AGS1608" s="34"/>
      <c r="AGZ1608" s="35"/>
      <c r="AHA1608" s="34"/>
      <c r="AHH1608" s="35"/>
      <c r="AHI1608" s="34"/>
      <c r="AHP1608" s="35"/>
      <c r="AHQ1608" s="34"/>
      <c r="AHX1608" s="35"/>
      <c r="AHY1608" s="34"/>
      <c r="AIF1608" s="35"/>
      <c r="AIG1608" s="34"/>
      <c r="AIN1608" s="35"/>
      <c r="AIO1608" s="34"/>
      <c r="AIV1608" s="35"/>
      <c r="AIW1608" s="34"/>
      <c r="AJD1608" s="35"/>
      <c r="AJE1608" s="34"/>
      <c r="AJL1608" s="35"/>
      <c r="AJM1608" s="34"/>
      <c r="AJT1608" s="35"/>
      <c r="AJU1608" s="34"/>
      <c r="AKB1608" s="35"/>
      <c r="AKC1608" s="34"/>
      <c r="AKJ1608" s="35"/>
      <c r="AKK1608" s="34"/>
      <c r="AKR1608" s="35"/>
      <c r="AKS1608" s="34"/>
      <c r="AKZ1608" s="35"/>
      <c r="ALA1608" s="34"/>
      <c r="ALH1608" s="35"/>
      <c r="ALI1608" s="34"/>
      <c r="ALP1608" s="35"/>
      <c r="ALQ1608" s="34"/>
      <c r="ALX1608" s="35"/>
      <c r="ALY1608" s="34"/>
      <c r="AMF1608" s="35"/>
      <c r="AMG1608" s="34"/>
      <c r="AMN1608" s="35"/>
      <c r="AMO1608" s="34"/>
      <c r="AMV1608" s="35"/>
      <c r="AMW1608" s="34"/>
      <c r="AND1608" s="35"/>
      <c r="ANE1608" s="34"/>
      <c r="ANL1608" s="35"/>
      <c r="ANM1608" s="34"/>
      <c r="ANT1608" s="35"/>
      <c r="ANU1608" s="34"/>
      <c r="AOB1608" s="35"/>
      <c r="AOC1608" s="34"/>
      <c r="AOJ1608" s="35"/>
      <c r="AOK1608" s="34"/>
      <c r="AOR1608" s="35"/>
      <c r="AOS1608" s="34"/>
      <c r="AOZ1608" s="35"/>
      <c r="APA1608" s="34"/>
      <c r="APH1608" s="35"/>
      <c r="API1608" s="34"/>
      <c r="APP1608" s="35"/>
      <c r="APQ1608" s="34"/>
      <c r="APX1608" s="35"/>
      <c r="APY1608" s="34"/>
      <c r="AQF1608" s="35"/>
      <c r="AQG1608" s="34"/>
      <c r="AQN1608" s="35"/>
      <c r="AQO1608" s="34"/>
      <c r="AQV1608" s="35"/>
      <c r="AQW1608" s="34"/>
      <c r="ARD1608" s="35"/>
      <c r="ARE1608" s="34"/>
      <c r="ARL1608" s="35"/>
      <c r="ARM1608" s="34"/>
      <c r="ART1608" s="35"/>
      <c r="ARU1608" s="34"/>
      <c r="ASB1608" s="35"/>
      <c r="ASC1608" s="34"/>
      <c r="ASJ1608" s="35"/>
      <c r="ASK1608" s="34"/>
      <c r="ASR1608" s="35"/>
      <c r="ASS1608" s="34"/>
      <c r="ASZ1608" s="35"/>
      <c r="ATA1608" s="34"/>
      <c r="ATH1608" s="35"/>
      <c r="ATI1608" s="34"/>
      <c r="ATP1608" s="35"/>
      <c r="ATQ1608" s="34"/>
      <c r="ATX1608" s="35"/>
      <c r="ATY1608" s="34"/>
      <c r="AUF1608" s="35"/>
      <c r="AUG1608" s="34"/>
      <c r="AUN1608" s="35"/>
      <c r="AUO1608" s="34"/>
      <c r="AUV1608" s="35"/>
      <c r="AUW1608" s="34"/>
      <c r="AVD1608" s="35"/>
      <c r="AVE1608" s="34"/>
      <c r="AVL1608" s="35"/>
      <c r="AVM1608" s="34"/>
      <c r="AVT1608" s="35"/>
      <c r="AVU1608" s="34"/>
      <c r="AWB1608" s="35"/>
      <c r="AWC1608" s="34"/>
      <c r="AWJ1608" s="35"/>
      <c r="AWK1608" s="34"/>
      <c r="AWR1608" s="35"/>
      <c r="AWS1608" s="34"/>
      <c r="AWZ1608" s="35"/>
      <c r="AXA1608" s="34"/>
      <c r="AXH1608" s="35"/>
      <c r="AXI1608" s="34"/>
      <c r="AXP1608" s="35"/>
      <c r="AXQ1608" s="34"/>
      <c r="AXX1608" s="35"/>
      <c r="AXY1608" s="34"/>
      <c r="AYF1608" s="35"/>
      <c r="AYG1608" s="34"/>
      <c r="AYN1608" s="35"/>
      <c r="AYO1608" s="34"/>
      <c r="AYV1608" s="35"/>
      <c r="AYW1608" s="34"/>
      <c r="AZD1608" s="35"/>
      <c r="AZE1608" s="34"/>
      <c r="AZL1608" s="35"/>
      <c r="AZM1608" s="34"/>
      <c r="AZT1608" s="35"/>
      <c r="AZU1608" s="34"/>
      <c r="BAB1608" s="35"/>
      <c r="BAC1608" s="34"/>
      <c r="BAJ1608" s="35"/>
      <c r="BAK1608" s="34"/>
      <c r="BAR1608" s="35"/>
      <c r="BAS1608" s="34"/>
      <c r="BAZ1608" s="35"/>
      <c r="BBA1608" s="34"/>
      <c r="BBH1608" s="35"/>
      <c r="BBI1608" s="34"/>
      <c r="BBP1608" s="35"/>
      <c r="BBQ1608" s="34"/>
      <c r="BBX1608" s="35"/>
      <c r="BBY1608" s="34"/>
      <c r="BCF1608" s="35"/>
      <c r="BCG1608" s="34"/>
      <c r="BCN1608" s="35"/>
      <c r="BCO1608" s="34"/>
      <c r="BCV1608" s="35"/>
      <c r="BCW1608" s="34"/>
      <c r="BDD1608" s="35"/>
      <c r="BDE1608" s="34"/>
      <c r="BDL1608" s="35"/>
      <c r="BDM1608" s="34"/>
      <c r="BDT1608" s="35"/>
      <c r="BDU1608" s="34"/>
      <c r="BEB1608" s="35"/>
      <c r="BEC1608" s="34"/>
      <c r="BEJ1608" s="35"/>
      <c r="BEK1608" s="34"/>
      <c r="BER1608" s="35"/>
      <c r="BES1608" s="34"/>
      <c r="BEZ1608" s="35"/>
      <c r="BFA1608" s="34"/>
      <c r="BFH1608" s="35"/>
      <c r="BFI1608" s="34"/>
      <c r="BFP1608" s="35"/>
      <c r="BFQ1608" s="34"/>
      <c r="BFX1608" s="35"/>
      <c r="BFY1608" s="34"/>
      <c r="BGF1608" s="35"/>
      <c r="BGG1608" s="34"/>
      <c r="BGN1608" s="35"/>
      <c r="BGO1608" s="34"/>
      <c r="BGV1608" s="35"/>
      <c r="BGW1608" s="34"/>
      <c r="BHD1608" s="35"/>
      <c r="BHE1608" s="34"/>
      <c r="BHL1608" s="35"/>
      <c r="BHM1608" s="34"/>
      <c r="BHT1608" s="35"/>
      <c r="BHU1608" s="34"/>
      <c r="BIB1608" s="35"/>
      <c r="BIC1608" s="34"/>
      <c r="BIJ1608" s="35"/>
      <c r="BIK1608" s="34"/>
      <c r="BIR1608" s="35"/>
      <c r="BIS1608" s="34"/>
      <c r="BIZ1608" s="35"/>
      <c r="BJA1608" s="34"/>
      <c r="BJH1608" s="35"/>
      <c r="BJI1608" s="34"/>
      <c r="BJP1608" s="35"/>
      <c r="BJQ1608" s="34"/>
      <c r="BJX1608" s="35"/>
      <c r="BJY1608" s="34"/>
      <c r="BKF1608" s="35"/>
      <c r="BKG1608" s="34"/>
      <c r="BKN1608" s="35"/>
      <c r="BKO1608" s="34"/>
      <c r="BKV1608" s="35"/>
      <c r="BKW1608" s="34"/>
      <c r="BLD1608" s="35"/>
      <c r="BLE1608" s="34"/>
      <c r="BLL1608" s="35"/>
      <c r="BLM1608" s="34"/>
      <c r="BLT1608" s="35"/>
      <c r="BLU1608" s="34"/>
      <c r="BMB1608" s="35"/>
      <c r="BMC1608" s="34"/>
      <c r="BMJ1608" s="35"/>
      <c r="BMK1608" s="34"/>
      <c r="BMR1608" s="35"/>
      <c r="BMS1608" s="34"/>
      <c r="BMZ1608" s="35"/>
      <c r="BNA1608" s="34"/>
      <c r="BNH1608" s="35"/>
      <c r="BNI1608" s="34"/>
      <c r="BNP1608" s="35"/>
      <c r="BNQ1608" s="34"/>
      <c r="BNX1608" s="35"/>
      <c r="BNY1608" s="34"/>
      <c r="BOF1608" s="35"/>
      <c r="BOG1608" s="34"/>
      <c r="BON1608" s="35"/>
      <c r="BOO1608" s="34"/>
      <c r="BOV1608" s="35"/>
      <c r="BOW1608" s="34"/>
      <c r="BPD1608" s="35"/>
      <c r="BPE1608" s="34"/>
      <c r="BPL1608" s="35"/>
      <c r="BPM1608" s="34"/>
      <c r="BPT1608" s="35"/>
      <c r="BPU1608" s="34"/>
      <c r="BQB1608" s="35"/>
      <c r="BQC1608" s="34"/>
      <c r="BQJ1608" s="35"/>
      <c r="BQK1608" s="34"/>
      <c r="BQR1608" s="35"/>
      <c r="BQS1608" s="34"/>
      <c r="BQZ1608" s="35"/>
      <c r="BRA1608" s="34"/>
      <c r="BRH1608" s="35"/>
      <c r="BRI1608" s="34"/>
      <c r="BRP1608" s="35"/>
      <c r="BRQ1608" s="34"/>
      <c r="BRX1608" s="35"/>
      <c r="BRY1608" s="34"/>
      <c r="BSF1608" s="35"/>
      <c r="BSG1608" s="34"/>
      <c r="BSN1608" s="35"/>
      <c r="BSO1608" s="34"/>
      <c r="BSV1608" s="35"/>
      <c r="BSW1608" s="34"/>
      <c r="BTD1608" s="35"/>
      <c r="BTE1608" s="34"/>
      <c r="BTL1608" s="35"/>
      <c r="BTM1608" s="34"/>
      <c r="BTT1608" s="35"/>
      <c r="BTU1608" s="34"/>
      <c r="BUB1608" s="35"/>
      <c r="BUC1608" s="34"/>
      <c r="BUJ1608" s="35"/>
      <c r="BUK1608" s="34"/>
      <c r="BUR1608" s="35"/>
      <c r="BUS1608" s="34"/>
      <c r="BUZ1608" s="35"/>
      <c r="BVA1608" s="34"/>
      <c r="BVH1608" s="35"/>
      <c r="BVI1608" s="34"/>
      <c r="BVP1608" s="35"/>
      <c r="BVQ1608" s="34"/>
      <c r="BVX1608" s="35"/>
      <c r="BVY1608" s="34"/>
      <c r="BWF1608" s="35"/>
      <c r="BWG1608" s="34"/>
      <c r="BWN1608" s="35"/>
      <c r="BWO1608" s="34"/>
      <c r="BWV1608" s="35"/>
      <c r="BWW1608" s="34"/>
      <c r="BXD1608" s="35"/>
      <c r="BXE1608" s="34"/>
      <c r="BXL1608" s="35"/>
      <c r="BXM1608" s="34"/>
      <c r="BXT1608" s="35"/>
      <c r="BXU1608" s="34"/>
      <c r="BYB1608" s="35"/>
      <c r="BYC1608" s="34"/>
      <c r="BYJ1608" s="35"/>
      <c r="BYK1608" s="34"/>
      <c r="BYR1608" s="35"/>
      <c r="BYS1608" s="34"/>
      <c r="BYZ1608" s="35"/>
      <c r="BZA1608" s="34"/>
      <c r="BZH1608" s="35"/>
      <c r="BZI1608" s="34"/>
      <c r="BZP1608" s="35"/>
      <c r="BZQ1608" s="34"/>
      <c r="BZX1608" s="35"/>
      <c r="BZY1608" s="34"/>
      <c r="CAF1608" s="35"/>
      <c r="CAG1608" s="34"/>
      <c r="CAN1608" s="35"/>
      <c r="CAO1608" s="34"/>
      <c r="CAV1608" s="35"/>
      <c r="CAW1608" s="34"/>
      <c r="CBD1608" s="35"/>
      <c r="CBE1608" s="34"/>
      <c r="CBL1608" s="35"/>
      <c r="CBM1608" s="34"/>
      <c r="CBT1608" s="35"/>
      <c r="CBU1608" s="34"/>
      <c r="CCB1608" s="35"/>
      <c r="CCC1608" s="34"/>
      <c r="CCJ1608" s="35"/>
      <c r="CCK1608" s="34"/>
      <c r="CCR1608" s="35"/>
      <c r="CCS1608" s="34"/>
      <c r="CCZ1608" s="35"/>
      <c r="CDA1608" s="34"/>
      <c r="CDH1608" s="35"/>
      <c r="CDI1608" s="34"/>
      <c r="CDP1608" s="35"/>
      <c r="CDQ1608" s="34"/>
      <c r="CDX1608" s="35"/>
      <c r="CDY1608" s="34"/>
      <c r="CEF1608" s="35"/>
      <c r="CEG1608" s="34"/>
      <c r="CEN1608" s="35"/>
      <c r="CEO1608" s="34"/>
      <c r="CEV1608" s="35"/>
      <c r="CEW1608" s="34"/>
      <c r="CFD1608" s="35"/>
      <c r="CFE1608" s="34"/>
      <c r="CFL1608" s="35"/>
      <c r="CFM1608" s="34"/>
      <c r="CFT1608" s="35"/>
      <c r="CFU1608" s="34"/>
      <c r="CGB1608" s="35"/>
      <c r="CGC1608" s="34"/>
      <c r="CGJ1608" s="35"/>
      <c r="CGK1608" s="34"/>
      <c r="CGR1608" s="35"/>
      <c r="CGS1608" s="34"/>
      <c r="CGZ1608" s="35"/>
      <c r="CHA1608" s="34"/>
      <c r="CHH1608" s="35"/>
      <c r="CHI1608" s="34"/>
      <c r="CHP1608" s="35"/>
      <c r="CHQ1608" s="34"/>
      <c r="CHX1608" s="35"/>
      <c r="CHY1608" s="34"/>
      <c r="CIF1608" s="35"/>
      <c r="CIG1608" s="34"/>
      <c r="CIN1608" s="35"/>
      <c r="CIO1608" s="34"/>
      <c r="CIV1608" s="35"/>
      <c r="CIW1608" s="34"/>
      <c r="CJD1608" s="35"/>
      <c r="CJE1608" s="34"/>
      <c r="CJL1608" s="35"/>
      <c r="CJM1608" s="34"/>
      <c r="CJT1608" s="35"/>
      <c r="CJU1608" s="34"/>
      <c r="CKB1608" s="35"/>
      <c r="CKC1608" s="34"/>
      <c r="CKJ1608" s="35"/>
      <c r="CKK1608" s="34"/>
      <c r="CKR1608" s="35"/>
      <c r="CKS1608" s="34"/>
      <c r="CKZ1608" s="35"/>
      <c r="CLA1608" s="34"/>
      <c r="CLH1608" s="35"/>
      <c r="CLI1608" s="34"/>
      <c r="CLP1608" s="35"/>
      <c r="CLQ1608" s="34"/>
      <c r="CLX1608" s="35"/>
      <c r="CLY1608" s="34"/>
      <c r="CMF1608" s="35"/>
      <c r="CMG1608" s="34"/>
      <c r="CMN1608" s="35"/>
      <c r="CMO1608" s="34"/>
      <c r="CMV1608" s="35"/>
      <c r="CMW1608" s="34"/>
      <c r="CND1608" s="35"/>
      <c r="CNE1608" s="34"/>
      <c r="CNL1608" s="35"/>
      <c r="CNM1608" s="34"/>
      <c r="CNT1608" s="35"/>
      <c r="CNU1608" s="34"/>
      <c r="COB1608" s="35"/>
      <c r="COC1608" s="34"/>
      <c r="COJ1608" s="35"/>
      <c r="COK1608" s="34"/>
      <c r="COR1608" s="35"/>
      <c r="COS1608" s="34"/>
      <c r="COZ1608" s="35"/>
      <c r="CPA1608" s="34"/>
      <c r="CPH1608" s="35"/>
      <c r="CPI1608" s="34"/>
      <c r="CPP1608" s="35"/>
      <c r="CPQ1608" s="34"/>
      <c r="CPX1608" s="35"/>
      <c r="CPY1608" s="34"/>
      <c r="CQF1608" s="35"/>
      <c r="CQG1608" s="34"/>
      <c r="CQN1608" s="35"/>
      <c r="CQO1608" s="34"/>
      <c r="CQV1608" s="35"/>
      <c r="CQW1608" s="34"/>
      <c r="CRD1608" s="35"/>
      <c r="CRE1608" s="34"/>
      <c r="CRL1608" s="35"/>
      <c r="CRM1608" s="34"/>
      <c r="CRT1608" s="35"/>
      <c r="CRU1608" s="34"/>
      <c r="CSB1608" s="35"/>
      <c r="CSC1608" s="34"/>
      <c r="CSJ1608" s="35"/>
      <c r="CSK1608" s="34"/>
      <c r="CSR1608" s="35"/>
      <c r="CSS1608" s="34"/>
      <c r="CSZ1608" s="35"/>
      <c r="CTA1608" s="34"/>
      <c r="CTH1608" s="35"/>
      <c r="CTI1608" s="34"/>
      <c r="CTP1608" s="35"/>
      <c r="CTQ1608" s="34"/>
      <c r="CTX1608" s="35"/>
      <c r="CTY1608" s="34"/>
      <c r="CUF1608" s="35"/>
      <c r="CUG1608" s="34"/>
      <c r="CUN1608" s="35"/>
      <c r="CUO1608" s="34"/>
      <c r="CUV1608" s="35"/>
      <c r="CUW1608" s="34"/>
      <c r="CVD1608" s="35"/>
      <c r="CVE1608" s="34"/>
      <c r="CVL1608" s="35"/>
      <c r="CVM1608" s="34"/>
      <c r="CVT1608" s="35"/>
      <c r="CVU1608" s="34"/>
      <c r="CWB1608" s="35"/>
      <c r="CWC1608" s="34"/>
      <c r="CWJ1608" s="35"/>
      <c r="CWK1608" s="34"/>
      <c r="CWR1608" s="35"/>
      <c r="CWS1608" s="34"/>
      <c r="CWZ1608" s="35"/>
      <c r="CXA1608" s="34"/>
      <c r="CXH1608" s="35"/>
      <c r="CXI1608" s="34"/>
      <c r="CXP1608" s="35"/>
      <c r="CXQ1608" s="34"/>
      <c r="CXX1608" s="35"/>
      <c r="CXY1608" s="34"/>
      <c r="CYF1608" s="35"/>
      <c r="CYG1608" s="34"/>
      <c r="CYN1608" s="35"/>
      <c r="CYO1608" s="34"/>
      <c r="CYV1608" s="35"/>
      <c r="CYW1608" s="34"/>
      <c r="CZD1608" s="35"/>
      <c r="CZE1608" s="34"/>
      <c r="CZL1608" s="35"/>
      <c r="CZM1608" s="34"/>
      <c r="CZT1608" s="35"/>
      <c r="CZU1608" s="34"/>
      <c r="DAB1608" s="35"/>
      <c r="DAC1608" s="34"/>
      <c r="DAJ1608" s="35"/>
      <c r="DAK1608" s="34"/>
      <c r="DAR1608" s="35"/>
      <c r="DAS1608" s="34"/>
      <c r="DAZ1608" s="35"/>
      <c r="DBA1608" s="34"/>
      <c r="DBH1608" s="35"/>
      <c r="DBI1608" s="34"/>
      <c r="DBP1608" s="35"/>
      <c r="DBQ1608" s="34"/>
      <c r="DBX1608" s="35"/>
      <c r="DBY1608" s="34"/>
      <c r="DCF1608" s="35"/>
      <c r="DCG1608" s="34"/>
      <c r="DCN1608" s="35"/>
      <c r="DCO1608" s="34"/>
      <c r="DCV1608" s="35"/>
      <c r="DCW1608" s="34"/>
      <c r="DDD1608" s="35"/>
      <c r="DDE1608" s="34"/>
      <c r="DDL1608" s="35"/>
      <c r="DDM1608" s="34"/>
      <c r="DDT1608" s="35"/>
      <c r="DDU1608" s="34"/>
      <c r="DEB1608" s="35"/>
      <c r="DEC1608" s="34"/>
      <c r="DEJ1608" s="35"/>
      <c r="DEK1608" s="34"/>
      <c r="DER1608" s="35"/>
      <c r="DES1608" s="34"/>
      <c r="DEZ1608" s="35"/>
      <c r="DFA1608" s="34"/>
      <c r="DFH1608" s="35"/>
      <c r="DFI1608" s="34"/>
      <c r="DFP1608" s="35"/>
      <c r="DFQ1608" s="34"/>
      <c r="DFX1608" s="35"/>
      <c r="DFY1608" s="34"/>
      <c r="DGF1608" s="35"/>
      <c r="DGG1608" s="34"/>
      <c r="DGN1608" s="35"/>
      <c r="DGO1608" s="34"/>
      <c r="DGV1608" s="35"/>
      <c r="DGW1608" s="34"/>
      <c r="DHD1608" s="35"/>
      <c r="DHE1608" s="34"/>
      <c r="DHL1608" s="35"/>
      <c r="DHM1608" s="34"/>
      <c r="DHT1608" s="35"/>
      <c r="DHU1608" s="34"/>
      <c r="DIB1608" s="35"/>
      <c r="DIC1608" s="34"/>
      <c r="DIJ1608" s="35"/>
      <c r="DIK1608" s="34"/>
      <c r="DIR1608" s="35"/>
      <c r="DIS1608" s="34"/>
      <c r="DIZ1608" s="35"/>
      <c r="DJA1608" s="34"/>
      <c r="DJH1608" s="35"/>
      <c r="DJI1608" s="34"/>
      <c r="DJP1608" s="35"/>
      <c r="DJQ1608" s="34"/>
      <c r="DJX1608" s="35"/>
      <c r="DJY1608" s="34"/>
      <c r="DKF1608" s="35"/>
      <c r="DKG1608" s="34"/>
      <c r="DKN1608" s="35"/>
      <c r="DKO1608" s="34"/>
      <c r="DKV1608" s="35"/>
      <c r="DKW1608" s="34"/>
      <c r="DLD1608" s="35"/>
      <c r="DLE1608" s="34"/>
      <c r="DLL1608" s="35"/>
      <c r="DLM1608" s="34"/>
      <c r="DLT1608" s="35"/>
      <c r="DLU1608" s="34"/>
      <c r="DMB1608" s="35"/>
      <c r="DMC1608" s="34"/>
      <c r="DMJ1608" s="35"/>
      <c r="DMK1608" s="34"/>
      <c r="DMR1608" s="35"/>
      <c r="DMS1608" s="34"/>
      <c r="DMZ1608" s="35"/>
      <c r="DNA1608" s="34"/>
      <c r="DNH1608" s="35"/>
      <c r="DNI1608" s="34"/>
      <c r="DNP1608" s="35"/>
      <c r="DNQ1608" s="34"/>
      <c r="DNX1608" s="35"/>
      <c r="DNY1608" s="34"/>
      <c r="DOF1608" s="35"/>
      <c r="DOG1608" s="34"/>
      <c r="DON1608" s="35"/>
      <c r="DOO1608" s="34"/>
      <c r="DOV1608" s="35"/>
      <c r="DOW1608" s="34"/>
      <c r="DPD1608" s="35"/>
      <c r="DPE1608" s="34"/>
      <c r="DPL1608" s="35"/>
      <c r="DPM1608" s="34"/>
      <c r="DPT1608" s="35"/>
      <c r="DPU1608" s="34"/>
      <c r="DQB1608" s="35"/>
      <c r="DQC1608" s="34"/>
      <c r="DQJ1608" s="35"/>
      <c r="DQK1608" s="34"/>
      <c r="DQR1608" s="35"/>
      <c r="DQS1608" s="34"/>
      <c r="DQZ1608" s="35"/>
      <c r="DRA1608" s="34"/>
      <c r="DRH1608" s="35"/>
      <c r="DRI1608" s="34"/>
      <c r="DRP1608" s="35"/>
      <c r="DRQ1608" s="34"/>
      <c r="DRX1608" s="35"/>
      <c r="DRY1608" s="34"/>
      <c r="DSF1608" s="35"/>
      <c r="DSG1608" s="34"/>
      <c r="DSN1608" s="35"/>
      <c r="DSO1608" s="34"/>
      <c r="DSV1608" s="35"/>
      <c r="DSW1608" s="34"/>
      <c r="DTD1608" s="35"/>
      <c r="DTE1608" s="34"/>
      <c r="DTL1608" s="35"/>
      <c r="DTM1608" s="34"/>
      <c r="DTT1608" s="35"/>
      <c r="DTU1608" s="34"/>
      <c r="DUB1608" s="35"/>
      <c r="DUC1608" s="34"/>
      <c r="DUJ1608" s="35"/>
      <c r="DUK1608" s="34"/>
      <c r="DUR1608" s="35"/>
      <c r="DUS1608" s="34"/>
      <c r="DUZ1608" s="35"/>
      <c r="DVA1608" s="34"/>
      <c r="DVH1608" s="35"/>
      <c r="DVI1608" s="34"/>
      <c r="DVP1608" s="35"/>
      <c r="DVQ1608" s="34"/>
      <c r="DVX1608" s="35"/>
      <c r="DVY1608" s="34"/>
      <c r="DWF1608" s="35"/>
      <c r="DWG1608" s="34"/>
      <c r="DWN1608" s="35"/>
      <c r="DWO1608" s="34"/>
      <c r="DWV1608" s="35"/>
      <c r="DWW1608" s="34"/>
      <c r="DXD1608" s="35"/>
      <c r="DXE1608" s="34"/>
      <c r="DXL1608" s="35"/>
      <c r="DXM1608" s="34"/>
      <c r="DXT1608" s="35"/>
      <c r="DXU1608" s="34"/>
      <c r="DYB1608" s="35"/>
      <c r="DYC1608" s="34"/>
      <c r="DYJ1608" s="35"/>
      <c r="DYK1608" s="34"/>
      <c r="DYR1608" s="35"/>
      <c r="DYS1608" s="34"/>
      <c r="DYZ1608" s="35"/>
      <c r="DZA1608" s="34"/>
      <c r="DZH1608" s="35"/>
      <c r="DZI1608" s="34"/>
      <c r="DZP1608" s="35"/>
      <c r="DZQ1608" s="34"/>
      <c r="DZX1608" s="35"/>
      <c r="DZY1608" s="34"/>
      <c r="EAF1608" s="35"/>
      <c r="EAG1608" s="34"/>
      <c r="EAN1608" s="35"/>
      <c r="EAO1608" s="34"/>
      <c r="EAV1608" s="35"/>
      <c r="EAW1608" s="34"/>
      <c r="EBD1608" s="35"/>
      <c r="EBE1608" s="34"/>
      <c r="EBL1608" s="35"/>
      <c r="EBM1608" s="34"/>
      <c r="EBT1608" s="35"/>
      <c r="EBU1608" s="34"/>
      <c r="ECB1608" s="35"/>
      <c r="ECC1608" s="34"/>
      <c r="ECJ1608" s="35"/>
      <c r="ECK1608" s="34"/>
      <c r="ECR1608" s="35"/>
      <c r="ECS1608" s="34"/>
      <c r="ECZ1608" s="35"/>
      <c r="EDA1608" s="34"/>
      <c r="EDH1608" s="35"/>
      <c r="EDI1608" s="34"/>
      <c r="EDP1608" s="35"/>
      <c r="EDQ1608" s="34"/>
      <c r="EDX1608" s="35"/>
      <c r="EDY1608" s="34"/>
      <c r="EEF1608" s="35"/>
      <c r="EEG1608" s="34"/>
      <c r="EEN1608" s="35"/>
      <c r="EEO1608" s="34"/>
      <c r="EEV1608" s="35"/>
      <c r="EEW1608" s="34"/>
      <c r="EFD1608" s="35"/>
      <c r="EFE1608" s="34"/>
      <c r="EFL1608" s="35"/>
      <c r="EFM1608" s="34"/>
      <c r="EFT1608" s="35"/>
      <c r="EFU1608" s="34"/>
      <c r="EGB1608" s="35"/>
      <c r="EGC1608" s="34"/>
      <c r="EGJ1608" s="35"/>
      <c r="EGK1608" s="34"/>
      <c r="EGR1608" s="35"/>
      <c r="EGS1608" s="34"/>
      <c r="EGZ1608" s="35"/>
      <c r="EHA1608" s="34"/>
      <c r="EHH1608" s="35"/>
      <c r="EHI1608" s="34"/>
      <c r="EHP1608" s="35"/>
      <c r="EHQ1608" s="34"/>
      <c r="EHX1608" s="35"/>
      <c r="EHY1608" s="34"/>
      <c r="EIF1608" s="35"/>
      <c r="EIG1608" s="34"/>
      <c r="EIN1608" s="35"/>
      <c r="EIO1608" s="34"/>
      <c r="EIV1608" s="35"/>
      <c r="EIW1608" s="34"/>
      <c r="EJD1608" s="35"/>
      <c r="EJE1608" s="34"/>
      <c r="EJL1608" s="35"/>
      <c r="EJM1608" s="34"/>
      <c r="EJT1608" s="35"/>
      <c r="EJU1608" s="34"/>
      <c r="EKB1608" s="35"/>
      <c r="EKC1608" s="34"/>
      <c r="EKJ1608" s="35"/>
      <c r="EKK1608" s="34"/>
      <c r="EKR1608" s="35"/>
      <c r="EKS1608" s="34"/>
      <c r="EKZ1608" s="35"/>
      <c r="ELA1608" s="34"/>
      <c r="ELH1608" s="35"/>
      <c r="ELI1608" s="34"/>
      <c r="ELP1608" s="35"/>
      <c r="ELQ1608" s="34"/>
      <c r="ELX1608" s="35"/>
      <c r="ELY1608" s="34"/>
      <c r="EMF1608" s="35"/>
      <c r="EMG1608" s="34"/>
      <c r="EMN1608" s="35"/>
      <c r="EMO1608" s="34"/>
      <c r="EMV1608" s="35"/>
      <c r="EMW1608" s="34"/>
      <c r="END1608" s="35"/>
      <c r="ENE1608" s="34"/>
      <c r="ENL1608" s="35"/>
      <c r="ENM1608" s="34"/>
      <c r="ENT1608" s="35"/>
      <c r="ENU1608" s="34"/>
      <c r="EOB1608" s="35"/>
      <c r="EOC1608" s="34"/>
      <c r="EOJ1608" s="35"/>
      <c r="EOK1608" s="34"/>
      <c r="EOR1608" s="35"/>
      <c r="EOS1608" s="34"/>
      <c r="EOZ1608" s="35"/>
      <c r="EPA1608" s="34"/>
      <c r="EPH1608" s="35"/>
      <c r="EPI1608" s="34"/>
      <c r="EPP1608" s="35"/>
      <c r="EPQ1608" s="34"/>
      <c r="EPX1608" s="35"/>
      <c r="EPY1608" s="34"/>
      <c r="EQF1608" s="35"/>
      <c r="EQG1608" s="34"/>
      <c r="EQN1608" s="35"/>
      <c r="EQO1608" s="34"/>
      <c r="EQV1608" s="35"/>
      <c r="EQW1608" s="34"/>
      <c r="ERD1608" s="35"/>
      <c r="ERE1608" s="34"/>
      <c r="ERL1608" s="35"/>
      <c r="ERM1608" s="34"/>
      <c r="ERT1608" s="35"/>
      <c r="ERU1608" s="34"/>
      <c r="ESB1608" s="35"/>
      <c r="ESC1608" s="34"/>
      <c r="ESJ1608" s="35"/>
      <c r="ESK1608" s="34"/>
      <c r="ESR1608" s="35"/>
      <c r="ESS1608" s="34"/>
      <c r="ESZ1608" s="35"/>
      <c r="ETA1608" s="34"/>
      <c r="ETH1608" s="35"/>
      <c r="ETI1608" s="34"/>
      <c r="ETP1608" s="35"/>
      <c r="ETQ1608" s="34"/>
      <c r="ETX1608" s="35"/>
      <c r="ETY1608" s="34"/>
      <c r="EUF1608" s="35"/>
      <c r="EUG1608" s="34"/>
      <c r="EUN1608" s="35"/>
      <c r="EUO1608" s="34"/>
      <c r="EUV1608" s="35"/>
      <c r="EUW1608" s="34"/>
      <c r="EVD1608" s="35"/>
      <c r="EVE1608" s="34"/>
      <c r="EVL1608" s="35"/>
      <c r="EVM1608" s="34"/>
      <c r="EVT1608" s="35"/>
      <c r="EVU1608" s="34"/>
      <c r="EWB1608" s="35"/>
      <c r="EWC1608" s="34"/>
      <c r="EWJ1608" s="35"/>
      <c r="EWK1608" s="34"/>
      <c r="EWR1608" s="35"/>
      <c r="EWS1608" s="34"/>
      <c r="EWZ1608" s="35"/>
      <c r="EXA1608" s="34"/>
      <c r="EXH1608" s="35"/>
      <c r="EXI1608" s="34"/>
      <c r="EXP1608" s="35"/>
      <c r="EXQ1608" s="34"/>
      <c r="EXX1608" s="35"/>
      <c r="EXY1608" s="34"/>
      <c r="EYF1608" s="35"/>
      <c r="EYG1608" s="34"/>
      <c r="EYN1608" s="35"/>
      <c r="EYO1608" s="34"/>
      <c r="EYV1608" s="35"/>
      <c r="EYW1608" s="34"/>
      <c r="EZD1608" s="35"/>
      <c r="EZE1608" s="34"/>
      <c r="EZL1608" s="35"/>
      <c r="EZM1608" s="34"/>
      <c r="EZT1608" s="35"/>
      <c r="EZU1608" s="34"/>
      <c r="FAB1608" s="35"/>
      <c r="FAC1608" s="34"/>
      <c r="FAJ1608" s="35"/>
      <c r="FAK1608" s="34"/>
      <c r="FAR1608" s="35"/>
      <c r="FAS1608" s="34"/>
      <c r="FAZ1608" s="35"/>
      <c r="FBA1608" s="34"/>
      <c r="FBH1608" s="35"/>
      <c r="FBI1608" s="34"/>
      <c r="FBP1608" s="35"/>
      <c r="FBQ1608" s="34"/>
      <c r="FBX1608" s="35"/>
      <c r="FBY1608" s="34"/>
      <c r="FCF1608" s="35"/>
      <c r="FCG1608" s="34"/>
      <c r="FCN1608" s="35"/>
      <c r="FCO1608" s="34"/>
      <c r="FCV1608" s="35"/>
      <c r="FCW1608" s="34"/>
      <c r="FDD1608" s="35"/>
      <c r="FDE1608" s="34"/>
      <c r="FDL1608" s="35"/>
      <c r="FDM1608" s="34"/>
      <c r="FDT1608" s="35"/>
      <c r="FDU1608" s="34"/>
      <c r="FEB1608" s="35"/>
      <c r="FEC1608" s="34"/>
      <c r="FEJ1608" s="35"/>
      <c r="FEK1608" s="34"/>
      <c r="FER1608" s="35"/>
      <c r="FES1608" s="34"/>
      <c r="FEZ1608" s="35"/>
      <c r="FFA1608" s="34"/>
      <c r="FFH1608" s="35"/>
      <c r="FFI1608" s="34"/>
      <c r="FFP1608" s="35"/>
      <c r="FFQ1608" s="34"/>
      <c r="FFX1608" s="35"/>
      <c r="FFY1608" s="34"/>
      <c r="FGF1608" s="35"/>
      <c r="FGG1608" s="34"/>
      <c r="FGN1608" s="35"/>
      <c r="FGO1608" s="34"/>
      <c r="FGV1608" s="35"/>
      <c r="FGW1608" s="34"/>
      <c r="FHD1608" s="35"/>
      <c r="FHE1608" s="34"/>
      <c r="FHL1608" s="35"/>
      <c r="FHM1608" s="34"/>
      <c r="FHT1608" s="35"/>
      <c r="FHU1608" s="34"/>
      <c r="FIB1608" s="35"/>
      <c r="FIC1608" s="34"/>
      <c r="FIJ1608" s="35"/>
      <c r="FIK1608" s="34"/>
      <c r="FIR1608" s="35"/>
      <c r="FIS1608" s="34"/>
      <c r="FIZ1608" s="35"/>
      <c r="FJA1608" s="34"/>
      <c r="FJH1608" s="35"/>
      <c r="FJI1608" s="34"/>
      <c r="FJP1608" s="35"/>
      <c r="FJQ1608" s="34"/>
      <c r="FJX1608" s="35"/>
      <c r="FJY1608" s="34"/>
      <c r="FKF1608" s="35"/>
      <c r="FKG1608" s="34"/>
      <c r="FKN1608" s="35"/>
      <c r="FKO1608" s="34"/>
      <c r="FKV1608" s="35"/>
      <c r="FKW1608" s="34"/>
      <c r="FLD1608" s="35"/>
      <c r="FLE1608" s="34"/>
      <c r="FLL1608" s="35"/>
      <c r="FLM1608" s="34"/>
      <c r="FLT1608" s="35"/>
      <c r="FLU1608" s="34"/>
      <c r="FMB1608" s="35"/>
      <c r="FMC1608" s="34"/>
      <c r="FMJ1608" s="35"/>
      <c r="FMK1608" s="34"/>
      <c r="FMR1608" s="35"/>
      <c r="FMS1608" s="34"/>
      <c r="FMZ1608" s="35"/>
      <c r="FNA1608" s="34"/>
      <c r="FNH1608" s="35"/>
      <c r="FNI1608" s="34"/>
      <c r="FNP1608" s="35"/>
      <c r="FNQ1608" s="34"/>
      <c r="FNX1608" s="35"/>
      <c r="FNY1608" s="34"/>
      <c r="FOF1608" s="35"/>
      <c r="FOG1608" s="34"/>
      <c r="FON1608" s="35"/>
      <c r="FOO1608" s="34"/>
      <c r="FOV1608" s="35"/>
      <c r="FOW1608" s="34"/>
      <c r="FPD1608" s="35"/>
      <c r="FPE1608" s="34"/>
      <c r="FPL1608" s="35"/>
      <c r="FPM1608" s="34"/>
      <c r="FPT1608" s="35"/>
      <c r="FPU1608" s="34"/>
      <c r="FQB1608" s="35"/>
      <c r="FQC1608" s="34"/>
      <c r="FQJ1608" s="35"/>
      <c r="FQK1608" s="34"/>
      <c r="FQR1608" s="35"/>
      <c r="FQS1608" s="34"/>
      <c r="FQZ1608" s="35"/>
      <c r="FRA1608" s="34"/>
      <c r="FRH1608" s="35"/>
      <c r="FRI1608" s="34"/>
      <c r="FRP1608" s="35"/>
      <c r="FRQ1608" s="34"/>
      <c r="FRX1608" s="35"/>
      <c r="FRY1608" s="34"/>
      <c r="FSF1608" s="35"/>
      <c r="FSG1608" s="34"/>
      <c r="FSN1608" s="35"/>
      <c r="FSO1608" s="34"/>
      <c r="FSV1608" s="35"/>
      <c r="FSW1608" s="34"/>
      <c r="FTD1608" s="35"/>
      <c r="FTE1608" s="34"/>
      <c r="FTL1608" s="35"/>
      <c r="FTM1608" s="34"/>
      <c r="FTT1608" s="35"/>
      <c r="FTU1608" s="34"/>
      <c r="FUB1608" s="35"/>
      <c r="FUC1608" s="34"/>
      <c r="FUJ1608" s="35"/>
      <c r="FUK1608" s="34"/>
      <c r="FUR1608" s="35"/>
      <c r="FUS1608" s="34"/>
      <c r="FUZ1608" s="35"/>
      <c r="FVA1608" s="34"/>
      <c r="FVH1608" s="35"/>
      <c r="FVI1608" s="34"/>
      <c r="FVP1608" s="35"/>
      <c r="FVQ1608" s="34"/>
      <c r="FVX1608" s="35"/>
      <c r="FVY1608" s="34"/>
      <c r="FWF1608" s="35"/>
      <c r="FWG1608" s="34"/>
      <c r="FWN1608" s="35"/>
      <c r="FWO1608" s="34"/>
      <c r="FWV1608" s="35"/>
      <c r="FWW1608" s="34"/>
      <c r="FXD1608" s="35"/>
      <c r="FXE1608" s="34"/>
      <c r="FXL1608" s="35"/>
      <c r="FXM1608" s="34"/>
      <c r="FXT1608" s="35"/>
      <c r="FXU1608" s="34"/>
      <c r="FYB1608" s="35"/>
      <c r="FYC1608" s="34"/>
      <c r="FYJ1608" s="35"/>
      <c r="FYK1608" s="34"/>
      <c r="FYR1608" s="35"/>
      <c r="FYS1608" s="34"/>
      <c r="FYZ1608" s="35"/>
      <c r="FZA1608" s="34"/>
      <c r="FZH1608" s="35"/>
      <c r="FZI1608" s="34"/>
      <c r="FZP1608" s="35"/>
      <c r="FZQ1608" s="34"/>
      <c r="FZX1608" s="35"/>
      <c r="FZY1608" s="34"/>
      <c r="GAF1608" s="35"/>
      <c r="GAG1608" s="34"/>
      <c r="GAN1608" s="35"/>
      <c r="GAO1608" s="34"/>
      <c r="GAV1608" s="35"/>
      <c r="GAW1608" s="34"/>
      <c r="GBD1608" s="35"/>
      <c r="GBE1608" s="34"/>
      <c r="GBL1608" s="35"/>
      <c r="GBM1608" s="34"/>
      <c r="GBT1608" s="35"/>
      <c r="GBU1608" s="34"/>
      <c r="GCB1608" s="35"/>
      <c r="GCC1608" s="34"/>
      <c r="GCJ1608" s="35"/>
      <c r="GCK1608" s="34"/>
      <c r="GCR1608" s="35"/>
      <c r="GCS1608" s="34"/>
      <c r="GCZ1608" s="35"/>
      <c r="GDA1608" s="34"/>
      <c r="GDH1608" s="35"/>
      <c r="GDI1608" s="34"/>
      <c r="GDP1608" s="35"/>
      <c r="GDQ1608" s="34"/>
      <c r="GDX1608" s="35"/>
      <c r="GDY1608" s="34"/>
      <c r="GEF1608" s="35"/>
      <c r="GEG1608" s="34"/>
      <c r="GEN1608" s="35"/>
      <c r="GEO1608" s="34"/>
      <c r="GEV1608" s="35"/>
      <c r="GEW1608" s="34"/>
      <c r="GFD1608" s="35"/>
      <c r="GFE1608" s="34"/>
      <c r="GFL1608" s="35"/>
      <c r="GFM1608" s="34"/>
      <c r="GFT1608" s="35"/>
      <c r="GFU1608" s="34"/>
      <c r="GGB1608" s="35"/>
      <c r="GGC1608" s="34"/>
      <c r="GGJ1608" s="35"/>
      <c r="GGK1608" s="34"/>
      <c r="GGR1608" s="35"/>
      <c r="GGS1608" s="34"/>
      <c r="GGZ1608" s="35"/>
      <c r="GHA1608" s="34"/>
      <c r="GHH1608" s="35"/>
      <c r="GHI1608" s="34"/>
      <c r="GHP1608" s="35"/>
      <c r="GHQ1608" s="34"/>
      <c r="GHX1608" s="35"/>
      <c r="GHY1608" s="34"/>
      <c r="GIF1608" s="35"/>
      <c r="GIG1608" s="34"/>
      <c r="GIN1608" s="35"/>
      <c r="GIO1608" s="34"/>
      <c r="GIV1608" s="35"/>
      <c r="GIW1608" s="34"/>
      <c r="GJD1608" s="35"/>
      <c r="GJE1608" s="34"/>
      <c r="GJL1608" s="35"/>
      <c r="GJM1608" s="34"/>
      <c r="GJT1608" s="35"/>
      <c r="GJU1608" s="34"/>
      <c r="GKB1608" s="35"/>
      <c r="GKC1608" s="34"/>
      <c r="GKJ1608" s="35"/>
      <c r="GKK1608" s="34"/>
      <c r="GKR1608" s="35"/>
      <c r="GKS1608" s="34"/>
      <c r="GKZ1608" s="35"/>
      <c r="GLA1608" s="34"/>
      <c r="GLH1608" s="35"/>
      <c r="GLI1608" s="34"/>
      <c r="GLP1608" s="35"/>
      <c r="GLQ1608" s="34"/>
      <c r="GLX1608" s="35"/>
      <c r="GLY1608" s="34"/>
      <c r="GMF1608" s="35"/>
      <c r="GMG1608" s="34"/>
      <c r="GMN1608" s="35"/>
      <c r="GMO1608" s="34"/>
      <c r="GMV1608" s="35"/>
      <c r="GMW1608" s="34"/>
      <c r="GND1608" s="35"/>
      <c r="GNE1608" s="34"/>
      <c r="GNL1608" s="35"/>
      <c r="GNM1608" s="34"/>
      <c r="GNT1608" s="35"/>
      <c r="GNU1608" s="34"/>
      <c r="GOB1608" s="35"/>
      <c r="GOC1608" s="34"/>
      <c r="GOJ1608" s="35"/>
      <c r="GOK1608" s="34"/>
      <c r="GOR1608" s="35"/>
      <c r="GOS1608" s="34"/>
      <c r="GOZ1608" s="35"/>
      <c r="GPA1608" s="34"/>
      <c r="GPH1608" s="35"/>
      <c r="GPI1608" s="34"/>
      <c r="GPP1608" s="35"/>
      <c r="GPQ1608" s="34"/>
      <c r="GPX1608" s="35"/>
      <c r="GPY1608" s="34"/>
      <c r="GQF1608" s="35"/>
      <c r="GQG1608" s="34"/>
      <c r="GQN1608" s="35"/>
      <c r="GQO1608" s="34"/>
      <c r="GQV1608" s="35"/>
      <c r="GQW1608" s="34"/>
      <c r="GRD1608" s="35"/>
      <c r="GRE1608" s="34"/>
      <c r="GRL1608" s="35"/>
      <c r="GRM1608" s="34"/>
      <c r="GRT1608" s="35"/>
      <c r="GRU1608" s="34"/>
      <c r="GSB1608" s="35"/>
      <c r="GSC1608" s="34"/>
      <c r="GSJ1608" s="35"/>
      <c r="GSK1608" s="34"/>
      <c r="GSR1608" s="35"/>
      <c r="GSS1608" s="34"/>
      <c r="GSZ1608" s="35"/>
      <c r="GTA1608" s="34"/>
      <c r="GTH1608" s="35"/>
      <c r="GTI1608" s="34"/>
      <c r="GTP1608" s="35"/>
      <c r="GTQ1608" s="34"/>
      <c r="GTX1608" s="35"/>
      <c r="GTY1608" s="34"/>
      <c r="GUF1608" s="35"/>
      <c r="GUG1608" s="34"/>
      <c r="GUN1608" s="35"/>
      <c r="GUO1608" s="34"/>
      <c r="GUV1608" s="35"/>
      <c r="GUW1608" s="34"/>
      <c r="GVD1608" s="35"/>
      <c r="GVE1608" s="34"/>
      <c r="GVL1608" s="35"/>
      <c r="GVM1608" s="34"/>
      <c r="GVT1608" s="35"/>
      <c r="GVU1608" s="34"/>
      <c r="GWB1608" s="35"/>
      <c r="GWC1608" s="34"/>
      <c r="GWJ1608" s="35"/>
      <c r="GWK1608" s="34"/>
      <c r="GWR1608" s="35"/>
      <c r="GWS1608" s="34"/>
      <c r="GWZ1608" s="35"/>
      <c r="GXA1608" s="34"/>
      <c r="GXH1608" s="35"/>
      <c r="GXI1608" s="34"/>
      <c r="GXP1608" s="35"/>
      <c r="GXQ1608" s="34"/>
      <c r="GXX1608" s="35"/>
      <c r="GXY1608" s="34"/>
      <c r="GYF1608" s="35"/>
      <c r="GYG1608" s="34"/>
      <c r="GYN1608" s="35"/>
      <c r="GYO1608" s="34"/>
      <c r="GYV1608" s="35"/>
      <c r="GYW1608" s="34"/>
      <c r="GZD1608" s="35"/>
      <c r="GZE1608" s="34"/>
      <c r="GZL1608" s="35"/>
      <c r="GZM1608" s="34"/>
      <c r="GZT1608" s="35"/>
      <c r="GZU1608" s="34"/>
      <c r="HAB1608" s="35"/>
      <c r="HAC1608" s="34"/>
      <c r="HAJ1608" s="35"/>
      <c r="HAK1608" s="34"/>
      <c r="HAR1608" s="35"/>
      <c r="HAS1608" s="34"/>
      <c r="HAZ1608" s="35"/>
      <c r="HBA1608" s="34"/>
      <c r="HBH1608" s="35"/>
      <c r="HBI1608" s="34"/>
      <c r="HBP1608" s="35"/>
      <c r="HBQ1608" s="34"/>
      <c r="HBX1608" s="35"/>
      <c r="HBY1608" s="34"/>
      <c r="HCF1608" s="35"/>
      <c r="HCG1608" s="34"/>
      <c r="HCN1608" s="35"/>
      <c r="HCO1608" s="34"/>
      <c r="HCV1608" s="35"/>
      <c r="HCW1608" s="34"/>
      <c r="HDD1608" s="35"/>
      <c r="HDE1608" s="34"/>
      <c r="HDL1608" s="35"/>
      <c r="HDM1608" s="34"/>
      <c r="HDT1608" s="35"/>
      <c r="HDU1608" s="34"/>
      <c r="HEB1608" s="35"/>
      <c r="HEC1608" s="34"/>
      <c r="HEJ1608" s="35"/>
      <c r="HEK1608" s="34"/>
      <c r="HER1608" s="35"/>
      <c r="HES1608" s="34"/>
      <c r="HEZ1608" s="35"/>
      <c r="HFA1608" s="34"/>
      <c r="HFH1608" s="35"/>
      <c r="HFI1608" s="34"/>
      <c r="HFP1608" s="35"/>
      <c r="HFQ1608" s="34"/>
      <c r="HFX1608" s="35"/>
      <c r="HFY1608" s="34"/>
      <c r="HGF1608" s="35"/>
      <c r="HGG1608" s="34"/>
      <c r="HGN1608" s="35"/>
      <c r="HGO1608" s="34"/>
      <c r="HGV1608" s="35"/>
      <c r="HGW1608" s="34"/>
      <c r="HHD1608" s="35"/>
      <c r="HHE1608" s="34"/>
      <c r="HHL1608" s="35"/>
      <c r="HHM1608" s="34"/>
      <c r="HHT1608" s="35"/>
      <c r="HHU1608" s="34"/>
      <c r="HIB1608" s="35"/>
      <c r="HIC1608" s="34"/>
      <c r="HIJ1608" s="35"/>
      <c r="HIK1608" s="34"/>
      <c r="HIR1608" s="35"/>
      <c r="HIS1608" s="34"/>
      <c r="HIZ1608" s="35"/>
      <c r="HJA1608" s="34"/>
      <c r="HJH1608" s="35"/>
      <c r="HJI1608" s="34"/>
      <c r="HJP1608" s="35"/>
      <c r="HJQ1608" s="34"/>
      <c r="HJX1608" s="35"/>
      <c r="HJY1608" s="34"/>
      <c r="HKF1608" s="35"/>
      <c r="HKG1608" s="34"/>
      <c r="HKN1608" s="35"/>
      <c r="HKO1608" s="34"/>
      <c r="HKV1608" s="35"/>
      <c r="HKW1608" s="34"/>
      <c r="HLD1608" s="35"/>
      <c r="HLE1608" s="34"/>
      <c r="HLL1608" s="35"/>
      <c r="HLM1608" s="34"/>
      <c r="HLT1608" s="35"/>
      <c r="HLU1608" s="34"/>
      <c r="HMB1608" s="35"/>
      <c r="HMC1608" s="34"/>
      <c r="HMJ1608" s="35"/>
      <c r="HMK1608" s="34"/>
      <c r="HMR1608" s="35"/>
      <c r="HMS1608" s="34"/>
      <c r="HMZ1608" s="35"/>
      <c r="HNA1608" s="34"/>
      <c r="HNH1608" s="35"/>
      <c r="HNI1608" s="34"/>
      <c r="HNP1608" s="35"/>
      <c r="HNQ1608" s="34"/>
      <c r="HNX1608" s="35"/>
      <c r="HNY1608" s="34"/>
      <c r="HOF1608" s="35"/>
      <c r="HOG1608" s="34"/>
      <c r="HON1608" s="35"/>
      <c r="HOO1608" s="34"/>
      <c r="HOV1608" s="35"/>
      <c r="HOW1608" s="34"/>
      <c r="HPD1608" s="35"/>
      <c r="HPE1608" s="34"/>
      <c r="HPL1608" s="35"/>
      <c r="HPM1608" s="34"/>
      <c r="HPT1608" s="35"/>
      <c r="HPU1608" s="34"/>
      <c r="HQB1608" s="35"/>
      <c r="HQC1608" s="34"/>
      <c r="HQJ1608" s="35"/>
      <c r="HQK1608" s="34"/>
      <c r="HQR1608" s="35"/>
      <c r="HQS1608" s="34"/>
      <c r="HQZ1608" s="35"/>
      <c r="HRA1608" s="34"/>
      <c r="HRH1608" s="35"/>
      <c r="HRI1608" s="34"/>
      <c r="HRP1608" s="35"/>
      <c r="HRQ1608" s="34"/>
      <c r="HRX1608" s="35"/>
      <c r="HRY1608" s="34"/>
      <c r="HSF1608" s="35"/>
      <c r="HSG1608" s="34"/>
      <c r="HSN1608" s="35"/>
      <c r="HSO1608" s="34"/>
      <c r="HSV1608" s="35"/>
      <c r="HSW1608" s="34"/>
      <c r="HTD1608" s="35"/>
      <c r="HTE1608" s="34"/>
      <c r="HTL1608" s="35"/>
      <c r="HTM1608" s="34"/>
      <c r="HTT1608" s="35"/>
      <c r="HTU1608" s="34"/>
      <c r="HUB1608" s="35"/>
      <c r="HUC1608" s="34"/>
      <c r="HUJ1608" s="35"/>
      <c r="HUK1608" s="34"/>
      <c r="HUR1608" s="35"/>
      <c r="HUS1608" s="34"/>
      <c r="HUZ1608" s="35"/>
      <c r="HVA1608" s="34"/>
      <c r="HVH1608" s="35"/>
      <c r="HVI1608" s="34"/>
      <c r="HVP1608" s="35"/>
      <c r="HVQ1608" s="34"/>
      <c r="HVX1608" s="35"/>
      <c r="HVY1608" s="34"/>
      <c r="HWF1608" s="35"/>
      <c r="HWG1608" s="34"/>
      <c r="HWN1608" s="35"/>
      <c r="HWO1608" s="34"/>
      <c r="HWV1608" s="35"/>
      <c r="HWW1608" s="34"/>
      <c r="HXD1608" s="35"/>
      <c r="HXE1608" s="34"/>
      <c r="HXL1608" s="35"/>
      <c r="HXM1608" s="34"/>
      <c r="HXT1608" s="35"/>
      <c r="HXU1608" s="34"/>
      <c r="HYB1608" s="35"/>
      <c r="HYC1608" s="34"/>
      <c r="HYJ1608" s="35"/>
      <c r="HYK1608" s="34"/>
      <c r="HYR1608" s="35"/>
      <c r="HYS1608" s="34"/>
      <c r="HYZ1608" s="35"/>
      <c r="HZA1608" s="34"/>
      <c r="HZH1608" s="35"/>
      <c r="HZI1608" s="34"/>
      <c r="HZP1608" s="35"/>
      <c r="HZQ1608" s="34"/>
      <c r="HZX1608" s="35"/>
      <c r="HZY1608" s="34"/>
      <c r="IAF1608" s="35"/>
      <c r="IAG1608" s="34"/>
      <c r="IAN1608" s="35"/>
      <c r="IAO1608" s="34"/>
      <c r="IAV1608" s="35"/>
      <c r="IAW1608" s="34"/>
      <c r="IBD1608" s="35"/>
      <c r="IBE1608" s="34"/>
      <c r="IBL1608" s="35"/>
      <c r="IBM1608" s="34"/>
      <c r="IBT1608" s="35"/>
      <c r="IBU1608" s="34"/>
      <c r="ICB1608" s="35"/>
      <c r="ICC1608" s="34"/>
      <c r="ICJ1608" s="35"/>
      <c r="ICK1608" s="34"/>
      <c r="ICR1608" s="35"/>
      <c r="ICS1608" s="34"/>
      <c r="ICZ1608" s="35"/>
      <c r="IDA1608" s="34"/>
      <c r="IDH1608" s="35"/>
      <c r="IDI1608" s="34"/>
      <c r="IDP1608" s="35"/>
      <c r="IDQ1608" s="34"/>
      <c r="IDX1608" s="35"/>
      <c r="IDY1608" s="34"/>
      <c r="IEF1608" s="35"/>
      <c r="IEG1608" s="34"/>
      <c r="IEN1608" s="35"/>
      <c r="IEO1608" s="34"/>
      <c r="IEV1608" s="35"/>
      <c r="IEW1608" s="34"/>
      <c r="IFD1608" s="35"/>
      <c r="IFE1608" s="34"/>
      <c r="IFL1608" s="35"/>
      <c r="IFM1608" s="34"/>
      <c r="IFT1608" s="35"/>
      <c r="IFU1608" s="34"/>
      <c r="IGB1608" s="35"/>
      <c r="IGC1608" s="34"/>
      <c r="IGJ1608" s="35"/>
      <c r="IGK1608" s="34"/>
      <c r="IGR1608" s="35"/>
      <c r="IGS1608" s="34"/>
      <c r="IGZ1608" s="35"/>
      <c r="IHA1608" s="34"/>
      <c r="IHH1608" s="35"/>
      <c r="IHI1608" s="34"/>
      <c r="IHP1608" s="35"/>
      <c r="IHQ1608" s="34"/>
      <c r="IHX1608" s="35"/>
      <c r="IHY1608" s="34"/>
      <c r="IIF1608" s="35"/>
      <c r="IIG1608" s="34"/>
      <c r="IIN1608" s="35"/>
      <c r="IIO1608" s="34"/>
      <c r="IIV1608" s="35"/>
      <c r="IIW1608" s="34"/>
      <c r="IJD1608" s="35"/>
      <c r="IJE1608" s="34"/>
      <c r="IJL1608" s="35"/>
      <c r="IJM1608" s="34"/>
      <c r="IJT1608" s="35"/>
      <c r="IJU1608" s="34"/>
      <c r="IKB1608" s="35"/>
      <c r="IKC1608" s="34"/>
      <c r="IKJ1608" s="35"/>
      <c r="IKK1608" s="34"/>
      <c r="IKR1608" s="35"/>
      <c r="IKS1608" s="34"/>
      <c r="IKZ1608" s="35"/>
      <c r="ILA1608" s="34"/>
      <c r="ILH1608" s="35"/>
      <c r="ILI1608" s="34"/>
      <c r="ILP1608" s="35"/>
      <c r="ILQ1608" s="34"/>
      <c r="ILX1608" s="35"/>
      <c r="ILY1608" s="34"/>
      <c r="IMF1608" s="35"/>
      <c r="IMG1608" s="34"/>
      <c r="IMN1608" s="35"/>
      <c r="IMO1608" s="34"/>
      <c r="IMV1608" s="35"/>
      <c r="IMW1608" s="34"/>
      <c r="IND1608" s="35"/>
      <c r="INE1608" s="34"/>
      <c r="INL1608" s="35"/>
      <c r="INM1608" s="34"/>
      <c r="INT1608" s="35"/>
      <c r="INU1608" s="34"/>
      <c r="IOB1608" s="35"/>
      <c r="IOC1608" s="34"/>
      <c r="IOJ1608" s="35"/>
      <c r="IOK1608" s="34"/>
      <c r="IOR1608" s="35"/>
      <c r="IOS1608" s="34"/>
      <c r="IOZ1608" s="35"/>
      <c r="IPA1608" s="34"/>
      <c r="IPH1608" s="35"/>
      <c r="IPI1608" s="34"/>
      <c r="IPP1608" s="35"/>
      <c r="IPQ1608" s="34"/>
      <c r="IPX1608" s="35"/>
      <c r="IPY1608" s="34"/>
      <c r="IQF1608" s="35"/>
      <c r="IQG1608" s="34"/>
      <c r="IQN1608" s="35"/>
      <c r="IQO1608" s="34"/>
      <c r="IQV1608" s="35"/>
      <c r="IQW1608" s="34"/>
      <c r="IRD1608" s="35"/>
      <c r="IRE1608" s="34"/>
      <c r="IRL1608" s="35"/>
      <c r="IRM1608" s="34"/>
      <c r="IRT1608" s="35"/>
      <c r="IRU1608" s="34"/>
      <c r="ISB1608" s="35"/>
      <c r="ISC1608" s="34"/>
      <c r="ISJ1608" s="35"/>
      <c r="ISK1608" s="34"/>
      <c r="ISR1608" s="35"/>
      <c r="ISS1608" s="34"/>
      <c r="ISZ1608" s="35"/>
      <c r="ITA1608" s="34"/>
      <c r="ITH1608" s="35"/>
      <c r="ITI1608" s="34"/>
      <c r="ITP1608" s="35"/>
      <c r="ITQ1608" s="34"/>
      <c r="ITX1608" s="35"/>
      <c r="ITY1608" s="34"/>
      <c r="IUF1608" s="35"/>
      <c r="IUG1608" s="34"/>
      <c r="IUN1608" s="35"/>
      <c r="IUO1608" s="34"/>
      <c r="IUV1608" s="35"/>
      <c r="IUW1608" s="34"/>
      <c r="IVD1608" s="35"/>
      <c r="IVE1608" s="34"/>
      <c r="IVL1608" s="35"/>
      <c r="IVM1608" s="34"/>
      <c r="IVT1608" s="35"/>
      <c r="IVU1608" s="34"/>
      <c r="IWB1608" s="35"/>
      <c r="IWC1608" s="34"/>
      <c r="IWJ1608" s="35"/>
      <c r="IWK1608" s="34"/>
      <c r="IWR1608" s="35"/>
      <c r="IWS1608" s="34"/>
      <c r="IWZ1608" s="35"/>
      <c r="IXA1608" s="34"/>
      <c r="IXH1608" s="35"/>
      <c r="IXI1608" s="34"/>
      <c r="IXP1608" s="35"/>
      <c r="IXQ1608" s="34"/>
      <c r="IXX1608" s="35"/>
      <c r="IXY1608" s="34"/>
      <c r="IYF1608" s="35"/>
      <c r="IYG1608" s="34"/>
      <c r="IYN1608" s="35"/>
      <c r="IYO1608" s="34"/>
      <c r="IYV1608" s="35"/>
      <c r="IYW1608" s="34"/>
      <c r="IZD1608" s="35"/>
      <c r="IZE1608" s="34"/>
      <c r="IZL1608" s="35"/>
      <c r="IZM1608" s="34"/>
      <c r="IZT1608" s="35"/>
      <c r="IZU1608" s="34"/>
      <c r="JAB1608" s="35"/>
      <c r="JAC1608" s="34"/>
      <c r="JAJ1608" s="35"/>
      <c r="JAK1608" s="34"/>
      <c r="JAR1608" s="35"/>
      <c r="JAS1608" s="34"/>
      <c r="JAZ1608" s="35"/>
      <c r="JBA1608" s="34"/>
      <c r="JBH1608" s="35"/>
      <c r="JBI1608" s="34"/>
      <c r="JBP1608" s="35"/>
      <c r="JBQ1608" s="34"/>
      <c r="JBX1608" s="35"/>
      <c r="JBY1608" s="34"/>
      <c r="JCF1608" s="35"/>
      <c r="JCG1608" s="34"/>
      <c r="JCN1608" s="35"/>
      <c r="JCO1608" s="34"/>
      <c r="JCV1608" s="35"/>
      <c r="JCW1608" s="34"/>
      <c r="JDD1608" s="35"/>
      <c r="JDE1608" s="34"/>
      <c r="JDL1608" s="35"/>
      <c r="JDM1608" s="34"/>
      <c r="JDT1608" s="35"/>
      <c r="JDU1608" s="34"/>
      <c r="JEB1608" s="35"/>
      <c r="JEC1608" s="34"/>
      <c r="JEJ1608" s="35"/>
      <c r="JEK1608" s="34"/>
      <c r="JER1608" s="35"/>
      <c r="JES1608" s="34"/>
      <c r="JEZ1608" s="35"/>
      <c r="JFA1608" s="34"/>
      <c r="JFH1608" s="35"/>
      <c r="JFI1608" s="34"/>
      <c r="JFP1608" s="35"/>
      <c r="JFQ1608" s="34"/>
      <c r="JFX1608" s="35"/>
      <c r="JFY1608" s="34"/>
      <c r="JGF1608" s="35"/>
      <c r="JGG1608" s="34"/>
      <c r="JGN1608" s="35"/>
      <c r="JGO1608" s="34"/>
      <c r="JGV1608" s="35"/>
      <c r="JGW1608" s="34"/>
      <c r="JHD1608" s="35"/>
      <c r="JHE1608" s="34"/>
      <c r="JHL1608" s="35"/>
      <c r="JHM1608" s="34"/>
      <c r="JHT1608" s="35"/>
      <c r="JHU1608" s="34"/>
      <c r="JIB1608" s="35"/>
      <c r="JIC1608" s="34"/>
      <c r="JIJ1608" s="35"/>
      <c r="JIK1608" s="34"/>
      <c r="JIR1608" s="35"/>
      <c r="JIS1608" s="34"/>
      <c r="JIZ1608" s="35"/>
      <c r="JJA1608" s="34"/>
      <c r="JJH1608" s="35"/>
      <c r="JJI1608" s="34"/>
      <c r="JJP1608" s="35"/>
      <c r="JJQ1608" s="34"/>
      <c r="JJX1608" s="35"/>
      <c r="JJY1608" s="34"/>
      <c r="JKF1608" s="35"/>
      <c r="JKG1608" s="34"/>
      <c r="JKN1608" s="35"/>
      <c r="JKO1608" s="34"/>
      <c r="JKV1608" s="35"/>
      <c r="JKW1608" s="34"/>
      <c r="JLD1608" s="35"/>
      <c r="JLE1608" s="34"/>
      <c r="JLL1608" s="35"/>
      <c r="JLM1608" s="34"/>
      <c r="JLT1608" s="35"/>
      <c r="JLU1608" s="34"/>
      <c r="JMB1608" s="35"/>
      <c r="JMC1608" s="34"/>
      <c r="JMJ1608" s="35"/>
      <c r="JMK1608" s="34"/>
      <c r="JMR1608" s="35"/>
      <c r="JMS1608" s="34"/>
      <c r="JMZ1608" s="35"/>
      <c r="JNA1608" s="34"/>
      <c r="JNH1608" s="35"/>
      <c r="JNI1608" s="34"/>
      <c r="JNP1608" s="35"/>
      <c r="JNQ1608" s="34"/>
      <c r="JNX1608" s="35"/>
      <c r="JNY1608" s="34"/>
      <c r="JOF1608" s="35"/>
      <c r="JOG1608" s="34"/>
      <c r="JON1608" s="35"/>
      <c r="JOO1608" s="34"/>
      <c r="JOV1608" s="35"/>
      <c r="JOW1608" s="34"/>
      <c r="JPD1608" s="35"/>
      <c r="JPE1608" s="34"/>
      <c r="JPL1608" s="35"/>
      <c r="JPM1608" s="34"/>
      <c r="JPT1608" s="35"/>
      <c r="JPU1608" s="34"/>
      <c r="JQB1608" s="35"/>
      <c r="JQC1608" s="34"/>
      <c r="JQJ1608" s="35"/>
      <c r="JQK1608" s="34"/>
      <c r="JQR1608" s="35"/>
      <c r="JQS1608" s="34"/>
      <c r="JQZ1608" s="35"/>
      <c r="JRA1608" s="34"/>
      <c r="JRH1608" s="35"/>
      <c r="JRI1608" s="34"/>
      <c r="JRP1608" s="35"/>
      <c r="JRQ1608" s="34"/>
      <c r="JRX1608" s="35"/>
      <c r="JRY1608" s="34"/>
      <c r="JSF1608" s="35"/>
      <c r="JSG1608" s="34"/>
      <c r="JSN1608" s="35"/>
      <c r="JSO1608" s="34"/>
      <c r="JSV1608" s="35"/>
      <c r="JSW1608" s="34"/>
      <c r="JTD1608" s="35"/>
      <c r="JTE1608" s="34"/>
      <c r="JTL1608" s="35"/>
      <c r="JTM1608" s="34"/>
      <c r="JTT1608" s="35"/>
      <c r="JTU1608" s="34"/>
      <c r="JUB1608" s="35"/>
      <c r="JUC1608" s="34"/>
      <c r="JUJ1608" s="35"/>
      <c r="JUK1608" s="34"/>
      <c r="JUR1608" s="35"/>
      <c r="JUS1608" s="34"/>
      <c r="JUZ1608" s="35"/>
      <c r="JVA1608" s="34"/>
      <c r="JVH1608" s="35"/>
      <c r="JVI1608" s="34"/>
      <c r="JVP1608" s="35"/>
      <c r="JVQ1608" s="34"/>
      <c r="JVX1608" s="35"/>
      <c r="JVY1608" s="34"/>
      <c r="JWF1608" s="35"/>
      <c r="JWG1608" s="34"/>
      <c r="JWN1608" s="35"/>
      <c r="JWO1608" s="34"/>
      <c r="JWV1608" s="35"/>
      <c r="JWW1608" s="34"/>
      <c r="JXD1608" s="35"/>
      <c r="JXE1608" s="34"/>
      <c r="JXL1608" s="35"/>
      <c r="JXM1608" s="34"/>
      <c r="JXT1608" s="35"/>
      <c r="JXU1608" s="34"/>
      <c r="JYB1608" s="35"/>
      <c r="JYC1608" s="34"/>
      <c r="JYJ1608" s="35"/>
      <c r="JYK1608" s="34"/>
      <c r="JYR1608" s="35"/>
      <c r="JYS1608" s="34"/>
      <c r="JYZ1608" s="35"/>
      <c r="JZA1608" s="34"/>
      <c r="JZH1608" s="35"/>
      <c r="JZI1608" s="34"/>
      <c r="JZP1608" s="35"/>
      <c r="JZQ1608" s="34"/>
      <c r="JZX1608" s="35"/>
      <c r="JZY1608" s="34"/>
      <c r="KAF1608" s="35"/>
      <c r="KAG1608" s="34"/>
      <c r="KAN1608" s="35"/>
      <c r="KAO1608" s="34"/>
      <c r="KAV1608" s="35"/>
      <c r="KAW1608" s="34"/>
      <c r="KBD1608" s="35"/>
      <c r="KBE1608" s="34"/>
      <c r="KBL1608" s="35"/>
      <c r="KBM1608" s="34"/>
      <c r="KBT1608" s="35"/>
      <c r="KBU1608" s="34"/>
      <c r="KCB1608" s="35"/>
      <c r="KCC1608" s="34"/>
      <c r="KCJ1608" s="35"/>
      <c r="KCK1608" s="34"/>
      <c r="KCR1608" s="35"/>
      <c r="KCS1608" s="34"/>
      <c r="KCZ1608" s="35"/>
      <c r="KDA1608" s="34"/>
      <c r="KDH1608" s="35"/>
      <c r="KDI1608" s="34"/>
      <c r="KDP1608" s="35"/>
      <c r="KDQ1608" s="34"/>
      <c r="KDX1608" s="35"/>
      <c r="KDY1608" s="34"/>
      <c r="KEF1608" s="35"/>
      <c r="KEG1608" s="34"/>
      <c r="KEN1608" s="35"/>
      <c r="KEO1608" s="34"/>
      <c r="KEV1608" s="35"/>
      <c r="KEW1608" s="34"/>
      <c r="KFD1608" s="35"/>
      <c r="KFE1608" s="34"/>
      <c r="KFL1608" s="35"/>
      <c r="KFM1608" s="34"/>
      <c r="KFT1608" s="35"/>
      <c r="KFU1608" s="34"/>
      <c r="KGB1608" s="35"/>
      <c r="KGC1608" s="34"/>
      <c r="KGJ1608" s="35"/>
      <c r="KGK1608" s="34"/>
      <c r="KGR1608" s="35"/>
      <c r="KGS1608" s="34"/>
      <c r="KGZ1608" s="35"/>
      <c r="KHA1608" s="34"/>
      <c r="KHH1608" s="35"/>
      <c r="KHI1608" s="34"/>
      <c r="KHP1608" s="35"/>
      <c r="KHQ1608" s="34"/>
      <c r="KHX1608" s="35"/>
      <c r="KHY1608" s="34"/>
      <c r="KIF1608" s="35"/>
      <c r="KIG1608" s="34"/>
      <c r="KIN1608" s="35"/>
      <c r="KIO1608" s="34"/>
      <c r="KIV1608" s="35"/>
      <c r="KIW1608" s="34"/>
      <c r="KJD1608" s="35"/>
      <c r="KJE1608" s="34"/>
      <c r="KJL1608" s="35"/>
      <c r="KJM1608" s="34"/>
      <c r="KJT1608" s="35"/>
      <c r="KJU1608" s="34"/>
      <c r="KKB1608" s="35"/>
      <c r="KKC1608" s="34"/>
      <c r="KKJ1608" s="35"/>
      <c r="KKK1608" s="34"/>
      <c r="KKR1608" s="35"/>
      <c r="KKS1608" s="34"/>
      <c r="KKZ1608" s="35"/>
      <c r="KLA1608" s="34"/>
      <c r="KLH1608" s="35"/>
      <c r="KLI1608" s="34"/>
      <c r="KLP1608" s="35"/>
      <c r="KLQ1608" s="34"/>
      <c r="KLX1608" s="35"/>
      <c r="KLY1608" s="34"/>
      <c r="KMF1608" s="35"/>
      <c r="KMG1608" s="34"/>
      <c r="KMN1608" s="35"/>
      <c r="KMO1608" s="34"/>
      <c r="KMV1608" s="35"/>
      <c r="KMW1608" s="34"/>
      <c r="KND1608" s="35"/>
      <c r="KNE1608" s="34"/>
      <c r="KNL1608" s="35"/>
      <c r="KNM1608" s="34"/>
      <c r="KNT1608" s="35"/>
      <c r="KNU1608" s="34"/>
      <c r="KOB1608" s="35"/>
      <c r="KOC1608" s="34"/>
      <c r="KOJ1608" s="35"/>
      <c r="KOK1608" s="34"/>
      <c r="KOR1608" s="35"/>
      <c r="KOS1608" s="34"/>
      <c r="KOZ1608" s="35"/>
      <c r="KPA1608" s="34"/>
      <c r="KPH1608" s="35"/>
      <c r="KPI1608" s="34"/>
      <c r="KPP1608" s="35"/>
      <c r="KPQ1608" s="34"/>
      <c r="KPX1608" s="35"/>
      <c r="KPY1608" s="34"/>
      <c r="KQF1608" s="35"/>
      <c r="KQG1608" s="34"/>
      <c r="KQN1608" s="35"/>
      <c r="KQO1608" s="34"/>
      <c r="KQV1608" s="35"/>
      <c r="KQW1608" s="34"/>
      <c r="KRD1608" s="35"/>
      <c r="KRE1608" s="34"/>
      <c r="KRL1608" s="35"/>
      <c r="KRM1608" s="34"/>
      <c r="KRT1608" s="35"/>
      <c r="KRU1608" s="34"/>
      <c r="KSB1608" s="35"/>
      <c r="KSC1608" s="34"/>
      <c r="KSJ1608" s="35"/>
      <c r="KSK1608" s="34"/>
      <c r="KSR1608" s="35"/>
      <c r="KSS1608" s="34"/>
      <c r="KSZ1608" s="35"/>
      <c r="KTA1608" s="34"/>
      <c r="KTH1608" s="35"/>
      <c r="KTI1608" s="34"/>
      <c r="KTP1608" s="35"/>
      <c r="KTQ1608" s="34"/>
      <c r="KTX1608" s="35"/>
      <c r="KTY1608" s="34"/>
      <c r="KUF1608" s="35"/>
      <c r="KUG1608" s="34"/>
      <c r="KUN1608" s="35"/>
      <c r="KUO1608" s="34"/>
      <c r="KUV1608" s="35"/>
      <c r="KUW1608" s="34"/>
      <c r="KVD1608" s="35"/>
      <c r="KVE1608" s="34"/>
      <c r="KVL1608" s="35"/>
      <c r="KVM1608" s="34"/>
      <c r="KVT1608" s="35"/>
      <c r="KVU1608" s="34"/>
      <c r="KWB1608" s="35"/>
      <c r="KWC1608" s="34"/>
      <c r="KWJ1608" s="35"/>
      <c r="KWK1608" s="34"/>
      <c r="KWR1608" s="35"/>
      <c r="KWS1608" s="34"/>
      <c r="KWZ1608" s="35"/>
      <c r="KXA1608" s="34"/>
      <c r="KXH1608" s="35"/>
      <c r="KXI1608" s="34"/>
      <c r="KXP1608" s="35"/>
      <c r="KXQ1608" s="34"/>
      <c r="KXX1608" s="35"/>
      <c r="KXY1608" s="34"/>
      <c r="KYF1608" s="35"/>
      <c r="KYG1608" s="34"/>
      <c r="KYN1608" s="35"/>
      <c r="KYO1608" s="34"/>
      <c r="KYV1608" s="35"/>
      <c r="KYW1608" s="34"/>
      <c r="KZD1608" s="35"/>
      <c r="KZE1608" s="34"/>
      <c r="KZL1608" s="35"/>
      <c r="KZM1608" s="34"/>
      <c r="KZT1608" s="35"/>
      <c r="KZU1608" s="34"/>
      <c r="LAB1608" s="35"/>
      <c r="LAC1608" s="34"/>
      <c r="LAJ1608" s="35"/>
      <c r="LAK1608" s="34"/>
      <c r="LAR1608" s="35"/>
      <c r="LAS1608" s="34"/>
      <c r="LAZ1608" s="35"/>
      <c r="LBA1608" s="34"/>
      <c r="LBH1608" s="35"/>
      <c r="LBI1608" s="34"/>
      <c r="LBP1608" s="35"/>
      <c r="LBQ1608" s="34"/>
      <c r="LBX1608" s="35"/>
      <c r="LBY1608" s="34"/>
      <c r="LCF1608" s="35"/>
      <c r="LCG1608" s="34"/>
      <c r="LCN1608" s="35"/>
      <c r="LCO1608" s="34"/>
      <c r="LCV1608" s="35"/>
      <c r="LCW1608" s="34"/>
      <c r="LDD1608" s="35"/>
      <c r="LDE1608" s="34"/>
      <c r="LDL1608" s="35"/>
      <c r="LDM1608" s="34"/>
      <c r="LDT1608" s="35"/>
      <c r="LDU1608" s="34"/>
      <c r="LEB1608" s="35"/>
      <c r="LEC1608" s="34"/>
      <c r="LEJ1608" s="35"/>
      <c r="LEK1608" s="34"/>
      <c r="LER1608" s="35"/>
      <c r="LES1608" s="34"/>
      <c r="LEZ1608" s="35"/>
      <c r="LFA1608" s="34"/>
      <c r="LFH1608" s="35"/>
      <c r="LFI1608" s="34"/>
      <c r="LFP1608" s="35"/>
      <c r="LFQ1608" s="34"/>
      <c r="LFX1608" s="35"/>
      <c r="LFY1608" s="34"/>
      <c r="LGF1608" s="35"/>
      <c r="LGG1608" s="34"/>
      <c r="LGN1608" s="35"/>
      <c r="LGO1608" s="34"/>
      <c r="LGV1608" s="35"/>
      <c r="LGW1608" s="34"/>
      <c r="LHD1608" s="35"/>
      <c r="LHE1608" s="34"/>
      <c r="LHL1608" s="35"/>
      <c r="LHM1608" s="34"/>
      <c r="LHT1608" s="35"/>
      <c r="LHU1608" s="34"/>
      <c r="LIB1608" s="35"/>
      <c r="LIC1608" s="34"/>
      <c r="LIJ1608" s="35"/>
      <c r="LIK1608" s="34"/>
      <c r="LIR1608" s="35"/>
      <c r="LIS1608" s="34"/>
      <c r="LIZ1608" s="35"/>
      <c r="LJA1608" s="34"/>
      <c r="LJH1608" s="35"/>
      <c r="LJI1608" s="34"/>
      <c r="LJP1608" s="35"/>
      <c r="LJQ1608" s="34"/>
      <c r="LJX1608" s="35"/>
      <c r="LJY1608" s="34"/>
      <c r="LKF1608" s="35"/>
      <c r="LKG1608" s="34"/>
      <c r="LKN1608" s="35"/>
      <c r="LKO1608" s="34"/>
      <c r="LKV1608" s="35"/>
      <c r="LKW1608" s="34"/>
      <c r="LLD1608" s="35"/>
      <c r="LLE1608" s="34"/>
      <c r="LLL1608" s="35"/>
      <c r="LLM1608" s="34"/>
      <c r="LLT1608" s="35"/>
      <c r="LLU1608" s="34"/>
      <c r="LMB1608" s="35"/>
      <c r="LMC1608" s="34"/>
      <c r="LMJ1608" s="35"/>
      <c r="LMK1608" s="34"/>
      <c r="LMR1608" s="35"/>
      <c r="LMS1608" s="34"/>
      <c r="LMZ1608" s="35"/>
      <c r="LNA1608" s="34"/>
      <c r="LNH1608" s="35"/>
      <c r="LNI1608" s="34"/>
      <c r="LNP1608" s="35"/>
      <c r="LNQ1608" s="34"/>
      <c r="LNX1608" s="35"/>
      <c r="LNY1608" s="34"/>
      <c r="LOF1608" s="35"/>
      <c r="LOG1608" s="34"/>
      <c r="LON1608" s="35"/>
      <c r="LOO1608" s="34"/>
      <c r="LOV1608" s="35"/>
      <c r="LOW1608" s="34"/>
      <c r="LPD1608" s="35"/>
      <c r="LPE1608" s="34"/>
      <c r="LPL1608" s="35"/>
      <c r="LPM1608" s="34"/>
      <c r="LPT1608" s="35"/>
      <c r="LPU1608" s="34"/>
      <c r="LQB1608" s="35"/>
      <c r="LQC1608" s="34"/>
      <c r="LQJ1608" s="35"/>
      <c r="LQK1608" s="34"/>
      <c r="LQR1608" s="35"/>
      <c r="LQS1608" s="34"/>
      <c r="LQZ1608" s="35"/>
      <c r="LRA1608" s="34"/>
      <c r="LRH1608" s="35"/>
      <c r="LRI1608" s="34"/>
      <c r="LRP1608" s="35"/>
      <c r="LRQ1608" s="34"/>
      <c r="LRX1608" s="35"/>
      <c r="LRY1608" s="34"/>
      <c r="LSF1608" s="35"/>
      <c r="LSG1608" s="34"/>
      <c r="LSN1608" s="35"/>
      <c r="LSO1608" s="34"/>
      <c r="LSV1608" s="35"/>
      <c r="LSW1608" s="34"/>
      <c r="LTD1608" s="35"/>
      <c r="LTE1608" s="34"/>
      <c r="LTL1608" s="35"/>
      <c r="LTM1608" s="34"/>
      <c r="LTT1608" s="35"/>
      <c r="LTU1608" s="34"/>
      <c r="LUB1608" s="35"/>
      <c r="LUC1608" s="34"/>
      <c r="LUJ1608" s="35"/>
      <c r="LUK1608" s="34"/>
      <c r="LUR1608" s="35"/>
      <c r="LUS1608" s="34"/>
      <c r="LUZ1608" s="35"/>
      <c r="LVA1608" s="34"/>
      <c r="LVH1608" s="35"/>
      <c r="LVI1608" s="34"/>
      <c r="LVP1608" s="35"/>
      <c r="LVQ1608" s="34"/>
      <c r="LVX1608" s="35"/>
      <c r="LVY1608" s="34"/>
      <c r="LWF1608" s="35"/>
      <c r="LWG1608" s="34"/>
      <c r="LWN1608" s="35"/>
      <c r="LWO1608" s="34"/>
      <c r="LWV1608" s="35"/>
      <c r="LWW1608" s="34"/>
      <c r="LXD1608" s="35"/>
      <c r="LXE1608" s="34"/>
      <c r="LXL1608" s="35"/>
      <c r="LXM1608" s="34"/>
      <c r="LXT1608" s="35"/>
      <c r="LXU1608" s="34"/>
      <c r="LYB1608" s="35"/>
      <c r="LYC1608" s="34"/>
      <c r="LYJ1608" s="35"/>
      <c r="LYK1608" s="34"/>
      <c r="LYR1608" s="35"/>
      <c r="LYS1608" s="34"/>
      <c r="LYZ1608" s="35"/>
      <c r="LZA1608" s="34"/>
      <c r="LZH1608" s="35"/>
      <c r="LZI1608" s="34"/>
      <c r="LZP1608" s="35"/>
      <c r="LZQ1608" s="34"/>
      <c r="LZX1608" s="35"/>
      <c r="LZY1608" s="34"/>
      <c r="MAF1608" s="35"/>
      <c r="MAG1608" s="34"/>
      <c r="MAN1608" s="35"/>
      <c r="MAO1608" s="34"/>
      <c r="MAV1608" s="35"/>
      <c r="MAW1608" s="34"/>
      <c r="MBD1608" s="35"/>
      <c r="MBE1608" s="34"/>
      <c r="MBL1608" s="35"/>
      <c r="MBM1608" s="34"/>
      <c r="MBT1608" s="35"/>
      <c r="MBU1608" s="34"/>
      <c r="MCB1608" s="35"/>
      <c r="MCC1608" s="34"/>
      <c r="MCJ1608" s="35"/>
      <c r="MCK1608" s="34"/>
      <c r="MCR1608" s="35"/>
      <c r="MCS1608" s="34"/>
      <c r="MCZ1608" s="35"/>
      <c r="MDA1608" s="34"/>
      <c r="MDH1608" s="35"/>
      <c r="MDI1608" s="34"/>
      <c r="MDP1608" s="35"/>
      <c r="MDQ1608" s="34"/>
      <c r="MDX1608" s="35"/>
      <c r="MDY1608" s="34"/>
      <c r="MEF1608" s="35"/>
      <c r="MEG1608" s="34"/>
      <c r="MEN1608" s="35"/>
      <c r="MEO1608" s="34"/>
      <c r="MEV1608" s="35"/>
      <c r="MEW1608" s="34"/>
      <c r="MFD1608" s="35"/>
      <c r="MFE1608" s="34"/>
      <c r="MFL1608" s="35"/>
      <c r="MFM1608" s="34"/>
      <c r="MFT1608" s="35"/>
      <c r="MFU1608" s="34"/>
      <c r="MGB1608" s="35"/>
      <c r="MGC1608" s="34"/>
      <c r="MGJ1608" s="35"/>
      <c r="MGK1608" s="34"/>
      <c r="MGR1608" s="35"/>
      <c r="MGS1608" s="34"/>
      <c r="MGZ1608" s="35"/>
      <c r="MHA1608" s="34"/>
      <c r="MHH1608" s="35"/>
      <c r="MHI1608" s="34"/>
      <c r="MHP1608" s="35"/>
      <c r="MHQ1608" s="34"/>
      <c r="MHX1608" s="35"/>
      <c r="MHY1608" s="34"/>
      <c r="MIF1608" s="35"/>
      <c r="MIG1608" s="34"/>
      <c r="MIN1608" s="35"/>
      <c r="MIO1608" s="34"/>
      <c r="MIV1608" s="35"/>
      <c r="MIW1608" s="34"/>
      <c r="MJD1608" s="35"/>
      <c r="MJE1608" s="34"/>
      <c r="MJL1608" s="35"/>
      <c r="MJM1608" s="34"/>
      <c r="MJT1608" s="35"/>
      <c r="MJU1608" s="34"/>
      <c r="MKB1608" s="35"/>
      <c r="MKC1608" s="34"/>
      <c r="MKJ1608" s="35"/>
      <c r="MKK1608" s="34"/>
      <c r="MKR1608" s="35"/>
      <c r="MKS1608" s="34"/>
      <c r="MKZ1608" s="35"/>
      <c r="MLA1608" s="34"/>
      <c r="MLH1608" s="35"/>
      <c r="MLI1608" s="34"/>
      <c r="MLP1608" s="35"/>
      <c r="MLQ1608" s="34"/>
      <c r="MLX1608" s="35"/>
      <c r="MLY1608" s="34"/>
      <c r="MMF1608" s="35"/>
      <c r="MMG1608" s="34"/>
      <c r="MMN1608" s="35"/>
      <c r="MMO1608" s="34"/>
      <c r="MMV1608" s="35"/>
      <c r="MMW1608" s="34"/>
      <c r="MND1608" s="35"/>
      <c r="MNE1608" s="34"/>
      <c r="MNL1608" s="35"/>
      <c r="MNM1608" s="34"/>
      <c r="MNT1608" s="35"/>
      <c r="MNU1608" s="34"/>
      <c r="MOB1608" s="35"/>
      <c r="MOC1608" s="34"/>
      <c r="MOJ1608" s="35"/>
      <c r="MOK1608" s="34"/>
      <c r="MOR1608" s="35"/>
      <c r="MOS1608" s="34"/>
      <c r="MOZ1608" s="35"/>
      <c r="MPA1608" s="34"/>
      <c r="MPH1608" s="35"/>
      <c r="MPI1608" s="34"/>
      <c r="MPP1608" s="35"/>
      <c r="MPQ1608" s="34"/>
      <c r="MPX1608" s="35"/>
      <c r="MPY1608" s="34"/>
      <c r="MQF1608" s="35"/>
      <c r="MQG1608" s="34"/>
      <c r="MQN1608" s="35"/>
      <c r="MQO1608" s="34"/>
      <c r="MQV1608" s="35"/>
      <c r="MQW1608" s="34"/>
      <c r="MRD1608" s="35"/>
      <c r="MRE1608" s="34"/>
      <c r="MRL1608" s="35"/>
      <c r="MRM1608" s="34"/>
      <c r="MRT1608" s="35"/>
      <c r="MRU1608" s="34"/>
      <c r="MSB1608" s="35"/>
      <c r="MSC1608" s="34"/>
      <c r="MSJ1608" s="35"/>
      <c r="MSK1608" s="34"/>
      <c r="MSR1608" s="35"/>
      <c r="MSS1608" s="34"/>
      <c r="MSZ1608" s="35"/>
      <c r="MTA1608" s="34"/>
      <c r="MTH1608" s="35"/>
      <c r="MTI1608" s="34"/>
      <c r="MTP1608" s="35"/>
      <c r="MTQ1608" s="34"/>
      <c r="MTX1608" s="35"/>
      <c r="MTY1608" s="34"/>
      <c r="MUF1608" s="35"/>
      <c r="MUG1608" s="34"/>
      <c r="MUN1608" s="35"/>
      <c r="MUO1608" s="34"/>
      <c r="MUV1608" s="35"/>
      <c r="MUW1608" s="34"/>
      <c r="MVD1608" s="35"/>
      <c r="MVE1608" s="34"/>
      <c r="MVL1608" s="35"/>
      <c r="MVM1608" s="34"/>
      <c r="MVT1608" s="35"/>
      <c r="MVU1608" s="34"/>
      <c r="MWB1608" s="35"/>
      <c r="MWC1608" s="34"/>
      <c r="MWJ1608" s="35"/>
      <c r="MWK1608" s="34"/>
      <c r="MWR1608" s="35"/>
      <c r="MWS1608" s="34"/>
      <c r="MWZ1608" s="35"/>
      <c r="MXA1608" s="34"/>
      <c r="MXH1608" s="35"/>
      <c r="MXI1608" s="34"/>
      <c r="MXP1608" s="35"/>
      <c r="MXQ1608" s="34"/>
      <c r="MXX1608" s="35"/>
      <c r="MXY1608" s="34"/>
      <c r="MYF1608" s="35"/>
      <c r="MYG1608" s="34"/>
      <c r="MYN1608" s="35"/>
      <c r="MYO1608" s="34"/>
      <c r="MYV1608" s="35"/>
      <c r="MYW1608" s="34"/>
      <c r="MZD1608" s="35"/>
      <c r="MZE1608" s="34"/>
      <c r="MZL1608" s="35"/>
      <c r="MZM1608" s="34"/>
      <c r="MZT1608" s="35"/>
      <c r="MZU1608" s="34"/>
      <c r="NAB1608" s="35"/>
      <c r="NAC1608" s="34"/>
      <c r="NAJ1608" s="35"/>
      <c r="NAK1608" s="34"/>
      <c r="NAR1608" s="35"/>
      <c r="NAS1608" s="34"/>
      <c r="NAZ1608" s="35"/>
      <c r="NBA1608" s="34"/>
      <c r="NBH1608" s="35"/>
      <c r="NBI1608" s="34"/>
      <c r="NBP1608" s="35"/>
      <c r="NBQ1608" s="34"/>
      <c r="NBX1608" s="35"/>
      <c r="NBY1608" s="34"/>
      <c r="NCF1608" s="35"/>
      <c r="NCG1608" s="34"/>
      <c r="NCN1608" s="35"/>
      <c r="NCO1608" s="34"/>
      <c r="NCV1608" s="35"/>
      <c r="NCW1608" s="34"/>
      <c r="NDD1608" s="35"/>
      <c r="NDE1608" s="34"/>
      <c r="NDL1608" s="35"/>
      <c r="NDM1608" s="34"/>
      <c r="NDT1608" s="35"/>
      <c r="NDU1608" s="34"/>
      <c r="NEB1608" s="35"/>
      <c r="NEC1608" s="34"/>
      <c r="NEJ1608" s="35"/>
      <c r="NEK1608" s="34"/>
      <c r="NER1608" s="35"/>
      <c r="NES1608" s="34"/>
      <c r="NEZ1608" s="35"/>
      <c r="NFA1608" s="34"/>
      <c r="NFH1608" s="35"/>
      <c r="NFI1608" s="34"/>
      <c r="NFP1608" s="35"/>
      <c r="NFQ1608" s="34"/>
      <c r="NFX1608" s="35"/>
      <c r="NFY1608" s="34"/>
      <c r="NGF1608" s="35"/>
      <c r="NGG1608" s="34"/>
      <c r="NGN1608" s="35"/>
      <c r="NGO1608" s="34"/>
      <c r="NGV1608" s="35"/>
      <c r="NGW1608" s="34"/>
      <c r="NHD1608" s="35"/>
      <c r="NHE1608" s="34"/>
      <c r="NHL1608" s="35"/>
      <c r="NHM1608" s="34"/>
      <c r="NHT1608" s="35"/>
      <c r="NHU1608" s="34"/>
      <c r="NIB1608" s="35"/>
      <c r="NIC1608" s="34"/>
      <c r="NIJ1608" s="35"/>
      <c r="NIK1608" s="34"/>
      <c r="NIR1608" s="35"/>
      <c r="NIS1608" s="34"/>
      <c r="NIZ1608" s="35"/>
      <c r="NJA1608" s="34"/>
      <c r="NJH1608" s="35"/>
      <c r="NJI1608" s="34"/>
      <c r="NJP1608" s="35"/>
      <c r="NJQ1608" s="34"/>
      <c r="NJX1608" s="35"/>
      <c r="NJY1608" s="34"/>
      <c r="NKF1608" s="35"/>
      <c r="NKG1608" s="34"/>
      <c r="NKN1608" s="35"/>
      <c r="NKO1608" s="34"/>
      <c r="NKV1608" s="35"/>
      <c r="NKW1608" s="34"/>
      <c r="NLD1608" s="35"/>
      <c r="NLE1608" s="34"/>
      <c r="NLL1608" s="35"/>
      <c r="NLM1608" s="34"/>
      <c r="NLT1608" s="35"/>
      <c r="NLU1608" s="34"/>
      <c r="NMB1608" s="35"/>
      <c r="NMC1608" s="34"/>
      <c r="NMJ1608" s="35"/>
      <c r="NMK1608" s="34"/>
      <c r="NMR1608" s="35"/>
      <c r="NMS1608" s="34"/>
      <c r="NMZ1608" s="35"/>
      <c r="NNA1608" s="34"/>
      <c r="NNH1608" s="35"/>
      <c r="NNI1608" s="34"/>
      <c r="NNP1608" s="35"/>
      <c r="NNQ1608" s="34"/>
      <c r="NNX1608" s="35"/>
      <c r="NNY1608" s="34"/>
      <c r="NOF1608" s="35"/>
      <c r="NOG1608" s="34"/>
      <c r="NON1608" s="35"/>
      <c r="NOO1608" s="34"/>
      <c r="NOV1608" s="35"/>
      <c r="NOW1608" s="34"/>
      <c r="NPD1608" s="35"/>
      <c r="NPE1608" s="34"/>
      <c r="NPL1608" s="35"/>
      <c r="NPM1608" s="34"/>
      <c r="NPT1608" s="35"/>
      <c r="NPU1608" s="34"/>
      <c r="NQB1608" s="35"/>
      <c r="NQC1608" s="34"/>
      <c r="NQJ1608" s="35"/>
      <c r="NQK1608" s="34"/>
      <c r="NQR1608" s="35"/>
      <c r="NQS1608" s="34"/>
      <c r="NQZ1608" s="35"/>
      <c r="NRA1608" s="34"/>
      <c r="NRH1608" s="35"/>
      <c r="NRI1608" s="34"/>
      <c r="NRP1608" s="35"/>
      <c r="NRQ1608" s="34"/>
      <c r="NRX1608" s="35"/>
      <c r="NRY1608" s="34"/>
      <c r="NSF1608" s="35"/>
      <c r="NSG1608" s="34"/>
      <c r="NSN1608" s="35"/>
      <c r="NSO1608" s="34"/>
      <c r="NSV1608" s="35"/>
      <c r="NSW1608" s="34"/>
      <c r="NTD1608" s="35"/>
      <c r="NTE1608" s="34"/>
      <c r="NTL1608" s="35"/>
      <c r="NTM1608" s="34"/>
      <c r="NTT1608" s="35"/>
      <c r="NTU1608" s="34"/>
      <c r="NUB1608" s="35"/>
      <c r="NUC1608" s="34"/>
      <c r="NUJ1608" s="35"/>
      <c r="NUK1608" s="34"/>
      <c r="NUR1608" s="35"/>
      <c r="NUS1608" s="34"/>
      <c r="NUZ1608" s="35"/>
      <c r="NVA1608" s="34"/>
      <c r="NVH1608" s="35"/>
      <c r="NVI1608" s="34"/>
      <c r="NVP1608" s="35"/>
      <c r="NVQ1608" s="34"/>
      <c r="NVX1608" s="35"/>
      <c r="NVY1608" s="34"/>
      <c r="NWF1608" s="35"/>
      <c r="NWG1608" s="34"/>
      <c r="NWN1608" s="35"/>
      <c r="NWO1608" s="34"/>
      <c r="NWV1608" s="35"/>
      <c r="NWW1608" s="34"/>
      <c r="NXD1608" s="35"/>
      <c r="NXE1608" s="34"/>
      <c r="NXL1608" s="35"/>
      <c r="NXM1608" s="34"/>
      <c r="NXT1608" s="35"/>
      <c r="NXU1608" s="34"/>
      <c r="NYB1608" s="35"/>
      <c r="NYC1608" s="34"/>
      <c r="NYJ1608" s="35"/>
      <c r="NYK1608" s="34"/>
      <c r="NYR1608" s="35"/>
      <c r="NYS1608" s="34"/>
      <c r="NYZ1608" s="35"/>
      <c r="NZA1608" s="34"/>
      <c r="NZH1608" s="35"/>
      <c r="NZI1608" s="34"/>
      <c r="NZP1608" s="35"/>
      <c r="NZQ1608" s="34"/>
      <c r="NZX1608" s="35"/>
      <c r="NZY1608" s="34"/>
      <c r="OAF1608" s="35"/>
      <c r="OAG1608" s="34"/>
      <c r="OAN1608" s="35"/>
      <c r="OAO1608" s="34"/>
      <c r="OAV1608" s="35"/>
      <c r="OAW1608" s="34"/>
      <c r="OBD1608" s="35"/>
      <c r="OBE1608" s="34"/>
      <c r="OBL1608" s="35"/>
      <c r="OBM1608" s="34"/>
      <c r="OBT1608" s="35"/>
      <c r="OBU1608" s="34"/>
      <c r="OCB1608" s="35"/>
      <c r="OCC1608" s="34"/>
      <c r="OCJ1608" s="35"/>
      <c r="OCK1608" s="34"/>
      <c r="OCR1608" s="35"/>
      <c r="OCS1608" s="34"/>
      <c r="OCZ1608" s="35"/>
      <c r="ODA1608" s="34"/>
      <c r="ODH1608" s="35"/>
      <c r="ODI1608" s="34"/>
      <c r="ODP1608" s="35"/>
      <c r="ODQ1608" s="34"/>
      <c r="ODX1608" s="35"/>
      <c r="ODY1608" s="34"/>
      <c r="OEF1608" s="35"/>
      <c r="OEG1608" s="34"/>
      <c r="OEN1608" s="35"/>
      <c r="OEO1608" s="34"/>
      <c r="OEV1608" s="35"/>
      <c r="OEW1608" s="34"/>
      <c r="OFD1608" s="35"/>
      <c r="OFE1608" s="34"/>
      <c r="OFL1608" s="35"/>
      <c r="OFM1608" s="34"/>
      <c r="OFT1608" s="35"/>
      <c r="OFU1608" s="34"/>
      <c r="OGB1608" s="35"/>
      <c r="OGC1608" s="34"/>
      <c r="OGJ1608" s="35"/>
      <c r="OGK1608" s="34"/>
      <c r="OGR1608" s="35"/>
      <c r="OGS1608" s="34"/>
      <c r="OGZ1608" s="35"/>
      <c r="OHA1608" s="34"/>
      <c r="OHH1608" s="35"/>
      <c r="OHI1608" s="34"/>
      <c r="OHP1608" s="35"/>
      <c r="OHQ1608" s="34"/>
      <c r="OHX1608" s="35"/>
      <c r="OHY1608" s="34"/>
      <c r="OIF1608" s="35"/>
      <c r="OIG1608" s="34"/>
      <c r="OIN1608" s="35"/>
      <c r="OIO1608" s="34"/>
      <c r="OIV1608" s="35"/>
      <c r="OIW1608" s="34"/>
      <c r="OJD1608" s="35"/>
      <c r="OJE1608" s="34"/>
      <c r="OJL1608" s="35"/>
      <c r="OJM1608" s="34"/>
      <c r="OJT1608" s="35"/>
      <c r="OJU1608" s="34"/>
      <c r="OKB1608" s="35"/>
      <c r="OKC1608" s="34"/>
      <c r="OKJ1608" s="35"/>
      <c r="OKK1608" s="34"/>
      <c r="OKR1608" s="35"/>
      <c r="OKS1608" s="34"/>
      <c r="OKZ1608" s="35"/>
      <c r="OLA1608" s="34"/>
      <c r="OLH1608" s="35"/>
      <c r="OLI1608" s="34"/>
      <c r="OLP1608" s="35"/>
      <c r="OLQ1608" s="34"/>
      <c r="OLX1608" s="35"/>
      <c r="OLY1608" s="34"/>
      <c r="OMF1608" s="35"/>
      <c r="OMG1608" s="34"/>
      <c r="OMN1608" s="35"/>
      <c r="OMO1608" s="34"/>
      <c r="OMV1608" s="35"/>
      <c r="OMW1608" s="34"/>
      <c r="OND1608" s="35"/>
      <c r="ONE1608" s="34"/>
      <c r="ONL1608" s="35"/>
      <c r="ONM1608" s="34"/>
      <c r="ONT1608" s="35"/>
      <c r="ONU1608" s="34"/>
      <c r="OOB1608" s="35"/>
      <c r="OOC1608" s="34"/>
      <c r="OOJ1608" s="35"/>
      <c r="OOK1608" s="34"/>
      <c r="OOR1608" s="35"/>
      <c r="OOS1608" s="34"/>
      <c r="OOZ1608" s="35"/>
      <c r="OPA1608" s="34"/>
      <c r="OPH1608" s="35"/>
      <c r="OPI1608" s="34"/>
      <c r="OPP1608" s="35"/>
      <c r="OPQ1608" s="34"/>
      <c r="OPX1608" s="35"/>
      <c r="OPY1608" s="34"/>
      <c r="OQF1608" s="35"/>
      <c r="OQG1608" s="34"/>
      <c r="OQN1608" s="35"/>
      <c r="OQO1608" s="34"/>
      <c r="OQV1608" s="35"/>
      <c r="OQW1608" s="34"/>
      <c r="ORD1608" s="35"/>
      <c r="ORE1608" s="34"/>
      <c r="ORL1608" s="35"/>
      <c r="ORM1608" s="34"/>
      <c r="ORT1608" s="35"/>
      <c r="ORU1608" s="34"/>
      <c r="OSB1608" s="35"/>
      <c r="OSC1608" s="34"/>
      <c r="OSJ1608" s="35"/>
      <c r="OSK1608" s="34"/>
      <c r="OSR1608" s="35"/>
      <c r="OSS1608" s="34"/>
      <c r="OSZ1608" s="35"/>
      <c r="OTA1608" s="34"/>
      <c r="OTH1608" s="35"/>
      <c r="OTI1608" s="34"/>
      <c r="OTP1608" s="35"/>
      <c r="OTQ1608" s="34"/>
      <c r="OTX1608" s="35"/>
      <c r="OTY1608" s="34"/>
      <c r="OUF1608" s="35"/>
      <c r="OUG1608" s="34"/>
      <c r="OUN1608" s="35"/>
      <c r="OUO1608" s="34"/>
      <c r="OUV1608" s="35"/>
      <c r="OUW1608" s="34"/>
      <c r="OVD1608" s="35"/>
      <c r="OVE1608" s="34"/>
      <c r="OVL1608" s="35"/>
      <c r="OVM1608" s="34"/>
      <c r="OVT1608" s="35"/>
      <c r="OVU1608" s="34"/>
      <c r="OWB1608" s="35"/>
      <c r="OWC1608" s="34"/>
      <c r="OWJ1608" s="35"/>
      <c r="OWK1608" s="34"/>
      <c r="OWR1608" s="35"/>
      <c r="OWS1608" s="34"/>
      <c r="OWZ1608" s="35"/>
      <c r="OXA1608" s="34"/>
      <c r="OXH1608" s="35"/>
      <c r="OXI1608" s="34"/>
      <c r="OXP1608" s="35"/>
      <c r="OXQ1608" s="34"/>
      <c r="OXX1608" s="35"/>
      <c r="OXY1608" s="34"/>
      <c r="OYF1608" s="35"/>
      <c r="OYG1608" s="34"/>
      <c r="OYN1608" s="35"/>
      <c r="OYO1608" s="34"/>
      <c r="OYV1608" s="35"/>
      <c r="OYW1608" s="34"/>
      <c r="OZD1608" s="35"/>
      <c r="OZE1608" s="34"/>
      <c r="OZL1608" s="35"/>
      <c r="OZM1608" s="34"/>
      <c r="OZT1608" s="35"/>
      <c r="OZU1608" s="34"/>
      <c r="PAB1608" s="35"/>
      <c r="PAC1608" s="34"/>
      <c r="PAJ1608" s="35"/>
      <c r="PAK1608" s="34"/>
      <c r="PAR1608" s="35"/>
      <c r="PAS1608" s="34"/>
      <c r="PAZ1608" s="35"/>
      <c r="PBA1608" s="34"/>
      <c r="PBH1608" s="35"/>
      <c r="PBI1608" s="34"/>
      <c r="PBP1608" s="35"/>
      <c r="PBQ1608" s="34"/>
      <c r="PBX1608" s="35"/>
      <c r="PBY1608" s="34"/>
      <c r="PCF1608" s="35"/>
      <c r="PCG1608" s="34"/>
      <c r="PCN1608" s="35"/>
      <c r="PCO1608" s="34"/>
      <c r="PCV1608" s="35"/>
      <c r="PCW1608" s="34"/>
      <c r="PDD1608" s="35"/>
      <c r="PDE1608" s="34"/>
      <c r="PDL1608" s="35"/>
      <c r="PDM1608" s="34"/>
      <c r="PDT1608" s="35"/>
      <c r="PDU1608" s="34"/>
      <c r="PEB1608" s="35"/>
      <c r="PEC1608" s="34"/>
      <c r="PEJ1608" s="35"/>
      <c r="PEK1608" s="34"/>
      <c r="PER1608" s="35"/>
      <c r="PES1608" s="34"/>
      <c r="PEZ1608" s="35"/>
      <c r="PFA1608" s="34"/>
      <c r="PFH1608" s="35"/>
      <c r="PFI1608" s="34"/>
      <c r="PFP1608" s="35"/>
      <c r="PFQ1608" s="34"/>
      <c r="PFX1608" s="35"/>
      <c r="PFY1608" s="34"/>
      <c r="PGF1608" s="35"/>
      <c r="PGG1608" s="34"/>
      <c r="PGN1608" s="35"/>
      <c r="PGO1608" s="34"/>
      <c r="PGV1608" s="35"/>
      <c r="PGW1608" s="34"/>
      <c r="PHD1608" s="35"/>
      <c r="PHE1608" s="34"/>
      <c r="PHL1608" s="35"/>
      <c r="PHM1608" s="34"/>
      <c r="PHT1608" s="35"/>
      <c r="PHU1608" s="34"/>
      <c r="PIB1608" s="35"/>
      <c r="PIC1608" s="34"/>
      <c r="PIJ1608" s="35"/>
      <c r="PIK1608" s="34"/>
      <c r="PIR1608" s="35"/>
      <c r="PIS1608" s="34"/>
      <c r="PIZ1608" s="35"/>
      <c r="PJA1608" s="34"/>
      <c r="PJH1608" s="35"/>
      <c r="PJI1608" s="34"/>
      <c r="PJP1608" s="35"/>
      <c r="PJQ1608" s="34"/>
      <c r="PJX1608" s="35"/>
      <c r="PJY1608" s="34"/>
      <c r="PKF1608" s="35"/>
      <c r="PKG1608" s="34"/>
      <c r="PKN1608" s="35"/>
      <c r="PKO1608" s="34"/>
      <c r="PKV1608" s="35"/>
      <c r="PKW1608" s="34"/>
      <c r="PLD1608" s="35"/>
      <c r="PLE1608" s="34"/>
      <c r="PLL1608" s="35"/>
      <c r="PLM1608" s="34"/>
      <c r="PLT1608" s="35"/>
      <c r="PLU1608" s="34"/>
      <c r="PMB1608" s="35"/>
      <c r="PMC1608" s="34"/>
      <c r="PMJ1608" s="35"/>
      <c r="PMK1608" s="34"/>
      <c r="PMR1608" s="35"/>
      <c r="PMS1608" s="34"/>
      <c r="PMZ1608" s="35"/>
      <c r="PNA1608" s="34"/>
      <c r="PNH1608" s="35"/>
      <c r="PNI1608" s="34"/>
      <c r="PNP1608" s="35"/>
      <c r="PNQ1608" s="34"/>
      <c r="PNX1608" s="35"/>
      <c r="PNY1608" s="34"/>
      <c r="POF1608" s="35"/>
      <c r="POG1608" s="34"/>
      <c r="PON1608" s="35"/>
      <c r="POO1608" s="34"/>
      <c r="POV1608" s="35"/>
      <c r="POW1608" s="34"/>
      <c r="PPD1608" s="35"/>
      <c r="PPE1608" s="34"/>
      <c r="PPL1608" s="35"/>
      <c r="PPM1608" s="34"/>
      <c r="PPT1608" s="35"/>
      <c r="PPU1608" s="34"/>
      <c r="PQB1608" s="35"/>
      <c r="PQC1608" s="34"/>
      <c r="PQJ1608" s="35"/>
      <c r="PQK1608" s="34"/>
      <c r="PQR1608" s="35"/>
      <c r="PQS1608" s="34"/>
      <c r="PQZ1608" s="35"/>
      <c r="PRA1608" s="34"/>
      <c r="PRH1608" s="35"/>
      <c r="PRI1608" s="34"/>
      <c r="PRP1608" s="35"/>
      <c r="PRQ1608" s="34"/>
      <c r="PRX1608" s="35"/>
      <c r="PRY1608" s="34"/>
      <c r="PSF1608" s="35"/>
      <c r="PSG1608" s="34"/>
      <c r="PSN1608" s="35"/>
      <c r="PSO1608" s="34"/>
      <c r="PSV1608" s="35"/>
      <c r="PSW1608" s="34"/>
      <c r="PTD1608" s="35"/>
      <c r="PTE1608" s="34"/>
      <c r="PTL1608" s="35"/>
      <c r="PTM1608" s="34"/>
      <c r="PTT1608" s="35"/>
      <c r="PTU1608" s="34"/>
      <c r="PUB1608" s="35"/>
      <c r="PUC1608" s="34"/>
      <c r="PUJ1608" s="35"/>
      <c r="PUK1608" s="34"/>
      <c r="PUR1608" s="35"/>
      <c r="PUS1608" s="34"/>
      <c r="PUZ1608" s="35"/>
      <c r="PVA1608" s="34"/>
      <c r="PVH1608" s="35"/>
      <c r="PVI1608" s="34"/>
      <c r="PVP1608" s="35"/>
      <c r="PVQ1608" s="34"/>
      <c r="PVX1608" s="35"/>
      <c r="PVY1608" s="34"/>
      <c r="PWF1608" s="35"/>
      <c r="PWG1608" s="34"/>
      <c r="PWN1608" s="35"/>
      <c r="PWO1608" s="34"/>
      <c r="PWV1608" s="35"/>
      <c r="PWW1608" s="34"/>
      <c r="PXD1608" s="35"/>
      <c r="PXE1608" s="34"/>
      <c r="PXL1608" s="35"/>
      <c r="PXM1608" s="34"/>
      <c r="PXT1608" s="35"/>
      <c r="PXU1608" s="34"/>
      <c r="PYB1608" s="35"/>
      <c r="PYC1608" s="34"/>
      <c r="PYJ1608" s="35"/>
      <c r="PYK1608" s="34"/>
      <c r="PYR1608" s="35"/>
      <c r="PYS1608" s="34"/>
      <c r="PYZ1608" s="35"/>
      <c r="PZA1608" s="34"/>
      <c r="PZH1608" s="35"/>
      <c r="PZI1608" s="34"/>
      <c r="PZP1608" s="35"/>
      <c r="PZQ1608" s="34"/>
      <c r="PZX1608" s="35"/>
      <c r="PZY1608" s="34"/>
      <c r="QAF1608" s="35"/>
      <c r="QAG1608" s="34"/>
      <c r="QAN1608" s="35"/>
      <c r="QAO1608" s="34"/>
      <c r="QAV1608" s="35"/>
      <c r="QAW1608" s="34"/>
      <c r="QBD1608" s="35"/>
      <c r="QBE1608" s="34"/>
      <c r="QBL1608" s="35"/>
      <c r="QBM1608" s="34"/>
      <c r="QBT1608" s="35"/>
      <c r="QBU1608" s="34"/>
      <c r="QCB1608" s="35"/>
      <c r="QCC1608" s="34"/>
      <c r="QCJ1608" s="35"/>
      <c r="QCK1608" s="34"/>
      <c r="QCR1608" s="35"/>
      <c r="QCS1608" s="34"/>
      <c r="QCZ1608" s="35"/>
      <c r="QDA1608" s="34"/>
      <c r="QDH1608" s="35"/>
      <c r="QDI1608" s="34"/>
      <c r="QDP1608" s="35"/>
      <c r="QDQ1608" s="34"/>
      <c r="QDX1608" s="35"/>
      <c r="QDY1608" s="34"/>
      <c r="QEF1608" s="35"/>
      <c r="QEG1608" s="34"/>
      <c r="QEN1608" s="35"/>
      <c r="QEO1608" s="34"/>
      <c r="QEV1608" s="35"/>
      <c r="QEW1608" s="34"/>
      <c r="QFD1608" s="35"/>
      <c r="QFE1608" s="34"/>
      <c r="QFL1608" s="35"/>
      <c r="QFM1608" s="34"/>
      <c r="QFT1608" s="35"/>
      <c r="QFU1608" s="34"/>
      <c r="QGB1608" s="35"/>
      <c r="QGC1608" s="34"/>
      <c r="QGJ1608" s="35"/>
      <c r="QGK1608" s="34"/>
      <c r="QGR1608" s="35"/>
      <c r="QGS1608" s="34"/>
      <c r="QGZ1608" s="35"/>
      <c r="QHA1608" s="34"/>
      <c r="QHH1608" s="35"/>
      <c r="QHI1608" s="34"/>
      <c r="QHP1608" s="35"/>
      <c r="QHQ1608" s="34"/>
      <c r="QHX1608" s="35"/>
      <c r="QHY1608" s="34"/>
      <c r="QIF1608" s="35"/>
      <c r="QIG1608" s="34"/>
      <c r="QIN1608" s="35"/>
      <c r="QIO1608" s="34"/>
      <c r="QIV1608" s="35"/>
      <c r="QIW1608" s="34"/>
      <c r="QJD1608" s="35"/>
      <c r="QJE1608" s="34"/>
      <c r="QJL1608" s="35"/>
      <c r="QJM1608" s="34"/>
      <c r="QJT1608" s="35"/>
      <c r="QJU1608" s="34"/>
      <c r="QKB1608" s="35"/>
      <c r="QKC1608" s="34"/>
      <c r="QKJ1608" s="35"/>
      <c r="QKK1608" s="34"/>
      <c r="QKR1608" s="35"/>
      <c r="QKS1608" s="34"/>
      <c r="QKZ1608" s="35"/>
      <c r="QLA1608" s="34"/>
      <c r="QLH1608" s="35"/>
      <c r="QLI1608" s="34"/>
      <c r="QLP1608" s="35"/>
      <c r="QLQ1608" s="34"/>
      <c r="QLX1608" s="35"/>
      <c r="QLY1608" s="34"/>
      <c r="QMF1608" s="35"/>
      <c r="QMG1608" s="34"/>
      <c r="QMN1608" s="35"/>
      <c r="QMO1608" s="34"/>
      <c r="QMV1608" s="35"/>
      <c r="QMW1608" s="34"/>
      <c r="QND1608" s="35"/>
      <c r="QNE1608" s="34"/>
      <c r="QNL1608" s="35"/>
      <c r="QNM1608" s="34"/>
      <c r="QNT1608" s="35"/>
      <c r="QNU1608" s="34"/>
      <c r="QOB1608" s="35"/>
      <c r="QOC1608" s="34"/>
      <c r="QOJ1608" s="35"/>
      <c r="QOK1608" s="34"/>
      <c r="QOR1608" s="35"/>
      <c r="QOS1608" s="34"/>
      <c r="QOZ1608" s="35"/>
      <c r="QPA1608" s="34"/>
      <c r="QPH1608" s="35"/>
      <c r="QPI1608" s="34"/>
      <c r="QPP1608" s="35"/>
      <c r="QPQ1608" s="34"/>
      <c r="QPX1608" s="35"/>
      <c r="QPY1608" s="34"/>
      <c r="QQF1608" s="35"/>
      <c r="QQG1608" s="34"/>
      <c r="QQN1608" s="35"/>
      <c r="QQO1608" s="34"/>
      <c r="QQV1608" s="35"/>
      <c r="QQW1608" s="34"/>
      <c r="QRD1608" s="35"/>
      <c r="QRE1608" s="34"/>
      <c r="QRL1608" s="35"/>
      <c r="QRM1608" s="34"/>
      <c r="QRT1608" s="35"/>
      <c r="QRU1608" s="34"/>
      <c r="QSB1608" s="35"/>
      <c r="QSC1608" s="34"/>
      <c r="QSJ1608" s="35"/>
      <c r="QSK1608" s="34"/>
      <c r="QSR1608" s="35"/>
      <c r="QSS1608" s="34"/>
      <c r="QSZ1608" s="35"/>
      <c r="QTA1608" s="34"/>
      <c r="QTH1608" s="35"/>
      <c r="QTI1608" s="34"/>
      <c r="QTP1608" s="35"/>
      <c r="QTQ1608" s="34"/>
      <c r="QTX1608" s="35"/>
      <c r="QTY1608" s="34"/>
      <c r="QUF1608" s="35"/>
      <c r="QUG1608" s="34"/>
      <c r="QUN1608" s="35"/>
      <c r="QUO1608" s="34"/>
      <c r="QUV1608" s="35"/>
      <c r="QUW1608" s="34"/>
      <c r="QVD1608" s="35"/>
      <c r="QVE1608" s="34"/>
      <c r="QVL1608" s="35"/>
      <c r="QVM1608" s="34"/>
      <c r="QVT1608" s="35"/>
      <c r="QVU1608" s="34"/>
      <c r="QWB1608" s="35"/>
      <c r="QWC1608" s="34"/>
      <c r="QWJ1608" s="35"/>
      <c r="QWK1608" s="34"/>
      <c r="QWR1608" s="35"/>
      <c r="QWS1608" s="34"/>
      <c r="QWZ1608" s="35"/>
      <c r="QXA1608" s="34"/>
      <c r="QXH1608" s="35"/>
      <c r="QXI1608" s="34"/>
      <c r="QXP1608" s="35"/>
      <c r="QXQ1608" s="34"/>
      <c r="QXX1608" s="35"/>
      <c r="QXY1608" s="34"/>
      <c r="QYF1608" s="35"/>
      <c r="QYG1608" s="34"/>
      <c r="QYN1608" s="35"/>
      <c r="QYO1608" s="34"/>
      <c r="QYV1608" s="35"/>
      <c r="QYW1608" s="34"/>
      <c r="QZD1608" s="35"/>
      <c r="QZE1608" s="34"/>
      <c r="QZL1608" s="35"/>
      <c r="QZM1608" s="34"/>
      <c r="QZT1608" s="35"/>
      <c r="QZU1608" s="34"/>
      <c r="RAB1608" s="35"/>
      <c r="RAC1608" s="34"/>
      <c r="RAJ1608" s="35"/>
      <c r="RAK1608" s="34"/>
      <c r="RAR1608" s="35"/>
      <c r="RAS1608" s="34"/>
      <c r="RAZ1608" s="35"/>
      <c r="RBA1608" s="34"/>
      <c r="RBH1608" s="35"/>
      <c r="RBI1608" s="34"/>
      <c r="RBP1608" s="35"/>
      <c r="RBQ1608" s="34"/>
      <c r="RBX1608" s="35"/>
      <c r="RBY1608" s="34"/>
      <c r="RCF1608" s="35"/>
      <c r="RCG1608" s="34"/>
      <c r="RCN1608" s="35"/>
      <c r="RCO1608" s="34"/>
      <c r="RCV1608" s="35"/>
      <c r="RCW1608" s="34"/>
      <c r="RDD1608" s="35"/>
      <c r="RDE1608" s="34"/>
      <c r="RDL1608" s="35"/>
      <c r="RDM1608" s="34"/>
      <c r="RDT1608" s="35"/>
      <c r="RDU1608" s="34"/>
      <c r="REB1608" s="35"/>
      <c r="REC1608" s="34"/>
      <c r="REJ1608" s="35"/>
      <c r="REK1608" s="34"/>
      <c r="RER1608" s="35"/>
      <c r="RES1608" s="34"/>
      <c r="REZ1608" s="35"/>
      <c r="RFA1608" s="34"/>
      <c r="RFH1608" s="35"/>
      <c r="RFI1608" s="34"/>
      <c r="RFP1608" s="35"/>
      <c r="RFQ1608" s="34"/>
      <c r="RFX1608" s="35"/>
      <c r="RFY1608" s="34"/>
      <c r="RGF1608" s="35"/>
      <c r="RGG1608" s="34"/>
      <c r="RGN1608" s="35"/>
      <c r="RGO1608" s="34"/>
      <c r="RGV1608" s="35"/>
      <c r="RGW1608" s="34"/>
      <c r="RHD1608" s="35"/>
      <c r="RHE1608" s="34"/>
      <c r="RHL1608" s="35"/>
      <c r="RHM1608" s="34"/>
      <c r="RHT1608" s="35"/>
      <c r="RHU1608" s="34"/>
      <c r="RIB1608" s="35"/>
      <c r="RIC1608" s="34"/>
      <c r="RIJ1608" s="35"/>
      <c r="RIK1608" s="34"/>
      <c r="RIR1608" s="35"/>
      <c r="RIS1608" s="34"/>
      <c r="RIZ1608" s="35"/>
      <c r="RJA1608" s="34"/>
      <c r="RJH1608" s="35"/>
      <c r="RJI1608" s="34"/>
      <c r="RJP1608" s="35"/>
      <c r="RJQ1608" s="34"/>
      <c r="RJX1608" s="35"/>
      <c r="RJY1608" s="34"/>
      <c r="RKF1608" s="35"/>
      <c r="RKG1608" s="34"/>
      <c r="RKN1608" s="35"/>
      <c r="RKO1608" s="34"/>
      <c r="RKV1608" s="35"/>
      <c r="RKW1608" s="34"/>
      <c r="RLD1608" s="35"/>
      <c r="RLE1608" s="34"/>
      <c r="RLL1608" s="35"/>
      <c r="RLM1608" s="34"/>
      <c r="RLT1608" s="35"/>
      <c r="RLU1608" s="34"/>
      <c r="RMB1608" s="35"/>
      <c r="RMC1608" s="34"/>
      <c r="RMJ1608" s="35"/>
      <c r="RMK1608" s="34"/>
      <c r="RMR1608" s="35"/>
      <c r="RMS1608" s="34"/>
      <c r="RMZ1608" s="35"/>
      <c r="RNA1608" s="34"/>
      <c r="RNH1608" s="35"/>
      <c r="RNI1608" s="34"/>
      <c r="RNP1608" s="35"/>
      <c r="RNQ1608" s="34"/>
      <c r="RNX1608" s="35"/>
      <c r="RNY1608" s="34"/>
      <c r="ROF1608" s="35"/>
      <c r="ROG1608" s="34"/>
      <c r="RON1608" s="35"/>
      <c r="ROO1608" s="34"/>
      <c r="ROV1608" s="35"/>
      <c r="ROW1608" s="34"/>
      <c r="RPD1608" s="35"/>
      <c r="RPE1608" s="34"/>
      <c r="RPL1608" s="35"/>
      <c r="RPM1608" s="34"/>
      <c r="RPT1608" s="35"/>
      <c r="RPU1608" s="34"/>
      <c r="RQB1608" s="35"/>
      <c r="RQC1608" s="34"/>
      <c r="RQJ1608" s="35"/>
      <c r="RQK1608" s="34"/>
      <c r="RQR1608" s="35"/>
      <c r="RQS1608" s="34"/>
      <c r="RQZ1608" s="35"/>
      <c r="RRA1608" s="34"/>
      <c r="RRH1608" s="35"/>
      <c r="RRI1608" s="34"/>
      <c r="RRP1608" s="35"/>
      <c r="RRQ1608" s="34"/>
      <c r="RRX1608" s="35"/>
      <c r="RRY1608" s="34"/>
      <c r="RSF1608" s="35"/>
      <c r="RSG1608" s="34"/>
      <c r="RSN1608" s="35"/>
      <c r="RSO1608" s="34"/>
      <c r="RSV1608" s="35"/>
      <c r="RSW1608" s="34"/>
      <c r="RTD1608" s="35"/>
      <c r="RTE1608" s="34"/>
      <c r="RTL1608" s="35"/>
      <c r="RTM1608" s="34"/>
      <c r="RTT1608" s="35"/>
      <c r="RTU1608" s="34"/>
      <c r="RUB1608" s="35"/>
      <c r="RUC1608" s="34"/>
      <c r="RUJ1608" s="35"/>
      <c r="RUK1608" s="34"/>
      <c r="RUR1608" s="35"/>
      <c r="RUS1608" s="34"/>
      <c r="RUZ1608" s="35"/>
      <c r="RVA1608" s="34"/>
      <c r="RVH1608" s="35"/>
      <c r="RVI1608" s="34"/>
      <c r="RVP1608" s="35"/>
      <c r="RVQ1608" s="34"/>
      <c r="RVX1608" s="35"/>
      <c r="RVY1608" s="34"/>
      <c r="RWF1608" s="35"/>
      <c r="RWG1608" s="34"/>
      <c r="RWN1608" s="35"/>
      <c r="RWO1608" s="34"/>
      <c r="RWV1608" s="35"/>
      <c r="RWW1608" s="34"/>
      <c r="RXD1608" s="35"/>
      <c r="RXE1608" s="34"/>
      <c r="RXL1608" s="35"/>
      <c r="RXM1608" s="34"/>
      <c r="RXT1608" s="35"/>
      <c r="RXU1608" s="34"/>
      <c r="RYB1608" s="35"/>
      <c r="RYC1608" s="34"/>
      <c r="RYJ1608" s="35"/>
      <c r="RYK1608" s="34"/>
      <c r="RYR1608" s="35"/>
      <c r="RYS1608" s="34"/>
      <c r="RYZ1608" s="35"/>
      <c r="RZA1608" s="34"/>
      <c r="RZH1608" s="35"/>
      <c r="RZI1608" s="34"/>
      <c r="RZP1608" s="35"/>
      <c r="RZQ1608" s="34"/>
      <c r="RZX1608" s="35"/>
      <c r="RZY1608" s="34"/>
      <c r="SAF1608" s="35"/>
      <c r="SAG1608" s="34"/>
      <c r="SAN1608" s="35"/>
      <c r="SAO1608" s="34"/>
      <c r="SAV1608" s="35"/>
      <c r="SAW1608" s="34"/>
      <c r="SBD1608" s="35"/>
      <c r="SBE1608" s="34"/>
      <c r="SBL1608" s="35"/>
      <c r="SBM1608" s="34"/>
      <c r="SBT1608" s="35"/>
      <c r="SBU1608" s="34"/>
      <c r="SCB1608" s="35"/>
      <c r="SCC1608" s="34"/>
      <c r="SCJ1608" s="35"/>
      <c r="SCK1608" s="34"/>
      <c r="SCR1608" s="35"/>
      <c r="SCS1608" s="34"/>
      <c r="SCZ1608" s="35"/>
      <c r="SDA1608" s="34"/>
      <c r="SDH1608" s="35"/>
      <c r="SDI1608" s="34"/>
      <c r="SDP1608" s="35"/>
      <c r="SDQ1608" s="34"/>
      <c r="SDX1608" s="35"/>
      <c r="SDY1608" s="34"/>
      <c r="SEF1608" s="35"/>
      <c r="SEG1608" s="34"/>
      <c r="SEN1608" s="35"/>
      <c r="SEO1608" s="34"/>
      <c r="SEV1608" s="35"/>
      <c r="SEW1608" s="34"/>
      <c r="SFD1608" s="35"/>
      <c r="SFE1608" s="34"/>
      <c r="SFL1608" s="35"/>
      <c r="SFM1608" s="34"/>
      <c r="SFT1608" s="35"/>
      <c r="SFU1608" s="34"/>
      <c r="SGB1608" s="35"/>
      <c r="SGC1608" s="34"/>
      <c r="SGJ1608" s="35"/>
      <c r="SGK1608" s="34"/>
      <c r="SGR1608" s="35"/>
      <c r="SGS1608" s="34"/>
      <c r="SGZ1608" s="35"/>
      <c r="SHA1608" s="34"/>
      <c r="SHH1608" s="35"/>
      <c r="SHI1608" s="34"/>
      <c r="SHP1608" s="35"/>
      <c r="SHQ1608" s="34"/>
      <c r="SHX1608" s="35"/>
      <c r="SHY1608" s="34"/>
      <c r="SIF1608" s="35"/>
      <c r="SIG1608" s="34"/>
      <c r="SIN1608" s="35"/>
      <c r="SIO1608" s="34"/>
      <c r="SIV1608" s="35"/>
      <c r="SIW1608" s="34"/>
      <c r="SJD1608" s="35"/>
      <c r="SJE1608" s="34"/>
      <c r="SJL1608" s="35"/>
      <c r="SJM1608" s="34"/>
      <c r="SJT1608" s="35"/>
      <c r="SJU1608" s="34"/>
      <c r="SKB1608" s="35"/>
      <c r="SKC1608" s="34"/>
      <c r="SKJ1608" s="35"/>
      <c r="SKK1608" s="34"/>
      <c r="SKR1608" s="35"/>
      <c r="SKS1608" s="34"/>
      <c r="SKZ1608" s="35"/>
      <c r="SLA1608" s="34"/>
      <c r="SLH1608" s="35"/>
      <c r="SLI1608" s="34"/>
      <c r="SLP1608" s="35"/>
      <c r="SLQ1608" s="34"/>
      <c r="SLX1608" s="35"/>
      <c r="SLY1608" s="34"/>
      <c r="SMF1608" s="35"/>
      <c r="SMG1608" s="34"/>
      <c r="SMN1608" s="35"/>
      <c r="SMO1608" s="34"/>
      <c r="SMV1608" s="35"/>
      <c r="SMW1608" s="34"/>
      <c r="SND1608" s="35"/>
      <c r="SNE1608" s="34"/>
      <c r="SNL1608" s="35"/>
      <c r="SNM1608" s="34"/>
      <c r="SNT1608" s="35"/>
      <c r="SNU1608" s="34"/>
      <c r="SOB1608" s="35"/>
      <c r="SOC1608" s="34"/>
      <c r="SOJ1608" s="35"/>
      <c r="SOK1608" s="34"/>
      <c r="SOR1608" s="35"/>
      <c r="SOS1608" s="34"/>
      <c r="SOZ1608" s="35"/>
      <c r="SPA1608" s="34"/>
      <c r="SPH1608" s="35"/>
      <c r="SPI1608" s="34"/>
      <c r="SPP1608" s="35"/>
      <c r="SPQ1608" s="34"/>
      <c r="SPX1608" s="35"/>
      <c r="SPY1608" s="34"/>
      <c r="SQF1608" s="35"/>
      <c r="SQG1608" s="34"/>
      <c r="SQN1608" s="35"/>
      <c r="SQO1608" s="34"/>
      <c r="SQV1608" s="35"/>
      <c r="SQW1608" s="34"/>
      <c r="SRD1608" s="35"/>
      <c r="SRE1608" s="34"/>
      <c r="SRL1608" s="35"/>
      <c r="SRM1608" s="34"/>
      <c r="SRT1608" s="35"/>
      <c r="SRU1608" s="34"/>
      <c r="SSB1608" s="35"/>
      <c r="SSC1608" s="34"/>
      <c r="SSJ1608" s="35"/>
      <c r="SSK1608" s="34"/>
      <c r="SSR1608" s="35"/>
      <c r="SSS1608" s="34"/>
      <c r="SSZ1608" s="35"/>
      <c r="STA1608" s="34"/>
      <c r="STH1608" s="35"/>
      <c r="STI1608" s="34"/>
      <c r="STP1608" s="35"/>
      <c r="STQ1608" s="34"/>
      <c r="STX1608" s="35"/>
      <c r="STY1608" s="34"/>
      <c r="SUF1608" s="35"/>
      <c r="SUG1608" s="34"/>
      <c r="SUN1608" s="35"/>
      <c r="SUO1608" s="34"/>
      <c r="SUV1608" s="35"/>
      <c r="SUW1608" s="34"/>
      <c r="SVD1608" s="35"/>
      <c r="SVE1608" s="34"/>
      <c r="SVL1608" s="35"/>
      <c r="SVM1608" s="34"/>
      <c r="SVT1608" s="35"/>
      <c r="SVU1608" s="34"/>
      <c r="SWB1608" s="35"/>
      <c r="SWC1608" s="34"/>
      <c r="SWJ1608" s="35"/>
      <c r="SWK1608" s="34"/>
      <c r="SWR1608" s="35"/>
      <c r="SWS1608" s="34"/>
      <c r="SWZ1608" s="35"/>
      <c r="SXA1608" s="34"/>
      <c r="SXH1608" s="35"/>
      <c r="SXI1608" s="34"/>
      <c r="SXP1608" s="35"/>
      <c r="SXQ1608" s="34"/>
      <c r="SXX1608" s="35"/>
      <c r="SXY1608" s="34"/>
      <c r="SYF1608" s="35"/>
      <c r="SYG1608" s="34"/>
      <c r="SYN1608" s="35"/>
      <c r="SYO1608" s="34"/>
      <c r="SYV1608" s="35"/>
      <c r="SYW1608" s="34"/>
      <c r="SZD1608" s="35"/>
      <c r="SZE1608" s="34"/>
      <c r="SZL1608" s="35"/>
      <c r="SZM1608" s="34"/>
      <c r="SZT1608" s="35"/>
      <c r="SZU1608" s="34"/>
      <c r="TAB1608" s="35"/>
      <c r="TAC1608" s="34"/>
      <c r="TAJ1608" s="35"/>
      <c r="TAK1608" s="34"/>
      <c r="TAR1608" s="35"/>
      <c r="TAS1608" s="34"/>
      <c r="TAZ1608" s="35"/>
      <c r="TBA1608" s="34"/>
      <c r="TBH1608" s="35"/>
      <c r="TBI1608" s="34"/>
      <c r="TBP1608" s="35"/>
      <c r="TBQ1608" s="34"/>
      <c r="TBX1608" s="35"/>
      <c r="TBY1608" s="34"/>
      <c r="TCF1608" s="35"/>
      <c r="TCG1608" s="34"/>
      <c r="TCN1608" s="35"/>
      <c r="TCO1608" s="34"/>
      <c r="TCV1608" s="35"/>
      <c r="TCW1608" s="34"/>
      <c r="TDD1608" s="35"/>
      <c r="TDE1608" s="34"/>
      <c r="TDL1608" s="35"/>
      <c r="TDM1608" s="34"/>
      <c r="TDT1608" s="35"/>
      <c r="TDU1608" s="34"/>
      <c r="TEB1608" s="35"/>
      <c r="TEC1608" s="34"/>
      <c r="TEJ1608" s="35"/>
      <c r="TEK1608" s="34"/>
      <c r="TER1608" s="35"/>
      <c r="TES1608" s="34"/>
      <c r="TEZ1608" s="35"/>
      <c r="TFA1608" s="34"/>
      <c r="TFH1608" s="35"/>
      <c r="TFI1608" s="34"/>
      <c r="TFP1608" s="35"/>
      <c r="TFQ1608" s="34"/>
      <c r="TFX1608" s="35"/>
      <c r="TFY1608" s="34"/>
      <c r="TGF1608" s="35"/>
      <c r="TGG1608" s="34"/>
      <c r="TGN1608" s="35"/>
      <c r="TGO1608" s="34"/>
      <c r="TGV1608" s="35"/>
      <c r="TGW1608" s="34"/>
      <c r="THD1608" s="35"/>
      <c r="THE1608" s="34"/>
      <c r="THL1608" s="35"/>
      <c r="THM1608" s="34"/>
      <c r="THT1608" s="35"/>
      <c r="THU1608" s="34"/>
      <c r="TIB1608" s="35"/>
      <c r="TIC1608" s="34"/>
      <c r="TIJ1608" s="35"/>
      <c r="TIK1608" s="34"/>
      <c r="TIR1608" s="35"/>
      <c r="TIS1608" s="34"/>
      <c r="TIZ1608" s="35"/>
      <c r="TJA1608" s="34"/>
      <c r="TJH1608" s="35"/>
      <c r="TJI1608" s="34"/>
      <c r="TJP1608" s="35"/>
      <c r="TJQ1608" s="34"/>
      <c r="TJX1608" s="35"/>
      <c r="TJY1608" s="34"/>
      <c r="TKF1608" s="35"/>
      <c r="TKG1608" s="34"/>
      <c r="TKN1608" s="35"/>
      <c r="TKO1608" s="34"/>
      <c r="TKV1608" s="35"/>
      <c r="TKW1608" s="34"/>
      <c r="TLD1608" s="35"/>
      <c r="TLE1608" s="34"/>
      <c r="TLL1608" s="35"/>
      <c r="TLM1608" s="34"/>
      <c r="TLT1608" s="35"/>
      <c r="TLU1608" s="34"/>
      <c r="TMB1608" s="35"/>
      <c r="TMC1608" s="34"/>
      <c r="TMJ1608" s="35"/>
      <c r="TMK1608" s="34"/>
      <c r="TMR1608" s="35"/>
      <c r="TMS1608" s="34"/>
      <c r="TMZ1608" s="35"/>
      <c r="TNA1608" s="34"/>
      <c r="TNH1608" s="35"/>
      <c r="TNI1608" s="34"/>
      <c r="TNP1608" s="35"/>
      <c r="TNQ1608" s="34"/>
      <c r="TNX1608" s="35"/>
      <c r="TNY1608" s="34"/>
      <c r="TOF1608" s="35"/>
      <c r="TOG1608" s="34"/>
      <c r="TON1608" s="35"/>
      <c r="TOO1608" s="34"/>
      <c r="TOV1608" s="35"/>
      <c r="TOW1608" s="34"/>
      <c r="TPD1608" s="35"/>
      <c r="TPE1608" s="34"/>
      <c r="TPL1608" s="35"/>
      <c r="TPM1608" s="34"/>
      <c r="TPT1608" s="35"/>
      <c r="TPU1608" s="34"/>
      <c r="TQB1608" s="35"/>
      <c r="TQC1608" s="34"/>
      <c r="TQJ1608" s="35"/>
      <c r="TQK1608" s="34"/>
      <c r="TQR1608" s="35"/>
      <c r="TQS1608" s="34"/>
      <c r="TQZ1608" s="35"/>
      <c r="TRA1608" s="34"/>
      <c r="TRH1608" s="35"/>
      <c r="TRI1608" s="34"/>
      <c r="TRP1608" s="35"/>
      <c r="TRQ1608" s="34"/>
      <c r="TRX1608" s="35"/>
      <c r="TRY1608" s="34"/>
      <c r="TSF1608" s="35"/>
      <c r="TSG1608" s="34"/>
      <c r="TSN1608" s="35"/>
      <c r="TSO1608" s="34"/>
      <c r="TSV1608" s="35"/>
      <c r="TSW1608" s="34"/>
      <c r="TTD1608" s="35"/>
      <c r="TTE1608" s="34"/>
      <c r="TTL1608" s="35"/>
      <c r="TTM1608" s="34"/>
      <c r="TTT1608" s="35"/>
      <c r="TTU1608" s="34"/>
      <c r="TUB1608" s="35"/>
      <c r="TUC1608" s="34"/>
      <c r="TUJ1608" s="35"/>
      <c r="TUK1608" s="34"/>
      <c r="TUR1608" s="35"/>
      <c r="TUS1608" s="34"/>
      <c r="TUZ1608" s="35"/>
      <c r="TVA1608" s="34"/>
      <c r="TVH1608" s="35"/>
      <c r="TVI1608" s="34"/>
      <c r="TVP1608" s="35"/>
      <c r="TVQ1608" s="34"/>
      <c r="TVX1608" s="35"/>
      <c r="TVY1608" s="34"/>
      <c r="TWF1608" s="35"/>
      <c r="TWG1608" s="34"/>
      <c r="TWN1608" s="35"/>
      <c r="TWO1608" s="34"/>
      <c r="TWV1608" s="35"/>
      <c r="TWW1608" s="34"/>
      <c r="TXD1608" s="35"/>
      <c r="TXE1608" s="34"/>
      <c r="TXL1608" s="35"/>
      <c r="TXM1608" s="34"/>
      <c r="TXT1608" s="35"/>
      <c r="TXU1608" s="34"/>
      <c r="TYB1608" s="35"/>
      <c r="TYC1608" s="34"/>
      <c r="TYJ1608" s="35"/>
      <c r="TYK1608" s="34"/>
      <c r="TYR1608" s="35"/>
      <c r="TYS1608" s="34"/>
      <c r="TYZ1608" s="35"/>
      <c r="TZA1608" s="34"/>
      <c r="TZH1608" s="35"/>
      <c r="TZI1608" s="34"/>
      <c r="TZP1608" s="35"/>
      <c r="TZQ1608" s="34"/>
      <c r="TZX1608" s="35"/>
      <c r="TZY1608" s="34"/>
      <c r="UAF1608" s="35"/>
      <c r="UAG1608" s="34"/>
      <c r="UAN1608" s="35"/>
      <c r="UAO1608" s="34"/>
      <c r="UAV1608" s="35"/>
      <c r="UAW1608" s="34"/>
      <c r="UBD1608" s="35"/>
      <c r="UBE1608" s="34"/>
      <c r="UBL1608" s="35"/>
      <c r="UBM1608" s="34"/>
      <c r="UBT1608" s="35"/>
      <c r="UBU1608" s="34"/>
      <c r="UCB1608" s="35"/>
      <c r="UCC1608" s="34"/>
      <c r="UCJ1608" s="35"/>
      <c r="UCK1608" s="34"/>
      <c r="UCR1608" s="35"/>
      <c r="UCS1608" s="34"/>
      <c r="UCZ1608" s="35"/>
      <c r="UDA1608" s="34"/>
      <c r="UDH1608" s="35"/>
      <c r="UDI1608" s="34"/>
      <c r="UDP1608" s="35"/>
      <c r="UDQ1608" s="34"/>
      <c r="UDX1608" s="35"/>
      <c r="UDY1608" s="34"/>
      <c r="UEF1608" s="35"/>
      <c r="UEG1608" s="34"/>
      <c r="UEN1608" s="35"/>
      <c r="UEO1608" s="34"/>
      <c r="UEV1608" s="35"/>
      <c r="UEW1608" s="34"/>
      <c r="UFD1608" s="35"/>
      <c r="UFE1608" s="34"/>
      <c r="UFL1608" s="35"/>
      <c r="UFM1608" s="34"/>
      <c r="UFT1608" s="35"/>
      <c r="UFU1608" s="34"/>
      <c r="UGB1608" s="35"/>
      <c r="UGC1608" s="34"/>
      <c r="UGJ1608" s="35"/>
      <c r="UGK1608" s="34"/>
      <c r="UGR1608" s="35"/>
      <c r="UGS1608" s="34"/>
      <c r="UGZ1608" s="35"/>
      <c r="UHA1608" s="34"/>
      <c r="UHH1608" s="35"/>
      <c r="UHI1608" s="34"/>
      <c r="UHP1608" s="35"/>
      <c r="UHQ1608" s="34"/>
      <c r="UHX1608" s="35"/>
      <c r="UHY1608" s="34"/>
      <c r="UIF1608" s="35"/>
      <c r="UIG1608" s="34"/>
      <c r="UIN1608" s="35"/>
      <c r="UIO1608" s="34"/>
      <c r="UIV1608" s="35"/>
      <c r="UIW1608" s="34"/>
      <c r="UJD1608" s="35"/>
      <c r="UJE1608" s="34"/>
      <c r="UJL1608" s="35"/>
      <c r="UJM1608" s="34"/>
      <c r="UJT1608" s="35"/>
      <c r="UJU1608" s="34"/>
      <c r="UKB1608" s="35"/>
      <c r="UKC1608" s="34"/>
      <c r="UKJ1608" s="35"/>
      <c r="UKK1608" s="34"/>
      <c r="UKR1608" s="35"/>
      <c r="UKS1608" s="34"/>
      <c r="UKZ1608" s="35"/>
      <c r="ULA1608" s="34"/>
      <c r="ULH1608" s="35"/>
      <c r="ULI1608" s="34"/>
      <c r="ULP1608" s="35"/>
      <c r="ULQ1608" s="34"/>
      <c r="ULX1608" s="35"/>
      <c r="ULY1608" s="34"/>
      <c r="UMF1608" s="35"/>
      <c r="UMG1608" s="34"/>
      <c r="UMN1608" s="35"/>
      <c r="UMO1608" s="34"/>
      <c r="UMV1608" s="35"/>
      <c r="UMW1608" s="34"/>
      <c r="UND1608" s="35"/>
      <c r="UNE1608" s="34"/>
      <c r="UNL1608" s="35"/>
      <c r="UNM1608" s="34"/>
      <c r="UNT1608" s="35"/>
      <c r="UNU1608" s="34"/>
      <c r="UOB1608" s="35"/>
      <c r="UOC1608" s="34"/>
      <c r="UOJ1608" s="35"/>
      <c r="UOK1608" s="34"/>
      <c r="UOR1608" s="35"/>
      <c r="UOS1608" s="34"/>
      <c r="UOZ1608" s="35"/>
      <c r="UPA1608" s="34"/>
      <c r="UPH1608" s="35"/>
      <c r="UPI1608" s="34"/>
      <c r="UPP1608" s="35"/>
      <c r="UPQ1608" s="34"/>
      <c r="UPX1608" s="35"/>
      <c r="UPY1608" s="34"/>
      <c r="UQF1608" s="35"/>
      <c r="UQG1608" s="34"/>
      <c r="UQN1608" s="35"/>
      <c r="UQO1608" s="34"/>
      <c r="UQV1608" s="35"/>
      <c r="UQW1608" s="34"/>
      <c r="URD1608" s="35"/>
      <c r="URE1608" s="34"/>
      <c r="URL1608" s="35"/>
      <c r="URM1608" s="34"/>
      <c r="URT1608" s="35"/>
      <c r="URU1608" s="34"/>
      <c r="USB1608" s="35"/>
      <c r="USC1608" s="34"/>
      <c r="USJ1608" s="35"/>
      <c r="USK1608" s="34"/>
      <c r="USR1608" s="35"/>
      <c r="USS1608" s="34"/>
      <c r="USZ1608" s="35"/>
      <c r="UTA1608" s="34"/>
      <c r="UTH1608" s="35"/>
      <c r="UTI1608" s="34"/>
      <c r="UTP1608" s="35"/>
      <c r="UTQ1608" s="34"/>
      <c r="UTX1608" s="35"/>
      <c r="UTY1608" s="34"/>
      <c r="UUF1608" s="35"/>
      <c r="UUG1608" s="34"/>
      <c r="UUN1608" s="35"/>
      <c r="UUO1608" s="34"/>
      <c r="UUV1608" s="35"/>
      <c r="UUW1608" s="34"/>
      <c r="UVD1608" s="35"/>
      <c r="UVE1608" s="34"/>
      <c r="UVL1608" s="35"/>
      <c r="UVM1608" s="34"/>
      <c r="UVT1608" s="35"/>
      <c r="UVU1608" s="34"/>
      <c r="UWB1608" s="35"/>
      <c r="UWC1608" s="34"/>
      <c r="UWJ1608" s="35"/>
      <c r="UWK1608" s="34"/>
      <c r="UWR1608" s="35"/>
      <c r="UWS1608" s="34"/>
      <c r="UWZ1608" s="35"/>
      <c r="UXA1608" s="34"/>
      <c r="UXH1608" s="35"/>
      <c r="UXI1608" s="34"/>
      <c r="UXP1608" s="35"/>
      <c r="UXQ1608" s="34"/>
      <c r="UXX1608" s="35"/>
      <c r="UXY1608" s="34"/>
      <c r="UYF1608" s="35"/>
      <c r="UYG1608" s="34"/>
      <c r="UYN1608" s="35"/>
      <c r="UYO1608" s="34"/>
      <c r="UYV1608" s="35"/>
      <c r="UYW1608" s="34"/>
      <c r="UZD1608" s="35"/>
      <c r="UZE1608" s="34"/>
      <c r="UZL1608" s="35"/>
      <c r="UZM1608" s="34"/>
      <c r="UZT1608" s="35"/>
      <c r="UZU1608" s="34"/>
      <c r="VAB1608" s="35"/>
      <c r="VAC1608" s="34"/>
      <c r="VAJ1608" s="35"/>
      <c r="VAK1608" s="34"/>
      <c r="VAR1608" s="35"/>
      <c r="VAS1608" s="34"/>
      <c r="VAZ1608" s="35"/>
      <c r="VBA1608" s="34"/>
      <c r="VBH1608" s="35"/>
      <c r="VBI1608" s="34"/>
      <c r="VBP1608" s="35"/>
      <c r="VBQ1608" s="34"/>
      <c r="VBX1608" s="35"/>
      <c r="VBY1608" s="34"/>
      <c r="VCF1608" s="35"/>
      <c r="VCG1608" s="34"/>
      <c r="VCN1608" s="35"/>
      <c r="VCO1608" s="34"/>
      <c r="VCV1608" s="35"/>
      <c r="VCW1608" s="34"/>
      <c r="VDD1608" s="35"/>
      <c r="VDE1608" s="34"/>
      <c r="VDL1608" s="35"/>
      <c r="VDM1608" s="34"/>
      <c r="VDT1608" s="35"/>
      <c r="VDU1608" s="34"/>
      <c r="VEB1608" s="35"/>
      <c r="VEC1608" s="34"/>
      <c r="VEJ1608" s="35"/>
      <c r="VEK1608" s="34"/>
      <c r="VER1608" s="35"/>
      <c r="VES1608" s="34"/>
      <c r="VEZ1608" s="35"/>
      <c r="VFA1608" s="34"/>
      <c r="VFH1608" s="35"/>
      <c r="VFI1608" s="34"/>
      <c r="VFP1608" s="35"/>
      <c r="VFQ1608" s="34"/>
      <c r="VFX1608" s="35"/>
      <c r="VFY1608" s="34"/>
      <c r="VGF1608" s="35"/>
      <c r="VGG1608" s="34"/>
      <c r="VGN1608" s="35"/>
      <c r="VGO1608" s="34"/>
      <c r="VGV1608" s="35"/>
      <c r="VGW1608" s="34"/>
      <c r="VHD1608" s="35"/>
      <c r="VHE1608" s="34"/>
      <c r="VHL1608" s="35"/>
      <c r="VHM1608" s="34"/>
      <c r="VHT1608" s="35"/>
      <c r="VHU1608" s="34"/>
      <c r="VIB1608" s="35"/>
      <c r="VIC1608" s="34"/>
      <c r="VIJ1608" s="35"/>
      <c r="VIK1608" s="34"/>
      <c r="VIR1608" s="35"/>
      <c r="VIS1608" s="34"/>
      <c r="VIZ1608" s="35"/>
      <c r="VJA1608" s="34"/>
      <c r="VJH1608" s="35"/>
      <c r="VJI1608" s="34"/>
      <c r="VJP1608" s="35"/>
      <c r="VJQ1608" s="34"/>
      <c r="VJX1608" s="35"/>
      <c r="VJY1608" s="34"/>
      <c r="VKF1608" s="35"/>
      <c r="VKG1608" s="34"/>
      <c r="VKN1608" s="35"/>
      <c r="VKO1608" s="34"/>
      <c r="VKV1608" s="35"/>
      <c r="VKW1608" s="34"/>
      <c r="VLD1608" s="35"/>
      <c r="VLE1608" s="34"/>
      <c r="VLL1608" s="35"/>
      <c r="VLM1608" s="34"/>
      <c r="VLT1608" s="35"/>
      <c r="VLU1608" s="34"/>
      <c r="VMB1608" s="35"/>
      <c r="VMC1608" s="34"/>
      <c r="VMJ1608" s="35"/>
      <c r="VMK1608" s="34"/>
      <c r="VMR1608" s="35"/>
      <c r="VMS1608" s="34"/>
      <c r="VMZ1608" s="35"/>
      <c r="VNA1608" s="34"/>
      <c r="VNH1608" s="35"/>
      <c r="VNI1608" s="34"/>
      <c r="VNP1608" s="35"/>
      <c r="VNQ1608" s="34"/>
      <c r="VNX1608" s="35"/>
      <c r="VNY1608" s="34"/>
      <c r="VOF1608" s="35"/>
      <c r="VOG1608" s="34"/>
      <c r="VON1608" s="35"/>
      <c r="VOO1608" s="34"/>
      <c r="VOV1608" s="35"/>
      <c r="VOW1608" s="34"/>
      <c r="VPD1608" s="35"/>
      <c r="VPE1608" s="34"/>
      <c r="VPL1608" s="35"/>
      <c r="VPM1608" s="34"/>
      <c r="VPT1608" s="35"/>
      <c r="VPU1608" s="34"/>
      <c r="VQB1608" s="35"/>
      <c r="VQC1608" s="34"/>
      <c r="VQJ1608" s="35"/>
      <c r="VQK1608" s="34"/>
      <c r="VQR1608" s="35"/>
      <c r="VQS1608" s="34"/>
      <c r="VQZ1608" s="35"/>
      <c r="VRA1608" s="34"/>
      <c r="VRH1608" s="35"/>
      <c r="VRI1608" s="34"/>
      <c r="VRP1608" s="35"/>
      <c r="VRQ1608" s="34"/>
      <c r="VRX1608" s="35"/>
      <c r="VRY1608" s="34"/>
      <c r="VSF1608" s="35"/>
      <c r="VSG1608" s="34"/>
      <c r="VSN1608" s="35"/>
      <c r="VSO1608" s="34"/>
      <c r="VSV1608" s="35"/>
      <c r="VSW1608" s="34"/>
      <c r="VTD1608" s="35"/>
      <c r="VTE1608" s="34"/>
      <c r="VTL1608" s="35"/>
      <c r="VTM1608" s="34"/>
      <c r="VTT1608" s="35"/>
      <c r="VTU1608" s="34"/>
      <c r="VUB1608" s="35"/>
      <c r="VUC1608" s="34"/>
      <c r="VUJ1608" s="35"/>
      <c r="VUK1608" s="34"/>
      <c r="VUR1608" s="35"/>
      <c r="VUS1608" s="34"/>
      <c r="VUZ1608" s="35"/>
      <c r="VVA1608" s="34"/>
      <c r="VVH1608" s="35"/>
      <c r="VVI1608" s="34"/>
      <c r="VVP1608" s="35"/>
      <c r="VVQ1608" s="34"/>
      <c r="VVX1608" s="35"/>
      <c r="VVY1608" s="34"/>
      <c r="VWF1608" s="35"/>
      <c r="VWG1608" s="34"/>
      <c r="VWN1608" s="35"/>
      <c r="VWO1608" s="34"/>
      <c r="VWV1608" s="35"/>
      <c r="VWW1608" s="34"/>
      <c r="VXD1608" s="35"/>
      <c r="VXE1608" s="34"/>
      <c r="VXL1608" s="35"/>
      <c r="VXM1608" s="34"/>
      <c r="VXT1608" s="35"/>
      <c r="VXU1608" s="34"/>
      <c r="VYB1608" s="35"/>
      <c r="VYC1608" s="34"/>
      <c r="VYJ1608" s="35"/>
      <c r="VYK1608" s="34"/>
      <c r="VYR1608" s="35"/>
      <c r="VYS1608" s="34"/>
      <c r="VYZ1608" s="35"/>
      <c r="VZA1608" s="34"/>
      <c r="VZH1608" s="35"/>
      <c r="VZI1608" s="34"/>
      <c r="VZP1608" s="35"/>
      <c r="VZQ1608" s="34"/>
      <c r="VZX1608" s="35"/>
      <c r="VZY1608" s="34"/>
      <c r="WAF1608" s="35"/>
      <c r="WAG1608" s="34"/>
      <c r="WAN1608" s="35"/>
      <c r="WAO1608" s="34"/>
      <c r="WAV1608" s="35"/>
      <c r="WAW1608" s="34"/>
      <c r="WBD1608" s="35"/>
      <c r="WBE1608" s="34"/>
      <c r="WBL1608" s="35"/>
      <c r="WBM1608" s="34"/>
      <c r="WBT1608" s="35"/>
      <c r="WBU1608" s="34"/>
      <c r="WCB1608" s="35"/>
      <c r="WCC1608" s="34"/>
      <c r="WCJ1608" s="35"/>
      <c r="WCK1608" s="34"/>
      <c r="WCR1608" s="35"/>
      <c r="WCS1608" s="34"/>
      <c r="WCZ1608" s="35"/>
      <c r="WDA1608" s="34"/>
      <c r="WDH1608" s="35"/>
      <c r="WDI1608" s="34"/>
      <c r="WDP1608" s="35"/>
      <c r="WDQ1608" s="34"/>
      <c r="WDX1608" s="35"/>
      <c r="WDY1608" s="34"/>
      <c r="WEF1608" s="35"/>
      <c r="WEG1608" s="34"/>
      <c r="WEN1608" s="35"/>
      <c r="WEO1608" s="34"/>
      <c r="WEV1608" s="35"/>
      <c r="WEW1608" s="34"/>
      <c r="WFD1608" s="35"/>
      <c r="WFE1608" s="34"/>
      <c r="WFL1608" s="35"/>
      <c r="WFM1608" s="34"/>
      <c r="WFT1608" s="35"/>
      <c r="WFU1608" s="34"/>
      <c r="WGB1608" s="35"/>
      <c r="WGC1608" s="34"/>
      <c r="WGJ1608" s="35"/>
      <c r="WGK1608" s="34"/>
      <c r="WGR1608" s="35"/>
      <c r="WGS1608" s="34"/>
      <c r="WGZ1608" s="35"/>
      <c r="WHA1608" s="34"/>
      <c r="WHH1608" s="35"/>
      <c r="WHI1608" s="34"/>
      <c r="WHP1608" s="35"/>
      <c r="WHQ1608" s="34"/>
      <c r="WHX1608" s="35"/>
      <c r="WHY1608" s="34"/>
      <c r="WIF1608" s="35"/>
      <c r="WIG1608" s="34"/>
      <c r="WIN1608" s="35"/>
      <c r="WIO1608" s="34"/>
      <c r="WIV1608" s="35"/>
      <c r="WIW1608" s="34"/>
      <c r="WJD1608" s="35"/>
      <c r="WJE1608" s="34"/>
      <c r="WJL1608" s="35"/>
      <c r="WJM1608" s="34"/>
      <c r="WJT1608" s="35"/>
      <c r="WJU1608" s="34"/>
      <c r="WKB1608" s="35"/>
      <c r="WKC1608" s="34"/>
      <c r="WKJ1608" s="35"/>
      <c r="WKK1608" s="34"/>
      <c r="WKR1608" s="35"/>
      <c r="WKS1608" s="34"/>
      <c r="WKZ1608" s="35"/>
      <c r="WLA1608" s="34"/>
      <c r="WLH1608" s="35"/>
      <c r="WLI1608" s="34"/>
      <c r="WLP1608" s="35"/>
      <c r="WLQ1608" s="34"/>
      <c r="WLX1608" s="35"/>
      <c r="WLY1608" s="34"/>
      <c r="WMF1608" s="35"/>
      <c r="WMG1608" s="34"/>
      <c r="WMN1608" s="35"/>
      <c r="WMO1608" s="34"/>
      <c r="WMV1608" s="35"/>
      <c r="WMW1608" s="34"/>
      <c r="WND1608" s="35"/>
      <c r="WNE1608" s="34"/>
      <c r="WNL1608" s="35"/>
      <c r="WNM1608" s="34"/>
      <c r="WNT1608" s="35"/>
      <c r="WNU1608" s="34"/>
      <c r="WOB1608" s="35"/>
      <c r="WOC1608" s="34"/>
      <c r="WOJ1608" s="35"/>
      <c r="WOK1608" s="34"/>
      <c r="WOR1608" s="35"/>
      <c r="WOS1608" s="34"/>
      <c r="WOZ1608" s="35"/>
      <c r="WPA1608" s="34"/>
      <c r="WPH1608" s="35"/>
      <c r="WPI1608" s="34"/>
      <c r="WPP1608" s="35"/>
      <c r="WPQ1608" s="34"/>
      <c r="WPX1608" s="35"/>
      <c r="WPY1608" s="34"/>
      <c r="WQF1608" s="35"/>
      <c r="WQG1608" s="34"/>
      <c r="WQN1608" s="35"/>
      <c r="WQO1608" s="34"/>
      <c r="WQV1608" s="35"/>
      <c r="WQW1608" s="34"/>
      <c r="WRD1608" s="35"/>
      <c r="WRE1608" s="34"/>
      <c r="WRL1608" s="35"/>
      <c r="WRM1608" s="34"/>
      <c r="WRT1608" s="35"/>
      <c r="WRU1608" s="34"/>
      <c r="WSB1608" s="35"/>
      <c r="WSC1608" s="34"/>
      <c r="WSJ1608" s="35"/>
      <c r="WSK1608" s="34"/>
      <c r="WSR1608" s="35"/>
      <c r="WSS1608" s="34"/>
      <c r="WSZ1608" s="35"/>
      <c r="WTA1608" s="34"/>
      <c r="WTH1608" s="35"/>
      <c r="WTI1608" s="34"/>
      <c r="WTP1608" s="35"/>
      <c r="WTQ1608" s="34"/>
      <c r="WTX1608" s="35"/>
      <c r="WTY1608" s="34"/>
      <c r="WUF1608" s="35"/>
      <c r="WUG1608" s="34"/>
      <c r="WUN1608" s="35"/>
      <c r="WUO1608" s="34"/>
      <c r="WUV1608" s="35"/>
      <c r="WUW1608" s="34"/>
      <c r="WVD1608" s="35"/>
      <c r="WVE1608" s="34"/>
      <c r="WVL1608" s="35"/>
      <c r="WVM1608" s="34"/>
      <c r="WVT1608" s="35"/>
      <c r="WVU1608" s="34"/>
      <c r="WWB1608" s="35"/>
      <c r="WWC1608" s="34"/>
      <c r="WWJ1608" s="35"/>
      <c r="WWK1608" s="34"/>
      <c r="WWR1608" s="35"/>
      <c r="WWS1608" s="34"/>
      <c r="WWZ1608" s="35"/>
      <c r="WXA1608" s="34"/>
      <c r="WXH1608" s="35"/>
      <c r="WXI1608" s="34"/>
      <c r="WXP1608" s="35"/>
      <c r="WXQ1608" s="34"/>
      <c r="WXX1608" s="35"/>
      <c r="WXY1608" s="34"/>
      <c r="WYF1608" s="35"/>
      <c r="WYG1608" s="34"/>
      <c r="WYN1608" s="35"/>
      <c r="WYO1608" s="34"/>
      <c r="WYV1608" s="35"/>
      <c r="WYW1608" s="34"/>
      <c r="WZD1608" s="35"/>
      <c r="WZE1608" s="34"/>
      <c r="WZL1608" s="35"/>
      <c r="WZM1608" s="34"/>
      <c r="WZT1608" s="35"/>
      <c r="WZU1608" s="34"/>
      <c r="XAB1608" s="35"/>
      <c r="XAC1608" s="34"/>
      <c r="XAJ1608" s="35"/>
      <c r="XAK1608" s="34"/>
      <c r="XAR1608" s="35"/>
      <c r="XAS1608" s="34"/>
      <c r="XAZ1608" s="35"/>
      <c r="XBA1608" s="34"/>
      <c r="XBH1608" s="35"/>
      <c r="XBI1608" s="34"/>
      <c r="XBP1608" s="35"/>
      <c r="XBQ1608" s="34"/>
      <c r="XBX1608" s="35"/>
      <c r="XBY1608" s="34"/>
      <c r="XCF1608" s="35"/>
      <c r="XCG1608" s="34"/>
      <c r="XCN1608" s="35"/>
      <c r="XCO1608" s="34"/>
      <c r="XCV1608" s="35"/>
      <c r="XCW1608" s="34"/>
      <c r="XDD1608" s="35"/>
      <c r="XDE1608" s="34"/>
      <c r="XDL1608" s="35"/>
      <c r="XDM1608" s="34"/>
      <c r="XDT1608" s="35"/>
      <c r="XDU1608" s="34"/>
      <c r="XEB1608" s="35"/>
      <c r="XEC1608" s="34"/>
      <c r="XEJ1608" s="35"/>
      <c r="XEK1608" s="34"/>
      <c r="XER1608" s="35"/>
      <c r="XES1608" s="34"/>
      <c r="XEZ1608" s="35"/>
      <c r="XFA1608" s="34"/>
    </row>
    <row r="1609" spans="1:1021 1028:2045 2052:3069 3076:4093 4100:5117 5124:6141 6148:7165 7172:8189 8196:9213 9220:10237 10244:11261 11268:12285 12292:13309 13316:14333 14340:15357 15364:16381" x14ac:dyDescent="0.25">
      <c r="A1609" t="s">
        <v>484</v>
      </c>
      <c r="B1609" t="s">
        <v>460</v>
      </c>
      <c r="C1609">
        <v>344</v>
      </c>
      <c r="D1609">
        <v>344</v>
      </c>
      <c r="E1609" s="35">
        <v>1</v>
      </c>
      <c r="F1609" s="34">
        <v>5.0000000000000002E-90</v>
      </c>
      <c r="G1609">
        <v>86.11</v>
      </c>
      <c r="H1609">
        <v>1737</v>
      </c>
      <c r="I1609" t="str">
        <f>HYPERLINK("https://www.ncbi.nlm.nih.gov/nucleotide/MH685466.1?report=genbank&amp;log$=nucltop&amp;blast_rank=7&amp;RID=XE6RV0D8013","MH685466.1")</f>
        <v>MH685466.1</v>
      </c>
      <c r="L1609" s="35"/>
      <c r="M1609" s="34"/>
      <c r="T1609" s="35"/>
      <c r="U1609" s="34"/>
      <c r="AB1609" s="35"/>
      <c r="AC1609" s="34"/>
      <c r="AJ1609" s="35"/>
      <c r="AK1609" s="34"/>
      <c r="AR1609" s="35"/>
      <c r="AS1609" s="34"/>
      <c r="AZ1609" s="35"/>
      <c r="BA1609" s="34"/>
      <c r="BH1609" s="35"/>
      <c r="BI1609" s="34"/>
      <c r="BP1609" s="35"/>
      <c r="BQ1609" s="34"/>
      <c r="BX1609" s="35"/>
      <c r="BY1609" s="34"/>
      <c r="CF1609" s="35"/>
      <c r="CG1609" s="34"/>
      <c r="CN1609" s="35"/>
      <c r="CO1609" s="34"/>
      <c r="CV1609" s="35"/>
      <c r="CW1609" s="34"/>
      <c r="DD1609" s="35"/>
      <c r="DE1609" s="34"/>
      <c r="DL1609" s="35"/>
      <c r="DM1609" s="34"/>
      <c r="DT1609" s="35"/>
      <c r="DU1609" s="34"/>
      <c r="EB1609" s="35"/>
      <c r="EC1609" s="34"/>
      <c r="EJ1609" s="35"/>
      <c r="EK1609" s="34"/>
      <c r="ER1609" s="35"/>
      <c r="ES1609" s="34"/>
      <c r="EZ1609" s="35"/>
      <c r="FA1609" s="34"/>
      <c r="FH1609" s="35"/>
      <c r="FI1609" s="34"/>
      <c r="FP1609" s="35"/>
      <c r="FQ1609" s="34"/>
      <c r="FX1609" s="35"/>
      <c r="FY1609" s="34"/>
      <c r="GF1609" s="35"/>
      <c r="GG1609" s="34"/>
      <c r="GN1609" s="35"/>
      <c r="GO1609" s="34"/>
      <c r="GV1609" s="35"/>
      <c r="GW1609" s="34"/>
      <c r="HD1609" s="35"/>
      <c r="HE1609" s="34"/>
      <c r="HL1609" s="35"/>
      <c r="HM1609" s="34"/>
      <c r="HT1609" s="35"/>
      <c r="HU1609" s="34"/>
      <c r="IB1609" s="35"/>
      <c r="IC1609" s="34"/>
      <c r="IJ1609" s="35"/>
      <c r="IK1609" s="34"/>
      <c r="IR1609" s="35"/>
      <c r="IS1609" s="34"/>
      <c r="IZ1609" s="35"/>
      <c r="JA1609" s="34"/>
      <c r="JH1609" s="35"/>
      <c r="JI1609" s="34"/>
      <c r="JP1609" s="35"/>
      <c r="JQ1609" s="34"/>
      <c r="JX1609" s="35"/>
      <c r="JY1609" s="34"/>
      <c r="KF1609" s="35"/>
      <c r="KG1609" s="34"/>
      <c r="KN1609" s="35"/>
      <c r="KO1609" s="34"/>
      <c r="KV1609" s="35"/>
      <c r="KW1609" s="34"/>
      <c r="LD1609" s="35"/>
      <c r="LE1609" s="34"/>
      <c r="LL1609" s="35"/>
      <c r="LM1609" s="34"/>
      <c r="LT1609" s="35"/>
      <c r="LU1609" s="34"/>
      <c r="MB1609" s="35"/>
      <c r="MC1609" s="34"/>
      <c r="MJ1609" s="35"/>
      <c r="MK1609" s="34"/>
      <c r="MR1609" s="35"/>
      <c r="MS1609" s="34"/>
      <c r="MZ1609" s="35"/>
      <c r="NA1609" s="34"/>
      <c r="NH1609" s="35"/>
      <c r="NI1609" s="34"/>
      <c r="NP1609" s="35"/>
      <c r="NQ1609" s="34"/>
      <c r="NX1609" s="35"/>
      <c r="NY1609" s="34"/>
      <c r="OF1609" s="35"/>
      <c r="OG1609" s="34"/>
      <c r="ON1609" s="35"/>
      <c r="OO1609" s="34"/>
      <c r="OV1609" s="35"/>
      <c r="OW1609" s="34"/>
      <c r="PD1609" s="35"/>
      <c r="PE1609" s="34"/>
      <c r="PL1609" s="35"/>
      <c r="PM1609" s="34"/>
      <c r="PT1609" s="35"/>
      <c r="PU1609" s="34"/>
      <c r="QB1609" s="35"/>
      <c r="QC1609" s="34"/>
      <c r="QJ1609" s="35"/>
      <c r="QK1609" s="34"/>
      <c r="QR1609" s="35"/>
      <c r="QS1609" s="34"/>
      <c r="QZ1609" s="35"/>
      <c r="RA1609" s="34"/>
      <c r="RH1609" s="35"/>
      <c r="RI1609" s="34"/>
      <c r="RP1609" s="35"/>
      <c r="RQ1609" s="34"/>
      <c r="RX1609" s="35"/>
      <c r="RY1609" s="34"/>
      <c r="SF1609" s="35"/>
      <c r="SG1609" s="34"/>
      <c r="SN1609" s="35"/>
      <c r="SO1609" s="34"/>
      <c r="SV1609" s="35"/>
      <c r="SW1609" s="34"/>
      <c r="TD1609" s="35"/>
      <c r="TE1609" s="34"/>
      <c r="TL1609" s="35"/>
      <c r="TM1609" s="34"/>
      <c r="TT1609" s="35"/>
      <c r="TU1609" s="34"/>
      <c r="UB1609" s="35"/>
      <c r="UC1609" s="34"/>
      <c r="UJ1609" s="35"/>
      <c r="UK1609" s="34"/>
      <c r="UR1609" s="35"/>
      <c r="US1609" s="34"/>
      <c r="UZ1609" s="35"/>
      <c r="VA1609" s="34"/>
      <c r="VH1609" s="35"/>
      <c r="VI1609" s="34"/>
      <c r="VP1609" s="35"/>
      <c r="VQ1609" s="34"/>
      <c r="VX1609" s="35"/>
      <c r="VY1609" s="34"/>
      <c r="WF1609" s="35"/>
      <c r="WG1609" s="34"/>
      <c r="WN1609" s="35"/>
      <c r="WO1609" s="34"/>
      <c r="WV1609" s="35"/>
      <c r="WW1609" s="34"/>
      <c r="XD1609" s="35"/>
      <c r="XE1609" s="34"/>
      <c r="XL1609" s="35"/>
      <c r="XM1609" s="34"/>
      <c r="XT1609" s="35"/>
      <c r="XU1609" s="34"/>
      <c r="YB1609" s="35"/>
      <c r="YC1609" s="34"/>
      <c r="YJ1609" s="35"/>
      <c r="YK1609" s="34"/>
      <c r="YR1609" s="35"/>
      <c r="YS1609" s="34"/>
      <c r="YZ1609" s="35"/>
      <c r="ZA1609" s="34"/>
      <c r="ZH1609" s="35"/>
      <c r="ZI1609" s="34"/>
      <c r="ZP1609" s="35"/>
      <c r="ZQ1609" s="34"/>
      <c r="ZX1609" s="35"/>
      <c r="ZY1609" s="34"/>
      <c r="AAF1609" s="35"/>
      <c r="AAG1609" s="34"/>
      <c r="AAN1609" s="35"/>
      <c r="AAO1609" s="34"/>
      <c r="AAV1609" s="35"/>
      <c r="AAW1609" s="34"/>
      <c r="ABD1609" s="35"/>
      <c r="ABE1609" s="34"/>
      <c r="ABL1609" s="35"/>
      <c r="ABM1609" s="34"/>
      <c r="ABT1609" s="35"/>
      <c r="ABU1609" s="34"/>
      <c r="ACB1609" s="35"/>
      <c r="ACC1609" s="34"/>
      <c r="ACJ1609" s="35"/>
      <c r="ACK1609" s="34"/>
      <c r="ACR1609" s="35"/>
      <c r="ACS1609" s="34"/>
      <c r="ACZ1609" s="35"/>
      <c r="ADA1609" s="34"/>
      <c r="ADH1609" s="35"/>
      <c r="ADI1609" s="34"/>
      <c r="ADP1609" s="35"/>
      <c r="ADQ1609" s="34"/>
      <c r="ADX1609" s="35"/>
      <c r="ADY1609" s="34"/>
      <c r="AEF1609" s="35"/>
      <c r="AEG1609" s="34"/>
      <c r="AEN1609" s="35"/>
      <c r="AEO1609" s="34"/>
      <c r="AEV1609" s="35"/>
      <c r="AEW1609" s="34"/>
      <c r="AFD1609" s="35"/>
      <c r="AFE1609" s="34"/>
      <c r="AFL1609" s="35"/>
      <c r="AFM1609" s="34"/>
      <c r="AFT1609" s="35"/>
      <c r="AFU1609" s="34"/>
      <c r="AGB1609" s="35"/>
      <c r="AGC1609" s="34"/>
      <c r="AGJ1609" s="35"/>
      <c r="AGK1609" s="34"/>
      <c r="AGR1609" s="35"/>
      <c r="AGS1609" s="34"/>
      <c r="AGZ1609" s="35"/>
      <c r="AHA1609" s="34"/>
      <c r="AHH1609" s="35"/>
      <c r="AHI1609" s="34"/>
      <c r="AHP1609" s="35"/>
      <c r="AHQ1609" s="34"/>
      <c r="AHX1609" s="35"/>
      <c r="AHY1609" s="34"/>
      <c r="AIF1609" s="35"/>
      <c r="AIG1609" s="34"/>
      <c r="AIN1609" s="35"/>
      <c r="AIO1609" s="34"/>
      <c r="AIV1609" s="35"/>
      <c r="AIW1609" s="34"/>
      <c r="AJD1609" s="35"/>
      <c r="AJE1609" s="34"/>
      <c r="AJL1609" s="35"/>
      <c r="AJM1609" s="34"/>
      <c r="AJT1609" s="35"/>
      <c r="AJU1609" s="34"/>
      <c r="AKB1609" s="35"/>
      <c r="AKC1609" s="34"/>
      <c r="AKJ1609" s="35"/>
      <c r="AKK1609" s="34"/>
      <c r="AKR1609" s="35"/>
      <c r="AKS1609" s="34"/>
      <c r="AKZ1609" s="35"/>
      <c r="ALA1609" s="34"/>
      <c r="ALH1609" s="35"/>
      <c r="ALI1609" s="34"/>
      <c r="ALP1609" s="35"/>
      <c r="ALQ1609" s="34"/>
      <c r="ALX1609" s="35"/>
      <c r="ALY1609" s="34"/>
      <c r="AMF1609" s="35"/>
      <c r="AMG1609" s="34"/>
      <c r="AMN1609" s="35"/>
      <c r="AMO1609" s="34"/>
      <c r="AMV1609" s="35"/>
      <c r="AMW1609" s="34"/>
      <c r="AND1609" s="35"/>
      <c r="ANE1609" s="34"/>
      <c r="ANL1609" s="35"/>
      <c r="ANM1609" s="34"/>
      <c r="ANT1609" s="35"/>
      <c r="ANU1609" s="34"/>
      <c r="AOB1609" s="35"/>
      <c r="AOC1609" s="34"/>
      <c r="AOJ1609" s="35"/>
      <c r="AOK1609" s="34"/>
      <c r="AOR1609" s="35"/>
      <c r="AOS1609" s="34"/>
      <c r="AOZ1609" s="35"/>
      <c r="APA1609" s="34"/>
      <c r="APH1609" s="35"/>
      <c r="API1609" s="34"/>
      <c r="APP1609" s="35"/>
      <c r="APQ1609" s="34"/>
      <c r="APX1609" s="35"/>
      <c r="APY1609" s="34"/>
      <c r="AQF1609" s="35"/>
      <c r="AQG1609" s="34"/>
      <c r="AQN1609" s="35"/>
      <c r="AQO1609" s="34"/>
      <c r="AQV1609" s="35"/>
      <c r="AQW1609" s="34"/>
      <c r="ARD1609" s="35"/>
      <c r="ARE1609" s="34"/>
      <c r="ARL1609" s="35"/>
      <c r="ARM1609" s="34"/>
      <c r="ART1609" s="35"/>
      <c r="ARU1609" s="34"/>
      <c r="ASB1609" s="35"/>
      <c r="ASC1609" s="34"/>
      <c r="ASJ1609" s="35"/>
      <c r="ASK1609" s="34"/>
      <c r="ASR1609" s="35"/>
      <c r="ASS1609" s="34"/>
      <c r="ASZ1609" s="35"/>
      <c r="ATA1609" s="34"/>
      <c r="ATH1609" s="35"/>
      <c r="ATI1609" s="34"/>
      <c r="ATP1609" s="35"/>
      <c r="ATQ1609" s="34"/>
      <c r="ATX1609" s="35"/>
      <c r="ATY1609" s="34"/>
      <c r="AUF1609" s="35"/>
      <c r="AUG1609" s="34"/>
      <c r="AUN1609" s="35"/>
      <c r="AUO1609" s="34"/>
      <c r="AUV1609" s="35"/>
      <c r="AUW1609" s="34"/>
      <c r="AVD1609" s="35"/>
      <c r="AVE1609" s="34"/>
      <c r="AVL1609" s="35"/>
      <c r="AVM1609" s="34"/>
      <c r="AVT1609" s="35"/>
      <c r="AVU1609" s="34"/>
      <c r="AWB1609" s="35"/>
      <c r="AWC1609" s="34"/>
      <c r="AWJ1609" s="35"/>
      <c r="AWK1609" s="34"/>
      <c r="AWR1609" s="35"/>
      <c r="AWS1609" s="34"/>
      <c r="AWZ1609" s="35"/>
      <c r="AXA1609" s="34"/>
      <c r="AXH1609" s="35"/>
      <c r="AXI1609" s="34"/>
      <c r="AXP1609" s="35"/>
      <c r="AXQ1609" s="34"/>
      <c r="AXX1609" s="35"/>
      <c r="AXY1609" s="34"/>
      <c r="AYF1609" s="35"/>
      <c r="AYG1609" s="34"/>
      <c r="AYN1609" s="35"/>
      <c r="AYO1609" s="34"/>
      <c r="AYV1609" s="35"/>
      <c r="AYW1609" s="34"/>
      <c r="AZD1609" s="35"/>
      <c r="AZE1609" s="34"/>
      <c r="AZL1609" s="35"/>
      <c r="AZM1609" s="34"/>
      <c r="AZT1609" s="35"/>
      <c r="AZU1609" s="34"/>
      <c r="BAB1609" s="35"/>
      <c r="BAC1609" s="34"/>
      <c r="BAJ1609" s="35"/>
      <c r="BAK1609" s="34"/>
      <c r="BAR1609" s="35"/>
      <c r="BAS1609" s="34"/>
      <c r="BAZ1609" s="35"/>
      <c r="BBA1609" s="34"/>
      <c r="BBH1609" s="35"/>
      <c r="BBI1609" s="34"/>
      <c r="BBP1609" s="35"/>
      <c r="BBQ1609" s="34"/>
      <c r="BBX1609" s="35"/>
      <c r="BBY1609" s="34"/>
      <c r="BCF1609" s="35"/>
      <c r="BCG1609" s="34"/>
      <c r="BCN1609" s="35"/>
      <c r="BCO1609" s="34"/>
      <c r="BCV1609" s="35"/>
      <c r="BCW1609" s="34"/>
      <c r="BDD1609" s="35"/>
      <c r="BDE1609" s="34"/>
      <c r="BDL1609" s="35"/>
      <c r="BDM1609" s="34"/>
      <c r="BDT1609" s="35"/>
      <c r="BDU1609" s="34"/>
      <c r="BEB1609" s="35"/>
      <c r="BEC1609" s="34"/>
      <c r="BEJ1609" s="35"/>
      <c r="BEK1609" s="34"/>
      <c r="BER1609" s="35"/>
      <c r="BES1609" s="34"/>
      <c r="BEZ1609" s="35"/>
      <c r="BFA1609" s="34"/>
      <c r="BFH1609" s="35"/>
      <c r="BFI1609" s="34"/>
      <c r="BFP1609" s="35"/>
      <c r="BFQ1609" s="34"/>
      <c r="BFX1609" s="35"/>
      <c r="BFY1609" s="34"/>
      <c r="BGF1609" s="35"/>
      <c r="BGG1609" s="34"/>
      <c r="BGN1609" s="35"/>
      <c r="BGO1609" s="34"/>
      <c r="BGV1609" s="35"/>
      <c r="BGW1609" s="34"/>
      <c r="BHD1609" s="35"/>
      <c r="BHE1609" s="34"/>
      <c r="BHL1609" s="35"/>
      <c r="BHM1609" s="34"/>
      <c r="BHT1609" s="35"/>
      <c r="BHU1609" s="34"/>
      <c r="BIB1609" s="35"/>
      <c r="BIC1609" s="34"/>
      <c r="BIJ1609" s="35"/>
      <c r="BIK1609" s="34"/>
      <c r="BIR1609" s="35"/>
      <c r="BIS1609" s="34"/>
      <c r="BIZ1609" s="35"/>
      <c r="BJA1609" s="34"/>
      <c r="BJH1609" s="35"/>
      <c r="BJI1609" s="34"/>
      <c r="BJP1609" s="35"/>
      <c r="BJQ1609" s="34"/>
      <c r="BJX1609" s="35"/>
      <c r="BJY1609" s="34"/>
      <c r="BKF1609" s="35"/>
      <c r="BKG1609" s="34"/>
      <c r="BKN1609" s="35"/>
      <c r="BKO1609" s="34"/>
      <c r="BKV1609" s="35"/>
      <c r="BKW1609" s="34"/>
      <c r="BLD1609" s="35"/>
      <c r="BLE1609" s="34"/>
      <c r="BLL1609" s="35"/>
      <c r="BLM1609" s="34"/>
      <c r="BLT1609" s="35"/>
      <c r="BLU1609" s="34"/>
      <c r="BMB1609" s="35"/>
      <c r="BMC1609" s="34"/>
      <c r="BMJ1609" s="35"/>
      <c r="BMK1609" s="34"/>
      <c r="BMR1609" s="35"/>
      <c r="BMS1609" s="34"/>
      <c r="BMZ1609" s="35"/>
      <c r="BNA1609" s="34"/>
      <c r="BNH1609" s="35"/>
      <c r="BNI1609" s="34"/>
      <c r="BNP1609" s="35"/>
      <c r="BNQ1609" s="34"/>
      <c r="BNX1609" s="35"/>
      <c r="BNY1609" s="34"/>
      <c r="BOF1609" s="35"/>
      <c r="BOG1609" s="34"/>
      <c r="BON1609" s="35"/>
      <c r="BOO1609" s="34"/>
      <c r="BOV1609" s="35"/>
      <c r="BOW1609" s="34"/>
      <c r="BPD1609" s="35"/>
      <c r="BPE1609" s="34"/>
      <c r="BPL1609" s="35"/>
      <c r="BPM1609" s="34"/>
      <c r="BPT1609" s="35"/>
      <c r="BPU1609" s="34"/>
      <c r="BQB1609" s="35"/>
      <c r="BQC1609" s="34"/>
      <c r="BQJ1609" s="35"/>
      <c r="BQK1609" s="34"/>
      <c r="BQR1609" s="35"/>
      <c r="BQS1609" s="34"/>
      <c r="BQZ1609" s="35"/>
      <c r="BRA1609" s="34"/>
      <c r="BRH1609" s="35"/>
      <c r="BRI1609" s="34"/>
      <c r="BRP1609" s="35"/>
      <c r="BRQ1609" s="34"/>
      <c r="BRX1609" s="35"/>
      <c r="BRY1609" s="34"/>
      <c r="BSF1609" s="35"/>
      <c r="BSG1609" s="34"/>
      <c r="BSN1609" s="35"/>
      <c r="BSO1609" s="34"/>
      <c r="BSV1609" s="35"/>
      <c r="BSW1609" s="34"/>
      <c r="BTD1609" s="35"/>
      <c r="BTE1609" s="34"/>
      <c r="BTL1609" s="35"/>
      <c r="BTM1609" s="34"/>
      <c r="BTT1609" s="35"/>
      <c r="BTU1609" s="34"/>
      <c r="BUB1609" s="35"/>
      <c r="BUC1609" s="34"/>
      <c r="BUJ1609" s="35"/>
      <c r="BUK1609" s="34"/>
      <c r="BUR1609" s="35"/>
      <c r="BUS1609" s="34"/>
      <c r="BUZ1609" s="35"/>
      <c r="BVA1609" s="34"/>
      <c r="BVH1609" s="35"/>
      <c r="BVI1609" s="34"/>
      <c r="BVP1609" s="35"/>
      <c r="BVQ1609" s="34"/>
      <c r="BVX1609" s="35"/>
      <c r="BVY1609" s="34"/>
      <c r="BWF1609" s="35"/>
      <c r="BWG1609" s="34"/>
      <c r="BWN1609" s="35"/>
      <c r="BWO1609" s="34"/>
      <c r="BWV1609" s="35"/>
      <c r="BWW1609" s="34"/>
      <c r="BXD1609" s="35"/>
      <c r="BXE1609" s="34"/>
      <c r="BXL1609" s="35"/>
      <c r="BXM1609" s="34"/>
      <c r="BXT1609" s="35"/>
      <c r="BXU1609" s="34"/>
      <c r="BYB1609" s="35"/>
      <c r="BYC1609" s="34"/>
      <c r="BYJ1609" s="35"/>
      <c r="BYK1609" s="34"/>
      <c r="BYR1609" s="35"/>
      <c r="BYS1609" s="34"/>
      <c r="BYZ1609" s="35"/>
      <c r="BZA1609" s="34"/>
      <c r="BZH1609" s="35"/>
      <c r="BZI1609" s="34"/>
      <c r="BZP1609" s="35"/>
      <c r="BZQ1609" s="34"/>
      <c r="BZX1609" s="35"/>
      <c r="BZY1609" s="34"/>
      <c r="CAF1609" s="35"/>
      <c r="CAG1609" s="34"/>
      <c r="CAN1609" s="35"/>
      <c r="CAO1609" s="34"/>
      <c r="CAV1609" s="35"/>
      <c r="CAW1609" s="34"/>
      <c r="CBD1609" s="35"/>
      <c r="CBE1609" s="34"/>
      <c r="CBL1609" s="35"/>
      <c r="CBM1609" s="34"/>
      <c r="CBT1609" s="35"/>
      <c r="CBU1609" s="34"/>
      <c r="CCB1609" s="35"/>
      <c r="CCC1609" s="34"/>
      <c r="CCJ1609" s="35"/>
      <c r="CCK1609" s="34"/>
      <c r="CCR1609" s="35"/>
      <c r="CCS1609" s="34"/>
      <c r="CCZ1609" s="35"/>
      <c r="CDA1609" s="34"/>
      <c r="CDH1609" s="35"/>
      <c r="CDI1609" s="34"/>
      <c r="CDP1609" s="35"/>
      <c r="CDQ1609" s="34"/>
      <c r="CDX1609" s="35"/>
      <c r="CDY1609" s="34"/>
      <c r="CEF1609" s="35"/>
      <c r="CEG1609" s="34"/>
      <c r="CEN1609" s="35"/>
      <c r="CEO1609" s="34"/>
      <c r="CEV1609" s="35"/>
      <c r="CEW1609" s="34"/>
      <c r="CFD1609" s="35"/>
      <c r="CFE1609" s="34"/>
      <c r="CFL1609" s="35"/>
      <c r="CFM1609" s="34"/>
      <c r="CFT1609" s="35"/>
      <c r="CFU1609" s="34"/>
      <c r="CGB1609" s="35"/>
      <c r="CGC1609" s="34"/>
      <c r="CGJ1609" s="35"/>
      <c r="CGK1609" s="34"/>
      <c r="CGR1609" s="35"/>
      <c r="CGS1609" s="34"/>
      <c r="CGZ1609" s="35"/>
      <c r="CHA1609" s="34"/>
      <c r="CHH1609" s="35"/>
      <c r="CHI1609" s="34"/>
      <c r="CHP1609" s="35"/>
      <c r="CHQ1609" s="34"/>
      <c r="CHX1609" s="35"/>
      <c r="CHY1609" s="34"/>
      <c r="CIF1609" s="35"/>
      <c r="CIG1609" s="34"/>
      <c r="CIN1609" s="35"/>
      <c r="CIO1609" s="34"/>
      <c r="CIV1609" s="35"/>
      <c r="CIW1609" s="34"/>
      <c r="CJD1609" s="35"/>
      <c r="CJE1609" s="34"/>
      <c r="CJL1609" s="35"/>
      <c r="CJM1609" s="34"/>
      <c r="CJT1609" s="35"/>
      <c r="CJU1609" s="34"/>
      <c r="CKB1609" s="35"/>
      <c r="CKC1609" s="34"/>
      <c r="CKJ1609" s="35"/>
      <c r="CKK1609" s="34"/>
      <c r="CKR1609" s="35"/>
      <c r="CKS1609" s="34"/>
      <c r="CKZ1609" s="35"/>
      <c r="CLA1609" s="34"/>
      <c r="CLH1609" s="35"/>
      <c r="CLI1609" s="34"/>
      <c r="CLP1609" s="35"/>
      <c r="CLQ1609" s="34"/>
      <c r="CLX1609" s="35"/>
      <c r="CLY1609" s="34"/>
      <c r="CMF1609" s="35"/>
      <c r="CMG1609" s="34"/>
      <c r="CMN1609" s="35"/>
      <c r="CMO1609" s="34"/>
      <c r="CMV1609" s="35"/>
      <c r="CMW1609" s="34"/>
      <c r="CND1609" s="35"/>
      <c r="CNE1609" s="34"/>
      <c r="CNL1609" s="35"/>
      <c r="CNM1609" s="34"/>
      <c r="CNT1609" s="35"/>
      <c r="CNU1609" s="34"/>
      <c r="COB1609" s="35"/>
      <c r="COC1609" s="34"/>
      <c r="COJ1609" s="35"/>
      <c r="COK1609" s="34"/>
      <c r="COR1609" s="35"/>
      <c r="COS1609" s="34"/>
      <c r="COZ1609" s="35"/>
      <c r="CPA1609" s="34"/>
      <c r="CPH1609" s="35"/>
      <c r="CPI1609" s="34"/>
      <c r="CPP1609" s="35"/>
      <c r="CPQ1609" s="34"/>
      <c r="CPX1609" s="35"/>
      <c r="CPY1609" s="34"/>
      <c r="CQF1609" s="35"/>
      <c r="CQG1609" s="34"/>
      <c r="CQN1609" s="35"/>
      <c r="CQO1609" s="34"/>
      <c r="CQV1609" s="35"/>
      <c r="CQW1609" s="34"/>
      <c r="CRD1609" s="35"/>
      <c r="CRE1609" s="34"/>
      <c r="CRL1609" s="35"/>
      <c r="CRM1609" s="34"/>
      <c r="CRT1609" s="35"/>
      <c r="CRU1609" s="34"/>
      <c r="CSB1609" s="35"/>
      <c r="CSC1609" s="34"/>
      <c r="CSJ1609" s="35"/>
      <c r="CSK1609" s="34"/>
      <c r="CSR1609" s="35"/>
      <c r="CSS1609" s="34"/>
      <c r="CSZ1609" s="35"/>
      <c r="CTA1609" s="34"/>
      <c r="CTH1609" s="35"/>
      <c r="CTI1609" s="34"/>
      <c r="CTP1609" s="35"/>
      <c r="CTQ1609" s="34"/>
      <c r="CTX1609" s="35"/>
      <c r="CTY1609" s="34"/>
      <c r="CUF1609" s="35"/>
      <c r="CUG1609" s="34"/>
      <c r="CUN1609" s="35"/>
      <c r="CUO1609" s="34"/>
      <c r="CUV1609" s="35"/>
      <c r="CUW1609" s="34"/>
      <c r="CVD1609" s="35"/>
      <c r="CVE1609" s="34"/>
      <c r="CVL1609" s="35"/>
      <c r="CVM1609" s="34"/>
      <c r="CVT1609" s="35"/>
      <c r="CVU1609" s="34"/>
      <c r="CWB1609" s="35"/>
      <c r="CWC1609" s="34"/>
      <c r="CWJ1609" s="35"/>
      <c r="CWK1609" s="34"/>
      <c r="CWR1609" s="35"/>
      <c r="CWS1609" s="34"/>
      <c r="CWZ1609" s="35"/>
      <c r="CXA1609" s="34"/>
      <c r="CXH1609" s="35"/>
      <c r="CXI1609" s="34"/>
      <c r="CXP1609" s="35"/>
      <c r="CXQ1609" s="34"/>
      <c r="CXX1609" s="35"/>
      <c r="CXY1609" s="34"/>
      <c r="CYF1609" s="35"/>
      <c r="CYG1609" s="34"/>
      <c r="CYN1609" s="35"/>
      <c r="CYO1609" s="34"/>
      <c r="CYV1609" s="35"/>
      <c r="CYW1609" s="34"/>
      <c r="CZD1609" s="35"/>
      <c r="CZE1609" s="34"/>
      <c r="CZL1609" s="35"/>
      <c r="CZM1609" s="34"/>
      <c r="CZT1609" s="35"/>
      <c r="CZU1609" s="34"/>
      <c r="DAB1609" s="35"/>
      <c r="DAC1609" s="34"/>
      <c r="DAJ1609" s="35"/>
      <c r="DAK1609" s="34"/>
      <c r="DAR1609" s="35"/>
      <c r="DAS1609" s="34"/>
      <c r="DAZ1609" s="35"/>
      <c r="DBA1609" s="34"/>
      <c r="DBH1609" s="35"/>
      <c r="DBI1609" s="34"/>
      <c r="DBP1609" s="35"/>
      <c r="DBQ1609" s="34"/>
      <c r="DBX1609" s="35"/>
      <c r="DBY1609" s="34"/>
      <c r="DCF1609" s="35"/>
      <c r="DCG1609" s="34"/>
      <c r="DCN1609" s="35"/>
      <c r="DCO1609" s="34"/>
      <c r="DCV1609" s="35"/>
      <c r="DCW1609" s="34"/>
      <c r="DDD1609" s="35"/>
      <c r="DDE1609" s="34"/>
      <c r="DDL1609" s="35"/>
      <c r="DDM1609" s="34"/>
      <c r="DDT1609" s="35"/>
      <c r="DDU1609" s="34"/>
      <c r="DEB1609" s="35"/>
      <c r="DEC1609" s="34"/>
      <c r="DEJ1609" s="35"/>
      <c r="DEK1609" s="34"/>
      <c r="DER1609" s="35"/>
      <c r="DES1609" s="34"/>
      <c r="DEZ1609" s="35"/>
      <c r="DFA1609" s="34"/>
      <c r="DFH1609" s="35"/>
      <c r="DFI1609" s="34"/>
      <c r="DFP1609" s="35"/>
      <c r="DFQ1609" s="34"/>
      <c r="DFX1609" s="35"/>
      <c r="DFY1609" s="34"/>
      <c r="DGF1609" s="35"/>
      <c r="DGG1609" s="34"/>
      <c r="DGN1609" s="35"/>
      <c r="DGO1609" s="34"/>
      <c r="DGV1609" s="35"/>
      <c r="DGW1609" s="34"/>
      <c r="DHD1609" s="35"/>
      <c r="DHE1609" s="34"/>
      <c r="DHL1609" s="35"/>
      <c r="DHM1609" s="34"/>
      <c r="DHT1609" s="35"/>
      <c r="DHU1609" s="34"/>
      <c r="DIB1609" s="35"/>
      <c r="DIC1609" s="34"/>
      <c r="DIJ1609" s="35"/>
      <c r="DIK1609" s="34"/>
      <c r="DIR1609" s="35"/>
      <c r="DIS1609" s="34"/>
      <c r="DIZ1609" s="35"/>
      <c r="DJA1609" s="34"/>
      <c r="DJH1609" s="35"/>
      <c r="DJI1609" s="34"/>
      <c r="DJP1609" s="35"/>
      <c r="DJQ1609" s="34"/>
      <c r="DJX1609" s="35"/>
      <c r="DJY1609" s="34"/>
      <c r="DKF1609" s="35"/>
      <c r="DKG1609" s="34"/>
      <c r="DKN1609" s="35"/>
      <c r="DKO1609" s="34"/>
      <c r="DKV1609" s="35"/>
      <c r="DKW1609" s="34"/>
      <c r="DLD1609" s="35"/>
      <c r="DLE1609" s="34"/>
      <c r="DLL1609" s="35"/>
      <c r="DLM1609" s="34"/>
      <c r="DLT1609" s="35"/>
      <c r="DLU1609" s="34"/>
      <c r="DMB1609" s="35"/>
      <c r="DMC1609" s="34"/>
      <c r="DMJ1609" s="35"/>
      <c r="DMK1609" s="34"/>
      <c r="DMR1609" s="35"/>
      <c r="DMS1609" s="34"/>
      <c r="DMZ1609" s="35"/>
      <c r="DNA1609" s="34"/>
      <c r="DNH1609" s="35"/>
      <c r="DNI1609" s="34"/>
      <c r="DNP1609" s="35"/>
      <c r="DNQ1609" s="34"/>
      <c r="DNX1609" s="35"/>
      <c r="DNY1609" s="34"/>
      <c r="DOF1609" s="35"/>
      <c r="DOG1609" s="34"/>
      <c r="DON1609" s="35"/>
      <c r="DOO1609" s="34"/>
      <c r="DOV1609" s="35"/>
      <c r="DOW1609" s="34"/>
      <c r="DPD1609" s="35"/>
      <c r="DPE1609" s="34"/>
      <c r="DPL1609" s="35"/>
      <c r="DPM1609" s="34"/>
      <c r="DPT1609" s="35"/>
      <c r="DPU1609" s="34"/>
      <c r="DQB1609" s="35"/>
      <c r="DQC1609" s="34"/>
      <c r="DQJ1609" s="35"/>
      <c r="DQK1609" s="34"/>
      <c r="DQR1609" s="35"/>
      <c r="DQS1609" s="34"/>
      <c r="DQZ1609" s="35"/>
      <c r="DRA1609" s="34"/>
      <c r="DRH1609" s="35"/>
      <c r="DRI1609" s="34"/>
      <c r="DRP1609" s="35"/>
      <c r="DRQ1609" s="34"/>
      <c r="DRX1609" s="35"/>
      <c r="DRY1609" s="34"/>
      <c r="DSF1609" s="35"/>
      <c r="DSG1609" s="34"/>
      <c r="DSN1609" s="35"/>
      <c r="DSO1609" s="34"/>
      <c r="DSV1609" s="35"/>
      <c r="DSW1609" s="34"/>
      <c r="DTD1609" s="35"/>
      <c r="DTE1609" s="34"/>
      <c r="DTL1609" s="35"/>
      <c r="DTM1609" s="34"/>
      <c r="DTT1609" s="35"/>
      <c r="DTU1609" s="34"/>
      <c r="DUB1609" s="35"/>
      <c r="DUC1609" s="34"/>
      <c r="DUJ1609" s="35"/>
      <c r="DUK1609" s="34"/>
      <c r="DUR1609" s="35"/>
      <c r="DUS1609" s="34"/>
      <c r="DUZ1609" s="35"/>
      <c r="DVA1609" s="34"/>
      <c r="DVH1609" s="35"/>
      <c r="DVI1609" s="34"/>
      <c r="DVP1609" s="35"/>
      <c r="DVQ1609" s="34"/>
      <c r="DVX1609" s="35"/>
      <c r="DVY1609" s="34"/>
      <c r="DWF1609" s="35"/>
      <c r="DWG1609" s="34"/>
      <c r="DWN1609" s="35"/>
      <c r="DWO1609" s="34"/>
      <c r="DWV1609" s="35"/>
      <c r="DWW1609" s="34"/>
      <c r="DXD1609" s="35"/>
      <c r="DXE1609" s="34"/>
      <c r="DXL1609" s="35"/>
      <c r="DXM1609" s="34"/>
      <c r="DXT1609" s="35"/>
      <c r="DXU1609" s="34"/>
      <c r="DYB1609" s="35"/>
      <c r="DYC1609" s="34"/>
      <c r="DYJ1609" s="35"/>
      <c r="DYK1609" s="34"/>
      <c r="DYR1609" s="35"/>
      <c r="DYS1609" s="34"/>
      <c r="DYZ1609" s="35"/>
      <c r="DZA1609" s="34"/>
      <c r="DZH1609" s="35"/>
      <c r="DZI1609" s="34"/>
      <c r="DZP1609" s="35"/>
      <c r="DZQ1609" s="34"/>
      <c r="DZX1609" s="35"/>
      <c r="DZY1609" s="34"/>
      <c r="EAF1609" s="35"/>
      <c r="EAG1609" s="34"/>
      <c r="EAN1609" s="35"/>
      <c r="EAO1609" s="34"/>
      <c r="EAV1609" s="35"/>
      <c r="EAW1609" s="34"/>
      <c r="EBD1609" s="35"/>
      <c r="EBE1609" s="34"/>
      <c r="EBL1609" s="35"/>
      <c r="EBM1609" s="34"/>
      <c r="EBT1609" s="35"/>
      <c r="EBU1609" s="34"/>
      <c r="ECB1609" s="35"/>
      <c r="ECC1609" s="34"/>
      <c r="ECJ1609" s="35"/>
      <c r="ECK1609" s="34"/>
      <c r="ECR1609" s="35"/>
      <c r="ECS1609" s="34"/>
      <c r="ECZ1609" s="35"/>
      <c r="EDA1609" s="34"/>
      <c r="EDH1609" s="35"/>
      <c r="EDI1609" s="34"/>
      <c r="EDP1609" s="35"/>
      <c r="EDQ1609" s="34"/>
      <c r="EDX1609" s="35"/>
      <c r="EDY1609" s="34"/>
      <c r="EEF1609" s="35"/>
      <c r="EEG1609" s="34"/>
      <c r="EEN1609" s="35"/>
      <c r="EEO1609" s="34"/>
      <c r="EEV1609" s="35"/>
      <c r="EEW1609" s="34"/>
      <c r="EFD1609" s="35"/>
      <c r="EFE1609" s="34"/>
      <c r="EFL1609" s="35"/>
      <c r="EFM1609" s="34"/>
      <c r="EFT1609" s="35"/>
      <c r="EFU1609" s="34"/>
      <c r="EGB1609" s="35"/>
      <c r="EGC1609" s="34"/>
      <c r="EGJ1609" s="35"/>
      <c r="EGK1609" s="34"/>
      <c r="EGR1609" s="35"/>
      <c r="EGS1609" s="34"/>
      <c r="EGZ1609" s="35"/>
      <c r="EHA1609" s="34"/>
      <c r="EHH1609" s="35"/>
      <c r="EHI1609" s="34"/>
      <c r="EHP1609" s="35"/>
      <c r="EHQ1609" s="34"/>
      <c r="EHX1609" s="35"/>
      <c r="EHY1609" s="34"/>
      <c r="EIF1609" s="35"/>
      <c r="EIG1609" s="34"/>
      <c r="EIN1609" s="35"/>
      <c r="EIO1609" s="34"/>
      <c r="EIV1609" s="35"/>
      <c r="EIW1609" s="34"/>
      <c r="EJD1609" s="35"/>
      <c r="EJE1609" s="34"/>
      <c r="EJL1609" s="35"/>
      <c r="EJM1609" s="34"/>
      <c r="EJT1609" s="35"/>
      <c r="EJU1609" s="34"/>
      <c r="EKB1609" s="35"/>
      <c r="EKC1609" s="34"/>
      <c r="EKJ1609" s="35"/>
      <c r="EKK1609" s="34"/>
      <c r="EKR1609" s="35"/>
      <c r="EKS1609" s="34"/>
      <c r="EKZ1609" s="35"/>
      <c r="ELA1609" s="34"/>
      <c r="ELH1609" s="35"/>
      <c r="ELI1609" s="34"/>
      <c r="ELP1609" s="35"/>
      <c r="ELQ1609" s="34"/>
      <c r="ELX1609" s="35"/>
      <c r="ELY1609" s="34"/>
      <c r="EMF1609" s="35"/>
      <c r="EMG1609" s="34"/>
      <c r="EMN1609" s="35"/>
      <c r="EMO1609" s="34"/>
      <c r="EMV1609" s="35"/>
      <c r="EMW1609" s="34"/>
      <c r="END1609" s="35"/>
      <c r="ENE1609" s="34"/>
      <c r="ENL1609" s="35"/>
      <c r="ENM1609" s="34"/>
      <c r="ENT1609" s="35"/>
      <c r="ENU1609" s="34"/>
      <c r="EOB1609" s="35"/>
      <c r="EOC1609" s="34"/>
      <c r="EOJ1609" s="35"/>
      <c r="EOK1609" s="34"/>
      <c r="EOR1609" s="35"/>
      <c r="EOS1609" s="34"/>
      <c r="EOZ1609" s="35"/>
      <c r="EPA1609" s="34"/>
      <c r="EPH1609" s="35"/>
      <c r="EPI1609" s="34"/>
      <c r="EPP1609" s="35"/>
      <c r="EPQ1609" s="34"/>
      <c r="EPX1609" s="35"/>
      <c r="EPY1609" s="34"/>
      <c r="EQF1609" s="35"/>
      <c r="EQG1609" s="34"/>
      <c r="EQN1609" s="35"/>
      <c r="EQO1609" s="34"/>
      <c r="EQV1609" s="35"/>
      <c r="EQW1609" s="34"/>
      <c r="ERD1609" s="35"/>
      <c r="ERE1609" s="34"/>
      <c r="ERL1609" s="35"/>
      <c r="ERM1609" s="34"/>
      <c r="ERT1609" s="35"/>
      <c r="ERU1609" s="34"/>
      <c r="ESB1609" s="35"/>
      <c r="ESC1609" s="34"/>
      <c r="ESJ1609" s="35"/>
      <c r="ESK1609" s="34"/>
      <c r="ESR1609" s="35"/>
      <c r="ESS1609" s="34"/>
      <c r="ESZ1609" s="35"/>
      <c r="ETA1609" s="34"/>
      <c r="ETH1609" s="35"/>
      <c r="ETI1609" s="34"/>
      <c r="ETP1609" s="35"/>
      <c r="ETQ1609" s="34"/>
      <c r="ETX1609" s="35"/>
      <c r="ETY1609" s="34"/>
      <c r="EUF1609" s="35"/>
      <c r="EUG1609" s="34"/>
      <c r="EUN1609" s="35"/>
      <c r="EUO1609" s="34"/>
      <c r="EUV1609" s="35"/>
      <c r="EUW1609" s="34"/>
      <c r="EVD1609" s="35"/>
      <c r="EVE1609" s="34"/>
      <c r="EVL1609" s="35"/>
      <c r="EVM1609" s="34"/>
      <c r="EVT1609" s="35"/>
      <c r="EVU1609" s="34"/>
      <c r="EWB1609" s="35"/>
      <c r="EWC1609" s="34"/>
      <c r="EWJ1609" s="35"/>
      <c r="EWK1609" s="34"/>
      <c r="EWR1609" s="35"/>
      <c r="EWS1609" s="34"/>
      <c r="EWZ1609" s="35"/>
      <c r="EXA1609" s="34"/>
      <c r="EXH1609" s="35"/>
      <c r="EXI1609" s="34"/>
      <c r="EXP1609" s="35"/>
      <c r="EXQ1609" s="34"/>
      <c r="EXX1609" s="35"/>
      <c r="EXY1609" s="34"/>
      <c r="EYF1609" s="35"/>
      <c r="EYG1609" s="34"/>
      <c r="EYN1609" s="35"/>
      <c r="EYO1609" s="34"/>
      <c r="EYV1609" s="35"/>
      <c r="EYW1609" s="34"/>
      <c r="EZD1609" s="35"/>
      <c r="EZE1609" s="34"/>
      <c r="EZL1609" s="35"/>
      <c r="EZM1609" s="34"/>
      <c r="EZT1609" s="35"/>
      <c r="EZU1609" s="34"/>
      <c r="FAB1609" s="35"/>
      <c r="FAC1609" s="34"/>
      <c r="FAJ1609" s="35"/>
      <c r="FAK1609" s="34"/>
      <c r="FAR1609" s="35"/>
      <c r="FAS1609" s="34"/>
      <c r="FAZ1609" s="35"/>
      <c r="FBA1609" s="34"/>
      <c r="FBH1609" s="35"/>
      <c r="FBI1609" s="34"/>
      <c r="FBP1609" s="35"/>
      <c r="FBQ1609" s="34"/>
      <c r="FBX1609" s="35"/>
      <c r="FBY1609" s="34"/>
      <c r="FCF1609" s="35"/>
      <c r="FCG1609" s="34"/>
      <c r="FCN1609" s="35"/>
      <c r="FCO1609" s="34"/>
      <c r="FCV1609" s="35"/>
      <c r="FCW1609" s="34"/>
      <c r="FDD1609" s="35"/>
      <c r="FDE1609" s="34"/>
      <c r="FDL1609" s="35"/>
      <c r="FDM1609" s="34"/>
      <c r="FDT1609" s="35"/>
      <c r="FDU1609" s="34"/>
      <c r="FEB1609" s="35"/>
      <c r="FEC1609" s="34"/>
      <c r="FEJ1609" s="35"/>
      <c r="FEK1609" s="34"/>
      <c r="FER1609" s="35"/>
      <c r="FES1609" s="34"/>
      <c r="FEZ1609" s="35"/>
      <c r="FFA1609" s="34"/>
      <c r="FFH1609" s="35"/>
      <c r="FFI1609" s="34"/>
      <c r="FFP1609" s="35"/>
      <c r="FFQ1609" s="34"/>
      <c r="FFX1609" s="35"/>
      <c r="FFY1609" s="34"/>
      <c r="FGF1609" s="35"/>
      <c r="FGG1609" s="34"/>
      <c r="FGN1609" s="35"/>
      <c r="FGO1609" s="34"/>
      <c r="FGV1609" s="35"/>
      <c r="FGW1609" s="34"/>
      <c r="FHD1609" s="35"/>
      <c r="FHE1609" s="34"/>
      <c r="FHL1609" s="35"/>
      <c r="FHM1609" s="34"/>
      <c r="FHT1609" s="35"/>
      <c r="FHU1609" s="34"/>
      <c r="FIB1609" s="35"/>
      <c r="FIC1609" s="34"/>
      <c r="FIJ1609" s="35"/>
      <c r="FIK1609" s="34"/>
      <c r="FIR1609" s="35"/>
      <c r="FIS1609" s="34"/>
      <c r="FIZ1609" s="35"/>
      <c r="FJA1609" s="34"/>
      <c r="FJH1609" s="35"/>
      <c r="FJI1609" s="34"/>
      <c r="FJP1609" s="35"/>
      <c r="FJQ1609" s="34"/>
      <c r="FJX1609" s="35"/>
      <c r="FJY1609" s="34"/>
      <c r="FKF1609" s="35"/>
      <c r="FKG1609" s="34"/>
      <c r="FKN1609" s="35"/>
      <c r="FKO1609" s="34"/>
      <c r="FKV1609" s="35"/>
      <c r="FKW1609" s="34"/>
      <c r="FLD1609" s="35"/>
      <c r="FLE1609" s="34"/>
      <c r="FLL1609" s="35"/>
      <c r="FLM1609" s="34"/>
      <c r="FLT1609" s="35"/>
      <c r="FLU1609" s="34"/>
      <c r="FMB1609" s="35"/>
      <c r="FMC1609" s="34"/>
      <c r="FMJ1609" s="35"/>
      <c r="FMK1609" s="34"/>
      <c r="FMR1609" s="35"/>
      <c r="FMS1609" s="34"/>
      <c r="FMZ1609" s="35"/>
      <c r="FNA1609" s="34"/>
      <c r="FNH1609" s="35"/>
      <c r="FNI1609" s="34"/>
      <c r="FNP1609" s="35"/>
      <c r="FNQ1609" s="34"/>
      <c r="FNX1609" s="35"/>
      <c r="FNY1609" s="34"/>
      <c r="FOF1609" s="35"/>
      <c r="FOG1609" s="34"/>
      <c r="FON1609" s="35"/>
      <c r="FOO1609" s="34"/>
      <c r="FOV1609" s="35"/>
      <c r="FOW1609" s="34"/>
      <c r="FPD1609" s="35"/>
      <c r="FPE1609" s="34"/>
      <c r="FPL1609" s="35"/>
      <c r="FPM1609" s="34"/>
      <c r="FPT1609" s="35"/>
      <c r="FPU1609" s="34"/>
      <c r="FQB1609" s="35"/>
      <c r="FQC1609" s="34"/>
      <c r="FQJ1609" s="35"/>
      <c r="FQK1609" s="34"/>
      <c r="FQR1609" s="35"/>
      <c r="FQS1609" s="34"/>
      <c r="FQZ1609" s="35"/>
      <c r="FRA1609" s="34"/>
      <c r="FRH1609" s="35"/>
      <c r="FRI1609" s="34"/>
      <c r="FRP1609" s="35"/>
      <c r="FRQ1609" s="34"/>
      <c r="FRX1609" s="35"/>
      <c r="FRY1609" s="34"/>
      <c r="FSF1609" s="35"/>
      <c r="FSG1609" s="34"/>
      <c r="FSN1609" s="35"/>
      <c r="FSO1609" s="34"/>
      <c r="FSV1609" s="35"/>
      <c r="FSW1609" s="34"/>
      <c r="FTD1609" s="35"/>
      <c r="FTE1609" s="34"/>
      <c r="FTL1609" s="35"/>
      <c r="FTM1609" s="34"/>
      <c r="FTT1609" s="35"/>
      <c r="FTU1609" s="34"/>
      <c r="FUB1609" s="35"/>
      <c r="FUC1609" s="34"/>
      <c r="FUJ1609" s="35"/>
      <c r="FUK1609" s="34"/>
      <c r="FUR1609" s="35"/>
      <c r="FUS1609" s="34"/>
      <c r="FUZ1609" s="35"/>
      <c r="FVA1609" s="34"/>
      <c r="FVH1609" s="35"/>
      <c r="FVI1609" s="34"/>
      <c r="FVP1609" s="35"/>
      <c r="FVQ1609" s="34"/>
      <c r="FVX1609" s="35"/>
      <c r="FVY1609" s="34"/>
      <c r="FWF1609" s="35"/>
      <c r="FWG1609" s="34"/>
      <c r="FWN1609" s="35"/>
      <c r="FWO1609" s="34"/>
      <c r="FWV1609" s="35"/>
      <c r="FWW1609" s="34"/>
      <c r="FXD1609" s="35"/>
      <c r="FXE1609" s="34"/>
      <c r="FXL1609" s="35"/>
      <c r="FXM1609" s="34"/>
      <c r="FXT1609" s="35"/>
      <c r="FXU1609" s="34"/>
      <c r="FYB1609" s="35"/>
      <c r="FYC1609" s="34"/>
      <c r="FYJ1609" s="35"/>
      <c r="FYK1609" s="34"/>
      <c r="FYR1609" s="35"/>
      <c r="FYS1609" s="34"/>
      <c r="FYZ1609" s="35"/>
      <c r="FZA1609" s="34"/>
      <c r="FZH1609" s="35"/>
      <c r="FZI1609" s="34"/>
      <c r="FZP1609" s="35"/>
      <c r="FZQ1609" s="34"/>
      <c r="FZX1609" s="35"/>
      <c r="FZY1609" s="34"/>
      <c r="GAF1609" s="35"/>
      <c r="GAG1609" s="34"/>
      <c r="GAN1609" s="35"/>
      <c r="GAO1609" s="34"/>
      <c r="GAV1609" s="35"/>
      <c r="GAW1609" s="34"/>
      <c r="GBD1609" s="35"/>
      <c r="GBE1609" s="34"/>
      <c r="GBL1609" s="35"/>
      <c r="GBM1609" s="34"/>
      <c r="GBT1609" s="35"/>
      <c r="GBU1609" s="34"/>
      <c r="GCB1609" s="35"/>
      <c r="GCC1609" s="34"/>
      <c r="GCJ1609" s="35"/>
      <c r="GCK1609" s="34"/>
      <c r="GCR1609" s="35"/>
      <c r="GCS1609" s="34"/>
      <c r="GCZ1609" s="35"/>
      <c r="GDA1609" s="34"/>
      <c r="GDH1609" s="35"/>
      <c r="GDI1609" s="34"/>
      <c r="GDP1609" s="35"/>
      <c r="GDQ1609" s="34"/>
      <c r="GDX1609" s="35"/>
      <c r="GDY1609" s="34"/>
      <c r="GEF1609" s="35"/>
      <c r="GEG1609" s="34"/>
      <c r="GEN1609" s="35"/>
      <c r="GEO1609" s="34"/>
      <c r="GEV1609" s="35"/>
      <c r="GEW1609" s="34"/>
      <c r="GFD1609" s="35"/>
      <c r="GFE1609" s="34"/>
      <c r="GFL1609" s="35"/>
      <c r="GFM1609" s="34"/>
      <c r="GFT1609" s="35"/>
      <c r="GFU1609" s="34"/>
      <c r="GGB1609" s="35"/>
      <c r="GGC1609" s="34"/>
      <c r="GGJ1609" s="35"/>
      <c r="GGK1609" s="34"/>
      <c r="GGR1609" s="35"/>
      <c r="GGS1609" s="34"/>
      <c r="GGZ1609" s="35"/>
      <c r="GHA1609" s="34"/>
      <c r="GHH1609" s="35"/>
      <c r="GHI1609" s="34"/>
      <c r="GHP1609" s="35"/>
      <c r="GHQ1609" s="34"/>
      <c r="GHX1609" s="35"/>
      <c r="GHY1609" s="34"/>
      <c r="GIF1609" s="35"/>
      <c r="GIG1609" s="34"/>
      <c r="GIN1609" s="35"/>
      <c r="GIO1609" s="34"/>
      <c r="GIV1609" s="35"/>
      <c r="GIW1609" s="34"/>
      <c r="GJD1609" s="35"/>
      <c r="GJE1609" s="34"/>
      <c r="GJL1609" s="35"/>
      <c r="GJM1609" s="34"/>
      <c r="GJT1609" s="35"/>
      <c r="GJU1609" s="34"/>
      <c r="GKB1609" s="35"/>
      <c r="GKC1609" s="34"/>
      <c r="GKJ1609" s="35"/>
      <c r="GKK1609" s="34"/>
      <c r="GKR1609" s="35"/>
      <c r="GKS1609" s="34"/>
      <c r="GKZ1609" s="35"/>
      <c r="GLA1609" s="34"/>
      <c r="GLH1609" s="35"/>
      <c r="GLI1609" s="34"/>
      <c r="GLP1609" s="35"/>
      <c r="GLQ1609" s="34"/>
      <c r="GLX1609" s="35"/>
      <c r="GLY1609" s="34"/>
      <c r="GMF1609" s="35"/>
      <c r="GMG1609" s="34"/>
      <c r="GMN1609" s="35"/>
      <c r="GMO1609" s="34"/>
      <c r="GMV1609" s="35"/>
      <c r="GMW1609" s="34"/>
      <c r="GND1609" s="35"/>
      <c r="GNE1609" s="34"/>
      <c r="GNL1609" s="35"/>
      <c r="GNM1609" s="34"/>
      <c r="GNT1609" s="35"/>
      <c r="GNU1609" s="34"/>
      <c r="GOB1609" s="35"/>
      <c r="GOC1609" s="34"/>
      <c r="GOJ1609" s="35"/>
      <c r="GOK1609" s="34"/>
      <c r="GOR1609" s="35"/>
      <c r="GOS1609" s="34"/>
      <c r="GOZ1609" s="35"/>
      <c r="GPA1609" s="34"/>
      <c r="GPH1609" s="35"/>
      <c r="GPI1609" s="34"/>
      <c r="GPP1609" s="35"/>
      <c r="GPQ1609" s="34"/>
      <c r="GPX1609" s="35"/>
      <c r="GPY1609" s="34"/>
      <c r="GQF1609" s="35"/>
      <c r="GQG1609" s="34"/>
      <c r="GQN1609" s="35"/>
      <c r="GQO1609" s="34"/>
      <c r="GQV1609" s="35"/>
      <c r="GQW1609" s="34"/>
      <c r="GRD1609" s="35"/>
      <c r="GRE1609" s="34"/>
      <c r="GRL1609" s="35"/>
      <c r="GRM1609" s="34"/>
      <c r="GRT1609" s="35"/>
      <c r="GRU1609" s="34"/>
      <c r="GSB1609" s="35"/>
      <c r="GSC1609" s="34"/>
      <c r="GSJ1609" s="35"/>
      <c r="GSK1609" s="34"/>
      <c r="GSR1609" s="35"/>
      <c r="GSS1609" s="34"/>
      <c r="GSZ1609" s="35"/>
      <c r="GTA1609" s="34"/>
      <c r="GTH1609" s="35"/>
      <c r="GTI1609" s="34"/>
      <c r="GTP1609" s="35"/>
      <c r="GTQ1609" s="34"/>
      <c r="GTX1609" s="35"/>
      <c r="GTY1609" s="34"/>
      <c r="GUF1609" s="35"/>
      <c r="GUG1609" s="34"/>
      <c r="GUN1609" s="35"/>
      <c r="GUO1609" s="34"/>
      <c r="GUV1609" s="35"/>
      <c r="GUW1609" s="34"/>
      <c r="GVD1609" s="35"/>
      <c r="GVE1609" s="34"/>
      <c r="GVL1609" s="35"/>
      <c r="GVM1609" s="34"/>
      <c r="GVT1609" s="35"/>
      <c r="GVU1609" s="34"/>
      <c r="GWB1609" s="35"/>
      <c r="GWC1609" s="34"/>
      <c r="GWJ1609" s="35"/>
      <c r="GWK1609" s="34"/>
      <c r="GWR1609" s="35"/>
      <c r="GWS1609" s="34"/>
      <c r="GWZ1609" s="35"/>
      <c r="GXA1609" s="34"/>
      <c r="GXH1609" s="35"/>
      <c r="GXI1609" s="34"/>
      <c r="GXP1609" s="35"/>
      <c r="GXQ1609" s="34"/>
      <c r="GXX1609" s="35"/>
      <c r="GXY1609" s="34"/>
      <c r="GYF1609" s="35"/>
      <c r="GYG1609" s="34"/>
      <c r="GYN1609" s="35"/>
      <c r="GYO1609" s="34"/>
      <c r="GYV1609" s="35"/>
      <c r="GYW1609" s="34"/>
      <c r="GZD1609" s="35"/>
      <c r="GZE1609" s="34"/>
      <c r="GZL1609" s="35"/>
      <c r="GZM1609" s="34"/>
      <c r="GZT1609" s="35"/>
      <c r="GZU1609" s="34"/>
      <c r="HAB1609" s="35"/>
      <c r="HAC1609" s="34"/>
      <c r="HAJ1609" s="35"/>
      <c r="HAK1609" s="34"/>
      <c r="HAR1609" s="35"/>
      <c r="HAS1609" s="34"/>
      <c r="HAZ1609" s="35"/>
      <c r="HBA1609" s="34"/>
      <c r="HBH1609" s="35"/>
      <c r="HBI1609" s="34"/>
      <c r="HBP1609" s="35"/>
      <c r="HBQ1609" s="34"/>
      <c r="HBX1609" s="35"/>
      <c r="HBY1609" s="34"/>
      <c r="HCF1609" s="35"/>
      <c r="HCG1609" s="34"/>
      <c r="HCN1609" s="35"/>
      <c r="HCO1609" s="34"/>
      <c r="HCV1609" s="35"/>
      <c r="HCW1609" s="34"/>
      <c r="HDD1609" s="35"/>
      <c r="HDE1609" s="34"/>
      <c r="HDL1609" s="35"/>
      <c r="HDM1609" s="34"/>
      <c r="HDT1609" s="35"/>
      <c r="HDU1609" s="34"/>
      <c r="HEB1609" s="35"/>
      <c r="HEC1609" s="34"/>
      <c r="HEJ1609" s="35"/>
      <c r="HEK1609" s="34"/>
      <c r="HER1609" s="35"/>
      <c r="HES1609" s="34"/>
      <c r="HEZ1609" s="35"/>
      <c r="HFA1609" s="34"/>
      <c r="HFH1609" s="35"/>
      <c r="HFI1609" s="34"/>
      <c r="HFP1609" s="35"/>
      <c r="HFQ1609" s="34"/>
      <c r="HFX1609" s="35"/>
      <c r="HFY1609" s="34"/>
      <c r="HGF1609" s="35"/>
      <c r="HGG1609" s="34"/>
      <c r="HGN1609" s="35"/>
      <c r="HGO1609" s="34"/>
      <c r="HGV1609" s="35"/>
      <c r="HGW1609" s="34"/>
      <c r="HHD1609" s="35"/>
      <c r="HHE1609" s="34"/>
      <c r="HHL1609" s="35"/>
      <c r="HHM1609" s="34"/>
      <c r="HHT1609" s="35"/>
      <c r="HHU1609" s="34"/>
      <c r="HIB1609" s="35"/>
      <c r="HIC1609" s="34"/>
      <c r="HIJ1609" s="35"/>
      <c r="HIK1609" s="34"/>
      <c r="HIR1609" s="35"/>
      <c r="HIS1609" s="34"/>
      <c r="HIZ1609" s="35"/>
      <c r="HJA1609" s="34"/>
      <c r="HJH1609" s="35"/>
      <c r="HJI1609" s="34"/>
      <c r="HJP1609" s="35"/>
      <c r="HJQ1609" s="34"/>
      <c r="HJX1609" s="35"/>
      <c r="HJY1609" s="34"/>
      <c r="HKF1609" s="35"/>
      <c r="HKG1609" s="34"/>
      <c r="HKN1609" s="35"/>
      <c r="HKO1609" s="34"/>
      <c r="HKV1609" s="35"/>
      <c r="HKW1609" s="34"/>
      <c r="HLD1609" s="35"/>
      <c r="HLE1609" s="34"/>
      <c r="HLL1609" s="35"/>
      <c r="HLM1609" s="34"/>
      <c r="HLT1609" s="35"/>
      <c r="HLU1609" s="34"/>
      <c r="HMB1609" s="35"/>
      <c r="HMC1609" s="34"/>
      <c r="HMJ1609" s="35"/>
      <c r="HMK1609" s="34"/>
      <c r="HMR1609" s="35"/>
      <c r="HMS1609" s="34"/>
      <c r="HMZ1609" s="35"/>
      <c r="HNA1609" s="34"/>
      <c r="HNH1609" s="35"/>
      <c r="HNI1609" s="34"/>
      <c r="HNP1609" s="35"/>
      <c r="HNQ1609" s="34"/>
      <c r="HNX1609" s="35"/>
      <c r="HNY1609" s="34"/>
      <c r="HOF1609" s="35"/>
      <c r="HOG1609" s="34"/>
      <c r="HON1609" s="35"/>
      <c r="HOO1609" s="34"/>
      <c r="HOV1609" s="35"/>
      <c r="HOW1609" s="34"/>
      <c r="HPD1609" s="35"/>
      <c r="HPE1609" s="34"/>
      <c r="HPL1609" s="35"/>
      <c r="HPM1609" s="34"/>
      <c r="HPT1609" s="35"/>
      <c r="HPU1609" s="34"/>
      <c r="HQB1609" s="35"/>
      <c r="HQC1609" s="34"/>
      <c r="HQJ1609" s="35"/>
      <c r="HQK1609" s="34"/>
      <c r="HQR1609" s="35"/>
      <c r="HQS1609" s="34"/>
      <c r="HQZ1609" s="35"/>
      <c r="HRA1609" s="34"/>
      <c r="HRH1609" s="35"/>
      <c r="HRI1609" s="34"/>
      <c r="HRP1609" s="35"/>
      <c r="HRQ1609" s="34"/>
      <c r="HRX1609" s="35"/>
      <c r="HRY1609" s="34"/>
      <c r="HSF1609" s="35"/>
      <c r="HSG1609" s="34"/>
      <c r="HSN1609" s="35"/>
      <c r="HSO1609" s="34"/>
      <c r="HSV1609" s="35"/>
      <c r="HSW1609" s="34"/>
      <c r="HTD1609" s="35"/>
      <c r="HTE1609" s="34"/>
      <c r="HTL1609" s="35"/>
      <c r="HTM1609" s="34"/>
      <c r="HTT1609" s="35"/>
      <c r="HTU1609" s="34"/>
      <c r="HUB1609" s="35"/>
      <c r="HUC1609" s="34"/>
      <c r="HUJ1609" s="35"/>
      <c r="HUK1609" s="34"/>
      <c r="HUR1609" s="35"/>
      <c r="HUS1609" s="34"/>
      <c r="HUZ1609" s="35"/>
      <c r="HVA1609" s="34"/>
      <c r="HVH1609" s="35"/>
      <c r="HVI1609" s="34"/>
      <c r="HVP1609" s="35"/>
      <c r="HVQ1609" s="34"/>
      <c r="HVX1609" s="35"/>
      <c r="HVY1609" s="34"/>
      <c r="HWF1609" s="35"/>
      <c r="HWG1609" s="34"/>
      <c r="HWN1609" s="35"/>
      <c r="HWO1609" s="34"/>
      <c r="HWV1609" s="35"/>
      <c r="HWW1609" s="34"/>
      <c r="HXD1609" s="35"/>
      <c r="HXE1609" s="34"/>
      <c r="HXL1609" s="35"/>
      <c r="HXM1609" s="34"/>
      <c r="HXT1609" s="35"/>
      <c r="HXU1609" s="34"/>
      <c r="HYB1609" s="35"/>
      <c r="HYC1609" s="34"/>
      <c r="HYJ1609" s="35"/>
      <c r="HYK1609" s="34"/>
      <c r="HYR1609" s="35"/>
      <c r="HYS1609" s="34"/>
      <c r="HYZ1609" s="35"/>
      <c r="HZA1609" s="34"/>
      <c r="HZH1609" s="35"/>
      <c r="HZI1609" s="34"/>
      <c r="HZP1609" s="35"/>
      <c r="HZQ1609" s="34"/>
      <c r="HZX1609" s="35"/>
      <c r="HZY1609" s="34"/>
      <c r="IAF1609" s="35"/>
      <c r="IAG1609" s="34"/>
      <c r="IAN1609" s="35"/>
      <c r="IAO1609" s="34"/>
      <c r="IAV1609" s="35"/>
      <c r="IAW1609" s="34"/>
      <c r="IBD1609" s="35"/>
      <c r="IBE1609" s="34"/>
      <c r="IBL1609" s="35"/>
      <c r="IBM1609" s="34"/>
      <c r="IBT1609" s="35"/>
      <c r="IBU1609" s="34"/>
      <c r="ICB1609" s="35"/>
      <c r="ICC1609" s="34"/>
      <c r="ICJ1609" s="35"/>
      <c r="ICK1609" s="34"/>
      <c r="ICR1609" s="35"/>
      <c r="ICS1609" s="34"/>
      <c r="ICZ1609" s="35"/>
      <c r="IDA1609" s="34"/>
      <c r="IDH1609" s="35"/>
      <c r="IDI1609" s="34"/>
      <c r="IDP1609" s="35"/>
      <c r="IDQ1609" s="34"/>
      <c r="IDX1609" s="35"/>
      <c r="IDY1609" s="34"/>
      <c r="IEF1609" s="35"/>
      <c r="IEG1609" s="34"/>
      <c r="IEN1609" s="35"/>
      <c r="IEO1609" s="34"/>
      <c r="IEV1609" s="35"/>
      <c r="IEW1609" s="34"/>
      <c r="IFD1609" s="35"/>
      <c r="IFE1609" s="34"/>
      <c r="IFL1609" s="35"/>
      <c r="IFM1609" s="34"/>
      <c r="IFT1609" s="35"/>
      <c r="IFU1609" s="34"/>
      <c r="IGB1609" s="35"/>
      <c r="IGC1609" s="34"/>
      <c r="IGJ1609" s="35"/>
      <c r="IGK1609" s="34"/>
      <c r="IGR1609" s="35"/>
      <c r="IGS1609" s="34"/>
      <c r="IGZ1609" s="35"/>
      <c r="IHA1609" s="34"/>
      <c r="IHH1609" s="35"/>
      <c r="IHI1609" s="34"/>
      <c r="IHP1609" s="35"/>
      <c r="IHQ1609" s="34"/>
      <c r="IHX1609" s="35"/>
      <c r="IHY1609" s="34"/>
      <c r="IIF1609" s="35"/>
      <c r="IIG1609" s="34"/>
      <c r="IIN1609" s="35"/>
      <c r="IIO1609" s="34"/>
      <c r="IIV1609" s="35"/>
      <c r="IIW1609" s="34"/>
      <c r="IJD1609" s="35"/>
      <c r="IJE1609" s="34"/>
      <c r="IJL1609" s="35"/>
      <c r="IJM1609" s="34"/>
      <c r="IJT1609" s="35"/>
      <c r="IJU1609" s="34"/>
      <c r="IKB1609" s="35"/>
      <c r="IKC1609" s="34"/>
      <c r="IKJ1609" s="35"/>
      <c r="IKK1609" s="34"/>
      <c r="IKR1609" s="35"/>
      <c r="IKS1609" s="34"/>
      <c r="IKZ1609" s="35"/>
      <c r="ILA1609" s="34"/>
      <c r="ILH1609" s="35"/>
      <c r="ILI1609" s="34"/>
      <c r="ILP1609" s="35"/>
      <c r="ILQ1609" s="34"/>
      <c r="ILX1609" s="35"/>
      <c r="ILY1609" s="34"/>
      <c r="IMF1609" s="35"/>
      <c r="IMG1609" s="34"/>
      <c r="IMN1609" s="35"/>
      <c r="IMO1609" s="34"/>
      <c r="IMV1609" s="35"/>
      <c r="IMW1609" s="34"/>
      <c r="IND1609" s="35"/>
      <c r="INE1609" s="34"/>
      <c r="INL1609" s="35"/>
      <c r="INM1609" s="34"/>
      <c r="INT1609" s="35"/>
      <c r="INU1609" s="34"/>
      <c r="IOB1609" s="35"/>
      <c r="IOC1609" s="34"/>
      <c r="IOJ1609" s="35"/>
      <c r="IOK1609" s="34"/>
      <c r="IOR1609" s="35"/>
      <c r="IOS1609" s="34"/>
      <c r="IOZ1609" s="35"/>
      <c r="IPA1609" s="34"/>
      <c r="IPH1609" s="35"/>
      <c r="IPI1609" s="34"/>
      <c r="IPP1609" s="35"/>
      <c r="IPQ1609" s="34"/>
      <c r="IPX1609" s="35"/>
      <c r="IPY1609" s="34"/>
      <c r="IQF1609" s="35"/>
      <c r="IQG1609" s="34"/>
      <c r="IQN1609" s="35"/>
      <c r="IQO1609" s="34"/>
      <c r="IQV1609" s="35"/>
      <c r="IQW1609" s="34"/>
      <c r="IRD1609" s="35"/>
      <c r="IRE1609" s="34"/>
      <c r="IRL1609" s="35"/>
      <c r="IRM1609" s="34"/>
      <c r="IRT1609" s="35"/>
      <c r="IRU1609" s="34"/>
      <c r="ISB1609" s="35"/>
      <c r="ISC1609" s="34"/>
      <c r="ISJ1609" s="35"/>
      <c r="ISK1609" s="34"/>
      <c r="ISR1609" s="35"/>
      <c r="ISS1609" s="34"/>
      <c r="ISZ1609" s="35"/>
      <c r="ITA1609" s="34"/>
      <c r="ITH1609" s="35"/>
      <c r="ITI1609" s="34"/>
      <c r="ITP1609" s="35"/>
      <c r="ITQ1609" s="34"/>
      <c r="ITX1609" s="35"/>
      <c r="ITY1609" s="34"/>
      <c r="IUF1609" s="35"/>
      <c r="IUG1609" s="34"/>
      <c r="IUN1609" s="35"/>
      <c r="IUO1609" s="34"/>
      <c r="IUV1609" s="35"/>
      <c r="IUW1609" s="34"/>
      <c r="IVD1609" s="35"/>
      <c r="IVE1609" s="34"/>
      <c r="IVL1609" s="35"/>
      <c r="IVM1609" s="34"/>
      <c r="IVT1609" s="35"/>
      <c r="IVU1609" s="34"/>
      <c r="IWB1609" s="35"/>
      <c r="IWC1609" s="34"/>
      <c r="IWJ1609" s="35"/>
      <c r="IWK1609" s="34"/>
      <c r="IWR1609" s="35"/>
      <c r="IWS1609" s="34"/>
      <c r="IWZ1609" s="35"/>
      <c r="IXA1609" s="34"/>
      <c r="IXH1609" s="35"/>
      <c r="IXI1609" s="34"/>
      <c r="IXP1609" s="35"/>
      <c r="IXQ1609" s="34"/>
      <c r="IXX1609" s="35"/>
      <c r="IXY1609" s="34"/>
      <c r="IYF1609" s="35"/>
      <c r="IYG1609" s="34"/>
      <c r="IYN1609" s="35"/>
      <c r="IYO1609" s="34"/>
      <c r="IYV1609" s="35"/>
      <c r="IYW1609" s="34"/>
      <c r="IZD1609" s="35"/>
      <c r="IZE1609" s="34"/>
      <c r="IZL1609" s="35"/>
      <c r="IZM1609" s="34"/>
      <c r="IZT1609" s="35"/>
      <c r="IZU1609" s="34"/>
      <c r="JAB1609" s="35"/>
      <c r="JAC1609" s="34"/>
      <c r="JAJ1609" s="35"/>
      <c r="JAK1609" s="34"/>
      <c r="JAR1609" s="35"/>
      <c r="JAS1609" s="34"/>
      <c r="JAZ1609" s="35"/>
      <c r="JBA1609" s="34"/>
      <c r="JBH1609" s="35"/>
      <c r="JBI1609" s="34"/>
      <c r="JBP1609" s="35"/>
      <c r="JBQ1609" s="34"/>
      <c r="JBX1609" s="35"/>
      <c r="JBY1609" s="34"/>
      <c r="JCF1609" s="35"/>
      <c r="JCG1609" s="34"/>
      <c r="JCN1609" s="35"/>
      <c r="JCO1609" s="34"/>
      <c r="JCV1609" s="35"/>
      <c r="JCW1609" s="34"/>
      <c r="JDD1609" s="35"/>
      <c r="JDE1609" s="34"/>
      <c r="JDL1609" s="35"/>
      <c r="JDM1609" s="34"/>
      <c r="JDT1609" s="35"/>
      <c r="JDU1609" s="34"/>
      <c r="JEB1609" s="35"/>
      <c r="JEC1609" s="34"/>
      <c r="JEJ1609" s="35"/>
      <c r="JEK1609" s="34"/>
      <c r="JER1609" s="35"/>
      <c r="JES1609" s="34"/>
      <c r="JEZ1609" s="35"/>
      <c r="JFA1609" s="34"/>
      <c r="JFH1609" s="35"/>
      <c r="JFI1609" s="34"/>
      <c r="JFP1609" s="35"/>
      <c r="JFQ1609" s="34"/>
      <c r="JFX1609" s="35"/>
      <c r="JFY1609" s="34"/>
      <c r="JGF1609" s="35"/>
      <c r="JGG1609" s="34"/>
      <c r="JGN1609" s="35"/>
      <c r="JGO1609" s="34"/>
      <c r="JGV1609" s="35"/>
      <c r="JGW1609" s="34"/>
      <c r="JHD1609" s="35"/>
      <c r="JHE1609" s="34"/>
      <c r="JHL1609" s="35"/>
      <c r="JHM1609" s="34"/>
      <c r="JHT1609" s="35"/>
      <c r="JHU1609" s="34"/>
      <c r="JIB1609" s="35"/>
      <c r="JIC1609" s="34"/>
      <c r="JIJ1609" s="35"/>
      <c r="JIK1609" s="34"/>
      <c r="JIR1609" s="35"/>
      <c r="JIS1609" s="34"/>
      <c r="JIZ1609" s="35"/>
      <c r="JJA1609" s="34"/>
      <c r="JJH1609" s="35"/>
      <c r="JJI1609" s="34"/>
      <c r="JJP1609" s="35"/>
      <c r="JJQ1609" s="34"/>
      <c r="JJX1609" s="35"/>
      <c r="JJY1609" s="34"/>
      <c r="JKF1609" s="35"/>
      <c r="JKG1609" s="34"/>
      <c r="JKN1609" s="35"/>
      <c r="JKO1609" s="34"/>
      <c r="JKV1609" s="35"/>
      <c r="JKW1609" s="34"/>
      <c r="JLD1609" s="35"/>
      <c r="JLE1609" s="34"/>
      <c r="JLL1609" s="35"/>
      <c r="JLM1609" s="34"/>
      <c r="JLT1609" s="35"/>
      <c r="JLU1609" s="34"/>
      <c r="JMB1609" s="35"/>
      <c r="JMC1609" s="34"/>
      <c r="JMJ1609" s="35"/>
      <c r="JMK1609" s="34"/>
      <c r="JMR1609" s="35"/>
      <c r="JMS1609" s="34"/>
      <c r="JMZ1609" s="35"/>
      <c r="JNA1609" s="34"/>
      <c r="JNH1609" s="35"/>
      <c r="JNI1609" s="34"/>
      <c r="JNP1609" s="35"/>
      <c r="JNQ1609" s="34"/>
      <c r="JNX1609" s="35"/>
      <c r="JNY1609" s="34"/>
      <c r="JOF1609" s="35"/>
      <c r="JOG1609" s="34"/>
      <c r="JON1609" s="35"/>
      <c r="JOO1609" s="34"/>
      <c r="JOV1609" s="35"/>
      <c r="JOW1609" s="34"/>
      <c r="JPD1609" s="35"/>
      <c r="JPE1609" s="34"/>
      <c r="JPL1609" s="35"/>
      <c r="JPM1609" s="34"/>
      <c r="JPT1609" s="35"/>
      <c r="JPU1609" s="34"/>
      <c r="JQB1609" s="35"/>
      <c r="JQC1609" s="34"/>
      <c r="JQJ1609" s="35"/>
      <c r="JQK1609" s="34"/>
      <c r="JQR1609" s="35"/>
      <c r="JQS1609" s="34"/>
      <c r="JQZ1609" s="35"/>
      <c r="JRA1609" s="34"/>
      <c r="JRH1609" s="35"/>
      <c r="JRI1609" s="34"/>
      <c r="JRP1609" s="35"/>
      <c r="JRQ1609" s="34"/>
      <c r="JRX1609" s="35"/>
      <c r="JRY1609" s="34"/>
      <c r="JSF1609" s="35"/>
      <c r="JSG1609" s="34"/>
      <c r="JSN1609" s="35"/>
      <c r="JSO1609" s="34"/>
      <c r="JSV1609" s="35"/>
      <c r="JSW1609" s="34"/>
      <c r="JTD1609" s="35"/>
      <c r="JTE1609" s="34"/>
      <c r="JTL1609" s="35"/>
      <c r="JTM1609" s="34"/>
      <c r="JTT1609" s="35"/>
      <c r="JTU1609" s="34"/>
      <c r="JUB1609" s="35"/>
      <c r="JUC1609" s="34"/>
      <c r="JUJ1609" s="35"/>
      <c r="JUK1609" s="34"/>
      <c r="JUR1609" s="35"/>
      <c r="JUS1609" s="34"/>
      <c r="JUZ1609" s="35"/>
      <c r="JVA1609" s="34"/>
      <c r="JVH1609" s="35"/>
      <c r="JVI1609" s="34"/>
      <c r="JVP1609" s="35"/>
      <c r="JVQ1609" s="34"/>
      <c r="JVX1609" s="35"/>
      <c r="JVY1609" s="34"/>
      <c r="JWF1609" s="35"/>
      <c r="JWG1609" s="34"/>
      <c r="JWN1609" s="35"/>
      <c r="JWO1609" s="34"/>
      <c r="JWV1609" s="35"/>
      <c r="JWW1609" s="34"/>
      <c r="JXD1609" s="35"/>
      <c r="JXE1609" s="34"/>
      <c r="JXL1609" s="35"/>
      <c r="JXM1609" s="34"/>
      <c r="JXT1609" s="35"/>
      <c r="JXU1609" s="34"/>
      <c r="JYB1609" s="35"/>
      <c r="JYC1609" s="34"/>
      <c r="JYJ1609" s="35"/>
      <c r="JYK1609" s="34"/>
      <c r="JYR1609" s="35"/>
      <c r="JYS1609" s="34"/>
      <c r="JYZ1609" s="35"/>
      <c r="JZA1609" s="34"/>
      <c r="JZH1609" s="35"/>
      <c r="JZI1609" s="34"/>
      <c r="JZP1609" s="35"/>
      <c r="JZQ1609" s="34"/>
      <c r="JZX1609" s="35"/>
      <c r="JZY1609" s="34"/>
      <c r="KAF1609" s="35"/>
      <c r="KAG1609" s="34"/>
      <c r="KAN1609" s="35"/>
      <c r="KAO1609" s="34"/>
      <c r="KAV1609" s="35"/>
      <c r="KAW1609" s="34"/>
      <c r="KBD1609" s="35"/>
      <c r="KBE1609" s="34"/>
      <c r="KBL1609" s="35"/>
      <c r="KBM1609" s="34"/>
      <c r="KBT1609" s="35"/>
      <c r="KBU1609" s="34"/>
      <c r="KCB1609" s="35"/>
      <c r="KCC1609" s="34"/>
      <c r="KCJ1609" s="35"/>
      <c r="KCK1609" s="34"/>
      <c r="KCR1609" s="35"/>
      <c r="KCS1609" s="34"/>
      <c r="KCZ1609" s="35"/>
      <c r="KDA1609" s="34"/>
      <c r="KDH1609" s="35"/>
      <c r="KDI1609" s="34"/>
      <c r="KDP1609" s="35"/>
      <c r="KDQ1609" s="34"/>
      <c r="KDX1609" s="35"/>
      <c r="KDY1609" s="34"/>
      <c r="KEF1609" s="35"/>
      <c r="KEG1609" s="34"/>
      <c r="KEN1609" s="35"/>
      <c r="KEO1609" s="34"/>
      <c r="KEV1609" s="35"/>
      <c r="KEW1609" s="34"/>
      <c r="KFD1609" s="35"/>
      <c r="KFE1609" s="34"/>
      <c r="KFL1609" s="35"/>
      <c r="KFM1609" s="34"/>
      <c r="KFT1609" s="35"/>
      <c r="KFU1609" s="34"/>
      <c r="KGB1609" s="35"/>
      <c r="KGC1609" s="34"/>
      <c r="KGJ1609" s="35"/>
      <c r="KGK1609" s="34"/>
      <c r="KGR1609" s="35"/>
      <c r="KGS1609" s="34"/>
      <c r="KGZ1609" s="35"/>
      <c r="KHA1609" s="34"/>
      <c r="KHH1609" s="35"/>
      <c r="KHI1609" s="34"/>
      <c r="KHP1609" s="35"/>
      <c r="KHQ1609" s="34"/>
      <c r="KHX1609" s="35"/>
      <c r="KHY1609" s="34"/>
      <c r="KIF1609" s="35"/>
      <c r="KIG1609" s="34"/>
      <c r="KIN1609" s="35"/>
      <c r="KIO1609" s="34"/>
      <c r="KIV1609" s="35"/>
      <c r="KIW1609" s="34"/>
      <c r="KJD1609" s="35"/>
      <c r="KJE1609" s="34"/>
      <c r="KJL1609" s="35"/>
      <c r="KJM1609" s="34"/>
      <c r="KJT1609" s="35"/>
      <c r="KJU1609" s="34"/>
      <c r="KKB1609" s="35"/>
      <c r="KKC1609" s="34"/>
      <c r="KKJ1609" s="35"/>
      <c r="KKK1609" s="34"/>
      <c r="KKR1609" s="35"/>
      <c r="KKS1609" s="34"/>
      <c r="KKZ1609" s="35"/>
      <c r="KLA1609" s="34"/>
      <c r="KLH1609" s="35"/>
      <c r="KLI1609" s="34"/>
      <c r="KLP1609" s="35"/>
      <c r="KLQ1609" s="34"/>
      <c r="KLX1609" s="35"/>
      <c r="KLY1609" s="34"/>
      <c r="KMF1609" s="35"/>
      <c r="KMG1609" s="34"/>
      <c r="KMN1609" s="35"/>
      <c r="KMO1609" s="34"/>
      <c r="KMV1609" s="35"/>
      <c r="KMW1609" s="34"/>
      <c r="KND1609" s="35"/>
      <c r="KNE1609" s="34"/>
      <c r="KNL1609" s="35"/>
      <c r="KNM1609" s="34"/>
      <c r="KNT1609" s="35"/>
      <c r="KNU1609" s="34"/>
      <c r="KOB1609" s="35"/>
      <c r="KOC1609" s="34"/>
      <c r="KOJ1609" s="35"/>
      <c r="KOK1609" s="34"/>
      <c r="KOR1609" s="35"/>
      <c r="KOS1609" s="34"/>
      <c r="KOZ1609" s="35"/>
      <c r="KPA1609" s="34"/>
      <c r="KPH1609" s="35"/>
      <c r="KPI1609" s="34"/>
      <c r="KPP1609" s="35"/>
      <c r="KPQ1609" s="34"/>
      <c r="KPX1609" s="35"/>
      <c r="KPY1609" s="34"/>
      <c r="KQF1609" s="35"/>
      <c r="KQG1609" s="34"/>
      <c r="KQN1609" s="35"/>
      <c r="KQO1609" s="34"/>
      <c r="KQV1609" s="35"/>
      <c r="KQW1609" s="34"/>
      <c r="KRD1609" s="35"/>
      <c r="KRE1609" s="34"/>
      <c r="KRL1609" s="35"/>
      <c r="KRM1609" s="34"/>
      <c r="KRT1609" s="35"/>
      <c r="KRU1609" s="34"/>
      <c r="KSB1609" s="35"/>
      <c r="KSC1609" s="34"/>
      <c r="KSJ1609" s="35"/>
      <c r="KSK1609" s="34"/>
      <c r="KSR1609" s="35"/>
      <c r="KSS1609" s="34"/>
      <c r="KSZ1609" s="35"/>
      <c r="KTA1609" s="34"/>
      <c r="KTH1609" s="35"/>
      <c r="KTI1609" s="34"/>
      <c r="KTP1609" s="35"/>
      <c r="KTQ1609" s="34"/>
      <c r="KTX1609" s="35"/>
      <c r="KTY1609" s="34"/>
      <c r="KUF1609" s="35"/>
      <c r="KUG1609" s="34"/>
      <c r="KUN1609" s="35"/>
      <c r="KUO1609" s="34"/>
      <c r="KUV1609" s="35"/>
      <c r="KUW1609" s="34"/>
      <c r="KVD1609" s="35"/>
      <c r="KVE1609" s="34"/>
      <c r="KVL1609" s="35"/>
      <c r="KVM1609" s="34"/>
      <c r="KVT1609" s="35"/>
      <c r="KVU1609" s="34"/>
      <c r="KWB1609" s="35"/>
      <c r="KWC1609" s="34"/>
      <c r="KWJ1609" s="35"/>
      <c r="KWK1609" s="34"/>
      <c r="KWR1609" s="35"/>
      <c r="KWS1609" s="34"/>
      <c r="KWZ1609" s="35"/>
      <c r="KXA1609" s="34"/>
      <c r="KXH1609" s="35"/>
      <c r="KXI1609" s="34"/>
      <c r="KXP1609" s="35"/>
      <c r="KXQ1609" s="34"/>
      <c r="KXX1609" s="35"/>
      <c r="KXY1609" s="34"/>
      <c r="KYF1609" s="35"/>
      <c r="KYG1609" s="34"/>
      <c r="KYN1609" s="35"/>
      <c r="KYO1609" s="34"/>
      <c r="KYV1609" s="35"/>
      <c r="KYW1609" s="34"/>
      <c r="KZD1609" s="35"/>
      <c r="KZE1609" s="34"/>
      <c r="KZL1609" s="35"/>
      <c r="KZM1609" s="34"/>
      <c r="KZT1609" s="35"/>
      <c r="KZU1609" s="34"/>
      <c r="LAB1609" s="35"/>
      <c r="LAC1609" s="34"/>
      <c r="LAJ1609" s="35"/>
      <c r="LAK1609" s="34"/>
      <c r="LAR1609" s="35"/>
      <c r="LAS1609" s="34"/>
      <c r="LAZ1609" s="35"/>
      <c r="LBA1609" s="34"/>
      <c r="LBH1609" s="35"/>
      <c r="LBI1609" s="34"/>
      <c r="LBP1609" s="35"/>
      <c r="LBQ1609" s="34"/>
      <c r="LBX1609" s="35"/>
      <c r="LBY1609" s="34"/>
      <c r="LCF1609" s="35"/>
      <c r="LCG1609" s="34"/>
      <c r="LCN1609" s="35"/>
      <c r="LCO1609" s="34"/>
      <c r="LCV1609" s="35"/>
      <c r="LCW1609" s="34"/>
      <c r="LDD1609" s="35"/>
      <c r="LDE1609" s="34"/>
      <c r="LDL1609" s="35"/>
      <c r="LDM1609" s="34"/>
      <c r="LDT1609" s="35"/>
      <c r="LDU1609" s="34"/>
      <c r="LEB1609" s="35"/>
      <c r="LEC1609" s="34"/>
      <c r="LEJ1609" s="35"/>
      <c r="LEK1609" s="34"/>
      <c r="LER1609" s="35"/>
      <c r="LES1609" s="34"/>
      <c r="LEZ1609" s="35"/>
      <c r="LFA1609" s="34"/>
      <c r="LFH1609" s="35"/>
      <c r="LFI1609" s="34"/>
      <c r="LFP1609" s="35"/>
      <c r="LFQ1609" s="34"/>
      <c r="LFX1609" s="35"/>
      <c r="LFY1609" s="34"/>
      <c r="LGF1609" s="35"/>
      <c r="LGG1609" s="34"/>
      <c r="LGN1609" s="35"/>
      <c r="LGO1609" s="34"/>
      <c r="LGV1609" s="35"/>
      <c r="LGW1609" s="34"/>
      <c r="LHD1609" s="35"/>
      <c r="LHE1609" s="34"/>
      <c r="LHL1609" s="35"/>
      <c r="LHM1609" s="34"/>
      <c r="LHT1609" s="35"/>
      <c r="LHU1609" s="34"/>
      <c r="LIB1609" s="35"/>
      <c r="LIC1609" s="34"/>
      <c r="LIJ1609" s="35"/>
      <c r="LIK1609" s="34"/>
      <c r="LIR1609" s="35"/>
      <c r="LIS1609" s="34"/>
      <c r="LIZ1609" s="35"/>
      <c r="LJA1609" s="34"/>
      <c r="LJH1609" s="35"/>
      <c r="LJI1609" s="34"/>
      <c r="LJP1609" s="35"/>
      <c r="LJQ1609" s="34"/>
      <c r="LJX1609" s="35"/>
      <c r="LJY1609" s="34"/>
      <c r="LKF1609" s="35"/>
      <c r="LKG1609" s="34"/>
      <c r="LKN1609" s="35"/>
      <c r="LKO1609" s="34"/>
      <c r="LKV1609" s="35"/>
      <c r="LKW1609" s="34"/>
      <c r="LLD1609" s="35"/>
      <c r="LLE1609" s="34"/>
      <c r="LLL1609" s="35"/>
      <c r="LLM1609" s="34"/>
      <c r="LLT1609" s="35"/>
      <c r="LLU1609" s="34"/>
      <c r="LMB1609" s="35"/>
      <c r="LMC1609" s="34"/>
      <c r="LMJ1609" s="35"/>
      <c r="LMK1609" s="34"/>
      <c r="LMR1609" s="35"/>
      <c r="LMS1609" s="34"/>
      <c r="LMZ1609" s="35"/>
      <c r="LNA1609" s="34"/>
      <c r="LNH1609" s="35"/>
      <c r="LNI1609" s="34"/>
      <c r="LNP1609" s="35"/>
      <c r="LNQ1609" s="34"/>
      <c r="LNX1609" s="35"/>
      <c r="LNY1609" s="34"/>
      <c r="LOF1609" s="35"/>
      <c r="LOG1609" s="34"/>
      <c r="LON1609" s="35"/>
      <c r="LOO1609" s="34"/>
      <c r="LOV1609" s="35"/>
      <c r="LOW1609" s="34"/>
      <c r="LPD1609" s="35"/>
      <c r="LPE1609" s="34"/>
      <c r="LPL1609" s="35"/>
      <c r="LPM1609" s="34"/>
      <c r="LPT1609" s="35"/>
      <c r="LPU1609" s="34"/>
      <c r="LQB1609" s="35"/>
      <c r="LQC1609" s="34"/>
      <c r="LQJ1609" s="35"/>
      <c r="LQK1609" s="34"/>
      <c r="LQR1609" s="35"/>
      <c r="LQS1609" s="34"/>
      <c r="LQZ1609" s="35"/>
      <c r="LRA1609" s="34"/>
      <c r="LRH1609" s="35"/>
      <c r="LRI1609" s="34"/>
      <c r="LRP1609" s="35"/>
      <c r="LRQ1609" s="34"/>
      <c r="LRX1609" s="35"/>
      <c r="LRY1609" s="34"/>
      <c r="LSF1609" s="35"/>
      <c r="LSG1609" s="34"/>
      <c r="LSN1609" s="35"/>
      <c r="LSO1609" s="34"/>
      <c r="LSV1609" s="35"/>
      <c r="LSW1609" s="34"/>
      <c r="LTD1609" s="35"/>
      <c r="LTE1609" s="34"/>
      <c r="LTL1609" s="35"/>
      <c r="LTM1609" s="34"/>
      <c r="LTT1609" s="35"/>
      <c r="LTU1609" s="34"/>
      <c r="LUB1609" s="35"/>
      <c r="LUC1609" s="34"/>
      <c r="LUJ1609" s="35"/>
      <c r="LUK1609" s="34"/>
      <c r="LUR1609" s="35"/>
      <c r="LUS1609" s="34"/>
      <c r="LUZ1609" s="35"/>
      <c r="LVA1609" s="34"/>
      <c r="LVH1609" s="35"/>
      <c r="LVI1609" s="34"/>
      <c r="LVP1609" s="35"/>
      <c r="LVQ1609" s="34"/>
      <c r="LVX1609" s="35"/>
      <c r="LVY1609" s="34"/>
      <c r="LWF1609" s="35"/>
      <c r="LWG1609" s="34"/>
      <c r="LWN1609" s="35"/>
      <c r="LWO1609" s="34"/>
      <c r="LWV1609" s="35"/>
      <c r="LWW1609" s="34"/>
      <c r="LXD1609" s="35"/>
      <c r="LXE1609" s="34"/>
      <c r="LXL1609" s="35"/>
      <c r="LXM1609" s="34"/>
      <c r="LXT1609" s="35"/>
      <c r="LXU1609" s="34"/>
      <c r="LYB1609" s="35"/>
      <c r="LYC1609" s="34"/>
      <c r="LYJ1609" s="35"/>
      <c r="LYK1609" s="34"/>
      <c r="LYR1609" s="35"/>
      <c r="LYS1609" s="34"/>
      <c r="LYZ1609" s="35"/>
      <c r="LZA1609" s="34"/>
      <c r="LZH1609" s="35"/>
      <c r="LZI1609" s="34"/>
      <c r="LZP1609" s="35"/>
      <c r="LZQ1609" s="34"/>
      <c r="LZX1609" s="35"/>
      <c r="LZY1609" s="34"/>
      <c r="MAF1609" s="35"/>
      <c r="MAG1609" s="34"/>
      <c r="MAN1609" s="35"/>
      <c r="MAO1609" s="34"/>
      <c r="MAV1609" s="35"/>
      <c r="MAW1609" s="34"/>
      <c r="MBD1609" s="35"/>
      <c r="MBE1609" s="34"/>
      <c r="MBL1609" s="35"/>
      <c r="MBM1609" s="34"/>
      <c r="MBT1609" s="35"/>
      <c r="MBU1609" s="34"/>
      <c r="MCB1609" s="35"/>
      <c r="MCC1609" s="34"/>
      <c r="MCJ1609" s="35"/>
      <c r="MCK1609" s="34"/>
      <c r="MCR1609" s="35"/>
      <c r="MCS1609" s="34"/>
      <c r="MCZ1609" s="35"/>
      <c r="MDA1609" s="34"/>
      <c r="MDH1609" s="35"/>
      <c r="MDI1609" s="34"/>
      <c r="MDP1609" s="35"/>
      <c r="MDQ1609" s="34"/>
      <c r="MDX1609" s="35"/>
      <c r="MDY1609" s="34"/>
      <c r="MEF1609" s="35"/>
      <c r="MEG1609" s="34"/>
      <c r="MEN1609" s="35"/>
      <c r="MEO1609" s="34"/>
      <c r="MEV1609" s="35"/>
      <c r="MEW1609" s="34"/>
      <c r="MFD1609" s="35"/>
      <c r="MFE1609" s="34"/>
      <c r="MFL1609" s="35"/>
      <c r="MFM1609" s="34"/>
      <c r="MFT1609" s="35"/>
      <c r="MFU1609" s="34"/>
      <c r="MGB1609" s="35"/>
      <c r="MGC1609" s="34"/>
      <c r="MGJ1609" s="35"/>
      <c r="MGK1609" s="34"/>
      <c r="MGR1609" s="35"/>
      <c r="MGS1609" s="34"/>
      <c r="MGZ1609" s="35"/>
      <c r="MHA1609" s="34"/>
      <c r="MHH1609" s="35"/>
      <c r="MHI1609" s="34"/>
      <c r="MHP1609" s="35"/>
      <c r="MHQ1609" s="34"/>
      <c r="MHX1609" s="35"/>
      <c r="MHY1609" s="34"/>
      <c r="MIF1609" s="35"/>
      <c r="MIG1609" s="34"/>
      <c r="MIN1609" s="35"/>
      <c r="MIO1609" s="34"/>
      <c r="MIV1609" s="35"/>
      <c r="MIW1609" s="34"/>
      <c r="MJD1609" s="35"/>
      <c r="MJE1609" s="34"/>
      <c r="MJL1609" s="35"/>
      <c r="MJM1609" s="34"/>
      <c r="MJT1609" s="35"/>
      <c r="MJU1609" s="34"/>
      <c r="MKB1609" s="35"/>
      <c r="MKC1609" s="34"/>
      <c r="MKJ1609" s="35"/>
      <c r="MKK1609" s="34"/>
      <c r="MKR1609" s="35"/>
      <c r="MKS1609" s="34"/>
      <c r="MKZ1609" s="35"/>
      <c r="MLA1609" s="34"/>
      <c r="MLH1609" s="35"/>
      <c r="MLI1609" s="34"/>
      <c r="MLP1609" s="35"/>
      <c r="MLQ1609" s="34"/>
      <c r="MLX1609" s="35"/>
      <c r="MLY1609" s="34"/>
      <c r="MMF1609" s="35"/>
      <c r="MMG1609" s="34"/>
      <c r="MMN1609" s="35"/>
      <c r="MMO1609" s="34"/>
      <c r="MMV1609" s="35"/>
      <c r="MMW1609" s="34"/>
      <c r="MND1609" s="35"/>
      <c r="MNE1609" s="34"/>
      <c r="MNL1609" s="35"/>
      <c r="MNM1609" s="34"/>
      <c r="MNT1609" s="35"/>
      <c r="MNU1609" s="34"/>
      <c r="MOB1609" s="35"/>
      <c r="MOC1609" s="34"/>
      <c r="MOJ1609" s="35"/>
      <c r="MOK1609" s="34"/>
      <c r="MOR1609" s="35"/>
      <c r="MOS1609" s="34"/>
      <c r="MOZ1609" s="35"/>
      <c r="MPA1609" s="34"/>
      <c r="MPH1609" s="35"/>
      <c r="MPI1609" s="34"/>
      <c r="MPP1609" s="35"/>
      <c r="MPQ1609" s="34"/>
      <c r="MPX1609" s="35"/>
      <c r="MPY1609" s="34"/>
      <c r="MQF1609" s="35"/>
      <c r="MQG1609" s="34"/>
      <c r="MQN1609" s="35"/>
      <c r="MQO1609" s="34"/>
      <c r="MQV1609" s="35"/>
      <c r="MQW1609" s="34"/>
      <c r="MRD1609" s="35"/>
      <c r="MRE1609" s="34"/>
      <c r="MRL1609" s="35"/>
      <c r="MRM1609" s="34"/>
      <c r="MRT1609" s="35"/>
      <c r="MRU1609" s="34"/>
      <c r="MSB1609" s="35"/>
      <c r="MSC1609" s="34"/>
      <c r="MSJ1609" s="35"/>
      <c r="MSK1609" s="34"/>
      <c r="MSR1609" s="35"/>
      <c r="MSS1609" s="34"/>
      <c r="MSZ1609" s="35"/>
      <c r="MTA1609" s="34"/>
      <c r="MTH1609" s="35"/>
      <c r="MTI1609" s="34"/>
      <c r="MTP1609" s="35"/>
      <c r="MTQ1609" s="34"/>
      <c r="MTX1609" s="35"/>
      <c r="MTY1609" s="34"/>
      <c r="MUF1609" s="35"/>
      <c r="MUG1609" s="34"/>
      <c r="MUN1609" s="35"/>
      <c r="MUO1609" s="34"/>
      <c r="MUV1609" s="35"/>
      <c r="MUW1609" s="34"/>
      <c r="MVD1609" s="35"/>
      <c r="MVE1609" s="34"/>
      <c r="MVL1609" s="35"/>
      <c r="MVM1609" s="34"/>
      <c r="MVT1609" s="35"/>
      <c r="MVU1609" s="34"/>
      <c r="MWB1609" s="35"/>
      <c r="MWC1609" s="34"/>
      <c r="MWJ1609" s="35"/>
      <c r="MWK1609" s="34"/>
      <c r="MWR1609" s="35"/>
      <c r="MWS1609" s="34"/>
      <c r="MWZ1609" s="35"/>
      <c r="MXA1609" s="34"/>
      <c r="MXH1609" s="35"/>
      <c r="MXI1609" s="34"/>
      <c r="MXP1609" s="35"/>
      <c r="MXQ1609" s="34"/>
      <c r="MXX1609" s="35"/>
      <c r="MXY1609" s="34"/>
      <c r="MYF1609" s="35"/>
      <c r="MYG1609" s="34"/>
      <c r="MYN1609" s="35"/>
      <c r="MYO1609" s="34"/>
      <c r="MYV1609" s="35"/>
      <c r="MYW1609" s="34"/>
      <c r="MZD1609" s="35"/>
      <c r="MZE1609" s="34"/>
      <c r="MZL1609" s="35"/>
      <c r="MZM1609" s="34"/>
      <c r="MZT1609" s="35"/>
      <c r="MZU1609" s="34"/>
      <c r="NAB1609" s="35"/>
      <c r="NAC1609" s="34"/>
      <c r="NAJ1609" s="35"/>
      <c r="NAK1609" s="34"/>
      <c r="NAR1609" s="35"/>
      <c r="NAS1609" s="34"/>
      <c r="NAZ1609" s="35"/>
      <c r="NBA1609" s="34"/>
      <c r="NBH1609" s="35"/>
      <c r="NBI1609" s="34"/>
      <c r="NBP1609" s="35"/>
      <c r="NBQ1609" s="34"/>
      <c r="NBX1609" s="35"/>
      <c r="NBY1609" s="34"/>
      <c r="NCF1609" s="35"/>
      <c r="NCG1609" s="34"/>
      <c r="NCN1609" s="35"/>
      <c r="NCO1609" s="34"/>
      <c r="NCV1609" s="35"/>
      <c r="NCW1609" s="34"/>
      <c r="NDD1609" s="35"/>
      <c r="NDE1609" s="34"/>
      <c r="NDL1609" s="35"/>
      <c r="NDM1609" s="34"/>
      <c r="NDT1609" s="35"/>
      <c r="NDU1609" s="34"/>
      <c r="NEB1609" s="35"/>
      <c r="NEC1609" s="34"/>
      <c r="NEJ1609" s="35"/>
      <c r="NEK1609" s="34"/>
      <c r="NER1609" s="35"/>
      <c r="NES1609" s="34"/>
      <c r="NEZ1609" s="35"/>
      <c r="NFA1609" s="34"/>
      <c r="NFH1609" s="35"/>
      <c r="NFI1609" s="34"/>
      <c r="NFP1609" s="35"/>
      <c r="NFQ1609" s="34"/>
      <c r="NFX1609" s="35"/>
      <c r="NFY1609" s="34"/>
      <c r="NGF1609" s="35"/>
      <c r="NGG1609" s="34"/>
      <c r="NGN1609" s="35"/>
      <c r="NGO1609" s="34"/>
      <c r="NGV1609" s="35"/>
      <c r="NGW1609" s="34"/>
      <c r="NHD1609" s="35"/>
      <c r="NHE1609" s="34"/>
      <c r="NHL1609" s="35"/>
      <c r="NHM1609" s="34"/>
      <c r="NHT1609" s="35"/>
      <c r="NHU1609" s="34"/>
      <c r="NIB1609" s="35"/>
      <c r="NIC1609" s="34"/>
      <c r="NIJ1609" s="35"/>
      <c r="NIK1609" s="34"/>
      <c r="NIR1609" s="35"/>
      <c r="NIS1609" s="34"/>
      <c r="NIZ1609" s="35"/>
      <c r="NJA1609" s="34"/>
      <c r="NJH1609" s="35"/>
      <c r="NJI1609" s="34"/>
      <c r="NJP1609" s="35"/>
      <c r="NJQ1609" s="34"/>
      <c r="NJX1609" s="35"/>
      <c r="NJY1609" s="34"/>
      <c r="NKF1609" s="35"/>
      <c r="NKG1609" s="34"/>
      <c r="NKN1609" s="35"/>
      <c r="NKO1609" s="34"/>
      <c r="NKV1609" s="35"/>
      <c r="NKW1609" s="34"/>
      <c r="NLD1609" s="35"/>
      <c r="NLE1609" s="34"/>
      <c r="NLL1609" s="35"/>
      <c r="NLM1609" s="34"/>
      <c r="NLT1609" s="35"/>
      <c r="NLU1609" s="34"/>
      <c r="NMB1609" s="35"/>
      <c r="NMC1609" s="34"/>
      <c r="NMJ1609" s="35"/>
      <c r="NMK1609" s="34"/>
      <c r="NMR1609" s="35"/>
      <c r="NMS1609" s="34"/>
      <c r="NMZ1609" s="35"/>
      <c r="NNA1609" s="34"/>
      <c r="NNH1609" s="35"/>
      <c r="NNI1609" s="34"/>
      <c r="NNP1609" s="35"/>
      <c r="NNQ1609" s="34"/>
      <c r="NNX1609" s="35"/>
      <c r="NNY1609" s="34"/>
      <c r="NOF1609" s="35"/>
      <c r="NOG1609" s="34"/>
      <c r="NON1609" s="35"/>
      <c r="NOO1609" s="34"/>
      <c r="NOV1609" s="35"/>
      <c r="NOW1609" s="34"/>
      <c r="NPD1609" s="35"/>
      <c r="NPE1609" s="34"/>
      <c r="NPL1609" s="35"/>
      <c r="NPM1609" s="34"/>
      <c r="NPT1609" s="35"/>
      <c r="NPU1609" s="34"/>
      <c r="NQB1609" s="35"/>
      <c r="NQC1609" s="34"/>
      <c r="NQJ1609" s="35"/>
      <c r="NQK1609" s="34"/>
      <c r="NQR1609" s="35"/>
      <c r="NQS1609" s="34"/>
      <c r="NQZ1609" s="35"/>
      <c r="NRA1609" s="34"/>
      <c r="NRH1609" s="35"/>
      <c r="NRI1609" s="34"/>
      <c r="NRP1609" s="35"/>
      <c r="NRQ1609" s="34"/>
      <c r="NRX1609" s="35"/>
      <c r="NRY1609" s="34"/>
      <c r="NSF1609" s="35"/>
      <c r="NSG1609" s="34"/>
      <c r="NSN1609" s="35"/>
      <c r="NSO1609" s="34"/>
      <c r="NSV1609" s="35"/>
      <c r="NSW1609" s="34"/>
      <c r="NTD1609" s="35"/>
      <c r="NTE1609" s="34"/>
      <c r="NTL1609" s="35"/>
      <c r="NTM1609" s="34"/>
      <c r="NTT1609" s="35"/>
      <c r="NTU1609" s="34"/>
      <c r="NUB1609" s="35"/>
      <c r="NUC1609" s="34"/>
      <c r="NUJ1609" s="35"/>
      <c r="NUK1609" s="34"/>
      <c r="NUR1609" s="35"/>
      <c r="NUS1609" s="34"/>
      <c r="NUZ1609" s="35"/>
      <c r="NVA1609" s="34"/>
      <c r="NVH1609" s="35"/>
      <c r="NVI1609" s="34"/>
      <c r="NVP1609" s="35"/>
      <c r="NVQ1609" s="34"/>
      <c r="NVX1609" s="35"/>
      <c r="NVY1609" s="34"/>
      <c r="NWF1609" s="35"/>
      <c r="NWG1609" s="34"/>
      <c r="NWN1609" s="35"/>
      <c r="NWO1609" s="34"/>
      <c r="NWV1609" s="35"/>
      <c r="NWW1609" s="34"/>
      <c r="NXD1609" s="35"/>
      <c r="NXE1609" s="34"/>
      <c r="NXL1609" s="35"/>
      <c r="NXM1609" s="34"/>
      <c r="NXT1609" s="35"/>
      <c r="NXU1609" s="34"/>
      <c r="NYB1609" s="35"/>
      <c r="NYC1609" s="34"/>
      <c r="NYJ1609" s="35"/>
      <c r="NYK1609" s="34"/>
      <c r="NYR1609" s="35"/>
      <c r="NYS1609" s="34"/>
      <c r="NYZ1609" s="35"/>
      <c r="NZA1609" s="34"/>
      <c r="NZH1609" s="35"/>
      <c r="NZI1609" s="34"/>
      <c r="NZP1609" s="35"/>
      <c r="NZQ1609" s="34"/>
      <c r="NZX1609" s="35"/>
      <c r="NZY1609" s="34"/>
      <c r="OAF1609" s="35"/>
      <c r="OAG1609" s="34"/>
      <c r="OAN1609" s="35"/>
      <c r="OAO1609" s="34"/>
      <c r="OAV1609" s="35"/>
      <c r="OAW1609" s="34"/>
      <c r="OBD1609" s="35"/>
      <c r="OBE1609" s="34"/>
      <c r="OBL1609" s="35"/>
      <c r="OBM1609" s="34"/>
      <c r="OBT1609" s="35"/>
      <c r="OBU1609" s="34"/>
      <c r="OCB1609" s="35"/>
      <c r="OCC1609" s="34"/>
      <c r="OCJ1609" s="35"/>
      <c r="OCK1609" s="34"/>
      <c r="OCR1609" s="35"/>
      <c r="OCS1609" s="34"/>
      <c r="OCZ1609" s="35"/>
      <c r="ODA1609" s="34"/>
      <c r="ODH1609" s="35"/>
      <c r="ODI1609" s="34"/>
      <c r="ODP1609" s="35"/>
      <c r="ODQ1609" s="34"/>
      <c r="ODX1609" s="35"/>
      <c r="ODY1609" s="34"/>
      <c r="OEF1609" s="35"/>
      <c r="OEG1609" s="34"/>
      <c r="OEN1609" s="35"/>
      <c r="OEO1609" s="34"/>
      <c r="OEV1609" s="35"/>
      <c r="OEW1609" s="34"/>
      <c r="OFD1609" s="35"/>
      <c r="OFE1609" s="34"/>
      <c r="OFL1609" s="35"/>
      <c r="OFM1609" s="34"/>
      <c r="OFT1609" s="35"/>
      <c r="OFU1609" s="34"/>
      <c r="OGB1609" s="35"/>
      <c r="OGC1609" s="34"/>
      <c r="OGJ1609" s="35"/>
      <c r="OGK1609" s="34"/>
      <c r="OGR1609" s="35"/>
      <c r="OGS1609" s="34"/>
      <c r="OGZ1609" s="35"/>
      <c r="OHA1609" s="34"/>
      <c r="OHH1609" s="35"/>
      <c r="OHI1609" s="34"/>
      <c r="OHP1609" s="35"/>
      <c r="OHQ1609" s="34"/>
      <c r="OHX1609" s="35"/>
      <c r="OHY1609" s="34"/>
      <c r="OIF1609" s="35"/>
      <c r="OIG1609" s="34"/>
      <c r="OIN1609" s="35"/>
      <c r="OIO1609" s="34"/>
      <c r="OIV1609" s="35"/>
      <c r="OIW1609" s="34"/>
      <c r="OJD1609" s="35"/>
      <c r="OJE1609" s="34"/>
      <c r="OJL1609" s="35"/>
      <c r="OJM1609" s="34"/>
      <c r="OJT1609" s="35"/>
      <c r="OJU1609" s="34"/>
      <c r="OKB1609" s="35"/>
      <c r="OKC1609" s="34"/>
      <c r="OKJ1609" s="35"/>
      <c r="OKK1609" s="34"/>
      <c r="OKR1609" s="35"/>
      <c r="OKS1609" s="34"/>
      <c r="OKZ1609" s="35"/>
      <c r="OLA1609" s="34"/>
      <c r="OLH1609" s="35"/>
      <c r="OLI1609" s="34"/>
      <c r="OLP1609" s="35"/>
      <c r="OLQ1609" s="34"/>
      <c r="OLX1609" s="35"/>
      <c r="OLY1609" s="34"/>
      <c r="OMF1609" s="35"/>
      <c r="OMG1609" s="34"/>
      <c r="OMN1609" s="35"/>
      <c r="OMO1609" s="34"/>
      <c r="OMV1609" s="35"/>
      <c r="OMW1609" s="34"/>
      <c r="OND1609" s="35"/>
      <c r="ONE1609" s="34"/>
      <c r="ONL1609" s="35"/>
      <c r="ONM1609" s="34"/>
      <c r="ONT1609" s="35"/>
      <c r="ONU1609" s="34"/>
      <c r="OOB1609" s="35"/>
      <c r="OOC1609" s="34"/>
      <c r="OOJ1609" s="35"/>
      <c r="OOK1609" s="34"/>
      <c r="OOR1609" s="35"/>
      <c r="OOS1609" s="34"/>
      <c r="OOZ1609" s="35"/>
      <c r="OPA1609" s="34"/>
      <c r="OPH1609" s="35"/>
      <c r="OPI1609" s="34"/>
      <c r="OPP1609" s="35"/>
      <c r="OPQ1609" s="34"/>
      <c r="OPX1609" s="35"/>
      <c r="OPY1609" s="34"/>
      <c r="OQF1609" s="35"/>
      <c r="OQG1609" s="34"/>
      <c r="OQN1609" s="35"/>
      <c r="OQO1609" s="34"/>
      <c r="OQV1609" s="35"/>
      <c r="OQW1609" s="34"/>
      <c r="ORD1609" s="35"/>
      <c r="ORE1609" s="34"/>
      <c r="ORL1609" s="35"/>
      <c r="ORM1609" s="34"/>
      <c r="ORT1609" s="35"/>
      <c r="ORU1609" s="34"/>
      <c r="OSB1609" s="35"/>
      <c r="OSC1609" s="34"/>
      <c r="OSJ1609" s="35"/>
      <c r="OSK1609" s="34"/>
      <c r="OSR1609" s="35"/>
      <c r="OSS1609" s="34"/>
      <c r="OSZ1609" s="35"/>
      <c r="OTA1609" s="34"/>
      <c r="OTH1609" s="35"/>
      <c r="OTI1609" s="34"/>
      <c r="OTP1609" s="35"/>
      <c r="OTQ1609" s="34"/>
      <c r="OTX1609" s="35"/>
      <c r="OTY1609" s="34"/>
      <c r="OUF1609" s="35"/>
      <c r="OUG1609" s="34"/>
      <c r="OUN1609" s="35"/>
      <c r="OUO1609" s="34"/>
      <c r="OUV1609" s="35"/>
      <c r="OUW1609" s="34"/>
      <c r="OVD1609" s="35"/>
      <c r="OVE1609" s="34"/>
      <c r="OVL1609" s="35"/>
      <c r="OVM1609" s="34"/>
      <c r="OVT1609" s="35"/>
      <c r="OVU1609" s="34"/>
      <c r="OWB1609" s="35"/>
      <c r="OWC1609" s="34"/>
      <c r="OWJ1609" s="35"/>
      <c r="OWK1609" s="34"/>
      <c r="OWR1609" s="35"/>
      <c r="OWS1609" s="34"/>
      <c r="OWZ1609" s="35"/>
      <c r="OXA1609" s="34"/>
      <c r="OXH1609" s="35"/>
      <c r="OXI1609" s="34"/>
      <c r="OXP1609" s="35"/>
      <c r="OXQ1609" s="34"/>
      <c r="OXX1609" s="35"/>
      <c r="OXY1609" s="34"/>
      <c r="OYF1609" s="35"/>
      <c r="OYG1609" s="34"/>
      <c r="OYN1609" s="35"/>
      <c r="OYO1609" s="34"/>
      <c r="OYV1609" s="35"/>
      <c r="OYW1609" s="34"/>
      <c r="OZD1609" s="35"/>
      <c r="OZE1609" s="34"/>
      <c r="OZL1609" s="35"/>
      <c r="OZM1609" s="34"/>
      <c r="OZT1609" s="35"/>
      <c r="OZU1609" s="34"/>
      <c r="PAB1609" s="35"/>
      <c r="PAC1609" s="34"/>
      <c r="PAJ1609" s="35"/>
      <c r="PAK1609" s="34"/>
      <c r="PAR1609" s="35"/>
      <c r="PAS1609" s="34"/>
      <c r="PAZ1609" s="35"/>
      <c r="PBA1609" s="34"/>
      <c r="PBH1609" s="35"/>
      <c r="PBI1609" s="34"/>
      <c r="PBP1609" s="35"/>
      <c r="PBQ1609" s="34"/>
      <c r="PBX1609" s="35"/>
      <c r="PBY1609" s="34"/>
      <c r="PCF1609" s="35"/>
      <c r="PCG1609" s="34"/>
      <c r="PCN1609" s="35"/>
      <c r="PCO1609" s="34"/>
      <c r="PCV1609" s="35"/>
      <c r="PCW1609" s="34"/>
      <c r="PDD1609" s="35"/>
      <c r="PDE1609" s="34"/>
      <c r="PDL1609" s="35"/>
      <c r="PDM1609" s="34"/>
      <c r="PDT1609" s="35"/>
      <c r="PDU1609" s="34"/>
      <c r="PEB1609" s="35"/>
      <c r="PEC1609" s="34"/>
      <c r="PEJ1609" s="35"/>
      <c r="PEK1609" s="34"/>
      <c r="PER1609" s="35"/>
      <c r="PES1609" s="34"/>
      <c r="PEZ1609" s="35"/>
      <c r="PFA1609" s="34"/>
      <c r="PFH1609" s="35"/>
      <c r="PFI1609" s="34"/>
      <c r="PFP1609" s="35"/>
      <c r="PFQ1609" s="34"/>
      <c r="PFX1609" s="35"/>
      <c r="PFY1609" s="34"/>
      <c r="PGF1609" s="35"/>
      <c r="PGG1609" s="34"/>
      <c r="PGN1609" s="35"/>
      <c r="PGO1609" s="34"/>
      <c r="PGV1609" s="35"/>
      <c r="PGW1609" s="34"/>
      <c r="PHD1609" s="35"/>
      <c r="PHE1609" s="34"/>
      <c r="PHL1609" s="35"/>
      <c r="PHM1609" s="34"/>
      <c r="PHT1609" s="35"/>
      <c r="PHU1609" s="34"/>
      <c r="PIB1609" s="35"/>
      <c r="PIC1609" s="34"/>
      <c r="PIJ1609" s="35"/>
      <c r="PIK1609" s="34"/>
      <c r="PIR1609" s="35"/>
      <c r="PIS1609" s="34"/>
      <c r="PIZ1609" s="35"/>
      <c r="PJA1609" s="34"/>
      <c r="PJH1609" s="35"/>
      <c r="PJI1609" s="34"/>
      <c r="PJP1609" s="35"/>
      <c r="PJQ1609" s="34"/>
      <c r="PJX1609" s="35"/>
      <c r="PJY1609" s="34"/>
      <c r="PKF1609" s="35"/>
      <c r="PKG1609" s="34"/>
      <c r="PKN1609" s="35"/>
      <c r="PKO1609" s="34"/>
      <c r="PKV1609" s="35"/>
      <c r="PKW1609" s="34"/>
      <c r="PLD1609" s="35"/>
      <c r="PLE1609" s="34"/>
      <c r="PLL1609" s="35"/>
      <c r="PLM1609" s="34"/>
      <c r="PLT1609" s="35"/>
      <c r="PLU1609" s="34"/>
      <c r="PMB1609" s="35"/>
      <c r="PMC1609" s="34"/>
      <c r="PMJ1609" s="35"/>
      <c r="PMK1609" s="34"/>
      <c r="PMR1609" s="35"/>
      <c r="PMS1609" s="34"/>
      <c r="PMZ1609" s="35"/>
      <c r="PNA1609" s="34"/>
      <c r="PNH1609" s="35"/>
      <c r="PNI1609" s="34"/>
      <c r="PNP1609" s="35"/>
      <c r="PNQ1609" s="34"/>
      <c r="PNX1609" s="35"/>
      <c r="PNY1609" s="34"/>
      <c r="POF1609" s="35"/>
      <c r="POG1609" s="34"/>
      <c r="PON1609" s="35"/>
      <c r="POO1609" s="34"/>
      <c r="POV1609" s="35"/>
      <c r="POW1609" s="34"/>
      <c r="PPD1609" s="35"/>
      <c r="PPE1609" s="34"/>
      <c r="PPL1609" s="35"/>
      <c r="PPM1609" s="34"/>
      <c r="PPT1609" s="35"/>
      <c r="PPU1609" s="34"/>
      <c r="PQB1609" s="35"/>
      <c r="PQC1609" s="34"/>
      <c r="PQJ1609" s="35"/>
      <c r="PQK1609" s="34"/>
      <c r="PQR1609" s="35"/>
      <c r="PQS1609" s="34"/>
      <c r="PQZ1609" s="35"/>
      <c r="PRA1609" s="34"/>
      <c r="PRH1609" s="35"/>
      <c r="PRI1609" s="34"/>
      <c r="PRP1609" s="35"/>
      <c r="PRQ1609" s="34"/>
      <c r="PRX1609" s="35"/>
      <c r="PRY1609" s="34"/>
      <c r="PSF1609" s="35"/>
      <c r="PSG1609" s="34"/>
      <c r="PSN1609" s="35"/>
      <c r="PSO1609" s="34"/>
      <c r="PSV1609" s="35"/>
      <c r="PSW1609" s="34"/>
      <c r="PTD1609" s="35"/>
      <c r="PTE1609" s="34"/>
      <c r="PTL1609" s="35"/>
      <c r="PTM1609" s="34"/>
      <c r="PTT1609" s="35"/>
      <c r="PTU1609" s="34"/>
      <c r="PUB1609" s="35"/>
      <c r="PUC1609" s="34"/>
      <c r="PUJ1609" s="35"/>
      <c r="PUK1609" s="34"/>
      <c r="PUR1609" s="35"/>
      <c r="PUS1609" s="34"/>
      <c r="PUZ1609" s="35"/>
      <c r="PVA1609" s="34"/>
      <c r="PVH1609" s="35"/>
      <c r="PVI1609" s="34"/>
      <c r="PVP1609" s="35"/>
      <c r="PVQ1609" s="34"/>
      <c r="PVX1609" s="35"/>
      <c r="PVY1609" s="34"/>
      <c r="PWF1609" s="35"/>
      <c r="PWG1609" s="34"/>
      <c r="PWN1609" s="35"/>
      <c r="PWO1609" s="34"/>
      <c r="PWV1609" s="35"/>
      <c r="PWW1609" s="34"/>
      <c r="PXD1609" s="35"/>
      <c r="PXE1609" s="34"/>
      <c r="PXL1609" s="35"/>
      <c r="PXM1609" s="34"/>
      <c r="PXT1609" s="35"/>
      <c r="PXU1609" s="34"/>
      <c r="PYB1609" s="35"/>
      <c r="PYC1609" s="34"/>
      <c r="PYJ1609" s="35"/>
      <c r="PYK1609" s="34"/>
      <c r="PYR1609" s="35"/>
      <c r="PYS1609" s="34"/>
      <c r="PYZ1609" s="35"/>
      <c r="PZA1609" s="34"/>
      <c r="PZH1609" s="35"/>
      <c r="PZI1609" s="34"/>
      <c r="PZP1609" s="35"/>
      <c r="PZQ1609" s="34"/>
      <c r="PZX1609" s="35"/>
      <c r="PZY1609" s="34"/>
      <c r="QAF1609" s="35"/>
      <c r="QAG1609" s="34"/>
      <c r="QAN1609" s="35"/>
      <c r="QAO1609" s="34"/>
      <c r="QAV1609" s="35"/>
      <c r="QAW1609" s="34"/>
      <c r="QBD1609" s="35"/>
      <c r="QBE1609" s="34"/>
      <c r="QBL1609" s="35"/>
      <c r="QBM1609" s="34"/>
      <c r="QBT1609" s="35"/>
      <c r="QBU1609" s="34"/>
      <c r="QCB1609" s="35"/>
      <c r="QCC1609" s="34"/>
      <c r="QCJ1609" s="35"/>
      <c r="QCK1609" s="34"/>
      <c r="QCR1609" s="35"/>
      <c r="QCS1609" s="34"/>
      <c r="QCZ1609" s="35"/>
      <c r="QDA1609" s="34"/>
      <c r="QDH1609" s="35"/>
      <c r="QDI1609" s="34"/>
      <c r="QDP1609" s="35"/>
      <c r="QDQ1609" s="34"/>
      <c r="QDX1609" s="35"/>
      <c r="QDY1609" s="34"/>
      <c r="QEF1609" s="35"/>
      <c r="QEG1609" s="34"/>
      <c r="QEN1609" s="35"/>
      <c r="QEO1609" s="34"/>
      <c r="QEV1609" s="35"/>
      <c r="QEW1609" s="34"/>
      <c r="QFD1609" s="35"/>
      <c r="QFE1609" s="34"/>
      <c r="QFL1609" s="35"/>
      <c r="QFM1609" s="34"/>
      <c r="QFT1609" s="35"/>
      <c r="QFU1609" s="34"/>
      <c r="QGB1609" s="35"/>
      <c r="QGC1609" s="34"/>
      <c r="QGJ1609" s="35"/>
      <c r="QGK1609" s="34"/>
      <c r="QGR1609" s="35"/>
      <c r="QGS1609" s="34"/>
      <c r="QGZ1609" s="35"/>
      <c r="QHA1609" s="34"/>
      <c r="QHH1609" s="35"/>
      <c r="QHI1609" s="34"/>
      <c r="QHP1609" s="35"/>
      <c r="QHQ1609" s="34"/>
      <c r="QHX1609" s="35"/>
      <c r="QHY1609" s="34"/>
      <c r="QIF1609" s="35"/>
      <c r="QIG1609" s="34"/>
      <c r="QIN1609" s="35"/>
      <c r="QIO1609" s="34"/>
      <c r="QIV1609" s="35"/>
      <c r="QIW1609" s="34"/>
      <c r="QJD1609" s="35"/>
      <c r="QJE1609" s="34"/>
      <c r="QJL1609" s="35"/>
      <c r="QJM1609" s="34"/>
      <c r="QJT1609" s="35"/>
      <c r="QJU1609" s="34"/>
      <c r="QKB1609" s="35"/>
      <c r="QKC1609" s="34"/>
      <c r="QKJ1609" s="35"/>
      <c r="QKK1609" s="34"/>
      <c r="QKR1609" s="35"/>
      <c r="QKS1609" s="34"/>
      <c r="QKZ1609" s="35"/>
      <c r="QLA1609" s="34"/>
      <c r="QLH1609" s="35"/>
      <c r="QLI1609" s="34"/>
      <c r="QLP1609" s="35"/>
      <c r="QLQ1609" s="34"/>
      <c r="QLX1609" s="35"/>
      <c r="QLY1609" s="34"/>
      <c r="QMF1609" s="35"/>
      <c r="QMG1609" s="34"/>
      <c r="QMN1609" s="35"/>
      <c r="QMO1609" s="34"/>
      <c r="QMV1609" s="35"/>
      <c r="QMW1609" s="34"/>
      <c r="QND1609" s="35"/>
      <c r="QNE1609" s="34"/>
      <c r="QNL1609" s="35"/>
      <c r="QNM1609" s="34"/>
      <c r="QNT1609" s="35"/>
      <c r="QNU1609" s="34"/>
      <c r="QOB1609" s="35"/>
      <c r="QOC1609" s="34"/>
      <c r="QOJ1609" s="35"/>
      <c r="QOK1609" s="34"/>
      <c r="QOR1609" s="35"/>
      <c r="QOS1609" s="34"/>
      <c r="QOZ1609" s="35"/>
      <c r="QPA1609" s="34"/>
      <c r="QPH1609" s="35"/>
      <c r="QPI1609" s="34"/>
      <c r="QPP1609" s="35"/>
      <c r="QPQ1609" s="34"/>
      <c r="QPX1609" s="35"/>
      <c r="QPY1609" s="34"/>
      <c r="QQF1609" s="35"/>
      <c r="QQG1609" s="34"/>
      <c r="QQN1609" s="35"/>
      <c r="QQO1609" s="34"/>
      <c r="QQV1609" s="35"/>
      <c r="QQW1609" s="34"/>
      <c r="QRD1609" s="35"/>
      <c r="QRE1609" s="34"/>
      <c r="QRL1609" s="35"/>
      <c r="QRM1609" s="34"/>
      <c r="QRT1609" s="35"/>
      <c r="QRU1609" s="34"/>
      <c r="QSB1609" s="35"/>
      <c r="QSC1609" s="34"/>
      <c r="QSJ1609" s="35"/>
      <c r="QSK1609" s="34"/>
      <c r="QSR1609" s="35"/>
      <c r="QSS1609" s="34"/>
      <c r="QSZ1609" s="35"/>
      <c r="QTA1609" s="34"/>
      <c r="QTH1609" s="35"/>
      <c r="QTI1609" s="34"/>
      <c r="QTP1609" s="35"/>
      <c r="QTQ1609" s="34"/>
      <c r="QTX1609" s="35"/>
      <c r="QTY1609" s="34"/>
      <c r="QUF1609" s="35"/>
      <c r="QUG1609" s="34"/>
      <c r="QUN1609" s="35"/>
      <c r="QUO1609" s="34"/>
      <c r="QUV1609" s="35"/>
      <c r="QUW1609" s="34"/>
      <c r="QVD1609" s="35"/>
      <c r="QVE1609" s="34"/>
      <c r="QVL1609" s="35"/>
      <c r="QVM1609" s="34"/>
      <c r="QVT1609" s="35"/>
      <c r="QVU1609" s="34"/>
      <c r="QWB1609" s="35"/>
      <c r="QWC1609" s="34"/>
      <c r="QWJ1609" s="35"/>
      <c r="QWK1609" s="34"/>
      <c r="QWR1609" s="35"/>
      <c r="QWS1609" s="34"/>
      <c r="QWZ1609" s="35"/>
      <c r="QXA1609" s="34"/>
      <c r="QXH1609" s="35"/>
      <c r="QXI1609" s="34"/>
      <c r="QXP1609" s="35"/>
      <c r="QXQ1609" s="34"/>
      <c r="QXX1609" s="35"/>
      <c r="QXY1609" s="34"/>
      <c r="QYF1609" s="35"/>
      <c r="QYG1609" s="34"/>
      <c r="QYN1609" s="35"/>
      <c r="QYO1609" s="34"/>
      <c r="QYV1609" s="35"/>
      <c r="QYW1609" s="34"/>
      <c r="QZD1609" s="35"/>
      <c r="QZE1609" s="34"/>
      <c r="QZL1609" s="35"/>
      <c r="QZM1609" s="34"/>
      <c r="QZT1609" s="35"/>
      <c r="QZU1609" s="34"/>
      <c r="RAB1609" s="35"/>
      <c r="RAC1609" s="34"/>
      <c r="RAJ1609" s="35"/>
      <c r="RAK1609" s="34"/>
      <c r="RAR1609" s="35"/>
      <c r="RAS1609" s="34"/>
      <c r="RAZ1609" s="35"/>
      <c r="RBA1609" s="34"/>
      <c r="RBH1609" s="35"/>
      <c r="RBI1609" s="34"/>
      <c r="RBP1609" s="35"/>
      <c r="RBQ1609" s="34"/>
      <c r="RBX1609" s="35"/>
      <c r="RBY1609" s="34"/>
      <c r="RCF1609" s="35"/>
      <c r="RCG1609" s="34"/>
      <c r="RCN1609" s="35"/>
      <c r="RCO1609" s="34"/>
      <c r="RCV1609" s="35"/>
      <c r="RCW1609" s="34"/>
      <c r="RDD1609" s="35"/>
      <c r="RDE1609" s="34"/>
      <c r="RDL1609" s="35"/>
      <c r="RDM1609" s="34"/>
      <c r="RDT1609" s="35"/>
      <c r="RDU1609" s="34"/>
      <c r="REB1609" s="35"/>
      <c r="REC1609" s="34"/>
      <c r="REJ1609" s="35"/>
      <c r="REK1609" s="34"/>
      <c r="RER1609" s="35"/>
      <c r="RES1609" s="34"/>
      <c r="REZ1609" s="35"/>
      <c r="RFA1609" s="34"/>
      <c r="RFH1609" s="35"/>
      <c r="RFI1609" s="34"/>
      <c r="RFP1609" s="35"/>
      <c r="RFQ1609" s="34"/>
      <c r="RFX1609" s="35"/>
      <c r="RFY1609" s="34"/>
      <c r="RGF1609" s="35"/>
      <c r="RGG1609" s="34"/>
      <c r="RGN1609" s="35"/>
      <c r="RGO1609" s="34"/>
      <c r="RGV1609" s="35"/>
      <c r="RGW1609" s="34"/>
      <c r="RHD1609" s="35"/>
      <c r="RHE1609" s="34"/>
      <c r="RHL1609" s="35"/>
      <c r="RHM1609" s="34"/>
      <c r="RHT1609" s="35"/>
      <c r="RHU1609" s="34"/>
      <c r="RIB1609" s="35"/>
      <c r="RIC1609" s="34"/>
      <c r="RIJ1609" s="35"/>
      <c r="RIK1609" s="34"/>
      <c r="RIR1609" s="35"/>
      <c r="RIS1609" s="34"/>
      <c r="RIZ1609" s="35"/>
      <c r="RJA1609" s="34"/>
      <c r="RJH1609" s="35"/>
      <c r="RJI1609" s="34"/>
      <c r="RJP1609" s="35"/>
      <c r="RJQ1609" s="34"/>
      <c r="RJX1609" s="35"/>
      <c r="RJY1609" s="34"/>
      <c r="RKF1609" s="35"/>
      <c r="RKG1609" s="34"/>
      <c r="RKN1609" s="35"/>
      <c r="RKO1609" s="34"/>
      <c r="RKV1609" s="35"/>
      <c r="RKW1609" s="34"/>
      <c r="RLD1609" s="35"/>
      <c r="RLE1609" s="34"/>
      <c r="RLL1609" s="35"/>
      <c r="RLM1609" s="34"/>
      <c r="RLT1609" s="35"/>
      <c r="RLU1609" s="34"/>
      <c r="RMB1609" s="35"/>
      <c r="RMC1609" s="34"/>
      <c r="RMJ1609" s="35"/>
      <c r="RMK1609" s="34"/>
      <c r="RMR1609" s="35"/>
      <c r="RMS1609" s="34"/>
      <c r="RMZ1609" s="35"/>
      <c r="RNA1609" s="34"/>
      <c r="RNH1609" s="35"/>
      <c r="RNI1609" s="34"/>
      <c r="RNP1609" s="35"/>
      <c r="RNQ1609" s="34"/>
      <c r="RNX1609" s="35"/>
      <c r="RNY1609" s="34"/>
      <c r="ROF1609" s="35"/>
      <c r="ROG1609" s="34"/>
      <c r="RON1609" s="35"/>
      <c r="ROO1609" s="34"/>
      <c r="ROV1609" s="35"/>
      <c r="ROW1609" s="34"/>
      <c r="RPD1609" s="35"/>
      <c r="RPE1609" s="34"/>
      <c r="RPL1609" s="35"/>
      <c r="RPM1609" s="34"/>
      <c r="RPT1609" s="35"/>
      <c r="RPU1609" s="34"/>
      <c r="RQB1609" s="35"/>
      <c r="RQC1609" s="34"/>
      <c r="RQJ1609" s="35"/>
      <c r="RQK1609" s="34"/>
      <c r="RQR1609" s="35"/>
      <c r="RQS1609" s="34"/>
      <c r="RQZ1609" s="35"/>
      <c r="RRA1609" s="34"/>
      <c r="RRH1609" s="35"/>
      <c r="RRI1609" s="34"/>
      <c r="RRP1609" s="35"/>
      <c r="RRQ1609" s="34"/>
      <c r="RRX1609" s="35"/>
      <c r="RRY1609" s="34"/>
      <c r="RSF1609" s="35"/>
      <c r="RSG1609" s="34"/>
      <c r="RSN1609" s="35"/>
      <c r="RSO1609" s="34"/>
      <c r="RSV1609" s="35"/>
      <c r="RSW1609" s="34"/>
      <c r="RTD1609" s="35"/>
      <c r="RTE1609" s="34"/>
      <c r="RTL1609" s="35"/>
      <c r="RTM1609" s="34"/>
      <c r="RTT1609" s="35"/>
      <c r="RTU1609" s="34"/>
      <c r="RUB1609" s="35"/>
      <c r="RUC1609" s="34"/>
      <c r="RUJ1609" s="35"/>
      <c r="RUK1609" s="34"/>
      <c r="RUR1609" s="35"/>
      <c r="RUS1609" s="34"/>
      <c r="RUZ1609" s="35"/>
      <c r="RVA1609" s="34"/>
      <c r="RVH1609" s="35"/>
      <c r="RVI1609" s="34"/>
      <c r="RVP1609" s="35"/>
      <c r="RVQ1609" s="34"/>
      <c r="RVX1609" s="35"/>
      <c r="RVY1609" s="34"/>
      <c r="RWF1609" s="35"/>
      <c r="RWG1609" s="34"/>
      <c r="RWN1609" s="35"/>
      <c r="RWO1609" s="34"/>
      <c r="RWV1609" s="35"/>
      <c r="RWW1609" s="34"/>
      <c r="RXD1609" s="35"/>
      <c r="RXE1609" s="34"/>
      <c r="RXL1609" s="35"/>
      <c r="RXM1609" s="34"/>
      <c r="RXT1609" s="35"/>
      <c r="RXU1609" s="34"/>
      <c r="RYB1609" s="35"/>
      <c r="RYC1609" s="34"/>
      <c r="RYJ1609" s="35"/>
      <c r="RYK1609" s="34"/>
      <c r="RYR1609" s="35"/>
      <c r="RYS1609" s="34"/>
      <c r="RYZ1609" s="35"/>
      <c r="RZA1609" s="34"/>
      <c r="RZH1609" s="35"/>
      <c r="RZI1609" s="34"/>
      <c r="RZP1609" s="35"/>
      <c r="RZQ1609" s="34"/>
      <c r="RZX1609" s="35"/>
      <c r="RZY1609" s="34"/>
      <c r="SAF1609" s="35"/>
      <c r="SAG1609" s="34"/>
      <c r="SAN1609" s="35"/>
      <c r="SAO1609" s="34"/>
      <c r="SAV1609" s="35"/>
      <c r="SAW1609" s="34"/>
      <c r="SBD1609" s="35"/>
      <c r="SBE1609" s="34"/>
      <c r="SBL1609" s="35"/>
      <c r="SBM1609" s="34"/>
      <c r="SBT1609" s="35"/>
      <c r="SBU1609" s="34"/>
      <c r="SCB1609" s="35"/>
      <c r="SCC1609" s="34"/>
      <c r="SCJ1609" s="35"/>
      <c r="SCK1609" s="34"/>
      <c r="SCR1609" s="35"/>
      <c r="SCS1609" s="34"/>
      <c r="SCZ1609" s="35"/>
      <c r="SDA1609" s="34"/>
      <c r="SDH1609" s="35"/>
      <c r="SDI1609" s="34"/>
      <c r="SDP1609" s="35"/>
      <c r="SDQ1609" s="34"/>
      <c r="SDX1609" s="35"/>
      <c r="SDY1609" s="34"/>
      <c r="SEF1609" s="35"/>
      <c r="SEG1609" s="34"/>
      <c r="SEN1609" s="35"/>
      <c r="SEO1609" s="34"/>
      <c r="SEV1609" s="35"/>
      <c r="SEW1609" s="34"/>
      <c r="SFD1609" s="35"/>
      <c r="SFE1609" s="34"/>
      <c r="SFL1609" s="35"/>
      <c r="SFM1609" s="34"/>
      <c r="SFT1609" s="35"/>
      <c r="SFU1609" s="34"/>
      <c r="SGB1609" s="35"/>
      <c r="SGC1609" s="34"/>
      <c r="SGJ1609" s="35"/>
      <c r="SGK1609" s="34"/>
      <c r="SGR1609" s="35"/>
      <c r="SGS1609" s="34"/>
      <c r="SGZ1609" s="35"/>
      <c r="SHA1609" s="34"/>
      <c r="SHH1609" s="35"/>
      <c r="SHI1609" s="34"/>
      <c r="SHP1609" s="35"/>
      <c r="SHQ1609" s="34"/>
      <c r="SHX1609" s="35"/>
      <c r="SHY1609" s="34"/>
      <c r="SIF1609" s="35"/>
      <c r="SIG1609" s="34"/>
      <c r="SIN1609" s="35"/>
      <c r="SIO1609" s="34"/>
      <c r="SIV1609" s="35"/>
      <c r="SIW1609" s="34"/>
      <c r="SJD1609" s="35"/>
      <c r="SJE1609" s="34"/>
      <c r="SJL1609" s="35"/>
      <c r="SJM1609" s="34"/>
      <c r="SJT1609" s="35"/>
      <c r="SJU1609" s="34"/>
      <c r="SKB1609" s="35"/>
      <c r="SKC1609" s="34"/>
      <c r="SKJ1609" s="35"/>
      <c r="SKK1609" s="34"/>
      <c r="SKR1609" s="35"/>
      <c r="SKS1609" s="34"/>
      <c r="SKZ1609" s="35"/>
      <c r="SLA1609" s="34"/>
      <c r="SLH1609" s="35"/>
      <c r="SLI1609" s="34"/>
      <c r="SLP1609" s="35"/>
      <c r="SLQ1609" s="34"/>
      <c r="SLX1609" s="35"/>
      <c r="SLY1609" s="34"/>
      <c r="SMF1609" s="35"/>
      <c r="SMG1609" s="34"/>
      <c r="SMN1609" s="35"/>
      <c r="SMO1609" s="34"/>
      <c r="SMV1609" s="35"/>
      <c r="SMW1609" s="34"/>
      <c r="SND1609" s="35"/>
      <c r="SNE1609" s="34"/>
      <c r="SNL1609" s="35"/>
      <c r="SNM1609" s="34"/>
      <c r="SNT1609" s="35"/>
      <c r="SNU1609" s="34"/>
      <c r="SOB1609" s="35"/>
      <c r="SOC1609" s="34"/>
      <c r="SOJ1609" s="35"/>
      <c r="SOK1609" s="34"/>
      <c r="SOR1609" s="35"/>
      <c r="SOS1609" s="34"/>
      <c r="SOZ1609" s="35"/>
      <c r="SPA1609" s="34"/>
      <c r="SPH1609" s="35"/>
      <c r="SPI1609" s="34"/>
      <c r="SPP1609" s="35"/>
      <c r="SPQ1609" s="34"/>
      <c r="SPX1609" s="35"/>
      <c r="SPY1609" s="34"/>
      <c r="SQF1609" s="35"/>
      <c r="SQG1609" s="34"/>
      <c r="SQN1609" s="35"/>
      <c r="SQO1609" s="34"/>
      <c r="SQV1609" s="35"/>
      <c r="SQW1609" s="34"/>
      <c r="SRD1609" s="35"/>
      <c r="SRE1609" s="34"/>
      <c r="SRL1609" s="35"/>
      <c r="SRM1609" s="34"/>
      <c r="SRT1609" s="35"/>
      <c r="SRU1609" s="34"/>
      <c r="SSB1609" s="35"/>
      <c r="SSC1609" s="34"/>
      <c r="SSJ1609" s="35"/>
      <c r="SSK1609" s="34"/>
      <c r="SSR1609" s="35"/>
      <c r="SSS1609" s="34"/>
      <c r="SSZ1609" s="35"/>
      <c r="STA1609" s="34"/>
      <c r="STH1609" s="35"/>
      <c r="STI1609" s="34"/>
      <c r="STP1609" s="35"/>
      <c r="STQ1609" s="34"/>
      <c r="STX1609" s="35"/>
      <c r="STY1609" s="34"/>
      <c r="SUF1609" s="35"/>
      <c r="SUG1609" s="34"/>
      <c r="SUN1609" s="35"/>
      <c r="SUO1609" s="34"/>
      <c r="SUV1609" s="35"/>
      <c r="SUW1609" s="34"/>
      <c r="SVD1609" s="35"/>
      <c r="SVE1609" s="34"/>
      <c r="SVL1609" s="35"/>
      <c r="SVM1609" s="34"/>
      <c r="SVT1609" s="35"/>
      <c r="SVU1609" s="34"/>
      <c r="SWB1609" s="35"/>
      <c r="SWC1609" s="34"/>
      <c r="SWJ1609" s="35"/>
      <c r="SWK1609" s="34"/>
      <c r="SWR1609" s="35"/>
      <c r="SWS1609" s="34"/>
      <c r="SWZ1609" s="35"/>
      <c r="SXA1609" s="34"/>
      <c r="SXH1609" s="35"/>
      <c r="SXI1609" s="34"/>
      <c r="SXP1609" s="35"/>
      <c r="SXQ1609" s="34"/>
      <c r="SXX1609" s="35"/>
      <c r="SXY1609" s="34"/>
      <c r="SYF1609" s="35"/>
      <c r="SYG1609" s="34"/>
      <c r="SYN1609" s="35"/>
      <c r="SYO1609" s="34"/>
      <c r="SYV1609" s="35"/>
      <c r="SYW1609" s="34"/>
      <c r="SZD1609" s="35"/>
      <c r="SZE1609" s="34"/>
      <c r="SZL1609" s="35"/>
      <c r="SZM1609" s="34"/>
      <c r="SZT1609" s="35"/>
      <c r="SZU1609" s="34"/>
      <c r="TAB1609" s="35"/>
      <c r="TAC1609" s="34"/>
      <c r="TAJ1609" s="35"/>
      <c r="TAK1609" s="34"/>
      <c r="TAR1609" s="35"/>
      <c r="TAS1609" s="34"/>
      <c r="TAZ1609" s="35"/>
      <c r="TBA1609" s="34"/>
      <c r="TBH1609" s="35"/>
      <c r="TBI1609" s="34"/>
      <c r="TBP1609" s="35"/>
      <c r="TBQ1609" s="34"/>
      <c r="TBX1609" s="35"/>
      <c r="TBY1609" s="34"/>
      <c r="TCF1609" s="35"/>
      <c r="TCG1609" s="34"/>
      <c r="TCN1609" s="35"/>
      <c r="TCO1609" s="34"/>
      <c r="TCV1609" s="35"/>
      <c r="TCW1609" s="34"/>
      <c r="TDD1609" s="35"/>
      <c r="TDE1609" s="34"/>
      <c r="TDL1609" s="35"/>
      <c r="TDM1609" s="34"/>
      <c r="TDT1609" s="35"/>
      <c r="TDU1609" s="34"/>
      <c r="TEB1609" s="35"/>
      <c r="TEC1609" s="34"/>
      <c r="TEJ1609" s="35"/>
      <c r="TEK1609" s="34"/>
      <c r="TER1609" s="35"/>
      <c r="TES1609" s="34"/>
      <c r="TEZ1609" s="35"/>
      <c r="TFA1609" s="34"/>
      <c r="TFH1609" s="35"/>
      <c r="TFI1609" s="34"/>
      <c r="TFP1609" s="35"/>
      <c r="TFQ1609" s="34"/>
      <c r="TFX1609" s="35"/>
      <c r="TFY1609" s="34"/>
      <c r="TGF1609" s="35"/>
      <c r="TGG1609" s="34"/>
      <c r="TGN1609" s="35"/>
      <c r="TGO1609" s="34"/>
      <c r="TGV1609" s="35"/>
      <c r="TGW1609" s="34"/>
      <c r="THD1609" s="35"/>
      <c r="THE1609" s="34"/>
      <c r="THL1609" s="35"/>
      <c r="THM1609" s="34"/>
      <c r="THT1609" s="35"/>
      <c r="THU1609" s="34"/>
      <c r="TIB1609" s="35"/>
      <c r="TIC1609" s="34"/>
      <c r="TIJ1609" s="35"/>
      <c r="TIK1609" s="34"/>
      <c r="TIR1609" s="35"/>
      <c r="TIS1609" s="34"/>
      <c r="TIZ1609" s="35"/>
      <c r="TJA1609" s="34"/>
      <c r="TJH1609" s="35"/>
      <c r="TJI1609" s="34"/>
      <c r="TJP1609" s="35"/>
      <c r="TJQ1609" s="34"/>
      <c r="TJX1609" s="35"/>
      <c r="TJY1609" s="34"/>
      <c r="TKF1609" s="35"/>
      <c r="TKG1609" s="34"/>
      <c r="TKN1609" s="35"/>
      <c r="TKO1609" s="34"/>
      <c r="TKV1609" s="35"/>
      <c r="TKW1609" s="34"/>
      <c r="TLD1609" s="35"/>
      <c r="TLE1609" s="34"/>
      <c r="TLL1609" s="35"/>
      <c r="TLM1609" s="34"/>
      <c r="TLT1609" s="35"/>
      <c r="TLU1609" s="34"/>
      <c r="TMB1609" s="35"/>
      <c r="TMC1609" s="34"/>
      <c r="TMJ1609" s="35"/>
      <c r="TMK1609" s="34"/>
      <c r="TMR1609" s="35"/>
      <c r="TMS1609" s="34"/>
      <c r="TMZ1609" s="35"/>
      <c r="TNA1609" s="34"/>
      <c r="TNH1609" s="35"/>
      <c r="TNI1609" s="34"/>
      <c r="TNP1609" s="35"/>
      <c r="TNQ1609" s="34"/>
      <c r="TNX1609" s="35"/>
      <c r="TNY1609" s="34"/>
      <c r="TOF1609" s="35"/>
      <c r="TOG1609" s="34"/>
      <c r="TON1609" s="35"/>
      <c r="TOO1609" s="34"/>
      <c r="TOV1609" s="35"/>
      <c r="TOW1609" s="34"/>
      <c r="TPD1609" s="35"/>
      <c r="TPE1609" s="34"/>
      <c r="TPL1609" s="35"/>
      <c r="TPM1609" s="34"/>
      <c r="TPT1609" s="35"/>
      <c r="TPU1609" s="34"/>
      <c r="TQB1609" s="35"/>
      <c r="TQC1609" s="34"/>
      <c r="TQJ1609" s="35"/>
      <c r="TQK1609" s="34"/>
      <c r="TQR1609" s="35"/>
      <c r="TQS1609" s="34"/>
      <c r="TQZ1609" s="35"/>
      <c r="TRA1609" s="34"/>
      <c r="TRH1609" s="35"/>
      <c r="TRI1609" s="34"/>
      <c r="TRP1609" s="35"/>
      <c r="TRQ1609" s="34"/>
      <c r="TRX1609" s="35"/>
      <c r="TRY1609" s="34"/>
      <c r="TSF1609" s="35"/>
      <c r="TSG1609" s="34"/>
      <c r="TSN1609" s="35"/>
      <c r="TSO1609" s="34"/>
      <c r="TSV1609" s="35"/>
      <c r="TSW1609" s="34"/>
      <c r="TTD1609" s="35"/>
      <c r="TTE1609" s="34"/>
      <c r="TTL1609" s="35"/>
      <c r="TTM1609" s="34"/>
      <c r="TTT1609" s="35"/>
      <c r="TTU1609" s="34"/>
      <c r="TUB1609" s="35"/>
      <c r="TUC1609" s="34"/>
      <c r="TUJ1609" s="35"/>
      <c r="TUK1609" s="34"/>
      <c r="TUR1609" s="35"/>
      <c r="TUS1609" s="34"/>
      <c r="TUZ1609" s="35"/>
      <c r="TVA1609" s="34"/>
      <c r="TVH1609" s="35"/>
      <c r="TVI1609" s="34"/>
      <c r="TVP1609" s="35"/>
      <c r="TVQ1609" s="34"/>
      <c r="TVX1609" s="35"/>
      <c r="TVY1609" s="34"/>
      <c r="TWF1609" s="35"/>
      <c r="TWG1609" s="34"/>
      <c r="TWN1609" s="35"/>
      <c r="TWO1609" s="34"/>
      <c r="TWV1609" s="35"/>
      <c r="TWW1609" s="34"/>
      <c r="TXD1609" s="35"/>
      <c r="TXE1609" s="34"/>
      <c r="TXL1609" s="35"/>
      <c r="TXM1609" s="34"/>
      <c r="TXT1609" s="35"/>
      <c r="TXU1609" s="34"/>
      <c r="TYB1609" s="35"/>
      <c r="TYC1609" s="34"/>
      <c r="TYJ1609" s="35"/>
      <c r="TYK1609" s="34"/>
      <c r="TYR1609" s="35"/>
      <c r="TYS1609" s="34"/>
      <c r="TYZ1609" s="35"/>
      <c r="TZA1609" s="34"/>
      <c r="TZH1609" s="35"/>
      <c r="TZI1609" s="34"/>
      <c r="TZP1609" s="35"/>
      <c r="TZQ1609" s="34"/>
      <c r="TZX1609" s="35"/>
      <c r="TZY1609" s="34"/>
      <c r="UAF1609" s="35"/>
      <c r="UAG1609" s="34"/>
      <c r="UAN1609" s="35"/>
      <c r="UAO1609" s="34"/>
      <c r="UAV1609" s="35"/>
      <c r="UAW1609" s="34"/>
      <c r="UBD1609" s="35"/>
      <c r="UBE1609" s="34"/>
      <c r="UBL1609" s="35"/>
      <c r="UBM1609" s="34"/>
      <c r="UBT1609" s="35"/>
      <c r="UBU1609" s="34"/>
      <c r="UCB1609" s="35"/>
      <c r="UCC1609" s="34"/>
      <c r="UCJ1609" s="35"/>
      <c r="UCK1609" s="34"/>
      <c r="UCR1609" s="35"/>
      <c r="UCS1609" s="34"/>
      <c r="UCZ1609" s="35"/>
      <c r="UDA1609" s="34"/>
      <c r="UDH1609" s="35"/>
      <c r="UDI1609" s="34"/>
      <c r="UDP1609" s="35"/>
      <c r="UDQ1609" s="34"/>
      <c r="UDX1609" s="35"/>
      <c r="UDY1609" s="34"/>
      <c r="UEF1609" s="35"/>
      <c r="UEG1609" s="34"/>
      <c r="UEN1609" s="35"/>
      <c r="UEO1609" s="34"/>
      <c r="UEV1609" s="35"/>
      <c r="UEW1609" s="34"/>
      <c r="UFD1609" s="35"/>
      <c r="UFE1609" s="34"/>
      <c r="UFL1609" s="35"/>
      <c r="UFM1609" s="34"/>
      <c r="UFT1609" s="35"/>
      <c r="UFU1609" s="34"/>
      <c r="UGB1609" s="35"/>
      <c r="UGC1609" s="34"/>
      <c r="UGJ1609" s="35"/>
      <c r="UGK1609" s="34"/>
      <c r="UGR1609" s="35"/>
      <c r="UGS1609" s="34"/>
      <c r="UGZ1609" s="35"/>
      <c r="UHA1609" s="34"/>
      <c r="UHH1609" s="35"/>
      <c r="UHI1609" s="34"/>
      <c r="UHP1609" s="35"/>
      <c r="UHQ1609" s="34"/>
      <c r="UHX1609" s="35"/>
      <c r="UHY1609" s="34"/>
      <c r="UIF1609" s="35"/>
      <c r="UIG1609" s="34"/>
      <c r="UIN1609" s="35"/>
      <c r="UIO1609" s="34"/>
      <c r="UIV1609" s="35"/>
      <c r="UIW1609" s="34"/>
      <c r="UJD1609" s="35"/>
      <c r="UJE1609" s="34"/>
      <c r="UJL1609" s="35"/>
      <c r="UJM1609" s="34"/>
      <c r="UJT1609" s="35"/>
      <c r="UJU1609" s="34"/>
      <c r="UKB1609" s="35"/>
      <c r="UKC1609" s="34"/>
      <c r="UKJ1609" s="35"/>
      <c r="UKK1609" s="34"/>
      <c r="UKR1609" s="35"/>
      <c r="UKS1609" s="34"/>
      <c r="UKZ1609" s="35"/>
      <c r="ULA1609" s="34"/>
      <c r="ULH1609" s="35"/>
      <c r="ULI1609" s="34"/>
      <c r="ULP1609" s="35"/>
      <c r="ULQ1609" s="34"/>
      <c r="ULX1609" s="35"/>
      <c r="ULY1609" s="34"/>
      <c r="UMF1609" s="35"/>
      <c r="UMG1609" s="34"/>
      <c r="UMN1609" s="35"/>
      <c r="UMO1609" s="34"/>
      <c r="UMV1609" s="35"/>
      <c r="UMW1609" s="34"/>
      <c r="UND1609" s="35"/>
      <c r="UNE1609" s="34"/>
      <c r="UNL1609" s="35"/>
      <c r="UNM1609" s="34"/>
      <c r="UNT1609" s="35"/>
      <c r="UNU1609" s="34"/>
      <c r="UOB1609" s="35"/>
      <c r="UOC1609" s="34"/>
      <c r="UOJ1609" s="35"/>
      <c r="UOK1609" s="34"/>
      <c r="UOR1609" s="35"/>
      <c r="UOS1609" s="34"/>
      <c r="UOZ1609" s="35"/>
      <c r="UPA1609" s="34"/>
      <c r="UPH1609" s="35"/>
      <c r="UPI1609" s="34"/>
      <c r="UPP1609" s="35"/>
      <c r="UPQ1609" s="34"/>
      <c r="UPX1609" s="35"/>
      <c r="UPY1609" s="34"/>
      <c r="UQF1609" s="35"/>
      <c r="UQG1609" s="34"/>
      <c r="UQN1609" s="35"/>
      <c r="UQO1609" s="34"/>
      <c r="UQV1609" s="35"/>
      <c r="UQW1609" s="34"/>
      <c r="URD1609" s="35"/>
      <c r="URE1609" s="34"/>
      <c r="URL1609" s="35"/>
      <c r="URM1609" s="34"/>
      <c r="URT1609" s="35"/>
      <c r="URU1609" s="34"/>
      <c r="USB1609" s="35"/>
      <c r="USC1609" s="34"/>
      <c r="USJ1609" s="35"/>
      <c r="USK1609" s="34"/>
      <c r="USR1609" s="35"/>
      <c r="USS1609" s="34"/>
      <c r="USZ1609" s="35"/>
      <c r="UTA1609" s="34"/>
      <c r="UTH1609" s="35"/>
      <c r="UTI1609" s="34"/>
      <c r="UTP1609" s="35"/>
      <c r="UTQ1609" s="34"/>
      <c r="UTX1609" s="35"/>
      <c r="UTY1609" s="34"/>
      <c r="UUF1609" s="35"/>
      <c r="UUG1609" s="34"/>
      <c r="UUN1609" s="35"/>
      <c r="UUO1609" s="34"/>
      <c r="UUV1609" s="35"/>
      <c r="UUW1609" s="34"/>
      <c r="UVD1609" s="35"/>
      <c r="UVE1609" s="34"/>
      <c r="UVL1609" s="35"/>
      <c r="UVM1609" s="34"/>
      <c r="UVT1609" s="35"/>
      <c r="UVU1609" s="34"/>
      <c r="UWB1609" s="35"/>
      <c r="UWC1609" s="34"/>
      <c r="UWJ1609" s="35"/>
      <c r="UWK1609" s="34"/>
      <c r="UWR1609" s="35"/>
      <c r="UWS1609" s="34"/>
      <c r="UWZ1609" s="35"/>
      <c r="UXA1609" s="34"/>
      <c r="UXH1609" s="35"/>
      <c r="UXI1609" s="34"/>
      <c r="UXP1609" s="35"/>
      <c r="UXQ1609" s="34"/>
      <c r="UXX1609" s="35"/>
      <c r="UXY1609" s="34"/>
      <c r="UYF1609" s="35"/>
      <c r="UYG1609" s="34"/>
      <c r="UYN1609" s="35"/>
      <c r="UYO1609" s="34"/>
      <c r="UYV1609" s="35"/>
      <c r="UYW1609" s="34"/>
      <c r="UZD1609" s="35"/>
      <c r="UZE1609" s="34"/>
      <c r="UZL1609" s="35"/>
      <c r="UZM1609" s="34"/>
      <c r="UZT1609" s="35"/>
      <c r="UZU1609" s="34"/>
      <c r="VAB1609" s="35"/>
      <c r="VAC1609" s="34"/>
      <c r="VAJ1609" s="35"/>
      <c r="VAK1609" s="34"/>
      <c r="VAR1609" s="35"/>
      <c r="VAS1609" s="34"/>
      <c r="VAZ1609" s="35"/>
      <c r="VBA1609" s="34"/>
      <c r="VBH1609" s="35"/>
      <c r="VBI1609" s="34"/>
      <c r="VBP1609" s="35"/>
      <c r="VBQ1609" s="34"/>
      <c r="VBX1609" s="35"/>
      <c r="VBY1609" s="34"/>
      <c r="VCF1609" s="35"/>
      <c r="VCG1609" s="34"/>
      <c r="VCN1609" s="35"/>
      <c r="VCO1609" s="34"/>
      <c r="VCV1609" s="35"/>
      <c r="VCW1609" s="34"/>
      <c r="VDD1609" s="35"/>
      <c r="VDE1609" s="34"/>
      <c r="VDL1609" s="35"/>
      <c r="VDM1609" s="34"/>
      <c r="VDT1609" s="35"/>
      <c r="VDU1609" s="34"/>
      <c r="VEB1609" s="35"/>
      <c r="VEC1609" s="34"/>
      <c r="VEJ1609" s="35"/>
      <c r="VEK1609" s="34"/>
      <c r="VER1609" s="35"/>
      <c r="VES1609" s="34"/>
      <c r="VEZ1609" s="35"/>
      <c r="VFA1609" s="34"/>
      <c r="VFH1609" s="35"/>
      <c r="VFI1609" s="34"/>
      <c r="VFP1609" s="35"/>
      <c r="VFQ1609" s="34"/>
      <c r="VFX1609" s="35"/>
      <c r="VFY1609" s="34"/>
      <c r="VGF1609" s="35"/>
      <c r="VGG1609" s="34"/>
      <c r="VGN1609" s="35"/>
      <c r="VGO1609" s="34"/>
      <c r="VGV1609" s="35"/>
      <c r="VGW1609" s="34"/>
      <c r="VHD1609" s="35"/>
      <c r="VHE1609" s="34"/>
      <c r="VHL1609" s="35"/>
      <c r="VHM1609" s="34"/>
      <c r="VHT1609" s="35"/>
      <c r="VHU1609" s="34"/>
      <c r="VIB1609" s="35"/>
      <c r="VIC1609" s="34"/>
      <c r="VIJ1609" s="35"/>
      <c r="VIK1609" s="34"/>
      <c r="VIR1609" s="35"/>
      <c r="VIS1609" s="34"/>
      <c r="VIZ1609" s="35"/>
      <c r="VJA1609" s="34"/>
      <c r="VJH1609" s="35"/>
      <c r="VJI1609" s="34"/>
      <c r="VJP1609" s="35"/>
      <c r="VJQ1609" s="34"/>
      <c r="VJX1609" s="35"/>
      <c r="VJY1609" s="34"/>
      <c r="VKF1609" s="35"/>
      <c r="VKG1609" s="34"/>
      <c r="VKN1609" s="35"/>
      <c r="VKO1609" s="34"/>
      <c r="VKV1609" s="35"/>
      <c r="VKW1609" s="34"/>
      <c r="VLD1609" s="35"/>
      <c r="VLE1609" s="34"/>
      <c r="VLL1609" s="35"/>
      <c r="VLM1609" s="34"/>
      <c r="VLT1609" s="35"/>
      <c r="VLU1609" s="34"/>
      <c r="VMB1609" s="35"/>
      <c r="VMC1609" s="34"/>
      <c r="VMJ1609" s="35"/>
      <c r="VMK1609" s="34"/>
      <c r="VMR1609" s="35"/>
      <c r="VMS1609" s="34"/>
      <c r="VMZ1609" s="35"/>
      <c r="VNA1609" s="34"/>
      <c r="VNH1609" s="35"/>
      <c r="VNI1609" s="34"/>
      <c r="VNP1609" s="35"/>
      <c r="VNQ1609" s="34"/>
      <c r="VNX1609" s="35"/>
      <c r="VNY1609" s="34"/>
      <c r="VOF1609" s="35"/>
      <c r="VOG1609" s="34"/>
      <c r="VON1609" s="35"/>
      <c r="VOO1609" s="34"/>
      <c r="VOV1609" s="35"/>
      <c r="VOW1609" s="34"/>
      <c r="VPD1609" s="35"/>
      <c r="VPE1609" s="34"/>
      <c r="VPL1609" s="35"/>
      <c r="VPM1609" s="34"/>
      <c r="VPT1609" s="35"/>
      <c r="VPU1609" s="34"/>
      <c r="VQB1609" s="35"/>
      <c r="VQC1609" s="34"/>
      <c r="VQJ1609" s="35"/>
      <c r="VQK1609" s="34"/>
      <c r="VQR1609" s="35"/>
      <c r="VQS1609" s="34"/>
      <c r="VQZ1609" s="35"/>
      <c r="VRA1609" s="34"/>
      <c r="VRH1609" s="35"/>
      <c r="VRI1609" s="34"/>
      <c r="VRP1609" s="35"/>
      <c r="VRQ1609" s="34"/>
      <c r="VRX1609" s="35"/>
      <c r="VRY1609" s="34"/>
      <c r="VSF1609" s="35"/>
      <c r="VSG1609" s="34"/>
      <c r="VSN1609" s="35"/>
      <c r="VSO1609" s="34"/>
      <c r="VSV1609" s="35"/>
      <c r="VSW1609" s="34"/>
      <c r="VTD1609" s="35"/>
      <c r="VTE1609" s="34"/>
      <c r="VTL1609" s="35"/>
      <c r="VTM1609" s="34"/>
      <c r="VTT1609" s="35"/>
      <c r="VTU1609" s="34"/>
      <c r="VUB1609" s="35"/>
      <c r="VUC1609" s="34"/>
      <c r="VUJ1609" s="35"/>
      <c r="VUK1609" s="34"/>
      <c r="VUR1609" s="35"/>
      <c r="VUS1609" s="34"/>
      <c r="VUZ1609" s="35"/>
      <c r="VVA1609" s="34"/>
      <c r="VVH1609" s="35"/>
      <c r="VVI1609" s="34"/>
      <c r="VVP1609" s="35"/>
      <c r="VVQ1609" s="34"/>
      <c r="VVX1609" s="35"/>
      <c r="VVY1609" s="34"/>
      <c r="VWF1609" s="35"/>
      <c r="VWG1609" s="34"/>
      <c r="VWN1609" s="35"/>
      <c r="VWO1609" s="34"/>
      <c r="VWV1609" s="35"/>
      <c r="VWW1609" s="34"/>
      <c r="VXD1609" s="35"/>
      <c r="VXE1609" s="34"/>
      <c r="VXL1609" s="35"/>
      <c r="VXM1609" s="34"/>
      <c r="VXT1609" s="35"/>
      <c r="VXU1609" s="34"/>
      <c r="VYB1609" s="35"/>
      <c r="VYC1609" s="34"/>
      <c r="VYJ1609" s="35"/>
      <c r="VYK1609" s="34"/>
      <c r="VYR1609" s="35"/>
      <c r="VYS1609" s="34"/>
      <c r="VYZ1609" s="35"/>
      <c r="VZA1609" s="34"/>
      <c r="VZH1609" s="35"/>
      <c r="VZI1609" s="34"/>
      <c r="VZP1609" s="35"/>
      <c r="VZQ1609" s="34"/>
      <c r="VZX1609" s="35"/>
      <c r="VZY1609" s="34"/>
      <c r="WAF1609" s="35"/>
      <c r="WAG1609" s="34"/>
      <c r="WAN1609" s="35"/>
      <c r="WAO1609" s="34"/>
      <c r="WAV1609" s="35"/>
      <c r="WAW1609" s="34"/>
      <c r="WBD1609" s="35"/>
      <c r="WBE1609" s="34"/>
      <c r="WBL1609" s="35"/>
      <c r="WBM1609" s="34"/>
      <c r="WBT1609" s="35"/>
      <c r="WBU1609" s="34"/>
      <c r="WCB1609" s="35"/>
      <c r="WCC1609" s="34"/>
      <c r="WCJ1609" s="35"/>
      <c r="WCK1609" s="34"/>
      <c r="WCR1609" s="35"/>
      <c r="WCS1609" s="34"/>
      <c r="WCZ1609" s="35"/>
      <c r="WDA1609" s="34"/>
      <c r="WDH1609" s="35"/>
      <c r="WDI1609" s="34"/>
      <c r="WDP1609" s="35"/>
      <c r="WDQ1609" s="34"/>
      <c r="WDX1609" s="35"/>
      <c r="WDY1609" s="34"/>
      <c r="WEF1609" s="35"/>
      <c r="WEG1609" s="34"/>
      <c r="WEN1609" s="35"/>
      <c r="WEO1609" s="34"/>
      <c r="WEV1609" s="35"/>
      <c r="WEW1609" s="34"/>
      <c r="WFD1609" s="35"/>
      <c r="WFE1609" s="34"/>
      <c r="WFL1609" s="35"/>
      <c r="WFM1609" s="34"/>
      <c r="WFT1609" s="35"/>
      <c r="WFU1609" s="34"/>
      <c r="WGB1609" s="35"/>
      <c r="WGC1609" s="34"/>
      <c r="WGJ1609" s="35"/>
      <c r="WGK1609" s="34"/>
      <c r="WGR1609" s="35"/>
      <c r="WGS1609" s="34"/>
      <c r="WGZ1609" s="35"/>
      <c r="WHA1609" s="34"/>
      <c r="WHH1609" s="35"/>
      <c r="WHI1609" s="34"/>
      <c r="WHP1609" s="35"/>
      <c r="WHQ1609" s="34"/>
      <c r="WHX1609" s="35"/>
      <c r="WHY1609" s="34"/>
      <c r="WIF1609" s="35"/>
      <c r="WIG1609" s="34"/>
      <c r="WIN1609" s="35"/>
      <c r="WIO1609" s="34"/>
      <c r="WIV1609" s="35"/>
      <c r="WIW1609" s="34"/>
      <c r="WJD1609" s="35"/>
      <c r="WJE1609" s="34"/>
      <c r="WJL1609" s="35"/>
      <c r="WJM1609" s="34"/>
      <c r="WJT1609" s="35"/>
      <c r="WJU1609" s="34"/>
      <c r="WKB1609" s="35"/>
      <c r="WKC1609" s="34"/>
      <c r="WKJ1609" s="35"/>
      <c r="WKK1609" s="34"/>
      <c r="WKR1609" s="35"/>
      <c r="WKS1609" s="34"/>
      <c r="WKZ1609" s="35"/>
      <c r="WLA1609" s="34"/>
      <c r="WLH1609" s="35"/>
      <c r="WLI1609" s="34"/>
      <c r="WLP1609" s="35"/>
      <c r="WLQ1609" s="34"/>
      <c r="WLX1609" s="35"/>
      <c r="WLY1609" s="34"/>
      <c r="WMF1609" s="35"/>
      <c r="WMG1609" s="34"/>
      <c r="WMN1609" s="35"/>
      <c r="WMO1609" s="34"/>
      <c r="WMV1609" s="35"/>
      <c r="WMW1609" s="34"/>
      <c r="WND1609" s="35"/>
      <c r="WNE1609" s="34"/>
      <c r="WNL1609" s="35"/>
      <c r="WNM1609" s="34"/>
      <c r="WNT1609" s="35"/>
      <c r="WNU1609" s="34"/>
      <c r="WOB1609" s="35"/>
      <c r="WOC1609" s="34"/>
      <c r="WOJ1609" s="35"/>
      <c r="WOK1609" s="34"/>
      <c r="WOR1609" s="35"/>
      <c r="WOS1609" s="34"/>
      <c r="WOZ1609" s="35"/>
      <c r="WPA1609" s="34"/>
      <c r="WPH1609" s="35"/>
      <c r="WPI1609" s="34"/>
      <c r="WPP1609" s="35"/>
      <c r="WPQ1609" s="34"/>
      <c r="WPX1609" s="35"/>
      <c r="WPY1609" s="34"/>
      <c r="WQF1609" s="35"/>
      <c r="WQG1609" s="34"/>
      <c r="WQN1609" s="35"/>
      <c r="WQO1609" s="34"/>
      <c r="WQV1609" s="35"/>
      <c r="WQW1609" s="34"/>
      <c r="WRD1609" s="35"/>
      <c r="WRE1609" s="34"/>
      <c r="WRL1609" s="35"/>
      <c r="WRM1609" s="34"/>
      <c r="WRT1609" s="35"/>
      <c r="WRU1609" s="34"/>
      <c r="WSB1609" s="35"/>
      <c r="WSC1609" s="34"/>
      <c r="WSJ1609" s="35"/>
      <c r="WSK1609" s="34"/>
      <c r="WSR1609" s="35"/>
      <c r="WSS1609" s="34"/>
      <c r="WSZ1609" s="35"/>
      <c r="WTA1609" s="34"/>
      <c r="WTH1609" s="35"/>
      <c r="WTI1609" s="34"/>
      <c r="WTP1609" s="35"/>
      <c r="WTQ1609" s="34"/>
      <c r="WTX1609" s="35"/>
      <c r="WTY1609" s="34"/>
      <c r="WUF1609" s="35"/>
      <c r="WUG1609" s="34"/>
      <c r="WUN1609" s="35"/>
      <c r="WUO1609" s="34"/>
      <c r="WUV1609" s="35"/>
      <c r="WUW1609" s="34"/>
      <c r="WVD1609" s="35"/>
      <c r="WVE1609" s="34"/>
      <c r="WVL1609" s="35"/>
      <c r="WVM1609" s="34"/>
      <c r="WVT1609" s="35"/>
      <c r="WVU1609" s="34"/>
      <c r="WWB1609" s="35"/>
      <c r="WWC1609" s="34"/>
      <c r="WWJ1609" s="35"/>
      <c r="WWK1609" s="34"/>
      <c r="WWR1609" s="35"/>
      <c r="WWS1609" s="34"/>
      <c r="WWZ1609" s="35"/>
      <c r="WXA1609" s="34"/>
      <c r="WXH1609" s="35"/>
      <c r="WXI1609" s="34"/>
      <c r="WXP1609" s="35"/>
      <c r="WXQ1609" s="34"/>
      <c r="WXX1609" s="35"/>
      <c r="WXY1609" s="34"/>
      <c r="WYF1609" s="35"/>
      <c r="WYG1609" s="34"/>
      <c r="WYN1609" s="35"/>
      <c r="WYO1609" s="34"/>
      <c r="WYV1609" s="35"/>
      <c r="WYW1609" s="34"/>
      <c r="WZD1609" s="35"/>
      <c r="WZE1609" s="34"/>
      <c r="WZL1609" s="35"/>
      <c r="WZM1609" s="34"/>
      <c r="WZT1609" s="35"/>
      <c r="WZU1609" s="34"/>
      <c r="XAB1609" s="35"/>
      <c r="XAC1609" s="34"/>
      <c r="XAJ1609" s="35"/>
      <c r="XAK1609" s="34"/>
      <c r="XAR1609" s="35"/>
      <c r="XAS1609" s="34"/>
      <c r="XAZ1609" s="35"/>
      <c r="XBA1609" s="34"/>
      <c r="XBH1609" s="35"/>
      <c r="XBI1609" s="34"/>
      <c r="XBP1609" s="35"/>
      <c r="XBQ1609" s="34"/>
      <c r="XBX1609" s="35"/>
      <c r="XBY1609" s="34"/>
      <c r="XCF1609" s="35"/>
      <c r="XCG1609" s="34"/>
      <c r="XCN1609" s="35"/>
      <c r="XCO1609" s="34"/>
      <c r="XCV1609" s="35"/>
      <c r="XCW1609" s="34"/>
      <c r="XDD1609" s="35"/>
      <c r="XDE1609" s="34"/>
      <c r="XDL1609" s="35"/>
      <c r="XDM1609" s="34"/>
      <c r="XDT1609" s="35"/>
      <c r="XDU1609" s="34"/>
      <c r="XEB1609" s="35"/>
      <c r="XEC1609" s="34"/>
      <c r="XEJ1609" s="35"/>
      <c r="XEK1609" s="34"/>
      <c r="XER1609" s="35"/>
      <c r="XES1609" s="34"/>
      <c r="XEZ1609" s="35"/>
      <c r="XFA1609" s="34"/>
    </row>
    <row r="1610" spans="1:1021 1028:2045 2052:3069 3076:4093 4100:5117 5124:6141 6148:7165 7172:8189 8196:9213 9220:10237 10244:11261 11268:12285 12292:13309 13316:14333 14340:15357 15364:16381" x14ac:dyDescent="0.25">
      <c r="A1610" t="s">
        <v>484</v>
      </c>
      <c r="B1610" t="s">
        <v>460</v>
      </c>
      <c r="C1610">
        <v>344</v>
      </c>
      <c r="D1610">
        <v>344</v>
      </c>
      <c r="E1610" s="35">
        <v>1</v>
      </c>
      <c r="F1610" s="34">
        <v>5.0000000000000002E-90</v>
      </c>
      <c r="G1610">
        <v>86.11</v>
      </c>
      <c r="H1610">
        <v>1737</v>
      </c>
      <c r="I1610" t="str">
        <f>HYPERLINK("https://www.ncbi.nlm.nih.gov/nucleotide/MH685465.1?report=genbank&amp;log$=nucltop&amp;blast_rank=8&amp;RID=XE6RV0D8013","MH685465.1")</f>
        <v>MH685465.1</v>
      </c>
      <c r="L1610" s="35"/>
      <c r="M1610" s="34"/>
      <c r="T1610" s="35"/>
      <c r="U1610" s="34"/>
      <c r="AB1610" s="35"/>
      <c r="AC1610" s="34"/>
      <c r="AJ1610" s="35"/>
      <c r="AK1610" s="34"/>
      <c r="AR1610" s="35"/>
      <c r="AS1610" s="34"/>
      <c r="AZ1610" s="35"/>
      <c r="BA1610" s="34"/>
      <c r="BH1610" s="35"/>
      <c r="BI1610" s="34"/>
      <c r="BP1610" s="35"/>
      <c r="BQ1610" s="34"/>
      <c r="BX1610" s="35"/>
      <c r="BY1610" s="34"/>
      <c r="CF1610" s="35"/>
      <c r="CG1610" s="34"/>
      <c r="CN1610" s="35"/>
      <c r="CO1610" s="34"/>
      <c r="CV1610" s="35"/>
      <c r="CW1610" s="34"/>
      <c r="DD1610" s="35"/>
      <c r="DE1610" s="34"/>
      <c r="DL1610" s="35"/>
      <c r="DM1610" s="34"/>
      <c r="DT1610" s="35"/>
      <c r="DU1610" s="34"/>
      <c r="EB1610" s="35"/>
      <c r="EC1610" s="34"/>
      <c r="EJ1610" s="35"/>
      <c r="EK1610" s="34"/>
      <c r="ER1610" s="35"/>
      <c r="ES1610" s="34"/>
      <c r="EZ1610" s="35"/>
      <c r="FA1610" s="34"/>
      <c r="FH1610" s="35"/>
      <c r="FI1610" s="34"/>
      <c r="FP1610" s="35"/>
      <c r="FQ1610" s="34"/>
      <c r="FX1610" s="35"/>
      <c r="FY1610" s="34"/>
      <c r="GF1610" s="35"/>
      <c r="GG1610" s="34"/>
      <c r="GN1610" s="35"/>
      <c r="GO1610" s="34"/>
      <c r="GV1610" s="35"/>
      <c r="GW1610" s="34"/>
      <c r="HD1610" s="35"/>
      <c r="HE1610" s="34"/>
      <c r="HL1610" s="35"/>
      <c r="HM1610" s="34"/>
      <c r="HT1610" s="35"/>
      <c r="HU1610" s="34"/>
      <c r="IB1610" s="35"/>
      <c r="IC1610" s="34"/>
      <c r="IJ1610" s="35"/>
      <c r="IK1610" s="34"/>
      <c r="IR1610" s="35"/>
      <c r="IS1610" s="34"/>
      <c r="IZ1610" s="35"/>
      <c r="JA1610" s="34"/>
      <c r="JH1610" s="35"/>
      <c r="JI1610" s="34"/>
      <c r="JP1610" s="35"/>
      <c r="JQ1610" s="34"/>
      <c r="JX1610" s="35"/>
      <c r="JY1610" s="34"/>
      <c r="KF1610" s="35"/>
      <c r="KG1610" s="34"/>
      <c r="KN1610" s="35"/>
      <c r="KO1610" s="34"/>
      <c r="KV1610" s="35"/>
      <c r="KW1610" s="34"/>
      <c r="LD1610" s="35"/>
      <c r="LE1610" s="34"/>
      <c r="LL1610" s="35"/>
      <c r="LM1610" s="34"/>
      <c r="LT1610" s="35"/>
      <c r="LU1610" s="34"/>
      <c r="MB1610" s="35"/>
      <c r="MC1610" s="34"/>
      <c r="MJ1610" s="35"/>
      <c r="MK1610" s="34"/>
      <c r="MR1610" s="35"/>
      <c r="MS1610" s="34"/>
      <c r="MZ1610" s="35"/>
      <c r="NA1610" s="34"/>
      <c r="NH1610" s="35"/>
      <c r="NI1610" s="34"/>
      <c r="NP1610" s="35"/>
      <c r="NQ1610" s="34"/>
      <c r="NX1610" s="35"/>
      <c r="NY1610" s="34"/>
      <c r="OF1610" s="35"/>
      <c r="OG1610" s="34"/>
      <c r="ON1610" s="35"/>
      <c r="OO1610" s="34"/>
      <c r="OV1610" s="35"/>
      <c r="OW1610" s="34"/>
      <c r="PD1610" s="35"/>
      <c r="PE1610" s="34"/>
      <c r="PL1610" s="35"/>
      <c r="PM1610" s="34"/>
      <c r="PT1610" s="35"/>
      <c r="PU1610" s="34"/>
      <c r="QB1610" s="35"/>
      <c r="QC1610" s="34"/>
      <c r="QJ1610" s="35"/>
      <c r="QK1610" s="34"/>
      <c r="QR1610" s="35"/>
      <c r="QS1610" s="34"/>
      <c r="QZ1610" s="35"/>
      <c r="RA1610" s="34"/>
      <c r="RH1610" s="35"/>
      <c r="RI1610" s="34"/>
      <c r="RP1610" s="35"/>
      <c r="RQ1610" s="34"/>
      <c r="RX1610" s="35"/>
      <c r="RY1610" s="34"/>
      <c r="SF1610" s="35"/>
      <c r="SG1610" s="34"/>
      <c r="SN1610" s="35"/>
      <c r="SO1610" s="34"/>
      <c r="SV1610" s="35"/>
      <c r="SW1610" s="34"/>
      <c r="TD1610" s="35"/>
      <c r="TE1610" s="34"/>
      <c r="TL1610" s="35"/>
      <c r="TM1610" s="34"/>
      <c r="TT1610" s="35"/>
      <c r="TU1610" s="34"/>
      <c r="UB1610" s="35"/>
      <c r="UC1610" s="34"/>
      <c r="UJ1610" s="35"/>
      <c r="UK1610" s="34"/>
      <c r="UR1610" s="35"/>
      <c r="US1610" s="34"/>
      <c r="UZ1610" s="35"/>
      <c r="VA1610" s="34"/>
      <c r="VH1610" s="35"/>
      <c r="VI1610" s="34"/>
      <c r="VP1610" s="35"/>
      <c r="VQ1610" s="34"/>
      <c r="VX1610" s="35"/>
      <c r="VY1610" s="34"/>
      <c r="WF1610" s="35"/>
      <c r="WG1610" s="34"/>
      <c r="WN1610" s="35"/>
      <c r="WO1610" s="34"/>
      <c r="WV1610" s="35"/>
      <c r="WW1610" s="34"/>
      <c r="XD1610" s="35"/>
      <c r="XE1610" s="34"/>
      <c r="XL1610" s="35"/>
      <c r="XM1610" s="34"/>
      <c r="XT1610" s="35"/>
      <c r="XU1610" s="34"/>
      <c r="YB1610" s="35"/>
      <c r="YC1610" s="34"/>
      <c r="YJ1610" s="35"/>
      <c r="YK1610" s="34"/>
      <c r="YR1610" s="35"/>
      <c r="YS1610" s="34"/>
      <c r="YZ1610" s="35"/>
      <c r="ZA1610" s="34"/>
      <c r="ZH1610" s="35"/>
      <c r="ZI1610" s="34"/>
      <c r="ZP1610" s="35"/>
      <c r="ZQ1610" s="34"/>
      <c r="ZX1610" s="35"/>
      <c r="ZY1610" s="34"/>
      <c r="AAF1610" s="35"/>
      <c r="AAG1610" s="34"/>
      <c r="AAN1610" s="35"/>
      <c r="AAO1610" s="34"/>
      <c r="AAV1610" s="35"/>
      <c r="AAW1610" s="34"/>
      <c r="ABD1610" s="35"/>
      <c r="ABE1610" s="34"/>
      <c r="ABL1610" s="35"/>
      <c r="ABM1610" s="34"/>
      <c r="ABT1610" s="35"/>
      <c r="ABU1610" s="34"/>
      <c r="ACB1610" s="35"/>
      <c r="ACC1610" s="34"/>
      <c r="ACJ1610" s="35"/>
      <c r="ACK1610" s="34"/>
      <c r="ACR1610" s="35"/>
      <c r="ACS1610" s="34"/>
      <c r="ACZ1610" s="35"/>
      <c r="ADA1610" s="34"/>
      <c r="ADH1610" s="35"/>
      <c r="ADI1610" s="34"/>
      <c r="ADP1610" s="35"/>
      <c r="ADQ1610" s="34"/>
      <c r="ADX1610" s="35"/>
      <c r="ADY1610" s="34"/>
      <c r="AEF1610" s="35"/>
      <c r="AEG1610" s="34"/>
      <c r="AEN1610" s="35"/>
      <c r="AEO1610" s="34"/>
      <c r="AEV1610" s="35"/>
      <c r="AEW1610" s="34"/>
      <c r="AFD1610" s="35"/>
      <c r="AFE1610" s="34"/>
      <c r="AFL1610" s="35"/>
      <c r="AFM1610" s="34"/>
      <c r="AFT1610" s="35"/>
      <c r="AFU1610" s="34"/>
      <c r="AGB1610" s="35"/>
      <c r="AGC1610" s="34"/>
      <c r="AGJ1610" s="35"/>
      <c r="AGK1610" s="34"/>
      <c r="AGR1610" s="35"/>
      <c r="AGS1610" s="34"/>
      <c r="AGZ1610" s="35"/>
      <c r="AHA1610" s="34"/>
      <c r="AHH1610" s="35"/>
      <c r="AHI1610" s="34"/>
      <c r="AHP1610" s="35"/>
      <c r="AHQ1610" s="34"/>
      <c r="AHX1610" s="35"/>
      <c r="AHY1610" s="34"/>
      <c r="AIF1610" s="35"/>
      <c r="AIG1610" s="34"/>
      <c r="AIN1610" s="35"/>
      <c r="AIO1610" s="34"/>
      <c r="AIV1610" s="35"/>
      <c r="AIW1610" s="34"/>
      <c r="AJD1610" s="35"/>
      <c r="AJE1610" s="34"/>
      <c r="AJL1610" s="35"/>
      <c r="AJM1610" s="34"/>
      <c r="AJT1610" s="35"/>
      <c r="AJU1610" s="34"/>
      <c r="AKB1610" s="35"/>
      <c r="AKC1610" s="34"/>
      <c r="AKJ1610" s="35"/>
      <c r="AKK1610" s="34"/>
      <c r="AKR1610" s="35"/>
      <c r="AKS1610" s="34"/>
      <c r="AKZ1610" s="35"/>
      <c r="ALA1610" s="34"/>
      <c r="ALH1610" s="35"/>
      <c r="ALI1610" s="34"/>
      <c r="ALP1610" s="35"/>
      <c r="ALQ1610" s="34"/>
      <c r="ALX1610" s="35"/>
      <c r="ALY1610" s="34"/>
      <c r="AMF1610" s="35"/>
      <c r="AMG1610" s="34"/>
      <c r="AMN1610" s="35"/>
      <c r="AMO1610" s="34"/>
      <c r="AMV1610" s="35"/>
      <c r="AMW1610" s="34"/>
      <c r="AND1610" s="35"/>
      <c r="ANE1610" s="34"/>
      <c r="ANL1610" s="35"/>
      <c r="ANM1610" s="34"/>
      <c r="ANT1610" s="35"/>
      <c r="ANU1610" s="34"/>
      <c r="AOB1610" s="35"/>
      <c r="AOC1610" s="34"/>
      <c r="AOJ1610" s="35"/>
      <c r="AOK1610" s="34"/>
      <c r="AOR1610" s="35"/>
      <c r="AOS1610" s="34"/>
      <c r="AOZ1610" s="35"/>
      <c r="APA1610" s="34"/>
      <c r="APH1610" s="35"/>
      <c r="API1610" s="34"/>
      <c r="APP1610" s="35"/>
      <c r="APQ1610" s="34"/>
      <c r="APX1610" s="35"/>
      <c r="APY1610" s="34"/>
      <c r="AQF1610" s="35"/>
      <c r="AQG1610" s="34"/>
      <c r="AQN1610" s="35"/>
      <c r="AQO1610" s="34"/>
      <c r="AQV1610" s="35"/>
      <c r="AQW1610" s="34"/>
      <c r="ARD1610" s="35"/>
      <c r="ARE1610" s="34"/>
      <c r="ARL1610" s="35"/>
      <c r="ARM1610" s="34"/>
      <c r="ART1610" s="35"/>
      <c r="ARU1610" s="34"/>
      <c r="ASB1610" s="35"/>
      <c r="ASC1610" s="34"/>
      <c r="ASJ1610" s="35"/>
      <c r="ASK1610" s="34"/>
      <c r="ASR1610" s="35"/>
      <c r="ASS1610" s="34"/>
      <c r="ASZ1610" s="35"/>
      <c r="ATA1610" s="34"/>
      <c r="ATH1610" s="35"/>
      <c r="ATI1610" s="34"/>
      <c r="ATP1610" s="35"/>
      <c r="ATQ1610" s="34"/>
      <c r="ATX1610" s="35"/>
      <c r="ATY1610" s="34"/>
      <c r="AUF1610" s="35"/>
      <c r="AUG1610" s="34"/>
      <c r="AUN1610" s="35"/>
      <c r="AUO1610" s="34"/>
      <c r="AUV1610" s="35"/>
      <c r="AUW1610" s="34"/>
      <c r="AVD1610" s="35"/>
      <c r="AVE1610" s="34"/>
      <c r="AVL1610" s="35"/>
      <c r="AVM1610" s="34"/>
      <c r="AVT1610" s="35"/>
      <c r="AVU1610" s="34"/>
      <c r="AWB1610" s="35"/>
      <c r="AWC1610" s="34"/>
      <c r="AWJ1610" s="35"/>
      <c r="AWK1610" s="34"/>
      <c r="AWR1610" s="35"/>
      <c r="AWS1610" s="34"/>
      <c r="AWZ1610" s="35"/>
      <c r="AXA1610" s="34"/>
      <c r="AXH1610" s="35"/>
      <c r="AXI1610" s="34"/>
      <c r="AXP1610" s="35"/>
      <c r="AXQ1610" s="34"/>
      <c r="AXX1610" s="35"/>
      <c r="AXY1610" s="34"/>
      <c r="AYF1610" s="35"/>
      <c r="AYG1610" s="34"/>
      <c r="AYN1610" s="35"/>
      <c r="AYO1610" s="34"/>
      <c r="AYV1610" s="35"/>
      <c r="AYW1610" s="34"/>
      <c r="AZD1610" s="35"/>
      <c r="AZE1610" s="34"/>
      <c r="AZL1610" s="35"/>
      <c r="AZM1610" s="34"/>
      <c r="AZT1610" s="35"/>
      <c r="AZU1610" s="34"/>
      <c r="BAB1610" s="35"/>
      <c r="BAC1610" s="34"/>
      <c r="BAJ1610" s="35"/>
      <c r="BAK1610" s="34"/>
      <c r="BAR1610" s="35"/>
      <c r="BAS1610" s="34"/>
      <c r="BAZ1610" s="35"/>
      <c r="BBA1610" s="34"/>
      <c r="BBH1610" s="35"/>
      <c r="BBI1610" s="34"/>
      <c r="BBP1610" s="35"/>
      <c r="BBQ1610" s="34"/>
      <c r="BBX1610" s="35"/>
      <c r="BBY1610" s="34"/>
      <c r="BCF1610" s="35"/>
      <c r="BCG1610" s="34"/>
      <c r="BCN1610" s="35"/>
      <c r="BCO1610" s="34"/>
      <c r="BCV1610" s="35"/>
      <c r="BCW1610" s="34"/>
      <c r="BDD1610" s="35"/>
      <c r="BDE1610" s="34"/>
      <c r="BDL1610" s="35"/>
      <c r="BDM1610" s="34"/>
      <c r="BDT1610" s="35"/>
      <c r="BDU1610" s="34"/>
      <c r="BEB1610" s="35"/>
      <c r="BEC1610" s="34"/>
      <c r="BEJ1610" s="35"/>
      <c r="BEK1610" s="34"/>
      <c r="BER1610" s="35"/>
      <c r="BES1610" s="34"/>
      <c r="BEZ1610" s="35"/>
      <c r="BFA1610" s="34"/>
      <c r="BFH1610" s="35"/>
      <c r="BFI1610" s="34"/>
      <c r="BFP1610" s="35"/>
      <c r="BFQ1610" s="34"/>
      <c r="BFX1610" s="35"/>
      <c r="BFY1610" s="34"/>
      <c r="BGF1610" s="35"/>
      <c r="BGG1610" s="34"/>
      <c r="BGN1610" s="35"/>
      <c r="BGO1610" s="34"/>
      <c r="BGV1610" s="35"/>
      <c r="BGW1610" s="34"/>
      <c r="BHD1610" s="35"/>
      <c r="BHE1610" s="34"/>
      <c r="BHL1610" s="35"/>
      <c r="BHM1610" s="34"/>
      <c r="BHT1610" s="35"/>
      <c r="BHU1610" s="34"/>
      <c r="BIB1610" s="35"/>
      <c r="BIC1610" s="34"/>
      <c r="BIJ1610" s="35"/>
      <c r="BIK1610" s="34"/>
      <c r="BIR1610" s="35"/>
      <c r="BIS1610" s="34"/>
      <c r="BIZ1610" s="35"/>
      <c r="BJA1610" s="34"/>
      <c r="BJH1610" s="35"/>
      <c r="BJI1610" s="34"/>
      <c r="BJP1610" s="35"/>
      <c r="BJQ1610" s="34"/>
      <c r="BJX1610" s="35"/>
      <c r="BJY1610" s="34"/>
      <c r="BKF1610" s="35"/>
      <c r="BKG1610" s="34"/>
      <c r="BKN1610" s="35"/>
      <c r="BKO1610" s="34"/>
      <c r="BKV1610" s="35"/>
      <c r="BKW1610" s="34"/>
      <c r="BLD1610" s="35"/>
      <c r="BLE1610" s="34"/>
      <c r="BLL1610" s="35"/>
      <c r="BLM1610" s="34"/>
      <c r="BLT1610" s="35"/>
      <c r="BLU1610" s="34"/>
      <c r="BMB1610" s="35"/>
      <c r="BMC1610" s="34"/>
      <c r="BMJ1610" s="35"/>
      <c r="BMK1610" s="34"/>
      <c r="BMR1610" s="35"/>
      <c r="BMS1610" s="34"/>
      <c r="BMZ1610" s="35"/>
      <c r="BNA1610" s="34"/>
      <c r="BNH1610" s="35"/>
      <c r="BNI1610" s="34"/>
      <c r="BNP1610" s="35"/>
      <c r="BNQ1610" s="34"/>
      <c r="BNX1610" s="35"/>
      <c r="BNY1610" s="34"/>
      <c r="BOF1610" s="35"/>
      <c r="BOG1610" s="34"/>
      <c r="BON1610" s="35"/>
      <c r="BOO1610" s="34"/>
      <c r="BOV1610" s="35"/>
      <c r="BOW1610" s="34"/>
      <c r="BPD1610" s="35"/>
      <c r="BPE1610" s="34"/>
      <c r="BPL1610" s="35"/>
      <c r="BPM1610" s="34"/>
      <c r="BPT1610" s="35"/>
      <c r="BPU1610" s="34"/>
      <c r="BQB1610" s="35"/>
      <c r="BQC1610" s="34"/>
      <c r="BQJ1610" s="35"/>
      <c r="BQK1610" s="34"/>
      <c r="BQR1610" s="35"/>
      <c r="BQS1610" s="34"/>
      <c r="BQZ1610" s="35"/>
      <c r="BRA1610" s="34"/>
      <c r="BRH1610" s="35"/>
      <c r="BRI1610" s="34"/>
      <c r="BRP1610" s="35"/>
      <c r="BRQ1610" s="34"/>
      <c r="BRX1610" s="35"/>
      <c r="BRY1610" s="34"/>
      <c r="BSF1610" s="35"/>
      <c r="BSG1610" s="34"/>
      <c r="BSN1610" s="35"/>
      <c r="BSO1610" s="34"/>
      <c r="BSV1610" s="35"/>
      <c r="BSW1610" s="34"/>
      <c r="BTD1610" s="35"/>
      <c r="BTE1610" s="34"/>
      <c r="BTL1610" s="35"/>
      <c r="BTM1610" s="34"/>
      <c r="BTT1610" s="35"/>
      <c r="BTU1610" s="34"/>
      <c r="BUB1610" s="35"/>
      <c r="BUC1610" s="34"/>
      <c r="BUJ1610" s="35"/>
      <c r="BUK1610" s="34"/>
      <c r="BUR1610" s="35"/>
      <c r="BUS1610" s="34"/>
      <c r="BUZ1610" s="35"/>
      <c r="BVA1610" s="34"/>
      <c r="BVH1610" s="35"/>
      <c r="BVI1610" s="34"/>
      <c r="BVP1610" s="35"/>
      <c r="BVQ1610" s="34"/>
      <c r="BVX1610" s="35"/>
      <c r="BVY1610" s="34"/>
      <c r="BWF1610" s="35"/>
      <c r="BWG1610" s="34"/>
      <c r="BWN1610" s="35"/>
      <c r="BWO1610" s="34"/>
      <c r="BWV1610" s="35"/>
      <c r="BWW1610" s="34"/>
      <c r="BXD1610" s="35"/>
      <c r="BXE1610" s="34"/>
      <c r="BXL1610" s="35"/>
      <c r="BXM1610" s="34"/>
      <c r="BXT1610" s="35"/>
      <c r="BXU1610" s="34"/>
      <c r="BYB1610" s="35"/>
      <c r="BYC1610" s="34"/>
      <c r="BYJ1610" s="35"/>
      <c r="BYK1610" s="34"/>
      <c r="BYR1610" s="35"/>
      <c r="BYS1610" s="34"/>
      <c r="BYZ1610" s="35"/>
      <c r="BZA1610" s="34"/>
      <c r="BZH1610" s="35"/>
      <c r="BZI1610" s="34"/>
      <c r="BZP1610" s="35"/>
      <c r="BZQ1610" s="34"/>
      <c r="BZX1610" s="35"/>
      <c r="BZY1610" s="34"/>
      <c r="CAF1610" s="35"/>
      <c r="CAG1610" s="34"/>
      <c r="CAN1610" s="35"/>
      <c r="CAO1610" s="34"/>
      <c r="CAV1610" s="35"/>
      <c r="CAW1610" s="34"/>
      <c r="CBD1610" s="35"/>
      <c r="CBE1610" s="34"/>
      <c r="CBL1610" s="35"/>
      <c r="CBM1610" s="34"/>
      <c r="CBT1610" s="35"/>
      <c r="CBU1610" s="34"/>
      <c r="CCB1610" s="35"/>
      <c r="CCC1610" s="34"/>
      <c r="CCJ1610" s="35"/>
      <c r="CCK1610" s="34"/>
      <c r="CCR1610" s="35"/>
      <c r="CCS1610" s="34"/>
      <c r="CCZ1610" s="35"/>
      <c r="CDA1610" s="34"/>
      <c r="CDH1610" s="35"/>
      <c r="CDI1610" s="34"/>
      <c r="CDP1610" s="35"/>
      <c r="CDQ1610" s="34"/>
      <c r="CDX1610" s="35"/>
      <c r="CDY1610" s="34"/>
      <c r="CEF1610" s="35"/>
      <c r="CEG1610" s="34"/>
      <c r="CEN1610" s="35"/>
      <c r="CEO1610" s="34"/>
      <c r="CEV1610" s="35"/>
      <c r="CEW1610" s="34"/>
      <c r="CFD1610" s="35"/>
      <c r="CFE1610" s="34"/>
      <c r="CFL1610" s="35"/>
      <c r="CFM1610" s="34"/>
      <c r="CFT1610" s="35"/>
      <c r="CFU1610" s="34"/>
      <c r="CGB1610" s="35"/>
      <c r="CGC1610" s="34"/>
      <c r="CGJ1610" s="35"/>
      <c r="CGK1610" s="34"/>
      <c r="CGR1610" s="35"/>
      <c r="CGS1610" s="34"/>
      <c r="CGZ1610" s="35"/>
      <c r="CHA1610" s="34"/>
      <c r="CHH1610" s="35"/>
      <c r="CHI1610" s="34"/>
      <c r="CHP1610" s="35"/>
      <c r="CHQ1610" s="34"/>
      <c r="CHX1610" s="35"/>
      <c r="CHY1610" s="34"/>
      <c r="CIF1610" s="35"/>
      <c r="CIG1610" s="34"/>
      <c r="CIN1610" s="35"/>
      <c r="CIO1610" s="34"/>
      <c r="CIV1610" s="35"/>
      <c r="CIW1610" s="34"/>
      <c r="CJD1610" s="35"/>
      <c r="CJE1610" s="34"/>
      <c r="CJL1610" s="35"/>
      <c r="CJM1610" s="34"/>
      <c r="CJT1610" s="35"/>
      <c r="CJU1610" s="34"/>
      <c r="CKB1610" s="35"/>
      <c r="CKC1610" s="34"/>
      <c r="CKJ1610" s="35"/>
      <c r="CKK1610" s="34"/>
      <c r="CKR1610" s="35"/>
      <c r="CKS1610" s="34"/>
      <c r="CKZ1610" s="35"/>
      <c r="CLA1610" s="34"/>
      <c r="CLH1610" s="35"/>
      <c r="CLI1610" s="34"/>
      <c r="CLP1610" s="35"/>
      <c r="CLQ1610" s="34"/>
      <c r="CLX1610" s="35"/>
      <c r="CLY1610" s="34"/>
      <c r="CMF1610" s="35"/>
      <c r="CMG1610" s="34"/>
      <c r="CMN1610" s="35"/>
      <c r="CMO1610" s="34"/>
      <c r="CMV1610" s="35"/>
      <c r="CMW1610" s="34"/>
      <c r="CND1610" s="35"/>
      <c r="CNE1610" s="34"/>
      <c r="CNL1610" s="35"/>
      <c r="CNM1610" s="34"/>
      <c r="CNT1610" s="35"/>
      <c r="CNU1610" s="34"/>
      <c r="COB1610" s="35"/>
      <c r="COC1610" s="34"/>
      <c r="COJ1610" s="35"/>
      <c r="COK1610" s="34"/>
      <c r="COR1610" s="35"/>
      <c r="COS1610" s="34"/>
      <c r="COZ1610" s="35"/>
      <c r="CPA1610" s="34"/>
      <c r="CPH1610" s="35"/>
      <c r="CPI1610" s="34"/>
      <c r="CPP1610" s="35"/>
      <c r="CPQ1610" s="34"/>
      <c r="CPX1610" s="35"/>
      <c r="CPY1610" s="34"/>
      <c r="CQF1610" s="35"/>
      <c r="CQG1610" s="34"/>
      <c r="CQN1610" s="35"/>
      <c r="CQO1610" s="34"/>
      <c r="CQV1610" s="35"/>
      <c r="CQW1610" s="34"/>
      <c r="CRD1610" s="35"/>
      <c r="CRE1610" s="34"/>
      <c r="CRL1610" s="35"/>
      <c r="CRM1610" s="34"/>
      <c r="CRT1610" s="35"/>
      <c r="CRU1610" s="34"/>
      <c r="CSB1610" s="35"/>
      <c r="CSC1610" s="34"/>
      <c r="CSJ1610" s="35"/>
      <c r="CSK1610" s="34"/>
      <c r="CSR1610" s="35"/>
      <c r="CSS1610" s="34"/>
      <c r="CSZ1610" s="35"/>
      <c r="CTA1610" s="34"/>
      <c r="CTH1610" s="35"/>
      <c r="CTI1610" s="34"/>
      <c r="CTP1610" s="35"/>
      <c r="CTQ1610" s="34"/>
      <c r="CTX1610" s="35"/>
      <c r="CTY1610" s="34"/>
      <c r="CUF1610" s="35"/>
      <c r="CUG1610" s="34"/>
      <c r="CUN1610" s="35"/>
      <c r="CUO1610" s="34"/>
      <c r="CUV1610" s="35"/>
      <c r="CUW1610" s="34"/>
      <c r="CVD1610" s="35"/>
      <c r="CVE1610" s="34"/>
      <c r="CVL1610" s="35"/>
      <c r="CVM1610" s="34"/>
      <c r="CVT1610" s="35"/>
      <c r="CVU1610" s="34"/>
      <c r="CWB1610" s="35"/>
      <c r="CWC1610" s="34"/>
      <c r="CWJ1610" s="35"/>
      <c r="CWK1610" s="34"/>
      <c r="CWR1610" s="35"/>
      <c r="CWS1610" s="34"/>
      <c r="CWZ1610" s="35"/>
      <c r="CXA1610" s="34"/>
      <c r="CXH1610" s="35"/>
      <c r="CXI1610" s="34"/>
      <c r="CXP1610" s="35"/>
      <c r="CXQ1610" s="34"/>
      <c r="CXX1610" s="35"/>
      <c r="CXY1610" s="34"/>
      <c r="CYF1610" s="35"/>
      <c r="CYG1610" s="34"/>
      <c r="CYN1610" s="35"/>
      <c r="CYO1610" s="34"/>
      <c r="CYV1610" s="35"/>
      <c r="CYW1610" s="34"/>
      <c r="CZD1610" s="35"/>
      <c r="CZE1610" s="34"/>
      <c r="CZL1610" s="35"/>
      <c r="CZM1610" s="34"/>
      <c r="CZT1610" s="35"/>
      <c r="CZU1610" s="34"/>
      <c r="DAB1610" s="35"/>
      <c r="DAC1610" s="34"/>
      <c r="DAJ1610" s="35"/>
      <c r="DAK1610" s="34"/>
      <c r="DAR1610" s="35"/>
      <c r="DAS1610" s="34"/>
      <c r="DAZ1610" s="35"/>
      <c r="DBA1610" s="34"/>
      <c r="DBH1610" s="35"/>
      <c r="DBI1610" s="34"/>
      <c r="DBP1610" s="35"/>
      <c r="DBQ1610" s="34"/>
      <c r="DBX1610" s="35"/>
      <c r="DBY1610" s="34"/>
      <c r="DCF1610" s="35"/>
      <c r="DCG1610" s="34"/>
      <c r="DCN1610" s="35"/>
      <c r="DCO1610" s="34"/>
      <c r="DCV1610" s="35"/>
      <c r="DCW1610" s="34"/>
      <c r="DDD1610" s="35"/>
      <c r="DDE1610" s="34"/>
      <c r="DDL1610" s="35"/>
      <c r="DDM1610" s="34"/>
      <c r="DDT1610" s="35"/>
      <c r="DDU1610" s="34"/>
      <c r="DEB1610" s="35"/>
      <c r="DEC1610" s="34"/>
      <c r="DEJ1610" s="35"/>
      <c r="DEK1610" s="34"/>
      <c r="DER1610" s="35"/>
      <c r="DES1610" s="34"/>
      <c r="DEZ1610" s="35"/>
      <c r="DFA1610" s="34"/>
      <c r="DFH1610" s="35"/>
      <c r="DFI1610" s="34"/>
      <c r="DFP1610" s="35"/>
      <c r="DFQ1610" s="34"/>
      <c r="DFX1610" s="35"/>
      <c r="DFY1610" s="34"/>
      <c r="DGF1610" s="35"/>
      <c r="DGG1610" s="34"/>
      <c r="DGN1610" s="35"/>
      <c r="DGO1610" s="34"/>
      <c r="DGV1610" s="35"/>
      <c r="DGW1610" s="34"/>
      <c r="DHD1610" s="35"/>
      <c r="DHE1610" s="34"/>
      <c r="DHL1610" s="35"/>
      <c r="DHM1610" s="34"/>
      <c r="DHT1610" s="35"/>
      <c r="DHU1610" s="34"/>
      <c r="DIB1610" s="35"/>
      <c r="DIC1610" s="34"/>
      <c r="DIJ1610" s="35"/>
      <c r="DIK1610" s="34"/>
      <c r="DIR1610" s="35"/>
      <c r="DIS1610" s="34"/>
      <c r="DIZ1610" s="35"/>
      <c r="DJA1610" s="34"/>
      <c r="DJH1610" s="35"/>
      <c r="DJI1610" s="34"/>
      <c r="DJP1610" s="35"/>
      <c r="DJQ1610" s="34"/>
      <c r="DJX1610" s="35"/>
      <c r="DJY1610" s="34"/>
      <c r="DKF1610" s="35"/>
      <c r="DKG1610" s="34"/>
      <c r="DKN1610" s="35"/>
      <c r="DKO1610" s="34"/>
      <c r="DKV1610" s="35"/>
      <c r="DKW1610" s="34"/>
      <c r="DLD1610" s="35"/>
      <c r="DLE1610" s="34"/>
      <c r="DLL1610" s="35"/>
      <c r="DLM1610" s="34"/>
      <c r="DLT1610" s="35"/>
      <c r="DLU1610" s="34"/>
      <c r="DMB1610" s="35"/>
      <c r="DMC1610" s="34"/>
      <c r="DMJ1610" s="35"/>
      <c r="DMK1610" s="34"/>
      <c r="DMR1610" s="35"/>
      <c r="DMS1610" s="34"/>
      <c r="DMZ1610" s="35"/>
      <c r="DNA1610" s="34"/>
      <c r="DNH1610" s="35"/>
      <c r="DNI1610" s="34"/>
      <c r="DNP1610" s="35"/>
      <c r="DNQ1610" s="34"/>
      <c r="DNX1610" s="35"/>
      <c r="DNY1610" s="34"/>
      <c r="DOF1610" s="35"/>
      <c r="DOG1610" s="34"/>
      <c r="DON1610" s="35"/>
      <c r="DOO1610" s="34"/>
      <c r="DOV1610" s="35"/>
      <c r="DOW1610" s="34"/>
      <c r="DPD1610" s="35"/>
      <c r="DPE1610" s="34"/>
      <c r="DPL1610" s="35"/>
      <c r="DPM1610" s="34"/>
      <c r="DPT1610" s="35"/>
      <c r="DPU1610" s="34"/>
      <c r="DQB1610" s="35"/>
      <c r="DQC1610" s="34"/>
      <c r="DQJ1610" s="35"/>
      <c r="DQK1610" s="34"/>
      <c r="DQR1610" s="35"/>
      <c r="DQS1610" s="34"/>
      <c r="DQZ1610" s="35"/>
      <c r="DRA1610" s="34"/>
      <c r="DRH1610" s="35"/>
      <c r="DRI1610" s="34"/>
      <c r="DRP1610" s="35"/>
      <c r="DRQ1610" s="34"/>
      <c r="DRX1610" s="35"/>
      <c r="DRY1610" s="34"/>
      <c r="DSF1610" s="35"/>
      <c r="DSG1610" s="34"/>
      <c r="DSN1610" s="35"/>
      <c r="DSO1610" s="34"/>
      <c r="DSV1610" s="35"/>
      <c r="DSW1610" s="34"/>
      <c r="DTD1610" s="35"/>
      <c r="DTE1610" s="34"/>
      <c r="DTL1610" s="35"/>
      <c r="DTM1610" s="34"/>
      <c r="DTT1610" s="35"/>
      <c r="DTU1610" s="34"/>
      <c r="DUB1610" s="35"/>
      <c r="DUC1610" s="34"/>
      <c r="DUJ1610" s="35"/>
      <c r="DUK1610" s="34"/>
      <c r="DUR1610" s="35"/>
      <c r="DUS1610" s="34"/>
      <c r="DUZ1610" s="35"/>
      <c r="DVA1610" s="34"/>
      <c r="DVH1610" s="35"/>
      <c r="DVI1610" s="34"/>
      <c r="DVP1610" s="35"/>
      <c r="DVQ1610" s="34"/>
      <c r="DVX1610" s="35"/>
      <c r="DVY1610" s="34"/>
      <c r="DWF1610" s="35"/>
      <c r="DWG1610" s="34"/>
      <c r="DWN1610" s="35"/>
      <c r="DWO1610" s="34"/>
      <c r="DWV1610" s="35"/>
      <c r="DWW1610" s="34"/>
      <c r="DXD1610" s="35"/>
      <c r="DXE1610" s="34"/>
      <c r="DXL1610" s="35"/>
      <c r="DXM1610" s="34"/>
      <c r="DXT1610" s="35"/>
      <c r="DXU1610" s="34"/>
      <c r="DYB1610" s="35"/>
      <c r="DYC1610" s="34"/>
      <c r="DYJ1610" s="35"/>
      <c r="DYK1610" s="34"/>
      <c r="DYR1610" s="35"/>
      <c r="DYS1610" s="34"/>
      <c r="DYZ1610" s="35"/>
      <c r="DZA1610" s="34"/>
      <c r="DZH1610" s="35"/>
      <c r="DZI1610" s="34"/>
      <c r="DZP1610" s="35"/>
      <c r="DZQ1610" s="34"/>
      <c r="DZX1610" s="35"/>
      <c r="DZY1610" s="34"/>
      <c r="EAF1610" s="35"/>
      <c r="EAG1610" s="34"/>
      <c r="EAN1610" s="35"/>
      <c r="EAO1610" s="34"/>
      <c r="EAV1610" s="35"/>
      <c r="EAW1610" s="34"/>
      <c r="EBD1610" s="35"/>
      <c r="EBE1610" s="34"/>
      <c r="EBL1610" s="35"/>
      <c r="EBM1610" s="34"/>
      <c r="EBT1610" s="35"/>
      <c r="EBU1610" s="34"/>
      <c r="ECB1610" s="35"/>
      <c r="ECC1610" s="34"/>
      <c r="ECJ1610" s="35"/>
      <c r="ECK1610" s="34"/>
      <c r="ECR1610" s="35"/>
      <c r="ECS1610" s="34"/>
      <c r="ECZ1610" s="35"/>
      <c r="EDA1610" s="34"/>
      <c r="EDH1610" s="35"/>
      <c r="EDI1610" s="34"/>
      <c r="EDP1610" s="35"/>
      <c r="EDQ1610" s="34"/>
      <c r="EDX1610" s="35"/>
      <c r="EDY1610" s="34"/>
      <c r="EEF1610" s="35"/>
      <c r="EEG1610" s="34"/>
      <c r="EEN1610" s="35"/>
      <c r="EEO1610" s="34"/>
      <c r="EEV1610" s="35"/>
      <c r="EEW1610" s="34"/>
      <c r="EFD1610" s="35"/>
      <c r="EFE1610" s="34"/>
      <c r="EFL1610" s="35"/>
      <c r="EFM1610" s="34"/>
      <c r="EFT1610" s="35"/>
      <c r="EFU1610" s="34"/>
      <c r="EGB1610" s="35"/>
      <c r="EGC1610" s="34"/>
      <c r="EGJ1610" s="35"/>
      <c r="EGK1610" s="34"/>
      <c r="EGR1610" s="35"/>
      <c r="EGS1610" s="34"/>
      <c r="EGZ1610" s="35"/>
      <c r="EHA1610" s="34"/>
      <c r="EHH1610" s="35"/>
      <c r="EHI1610" s="34"/>
      <c r="EHP1610" s="35"/>
      <c r="EHQ1610" s="34"/>
      <c r="EHX1610" s="35"/>
      <c r="EHY1610" s="34"/>
      <c r="EIF1610" s="35"/>
      <c r="EIG1610" s="34"/>
      <c r="EIN1610" s="35"/>
      <c r="EIO1610" s="34"/>
      <c r="EIV1610" s="35"/>
      <c r="EIW1610" s="34"/>
      <c r="EJD1610" s="35"/>
      <c r="EJE1610" s="34"/>
      <c r="EJL1610" s="35"/>
      <c r="EJM1610" s="34"/>
      <c r="EJT1610" s="35"/>
      <c r="EJU1610" s="34"/>
      <c r="EKB1610" s="35"/>
      <c r="EKC1610" s="34"/>
      <c r="EKJ1610" s="35"/>
      <c r="EKK1610" s="34"/>
      <c r="EKR1610" s="35"/>
      <c r="EKS1610" s="34"/>
      <c r="EKZ1610" s="35"/>
      <c r="ELA1610" s="34"/>
      <c r="ELH1610" s="35"/>
      <c r="ELI1610" s="34"/>
      <c r="ELP1610" s="35"/>
      <c r="ELQ1610" s="34"/>
      <c r="ELX1610" s="35"/>
      <c r="ELY1610" s="34"/>
      <c r="EMF1610" s="35"/>
      <c r="EMG1610" s="34"/>
      <c r="EMN1610" s="35"/>
      <c r="EMO1610" s="34"/>
      <c r="EMV1610" s="35"/>
      <c r="EMW1610" s="34"/>
      <c r="END1610" s="35"/>
      <c r="ENE1610" s="34"/>
      <c r="ENL1610" s="35"/>
      <c r="ENM1610" s="34"/>
      <c r="ENT1610" s="35"/>
      <c r="ENU1610" s="34"/>
      <c r="EOB1610" s="35"/>
      <c r="EOC1610" s="34"/>
      <c r="EOJ1610" s="35"/>
      <c r="EOK1610" s="34"/>
      <c r="EOR1610" s="35"/>
      <c r="EOS1610" s="34"/>
      <c r="EOZ1610" s="35"/>
      <c r="EPA1610" s="34"/>
      <c r="EPH1610" s="35"/>
      <c r="EPI1610" s="34"/>
      <c r="EPP1610" s="35"/>
      <c r="EPQ1610" s="34"/>
      <c r="EPX1610" s="35"/>
      <c r="EPY1610" s="34"/>
      <c r="EQF1610" s="35"/>
      <c r="EQG1610" s="34"/>
      <c r="EQN1610" s="35"/>
      <c r="EQO1610" s="34"/>
      <c r="EQV1610" s="35"/>
      <c r="EQW1610" s="34"/>
      <c r="ERD1610" s="35"/>
      <c r="ERE1610" s="34"/>
      <c r="ERL1610" s="35"/>
      <c r="ERM1610" s="34"/>
      <c r="ERT1610" s="35"/>
      <c r="ERU1610" s="34"/>
      <c r="ESB1610" s="35"/>
      <c r="ESC1610" s="34"/>
      <c r="ESJ1610" s="35"/>
      <c r="ESK1610" s="34"/>
      <c r="ESR1610" s="35"/>
      <c r="ESS1610" s="34"/>
      <c r="ESZ1610" s="35"/>
      <c r="ETA1610" s="34"/>
      <c r="ETH1610" s="35"/>
      <c r="ETI1610" s="34"/>
      <c r="ETP1610" s="35"/>
      <c r="ETQ1610" s="34"/>
      <c r="ETX1610" s="35"/>
      <c r="ETY1610" s="34"/>
      <c r="EUF1610" s="35"/>
      <c r="EUG1610" s="34"/>
      <c r="EUN1610" s="35"/>
      <c r="EUO1610" s="34"/>
      <c r="EUV1610" s="35"/>
      <c r="EUW1610" s="34"/>
      <c r="EVD1610" s="35"/>
      <c r="EVE1610" s="34"/>
      <c r="EVL1610" s="35"/>
      <c r="EVM1610" s="34"/>
      <c r="EVT1610" s="35"/>
      <c r="EVU1610" s="34"/>
      <c r="EWB1610" s="35"/>
      <c r="EWC1610" s="34"/>
      <c r="EWJ1610" s="35"/>
      <c r="EWK1610" s="34"/>
      <c r="EWR1610" s="35"/>
      <c r="EWS1610" s="34"/>
      <c r="EWZ1610" s="35"/>
      <c r="EXA1610" s="34"/>
      <c r="EXH1610" s="35"/>
      <c r="EXI1610" s="34"/>
      <c r="EXP1610" s="35"/>
      <c r="EXQ1610" s="34"/>
      <c r="EXX1610" s="35"/>
      <c r="EXY1610" s="34"/>
      <c r="EYF1610" s="35"/>
      <c r="EYG1610" s="34"/>
      <c r="EYN1610" s="35"/>
      <c r="EYO1610" s="34"/>
      <c r="EYV1610" s="35"/>
      <c r="EYW1610" s="34"/>
      <c r="EZD1610" s="35"/>
      <c r="EZE1610" s="34"/>
      <c r="EZL1610" s="35"/>
      <c r="EZM1610" s="34"/>
      <c r="EZT1610" s="35"/>
      <c r="EZU1610" s="34"/>
      <c r="FAB1610" s="35"/>
      <c r="FAC1610" s="34"/>
      <c r="FAJ1610" s="35"/>
      <c r="FAK1610" s="34"/>
      <c r="FAR1610" s="35"/>
      <c r="FAS1610" s="34"/>
      <c r="FAZ1610" s="35"/>
      <c r="FBA1610" s="34"/>
      <c r="FBH1610" s="35"/>
      <c r="FBI1610" s="34"/>
      <c r="FBP1610" s="35"/>
      <c r="FBQ1610" s="34"/>
      <c r="FBX1610" s="35"/>
      <c r="FBY1610" s="34"/>
      <c r="FCF1610" s="35"/>
      <c r="FCG1610" s="34"/>
      <c r="FCN1610" s="35"/>
      <c r="FCO1610" s="34"/>
      <c r="FCV1610" s="35"/>
      <c r="FCW1610" s="34"/>
      <c r="FDD1610" s="35"/>
      <c r="FDE1610" s="34"/>
      <c r="FDL1610" s="35"/>
      <c r="FDM1610" s="34"/>
      <c r="FDT1610" s="35"/>
      <c r="FDU1610" s="34"/>
      <c r="FEB1610" s="35"/>
      <c r="FEC1610" s="34"/>
      <c r="FEJ1610" s="35"/>
      <c r="FEK1610" s="34"/>
      <c r="FER1610" s="35"/>
      <c r="FES1610" s="34"/>
      <c r="FEZ1610" s="35"/>
      <c r="FFA1610" s="34"/>
      <c r="FFH1610" s="35"/>
      <c r="FFI1610" s="34"/>
      <c r="FFP1610" s="35"/>
      <c r="FFQ1610" s="34"/>
      <c r="FFX1610" s="35"/>
      <c r="FFY1610" s="34"/>
      <c r="FGF1610" s="35"/>
      <c r="FGG1610" s="34"/>
      <c r="FGN1610" s="35"/>
      <c r="FGO1610" s="34"/>
      <c r="FGV1610" s="35"/>
      <c r="FGW1610" s="34"/>
      <c r="FHD1610" s="35"/>
      <c r="FHE1610" s="34"/>
      <c r="FHL1610" s="35"/>
      <c r="FHM1610" s="34"/>
      <c r="FHT1610" s="35"/>
      <c r="FHU1610" s="34"/>
      <c r="FIB1610" s="35"/>
      <c r="FIC1610" s="34"/>
      <c r="FIJ1610" s="35"/>
      <c r="FIK1610" s="34"/>
      <c r="FIR1610" s="35"/>
      <c r="FIS1610" s="34"/>
      <c r="FIZ1610" s="35"/>
      <c r="FJA1610" s="34"/>
      <c r="FJH1610" s="35"/>
      <c r="FJI1610" s="34"/>
      <c r="FJP1610" s="35"/>
      <c r="FJQ1610" s="34"/>
      <c r="FJX1610" s="35"/>
      <c r="FJY1610" s="34"/>
      <c r="FKF1610" s="35"/>
      <c r="FKG1610" s="34"/>
      <c r="FKN1610" s="35"/>
      <c r="FKO1610" s="34"/>
      <c r="FKV1610" s="35"/>
      <c r="FKW1610" s="34"/>
      <c r="FLD1610" s="35"/>
      <c r="FLE1610" s="34"/>
      <c r="FLL1610" s="35"/>
      <c r="FLM1610" s="34"/>
      <c r="FLT1610" s="35"/>
      <c r="FLU1610" s="34"/>
      <c r="FMB1610" s="35"/>
      <c r="FMC1610" s="34"/>
      <c r="FMJ1610" s="35"/>
      <c r="FMK1610" s="34"/>
      <c r="FMR1610" s="35"/>
      <c r="FMS1610" s="34"/>
      <c r="FMZ1610" s="35"/>
      <c r="FNA1610" s="34"/>
      <c r="FNH1610" s="35"/>
      <c r="FNI1610" s="34"/>
      <c r="FNP1610" s="35"/>
      <c r="FNQ1610" s="34"/>
      <c r="FNX1610" s="35"/>
      <c r="FNY1610" s="34"/>
      <c r="FOF1610" s="35"/>
      <c r="FOG1610" s="34"/>
      <c r="FON1610" s="35"/>
      <c r="FOO1610" s="34"/>
      <c r="FOV1610" s="35"/>
      <c r="FOW1610" s="34"/>
      <c r="FPD1610" s="35"/>
      <c r="FPE1610" s="34"/>
      <c r="FPL1610" s="35"/>
      <c r="FPM1610" s="34"/>
      <c r="FPT1610" s="35"/>
      <c r="FPU1610" s="34"/>
      <c r="FQB1610" s="35"/>
      <c r="FQC1610" s="34"/>
      <c r="FQJ1610" s="35"/>
      <c r="FQK1610" s="34"/>
      <c r="FQR1610" s="35"/>
      <c r="FQS1610" s="34"/>
      <c r="FQZ1610" s="35"/>
      <c r="FRA1610" s="34"/>
      <c r="FRH1610" s="35"/>
      <c r="FRI1610" s="34"/>
      <c r="FRP1610" s="35"/>
      <c r="FRQ1610" s="34"/>
      <c r="FRX1610" s="35"/>
      <c r="FRY1610" s="34"/>
      <c r="FSF1610" s="35"/>
      <c r="FSG1610" s="34"/>
      <c r="FSN1610" s="35"/>
      <c r="FSO1610" s="34"/>
      <c r="FSV1610" s="35"/>
      <c r="FSW1610" s="34"/>
      <c r="FTD1610" s="35"/>
      <c r="FTE1610" s="34"/>
      <c r="FTL1610" s="35"/>
      <c r="FTM1610" s="34"/>
      <c r="FTT1610" s="35"/>
      <c r="FTU1610" s="34"/>
      <c r="FUB1610" s="35"/>
      <c r="FUC1610" s="34"/>
      <c r="FUJ1610" s="35"/>
      <c r="FUK1610" s="34"/>
      <c r="FUR1610" s="35"/>
      <c r="FUS1610" s="34"/>
      <c r="FUZ1610" s="35"/>
      <c r="FVA1610" s="34"/>
      <c r="FVH1610" s="35"/>
      <c r="FVI1610" s="34"/>
      <c r="FVP1610" s="35"/>
      <c r="FVQ1610" s="34"/>
      <c r="FVX1610" s="35"/>
      <c r="FVY1610" s="34"/>
      <c r="FWF1610" s="35"/>
      <c r="FWG1610" s="34"/>
      <c r="FWN1610" s="35"/>
      <c r="FWO1610" s="34"/>
      <c r="FWV1610" s="35"/>
      <c r="FWW1610" s="34"/>
      <c r="FXD1610" s="35"/>
      <c r="FXE1610" s="34"/>
      <c r="FXL1610" s="35"/>
      <c r="FXM1610" s="34"/>
      <c r="FXT1610" s="35"/>
      <c r="FXU1610" s="34"/>
      <c r="FYB1610" s="35"/>
      <c r="FYC1610" s="34"/>
      <c r="FYJ1610" s="35"/>
      <c r="FYK1610" s="34"/>
      <c r="FYR1610" s="35"/>
      <c r="FYS1610" s="34"/>
      <c r="FYZ1610" s="35"/>
      <c r="FZA1610" s="34"/>
      <c r="FZH1610" s="35"/>
      <c r="FZI1610" s="34"/>
      <c r="FZP1610" s="35"/>
      <c r="FZQ1610" s="34"/>
      <c r="FZX1610" s="35"/>
      <c r="FZY1610" s="34"/>
      <c r="GAF1610" s="35"/>
      <c r="GAG1610" s="34"/>
      <c r="GAN1610" s="35"/>
      <c r="GAO1610" s="34"/>
      <c r="GAV1610" s="35"/>
      <c r="GAW1610" s="34"/>
      <c r="GBD1610" s="35"/>
      <c r="GBE1610" s="34"/>
      <c r="GBL1610" s="35"/>
      <c r="GBM1610" s="34"/>
      <c r="GBT1610" s="35"/>
      <c r="GBU1610" s="34"/>
      <c r="GCB1610" s="35"/>
      <c r="GCC1610" s="34"/>
      <c r="GCJ1610" s="35"/>
      <c r="GCK1610" s="34"/>
      <c r="GCR1610" s="35"/>
      <c r="GCS1610" s="34"/>
      <c r="GCZ1610" s="35"/>
      <c r="GDA1610" s="34"/>
      <c r="GDH1610" s="35"/>
      <c r="GDI1610" s="34"/>
      <c r="GDP1610" s="35"/>
      <c r="GDQ1610" s="34"/>
      <c r="GDX1610" s="35"/>
      <c r="GDY1610" s="34"/>
      <c r="GEF1610" s="35"/>
      <c r="GEG1610" s="34"/>
      <c r="GEN1610" s="35"/>
      <c r="GEO1610" s="34"/>
      <c r="GEV1610" s="35"/>
      <c r="GEW1610" s="34"/>
      <c r="GFD1610" s="35"/>
      <c r="GFE1610" s="34"/>
      <c r="GFL1610" s="35"/>
      <c r="GFM1610" s="34"/>
      <c r="GFT1610" s="35"/>
      <c r="GFU1610" s="34"/>
      <c r="GGB1610" s="35"/>
      <c r="GGC1610" s="34"/>
      <c r="GGJ1610" s="35"/>
      <c r="GGK1610" s="34"/>
      <c r="GGR1610" s="35"/>
      <c r="GGS1610" s="34"/>
      <c r="GGZ1610" s="35"/>
      <c r="GHA1610" s="34"/>
      <c r="GHH1610" s="35"/>
      <c r="GHI1610" s="34"/>
      <c r="GHP1610" s="35"/>
      <c r="GHQ1610" s="34"/>
      <c r="GHX1610" s="35"/>
      <c r="GHY1610" s="34"/>
      <c r="GIF1610" s="35"/>
      <c r="GIG1610" s="34"/>
      <c r="GIN1610" s="35"/>
      <c r="GIO1610" s="34"/>
      <c r="GIV1610" s="35"/>
      <c r="GIW1610" s="34"/>
      <c r="GJD1610" s="35"/>
      <c r="GJE1610" s="34"/>
      <c r="GJL1610" s="35"/>
      <c r="GJM1610" s="34"/>
      <c r="GJT1610" s="35"/>
      <c r="GJU1610" s="34"/>
      <c r="GKB1610" s="35"/>
      <c r="GKC1610" s="34"/>
      <c r="GKJ1610" s="35"/>
      <c r="GKK1610" s="34"/>
      <c r="GKR1610" s="35"/>
      <c r="GKS1610" s="34"/>
      <c r="GKZ1610" s="35"/>
      <c r="GLA1610" s="34"/>
      <c r="GLH1610" s="35"/>
      <c r="GLI1610" s="34"/>
      <c r="GLP1610" s="35"/>
      <c r="GLQ1610" s="34"/>
      <c r="GLX1610" s="35"/>
      <c r="GLY1610" s="34"/>
      <c r="GMF1610" s="35"/>
      <c r="GMG1610" s="34"/>
      <c r="GMN1610" s="35"/>
      <c r="GMO1610" s="34"/>
      <c r="GMV1610" s="35"/>
      <c r="GMW1610" s="34"/>
      <c r="GND1610" s="35"/>
      <c r="GNE1610" s="34"/>
      <c r="GNL1610" s="35"/>
      <c r="GNM1610" s="34"/>
      <c r="GNT1610" s="35"/>
      <c r="GNU1610" s="34"/>
      <c r="GOB1610" s="35"/>
      <c r="GOC1610" s="34"/>
      <c r="GOJ1610" s="35"/>
      <c r="GOK1610" s="34"/>
      <c r="GOR1610" s="35"/>
      <c r="GOS1610" s="34"/>
      <c r="GOZ1610" s="35"/>
      <c r="GPA1610" s="34"/>
      <c r="GPH1610" s="35"/>
      <c r="GPI1610" s="34"/>
      <c r="GPP1610" s="35"/>
      <c r="GPQ1610" s="34"/>
      <c r="GPX1610" s="35"/>
      <c r="GPY1610" s="34"/>
      <c r="GQF1610" s="35"/>
      <c r="GQG1610" s="34"/>
      <c r="GQN1610" s="35"/>
      <c r="GQO1610" s="34"/>
      <c r="GQV1610" s="35"/>
      <c r="GQW1610" s="34"/>
      <c r="GRD1610" s="35"/>
      <c r="GRE1610" s="34"/>
      <c r="GRL1610" s="35"/>
      <c r="GRM1610" s="34"/>
      <c r="GRT1610" s="35"/>
      <c r="GRU1610" s="34"/>
      <c r="GSB1610" s="35"/>
      <c r="GSC1610" s="34"/>
      <c r="GSJ1610" s="35"/>
      <c r="GSK1610" s="34"/>
      <c r="GSR1610" s="35"/>
      <c r="GSS1610" s="34"/>
      <c r="GSZ1610" s="35"/>
      <c r="GTA1610" s="34"/>
      <c r="GTH1610" s="35"/>
      <c r="GTI1610" s="34"/>
      <c r="GTP1610" s="35"/>
      <c r="GTQ1610" s="34"/>
      <c r="GTX1610" s="35"/>
      <c r="GTY1610" s="34"/>
      <c r="GUF1610" s="35"/>
      <c r="GUG1610" s="34"/>
      <c r="GUN1610" s="35"/>
      <c r="GUO1610" s="34"/>
      <c r="GUV1610" s="35"/>
      <c r="GUW1610" s="34"/>
      <c r="GVD1610" s="35"/>
      <c r="GVE1610" s="34"/>
      <c r="GVL1610" s="35"/>
      <c r="GVM1610" s="34"/>
      <c r="GVT1610" s="35"/>
      <c r="GVU1610" s="34"/>
      <c r="GWB1610" s="35"/>
      <c r="GWC1610" s="34"/>
      <c r="GWJ1610" s="35"/>
      <c r="GWK1610" s="34"/>
      <c r="GWR1610" s="35"/>
      <c r="GWS1610" s="34"/>
      <c r="GWZ1610" s="35"/>
      <c r="GXA1610" s="34"/>
      <c r="GXH1610" s="35"/>
      <c r="GXI1610" s="34"/>
      <c r="GXP1610" s="35"/>
      <c r="GXQ1610" s="34"/>
      <c r="GXX1610" s="35"/>
      <c r="GXY1610" s="34"/>
      <c r="GYF1610" s="35"/>
      <c r="GYG1610" s="34"/>
      <c r="GYN1610" s="35"/>
      <c r="GYO1610" s="34"/>
      <c r="GYV1610" s="35"/>
      <c r="GYW1610" s="34"/>
      <c r="GZD1610" s="35"/>
      <c r="GZE1610" s="34"/>
      <c r="GZL1610" s="35"/>
      <c r="GZM1610" s="34"/>
      <c r="GZT1610" s="35"/>
      <c r="GZU1610" s="34"/>
      <c r="HAB1610" s="35"/>
      <c r="HAC1610" s="34"/>
      <c r="HAJ1610" s="35"/>
      <c r="HAK1610" s="34"/>
      <c r="HAR1610" s="35"/>
      <c r="HAS1610" s="34"/>
      <c r="HAZ1610" s="35"/>
      <c r="HBA1610" s="34"/>
      <c r="HBH1610" s="35"/>
      <c r="HBI1610" s="34"/>
      <c r="HBP1610" s="35"/>
      <c r="HBQ1610" s="34"/>
      <c r="HBX1610" s="35"/>
      <c r="HBY1610" s="34"/>
      <c r="HCF1610" s="35"/>
      <c r="HCG1610" s="34"/>
      <c r="HCN1610" s="35"/>
      <c r="HCO1610" s="34"/>
      <c r="HCV1610" s="35"/>
      <c r="HCW1610" s="34"/>
      <c r="HDD1610" s="35"/>
      <c r="HDE1610" s="34"/>
      <c r="HDL1610" s="35"/>
      <c r="HDM1610" s="34"/>
      <c r="HDT1610" s="35"/>
      <c r="HDU1610" s="34"/>
      <c r="HEB1610" s="35"/>
      <c r="HEC1610" s="34"/>
      <c r="HEJ1610" s="35"/>
      <c r="HEK1610" s="34"/>
      <c r="HER1610" s="35"/>
      <c r="HES1610" s="34"/>
      <c r="HEZ1610" s="35"/>
      <c r="HFA1610" s="34"/>
      <c r="HFH1610" s="35"/>
      <c r="HFI1610" s="34"/>
      <c r="HFP1610" s="35"/>
      <c r="HFQ1610" s="34"/>
      <c r="HFX1610" s="35"/>
      <c r="HFY1610" s="34"/>
      <c r="HGF1610" s="35"/>
      <c r="HGG1610" s="34"/>
      <c r="HGN1610" s="35"/>
      <c r="HGO1610" s="34"/>
      <c r="HGV1610" s="35"/>
      <c r="HGW1610" s="34"/>
      <c r="HHD1610" s="35"/>
      <c r="HHE1610" s="34"/>
      <c r="HHL1610" s="35"/>
      <c r="HHM1610" s="34"/>
      <c r="HHT1610" s="35"/>
      <c r="HHU1610" s="34"/>
      <c r="HIB1610" s="35"/>
      <c r="HIC1610" s="34"/>
      <c r="HIJ1610" s="35"/>
      <c r="HIK1610" s="34"/>
      <c r="HIR1610" s="35"/>
      <c r="HIS1610" s="34"/>
      <c r="HIZ1610" s="35"/>
      <c r="HJA1610" s="34"/>
      <c r="HJH1610" s="35"/>
      <c r="HJI1610" s="34"/>
      <c r="HJP1610" s="35"/>
      <c r="HJQ1610" s="34"/>
      <c r="HJX1610" s="35"/>
      <c r="HJY1610" s="34"/>
      <c r="HKF1610" s="35"/>
      <c r="HKG1610" s="34"/>
      <c r="HKN1610" s="35"/>
      <c r="HKO1610" s="34"/>
      <c r="HKV1610" s="35"/>
      <c r="HKW1610" s="34"/>
      <c r="HLD1610" s="35"/>
      <c r="HLE1610" s="34"/>
      <c r="HLL1610" s="35"/>
      <c r="HLM1610" s="34"/>
      <c r="HLT1610" s="35"/>
      <c r="HLU1610" s="34"/>
      <c r="HMB1610" s="35"/>
      <c r="HMC1610" s="34"/>
      <c r="HMJ1610" s="35"/>
      <c r="HMK1610" s="34"/>
      <c r="HMR1610" s="35"/>
      <c r="HMS1610" s="34"/>
      <c r="HMZ1610" s="35"/>
      <c r="HNA1610" s="34"/>
      <c r="HNH1610" s="35"/>
      <c r="HNI1610" s="34"/>
      <c r="HNP1610" s="35"/>
      <c r="HNQ1610" s="34"/>
      <c r="HNX1610" s="35"/>
      <c r="HNY1610" s="34"/>
      <c r="HOF1610" s="35"/>
      <c r="HOG1610" s="34"/>
      <c r="HON1610" s="35"/>
      <c r="HOO1610" s="34"/>
      <c r="HOV1610" s="35"/>
      <c r="HOW1610" s="34"/>
      <c r="HPD1610" s="35"/>
      <c r="HPE1610" s="34"/>
      <c r="HPL1610" s="35"/>
      <c r="HPM1610" s="34"/>
      <c r="HPT1610" s="35"/>
      <c r="HPU1610" s="34"/>
      <c r="HQB1610" s="35"/>
      <c r="HQC1610" s="34"/>
      <c r="HQJ1610" s="35"/>
      <c r="HQK1610" s="34"/>
      <c r="HQR1610" s="35"/>
      <c r="HQS1610" s="34"/>
      <c r="HQZ1610" s="35"/>
      <c r="HRA1610" s="34"/>
      <c r="HRH1610" s="35"/>
      <c r="HRI1610" s="34"/>
      <c r="HRP1610" s="35"/>
      <c r="HRQ1610" s="34"/>
      <c r="HRX1610" s="35"/>
      <c r="HRY1610" s="34"/>
      <c r="HSF1610" s="35"/>
      <c r="HSG1610" s="34"/>
      <c r="HSN1610" s="35"/>
      <c r="HSO1610" s="34"/>
      <c r="HSV1610" s="35"/>
      <c r="HSW1610" s="34"/>
      <c r="HTD1610" s="35"/>
      <c r="HTE1610" s="34"/>
      <c r="HTL1610" s="35"/>
      <c r="HTM1610" s="34"/>
      <c r="HTT1610" s="35"/>
      <c r="HTU1610" s="34"/>
      <c r="HUB1610" s="35"/>
      <c r="HUC1610" s="34"/>
      <c r="HUJ1610" s="35"/>
      <c r="HUK1610" s="34"/>
      <c r="HUR1610" s="35"/>
      <c r="HUS1610" s="34"/>
      <c r="HUZ1610" s="35"/>
      <c r="HVA1610" s="34"/>
      <c r="HVH1610" s="35"/>
      <c r="HVI1610" s="34"/>
      <c r="HVP1610" s="35"/>
      <c r="HVQ1610" s="34"/>
      <c r="HVX1610" s="35"/>
      <c r="HVY1610" s="34"/>
      <c r="HWF1610" s="35"/>
      <c r="HWG1610" s="34"/>
      <c r="HWN1610" s="35"/>
      <c r="HWO1610" s="34"/>
      <c r="HWV1610" s="35"/>
      <c r="HWW1610" s="34"/>
      <c r="HXD1610" s="35"/>
      <c r="HXE1610" s="34"/>
      <c r="HXL1610" s="35"/>
      <c r="HXM1610" s="34"/>
      <c r="HXT1610" s="35"/>
      <c r="HXU1610" s="34"/>
      <c r="HYB1610" s="35"/>
      <c r="HYC1610" s="34"/>
      <c r="HYJ1610" s="35"/>
      <c r="HYK1610" s="34"/>
      <c r="HYR1610" s="35"/>
      <c r="HYS1610" s="34"/>
      <c r="HYZ1610" s="35"/>
      <c r="HZA1610" s="34"/>
      <c r="HZH1610" s="35"/>
      <c r="HZI1610" s="34"/>
      <c r="HZP1610" s="35"/>
      <c r="HZQ1610" s="34"/>
      <c r="HZX1610" s="35"/>
      <c r="HZY1610" s="34"/>
      <c r="IAF1610" s="35"/>
      <c r="IAG1610" s="34"/>
      <c r="IAN1610" s="35"/>
      <c r="IAO1610" s="34"/>
      <c r="IAV1610" s="35"/>
      <c r="IAW1610" s="34"/>
      <c r="IBD1610" s="35"/>
      <c r="IBE1610" s="34"/>
      <c r="IBL1610" s="35"/>
      <c r="IBM1610" s="34"/>
      <c r="IBT1610" s="35"/>
      <c r="IBU1610" s="34"/>
      <c r="ICB1610" s="35"/>
      <c r="ICC1610" s="34"/>
      <c r="ICJ1610" s="35"/>
      <c r="ICK1610" s="34"/>
      <c r="ICR1610" s="35"/>
      <c r="ICS1610" s="34"/>
      <c r="ICZ1610" s="35"/>
      <c r="IDA1610" s="34"/>
      <c r="IDH1610" s="35"/>
      <c r="IDI1610" s="34"/>
      <c r="IDP1610" s="35"/>
      <c r="IDQ1610" s="34"/>
      <c r="IDX1610" s="35"/>
      <c r="IDY1610" s="34"/>
      <c r="IEF1610" s="35"/>
      <c r="IEG1610" s="34"/>
      <c r="IEN1610" s="35"/>
      <c r="IEO1610" s="34"/>
      <c r="IEV1610" s="35"/>
      <c r="IEW1610" s="34"/>
      <c r="IFD1610" s="35"/>
      <c r="IFE1610" s="34"/>
      <c r="IFL1610" s="35"/>
      <c r="IFM1610" s="34"/>
      <c r="IFT1610" s="35"/>
      <c r="IFU1610" s="34"/>
      <c r="IGB1610" s="35"/>
      <c r="IGC1610" s="34"/>
      <c r="IGJ1610" s="35"/>
      <c r="IGK1610" s="34"/>
      <c r="IGR1610" s="35"/>
      <c r="IGS1610" s="34"/>
      <c r="IGZ1610" s="35"/>
      <c r="IHA1610" s="34"/>
      <c r="IHH1610" s="35"/>
      <c r="IHI1610" s="34"/>
      <c r="IHP1610" s="35"/>
      <c r="IHQ1610" s="34"/>
      <c r="IHX1610" s="35"/>
      <c r="IHY1610" s="34"/>
      <c r="IIF1610" s="35"/>
      <c r="IIG1610" s="34"/>
      <c r="IIN1610" s="35"/>
      <c r="IIO1610" s="34"/>
      <c r="IIV1610" s="35"/>
      <c r="IIW1610" s="34"/>
      <c r="IJD1610" s="35"/>
      <c r="IJE1610" s="34"/>
      <c r="IJL1610" s="35"/>
      <c r="IJM1610" s="34"/>
      <c r="IJT1610" s="35"/>
      <c r="IJU1610" s="34"/>
      <c r="IKB1610" s="35"/>
      <c r="IKC1610" s="34"/>
      <c r="IKJ1610" s="35"/>
      <c r="IKK1610" s="34"/>
      <c r="IKR1610" s="35"/>
      <c r="IKS1610" s="34"/>
      <c r="IKZ1610" s="35"/>
      <c r="ILA1610" s="34"/>
      <c r="ILH1610" s="35"/>
      <c r="ILI1610" s="34"/>
      <c r="ILP1610" s="35"/>
      <c r="ILQ1610" s="34"/>
      <c r="ILX1610" s="35"/>
      <c r="ILY1610" s="34"/>
      <c r="IMF1610" s="35"/>
      <c r="IMG1610" s="34"/>
      <c r="IMN1610" s="35"/>
      <c r="IMO1610" s="34"/>
      <c r="IMV1610" s="35"/>
      <c r="IMW1610" s="34"/>
      <c r="IND1610" s="35"/>
      <c r="INE1610" s="34"/>
      <c r="INL1610" s="35"/>
      <c r="INM1610" s="34"/>
      <c r="INT1610" s="35"/>
      <c r="INU1610" s="34"/>
      <c r="IOB1610" s="35"/>
      <c r="IOC1610" s="34"/>
      <c r="IOJ1610" s="35"/>
      <c r="IOK1610" s="34"/>
      <c r="IOR1610" s="35"/>
      <c r="IOS1610" s="34"/>
      <c r="IOZ1610" s="35"/>
      <c r="IPA1610" s="34"/>
      <c r="IPH1610" s="35"/>
      <c r="IPI1610" s="34"/>
      <c r="IPP1610" s="35"/>
      <c r="IPQ1610" s="34"/>
      <c r="IPX1610" s="35"/>
      <c r="IPY1610" s="34"/>
      <c r="IQF1610" s="35"/>
      <c r="IQG1610" s="34"/>
      <c r="IQN1610" s="35"/>
      <c r="IQO1610" s="34"/>
      <c r="IQV1610" s="35"/>
      <c r="IQW1610" s="34"/>
      <c r="IRD1610" s="35"/>
      <c r="IRE1610" s="34"/>
      <c r="IRL1610" s="35"/>
      <c r="IRM1610" s="34"/>
      <c r="IRT1610" s="35"/>
      <c r="IRU1610" s="34"/>
      <c r="ISB1610" s="35"/>
      <c r="ISC1610" s="34"/>
      <c r="ISJ1610" s="35"/>
      <c r="ISK1610" s="34"/>
      <c r="ISR1610" s="35"/>
      <c r="ISS1610" s="34"/>
      <c r="ISZ1610" s="35"/>
      <c r="ITA1610" s="34"/>
      <c r="ITH1610" s="35"/>
      <c r="ITI1610" s="34"/>
      <c r="ITP1610" s="35"/>
      <c r="ITQ1610" s="34"/>
      <c r="ITX1610" s="35"/>
      <c r="ITY1610" s="34"/>
      <c r="IUF1610" s="35"/>
      <c r="IUG1610" s="34"/>
      <c r="IUN1610" s="35"/>
      <c r="IUO1610" s="34"/>
      <c r="IUV1610" s="35"/>
      <c r="IUW1610" s="34"/>
      <c r="IVD1610" s="35"/>
      <c r="IVE1610" s="34"/>
      <c r="IVL1610" s="35"/>
      <c r="IVM1610" s="34"/>
      <c r="IVT1610" s="35"/>
      <c r="IVU1610" s="34"/>
      <c r="IWB1610" s="35"/>
      <c r="IWC1610" s="34"/>
      <c r="IWJ1610" s="35"/>
      <c r="IWK1610" s="34"/>
      <c r="IWR1610" s="35"/>
      <c r="IWS1610" s="34"/>
      <c r="IWZ1610" s="35"/>
      <c r="IXA1610" s="34"/>
      <c r="IXH1610" s="35"/>
      <c r="IXI1610" s="34"/>
      <c r="IXP1610" s="35"/>
      <c r="IXQ1610" s="34"/>
      <c r="IXX1610" s="35"/>
      <c r="IXY1610" s="34"/>
      <c r="IYF1610" s="35"/>
      <c r="IYG1610" s="34"/>
      <c r="IYN1610" s="35"/>
      <c r="IYO1610" s="34"/>
      <c r="IYV1610" s="35"/>
      <c r="IYW1610" s="34"/>
      <c r="IZD1610" s="35"/>
      <c r="IZE1610" s="34"/>
      <c r="IZL1610" s="35"/>
      <c r="IZM1610" s="34"/>
      <c r="IZT1610" s="35"/>
      <c r="IZU1610" s="34"/>
      <c r="JAB1610" s="35"/>
      <c r="JAC1610" s="34"/>
      <c r="JAJ1610" s="35"/>
      <c r="JAK1610" s="34"/>
      <c r="JAR1610" s="35"/>
      <c r="JAS1610" s="34"/>
      <c r="JAZ1610" s="35"/>
      <c r="JBA1610" s="34"/>
      <c r="JBH1610" s="35"/>
      <c r="JBI1610" s="34"/>
      <c r="JBP1610" s="35"/>
      <c r="JBQ1610" s="34"/>
      <c r="JBX1610" s="35"/>
      <c r="JBY1610" s="34"/>
      <c r="JCF1610" s="35"/>
      <c r="JCG1610" s="34"/>
      <c r="JCN1610" s="35"/>
      <c r="JCO1610" s="34"/>
      <c r="JCV1610" s="35"/>
      <c r="JCW1610" s="34"/>
      <c r="JDD1610" s="35"/>
      <c r="JDE1610" s="34"/>
      <c r="JDL1610" s="35"/>
      <c r="JDM1610" s="34"/>
      <c r="JDT1610" s="35"/>
      <c r="JDU1610" s="34"/>
      <c r="JEB1610" s="35"/>
      <c r="JEC1610" s="34"/>
      <c r="JEJ1610" s="35"/>
      <c r="JEK1610" s="34"/>
      <c r="JER1610" s="35"/>
      <c r="JES1610" s="34"/>
      <c r="JEZ1610" s="35"/>
      <c r="JFA1610" s="34"/>
      <c r="JFH1610" s="35"/>
      <c r="JFI1610" s="34"/>
      <c r="JFP1610" s="35"/>
      <c r="JFQ1610" s="34"/>
      <c r="JFX1610" s="35"/>
      <c r="JFY1610" s="34"/>
      <c r="JGF1610" s="35"/>
      <c r="JGG1610" s="34"/>
      <c r="JGN1610" s="35"/>
      <c r="JGO1610" s="34"/>
      <c r="JGV1610" s="35"/>
      <c r="JGW1610" s="34"/>
      <c r="JHD1610" s="35"/>
      <c r="JHE1610" s="34"/>
      <c r="JHL1610" s="35"/>
      <c r="JHM1610" s="34"/>
      <c r="JHT1610" s="35"/>
      <c r="JHU1610" s="34"/>
      <c r="JIB1610" s="35"/>
      <c r="JIC1610" s="34"/>
      <c r="JIJ1610" s="35"/>
      <c r="JIK1610" s="34"/>
      <c r="JIR1610" s="35"/>
      <c r="JIS1610" s="34"/>
      <c r="JIZ1610" s="35"/>
      <c r="JJA1610" s="34"/>
      <c r="JJH1610" s="35"/>
      <c r="JJI1610" s="34"/>
      <c r="JJP1610" s="35"/>
      <c r="JJQ1610" s="34"/>
      <c r="JJX1610" s="35"/>
      <c r="JJY1610" s="34"/>
      <c r="JKF1610" s="35"/>
      <c r="JKG1610" s="34"/>
      <c r="JKN1610" s="35"/>
      <c r="JKO1610" s="34"/>
      <c r="JKV1610" s="35"/>
      <c r="JKW1610" s="34"/>
      <c r="JLD1610" s="35"/>
      <c r="JLE1610" s="34"/>
      <c r="JLL1610" s="35"/>
      <c r="JLM1610" s="34"/>
      <c r="JLT1610" s="35"/>
      <c r="JLU1610" s="34"/>
      <c r="JMB1610" s="35"/>
      <c r="JMC1610" s="34"/>
      <c r="JMJ1610" s="35"/>
      <c r="JMK1610" s="34"/>
      <c r="JMR1610" s="35"/>
      <c r="JMS1610" s="34"/>
      <c r="JMZ1610" s="35"/>
      <c r="JNA1610" s="34"/>
      <c r="JNH1610" s="35"/>
      <c r="JNI1610" s="34"/>
      <c r="JNP1610" s="35"/>
      <c r="JNQ1610" s="34"/>
      <c r="JNX1610" s="35"/>
      <c r="JNY1610" s="34"/>
      <c r="JOF1610" s="35"/>
      <c r="JOG1610" s="34"/>
      <c r="JON1610" s="35"/>
      <c r="JOO1610" s="34"/>
      <c r="JOV1610" s="35"/>
      <c r="JOW1610" s="34"/>
      <c r="JPD1610" s="35"/>
      <c r="JPE1610" s="34"/>
      <c r="JPL1610" s="35"/>
      <c r="JPM1610" s="34"/>
      <c r="JPT1610" s="35"/>
      <c r="JPU1610" s="34"/>
      <c r="JQB1610" s="35"/>
      <c r="JQC1610" s="34"/>
      <c r="JQJ1610" s="35"/>
      <c r="JQK1610" s="34"/>
      <c r="JQR1610" s="35"/>
      <c r="JQS1610" s="34"/>
      <c r="JQZ1610" s="35"/>
      <c r="JRA1610" s="34"/>
      <c r="JRH1610" s="35"/>
      <c r="JRI1610" s="34"/>
      <c r="JRP1610" s="35"/>
      <c r="JRQ1610" s="34"/>
      <c r="JRX1610" s="35"/>
      <c r="JRY1610" s="34"/>
      <c r="JSF1610" s="35"/>
      <c r="JSG1610" s="34"/>
      <c r="JSN1610" s="35"/>
      <c r="JSO1610" s="34"/>
      <c r="JSV1610" s="35"/>
      <c r="JSW1610" s="34"/>
      <c r="JTD1610" s="35"/>
      <c r="JTE1610" s="34"/>
      <c r="JTL1610" s="35"/>
      <c r="JTM1610" s="34"/>
      <c r="JTT1610" s="35"/>
      <c r="JTU1610" s="34"/>
      <c r="JUB1610" s="35"/>
      <c r="JUC1610" s="34"/>
      <c r="JUJ1610" s="35"/>
      <c r="JUK1610" s="34"/>
      <c r="JUR1610" s="35"/>
      <c r="JUS1610" s="34"/>
      <c r="JUZ1610" s="35"/>
      <c r="JVA1610" s="34"/>
      <c r="JVH1610" s="35"/>
      <c r="JVI1610" s="34"/>
      <c r="JVP1610" s="35"/>
      <c r="JVQ1610" s="34"/>
      <c r="JVX1610" s="35"/>
      <c r="JVY1610" s="34"/>
      <c r="JWF1610" s="35"/>
      <c r="JWG1610" s="34"/>
      <c r="JWN1610" s="35"/>
      <c r="JWO1610" s="34"/>
      <c r="JWV1610" s="35"/>
      <c r="JWW1610" s="34"/>
      <c r="JXD1610" s="35"/>
      <c r="JXE1610" s="34"/>
      <c r="JXL1610" s="35"/>
      <c r="JXM1610" s="34"/>
      <c r="JXT1610" s="35"/>
      <c r="JXU1610" s="34"/>
      <c r="JYB1610" s="35"/>
      <c r="JYC1610" s="34"/>
      <c r="JYJ1610" s="35"/>
      <c r="JYK1610" s="34"/>
      <c r="JYR1610" s="35"/>
      <c r="JYS1610" s="34"/>
      <c r="JYZ1610" s="35"/>
      <c r="JZA1610" s="34"/>
      <c r="JZH1610" s="35"/>
      <c r="JZI1610" s="34"/>
      <c r="JZP1610" s="35"/>
      <c r="JZQ1610" s="34"/>
      <c r="JZX1610" s="35"/>
      <c r="JZY1610" s="34"/>
      <c r="KAF1610" s="35"/>
      <c r="KAG1610" s="34"/>
      <c r="KAN1610" s="35"/>
      <c r="KAO1610" s="34"/>
      <c r="KAV1610" s="35"/>
      <c r="KAW1610" s="34"/>
      <c r="KBD1610" s="35"/>
      <c r="KBE1610" s="34"/>
      <c r="KBL1610" s="35"/>
      <c r="KBM1610" s="34"/>
      <c r="KBT1610" s="35"/>
      <c r="KBU1610" s="34"/>
      <c r="KCB1610" s="35"/>
      <c r="KCC1610" s="34"/>
      <c r="KCJ1610" s="35"/>
      <c r="KCK1610" s="34"/>
      <c r="KCR1610" s="35"/>
      <c r="KCS1610" s="34"/>
      <c r="KCZ1610" s="35"/>
      <c r="KDA1610" s="34"/>
      <c r="KDH1610" s="35"/>
      <c r="KDI1610" s="34"/>
      <c r="KDP1610" s="35"/>
      <c r="KDQ1610" s="34"/>
      <c r="KDX1610" s="35"/>
      <c r="KDY1610" s="34"/>
      <c r="KEF1610" s="35"/>
      <c r="KEG1610" s="34"/>
      <c r="KEN1610" s="35"/>
      <c r="KEO1610" s="34"/>
      <c r="KEV1610" s="35"/>
      <c r="KEW1610" s="34"/>
      <c r="KFD1610" s="35"/>
      <c r="KFE1610" s="34"/>
      <c r="KFL1610" s="35"/>
      <c r="KFM1610" s="34"/>
      <c r="KFT1610" s="35"/>
      <c r="KFU1610" s="34"/>
      <c r="KGB1610" s="35"/>
      <c r="KGC1610" s="34"/>
      <c r="KGJ1610" s="35"/>
      <c r="KGK1610" s="34"/>
      <c r="KGR1610" s="35"/>
      <c r="KGS1610" s="34"/>
      <c r="KGZ1610" s="35"/>
      <c r="KHA1610" s="34"/>
      <c r="KHH1610" s="35"/>
      <c r="KHI1610" s="34"/>
      <c r="KHP1610" s="35"/>
      <c r="KHQ1610" s="34"/>
      <c r="KHX1610" s="35"/>
      <c r="KHY1610" s="34"/>
      <c r="KIF1610" s="35"/>
      <c r="KIG1610" s="34"/>
      <c r="KIN1610" s="35"/>
      <c r="KIO1610" s="34"/>
      <c r="KIV1610" s="35"/>
      <c r="KIW1610" s="34"/>
      <c r="KJD1610" s="35"/>
      <c r="KJE1610" s="34"/>
      <c r="KJL1610" s="35"/>
      <c r="KJM1610" s="34"/>
      <c r="KJT1610" s="35"/>
      <c r="KJU1610" s="34"/>
      <c r="KKB1610" s="35"/>
      <c r="KKC1610" s="34"/>
      <c r="KKJ1610" s="35"/>
      <c r="KKK1610" s="34"/>
      <c r="KKR1610" s="35"/>
      <c r="KKS1610" s="34"/>
      <c r="KKZ1610" s="35"/>
      <c r="KLA1610" s="34"/>
      <c r="KLH1610" s="35"/>
      <c r="KLI1610" s="34"/>
      <c r="KLP1610" s="35"/>
      <c r="KLQ1610" s="34"/>
      <c r="KLX1610" s="35"/>
      <c r="KLY1610" s="34"/>
      <c r="KMF1610" s="35"/>
      <c r="KMG1610" s="34"/>
      <c r="KMN1610" s="35"/>
      <c r="KMO1610" s="34"/>
      <c r="KMV1610" s="35"/>
      <c r="KMW1610" s="34"/>
      <c r="KND1610" s="35"/>
      <c r="KNE1610" s="34"/>
      <c r="KNL1610" s="35"/>
      <c r="KNM1610" s="34"/>
      <c r="KNT1610" s="35"/>
      <c r="KNU1610" s="34"/>
      <c r="KOB1610" s="35"/>
      <c r="KOC1610" s="34"/>
      <c r="KOJ1610" s="35"/>
      <c r="KOK1610" s="34"/>
      <c r="KOR1610" s="35"/>
      <c r="KOS1610" s="34"/>
      <c r="KOZ1610" s="35"/>
      <c r="KPA1610" s="34"/>
      <c r="KPH1610" s="35"/>
      <c r="KPI1610" s="34"/>
      <c r="KPP1610" s="35"/>
      <c r="KPQ1610" s="34"/>
      <c r="KPX1610" s="35"/>
      <c r="KPY1610" s="34"/>
      <c r="KQF1610" s="35"/>
      <c r="KQG1610" s="34"/>
      <c r="KQN1610" s="35"/>
      <c r="KQO1610" s="34"/>
      <c r="KQV1610" s="35"/>
      <c r="KQW1610" s="34"/>
      <c r="KRD1610" s="35"/>
      <c r="KRE1610" s="34"/>
      <c r="KRL1610" s="35"/>
      <c r="KRM1610" s="34"/>
      <c r="KRT1610" s="35"/>
      <c r="KRU1610" s="34"/>
      <c r="KSB1610" s="35"/>
      <c r="KSC1610" s="34"/>
      <c r="KSJ1610" s="35"/>
      <c r="KSK1610" s="34"/>
      <c r="KSR1610" s="35"/>
      <c r="KSS1610" s="34"/>
      <c r="KSZ1610" s="35"/>
      <c r="KTA1610" s="34"/>
      <c r="KTH1610" s="35"/>
      <c r="KTI1610" s="34"/>
      <c r="KTP1610" s="35"/>
      <c r="KTQ1610" s="34"/>
      <c r="KTX1610" s="35"/>
      <c r="KTY1610" s="34"/>
      <c r="KUF1610" s="35"/>
      <c r="KUG1610" s="34"/>
      <c r="KUN1610" s="35"/>
      <c r="KUO1610" s="34"/>
      <c r="KUV1610" s="35"/>
      <c r="KUW1610" s="34"/>
      <c r="KVD1610" s="35"/>
      <c r="KVE1610" s="34"/>
      <c r="KVL1610" s="35"/>
      <c r="KVM1610" s="34"/>
      <c r="KVT1610" s="35"/>
      <c r="KVU1610" s="34"/>
      <c r="KWB1610" s="35"/>
      <c r="KWC1610" s="34"/>
      <c r="KWJ1610" s="35"/>
      <c r="KWK1610" s="34"/>
      <c r="KWR1610" s="35"/>
      <c r="KWS1610" s="34"/>
      <c r="KWZ1610" s="35"/>
      <c r="KXA1610" s="34"/>
      <c r="KXH1610" s="35"/>
      <c r="KXI1610" s="34"/>
      <c r="KXP1610" s="35"/>
      <c r="KXQ1610" s="34"/>
      <c r="KXX1610" s="35"/>
      <c r="KXY1610" s="34"/>
      <c r="KYF1610" s="35"/>
      <c r="KYG1610" s="34"/>
      <c r="KYN1610" s="35"/>
      <c r="KYO1610" s="34"/>
      <c r="KYV1610" s="35"/>
      <c r="KYW1610" s="34"/>
      <c r="KZD1610" s="35"/>
      <c r="KZE1610" s="34"/>
      <c r="KZL1610" s="35"/>
      <c r="KZM1610" s="34"/>
      <c r="KZT1610" s="35"/>
      <c r="KZU1610" s="34"/>
      <c r="LAB1610" s="35"/>
      <c r="LAC1610" s="34"/>
      <c r="LAJ1610" s="35"/>
      <c r="LAK1610" s="34"/>
      <c r="LAR1610" s="35"/>
      <c r="LAS1610" s="34"/>
      <c r="LAZ1610" s="35"/>
      <c r="LBA1610" s="34"/>
      <c r="LBH1610" s="35"/>
      <c r="LBI1610" s="34"/>
      <c r="LBP1610" s="35"/>
      <c r="LBQ1610" s="34"/>
      <c r="LBX1610" s="35"/>
      <c r="LBY1610" s="34"/>
      <c r="LCF1610" s="35"/>
      <c r="LCG1610" s="34"/>
      <c r="LCN1610" s="35"/>
      <c r="LCO1610" s="34"/>
      <c r="LCV1610" s="35"/>
      <c r="LCW1610" s="34"/>
      <c r="LDD1610" s="35"/>
      <c r="LDE1610" s="34"/>
      <c r="LDL1610" s="35"/>
      <c r="LDM1610" s="34"/>
      <c r="LDT1610" s="35"/>
      <c r="LDU1610" s="34"/>
      <c r="LEB1610" s="35"/>
      <c r="LEC1610" s="34"/>
      <c r="LEJ1610" s="35"/>
      <c r="LEK1610" s="34"/>
      <c r="LER1610" s="35"/>
      <c r="LES1610" s="34"/>
      <c r="LEZ1610" s="35"/>
      <c r="LFA1610" s="34"/>
      <c r="LFH1610" s="35"/>
      <c r="LFI1610" s="34"/>
      <c r="LFP1610" s="35"/>
      <c r="LFQ1610" s="34"/>
      <c r="LFX1610" s="35"/>
      <c r="LFY1610" s="34"/>
      <c r="LGF1610" s="35"/>
      <c r="LGG1610" s="34"/>
      <c r="LGN1610" s="35"/>
      <c r="LGO1610" s="34"/>
      <c r="LGV1610" s="35"/>
      <c r="LGW1610" s="34"/>
      <c r="LHD1610" s="35"/>
      <c r="LHE1610" s="34"/>
      <c r="LHL1610" s="35"/>
      <c r="LHM1610" s="34"/>
      <c r="LHT1610" s="35"/>
      <c r="LHU1610" s="34"/>
      <c r="LIB1610" s="35"/>
      <c r="LIC1610" s="34"/>
      <c r="LIJ1610" s="35"/>
      <c r="LIK1610" s="34"/>
      <c r="LIR1610" s="35"/>
      <c r="LIS1610" s="34"/>
      <c r="LIZ1610" s="35"/>
      <c r="LJA1610" s="34"/>
      <c r="LJH1610" s="35"/>
      <c r="LJI1610" s="34"/>
      <c r="LJP1610" s="35"/>
      <c r="LJQ1610" s="34"/>
      <c r="LJX1610" s="35"/>
      <c r="LJY1610" s="34"/>
      <c r="LKF1610" s="35"/>
      <c r="LKG1610" s="34"/>
      <c r="LKN1610" s="35"/>
      <c r="LKO1610" s="34"/>
      <c r="LKV1610" s="35"/>
      <c r="LKW1610" s="34"/>
      <c r="LLD1610" s="35"/>
      <c r="LLE1610" s="34"/>
      <c r="LLL1610" s="35"/>
      <c r="LLM1610" s="34"/>
      <c r="LLT1610" s="35"/>
      <c r="LLU1610" s="34"/>
      <c r="LMB1610" s="35"/>
      <c r="LMC1610" s="34"/>
      <c r="LMJ1610" s="35"/>
      <c r="LMK1610" s="34"/>
      <c r="LMR1610" s="35"/>
      <c r="LMS1610" s="34"/>
      <c r="LMZ1610" s="35"/>
      <c r="LNA1610" s="34"/>
      <c r="LNH1610" s="35"/>
      <c r="LNI1610" s="34"/>
      <c r="LNP1610" s="35"/>
      <c r="LNQ1610" s="34"/>
      <c r="LNX1610" s="35"/>
      <c r="LNY1610" s="34"/>
      <c r="LOF1610" s="35"/>
      <c r="LOG1610" s="34"/>
      <c r="LON1610" s="35"/>
      <c r="LOO1610" s="34"/>
      <c r="LOV1610" s="35"/>
      <c r="LOW1610" s="34"/>
      <c r="LPD1610" s="35"/>
      <c r="LPE1610" s="34"/>
      <c r="LPL1610" s="35"/>
      <c r="LPM1610" s="34"/>
      <c r="LPT1610" s="35"/>
      <c r="LPU1610" s="34"/>
      <c r="LQB1610" s="35"/>
      <c r="LQC1610" s="34"/>
      <c r="LQJ1610" s="35"/>
      <c r="LQK1610" s="34"/>
      <c r="LQR1610" s="35"/>
      <c r="LQS1610" s="34"/>
      <c r="LQZ1610" s="35"/>
      <c r="LRA1610" s="34"/>
      <c r="LRH1610" s="35"/>
      <c r="LRI1610" s="34"/>
      <c r="LRP1610" s="35"/>
      <c r="LRQ1610" s="34"/>
      <c r="LRX1610" s="35"/>
      <c r="LRY1610" s="34"/>
      <c r="LSF1610" s="35"/>
      <c r="LSG1610" s="34"/>
      <c r="LSN1610" s="35"/>
      <c r="LSO1610" s="34"/>
      <c r="LSV1610" s="35"/>
      <c r="LSW1610" s="34"/>
      <c r="LTD1610" s="35"/>
      <c r="LTE1610" s="34"/>
      <c r="LTL1610" s="35"/>
      <c r="LTM1610" s="34"/>
      <c r="LTT1610" s="35"/>
      <c r="LTU1610" s="34"/>
      <c r="LUB1610" s="35"/>
      <c r="LUC1610" s="34"/>
      <c r="LUJ1610" s="35"/>
      <c r="LUK1610" s="34"/>
      <c r="LUR1610" s="35"/>
      <c r="LUS1610" s="34"/>
      <c r="LUZ1610" s="35"/>
      <c r="LVA1610" s="34"/>
      <c r="LVH1610" s="35"/>
      <c r="LVI1610" s="34"/>
      <c r="LVP1610" s="35"/>
      <c r="LVQ1610" s="34"/>
      <c r="LVX1610" s="35"/>
      <c r="LVY1610" s="34"/>
      <c r="LWF1610" s="35"/>
      <c r="LWG1610" s="34"/>
      <c r="LWN1610" s="35"/>
      <c r="LWO1610" s="34"/>
      <c r="LWV1610" s="35"/>
      <c r="LWW1610" s="34"/>
      <c r="LXD1610" s="35"/>
      <c r="LXE1610" s="34"/>
      <c r="LXL1610" s="35"/>
      <c r="LXM1610" s="34"/>
      <c r="LXT1610" s="35"/>
      <c r="LXU1610" s="34"/>
      <c r="LYB1610" s="35"/>
      <c r="LYC1610" s="34"/>
      <c r="LYJ1610" s="35"/>
      <c r="LYK1610" s="34"/>
      <c r="LYR1610" s="35"/>
      <c r="LYS1610" s="34"/>
      <c r="LYZ1610" s="35"/>
      <c r="LZA1610" s="34"/>
      <c r="LZH1610" s="35"/>
      <c r="LZI1610" s="34"/>
      <c r="LZP1610" s="35"/>
      <c r="LZQ1610" s="34"/>
      <c r="LZX1610" s="35"/>
      <c r="LZY1610" s="34"/>
      <c r="MAF1610" s="35"/>
      <c r="MAG1610" s="34"/>
      <c r="MAN1610" s="35"/>
      <c r="MAO1610" s="34"/>
      <c r="MAV1610" s="35"/>
      <c r="MAW1610" s="34"/>
      <c r="MBD1610" s="35"/>
      <c r="MBE1610" s="34"/>
      <c r="MBL1610" s="35"/>
      <c r="MBM1610" s="34"/>
      <c r="MBT1610" s="35"/>
      <c r="MBU1610" s="34"/>
      <c r="MCB1610" s="35"/>
      <c r="MCC1610" s="34"/>
      <c r="MCJ1610" s="35"/>
      <c r="MCK1610" s="34"/>
      <c r="MCR1610" s="35"/>
      <c r="MCS1610" s="34"/>
      <c r="MCZ1610" s="35"/>
      <c r="MDA1610" s="34"/>
      <c r="MDH1610" s="35"/>
      <c r="MDI1610" s="34"/>
      <c r="MDP1610" s="35"/>
      <c r="MDQ1610" s="34"/>
      <c r="MDX1610" s="35"/>
      <c r="MDY1610" s="34"/>
      <c r="MEF1610" s="35"/>
      <c r="MEG1610" s="34"/>
      <c r="MEN1610" s="35"/>
      <c r="MEO1610" s="34"/>
      <c r="MEV1610" s="35"/>
      <c r="MEW1610" s="34"/>
      <c r="MFD1610" s="35"/>
      <c r="MFE1610" s="34"/>
      <c r="MFL1610" s="35"/>
      <c r="MFM1610" s="34"/>
      <c r="MFT1610" s="35"/>
      <c r="MFU1610" s="34"/>
      <c r="MGB1610" s="35"/>
      <c r="MGC1610" s="34"/>
      <c r="MGJ1610" s="35"/>
      <c r="MGK1610" s="34"/>
      <c r="MGR1610" s="35"/>
      <c r="MGS1610" s="34"/>
      <c r="MGZ1610" s="35"/>
      <c r="MHA1610" s="34"/>
      <c r="MHH1610" s="35"/>
      <c r="MHI1610" s="34"/>
      <c r="MHP1610" s="35"/>
      <c r="MHQ1610" s="34"/>
      <c r="MHX1610" s="35"/>
      <c r="MHY1610" s="34"/>
      <c r="MIF1610" s="35"/>
      <c r="MIG1610" s="34"/>
      <c r="MIN1610" s="35"/>
      <c r="MIO1610" s="34"/>
      <c r="MIV1610" s="35"/>
      <c r="MIW1610" s="34"/>
      <c r="MJD1610" s="35"/>
      <c r="MJE1610" s="34"/>
      <c r="MJL1610" s="35"/>
      <c r="MJM1610" s="34"/>
      <c r="MJT1610" s="35"/>
      <c r="MJU1610" s="34"/>
      <c r="MKB1610" s="35"/>
      <c r="MKC1610" s="34"/>
      <c r="MKJ1610" s="35"/>
      <c r="MKK1610" s="34"/>
      <c r="MKR1610" s="35"/>
      <c r="MKS1610" s="34"/>
      <c r="MKZ1610" s="35"/>
      <c r="MLA1610" s="34"/>
      <c r="MLH1610" s="35"/>
      <c r="MLI1610" s="34"/>
      <c r="MLP1610" s="35"/>
      <c r="MLQ1610" s="34"/>
      <c r="MLX1610" s="35"/>
      <c r="MLY1610" s="34"/>
      <c r="MMF1610" s="35"/>
      <c r="MMG1610" s="34"/>
      <c r="MMN1610" s="35"/>
      <c r="MMO1610" s="34"/>
      <c r="MMV1610" s="35"/>
      <c r="MMW1610" s="34"/>
      <c r="MND1610" s="35"/>
      <c r="MNE1610" s="34"/>
      <c r="MNL1610" s="35"/>
      <c r="MNM1610" s="34"/>
      <c r="MNT1610" s="35"/>
      <c r="MNU1610" s="34"/>
      <c r="MOB1610" s="35"/>
      <c r="MOC1610" s="34"/>
      <c r="MOJ1610" s="35"/>
      <c r="MOK1610" s="34"/>
      <c r="MOR1610" s="35"/>
      <c r="MOS1610" s="34"/>
      <c r="MOZ1610" s="35"/>
      <c r="MPA1610" s="34"/>
      <c r="MPH1610" s="35"/>
      <c r="MPI1610" s="34"/>
      <c r="MPP1610" s="35"/>
      <c r="MPQ1610" s="34"/>
      <c r="MPX1610" s="35"/>
      <c r="MPY1610" s="34"/>
      <c r="MQF1610" s="35"/>
      <c r="MQG1610" s="34"/>
      <c r="MQN1610" s="35"/>
      <c r="MQO1610" s="34"/>
      <c r="MQV1610" s="35"/>
      <c r="MQW1610" s="34"/>
      <c r="MRD1610" s="35"/>
      <c r="MRE1610" s="34"/>
      <c r="MRL1610" s="35"/>
      <c r="MRM1610" s="34"/>
      <c r="MRT1610" s="35"/>
      <c r="MRU1610" s="34"/>
      <c r="MSB1610" s="35"/>
      <c r="MSC1610" s="34"/>
      <c r="MSJ1610" s="35"/>
      <c r="MSK1610" s="34"/>
      <c r="MSR1610" s="35"/>
      <c r="MSS1610" s="34"/>
      <c r="MSZ1610" s="35"/>
      <c r="MTA1610" s="34"/>
      <c r="MTH1610" s="35"/>
      <c r="MTI1610" s="34"/>
      <c r="MTP1610" s="35"/>
      <c r="MTQ1610" s="34"/>
      <c r="MTX1610" s="35"/>
      <c r="MTY1610" s="34"/>
      <c r="MUF1610" s="35"/>
      <c r="MUG1610" s="34"/>
      <c r="MUN1610" s="35"/>
      <c r="MUO1610" s="34"/>
      <c r="MUV1610" s="35"/>
      <c r="MUW1610" s="34"/>
      <c r="MVD1610" s="35"/>
      <c r="MVE1610" s="34"/>
      <c r="MVL1610" s="35"/>
      <c r="MVM1610" s="34"/>
      <c r="MVT1610" s="35"/>
      <c r="MVU1610" s="34"/>
      <c r="MWB1610" s="35"/>
      <c r="MWC1610" s="34"/>
      <c r="MWJ1610" s="35"/>
      <c r="MWK1610" s="34"/>
      <c r="MWR1610" s="35"/>
      <c r="MWS1610" s="34"/>
      <c r="MWZ1610" s="35"/>
      <c r="MXA1610" s="34"/>
      <c r="MXH1610" s="35"/>
      <c r="MXI1610" s="34"/>
      <c r="MXP1610" s="35"/>
      <c r="MXQ1610" s="34"/>
      <c r="MXX1610" s="35"/>
      <c r="MXY1610" s="34"/>
      <c r="MYF1610" s="35"/>
      <c r="MYG1610" s="34"/>
      <c r="MYN1610" s="35"/>
      <c r="MYO1610" s="34"/>
      <c r="MYV1610" s="35"/>
      <c r="MYW1610" s="34"/>
      <c r="MZD1610" s="35"/>
      <c r="MZE1610" s="34"/>
      <c r="MZL1610" s="35"/>
      <c r="MZM1610" s="34"/>
      <c r="MZT1610" s="35"/>
      <c r="MZU1610" s="34"/>
      <c r="NAB1610" s="35"/>
      <c r="NAC1610" s="34"/>
      <c r="NAJ1610" s="35"/>
      <c r="NAK1610" s="34"/>
      <c r="NAR1610" s="35"/>
      <c r="NAS1610" s="34"/>
      <c r="NAZ1610" s="35"/>
      <c r="NBA1610" s="34"/>
      <c r="NBH1610" s="35"/>
      <c r="NBI1610" s="34"/>
      <c r="NBP1610" s="35"/>
      <c r="NBQ1610" s="34"/>
      <c r="NBX1610" s="35"/>
      <c r="NBY1610" s="34"/>
      <c r="NCF1610" s="35"/>
      <c r="NCG1610" s="34"/>
      <c r="NCN1610" s="35"/>
      <c r="NCO1610" s="34"/>
      <c r="NCV1610" s="35"/>
      <c r="NCW1610" s="34"/>
      <c r="NDD1610" s="35"/>
      <c r="NDE1610" s="34"/>
      <c r="NDL1610" s="35"/>
      <c r="NDM1610" s="34"/>
      <c r="NDT1610" s="35"/>
      <c r="NDU1610" s="34"/>
      <c r="NEB1610" s="35"/>
      <c r="NEC1610" s="34"/>
      <c r="NEJ1610" s="35"/>
      <c r="NEK1610" s="34"/>
      <c r="NER1610" s="35"/>
      <c r="NES1610" s="34"/>
      <c r="NEZ1610" s="35"/>
      <c r="NFA1610" s="34"/>
      <c r="NFH1610" s="35"/>
      <c r="NFI1610" s="34"/>
      <c r="NFP1610" s="35"/>
      <c r="NFQ1610" s="34"/>
      <c r="NFX1610" s="35"/>
      <c r="NFY1610" s="34"/>
      <c r="NGF1610" s="35"/>
      <c r="NGG1610" s="34"/>
      <c r="NGN1610" s="35"/>
      <c r="NGO1610" s="34"/>
      <c r="NGV1610" s="35"/>
      <c r="NGW1610" s="34"/>
      <c r="NHD1610" s="35"/>
      <c r="NHE1610" s="34"/>
      <c r="NHL1610" s="35"/>
      <c r="NHM1610" s="34"/>
      <c r="NHT1610" s="35"/>
      <c r="NHU1610" s="34"/>
      <c r="NIB1610" s="35"/>
      <c r="NIC1610" s="34"/>
      <c r="NIJ1610" s="35"/>
      <c r="NIK1610" s="34"/>
      <c r="NIR1610" s="35"/>
      <c r="NIS1610" s="34"/>
      <c r="NIZ1610" s="35"/>
      <c r="NJA1610" s="34"/>
      <c r="NJH1610" s="35"/>
      <c r="NJI1610" s="34"/>
      <c r="NJP1610" s="35"/>
      <c r="NJQ1610" s="34"/>
      <c r="NJX1610" s="35"/>
      <c r="NJY1610" s="34"/>
      <c r="NKF1610" s="35"/>
      <c r="NKG1610" s="34"/>
      <c r="NKN1610" s="35"/>
      <c r="NKO1610" s="34"/>
      <c r="NKV1610" s="35"/>
      <c r="NKW1610" s="34"/>
      <c r="NLD1610" s="35"/>
      <c r="NLE1610" s="34"/>
      <c r="NLL1610" s="35"/>
      <c r="NLM1610" s="34"/>
      <c r="NLT1610" s="35"/>
      <c r="NLU1610" s="34"/>
      <c r="NMB1610" s="35"/>
      <c r="NMC1610" s="34"/>
      <c r="NMJ1610" s="35"/>
      <c r="NMK1610" s="34"/>
      <c r="NMR1610" s="35"/>
      <c r="NMS1610" s="34"/>
      <c r="NMZ1610" s="35"/>
      <c r="NNA1610" s="34"/>
      <c r="NNH1610" s="35"/>
      <c r="NNI1610" s="34"/>
      <c r="NNP1610" s="35"/>
      <c r="NNQ1610" s="34"/>
      <c r="NNX1610" s="35"/>
      <c r="NNY1610" s="34"/>
      <c r="NOF1610" s="35"/>
      <c r="NOG1610" s="34"/>
      <c r="NON1610" s="35"/>
      <c r="NOO1610" s="34"/>
      <c r="NOV1610" s="35"/>
      <c r="NOW1610" s="34"/>
      <c r="NPD1610" s="35"/>
      <c r="NPE1610" s="34"/>
      <c r="NPL1610" s="35"/>
      <c r="NPM1610" s="34"/>
      <c r="NPT1610" s="35"/>
      <c r="NPU1610" s="34"/>
      <c r="NQB1610" s="35"/>
      <c r="NQC1610" s="34"/>
      <c r="NQJ1610" s="35"/>
      <c r="NQK1610" s="34"/>
      <c r="NQR1610" s="35"/>
      <c r="NQS1610" s="34"/>
      <c r="NQZ1610" s="35"/>
      <c r="NRA1610" s="34"/>
      <c r="NRH1610" s="35"/>
      <c r="NRI1610" s="34"/>
      <c r="NRP1610" s="35"/>
      <c r="NRQ1610" s="34"/>
      <c r="NRX1610" s="35"/>
      <c r="NRY1610" s="34"/>
      <c r="NSF1610" s="35"/>
      <c r="NSG1610" s="34"/>
      <c r="NSN1610" s="35"/>
      <c r="NSO1610" s="34"/>
      <c r="NSV1610" s="35"/>
      <c r="NSW1610" s="34"/>
      <c r="NTD1610" s="35"/>
      <c r="NTE1610" s="34"/>
      <c r="NTL1610" s="35"/>
      <c r="NTM1610" s="34"/>
      <c r="NTT1610" s="35"/>
      <c r="NTU1610" s="34"/>
      <c r="NUB1610" s="35"/>
      <c r="NUC1610" s="34"/>
      <c r="NUJ1610" s="35"/>
      <c r="NUK1610" s="34"/>
      <c r="NUR1610" s="35"/>
      <c r="NUS1610" s="34"/>
      <c r="NUZ1610" s="35"/>
      <c r="NVA1610" s="34"/>
      <c r="NVH1610" s="35"/>
      <c r="NVI1610" s="34"/>
      <c r="NVP1610" s="35"/>
      <c r="NVQ1610" s="34"/>
      <c r="NVX1610" s="35"/>
      <c r="NVY1610" s="34"/>
      <c r="NWF1610" s="35"/>
      <c r="NWG1610" s="34"/>
      <c r="NWN1610" s="35"/>
      <c r="NWO1610" s="34"/>
      <c r="NWV1610" s="35"/>
      <c r="NWW1610" s="34"/>
      <c r="NXD1610" s="35"/>
      <c r="NXE1610" s="34"/>
      <c r="NXL1610" s="35"/>
      <c r="NXM1610" s="34"/>
      <c r="NXT1610" s="35"/>
      <c r="NXU1610" s="34"/>
      <c r="NYB1610" s="35"/>
      <c r="NYC1610" s="34"/>
      <c r="NYJ1610" s="35"/>
      <c r="NYK1610" s="34"/>
      <c r="NYR1610" s="35"/>
      <c r="NYS1610" s="34"/>
      <c r="NYZ1610" s="35"/>
      <c r="NZA1610" s="34"/>
      <c r="NZH1610" s="35"/>
      <c r="NZI1610" s="34"/>
      <c r="NZP1610" s="35"/>
      <c r="NZQ1610" s="34"/>
      <c r="NZX1610" s="35"/>
      <c r="NZY1610" s="34"/>
      <c r="OAF1610" s="35"/>
      <c r="OAG1610" s="34"/>
      <c r="OAN1610" s="35"/>
      <c r="OAO1610" s="34"/>
      <c r="OAV1610" s="35"/>
      <c r="OAW1610" s="34"/>
      <c r="OBD1610" s="35"/>
      <c r="OBE1610" s="34"/>
      <c r="OBL1610" s="35"/>
      <c r="OBM1610" s="34"/>
      <c r="OBT1610" s="35"/>
      <c r="OBU1610" s="34"/>
      <c r="OCB1610" s="35"/>
      <c r="OCC1610" s="34"/>
      <c r="OCJ1610" s="35"/>
      <c r="OCK1610" s="34"/>
      <c r="OCR1610" s="35"/>
      <c r="OCS1610" s="34"/>
      <c r="OCZ1610" s="35"/>
      <c r="ODA1610" s="34"/>
      <c r="ODH1610" s="35"/>
      <c r="ODI1610" s="34"/>
      <c r="ODP1610" s="35"/>
      <c r="ODQ1610" s="34"/>
      <c r="ODX1610" s="35"/>
      <c r="ODY1610" s="34"/>
      <c r="OEF1610" s="35"/>
      <c r="OEG1610" s="34"/>
      <c r="OEN1610" s="35"/>
      <c r="OEO1610" s="34"/>
      <c r="OEV1610" s="35"/>
      <c r="OEW1610" s="34"/>
      <c r="OFD1610" s="35"/>
      <c r="OFE1610" s="34"/>
      <c r="OFL1610" s="35"/>
      <c r="OFM1610" s="34"/>
      <c r="OFT1610" s="35"/>
      <c r="OFU1610" s="34"/>
      <c r="OGB1610" s="35"/>
      <c r="OGC1610" s="34"/>
      <c r="OGJ1610" s="35"/>
      <c r="OGK1610" s="34"/>
      <c r="OGR1610" s="35"/>
      <c r="OGS1610" s="34"/>
      <c r="OGZ1610" s="35"/>
      <c r="OHA1610" s="34"/>
      <c r="OHH1610" s="35"/>
      <c r="OHI1610" s="34"/>
      <c r="OHP1610" s="35"/>
      <c r="OHQ1610" s="34"/>
      <c r="OHX1610" s="35"/>
      <c r="OHY1610" s="34"/>
      <c r="OIF1610" s="35"/>
      <c r="OIG1610" s="34"/>
      <c r="OIN1610" s="35"/>
      <c r="OIO1610" s="34"/>
      <c r="OIV1610" s="35"/>
      <c r="OIW1610" s="34"/>
      <c r="OJD1610" s="35"/>
      <c r="OJE1610" s="34"/>
      <c r="OJL1610" s="35"/>
      <c r="OJM1610" s="34"/>
      <c r="OJT1610" s="35"/>
      <c r="OJU1610" s="34"/>
      <c r="OKB1610" s="35"/>
      <c r="OKC1610" s="34"/>
      <c r="OKJ1610" s="35"/>
      <c r="OKK1610" s="34"/>
      <c r="OKR1610" s="35"/>
      <c r="OKS1610" s="34"/>
      <c r="OKZ1610" s="35"/>
      <c r="OLA1610" s="34"/>
      <c r="OLH1610" s="35"/>
      <c r="OLI1610" s="34"/>
      <c r="OLP1610" s="35"/>
      <c r="OLQ1610" s="34"/>
      <c r="OLX1610" s="35"/>
      <c r="OLY1610" s="34"/>
      <c r="OMF1610" s="35"/>
      <c r="OMG1610" s="34"/>
      <c r="OMN1610" s="35"/>
      <c r="OMO1610" s="34"/>
      <c r="OMV1610" s="35"/>
      <c r="OMW1610" s="34"/>
      <c r="OND1610" s="35"/>
      <c r="ONE1610" s="34"/>
      <c r="ONL1610" s="35"/>
      <c r="ONM1610" s="34"/>
      <c r="ONT1610" s="35"/>
      <c r="ONU1610" s="34"/>
      <c r="OOB1610" s="35"/>
      <c r="OOC1610" s="34"/>
      <c r="OOJ1610" s="35"/>
      <c r="OOK1610" s="34"/>
      <c r="OOR1610" s="35"/>
      <c r="OOS1610" s="34"/>
      <c r="OOZ1610" s="35"/>
      <c r="OPA1610" s="34"/>
      <c r="OPH1610" s="35"/>
      <c r="OPI1610" s="34"/>
      <c r="OPP1610" s="35"/>
      <c r="OPQ1610" s="34"/>
      <c r="OPX1610" s="35"/>
      <c r="OPY1610" s="34"/>
      <c r="OQF1610" s="35"/>
      <c r="OQG1610" s="34"/>
      <c r="OQN1610" s="35"/>
      <c r="OQO1610" s="34"/>
      <c r="OQV1610" s="35"/>
      <c r="OQW1610" s="34"/>
      <c r="ORD1610" s="35"/>
      <c r="ORE1610" s="34"/>
      <c r="ORL1610" s="35"/>
      <c r="ORM1610" s="34"/>
      <c r="ORT1610" s="35"/>
      <c r="ORU1610" s="34"/>
      <c r="OSB1610" s="35"/>
      <c r="OSC1610" s="34"/>
      <c r="OSJ1610" s="35"/>
      <c r="OSK1610" s="34"/>
      <c r="OSR1610" s="35"/>
      <c r="OSS1610" s="34"/>
      <c r="OSZ1610" s="35"/>
      <c r="OTA1610" s="34"/>
      <c r="OTH1610" s="35"/>
      <c r="OTI1610" s="34"/>
      <c r="OTP1610" s="35"/>
      <c r="OTQ1610" s="34"/>
      <c r="OTX1610" s="35"/>
      <c r="OTY1610" s="34"/>
      <c r="OUF1610" s="35"/>
      <c r="OUG1610" s="34"/>
      <c r="OUN1610" s="35"/>
      <c r="OUO1610" s="34"/>
      <c r="OUV1610" s="35"/>
      <c r="OUW1610" s="34"/>
      <c r="OVD1610" s="35"/>
      <c r="OVE1610" s="34"/>
      <c r="OVL1610" s="35"/>
      <c r="OVM1610" s="34"/>
      <c r="OVT1610" s="35"/>
      <c r="OVU1610" s="34"/>
      <c r="OWB1610" s="35"/>
      <c r="OWC1610" s="34"/>
      <c r="OWJ1610" s="35"/>
      <c r="OWK1610" s="34"/>
      <c r="OWR1610" s="35"/>
      <c r="OWS1610" s="34"/>
      <c r="OWZ1610" s="35"/>
      <c r="OXA1610" s="34"/>
      <c r="OXH1610" s="35"/>
      <c r="OXI1610" s="34"/>
      <c r="OXP1610" s="35"/>
      <c r="OXQ1610" s="34"/>
      <c r="OXX1610" s="35"/>
      <c r="OXY1610" s="34"/>
      <c r="OYF1610" s="35"/>
      <c r="OYG1610" s="34"/>
      <c r="OYN1610" s="35"/>
      <c r="OYO1610" s="34"/>
      <c r="OYV1610" s="35"/>
      <c r="OYW1610" s="34"/>
      <c r="OZD1610" s="35"/>
      <c r="OZE1610" s="34"/>
      <c r="OZL1610" s="35"/>
      <c r="OZM1610" s="34"/>
      <c r="OZT1610" s="35"/>
      <c r="OZU1610" s="34"/>
      <c r="PAB1610" s="35"/>
      <c r="PAC1610" s="34"/>
      <c r="PAJ1610" s="35"/>
      <c r="PAK1610" s="34"/>
      <c r="PAR1610" s="35"/>
      <c r="PAS1610" s="34"/>
      <c r="PAZ1610" s="35"/>
      <c r="PBA1610" s="34"/>
      <c r="PBH1610" s="35"/>
      <c r="PBI1610" s="34"/>
      <c r="PBP1610" s="35"/>
      <c r="PBQ1610" s="34"/>
      <c r="PBX1610" s="35"/>
      <c r="PBY1610" s="34"/>
      <c r="PCF1610" s="35"/>
      <c r="PCG1610" s="34"/>
      <c r="PCN1610" s="35"/>
      <c r="PCO1610" s="34"/>
      <c r="PCV1610" s="35"/>
      <c r="PCW1610" s="34"/>
      <c r="PDD1610" s="35"/>
      <c r="PDE1610" s="34"/>
      <c r="PDL1610" s="35"/>
      <c r="PDM1610" s="34"/>
      <c r="PDT1610" s="35"/>
      <c r="PDU1610" s="34"/>
      <c r="PEB1610" s="35"/>
      <c r="PEC1610" s="34"/>
      <c r="PEJ1610" s="35"/>
      <c r="PEK1610" s="34"/>
      <c r="PER1610" s="35"/>
      <c r="PES1610" s="34"/>
      <c r="PEZ1610" s="35"/>
      <c r="PFA1610" s="34"/>
      <c r="PFH1610" s="35"/>
      <c r="PFI1610" s="34"/>
      <c r="PFP1610" s="35"/>
      <c r="PFQ1610" s="34"/>
      <c r="PFX1610" s="35"/>
      <c r="PFY1610" s="34"/>
      <c r="PGF1610" s="35"/>
      <c r="PGG1610" s="34"/>
      <c r="PGN1610" s="35"/>
      <c r="PGO1610" s="34"/>
      <c r="PGV1610" s="35"/>
      <c r="PGW1610" s="34"/>
      <c r="PHD1610" s="35"/>
      <c r="PHE1610" s="34"/>
      <c r="PHL1610" s="35"/>
      <c r="PHM1610" s="34"/>
      <c r="PHT1610" s="35"/>
      <c r="PHU1610" s="34"/>
      <c r="PIB1610" s="35"/>
      <c r="PIC1610" s="34"/>
      <c r="PIJ1610" s="35"/>
      <c r="PIK1610" s="34"/>
      <c r="PIR1610" s="35"/>
      <c r="PIS1610" s="34"/>
      <c r="PIZ1610" s="35"/>
      <c r="PJA1610" s="34"/>
      <c r="PJH1610" s="35"/>
      <c r="PJI1610" s="34"/>
      <c r="PJP1610" s="35"/>
      <c r="PJQ1610" s="34"/>
      <c r="PJX1610" s="35"/>
      <c r="PJY1610" s="34"/>
      <c r="PKF1610" s="35"/>
      <c r="PKG1610" s="34"/>
      <c r="PKN1610" s="35"/>
      <c r="PKO1610" s="34"/>
      <c r="PKV1610" s="35"/>
      <c r="PKW1610" s="34"/>
      <c r="PLD1610" s="35"/>
      <c r="PLE1610" s="34"/>
      <c r="PLL1610" s="35"/>
      <c r="PLM1610" s="34"/>
      <c r="PLT1610" s="35"/>
      <c r="PLU1610" s="34"/>
      <c r="PMB1610" s="35"/>
      <c r="PMC1610" s="34"/>
      <c r="PMJ1610" s="35"/>
      <c r="PMK1610" s="34"/>
      <c r="PMR1610" s="35"/>
      <c r="PMS1610" s="34"/>
      <c r="PMZ1610" s="35"/>
      <c r="PNA1610" s="34"/>
      <c r="PNH1610" s="35"/>
      <c r="PNI1610" s="34"/>
      <c r="PNP1610" s="35"/>
      <c r="PNQ1610" s="34"/>
      <c r="PNX1610" s="35"/>
      <c r="PNY1610" s="34"/>
      <c r="POF1610" s="35"/>
      <c r="POG1610" s="34"/>
      <c r="PON1610" s="35"/>
      <c r="POO1610" s="34"/>
      <c r="POV1610" s="35"/>
      <c r="POW1610" s="34"/>
      <c r="PPD1610" s="35"/>
      <c r="PPE1610" s="34"/>
      <c r="PPL1610" s="35"/>
      <c r="PPM1610" s="34"/>
      <c r="PPT1610" s="35"/>
      <c r="PPU1610" s="34"/>
      <c r="PQB1610" s="35"/>
      <c r="PQC1610" s="34"/>
      <c r="PQJ1610" s="35"/>
      <c r="PQK1610" s="34"/>
      <c r="PQR1610" s="35"/>
      <c r="PQS1610" s="34"/>
      <c r="PQZ1610" s="35"/>
      <c r="PRA1610" s="34"/>
      <c r="PRH1610" s="35"/>
      <c r="PRI1610" s="34"/>
      <c r="PRP1610" s="35"/>
      <c r="PRQ1610" s="34"/>
      <c r="PRX1610" s="35"/>
      <c r="PRY1610" s="34"/>
      <c r="PSF1610" s="35"/>
      <c r="PSG1610" s="34"/>
      <c r="PSN1610" s="35"/>
      <c r="PSO1610" s="34"/>
      <c r="PSV1610" s="35"/>
      <c r="PSW1610" s="34"/>
      <c r="PTD1610" s="35"/>
      <c r="PTE1610" s="34"/>
      <c r="PTL1610" s="35"/>
      <c r="PTM1610" s="34"/>
      <c r="PTT1610" s="35"/>
      <c r="PTU1610" s="34"/>
      <c r="PUB1610" s="35"/>
      <c r="PUC1610" s="34"/>
      <c r="PUJ1610" s="35"/>
      <c r="PUK1610" s="34"/>
      <c r="PUR1610" s="35"/>
      <c r="PUS1610" s="34"/>
      <c r="PUZ1610" s="35"/>
      <c r="PVA1610" s="34"/>
      <c r="PVH1610" s="35"/>
      <c r="PVI1610" s="34"/>
      <c r="PVP1610" s="35"/>
      <c r="PVQ1610" s="34"/>
      <c r="PVX1610" s="35"/>
      <c r="PVY1610" s="34"/>
      <c r="PWF1610" s="35"/>
      <c r="PWG1610" s="34"/>
      <c r="PWN1610" s="35"/>
      <c r="PWO1610" s="34"/>
      <c r="PWV1610" s="35"/>
      <c r="PWW1610" s="34"/>
      <c r="PXD1610" s="35"/>
      <c r="PXE1610" s="34"/>
      <c r="PXL1610" s="35"/>
      <c r="PXM1610" s="34"/>
      <c r="PXT1610" s="35"/>
      <c r="PXU1610" s="34"/>
      <c r="PYB1610" s="35"/>
      <c r="PYC1610" s="34"/>
      <c r="PYJ1610" s="35"/>
      <c r="PYK1610" s="34"/>
      <c r="PYR1610" s="35"/>
      <c r="PYS1610" s="34"/>
      <c r="PYZ1610" s="35"/>
      <c r="PZA1610" s="34"/>
      <c r="PZH1610" s="35"/>
      <c r="PZI1610" s="34"/>
      <c r="PZP1610" s="35"/>
      <c r="PZQ1610" s="34"/>
      <c r="PZX1610" s="35"/>
      <c r="PZY1610" s="34"/>
      <c r="QAF1610" s="35"/>
      <c r="QAG1610" s="34"/>
      <c r="QAN1610" s="35"/>
      <c r="QAO1610" s="34"/>
      <c r="QAV1610" s="35"/>
      <c r="QAW1610" s="34"/>
      <c r="QBD1610" s="35"/>
      <c r="QBE1610" s="34"/>
      <c r="QBL1610" s="35"/>
      <c r="QBM1610" s="34"/>
      <c r="QBT1610" s="35"/>
      <c r="QBU1610" s="34"/>
      <c r="QCB1610" s="35"/>
      <c r="QCC1610" s="34"/>
      <c r="QCJ1610" s="35"/>
      <c r="QCK1610" s="34"/>
      <c r="QCR1610" s="35"/>
      <c r="QCS1610" s="34"/>
      <c r="QCZ1610" s="35"/>
      <c r="QDA1610" s="34"/>
      <c r="QDH1610" s="35"/>
      <c r="QDI1610" s="34"/>
      <c r="QDP1610" s="35"/>
      <c r="QDQ1610" s="34"/>
      <c r="QDX1610" s="35"/>
      <c r="QDY1610" s="34"/>
      <c r="QEF1610" s="35"/>
      <c r="QEG1610" s="34"/>
      <c r="QEN1610" s="35"/>
      <c r="QEO1610" s="34"/>
      <c r="QEV1610" s="35"/>
      <c r="QEW1610" s="34"/>
      <c r="QFD1610" s="35"/>
      <c r="QFE1610" s="34"/>
      <c r="QFL1610" s="35"/>
      <c r="QFM1610" s="34"/>
      <c r="QFT1610" s="35"/>
      <c r="QFU1610" s="34"/>
      <c r="QGB1610" s="35"/>
      <c r="QGC1610" s="34"/>
      <c r="QGJ1610" s="35"/>
      <c r="QGK1610" s="34"/>
      <c r="QGR1610" s="35"/>
      <c r="QGS1610" s="34"/>
      <c r="QGZ1610" s="35"/>
      <c r="QHA1610" s="34"/>
      <c r="QHH1610" s="35"/>
      <c r="QHI1610" s="34"/>
      <c r="QHP1610" s="35"/>
      <c r="QHQ1610" s="34"/>
      <c r="QHX1610" s="35"/>
      <c r="QHY1610" s="34"/>
      <c r="QIF1610" s="35"/>
      <c r="QIG1610" s="34"/>
      <c r="QIN1610" s="35"/>
      <c r="QIO1610" s="34"/>
      <c r="QIV1610" s="35"/>
      <c r="QIW1610" s="34"/>
      <c r="QJD1610" s="35"/>
      <c r="QJE1610" s="34"/>
      <c r="QJL1610" s="35"/>
      <c r="QJM1610" s="34"/>
      <c r="QJT1610" s="35"/>
      <c r="QJU1610" s="34"/>
      <c r="QKB1610" s="35"/>
      <c r="QKC1610" s="34"/>
      <c r="QKJ1610" s="35"/>
      <c r="QKK1610" s="34"/>
      <c r="QKR1610" s="35"/>
      <c r="QKS1610" s="34"/>
      <c r="QKZ1610" s="35"/>
      <c r="QLA1610" s="34"/>
      <c r="QLH1610" s="35"/>
      <c r="QLI1610" s="34"/>
      <c r="QLP1610" s="35"/>
      <c r="QLQ1610" s="34"/>
      <c r="QLX1610" s="35"/>
      <c r="QLY1610" s="34"/>
      <c r="QMF1610" s="35"/>
      <c r="QMG1610" s="34"/>
      <c r="QMN1610" s="35"/>
      <c r="QMO1610" s="34"/>
      <c r="QMV1610" s="35"/>
      <c r="QMW1610" s="34"/>
      <c r="QND1610" s="35"/>
      <c r="QNE1610" s="34"/>
      <c r="QNL1610" s="35"/>
      <c r="QNM1610" s="34"/>
      <c r="QNT1610" s="35"/>
      <c r="QNU1610" s="34"/>
      <c r="QOB1610" s="35"/>
      <c r="QOC1610" s="34"/>
      <c r="QOJ1610" s="35"/>
      <c r="QOK1610" s="34"/>
      <c r="QOR1610" s="35"/>
      <c r="QOS1610" s="34"/>
      <c r="QOZ1610" s="35"/>
      <c r="QPA1610" s="34"/>
      <c r="QPH1610" s="35"/>
      <c r="QPI1610" s="34"/>
      <c r="QPP1610" s="35"/>
      <c r="QPQ1610" s="34"/>
      <c r="QPX1610" s="35"/>
      <c r="QPY1610" s="34"/>
      <c r="QQF1610" s="35"/>
      <c r="QQG1610" s="34"/>
      <c r="QQN1610" s="35"/>
      <c r="QQO1610" s="34"/>
      <c r="QQV1610" s="35"/>
      <c r="QQW1610" s="34"/>
      <c r="QRD1610" s="35"/>
      <c r="QRE1610" s="34"/>
      <c r="QRL1610" s="35"/>
      <c r="QRM1610" s="34"/>
      <c r="QRT1610" s="35"/>
      <c r="QRU1610" s="34"/>
      <c r="QSB1610" s="35"/>
      <c r="QSC1610" s="34"/>
      <c r="QSJ1610" s="35"/>
      <c r="QSK1610" s="34"/>
      <c r="QSR1610" s="35"/>
      <c r="QSS1610" s="34"/>
      <c r="QSZ1610" s="35"/>
      <c r="QTA1610" s="34"/>
      <c r="QTH1610" s="35"/>
      <c r="QTI1610" s="34"/>
      <c r="QTP1610" s="35"/>
      <c r="QTQ1610" s="34"/>
      <c r="QTX1610" s="35"/>
      <c r="QTY1610" s="34"/>
      <c r="QUF1610" s="35"/>
      <c r="QUG1610" s="34"/>
      <c r="QUN1610" s="35"/>
      <c r="QUO1610" s="34"/>
      <c r="QUV1610" s="35"/>
      <c r="QUW1610" s="34"/>
      <c r="QVD1610" s="35"/>
      <c r="QVE1610" s="34"/>
      <c r="QVL1610" s="35"/>
      <c r="QVM1610" s="34"/>
      <c r="QVT1610" s="35"/>
      <c r="QVU1610" s="34"/>
      <c r="QWB1610" s="35"/>
      <c r="QWC1610" s="34"/>
      <c r="QWJ1610" s="35"/>
      <c r="QWK1610" s="34"/>
      <c r="QWR1610" s="35"/>
      <c r="QWS1610" s="34"/>
      <c r="QWZ1610" s="35"/>
      <c r="QXA1610" s="34"/>
      <c r="QXH1610" s="35"/>
      <c r="QXI1610" s="34"/>
      <c r="QXP1610" s="35"/>
      <c r="QXQ1610" s="34"/>
      <c r="QXX1610" s="35"/>
      <c r="QXY1610" s="34"/>
      <c r="QYF1610" s="35"/>
      <c r="QYG1610" s="34"/>
      <c r="QYN1610" s="35"/>
      <c r="QYO1610" s="34"/>
      <c r="QYV1610" s="35"/>
      <c r="QYW1610" s="34"/>
      <c r="QZD1610" s="35"/>
      <c r="QZE1610" s="34"/>
      <c r="QZL1610" s="35"/>
      <c r="QZM1610" s="34"/>
      <c r="QZT1610" s="35"/>
      <c r="QZU1610" s="34"/>
      <c r="RAB1610" s="35"/>
      <c r="RAC1610" s="34"/>
      <c r="RAJ1610" s="35"/>
      <c r="RAK1610" s="34"/>
      <c r="RAR1610" s="35"/>
      <c r="RAS1610" s="34"/>
      <c r="RAZ1610" s="35"/>
      <c r="RBA1610" s="34"/>
      <c r="RBH1610" s="35"/>
      <c r="RBI1610" s="34"/>
      <c r="RBP1610" s="35"/>
      <c r="RBQ1610" s="34"/>
      <c r="RBX1610" s="35"/>
      <c r="RBY1610" s="34"/>
      <c r="RCF1610" s="35"/>
      <c r="RCG1610" s="34"/>
      <c r="RCN1610" s="35"/>
      <c r="RCO1610" s="34"/>
      <c r="RCV1610" s="35"/>
      <c r="RCW1610" s="34"/>
      <c r="RDD1610" s="35"/>
      <c r="RDE1610" s="34"/>
      <c r="RDL1610" s="35"/>
      <c r="RDM1610" s="34"/>
      <c r="RDT1610" s="35"/>
      <c r="RDU1610" s="34"/>
      <c r="REB1610" s="35"/>
      <c r="REC1610" s="34"/>
      <c r="REJ1610" s="35"/>
      <c r="REK1610" s="34"/>
      <c r="RER1610" s="35"/>
      <c r="RES1610" s="34"/>
      <c r="REZ1610" s="35"/>
      <c r="RFA1610" s="34"/>
      <c r="RFH1610" s="35"/>
      <c r="RFI1610" s="34"/>
      <c r="RFP1610" s="35"/>
      <c r="RFQ1610" s="34"/>
      <c r="RFX1610" s="35"/>
      <c r="RFY1610" s="34"/>
      <c r="RGF1610" s="35"/>
      <c r="RGG1610" s="34"/>
      <c r="RGN1610" s="35"/>
      <c r="RGO1610" s="34"/>
      <c r="RGV1610" s="35"/>
      <c r="RGW1610" s="34"/>
      <c r="RHD1610" s="35"/>
      <c r="RHE1610" s="34"/>
      <c r="RHL1610" s="35"/>
      <c r="RHM1610" s="34"/>
      <c r="RHT1610" s="35"/>
      <c r="RHU1610" s="34"/>
      <c r="RIB1610" s="35"/>
      <c r="RIC1610" s="34"/>
      <c r="RIJ1610" s="35"/>
      <c r="RIK1610" s="34"/>
      <c r="RIR1610" s="35"/>
      <c r="RIS1610" s="34"/>
      <c r="RIZ1610" s="35"/>
      <c r="RJA1610" s="34"/>
      <c r="RJH1610" s="35"/>
      <c r="RJI1610" s="34"/>
      <c r="RJP1610" s="35"/>
      <c r="RJQ1610" s="34"/>
      <c r="RJX1610" s="35"/>
      <c r="RJY1610" s="34"/>
      <c r="RKF1610" s="35"/>
      <c r="RKG1610" s="34"/>
      <c r="RKN1610" s="35"/>
      <c r="RKO1610" s="34"/>
      <c r="RKV1610" s="35"/>
      <c r="RKW1610" s="34"/>
      <c r="RLD1610" s="35"/>
      <c r="RLE1610" s="34"/>
      <c r="RLL1610" s="35"/>
      <c r="RLM1610" s="34"/>
      <c r="RLT1610" s="35"/>
      <c r="RLU1610" s="34"/>
      <c r="RMB1610" s="35"/>
      <c r="RMC1610" s="34"/>
      <c r="RMJ1610" s="35"/>
      <c r="RMK1610" s="34"/>
      <c r="RMR1610" s="35"/>
      <c r="RMS1610" s="34"/>
      <c r="RMZ1610" s="35"/>
      <c r="RNA1610" s="34"/>
      <c r="RNH1610" s="35"/>
      <c r="RNI1610" s="34"/>
      <c r="RNP1610" s="35"/>
      <c r="RNQ1610" s="34"/>
      <c r="RNX1610" s="35"/>
      <c r="RNY1610" s="34"/>
      <c r="ROF1610" s="35"/>
      <c r="ROG1610" s="34"/>
      <c r="RON1610" s="35"/>
      <c r="ROO1610" s="34"/>
      <c r="ROV1610" s="35"/>
      <c r="ROW1610" s="34"/>
      <c r="RPD1610" s="35"/>
      <c r="RPE1610" s="34"/>
      <c r="RPL1610" s="35"/>
      <c r="RPM1610" s="34"/>
      <c r="RPT1610" s="35"/>
      <c r="RPU1610" s="34"/>
      <c r="RQB1610" s="35"/>
      <c r="RQC1610" s="34"/>
      <c r="RQJ1610" s="35"/>
      <c r="RQK1610" s="34"/>
      <c r="RQR1610" s="35"/>
      <c r="RQS1610" s="34"/>
      <c r="RQZ1610" s="35"/>
      <c r="RRA1610" s="34"/>
      <c r="RRH1610" s="35"/>
      <c r="RRI1610" s="34"/>
      <c r="RRP1610" s="35"/>
      <c r="RRQ1610" s="34"/>
      <c r="RRX1610" s="35"/>
      <c r="RRY1610" s="34"/>
      <c r="RSF1610" s="35"/>
      <c r="RSG1610" s="34"/>
      <c r="RSN1610" s="35"/>
      <c r="RSO1610" s="34"/>
      <c r="RSV1610" s="35"/>
      <c r="RSW1610" s="34"/>
      <c r="RTD1610" s="35"/>
      <c r="RTE1610" s="34"/>
      <c r="RTL1610" s="35"/>
      <c r="RTM1610" s="34"/>
      <c r="RTT1610" s="35"/>
      <c r="RTU1610" s="34"/>
      <c r="RUB1610" s="35"/>
      <c r="RUC1610" s="34"/>
      <c r="RUJ1610" s="35"/>
      <c r="RUK1610" s="34"/>
      <c r="RUR1610" s="35"/>
      <c r="RUS1610" s="34"/>
      <c r="RUZ1610" s="35"/>
      <c r="RVA1610" s="34"/>
      <c r="RVH1610" s="35"/>
      <c r="RVI1610" s="34"/>
      <c r="RVP1610" s="35"/>
      <c r="RVQ1610" s="34"/>
      <c r="RVX1610" s="35"/>
      <c r="RVY1610" s="34"/>
      <c r="RWF1610" s="35"/>
      <c r="RWG1610" s="34"/>
      <c r="RWN1610" s="35"/>
      <c r="RWO1610" s="34"/>
      <c r="RWV1610" s="35"/>
      <c r="RWW1610" s="34"/>
      <c r="RXD1610" s="35"/>
      <c r="RXE1610" s="34"/>
      <c r="RXL1610" s="35"/>
      <c r="RXM1610" s="34"/>
      <c r="RXT1610" s="35"/>
      <c r="RXU1610" s="34"/>
      <c r="RYB1610" s="35"/>
      <c r="RYC1610" s="34"/>
      <c r="RYJ1610" s="35"/>
      <c r="RYK1610" s="34"/>
      <c r="RYR1610" s="35"/>
      <c r="RYS1610" s="34"/>
      <c r="RYZ1610" s="35"/>
      <c r="RZA1610" s="34"/>
      <c r="RZH1610" s="35"/>
      <c r="RZI1610" s="34"/>
      <c r="RZP1610" s="35"/>
      <c r="RZQ1610" s="34"/>
      <c r="RZX1610" s="35"/>
      <c r="RZY1610" s="34"/>
      <c r="SAF1610" s="35"/>
      <c r="SAG1610" s="34"/>
      <c r="SAN1610" s="35"/>
      <c r="SAO1610" s="34"/>
      <c r="SAV1610" s="35"/>
      <c r="SAW1610" s="34"/>
      <c r="SBD1610" s="35"/>
      <c r="SBE1610" s="34"/>
      <c r="SBL1610" s="35"/>
      <c r="SBM1610" s="34"/>
      <c r="SBT1610" s="35"/>
      <c r="SBU1610" s="34"/>
      <c r="SCB1610" s="35"/>
      <c r="SCC1610" s="34"/>
      <c r="SCJ1610" s="35"/>
      <c r="SCK1610" s="34"/>
      <c r="SCR1610" s="35"/>
      <c r="SCS1610" s="34"/>
      <c r="SCZ1610" s="35"/>
      <c r="SDA1610" s="34"/>
      <c r="SDH1610" s="35"/>
      <c r="SDI1610" s="34"/>
      <c r="SDP1610" s="35"/>
      <c r="SDQ1610" s="34"/>
      <c r="SDX1610" s="35"/>
      <c r="SDY1610" s="34"/>
      <c r="SEF1610" s="35"/>
      <c r="SEG1610" s="34"/>
      <c r="SEN1610" s="35"/>
      <c r="SEO1610" s="34"/>
      <c r="SEV1610" s="35"/>
      <c r="SEW1610" s="34"/>
      <c r="SFD1610" s="35"/>
      <c r="SFE1610" s="34"/>
      <c r="SFL1610" s="35"/>
      <c r="SFM1610" s="34"/>
      <c r="SFT1610" s="35"/>
      <c r="SFU1610" s="34"/>
      <c r="SGB1610" s="35"/>
      <c r="SGC1610" s="34"/>
      <c r="SGJ1610" s="35"/>
      <c r="SGK1610" s="34"/>
      <c r="SGR1610" s="35"/>
      <c r="SGS1610" s="34"/>
      <c r="SGZ1610" s="35"/>
      <c r="SHA1610" s="34"/>
      <c r="SHH1610" s="35"/>
      <c r="SHI1610" s="34"/>
      <c r="SHP1610" s="35"/>
      <c r="SHQ1610" s="34"/>
      <c r="SHX1610" s="35"/>
      <c r="SHY1610" s="34"/>
      <c r="SIF1610" s="35"/>
      <c r="SIG1610" s="34"/>
      <c r="SIN1610" s="35"/>
      <c r="SIO1610" s="34"/>
      <c r="SIV1610" s="35"/>
      <c r="SIW1610" s="34"/>
      <c r="SJD1610" s="35"/>
      <c r="SJE1610" s="34"/>
      <c r="SJL1610" s="35"/>
      <c r="SJM1610" s="34"/>
      <c r="SJT1610" s="35"/>
      <c r="SJU1610" s="34"/>
      <c r="SKB1610" s="35"/>
      <c r="SKC1610" s="34"/>
      <c r="SKJ1610" s="35"/>
      <c r="SKK1610" s="34"/>
      <c r="SKR1610" s="35"/>
      <c r="SKS1610" s="34"/>
      <c r="SKZ1610" s="35"/>
      <c r="SLA1610" s="34"/>
      <c r="SLH1610" s="35"/>
      <c r="SLI1610" s="34"/>
      <c r="SLP1610" s="35"/>
      <c r="SLQ1610" s="34"/>
      <c r="SLX1610" s="35"/>
      <c r="SLY1610" s="34"/>
      <c r="SMF1610" s="35"/>
      <c r="SMG1610" s="34"/>
      <c r="SMN1610" s="35"/>
      <c r="SMO1610" s="34"/>
      <c r="SMV1610" s="35"/>
      <c r="SMW1610" s="34"/>
      <c r="SND1610" s="35"/>
      <c r="SNE1610" s="34"/>
      <c r="SNL1610" s="35"/>
      <c r="SNM1610" s="34"/>
      <c r="SNT1610" s="35"/>
      <c r="SNU1610" s="34"/>
      <c r="SOB1610" s="35"/>
      <c r="SOC1610" s="34"/>
      <c r="SOJ1610" s="35"/>
      <c r="SOK1610" s="34"/>
      <c r="SOR1610" s="35"/>
      <c r="SOS1610" s="34"/>
      <c r="SOZ1610" s="35"/>
      <c r="SPA1610" s="34"/>
      <c r="SPH1610" s="35"/>
      <c r="SPI1610" s="34"/>
      <c r="SPP1610" s="35"/>
      <c r="SPQ1610" s="34"/>
      <c r="SPX1610" s="35"/>
      <c r="SPY1610" s="34"/>
      <c r="SQF1610" s="35"/>
      <c r="SQG1610" s="34"/>
      <c r="SQN1610" s="35"/>
      <c r="SQO1610" s="34"/>
      <c r="SQV1610" s="35"/>
      <c r="SQW1610" s="34"/>
      <c r="SRD1610" s="35"/>
      <c r="SRE1610" s="34"/>
      <c r="SRL1610" s="35"/>
      <c r="SRM1610" s="34"/>
      <c r="SRT1610" s="35"/>
      <c r="SRU1610" s="34"/>
      <c r="SSB1610" s="35"/>
      <c r="SSC1610" s="34"/>
      <c r="SSJ1610" s="35"/>
      <c r="SSK1610" s="34"/>
      <c r="SSR1610" s="35"/>
      <c r="SSS1610" s="34"/>
      <c r="SSZ1610" s="35"/>
      <c r="STA1610" s="34"/>
      <c r="STH1610" s="35"/>
      <c r="STI1610" s="34"/>
      <c r="STP1610" s="35"/>
      <c r="STQ1610" s="34"/>
      <c r="STX1610" s="35"/>
      <c r="STY1610" s="34"/>
      <c r="SUF1610" s="35"/>
      <c r="SUG1610" s="34"/>
      <c r="SUN1610" s="35"/>
      <c r="SUO1610" s="34"/>
      <c r="SUV1610" s="35"/>
      <c r="SUW1610" s="34"/>
      <c r="SVD1610" s="35"/>
      <c r="SVE1610" s="34"/>
      <c r="SVL1610" s="35"/>
      <c r="SVM1610" s="34"/>
      <c r="SVT1610" s="35"/>
      <c r="SVU1610" s="34"/>
      <c r="SWB1610" s="35"/>
      <c r="SWC1610" s="34"/>
      <c r="SWJ1610" s="35"/>
      <c r="SWK1610" s="34"/>
      <c r="SWR1610" s="35"/>
      <c r="SWS1610" s="34"/>
      <c r="SWZ1610" s="35"/>
      <c r="SXA1610" s="34"/>
      <c r="SXH1610" s="35"/>
      <c r="SXI1610" s="34"/>
      <c r="SXP1610" s="35"/>
      <c r="SXQ1610" s="34"/>
      <c r="SXX1610" s="35"/>
      <c r="SXY1610" s="34"/>
      <c r="SYF1610" s="35"/>
      <c r="SYG1610" s="34"/>
      <c r="SYN1610" s="35"/>
      <c r="SYO1610" s="34"/>
      <c r="SYV1610" s="35"/>
      <c r="SYW1610" s="34"/>
      <c r="SZD1610" s="35"/>
      <c r="SZE1610" s="34"/>
      <c r="SZL1610" s="35"/>
      <c r="SZM1610" s="34"/>
      <c r="SZT1610" s="35"/>
      <c r="SZU1610" s="34"/>
      <c r="TAB1610" s="35"/>
      <c r="TAC1610" s="34"/>
      <c r="TAJ1610" s="35"/>
      <c r="TAK1610" s="34"/>
      <c r="TAR1610" s="35"/>
      <c r="TAS1610" s="34"/>
      <c r="TAZ1610" s="35"/>
      <c r="TBA1610" s="34"/>
      <c r="TBH1610" s="35"/>
      <c r="TBI1610" s="34"/>
      <c r="TBP1610" s="35"/>
      <c r="TBQ1610" s="34"/>
      <c r="TBX1610" s="35"/>
      <c r="TBY1610" s="34"/>
      <c r="TCF1610" s="35"/>
      <c r="TCG1610" s="34"/>
      <c r="TCN1610" s="35"/>
      <c r="TCO1610" s="34"/>
      <c r="TCV1610" s="35"/>
      <c r="TCW1610" s="34"/>
      <c r="TDD1610" s="35"/>
      <c r="TDE1610" s="34"/>
      <c r="TDL1610" s="35"/>
      <c r="TDM1610" s="34"/>
      <c r="TDT1610" s="35"/>
      <c r="TDU1610" s="34"/>
      <c r="TEB1610" s="35"/>
      <c r="TEC1610" s="34"/>
      <c r="TEJ1610" s="35"/>
      <c r="TEK1610" s="34"/>
      <c r="TER1610" s="35"/>
      <c r="TES1610" s="34"/>
      <c r="TEZ1610" s="35"/>
      <c r="TFA1610" s="34"/>
      <c r="TFH1610" s="35"/>
      <c r="TFI1610" s="34"/>
      <c r="TFP1610" s="35"/>
      <c r="TFQ1610" s="34"/>
      <c r="TFX1610" s="35"/>
      <c r="TFY1610" s="34"/>
      <c r="TGF1610" s="35"/>
      <c r="TGG1610" s="34"/>
      <c r="TGN1610" s="35"/>
      <c r="TGO1610" s="34"/>
      <c r="TGV1610" s="35"/>
      <c r="TGW1610" s="34"/>
      <c r="THD1610" s="35"/>
      <c r="THE1610" s="34"/>
      <c r="THL1610" s="35"/>
      <c r="THM1610" s="34"/>
      <c r="THT1610" s="35"/>
      <c r="THU1610" s="34"/>
      <c r="TIB1610" s="35"/>
      <c r="TIC1610" s="34"/>
      <c r="TIJ1610" s="35"/>
      <c r="TIK1610" s="34"/>
      <c r="TIR1610" s="35"/>
      <c r="TIS1610" s="34"/>
      <c r="TIZ1610" s="35"/>
      <c r="TJA1610" s="34"/>
      <c r="TJH1610" s="35"/>
      <c r="TJI1610" s="34"/>
      <c r="TJP1610" s="35"/>
      <c r="TJQ1610" s="34"/>
      <c r="TJX1610" s="35"/>
      <c r="TJY1610" s="34"/>
      <c r="TKF1610" s="35"/>
      <c r="TKG1610" s="34"/>
      <c r="TKN1610" s="35"/>
      <c r="TKO1610" s="34"/>
      <c r="TKV1610" s="35"/>
      <c r="TKW1610" s="34"/>
      <c r="TLD1610" s="35"/>
      <c r="TLE1610" s="34"/>
      <c r="TLL1610" s="35"/>
      <c r="TLM1610" s="34"/>
      <c r="TLT1610" s="35"/>
      <c r="TLU1610" s="34"/>
      <c r="TMB1610" s="35"/>
      <c r="TMC1610" s="34"/>
      <c r="TMJ1610" s="35"/>
      <c r="TMK1610" s="34"/>
      <c r="TMR1610" s="35"/>
      <c r="TMS1610" s="34"/>
      <c r="TMZ1610" s="35"/>
      <c r="TNA1610" s="34"/>
      <c r="TNH1610" s="35"/>
      <c r="TNI1610" s="34"/>
      <c r="TNP1610" s="35"/>
      <c r="TNQ1610" s="34"/>
      <c r="TNX1610" s="35"/>
      <c r="TNY1610" s="34"/>
      <c r="TOF1610" s="35"/>
      <c r="TOG1610" s="34"/>
      <c r="TON1610" s="35"/>
      <c r="TOO1610" s="34"/>
      <c r="TOV1610" s="35"/>
      <c r="TOW1610" s="34"/>
      <c r="TPD1610" s="35"/>
      <c r="TPE1610" s="34"/>
      <c r="TPL1610" s="35"/>
      <c r="TPM1610" s="34"/>
      <c r="TPT1610" s="35"/>
      <c r="TPU1610" s="34"/>
      <c r="TQB1610" s="35"/>
      <c r="TQC1610" s="34"/>
      <c r="TQJ1610" s="35"/>
      <c r="TQK1610" s="34"/>
      <c r="TQR1610" s="35"/>
      <c r="TQS1610" s="34"/>
      <c r="TQZ1610" s="35"/>
      <c r="TRA1610" s="34"/>
      <c r="TRH1610" s="35"/>
      <c r="TRI1610" s="34"/>
      <c r="TRP1610" s="35"/>
      <c r="TRQ1610" s="34"/>
      <c r="TRX1610" s="35"/>
      <c r="TRY1610" s="34"/>
      <c r="TSF1610" s="35"/>
      <c r="TSG1610" s="34"/>
      <c r="TSN1610" s="35"/>
      <c r="TSO1610" s="34"/>
      <c r="TSV1610" s="35"/>
      <c r="TSW1610" s="34"/>
      <c r="TTD1610" s="35"/>
      <c r="TTE1610" s="34"/>
      <c r="TTL1610" s="35"/>
      <c r="TTM1610" s="34"/>
      <c r="TTT1610" s="35"/>
      <c r="TTU1610" s="34"/>
      <c r="TUB1610" s="35"/>
      <c r="TUC1610" s="34"/>
      <c r="TUJ1610" s="35"/>
      <c r="TUK1610" s="34"/>
      <c r="TUR1610" s="35"/>
      <c r="TUS1610" s="34"/>
      <c r="TUZ1610" s="35"/>
      <c r="TVA1610" s="34"/>
      <c r="TVH1610" s="35"/>
      <c r="TVI1610" s="34"/>
      <c r="TVP1610" s="35"/>
      <c r="TVQ1610" s="34"/>
      <c r="TVX1610" s="35"/>
      <c r="TVY1610" s="34"/>
      <c r="TWF1610" s="35"/>
      <c r="TWG1610" s="34"/>
      <c r="TWN1610" s="35"/>
      <c r="TWO1610" s="34"/>
      <c r="TWV1610" s="35"/>
      <c r="TWW1610" s="34"/>
      <c r="TXD1610" s="35"/>
      <c r="TXE1610" s="34"/>
      <c r="TXL1610" s="35"/>
      <c r="TXM1610" s="34"/>
      <c r="TXT1610" s="35"/>
      <c r="TXU1610" s="34"/>
      <c r="TYB1610" s="35"/>
      <c r="TYC1610" s="34"/>
      <c r="TYJ1610" s="35"/>
      <c r="TYK1610" s="34"/>
      <c r="TYR1610" s="35"/>
      <c r="TYS1610" s="34"/>
      <c r="TYZ1610" s="35"/>
      <c r="TZA1610" s="34"/>
      <c r="TZH1610" s="35"/>
      <c r="TZI1610" s="34"/>
      <c r="TZP1610" s="35"/>
      <c r="TZQ1610" s="34"/>
      <c r="TZX1610" s="35"/>
      <c r="TZY1610" s="34"/>
      <c r="UAF1610" s="35"/>
      <c r="UAG1610" s="34"/>
      <c r="UAN1610" s="35"/>
      <c r="UAO1610" s="34"/>
      <c r="UAV1610" s="35"/>
      <c r="UAW1610" s="34"/>
      <c r="UBD1610" s="35"/>
      <c r="UBE1610" s="34"/>
      <c r="UBL1610" s="35"/>
      <c r="UBM1610" s="34"/>
      <c r="UBT1610" s="35"/>
      <c r="UBU1610" s="34"/>
      <c r="UCB1610" s="35"/>
      <c r="UCC1610" s="34"/>
      <c r="UCJ1610" s="35"/>
      <c r="UCK1610" s="34"/>
      <c r="UCR1610" s="35"/>
      <c r="UCS1610" s="34"/>
      <c r="UCZ1610" s="35"/>
      <c r="UDA1610" s="34"/>
      <c r="UDH1610" s="35"/>
      <c r="UDI1610" s="34"/>
      <c r="UDP1610" s="35"/>
      <c r="UDQ1610" s="34"/>
      <c r="UDX1610" s="35"/>
      <c r="UDY1610" s="34"/>
      <c r="UEF1610" s="35"/>
      <c r="UEG1610" s="34"/>
      <c r="UEN1610" s="35"/>
      <c r="UEO1610" s="34"/>
      <c r="UEV1610" s="35"/>
      <c r="UEW1610" s="34"/>
      <c r="UFD1610" s="35"/>
      <c r="UFE1610" s="34"/>
      <c r="UFL1610" s="35"/>
      <c r="UFM1610" s="34"/>
      <c r="UFT1610" s="35"/>
      <c r="UFU1610" s="34"/>
      <c r="UGB1610" s="35"/>
      <c r="UGC1610" s="34"/>
      <c r="UGJ1610" s="35"/>
      <c r="UGK1610" s="34"/>
      <c r="UGR1610" s="35"/>
      <c r="UGS1610" s="34"/>
      <c r="UGZ1610" s="35"/>
      <c r="UHA1610" s="34"/>
      <c r="UHH1610" s="35"/>
      <c r="UHI1610" s="34"/>
      <c r="UHP1610" s="35"/>
      <c r="UHQ1610" s="34"/>
      <c r="UHX1610" s="35"/>
      <c r="UHY1610" s="34"/>
      <c r="UIF1610" s="35"/>
      <c r="UIG1610" s="34"/>
      <c r="UIN1610" s="35"/>
      <c r="UIO1610" s="34"/>
      <c r="UIV1610" s="35"/>
      <c r="UIW1610" s="34"/>
      <c r="UJD1610" s="35"/>
      <c r="UJE1610" s="34"/>
      <c r="UJL1610" s="35"/>
      <c r="UJM1610" s="34"/>
      <c r="UJT1610" s="35"/>
      <c r="UJU1610" s="34"/>
      <c r="UKB1610" s="35"/>
      <c r="UKC1610" s="34"/>
      <c r="UKJ1610" s="35"/>
      <c r="UKK1610" s="34"/>
      <c r="UKR1610" s="35"/>
      <c r="UKS1610" s="34"/>
      <c r="UKZ1610" s="35"/>
      <c r="ULA1610" s="34"/>
      <c r="ULH1610" s="35"/>
      <c r="ULI1610" s="34"/>
      <c r="ULP1610" s="35"/>
      <c r="ULQ1610" s="34"/>
      <c r="ULX1610" s="35"/>
      <c r="ULY1610" s="34"/>
      <c r="UMF1610" s="35"/>
      <c r="UMG1610" s="34"/>
      <c r="UMN1610" s="35"/>
      <c r="UMO1610" s="34"/>
      <c r="UMV1610" s="35"/>
      <c r="UMW1610" s="34"/>
      <c r="UND1610" s="35"/>
      <c r="UNE1610" s="34"/>
      <c r="UNL1610" s="35"/>
      <c r="UNM1610" s="34"/>
      <c r="UNT1610" s="35"/>
      <c r="UNU1610" s="34"/>
      <c r="UOB1610" s="35"/>
      <c r="UOC1610" s="34"/>
      <c r="UOJ1610" s="35"/>
      <c r="UOK1610" s="34"/>
      <c r="UOR1610" s="35"/>
      <c r="UOS1610" s="34"/>
      <c r="UOZ1610" s="35"/>
      <c r="UPA1610" s="34"/>
      <c r="UPH1610" s="35"/>
      <c r="UPI1610" s="34"/>
      <c r="UPP1610" s="35"/>
      <c r="UPQ1610" s="34"/>
      <c r="UPX1610" s="35"/>
      <c r="UPY1610" s="34"/>
      <c r="UQF1610" s="35"/>
      <c r="UQG1610" s="34"/>
      <c r="UQN1610" s="35"/>
      <c r="UQO1610" s="34"/>
      <c r="UQV1610" s="35"/>
      <c r="UQW1610" s="34"/>
      <c r="URD1610" s="35"/>
      <c r="URE1610" s="34"/>
      <c r="URL1610" s="35"/>
      <c r="URM1610" s="34"/>
      <c r="URT1610" s="35"/>
      <c r="URU1610" s="34"/>
      <c r="USB1610" s="35"/>
      <c r="USC1610" s="34"/>
      <c r="USJ1610" s="35"/>
      <c r="USK1610" s="34"/>
      <c r="USR1610" s="35"/>
      <c r="USS1610" s="34"/>
      <c r="USZ1610" s="35"/>
      <c r="UTA1610" s="34"/>
      <c r="UTH1610" s="35"/>
      <c r="UTI1610" s="34"/>
      <c r="UTP1610" s="35"/>
      <c r="UTQ1610" s="34"/>
      <c r="UTX1610" s="35"/>
      <c r="UTY1610" s="34"/>
      <c r="UUF1610" s="35"/>
      <c r="UUG1610" s="34"/>
      <c r="UUN1610" s="35"/>
      <c r="UUO1610" s="34"/>
      <c r="UUV1610" s="35"/>
      <c r="UUW1610" s="34"/>
      <c r="UVD1610" s="35"/>
      <c r="UVE1610" s="34"/>
      <c r="UVL1610" s="35"/>
      <c r="UVM1610" s="34"/>
      <c r="UVT1610" s="35"/>
      <c r="UVU1610" s="34"/>
      <c r="UWB1610" s="35"/>
      <c r="UWC1610" s="34"/>
      <c r="UWJ1610" s="35"/>
      <c r="UWK1610" s="34"/>
      <c r="UWR1610" s="35"/>
      <c r="UWS1610" s="34"/>
      <c r="UWZ1610" s="35"/>
      <c r="UXA1610" s="34"/>
      <c r="UXH1610" s="35"/>
      <c r="UXI1610" s="34"/>
      <c r="UXP1610" s="35"/>
      <c r="UXQ1610" s="34"/>
      <c r="UXX1610" s="35"/>
      <c r="UXY1610" s="34"/>
      <c r="UYF1610" s="35"/>
      <c r="UYG1610" s="34"/>
      <c r="UYN1610" s="35"/>
      <c r="UYO1610" s="34"/>
      <c r="UYV1610" s="35"/>
      <c r="UYW1610" s="34"/>
      <c r="UZD1610" s="35"/>
      <c r="UZE1610" s="34"/>
      <c r="UZL1610" s="35"/>
      <c r="UZM1610" s="34"/>
      <c r="UZT1610" s="35"/>
      <c r="UZU1610" s="34"/>
      <c r="VAB1610" s="35"/>
      <c r="VAC1610" s="34"/>
      <c r="VAJ1610" s="35"/>
      <c r="VAK1610" s="34"/>
      <c r="VAR1610" s="35"/>
      <c r="VAS1610" s="34"/>
      <c r="VAZ1610" s="35"/>
      <c r="VBA1610" s="34"/>
      <c r="VBH1610" s="35"/>
      <c r="VBI1610" s="34"/>
      <c r="VBP1610" s="35"/>
      <c r="VBQ1610" s="34"/>
      <c r="VBX1610" s="35"/>
      <c r="VBY1610" s="34"/>
      <c r="VCF1610" s="35"/>
      <c r="VCG1610" s="34"/>
      <c r="VCN1610" s="35"/>
      <c r="VCO1610" s="34"/>
      <c r="VCV1610" s="35"/>
      <c r="VCW1610" s="34"/>
      <c r="VDD1610" s="35"/>
      <c r="VDE1610" s="34"/>
      <c r="VDL1610" s="35"/>
      <c r="VDM1610" s="34"/>
      <c r="VDT1610" s="35"/>
      <c r="VDU1610" s="34"/>
      <c r="VEB1610" s="35"/>
      <c r="VEC1610" s="34"/>
      <c r="VEJ1610" s="35"/>
      <c r="VEK1610" s="34"/>
      <c r="VER1610" s="35"/>
      <c r="VES1610" s="34"/>
      <c r="VEZ1610" s="35"/>
      <c r="VFA1610" s="34"/>
      <c r="VFH1610" s="35"/>
      <c r="VFI1610" s="34"/>
      <c r="VFP1610" s="35"/>
      <c r="VFQ1610" s="34"/>
      <c r="VFX1610" s="35"/>
      <c r="VFY1610" s="34"/>
      <c r="VGF1610" s="35"/>
      <c r="VGG1610" s="34"/>
      <c r="VGN1610" s="35"/>
      <c r="VGO1610" s="34"/>
      <c r="VGV1610" s="35"/>
      <c r="VGW1610" s="34"/>
      <c r="VHD1610" s="35"/>
      <c r="VHE1610" s="34"/>
      <c r="VHL1610" s="35"/>
      <c r="VHM1610" s="34"/>
      <c r="VHT1610" s="35"/>
      <c r="VHU1610" s="34"/>
      <c r="VIB1610" s="35"/>
      <c r="VIC1610" s="34"/>
      <c r="VIJ1610" s="35"/>
      <c r="VIK1610" s="34"/>
      <c r="VIR1610" s="35"/>
      <c r="VIS1610" s="34"/>
      <c r="VIZ1610" s="35"/>
      <c r="VJA1610" s="34"/>
      <c r="VJH1610" s="35"/>
      <c r="VJI1610" s="34"/>
      <c r="VJP1610" s="35"/>
      <c r="VJQ1610" s="34"/>
      <c r="VJX1610" s="35"/>
      <c r="VJY1610" s="34"/>
      <c r="VKF1610" s="35"/>
      <c r="VKG1610" s="34"/>
      <c r="VKN1610" s="35"/>
      <c r="VKO1610" s="34"/>
      <c r="VKV1610" s="35"/>
      <c r="VKW1610" s="34"/>
      <c r="VLD1610" s="35"/>
      <c r="VLE1610" s="34"/>
      <c r="VLL1610" s="35"/>
      <c r="VLM1610" s="34"/>
      <c r="VLT1610" s="35"/>
      <c r="VLU1610" s="34"/>
      <c r="VMB1610" s="35"/>
      <c r="VMC1610" s="34"/>
      <c r="VMJ1610" s="35"/>
      <c r="VMK1610" s="34"/>
      <c r="VMR1610" s="35"/>
      <c r="VMS1610" s="34"/>
      <c r="VMZ1610" s="35"/>
      <c r="VNA1610" s="34"/>
      <c r="VNH1610" s="35"/>
      <c r="VNI1610" s="34"/>
      <c r="VNP1610" s="35"/>
      <c r="VNQ1610" s="34"/>
      <c r="VNX1610" s="35"/>
      <c r="VNY1610" s="34"/>
      <c r="VOF1610" s="35"/>
      <c r="VOG1610" s="34"/>
      <c r="VON1610" s="35"/>
      <c r="VOO1610" s="34"/>
      <c r="VOV1610" s="35"/>
      <c r="VOW1610" s="34"/>
      <c r="VPD1610" s="35"/>
      <c r="VPE1610" s="34"/>
      <c r="VPL1610" s="35"/>
      <c r="VPM1610" s="34"/>
      <c r="VPT1610" s="35"/>
      <c r="VPU1610" s="34"/>
      <c r="VQB1610" s="35"/>
      <c r="VQC1610" s="34"/>
      <c r="VQJ1610" s="35"/>
      <c r="VQK1610" s="34"/>
      <c r="VQR1610" s="35"/>
      <c r="VQS1610" s="34"/>
      <c r="VQZ1610" s="35"/>
      <c r="VRA1610" s="34"/>
      <c r="VRH1610" s="35"/>
      <c r="VRI1610" s="34"/>
      <c r="VRP1610" s="35"/>
      <c r="VRQ1610" s="34"/>
      <c r="VRX1610" s="35"/>
      <c r="VRY1610" s="34"/>
      <c r="VSF1610" s="35"/>
      <c r="VSG1610" s="34"/>
      <c r="VSN1610" s="35"/>
      <c r="VSO1610" s="34"/>
      <c r="VSV1610" s="35"/>
      <c r="VSW1610" s="34"/>
      <c r="VTD1610" s="35"/>
      <c r="VTE1610" s="34"/>
      <c r="VTL1610" s="35"/>
      <c r="VTM1610" s="34"/>
      <c r="VTT1610" s="35"/>
      <c r="VTU1610" s="34"/>
      <c r="VUB1610" s="35"/>
      <c r="VUC1610" s="34"/>
      <c r="VUJ1610" s="35"/>
      <c r="VUK1610" s="34"/>
      <c r="VUR1610" s="35"/>
      <c r="VUS1610" s="34"/>
      <c r="VUZ1610" s="35"/>
      <c r="VVA1610" s="34"/>
      <c r="VVH1610" s="35"/>
      <c r="VVI1610" s="34"/>
      <c r="VVP1610" s="35"/>
      <c r="VVQ1610" s="34"/>
      <c r="VVX1610" s="35"/>
      <c r="VVY1610" s="34"/>
      <c r="VWF1610" s="35"/>
      <c r="VWG1610" s="34"/>
      <c r="VWN1610" s="35"/>
      <c r="VWO1610" s="34"/>
      <c r="VWV1610" s="35"/>
      <c r="VWW1610" s="34"/>
      <c r="VXD1610" s="35"/>
      <c r="VXE1610" s="34"/>
      <c r="VXL1610" s="35"/>
      <c r="VXM1610" s="34"/>
      <c r="VXT1610" s="35"/>
      <c r="VXU1610" s="34"/>
      <c r="VYB1610" s="35"/>
      <c r="VYC1610" s="34"/>
      <c r="VYJ1610" s="35"/>
      <c r="VYK1610" s="34"/>
      <c r="VYR1610" s="35"/>
      <c r="VYS1610" s="34"/>
      <c r="VYZ1610" s="35"/>
      <c r="VZA1610" s="34"/>
      <c r="VZH1610" s="35"/>
      <c r="VZI1610" s="34"/>
      <c r="VZP1610" s="35"/>
      <c r="VZQ1610" s="34"/>
      <c r="VZX1610" s="35"/>
      <c r="VZY1610" s="34"/>
      <c r="WAF1610" s="35"/>
      <c r="WAG1610" s="34"/>
      <c r="WAN1610" s="35"/>
      <c r="WAO1610" s="34"/>
      <c r="WAV1610" s="35"/>
      <c r="WAW1610" s="34"/>
      <c r="WBD1610" s="35"/>
      <c r="WBE1610" s="34"/>
      <c r="WBL1610" s="35"/>
      <c r="WBM1610" s="34"/>
      <c r="WBT1610" s="35"/>
      <c r="WBU1610" s="34"/>
      <c r="WCB1610" s="35"/>
      <c r="WCC1610" s="34"/>
      <c r="WCJ1610" s="35"/>
      <c r="WCK1610" s="34"/>
      <c r="WCR1610" s="35"/>
      <c r="WCS1610" s="34"/>
      <c r="WCZ1610" s="35"/>
      <c r="WDA1610" s="34"/>
      <c r="WDH1610" s="35"/>
      <c r="WDI1610" s="34"/>
      <c r="WDP1610" s="35"/>
      <c r="WDQ1610" s="34"/>
      <c r="WDX1610" s="35"/>
      <c r="WDY1610" s="34"/>
      <c r="WEF1610" s="35"/>
      <c r="WEG1610" s="34"/>
      <c r="WEN1610" s="35"/>
      <c r="WEO1610" s="34"/>
      <c r="WEV1610" s="35"/>
      <c r="WEW1610" s="34"/>
      <c r="WFD1610" s="35"/>
      <c r="WFE1610" s="34"/>
      <c r="WFL1610" s="35"/>
      <c r="WFM1610" s="34"/>
      <c r="WFT1610" s="35"/>
      <c r="WFU1610" s="34"/>
      <c r="WGB1610" s="35"/>
      <c r="WGC1610" s="34"/>
      <c r="WGJ1610" s="35"/>
      <c r="WGK1610" s="34"/>
      <c r="WGR1610" s="35"/>
      <c r="WGS1610" s="34"/>
      <c r="WGZ1610" s="35"/>
      <c r="WHA1610" s="34"/>
      <c r="WHH1610" s="35"/>
      <c r="WHI1610" s="34"/>
      <c r="WHP1610" s="35"/>
      <c r="WHQ1610" s="34"/>
      <c r="WHX1610" s="35"/>
      <c r="WHY1610" s="34"/>
      <c r="WIF1610" s="35"/>
      <c r="WIG1610" s="34"/>
      <c r="WIN1610" s="35"/>
      <c r="WIO1610" s="34"/>
      <c r="WIV1610" s="35"/>
      <c r="WIW1610" s="34"/>
      <c r="WJD1610" s="35"/>
      <c r="WJE1610" s="34"/>
      <c r="WJL1610" s="35"/>
      <c r="WJM1610" s="34"/>
      <c r="WJT1610" s="35"/>
      <c r="WJU1610" s="34"/>
      <c r="WKB1610" s="35"/>
      <c r="WKC1610" s="34"/>
      <c r="WKJ1610" s="35"/>
      <c r="WKK1610" s="34"/>
      <c r="WKR1610" s="35"/>
      <c r="WKS1610" s="34"/>
      <c r="WKZ1610" s="35"/>
      <c r="WLA1610" s="34"/>
      <c r="WLH1610" s="35"/>
      <c r="WLI1610" s="34"/>
      <c r="WLP1610" s="35"/>
      <c r="WLQ1610" s="34"/>
      <c r="WLX1610" s="35"/>
      <c r="WLY1610" s="34"/>
      <c r="WMF1610" s="35"/>
      <c r="WMG1610" s="34"/>
      <c r="WMN1610" s="35"/>
      <c r="WMO1610" s="34"/>
      <c r="WMV1610" s="35"/>
      <c r="WMW1610" s="34"/>
      <c r="WND1610" s="35"/>
      <c r="WNE1610" s="34"/>
      <c r="WNL1610" s="35"/>
      <c r="WNM1610" s="34"/>
      <c r="WNT1610" s="35"/>
      <c r="WNU1610" s="34"/>
      <c r="WOB1610" s="35"/>
      <c r="WOC1610" s="34"/>
      <c r="WOJ1610" s="35"/>
      <c r="WOK1610" s="34"/>
      <c r="WOR1610" s="35"/>
      <c r="WOS1610" s="34"/>
      <c r="WOZ1610" s="35"/>
      <c r="WPA1610" s="34"/>
      <c r="WPH1610" s="35"/>
      <c r="WPI1610" s="34"/>
      <c r="WPP1610" s="35"/>
      <c r="WPQ1610" s="34"/>
      <c r="WPX1610" s="35"/>
      <c r="WPY1610" s="34"/>
      <c r="WQF1610" s="35"/>
      <c r="WQG1610" s="34"/>
      <c r="WQN1610" s="35"/>
      <c r="WQO1610" s="34"/>
      <c r="WQV1610" s="35"/>
      <c r="WQW1610" s="34"/>
      <c r="WRD1610" s="35"/>
      <c r="WRE1610" s="34"/>
      <c r="WRL1610" s="35"/>
      <c r="WRM1610" s="34"/>
      <c r="WRT1610" s="35"/>
      <c r="WRU1610" s="34"/>
      <c r="WSB1610" s="35"/>
      <c r="WSC1610" s="34"/>
      <c r="WSJ1610" s="35"/>
      <c r="WSK1610" s="34"/>
      <c r="WSR1610" s="35"/>
      <c r="WSS1610" s="34"/>
      <c r="WSZ1610" s="35"/>
      <c r="WTA1610" s="34"/>
      <c r="WTH1610" s="35"/>
      <c r="WTI1610" s="34"/>
      <c r="WTP1610" s="35"/>
      <c r="WTQ1610" s="34"/>
      <c r="WTX1610" s="35"/>
      <c r="WTY1610" s="34"/>
      <c r="WUF1610" s="35"/>
      <c r="WUG1610" s="34"/>
      <c r="WUN1610" s="35"/>
      <c r="WUO1610" s="34"/>
      <c r="WUV1610" s="35"/>
      <c r="WUW1610" s="34"/>
      <c r="WVD1610" s="35"/>
      <c r="WVE1610" s="34"/>
      <c r="WVL1610" s="35"/>
      <c r="WVM1610" s="34"/>
      <c r="WVT1610" s="35"/>
      <c r="WVU1610" s="34"/>
      <c r="WWB1610" s="35"/>
      <c r="WWC1610" s="34"/>
      <c r="WWJ1610" s="35"/>
      <c r="WWK1610" s="34"/>
      <c r="WWR1610" s="35"/>
      <c r="WWS1610" s="34"/>
      <c r="WWZ1610" s="35"/>
      <c r="WXA1610" s="34"/>
      <c r="WXH1610" s="35"/>
      <c r="WXI1610" s="34"/>
      <c r="WXP1610" s="35"/>
      <c r="WXQ1610" s="34"/>
      <c r="WXX1610" s="35"/>
      <c r="WXY1610" s="34"/>
      <c r="WYF1610" s="35"/>
      <c r="WYG1610" s="34"/>
      <c r="WYN1610" s="35"/>
      <c r="WYO1610" s="34"/>
      <c r="WYV1610" s="35"/>
      <c r="WYW1610" s="34"/>
      <c r="WZD1610" s="35"/>
      <c r="WZE1610" s="34"/>
      <c r="WZL1610" s="35"/>
      <c r="WZM1610" s="34"/>
      <c r="WZT1610" s="35"/>
      <c r="WZU1610" s="34"/>
      <c r="XAB1610" s="35"/>
      <c r="XAC1610" s="34"/>
      <c r="XAJ1610" s="35"/>
      <c r="XAK1610" s="34"/>
      <c r="XAR1610" s="35"/>
      <c r="XAS1610" s="34"/>
      <c r="XAZ1610" s="35"/>
      <c r="XBA1610" s="34"/>
      <c r="XBH1610" s="35"/>
      <c r="XBI1610" s="34"/>
      <c r="XBP1610" s="35"/>
      <c r="XBQ1610" s="34"/>
      <c r="XBX1610" s="35"/>
      <c r="XBY1610" s="34"/>
      <c r="XCF1610" s="35"/>
      <c r="XCG1610" s="34"/>
      <c r="XCN1610" s="35"/>
      <c r="XCO1610" s="34"/>
      <c r="XCV1610" s="35"/>
      <c r="XCW1610" s="34"/>
      <c r="XDD1610" s="35"/>
      <c r="XDE1610" s="34"/>
      <c r="XDL1610" s="35"/>
      <c r="XDM1610" s="34"/>
      <c r="XDT1610" s="35"/>
      <c r="XDU1610" s="34"/>
      <c r="XEB1610" s="35"/>
      <c r="XEC1610" s="34"/>
      <c r="XEJ1610" s="35"/>
      <c r="XEK1610" s="34"/>
      <c r="XER1610" s="35"/>
      <c r="XES1610" s="34"/>
      <c r="XEZ1610" s="35"/>
      <c r="XFA1610" s="34"/>
    </row>
    <row r="1611" spans="1:1021 1028:2045 2052:3069 3076:4093 4100:5117 5124:6141 6148:7165 7172:8189 8196:9213 9220:10237 10244:11261 11268:12285 12292:13309 13316:14333 14340:15357 15364:16381" x14ac:dyDescent="0.25">
      <c r="A1611" t="s">
        <v>484</v>
      </c>
      <c r="B1611" t="s">
        <v>460</v>
      </c>
      <c r="C1611">
        <v>344</v>
      </c>
      <c r="D1611">
        <v>344</v>
      </c>
      <c r="E1611" s="35">
        <v>1</v>
      </c>
      <c r="F1611" s="34">
        <v>5.0000000000000002E-90</v>
      </c>
      <c r="G1611">
        <v>86.11</v>
      </c>
      <c r="H1611">
        <v>1737</v>
      </c>
      <c r="I1611" t="str">
        <f>HYPERLINK("https://www.ncbi.nlm.nih.gov/nucleotide/MH685464.1?report=genbank&amp;log$=nucltop&amp;blast_rank=9&amp;RID=XE6RV0D8013","MH685464.1")</f>
        <v>MH685464.1</v>
      </c>
      <c r="L1611" s="35"/>
      <c r="M1611" s="34"/>
      <c r="T1611" s="35"/>
      <c r="U1611" s="34"/>
      <c r="AB1611" s="35"/>
      <c r="AC1611" s="34"/>
      <c r="AJ1611" s="35"/>
      <c r="AK1611" s="34"/>
      <c r="AR1611" s="35"/>
      <c r="AS1611" s="34"/>
      <c r="AZ1611" s="35"/>
      <c r="BA1611" s="34"/>
      <c r="BH1611" s="35"/>
      <c r="BI1611" s="34"/>
      <c r="BP1611" s="35"/>
      <c r="BQ1611" s="34"/>
      <c r="BX1611" s="35"/>
      <c r="BY1611" s="34"/>
      <c r="CF1611" s="35"/>
      <c r="CG1611" s="34"/>
      <c r="CN1611" s="35"/>
      <c r="CO1611" s="34"/>
      <c r="CV1611" s="35"/>
      <c r="CW1611" s="34"/>
      <c r="DD1611" s="35"/>
      <c r="DE1611" s="34"/>
      <c r="DL1611" s="35"/>
      <c r="DM1611" s="34"/>
      <c r="DT1611" s="35"/>
      <c r="DU1611" s="34"/>
      <c r="EB1611" s="35"/>
      <c r="EC1611" s="34"/>
      <c r="EJ1611" s="35"/>
      <c r="EK1611" s="34"/>
      <c r="ER1611" s="35"/>
      <c r="ES1611" s="34"/>
      <c r="EZ1611" s="35"/>
      <c r="FA1611" s="34"/>
      <c r="FH1611" s="35"/>
      <c r="FI1611" s="34"/>
      <c r="FP1611" s="35"/>
      <c r="FQ1611" s="34"/>
      <c r="FX1611" s="35"/>
      <c r="FY1611" s="34"/>
      <c r="GF1611" s="35"/>
      <c r="GG1611" s="34"/>
      <c r="GN1611" s="35"/>
      <c r="GO1611" s="34"/>
      <c r="GV1611" s="35"/>
      <c r="GW1611" s="34"/>
      <c r="HD1611" s="35"/>
      <c r="HE1611" s="34"/>
      <c r="HL1611" s="35"/>
      <c r="HM1611" s="34"/>
      <c r="HT1611" s="35"/>
      <c r="HU1611" s="34"/>
      <c r="IB1611" s="35"/>
      <c r="IC1611" s="34"/>
      <c r="IJ1611" s="35"/>
      <c r="IK1611" s="34"/>
      <c r="IR1611" s="35"/>
      <c r="IS1611" s="34"/>
      <c r="IZ1611" s="35"/>
      <c r="JA1611" s="34"/>
      <c r="JH1611" s="35"/>
      <c r="JI1611" s="34"/>
      <c r="JP1611" s="35"/>
      <c r="JQ1611" s="34"/>
      <c r="JX1611" s="35"/>
      <c r="JY1611" s="34"/>
      <c r="KF1611" s="35"/>
      <c r="KG1611" s="34"/>
      <c r="KN1611" s="35"/>
      <c r="KO1611" s="34"/>
      <c r="KV1611" s="35"/>
      <c r="KW1611" s="34"/>
      <c r="LD1611" s="35"/>
      <c r="LE1611" s="34"/>
      <c r="LL1611" s="35"/>
      <c r="LM1611" s="34"/>
      <c r="LT1611" s="35"/>
      <c r="LU1611" s="34"/>
      <c r="MB1611" s="35"/>
      <c r="MC1611" s="34"/>
      <c r="MJ1611" s="35"/>
      <c r="MK1611" s="34"/>
      <c r="MR1611" s="35"/>
      <c r="MS1611" s="34"/>
      <c r="MZ1611" s="35"/>
      <c r="NA1611" s="34"/>
      <c r="NH1611" s="35"/>
      <c r="NI1611" s="34"/>
      <c r="NP1611" s="35"/>
      <c r="NQ1611" s="34"/>
      <c r="NX1611" s="35"/>
      <c r="NY1611" s="34"/>
      <c r="OF1611" s="35"/>
      <c r="OG1611" s="34"/>
      <c r="ON1611" s="35"/>
      <c r="OO1611" s="34"/>
      <c r="OV1611" s="35"/>
      <c r="OW1611" s="34"/>
      <c r="PD1611" s="35"/>
      <c r="PE1611" s="34"/>
      <c r="PL1611" s="35"/>
      <c r="PM1611" s="34"/>
      <c r="PT1611" s="35"/>
      <c r="PU1611" s="34"/>
      <c r="QB1611" s="35"/>
      <c r="QC1611" s="34"/>
      <c r="QJ1611" s="35"/>
      <c r="QK1611" s="34"/>
      <c r="QR1611" s="35"/>
      <c r="QS1611" s="34"/>
      <c r="QZ1611" s="35"/>
      <c r="RA1611" s="34"/>
      <c r="RH1611" s="35"/>
      <c r="RI1611" s="34"/>
      <c r="RP1611" s="35"/>
      <c r="RQ1611" s="34"/>
      <c r="RX1611" s="35"/>
      <c r="RY1611" s="34"/>
      <c r="SF1611" s="35"/>
      <c r="SG1611" s="34"/>
      <c r="SN1611" s="35"/>
      <c r="SO1611" s="34"/>
      <c r="SV1611" s="35"/>
      <c r="SW1611" s="34"/>
      <c r="TD1611" s="35"/>
      <c r="TE1611" s="34"/>
      <c r="TL1611" s="35"/>
      <c r="TM1611" s="34"/>
      <c r="TT1611" s="35"/>
      <c r="TU1611" s="34"/>
      <c r="UB1611" s="35"/>
      <c r="UC1611" s="34"/>
      <c r="UJ1611" s="35"/>
      <c r="UK1611" s="34"/>
      <c r="UR1611" s="35"/>
      <c r="US1611" s="34"/>
      <c r="UZ1611" s="35"/>
      <c r="VA1611" s="34"/>
      <c r="VH1611" s="35"/>
      <c r="VI1611" s="34"/>
      <c r="VP1611" s="35"/>
      <c r="VQ1611" s="34"/>
      <c r="VX1611" s="35"/>
      <c r="VY1611" s="34"/>
      <c r="WF1611" s="35"/>
      <c r="WG1611" s="34"/>
      <c r="WN1611" s="35"/>
      <c r="WO1611" s="34"/>
      <c r="WV1611" s="35"/>
      <c r="WW1611" s="34"/>
      <c r="XD1611" s="35"/>
      <c r="XE1611" s="34"/>
      <c r="XL1611" s="35"/>
      <c r="XM1611" s="34"/>
      <c r="XT1611" s="35"/>
      <c r="XU1611" s="34"/>
      <c r="YB1611" s="35"/>
      <c r="YC1611" s="34"/>
      <c r="YJ1611" s="35"/>
      <c r="YK1611" s="34"/>
      <c r="YR1611" s="35"/>
      <c r="YS1611" s="34"/>
      <c r="YZ1611" s="35"/>
      <c r="ZA1611" s="34"/>
      <c r="ZH1611" s="35"/>
      <c r="ZI1611" s="34"/>
      <c r="ZP1611" s="35"/>
      <c r="ZQ1611" s="34"/>
      <c r="ZX1611" s="35"/>
      <c r="ZY1611" s="34"/>
      <c r="AAF1611" s="35"/>
      <c r="AAG1611" s="34"/>
      <c r="AAN1611" s="35"/>
      <c r="AAO1611" s="34"/>
      <c r="AAV1611" s="35"/>
      <c r="AAW1611" s="34"/>
      <c r="ABD1611" s="35"/>
      <c r="ABE1611" s="34"/>
      <c r="ABL1611" s="35"/>
      <c r="ABM1611" s="34"/>
      <c r="ABT1611" s="35"/>
      <c r="ABU1611" s="34"/>
      <c r="ACB1611" s="35"/>
      <c r="ACC1611" s="34"/>
      <c r="ACJ1611" s="35"/>
      <c r="ACK1611" s="34"/>
      <c r="ACR1611" s="35"/>
      <c r="ACS1611" s="34"/>
      <c r="ACZ1611" s="35"/>
      <c r="ADA1611" s="34"/>
      <c r="ADH1611" s="35"/>
      <c r="ADI1611" s="34"/>
      <c r="ADP1611" s="35"/>
      <c r="ADQ1611" s="34"/>
      <c r="ADX1611" s="35"/>
      <c r="ADY1611" s="34"/>
      <c r="AEF1611" s="35"/>
      <c r="AEG1611" s="34"/>
      <c r="AEN1611" s="35"/>
      <c r="AEO1611" s="34"/>
      <c r="AEV1611" s="35"/>
      <c r="AEW1611" s="34"/>
      <c r="AFD1611" s="35"/>
      <c r="AFE1611" s="34"/>
      <c r="AFL1611" s="35"/>
      <c r="AFM1611" s="34"/>
      <c r="AFT1611" s="35"/>
      <c r="AFU1611" s="34"/>
      <c r="AGB1611" s="35"/>
      <c r="AGC1611" s="34"/>
      <c r="AGJ1611" s="35"/>
      <c r="AGK1611" s="34"/>
      <c r="AGR1611" s="35"/>
      <c r="AGS1611" s="34"/>
      <c r="AGZ1611" s="35"/>
      <c r="AHA1611" s="34"/>
      <c r="AHH1611" s="35"/>
      <c r="AHI1611" s="34"/>
      <c r="AHP1611" s="35"/>
      <c r="AHQ1611" s="34"/>
      <c r="AHX1611" s="35"/>
      <c r="AHY1611" s="34"/>
      <c r="AIF1611" s="35"/>
      <c r="AIG1611" s="34"/>
      <c r="AIN1611" s="35"/>
      <c r="AIO1611" s="34"/>
      <c r="AIV1611" s="35"/>
      <c r="AIW1611" s="34"/>
      <c r="AJD1611" s="35"/>
      <c r="AJE1611" s="34"/>
      <c r="AJL1611" s="35"/>
      <c r="AJM1611" s="34"/>
      <c r="AJT1611" s="35"/>
      <c r="AJU1611" s="34"/>
      <c r="AKB1611" s="35"/>
      <c r="AKC1611" s="34"/>
      <c r="AKJ1611" s="35"/>
      <c r="AKK1611" s="34"/>
      <c r="AKR1611" s="35"/>
      <c r="AKS1611" s="34"/>
      <c r="AKZ1611" s="35"/>
      <c r="ALA1611" s="34"/>
      <c r="ALH1611" s="35"/>
      <c r="ALI1611" s="34"/>
      <c r="ALP1611" s="35"/>
      <c r="ALQ1611" s="34"/>
      <c r="ALX1611" s="35"/>
      <c r="ALY1611" s="34"/>
      <c r="AMF1611" s="35"/>
      <c r="AMG1611" s="34"/>
      <c r="AMN1611" s="35"/>
      <c r="AMO1611" s="34"/>
      <c r="AMV1611" s="35"/>
      <c r="AMW1611" s="34"/>
      <c r="AND1611" s="35"/>
      <c r="ANE1611" s="34"/>
      <c r="ANL1611" s="35"/>
      <c r="ANM1611" s="34"/>
      <c r="ANT1611" s="35"/>
      <c r="ANU1611" s="34"/>
      <c r="AOB1611" s="35"/>
      <c r="AOC1611" s="34"/>
      <c r="AOJ1611" s="35"/>
      <c r="AOK1611" s="34"/>
      <c r="AOR1611" s="35"/>
      <c r="AOS1611" s="34"/>
      <c r="AOZ1611" s="35"/>
      <c r="APA1611" s="34"/>
      <c r="APH1611" s="35"/>
      <c r="API1611" s="34"/>
      <c r="APP1611" s="35"/>
      <c r="APQ1611" s="34"/>
      <c r="APX1611" s="35"/>
      <c r="APY1611" s="34"/>
      <c r="AQF1611" s="35"/>
      <c r="AQG1611" s="34"/>
      <c r="AQN1611" s="35"/>
      <c r="AQO1611" s="34"/>
      <c r="AQV1611" s="35"/>
      <c r="AQW1611" s="34"/>
      <c r="ARD1611" s="35"/>
      <c r="ARE1611" s="34"/>
      <c r="ARL1611" s="35"/>
      <c r="ARM1611" s="34"/>
      <c r="ART1611" s="35"/>
      <c r="ARU1611" s="34"/>
      <c r="ASB1611" s="35"/>
      <c r="ASC1611" s="34"/>
      <c r="ASJ1611" s="35"/>
      <c r="ASK1611" s="34"/>
      <c r="ASR1611" s="35"/>
      <c r="ASS1611" s="34"/>
      <c r="ASZ1611" s="35"/>
      <c r="ATA1611" s="34"/>
      <c r="ATH1611" s="35"/>
      <c r="ATI1611" s="34"/>
      <c r="ATP1611" s="35"/>
      <c r="ATQ1611" s="34"/>
      <c r="ATX1611" s="35"/>
      <c r="ATY1611" s="34"/>
      <c r="AUF1611" s="35"/>
      <c r="AUG1611" s="34"/>
      <c r="AUN1611" s="35"/>
      <c r="AUO1611" s="34"/>
      <c r="AUV1611" s="35"/>
      <c r="AUW1611" s="34"/>
      <c r="AVD1611" s="35"/>
      <c r="AVE1611" s="34"/>
      <c r="AVL1611" s="35"/>
      <c r="AVM1611" s="34"/>
      <c r="AVT1611" s="35"/>
      <c r="AVU1611" s="34"/>
      <c r="AWB1611" s="35"/>
      <c r="AWC1611" s="34"/>
      <c r="AWJ1611" s="35"/>
      <c r="AWK1611" s="34"/>
      <c r="AWR1611" s="35"/>
      <c r="AWS1611" s="34"/>
      <c r="AWZ1611" s="35"/>
      <c r="AXA1611" s="34"/>
      <c r="AXH1611" s="35"/>
      <c r="AXI1611" s="34"/>
      <c r="AXP1611" s="35"/>
      <c r="AXQ1611" s="34"/>
      <c r="AXX1611" s="35"/>
      <c r="AXY1611" s="34"/>
      <c r="AYF1611" s="35"/>
      <c r="AYG1611" s="34"/>
      <c r="AYN1611" s="35"/>
      <c r="AYO1611" s="34"/>
      <c r="AYV1611" s="35"/>
      <c r="AYW1611" s="34"/>
      <c r="AZD1611" s="35"/>
      <c r="AZE1611" s="34"/>
      <c r="AZL1611" s="35"/>
      <c r="AZM1611" s="34"/>
      <c r="AZT1611" s="35"/>
      <c r="AZU1611" s="34"/>
      <c r="BAB1611" s="35"/>
      <c r="BAC1611" s="34"/>
      <c r="BAJ1611" s="35"/>
      <c r="BAK1611" s="34"/>
      <c r="BAR1611" s="35"/>
      <c r="BAS1611" s="34"/>
      <c r="BAZ1611" s="35"/>
      <c r="BBA1611" s="34"/>
      <c r="BBH1611" s="35"/>
      <c r="BBI1611" s="34"/>
      <c r="BBP1611" s="35"/>
      <c r="BBQ1611" s="34"/>
      <c r="BBX1611" s="35"/>
      <c r="BBY1611" s="34"/>
      <c r="BCF1611" s="35"/>
      <c r="BCG1611" s="34"/>
      <c r="BCN1611" s="35"/>
      <c r="BCO1611" s="34"/>
      <c r="BCV1611" s="35"/>
      <c r="BCW1611" s="34"/>
      <c r="BDD1611" s="35"/>
      <c r="BDE1611" s="34"/>
      <c r="BDL1611" s="35"/>
      <c r="BDM1611" s="34"/>
      <c r="BDT1611" s="35"/>
      <c r="BDU1611" s="34"/>
      <c r="BEB1611" s="35"/>
      <c r="BEC1611" s="34"/>
      <c r="BEJ1611" s="35"/>
      <c r="BEK1611" s="34"/>
      <c r="BER1611" s="35"/>
      <c r="BES1611" s="34"/>
      <c r="BEZ1611" s="35"/>
      <c r="BFA1611" s="34"/>
      <c r="BFH1611" s="35"/>
      <c r="BFI1611" s="34"/>
      <c r="BFP1611" s="35"/>
      <c r="BFQ1611" s="34"/>
      <c r="BFX1611" s="35"/>
      <c r="BFY1611" s="34"/>
      <c r="BGF1611" s="35"/>
      <c r="BGG1611" s="34"/>
      <c r="BGN1611" s="35"/>
      <c r="BGO1611" s="34"/>
      <c r="BGV1611" s="35"/>
      <c r="BGW1611" s="34"/>
      <c r="BHD1611" s="35"/>
      <c r="BHE1611" s="34"/>
      <c r="BHL1611" s="35"/>
      <c r="BHM1611" s="34"/>
      <c r="BHT1611" s="35"/>
      <c r="BHU1611" s="34"/>
      <c r="BIB1611" s="35"/>
      <c r="BIC1611" s="34"/>
      <c r="BIJ1611" s="35"/>
      <c r="BIK1611" s="34"/>
      <c r="BIR1611" s="35"/>
      <c r="BIS1611" s="34"/>
      <c r="BIZ1611" s="35"/>
      <c r="BJA1611" s="34"/>
      <c r="BJH1611" s="35"/>
      <c r="BJI1611" s="34"/>
      <c r="BJP1611" s="35"/>
      <c r="BJQ1611" s="34"/>
      <c r="BJX1611" s="35"/>
      <c r="BJY1611" s="34"/>
      <c r="BKF1611" s="35"/>
      <c r="BKG1611" s="34"/>
      <c r="BKN1611" s="35"/>
      <c r="BKO1611" s="34"/>
      <c r="BKV1611" s="35"/>
      <c r="BKW1611" s="34"/>
      <c r="BLD1611" s="35"/>
      <c r="BLE1611" s="34"/>
      <c r="BLL1611" s="35"/>
      <c r="BLM1611" s="34"/>
      <c r="BLT1611" s="35"/>
      <c r="BLU1611" s="34"/>
      <c r="BMB1611" s="35"/>
      <c r="BMC1611" s="34"/>
      <c r="BMJ1611" s="35"/>
      <c r="BMK1611" s="34"/>
      <c r="BMR1611" s="35"/>
      <c r="BMS1611" s="34"/>
      <c r="BMZ1611" s="35"/>
      <c r="BNA1611" s="34"/>
      <c r="BNH1611" s="35"/>
      <c r="BNI1611" s="34"/>
      <c r="BNP1611" s="35"/>
      <c r="BNQ1611" s="34"/>
      <c r="BNX1611" s="35"/>
      <c r="BNY1611" s="34"/>
      <c r="BOF1611" s="35"/>
      <c r="BOG1611" s="34"/>
      <c r="BON1611" s="35"/>
      <c r="BOO1611" s="34"/>
      <c r="BOV1611" s="35"/>
      <c r="BOW1611" s="34"/>
      <c r="BPD1611" s="35"/>
      <c r="BPE1611" s="34"/>
      <c r="BPL1611" s="35"/>
      <c r="BPM1611" s="34"/>
      <c r="BPT1611" s="35"/>
      <c r="BPU1611" s="34"/>
      <c r="BQB1611" s="35"/>
      <c r="BQC1611" s="34"/>
      <c r="BQJ1611" s="35"/>
      <c r="BQK1611" s="34"/>
      <c r="BQR1611" s="35"/>
      <c r="BQS1611" s="34"/>
      <c r="BQZ1611" s="35"/>
      <c r="BRA1611" s="34"/>
      <c r="BRH1611" s="35"/>
      <c r="BRI1611" s="34"/>
      <c r="BRP1611" s="35"/>
      <c r="BRQ1611" s="34"/>
      <c r="BRX1611" s="35"/>
      <c r="BRY1611" s="34"/>
      <c r="BSF1611" s="35"/>
      <c r="BSG1611" s="34"/>
      <c r="BSN1611" s="35"/>
      <c r="BSO1611" s="34"/>
      <c r="BSV1611" s="35"/>
      <c r="BSW1611" s="34"/>
      <c r="BTD1611" s="35"/>
      <c r="BTE1611" s="34"/>
      <c r="BTL1611" s="35"/>
      <c r="BTM1611" s="34"/>
      <c r="BTT1611" s="35"/>
      <c r="BTU1611" s="34"/>
      <c r="BUB1611" s="35"/>
      <c r="BUC1611" s="34"/>
      <c r="BUJ1611" s="35"/>
      <c r="BUK1611" s="34"/>
      <c r="BUR1611" s="35"/>
      <c r="BUS1611" s="34"/>
      <c r="BUZ1611" s="35"/>
      <c r="BVA1611" s="34"/>
      <c r="BVH1611" s="35"/>
      <c r="BVI1611" s="34"/>
      <c r="BVP1611" s="35"/>
      <c r="BVQ1611" s="34"/>
      <c r="BVX1611" s="35"/>
      <c r="BVY1611" s="34"/>
      <c r="BWF1611" s="35"/>
      <c r="BWG1611" s="34"/>
      <c r="BWN1611" s="35"/>
      <c r="BWO1611" s="34"/>
      <c r="BWV1611" s="35"/>
      <c r="BWW1611" s="34"/>
      <c r="BXD1611" s="35"/>
      <c r="BXE1611" s="34"/>
      <c r="BXL1611" s="35"/>
      <c r="BXM1611" s="34"/>
      <c r="BXT1611" s="35"/>
      <c r="BXU1611" s="34"/>
      <c r="BYB1611" s="35"/>
      <c r="BYC1611" s="34"/>
      <c r="BYJ1611" s="35"/>
      <c r="BYK1611" s="34"/>
      <c r="BYR1611" s="35"/>
      <c r="BYS1611" s="34"/>
      <c r="BYZ1611" s="35"/>
      <c r="BZA1611" s="34"/>
      <c r="BZH1611" s="35"/>
      <c r="BZI1611" s="34"/>
      <c r="BZP1611" s="35"/>
      <c r="BZQ1611" s="34"/>
      <c r="BZX1611" s="35"/>
      <c r="BZY1611" s="34"/>
      <c r="CAF1611" s="35"/>
      <c r="CAG1611" s="34"/>
      <c r="CAN1611" s="35"/>
      <c r="CAO1611" s="34"/>
      <c r="CAV1611" s="35"/>
      <c r="CAW1611" s="34"/>
      <c r="CBD1611" s="35"/>
      <c r="CBE1611" s="34"/>
      <c r="CBL1611" s="35"/>
      <c r="CBM1611" s="34"/>
      <c r="CBT1611" s="35"/>
      <c r="CBU1611" s="34"/>
      <c r="CCB1611" s="35"/>
      <c r="CCC1611" s="34"/>
      <c r="CCJ1611" s="35"/>
      <c r="CCK1611" s="34"/>
      <c r="CCR1611" s="35"/>
      <c r="CCS1611" s="34"/>
      <c r="CCZ1611" s="35"/>
      <c r="CDA1611" s="34"/>
      <c r="CDH1611" s="35"/>
      <c r="CDI1611" s="34"/>
      <c r="CDP1611" s="35"/>
      <c r="CDQ1611" s="34"/>
      <c r="CDX1611" s="35"/>
      <c r="CDY1611" s="34"/>
      <c r="CEF1611" s="35"/>
      <c r="CEG1611" s="34"/>
      <c r="CEN1611" s="35"/>
      <c r="CEO1611" s="34"/>
      <c r="CEV1611" s="35"/>
      <c r="CEW1611" s="34"/>
      <c r="CFD1611" s="35"/>
      <c r="CFE1611" s="34"/>
      <c r="CFL1611" s="35"/>
      <c r="CFM1611" s="34"/>
      <c r="CFT1611" s="35"/>
      <c r="CFU1611" s="34"/>
      <c r="CGB1611" s="35"/>
      <c r="CGC1611" s="34"/>
      <c r="CGJ1611" s="35"/>
      <c r="CGK1611" s="34"/>
      <c r="CGR1611" s="35"/>
      <c r="CGS1611" s="34"/>
      <c r="CGZ1611" s="35"/>
      <c r="CHA1611" s="34"/>
      <c r="CHH1611" s="35"/>
      <c r="CHI1611" s="34"/>
      <c r="CHP1611" s="35"/>
      <c r="CHQ1611" s="34"/>
      <c r="CHX1611" s="35"/>
      <c r="CHY1611" s="34"/>
      <c r="CIF1611" s="35"/>
      <c r="CIG1611" s="34"/>
      <c r="CIN1611" s="35"/>
      <c r="CIO1611" s="34"/>
      <c r="CIV1611" s="35"/>
      <c r="CIW1611" s="34"/>
      <c r="CJD1611" s="35"/>
      <c r="CJE1611" s="34"/>
      <c r="CJL1611" s="35"/>
      <c r="CJM1611" s="34"/>
      <c r="CJT1611" s="35"/>
      <c r="CJU1611" s="34"/>
      <c r="CKB1611" s="35"/>
      <c r="CKC1611" s="34"/>
      <c r="CKJ1611" s="35"/>
      <c r="CKK1611" s="34"/>
      <c r="CKR1611" s="35"/>
      <c r="CKS1611" s="34"/>
      <c r="CKZ1611" s="35"/>
      <c r="CLA1611" s="34"/>
      <c r="CLH1611" s="35"/>
      <c r="CLI1611" s="34"/>
      <c r="CLP1611" s="35"/>
      <c r="CLQ1611" s="34"/>
      <c r="CLX1611" s="35"/>
      <c r="CLY1611" s="34"/>
      <c r="CMF1611" s="35"/>
      <c r="CMG1611" s="34"/>
      <c r="CMN1611" s="35"/>
      <c r="CMO1611" s="34"/>
      <c r="CMV1611" s="35"/>
      <c r="CMW1611" s="34"/>
      <c r="CND1611" s="35"/>
      <c r="CNE1611" s="34"/>
      <c r="CNL1611" s="35"/>
      <c r="CNM1611" s="34"/>
      <c r="CNT1611" s="35"/>
      <c r="CNU1611" s="34"/>
      <c r="COB1611" s="35"/>
      <c r="COC1611" s="34"/>
      <c r="COJ1611" s="35"/>
      <c r="COK1611" s="34"/>
      <c r="COR1611" s="35"/>
      <c r="COS1611" s="34"/>
      <c r="COZ1611" s="35"/>
      <c r="CPA1611" s="34"/>
      <c r="CPH1611" s="35"/>
      <c r="CPI1611" s="34"/>
      <c r="CPP1611" s="35"/>
      <c r="CPQ1611" s="34"/>
      <c r="CPX1611" s="35"/>
      <c r="CPY1611" s="34"/>
      <c r="CQF1611" s="35"/>
      <c r="CQG1611" s="34"/>
      <c r="CQN1611" s="35"/>
      <c r="CQO1611" s="34"/>
      <c r="CQV1611" s="35"/>
      <c r="CQW1611" s="34"/>
      <c r="CRD1611" s="35"/>
      <c r="CRE1611" s="34"/>
      <c r="CRL1611" s="35"/>
      <c r="CRM1611" s="34"/>
      <c r="CRT1611" s="35"/>
      <c r="CRU1611" s="34"/>
      <c r="CSB1611" s="35"/>
      <c r="CSC1611" s="34"/>
      <c r="CSJ1611" s="35"/>
      <c r="CSK1611" s="34"/>
      <c r="CSR1611" s="35"/>
      <c r="CSS1611" s="34"/>
      <c r="CSZ1611" s="35"/>
      <c r="CTA1611" s="34"/>
      <c r="CTH1611" s="35"/>
      <c r="CTI1611" s="34"/>
      <c r="CTP1611" s="35"/>
      <c r="CTQ1611" s="34"/>
      <c r="CTX1611" s="35"/>
      <c r="CTY1611" s="34"/>
      <c r="CUF1611" s="35"/>
      <c r="CUG1611" s="34"/>
      <c r="CUN1611" s="35"/>
      <c r="CUO1611" s="34"/>
      <c r="CUV1611" s="35"/>
      <c r="CUW1611" s="34"/>
      <c r="CVD1611" s="35"/>
      <c r="CVE1611" s="34"/>
      <c r="CVL1611" s="35"/>
      <c r="CVM1611" s="34"/>
      <c r="CVT1611" s="35"/>
      <c r="CVU1611" s="34"/>
      <c r="CWB1611" s="35"/>
      <c r="CWC1611" s="34"/>
      <c r="CWJ1611" s="35"/>
      <c r="CWK1611" s="34"/>
      <c r="CWR1611" s="35"/>
      <c r="CWS1611" s="34"/>
      <c r="CWZ1611" s="35"/>
      <c r="CXA1611" s="34"/>
      <c r="CXH1611" s="35"/>
      <c r="CXI1611" s="34"/>
      <c r="CXP1611" s="35"/>
      <c r="CXQ1611" s="34"/>
      <c r="CXX1611" s="35"/>
      <c r="CXY1611" s="34"/>
      <c r="CYF1611" s="35"/>
      <c r="CYG1611" s="34"/>
      <c r="CYN1611" s="35"/>
      <c r="CYO1611" s="34"/>
      <c r="CYV1611" s="35"/>
      <c r="CYW1611" s="34"/>
      <c r="CZD1611" s="35"/>
      <c r="CZE1611" s="34"/>
      <c r="CZL1611" s="35"/>
      <c r="CZM1611" s="34"/>
      <c r="CZT1611" s="35"/>
      <c r="CZU1611" s="34"/>
      <c r="DAB1611" s="35"/>
      <c r="DAC1611" s="34"/>
      <c r="DAJ1611" s="35"/>
      <c r="DAK1611" s="34"/>
      <c r="DAR1611" s="35"/>
      <c r="DAS1611" s="34"/>
      <c r="DAZ1611" s="35"/>
      <c r="DBA1611" s="34"/>
      <c r="DBH1611" s="35"/>
      <c r="DBI1611" s="34"/>
      <c r="DBP1611" s="35"/>
      <c r="DBQ1611" s="34"/>
      <c r="DBX1611" s="35"/>
      <c r="DBY1611" s="34"/>
      <c r="DCF1611" s="35"/>
      <c r="DCG1611" s="34"/>
      <c r="DCN1611" s="35"/>
      <c r="DCO1611" s="34"/>
      <c r="DCV1611" s="35"/>
      <c r="DCW1611" s="34"/>
      <c r="DDD1611" s="35"/>
      <c r="DDE1611" s="34"/>
      <c r="DDL1611" s="35"/>
      <c r="DDM1611" s="34"/>
      <c r="DDT1611" s="35"/>
      <c r="DDU1611" s="34"/>
      <c r="DEB1611" s="35"/>
      <c r="DEC1611" s="34"/>
      <c r="DEJ1611" s="35"/>
      <c r="DEK1611" s="34"/>
      <c r="DER1611" s="35"/>
      <c r="DES1611" s="34"/>
      <c r="DEZ1611" s="35"/>
      <c r="DFA1611" s="34"/>
      <c r="DFH1611" s="35"/>
      <c r="DFI1611" s="34"/>
      <c r="DFP1611" s="35"/>
      <c r="DFQ1611" s="34"/>
      <c r="DFX1611" s="35"/>
      <c r="DFY1611" s="34"/>
      <c r="DGF1611" s="35"/>
      <c r="DGG1611" s="34"/>
      <c r="DGN1611" s="35"/>
      <c r="DGO1611" s="34"/>
      <c r="DGV1611" s="35"/>
      <c r="DGW1611" s="34"/>
      <c r="DHD1611" s="35"/>
      <c r="DHE1611" s="34"/>
      <c r="DHL1611" s="35"/>
      <c r="DHM1611" s="34"/>
      <c r="DHT1611" s="35"/>
      <c r="DHU1611" s="34"/>
      <c r="DIB1611" s="35"/>
      <c r="DIC1611" s="34"/>
      <c r="DIJ1611" s="35"/>
      <c r="DIK1611" s="34"/>
      <c r="DIR1611" s="35"/>
      <c r="DIS1611" s="34"/>
      <c r="DIZ1611" s="35"/>
      <c r="DJA1611" s="34"/>
      <c r="DJH1611" s="35"/>
      <c r="DJI1611" s="34"/>
      <c r="DJP1611" s="35"/>
      <c r="DJQ1611" s="34"/>
      <c r="DJX1611" s="35"/>
      <c r="DJY1611" s="34"/>
      <c r="DKF1611" s="35"/>
      <c r="DKG1611" s="34"/>
      <c r="DKN1611" s="35"/>
      <c r="DKO1611" s="34"/>
      <c r="DKV1611" s="35"/>
      <c r="DKW1611" s="34"/>
      <c r="DLD1611" s="35"/>
      <c r="DLE1611" s="34"/>
      <c r="DLL1611" s="35"/>
      <c r="DLM1611" s="34"/>
      <c r="DLT1611" s="35"/>
      <c r="DLU1611" s="34"/>
      <c r="DMB1611" s="35"/>
      <c r="DMC1611" s="34"/>
      <c r="DMJ1611" s="35"/>
      <c r="DMK1611" s="34"/>
      <c r="DMR1611" s="35"/>
      <c r="DMS1611" s="34"/>
      <c r="DMZ1611" s="35"/>
      <c r="DNA1611" s="34"/>
      <c r="DNH1611" s="35"/>
      <c r="DNI1611" s="34"/>
      <c r="DNP1611" s="35"/>
      <c r="DNQ1611" s="34"/>
      <c r="DNX1611" s="35"/>
      <c r="DNY1611" s="34"/>
      <c r="DOF1611" s="35"/>
      <c r="DOG1611" s="34"/>
      <c r="DON1611" s="35"/>
      <c r="DOO1611" s="34"/>
      <c r="DOV1611" s="35"/>
      <c r="DOW1611" s="34"/>
      <c r="DPD1611" s="35"/>
      <c r="DPE1611" s="34"/>
      <c r="DPL1611" s="35"/>
      <c r="DPM1611" s="34"/>
      <c r="DPT1611" s="35"/>
      <c r="DPU1611" s="34"/>
      <c r="DQB1611" s="35"/>
      <c r="DQC1611" s="34"/>
      <c r="DQJ1611" s="35"/>
      <c r="DQK1611" s="34"/>
      <c r="DQR1611" s="35"/>
      <c r="DQS1611" s="34"/>
      <c r="DQZ1611" s="35"/>
      <c r="DRA1611" s="34"/>
      <c r="DRH1611" s="35"/>
      <c r="DRI1611" s="34"/>
      <c r="DRP1611" s="35"/>
      <c r="DRQ1611" s="34"/>
      <c r="DRX1611" s="35"/>
      <c r="DRY1611" s="34"/>
      <c r="DSF1611" s="35"/>
      <c r="DSG1611" s="34"/>
      <c r="DSN1611" s="35"/>
      <c r="DSO1611" s="34"/>
      <c r="DSV1611" s="35"/>
      <c r="DSW1611" s="34"/>
      <c r="DTD1611" s="35"/>
      <c r="DTE1611" s="34"/>
      <c r="DTL1611" s="35"/>
      <c r="DTM1611" s="34"/>
      <c r="DTT1611" s="35"/>
      <c r="DTU1611" s="34"/>
      <c r="DUB1611" s="35"/>
      <c r="DUC1611" s="34"/>
      <c r="DUJ1611" s="35"/>
      <c r="DUK1611" s="34"/>
      <c r="DUR1611" s="35"/>
      <c r="DUS1611" s="34"/>
      <c r="DUZ1611" s="35"/>
      <c r="DVA1611" s="34"/>
      <c r="DVH1611" s="35"/>
      <c r="DVI1611" s="34"/>
      <c r="DVP1611" s="35"/>
      <c r="DVQ1611" s="34"/>
      <c r="DVX1611" s="35"/>
      <c r="DVY1611" s="34"/>
      <c r="DWF1611" s="35"/>
      <c r="DWG1611" s="34"/>
      <c r="DWN1611" s="35"/>
      <c r="DWO1611" s="34"/>
      <c r="DWV1611" s="35"/>
      <c r="DWW1611" s="34"/>
      <c r="DXD1611" s="35"/>
      <c r="DXE1611" s="34"/>
      <c r="DXL1611" s="35"/>
      <c r="DXM1611" s="34"/>
      <c r="DXT1611" s="35"/>
      <c r="DXU1611" s="34"/>
      <c r="DYB1611" s="35"/>
      <c r="DYC1611" s="34"/>
      <c r="DYJ1611" s="35"/>
      <c r="DYK1611" s="34"/>
      <c r="DYR1611" s="35"/>
      <c r="DYS1611" s="34"/>
      <c r="DYZ1611" s="35"/>
      <c r="DZA1611" s="34"/>
      <c r="DZH1611" s="35"/>
      <c r="DZI1611" s="34"/>
      <c r="DZP1611" s="35"/>
      <c r="DZQ1611" s="34"/>
      <c r="DZX1611" s="35"/>
      <c r="DZY1611" s="34"/>
      <c r="EAF1611" s="35"/>
      <c r="EAG1611" s="34"/>
      <c r="EAN1611" s="35"/>
      <c r="EAO1611" s="34"/>
      <c r="EAV1611" s="35"/>
      <c r="EAW1611" s="34"/>
      <c r="EBD1611" s="35"/>
      <c r="EBE1611" s="34"/>
      <c r="EBL1611" s="35"/>
      <c r="EBM1611" s="34"/>
      <c r="EBT1611" s="35"/>
      <c r="EBU1611" s="34"/>
      <c r="ECB1611" s="35"/>
      <c r="ECC1611" s="34"/>
      <c r="ECJ1611" s="35"/>
      <c r="ECK1611" s="34"/>
      <c r="ECR1611" s="35"/>
      <c r="ECS1611" s="34"/>
      <c r="ECZ1611" s="35"/>
      <c r="EDA1611" s="34"/>
      <c r="EDH1611" s="35"/>
      <c r="EDI1611" s="34"/>
      <c r="EDP1611" s="35"/>
      <c r="EDQ1611" s="34"/>
      <c r="EDX1611" s="35"/>
      <c r="EDY1611" s="34"/>
      <c r="EEF1611" s="35"/>
      <c r="EEG1611" s="34"/>
      <c r="EEN1611" s="35"/>
      <c r="EEO1611" s="34"/>
      <c r="EEV1611" s="35"/>
      <c r="EEW1611" s="34"/>
      <c r="EFD1611" s="35"/>
      <c r="EFE1611" s="34"/>
      <c r="EFL1611" s="35"/>
      <c r="EFM1611" s="34"/>
      <c r="EFT1611" s="35"/>
      <c r="EFU1611" s="34"/>
      <c r="EGB1611" s="35"/>
      <c r="EGC1611" s="34"/>
      <c r="EGJ1611" s="35"/>
      <c r="EGK1611" s="34"/>
      <c r="EGR1611" s="35"/>
      <c r="EGS1611" s="34"/>
      <c r="EGZ1611" s="35"/>
      <c r="EHA1611" s="34"/>
      <c r="EHH1611" s="35"/>
      <c r="EHI1611" s="34"/>
      <c r="EHP1611" s="35"/>
      <c r="EHQ1611" s="34"/>
      <c r="EHX1611" s="35"/>
      <c r="EHY1611" s="34"/>
      <c r="EIF1611" s="35"/>
      <c r="EIG1611" s="34"/>
      <c r="EIN1611" s="35"/>
      <c r="EIO1611" s="34"/>
      <c r="EIV1611" s="35"/>
      <c r="EIW1611" s="34"/>
      <c r="EJD1611" s="35"/>
      <c r="EJE1611" s="34"/>
      <c r="EJL1611" s="35"/>
      <c r="EJM1611" s="34"/>
      <c r="EJT1611" s="35"/>
      <c r="EJU1611" s="34"/>
      <c r="EKB1611" s="35"/>
      <c r="EKC1611" s="34"/>
      <c r="EKJ1611" s="35"/>
      <c r="EKK1611" s="34"/>
      <c r="EKR1611" s="35"/>
      <c r="EKS1611" s="34"/>
      <c r="EKZ1611" s="35"/>
      <c r="ELA1611" s="34"/>
      <c r="ELH1611" s="35"/>
      <c r="ELI1611" s="34"/>
      <c r="ELP1611" s="35"/>
      <c r="ELQ1611" s="34"/>
      <c r="ELX1611" s="35"/>
      <c r="ELY1611" s="34"/>
      <c r="EMF1611" s="35"/>
      <c r="EMG1611" s="34"/>
      <c r="EMN1611" s="35"/>
      <c r="EMO1611" s="34"/>
      <c r="EMV1611" s="35"/>
      <c r="EMW1611" s="34"/>
      <c r="END1611" s="35"/>
      <c r="ENE1611" s="34"/>
      <c r="ENL1611" s="35"/>
      <c r="ENM1611" s="34"/>
      <c r="ENT1611" s="35"/>
      <c r="ENU1611" s="34"/>
      <c r="EOB1611" s="35"/>
      <c r="EOC1611" s="34"/>
      <c r="EOJ1611" s="35"/>
      <c r="EOK1611" s="34"/>
      <c r="EOR1611" s="35"/>
      <c r="EOS1611" s="34"/>
      <c r="EOZ1611" s="35"/>
      <c r="EPA1611" s="34"/>
      <c r="EPH1611" s="35"/>
      <c r="EPI1611" s="34"/>
      <c r="EPP1611" s="35"/>
      <c r="EPQ1611" s="34"/>
      <c r="EPX1611" s="35"/>
      <c r="EPY1611" s="34"/>
      <c r="EQF1611" s="35"/>
      <c r="EQG1611" s="34"/>
      <c r="EQN1611" s="35"/>
      <c r="EQO1611" s="34"/>
      <c r="EQV1611" s="35"/>
      <c r="EQW1611" s="34"/>
      <c r="ERD1611" s="35"/>
      <c r="ERE1611" s="34"/>
      <c r="ERL1611" s="35"/>
      <c r="ERM1611" s="34"/>
      <c r="ERT1611" s="35"/>
      <c r="ERU1611" s="34"/>
      <c r="ESB1611" s="35"/>
      <c r="ESC1611" s="34"/>
      <c r="ESJ1611" s="35"/>
      <c r="ESK1611" s="34"/>
      <c r="ESR1611" s="35"/>
      <c r="ESS1611" s="34"/>
      <c r="ESZ1611" s="35"/>
      <c r="ETA1611" s="34"/>
      <c r="ETH1611" s="35"/>
      <c r="ETI1611" s="34"/>
      <c r="ETP1611" s="35"/>
      <c r="ETQ1611" s="34"/>
      <c r="ETX1611" s="35"/>
      <c r="ETY1611" s="34"/>
      <c r="EUF1611" s="35"/>
      <c r="EUG1611" s="34"/>
      <c r="EUN1611" s="35"/>
      <c r="EUO1611" s="34"/>
      <c r="EUV1611" s="35"/>
      <c r="EUW1611" s="34"/>
      <c r="EVD1611" s="35"/>
      <c r="EVE1611" s="34"/>
      <c r="EVL1611" s="35"/>
      <c r="EVM1611" s="34"/>
      <c r="EVT1611" s="35"/>
      <c r="EVU1611" s="34"/>
      <c r="EWB1611" s="35"/>
      <c r="EWC1611" s="34"/>
      <c r="EWJ1611" s="35"/>
      <c r="EWK1611" s="34"/>
      <c r="EWR1611" s="35"/>
      <c r="EWS1611" s="34"/>
      <c r="EWZ1611" s="35"/>
      <c r="EXA1611" s="34"/>
      <c r="EXH1611" s="35"/>
      <c r="EXI1611" s="34"/>
      <c r="EXP1611" s="35"/>
      <c r="EXQ1611" s="34"/>
      <c r="EXX1611" s="35"/>
      <c r="EXY1611" s="34"/>
      <c r="EYF1611" s="35"/>
      <c r="EYG1611" s="34"/>
      <c r="EYN1611" s="35"/>
      <c r="EYO1611" s="34"/>
      <c r="EYV1611" s="35"/>
      <c r="EYW1611" s="34"/>
      <c r="EZD1611" s="35"/>
      <c r="EZE1611" s="34"/>
      <c r="EZL1611" s="35"/>
      <c r="EZM1611" s="34"/>
      <c r="EZT1611" s="35"/>
      <c r="EZU1611" s="34"/>
      <c r="FAB1611" s="35"/>
      <c r="FAC1611" s="34"/>
      <c r="FAJ1611" s="35"/>
      <c r="FAK1611" s="34"/>
      <c r="FAR1611" s="35"/>
      <c r="FAS1611" s="34"/>
      <c r="FAZ1611" s="35"/>
      <c r="FBA1611" s="34"/>
      <c r="FBH1611" s="35"/>
      <c r="FBI1611" s="34"/>
      <c r="FBP1611" s="35"/>
      <c r="FBQ1611" s="34"/>
      <c r="FBX1611" s="35"/>
      <c r="FBY1611" s="34"/>
      <c r="FCF1611" s="35"/>
      <c r="FCG1611" s="34"/>
      <c r="FCN1611" s="35"/>
      <c r="FCO1611" s="34"/>
      <c r="FCV1611" s="35"/>
      <c r="FCW1611" s="34"/>
      <c r="FDD1611" s="35"/>
      <c r="FDE1611" s="34"/>
      <c r="FDL1611" s="35"/>
      <c r="FDM1611" s="34"/>
      <c r="FDT1611" s="35"/>
      <c r="FDU1611" s="34"/>
      <c r="FEB1611" s="35"/>
      <c r="FEC1611" s="34"/>
      <c r="FEJ1611" s="35"/>
      <c r="FEK1611" s="34"/>
      <c r="FER1611" s="35"/>
      <c r="FES1611" s="34"/>
      <c r="FEZ1611" s="35"/>
      <c r="FFA1611" s="34"/>
      <c r="FFH1611" s="35"/>
      <c r="FFI1611" s="34"/>
      <c r="FFP1611" s="35"/>
      <c r="FFQ1611" s="34"/>
      <c r="FFX1611" s="35"/>
      <c r="FFY1611" s="34"/>
      <c r="FGF1611" s="35"/>
      <c r="FGG1611" s="34"/>
      <c r="FGN1611" s="35"/>
      <c r="FGO1611" s="34"/>
      <c r="FGV1611" s="35"/>
      <c r="FGW1611" s="34"/>
      <c r="FHD1611" s="35"/>
      <c r="FHE1611" s="34"/>
      <c r="FHL1611" s="35"/>
      <c r="FHM1611" s="34"/>
      <c r="FHT1611" s="35"/>
      <c r="FHU1611" s="34"/>
      <c r="FIB1611" s="35"/>
      <c r="FIC1611" s="34"/>
      <c r="FIJ1611" s="35"/>
      <c r="FIK1611" s="34"/>
      <c r="FIR1611" s="35"/>
      <c r="FIS1611" s="34"/>
      <c r="FIZ1611" s="35"/>
      <c r="FJA1611" s="34"/>
      <c r="FJH1611" s="35"/>
      <c r="FJI1611" s="34"/>
      <c r="FJP1611" s="35"/>
      <c r="FJQ1611" s="34"/>
      <c r="FJX1611" s="35"/>
      <c r="FJY1611" s="34"/>
      <c r="FKF1611" s="35"/>
      <c r="FKG1611" s="34"/>
      <c r="FKN1611" s="35"/>
      <c r="FKO1611" s="34"/>
      <c r="FKV1611" s="35"/>
      <c r="FKW1611" s="34"/>
      <c r="FLD1611" s="35"/>
      <c r="FLE1611" s="34"/>
      <c r="FLL1611" s="35"/>
      <c r="FLM1611" s="34"/>
      <c r="FLT1611" s="35"/>
      <c r="FLU1611" s="34"/>
      <c r="FMB1611" s="35"/>
      <c r="FMC1611" s="34"/>
      <c r="FMJ1611" s="35"/>
      <c r="FMK1611" s="34"/>
      <c r="FMR1611" s="35"/>
      <c r="FMS1611" s="34"/>
      <c r="FMZ1611" s="35"/>
      <c r="FNA1611" s="34"/>
      <c r="FNH1611" s="35"/>
      <c r="FNI1611" s="34"/>
      <c r="FNP1611" s="35"/>
      <c r="FNQ1611" s="34"/>
      <c r="FNX1611" s="35"/>
      <c r="FNY1611" s="34"/>
      <c r="FOF1611" s="35"/>
      <c r="FOG1611" s="34"/>
      <c r="FON1611" s="35"/>
      <c r="FOO1611" s="34"/>
      <c r="FOV1611" s="35"/>
      <c r="FOW1611" s="34"/>
      <c r="FPD1611" s="35"/>
      <c r="FPE1611" s="34"/>
      <c r="FPL1611" s="35"/>
      <c r="FPM1611" s="34"/>
      <c r="FPT1611" s="35"/>
      <c r="FPU1611" s="34"/>
      <c r="FQB1611" s="35"/>
      <c r="FQC1611" s="34"/>
      <c r="FQJ1611" s="35"/>
      <c r="FQK1611" s="34"/>
      <c r="FQR1611" s="35"/>
      <c r="FQS1611" s="34"/>
      <c r="FQZ1611" s="35"/>
      <c r="FRA1611" s="34"/>
      <c r="FRH1611" s="35"/>
      <c r="FRI1611" s="34"/>
      <c r="FRP1611" s="35"/>
      <c r="FRQ1611" s="34"/>
      <c r="FRX1611" s="35"/>
      <c r="FRY1611" s="34"/>
      <c r="FSF1611" s="35"/>
      <c r="FSG1611" s="34"/>
      <c r="FSN1611" s="35"/>
      <c r="FSO1611" s="34"/>
      <c r="FSV1611" s="35"/>
      <c r="FSW1611" s="34"/>
      <c r="FTD1611" s="35"/>
      <c r="FTE1611" s="34"/>
      <c r="FTL1611" s="35"/>
      <c r="FTM1611" s="34"/>
      <c r="FTT1611" s="35"/>
      <c r="FTU1611" s="34"/>
      <c r="FUB1611" s="35"/>
      <c r="FUC1611" s="34"/>
      <c r="FUJ1611" s="35"/>
      <c r="FUK1611" s="34"/>
      <c r="FUR1611" s="35"/>
      <c r="FUS1611" s="34"/>
      <c r="FUZ1611" s="35"/>
      <c r="FVA1611" s="34"/>
      <c r="FVH1611" s="35"/>
      <c r="FVI1611" s="34"/>
      <c r="FVP1611" s="35"/>
      <c r="FVQ1611" s="34"/>
      <c r="FVX1611" s="35"/>
      <c r="FVY1611" s="34"/>
      <c r="FWF1611" s="35"/>
      <c r="FWG1611" s="34"/>
      <c r="FWN1611" s="35"/>
      <c r="FWO1611" s="34"/>
      <c r="FWV1611" s="35"/>
      <c r="FWW1611" s="34"/>
      <c r="FXD1611" s="35"/>
      <c r="FXE1611" s="34"/>
      <c r="FXL1611" s="35"/>
      <c r="FXM1611" s="34"/>
      <c r="FXT1611" s="35"/>
      <c r="FXU1611" s="34"/>
      <c r="FYB1611" s="35"/>
      <c r="FYC1611" s="34"/>
      <c r="FYJ1611" s="35"/>
      <c r="FYK1611" s="34"/>
      <c r="FYR1611" s="35"/>
      <c r="FYS1611" s="34"/>
      <c r="FYZ1611" s="35"/>
      <c r="FZA1611" s="34"/>
      <c r="FZH1611" s="35"/>
      <c r="FZI1611" s="34"/>
      <c r="FZP1611" s="35"/>
      <c r="FZQ1611" s="34"/>
      <c r="FZX1611" s="35"/>
      <c r="FZY1611" s="34"/>
      <c r="GAF1611" s="35"/>
      <c r="GAG1611" s="34"/>
      <c r="GAN1611" s="35"/>
      <c r="GAO1611" s="34"/>
      <c r="GAV1611" s="35"/>
      <c r="GAW1611" s="34"/>
      <c r="GBD1611" s="35"/>
      <c r="GBE1611" s="34"/>
      <c r="GBL1611" s="35"/>
      <c r="GBM1611" s="34"/>
      <c r="GBT1611" s="35"/>
      <c r="GBU1611" s="34"/>
      <c r="GCB1611" s="35"/>
      <c r="GCC1611" s="34"/>
      <c r="GCJ1611" s="35"/>
      <c r="GCK1611" s="34"/>
      <c r="GCR1611" s="35"/>
      <c r="GCS1611" s="34"/>
      <c r="GCZ1611" s="35"/>
      <c r="GDA1611" s="34"/>
      <c r="GDH1611" s="35"/>
      <c r="GDI1611" s="34"/>
      <c r="GDP1611" s="35"/>
      <c r="GDQ1611" s="34"/>
      <c r="GDX1611" s="35"/>
      <c r="GDY1611" s="34"/>
      <c r="GEF1611" s="35"/>
      <c r="GEG1611" s="34"/>
      <c r="GEN1611" s="35"/>
      <c r="GEO1611" s="34"/>
      <c r="GEV1611" s="35"/>
      <c r="GEW1611" s="34"/>
      <c r="GFD1611" s="35"/>
      <c r="GFE1611" s="34"/>
      <c r="GFL1611" s="35"/>
      <c r="GFM1611" s="34"/>
      <c r="GFT1611" s="35"/>
      <c r="GFU1611" s="34"/>
      <c r="GGB1611" s="35"/>
      <c r="GGC1611" s="34"/>
      <c r="GGJ1611" s="35"/>
      <c r="GGK1611" s="34"/>
      <c r="GGR1611" s="35"/>
      <c r="GGS1611" s="34"/>
      <c r="GGZ1611" s="35"/>
      <c r="GHA1611" s="34"/>
      <c r="GHH1611" s="35"/>
      <c r="GHI1611" s="34"/>
      <c r="GHP1611" s="35"/>
      <c r="GHQ1611" s="34"/>
      <c r="GHX1611" s="35"/>
      <c r="GHY1611" s="34"/>
      <c r="GIF1611" s="35"/>
      <c r="GIG1611" s="34"/>
      <c r="GIN1611" s="35"/>
      <c r="GIO1611" s="34"/>
      <c r="GIV1611" s="35"/>
      <c r="GIW1611" s="34"/>
      <c r="GJD1611" s="35"/>
      <c r="GJE1611" s="34"/>
      <c r="GJL1611" s="35"/>
      <c r="GJM1611" s="34"/>
      <c r="GJT1611" s="35"/>
      <c r="GJU1611" s="34"/>
      <c r="GKB1611" s="35"/>
      <c r="GKC1611" s="34"/>
      <c r="GKJ1611" s="35"/>
      <c r="GKK1611" s="34"/>
      <c r="GKR1611" s="35"/>
      <c r="GKS1611" s="34"/>
      <c r="GKZ1611" s="35"/>
      <c r="GLA1611" s="34"/>
      <c r="GLH1611" s="35"/>
      <c r="GLI1611" s="34"/>
      <c r="GLP1611" s="35"/>
      <c r="GLQ1611" s="34"/>
      <c r="GLX1611" s="35"/>
      <c r="GLY1611" s="34"/>
      <c r="GMF1611" s="35"/>
      <c r="GMG1611" s="34"/>
      <c r="GMN1611" s="35"/>
      <c r="GMO1611" s="34"/>
      <c r="GMV1611" s="35"/>
      <c r="GMW1611" s="34"/>
      <c r="GND1611" s="35"/>
      <c r="GNE1611" s="34"/>
      <c r="GNL1611" s="35"/>
      <c r="GNM1611" s="34"/>
      <c r="GNT1611" s="35"/>
      <c r="GNU1611" s="34"/>
      <c r="GOB1611" s="35"/>
      <c r="GOC1611" s="34"/>
      <c r="GOJ1611" s="35"/>
      <c r="GOK1611" s="34"/>
      <c r="GOR1611" s="35"/>
      <c r="GOS1611" s="34"/>
      <c r="GOZ1611" s="35"/>
      <c r="GPA1611" s="34"/>
      <c r="GPH1611" s="35"/>
      <c r="GPI1611" s="34"/>
      <c r="GPP1611" s="35"/>
      <c r="GPQ1611" s="34"/>
      <c r="GPX1611" s="35"/>
      <c r="GPY1611" s="34"/>
      <c r="GQF1611" s="35"/>
      <c r="GQG1611" s="34"/>
      <c r="GQN1611" s="35"/>
      <c r="GQO1611" s="34"/>
      <c r="GQV1611" s="35"/>
      <c r="GQW1611" s="34"/>
      <c r="GRD1611" s="35"/>
      <c r="GRE1611" s="34"/>
      <c r="GRL1611" s="35"/>
      <c r="GRM1611" s="34"/>
      <c r="GRT1611" s="35"/>
      <c r="GRU1611" s="34"/>
      <c r="GSB1611" s="35"/>
      <c r="GSC1611" s="34"/>
      <c r="GSJ1611" s="35"/>
      <c r="GSK1611" s="34"/>
      <c r="GSR1611" s="35"/>
      <c r="GSS1611" s="34"/>
      <c r="GSZ1611" s="35"/>
      <c r="GTA1611" s="34"/>
      <c r="GTH1611" s="35"/>
      <c r="GTI1611" s="34"/>
      <c r="GTP1611" s="35"/>
      <c r="GTQ1611" s="34"/>
      <c r="GTX1611" s="35"/>
      <c r="GTY1611" s="34"/>
      <c r="GUF1611" s="35"/>
      <c r="GUG1611" s="34"/>
      <c r="GUN1611" s="35"/>
      <c r="GUO1611" s="34"/>
      <c r="GUV1611" s="35"/>
      <c r="GUW1611" s="34"/>
      <c r="GVD1611" s="35"/>
      <c r="GVE1611" s="34"/>
      <c r="GVL1611" s="35"/>
      <c r="GVM1611" s="34"/>
      <c r="GVT1611" s="35"/>
      <c r="GVU1611" s="34"/>
      <c r="GWB1611" s="35"/>
      <c r="GWC1611" s="34"/>
      <c r="GWJ1611" s="35"/>
      <c r="GWK1611" s="34"/>
      <c r="GWR1611" s="35"/>
      <c r="GWS1611" s="34"/>
      <c r="GWZ1611" s="35"/>
      <c r="GXA1611" s="34"/>
      <c r="GXH1611" s="35"/>
      <c r="GXI1611" s="34"/>
      <c r="GXP1611" s="35"/>
      <c r="GXQ1611" s="34"/>
      <c r="GXX1611" s="35"/>
      <c r="GXY1611" s="34"/>
      <c r="GYF1611" s="35"/>
      <c r="GYG1611" s="34"/>
      <c r="GYN1611" s="35"/>
      <c r="GYO1611" s="34"/>
      <c r="GYV1611" s="35"/>
      <c r="GYW1611" s="34"/>
      <c r="GZD1611" s="35"/>
      <c r="GZE1611" s="34"/>
      <c r="GZL1611" s="35"/>
      <c r="GZM1611" s="34"/>
      <c r="GZT1611" s="35"/>
      <c r="GZU1611" s="34"/>
      <c r="HAB1611" s="35"/>
      <c r="HAC1611" s="34"/>
      <c r="HAJ1611" s="35"/>
      <c r="HAK1611" s="34"/>
      <c r="HAR1611" s="35"/>
      <c r="HAS1611" s="34"/>
      <c r="HAZ1611" s="35"/>
      <c r="HBA1611" s="34"/>
      <c r="HBH1611" s="35"/>
      <c r="HBI1611" s="34"/>
      <c r="HBP1611" s="35"/>
      <c r="HBQ1611" s="34"/>
      <c r="HBX1611" s="35"/>
      <c r="HBY1611" s="34"/>
      <c r="HCF1611" s="35"/>
      <c r="HCG1611" s="34"/>
      <c r="HCN1611" s="35"/>
      <c r="HCO1611" s="34"/>
      <c r="HCV1611" s="35"/>
      <c r="HCW1611" s="34"/>
      <c r="HDD1611" s="35"/>
      <c r="HDE1611" s="34"/>
      <c r="HDL1611" s="35"/>
      <c r="HDM1611" s="34"/>
      <c r="HDT1611" s="35"/>
      <c r="HDU1611" s="34"/>
      <c r="HEB1611" s="35"/>
      <c r="HEC1611" s="34"/>
      <c r="HEJ1611" s="35"/>
      <c r="HEK1611" s="34"/>
      <c r="HER1611" s="35"/>
      <c r="HES1611" s="34"/>
      <c r="HEZ1611" s="35"/>
      <c r="HFA1611" s="34"/>
      <c r="HFH1611" s="35"/>
      <c r="HFI1611" s="34"/>
      <c r="HFP1611" s="35"/>
      <c r="HFQ1611" s="34"/>
      <c r="HFX1611" s="35"/>
      <c r="HFY1611" s="34"/>
      <c r="HGF1611" s="35"/>
      <c r="HGG1611" s="34"/>
      <c r="HGN1611" s="35"/>
      <c r="HGO1611" s="34"/>
      <c r="HGV1611" s="35"/>
      <c r="HGW1611" s="34"/>
      <c r="HHD1611" s="35"/>
      <c r="HHE1611" s="34"/>
      <c r="HHL1611" s="35"/>
      <c r="HHM1611" s="34"/>
      <c r="HHT1611" s="35"/>
      <c r="HHU1611" s="34"/>
      <c r="HIB1611" s="35"/>
      <c r="HIC1611" s="34"/>
      <c r="HIJ1611" s="35"/>
      <c r="HIK1611" s="34"/>
      <c r="HIR1611" s="35"/>
      <c r="HIS1611" s="34"/>
      <c r="HIZ1611" s="35"/>
      <c r="HJA1611" s="34"/>
      <c r="HJH1611" s="35"/>
      <c r="HJI1611" s="34"/>
      <c r="HJP1611" s="35"/>
      <c r="HJQ1611" s="34"/>
      <c r="HJX1611" s="35"/>
      <c r="HJY1611" s="34"/>
      <c r="HKF1611" s="35"/>
      <c r="HKG1611" s="34"/>
      <c r="HKN1611" s="35"/>
      <c r="HKO1611" s="34"/>
      <c r="HKV1611" s="35"/>
      <c r="HKW1611" s="34"/>
      <c r="HLD1611" s="35"/>
      <c r="HLE1611" s="34"/>
      <c r="HLL1611" s="35"/>
      <c r="HLM1611" s="34"/>
      <c r="HLT1611" s="35"/>
      <c r="HLU1611" s="34"/>
      <c r="HMB1611" s="35"/>
      <c r="HMC1611" s="34"/>
      <c r="HMJ1611" s="35"/>
      <c r="HMK1611" s="34"/>
      <c r="HMR1611" s="35"/>
      <c r="HMS1611" s="34"/>
      <c r="HMZ1611" s="35"/>
      <c r="HNA1611" s="34"/>
      <c r="HNH1611" s="35"/>
      <c r="HNI1611" s="34"/>
      <c r="HNP1611" s="35"/>
      <c r="HNQ1611" s="34"/>
      <c r="HNX1611" s="35"/>
      <c r="HNY1611" s="34"/>
      <c r="HOF1611" s="35"/>
      <c r="HOG1611" s="34"/>
      <c r="HON1611" s="35"/>
      <c r="HOO1611" s="34"/>
      <c r="HOV1611" s="35"/>
      <c r="HOW1611" s="34"/>
      <c r="HPD1611" s="35"/>
      <c r="HPE1611" s="34"/>
      <c r="HPL1611" s="35"/>
      <c r="HPM1611" s="34"/>
      <c r="HPT1611" s="35"/>
      <c r="HPU1611" s="34"/>
      <c r="HQB1611" s="35"/>
      <c r="HQC1611" s="34"/>
      <c r="HQJ1611" s="35"/>
      <c r="HQK1611" s="34"/>
      <c r="HQR1611" s="35"/>
      <c r="HQS1611" s="34"/>
      <c r="HQZ1611" s="35"/>
      <c r="HRA1611" s="34"/>
      <c r="HRH1611" s="35"/>
      <c r="HRI1611" s="34"/>
      <c r="HRP1611" s="35"/>
      <c r="HRQ1611" s="34"/>
      <c r="HRX1611" s="35"/>
      <c r="HRY1611" s="34"/>
      <c r="HSF1611" s="35"/>
      <c r="HSG1611" s="34"/>
      <c r="HSN1611" s="35"/>
      <c r="HSO1611" s="34"/>
      <c r="HSV1611" s="35"/>
      <c r="HSW1611" s="34"/>
      <c r="HTD1611" s="35"/>
      <c r="HTE1611" s="34"/>
      <c r="HTL1611" s="35"/>
      <c r="HTM1611" s="34"/>
      <c r="HTT1611" s="35"/>
      <c r="HTU1611" s="34"/>
      <c r="HUB1611" s="35"/>
      <c r="HUC1611" s="34"/>
      <c r="HUJ1611" s="35"/>
      <c r="HUK1611" s="34"/>
      <c r="HUR1611" s="35"/>
      <c r="HUS1611" s="34"/>
      <c r="HUZ1611" s="35"/>
      <c r="HVA1611" s="34"/>
      <c r="HVH1611" s="35"/>
      <c r="HVI1611" s="34"/>
      <c r="HVP1611" s="35"/>
      <c r="HVQ1611" s="34"/>
      <c r="HVX1611" s="35"/>
      <c r="HVY1611" s="34"/>
      <c r="HWF1611" s="35"/>
      <c r="HWG1611" s="34"/>
      <c r="HWN1611" s="35"/>
      <c r="HWO1611" s="34"/>
      <c r="HWV1611" s="35"/>
      <c r="HWW1611" s="34"/>
      <c r="HXD1611" s="35"/>
      <c r="HXE1611" s="34"/>
      <c r="HXL1611" s="35"/>
      <c r="HXM1611" s="34"/>
      <c r="HXT1611" s="35"/>
      <c r="HXU1611" s="34"/>
      <c r="HYB1611" s="35"/>
      <c r="HYC1611" s="34"/>
      <c r="HYJ1611" s="35"/>
      <c r="HYK1611" s="34"/>
      <c r="HYR1611" s="35"/>
      <c r="HYS1611" s="34"/>
      <c r="HYZ1611" s="35"/>
      <c r="HZA1611" s="34"/>
      <c r="HZH1611" s="35"/>
      <c r="HZI1611" s="34"/>
      <c r="HZP1611" s="35"/>
      <c r="HZQ1611" s="34"/>
      <c r="HZX1611" s="35"/>
      <c r="HZY1611" s="34"/>
      <c r="IAF1611" s="35"/>
      <c r="IAG1611" s="34"/>
      <c r="IAN1611" s="35"/>
      <c r="IAO1611" s="34"/>
      <c r="IAV1611" s="35"/>
      <c r="IAW1611" s="34"/>
      <c r="IBD1611" s="35"/>
      <c r="IBE1611" s="34"/>
      <c r="IBL1611" s="35"/>
      <c r="IBM1611" s="34"/>
      <c r="IBT1611" s="35"/>
      <c r="IBU1611" s="34"/>
      <c r="ICB1611" s="35"/>
      <c r="ICC1611" s="34"/>
      <c r="ICJ1611" s="35"/>
      <c r="ICK1611" s="34"/>
      <c r="ICR1611" s="35"/>
      <c r="ICS1611" s="34"/>
      <c r="ICZ1611" s="35"/>
      <c r="IDA1611" s="34"/>
      <c r="IDH1611" s="35"/>
      <c r="IDI1611" s="34"/>
      <c r="IDP1611" s="35"/>
      <c r="IDQ1611" s="34"/>
      <c r="IDX1611" s="35"/>
      <c r="IDY1611" s="34"/>
      <c r="IEF1611" s="35"/>
      <c r="IEG1611" s="34"/>
      <c r="IEN1611" s="35"/>
      <c r="IEO1611" s="34"/>
      <c r="IEV1611" s="35"/>
      <c r="IEW1611" s="34"/>
      <c r="IFD1611" s="35"/>
      <c r="IFE1611" s="34"/>
      <c r="IFL1611" s="35"/>
      <c r="IFM1611" s="34"/>
      <c r="IFT1611" s="35"/>
      <c r="IFU1611" s="34"/>
      <c r="IGB1611" s="35"/>
      <c r="IGC1611" s="34"/>
      <c r="IGJ1611" s="35"/>
      <c r="IGK1611" s="34"/>
      <c r="IGR1611" s="35"/>
      <c r="IGS1611" s="34"/>
      <c r="IGZ1611" s="35"/>
      <c r="IHA1611" s="34"/>
      <c r="IHH1611" s="35"/>
      <c r="IHI1611" s="34"/>
      <c r="IHP1611" s="35"/>
      <c r="IHQ1611" s="34"/>
      <c r="IHX1611" s="35"/>
      <c r="IHY1611" s="34"/>
      <c r="IIF1611" s="35"/>
      <c r="IIG1611" s="34"/>
      <c r="IIN1611" s="35"/>
      <c r="IIO1611" s="34"/>
      <c r="IIV1611" s="35"/>
      <c r="IIW1611" s="34"/>
      <c r="IJD1611" s="35"/>
      <c r="IJE1611" s="34"/>
      <c r="IJL1611" s="35"/>
      <c r="IJM1611" s="34"/>
      <c r="IJT1611" s="35"/>
      <c r="IJU1611" s="34"/>
      <c r="IKB1611" s="35"/>
      <c r="IKC1611" s="34"/>
      <c r="IKJ1611" s="35"/>
      <c r="IKK1611" s="34"/>
      <c r="IKR1611" s="35"/>
      <c r="IKS1611" s="34"/>
      <c r="IKZ1611" s="35"/>
      <c r="ILA1611" s="34"/>
      <c r="ILH1611" s="35"/>
      <c r="ILI1611" s="34"/>
      <c r="ILP1611" s="35"/>
      <c r="ILQ1611" s="34"/>
      <c r="ILX1611" s="35"/>
      <c r="ILY1611" s="34"/>
      <c r="IMF1611" s="35"/>
      <c r="IMG1611" s="34"/>
      <c r="IMN1611" s="35"/>
      <c r="IMO1611" s="34"/>
      <c r="IMV1611" s="35"/>
      <c r="IMW1611" s="34"/>
      <c r="IND1611" s="35"/>
      <c r="INE1611" s="34"/>
      <c r="INL1611" s="35"/>
      <c r="INM1611" s="34"/>
      <c r="INT1611" s="35"/>
      <c r="INU1611" s="34"/>
      <c r="IOB1611" s="35"/>
      <c r="IOC1611" s="34"/>
      <c r="IOJ1611" s="35"/>
      <c r="IOK1611" s="34"/>
      <c r="IOR1611" s="35"/>
      <c r="IOS1611" s="34"/>
      <c r="IOZ1611" s="35"/>
      <c r="IPA1611" s="34"/>
      <c r="IPH1611" s="35"/>
      <c r="IPI1611" s="34"/>
      <c r="IPP1611" s="35"/>
      <c r="IPQ1611" s="34"/>
      <c r="IPX1611" s="35"/>
      <c r="IPY1611" s="34"/>
      <c r="IQF1611" s="35"/>
      <c r="IQG1611" s="34"/>
      <c r="IQN1611" s="35"/>
      <c r="IQO1611" s="34"/>
      <c r="IQV1611" s="35"/>
      <c r="IQW1611" s="34"/>
      <c r="IRD1611" s="35"/>
      <c r="IRE1611" s="34"/>
      <c r="IRL1611" s="35"/>
      <c r="IRM1611" s="34"/>
      <c r="IRT1611" s="35"/>
      <c r="IRU1611" s="34"/>
      <c r="ISB1611" s="35"/>
      <c r="ISC1611" s="34"/>
      <c r="ISJ1611" s="35"/>
      <c r="ISK1611" s="34"/>
      <c r="ISR1611" s="35"/>
      <c r="ISS1611" s="34"/>
      <c r="ISZ1611" s="35"/>
      <c r="ITA1611" s="34"/>
      <c r="ITH1611" s="35"/>
      <c r="ITI1611" s="34"/>
      <c r="ITP1611" s="35"/>
      <c r="ITQ1611" s="34"/>
      <c r="ITX1611" s="35"/>
      <c r="ITY1611" s="34"/>
      <c r="IUF1611" s="35"/>
      <c r="IUG1611" s="34"/>
      <c r="IUN1611" s="35"/>
      <c r="IUO1611" s="34"/>
      <c r="IUV1611" s="35"/>
      <c r="IUW1611" s="34"/>
      <c r="IVD1611" s="35"/>
      <c r="IVE1611" s="34"/>
      <c r="IVL1611" s="35"/>
      <c r="IVM1611" s="34"/>
      <c r="IVT1611" s="35"/>
      <c r="IVU1611" s="34"/>
      <c r="IWB1611" s="35"/>
      <c r="IWC1611" s="34"/>
      <c r="IWJ1611" s="35"/>
      <c r="IWK1611" s="34"/>
      <c r="IWR1611" s="35"/>
      <c r="IWS1611" s="34"/>
      <c r="IWZ1611" s="35"/>
      <c r="IXA1611" s="34"/>
      <c r="IXH1611" s="35"/>
      <c r="IXI1611" s="34"/>
      <c r="IXP1611" s="35"/>
      <c r="IXQ1611" s="34"/>
      <c r="IXX1611" s="35"/>
      <c r="IXY1611" s="34"/>
      <c r="IYF1611" s="35"/>
      <c r="IYG1611" s="34"/>
      <c r="IYN1611" s="35"/>
      <c r="IYO1611" s="34"/>
      <c r="IYV1611" s="35"/>
      <c r="IYW1611" s="34"/>
      <c r="IZD1611" s="35"/>
      <c r="IZE1611" s="34"/>
      <c r="IZL1611" s="35"/>
      <c r="IZM1611" s="34"/>
      <c r="IZT1611" s="35"/>
      <c r="IZU1611" s="34"/>
      <c r="JAB1611" s="35"/>
      <c r="JAC1611" s="34"/>
      <c r="JAJ1611" s="35"/>
      <c r="JAK1611" s="34"/>
      <c r="JAR1611" s="35"/>
      <c r="JAS1611" s="34"/>
      <c r="JAZ1611" s="35"/>
      <c r="JBA1611" s="34"/>
      <c r="JBH1611" s="35"/>
      <c r="JBI1611" s="34"/>
      <c r="JBP1611" s="35"/>
      <c r="JBQ1611" s="34"/>
      <c r="JBX1611" s="35"/>
      <c r="JBY1611" s="34"/>
      <c r="JCF1611" s="35"/>
      <c r="JCG1611" s="34"/>
      <c r="JCN1611" s="35"/>
      <c r="JCO1611" s="34"/>
      <c r="JCV1611" s="35"/>
      <c r="JCW1611" s="34"/>
      <c r="JDD1611" s="35"/>
      <c r="JDE1611" s="34"/>
      <c r="JDL1611" s="35"/>
      <c r="JDM1611" s="34"/>
      <c r="JDT1611" s="35"/>
      <c r="JDU1611" s="34"/>
      <c r="JEB1611" s="35"/>
      <c r="JEC1611" s="34"/>
      <c r="JEJ1611" s="35"/>
      <c r="JEK1611" s="34"/>
      <c r="JER1611" s="35"/>
      <c r="JES1611" s="34"/>
      <c r="JEZ1611" s="35"/>
      <c r="JFA1611" s="34"/>
      <c r="JFH1611" s="35"/>
      <c r="JFI1611" s="34"/>
      <c r="JFP1611" s="35"/>
      <c r="JFQ1611" s="34"/>
      <c r="JFX1611" s="35"/>
      <c r="JFY1611" s="34"/>
      <c r="JGF1611" s="35"/>
      <c r="JGG1611" s="34"/>
      <c r="JGN1611" s="35"/>
      <c r="JGO1611" s="34"/>
      <c r="JGV1611" s="35"/>
      <c r="JGW1611" s="34"/>
      <c r="JHD1611" s="35"/>
      <c r="JHE1611" s="34"/>
      <c r="JHL1611" s="35"/>
      <c r="JHM1611" s="34"/>
      <c r="JHT1611" s="35"/>
      <c r="JHU1611" s="34"/>
      <c r="JIB1611" s="35"/>
      <c r="JIC1611" s="34"/>
      <c r="JIJ1611" s="35"/>
      <c r="JIK1611" s="34"/>
      <c r="JIR1611" s="35"/>
      <c r="JIS1611" s="34"/>
      <c r="JIZ1611" s="35"/>
      <c r="JJA1611" s="34"/>
      <c r="JJH1611" s="35"/>
      <c r="JJI1611" s="34"/>
      <c r="JJP1611" s="35"/>
      <c r="JJQ1611" s="34"/>
      <c r="JJX1611" s="35"/>
      <c r="JJY1611" s="34"/>
      <c r="JKF1611" s="35"/>
      <c r="JKG1611" s="34"/>
      <c r="JKN1611" s="35"/>
      <c r="JKO1611" s="34"/>
      <c r="JKV1611" s="35"/>
      <c r="JKW1611" s="34"/>
      <c r="JLD1611" s="35"/>
      <c r="JLE1611" s="34"/>
      <c r="JLL1611" s="35"/>
      <c r="JLM1611" s="34"/>
      <c r="JLT1611" s="35"/>
      <c r="JLU1611" s="34"/>
      <c r="JMB1611" s="35"/>
      <c r="JMC1611" s="34"/>
      <c r="JMJ1611" s="35"/>
      <c r="JMK1611" s="34"/>
      <c r="JMR1611" s="35"/>
      <c r="JMS1611" s="34"/>
      <c r="JMZ1611" s="35"/>
      <c r="JNA1611" s="34"/>
      <c r="JNH1611" s="35"/>
      <c r="JNI1611" s="34"/>
      <c r="JNP1611" s="35"/>
      <c r="JNQ1611" s="34"/>
      <c r="JNX1611" s="35"/>
      <c r="JNY1611" s="34"/>
      <c r="JOF1611" s="35"/>
      <c r="JOG1611" s="34"/>
      <c r="JON1611" s="35"/>
      <c r="JOO1611" s="34"/>
      <c r="JOV1611" s="35"/>
      <c r="JOW1611" s="34"/>
      <c r="JPD1611" s="35"/>
      <c r="JPE1611" s="34"/>
      <c r="JPL1611" s="35"/>
      <c r="JPM1611" s="34"/>
      <c r="JPT1611" s="35"/>
      <c r="JPU1611" s="34"/>
      <c r="JQB1611" s="35"/>
      <c r="JQC1611" s="34"/>
      <c r="JQJ1611" s="35"/>
      <c r="JQK1611" s="34"/>
      <c r="JQR1611" s="35"/>
      <c r="JQS1611" s="34"/>
      <c r="JQZ1611" s="35"/>
      <c r="JRA1611" s="34"/>
      <c r="JRH1611" s="35"/>
      <c r="JRI1611" s="34"/>
      <c r="JRP1611" s="35"/>
      <c r="JRQ1611" s="34"/>
      <c r="JRX1611" s="35"/>
      <c r="JRY1611" s="34"/>
      <c r="JSF1611" s="35"/>
      <c r="JSG1611" s="34"/>
      <c r="JSN1611" s="35"/>
      <c r="JSO1611" s="34"/>
      <c r="JSV1611" s="35"/>
      <c r="JSW1611" s="34"/>
      <c r="JTD1611" s="35"/>
      <c r="JTE1611" s="34"/>
      <c r="JTL1611" s="35"/>
      <c r="JTM1611" s="34"/>
      <c r="JTT1611" s="35"/>
      <c r="JTU1611" s="34"/>
      <c r="JUB1611" s="35"/>
      <c r="JUC1611" s="34"/>
      <c r="JUJ1611" s="35"/>
      <c r="JUK1611" s="34"/>
      <c r="JUR1611" s="35"/>
      <c r="JUS1611" s="34"/>
      <c r="JUZ1611" s="35"/>
      <c r="JVA1611" s="34"/>
      <c r="JVH1611" s="35"/>
      <c r="JVI1611" s="34"/>
      <c r="JVP1611" s="35"/>
      <c r="JVQ1611" s="34"/>
      <c r="JVX1611" s="35"/>
      <c r="JVY1611" s="34"/>
      <c r="JWF1611" s="35"/>
      <c r="JWG1611" s="34"/>
      <c r="JWN1611" s="35"/>
      <c r="JWO1611" s="34"/>
      <c r="JWV1611" s="35"/>
      <c r="JWW1611" s="34"/>
      <c r="JXD1611" s="35"/>
      <c r="JXE1611" s="34"/>
      <c r="JXL1611" s="35"/>
      <c r="JXM1611" s="34"/>
      <c r="JXT1611" s="35"/>
      <c r="JXU1611" s="34"/>
      <c r="JYB1611" s="35"/>
      <c r="JYC1611" s="34"/>
      <c r="JYJ1611" s="35"/>
      <c r="JYK1611" s="34"/>
      <c r="JYR1611" s="35"/>
      <c r="JYS1611" s="34"/>
      <c r="JYZ1611" s="35"/>
      <c r="JZA1611" s="34"/>
      <c r="JZH1611" s="35"/>
      <c r="JZI1611" s="34"/>
      <c r="JZP1611" s="35"/>
      <c r="JZQ1611" s="34"/>
      <c r="JZX1611" s="35"/>
      <c r="JZY1611" s="34"/>
      <c r="KAF1611" s="35"/>
      <c r="KAG1611" s="34"/>
      <c r="KAN1611" s="35"/>
      <c r="KAO1611" s="34"/>
      <c r="KAV1611" s="35"/>
      <c r="KAW1611" s="34"/>
      <c r="KBD1611" s="35"/>
      <c r="KBE1611" s="34"/>
      <c r="KBL1611" s="35"/>
      <c r="KBM1611" s="34"/>
      <c r="KBT1611" s="35"/>
      <c r="KBU1611" s="34"/>
      <c r="KCB1611" s="35"/>
      <c r="KCC1611" s="34"/>
      <c r="KCJ1611" s="35"/>
      <c r="KCK1611" s="34"/>
      <c r="KCR1611" s="35"/>
      <c r="KCS1611" s="34"/>
      <c r="KCZ1611" s="35"/>
      <c r="KDA1611" s="34"/>
      <c r="KDH1611" s="35"/>
      <c r="KDI1611" s="34"/>
      <c r="KDP1611" s="35"/>
      <c r="KDQ1611" s="34"/>
      <c r="KDX1611" s="35"/>
      <c r="KDY1611" s="34"/>
      <c r="KEF1611" s="35"/>
      <c r="KEG1611" s="34"/>
      <c r="KEN1611" s="35"/>
      <c r="KEO1611" s="34"/>
      <c r="KEV1611" s="35"/>
      <c r="KEW1611" s="34"/>
      <c r="KFD1611" s="35"/>
      <c r="KFE1611" s="34"/>
      <c r="KFL1611" s="35"/>
      <c r="KFM1611" s="34"/>
      <c r="KFT1611" s="35"/>
      <c r="KFU1611" s="34"/>
      <c r="KGB1611" s="35"/>
      <c r="KGC1611" s="34"/>
      <c r="KGJ1611" s="35"/>
      <c r="KGK1611" s="34"/>
      <c r="KGR1611" s="35"/>
      <c r="KGS1611" s="34"/>
      <c r="KGZ1611" s="35"/>
      <c r="KHA1611" s="34"/>
      <c r="KHH1611" s="35"/>
      <c r="KHI1611" s="34"/>
      <c r="KHP1611" s="35"/>
      <c r="KHQ1611" s="34"/>
      <c r="KHX1611" s="35"/>
      <c r="KHY1611" s="34"/>
      <c r="KIF1611" s="35"/>
      <c r="KIG1611" s="34"/>
      <c r="KIN1611" s="35"/>
      <c r="KIO1611" s="34"/>
      <c r="KIV1611" s="35"/>
      <c r="KIW1611" s="34"/>
      <c r="KJD1611" s="35"/>
      <c r="KJE1611" s="34"/>
      <c r="KJL1611" s="35"/>
      <c r="KJM1611" s="34"/>
      <c r="KJT1611" s="35"/>
      <c r="KJU1611" s="34"/>
      <c r="KKB1611" s="35"/>
      <c r="KKC1611" s="34"/>
      <c r="KKJ1611" s="35"/>
      <c r="KKK1611" s="34"/>
      <c r="KKR1611" s="35"/>
      <c r="KKS1611" s="34"/>
      <c r="KKZ1611" s="35"/>
      <c r="KLA1611" s="34"/>
      <c r="KLH1611" s="35"/>
      <c r="KLI1611" s="34"/>
      <c r="KLP1611" s="35"/>
      <c r="KLQ1611" s="34"/>
      <c r="KLX1611" s="35"/>
      <c r="KLY1611" s="34"/>
      <c r="KMF1611" s="35"/>
      <c r="KMG1611" s="34"/>
      <c r="KMN1611" s="35"/>
      <c r="KMO1611" s="34"/>
      <c r="KMV1611" s="35"/>
      <c r="KMW1611" s="34"/>
      <c r="KND1611" s="35"/>
      <c r="KNE1611" s="34"/>
      <c r="KNL1611" s="35"/>
      <c r="KNM1611" s="34"/>
      <c r="KNT1611" s="35"/>
      <c r="KNU1611" s="34"/>
      <c r="KOB1611" s="35"/>
      <c r="KOC1611" s="34"/>
      <c r="KOJ1611" s="35"/>
      <c r="KOK1611" s="34"/>
      <c r="KOR1611" s="35"/>
      <c r="KOS1611" s="34"/>
      <c r="KOZ1611" s="35"/>
      <c r="KPA1611" s="34"/>
      <c r="KPH1611" s="35"/>
      <c r="KPI1611" s="34"/>
      <c r="KPP1611" s="35"/>
      <c r="KPQ1611" s="34"/>
      <c r="KPX1611" s="35"/>
      <c r="KPY1611" s="34"/>
      <c r="KQF1611" s="35"/>
      <c r="KQG1611" s="34"/>
      <c r="KQN1611" s="35"/>
      <c r="KQO1611" s="34"/>
      <c r="KQV1611" s="35"/>
      <c r="KQW1611" s="34"/>
      <c r="KRD1611" s="35"/>
      <c r="KRE1611" s="34"/>
      <c r="KRL1611" s="35"/>
      <c r="KRM1611" s="34"/>
      <c r="KRT1611" s="35"/>
      <c r="KRU1611" s="34"/>
      <c r="KSB1611" s="35"/>
      <c r="KSC1611" s="34"/>
      <c r="KSJ1611" s="35"/>
      <c r="KSK1611" s="34"/>
      <c r="KSR1611" s="35"/>
      <c r="KSS1611" s="34"/>
      <c r="KSZ1611" s="35"/>
      <c r="KTA1611" s="34"/>
      <c r="KTH1611" s="35"/>
      <c r="KTI1611" s="34"/>
      <c r="KTP1611" s="35"/>
      <c r="KTQ1611" s="34"/>
      <c r="KTX1611" s="35"/>
      <c r="KTY1611" s="34"/>
      <c r="KUF1611" s="35"/>
      <c r="KUG1611" s="34"/>
      <c r="KUN1611" s="35"/>
      <c r="KUO1611" s="34"/>
      <c r="KUV1611" s="35"/>
      <c r="KUW1611" s="34"/>
      <c r="KVD1611" s="35"/>
      <c r="KVE1611" s="34"/>
      <c r="KVL1611" s="35"/>
      <c r="KVM1611" s="34"/>
      <c r="KVT1611" s="35"/>
      <c r="KVU1611" s="34"/>
      <c r="KWB1611" s="35"/>
      <c r="KWC1611" s="34"/>
      <c r="KWJ1611" s="35"/>
      <c r="KWK1611" s="34"/>
      <c r="KWR1611" s="35"/>
      <c r="KWS1611" s="34"/>
      <c r="KWZ1611" s="35"/>
      <c r="KXA1611" s="34"/>
      <c r="KXH1611" s="35"/>
      <c r="KXI1611" s="34"/>
      <c r="KXP1611" s="35"/>
      <c r="KXQ1611" s="34"/>
      <c r="KXX1611" s="35"/>
      <c r="KXY1611" s="34"/>
      <c r="KYF1611" s="35"/>
      <c r="KYG1611" s="34"/>
      <c r="KYN1611" s="35"/>
      <c r="KYO1611" s="34"/>
      <c r="KYV1611" s="35"/>
      <c r="KYW1611" s="34"/>
      <c r="KZD1611" s="35"/>
      <c r="KZE1611" s="34"/>
      <c r="KZL1611" s="35"/>
      <c r="KZM1611" s="34"/>
      <c r="KZT1611" s="35"/>
      <c r="KZU1611" s="34"/>
      <c r="LAB1611" s="35"/>
      <c r="LAC1611" s="34"/>
      <c r="LAJ1611" s="35"/>
      <c r="LAK1611" s="34"/>
      <c r="LAR1611" s="35"/>
      <c r="LAS1611" s="34"/>
      <c r="LAZ1611" s="35"/>
      <c r="LBA1611" s="34"/>
      <c r="LBH1611" s="35"/>
      <c r="LBI1611" s="34"/>
      <c r="LBP1611" s="35"/>
      <c r="LBQ1611" s="34"/>
      <c r="LBX1611" s="35"/>
      <c r="LBY1611" s="34"/>
      <c r="LCF1611" s="35"/>
      <c r="LCG1611" s="34"/>
      <c r="LCN1611" s="35"/>
      <c r="LCO1611" s="34"/>
      <c r="LCV1611" s="35"/>
      <c r="LCW1611" s="34"/>
      <c r="LDD1611" s="35"/>
      <c r="LDE1611" s="34"/>
      <c r="LDL1611" s="35"/>
      <c r="LDM1611" s="34"/>
      <c r="LDT1611" s="35"/>
      <c r="LDU1611" s="34"/>
      <c r="LEB1611" s="35"/>
      <c r="LEC1611" s="34"/>
      <c r="LEJ1611" s="35"/>
      <c r="LEK1611" s="34"/>
      <c r="LER1611" s="35"/>
      <c r="LES1611" s="34"/>
      <c r="LEZ1611" s="35"/>
      <c r="LFA1611" s="34"/>
      <c r="LFH1611" s="35"/>
      <c r="LFI1611" s="34"/>
      <c r="LFP1611" s="35"/>
      <c r="LFQ1611" s="34"/>
      <c r="LFX1611" s="35"/>
      <c r="LFY1611" s="34"/>
      <c r="LGF1611" s="35"/>
      <c r="LGG1611" s="34"/>
      <c r="LGN1611" s="35"/>
      <c r="LGO1611" s="34"/>
      <c r="LGV1611" s="35"/>
      <c r="LGW1611" s="34"/>
      <c r="LHD1611" s="35"/>
      <c r="LHE1611" s="34"/>
      <c r="LHL1611" s="35"/>
      <c r="LHM1611" s="34"/>
      <c r="LHT1611" s="35"/>
      <c r="LHU1611" s="34"/>
      <c r="LIB1611" s="35"/>
      <c r="LIC1611" s="34"/>
      <c r="LIJ1611" s="35"/>
      <c r="LIK1611" s="34"/>
      <c r="LIR1611" s="35"/>
      <c r="LIS1611" s="34"/>
      <c r="LIZ1611" s="35"/>
      <c r="LJA1611" s="34"/>
      <c r="LJH1611" s="35"/>
      <c r="LJI1611" s="34"/>
      <c r="LJP1611" s="35"/>
      <c r="LJQ1611" s="34"/>
      <c r="LJX1611" s="35"/>
      <c r="LJY1611" s="34"/>
      <c r="LKF1611" s="35"/>
      <c r="LKG1611" s="34"/>
      <c r="LKN1611" s="35"/>
      <c r="LKO1611" s="34"/>
      <c r="LKV1611" s="35"/>
      <c r="LKW1611" s="34"/>
      <c r="LLD1611" s="35"/>
      <c r="LLE1611" s="34"/>
      <c r="LLL1611" s="35"/>
      <c r="LLM1611" s="34"/>
      <c r="LLT1611" s="35"/>
      <c r="LLU1611" s="34"/>
      <c r="LMB1611" s="35"/>
      <c r="LMC1611" s="34"/>
      <c r="LMJ1611" s="35"/>
      <c r="LMK1611" s="34"/>
      <c r="LMR1611" s="35"/>
      <c r="LMS1611" s="34"/>
      <c r="LMZ1611" s="35"/>
      <c r="LNA1611" s="34"/>
      <c r="LNH1611" s="35"/>
      <c r="LNI1611" s="34"/>
      <c r="LNP1611" s="35"/>
      <c r="LNQ1611" s="34"/>
      <c r="LNX1611" s="35"/>
      <c r="LNY1611" s="34"/>
      <c r="LOF1611" s="35"/>
      <c r="LOG1611" s="34"/>
      <c r="LON1611" s="35"/>
      <c r="LOO1611" s="34"/>
      <c r="LOV1611" s="35"/>
      <c r="LOW1611" s="34"/>
      <c r="LPD1611" s="35"/>
      <c r="LPE1611" s="34"/>
      <c r="LPL1611" s="35"/>
      <c r="LPM1611" s="34"/>
      <c r="LPT1611" s="35"/>
      <c r="LPU1611" s="34"/>
      <c r="LQB1611" s="35"/>
      <c r="LQC1611" s="34"/>
      <c r="LQJ1611" s="35"/>
      <c r="LQK1611" s="34"/>
      <c r="LQR1611" s="35"/>
      <c r="LQS1611" s="34"/>
      <c r="LQZ1611" s="35"/>
      <c r="LRA1611" s="34"/>
      <c r="LRH1611" s="35"/>
      <c r="LRI1611" s="34"/>
      <c r="LRP1611" s="35"/>
      <c r="LRQ1611" s="34"/>
      <c r="LRX1611" s="35"/>
      <c r="LRY1611" s="34"/>
      <c r="LSF1611" s="35"/>
      <c r="LSG1611" s="34"/>
      <c r="LSN1611" s="35"/>
      <c r="LSO1611" s="34"/>
      <c r="LSV1611" s="35"/>
      <c r="LSW1611" s="34"/>
      <c r="LTD1611" s="35"/>
      <c r="LTE1611" s="34"/>
      <c r="LTL1611" s="35"/>
      <c r="LTM1611" s="34"/>
      <c r="LTT1611" s="35"/>
      <c r="LTU1611" s="34"/>
      <c r="LUB1611" s="35"/>
      <c r="LUC1611" s="34"/>
      <c r="LUJ1611" s="35"/>
      <c r="LUK1611" s="34"/>
      <c r="LUR1611" s="35"/>
      <c r="LUS1611" s="34"/>
      <c r="LUZ1611" s="35"/>
      <c r="LVA1611" s="34"/>
      <c r="LVH1611" s="35"/>
      <c r="LVI1611" s="34"/>
      <c r="LVP1611" s="35"/>
      <c r="LVQ1611" s="34"/>
      <c r="LVX1611" s="35"/>
      <c r="LVY1611" s="34"/>
      <c r="LWF1611" s="35"/>
      <c r="LWG1611" s="34"/>
      <c r="LWN1611" s="35"/>
      <c r="LWO1611" s="34"/>
      <c r="LWV1611" s="35"/>
      <c r="LWW1611" s="34"/>
      <c r="LXD1611" s="35"/>
      <c r="LXE1611" s="34"/>
      <c r="LXL1611" s="35"/>
      <c r="LXM1611" s="34"/>
      <c r="LXT1611" s="35"/>
      <c r="LXU1611" s="34"/>
      <c r="LYB1611" s="35"/>
      <c r="LYC1611" s="34"/>
      <c r="LYJ1611" s="35"/>
      <c r="LYK1611" s="34"/>
      <c r="LYR1611" s="35"/>
      <c r="LYS1611" s="34"/>
      <c r="LYZ1611" s="35"/>
      <c r="LZA1611" s="34"/>
      <c r="LZH1611" s="35"/>
      <c r="LZI1611" s="34"/>
      <c r="LZP1611" s="35"/>
      <c r="LZQ1611" s="34"/>
      <c r="LZX1611" s="35"/>
      <c r="LZY1611" s="34"/>
      <c r="MAF1611" s="35"/>
      <c r="MAG1611" s="34"/>
      <c r="MAN1611" s="35"/>
      <c r="MAO1611" s="34"/>
      <c r="MAV1611" s="35"/>
      <c r="MAW1611" s="34"/>
      <c r="MBD1611" s="35"/>
      <c r="MBE1611" s="34"/>
      <c r="MBL1611" s="35"/>
      <c r="MBM1611" s="34"/>
      <c r="MBT1611" s="35"/>
      <c r="MBU1611" s="34"/>
      <c r="MCB1611" s="35"/>
      <c r="MCC1611" s="34"/>
      <c r="MCJ1611" s="35"/>
      <c r="MCK1611" s="34"/>
      <c r="MCR1611" s="35"/>
      <c r="MCS1611" s="34"/>
      <c r="MCZ1611" s="35"/>
      <c r="MDA1611" s="34"/>
      <c r="MDH1611" s="35"/>
      <c r="MDI1611" s="34"/>
      <c r="MDP1611" s="35"/>
      <c r="MDQ1611" s="34"/>
      <c r="MDX1611" s="35"/>
      <c r="MDY1611" s="34"/>
      <c r="MEF1611" s="35"/>
      <c r="MEG1611" s="34"/>
      <c r="MEN1611" s="35"/>
      <c r="MEO1611" s="34"/>
      <c r="MEV1611" s="35"/>
      <c r="MEW1611" s="34"/>
      <c r="MFD1611" s="35"/>
      <c r="MFE1611" s="34"/>
      <c r="MFL1611" s="35"/>
      <c r="MFM1611" s="34"/>
      <c r="MFT1611" s="35"/>
      <c r="MFU1611" s="34"/>
      <c r="MGB1611" s="35"/>
      <c r="MGC1611" s="34"/>
      <c r="MGJ1611" s="35"/>
      <c r="MGK1611" s="34"/>
      <c r="MGR1611" s="35"/>
      <c r="MGS1611" s="34"/>
      <c r="MGZ1611" s="35"/>
      <c r="MHA1611" s="34"/>
      <c r="MHH1611" s="35"/>
      <c r="MHI1611" s="34"/>
      <c r="MHP1611" s="35"/>
      <c r="MHQ1611" s="34"/>
      <c r="MHX1611" s="35"/>
      <c r="MHY1611" s="34"/>
      <c r="MIF1611" s="35"/>
      <c r="MIG1611" s="34"/>
      <c r="MIN1611" s="35"/>
      <c r="MIO1611" s="34"/>
      <c r="MIV1611" s="35"/>
      <c r="MIW1611" s="34"/>
      <c r="MJD1611" s="35"/>
      <c r="MJE1611" s="34"/>
      <c r="MJL1611" s="35"/>
      <c r="MJM1611" s="34"/>
      <c r="MJT1611" s="35"/>
      <c r="MJU1611" s="34"/>
      <c r="MKB1611" s="35"/>
      <c r="MKC1611" s="34"/>
      <c r="MKJ1611" s="35"/>
      <c r="MKK1611" s="34"/>
      <c r="MKR1611" s="35"/>
      <c r="MKS1611" s="34"/>
      <c r="MKZ1611" s="35"/>
      <c r="MLA1611" s="34"/>
      <c r="MLH1611" s="35"/>
      <c r="MLI1611" s="34"/>
      <c r="MLP1611" s="35"/>
      <c r="MLQ1611" s="34"/>
      <c r="MLX1611" s="35"/>
      <c r="MLY1611" s="34"/>
      <c r="MMF1611" s="35"/>
      <c r="MMG1611" s="34"/>
      <c r="MMN1611" s="35"/>
      <c r="MMO1611" s="34"/>
      <c r="MMV1611" s="35"/>
      <c r="MMW1611" s="34"/>
      <c r="MND1611" s="35"/>
      <c r="MNE1611" s="34"/>
      <c r="MNL1611" s="35"/>
      <c r="MNM1611" s="34"/>
      <c r="MNT1611" s="35"/>
      <c r="MNU1611" s="34"/>
      <c r="MOB1611" s="35"/>
      <c r="MOC1611" s="34"/>
      <c r="MOJ1611" s="35"/>
      <c r="MOK1611" s="34"/>
      <c r="MOR1611" s="35"/>
      <c r="MOS1611" s="34"/>
      <c r="MOZ1611" s="35"/>
      <c r="MPA1611" s="34"/>
      <c r="MPH1611" s="35"/>
      <c r="MPI1611" s="34"/>
      <c r="MPP1611" s="35"/>
      <c r="MPQ1611" s="34"/>
      <c r="MPX1611" s="35"/>
      <c r="MPY1611" s="34"/>
      <c r="MQF1611" s="35"/>
      <c r="MQG1611" s="34"/>
      <c r="MQN1611" s="35"/>
      <c r="MQO1611" s="34"/>
      <c r="MQV1611" s="35"/>
      <c r="MQW1611" s="34"/>
      <c r="MRD1611" s="35"/>
      <c r="MRE1611" s="34"/>
      <c r="MRL1611" s="35"/>
      <c r="MRM1611" s="34"/>
      <c r="MRT1611" s="35"/>
      <c r="MRU1611" s="34"/>
      <c r="MSB1611" s="35"/>
      <c r="MSC1611" s="34"/>
      <c r="MSJ1611" s="35"/>
      <c r="MSK1611" s="34"/>
      <c r="MSR1611" s="35"/>
      <c r="MSS1611" s="34"/>
      <c r="MSZ1611" s="35"/>
      <c r="MTA1611" s="34"/>
      <c r="MTH1611" s="35"/>
      <c r="MTI1611" s="34"/>
      <c r="MTP1611" s="35"/>
      <c r="MTQ1611" s="34"/>
      <c r="MTX1611" s="35"/>
      <c r="MTY1611" s="34"/>
      <c r="MUF1611" s="35"/>
      <c r="MUG1611" s="34"/>
      <c r="MUN1611" s="35"/>
      <c r="MUO1611" s="34"/>
      <c r="MUV1611" s="35"/>
      <c r="MUW1611" s="34"/>
      <c r="MVD1611" s="35"/>
      <c r="MVE1611" s="34"/>
      <c r="MVL1611" s="35"/>
      <c r="MVM1611" s="34"/>
      <c r="MVT1611" s="35"/>
      <c r="MVU1611" s="34"/>
      <c r="MWB1611" s="35"/>
      <c r="MWC1611" s="34"/>
      <c r="MWJ1611" s="35"/>
      <c r="MWK1611" s="34"/>
      <c r="MWR1611" s="35"/>
      <c r="MWS1611" s="34"/>
      <c r="MWZ1611" s="35"/>
      <c r="MXA1611" s="34"/>
      <c r="MXH1611" s="35"/>
      <c r="MXI1611" s="34"/>
      <c r="MXP1611" s="35"/>
      <c r="MXQ1611" s="34"/>
      <c r="MXX1611" s="35"/>
      <c r="MXY1611" s="34"/>
      <c r="MYF1611" s="35"/>
      <c r="MYG1611" s="34"/>
      <c r="MYN1611" s="35"/>
      <c r="MYO1611" s="34"/>
      <c r="MYV1611" s="35"/>
      <c r="MYW1611" s="34"/>
      <c r="MZD1611" s="35"/>
      <c r="MZE1611" s="34"/>
      <c r="MZL1611" s="35"/>
      <c r="MZM1611" s="34"/>
      <c r="MZT1611" s="35"/>
      <c r="MZU1611" s="34"/>
      <c r="NAB1611" s="35"/>
      <c r="NAC1611" s="34"/>
      <c r="NAJ1611" s="35"/>
      <c r="NAK1611" s="34"/>
      <c r="NAR1611" s="35"/>
      <c r="NAS1611" s="34"/>
      <c r="NAZ1611" s="35"/>
      <c r="NBA1611" s="34"/>
      <c r="NBH1611" s="35"/>
      <c r="NBI1611" s="34"/>
      <c r="NBP1611" s="35"/>
      <c r="NBQ1611" s="34"/>
      <c r="NBX1611" s="35"/>
      <c r="NBY1611" s="34"/>
      <c r="NCF1611" s="35"/>
      <c r="NCG1611" s="34"/>
      <c r="NCN1611" s="35"/>
      <c r="NCO1611" s="34"/>
      <c r="NCV1611" s="35"/>
      <c r="NCW1611" s="34"/>
      <c r="NDD1611" s="35"/>
      <c r="NDE1611" s="34"/>
      <c r="NDL1611" s="35"/>
      <c r="NDM1611" s="34"/>
      <c r="NDT1611" s="35"/>
      <c r="NDU1611" s="34"/>
      <c r="NEB1611" s="35"/>
      <c r="NEC1611" s="34"/>
      <c r="NEJ1611" s="35"/>
      <c r="NEK1611" s="34"/>
      <c r="NER1611" s="35"/>
      <c r="NES1611" s="34"/>
      <c r="NEZ1611" s="35"/>
      <c r="NFA1611" s="34"/>
      <c r="NFH1611" s="35"/>
      <c r="NFI1611" s="34"/>
      <c r="NFP1611" s="35"/>
      <c r="NFQ1611" s="34"/>
      <c r="NFX1611" s="35"/>
      <c r="NFY1611" s="34"/>
      <c r="NGF1611" s="35"/>
      <c r="NGG1611" s="34"/>
      <c r="NGN1611" s="35"/>
      <c r="NGO1611" s="34"/>
      <c r="NGV1611" s="35"/>
      <c r="NGW1611" s="34"/>
      <c r="NHD1611" s="35"/>
      <c r="NHE1611" s="34"/>
      <c r="NHL1611" s="35"/>
      <c r="NHM1611" s="34"/>
      <c r="NHT1611" s="35"/>
      <c r="NHU1611" s="34"/>
      <c r="NIB1611" s="35"/>
      <c r="NIC1611" s="34"/>
      <c r="NIJ1611" s="35"/>
      <c r="NIK1611" s="34"/>
      <c r="NIR1611" s="35"/>
      <c r="NIS1611" s="34"/>
      <c r="NIZ1611" s="35"/>
      <c r="NJA1611" s="34"/>
      <c r="NJH1611" s="35"/>
      <c r="NJI1611" s="34"/>
      <c r="NJP1611" s="35"/>
      <c r="NJQ1611" s="34"/>
      <c r="NJX1611" s="35"/>
      <c r="NJY1611" s="34"/>
      <c r="NKF1611" s="35"/>
      <c r="NKG1611" s="34"/>
      <c r="NKN1611" s="35"/>
      <c r="NKO1611" s="34"/>
      <c r="NKV1611" s="35"/>
      <c r="NKW1611" s="34"/>
      <c r="NLD1611" s="35"/>
      <c r="NLE1611" s="34"/>
      <c r="NLL1611" s="35"/>
      <c r="NLM1611" s="34"/>
      <c r="NLT1611" s="35"/>
      <c r="NLU1611" s="34"/>
      <c r="NMB1611" s="35"/>
      <c r="NMC1611" s="34"/>
      <c r="NMJ1611" s="35"/>
      <c r="NMK1611" s="34"/>
      <c r="NMR1611" s="35"/>
      <c r="NMS1611" s="34"/>
      <c r="NMZ1611" s="35"/>
      <c r="NNA1611" s="34"/>
      <c r="NNH1611" s="35"/>
      <c r="NNI1611" s="34"/>
      <c r="NNP1611" s="35"/>
      <c r="NNQ1611" s="34"/>
      <c r="NNX1611" s="35"/>
      <c r="NNY1611" s="34"/>
      <c r="NOF1611" s="35"/>
      <c r="NOG1611" s="34"/>
      <c r="NON1611" s="35"/>
      <c r="NOO1611" s="34"/>
      <c r="NOV1611" s="35"/>
      <c r="NOW1611" s="34"/>
      <c r="NPD1611" s="35"/>
      <c r="NPE1611" s="34"/>
      <c r="NPL1611" s="35"/>
      <c r="NPM1611" s="34"/>
      <c r="NPT1611" s="35"/>
      <c r="NPU1611" s="34"/>
      <c r="NQB1611" s="35"/>
      <c r="NQC1611" s="34"/>
      <c r="NQJ1611" s="35"/>
      <c r="NQK1611" s="34"/>
      <c r="NQR1611" s="35"/>
      <c r="NQS1611" s="34"/>
      <c r="NQZ1611" s="35"/>
      <c r="NRA1611" s="34"/>
      <c r="NRH1611" s="35"/>
      <c r="NRI1611" s="34"/>
      <c r="NRP1611" s="35"/>
      <c r="NRQ1611" s="34"/>
      <c r="NRX1611" s="35"/>
      <c r="NRY1611" s="34"/>
      <c r="NSF1611" s="35"/>
      <c r="NSG1611" s="34"/>
      <c r="NSN1611" s="35"/>
      <c r="NSO1611" s="34"/>
      <c r="NSV1611" s="35"/>
      <c r="NSW1611" s="34"/>
      <c r="NTD1611" s="35"/>
      <c r="NTE1611" s="34"/>
      <c r="NTL1611" s="35"/>
      <c r="NTM1611" s="34"/>
      <c r="NTT1611" s="35"/>
      <c r="NTU1611" s="34"/>
      <c r="NUB1611" s="35"/>
      <c r="NUC1611" s="34"/>
      <c r="NUJ1611" s="35"/>
      <c r="NUK1611" s="34"/>
      <c r="NUR1611" s="35"/>
      <c r="NUS1611" s="34"/>
      <c r="NUZ1611" s="35"/>
      <c r="NVA1611" s="34"/>
      <c r="NVH1611" s="35"/>
      <c r="NVI1611" s="34"/>
      <c r="NVP1611" s="35"/>
      <c r="NVQ1611" s="34"/>
      <c r="NVX1611" s="35"/>
      <c r="NVY1611" s="34"/>
      <c r="NWF1611" s="35"/>
      <c r="NWG1611" s="34"/>
      <c r="NWN1611" s="35"/>
      <c r="NWO1611" s="34"/>
      <c r="NWV1611" s="35"/>
      <c r="NWW1611" s="34"/>
      <c r="NXD1611" s="35"/>
      <c r="NXE1611" s="34"/>
      <c r="NXL1611" s="35"/>
      <c r="NXM1611" s="34"/>
      <c r="NXT1611" s="35"/>
      <c r="NXU1611" s="34"/>
      <c r="NYB1611" s="35"/>
      <c r="NYC1611" s="34"/>
      <c r="NYJ1611" s="35"/>
      <c r="NYK1611" s="34"/>
      <c r="NYR1611" s="35"/>
      <c r="NYS1611" s="34"/>
      <c r="NYZ1611" s="35"/>
      <c r="NZA1611" s="34"/>
      <c r="NZH1611" s="35"/>
      <c r="NZI1611" s="34"/>
      <c r="NZP1611" s="35"/>
      <c r="NZQ1611" s="34"/>
      <c r="NZX1611" s="35"/>
      <c r="NZY1611" s="34"/>
      <c r="OAF1611" s="35"/>
      <c r="OAG1611" s="34"/>
      <c r="OAN1611" s="35"/>
      <c r="OAO1611" s="34"/>
      <c r="OAV1611" s="35"/>
      <c r="OAW1611" s="34"/>
      <c r="OBD1611" s="35"/>
      <c r="OBE1611" s="34"/>
      <c r="OBL1611" s="35"/>
      <c r="OBM1611" s="34"/>
      <c r="OBT1611" s="35"/>
      <c r="OBU1611" s="34"/>
      <c r="OCB1611" s="35"/>
      <c r="OCC1611" s="34"/>
      <c r="OCJ1611" s="35"/>
      <c r="OCK1611" s="34"/>
      <c r="OCR1611" s="35"/>
      <c r="OCS1611" s="34"/>
      <c r="OCZ1611" s="35"/>
      <c r="ODA1611" s="34"/>
      <c r="ODH1611" s="35"/>
      <c r="ODI1611" s="34"/>
      <c r="ODP1611" s="35"/>
      <c r="ODQ1611" s="34"/>
      <c r="ODX1611" s="35"/>
      <c r="ODY1611" s="34"/>
      <c r="OEF1611" s="35"/>
      <c r="OEG1611" s="34"/>
      <c r="OEN1611" s="35"/>
      <c r="OEO1611" s="34"/>
      <c r="OEV1611" s="35"/>
      <c r="OEW1611" s="34"/>
      <c r="OFD1611" s="35"/>
      <c r="OFE1611" s="34"/>
      <c r="OFL1611" s="35"/>
      <c r="OFM1611" s="34"/>
      <c r="OFT1611" s="35"/>
      <c r="OFU1611" s="34"/>
      <c r="OGB1611" s="35"/>
      <c r="OGC1611" s="34"/>
      <c r="OGJ1611" s="35"/>
      <c r="OGK1611" s="34"/>
      <c r="OGR1611" s="35"/>
      <c r="OGS1611" s="34"/>
      <c r="OGZ1611" s="35"/>
      <c r="OHA1611" s="34"/>
      <c r="OHH1611" s="35"/>
      <c r="OHI1611" s="34"/>
      <c r="OHP1611" s="35"/>
      <c r="OHQ1611" s="34"/>
      <c r="OHX1611" s="35"/>
      <c r="OHY1611" s="34"/>
      <c r="OIF1611" s="35"/>
      <c r="OIG1611" s="34"/>
      <c r="OIN1611" s="35"/>
      <c r="OIO1611" s="34"/>
      <c r="OIV1611" s="35"/>
      <c r="OIW1611" s="34"/>
      <c r="OJD1611" s="35"/>
      <c r="OJE1611" s="34"/>
      <c r="OJL1611" s="35"/>
      <c r="OJM1611" s="34"/>
      <c r="OJT1611" s="35"/>
      <c r="OJU1611" s="34"/>
      <c r="OKB1611" s="35"/>
      <c r="OKC1611" s="34"/>
      <c r="OKJ1611" s="35"/>
      <c r="OKK1611" s="34"/>
      <c r="OKR1611" s="35"/>
      <c r="OKS1611" s="34"/>
      <c r="OKZ1611" s="35"/>
      <c r="OLA1611" s="34"/>
      <c r="OLH1611" s="35"/>
      <c r="OLI1611" s="34"/>
      <c r="OLP1611" s="35"/>
      <c r="OLQ1611" s="34"/>
      <c r="OLX1611" s="35"/>
      <c r="OLY1611" s="34"/>
      <c r="OMF1611" s="35"/>
      <c r="OMG1611" s="34"/>
      <c r="OMN1611" s="35"/>
      <c r="OMO1611" s="34"/>
      <c r="OMV1611" s="35"/>
      <c r="OMW1611" s="34"/>
      <c r="OND1611" s="35"/>
      <c r="ONE1611" s="34"/>
      <c r="ONL1611" s="35"/>
      <c r="ONM1611" s="34"/>
      <c r="ONT1611" s="35"/>
      <c r="ONU1611" s="34"/>
      <c r="OOB1611" s="35"/>
      <c r="OOC1611" s="34"/>
      <c r="OOJ1611" s="35"/>
      <c r="OOK1611" s="34"/>
      <c r="OOR1611" s="35"/>
      <c r="OOS1611" s="34"/>
      <c r="OOZ1611" s="35"/>
      <c r="OPA1611" s="34"/>
      <c r="OPH1611" s="35"/>
      <c r="OPI1611" s="34"/>
      <c r="OPP1611" s="35"/>
      <c r="OPQ1611" s="34"/>
      <c r="OPX1611" s="35"/>
      <c r="OPY1611" s="34"/>
      <c r="OQF1611" s="35"/>
      <c r="OQG1611" s="34"/>
      <c r="OQN1611" s="35"/>
      <c r="OQO1611" s="34"/>
      <c r="OQV1611" s="35"/>
      <c r="OQW1611" s="34"/>
      <c r="ORD1611" s="35"/>
      <c r="ORE1611" s="34"/>
      <c r="ORL1611" s="35"/>
      <c r="ORM1611" s="34"/>
      <c r="ORT1611" s="35"/>
      <c r="ORU1611" s="34"/>
      <c r="OSB1611" s="35"/>
      <c r="OSC1611" s="34"/>
      <c r="OSJ1611" s="35"/>
      <c r="OSK1611" s="34"/>
      <c r="OSR1611" s="35"/>
      <c r="OSS1611" s="34"/>
      <c r="OSZ1611" s="35"/>
      <c r="OTA1611" s="34"/>
      <c r="OTH1611" s="35"/>
      <c r="OTI1611" s="34"/>
      <c r="OTP1611" s="35"/>
      <c r="OTQ1611" s="34"/>
      <c r="OTX1611" s="35"/>
      <c r="OTY1611" s="34"/>
      <c r="OUF1611" s="35"/>
      <c r="OUG1611" s="34"/>
      <c r="OUN1611" s="35"/>
      <c r="OUO1611" s="34"/>
      <c r="OUV1611" s="35"/>
      <c r="OUW1611" s="34"/>
      <c r="OVD1611" s="35"/>
      <c r="OVE1611" s="34"/>
      <c r="OVL1611" s="35"/>
      <c r="OVM1611" s="34"/>
      <c r="OVT1611" s="35"/>
      <c r="OVU1611" s="34"/>
      <c r="OWB1611" s="35"/>
      <c r="OWC1611" s="34"/>
      <c r="OWJ1611" s="35"/>
      <c r="OWK1611" s="34"/>
      <c r="OWR1611" s="35"/>
      <c r="OWS1611" s="34"/>
      <c r="OWZ1611" s="35"/>
      <c r="OXA1611" s="34"/>
      <c r="OXH1611" s="35"/>
      <c r="OXI1611" s="34"/>
      <c r="OXP1611" s="35"/>
      <c r="OXQ1611" s="34"/>
      <c r="OXX1611" s="35"/>
      <c r="OXY1611" s="34"/>
      <c r="OYF1611" s="35"/>
      <c r="OYG1611" s="34"/>
      <c r="OYN1611" s="35"/>
      <c r="OYO1611" s="34"/>
      <c r="OYV1611" s="35"/>
      <c r="OYW1611" s="34"/>
      <c r="OZD1611" s="35"/>
      <c r="OZE1611" s="34"/>
      <c r="OZL1611" s="35"/>
      <c r="OZM1611" s="34"/>
      <c r="OZT1611" s="35"/>
      <c r="OZU1611" s="34"/>
      <c r="PAB1611" s="35"/>
      <c r="PAC1611" s="34"/>
      <c r="PAJ1611" s="35"/>
      <c r="PAK1611" s="34"/>
      <c r="PAR1611" s="35"/>
      <c r="PAS1611" s="34"/>
      <c r="PAZ1611" s="35"/>
      <c r="PBA1611" s="34"/>
      <c r="PBH1611" s="35"/>
      <c r="PBI1611" s="34"/>
      <c r="PBP1611" s="35"/>
      <c r="PBQ1611" s="34"/>
      <c r="PBX1611" s="35"/>
      <c r="PBY1611" s="34"/>
      <c r="PCF1611" s="35"/>
      <c r="PCG1611" s="34"/>
      <c r="PCN1611" s="35"/>
      <c r="PCO1611" s="34"/>
      <c r="PCV1611" s="35"/>
      <c r="PCW1611" s="34"/>
      <c r="PDD1611" s="35"/>
      <c r="PDE1611" s="34"/>
      <c r="PDL1611" s="35"/>
      <c r="PDM1611" s="34"/>
      <c r="PDT1611" s="35"/>
      <c r="PDU1611" s="34"/>
      <c r="PEB1611" s="35"/>
      <c r="PEC1611" s="34"/>
      <c r="PEJ1611" s="35"/>
      <c r="PEK1611" s="34"/>
      <c r="PER1611" s="35"/>
      <c r="PES1611" s="34"/>
      <c r="PEZ1611" s="35"/>
      <c r="PFA1611" s="34"/>
      <c r="PFH1611" s="35"/>
      <c r="PFI1611" s="34"/>
      <c r="PFP1611" s="35"/>
      <c r="PFQ1611" s="34"/>
      <c r="PFX1611" s="35"/>
      <c r="PFY1611" s="34"/>
      <c r="PGF1611" s="35"/>
      <c r="PGG1611" s="34"/>
      <c r="PGN1611" s="35"/>
      <c r="PGO1611" s="34"/>
      <c r="PGV1611" s="35"/>
      <c r="PGW1611" s="34"/>
      <c r="PHD1611" s="35"/>
      <c r="PHE1611" s="34"/>
      <c r="PHL1611" s="35"/>
      <c r="PHM1611" s="34"/>
      <c r="PHT1611" s="35"/>
      <c r="PHU1611" s="34"/>
      <c r="PIB1611" s="35"/>
      <c r="PIC1611" s="34"/>
      <c r="PIJ1611" s="35"/>
      <c r="PIK1611" s="34"/>
      <c r="PIR1611" s="35"/>
      <c r="PIS1611" s="34"/>
      <c r="PIZ1611" s="35"/>
      <c r="PJA1611" s="34"/>
      <c r="PJH1611" s="35"/>
      <c r="PJI1611" s="34"/>
      <c r="PJP1611" s="35"/>
      <c r="PJQ1611" s="34"/>
      <c r="PJX1611" s="35"/>
      <c r="PJY1611" s="34"/>
      <c r="PKF1611" s="35"/>
      <c r="PKG1611" s="34"/>
      <c r="PKN1611" s="35"/>
      <c r="PKO1611" s="34"/>
      <c r="PKV1611" s="35"/>
      <c r="PKW1611" s="34"/>
      <c r="PLD1611" s="35"/>
      <c r="PLE1611" s="34"/>
      <c r="PLL1611" s="35"/>
      <c r="PLM1611" s="34"/>
      <c r="PLT1611" s="35"/>
      <c r="PLU1611" s="34"/>
      <c r="PMB1611" s="35"/>
      <c r="PMC1611" s="34"/>
      <c r="PMJ1611" s="35"/>
      <c r="PMK1611" s="34"/>
      <c r="PMR1611" s="35"/>
      <c r="PMS1611" s="34"/>
      <c r="PMZ1611" s="35"/>
      <c r="PNA1611" s="34"/>
      <c r="PNH1611" s="35"/>
      <c r="PNI1611" s="34"/>
      <c r="PNP1611" s="35"/>
      <c r="PNQ1611" s="34"/>
      <c r="PNX1611" s="35"/>
      <c r="PNY1611" s="34"/>
      <c r="POF1611" s="35"/>
      <c r="POG1611" s="34"/>
      <c r="PON1611" s="35"/>
      <c r="POO1611" s="34"/>
      <c r="POV1611" s="35"/>
      <c r="POW1611" s="34"/>
      <c r="PPD1611" s="35"/>
      <c r="PPE1611" s="34"/>
      <c r="PPL1611" s="35"/>
      <c r="PPM1611" s="34"/>
      <c r="PPT1611" s="35"/>
      <c r="PPU1611" s="34"/>
      <c r="PQB1611" s="35"/>
      <c r="PQC1611" s="34"/>
      <c r="PQJ1611" s="35"/>
      <c r="PQK1611" s="34"/>
      <c r="PQR1611" s="35"/>
      <c r="PQS1611" s="34"/>
      <c r="PQZ1611" s="35"/>
      <c r="PRA1611" s="34"/>
      <c r="PRH1611" s="35"/>
      <c r="PRI1611" s="34"/>
      <c r="PRP1611" s="35"/>
      <c r="PRQ1611" s="34"/>
      <c r="PRX1611" s="35"/>
      <c r="PRY1611" s="34"/>
      <c r="PSF1611" s="35"/>
      <c r="PSG1611" s="34"/>
      <c r="PSN1611" s="35"/>
      <c r="PSO1611" s="34"/>
      <c r="PSV1611" s="35"/>
      <c r="PSW1611" s="34"/>
      <c r="PTD1611" s="35"/>
      <c r="PTE1611" s="34"/>
      <c r="PTL1611" s="35"/>
      <c r="PTM1611" s="34"/>
      <c r="PTT1611" s="35"/>
      <c r="PTU1611" s="34"/>
      <c r="PUB1611" s="35"/>
      <c r="PUC1611" s="34"/>
      <c r="PUJ1611" s="35"/>
      <c r="PUK1611" s="34"/>
      <c r="PUR1611" s="35"/>
      <c r="PUS1611" s="34"/>
      <c r="PUZ1611" s="35"/>
      <c r="PVA1611" s="34"/>
      <c r="PVH1611" s="35"/>
      <c r="PVI1611" s="34"/>
      <c r="PVP1611" s="35"/>
      <c r="PVQ1611" s="34"/>
      <c r="PVX1611" s="35"/>
      <c r="PVY1611" s="34"/>
      <c r="PWF1611" s="35"/>
      <c r="PWG1611" s="34"/>
      <c r="PWN1611" s="35"/>
      <c r="PWO1611" s="34"/>
      <c r="PWV1611" s="35"/>
      <c r="PWW1611" s="34"/>
      <c r="PXD1611" s="35"/>
      <c r="PXE1611" s="34"/>
      <c r="PXL1611" s="35"/>
      <c r="PXM1611" s="34"/>
      <c r="PXT1611" s="35"/>
      <c r="PXU1611" s="34"/>
      <c r="PYB1611" s="35"/>
      <c r="PYC1611" s="34"/>
      <c r="PYJ1611" s="35"/>
      <c r="PYK1611" s="34"/>
      <c r="PYR1611" s="35"/>
      <c r="PYS1611" s="34"/>
      <c r="PYZ1611" s="35"/>
      <c r="PZA1611" s="34"/>
      <c r="PZH1611" s="35"/>
      <c r="PZI1611" s="34"/>
      <c r="PZP1611" s="35"/>
      <c r="PZQ1611" s="34"/>
      <c r="PZX1611" s="35"/>
      <c r="PZY1611" s="34"/>
      <c r="QAF1611" s="35"/>
      <c r="QAG1611" s="34"/>
      <c r="QAN1611" s="35"/>
      <c r="QAO1611" s="34"/>
      <c r="QAV1611" s="35"/>
      <c r="QAW1611" s="34"/>
      <c r="QBD1611" s="35"/>
      <c r="QBE1611" s="34"/>
      <c r="QBL1611" s="35"/>
      <c r="QBM1611" s="34"/>
      <c r="QBT1611" s="35"/>
      <c r="QBU1611" s="34"/>
      <c r="QCB1611" s="35"/>
      <c r="QCC1611" s="34"/>
      <c r="QCJ1611" s="35"/>
      <c r="QCK1611" s="34"/>
      <c r="QCR1611" s="35"/>
      <c r="QCS1611" s="34"/>
      <c r="QCZ1611" s="35"/>
      <c r="QDA1611" s="34"/>
      <c r="QDH1611" s="35"/>
      <c r="QDI1611" s="34"/>
      <c r="QDP1611" s="35"/>
      <c r="QDQ1611" s="34"/>
      <c r="QDX1611" s="35"/>
      <c r="QDY1611" s="34"/>
      <c r="QEF1611" s="35"/>
      <c r="QEG1611" s="34"/>
      <c r="QEN1611" s="35"/>
      <c r="QEO1611" s="34"/>
      <c r="QEV1611" s="35"/>
      <c r="QEW1611" s="34"/>
      <c r="QFD1611" s="35"/>
      <c r="QFE1611" s="34"/>
      <c r="QFL1611" s="35"/>
      <c r="QFM1611" s="34"/>
      <c r="QFT1611" s="35"/>
      <c r="QFU1611" s="34"/>
      <c r="QGB1611" s="35"/>
      <c r="QGC1611" s="34"/>
      <c r="QGJ1611" s="35"/>
      <c r="QGK1611" s="34"/>
      <c r="QGR1611" s="35"/>
      <c r="QGS1611" s="34"/>
      <c r="QGZ1611" s="35"/>
      <c r="QHA1611" s="34"/>
      <c r="QHH1611" s="35"/>
      <c r="QHI1611" s="34"/>
      <c r="QHP1611" s="35"/>
      <c r="QHQ1611" s="34"/>
      <c r="QHX1611" s="35"/>
      <c r="QHY1611" s="34"/>
      <c r="QIF1611" s="35"/>
      <c r="QIG1611" s="34"/>
      <c r="QIN1611" s="35"/>
      <c r="QIO1611" s="34"/>
      <c r="QIV1611" s="35"/>
      <c r="QIW1611" s="34"/>
      <c r="QJD1611" s="35"/>
      <c r="QJE1611" s="34"/>
      <c r="QJL1611" s="35"/>
      <c r="QJM1611" s="34"/>
      <c r="QJT1611" s="35"/>
      <c r="QJU1611" s="34"/>
      <c r="QKB1611" s="35"/>
      <c r="QKC1611" s="34"/>
      <c r="QKJ1611" s="35"/>
      <c r="QKK1611" s="34"/>
      <c r="QKR1611" s="35"/>
      <c r="QKS1611" s="34"/>
      <c r="QKZ1611" s="35"/>
      <c r="QLA1611" s="34"/>
      <c r="QLH1611" s="35"/>
      <c r="QLI1611" s="34"/>
      <c r="QLP1611" s="35"/>
      <c r="QLQ1611" s="34"/>
      <c r="QLX1611" s="35"/>
      <c r="QLY1611" s="34"/>
      <c r="QMF1611" s="35"/>
      <c r="QMG1611" s="34"/>
      <c r="QMN1611" s="35"/>
      <c r="QMO1611" s="34"/>
      <c r="QMV1611" s="35"/>
      <c r="QMW1611" s="34"/>
      <c r="QND1611" s="35"/>
      <c r="QNE1611" s="34"/>
      <c r="QNL1611" s="35"/>
      <c r="QNM1611" s="34"/>
      <c r="QNT1611" s="35"/>
      <c r="QNU1611" s="34"/>
      <c r="QOB1611" s="35"/>
      <c r="QOC1611" s="34"/>
      <c r="QOJ1611" s="35"/>
      <c r="QOK1611" s="34"/>
      <c r="QOR1611" s="35"/>
      <c r="QOS1611" s="34"/>
      <c r="QOZ1611" s="35"/>
      <c r="QPA1611" s="34"/>
      <c r="QPH1611" s="35"/>
      <c r="QPI1611" s="34"/>
      <c r="QPP1611" s="35"/>
      <c r="QPQ1611" s="34"/>
      <c r="QPX1611" s="35"/>
      <c r="QPY1611" s="34"/>
      <c r="QQF1611" s="35"/>
      <c r="QQG1611" s="34"/>
      <c r="QQN1611" s="35"/>
      <c r="QQO1611" s="34"/>
      <c r="QQV1611" s="35"/>
      <c r="QQW1611" s="34"/>
      <c r="QRD1611" s="35"/>
      <c r="QRE1611" s="34"/>
      <c r="QRL1611" s="35"/>
      <c r="QRM1611" s="34"/>
      <c r="QRT1611" s="35"/>
      <c r="QRU1611" s="34"/>
      <c r="QSB1611" s="35"/>
      <c r="QSC1611" s="34"/>
      <c r="QSJ1611" s="35"/>
      <c r="QSK1611" s="34"/>
      <c r="QSR1611" s="35"/>
      <c r="QSS1611" s="34"/>
      <c r="QSZ1611" s="35"/>
      <c r="QTA1611" s="34"/>
      <c r="QTH1611" s="35"/>
      <c r="QTI1611" s="34"/>
      <c r="QTP1611" s="35"/>
      <c r="QTQ1611" s="34"/>
      <c r="QTX1611" s="35"/>
      <c r="QTY1611" s="34"/>
      <c r="QUF1611" s="35"/>
      <c r="QUG1611" s="34"/>
      <c r="QUN1611" s="35"/>
      <c r="QUO1611" s="34"/>
      <c r="QUV1611" s="35"/>
      <c r="QUW1611" s="34"/>
      <c r="QVD1611" s="35"/>
      <c r="QVE1611" s="34"/>
      <c r="QVL1611" s="35"/>
      <c r="QVM1611" s="34"/>
      <c r="QVT1611" s="35"/>
      <c r="QVU1611" s="34"/>
      <c r="QWB1611" s="35"/>
      <c r="QWC1611" s="34"/>
      <c r="QWJ1611" s="35"/>
      <c r="QWK1611" s="34"/>
      <c r="QWR1611" s="35"/>
      <c r="QWS1611" s="34"/>
      <c r="QWZ1611" s="35"/>
      <c r="QXA1611" s="34"/>
      <c r="QXH1611" s="35"/>
      <c r="QXI1611" s="34"/>
      <c r="QXP1611" s="35"/>
      <c r="QXQ1611" s="34"/>
      <c r="QXX1611" s="35"/>
      <c r="QXY1611" s="34"/>
      <c r="QYF1611" s="35"/>
      <c r="QYG1611" s="34"/>
      <c r="QYN1611" s="35"/>
      <c r="QYO1611" s="34"/>
      <c r="QYV1611" s="35"/>
      <c r="QYW1611" s="34"/>
      <c r="QZD1611" s="35"/>
      <c r="QZE1611" s="34"/>
      <c r="QZL1611" s="35"/>
      <c r="QZM1611" s="34"/>
      <c r="QZT1611" s="35"/>
      <c r="QZU1611" s="34"/>
      <c r="RAB1611" s="35"/>
      <c r="RAC1611" s="34"/>
      <c r="RAJ1611" s="35"/>
      <c r="RAK1611" s="34"/>
      <c r="RAR1611" s="35"/>
      <c r="RAS1611" s="34"/>
      <c r="RAZ1611" s="35"/>
      <c r="RBA1611" s="34"/>
      <c r="RBH1611" s="35"/>
      <c r="RBI1611" s="34"/>
      <c r="RBP1611" s="35"/>
      <c r="RBQ1611" s="34"/>
      <c r="RBX1611" s="35"/>
      <c r="RBY1611" s="34"/>
      <c r="RCF1611" s="35"/>
      <c r="RCG1611" s="34"/>
      <c r="RCN1611" s="35"/>
      <c r="RCO1611" s="34"/>
      <c r="RCV1611" s="35"/>
      <c r="RCW1611" s="34"/>
      <c r="RDD1611" s="35"/>
      <c r="RDE1611" s="34"/>
      <c r="RDL1611" s="35"/>
      <c r="RDM1611" s="34"/>
      <c r="RDT1611" s="35"/>
      <c r="RDU1611" s="34"/>
      <c r="REB1611" s="35"/>
      <c r="REC1611" s="34"/>
      <c r="REJ1611" s="35"/>
      <c r="REK1611" s="34"/>
      <c r="RER1611" s="35"/>
      <c r="RES1611" s="34"/>
      <c r="REZ1611" s="35"/>
      <c r="RFA1611" s="34"/>
      <c r="RFH1611" s="35"/>
      <c r="RFI1611" s="34"/>
      <c r="RFP1611" s="35"/>
      <c r="RFQ1611" s="34"/>
      <c r="RFX1611" s="35"/>
      <c r="RFY1611" s="34"/>
      <c r="RGF1611" s="35"/>
      <c r="RGG1611" s="34"/>
      <c r="RGN1611" s="35"/>
      <c r="RGO1611" s="34"/>
      <c r="RGV1611" s="35"/>
      <c r="RGW1611" s="34"/>
      <c r="RHD1611" s="35"/>
      <c r="RHE1611" s="34"/>
      <c r="RHL1611" s="35"/>
      <c r="RHM1611" s="34"/>
      <c r="RHT1611" s="35"/>
      <c r="RHU1611" s="34"/>
      <c r="RIB1611" s="35"/>
      <c r="RIC1611" s="34"/>
      <c r="RIJ1611" s="35"/>
      <c r="RIK1611" s="34"/>
      <c r="RIR1611" s="35"/>
      <c r="RIS1611" s="34"/>
      <c r="RIZ1611" s="35"/>
      <c r="RJA1611" s="34"/>
      <c r="RJH1611" s="35"/>
      <c r="RJI1611" s="34"/>
      <c r="RJP1611" s="35"/>
      <c r="RJQ1611" s="34"/>
      <c r="RJX1611" s="35"/>
      <c r="RJY1611" s="34"/>
      <c r="RKF1611" s="35"/>
      <c r="RKG1611" s="34"/>
      <c r="RKN1611" s="35"/>
      <c r="RKO1611" s="34"/>
      <c r="RKV1611" s="35"/>
      <c r="RKW1611" s="34"/>
      <c r="RLD1611" s="35"/>
      <c r="RLE1611" s="34"/>
      <c r="RLL1611" s="35"/>
      <c r="RLM1611" s="34"/>
      <c r="RLT1611" s="35"/>
      <c r="RLU1611" s="34"/>
      <c r="RMB1611" s="35"/>
      <c r="RMC1611" s="34"/>
      <c r="RMJ1611" s="35"/>
      <c r="RMK1611" s="34"/>
      <c r="RMR1611" s="35"/>
      <c r="RMS1611" s="34"/>
      <c r="RMZ1611" s="35"/>
      <c r="RNA1611" s="34"/>
      <c r="RNH1611" s="35"/>
      <c r="RNI1611" s="34"/>
      <c r="RNP1611" s="35"/>
      <c r="RNQ1611" s="34"/>
      <c r="RNX1611" s="35"/>
      <c r="RNY1611" s="34"/>
      <c r="ROF1611" s="35"/>
      <c r="ROG1611" s="34"/>
      <c r="RON1611" s="35"/>
      <c r="ROO1611" s="34"/>
      <c r="ROV1611" s="35"/>
      <c r="ROW1611" s="34"/>
      <c r="RPD1611" s="35"/>
      <c r="RPE1611" s="34"/>
      <c r="RPL1611" s="35"/>
      <c r="RPM1611" s="34"/>
      <c r="RPT1611" s="35"/>
      <c r="RPU1611" s="34"/>
      <c r="RQB1611" s="35"/>
      <c r="RQC1611" s="34"/>
      <c r="RQJ1611" s="35"/>
      <c r="RQK1611" s="34"/>
      <c r="RQR1611" s="35"/>
      <c r="RQS1611" s="34"/>
      <c r="RQZ1611" s="35"/>
      <c r="RRA1611" s="34"/>
      <c r="RRH1611" s="35"/>
      <c r="RRI1611" s="34"/>
      <c r="RRP1611" s="35"/>
      <c r="RRQ1611" s="34"/>
      <c r="RRX1611" s="35"/>
      <c r="RRY1611" s="34"/>
      <c r="RSF1611" s="35"/>
      <c r="RSG1611" s="34"/>
      <c r="RSN1611" s="35"/>
      <c r="RSO1611" s="34"/>
      <c r="RSV1611" s="35"/>
      <c r="RSW1611" s="34"/>
      <c r="RTD1611" s="35"/>
      <c r="RTE1611" s="34"/>
      <c r="RTL1611" s="35"/>
      <c r="RTM1611" s="34"/>
      <c r="RTT1611" s="35"/>
      <c r="RTU1611" s="34"/>
      <c r="RUB1611" s="35"/>
      <c r="RUC1611" s="34"/>
      <c r="RUJ1611" s="35"/>
      <c r="RUK1611" s="34"/>
      <c r="RUR1611" s="35"/>
      <c r="RUS1611" s="34"/>
      <c r="RUZ1611" s="35"/>
      <c r="RVA1611" s="34"/>
      <c r="RVH1611" s="35"/>
      <c r="RVI1611" s="34"/>
      <c r="RVP1611" s="35"/>
      <c r="RVQ1611" s="34"/>
      <c r="RVX1611" s="35"/>
      <c r="RVY1611" s="34"/>
      <c r="RWF1611" s="35"/>
      <c r="RWG1611" s="34"/>
      <c r="RWN1611" s="35"/>
      <c r="RWO1611" s="34"/>
      <c r="RWV1611" s="35"/>
      <c r="RWW1611" s="34"/>
      <c r="RXD1611" s="35"/>
      <c r="RXE1611" s="34"/>
      <c r="RXL1611" s="35"/>
      <c r="RXM1611" s="34"/>
      <c r="RXT1611" s="35"/>
      <c r="RXU1611" s="34"/>
      <c r="RYB1611" s="35"/>
      <c r="RYC1611" s="34"/>
      <c r="RYJ1611" s="35"/>
      <c r="RYK1611" s="34"/>
      <c r="RYR1611" s="35"/>
      <c r="RYS1611" s="34"/>
      <c r="RYZ1611" s="35"/>
      <c r="RZA1611" s="34"/>
      <c r="RZH1611" s="35"/>
      <c r="RZI1611" s="34"/>
      <c r="RZP1611" s="35"/>
      <c r="RZQ1611" s="34"/>
      <c r="RZX1611" s="35"/>
      <c r="RZY1611" s="34"/>
      <c r="SAF1611" s="35"/>
      <c r="SAG1611" s="34"/>
      <c r="SAN1611" s="35"/>
      <c r="SAO1611" s="34"/>
      <c r="SAV1611" s="35"/>
      <c r="SAW1611" s="34"/>
      <c r="SBD1611" s="35"/>
      <c r="SBE1611" s="34"/>
      <c r="SBL1611" s="35"/>
      <c r="SBM1611" s="34"/>
      <c r="SBT1611" s="35"/>
      <c r="SBU1611" s="34"/>
      <c r="SCB1611" s="35"/>
      <c r="SCC1611" s="34"/>
      <c r="SCJ1611" s="35"/>
      <c r="SCK1611" s="34"/>
      <c r="SCR1611" s="35"/>
      <c r="SCS1611" s="34"/>
      <c r="SCZ1611" s="35"/>
      <c r="SDA1611" s="34"/>
      <c r="SDH1611" s="35"/>
      <c r="SDI1611" s="34"/>
      <c r="SDP1611" s="35"/>
      <c r="SDQ1611" s="34"/>
      <c r="SDX1611" s="35"/>
      <c r="SDY1611" s="34"/>
      <c r="SEF1611" s="35"/>
      <c r="SEG1611" s="34"/>
      <c r="SEN1611" s="35"/>
      <c r="SEO1611" s="34"/>
      <c r="SEV1611" s="35"/>
      <c r="SEW1611" s="34"/>
      <c r="SFD1611" s="35"/>
      <c r="SFE1611" s="34"/>
      <c r="SFL1611" s="35"/>
      <c r="SFM1611" s="34"/>
      <c r="SFT1611" s="35"/>
      <c r="SFU1611" s="34"/>
      <c r="SGB1611" s="35"/>
      <c r="SGC1611" s="34"/>
      <c r="SGJ1611" s="35"/>
      <c r="SGK1611" s="34"/>
      <c r="SGR1611" s="35"/>
      <c r="SGS1611" s="34"/>
      <c r="SGZ1611" s="35"/>
      <c r="SHA1611" s="34"/>
      <c r="SHH1611" s="35"/>
      <c r="SHI1611" s="34"/>
      <c r="SHP1611" s="35"/>
      <c r="SHQ1611" s="34"/>
      <c r="SHX1611" s="35"/>
      <c r="SHY1611" s="34"/>
      <c r="SIF1611" s="35"/>
      <c r="SIG1611" s="34"/>
      <c r="SIN1611" s="35"/>
      <c r="SIO1611" s="34"/>
      <c r="SIV1611" s="35"/>
      <c r="SIW1611" s="34"/>
      <c r="SJD1611" s="35"/>
      <c r="SJE1611" s="34"/>
      <c r="SJL1611" s="35"/>
      <c r="SJM1611" s="34"/>
      <c r="SJT1611" s="35"/>
      <c r="SJU1611" s="34"/>
      <c r="SKB1611" s="35"/>
      <c r="SKC1611" s="34"/>
      <c r="SKJ1611" s="35"/>
      <c r="SKK1611" s="34"/>
      <c r="SKR1611" s="35"/>
      <c r="SKS1611" s="34"/>
      <c r="SKZ1611" s="35"/>
      <c r="SLA1611" s="34"/>
      <c r="SLH1611" s="35"/>
      <c r="SLI1611" s="34"/>
      <c r="SLP1611" s="35"/>
      <c r="SLQ1611" s="34"/>
      <c r="SLX1611" s="35"/>
      <c r="SLY1611" s="34"/>
      <c r="SMF1611" s="35"/>
      <c r="SMG1611" s="34"/>
      <c r="SMN1611" s="35"/>
      <c r="SMO1611" s="34"/>
      <c r="SMV1611" s="35"/>
      <c r="SMW1611" s="34"/>
      <c r="SND1611" s="35"/>
      <c r="SNE1611" s="34"/>
      <c r="SNL1611" s="35"/>
      <c r="SNM1611" s="34"/>
      <c r="SNT1611" s="35"/>
      <c r="SNU1611" s="34"/>
      <c r="SOB1611" s="35"/>
      <c r="SOC1611" s="34"/>
      <c r="SOJ1611" s="35"/>
      <c r="SOK1611" s="34"/>
      <c r="SOR1611" s="35"/>
      <c r="SOS1611" s="34"/>
      <c r="SOZ1611" s="35"/>
      <c r="SPA1611" s="34"/>
      <c r="SPH1611" s="35"/>
      <c r="SPI1611" s="34"/>
      <c r="SPP1611" s="35"/>
      <c r="SPQ1611" s="34"/>
      <c r="SPX1611" s="35"/>
      <c r="SPY1611" s="34"/>
      <c r="SQF1611" s="35"/>
      <c r="SQG1611" s="34"/>
      <c r="SQN1611" s="35"/>
      <c r="SQO1611" s="34"/>
      <c r="SQV1611" s="35"/>
      <c r="SQW1611" s="34"/>
      <c r="SRD1611" s="35"/>
      <c r="SRE1611" s="34"/>
      <c r="SRL1611" s="35"/>
      <c r="SRM1611" s="34"/>
      <c r="SRT1611" s="35"/>
      <c r="SRU1611" s="34"/>
      <c r="SSB1611" s="35"/>
      <c r="SSC1611" s="34"/>
      <c r="SSJ1611" s="35"/>
      <c r="SSK1611" s="34"/>
      <c r="SSR1611" s="35"/>
      <c r="SSS1611" s="34"/>
      <c r="SSZ1611" s="35"/>
      <c r="STA1611" s="34"/>
      <c r="STH1611" s="35"/>
      <c r="STI1611" s="34"/>
      <c r="STP1611" s="35"/>
      <c r="STQ1611" s="34"/>
      <c r="STX1611" s="35"/>
      <c r="STY1611" s="34"/>
      <c r="SUF1611" s="35"/>
      <c r="SUG1611" s="34"/>
      <c r="SUN1611" s="35"/>
      <c r="SUO1611" s="34"/>
      <c r="SUV1611" s="35"/>
      <c r="SUW1611" s="34"/>
      <c r="SVD1611" s="35"/>
      <c r="SVE1611" s="34"/>
      <c r="SVL1611" s="35"/>
      <c r="SVM1611" s="34"/>
      <c r="SVT1611" s="35"/>
      <c r="SVU1611" s="34"/>
      <c r="SWB1611" s="35"/>
      <c r="SWC1611" s="34"/>
      <c r="SWJ1611" s="35"/>
      <c r="SWK1611" s="34"/>
      <c r="SWR1611" s="35"/>
      <c r="SWS1611" s="34"/>
      <c r="SWZ1611" s="35"/>
      <c r="SXA1611" s="34"/>
      <c r="SXH1611" s="35"/>
      <c r="SXI1611" s="34"/>
      <c r="SXP1611" s="35"/>
      <c r="SXQ1611" s="34"/>
      <c r="SXX1611" s="35"/>
      <c r="SXY1611" s="34"/>
      <c r="SYF1611" s="35"/>
      <c r="SYG1611" s="34"/>
      <c r="SYN1611" s="35"/>
      <c r="SYO1611" s="34"/>
      <c r="SYV1611" s="35"/>
      <c r="SYW1611" s="34"/>
      <c r="SZD1611" s="35"/>
      <c r="SZE1611" s="34"/>
      <c r="SZL1611" s="35"/>
      <c r="SZM1611" s="34"/>
      <c r="SZT1611" s="35"/>
      <c r="SZU1611" s="34"/>
      <c r="TAB1611" s="35"/>
      <c r="TAC1611" s="34"/>
      <c r="TAJ1611" s="35"/>
      <c r="TAK1611" s="34"/>
      <c r="TAR1611" s="35"/>
      <c r="TAS1611" s="34"/>
      <c r="TAZ1611" s="35"/>
      <c r="TBA1611" s="34"/>
      <c r="TBH1611" s="35"/>
      <c r="TBI1611" s="34"/>
      <c r="TBP1611" s="35"/>
      <c r="TBQ1611" s="34"/>
      <c r="TBX1611" s="35"/>
      <c r="TBY1611" s="34"/>
      <c r="TCF1611" s="35"/>
      <c r="TCG1611" s="34"/>
      <c r="TCN1611" s="35"/>
      <c r="TCO1611" s="34"/>
      <c r="TCV1611" s="35"/>
      <c r="TCW1611" s="34"/>
      <c r="TDD1611" s="35"/>
      <c r="TDE1611" s="34"/>
      <c r="TDL1611" s="35"/>
      <c r="TDM1611" s="34"/>
      <c r="TDT1611" s="35"/>
      <c r="TDU1611" s="34"/>
      <c r="TEB1611" s="35"/>
      <c r="TEC1611" s="34"/>
      <c r="TEJ1611" s="35"/>
      <c r="TEK1611" s="34"/>
      <c r="TER1611" s="35"/>
      <c r="TES1611" s="34"/>
      <c r="TEZ1611" s="35"/>
      <c r="TFA1611" s="34"/>
      <c r="TFH1611" s="35"/>
      <c r="TFI1611" s="34"/>
      <c r="TFP1611" s="35"/>
      <c r="TFQ1611" s="34"/>
      <c r="TFX1611" s="35"/>
      <c r="TFY1611" s="34"/>
      <c r="TGF1611" s="35"/>
      <c r="TGG1611" s="34"/>
      <c r="TGN1611" s="35"/>
      <c r="TGO1611" s="34"/>
      <c r="TGV1611" s="35"/>
      <c r="TGW1611" s="34"/>
      <c r="THD1611" s="35"/>
      <c r="THE1611" s="34"/>
      <c r="THL1611" s="35"/>
      <c r="THM1611" s="34"/>
      <c r="THT1611" s="35"/>
      <c r="THU1611" s="34"/>
      <c r="TIB1611" s="35"/>
      <c r="TIC1611" s="34"/>
      <c r="TIJ1611" s="35"/>
      <c r="TIK1611" s="34"/>
      <c r="TIR1611" s="35"/>
      <c r="TIS1611" s="34"/>
      <c r="TIZ1611" s="35"/>
      <c r="TJA1611" s="34"/>
      <c r="TJH1611" s="35"/>
      <c r="TJI1611" s="34"/>
      <c r="TJP1611" s="35"/>
      <c r="TJQ1611" s="34"/>
      <c r="TJX1611" s="35"/>
      <c r="TJY1611" s="34"/>
      <c r="TKF1611" s="35"/>
      <c r="TKG1611" s="34"/>
      <c r="TKN1611" s="35"/>
      <c r="TKO1611" s="34"/>
      <c r="TKV1611" s="35"/>
      <c r="TKW1611" s="34"/>
      <c r="TLD1611" s="35"/>
      <c r="TLE1611" s="34"/>
      <c r="TLL1611" s="35"/>
      <c r="TLM1611" s="34"/>
      <c r="TLT1611" s="35"/>
      <c r="TLU1611" s="34"/>
      <c r="TMB1611" s="35"/>
      <c r="TMC1611" s="34"/>
      <c r="TMJ1611" s="35"/>
      <c r="TMK1611" s="34"/>
      <c r="TMR1611" s="35"/>
      <c r="TMS1611" s="34"/>
      <c r="TMZ1611" s="35"/>
      <c r="TNA1611" s="34"/>
      <c r="TNH1611" s="35"/>
      <c r="TNI1611" s="34"/>
      <c r="TNP1611" s="35"/>
      <c r="TNQ1611" s="34"/>
      <c r="TNX1611" s="35"/>
      <c r="TNY1611" s="34"/>
      <c r="TOF1611" s="35"/>
      <c r="TOG1611" s="34"/>
      <c r="TON1611" s="35"/>
      <c r="TOO1611" s="34"/>
      <c r="TOV1611" s="35"/>
      <c r="TOW1611" s="34"/>
      <c r="TPD1611" s="35"/>
      <c r="TPE1611" s="34"/>
      <c r="TPL1611" s="35"/>
      <c r="TPM1611" s="34"/>
      <c r="TPT1611" s="35"/>
      <c r="TPU1611" s="34"/>
      <c r="TQB1611" s="35"/>
      <c r="TQC1611" s="34"/>
      <c r="TQJ1611" s="35"/>
      <c r="TQK1611" s="34"/>
      <c r="TQR1611" s="35"/>
      <c r="TQS1611" s="34"/>
      <c r="TQZ1611" s="35"/>
      <c r="TRA1611" s="34"/>
      <c r="TRH1611" s="35"/>
      <c r="TRI1611" s="34"/>
      <c r="TRP1611" s="35"/>
      <c r="TRQ1611" s="34"/>
      <c r="TRX1611" s="35"/>
      <c r="TRY1611" s="34"/>
      <c r="TSF1611" s="35"/>
      <c r="TSG1611" s="34"/>
      <c r="TSN1611" s="35"/>
      <c r="TSO1611" s="34"/>
      <c r="TSV1611" s="35"/>
      <c r="TSW1611" s="34"/>
      <c r="TTD1611" s="35"/>
      <c r="TTE1611" s="34"/>
      <c r="TTL1611" s="35"/>
      <c r="TTM1611" s="34"/>
      <c r="TTT1611" s="35"/>
      <c r="TTU1611" s="34"/>
      <c r="TUB1611" s="35"/>
      <c r="TUC1611" s="34"/>
      <c r="TUJ1611" s="35"/>
      <c r="TUK1611" s="34"/>
      <c r="TUR1611" s="35"/>
      <c r="TUS1611" s="34"/>
      <c r="TUZ1611" s="35"/>
      <c r="TVA1611" s="34"/>
      <c r="TVH1611" s="35"/>
      <c r="TVI1611" s="34"/>
      <c r="TVP1611" s="35"/>
      <c r="TVQ1611" s="34"/>
      <c r="TVX1611" s="35"/>
      <c r="TVY1611" s="34"/>
      <c r="TWF1611" s="35"/>
      <c r="TWG1611" s="34"/>
      <c r="TWN1611" s="35"/>
      <c r="TWO1611" s="34"/>
      <c r="TWV1611" s="35"/>
      <c r="TWW1611" s="34"/>
      <c r="TXD1611" s="35"/>
      <c r="TXE1611" s="34"/>
      <c r="TXL1611" s="35"/>
      <c r="TXM1611" s="34"/>
      <c r="TXT1611" s="35"/>
      <c r="TXU1611" s="34"/>
      <c r="TYB1611" s="35"/>
      <c r="TYC1611" s="34"/>
      <c r="TYJ1611" s="35"/>
      <c r="TYK1611" s="34"/>
      <c r="TYR1611" s="35"/>
      <c r="TYS1611" s="34"/>
      <c r="TYZ1611" s="35"/>
      <c r="TZA1611" s="34"/>
      <c r="TZH1611" s="35"/>
      <c r="TZI1611" s="34"/>
      <c r="TZP1611" s="35"/>
      <c r="TZQ1611" s="34"/>
      <c r="TZX1611" s="35"/>
      <c r="TZY1611" s="34"/>
      <c r="UAF1611" s="35"/>
      <c r="UAG1611" s="34"/>
      <c r="UAN1611" s="35"/>
      <c r="UAO1611" s="34"/>
      <c r="UAV1611" s="35"/>
      <c r="UAW1611" s="34"/>
      <c r="UBD1611" s="35"/>
      <c r="UBE1611" s="34"/>
      <c r="UBL1611" s="35"/>
      <c r="UBM1611" s="34"/>
      <c r="UBT1611" s="35"/>
      <c r="UBU1611" s="34"/>
      <c r="UCB1611" s="35"/>
      <c r="UCC1611" s="34"/>
      <c r="UCJ1611" s="35"/>
      <c r="UCK1611" s="34"/>
      <c r="UCR1611" s="35"/>
      <c r="UCS1611" s="34"/>
      <c r="UCZ1611" s="35"/>
      <c r="UDA1611" s="34"/>
      <c r="UDH1611" s="35"/>
      <c r="UDI1611" s="34"/>
      <c r="UDP1611" s="35"/>
      <c r="UDQ1611" s="34"/>
      <c r="UDX1611" s="35"/>
      <c r="UDY1611" s="34"/>
      <c r="UEF1611" s="35"/>
      <c r="UEG1611" s="34"/>
      <c r="UEN1611" s="35"/>
      <c r="UEO1611" s="34"/>
      <c r="UEV1611" s="35"/>
      <c r="UEW1611" s="34"/>
      <c r="UFD1611" s="35"/>
      <c r="UFE1611" s="34"/>
      <c r="UFL1611" s="35"/>
      <c r="UFM1611" s="34"/>
      <c r="UFT1611" s="35"/>
      <c r="UFU1611" s="34"/>
      <c r="UGB1611" s="35"/>
      <c r="UGC1611" s="34"/>
      <c r="UGJ1611" s="35"/>
      <c r="UGK1611" s="34"/>
      <c r="UGR1611" s="35"/>
      <c r="UGS1611" s="34"/>
      <c r="UGZ1611" s="35"/>
      <c r="UHA1611" s="34"/>
      <c r="UHH1611" s="35"/>
      <c r="UHI1611" s="34"/>
      <c r="UHP1611" s="35"/>
      <c r="UHQ1611" s="34"/>
      <c r="UHX1611" s="35"/>
      <c r="UHY1611" s="34"/>
      <c r="UIF1611" s="35"/>
      <c r="UIG1611" s="34"/>
      <c r="UIN1611" s="35"/>
      <c r="UIO1611" s="34"/>
      <c r="UIV1611" s="35"/>
      <c r="UIW1611" s="34"/>
      <c r="UJD1611" s="35"/>
      <c r="UJE1611" s="34"/>
      <c r="UJL1611" s="35"/>
      <c r="UJM1611" s="34"/>
      <c r="UJT1611" s="35"/>
      <c r="UJU1611" s="34"/>
      <c r="UKB1611" s="35"/>
      <c r="UKC1611" s="34"/>
      <c r="UKJ1611" s="35"/>
      <c r="UKK1611" s="34"/>
      <c r="UKR1611" s="35"/>
      <c r="UKS1611" s="34"/>
      <c r="UKZ1611" s="35"/>
      <c r="ULA1611" s="34"/>
      <c r="ULH1611" s="35"/>
      <c r="ULI1611" s="34"/>
      <c r="ULP1611" s="35"/>
      <c r="ULQ1611" s="34"/>
      <c r="ULX1611" s="35"/>
      <c r="ULY1611" s="34"/>
      <c r="UMF1611" s="35"/>
      <c r="UMG1611" s="34"/>
      <c r="UMN1611" s="35"/>
      <c r="UMO1611" s="34"/>
      <c r="UMV1611" s="35"/>
      <c r="UMW1611" s="34"/>
      <c r="UND1611" s="35"/>
      <c r="UNE1611" s="34"/>
      <c r="UNL1611" s="35"/>
      <c r="UNM1611" s="34"/>
      <c r="UNT1611" s="35"/>
      <c r="UNU1611" s="34"/>
      <c r="UOB1611" s="35"/>
      <c r="UOC1611" s="34"/>
      <c r="UOJ1611" s="35"/>
      <c r="UOK1611" s="34"/>
      <c r="UOR1611" s="35"/>
      <c r="UOS1611" s="34"/>
      <c r="UOZ1611" s="35"/>
      <c r="UPA1611" s="34"/>
      <c r="UPH1611" s="35"/>
      <c r="UPI1611" s="34"/>
      <c r="UPP1611" s="35"/>
      <c r="UPQ1611" s="34"/>
      <c r="UPX1611" s="35"/>
      <c r="UPY1611" s="34"/>
      <c r="UQF1611" s="35"/>
      <c r="UQG1611" s="34"/>
      <c r="UQN1611" s="35"/>
      <c r="UQO1611" s="34"/>
      <c r="UQV1611" s="35"/>
      <c r="UQW1611" s="34"/>
      <c r="URD1611" s="35"/>
      <c r="URE1611" s="34"/>
      <c r="URL1611" s="35"/>
      <c r="URM1611" s="34"/>
      <c r="URT1611" s="35"/>
      <c r="URU1611" s="34"/>
      <c r="USB1611" s="35"/>
      <c r="USC1611" s="34"/>
      <c r="USJ1611" s="35"/>
      <c r="USK1611" s="34"/>
      <c r="USR1611" s="35"/>
      <c r="USS1611" s="34"/>
      <c r="USZ1611" s="35"/>
      <c r="UTA1611" s="34"/>
      <c r="UTH1611" s="35"/>
      <c r="UTI1611" s="34"/>
      <c r="UTP1611" s="35"/>
      <c r="UTQ1611" s="34"/>
      <c r="UTX1611" s="35"/>
      <c r="UTY1611" s="34"/>
      <c r="UUF1611" s="35"/>
      <c r="UUG1611" s="34"/>
      <c r="UUN1611" s="35"/>
      <c r="UUO1611" s="34"/>
      <c r="UUV1611" s="35"/>
      <c r="UUW1611" s="34"/>
      <c r="UVD1611" s="35"/>
      <c r="UVE1611" s="34"/>
      <c r="UVL1611" s="35"/>
      <c r="UVM1611" s="34"/>
      <c r="UVT1611" s="35"/>
      <c r="UVU1611" s="34"/>
      <c r="UWB1611" s="35"/>
      <c r="UWC1611" s="34"/>
      <c r="UWJ1611" s="35"/>
      <c r="UWK1611" s="34"/>
      <c r="UWR1611" s="35"/>
      <c r="UWS1611" s="34"/>
      <c r="UWZ1611" s="35"/>
      <c r="UXA1611" s="34"/>
      <c r="UXH1611" s="35"/>
      <c r="UXI1611" s="34"/>
      <c r="UXP1611" s="35"/>
      <c r="UXQ1611" s="34"/>
      <c r="UXX1611" s="35"/>
      <c r="UXY1611" s="34"/>
      <c r="UYF1611" s="35"/>
      <c r="UYG1611" s="34"/>
      <c r="UYN1611" s="35"/>
      <c r="UYO1611" s="34"/>
      <c r="UYV1611" s="35"/>
      <c r="UYW1611" s="34"/>
      <c r="UZD1611" s="35"/>
      <c r="UZE1611" s="34"/>
      <c r="UZL1611" s="35"/>
      <c r="UZM1611" s="34"/>
      <c r="UZT1611" s="35"/>
      <c r="UZU1611" s="34"/>
      <c r="VAB1611" s="35"/>
      <c r="VAC1611" s="34"/>
      <c r="VAJ1611" s="35"/>
      <c r="VAK1611" s="34"/>
      <c r="VAR1611" s="35"/>
      <c r="VAS1611" s="34"/>
      <c r="VAZ1611" s="35"/>
      <c r="VBA1611" s="34"/>
      <c r="VBH1611" s="35"/>
      <c r="VBI1611" s="34"/>
      <c r="VBP1611" s="35"/>
      <c r="VBQ1611" s="34"/>
      <c r="VBX1611" s="35"/>
      <c r="VBY1611" s="34"/>
      <c r="VCF1611" s="35"/>
      <c r="VCG1611" s="34"/>
      <c r="VCN1611" s="35"/>
      <c r="VCO1611" s="34"/>
      <c r="VCV1611" s="35"/>
      <c r="VCW1611" s="34"/>
      <c r="VDD1611" s="35"/>
      <c r="VDE1611" s="34"/>
      <c r="VDL1611" s="35"/>
      <c r="VDM1611" s="34"/>
      <c r="VDT1611" s="35"/>
      <c r="VDU1611" s="34"/>
      <c r="VEB1611" s="35"/>
      <c r="VEC1611" s="34"/>
      <c r="VEJ1611" s="35"/>
      <c r="VEK1611" s="34"/>
      <c r="VER1611" s="35"/>
      <c r="VES1611" s="34"/>
      <c r="VEZ1611" s="35"/>
      <c r="VFA1611" s="34"/>
      <c r="VFH1611" s="35"/>
      <c r="VFI1611" s="34"/>
      <c r="VFP1611" s="35"/>
      <c r="VFQ1611" s="34"/>
      <c r="VFX1611" s="35"/>
      <c r="VFY1611" s="34"/>
      <c r="VGF1611" s="35"/>
      <c r="VGG1611" s="34"/>
      <c r="VGN1611" s="35"/>
      <c r="VGO1611" s="34"/>
      <c r="VGV1611" s="35"/>
      <c r="VGW1611" s="34"/>
      <c r="VHD1611" s="35"/>
      <c r="VHE1611" s="34"/>
      <c r="VHL1611" s="35"/>
      <c r="VHM1611" s="34"/>
      <c r="VHT1611" s="35"/>
      <c r="VHU1611" s="34"/>
      <c r="VIB1611" s="35"/>
      <c r="VIC1611" s="34"/>
      <c r="VIJ1611" s="35"/>
      <c r="VIK1611" s="34"/>
      <c r="VIR1611" s="35"/>
      <c r="VIS1611" s="34"/>
      <c r="VIZ1611" s="35"/>
      <c r="VJA1611" s="34"/>
      <c r="VJH1611" s="35"/>
      <c r="VJI1611" s="34"/>
      <c r="VJP1611" s="35"/>
      <c r="VJQ1611" s="34"/>
      <c r="VJX1611" s="35"/>
      <c r="VJY1611" s="34"/>
      <c r="VKF1611" s="35"/>
      <c r="VKG1611" s="34"/>
      <c r="VKN1611" s="35"/>
      <c r="VKO1611" s="34"/>
      <c r="VKV1611" s="35"/>
      <c r="VKW1611" s="34"/>
      <c r="VLD1611" s="35"/>
      <c r="VLE1611" s="34"/>
      <c r="VLL1611" s="35"/>
      <c r="VLM1611" s="34"/>
      <c r="VLT1611" s="35"/>
      <c r="VLU1611" s="34"/>
      <c r="VMB1611" s="35"/>
      <c r="VMC1611" s="34"/>
      <c r="VMJ1611" s="35"/>
      <c r="VMK1611" s="34"/>
      <c r="VMR1611" s="35"/>
      <c r="VMS1611" s="34"/>
      <c r="VMZ1611" s="35"/>
      <c r="VNA1611" s="34"/>
      <c r="VNH1611" s="35"/>
      <c r="VNI1611" s="34"/>
      <c r="VNP1611" s="35"/>
      <c r="VNQ1611" s="34"/>
      <c r="VNX1611" s="35"/>
      <c r="VNY1611" s="34"/>
      <c r="VOF1611" s="35"/>
      <c r="VOG1611" s="34"/>
      <c r="VON1611" s="35"/>
      <c r="VOO1611" s="34"/>
      <c r="VOV1611" s="35"/>
      <c r="VOW1611" s="34"/>
      <c r="VPD1611" s="35"/>
      <c r="VPE1611" s="34"/>
      <c r="VPL1611" s="35"/>
      <c r="VPM1611" s="34"/>
      <c r="VPT1611" s="35"/>
      <c r="VPU1611" s="34"/>
      <c r="VQB1611" s="35"/>
      <c r="VQC1611" s="34"/>
      <c r="VQJ1611" s="35"/>
      <c r="VQK1611" s="34"/>
      <c r="VQR1611" s="35"/>
      <c r="VQS1611" s="34"/>
      <c r="VQZ1611" s="35"/>
      <c r="VRA1611" s="34"/>
      <c r="VRH1611" s="35"/>
      <c r="VRI1611" s="34"/>
      <c r="VRP1611" s="35"/>
      <c r="VRQ1611" s="34"/>
      <c r="VRX1611" s="35"/>
      <c r="VRY1611" s="34"/>
      <c r="VSF1611" s="35"/>
      <c r="VSG1611" s="34"/>
      <c r="VSN1611" s="35"/>
      <c r="VSO1611" s="34"/>
      <c r="VSV1611" s="35"/>
      <c r="VSW1611" s="34"/>
      <c r="VTD1611" s="35"/>
      <c r="VTE1611" s="34"/>
      <c r="VTL1611" s="35"/>
      <c r="VTM1611" s="34"/>
      <c r="VTT1611" s="35"/>
      <c r="VTU1611" s="34"/>
      <c r="VUB1611" s="35"/>
      <c r="VUC1611" s="34"/>
      <c r="VUJ1611" s="35"/>
      <c r="VUK1611" s="34"/>
      <c r="VUR1611" s="35"/>
      <c r="VUS1611" s="34"/>
      <c r="VUZ1611" s="35"/>
      <c r="VVA1611" s="34"/>
      <c r="VVH1611" s="35"/>
      <c r="VVI1611" s="34"/>
      <c r="VVP1611" s="35"/>
      <c r="VVQ1611" s="34"/>
      <c r="VVX1611" s="35"/>
      <c r="VVY1611" s="34"/>
      <c r="VWF1611" s="35"/>
      <c r="VWG1611" s="34"/>
      <c r="VWN1611" s="35"/>
      <c r="VWO1611" s="34"/>
      <c r="VWV1611" s="35"/>
      <c r="VWW1611" s="34"/>
      <c r="VXD1611" s="35"/>
      <c r="VXE1611" s="34"/>
      <c r="VXL1611" s="35"/>
      <c r="VXM1611" s="34"/>
      <c r="VXT1611" s="35"/>
      <c r="VXU1611" s="34"/>
      <c r="VYB1611" s="35"/>
      <c r="VYC1611" s="34"/>
      <c r="VYJ1611" s="35"/>
      <c r="VYK1611" s="34"/>
      <c r="VYR1611" s="35"/>
      <c r="VYS1611" s="34"/>
      <c r="VYZ1611" s="35"/>
      <c r="VZA1611" s="34"/>
      <c r="VZH1611" s="35"/>
      <c r="VZI1611" s="34"/>
      <c r="VZP1611" s="35"/>
      <c r="VZQ1611" s="34"/>
      <c r="VZX1611" s="35"/>
      <c r="VZY1611" s="34"/>
      <c r="WAF1611" s="35"/>
      <c r="WAG1611" s="34"/>
      <c r="WAN1611" s="35"/>
      <c r="WAO1611" s="34"/>
      <c r="WAV1611" s="35"/>
      <c r="WAW1611" s="34"/>
      <c r="WBD1611" s="35"/>
      <c r="WBE1611" s="34"/>
      <c r="WBL1611" s="35"/>
      <c r="WBM1611" s="34"/>
      <c r="WBT1611" s="35"/>
      <c r="WBU1611" s="34"/>
      <c r="WCB1611" s="35"/>
      <c r="WCC1611" s="34"/>
      <c r="WCJ1611" s="35"/>
      <c r="WCK1611" s="34"/>
      <c r="WCR1611" s="35"/>
      <c r="WCS1611" s="34"/>
      <c r="WCZ1611" s="35"/>
      <c r="WDA1611" s="34"/>
      <c r="WDH1611" s="35"/>
      <c r="WDI1611" s="34"/>
      <c r="WDP1611" s="35"/>
      <c r="WDQ1611" s="34"/>
      <c r="WDX1611" s="35"/>
      <c r="WDY1611" s="34"/>
      <c r="WEF1611" s="35"/>
      <c r="WEG1611" s="34"/>
      <c r="WEN1611" s="35"/>
      <c r="WEO1611" s="34"/>
      <c r="WEV1611" s="35"/>
      <c r="WEW1611" s="34"/>
      <c r="WFD1611" s="35"/>
      <c r="WFE1611" s="34"/>
      <c r="WFL1611" s="35"/>
      <c r="WFM1611" s="34"/>
      <c r="WFT1611" s="35"/>
      <c r="WFU1611" s="34"/>
      <c r="WGB1611" s="35"/>
      <c r="WGC1611" s="34"/>
      <c r="WGJ1611" s="35"/>
      <c r="WGK1611" s="34"/>
      <c r="WGR1611" s="35"/>
      <c r="WGS1611" s="34"/>
      <c r="WGZ1611" s="35"/>
      <c r="WHA1611" s="34"/>
      <c r="WHH1611" s="35"/>
      <c r="WHI1611" s="34"/>
      <c r="WHP1611" s="35"/>
      <c r="WHQ1611" s="34"/>
      <c r="WHX1611" s="35"/>
      <c r="WHY1611" s="34"/>
      <c r="WIF1611" s="35"/>
      <c r="WIG1611" s="34"/>
      <c r="WIN1611" s="35"/>
      <c r="WIO1611" s="34"/>
      <c r="WIV1611" s="35"/>
      <c r="WIW1611" s="34"/>
      <c r="WJD1611" s="35"/>
      <c r="WJE1611" s="34"/>
      <c r="WJL1611" s="35"/>
      <c r="WJM1611" s="34"/>
      <c r="WJT1611" s="35"/>
      <c r="WJU1611" s="34"/>
      <c r="WKB1611" s="35"/>
      <c r="WKC1611" s="34"/>
      <c r="WKJ1611" s="35"/>
      <c r="WKK1611" s="34"/>
      <c r="WKR1611" s="35"/>
      <c r="WKS1611" s="34"/>
      <c r="WKZ1611" s="35"/>
      <c r="WLA1611" s="34"/>
      <c r="WLH1611" s="35"/>
      <c r="WLI1611" s="34"/>
      <c r="WLP1611" s="35"/>
      <c r="WLQ1611" s="34"/>
      <c r="WLX1611" s="35"/>
      <c r="WLY1611" s="34"/>
      <c r="WMF1611" s="35"/>
      <c r="WMG1611" s="34"/>
      <c r="WMN1611" s="35"/>
      <c r="WMO1611" s="34"/>
      <c r="WMV1611" s="35"/>
      <c r="WMW1611" s="34"/>
      <c r="WND1611" s="35"/>
      <c r="WNE1611" s="34"/>
      <c r="WNL1611" s="35"/>
      <c r="WNM1611" s="34"/>
      <c r="WNT1611" s="35"/>
      <c r="WNU1611" s="34"/>
      <c r="WOB1611" s="35"/>
      <c r="WOC1611" s="34"/>
      <c r="WOJ1611" s="35"/>
      <c r="WOK1611" s="34"/>
      <c r="WOR1611" s="35"/>
      <c r="WOS1611" s="34"/>
      <c r="WOZ1611" s="35"/>
      <c r="WPA1611" s="34"/>
      <c r="WPH1611" s="35"/>
      <c r="WPI1611" s="34"/>
      <c r="WPP1611" s="35"/>
      <c r="WPQ1611" s="34"/>
      <c r="WPX1611" s="35"/>
      <c r="WPY1611" s="34"/>
      <c r="WQF1611" s="35"/>
      <c r="WQG1611" s="34"/>
      <c r="WQN1611" s="35"/>
      <c r="WQO1611" s="34"/>
      <c r="WQV1611" s="35"/>
      <c r="WQW1611" s="34"/>
      <c r="WRD1611" s="35"/>
      <c r="WRE1611" s="34"/>
      <c r="WRL1611" s="35"/>
      <c r="WRM1611" s="34"/>
      <c r="WRT1611" s="35"/>
      <c r="WRU1611" s="34"/>
      <c r="WSB1611" s="35"/>
      <c r="WSC1611" s="34"/>
      <c r="WSJ1611" s="35"/>
      <c r="WSK1611" s="34"/>
      <c r="WSR1611" s="35"/>
      <c r="WSS1611" s="34"/>
      <c r="WSZ1611" s="35"/>
      <c r="WTA1611" s="34"/>
      <c r="WTH1611" s="35"/>
      <c r="WTI1611" s="34"/>
      <c r="WTP1611" s="35"/>
      <c r="WTQ1611" s="34"/>
      <c r="WTX1611" s="35"/>
      <c r="WTY1611" s="34"/>
      <c r="WUF1611" s="35"/>
      <c r="WUG1611" s="34"/>
      <c r="WUN1611" s="35"/>
      <c r="WUO1611" s="34"/>
      <c r="WUV1611" s="35"/>
      <c r="WUW1611" s="34"/>
      <c r="WVD1611" s="35"/>
      <c r="WVE1611" s="34"/>
      <c r="WVL1611" s="35"/>
      <c r="WVM1611" s="34"/>
      <c r="WVT1611" s="35"/>
      <c r="WVU1611" s="34"/>
      <c r="WWB1611" s="35"/>
      <c r="WWC1611" s="34"/>
      <c r="WWJ1611" s="35"/>
      <c r="WWK1611" s="34"/>
      <c r="WWR1611" s="35"/>
      <c r="WWS1611" s="34"/>
      <c r="WWZ1611" s="35"/>
      <c r="WXA1611" s="34"/>
      <c r="WXH1611" s="35"/>
      <c r="WXI1611" s="34"/>
      <c r="WXP1611" s="35"/>
      <c r="WXQ1611" s="34"/>
      <c r="WXX1611" s="35"/>
      <c r="WXY1611" s="34"/>
      <c r="WYF1611" s="35"/>
      <c r="WYG1611" s="34"/>
      <c r="WYN1611" s="35"/>
      <c r="WYO1611" s="34"/>
      <c r="WYV1611" s="35"/>
      <c r="WYW1611" s="34"/>
      <c r="WZD1611" s="35"/>
      <c r="WZE1611" s="34"/>
      <c r="WZL1611" s="35"/>
      <c r="WZM1611" s="34"/>
      <c r="WZT1611" s="35"/>
      <c r="WZU1611" s="34"/>
      <c r="XAB1611" s="35"/>
      <c r="XAC1611" s="34"/>
      <c r="XAJ1611" s="35"/>
      <c r="XAK1611" s="34"/>
      <c r="XAR1611" s="35"/>
      <c r="XAS1611" s="34"/>
      <c r="XAZ1611" s="35"/>
      <c r="XBA1611" s="34"/>
      <c r="XBH1611" s="35"/>
      <c r="XBI1611" s="34"/>
      <c r="XBP1611" s="35"/>
      <c r="XBQ1611" s="34"/>
      <c r="XBX1611" s="35"/>
      <c r="XBY1611" s="34"/>
      <c r="XCF1611" s="35"/>
      <c r="XCG1611" s="34"/>
      <c r="XCN1611" s="35"/>
      <c r="XCO1611" s="34"/>
      <c r="XCV1611" s="35"/>
      <c r="XCW1611" s="34"/>
      <c r="XDD1611" s="35"/>
      <c r="XDE1611" s="34"/>
      <c r="XDL1611" s="35"/>
      <c r="XDM1611" s="34"/>
      <c r="XDT1611" s="35"/>
      <c r="XDU1611" s="34"/>
      <c r="XEB1611" s="35"/>
      <c r="XEC1611" s="34"/>
      <c r="XEJ1611" s="35"/>
      <c r="XEK1611" s="34"/>
      <c r="XER1611" s="35"/>
      <c r="XES1611" s="34"/>
      <c r="XEZ1611" s="35"/>
      <c r="XFA1611" s="34"/>
    </row>
    <row r="1612" spans="1:1021 1028:2045 2052:3069 3076:4093 4100:5117 5124:6141 6148:7165 7172:8189 8196:9213 9220:10237 10244:11261 11268:12285 12292:13309 13316:14333 14340:15357 15364:16381" x14ac:dyDescent="0.25">
      <c r="A1612" t="s">
        <v>484</v>
      </c>
      <c r="B1612" t="s">
        <v>460</v>
      </c>
      <c r="C1612">
        <v>344</v>
      </c>
      <c r="D1612">
        <v>344</v>
      </c>
      <c r="E1612" s="35">
        <v>1</v>
      </c>
      <c r="F1612" s="34">
        <v>5.0000000000000002E-90</v>
      </c>
      <c r="G1612">
        <v>86.11</v>
      </c>
      <c r="H1612">
        <v>1737</v>
      </c>
      <c r="I1612" t="str">
        <f>HYPERLINK("https://www.ncbi.nlm.nih.gov/nucleotide/MH685463.1?report=genbank&amp;log$=nucltop&amp;blast_rank=10&amp;RID=XE6RV0D8013","MH685463.1")</f>
        <v>MH685463.1</v>
      </c>
      <c r="L1612" s="35"/>
      <c r="M1612" s="34"/>
      <c r="T1612" s="35"/>
      <c r="U1612" s="34"/>
      <c r="AB1612" s="35"/>
      <c r="AC1612" s="34"/>
      <c r="AJ1612" s="35"/>
      <c r="AK1612" s="34"/>
      <c r="AR1612" s="35"/>
      <c r="AS1612" s="34"/>
      <c r="AZ1612" s="35"/>
      <c r="BA1612" s="34"/>
      <c r="BH1612" s="35"/>
      <c r="BI1612" s="34"/>
      <c r="BP1612" s="35"/>
      <c r="BQ1612" s="34"/>
      <c r="BX1612" s="35"/>
      <c r="BY1612" s="34"/>
      <c r="CF1612" s="35"/>
      <c r="CG1612" s="34"/>
      <c r="CN1612" s="35"/>
      <c r="CO1612" s="34"/>
      <c r="CV1612" s="35"/>
      <c r="CW1612" s="34"/>
      <c r="DD1612" s="35"/>
      <c r="DE1612" s="34"/>
      <c r="DL1612" s="35"/>
      <c r="DM1612" s="34"/>
      <c r="DT1612" s="35"/>
      <c r="DU1612" s="34"/>
      <c r="EB1612" s="35"/>
      <c r="EC1612" s="34"/>
      <c r="EJ1612" s="35"/>
      <c r="EK1612" s="34"/>
      <c r="ER1612" s="35"/>
      <c r="ES1612" s="34"/>
      <c r="EZ1612" s="35"/>
      <c r="FA1612" s="34"/>
      <c r="FH1612" s="35"/>
      <c r="FI1612" s="34"/>
      <c r="FP1612" s="35"/>
      <c r="FQ1612" s="34"/>
      <c r="FX1612" s="35"/>
      <c r="FY1612" s="34"/>
      <c r="GF1612" s="35"/>
      <c r="GG1612" s="34"/>
      <c r="GN1612" s="35"/>
      <c r="GO1612" s="34"/>
      <c r="GV1612" s="35"/>
      <c r="GW1612" s="34"/>
      <c r="HD1612" s="35"/>
      <c r="HE1612" s="34"/>
      <c r="HL1612" s="35"/>
      <c r="HM1612" s="34"/>
      <c r="HT1612" s="35"/>
      <c r="HU1612" s="34"/>
      <c r="IB1612" s="35"/>
      <c r="IC1612" s="34"/>
      <c r="IJ1612" s="35"/>
      <c r="IK1612" s="34"/>
      <c r="IR1612" s="35"/>
      <c r="IS1612" s="34"/>
      <c r="IZ1612" s="35"/>
      <c r="JA1612" s="34"/>
      <c r="JH1612" s="35"/>
      <c r="JI1612" s="34"/>
      <c r="JP1612" s="35"/>
      <c r="JQ1612" s="34"/>
      <c r="JX1612" s="35"/>
      <c r="JY1612" s="34"/>
      <c r="KF1612" s="35"/>
      <c r="KG1612" s="34"/>
      <c r="KN1612" s="35"/>
      <c r="KO1612" s="34"/>
      <c r="KV1612" s="35"/>
      <c r="KW1612" s="34"/>
      <c r="LD1612" s="35"/>
      <c r="LE1612" s="34"/>
      <c r="LL1612" s="35"/>
      <c r="LM1612" s="34"/>
      <c r="LT1612" s="35"/>
      <c r="LU1612" s="34"/>
      <c r="MB1612" s="35"/>
      <c r="MC1612" s="34"/>
      <c r="MJ1612" s="35"/>
      <c r="MK1612" s="34"/>
      <c r="MR1612" s="35"/>
      <c r="MS1612" s="34"/>
      <c r="MZ1612" s="35"/>
      <c r="NA1612" s="34"/>
      <c r="NH1612" s="35"/>
      <c r="NI1612" s="34"/>
      <c r="NP1612" s="35"/>
      <c r="NQ1612" s="34"/>
      <c r="NX1612" s="35"/>
      <c r="NY1612" s="34"/>
      <c r="OF1612" s="35"/>
      <c r="OG1612" s="34"/>
      <c r="ON1612" s="35"/>
      <c r="OO1612" s="34"/>
      <c r="OV1612" s="35"/>
      <c r="OW1612" s="34"/>
      <c r="PD1612" s="35"/>
      <c r="PE1612" s="34"/>
      <c r="PL1612" s="35"/>
      <c r="PM1612" s="34"/>
      <c r="PT1612" s="35"/>
      <c r="PU1612" s="34"/>
      <c r="QB1612" s="35"/>
      <c r="QC1612" s="34"/>
      <c r="QJ1612" s="35"/>
      <c r="QK1612" s="34"/>
      <c r="QR1612" s="35"/>
      <c r="QS1612" s="34"/>
      <c r="QZ1612" s="35"/>
      <c r="RA1612" s="34"/>
      <c r="RH1612" s="35"/>
      <c r="RI1612" s="34"/>
      <c r="RP1612" s="35"/>
      <c r="RQ1612" s="34"/>
      <c r="RX1612" s="35"/>
      <c r="RY1612" s="34"/>
      <c r="SF1612" s="35"/>
      <c r="SG1612" s="34"/>
      <c r="SN1612" s="35"/>
      <c r="SO1612" s="34"/>
      <c r="SV1612" s="35"/>
      <c r="SW1612" s="34"/>
      <c r="TD1612" s="35"/>
      <c r="TE1612" s="34"/>
      <c r="TL1612" s="35"/>
      <c r="TM1612" s="34"/>
      <c r="TT1612" s="35"/>
      <c r="TU1612" s="34"/>
      <c r="UB1612" s="35"/>
      <c r="UC1612" s="34"/>
      <c r="UJ1612" s="35"/>
      <c r="UK1612" s="34"/>
      <c r="UR1612" s="35"/>
      <c r="US1612" s="34"/>
      <c r="UZ1612" s="35"/>
      <c r="VA1612" s="34"/>
      <c r="VH1612" s="35"/>
      <c r="VI1612" s="34"/>
      <c r="VP1612" s="35"/>
      <c r="VQ1612" s="34"/>
      <c r="VX1612" s="35"/>
      <c r="VY1612" s="34"/>
      <c r="WF1612" s="35"/>
      <c r="WG1612" s="34"/>
      <c r="WN1612" s="35"/>
      <c r="WO1612" s="34"/>
      <c r="WV1612" s="35"/>
      <c r="WW1612" s="34"/>
      <c r="XD1612" s="35"/>
      <c r="XE1612" s="34"/>
      <c r="XL1612" s="35"/>
      <c r="XM1612" s="34"/>
      <c r="XT1612" s="35"/>
      <c r="XU1612" s="34"/>
      <c r="YB1612" s="35"/>
      <c r="YC1612" s="34"/>
      <c r="YJ1612" s="35"/>
      <c r="YK1612" s="34"/>
      <c r="YR1612" s="35"/>
      <c r="YS1612" s="34"/>
      <c r="YZ1612" s="35"/>
      <c r="ZA1612" s="34"/>
      <c r="ZH1612" s="35"/>
      <c r="ZI1612" s="34"/>
      <c r="ZP1612" s="35"/>
      <c r="ZQ1612" s="34"/>
      <c r="ZX1612" s="35"/>
      <c r="ZY1612" s="34"/>
      <c r="AAF1612" s="35"/>
      <c r="AAG1612" s="34"/>
      <c r="AAN1612" s="35"/>
      <c r="AAO1612" s="34"/>
      <c r="AAV1612" s="35"/>
      <c r="AAW1612" s="34"/>
      <c r="ABD1612" s="35"/>
      <c r="ABE1612" s="34"/>
      <c r="ABL1612" s="35"/>
      <c r="ABM1612" s="34"/>
      <c r="ABT1612" s="35"/>
      <c r="ABU1612" s="34"/>
      <c r="ACB1612" s="35"/>
      <c r="ACC1612" s="34"/>
      <c r="ACJ1612" s="35"/>
      <c r="ACK1612" s="34"/>
      <c r="ACR1612" s="35"/>
      <c r="ACS1612" s="34"/>
      <c r="ACZ1612" s="35"/>
      <c r="ADA1612" s="34"/>
      <c r="ADH1612" s="35"/>
      <c r="ADI1612" s="34"/>
      <c r="ADP1612" s="35"/>
      <c r="ADQ1612" s="34"/>
      <c r="ADX1612" s="35"/>
      <c r="ADY1612" s="34"/>
      <c r="AEF1612" s="35"/>
      <c r="AEG1612" s="34"/>
      <c r="AEN1612" s="35"/>
      <c r="AEO1612" s="34"/>
      <c r="AEV1612" s="35"/>
      <c r="AEW1612" s="34"/>
      <c r="AFD1612" s="35"/>
      <c r="AFE1612" s="34"/>
      <c r="AFL1612" s="35"/>
      <c r="AFM1612" s="34"/>
      <c r="AFT1612" s="35"/>
      <c r="AFU1612" s="34"/>
      <c r="AGB1612" s="35"/>
      <c r="AGC1612" s="34"/>
      <c r="AGJ1612" s="35"/>
      <c r="AGK1612" s="34"/>
      <c r="AGR1612" s="35"/>
      <c r="AGS1612" s="34"/>
      <c r="AGZ1612" s="35"/>
      <c r="AHA1612" s="34"/>
      <c r="AHH1612" s="35"/>
      <c r="AHI1612" s="34"/>
      <c r="AHP1612" s="35"/>
      <c r="AHQ1612" s="34"/>
      <c r="AHX1612" s="35"/>
      <c r="AHY1612" s="34"/>
      <c r="AIF1612" s="35"/>
      <c r="AIG1612" s="34"/>
      <c r="AIN1612" s="35"/>
      <c r="AIO1612" s="34"/>
      <c r="AIV1612" s="35"/>
      <c r="AIW1612" s="34"/>
      <c r="AJD1612" s="35"/>
      <c r="AJE1612" s="34"/>
      <c r="AJL1612" s="35"/>
      <c r="AJM1612" s="34"/>
      <c r="AJT1612" s="35"/>
      <c r="AJU1612" s="34"/>
      <c r="AKB1612" s="35"/>
      <c r="AKC1612" s="34"/>
      <c r="AKJ1612" s="35"/>
      <c r="AKK1612" s="34"/>
      <c r="AKR1612" s="35"/>
      <c r="AKS1612" s="34"/>
      <c r="AKZ1612" s="35"/>
      <c r="ALA1612" s="34"/>
      <c r="ALH1612" s="35"/>
      <c r="ALI1612" s="34"/>
      <c r="ALP1612" s="35"/>
      <c r="ALQ1612" s="34"/>
      <c r="ALX1612" s="35"/>
      <c r="ALY1612" s="34"/>
      <c r="AMF1612" s="35"/>
      <c r="AMG1612" s="34"/>
      <c r="AMN1612" s="35"/>
      <c r="AMO1612" s="34"/>
      <c r="AMV1612" s="35"/>
      <c r="AMW1612" s="34"/>
      <c r="AND1612" s="35"/>
      <c r="ANE1612" s="34"/>
      <c r="ANL1612" s="35"/>
      <c r="ANM1612" s="34"/>
      <c r="ANT1612" s="35"/>
      <c r="ANU1612" s="34"/>
      <c r="AOB1612" s="35"/>
      <c r="AOC1612" s="34"/>
      <c r="AOJ1612" s="35"/>
      <c r="AOK1612" s="34"/>
      <c r="AOR1612" s="35"/>
      <c r="AOS1612" s="34"/>
      <c r="AOZ1612" s="35"/>
      <c r="APA1612" s="34"/>
      <c r="APH1612" s="35"/>
      <c r="API1612" s="34"/>
      <c r="APP1612" s="35"/>
      <c r="APQ1612" s="34"/>
      <c r="APX1612" s="35"/>
      <c r="APY1612" s="34"/>
      <c r="AQF1612" s="35"/>
      <c r="AQG1612" s="34"/>
      <c r="AQN1612" s="35"/>
      <c r="AQO1612" s="34"/>
      <c r="AQV1612" s="35"/>
      <c r="AQW1612" s="34"/>
      <c r="ARD1612" s="35"/>
      <c r="ARE1612" s="34"/>
      <c r="ARL1612" s="35"/>
      <c r="ARM1612" s="34"/>
      <c r="ART1612" s="35"/>
      <c r="ARU1612" s="34"/>
      <c r="ASB1612" s="35"/>
      <c r="ASC1612" s="34"/>
      <c r="ASJ1612" s="35"/>
      <c r="ASK1612" s="34"/>
      <c r="ASR1612" s="35"/>
      <c r="ASS1612" s="34"/>
      <c r="ASZ1612" s="35"/>
      <c r="ATA1612" s="34"/>
      <c r="ATH1612" s="35"/>
      <c r="ATI1612" s="34"/>
      <c r="ATP1612" s="35"/>
      <c r="ATQ1612" s="34"/>
      <c r="ATX1612" s="35"/>
      <c r="ATY1612" s="34"/>
      <c r="AUF1612" s="35"/>
      <c r="AUG1612" s="34"/>
      <c r="AUN1612" s="35"/>
      <c r="AUO1612" s="34"/>
      <c r="AUV1612" s="35"/>
      <c r="AUW1612" s="34"/>
      <c r="AVD1612" s="35"/>
      <c r="AVE1612" s="34"/>
      <c r="AVL1612" s="35"/>
      <c r="AVM1612" s="34"/>
      <c r="AVT1612" s="35"/>
      <c r="AVU1612" s="34"/>
      <c r="AWB1612" s="35"/>
      <c r="AWC1612" s="34"/>
      <c r="AWJ1612" s="35"/>
      <c r="AWK1612" s="34"/>
      <c r="AWR1612" s="35"/>
      <c r="AWS1612" s="34"/>
      <c r="AWZ1612" s="35"/>
      <c r="AXA1612" s="34"/>
      <c r="AXH1612" s="35"/>
      <c r="AXI1612" s="34"/>
      <c r="AXP1612" s="35"/>
      <c r="AXQ1612" s="34"/>
      <c r="AXX1612" s="35"/>
      <c r="AXY1612" s="34"/>
      <c r="AYF1612" s="35"/>
      <c r="AYG1612" s="34"/>
      <c r="AYN1612" s="35"/>
      <c r="AYO1612" s="34"/>
      <c r="AYV1612" s="35"/>
      <c r="AYW1612" s="34"/>
      <c r="AZD1612" s="35"/>
      <c r="AZE1612" s="34"/>
      <c r="AZL1612" s="35"/>
      <c r="AZM1612" s="34"/>
      <c r="AZT1612" s="35"/>
      <c r="AZU1612" s="34"/>
      <c r="BAB1612" s="35"/>
      <c r="BAC1612" s="34"/>
      <c r="BAJ1612" s="35"/>
      <c r="BAK1612" s="34"/>
      <c r="BAR1612" s="35"/>
      <c r="BAS1612" s="34"/>
      <c r="BAZ1612" s="35"/>
      <c r="BBA1612" s="34"/>
      <c r="BBH1612" s="35"/>
      <c r="BBI1612" s="34"/>
      <c r="BBP1612" s="35"/>
      <c r="BBQ1612" s="34"/>
      <c r="BBX1612" s="35"/>
      <c r="BBY1612" s="34"/>
      <c r="BCF1612" s="35"/>
      <c r="BCG1612" s="34"/>
      <c r="BCN1612" s="35"/>
      <c r="BCO1612" s="34"/>
      <c r="BCV1612" s="35"/>
      <c r="BCW1612" s="34"/>
      <c r="BDD1612" s="35"/>
      <c r="BDE1612" s="34"/>
      <c r="BDL1612" s="35"/>
      <c r="BDM1612" s="34"/>
      <c r="BDT1612" s="35"/>
      <c r="BDU1612" s="34"/>
      <c r="BEB1612" s="35"/>
      <c r="BEC1612" s="34"/>
      <c r="BEJ1612" s="35"/>
      <c r="BEK1612" s="34"/>
      <c r="BER1612" s="35"/>
      <c r="BES1612" s="34"/>
      <c r="BEZ1612" s="35"/>
      <c r="BFA1612" s="34"/>
      <c r="BFH1612" s="35"/>
      <c r="BFI1612" s="34"/>
      <c r="BFP1612" s="35"/>
      <c r="BFQ1612" s="34"/>
      <c r="BFX1612" s="35"/>
      <c r="BFY1612" s="34"/>
      <c r="BGF1612" s="35"/>
      <c r="BGG1612" s="34"/>
      <c r="BGN1612" s="35"/>
      <c r="BGO1612" s="34"/>
      <c r="BGV1612" s="35"/>
      <c r="BGW1612" s="34"/>
      <c r="BHD1612" s="35"/>
      <c r="BHE1612" s="34"/>
      <c r="BHL1612" s="35"/>
      <c r="BHM1612" s="34"/>
      <c r="BHT1612" s="35"/>
      <c r="BHU1612" s="34"/>
      <c r="BIB1612" s="35"/>
      <c r="BIC1612" s="34"/>
      <c r="BIJ1612" s="35"/>
      <c r="BIK1612" s="34"/>
      <c r="BIR1612" s="35"/>
      <c r="BIS1612" s="34"/>
      <c r="BIZ1612" s="35"/>
      <c r="BJA1612" s="34"/>
      <c r="BJH1612" s="35"/>
      <c r="BJI1612" s="34"/>
      <c r="BJP1612" s="35"/>
      <c r="BJQ1612" s="34"/>
      <c r="BJX1612" s="35"/>
      <c r="BJY1612" s="34"/>
      <c r="BKF1612" s="35"/>
      <c r="BKG1612" s="34"/>
      <c r="BKN1612" s="35"/>
      <c r="BKO1612" s="34"/>
      <c r="BKV1612" s="35"/>
      <c r="BKW1612" s="34"/>
      <c r="BLD1612" s="35"/>
      <c r="BLE1612" s="34"/>
      <c r="BLL1612" s="35"/>
      <c r="BLM1612" s="34"/>
      <c r="BLT1612" s="35"/>
      <c r="BLU1612" s="34"/>
      <c r="BMB1612" s="35"/>
      <c r="BMC1612" s="34"/>
      <c r="BMJ1612" s="35"/>
      <c r="BMK1612" s="34"/>
      <c r="BMR1612" s="35"/>
      <c r="BMS1612" s="34"/>
      <c r="BMZ1612" s="35"/>
      <c r="BNA1612" s="34"/>
      <c r="BNH1612" s="35"/>
      <c r="BNI1612" s="34"/>
      <c r="BNP1612" s="35"/>
      <c r="BNQ1612" s="34"/>
      <c r="BNX1612" s="35"/>
      <c r="BNY1612" s="34"/>
      <c r="BOF1612" s="35"/>
      <c r="BOG1612" s="34"/>
      <c r="BON1612" s="35"/>
      <c r="BOO1612" s="34"/>
      <c r="BOV1612" s="35"/>
      <c r="BOW1612" s="34"/>
      <c r="BPD1612" s="35"/>
      <c r="BPE1612" s="34"/>
      <c r="BPL1612" s="35"/>
      <c r="BPM1612" s="34"/>
      <c r="BPT1612" s="35"/>
      <c r="BPU1612" s="34"/>
      <c r="BQB1612" s="35"/>
      <c r="BQC1612" s="34"/>
      <c r="BQJ1612" s="35"/>
      <c r="BQK1612" s="34"/>
      <c r="BQR1612" s="35"/>
      <c r="BQS1612" s="34"/>
      <c r="BQZ1612" s="35"/>
      <c r="BRA1612" s="34"/>
      <c r="BRH1612" s="35"/>
      <c r="BRI1612" s="34"/>
      <c r="BRP1612" s="35"/>
      <c r="BRQ1612" s="34"/>
      <c r="BRX1612" s="35"/>
      <c r="BRY1612" s="34"/>
      <c r="BSF1612" s="35"/>
      <c r="BSG1612" s="34"/>
      <c r="BSN1612" s="35"/>
      <c r="BSO1612" s="34"/>
      <c r="BSV1612" s="35"/>
      <c r="BSW1612" s="34"/>
      <c r="BTD1612" s="35"/>
      <c r="BTE1612" s="34"/>
      <c r="BTL1612" s="35"/>
      <c r="BTM1612" s="34"/>
      <c r="BTT1612" s="35"/>
      <c r="BTU1612" s="34"/>
      <c r="BUB1612" s="35"/>
      <c r="BUC1612" s="34"/>
      <c r="BUJ1612" s="35"/>
      <c r="BUK1612" s="34"/>
      <c r="BUR1612" s="35"/>
      <c r="BUS1612" s="34"/>
      <c r="BUZ1612" s="35"/>
      <c r="BVA1612" s="34"/>
      <c r="BVH1612" s="35"/>
      <c r="BVI1612" s="34"/>
      <c r="BVP1612" s="35"/>
      <c r="BVQ1612" s="34"/>
      <c r="BVX1612" s="35"/>
      <c r="BVY1612" s="34"/>
      <c r="BWF1612" s="35"/>
      <c r="BWG1612" s="34"/>
      <c r="BWN1612" s="35"/>
      <c r="BWO1612" s="34"/>
      <c r="BWV1612" s="35"/>
      <c r="BWW1612" s="34"/>
      <c r="BXD1612" s="35"/>
      <c r="BXE1612" s="34"/>
      <c r="BXL1612" s="35"/>
      <c r="BXM1612" s="34"/>
      <c r="BXT1612" s="35"/>
      <c r="BXU1612" s="34"/>
      <c r="BYB1612" s="35"/>
      <c r="BYC1612" s="34"/>
      <c r="BYJ1612" s="35"/>
      <c r="BYK1612" s="34"/>
      <c r="BYR1612" s="35"/>
      <c r="BYS1612" s="34"/>
      <c r="BYZ1612" s="35"/>
      <c r="BZA1612" s="34"/>
      <c r="BZH1612" s="35"/>
      <c r="BZI1612" s="34"/>
      <c r="BZP1612" s="35"/>
      <c r="BZQ1612" s="34"/>
      <c r="BZX1612" s="35"/>
      <c r="BZY1612" s="34"/>
      <c r="CAF1612" s="35"/>
      <c r="CAG1612" s="34"/>
      <c r="CAN1612" s="35"/>
      <c r="CAO1612" s="34"/>
      <c r="CAV1612" s="35"/>
      <c r="CAW1612" s="34"/>
      <c r="CBD1612" s="35"/>
      <c r="CBE1612" s="34"/>
      <c r="CBL1612" s="35"/>
      <c r="CBM1612" s="34"/>
      <c r="CBT1612" s="35"/>
      <c r="CBU1612" s="34"/>
      <c r="CCB1612" s="35"/>
      <c r="CCC1612" s="34"/>
      <c r="CCJ1612" s="35"/>
      <c r="CCK1612" s="34"/>
      <c r="CCR1612" s="35"/>
      <c r="CCS1612" s="34"/>
      <c r="CCZ1612" s="35"/>
      <c r="CDA1612" s="34"/>
      <c r="CDH1612" s="35"/>
      <c r="CDI1612" s="34"/>
      <c r="CDP1612" s="35"/>
      <c r="CDQ1612" s="34"/>
      <c r="CDX1612" s="35"/>
      <c r="CDY1612" s="34"/>
      <c r="CEF1612" s="35"/>
      <c r="CEG1612" s="34"/>
      <c r="CEN1612" s="35"/>
      <c r="CEO1612" s="34"/>
      <c r="CEV1612" s="35"/>
      <c r="CEW1612" s="34"/>
      <c r="CFD1612" s="35"/>
      <c r="CFE1612" s="34"/>
      <c r="CFL1612" s="35"/>
      <c r="CFM1612" s="34"/>
      <c r="CFT1612" s="35"/>
      <c r="CFU1612" s="34"/>
      <c r="CGB1612" s="35"/>
      <c r="CGC1612" s="34"/>
      <c r="CGJ1612" s="35"/>
      <c r="CGK1612" s="34"/>
      <c r="CGR1612" s="35"/>
      <c r="CGS1612" s="34"/>
      <c r="CGZ1612" s="35"/>
      <c r="CHA1612" s="34"/>
      <c r="CHH1612" s="35"/>
      <c r="CHI1612" s="34"/>
      <c r="CHP1612" s="35"/>
      <c r="CHQ1612" s="34"/>
      <c r="CHX1612" s="35"/>
      <c r="CHY1612" s="34"/>
      <c r="CIF1612" s="35"/>
      <c r="CIG1612" s="34"/>
      <c r="CIN1612" s="35"/>
      <c r="CIO1612" s="34"/>
      <c r="CIV1612" s="35"/>
      <c r="CIW1612" s="34"/>
      <c r="CJD1612" s="35"/>
      <c r="CJE1612" s="34"/>
      <c r="CJL1612" s="35"/>
      <c r="CJM1612" s="34"/>
      <c r="CJT1612" s="35"/>
      <c r="CJU1612" s="34"/>
      <c r="CKB1612" s="35"/>
      <c r="CKC1612" s="34"/>
      <c r="CKJ1612" s="35"/>
      <c r="CKK1612" s="34"/>
      <c r="CKR1612" s="35"/>
      <c r="CKS1612" s="34"/>
      <c r="CKZ1612" s="35"/>
      <c r="CLA1612" s="34"/>
      <c r="CLH1612" s="35"/>
      <c r="CLI1612" s="34"/>
      <c r="CLP1612" s="35"/>
      <c r="CLQ1612" s="34"/>
      <c r="CLX1612" s="35"/>
      <c r="CLY1612" s="34"/>
      <c r="CMF1612" s="35"/>
      <c r="CMG1612" s="34"/>
      <c r="CMN1612" s="35"/>
      <c r="CMO1612" s="34"/>
      <c r="CMV1612" s="35"/>
      <c r="CMW1612" s="34"/>
      <c r="CND1612" s="35"/>
      <c r="CNE1612" s="34"/>
      <c r="CNL1612" s="35"/>
      <c r="CNM1612" s="34"/>
      <c r="CNT1612" s="35"/>
      <c r="CNU1612" s="34"/>
      <c r="COB1612" s="35"/>
      <c r="COC1612" s="34"/>
      <c r="COJ1612" s="35"/>
      <c r="COK1612" s="34"/>
      <c r="COR1612" s="35"/>
      <c r="COS1612" s="34"/>
      <c r="COZ1612" s="35"/>
      <c r="CPA1612" s="34"/>
      <c r="CPH1612" s="35"/>
      <c r="CPI1612" s="34"/>
      <c r="CPP1612" s="35"/>
      <c r="CPQ1612" s="34"/>
      <c r="CPX1612" s="35"/>
      <c r="CPY1612" s="34"/>
      <c r="CQF1612" s="35"/>
      <c r="CQG1612" s="34"/>
      <c r="CQN1612" s="35"/>
      <c r="CQO1612" s="34"/>
      <c r="CQV1612" s="35"/>
      <c r="CQW1612" s="34"/>
      <c r="CRD1612" s="35"/>
      <c r="CRE1612" s="34"/>
      <c r="CRL1612" s="35"/>
      <c r="CRM1612" s="34"/>
      <c r="CRT1612" s="35"/>
      <c r="CRU1612" s="34"/>
      <c r="CSB1612" s="35"/>
      <c r="CSC1612" s="34"/>
      <c r="CSJ1612" s="35"/>
      <c r="CSK1612" s="34"/>
      <c r="CSR1612" s="35"/>
      <c r="CSS1612" s="34"/>
      <c r="CSZ1612" s="35"/>
      <c r="CTA1612" s="34"/>
      <c r="CTH1612" s="35"/>
      <c r="CTI1612" s="34"/>
      <c r="CTP1612" s="35"/>
      <c r="CTQ1612" s="34"/>
      <c r="CTX1612" s="35"/>
      <c r="CTY1612" s="34"/>
      <c r="CUF1612" s="35"/>
      <c r="CUG1612" s="34"/>
      <c r="CUN1612" s="35"/>
      <c r="CUO1612" s="34"/>
      <c r="CUV1612" s="35"/>
      <c r="CUW1612" s="34"/>
      <c r="CVD1612" s="35"/>
      <c r="CVE1612" s="34"/>
      <c r="CVL1612" s="35"/>
      <c r="CVM1612" s="34"/>
      <c r="CVT1612" s="35"/>
      <c r="CVU1612" s="34"/>
      <c r="CWB1612" s="35"/>
      <c r="CWC1612" s="34"/>
      <c r="CWJ1612" s="35"/>
      <c r="CWK1612" s="34"/>
      <c r="CWR1612" s="35"/>
      <c r="CWS1612" s="34"/>
      <c r="CWZ1612" s="35"/>
      <c r="CXA1612" s="34"/>
      <c r="CXH1612" s="35"/>
      <c r="CXI1612" s="34"/>
      <c r="CXP1612" s="35"/>
      <c r="CXQ1612" s="34"/>
      <c r="CXX1612" s="35"/>
      <c r="CXY1612" s="34"/>
      <c r="CYF1612" s="35"/>
      <c r="CYG1612" s="34"/>
      <c r="CYN1612" s="35"/>
      <c r="CYO1612" s="34"/>
      <c r="CYV1612" s="35"/>
      <c r="CYW1612" s="34"/>
      <c r="CZD1612" s="35"/>
      <c r="CZE1612" s="34"/>
      <c r="CZL1612" s="35"/>
      <c r="CZM1612" s="34"/>
      <c r="CZT1612" s="35"/>
      <c r="CZU1612" s="34"/>
      <c r="DAB1612" s="35"/>
      <c r="DAC1612" s="34"/>
      <c r="DAJ1612" s="35"/>
      <c r="DAK1612" s="34"/>
      <c r="DAR1612" s="35"/>
      <c r="DAS1612" s="34"/>
      <c r="DAZ1612" s="35"/>
      <c r="DBA1612" s="34"/>
      <c r="DBH1612" s="35"/>
      <c r="DBI1612" s="34"/>
      <c r="DBP1612" s="35"/>
      <c r="DBQ1612" s="34"/>
      <c r="DBX1612" s="35"/>
      <c r="DBY1612" s="34"/>
      <c r="DCF1612" s="35"/>
      <c r="DCG1612" s="34"/>
      <c r="DCN1612" s="35"/>
      <c r="DCO1612" s="34"/>
      <c r="DCV1612" s="35"/>
      <c r="DCW1612" s="34"/>
      <c r="DDD1612" s="35"/>
      <c r="DDE1612" s="34"/>
      <c r="DDL1612" s="35"/>
      <c r="DDM1612" s="34"/>
      <c r="DDT1612" s="35"/>
      <c r="DDU1612" s="34"/>
      <c r="DEB1612" s="35"/>
      <c r="DEC1612" s="34"/>
      <c r="DEJ1612" s="35"/>
      <c r="DEK1612" s="34"/>
      <c r="DER1612" s="35"/>
      <c r="DES1612" s="34"/>
      <c r="DEZ1612" s="35"/>
      <c r="DFA1612" s="34"/>
      <c r="DFH1612" s="35"/>
      <c r="DFI1612" s="34"/>
      <c r="DFP1612" s="35"/>
      <c r="DFQ1612" s="34"/>
      <c r="DFX1612" s="35"/>
      <c r="DFY1612" s="34"/>
      <c r="DGF1612" s="35"/>
      <c r="DGG1612" s="34"/>
      <c r="DGN1612" s="35"/>
      <c r="DGO1612" s="34"/>
      <c r="DGV1612" s="35"/>
      <c r="DGW1612" s="34"/>
      <c r="DHD1612" s="35"/>
      <c r="DHE1612" s="34"/>
      <c r="DHL1612" s="35"/>
      <c r="DHM1612" s="34"/>
      <c r="DHT1612" s="35"/>
      <c r="DHU1612" s="34"/>
      <c r="DIB1612" s="35"/>
      <c r="DIC1612" s="34"/>
      <c r="DIJ1612" s="35"/>
      <c r="DIK1612" s="34"/>
      <c r="DIR1612" s="35"/>
      <c r="DIS1612" s="34"/>
      <c r="DIZ1612" s="35"/>
      <c r="DJA1612" s="34"/>
      <c r="DJH1612" s="35"/>
      <c r="DJI1612" s="34"/>
      <c r="DJP1612" s="35"/>
      <c r="DJQ1612" s="34"/>
      <c r="DJX1612" s="35"/>
      <c r="DJY1612" s="34"/>
      <c r="DKF1612" s="35"/>
      <c r="DKG1612" s="34"/>
      <c r="DKN1612" s="35"/>
      <c r="DKO1612" s="34"/>
      <c r="DKV1612" s="35"/>
      <c r="DKW1612" s="34"/>
      <c r="DLD1612" s="35"/>
      <c r="DLE1612" s="34"/>
      <c r="DLL1612" s="35"/>
      <c r="DLM1612" s="34"/>
      <c r="DLT1612" s="35"/>
      <c r="DLU1612" s="34"/>
      <c r="DMB1612" s="35"/>
      <c r="DMC1612" s="34"/>
      <c r="DMJ1612" s="35"/>
      <c r="DMK1612" s="34"/>
      <c r="DMR1612" s="35"/>
      <c r="DMS1612" s="34"/>
      <c r="DMZ1612" s="35"/>
      <c r="DNA1612" s="34"/>
      <c r="DNH1612" s="35"/>
      <c r="DNI1612" s="34"/>
      <c r="DNP1612" s="35"/>
      <c r="DNQ1612" s="34"/>
      <c r="DNX1612" s="35"/>
      <c r="DNY1612" s="34"/>
      <c r="DOF1612" s="35"/>
      <c r="DOG1612" s="34"/>
      <c r="DON1612" s="35"/>
      <c r="DOO1612" s="34"/>
      <c r="DOV1612" s="35"/>
      <c r="DOW1612" s="34"/>
      <c r="DPD1612" s="35"/>
      <c r="DPE1612" s="34"/>
      <c r="DPL1612" s="35"/>
      <c r="DPM1612" s="34"/>
      <c r="DPT1612" s="35"/>
      <c r="DPU1612" s="34"/>
      <c r="DQB1612" s="35"/>
      <c r="DQC1612" s="34"/>
      <c r="DQJ1612" s="35"/>
      <c r="DQK1612" s="34"/>
      <c r="DQR1612" s="35"/>
      <c r="DQS1612" s="34"/>
      <c r="DQZ1612" s="35"/>
      <c r="DRA1612" s="34"/>
      <c r="DRH1612" s="35"/>
      <c r="DRI1612" s="34"/>
      <c r="DRP1612" s="35"/>
      <c r="DRQ1612" s="34"/>
      <c r="DRX1612" s="35"/>
      <c r="DRY1612" s="34"/>
      <c r="DSF1612" s="35"/>
      <c r="DSG1612" s="34"/>
      <c r="DSN1612" s="35"/>
      <c r="DSO1612" s="34"/>
      <c r="DSV1612" s="35"/>
      <c r="DSW1612" s="34"/>
      <c r="DTD1612" s="35"/>
      <c r="DTE1612" s="34"/>
      <c r="DTL1612" s="35"/>
      <c r="DTM1612" s="34"/>
      <c r="DTT1612" s="35"/>
      <c r="DTU1612" s="34"/>
      <c r="DUB1612" s="35"/>
      <c r="DUC1612" s="34"/>
      <c r="DUJ1612" s="35"/>
      <c r="DUK1612" s="34"/>
      <c r="DUR1612" s="35"/>
      <c r="DUS1612" s="34"/>
      <c r="DUZ1612" s="35"/>
      <c r="DVA1612" s="34"/>
      <c r="DVH1612" s="35"/>
      <c r="DVI1612" s="34"/>
      <c r="DVP1612" s="35"/>
      <c r="DVQ1612" s="34"/>
      <c r="DVX1612" s="35"/>
      <c r="DVY1612" s="34"/>
      <c r="DWF1612" s="35"/>
      <c r="DWG1612" s="34"/>
      <c r="DWN1612" s="35"/>
      <c r="DWO1612" s="34"/>
      <c r="DWV1612" s="35"/>
      <c r="DWW1612" s="34"/>
      <c r="DXD1612" s="35"/>
      <c r="DXE1612" s="34"/>
      <c r="DXL1612" s="35"/>
      <c r="DXM1612" s="34"/>
      <c r="DXT1612" s="35"/>
      <c r="DXU1612" s="34"/>
      <c r="DYB1612" s="35"/>
      <c r="DYC1612" s="34"/>
      <c r="DYJ1612" s="35"/>
      <c r="DYK1612" s="34"/>
      <c r="DYR1612" s="35"/>
      <c r="DYS1612" s="34"/>
      <c r="DYZ1612" s="35"/>
      <c r="DZA1612" s="34"/>
      <c r="DZH1612" s="35"/>
      <c r="DZI1612" s="34"/>
      <c r="DZP1612" s="35"/>
      <c r="DZQ1612" s="34"/>
      <c r="DZX1612" s="35"/>
      <c r="DZY1612" s="34"/>
      <c r="EAF1612" s="35"/>
      <c r="EAG1612" s="34"/>
      <c r="EAN1612" s="35"/>
      <c r="EAO1612" s="34"/>
      <c r="EAV1612" s="35"/>
      <c r="EAW1612" s="34"/>
      <c r="EBD1612" s="35"/>
      <c r="EBE1612" s="34"/>
      <c r="EBL1612" s="35"/>
      <c r="EBM1612" s="34"/>
      <c r="EBT1612" s="35"/>
      <c r="EBU1612" s="34"/>
      <c r="ECB1612" s="35"/>
      <c r="ECC1612" s="34"/>
      <c r="ECJ1612" s="35"/>
      <c r="ECK1612" s="34"/>
      <c r="ECR1612" s="35"/>
      <c r="ECS1612" s="34"/>
      <c r="ECZ1612" s="35"/>
      <c r="EDA1612" s="34"/>
      <c r="EDH1612" s="35"/>
      <c r="EDI1612" s="34"/>
      <c r="EDP1612" s="35"/>
      <c r="EDQ1612" s="34"/>
      <c r="EDX1612" s="35"/>
      <c r="EDY1612" s="34"/>
      <c r="EEF1612" s="35"/>
      <c r="EEG1612" s="34"/>
      <c r="EEN1612" s="35"/>
      <c r="EEO1612" s="34"/>
      <c r="EEV1612" s="35"/>
      <c r="EEW1612" s="34"/>
      <c r="EFD1612" s="35"/>
      <c r="EFE1612" s="34"/>
      <c r="EFL1612" s="35"/>
      <c r="EFM1612" s="34"/>
      <c r="EFT1612" s="35"/>
      <c r="EFU1612" s="34"/>
      <c r="EGB1612" s="35"/>
      <c r="EGC1612" s="34"/>
      <c r="EGJ1612" s="35"/>
      <c r="EGK1612" s="34"/>
      <c r="EGR1612" s="35"/>
      <c r="EGS1612" s="34"/>
      <c r="EGZ1612" s="35"/>
      <c r="EHA1612" s="34"/>
      <c r="EHH1612" s="35"/>
      <c r="EHI1612" s="34"/>
      <c r="EHP1612" s="35"/>
      <c r="EHQ1612" s="34"/>
      <c r="EHX1612" s="35"/>
      <c r="EHY1612" s="34"/>
      <c r="EIF1612" s="35"/>
      <c r="EIG1612" s="34"/>
      <c r="EIN1612" s="35"/>
      <c r="EIO1612" s="34"/>
      <c r="EIV1612" s="35"/>
      <c r="EIW1612" s="34"/>
      <c r="EJD1612" s="35"/>
      <c r="EJE1612" s="34"/>
      <c r="EJL1612" s="35"/>
      <c r="EJM1612" s="34"/>
      <c r="EJT1612" s="35"/>
      <c r="EJU1612" s="34"/>
      <c r="EKB1612" s="35"/>
      <c r="EKC1612" s="34"/>
      <c r="EKJ1612" s="35"/>
      <c r="EKK1612" s="34"/>
      <c r="EKR1612" s="35"/>
      <c r="EKS1612" s="34"/>
      <c r="EKZ1612" s="35"/>
      <c r="ELA1612" s="34"/>
      <c r="ELH1612" s="35"/>
      <c r="ELI1612" s="34"/>
      <c r="ELP1612" s="35"/>
      <c r="ELQ1612" s="34"/>
      <c r="ELX1612" s="35"/>
      <c r="ELY1612" s="34"/>
      <c r="EMF1612" s="35"/>
      <c r="EMG1612" s="34"/>
      <c r="EMN1612" s="35"/>
      <c r="EMO1612" s="34"/>
      <c r="EMV1612" s="35"/>
      <c r="EMW1612" s="34"/>
      <c r="END1612" s="35"/>
      <c r="ENE1612" s="34"/>
      <c r="ENL1612" s="35"/>
      <c r="ENM1612" s="34"/>
      <c r="ENT1612" s="35"/>
      <c r="ENU1612" s="34"/>
      <c r="EOB1612" s="35"/>
      <c r="EOC1612" s="34"/>
      <c r="EOJ1612" s="35"/>
      <c r="EOK1612" s="34"/>
      <c r="EOR1612" s="35"/>
      <c r="EOS1612" s="34"/>
      <c r="EOZ1612" s="35"/>
      <c r="EPA1612" s="34"/>
      <c r="EPH1612" s="35"/>
      <c r="EPI1612" s="34"/>
      <c r="EPP1612" s="35"/>
      <c r="EPQ1612" s="34"/>
      <c r="EPX1612" s="35"/>
      <c r="EPY1612" s="34"/>
      <c r="EQF1612" s="35"/>
      <c r="EQG1612" s="34"/>
      <c r="EQN1612" s="35"/>
      <c r="EQO1612" s="34"/>
      <c r="EQV1612" s="35"/>
      <c r="EQW1612" s="34"/>
      <c r="ERD1612" s="35"/>
      <c r="ERE1612" s="34"/>
      <c r="ERL1612" s="35"/>
      <c r="ERM1612" s="34"/>
      <c r="ERT1612" s="35"/>
      <c r="ERU1612" s="34"/>
      <c r="ESB1612" s="35"/>
      <c r="ESC1612" s="34"/>
      <c r="ESJ1612" s="35"/>
      <c r="ESK1612" s="34"/>
      <c r="ESR1612" s="35"/>
      <c r="ESS1612" s="34"/>
      <c r="ESZ1612" s="35"/>
      <c r="ETA1612" s="34"/>
      <c r="ETH1612" s="35"/>
      <c r="ETI1612" s="34"/>
      <c r="ETP1612" s="35"/>
      <c r="ETQ1612" s="34"/>
      <c r="ETX1612" s="35"/>
      <c r="ETY1612" s="34"/>
      <c r="EUF1612" s="35"/>
      <c r="EUG1612" s="34"/>
      <c r="EUN1612" s="35"/>
      <c r="EUO1612" s="34"/>
      <c r="EUV1612" s="35"/>
      <c r="EUW1612" s="34"/>
      <c r="EVD1612" s="35"/>
      <c r="EVE1612" s="34"/>
      <c r="EVL1612" s="35"/>
      <c r="EVM1612" s="34"/>
      <c r="EVT1612" s="35"/>
      <c r="EVU1612" s="34"/>
      <c r="EWB1612" s="35"/>
      <c r="EWC1612" s="34"/>
      <c r="EWJ1612" s="35"/>
      <c r="EWK1612" s="34"/>
      <c r="EWR1612" s="35"/>
      <c r="EWS1612" s="34"/>
      <c r="EWZ1612" s="35"/>
      <c r="EXA1612" s="34"/>
      <c r="EXH1612" s="35"/>
      <c r="EXI1612" s="34"/>
      <c r="EXP1612" s="35"/>
      <c r="EXQ1612" s="34"/>
      <c r="EXX1612" s="35"/>
      <c r="EXY1612" s="34"/>
      <c r="EYF1612" s="35"/>
      <c r="EYG1612" s="34"/>
      <c r="EYN1612" s="35"/>
      <c r="EYO1612" s="34"/>
      <c r="EYV1612" s="35"/>
      <c r="EYW1612" s="34"/>
      <c r="EZD1612" s="35"/>
      <c r="EZE1612" s="34"/>
      <c r="EZL1612" s="35"/>
      <c r="EZM1612" s="34"/>
      <c r="EZT1612" s="35"/>
      <c r="EZU1612" s="34"/>
      <c r="FAB1612" s="35"/>
      <c r="FAC1612" s="34"/>
      <c r="FAJ1612" s="35"/>
      <c r="FAK1612" s="34"/>
      <c r="FAR1612" s="35"/>
      <c r="FAS1612" s="34"/>
      <c r="FAZ1612" s="35"/>
      <c r="FBA1612" s="34"/>
      <c r="FBH1612" s="35"/>
      <c r="FBI1612" s="34"/>
      <c r="FBP1612" s="35"/>
      <c r="FBQ1612" s="34"/>
      <c r="FBX1612" s="35"/>
      <c r="FBY1612" s="34"/>
      <c r="FCF1612" s="35"/>
      <c r="FCG1612" s="34"/>
      <c r="FCN1612" s="35"/>
      <c r="FCO1612" s="34"/>
      <c r="FCV1612" s="35"/>
      <c r="FCW1612" s="34"/>
      <c r="FDD1612" s="35"/>
      <c r="FDE1612" s="34"/>
      <c r="FDL1612" s="35"/>
      <c r="FDM1612" s="34"/>
      <c r="FDT1612" s="35"/>
      <c r="FDU1612" s="34"/>
      <c r="FEB1612" s="35"/>
      <c r="FEC1612" s="34"/>
      <c r="FEJ1612" s="35"/>
      <c r="FEK1612" s="34"/>
      <c r="FER1612" s="35"/>
      <c r="FES1612" s="34"/>
      <c r="FEZ1612" s="35"/>
      <c r="FFA1612" s="34"/>
      <c r="FFH1612" s="35"/>
      <c r="FFI1612" s="34"/>
      <c r="FFP1612" s="35"/>
      <c r="FFQ1612" s="34"/>
      <c r="FFX1612" s="35"/>
      <c r="FFY1612" s="34"/>
      <c r="FGF1612" s="35"/>
      <c r="FGG1612" s="34"/>
      <c r="FGN1612" s="35"/>
      <c r="FGO1612" s="34"/>
      <c r="FGV1612" s="35"/>
      <c r="FGW1612" s="34"/>
      <c r="FHD1612" s="35"/>
      <c r="FHE1612" s="34"/>
      <c r="FHL1612" s="35"/>
      <c r="FHM1612" s="34"/>
      <c r="FHT1612" s="35"/>
      <c r="FHU1612" s="34"/>
      <c r="FIB1612" s="35"/>
      <c r="FIC1612" s="34"/>
      <c r="FIJ1612" s="35"/>
      <c r="FIK1612" s="34"/>
      <c r="FIR1612" s="35"/>
      <c r="FIS1612" s="34"/>
      <c r="FIZ1612" s="35"/>
      <c r="FJA1612" s="34"/>
      <c r="FJH1612" s="35"/>
      <c r="FJI1612" s="34"/>
      <c r="FJP1612" s="35"/>
      <c r="FJQ1612" s="34"/>
      <c r="FJX1612" s="35"/>
      <c r="FJY1612" s="34"/>
      <c r="FKF1612" s="35"/>
      <c r="FKG1612" s="34"/>
      <c r="FKN1612" s="35"/>
      <c r="FKO1612" s="34"/>
      <c r="FKV1612" s="35"/>
      <c r="FKW1612" s="34"/>
      <c r="FLD1612" s="35"/>
      <c r="FLE1612" s="34"/>
      <c r="FLL1612" s="35"/>
      <c r="FLM1612" s="34"/>
      <c r="FLT1612" s="35"/>
      <c r="FLU1612" s="34"/>
      <c r="FMB1612" s="35"/>
      <c r="FMC1612" s="34"/>
      <c r="FMJ1612" s="35"/>
      <c r="FMK1612" s="34"/>
      <c r="FMR1612" s="35"/>
      <c r="FMS1612" s="34"/>
      <c r="FMZ1612" s="35"/>
      <c r="FNA1612" s="34"/>
      <c r="FNH1612" s="35"/>
      <c r="FNI1612" s="34"/>
      <c r="FNP1612" s="35"/>
      <c r="FNQ1612" s="34"/>
      <c r="FNX1612" s="35"/>
      <c r="FNY1612" s="34"/>
      <c r="FOF1612" s="35"/>
      <c r="FOG1612" s="34"/>
      <c r="FON1612" s="35"/>
      <c r="FOO1612" s="34"/>
      <c r="FOV1612" s="35"/>
      <c r="FOW1612" s="34"/>
      <c r="FPD1612" s="35"/>
      <c r="FPE1612" s="34"/>
      <c r="FPL1612" s="35"/>
      <c r="FPM1612" s="34"/>
      <c r="FPT1612" s="35"/>
      <c r="FPU1612" s="34"/>
      <c r="FQB1612" s="35"/>
      <c r="FQC1612" s="34"/>
      <c r="FQJ1612" s="35"/>
      <c r="FQK1612" s="34"/>
      <c r="FQR1612" s="35"/>
      <c r="FQS1612" s="34"/>
      <c r="FQZ1612" s="35"/>
      <c r="FRA1612" s="34"/>
      <c r="FRH1612" s="35"/>
      <c r="FRI1612" s="34"/>
      <c r="FRP1612" s="35"/>
      <c r="FRQ1612" s="34"/>
      <c r="FRX1612" s="35"/>
      <c r="FRY1612" s="34"/>
      <c r="FSF1612" s="35"/>
      <c r="FSG1612" s="34"/>
      <c r="FSN1612" s="35"/>
      <c r="FSO1612" s="34"/>
      <c r="FSV1612" s="35"/>
      <c r="FSW1612" s="34"/>
      <c r="FTD1612" s="35"/>
      <c r="FTE1612" s="34"/>
      <c r="FTL1612" s="35"/>
      <c r="FTM1612" s="34"/>
      <c r="FTT1612" s="35"/>
      <c r="FTU1612" s="34"/>
      <c r="FUB1612" s="35"/>
      <c r="FUC1612" s="34"/>
      <c r="FUJ1612" s="35"/>
      <c r="FUK1612" s="34"/>
      <c r="FUR1612" s="35"/>
      <c r="FUS1612" s="34"/>
      <c r="FUZ1612" s="35"/>
      <c r="FVA1612" s="34"/>
      <c r="FVH1612" s="35"/>
      <c r="FVI1612" s="34"/>
      <c r="FVP1612" s="35"/>
      <c r="FVQ1612" s="34"/>
      <c r="FVX1612" s="35"/>
      <c r="FVY1612" s="34"/>
      <c r="FWF1612" s="35"/>
      <c r="FWG1612" s="34"/>
      <c r="FWN1612" s="35"/>
      <c r="FWO1612" s="34"/>
      <c r="FWV1612" s="35"/>
      <c r="FWW1612" s="34"/>
      <c r="FXD1612" s="35"/>
      <c r="FXE1612" s="34"/>
      <c r="FXL1612" s="35"/>
      <c r="FXM1612" s="34"/>
      <c r="FXT1612" s="35"/>
      <c r="FXU1612" s="34"/>
      <c r="FYB1612" s="35"/>
      <c r="FYC1612" s="34"/>
      <c r="FYJ1612" s="35"/>
      <c r="FYK1612" s="34"/>
      <c r="FYR1612" s="35"/>
      <c r="FYS1612" s="34"/>
      <c r="FYZ1612" s="35"/>
      <c r="FZA1612" s="34"/>
      <c r="FZH1612" s="35"/>
      <c r="FZI1612" s="34"/>
      <c r="FZP1612" s="35"/>
      <c r="FZQ1612" s="34"/>
      <c r="FZX1612" s="35"/>
      <c r="FZY1612" s="34"/>
      <c r="GAF1612" s="35"/>
      <c r="GAG1612" s="34"/>
      <c r="GAN1612" s="35"/>
      <c r="GAO1612" s="34"/>
      <c r="GAV1612" s="35"/>
      <c r="GAW1612" s="34"/>
      <c r="GBD1612" s="35"/>
      <c r="GBE1612" s="34"/>
      <c r="GBL1612" s="35"/>
      <c r="GBM1612" s="34"/>
      <c r="GBT1612" s="35"/>
      <c r="GBU1612" s="34"/>
      <c r="GCB1612" s="35"/>
      <c r="GCC1612" s="34"/>
      <c r="GCJ1612" s="35"/>
      <c r="GCK1612" s="34"/>
      <c r="GCR1612" s="35"/>
      <c r="GCS1612" s="34"/>
      <c r="GCZ1612" s="35"/>
      <c r="GDA1612" s="34"/>
      <c r="GDH1612" s="35"/>
      <c r="GDI1612" s="34"/>
      <c r="GDP1612" s="35"/>
      <c r="GDQ1612" s="34"/>
      <c r="GDX1612" s="35"/>
      <c r="GDY1612" s="34"/>
      <c r="GEF1612" s="35"/>
      <c r="GEG1612" s="34"/>
      <c r="GEN1612" s="35"/>
      <c r="GEO1612" s="34"/>
      <c r="GEV1612" s="35"/>
      <c r="GEW1612" s="34"/>
      <c r="GFD1612" s="35"/>
      <c r="GFE1612" s="34"/>
      <c r="GFL1612" s="35"/>
      <c r="GFM1612" s="34"/>
      <c r="GFT1612" s="35"/>
      <c r="GFU1612" s="34"/>
      <c r="GGB1612" s="35"/>
      <c r="GGC1612" s="34"/>
      <c r="GGJ1612" s="35"/>
      <c r="GGK1612" s="34"/>
      <c r="GGR1612" s="35"/>
      <c r="GGS1612" s="34"/>
      <c r="GGZ1612" s="35"/>
      <c r="GHA1612" s="34"/>
      <c r="GHH1612" s="35"/>
      <c r="GHI1612" s="34"/>
      <c r="GHP1612" s="35"/>
      <c r="GHQ1612" s="34"/>
      <c r="GHX1612" s="35"/>
      <c r="GHY1612" s="34"/>
      <c r="GIF1612" s="35"/>
      <c r="GIG1612" s="34"/>
      <c r="GIN1612" s="35"/>
      <c r="GIO1612" s="34"/>
      <c r="GIV1612" s="35"/>
      <c r="GIW1612" s="34"/>
      <c r="GJD1612" s="35"/>
      <c r="GJE1612" s="34"/>
      <c r="GJL1612" s="35"/>
      <c r="GJM1612" s="34"/>
      <c r="GJT1612" s="35"/>
      <c r="GJU1612" s="34"/>
      <c r="GKB1612" s="35"/>
      <c r="GKC1612" s="34"/>
      <c r="GKJ1612" s="35"/>
      <c r="GKK1612" s="34"/>
      <c r="GKR1612" s="35"/>
      <c r="GKS1612" s="34"/>
      <c r="GKZ1612" s="35"/>
      <c r="GLA1612" s="34"/>
      <c r="GLH1612" s="35"/>
      <c r="GLI1612" s="34"/>
      <c r="GLP1612" s="35"/>
      <c r="GLQ1612" s="34"/>
      <c r="GLX1612" s="35"/>
      <c r="GLY1612" s="34"/>
      <c r="GMF1612" s="35"/>
      <c r="GMG1612" s="34"/>
      <c r="GMN1612" s="35"/>
      <c r="GMO1612" s="34"/>
      <c r="GMV1612" s="35"/>
      <c r="GMW1612" s="34"/>
      <c r="GND1612" s="35"/>
      <c r="GNE1612" s="34"/>
      <c r="GNL1612" s="35"/>
      <c r="GNM1612" s="34"/>
      <c r="GNT1612" s="35"/>
      <c r="GNU1612" s="34"/>
      <c r="GOB1612" s="35"/>
      <c r="GOC1612" s="34"/>
      <c r="GOJ1612" s="35"/>
      <c r="GOK1612" s="34"/>
      <c r="GOR1612" s="35"/>
      <c r="GOS1612" s="34"/>
      <c r="GOZ1612" s="35"/>
      <c r="GPA1612" s="34"/>
      <c r="GPH1612" s="35"/>
      <c r="GPI1612" s="34"/>
      <c r="GPP1612" s="35"/>
      <c r="GPQ1612" s="34"/>
      <c r="GPX1612" s="35"/>
      <c r="GPY1612" s="34"/>
      <c r="GQF1612" s="35"/>
      <c r="GQG1612" s="34"/>
      <c r="GQN1612" s="35"/>
      <c r="GQO1612" s="34"/>
      <c r="GQV1612" s="35"/>
      <c r="GQW1612" s="34"/>
      <c r="GRD1612" s="35"/>
      <c r="GRE1612" s="34"/>
      <c r="GRL1612" s="35"/>
      <c r="GRM1612" s="34"/>
      <c r="GRT1612" s="35"/>
      <c r="GRU1612" s="34"/>
      <c r="GSB1612" s="35"/>
      <c r="GSC1612" s="34"/>
      <c r="GSJ1612" s="35"/>
      <c r="GSK1612" s="34"/>
      <c r="GSR1612" s="35"/>
      <c r="GSS1612" s="34"/>
      <c r="GSZ1612" s="35"/>
      <c r="GTA1612" s="34"/>
      <c r="GTH1612" s="35"/>
      <c r="GTI1612" s="34"/>
      <c r="GTP1612" s="35"/>
      <c r="GTQ1612" s="34"/>
      <c r="GTX1612" s="35"/>
      <c r="GTY1612" s="34"/>
      <c r="GUF1612" s="35"/>
      <c r="GUG1612" s="34"/>
      <c r="GUN1612" s="35"/>
      <c r="GUO1612" s="34"/>
      <c r="GUV1612" s="35"/>
      <c r="GUW1612" s="34"/>
      <c r="GVD1612" s="35"/>
      <c r="GVE1612" s="34"/>
      <c r="GVL1612" s="35"/>
      <c r="GVM1612" s="34"/>
      <c r="GVT1612" s="35"/>
      <c r="GVU1612" s="34"/>
      <c r="GWB1612" s="35"/>
      <c r="GWC1612" s="34"/>
      <c r="GWJ1612" s="35"/>
      <c r="GWK1612" s="34"/>
      <c r="GWR1612" s="35"/>
      <c r="GWS1612" s="34"/>
      <c r="GWZ1612" s="35"/>
      <c r="GXA1612" s="34"/>
      <c r="GXH1612" s="35"/>
      <c r="GXI1612" s="34"/>
      <c r="GXP1612" s="35"/>
      <c r="GXQ1612" s="34"/>
      <c r="GXX1612" s="35"/>
      <c r="GXY1612" s="34"/>
      <c r="GYF1612" s="35"/>
      <c r="GYG1612" s="34"/>
      <c r="GYN1612" s="35"/>
      <c r="GYO1612" s="34"/>
      <c r="GYV1612" s="35"/>
      <c r="GYW1612" s="34"/>
      <c r="GZD1612" s="35"/>
      <c r="GZE1612" s="34"/>
      <c r="GZL1612" s="35"/>
      <c r="GZM1612" s="34"/>
      <c r="GZT1612" s="35"/>
      <c r="GZU1612" s="34"/>
      <c r="HAB1612" s="35"/>
      <c r="HAC1612" s="34"/>
      <c r="HAJ1612" s="35"/>
      <c r="HAK1612" s="34"/>
      <c r="HAR1612" s="35"/>
      <c r="HAS1612" s="34"/>
      <c r="HAZ1612" s="35"/>
      <c r="HBA1612" s="34"/>
      <c r="HBH1612" s="35"/>
      <c r="HBI1612" s="34"/>
      <c r="HBP1612" s="35"/>
      <c r="HBQ1612" s="34"/>
      <c r="HBX1612" s="35"/>
      <c r="HBY1612" s="34"/>
      <c r="HCF1612" s="35"/>
      <c r="HCG1612" s="34"/>
      <c r="HCN1612" s="35"/>
      <c r="HCO1612" s="34"/>
      <c r="HCV1612" s="35"/>
      <c r="HCW1612" s="34"/>
      <c r="HDD1612" s="35"/>
      <c r="HDE1612" s="34"/>
      <c r="HDL1612" s="35"/>
      <c r="HDM1612" s="34"/>
      <c r="HDT1612" s="35"/>
      <c r="HDU1612" s="34"/>
      <c r="HEB1612" s="35"/>
      <c r="HEC1612" s="34"/>
      <c r="HEJ1612" s="35"/>
      <c r="HEK1612" s="34"/>
      <c r="HER1612" s="35"/>
      <c r="HES1612" s="34"/>
      <c r="HEZ1612" s="35"/>
      <c r="HFA1612" s="34"/>
      <c r="HFH1612" s="35"/>
      <c r="HFI1612" s="34"/>
      <c r="HFP1612" s="35"/>
      <c r="HFQ1612" s="34"/>
      <c r="HFX1612" s="35"/>
      <c r="HFY1612" s="34"/>
      <c r="HGF1612" s="35"/>
      <c r="HGG1612" s="34"/>
      <c r="HGN1612" s="35"/>
      <c r="HGO1612" s="34"/>
      <c r="HGV1612" s="35"/>
      <c r="HGW1612" s="34"/>
      <c r="HHD1612" s="35"/>
      <c r="HHE1612" s="34"/>
      <c r="HHL1612" s="35"/>
      <c r="HHM1612" s="34"/>
      <c r="HHT1612" s="35"/>
      <c r="HHU1612" s="34"/>
      <c r="HIB1612" s="35"/>
      <c r="HIC1612" s="34"/>
      <c r="HIJ1612" s="35"/>
      <c r="HIK1612" s="34"/>
      <c r="HIR1612" s="35"/>
      <c r="HIS1612" s="34"/>
      <c r="HIZ1612" s="35"/>
      <c r="HJA1612" s="34"/>
      <c r="HJH1612" s="35"/>
      <c r="HJI1612" s="34"/>
      <c r="HJP1612" s="35"/>
      <c r="HJQ1612" s="34"/>
      <c r="HJX1612" s="35"/>
      <c r="HJY1612" s="34"/>
      <c r="HKF1612" s="35"/>
      <c r="HKG1612" s="34"/>
      <c r="HKN1612" s="35"/>
      <c r="HKO1612" s="34"/>
      <c r="HKV1612" s="35"/>
      <c r="HKW1612" s="34"/>
      <c r="HLD1612" s="35"/>
      <c r="HLE1612" s="34"/>
      <c r="HLL1612" s="35"/>
      <c r="HLM1612" s="34"/>
      <c r="HLT1612" s="35"/>
      <c r="HLU1612" s="34"/>
      <c r="HMB1612" s="35"/>
      <c r="HMC1612" s="34"/>
      <c r="HMJ1612" s="35"/>
      <c r="HMK1612" s="34"/>
      <c r="HMR1612" s="35"/>
      <c r="HMS1612" s="34"/>
      <c r="HMZ1612" s="35"/>
      <c r="HNA1612" s="34"/>
      <c r="HNH1612" s="35"/>
      <c r="HNI1612" s="34"/>
      <c r="HNP1612" s="35"/>
      <c r="HNQ1612" s="34"/>
      <c r="HNX1612" s="35"/>
      <c r="HNY1612" s="34"/>
      <c r="HOF1612" s="35"/>
      <c r="HOG1612" s="34"/>
      <c r="HON1612" s="35"/>
      <c r="HOO1612" s="34"/>
      <c r="HOV1612" s="35"/>
      <c r="HOW1612" s="34"/>
      <c r="HPD1612" s="35"/>
      <c r="HPE1612" s="34"/>
      <c r="HPL1612" s="35"/>
      <c r="HPM1612" s="34"/>
      <c r="HPT1612" s="35"/>
      <c r="HPU1612" s="34"/>
      <c r="HQB1612" s="35"/>
      <c r="HQC1612" s="34"/>
      <c r="HQJ1612" s="35"/>
      <c r="HQK1612" s="34"/>
      <c r="HQR1612" s="35"/>
      <c r="HQS1612" s="34"/>
      <c r="HQZ1612" s="35"/>
      <c r="HRA1612" s="34"/>
      <c r="HRH1612" s="35"/>
      <c r="HRI1612" s="34"/>
      <c r="HRP1612" s="35"/>
      <c r="HRQ1612" s="34"/>
      <c r="HRX1612" s="35"/>
      <c r="HRY1612" s="34"/>
      <c r="HSF1612" s="35"/>
      <c r="HSG1612" s="34"/>
      <c r="HSN1612" s="35"/>
      <c r="HSO1612" s="34"/>
      <c r="HSV1612" s="35"/>
      <c r="HSW1612" s="34"/>
      <c r="HTD1612" s="35"/>
      <c r="HTE1612" s="34"/>
      <c r="HTL1612" s="35"/>
      <c r="HTM1612" s="34"/>
      <c r="HTT1612" s="35"/>
      <c r="HTU1612" s="34"/>
      <c r="HUB1612" s="35"/>
      <c r="HUC1612" s="34"/>
      <c r="HUJ1612" s="35"/>
      <c r="HUK1612" s="34"/>
      <c r="HUR1612" s="35"/>
      <c r="HUS1612" s="34"/>
      <c r="HUZ1612" s="35"/>
      <c r="HVA1612" s="34"/>
      <c r="HVH1612" s="35"/>
      <c r="HVI1612" s="34"/>
      <c r="HVP1612" s="35"/>
      <c r="HVQ1612" s="34"/>
      <c r="HVX1612" s="35"/>
      <c r="HVY1612" s="34"/>
      <c r="HWF1612" s="35"/>
      <c r="HWG1612" s="34"/>
      <c r="HWN1612" s="35"/>
      <c r="HWO1612" s="34"/>
      <c r="HWV1612" s="35"/>
      <c r="HWW1612" s="34"/>
      <c r="HXD1612" s="35"/>
      <c r="HXE1612" s="34"/>
      <c r="HXL1612" s="35"/>
      <c r="HXM1612" s="34"/>
      <c r="HXT1612" s="35"/>
      <c r="HXU1612" s="34"/>
      <c r="HYB1612" s="35"/>
      <c r="HYC1612" s="34"/>
      <c r="HYJ1612" s="35"/>
      <c r="HYK1612" s="34"/>
      <c r="HYR1612" s="35"/>
      <c r="HYS1612" s="34"/>
      <c r="HYZ1612" s="35"/>
      <c r="HZA1612" s="34"/>
      <c r="HZH1612" s="35"/>
      <c r="HZI1612" s="34"/>
      <c r="HZP1612" s="35"/>
      <c r="HZQ1612" s="34"/>
      <c r="HZX1612" s="35"/>
      <c r="HZY1612" s="34"/>
      <c r="IAF1612" s="35"/>
      <c r="IAG1612" s="34"/>
      <c r="IAN1612" s="35"/>
      <c r="IAO1612" s="34"/>
      <c r="IAV1612" s="35"/>
      <c r="IAW1612" s="34"/>
      <c r="IBD1612" s="35"/>
      <c r="IBE1612" s="34"/>
      <c r="IBL1612" s="35"/>
      <c r="IBM1612" s="34"/>
      <c r="IBT1612" s="35"/>
      <c r="IBU1612" s="34"/>
      <c r="ICB1612" s="35"/>
      <c r="ICC1612" s="34"/>
      <c r="ICJ1612" s="35"/>
      <c r="ICK1612" s="34"/>
      <c r="ICR1612" s="35"/>
      <c r="ICS1612" s="34"/>
      <c r="ICZ1612" s="35"/>
      <c r="IDA1612" s="34"/>
      <c r="IDH1612" s="35"/>
      <c r="IDI1612" s="34"/>
      <c r="IDP1612" s="35"/>
      <c r="IDQ1612" s="34"/>
      <c r="IDX1612" s="35"/>
      <c r="IDY1612" s="34"/>
      <c r="IEF1612" s="35"/>
      <c r="IEG1612" s="34"/>
      <c r="IEN1612" s="35"/>
      <c r="IEO1612" s="34"/>
      <c r="IEV1612" s="35"/>
      <c r="IEW1612" s="34"/>
      <c r="IFD1612" s="35"/>
      <c r="IFE1612" s="34"/>
      <c r="IFL1612" s="35"/>
      <c r="IFM1612" s="34"/>
      <c r="IFT1612" s="35"/>
      <c r="IFU1612" s="34"/>
      <c r="IGB1612" s="35"/>
      <c r="IGC1612" s="34"/>
      <c r="IGJ1612" s="35"/>
      <c r="IGK1612" s="34"/>
      <c r="IGR1612" s="35"/>
      <c r="IGS1612" s="34"/>
      <c r="IGZ1612" s="35"/>
      <c r="IHA1612" s="34"/>
      <c r="IHH1612" s="35"/>
      <c r="IHI1612" s="34"/>
      <c r="IHP1612" s="35"/>
      <c r="IHQ1612" s="34"/>
      <c r="IHX1612" s="35"/>
      <c r="IHY1612" s="34"/>
      <c r="IIF1612" s="35"/>
      <c r="IIG1612" s="34"/>
      <c r="IIN1612" s="35"/>
      <c r="IIO1612" s="34"/>
      <c r="IIV1612" s="35"/>
      <c r="IIW1612" s="34"/>
      <c r="IJD1612" s="35"/>
      <c r="IJE1612" s="34"/>
      <c r="IJL1612" s="35"/>
      <c r="IJM1612" s="34"/>
      <c r="IJT1612" s="35"/>
      <c r="IJU1612" s="34"/>
      <c r="IKB1612" s="35"/>
      <c r="IKC1612" s="34"/>
      <c r="IKJ1612" s="35"/>
      <c r="IKK1612" s="34"/>
      <c r="IKR1612" s="35"/>
      <c r="IKS1612" s="34"/>
      <c r="IKZ1612" s="35"/>
      <c r="ILA1612" s="34"/>
      <c r="ILH1612" s="35"/>
      <c r="ILI1612" s="34"/>
      <c r="ILP1612" s="35"/>
      <c r="ILQ1612" s="34"/>
      <c r="ILX1612" s="35"/>
      <c r="ILY1612" s="34"/>
      <c r="IMF1612" s="35"/>
      <c r="IMG1612" s="34"/>
      <c r="IMN1612" s="35"/>
      <c r="IMO1612" s="34"/>
      <c r="IMV1612" s="35"/>
      <c r="IMW1612" s="34"/>
      <c r="IND1612" s="35"/>
      <c r="INE1612" s="34"/>
      <c r="INL1612" s="35"/>
      <c r="INM1612" s="34"/>
      <c r="INT1612" s="35"/>
      <c r="INU1612" s="34"/>
      <c r="IOB1612" s="35"/>
      <c r="IOC1612" s="34"/>
      <c r="IOJ1612" s="35"/>
      <c r="IOK1612" s="34"/>
      <c r="IOR1612" s="35"/>
      <c r="IOS1612" s="34"/>
      <c r="IOZ1612" s="35"/>
      <c r="IPA1612" s="34"/>
      <c r="IPH1612" s="35"/>
      <c r="IPI1612" s="34"/>
      <c r="IPP1612" s="35"/>
      <c r="IPQ1612" s="34"/>
      <c r="IPX1612" s="35"/>
      <c r="IPY1612" s="34"/>
      <c r="IQF1612" s="35"/>
      <c r="IQG1612" s="34"/>
      <c r="IQN1612" s="35"/>
      <c r="IQO1612" s="34"/>
      <c r="IQV1612" s="35"/>
      <c r="IQW1612" s="34"/>
      <c r="IRD1612" s="35"/>
      <c r="IRE1612" s="34"/>
      <c r="IRL1612" s="35"/>
      <c r="IRM1612" s="34"/>
      <c r="IRT1612" s="35"/>
      <c r="IRU1612" s="34"/>
      <c r="ISB1612" s="35"/>
      <c r="ISC1612" s="34"/>
      <c r="ISJ1612" s="35"/>
      <c r="ISK1612" s="34"/>
      <c r="ISR1612" s="35"/>
      <c r="ISS1612" s="34"/>
      <c r="ISZ1612" s="35"/>
      <c r="ITA1612" s="34"/>
      <c r="ITH1612" s="35"/>
      <c r="ITI1612" s="34"/>
      <c r="ITP1612" s="35"/>
      <c r="ITQ1612" s="34"/>
      <c r="ITX1612" s="35"/>
      <c r="ITY1612" s="34"/>
      <c r="IUF1612" s="35"/>
      <c r="IUG1612" s="34"/>
      <c r="IUN1612" s="35"/>
      <c r="IUO1612" s="34"/>
      <c r="IUV1612" s="35"/>
      <c r="IUW1612" s="34"/>
      <c r="IVD1612" s="35"/>
      <c r="IVE1612" s="34"/>
      <c r="IVL1612" s="35"/>
      <c r="IVM1612" s="34"/>
      <c r="IVT1612" s="35"/>
      <c r="IVU1612" s="34"/>
      <c r="IWB1612" s="35"/>
      <c r="IWC1612" s="34"/>
      <c r="IWJ1612" s="35"/>
      <c r="IWK1612" s="34"/>
      <c r="IWR1612" s="35"/>
      <c r="IWS1612" s="34"/>
      <c r="IWZ1612" s="35"/>
      <c r="IXA1612" s="34"/>
      <c r="IXH1612" s="35"/>
      <c r="IXI1612" s="34"/>
      <c r="IXP1612" s="35"/>
      <c r="IXQ1612" s="34"/>
      <c r="IXX1612" s="35"/>
      <c r="IXY1612" s="34"/>
      <c r="IYF1612" s="35"/>
      <c r="IYG1612" s="34"/>
      <c r="IYN1612" s="35"/>
      <c r="IYO1612" s="34"/>
      <c r="IYV1612" s="35"/>
      <c r="IYW1612" s="34"/>
      <c r="IZD1612" s="35"/>
      <c r="IZE1612" s="34"/>
      <c r="IZL1612" s="35"/>
      <c r="IZM1612" s="34"/>
      <c r="IZT1612" s="35"/>
      <c r="IZU1612" s="34"/>
      <c r="JAB1612" s="35"/>
      <c r="JAC1612" s="34"/>
      <c r="JAJ1612" s="35"/>
      <c r="JAK1612" s="34"/>
      <c r="JAR1612" s="35"/>
      <c r="JAS1612" s="34"/>
      <c r="JAZ1612" s="35"/>
      <c r="JBA1612" s="34"/>
      <c r="JBH1612" s="35"/>
      <c r="JBI1612" s="34"/>
      <c r="JBP1612" s="35"/>
      <c r="JBQ1612" s="34"/>
      <c r="JBX1612" s="35"/>
      <c r="JBY1612" s="34"/>
      <c r="JCF1612" s="35"/>
      <c r="JCG1612" s="34"/>
      <c r="JCN1612" s="35"/>
      <c r="JCO1612" s="34"/>
      <c r="JCV1612" s="35"/>
      <c r="JCW1612" s="34"/>
      <c r="JDD1612" s="35"/>
      <c r="JDE1612" s="34"/>
      <c r="JDL1612" s="35"/>
      <c r="JDM1612" s="34"/>
      <c r="JDT1612" s="35"/>
      <c r="JDU1612" s="34"/>
      <c r="JEB1612" s="35"/>
      <c r="JEC1612" s="34"/>
      <c r="JEJ1612" s="35"/>
      <c r="JEK1612" s="34"/>
      <c r="JER1612" s="35"/>
      <c r="JES1612" s="34"/>
      <c r="JEZ1612" s="35"/>
      <c r="JFA1612" s="34"/>
      <c r="JFH1612" s="35"/>
      <c r="JFI1612" s="34"/>
      <c r="JFP1612" s="35"/>
      <c r="JFQ1612" s="34"/>
      <c r="JFX1612" s="35"/>
      <c r="JFY1612" s="34"/>
      <c r="JGF1612" s="35"/>
      <c r="JGG1612" s="34"/>
      <c r="JGN1612" s="35"/>
      <c r="JGO1612" s="34"/>
      <c r="JGV1612" s="35"/>
      <c r="JGW1612" s="34"/>
      <c r="JHD1612" s="35"/>
      <c r="JHE1612" s="34"/>
      <c r="JHL1612" s="35"/>
      <c r="JHM1612" s="34"/>
      <c r="JHT1612" s="35"/>
      <c r="JHU1612" s="34"/>
      <c r="JIB1612" s="35"/>
      <c r="JIC1612" s="34"/>
      <c r="JIJ1612" s="35"/>
      <c r="JIK1612" s="34"/>
      <c r="JIR1612" s="35"/>
      <c r="JIS1612" s="34"/>
      <c r="JIZ1612" s="35"/>
      <c r="JJA1612" s="34"/>
      <c r="JJH1612" s="35"/>
      <c r="JJI1612" s="34"/>
      <c r="JJP1612" s="35"/>
      <c r="JJQ1612" s="34"/>
      <c r="JJX1612" s="35"/>
      <c r="JJY1612" s="34"/>
      <c r="JKF1612" s="35"/>
      <c r="JKG1612" s="34"/>
      <c r="JKN1612" s="35"/>
      <c r="JKO1612" s="34"/>
      <c r="JKV1612" s="35"/>
      <c r="JKW1612" s="34"/>
      <c r="JLD1612" s="35"/>
      <c r="JLE1612" s="34"/>
      <c r="JLL1612" s="35"/>
      <c r="JLM1612" s="34"/>
      <c r="JLT1612" s="35"/>
      <c r="JLU1612" s="34"/>
      <c r="JMB1612" s="35"/>
      <c r="JMC1612" s="34"/>
      <c r="JMJ1612" s="35"/>
      <c r="JMK1612" s="34"/>
      <c r="JMR1612" s="35"/>
      <c r="JMS1612" s="34"/>
      <c r="JMZ1612" s="35"/>
      <c r="JNA1612" s="34"/>
      <c r="JNH1612" s="35"/>
      <c r="JNI1612" s="34"/>
      <c r="JNP1612" s="35"/>
      <c r="JNQ1612" s="34"/>
      <c r="JNX1612" s="35"/>
      <c r="JNY1612" s="34"/>
      <c r="JOF1612" s="35"/>
      <c r="JOG1612" s="34"/>
      <c r="JON1612" s="35"/>
      <c r="JOO1612" s="34"/>
      <c r="JOV1612" s="35"/>
      <c r="JOW1612" s="34"/>
      <c r="JPD1612" s="35"/>
      <c r="JPE1612" s="34"/>
      <c r="JPL1612" s="35"/>
      <c r="JPM1612" s="34"/>
      <c r="JPT1612" s="35"/>
      <c r="JPU1612" s="34"/>
      <c r="JQB1612" s="35"/>
      <c r="JQC1612" s="34"/>
      <c r="JQJ1612" s="35"/>
      <c r="JQK1612" s="34"/>
      <c r="JQR1612" s="35"/>
      <c r="JQS1612" s="34"/>
      <c r="JQZ1612" s="35"/>
      <c r="JRA1612" s="34"/>
      <c r="JRH1612" s="35"/>
      <c r="JRI1612" s="34"/>
      <c r="JRP1612" s="35"/>
      <c r="JRQ1612" s="34"/>
      <c r="JRX1612" s="35"/>
      <c r="JRY1612" s="34"/>
      <c r="JSF1612" s="35"/>
      <c r="JSG1612" s="34"/>
      <c r="JSN1612" s="35"/>
      <c r="JSO1612" s="34"/>
      <c r="JSV1612" s="35"/>
      <c r="JSW1612" s="34"/>
      <c r="JTD1612" s="35"/>
      <c r="JTE1612" s="34"/>
      <c r="JTL1612" s="35"/>
      <c r="JTM1612" s="34"/>
      <c r="JTT1612" s="35"/>
      <c r="JTU1612" s="34"/>
      <c r="JUB1612" s="35"/>
      <c r="JUC1612" s="34"/>
      <c r="JUJ1612" s="35"/>
      <c r="JUK1612" s="34"/>
      <c r="JUR1612" s="35"/>
      <c r="JUS1612" s="34"/>
      <c r="JUZ1612" s="35"/>
      <c r="JVA1612" s="34"/>
      <c r="JVH1612" s="35"/>
      <c r="JVI1612" s="34"/>
      <c r="JVP1612" s="35"/>
      <c r="JVQ1612" s="34"/>
      <c r="JVX1612" s="35"/>
      <c r="JVY1612" s="34"/>
      <c r="JWF1612" s="35"/>
      <c r="JWG1612" s="34"/>
      <c r="JWN1612" s="35"/>
      <c r="JWO1612" s="34"/>
      <c r="JWV1612" s="35"/>
      <c r="JWW1612" s="34"/>
      <c r="JXD1612" s="35"/>
      <c r="JXE1612" s="34"/>
      <c r="JXL1612" s="35"/>
      <c r="JXM1612" s="34"/>
      <c r="JXT1612" s="35"/>
      <c r="JXU1612" s="34"/>
      <c r="JYB1612" s="35"/>
      <c r="JYC1612" s="34"/>
      <c r="JYJ1612" s="35"/>
      <c r="JYK1612" s="34"/>
      <c r="JYR1612" s="35"/>
      <c r="JYS1612" s="34"/>
      <c r="JYZ1612" s="35"/>
      <c r="JZA1612" s="34"/>
      <c r="JZH1612" s="35"/>
      <c r="JZI1612" s="34"/>
      <c r="JZP1612" s="35"/>
      <c r="JZQ1612" s="34"/>
      <c r="JZX1612" s="35"/>
      <c r="JZY1612" s="34"/>
      <c r="KAF1612" s="35"/>
      <c r="KAG1612" s="34"/>
      <c r="KAN1612" s="35"/>
      <c r="KAO1612" s="34"/>
      <c r="KAV1612" s="35"/>
      <c r="KAW1612" s="34"/>
      <c r="KBD1612" s="35"/>
      <c r="KBE1612" s="34"/>
      <c r="KBL1612" s="35"/>
      <c r="KBM1612" s="34"/>
      <c r="KBT1612" s="35"/>
      <c r="KBU1612" s="34"/>
      <c r="KCB1612" s="35"/>
      <c r="KCC1612" s="34"/>
      <c r="KCJ1612" s="35"/>
      <c r="KCK1612" s="34"/>
      <c r="KCR1612" s="35"/>
      <c r="KCS1612" s="34"/>
      <c r="KCZ1612" s="35"/>
      <c r="KDA1612" s="34"/>
      <c r="KDH1612" s="35"/>
      <c r="KDI1612" s="34"/>
      <c r="KDP1612" s="35"/>
      <c r="KDQ1612" s="34"/>
      <c r="KDX1612" s="35"/>
      <c r="KDY1612" s="34"/>
      <c r="KEF1612" s="35"/>
      <c r="KEG1612" s="34"/>
      <c r="KEN1612" s="35"/>
      <c r="KEO1612" s="34"/>
      <c r="KEV1612" s="35"/>
      <c r="KEW1612" s="34"/>
      <c r="KFD1612" s="35"/>
      <c r="KFE1612" s="34"/>
      <c r="KFL1612" s="35"/>
      <c r="KFM1612" s="34"/>
      <c r="KFT1612" s="35"/>
      <c r="KFU1612" s="34"/>
      <c r="KGB1612" s="35"/>
      <c r="KGC1612" s="34"/>
      <c r="KGJ1612" s="35"/>
      <c r="KGK1612" s="34"/>
      <c r="KGR1612" s="35"/>
      <c r="KGS1612" s="34"/>
      <c r="KGZ1612" s="35"/>
      <c r="KHA1612" s="34"/>
      <c r="KHH1612" s="35"/>
      <c r="KHI1612" s="34"/>
      <c r="KHP1612" s="35"/>
      <c r="KHQ1612" s="34"/>
      <c r="KHX1612" s="35"/>
      <c r="KHY1612" s="34"/>
      <c r="KIF1612" s="35"/>
      <c r="KIG1612" s="34"/>
      <c r="KIN1612" s="35"/>
      <c r="KIO1612" s="34"/>
      <c r="KIV1612" s="35"/>
      <c r="KIW1612" s="34"/>
      <c r="KJD1612" s="35"/>
      <c r="KJE1612" s="34"/>
      <c r="KJL1612" s="35"/>
      <c r="KJM1612" s="34"/>
      <c r="KJT1612" s="35"/>
      <c r="KJU1612" s="34"/>
      <c r="KKB1612" s="35"/>
      <c r="KKC1612" s="34"/>
      <c r="KKJ1612" s="35"/>
      <c r="KKK1612" s="34"/>
      <c r="KKR1612" s="35"/>
      <c r="KKS1612" s="34"/>
      <c r="KKZ1612" s="35"/>
      <c r="KLA1612" s="34"/>
      <c r="KLH1612" s="35"/>
      <c r="KLI1612" s="34"/>
      <c r="KLP1612" s="35"/>
      <c r="KLQ1612" s="34"/>
      <c r="KLX1612" s="35"/>
      <c r="KLY1612" s="34"/>
      <c r="KMF1612" s="35"/>
      <c r="KMG1612" s="34"/>
      <c r="KMN1612" s="35"/>
      <c r="KMO1612" s="34"/>
      <c r="KMV1612" s="35"/>
      <c r="KMW1612" s="34"/>
      <c r="KND1612" s="35"/>
      <c r="KNE1612" s="34"/>
      <c r="KNL1612" s="35"/>
      <c r="KNM1612" s="34"/>
      <c r="KNT1612" s="35"/>
      <c r="KNU1612" s="34"/>
      <c r="KOB1612" s="35"/>
      <c r="KOC1612" s="34"/>
      <c r="KOJ1612" s="35"/>
      <c r="KOK1612" s="34"/>
      <c r="KOR1612" s="35"/>
      <c r="KOS1612" s="34"/>
      <c r="KOZ1612" s="35"/>
      <c r="KPA1612" s="34"/>
      <c r="KPH1612" s="35"/>
      <c r="KPI1612" s="34"/>
      <c r="KPP1612" s="35"/>
      <c r="KPQ1612" s="34"/>
      <c r="KPX1612" s="35"/>
      <c r="KPY1612" s="34"/>
      <c r="KQF1612" s="35"/>
      <c r="KQG1612" s="34"/>
      <c r="KQN1612" s="35"/>
      <c r="KQO1612" s="34"/>
      <c r="KQV1612" s="35"/>
      <c r="KQW1612" s="34"/>
      <c r="KRD1612" s="35"/>
      <c r="KRE1612" s="34"/>
      <c r="KRL1612" s="35"/>
      <c r="KRM1612" s="34"/>
      <c r="KRT1612" s="35"/>
      <c r="KRU1612" s="34"/>
      <c r="KSB1612" s="35"/>
      <c r="KSC1612" s="34"/>
      <c r="KSJ1612" s="35"/>
      <c r="KSK1612" s="34"/>
      <c r="KSR1612" s="35"/>
      <c r="KSS1612" s="34"/>
      <c r="KSZ1612" s="35"/>
      <c r="KTA1612" s="34"/>
      <c r="KTH1612" s="35"/>
      <c r="KTI1612" s="34"/>
      <c r="KTP1612" s="35"/>
      <c r="KTQ1612" s="34"/>
      <c r="KTX1612" s="35"/>
      <c r="KTY1612" s="34"/>
      <c r="KUF1612" s="35"/>
      <c r="KUG1612" s="34"/>
      <c r="KUN1612" s="35"/>
      <c r="KUO1612" s="34"/>
      <c r="KUV1612" s="35"/>
      <c r="KUW1612" s="34"/>
      <c r="KVD1612" s="35"/>
      <c r="KVE1612" s="34"/>
      <c r="KVL1612" s="35"/>
      <c r="KVM1612" s="34"/>
      <c r="KVT1612" s="35"/>
      <c r="KVU1612" s="34"/>
      <c r="KWB1612" s="35"/>
      <c r="KWC1612" s="34"/>
      <c r="KWJ1612" s="35"/>
      <c r="KWK1612" s="34"/>
      <c r="KWR1612" s="35"/>
      <c r="KWS1612" s="34"/>
      <c r="KWZ1612" s="35"/>
      <c r="KXA1612" s="34"/>
      <c r="KXH1612" s="35"/>
      <c r="KXI1612" s="34"/>
      <c r="KXP1612" s="35"/>
      <c r="KXQ1612" s="34"/>
      <c r="KXX1612" s="35"/>
      <c r="KXY1612" s="34"/>
      <c r="KYF1612" s="35"/>
      <c r="KYG1612" s="34"/>
      <c r="KYN1612" s="35"/>
      <c r="KYO1612" s="34"/>
      <c r="KYV1612" s="35"/>
      <c r="KYW1612" s="34"/>
      <c r="KZD1612" s="35"/>
      <c r="KZE1612" s="34"/>
      <c r="KZL1612" s="35"/>
      <c r="KZM1612" s="34"/>
      <c r="KZT1612" s="35"/>
      <c r="KZU1612" s="34"/>
      <c r="LAB1612" s="35"/>
      <c r="LAC1612" s="34"/>
      <c r="LAJ1612" s="35"/>
      <c r="LAK1612" s="34"/>
      <c r="LAR1612" s="35"/>
      <c r="LAS1612" s="34"/>
      <c r="LAZ1612" s="35"/>
      <c r="LBA1612" s="34"/>
      <c r="LBH1612" s="35"/>
      <c r="LBI1612" s="34"/>
      <c r="LBP1612" s="35"/>
      <c r="LBQ1612" s="34"/>
      <c r="LBX1612" s="35"/>
      <c r="LBY1612" s="34"/>
      <c r="LCF1612" s="35"/>
      <c r="LCG1612" s="34"/>
      <c r="LCN1612" s="35"/>
      <c r="LCO1612" s="34"/>
      <c r="LCV1612" s="35"/>
      <c r="LCW1612" s="34"/>
      <c r="LDD1612" s="35"/>
      <c r="LDE1612" s="34"/>
      <c r="LDL1612" s="35"/>
      <c r="LDM1612" s="34"/>
      <c r="LDT1612" s="35"/>
      <c r="LDU1612" s="34"/>
      <c r="LEB1612" s="35"/>
      <c r="LEC1612" s="34"/>
      <c r="LEJ1612" s="35"/>
      <c r="LEK1612" s="34"/>
      <c r="LER1612" s="35"/>
      <c r="LES1612" s="34"/>
      <c r="LEZ1612" s="35"/>
      <c r="LFA1612" s="34"/>
      <c r="LFH1612" s="35"/>
      <c r="LFI1612" s="34"/>
      <c r="LFP1612" s="35"/>
      <c r="LFQ1612" s="34"/>
      <c r="LFX1612" s="35"/>
      <c r="LFY1612" s="34"/>
      <c r="LGF1612" s="35"/>
      <c r="LGG1612" s="34"/>
      <c r="LGN1612" s="35"/>
      <c r="LGO1612" s="34"/>
      <c r="LGV1612" s="35"/>
      <c r="LGW1612" s="34"/>
      <c r="LHD1612" s="35"/>
      <c r="LHE1612" s="34"/>
      <c r="LHL1612" s="35"/>
      <c r="LHM1612" s="34"/>
      <c r="LHT1612" s="35"/>
      <c r="LHU1612" s="34"/>
      <c r="LIB1612" s="35"/>
      <c r="LIC1612" s="34"/>
      <c r="LIJ1612" s="35"/>
      <c r="LIK1612" s="34"/>
      <c r="LIR1612" s="35"/>
      <c r="LIS1612" s="34"/>
      <c r="LIZ1612" s="35"/>
      <c r="LJA1612" s="34"/>
      <c r="LJH1612" s="35"/>
      <c r="LJI1612" s="34"/>
      <c r="LJP1612" s="35"/>
      <c r="LJQ1612" s="34"/>
      <c r="LJX1612" s="35"/>
      <c r="LJY1612" s="34"/>
      <c r="LKF1612" s="35"/>
      <c r="LKG1612" s="34"/>
      <c r="LKN1612" s="35"/>
      <c r="LKO1612" s="34"/>
      <c r="LKV1612" s="35"/>
      <c r="LKW1612" s="34"/>
      <c r="LLD1612" s="35"/>
      <c r="LLE1612" s="34"/>
      <c r="LLL1612" s="35"/>
      <c r="LLM1612" s="34"/>
      <c r="LLT1612" s="35"/>
      <c r="LLU1612" s="34"/>
      <c r="LMB1612" s="35"/>
      <c r="LMC1612" s="34"/>
      <c r="LMJ1612" s="35"/>
      <c r="LMK1612" s="34"/>
      <c r="LMR1612" s="35"/>
      <c r="LMS1612" s="34"/>
      <c r="LMZ1612" s="35"/>
      <c r="LNA1612" s="34"/>
      <c r="LNH1612" s="35"/>
      <c r="LNI1612" s="34"/>
      <c r="LNP1612" s="35"/>
      <c r="LNQ1612" s="34"/>
      <c r="LNX1612" s="35"/>
      <c r="LNY1612" s="34"/>
      <c r="LOF1612" s="35"/>
      <c r="LOG1612" s="34"/>
      <c r="LON1612" s="35"/>
      <c r="LOO1612" s="34"/>
      <c r="LOV1612" s="35"/>
      <c r="LOW1612" s="34"/>
      <c r="LPD1612" s="35"/>
      <c r="LPE1612" s="34"/>
      <c r="LPL1612" s="35"/>
      <c r="LPM1612" s="34"/>
      <c r="LPT1612" s="35"/>
      <c r="LPU1612" s="34"/>
      <c r="LQB1612" s="35"/>
      <c r="LQC1612" s="34"/>
      <c r="LQJ1612" s="35"/>
      <c r="LQK1612" s="34"/>
      <c r="LQR1612" s="35"/>
      <c r="LQS1612" s="34"/>
      <c r="LQZ1612" s="35"/>
      <c r="LRA1612" s="34"/>
      <c r="LRH1612" s="35"/>
      <c r="LRI1612" s="34"/>
      <c r="LRP1612" s="35"/>
      <c r="LRQ1612" s="34"/>
      <c r="LRX1612" s="35"/>
      <c r="LRY1612" s="34"/>
      <c r="LSF1612" s="35"/>
      <c r="LSG1612" s="34"/>
      <c r="LSN1612" s="35"/>
      <c r="LSO1612" s="34"/>
      <c r="LSV1612" s="35"/>
      <c r="LSW1612" s="34"/>
      <c r="LTD1612" s="35"/>
      <c r="LTE1612" s="34"/>
      <c r="LTL1612" s="35"/>
      <c r="LTM1612" s="34"/>
      <c r="LTT1612" s="35"/>
      <c r="LTU1612" s="34"/>
      <c r="LUB1612" s="35"/>
      <c r="LUC1612" s="34"/>
      <c r="LUJ1612" s="35"/>
      <c r="LUK1612" s="34"/>
      <c r="LUR1612" s="35"/>
      <c r="LUS1612" s="34"/>
      <c r="LUZ1612" s="35"/>
      <c r="LVA1612" s="34"/>
      <c r="LVH1612" s="35"/>
      <c r="LVI1612" s="34"/>
      <c r="LVP1612" s="35"/>
      <c r="LVQ1612" s="34"/>
      <c r="LVX1612" s="35"/>
      <c r="LVY1612" s="34"/>
      <c r="LWF1612" s="35"/>
      <c r="LWG1612" s="34"/>
      <c r="LWN1612" s="35"/>
      <c r="LWO1612" s="34"/>
      <c r="LWV1612" s="35"/>
      <c r="LWW1612" s="34"/>
      <c r="LXD1612" s="35"/>
      <c r="LXE1612" s="34"/>
      <c r="LXL1612" s="35"/>
      <c r="LXM1612" s="34"/>
      <c r="LXT1612" s="35"/>
      <c r="LXU1612" s="34"/>
      <c r="LYB1612" s="35"/>
      <c r="LYC1612" s="34"/>
      <c r="LYJ1612" s="35"/>
      <c r="LYK1612" s="34"/>
      <c r="LYR1612" s="35"/>
      <c r="LYS1612" s="34"/>
      <c r="LYZ1612" s="35"/>
      <c r="LZA1612" s="34"/>
      <c r="LZH1612" s="35"/>
      <c r="LZI1612" s="34"/>
      <c r="LZP1612" s="35"/>
      <c r="LZQ1612" s="34"/>
      <c r="LZX1612" s="35"/>
      <c r="LZY1612" s="34"/>
      <c r="MAF1612" s="35"/>
      <c r="MAG1612" s="34"/>
      <c r="MAN1612" s="35"/>
      <c r="MAO1612" s="34"/>
      <c r="MAV1612" s="35"/>
      <c r="MAW1612" s="34"/>
      <c r="MBD1612" s="35"/>
      <c r="MBE1612" s="34"/>
      <c r="MBL1612" s="35"/>
      <c r="MBM1612" s="34"/>
      <c r="MBT1612" s="35"/>
      <c r="MBU1612" s="34"/>
      <c r="MCB1612" s="35"/>
      <c r="MCC1612" s="34"/>
      <c r="MCJ1612" s="35"/>
      <c r="MCK1612" s="34"/>
      <c r="MCR1612" s="35"/>
      <c r="MCS1612" s="34"/>
      <c r="MCZ1612" s="35"/>
      <c r="MDA1612" s="34"/>
      <c r="MDH1612" s="35"/>
      <c r="MDI1612" s="34"/>
      <c r="MDP1612" s="35"/>
      <c r="MDQ1612" s="34"/>
      <c r="MDX1612" s="35"/>
      <c r="MDY1612" s="34"/>
      <c r="MEF1612" s="35"/>
      <c r="MEG1612" s="34"/>
      <c r="MEN1612" s="35"/>
      <c r="MEO1612" s="34"/>
      <c r="MEV1612" s="35"/>
      <c r="MEW1612" s="34"/>
      <c r="MFD1612" s="35"/>
      <c r="MFE1612" s="34"/>
      <c r="MFL1612" s="35"/>
      <c r="MFM1612" s="34"/>
      <c r="MFT1612" s="35"/>
      <c r="MFU1612" s="34"/>
      <c r="MGB1612" s="35"/>
      <c r="MGC1612" s="34"/>
      <c r="MGJ1612" s="35"/>
      <c r="MGK1612" s="34"/>
      <c r="MGR1612" s="35"/>
      <c r="MGS1612" s="34"/>
      <c r="MGZ1612" s="35"/>
      <c r="MHA1612" s="34"/>
      <c r="MHH1612" s="35"/>
      <c r="MHI1612" s="34"/>
      <c r="MHP1612" s="35"/>
      <c r="MHQ1612" s="34"/>
      <c r="MHX1612" s="35"/>
      <c r="MHY1612" s="34"/>
      <c r="MIF1612" s="35"/>
      <c r="MIG1612" s="34"/>
      <c r="MIN1612" s="35"/>
      <c r="MIO1612" s="34"/>
      <c r="MIV1612" s="35"/>
      <c r="MIW1612" s="34"/>
      <c r="MJD1612" s="35"/>
      <c r="MJE1612" s="34"/>
      <c r="MJL1612" s="35"/>
      <c r="MJM1612" s="34"/>
      <c r="MJT1612" s="35"/>
      <c r="MJU1612" s="34"/>
      <c r="MKB1612" s="35"/>
      <c r="MKC1612" s="34"/>
      <c r="MKJ1612" s="35"/>
      <c r="MKK1612" s="34"/>
      <c r="MKR1612" s="35"/>
      <c r="MKS1612" s="34"/>
      <c r="MKZ1612" s="35"/>
      <c r="MLA1612" s="34"/>
      <c r="MLH1612" s="35"/>
      <c r="MLI1612" s="34"/>
      <c r="MLP1612" s="35"/>
      <c r="MLQ1612" s="34"/>
      <c r="MLX1612" s="35"/>
      <c r="MLY1612" s="34"/>
      <c r="MMF1612" s="35"/>
      <c r="MMG1612" s="34"/>
      <c r="MMN1612" s="35"/>
      <c r="MMO1612" s="34"/>
      <c r="MMV1612" s="35"/>
      <c r="MMW1612" s="34"/>
      <c r="MND1612" s="35"/>
      <c r="MNE1612" s="34"/>
      <c r="MNL1612" s="35"/>
      <c r="MNM1612" s="34"/>
      <c r="MNT1612" s="35"/>
      <c r="MNU1612" s="34"/>
      <c r="MOB1612" s="35"/>
      <c r="MOC1612" s="34"/>
      <c r="MOJ1612" s="35"/>
      <c r="MOK1612" s="34"/>
      <c r="MOR1612" s="35"/>
      <c r="MOS1612" s="34"/>
      <c r="MOZ1612" s="35"/>
      <c r="MPA1612" s="34"/>
      <c r="MPH1612" s="35"/>
      <c r="MPI1612" s="34"/>
      <c r="MPP1612" s="35"/>
      <c r="MPQ1612" s="34"/>
      <c r="MPX1612" s="35"/>
      <c r="MPY1612" s="34"/>
      <c r="MQF1612" s="35"/>
      <c r="MQG1612" s="34"/>
      <c r="MQN1612" s="35"/>
      <c r="MQO1612" s="34"/>
      <c r="MQV1612" s="35"/>
      <c r="MQW1612" s="34"/>
      <c r="MRD1612" s="35"/>
      <c r="MRE1612" s="34"/>
      <c r="MRL1612" s="35"/>
      <c r="MRM1612" s="34"/>
      <c r="MRT1612" s="35"/>
      <c r="MRU1612" s="34"/>
      <c r="MSB1612" s="35"/>
      <c r="MSC1612" s="34"/>
      <c r="MSJ1612" s="35"/>
      <c r="MSK1612" s="34"/>
      <c r="MSR1612" s="35"/>
      <c r="MSS1612" s="34"/>
      <c r="MSZ1612" s="35"/>
      <c r="MTA1612" s="34"/>
      <c r="MTH1612" s="35"/>
      <c r="MTI1612" s="34"/>
      <c r="MTP1612" s="35"/>
      <c r="MTQ1612" s="34"/>
      <c r="MTX1612" s="35"/>
      <c r="MTY1612" s="34"/>
      <c r="MUF1612" s="35"/>
      <c r="MUG1612" s="34"/>
      <c r="MUN1612" s="35"/>
      <c r="MUO1612" s="34"/>
      <c r="MUV1612" s="35"/>
      <c r="MUW1612" s="34"/>
      <c r="MVD1612" s="35"/>
      <c r="MVE1612" s="34"/>
      <c r="MVL1612" s="35"/>
      <c r="MVM1612" s="34"/>
      <c r="MVT1612" s="35"/>
      <c r="MVU1612" s="34"/>
      <c r="MWB1612" s="35"/>
      <c r="MWC1612" s="34"/>
      <c r="MWJ1612" s="35"/>
      <c r="MWK1612" s="34"/>
      <c r="MWR1612" s="35"/>
      <c r="MWS1612" s="34"/>
      <c r="MWZ1612" s="35"/>
      <c r="MXA1612" s="34"/>
      <c r="MXH1612" s="35"/>
      <c r="MXI1612" s="34"/>
      <c r="MXP1612" s="35"/>
      <c r="MXQ1612" s="34"/>
      <c r="MXX1612" s="35"/>
      <c r="MXY1612" s="34"/>
      <c r="MYF1612" s="35"/>
      <c r="MYG1612" s="34"/>
      <c r="MYN1612" s="35"/>
      <c r="MYO1612" s="34"/>
      <c r="MYV1612" s="35"/>
      <c r="MYW1612" s="34"/>
      <c r="MZD1612" s="35"/>
      <c r="MZE1612" s="34"/>
      <c r="MZL1612" s="35"/>
      <c r="MZM1612" s="34"/>
      <c r="MZT1612" s="35"/>
      <c r="MZU1612" s="34"/>
      <c r="NAB1612" s="35"/>
      <c r="NAC1612" s="34"/>
      <c r="NAJ1612" s="35"/>
      <c r="NAK1612" s="34"/>
      <c r="NAR1612" s="35"/>
      <c r="NAS1612" s="34"/>
      <c r="NAZ1612" s="35"/>
      <c r="NBA1612" s="34"/>
      <c r="NBH1612" s="35"/>
      <c r="NBI1612" s="34"/>
      <c r="NBP1612" s="35"/>
      <c r="NBQ1612" s="34"/>
      <c r="NBX1612" s="35"/>
      <c r="NBY1612" s="34"/>
      <c r="NCF1612" s="35"/>
      <c r="NCG1612" s="34"/>
      <c r="NCN1612" s="35"/>
      <c r="NCO1612" s="34"/>
      <c r="NCV1612" s="35"/>
      <c r="NCW1612" s="34"/>
      <c r="NDD1612" s="35"/>
      <c r="NDE1612" s="34"/>
      <c r="NDL1612" s="35"/>
      <c r="NDM1612" s="34"/>
      <c r="NDT1612" s="35"/>
      <c r="NDU1612" s="34"/>
      <c r="NEB1612" s="35"/>
      <c r="NEC1612" s="34"/>
      <c r="NEJ1612" s="35"/>
      <c r="NEK1612" s="34"/>
      <c r="NER1612" s="35"/>
      <c r="NES1612" s="34"/>
      <c r="NEZ1612" s="35"/>
      <c r="NFA1612" s="34"/>
      <c r="NFH1612" s="35"/>
      <c r="NFI1612" s="34"/>
      <c r="NFP1612" s="35"/>
      <c r="NFQ1612" s="34"/>
      <c r="NFX1612" s="35"/>
      <c r="NFY1612" s="34"/>
      <c r="NGF1612" s="35"/>
      <c r="NGG1612" s="34"/>
      <c r="NGN1612" s="35"/>
      <c r="NGO1612" s="34"/>
      <c r="NGV1612" s="35"/>
      <c r="NGW1612" s="34"/>
      <c r="NHD1612" s="35"/>
      <c r="NHE1612" s="34"/>
      <c r="NHL1612" s="35"/>
      <c r="NHM1612" s="34"/>
      <c r="NHT1612" s="35"/>
      <c r="NHU1612" s="34"/>
      <c r="NIB1612" s="35"/>
      <c r="NIC1612" s="34"/>
      <c r="NIJ1612" s="35"/>
      <c r="NIK1612" s="34"/>
      <c r="NIR1612" s="35"/>
      <c r="NIS1612" s="34"/>
      <c r="NIZ1612" s="35"/>
      <c r="NJA1612" s="34"/>
      <c r="NJH1612" s="35"/>
      <c r="NJI1612" s="34"/>
      <c r="NJP1612" s="35"/>
      <c r="NJQ1612" s="34"/>
      <c r="NJX1612" s="35"/>
      <c r="NJY1612" s="34"/>
      <c r="NKF1612" s="35"/>
      <c r="NKG1612" s="34"/>
      <c r="NKN1612" s="35"/>
      <c r="NKO1612" s="34"/>
      <c r="NKV1612" s="35"/>
      <c r="NKW1612" s="34"/>
      <c r="NLD1612" s="35"/>
      <c r="NLE1612" s="34"/>
      <c r="NLL1612" s="35"/>
      <c r="NLM1612" s="34"/>
      <c r="NLT1612" s="35"/>
      <c r="NLU1612" s="34"/>
      <c r="NMB1612" s="35"/>
      <c r="NMC1612" s="34"/>
      <c r="NMJ1612" s="35"/>
      <c r="NMK1612" s="34"/>
      <c r="NMR1612" s="35"/>
      <c r="NMS1612" s="34"/>
      <c r="NMZ1612" s="35"/>
      <c r="NNA1612" s="34"/>
      <c r="NNH1612" s="35"/>
      <c r="NNI1612" s="34"/>
      <c r="NNP1612" s="35"/>
      <c r="NNQ1612" s="34"/>
      <c r="NNX1612" s="35"/>
      <c r="NNY1612" s="34"/>
      <c r="NOF1612" s="35"/>
      <c r="NOG1612" s="34"/>
      <c r="NON1612" s="35"/>
      <c r="NOO1612" s="34"/>
      <c r="NOV1612" s="35"/>
      <c r="NOW1612" s="34"/>
      <c r="NPD1612" s="35"/>
      <c r="NPE1612" s="34"/>
      <c r="NPL1612" s="35"/>
      <c r="NPM1612" s="34"/>
      <c r="NPT1612" s="35"/>
      <c r="NPU1612" s="34"/>
      <c r="NQB1612" s="35"/>
      <c r="NQC1612" s="34"/>
      <c r="NQJ1612" s="35"/>
      <c r="NQK1612" s="34"/>
      <c r="NQR1612" s="35"/>
      <c r="NQS1612" s="34"/>
      <c r="NQZ1612" s="35"/>
      <c r="NRA1612" s="34"/>
      <c r="NRH1612" s="35"/>
      <c r="NRI1612" s="34"/>
      <c r="NRP1612" s="35"/>
      <c r="NRQ1612" s="34"/>
      <c r="NRX1612" s="35"/>
      <c r="NRY1612" s="34"/>
      <c r="NSF1612" s="35"/>
      <c r="NSG1612" s="34"/>
      <c r="NSN1612" s="35"/>
      <c r="NSO1612" s="34"/>
      <c r="NSV1612" s="35"/>
      <c r="NSW1612" s="34"/>
      <c r="NTD1612" s="35"/>
      <c r="NTE1612" s="34"/>
      <c r="NTL1612" s="35"/>
      <c r="NTM1612" s="34"/>
      <c r="NTT1612" s="35"/>
      <c r="NTU1612" s="34"/>
      <c r="NUB1612" s="35"/>
      <c r="NUC1612" s="34"/>
      <c r="NUJ1612" s="35"/>
      <c r="NUK1612" s="34"/>
      <c r="NUR1612" s="35"/>
      <c r="NUS1612" s="34"/>
      <c r="NUZ1612" s="35"/>
      <c r="NVA1612" s="34"/>
      <c r="NVH1612" s="35"/>
      <c r="NVI1612" s="34"/>
      <c r="NVP1612" s="35"/>
      <c r="NVQ1612" s="34"/>
      <c r="NVX1612" s="35"/>
      <c r="NVY1612" s="34"/>
      <c r="NWF1612" s="35"/>
      <c r="NWG1612" s="34"/>
      <c r="NWN1612" s="35"/>
      <c r="NWO1612" s="34"/>
      <c r="NWV1612" s="35"/>
      <c r="NWW1612" s="34"/>
      <c r="NXD1612" s="35"/>
      <c r="NXE1612" s="34"/>
      <c r="NXL1612" s="35"/>
      <c r="NXM1612" s="34"/>
      <c r="NXT1612" s="35"/>
      <c r="NXU1612" s="34"/>
      <c r="NYB1612" s="35"/>
      <c r="NYC1612" s="34"/>
      <c r="NYJ1612" s="35"/>
      <c r="NYK1612" s="34"/>
      <c r="NYR1612" s="35"/>
      <c r="NYS1612" s="34"/>
      <c r="NYZ1612" s="35"/>
      <c r="NZA1612" s="34"/>
      <c r="NZH1612" s="35"/>
      <c r="NZI1612" s="34"/>
      <c r="NZP1612" s="35"/>
      <c r="NZQ1612" s="34"/>
      <c r="NZX1612" s="35"/>
      <c r="NZY1612" s="34"/>
      <c r="OAF1612" s="35"/>
      <c r="OAG1612" s="34"/>
      <c r="OAN1612" s="35"/>
      <c r="OAO1612" s="34"/>
      <c r="OAV1612" s="35"/>
      <c r="OAW1612" s="34"/>
      <c r="OBD1612" s="35"/>
      <c r="OBE1612" s="34"/>
      <c r="OBL1612" s="35"/>
      <c r="OBM1612" s="34"/>
      <c r="OBT1612" s="35"/>
      <c r="OBU1612" s="34"/>
      <c r="OCB1612" s="35"/>
      <c r="OCC1612" s="34"/>
      <c r="OCJ1612" s="35"/>
      <c r="OCK1612" s="34"/>
      <c r="OCR1612" s="35"/>
      <c r="OCS1612" s="34"/>
      <c r="OCZ1612" s="35"/>
      <c r="ODA1612" s="34"/>
      <c r="ODH1612" s="35"/>
      <c r="ODI1612" s="34"/>
      <c r="ODP1612" s="35"/>
      <c r="ODQ1612" s="34"/>
      <c r="ODX1612" s="35"/>
      <c r="ODY1612" s="34"/>
      <c r="OEF1612" s="35"/>
      <c r="OEG1612" s="34"/>
      <c r="OEN1612" s="35"/>
      <c r="OEO1612" s="34"/>
      <c r="OEV1612" s="35"/>
      <c r="OEW1612" s="34"/>
      <c r="OFD1612" s="35"/>
      <c r="OFE1612" s="34"/>
      <c r="OFL1612" s="35"/>
      <c r="OFM1612" s="34"/>
      <c r="OFT1612" s="35"/>
      <c r="OFU1612" s="34"/>
      <c r="OGB1612" s="35"/>
      <c r="OGC1612" s="34"/>
      <c r="OGJ1612" s="35"/>
      <c r="OGK1612" s="34"/>
      <c r="OGR1612" s="35"/>
      <c r="OGS1612" s="34"/>
      <c r="OGZ1612" s="35"/>
      <c r="OHA1612" s="34"/>
      <c r="OHH1612" s="35"/>
      <c r="OHI1612" s="34"/>
      <c r="OHP1612" s="35"/>
      <c r="OHQ1612" s="34"/>
      <c r="OHX1612" s="35"/>
      <c r="OHY1612" s="34"/>
      <c r="OIF1612" s="35"/>
      <c r="OIG1612" s="34"/>
      <c r="OIN1612" s="35"/>
      <c r="OIO1612" s="34"/>
      <c r="OIV1612" s="35"/>
      <c r="OIW1612" s="34"/>
      <c r="OJD1612" s="35"/>
      <c r="OJE1612" s="34"/>
      <c r="OJL1612" s="35"/>
      <c r="OJM1612" s="34"/>
      <c r="OJT1612" s="35"/>
      <c r="OJU1612" s="34"/>
      <c r="OKB1612" s="35"/>
      <c r="OKC1612" s="34"/>
      <c r="OKJ1612" s="35"/>
      <c r="OKK1612" s="34"/>
      <c r="OKR1612" s="35"/>
      <c r="OKS1612" s="34"/>
      <c r="OKZ1612" s="35"/>
      <c r="OLA1612" s="34"/>
      <c r="OLH1612" s="35"/>
      <c r="OLI1612" s="34"/>
      <c r="OLP1612" s="35"/>
      <c r="OLQ1612" s="34"/>
      <c r="OLX1612" s="35"/>
      <c r="OLY1612" s="34"/>
      <c r="OMF1612" s="35"/>
      <c r="OMG1612" s="34"/>
      <c r="OMN1612" s="35"/>
      <c r="OMO1612" s="34"/>
      <c r="OMV1612" s="35"/>
      <c r="OMW1612" s="34"/>
      <c r="OND1612" s="35"/>
      <c r="ONE1612" s="34"/>
      <c r="ONL1612" s="35"/>
      <c r="ONM1612" s="34"/>
      <c r="ONT1612" s="35"/>
      <c r="ONU1612" s="34"/>
      <c r="OOB1612" s="35"/>
      <c r="OOC1612" s="34"/>
      <c r="OOJ1612" s="35"/>
      <c r="OOK1612" s="34"/>
      <c r="OOR1612" s="35"/>
      <c r="OOS1612" s="34"/>
      <c r="OOZ1612" s="35"/>
      <c r="OPA1612" s="34"/>
      <c r="OPH1612" s="35"/>
      <c r="OPI1612" s="34"/>
      <c r="OPP1612" s="35"/>
      <c r="OPQ1612" s="34"/>
      <c r="OPX1612" s="35"/>
      <c r="OPY1612" s="34"/>
      <c r="OQF1612" s="35"/>
      <c r="OQG1612" s="34"/>
      <c r="OQN1612" s="35"/>
      <c r="OQO1612" s="34"/>
      <c r="OQV1612" s="35"/>
      <c r="OQW1612" s="34"/>
      <c r="ORD1612" s="35"/>
      <c r="ORE1612" s="34"/>
      <c r="ORL1612" s="35"/>
      <c r="ORM1612" s="34"/>
      <c r="ORT1612" s="35"/>
      <c r="ORU1612" s="34"/>
      <c r="OSB1612" s="35"/>
      <c r="OSC1612" s="34"/>
      <c r="OSJ1612" s="35"/>
      <c r="OSK1612" s="34"/>
      <c r="OSR1612" s="35"/>
      <c r="OSS1612" s="34"/>
      <c r="OSZ1612" s="35"/>
      <c r="OTA1612" s="34"/>
      <c r="OTH1612" s="35"/>
      <c r="OTI1612" s="34"/>
      <c r="OTP1612" s="35"/>
      <c r="OTQ1612" s="34"/>
      <c r="OTX1612" s="35"/>
      <c r="OTY1612" s="34"/>
      <c r="OUF1612" s="35"/>
      <c r="OUG1612" s="34"/>
      <c r="OUN1612" s="35"/>
      <c r="OUO1612" s="34"/>
      <c r="OUV1612" s="35"/>
      <c r="OUW1612" s="34"/>
      <c r="OVD1612" s="35"/>
      <c r="OVE1612" s="34"/>
      <c r="OVL1612" s="35"/>
      <c r="OVM1612" s="34"/>
      <c r="OVT1612" s="35"/>
      <c r="OVU1612" s="34"/>
      <c r="OWB1612" s="35"/>
      <c r="OWC1612" s="34"/>
      <c r="OWJ1612" s="35"/>
      <c r="OWK1612" s="34"/>
      <c r="OWR1612" s="35"/>
      <c r="OWS1612" s="34"/>
      <c r="OWZ1612" s="35"/>
      <c r="OXA1612" s="34"/>
      <c r="OXH1612" s="35"/>
      <c r="OXI1612" s="34"/>
      <c r="OXP1612" s="35"/>
      <c r="OXQ1612" s="34"/>
      <c r="OXX1612" s="35"/>
      <c r="OXY1612" s="34"/>
      <c r="OYF1612" s="35"/>
      <c r="OYG1612" s="34"/>
      <c r="OYN1612" s="35"/>
      <c r="OYO1612" s="34"/>
      <c r="OYV1612" s="35"/>
      <c r="OYW1612" s="34"/>
      <c r="OZD1612" s="35"/>
      <c r="OZE1612" s="34"/>
      <c r="OZL1612" s="35"/>
      <c r="OZM1612" s="34"/>
      <c r="OZT1612" s="35"/>
      <c r="OZU1612" s="34"/>
      <c r="PAB1612" s="35"/>
      <c r="PAC1612" s="34"/>
      <c r="PAJ1612" s="35"/>
      <c r="PAK1612" s="34"/>
      <c r="PAR1612" s="35"/>
      <c r="PAS1612" s="34"/>
      <c r="PAZ1612" s="35"/>
      <c r="PBA1612" s="34"/>
      <c r="PBH1612" s="35"/>
      <c r="PBI1612" s="34"/>
      <c r="PBP1612" s="35"/>
      <c r="PBQ1612" s="34"/>
      <c r="PBX1612" s="35"/>
      <c r="PBY1612" s="34"/>
      <c r="PCF1612" s="35"/>
      <c r="PCG1612" s="34"/>
      <c r="PCN1612" s="35"/>
      <c r="PCO1612" s="34"/>
      <c r="PCV1612" s="35"/>
      <c r="PCW1612" s="34"/>
      <c r="PDD1612" s="35"/>
      <c r="PDE1612" s="34"/>
      <c r="PDL1612" s="35"/>
      <c r="PDM1612" s="34"/>
      <c r="PDT1612" s="35"/>
      <c r="PDU1612" s="34"/>
      <c r="PEB1612" s="35"/>
      <c r="PEC1612" s="34"/>
      <c r="PEJ1612" s="35"/>
      <c r="PEK1612" s="34"/>
      <c r="PER1612" s="35"/>
      <c r="PES1612" s="34"/>
      <c r="PEZ1612" s="35"/>
      <c r="PFA1612" s="34"/>
      <c r="PFH1612" s="35"/>
      <c r="PFI1612" s="34"/>
      <c r="PFP1612" s="35"/>
      <c r="PFQ1612" s="34"/>
      <c r="PFX1612" s="35"/>
      <c r="PFY1612" s="34"/>
      <c r="PGF1612" s="35"/>
      <c r="PGG1612" s="34"/>
      <c r="PGN1612" s="35"/>
      <c r="PGO1612" s="34"/>
      <c r="PGV1612" s="35"/>
      <c r="PGW1612" s="34"/>
      <c r="PHD1612" s="35"/>
      <c r="PHE1612" s="34"/>
      <c r="PHL1612" s="35"/>
      <c r="PHM1612" s="34"/>
      <c r="PHT1612" s="35"/>
      <c r="PHU1612" s="34"/>
      <c r="PIB1612" s="35"/>
      <c r="PIC1612" s="34"/>
      <c r="PIJ1612" s="35"/>
      <c r="PIK1612" s="34"/>
      <c r="PIR1612" s="35"/>
      <c r="PIS1612" s="34"/>
      <c r="PIZ1612" s="35"/>
      <c r="PJA1612" s="34"/>
      <c r="PJH1612" s="35"/>
      <c r="PJI1612" s="34"/>
      <c r="PJP1612" s="35"/>
      <c r="PJQ1612" s="34"/>
      <c r="PJX1612" s="35"/>
      <c r="PJY1612" s="34"/>
      <c r="PKF1612" s="35"/>
      <c r="PKG1612" s="34"/>
      <c r="PKN1612" s="35"/>
      <c r="PKO1612" s="34"/>
      <c r="PKV1612" s="35"/>
      <c r="PKW1612" s="34"/>
      <c r="PLD1612" s="35"/>
      <c r="PLE1612" s="34"/>
      <c r="PLL1612" s="35"/>
      <c r="PLM1612" s="34"/>
      <c r="PLT1612" s="35"/>
      <c r="PLU1612" s="34"/>
      <c r="PMB1612" s="35"/>
      <c r="PMC1612" s="34"/>
      <c r="PMJ1612" s="35"/>
      <c r="PMK1612" s="34"/>
      <c r="PMR1612" s="35"/>
      <c r="PMS1612" s="34"/>
      <c r="PMZ1612" s="35"/>
      <c r="PNA1612" s="34"/>
      <c r="PNH1612" s="35"/>
      <c r="PNI1612" s="34"/>
      <c r="PNP1612" s="35"/>
      <c r="PNQ1612" s="34"/>
      <c r="PNX1612" s="35"/>
      <c r="PNY1612" s="34"/>
      <c r="POF1612" s="35"/>
      <c r="POG1612" s="34"/>
      <c r="PON1612" s="35"/>
      <c r="POO1612" s="34"/>
      <c r="POV1612" s="35"/>
      <c r="POW1612" s="34"/>
      <c r="PPD1612" s="35"/>
      <c r="PPE1612" s="34"/>
      <c r="PPL1612" s="35"/>
      <c r="PPM1612" s="34"/>
      <c r="PPT1612" s="35"/>
      <c r="PPU1612" s="34"/>
      <c r="PQB1612" s="35"/>
      <c r="PQC1612" s="34"/>
      <c r="PQJ1612" s="35"/>
      <c r="PQK1612" s="34"/>
      <c r="PQR1612" s="35"/>
      <c r="PQS1612" s="34"/>
      <c r="PQZ1612" s="35"/>
      <c r="PRA1612" s="34"/>
      <c r="PRH1612" s="35"/>
      <c r="PRI1612" s="34"/>
      <c r="PRP1612" s="35"/>
      <c r="PRQ1612" s="34"/>
      <c r="PRX1612" s="35"/>
      <c r="PRY1612" s="34"/>
      <c r="PSF1612" s="35"/>
      <c r="PSG1612" s="34"/>
      <c r="PSN1612" s="35"/>
      <c r="PSO1612" s="34"/>
      <c r="PSV1612" s="35"/>
      <c r="PSW1612" s="34"/>
      <c r="PTD1612" s="35"/>
      <c r="PTE1612" s="34"/>
      <c r="PTL1612" s="35"/>
      <c r="PTM1612" s="34"/>
      <c r="PTT1612" s="35"/>
      <c r="PTU1612" s="34"/>
      <c r="PUB1612" s="35"/>
      <c r="PUC1612" s="34"/>
      <c r="PUJ1612" s="35"/>
      <c r="PUK1612" s="34"/>
      <c r="PUR1612" s="35"/>
      <c r="PUS1612" s="34"/>
      <c r="PUZ1612" s="35"/>
      <c r="PVA1612" s="34"/>
      <c r="PVH1612" s="35"/>
      <c r="PVI1612" s="34"/>
      <c r="PVP1612" s="35"/>
      <c r="PVQ1612" s="34"/>
      <c r="PVX1612" s="35"/>
      <c r="PVY1612" s="34"/>
      <c r="PWF1612" s="35"/>
      <c r="PWG1612" s="34"/>
      <c r="PWN1612" s="35"/>
      <c r="PWO1612" s="34"/>
      <c r="PWV1612" s="35"/>
      <c r="PWW1612" s="34"/>
      <c r="PXD1612" s="35"/>
      <c r="PXE1612" s="34"/>
      <c r="PXL1612" s="35"/>
      <c r="PXM1612" s="34"/>
      <c r="PXT1612" s="35"/>
      <c r="PXU1612" s="34"/>
      <c r="PYB1612" s="35"/>
      <c r="PYC1612" s="34"/>
      <c r="PYJ1612" s="35"/>
      <c r="PYK1612" s="34"/>
      <c r="PYR1612" s="35"/>
      <c r="PYS1612" s="34"/>
      <c r="PYZ1612" s="35"/>
      <c r="PZA1612" s="34"/>
      <c r="PZH1612" s="35"/>
      <c r="PZI1612" s="34"/>
      <c r="PZP1612" s="35"/>
      <c r="PZQ1612" s="34"/>
      <c r="PZX1612" s="35"/>
      <c r="PZY1612" s="34"/>
      <c r="QAF1612" s="35"/>
      <c r="QAG1612" s="34"/>
      <c r="QAN1612" s="35"/>
      <c r="QAO1612" s="34"/>
      <c r="QAV1612" s="35"/>
      <c r="QAW1612" s="34"/>
      <c r="QBD1612" s="35"/>
      <c r="QBE1612" s="34"/>
      <c r="QBL1612" s="35"/>
      <c r="QBM1612" s="34"/>
      <c r="QBT1612" s="35"/>
      <c r="QBU1612" s="34"/>
      <c r="QCB1612" s="35"/>
      <c r="QCC1612" s="34"/>
      <c r="QCJ1612" s="35"/>
      <c r="QCK1612" s="34"/>
      <c r="QCR1612" s="35"/>
      <c r="QCS1612" s="34"/>
      <c r="QCZ1612" s="35"/>
      <c r="QDA1612" s="34"/>
      <c r="QDH1612" s="35"/>
      <c r="QDI1612" s="34"/>
      <c r="QDP1612" s="35"/>
      <c r="QDQ1612" s="34"/>
      <c r="QDX1612" s="35"/>
      <c r="QDY1612" s="34"/>
      <c r="QEF1612" s="35"/>
      <c r="QEG1612" s="34"/>
      <c r="QEN1612" s="35"/>
      <c r="QEO1612" s="34"/>
      <c r="QEV1612" s="35"/>
      <c r="QEW1612" s="34"/>
      <c r="QFD1612" s="35"/>
      <c r="QFE1612" s="34"/>
      <c r="QFL1612" s="35"/>
      <c r="QFM1612" s="34"/>
      <c r="QFT1612" s="35"/>
      <c r="QFU1612" s="34"/>
      <c r="QGB1612" s="35"/>
      <c r="QGC1612" s="34"/>
      <c r="QGJ1612" s="35"/>
      <c r="QGK1612" s="34"/>
      <c r="QGR1612" s="35"/>
      <c r="QGS1612" s="34"/>
      <c r="QGZ1612" s="35"/>
      <c r="QHA1612" s="34"/>
      <c r="QHH1612" s="35"/>
      <c r="QHI1612" s="34"/>
      <c r="QHP1612" s="35"/>
      <c r="QHQ1612" s="34"/>
      <c r="QHX1612" s="35"/>
      <c r="QHY1612" s="34"/>
      <c r="QIF1612" s="35"/>
      <c r="QIG1612" s="34"/>
      <c r="QIN1612" s="35"/>
      <c r="QIO1612" s="34"/>
      <c r="QIV1612" s="35"/>
      <c r="QIW1612" s="34"/>
      <c r="QJD1612" s="35"/>
      <c r="QJE1612" s="34"/>
      <c r="QJL1612" s="35"/>
      <c r="QJM1612" s="34"/>
      <c r="QJT1612" s="35"/>
      <c r="QJU1612" s="34"/>
      <c r="QKB1612" s="35"/>
      <c r="QKC1612" s="34"/>
      <c r="QKJ1612" s="35"/>
      <c r="QKK1612" s="34"/>
      <c r="QKR1612" s="35"/>
      <c r="QKS1612" s="34"/>
      <c r="QKZ1612" s="35"/>
      <c r="QLA1612" s="34"/>
      <c r="QLH1612" s="35"/>
      <c r="QLI1612" s="34"/>
      <c r="QLP1612" s="35"/>
      <c r="QLQ1612" s="34"/>
      <c r="QLX1612" s="35"/>
      <c r="QLY1612" s="34"/>
      <c r="QMF1612" s="35"/>
      <c r="QMG1612" s="34"/>
      <c r="QMN1612" s="35"/>
      <c r="QMO1612" s="34"/>
      <c r="QMV1612" s="35"/>
      <c r="QMW1612" s="34"/>
      <c r="QND1612" s="35"/>
      <c r="QNE1612" s="34"/>
      <c r="QNL1612" s="35"/>
      <c r="QNM1612" s="34"/>
      <c r="QNT1612" s="35"/>
      <c r="QNU1612" s="34"/>
      <c r="QOB1612" s="35"/>
      <c r="QOC1612" s="34"/>
      <c r="QOJ1612" s="35"/>
      <c r="QOK1612" s="34"/>
      <c r="QOR1612" s="35"/>
      <c r="QOS1612" s="34"/>
      <c r="QOZ1612" s="35"/>
      <c r="QPA1612" s="34"/>
      <c r="QPH1612" s="35"/>
      <c r="QPI1612" s="34"/>
      <c r="QPP1612" s="35"/>
      <c r="QPQ1612" s="34"/>
      <c r="QPX1612" s="35"/>
      <c r="QPY1612" s="34"/>
      <c r="QQF1612" s="35"/>
      <c r="QQG1612" s="34"/>
      <c r="QQN1612" s="35"/>
      <c r="QQO1612" s="34"/>
      <c r="QQV1612" s="35"/>
      <c r="QQW1612" s="34"/>
      <c r="QRD1612" s="35"/>
      <c r="QRE1612" s="34"/>
      <c r="QRL1612" s="35"/>
      <c r="QRM1612" s="34"/>
      <c r="QRT1612" s="35"/>
      <c r="QRU1612" s="34"/>
      <c r="QSB1612" s="35"/>
      <c r="QSC1612" s="34"/>
      <c r="QSJ1612" s="35"/>
      <c r="QSK1612" s="34"/>
      <c r="QSR1612" s="35"/>
      <c r="QSS1612" s="34"/>
      <c r="QSZ1612" s="35"/>
      <c r="QTA1612" s="34"/>
      <c r="QTH1612" s="35"/>
      <c r="QTI1612" s="34"/>
      <c r="QTP1612" s="35"/>
      <c r="QTQ1612" s="34"/>
      <c r="QTX1612" s="35"/>
      <c r="QTY1612" s="34"/>
      <c r="QUF1612" s="35"/>
      <c r="QUG1612" s="34"/>
      <c r="QUN1612" s="35"/>
      <c r="QUO1612" s="34"/>
      <c r="QUV1612" s="35"/>
      <c r="QUW1612" s="34"/>
      <c r="QVD1612" s="35"/>
      <c r="QVE1612" s="34"/>
      <c r="QVL1612" s="35"/>
      <c r="QVM1612" s="34"/>
      <c r="QVT1612" s="35"/>
      <c r="QVU1612" s="34"/>
      <c r="QWB1612" s="35"/>
      <c r="QWC1612" s="34"/>
      <c r="QWJ1612" s="35"/>
      <c r="QWK1612" s="34"/>
      <c r="QWR1612" s="35"/>
      <c r="QWS1612" s="34"/>
      <c r="QWZ1612" s="35"/>
      <c r="QXA1612" s="34"/>
      <c r="QXH1612" s="35"/>
      <c r="QXI1612" s="34"/>
      <c r="QXP1612" s="35"/>
      <c r="QXQ1612" s="34"/>
      <c r="QXX1612" s="35"/>
      <c r="QXY1612" s="34"/>
      <c r="QYF1612" s="35"/>
      <c r="QYG1612" s="34"/>
      <c r="QYN1612" s="35"/>
      <c r="QYO1612" s="34"/>
      <c r="QYV1612" s="35"/>
      <c r="QYW1612" s="34"/>
      <c r="QZD1612" s="35"/>
      <c r="QZE1612" s="34"/>
      <c r="QZL1612" s="35"/>
      <c r="QZM1612" s="34"/>
      <c r="QZT1612" s="35"/>
      <c r="QZU1612" s="34"/>
      <c r="RAB1612" s="35"/>
      <c r="RAC1612" s="34"/>
      <c r="RAJ1612" s="35"/>
      <c r="RAK1612" s="34"/>
      <c r="RAR1612" s="35"/>
      <c r="RAS1612" s="34"/>
      <c r="RAZ1612" s="35"/>
      <c r="RBA1612" s="34"/>
      <c r="RBH1612" s="35"/>
      <c r="RBI1612" s="34"/>
      <c r="RBP1612" s="35"/>
      <c r="RBQ1612" s="34"/>
      <c r="RBX1612" s="35"/>
      <c r="RBY1612" s="34"/>
      <c r="RCF1612" s="35"/>
      <c r="RCG1612" s="34"/>
      <c r="RCN1612" s="35"/>
      <c r="RCO1612" s="34"/>
      <c r="RCV1612" s="35"/>
      <c r="RCW1612" s="34"/>
      <c r="RDD1612" s="35"/>
      <c r="RDE1612" s="34"/>
      <c r="RDL1612" s="35"/>
      <c r="RDM1612" s="34"/>
      <c r="RDT1612" s="35"/>
      <c r="RDU1612" s="34"/>
      <c r="REB1612" s="35"/>
      <c r="REC1612" s="34"/>
      <c r="REJ1612" s="35"/>
      <c r="REK1612" s="34"/>
      <c r="RER1612" s="35"/>
      <c r="RES1612" s="34"/>
      <c r="REZ1612" s="35"/>
      <c r="RFA1612" s="34"/>
      <c r="RFH1612" s="35"/>
      <c r="RFI1612" s="34"/>
      <c r="RFP1612" s="35"/>
      <c r="RFQ1612" s="34"/>
      <c r="RFX1612" s="35"/>
      <c r="RFY1612" s="34"/>
      <c r="RGF1612" s="35"/>
      <c r="RGG1612" s="34"/>
      <c r="RGN1612" s="35"/>
      <c r="RGO1612" s="34"/>
      <c r="RGV1612" s="35"/>
      <c r="RGW1612" s="34"/>
      <c r="RHD1612" s="35"/>
      <c r="RHE1612" s="34"/>
      <c r="RHL1612" s="35"/>
      <c r="RHM1612" s="34"/>
      <c r="RHT1612" s="35"/>
      <c r="RHU1612" s="34"/>
      <c r="RIB1612" s="35"/>
      <c r="RIC1612" s="34"/>
      <c r="RIJ1612" s="35"/>
      <c r="RIK1612" s="34"/>
      <c r="RIR1612" s="35"/>
      <c r="RIS1612" s="34"/>
      <c r="RIZ1612" s="35"/>
      <c r="RJA1612" s="34"/>
      <c r="RJH1612" s="35"/>
      <c r="RJI1612" s="34"/>
      <c r="RJP1612" s="35"/>
      <c r="RJQ1612" s="34"/>
      <c r="RJX1612" s="35"/>
      <c r="RJY1612" s="34"/>
      <c r="RKF1612" s="35"/>
      <c r="RKG1612" s="34"/>
      <c r="RKN1612" s="35"/>
      <c r="RKO1612" s="34"/>
      <c r="RKV1612" s="35"/>
      <c r="RKW1612" s="34"/>
      <c r="RLD1612" s="35"/>
      <c r="RLE1612" s="34"/>
      <c r="RLL1612" s="35"/>
      <c r="RLM1612" s="34"/>
      <c r="RLT1612" s="35"/>
      <c r="RLU1612" s="34"/>
      <c r="RMB1612" s="35"/>
      <c r="RMC1612" s="34"/>
      <c r="RMJ1612" s="35"/>
      <c r="RMK1612" s="34"/>
      <c r="RMR1612" s="35"/>
      <c r="RMS1612" s="34"/>
      <c r="RMZ1612" s="35"/>
      <c r="RNA1612" s="34"/>
      <c r="RNH1612" s="35"/>
      <c r="RNI1612" s="34"/>
      <c r="RNP1612" s="35"/>
      <c r="RNQ1612" s="34"/>
      <c r="RNX1612" s="35"/>
      <c r="RNY1612" s="34"/>
      <c r="ROF1612" s="35"/>
      <c r="ROG1612" s="34"/>
      <c r="RON1612" s="35"/>
      <c r="ROO1612" s="34"/>
      <c r="ROV1612" s="35"/>
      <c r="ROW1612" s="34"/>
      <c r="RPD1612" s="35"/>
      <c r="RPE1612" s="34"/>
      <c r="RPL1612" s="35"/>
      <c r="RPM1612" s="34"/>
      <c r="RPT1612" s="35"/>
      <c r="RPU1612" s="34"/>
      <c r="RQB1612" s="35"/>
      <c r="RQC1612" s="34"/>
      <c r="RQJ1612" s="35"/>
      <c r="RQK1612" s="34"/>
      <c r="RQR1612" s="35"/>
      <c r="RQS1612" s="34"/>
      <c r="RQZ1612" s="35"/>
      <c r="RRA1612" s="34"/>
      <c r="RRH1612" s="35"/>
      <c r="RRI1612" s="34"/>
      <c r="RRP1612" s="35"/>
      <c r="RRQ1612" s="34"/>
      <c r="RRX1612" s="35"/>
      <c r="RRY1612" s="34"/>
      <c r="RSF1612" s="35"/>
      <c r="RSG1612" s="34"/>
      <c r="RSN1612" s="35"/>
      <c r="RSO1612" s="34"/>
      <c r="RSV1612" s="35"/>
      <c r="RSW1612" s="34"/>
      <c r="RTD1612" s="35"/>
      <c r="RTE1612" s="34"/>
      <c r="RTL1612" s="35"/>
      <c r="RTM1612" s="34"/>
      <c r="RTT1612" s="35"/>
      <c r="RTU1612" s="34"/>
      <c r="RUB1612" s="35"/>
      <c r="RUC1612" s="34"/>
      <c r="RUJ1612" s="35"/>
      <c r="RUK1612" s="34"/>
      <c r="RUR1612" s="35"/>
      <c r="RUS1612" s="34"/>
      <c r="RUZ1612" s="35"/>
      <c r="RVA1612" s="34"/>
      <c r="RVH1612" s="35"/>
      <c r="RVI1612" s="34"/>
      <c r="RVP1612" s="35"/>
      <c r="RVQ1612" s="34"/>
      <c r="RVX1612" s="35"/>
      <c r="RVY1612" s="34"/>
      <c r="RWF1612" s="35"/>
      <c r="RWG1612" s="34"/>
      <c r="RWN1612" s="35"/>
      <c r="RWO1612" s="34"/>
      <c r="RWV1612" s="35"/>
      <c r="RWW1612" s="34"/>
      <c r="RXD1612" s="35"/>
      <c r="RXE1612" s="34"/>
      <c r="RXL1612" s="35"/>
      <c r="RXM1612" s="34"/>
      <c r="RXT1612" s="35"/>
      <c r="RXU1612" s="34"/>
      <c r="RYB1612" s="35"/>
      <c r="RYC1612" s="34"/>
      <c r="RYJ1612" s="35"/>
      <c r="RYK1612" s="34"/>
      <c r="RYR1612" s="35"/>
      <c r="RYS1612" s="34"/>
      <c r="RYZ1612" s="35"/>
      <c r="RZA1612" s="34"/>
      <c r="RZH1612" s="35"/>
      <c r="RZI1612" s="34"/>
      <c r="RZP1612" s="35"/>
      <c r="RZQ1612" s="34"/>
      <c r="RZX1612" s="35"/>
      <c r="RZY1612" s="34"/>
      <c r="SAF1612" s="35"/>
      <c r="SAG1612" s="34"/>
      <c r="SAN1612" s="35"/>
      <c r="SAO1612" s="34"/>
      <c r="SAV1612" s="35"/>
      <c r="SAW1612" s="34"/>
      <c r="SBD1612" s="35"/>
      <c r="SBE1612" s="34"/>
      <c r="SBL1612" s="35"/>
      <c r="SBM1612" s="34"/>
      <c r="SBT1612" s="35"/>
      <c r="SBU1612" s="34"/>
      <c r="SCB1612" s="35"/>
      <c r="SCC1612" s="34"/>
      <c r="SCJ1612" s="35"/>
      <c r="SCK1612" s="34"/>
      <c r="SCR1612" s="35"/>
      <c r="SCS1612" s="34"/>
      <c r="SCZ1612" s="35"/>
      <c r="SDA1612" s="34"/>
      <c r="SDH1612" s="35"/>
      <c r="SDI1612" s="34"/>
      <c r="SDP1612" s="35"/>
      <c r="SDQ1612" s="34"/>
      <c r="SDX1612" s="35"/>
      <c r="SDY1612" s="34"/>
      <c r="SEF1612" s="35"/>
      <c r="SEG1612" s="34"/>
      <c r="SEN1612" s="35"/>
      <c r="SEO1612" s="34"/>
      <c r="SEV1612" s="35"/>
      <c r="SEW1612" s="34"/>
      <c r="SFD1612" s="35"/>
      <c r="SFE1612" s="34"/>
      <c r="SFL1612" s="35"/>
      <c r="SFM1612" s="34"/>
      <c r="SFT1612" s="35"/>
      <c r="SFU1612" s="34"/>
      <c r="SGB1612" s="35"/>
      <c r="SGC1612" s="34"/>
      <c r="SGJ1612" s="35"/>
      <c r="SGK1612" s="34"/>
      <c r="SGR1612" s="35"/>
      <c r="SGS1612" s="34"/>
      <c r="SGZ1612" s="35"/>
      <c r="SHA1612" s="34"/>
      <c r="SHH1612" s="35"/>
      <c r="SHI1612" s="34"/>
      <c r="SHP1612" s="35"/>
      <c r="SHQ1612" s="34"/>
      <c r="SHX1612" s="35"/>
      <c r="SHY1612" s="34"/>
      <c r="SIF1612" s="35"/>
      <c r="SIG1612" s="34"/>
      <c r="SIN1612" s="35"/>
      <c r="SIO1612" s="34"/>
      <c r="SIV1612" s="35"/>
      <c r="SIW1612" s="34"/>
      <c r="SJD1612" s="35"/>
      <c r="SJE1612" s="34"/>
      <c r="SJL1612" s="35"/>
      <c r="SJM1612" s="34"/>
      <c r="SJT1612" s="35"/>
      <c r="SJU1612" s="34"/>
      <c r="SKB1612" s="35"/>
      <c r="SKC1612" s="34"/>
      <c r="SKJ1612" s="35"/>
      <c r="SKK1612" s="34"/>
      <c r="SKR1612" s="35"/>
      <c r="SKS1612" s="34"/>
      <c r="SKZ1612" s="35"/>
      <c r="SLA1612" s="34"/>
      <c r="SLH1612" s="35"/>
      <c r="SLI1612" s="34"/>
      <c r="SLP1612" s="35"/>
      <c r="SLQ1612" s="34"/>
      <c r="SLX1612" s="35"/>
      <c r="SLY1612" s="34"/>
      <c r="SMF1612" s="35"/>
      <c r="SMG1612" s="34"/>
      <c r="SMN1612" s="35"/>
      <c r="SMO1612" s="34"/>
      <c r="SMV1612" s="35"/>
      <c r="SMW1612" s="34"/>
      <c r="SND1612" s="35"/>
      <c r="SNE1612" s="34"/>
      <c r="SNL1612" s="35"/>
      <c r="SNM1612" s="34"/>
      <c r="SNT1612" s="35"/>
      <c r="SNU1612" s="34"/>
      <c r="SOB1612" s="35"/>
      <c r="SOC1612" s="34"/>
      <c r="SOJ1612" s="35"/>
      <c r="SOK1612" s="34"/>
      <c r="SOR1612" s="35"/>
      <c r="SOS1612" s="34"/>
      <c r="SOZ1612" s="35"/>
      <c r="SPA1612" s="34"/>
      <c r="SPH1612" s="35"/>
      <c r="SPI1612" s="34"/>
      <c r="SPP1612" s="35"/>
      <c r="SPQ1612" s="34"/>
      <c r="SPX1612" s="35"/>
      <c r="SPY1612" s="34"/>
      <c r="SQF1612" s="35"/>
      <c r="SQG1612" s="34"/>
      <c r="SQN1612" s="35"/>
      <c r="SQO1612" s="34"/>
      <c r="SQV1612" s="35"/>
      <c r="SQW1612" s="34"/>
      <c r="SRD1612" s="35"/>
      <c r="SRE1612" s="34"/>
      <c r="SRL1612" s="35"/>
      <c r="SRM1612" s="34"/>
      <c r="SRT1612" s="35"/>
      <c r="SRU1612" s="34"/>
      <c r="SSB1612" s="35"/>
      <c r="SSC1612" s="34"/>
      <c r="SSJ1612" s="35"/>
      <c r="SSK1612" s="34"/>
      <c r="SSR1612" s="35"/>
      <c r="SSS1612" s="34"/>
      <c r="SSZ1612" s="35"/>
      <c r="STA1612" s="34"/>
      <c r="STH1612" s="35"/>
      <c r="STI1612" s="34"/>
      <c r="STP1612" s="35"/>
      <c r="STQ1612" s="34"/>
      <c r="STX1612" s="35"/>
      <c r="STY1612" s="34"/>
      <c r="SUF1612" s="35"/>
      <c r="SUG1612" s="34"/>
      <c r="SUN1612" s="35"/>
      <c r="SUO1612" s="34"/>
      <c r="SUV1612" s="35"/>
      <c r="SUW1612" s="34"/>
      <c r="SVD1612" s="35"/>
      <c r="SVE1612" s="34"/>
      <c r="SVL1612" s="35"/>
      <c r="SVM1612" s="34"/>
      <c r="SVT1612" s="35"/>
      <c r="SVU1612" s="34"/>
      <c r="SWB1612" s="35"/>
      <c r="SWC1612" s="34"/>
      <c r="SWJ1612" s="35"/>
      <c r="SWK1612" s="34"/>
      <c r="SWR1612" s="35"/>
      <c r="SWS1612" s="34"/>
      <c r="SWZ1612" s="35"/>
      <c r="SXA1612" s="34"/>
      <c r="SXH1612" s="35"/>
      <c r="SXI1612" s="34"/>
      <c r="SXP1612" s="35"/>
      <c r="SXQ1612" s="34"/>
      <c r="SXX1612" s="35"/>
      <c r="SXY1612" s="34"/>
      <c r="SYF1612" s="35"/>
      <c r="SYG1612" s="34"/>
      <c r="SYN1612" s="35"/>
      <c r="SYO1612" s="34"/>
      <c r="SYV1612" s="35"/>
      <c r="SYW1612" s="34"/>
      <c r="SZD1612" s="35"/>
      <c r="SZE1612" s="34"/>
      <c r="SZL1612" s="35"/>
      <c r="SZM1612" s="34"/>
      <c r="SZT1612" s="35"/>
      <c r="SZU1612" s="34"/>
      <c r="TAB1612" s="35"/>
      <c r="TAC1612" s="34"/>
      <c r="TAJ1612" s="35"/>
      <c r="TAK1612" s="34"/>
      <c r="TAR1612" s="35"/>
      <c r="TAS1612" s="34"/>
      <c r="TAZ1612" s="35"/>
      <c r="TBA1612" s="34"/>
      <c r="TBH1612" s="35"/>
      <c r="TBI1612" s="34"/>
      <c r="TBP1612" s="35"/>
      <c r="TBQ1612" s="34"/>
      <c r="TBX1612" s="35"/>
      <c r="TBY1612" s="34"/>
      <c r="TCF1612" s="35"/>
      <c r="TCG1612" s="34"/>
      <c r="TCN1612" s="35"/>
      <c r="TCO1612" s="34"/>
      <c r="TCV1612" s="35"/>
      <c r="TCW1612" s="34"/>
      <c r="TDD1612" s="35"/>
      <c r="TDE1612" s="34"/>
      <c r="TDL1612" s="35"/>
      <c r="TDM1612" s="34"/>
      <c r="TDT1612" s="35"/>
      <c r="TDU1612" s="34"/>
      <c r="TEB1612" s="35"/>
      <c r="TEC1612" s="34"/>
      <c r="TEJ1612" s="35"/>
      <c r="TEK1612" s="34"/>
      <c r="TER1612" s="35"/>
      <c r="TES1612" s="34"/>
      <c r="TEZ1612" s="35"/>
      <c r="TFA1612" s="34"/>
      <c r="TFH1612" s="35"/>
      <c r="TFI1612" s="34"/>
      <c r="TFP1612" s="35"/>
      <c r="TFQ1612" s="34"/>
      <c r="TFX1612" s="35"/>
      <c r="TFY1612" s="34"/>
      <c r="TGF1612" s="35"/>
      <c r="TGG1612" s="34"/>
      <c r="TGN1612" s="35"/>
      <c r="TGO1612" s="34"/>
      <c r="TGV1612" s="35"/>
      <c r="TGW1612" s="34"/>
      <c r="THD1612" s="35"/>
      <c r="THE1612" s="34"/>
      <c r="THL1612" s="35"/>
      <c r="THM1612" s="34"/>
      <c r="THT1612" s="35"/>
      <c r="THU1612" s="34"/>
      <c r="TIB1612" s="35"/>
      <c r="TIC1612" s="34"/>
      <c r="TIJ1612" s="35"/>
      <c r="TIK1612" s="34"/>
      <c r="TIR1612" s="35"/>
      <c r="TIS1612" s="34"/>
      <c r="TIZ1612" s="35"/>
      <c r="TJA1612" s="34"/>
      <c r="TJH1612" s="35"/>
      <c r="TJI1612" s="34"/>
      <c r="TJP1612" s="35"/>
      <c r="TJQ1612" s="34"/>
      <c r="TJX1612" s="35"/>
      <c r="TJY1612" s="34"/>
      <c r="TKF1612" s="35"/>
      <c r="TKG1612" s="34"/>
      <c r="TKN1612" s="35"/>
      <c r="TKO1612" s="34"/>
      <c r="TKV1612" s="35"/>
      <c r="TKW1612" s="34"/>
      <c r="TLD1612" s="35"/>
      <c r="TLE1612" s="34"/>
      <c r="TLL1612" s="35"/>
      <c r="TLM1612" s="34"/>
      <c r="TLT1612" s="35"/>
      <c r="TLU1612" s="34"/>
      <c r="TMB1612" s="35"/>
      <c r="TMC1612" s="34"/>
      <c r="TMJ1612" s="35"/>
      <c r="TMK1612" s="34"/>
      <c r="TMR1612" s="35"/>
      <c r="TMS1612" s="34"/>
      <c r="TMZ1612" s="35"/>
      <c r="TNA1612" s="34"/>
      <c r="TNH1612" s="35"/>
      <c r="TNI1612" s="34"/>
      <c r="TNP1612" s="35"/>
      <c r="TNQ1612" s="34"/>
      <c r="TNX1612" s="35"/>
      <c r="TNY1612" s="34"/>
      <c r="TOF1612" s="35"/>
      <c r="TOG1612" s="34"/>
      <c r="TON1612" s="35"/>
      <c r="TOO1612" s="34"/>
      <c r="TOV1612" s="35"/>
      <c r="TOW1612" s="34"/>
      <c r="TPD1612" s="35"/>
      <c r="TPE1612" s="34"/>
      <c r="TPL1612" s="35"/>
      <c r="TPM1612" s="34"/>
      <c r="TPT1612" s="35"/>
      <c r="TPU1612" s="34"/>
      <c r="TQB1612" s="35"/>
      <c r="TQC1612" s="34"/>
      <c r="TQJ1612" s="35"/>
      <c r="TQK1612" s="34"/>
      <c r="TQR1612" s="35"/>
      <c r="TQS1612" s="34"/>
      <c r="TQZ1612" s="35"/>
      <c r="TRA1612" s="34"/>
      <c r="TRH1612" s="35"/>
      <c r="TRI1612" s="34"/>
      <c r="TRP1612" s="35"/>
      <c r="TRQ1612" s="34"/>
      <c r="TRX1612" s="35"/>
      <c r="TRY1612" s="34"/>
      <c r="TSF1612" s="35"/>
      <c r="TSG1612" s="34"/>
      <c r="TSN1612" s="35"/>
      <c r="TSO1612" s="34"/>
      <c r="TSV1612" s="35"/>
      <c r="TSW1612" s="34"/>
      <c r="TTD1612" s="35"/>
      <c r="TTE1612" s="34"/>
      <c r="TTL1612" s="35"/>
      <c r="TTM1612" s="34"/>
      <c r="TTT1612" s="35"/>
      <c r="TTU1612" s="34"/>
      <c r="TUB1612" s="35"/>
      <c r="TUC1612" s="34"/>
      <c r="TUJ1612" s="35"/>
      <c r="TUK1612" s="34"/>
      <c r="TUR1612" s="35"/>
      <c r="TUS1612" s="34"/>
      <c r="TUZ1612" s="35"/>
      <c r="TVA1612" s="34"/>
      <c r="TVH1612" s="35"/>
      <c r="TVI1612" s="34"/>
      <c r="TVP1612" s="35"/>
      <c r="TVQ1612" s="34"/>
      <c r="TVX1612" s="35"/>
      <c r="TVY1612" s="34"/>
      <c r="TWF1612" s="35"/>
      <c r="TWG1612" s="34"/>
      <c r="TWN1612" s="35"/>
      <c r="TWO1612" s="34"/>
      <c r="TWV1612" s="35"/>
      <c r="TWW1612" s="34"/>
      <c r="TXD1612" s="35"/>
      <c r="TXE1612" s="34"/>
      <c r="TXL1612" s="35"/>
      <c r="TXM1612" s="34"/>
      <c r="TXT1612" s="35"/>
      <c r="TXU1612" s="34"/>
      <c r="TYB1612" s="35"/>
      <c r="TYC1612" s="34"/>
      <c r="TYJ1612" s="35"/>
      <c r="TYK1612" s="34"/>
      <c r="TYR1612" s="35"/>
      <c r="TYS1612" s="34"/>
      <c r="TYZ1612" s="35"/>
      <c r="TZA1612" s="34"/>
      <c r="TZH1612" s="35"/>
      <c r="TZI1612" s="34"/>
      <c r="TZP1612" s="35"/>
      <c r="TZQ1612" s="34"/>
      <c r="TZX1612" s="35"/>
      <c r="TZY1612" s="34"/>
      <c r="UAF1612" s="35"/>
      <c r="UAG1612" s="34"/>
      <c r="UAN1612" s="35"/>
      <c r="UAO1612" s="34"/>
      <c r="UAV1612" s="35"/>
      <c r="UAW1612" s="34"/>
      <c r="UBD1612" s="35"/>
      <c r="UBE1612" s="34"/>
      <c r="UBL1612" s="35"/>
      <c r="UBM1612" s="34"/>
      <c r="UBT1612" s="35"/>
      <c r="UBU1612" s="34"/>
      <c r="UCB1612" s="35"/>
      <c r="UCC1612" s="34"/>
      <c r="UCJ1612" s="35"/>
      <c r="UCK1612" s="34"/>
      <c r="UCR1612" s="35"/>
      <c r="UCS1612" s="34"/>
      <c r="UCZ1612" s="35"/>
      <c r="UDA1612" s="34"/>
      <c r="UDH1612" s="35"/>
      <c r="UDI1612" s="34"/>
      <c r="UDP1612" s="35"/>
      <c r="UDQ1612" s="34"/>
      <c r="UDX1612" s="35"/>
      <c r="UDY1612" s="34"/>
      <c r="UEF1612" s="35"/>
      <c r="UEG1612" s="34"/>
      <c r="UEN1612" s="35"/>
      <c r="UEO1612" s="34"/>
      <c r="UEV1612" s="35"/>
      <c r="UEW1612" s="34"/>
      <c r="UFD1612" s="35"/>
      <c r="UFE1612" s="34"/>
      <c r="UFL1612" s="35"/>
      <c r="UFM1612" s="34"/>
      <c r="UFT1612" s="35"/>
      <c r="UFU1612" s="34"/>
      <c r="UGB1612" s="35"/>
      <c r="UGC1612" s="34"/>
      <c r="UGJ1612" s="35"/>
      <c r="UGK1612" s="34"/>
      <c r="UGR1612" s="35"/>
      <c r="UGS1612" s="34"/>
      <c r="UGZ1612" s="35"/>
      <c r="UHA1612" s="34"/>
      <c r="UHH1612" s="35"/>
      <c r="UHI1612" s="34"/>
      <c r="UHP1612" s="35"/>
      <c r="UHQ1612" s="34"/>
      <c r="UHX1612" s="35"/>
      <c r="UHY1612" s="34"/>
      <c r="UIF1612" s="35"/>
      <c r="UIG1612" s="34"/>
      <c r="UIN1612" s="35"/>
      <c r="UIO1612" s="34"/>
      <c r="UIV1612" s="35"/>
      <c r="UIW1612" s="34"/>
      <c r="UJD1612" s="35"/>
      <c r="UJE1612" s="34"/>
      <c r="UJL1612" s="35"/>
      <c r="UJM1612" s="34"/>
      <c r="UJT1612" s="35"/>
      <c r="UJU1612" s="34"/>
      <c r="UKB1612" s="35"/>
      <c r="UKC1612" s="34"/>
      <c r="UKJ1612" s="35"/>
      <c r="UKK1612" s="34"/>
      <c r="UKR1612" s="35"/>
      <c r="UKS1612" s="34"/>
      <c r="UKZ1612" s="35"/>
      <c r="ULA1612" s="34"/>
      <c r="ULH1612" s="35"/>
      <c r="ULI1612" s="34"/>
      <c r="ULP1612" s="35"/>
      <c r="ULQ1612" s="34"/>
      <c r="ULX1612" s="35"/>
      <c r="ULY1612" s="34"/>
      <c r="UMF1612" s="35"/>
      <c r="UMG1612" s="34"/>
      <c r="UMN1612" s="35"/>
      <c r="UMO1612" s="34"/>
      <c r="UMV1612" s="35"/>
      <c r="UMW1612" s="34"/>
      <c r="UND1612" s="35"/>
      <c r="UNE1612" s="34"/>
      <c r="UNL1612" s="35"/>
      <c r="UNM1612" s="34"/>
      <c r="UNT1612" s="35"/>
      <c r="UNU1612" s="34"/>
      <c r="UOB1612" s="35"/>
      <c r="UOC1612" s="34"/>
      <c r="UOJ1612" s="35"/>
      <c r="UOK1612" s="34"/>
      <c r="UOR1612" s="35"/>
      <c r="UOS1612" s="34"/>
      <c r="UOZ1612" s="35"/>
      <c r="UPA1612" s="34"/>
      <c r="UPH1612" s="35"/>
      <c r="UPI1612" s="34"/>
      <c r="UPP1612" s="35"/>
      <c r="UPQ1612" s="34"/>
      <c r="UPX1612" s="35"/>
      <c r="UPY1612" s="34"/>
      <c r="UQF1612" s="35"/>
      <c r="UQG1612" s="34"/>
      <c r="UQN1612" s="35"/>
      <c r="UQO1612" s="34"/>
      <c r="UQV1612" s="35"/>
      <c r="UQW1612" s="34"/>
      <c r="URD1612" s="35"/>
      <c r="URE1612" s="34"/>
      <c r="URL1612" s="35"/>
      <c r="URM1612" s="34"/>
      <c r="URT1612" s="35"/>
      <c r="URU1612" s="34"/>
      <c r="USB1612" s="35"/>
      <c r="USC1612" s="34"/>
      <c r="USJ1612" s="35"/>
      <c r="USK1612" s="34"/>
      <c r="USR1612" s="35"/>
      <c r="USS1612" s="34"/>
      <c r="USZ1612" s="35"/>
      <c r="UTA1612" s="34"/>
      <c r="UTH1612" s="35"/>
      <c r="UTI1612" s="34"/>
      <c r="UTP1612" s="35"/>
      <c r="UTQ1612" s="34"/>
      <c r="UTX1612" s="35"/>
      <c r="UTY1612" s="34"/>
      <c r="UUF1612" s="35"/>
      <c r="UUG1612" s="34"/>
      <c r="UUN1612" s="35"/>
      <c r="UUO1612" s="34"/>
      <c r="UUV1612" s="35"/>
      <c r="UUW1612" s="34"/>
      <c r="UVD1612" s="35"/>
      <c r="UVE1612" s="34"/>
      <c r="UVL1612" s="35"/>
      <c r="UVM1612" s="34"/>
      <c r="UVT1612" s="35"/>
      <c r="UVU1612" s="34"/>
      <c r="UWB1612" s="35"/>
      <c r="UWC1612" s="34"/>
      <c r="UWJ1612" s="35"/>
      <c r="UWK1612" s="34"/>
      <c r="UWR1612" s="35"/>
      <c r="UWS1612" s="34"/>
      <c r="UWZ1612" s="35"/>
      <c r="UXA1612" s="34"/>
      <c r="UXH1612" s="35"/>
      <c r="UXI1612" s="34"/>
      <c r="UXP1612" s="35"/>
      <c r="UXQ1612" s="34"/>
      <c r="UXX1612" s="35"/>
      <c r="UXY1612" s="34"/>
      <c r="UYF1612" s="35"/>
      <c r="UYG1612" s="34"/>
      <c r="UYN1612" s="35"/>
      <c r="UYO1612" s="34"/>
      <c r="UYV1612" s="35"/>
      <c r="UYW1612" s="34"/>
      <c r="UZD1612" s="35"/>
      <c r="UZE1612" s="34"/>
      <c r="UZL1612" s="35"/>
      <c r="UZM1612" s="34"/>
      <c r="UZT1612" s="35"/>
      <c r="UZU1612" s="34"/>
      <c r="VAB1612" s="35"/>
      <c r="VAC1612" s="34"/>
      <c r="VAJ1612" s="35"/>
      <c r="VAK1612" s="34"/>
      <c r="VAR1612" s="35"/>
      <c r="VAS1612" s="34"/>
      <c r="VAZ1612" s="35"/>
      <c r="VBA1612" s="34"/>
      <c r="VBH1612" s="35"/>
      <c r="VBI1612" s="34"/>
      <c r="VBP1612" s="35"/>
      <c r="VBQ1612" s="34"/>
      <c r="VBX1612" s="35"/>
      <c r="VBY1612" s="34"/>
      <c r="VCF1612" s="35"/>
      <c r="VCG1612" s="34"/>
      <c r="VCN1612" s="35"/>
      <c r="VCO1612" s="34"/>
      <c r="VCV1612" s="35"/>
      <c r="VCW1612" s="34"/>
      <c r="VDD1612" s="35"/>
      <c r="VDE1612" s="34"/>
      <c r="VDL1612" s="35"/>
      <c r="VDM1612" s="34"/>
      <c r="VDT1612" s="35"/>
      <c r="VDU1612" s="34"/>
      <c r="VEB1612" s="35"/>
      <c r="VEC1612" s="34"/>
      <c r="VEJ1612" s="35"/>
      <c r="VEK1612" s="34"/>
      <c r="VER1612" s="35"/>
      <c r="VES1612" s="34"/>
      <c r="VEZ1612" s="35"/>
      <c r="VFA1612" s="34"/>
      <c r="VFH1612" s="35"/>
      <c r="VFI1612" s="34"/>
      <c r="VFP1612" s="35"/>
      <c r="VFQ1612" s="34"/>
      <c r="VFX1612" s="35"/>
      <c r="VFY1612" s="34"/>
      <c r="VGF1612" s="35"/>
      <c r="VGG1612" s="34"/>
      <c r="VGN1612" s="35"/>
      <c r="VGO1612" s="34"/>
      <c r="VGV1612" s="35"/>
      <c r="VGW1612" s="34"/>
      <c r="VHD1612" s="35"/>
      <c r="VHE1612" s="34"/>
      <c r="VHL1612" s="35"/>
      <c r="VHM1612" s="34"/>
      <c r="VHT1612" s="35"/>
      <c r="VHU1612" s="34"/>
      <c r="VIB1612" s="35"/>
      <c r="VIC1612" s="34"/>
      <c r="VIJ1612" s="35"/>
      <c r="VIK1612" s="34"/>
      <c r="VIR1612" s="35"/>
      <c r="VIS1612" s="34"/>
      <c r="VIZ1612" s="35"/>
      <c r="VJA1612" s="34"/>
      <c r="VJH1612" s="35"/>
      <c r="VJI1612" s="34"/>
      <c r="VJP1612" s="35"/>
      <c r="VJQ1612" s="34"/>
      <c r="VJX1612" s="35"/>
      <c r="VJY1612" s="34"/>
      <c r="VKF1612" s="35"/>
      <c r="VKG1612" s="34"/>
      <c r="VKN1612" s="35"/>
      <c r="VKO1612" s="34"/>
      <c r="VKV1612" s="35"/>
      <c r="VKW1612" s="34"/>
      <c r="VLD1612" s="35"/>
      <c r="VLE1612" s="34"/>
      <c r="VLL1612" s="35"/>
      <c r="VLM1612" s="34"/>
      <c r="VLT1612" s="35"/>
      <c r="VLU1612" s="34"/>
      <c r="VMB1612" s="35"/>
      <c r="VMC1612" s="34"/>
      <c r="VMJ1612" s="35"/>
      <c r="VMK1612" s="34"/>
      <c r="VMR1612" s="35"/>
      <c r="VMS1612" s="34"/>
      <c r="VMZ1612" s="35"/>
      <c r="VNA1612" s="34"/>
      <c r="VNH1612" s="35"/>
      <c r="VNI1612" s="34"/>
      <c r="VNP1612" s="35"/>
      <c r="VNQ1612" s="34"/>
      <c r="VNX1612" s="35"/>
      <c r="VNY1612" s="34"/>
      <c r="VOF1612" s="35"/>
      <c r="VOG1612" s="34"/>
      <c r="VON1612" s="35"/>
      <c r="VOO1612" s="34"/>
      <c r="VOV1612" s="35"/>
      <c r="VOW1612" s="34"/>
      <c r="VPD1612" s="35"/>
      <c r="VPE1612" s="34"/>
      <c r="VPL1612" s="35"/>
      <c r="VPM1612" s="34"/>
      <c r="VPT1612" s="35"/>
      <c r="VPU1612" s="34"/>
      <c r="VQB1612" s="35"/>
      <c r="VQC1612" s="34"/>
      <c r="VQJ1612" s="35"/>
      <c r="VQK1612" s="34"/>
      <c r="VQR1612" s="35"/>
      <c r="VQS1612" s="34"/>
      <c r="VQZ1612" s="35"/>
      <c r="VRA1612" s="34"/>
      <c r="VRH1612" s="35"/>
      <c r="VRI1612" s="34"/>
      <c r="VRP1612" s="35"/>
      <c r="VRQ1612" s="34"/>
      <c r="VRX1612" s="35"/>
      <c r="VRY1612" s="34"/>
      <c r="VSF1612" s="35"/>
      <c r="VSG1612" s="34"/>
      <c r="VSN1612" s="35"/>
      <c r="VSO1612" s="34"/>
      <c r="VSV1612" s="35"/>
      <c r="VSW1612" s="34"/>
      <c r="VTD1612" s="35"/>
      <c r="VTE1612" s="34"/>
      <c r="VTL1612" s="35"/>
      <c r="VTM1612" s="34"/>
      <c r="VTT1612" s="35"/>
      <c r="VTU1612" s="34"/>
      <c r="VUB1612" s="35"/>
      <c r="VUC1612" s="34"/>
      <c r="VUJ1612" s="35"/>
      <c r="VUK1612" s="34"/>
      <c r="VUR1612" s="35"/>
      <c r="VUS1612" s="34"/>
      <c r="VUZ1612" s="35"/>
      <c r="VVA1612" s="34"/>
      <c r="VVH1612" s="35"/>
      <c r="VVI1612" s="34"/>
      <c r="VVP1612" s="35"/>
      <c r="VVQ1612" s="34"/>
      <c r="VVX1612" s="35"/>
      <c r="VVY1612" s="34"/>
      <c r="VWF1612" s="35"/>
      <c r="VWG1612" s="34"/>
      <c r="VWN1612" s="35"/>
      <c r="VWO1612" s="34"/>
      <c r="VWV1612" s="35"/>
      <c r="VWW1612" s="34"/>
      <c r="VXD1612" s="35"/>
      <c r="VXE1612" s="34"/>
      <c r="VXL1612" s="35"/>
      <c r="VXM1612" s="34"/>
      <c r="VXT1612" s="35"/>
      <c r="VXU1612" s="34"/>
      <c r="VYB1612" s="35"/>
      <c r="VYC1612" s="34"/>
      <c r="VYJ1612" s="35"/>
      <c r="VYK1612" s="34"/>
      <c r="VYR1612" s="35"/>
      <c r="VYS1612" s="34"/>
      <c r="VYZ1612" s="35"/>
      <c r="VZA1612" s="34"/>
      <c r="VZH1612" s="35"/>
      <c r="VZI1612" s="34"/>
      <c r="VZP1612" s="35"/>
      <c r="VZQ1612" s="34"/>
      <c r="VZX1612" s="35"/>
      <c r="VZY1612" s="34"/>
      <c r="WAF1612" s="35"/>
      <c r="WAG1612" s="34"/>
      <c r="WAN1612" s="35"/>
      <c r="WAO1612" s="34"/>
      <c r="WAV1612" s="35"/>
      <c r="WAW1612" s="34"/>
      <c r="WBD1612" s="35"/>
      <c r="WBE1612" s="34"/>
      <c r="WBL1612" s="35"/>
      <c r="WBM1612" s="34"/>
      <c r="WBT1612" s="35"/>
      <c r="WBU1612" s="34"/>
      <c r="WCB1612" s="35"/>
      <c r="WCC1612" s="34"/>
      <c r="WCJ1612" s="35"/>
      <c r="WCK1612" s="34"/>
      <c r="WCR1612" s="35"/>
      <c r="WCS1612" s="34"/>
      <c r="WCZ1612" s="35"/>
      <c r="WDA1612" s="34"/>
      <c r="WDH1612" s="35"/>
      <c r="WDI1612" s="34"/>
      <c r="WDP1612" s="35"/>
      <c r="WDQ1612" s="34"/>
      <c r="WDX1612" s="35"/>
      <c r="WDY1612" s="34"/>
      <c r="WEF1612" s="35"/>
      <c r="WEG1612" s="34"/>
      <c r="WEN1612" s="35"/>
      <c r="WEO1612" s="34"/>
      <c r="WEV1612" s="35"/>
      <c r="WEW1612" s="34"/>
      <c r="WFD1612" s="35"/>
      <c r="WFE1612" s="34"/>
      <c r="WFL1612" s="35"/>
      <c r="WFM1612" s="34"/>
      <c r="WFT1612" s="35"/>
      <c r="WFU1612" s="34"/>
      <c r="WGB1612" s="35"/>
      <c r="WGC1612" s="34"/>
      <c r="WGJ1612" s="35"/>
      <c r="WGK1612" s="34"/>
      <c r="WGR1612" s="35"/>
      <c r="WGS1612" s="34"/>
      <c r="WGZ1612" s="35"/>
      <c r="WHA1612" s="34"/>
      <c r="WHH1612" s="35"/>
      <c r="WHI1612" s="34"/>
      <c r="WHP1612" s="35"/>
      <c r="WHQ1612" s="34"/>
      <c r="WHX1612" s="35"/>
      <c r="WHY1612" s="34"/>
      <c r="WIF1612" s="35"/>
      <c r="WIG1612" s="34"/>
      <c r="WIN1612" s="35"/>
      <c r="WIO1612" s="34"/>
      <c r="WIV1612" s="35"/>
      <c r="WIW1612" s="34"/>
      <c r="WJD1612" s="35"/>
      <c r="WJE1612" s="34"/>
      <c r="WJL1612" s="35"/>
      <c r="WJM1612" s="34"/>
      <c r="WJT1612" s="35"/>
      <c r="WJU1612" s="34"/>
      <c r="WKB1612" s="35"/>
      <c r="WKC1612" s="34"/>
      <c r="WKJ1612" s="35"/>
      <c r="WKK1612" s="34"/>
      <c r="WKR1612" s="35"/>
      <c r="WKS1612" s="34"/>
      <c r="WKZ1612" s="35"/>
      <c r="WLA1612" s="34"/>
      <c r="WLH1612" s="35"/>
      <c r="WLI1612" s="34"/>
      <c r="WLP1612" s="35"/>
      <c r="WLQ1612" s="34"/>
      <c r="WLX1612" s="35"/>
      <c r="WLY1612" s="34"/>
      <c r="WMF1612" s="35"/>
      <c r="WMG1612" s="34"/>
      <c r="WMN1612" s="35"/>
      <c r="WMO1612" s="34"/>
      <c r="WMV1612" s="35"/>
      <c r="WMW1612" s="34"/>
      <c r="WND1612" s="35"/>
      <c r="WNE1612" s="34"/>
      <c r="WNL1612" s="35"/>
      <c r="WNM1612" s="34"/>
      <c r="WNT1612" s="35"/>
      <c r="WNU1612" s="34"/>
      <c r="WOB1612" s="35"/>
      <c r="WOC1612" s="34"/>
      <c r="WOJ1612" s="35"/>
      <c r="WOK1612" s="34"/>
      <c r="WOR1612" s="35"/>
      <c r="WOS1612" s="34"/>
      <c r="WOZ1612" s="35"/>
      <c r="WPA1612" s="34"/>
      <c r="WPH1612" s="35"/>
      <c r="WPI1612" s="34"/>
      <c r="WPP1612" s="35"/>
      <c r="WPQ1612" s="34"/>
      <c r="WPX1612" s="35"/>
      <c r="WPY1612" s="34"/>
      <c r="WQF1612" s="35"/>
      <c r="WQG1612" s="34"/>
      <c r="WQN1612" s="35"/>
      <c r="WQO1612" s="34"/>
      <c r="WQV1612" s="35"/>
      <c r="WQW1612" s="34"/>
      <c r="WRD1612" s="35"/>
      <c r="WRE1612" s="34"/>
      <c r="WRL1612" s="35"/>
      <c r="WRM1612" s="34"/>
      <c r="WRT1612" s="35"/>
      <c r="WRU1612" s="34"/>
      <c r="WSB1612" s="35"/>
      <c r="WSC1612" s="34"/>
      <c r="WSJ1612" s="35"/>
      <c r="WSK1612" s="34"/>
      <c r="WSR1612" s="35"/>
      <c r="WSS1612" s="34"/>
      <c r="WSZ1612" s="35"/>
      <c r="WTA1612" s="34"/>
      <c r="WTH1612" s="35"/>
      <c r="WTI1612" s="34"/>
      <c r="WTP1612" s="35"/>
      <c r="WTQ1612" s="34"/>
      <c r="WTX1612" s="35"/>
      <c r="WTY1612" s="34"/>
      <c r="WUF1612" s="35"/>
      <c r="WUG1612" s="34"/>
      <c r="WUN1612" s="35"/>
      <c r="WUO1612" s="34"/>
      <c r="WUV1612" s="35"/>
      <c r="WUW1612" s="34"/>
      <c r="WVD1612" s="35"/>
      <c r="WVE1612" s="34"/>
      <c r="WVL1612" s="35"/>
      <c r="WVM1612" s="34"/>
      <c r="WVT1612" s="35"/>
      <c r="WVU1612" s="34"/>
      <c r="WWB1612" s="35"/>
      <c r="WWC1612" s="34"/>
      <c r="WWJ1612" s="35"/>
      <c r="WWK1612" s="34"/>
      <c r="WWR1612" s="35"/>
      <c r="WWS1612" s="34"/>
      <c r="WWZ1612" s="35"/>
      <c r="WXA1612" s="34"/>
      <c r="WXH1612" s="35"/>
      <c r="WXI1612" s="34"/>
      <c r="WXP1612" s="35"/>
      <c r="WXQ1612" s="34"/>
      <c r="WXX1612" s="35"/>
      <c r="WXY1612" s="34"/>
      <c r="WYF1612" s="35"/>
      <c r="WYG1612" s="34"/>
      <c r="WYN1612" s="35"/>
      <c r="WYO1612" s="34"/>
      <c r="WYV1612" s="35"/>
      <c r="WYW1612" s="34"/>
      <c r="WZD1612" s="35"/>
      <c r="WZE1612" s="34"/>
      <c r="WZL1612" s="35"/>
      <c r="WZM1612" s="34"/>
      <c r="WZT1612" s="35"/>
      <c r="WZU1612" s="34"/>
      <c r="XAB1612" s="35"/>
      <c r="XAC1612" s="34"/>
      <c r="XAJ1612" s="35"/>
      <c r="XAK1612" s="34"/>
      <c r="XAR1612" s="35"/>
      <c r="XAS1612" s="34"/>
      <c r="XAZ1612" s="35"/>
      <c r="XBA1612" s="34"/>
      <c r="XBH1612" s="35"/>
      <c r="XBI1612" s="34"/>
      <c r="XBP1612" s="35"/>
      <c r="XBQ1612" s="34"/>
      <c r="XBX1612" s="35"/>
      <c r="XBY1612" s="34"/>
      <c r="XCF1612" s="35"/>
      <c r="XCG1612" s="34"/>
      <c r="XCN1612" s="35"/>
      <c r="XCO1612" s="34"/>
      <c r="XCV1612" s="35"/>
      <c r="XCW1612" s="34"/>
      <c r="XDD1612" s="35"/>
      <c r="XDE1612" s="34"/>
      <c r="XDL1612" s="35"/>
      <c r="XDM1612" s="34"/>
      <c r="XDT1612" s="35"/>
      <c r="XDU1612" s="34"/>
      <c r="XEB1612" s="35"/>
      <c r="XEC1612" s="34"/>
      <c r="XEJ1612" s="35"/>
      <c r="XEK1612" s="34"/>
      <c r="XER1612" s="35"/>
      <c r="XES1612" s="34"/>
      <c r="XEZ1612" s="35"/>
      <c r="XFA1612" s="34"/>
    </row>
    <row r="1613" spans="1:1021 1028:2045 2052:3069 3076:4093 4100:5117 5124:6141 6148:7165 7172:8189 8196:9213 9220:10237 10244:11261 11268:12285 12292:13309 13316:14333 14340:15357 15364:16381" x14ac:dyDescent="0.25">
      <c r="A1613" t="s">
        <v>484</v>
      </c>
      <c r="B1613" t="s">
        <v>460</v>
      </c>
      <c r="C1613">
        <v>344</v>
      </c>
      <c r="D1613">
        <v>344</v>
      </c>
      <c r="E1613" s="35">
        <v>1</v>
      </c>
      <c r="F1613" s="34">
        <v>5.0000000000000002E-90</v>
      </c>
      <c r="G1613">
        <v>86.11</v>
      </c>
      <c r="H1613">
        <v>1737</v>
      </c>
      <c r="I1613" t="str">
        <f>HYPERLINK("https://www.ncbi.nlm.nih.gov/nucleotide/MH685462.1?report=genbank&amp;log$=nucltop&amp;blast_rank=11&amp;RID=XE6RV0D8013","MH685462.1")</f>
        <v>MH685462.1</v>
      </c>
      <c r="L1613" s="35"/>
      <c r="M1613" s="34"/>
      <c r="T1613" s="35"/>
      <c r="U1613" s="34"/>
      <c r="AB1613" s="35"/>
      <c r="AC1613" s="34"/>
      <c r="AJ1613" s="35"/>
      <c r="AK1613" s="34"/>
      <c r="AR1613" s="35"/>
      <c r="AS1613" s="34"/>
      <c r="AZ1613" s="35"/>
      <c r="BA1613" s="34"/>
      <c r="BH1613" s="35"/>
      <c r="BI1613" s="34"/>
      <c r="BP1613" s="35"/>
      <c r="BQ1613" s="34"/>
      <c r="BX1613" s="35"/>
      <c r="BY1613" s="34"/>
      <c r="CF1613" s="35"/>
      <c r="CG1613" s="34"/>
      <c r="CN1613" s="35"/>
      <c r="CO1613" s="34"/>
      <c r="CV1613" s="35"/>
      <c r="CW1613" s="34"/>
      <c r="DD1613" s="35"/>
      <c r="DE1613" s="34"/>
      <c r="DL1613" s="35"/>
      <c r="DM1613" s="34"/>
      <c r="DT1613" s="35"/>
      <c r="DU1613" s="34"/>
      <c r="EB1613" s="35"/>
      <c r="EC1613" s="34"/>
      <c r="EJ1613" s="35"/>
      <c r="EK1613" s="34"/>
      <c r="ER1613" s="35"/>
      <c r="ES1613" s="34"/>
      <c r="EZ1613" s="35"/>
      <c r="FA1613" s="34"/>
      <c r="FH1613" s="35"/>
      <c r="FI1613" s="34"/>
      <c r="FP1613" s="35"/>
      <c r="FQ1613" s="34"/>
      <c r="FX1613" s="35"/>
      <c r="FY1613" s="34"/>
      <c r="GF1613" s="35"/>
      <c r="GG1613" s="34"/>
      <c r="GN1613" s="35"/>
      <c r="GO1613" s="34"/>
      <c r="GV1613" s="35"/>
      <c r="GW1613" s="34"/>
      <c r="HD1613" s="35"/>
      <c r="HE1613" s="34"/>
      <c r="HL1613" s="35"/>
      <c r="HM1613" s="34"/>
      <c r="HT1613" s="35"/>
      <c r="HU1613" s="34"/>
      <c r="IB1613" s="35"/>
      <c r="IC1613" s="34"/>
      <c r="IJ1613" s="35"/>
      <c r="IK1613" s="34"/>
      <c r="IR1613" s="35"/>
      <c r="IS1613" s="34"/>
      <c r="IZ1613" s="35"/>
      <c r="JA1613" s="34"/>
      <c r="JH1613" s="35"/>
      <c r="JI1613" s="34"/>
      <c r="JP1613" s="35"/>
      <c r="JQ1613" s="34"/>
      <c r="JX1613" s="35"/>
      <c r="JY1613" s="34"/>
      <c r="KF1613" s="35"/>
      <c r="KG1613" s="34"/>
      <c r="KN1613" s="35"/>
      <c r="KO1613" s="34"/>
      <c r="KV1613" s="35"/>
      <c r="KW1613" s="34"/>
      <c r="LD1613" s="35"/>
      <c r="LE1613" s="34"/>
      <c r="LL1613" s="35"/>
      <c r="LM1613" s="34"/>
      <c r="LT1613" s="35"/>
      <c r="LU1613" s="34"/>
      <c r="MB1613" s="35"/>
      <c r="MC1613" s="34"/>
      <c r="MJ1613" s="35"/>
      <c r="MK1613" s="34"/>
      <c r="MR1613" s="35"/>
      <c r="MS1613" s="34"/>
      <c r="MZ1613" s="35"/>
      <c r="NA1613" s="34"/>
      <c r="NH1613" s="35"/>
      <c r="NI1613" s="34"/>
      <c r="NP1613" s="35"/>
      <c r="NQ1613" s="34"/>
      <c r="NX1613" s="35"/>
      <c r="NY1613" s="34"/>
      <c r="OF1613" s="35"/>
      <c r="OG1613" s="34"/>
      <c r="ON1613" s="35"/>
      <c r="OO1613" s="34"/>
      <c r="OV1613" s="35"/>
      <c r="OW1613" s="34"/>
      <c r="PD1613" s="35"/>
      <c r="PE1613" s="34"/>
      <c r="PL1613" s="35"/>
      <c r="PM1613" s="34"/>
      <c r="PT1613" s="35"/>
      <c r="PU1613" s="34"/>
      <c r="QB1613" s="35"/>
      <c r="QC1613" s="34"/>
      <c r="QJ1613" s="35"/>
      <c r="QK1613" s="34"/>
      <c r="QR1613" s="35"/>
      <c r="QS1613" s="34"/>
      <c r="QZ1613" s="35"/>
      <c r="RA1613" s="34"/>
      <c r="RH1613" s="35"/>
      <c r="RI1613" s="34"/>
      <c r="RP1613" s="35"/>
      <c r="RQ1613" s="34"/>
      <c r="RX1613" s="35"/>
      <c r="RY1613" s="34"/>
      <c r="SF1613" s="35"/>
      <c r="SG1613" s="34"/>
      <c r="SN1613" s="35"/>
      <c r="SO1613" s="34"/>
      <c r="SV1613" s="35"/>
      <c r="SW1613" s="34"/>
      <c r="TD1613" s="35"/>
      <c r="TE1613" s="34"/>
      <c r="TL1613" s="35"/>
      <c r="TM1613" s="34"/>
      <c r="TT1613" s="35"/>
      <c r="TU1613" s="34"/>
      <c r="UB1613" s="35"/>
      <c r="UC1613" s="34"/>
      <c r="UJ1613" s="35"/>
      <c r="UK1613" s="34"/>
      <c r="UR1613" s="35"/>
      <c r="US1613" s="34"/>
      <c r="UZ1613" s="35"/>
      <c r="VA1613" s="34"/>
      <c r="VH1613" s="35"/>
      <c r="VI1613" s="34"/>
      <c r="VP1613" s="35"/>
      <c r="VQ1613" s="34"/>
      <c r="VX1613" s="35"/>
      <c r="VY1613" s="34"/>
      <c r="WF1613" s="35"/>
      <c r="WG1613" s="34"/>
      <c r="WN1613" s="35"/>
      <c r="WO1613" s="34"/>
      <c r="WV1613" s="35"/>
      <c r="WW1613" s="34"/>
      <c r="XD1613" s="35"/>
      <c r="XE1613" s="34"/>
      <c r="XL1613" s="35"/>
      <c r="XM1613" s="34"/>
      <c r="XT1613" s="35"/>
      <c r="XU1613" s="34"/>
      <c r="YB1613" s="35"/>
      <c r="YC1613" s="34"/>
      <c r="YJ1613" s="35"/>
      <c r="YK1613" s="34"/>
      <c r="YR1613" s="35"/>
      <c r="YS1613" s="34"/>
      <c r="YZ1613" s="35"/>
      <c r="ZA1613" s="34"/>
      <c r="ZH1613" s="35"/>
      <c r="ZI1613" s="34"/>
      <c r="ZP1613" s="35"/>
      <c r="ZQ1613" s="34"/>
      <c r="ZX1613" s="35"/>
      <c r="ZY1613" s="34"/>
      <c r="AAF1613" s="35"/>
      <c r="AAG1613" s="34"/>
      <c r="AAN1613" s="35"/>
      <c r="AAO1613" s="34"/>
      <c r="AAV1613" s="35"/>
      <c r="AAW1613" s="34"/>
      <c r="ABD1613" s="35"/>
      <c r="ABE1613" s="34"/>
      <c r="ABL1613" s="35"/>
      <c r="ABM1613" s="34"/>
      <c r="ABT1613" s="35"/>
      <c r="ABU1613" s="34"/>
      <c r="ACB1613" s="35"/>
      <c r="ACC1613" s="34"/>
      <c r="ACJ1613" s="35"/>
      <c r="ACK1613" s="34"/>
      <c r="ACR1613" s="35"/>
      <c r="ACS1613" s="34"/>
      <c r="ACZ1613" s="35"/>
      <c r="ADA1613" s="34"/>
      <c r="ADH1613" s="35"/>
      <c r="ADI1613" s="34"/>
      <c r="ADP1613" s="35"/>
      <c r="ADQ1613" s="34"/>
      <c r="ADX1613" s="35"/>
      <c r="ADY1613" s="34"/>
      <c r="AEF1613" s="35"/>
      <c r="AEG1613" s="34"/>
      <c r="AEN1613" s="35"/>
      <c r="AEO1613" s="34"/>
      <c r="AEV1613" s="35"/>
      <c r="AEW1613" s="34"/>
      <c r="AFD1613" s="35"/>
      <c r="AFE1613" s="34"/>
      <c r="AFL1613" s="35"/>
      <c r="AFM1613" s="34"/>
      <c r="AFT1613" s="35"/>
      <c r="AFU1613" s="34"/>
      <c r="AGB1613" s="35"/>
      <c r="AGC1613" s="34"/>
      <c r="AGJ1613" s="35"/>
      <c r="AGK1613" s="34"/>
      <c r="AGR1613" s="35"/>
      <c r="AGS1613" s="34"/>
      <c r="AGZ1613" s="35"/>
      <c r="AHA1613" s="34"/>
      <c r="AHH1613" s="35"/>
      <c r="AHI1613" s="34"/>
      <c r="AHP1613" s="35"/>
      <c r="AHQ1613" s="34"/>
      <c r="AHX1613" s="35"/>
      <c r="AHY1613" s="34"/>
      <c r="AIF1613" s="35"/>
      <c r="AIG1613" s="34"/>
      <c r="AIN1613" s="35"/>
      <c r="AIO1613" s="34"/>
      <c r="AIV1613" s="35"/>
      <c r="AIW1613" s="34"/>
      <c r="AJD1613" s="35"/>
      <c r="AJE1613" s="34"/>
      <c r="AJL1613" s="35"/>
      <c r="AJM1613" s="34"/>
      <c r="AJT1613" s="35"/>
      <c r="AJU1613" s="34"/>
      <c r="AKB1613" s="35"/>
      <c r="AKC1613" s="34"/>
      <c r="AKJ1613" s="35"/>
      <c r="AKK1613" s="34"/>
      <c r="AKR1613" s="35"/>
      <c r="AKS1613" s="34"/>
      <c r="AKZ1613" s="35"/>
      <c r="ALA1613" s="34"/>
      <c r="ALH1613" s="35"/>
      <c r="ALI1613" s="34"/>
      <c r="ALP1613" s="35"/>
      <c r="ALQ1613" s="34"/>
      <c r="ALX1613" s="35"/>
      <c r="ALY1613" s="34"/>
      <c r="AMF1613" s="35"/>
      <c r="AMG1613" s="34"/>
      <c r="AMN1613" s="35"/>
      <c r="AMO1613" s="34"/>
      <c r="AMV1613" s="35"/>
      <c r="AMW1613" s="34"/>
      <c r="AND1613" s="35"/>
      <c r="ANE1613" s="34"/>
      <c r="ANL1613" s="35"/>
      <c r="ANM1613" s="34"/>
      <c r="ANT1613" s="35"/>
      <c r="ANU1613" s="34"/>
      <c r="AOB1613" s="35"/>
      <c r="AOC1613" s="34"/>
      <c r="AOJ1613" s="35"/>
      <c r="AOK1613" s="34"/>
      <c r="AOR1613" s="35"/>
      <c r="AOS1613" s="34"/>
      <c r="AOZ1613" s="35"/>
      <c r="APA1613" s="34"/>
      <c r="APH1613" s="35"/>
      <c r="API1613" s="34"/>
      <c r="APP1613" s="35"/>
      <c r="APQ1613" s="34"/>
      <c r="APX1613" s="35"/>
      <c r="APY1613" s="34"/>
      <c r="AQF1613" s="35"/>
      <c r="AQG1613" s="34"/>
      <c r="AQN1613" s="35"/>
      <c r="AQO1613" s="34"/>
      <c r="AQV1613" s="35"/>
      <c r="AQW1613" s="34"/>
      <c r="ARD1613" s="35"/>
      <c r="ARE1613" s="34"/>
      <c r="ARL1613" s="35"/>
      <c r="ARM1613" s="34"/>
      <c r="ART1613" s="35"/>
      <c r="ARU1613" s="34"/>
      <c r="ASB1613" s="35"/>
      <c r="ASC1613" s="34"/>
      <c r="ASJ1613" s="35"/>
      <c r="ASK1613" s="34"/>
      <c r="ASR1613" s="35"/>
      <c r="ASS1613" s="34"/>
      <c r="ASZ1613" s="35"/>
      <c r="ATA1613" s="34"/>
      <c r="ATH1613" s="35"/>
      <c r="ATI1613" s="34"/>
      <c r="ATP1613" s="35"/>
      <c r="ATQ1613" s="34"/>
      <c r="ATX1613" s="35"/>
      <c r="ATY1613" s="34"/>
      <c r="AUF1613" s="35"/>
      <c r="AUG1613" s="34"/>
      <c r="AUN1613" s="35"/>
      <c r="AUO1613" s="34"/>
      <c r="AUV1613" s="35"/>
      <c r="AUW1613" s="34"/>
      <c r="AVD1613" s="35"/>
      <c r="AVE1613" s="34"/>
      <c r="AVL1613" s="35"/>
      <c r="AVM1613" s="34"/>
      <c r="AVT1613" s="35"/>
      <c r="AVU1613" s="34"/>
      <c r="AWB1613" s="35"/>
      <c r="AWC1613" s="34"/>
      <c r="AWJ1613" s="35"/>
      <c r="AWK1613" s="34"/>
      <c r="AWR1613" s="35"/>
      <c r="AWS1613" s="34"/>
      <c r="AWZ1613" s="35"/>
      <c r="AXA1613" s="34"/>
      <c r="AXH1613" s="35"/>
      <c r="AXI1613" s="34"/>
      <c r="AXP1613" s="35"/>
      <c r="AXQ1613" s="34"/>
      <c r="AXX1613" s="35"/>
      <c r="AXY1613" s="34"/>
      <c r="AYF1613" s="35"/>
      <c r="AYG1613" s="34"/>
      <c r="AYN1613" s="35"/>
      <c r="AYO1613" s="34"/>
      <c r="AYV1613" s="35"/>
      <c r="AYW1613" s="34"/>
      <c r="AZD1613" s="35"/>
      <c r="AZE1613" s="34"/>
      <c r="AZL1613" s="35"/>
      <c r="AZM1613" s="34"/>
      <c r="AZT1613" s="35"/>
      <c r="AZU1613" s="34"/>
      <c r="BAB1613" s="35"/>
      <c r="BAC1613" s="34"/>
      <c r="BAJ1613" s="35"/>
      <c r="BAK1613" s="34"/>
      <c r="BAR1613" s="35"/>
      <c r="BAS1613" s="34"/>
      <c r="BAZ1613" s="35"/>
      <c r="BBA1613" s="34"/>
      <c r="BBH1613" s="35"/>
      <c r="BBI1613" s="34"/>
      <c r="BBP1613" s="35"/>
      <c r="BBQ1613" s="34"/>
      <c r="BBX1613" s="35"/>
      <c r="BBY1613" s="34"/>
      <c r="BCF1613" s="35"/>
      <c r="BCG1613" s="34"/>
      <c r="BCN1613" s="35"/>
      <c r="BCO1613" s="34"/>
      <c r="BCV1613" s="35"/>
      <c r="BCW1613" s="34"/>
      <c r="BDD1613" s="35"/>
      <c r="BDE1613" s="34"/>
      <c r="BDL1613" s="35"/>
      <c r="BDM1613" s="34"/>
      <c r="BDT1613" s="35"/>
      <c r="BDU1613" s="34"/>
      <c r="BEB1613" s="35"/>
      <c r="BEC1613" s="34"/>
      <c r="BEJ1613" s="35"/>
      <c r="BEK1613" s="34"/>
      <c r="BER1613" s="35"/>
      <c r="BES1613" s="34"/>
      <c r="BEZ1613" s="35"/>
      <c r="BFA1613" s="34"/>
      <c r="BFH1613" s="35"/>
      <c r="BFI1613" s="34"/>
      <c r="BFP1613" s="35"/>
      <c r="BFQ1613" s="34"/>
      <c r="BFX1613" s="35"/>
      <c r="BFY1613" s="34"/>
      <c r="BGF1613" s="35"/>
      <c r="BGG1613" s="34"/>
      <c r="BGN1613" s="35"/>
      <c r="BGO1613" s="34"/>
      <c r="BGV1613" s="35"/>
      <c r="BGW1613" s="34"/>
      <c r="BHD1613" s="35"/>
      <c r="BHE1613" s="34"/>
      <c r="BHL1613" s="35"/>
      <c r="BHM1613" s="34"/>
      <c r="BHT1613" s="35"/>
      <c r="BHU1613" s="34"/>
      <c r="BIB1613" s="35"/>
      <c r="BIC1613" s="34"/>
      <c r="BIJ1613" s="35"/>
      <c r="BIK1613" s="34"/>
      <c r="BIR1613" s="35"/>
      <c r="BIS1613" s="34"/>
      <c r="BIZ1613" s="35"/>
      <c r="BJA1613" s="34"/>
      <c r="BJH1613" s="35"/>
      <c r="BJI1613" s="34"/>
      <c r="BJP1613" s="35"/>
      <c r="BJQ1613" s="34"/>
      <c r="BJX1613" s="35"/>
      <c r="BJY1613" s="34"/>
      <c r="BKF1613" s="35"/>
      <c r="BKG1613" s="34"/>
      <c r="BKN1613" s="35"/>
      <c r="BKO1613" s="34"/>
      <c r="BKV1613" s="35"/>
      <c r="BKW1613" s="34"/>
      <c r="BLD1613" s="35"/>
      <c r="BLE1613" s="34"/>
      <c r="BLL1613" s="35"/>
      <c r="BLM1613" s="34"/>
      <c r="BLT1613" s="35"/>
      <c r="BLU1613" s="34"/>
      <c r="BMB1613" s="35"/>
      <c r="BMC1613" s="34"/>
      <c r="BMJ1613" s="35"/>
      <c r="BMK1613" s="34"/>
      <c r="BMR1613" s="35"/>
      <c r="BMS1613" s="34"/>
      <c r="BMZ1613" s="35"/>
      <c r="BNA1613" s="34"/>
      <c r="BNH1613" s="35"/>
      <c r="BNI1613" s="34"/>
      <c r="BNP1613" s="35"/>
      <c r="BNQ1613" s="34"/>
      <c r="BNX1613" s="35"/>
      <c r="BNY1613" s="34"/>
      <c r="BOF1613" s="35"/>
      <c r="BOG1613" s="34"/>
      <c r="BON1613" s="35"/>
      <c r="BOO1613" s="34"/>
      <c r="BOV1613" s="35"/>
      <c r="BOW1613" s="34"/>
      <c r="BPD1613" s="35"/>
      <c r="BPE1613" s="34"/>
      <c r="BPL1613" s="35"/>
      <c r="BPM1613" s="34"/>
      <c r="BPT1613" s="35"/>
      <c r="BPU1613" s="34"/>
      <c r="BQB1613" s="35"/>
      <c r="BQC1613" s="34"/>
      <c r="BQJ1613" s="35"/>
      <c r="BQK1613" s="34"/>
      <c r="BQR1613" s="35"/>
      <c r="BQS1613" s="34"/>
      <c r="BQZ1613" s="35"/>
      <c r="BRA1613" s="34"/>
      <c r="BRH1613" s="35"/>
      <c r="BRI1613" s="34"/>
      <c r="BRP1613" s="35"/>
      <c r="BRQ1613" s="34"/>
      <c r="BRX1613" s="35"/>
      <c r="BRY1613" s="34"/>
      <c r="BSF1613" s="35"/>
      <c r="BSG1613" s="34"/>
      <c r="BSN1613" s="35"/>
      <c r="BSO1613" s="34"/>
      <c r="BSV1613" s="35"/>
      <c r="BSW1613" s="34"/>
      <c r="BTD1613" s="35"/>
      <c r="BTE1613" s="34"/>
      <c r="BTL1613" s="35"/>
      <c r="BTM1613" s="34"/>
      <c r="BTT1613" s="35"/>
      <c r="BTU1613" s="34"/>
      <c r="BUB1613" s="35"/>
      <c r="BUC1613" s="34"/>
      <c r="BUJ1613" s="35"/>
      <c r="BUK1613" s="34"/>
      <c r="BUR1613" s="35"/>
      <c r="BUS1613" s="34"/>
      <c r="BUZ1613" s="35"/>
      <c r="BVA1613" s="34"/>
      <c r="BVH1613" s="35"/>
      <c r="BVI1613" s="34"/>
      <c r="BVP1613" s="35"/>
      <c r="BVQ1613" s="34"/>
      <c r="BVX1613" s="35"/>
      <c r="BVY1613" s="34"/>
      <c r="BWF1613" s="35"/>
      <c r="BWG1613" s="34"/>
      <c r="BWN1613" s="35"/>
      <c r="BWO1613" s="34"/>
      <c r="BWV1613" s="35"/>
      <c r="BWW1613" s="34"/>
      <c r="BXD1613" s="35"/>
      <c r="BXE1613" s="34"/>
      <c r="BXL1613" s="35"/>
      <c r="BXM1613" s="34"/>
      <c r="BXT1613" s="35"/>
      <c r="BXU1613" s="34"/>
      <c r="BYB1613" s="35"/>
      <c r="BYC1613" s="34"/>
      <c r="BYJ1613" s="35"/>
      <c r="BYK1613" s="34"/>
      <c r="BYR1613" s="35"/>
      <c r="BYS1613" s="34"/>
      <c r="BYZ1613" s="35"/>
      <c r="BZA1613" s="34"/>
      <c r="BZH1613" s="35"/>
      <c r="BZI1613" s="34"/>
      <c r="BZP1613" s="35"/>
      <c r="BZQ1613" s="34"/>
      <c r="BZX1613" s="35"/>
      <c r="BZY1613" s="34"/>
      <c r="CAF1613" s="35"/>
      <c r="CAG1613" s="34"/>
      <c r="CAN1613" s="35"/>
      <c r="CAO1613" s="34"/>
      <c r="CAV1613" s="35"/>
      <c r="CAW1613" s="34"/>
      <c r="CBD1613" s="35"/>
      <c r="CBE1613" s="34"/>
      <c r="CBL1613" s="35"/>
      <c r="CBM1613" s="34"/>
      <c r="CBT1613" s="35"/>
      <c r="CBU1613" s="34"/>
      <c r="CCB1613" s="35"/>
      <c r="CCC1613" s="34"/>
      <c r="CCJ1613" s="35"/>
      <c r="CCK1613" s="34"/>
      <c r="CCR1613" s="35"/>
      <c r="CCS1613" s="34"/>
      <c r="CCZ1613" s="35"/>
      <c r="CDA1613" s="34"/>
      <c r="CDH1613" s="35"/>
      <c r="CDI1613" s="34"/>
      <c r="CDP1613" s="35"/>
      <c r="CDQ1613" s="34"/>
      <c r="CDX1613" s="35"/>
      <c r="CDY1613" s="34"/>
      <c r="CEF1613" s="35"/>
      <c r="CEG1613" s="34"/>
      <c r="CEN1613" s="35"/>
      <c r="CEO1613" s="34"/>
      <c r="CEV1613" s="35"/>
      <c r="CEW1613" s="34"/>
      <c r="CFD1613" s="35"/>
      <c r="CFE1613" s="34"/>
      <c r="CFL1613" s="35"/>
      <c r="CFM1613" s="34"/>
      <c r="CFT1613" s="35"/>
      <c r="CFU1613" s="34"/>
      <c r="CGB1613" s="35"/>
      <c r="CGC1613" s="34"/>
      <c r="CGJ1613" s="35"/>
      <c r="CGK1613" s="34"/>
      <c r="CGR1613" s="35"/>
      <c r="CGS1613" s="34"/>
      <c r="CGZ1613" s="35"/>
      <c r="CHA1613" s="34"/>
      <c r="CHH1613" s="35"/>
      <c r="CHI1613" s="34"/>
      <c r="CHP1613" s="35"/>
      <c r="CHQ1613" s="34"/>
      <c r="CHX1613" s="35"/>
      <c r="CHY1613" s="34"/>
      <c r="CIF1613" s="35"/>
      <c r="CIG1613" s="34"/>
      <c r="CIN1613" s="35"/>
      <c r="CIO1613" s="34"/>
      <c r="CIV1613" s="35"/>
      <c r="CIW1613" s="34"/>
      <c r="CJD1613" s="35"/>
      <c r="CJE1613" s="34"/>
      <c r="CJL1613" s="35"/>
      <c r="CJM1613" s="34"/>
      <c r="CJT1613" s="35"/>
      <c r="CJU1613" s="34"/>
      <c r="CKB1613" s="35"/>
      <c r="CKC1613" s="34"/>
      <c r="CKJ1613" s="35"/>
      <c r="CKK1613" s="34"/>
      <c r="CKR1613" s="35"/>
      <c r="CKS1613" s="34"/>
      <c r="CKZ1613" s="35"/>
      <c r="CLA1613" s="34"/>
      <c r="CLH1613" s="35"/>
      <c r="CLI1613" s="34"/>
      <c r="CLP1613" s="35"/>
      <c r="CLQ1613" s="34"/>
      <c r="CLX1613" s="35"/>
      <c r="CLY1613" s="34"/>
      <c r="CMF1613" s="35"/>
      <c r="CMG1613" s="34"/>
      <c r="CMN1613" s="35"/>
      <c r="CMO1613" s="34"/>
      <c r="CMV1613" s="35"/>
      <c r="CMW1613" s="34"/>
      <c r="CND1613" s="35"/>
      <c r="CNE1613" s="34"/>
      <c r="CNL1613" s="35"/>
      <c r="CNM1613" s="34"/>
      <c r="CNT1613" s="35"/>
      <c r="CNU1613" s="34"/>
      <c r="COB1613" s="35"/>
      <c r="COC1613" s="34"/>
      <c r="COJ1613" s="35"/>
      <c r="COK1613" s="34"/>
      <c r="COR1613" s="35"/>
      <c r="COS1613" s="34"/>
      <c r="COZ1613" s="35"/>
      <c r="CPA1613" s="34"/>
      <c r="CPH1613" s="35"/>
      <c r="CPI1613" s="34"/>
      <c r="CPP1613" s="35"/>
      <c r="CPQ1613" s="34"/>
      <c r="CPX1613" s="35"/>
      <c r="CPY1613" s="34"/>
      <c r="CQF1613" s="35"/>
      <c r="CQG1613" s="34"/>
      <c r="CQN1613" s="35"/>
      <c r="CQO1613" s="34"/>
      <c r="CQV1613" s="35"/>
      <c r="CQW1613" s="34"/>
      <c r="CRD1613" s="35"/>
      <c r="CRE1613" s="34"/>
      <c r="CRL1613" s="35"/>
      <c r="CRM1613" s="34"/>
      <c r="CRT1613" s="35"/>
      <c r="CRU1613" s="34"/>
      <c r="CSB1613" s="35"/>
      <c r="CSC1613" s="34"/>
      <c r="CSJ1613" s="35"/>
      <c r="CSK1613" s="34"/>
      <c r="CSR1613" s="35"/>
      <c r="CSS1613" s="34"/>
      <c r="CSZ1613" s="35"/>
      <c r="CTA1613" s="34"/>
      <c r="CTH1613" s="35"/>
      <c r="CTI1613" s="34"/>
      <c r="CTP1613" s="35"/>
      <c r="CTQ1613" s="34"/>
      <c r="CTX1613" s="35"/>
      <c r="CTY1613" s="34"/>
      <c r="CUF1613" s="35"/>
      <c r="CUG1613" s="34"/>
      <c r="CUN1613" s="35"/>
      <c r="CUO1613" s="34"/>
      <c r="CUV1613" s="35"/>
      <c r="CUW1613" s="34"/>
      <c r="CVD1613" s="35"/>
      <c r="CVE1613" s="34"/>
      <c r="CVL1613" s="35"/>
      <c r="CVM1613" s="34"/>
      <c r="CVT1613" s="35"/>
      <c r="CVU1613" s="34"/>
      <c r="CWB1613" s="35"/>
      <c r="CWC1613" s="34"/>
      <c r="CWJ1613" s="35"/>
      <c r="CWK1613" s="34"/>
      <c r="CWR1613" s="35"/>
      <c r="CWS1613" s="34"/>
      <c r="CWZ1613" s="35"/>
      <c r="CXA1613" s="34"/>
      <c r="CXH1613" s="35"/>
      <c r="CXI1613" s="34"/>
      <c r="CXP1613" s="35"/>
      <c r="CXQ1613" s="34"/>
      <c r="CXX1613" s="35"/>
      <c r="CXY1613" s="34"/>
      <c r="CYF1613" s="35"/>
      <c r="CYG1613" s="34"/>
      <c r="CYN1613" s="35"/>
      <c r="CYO1613" s="34"/>
      <c r="CYV1613" s="35"/>
      <c r="CYW1613" s="34"/>
      <c r="CZD1613" s="35"/>
      <c r="CZE1613" s="34"/>
      <c r="CZL1613" s="35"/>
      <c r="CZM1613" s="34"/>
      <c r="CZT1613" s="35"/>
      <c r="CZU1613" s="34"/>
      <c r="DAB1613" s="35"/>
      <c r="DAC1613" s="34"/>
      <c r="DAJ1613" s="35"/>
      <c r="DAK1613" s="34"/>
      <c r="DAR1613" s="35"/>
      <c r="DAS1613" s="34"/>
      <c r="DAZ1613" s="35"/>
      <c r="DBA1613" s="34"/>
      <c r="DBH1613" s="35"/>
      <c r="DBI1613" s="34"/>
      <c r="DBP1613" s="35"/>
      <c r="DBQ1613" s="34"/>
      <c r="DBX1613" s="35"/>
      <c r="DBY1613" s="34"/>
      <c r="DCF1613" s="35"/>
      <c r="DCG1613" s="34"/>
      <c r="DCN1613" s="35"/>
      <c r="DCO1613" s="34"/>
      <c r="DCV1613" s="35"/>
      <c r="DCW1613" s="34"/>
      <c r="DDD1613" s="35"/>
      <c r="DDE1613" s="34"/>
      <c r="DDL1613" s="35"/>
      <c r="DDM1613" s="34"/>
      <c r="DDT1613" s="35"/>
      <c r="DDU1613" s="34"/>
      <c r="DEB1613" s="35"/>
      <c r="DEC1613" s="34"/>
      <c r="DEJ1613" s="35"/>
      <c r="DEK1613" s="34"/>
      <c r="DER1613" s="35"/>
      <c r="DES1613" s="34"/>
      <c r="DEZ1613" s="35"/>
      <c r="DFA1613" s="34"/>
      <c r="DFH1613" s="35"/>
      <c r="DFI1613" s="34"/>
      <c r="DFP1613" s="35"/>
      <c r="DFQ1613" s="34"/>
      <c r="DFX1613" s="35"/>
      <c r="DFY1613" s="34"/>
      <c r="DGF1613" s="35"/>
      <c r="DGG1613" s="34"/>
      <c r="DGN1613" s="35"/>
      <c r="DGO1613" s="34"/>
      <c r="DGV1613" s="35"/>
      <c r="DGW1613" s="34"/>
      <c r="DHD1613" s="35"/>
      <c r="DHE1613" s="34"/>
      <c r="DHL1613" s="35"/>
      <c r="DHM1613" s="34"/>
      <c r="DHT1613" s="35"/>
      <c r="DHU1613" s="34"/>
      <c r="DIB1613" s="35"/>
      <c r="DIC1613" s="34"/>
      <c r="DIJ1613" s="35"/>
      <c r="DIK1613" s="34"/>
      <c r="DIR1613" s="35"/>
      <c r="DIS1613" s="34"/>
      <c r="DIZ1613" s="35"/>
      <c r="DJA1613" s="34"/>
      <c r="DJH1613" s="35"/>
      <c r="DJI1613" s="34"/>
      <c r="DJP1613" s="35"/>
      <c r="DJQ1613" s="34"/>
      <c r="DJX1613" s="35"/>
      <c r="DJY1613" s="34"/>
      <c r="DKF1613" s="35"/>
      <c r="DKG1613" s="34"/>
      <c r="DKN1613" s="35"/>
      <c r="DKO1613" s="34"/>
      <c r="DKV1613" s="35"/>
      <c r="DKW1613" s="34"/>
      <c r="DLD1613" s="35"/>
      <c r="DLE1613" s="34"/>
      <c r="DLL1613" s="35"/>
      <c r="DLM1613" s="34"/>
      <c r="DLT1613" s="35"/>
      <c r="DLU1613" s="34"/>
      <c r="DMB1613" s="35"/>
      <c r="DMC1613" s="34"/>
      <c r="DMJ1613" s="35"/>
      <c r="DMK1613" s="34"/>
      <c r="DMR1613" s="35"/>
      <c r="DMS1613" s="34"/>
      <c r="DMZ1613" s="35"/>
      <c r="DNA1613" s="34"/>
      <c r="DNH1613" s="35"/>
      <c r="DNI1613" s="34"/>
      <c r="DNP1613" s="35"/>
      <c r="DNQ1613" s="34"/>
      <c r="DNX1613" s="35"/>
      <c r="DNY1613" s="34"/>
      <c r="DOF1613" s="35"/>
      <c r="DOG1613" s="34"/>
      <c r="DON1613" s="35"/>
      <c r="DOO1613" s="34"/>
      <c r="DOV1613" s="35"/>
      <c r="DOW1613" s="34"/>
      <c r="DPD1613" s="35"/>
      <c r="DPE1613" s="34"/>
      <c r="DPL1613" s="35"/>
      <c r="DPM1613" s="34"/>
      <c r="DPT1613" s="35"/>
      <c r="DPU1613" s="34"/>
      <c r="DQB1613" s="35"/>
      <c r="DQC1613" s="34"/>
      <c r="DQJ1613" s="35"/>
      <c r="DQK1613" s="34"/>
      <c r="DQR1613" s="35"/>
      <c r="DQS1613" s="34"/>
      <c r="DQZ1613" s="35"/>
      <c r="DRA1613" s="34"/>
      <c r="DRH1613" s="35"/>
      <c r="DRI1613" s="34"/>
      <c r="DRP1613" s="35"/>
      <c r="DRQ1613" s="34"/>
      <c r="DRX1613" s="35"/>
      <c r="DRY1613" s="34"/>
      <c r="DSF1613" s="35"/>
      <c r="DSG1613" s="34"/>
      <c r="DSN1613" s="35"/>
      <c r="DSO1613" s="34"/>
      <c r="DSV1613" s="35"/>
      <c r="DSW1613" s="34"/>
      <c r="DTD1613" s="35"/>
      <c r="DTE1613" s="34"/>
      <c r="DTL1613" s="35"/>
      <c r="DTM1613" s="34"/>
      <c r="DTT1613" s="35"/>
      <c r="DTU1613" s="34"/>
      <c r="DUB1613" s="35"/>
      <c r="DUC1613" s="34"/>
      <c r="DUJ1613" s="35"/>
      <c r="DUK1613" s="34"/>
      <c r="DUR1613" s="35"/>
      <c r="DUS1613" s="34"/>
      <c r="DUZ1613" s="35"/>
      <c r="DVA1613" s="34"/>
      <c r="DVH1613" s="35"/>
      <c r="DVI1613" s="34"/>
      <c r="DVP1613" s="35"/>
      <c r="DVQ1613" s="34"/>
      <c r="DVX1613" s="35"/>
      <c r="DVY1613" s="34"/>
      <c r="DWF1613" s="35"/>
      <c r="DWG1613" s="34"/>
      <c r="DWN1613" s="35"/>
      <c r="DWO1613" s="34"/>
      <c r="DWV1613" s="35"/>
      <c r="DWW1613" s="34"/>
      <c r="DXD1613" s="35"/>
      <c r="DXE1613" s="34"/>
      <c r="DXL1613" s="35"/>
      <c r="DXM1613" s="34"/>
      <c r="DXT1613" s="35"/>
      <c r="DXU1613" s="34"/>
      <c r="DYB1613" s="35"/>
      <c r="DYC1613" s="34"/>
      <c r="DYJ1613" s="35"/>
      <c r="DYK1613" s="34"/>
      <c r="DYR1613" s="35"/>
      <c r="DYS1613" s="34"/>
      <c r="DYZ1613" s="35"/>
      <c r="DZA1613" s="34"/>
      <c r="DZH1613" s="35"/>
      <c r="DZI1613" s="34"/>
      <c r="DZP1613" s="35"/>
      <c r="DZQ1613" s="34"/>
      <c r="DZX1613" s="35"/>
      <c r="DZY1613" s="34"/>
      <c r="EAF1613" s="35"/>
      <c r="EAG1613" s="34"/>
      <c r="EAN1613" s="35"/>
      <c r="EAO1613" s="34"/>
      <c r="EAV1613" s="35"/>
      <c r="EAW1613" s="34"/>
      <c r="EBD1613" s="35"/>
      <c r="EBE1613" s="34"/>
      <c r="EBL1613" s="35"/>
      <c r="EBM1613" s="34"/>
      <c r="EBT1613" s="35"/>
      <c r="EBU1613" s="34"/>
      <c r="ECB1613" s="35"/>
      <c r="ECC1613" s="34"/>
      <c r="ECJ1613" s="35"/>
      <c r="ECK1613" s="34"/>
      <c r="ECR1613" s="35"/>
      <c r="ECS1613" s="34"/>
      <c r="ECZ1613" s="35"/>
      <c r="EDA1613" s="34"/>
      <c r="EDH1613" s="35"/>
      <c r="EDI1613" s="34"/>
      <c r="EDP1613" s="35"/>
      <c r="EDQ1613" s="34"/>
      <c r="EDX1613" s="35"/>
      <c r="EDY1613" s="34"/>
      <c r="EEF1613" s="35"/>
      <c r="EEG1613" s="34"/>
      <c r="EEN1613" s="35"/>
      <c r="EEO1613" s="34"/>
      <c r="EEV1613" s="35"/>
      <c r="EEW1613" s="34"/>
      <c r="EFD1613" s="35"/>
      <c r="EFE1613" s="34"/>
      <c r="EFL1613" s="35"/>
      <c r="EFM1613" s="34"/>
      <c r="EFT1613" s="35"/>
      <c r="EFU1613" s="34"/>
      <c r="EGB1613" s="35"/>
      <c r="EGC1613" s="34"/>
      <c r="EGJ1613" s="35"/>
      <c r="EGK1613" s="34"/>
      <c r="EGR1613" s="35"/>
      <c r="EGS1613" s="34"/>
      <c r="EGZ1613" s="35"/>
      <c r="EHA1613" s="34"/>
      <c r="EHH1613" s="35"/>
      <c r="EHI1613" s="34"/>
      <c r="EHP1613" s="35"/>
      <c r="EHQ1613" s="34"/>
      <c r="EHX1613" s="35"/>
      <c r="EHY1613" s="34"/>
      <c r="EIF1613" s="35"/>
      <c r="EIG1613" s="34"/>
      <c r="EIN1613" s="35"/>
      <c r="EIO1613" s="34"/>
      <c r="EIV1613" s="35"/>
      <c r="EIW1613" s="34"/>
      <c r="EJD1613" s="35"/>
      <c r="EJE1613" s="34"/>
      <c r="EJL1613" s="35"/>
      <c r="EJM1613" s="34"/>
      <c r="EJT1613" s="35"/>
      <c r="EJU1613" s="34"/>
      <c r="EKB1613" s="35"/>
      <c r="EKC1613" s="34"/>
      <c r="EKJ1613" s="35"/>
      <c r="EKK1613" s="34"/>
      <c r="EKR1613" s="35"/>
      <c r="EKS1613" s="34"/>
      <c r="EKZ1613" s="35"/>
      <c r="ELA1613" s="34"/>
      <c r="ELH1613" s="35"/>
      <c r="ELI1613" s="34"/>
      <c r="ELP1613" s="35"/>
      <c r="ELQ1613" s="34"/>
      <c r="ELX1613" s="35"/>
      <c r="ELY1613" s="34"/>
      <c r="EMF1613" s="35"/>
      <c r="EMG1613" s="34"/>
      <c r="EMN1613" s="35"/>
      <c r="EMO1613" s="34"/>
      <c r="EMV1613" s="35"/>
      <c r="EMW1613" s="34"/>
      <c r="END1613" s="35"/>
      <c r="ENE1613" s="34"/>
      <c r="ENL1613" s="35"/>
      <c r="ENM1613" s="34"/>
      <c r="ENT1613" s="35"/>
      <c r="ENU1613" s="34"/>
      <c r="EOB1613" s="35"/>
      <c r="EOC1613" s="34"/>
      <c r="EOJ1613" s="35"/>
      <c r="EOK1613" s="34"/>
      <c r="EOR1613" s="35"/>
      <c r="EOS1613" s="34"/>
      <c r="EOZ1613" s="35"/>
      <c r="EPA1613" s="34"/>
      <c r="EPH1613" s="35"/>
      <c r="EPI1613" s="34"/>
      <c r="EPP1613" s="35"/>
      <c r="EPQ1613" s="34"/>
      <c r="EPX1613" s="35"/>
      <c r="EPY1613" s="34"/>
      <c r="EQF1613" s="35"/>
      <c r="EQG1613" s="34"/>
      <c r="EQN1613" s="35"/>
      <c r="EQO1613" s="34"/>
      <c r="EQV1613" s="35"/>
      <c r="EQW1613" s="34"/>
      <c r="ERD1613" s="35"/>
      <c r="ERE1613" s="34"/>
      <c r="ERL1613" s="35"/>
      <c r="ERM1613" s="34"/>
      <c r="ERT1613" s="35"/>
      <c r="ERU1613" s="34"/>
      <c r="ESB1613" s="35"/>
      <c r="ESC1613" s="34"/>
      <c r="ESJ1613" s="35"/>
      <c r="ESK1613" s="34"/>
      <c r="ESR1613" s="35"/>
      <c r="ESS1613" s="34"/>
      <c r="ESZ1613" s="35"/>
      <c r="ETA1613" s="34"/>
      <c r="ETH1613" s="35"/>
      <c r="ETI1613" s="34"/>
      <c r="ETP1613" s="35"/>
      <c r="ETQ1613" s="34"/>
      <c r="ETX1613" s="35"/>
      <c r="ETY1613" s="34"/>
      <c r="EUF1613" s="35"/>
      <c r="EUG1613" s="34"/>
      <c r="EUN1613" s="35"/>
      <c r="EUO1613" s="34"/>
      <c r="EUV1613" s="35"/>
      <c r="EUW1613" s="34"/>
      <c r="EVD1613" s="35"/>
      <c r="EVE1613" s="34"/>
      <c r="EVL1613" s="35"/>
      <c r="EVM1613" s="34"/>
      <c r="EVT1613" s="35"/>
      <c r="EVU1613" s="34"/>
      <c r="EWB1613" s="35"/>
      <c r="EWC1613" s="34"/>
      <c r="EWJ1613" s="35"/>
      <c r="EWK1613" s="34"/>
      <c r="EWR1613" s="35"/>
      <c r="EWS1613" s="34"/>
      <c r="EWZ1613" s="35"/>
      <c r="EXA1613" s="34"/>
      <c r="EXH1613" s="35"/>
      <c r="EXI1613" s="34"/>
      <c r="EXP1613" s="35"/>
      <c r="EXQ1613" s="34"/>
      <c r="EXX1613" s="35"/>
      <c r="EXY1613" s="34"/>
      <c r="EYF1613" s="35"/>
      <c r="EYG1613" s="34"/>
      <c r="EYN1613" s="35"/>
      <c r="EYO1613" s="34"/>
      <c r="EYV1613" s="35"/>
      <c r="EYW1613" s="34"/>
      <c r="EZD1613" s="35"/>
      <c r="EZE1613" s="34"/>
      <c r="EZL1613" s="35"/>
      <c r="EZM1613" s="34"/>
      <c r="EZT1613" s="35"/>
      <c r="EZU1613" s="34"/>
      <c r="FAB1613" s="35"/>
      <c r="FAC1613" s="34"/>
      <c r="FAJ1613" s="35"/>
      <c r="FAK1613" s="34"/>
      <c r="FAR1613" s="35"/>
      <c r="FAS1613" s="34"/>
      <c r="FAZ1613" s="35"/>
      <c r="FBA1613" s="34"/>
      <c r="FBH1613" s="35"/>
      <c r="FBI1613" s="34"/>
      <c r="FBP1613" s="35"/>
      <c r="FBQ1613" s="34"/>
      <c r="FBX1613" s="35"/>
      <c r="FBY1613" s="34"/>
      <c r="FCF1613" s="35"/>
      <c r="FCG1613" s="34"/>
      <c r="FCN1613" s="35"/>
      <c r="FCO1613" s="34"/>
      <c r="FCV1613" s="35"/>
      <c r="FCW1613" s="34"/>
      <c r="FDD1613" s="35"/>
      <c r="FDE1613" s="34"/>
      <c r="FDL1613" s="35"/>
      <c r="FDM1613" s="34"/>
      <c r="FDT1613" s="35"/>
      <c r="FDU1613" s="34"/>
      <c r="FEB1613" s="35"/>
      <c r="FEC1613" s="34"/>
      <c r="FEJ1613" s="35"/>
      <c r="FEK1613" s="34"/>
      <c r="FER1613" s="35"/>
      <c r="FES1613" s="34"/>
      <c r="FEZ1613" s="35"/>
      <c r="FFA1613" s="34"/>
      <c r="FFH1613" s="35"/>
      <c r="FFI1613" s="34"/>
      <c r="FFP1613" s="35"/>
      <c r="FFQ1613" s="34"/>
      <c r="FFX1613" s="35"/>
      <c r="FFY1613" s="34"/>
      <c r="FGF1613" s="35"/>
      <c r="FGG1613" s="34"/>
      <c r="FGN1613" s="35"/>
      <c r="FGO1613" s="34"/>
      <c r="FGV1613" s="35"/>
      <c r="FGW1613" s="34"/>
      <c r="FHD1613" s="35"/>
      <c r="FHE1613" s="34"/>
      <c r="FHL1613" s="35"/>
      <c r="FHM1613" s="34"/>
      <c r="FHT1613" s="35"/>
      <c r="FHU1613" s="34"/>
      <c r="FIB1613" s="35"/>
      <c r="FIC1613" s="34"/>
      <c r="FIJ1613" s="35"/>
      <c r="FIK1613" s="34"/>
      <c r="FIR1613" s="35"/>
      <c r="FIS1613" s="34"/>
      <c r="FIZ1613" s="35"/>
      <c r="FJA1613" s="34"/>
      <c r="FJH1613" s="35"/>
      <c r="FJI1613" s="34"/>
      <c r="FJP1613" s="35"/>
      <c r="FJQ1613" s="34"/>
      <c r="FJX1613" s="35"/>
      <c r="FJY1613" s="34"/>
      <c r="FKF1613" s="35"/>
      <c r="FKG1613" s="34"/>
      <c r="FKN1613" s="35"/>
      <c r="FKO1613" s="34"/>
      <c r="FKV1613" s="35"/>
      <c r="FKW1613" s="34"/>
      <c r="FLD1613" s="35"/>
      <c r="FLE1613" s="34"/>
      <c r="FLL1613" s="35"/>
      <c r="FLM1613" s="34"/>
      <c r="FLT1613" s="35"/>
      <c r="FLU1613" s="34"/>
      <c r="FMB1613" s="35"/>
      <c r="FMC1613" s="34"/>
      <c r="FMJ1613" s="35"/>
      <c r="FMK1613" s="34"/>
      <c r="FMR1613" s="35"/>
      <c r="FMS1613" s="34"/>
      <c r="FMZ1613" s="35"/>
      <c r="FNA1613" s="34"/>
      <c r="FNH1613" s="35"/>
      <c r="FNI1613" s="34"/>
      <c r="FNP1613" s="35"/>
      <c r="FNQ1613" s="34"/>
      <c r="FNX1613" s="35"/>
      <c r="FNY1613" s="34"/>
      <c r="FOF1613" s="35"/>
      <c r="FOG1613" s="34"/>
      <c r="FON1613" s="35"/>
      <c r="FOO1613" s="34"/>
      <c r="FOV1613" s="35"/>
      <c r="FOW1613" s="34"/>
      <c r="FPD1613" s="35"/>
      <c r="FPE1613" s="34"/>
      <c r="FPL1613" s="35"/>
      <c r="FPM1613" s="34"/>
      <c r="FPT1613" s="35"/>
      <c r="FPU1613" s="34"/>
      <c r="FQB1613" s="35"/>
      <c r="FQC1613" s="34"/>
      <c r="FQJ1613" s="35"/>
      <c r="FQK1613" s="34"/>
      <c r="FQR1613" s="35"/>
      <c r="FQS1613" s="34"/>
      <c r="FQZ1613" s="35"/>
      <c r="FRA1613" s="34"/>
      <c r="FRH1613" s="35"/>
      <c r="FRI1613" s="34"/>
      <c r="FRP1613" s="35"/>
      <c r="FRQ1613" s="34"/>
      <c r="FRX1613" s="35"/>
      <c r="FRY1613" s="34"/>
      <c r="FSF1613" s="35"/>
      <c r="FSG1613" s="34"/>
      <c r="FSN1613" s="35"/>
      <c r="FSO1613" s="34"/>
      <c r="FSV1613" s="35"/>
      <c r="FSW1613" s="34"/>
      <c r="FTD1613" s="35"/>
      <c r="FTE1613" s="34"/>
      <c r="FTL1613" s="35"/>
      <c r="FTM1613" s="34"/>
      <c r="FTT1613" s="35"/>
      <c r="FTU1613" s="34"/>
      <c r="FUB1613" s="35"/>
      <c r="FUC1613" s="34"/>
      <c r="FUJ1613" s="35"/>
      <c r="FUK1613" s="34"/>
      <c r="FUR1613" s="35"/>
      <c r="FUS1613" s="34"/>
      <c r="FUZ1613" s="35"/>
      <c r="FVA1613" s="34"/>
      <c r="FVH1613" s="35"/>
      <c r="FVI1613" s="34"/>
      <c r="FVP1613" s="35"/>
      <c r="FVQ1613" s="34"/>
      <c r="FVX1613" s="35"/>
      <c r="FVY1613" s="34"/>
      <c r="FWF1613" s="35"/>
      <c r="FWG1613" s="34"/>
      <c r="FWN1613" s="35"/>
      <c r="FWO1613" s="34"/>
      <c r="FWV1613" s="35"/>
      <c r="FWW1613" s="34"/>
      <c r="FXD1613" s="35"/>
      <c r="FXE1613" s="34"/>
      <c r="FXL1613" s="35"/>
      <c r="FXM1613" s="34"/>
      <c r="FXT1613" s="35"/>
      <c r="FXU1613" s="34"/>
      <c r="FYB1613" s="35"/>
      <c r="FYC1613" s="34"/>
      <c r="FYJ1613" s="35"/>
      <c r="FYK1613" s="34"/>
      <c r="FYR1613" s="35"/>
      <c r="FYS1613" s="34"/>
      <c r="FYZ1613" s="35"/>
      <c r="FZA1613" s="34"/>
      <c r="FZH1613" s="35"/>
      <c r="FZI1613" s="34"/>
      <c r="FZP1613" s="35"/>
      <c r="FZQ1613" s="34"/>
      <c r="FZX1613" s="35"/>
      <c r="FZY1613" s="34"/>
      <c r="GAF1613" s="35"/>
      <c r="GAG1613" s="34"/>
      <c r="GAN1613" s="35"/>
      <c r="GAO1613" s="34"/>
      <c r="GAV1613" s="35"/>
      <c r="GAW1613" s="34"/>
      <c r="GBD1613" s="35"/>
      <c r="GBE1613" s="34"/>
      <c r="GBL1613" s="35"/>
      <c r="GBM1613" s="34"/>
      <c r="GBT1613" s="35"/>
      <c r="GBU1613" s="34"/>
      <c r="GCB1613" s="35"/>
      <c r="GCC1613" s="34"/>
      <c r="GCJ1613" s="35"/>
      <c r="GCK1613" s="34"/>
      <c r="GCR1613" s="35"/>
      <c r="GCS1613" s="34"/>
      <c r="GCZ1613" s="35"/>
      <c r="GDA1613" s="34"/>
      <c r="GDH1613" s="35"/>
      <c r="GDI1613" s="34"/>
      <c r="GDP1613" s="35"/>
      <c r="GDQ1613" s="34"/>
      <c r="GDX1613" s="35"/>
      <c r="GDY1613" s="34"/>
      <c r="GEF1613" s="35"/>
      <c r="GEG1613" s="34"/>
      <c r="GEN1613" s="35"/>
      <c r="GEO1613" s="34"/>
      <c r="GEV1613" s="35"/>
      <c r="GEW1613" s="34"/>
      <c r="GFD1613" s="35"/>
      <c r="GFE1613" s="34"/>
      <c r="GFL1613" s="35"/>
      <c r="GFM1613" s="34"/>
      <c r="GFT1613" s="35"/>
      <c r="GFU1613" s="34"/>
      <c r="GGB1613" s="35"/>
      <c r="GGC1613" s="34"/>
      <c r="GGJ1613" s="35"/>
      <c r="GGK1613" s="34"/>
      <c r="GGR1613" s="35"/>
      <c r="GGS1613" s="34"/>
      <c r="GGZ1613" s="35"/>
      <c r="GHA1613" s="34"/>
      <c r="GHH1613" s="35"/>
      <c r="GHI1613" s="34"/>
      <c r="GHP1613" s="35"/>
      <c r="GHQ1613" s="34"/>
      <c r="GHX1613" s="35"/>
      <c r="GHY1613" s="34"/>
      <c r="GIF1613" s="35"/>
      <c r="GIG1613" s="34"/>
      <c r="GIN1613" s="35"/>
      <c r="GIO1613" s="34"/>
      <c r="GIV1613" s="35"/>
      <c r="GIW1613" s="34"/>
      <c r="GJD1613" s="35"/>
      <c r="GJE1613" s="34"/>
      <c r="GJL1613" s="35"/>
      <c r="GJM1613" s="34"/>
      <c r="GJT1613" s="35"/>
      <c r="GJU1613" s="34"/>
      <c r="GKB1613" s="35"/>
      <c r="GKC1613" s="34"/>
      <c r="GKJ1613" s="35"/>
      <c r="GKK1613" s="34"/>
      <c r="GKR1613" s="35"/>
      <c r="GKS1613" s="34"/>
      <c r="GKZ1613" s="35"/>
      <c r="GLA1613" s="34"/>
      <c r="GLH1613" s="35"/>
      <c r="GLI1613" s="34"/>
      <c r="GLP1613" s="35"/>
      <c r="GLQ1613" s="34"/>
      <c r="GLX1613" s="35"/>
      <c r="GLY1613" s="34"/>
      <c r="GMF1613" s="35"/>
      <c r="GMG1613" s="34"/>
      <c r="GMN1613" s="35"/>
      <c r="GMO1613" s="34"/>
      <c r="GMV1613" s="35"/>
      <c r="GMW1613" s="34"/>
      <c r="GND1613" s="35"/>
      <c r="GNE1613" s="34"/>
      <c r="GNL1613" s="35"/>
      <c r="GNM1613" s="34"/>
      <c r="GNT1613" s="35"/>
      <c r="GNU1613" s="34"/>
      <c r="GOB1613" s="35"/>
      <c r="GOC1613" s="34"/>
      <c r="GOJ1613" s="35"/>
      <c r="GOK1613" s="34"/>
      <c r="GOR1613" s="35"/>
      <c r="GOS1613" s="34"/>
      <c r="GOZ1613" s="35"/>
      <c r="GPA1613" s="34"/>
      <c r="GPH1613" s="35"/>
      <c r="GPI1613" s="34"/>
      <c r="GPP1613" s="35"/>
      <c r="GPQ1613" s="34"/>
      <c r="GPX1613" s="35"/>
      <c r="GPY1613" s="34"/>
      <c r="GQF1613" s="35"/>
      <c r="GQG1613" s="34"/>
      <c r="GQN1613" s="35"/>
      <c r="GQO1613" s="34"/>
      <c r="GQV1613" s="35"/>
      <c r="GQW1613" s="34"/>
      <c r="GRD1613" s="35"/>
      <c r="GRE1613" s="34"/>
      <c r="GRL1613" s="35"/>
      <c r="GRM1613" s="34"/>
      <c r="GRT1613" s="35"/>
      <c r="GRU1613" s="34"/>
      <c r="GSB1613" s="35"/>
      <c r="GSC1613" s="34"/>
      <c r="GSJ1613" s="35"/>
      <c r="GSK1613" s="34"/>
      <c r="GSR1613" s="35"/>
      <c r="GSS1613" s="34"/>
      <c r="GSZ1613" s="35"/>
      <c r="GTA1613" s="34"/>
      <c r="GTH1613" s="35"/>
      <c r="GTI1613" s="34"/>
      <c r="GTP1613" s="35"/>
      <c r="GTQ1613" s="34"/>
      <c r="GTX1613" s="35"/>
      <c r="GTY1613" s="34"/>
      <c r="GUF1613" s="35"/>
      <c r="GUG1613" s="34"/>
      <c r="GUN1613" s="35"/>
      <c r="GUO1613" s="34"/>
      <c r="GUV1613" s="35"/>
      <c r="GUW1613" s="34"/>
      <c r="GVD1613" s="35"/>
      <c r="GVE1613" s="34"/>
      <c r="GVL1613" s="35"/>
      <c r="GVM1613" s="34"/>
      <c r="GVT1613" s="35"/>
      <c r="GVU1613" s="34"/>
      <c r="GWB1613" s="35"/>
      <c r="GWC1613" s="34"/>
      <c r="GWJ1613" s="35"/>
      <c r="GWK1613" s="34"/>
      <c r="GWR1613" s="35"/>
      <c r="GWS1613" s="34"/>
      <c r="GWZ1613" s="35"/>
      <c r="GXA1613" s="34"/>
      <c r="GXH1613" s="35"/>
      <c r="GXI1613" s="34"/>
      <c r="GXP1613" s="35"/>
      <c r="GXQ1613" s="34"/>
      <c r="GXX1613" s="35"/>
      <c r="GXY1613" s="34"/>
      <c r="GYF1613" s="35"/>
      <c r="GYG1613" s="34"/>
      <c r="GYN1613" s="35"/>
      <c r="GYO1613" s="34"/>
      <c r="GYV1613" s="35"/>
      <c r="GYW1613" s="34"/>
      <c r="GZD1613" s="35"/>
      <c r="GZE1613" s="34"/>
      <c r="GZL1613" s="35"/>
      <c r="GZM1613" s="34"/>
      <c r="GZT1613" s="35"/>
      <c r="GZU1613" s="34"/>
      <c r="HAB1613" s="35"/>
      <c r="HAC1613" s="34"/>
      <c r="HAJ1613" s="35"/>
      <c r="HAK1613" s="34"/>
      <c r="HAR1613" s="35"/>
      <c r="HAS1613" s="34"/>
      <c r="HAZ1613" s="35"/>
      <c r="HBA1613" s="34"/>
      <c r="HBH1613" s="35"/>
      <c r="HBI1613" s="34"/>
      <c r="HBP1613" s="35"/>
      <c r="HBQ1613" s="34"/>
      <c r="HBX1613" s="35"/>
      <c r="HBY1613" s="34"/>
      <c r="HCF1613" s="35"/>
      <c r="HCG1613" s="34"/>
      <c r="HCN1613" s="35"/>
      <c r="HCO1613" s="34"/>
      <c r="HCV1613" s="35"/>
      <c r="HCW1613" s="34"/>
      <c r="HDD1613" s="35"/>
      <c r="HDE1613" s="34"/>
      <c r="HDL1613" s="35"/>
      <c r="HDM1613" s="34"/>
      <c r="HDT1613" s="35"/>
      <c r="HDU1613" s="34"/>
      <c r="HEB1613" s="35"/>
      <c r="HEC1613" s="34"/>
      <c r="HEJ1613" s="35"/>
      <c r="HEK1613" s="34"/>
      <c r="HER1613" s="35"/>
      <c r="HES1613" s="34"/>
      <c r="HEZ1613" s="35"/>
      <c r="HFA1613" s="34"/>
      <c r="HFH1613" s="35"/>
      <c r="HFI1613" s="34"/>
      <c r="HFP1613" s="35"/>
      <c r="HFQ1613" s="34"/>
      <c r="HFX1613" s="35"/>
      <c r="HFY1613" s="34"/>
      <c r="HGF1613" s="35"/>
      <c r="HGG1613" s="34"/>
      <c r="HGN1613" s="35"/>
      <c r="HGO1613" s="34"/>
      <c r="HGV1613" s="35"/>
      <c r="HGW1613" s="34"/>
      <c r="HHD1613" s="35"/>
      <c r="HHE1613" s="34"/>
      <c r="HHL1613" s="35"/>
      <c r="HHM1613" s="34"/>
      <c r="HHT1613" s="35"/>
      <c r="HHU1613" s="34"/>
      <c r="HIB1613" s="35"/>
      <c r="HIC1613" s="34"/>
      <c r="HIJ1613" s="35"/>
      <c r="HIK1613" s="34"/>
      <c r="HIR1613" s="35"/>
      <c r="HIS1613" s="34"/>
      <c r="HIZ1613" s="35"/>
      <c r="HJA1613" s="34"/>
      <c r="HJH1613" s="35"/>
      <c r="HJI1613" s="34"/>
      <c r="HJP1613" s="35"/>
      <c r="HJQ1613" s="34"/>
      <c r="HJX1613" s="35"/>
      <c r="HJY1613" s="34"/>
      <c r="HKF1613" s="35"/>
      <c r="HKG1613" s="34"/>
      <c r="HKN1613" s="35"/>
      <c r="HKO1613" s="34"/>
      <c r="HKV1613" s="35"/>
      <c r="HKW1613" s="34"/>
      <c r="HLD1613" s="35"/>
      <c r="HLE1613" s="34"/>
      <c r="HLL1613" s="35"/>
      <c r="HLM1613" s="34"/>
      <c r="HLT1613" s="35"/>
      <c r="HLU1613" s="34"/>
      <c r="HMB1613" s="35"/>
      <c r="HMC1613" s="34"/>
      <c r="HMJ1613" s="35"/>
      <c r="HMK1613" s="34"/>
      <c r="HMR1613" s="35"/>
      <c r="HMS1613" s="34"/>
      <c r="HMZ1613" s="35"/>
      <c r="HNA1613" s="34"/>
      <c r="HNH1613" s="35"/>
      <c r="HNI1613" s="34"/>
      <c r="HNP1613" s="35"/>
      <c r="HNQ1613" s="34"/>
      <c r="HNX1613" s="35"/>
      <c r="HNY1613" s="34"/>
      <c r="HOF1613" s="35"/>
      <c r="HOG1613" s="34"/>
      <c r="HON1613" s="35"/>
      <c r="HOO1613" s="34"/>
      <c r="HOV1613" s="35"/>
      <c r="HOW1613" s="34"/>
      <c r="HPD1613" s="35"/>
      <c r="HPE1613" s="34"/>
      <c r="HPL1613" s="35"/>
      <c r="HPM1613" s="34"/>
      <c r="HPT1613" s="35"/>
      <c r="HPU1613" s="34"/>
      <c r="HQB1613" s="35"/>
      <c r="HQC1613" s="34"/>
      <c r="HQJ1613" s="35"/>
      <c r="HQK1613" s="34"/>
      <c r="HQR1613" s="35"/>
      <c r="HQS1613" s="34"/>
      <c r="HQZ1613" s="35"/>
      <c r="HRA1613" s="34"/>
      <c r="HRH1613" s="35"/>
      <c r="HRI1613" s="34"/>
      <c r="HRP1613" s="35"/>
      <c r="HRQ1613" s="34"/>
      <c r="HRX1613" s="35"/>
      <c r="HRY1613" s="34"/>
      <c r="HSF1613" s="35"/>
      <c r="HSG1613" s="34"/>
      <c r="HSN1613" s="35"/>
      <c r="HSO1613" s="34"/>
      <c r="HSV1613" s="35"/>
      <c r="HSW1613" s="34"/>
      <c r="HTD1613" s="35"/>
      <c r="HTE1613" s="34"/>
      <c r="HTL1613" s="35"/>
      <c r="HTM1613" s="34"/>
      <c r="HTT1613" s="35"/>
      <c r="HTU1613" s="34"/>
      <c r="HUB1613" s="35"/>
      <c r="HUC1613" s="34"/>
      <c r="HUJ1613" s="35"/>
      <c r="HUK1613" s="34"/>
      <c r="HUR1613" s="35"/>
      <c r="HUS1613" s="34"/>
      <c r="HUZ1613" s="35"/>
      <c r="HVA1613" s="34"/>
      <c r="HVH1613" s="35"/>
      <c r="HVI1613" s="34"/>
      <c r="HVP1613" s="35"/>
      <c r="HVQ1613" s="34"/>
      <c r="HVX1613" s="35"/>
      <c r="HVY1613" s="34"/>
      <c r="HWF1613" s="35"/>
      <c r="HWG1613" s="34"/>
      <c r="HWN1613" s="35"/>
      <c r="HWO1613" s="34"/>
      <c r="HWV1613" s="35"/>
      <c r="HWW1613" s="34"/>
      <c r="HXD1613" s="35"/>
      <c r="HXE1613" s="34"/>
      <c r="HXL1613" s="35"/>
      <c r="HXM1613" s="34"/>
      <c r="HXT1613" s="35"/>
      <c r="HXU1613" s="34"/>
      <c r="HYB1613" s="35"/>
      <c r="HYC1613" s="34"/>
      <c r="HYJ1613" s="35"/>
      <c r="HYK1613" s="34"/>
      <c r="HYR1613" s="35"/>
      <c r="HYS1613" s="34"/>
      <c r="HYZ1613" s="35"/>
      <c r="HZA1613" s="34"/>
      <c r="HZH1613" s="35"/>
      <c r="HZI1613" s="34"/>
      <c r="HZP1613" s="35"/>
      <c r="HZQ1613" s="34"/>
      <c r="HZX1613" s="35"/>
      <c r="HZY1613" s="34"/>
      <c r="IAF1613" s="35"/>
      <c r="IAG1613" s="34"/>
      <c r="IAN1613" s="35"/>
      <c r="IAO1613" s="34"/>
      <c r="IAV1613" s="35"/>
      <c r="IAW1613" s="34"/>
      <c r="IBD1613" s="35"/>
      <c r="IBE1613" s="34"/>
      <c r="IBL1613" s="35"/>
      <c r="IBM1613" s="34"/>
      <c r="IBT1613" s="35"/>
      <c r="IBU1613" s="34"/>
      <c r="ICB1613" s="35"/>
      <c r="ICC1613" s="34"/>
      <c r="ICJ1613" s="35"/>
      <c r="ICK1613" s="34"/>
      <c r="ICR1613" s="35"/>
      <c r="ICS1613" s="34"/>
      <c r="ICZ1613" s="35"/>
      <c r="IDA1613" s="34"/>
      <c r="IDH1613" s="35"/>
      <c r="IDI1613" s="34"/>
      <c r="IDP1613" s="35"/>
      <c r="IDQ1613" s="34"/>
      <c r="IDX1613" s="35"/>
      <c r="IDY1613" s="34"/>
      <c r="IEF1613" s="35"/>
      <c r="IEG1613" s="34"/>
      <c r="IEN1613" s="35"/>
      <c r="IEO1613" s="34"/>
      <c r="IEV1613" s="35"/>
      <c r="IEW1613" s="34"/>
      <c r="IFD1613" s="35"/>
      <c r="IFE1613" s="34"/>
      <c r="IFL1613" s="35"/>
      <c r="IFM1613" s="34"/>
      <c r="IFT1613" s="35"/>
      <c r="IFU1613" s="34"/>
      <c r="IGB1613" s="35"/>
      <c r="IGC1613" s="34"/>
      <c r="IGJ1613" s="35"/>
      <c r="IGK1613" s="34"/>
      <c r="IGR1613" s="35"/>
      <c r="IGS1613" s="34"/>
      <c r="IGZ1613" s="35"/>
      <c r="IHA1613" s="34"/>
      <c r="IHH1613" s="35"/>
      <c r="IHI1613" s="34"/>
      <c r="IHP1613" s="35"/>
      <c r="IHQ1613" s="34"/>
      <c r="IHX1613" s="35"/>
      <c r="IHY1613" s="34"/>
      <c r="IIF1613" s="35"/>
      <c r="IIG1613" s="34"/>
      <c r="IIN1613" s="35"/>
      <c r="IIO1613" s="34"/>
      <c r="IIV1613" s="35"/>
      <c r="IIW1613" s="34"/>
      <c r="IJD1613" s="35"/>
      <c r="IJE1613" s="34"/>
      <c r="IJL1613" s="35"/>
      <c r="IJM1613" s="34"/>
      <c r="IJT1613" s="35"/>
      <c r="IJU1613" s="34"/>
      <c r="IKB1613" s="35"/>
      <c r="IKC1613" s="34"/>
      <c r="IKJ1613" s="35"/>
      <c r="IKK1613" s="34"/>
      <c r="IKR1613" s="35"/>
      <c r="IKS1613" s="34"/>
      <c r="IKZ1613" s="35"/>
      <c r="ILA1613" s="34"/>
      <c r="ILH1613" s="35"/>
      <c r="ILI1613" s="34"/>
      <c r="ILP1613" s="35"/>
      <c r="ILQ1613" s="34"/>
      <c r="ILX1613" s="35"/>
      <c r="ILY1613" s="34"/>
      <c r="IMF1613" s="35"/>
      <c r="IMG1613" s="34"/>
      <c r="IMN1613" s="35"/>
      <c r="IMO1613" s="34"/>
      <c r="IMV1613" s="35"/>
      <c r="IMW1613" s="34"/>
      <c r="IND1613" s="35"/>
      <c r="INE1613" s="34"/>
      <c r="INL1613" s="35"/>
      <c r="INM1613" s="34"/>
      <c r="INT1613" s="35"/>
      <c r="INU1613" s="34"/>
      <c r="IOB1613" s="35"/>
      <c r="IOC1613" s="34"/>
      <c r="IOJ1613" s="35"/>
      <c r="IOK1613" s="34"/>
      <c r="IOR1613" s="35"/>
      <c r="IOS1613" s="34"/>
      <c r="IOZ1613" s="35"/>
      <c r="IPA1613" s="34"/>
      <c r="IPH1613" s="35"/>
      <c r="IPI1613" s="34"/>
      <c r="IPP1613" s="35"/>
      <c r="IPQ1613" s="34"/>
      <c r="IPX1613" s="35"/>
      <c r="IPY1613" s="34"/>
      <c r="IQF1613" s="35"/>
      <c r="IQG1613" s="34"/>
      <c r="IQN1613" s="35"/>
      <c r="IQO1613" s="34"/>
      <c r="IQV1613" s="35"/>
      <c r="IQW1613" s="34"/>
      <c r="IRD1613" s="35"/>
      <c r="IRE1613" s="34"/>
      <c r="IRL1613" s="35"/>
      <c r="IRM1613" s="34"/>
      <c r="IRT1613" s="35"/>
      <c r="IRU1613" s="34"/>
      <c r="ISB1613" s="35"/>
      <c r="ISC1613" s="34"/>
      <c r="ISJ1613" s="35"/>
      <c r="ISK1613" s="34"/>
      <c r="ISR1613" s="35"/>
      <c r="ISS1613" s="34"/>
      <c r="ISZ1613" s="35"/>
      <c r="ITA1613" s="34"/>
      <c r="ITH1613" s="35"/>
      <c r="ITI1613" s="34"/>
      <c r="ITP1613" s="35"/>
      <c r="ITQ1613" s="34"/>
      <c r="ITX1613" s="35"/>
      <c r="ITY1613" s="34"/>
      <c r="IUF1613" s="35"/>
      <c r="IUG1613" s="34"/>
      <c r="IUN1613" s="35"/>
      <c r="IUO1613" s="34"/>
      <c r="IUV1613" s="35"/>
      <c r="IUW1613" s="34"/>
      <c r="IVD1613" s="35"/>
      <c r="IVE1613" s="34"/>
      <c r="IVL1613" s="35"/>
      <c r="IVM1613" s="34"/>
      <c r="IVT1613" s="35"/>
      <c r="IVU1613" s="34"/>
      <c r="IWB1613" s="35"/>
      <c r="IWC1613" s="34"/>
      <c r="IWJ1613" s="35"/>
      <c r="IWK1613" s="34"/>
      <c r="IWR1613" s="35"/>
      <c r="IWS1613" s="34"/>
      <c r="IWZ1613" s="35"/>
      <c r="IXA1613" s="34"/>
      <c r="IXH1613" s="35"/>
      <c r="IXI1613" s="34"/>
      <c r="IXP1613" s="35"/>
      <c r="IXQ1613" s="34"/>
      <c r="IXX1613" s="35"/>
      <c r="IXY1613" s="34"/>
      <c r="IYF1613" s="35"/>
      <c r="IYG1613" s="34"/>
      <c r="IYN1613" s="35"/>
      <c r="IYO1613" s="34"/>
      <c r="IYV1613" s="35"/>
      <c r="IYW1613" s="34"/>
      <c r="IZD1613" s="35"/>
      <c r="IZE1613" s="34"/>
      <c r="IZL1613" s="35"/>
      <c r="IZM1613" s="34"/>
      <c r="IZT1613" s="35"/>
      <c r="IZU1613" s="34"/>
      <c r="JAB1613" s="35"/>
      <c r="JAC1613" s="34"/>
      <c r="JAJ1613" s="35"/>
      <c r="JAK1613" s="34"/>
      <c r="JAR1613" s="35"/>
      <c r="JAS1613" s="34"/>
      <c r="JAZ1613" s="35"/>
      <c r="JBA1613" s="34"/>
      <c r="JBH1613" s="35"/>
      <c r="JBI1613" s="34"/>
      <c r="JBP1613" s="35"/>
      <c r="JBQ1613" s="34"/>
      <c r="JBX1613" s="35"/>
      <c r="JBY1613" s="34"/>
      <c r="JCF1613" s="35"/>
      <c r="JCG1613" s="34"/>
      <c r="JCN1613" s="35"/>
      <c r="JCO1613" s="34"/>
      <c r="JCV1613" s="35"/>
      <c r="JCW1613" s="34"/>
      <c r="JDD1613" s="35"/>
      <c r="JDE1613" s="34"/>
      <c r="JDL1613" s="35"/>
      <c r="JDM1613" s="34"/>
      <c r="JDT1613" s="35"/>
      <c r="JDU1613" s="34"/>
      <c r="JEB1613" s="35"/>
      <c r="JEC1613" s="34"/>
      <c r="JEJ1613" s="35"/>
      <c r="JEK1613" s="34"/>
      <c r="JER1613" s="35"/>
      <c r="JES1613" s="34"/>
      <c r="JEZ1613" s="35"/>
      <c r="JFA1613" s="34"/>
      <c r="JFH1613" s="35"/>
      <c r="JFI1613" s="34"/>
      <c r="JFP1613" s="35"/>
      <c r="JFQ1613" s="34"/>
      <c r="JFX1613" s="35"/>
      <c r="JFY1613" s="34"/>
      <c r="JGF1613" s="35"/>
      <c r="JGG1613" s="34"/>
      <c r="JGN1613" s="35"/>
      <c r="JGO1613" s="34"/>
      <c r="JGV1613" s="35"/>
      <c r="JGW1613" s="34"/>
      <c r="JHD1613" s="35"/>
      <c r="JHE1613" s="34"/>
      <c r="JHL1613" s="35"/>
      <c r="JHM1613" s="34"/>
      <c r="JHT1613" s="35"/>
      <c r="JHU1613" s="34"/>
      <c r="JIB1613" s="35"/>
      <c r="JIC1613" s="34"/>
      <c r="JIJ1613" s="35"/>
      <c r="JIK1613" s="34"/>
      <c r="JIR1613" s="35"/>
      <c r="JIS1613" s="34"/>
      <c r="JIZ1613" s="35"/>
      <c r="JJA1613" s="34"/>
      <c r="JJH1613" s="35"/>
      <c r="JJI1613" s="34"/>
      <c r="JJP1613" s="35"/>
      <c r="JJQ1613" s="34"/>
      <c r="JJX1613" s="35"/>
      <c r="JJY1613" s="34"/>
      <c r="JKF1613" s="35"/>
      <c r="JKG1613" s="34"/>
      <c r="JKN1613" s="35"/>
      <c r="JKO1613" s="34"/>
      <c r="JKV1613" s="35"/>
      <c r="JKW1613" s="34"/>
      <c r="JLD1613" s="35"/>
      <c r="JLE1613" s="34"/>
      <c r="JLL1613" s="35"/>
      <c r="JLM1613" s="34"/>
      <c r="JLT1613" s="35"/>
      <c r="JLU1613" s="34"/>
      <c r="JMB1613" s="35"/>
      <c r="JMC1613" s="34"/>
      <c r="JMJ1613" s="35"/>
      <c r="JMK1613" s="34"/>
      <c r="JMR1613" s="35"/>
      <c r="JMS1613" s="34"/>
      <c r="JMZ1613" s="35"/>
      <c r="JNA1613" s="34"/>
      <c r="JNH1613" s="35"/>
      <c r="JNI1613" s="34"/>
      <c r="JNP1613" s="35"/>
      <c r="JNQ1613" s="34"/>
      <c r="JNX1613" s="35"/>
      <c r="JNY1613" s="34"/>
      <c r="JOF1613" s="35"/>
      <c r="JOG1613" s="34"/>
      <c r="JON1613" s="35"/>
      <c r="JOO1613" s="34"/>
      <c r="JOV1613" s="35"/>
      <c r="JOW1613" s="34"/>
      <c r="JPD1613" s="35"/>
      <c r="JPE1613" s="34"/>
      <c r="JPL1613" s="35"/>
      <c r="JPM1613" s="34"/>
      <c r="JPT1613" s="35"/>
      <c r="JPU1613" s="34"/>
      <c r="JQB1613" s="35"/>
      <c r="JQC1613" s="34"/>
      <c r="JQJ1613" s="35"/>
      <c r="JQK1613" s="34"/>
      <c r="JQR1613" s="35"/>
      <c r="JQS1613" s="34"/>
      <c r="JQZ1613" s="35"/>
      <c r="JRA1613" s="34"/>
      <c r="JRH1613" s="35"/>
      <c r="JRI1613" s="34"/>
      <c r="JRP1613" s="35"/>
      <c r="JRQ1613" s="34"/>
      <c r="JRX1613" s="35"/>
      <c r="JRY1613" s="34"/>
      <c r="JSF1613" s="35"/>
      <c r="JSG1613" s="34"/>
      <c r="JSN1613" s="35"/>
      <c r="JSO1613" s="34"/>
      <c r="JSV1613" s="35"/>
      <c r="JSW1613" s="34"/>
      <c r="JTD1613" s="35"/>
      <c r="JTE1613" s="34"/>
      <c r="JTL1613" s="35"/>
      <c r="JTM1613" s="34"/>
      <c r="JTT1613" s="35"/>
      <c r="JTU1613" s="34"/>
      <c r="JUB1613" s="35"/>
      <c r="JUC1613" s="34"/>
      <c r="JUJ1613" s="35"/>
      <c r="JUK1613" s="34"/>
      <c r="JUR1613" s="35"/>
      <c r="JUS1613" s="34"/>
      <c r="JUZ1613" s="35"/>
      <c r="JVA1613" s="34"/>
      <c r="JVH1613" s="35"/>
      <c r="JVI1613" s="34"/>
      <c r="JVP1613" s="35"/>
      <c r="JVQ1613" s="34"/>
      <c r="JVX1613" s="35"/>
      <c r="JVY1613" s="34"/>
      <c r="JWF1613" s="35"/>
      <c r="JWG1613" s="34"/>
      <c r="JWN1613" s="35"/>
      <c r="JWO1613" s="34"/>
      <c r="JWV1613" s="35"/>
      <c r="JWW1613" s="34"/>
      <c r="JXD1613" s="35"/>
      <c r="JXE1613" s="34"/>
      <c r="JXL1613" s="35"/>
      <c r="JXM1613" s="34"/>
      <c r="JXT1613" s="35"/>
      <c r="JXU1613" s="34"/>
      <c r="JYB1613" s="35"/>
      <c r="JYC1613" s="34"/>
      <c r="JYJ1613" s="35"/>
      <c r="JYK1613" s="34"/>
      <c r="JYR1613" s="35"/>
      <c r="JYS1613" s="34"/>
      <c r="JYZ1613" s="35"/>
      <c r="JZA1613" s="34"/>
      <c r="JZH1613" s="35"/>
      <c r="JZI1613" s="34"/>
      <c r="JZP1613" s="35"/>
      <c r="JZQ1613" s="34"/>
      <c r="JZX1613" s="35"/>
      <c r="JZY1613" s="34"/>
      <c r="KAF1613" s="35"/>
      <c r="KAG1613" s="34"/>
      <c r="KAN1613" s="35"/>
      <c r="KAO1613" s="34"/>
      <c r="KAV1613" s="35"/>
      <c r="KAW1613" s="34"/>
      <c r="KBD1613" s="35"/>
      <c r="KBE1613" s="34"/>
      <c r="KBL1613" s="35"/>
      <c r="KBM1613" s="34"/>
      <c r="KBT1613" s="35"/>
      <c r="KBU1613" s="34"/>
      <c r="KCB1613" s="35"/>
      <c r="KCC1613" s="34"/>
      <c r="KCJ1613" s="35"/>
      <c r="KCK1613" s="34"/>
      <c r="KCR1613" s="35"/>
      <c r="KCS1613" s="34"/>
      <c r="KCZ1613" s="35"/>
      <c r="KDA1613" s="34"/>
      <c r="KDH1613" s="35"/>
      <c r="KDI1613" s="34"/>
      <c r="KDP1613" s="35"/>
      <c r="KDQ1613" s="34"/>
      <c r="KDX1613" s="35"/>
      <c r="KDY1613" s="34"/>
      <c r="KEF1613" s="35"/>
      <c r="KEG1613" s="34"/>
      <c r="KEN1613" s="35"/>
      <c r="KEO1613" s="34"/>
      <c r="KEV1613" s="35"/>
      <c r="KEW1613" s="34"/>
      <c r="KFD1613" s="35"/>
      <c r="KFE1613" s="34"/>
      <c r="KFL1613" s="35"/>
      <c r="KFM1613" s="34"/>
      <c r="KFT1613" s="35"/>
      <c r="KFU1613" s="34"/>
      <c r="KGB1613" s="35"/>
      <c r="KGC1613" s="34"/>
      <c r="KGJ1613" s="35"/>
      <c r="KGK1613" s="34"/>
      <c r="KGR1613" s="35"/>
      <c r="KGS1613" s="34"/>
      <c r="KGZ1613" s="35"/>
      <c r="KHA1613" s="34"/>
      <c r="KHH1613" s="35"/>
      <c r="KHI1613" s="34"/>
      <c r="KHP1613" s="35"/>
      <c r="KHQ1613" s="34"/>
      <c r="KHX1613" s="35"/>
      <c r="KHY1613" s="34"/>
      <c r="KIF1613" s="35"/>
      <c r="KIG1613" s="34"/>
      <c r="KIN1613" s="35"/>
      <c r="KIO1613" s="34"/>
      <c r="KIV1613" s="35"/>
      <c r="KIW1613" s="34"/>
      <c r="KJD1613" s="35"/>
      <c r="KJE1613" s="34"/>
      <c r="KJL1613" s="35"/>
      <c r="KJM1613" s="34"/>
      <c r="KJT1613" s="35"/>
      <c r="KJU1613" s="34"/>
      <c r="KKB1613" s="35"/>
      <c r="KKC1613" s="34"/>
      <c r="KKJ1613" s="35"/>
      <c r="KKK1613" s="34"/>
      <c r="KKR1613" s="35"/>
      <c r="KKS1613" s="34"/>
      <c r="KKZ1613" s="35"/>
      <c r="KLA1613" s="34"/>
      <c r="KLH1613" s="35"/>
      <c r="KLI1613" s="34"/>
      <c r="KLP1613" s="35"/>
      <c r="KLQ1613" s="34"/>
      <c r="KLX1613" s="35"/>
      <c r="KLY1613" s="34"/>
      <c r="KMF1613" s="35"/>
      <c r="KMG1613" s="34"/>
      <c r="KMN1613" s="35"/>
      <c r="KMO1613" s="34"/>
      <c r="KMV1613" s="35"/>
      <c r="KMW1613" s="34"/>
      <c r="KND1613" s="35"/>
      <c r="KNE1613" s="34"/>
      <c r="KNL1613" s="35"/>
      <c r="KNM1613" s="34"/>
      <c r="KNT1613" s="35"/>
      <c r="KNU1613" s="34"/>
      <c r="KOB1613" s="35"/>
      <c r="KOC1613" s="34"/>
      <c r="KOJ1613" s="35"/>
      <c r="KOK1613" s="34"/>
      <c r="KOR1613" s="35"/>
      <c r="KOS1613" s="34"/>
      <c r="KOZ1613" s="35"/>
      <c r="KPA1613" s="34"/>
      <c r="KPH1613" s="35"/>
      <c r="KPI1613" s="34"/>
      <c r="KPP1613" s="35"/>
      <c r="KPQ1613" s="34"/>
      <c r="KPX1613" s="35"/>
      <c r="KPY1613" s="34"/>
      <c r="KQF1613" s="35"/>
      <c r="KQG1613" s="34"/>
      <c r="KQN1613" s="35"/>
      <c r="KQO1613" s="34"/>
      <c r="KQV1613" s="35"/>
      <c r="KQW1613" s="34"/>
      <c r="KRD1613" s="35"/>
      <c r="KRE1613" s="34"/>
      <c r="KRL1613" s="35"/>
      <c r="KRM1613" s="34"/>
      <c r="KRT1613" s="35"/>
      <c r="KRU1613" s="34"/>
      <c r="KSB1613" s="35"/>
      <c r="KSC1613" s="34"/>
      <c r="KSJ1613" s="35"/>
      <c r="KSK1613" s="34"/>
      <c r="KSR1613" s="35"/>
      <c r="KSS1613" s="34"/>
      <c r="KSZ1613" s="35"/>
      <c r="KTA1613" s="34"/>
      <c r="KTH1613" s="35"/>
      <c r="KTI1613" s="34"/>
      <c r="KTP1613" s="35"/>
      <c r="KTQ1613" s="34"/>
      <c r="KTX1613" s="35"/>
      <c r="KTY1613" s="34"/>
      <c r="KUF1613" s="35"/>
      <c r="KUG1613" s="34"/>
      <c r="KUN1613" s="35"/>
      <c r="KUO1613" s="34"/>
      <c r="KUV1613" s="35"/>
      <c r="KUW1613" s="34"/>
      <c r="KVD1613" s="35"/>
      <c r="KVE1613" s="34"/>
      <c r="KVL1613" s="35"/>
      <c r="KVM1613" s="34"/>
      <c r="KVT1613" s="35"/>
      <c r="KVU1613" s="34"/>
      <c r="KWB1613" s="35"/>
      <c r="KWC1613" s="34"/>
      <c r="KWJ1613" s="35"/>
      <c r="KWK1613" s="34"/>
      <c r="KWR1613" s="35"/>
      <c r="KWS1613" s="34"/>
      <c r="KWZ1613" s="35"/>
      <c r="KXA1613" s="34"/>
      <c r="KXH1613" s="35"/>
      <c r="KXI1613" s="34"/>
      <c r="KXP1613" s="35"/>
      <c r="KXQ1613" s="34"/>
      <c r="KXX1613" s="35"/>
      <c r="KXY1613" s="34"/>
      <c r="KYF1613" s="35"/>
      <c r="KYG1613" s="34"/>
      <c r="KYN1613" s="35"/>
      <c r="KYO1613" s="34"/>
      <c r="KYV1613" s="35"/>
      <c r="KYW1613" s="34"/>
      <c r="KZD1613" s="35"/>
      <c r="KZE1613" s="34"/>
      <c r="KZL1613" s="35"/>
      <c r="KZM1613" s="34"/>
      <c r="KZT1613" s="35"/>
      <c r="KZU1613" s="34"/>
      <c r="LAB1613" s="35"/>
      <c r="LAC1613" s="34"/>
      <c r="LAJ1613" s="35"/>
      <c r="LAK1613" s="34"/>
      <c r="LAR1613" s="35"/>
      <c r="LAS1613" s="34"/>
      <c r="LAZ1613" s="35"/>
      <c r="LBA1613" s="34"/>
      <c r="LBH1613" s="35"/>
      <c r="LBI1613" s="34"/>
      <c r="LBP1613" s="35"/>
      <c r="LBQ1613" s="34"/>
      <c r="LBX1613" s="35"/>
      <c r="LBY1613" s="34"/>
      <c r="LCF1613" s="35"/>
      <c r="LCG1613" s="34"/>
      <c r="LCN1613" s="35"/>
      <c r="LCO1613" s="34"/>
      <c r="LCV1613" s="35"/>
      <c r="LCW1613" s="34"/>
      <c r="LDD1613" s="35"/>
      <c r="LDE1613" s="34"/>
      <c r="LDL1613" s="35"/>
      <c r="LDM1613" s="34"/>
      <c r="LDT1613" s="35"/>
      <c r="LDU1613" s="34"/>
      <c r="LEB1613" s="35"/>
      <c r="LEC1613" s="34"/>
      <c r="LEJ1613" s="35"/>
      <c r="LEK1613" s="34"/>
      <c r="LER1613" s="35"/>
      <c r="LES1613" s="34"/>
      <c r="LEZ1613" s="35"/>
      <c r="LFA1613" s="34"/>
      <c r="LFH1613" s="35"/>
      <c r="LFI1613" s="34"/>
      <c r="LFP1613" s="35"/>
      <c r="LFQ1613" s="34"/>
      <c r="LFX1613" s="35"/>
      <c r="LFY1613" s="34"/>
      <c r="LGF1613" s="35"/>
      <c r="LGG1613" s="34"/>
      <c r="LGN1613" s="35"/>
      <c r="LGO1613" s="34"/>
      <c r="LGV1613" s="35"/>
      <c r="LGW1613" s="34"/>
      <c r="LHD1613" s="35"/>
      <c r="LHE1613" s="34"/>
      <c r="LHL1613" s="35"/>
      <c r="LHM1613" s="34"/>
      <c r="LHT1613" s="35"/>
      <c r="LHU1613" s="34"/>
      <c r="LIB1613" s="35"/>
      <c r="LIC1613" s="34"/>
      <c r="LIJ1613" s="35"/>
      <c r="LIK1613" s="34"/>
      <c r="LIR1613" s="35"/>
      <c r="LIS1613" s="34"/>
      <c r="LIZ1613" s="35"/>
      <c r="LJA1613" s="34"/>
      <c r="LJH1613" s="35"/>
      <c r="LJI1613" s="34"/>
      <c r="LJP1613" s="35"/>
      <c r="LJQ1613" s="34"/>
      <c r="LJX1613" s="35"/>
      <c r="LJY1613" s="34"/>
      <c r="LKF1613" s="35"/>
      <c r="LKG1613" s="34"/>
      <c r="LKN1613" s="35"/>
      <c r="LKO1613" s="34"/>
      <c r="LKV1613" s="35"/>
      <c r="LKW1613" s="34"/>
      <c r="LLD1613" s="35"/>
      <c r="LLE1613" s="34"/>
      <c r="LLL1613" s="35"/>
      <c r="LLM1613" s="34"/>
      <c r="LLT1613" s="35"/>
      <c r="LLU1613" s="34"/>
      <c r="LMB1613" s="35"/>
      <c r="LMC1613" s="34"/>
      <c r="LMJ1613" s="35"/>
      <c r="LMK1613" s="34"/>
      <c r="LMR1613" s="35"/>
      <c r="LMS1613" s="34"/>
      <c r="LMZ1613" s="35"/>
      <c r="LNA1613" s="34"/>
      <c r="LNH1613" s="35"/>
      <c r="LNI1613" s="34"/>
      <c r="LNP1613" s="35"/>
      <c r="LNQ1613" s="34"/>
      <c r="LNX1613" s="35"/>
      <c r="LNY1613" s="34"/>
      <c r="LOF1613" s="35"/>
      <c r="LOG1613" s="34"/>
      <c r="LON1613" s="35"/>
      <c r="LOO1613" s="34"/>
      <c r="LOV1613" s="35"/>
      <c r="LOW1613" s="34"/>
      <c r="LPD1613" s="35"/>
      <c r="LPE1613" s="34"/>
      <c r="LPL1613" s="35"/>
      <c r="LPM1613" s="34"/>
      <c r="LPT1613" s="35"/>
      <c r="LPU1613" s="34"/>
      <c r="LQB1613" s="35"/>
      <c r="LQC1613" s="34"/>
      <c r="LQJ1613" s="35"/>
      <c r="LQK1613" s="34"/>
      <c r="LQR1613" s="35"/>
      <c r="LQS1613" s="34"/>
      <c r="LQZ1613" s="35"/>
      <c r="LRA1613" s="34"/>
      <c r="LRH1613" s="35"/>
      <c r="LRI1613" s="34"/>
      <c r="LRP1613" s="35"/>
      <c r="LRQ1613" s="34"/>
      <c r="LRX1613" s="35"/>
      <c r="LRY1613" s="34"/>
      <c r="LSF1613" s="35"/>
      <c r="LSG1613" s="34"/>
      <c r="LSN1613" s="35"/>
      <c r="LSO1613" s="34"/>
      <c r="LSV1613" s="35"/>
      <c r="LSW1613" s="34"/>
      <c r="LTD1613" s="35"/>
      <c r="LTE1613" s="34"/>
      <c r="LTL1613" s="35"/>
      <c r="LTM1613" s="34"/>
      <c r="LTT1613" s="35"/>
      <c r="LTU1613" s="34"/>
      <c r="LUB1613" s="35"/>
      <c r="LUC1613" s="34"/>
      <c r="LUJ1613" s="35"/>
      <c r="LUK1613" s="34"/>
      <c r="LUR1613" s="35"/>
      <c r="LUS1613" s="34"/>
      <c r="LUZ1613" s="35"/>
      <c r="LVA1613" s="34"/>
      <c r="LVH1613" s="35"/>
      <c r="LVI1613" s="34"/>
      <c r="LVP1613" s="35"/>
      <c r="LVQ1613" s="34"/>
      <c r="LVX1613" s="35"/>
      <c r="LVY1613" s="34"/>
      <c r="LWF1613" s="35"/>
      <c r="LWG1613" s="34"/>
      <c r="LWN1613" s="35"/>
      <c r="LWO1613" s="34"/>
      <c r="LWV1613" s="35"/>
      <c r="LWW1613" s="34"/>
      <c r="LXD1613" s="35"/>
      <c r="LXE1613" s="34"/>
      <c r="LXL1613" s="35"/>
      <c r="LXM1613" s="34"/>
      <c r="LXT1613" s="35"/>
      <c r="LXU1613" s="34"/>
      <c r="LYB1613" s="35"/>
      <c r="LYC1613" s="34"/>
      <c r="LYJ1613" s="35"/>
      <c r="LYK1613" s="34"/>
      <c r="LYR1613" s="35"/>
      <c r="LYS1613" s="34"/>
      <c r="LYZ1613" s="35"/>
      <c r="LZA1613" s="34"/>
      <c r="LZH1613" s="35"/>
      <c r="LZI1613" s="34"/>
      <c r="LZP1613" s="35"/>
      <c r="LZQ1613" s="34"/>
      <c r="LZX1613" s="35"/>
      <c r="LZY1613" s="34"/>
      <c r="MAF1613" s="35"/>
      <c r="MAG1613" s="34"/>
      <c r="MAN1613" s="35"/>
      <c r="MAO1613" s="34"/>
      <c r="MAV1613" s="35"/>
      <c r="MAW1613" s="34"/>
      <c r="MBD1613" s="35"/>
      <c r="MBE1613" s="34"/>
      <c r="MBL1613" s="35"/>
      <c r="MBM1613" s="34"/>
      <c r="MBT1613" s="35"/>
      <c r="MBU1613" s="34"/>
      <c r="MCB1613" s="35"/>
      <c r="MCC1613" s="34"/>
      <c r="MCJ1613" s="35"/>
      <c r="MCK1613" s="34"/>
      <c r="MCR1613" s="35"/>
      <c r="MCS1613" s="34"/>
      <c r="MCZ1613" s="35"/>
      <c r="MDA1613" s="34"/>
      <c r="MDH1613" s="35"/>
      <c r="MDI1613" s="34"/>
      <c r="MDP1613" s="35"/>
      <c r="MDQ1613" s="34"/>
      <c r="MDX1613" s="35"/>
      <c r="MDY1613" s="34"/>
      <c r="MEF1613" s="35"/>
      <c r="MEG1613" s="34"/>
      <c r="MEN1613" s="35"/>
      <c r="MEO1613" s="34"/>
      <c r="MEV1613" s="35"/>
      <c r="MEW1613" s="34"/>
      <c r="MFD1613" s="35"/>
      <c r="MFE1613" s="34"/>
      <c r="MFL1613" s="35"/>
      <c r="MFM1613" s="34"/>
      <c r="MFT1613" s="35"/>
      <c r="MFU1613" s="34"/>
      <c r="MGB1613" s="35"/>
      <c r="MGC1613" s="34"/>
      <c r="MGJ1613" s="35"/>
      <c r="MGK1613" s="34"/>
      <c r="MGR1613" s="35"/>
      <c r="MGS1613" s="34"/>
      <c r="MGZ1613" s="35"/>
      <c r="MHA1613" s="34"/>
      <c r="MHH1613" s="35"/>
      <c r="MHI1613" s="34"/>
      <c r="MHP1613" s="35"/>
      <c r="MHQ1613" s="34"/>
      <c r="MHX1613" s="35"/>
      <c r="MHY1613" s="34"/>
      <c r="MIF1613" s="35"/>
      <c r="MIG1613" s="34"/>
      <c r="MIN1613" s="35"/>
      <c r="MIO1613" s="34"/>
      <c r="MIV1613" s="35"/>
      <c r="MIW1613" s="34"/>
      <c r="MJD1613" s="35"/>
      <c r="MJE1613" s="34"/>
      <c r="MJL1613" s="35"/>
      <c r="MJM1613" s="34"/>
      <c r="MJT1613" s="35"/>
      <c r="MJU1613" s="34"/>
      <c r="MKB1613" s="35"/>
      <c r="MKC1613" s="34"/>
      <c r="MKJ1613" s="35"/>
      <c r="MKK1613" s="34"/>
      <c r="MKR1613" s="35"/>
      <c r="MKS1613" s="34"/>
      <c r="MKZ1613" s="35"/>
      <c r="MLA1613" s="34"/>
      <c r="MLH1613" s="35"/>
      <c r="MLI1613" s="34"/>
      <c r="MLP1613" s="35"/>
      <c r="MLQ1613" s="34"/>
      <c r="MLX1613" s="35"/>
      <c r="MLY1613" s="34"/>
      <c r="MMF1613" s="35"/>
      <c r="MMG1613" s="34"/>
      <c r="MMN1613" s="35"/>
      <c r="MMO1613" s="34"/>
      <c r="MMV1613" s="35"/>
      <c r="MMW1613" s="34"/>
      <c r="MND1613" s="35"/>
      <c r="MNE1613" s="34"/>
      <c r="MNL1613" s="35"/>
      <c r="MNM1613" s="34"/>
      <c r="MNT1613" s="35"/>
      <c r="MNU1613" s="34"/>
      <c r="MOB1613" s="35"/>
      <c r="MOC1613" s="34"/>
      <c r="MOJ1613" s="35"/>
      <c r="MOK1613" s="34"/>
      <c r="MOR1613" s="35"/>
      <c r="MOS1613" s="34"/>
      <c r="MOZ1613" s="35"/>
      <c r="MPA1613" s="34"/>
      <c r="MPH1613" s="35"/>
      <c r="MPI1613" s="34"/>
      <c r="MPP1613" s="35"/>
      <c r="MPQ1613" s="34"/>
      <c r="MPX1613" s="35"/>
      <c r="MPY1613" s="34"/>
      <c r="MQF1613" s="35"/>
      <c r="MQG1613" s="34"/>
      <c r="MQN1613" s="35"/>
      <c r="MQO1613" s="34"/>
      <c r="MQV1613" s="35"/>
      <c r="MQW1613" s="34"/>
      <c r="MRD1613" s="35"/>
      <c r="MRE1613" s="34"/>
      <c r="MRL1613" s="35"/>
      <c r="MRM1613" s="34"/>
      <c r="MRT1613" s="35"/>
      <c r="MRU1613" s="34"/>
      <c r="MSB1613" s="35"/>
      <c r="MSC1613" s="34"/>
      <c r="MSJ1613" s="35"/>
      <c r="MSK1613" s="34"/>
      <c r="MSR1613" s="35"/>
      <c r="MSS1613" s="34"/>
      <c r="MSZ1613" s="35"/>
      <c r="MTA1613" s="34"/>
      <c r="MTH1613" s="35"/>
      <c r="MTI1613" s="34"/>
      <c r="MTP1613" s="35"/>
      <c r="MTQ1613" s="34"/>
      <c r="MTX1613" s="35"/>
      <c r="MTY1613" s="34"/>
      <c r="MUF1613" s="35"/>
      <c r="MUG1613" s="34"/>
      <c r="MUN1613" s="35"/>
      <c r="MUO1613" s="34"/>
      <c r="MUV1613" s="35"/>
      <c r="MUW1613" s="34"/>
      <c r="MVD1613" s="35"/>
      <c r="MVE1613" s="34"/>
      <c r="MVL1613" s="35"/>
      <c r="MVM1613" s="34"/>
      <c r="MVT1613" s="35"/>
      <c r="MVU1613" s="34"/>
      <c r="MWB1613" s="35"/>
      <c r="MWC1613" s="34"/>
      <c r="MWJ1613" s="35"/>
      <c r="MWK1613" s="34"/>
      <c r="MWR1613" s="35"/>
      <c r="MWS1613" s="34"/>
      <c r="MWZ1613" s="35"/>
      <c r="MXA1613" s="34"/>
      <c r="MXH1613" s="35"/>
      <c r="MXI1613" s="34"/>
      <c r="MXP1613" s="35"/>
      <c r="MXQ1613" s="34"/>
      <c r="MXX1613" s="35"/>
      <c r="MXY1613" s="34"/>
      <c r="MYF1613" s="35"/>
      <c r="MYG1613" s="34"/>
      <c r="MYN1613" s="35"/>
      <c r="MYO1613" s="34"/>
      <c r="MYV1613" s="35"/>
      <c r="MYW1613" s="34"/>
      <c r="MZD1613" s="35"/>
      <c r="MZE1613" s="34"/>
      <c r="MZL1613" s="35"/>
      <c r="MZM1613" s="34"/>
      <c r="MZT1613" s="35"/>
      <c r="MZU1613" s="34"/>
      <c r="NAB1613" s="35"/>
      <c r="NAC1613" s="34"/>
      <c r="NAJ1613" s="35"/>
      <c r="NAK1613" s="34"/>
      <c r="NAR1613" s="35"/>
      <c r="NAS1613" s="34"/>
      <c r="NAZ1613" s="35"/>
      <c r="NBA1613" s="34"/>
      <c r="NBH1613" s="35"/>
      <c r="NBI1613" s="34"/>
      <c r="NBP1613" s="35"/>
      <c r="NBQ1613" s="34"/>
      <c r="NBX1613" s="35"/>
      <c r="NBY1613" s="34"/>
      <c r="NCF1613" s="35"/>
      <c r="NCG1613" s="34"/>
      <c r="NCN1613" s="35"/>
      <c r="NCO1613" s="34"/>
      <c r="NCV1613" s="35"/>
      <c r="NCW1613" s="34"/>
      <c r="NDD1613" s="35"/>
      <c r="NDE1613" s="34"/>
      <c r="NDL1613" s="35"/>
      <c r="NDM1613" s="34"/>
      <c r="NDT1613" s="35"/>
      <c r="NDU1613" s="34"/>
      <c r="NEB1613" s="35"/>
      <c r="NEC1613" s="34"/>
      <c r="NEJ1613" s="35"/>
      <c r="NEK1613" s="34"/>
      <c r="NER1613" s="35"/>
      <c r="NES1613" s="34"/>
      <c r="NEZ1613" s="35"/>
      <c r="NFA1613" s="34"/>
      <c r="NFH1613" s="35"/>
      <c r="NFI1613" s="34"/>
      <c r="NFP1613" s="35"/>
      <c r="NFQ1613" s="34"/>
      <c r="NFX1613" s="35"/>
      <c r="NFY1613" s="34"/>
      <c r="NGF1613" s="35"/>
      <c r="NGG1613" s="34"/>
      <c r="NGN1613" s="35"/>
      <c r="NGO1613" s="34"/>
      <c r="NGV1613" s="35"/>
      <c r="NGW1613" s="34"/>
      <c r="NHD1613" s="35"/>
      <c r="NHE1613" s="34"/>
      <c r="NHL1613" s="35"/>
      <c r="NHM1613" s="34"/>
      <c r="NHT1613" s="35"/>
      <c r="NHU1613" s="34"/>
      <c r="NIB1613" s="35"/>
      <c r="NIC1613" s="34"/>
      <c r="NIJ1613" s="35"/>
      <c r="NIK1613" s="34"/>
      <c r="NIR1613" s="35"/>
      <c r="NIS1613" s="34"/>
      <c r="NIZ1613" s="35"/>
      <c r="NJA1613" s="34"/>
      <c r="NJH1613" s="35"/>
      <c r="NJI1613" s="34"/>
      <c r="NJP1613" s="35"/>
      <c r="NJQ1613" s="34"/>
      <c r="NJX1613" s="35"/>
      <c r="NJY1613" s="34"/>
      <c r="NKF1613" s="35"/>
      <c r="NKG1613" s="34"/>
      <c r="NKN1613" s="35"/>
      <c r="NKO1613" s="34"/>
      <c r="NKV1613" s="35"/>
      <c r="NKW1613" s="34"/>
      <c r="NLD1613" s="35"/>
      <c r="NLE1613" s="34"/>
      <c r="NLL1613" s="35"/>
      <c r="NLM1613" s="34"/>
      <c r="NLT1613" s="35"/>
      <c r="NLU1613" s="34"/>
      <c r="NMB1613" s="35"/>
      <c r="NMC1613" s="34"/>
      <c r="NMJ1613" s="35"/>
      <c r="NMK1613" s="34"/>
      <c r="NMR1613" s="35"/>
      <c r="NMS1613" s="34"/>
      <c r="NMZ1613" s="35"/>
      <c r="NNA1613" s="34"/>
      <c r="NNH1613" s="35"/>
      <c r="NNI1613" s="34"/>
      <c r="NNP1613" s="35"/>
      <c r="NNQ1613" s="34"/>
      <c r="NNX1613" s="35"/>
      <c r="NNY1613" s="34"/>
      <c r="NOF1613" s="35"/>
      <c r="NOG1613" s="34"/>
      <c r="NON1613" s="35"/>
      <c r="NOO1613" s="34"/>
      <c r="NOV1613" s="35"/>
      <c r="NOW1613" s="34"/>
      <c r="NPD1613" s="35"/>
      <c r="NPE1613" s="34"/>
      <c r="NPL1613" s="35"/>
      <c r="NPM1613" s="34"/>
      <c r="NPT1613" s="35"/>
      <c r="NPU1613" s="34"/>
      <c r="NQB1613" s="35"/>
      <c r="NQC1613" s="34"/>
      <c r="NQJ1613" s="35"/>
      <c r="NQK1613" s="34"/>
      <c r="NQR1613" s="35"/>
      <c r="NQS1613" s="34"/>
      <c r="NQZ1613" s="35"/>
      <c r="NRA1613" s="34"/>
      <c r="NRH1613" s="35"/>
      <c r="NRI1613" s="34"/>
      <c r="NRP1613" s="35"/>
      <c r="NRQ1613" s="34"/>
      <c r="NRX1613" s="35"/>
      <c r="NRY1613" s="34"/>
      <c r="NSF1613" s="35"/>
      <c r="NSG1613" s="34"/>
      <c r="NSN1613" s="35"/>
      <c r="NSO1613" s="34"/>
      <c r="NSV1613" s="35"/>
      <c r="NSW1613" s="34"/>
      <c r="NTD1613" s="35"/>
      <c r="NTE1613" s="34"/>
      <c r="NTL1613" s="35"/>
      <c r="NTM1613" s="34"/>
      <c r="NTT1613" s="35"/>
      <c r="NTU1613" s="34"/>
      <c r="NUB1613" s="35"/>
      <c r="NUC1613" s="34"/>
      <c r="NUJ1613" s="35"/>
      <c r="NUK1613" s="34"/>
      <c r="NUR1613" s="35"/>
      <c r="NUS1613" s="34"/>
      <c r="NUZ1613" s="35"/>
      <c r="NVA1613" s="34"/>
      <c r="NVH1613" s="35"/>
      <c r="NVI1613" s="34"/>
      <c r="NVP1613" s="35"/>
      <c r="NVQ1613" s="34"/>
      <c r="NVX1613" s="35"/>
      <c r="NVY1613" s="34"/>
      <c r="NWF1613" s="35"/>
      <c r="NWG1613" s="34"/>
      <c r="NWN1613" s="35"/>
      <c r="NWO1613" s="34"/>
      <c r="NWV1613" s="35"/>
      <c r="NWW1613" s="34"/>
      <c r="NXD1613" s="35"/>
      <c r="NXE1613" s="34"/>
      <c r="NXL1613" s="35"/>
      <c r="NXM1613" s="34"/>
      <c r="NXT1613" s="35"/>
      <c r="NXU1613" s="34"/>
      <c r="NYB1613" s="35"/>
      <c r="NYC1613" s="34"/>
      <c r="NYJ1613" s="35"/>
      <c r="NYK1613" s="34"/>
      <c r="NYR1613" s="35"/>
      <c r="NYS1613" s="34"/>
      <c r="NYZ1613" s="35"/>
      <c r="NZA1613" s="34"/>
      <c r="NZH1613" s="35"/>
      <c r="NZI1613" s="34"/>
      <c r="NZP1613" s="35"/>
      <c r="NZQ1613" s="34"/>
      <c r="NZX1613" s="35"/>
      <c r="NZY1613" s="34"/>
      <c r="OAF1613" s="35"/>
      <c r="OAG1613" s="34"/>
      <c r="OAN1613" s="35"/>
      <c r="OAO1613" s="34"/>
      <c r="OAV1613" s="35"/>
      <c r="OAW1613" s="34"/>
      <c r="OBD1613" s="35"/>
      <c r="OBE1613" s="34"/>
      <c r="OBL1613" s="35"/>
      <c r="OBM1613" s="34"/>
      <c r="OBT1613" s="35"/>
      <c r="OBU1613" s="34"/>
      <c r="OCB1613" s="35"/>
      <c r="OCC1613" s="34"/>
      <c r="OCJ1613" s="35"/>
      <c r="OCK1613" s="34"/>
      <c r="OCR1613" s="35"/>
      <c r="OCS1613" s="34"/>
      <c r="OCZ1613" s="35"/>
      <c r="ODA1613" s="34"/>
      <c r="ODH1613" s="35"/>
      <c r="ODI1613" s="34"/>
      <c r="ODP1613" s="35"/>
      <c r="ODQ1613" s="34"/>
      <c r="ODX1613" s="35"/>
      <c r="ODY1613" s="34"/>
      <c r="OEF1613" s="35"/>
      <c r="OEG1613" s="34"/>
      <c r="OEN1613" s="35"/>
      <c r="OEO1613" s="34"/>
      <c r="OEV1613" s="35"/>
      <c r="OEW1613" s="34"/>
      <c r="OFD1613" s="35"/>
      <c r="OFE1613" s="34"/>
      <c r="OFL1613" s="35"/>
      <c r="OFM1613" s="34"/>
      <c r="OFT1613" s="35"/>
      <c r="OFU1613" s="34"/>
      <c r="OGB1613" s="35"/>
      <c r="OGC1613" s="34"/>
      <c r="OGJ1613" s="35"/>
      <c r="OGK1613" s="34"/>
      <c r="OGR1613" s="35"/>
      <c r="OGS1613" s="34"/>
      <c r="OGZ1613" s="35"/>
      <c r="OHA1613" s="34"/>
      <c r="OHH1613" s="35"/>
      <c r="OHI1613" s="34"/>
      <c r="OHP1613" s="35"/>
      <c r="OHQ1613" s="34"/>
      <c r="OHX1613" s="35"/>
      <c r="OHY1613" s="34"/>
      <c r="OIF1613" s="35"/>
      <c r="OIG1613" s="34"/>
      <c r="OIN1613" s="35"/>
      <c r="OIO1613" s="34"/>
      <c r="OIV1613" s="35"/>
      <c r="OIW1613" s="34"/>
      <c r="OJD1613" s="35"/>
      <c r="OJE1613" s="34"/>
      <c r="OJL1613" s="35"/>
      <c r="OJM1613" s="34"/>
      <c r="OJT1613" s="35"/>
      <c r="OJU1613" s="34"/>
      <c r="OKB1613" s="35"/>
      <c r="OKC1613" s="34"/>
      <c r="OKJ1613" s="35"/>
      <c r="OKK1613" s="34"/>
      <c r="OKR1613" s="35"/>
      <c r="OKS1613" s="34"/>
      <c r="OKZ1613" s="35"/>
      <c r="OLA1613" s="34"/>
      <c r="OLH1613" s="35"/>
      <c r="OLI1613" s="34"/>
      <c r="OLP1613" s="35"/>
      <c r="OLQ1613" s="34"/>
      <c r="OLX1613" s="35"/>
      <c r="OLY1613" s="34"/>
      <c r="OMF1613" s="35"/>
      <c r="OMG1613" s="34"/>
      <c r="OMN1613" s="35"/>
      <c r="OMO1613" s="34"/>
      <c r="OMV1613" s="35"/>
      <c r="OMW1613" s="34"/>
      <c r="OND1613" s="35"/>
      <c r="ONE1613" s="34"/>
      <c r="ONL1613" s="35"/>
      <c r="ONM1613" s="34"/>
      <c r="ONT1613" s="35"/>
      <c r="ONU1613" s="34"/>
      <c r="OOB1613" s="35"/>
      <c r="OOC1613" s="34"/>
      <c r="OOJ1613" s="35"/>
      <c r="OOK1613" s="34"/>
      <c r="OOR1613" s="35"/>
      <c r="OOS1613" s="34"/>
      <c r="OOZ1613" s="35"/>
      <c r="OPA1613" s="34"/>
      <c r="OPH1613" s="35"/>
      <c r="OPI1613" s="34"/>
      <c r="OPP1613" s="35"/>
      <c r="OPQ1613" s="34"/>
      <c r="OPX1613" s="35"/>
      <c r="OPY1613" s="34"/>
      <c r="OQF1613" s="35"/>
      <c r="OQG1613" s="34"/>
      <c r="OQN1613" s="35"/>
      <c r="OQO1613" s="34"/>
      <c r="OQV1613" s="35"/>
      <c r="OQW1613" s="34"/>
      <c r="ORD1613" s="35"/>
      <c r="ORE1613" s="34"/>
      <c r="ORL1613" s="35"/>
      <c r="ORM1613" s="34"/>
      <c r="ORT1613" s="35"/>
      <c r="ORU1613" s="34"/>
      <c r="OSB1613" s="35"/>
      <c r="OSC1613" s="34"/>
      <c r="OSJ1613" s="35"/>
      <c r="OSK1613" s="34"/>
      <c r="OSR1613" s="35"/>
      <c r="OSS1613" s="34"/>
      <c r="OSZ1613" s="35"/>
      <c r="OTA1613" s="34"/>
      <c r="OTH1613" s="35"/>
      <c r="OTI1613" s="34"/>
      <c r="OTP1613" s="35"/>
      <c r="OTQ1613" s="34"/>
      <c r="OTX1613" s="35"/>
      <c r="OTY1613" s="34"/>
      <c r="OUF1613" s="35"/>
      <c r="OUG1613" s="34"/>
      <c r="OUN1613" s="35"/>
      <c r="OUO1613" s="34"/>
      <c r="OUV1613" s="35"/>
      <c r="OUW1613" s="34"/>
      <c r="OVD1613" s="35"/>
      <c r="OVE1613" s="34"/>
      <c r="OVL1613" s="35"/>
      <c r="OVM1613" s="34"/>
      <c r="OVT1613" s="35"/>
      <c r="OVU1613" s="34"/>
      <c r="OWB1613" s="35"/>
      <c r="OWC1613" s="34"/>
      <c r="OWJ1613" s="35"/>
      <c r="OWK1613" s="34"/>
      <c r="OWR1613" s="35"/>
      <c r="OWS1613" s="34"/>
      <c r="OWZ1613" s="35"/>
      <c r="OXA1613" s="34"/>
      <c r="OXH1613" s="35"/>
      <c r="OXI1613" s="34"/>
      <c r="OXP1613" s="35"/>
      <c r="OXQ1613" s="34"/>
      <c r="OXX1613" s="35"/>
      <c r="OXY1613" s="34"/>
      <c r="OYF1613" s="35"/>
      <c r="OYG1613" s="34"/>
      <c r="OYN1613" s="35"/>
      <c r="OYO1613" s="34"/>
      <c r="OYV1613" s="35"/>
      <c r="OYW1613" s="34"/>
      <c r="OZD1613" s="35"/>
      <c r="OZE1613" s="34"/>
      <c r="OZL1613" s="35"/>
      <c r="OZM1613" s="34"/>
      <c r="OZT1613" s="35"/>
      <c r="OZU1613" s="34"/>
      <c r="PAB1613" s="35"/>
      <c r="PAC1613" s="34"/>
      <c r="PAJ1613" s="35"/>
      <c r="PAK1613" s="34"/>
      <c r="PAR1613" s="35"/>
      <c r="PAS1613" s="34"/>
      <c r="PAZ1613" s="35"/>
      <c r="PBA1613" s="34"/>
      <c r="PBH1613" s="35"/>
      <c r="PBI1613" s="34"/>
      <c r="PBP1613" s="35"/>
      <c r="PBQ1613" s="34"/>
      <c r="PBX1613" s="35"/>
      <c r="PBY1613" s="34"/>
      <c r="PCF1613" s="35"/>
      <c r="PCG1613" s="34"/>
      <c r="PCN1613" s="35"/>
      <c r="PCO1613" s="34"/>
      <c r="PCV1613" s="35"/>
      <c r="PCW1613" s="34"/>
      <c r="PDD1613" s="35"/>
      <c r="PDE1613" s="34"/>
      <c r="PDL1613" s="35"/>
      <c r="PDM1613" s="34"/>
      <c r="PDT1613" s="35"/>
      <c r="PDU1613" s="34"/>
      <c r="PEB1613" s="35"/>
      <c r="PEC1613" s="34"/>
      <c r="PEJ1613" s="35"/>
      <c r="PEK1613" s="34"/>
      <c r="PER1613" s="35"/>
      <c r="PES1613" s="34"/>
      <c r="PEZ1613" s="35"/>
      <c r="PFA1613" s="34"/>
      <c r="PFH1613" s="35"/>
      <c r="PFI1613" s="34"/>
      <c r="PFP1613" s="35"/>
      <c r="PFQ1613" s="34"/>
      <c r="PFX1613" s="35"/>
      <c r="PFY1613" s="34"/>
      <c r="PGF1613" s="35"/>
      <c r="PGG1613" s="34"/>
      <c r="PGN1613" s="35"/>
      <c r="PGO1613" s="34"/>
      <c r="PGV1613" s="35"/>
      <c r="PGW1613" s="34"/>
      <c r="PHD1613" s="35"/>
      <c r="PHE1613" s="34"/>
      <c r="PHL1613" s="35"/>
      <c r="PHM1613" s="34"/>
      <c r="PHT1613" s="35"/>
      <c r="PHU1613" s="34"/>
      <c r="PIB1613" s="35"/>
      <c r="PIC1613" s="34"/>
      <c r="PIJ1613" s="35"/>
      <c r="PIK1613" s="34"/>
      <c r="PIR1613" s="35"/>
      <c r="PIS1613" s="34"/>
      <c r="PIZ1613" s="35"/>
      <c r="PJA1613" s="34"/>
      <c r="PJH1613" s="35"/>
      <c r="PJI1613" s="34"/>
      <c r="PJP1613" s="35"/>
      <c r="PJQ1613" s="34"/>
      <c r="PJX1613" s="35"/>
      <c r="PJY1613" s="34"/>
      <c r="PKF1613" s="35"/>
      <c r="PKG1613" s="34"/>
      <c r="PKN1613" s="35"/>
      <c r="PKO1613" s="34"/>
      <c r="PKV1613" s="35"/>
      <c r="PKW1613" s="34"/>
      <c r="PLD1613" s="35"/>
      <c r="PLE1613" s="34"/>
      <c r="PLL1613" s="35"/>
      <c r="PLM1613" s="34"/>
      <c r="PLT1613" s="35"/>
      <c r="PLU1613" s="34"/>
      <c r="PMB1613" s="35"/>
      <c r="PMC1613" s="34"/>
      <c r="PMJ1613" s="35"/>
      <c r="PMK1613" s="34"/>
      <c r="PMR1613" s="35"/>
      <c r="PMS1613" s="34"/>
      <c r="PMZ1613" s="35"/>
      <c r="PNA1613" s="34"/>
      <c r="PNH1613" s="35"/>
      <c r="PNI1613" s="34"/>
      <c r="PNP1613" s="35"/>
      <c r="PNQ1613" s="34"/>
      <c r="PNX1613" s="35"/>
      <c r="PNY1613" s="34"/>
      <c r="POF1613" s="35"/>
      <c r="POG1613" s="34"/>
      <c r="PON1613" s="35"/>
      <c r="POO1613" s="34"/>
      <c r="POV1613" s="35"/>
      <c r="POW1613" s="34"/>
      <c r="PPD1613" s="35"/>
      <c r="PPE1613" s="34"/>
      <c r="PPL1613" s="35"/>
      <c r="PPM1613" s="34"/>
      <c r="PPT1613" s="35"/>
      <c r="PPU1613" s="34"/>
      <c r="PQB1613" s="35"/>
      <c r="PQC1613" s="34"/>
      <c r="PQJ1613" s="35"/>
      <c r="PQK1613" s="34"/>
      <c r="PQR1613" s="35"/>
      <c r="PQS1613" s="34"/>
      <c r="PQZ1613" s="35"/>
      <c r="PRA1613" s="34"/>
      <c r="PRH1613" s="35"/>
      <c r="PRI1613" s="34"/>
      <c r="PRP1613" s="35"/>
      <c r="PRQ1613" s="34"/>
      <c r="PRX1613" s="35"/>
      <c r="PRY1613" s="34"/>
      <c r="PSF1613" s="35"/>
      <c r="PSG1613" s="34"/>
      <c r="PSN1613" s="35"/>
      <c r="PSO1613" s="34"/>
      <c r="PSV1613" s="35"/>
      <c r="PSW1613" s="34"/>
      <c r="PTD1613" s="35"/>
      <c r="PTE1613" s="34"/>
      <c r="PTL1613" s="35"/>
      <c r="PTM1613" s="34"/>
      <c r="PTT1613" s="35"/>
      <c r="PTU1613" s="34"/>
      <c r="PUB1613" s="35"/>
      <c r="PUC1613" s="34"/>
      <c r="PUJ1613" s="35"/>
      <c r="PUK1613" s="34"/>
      <c r="PUR1613" s="35"/>
      <c r="PUS1613" s="34"/>
      <c r="PUZ1613" s="35"/>
      <c r="PVA1613" s="34"/>
      <c r="PVH1613" s="35"/>
      <c r="PVI1613" s="34"/>
      <c r="PVP1613" s="35"/>
      <c r="PVQ1613" s="34"/>
      <c r="PVX1613" s="35"/>
      <c r="PVY1613" s="34"/>
      <c r="PWF1613" s="35"/>
      <c r="PWG1613" s="34"/>
      <c r="PWN1613" s="35"/>
      <c r="PWO1613" s="34"/>
      <c r="PWV1613" s="35"/>
      <c r="PWW1613" s="34"/>
      <c r="PXD1613" s="35"/>
      <c r="PXE1613" s="34"/>
      <c r="PXL1613" s="35"/>
      <c r="PXM1613" s="34"/>
      <c r="PXT1613" s="35"/>
      <c r="PXU1613" s="34"/>
      <c r="PYB1613" s="35"/>
      <c r="PYC1613" s="34"/>
      <c r="PYJ1613" s="35"/>
      <c r="PYK1613" s="34"/>
      <c r="PYR1613" s="35"/>
      <c r="PYS1613" s="34"/>
      <c r="PYZ1613" s="35"/>
      <c r="PZA1613" s="34"/>
      <c r="PZH1613" s="35"/>
      <c r="PZI1613" s="34"/>
      <c r="PZP1613" s="35"/>
      <c r="PZQ1613" s="34"/>
      <c r="PZX1613" s="35"/>
      <c r="PZY1613" s="34"/>
      <c r="QAF1613" s="35"/>
      <c r="QAG1613" s="34"/>
      <c r="QAN1613" s="35"/>
      <c r="QAO1613" s="34"/>
      <c r="QAV1613" s="35"/>
      <c r="QAW1613" s="34"/>
      <c r="QBD1613" s="35"/>
      <c r="QBE1613" s="34"/>
      <c r="QBL1613" s="35"/>
      <c r="QBM1613" s="34"/>
      <c r="QBT1613" s="35"/>
      <c r="QBU1613" s="34"/>
      <c r="QCB1613" s="35"/>
      <c r="QCC1613" s="34"/>
      <c r="QCJ1613" s="35"/>
      <c r="QCK1613" s="34"/>
      <c r="QCR1613" s="35"/>
      <c r="QCS1613" s="34"/>
      <c r="QCZ1613" s="35"/>
      <c r="QDA1613" s="34"/>
      <c r="QDH1613" s="35"/>
      <c r="QDI1613" s="34"/>
      <c r="QDP1613" s="35"/>
      <c r="QDQ1613" s="34"/>
      <c r="QDX1613" s="35"/>
      <c r="QDY1613" s="34"/>
      <c r="QEF1613" s="35"/>
      <c r="QEG1613" s="34"/>
      <c r="QEN1613" s="35"/>
      <c r="QEO1613" s="34"/>
      <c r="QEV1613" s="35"/>
      <c r="QEW1613" s="34"/>
      <c r="QFD1613" s="35"/>
      <c r="QFE1613" s="34"/>
      <c r="QFL1613" s="35"/>
      <c r="QFM1613" s="34"/>
      <c r="QFT1613" s="35"/>
      <c r="QFU1613" s="34"/>
      <c r="QGB1613" s="35"/>
      <c r="QGC1613" s="34"/>
      <c r="QGJ1613" s="35"/>
      <c r="QGK1613" s="34"/>
      <c r="QGR1613" s="35"/>
      <c r="QGS1613" s="34"/>
      <c r="QGZ1613" s="35"/>
      <c r="QHA1613" s="34"/>
      <c r="QHH1613" s="35"/>
      <c r="QHI1613" s="34"/>
      <c r="QHP1613" s="35"/>
      <c r="QHQ1613" s="34"/>
      <c r="QHX1613" s="35"/>
      <c r="QHY1613" s="34"/>
      <c r="QIF1613" s="35"/>
      <c r="QIG1613" s="34"/>
      <c r="QIN1613" s="35"/>
      <c r="QIO1613" s="34"/>
      <c r="QIV1613" s="35"/>
      <c r="QIW1613" s="34"/>
      <c r="QJD1613" s="35"/>
      <c r="QJE1613" s="34"/>
      <c r="QJL1613" s="35"/>
      <c r="QJM1613" s="34"/>
      <c r="QJT1613" s="35"/>
      <c r="QJU1613" s="34"/>
      <c r="QKB1613" s="35"/>
      <c r="QKC1613" s="34"/>
      <c r="QKJ1613" s="35"/>
      <c r="QKK1613" s="34"/>
      <c r="QKR1613" s="35"/>
      <c r="QKS1613" s="34"/>
      <c r="QKZ1613" s="35"/>
      <c r="QLA1613" s="34"/>
      <c r="QLH1613" s="35"/>
      <c r="QLI1613" s="34"/>
      <c r="QLP1613" s="35"/>
      <c r="QLQ1613" s="34"/>
      <c r="QLX1613" s="35"/>
      <c r="QLY1613" s="34"/>
      <c r="QMF1613" s="35"/>
      <c r="QMG1613" s="34"/>
      <c r="QMN1613" s="35"/>
      <c r="QMO1613" s="34"/>
      <c r="QMV1613" s="35"/>
      <c r="QMW1613" s="34"/>
      <c r="QND1613" s="35"/>
      <c r="QNE1613" s="34"/>
      <c r="QNL1613" s="35"/>
      <c r="QNM1613" s="34"/>
      <c r="QNT1613" s="35"/>
      <c r="QNU1613" s="34"/>
      <c r="QOB1613" s="35"/>
      <c r="QOC1613" s="34"/>
      <c r="QOJ1613" s="35"/>
      <c r="QOK1613" s="34"/>
      <c r="QOR1613" s="35"/>
      <c r="QOS1613" s="34"/>
      <c r="QOZ1613" s="35"/>
      <c r="QPA1613" s="34"/>
      <c r="QPH1613" s="35"/>
      <c r="QPI1613" s="34"/>
      <c r="QPP1613" s="35"/>
      <c r="QPQ1613" s="34"/>
      <c r="QPX1613" s="35"/>
      <c r="QPY1613" s="34"/>
      <c r="QQF1613" s="35"/>
      <c r="QQG1613" s="34"/>
      <c r="QQN1613" s="35"/>
      <c r="QQO1613" s="34"/>
      <c r="QQV1613" s="35"/>
      <c r="QQW1613" s="34"/>
      <c r="QRD1613" s="35"/>
      <c r="QRE1613" s="34"/>
      <c r="QRL1613" s="35"/>
      <c r="QRM1613" s="34"/>
      <c r="QRT1613" s="35"/>
      <c r="QRU1613" s="34"/>
      <c r="QSB1613" s="35"/>
      <c r="QSC1613" s="34"/>
      <c r="QSJ1613" s="35"/>
      <c r="QSK1613" s="34"/>
      <c r="QSR1613" s="35"/>
      <c r="QSS1613" s="34"/>
      <c r="QSZ1613" s="35"/>
      <c r="QTA1613" s="34"/>
      <c r="QTH1613" s="35"/>
      <c r="QTI1613" s="34"/>
      <c r="QTP1613" s="35"/>
      <c r="QTQ1613" s="34"/>
      <c r="QTX1613" s="35"/>
      <c r="QTY1613" s="34"/>
      <c r="QUF1613" s="35"/>
      <c r="QUG1613" s="34"/>
      <c r="QUN1613" s="35"/>
      <c r="QUO1613" s="34"/>
      <c r="QUV1613" s="35"/>
      <c r="QUW1613" s="34"/>
      <c r="QVD1613" s="35"/>
      <c r="QVE1613" s="34"/>
      <c r="QVL1613" s="35"/>
      <c r="QVM1613" s="34"/>
      <c r="QVT1613" s="35"/>
      <c r="QVU1613" s="34"/>
      <c r="QWB1613" s="35"/>
      <c r="QWC1613" s="34"/>
      <c r="QWJ1613" s="35"/>
      <c r="QWK1613" s="34"/>
      <c r="QWR1613" s="35"/>
      <c r="QWS1613" s="34"/>
      <c r="QWZ1613" s="35"/>
      <c r="QXA1613" s="34"/>
      <c r="QXH1613" s="35"/>
      <c r="QXI1613" s="34"/>
      <c r="QXP1613" s="35"/>
      <c r="QXQ1613" s="34"/>
      <c r="QXX1613" s="35"/>
      <c r="QXY1613" s="34"/>
      <c r="QYF1613" s="35"/>
      <c r="QYG1613" s="34"/>
      <c r="QYN1613" s="35"/>
      <c r="QYO1613" s="34"/>
      <c r="QYV1613" s="35"/>
      <c r="QYW1613" s="34"/>
      <c r="QZD1613" s="35"/>
      <c r="QZE1613" s="34"/>
      <c r="QZL1613" s="35"/>
      <c r="QZM1613" s="34"/>
      <c r="QZT1613" s="35"/>
      <c r="QZU1613" s="34"/>
      <c r="RAB1613" s="35"/>
      <c r="RAC1613" s="34"/>
      <c r="RAJ1613" s="35"/>
      <c r="RAK1613" s="34"/>
      <c r="RAR1613" s="35"/>
      <c r="RAS1613" s="34"/>
      <c r="RAZ1613" s="35"/>
      <c r="RBA1613" s="34"/>
      <c r="RBH1613" s="35"/>
      <c r="RBI1613" s="34"/>
      <c r="RBP1613" s="35"/>
      <c r="RBQ1613" s="34"/>
      <c r="RBX1613" s="35"/>
      <c r="RBY1613" s="34"/>
      <c r="RCF1613" s="35"/>
      <c r="RCG1613" s="34"/>
      <c r="RCN1613" s="35"/>
      <c r="RCO1613" s="34"/>
      <c r="RCV1613" s="35"/>
      <c r="RCW1613" s="34"/>
      <c r="RDD1613" s="35"/>
      <c r="RDE1613" s="34"/>
      <c r="RDL1613" s="35"/>
      <c r="RDM1613" s="34"/>
      <c r="RDT1613" s="35"/>
      <c r="RDU1613" s="34"/>
      <c r="REB1613" s="35"/>
      <c r="REC1613" s="34"/>
      <c r="REJ1613" s="35"/>
      <c r="REK1613" s="34"/>
      <c r="RER1613" s="35"/>
      <c r="RES1613" s="34"/>
      <c r="REZ1613" s="35"/>
      <c r="RFA1613" s="34"/>
      <c r="RFH1613" s="35"/>
      <c r="RFI1613" s="34"/>
      <c r="RFP1613" s="35"/>
      <c r="RFQ1613" s="34"/>
      <c r="RFX1613" s="35"/>
      <c r="RFY1613" s="34"/>
      <c r="RGF1613" s="35"/>
      <c r="RGG1613" s="34"/>
      <c r="RGN1613" s="35"/>
      <c r="RGO1613" s="34"/>
      <c r="RGV1613" s="35"/>
      <c r="RGW1613" s="34"/>
      <c r="RHD1613" s="35"/>
      <c r="RHE1613" s="34"/>
      <c r="RHL1613" s="35"/>
      <c r="RHM1613" s="34"/>
      <c r="RHT1613" s="35"/>
      <c r="RHU1613" s="34"/>
      <c r="RIB1613" s="35"/>
      <c r="RIC1613" s="34"/>
      <c r="RIJ1613" s="35"/>
      <c r="RIK1613" s="34"/>
      <c r="RIR1613" s="35"/>
      <c r="RIS1613" s="34"/>
      <c r="RIZ1613" s="35"/>
      <c r="RJA1613" s="34"/>
      <c r="RJH1613" s="35"/>
      <c r="RJI1613" s="34"/>
      <c r="RJP1613" s="35"/>
      <c r="RJQ1613" s="34"/>
      <c r="RJX1613" s="35"/>
      <c r="RJY1613" s="34"/>
      <c r="RKF1613" s="35"/>
      <c r="RKG1613" s="34"/>
      <c r="RKN1613" s="35"/>
      <c r="RKO1613" s="34"/>
      <c r="RKV1613" s="35"/>
      <c r="RKW1613" s="34"/>
      <c r="RLD1613" s="35"/>
      <c r="RLE1613" s="34"/>
      <c r="RLL1613" s="35"/>
      <c r="RLM1613" s="34"/>
      <c r="RLT1613" s="35"/>
      <c r="RLU1613" s="34"/>
      <c r="RMB1613" s="35"/>
      <c r="RMC1613" s="34"/>
      <c r="RMJ1613" s="35"/>
      <c r="RMK1613" s="34"/>
      <c r="RMR1613" s="35"/>
      <c r="RMS1613" s="34"/>
      <c r="RMZ1613" s="35"/>
      <c r="RNA1613" s="34"/>
      <c r="RNH1613" s="35"/>
      <c r="RNI1613" s="34"/>
      <c r="RNP1613" s="35"/>
      <c r="RNQ1613" s="34"/>
      <c r="RNX1613" s="35"/>
      <c r="RNY1613" s="34"/>
      <c r="ROF1613" s="35"/>
      <c r="ROG1613" s="34"/>
      <c r="RON1613" s="35"/>
      <c r="ROO1613" s="34"/>
      <c r="ROV1613" s="35"/>
      <c r="ROW1613" s="34"/>
      <c r="RPD1613" s="35"/>
      <c r="RPE1613" s="34"/>
      <c r="RPL1613" s="35"/>
      <c r="RPM1613" s="34"/>
      <c r="RPT1613" s="35"/>
      <c r="RPU1613" s="34"/>
      <c r="RQB1613" s="35"/>
      <c r="RQC1613" s="34"/>
      <c r="RQJ1613" s="35"/>
      <c r="RQK1613" s="34"/>
      <c r="RQR1613" s="35"/>
      <c r="RQS1613" s="34"/>
      <c r="RQZ1613" s="35"/>
      <c r="RRA1613" s="34"/>
      <c r="RRH1613" s="35"/>
      <c r="RRI1613" s="34"/>
      <c r="RRP1613" s="35"/>
      <c r="RRQ1613" s="34"/>
      <c r="RRX1613" s="35"/>
      <c r="RRY1613" s="34"/>
      <c r="RSF1613" s="35"/>
      <c r="RSG1613" s="34"/>
      <c r="RSN1613" s="35"/>
      <c r="RSO1613" s="34"/>
      <c r="RSV1613" s="35"/>
      <c r="RSW1613" s="34"/>
      <c r="RTD1613" s="35"/>
      <c r="RTE1613" s="34"/>
      <c r="RTL1613" s="35"/>
      <c r="RTM1613" s="34"/>
      <c r="RTT1613" s="35"/>
      <c r="RTU1613" s="34"/>
      <c r="RUB1613" s="35"/>
      <c r="RUC1613" s="34"/>
      <c r="RUJ1613" s="35"/>
      <c r="RUK1613" s="34"/>
      <c r="RUR1613" s="35"/>
      <c r="RUS1613" s="34"/>
      <c r="RUZ1613" s="35"/>
      <c r="RVA1613" s="34"/>
      <c r="RVH1613" s="35"/>
      <c r="RVI1613" s="34"/>
      <c r="RVP1613" s="35"/>
      <c r="RVQ1613" s="34"/>
      <c r="RVX1613" s="35"/>
      <c r="RVY1613" s="34"/>
      <c r="RWF1613" s="35"/>
      <c r="RWG1613" s="34"/>
      <c r="RWN1613" s="35"/>
      <c r="RWO1613" s="34"/>
      <c r="RWV1613" s="35"/>
      <c r="RWW1613" s="34"/>
      <c r="RXD1613" s="35"/>
      <c r="RXE1613" s="34"/>
      <c r="RXL1613" s="35"/>
      <c r="RXM1613" s="34"/>
      <c r="RXT1613" s="35"/>
      <c r="RXU1613" s="34"/>
      <c r="RYB1613" s="35"/>
      <c r="RYC1613" s="34"/>
      <c r="RYJ1613" s="35"/>
      <c r="RYK1613" s="34"/>
      <c r="RYR1613" s="35"/>
      <c r="RYS1613" s="34"/>
      <c r="RYZ1613" s="35"/>
      <c r="RZA1613" s="34"/>
      <c r="RZH1613" s="35"/>
      <c r="RZI1613" s="34"/>
      <c r="RZP1613" s="35"/>
      <c r="RZQ1613" s="34"/>
      <c r="RZX1613" s="35"/>
      <c r="RZY1613" s="34"/>
      <c r="SAF1613" s="35"/>
      <c r="SAG1613" s="34"/>
      <c r="SAN1613" s="35"/>
      <c r="SAO1613" s="34"/>
      <c r="SAV1613" s="35"/>
      <c r="SAW1613" s="34"/>
      <c r="SBD1613" s="35"/>
      <c r="SBE1613" s="34"/>
      <c r="SBL1613" s="35"/>
      <c r="SBM1613" s="34"/>
      <c r="SBT1613" s="35"/>
      <c r="SBU1613" s="34"/>
      <c r="SCB1613" s="35"/>
      <c r="SCC1613" s="34"/>
      <c r="SCJ1613" s="35"/>
      <c r="SCK1613" s="34"/>
      <c r="SCR1613" s="35"/>
      <c r="SCS1613" s="34"/>
      <c r="SCZ1613" s="35"/>
      <c r="SDA1613" s="34"/>
      <c r="SDH1613" s="35"/>
      <c r="SDI1613" s="34"/>
      <c r="SDP1613" s="35"/>
      <c r="SDQ1613" s="34"/>
      <c r="SDX1613" s="35"/>
      <c r="SDY1613" s="34"/>
      <c r="SEF1613" s="35"/>
      <c r="SEG1613" s="34"/>
      <c r="SEN1613" s="35"/>
      <c r="SEO1613" s="34"/>
      <c r="SEV1613" s="35"/>
      <c r="SEW1613" s="34"/>
      <c r="SFD1613" s="35"/>
      <c r="SFE1613" s="34"/>
      <c r="SFL1613" s="35"/>
      <c r="SFM1613" s="34"/>
      <c r="SFT1613" s="35"/>
      <c r="SFU1613" s="34"/>
      <c r="SGB1613" s="35"/>
      <c r="SGC1613" s="34"/>
      <c r="SGJ1613" s="35"/>
      <c r="SGK1613" s="34"/>
      <c r="SGR1613" s="35"/>
      <c r="SGS1613" s="34"/>
      <c r="SGZ1613" s="35"/>
      <c r="SHA1613" s="34"/>
      <c r="SHH1613" s="35"/>
      <c r="SHI1613" s="34"/>
      <c r="SHP1613" s="35"/>
      <c r="SHQ1613" s="34"/>
      <c r="SHX1613" s="35"/>
      <c r="SHY1613" s="34"/>
      <c r="SIF1613" s="35"/>
      <c r="SIG1613" s="34"/>
      <c r="SIN1613" s="35"/>
      <c r="SIO1613" s="34"/>
      <c r="SIV1613" s="35"/>
      <c r="SIW1613" s="34"/>
      <c r="SJD1613" s="35"/>
      <c r="SJE1613" s="34"/>
      <c r="SJL1613" s="35"/>
      <c r="SJM1613" s="34"/>
      <c r="SJT1613" s="35"/>
      <c r="SJU1613" s="34"/>
      <c r="SKB1613" s="35"/>
      <c r="SKC1613" s="34"/>
      <c r="SKJ1613" s="35"/>
      <c r="SKK1613" s="34"/>
      <c r="SKR1613" s="35"/>
      <c r="SKS1613" s="34"/>
      <c r="SKZ1613" s="35"/>
      <c r="SLA1613" s="34"/>
      <c r="SLH1613" s="35"/>
      <c r="SLI1613" s="34"/>
      <c r="SLP1613" s="35"/>
      <c r="SLQ1613" s="34"/>
      <c r="SLX1613" s="35"/>
      <c r="SLY1613" s="34"/>
      <c r="SMF1613" s="35"/>
      <c r="SMG1613" s="34"/>
      <c r="SMN1613" s="35"/>
      <c r="SMO1613" s="34"/>
      <c r="SMV1613" s="35"/>
      <c r="SMW1613" s="34"/>
      <c r="SND1613" s="35"/>
      <c r="SNE1613" s="34"/>
      <c r="SNL1613" s="35"/>
      <c r="SNM1613" s="34"/>
      <c r="SNT1613" s="35"/>
      <c r="SNU1613" s="34"/>
      <c r="SOB1613" s="35"/>
      <c r="SOC1613" s="34"/>
      <c r="SOJ1613" s="35"/>
      <c r="SOK1613" s="34"/>
      <c r="SOR1613" s="35"/>
      <c r="SOS1613" s="34"/>
      <c r="SOZ1613" s="35"/>
      <c r="SPA1613" s="34"/>
      <c r="SPH1613" s="35"/>
      <c r="SPI1613" s="34"/>
      <c r="SPP1613" s="35"/>
      <c r="SPQ1613" s="34"/>
      <c r="SPX1613" s="35"/>
      <c r="SPY1613" s="34"/>
      <c r="SQF1613" s="35"/>
      <c r="SQG1613" s="34"/>
      <c r="SQN1613" s="35"/>
      <c r="SQO1613" s="34"/>
      <c r="SQV1613" s="35"/>
      <c r="SQW1613" s="34"/>
      <c r="SRD1613" s="35"/>
      <c r="SRE1613" s="34"/>
      <c r="SRL1613" s="35"/>
      <c r="SRM1613" s="34"/>
      <c r="SRT1613" s="35"/>
      <c r="SRU1613" s="34"/>
      <c r="SSB1613" s="35"/>
      <c r="SSC1613" s="34"/>
      <c r="SSJ1613" s="35"/>
      <c r="SSK1613" s="34"/>
      <c r="SSR1613" s="35"/>
      <c r="SSS1613" s="34"/>
      <c r="SSZ1613" s="35"/>
      <c r="STA1613" s="34"/>
      <c r="STH1613" s="35"/>
      <c r="STI1613" s="34"/>
      <c r="STP1613" s="35"/>
      <c r="STQ1613" s="34"/>
      <c r="STX1613" s="35"/>
      <c r="STY1613" s="34"/>
      <c r="SUF1613" s="35"/>
      <c r="SUG1613" s="34"/>
      <c r="SUN1613" s="35"/>
      <c r="SUO1613" s="34"/>
      <c r="SUV1613" s="35"/>
      <c r="SUW1613" s="34"/>
      <c r="SVD1613" s="35"/>
      <c r="SVE1613" s="34"/>
      <c r="SVL1613" s="35"/>
      <c r="SVM1613" s="34"/>
      <c r="SVT1613" s="35"/>
      <c r="SVU1613" s="34"/>
      <c r="SWB1613" s="35"/>
      <c r="SWC1613" s="34"/>
      <c r="SWJ1613" s="35"/>
      <c r="SWK1613" s="34"/>
      <c r="SWR1613" s="35"/>
      <c r="SWS1613" s="34"/>
      <c r="SWZ1613" s="35"/>
      <c r="SXA1613" s="34"/>
      <c r="SXH1613" s="35"/>
      <c r="SXI1613" s="34"/>
      <c r="SXP1613" s="35"/>
      <c r="SXQ1613" s="34"/>
      <c r="SXX1613" s="35"/>
      <c r="SXY1613" s="34"/>
      <c r="SYF1613" s="35"/>
      <c r="SYG1613" s="34"/>
      <c r="SYN1613" s="35"/>
      <c r="SYO1613" s="34"/>
      <c r="SYV1613" s="35"/>
      <c r="SYW1613" s="34"/>
      <c r="SZD1613" s="35"/>
      <c r="SZE1613" s="34"/>
      <c r="SZL1613" s="35"/>
      <c r="SZM1613" s="34"/>
      <c r="SZT1613" s="35"/>
      <c r="SZU1613" s="34"/>
      <c r="TAB1613" s="35"/>
      <c r="TAC1613" s="34"/>
      <c r="TAJ1613" s="35"/>
      <c r="TAK1613" s="34"/>
      <c r="TAR1613" s="35"/>
      <c r="TAS1613" s="34"/>
      <c r="TAZ1613" s="35"/>
      <c r="TBA1613" s="34"/>
      <c r="TBH1613" s="35"/>
      <c r="TBI1613" s="34"/>
      <c r="TBP1613" s="35"/>
      <c r="TBQ1613" s="34"/>
      <c r="TBX1613" s="35"/>
      <c r="TBY1613" s="34"/>
      <c r="TCF1613" s="35"/>
      <c r="TCG1613" s="34"/>
      <c r="TCN1613" s="35"/>
      <c r="TCO1613" s="34"/>
      <c r="TCV1613" s="35"/>
      <c r="TCW1613" s="34"/>
      <c r="TDD1613" s="35"/>
      <c r="TDE1613" s="34"/>
      <c r="TDL1613" s="35"/>
      <c r="TDM1613" s="34"/>
      <c r="TDT1613" s="35"/>
      <c r="TDU1613" s="34"/>
      <c r="TEB1613" s="35"/>
      <c r="TEC1613" s="34"/>
      <c r="TEJ1613" s="35"/>
      <c r="TEK1613" s="34"/>
      <c r="TER1613" s="35"/>
      <c r="TES1613" s="34"/>
      <c r="TEZ1613" s="35"/>
      <c r="TFA1613" s="34"/>
      <c r="TFH1613" s="35"/>
      <c r="TFI1613" s="34"/>
      <c r="TFP1613" s="35"/>
      <c r="TFQ1613" s="34"/>
      <c r="TFX1613" s="35"/>
      <c r="TFY1613" s="34"/>
      <c r="TGF1613" s="35"/>
      <c r="TGG1613" s="34"/>
      <c r="TGN1613" s="35"/>
      <c r="TGO1613" s="34"/>
      <c r="TGV1613" s="35"/>
      <c r="TGW1613" s="34"/>
      <c r="THD1613" s="35"/>
      <c r="THE1613" s="34"/>
      <c r="THL1613" s="35"/>
      <c r="THM1613" s="34"/>
      <c r="THT1613" s="35"/>
      <c r="THU1613" s="34"/>
      <c r="TIB1613" s="35"/>
      <c r="TIC1613" s="34"/>
      <c r="TIJ1613" s="35"/>
      <c r="TIK1613" s="34"/>
      <c r="TIR1613" s="35"/>
      <c r="TIS1613" s="34"/>
      <c r="TIZ1613" s="35"/>
      <c r="TJA1613" s="34"/>
      <c r="TJH1613" s="35"/>
      <c r="TJI1613" s="34"/>
      <c r="TJP1613" s="35"/>
      <c r="TJQ1613" s="34"/>
      <c r="TJX1613" s="35"/>
      <c r="TJY1613" s="34"/>
      <c r="TKF1613" s="35"/>
      <c r="TKG1613" s="34"/>
      <c r="TKN1613" s="35"/>
      <c r="TKO1613" s="34"/>
      <c r="TKV1613" s="35"/>
      <c r="TKW1613" s="34"/>
      <c r="TLD1613" s="35"/>
      <c r="TLE1613" s="34"/>
      <c r="TLL1613" s="35"/>
      <c r="TLM1613" s="34"/>
      <c r="TLT1613" s="35"/>
      <c r="TLU1613" s="34"/>
      <c r="TMB1613" s="35"/>
      <c r="TMC1613" s="34"/>
      <c r="TMJ1613" s="35"/>
      <c r="TMK1613" s="34"/>
      <c r="TMR1613" s="35"/>
      <c r="TMS1613" s="34"/>
      <c r="TMZ1613" s="35"/>
      <c r="TNA1613" s="34"/>
      <c r="TNH1613" s="35"/>
      <c r="TNI1613" s="34"/>
      <c r="TNP1613" s="35"/>
      <c r="TNQ1613" s="34"/>
      <c r="TNX1613" s="35"/>
      <c r="TNY1613" s="34"/>
      <c r="TOF1613" s="35"/>
      <c r="TOG1613" s="34"/>
      <c r="TON1613" s="35"/>
      <c r="TOO1613" s="34"/>
      <c r="TOV1613" s="35"/>
      <c r="TOW1613" s="34"/>
      <c r="TPD1613" s="35"/>
      <c r="TPE1613" s="34"/>
      <c r="TPL1613" s="35"/>
      <c r="TPM1613" s="34"/>
      <c r="TPT1613" s="35"/>
      <c r="TPU1613" s="34"/>
      <c r="TQB1613" s="35"/>
      <c r="TQC1613" s="34"/>
      <c r="TQJ1613" s="35"/>
      <c r="TQK1613" s="34"/>
      <c r="TQR1613" s="35"/>
      <c r="TQS1613" s="34"/>
      <c r="TQZ1613" s="35"/>
      <c r="TRA1613" s="34"/>
      <c r="TRH1613" s="35"/>
      <c r="TRI1613" s="34"/>
      <c r="TRP1613" s="35"/>
      <c r="TRQ1613" s="34"/>
      <c r="TRX1613" s="35"/>
      <c r="TRY1613" s="34"/>
      <c r="TSF1613" s="35"/>
      <c r="TSG1613" s="34"/>
      <c r="TSN1613" s="35"/>
      <c r="TSO1613" s="34"/>
      <c r="TSV1613" s="35"/>
      <c r="TSW1613" s="34"/>
      <c r="TTD1613" s="35"/>
      <c r="TTE1613" s="34"/>
      <c r="TTL1613" s="35"/>
      <c r="TTM1613" s="34"/>
      <c r="TTT1613" s="35"/>
      <c r="TTU1613" s="34"/>
      <c r="TUB1613" s="35"/>
      <c r="TUC1613" s="34"/>
      <c r="TUJ1613" s="35"/>
      <c r="TUK1613" s="34"/>
      <c r="TUR1613" s="35"/>
      <c r="TUS1613" s="34"/>
      <c r="TUZ1613" s="35"/>
      <c r="TVA1613" s="34"/>
      <c r="TVH1613" s="35"/>
      <c r="TVI1613" s="34"/>
      <c r="TVP1613" s="35"/>
      <c r="TVQ1613" s="34"/>
      <c r="TVX1613" s="35"/>
      <c r="TVY1613" s="34"/>
      <c r="TWF1613" s="35"/>
      <c r="TWG1613" s="34"/>
      <c r="TWN1613" s="35"/>
      <c r="TWO1613" s="34"/>
      <c r="TWV1613" s="35"/>
      <c r="TWW1613" s="34"/>
      <c r="TXD1613" s="35"/>
      <c r="TXE1613" s="34"/>
      <c r="TXL1613" s="35"/>
      <c r="TXM1613" s="34"/>
      <c r="TXT1613" s="35"/>
      <c r="TXU1613" s="34"/>
      <c r="TYB1613" s="35"/>
      <c r="TYC1613" s="34"/>
      <c r="TYJ1613" s="35"/>
      <c r="TYK1613" s="34"/>
      <c r="TYR1613" s="35"/>
      <c r="TYS1613" s="34"/>
      <c r="TYZ1613" s="35"/>
      <c r="TZA1613" s="34"/>
      <c r="TZH1613" s="35"/>
      <c r="TZI1613" s="34"/>
      <c r="TZP1613" s="35"/>
      <c r="TZQ1613" s="34"/>
      <c r="TZX1613" s="35"/>
      <c r="TZY1613" s="34"/>
      <c r="UAF1613" s="35"/>
      <c r="UAG1613" s="34"/>
      <c r="UAN1613" s="35"/>
      <c r="UAO1613" s="34"/>
      <c r="UAV1613" s="35"/>
      <c r="UAW1613" s="34"/>
      <c r="UBD1613" s="35"/>
      <c r="UBE1613" s="34"/>
      <c r="UBL1613" s="35"/>
      <c r="UBM1613" s="34"/>
      <c r="UBT1613" s="35"/>
      <c r="UBU1613" s="34"/>
      <c r="UCB1613" s="35"/>
      <c r="UCC1613" s="34"/>
      <c r="UCJ1613" s="35"/>
      <c r="UCK1613" s="34"/>
      <c r="UCR1613" s="35"/>
      <c r="UCS1613" s="34"/>
      <c r="UCZ1613" s="35"/>
      <c r="UDA1613" s="34"/>
      <c r="UDH1613" s="35"/>
      <c r="UDI1613" s="34"/>
      <c r="UDP1613" s="35"/>
      <c r="UDQ1613" s="34"/>
      <c r="UDX1613" s="35"/>
      <c r="UDY1613" s="34"/>
      <c r="UEF1613" s="35"/>
      <c r="UEG1613" s="34"/>
      <c r="UEN1613" s="35"/>
      <c r="UEO1613" s="34"/>
      <c r="UEV1613" s="35"/>
      <c r="UEW1613" s="34"/>
      <c r="UFD1613" s="35"/>
      <c r="UFE1613" s="34"/>
      <c r="UFL1613" s="35"/>
      <c r="UFM1613" s="34"/>
      <c r="UFT1613" s="35"/>
      <c r="UFU1613" s="34"/>
      <c r="UGB1613" s="35"/>
      <c r="UGC1613" s="34"/>
      <c r="UGJ1613" s="35"/>
      <c r="UGK1613" s="34"/>
      <c r="UGR1613" s="35"/>
      <c r="UGS1613" s="34"/>
      <c r="UGZ1613" s="35"/>
      <c r="UHA1613" s="34"/>
      <c r="UHH1613" s="35"/>
      <c r="UHI1613" s="34"/>
      <c r="UHP1613" s="35"/>
      <c r="UHQ1613" s="34"/>
      <c r="UHX1613" s="35"/>
      <c r="UHY1613" s="34"/>
      <c r="UIF1613" s="35"/>
      <c r="UIG1613" s="34"/>
      <c r="UIN1613" s="35"/>
      <c r="UIO1613" s="34"/>
      <c r="UIV1613" s="35"/>
      <c r="UIW1613" s="34"/>
      <c r="UJD1613" s="35"/>
      <c r="UJE1613" s="34"/>
      <c r="UJL1613" s="35"/>
      <c r="UJM1613" s="34"/>
      <c r="UJT1613" s="35"/>
      <c r="UJU1613" s="34"/>
      <c r="UKB1613" s="35"/>
      <c r="UKC1613" s="34"/>
      <c r="UKJ1613" s="35"/>
      <c r="UKK1613" s="34"/>
      <c r="UKR1613" s="35"/>
      <c r="UKS1613" s="34"/>
      <c r="UKZ1613" s="35"/>
      <c r="ULA1613" s="34"/>
      <c r="ULH1613" s="35"/>
      <c r="ULI1613" s="34"/>
      <c r="ULP1613" s="35"/>
      <c r="ULQ1613" s="34"/>
      <c r="ULX1613" s="35"/>
      <c r="ULY1613" s="34"/>
      <c r="UMF1613" s="35"/>
      <c r="UMG1613" s="34"/>
      <c r="UMN1613" s="35"/>
      <c r="UMO1613" s="34"/>
      <c r="UMV1613" s="35"/>
      <c r="UMW1613" s="34"/>
      <c r="UND1613" s="35"/>
      <c r="UNE1613" s="34"/>
      <c r="UNL1613" s="35"/>
      <c r="UNM1613" s="34"/>
      <c r="UNT1613" s="35"/>
      <c r="UNU1613" s="34"/>
      <c r="UOB1613" s="35"/>
      <c r="UOC1613" s="34"/>
      <c r="UOJ1613" s="35"/>
      <c r="UOK1613" s="34"/>
      <c r="UOR1613" s="35"/>
      <c r="UOS1613" s="34"/>
      <c r="UOZ1613" s="35"/>
      <c r="UPA1613" s="34"/>
      <c r="UPH1613" s="35"/>
      <c r="UPI1613" s="34"/>
      <c r="UPP1613" s="35"/>
      <c r="UPQ1613" s="34"/>
      <c r="UPX1613" s="35"/>
      <c r="UPY1613" s="34"/>
      <c r="UQF1613" s="35"/>
      <c r="UQG1613" s="34"/>
      <c r="UQN1613" s="35"/>
      <c r="UQO1613" s="34"/>
      <c r="UQV1613" s="35"/>
      <c r="UQW1613" s="34"/>
      <c r="URD1613" s="35"/>
      <c r="URE1613" s="34"/>
      <c r="URL1613" s="35"/>
      <c r="URM1613" s="34"/>
      <c r="URT1613" s="35"/>
      <c r="URU1613" s="34"/>
      <c r="USB1613" s="35"/>
      <c r="USC1613" s="34"/>
      <c r="USJ1613" s="35"/>
      <c r="USK1613" s="34"/>
      <c r="USR1613" s="35"/>
      <c r="USS1613" s="34"/>
      <c r="USZ1613" s="35"/>
      <c r="UTA1613" s="34"/>
      <c r="UTH1613" s="35"/>
      <c r="UTI1613" s="34"/>
      <c r="UTP1613" s="35"/>
      <c r="UTQ1613" s="34"/>
      <c r="UTX1613" s="35"/>
      <c r="UTY1613" s="34"/>
      <c r="UUF1613" s="35"/>
      <c r="UUG1613" s="34"/>
      <c r="UUN1613" s="35"/>
      <c r="UUO1613" s="34"/>
      <c r="UUV1613" s="35"/>
      <c r="UUW1613" s="34"/>
      <c r="UVD1613" s="35"/>
      <c r="UVE1613" s="34"/>
      <c r="UVL1613" s="35"/>
      <c r="UVM1613" s="34"/>
      <c r="UVT1613" s="35"/>
      <c r="UVU1613" s="34"/>
      <c r="UWB1613" s="35"/>
      <c r="UWC1613" s="34"/>
      <c r="UWJ1613" s="35"/>
      <c r="UWK1613" s="34"/>
      <c r="UWR1613" s="35"/>
      <c r="UWS1613" s="34"/>
      <c r="UWZ1613" s="35"/>
      <c r="UXA1613" s="34"/>
      <c r="UXH1613" s="35"/>
      <c r="UXI1613" s="34"/>
      <c r="UXP1613" s="35"/>
      <c r="UXQ1613" s="34"/>
      <c r="UXX1613" s="35"/>
      <c r="UXY1613" s="34"/>
      <c r="UYF1613" s="35"/>
      <c r="UYG1613" s="34"/>
      <c r="UYN1613" s="35"/>
      <c r="UYO1613" s="34"/>
      <c r="UYV1613" s="35"/>
      <c r="UYW1613" s="34"/>
      <c r="UZD1613" s="35"/>
      <c r="UZE1613" s="34"/>
      <c r="UZL1613" s="35"/>
      <c r="UZM1613" s="34"/>
      <c r="UZT1613" s="35"/>
      <c r="UZU1613" s="34"/>
      <c r="VAB1613" s="35"/>
      <c r="VAC1613" s="34"/>
      <c r="VAJ1613" s="35"/>
      <c r="VAK1613" s="34"/>
      <c r="VAR1613" s="35"/>
      <c r="VAS1613" s="34"/>
      <c r="VAZ1613" s="35"/>
      <c r="VBA1613" s="34"/>
      <c r="VBH1613" s="35"/>
      <c r="VBI1613" s="34"/>
      <c r="VBP1613" s="35"/>
      <c r="VBQ1613" s="34"/>
      <c r="VBX1613" s="35"/>
      <c r="VBY1613" s="34"/>
      <c r="VCF1613" s="35"/>
      <c r="VCG1613" s="34"/>
      <c r="VCN1613" s="35"/>
      <c r="VCO1613" s="34"/>
      <c r="VCV1613" s="35"/>
      <c r="VCW1613" s="34"/>
      <c r="VDD1613" s="35"/>
      <c r="VDE1613" s="34"/>
      <c r="VDL1613" s="35"/>
      <c r="VDM1613" s="34"/>
      <c r="VDT1613" s="35"/>
      <c r="VDU1613" s="34"/>
      <c r="VEB1613" s="35"/>
      <c r="VEC1613" s="34"/>
      <c r="VEJ1613" s="35"/>
      <c r="VEK1613" s="34"/>
      <c r="VER1613" s="35"/>
      <c r="VES1613" s="34"/>
      <c r="VEZ1613" s="35"/>
      <c r="VFA1613" s="34"/>
      <c r="VFH1613" s="35"/>
      <c r="VFI1613" s="34"/>
      <c r="VFP1613" s="35"/>
      <c r="VFQ1613" s="34"/>
      <c r="VFX1613" s="35"/>
      <c r="VFY1613" s="34"/>
      <c r="VGF1613" s="35"/>
      <c r="VGG1613" s="34"/>
      <c r="VGN1613" s="35"/>
      <c r="VGO1613" s="34"/>
      <c r="VGV1613" s="35"/>
      <c r="VGW1613" s="34"/>
      <c r="VHD1613" s="35"/>
      <c r="VHE1613" s="34"/>
      <c r="VHL1613" s="35"/>
      <c r="VHM1613" s="34"/>
      <c r="VHT1613" s="35"/>
      <c r="VHU1613" s="34"/>
      <c r="VIB1613" s="35"/>
      <c r="VIC1613" s="34"/>
      <c r="VIJ1613" s="35"/>
      <c r="VIK1613" s="34"/>
      <c r="VIR1613" s="35"/>
      <c r="VIS1613" s="34"/>
      <c r="VIZ1613" s="35"/>
      <c r="VJA1613" s="34"/>
      <c r="VJH1613" s="35"/>
      <c r="VJI1613" s="34"/>
      <c r="VJP1613" s="35"/>
      <c r="VJQ1613" s="34"/>
      <c r="VJX1613" s="35"/>
      <c r="VJY1613" s="34"/>
      <c r="VKF1613" s="35"/>
      <c r="VKG1613" s="34"/>
      <c r="VKN1613" s="35"/>
      <c r="VKO1613" s="34"/>
      <c r="VKV1613" s="35"/>
      <c r="VKW1613" s="34"/>
      <c r="VLD1613" s="35"/>
      <c r="VLE1613" s="34"/>
      <c r="VLL1613" s="35"/>
      <c r="VLM1613" s="34"/>
      <c r="VLT1613" s="35"/>
      <c r="VLU1613" s="34"/>
      <c r="VMB1613" s="35"/>
      <c r="VMC1613" s="34"/>
      <c r="VMJ1613" s="35"/>
      <c r="VMK1613" s="34"/>
      <c r="VMR1613" s="35"/>
      <c r="VMS1613" s="34"/>
      <c r="VMZ1613" s="35"/>
      <c r="VNA1613" s="34"/>
      <c r="VNH1613" s="35"/>
      <c r="VNI1613" s="34"/>
      <c r="VNP1613" s="35"/>
      <c r="VNQ1613" s="34"/>
      <c r="VNX1613" s="35"/>
      <c r="VNY1613" s="34"/>
      <c r="VOF1613" s="35"/>
      <c r="VOG1613" s="34"/>
      <c r="VON1613" s="35"/>
      <c r="VOO1613" s="34"/>
      <c r="VOV1613" s="35"/>
      <c r="VOW1613" s="34"/>
      <c r="VPD1613" s="35"/>
      <c r="VPE1613" s="34"/>
      <c r="VPL1613" s="35"/>
      <c r="VPM1613" s="34"/>
      <c r="VPT1613" s="35"/>
      <c r="VPU1613" s="34"/>
      <c r="VQB1613" s="35"/>
      <c r="VQC1613" s="34"/>
      <c r="VQJ1613" s="35"/>
      <c r="VQK1613" s="34"/>
      <c r="VQR1613" s="35"/>
      <c r="VQS1613" s="34"/>
      <c r="VQZ1613" s="35"/>
      <c r="VRA1613" s="34"/>
      <c r="VRH1613" s="35"/>
      <c r="VRI1613" s="34"/>
      <c r="VRP1613" s="35"/>
      <c r="VRQ1613" s="34"/>
      <c r="VRX1613" s="35"/>
      <c r="VRY1613" s="34"/>
      <c r="VSF1613" s="35"/>
      <c r="VSG1613" s="34"/>
      <c r="VSN1613" s="35"/>
      <c r="VSO1613" s="34"/>
      <c r="VSV1613" s="35"/>
      <c r="VSW1613" s="34"/>
      <c r="VTD1613" s="35"/>
      <c r="VTE1613" s="34"/>
      <c r="VTL1613" s="35"/>
      <c r="VTM1613" s="34"/>
      <c r="VTT1613" s="35"/>
      <c r="VTU1613" s="34"/>
      <c r="VUB1613" s="35"/>
      <c r="VUC1613" s="34"/>
      <c r="VUJ1613" s="35"/>
      <c r="VUK1613" s="34"/>
      <c r="VUR1613" s="35"/>
      <c r="VUS1613" s="34"/>
      <c r="VUZ1613" s="35"/>
      <c r="VVA1613" s="34"/>
      <c r="VVH1613" s="35"/>
      <c r="VVI1613" s="34"/>
      <c r="VVP1613" s="35"/>
      <c r="VVQ1613" s="34"/>
      <c r="VVX1613" s="35"/>
      <c r="VVY1613" s="34"/>
      <c r="VWF1613" s="35"/>
      <c r="VWG1613" s="34"/>
      <c r="VWN1613" s="35"/>
      <c r="VWO1613" s="34"/>
      <c r="VWV1613" s="35"/>
      <c r="VWW1613" s="34"/>
      <c r="VXD1613" s="35"/>
      <c r="VXE1613" s="34"/>
      <c r="VXL1613" s="35"/>
      <c r="VXM1613" s="34"/>
      <c r="VXT1613" s="35"/>
      <c r="VXU1613" s="34"/>
      <c r="VYB1613" s="35"/>
      <c r="VYC1613" s="34"/>
      <c r="VYJ1613" s="35"/>
      <c r="VYK1613" s="34"/>
      <c r="VYR1613" s="35"/>
      <c r="VYS1613" s="34"/>
      <c r="VYZ1613" s="35"/>
      <c r="VZA1613" s="34"/>
      <c r="VZH1613" s="35"/>
      <c r="VZI1613" s="34"/>
      <c r="VZP1613" s="35"/>
      <c r="VZQ1613" s="34"/>
      <c r="VZX1613" s="35"/>
      <c r="VZY1613" s="34"/>
      <c r="WAF1613" s="35"/>
      <c r="WAG1613" s="34"/>
      <c r="WAN1613" s="35"/>
      <c r="WAO1613" s="34"/>
      <c r="WAV1613" s="35"/>
      <c r="WAW1613" s="34"/>
      <c r="WBD1613" s="35"/>
      <c r="WBE1613" s="34"/>
      <c r="WBL1613" s="35"/>
      <c r="WBM1613" s="34"/>
      <c r="WBT1613" s="35"/>
      <c r="WBU1613" s="34"/>
      <c r="WCB1613" s="35"/>
      <c r="WCC1613" s="34"/>
      <c r="WCJ1613" s="35"/>
      <c r="WCK1613" s="34"/>
      <c r="WCR1613" s="35"/>
      <c r="WCS1613" s="34"/>
      <c r="WCZ1613" s="35"/>
      <c r="WDA1613" s="34"/>
      <c r="WDH1613" s="35"/>
      <c r="WDI1613" s="34"/>
      <c r="WDP1613" s="35"/>
      <c r="WDQ1613" s="34"/>
      <c r="WDX1613" s="35"/>
      <c r="WDY1613" s="34"/>
      <c r="WEF1613" s="35"/>
      <c r="WEG1613" s="34"/>
      <c r="WEN1613" s="35"/>
      <c r="WEO1613" s="34"/>
      <c r="WEV1613" s="35"/>
      <c r="WEW1613" s="34"/>
      <c r="WFD1613" s="35"/>
      <c r="WFE1613" s="34"/>
      <c r="WFL1613" s="35"/>
      <c r="WFM1613" s="34"/>
      <c r="WFT1613" s="35"/>
      <c r="WFU1613" s="34"/>
      <c r="WGB1613" s="35"/>
      <c r="WGC1613" s="34"/>
      <c r="WGJ1613" s="35"/>
      <c r="WGK1613" s="34"/>
      <c r="WGR1613" s="35"/>
      <c r="WGS1613" s="34"/>
      <c r="WGZ1613" s="35"/>
      <c r="WHA1613" s="34"/>
      <c r="WHH1613" s="35"/>
      <c r="WHI1613" s="34"/>
      <c r="WHP1613" s="35"/>
      <c r="WHQ1613" s="34"/>
      <c r="WHX1613" s="35"/>
      <c r="WHY1613" s="34"/>
      <c r="WIF1613" s="35"/>
      <c r="WIG1613" s="34"/>
      <c r="WIN1613" s="35"/>
      <c r="WIO1613" s="34"/>
      <c r="WIV1613" s="35"/>
      <c r="WIW1613" s="34"/>
      <c r="WJD1613" s="35"/>
      <c r="WJE1613" s="34"/>
      <c r="WJL1613" s="35"/>
      <c r="WJM1613" s="34"/>
      <c r="WJT1613" s="35"/>
      <c r="WJU1613" s="34"/>
      <c r="WKB1613" s="35"/>
      <c r="WKC1613" s="34"/>
      <c r="WKJ1613" s="35"/>
      <c r="WKK1613" s="34"/>
      <c r="WKR1613" s="35"/>
      <c r="WKS1613" s="34"/>
      <c r="WKZ1613" s="35"/>
      <c r="WLA1613" s="34"/>
      <c r="WLH1613" s="35"/>
      <c r="WLI1613" s="34"/>
      <c r="WLP1613" s="35"/>
      <c r="WLQ1613" s="34"/>
      <c r="WLX1613" s="35"/>
      <c r="WLY1613" s="34"/>
      <c r="WMF1613" s="35"/>
      <c r="WMG1613" s="34"/>
      <c r="WMN1613" s="35"/>
      <c r="WMO1613" s="34"/>
      <c r="WMV1613" s="35"/>
      <c r="WMW1613" s="34"/>
      <c r="WND1613" s="35"/>
      <c r="WNE1613" s="34"/>
      <c r="WNL1613" s="35"/>
      <c r="WNM1613" s="34"/>
      <c r="WNT1613" s="35"/>
      <c r="WNU1613" s="34"/>
      <c r="WOB1613" s="35"/>
      <c r="WOC1613" s="34"/>
      <c r="WOJ1613" s="35"/>
      <c r="WOK1613" s="34"/>
      <c r="WOR1613" s="35"/>
      <c r="WOS1613" s="34"/>
      <c r="WOZ1613" s="35"/>
      <c r="WPA1613" s="34"/>
      <c r="WPH1613" s="35"/>
      <c r="WPI1613" s="34"/>
      <c r="WPP1613" s="35"/>
      <c r="WPQ1613" s="34"/>
      <c r="WPX1613" s="35"/>
      <c r="WPY1613" s="34"/>
      <c r="WQF1613" s="35"/>
      <c r="WQG1613" s="34"/>
      <c r="WQN1613" s="35"/>
      <c r="WQO1613" s="34"/>
      <c r="WQV1613" s="35"/>
      <c r="WQW1613" s="34"/>
      <c r="WRD1613" s="35"/>
      <c r="WRE1613" s="34"/>
      <c r="WRL1613" s="35"/>
      <c r="WRM1613" s="34"/>
      <c r="WRT1613" s="35"/>
      <c r="WRU1613" s="34"/>
      <c r="WSB1613" s="35"/>
      <c r="WSC1613" s="34"/>
      <c r="WSJ1613" s="35"/>
      <c r="WSK1613" s="34"/>
      <c r="WSR1613" s="35"/>
      <c r="WSS1613" s="34"/>
      <c r="WSZ1613" s="35"/>
      <c r="WTA1613" s="34"/>
      <c r="WTH1613" s="35"/>
      <c r="WTI1613" s="34"/>
      <c r="WTP1613" s="35"/>
      <c r="WTQ1613" s="34"/>
      <c r="WTX1613" s="35"/>
      <c r="WTY1613" s="34"/>
      <c r="WUF1613" s="35"/>
      <c r="WUG1613" s="34"/>
      <c r="WUN1613" s="35"/>
      <c r="WUO1613" s="34"/>
      <c r="WUV1613" s="35"/>
      <c r="WUW1613" s="34"/>
      <c r="WVD1613" s="35"/>
      <c r="WVE1613" s="34"/>
      <c r="WVL1613" s="35"/>
      <c r="WVM1613" s="34"/>
      <c r="WVT1613" s="35"/>
      <c r="WVU1613" s="34"/>
      <c r="WWB1613" s="35"/>
      <c r="WWC1613" s="34"/>
      <c r="WWJ1613" s="35"/>
      <c r="WWK1613" s="34"/>
      <c r="WWR1613" s="35"/>
      <c r="WWS1613" s="34"/>
      <c r="WWZ1613" s="35"/>
      <c r="WXA1613" s="34"/>
      <c r="WXH1613" s="35"/>
      <c r="WXI1613" s="34"/>
      <c r="WXP1613" s="35"/>
      <c r="WXQ1613" s="34"/>
      <c r="WXX1613" s="35"/>
      <c r="WXY1613" s="34"/>
      <c r="WYF1613" s="35"/>
      <c r="WYG1613" s="34"/>
      <c r="WYN1613" s="35"/>
      <c r="WYO1613" s="34"/>
      <c r="WYV1613" s="35"/>
      <c r="WYW1613" s="34"/>
      <c r="WZD1613" s="35"/>
      <c r="WZE1613" s="34"/>
      <c r="WZL1613" s="35"/>
      <c r="WZM1613" s="34"/>
      <c r="WZT1613" s="35"/>
      <c r="WZU1613" s="34"/>
      <c r="XAB1613" s="35"/>
      <c r="XAC1613" s="34"/>
      <c r="XAJ1613" s="35"/>
      <c r="XAK1613" s="34"/>
      <c r="XAR1613" s="35"/>
      <c r="XAS1613" s="34"/>
      <c r="XAZ1613" s="35"/>
      <c r="XBA1613" s="34"/>
      <c r="XBH1613" s="35"/>
      <c r="XBI1613" s="34"/>
      <c r="XBP1613" s="35"/>
      <c r="XBQ1613" s="34"/>
      <c r="XBX1613" s="35"/>
      <c r="XBY1613" s="34"/>
      <c r="XCF1613" s="35"/>
      <c r="XCG1613" s="34"/>
      <c r="XCN1613" s="35"/>
      <c r="XCO1613" s="34"/>
      <c r="XCV1613" s="35"/>
      <c r="XCW1613" s="34"/>
      <c r="XDD1613" s="35"/>
      <c r="XDE1613" s="34"/>
      <c r="XDL1613" s="35"/>
      <c r="XDM1613" s="34"/>
      <c r="XDT1613" s="35"/>
      <c r="XDU1613" s="34"/>
      <c r="XEB1613" s="35"/>
      <c r="XEC1613" s="34"/>
      <c r="XEJ1613" s="35"/>
      <c r="XEK1613" s="34"/>
      <c r="XER1613" s="35"/>
      <c r="XES1613" s="34"/>
      <c r="XEZ1613" s="35"/>
      <c r="XFA1613" s="34"/>
    </row>
    <row r="1614" spans="1:1021 1028:2045 2052:3069 3076:4093 4100:5117 5124:6141 6148:7165 7172:8189 8196:9213 9220:10237 10244:11261 11268:12285 12292:13309 13316:14333 14340:15357 15364:16381" x14ac:dyDescent="0.25">
      <c r="A1614" t="s">
        <v>484</v>
      </c>
      <c r="B1614" t="s">
        <v>460</v>
      </c>
      <c r="C1614">
        <v>344</v>
      </c>
      <c r="D1614">
        <v>344</v>
      </c>
      <c r="E1614" s="35">
        <v>1</v>
      </c>
      <c r="F1614" s="34">
        <v>5.0000000000000002E-90</v>
      </c>
      <c r="G1614">
        <v>86.11</v>
      </c>
      <c r="H1614">
        <v>1737</v>
      </c>
      <c r="I1614" t="str">
        <f>HYPERLINK("https://www.ncbi.nlm.nih.gov/nucleotide/MH685461.1?report=genbank&amp;log$=nucltop&amp;blast_rank=12&amp;RID=XE6RV0D8013","MH685461.1")</f>
        <v>MH685461.1</v>
      </c>
      <c r="L1614" s="35"/>
      <c r="M1614" s="34"/>
      <c r="T1614" s="35"/>
      <c r="U1614" s="34"/>
      <c r="AB1614" s="35"/>
      <c r="AC1614" s="34"/>
      <c r="AJ1614" s="35"/>
      <c r="AK1614" s="34"/>
      <c r="AR1614" s="35"/>
      <c r="AS1614" s="34"/>
      <c r="AZ1614" s="35"/>
      <c r="BA1614" s="34"/>
      <c r="BH1614" s="35"/>
      <c r="BI1614" s="34"/>
      <c r="BP1614" s="35"/>
      <c r="BQ1614" s="34"/>
      <c r="BX1614" s="35"/>
      <c r="BY1614" s="34"/>
      <c r="CF1614" s="35"/>
      <c r="CG1614" s="34"/>
      <c r="CN1614" s="35"/>
      <c r="CO1614" s="34"/>
      <c r="CV1614" s="35"/>
      <c r="CW1614" s="34"/>
      <c r="DD1614" s="35"/>
      <c r="DE1614" s="34"/>
      <c r="DL1614" s="35"/>
      <c r="DM1614" s="34"/>
      <c r="DT1614" s="35"/>
      <c r="DU1614" s="34"/>
      <c r="EB1614" s="35"/>
      <c r="EC1614" s="34"/>
      <c r="EJ1614" s="35"/>
      <c r="EK1614" s="34"/>
      <c r="ER1614" s="35"/>
      <c r="ES1614" s="34"/>
      <c r="EZ1614" s="35"/>
      <c r="FA1614" s="34"/>
      <c r="FH1614" s="35"/>
      <c r="FI1614" s="34"/>
      <c r="FP1614" s="35"/>
      <c r="FQ1614" s="34"/>
      <c r="FX1614" s="35"/>
      <c r="FY1614" s="34"/>
      <c r="GF1614" s="35"/>
      <c r="GG1614" s="34"/>
      <c r="GN1614" s="35"/>
      <c r="GO1614" s="34"/>
      <c r="GV1614" s="35"/>
      <c r="GW1614" s="34"/>
      <c r="HD1614" s="35"/>
      <c r="HE1614" s="34"/>
      <c r="HL1614" s="35"/>
      <c r="HM1614" s="34"/>
      <c r="HT1614" s="35"/>
      <c r="HU1614" s="34"/>
      <c r="IB1614" s="35"/>
      <c r="IC1614" s="34"/>
      <c r="IJ1614" s="35"/>
      <c r="IK1614" s="34"/>
      <c r="IR1614" s="35"/>
      <c r="IS1614" s="34"/>
      <c r="IZ1614" s="35"/>
      <c r="JA1614" s="34"/>
      <c r="JH1614" s="35"/>
      <c r="JI1614" s="34"/>
      <c r="JP1614" s="35"/>
      <c r="JQ1614" s="34"/>
      <c r="JX1614" s="35"/>
      <c r="JY1614" s="34"/>
      <c r="KF1614" s="35"/>
      <c r="KG1614" s="34"/>
      <c r="KN1614" s="35"/>
      <c r="KO1614" s="34"/>
      <c r="KV1614" s="35"/>
      <c r="KW1614" s="34"/>
      <c r="LD1614" s="35"/>
      <c r="LE1614" s="34"/>
      <c r="LL1614" s="35"/>
      <c r="LM1614" s="34"/>
      <c r="LT1614" s="35"/>
      <c r="LU1614" s="34"/>
      <c r="MB1614" s="35"/>
      <c r="MC1614" s="34"/>
      <c r="MJ1614" s="35"/>
      <c r="MK1614" s="34"/>
      <c r="MR1614" s="35"/>
      <c r="MS1614" s="34"/>
      <c r="MZ1614" s="35"/>
      <c r="NA1614" s="34"/>
      <c r="NH1614" s="35"/>
      <c r="NI1614" s="34"/>
      <c r="NP1614" s="35"/>
      <c r="NQ1614" s="34"/>
      <c r="NX1614" s="35"/>
      <c r="NY1614" s="34"/>
      <c r="OF1614" s="35"/>
      <c r="OG1614" s="34"/>
      <c r="ON1614" s="35"/>
      <c r="OO1614" s="34"/>
      <c r="OV1614" s="35"/>
      <c r="OW1614" s="34"/>
      <c r="PD1614" s="35"/>
      <c r="PE1614" s="34"/>
      <c r="PL1614" s="35"/>
      <c r="PM1614" s="34"/>
      <c r="PT1614" s="35"/>
      <c r="PU1614" s="34"/>
      <c r="QB1614" s="35"/>
      <c r="QC1614" s="34"/>
      <c r="QJ1614" s="35"/>
      <c r="QK1614" s="34"/>
      <c r="QR1614" s="35"/>
      <c r="QS1614" s="34"/>
      <c r="QZ1614" s="35"/>
      <c r="RA1614" s="34"/>
      <c r="RH1614" s="35"/>
      <c r="RI1614" s="34"/>
      <c r="RP1614" s="35"/>
      <c r="RQ1614" s="34"/>
      <c r="RX1614" s="35"/>
      <c r="RY1614" s="34"/>
      <c r="SF1614" s="35"/>
      <c r="SG1614" s="34"/>
      <c r="SN1614" s="35"/>
      <c r="SO1614" s="34"/>
      <c r="SV1614" s="35"/>
      <c r="SW1614" s="34"/>
      <c r="TD1614" s="35"/>
      <c r="TE1614" s="34"/>
      <c r="TL1614" s="35"/>
      <c r="TM1614" s="34"/>
      <c r="TT1614" s="35"/>
      <c r="TU1614" s="34"/>
      <c r="UB1614" s="35"/>
      <c r="UC1614" s="34"/>
      <c r="UJ1614" s="35"/>
      <c r="UK1614" s="34"/>
      <c r="UR1614" s="35"/>
      <c r="US1614" s="34"/>
      <c r="UZ1614" s="35"/>
      <c r="VA1614" s="34"/>
      <c r="VH1614" s="35"/>
      <c r="VI1614" s="34"/>
      <c r="VP1614" s="35"/>
      <c r="VQ1614" s="34"/>
      <c r="VX1614" s="35"/>
      <c r="VY1614" s="34"/>
      <c r="WF1614" s="35"/>
      <c r="WG1614" s="34"/>
      <c r="WN1614" s="35"/>
      <c r="WO1614" s="34"/>
      <c r="WV1614" s="35"/>
      <c r="WW1614" s="34"/>
      <c r="XD1614" s="35"/>
      <c r="XE1614" s="34"/>
      <c r="XL1614" s="35"/>
      <c r="XM1614" s="34"/>
      <c r="XT1614" s="35"/>
      <c r="XU1614" s="34"/>
      <c r="YB1614" s="35"/>
      <c r="YC1614" s="34"/>
      <c r="YJ1614" s="35"/>
      <c r="YK1614" s="34"/>
      <c r="YR1614" s="35"/>
      <c r="YS1614" s="34"/>
      <c r="YZ1614" s="35"/>
      <c r="ZA1614" s="34"/>
      <c r="ZH1614" s="35"/>
      <c r="ZI1614" s="34"/>
      <c r="ZP1614" s="35"/>
      <c r="ZQ1614" s="34"/>
      <c r="ZX1614" s="35"/>
      <c r="ZY1614" s="34"/>
      <c r="AAF1614" s="35"/>
      <c r="AAG1614" s="34"/>
      <c r="AAN1614" s="35"/>
      <c r="AAO1614" s="34"/>
      <c r="AAV1614" s="35"/>
      <c r="AAW1614" s="34"/>
      <c r="ABD1614" s="35"/>
      <c r="ABE1614" s="34"/>
      <c r="ABL1614" s="35"/>
      <c r="ABM1614" s="34"/>
      <c r="ABT1614" s="35"/>
      <c r="ABU1614" s="34"/>
      <c r="ACB1614" s="35"/>
      <c r="ACC1614" s="34"/>
      <c r="ACJ1614" s="35"/>
      <c r="ACK1614" s="34"/>
      <c r="ACR1614" s="35"/>
      <c r="ACS1614" s="34"/>
      <c r="ACZ1614" s="35"/>
      <c r="ADA1614" s="34"/>
      <c r="ADH1614" s="35"/>
      <c r="ADI1614" s="34"/>
      <c r="ADP1614" s="35"/>
      <c r="ADQ1614" s="34"/>
      <c r="ADX1614" s="35"/>
      <c r="ADY1614" s="34"/>
      <c r="AEF1614" s="35"/>
      <c r="AEG1614" s="34"/>
      <c r="AEN1614" s="35"/>
      <c r="AEO1614" s="34"/>
      <c r="AEV1614" s="35"/>
      <c r="AEW1614" s="34"/>
      <c r="AFD1614" s="35"/>
      <c r="AFE1614" s="34"/>
      <c r="AFL1614" s="35"/>
      <c r="AFM1614" s="34"/>
      <c r="AFT1614" s="35"/>
      <c r="AFU1614" s="34"/>
      <c r="AGB1614" s="35"/>
      <c r="AGC1614" s="34"/>
      <c r="AGJ1614" s="35"/>
      <c r="AGK1614" s="34"/>
      <c r="AGR1614" s="35"/>
      <c r="AGS1614" s="34"/>
      <c r="AGZ1614" s="35"/>
      <c r="AHA1614" s="34"/>
      <c r="AHH1614" s="35"/>
      <c r="AHI1614" s="34"/>
      <c r="AHP1614" s="35"/>
      <c r="AHQ1614" s="34"/>
      <c r="AHX1614" s="35"/>
      <c r="AHY1614" s="34"/>
      <c r="AIF1614" s="35"/>
      <c r="AIG1614" s="34"/>
      <c r="AIN1614" s="35"/>
      <c r="AIO1614" s="34"/>
      <c r="AIV1614" s="35"/>
      <c r="AIW1614" s="34"/>
      <c r="AJD1614" s="35"/>
      <c r="AJE1614" s="34"/>
      <c r="AJL1614" s="35"/>
      <c r="AJM1614" s="34"/>
      <c r="AJT1614" s="35"/>
      <c r="AJU1614" s="34"/>
      <c r="AKB1614" s="35"/>
      <c r="AKC1614" s="34"/>
      <c r="AKJ1614" s="35"/>
      <c r="AKK1614" s="34"/>
      <c r="AKR1614" s="35"/>
      <c r="AKS1614" s="34"/>
      <c r="AKZ1614" s="35"/>
      <c r="ALA1614" s="34"/>
      <c r="ALH1614" s="35"/>
      <c r="ALI1614" s="34"/>
      <c r="ALP1614" s="35"/>
      <c r="ALQ1614" s="34"/>
      <c r="ALX1614" s="35"/>
      <c r="ALY1614" s="34"/>
      <c r="AMF1614" s="35"/>
      <c r="AMG1614" s="34"/>
      <c r="AMN1614" s="35"/>
      <c r="AMO1614" s="34"/>
      <c r="AMV1614" s="35"/>
      <c r="AMW1614" s="34"/>
      <c r="AND1614" s="35"/>
      <c r="ANE1614" s="34"/>
      <c r="ANL1614" s="35"/>
      <c r="ANM1614" s="34"/>
      <c r="ANT1614" s="35"/>
      <c r="ANU1614" s="34"/>
      <c r="AOB1614" s="35"/>
      <c r="AOC1614" s="34"/>
      <c r="AOJ1614" s="35"/>
      <c r="AOK1614" s="34"/>
      <c r="AOR1614" s="35"/>
      <c r="AOS1614" s="34"/>
      <c r="AOZ1614" s="35"/>
      <c r="APA1614" s="34"/>
      <c r="APH1614" s="35"/>
      <c r="API1614" s="34"/>
      <c r="APP1614" s="35"/>
      <c r="APQ1614" s="34"/>
      <c r="APX1614" s="35"/>
      <c r="APY1614" s="34"/>
      <c r="AQF1614" s="35"/>
      <c r="AQG1614" s="34"/>
      <c r="AQN1614" s="35"/>
      <c r="AQO1614" s="34"/>
      <c r="AQV1614" s="35"/>
      <c r="AQW1614" s="34"/>
      <c r="ARD1614" s="35"/>
      <c r="ARE1614" s="34"/>
      <c r="ARL1614" s="35"/>
      <c r="ARM1614" s="34"/>
      <c r="ART1614" s="35"/>
      <c r="ARU1614" s="34"/>
      <c r="ASB1614" s="35"/>
      <c r="ASC1614" s="34"/>
      <c r="ASJ1614" s="35"/>
      <c r="ASK1614" s="34"/>
      <c r="ASR1614" s="35"/>
      <c r="ASS1614" s="34"/>
      <c r="ASZ1614" s="35"/>
      <c r="ATA1614" s="34"/>
      <c r="ATH1614" s="35"/>
      <c r="ATI1614" s="34"/>
      <c r="ATP1614" s="35"/>
      <c r="ATQ1614" s="34"/>
      <c r="ATX1614" s="35"/>
      <c r="ATY1614" s="34"/>
      <c r="AUF1614" s="35"/>
      <c r="AUG1614" s="34"/>
      <c r="AUN1614" s="35"/>
      <c r="AUO1614" s="34"/>
      <c r="AUV1614" s="35"/>
      <c r="AUW1614" s="34"/>
      <c r="AVD1614" s="35"/>
      <c r="AVE1614" s="34"/>
      <c r="AVL1614" s="35"/>
      <c r="AVM1614" s="34"/>
      <c r="AVT1614" s="35"/>
      <c r="AVU1614" s="34"/>
      <c r="AWB1614" s="35"/>
      <c r="AWC1614" s="34"/>
      <c r="AWJ1614" s="35"/>
      <c r="AWK1614" s="34"/>
      <c r="AWR1614" s="35"/>
      <c r="AWS1614" s="34"/>
      <c r="AWZ1614" s="35"/>
      <c r="AXA1614" s="34"/>
      <c r="AXH1614" s="35"/>
      <c r="AXI1614" s="34"/>
      <c r="AXP1614" s="35"/>
      <c r="AXQ1614" s="34"/>
      <c r="AXX1614" s="35"/>
      <c r="AXY1614" s="34"/>
      <c r="AYF1614" s="35"/>
      <c r="AYG1614" s="34"/>
      <c r="AYN1614" s="35"/>
      <c r="AYO1614" s="34"/>
      <c r="AYV1614" s="35"/>
      <c r="AYW1614" s="34"/>
      <c r="AZD1614" s="35"/>
      <c r="AZE1614" s="34"/>
      <c r="AZL1614" s="35"/>
      <c r="AZM1614" s="34"/>
      <c r="AZT1614" s="35"/>
      <c r="AZU1614" s="34"/>
      <c r="BAB1614" s="35"/>
      <c r="BAC1614" s="34"/>
      <c r="BAJ1614" s="35"/>
      <c r="BAK1614" s="34"/>
      <c r="BAR1614" s="35"/>
      <c r="BAS1614" s="34"/>
      <c r="BAZ1614" s="35"/>
      <c r="BBA1614" s="34"/>
      <c r="BBH1614" s="35"/>
      <c r="BBI1614" s="34"/>
      <c r="BBP1614" s="35"/>
      <c r="BBQ1614" s="34"/>
      <c r="BBX1614" s="35"/>
      <c r="BBY1614" s="34"/>
      <c r="BCF1614" s="35"/>
      <c r="BCG1614" s="34"/>
      <c r="BCN1614" s="35"/>
      <c r="BCO1614" s="34"/>
      <c r="BCV1614" s="35"/>
      <c r="BCW1614" s="34"/>
      <c r="BDD1614" s="35"/>
      <c r="BDE1614" s="34"/>
      <c r="BDL1614" s="35"/>
      <c r="BDM1614" s="34"/>
      <c r="BDT1614" s="35"/>
      <c r="BDU1614" s="34"/>
      <c r="BEB1614" s="35"/>
      <c r="BEC1614" s="34"/>
      <c r="BEJ1614" s="35"/>
      <c r="BEK1614" s="34"/>
      <c r="BER1614" s="35"/>
      <c r="BES1614" s="34"/>
      <c r="BEZ1614" s="35"/>
      <c r="BFA1614" s="34"/>
      <c r="BFH1614" s="35"/>
      <c r="BFI1614" s="34"/>
      <c r="BFP1614" s="35"/>
      <c r="BFQ1614" s="34"/>
      <c r="BFX1614" s="35"/>
      <c r="BFY1614" s="34"/>
      <c r="BGF1614" s="35"/>
      <c r="BGG1614" s="34"/>
      <c r="BGN1614" s="35"/>
      <c r="BGO1614" s="34"/>
      <c r="BGV1614" s="35"/>
      <c r="BGW1614" s="34"/>
      <c r="BHD1614" s="35"/>
      <c r="BHE1614" s="34"/>
      <c r="BHL1614" s="35"/>
      <c r="BHM1614" s="34"/>
      <c r="BHT1614" s="35"/>
      <c r="BHU1614" s="34"/>
      <c r="BIB1614" s="35"/>
      <c r="BIC1614" s="34"/>
      <c r="BIJ1614" s="35"/>
      <c r="BIK1614" s="34"/>
      <c r="BIR1614" s="35"/>
      <c r="BIS1614" s="34"/>
      <c r="BIZ1614" s="35"/>
      <c r="BJA1614" s="34"/>
      <c r="BJH1614" s="35"/>
      <c r="BJI1614" s="34"/>
      <c r="BJP1614" s="35"/>
      <c r="BJQ1614" s="34"/>
      <c r="BJX1614" s="35"/>
      <c r="BJY1614" s="34"/>
      <c r="BKF1614" s="35"/>
      <c r="BKG1614" s="34"/>
      <c r="BKN1614" s="35"/>
      <c r="BKO1614" s="34"/>
      <c r="BKV1614" s="35"/>
      <c r="BKW1614" s="34"/>
      <c r="BLD1614" s="35"/>
      <c r="BLE1614" s="34"/>
      <c r="BLL1614" s="35"/>
      <c r="BLM1614" s="34"/>
      <c r="BLT1614" s="35"/>
      <c r="BLU1614" s="34"/>
      <c r="BMB1614" s="35"/>
      <c r="BMC1614" s="34"/>
      <c r="BMJ1614" s="35"/>
      <c r="BMK1614" s="34"/>
      <c r="BMR1614" s="35"/>
      <c r="BMS1614" s="34"/>
      <c r="BMZ1614" s="35"/>
      <c r="BNA1614" s="34"/>
      <c r="BNH1614" s="35"/>
      <c r="BNI1614" s="34"/>
      <c r="BNP1614" s="35"/>
      <c r="BNQ1614" s="34"/>
      <c r="BNX1614" s="35"/>
      <c r="BNY1614" s="34"/>
      <c r="BOF1614" s="35"/>
      <c r="BOG1614" s="34"/>
      <c r="BON1614" s="35"/>
      <c r="BOO1614" s="34"/>
      <c r="BOV1614" s="35"/>
      <c r="BOW1614" s="34"/>
      <c r="BPD1614" s="35"/>
      <c r="BPE1614" s="34"/>
      <c r="BPL1614" s="35"/>
      <c r="BPM1614" s="34"/>
      <c r="BPT1614" s="35"/>
      <c r="BPU1614" s="34"/>
      <c r="BQB1614" s="35"/>
      <c r="BQC1614" s="34"/>
      <c r="BQJ1614" s="35"/>
      <c r="BQK1614" s="34"/>
      <c r="BQR1614" s="35"/>
      <c r="BQS1614" s="34"/>
      <c r="BQZ1614" s="35"/>
      <c r="BRA1614" s="34"/>
      <c r="BRH1614" s="35"/>
      <c r="BRI1614" s="34"/>
      <c r="BRP1614" s="35"/>
      <c r="BRQ1614" s="34"/>
      <c r="BRX1614" s="35"/>
      <c r="BRY1614" s="34"/>
      <c r="BSF1614" s="35"/>
      <c r="BSG1614" s="34"/>
      <c r="BSN1614" s="35"/>
      <c r="BSO1614" s="34"/>
      <c r="BSV1614" s="35"/>
      <c r="BSW1614" s="34"/>
      <c r="BTD1614" s="35"/>
      <c r="BTE1614" s="34"/>
      <c r="BTL1614" s="35"/>
      <c r="BTM1614" s="34"/>
      <c r="BTT1614" s="35"/>
      <c r="BTU1614" s="34"/>
      <c r="BUB1614" s="35"/>
      <c r="BUC1614" s="34"/>
      <c r="BUJ1614" s="35"/>
      <c r="BUK1614" s="34"/>
      <c r="BUR1614" s="35"/>
      <c r="BUS1614" s="34"/>
      <c r="BUZ1614" s="35"/>
      <c r="BVA1614" s="34"/>
      <c r="BVH1614" s="35"/>
      <c r="BVI1614" s="34"/>
      <c r="BVP1614" s="35"/>
      <c r="BVQ1614" s="34"/>
      <c r="BVX1614" s="35"/>
      <c r="BVY1614" s="34"/>
      <c r="BWF1614" s="35"/>
      <c r="BWG1614" s="34"/>
      <c r="BWN1614" s="35"/>
      <c r="BWO1614" s="34"/>
      <c r="BWV1614" s="35"/>
      <c r="BWW1614" s="34"/>
      <c r="BXD1614" s="35"/>
      <c r="BXE1614" s="34"/>
      <c r="BXL1614" s="35"/>
      <c r="BXM1614" s="34"/>
      <c r="BXT1614" s="35"/>
      <c r="BXU1614" s="34"/>
      <c r="BYB1614" s="35"/>
      <c r="BYC1614" s="34"/>
      <c r="BYJ1614" s="35"/>
      <c r="BYK1614" s="34"/>
      <c r="BYR1614" s="35"/>
      <c r="BYS1614" s="34"/>
      <c r="BYZ1614" s="35"/>
      <c r="BZA1614" s="34"/>
      <c r="BZH1614" s="35"/>
      <c r="BZI1614" s="34"/>
      <c r="BZP1614" s="35"/>
      <c r="BZQ1614" s="34"/>
      <c r="BZX1614" s="35"/>
      <c r="BZY1614" s="34"/>
      <c r="CAF1614" s="35"/>
      <c r="CAG1614" s="34"/>
      <c r="CAN1614" s="35"/>
      <c r="CAO1614" s="34"/>
      <c r="CAV1614" s="35"/>
      <c r="CAW1614" s="34"/>
      <c r="CBD1614" s="35"/>
      <c r="CBE1614" s="34"/>
      <c r="CBL1614" s="35"/>
      <c r="CBM1614" s="34"/>
      <c r="CBT1614" s="35"/>
      <c r="CBU1614" s="34"/>
      <c r="CCB1614" s="35"/>
      <c r="CCC1614" s="34"/>
      <c r="CCJ1614" s="35"/>
      <c r="CCK1614" s="34"/>
      <c r="CCR1614" s="35"/>
      <c r="CCS1614" s="34"/>
      <c r="CCZ1614" s="35"/>
      <c r="CDA1614" s="34"/>
      <c r="CDH1614" s="35"/>
      <c r="CDI1614" s="34"/>
      <c r="CDP1614" s="35"/>
      <c r="CDQ1614" s="34"/>
      <c r="CDX1614" s="35"/>
      <c r="CDY1614" s="34"/>
      <c r="CEF1614" s="35"/>
      <c r="CEG1614" s="34"/>
      <c r="CEN1614" s="35"/>
      <c r="CEO1614" s="34"/>
      <c r="CEV1614" s="35"/>
      <c r="CEW1614" s="34"/>
      <c r="CFD1614" s="35"/>
      <c r="CFE1614" s="34"/>
      <c r="CFL1614" s="35"/>
      <c r="CFM1614" s="34"/>
      <c r="CFT1614" s="35"/>
      <c r="CFU1614" s="34"/>
      <c r="CGB1614" s="35"/>
      <c r="CGC1614" s="34"/>
      <c r="CGJ1614" s="35"/>
      <c r="CGK1614" s="34"/>
      <c r="CGR1614" s="35"/>
      <c r="CGS1614" s="34"/>
      <c r="CGZ1614" s="35"/>
      <c r="CHA1614" s="34"/>
      <c r="CHH1614" s="35"/>
      <c r="CHI1614" s="34"/>
      <c r="CHP1614" s="35"/>
      <c r="CHQ1614" s="34"/>
      <c r="CHX1614" s="35"/>
      <c r="CHY1614" s="34"/>
      <c r="CIF1614" s="35"/>
      <c r="CIG1614" s="34"/>
      <c r="CIN1614" s="35"/>
      <c r="CIO1614" s="34"/>
      <c r="CIV1614" s="35"/>
      <c r="CIW1614" s="34"/>
      <c r="CJD1614" s="35"/>
      <c r="CJE1614" s="34"/>
      <c r="CJL1614" s="35"/>
      <c r="CJM1614" s="34"/>
      <c r="CJT1614" s="35"/>
      <c r="CJU1614" s="34"/>
      <c r="CKB1614" s="35"/>
      <c r="CKC1614" s="34"/>
      <c r="CKJ1614" s="35"/>
      <c r="CKK1614" s="34"/>
      <c r="CKR1614" s="35"/>
      <c r="CKS1614" s="34"/>
      <c r="CKZ1614" s="35"/>
      <c r="CLA1614" s="34"/>
      <c r="CLH1614" s="35"/>
      <c r="CLI1614" s="34"/>
      <c r="CLP1614" s="35"/>
      <c r="CLQ1614" s="34"/>
      <c r="CLX1614" s="35"/>
      <c r="CLY1614" s="34"/>
      <c r="CMF1614" s="35"/>
      <c r="CMG1614" s="34"/>
      <c r="CMN1614" s="35"/>
      <c r="CMO1614" s="34"/>
      <c r="CMV1614" s="35"/>
      <c r="CMW1614" s="34"/>
      <c r="CND1614" s="35"/>
      <c r="CNE1614" s="34"/>
      <c r="CNL1614" s="35"/>
      <c r="CNM1614" s="34"/>
      <c r="CNT1614" s="35"/>
      <c r="CNU1614" s="34"/>
      <c r="COB1614" s="35"/>
      <c r="COC1614" s="34"/>
      <c r="COJ1614" s="35"/>
      <c r="COK1614" s="34"/>
      <c r="COR1614" s="35"/>
      <c r="COS1614" s="34"/>
      <c r="COZ1614" s="35"/>
      <c r="CPA1614" s="34"/>
      <c r="CPH1614" s="35"/>
      <c r="CPI1614" s="34"/>
      <c r="CPP1614" s="35"/>
      <c r="CPQ1614" s="34"/>
      <c r="CPX1614" s="35"/>
      <c r="CPY1614" s="34"/>
      <c r="CQF1614" s="35"/>
      <c r="CQG1614" s="34"/>
      <c r="CQN1614" s="35"/>
      <c r="CQO1614" s="34"/>
      <c r="CQV1614" s="35"/>
      <c r="CQW1614" s="34"/>
      <c r="CRD1614" s="35"/>
      <c r="CRE1614" s="34"/>
      <c r="CRL1614" s="35"/>
      <c r="CRM1614" s="34"/>
      <c r="CRT1614" s="35"/>
      <c r="CRU1614" s="34"/>
      <c r="CSB1614" s="35"/>
      <c r="CSC1614" s="34"/>
      <c r="CSJ1614" s="35"/>
      <c r="CSK1614" s="34"/>
      <c r="CSR1614" s="35"/>
      <c r="CSS1614" s="34"/>
      <c r="CSZ1614" s="35"/>
      <c r="CTA1614" s="34"/>
      <c r="CTH1614" s="35"/>
      <c r="CTI1614" s="34"/>
      <c r="CTP1614" s="35"/>
      <c r="CTQ1614" s="34"/>
      <c r="CTX1614" s="35"/>
      <c r="CTY1614" s="34"/>
      <c r="CUF1614" s="35"/>
      <c r="CUG1614" s="34"/>
      <c r="CUN1614" s="35"/>
      <c r="CUO1614" s="34"/>
      <c r="CUV1614" s="35"/>
      <c r="CUW1614" s="34"/>
      <c r="CVD1614" s="35"/>
      <c r="CVE1614" s="34"/>
      <c r="CVL1614" s="35"/>
      <c r="CVM1614" s="34"/>
      <c r="CVT1614" s="35"/>
      <c r="CVU1614" s="34"/>
      <c r="CWB1614" s="35"/>
      <c r="CWC1614" s="34"/>
      <c r="CWJ1614" s="35"/>
      <c r="CWK1614" s="34"/>
      <c r="CWR1614" s="35"/>
      <c r="CWS1614" s="34"/>
      <c r="CWZ1614" s="35"/>
      <c r="CXA1614" s="34"/>
      <c r="CXH1614" s="35"/>
      <c r="CXI1614" s="34"/>
      <c r="CXP1614" s="35"/>
      <c r="CXQ1614" s="34"/>
      <c r="CXX1614" s="35"/>
      <c r="CXY1614" s="34"/>
      <c r="CYF1614" s="35"/>
      <c r="CYG1614" s="34"/>
      <c r="CYN1614" s="35"/>
      <c r="CYO1614" s="34"/>
      <c r="CYV1614" s="35"/>
      <c r="CYW1614" s="34"/>
      <c r="CZD1614" s="35"/>
      <c r="CZE1614" s="34"/>
      <c r="CZL1614" s="35"/>
      <c r="CZM1614" s="34"/>
      <c r="CZT1614" s="35"/>
      <c r="CZU1614" s="34"/>
      <c r="DAB1614" s="35"/>
      <c r="DAC1614" s="34"/>
      <c r="DAJ1614" s="35"/>
      <c r="DAK1614" s="34"/>
      <c r="DAR1614" s="35"/>
      <c r="DAS1614" s="34"/>
      <c r="DAZ1614" s="35"/>
      <c r="DBA1614" s="34"/>
      <c r="DBH1614" s="35"/>
      <c r="DBI1614" s="34"/>
      <c r="DBP1614" s="35"/>
      <c r="DBQ1614" s="34"/>
      <c r="DBX1614" s="35"/>
      <c r="DBY1614" s="34"/>
      <c r="DCF1614" s="35"/>
      <c r="DCG1614" s="34"/>
      <c r="DCN1614" s="35"/>
      <c r="DCO1614" s="34"/>
      <c r="DCV1614" s="35"/>
      <c r="DCW1614" s="34"/>
      <c r="DDD1614" s="35"/>
      <c r="DDE1614" s="34"/>
      <c r="DDL1614" s="35"/>
      <c r="DDM1614" s="34"/>
      <c r="DDT1614" s="35"/>
      <c r="DDU1614" s="34"/>
      <c r="DEB1614" s="35"/>
      <c r="DEC1614" s="34"/>
      <c r="DEJ1614" s="35"/>
      <c r="DEK1614" s="34"/>
      <c r="DER1614" s="35"/>
      <c r="DES1614" s="34"/>
      <c r="DEZ1614" s="35"/>
      <c r="DFA1614" s="34"/>
      <c r="DFH1614" s="35"/>
      <c r="DFI1614" s="34"/>
      <c r="DFP1614" s="35"/>
      <c r="DFQ1614" s="34"/>
      <c r="DFX1614" s="35"/>
      <c r="DFY1614" s="34"/>
      <c r="DGF1614" s="35"/>
      <c r="DGG1614" s="34"/>
      <c r="DGN1614" s="35"/>
      <c r="DGO1614" s="34"/>
      <c r="DGV1614" s="35"/>
      <c r="DGW1614" s="34"/>
      <c r="DHD1614" s="35"/>
      <c r="DHE1614" s="34"/>
      <c r="DHL1614" s="35"/>
      <c r="DHM1614" s="34"/>
      <c r="DHT1614" s="35"/>
      <c r="DHU1614" s="34"/>
      <c r="DIB1614" s="35"/>
      <c r="DIC1614" s="34"/>
      <c r="DIJ1614" s="35"/>
      <c r="DIK1614" s="34"/>
      <c r="DIR1614" s="35"/>
      <c r="DIS1614" s="34"/>
      <c r="DIZ1614" s="35"/>
      <c r="DJA1614" s="34"/>
      <c r="DJH1614" s="35"/>
      <c r="DJI1614" s="34"/>
      <c r="DJP1614" s="35"/>
      <c r="DJQ1614" s="34"/>
      <c r="DJX1614" s="35"/>
      <c r="DJY1614" s="34"/>
      <c r="DKF1614" s="35"/>
      <c r="DKG1614" s="34"/>
      <c r="DKN1614" s="35"/>
      <c r="DKO1614" s="34"/>
      <c r="DKV1614" s="35"/>
      <c r="DKW1614" s="34"/>
      <c r="DLD1614" s="35"/>
      <c r="DLE1614" s="34"/>
      <c r="DLL1614" s="35"/>
      <c r="DLM1614" s="34"/>
      <c r="DLT1614" s="35"/>
      <c r="DLU1614" s="34"/>
      <c r="DMB1614" s="35"/>
      <c r="DMC1614" s="34"/>
      <c r="DMJ1614" s="35"/>
      <c r="DMK1614" s="34"/>
      <c r="DMR1614" s="35"/>
      <c r="DMS1614" s="34"/>
      <c r="DMZ1614" s="35"/>
      <c r="DNA1614" s="34"/>
      <c r="DNH1614" s="35"/>
      <c r="DNI1614" s="34"/>
      <c r="DNP1614" s="35"/>
      <c r="DNQ1614" s="34"/>
      <c r="DNX1614" s="35"/>
      <c r="DNY1614" s="34"/>
      <c r="DOF1614" s="35"/>
      <c r="DOG1614" s="34"/>
      <c r="DON1614" s="35"/>
      <c r="DOO1614" s="34"/>
      <c r="DOV1614" s="35"/>
      <c r="DOW1614" s="34"/>
      <c r="DPD1614" s="35"/>
      <c r="DPE1614" s="34"/>
      <c r="DPL1614" s="35"/>
      <c r="DPM1614" s="34"/>
      <c r="DPT1614" s="35"/>
      <c r="DPU1614" s="34"/>
      <c r="DQB1614" s="35"/>
      <c r="DQC1614" s="34"/>
      <c r="DQJ1614" s="35"/>
      <c r="DQK1614" s="34"/>
      <c r="DQR1614" s="35"/>
      <c r="DQS1614" s="34"/>
      <c r="DQZ1614" s="35"/>
      <c r="DRA1614" s="34"/>
      <c r="DRH1614" s="35"/>
      <c r="DRI1614" s="34"/>
      <c r="DRP1614" s="35"/>
      <c r="DRQ1614" s="34"/>
      <c r="DRX1614" s="35"/>
      <c r="DRY1614" s="34"/>
      <c r="DSF1614" s="35"/>
      <c r="DSG1614" s="34"/>
      <c r="DSN1614" s="35"/>
      <c r="DSO1614" s="34"/>
      <c r="DSV1614" s="35"/>
      <c r="DSW1614" s="34"/>
      <c r="DTD1614" s="35"/>
      <c r="DTE1614" s="34"/>
      <c r="DTL1614" s="35"/>
      <c r="DTM1614" s="34"/>
      <c r="DTT1614" s="35"/>
      <c r="DTU1614" s="34"/>
      <c r="DUB1614" s="35"/>
      <c r="DUC1614" s="34"/>
      <c r="DUJ1614" s="35"/>
      <c r="DUK1614" s="34"/>
      <c r="DUR1614" s="35"/>
      <c r="DUS1614" s="34"/>
      <c r="DUZ1614" s="35"/>
      <c r="DVA1614" s="34"/>
      <c r="DVH1614" s="35"/>
      <c r="DVI1614" s="34"/>
      <c r="DVP1614" s="35"/>
      <c r="DVQ1614" s="34"/>
      <c r="DVX1614" s="35"/>
      <c r="DVY1614" s="34"/>
      <c r="DWF1614" s="35"/>
      <c r="DWG1614" s="34"/>
      <c r="DWN1614" s="35"/>
      <c r="DWO1614" s="34"/>
      <c r="DWV1614" s="35"/>
      <c r="DWW1614" s="34"/>
      <c r="DXD1614" s="35"/>
      <c r="DXE1614" s="34"/>
      <c r="DXL1614" s="35"/>
      <c r="DXM1614" s="34"/>
      <c r="DXT1614" s="35"/>
      <c r="DXU1614" s="34"/>
      <c r="DYB1614" s="35"/>
      <c r="DYC1614" s="34"/>
      <c r="DYJ1614" s="35"/>
      <c r="DYK1614" s="34"/>
      <c r="DYR1614" s="35"/>
      <c r="DYS1614" s="34"/>
      <c r="DYZ1614" s="35"/>
      <c r="DZA1614" s="34"/>
      <c r="DZH1614" s="35"/>
      <c r="DZI1614" s="34"/>
      <c r="DZP1614" s="35"/>
      <c r="DZQ1614" s="34"/>
      <c r="DZX1614" s="35"/>
      <c r="DZY1614" s="34"/>
      <c r="EAF1614" s="35"/>
      <c r="EAG1614" s="34"/>
      <c r="EAN1614" s="35"/>
      <c r="EAO1614" s="34"/>
      <c r="EAV1614" s="35"/>
      <c r="EAW1614" s="34"/>
      <c r="EBD1614" s="35"/>
      <c r="EBE1614" s="34"/>
      <c r="EBL1614" s="35"/>
      <c r="EBM1614" s="34"/>
      <c r="EBT1614" s="35"/>
      <c r="EBU1614" s="34"/>
      <c r="ECB1614" s="35"/>
      <c r="ECC1614" s="34"/>
      <c r="ECJ1614" s="35"/>
      <c r="ECK1614" s="34"/>
      <c r="ECR1614" s="35"/>
      <c r="ECS1614" s="34"/>
      <c r="ECZ1614" s="35"/>
      <c r="EDA1614" s="34"/>
      <c r="EDH1614" s="35"/>
      <c r="EDI1614" s="34"/>
      <c r="EDP1614" s="35"/>
      <c r="EDQ1614" s="34"/>
      <c r="EDX1614" s="35"/>
      <c r="EDY1614" s="34"/>
      <c r="EEF1614" s="35"/>
      <c r="EEG1614" s="34"/>
      <c r="EEN1614" s="35"/>
      <c r="EEO1614" s="34"/>
      <c r="EEV1614" s="35"/>
      <c r="EEW1614" s="34"/>
      <c r="EFD1614" s="35"/>
      <c r="EFE1614" s="34"/>
      <c r="EFL1614" s="35"/>
      <c r="EFM1614" s="34"/>
      <c r="EFT1614" s="35"/>
      <c r="EFU1614" s="34"/>
      <c r="EGB1614" s="35"/>
      <c r="EGC1614" s="34"/>
      <c r="EGJ1614" s="35"/>
      <c r="EGK1614" s="34"/>
      <c r="EGR1614" s="35"/>
      <c r="EGS1614" s="34"/>
      <c r="EGZ1614" s="35"/>
      <c r="EHA1614" s="34"/>
      <c r="EHH1614" s="35"/>
      <c r="EHI1614" s="34"/>
      <c r="EHP1614" s="35"/>
      <c r="EHQ1614" s="34"/>
      <c r="EHX1614" s="35"/>
      <c r="EHY1614" s="34"/>
      <c r="EIF1614" s="35"/>
      <c r="EIG1614" s="34"/>
      <c r="EIN1614" s="35"/>
      <c r="EIO1614" s="34"/>
      <c r="EIV1614" s="35"/>
      <c r="EIW1614" s="34"/>
      <c r="EJD1614" s="35"/>
      <c r="EJE1614" s="34"/>
      <c r="EJL1614" s="35"/>
      <c r="EJM1614" s="34"/>
      <c r="EJT1614" s="35"/>
      <c r="EJU1614" s="34"/>
      <c r="EKB1614" s="35"/>
      <c r="EKC1614" s="34"/>
      <c r="EKJ1614" s="35"/>
      <c r="EKK1614" s="34"/>
      <c r="EKR1614" s="35"/>
      <c r="EKS1614" s="34"/>
      <c r="EKZ1614" s="35"/>
      <c r="ELA1614" s="34"/>
      <c r="ELH1614" s="35"/>
      <c r="ELI1614" s="34"/>
      <c r="ELP1614" s="35"/>
      <c r="ELQ1614" s="34"/>
      <c r="ELX1614" s="35"/>
      <c r="ELY1614" s="34"/>
      <c r="EMF1614" s="35"/>
      <c r="EMG1614" s="34"/>
      <c r="EMN1614" s="35"/>
      <c r="EMO1614" s="34"/>
      <c r="EMV1614" s="35"/>
      <c r="EMW1614" s="34"/>
      <c r="END1614" s="35"/>
      <c r="ENE1614" s="34"/>
      <c r="ENL1614" s="35"/>
      <c r="ENM1614" s="34"/>
      <c r="ENT1614" s="35"/>
      <c r="ENU1614" s="34"/>
      <c r="EOB1614" s="35"/>
      <c r="EOC1614" s="34"/>
      <c r="EOJ1614" s="35"/>
      <c r="EOK1614" s="34"/>
      <c r="EOR1614" s="35"/>
      <c r="EOS1614" s="34"/>
      <c r="EOZ1614" s="35"/>
      <c r="EPA1614" s="34"/>
      <c r="EPH1614" s="35"/>
      <c r="EPI1614" s="34"/>
      <c r="EPP1614" s="35"/>
      <c r="EPQ1614" s="34"/>
      <c r="EPX1614" s="35"/>
      <c r="EPY1614" s="34"/>
      <c r="EQF1614" s="35"/>
      <c r="EQG1614" s="34"/>
      <c r="EQN1614" s="35"/>
      <c r="EQO1614" s="34"/>
      <c r="EQV1614" s="35"/>
      <c r="EQW1614" s="34"/>
      <c r="ERD1614" s="35"/>
      <c r="ERE1614" s="34"/>
      <c r="ERL1614" s="35"/>
      <c r="ERM1614" s="34"/>
      <c r="ERT1614" s="35"/>
      <c r="ERU1614" s="34"/>
      <c r="ESB1614" s="35"/>
      <c r="ESC1614" s="34"/>
      <c r="ESJ1614" s="35"/>
      <c r="ESK1614" s="34"/>
      <c r="ESR1614" s="35"/>
      <c r="ESS1614" s="34"/>
      <c r="ESZ1614" s="35"/>
      <c r="ETA1614" s="34"/>
      <c r="ETH1614" s="35"/>
      <c r="ETI1614" s="34"/>
      <c r="ETP1614" s="35"/>
      <c r="ETQ1614" s="34"/>
      <c r="ETX1614" s="35"/>
      <c r="ETY1614" s="34"/>
      <c r="EUF1614" s="35"/>
      <c r="EUG1614" s="34"/>
      <c r="EUN1614" s="35"/>
      <c r="EUO1614" s="34"/>
      <c r="EUV1614" s="35"/>
      <c r="EUW1614" s="34"/>
      <c r="EVD1614" s="35"/>
      <c r="EVE1614" s="34"/>
      <c r="EVL1614" s="35"/>
      <c r="EVM1614" s="34"/>
      <c r="EVT1614" s="35"/>
      <c r="EVU1614" s="34"/>
      <c r="EWB1614" s="35"/>
      <c r="EWC1614" s="34"/>
      <c r="EWJ1614" s="35"/>
      <c r="EWK1614" s="34"/>
      <c r="EWR1614" s="35"/>
      <c r="EWS1614" s="34"/>
      <c r="EWZ1614" s="35"/>
      <c r="EXA1614" s="34"/>
      <c r="EXH1614" s="35"/>
      <c r="EXI1614" s="34"/>
      <c r="EXP1614" s="35"/>
      <c r="EXQ1614" s="34"/>
      <c r="EXX1614" s="35"/>
      <c r="EXY1614" s="34"/>
      <c r="EYF1614" s="35"/>
      <c r="EYG1614" s="34"/>
      <c r="EYN1614" s="35"/>
      <c r="EYO1614" s="34"/>
      <c r="EYV1614" s="35"/>
      <c r="EYW1614" s="34"/>
      <c r="EZD1614" s="35"/>
      <c r="EZE1614" s="34"/>
      <c r="EZL1614" s="35"/>
      <c r="EZM1614" s="34"/>
      <c r="EZT1614" s="35"/>
      <c r="EZU1614" s="34"/>
      <c r="FAB1614" s="35"/>
      <c r="FAC1614" s="34"/>
      <c r="FAJ1614" s="35"/>
      <c r="FAK1614" s="34"/>
      <c r="FAR1614" s="35"/>
      <c r="FAS1614" s="34"/>
      <c r="FAZ1614" s="35"/>
      <c r="FBA1614" s="34"/>
      <c r="FBH1614" s="35"/>
      <c r="FBI1614" s="34"/>
      <c r="FBP1614" s="35"/>
      <c r="FBQ1614" s="34"/>
      <c r="FBX1614" s="35"/>
      <c r="FBY1614" s="34"/>
      <c r="FCF1614" s="35"/>
      <c r="FCG1614" s="34"/>
      <c r="FCN1614" s="35"/>
      <c r="FCO1614" s="34"/>
      <c r="FCV1614" s="35"/>
      <c r="FCW1614" s="34"/>
      <c r="FDD1614" s="35"/>
      <c r="FDE1614" s="34"/>
      <c r="FDL1614" s="35"/>
      <c r="FDM1614" s="34"/>
      <c r="FDT1614" s="35"/>
      <c r="FDU1614" s="34"/>
      <c r="FEB1614" s="35"/>
      <c r="FEC1614" s="34"/>
      <c r="FEJ1614" s="35"/>
      <c r="FEK1614" s="34"/>
      <c r="FER1614" s="35"/>
      <c r="FES1614" s="34"/>
      <c r="FEZ1614" s="35"/>
      <c r="FFA1614" s="34"/>
      <c r="FFH1614" s="35"/>
      <c r="FFI1614" s="34"/>
      <c r="FFP1614" s="35"/>
      <c r="FFQ1614" s="34"/>
      <c r="FFX1614" s="35"/>
      <c r="FFY1614" s="34"/>
      <c r="FGF1614" s="35"/>
      <c r="FGG1614" s="34"/>
      <c r="FGN1614" s="35"/>
      <c r="FGO1614" s="34"/>
      <c r="FGV1614" s="35"/>
      <c r="FGW1614" s="34"/>
      <c r="FHD1614" s="35"/>
      <c r="FHE1614" s="34"/>
      <c r="FHL1614" s="35"/>
      <c r="FHM1614" s="34"/>
      <c r="FHT1614" s="35"/>
      <c r="FHU1614" s="34"/>
      <c r="FIB1614" s="35"/>
      <c r="FIC1614" s="34"/>
      <c r="FIJ1614" s="35"/>
      <c r="FIK1614" s="34"/>
      <c r="FIR1614" s="35"/>
      <c r="FIS1614" s="34"/>
      <c r="FIZ1614" s="35"/>
      <c r="FJA1614" s="34"/>
      <c r="FJH1614" s="35"/>
      <c r="FJI1614" s="34"/>
      <c r="FJP1614" s="35"/>
      <c r="FJQ1614" s="34"/>
      <c r="FJX1614" s="35"/>
      <c r="FJY1614" s="34"/>
      <c r="FKF1614" s="35"/>
      <c r="FKG1614" s="34"/>
      <c r="FKN1614" s="35"/>
      <c r="FKO1614" s="34"/>
      <c r="FKV1614" s="35"/>
      <c r="FKW1614" s="34"/>
      <c r="FLD1614" s="35"/>
      <c r="FLE1614" s="34"/>
      <c r="FLL1614" s="35"/>
      <c r="FLM1614" s="34"/>
      <c r="FLT1614" s="35"/>
      <c r="FLU1614" s="34"/>
      <c r="FMB1614" s="35"/>
      <c r="FMC1614" s="34"/>
      <c r="FMJ1614" s="35"/>
      <c r="FMK1614" s="34"/>
      <c r="FMR1614" s="35"/>
      <c r="FMS1614" s="34"/>
      <c r="FMZ1614" s="35"/>
      <c r="FNA1614" s="34"/>
      <c r="FNH1614" s="35"/>
      <c r="FNI1614" s="34"/>
      <c r="FNP1614" s="35"/>
      <c r="FNQ1614" s="34"/>
      <c r="FNX1614" s="35"/>
      <c r="FNY1614" s="34"/>
      <c r="FOF1614" s="35"/>
      <c r="FOG1614" s="34"/>
      <c r="FON1614" s="35"/>
      <c r="FOO1614" s="34"/>
      <c r="FOV1614" s="35"/>
      <c r="FOW1614" s="34"/>
      <c r="FPD1614" s="35"/>
      <c r="FPE1614" s="34"/>
      <c r="FPL1614" s="35"/>
      <c r="FPM1614" s="34"/>
      <c r="FPT1614" s="35"/>
      <c r="FPU1614" s="34"/>
      <c r="FQB1614" s="35"/>
      <c r="FQC1614" s="34"/>
      <c r="FQJ1614" s="35"/>
      <c r="FQK1614" s="34"/>
      <c r="FQR1614" s="35"/>
      <c r="FQS1614" s="34"/>
      <c r="FQZ1614" s="35"/>
      <c r="FRA1614" s="34"/>
      <c r="FRH1614" s="35"/>
      <c r="FRI1614" s="34"/>
      <c r="FRP1614" s="35"/>
      <c r="FRQ1614" s="34"/>
      <c r="FRX1614" s="35"/>
      <c r="FRY1614" s="34"/>
      <c r="FSF1614" s="35"/>
      <c r="FSG1614" s="34"/>
      <c r="FSN1614" s="35"/>
      <c r="FSO1614" s="34"/>
      <c r="FSV1614" s="35"/>
      <c r="FSW1614" s="34"/>
      <c r="FTD1614" s="35"/>
      <c r="FTE1614" s="34"/>
      <c r="FTL1614" s="35"/>
      <c r="FTM1614" s="34"/>
      <c r="FTT1614" s="35"/>
      <c r="FTU1614" s="34"/>
      <c r="FUB1614" s="35"/>
      <c r="FUC1614" s="34"/>
      <c r="FUJ1614" s="35"/>
      <c r="FUK1614" s="34"/>
      <c r="FUR1614" s="35"/>
      <c r="FUS1614" s="34"/>
      <c r="FUZ1614" s="35"/>
      <c r="FVA1614" s="34"/>
      <c r="FVH1614" s="35"/>
      <c r="FVI1614" s="34"/>
      <c r="FVP1614" s="35"/>
      <c r="FVQ1614" s="34"/>
      <c r="FVX1614" s="35"/>
      <c r="FVY1614" s="34"/>
      <c r="FWF1614" s="35"/>
      <c r="FWG1614" s="34"/>
      <c r="FWN1614" s="35"/>
      <c r="FWO1614" s="34"/>
      <c r="FWV1614" s="35"/>
      <c r="FWW1614" s="34"/>
      <c r="FXD1614" s="35"/>
      <c r="FXE1614" s="34"/>
      <c r="FXL1614" s="35"/>
      <c r="FXM1614" s="34"/>
      <c r="FXT1614" s="35"/>
      <c r="FXU1614" s="34"/>
      <c r="FYB1614" s="35"/>
      <c r="FYC1614" s="34"/>
      <c r="FYJ1614" s="35"/>
      <c r="FYK1614" s="34"/>
      <c r="FYR1614" s="35"/>
      <c r="FYS1614" s="34"/>
      <c r="FYZ1614" s="35"/>
      <c r="FZA1614" s="34"/>
      <c r="FZH1614" s="35"/>
      <c r="FZI1614" s="34"/>
      <c r="FZP1614" s="35"/>
      <c r="FZQ1614" s="34"/>
      <c r="FZX1614" s="35"/>
      <c r="FZY1614" s="34"/>
      <c r="GAF1614" s="35"/>
      <c r="GAG1614" s="34"/>
      <c r="GAN1614" s="35"/>
      <c r="GAO1614" s="34"/>
      <c r="GAV1614" s="35"/>
      <c r="GAW1614" s="34"/>
      <c r="GBD1614" s="35"/>
      <c r="GBE1614" s="34"/>
      <c r="GBL1614" s="35"/>
      <c r="GBM1614" s="34"/>
      <c r="GBT1614" s="35"/>
      <c r="GBU1614" s="34"/>
      <c r="GCB1614" s="35"/>
      <c r="GCC1614" s="34"/>
      <c r="GCJ1614" s="35"/>
      <c r="GCK1614" s="34"/>
      <c r="GCR1614" s="35"/>
      <c r="GCS1614" s="34"/>
      <c r="GCZ1614" s="35"/>
      <c r="GDA1614" s="34"/>
      <c r="GDH1614" s="35"/>
      <c r="GDI1614" s="34"/>
      <c r="GDP1614" s="35"/>
      <c r="GDQ1614" s="34"/>
      <c r="GDX1614" s="35"/>
      <c r="GDY1614" s="34"/>
      <c r="GEF1614" s="35"/>
      <c r="GEG1614" s="34"/>
      <c r="GEN1614" s="35"/>
      <c r="GEO1614" s="34"/>
      <c r="GEV1614" s="35"/>
      <c r="GEW1614" s="34"/>
      <c r="GFD1614" s="35"/>
      <c r="GFE1614" s="34"/>
      <c r="GFL1614" s="35"/>
      <c r="GFM1614" s="34"/>
      <c r="GFT1614" s="35"/>
      <c r="GFU1614" s="34"/>
      <c r="GGB1614" s="35"/>
      <c r="GGC1614" s="34"/>
      <c r="GGJ1614" s="35"/>
      <c r="GGK1614" s="34"/>
      <c r="GGR1614" s="35"/>
      <c r="GGS1614" s="34"/>
      <c r="GGZ1614" s="35"/>
      <c r="GHA1614" s="34"/>
      <c r="GHH1614" s="35"/>
      <c r="GHI1614" s="34"/>
      <c r="GHP1614" s="35"/>
      <c r="GHQ1614" s="34"/>
      <c r="GHX1614" s="35"/>
      <c r="GHY1614" s="34"/>
      <c r="GIF1614" s="35"/>
      <c r="GIG1614" s="34"/>
      <c r="GIN1614" s="35"/>
      <c r="GIO1614" s="34"/>
      <c r="GIV1614" s="35"/>
      <c r="GIW1614" s="34"/>
      <c r="GJD1614" s="35"/>
      <c r="GJE1614" s="34"/>
      <c r="GJL1614" s="35"/>
      <c r="GJM1614" s="34"/>
      <c r="GJT1614" s="35"/>
      <c r="GJU1614" s="34"/>
      <c r="GKB1614" s="35"/>
      <c r="GKC1614" s="34"/>
      <c r="GKJ1614" s="35"/>
      <c r="GKK1614" s="34"/>
      <c r="GKR1614" s="35"/>
      <c r="GKS1614" s="34"/>
      <c r="GKZ1614" s="35"/>
      <c r="GLA1614" s="34"/>
      <c r="GLH1614" s="35"/>
      <c r="GLI1614" s="34"/>
      <c r="GLP1614" s="35"/>
      <c r="GLQ1614" s="34"/>
      <c r="GLX1614" s="35"/>
      <c r="GLY1614" s="34"/>
      <c r="GMF1614" s="35"/>
      <c r="GMG1614" s="34"/>
      <c r="GMN1614" s="35"/>
      <c r="GMO1614" s="34"/>
      <c r="GMV1614" s="35"/>
      <c r="GMW1614" s="34"/>
      <c r="GND1614" s="35"/>
      <c r="GNE1614" s="34"/>
      <c r="GNL1614" s="35"/>
      <c r="GNM1614" s="34"/>
      <c r="GNT1614" s="35"/>
      <c r="GNU1614" s="34"/>
      <c r="GOB1614" s="35"/>
      <c r="GOC1614" s="34"/>
      <c r="GOJ1614" s="35"/>
      <c r="GOK1614" s="34"/>
      <c r="GOR1614" s="35"/>
      <c r="GOS1614" s="34"/>
      <c r="GOZ1614" s="35"/>
      <c r="GPA1614" s="34"/>
      <c r="GPH1614" s="35"/>
      <c r="GPI1614" s="34"/>
      <c r="GPP1614" s="35"/>
      <c r="GPQ1614" s="34"/>
      <c r="GPX1614" s="35"/>
      <c r="GPY1614" s="34"/>
      <c r="GQF1614" s="35"/>
      <c r="GQG1614" s="34"/>
      <c r="GQN1614" s="35"/>
      <c r="GQO1614" s="34"/>
      <c r="GQV1614" s="35"/>
      <c r="GQW1614" s="34"/>
      <c r="GRD1614" s="35"/>
      <c r="GRE1614" s="34"/>
      <c r="GRL1614" s="35"/>
      <c r="GRM1614" s="34"/>
      <c r="GRT1614" s="35"/>
      <c r="GRU1614" s="34"/>
      <c r="GSB1614" s="35"/>
      <c r="GSC1614" s="34"/>
      <c r="GSJ1614" s="35"/>
      <c r="GSK1614" s="34"/>
      <c r="GSR1614" s="35"/>
      <c r="GSS1614" s="34"/>
      <c r="GSZ1614" s="35"/>
      <c r="GTA1614" s="34"/>
      <c r="GTH1614" s="35"/>
      <c r="GTI1614" s="34"/>
      <c r="GTP1614" s="35"/>
      <c r="GTQ1614" s="34"/>
      <c r="GTX1614" s="35"/>
      <c r="GTY1614" s="34"/>
      <c r="GUF1614" s="35"/>
      <c r="GUG1614" s="34"/>
      <c r="GUN1614" s="35"/>
      <c r="GUO1614" s="34"/>
      <c r="GUV1614" s="35"/>
      <c r="GUW1614" s="34"/>
      <c r="GVD1614" s="35"/>
      <c r="GVE1614" s="34"/>
      <c r="GVL1614" s="35"/>
      <c r="GVM1614" s="34"/>
      <c r="GVT1614" s="35"/>
      <c r="GVU1614" s="34"/>
      <c r="GWB1614" s="35"/>
      <c r="GWC1614" s="34"/>
      <c r="GWJ1614" s="35"/>
      <c r="GWK1614" s="34"/>
      <c r="GWR1614" s="35"/>
      <c r="GWS1614" s="34"/>
      <c r="GWZ1614" s="35"/>
      <c r="GXA1614" s="34"/>
      <c r="GXH1614" s="35"/>
      <c r="GXI1614" s="34"/>
      <c r="GXP1614" s="35"/>
      <c r="GXQ1614" s="34"/>
      <c r="GXX1614" s="35"/>
      <c r="GXY1614" s="34"/>
      <c r="GYF1614" s="35"/>
      <c r="GYG1614" s="34"/>
      <c r="GYN1614" s="35"/>
      <c r="GYO1614" s="34"/>
      <c r="GYV1614" s="35"/>
      <c r="GYW1614" s="34"/>
      <c r="GZD1614" s="35"/>
      <c r="GZE1614" s="34"/>
      <c r="GZL1614" s="35"/>
      <c r="GZM1614" s="34"/>
      <c r="GZT1614" s="35"/>
      <c r="GZU1614" s="34"/>
      <c r="HAB1614" s="35"/>
      <c r="HAC1614" s="34"/>
      <c r="HAJ1614" s="35"/>
      <c r="HAK1614" s="34"/>
      <c r="HAR1614" s="35"/>
      <c r="HAS1614" s="34"/>
      <c r="HAZ1614" s="35"/>
      <c r="HBA1614" s="34"/>
      <c r="HBH1614" s="35"/>
      <c r="HBI1614" s="34"/>
      <c r="HBP1614" s="35"/>
      <c r="HBQ1614" s="34"/>
      <c r="HBX1614" s="35"/>
      <c r="HBY1614" s="34"/>
      <c r="HCF1614" s="35"/>
      <c r="HCG1614" s="34"/>
      <c r="HCN1614" s="35"/>
      <c r="HCO1614" s="34"/>
      <c r="HCV1614" s="35"/>
      <c r="HCW1614" s="34"/>
      <c r="HDD1614" s="35"/>
      <c r="HDE1614" s="34"/>
      <c r="HDL1614" s="35"/>
      <c r="HDM1614" s="34"/>
      <c r="HDT1614" s="35"/>
      <c r="HDU1614" s="34"/>
      <c r="HEB1614" s="35"/>
      <c r="HEC1614" s="34"/>
      <c r="HEJ1614" s="35"/>
      <c r="HEK1614" s="34"/>
      <c r="HER1614" s="35"/>
      <c r="HES1614" s="34"/>
      <c r="HEZ1614" s="35"/>
      <c r="HFA1614" s="34"/>
      <c r="HFH1614" s="35"/>
      <c r="HFI1614" s="34"/>
      <c r="HFP1614" s="35"/>
      <c r="HFQ1614" s="34"/>
      <c r="HFX1614" s="35"/>
      <c r="HFY1614" s="34"/>
      <c r="HGF1614" s="35"/>
      <c r="HGG1614" s="34"/>
      <c r="HGN1614" s="35"/>
      <c r="HGO1614" s="34"/>
      <c r="HGV1614" s="35"/>
      <c r="HGW1614" s="34"/>
      <c r="HHD1614" s="35"/>
      <c r="HHE1614" s="34"/>
      <c r="HHL1614" s="35"/>
      <c r="HHM1614" s="34"/>
      <c r="HHT1614" s="35"/>
      <c r="HHU1614" s="34"/>
      <c r="HIB1614" s="35"/>
      <c r="HIC1614" s="34"/>
      <c r="HIJ1614" s="35"/>
      <c r="HIK1614" s="34"/>
      <c r="HIR1614" s="35"/>
      <c r="HIS1614" s="34"/>
      <c r="HIZ1614" s="35"/>
      <c r="HJA1614" s="34"/>
      <c r="HJH1614" s="35"/>
      <c r="HJI1614" s="34"/>
      <c r="HJP1614" s="35"/>
      <c r="HJQ1614" s="34"/>
      <c r="HJX1614" s="35"/>
      <c r="HJY1614" s="34"/>
      <c r="HKF1614" s="35"/>
      <c r="HKG1614" s="34"/>
      <c r="HKN1614" s="35"/>
      <c r="HKO1614" s="34"/>
      <c r="HKV1614" s="35"/>
      <c r="HKW1614" s="34"/>
      <c r="HLD1614" s="35"/>
      <c r="HLE1614" s="34"/>
      <c r="HLL1614" s="35"/>
      <c r="HLM1614" s="34"/>
      <c r="HLT1614" s="35"/>
      <c r="HLU1614" s="34"/>
      <c r="HMB1614" s="35"/>
      <c r="HMC1614" s="34"/>
      <c r="HMJ1614" s="35"/>
      <c r="HMK1614" s="34"/>
      <c r="HMR1614" s="35"/>
      <c r="HMS1614" s="34"/>
      <c r="HMZ1614" s="35"/>
      <c r="HNA1614" s="34"/>
      <c r="HNH1614" s="35"/>
      <c r="HNI1614" s="34"/>
      <c r="HNP1614" s="35"/>
      <c r="HNQ1614" s="34"/>
      <c r="HNX1614" s="35"/>
      <c r="HNY1614" s="34"/>
      <c r="HOF1614" s="35"/>
      <c r="HOG1614" s="34"/>
      <c r="HON1614" s="35"/>
      <c r="HOO1614" s="34"/>
      <c r="HOV1614" s="35"/>
      <c r="HOW1614" s="34"/>
      <c r="HPD1614" s="35"/>
      <c r="HPE1614" s="34"/>
      <c r="HPL1614" s="35"/>
      <c r="HPM1614" s="34"/>
      <c r="HPT1614" s="35"/>
      <c r="HPU1614" s="34"/>
      <c r="HQB1614" s="35"/>
      <c r="HQC1614" s="34"/>
      <c r="HQJ1614" s="35"/>
      <c r="HQK1614" s="34"/>
      <c r="HQR1614" s="35"/>
      <c r="HQS1614" s="34"/>
      <c r="HQZ1614" s="35"/>
      <c r="HRA1614" s="34"/>
      <c r="HRH1614" s="35"/>
      <c r="HRI1614" s="34"/>
      <c r="HRP1614" s="35"/>
      <c r="HRQ1614" s="34"/>
      <c r="HRX1614" s="35"/>
      <c r="HRY1614" s="34"/>
      <c r="HSF1614" s="35"/>
      <c r="HSG1614" s="34"/>
      <c r="HSN1614" s="35"/>
      <c r="HSO1614" s="34"/>
      <c r="HSV1614" s="35"/>
      <c r="HSW1614" s="34"/>
      <c r="HTD1614" s="35"/>
      <c r="HTE1614" s="34"/>
      <c r="HTL1614" s="35"/>
      <c r="HTM1614" s="34"/>
      <c r="HTT1614" s="35"/>
      <c r="HTU1614" s="34"/>
      <c r="HUB1614" s="35"/>
      <c r="HUC1614" s="34"/>
      <c r="HUJ1614" s="35"/>
      <c r="HUK1614" s="34"/>
      <c r="HUR1614" s="35"/>
      <c r="HUS1614" s="34"/>
      <c r="HUZ1614" s="35"/>
      <c r="HVA1614" s="34"/>
      <c r="HVH1614" s="35"/>
      <c r="HVI1614" s="34"/>
      <c r="HVP1614" s="35"/>
      <c r="HVQ1614" s="34"/>
      <c r="HVX1614" s="35"/>
      <c r="HVY1614" s="34"/>
      <c r="HWF1614" s="35"/>
      <c r="HWG1614" s="34"/>
      <c r="HWN1614" s="35"/>
      <c r="HWO1614" s="34"/>
      <c r="HWV1614" s="35"/>
      <c r="HWW1614" s="34"/>
      <c r="HXD1614" s="35"/>
      <c r="HXE1614" s="34"/>
      <c r="HXL1614" s="35"/>
      <c r="HXM1614" s="34"/>
      <c r="HXT1614" s="35"/>
      <c r="HXU1614" s="34"/>
      <c r="HYB1614" s="35"/>
      <c r="HYC1614" s="34"/>
      <c r="HYJ1614" s="35"/>
      <c r="HYK1614" s="34"/>
      <c r="HYR1614" s="35"/>
      <c r="HYS1614" s="34"/>
      <c r="HYZ1614" s="35"/>
      <c r="HZA1614" s="34"/>
      <c r="HZH1614" s="35"/>
      <c r="HZI1614" s="34"/>
      <c r="HZP1614" s="35"/>
      <c r="HZQ1614" s="34"/>
      <c r="HZX1614" s="35"/>
      <c r="HZY1614" s="34"/>
      <c r="IAF1614" s="35"/>
      <c r="IAG1614" s="34"/>
      <c r="IAN1614" s="35"/>
      <c r="IAO1614" s="34"/>
      <c r="IAV1614" s="35"/>
      <c r="IAW1614" s="34"/>
      <c r="IBD1614" s="35"/>
      <c r="IBE1614" s="34"/>
      <c r="IBL1614" s="35"/>
      <c r="IBM1614" s="34"/>
      <c r="IBT1614" s="35"/>
      <c r="IBU1614" s="34"/>
      <c r="ICB1614" s="35"/>
      <c r="ICC1614" s="34"/>
      <c r="ICJ1614" s="35"/>
      <c r="ICK1614" s="34"/>
      <c r="ICR1614" s="35"/>
      <c r="ICS1614" s="34"/>
      <c r="ICZ1614" s="35"/>
      <c r="IDA1614" s="34"/>
      <c r="IDH1614" s="35"/>
      <c r="IDI1614" s="34"/>
      <c r="IDP1614" s="35"/>
      <c r="IDQ1614" s="34"/>
      <c r="IDX1614" s="35"/>
      <c r="IDY1614" s="34"/>
      <c r="IEF1614" s="35"/>
      <c r="IEG1614" s="34"/>
      <c r="IEN1614" s="35"/>
      <c r="IEO1614" s="34"/>
      <c r="IEV1614" s="35"/>
      <c r="IEW1614" s="34"/>
      <c r="IFD1614" s="35"/>
      <c r="IFE1614" s="34"/>
      <c r="IFL1614" s="35"/>
      <c r="IFM1614" s="34"/>
      <c r="IFT1614" s="35"/>
      <c r="IFU1614" s="34"/>
      <c r="IGB1614" s="35"/>
      <c r="IGC1614" s="34"/>
      <c r="IGJ1614" s="35"/>
      <c r="IGK1614" s="34"/>
      <c r="IGR1614" s="35"/>
      <c r="IGS1614" s="34"/>
      <c r="IGZ1614" s="35"/>
      <c r="IHA1614" s="34"/>
      <c r="IHH1614" s="35"/>
      <c r="IHI1614" s="34"/>
      <c r="IHP1614" s="35"/>
      <c r="IHQ1614" s="34"/>
      <c r="IHX1614" s="35"/>
      <c r="IHY1614" s="34"/>
      <c r="IIF1614" s="35"/>
      <c r="IIG1614" s="34"/>
      <c r="IIN1614" s="35"/>
      <c r="IIO1614" s="34"/>
      <c r="IIV1614" s="35"/>
      <c r="IIW1614" s="34"/>
      <c r="IJD1614" s="35"/>
      <c r="IJE1614" s="34"/>
      <c r="IJL1614" s="35"/>
      <c r="IJM1614" s="34"/>
      <c r="IJT1614" s="35"/>
      <c r="IJU1614" s="34"/>
      <c r="IKB1614" s="35"/>
      <c r="IKC1614" s="34"/>
      <c r="IKJ1614" s="35"/>
      <c r="IKK1614" s="34"/>
      <c r="IKR1614" s="35"/>
      <c r="IKS1614" s="34"/>
      <c r="IKZ1614" s="35"/>
      <c r="ILA1614" s="34"/>
      <c r="ILH1614" s="35"/>
      <c r="ILI1614" s="34"/>
      <c r="ILP1614" s="35"/>
      <c r="ILQ1614" s="34"/>
      <c r="ILX1614" s="35"/>
      <c r="ILY1614" s="34"/>
      <c r="IMF1614" s="35"/>
      <c r="IMG1614" s="34"/>
      <c r="IMN1614" s="35"/>
      <c r="IMO1614" s="34"/>
      <c r="IMV1614" s="35"/>
      <c r="IMW1614" s="34"/>
      <c r="IND1614" s="35"/>
      <c r="INE1614" s="34"/>
      <c r="INL1614" s="35"/>
      <c r="INM1614" s="34"/>
      <c r="INT1614" s="35"/>
      <c r="INU1614" s="34"/>
      <c r="IOB1614" s="35"/>
      <c r="IOC1614" s="34"/>
      <c r="IOJ1614" s="35"/>
      <c r="IOK1614" s="34"/>
      <c r="IOR1614" s="35"/>
      <c r="IOS1614" s="34"/>
      <c r="IOZ1614" s="35"/>
      <c r="IPA1614" s="34"/>
      <c r="IPH1614" s="35"/>
      <c r="IPI1614" s="34"/>
      <c r="IPP1614" s="35"/>
      <c r="IPQ1614" s="34"/>
      <c r="IPX1614" s="35"/>
      <c r="IPY1614" s="34"/>
      <c r="IQF1614" s="35"/>
      <c r="IQG1614" s="34"/>
      <c r="IQN1614" s="35"/>
      <c r="IQO1614" s="34"/>
      <c r="IQV1614" s="35"/>
      <c r="IQW1614" s="34"/>
      <c r="IRD1614" s="35"/>
      <c r="IRE1614" s="34"/>
      <c r="IRL1614" s="35"/>
      <c r="IRM1614" s="34"/>
      <c r="IRT1614" s="35"/>
      <c r="IRU1614" s="34"/>
      <c r="ISB1614" s="35"/>
      <c r="ISC1614" s="34"/>
      <c r="ISJ1614" s="35"/>
      <c r="ISK1614" s="34"/>
      <c r="ISR1614" s="35"/>
      <c r="ISS1614" s="34"/>
      <c r="ISZ1614" s="35"/>
      <c r="ITA1614" s="34"/>
      <c r="ITH1614" s="35"/>
      <c r="ITI1614" s="34"/>
      <c r="ITP1614" s="35"/>
      <c r="ITQ1614" s="34"/>
      <c r="ITX1614" s="35"/>
      <c r="ITY1614" s="34"/>
      <c r="IUF1614" s="35"/>
      <c r="IUG1614" s="34"/>
      <c r="IUN1614" s="35"/>
      <c r="IUO1614" s="34"/>
      <c r="IUV1614" s="35"/>
      <c r="IUW1614" s="34"/>
      <c r="IVD1614" s="35"/>
      <c r="IVE1614" s="34"/>
      <c r="IVL1614" s="35"/>
      <c r="IVM1614" s="34"/>
      <c r="IVT1614" s="35"/>
      <c r="IVU1614" s="34"/>
      <c r="IWB1614" s="35"/>
      <c r="IWC1614" s="34"/>
      <c r="IWJ1614" s="35"/>
      <c r="IWK1614" s="34"/>
      <c r="IWR1614" s="35"/>
      <c r="IWS1614" s="34"/>
      <c r="IWZ1614" s="35"/>
      <c r="IXA1614" s="34"/>
      <c r="IXH1614" s="35"/>
      <c r="IXI1614" s="34"/>
      <c r="IXP1614" s="35"/>
      <c r="IXQ1614" s="34"/>
      <c r="IXX1614" s="35"/>
      <c r="IXY1614" s="34"/>
      <c r="IYF1614" s="35"/>
      <c r="IYG1614" s="34"/>
      <c r="IYN1614" s="35"/>
      <c r="IYO1614" s="34"/>
      <c r="IYV1614" s="35"/>
      <c r="IYW1614" s="34"/>
      <c r="IZD1614" s="35"/>
      <c r="IZE1614" s="34"/>
      <c r="IZL1614" s="35"/>
      <c r="IZM1614" s="34"/>
      <c r="IZT1614" s="35"/>
      <c r="IZU1614" s="34"/>
      <c r="JAB1614" s="35"/>
      <c r="JAC1614" s="34"/>
      <c r="JAJ1614" s="35"/>
      <c r="JAK1614" s="34"/>
      <c r="JAR1614" s="35"/>
      <c r="JAS1614" s="34"/>
      <c r="JAZ1614" s="35"/>
      <c r="JBA1614" s="34"/>
      <c r="JBH1614" s="35"/>
      <c r="JBI1614" s="34"/>
      <c r="JBP1614" s="35"/>
      <c r="JBQ1614" s="34"/>
      <c r="JBX1614" s="35"/>
      <c r="JBY1614" s="34"/>
      <c r="JCF1614" s="35"/>
      <c r="JCG1614" s="34"/>
      <c r="JCN1614" s="35"/>
      <c r="JCO1614" s="34"/>
      <c r="JCV1614" s="35"/>
      <c r="JCW1614" s="34"/>
      <c r="JDD1614" s="35"/>
      <c r="JDE1614" s="34"/>
      <c r="JDL1614" s="35"/>
      <c r="JDM1614" s="34"/>
      <c r="JDT1614" s="35"/>
      <c r="JDU1614" s="34"/>
      <c r="JEB1614" s="35"/>
      <c r="JEC1614" s="34"/>
      <c r="JEJ1614" s="35"/>
      <c r="JEK1614" s="34"/>
      <c r="JER1614" s="35"/>
      <c r="JES1614" s="34"/>
      <c r="JEZ1614" s="35"/>
      <c r="JFA1614" s="34"/>
      <c r="JFH1614" s="35"/>
      <c r="JFI1614" s="34"/>
      <c r="JFP1614" s="35"/>
      <c r="JFQ1614" s="34"/>
      <c r="JFX1614" s="35"/>
      <c r="JFY1614" s="34"/>
      <c r="JGF1614" s="35"/>
      <c r="JGG1614" s="34"/>
      <c r="JGN1614" s="35"/>
      <c r="JGO1614" s="34"/>
      <c r="JGV1614" s="35"/>
      <c r="JGW1614" s="34"/>
      <c r="JHD1614" s="35"/>
      <c r="JHE1614" s="34"/>
      <c r="JHL1614" s="35"/>
      <c r="JHM1614" s="34"/>
      <c r="JHT1614" s="35"/>
      <c r="JHU1614" s="34"/>
      <c r="JIB1614" s="35"/>
      <c r="JIC1614" s="34"/>
      <c r="JIJ1614" s="35"/>
      <c r="JIK1614" s="34"/>
      <c r="JIR1614" s="35"/>
      <c r="JIS1614" s="34"/>
      <c r="JIZ1614" s="35"/>
      <c r="JJA1614" s="34"/>
      <c r="JJH1614" s="35"/>
      <c r="JJI1614" s="34"/>
      <c r="JJP1614" s="35"/>
      <c r="JJQ1614" s="34"/>
      <c r="JJX1614" s="35"/>
      <c r="JJY1614" s="34"/>
      <c r="JKF1614" s="35"/>
      <c r="JKG1614" s="34"/>
      <c r="JKN1614" s="35"/>
      <c r="JKO1614" s="34"/>
      <c r="JKV1614" s="35"/>
      <c r="JKW1614" s="34"/>
      <c r="JLD1614" s="35"/>
      <c r="JLE1614" s="34"/>
      <c r="JLL1614" s="35"/>
      <c r="JLM1614" s="34"/>
      <c r="JLT1614" s="35"/>
      <c r="JLU1614" s="34"/>
      <c r="JMB1614" s="35"/>
      <c r="JMC1614" s="34"/>
      <c r="JMJ1614" s="35"/>
      <c r="JMK1614" s="34"/>
      <c r="JMR1614" s="35"/>
      <c r="JMS1614" s="34"/>
      <c r="JMZ1614" s="35"/>
      <c r="JNA1614" s="34"/>
      <c r="JNH1614" s="35"/>
      <c r="JNI1614" s="34"/>
      <c r="JNP1614" s="35"/>
      <c r="JNQ1614" s="34"/>
      <c r="JNX1614" s="35"/>
      <c r="JNY1614" s="34"/>
      <c r="JOF1614" s="35"/>
      <c r="JOG1614" s="34"/>
      <c r="JON1614" s="35"/>
      <c r="JOO1614" s="34"/>
      <c r="JOV1614" s="35"/>
      <c r="JOW1614" s="34"/>
      <c r="JPD1614" s="35"/>
      <c r="JPE1614" s="34"/>
      <c r="JPL1614" s="35"/>
      <c r="JPM1614" s="34"/>
      <c r="JPT1614" s="35"/>
      <c r="JPU1614" s="34"/>
      <c r="JQB1614" s="35"/>
      <c r="JQC1614" s="34"/>
      <c r="JQJ1614" s="35"/>
      <c r="JQK1614" s="34"/>
      <c r="JQR1614" s="35"/>
      <c r="JQS1614" s="34"/>
      <c r="JQZ1614" s="35"/>
      <c r="JRA1614" s="34"/>
      <c r="JRH1614" s="35"/>
      <c r="JRI1614" s="34"/>
      <c r="JRP1614" s="35"/>
      <c r="JRQ1614" s="34"/>
      <c r="JRX1614" s="35"/>
      <c r="JRY1614" s="34"/>
      <c r="JSF1614" s="35"/>
      <c r="JSG1614" s="34"/>
      <c r="JSN1614" s="35"/>
      <c r="JSO1614" s="34"/>
      <c r="JSV1614" s="35"/>
      <c r="JSW1614" s="34"/>
      <c r="JTD1614" s="35"/>
      <c r="JTE1614" s="34"/>
      <c r="JTL1614" s="35"/>
      <c r="JTM1614" s="34"/>
      <c r="JTT1614" s="35"/>
      <c r="JTU1614" s="34"/>
      <c r="JUB1614" s="35"/>
      <c r="JUC1614" s="34"/>
      <c r="JUJ1614" s="35"/>
      <c r="JUK1614" s="34"/>
      <c r="JUR1614" s="35"/>
      <c r="JUS1614" s="34"/>
      <c r="JUZ1614" s="35"/>
      <c r="JVA1614" s="34"/>
      <c r="JVH1614" s="35"/>
      <c r="JVI1614" s="34"/>
      <c r="JVP1614" s="35"/>
      <c r="JVQ1614" s="34"/>
      <c r="JVX1614" s="35"/>
      <c r="JVY1614" s="34"/>
      <c r="JWF1614" s="35"/>
      <c r="JWG1614" s="34"/>
      <c r="JWN1614" s="35"/>
      <c r="JWO1614" s="34"/>
      <c r="JWV1614" s="35"/>
      <c r="JWW1614" s="34"/>
      <c r="JXD1614" s="35"/>
      <c r="JXE1614" s="34"/>
      <c r="JXL1614" s="35"/>
      <c r="JXM1614" s="34"/>
      <c r="JXT1614" s="35"/>
      <c r="JXU1614" s="34"/>
      <c r="JYB1614" s="35"/>
      <c r="JYC1614" s="34"/>
      <c r="JYJ1614" s="35"/>
      <c r="JYK1614" s="34"/>
      <c r="JYR1614" s="35"/>
      <c r="JYS1614" s="34"/>
      <c r="JYZ1614" s="35"/>
      <c r="JZA1614" s="34"/>
      <c r="JZH1614" s="35"/>
      <c r="JZI1614" s="34"/>
      <c r="JZP1614" s="35"/>
      <c r="JZQ1614" s="34"/>
      <c r="JZX1614" s="35"/>
      <c r="JZY1614" s="34"/>
      <c r="KAF1614" s="35"/>
      <c r="KAG1614" s="34"/>
      <c r="KAN1614" s="35"/>
      <c r="KAO1614" s="34"/>
      <c r="KAV1614" s="35"/>
      <c r="KAW1614" s="34"/>
      <c r="KBD1614" s="35"/>
      <c r="KBE1614" s="34"/>
      <c r="KBL1614" s="35"/>
      <c r="KBM1614" s="34"/>
      <c r="KBT1614" s="35"/>
      <c r="KBU1614" s="34"/>
      <c r="KCB1614" s="35"/>
      <c r="KCC1614" s="34"/>
      <c r="KCJ1614" s="35"/>
      <c r="KCK1614" s="34"/>
      <c r="KCR1614" s="35"/>
      <c r="KCS1614" s="34"/>
      <c r="KCZ1614" s="35"/>
      <c r="KDA1614" s="34"/>
      <c r="KDH1614" s="35"/>
      <c r="KDI1614" s="34"/>
      <c r="KDP1614" s="35"/>
      <c r="KDQ1614" s="34"/>
      <c r="KDX1614" s="35"/>
      <c r="KDY1614" s="34"/>
      <c r="KEF1614" s="35"/>
      <c r="KEG1614" s="34"/>
      <c r="KEN1614" s="35"/>
      <c r="KEO1614" s="34"/>
      <c r="KEV1614" s="35"/>
      <c r="KEW1614" s="34"/>
      <c r="KFD1614" s="35"/>
      <c r="KFE1614" s="34"/>
      <c r="KFL1614" s="35"/>
      <c r="KFM1614" s="34"/>
      <c r="KFT1614" s="35"/>
      <c r="KFU1614" s="34"/>
      <c r="KGB1614" s="35"/>
      <c r="KGC1614" s="34"/>
      <c r="KGJ1614" s="35"/>
      <c r="KGK1614" s="34"/>
      <c r="KGR1614" s="35"/>
      <c r="KGS1614" s="34"/>
      <c r="KGZ1614" s="35"/>
      <c r="KHA1614" s="34"/>
      <c r="KHH1614" s="35"/>
      <c r="KHI1614" s="34"/>
      <c r="KHP1614" s="35"/>
      <c r="KHQ1614" s="34"/>
      <c r="KHX1614" s="35"/>
      <c r="KHY1614" s="34"/>
      <c r="KIF1614" s="35"/>
      <c r="KIG1614" s="34"/>
      <c r="KIN1614" s="35"/>
      <c r="KIO1614" s="34"/>
      <c r="KIV1614" s="35"/>
      <c r="KIW1614" s="34"/>
      <c r="KJD1614" s="35"/>
      <c r="KJE1614" s="34"/>
      <c r="KJL1614" s="35"/>
      <c r="KJM1614" s="34"/>
      <c r="KJT1614" s="35"/>
      <c r="KJU1614" s="34"/>
      <c r="KKB1614" s="35"/>
      <c r="KKC1614" s="34"/>
      <c r="KKJ1614" s="35"/>
      <c r="KKK1614" s="34"/>
      <c r="KKR1614" s="35"/>
      <c r="KKS1614" s="34"/>
      <c r="KKZ1614" s="35"/>
      <c r="KLA1614" s="34"/>
      <c r="KLH1614" s="35"/>
      <c r="KLI1614" s="34"/>
      <c r="KLP1614" s="35"/>
      <c r="KLQ1614" s="34"/>
      <c r="KLX1614" s="35"/>
      <c r="KLY1614" s="34"/>
      <c r="KMF1614" s="35"/>
      <c r="KMG1614" s="34"/>
      <c r="KMN1614" s="35"/>
      <c r="KMO1614" s="34"/>
      <c r="KMV1614" s="35"/>
      <c r="KMW1614" s="34"/>
      <c r="KND1614" s="35"/>
      <c r="KNE1614" s="34"/>
      <c r="KNL1614" s="35"/>
      <c r="KNM1614" s="34"/>
      <c r="KNT1614" s="35"/>
      <c r="KNU1614" s="34"/>
      <c r="KOB1614" s="35"/>
      <c r="KOC1614" s="34"/>
      <c r="KOJ1614" s="35"/>
      <c r="KOK1614" s="34"/>
      <c r="KOR1614" s="35"/>
      <c r="KOS1614" s="34"/>
      <c r="KOZ1614" s="35"/>
      <c r="KPA1614" s="34"/>
      <c r="KPH1614" s="35"/>
      <c r="KPI1614" s="34"/>
      <c r="KPP1614" s="35"/>
      <c r="KPQ1614" s="34"/>
      <c r="KPX1614" s="35"/>
      <c r="KPY1614" s="34"/>
      <c r="KQF1614" s="35"/>
      <c r="KQG1614" s="34"/>
      <c r="KQN1614" s="35"/>
      <c r="KQO1614" s="34"/>
      <c r="KQV1614" s="35"/>
      <c r="KQW1614" s="34"/>
      <c r="KRD1614" s="35"/>
      <c r="KRE1614" s="34"/>
      <c r="KRL1614" s="35"/>
      <c r="KRM1614" s="34"/>
      <c r="KRT1614" s="35"/>
      <c r="KRU1614" s="34"/>
      <c r="KSB1614" s="35"/>
      <c r="KSC1614" s="34"/>
      <c r="KSJ1614" s="35"/>
      <c r="KSK1614" s="34"/>
      <c r="KSR1614" s="35"/>
      <c r="KSS1614" s="34"/>
      <c r="KSZ1614" s="35"/>
      <c r="KTA1614" s="34"/>
      <c r="KTH1614" s="35"/>
      <c r="KTI1614" s="34"/>
      <c r="KTP1614" s="35"/>
      <c r="KTQ1614" s="34"/>
      <c r="KTX1614" s="35"/>
      <c r="KTY1614" s="34"/>
      <c r="KUF1614" s="35"/>
      <c r="KUG1614" s="34"/>
      <c r="KUN1614" s="35"/>
      <c r="KUO1614" s="34"/>
      <c r="KUV1614" s="35"/>
      <c r="KUW1614" s="34"/>
      <c r="KVD1614" s="35"/>
      <c r="KVE1614" s="34"/>
      <c r="KVL1614" s="35"/>
      <c r="KVM1614" s="34"/>
      <c r="KVT1614" s="35"/>
      <c r="KVU1614" s="34"/>
      <c r="KWB1614" s="35"/>
      <c r="KWC1614" s="34"/>
      <c r="KWJ1614" s="35"/>
      <c r="KWK1614" s="34"/>
      <c r="KWR1614" s="35"/>
      <c r="KWS1614" s="34"/>
      <c r="KWZ1614" s="35"/>
      <c r="KXA1614" s="34"/>
      <c r="KXH1614" s="35"/>
      <c r="KXI1614" s="34"/>
      <c r="KXP1614" s="35"/>
      <c r="KXQ1614" s="34"/>
      <c r="KXX1614" s="35"/>
      <c r="KXY1614" s="34"/>
      <c r="KYF1614" s="35"/>
      <c r="KYG1614" s="34"/>
      <c r="KYN1614" s="35"/>
      <c r="KYO1614" s="34"/>
      <c r="KYV1614" s="35"/>
      <c r="KYW1614" s="34"/>
      <c r="KZD1614" s="35"/>
      <c r="KZE1614" s="34"/>
      <c r="KZL1614" s="35"/>
      <c r="KZM1614" s="34"/>
      <c r="KZT1614" s="35"/>
      <c r="KZU1614" s="34"/>
      <c r="LAB1614" s="35"/>
      <c r="LAC1614" s="34"/>
      <c r="LAJ1614" s="35"/>
      <c r="LAK1614" s="34"/>
      <c r="LAR1614" s="35"/>
      <c r="LAS1614" s="34"/>
      <c r="LAZ1614" s="35"/>
      <c r="LBA1614" s="34"/>
      <c r="LBH1614" s="35"/>
      <c r="LBI1614" s="34"/>
      <c r="LBP1614" s="35"/>
      <c r="LBQ1614" s="34"/>
      <c r="LBX1614" s="35"/>
      <c r="LBY1614" s="34"/>
      <c r="LCF1614" s="35"/>
      <c r="LCG1614" s="34"/>
      <c r="LCN1614" s="35"/>
      <c r="LCO1614" s="34"/>
      <c r="LCV1614" s="35"/>
      <c r="LCW1614" s="34"/>
      <c r="LDD1614" s="35"/>
      <c r="LDE1614" s="34"/>
      <c r="LDL1614" s="35"/>
      <c r="LDM1614" s="34"/>
      <c r="LDT1614" s="35"/>
      <c r="LDU1614" s="34"/>
      <c r="LEB1614" s="35"/>
      <c r="LEC1614" s="34"/>
      <c r="LEJ1614" s="35"/>
      <c r="LEK1614" s="34"/>
      <c r="LER1614" s="35"/>
      <c r="LES1614" s="34"/>
      <c r="LEZ1614" s="35"/>
      <c r="LFA1614" s="34"/>
      <c r="LFH1614" s="35"/>
      <c r="LFI1614" s="34"/>
      <c r="LFP1614" s="35"/>
      <c r="LFQ1614" s="34"/>
      <c r="LFX1614" s="35"/>
      <c r="LFY1614" s="34"/>
      <c r="LGF1614" s="35"/>
      <c r="LGG1614" s="34"/>
      <c r="LGN1614" s="35"/>
      <c r="LGO1614" s="34"/>
      <c r="LGV1614" s="35"/>
      <c r="LGW1614" s="34"/>
      <c r="LHD1614" s="35"/>
      <c r="LHE1614" s="34"/>
      <c r="LHL1614" s="35"/>
      <c r="LHM1614" s="34"/>
      <c r="LHT1614" s="35"/>
      <c r="LHU1614" s="34"/>
      <c r="LIB1614" s="35"/>
      <c r="LIC1614" s="34"/>
      <c r="LIJ1614" s="35"/>
      <c r="LIK1614" s="34"/>
      <c r="LIR1614" s="35"/>
      <c r="LIS1614" s="34"/>
      <c r="LIZ1614" s="35"/>
      <c r="LJA1614" s="34"/>
      <c r="LJH1614" s="35"/>
      <c r="LJI1614" s="34"/>
      <c r="LJP1614" s="35"/>
      <c r="LJQ1614" s="34"/>
      <c r="LJX1614" s="35"/>
      <c r="LJY1614" s="34"/>
      <c r="LKF1614" s="35"/>
      <c r="LKG1614" s="34"/>
      <c r="LKN1614" s="35"/>
      <c r="LKO1614" s="34"/>
      <c r="LKV1614" s="35"/>
      <c r="LKW1614" s="34"/>
      <c r="LLD1614" s="35"/>
      <c r="LLE1614" s="34"/>
      <c r="LLL1614" s="35"/>
      <c r="LLM1614" s="34"/>
      <c r="LLT1614" s="35"/>
      <c r="LLU1614" s="34"/>
      <c r="LMB1614" s="35"/>
      <c r="LMC1614" s="34"/>
      <c r="LMJ1614" s="35"/>
      <c r="LMK1614" s="34"/>
      <c r="LMR1614" s="35"/>
      <c r="LMS1614" s="34"/>
      <c r="LMZ1614" s="35"/>
      <c r="LNA1614" s="34"/>
      <c r="LNH1614" s="35"/>
      <c r="LNI1614" s="34"/>
      <c r="LNP1614" s="35"/>
      <c r="LNQ1614" s="34"/>
      <c r="LNX1614" s="35"/>
      <c r="LNY1614" s="34"/>
      <c r="LOF1614" s="35"/>
      <c r="LOG1614" s="34"/>
      <c r="LON1614" s="35"/>
      <c r="LOO1614" s="34"/>
      <c r="LOV1614" s="35"/>
      <c r="LOW1614" s="34"/>
      <c r="LPD1614" s="35"/>
      <c r="LPE1614" s="34"/>
      <c r="LPL1614" s="35"/>
      <c r="LPM1614" s="34"/>
      <c r="LPT1614" s="35"/>
      <c r="LPU1614" s="34"/>
      <c r="LQB1614" s="35"/>
      <c r="LQC1614" s="34"/>
      <c r="LQJ1614" s="35"/>
      <c r="LQK1614" s="34"/>
      <c r="LQR1614" s="35"/>
      <c r="LQS1614" s="34"/>
      <c r="LQZ1614" s="35"/>
      <c r="LRA1614" s="34"/>
      <c r="LRH1614" s="35"/>
      <c r="LRI1614" s="34"/>
      <c r="LRP1614" s="35"/>
      <c r="LRQ1614" s="34"/>
      <c r="LRX1614" s="35"/>
      <c r="LRY1614" s="34"/>
      <c r="LSF1614" s="35"/>
      <c r="LSG1614" s="34"/>
      <c r="LSN1614" s="35"/>
      <c r="LSO1614" s="34"/>
      <c r="LSV1614" s="35"/>
      <c r="LSW1614" s="34"/>
      <c r="LTD1614" s="35"/>
      <c r="LTE1614" s="34"/>
      <c r="LTL1614" s="35"/>
      <c r="LTM1614" s="34"/>
      <c r="LTT1614" s="35"/>
      <c r="LTU1614" s="34"/>
      <c r="LUB1614" s="35"/>
      <c r="LUC1614" s="34"/>
      <c r="LUJ1614" s="35"/>
      <c r="LUK1614" s="34"/>
      <c r="LUR1614" s="35"/>
      <c r="LUS1614" s="34"/>
      <c r="LUZ1614" s="35"/>
      <c r="LVA1614" s="34"/>
      <c r="LVH1614" s="35"/>
      <c r="LVI1614" s="34"/>
      <c r="LVP1614" s="35"/>
      <c r="LVQ1614" s="34"/>
      <c r="LVX1614" s="35"/>
      <c r="LVY1614" s="34"/>
      <c r="LWF1614" s="35"/>
      <c r="LWG1614" s="34"/>
      <c r="LWN1614" s="35"/>
      <c r="LWO1614" s="34"/>
      <c r="LWV1614" s="35"/>
      <c r="LWW1614" s="34"/>
      <c r="LXD1614" s="35"/>
      <c r="LXE1614" s="34"/>
      <c r="LXL1614" s="35"/>
      <c r="LXM1614" s="34"/>
      <c r="LXT1614" s="35"/>
      <c r="LXU1614" s="34"/>
      <c r="LYB1614" s="35"/>
      <c r="LYC1614" s="34"/>
      <c r="LYJ1614" s="35"/>
      <c r="LYK1614" s="34"/>
      <c r="LYR1614" s="35"/>
      <c r="LYS1614" s="34"/>
      <c r="LYZ1614" s="35"/>
      <c r="LZA1614" s="34"/>
      <c r="LZH1614" s="35"/>
      <c r="LZI1614" s="34"/>
      <c r="LZP1614" s="35"/>
      <c r="LZQ1614" s="34"/>
      <c r="LZX1614" s="35"/>
      <c r="LZY1614" s="34"/>
      <c r="MAF1614" s="35"/>
      <c r="MAG1614" s="34"/>
      <c r="MAN1614" s="35"/>
      <c r="MAO1614" s="34"/>
      <c r="MAV1614" s="35"/>
      <c r="MAW1614" s="34"/>
      <c r="MBD1614" s="35"/>
      <c r="MBE1614" s="34"/>
      <c r="MBL1614" s="35"/>
      <c r="MBM1614" s="34"/>
      <c r="MBT1614" s="35"/>
      <c r="MBU1614" s="34"/>
      <c r="MCB1614" s="35"/>
      <c r="MCC1614" s="34"/>
      <c r="MCJ1614" s="35"/>
      <c r="MCK1614" s="34"/>
      <c r="MCR1614" s="35"/>
      <c r="MCS1614" s="34"/>
      <c r="MCZ1614" s="35"/>
      <c r="MDA1614" s="34"/>
      <c r="MDH1614" s="35"/>
      <c r="MDI1614" s="34"/>
      <c r="MDP1614" s="35"/>
      <c r="MDQ1614" s="34"/>
      <c r="MDX1614" s="35"/>
      <c r="MDY1614" s="34"/>
      <c r="MEF1614" s="35"/>
      <c r="MEG1614" s="34"/>
      <c r="MEN1614" s="35"/>
      <c r="MEO1614" s="34"/>
      <c r="MEV1614" s="35"/>
      <c r="MEW1614" s="34"/>
      <c r="MFD1614" s="35"/>
      <c r="MFE1614" s="34"/>
      <c r="MFL1614" s="35"/>
      <c r="MFM1614" s="34"/>
      <c r="MFT1614" s="35"/>
      <c r="MFU1614" s="34"/>
      <c r="MGB1614" s="35"/>
      <c r="MGC1614" s="34"/>
      <c r="MGJ1614" s="35"/>
      <c r="MGK1614" s="34"/>
      <c r="MGR1614" s="35"/>
      <c r="MGS1614" s="34"/>
      <c r="MGZ1614" s="35"/>
      <c r="MHA1614" s="34"/>
      <c r="MHH1614" s="35"/>
      <c r="MHI1614" s="34"/>
      <c r="MHP1614" s="35"/>
      <c r="MHQ1614" s="34"/>
      <c r="MHX1614" s="35"/>
      <c r="MHY1614" s="34"/>
      <c r="MIF1614" s="35"/>
      <c r="MIG1614" s="34"/>
      <c r="MIN1614" s="35"/>
      <c r="MIO1614" s="34"/>
      <c r="MIV1614" s="35"/>
      <c r="MIW1614" s="34"/>
      <c r="MJD1614" s="35"/>
      <c r="MJE1614" s="34"/>
      <c r="MJL1614" s="35"/>
      <c r="MJM1614" s="34"/>
      <c r="MJT1614" s="35"/>
      <c r="MJU1614" s="34"/>
      <c r="MKB1614" s="35"/>
      <c r="MKC1614" s="34"/>
      <c r="MKJ1614" s="35"/>
      <c r="MKK1614" s="34"/>
      <c r="MKR1614" s="35"/>
      <c r="MKS1614" s="34"/>
      <c r="MKZ1614" s="35"/>
      <c r="MLA1614" s="34"/>
      <c r="MLH1614" s="35"/>
      <c r="MLI1614" s="34"/>
      <c r="MLP1614" s="35"/>
      <c r="MLQ1614" s="34"/>
      <c r="MLX1614" s="35"/>
      <c r="MLY1614" s="34"/>
      <c r="MMF1614" s="35"/>
      <c r="MMG1614" s="34"/>
      <c r="MMN1614" s="35"/>
      <c r="MMO1614" s="34"/>
      <c r="MMV1614" s="35"/>
      <c r="MMW1614" s="34"/>
      <c r="MND1614" s="35"/>
      <c r="MNE1614" s="34"/>
      <c r="MNL1614" s="35"/>
      <c r="MNM1614" s="34"/>
      <c r="MNT1614" s="35"/>
      <c r="MNU1614" s="34"/>
      <c r="MOB1614" s="35"/>
      <c r="MOC1614" s="34"/>
      <c r="MOJ1614" s="35"/>
      <c r="MOK1614" s="34"/>
      <c r="MOR1614" s="35"/>
      <c r="MOS1614" s="34"/>
      <c r="MOZ1614" s="35"/>
      <c r="MPA1614" s="34"/>
      <c r="MPH1614" s="35"/>
      <c r="MPI1614" s="34"/>
      <c r="MPP1614" s="35"/>
      <c r="MPQ1614" s="34"/>
      <c r="MPX1614" s="35"/>
      <c r="MPY1614" s="34"/>
      <c r="MQF1614" s="35"/>
      <c r="MQG1614" s="34"/>
      <c r="MQN1614" s="35"/>
      <c r="MQO1614" s="34"/>
      <c r="MQV1614" s="35"/>
      <c r="MQW1614" s="34"/>
      <c r="MRD1614" s="35"/>
      <c r="MRE1614" s="34"/>
      <c r="MRL1614" s="35"/>
      <c r="MRM1614" s="34"/>
      <c r="MRT1614" s="35"/>
      <c r="MRU1614" s="34"/>
      <c r="MSB1614" s="35"/>
      <c r="MSC1614" s="34"/>
      <c r="MSJ1614" s="35"/>
      <c r="MSK1614" s="34"/>
      <c r="MSR1614" s="35"/>
      <c r="MSS1614" s="34"/>
      <c r="MSZ1614" s="35"/>
      <c r="MTA1614" s="34"/>
      <c r="MTH1614" s="35"/>
      <c r="MTI1614" s="34"/>
      <c r="MTP1614" s="35"/>
      <c r="MTQ1614" s="34"/>
      <c r="MTX1614" s="35"/>
      <c r="MTY1614" s="34"/>
      <c r="MUF1614" s="35"/>
      <c r="MUG1614" s="34"/>
      <c r="MUN1614" s="35"/>
      <c r="MUO1614" s="34"/>
      <c r="MUV1614" s="35"/>
      <c r="MUW1614" s="34"/>
      <c r="MVD1614" s="35"/>
      <c r="MVE1614" s="34"/>
      <c r="MVL1614" s="35"/>
      <c r="MVM1614" s="34"/>
      <c r="MVT1614" s="35"/>
      <c r="MVU1614" s="34"/>
      <c r="MWB1614" s="35"/>
      <c r="MWC1614" s="34"/>
      <c r="MWJ1614" s="35"/>
      <c r="MWK1614" s="34"/>
      <c r="MWR1614" s="35"/>
      <c r="MWS1614" s="34"/>
      <c r="MWZ1614" s="35"/>
      <c r="MXA1614" s="34"/>
      <c r="MXH1614" s="35"/>
      <c r="MXI1614" s="34"/>
      <c r="MXP1614" s="35"/>
      <c r="MXQ1614" s="34"/>
      <c r="MXX1614" s="35"/>
      <c r="MXY1614" s="34"/>
      <c r="MYF1614" s="35"/>
      <c r="MYG1614" s="34"/>
      <c r="MYN1614" s="35"/>
      <c r="MYO1614" s="34"/>
      <c r="MYV1614" s="35"/>
      <c r="MYW1614" s="34"/>
      <c r="MZD1614" s="35"/>
      <c r="MZE1614" s="34"/>
      <c r="MZL1614" s="35"/>
      <c r="MZM1614" s="34"/>
      <c r="MZT1614" s="35"/>
      <c r="MZU1614" s="34"/>
      <c r="NAB1614" s="35"/>
      <c r="NAC1614" s="34"/>
      <c r="NAJ1614" s="35"/>
      <c r="NAK1614" s="34"/>
      <c r="NAR1614" s="35"/>
      <c r="NAS1614" s="34"/>
      <c r="NAZ1614" s="35"/>
      <c r="NBA1614" s="34"/>
      <c r="NBH1614" s="35"/>
      <c r="NBI1614" s="34"/>
      <c r="NBP1614" s="35"/>
      <c r="NBQ1614" s="34"/>
      <c r="NBX1614" s="35"/>
      <c r="NBY1614" s="34"/>
      <c r="NCF1614" s="35"/>
      <c r="NCG1614" s="34"/>
      <c r="NCN1614" s="35"/>
      <c r="NCO1614" s="34"/>
      <c r="NCV1614" s="35"/>
      <c r="NCW1614" s="34"/>
      <c r="NDD1614" s="35"/>
      <c r="NDE1614" s="34"/>
      <c r="NDL1614" s="35"/>
      <c r="NDM1614" s="34"/>
      <c r="NDT1614" s="35"/>
      <c r="NDU1614" s="34"/>
      <c r="NEB1614" s="35"/>
      <c r="NEC1614" s="34"/>
      <c r="NEJ1614" s="35"/>
      <c r="NEK1614" s="34"/>
      <c r="NER1614" s="35"/>
      <c r="NES1614" s="34"/>
      <c r="NEZ1614" s="35"/>
      <c r="NFA1614" s="34"/>
      <c r="NFH1614" s="35"/>
      <c r="NFI1614" s="34"/>
      <c r="NFP1614" s="35"/>
      <c r="NFQ1614" s="34"/>
      <c r="NFX1614" s="35"/>
      <c r="NFY1614" s="34"/>
      <c r="NGF1614" s="35"/>
      <c r="NGG1614" s="34"/>
      <c r="NGN1614" s="35"/>
      <c r="NGO1614" s="34"/>
      <c r="NGV1614" s="35"/>
      <c r="NGW1614" s="34"/>
      <c r="NHD1614" s="35"/>
      <c r="NHE1614" s="34"/>
      <c r="NHL1614" s="35"/>
      <c r="NHM1614" s="34"/>
      <c r="NHT1614" s="35"/>
      <c r="NHU1614" s="34"/>
      <c r="NIB1614" s="35"/>
      <c r="NIC1614" s="34"/>
      <c r="NIJ1614" s="35"/>
      <c r="NIK1614" s="34"/>
      <c r="NIR1614" s="35"/>
      <c r="NIS1614" s="34"/>
      <c r="NIZ1614" s="35"/>
      <c r="NJA1614" s="34"/>
      <c r="NJH1614" s="35"/>
      <c r="NJI1614" s="34"/>
      <c r="NJP1614" s="35"/>
      <c r="NJQ1614" s="34"/>
      <c r="NJX1614" s="35"/>
      <c r="NJY1614" s="34"/>
      <c r="NKF1614" s="35"/>
      <c r="NKG1614" s="34"/>
      <c r="NKN1614" s="35"/>
      <c r="NKO1614" s="34"/>
      <c r="NKV1614" s="35"/>
      <c r="NKW1614" s="34"/>
      <c r="NLD1614" s="35"/>
      <c r="NLE1614" s="34"/>
      <c r="NLL1614" s="35"/>
      <c r="NLM1614" s="34"/>
      <c r="NLT1614" s="35"/>
      <c r="NLU1614" s="34"/>
      <c r="NMB1614" s="35"/>
      <c r="NMC1614" s="34"/>
      <c r="NMJ1614" s="35"/>
      <c r="NMK1614" s="34"/>
      <c r="NMR1614" s="35"/>
      <c r="NMS1614" s="34"/>
      <c r="NMZ1614" s="35"/>
      <c r="NNA1614" s="34"/>
      <c r="NNH1614" s="35"/>
      <c r="NNI1614" s="34"/>
      <c r="NNP1614" s="35"/>
      <c r="NNQ1614" s="34"/>
      <c r="NNX1614" s="35"/>
      <c r="NNY1614" s="34"/>
      <c r="NOF1614" s="35"/>
      <c r="NOG1614" s="34"/>
      <c r="NON1614" s="35"/>
      <c r="NOO1614" s="34"/>
      <c r="NOV1614" s="35"/>
      <c r="NOW1614" s="34"/>
      <c r="NPD1614" s="35"/>
      <c r="NPE1614" s="34"/>
      <c r="NPL1614" s="35"/>
      <c r="NPM1614" s="34"/>
      <c r="NPT1614" s="35"/>
      <c r="NPU1614" s="34"/>
      <c r="NQB1614" s="35"/>
      <c r="NQC1614" s="34"/>
      <c r="NQJ1614" s="35"/>
      <c r="NQK1614" s="34"/>
      <c r="NQR1614" s="35"/>
      <c r="NQS1614" s="34"/>
      <c r="NQZ1614" s="35"/>
      <c r="NRA1614" s="34"/>
      <c r="NRH1614" s="35"/>
      <c r="NRI1614" s="34"/>
      <c r="NRP1614" s="35"/>
      <c r="NRQ1614" s="34"/>
      <c r="NRX1614" s="35"/>
      <c r="NRY1614" s="34"/>
      <c r="NSF1614" s="35"/>
      <c r="NSG1614" s="34"/>
      <c r="NSN1614" s="35"/>
      <c r="NSO1614" s="34"/>
      <c r="NSV1614" s="35"/>
      <c r="NSW1614" s="34"/>
      <c r="NTD1614" s="35"/>
      <c r="NTE1614" s="34"/>
      <c r="NTL1614" s="35"/>
      <c r="NTM1614" s="34"/>
      <c r="NTT1614" s="35"/>
      <c r="NTU1614" s="34"/>
      <c r="NUB1614" s="35"/>
      <c r="NUC1614" s="34"/>
      <c r="NUJ1614" s="35"/>
      <c r="NUK1614" s="34"/>
      <c r="NUR1614" s="35"/>
      <c r="NUS1614" s="34"/>
      <c r="NUZ1614" s="35"/>
      <c r="NVA1614" s="34"/>
      <c r="NVH1614" s="35"/>
      <c r="NVI1614" s="34"/>
      <c r="NVP1614" s="35"/>
      <c r="NVQ1614" s="34"/>
      <c r="NVX1614" s="35"/>
      <c r="NVY1614" s="34"/>
      <c r="NWF1614" s="35"/>
      <c r="NWG1614" s="34"/>
      <c r="NWN1614" s="35"/>
      <c r="NWO1614" s="34"/>
      <c r="NWV1614" s="35"/>
      <c r="NWW1614" s="34"/>
      <c r="NXD1614" s="35"/>
      <c r="NXE1614" s="34"/>
      <c r="NXL1614" s="35"/>
      <c r="NXM1614" s="34"/>
      <c r="NXT1614" s="35"/>
      <c r="NXU1614" s="34"/>
      <c r="NYB1614" s="35"/>
      <c r="NYC1614" s="34"/>
      <c r="NYJ1614" s="35"/>
      <c r="NYK1614" s="34"/>
      <c r="NYR1614" s="35"/>
      <c r="NYS1614" s="34"/>
      <c r="NYZ1614" s="35"/>
      <c r="NZA1614" s="34"/>
      <c r="NZH1614" s="35"/>
      <c r="NZI1614" s="34"/>
      <c r="NZP1614" s="35"/>
      <c r="NZQ1614" s="34"/>
      <c r="NZX1614" s="35"/>
      <c r="NZY1614" s="34"/>
      <c r="OAF1614" s="35"/>
      <c r="OAG1614" s="34"/>
      <c r="OAN1614" s="35"/>
      <c r="OAO1614" s="34"/>
      <c r="OAV1614" s="35"/>
      <c r="OAW1614" s="34"/>
      <c r="OBD1614" s="35"/>
      <c r="OBE1614" s="34"/>
      <c r="OBL1614" s="35"/>
      <c r="OBM1614" s="34"/>
      <c r="OBT1614" s="35"/>
      <c r="OBU1614" s="34"/>
      <c r="OCB1614" s="35"/>
      <c r="OCC1614" s="34"/>
      <c r="OCJ1614" s="35"/>
      <c r="OCK1614" s="34"/>
      <c r="OCR1614" s="35"/>
      <c r="OCS1614" s="34"/>
      <c r="OCZ1614" s="35"/>
      <c r="ODA1614" s="34"/>
      <c r="ODH1614" s="35"/>
      <c r="ODI1614" s="34"/>
      <c r="ODP1614" s="35"/>
      <c r="ODQ1614" s="34"/>
      <c r="ODX1614" s="35"/>
      <c r="ODY1614" s="34"/>
      <c r="OEF1614" s="35"/>
      <c r="OEG1614" s="34"/>
      <c r="OEN1614" s="35"/>
      <c r="OEO1614" s="34"/>
      <c r="OEV1614" s="35"/>
      <c r="OEW1614" s="34"/>
      <c r="OFD1614" s="35"/>
      <c r="OFE1614" s="34"/>
      <c r="OFL1614" s="35"/>
      <c r="OFM1614" s="34"/>
      <c r="OFT1614" s="35"/>
      <c r="OFU1614" s="34"/>
      <c r="OGB1614" s="35"/>
      <c r="OGC1614" s="34"/>
      <c r="OGJ1614" s="35"/>
      <c r="OGK1614" s="34"/>
      <c r="OGR1614" s="35"/>
      <c r="OGS1614" s="34"/>
      <c r="OGZ1614" s="35"/>
      <c r="OHA1614" s="34"/>
      <c r="OHH1614" s="35"/>
      <c r="OHI1614" s="34"/>
      <c r="OHP1614" s="35"/>
      <c r="OHQ1614" s="34"/>
      <c r="OHX1614" s="35"/>
      <c r="OHY1614" s="34"/>
      <c r="OIF1614" s="35"/>
      <c r="OIG1614" s="34"/>
      <c r="OIN1614" s="35"/>
      <c r="OIO1614" s="34"/>
      <c r="OIV1614" s="35"/>
      <c r="OIW1614" s="34"/>
      <c r="OJD1614" s="35"/>
      <c r="OJE1614" s="34"/>
      <c r="OJL1614" s="35"/>
      <c r="OJM1614" s="34"/>
      <c r="OJT1614" s="35"/>
      <c r="OJU1614" s="34"/>
      <c r="OKB1614" s="35"/>
      <c r="OKC1614" s="34"/>
      <c r="OKJ1614" s="35"/>
      <c r="OKK1614" s="34"/>
      <c r="OKR1614" s="35"/>
      <c r="OKS1614" s="34"/>
      <c r="OKZ1614" s="35"/>
      <c r="OLA1614" s="34"/>
      <c r="OLH1614" s="35"/>
      <c r="OLI1614" s="34"/>
      <c r="OLP1614" s="35"/>
      <c r="OLQ1614" s="34"/>
      <c r="OLX1614" s="35"/>
      <c r="OLY1614" s="34"/>
      <c r="OMF1614" s="35"/>
      <c r="OMG1614" s="34"/>
      <c r="OMN1614" s="35"/>
      <c r="OMO1614" s="34"/>
      <c r="OMV1614" s="35"/>
      <c r="OMW1614" s="34"/>
      <c r="OND1614" s="35"/>
      <c r="ONE1614" s="34"/>
      <c r="ONL1614" s="35"/>
      <c r="ONM1614" s="34"/>
      <c r="ONT1614" s="35"/>
      <c r="ONU1614" s="34"/>
      <c r="OOB1614" s="35"/>
      <c r="OOC1614" s="34"/>
      <c r="OOJ1614" s="35"/>
      <c r="OOK1614" s="34"/>
      <c r="OOR1614" s="35"/>
      <c r="OOS1614" s="34"/>
      <c r="OOZ1614" s="35"/>
      <c r="OPA1614" s="34"/>
      <c r="OPH1614" s="35"/>
      <c r="OPI1614" s="34"/>
      <c r="OPP1614" s="35"/>
      <c r="OPQ1614" s="34"/>
      <c r="OPX1614" s="35"/>
      <c r="OPY1614" s="34"/>
      <c r="OQF1614" s="35"/>
      <c r="OQG1614" s="34"/>
      <c r="OQN1614" s="35"/>
      <c r="OQO1614" s="34"/>
      <c r="OQV1614" s="35"/>
      <c r="OQW1614" s="34"/>
      <c r="ORD1614" s="35"/>
      <c r="ORE1614" s="34"/>
      <c r="ORL1614" s="35"/>
      <c r="ORM1614" s="34"/>
      <c r="ORT1614" s="35"/>
      <c r="ORU1614" s="34"/>
      <c r="OSB1614" s="35"/>
      <c r="OSC1614" s="34"/>
      <c r="OSJ1614" s="35"/>
      <c r="OSK1614" s="34"/>
      <c r="OSR1614" s="35"/>
      <c r="OSS1614" s="34"/>
      <c r="OSZ1614" s="35"/>
      <c r="OTA1614" s="34"/>
      <c r="OTH1614" s="35"/>
      <c r="OTI1614" s="34"/>
      <c r="OTP1614" s="35"/>
      <c r="OTQ1614" s="34"/>
      <c r="OTX1614" s="35"/>
      <c r="OTY1614" s="34"/>
      <c r="OUF1614" s="35"/>
      <c r="OUG1614" s="34"/>
      <c r="OUN1614" s="35"/>
      <c r="OUO1614" s="34"/>
      <c r="OUV1614" s="35"/>
      <c r="OUW1614" s="34"/>
      <c r="OVD1614" s="35"/>
      <c r="OVE1614" s="34"/>
      <c r="OVL1614" s="35"/>
      <c r="OVM1614" s="34"/>
      <c r="OVT1614" s="35"/>
      <c r="OVU1614" s="34"/>
      <c r="OWB1614" s="35"/>
      <c r="OWC1614" s="34"/>
      <c r="OWJ1614" s="35"/>
      <c r="OWK1614" s="34"/>
      <c r="OWR1614" s="35"/>
      <c r="OWS1614" s="34"/>
      <c r="OWZ1614" s="35"/>
      <c r="OXA1614" s="34"/>
      <c r="OXH1614" s="35"/>
      <c r="OXI1614" s="34"/>
      <c r="OXP1614" s="35"/>
      <c r="OXQ1614" s="34"/>
      <c r="OXX1614" s="35"/>
      <c r="OXY1614" s="34"/>
      <c r="OYF1614" s="35"/>
      <c r="OYG1614" s="34"/>
      <c r="OYN1614" s="35"/>
      <c r="OYO1614" s="34"/>
      <c r="OYV1614" s="35"/>
      <c r="OYW1614" s="34"/>
      <c r="OZD1614" s="35"/>
      <c r="OZE1614" s="34"/>
      <c r="OZL1614" s="35"/>
      <c r="OZM1614" s="34"/>
      <c r="OZT1614" s="35"/>
      <c r="OZU1614" s="34"/>
      <c r="PAB1614" s="35"/>
      <c r="PAC1614" s="34"/>
      <c r="PAJ1614" s="35"/>
      <c r="PAK1614" s="34"/>
      <c r="PAR1614" s="35"/>
      <c r="PAS1614" s="34"/>
      <c r="PAZ1614" s="35"/>
      <c r="PBA1614" s="34"/>
      <c r="PBH1614" s="35"/>
      <c r="PBI1614" s="34"/>
      <c r="PBP1614" s="35"/>
      <c r="PBQ1614" s="34"/>
      <c r="PBX1614" s="35"/>
      <c r="PBY1614" s="34"/>
      <c r="PCF1614" s="35"/>
      <c r="PCG1614" s="34"/>
      <c r="PCN1614" s="35"/>
      <c r="PCO1614" s="34"/>
      <c r="PCV1614" s="35"/>
      <c r="PCW1614" s="34"/>
      <c r="PDD1614" s="35"/>
      <c r="PDE1614" s="34"/>
      <c r="PDL1614" s="35"/>
      <c r="PDM1614" s="34"/>
      <c r="PDT1614" s="35"/>
      <c r="PDU1614" s="34"/>
      <c r="PEB1614" s="35"/>
      <c r="PEC1614" s="34"/>
      <c r="PEJ1614" s="35"/>
      <c r="PEK1614" s="34"/>
      <c r="PER1614" s="35"/>
      <c r="PES1614" s="34"/>
      <c r="PEZ1614" s="35"/>
      <c r="PFA1614" s="34"/>
      <c r="PFH1614" s="35"/>
      <c r="PFI1614" s="34"/>
      <c r="PFP1614" s="35"/>
      <c r="PFQ1614" s="34"/>
      <c r="PFX1614" s="35"/>
      <c r="PFY1614" s="34"/>
      <c r="PGF1614" s="35"/>
      <c r="PGG1614" s="34"/>
      <c r="PGN1614" s="35"/>
      <c r="PGO1614" s="34"/>
      <c r="PGV1614" s="35"/>
      <c r="PGW1614" s="34"/>
      <c r="PHD1614" s="35"/>
      <c r="PHE1614" s="34"/>
      <c r="PHL1614" s="35"/>
      <c r="PHM1614" s="34"/>
      <c r="PHT1614" s="35"/>
      <c r="PHU1614" s="34"/>
      <c r="PIB1614" s="35"/>
      <c r="PIC1614" s="34"/>
      <c r="PIJ1614" s="35"/>
      <c r="PIK1614" s="34"/>
      <c r="PIR1614" s="35"/>
      <c r="PIS1614" s="34"/>
      <c r="PIZ1614" s="35"/>
      <c r="PJA1614" s="34"/>
      <c r="PJH1614" s="35"/>
      <c r="PJI1614" s="34"/>
      <c r="PJP1614" s="35"/>
      <c r="PJQ1614" s="34"/>
      <c r="PJX1614" s="35"/>
      <c r="PJY1614" s="34"/>
      <c r="PKF1614" s="35"/>
      <c r="PKG1614" s="34"/>
      <c r="PKN1614" s="35"/>
      <c r="PKO1614" s="34"/>
      <c r="PKV1614" s="35"/>
      <c r="PKW1614" s="34"/>
      <c r="PLD1614" s="35"/>
      <c r="PLE1614" s="34"/>
      <c r="PLL1614" s="35"/>
      <c r="PLM1614" s="34"/>
      <c r="PLT1614" s="35"/>
      <c r="PLU1614" s="34"/>
      <c r="PMB1614" s="35"/>
      <c r="PMC1614" s="34"/>
      <c r="PMJ1614" s="35"/>
      <c r="PMK1614" s="34"/>
      <c r="PMR1614" s="35"/>
      <c r="PMS1614" s="34"/>
      <c r="PMZ1614" s="35"/>
      <c r="PNA1614" s="34"/>
      <c r="PNH1614" s="35"/>
      <c r="PNI1614" s="34"/>
      <c r="PNP1614" s="35"/>
      <c r="PNQ1614" s="34"/>
      <c r="PNX1614" s="35"/>
      <c r="PNY1614" s="34"/>
      <c r="POF1614" s="35"/>
      <c r="POG1614" s="34"/>
      <c r="PON1614" s="35"/>
      <c r="POO1614" s="34"/>
      <c r="POV1614" s="35"/>
      <c r="POW1614" s="34"/>
      <c r="PPD1614" s="35"/>
      <c r="PPE1614" s="34"/>
      <c r="PPL1614" s="35"/>
      <c r="PPM1614" s="34"/>
      <c r="PPT1614" s="35"/>
      <c r="PPU1614" s="34"/>
      <c r="PQB1614" s="35"/>
      <c r="PQC1614" s="34"/>
      <c r="PQJ1614" s="35"/>
      <c r="PQK1614" s="34"/>
      <c r="PQR1614" s="35"/>
      <c r="PQS1614" s="34"/>
      <c r="PQZ1614" s="35"/>
      <c r="PRA1614" s="34"/>
      <c r="PRH1614" s="35"/>
      <c r="PRI1614" s="34"/>
      <c r="PRP1614" s="35"/>
      <c r="PRQ1614" s="34"/>
      <c r="PRX1614" s="35"/>
      <c r="PRY1614" s="34"/>
      <c r="PSF1614" s="35"/>
      <c r="PSG1614" s="34"/>
      <c r="PSN1614" s="35"/>
      <c r="PSO1614" s="34"/>
      <c r="PSV1614" s="35"/>
      <c r="PSW1614" s="34"/>
      <c r="PTD1614" s="35"/>
      <c r="PTE1614" s="34"/>
      <c r="PTL1614" s="35"/>
      <c r="PTM1614" s="34"/>
      <c r="PTT1614" s="35"/>
      <c r="PTU1614" s="34"/>
      <c r="PUB1614" s="35"/>
      <c r="PUC1614" s="34"/>
      <c r="PUJ1614" s="35"/>
      <c r="PUK1614" s="34"/>
      <c r="PUR1614" s="35"/>
      <c r="PUS1614" s="34"/>
      <c r="PUZ1614" s="35"/>
      <c r="PVA1614" s="34"/>
      <c r="PVH1614" s="35"/>
      <c r="PVI1614" s="34"/>
      <c r="PVP1614" s="35"/>
      <c r="PVQ1614" s="34"/>
      <c r="PVX1614" s="35"/>
      <c r="PVY1614" s="34"/>
      <c r="PWF1614" s="35"/>
      <c r="PWG1614" s="34"/>
      <c r="PWN1614" s="35"/>
      <c r="PWO1614" s="34"/>
      <c r="PWV1614" s="35"/>
      <c r="PWW1614" s="34"/>
      <c r="PXD1614" s="35"/>
      <c r="PXE1614" s="34"/>
      <c r="PXL1614" s="35"/>
      <c r="PXM1614" s="34"/>
      <c r="PXT1614" s="35"/>
      <c r="PXU1614" s="34"/>
      <c r="PYB1614" s="35"/>
      <c r="PYC1614" s="34"/>
      <c r="PYJ1614" s="35"/>
      <c r="PYK1614" s="34"/>
      <c r="PYR1614" s="35"/>
      <c r="PYS1614" s="34"/>
      <c r="PYZ1614" s="35"/>
      <c r="PZA1614" s="34"/>
      <c r="PZH1614" s="35"/>
      <c r="PZI1614" s="34"/>
      <c r="PZP1614" s="35"/>
      <c r="PZQ1614" s="34"/>
      <c r="PZX1614" s="35"/>
      <c r="PZY1614" s="34"/>
      <c r="QAF1614" s="35"/>
      <c r="QAG1614" s="34"/>
      <c r="QAN1614" s="35"/>
      <c r="QAO1614" s="34"/>
      <c r="QAV1614" s="35"/>
      <c r="QAW1614" s="34"/>
      <c r="QBD1614" s="35"/>
      <c r="QBE1614" s="34"/>
      <c r="QBL1614" s="35"/>
      <c r="QBM1614" s="34"/>
      <c r="QBT1614" s="35"/>
      <c r="QBU1614" s="34"/>
      <c r="QCB1614" s="35"/>
      <c r="QCC1614" s="34"/>
      <c r="QCJ1614" s="35"/>
      <c r="QCK1614" s="34"/>
      <c r="QCR1614" s="35"/>
      <c r="QCS1614" s="34"/>
      <c r="QCZ1614" s="35"/>
      <c r="QDA1614" s="34"/>
      <c r="QDH1614" s="35"/>
      <c r="QDI1614" s="34"/>
      <c r="QDP1614" s="35"/>
      <c r="QDQ1614" s="34"/>
      <c r="QDX1614" s="35"/>
      <c r="QDY1614" s="34"/>
      <c r="QEF1614" s="35"/>
      <c r="QEG1614" s="34"/>
      <c r="QEN1614" s="35"/>
      <c r="QEO1614" s="34"/>
      <c r="QEV1614" s="35"/>
      <c r="QEW1614" s="34"/>
      <c r="QFD1614" s="35"/>
      <c r="QFE1614" s="34"/>
      <c r="QFL1614" s="35"/>
      <c r="QFM1614" s="34"/>
      <c r="QFT1614" s="35"/>
      <c r="QFU1614" s="34"/>
      <c r="QGB1614" s="35"/>
      <c r="QGC1614" s="34"/>
      <c r="QGJ1614" s="35"/>
      <c r="QGK1614" s="34"/>
      <c r="QGR1614" s="35"/>
      <c r="QGS1614" s="34"/>
      <c r="QGZ1614" s="35"/>
      <c r="QHA1614" s="34"/>
      <c r="QHH1614" s="35"/>
      <c r="QHI1614" s="34"/>
      <c r="QHP1614" s="35"/>
      <c r="QHQ1614" s="34"/>
      <c r="QHX1614" s="35"/>
      <c r="QHY1614" s="34"/>
      <c r="QIF1614" s="35"/>
      <c r="QIG1614" s="34"/>
      <c r="QIN1614" s="35"/>
      <c r="QIO1614" s="34"/>
      <c r="QIV1614" s="35"/>
      <c r="QIW1614" s="34"/>
      <c r="QJD1614" s="35"/>
      <c r="QJE1614" s="34"/>
      <c r="QJL1614" s="35"/>
      <c r="QJM1614" s="34"/>
      <c r="QJT1614" s="35"/>
      <c r="QJU1614" s="34"/>
      <c r="QKB1614" s="35"/>
      <c r="QKC1614" s="34"/>
      <c r="QKJ1614" s="35"/>
      <c r="QKK1614" s="34"/>
      <c r="QKR1614" s="35"/>
      <c r="QKS1614" s="34"/>
      <c r="QKZ1614" s="35"/>
      <c r="QLA1614" s="34"/>
      <c r="QLH1614" s="35"/>
      <c r="QLI1614" s="34"/>
      <c r="QLP1614" s="35"/>
      <c r="QLQ1614" s="34"/>
      <c r="QLX1614" s="35"/>
      <c r="QLY1614" s="34"/>
      <c r="QMF1614" s="35"/>
      <c r="QMG1614" s="34"/>
      <c r="QMN1614" s="35"/>
      <c r="QMO1614" s="34"/>
      <c r="QMV1614" s="35"/>
      <c r="QMW1614" s="34"/>
      <c r="QND1614" s="35"/>
      <c r="QNE1614" s="34"/>
      <c r="QNL1614" s="35"/>
      <c r="QNM1614" s="34"/>
      <c r="QNT1614" s="35"/>
      <c r="QNU1614" s="34"/>
      <c r="QOB1614" s="35"/>
      <c r="QOC1614" s="34"/>
      <c r="QOJ1614" s="35"/>
      <c r="QOK1614" s="34"/>
      <c r="QOR1614" s="35"/>
      <c r="QOS1614" s="34"/>
      <c r="QOZ1614" s="35"/>
      <c r="QPA1614" s="34"/>
      <c r="QPH1614" s="35"/>
      <c r="QPI1614" s="34"/>
      <c r="QPP1614" s="35"/>
      <c r="QPQ1614" s="34"/>
      <c r="QPX1614" s="35"/>
      <c r="QPY1614" s="34"/>
      <c r="QQF1614" s="35"/>
      <c r="QQG1614" s="34"/>
      <c r="QQN1614" s="35"/>
      <c r="QQO1614" s="34"/>
      <c r="QQV1614" s="35"/>
      <c r="QQW1614" s="34"/>
      <c r="QRD1614" s="35"/>
      <c r="QRE1614" s="34"/>
      <c r="QRL1614" s="35"/>
      <c r="QRM1614" s="34"/>
      <c r="QRT1614" s="35"/>
      <c r="QRU1614" s="34"/>
      <c r="QSB1614" s="35"/>
      <c r="QSC1614" s="34"/>
      <c r="QSJ1614" s="35"/>
      <c r="QSK1614" s="34"/>
      <c r="QSR1614" s="35"/>
      <c r="QSS1614" s="34"/>
      <c r="QSZ1614" s="35"/>
      <c r="QTA1614" s="34"/>
      <c r="QTH1614" s="35"/>
      <c r="QTI1614" s="34"/>
      <c r="QTP1614" s="35"/>
      <c r="QTQ1614" s="34"/>
      <c r="QTX1614" s="35"/>
      <c r="QTY1614" s="34"/>
      <c r="QUF1614" s="35"/>
      <c r="QUG1614" s="34"/>
      <c r="QUN1614" s="35"/>
      <c r="QUO1614" s="34"/>
      <c r="QUV1614" s="35"/>
      <c r="QUW1614" s="34"/>
      <c r="QVD1614" s="35"/>
      <c r="QVE1614" s="34"/>
      <c r="QVL1614" s="35"/>
      <c r="QVM1614" s="34"/>
      <c r="QVT1614" s="35"/>
      <c r="QVU1614" s="34"/>
      <c r="QWB1614" s="35"/>
      <c r="QWC1614" s="34"/>
      <c r="QWJ1614" s="35"/>
      <c r="QWK1614" s="34"/>
      <c r="QWR1614" s="35"/>
      <c r="QWS1614" s="34"/>
      <c r="QWZ1614" s="35"/>
      <c r="QXA1614" s="34"/>
      <c r="QXH1614" s="35"/>
      <c r="QXI1614" s="34"/>
      <c r="QXP1614" s="35"/>
      <c r="QXQ1614" s="34"/>
      <c r="QXX1614" s="35"/>
      <c r="QXY1614" s="34"/>
      <c r="QYF1614" s="35"/>
      <c r="QYG1614" s="34"/>
      <c r="QYN1614" s="35"/>
      <c r="QYO1614" s="34"/>
      <c r="QYV1614" s="35"/>
      <c r="QYW1614" s="34"/>
      <c r="QZD1614" s="35"/>
      <c r="QZE1614" s="34"/>
      <c r="QZL1614" s="35"/>
      <c r="QZM1614" s="34"/>
      <c r="QZT1614" s="35"/>
      <c r="QZU1614" s="34"/>
      <c r="RAB1614" s="35"/>
      <c r="RAC1614" s="34"/>
      <c r="RAJ1614" s="35"/>
      <c r="RAK1614" s="34"/>
      <c r="RAR1614" s="35"/>
      <c r="RAS1614" s="34"/>
      <c r="RAZ1614" s="35"/>
      <c r="RBA1614" s="34"/>
      <c r="RBH1614" s="35"/>
      <c r="RBI1614" s="34"/>
      <c r="RBP1614" s="35"/>
      <c r="RBQ1614" s="34"/>
      <c r="RBX1614" s="35"/>
      <c r="RBY1614" s="34"/>
      <c r="RCF1614" s="35"/>
      <c r="RCG1614" s="34"/>
      <c r="RCN1614" s="35"/>
      <c r="RCO1614" s="34"/>
      <c r="RCV1614" s="35"/>
      <c r="RCW1614" s="34"/>
      <c r="RDD1614" s="35"/>
      <c r="RDE1614" s="34"/>
      <c r="RDL1614" s="35"/>
      <c r="RDM1614" s="34"/>
      <c r="RDT1614" s="35"/>
      <c r="RDU1614" s="34"/>
      <c r="REB1614" s="35"/>
      <c r="REC1614" s="34"/>
      <c r="REJ1614" s="35"/>
      <c r="REK1614" s="34"/>
      <c r="RER1614" s="35"/>
      <c r="RES1614" s="34"/>
      <c r="REZ1614" s="35"/>
      <c r="RFA1614" s="34"/>
      <c r="RFH1614" s="35"/>
      <c r="RFI1614" s="34"/>
      <c r="RFP1614" s="35"/>
      <c r="RFQ1614" s="34"/>
      <c r="RFX1614" s="35"/>
      <c r="RFY1614" s="34"/>
      <c r="RGF1614" s="35"/>
      <c r="RGG1614" s="34"/>
      <c r="RGN1614" s="35"/>
      <c r="RGO1614" s="34"/>
      <c r="RGV1614" s="35"/>
      <c r="RGW1614" s="34"/>
      <c r="RHD1614" s="35"/>
      <c r="RHE1614" s="34"/>
      <c r="RHL1614" s="35"/>
      <c r="RHM1614" s="34"/>
      <c r="RHT1614" s="35"/>
      <c r="RHU1614" s="34"/>
      <c r="RIB1614" s="35"/>
      <c r="RIC1614" s="34"/>
      <c r="RIJ1614" s="35"/>
      <c r="RIK1614" s="34"/>
      <c r="RIR1614" s="35"/>
      <c r="RIS1614" s="34"/>
      <c r="RIZ1614" s="35"/>
      <c r="RJA1614" s="34"/>
      <c r="RJH1614" s="35"/>
      <c r="RJI1614" s="34"/>
      <c r="RJP1614" s="35"/>
      <c r="RJQ1614" s="34"/>
      <c r="RJX1614" s="35"/>
      <c r="RJY1614" s="34"/>
      <c r="RKF1614" s="35"/>
      <c r="RKG1614" s="34"/>
      <c r="RKN1614" s="35"/>
      <c r="RKO1614" s="34"/>
      <c r="RKV1614" s="35"/>
      <c r="RKW1614" s="34"/>
      <c r="RLD1614" s="35"/>
      <c r="RLE1614" s="34"/>
      <c r="RLL1614" s="35"/>
      <c r="RLM1614" s="34"/>
      <c r="RLT1614" s="35"/>
      <c r="RLU1614" s="34"/>
      <c r="RMB1614" s="35"/>
      <c r="RMC1614" s="34"/>
      <c r="RMJ1614" s="35"/>
      <c r="RMK1614" s="34"/>
      <c r="RMR1614" s="35"/>
      <c r="RMS1614" s="34"/>
      <c r="RMZ1614" s="35"/>
      <c r="RNA1614" s="34"/>
      <c r="RNH1614" s="35"/>
      <c r="RNI1614" s="34"/>
      <c r="RNP1614" s="35"/>
      <c r="RNQ1614" s="34"/>
      <c r="RNX1614" s="35"/>
      <c r="RNY1614" s="34"/>
      <c r="ROF1614" s="35"/>
      <c r="ROG1614" s="34"/>
      <c r="RON1614" s="35"/>
      <c r="ROO1614" s="34"/>
      <c r="ROV1614" s="35"/>
      <c r="ROW1614" s="34"/>
      <c r="RPD1614" s="35"/>
      <c r="RPE1614" s="34"/>
      <c r="RPL1614" s="35"/>
      <c r="RPM1614" s="34"/>
      <c r="RPT1614" s="35"/>
      <c r="RPU1614" s="34"/>
      <c r="RQB1614" s="35"/>
      <c r="RQC1614" s="34"/>
      <c r="RQJ1614" s="35"/>
      <c r="RQK1614" s="34"/>
      <c r="RQR1614" s="35"/>
      <c r="RQS1614" s="34"/>
      <c r="RQZ1614" s="35"/>
      <c r="RRA1614" s="34"/>
      <c r="RRH1614" s="35"/>
      <c r="RRI1614" s="34"/>
      <c r="RRP1614" s="35"/>
      <c r="RRQ1614" s="34"/>
      <c r="RRX1614" s="35"/>
      <c r="RRY1614" s="34"/>
      <c r="RSF1614" s="35"/>
      <c r="RSG1614" s="34"/>
      <c r="RSN1614" s="35"/>
      <c r="RSO1614" s="34"/>
      <c r="RSV1614" s="35"/>
      <c r="RSW1614" s="34"/>
      <c r="RTD1614" s="35"/>
      <c r="RTE1614" s="34"/>
      <c r="RTL1614" s="35"/>
      <c r="RTM1614" s="34"/>
      <c r="RTT1614" s="35"/>
      <c r="RTU1614" s="34"/>
      <c r="RUB1614" s="35"/>
      <c r="RUC1614" s="34"/>
      <c r="RUJ1614" s="35"/>
      <c r="RUK1614" s="34"/>
      <c r="RUR1614" s="35"/>
      <c r="RUS1614" s="34"/>
      <c r="RUZ1614" s="35"/>
      <c r="RVA1614" s="34"/>
      <c r="RVH1614" s="35"/>
      <c r="RVI1614" s="34"/>
      <c r="RVP1614" s="35"/>
      <c r="RVQ1614" s="34"/>
      <c r="RVX1614" s="35"/>
      <c r="RVY1614" s="34"/>
      <c r="RWF1614" s="35"/>
      <c r="RWG1614" s="34"/>
      <c r="RWN1614" s="35"/>
      <c r="RWO1614" s="34"/>
      <c r="RWV1614" s="35"/>
      <c r="RWW1614" s="34"/>
      <c r="RXD1614" s="35"/>
      <c r="RXE1614" s="34"/>
      <c r="RXL1614" s="35"/>
      <c r="RXM1614" s="34"/>
      <c r="RXT1614" s="35"/>
      <c r="RXU1614" s="34"/>
      <c r="RYB1614" s="35"/>
      <c r="RYC1614" s="34"/>
      <c r="RYJ1614" s="35"/>
      <c r="RYK1614" s="34"/>
      <c r="RYR1614" s="35"/>
      <c r="RYS1614" s="34"/>
      <c r="RYZ1614" s="35"/>
      <c r="RZA1614" s="34"/>
      <c r="RZH1614" s="35"/>
      <c r="RZI1614" s="34"/>
      <c r="RZP1614" s="35"/>
      <c r="RZQ1614" s="34"/>
      <c r="RZX1614" s="35"/>
      <c r="RZY1614" s="34"/>
      <c r="SAF1614" s="35"/>
      <c r="SAG1614" s="34"/>
      <c r="SAN1614" s="35"/>
      <c r="SAO1614" s="34"/>
      <c r="SAV1614" s="35"/>
      <c r="SAW1614" s="34"/>
      <c r="SBD1614" s="35"/>
      <c r="SBE1614" s="34"/>
      <c r="SBL1614" s="35"/>
      <c r="SBM1614" s="34"/>
      <c r="SBT1614" s="35"/>
      <c r="SBU1614" s="34"/>
      <c r="SCB1614" s="35"/>
      <c r="SCC1614" s="34"/>
      <c r="SCJ1614" s="35"/>
      <c r="SCK1614" s="34"/>
      <c r="SCR1614" s="35"/>
      <c r="SCS1614" s="34"/>
      <c r="SCZ1614" s="35"/>
      <c r="SDA1614" s="34"/>
      <c r="SDH1614" s="35"/>
      <c r="SDI1614" s="34"/>
      <c r="SDP1614" s="35"/>
      <c r="SDQ1614" s="34"/>
      <c r="SDX1614" s="35"/>
      <c r="SDY1614" s="34"/>
      <c r="SEF1614" s="35"/>
      <c r="SEG1614" s="34"/>
      <c r="SEN1614" s="35"/>
      <c r="SEO1614" s="34"/>
      <c r="SEV1614" s="35"/>
      <c r="SEW1614" s="34"/>
      <c r="SFD1614" s="35"/>
      <c r="SFE1614" s="34"/>
      <c r="SFL1614" s="35"/>
      <c r="SFM1614" s="34"/>
      <c r="SFT1614" s="35"/>
      <c r="SFU1614" s="34"/>
      <c r="SGB1614" s="35"/>
      <c r="SGC1614" s="34"/>
      <c r="SGJ1614" s="35"/>
      <c r="SGK1614" s="34"/>
      <c r="SGR1614" s="35"/>
      <c r="SGS1614" s="34"/>
      <c r="SGZ1614" s="35"/>
      <c r="SHA1614" s="34"/>
      <c r="SHH1614" s="35"/>
      <c r="SHI1614" s="34"/>
      <c r="SHP1614" s="35"/>
      <c r="SHQ1614" s="34"/>
      <c r="SHX1614" s="35"/>
      <c r="SHY1614" s="34"/>
      <c r="SIF1614" s="35"/>
      <c r="SIG1614" s="34"/>
      <c r="SIN1614" s="35"/>
      <c r="SIO1614" s="34"/>
      <c r="SIV1614" s="35"/>
      <c r="SIW1614" s="34"/>
      <c r="SJD1614" s="35"/>
      <c r="SJE1614" s="34"/>
      <c r="SJL1614" s="35"/>
      <c r="SJM1614" s="34"/>
      <c r="SJT1614" s="35"/>
      <c r="SJU1614" s="34"/>
      <c r="SKB1614" s="35"/>
      <c r="SKC1614" s="34"/>
      <c r="SKJ1614" s="35"/>
      <c r="SKK1614" s="34"/>
      <c r="SKR1614" s="35"/>
      <c r="SKS1614" s="34"/>
      <c r="SKZ1614" s="35"/>
      <c r="SLA1614" s="34"/>
      <c r="SLH1614" s="35"/>
      <c r="SLI1614" s="34"/>
      <c r="SLP1614" s="35"/>
      <c r="SLQ1614" s="34"/>
      <c r="SLX1614" s="35"/>
      <c r="SLY1614" s="34"/>
      <c r="SMF1614" s="35"/>
      <c r="SMG1614" s="34"/>
      <c r="SMN1614" s="35"/>
      <c r="SMO1614" s="34"/>
      <c r="SMV1614" s="35"/>
      <c r="SMW1614" s="34"/>
      <c r="SND1614" s="35"/>
      <c r="SNE1614" s="34"/>
      <c r="SNL1614" s="35"/>
      <c r="SNM1614" s="34"/>
      <c r="SNT1614" s="35"/>
      <c r="SNU1614" s="34"/>
      <c r="SOB1614" s="35"/>
      <c r="SOC1614" s="34"/>
      <c r="SOJ1614" s="35"/>
      <c r="SOK1614" s="34"/>
      <c r="SOR1614" s="35"/>
      <c r="SOS1614" s="34"/>
      <c r="SOZ1614" s="35"/>
      <c r="SPA1614" s="34"/>
      <c r="SPH1614" s="35"/>
      <c r="SPI1614" s="34"/>
      <c r="SPP1614" s="35"/>
      <c r="SPQ1614" s="34"/>
      <c r="SPX1614" s="35"/>
      <c r="SPY1614" s="34"/>
      <c r="SQF1614" s="35"/>
      <c r="SQG1614" s="34"/>
      <c r="SQN1614" s="35"/>
      <c r="SQO1614" s="34"/>
      <c r="SQV1614" s="35"/>
      <c r="SQW1614" s="34"/>
      <c r="SRD1614" s="35"/>
      <c r="SRE1614" s="34"/>
      <c r="SRL1614" s="35"/>
      <c r="SRM1614" s="34"/>
      <c r="SRT1614" s="35"/>
      <c r="SRU1614" s="34"/>
      <c r="SSB1614" s="35"/>
      <c r="SSC1614" s="34"/>
      <c r="SSJ1614" s="35"/>
      <c r="SSK1614" s="34"/>
      <c r="SSR1614" s="35"/>
      <c r="SSS1614" s="34"/>
      <c r="SSZ1614" s="35"/>
      <c r="STA1614" s="34"/>
      <c r="STH1614" s="35"/>
      <c r="STI1614" s="34"/>
      <c r="STP1614" s="35"/>
      <c r="STQ1614" s="34"/>
      <c r="STX1614" s="35"/>
      <c r="STY1614" s="34"/>
      <c r="SUF1614" s="35"/>
      <c r="SUG1614" s="34"/>
      <c r="SUN1614" s="35"/>
      <c r="SUO1614" s="34"/>
      <c r="SUV1614" s="35"/>
      <c r="SUW1614" s="34"/>
      <c r="SVD1614" s="35"/>
      <c r="SVE1614" s="34"/>
      <c r="SVL1614" s="35"/>
      <c r="SVM1614" s="34"/>
      <c r="SVT1614" s="35"/>
      <c r="SVU1614" s="34"/>
      <c r="SWB1614" s="35"/>
      <c r="SWC1614" s="34"/>
      <c r="SWJ1614" s="35"/>
      <c r="SWK1614" s="34"/>
      <c r="SWR1614" s="35"/>
      <c r="SWS1614" s="34"/>
      <c r="SWZ1614" s="35"/>
      <c r="SXA1614" s="34"/>
      <c r="SXH1614" s="35"/>
      <c r="SXI1614" s="34"/>
      <c r="SXP1614" s="35"/>
      <c r="SXQ1614" s="34"/>
      <c r="SXX1614" s="35"/>
      <c r="SXY1614" s="34"/>
      <c r="SYF1614" s="35"/>
      <c r="SYG1614" s="34"/>
      <c r="SYN1614" s="35"/>
      <c r="SYO1614" s="34"/>
      <c r="SYV1614" s="35"/>
      <c r="SYW1614" s="34"/>
      <c r="SZD1614" s="35"/>
      <c r="SZE1614" s="34"/>
      <c r="SZL1614" s="35"/>
      <c r="SZM1614" s="34"/>
      <c r="SZT1614" s="35"/>
      <c r="SZU1614" s="34"/>
      <c r="TAB1614" s="35"/>
      <c r="TAC1614" s="34"/>
      <c r="TAJ1614" s="35"/>
      <c r="TAK1614" s="34"/>
      <c r="TAR1614" s="35"/>
      <c r="TAS1614" s="34"/>
      <c r="TAZ1614" s="35"/>
      <c r="TBA1614" s="34"/>
      <c r="TBH1614" s="35"/>
      <c r="TBI1614" s="34"/>
      <c r="TBP1614" s="35"/>
      <c r="TBQ1614" s="34"/>
      <c r="TBX1614" s="35"/>
      <c r="TBY1614" s="34"/>
      <c r="TCF1614" s="35"/>
      <c r="TCG1614" s="34"/>
      <c r="TCN1614" s="35"/>
      <c r="TCO1614" s="34"/>
      <c r="TCV1614" s="35"/>
      <c r="TCW1614" s="34"/>
      <c r="TDD1614" s="35"/>
      <c r="TDE1614" s="34"/>
      <c r="TDL1614" s="35"/>
      <c r="TDM1614" s="34"/>
      <c r="TDT1614" s="35"/>
      <c r="TDU1614" s="34"/>
      <c r="TEB1614" s="35"/>
      <c r="TEC1614" s="34"/>
      <c r="TEJ1614" s="35"/>
      <c r="TEK1614" s="34"/>
      <c r="TER1614" s="35"/>
      <c r="TES1614" s="34"/>
      <c r="TEZ1614" s="35"/>
      <c r="TFA1614" s="34"/>
      <c r="TFH1614" s="35"/>
      <c r="TFI1614" s="34"/>
      <c r="TFP1614" s="35"/>
      <c r="TFQ1614" s="34"/>
      <c r="TFX1614" s="35"/>
      <c r="TFY1614" s="34"/>
      <c r="TGF1614" s="35"/>
      <c r="TGG1614" s="34"/>
      <c r="TGN1614" s="35"/>
      <c r="TGO1614" s="34"/>
      <c r="TGV1614" s="35"/>
      <c r="TGW1614" s="34"/>
      <c r="THD1614" s="35"/>
      <c r="THE1614" s="34"/>
      <c r="THL1614" s="35"/>
      <c r="THM1614" s="34"/>
      <c r="THT1614" s="35"/>
      <c r="THU1614" s="34"/>
      <c r="TIB1614" s="35"/>
      <c r="TIC1614" s="34"/>
      <c r="TIJ1614" s="35"/>
      <c r="TIK1614" s="34"/>
      <c r="TIR1614" s="35"/>
      <c r="TIS1614" s="34"/>
      <c r="TIZ1614" s="35"/>
      <c r="TJA1614" s="34"/>
      <c r="TJH1614" s="35"/>
      <c r="TJI1614" s="34"/>
      <c r="TJP1614" s="35"/>
      <c r="TJQ1614" s="34"/>
      <c r="TJX1614" s="35"/>
      <c r="TJY1614" s="34"/>
      <c r="TKF1614" s="35"/>
      <c r="TKG1614" s="34"/>
      <c r="TKN1614" s="35"/>
      <c r="TKO1614" s="34"/>
      <c r="TKV1614" s="35"/>
      <c r="TKW1614" s="34"/>
      <c r="TLD1614" s="35"/>
      <c r="TLE1614" s="34"/>
      <c r="TLL1614" s="35"/>
      <c r="TLM1614" s="34"/>
      <c r="TLT1614" s="35"/>
      <c r="TLU1614" s="34"/>
      <c r="TMB1614" s="35"/>
      <c r="TMC1614" s="34"/>
      <c r="TMJ1614" s="35"/>
      <c r="TMK1614" s="34"/>
      <c r="TMR1614" s="35"/>
      <c r="TMS1614" s="34"/>
      <c r="TMZ1614" s="35"/>
      <c r="TNA1614" s="34"/>
      <c r="TNH1614" s="35"/>
      <c r="TNI1614" s="34"/>
      <c r="TNP1614" s="35"/>
      <c r="TNQ1614" s="34"/>
      <c r="TNX1614" s="35"/>
      <c r="TNY1614" s="34"/>
      <c r="TOF1614" s="35"/>
      <c r="TOG1614" s="34"/>
      <c r="TON1614" s="35"/>
      <c r="TOO1614" s="34"/>
      <c r="TOV1614" s="35"/>
      <c r="TOW1614" s="34"/>
      <c r="TPD1614" s="35"/>
      <c r="TPE1614" s="34"/>
      <c r="TPL1614" s="35"/>
      <c r="TPM1614" s="34"/>
      <c r="TPT1614" s="35"/>
      <c r="TPU1614" s="34"/>
      <c r="TQB1614" s="35"/>
      <c r="TQC1614" s="34"/>
      <c r="TQJ1614" s="35"/>
      <c r="TQK1614" s="34"/>
      <c r="TQR1614" s="35"/>
      <c r="TQS1614" s="34"/>
      <c r="TQZ1614" s="35"/>
      <c r="TRA1614" s="34"/>
      <c r="TRH1614" s="35"/>
      <c r="TRI1614" s="34"/>
      <c r="TRP1614" s="35"/>
      <c r="TRQ1614" s="34"/>
      <c r="TRX1614" s="35"/>
      <c r="TRY1614" s="34"/>
      <c r="TSF1614" s="35"/>
      <c r="TSG1614" s="34"/>
      <c r="TSN1614" s="35"/>
      <c r="TSO1614" s="34"/>
      <c r="TSV1614" s="35"/>
      <c r="TSW1614" s="34"/>
      <c r="TTD1614" s="35"/>
      <c r="TTE1614" s="34"/>
      <c r="TTL1614" s="35"/>
      <c r="TTM1614" s="34"/>
      <c r="TTT1614" s="35"/>
      <c r="TTU1614" s="34"/>
      <c r="TUB1614" s="35"/>
      <c r="TUC1614" s="34"/>
      <c r="TUJ1614" s="35"/>
      <c r="TUK1614" s="34"/>
      <c r="TUR1614" s="35"/>
      <c r="TUS1614" s="34"/>
      <c r="TUZ1614" s="35"/>
      <c r="TVA1614" s="34"/>
      <c r="TVH1614" s="35"/>
      <c r="TVI1614" s="34"/>
      <c r="TVP1614" s="35"/>
      <c r="TVQ1614" s="34"/>
      <c r="TVX1614" s="35"/>
      <c r="TVY1614" s="34"/>
      <c r="TWF1614" s="35"/>
      <c r="TWG1614" s="34"/>
      <c r="TWN1614" s="35"/>
      <c r="TWO1614" s="34"/>
      <c r="TWV1614" s="35"/>
      <c r="TWW1614" s="34"/>
      <c r="TXD1614" s="35"/>
      <c r="TXE1614" s="34"/>
      <c r="TXL1614" s="35"/>
      <c r="TXM1614" s="34"/>
      <c r="TXT1614" s="35"/>
      <c r="TXU1614" s="34"/>
      <c r="TYB1614" s="35"/>
      <c r="TYC1614" s="34"/>
      <c r="TYJ1614" s="35"/>
      <c r="TYK1614" s="34"/>
      <c r="TYR1614" s="35"/>
      <c r="TYS1614" s="34"/>
      <c r="TYZ1614" s="35"/>
      <c r="TZA1614" s="34"/>
      <c r="TZH1614" s="35"/>
      <c r="TZI1614" s="34"/>
      <c r="TZP1614" s="35"/>
      <c r="TZQ1614" s="34"/>
      <c r="TZX1614" s="35"/>
      <c r="TZY1614" s="34"/>
      <c r="UAF1614" s="35"/>
      <c r="UAG1614" s="34"/>
      <c r="UAN1614" s="35"/>
      <c r="UAO1614" s="34"/>
      <c r="UAV1614" s="35"/>
      <c r="UAW1614" s="34"/>
      <c r="UBD1614" s="35"/>
      <c r="UBE1614" s="34"/>
      <c r="UBL1614" s="35"/>
      <c r="UBM1614" s="34"/>
      <c r="UBT1614" s="35"/>
      <c r="UBU1614" s="34"/>
      <c r="UCB1614" s="35"/>
      <c r="UCC1614" s="34"/>
      <c r="UCJ1614" s="35"/>
      <c r="UCK1614" s="34"/>
      <c r="UCR1614" s="35"/>
      <c r="UCS1614" s="34"/>
      <c r="UCZ1614" s="35"/>
      <c r="UDA1614" s="34"/>
      <c r="UDH1614" s="35"/>
      <c r="UDI1614" s="34"/>
      <c r="UDP1614" s="35"/>
      <c r="UDQ1614" s="34"/>
      <c r="UDX1614" s="35"/>
      <c r="UDY1614" s="34"/>
      <c r="UEF1614" s="35"/>
      <c r="UEG1614" s="34"/>
      <c r="UEN1614" s="35"/>
      <c r="UEO1614" s="34"/>
      <c r="UEV1614" s="35"/>
      <c r="UEW1614" s="34"/>
      <c r="UFD1614" s="35"/>
      <c r="UFE1614" s="34"/>
      <c r="UFL1614" s="35"/>
      <c r="UFM1614" s="34"/>
      <c r="UFT1614" s="35"/>
      <c r="UFU1614" s="34"/>
      <c r="UGB1614" s="35"/>
      <c r="UGC1614" s="34"/>
      <c r="UGJ1614" s="35"/>
      <c r="UGK1614" s="34"/>
      <c r="UGR1614" s="35"/>
      <c r="UGS1614" s="34"/>
      <c r="UGZ1614" s="35"/>
      <c r="UHA1614" s="34"/>
      <c r="UHH1614" s="35"/>
      <c r="UHI1614" s="34"/>
      <c r="UHP1614" s="35"/>
      <c r="UHQ1614" s="34"/>
      <c r="UHX1614" s="35"/>
      <c r="UHY1614" s="34"/>
      <c r="UIF1614" s="35"/>
      <c r="UIG1614" s="34"/>
      <c r="UIN1614" s="35"/>
      <c r="UIO1614" s="34"/>
      <c r="UIV1614" s="35"/>
      <c r="UIW1614" s="34"/>
      <c r="UJD1614" s="35"/>
      <c r="UJE1614" s="34"/>
      <c r="UJL1614" s="35"/>
      <c r="UJM1614" s="34"/>
      <c r="UJT1614" s="35"/>
      <c r="UJU1614" s="34"/>
      <c r="UKB1614" s="35"/>
      <c r="UKC1614" s="34"/>
      <c r="UKJ1614" s="35"/>
      <c r="UKK1614" s="34"/>
      <c r="UKR1614" s="35"/>
      <c r="UKS1614" s="34"/>
      <c r="UKZ1614" s="35"/>
      <c r="ULA1614" s="34"/>
      <c r="ULH1614" s="35"/>
      <c r="ULI1614" s="34"/>
      <c r="ULP1614" s="35"/>
      <c r="ULQ1614" s="34"/>
      <c r="ULX1614" s="35"/>
      <c r="ULY1614" s="34"/>
      <c r="UMF1614" s="35"/>
      <c r="UMG1614" s="34"/>
      <c r="UMN1614" s="35"/>
      <c r="UMO1614" s="34"/>
      <c r="UMV1614" s="35"/>
      <c r="UMW1614" s="34"/>
      <c r="UND1614" s="35"/>
      <c r="UNE1614" s="34"/>
      <c r="UNL1614" s="35"/>
      <c r="UNM1614" s="34"/>
      <c r="UNT1614" s="35"/>
      <c r="UNU1614" s="34"/>
      <c r="UOB1614" s="35"/>
      <c r="UOC1614" s="34"/>
      <c r="UOJ1614" s="35"/>
      <c r="UOK1614" s="34"/>
      <c r="UOR1614" s="35"/>
      <c r="UOS1614" s="34"/>
      <c r="UOZ1614" s="35"/>
      <c r="UPA1614" s="34"/>
      <c r="UPH1614" s="35"/>
      <c r="UPI1614" s="34"/>
      <c r="UPP1614" s="35"/>
      <c r="UPQ1614" s="34"/>
      <c r="UPX1614" s="35"/>
      <c r="UPY1614" s="34"/>
      <c r="UQF1614" s="35"/>
      <c r="UQG1614" s="34"/>
      <c r="UQN1614" s="35"/>
      <c r="UQO1614" s="34"/>
      <c r="UQV1614" s="35"/>
      <c r="UQW1614" s="34"/>
      <c r="URD1614" s="35"/>
      <c r="URE1614" s="34"/>
      <c r="URL1614" s="35"/>
      <c r="URM1614" s="34"/>
      <c r="URT1614" s="35"/>
      <c r="URU1614" s="34"/>
      <c r="USB1614" s="35"/>
      <c r="USC1614" s="34"/>
      <c r="USJ1614" s="35"/>
      <c r="USK1614" s="34"/>
      <c r="USR1614" s="35"/>
      <c r="USS1614" s="34"/>
      <c r="USZ1614" s="35"/>
      <c r="UTA1614" s="34"/>
      <c r="UTH1614" s="35"/>
      <c r="UTI1614" s="34"/>
      <c r="UTP1614" s="35"/>
      <c r="UTQ1614" s="34"/>
      <c r="UTX1614" s="35"/>
      <c r="UTY1614" s="34"/>
      <c r="UUF1614" s="35"/>
      <c r="UUG1614" s="34"/>
      <c r="UUN1614" s="35"/>
      <c r="UUO1614" s="34"/>
      <c r="UUV1614" s="35"/>
      <c r="UUW1614" s="34"/>
      <c r="UVD1614" s="35"/>
      <c r="UVE1614" s="34"/>
      <c r="UVL1614" s="35"/>
      <c r="UVM1614" s="34"/>
      <c r="UVT1614" s="35"/>
      <c r="UVU1614" s="34"/>
      <c r="UWB1614" s="35"/>
      <c r="UWC1614" s="34"/>
      <c r="UWJ1614" s="35"/>
      <c r="UWK1614" s="34"/>
      <c r="UWR1614" s="35"/>
      <c r="UWS1614" s="34"/>
      <c r="UWZ1614" s="35"/>
      <c r="UXA1614" s="34"/>
      <c r="UXH1614" s="35"/>
      <c r="UXI1614" s="34"/>
      <c r="UXP1614" s="35"/>
      <c r="UXQ1614" s="34"/>
      <c r="UXX1614" s="35"/>
      <c r="UXY1614" s="34"/>
      <c r="UYF1614" s="35"/>
      <c r="UYG1614" s="34"/>
      <c r="UYN1614" s="35"/>
      <c r="UYO1614" s="34"/>
      <c r="UYV1614" s="35"/>
      <c r="UYW1614" s="34"/>
      <c r="UZD1614" s="35"/>
      <c r="UZE1614" s="34"/>
      <c r="UZL1614" s="35"/>
      <c r="UZM1614" s="34"/>
      <c r="UZT1614" s="35"/>
      <c r="UZU1614" s="34"/>
      <c r="VAB1614" s="35"/>
      <c r="VAC1614" s="34"/>
      <c r="VAJ1614" s="35"/>
      <c r="VAK1614" s="34"/>
      <c r="VAR1614" s="35"/>
      <c r="VAS1614" s="34"/>
      <c r="VAZ1614" s="35"/>
      <c r="VBA1614" s="34"/>
      <c r="VBH1614" s="35"/>
      <c r="VBI1614" s="34"/>
      <c r="VBP1614" s="35"/>
      <c r="VBQ1614" s="34"/>
      <c r="VBX1614" s="35"/>
      <c r="VBY1614" s="34"/>
      <c r="VCF1614" s="35"/>
      <c r="VCG1614" s="34"/>
      <c r="VCN1614" s="35"/>
      <c r="VCO1614" s="34"/>
      <c r="VCV1614" s="35"/>
      <c r="VCW1614" s="34"/>
      <c r="VDD1614" s="35"/>
      <c r="VDE1614" s="34"/>
      <c r="VDL1614" s="35"/>
      <c r="VDM1614" s="34"/>
      <c r="VDT1614" s="35"/>
      <c r="VDU1614" s="34"/>
      <c r="VEB1614" s="35"/>
      <c r="VEC1614" s="34"/>
      <c r="VEJ1614" s="35"/>
      <c r="VEK1614" s="34"/>
      <c r="VER1614" s="35"/>
      <c r="VES1614" s="34"/>
      <c r="VEZ1614" s="35"/>
      <c r="VFA1614" s="34"/>
      <c r="VFH1614" s="35"/>
      <c r="VFI1614" s="34"/>
      <c r="VFP1614" s="35"/>
      <c r="VFQ1614" s="34"/>
      <c r="VFX1614" s="35"/>
      <c r="VFY1614" s="34"/>
      <c r="VGF1614" s="35"/>
      <c r="VGG1614" s="34"/>
      <c r="VGN1614" s="35"/>
      <c r="VGO1614" s="34"/>
      <c r="VGV1614" s="35"/>
      <c r="VGW1614" s="34"/>
      <c r="VHD1614" s="35"/>
      <c r="VHE1614" s="34"/>
      <c r="VHL1614" s="35"/>
      <c r="VHM1614" s="34"/>
      <c r="VHT1614" s="35"/>
      <c r="VHU1614" s="34"/>
      <c r="VIB1614" s="35"/>
      <c r="VIC1614" s="34"/>
      <c r="VIJ1614" s="35"/>
      <c r="VIK1614" s="34"/>
      <c r="VIR1614" s="35"/>
      <c r="VIS1614" s="34"/>
      <c r="VIZ1614" s="35"/>
      <c r="VJA1614" s="34"/>
      <c r="VJH1614" s="35"/>
      <c r="VJI1614" s="34"/>
      <c r="VJP1614" s="35"/>
      <c r="VJQ1614" s="34"/>
      <c r="VJX1614" s="35"/>
      <c r="VJY1614" s="34"/>
      <c r="VKF1614" s="35"/>
      <c r="VKG1614" s="34"/>
      <c r="VKN1614" s="35"/>
      <c r="VKO1614" s="34"/>
      <c r="VKV1614" s="35"/>
      <c r="VKW1614" s="34"/>
      <c r="VLD1614" s="35"/>
      <c r="VLE1614" s="34"/>
      <c r="VLL1614" s="35"/>
      <c r="VLM1614" s="34"/>
      <c r="VLT1614" s="35"/>
      <c r="VLU1614" s="34"/>
      <c r="VMB1614" s="35"/>
      <c r="VMC1614" s="34"/>
      <c r="VMJ1614" s="35"/>
      <c r="VMK1614" s="34"/>
      <c r="VMR1614" s="35"/>
      <c r="VMS1614" s="34"/>
      <c r="VMZ1614" s="35"/>
      <c r="VNA1614" s="34"/>
      <c r="VNH1614" s="35"/>
      <c r="VNI1614" s="34"/>
      <c r="VNP1614" s="35"/>
      <c r="VNQ1614" s="34"/>
      <c r="VNX1614" s="35"/>
      <c r="VNY1614" s="34"/>
      <c r="VOF1614" s="35"/>
      <c r="VOG1614" s="34"/>
      <c r="VON1614" s="35"/>
      <c r="VOO1614" s="34"/>
      <c r="VOV1614" s="35"/>
      <c r="VOW1614" s="34"/>
      <c r="VPD1614" s="35"/>
      <c r="VPE1614" s="34"/>
      <c r="VPL1614" s="35"/>
      <c r="VPM1614" s="34"/>
      <c r="VPT1614" s="35"/>
      <c r="VPU1614" s="34"/>
      <c r="VQB1614" s="35"/>
      <c r="VQC1614" s="34"/>
      <c r="VQJ1614" s="35"/>
      <c r="VQK1614" s="34"/>
      <c r="VQR1614" s="35"/>
      <c r="VQS1614" s="34"/>
      <c r="VQZ1614" s="35"/>
      <c r="VRA1614" s="34"/>
      <c r="VRH1614" s="35"/>
      <c r="VRI1614" s="34"/>
      <c r="VRP1614" s="35"/>
      <c r="VRQ1614" s="34"/>
      <c r="VRX1614" s="35"/>
      <c r="VRY1614" s="34"/>
      <c r="VSF1614" s="35"/>
      <c r="VSG1614" s="34"/>
      <c r="VSN1614" s="35"/>
      <c r="VSO1614" s="34"/>
      <c r="VSV1614" s="35"/>
      <c r="VSW1614" s="34"/>
      <c r="VTD1614" s="35"/>
      <c r="VTE1614" s="34"/>
      <c r="VTL1614" s="35"/>
      <c r="VTM1614" s="34"/>
      <c r="VTT1614" s="35"/>
      <c r="VTU1614" s="34"/>
      <c r="VUB1614" s="35"/>
      <c r="VUC1614" s="34"/>
      <c r="VUJ1614" s="35"/>
      <c r="VUK1614" s="34"/>
      <c r="VUR1614" s="35"/>
      <c r="VUS1614" s="34"/>
      <c r="VUZ1614" s="35"/>
      <c r="VVA1614" s="34"/>
      <c r="VVH1614" s="35"/>
      <c r="VVI1614" s="34"/>
      <c r="VVP1614" s="35"/>
      <c r="VVQ1614" s="34"/>
      <c r="VVX1614" s="35"/>
      <c r="VVY1614" s="34"/>
      <c r="VWF1614" s="35"/>
      <c r="VWG1614" s="34"/>
      <c r="VWN1614" s="35"/>
      <c r="VWO1614" s="34"/>
      <c r="VWV1614" s="35"/>
      <c r="VWW1614" s="34"/>
      <c r="VXD1614" s="35"/>
      <c r="VXE1614" s="34"/>
      <c r="VXL1614" s="35"/>
      <c r="VXM1614" s="34"/>
      <c r="VXT1614" s="35"/>
      <c r="VXU1614" s="34"/>
      <c r="VYB1614" s="35"/>
      <c r="VYC1614" s="34"/>
      <c r="VYJ1614" s="35"/>
      <c r="VYK1614" s="34"/>
      <c r="VYR1614" s="35"/>
      <c r="VYS1614" s="34"/>
      <c r="VYZ1614" s="35"/>
      <c r="VZA1614" s="34"/>
      <c r="VZH1614" s="35"/>
      <c r="VZI1614" s="34"/>
      <c r="VZP1614" s="35"/>
      <c r="VZQ1614" s="34"/>
      <c r="VZX1614" s="35"/>
      <c r="VZY1614" s="34"/>
      <c r="WAF1614" s="35"/>
      <c r="WAG1614" s="34"/>
      <c r="WAN1614" s="35"/>
      <c r="WAO1614" s="34"/>
      <c r="WAV1614" s="35"/>
      <c r="WAW1614" s="34"/>
      <c r="WBD1614" s="35"/>
      <c r="WBE1614" s="34"/>
      <c r="WBL1614" s="35"/>
      <c r="WBM1614" s="34"/>
      <c r="WBT1614" s="35"/>
      <c r="WBU1614" s="34"/>
      <c r="WCB1614" s="35"/>
      <c r="WCC1614" s="34"/>
      <c r="WCJ1614" s="35"/>
      <c r="WCK1614" s="34"/>
      <c r="WCR1614" s="35"/>
      <c r="WCS1614" s="34"/>
      <c r="WCZ1614" s="35"/>
      <c r="WDA1614" s="34"/>
      <c r="WDH1614" s="35"/>
      <c r="WDI1614" s="34"/>
      <c r="WDP1614" s="35"/>
      <c r="WDQ1614" s="34"/>
      <c r="WDX1614" s="35"/>
      <c r="WDY1614" s="34"/>
      <c r="WEF1614" s="35"/>
      <c r="WEG1614" s="34"/>
      <c r="WEN1614" s="35"/>
      <c r="WEO1614" s="34"/>
      <c r="WEV1614" s="35"/>
      <c r="WEW1614" s="34"/>
      <c r="WFD1614" s="35"/>
      <c r="WFE1614" s="34"/>
      <c r="WFL1614" s="35"/>
      <c r="WFM1614" s="34"/>
      <c r="WFT1614" s="35"/>
      <c r="WFU1614" s="34"/>
      <c r="WGB1614" s="35"/>
      <c r="WGC1614" s="34"/>
      <c r="WGJ1614" s="35"/>
      <c r="WGK1614" s="34"/>
      <c r="WGR1614" s="35"/>
      <c r="WGS1614" s="34"/>
      <c r="WGZ1614" s="35"/>
      <c r="WHA1614" s="34"/>
      <c r="WHH1614" s="35"/>
      <c r="WHI1614" s="34"/>
      <c r="WHP1614" s="35"/>
      <c r="WHQ1614" s="34"/>
      <c r="WHX1614" s="35"/>
      <c r="WHY1614" s="34"/>
      <c r="WIF1614" s="35"/>
      <c r="WIG1614" s="34"/>
      <c r="WIN1614" s="35"/>
      <c r="WIO1614" s="34"/>
      <c r="WIV1614" s="35"/>
      <c r="WIW1614" s="34"/>
      <c r="WJD1614" s="35"/>
      <c r="WJE1614" s="34"/>
      <c r="WJL1614" s="35"/>
      <c r="WJM1614" s="34"/>
      <c r="WJT1614" s="35"/>
      <c r="WJU1614" s="34"/>
      <c r="WKB1614" s="35"/>
      <c r="WKC1614" s="34"/>
      <c r="WKJ1614" s="35"/>
      <c r="WKK1614" s="34"/>
      <c r="WKR1614" s="35"/>
      <c r="WKS1614" s="34"/>
      <c r="WKZ1614" s="35"/>
      <c r="WLA1614" s="34"/>
      <c r="WLH1614" s="35"/>
      <c r="WLI1614" s="34"/>
      <c r="WLP1614" s="35"/>
      <c r="WLQ1614" s="34"/>
      <c r="WLX1614" s="35"/>
      <c r="WLY1614" s="34"/>
      <c r="WMF1614" s="35"/>
      <c r="WMG1614" s="34"/>
      <c r="WMN1614" s="35"/>
      <c r="WMO1614" s="34"/>
      <c r="WMV1614" s="35"/>
      <c r="WMW1614" s="34"/>
      <c r="WND1614" s="35"/>
      <c r="WNE1614" s="34"/>
      <c r="WNL1614" s="35"/>
      <c r="WNM1614" s="34"/>
      <c r="WNT1614" s="35"/>
      <c r="WNU1614" s="34"/>
      <c r="WOB1614" s="35"/>
      <c r="WOC1614" s="34"/>
      <c r="WOJ1614" s="35"/>
      <c r="WOK1614" s="34"/>
      <c r="WOR1614" s="35"/>
      <c r="WOS1614" s="34"/>
      <c r="WOZ1614" s="35"/>
      <c r="WPA1614" s="34"/>
      <c r="WPH1614" s="35"/>
      <c r="WPI1614" s="34"/>
      <c r="WPP1614" s="35"/>
      <c r="WPQ1614" s="34"/>
      <c r="WPX1614" s="35"/>
      <c r="WPY1614" s="34"/>
      <c r="WQF1614" s="35"/>
      <c r="WQG1614" s="34"/>
      <c r="WQN1614" s="35"/>
      <c r="WQO1614" s="34"/>
      <c r="WQV1614" s="35"/>
      <c r="WQW1614" s="34"/>
      <c r="WRD1614" s="35"/>
      <c r="WRE1614" s="34"/>
      <c r="WRL1614" s="35"/>
      <c r="WRM1614" s="34"/>
      <c r="WRT1614" s="35"/>
      <c r="WRU1614" s="34"/>
      <c r="WSB1614" s="35"/>
      <c r="WSC1614" s="34"/>
      <c r="WSJ1614" s="35"/>
      <c r="WSK1614" s="34"/>
      <c r="WSR1614" s="35"/>
      <c r="WSS1614" s="34"/>
      <c r="WSZ1614" s="35"/>
      <c r="WTA1614" s="34"/>
      <c r="WTH1614" s="35"/>
      <c r="WTI1614" s="34"/>
      <c r="WTP1614" s="35"/>
      <c r="WTQ1614" s="34"/>
      <c r="WTX1614" s="35"/>
      <c r="WTY1614" s="34"/>
      <c r="WUF1614" s="35"/>
      <c r="WUG1614" s="34"/>
      <c r="WUN1614" s="35"/>
      <c r="WUO1614" s="34"/>
      <c r="WUV1614" s="35"/>
      <c r="WUW1614" s="34"/>
      <c r="WVD1614" s="35"/>
      <c r="WVE1614" s="34"/>
      <c r="WVL1614" s="35"/>
      <c r="WVM1614" s="34"/>
      <c r="WVT1614" s="35"/>
      <c r="WVU1614" s="34"/>
      <c r="WWB1614" s="35"/>
      <c r="WWC1614" s="34"/>
      <c r="WWJ1614" s="35"/>
      <c r="WWK1614" s="34"/>
      <c r="WWR1614" s="35"/>
      <c r="WWS1614" s="34"/>
      <c r="WWZ1614" s="35"/>
      <c r="WXA1614" s="34"/>
      <c r="WXH1614" s="35"/>
      <c r="WXI1614" s="34"/>
      <c r="WXP1614" s="35"/>
      <c r="WXQ1614" s="34"/>
      <c r="WXX1614" s="35"/>
      <c r="WXY1614" s="34"/>
      <c r="WYF1614" s="35"/>
      <c r="WYG1614" s="34"/>
      <c r="WYN1614" s="35"/>
      <c r="WYO1614" s="34"/>
      <c r="WYV1614" s="35"/>
      <c r="WYW1614" s="34"/>
      <c r="WZD1614" s="35"/>
      <c r="WZE1614" s="34"/>
      <c r="WZL1614" s="35"/>
      <c r="WZM1614" s="34"/>
      <c r="WZT1614" s="35"/>
      <c r="WZU1614" s="34"/>
      <c r="XAB1614" s="35"/>
      <c r="XAC1614" s="34"/>
      <c r="XAJ1614" s="35"/>
      <c r="XAK1614" s="34"/>
      <c r="XAR1614" s="35"/>
      <c r="XAS1614" s="34"/>
      <c r="XAZ1614" s="35"/>
      <c r="XBA1614" s="34"/>
      <c r="XBH1614" s="35"/>
      <c r="XBI1614" s="34"/>
      <c r="XBP1614" s="35"/>
      <c r="XBQ1614" s="34"/>
      <c r="XBX1614" s="35"/>
      <c r="XBY1614" s="34"/>
      <c r="XCF1614" s="35"/>
      <c r="XCG1614" s="34"/>
      <c r="XCN1614" s="35"/>
      <c r="XCO1614" s="34"/>
      <c r="XCV1614" s="35"/>
      <c r="XCW1614" s="34"/>
      <c r="XDD1614" s="35"/>
      <c r="XDE1614" s="34"/>
      <c r="XDL1614" s="35"/>
      <c r="XDM1614" s="34"/>
      <c r="XDT1614" s="35"/>
      <c r="XDU1614" s="34"/>
      <c r="XEB1614" s="35"/>
      <c r="XEC1614" s="34"/>
      <c r="XEJ1614" s="35"/>
      <c r="XEK1614" s="34"/>
      <c r="XER1614" s="35"/>
      <c r="XES1614" s="34"/>
      <c r="XEZ1614" s="35"/>
      <c r="XFA1614" s="34"/>
    </row>
    <row r="1615" spans="1:1021 1028:2045 2052:3069 3076:4093 4100:5117 5124:6141 6148:7165 7172:8189 8196:9213 9220:10237 10244:11261 11268:12285 12292:13309 13316:14333 14340:15357 15364:16381" x14ac:dyDescent="0.25">
      <c r="A1615" t="s">
        <v>484</v>
      </c>
      <c r="B1615" t="s">
        <v>343</v>
      </c>
      <c r="C1615">
        <v>344</v>
      </c>
      <c r="D1615">
        <v>344</v>
      </c>
      <c r="E1615" s="35">
        <v>1</v>
      </c>
      <c r="F1615" s="34">
        <v>5.0000000000000002E-90</v>
      </c>
      <c r="G1615">
        <v>86.2</v>
      </c>
      <c r="H1615">
        <v>3652</v>
      </c>
      <c r="I1615" t="str">
        <f>HYPERLINK("https://www.ncbi.nlm.nih.gov/nucleotide/LT993764.1?report=genbank&amp;log$=nucltop&amp;blast_rank=13&amp;RID=XE6RV0D8013","LT993764.1")</f>
        <v>LT993764.1</v>
      </c>
      <c r="L1615" s="35"/>
      <c r="M1615" s="34"/>
      <c r="T1615" s="35"/>
      <c r="U1615" s="34"/>
      <c r="AB1615" s="35"/>
      <c r="AC1615" s="34"/>
      <c r="AJ1615" s="35"/>
      <c r="AK1615" s="34"/>
      <c r="AR1615" s="35"/>
      <c r="AS1615" s="34"/>
      <c r="AZ1615" s="35"/>
      <c r="BA1615" s="34"/>
      <c r="BH1615" s="35"/>
      <c r="BI1615" s="34"/>
      <c r="BP1615" s="35"/>
      <c r="BQ1615" s="34"/>
      <c r="BX1615" s="35"/>
      <c r="BY1615" s="34"/>
      <c r="CF1615" s="35"/>
      <c r="CG1615" s="34"/>
      <c r="CN1615" s="35"/>
      <c r="CO1615" s="34"/>
      <c r="CV1615" s="35"/>
      <c r="CW1615" s="34"/>
      <c r="DD1615" s="35"/>
      <c r="DE1615" s="34"/>
      <c r="DL1615" s="35"/>
      <c r="DM1615" s="34"/>
      <c r="DT1615" s="35"/>
      <c r="DU1615" s="34"/>
      <c r="EB1615" s="35"/>
      <c r="EC1615" s="34"/>
      <c r="EJ1615" s="35"/>
      <c r="EK1615" s="34"/>
      <c r="ER1615" s="35"/>
      <c r="ES1615" s="34"/>
      <c r="EZ1615" s="35"/>
      <c r="FA1615" s="34"/>
      <c r="FH1615" s="35"/>
      <c r="FI1615" s="34"/>
      <c r="FP1615" s="35"/>
      <c r="FQ1615" s="34"/>
      <c r="FX1615" s="35"/>
      <c r="FY1615" s="34"/>
      <c r="GF1615" s="35"/>
      <c r="GG1615" s="34"/>
      <c r="GN1615" s="35"/>
      <c r="GO1615" s="34"/>
      <c r="GV1615" s="35"/>
      <c r="GW1615" s="34"/>
      <c r="HD1615" s="35"/>
      <c r="HE1615" s="34"/>
      <c r="HL1615" s="35"/>
      <c r="HM1615" s="34"/>
      <c r="HT1615" s="35"/>
      <c r="HU1615" s="34"/>
      <c r="IB1615" s="35"/>
      <c r="IC1615" s="34"/>
      <c r="IJ1615" s="35"/>
      <c r="IK1615" s="34"/>
      <c r="IR1615" s="35"/>
      <c r="IS1615" s="34"/>
      <c r="IZ1615" s="35"/>
      <c r="JA1615" s="34"/>
      <c r="JH1615" s="35"/>
      <c r="JI1615" s="34"/>
      <c r="JP1615" s="35"/>
      <c r="JQ1615" s="34"/>
      <c r="JX1615" s="35"/>
      <c r="JY1615" s="34"/>
      <c r="KF1615" s="35"/>
      <c r="KG1615" s="34"/>
      <c r="KN1615" s="35"/>
      <c r="KO1615" s="34"/>
      <c r="KV1615" s="35"/>
      <c r="KW1615" s="34"/>
      <c r="LD1615" s="35"/>
      <c r="LE1615" s="34"/>
      <c r="LL1615" s="35"/>
      <c r="LM1615" s="34"/>
      <c r="LT1615" s="35"/>
      <c r="LU1615" s="34"/>
      <c r="MB1615" s="35"/>
      <c r="MC1615" s="34"/>
      <c r="MJ1615" s="35"/>
      <c r="MK1615" s="34"/>
      <c r="MR1615" s="35"/>
      <c r="MS1615" s="34"/>
      <c r="MZ1615" s="35"/>
      <c r="NA1615" s="34"/>
      <c r="NH1615" s="35"/>
      <c r="NI1615" s="34"/>
      <c r="NP1615" s="35"/>
      <c r="NQ1615" s="34"/>
      <c r="NX1615" s="35"/>
      <c r="NY1615" s="34"/>
      <c r="OF1615" s="35"/>
      <c r="OG1615" s="34"/>
      <c r="ON1615" s="35"/>
      <c r="OO1615" s="34"/>
      <c r="OV1615" s="35"/>
      <c r="OW1615" s="34"/>
      <c r="PD1615" s="35"/>
      <c r="PE1615" s="34"/>
      <c r="PL1615" s="35"/>
      <c r="PM1615" s="34"/>
      <c r="PT1615" s="35"/>
      <c r="PU1615" s="34"/>
      <c r="QB1615" s="35"/>
      <c r="QC1615" s="34"/>
      <c r="QJ1615" s="35"/>
      <c r="QK1615" s="34"/>
      <c r="QR1615" s="35"/>
      <c r="QS1615" s="34"/>
      <c r="QZ1615" s="35"/>
      <c r="RA1615" s="34"/>
      <c r="RH1615" s="35"/>
      <c r="RI1615" s="34"/>
      <c r="RP1615" s="35"/>
      <c r="RQ1615" s="34"/>
      <c r="RX1615" s="35"/>
      <c r="RY1615" s="34"/>
      <c r="SF1615" s="35"/>
      <c r="SG1615" s="34"/>
      <c r="SN1615" s="35"/>
      <c r="SO1615" s="34"/>
      <c r="SV1615" s="35"/>
      <c r="SW1615" s="34"/>
      <c r="TD1615" s="35"/>
      <c r="TE1615" s="34"/>
      <c r="TL1615" s="35"/>
      <c r="TM1615" s="34"/>
      <c r="TT1615" s="35"/>
      <c r="TU1615" s="34"/>
      <c r="UB1615" s="35"/>
      <c r="UC1615" s="34"/>
      <c r="UJ1615" s="35"/>
      <c r="UK1615" s="34"/>
      <c r="UR1615" s="35"/>
      <c r="US1615" s="34"/>
      <c r="UZ1615" s="35"/>
      <c r="VA1615" s="34"/>
      <c r="VH1615" s="35"/>
      <c r="VI1615" s="34"/>
      <c r="VP1615" s="35"/>
      <c r="VQ1615" s="34"/>
      <c r="VX1615" s="35"/>
      <c r="VY1615" s="34"/>
      <c r="WF1615" s="35"/>
      <c r="WG1615" s="34"/>
      <c r="WN1615" s="35"/>
      <c r="WO1615" s="34"/>
      <c r="WV1615" s="35"/>
      <c r="WW1615" s="34"/>
      <c r="XD1615" s="35"/>
      <c r="XE1615" s="34"/>
      <c r="XL1615" s="35"/>
      <c r="XM1615" s="34"/>
      <c r="XT1615" s="35"/>
      <c r="XU1615" s="34"/>
      <c r="YB1615" s="35"/>
      <c r="YC1615" s="34"/>
      <c r="YJ1615" s="35"/>
      <c r="YK1615" s="34"/>
      <c r="YR1615" s="35"/>
      <c r="YS1615" s="34"/>
      <c r="YZ1615" s="35"/>
      <c r="ZA1615" s="34"/>
      <c r="ZH1615" s="35"/>
      <c r="ZI1615" s="34"/>
      <c r="ZP1615" s="35"/>
      <c r="ZQ1615" s="34"/>
      <c r="ZX1615" s="35"/>
      <c r="ZY1615" s="34"/>
      <c r="AAF1615" s="35"/>
      <c r="AAG1615" s="34"/>
      <c r="AAN1615" s="35"/>
      <c r="AAO1615" s="34"/>
      <c r="AAV1615" s="35"/>
      <c r="AAW1615" s="34"/>
      <c r="ABD1615" s="35"/>
      <c r="ABE1615" s="34"/>
      <c r="ABL1615" s="35"/>
      <c r="ABM1615" s="34"/>
      <c r="ABT1615" s="35"/>
      <c r="ABU1615" s="34"/>
      <c r="ACB1615" s="35"/>
      <c r="ACC1615" s="34"/>
      <c r="ACJ1615" s="35"/>
      <c r="ACK1615" s="34"/>
      <c r="ACR1615" s="35"/>
      <c r="ACS1615" s="34"/>
      <c r="ACZ1615" s="35"/>
      <c r="ADA1615" s="34"/>
      <c r="ADH1615" s="35"/>
      <c r="ADI1615" s="34"/>
      <c r="ADP1615" s="35"/>
      <c r="ADQ1615" s="34"/>
      <c r="ADX1615" s="35"/>
      <c r="ADY1615" s="34"/>
      <c r="AEF1615" s="35"/>
      <c r="AEG1615" s="34"/>
      <c r="AEN1615" s="35"/>
      <c r="AEO1615" s="34"/>
      <c r="AEV1615" s="35"/>
      <c r="AEW1615" s="34"/>
      <c r="AFD1615" s="35"/>
      <c r="AFE1615" s="34"/>
      <c r="AFL1615" s="35"/>
      <c r="AFM1615" s="34"/>
      <c r="AFT1615" s="35"/>
      <c r="AFU1615" s="34"/>
      <c r="AGB1615" s="35"/>
      <c r="AGC1615" s="34"/>
      <c r="AGJ1615" s="35"/>
      <c r="AGK1615" s="34"/>
      <c r="AGR1615" s="35"/>
      <c r="AGS1615" s="34"/>
      <c r="AGZ1615" s="35"/>
      <c r="AHA1615" s="34"/>
      <c r="AHH1615" s="35"/>
      <c r="AHI1615" s="34"/>
      <c r="AHP1615" s="35"/>
      <c r="AHQ1615" s="34"/>
      <c r="AHX1615" s="35"/>
      <c r="AHY1615" s="34"/>
      <c r="AIF1615" s="35"/>
      <c r="AIG1615" s="34"/>
      <c r="AIN1615" s="35"/>
      <c r="AIO1615" s="34"/>
      <c r="AIV1615" s="35"/>
      <c r="AIW1615" s="34"/>
      <c r="AJD1615" s="35"/>
      <c r="AJE1615" s="34"/>
      <c r="AJL1615" s="35"/>
      <c r="AJM1615" s="34"/>
      <c r="AJT1615" s="35"/>
      <c r="AJU1615" s="34"/>
      <c r="AKB1615" s="35"/>
      <c r="AKC1615" s="34"/>
      <c r="AKJ1615" s="35"/>
      <c r="AKK1615" s="34"/>
      <c r="AKR1615" s="35"/>
      <c r="AKS1615" s="34"/>
      <c r="AKZ1615" s="35"/>
      <c r="ALA1615" s="34"/>
      <c r="ALH1615" s="35"/>
      <c r="ALI1615" s="34"/>
      <c r="ALP1615" s="35"/>
      <c r="ALQ1615" s="34"/>
      <c r="ALX1615" s="35"/>
      <c r="ALY1615" s="34"/>
      <c r="AMF1615" s="35"/>
      <c r="AMG1615" s="34"/>
      <c r="AMN1615" s="35"/>
      <c r="AMO1615" s="34"/>
      <c r="AMV1615" s="35"/>
      <c r="AMW1615" s="34"/>
      <c r="AND1615" s="35"/>
      <c r="ANE1615" s="34"/>
      <c r="ANL1615" s="35"/>
      <c r="ANM1615" s="34"/>
      <c r="ANT1615" s="35"/>
      <c r="ANU1615" s="34"/>
      <c r="AOB1615" s="35"/>
      <c r="AOC1615" s="34"/>
      <c r="AOJ1615" s="35"/>
      <c r="AOK1615" s="34"/>
      <c r="AOR1615" s="35"/>
      <c r="AOS1615" s="34"/>
      <c r="AOZ1615" s="35"/>
      <c r="APA1615" s="34"/>
      <c r="APH1615" s="35"/>
      <c r="API1615" s="34"/>
      <c r="APP1615" s="35"/>
      <c r="APQ1615" s="34"/>
      <c r="APX1615" s="35"/>
      <c r="APY1615" s="34"/>
      <c r="AQF1615" s="35"/>
      <c r="AQG1615" s="34"/>
      <c r="AQN1615" s="35"/>
      <c r="AQO1615" s="34"/>
      <c r="AQV1615" s="35"/>
      <c r="AQW1615" s="34"/>
      <c r="ARD1615" s="35"/>
      <c r="ARE1615" s="34"/>
      <c r="ARL1615" s="35"/>
      <c r="ARM1615" s="34"/>
      <c r="ART1615" s="35"/>
      <c r="ARU1615" s="34"/>
      <c r="ASB1615" s="35"/>
      <c r="ASC1615" s="34"/>
      <c r="ASJ1615" s="35"/>
      <c r="ASK1615" s="34"/>
      <c r="ASR1615" s="35"/>
      <c r="ASS1615" s="34"/>
      <c r="ASZ1615" s="35"/>
      <c r="ATA1615" s="34"/>
      <c r="ATH1615" s="35"/>
      <c r="ATI1615" s="34"/>
      <c r="ATP1615" s="35"/>
      <c r="ATQ1615" s="34"/>
      <c r="ATX1615" s="35"/>
      <c r="ATY1615" s="34"/>
      <c r="AUF1615" s="35"/>
      <c r="AUG1615" s="34"/>
      <c r="AUN1615" s="35"/>
      <c r="AUO1615" s="34"/>
      <c r="AUV1615" s="35"/>
      <c r="AUW1615" s="34"/>
      <c r="AVD1615" s="35"/>
      <c r="AVE1615" s="34"/>
      <c r="AVL1615" s="35"/>
      <c r="AVM1615" s="34"/>
      <c r="AVT1615" s="35"/>
      <c r="AVU1615" s="34"/>
      <c r="AWB1615" s="35"/>
      <c r="AWC1615" s="34"/>
      <c r="AWJ1615" s="35"/>
      <c r="AWK1615" s="34"/>
      <c r="AWR1615" s="35"/>
      <c r="AWS1615" s="34"/>
      <c r="AWZ1615" s="35"/>
      <c r="AXA1615" s="34"/>
      <c r="AXH1615" s="35"/>
      <c r="AXI1615" s="34"/>
      <c r="AXP1615" s="35"/>
      <c r="AXQ1615" s="34"/>
      <c r="AXX1615" s="35"/>
      <c r="AXY1615" s="34"/>
      <c r="AYF1615" s="35"/>
      <c r="AYG1615" s="34"/>
      <c r="AYN1615" s="35"/>
      <c r="AYO1615" s="34"/>
      <c r="AYV1615" s="35"/>
      <c r="AYW1615" s="34"/>
      <c r="AZD1615" s="35"/>
      <c r="AZE1615" s="34"/>
      <c r="AZL1615" s="35"/>
      <c r="AZM1615" s="34"/>
      <c r="AZT1615" s="35"/>
      <c r="AZU1615" s="34"/>
      <c r="BAB1615" s="35"/>
      <c r="BAC1615" s="34"/>
      <c r="BAJ1615" s="35"/>
      <c r="BAK1615" s="34"/>
      <c r="BAR1615" s="35"/>
      <c r="BAS1615" s="34"/>
      <c r="BAZ1615" s="35"/>
      <c r="BBA1615" s="34"/>
      <c r="BBH1615" s="35"/>
      <c r="BBI1615" s="34"/>
      <c r="BBP1615" s="35"/>
      <c r="BBQ1615" s="34"/>
      <c r="BBX1615" s="35"/>
      <c r="BBY1615" s="34"/>
      <c r="BCF1615" s="35"/>
      <c r="BCG1615" s="34"/>
      <c r="BCN1615" s="35"/>
      <c r="BCO1615" s="34"/>
      <c r="BCV1615" s="35"/>
      <c r="BCW1615" s="34"/>
      <c r="BDD1615" s="35"/>
      <c r="BDE1615" s="34"/>
      <c r="BDL1615" s="35"/>
      <c r="BDM1615" s="34"/>
      <c r="BDT1615" s="35"/>
      <c r="BDU1615" s="34"/>
      <c r="BEB1615" s="35"/>
      <c r="BEC1615" s="34"/>
      <c r="BEJ1615" s="35"/>
      <c r="BEK1615" s="34"/>
      <c r="BER1615" s="35"/>
      <c r="BES1615" s="34"/>
      <c r="BEZ1615" s="35"/>
      <c r="BFA1615" s="34"/>
      <c r="BFH1615" s="35"/>
      <c r="BFI1615" s="34"/>
      <c r="BFP1615" s="35"/>
      <c r="BFQ1615" s="34"/>
      <c r="BFX1615" s="35"/>
      <c r="BFY1615" s="34"/>
      <c r="BGF1615" s="35"/>
      <c r="BGG1615" s="34"/>
      <c r="BGN1615" s="35"/>
      <c r="BGO1615" s="34"/>
      <c r="BGV1615" s="35"/>
      <c r="BGW1615" s="34"/>
      <c r="BHD1615" s="35"/>
      <c r="BHE1615" s="34"/>
      <c r="BHL1615" s="35"/>
      <c r="BHM1615" s="34"/>
      <c r="BHT1615" s="35"/>
      <c r="BHU1615" s="34"/>
      <c r="BIB1615" s="35"/>
      <c r="BIC1615" s="34"/>
      <c r="BIJ1615" s="35"/>
      <c r="BIK1615" s="34"/>
      <c r="BIR1615" s="35"/>
      <c r="BIS1615" s="34"/>
      <c r="BIZ1615" s="35"/>
      <c r="BJA1615" s="34"/>
      <c r="BJH1615" s="35"/>
      <c r="BJI1615" s="34"/>
      <c r="BJP1615" s="35"/>
      <c r="BJQ1615" s="34"/>
      <c r="BJX1615" s="35"/>
      <c r="BJY1615" s="34"/>
      <c r="BKF1615" s="35"/>
      <c r="BKG1615" s="34"/>
      <c r="BKN1615" s="35"/>
      <c r="BKO1615" s="34"/>
      <c r="BKV1615" s="35"/>
      <c r="BKW1615" s="34"/>
      <c r="BLD1615" s="35"/>
      <c r="BLE1615" s="34"/>
      <c r="BLL1615" s="35"/>
      <c r="BLM1615" s="34"/>
      <c r="BLT1615" s="35"/>
      <c r="BLU1615" s="34"/>
      <c r="BMB1615" s="35"/>
      <c r="BMC1615" s="34"/>
      <c r="BMJ1615" s="35"/>
      <c r="BMK1615" s="34"/>
      <c r="BMR1615" s="35"/>
      <c r="BMS1615" s="34"/>
      <c r="BMZ1615" s="35"/>
      <c r="BNA1615" s="34"/>
      <c r="BNH1615" s="35"/>
      <c r="BNI1615" s="34"/>
      <c r="BNP1615" s="35"/>
      <c r="BNQ1615" s="34"/>
      <c r="BNX1615" s="35"/>
      <c r="BNY1615" s="34"/>
      <c r="BOF1615" s="35"/>
      <c r="BOG1615" s="34"/>
      <c r="BON1615" s="35"/>
      <c r="BOO1615" s="34"/>
      <c r="BOV1615" s="35"/>
      <c r="BOW1615" s="34"/>
      <c r="BPD1615" s="35"/>
      <c r="BPE1615" s="34"/>
      <c r="BPL1615" s="35"/>
      <c r="BPM1615" s="34"/>
      <c r="BPT1615" s="35"/>
      <c r="BPU1615" s="34"/>
      <c r="BQB1615" s="35"/>
      <c r="BQC1615" s="34"/>
      <c r="BQJ1615" s="35"/>
      <c r="BQK1615" s="34"/>
      <c r="BQR1615" s="35"/>
      <c r="BQS1615" s="34"/>
      <c r="BQZ1615" s="35"/>
      <c r="BRA1615" s="34"/>
      <c r="BRH1615" s="35"/>
      <c r="BRI1615" s="34"/>
      <c r="BRP1615" s="35"/>
      <c r="BRQ1615" s="34"/>
      <c r="BRX1615" s="35"/>
      <c r="BRY1615" s="34"/>
      <c r="BSF1615" s="35"/>
      <c r="BSG1615" s="34"/>
      <c r="BSN1615" s="35"/>
      <c r="BSO1615" s="34"/>
      <c r="BSV1615" s="35"/>
      <c r="BSW1615" s="34"/>
      <c r="BTD1615" s="35"/>
      <c r="BTE1615" s="34"/>
      <c r="BTL1615" s="35"/>
      <c r="BTM1615" s="34"/>
      <c r="BTT1615" s="35"/>
      <c r="BTU1615" s="34"/>
      <c r="BUB1615" s="35"/>
      <c r="BUC1615" s="34"/>
      <c r="BUJ1615" s="35"/>
      <c r="BUK1615" s="34"/>
      <c r="BUR1615" s="35"/>
      <c r="BUS1615" s="34"/>
      <c r="BUZ1615" s="35"/>
      <c r="BVA1615" s="34"/>
      <c r="BVH1615" s="35"/>
      <c r="BVI1615" s="34"/>
      <c r="BVP1615" s="35"/>
      <c r="BVQ1615" s="34"/>
      <c r="BVX1615" s="35"/>
      <c r="BVY1615" s="34"/>
      <c r="BWF1615" s="35"/>
      <c r="BWG1615" s="34"/>
      <c r="BWN1615" s="35"/>
      <c r="BWO1615" s="34"/>
      <c r="BWV1615" s="35"/>
      <c r="BWW1615" s="34"/>
      <c r="BXD1615" s="35"/>
      <c r="BXE1615" s="34"/>
      <c r="BXL1615" s="35"/>
      <c r="BXM1615" s="34"/>
      <c r="BXT1615" s="35"/>
      <c r="BXU1615" s="34"/>
      <c r="BYB1615" s="35"/>
      <c r="BYC1615" s="34"/>
      <c r="BYJ1615" s="35"/>
      <c r="BYK1615" s="34"/>
      <c r="BYR1615" s="35"/>
      <c r="BYS1615" s="34"/>
      <c r="BYZ1615" s="35"/>
      <c r="BZA1615" s="34"/>
      <c r="BZH1615" s="35"/>
      <c r="BZI1615" s="34"/>
      <c r="BZP1615" s="35"/>
      <c r="BZQ1615" s="34"/>
      <c r="BZX1615" s="35"/>
      <c r="BZY1615" s="34"/>
      <c r="CAF1615" s="35"/>
      <c r="CAG1615" s="34"/>
      <c r="CAN1615" s="35"/>
      <c r="CAO1615" s="34"/>
      <c r="CAV1615" s="35"/>
      <c r="CAW1615" s="34"/>
      <c r="CBD1615" s="35"/>
      <c r="CBE1615" s="34"/>
      <c r="CBL1615" s="35"/>
      <c r="CBM1615" s="34"/>
      <c r="CBT1615" s="35"/>
      <c r="CBU1615" s="34"/>
      <c r="CCB1615" s="35"/>
      <c r="CCC1615" s="34"/>
      <c r="CCJ1615" s="35"/>
      <c r="CCK1615" s="34"/>
      <c r="CCR1615" s="35"/>
      <c r="CCS1615" s="34"/>
      <c r="CCZ1615" s="35"/>
      <c r="CDA1615" s="34"/>
      <c r="CDH1615" s="35"/>
      <c r="CDI1615" s="34"/>
      <c r="CDP1615" s="35"/>
      <c r="CDQ1615" s="34"/>
      <c r="CDX1615" s="35"/>
      <c r="CDY1615" s="34"/>
      <c r="CEF1615" s="35"/>
      <c r="CEG1615" s="34"/>
      <c r="CEN1615" s="35"/>
      <c r="CEO1615" s="34"/>
      <c r="CEV1615" s="35"/>
      <c r="CEW1615" s="34"/>
      <c r="CFD1615" s="35"/>
      <c r="CFE1615" s="34"/>
      <c r="CFL1615" s="35"/>
      <c r="CFM1615" s="34"/>
      <c r="CFT1615" s="35"/>
      <c r="CFU1615" s="34"/>
      <c r="CGB1615" s="35"/>
      <c r="CGC1615" s="34"/>
      <c r="CGJ1615" s="35"/>
      <c r="CGK1615" s="34"/>
      <c r="CGR1615" s="35"/>
      <c r="CGS1615" s="34"/>
      <c r="CGZ1615" s="35"/>
      <c r="CHA1615" s="34"/>
      <c r="CHH1615" s="35"/>
      <c r="CHI1615" s="34"/>
      <c r="CHP1615" s="35"/>
      <c r="CHQ1615" s="34"/>
      <c r="CHX1615" s="35"/>
      <c r="CHY1615" s="34"/>
      <c r="CIF1615" s="35"/>
      <c r="CIG1615" s="34"/>
      <c r="CIN1615" s="35"/>
      <c r="CIO1615" s="34"/>
      <c r="CIV1615" s="35"/>
      <c r="CIW1615" s="34"/>
      <c r="CJD1615" s="35"/>
      <c r="CJE1615" s="34"/>
      <c r="CJL1615" s="35"/>
      <c r="CJM1615" s="34"/>
      <c r="CJT1615" s="35"/>
      <c r="CJU1615" s="34"/>
      <c r="CKB1615" s="35"/>
      <c r="CKC1615" s="34"/>
      <c r="CKJ1615" s="35"/>
      <c r="CKK1615" s="34"/>
      <c r="CKR1615" s="35"/>
      <c r="CKS1615" s="34"/>
      <c r="CKZ1615" s="35"/>
      <c r="CLA1615" s="34"/>
      <c r="CLH1615" s="35"/>
      <c r="CLI1615" s="34"/>
      <c r="CLP1615" s="35"/>
      <c r="CLQ1615" s="34"/>
      <c r="CLX1615" s="35"/>
      <c r="CLY1615" s="34"/>
      <c r="CMF1615" s="35"/>
      <c r="CMG1615" s="34"/>
      <c r="CMN1615" s="35"/>
      <c r="CMO1615" s="34"/>
      <c r="CMV1615" s="35"/>
      <c r="CMW1615" s="34"/>
      <c r="CND1615" s="35"/>
      <c r="CNE1615" s="34"/>
      <c r="CNL1615" s="35"/>
      <c r="CNM1615" s="34"/>
      <c r="CNT1615" s="35"/>
      <c r="CNU1615" s="34"/>
      <c r="COB1615" s="35"/>
      <c r="COC1615" s="34"/>
      <c r="COJ1615" s="35"/>
      <c r="COK1615" s="34"/>
      <c r="COR1615" s="35"/>
      <c r="COS1615" s="34"/>
      <c r="COZ1615" s="35"/>
      <c r="CPA1615" s="34"/>
      <c r="CPH1615" s="35"/>
      <c r="CPI1615" s="34"/>
      <c r="CPP1615" s="35"/>
      <c r="CPQ1615" s="34"/>
      <c r="CPX1615" s="35"/>
      <c r="CPY1615" s="34"/>
      <c r="CQF1615" s="35"/>
      <c r="CQG1615" s="34"/>
      <c r="CQN1615" s="35"/>
      <c r="CQO1615" s="34"/>
      <c r="CQV1615" s="35"/>
      <c r="CQW1615" s="34"/>
      <c r="CRD1615" s="35"/>
      <c r="CRE1615" s="34"/>
      <c r="CRL1615" s="35"/>
      <c r="CRM1615" s="34"/>
      <c r="CRT1615" s="35"/>
      <c r="CRU1615" s="34"/>
      <c r="CSB1615" s="35"/>
      <c r="CSC1615" s="34"/>
      <c r="CSJ1615" s="35"/>
      <c r="CSK1615" s="34"/>
      <c r="CSR1615" s="35"/>
      <c r="CSS1615" s="34"/>
      <c r="CSZ1615" s="35"/>
      <c r="CTA1615" s="34"/>
      <c r="CTH1615" s="35"/>
      <c r="CTI1615" s="34"/>
      <c r="CTP1615" s="35"/>
      <c r="CTQ1615" s="34"/>
      <c r="CTX1615" s="35"/>
      <c r="CTY1615" s="34"/>
      <c r="CUF1615" s="35"/>
      <c r="CUG1615" s="34"/>
      <c r="CUN1615" s="35"/>
      <c r="CUO1615" s="34"/>
      <c r="CUV1615" s="35"/>
      <c r="CUW1615" s="34"/>
      <c r="CVD1615" s="35"/>
      <c r="CVE1615" s="34"/>
      <c r="CVL1615" s="35"/>
      <c r="CVM1615" s="34"/>
      <c r="CVT1615" s="35"/>
      <c r="CVU1615" s="34"/>
      <c r="CWB1615" s="35"/>
      <c r="CWC1615" s="34"/>
      <c r="CWJ1615" s="35"/>
      <c r="CWK1615" s="34"/>
      <c r="CWR1615" s="35"/>
      <c r="CWS1615" s="34"/>
      <c r="CWZ1615" s="35"/>
      <c r="CXA1615" s="34"/>
      <c r="CXH1615" s="35"/>
      <c r="CXI1615" s="34"/>
      <c r="CXP1615" s="35"/>
      <c r="CXQ1615" s="34"/>
      <c r="CXX1615" s="35"/>
      <c r="CXY1615" s="34"/>
      <c r="CYF1615" s="35"/>
      <c r="CYG1615" s="34"/>
      <c r="CYN1615" s="35"/>
      <c r="CYO1615" s="34"/>
      <c r="CYV1615" s="35"/>
      <c r="CYW1615" s="34"/>
      <c r="CZD1615" s="35"/>
      <c r="CZE1615" s="34"/>
      <c r="CZL1615" s="35"/>
      <c r="CZM1615" s="34"/>
      <c r="CZT1615" s="35"/>
      <c r="CZU1615" s="34"/>
      <c r="DAB1615" s="35"/>
      <c r="DAC1615" s="34"/>
      <c r="DAJ1615" s="35"/>
      <c r="DAK1615" s="34"/>
      <c r="DAR1615" s="35"/>
      <c r="DAS1615" s="34"/>
      <c r="DAZ1615" s="35"/>
      <c r="DBA1615" s="34"/>
      <c r="DBH1615" s="35"/>
      <c r="DBI1615" s="34"/>
      <c r="DBP1615" s="35"/>
      <c r="DBQ1615" s="34"/>
      <c r="DBX1615" s="35"/>
      <c r="DBY1615" s="34"/>
      <c r="DCF1615" s="35"/>
      <c r="DCG1615" s="34"/>
      <c r="DCN1615" s="35"/>
      <c r="DCO1615" s="34"/>
      <c r="DCV1615" s="35"/>
      <c r="DCW1615" s="34"/>
      <c r="DDD1615" s="35"/>
      <c r="DDE1615" s="34"/>
      <c r="DDL1615" s="35"/>
      <c r="DDM1615" s="34"/>
      <c r="DDT1615" s="35"/>
      <c r="DDU1615" s="34"/>
      <c r="DEB1615" s="35"/>
      <c r="DEC1615" s="34"/>
      <c r="DEJ1615" s="35"/>
      <c r="DEK1615" s="34"/>
      <c r="DER1615" s="35"/>
      <c r="DES1615" s="34"/>
      <c r="DEZ1615" s="35"/>
      <c r="DFA1615" s="34"/>
      <c r="DFH1615" s="35"/>
      <c r="DFI1615" s="34"/>
      <c r="DFP1615" s="35"/>
      <c r="DFQ1615" s="34"/>
      <c r="DFX1615" s="35"/>
      <c r="DFY1615" s="34"/>
      <c r="DGF1615" s="35"/>
      <c r="DGG1615" s="34"/>
      <c r="DGN1615" s="35"/>
      <c r="DGO1615" s="34"/>
      <c r="DGV1615" s="35"/>
      <c r="DGW1615" s="34"/>
      <c r="DHD1615" s="35"/>
      <c r="DHE1615" s="34"/>
      <c r="DHL1615" s="35"/>
      <c r="DHM1615" s="34"/>
      <c r="DHT1615" s="35"/>
      <c r="DHU1615" s="34"/>
      <c r="DIB1615" s="35"/>
      <c r="DIC1615" s="34"/>
      <c r="DIJ1615" s="35"/>
      <c r="DIK1615" s="34"/>
      <c r="DIR1615" s="35"/>
      <c r="DIS1615" s="34"/>
      <c r="DIZ1615" s="35"/>
      <c r="DJA1615" s="34"/>
      <c r="DJH1615" s="35"/>
      <c r="DJI1615" s="34"/>
      <c r="DJP1615" s="35"/>
      <c r="DJQ1615" s="34"/>
      <c r="DJX1615" s="35"/>
      <c r="DJY1615" s="34"/>
      <c r="DKF1615" s="35"/>
      <c r="DKG1615" s="34"/>
      <c r="DKN1615" s="35"/>
      <c r="DKO1615" s="34"/>
      <c r="DKV1615" s="35"/>
      <c r="DKW1615" s="34"/>
      <c r="DLD1615" s="35"/>
      <c r="DLE1615" s="34"/>
      <c r="DLL1615" s="35"/>
      <c r="DLM1615" s="34"/>
      <c r="DLT1615" s="35"/>
      <c r="DLU1615" s="34"/>
      <c r="DMB1615" s="35"/>
      <c r="DMC1615" s="34"/>
      <c r="DMJ1615" s="35"/>
      <c r="DMK1615" s="34"/>
      <c r="DMR1615" s="35"/>
      <c r="DMS1615" s="34"/>
      <c r="DMZ1615" s="35"/>
      <c r="DNA1615" s="34"/>
      <c r="DNH1615" s="35"/>
      <c r="DNI1615" s="34"/>
      <c r="DNP1615" s="35"/>
      <c r="DNQ1615" s="34"/>
      <c r="DNX1615" s="35"/>
      <c r="DNY1615" s="34"/>
      <c r="DOF1615" s="35"/>
      <c r="DOG1615" s="34"/>
      <c r="DON1615" s="35"/>
      <c r="DOO1615" s="34"/>
      <c r="DOV1615" s="35"/>
      <c r="DOW1615" s="34"/>
      <c r="DPD1615" s="35"/>
      <c r="DPE1615" s="34"/>
      <c r="DPL1615" s="35"/>
      <c r="DPM1615" s="34"/>
      <c r="DPT1615" s="35"/>
      <c r="DPU1615" s="34"/>
      <c r="DQB1615" s="35"/>
      <c r="DQC1615" s="34"/>
      <c r="DQJ1615" s="35"/>
      <c r="DQK1615" s="34"/>
      <c r="DQR1615" s="35"/>
      <c r="DQS1615" s="34"/>
      <c r="DQZ1615" s="35"/>
      <c r="DRA1615" s="34"/>
      <c r="DRH1615" s="35"/>
      <c r="DRI1615" s="34"/>
      <c r="DRP1615" s="35"/>
      <c r="DRQ1615" s="34"/>
      <c r="DRX1615" s="35"/>
      <c r="DRY1615" s="34"/>
      <c r="DSF1615" s="35"/>
      <c r="DSG1615" s="34"/>
      <c r="DSN1615" s="35"/>
      <c r="DSO1615" s="34"/>
      <c r="DSV1615" s="35"/>
      <c r="DSW1615" s="34"/>
      <c r="DTD1615" s="35"/>
      <c r="DTE1615" s="34"/>
      <c r="DTL1615" s="35"/>
      <c r="DTM1615" s="34"/>
      <c r="DTT1615" s="35"/>
      <c r="DTU1615" s="34"/>
      <c r="DUB1615" s="35"/>
      <c r="DUC1615" s="34"/>
      <c r="DUJ1615" s="35"/>
      <c r="DUK1615" s="34"/>
      <c r="DUR1615" s="35"/>
      <c r="DUS1615" s="34"/>
      <c r="DUZ1615" s="35"/>
      <c r="DVA1615" s="34"/>
      <c r="DVH1615" s="35"/>
      <c r="DVI1615" s="34"/>
      <c r="DVP1615" s="35"/>
      <c r="DVQ1615" s="34"/>
      <c r="DVX1615" s="35"/>
      <c r="DVY1615" s="34"/>
      <c r="DWF1615" s="35"/>
      <c r="DWG1615" s="34"/>
      <c r="DWN1615" s="35"/>
      <c r="DWO1615" s="34"/>
      <c r="DWV1615" s="35"/>
      <c r="DWW1615" s="34"/>
      <c r="DXD1615" s="35"/>
      <c r="DXE1615" s="34"/>
      <c r="DXL1615" s="35"/>
      <c r="DXM1615" s="34"/>
      <c r="DXT1615" s="35"/>
      <c r="DXU1615" s="34"/>
      <c r="DYB1615" s="35"/>
      <c r="DYC1615" s="34"/>
      <c r="DYJ1615" s="35"/>
      <c r="DYK1615" s="34"/>
      <c r="DYR1615" s="35"/>
      <c r="DYS1615" s="34"/>
      <c r="DYZ1615" s="35"/>
      <c r="DZA1615" s="34"/>
      <c r="DZH1615" s="35"/>
      <c r="DZI1615" s="34"/>
      <c r="DZP1615" s="35"/>
      <c r="DZQ1615" s="34"/>
      <c r="DZX1615" s="35"/>
      <c r="DZY1615" s="34"/>
      <c r="EAF1615" s="35"/>
      <c r="EAG1615" s="34"/>
      <c r="EAN1615" s="35"/>
      <c r="EAO1615" s="34"/>
      <c r="EAV1615" s="35"/>
      <c r="EAW1615" s="34"/>
      <c r="EBD1615" s="35"/>
      <c r="EBE1615" s="34"/>
      <c r="EBL1615" s="35"/>
      <c r="EBM1615" s="34"/>
      <c r="EBT1615" s="35"/>
      <c r="EBU1615" s="34"/>
      <c r="ECB1615" s="35"/>
      <c r="ECC1615" s="34"/>
      <c r="ECJ1615" s="35"/>
      <c r="ECK1615" s="34"/>
      <c r="ECR1615" s="35"/>
      <c r="ECS1615" s="34"/>
      <c r="ECZ1615" s="35"/>
      <c r="EDA1615" s="34"/>
      <c r="EDH1615" s="35"/>
      <c r="EDI1615" s="34"/>
      <c r="EDP1615" s="35"/>
      <c r="EDQ1615" s="34"/>
      <c r="EDX1615" s="35"/>
      <c r="EDY1615" s="34"/>
      <c r="EEF1615" s="35"/>
      <c r="EEG1615" s="34"/>
      <c r="EEN1615" s="35"/>
      <c r="EEO1615" s="34"/>
      <c r="EEV1615" s="35"/>
      <c r="EEW1615" s="34"/>
      <c r="EFD1615" s="35"/>
      <c r="EFE1615" s="34"/>
      <c r="EFL1615" s="35"/>
      <c r="EFM1615" s="34"/>
      <c r="EFT1615" s="35"/>
      <c r="EFU1615" s="34"/>
      <c r="EGB1615" s="35"/>
      <c r="EGC1615" s="34"/>
      <c r="EGJ1615" s="35"/>
      <c r="EGK1615" s="34"/>
      <c r="EGR1615" s="35"/>
      <c r="EGS1615" s="34"/>
      <c r="EGZ1615" s="35"/>
      <c r="EHA1615" s="34"/>
      <c r="EHH1615" s="35"/>
      <c r="EHI1615" s="34"/>
      <c r="EHP1615" s="35"/>
      <c r="EHQ1615" s="34"/>
      <c r="EHX1615" s="35"/>
      <c r="EHY1615" s="34"/>
      <c r="EIF1615" s="35"/>
      <c r="EIG1615" s="34"/>
      <c r="EIN1615" s="35"/>
      <c r="EIO1615" s="34"/>
      <c r="EIV1615" s="35"/>
      <c r="EIW1615" s="34"/>
      <c r="EJD1615" s="35"/>
      <c r="EJE1615" s="34"/>
      <c r="EJL1615" s="35"/>
      <c r="EJM1615" s="34"/>
      <c r="EJT1615" s="35"/>
      <c r="EJU1615" s="34"/>
      <c r="EKB1615" s="35"/>
      <c r="EKC1615" s="34"/>
      <c r="EKJ1615" s="35"/>
      <c r="EKK1615" s="34"/>
      <c r="EKR1615" s="35"/>
      <c r="EKS1615" s="34"/>
      <c r="EKZ1615" s="35"/>
      <c r="ELA1615" s="34"/>
      <c r="ELH1615" s="35"/>
      <c r="ELI1615" s="34"/>
      <c r="ELP1615" s="35"/>
      <c r="ELQ1615" s="34"/>
      <c r="ELX1615" s="35"/>
      <c r="ELY1615" s="34"/>
      <c r="EMF1615" s="35"/>
      <c r="EMG1615" s="34"/>
      <c r="EMN1615" s="35"/>
      <c r="EMO1615" s="34"/>
      <c r="EMV1615" s="35"/>
      <c r="EMW1615" s="34"/>
      <c r="END1615" s="35"/>
      <c r="ENE1615" s="34"/>
      <c r="ENL1615" s="35"/>
      <c r="ENM1615" s="34"/>
      <c r="ENT1615" s="35"/>
      <c r="ENU1615" s="34"/>
      <c r="EOB1615" s="35"/>
      <c r="EOC1615" s="34"/>
      <c r="EOJ1615" s="35"/>
      <c r="EOK1615" s="34"/>
      <c r="EOR1615" s="35"/>
      <c r="EOS1615" s="34"/>
      <c r="EOZ1615" s="35"/>
      <c r="EPA1615" s="34"/>
      <c r="EPH1615" s="35"/>
      <c r="EPI1615" s="34"/>
      <c r="EPP1615" s="35"/>
      <c r="EPQ1615" s="34"/>
      <c r="EPX1615" s="35"/>
      <c r="EPY1615" s="34"/>
      <c r="EQF1615" s="35"/>
      <c r="EQG1615" s="34"/>
      <c r="EQN1615" s="35"/>
      <c r="EQO1615" s="34"/>
      <c r="EQV1615" s="35"/>
      <c r="EQW1615" s="34"/>
      <c r="ERD1615" s="35"/>
      <c r="ERE1615" s="34"/>
      <c r="ERL1615" s="35"/>
      <c r="ERM1615" s="34"/>
      <c r="ERT1615" s="35"/>
      <c r="ERU1615" s="34"/>
      <c r="ESB1615" s="35"/>
      <c r="ESC1615" s="34"/>
      <c r="ESJ1615" s="35"/>
      <c r="ESK1615" s="34"/>
      <c r="ESR1615" s="35"/>
      <c r="ESS1615" s="34"/>
      <c r="ESZ1615" s="35"/>
      <c r="ETA1615" s="34"/>
      <c r="ETH1615" s="35"/>
      <c r="ETI1615" s="34"/>
      <c r="ETP1615" s="35"/>
      <c r="ETQ1615" s="34"/>
      <c r="ETX1615" s="35"/>
      <c r="ETY1615" s="34"/>
      <c r="EUF1615" s="35"/>
      <c r="EUG1615" s="34"/>
      <c r="EUN1615" s="35"/>
      <c r="EUO1615" s="34"/>
      <c r="EUV1615" s="35"/>
      <c r="EUW1615" s="34"/>
      <c r="EVD1615" s="35"/>
      <c r="EVE1615" s="34"/>
      <c r="EVL1615" s="35"/>
      <c r="EVM1615" s="34"/>
      <c r="EVT1615" s="35"/>
      <c r="EVU1615" s="34"/>
      <c r="EWB1615" s="35"/>
      <c r="EWC1615" s="34"/>
      <c r="EWJ1615" s="35"/>
      <c r="EWK1615" s="34"/>
      <c r="EWR1615" s="35"/>
      <c r="EWS1615" s="34"/>
      <c r="EWZ1615" s="35"/>
      <c r="EXA1615" s="34"/>
      <c r="EXH1615" s="35"/>
      <c r="EXI1615" s="34"/>
      <c r="EXP1615" s="35"/>
      <c r="EXQ1615" s="34"/>
      <c r="EXX1615" s="35"/>
      <c r="EXY1615" s="34"/>
      <c r="EYF1615" s="35"/>
      <c r="EYG1615" s="34"/>
      <c r="EYN1615" s="35"/>
      <c r="EYO1615" s="34"/>
      <c r="EYV1615" s="35"/>
      <c r="EYW1615" s="34"/>
      <c r="EZD1615" s="35"/>
      <c r="EZE1615" s="34"/>
      <c r="EZL1615" s="35"/>
      <c r="EZM1615" s="34"/>
      <c r="EZT1615" s="35"/>
      <c r="EZU1615" s="34"/>
      <c r="FAB1615" s="35"/>
      <c r="FAC1615" s="34"/>
      <c r="FAJ1615" s="35"/>
      <c r="FAK1615" s="34"/>
      <c r="FAR1615" s="35"/>
      <c r="FAS1615" s="34"/>
      <c r="FAZ1615" s="35"/>
      <c r="FBA1615" s="34"/>
      <c r="FBH1615" s="35"/>
      <c r="FBI1615" s="34"/>
      <c r="FBP1615" s="35"/>
      <c r="FBQ1615" s="34"/>
      <c r="FBX1615" s="35"/>
      <c r="FBY1615" s="34"/>
      <c r="FCF1615" s="35"/>
      <c r="FCG1615" s="34"/>
      <c r="FCN1615" s="35"/>
      <c r="FCO1615" s="34"/>
      <c r="FCV1615" s="35"/>
      <c r="FCW1615" s="34"/>
      <c r="FDD1615" s="35"/>
      <c r="FDE1615" s="34"/>
      <c r="FDL1615" s="35"/>
      <c r="FDM1615" s="34"/>
      <c r="FDT1615" s="35"/>
      <c r="FDU1615" s="34"/>
      <c r="FEB1615" s="35"/>
      <c r="FEC1615" s="34"/>
      <c r="FEJ1615" s="35"/>
      <c r="FEK1615" s="34"/>
      <c r="FER1615" s="35"/>
      <c r="FES1615" s="34"/>
      <c r="FEZ1615" s="35"/>
      <c r="FFA1615" s="34"/>
      <c r="FFH1615" s="35"/>
      <c r="FFI1615" s="34"/>
      <c r="FFP1615" s="35"/>
      <c r="FFQ1615" s="34"/>
      <c r="FFX1615" s="35"/>
      <c r="FFY1615" s="34"/>
      <c r="FGF1615" s="35"/>
      <c r="FGG1615" s="34"/>
      <c r="FGN1615" s="35"/>
      <c r="FGO1615" s="34"/>
      <c r="FGV1615" s="35"/>
      <c r="FGW1615" s="34"/>
      <c r="FHD1615" s="35"/>
      <c r="FHE1615" s="34"/>
      <c r="FHL1615" s="35"/>
      <c r="FHM1615" s="34"/>
      <c r="FHT1615" s="35"/>
      <c r="FHU1615" s="34"/>
      <c r="FIB1615" s="35"/>
      <c r="FIC1615" s="34"/>
      <c r="FIJ1615" s="35"/>
      <c r="FIK1615" s="34"/>
      <c r="FIR1615" s="35"/>
      <c r="FIS1615" s="34"/>
      <c r="FIZ1615" s="35"/>
      <c r="FJA1615" s="34"/>
      <c r="FJH1615" s="35"/>
      <c r="FJI1615" s="34"/>
      <c r="FJP1615" s="35"/>
      <c r="FJQ1615" s="34"/>
      <c r="FJX1615" s="35"/>
      <c r="FJY1615" s="34"/>
      <c r="FKF1615" s="35"/>
      <c r="FKG1615" s="34"/>
      <c r="FKN1615" s="35"/>
      <c r="FKO1615" s="34"/>
      <c r="FKV1615" s="35"/>
      <c r="FKW1615" s="34"/>
      <c r="FLD1615" s="35"/>
      <c r="FLE1615" s="34"/>
      <c r="FLL1615" s="35"/>
      <c r="FLM1615" s="34"/>
      <c r="FLT1615" s="35"/>
      <c r="FLU1615" s="34"/>
      <c r="FMB1615" s="35"/>
      <c r="FMC1615" s="34"/>
      <c r="FMJ1615" s="35"/>
      <c r="FMK1615" s="34"/>
      <c r="FMR1615" s="35"/>
      <c r="FMS1615" s="34"/>
      <c r="FMZ1615" s="35"/>
      <c r="FNA1615" s="34"/>
      <c r="FNH1615" s="35"/>
      <c r="FNI1615" s="34"/>
      <c r="FNP1615" s="35"/>
      <c r="FNQ1615" s="34"/>
      <c r="FNX1615" s="35"/>
      <c r="FNY1615" s="34"/>
      <c r="FOF1615" s="35"/>
      <c r="FOG1615" s="34"/>
      <c r="FON1615" s="35"/>
      <c r="FOO1615" s="34"/>
      <c r="FOV1615" s="35"/>
      <c r="FOW1615" s="34"/>
      <c r="FPD1615" s="35"/>
      <c r="FPE1615" s="34"/>
      <c r="FPL1615" s="35"/>
      <c r="FPM1615" s="34"/>
      <c r="FPT1615" s="35"/>
      <c r="FPU1615" s="34"/>
      <c r="FQB1615" s="35"/>
      <c r="FQC1615" s="34"/>
      <c r="FQJ1615" s="35"/>
      <c r="FQK1615" s="34"/>
      <c r="FQR1615" s="35"/>
      <c r="FQS1615" s="34"/>
      <c r="FQZ1615" s="35"/>
      <c r="FRA1615" s="34"/>
      <c r="FRH1615" s="35"/>
      <c r="FRI1615" s="34"/>
      <c r="FRP1615" s="35"/>
      <c r="FRQ1615" s="34"/>
      <c r="FRX1615" s="35"/>
      <c r="FRY1615" s="34"/>
      <c r="FSF1615" s="35"/>
      <c r="FSG1615" s="34"/>
      <c r="FSN1615" s="35"/>
      <c r="FSO1615" s="34"/>
      <c r="FSV1615" s="35"/>
      <c r="FSW1615" s="34"/>
      <c r="FTD1615" s="35"/>
      <c r="FTE1615" s="34"/>
      <c r="FTL1615" s="35"/>
      <c r="FTM1615" s="34"/>
      <c r="FTT1615" s="35"/>
      <c r="FTU1615" s="34"/>
      <c r="FUB1615" s="35"/>
      <c r="FUC1615" s="34"/>
      <c r="FUJ1615" s="35"/>
      <c r="FUK1615" s="34"/>
      <c r="FUR1615" s="35"/>
      <c r="FUS1615" s="34"/>
      <c r="FUZ1615" s="35"/>
      <c r="FVA1615" s="34"/>
      <c r="FVH1615" s="35"/>
      <c r="FVI1615" s="34"/>
      <c r="FVP1615" s="35"/>
      <c r="FVQ1615" s="34"/>
      <c r="FVX1615" s="35"/>
      <c r="FVY1615" s="34"/>
      <c r="FWF1615" s="35"/>
      <c r="FWG1615" s="34"/>
      <c r="FWN1615" s="35"/>
      <c r="FWO1615" s="34"/>
      <c r="FWV1615" s="35"/>
      <c r="FWW1615" s="34"/>
      <c r="FXD1615" s="35"/>
      <c r="FXE1615" s="34"/>
      <c r="FXL1615" s="35"/>
      <c r="FXM1615" s="34"/>
      <c r="FXT1615" s="35"/>
      <c r="FXU1615" s="34"/>
      <c r="FYB1615" s="35"/>
      <c r="FYC1615" s="34"/>
      <c r="FYJ1615" s="35"/>
      <c r="FYK1615" s="34"/>
      <c r="FYR1615" s="35"/>
      <c r="FYS1615" s="34"/>
      <c r="FYZ1615" s="35"/>
      <c r="FZA1615" s="34"/>
      <c r="FZH1615" s="35"/>
      <c r="FZI1615" s="34"/>
      <c r="FZP1615" s="35"/>
      <c r="FZQ1615" s="34"/>
      <c r="FZX1615" s="35"/>
      <c r="FZY1615" s="34"/>
      <c r="GAF1615" s="35"/>
      <c r="GAG1615" s="34"/>
      <c r="GAN1615" s="35"/>
      <c r="GAO1615" s="34"/>
      <c r="GAV1615" s="35"/>
      <c r="GAW1615" s="34"/>
      <c r="GBD1615" s="35"/>
      <c r="GBE1615" s="34"/>
      <c r="GBL1615" s="35"/>
      <c r="GBM1615" s="34"/>
      <c r="GBT1615" s="35"/>
      <c r="GBU1615" s="34"/>
      <c r="GCB1615" s="35"/>
      <c r="GCC1615" s="34"/>
      <c r="GCJ1615" s="35"/>
      <c r="GCK1615" s="34"/>
      <c r="GCR1615" s="35"/>
      <c r="GCS1615" s="34"/>
      <c r="GCZ1615" s="35"/>
      <c r="GDA1615" s="34"/>
      <c r="GDH1615" s="35"/>
      <c r="GDI1615" s="34"/>
      <c r="GDP1615" s="35"/>
      <c r="GDQ1615" s="34"/>
      <c r="GDX1615" s="35"/>
      <c r="GDY1615" s="34"/>
      <c r="GEF1615" s="35"/>
      <c r="GEG1615" s="34"/>
      <c r="GEN1615" s="35"/>
      <c r="GEO1615" s="34"/>
      <c r="GEV1615" s="35"/>
      <c r="GEW1615" s="34"/>
      <c r="GFD1615" s="35"/>
      <c r="GFE1615" s="34"/>
      <c r="GFL1615" s="35"/>
      <c r="GFM1615" s="34"/>
      <c r="GFT1615" s="35"/>
      <c r="GFU1615" s="34"/>
      <c r="GGB1615" s="35"/>
      <c r="GGC1615" s="34"/>
      <c r="GGJ1615" s="35"/>
      <c r="GGK1615" s="34"/>
      <c r="GGR1615" s="35"/>
      <c r="GGS1615" s="34"/>
      <c r="GGZ1615" s="35"/>
      <c r="GHA1615" s="34"/>
      <c r="GHH1615" s="35"/>
      <c r="GHI1615" s="34"/>
      <c r="GHP1615" s="35"/>
      <c r="GHQ1615" s="34"/>
      <c r="GHX1615" s="35"/>
      <c r="GHY1615" s="34"/>
      <c r="GIF1615" s="35"/>
      <c r="GIG1615" s="34"/>
      <c r="GIN1615" s="35"/>
      <c r="GIO1615" s="34"/>
      <c r="GIV1615" s="35"/>
      <c r="GIW1615" s="34"/>
      <c r="GJD1615" s="35"/>
      <c r="GJE1615" s="34"/>
      <c r="GJL1615" s="35"/>
      <c r="GJM1615" s="34"/>
      <c r="GJT1615" s="35"/>
      <c r="GJU1615" s="34"/>
      <c r="GKB1615" s="35"/>
      <c r="GKC1615" s="34"/>
      <c r="GKJ1615" s="35"/>
      <c r="GKK1615" s="34"/>
      <c r="GKR1615" s="35"/>
      <c r="GKS1615" s="34"/>
      <c r="GKZ1615" s="35"/>
      <c r="GLA1615" s="34"/>
      <c r="GLH1615" s="35"/>
      <c r="GLI1615" s="34"/>
      <c r="GLP1615" s="35"/>
      <c r="GLQ1615" s="34"/>
      <c r="GLX1615" s="35"/>
      <c r="GLY1615" s="34"/>
      <c r="GMF1615" s="35"/>
      <c r="GMG1615" s="34"/>
      <c r="GMN1615" s="35"/>
      <c r="GMO1615" s="34"/>
      <c r="GMV1615" s="35"/>
      <c r="GMW1615" s="34"/>
      <c r="GND1615" s="35"/>
      <c r="GNE1615" s="34"/>
      <c r="GNL1615" s="35"/>
      <c r="GNM1615" s="34"/>
      <c r="GNT1615" s="35"/>
      <c r="GNU1615" s="34"/>
      <c r="GOB1615" s="35"/>
      <c r="GOC1615" s="34"/>
      <c r="GOJ1615" s="35"/>
      <c r="GOK1615" s="34"/>
      <c r="GOR1615" s="35"/>
      <c r="GOS1615" s="34"/>
      <c r="GOZ1615" s="35"/>
      <c r="GPA1615" s="34"/>
      <c r="GPH1615" s="35"/>
      <c r="GPI1615" s="34"/>
      <c r="GPP1615" s="35"/>
      <c r="GPQ1615" s="34"/>
      <c r="GPX1615" s="35"/>
      <c r="GPY1615" s="34"/>
      <c r="GQF1615" s="35"/>
      <c r="GQG1615" s="34"/>
      <c r="GQN1615" s="35"/>
      <c r="GQO1615" s="34"/>
      <c r="GQV1615" s="35"/>
      <c r="GQW1615" s="34"/>
      <c r="GRD1615" s="35"/>
      <c r="GRE1615" s="34"/>
      <c r="GRL1615" s="35"/>
      <c r="GRM1615" s="34"/>
      <c r="GRT1615" s="35"/>
      <c r="GRU1615" s="34"/>
      <c r="GSB1615" s="35"/>
      <c r="GSC1615" s="34"/>
      <c r="GSJ1615" s="35"/>
      <c r="GSK1615" s="34"/>
      <c r="GSR1615" s="35"/>
      <c r="GSS1615" s="34"/>
      <c r="GSZ1615" s="35"/>
      <c r="GTA1615" s="34"/>
      <c r="GTH1615" s="35"/>
      <c r="GTI1615" s="34"/>
      <c r="GTP1615" s="35"/>
      <c r="GTQ1615" s="34"/>
      <c r="GTX1615" s="35"/>
      <c r="GTY1615" s="34"/>
      <c r="GUF1615" s="35"/>
      <c r="GUG1615" s="34"/>
      <c r="GUN1615" s="35"/>
      <c r="GUO1615" s="34"/>
      <c r="GUV1615" s="35"/>
      <c r="GUW1615" s="34"/>
      <c r="GVD1615" s="35"/>
      <c r="GVE1615" s="34"/>
      <c r="GVL1615" s="35"/>
      <c r="GVM1615" s="34"/>
      <c r="GVT1615" s="35"/>
      <c r="GVU1615" s="34"/>
      <c r="GWB1615" s="35"/>
      <c r="GWC1615" s="34"/>
      <c r="GWJ1615" s="35"/>
      <c r="GWK1615" s="34"/>
      <c r="GWR1615" s="35"/>
      <c r="GWS1615" s="34"/>
      <c r="GWZ1615" s="35"/>
      <c r="GXA1615" s="34"/>
      <c r="GXH1615" s="35"/>
      <c r="GXI1615" s="34"/>
      <c r="GXP1615" s="35"/>
      <c r="GXQ1615" s="34"/>
      <c r="GXX1615" s="35"/>
      <c r="GXY1615" s="34"/>
      <c r="GYF1615" s="35"/>
      <c r="GYG1615" s="34"/>
      <c r="GYN1615" s="35"/>
      <c r="GYO1615" s="34"/>
      <c r="GYV1615" s="35"/>
      <c r="GYW1615" s="34"/>
      <c r="GZD1615" s="35"/>
      <c r="GZE1615" s="34"/>
      <c r="GZL1615" s="35"/>
      <c r="GZM1615" s="34"/>
      <c r="GZT1615" s="35"/>
      <c r="GZU1615" s="34"/>
      <c r="HAB1615" s="35"/>
      <c r="HAC1615" s="34"/>
      <c r="HAJ1615" s="35"/>
      <c r="HAK1615" s="34"/>
      <c r="HAR1615" s="35"/>
      <c r="HAS1615" s="34"/>
      <c r="HAZ1615" s="35"/>
      <c r="HBA1615" s="34"/>
      <c r="HBH1615" s="35"/>
      <c r="HBI1615" s="34"/>
      <c r="HBP1615" s="35"/>
      <c r="HBQ1615" s="34"/>
      <c r="HBX1615" s="35"/>
      <c r="HBY1615" s="34"/>
      <c r="HCF1615" s="35"/>
      <c r="HCG1615" s="34"/>
      <c r="HCN1615" s="35"/>
      <c r="HCO1615" s="34"/>
      <c r="HCV1615" s="35"/>
      <c r="HCW1615" s="34"/>
      <c r="HDD1615" s="35"/>
      <c r="HDE1615" s="34"/>
      <c r="HDL1615" s="35"/>
      <c r="HDM1615" s="34"/>
      <c r="HDT1615" s="35"/>
      <c r="HDU1615" s="34"/>
      <c r="HEB1615" s="35"/>
      <c r="HEC1615" s="34"/>
      <c r="HEJ1615" s="35"/>
      <c r="HEK1615" s="34"/>
      <c r="HER1615" s="35"/>
      <c r="HES1615" s="34"/>
      <c r="HEZ1615" s="35"/>
      <c r="HFA1615" s="34"/>
      <c r="HFH1615" s="35"/>
      <c r="HFI1615" s="34"/>
      <c r="HFP1615" s="35"/>
      <c r="HFQ1615" s="34"/>
      <c r="HFX1615" s="35"/>
      <c r="HFY1615" s="34"/>
      <c r="HGF1615" s="35"/>
      <c r="HGG1615" s="34"/>
      <c r="HGN1615" s="35"/>
      <c r="HGO1615" s="34"/>
      <c r="HGV1615" s="35"/>
      <c r="HGW1615" s="34"/>
      <c r="HHD1615" s="35"/>
      <c r="HHE1615" s="34"/>
      <c r="HHL1615" s="35"/>
      <c r="HHM1615" s="34"/>
      <c r="HHT1615" s="35"/>
      <c r="HHU1615" s="34"/>
      <c r="HIB1615" s="35"/>
      <c r="HIC1615" s="34"/>
      <c r="HIJ1615" s="35"/>
      <c r="HIK1615" s="34"/>
      <c r="HIR1615" s="35"/>
      <c r="HIS1615" s="34"/>
      <c r="HIZ1615" s="35"/>
      <c r="HJA1615" s="34"/>
      <c r="HJH1615" s="35"/>
      <c r="HJI1615" s="34"/>
      <c r="HJP1615" s="35"/>
      <c r="HJQ1615" s="34"/>
      <c r="HJX1615" s="35"/>
      <c r="HJY1615" s="34"/>
      <c r="HKF1615" s="35"/>
      <c r="HKG1615" s="34"/>
      <c r="HKN1615" s="35"/>
      <c r="HKO1615" s="34"/>
      <c r="HKV1615" s="35"/>
      <c r="HKW1615" s="34"/>
      <c r="HLD1615" s="35"/>
      <c r="HLE1615" s="34"/>
      <c r="HLL1615" s="35"/>
      <c r="HLM1615" s="34"/>
      <c r="HLT1615" s="35"/>
      <c r="HLU1615" s="34"/>
      <c r="HMB1615" s="35"/>
      <c r="HMC1615" s="34"/>
      <c r="HMJ1615" s="35"/>
      <c r="HMK1615" s="34"/>
      <c r="HMR1615" s="35"/>
      <c r="HMS1615" s="34"/>
      <c r="HMZ1615" s="35"/>
      <c r="HNA1615" s="34"/>
      <c r="HNH1615" s="35"/>
      <c r="HNI1615" s="34"/>
      <c r="HNP1615" s="35"/>
      <c r="HNQ1615" s="34"/>
      <c r="HNX1615" s="35"/>
      <c r="HNY1615" s="34"/>
      <c r="HOF1615" s="35"/>
      <c r="HOG1615" s="34"/>
      <c r="HON1615" s="35"/>
      <c r="HOO1615" s="34"/>
      <c r="HOV1615" s="35"/>
      <c r="HOW1615" s="34"/>
      <c r="HPD1615" s="35"/>
      <c r="HPE1615" s="34"/>
      <c r="HPL1615" s="35"/>
      <c r="HPM1615" s="34"/>
      <c r="HPT1615" s="35"/>
      <c r="HPU1615" s="34"/>
      <c r="HQB1615" s="35"/>
      <c r="HQC1615" s="34"/>
      <c r="HQJ1615" s="35"/>
      <c r="HQK1615" s="34"/>
      <c r="HQR1615" s="35"/>
      <c r="HQS1615" s="34"/>
      <c r="HQZ1615" s="35"/>
      <c r="HRA1615" s="34"/>
      <c r="HRH1615" s="35"/>
      <c r="HRI1615" s="34"/>
      <c r="HRP1615" s="35"/>
      <c r="HRQ1615" s="34"/>
      <c r="HRX1615" s="35"/>
      <c r="HRY1615" s="34"/>
      <c r="HSF1615" s="35"/>
      <c r="HSG1615" s="34"/>
      <c r="HSN1615" s="35"/>
      <c r="HSO1615" s="34"/>
      <c r="HSV1615" s="35"/>
      <c r="HSW1615" s="34"/>
      <c r="HTD1615" s="35"/>
      <c r="HTE1615" s="34"/>
      <c r="HTL1615" s="35"/>
      <c r="HTM1615" s="34"/>
      <c r="HTT1615" s="35"/>
      <c r="HTU1615" s="34"/>
      <c r="HUB1615" s="35"/>
      <c r="HUC1615" s="34"/>
      <c r="HUJ1615" s="35"/>
      <c r="HUK1615" s="34"/>
      <c r="HUR1615" s="35"/>
      <c r="HUS1615" s="34"/>
      <c r="HUZ1615" s="35"/>
      <c r="HVA1615" s="34"/>
      <c r="HVH1615" s="35"/>
      <c r="HVI1615" s="34"/>
      <c r="HVP1615" s="35"/>
      <c r="HVQ1615" s="34"/>
      <c r="HVX1615" s="35"/>
      <c r="HVY1615" s="34"/>
      <c r="HWF1615" s="35"/>
      <c r="HWG1615" s="34"/>
      <c r="HWN1615" s="35"/>
      <c r="HWO1615" s="34"/>
      <c r="HWV1615" s="35"/>
      <c r="HWW1615" s="34"/>
      <c r="HXD1615" s="35"/>
      <c r="HXE1615" s="34"/>
      <c r="HXL1615" s="35"/>
      <c r="HXM1615" s="34"/>
      <c r="HXT1615" s="35"/>
      <c r="HXU1615" s="34"/>
      <c r="HYB1615" s="35"/>
      <c r="HYC1615" s="34"/>
      <c r="HYJ1615" s="35"/>
      <c r="HYK1615" s="34"/>
      <c r="HYR1615" s="35"/>
      <c r="HYS1615" s="34"/>
      <c r="HYZ1615" s="35"/>
      <c r="HZA1615" s="34"/>
      <c r="HZH1615" s="35"/>
      <c r="HZI1615" s="34"/>
      <c r="HZP1615" s="35"/>
      <c r="HZQ1615" s="34"/>
      <c r="HZX1615" s="35"/>
      <c r="HZY1615" s="34"/>
      <c r="IAF1615" s="35"/>
      <c r="IAG1615" s="34"/>
      <c r="IAN1615" s="35"/>
      <c r="IAO1615" s="34"/>
      <c r="IAV1615" s="35"/>
      <c r="IAW1615" s="34"/>
      <c r="IBD1615" s="35"/>
      <c r="IBE1615" s="34"/>
      <c r="IBL1615" s="35"/>
      <c r="IBM1615" s="34"/>
      <c r="IBT1615" s="35"/>
      <c r="IBU1615" s="34"/>
      <c r="ICB1615" s="35"/>
      <c r="ICC1615" s="34"/>
      <c r="ICJ1615" s="35"/>
      <c r="ICK1615" s="34"/>
      <c r="ICR1615" s="35"/>
      <c r="ICS1615" s="34"/>
      <c r="ICZ1615" s="35"/>
      <c r="IDA1615" s="34"/>
      <c r="IDH1615" s="35"/>
      <c r="IDI1615" s="34"/>
      <c r="IDP1615" s="35"/>
      <c r="IDQ1615" s="34"/>
      <c r="IDX1615" s="35"/>
      <c r="IDY1615" s="34"/>
      <c r="IEF1615" s="35"/>
      <c r="IEG1615" s="34"/>
      <c r="IEN1615" s="35"/>
      <c r="IEO1615" s="34"/>
      <c r="IEV1615" s="35"/>
      <c r="IEW1615" s="34"/>
      <c r="IFD1615" s="35"/>
      <c r="IFE1615" s="34"/>
      <c r="IFL1615" s="35"/>
      <c r="IFM1615" s="34"/>
      <c r="IFT1615" s="35"/>
      <c r="IFU1615" s="34"/>
      <c r="IGB1615" s="35"/>
      <c r="IGC1615" s="34"/>
      <c r="IGJ1615" s="35"/>
      <c r="IGK1615" s="34"/>
      <c r="IGR1615" s="35"/>
      <c r="IGS1615" s="34"/>
      <c r="IGZ1615" s="35"/>
      <c r="IHA1615" s="34"/>
      <c r="IHH1615" s="35"/>
      <c r="IHI1615" s="34"/>
      <c r="IHP1615" s="35"/>
      <c r="IHQ1615" s="34"/>
      <c r="IHX1615" s="35"/>
      <c r="IHY1615" s="34"/>
      <c r="IIF1615" s="35"/>
      <c r="IIG1615" s="34"/>
      <c r="IIN1615" s="35"/>
      <c r="IIO1615" s="34"/>
      <c r="IIV1615" s="35"/>
      <c r="IIW1615" s="34"/>
      <c r="IJD1615" s="35"/>
      <c r="IJE1615" s="34"/>
      <c r="IJL1615" s="35"/>
      <c r="IJM1615" s="34"/>
      <c r="IJT1615" s="35"/>
      <c r="IJU1615" s="34"/>
      <c r="IKB1615" s="35"/>
      <c r="IKC1615" s="34"/>
      <c r="IKJ1615" s="35"/>
      <c r="IKK1615" s="34"/>
      <c r="IKR1615" s="35"/>
      <c r="IKS1615" s="34"/>
      <c r="IKZ1615" s="35"/>
      <c r="ILA1615" s="34"/>
      <c r="ILH1615" s="35"/>
      <c r="ILI1615" s="34"/>
      <c r="ILP1615" s="35"/>
      <c r="ILQ1615" s="34"/>
      <c r="ILX1615" s="35"/>
      <c r="ILY1615" s="34"/>
      <c r="IMF1615" s="35"/>
      <c r="IMG1615" s="34"/>
      <c r="IMN1615" s="35"/>
      <c r="IMO1615" s="34"/>
      <c r="IMV1615" s="35"/>
      <c r="IMW1615" s="34"/>
      <c r="IND1615" s="35"/>
      <c r="INE1615" s="34"/>
      <c r="INL1615" s="35"/>
      <c r="INM1615" s="34"/>
      <c r="INT1615" s="35"/>
      <c r="INU1615" s="34"/>
      <c r="IOB1615" s="35"/>
      <c r="IOC1615" s="34"/>
      <c r="IOJ1615" s="35"/>
      <c r="IOK1615" s="34"/>
      <c r="IOR1615" s="35"/>
      <c r="IOS1615" s="34"/>
      <c r="IOZ1615" s="35"/>
      <c r="IPA1615" s="34"/>
      <c r="IPH1615" s="35"/>
      <c r="IPI1615" s="34"/>
      <c r="IPP1615" s="35"/>
      <c r="IPQ1615" s="34"/>
      <c r="IPX1615" s="35"/>
      <c r="IPY1615" s="34"/>
      <c r="IQF1615" s="35"/>
      <c r="IQG1615" s="34"/>
      <c r="IQN1615" s="35"/>
      <c r="IQO1615" s="34"/>
      <c r="IQV1615" s="35"/>
      <c r="IQW1615" s="34"/>
      <c r="IRD1615" s="35"/>
      <c r="IRE1615" s="34"/>
      <c r="IRL1615" s="35"/>
      <c r="IRM1615" s="34"/>
      <c r="IRT1615" s="35"/>
      <c r="IRU1615" s="34"/>
      <c r="ISB1615" s="35"/>
      <c r="ISC1615" s="34"/>
      <c r="ISJ1615" s="35"/>
      <c r="ISK1615" s="34"/>
      <c r="ISR1615" s="35"/>
      <c r="ISS1615" s="34"/>
      <c r="ISZ1615" s="35"/>
      <c r="ITA1615" s="34"/>
      <c r="ITH1615" s="35"/>
      <c r="ITI1615" s="34"/>
      <c r="ITP1615" s="35"/>
      <c r="ITQ1615" s="34"/>
      <c r="ITX1615" s="35"/>
      <c r="ITY1615" s="34"/>
      <c r="IUF1615" s="35"/>
      <c r="IUG1615" s="34"/>
      <c r="IUN1615" s="35"/>
      <c r="IUO1615" s="34"/>
      <c r="IUV1615" s="35"/>
      <c r="IUW1615" s="34"/>
      <c r="IVD1615" s="35"/>
      <c r="IVE1615" s="34"/>
      <c r="IVL1615" s="35"/>
      <c r="IVM1615" s="34"/>
      <c r="IVT1615" s="35"/>
      <c r="IVU1615" s="34"/>
      <c r="IWB1615" s="35"/>
      <c r="IWC1615" s="34"/>
      <c r="IWJ1615" s="35"/>
      <c r="IWK1615" s="34"/>
      <c r="IWR1615" s="35"/>
      <c r="IWS1615" s="34"/>
      <c r="IWZ1615" s="35"/>
      <c r="IXA1615" s="34"/>
      <c r="IXH1615" s="35"/>
      <c r="IXI1615" s="34"/>
      <c r="IXP1615" s="35"/>
      <c r="IXQ1615" s="34"/>
      <c r="IXX1615" s="35"/>
      <c r="IXY1615" s="34"/>
      <c r="IYF1615" s="35"/>
      <c r="IYG1615" s="34"/>
      <c r="IYN1615" s="35"/>
      <c r="IYO1615" s="34"/>
      <c r="IYV1615" s="35"/>
      <c r="IYW1615" s="34"/>
      <c r="IZD1615" s="35"/>
      <c r="IZE1615" s="34"/>
      <c r="IZL1615" s="35"/>
      <c r="IZM1615" s="34"/>
      <c r="IZT1615" s="35"/>
      <c r="IZU1615" s="34"/>
      <c r="JAB1615" s="35"/>
      <c r="JAC1615" s="34"/>
      <c r="JAJ1615" s="35"/>
      <c r="JAK1615" s="34"/>
      <c r="JAR1615" s="35"/>
      <c r="JAS1615" s="34"/>
      <c r="JAZ1615" s="35"/>
      <c r="JBA1615" s="34"/>
      <c r="JBH1615" s="35"/>
      <c r="JBI1615" s="34"/>
      <c r="JBP1615" s="35"/>
      <c r="JBQ1615" s="34"/>
      <c r="JBX1615" s="35"/>
      <c r="JBY1615" s="34"/>
      <c r="JCF1615" s="35"/>
      <c r="JCG1615" s="34"/>
      <c r="JCN1615" s="35"/>
      <c r="JCO1615" s="34"/>
      <c r="JCV1615" s="35"/>
      <c r="JCW1615" s="34"/>
      <c r="JDD1615" s="35"/>
      <c r="JDE1615" s="34"/>
      <c r="JDL1615" s="35"/>
      <c r="JDM1615" s="34"/>
      <c r="JDT1615" s="35"/>
      <c r="JDU1615" s="34"/>
      <c r="JEB1615" s="35"/>
      <c r="JEC1615" s="34"/>
      <c r="JEJ1615" s="35"/>
      <c r="JEK1615" s="34"/>
      <c r="JER1615" s="35"/>
      <c r="JES1615" s="34"/>
      <c r="JEZ1615" s="35"/>
      <c r="JFA1615" s="34"/>
      <c r="JFH1615" s="35"/>
      <c r="JFI1615" s="34"/>
      <c r="JFP1615" s="35"/>
      <c r="JFQ1615" s="34"/>
      <c r="JFX1615" s="35"/>
      <c r="JFY1615" s="34"/>
      <c r="JGF1615" s="35"/>
      <c r="JGG1615" s="34"/>
      <c r="JGN1615" s="35"/>
      <c r="JGO1615" s="34"/>
      <c r="JGV1615" s="35"/>
      <c r="JGW1615" s="34"/>
      <c r="JHD1615" s="35"/>
      <c r="JHE1615" s="34"/>
      <c r="JHL1615" s="35"/>
      <c r="JHM1615" s="34"/>
      <c r="JHT1615" s="35"/>
      <c r="JHU1615" s="34"/>
      <c r="JIB1615" s="35"/>
      <c r="JIC1615" s="34"/>
      <c r="JIJ1615" s="35"/>
      <c r="JIK1615" s="34"/>
      <c r="JIR1615" s="35"/>
      <c r="JIS1615" s="34"/>
      <c r="JIZ1615" s="35"/>
      <c r="JJA1615" s="34"/>
      <c r="JJH1615" s="35"/>
      <c r="JJI1615" s="34"/>
      <c r="JJP1615" s="35"/>
      <c r="JJQ1615" s="34"/>
      <c r="JJX1615" s="35"/>
      <c r="JJY1615" s="34"/>
      <c r="JKF1615" s="35"/>
      <c r="JKG1615" s="34"/>
      <c r="JKN1615" s="35"/>
      <c r="JKO1615" s="34"/>
      <c r="JKV1615" s="35"/>
      <c r="JKW1615" s="34"/>
      <c r="JLD1615" s="35"/>
      <c r="JLE1615" s="34"/>
      <c r="JLL1615" s="35"/>
      <c r="JLM1615" s="34"/>
      <c r="JLT1615" s="35"/>
      <c r="JLU1615" s="34"/>
      <c r="JMB1615" s="35"/>
      <c r="JMC1615" s="34"/>
      <c r="JMJ1615" s="35"/>
      <c r="JMK1615" s="34"/>
      <c r="JMR1615" s="35"/>
      <c r="JMS1615" s="34"/>
      <c r="JMZ1615" s="35"/>
      <c r="JNA1615" s="34"/>
      <c r="JNH1615" s="35"/>
      <c r="JNI1615" s="34"/>
      <c r="JNP1615" s="35"/>
      <c r="JNQ1615" s="34"/>
      <c r="JNX1615" s="35"/>
      <c r="JNY1615" s="34"/>
      <c r="JOF1615" s="35"/>
      <c r="JOG1615" s="34"/>
      <c r="JON1615" s="35"/>
      <c r="JOO1615" s="34"/>
      <c r="JOV1615" s="35"/>
      <c r="JOW1615" s="34"/>
      <c r="JPD1615" s="35"/>
      <c r="JPE1615" s="34"/>
      <c r="JPL1615" s="35"/>
      <c r="JPM1615" s="34"/>
      <c r="JPT1615" s="35"/>
      <c r="JPU1615" s="34"/>
      <c r="JQB1615" s="35"/>
      <c r="JQC1615" s="34"/>
      <c r="JQJ1615" s="35"/>
      <c r="JQK1615" s="34"/>
      <c r="JQR1615" s="35"/>
      <c r="JQS1615" s="34"/>
      <c r="JQZ1615" s="35"/>
      <c r="JRA1615" s="34"/>
      <c r="JRH1615" s="35"/>
      <c r="JRI1615" s="34"/>
      <c r="JRP1615" s="35"/>
      <c r="JRQ1615" s="34"/>
      <c r="JRX1615" s="35"/>
      <c r="JRY1615" s="34"/>
      <c r="JSF1615" s="35"/>
      <c r="JSG1615" s="34"/>
      <c r="JSN1615" s="35"/>
      <c r="JSO1615" s="34"/>
      <c r="JSV1615" s="35"/>
      <c r="JSW1615" s="34"/>
      <c r="JTD1615" s="35"/>
      <c r="JTE1615" s="34"/>
      <c r="JTL1615" s="35"/>
      <c r="JTM1615" s="34"/>
      <c r="JTT1615" s="35"/>
      <c r="JTU1615" s="34"/>
      <c r="JUB1615" s="35"/>
      <c r="JUC1615" s="34"/>
      <c r="JUJ1615" s="35"/>
      <c r="JUK1615" s="34"/>
      <c r="JUR1615" s="35"/>
      <c r="JUS1615" s="34"/>
      <c r="JUZ1615" s="35"/>
      <c r="JVA1615" s="34"/>
      <c r="JVH1615" s="35"/>
      <c r="JVI1615" s="34"/>
      <c r="JVP1615" s="35"/>
      <c r="JVQ1615" s="34"/>
      <c r="JVX1615" s="35"/>
      <c r="JVY1615" s="34"/>
      <c r="JWF1615" s="35"/>
      <c r="JWG1615" s="34"/>
      <c r="JWN1615" s="35"/>
      <c r="JWO1615" s="34"/>
      <c r="JWV1615" s="35"/>
      <c r="JWW1615" s="34"/>
      <c r="JXD1615" s="35"/>
      <c r="JXE1615" s="34"/>
      <c r="JXL1615" s="35"/>
      <c r="JXM1615" s="34"/>
      <c r="JXT1615" s="35"/>
      <c r="JXU1615" s="34"/>
      <c r="JYB1615" s="35"/>
      <c r="JYC1615" s="34"/>
      <c r="JYJ1615" s="35"/>
      <c r="JYK1615" s="34"/>
      <c r="JYR1615" s="35"/>
      <c r="JYS1615" s="34"/>
      <c r="JYZ1615" s="35"/>
      <c r="JZA1615" s="34"/>
      <c r="JZH1615" s="35"/>
      <c r="JZI1615" s="34"/>
      <c r="JZP1615" s="35"/>
      <c r="JZQ1615" s="34"/>
      <c r="JZX1615" s="35"/>
      <c r="JZY1615" s="34"/>
      <c r="KAF1615" s="35"/>
      <c r="KAG1615" s="34"/>
      <c r="KAN1615" s="35"/>
      <c r="KAO1615" s="34"/>
      <c r="KAV1615" s="35"/>
      <c r="KAW1615" s="34"/>
      <c r="KBD1615" s="35"/>
      <c r="KBE1615" s="34"/>
      <c r="KBL1615" s="35"/>
      <c r="KBM1615" s="34"/>
      <c r="KBT1615" s="35"/>
      <c r="KBU1615" s="34"/>
      <c r="KCB1615" s="35"/>
      <c r="KCC1615" s="34"/>
      <c r="KCJ1615" s="35"/>
      <c r="KCK1615" s="34"/>
      <c r="KCR1615" s="35"/>
      <c r="KCS1615" s="34"/>
      <c r="KCZ1615" s="35"/>
      <c r="KDA1615" s="34"/>
      <c r="KDH1615" s="35"/>
      <c r="KDI1615" s="34"/>
      <c r="KDP1615" s="35"/>
      <c r="KDQ1615" s="34"/>
      <c r="KDX1615" s="35"/>
      <c r="KDY1615" s="34"/>
      <c r="KEF1615" s="35"/>
      <c r="KEG1615" s="34"/>
      <c r="KEN1615" s="35"/>
      <c r="KEO1615" s="34"/>
      <c r="KEV1615" s="35"/>
      <c r="KEW1615" s="34"/>
      <c r="KFD1615" s="35"/>
      <c r="KFE1615" s="34"/>
      <c r="KFL1615" s="35"/>
      <c r="KFM1615" s="34"/>
      <c r="KFT1615" s="35"/>
      <c r="KFU1615" s="34"/>
      <c r="KGB1615" s="35"/>
      <c r="KGC1615" s="34"/>
      <c r="KGJ1615" s="35"/>
      <c r="KGK1615" s="34"/>
      <c r="KGR1615" s="35"/>
      <c r="KGS1615" s="34"/>
      <c r="KGZ1615" s="35"/>
      <c r="KHA1615" s="34"/>
      <c r="KHH1615" s="35"/>
      <c r="KHI1615" s="34"/>
      <c r="KHP1615" s="35"/>
      <c r="KHQ1615" s="34"/>
      <c r="KHX1615" s="35"/>
      <c r="KHY1615" s="34"/>
      <c r="KIF1615" s="35"/>
      <c r="KIG1615" s="34"/>
      <c r="KIN1615" s="35"/>
      <c r="KIO1615" s="34"/>
      <c r="KIV1615" s="35"/>
      <c r="KIW1615" s="34"/>
      <c r="KJD1615" s="35"/>
      <c r="KJE1615" s="34"/>
      <c r="KJL1615" s="35"/>
      <c r="KJM1615" s="34"/>
      <c r="KJT1615" s="35"/>
      <c r="KJU1615" s="34"/>
      <c r="KKB1615" s="35"/>
      <c r="KKC1615" s="34"/>
      <c r="KKJ1615" s="35"/>
      <c r="KKK1615" s="34"/>
      <c r="KKR1615" s="35"/>
      <c r="KKS1615" s="34"/>
      <c r="KKZ1615" s="35"/>
      <c r="KLA1615" s="34"/>
      <c r="KLH1615" s="35"/>
      <c r="KLI1615" s="34"/>
      <c r="KLP1615" s="35"/>
      <c r="KLQ1615" s="34"/>
      <c r="KLX1615" s="35"/>
      <c r="KLY1615" s="34"/>
      <c r="KMF1615" s="35"/>
      <c r="KMG1615" s="34"/>
      <c r="KMN1615" s="35"/>
      <c r="KMO1615" s="34"/>
      <c r="KMV1615" s="35"/>
      <c r="KMW1615" s="34"/>
      <c r="KND1615" s="35"/>
      <c r="KNE1615" s="34"/>
      <c r="KNL1615" s="35"/>
      <c r="KNM1615" s="34"/>
      <c r="KNT1615" s="35"/>
      <c r="KNU1615" s="34"/>
      <c r="KOB1615" s="35"/>
      <c r="KOC1615" s="34"/>
      <c r="KOJ1615" s="35"/>
      <c r="KOK1615" s="34"/>
      <c r="KOR1615" s="35"/>
      <c r="KOS1615" s="34"/>
      <c r="KOZ1615" s="35"/>
      <c r="KPA1615" s="34"/>
      <c r="KPH1615" s="35"/>
      <c r="KPI1615" s="34"/>
      <c r="KPP1615" s="35"/>
      <c r="KPQ1615" s="34"/>
      <c r="KPX1615" s="35"/>
      <c r="KPY1615" s="34"/>
      <c r="KQF1615" s="35"/>
      <c r="KQG1615" s="34"/>
      <c r="KQN1615" s="35"/>
      <c r="KQO1615" s="34"/>
      <c r="KQV1615" s="35"/>
      <c r="KQW1615" s="34"/>
      <c r="KRD1615" s="35"/>
      <c r="KRE1615" s="34"/>
      <c r="KRL1615" s="35"/>
      <c r="KRM1615" s="34"/>
      <c r="KRT1615" s="35"/>
      <c r="KRU1615" s="34"/>
      <c r="KSB1615" s="35"/>
      <c r="KSC1615" s="34"/>
      <c r="KSJ1615" s="35"/>
      <c r="KSK1615" s="34"/>
      <c r="KSR1615" s="35"/>
      <c r="KSS1615" s="34"/>
      <c r="KSZ1615" s="35"/>
      <c r="KTA1615" s="34"/>
      <c r="KTH1615" s="35"/>
      <c r="KTI1615" s="34"/>
      <c r="KTP1615" s="35"/>
      <c r="KTQ1615" s="34"/>
      <c r="KTX1615" s="35"/>
      <c r="KTY1615" s="34"/>
      <c r="KUF1615" s="35"/>
      <c r="KUG1615" s="34"/>
      <c r="KUN1615" s="35"/>
      <c r="KUO1615" s="34"/>
      <c r="KUV1615" s="35"/>
      <c r="KUW1615" s="34"/>
      <c r="KVD1615" s="35"/>
      <c r="KVE1615" s="34"/>
      <c r="KVL1615" s="35"/>
      <c r="KVM1615" s="34"/>
      <c r="KVT1615" s="35"/>
      <c r="KVU1615" s="34"/>
      <c r="KWB1615" s="35"/>
      <c r="KWC1615" s="34"/>
      <c r="KWJ1615" s="35"/>
      <c r="KWK1615" s="34"/>
      <c r="KWR1615" s="35"/>
      <c r="KWS1615" s="34"/>
      <c r="KWZ1615" s="35"/>
      <c r="KXA1615" s="34"/>
      <c r="KXH1615" s="35"/>
      <c r="KXI1615" s="34"/>
      <c r="KXP1615" s="35"/>
      <c r="KXQ1615" s="34"/>
      <c r="KXX1615" s="35"/>
      <c r="KXY1615" s="34"/>
      <c r="KYF1615" s="35"/>
      <c r="KYG1615" s="34"/>
      <c r="KYN1615" s="35"/>
      <c r="KYO1615" s="34"/>
      <c r="KYV1615" s="35"/>
      <c r="KYW1615" s="34"/>
      <c r="KZD1615" s="35"/>
      <c r="KZE1615" s="34"/>
      <c r="KZL1615" s="35"/>
      <c r="KZM1615" s="34"/>
      <c r="KZT1615" s="35"/>
      <c r="KZU1615" s="34"/>
      <c r="LAB1615" s="35"/>
      <c r="LAC1615" s="34"/>
      <c r="LAJ1615" s="35"/>
      <c r="LAK1615" s="34"/>
      <c r="LAR1615" s="35"/>
      <c r="LAS1615" s="34"/>
      <c r="LAZ1615" s="35"/>
      <c r="LBA1615" s="34"/>
      <c r="LBH1615" s="35"/>
      <c r="LBI1615" s="34"/>
      <c r="LBP1615" s="35"/>
      <c r="LBQ1615" s="34"/>
      <c r="LBX1615" s="35"/>
      <c r="LBY1615" s="34"/>
      <c r="LCF1615" s="35"/>
      <c r="LCG1615" s="34"/>
      <c r="LCN1615" s="35"/>
      <c r="LCO1615" s="34"/>
      <c r="LCV1615" s="35"/>
      <c r="LCW1615" s="34"/>
      <c r="LDD1615" s="35"/>
      <c r="LDE1615" s="34"/>
      <c r="LDL1615" s="35"/>
      <c r="LDM1615" s="34"/>
      <c r="LDT1615" s="35"/>
      <c r="LDU1615" s="34"/>
      <c r="LEB1615" s="35"/>
      <c r="LEC1615" s="34"/>
      <c r="LEJ1615" s="35"/>
      <c r="LEK1615" s="34"/>
      <c r="LER1615" s="35"/>
      <c r="LES1615" s="34"/>
      <c r="LEZ1615" s="35"/>
      <c r="LFA1615" s="34"/>
      <c r="LFH1615" s="35"/>
      <c r="LFI1615" s="34"/>
      <c r="LFP1615" s="35"/>
      <c r="LFQ1615" s="34"/>
      <c r="LFX1615" s="35"/>
      <c r="LFY1615" s="34"/>
      <c r="LGF1615" s="35"/>
      <c r="LGG1615" s="34"/>
      <c r="LGN1615" s="35"/>
      <c r="LGO1615" s="34"/>
      <c r="LGV1615" s="35"/>
      <c r="LGW1615" s="34"/>
      <c r="LHD1615" s="35"/>
      <c r="LHE1615" s="34"/>
      <c r="LHL1615" s="35"/>
      <c r="LHM1615" s="34"/>
      <c r="LHT1615" s="35"/>
      <c r="LHU1615" s="34"/>
      <c r="LIB1615" s="35"/>
      <c r="LIC1615" s="34"/>
      <c r="LIJ1615" s="35"/>
      <c r="LIK1615" s="34"/>
      <c r="LIR1615" s="35"/>
      <c r="LIS1615" s="34"/>
      <c r="LIZ1615" s="35"/>
      <c r="LJA1615" s="34"/>
      <c r="LJH1615" s="35"/>
      <c r="LJI1615" s="34"/>
      <c r="LJP1615" s="35"/>
      <c r="LJQ1615" s="34"/>
      <c r="LJX1615" s="35"/>
      <c r="LJY1615" s="34"/>
      <c r="LKF1615" s="35"/>
      <c r="LKG1615" s="34"/>
      <c r="LKN1615" s="35"/>
      <c r="LKO1615" s="34"/>
      <c r="LKV1615" s="35"/>
      <c r="LKW1615" s="34"/>
      <c r="LLD1615" s="35"/>
      <c r="LLE1615" s="34"/>
      <c r="LLL1615" s="35"/>
      <c r="LLM1615" s="34"/>
      <c r="LLT1615" s="35"/>
      <c r="LLU1615" s="34"/>
      <c r="LMB1615" s="35"/>
      <c r="LMC1615" s="34"/>
      <c r="LMJ1615" s="35"/>
      <c r="LMK1615" s="34"/>
      <c r="LMR1615" s="35"/>
      <c r="LMS1615" s="34"/>
      <c r="LMZ1615" s="35"/>
      <c r="LNA1615" s="34"/>
      <c r="LNH1615" s="35"/>
      <c r="LNI1615" s="34"/>
      <c r="LNP1615" s="35"/>
      <c r="LNQ1615" s="34"/>
      <c r="LNX1615" s="35"/>
      <c r="LNY1615" s="34"/>
      <c r="LOF1615" s="35"/>
      <c r="LOG1615" s="34"/>
      <c r="LON1615" s="35"/>
      <c r="LOO1615" s="34"/>
      <c r="LOV1615" s="35"/>
      <c r="LOW1615" s="34"/>
      <c r="LPD1615" s="35"/>
      <c r="LPE1615" s="34"/>
      <c r="LPL1615" s="35"/>
      <c r="LPM1615" s="34"/>
      <c r="LPT1615" s="35"/>
      <c r="LPU1615" s="34"/>
      <c r="LQB1615" s="35"/>
      <c r="LQC1615" s="34"/>
      <c r="LQJ1615" s="35"/>
      <c r="LQK1615" s="34"/>
      <c r="LQR1615" s="35"/>
      <c r="LQS1615" s="34"/>
      <c r="LQZ1615" s="35"/>
      <c r="LRA1615" s="34"/>
      <c r="LRH1615" s="35"/>
      <c r="LRI1615" s="34"/>
      <c r="LRP1615" s="35"/>
      <c r="LRQ1615" s="34"/>
      <c r="LRX1615" s="35"/>
      <c r="LRY1615" s="34"/>
      <c r="LSF1615" s="35"/>
      <c r="LSG1615" s="34"/>
      <c r="LSN1615" s="35"/>
      <c r="LSO1615" s="34"/>
      <c r="LSV1615" s="35"/>
      <c r="LSW1615" s="34"/>
      <c r="LTD1615" s="35"/>
      <c r="LTE1615" s="34"/>
      <c r="LTL1615" s="35"/>
      <c r="LTM1615" s="34"/>
      <c r="LTT1615" s="35"/>
      <c r="LTU1615" s="34"/>
      <c r="LUB1615" s="35"/>
      <c r="LUC1615" s="34"/>
      <c r="LUJ1615" s="35"/>
      <c r="LUK1615" s="34"/>
      <c r="LUR1615" s="35"/>
      <c r="LUS1615" s="34"/>
      <c r="LUZ1615" s="35"/>
      <c r="LVA1615" s="34"/>
      <c r="LVH1615" s="35"/>
      <c r="LVI1615" s="34"/>
      <c r="LVP1615" s="35"/>
      <c r="LVQ1615" s="34"/>
      <c r="LVX1615" s="35"/>
      <c r="LVY1615" s="34"/>
      <c r="LWF1615" s="35"/>
      <c r="LWG1615" s="34"/>
      <c r="LWN1615" s="35"/>
      <c r="LWO1615" s="34"/>
      <c r="LWV1615" s="35"/>
      <c r="LWW1615" s="34"/>
      <c r="LXD1615" s="35"/>
      <c r="LXE1615" s="34"/>
      <c r="LXL1615" s="35"/>
      <c r="LXM1615" s="34"/>
      <c r="LXT1615" s="35"/>
      <c r="LXU1615" s="34"/>
      <c r="LYB1615" s="35"/>
      <c r="LYC1615" s="34"/>
      <c r="LYJ1615" s="35"/>
      <c r="LYK1615" s="34"/>
      <c r="LYR1615" s="35"/>
      <c r="LYS1615" s="34"/>
      <c r="LYZ1615" s="35"/>
      <c r="LZA1615" s="34"/>
      <c r="LZH1615" s="35"/>
      <c r="LZI1615" s="34"/>
      <c r="LZP1615" s="35"/>
      <c r="LZQ1615" s="34"/>
      <c r="LZX1615" s="35"/>
      <c r="LZY1615" s="34"/>
      <c r="MAF1615" s="35"/>
      <c r="MAG1615" s="34"/>
      <c r="MAN1615" s="35"/>
      <c r="MAO1615" s="34"/>
      <c r="MAV1615" s="35"/>
      <c r="MAW1615" s="34"/>
      <c r="MBD1615" s="35"/>
      <c r="MBE1615" s="34"/>
      <c r="MBL1615" s="35"/>
      <c r="MBM1615" s="34"/>
      <c r="MBT1615" s="35"/>
      <c r="MBU1615" s="34"/>
      <c r="MCB1615" s="35"/>
      <c r="MCC1615" s="34"/>
      <c r="MCJ1615" s="35"/>
      <c r="MCK1615" s="34"/>
      <c r="MCR1615" s="35"/>
      <c r="MCS1615" s="34"/>
      <c r="MCZ1615" s="35"/>
      <c r="MDA1615" s="34"/>
      <c r="MDH1615" s="35"/>
      <c r="MDI1615" s="34"/>
      <c r="MDP1615" s="35"/>
      <c r="MDQ1615" s="34"/>
      <c r="MDX1615" s="35"/>
      <c r="MDY1615" s="34"/>
      <c r="MEF1615" s="35"/>
      <c r="MEG1615" s="34"/>
      <c r="MEN1615" s="35"/>
      <c r="MEO1615" s="34"/>
      <c r="MEV1615" s="35"/>
      <c r="MEW1615" s="34"/>
      <c r="MFD1615" s="35"/>
      <c r="MFE1615" s="34"/>
      <c r="MFL1615" s="35"/>
      <c r="MFM1615" s="34"/>
      <c r="MFT1615" s="35"/>
      <c r="MFU1615" s="34"/>
      <c r="MGB1615" s="35"/>
      <c r="MGC1615" s="34"/>
      <c r="MGJ1615" s="35"/>
      <c r="MGK1615" s="34"/>
      <c r="MGR1615" s="35"/>
      <c r="MGS1615" s="34"/>
      <c r="MGZ1615" s="35"/>
      <c r="MHA1615" s="34"/>
      <c r="MHH1615" s="35"/>
      <c r="MHI1615" s="34"/>
      <c r="MHP1615" s="35"/>
      <c r="MHQ1615" s="34"/>
      <c r="MHX1615" s="35"/>
      <c r="MHY1615" s="34"/>
      <c r="MIF1615" s="35"/>
      <c r="MIG1615" s="34"/>
      <c r="MIN1615" s="35"/>
      <c r="MIO1615" s="34"/>
      <c r="MIV1615" s="35"/>
      <c r="MIW1615" s="34"/>
      <c r="MJD1615" s="35"/>
      <c r="MJE1615" s="34"/>
      <c r="MJL1615" s="35"/>
      <c r="MJM1615" s="34"/>
      <c r="MJT1615" s="35"/>
      <c r="MJU1615" s="34"/>
      <c r="MKB1615" s="35"/>
      <c r="MKC1615" s="34"/>
      <c r="MKJ1615" s="35"/>
      <c r="MKK1615" s="34"/>
      <c r="MKR1615" s="35"/>
      <c r="MKS1615" s="34"/>
      <c r="MKZ1615" s="35"/>
      <c r="MLA1615" s="34"/>
      <c r="MLH1615" s="35"/>
      <c r="MLI1615" s="34"/>
      <c r="MLP1615" s="35"/>
      <c r="MLQ1615" s="34"/>
      <c r="MLX1615" s="35"/>
      <c r="MLY1615" s="34"/>
      <c r="MMF1615" s="35"/>
      <c r="MMG1615" s="34"/>
      <c r="MMN1615" s="35"/>
      <c r="MMO1615" s="34"/>
      <c r="MMV1615" s="35"/>
      <c r="MMW1615" s="34"/>
      <c r="MND1615" s="35"/>
      <c r="MNE1615" s="34"/>
      <c r="MNL1615" s="35"/>
      <c r="MNM1615" s="34"/>
      <c r="MNT1615" s="35"/>
      <c r="MNU1615" s="34"/>
      <c r="MOB1615" s="35"/>
      <c r="MOC1615" s="34"/>
      <c r="MOJ1615" s="35"/>
      <c r="MOK1615" s="34"/>
      <c r="MOR1615" s="35"/>
      <c r="MOS1615" s="34"/>
      <c r="MOZ1615" s="35"/>
      <c r="MPA1615" s="34"/>
      <c r="MPH1615" s="35"/>
      <c r="MPI1615" s="34"/>
      <c r="MPP1615" s="35"/>
      <c r="MPQ1615" s="34"/>
      <c r="MPX1615" s="35"/>
      <c r="MPY1615" s="34"/>
      <c r="MQF1615" s="35"/>
      <c r="MQG1615" s="34"/>
      <c r="MQN1615" s="35"/>
      <c r="MQO1615" s="34"/>
      <c r="MQV1615" s="35"/>
      <c r="MQW1615" s="34"/>
      <c r="MRD1615" s="35"/>
      <c r="MRE1615" s="34"/>
      <c r="MRL1615" s="35"/>
      <c r="MRM1615" s="34"/>
      <c r="MRT1615" s="35"/>
      <c r="MRU1615" s="34"/>
      <c r="MSB1615" s="35"/>
      <c r="MSC1615" s="34"/>
      <c r="MSJ1615" s="35"/>
      <c r="MSK1615" s="34"/>
      <c r="MSR1615" s="35"/>
      <c r="MSS1615" s="34"/>
      <c r="MSZ1615" s="35"/>
      <c r="MTA1615" s="34"/>
      <c r="MTH1615" s="35"/>
      <c r="MTI1615" s="34"/>
      <c r="MTP1615" s="35"/>
      <c r="MTQ1615" s="34"/>
      <c r="MTX1615" s="35"/>
      <c r="MTY1615" s="34"/>
      <c r="MUF1615" s="35"/>
      <c r="MUG1615" s="34"/>
      <c r="MUN1615" s="35"/>
      <c r="MUO1615" s="34"/>
      <c r="MUV1615" s="35"/>
      <c r="MUW1615" s="34"/>
      <c r="MVD1615" s="35"/>
      <c r="MVE1615" s="34"/>
      <c r="MVL1615" s="35"/>
      <c r="MVM1615" s="34"/>
      <c r="MVT1615" s="35"/>
      <c r="MVU1615" s="34"/>
      <c r="MWB1615" s="35"/>
      <c r="MWC1615" s="34"/>
      <c r="MWJ1615" s="35"/>
      <c r="MWK1615" s="34"/>
      <c r="MWR1615" s="35"/>
      <c r="MWS1615" s="34"/>
      <c r="MWZ1615" s="35"/>
      <c r="MXA1615" s="34"/>
      <c r="MXH1615" s="35"/>
      <c r="MXI1615" s="34"/>
      <c r="MXP1615" s="35"/>
      <c r="MXQ1615" s="34"/>
      <c r="MXX1615" s="35"/>
      <c r="MXY1615" s="34"/>
      <c r="MYF1615" s="35"/>
      <c r="MYG1615" s="34"/>
      <c r="MYN1615" s="35"/>
      <c r="MYO1615" s="34"/>
      <c r="MYV1615" s="35"/>
      <c r="MYW1615" s="34"/>
      <c r="MZD1615" s="35"/>
      <c r="MZE1615" s="34"/>
      <c r="MZL1615" s="35"/>
      <c r="MZM1615" s="34"/>
      <c r="MZT1615" s="35"/>
      <c r="MZU1615" s="34"/>
      <c r="NAB1615" s="35"/>
      <c r="NAC1615" s="34"/>
      <c r="NAJ1615" s="35"/>
      <c r="NAK1615" s="34"/>
      <c r="NAR1615" s="35"/>
      <c r="NAS1615" s="34"/>
      <c r="NAZ1615" s="35"/>
      <c r="NBA1615" s="34"/>
      <c r="NBH1615" s="35"/>
      <c r="NBI1615" s="34"/>
      <c r="NBP1615" s="35"/>
      <c r="NBQ1615" s="34"/>
      <c r="NBX1615" s="35"/>
      <c r="NBY1615" s="34"/>
      <c r="NCF1615" s="35"/>
      <c r="NCG1615" s="34"/>
      <c r="NCN1615" s="35"/>
      <c r="NCO1615" s="34"/>
      <c r="NCV1615" s="35"/>
      <c r="NCW1615" s="34"/>
      <c r="NDD1615" s="35"/>
      <c r="NDE1615" s="34"/>
      <c r="NDL1615" s="35"/>
      <c r="NDM1615" s="34"/>
      <c r="NDT1615" s="35"/>
      <c r="NDU1615" s="34"/>
      <c r="NEB1615" s="35"/>
      <c r="NEC1615" s="34"/>
      <c r="NEJ1615" s="35"/>
      <c r="NEK1615" s="34"/>
      <c r="NER1615" s="35"/>
      <c r="NES1615" s="34"/>
      <c r="NEZ1615" s="35"/>
      <c r="NFA1615" s="34"/>
      <c r="NFH1615" s="35"/>
      <c r="NFI1615" s="34"/>
      <c r="NFP1615" s="35"/>
      <c r="NFQ1615" s="34"/>
      <c r="NFX1615" s="35"/>
      <c r="NFY1615" s="34"/>
      <c r="NGF1615" s="35"/>
      <c r="NGG1615" s="34"/>
      <c r="NGN1615" s="35"/>
      <c r="NGO1615" s="34"/>
      <c r="NGV1615" s="35"/>
      <c r="NGW1615" s="34"/>
      <c r="NHD1615" s="35"/>
      <c r="NHE1615" s="34"/>
      <c r="NHL1615" s="35"/>
      <c r="NHM1615" s="34"/>
      <c r="NHT1615" s="35"/>
      <c r="NHU1615" s="34"/>
      <c r="NIB1615" s="35"/>
      <c r="NIC1615" s="34"/>
      <c r="NIJ1615" s="35"/>
      <c r="NIK1615" s="34"/>
      <c r="NIR1615" s="35"/>
      <c r="NIS1615" s="34"/>
      <c r="NIZ1615" s="35"/>
      <c r="NJA1615" s="34"/>
      <c r="NJH1615" s="35"/>
      <c r="NJI1615" s="34"/>
      <c r="NJP1615" s="35"/>
      <c r="NJQ1615" s="34"/>
      <c r="NJX1615" s="35"/>
      <c r="NJY1615" s="34"/>
      <c r="NKF1615" s="35"/>
      <c r="NKG1615" s="34"/>
      <c r="NKN1615" s="35"/>
      <c r="NKO1615" s="34"/>
      <c r="NKV1615" s="35"/>
      <c r="NKW1615" s="34"/>
      <c r="NLD1615" s="35"/>
      <c r="NLE1615" s="34"/>
      <c r="NLL1615" s="35"/>
      <c r="NLM1615" s="34"/>
      <c r="NLT1615" s="35"/>
      <c r="NLU1615" s="34"/>
      <c r="NMB1615" s="35"/>
      <c r="NMC1615" s="34"/>
      <c r="NMJ1615" s="35"/>
      <c r="NMK1615" s="34"/>
      <c r="NMR1615" s="35"/>
      <c r="NMS1615" s="34"/>
      <c r="NMZ1615" s="35"/>
      <c r="NNA1615" s="34"/>
      <c r="NNH1615" s="35"/>
      <c r="NNI1615" s="34"/>
      <c r="NNP1615" s="35"/>
      <c r="NNQ1615" s="34"/>
      <c r="NNX1615" s="35"/>
      <c r="NNY1615" s="34"/>
      <c r="NOF1615" s="35"/>
      <c r="NOG1615" s="34"/>
      <c r="NON1615" s="35"/>
      <c r="NOO1615" s="34"/>
      <c r="NOV1615" s="35"/>
      <c r="NOW1615" s="34"/>
      <c r="NPD1615" s="35"/>
      <c r="NPE1615" s="34"/>
      <c r="NPL1615" s="35"/>
      <c r="NPM1615" s="34"/>
      <c r="NPT1615" s="35"/>
      <c r="NPU1615" s="34"/>
      <c r="NQB1615" s="35"/>
      <c r="NQC1615" s="34"/>
      <c r="NQJ1615" s="35"/>
      <c r="NQK1615" s="34"/>
      <c r="NQR1615" s="35"/>
      <c r="NQS1615" s="34"/>
      <c r="NQZ1615" s="35"/>
      <c r="NRA1615" s="34"/>
      <c r="NRH1615" s="35"/>
      <c r="NRI1615" s="34"/>
      <c r="NRP1615" s="35"/>
      <c r="NRQ1615" s="34"/>
      <c r="NRX1615" s="35"/>
      <c r="NRY1615" s="34"/>
      <c r="NSF1615" s="35"/>
      <c r="NSG1615" s="34"/>
      <c r="NSN1615" s="35"/>
      <c r="NSO1615" s="34"/>
      <c r="NSV1615" s="35"/>
      <c r="NSW1615" s="34"/>
      <c r="NTD1615" s="35"/>
      <c r="NTE1615" s="34"/>
      <c r="NTL1615" s="35"/>
      <c r="NTM1615" s="34"/>
      <c r="NTT1615" s="35"/>
      <c r="NTU1615" s="34"/>
      <c r="NUB1615" s="35"/>
      <c r="NUC1615" s="34"/>
      <c r="NUJ1615" s="35"/>
      <c r="NUK1615" s="34"/>
      <c r="NUR1615" s="35"/>
      <c r="NUS1615" s="34"/>
      <c r="NUZ1615" s="35"/>
      <c r="NVA1615" s="34"/>
      <c r="NVH1615" s="35"/>
      <c r="NVI1615" s="34"/>
      <c r="NVP1615" s="35"/>
      <c r="NVQ1615" s="34"/>
      <c r="NVX1615" s="35"/>
      <c r="NVY1615" s="34"/>
      <c r="NWF1615" s="35"/>
      <c r="NWG1615" s="34"/>
      <c r="NWN1615" s="35"/>
      <c r="NWO1615" s="34"/>
      <c r="NWV1615" s="35"/>
      <c r="NWW1615" s="34"/>
      <c r="NXD1615" s="35"/>
      <c r="NXE1615" s="34"/>
      <c r="NXL1615" s="35"/>
      <c r="NXM1615" s="34"/>
      <c r="NXT1615" s="35"/>
      <c r="NXU1615" s="34"/>
      <c r="NYB1615" s="35"/>
      <c r="NYC1615" s="34"/>
      <c r="NYJ1615" s="35"/>
      <c r="NYK1615" s="34"/>
      <c r="NYR1615" s="35"/>
      <c r="NYS1615" s="34"/>
      <c r="NYZ1615" s="35"/>
      <c r="NZA1615" s="34"/>
      <c r="NZH1615" s="35"/>
      <c r="NZI1615" s="34"/>
      <c r="NZP1615" s="35"/>
      <c r="NZQ1615" s="34"/>
      <c r="NZX1615" s="35"/>
      <c r="NZY1615" s="34"/>
      <c r="OAF1615" s="35"/>
      <c r="OAG1615" s="34"/>
      <c r="OAN1615" s="35"/>
      <c r="OAO1615" s="34"/>
      <c r="OAV1615" s="35"/>
      <c r="OAW1615" s="34"/>
      <c r="OBD1615" s="35"/>
      <c r="OBE1615" s="34"/>
      <c r="OBL1615" s="35"/>
      <c r="OBM1615" s="34"/>
      <c r="OBT1615" s="35"/>
      <c r="OBU1615" s="34"/>
      <c r="OCB1615" s="35"/>
      <c r="OCC1615" s="34"/>
      <c r="OCJ1615" s="35"/>
      <c r="OCK1615" s="34"/>
      <c r="OCR1615" s="35"/>
      <c r="OCS1615" s="34"/>
      <c r="OCZ1615" s="35"/>
      <c r="ODA1615" s="34"/>
      <c r="ODH1615" s="35"/>
      <c r="ODI1615" s="34"/>
      <c r="ODP1615" s="35"/>
      <c r="ODQ1615" s="34"/>
      <c r="ODX1615" s="35"/>
      <c r="ODY1615" s="34"/>
      <c r="OEF1615" s="35"/>
      <c r="OEG1615" s="34"/>
      <c r="OEN1615" s="35"/>
      <c r="OEO1615" s="34"/>
      <c r="OEV1615" s="35"/>
      <c r="OEW1615" s="34"/>
      <c r="OFD1615" s="35"/>
      <c r="OFE1615" s="34"/>
      <c r="OFL1615" s="35"/>
      <c r="OFM1615" s="34"/>
      <c r="OFT1615" s="35"/>
      <c r="OFU1615" s="34"/>
      <c r="OGB1615" s="35"/>
      <c r="OGC1615" s="34"/>
      <c r="OGJ1615" s="35"/>
      <c r="OGK1615" s="34"/>
      <c r="OGR1615" s="35"/>
      <c r="OGS1615" s="34"/>
      <c r="OGZ1615" s="35"/>
      <c r="OHA1615" s="34"/>
      <c r="OHH1615" s="35"/>
      <c r="OHI1615" s="34"/>
      <c r="OHP1615" s="35"/>
      <c r="OHQ1615" s="34"/>
      <c r="OHX1615" s="35"/>
      <c r="OHY1615" s="34"/>
      <c r="OIF1615" s="35"/>
      <c r="OIG1615" s="34"/>
      <c r="OIN1615" s="35"/>
      <c r="OIO1615" s="34"/>
      <c r="OIV1615" s="35"/>
      <c r="OIW1615" s="34"/>
      <c r="OJD1615" s="35"/>
      <c r="OJE1615" s="34"/>
      <c r="OJL1615" s="35"/>
      <c r="OJM1615" s="34"/>
      <c r="OJT1615" s="35"/>
      <c r="OJU1615" s="34"/>
      <c r="OKB1615" s="35"/>
      <c r="OKC1615" s="34"/>
      <c r="OKJ1615" s="35"/>
      <c r="OKK1615" s="34"/>
      <c r="OKR1615" s="35"/>
      <c r="OKS1615" s="34"/>
      <c r="OKZ1615" s="35"/>
      <c r="OLA1615" s="34"/>
      <c r="OLH1615" s="35"/>
      <c r="OLI1615" s="34"/>
      <c r="OLP1615" s="35"/>
      <c r="OLQ1615" s="34"/>
      <c r="OLX1615" s="35"/>
      <c r="OLY1615" s="34"/>
      <c r="OMF1615" s="35"/>
      <c r="OMG1615" s="34"/>
      <c r="OMN1615" s="35"/>
      <c r="OMO1615" s="34"/>
      <c r="OMV1615" s="35"/>
      <c r="OMW1615" s="34"/>
      <c r="OND1615" s="35"/>
      <c r="ONE1615" s="34"/>
      <c r="ONL1615" s="35"/>
      <c r="ONM1615" s="34"/>
      <c r="ONT1615" s="35"/>
      <c r="ONU1615" s="34"/>
      <c r="OOB1615" s="35"/>
      <c r="OOC1615" s="34"/>
      <c r="OOJ1615" s="35"/>
      <c r="OOK1615" s="34"/>
      <c r="OOR1615" s="35"/>
      <c r="OOS1615" s="34"/>
      <c r="OOZ1615" s="35"/>
      <c r="OPA1615" s="34"/>
      <c r="OPH1615" s="35"/>
      <c r="OPI1615" s="34"/>
      <c r="OPP1615" s="35"/>
      <c r="OPQ1615" s="34"/>
      <c r="OPX1615" s="35"/>
      <c r="OPY1615" s="34"/>
      <c r="OQF1615" s="35"/>
      <c r="OQG1615" s="34"/>
      <c r="OQN1615" s="35"/>
      <c r="OQO1615" s="34"/>
      <c r="OQV1615" s="35"/>
      <c r="OQW1615" s="34"/>
      <c r="ORD1615" s="35"/>
      <c r="ORE1615" s="34"/>
      <c r="ORL1615" s="35"/>
      <c r="ORM1615" s="34"/>
      <c r="ORT1615" s="35"/>
      <c r="ORU1615" s="34"/>
      <c r="OSB1615" s="35"/>
      <c r="OSC1615" s="34"/>
      <c r="OSJ1615" s="35"/>
      <c r="OSK1615" s="34"/>
      <c r="OSR1615" s="35"/>
      <c r="OSS1615" s="34"/>
      <c r="OSZ1615" s="35"/>
      <c r="OTA1615" s="34"/>
      <c r="OTH1615" s="35"/>
      <c r="OTI1615" s="34"/>
      <c r="OTP1615" s="35"/>
      <c r="OTQ1615" s="34"/>
      <c r="OTX1615" s="35"/>
      <c r="OTY1615" s="34"/>
      <c r="OUF1615" s="35"/>
      <c r="OUG1615" s="34"/>
      <c r="OUN1615" s="35"/>
      <c r="OUO1615" s="34"/>
      <c r="OUV1615" s="35"/>
      <c r="OUW1615" s="34"/>
      <c r="OVD1615" s="35"/>
      <c r="OVE1615" s="34"/>
      <c r="OVL1615" s="35"/>
      <c r="OVM1615" s="34"/>
      <c r="OVT1615" s="35"/>
      <c r="OVU1615" s="34"/>
      <c r="OWB1615" s="35"/>
      <c r="OWC1615" s="34"/>
      <c r="OWJ1615" s="35"/>
      <c r="OWK1615" s="34"/>
      <c r="OWR1615" s="35"/>
      <c r="OWS1615" s="34"/>
      <c r="OWZ1615" s="35"/>
      <c r="OXA1615" s="34"/>
      <c r="OXH1615" s="35"/>
      <c r="OXI1615" s="34"/>
      <c r="OXP1615" s="35"/>
      <c r="OXQ1615" s="34"/>
      <c r="OXX1615" s="35"/>
      <c r="OXY1615" s="34"/>
      <c r="OYF1615" s="35"/>
      <c r="OYG1615" s="34"/>
      <c r="OYN1615" s="35"/>
      <c r="OYO1615" s="34"/>
      <c r="OYV1615" s="35"/>
      <c r="OYW1615" s="34"/>
      <c r="OZD1615" s="35"/>
      <c r="OZE1615" s="34"/>
      <c r="OZL1615" s="35"/>
      <c r="OZM1615" s="34"/>
      <c r="OZT1615" s="35"/>
      <c r="OZU1615" s="34"/>
      <c r="PAB1615" s="35"/>
      <c r="PAC1615" s="34"/>
      <c r="PAJ1615" s="35"/>
      <c r="PAK1615" s="34"/>
      <c r="PAR1615" s="35"/>
      <c r="PAS1615" s="34"/>
      <c r="PAZ1615" s="35"/>
      <c r="PBA1615" s="34"/>
      <c r="PBH1615" s="35"/>
      <c r="PBI1615" s="34"/>
      <c r="PBP1615" s="35"/>
      <c r="PBQ1615" s="34"/>
      <c r="PBX1615" s="35"/>
      <c r="PBY1615" s="34"/>
      <c r="PCF1615" s="35"/>
      <c r="PCG1615" s="34"/>
      <c r="PCN1615" s="35"/>
      <c r="PCO1615" s="34"/>
      <c r="PCV1615" s="35"/>
      <c r="PCW1615" s="34"/>
      <c r="PDD1615" s="35"/>
      <c r="PDE1615" s="34"/>
      <c r="PDL1615" s="35"/>
      <c r="PDM1615" s="34"/>
      <c r="PDT1615" s="35"/>
      <c r="PDU1615" s="34"/>
      <c r="PEB1615" s="35"/>
      <c r="PEC1615" s="34"/>
      <c r="PEJ1615" s="35"/>
      <c r="PEK1615" s="34"/>
      <c r="PER1615" s="35"/>
      <c r="PES1615" s="34"/>
      <c r="PEZ1615" s="35"/>
      <c r="PFA1615" s="34"/>
      <c r="PFH1615" s="35"/>
      <c r="PFI1615" s="34"/>
      <c r="PFP1615" s="35"/>
      <c r="PFQ1615" s="34"/>
      <c r="PFX1615" s="35"/>
      <c r="PFY1615" s="34"/>
      <c r="PGF1615" s="35"/>
      <c r="PGG1615" s="34"/>
      <c r="PGN1615" s="35"/>
      <c r="PGO1615" s="34"/>
      <c r="PGV1615" s="35"/>
      <c r="PGW1615" s="34"/>
      <c r="PHD1615" s="35"/>
      <c r="PHE1615" s="34"/>
      <c r="PHL1615" s="35"/>
      <c r="PHM1615" s="34"/>
      <c r="PHT1615" s="35"/>
      <c r="PHU1615" s="34"/>
      <c r="PIB1615" s="35"/>
      <c r="PIC1615" s="34"/>
      <c r="PIJ1615" s="35"/>
      <c r="PIK1615" s="34"/>
      <c r="PIR1615" s="35"/>
      <c r="PIS1615" s="34"/>
      <c r="PIZ1615" s="35"/>
      <c r="PJA1615" s="34"/>
      <c r="PJH1615" s="35"/>
      <c r="PJI1615" s="34"/>
      <c r="PJP1615" s="35"/>
      <c r="PJQ1615" s="34"/>
      <c r="PJX1615" s="35"/>
      <c r="PJY1615" s="34"/>
      <c r="PKF1615" s="35"/>
      <c r="PKG1615" s="34"/>
      <c r="PKN1615" s="35"/>
      <c r="PKO1615" s="34"/>
      <c r="PKV1615" s="35"/>
      <c r="PKW1615" s="34"/>
      <c r="PLD1615" s="35"/>
      <c r="PLE1615" s="34"/>
      <c r="PLL1615" s="35"/>
      <c r="PLM1615" s="34"/>
      <c r="PLT1615" s="35"/>
      <c r="PLU1615" s="34"/>
      <c r="PMB1615" s="35"/>
      <c r="PMC1615" s="34"/>
      <c r="PMJ1615" s="35"/>
      <c r="PMK1615" s="34"/>
      <c r="PMR1615" s="35"/>
      <c r="PMS1615" s="34"/>
      <c r="PMZ1615" s="35"/>
      <c r="PNA1615" s="34"/>
      <c r="PNH1615" s="35"/>
      <c r="PNI1615" s="34"/>
      <c r="PNP1615" s="35"/>
      <c r="PNQ1615" s="34"/>
      <c r="PNX1615" s="35"/>
      <c r="PNY1615" s="34"/>
      <c r="POF1615" s="35"/>
      <c r="POG1615" s="34"/>
      <c r="PON1615" s="35"/>
      <c r="POO1615" s="34"/>
      <c r="POV1615" s="35"/>
      <c r="POW1615" s="34"/>
      <c r="PPD1615" s="35"/>
      <c r="PPE1615" s="34"/>
      <c r="PPL1615" s="35"/>
      <c r="PPM1615" s="34"/>
      <c r="PPT1615" s="35"/>
      <c r="PPU1615" s="34"/>
      <c r="PQB1615" s="35"/>
      <c r="PQC1615" s="34"/>
      <c r="PQJ1615" s="35"/>
      <c r="PQK1615" s="34"/>
      <c r="PQR1615" s="35"/>
      <c r="PQS1615" s="34"/>
      <c r="PQZ1615" s="35"/>
      <c r="PRA1615" s="34"/>
      <c r="PRH1615" s="35"/>
      <c r="PRI1615" s="34"/>
      <c r="PRP1615" s="35"/>
      <c r="PRQ1615" s="34"/>
      <c r="PRX1615" s="35"/>
      <c r="PRY1615" s="34"/>
      <c r="PSF1615" s="35"/>
      <c r="PSG1615" s="34"/>
      <c r="PSN1615" s="35"/>
      <c r="PSO1615" s="34"/>
      <c r="PSV1615" s="35"/>
      <c r="PSW1615" s="34"/>
      <c r="PTD1615" s="35"/>
      <c r="PTE1615" s="34"/>
      <c r="PTL1615" s="35"/>
      <c r="PTM1615" s="34"/>
      <c r="PTT1615" s="35"/>
      <c r="PTU1615" s="34"/>
      <c r="PUB1615" s="35"/>
      <c r="PUC1615" s="34"/>
      <c r="PUJ1615" s="35"/>
      <c r="PUK1615" s="34"/>
      <c r="PUR1615" s="35"/>
      <c r="PUS1615" s="34"/>
      <c r="PUZ1615" s="35"/>
      <c r="PVA1615" s="34"/>
      <c r="PVH1615" s="35"/>
      <c r="PVI1615" s="34"/>
      <c r="PVP1615" s="35"/>
      <c r="PVQ1615" s="34"/>
      <c r="PVX1615" s="35"/>
      <c r="PVY1615" s="34"/>
      <c r="PWF1615" s="35"/>
      <c r="PWG1615" s="34"/>
      <c r="PWN1615" s="35"/>
      <c r="PWO1615" s="34"/>
      <c r="PWV1615" s="35"/>
      <c r="PWW1615" s="34"/>
      <c r="PXD1615" s="35"/>
      <c r="PXE1615" s="34"/>
      <c r="PXL1615" s="35"/>
      <c r="PXM1615" s="34"/>
      <c r="PXT1615" s="35"/>
      <c r="PXU1615" s="34"/>
      <c r="PYB1615" s="35"/>
      <c r="PYC1615" s="34"/>
      <c r="PYJ1615" s="35"/>
      <c r="PYK1615" s="34"/>
      <c r="PYR1615" s="35"/>
      <c r="PYS1615" s="34"/>
      <c r="PYZ1615" s="35"/>
      <c r="PZA1615" s="34"/>
      <c r="PZH1615" s="35"/>
      <c r="PZI1615" s="34"/>
      <c r="PZP1615" s="35"/>
      <c r="PZQ1615" s="34"/>
      <c r="PZX1615" s="35"/>
      <c r="PZY1615" s="34"/>
      <c r="QAF1615" s="35"/>
      <c r="QAG1615" s="34"/>
      <c r="QAN1615" s="35"/>
      <c r="QAO1615" s="34"/>
      <c r="QAV1615" s="35"/>
      <c r="QAW1615" s="34"/>
      <c r="QBD1615" s="35"/>
      <c r="QBE1615" s="34"/>
      <c r="QBL1615" s="35"/>
      <c r="QBM1615" s="34"/>
      <c r="QBT1615" s="35"/>
      <c r="QBU1615" s="34"/>
      <c r="QCB1615" s="35"/>
      <c r="QCC1615" s="34"/>
      <c r="QCJ1615" s="35"/>
      <c r="QCK1615" s="34"/>
      <c r="QCR1615" s="35"/>
      <c r="QCS1615" s="34"/>
      <c r="QCZ1615" s="35"/>
      <c r="QDA1615" s="34"/>
      <c r="QDH1615" s="35"/>
      <c r="QDI1615" s="34"/>
      <c r="QDP1615" s="35"/>
      <c r="QDQ1615" s="34"/>
      <c r="QDX1615" s="35"/>
      <c r="QDY1615" s="34"/>
      <c r="QEF1615" s="35"/>
      <c r="QEG1615" s="34"/>
      <c r="QEN1615" s="35"/>
      <c r="QEO1615" s="34"/>
      <c r="QEV1615" s="35"/>
      <c r="QEW1615" s="34"/>
      <c r="QFD1615" s="35"/>
      <c r="QFE1615" s="34"/>
      <c r="QFL1615" s="35"/>
      <c r="QFM1615" s="34"/>
      <c r="QFT1615" s="35"/>
      <c r="QFU1615" s="34"/>
      <c r="QGB1615" s="35"/>
      <c r="QGC1615" s="34"/>
      <c r="QGJ1615" s="35"/>
      <c r="QGK1615" s="34"/>
      <c r="QGR1615" s="35"/>
      <c r="QGS1615" s="34"/>
      <c r="QGZ1615" s="35"/>
      <c r="QHA1615" s="34"/>
      <c r="QHH1615" s="35"/>
      <c r="QHI1615" s="34"/>
      <c r="QHP1615" s="35"/>
      <c r="QHQ1615" s="34"/>
      <c r="QHX1615" s="35"/>
      <c r="QHY1615" s="34"/>
      <c r="QIF1615" s="35"/>
      <c r="QIG1615" s="34"/>
      <c r="QIN1615" s="35"/>
      <c r="QIO1615" s="34"/>
      <c r="QIV1615" s="35"/>
      <c r="QIW1615" s="34"/>
      <c r="QJD1615" s="35"/>
      <c r="QJE1615" s="34"/>
      <c r="QJL1615" s="35"/>
      <c r="QJM1615" s="34"/>
      <c r="QJT1615" s="35"/>
      <c r="QJU1615" s="34"/>
      <c r="QKB1615" s="35"/>
      <c r="QKC1615" s="34"/>
      <c r="QKJ1615" s="35"/>
      <c r="QKK1615" s="34"/>
      <c r="QKR1615" s="35"/>
      <c r="QKS1615" s="34"/>
      <c r="QKZ1615" s="35"/>
      <c r="QLA1615" s="34"/>
      <c r="QLH1615" s="35"/>
      <c r="QLI1615" s="34"/>
      <c r="QLP1615" s="35"/>
      <c r="QLQ1615" s="34"/>
      <c r="QLX1615" s="35"/>
      <c r="QLY1615" s="34"/>
      <c r="QMF1615" s="35"/>
      <c r="QMG1615" s="34"/>
      <c r="QMN1615" s="35"/>
      <c r="QMO1615" s="34"/>
      <c r="QMV1615" s="35"/>
      <c r="QMW1615" s="34"/>
      <c r="QND1615" s="35"/>
      <c r="QNE1615" s="34"/>
      <c r="QNL1615" s="35"/>
      <c r="QNM1615" s="34"/>
      <c r="QNT1615" s="35"/>
      <c r="QNU1615" s="34"/>
      <c r="QOB1615" s="35"/>
      <c r="QOC1615" s="34"/>
      <c r="QOJ1615" s="35"/>
      <c r="QOK1615" s="34"/>
      <c r="QOR1615" s="35"/>
      <c r="QOS1615" s="34"/>
      <c r="QOZ1615" s="35"/>
      <c r="QPA1615" s="34"/>
      <c r="QPH1615" s="35"/>
      <c r="QPI1615" s="34"/>
      <c r="QPP1615" s="35"/>
      <c r="QPQ1615" s="34"/>
      <c r="QPX1615" s="35"/>
      <c r="QPY1615" s="34"/>
      <c r="QQF1615" s="35"/>
      <c r="QQG1615" s="34"/>
      <c r="QQN1615" s="35"/>
      <c r="QQO1615" s="34"/>
      <c r="QQV1615" s="35"/>
      <c r="QQW1615" s="34"/>
      <c r="QRD1615" s="35"/>
      <c r="QRE1615" s="34"/>
      <c r="QRL1615" s="35"/>
      <c r="QRM1615" s="34"/>
      <c r="QRT1615" s="35"/>
      <c r="QRU1615" s="34"/>
      <c r="QSB1615" s="35"/>
      <c r="QSC1615" s="34"/>
      <c r="QSJ1615" s="35"/>
      <c r="QSK1615" s="34"/>
      <c r="QSR1615" s="35"/>
      <c r="QSS1615" s="34"/>
      <c r="QSZ1615" s="35"/>
      <c r="QTA1615" s="34"/>
      <c r="QTH1615" s="35"/>
      <c r="QTI1615" s="34"/>
      <c r="QTP1615" s="35"/>
      <c r="QTQ1615" s="34"/>
      <c r="QTX1615" s="35"/>
      <c r="QTY1615" s="34"/>
      <c r="QUF1615" s="35"/>
      <c r="QUG1615" s="34"/>
      <c r="QUN1615" s="35"/>
      <c r="QUO1615" s="34"/>
      <c r="QUV1615" s="35"/>
      <c r="QUW1615" s="34"/>
      <c r="QVD1615" s="35"/>
      <c r="QVE1615" s="34"/>
      <c r="QVL1615" s="35"/>
      <c r="QVM1615" s="34"/>
      <c r="QVT1615" s="35"/>
      <c r="QVU1615" s="34"/>
      <c r="QWB1615" s="35"/>
      <c r="QWC1615" s="34"/>
      <c r="QWJ1615" s="35"/>
      <c r="QWK1615" s="34"/>
      <c r="QWR1615" s="35"/>
      <c r="QWS1615" s="34"/>
      <c r="QWZ1615" s="35"/>
      <c r="QXA1615" s="34"/>
      <c r="QXH1615" s="35"/>
      <c r="QXI1615" s="34"/>
      <c r="QXP1615" s="35"/>
      <c r="QXQ1615" s="34"/>
      <c r="QXX1615" s="35"/>
      <c r="QXY1615" s="34"/>
      <c r="QYF1615" s="35"/>
      <c r="QYG1615" s="34"/>
      <c r="QYN1615" s="35"/>
      <c r="QYO1615" s="34"/>
      <c r="QYV1615" s="35"/>
      <c r="QYW1615" s="34"/>
      <c r="QZD1615" s="35"/>
      <c r="QZE1615" s="34"/>
      <c r="QZL1615" s="35"/>
      <c r="QZM1615" s="34"/>
      <c r="QZT1615" s="35"/>
      <c r="QZU1615" s="34"/>
      <c r="RAB1615" s="35"/>
      <c r="RAC1615" s="34"/>
      <c r="RAJ1615" s="35"/>
      <c r="RAK1615" s="34"/>
      <c r="RAR1615" s="35"/>
      <c r="RAS1615" s="34"/>
      <c r="RAZ1615" s="35"/>
      <c r="RBA1615" s="34"/>
      <c r="RBH1615" s="35"/>
      <c r="RBI1615" s="34"/>
      <c r="RBP1615" s="35"/>
      <c r="RBQ1615" s="34"/>
      <c r="RBX1615" s="35"/>
      <c r="RBY1615" s="34"/>
      <c r="RCF1615" s="35"/>
      <c r="RCG1615" s="34"/>
      <c r="RCN1615" s="35"/>
      <c r="RCO1615" s="34"/>
      <c r="RCV1615" s="35"/>
      <c r="RCW1615" s="34"/>
      <c r="RDD1615" s="35"/>
      <c r="RDE1615" s="34"/>
      <c r="RDL1615" s="35"/>
      <c r="RDM1615" s="34"/>
      <c r="RDT1615" s="35"/>
      <c r="RDU1615" s="34"/>
      <c r="REB1615" s="35"/>
      <c r="REC1615" s="34"/>
      <c r="REJ1615" s="35"/>
      <c r="REK1615" s="34"/>
      <c r="RER1615" s="35"/>
      <c r="RES1615" s="34"/>
      <c r="REZ1615" s="35"/>
      <c r="RFA1615" s="34"/>
      <c r="RFH1615" s="35"/>
      <c r="RFI1615" s="34"/>
      <c r="RFP1615" s="35"/>
      <c r="RFQ1615" s="34"/>
      <c r="RFX1615" s="35"/>
      <c r="RFY1615" s="34"/>
      <c r="RGF1615" s="35"/>
      <c r="RGG1615" s="34"/>
      <c r="RGN1615" s="35"/>
      <c r="RGO1615" s="34"/>
      <c r="RGV1615" s="35"/>
      <c r="RGW1615" s="34"/>
      <c r="RHD1615" s="35"/>
      <c r="RHE1615" s="34"/>
      <c r="RHL1615" s="35"/>
      <c r="RHM1615" s="34"/>
      <c r="RHT1615" s="35"/>
      <c r="RHU1615" s="34"/>
      <c r="RIB1615" s="35"/>
      <c r="RIC1615" s="34"/>
      <c r="RIJ1615" s="35"/>
      <c r="RIK1615" s="34"/>
      <c r="RIR1615" s="35"/>
      <c r="RIS1615" s="34"/>
      <c r="RIZ1615" s="35"/>
      <c r="RJA1615" s="34"/>
      <c r="RJH1615" s="35"/>
      <c r="RJI1615" s="34"/>
      <c r="RJP1615" s="35"/>
      <c r="RJQ1615" s="34"/>
      <c r="RJX1615" s="35"/>
      <c r="RJY1615" s="34"/>
      <c r="RKF1615" s="35"/>
      <c r="RKG1615" s="34"/>
      <c r="RKN1615" s="35"/>
      <c r="RKO1615" s="34"/>
      <c r="RKV1615" s="35"/>
      <c r="RKW1615" s="34"/>
      <c r="RLD1615" s="35"/>
      <c r="RLE1615" s="34"/>
      <c r="RLL1615" s="35"/>
      <c r="RLM1615" s="34"/>
      <c r="RLT1615" s="35"/>
      <c r="RLU1615" s="34"/>
      <c r="RMB1615" s="35"/>
      <c r="RMC1615" s="34"/>
      <c r="RMJ1615" s="35"/>
      <c r="RMK1615" s="34"/>
      <c r="RMR1615" s="35"/>
      <c r="RMS1615" s="34"/>
      <c r="RMZ1615" s="35"/>
      <c r="RNA1615" s="34"/>
      <c r="RNH1615" s="35"/>
      <c r="RNI1615" s="34"/>
      <c r="RNP1615" s="35"/>
      <c r="RNQ1615" s="34"/>
      <c r="RNX1615" s="35"/>
      <c r="RNY1615" s="34"/>
      <c r="ROF1615" s="35"/>
      <c r="ROG1615" s="34"/>
      <c r="RON1615" s="35"/>
      <c r="ROO1615" s="34"/>
      <c r="ROV1615" s="35"/>
      <c r="ROW1615" s="34"/>
      <c r="RPD1615" s="35"/>
      <c r="RPE1615" s="34"/>
      <c r="RPL1615" s="35"/>
      <c r="RPM1615" s="34"/>
      <c r="RPT1615" s="35"/>
      <c r="RPU1615" s="34"/>
      <c r="RQB1615" s="35"/>
      <c r="RQC1615" s="34"/>
      <c r="RQJ1615" s="35"/>
      <c r="RQK1615" s="34"/>
      <c r="RQR1615" s="35"/>
      <c r="RQS1615" s="34"/>
      <c r="RQZ1615" s="35"/>
      <c r="RRA1615" s="34"/>
      <c r="RRH1615" s="35"/>
      <c r="RRI1615" s="34"/>
      <c r="RRP1615" s="35"/>
      <c r="RRQ1615" s="34"/>
      <c r="RRX1615" s="35"/>
      <c r="RRY1615" s="34"/>
      <c r="RSF1615" s="35"/>
      <c r="RSG1615" s="34"/>
      <c r="RSN1615" s="35"/>
      <c r="RSO1615" s="34"/>
      <c r="RSV1615" s="35"/>
      <c r="RSW1615" s="34"/>
      <c r="RTD1615" s="35"/>
      <c r="RTE1615" s="34"/>
      <c r="RTL1615" s="35"/>
      <c r="RTM1615" s="34"/>
      <c r="RTT1615" s="35"/>
      <c r="RTU1615" s="34"/>
      <c r="RUB1615" s="35"/>
      <c r="RUC1615" s="34"/>
      <c r="RUJ1615" s="35"/>
      <c r="RUK1615" s="34"/>
      <c r="RUR1615" s="35"/>
      <c r="RUS1615" s="34"/>
      <c r="RUZ1615" s="35"/>
      <c r="RVA1615" s="34"/>
      <c r="RVH1615" s="35"/>
      <c r="RVI1615" s="34"/>
      <c r="RVP1615" s="35"/>
      <c r="RVQ1615" s="34"/>
      <c r="RVX1615" s="35"/>
      <c r="RVY1615" s="34"/>
      <c r="RWF1615" s="35"/>
      <c r="RWG1615" s="34"/>
      <c r="RWN1615" s="35"/>
      <c r="RWO1615" s="34"/>
      <c r="RWV1615" s="35"/>
      <c r="RWW1615" s="34"/>
      <c r="RXD1615" s="35"/>
      <c r="RXE1615" s="34"/>
      <c r="RXL1615" s="35"/>
      <c r="RXM1615" s="34"/>
      <c r="RXT1615" s="35"/>
      <c r="RXU1615" s="34"/>
      <c r="RYB1615" s="35"/>
      <c r="RYC1615" s="34"/>
      <c r="RYJ1615" s="35"/>
      <c r="RYK1615" s="34"/>
      <c r="RYR1615" s="35"/>
      <c r="RYS1615" s="34"/>
      <c r="RYZ1615" s="35"/>
      <c r="RZA1615" s="34"/>
      <c r="RZH1615" s="35"/>
      <c r="RZI1615" s="34"/>
      <c r="RZP1615" s="35"/>
      <c r="RZQ1615" s="34"/>
      <c r="RZX1615" s="35"/>
      <c r="RZY1615" s="34"/>
      <c r="SAF1615" s="35"/>
      <c r="SAG1615" s="34"/>
      <c r="SAN1615" s="35"/>
      <c r="SAO1615" s="34"/>
      <c r="SAV1615" s="35"/>
      <c r="SAW1615" s="34"/>
      <c r="SBD1615" s="35"/>
      <c r="SBE1615" s="34"/>
      <c r="SBL1615" s="35"/>
      <c r="SBM1615" s="34"/>
      <c r="SBT1615" s="35"/>
      <c r="SBU1615" s="34"/>
      <c r="SCB1615" s="35"/>
      <c r="SCC1615" s="34"/>
      <c r="SCJ1615" s="35"/>
      <c r="SCK1615" s="34"/>
      <c r="SCR1615" s="35"/>
      <c r="SCS1615" s="34"/>
      <c r="SCZ1615" s="35"/>
      <c r="SDA1615" s="34"/>
      <c r="SDH1615" s="35"/>
      <c r="SDI1615" s="34"/>
      <c r="SDP1615" s="35"/>
      <c r="SDQ1615" s="34"/>
      <c r="SDX1615" s="35"/>
      <c r="SDY1615" s="34"/>
      <c r="SEF1615" s="35"/>
      <c r="SEG1615" s="34"/>
      <c r="SEN1615" s="35"/>
      <c r="SEO1615" s="34"/>
      <c r="SEV1615" s="35"/>
      <c r="SEW1615" s="34"/>
      <c r="SFD1615" s="35"/>
      <c r="SFE1615" s="34"/>
      <c r="SFL1615" s="35"/>
      <c r="SFM1615" s="34"/>
      <c r="SFT1615" s="35"/>
      <c r="SFU1615" s="34"/>
      <c r="SGB1615" s="35"/>
      <c r="SGC1615" s="34"/>
      <c r="SGJ1615" s="35"/>
      <c r="SGK1615" s="34"/>
      <c r="SGR1615" s="35"/>
      <c r="SGS1615" s="34"/>
      <c r="SGZ1615" s="35"/>
      <c r="SHA1615" s="34"/>
      <c r="SHH1615" s="35"/>
      <c r="SHI1615" s="34"/>
      <c r="SHP1615" s="35"/>
      <c r="SHQ1615" s="34"/>
      <c r="SHX1615" s="35"/>
      <c r="SHY1615" s="34"/>
      <c r="SIF1615" s="35"/>
      <c r="SIG1615" s="34"/>
      <c r="SIN1615" s="35"/>
      <c r="SIO1615" s="34"/>
      <c r="SIV1615" s="35"/>
      <c r="SIW1615" s="34"/>
      <c r="SJD1615" s="35"/>
      <c r="SJE1615" s="34"/>
      <c r="SJL1615" s="35"/>
      <c r="SJM1615" s="34"/>
      <c r="SJT1615" s="35"/>
      <c r="SJU1615" s="34"/>
      <c r="SKB1615" s="35"/>
      <c r="SKC1615" s="34"/>
      <c r="SKJ1615" s="35"/>
      <c r="SKK1615" s="34"/>
      <c r="SKR1615" s="35"/>
      <c r="SKS1615" s="34"/>
      <c r="SKZ1615" s="35"/>
      <c r="SLA1615" s="34"/>
      <c r="SLH1615" s="35"/>
      <c r="SLI1615" s="34"/>
      <c r="SLP1615" s="35"/>
      <c r="SLQ1615" s="34"/>
      <c r="SLX1615" s="35"/>
      <c r="SLY1615" s="34"/>
      <c r="SMF1615" s="35"/>
      <c r="SMG1615" s="34"/>
      <c r="SMN1615" s="35"/>
      <c r="SMO1615" s="34"/>
      <c r="SMV1615" s="35"/>
      <c r="SMW1615" s="34"/>
      <c r="SND1615" s="35"/>
      <c r="SNE1615" s="34"/>
      <c r="SNL1615" s="35"/>
      <c r="SNM1615" s="34"/>
      <c r="SNT1615" s="35"/>
      <c r="SNU1615" s="34"/>
      <c r="SOB1615" s="35"/>
      <c r="SOC1615" s="34"/>
      <c r="SOJ1615" s="35"/>
      <c r="SOK1615" s="34"/>
      <c r="SOR1615" s="35"/>
      <c r="SOS1615" s="34"/>
      <c r="SOZ1615" s="35"/>
      <c r="SPA1615" s="34"/>
      <c r="SPH1615" s="35"/>
      <c r="SPI1615" s="34"/>
      <c r="SPP1615" s="35"/>
      <c r="SPQ1615" s="34"/>
      <c r="SPX1615" s="35"/>
      <c r="SPY1615" s="34"/>
      <c r="SQF1615" s="35"/>
      <c r="SQG1615" s="34"/>
      <c r="SQN1615" s="35"/>
      <c r="SQO1615" s="34"/>
      <c r="SQV1615" s="35"/>
      <c r="SQW1615" s="34"/>
      <c r="SRD1615" s="35"/>
      <c r="SRE1615" s="34"/>
      <c r="SRL1615" s="35"/>
      <c r="SRM1615" s="34"/>
      <c r="SRT1615" s="35"/>
      <c r="SRU1615" s="34"/>
      <c r="SSB1615" s="35"/>
      <c r="SSC1615" s="34"/>
      <c r="SSJ1615" s="35"/>
      <c r="SSK1615" s="34"/>
      <c r="SSR1615" s="35"/>
      <c r="SSS1615" s="34"/>
      <c r="SSZ1615" s="35"/>
      <c r="STA1615" s="34"/>
      <c r="STH1615" s="35"/>
      <c r="STI1615" s="34"/>
      <c r="STP1615" s="35"/>
      <c r="STQ1615" s="34"/>
      <c r="STX1615" s="35"/>
      <c r="STY1615" s="34"/>
      <c r="SUF1615" s="35"/>
      <c r="SUG1615" s="34"/>
      <c r="SUN1615" s="35"/>
      <c r="SUO1615" s="34"/>
      <c r="SUV1615" s="35"/>
      <c r="SUW1615" s="34"/>
      <c r="SVD1615" s="35"/>
      <c r="SVE1615" s="34"/>
      <c r="SVL1615" s="35"/>
      <c r="SVM1615" s="34"/>
      <c r="SVT1615" s="35"/>
      <c r="SVU1615" s="34"/>
      <c r="SWB1615" s="35"/>
      <c r="SWC1615" s="34"/>
      <c r="SWJ1615" s="35"/>
      <c r="SWK1615" s="34"/>
      <c r="SWR1615" s="35"/>
      <c r="SWS1615" s="34"/>
      <c r="SWZ1615" s="35"/>
      <c r="SXA1615" s="34"/>
      <c r="SXH1615" s="35"/>
      <c r="SXI1615" s="34"/>
      <c r="SXP1615" s="35"/>
      <c r="SXQ1615" s="34"/>
      <c r="SXX1615" s="35"/>
      <c r="SXY1615" s="34"/>
      <c r="SYF1615" s="35"/>
      <c r="SYG1615" s="34"/>
      <c r="SYN1615" s="35"/>
      <c r="SYO1615" s="34"/>
      <c r="SYV1615" s="35"/>
      <c r="SYW1615" s="34"/>
      <c r="SZD1615" s="35"/>
      <c r="SZE1615" s="34"/>
      <c r="SZL1615" s="35"/>
      <c r="SZM1615" s="34"/>
      <c r="SZT1615" s="35"/>
      <c r="SZU1615" s="34"/>
      <c r="TAB1615" s="35"/>
      <c r="TAC1615" s="34"/>
      <c r="TAJ1615" s="35"/>
      <c r="TAK1615" s="34"/>
      <c r="TAR1615" s="35"/>
      <c r="TAS1615" s="34"/>
      <c r="TAZ1615" s="35"/>
      <c r="TBA1615" s="34"/>
      <c r="TBH1615" s="35"/>
      <c r="TBI1615" s="34"/>
      <c r="TBP1615" s="35"/>
      <c r="TBQ1615" s="34"/>
      <c r="TBX1615" s="35"/>
      <c r="TBY1615" s="34"/>
      <c r="TCF1615" s="35"/>
      <c r="TCG1615" s="34"/>
      <c r="TCN1615" s="35"/>
      <c r="TCO1615" s="34"/>
      <c r="TCV1615" s="35"/>
      <c r="TCW1615" s="34"/>
      <c r="TDD1615" s="35"/>
      <c r="TDE1615" s="34"/>
      <c r="TDL1615" s="35"/>
      <c r="TDM1615" s="34"/>
      <c r="TDT1615" s="35"/>
      <c r="TDU1615" s="34"/>
      <c r="TEB1615" s="35"/>
      <c r="TEC1615" s="34"/>
      <c r="TEJ1615" s="35"/>
      <c r="TEK1615" s="34"/>
      <c r="TER1615" s="35"/>
      <c r="TES1615" s="34"/>
      <c r="TEZ1615" s="35"/>
      <c r="TFA1615" s="34"/>
      <c r="TFH1615" s="35"/>
      <c r="TFI1615" s="34"/>
      <c r="TFP1615" s="35"/>
      <c r="TFQ1615" s="34"/>
      <c r="TFX1615" s="35"/>
      <c r="TFY1615" s="34"/>
      <c r="TGF1615" s="35"/>
      <c r="TGG1615" s="34"/>
      <c r="TGN1615" s="35"/>
      <c r="TGO1615" s="34"/>
      <c r="TGV1615" s="35"/>
      <c r="TGW1615" s="34"/>
      <c r="THD1615" s="35"/>
      <c r="THE1615" s="34"/>
      <c r="THL1615" s="35"/>
      <c r="THM1615" s="34"/>
      <c r="THT1615" s="35"/>
      <c r="THU1615" s="34"/>
      <c r="TIB1615" s="35"/>
      <c r="TIC1615" s="34"/>
      <c r="TIJ1615" s="35"/>
      <c r="TIK1615" s="34"/>
      <c r="TIR1615" s="35"/>
      <c r="TIS1615" s="34"/>
      <c r="TIZ1615" s="35"/>
      <c r="TJA1615" s="34"/>
      <c r="TJH1615" s="35"/>
      <c r="TJI1615" s="34"/>
      <c r="TJP1615" s="35"/>
      <c r="TJQ1615" s="34"/>
      <c r="TJX1615" s="35"/>
      <c r="TJY1615" s="34"/>
      <c r="TKF1615" s="35"/>
      <c r="TKG1615" s="34"/>
      <c r="TKN1615" s="35"/>
      <c r="TKO1615" s="34"/>
      <c r="TKV1615" s="35"/>
      <c r="TKW1615" s="34"/>
      <c r="TLD1615" s="35"/>
      <c r="TLE1615" s="34"/>
      <c r="TLL1615" s="35"/>
      <c r="TLM1615" s="34"/>
      <c r="TLT1615" s="35"/>
      <c r="TLU1615" s="34"/>
      <c r="TMB1615" s="35"/>
      <c r="TMC1615" s="34"/>
      <c r="TMJ1615" s="35"/>
      <c r="TMK1615" s="34"/>
      <c r="TMR1615" s="35"/>
      <c r="TMS1615" s="34"/>
      <c r="TMZ1615" s="35"/>
      <c r="TNA1615" s="34"/>
      <c r="TNH1615" s="35"/>
      <c r="TNI1615" s="34"/>
      <c r="TNP1615" s="35"/>
      <c r="TNQ1615" s="34"/>
      <c r="TNX1615" s="35"/>
      <c r="TNY1615" s="34"/>
      <c r="TOF1615" s="35"/>
      <c r="TOG1615" s="34"/>
      <c r="TON1615" s="35"/>
      <c r="TOO1615" s="34"/>
      <c r="TOV1615" s="35"/>
      <c r="TOW1615" s="34"/>
      <c r="TPD1615" s="35"/>
      <c r="TPE1615" s="34"/>
      <c r="TPL1615" s="35"/>
      <c r="TPM1615" s="34"/>
      <c r="TPT1615" s="35"/>
      <c r="TPU1615" s="34"/>
      <c r="TQB1615" s="35"/>
      <c r="TQC1615" s="34"/>
      <c r="TQJ1615" s="35"/>
      <c r="TQK1615" s="34"/>
      <c r="TQR1615" s="35"/>
      <c r="TQS1615" s="34"/>
      <c r="TQZ1615" s="35"/>
      <c r="TRA1615" s="34"/>
      <c r="TRH1615" s="35"/>
      <c r="TRI1615" s="34"/>
      <c r="TRP1615" s="35"/>
      <c r="TRQ1615" s="34"/>
      <c r="TRX1615" s="35"/>
      <c r="TRY1615" s="34"/>
      <c r="TSF1615" s="35"/>
      <c r="TSG1615" s="34"/>
      <c r="TSN1615" s="35"/>
      <c r="TSO1615" s="34"/>
      <c r="TSV1615" s="35"/>
      <c r="TSW1615" s="34"/>
      <c r="TTD1615" s="35"/>
      <c r="TTE1615" s="34"/>
      <c r="TTL1615" s="35"/>
      <c r="TTM1615" s="34"/>
      <c r="TTT1615" s="35"/>
      <c r="TTU1615" s="34"/>
      <c r="TUB1615" s="35"/>
      <c r="TUC1615" s="34"/>
      <c r="TUJ1615" s="35"/>
      <c r="TUK1615" s="34"/>
      <c r="TUR1615" s="35"/>
      <c r="TUS1615" s="34"/>
      <c r="TUZ1615" s="35"/>
      <c r="TVA1615" s="34"/>
      <c r="TVH1615" s="35"/>
      <c r="TVI1615" s="34"/>
      <c r="TVP1615" s="35"/>
      <c r="TVQ1615" s="34"/>
      <c r="TVX1615" s="35"/>
      <c r="TVY1615" s="34"/>
      <c r="TWF1615" s="35"/>
      <c r="TWG1615" s="34"/>
      <c r="TWN1615" s="35"/>
      <c r="TWO1615" s="34"/>
      <c r="TWV1615" s="35"/>
      <c r="TWW1615" s="34"/>
      <c r="TXD1615" s="35"/>
      <c r="TXE1615" s="34"/>
      <c r="TXL1615" s="35"/>
      <c r="TXM1615" s="34"/>
      <c r="TXT1615" s="35"/>
      <c r="TXU1615" s="34"/>
      <c r="TYB1615" s="35"/>
      <c r="TYC1615" s="34"/>
      <c r="TYJ1615" s="35"/>
      <c r="TYK1615" s="34"/>
      <c r="TYR1615" s="35"/>
      <c r="TYS1615" s="34"/>
      <c r="TYZ1615" s="35"/>
      <c r="TZA1615" s="34"/>
      <c r="TZH1615" s="35"/>
      <c r="TZI1615" s="34"/>
      <c r="TZP1615" s="35"/>
      <c r="TZQ1615" s="34"/>
      <c r="TZX1615" s="35"/>
      <c r="TZY1615" s="34"/>
      <c r="UAF1615" s="35"/>
      <c r="UAG1615" s="34"/>
      <c r="UAN1615" s="35"/>
      <c r="UAO1615" s="34"/>
      <c r="UAV1615" s="35"/>
      <c r="UAW1615" s="34"/>
      <c r="UBD1615" s="35"/>
      <c r="UBE1615" s="34"/>
      <c r="UBL1615" s="35"/>
      <c r="UBM1615" s="34"/>
      <c r="UBT1615" s="35"/>
      <c r="UBU1615" s="34"/>
      <c r="UCB1615" s="35"/>
      <c r="UCC1615" s="34"/>
      <c r="UCJ1615" s="35"/>
      <c r="UCK1615" s="34"/>
      <c r="UCR1615" s="35"/>
      <c r="UCS1615" s="34"/>
      <c r="UCZ1615" s="35"/>
      <c r="UDA1615" s="34"/>
      <c r="UDH1615" s="35"/>
      <c r="UDI1615" s="34"/>
      <c r="UDP1615" s="35"/>
      <c r="UDQ1615" s="34"/>
      <c r="UDX1615" s="35"/>
      <c r="UDY1615" s="34"/>
      <c r="UEF1615" s="35"/>
      <c r="UEG1615" s="34"/>
      <c r="UEN1615" s="35"/>
      <c r="UEO1615" s="34"/>
      <c r="UEV1615" s="35"/>
      <c r="UEW1615" s="34"/>
      <c r="UFD1615" s="35"/>
      <c r="UFE1615" s="34"/>
      <c r="UFL1615" s="35"/>
      <c r="UFM1615" s="34"/>
      <c r="UFT1615" s="35"/>
      <c r="UFU1615" s="34"/>
      <c r="UGB1615" s="35"/>
      <c r="UGC1615" s="34"/>
      <c r="UGJ1615" s="35"/>
      <c r="UGK1615" s="34"/>
      <c r="UGR1615" s="35"/>
      <c r="UGS1615" s="34"/>
      <c r="UGZ1615" s="35"/>
      <c r="UHA1615" s="34"/>
      <c r="UHH1615" s="35"/>
      <c r="UHI1615" s="34"/>
      <c r="UHP1615" s="35"/>
      <c r="UHQ1615" s="34"/>
      <c r="UHX1615" s="35"/>
      <c r="UHY1615" s="34"/>
      <c r="UIF1615" s="35"/>
      <c r="UIG1615" s="34"/>
      <c r="UIN1615" s="35"/>
      <c r="UIO1615" s="34"/>
      <c r="UIV1615" s="35"/>
      <c r="UIW1615" s="34"/>
      <c r="UJD1615" s="35"/>
      <c r="UJE1615" s="34"/>
      <c r="UJL1615" s="35"/>
      <c r="UJM1615" s="34"/>
      <c r="UJT1615" s="35"/>
      <c r="UJU1615" s="34"/>
      <c r="UKB1615" s="35"/>
      <c r="UKC1615" s="34"/>
      <c r="UKJ1615" s="35"/>
      <c r="UKK1615" s="34"/>
      <c r="UKR1615" s="35"/>
      <c r="UKS1615" s="34"/>
      <c r="UKZ1615" s="35"/>
      <c r="ULA1615" s="34"/>
      <c r="ULH1615" s="35"/>
      <c r="ULI1615" s="34"/>
      <c r="ULP1615" s="35"/>
      <c r="ULQ1615" s="34"/>
      <c r="ULX1615" s="35"/>
      <c r="ULY1615" s="34"/>
      <c r="UMF1615" s="35"/>
      <c r="UMG1615" s="34"/>
      <c r="UMN1615" s="35"/>
      <c r="UMO1615" s="34"/>
      <c r="UMV1615" s="35"/>
      <c r="UMW1615" s="34"/>
      <c r="UND1615" s="35"/>
      <c r="UNE1615" s="34"/>
      <c r="UNL1615" s="35"/>
      <c r="UNM1615" s="34"/>
      <c r="UNT1615" s="35"/>
      <c r="UNU1615" s="34"/>
      <c r="UOB1615" s="35"/>
      <c r="UOC1615" s="34"/>
      <c r="UOJ1615" s="35"/>
      <c r="UOK1615" s="34"/>
      <c r="UOR1615" s="35"/>
      <c r="UOS1615" s="34"/>
      <c r="UOZ1615" s="35"/>
      <c r="UPA1615" s="34"/>
      <c r="UPH1615" s="35"/>
      <c r="UPI1615" s="34"/>
      <c r="UPP1615" s="35"/>
      <c r="UPQ1615" s="34"/>
      <c r="UPX1615" s="35"/>
      <c r="UPY1615" s="34"/>
      <c r="UQF1615" s="35"/>
      <c r="UQG1615" s="34"/>
      <c r="UQN1615" s="35"/>
      <c r="UQO1615" s="34"/>
      <c r="UQV1615" s="35"/>
      <c r="UQW1615" s="34"/>
      <c r="URD1615" s="35"/>
      <c r="URE1615" s="34"/>
      <c r="URL1615" s="35"/>
      <c r="URM1615" s="34"/>
      <c r="URT1615" s="35"/>
      <c r="URU1615" s="34"/>
      <c r="USB1615" s="35"/>
      <c r="USC1615" s="34"/>
      <c r="USJ1615" s="35"/>
      <c r="USK1615" s="34"/>
      <c r="USR1615" s="35"/>
      <c r="USS1615" s="34"/>
      <c r="USZ1615" s="35"/>
      <c r="UTA1615" s="34"/>
      <c r="UTH1615" s="35"/>
      <c r="UTI1615" s="34"/>
      <c r="UTP1615" s="35"/>
      <c r="UTQ1615" s="34"/>
      <c r="UTX1615" s="35"/>
      <c r="UTY1615" s="34"/>
      <c r="UUF1615" s="35"/>
      <c r="UUG1615" s="34"/>
      <c r="UUN1615" s="35"/>
      <c r="UUO1615" s="34"/>
      <c r="UUV1615" s="35"/>
      <c r="UUW1615" s="34"/>
      <c r="UVD1615" s="35"/>
      <c r="UVE1615" s="34"/>
      <c r="UVL1615" s="35"/>
      <c r="UVM1615" s="34"/>
      <c r="UVT1615" s="35"/>
      <c r="UVU1615" s="34"/>
      <c r="UWB1615" s="35"/>
      <c r="UWC1615" s="34"/>
      <c r="UWJ1615" s="35"/>
      <c r="UWK1615" s="34"/>
      <c r="UWR1615" s="35"/>
      <c r="UWS1615" s="34"/>
      <c r="UWZ1615" s="35"/>
      <c r="UXA1615" s="34"/>
      <c r="UXH1615" s="35"/>
      <c r="UXI1615" s="34"/>
      <c r="UXP1615" s="35"/>
      <c r="UXQ1615" s="34"/>
      <c r="UXX1615" s="35"/>
      <c r="UXY1615" s="34"/>
      <c r="UYF1615" s="35"/>
      <c r="UYG1615" s="34"/>
      <c r="UYN1615" s="35"/>
      <c r="UYO1615" s="34"/>
      <c r="UYV1615" s="35"/>
      <c r="UYW1615" s="34"/>
      <c r="UZD1615" s="35"/>
      <c r="UZE1615" s="34"/>
      <c r="UZL1615" s="35"/>
      <c r="UZM1615" s="34"/>
      <c r="UZT1615" s="35"/>
      <c r="UZU1615" s="34"/>
      <c r="VAB1615" s="35"/>
      <c r="VAC1615" s="34"/>
      <c r="VAJ1615" s="35"/>
      <c r="VAK1615" s="34"/>
      <c r="VAR1615" s="35"/>
      <c r="VAS1615" s="34"/>
      <c r="VAZ1615" s="35"/>
      <c r="VBA1615" s="34"/>
      <c r="VBH1615" s="35"/>
      <c r="VBI1615" s="34"/>
      <c r="VBP1615" s="35"/>
      <c r="VBQ1615" s="34"/>
      <c r="VBX1615" s="35"/>
      <c r="VBY1615" s="34"/>
      <c r="VCF1615" s="35"/>
      <c r="VCG1615" s="34"/>
      <c r="VCN1615" s="35"/>
      <c r="VCO1615" s="34"/>
      <c r="VCV1615" s="35"/>
      <c r="VCW1615" s="34"/>
      <c r="VDD1615" s="35"/>
      <c r="VDE1615" s="34"/>
      <c r="VDL1615" s="35"/>
      <c r="VDM1615" s="34"/>
      <c r="VDT1615" s="35"/>
      <c r="VDU1615" s="34"/>
      <c r="VEB1615" s="35"/>
      <c r="VEC1615" s="34"/>
      <c r="VEJ1615" s="35"/>
      <c r="VEK1615" s="34"/>
      <c r="VER1615" s="35"/>
      <c r="VES1615" s="34"/>
      <c r="VEZ1615" s="35"/>
      <c r="VFA1615" s="34"/>
      <c r="VFH1615" s="35"/>
      <c r="VFI1615" s="34"/>
      <c r="VFP1615" s="35"/>
      <c r="VFQ1615" s="34"/>
      <c r="VFX1615" s="35"/>
      <c r="VFY1615" s="34"/>
      <c r="VGF1615" s="35"/>
      <c r="VGG1615" s="34"/>
      <c r="VGN1615" s="35"/>
      <c r="VGO1615" s="34"/>
      <c r="VGV1615" s="35"/>
      <c r="VGW1615" s="34"/>
      <c r="VHD1615" s="35"/>
      <c r="VHE1615" s="34"/>
      <c r="VHL1615" s="35"/>
      <c r="VHM1615" s="34"/>
      <c r="VHT1615" s="35"/>
      <c r="VHU1615" s="34"/>
      <c r="VIB1615" s="35"/>
      <c r="VIC1615" s="34"/>
      <c r="VIJ1615" s="35"/>
      <c r="VIK1615" s="34"/>
      <c r="VIR1615" s="35"/>
      <c r="VIS1615" s="34"/>
      <c r="VIZ1615" s="35"/>
      <c r="VJA1615" s="34"/>
      <c r="VJH1615" s="35"/>
      <c r="VJI1615" s="34"/>
      <c r="VJP1615" s="35"/>
      <c r="VJQ1615" s="34"/>
      <c r="VJX1615" s="35"/>
      <c r="VJY1615" s="34"/>
      <c r="VKF1615" s="35"/>
      <c r="VKG1615" s="34"/>
      <c r="VKN1615" s="35"/>
      <c r="VKO1615" s="34"/>
      <c r="VKV1615" s="35"/>
      <c r="VKW1615" s="34"/>
      <c r="VLD1615" s="35"/>
      <c r="VLE1615" s="34"/>
      <c r="VLL1615" s="35"/>
      <c r="VLM1615" s="34"/>
      <c r="VLT1615" s="35"/>
      <c r="VLU1615" s="34"/>
      <c r="VMB1615" s="35"/>
      <c r="VMC1615" s="34"/>
      <c r="VMJ1615" s="35"/>
      <c r="VMK1615" s="34"/>
      <c r="VMR1615" s="35"/>
      <c r="VMS1615" s="34"/>
      <c r="VMZ1615" s="35"/>
      <c r="VNA1615" s="34"/>
      <c r="VNH1615" s="35"/>
      <c r="VNI1615" s="34"/>
      <c r="VNP1615" s="35"/>
      <c r="VNQ1615" s="34"/>
      <c r="VNX1615" s="35"/>
      <c r="VNY1615" s="34"/>
      <c r="VOF1615" s="35"/>
      <c r="VOG1615" s="34"/>
      <c r="VON1615" s="35"/>
      <c r="VOO1615" s="34"/>
      <c r="VOV1615" s="35"/>
      <c r="VOW1615" s="34"/>
      <c r="VPD1615" s="35"/>
      <c r="VPE1615" s="34"/>
      <c r="VPL1615" s="35"/>
      <c r="VPM1615" s="34"/>
      <c r="VPT1615" s="35"/>
      <c r="VPU1615" s="34"/>
      <c r="VQB1615" s="35"/>
      <c r="VQC1615" s="34"/>
      <c r="VQJ1615" s="35"/>
      <c r="VQK1615" s="34"/>
      <c r="VQR1615" s="35"/>
      <c r="VQS1615" s="34"/>
      <c r="VQZ1615" s="35"/>
      <c r="VRA1615" s="34"/>
      <c r="VRH1615" s="35"/>
      <c r="VRI1615" s="34"/>
      <c r="VRP1615" s="35"/>
      <c r="VRQ1615" s="34"/>
      <c r="VRX1615" s="35"/>
      <c r="VRY1615" s="34"/>
      <c r="VSF1615" s="35"/>
      <c r="VSG1615" s="34"/>
      <c r="VSN1615" s="35"/>
      <c r="VSO1615" s="34"/>
      <c r="VSV1615" s="35"/>
      <c r="VSW1615" s="34"/>
      <c r="VTD1615" s="35"/>
      <c r="VTE1615" s="34"/>
      <c r="VTL1615" s="35"/>
      <c r="VTM1615" s="34"/>
      <c r="VTT1615" s="35"/>
      <c r="VTU1615" s="34"/>
      <c r="VUB1615" s="35"/>
      <c r="VUC1615" s="34"/>
      <c r="VUJ1615" s="35"/>
      <c r="VUK1615" s="34"/>
      <c r="VUR1615" s="35"/>
      <c r="VUS1615" s="34"/>
      <c r="VUZ1615" s="35"/>
      <c r="VVA1615" s="34"/>
      <c r="VVH1615" s="35"/>
      <c r="VVI1615" s="34"/>
      <c r="VVP1615" s="35"/>
      <c r="VVQ1615" s="34"/>
      <c r="VVX1615" s="35"/>
      <c r="VVY1615" s="34"/>
      <c r="VWF1615" s="35"/>
      <c r="VWG1615" s="34"/>
      <c r="VWN1615" s="35"/>
      <c r="VWO1615" s="34"/>
      <c r="VWV1615" s="35"/>
      <c r="VWW1615" s="34"/>
      <c r="VXD1615" s="35"/>
      <c r="VXE1615" s="34"/>
      <c r="VXL1615" s="35"/>
      <c r="VXM1615" s="34"/>
      <c r="VXT1615" s="35"/>
      <c r="VXU1615" s="34"/>
      <c r="VYB1615" s="35"/>
      <c r="VYC1615" s="34"/>
      <c r="VYJ1615" s="35"/>
      <c r="VYK1615" s="34"/>
      <c r="VYR1615" s="35"/>
      <c r="VYS1615" s="34"/>
      <c r="VYZ1615" s="35"/>
      <c r="VZA1615" s="34"/>
      <c r="VZH1615" s="35"/>
      <c r="VZI1615" s="34"/>
      <c r="VZP1615" s="35"/>
      <c r="VZQ1615" s="34"/>
      <c r="VZX1615" s="35"/>
      <c r="VZY1615" s="34"/>
      <c r="WAF1615" s="35"/>
      <c r="WAG1615" s="34"/>
      <c r="WAN1615" s="35"/>
      <c r="WAO1615" s="34"/>
      <c r="WAV1615" s="35"/>
      <c r="WAW1615" s="34"/>
      <c r="WBD1615" s="35"/>
      <c r="WBE1615" s="34"/>
      <c r="WBL1615" s="35"/>
      <c r="WBM1615" s="34"/>
      <c r="WBT1615" s="35"/>
      <c r="WBU1615" s="34"/>
      <c r="WCB1615" s="35"/>
      <c r="WCC1615" s="34"/>
      <c r="WCJ1615" s="35"/>
      <c r="WCK1615" s="34"/>
      <c r="WCR1615" s="35"/>
      <c r="WCS1615" s="34"/>
      <c r="WCZ1615" s="35"/>
      <c r="WDA1615" s="34"/>
      <c r="WDH1615" s="35"/>
      <c r="WDI1615" s="34"/>
      <c r="WDP1615" s="35"/>
      <c r="WDQ1615" s="34"/>
      <c r="WDX1615" s="35"/>
      <c r="WDY1615" s="34"/>
      <c r="WEF1615" s="35"/>
      <c r="WEG1615" s="34"/>
      <c r="WEN1615" s="35"/>
      <c r="WEO1615" s="34"/>
      <c r="WEV1615" s="35"/>
      <c r="WEW1615" s="34"/>
      <c r="WFD1615" s="35"/>
      <c r="WFE1615" s="34"/>
      <c r="WFL1615" s="35"/>
      <c r="WFM1615" s="34"/>
      <c r="WFT1615" s="35"/>
      <c r="WFU1615" s="34"/>
      <c r="WGB1615" s="35"/>
      <c r="WGC1615" s="34"/>
      <c r="WGJ1615" s="35"/>
      <c r="WGK1615" s="34"/>
      <c r="WGR1615" s="35"/>
      <c r="WGS1615" s="34"/>
      <c r="WGZ1615" s="35"/>
      <c r="WHA1615" s="34"/>
      <c r="WHH1615" s="35"/>
      <c r="WHI1615" s="34"/>
      <c r="WHP1615" s="35"/>
      <c r="WHQ1615" s="34"/>
      <c r="WHX1615" s="35"/>
      <c r="WHY1615" s="34"/>
      <c r="WIF1615" s="35"/>
      <c r="WIG1615" s="34"/>
      <c r="WIN1615" s="35"/>
      <c r="WIO1615" s="34"/>
      <c r="WIV1615" s="35"/>
      <c r="WIW1615" s="34"/>
      <c r="WJD1615" s="35"/>
      <c r="WJE1615" s="34"/>
      <c r="WJL1615" s="35"/>
      <c r="WJM1615" s="34"/>
      <c r="WJT1615" s="35"/>
      <c r="WJU1615" s="34"/>
      <c r="WKB1615" s="35"/>
      <c r="WKC1615" s="34"/>
      <c r="WKJ1615" s="35"/>
      <c r="WKK1615" s="34"/>
      <c r="WKR1615" s="35"/>
      <c r="WKS1615" s="34"/>
      <c r="WKZ1615" s="35"/>
      <c r="WLA1615" s="34"/>
      <c r="WLH1615" s="35"/>
      <c r="WLI1615" s="34"/>
      <c r="WLP1615" s="35"/>
      <c r="WLQ1615" s="34"/>
      <c r="WLX1615" s="35"/>
      <c r="WLY1615" s="34"/>
      <c r="WMF1615" s="35"/>
      <c r="WMG1615" s="34"/>
      <c r="WMN1615" s="35"/>
      <c r="WMO1615" s="34"/>
      <c r="WMV1615" s="35"/>
      <c r="WMW1615" s="34"/>
      <c r="WND1615" s="35"/>
      <c r="WNE1615" s="34"/>
      <c r="WNL1615" s="35"/>
      <c r="WNM1615" s="34"/>
      <c r="WNT1615" s="35"/>
      <c r="WNU1615" s="34"/>
      <c r="WOB1615" s="35"/>
      <c r="WOC1615" s="34"/>
      <c r="WOJ1615" s="35"/>
      <c r="WOK1615" s="34"/>
      <c r="WOR1615" s="35"/>
      <c r="WOS1615" s="34"/>
      <c r="WOZ1615" s="35"/>
      <c r="WPA1615" s="34"/>
      <c r="WPH1615" s="35"/>
      <c r="WPI1615" s="34"/>
      <c r="WPP1615" s="35"/>
      <c r="WPQ1615" s="34"/>
      <c r="WPX1615" s="35"/>
      <c r="WPY1615" s="34"/>
      <c r="WQF1615" s="35"/>
      <c r="WQG1615" s="34"/>
      <c r="WQN1615" s="35"/>
      <c r="WQO1615" s="34"/>
      <c r="WQV1615" s="35"/>
      <c r="WQW1615" s="34"/>
      <c r="WRD1615" s="35"/>
      <c r="WRE1615" s="34"/>
      <c r="WRL1615" s="35"/>
      <c r="WRM1615" s="34"/>
      <c r="WRT1615" s="35"/>
      <c r="WRU1615" s="34"/>
      <c r="WSB1615" s="35"/>
      <c r="WSC1615" s="34"/>
      <c r="WSJ1615" s="35"/>
      <c r="WSK1615" s="34"/>
      <c r="WSR1615" s="35"/>
      <c r="WSS1615" s="34"/>
      <c r="WSZ1615" s="35"/>
      <c r="WTA1615" s="34"/>
      <c r="WTH1615" s="35"/>
      <c r="WTI1615" s="34"/>
      <c r="WTP1615" s="35"/>
      <c r="WTQ1615" s="34"/>
      <c r="WTX1615" s="35"/>
      <c r="WTY1615" s="34"/>
      <c r="WUF1615" s="35"/>
      <c r="WUG1615" s="34"/>
      <c r="WUN1615" s="35"/>
      <c r="WUO1615" s="34"/>
      <c r="WUV1615" s="35"/>
      <c r="WUW1615" s="34"/>
      <c r="WVD1615" s="35"/>
      <c r="WVE1615" s="34"/>
      <c r="WVL1615" s="35"/>
      <c r="WVM1615" s="34"/>
      <c r="WVT1615" s="35"/>
      <c r="WVU1615" s="34"/>
      <c r="WWB1615" s="35"/>
      <c r="WWC1615" s="34"/>
      <c r="WWJ1615" s="35"/>
      <c r="WWK1615" s="34"/>
      <c r="WWR1615" s="35"/>
      <c r="WWS1615" s="34"/>
      <c r="WWZ1615" s="35"/>
      <c r="WXA1615" s="34"/>
      <c r="WXH1615" s="35"/>
      <c r="WXI1615" s="34"/>
      <c r="WXP1615" s="35"/>
      <c r="WXQ1615" s="34"/>
      <c r="WXX1615" s="35"/>
      <c r="WXY1615" s="34"/>
      <c r="WYF1615" s="35"/>
      <c r="WYG1615" s="34"/>
      <c r="WYN1615" s="35"/>
      <c r="WYO1615" s="34"/>
      <c r="WYV1615" s="35"/>
      <c r="WYW1615" s="34"/>
      <c r="WZD1615" s="35"/>
      <c r="WZE1615" s="34"/>
      <c r="WZL1615" s="35"/>
      <c r="WZM1615" s="34"/>
      <c r="WZT1615" s="35"/>
      <c r="WZU1615" s="34"/>
      <c r="XAB1615" s="35"/>
      <c r="XAC1615" s="34"/>
      <c r="XAJ1615" s="35"/>
      <c r="XAK1615" s="34"/>
      <c r="XAR1615" s="35"/>
      <c r="XAS1615" s="34"/>
      <c r="XAZ1615" s="35"/>
      <c r="XBA1615" s="34"/>
      <c r="XBH1615" s="35"/>
      <c r="XBI1615" s="34"/>
      <c r="XBP1615" s="35"/>
      <c r="XBQ1615" s="34"/>
      <c r="XBX1615" s="35"/>
      <c r="XBY1615" s="34"/>
      <c r="XCF1615" s="35"/>
      <c r="XCG1615" s="34"/>
      <c r="XCN1615" s="35"/>
      <c r="XCO1615" s="34"/>
      <c r="XCV1615" s="35"/>
      <c r="XCW1615" s="34"/>
      <c r="XDD1615" s="35"/>
      <c r="XDE1615" s="34"/>
      <c r="XDL1615" s="35"/>
      <c r="XDM1615" s="34"/>
      <c r="XDT1615" s="35"/>
      <c r="XDU1615" s="34"/>
      <c r="XEB1615" s="35"/>
      <c r="XEC1615" s="34"/>
      <c r="XEJ1615" s="35"/>
      <c r="XEK1615" s="34"/>
      <c r="XER1615" s="35"/>
      <c r="XES1615" s="34"/>
      <c r="XEZ1615" s="35"/>
      <c r="XFA1615" s="34"/>
    </row>
    <row r="1616" spans="1:1021 1028:2045 2052:3069 3076:4093 4100:5117 5124:6141 6148:7165 7172:8189 8196:9213 9220:10237 10244:11261 11268:12285 12292:13309 13316:14333 14340:15357 15364:16381" x14ac:dyDescent="0.25">
      <c r="A1616" t="s">
        <v>484</v>
      </c>
      <c r="B1616" t="s">
        <v>460</v>
      </c>
      <c r="C1616">
        <v>344</v>
      </c>
      <c r="D1616">
        <v>344</v>
      </c>
      <c r="E1616" s="35">
        <v>1</v>
      </c>
      <c r="F1616" s="34">
        <v>5.0000000000000002E-90</v>
      </c>
      <c r="G1616">
        <v>86.11</v>
      </c>
      <c r="H1616">
        <v>1730</v>
      </c>
      <c r="I1616" t="str">
        <f>HYPERLINK("https://www.ncbi.nlm.nih.gov/nucleotide/MF033112.1?report=genbank&amp;log$=nucltop&amp;blast_rank=14&amp;RID=XE6RV0D8013","MF033112.1")</f>
        <v>MF033112.1</v>
      </c>
      <c r="L1616" s="35"/>
      <c r="M1616" s="34"/>
      <c r="T1616" s="35"/>
      <c r="U1616" s="34"/>
      <c r="AB1616" s="35"/>
      <c r="AC1616" s="34"/>
      <c r="AJ1616" s="35"/>
      <c r="AK1616" s="34"/>
      <c r="AR1616" s="35"/>
      <c r="AS1616" s="34"/>
      <c r="AZ1616" s="35"/>
      <c r="BA1616" s="34"/>
      <c r="BH1616" s="35"/>
      <c r="BI1616" s="34"/>
      <c r="BP1616" s="35"/>
      <c r="BQ1616" s="34"/>
      <c r="BX1616" s="35"/>
      <c r="BY1616" s="34"/>
      <c r="CF1616" s="35"/>
      <c r="CG1616" s="34"/>
      <c r="CN1616" s="35"/>
      <c r="CO1616" s="34"/>
      <c r="CV1616" s="35"/>
      <c r="CW1616" s="34"/>
      <c r="DD1616" s="35"/>
      <c r="DE1616" s="34"/>
      <c r="DL1616" s="35"/>
      <c r="DM1616" s="34"/>
      <c r="DT1616" s="35"/>
      <c r="DU1616" s="34"/>
      <c r="EB1616" s="35"/>
      <c r="EC1616" s="34"/>
      <c r="EJ1616" s="35"/>
      <c r="EK1616" s="34"/>
      <c r="ER1616" s="35"/>
      <c r="ES1616" s="34"/>
      <c r="EZ1616" s="35"/>
      <c r="FA1616" s="34"/>
      <c r="FH1616" s="35"/>
      <c r="FI1616" s="34"/>
      <c r="FP1616" s="35"/>
      <c r="FQ1616" s="34"/>
      <c r="FX1616" s="35"/>
      <c r="FY1616" s="34"/>
      <c r="GF1616" s="35"/>
      <c r="GG1616" s="34"/>
      <c r="GN1616" s="35"/>
      <c r="GO1616" s="34"/>
      <c r="GV1616" s="35"/>
      <c r="GW1616" s="34"/>
      <c r="HD1616" s="35"/>
      <c r="HE1616" s="34"/>
      <c r="HL1616" s="35"/>
      <c r="HM1616" s="34"/>
      <c r="HT1616" s="35"/>
      <c r="HU1616" s="34"/>
      <c r="IB1616" s="35"/>
      <c r="IC1616" s="34"/>
      <c r="IJ1616" s="35"/>
      <c r="IK1616" s="34"/>
      <c r="IR1616" s="35"/>
      <c r="IS1616" s="34"/>
      <c r="IZ1616" s="35"/>
      <c r="JA1616" s="34"/>
      <c r="JH1616" s="35"/>
      <c r="JI1616" s="34"/>
      <c r="JP1616" s="35"/>
      <c r="JQ1616" s="34"/>
      <c r="JX1616" s="35"/>
      <c r="JY1616" s="34"/>
      <c r="KF1616" s="35"/>
      <c r="KG1616" s="34"/>
      <c r="KN1616" s="35"/>
      <c r="KO1616" s="34"/>
      <c r="KV1616" s="35"/>
      <c r="KW1616" s="34"/>
      <c r="LD1616" s="35"/>
      <c r="LE1616" s="34"/>
      <c r="LL1616" s="35"/>
      <c r="LM1616" s="34"/>
      <c r="LT1616" s="35"/>
      <c r="LU1616" s="34"/>
      <c r="MB1616" s="35"/>
      <c r="MC1616" s="34"/>
      <c r="MJ1616" s="35"/>
      <c r="MK1616" s="34"/>
      <c r="MR1616" s="35"/>
      <c r="MS1616" s="34"/>
      <c r="MZ1616" s="35"/>
      <c r="NA1616" s="34"/>
      <c r="NH1616" s="35"/>
      <c r="NI1616" s="34"/>
      <c r="NP1616" s="35"/>
      <c r="NQ1616" s="34"/>
      <c r="NX1616" s="35"/>
      <c r="NY1616" s="34"/>
      <c r="OF1616" s="35"/>
      <c r="OG1616" s="34"/>
      <c r="ON1616" s="35"/>
      <c r="OO1616" s="34"/>
      <c r="OV1616" s="35"/>
      <c r="OW1616" s="34"/>
      <c r="PD1616" s="35"/>
      <c r="PE1616" s="34"/>
      <c r="PL1616" s="35"/>
      <c r="PM1616" s="34"/>
      <c r="PT1616" s="35"/>
      <c r="PU1616" s="34"/>
      <c r="QB1616" s="35"/>
      <c r="QC1616" s="34"/>
      <c r="QJ1616" s="35"/>
      <c r="QK1616" s="34"/>
      <c r="QR1616" s="35"/>
      <c r="QS1616" s="34"/>
      <c r="QZ1616" s="35"/>
      <c r="RA1616" s="34"/>
      <c r="RH1616" s="35"/>
      <c r="RI1616" s="34"/>
      <c r="RP1616" s="35"/>
      <c r="RQ1616" s="34"/>
      <c r="RX1616" s="35"/>
      <c r="RY1616" s="34"/>
      <c r="SF1616" s="35"/>
      <c r="SG1616" s="34"/>
      <c r="SN1616" s="35"/>
      <c r="SO1616" s="34"/>
      <c r="SV1616" s="35"/>
      <c r="SW1616" s="34"/>
      <c r="TD1616" s="35"/>
      <c r="TE1616" s="34"/>
      <c r="TL1616" s="35"/>
      <c r="TM1616" s="34"/>
      <c r="TT1616" s="35"/>
      <c r="TU1616" s="34"/>
      <c r="UB1616" s="35"/>
      <c r="UC1616" s="34"/>
      <c r="UJ1616" s="35"/>
      <c r="UK1616" s="34"/>
      <c r="UR1616" s="35"/>
      <c r="US1616" s="34"/>
      <c r="UZ1616" s="35"/>
      <c r="VA1616" s="34"/>
      <c r="VH1616" s="35"/>
      <c r="VI1616" s="34"/>
      <c r="VP1616" s="35"/>
      <c r="VQ1616" s="34"/>
      <c r="VX1616" s="35"/>
      <c r="VY1616" s="34"/>
      <c r="WF1616" s="35"/>
      <c r="WG1616" s="34"/>
      <c r="WN1616" s="35"/>
      <c r="WO1616" s="34"/>
      <c r="WV1616" s="35"/>
      <c r="WW1616" s="34"/>
      <c r="XD1616" s="35"/>
      <c r="XE1616" s="34"/>
      <c r="XL1616" s="35"/>
      <c r="XM1616" s="34"/>
      <c r="XT1616" s="35"/>
      <c r="XU1616" s="34"/>
      <c r="YB1616" s="35"/>
      <c r="YC1616" s="34"/>
      <c r="YJ1616" s="35"/>
      <c r="YK1616" s="34"/>
      <c r="YR1616" s="35"/>
      <c r="YS1616" s="34"/>
      <c r="YZ1616" s="35"/>
      <c r="ZA1616" s="34"/>
      <c r="ZH1616" s="35"/>
      <c r="ZI1616" s="34"/>
      <c r="ZP1616" s="35"/>
      <c r="ZQ1616" s="34"/>
      <c r="ZX1616" s="35"/>
      <c r="ZY1616" s="34"/>
      <c r="AAF1616" s="35"/>
      <c r="AAG1616" s="34"/>
      <c r="AAN1616" s="35"/>
      <c r="AAO1616" s="34"/>
      <c r="AAV1616" s="35"/>
      <c r="AAW1616" s="34"/>
      <c r="ABD1616" s="35"/>
      <c r="ABE1616" s="34"/>
      <c r="ABL1616" s="35"/>
      <c r="ABM1616" s="34"/>
      <c r="ABT1616" s="35"/>
      <c r="ABU1616" s="34"/>
      <c r="ACB1616" s="35"/>
      <c r="ACC1616" s="34"/>
      <c r="ACJ1616" s="35"/>
      <c r="ACK1616" s="34"/>
      <c r="ACR1616" s="35"/>
      <c r="ACS1616" s="34"/>
      <c r="ACZ1616" s="35"/>
      <c r="ADA1616" s="34"/>
      <c r="ADH1616" s="35"/>
      <c r="ADI1616" s="34"/>
      <c r="ADP1616" s="35"/>
      <c r="ADQ1616" s="34"/>
      <c r="ADX1616" s="35"/>
      <c r="ADY1616" s="34"/>
      <c r="AEF1616" s="35"/>
      <c r="AEG1616" s="34"/>
      <c r="AEN1616" s="35"/>
      <c r="AEO1616" s="34"/>
      <c r="AEV1616" s="35"/>
      <c r="AEW1616" s="34"/>
      <c r="AFD1616" s="35"/>
      <c r="AFE1616" s="34"/>
      <c r="AFL1616" s="35"/>
      <c r="AFM1616" s="34"/>
      <c r="AFT1616" s="35"/>
      <c r="AFU1616" s="34"/>
      <c r="AGB1616" s="35"/>
      <c r="AGC1616" s="34"/>
      <c r="AGJ1616" s="35"/>
      <c r="AGK1616" s="34"/>
      <c r="AGR1616" s="35"/>
      <c r="AGS1616" s="34"/>
      <c r="AGZ1616" s="35"/>
      <c r="AHA1616" s="34"/>
      <c r="AHH1616" s="35"/>
      <c r="AHI1616" s="34"/>
      <c r="AHP1616" s="35"/>
      <c r="AHQ1616" s="34"/>
      <c r="AHX1616" s="35"/>
      <c r="AHY1616" s="34"/>
      <c r="AIF1616" s="35"/>
      <c r="AIG1616" s="34"/>
      <c r="AIN1616" s="35"/>
      <c r="AIO1616" s="34"/>
      <c r="AIV1616" s="35"/>
      <c r="AIW1616" s="34"/>
      <c r="AJD1616" s="35"/>
      <c r="AJE1616" s="34"/>
      <c r="AJL1616" s="35"/>
      <c r="AJM1616" s="34"/>
      <c r="AJT1616" s="35"/>
      <c r="AJU1616" s="34"/>
      <c r="AKB1616" s="35"/>
      <c r="AKC1616" s="34"/>
      <c r="AKJ1616" s="35"/>
      <c r="AKK1616" s="34"/>
      <c r="AKR1616" s="35"/>
      <c r="AKS1616" s="34"/>
      <c r="AKZ1616" s="35"/>
      <c r="ALA1616" s="34"/>
      <c r="ALH1616" s="35"/>
      <c r="ALI1616" s="34"/>
      <c r="ALP1616" s="35"/>
      <c r="ALQ1616" s="34"/>
      <c r="ALX1616" s="35"/>
      <c r="ALY1616" s="34"/>
      <c r="AMF1616" s="35"/>
      <c r="AMG1616" s="34"/>
      <c r="AMN1616" s="35"/>
      <c r="AMO1616" s="34"/>
      <c r="AMV1616" s="35"/>
      <c r="AMW1616" s="34"/>
      <c r="AND1616" s="35"/>
      <c r="ANE1616" s="34"/>
      <c r="ANL1616" s="35"/>
      <c r="ANM1616" s="34"/>
      <c r="ANT1616" s="35"/>
      <c r="ANU1616" s="34"/>
      <c r="AOB1616" s="35"/>
      <c r="AOC1616" s="34"/>
      <c r="AOJ1616" s="35"/>
      <c r="AOK1616" s="34"/>
      <c r="AOR1616" s="35"/>
      <c r="AOS1616" s="34"/>
      <c r="AOZ1616" s="35"/>
      <c r="APA1616" s="34"/>
      <c r="APH1616" s="35"/>
      <c r="API1616" s="34"/>
      <c r="APP1616" s="35"/>
      <c r="APQ1616" s="34"/>
      <c r="APX1616" s="35"/>
      <c r="APY1616" s="34"/>
      <c r="AQF1616" s="35"/>
      <c r="AQG1616" s="34"/>
      <c r="AQN1616" s="35"/>
      <c r="AQO1616" s="34"/>
      <c r="AQV1616" s="35"/>
      <c r="AQW1616" s="34"/>
      <c r="ARD1616" s="35"/>
      <c r="ARE1616" s="34"/>
      <c r="ARL1616" s="35"/>
      <c r="ARM1616" s="34"/>
      <c r="ART1616" s="35"/>
      <c r="ARU1616" s="34"/>
      <c r="ASB1616" s="35"/>
      <c r="ASC1616" s="34"/>
      <c r="ASJ1616" s="35"/>
      <c r="ASK1616" s="34"/>
      <c r="ASR1616" s="35"/>
      <c r="ASS1616" s="34"/>
      <c r="ASZ1616" s="35"/>
      <c r="ATA1616" s="34"/>
      <c r="ATH1616" s="35"/>
      <c r="ATI1616" s="34"/>
      <c r="ATP1616" s="35"/>
      <c r="ATQ1616" s="34"/>
      <c r="ATX1616" s="35"/>
      <c r="ATY1616" s="34"/>
      <c r="AUF1616" s="35"/>
      <c r="AUG1616" s="34"/>
      <c r="AUN1616" s="35"/>
      <c r="AUO1616" s="34"/>
      <c r="AUV1616" s="35"/>
      <c r="AUW1616" s="34"/>
      <c r="AVD1616" s="35"/>
      <c r="AVE1616" s="34"/>
      <c r="AVL1616" s="35"/>
      <c r="AVM1616" s="34"/>
      <c r="AVT1616" s="35"/>
      <c r="AVU1616" s="34"/>
      <c r="AWB1616" s="35"/>
      <c r="AWC1616" s="34"/>
      <c r="AWJ1616" s="35"/>
      <c r="AWK1616" s="34"/>
      <c r="AWR1616" s="35"/>
      <c r="AWS1616" s="34"/>
      <c r="AWZ1616" s="35"/>
      <c r="AXA1616" s="34"/>
      <c r="AXH1616" s="35"/>
      <c r="AXI1616" s="34"/>
      <c r="AXP1616" s="35"/>
      <c r="AXQ1616" s="34"/>
      <c r="AXX1616" s="35"/>
      <c r="AXY1616" s="34"/>
      <c r="AYF1616" s="35"/>
      <c r="AYG1616" s="34"/>
      <c r="AYN1616" s="35"/>
      <c r="AYO1616" s="34"/>
      <c r="AYV1616" s="35"/>
      <c r="AYW1616" s="34"/>
      <c r="AZD1616" s="35"/>
      <c r="AZE1616" s="34"/>
      <c r="AZL1616" s="35"/>
      <c r="AZM1616" s="34"/>
      <c r="AZT1616" s="35"/>
      <c r="AZU1616" s="34"/>
      <c r="BAB1616" s="35"/>
      <c r="BAC1616" s="34"/>
      <c r="BAJ1616" s="35"/>
      <c r="BAK1616" s="34"/>
      <c r="BAR1616" s="35"/>
      <c r="BAS1616" s="34"/>
      <c r="BAZ1616" s="35"/>
      <c r="BBA1616" s="34"/>
      <c r="BBH1616" s="35"/>
      <c r="BBI1616" s="34"/>
      <c r="BBP1616" s="35"/>
      <c r="BBQ1616" s="34"/>
      <c r="BBX1616" s="35"/>
      <c r="BBY1616" s="34"/>
      <c r="BCF1616" s="35"/>
      <c r="BCG1616" s="34"/>
      <c r="BCN1616" s="35"/>
      <c r="BCO1616" s="34"/>
      <c r="BCV1616" s="35"/>
      <c r="BCW1616" s="34"/>
      <c r="BDD1616" s="35"/>
      <c r="BDE1616" s="34"/>
      <c r="BDL1616" s="35"/>
      <c r="BDM1616" s="34"/>
      <c r="BDT1616" s="35"/>
      <c r="BDU1616" s="34"/>
      <c r="BEB1616" s="35"/>
      <c r="BEC1616" s="34"/>
      <c r="BEJ1616" s="35"/>
      <c r="BEK1616" s="34"/>
      <c r="BER1616" s="35"/>
      <c r="BES1616" s="34"/>
      <c r="BEZ1616" s="35"/>
      <c r="BFA1616" s="34"/>
      <c r="BFH1616" s="35"/>
      <c r="BFI1616" s="34"/>
      <c r="BFP1616" s="35"/>
      <c r="BFQ1616" s="34"/>
      <c r="BFX1616" s="35"/>
      <c r="BFY1616" s="34"/>
      <c r="BGF1616" s="35"/>
      <c r="BGG1616" s="34"/>
      <c r="BGN1616" s="35"/>
      <c r="BGO1616" s="34"/>
      <c r="BGV1616" s="35"/>
      <c r="BGW1616" s="34"/>
      <c r="BHD1616" s="35"/>
      <c r="BHE1616" s="34"/>
      <c r="BHL1616" s="35"/>
      <c r="BHM1616" s="34"/>
      <c r="BHT1616" s="35"/>
      <c r="BHU1616" s="34"/>
      <c r="BIB1616" s="35"/>
      <c r="BIC1616" s="34"/>
      <c r="BIJ1616" s="35"/>
      <c r="BIK1616" s="34"/>
      <c r="BIR1616" s="35"/>
      <c r="BIS1616" s="34"/>
      <c r="BIZ1616" s="35"/>
      <c r="BJA1616" s="34"/>
      <c r="BJH1616" s="35"/>
      <c r="BJI1616" s="34"/>
      <c r="BJP1616" s="35"/>
      <c r="BJQ1616" s="34"/>
      <c r="BJX1616" s="35"/>
      <c r="BJY1616" s="34"/>
      <c r="BKF1616" s="35"/>
      <c r="BKG1616" s="34"/>
      <c r="BKN1616" s="35"/>
      <c r="BKO1616" s="34"/>
      <c r="BKV1616" s="35"/>
      <c r="BKW1616" s="34"/>
      <c r="BLD1616" s="35"/>
      <c r="BLE1616" s="34"/>
      <c r="BLL1616" s="35"/>
      <c r="BLM1616" s="34"/>
      <c r="BLT1616" s="35"/>
      <c r="BLU1616" s="34"/>
      <c r="BMB1616" s="35"/>
      <c r="BMC1616" s="34"/>
      <c r="BMJ1616" s="35"/>
      <c r="BMK1616" s="34"/>
      <c r="BMR1616" s="35"/>
      <c r="BMS1616" s="34"/>
      <c r="BMZ1616" s="35"/>
      <c r="BNA1616" s="34"/>
      <c r="BNH1616" s="35"/>
      <c r="BNI1616" s="34"/>
      <c r="BNP1616" s="35"/>
      <c r="BNQ1616" s="34"/>
      <c r="BNX1616" s="35"/>
      <c r="BNY1616" s="34"/>
      <c r="BOF1616" s="35"/>
      <c r="BOG1616" s="34"/>
      <c r="BON1616" s="35"/>
      <c r="BOO1616" s="34"/>
      <c r="BOV1616" s="35"/>
      <c r="BOW1616" s="34"/>
      <c r="BPD1616" s="35"/>
      <c r="BPE1616" s="34"/>
      <c r="BPL1616" s="35"/>
      <c r="BPM1616" s="34"/>
      <c r="BPT1616" s="35"/>
      <c r="BPU1616" s="34"/>
      <c r="BQB1616" s="35"/>
      <c r="BQC1616" s="34"/>
      <c r="BQJ1616" s="35"/>
      <c r="BQK1616" s="34"/>
      <c r="BQR1616" s="35"/>
      <c r="BQS1616" s="34"/>
      <c r="BQZ1616" s="35"/>
      <c r="BRA1616" s="34"/>
      <c r="BRH1616" s="35"/>
      <c r="BRI1616" s="34"/>
      <c r="BRP1616" s="35"/>
      <c r="BRQ1616" s="34"/>
      <c r="BRX1616" s="35"/>
      <c r="BRY1616" s="34"/>
      <c r="BSF1616" s="35"/>
      <c r="BSG1616" s="34"/>
      <c r="BSN1616" s="35"/>
      <c r="BSO1616" s="34"/>
      <c r="BSV1616" s="35"/>
      <c r="BSW1616" s="34"/>
      <c r="BTD1616" s="35"/>
      <c r="BTE1616" s="34"/>
      <c r="BTL1616" s="35"/>
      <c r="BTM1616" s="34"/>
      <c r="BTT1616" s="35"/>
      <c r="BTU1616" s="34"/>
      <c r="BUB1616" s="35"/>
      <c r="BUC1616" s="34"/>
      <c r="BUJ1616" s="35"/>
      <c r="BUK1616" s="34"/>
      <c r="BUR1616" s="35"/>
      <c r="BUS1616" s="34"/>
      <c r="BUZ1616" s="35"/>
      <c r="BVA1616" s="34"/>
      <c r="BVH1616" s="35"/>
      <c r="BVI1616" s="34"/>
      <c r="BVP1616" s="35"/>
      <c r="BVQ1616" s="34"/>
      <c r="BVX1616" s="35"/>
      <c r="BVY1616" s="34"/>
      <c r="BWF1616" s="35"/>
      <c r="BWG1616" s="34"/>
      <c r="BWN1616" s="35"/>
      <c r="BWO1616" s="34"/>
      <c r="BWV1616" s="35"/>
      <c r="BWW1616" s="34"/>
      <c r="BXD1616" s="35"/>
      <c r="BXE1616" s="34"/>
      <c r="BXL1616" s="35"/>
      <c r="BXM1616" s="34"/>
      <c r="BXT1616" s="35"/>
      <c r="BXU1616" s="34"/>
      <c r="BYB1616" s="35"/>
      <c r="BYC1616" s="34"/>
      <c r="BYJ1616" s="35"/>
      <c r="BYK1616" s="34"/>
      <c r="BYR1616" s="35"/>
      <c r="BYS1616" s="34"/>
      <c r="BYZ1616" s="35"/>
      <c r="BZA1616" s="34"/>
      <c r="BZH1616" s="35"/>
      <c r="BZI1616" s="34"/>
      <c r="BZP1616" s="35"/>
      <c r="BZQ1616" s="34"/>
      <c r="BZX1616" s="35"/>
      <c r="BZY1616" s="34"/>
      <c r="CAF1616" s="35"/>
      <c r="CAG1616" s="34"/>
      <c r="CAN1616" s="35"/>
      <c r="CAO1616" s="34"/>
      <c r="CAV1616" s="35"/>
      <c r="CAW1616" s="34"/>
      <c r="CBD1616" s="35"/>
      <c r="CBE1616" s="34"/>
      <c r="CBL1616" s="35"/>
      <c r="CBM1616" s="34"/>
      <c r="CBT1616" s="35"/>
      <c r="CBU1616" s="34"/>
      <c r="CCB1616" s="35"/>
      <c r="CCC1616" s="34"/>
      <c r="CCJ1616" s="35"/>
      <c r="CCK1616" s="34"/>
      <c r="CCR1616" s="35"/>
      <c r="CCS1616" s="34"/>
      <c r="CCZ1616" s="35"/>
      <c r="CDA1616" s="34"/>
      <c r="CDH1616" s="35"/>
      <c r="CDI1616" s="34"/>
      <c r="CDP1616" s="35"/>
      <c r="CDQ1616" s="34"/>
      <c r="CDX1616" s="35"/>
      <c r="CDY1616" s="34"/>
      <c r="CEF1616" s="35"/>
      <c r="CEG1616" s="34"/>
      <c r="CEN1616" s="35"/>
      <c r="CEO1616" s="34"/>
      <c r="CEV1616" s="35"/>
      <c r="CEW1616" s="34"/>
      <c r="CFD1616" s="35"/>
      <c r="CFE1616" s="34"/>
      <c r="CFL1616" s="35"/>
      <c r="CFM1616" s="34"/>
      <c r="CFT1616" s="35"/>
      <c r="CFU1616" s="34"/>
      <c r="CGB1616" s="35"/>
      <c r="CGC1616" s="34"/>
      <c r="CGJ1616" s="35"/>
      <c r="CGK1616" s="34"/>
      <c r="CGR1616" s="35"/>
      <c r="CGS1616" s="34"/>
      <c r="CGZ1616" s="35"/>
      <c r="CHA1616" s="34"/>
      <c r="CHH1616" s="35"/>
      <c r="CHI1616" s="34"/>
      <c r="CHP1616" s="35"/>
      <c r="CHQ1616" s="34"/>
      <c r="CHX1616" s="35"/>
      <c r="CHY1616" s="34"/>
      <c r="CIF1616" s="35"/>
      <c r="CIG1616" s="34"/>
      <c r="CIN1616" s="35"/>
      <c r="CIO1616" s="34"/>
      <c r="CIV1616" s="35"/>
      <c r="CIW1616" s="34"/>
      <c r="CJD1616" s="35"/>
      <c r="CJE1616" s="34"/>
      <c r="CJL1616" s="35"/>
      <c r="CJM1616" s="34"/>
      <c r="CJT1616" s="35"/>
      <c r="CJU1616" s="34"/>
      <c r="CKB1616" s="35"/>
      <c r="CKC1616" s="34"/>
      <c r="CKJ1616" s="35"/>
      <c r="CKK1616" s="34"/>
      <c r="CKR1616" s="35"/>
      <c r="CKS1616" s="34"/>
      <c r="CKZ1616" s="35"/>
      <c r="CLA1616" s="34"/>
      <c r="CLH1616" s="35"/>
      <c r="CLI1616" s="34"/>
      <c r="CLP1616" s="35"/>
      <c r="CLQ1616" s="34"/>
      <c r="CLX1616" s="35"/>
      <c r="CLY1616" s="34"/>
      <c r="CMF1616" s="35"/>
      <c r="CMG1616" s="34"/>
      <c r="CMN1616" s="35"/>
      <c r="CMO1616" s="34"/>
      <c r="CMV1616" s="35"/>
      <c r="CMW1616" s="34"/>
      <c r="CND1616" s="35"/>
      <c r="CNE1616" s="34"/>
      <c r="CNL1616" s="35"/>
      <c r="CNM1616" s="34"/>
      <c r="CNT1616" s="35"/>
      <c r="CNU1616" s="34"/>
      <c r="COB1616" s="35"/>
      <c r="COC1616" s="34"/>
      <c r="COJ1616" s="35"/>
      <c r="COK1616" s="34"/>
      <c r="COR1616" s="35"/>
      <c r="COS1616" s="34"/>
      <c r="COZ1616" s="35"/>
      <c r="CPA1616" s="34"/>
      <c r="CPH1616" s="35"/>
      <c r="CPI1616" s="34"/>
      <c r="CPP1616" s="35"/>
      <c r="CPQ1616" s="34"/>
      <c r="CPX1616" s="35"/>
      <c r="CPY1616" s="34"/>
      <c r="CQF1616" s="35"/>
      <c r="CQG1616" s="34"/>
      <c r="CQN1616" s="35"/>
      <c r="CQO1616" s="34"/>
      <c r="CQV1616" s="35"/>
      <c r="CQW1616" s="34"/>
      <c r="CRD1616" s="35"/>
      <c r="CRE1616" s="34"/>
      <c r="CRL1616" s="35"/>
      <c r="CRM1616" s="34"/>
      <c r="CRT1616" s="35"/>
      <c r="CRU1616" s="34"/>
      <c r="CSB1616" s="35"/>
      <c r="CSC1616" s="34"/>
      <c r="CSJ1616" s="35"/>
      <c r="CSK1616" s="34"/>
      <c r="CSR1616" s="35"/>
      <c r="CSS1616" s="34"/>
      <c r="CSZ1616" s="35"/>
      <c r="CTA1616" s="34"/>
      <c r="CTH1616" s="35"/>
      <c r="CTI1616" s="34"/>
      <c r="CTP1616" s="35"/>
      <c r="CTQ1616" s="34"/>
      <c r="CTX1616" s="35"/>
      <c r="CTY1616" s="34"/>
      <c r="CUF1616" s="35"/>
      <c r="CUG1616" s="34"/>
      <c r="CUN1616" s="35"/>
      <c r="CUO1616" s="34"/>
      <c r="CUV1616" s="35"/>
      <c r="CUW1616" s="34"/>
      <c r="CVD1616" s="35"/>
      <c r="CVE1616" s="34"/>
      <c r="CVL1616" s="35"/>
      <c r="CVM1616" s="34"/>
      <c r="CVT1616" s="35"/>
      <c r="CVU1616" s="34"/>
      <c r="CWB1616" s="35"/>
      <c r="CWC1616" s="34"/>
      <c r="CWJ1616" s="35"/>
      <c r="CWK1616" s="34"/>
      <c r="CWR1616" s="35"/>
      <c r="CWS1616" s="34"/>
      <c r="CWZ1616" s="35"/>
      <c r="CXA1616" s="34"/>
      <c r="CXH1616" s="35"/>
      <c r="CXI1616" s="34"/>
      <c r="CXP1616" s="35"/>
      <c r="CXQ1616" s="34"/>
      <c r="CXX1616" s="35"/>
      <c r="CXY1616" s="34"/>
      <c r="CYF1616" s="35"/>
      <c r="CYG1616" s="34"/>
      <c r="CYN1616" s="35"/>
      <c r="CYO1616" s="34"/>
      <c r="CYV1616" s="35"/>
      <c r="CYW1616" s="34"/>
      <c r="CZD1616" s="35"/>
      <c r="CZE1616" s="34"/>
      <c r="CZL1616" s="35"/>
      <c r="CZM1616" s="34"/>
      <c r="CZT1616" s="35"/>
      <c r="CZU1616" s="34"/>
      <c r="DAB1616" s="35"/>
      <c r="DAC1616" s="34"/>
      <c r="DAJ1616" s="35"/>
      <c r="DAK1616" s="34"/>
      <c r="DAR1616" s="35"/>
      <c r="DAS1616" s="34"/>
      <c r="DAZ1616" s="35"/>
      <c r="DBA1616" s="34"/>
      <c r="DBH1616" s="35"/>
      <c r="DBI1616" s="34"/>
      <c r="DBP1616" s="35"/>
      <c r="DBQ1616" s="34"/>
      <c r="DBX1616" s="35"/>
      <c r="DBY1616" s="34"/>
      <c r="DCF1616" s="35"/>
      <c r="DCG1616" s="34"/>
      <c r="DCN1616" s="35"/>
      <c r="DCO1616" s="34"/>
      <c r="DCV1616" s="35"/>
      <c r="DCW1616" s="34"/>
      <c r="DDD1616" s="35"/>
      <c r="DDE1616" s="34"/>
      <c r="DDL1616" s="35"/>
      <c r="DDM1616" s="34"/>
      <c r="DDT1616" s="35"/>
      <c r="DDU1616" s="34"/>
      <c r="DEB1616" s="35"/>
      <c r="DEC1616" s="34"/>
      <c r="DEJ1616" s="35"/>
      <c r="DEK1616" s="34"/>
      <c r="DER1616" s="35"/>
      <c r="DES1616" s="34"/>
      <c r="DEZ1616" s="35"/>
      <c r="DFA1616" s="34"/>
      <c r="DFH1616" s="35"/>
      <c r="DFI1616" s="34"/>
      <c r="DFP1616" s="35"/>
      <c r="DFQ1616" s="34"/>
      <c r="DFX1616" s="35"/>
      <c r="DFY1616" s="34"/>
      <c r="DGF1616" s="35"/>
      <c r="DGG1616" s="34"/>
      <c r="DGN1616" s="35"/>
      <c r="DGO1616" s="34"/>
      <c r="DGV1616" s="35"/>
      <c r="DGW1616" s="34"/>
      <c r="DHD1616" s="35"/>
      <c r="DHE1616" s="34"/>
      <c r="DHL1616" s="35"/>
      <c r="DHM1616" s="34"/>
      <c r="DHT1616" s="35"/>
      <c r="DHU1616" s="34"/>
      <c r="DIB1616" s="35"/>
      <c r="DIC1616" s="34"/>
      <c r="DIJ1616" s="35"/>
      <c r="DIK1616" s="34"/>
      <c r="DIR1616" s="35"/>
      <c r="DIS1616" s="34"/>
      <c r="DIZ1616" s="35"/>
      <c r="DJA1616" s="34"/>
      <c r="DJH1616" s="35"/>
      <c r="DJI1616" s="34"/>
      <c r="DJP1616" s="35"/>
      <c r="DJQ1616" s="34"/>
      <c r="DJX1616" s="35"/>
      <c r="DJY1616" s="34"/>
      <c r="DKF1616" s="35"/>
      <c r="DKG1616" s="34"/>
      <c r="DKN1616" s="35"/>
      <c r="DKO1616" s="34"/>
      <c r="DKV1616" s="35"/>
      <c r="DKW1616" s="34"/>
      <c r="DLD1616" s="35"/>
      <c r="DLE1616" s="34"/>
      <c r="DLL1616" s="35"/>
      <c r="DLM1616" s="34"/>
      <c r="DLT1616" s="35"/>
      <c r="DLU1616" s="34"/>
      <c r="DMB1616" s="35"/>
      <c r="DMC1616" s="34"/>
      <c r="DMJ1616" s="35"/>
      <c r="DMK1616" s="34"/>
      <c r="DMR1616" s="35"/>
      <c r="DMS1616" s="34"/>
      <c r="DMZ1616" s="35"/>
      <c r="DNA1616" s="34"/>
      <c r="DNH1616" s="35"/>
      <c r="DNI1616" s="34"/>
      <c r="DNP1616" s="35"/>
      <c r="DNQ1616" s="34"/>
      <c r="DNX1616" s="35"/>
      <c r="DNY1616" s="34"/>
      <c r="DOF1616" s="35"/>
      <c r="DOG1616" s="34"/>
      <c r="DON1616" s="35"/>
      <c r="DOO1616" s="34"/>
      <c r="DOV1616" s="35"/>
      <c r="DOW1616" s="34"/>
      <c r="DPD1616" s="35"/>
      <c r="DPE1616" s="34"/>
      <c r="DPL1616" s="35"/>
      <c r="DPM1616" s="34"/>
      <c r="DPT1616" s="35"/>
      <c r="DPU1616" s="34"/>
      <c r="DQB1616" s="35"/>
      <c r="DQC1616" s="34"/>
      <c r="DQJ1616" s="35"/>
      <c r="DQK1616" s="34"/>
      <c r="DQR1616" s="35"/>
      <c r="DQS1616" s="34"/>
      <c r="DQZ1616" s="35"/>
      <c r="DRA1616" s="34"/>
      <c r="DRH1616" s="35"/>
      <c r="DRI1616" s="34"/>
      <c r="DRP1616" s="35"/>
      <c r="DRQ1616" s="34"/>
      <c r="DRX1616" s="35"/>
      <c r="DRY1616" s="34"/>
      <c r="DSF1616" s="35"/>
      <c r="DSG1616" s="34"/>
      <c r="DSN1616" s="35"/>
      <c r="DSO1616" s="34"/>
      <c r="DSV1616" s="35"/>
      <c r="DSW1616" s="34"/>
      <c r="DTD1616" s="35"/>
      <c r="DTE1616" s="34"/>
      <c r="DTL1616" s="35"/>
      <c r="DTM1616" s="34"/>
      <c r="DTT1616" s="35"/>
      <c r="DTU1616" s="34"/>
      <c r="DUB1616" s="35"/>
      <c r="DUC1616" s="34"/>
      <c r="DUJ1616" s="35"/>
      <c r="DUK1616" s="34"/>
      <c r="DUR1616" s="35"/>
      <c r="DUS1616" s="34"/>
      <c r="DUZ1616" s="35"/>
      <c r="DVA1616" s="34"/>
      <c r="DVH1616" s="35"/>
      <c r="DVI1616" s="34"/>
      <c r="DVP1616" s="35"/>
      <c r="DVQ1616" s="34"/>
      <c r="DVX1616" s="35"/>
      <c r="DVY1616" s="34"/>
      <c r="DWF1616" s="35"/>
      <c r="DWG1616" s="34"/>
      <c r="DWN1616" s="35"/>
      <c r="DWO1616" s="34"/>
      <c r="DWV1616" s="35"/>
      <c r="DWW1616" s="34"/>
      <c r="DXD1616" s="35"/>
      <c r="DXE1616" s="34"/>
      <c r="DXL1616" s="35"/>
      <c r="DXM1616" s="34"/>
      <c r="DXT1616" s="35"/>
      <c r="DXU1616" s="34"/>
      <c r="DYB1616" s="35"/>
      <c r="DYC1616" s="34"/>
      <c r="DYJ1616" s="35"/>
      <c r="DYK1616" s="34"/>
      <c r="DYR1616" s="35"/>
      <c r="DYS1616" s="34"/>
      <c r="DYZ1616" s="35"/>
      <c r="DZA1616" s="34"/>
      <c r="DZH1616" s="35"/>
      <c r="DZI1616" s="34"/>
      <c r="DZP1616" s="35"/>
      <c r="DZQ1616" s="34"/>
      <c r="DZX1616" s="35"/>
      <c r="DZY1616" s="34"/>
      <c r="EAF1616" s="35"/>
      <c r="EAG1616" s="34"/>
      <c r="EAN1616" s="35"/>
      <c r="EAO1616" s="34"/>
      <c r="EAV1616" s="35"/>
      <c r="EAW1616" s="34"/>
      <c r="EBD1616" s="35"/>
      <c r="EBE1616" s="34"/>
      <c r="EBL1616" s="35"/>
      <c r="EBM1616" s="34"/>
      <c r="EBT1616" s="35"/>
      <c r="EBU1616" s="34"/>
      <c r="ECB1616" s="35"/>
      <c r="ECC1616" s="34"/>
      <c r="ECJ1616" s="35"/>
      <c r="ECK1616" s="34"/>
      <c r="ECR1616" s="35"/>
      <c r="ECS1616" s="34"/>
      <c r="ECZ1616" s="35"/>
      <c r="EDA1616" s="34"/>
      <c r="EDH1616" s="35"/>
      <c r="EDI1616" s="34"/>
      <c r="EDP1616" s="35"/>
      <c r="EDQ1616" s="34"/>
      <c r="EDX1616" s="35"/>
      <c r="EDY1616" s="34"/>
      <c r="EEF1616" s="35"/>
      <c r="EEG1616" s="34"/>
      <c r="EEN1616" s="35"/>
      <c r="EEO1616" s="34"/>
      <c r="EEV1616" s="35"/>
      <c r="EEW1616" s="34"/>
      <c r="EFD1616" s="35"/>
      <c r="EFE1616" s="34"/>
      <c r="EFL1616" s="35"/>
      <c r="EFM1616" s="34"/>
      <c r="EFT1616" s="35"/>
      <c r="EFU1616" s="34"/>
      <c r="EGB1616" s="35"/>
      <c r="EGC1616" s="34"/>
      <c r="EGJ1616" s="35"/>
      <c r="EGK1616" s="34"/>
      <c r="EGR1616" s="35"/>
      <c r="EGS1616" s="34"/>
      <c r="EGZ1616" s="35"/>
      <c r="EHA1616" s="34"/>
      <c r="EHH1616" s="35"/>
      <c r="EHI1616" s="34"/>
      <c r="EHP1616" s="35"/>
      <c r="EHQ1616" s="34"/>
      <c r="EHX1616" s="35"/>
      <c r="EHY1616" s="34"/>
      <c r="EIF1616" s="35"/>
      <c r="EIG1616" s="34"/>
      <c r="EIN1616" s="35"/>
      <c r="EIO1616" s="34"/>
      <c r="EIV1616" s="35"/>
      <c r="EIW1616" s="34"/>
      <c r="EJD1616" s="35"/>
      <c r="EJE1616" s="34"/>
      <c r="EJL1616" s="35"/>
      <c r="EJM1616" s="34"/>
      <c r="EJT1616" s="35"/>
      <c r="EJU1616" s="34"/>
      <c r="EKB1616" s="35"/>
      <c r="EKC1616" s="34"/>
      <c r="EKJ1616" s="35"/>
      <c r="EKK1616" s="34"/>
      <c r="EKR1616" s="35"/>
      <c r="EKS1616" s="34"/>
      <c r="EKZ1616" s="35"/>
      <c r="ELA1616" s="34"/>
      <c r="ELH1616" s="35"/>
      <c r="ELI1616" s="34"/>
      <c r="ELP1616" s="35"/>
      <c r="ELQ1616" s="34"/>
      <c r="ELX1616" s="35"/>
      <c r="ELY1616" s="34"/>
      <c r="EMF1616" s="35"/>
      <c r="EMG1616" s="34"/>
      <c r="EMN1616" s="35"/>
      <c r="EMO1616" s="34"/>
      <c r="EMV1616" s="35"/>
      <c r="EMW1616" s="34"/>
      <c r="END1616" s="35"/>
      <c r="ENE1616" s="34"/>
      <c r="ENL1616" s="35"/>
      <c r="ENM1616" s="34"/>
      <c r="ENT1616" s="35"/>
      <c r="ENU1616" s="34"/>
      <c r="EOB1616" s="35"/>
      <c r="EOC1616" s="34"/>
      <c r="EOJ1616" s="35"/>
      <c r="EOK1616" s="34"/>
      <c r="EOR1616" s="35"/>
      <c r="EOS1616" s="34"/>
      <c r="EOZ1616" s="35"/>
      <c r="EPA1616" s="34"/>
      <c r="EPH1616" s="35"/>
      <c r="EPI1616" s="34"/>
      <c r="EPP1616" s="35"/>
      <c r="EPQ1616" s="34"/>
      <c r="EPX1616" s="35"/>
      <c r="EPY1616" s="34"/>
      <c r="EQF1616" s="35"/>
      <c r="EQG1616" s="34"/>
      <c r="EQN1616" s="35"/>
      <c r="EQO1616" s="34"/>
      <c r="EQV1616" s="35"/>
      <c r="EQW1616" s="34"/>
      <c r="ERD1616" s="35"/>
      <c r="ERE1616" s="34"/>
      <c r="ERL1616" s="35"/>
      <c r="ERM1616" s="34"/>
      <c r="ERT1616" s="35"/>
      <c r="ERU1616" s="34"/>
      <c r="ESB1616" s="35"/>
      <c r="ESC1616" s="34"/>
      <c r="ESJ1616" s="35"/>
      <c r="ESK1616" s="34"/>
      <c r="ESR1616" s="35"/>
      <c r="ESS1616" s="34"/>
      <c r="ESZ1616" s="35"/>
      <c r="ETA1616" s="34"/>
      <c r="ETH1616" s="35"/>
      <c r="ETI1616" s="34"/>
      <c r="ETP1616" s="35"/>
      <c r="ETQ1616" s="34"/>
      <c r="ETX1616" s="35"/>
      <c r="ETY1616" s="34"/>
      <c r="EUF1616" s="35"/>
      <c r="EUG1616" s="34"/>
      <c r="EUN1616" s="35"/>
      <c r="EUO1616" s="34"/>
      <c r="EUV1616" s="35"/>
      <c r="EUW1616" s="34"/>
      <c r="EVD1616" s="35"/>
      <c r="EVE1616" s="34"/>
      <c r="EVL1616" s="35"/>
      <c r="EVM1616" s="34"/>
      <c r="EVT1616" s="35"/>
      <c r="EVU1616" s="34"/>
      <c r="EWB1616" s="35"/>
      <c r="EWC1616" s="34"/>
      <c r="EWJ1616" s="35"/>
      <c r="EWK1616" s="34"/>
      <c r="EWR1616" s="35"/>
      <c r="EWS1616" s="34"/>
      <c r="EWZ1616" s="35"/>
      <c r="EXA1616" s="34"/>
      <c r="EXH1616" s="35"/>
      <c r="EXI1616" s="34"/>
      <c r="EXP1616" s="35"/>
      <c r="EXQ1616" s="34"/>
      <c r="EXX1616" s="35"/>
      <c r="EXY1616" s="34"/>
      <c r="EYF1616" s="35"/>
      <c r="EYG1616" s="34"/>
      <c r="EYN1616" s="35"/>
      <c r="EYO1616" s="34"/>
      <c r="EYV1616" s="35"/>
      <c r="EYW1616" s="34"/>
      <c r="EZD1616" s="35"/>
      <c r="EZE1616" s="34"/>
      <c r="EZL1616" s="35"/>
      <c r="EZM1616" s="34"/>
      <c r="EZT1616" s="35"/>
      <c r="EZU1616" s="34"/>
      <c r="FAB1616" s="35"/>
      <c r="FAC1616" s="34"/>
      <c r="FAJ1616" s="35"/>
      <c r="FAK1616" s="34"/>
      <c r="FAR1616" s="35"/>
      <c r="FAS1616" s="34"/>
      <c r="FAZ1616" s="35"/>
      <c r="FBA1616" s="34"/>
      <c r="FBH1616" s="35"/>
      <c r="FBI1616" s="34"/>
      <c r="FBP1616" s="35"/>
      <c r="FBQ1616" s="34"/>
      <c r="FBX1616" s="35"/>
      <c r="FBY1616" s="34"/>
      <c r="FCF1616" s="35"/>
      <c r="FCG1616" s="34"/>
      <c r="FCN1616" s="35"/>
      <c r="FCO1616" s="34"/>
      <c r="FCV1616" s="35"/>
      <c r="FCW1616" s="34"/>
      <c r="FDD1616" s="35"/>
      <c r="FDE1616" s="34"/>
      <c r="FDL1616" s="35"/>
      <c r="FDM1616" s="34"/>
      <c r="FDT1616" s="35"/>
      <c r="FDU1616" s="34"/>
      <c r="FEB1616" s="35"/>
      <c r="FEC1616" s="34"/>
      <c r="FEJ1616" s="35"/>
      <c r="FEK1616" s="34"/>
      <c r="FER1616" s="35"/>
      <c r="FES1616" s="34"/>
      <c r="FEZ1616" s="35"/>
      <c r="FFA1616" s="34"/>
      <c r="FFH1616" s="35"/>
      <c r="FFI1616" s="34"/>
      <c r="FFP1616" s="35"/>
      <c r="FFQ1616" s="34"/>
      <c r="FFX1616" s="35"/>
      <c r="FFY1616" s="34"/>
      <c r="FGF1616" s="35"/>
      <c r="FGG1616" s="34"/>
      <c r="FGN1616" s="35"/>
      <c r="FGO1616" s="34"/>
      <c r="FGV1616" s="35"/>
      <c r="FGW1616" s="34"/>
      <c r="FHD1616" s="35"/>
      <c r="FHE1616" s="34"/>
      <c r="FHL1616" s="35"/>
      <c r="FHM1616" s="34"/>
      <c r="FHT1616" s="35"/>
      <c r="FHU1616" s="34"/>
      <c r="FIB1616" s="35"/>
      <c r="FIC1616" s="34"/>
      <c r="FIJ1616" s="35"/>
      <c r="FIK1616" s="34"/>
      <c r="FIR1616" s="35"/>
      <c r="FIS1616" s="34"/>
      <c r="FIZ1616" s="35"/>
      <c r="FJA1616" s="34"/>
      <c r="FJH1616" s="35"/>
      <c r="FJI1616" s="34"/>
      <c r="FJP1616" s="35"/>
      <c r="FJQ1616" s="34"/>
      <c r="FJX1616" s="35"/>
      <c r="FJY1616" s="34"/>
      <c r="FKF1616" s="35"/>
      <c r="FKG1616" s="34"/>
      <c r="FKN1616" s="35"/>
      <c r="FKO1616" s="34"/>
      <c r="FKV1616" s="35"/>
      <c r="FKW1616" s="34"/>
      <c r="FLD1616" s="35"/>
      <c r="FLE1616" s="34"/>
      <c r="FLL1616" s="35"/>
      <c r="FLM1616" s="34"/>
      <c r="FLT1616" s="35"/>
      <c r="FLU1616" s="34"/>
      <c r="FMB1616" s="35"/>
      <c r="FMC1616" s="34"/>
      <c r="FMJ1616" s="35"/>
      <c r="FMK1616" s="34"/>
      <c r="FMR1616" s="35"/>
      <c r="FMS1616" s="34"/>
      <c r="FMZ1616" s="35"/>
      <c r="FNA1616" s="34"/>
      <c r="FNH1616" s="35"/>
      <c r="FNI1616" s="34"/>
      <c r="FNP1616" s="35"/>
      <c r="FNQ1616" s="34"/>
      <c r="FNX1616" s="35"/>
      <c r="FNY1616" s="34"/>
      <c r="FOF1616" s="35"/>
      <c r="FOG1616" s="34"/>
      <c r="FON1616" s="35"/>
      <c r="FOO1616" s="34"/>
      <c r="FOV1616" s="35"/>
      <c r="FOW1616" s="34"/>
      <c r="FPD1616" s="35"/>
      <c r="FPE1616" s="34"/>
      <c r="FPL1616" s="35"/>
      <c r="FPM1616" s="34"/>
      <c r="FPT1616" s="35"/>
      <c r="FPU1616" s="34"/>
      <c r="FQB1616" s="35"/>
      <c r="FQC1616" s="34"/>
      <c r="FQJ1616" s="35"/>
      <c r="FQK1616" s="34"/>
      <c r="FQR1616" s="35"/>
      <c r="FQS1616" s="34"/>
      <c r="FQZ1616" s="35"/>
      <c r="FRA1616" s="34"/>
      <c r="FRH1616" s="35"/>
      <c r="FRI1616" s="34"/>
      <c r="FRP1616" s="35"/>
      <c r="FRQ1616" s="34"/>
      <c r="FRX1616" s="35"/>
      <c r="FRY1616" s="34"/>
      <c r="FSF1616" s="35"/>
      <c r="FSG1616" s="34"/>
      <c r="FSN1616" s="35"/>
      <c r="FSO1616" s="34"/>
      <c r="FSV1616" s="35"/>
      <c r="FSW1616" s="34"/>
      <c r="FTD1616" s="35"/>
      <c r="FTE1616" s="34"/>
      <c r="FTL1616" s="35"/>
      <c r="FTM1616" s="34"/>
      <c r="FTT1616" s="35"/>
      <c r="FTU1616" s="34"/>
      <c r="FUB1616" s="35"/>
      <c r="FUC1616" s="34"/>
      <c r="FUJ1616" s="35"/>
      <c r="FUK1616" s="34"/>
      <c r="FUR1616" s="35"/>
      <c r="FUS1616" s="34"/>
      <c r="FUZ1616" s="35"/>
      <c r="FVA1616" s="34"/>
      <c r="FVH1616" s="35"/>
      <c r="FVI1616" s="34"/>
      <c r="FVP1616" s="35"/>
      <c r="FVQ1616" s="34"/>
      <c r="FVX1616" s="35"/>
      <c r="FVY1616" s="34"/>
      <c r="FWF1616" s="35"/>
      <c r="FWG1616" s="34"/>
      <c r="FWN1616" s="35"/>
      <c r="FWO1616" s="34"/>
      <c r="FWV1616" s="35"/>
      <c r="FWW1616" s="34"/>
      <c r="FXD1616" s="35"/>
      <c r="FXE1616" s="34"/>
      <c r="FXL1616" s="35"/>
      <c r="FXM1616" s="34"/>
      <c r="FXT1616" s="35"/>
      <c r="FXU1616" s="34"/>
      <c r="FYB1616" s="35"/>
      <c r="FYC1616" s="34"/>
      <c r="FYJ1616" s="35"/>
      <c r="FYK1616" s="34"/>
      <c r="FYR1616" s="35"/>
      <c r="FYS1616" s="34"/>
      <c r="FYZ1616" s="35"/>
      <c r="FZA1616" s="34"/>
      <c r="FZH1616" s="35"/>
      <c r="FZI1616" s="34"/>
      <c r="FZP1616" s="35"/>
      <c r="FZQ1616" s="34"/>
      <c r="FZX1616" s="35"/>
      <c r="FZY1616" s="34"/>
      <c r="GAF1616" s="35"/>
      <c r="GAG1616" s="34"/>
      <c r="GAN1616" s="35"/>
      <c r="GAO1616" s="34"/>
      <c r="GAV1616" s="35"/>
      <c r="GAW1616" s="34"/>
      <c r="GBD1616" s="35"/>
      <c r="GBE1616" s="34"/>
      <c r="GBL1616" s="35"/>
      <c r="GBM1616" s="34"/>
      <c r="GBT1616" s="35"/>
      <c r="GBU1616" s="34"/>
      <c r="GCB1616" s="35"/>
      <c r="GCC1616" s="34"/>
      <c r="GCJ1616" s="35"/>
      <c r="GCK1616" s="34"/>
      <c r="GCR1616" s="35"/>
      <c r="GCS1616" s="34"/>
      <c r="GCZ1616" s="35"/>
      <c r="GDA1616" s="34"/>
      <c r="GDH1616" s="35"/>
      <c r="GDI1616" s="34"/>
      <c r="GDP1616" s="35"/>
      <c r="GDQ1616" s="34"/>
      <c r="GDX1616" s="35"/>
      <c r="GDY1616" s="34"/>
      <c r="GEF1616" s="35"/>
      <c r="GEG1616" s="34"/>
      <c r="GEN1616" s="35"/>
      <c r="GEO1616" s="34"/>
      <c r="GEV1616" s="35"/>
      <c r="GEW1616" s="34"/>
      <c r="GFD1616" s="35"/>
      <c r="GFE1616" s="34"/>
      <c r="GFL1616" s="35"/>
      <c r="GFM1616" s="34"/>
      <c r="GFT1616" s="35"/>
      <c r="GFU1616" s="34"/>
      <c r="GGB1616" s="35"/>
      <c r="GGC1616" s="34"/>
      <c r="GGJ1616" s="35"/>
      <c r="GGK1616" s="34"/>
      <c r="GGR1616" s="35"/>
      <c r="GGS1616" s="34"/>
      <c r="GGZ1616" s="35"/>
      <c r="GHA1616" s="34"/>
      <c r="GHH1616" s="35"/>
      <c r="GHI1616" s="34"/>
      <c r="GHP1616" s="35"/>
      <c r="GHQ1616" s="34"/>
      <c r="GHX1616" s="35"/>
      <c r="GHY1616" s="34"/>
      <c r="GIF1616" s="35"/>
      <c r="GIG1616" s="34"/>
      <c r="GIN1616" s="35"/>
      <c r="GIO1616" s="34"/>
      <c r="GIV1616" s="35"/>
      <c r="GIW1616" s="34"/>
      <c r="GJD1616" s="35"/>
      <c r="GJE1616" s="34"/>
      <c r="GJL1616" s="35"/>
      <c r="GJM1616" s="34"/>
      <c r="GJT1616" s="35"/>
      <c r="GJU1616" s="34"/>
      <c r="GKB1616" s="35"/>
      <c r="GKC1616" s="34"/>
      <c r="GKJ1616" s="35"/>
      <c r="GKK1616" s="34"/>
      <c r="GKR1616" s="35"/>
      <c r="GKS1616" s="34"/>
      <c r="GKZ1616" s="35"/>
      <c r="GLA1616" s="34"/>
      <c r="GLH1616" s="35"/>
      <c r="GLI1616" s="34"/>
      <c r="GLP1616" s="35"/>
      <c r="GLQ1616" s="34"/>
      <c r="GLX1616" s="35"/>
      <c r="GLY1616" s="34"/>
      <c r="GMF1616" s="35"/>
      <c r="GMG1616" s="34"/>
      <c r="GMN1616" s="35"/>
      <c r="GMO1616" s="34"/>
      <c r="GMV1616" s="35"/>
      <c r="GMW1616" s="34"/>
      <c r="GND1616" s="35"/>
      <c r="GNE1616" s="34"/>
      <c r="GNL1616" s="35"/>
      <c r="GNM1616" s="34"/>
      <c r="GNT1616" s="35"/>
      <c r="GNU1616" s="34"/>
      <c r="GOB1616" s="35"/>
      <c r="GOC1616" s="34"/>
      <c r="GOJ1616" s="35"/>
      <c r="GOK1616" s="34"/>
      <c r="GOR1616" s="35"/>
      <c r="GOS1616" s="34"/>
      <c r="GOZ1616" s="35"/>
      <c r="GPA1616" s="34"/>
      <c r="GPH1616" s="35"/>
      <c r="GPI1616" s="34"/>
      <c r="GPP1616" s="35"/>
      <c r="GPQ1616" s="34"/>
      <c r="GPX1616" s="35"/>
      <c r="GPY1616" s="34"/>
      <c r="GQF1616" s="35"/>
      <c r="GQG1616" s="34"/>
      <c r="GQN1616" s="35"/>
      <c r="GQO1616" s="34"/>
      <c r="GQV1616" s="35"/>
      <c r="GQW1616" s="34"/>
      <c r="GRD1616" s="35"/>
      <c r="GRE1616" s="34"/>
      <c r="GRL1616" s="35"/>
      <c r="GRM1616" s="34"/>
      <c r="GRT1616" s="35"/>
      <c r="GRU1616" s="34"/>
      <c r="GSB1616" s="35"/>
      <c r="GSC1616" s="34"/>
      <c r="GSJ1616" s="35"/>
      <c r="GSK1616" s="34"/>
      <c r="GSR1616" s="35"/>
      <c r="GSS1616" s="34"/>
      <c r="GSZ1616" s="35"/>
      <c r="GTA1616" s="34"/>
      <c r="GTH1616" s="35"/>
      <c r="GTI1616" s="34"/>
      <c r="GTP1616" s="35"/>
      <c r="GTQ1616" s="34"/>
      <c r="GTX1616" s="35"/>
      <c r="GTY1616" s="34"/>
      <c r="GUF1616" s="35"/>
      <c r="GUG1616" s="34"/>
      <c r="GUN1616" s="35"/>
      <c r="GUO1616" s="34"/>
      <c r="GUV1616" s="35"/>
      <c r="GUW1616" s="34"/>
      <c r="GVD1616" s="35"/>
      <c r="GVE1616" s="34"/>
      <c r="GVL1616" s="35"/>
      <c r="GVM1616" s="34"/>
      <c r="GVT1616" s="35"/>
      <c r="GVU1616" s="34"/>
      <c r="GWB1616" s="35"/>
      <c r="GWC1616" s="34"/>
      <c r="GWJ1616" s="35"/>
      <c r="GWK1616" s="34"/>
      <c r="GWR1616" s="35"/>
      <c r="GWS1616" s="34"/>
      <c r="GWZ1616" s="35"/>
      <c r="GXA1616" s="34"/>
      <c r="GXH1616" s="35"/>
      <c r="GXI1616" s="34"/>
      <c r="GXP1616" s="35"/>
      <c r="GXQ1616" s="34"/>
      <c r="GXX1616" s="35"/>
      <c r="GXY1616" s="34"/>
      <c r="GYF1616" s="35"/>
      <c r="GYG1616" s="34"/>
      <c r="GYN1616" s="35"/>
      <c r="GYO1616" s="34"/>
      <c r="GYV1616" s="35"/>
      <c r="GYW1616" s="34"/>
      <c r="GZD1616" s="35"/>
      <c r="GZE1616" s="34"/>
      <c r="GZL1616" s="35"/>
      <c r="GZM1616" s="34"/>
      <c r="GZT1616" s="35"/>
      <c r="GZU1616" s="34"/>
      <c r="HAB1616" s="35"/>
      <c r="HAC1616" s="34"/>
      <c r="HAJ1616" s="35"/>
      <c r="HAK1616" s="34"/>
      <c r="HAR1616" s="35"/>
      <c r="HAS1616" s="34"/>
      <c r="HAZ1616" s="35"/>
      <c r="HBA1616" s="34"/>
      <c r="HBH1616" s="35"/>
      <c r="HBI1616" s="34"/>
      <c r="HBP1616" s="35"/>
      <c r="HBQ1616" s="34"/>
      <c r="HBX1616" s="35"/>
      <c r="HBY1616" s="34"/>
      <c r="HCF1616" s="35"/>
      <c r="HCG1616" s="34"/>
      <c r="HCN1616" s="35"/>
      <c r="HCO1616" s="34"/>
      <c r="HCV1616" s="35"/>
      <c r="HCW1616" s="34"/>
      <c r="HDD1616" s="35"/>
      <c r="HDE1616" s="34"/>
      <c r="HDL1616" s="35"/>
      <c r="HDM1616" s="34"/>
      <c r="HDT1616" s="35"/>
      <c r="HDU1616" s="34"/>
      <c r="HEB1616" s="35"/>
      <c r="HEC1616" s="34"/>
      <c r="HEJ1616" s="35"/>
      <c r="HEK1616" s="34"/>
      <c r="HER1616" s="35"/>
      <c r="HES1616" s="34"/>
      <c r="HEZ1616" s="35"/>
      <c r="HFA1616" s="34"/>
      <c r="HFH1616" s="35"/>
      <c r="HFI1616" s="34"/>
      <c r="HFP1616" s="35"/>
      <c r="HFQ1616" s="34"/>
      <c r="HFX1616" s="35"/>
      <c r="HFY1616" s="34"/>
      <c r="HGF1616" s="35"/>
      <c r="HGG1616" s="34"/>
      <c r="HGN1616" s="35"/>
      <c r="HGO1616" s="34"/>
      <c r="HGV1616" s="35"/>
      <c r="HGW1616" s="34"/>
      <c r="HHD1616" s="35"/>
      <c r="HHE1616" s="34"/>
      <c r="HHL1616" s="35"/>
      <c r="HHM1616" s="34"/>
      <c r="HHT1616" s="35"/>
      <c r="HHU1616" s="34"/>
      <c r="HIB1616" s="35"/>
      <c r="HIC1616" s="34"/>
      <c r="HIJ1616" s="35"/>
      <c r="HIK1616" s="34"/>
      <c r="HIR1616" s="35"/>
      <c r="HIS1616" s="34"/>
      <c r="HIZ1616" s="35"/>
      <c r="HJA1616" s="34"/>
      <c r="HJH1616" s="35"/>
      <c r="HJI1616" s="34"/>
      <c r="HJP1616" s="35"/>
      <c r="HJQ1616" s="34"/>
      <c r="HJX1616" s="35"/>
      <c r="HJY1616" s="34"/>
      <c r="HKF1616" s="35"/>
      <c r="HKG1616" s="34"/>
      <c r="HKN1616" s="35"/>
      <c r="HKO1616" s="34"/>
      <c r="HKV1616" s="35"/>
      <c r="HKW1616" s="34"/>
      <c r="HLD1616" s="35"/>
      <c r="HLE1616" s="34"/>
      <c r="HLL1616" s="35"/>
      <c r="HLM1616" s="34"/>
      <c r="HLT1616" s="35"/>
      <c r="HLU1616" s="34"/>
      <c r="HMB1616" s="35"/>
      <c r="HMC1616" s="34"/>
      <c r="HMJ1616" s="35"/>
      <c r="HMK1616" s="34"/>
      <c r="HMR1616" s="35"/>
      <c r="HMS1616" s="34"/>
      <c r="HMZ1616" s="35"/>
      <c r="HNA1616" s="34"/>
      <c r="HNH1616" s="35"/>
      <c r="HNI1616" s="34"/>
      <c r="HNP1616" s="35"/>
      <c r="HNQ1616" s="34"/>
      <c r="HNX1616" s="35"/>
      <c r="HNY1616" s="34"/>
      <c r="HOF1616" s="35"/>
      <c r="HOG1616" s="34"/>
      <c r="HON1616" s="35"/>
      <c r="HOO1616" s="34"/>
      <c r="HOV1616" s="35"/>
      <c r="HOW1616" s="34"/>
      <c r="HPD1616" s="35"/>
      <c r="HPE1616" s="34"/>
      <c r="HPL1616" s="35"/>
      <c r="HPM1616" s="34"/>
      <c r="HPT1616" s="35"/>
      <c r="HPU1616" s="34"/>
      <c r="HQB1616" s="35"/>
      <c r="HQC1616" s="34"/>
      <c r="HQJ1616" s="35"/>
      <c r="HQK1616" s="34"/>
      <c r="HQR1616" s="35"/>
      <c r="HQS1616" s="34"/>
      <c r="HQZ1616" s="35"/>
      <c r="HRA1616" s="34"/>
      <c r="HRH1616" s="35"/>
      <c r="HRI1616" s="34"/>
      <c r="HRP1616" s="35"/>
      <c r="HRQ1616" s="34"/>
      <c r="HRX1616" s="35"/>
      <c r="HRY1616" s="34"/>
      <c r="HSF1616" s="35"/>
      <c r="HSG1616" s="34"/>
      <c r="HSN1616" s="35"/>
      <c r="HSO1616" s="34"/>
      <c r="HSV1616" s="35"/>
      <c r="HSW1616" s="34"/>
      <c r="HTD1616" s="35"/>
      <c r="HTE1616" s="34"/>
      <c r="HTL1616" s="35"/>
      <c r="HTM1616" s="34"/>
      <c r="HTT1616" s="35"/>
      <c r="HTU1616" s="34"/>
      <c r="HUB1616" s="35"/>
      <c r="HUC1616" s="34"/>
      <c r="HUJ1616" s="35"/>
      <c r="HUK1616" s="34"/>
      <c r="HUR1616" s="35"/>
      <c r="HUS1616" s="34"/>
      <c r="HUZ1616" s="35"/>
      <c r="HVA1616" s="34"/>
      <c r="HVH1616" s="35"/>
      <c r="HVI1616" s="34"/>
      <c r="HVP1616" s="35"/>
      <c r="HVQ1616" s="34"/>
      <c r="HVX1616" s="35"/>
      <c r="HVY1616" s="34"/>
      <c r="HWF1616" s="35"/>
      <c r="HWG1616" s="34"/>
      <c r="HWN1616" s="35"/>
      <c r="HWO1616" s="34"/>
      <c r="HWV1616" s="35"/>
      <c r="HWW1616" s="34"/>
      <c r="HXD1616" s="35"/>
      <c r="HXE1616" s="34"/>
      <c r="HXL1616" s="35"/>
      <c r="HXM1616" s="34"/>
      <c r="HXT1616" s="35"/>
      <c r="HXU1616" s="34"/>
      <c r="HYB1616" s="35"/>
      <c r="HYC1616" s="34"/>
      <c r="HYJ1616" s="35"/>
      <c r="HYK1616" s="34"/>
      <c r="HYR1616" s="35"/>
      <c r="HYS1616" s="34"/>
      <c r="HYZ1616" s="35"/>
      <c r="HZA1616" s="34"/>
      <c r="HZH1616" s="35"/>
      <c r="HZI1616" s="34"/>
      <c r="HZP1616" s="35"/>
      <c r="HZQ1616" s="34"/>
      <c r="HZX1616" s="35"/>
      <c r="HZY1616" s="34"/>
      <c r="IAF1616" s="35"/>
      <c r="IAG1616" s="34"/>
      <c r="IAN1616" s="35"/>
      <c r="IAO1616" s="34"/>
      <c r="IAV1616" s="35"/>
      <c r="IAW1616" s="34"/>
      <c r="IBD1616" s="35"/>
      <c r="IBE1616" s="34"/>
      <c r="IBL1616" s="35"/>
      <c r="IBM1616" s="34"/>
      <c r="IBT1616" s="35"/>
      <c r="IBU1616" s="34"/>
      <c r="ICB1616" s="35"/>
      <c r="ICC1616" s="34"/>
      <c r="ICJ1616" s="35"/>
      <c r="ICK1616" s="34"/>
      <c r="ICR1616" s="35"/>
      <c r="ICS1616" s="34"/>
      <c r="ICZ1616" s="35"/>
      <c r="IDA1616" s="34"/>
      <c r="IDH1616" s="35"/>
      <c r="IDI1616" s="34"/>
      <c r="IDP1616" s="35"/>
      <c r="IDQ1616" s="34"/>
      <c r="IDX1616" s="35"/>
      <c r="IDY1616" s="34"/>
      <c r="IEF1616" s="35"/>
      <c r="IEG1616" s="34"/>
      <c r="IEN1616" s="35"/>
      <c r="IEO1616" s="34"/>
      <c r="IEV1616" s="35"/>
      <c r="IEW1616" s="34"/>
      <c r="IFD1616" s="35"/>
      <c r="IFE1616" s="34"/>
      <c r="IFL1616" s="35"/>
      <c r="IFM1616" s="34"/>
      <c r="IFT1616" s="35"/>
      <c r="IFU1616" s="34"/>
      <c r="IGB1616" s="35"/>
      <c r="IGC1616" s="34"/>
      <c r="IGJ1616" s="35"/>
      <c r="IGK1616" s="34"/>
      <c r="IGR1616" s="35"/>
      <c r="IGS1616" s="34"/>
      <c r="IGZ1616" s="35"/>
      <c r="IHA1616" s="34"/>
      <c r="IHH1616" s="35"/>
      <c r="IHI1616" s="34"/>
      <c r="IHP1616" s="35"/>
      <c r="IHQ1616" s="34"/>
      <c r="IHX1616" s="35"/>
      <c r="IHY1616" s="34"/>
      <c r="IIF1616" s="35"/>
      <c r="IIG1616" s="34"/>
      <c r="IIN1616" s="35"/>
      <c r="IIO1616" s="34"/>
      <c r="IIV1616" s="35"/>
      <c r="IIW1616" s="34"/>
      <c r="IJD1616" s="35"/>
      <c r="IJE1616" s="34"/>
      <c r="IJL1616" s="35"/>
      <c r="IJM1616" s="34"/>
      <c r="IJT1616" s="35"/>
      <c r="IJU1616" s="34"/>
      <c r="IKB1616" s="35"/>
      <c r="IKC1616" s="34"/>
      <c r="IKJ1616" s="35"/>
      <c r="IKK1616" s="34"/>
      <c r="IKR1616" s="35"/>
      <c r="IKS1616" s="34"/>
      <c r="IKZ1616" s="35"/>
      <c r="ILA1616" s="34"/>
      <c r="ILH1616" s="35"/>
      <c r="ILI1616" s="34"/>
      <c r="ILP1616" s="35"/>
      <c r="ILQ1616" s="34"/>
      <c r="ILX1616" s="35"/>
      <c r="ILY1616" s="34"/>
      <c r="IMF1616" s="35"/>
      <c r="IMG1616" s="34"/>
      <c r="IMN1616" s="35"/>
      <c r="IMO1616" s="34"/>
      <c r="IMV1616" s="35"/>
      <c r="IMW1616" s="34"/>
      <c r="IND1616" s="35"/>
      <c r="INE1616" s="34"/>
      <c r="INL1616" s="35"/>
      <c r="INM1616" s="34"/>
      <c r="INT1616" s="35"/>
      <c r="INU1616" s="34"/>
      <c r="IOB1616" s="35"/>
      <c r="IOC1616" s="34"/>
      <c r="IOJ1616" s="35"/>
      <c r="IOK1616" s="34"/>
      <c r="IOR1616" s="35"/>
      <c r="IOS1616" s="34"/>
      <c r="IOZ1616" s="35"/>
      <c r="IPA1616" s="34"/>
      <c r="IPH1616" s="35"/>
      <c r="IPI1616" s="34"/>
      <c r="IPP1616" s="35"/>
      <c r="IPQ1616" s="34"/>
      <c r="IPX1616" s="35"/>
      <c r="IPY1616" s="34"/>
      <c r="IQF1616" s="35"/>
      <c r="IQG1616" s="34"/>
      <c r="IQN1616" s="35"/>
      <c r="IQO1616" s="34"/>
      <c r="IQV1616" s="35"/>
      <c r="IQW1616" s="34"/>
      <c r="IRD1616" s="35"/>
      <c r="IRE1616" s="34"/>
      <c r="IRL1616" s="35"/>
      <c r="IRM1616" s="34"/>
      <c r="IRT1616" s="35"/>
      <c r="IRU1616" s="34"/>
      <c r="ISB1616" s="35"/>
      <c r="ISC1616" s="34"/>
      <c r="ISJ1616" s="35"/>
      <c r="ISK1616" s="34"/>
      <c r="ISR1616" s="35"/>
      <c r="ISS1616" s="34"/>
      <c r="ISZ1616" s="35"/>
      <c r="ITA1616" s="34"/>
      <c r="ITH1616" s="35"/>
      <c r="ITI1616" s="34"/>
      <c r="ITP1616" s="35"/>
      <c r="ITQ1616" s="34"/>
      <c r="ITX1616" s="35"/>
      <c r="ITY1616" s="34"/>
      <c r="IUF1616" s="35"/>
      <c r="IUG1616" s="34"/>
      <c r="IUN1616" s="35"/>
      <c r="IUO1616" s="34"/>
      <c r="IUV1616" s="35"/>
      <c r="IUW1616" s="34"/>
      <c r="IVD1616" s="35"/>
      <c r="IVE1616" s="34"/>
      <c r="IVL1616" s="35"/>
      <c r="IVM1616" s="34"/>
      <c r="IVT1616" s="35"/>
      <c r="IVU1616" s="34"/>
      <c r="IWB1616" s="35"/>
      <c r="IWC1616" s="34"/>
      <c r="IWJ1616" s="35"/>
      <c r="IWK1616" s="34"/>
      <c r="IWR1616" s="35"/>
      <c r="IWS1616" s="34"/>
      <c r="IWZ1616" s="35"/>
      <c r="IXA1616" s="34"/>
      <c r="IXH1616" s="35"/>
      <c r="IXI1616" s="34"/>
      <c r="IXP1616" s="35"/>
      <c r="IXQ1616" s="34"/>
      <c r="IXX1616" s="35"/>
      <c r="IXY1616" s="34"/>
      <c r="IYF1616" s="35"/>
      <c r="IYG1616" s="34"/>
      <c r="IYN1616" s="35"/>
      <c r="IYO1616" s="34"/>
      <c r="IYV1616" s="35"/>
      <c r="IYW1616" s="34"/>
      <c r="IZD1616" s="35"/>
      <c r="IZE1616" s="34"/>
      <c r="IZL1616" s="35"/>
      <c r="IZM1616" s="34"/>
      <c r="IZT1616" s="35"/>
      <c r="IZU1616" s="34"/>
      <c r="JAB1616" s="35"/>
      <c r="JAC1616" s="34"/>
      <c r="JAJ1616" s="35"/>
      <c r="JAK1616" s="34"/>
      <c r="JAR1616" s="35"/>
      <c r="JAS1616" s="34"/>
      <c r="JAZ1616" s="35"/>
      <c r="JBA1616" s="34"/>
      <c r="JBH1616" s="35"/>
      <c r="JBI1616" s="34"/>
      <c r="JBP1616" s="35"/>
      <c r="JBQ1616" s="34"/>
      <c r="JBX1616" s="35"/>
      <c r="JBY1616" s="34"/>
      <c r="JCF1616" s="35"/>
      <c r="JCG1616" s="34"/>
      <c r="JCN1616" s="35"/>
      <c r="JCO1616" s="34"/>
      <c r="JCV1616" s="35"/>
      <c r="JCW1616" s="34"/>
      <c r="JDD1616" s="35"/>
      <c r="JDE1616" s="34"/>
      <c r="JDL1616" s="35"/>
      <c r="JDM1616" s="34"/>
      <c r="JDT1616" s="35"/>
      <c r="JDU1616" s="34"/>
      <c r="JEB1616" s="35"/>
      <c r="JEC1616" s="34"/>
      <c r="JEJ1616" s="35"/>
      <c r="JEK1616" s="34"/>
      <c r="JER1616" s="35"/>
      <c r="JES1616" s="34"/>
      <c r="JEZ1616" s="35"/>
      <c r="JFA1616" s="34"/>
      <c r="JFH1616" s="35"/>
      <c r="JFI1616" s="34"/>
      <c r="JFP1616" s="35"/>
      <c r="JFQ1616" s="34"/>
      <c r="JFX1616" s="35"/>
      <c r="JFY1616" s="34"/>
      <c r="JGF1616" s="35"/>
      <c r="JGG1616" s="34"/>
      <c r="JGN1616" s="35"/>
      <c r="JGO1616" s="34"/>
      <c r="JGV1616" s="35"/>
      <c r="JGW1616" s="34"/>
      <c r="JHD1616" s="35"/>
      <c r="JHE1616" s="34"/>
      <c r="JHL1616" s="35"/>
      <c r="JHM1616" s="34"/>
      <c r="JHT1616" s="35"/>
      <c r="JHU1616" s="34"/>
      <c r="JIB1616" s="35"/>
      <c r="JIC1616" s="34"/>
      <c r="JIJ1616" s="35"/>
      <c r="JIK1616" s="34"/>
      <c r="JIR1616" s="35"/>
      <c r="JIS1616" s="34"/>
      <c r="JIZ1616" s="35"/>
      <c r="JJA1616" s="34"/>
      <c r="JJH1616" s="35"/>
      <c r="JJI1616" s="34"/>
      <c r="JJP1616" s="35"/>
      <c r="JJQ1616" s="34"/>
      <c r="JJX1616" s="35"/>
      <c r="JJY1616" s="34"/>
      <c r="JKF1616" s="35"/>
      <c r="JKG1616" s="34"/>
      <c r="JKN1616" s="35"/>
      <c r="JKO1616" s="34"/>
      <c r="JKV1616" s="35"/>
      <c r="JKW1616" s="34"/>
      <c r="JLD1616" s="35"/>
      <c r="JLE1616" s="34"/>
      <c r="JLL1616" s="35"/>
      <c r="JLM1616" s="34"/>
      <c r="JLT1616" s="35"/>
      <c r="JLU1616" s="34"/>
      <c r="JMB1616" s="35"/>
      <c r="JMC1616" s="34"/>
      <c r="JMJ1616" s="35"/>
      <c r="JMK1616" s="34"/>
      <c r="JMR1616" s="35"/>
      <c r="JMS1616" s="34"/>
      <c r="JMZ1616" s="35"/>
      <c r="JNA1616" s="34"/>
      <c r="JNH1616" s="35"/>
      <c r="JNI1616" s="34"/>
      <c r="JNP1616" s="35"/>
      <c r="JNQ1616" s="34"/>
      <c r="JNX1616" s="35"/>
      <c r="JNY1616" s="34"/>
      <c r="JOF1616" s="35"/>
      <c r="JOG1616" s="34"/>
      <c r="JON1616" s="35"/>
      <c r="JOO1616" s="34"/>
      <c r="JOV1616" s="35"/>
      <c r="JOW1616" s="34"/>
      <c r="JPD1616" s="35"/>
      <c r="JPE1616" s="34"/>
      <c r="JPL1616" s="35"/>
      <c r="JPM1616" s="34"/>
      <c r="JPT1616" s="35"/>
      <c r="JPU1616" s="34"/>
      <c r="JQB1616" s="35"/>
      <c r="JQC1616" s="34"/>
      <c r="JQJ1616" s="35"/>
      <c r="JQK1616" s="34"/>
      <c r="JQR1616" s="35"/>
      <c r="JQS1616" s="34"/>
      <c r="JQZ1616" s="35"/>
      <c r="JRA1616" s="34"/>
      <c r="JRH1616" s="35"/>
      <c r="JRI1616" s="34"/>
      <c r="JRP1616" s="35"/>
      <c r="JRQ1616" s="34"/>
      <c r="JRX1616" s="35"/>
      <c r="JRY1616" s="34"/>
      <c r="JSF1616" s="35"/>
      <c r="JSG1616" s="34"/>
      <c r="JSN1616" s="35"/>
      <c r="JSO1616" s="34"/>
      <c r="JSV1616" s="35"/>
      <c r="JSW1616" s="34"/>
      <c r="JTD1616" s="35"/>
      <c r="JTE1616" s="34"/>
      <c r="JTL1616" s="35"/>
      <c r="JTM1616" s="34"/>
      <c r="JTT1616" s="35"/>
      <c r="JTU1616" s="34"/>
      <c r="JUB1616" s="35"/>
      <c r="JUC1616" s="34"/>
      <c r="JUJ1616" s="35"/>
      <c r="JUK1616" s="34"/>
      <c r="JUR1616" s="35"/>
      <c r="JUS1616" s="34"/>
      <c r="JUZ1616" s="35"/>
      <c r="JVA1616" s="34"/>
      <c r="JVH1616" s="35"/>
      <c r="JVI1616" s="34"/>
      <c r="JVP1616" s="35"/>
      <c r="JVQ1616" s="34"/>
      <c r="JVX1616" s="35"/>
      <c r="JVY1616" s="34"/>
      <c r="JWF1616" s="35"/>
      <c r="JWG1616" s="34"/>
      <c r="JWN1616" s="35"/>
      <c r="JWO1616" s="34"/>
      <c r="JWV1616" s="35"/>
      <c r="JWW1616" s="34"/>
      <c r="JXD1616" s="35"/>
      <c r="JXE1616" s="34"/>
      <c r="JXL1616" s="35"/>
      <c r="JXM1616" s="34"/>
      <c r="JXT1616" s="35"/>
      <c r="JXU1616" s="34"/>
      <c r="JYB1616" s="35"/>
      <c r="JYC1616" s="34"/>
      <c r="JYJ1616" s="35"/>
      <c r="JYK1616" s="34"/>
      <c r="JYR1616" s="35"/>
      <c r="JYS1616" s="34"/>
      <c r="JYZ1616" s="35"/>
      <c r="JZA1616" s="34"/>
      <c r="JZH1616" s="35"/>
      <c r="JZI1616" s="34"/>
      <c r="JZP1616" s="35"/>
      <c r="JZQ1616" s="34"/>
      <c r="JZX1616" s="35"/>
      <c r="JZY1616" s="34"/>
      <c r="KAF1616" s="35"/>
      <c r="KAG1616" s="34"/>
      <c r="KAN1616" s="35"/>
      <c r="KAO1616" s="34"/>
      <c r="KAV1616" s="35"/>
      <c r="KAW1616" s="34"/>
      <c r="KBD1616" s="35"/>
      <c r="KBE1616" s="34"/>
      <c r="KBL1616" s="35"/>
      <c r="KBM1616" s="34"/>
      <c r="KBT1616" s="35"/>
      <c r="KBU1616" s="34"/>
      <c r="KCB1616" s="35"/>
      <c r="KCC1616" s="34"/>
      <c r="KCJ1616" s="35"/>
      <c r="KCK1616" s="34"/>
      <c r="KCR1616" s="35"/>
      <c r="KCS1616" s="34"/>
      <c r="KCZ1616" s="35"/>
      <c r="KDA1616" s="34"/>
      <c r="KDH1616" s="35"/>
      <c r="KDI1616" s="34"/>
      <c r="KDP1616" s="35"/>
      <c r="KDQ1616" s="34"/>
      <c r="KDX1616" s="35"/>
      <c r="KDY1616" s="34"/>
      <c r="KEF1616" s="35"/>
      <c r="KEG1616" s="34"/>
      <c r="KEN1616" s="35"/>
      <c r="KEO1616" s="34"/>
      <c r="KEV1616" s="35"/>
      <c r="KEW1616" s="34"/>
      <c r="KFD1616" s="35"/>
      <c r="KFE1616" s="34"/>
      <c r="KFL1616" s="35"/>
      <c r="KFM1616" s="34"/>
      <c r="KFT1616" s="35"/>
      <c r="KFU1616" s="34"/>
      <c r="KGB1616" s="35"/>
      <c r="KGC1616" s="34"/>
      <c r="KGJ1616" s="35"/>
      <c r="KGK1616" s="34"/>
      <c r="KGR1616" s="35"/>
      <c r="KGS1616" s="34"/>
      <c r="KGZ1616" s="35"/>
      <c r="KHA1616" s="34"/>
      <c r="KHH1616" s="35"/>
      <c r="KHI1616" s="34"/>
      <c r="KHP1616" s="35"/>
      <c r="KHQ1616" s="34"/>
      <c r="KHX1616" s="35"/>
      <c r="KHY1616" s="34"/>
      <c r="KIF1616" s="35"/>
      <c r="KIG1616" s="34"/>
      <c r="KIN1616" s="35"/>
      <c r="KIO1616" s="34"/>
      <c r="KIV1616" s="35"/>
      <c r="KIW1616" s="34"/>
      <c r="KJD1616" s="35"/>
      <c r="KJE1616" s="34"/>
      <c r="KJL1616" s="35"/>
      <c r="KJM1616" s="34"/>
      <c r="KJT1616" s="35"/>
      <c r="KJU1616" s="34"/>
      <c r="KKB1616" s="35"/>
      <c r="KKC1616" s="34"/>
      <c r="KKJ1616" s="35"/>
      <c r="KKK1616" s="34"/>
      <c r="KKR1616" s="35"/>
      <c r="KKS1616" s="34"/>
      <c r="KKZ1616" s="35"/>
      <c r="KLA1616" s="34"/>
      <c r="KLH1616" s="35"/>
      <c r="KLI1616" s="34"/>
      <c r="KLP1616" s="35"/>
      <c r="KLQ1616" s="34"/>
      <c r="KLX1616" s="35"/>
      <c r="KLY1616" s="34"/>
      <c r="KMF1616" s="35"/>
      <c r="KMG1616" s="34"/>
      <c r="KMN1616" s="35"/>
      <c r="KMO1616" s="34"/>
      <c r="KMV1616" s="35"/>
      <c r="KMW1616" s="34"/>
      <c r="KND1616" s="35"/>
      <c r="KNE1616" s="34"/>
      <c r="KNL1616" s="35"/>
      <c r="KNM1616" s="34"/>
      <c r="KNT1616" s="35"/>
      <c r="KNU1616" s="34"/>
      <c r="KOB1616" s="35"/>
      <c r="KOC1616" s="34"/>
      <c r="KOJ1616" s="35"/>
      <c r="KOK1616" s="34"/>
      <c r="KOR1616" s="35"/>
      <c r="KOS1616" s="34"/>
      <c r="KOZ1616" s="35"/>
      <c r="KPA1616" s="34"/>
      <c r="KPH1616" s="35"/>
      <c r="KPI1616" s="34"/>
      <c r="KPP1616" s="35"/>
      <c r="KPQ1616" s="34"/>
      <c r="KPX1616" s="35"/>
      <c r="KPY1616" s="34"/>
      <c r="KQF1616" s="35"/>
      <c r="KQG1616" s="34"/>
      <c r="KQN1616" s="35"/>
      <c r="KQO1616" s="34"/>
      <c r="KQV1616" s="35"/>
      <c r="KQW1616" s="34"/>
      <c r="KRD1616" s="35"/>
      <c r="KRE1616" s="34"/>
      <c r="KRL1616" s="35"/>
      <c r="KRM1616" s="34"/>
      <c r="KRT1616" s="35"/>
      <c r="KRU1616" s="34"/>
      <c r="KSB1616" s="35"/>
      <c r="KSC1616" s="34"/>
      <c r="KSJ1616" s="35"/>
      <c r="KSK1616" s="34"/>
      <c r="KSR1616" s="35"/>
      <c r="KSS1616" s="34"/>
      <c r="KSZ1616" s="35"/>
      <c r="KTA1616" s="34"/>
      <c r="KTH1616" s="35"/>
      <c r="KTI1616" s="34"/>
      <c r="KTP1616" s="35"/>
      <c r="KTQ1616" s="34"/>
      <c r="KTX1616" s="35"/>
      <c r="KTY1616" s="34"/>
      <c r="KUF1616" s="35"/>
      <c r="KUG1616" s="34"/>
      <c r="KUN1616" s="35"/>
      <c r="KUO1616" s="34"/>
      <c r="KUV1616" s="35"/>
      <c r="KUW1616" s="34"/>
      <c r="KVD1616" s="35"/>
      <c r="KVE1616" s="34"/>
      <c r="KVL1616" s="35"/>
      <c r="KVM1616" s="34"/>
      <c r="KVT1616" s="35"/>
      <c r="KVU1616" s="34"/>
      <c r="KWB1616" s="35"/>
      <c r="KWC1616" s="34"/>
      <c r="KWJ1616" s="35"/>
      <c r="KWK1616" s="34"/>
      <c r="KWR1616" s="35"/>
      <c r="KWS1616" s="34"/>
      <c r="KWZ1616" s="35"/>
      <c r="KXA1616" s="34"/>
      <c r="KXH1616" s="35"/>
      <c r="KXI1616" s="34"/>
      <c r="KXP1616" s="35"/>
      <c r="KXQ1616" s="34"/>
      <c r="KXX1616" s="35"/>
      <c r="KXY1616" s="34"/>
      <c r="KYF1616" s="35"/>
      <c r="KYG1616" s="34"/>
      <c r="KYN1616" s="35"/>
      <c r="KYO1616" s="34"/>
      <c r="KYV1616" s="35"/>
      <c r="KYW1616" s="34"/>
      <c r="KZD1616" s="35"/>
      <c r="KZE1616" s="34"/>
      <c r="KZL1616" s="35"/>
      <c r="KZM1616" s="34"/>
      <c r="KZT1616" s="35"/>
      <c r="KZU1616" s="34"/>
      <c r="LAB1616" s="35"/>
      <c r="LAC1616" s="34"/>
      <c r="LAJ1616" s="35"/>
      <c r="LAK1616" s="34"/>
      <c r="LAR1616" s="35"/>
      <c r="LAS1616" s="34"/>
      <c r="LAZ1616" s="35"/>
      <c r="LBA1616" s="34"/>
      <c r="LBH1616" s="35"/>
      <c r="LBI1616" s="34"/>
      <c r="LBP1616" s="35"/>
      <c r="LBQ1616" s="34"/>
      <c r="LBX1616" s="35"/>
      <c r="LBY1616" s="34"/>
      <c r="LCF1616" s="35"/>
      <c r="LCG1616" s="34"/>
      <c r="LCN1616" s="35"/>
      <c r="LCO1616" s="34"/>
      <c r="LCV1616" s="35"/>
      <c r="LCW1616" s="34"/>
      <c r="LDD1616" s="35"/>
      <c r="LDE1616" s="34"/>
      <c r="LDL1616" s="35"/>
      <c r="LDM1616" s="34"/>
      <c r="LDT1616" s="35"/>
      <c r="LDU1616" s="34"/>
      <c r="LEB1616" s="35"/>
      <c r="LEC1616" s="34"/>
      <c r="LEJ1616" s="35"/>
      <c r="LEK1616" s="34"/>
      <c r="LER1616" s="35"/>
      <c r="LES1616" s="34"/>
      <c r="LEZ1616" s="35"/>
      <c r="LFA1616" s="34"/>
      <c r="LFH1616" s="35"/>
      <c r="LFI1616" s="34"/>
      <c r="LFP1616" s="35"/>
      <c r="LFQ1616" s="34"/>
      <c r="LFX1616" s="35"/>
      <c r="LFY1616" s="34"/>
      <c r="LGF1616" s="35"/>
      <c r="LGG1616" s="34"/>
      <c r="LGN1616" s="35"/>
      <c r="LGO1616" s="34"/>
      <c r="LGV1616" s="35"/>
      <c r="LGW1616" s="34"/>
      <c r="LHD1616" s="35"/>
      <c r="LHE1616" s="34"/>
      <c r="LHL1616" s="35"/>
      <c r="LHM1616" s="34"/>
      <c r="LHT1616" s="35"/>
      <c r="LHU1616" s="34"/>
      <c r="LIB1616" s="35"/>
      <c r="LIC1616" s="34"/>
      <c r="LIJ1616" s="35"/>
      <c r="LIK1616" s="34"/>
      <c r="LIR1616" s="35"/>
      <c r="LIS1616" s="34"/>
      <c r="LIZ1616" s="35"/>
      <c r="LJA1616" s="34"/>
      <c r="LJH1616" s="35"/>
      <c r="LJI1616" s="34"/>
      <c r="LJP1616" s="35"/>
      <c r="LJQ1616" s="34"/>
      <c r="LJX1616" s="35"/>
      <c r="LJY1616" s="34"/>
      <c r="LKF1616" s="35"/>
      <c r="LKG1616" s="34"/>
      <c r="LKN1616" s="35"/>
      <c r="LKO1616" s="34"/>
      <c r="LKV1616" s="35"/>
      <c r="LKW1616" s="34"/>
      <c r="LLD1616" s="35"/>
      <c r="LLE1616" s="34"/>
      <c r="LLL1616" s="35"/>
      <c r="LLM1616" s="34"/>
      <c r="LLT1616" s="35"/>
      <c r="LLU1616" s="34"/>
      <c r="LMB1616" s="35"/>
      <c r="LMC1616" s="34"/>
      <c r="LMJ1616" s="35"/>
      <c r="LMK1616" s="34"/>
      <c r="LMR1616" s="35"/>
      <c r="LMS1616" s="34"/>
      <c r="LMZ1616" s="35"/>
      <c r="LNA1616" s="34"/>
      <c r="LNH1616" s="35"/>
      <c r="LNI1616" s="34"/>
      <c r="LNP1616" s="35"/>
      <c r="LNQ1616" s="34"/>
      <c r="LNX1616" s="35"/>
      <c r="LNY1616" s="34"/>
      <c r="LOF1616" s="35"/>
      <c r="LOG1616" s="34"/>
      <c r="LON1616" s="35"/>
      <c r="LOO1616" s="34"/>
      <c r="LOV1616" s="35"/>
      <c r="LOW1616" s="34"/>
      <c r="LPD1616" s="35"/>
      <c r="LPE1616" s="34"/>
      <c r="LPL1616" s="35"/>
      <c r="LPM1616" s="34"/>
      <c r="LPT1616" s="35"/>
      <c r="LPU1616" s="34"/>
      <c r="LQB1616" s="35"/>
      <c r="LQC1616" s="34"/>
      <c r="LQJ1616" s="35"/>
      <c r="LQK1616" s="34"/>
      <c r="LQR1616" s="35"/>
      <c r="LQS1616" s="34"/>
      <c r="LQZ1616" s="35"/>
      <c r="LRA1616" s="34"/>
      <c r="LRH1616" s="35"/>
      <c r="LRI1616" s="34"/>
      <c r="LRP1616" s="35"/>
      <c r="LRQ1616" s="34"/>
      <c r="LRX1616" s="35"/>
      <c r="LRY1616" s="34"/>
      <c r="LSF1616" s="35"/>
      <c r="LSG1616" s="34"/>
      <c r="LSN1616" s="35"/>
      <c r="LSO1616" s="34"/>
      <c r="LSV1616" s="35"/>
      <c r="LSW1616" s="34"/>
      <c r="LTD1616" s="35"/>
      <c r="LTE1616" s="34"/>
      <c r="LTL1616" s="35"/>
      <c r="LTM1616" s="34"/>
      <c r="LTT1616" s="35"/>
      <c r="LTU1616" s="34"/>
      <c r="LUB1616" s="35"/>
      <c r="LUC1616" s="34"/>
      <c r="LUJ1616" s="35"/>
      <c r="LUK1616" s="34"/>
      <c r="LUR1616" s="35"/>
      <c r="LUS1616" s="34"/>
      <c r="LUZ1616" s="35"/>
      <c r="LVA1616" s="34"/>
      <c r="LVH1616" s="35"/>
      <c r="LVI1616" s="34"/>
      <c r="LVP1616" s="35"/>
      <c r="LVQ1616" s="34"/>
      <c r="LVX1616" s="35"/>
      <c r="LVY1616" s="34"/>
      <c r="LWF1616" s="35"/>
      <c r="LWG1616" s="34"/>
      <c r="LWN1616" s="35"/>
      <c r="LWO1616" s="34"/>
      <c r="LWV1616" s="35"/>
      <c r="LWW1616" s="34"/>
      <c r="LXD1616" s="35"/>
      <c r="LXE1616" s="34"/>
      <c r="LXL1616" s="35"/>
      <c r="LXM1616" s="34"/>
      <c r="LXT1616" s="35"/>
      <c r="LXU1616" s="34"/>
      <c r="LYB1616" s="35"/>
      <c r="LYC1616" s="34"/>
      <c r="LYJ1616" s="35"/>
      <c r="LYK1616" s="34"/>
      <c r="LYR1616" s="35"/>
      <c r="LYS1616" s="34"/>
      <c r="LYZ1616" s="35"/>
      <c r="LZA1616" s="34"/>
      <c r="LZH1616" s="35"/>
      <c r="LZI1616" s="34"/>
      <c r="LZP1616" s="35"/>
      <c r="LZQ1616" s="34"/>
      <c r="LZX1616" s="35"/>
      <c r="LZY1616" s="34"/>
      <c r="MAF1616" s="35"/>
      <c r="MAG1616" s="34"/>
      <c r="MAN1616" s="35"/>
      <c r="MAO1616" s="34"/>
      <c r="MAV1616" s="35"/>
      <c r="MAW1616" s="34"/>
      <c r="MBD1616" s="35"/>
      <c r="MBE1616" s="34"/>
      <c r="MBL1616" s="35"/>
      <c r="MBM1616" s="34"/>
      <c r="MBT1616" s="35"/>
      <c r="MBU1616" s="34"/>
      <c r="MCB1616" s="35"/>
      <c r="MCC1616" s="34"/>
      <c r="MCJ1616" s="35"/>
      <c r="MCK1616" s="34"/>
      <c r="MCR1616" s="35"/>
      <c r="MCS1616" s="34"/>
      <c r="MCZ1616" s="35"/>
      <c r="MDA1616" s="34"/>
      <c r="MDH1616" s="35"/>
      <c r="MDI1616" s="34"/>
      <c r="MDP1616" s="35"/>
      <c r="MDQ1616" s="34"/>
      <c r="MDX1616" s="35"/>
      <c r="MDY1616" s="34"/>
      <c r="MEF1616" s="35"/>
      <c r="MEG1616" s="34"/>
      <c r="MEN1616" s="35"/>
      <c r="MEO1616" s="34"/>
      <c r="MEV1616" s="35"/>
      <c r="MEW1616" s="34"/>
      <c r="MFD1616" s="35"/>
      <c r="MFE1616" s="34"/>
      <c r="MFL1616" s="35"/>
      <c r="MFM1616" s="34"/>
      <c r="MFT1616" s="35"/>
      <c r="MFU1616" s="34"/>
      <c r="MGB1616" s="35"/>
      <c r="MGC1616" s="34"/>
      <c r="MGJ1616" s="35"/>
      <c r="MGK1616" s="34"/>
      <c r="MGR1616" s="35"/>
      <c r="MGS1616" s="34"/>
      <c r="MGZ1616" s="35"/>
      <c r="MHA1616" s="34"/>
      <c r="MHH1616" s="35"/>
      <c r="MHI1616" s="34"/>
      <c r="MHP1616" s="35"/>
      <c r="MHQ1616" s="34"/>
      <c r="MHX1616" s="35"/>
      <c r="MHY1616" s="34"/>
      <c r="MIF1616" s="35"/>
      <c r="MIG1616" s="34"/>
      <c r="MIN1616" s="35"/>
      <c r="MIO1616" s="34"/>
      <c r="MIV1616" s="35"/>
      <c r="MIW1616" s="34"/>
      <c r="MJD1616" s="35"/>
      <c r="MJE1616" s="34"/>
      <c r="MJL1616" s="35"/>
      <c r="MJM1616" s="34"/>
      <c r="MJT1616" s="35"/>
      <c r="MJU1616" s="34"/>
      <c r="MKB1616" s="35"/>
      <c r="MKC1616" s="34"/>
      <c r="MKJ1616" s="35"/>
      <c r="MKK1616" s="34"/>
      <c r="MKR1616" s="35"/>
      <c r="MKS1616" s="34"/>
      <c r="MKZ1616" s="35"/>
      <c r="MLA1616" s="34"/>
      <c r="MLH1616" s="35"/>
      <c r="MLI1616" s="34"/>
      <c r="MLP1616" s="35"/>
      <c r="MLQ1616" s="34"/>
      <c r="MLX1616" s="35"/>
      <c r="MLY1616" s="34"/>
      <c r="MMF1616" s="35"/>
      <c r="MMG1616" s="34"/>
      <c r="MMN1616" s="35"/>
      <c r="MMO1616" s="34"/>
      <c r="MMV1616" s="35"/>
      <c r="MMW1616" s="34"/>
      <c r="MND1616" s="35"/>
      <c r="MNE1616" s="34"/>
      <c r="MNL1616" s="35"/>
      <c r="MNM1616" s="34"/>
      <c r="MNT1616" s="35"/>
      <c r="MNU1616" s="34"/>
      <c r="MOB1616" s="35"/>
      <c r="MOC1616" s="34"/>
      <c r="MOJ1616" s="35"/>
      <c r="MOK1616" s="34"/>
      <c r="MOR1616" s="35"/>
      <c r="MOS1616" s="34"/>
      <c r="MOZ1616" s="35"/>
      <c r="MPA1616" s="34"/>
      <c r="MPH1616" s="35"/>
      <c r="MPI1616" s="34"/>
      <c r="MPP1616" s="35"/>
      <c r="MPQ1616" s="34"/>
      <c r="MPX1616" s="35"/>
      <c r="MPY1616" s="34"/>
      <c r="MQF1616" s="35"/>
      <c r="MQG1616" s="34"/>
      <c r="MQN1616" s="35"/>
      <c r="MQO1616" s="34"/>
      <c r="MQV1616" s="35"/>
      <c r="MQW1616" s="34"/>
      <c r="MRD1616" s="35"/>
      <c r="MRE1616" s="34"/>
      <c r="MRL1616" s="35"/>
      <c r="MRM1616" s="34"/>
      <c r="MRT1616" s="35"/>
      <c r="MRU1616" s="34"/>
      <c r="MSB1616" s="35"/>
      <c r="MSC1616" s="34"/>
      <c r="MSJ1616" s="35"/>
      <c r="MSK1616" s="34"/>
      <c r="MSR1616" s="35"/>
      <c r="MSS1616" s="34"/>
      <c r="MSZ1616" s="35"/>
      <c r="MTA1616" s="34"/>
      <c r="MTH1616" s="35"/>
      <c r="MTI1616" s="34"/>
      <c r="MTP1616" s="35"/>
      <c r="MTQ1616" s="34"/>
      <c r="MTX1616" s="35"/>
      <c r="MTY1616" s="34"/>
      <c r="MUF1616" s="35"/>
      <c r="MUG1616" s="34"/>
      <c r="MUN1616" s="35"/>
      <c r="MUO1616" s="34"/>
      <c r="MUV1616" s="35"/>
      <c r="MUW1616" s="34"/>
      <c r="MVD1616" s="35"/>
      <c r="MVE1616" s="34"/>
      <c r="MVL1616" s="35"/>
      <c r="MVM1616" s="34"/>
      <c r="MVT1616" s="35"/>
      <c r="MVU1616" s="34"/>
      <c r="MWB1616" s="35"/>
      <c r="MWC1616" s="34"/>
      <c r="MWJ1616" s="35"/>
      <c r="MWK1616" s="34"/>
      <c r="MWR1616" s="35"/>
      <c r="MWS1616" s="34"/>
      <c r="MWZ1616" s="35"/>
      <c r="MXA1616" s="34"/>
      <c r="MXH1616" s="35"/>
      <c r="MXI1616" s="34"/>
      <c r="MXP1616" s="35"/>
      <c r="MXQ1616" s="34"/>
      <c r="MXX1616" s="35"/>
      <c r="MXY1616" s="34"/>
      <c r="MYF1616" s="35"/>
      <c r="MYG1616" s="34"/>
      <c r="MYN1616" s="35"/>
      <c r="MYO1616" s="34"/>
      <c r="MYV1616" s="35"/>
      <c r="MYW1616" s="34"/>
      <c r="MZD1616" s="35"/>
      <c r="MZE1616" s="34"/>
      <c r="MZL1616" s="35"/>
      <c r="MZM1616" s="34"/>
      <c r="MZT1616" s="35"/>
      <c r="MZU1616" s="34"/>
      <c r="NAB1616" s="35"/>
      <c r="NAC1616" s="34"/>
      <c r="NAJ1616" s="35"/>
      <c r="NAK1616" s="34"/>
      <c r="NAR1616" s="35"/>
      <c r="NAS1616" s="34"/>
      <c r="NAZ1616" s="35"/>
      <c r="NBA1616" s="34"/>
      <c r="NBH1616" s="35"/>
      <c r="NBI1616" s="34"/>
      <c r="NBP1616" s="35"/>
      <c r="NBQ1616" s="34"/>
      <c r="NBX1616" s="35"/>
      <c r="NBY1616" s="34"/>
      <c r="NCF1616" s="35"/>
      <c r="NCG1616" s="34"/>
      <c r="NCN1616" s="35"/>
      <c r="NCO1616" s="34"/>
      <c r="NCV1616" s="35"/>
      <c r="NCW1616" s="34"/>
      <c r="NDD1616" s="35"/>
      <c r="NDE1616" s="34"/>
      <c r="NDL1616" s="35"/>
      <c r="NDM1616" s="34"/>
      <c r="NDT1616" s="35"/>
      <c r="NDU1616" s="34"/>
      <c r="NEB1616" s="35"/>
      <c r="NEC1616" s="34"/>
      <c r="NEJ1616" s="35"/>
      <c r="NEK1616" s="34"/>
      <c r="NER1616" s="35"/>
      <c r="NES1616" s="34"/>
      <c r="NEZ1616" s="35"/>
      <c r="NFA1616" s="34"/>
      <c r="NFH1616" s="35"/>
      <c r="NFI1616" s="34"/>
      <c r="NFP1616" s="35"/>
      <c r="NFQ1616" s="34"/>
      <c r="NFX1616" s="35"/>
      <c r="NFY1616" s="34"/>
      <c r="NGF1616" s="35"/>
      <c r="NGG1616" s="34"/>
      <c r="NGN1616" s="35"/>
      <c r="NGO1616" s="34"/>
      <c r="NGV1616" s="35"/>
      <c r="NGW1616" s="34"/>
      <c r="NHD1616" s="35"/>
      <c r="NHE1616" s="34"/>
      <c r="NHL1616" s="35"/>
      <c r="NHM1616" s="34"/>
      <c r="NHT1616" s="35"/>
      <c r="NHU1616" s="34"/>
      <c r="NIB1616" s="35"/>
      <c r="NIC1616" s="34"/>
      <c r="NIJ1616" s="35"/>
      <c r="NIK1616" s="34"/>
      <c r="NIR1616" s="35"/>
      <c r="NIS1616" s="34"/>
      <c r="NIZ1616" s="35"/>
      <c r="NJA1616" s="34"/>
      <c r="NJH1616" s="35"/>
      <c r="NJI1616" s="34"/>
      <c r="NJP1616" s="35"/>
      <c r="NJQ1616" s="34"/>
      <c r="NJX1616" s="35"/>
      <c r="NJY1616" s="34"/>
      <c r="NKF1616" s="35"/>
      <c r="NKG1616" s="34"/>
      <c r="NKN1616" s="35"/>
      <c r="NKO1616" s="34"/>
      <c r="NKV1616" s="35"/>
      <c r="NKW1616" s="34"/>
      <c r="NLD1616" s="35"/>
      <c r="NLE1616" s="34"/>
      <c r="NLL1616" s="35"/>
      <c r="NLM1616" s="34"/>
      <c r="NLT1616" s="35"/>
      <c r="NLU1616" s="34"/>
      <c r="NMB1616" s="35"/>
      <c r="NMC1616" s="34"/>
      <c r="NMJ1616" s="35"/>
      <c r="NMK1616" s="34"/>
      <c r="NMR1616" s="35"/>
      <c r="NMS1616" s="34"/>
      <c r="NMZ1616" s="35"/>
      <c r="NNA1616" s="34"/>
      <c r="NNH1616" s="35"/>
      <c r="NNI1616" s="34"/>
      <c r="NNP1616" s="35"/>
      <c r="NNQ1616" s="34"/>
      <c r="NNX1616" s="35"/>
      <c r="NNY1616" s="34"/>
      <c r="NOF1616" s="35"/>
      <c r="NOG1616" s="34"/>
      <c r="NON1616" s="35"/>
      <c r="NOO1616" s="34"/>
      <c r="NOV1616" s="35"/>
      <c r="NOW1616" s="34"/>
      <c r="NPD1616" s="35"/>
      <c r="NPE1616" s="34"/>
      <c r="NPL1616" s="35"/>
      <c r="NPM1616" s="34"/>
      <c r="NPT1616" s="35"/>
      <c r="NPU1616" s="34"/>
      <c r="NQB1616" s="35"/>
      <c r="NQC1616" s="34"/>
      <c r="NQJ1616" s="35"/>
      <c r="NQK1616" s="34"/>
      <c r="NQR1616" s="35"/>
      <c r="NQS1616" s="34"/>
      <c r="NQZ1616" s="35"/>
      <c r="NRA1616" s="34"/>
      <c r="NRH1616" s="35"/>
      <c r="NRI1616" s="34"/>
      <c r="NRP1616" s="35"/>
      <c r="NRQ1616" s="34"/>
      <c r="NRX1616" s="35"/>
      <c r="NRY1616" s="34"/>
      <c r="NSF1616" s="35"/>
      <c r="NSG1616" s="34"/>
      <c r="NSN1616" s="35"/>
      <c r="NSO1616" s="34"/>
      <c r="NSV1616" s="35"/>
      <c r="NSW1616" s="34"/>
      <c r="NTD1616" s="35"/>
      <c r="NTE1616" s="34"/>
      <c r="NTL1616" s="35"/>
      <c r="NTM1616" s="34"/>
      <c r="NTT1616" s="35"/>
      <c r="NTU1616" s="34"/>
      <c r="NUB1616" s="35"/>
      <c r="NUC1616" s="34"/>
      <c r="NUJ1616" s="35"/>
      <c r="NUK1616" s="34"/>
      <c r="NUR1616" s="35"/>
      <c r="NUS1616" s="34"/>
      <c r="NUZ1616" s="35"/>
      <c r="NVA1616" s="34"/>
      <c r="NVH1616" s="35"/>
      <c r="NVI1616" s="34"/>
      <c r="NVP1616" s="35"/>
      <c r="NVQ1616" s="34"/>
      <c r="NVX1616" s="35"/>
      <c r="NVY1616" s="34"/>
      <c r="NWF1616" s="35"/>
      <c r="NWG1616" s="34"/>
      <c r="NWN1616" s="35"/>
      <c r="NWO1616" s="34"/>
      <c r="NWV1616" s="35"/>
      <c r="NWW1616" s="34"/>
      <c r="NXD1616" s="35"/>
      <c r="NXE1616" s="34"/>
      <c r="NXL1616" s="35"/>
      <c r="NXM1616" s="34"/>
      <c r="NXT1616" s="35"/>
      <c r="NXU1616" s="34"/>
      <c r="NYB1616" s="35"/>
      <c r="NYC1616" s="34"/>
      <c r="NYJ1616" s="35"/>
      <c r="NYK1616" s="34"/>
      <c r="NYR1616" s="35"/>
      <c r="NYS1616" s="34"/>
      <c r="NYZ1616" s="35"/>
      <c r="NZA1616" s="34"/>
      <c r="NZH1616" s="35"/>
      <c r="NZI1616" s="34"/>
      <c r="NZP1616" s="35"/>
      <c r="NZQ1616" s="34"/>
      <c r="NZX1616" s="35"/>
      <c r="NZY1616" s="34"/>
      <c r="OAF1616" s="35"/>
      <c r="OAG1616" s="34"/>
      <c r="OAN1616" s="35"/>
      <c r="OAO1616" s="34"/>
      <c r="OAV1616" s="35"/>
      <c r="OAW1616" s="34"/>
      <c r="OBD1616" s="35"/>
      <c r="OBE1616" s="34"/>
      <c r="OBL1616" s="35"/>
      <c r="OBM1616" s="34"/>
      <c r="OBT1616" s="35"/>
      <c r="OBU1616" s="34"/>
      <c r="OCB1616" s="35"/>
      <c r="OCC1616" s="34"/>
      <c r="OCJ1616" s="35"/>
      <c r="OCK1616" s="34"/>
      <c r="OCR1616" s="35"/>
      <c r="OCS1616" s="34"/>
      <c r="OCZ1616" s="35"/>
      <c r="ODA1616" s="34"/>
      <c r="ODH1616" s="35"/>
      <c r="ODI1616" s="34"/>
      <c r="ODP1616" s="35"/>
      <c r="ODQ1616" s="34"/>
      <c r="ODX1616" s="35"/>
      <c r="ODY1616" s="34"/>
      <c r="OEF1616" s="35"/>
      <c r="OEG1616" s="34"/>
      <c r="OEN1616" s="35"/>
      <c r="OEO1616" s="34"/>
      <c r="OEV1616" s="35"/>
      <c r="OEW1616" s="34"/>
      <c r="OFD1616" s="35"/>
      <c r="OFE1616" s="34"/>
      <c r="OFL1616" s="35"/>
      <c r="OFM1616" s="34"/>
      <c r="OFT1616" s="35"/>
      <c r="OFU1616" s="34"/>
      <c r="OGB1616" s="35"/>
      <c r="OGC1616" s="34"/>
      <c r="OGJ1616" s="35"/>
      <c r="OGK1616" s="34"/>
      <c r="OGR1616" s="35"/>
      <c r="OGS1616" s="34"/>
      <c r="OGZ1616" s="35"/>
      <c r="OHA1616" s="34"/>
      <c r="OHH1616" s="35"/>
      <c r="OHI1616" s="34"/>
      <c r="OHP1616" s="35"/>
      <c r="OHQ1616" s="34"/>
      <c r="OHX1616" s="35"/>
      <c r="OHY1616" s="34"/>
      <c r="OIF1616" s="35"/>
      <c r="OIG1616" s="34"/>
      <c r="OIN1616" s="35"/>
      <c r="OIO1616" s="34"/>
      <c r="OIV1616" s="35"/>
      <c r="OIW1616" s="34"/>
      <c r="OJD1616" s="35"/>
      <c r="OJE1616" s="34"/>
      <c r="OJL1616" s="35"/>
      <c r="OJM1616" s="34"/>
      <c r="OJT1616" s="35"/>
      <c r="OJU1616" s="34"/>
      <c r="OKB1616" s="35"/>
      <c r="OKC1616" s="34"/>
      <c r="OKJ1616" s="35"/>
      <c r="OKK1616" s="34"/>
      <c r="OKR1616" s="35"/>
      <c r="OKS1616" s="34"/>
      <c r="OKZ1616" s="35"/>
      <c r="OLA1616" s="34"/>
      <c r="OLH1616" s="35"/>
      <c r="OLI1616" s="34"/>
      <c r="OLP1616" s="35"/>
      <c r="OLQ1616" s="34"/>
      <c r="OLX1616" s="35"/>
      <c r="OLY1616" s="34"/>
      <c r="OMF1616" s="35"/>
      <c r="OMG1616" s="34"/>
      <c r="OMN1616" s="35"/>
      <c r="OMO1616" s="34"/>
      <c r="OMV1616" s="35"/>
      <c r="OMW1616" s="34"/>
      <c r="OND1616" s="35"/>
      <c r="ONE1616" s="34"/>
      <c r="ONL1616" s="35"/>
      <c r="ONM1616" s="34"/>
      <c r="ONT1616" s="35"/>
      <c r="ONU1616" s="34"/>
      <c r="OOB1616" s="35"/>
      <c r="OOC1616" s="34"/>
      <c r="OOJ1616" s="35"/>
      <c r="OOK1616" s="34"/>
      <c r="OOR1616" s="35"/>
      <c r="OOS1616" s="34"/>
      <c r="OOZ1616" s="35"/>
      <c r="OPA1616" s="34"/>
      <c r="OPH1616" s="35"/>
      <c r="OPI1616" s="34"/>
      <c r="OPP1616" s="35"/>
      <c r="OPQ1616" s="34"/>
      <c r="OPX1616" s="35"/>
      <c r="OPY1616" s="34"/>
      <c r="OQF1616" s="35"/>
      <c r="OQG1616" s="34"/>
      <c r="OQN1616" s="35"/>
      <c r="OQO1616" s="34"/>
      <c r="OQV1616" s="35"/>
      <c r="OQW1616" s="34"/>
      <c r="ORD1616" s="35"/>
      <c r="ORE1616" s="34"/>
      <c r="ORL1616" s="35"/>
      <c r="ORM1616" s="34"/>
      <c r="ORT1616" s="35"/>
      <c r="ORU1616" s="34"/>
      <c r="OSB1616" s="35"/>
      <c r="OSC1616" s="34"/>
      <c r="OSJ1616" s="35"/>
      <c r="OSK1616" s="34"/>
      <c r="OSR1616" s="35"/>
      <c r="OSS1616" s="34"/>
      <c r="OSZ1616" s="35"/>
      <c r="OTA1616" s="34"/>
      <c r="OTH1616" s="35"/>
      <c r="OTI1616" s="34"/>
      <c r="OTP1616" s="35"/>
      <c r="OTQ1616" s="34"/>
      <c r="OTX1616" s="35"/>
      <c r="OTY1616" s="34"/>
      <c r="OUF1616" s="35"/>
      <c r="OUG1616" s="34"/>
      <c r="OUN1616" s="35"/>
      <c r="OUO1616" s="34"/>
      <c r="OUV1616" s="35"/>
      <c r="OUW1616" s="34"/>
      <c r="OVD1616" s="35"/>
      <c r="OVE1616" s="34"/>
      <c r="OVL1616" s="35"/>
      <c r="OVM1616" s="34"/>
      <c r="OVT1616" s="35"/>
      <c r="OVU1616" s="34"/>
      <c r="OWB1616" s="35"/>
      <c r="OWC1616" s="34"/>
      <c r="OWJ1616" s="35"/>
      <c r="OWK1616" s="34"/>
      <c r="OWR1616" s="35"/>
      <c r="OWS1616" s="34"/>
      <c r="OWZ1616" s="35"/>
      <c r="OXA1616" s="34"/>
      <c r="OXH1616" s="35"/>
      <c r="OXI1616" s="34"/>
      <c r="OXP1616" s="35"/>
      <c r="OXQ1616" s="34"/>
      <c r="OXX1616" s="35"/>
      <c r="OXY1616" s="34"/>
      <c r="OYF1616" s="35"/>
      <c r="OYG1616" s="34"/>
      <c r="OYN1616" s="35"/>
      <c r="OYO1616" s="34"/>
      <c r="OYV1616" s="35"/>
      <c r="OYW1616" s="34"/>
      <c r="OZD1616" s="35"/>
      <c r="OZE1616" s="34"/>
      <c r="OZL1616" s="35"/>
      <c r="OZM1616" s="34"/>
      <c r="OZT1616" s="35"/>
      <c r="OZU1616" s="34"/>
      <c r="PAB1616" s="35"/>
      <c r="PAC1616" s="34"/>
      <c r="PAJ1616" s="35"/>
      <c r="PAK1616" s="34"/>
      <c r="PAR1616" s="35"/>
      <c r="PAS1616" s="34"/>
      <c r="PAZ1616" s="35"/>
      <c r="PBA1616" s="34"/>
      <c r="PBH1616" s="35"/>
      <c r="PBI1616" s="34"/>
      <c r="PBP1616" s="35"/>
      <c r="PBQ1616" s="34"/>
      <c r="PBX1616" s="35"/>
      <c r="PBY1616" s="34"/>
      <c r="PCF1616" s="35"/>
      <c r="PCG1616" s="34"/>
      <c r="PCN1616" s="35"/>
      <c r="PCO1616" s="34"/>
      <c r="PCV1616" s="35"/>
      <c r="PCW1616" s="34"/>
      <c r="PDD1616" s="35"/>
      <c r="PDE1616" s="34"/>
      <c r="PDL1616" s="35"/>
      <c r="PDM1616" s="34"/>
      <c r="PDT1616" s="35"/>
      <c r="PDU1616" s="34"/>
      <c r="PEB1616" s="35"/>
      <c r="PEC1616" s="34"/>
      <c r="PEJ1616" s="35"/>
      <c r="PEK1616" s="34"/>
      <c r="PER1616" s="35"/>
      <c r="PES1616" s="34"/>
      <c r="PEZ1616" s="35"/>
      <c r="PFA1616" s="34"/>
      <c r="PFH1616" s="35"/>
      <c r="PFI1616" s="34"/>
      <c r="PFP1616" s="35"/>
      <c r="PFQ1616" s="34"/>
      <c r="PFX1616" s="35"/>
      <c r="PFY1616" s="34"/>
      <c r="PGF1616" s="35"/>
      <c r="PGG1616" s="34"/>
      <c r="PGN1616" s="35"/>
      <c r="PGO1616" s="34"/>
      <c r="PGV1616" s="35"/>
      <c r="PGW1616" s="34"/>
      <c r="PHD1616" s="35"/>
      <c r="PHE1616" s="34"/>
      <c r="PHL1616" s="35"/>
      <c r="PHM1616" s="34"/>
      <c r="PHT1616" s="35"/>
      <c r="PHU1616" s="34"/>
      <c r="PIB1616" s="35"/>
      <c r="PIC1616" s="34"/>
      <c r="PIJ1616" s="35"/>
      <c r="PIK1616" s="34"/>
      <c r="PIR1616" s="35"/>
      <c r="PIS1616" s="34"/>
      <c r="PIZ1616" s="35"/>
      <c r="PJA1616" s="34"/>
      <c r="PJH1616" s="35"/>
      <c r="PJI1616" s="34"/>
      <c r="PJP1616" s="35"/>
      <c r="PJQ1616" s="34"/>
      <c r="PJX1616" s="35"/>
      <c r="PJY1616" s="34"/>
      <c r="PKF1616" s="35"/>
      <c r="PKG1616" s="34"/>
      <c r="PKN1616" s="35"/>
      <c r="PKO1616" s="34"/>
      <c r="PKV1616" s="35"/>
      <c r="PKW1616" s="34"/>
      <c r="PLD1616" s="35"/>
      <c r="PLE1616" s="34"/>
      <c r="PLL1616" s="35"/>
      <c r="PLM1616" s="34"/>
      <c r="PLT1616" s="35"/>
      <c r="PLU1616" s="34"/>
      <c r="PMB1616" s="35"/>
      <c r="PMC1616" s="34"/>
      <c r="PMJ1616" s="35"/>
      <c r="PMK1616" s="34"/>
      <c r="PMR1616" s="35"/>
      <c r="PMS1616" s="34"/>
      <c r="PMZ1616" s="35"/>
      <c r="PNA1616" s="34"/>
      <c r="PNH1616" s="35"/>
      <c r="PNI1616" s="34"/>
      <c r="PNP1616" s="35"/>
      <c r="PNQ1616" s="34"/>
      <c r="PNX1616" s="35"/>
      <c r="PNY1616" s="34"/>
      <c r="POF1616" s="35"/>
      <c r="POG1616" s="34"/>
      <c r="PON1616" s="35"/>
      <c r="POO1616" s="34"/>
      <c r="POV1616" s="35"/>
      <c r="POW1616" s="34"/>
      <c r="PPD1616" s="35"/>
      <c r="PPE1616" s="34"/>
      <c r="PPL1616" s="35"/>
      <c r="PPM1616" s="34"/>
      <c r="PPT1616" s="35"/>
      <c r="PPU1616" s="34"/>
      <c r="PQB1616" s="35"/>
      <c r="PQC1616" s="34"/>
      <c r="PQJ1616" s="35"/>
      <c r="PQK1616" s="34"/>
      <c r="PQR1616" s="35"/>
      <c r="PQS1616" s="34"/>
      <c r="PQZ1616" s="35"/>
      <c r="PRA1616" s="34"/>
      <c r="PRH1616" s="35"/>
      <c r="PRI1616" s="34"/>
      <c r="PRP1616" s="35"/>
      <c r="PRQ1616" s="34"/>
      <c r="PRX1616" s="35"/>
      <c r="PRY1616" s="34"/>
      <c r="PSF1616" s="35"/>
      <c r="PSG1616" s="34"/>
      <c r="PSN1616" s="35"/>
      <c r="PSO1616" s="34"/>
      <c r="PSV1616" s="35"/>
      <c r="PSW1616" s="34"/>
      <c r="PTD1616" s="35"/>
      <c r="PTE1616" s="34"/>
      <c r="PTL1616" s="35"/>
      <c r="PTM1616" s="34"/>
      <c r="PTT1616" s="35"/>
      <c r="PTU1616" s="34"/>
      <c r="PUB1616" s="35"/>
      <c r="PUC1616" s="34"/>
      <c r="PUJ1616" s="35"/>
      <c r="PUK1616" s="34"/>
      <c r="PUR1616" s="35"/>
      <c r="PUS1616" s="34"/>
      <c r="PUZ1616" s="35"/>
      <c r="PVA1616" s="34"/>
      <c r="PVH1616" s="35"/>
      <c r="PVI1616" s="34"/>
      <c r="PVP1616" s="35"/>
      <c r="PVQ1616" s="34"/>
      <c r="PVX1616" s="35"/>
      <c r="PVY1616" s="34"/>
      <c r="PWF1616" s="35"/>
      <c r="PWG1616" s="34"/>
      <c r="PWN1616" s="35"/>
      <c r="PWO1616" s="34"/>
      <c r="PWV1616" s="35"/>
      <c r="PWW1616" s="34"/>
      <c r="PXD1616" s="35"/>
      <c r="PXE1616" s="34"/>
      <c r="PXL1616" s="35"/>
      <c r="PXM1616" s="34"/>
      <c r="PXT1616" s="35"/>
      <c r="PXU1616" s="34"/>
      <c r="PYB1616" s="35"/>
      <c r="PYC1616" s="34"/>
      <c r="PYJ1616" s="35"/>
      <c r="PYK1616" s="34"/>
      <c r="PYR1616" s="35"/>
      <c r="PYS1616" s="34"/>
      <c r="PYZ1616" s="35"/>
      <c r="PZA1616" s="34"/>
      <c r="PZH1616" s="35"/>
      <c r="PZI1616" s="34"/>
      <c r="PZP1616" s="35"/>
      <c r="PZQ1616" s="34"/>
      <c r="PZX1616" s="35"/>
      <c r="PZY1616" s="34"/>
      <c r="QAF1616" s="35"/>
      <c r="QAG1616" s="34"/>
      <c r="QAN1616" s="35"/>
      <c r="QAO1616" s="34"/>
      <c r="QAV1616" s="35"/>
      <c r="QAW1616" s="34"/>
      <c r="QBD1616" s="35"/>
      <c r="QBE1616" s="34"/>
      <c r="QBL1616" s="35"/>
      <c r="QBM1616" s="34"/>
      <c r="QBT1616" s="35"/>
      <c r="QBU1616" s="34"/>
      <c r="QCB1616" s="35"/>
      <c r="QCC1616" s="34"/>
      <c r="QCJ1616" s="35"/>
      <c r="QCK1616" s="34"/>
      <c r="QCR1616" s="35"/>
      <c r="QCS1616" s="34"/>
      <c r="QCZ1616" s="35"/>
      <c r="QDA1616" s="34"/>
      <c r="QDH1616" s="35"/>
      <c r="QDI1616" s="34"/>
      <c r="QDP1616" s="35"/>
      <c r="QDQ1616" s="34"/>
      <c r="QDX1616" s="35"/>
      <c r="QDY1616" s="34"/>
      <c r="QEF1616" s="35"/>
      <c r="QEG1616" s="34"/>
      <c r="QEN1616" s="35"/>
      <c r="QEO1616" s="34"/>
      <c r="QEV1616" s="35"/>
      <c r="QEW1616" s="34"/>
      <c r="QFD1616" s="35"/>
      <c r="QFE1616" s="34"/>
      <c r="QFL1616" s="35"/>
      <c r="QFM1616" s="34"/>
      <c r="QFT1616" s="35"/>
      <c r="QFU1616" s="34"/>
      <c r="QGB1616" s="35"/>
      <c r="QGC1616" s="34"/>
      <c r="QGJ1616" s="35"/>
      <c r="QGK1616" s="34"/>
      <c r="QGR1616" s="35"/>
      <c r="QGS1616" s="34"/>
      <c r="QGZ1616" s="35"/>
      <c r="QHA1616" s="34"/>
      <c r="QHH1616" s="35"/>
      <c r="QHI1616" s="34"/>
      <c r="QHP1616" s="35"/>
      <c r="QHQ1616" s="34"/>
      <c r="QHX1616" s="35"/>
      <c r="QHY1616" s="34"/>
      <c r="QIF1616" s="35"/>
      <c r="QIG1616" s="34"/>
      <c r="QIN1616" s="35"/>
      <c r="QIO1616" s="34"/>
      <c r="QIV1616" s="35"/>
      <c r="QIW1616" s="34"/>
      <c r="QJD1616" s="35"/>
      <c r="QJE1616" s="34"/>
      <c r="QJL1616" s="35"/>
      <c r="QJM1616" s="34"/>
      <c r="QJT1616" s="35"/>
      <c r="QJU1616" s="34"/>
      <c r="QKB1616" s="35"/>
      <c r="QKC1616" s="34"/>
      <c r="QKJ1616" s="35"/>
      <c r="QKK1616" s="34"/>
      <c r="QKR1616" s="35"/>
      <c r="QKS1616" s="34"/>
      <c r="QKZ1616" s="35"/>
      <c r="QLA1616" s="34"/>
      <c r="QLH1616" s="35"/>
      <c r="QLI1616" s="34"/>
      <c r="QLP1616" s="35"/>
      <c r="QLQ1616" s="34"/>
      <c r="QLX1616" s="35"/>
      <c r="QLY1616" s="34"/>
      <c r="QMF1616" s="35"/>
      <c r="QMG1616" s="34"/>
      <c r="QMN1616" s="35"/>
      <c r="QMO1616" s="34"/>
      <c r="QMV1616" s="35"/>
      <c r="QMW1616" s="34"/>
      <c r="QND1616" s="35"/>
      <c r="QNE1616" s="34"/>
      <c r="QNL1616" s="35"/>
      <c r="QNM1616" s="34"/>
      <c r="QNT1616" s="35"/>
      <c r="QNU1616" s="34"/>
      <c r="QOB1616" s="35"/>
      <c r="QOC1616" s="34"/>
      <c r="QOJ1616" s="35"/>
      <c r="QOK1616" s="34"/>
      <c r="QOR1616" s="35"/>
      <c r="QOS1616" s="34"/>
      <c r="QOZ1616" s="35"/>
      <c r="QPA1616" s="34"/>
      <c r="QPH1616" s="35"/>
      <c r="QPI1616" s="34"/>
      <c r="QPP1616" s="35"/>
      <c r="QPQ1616" s="34"/>
      <c r="QPX1616" s="35"/>
      <c r="QPY1616" s="34"/>
      <c r="QQF1616" s="35"/>
      <c r="QQG1616" s="34"/>
      <c r="QQN1616" s="35"/>
      <c r="QQO1616" s="34"/>
      <c r="QQV1616" s="35"/>
      <c r="QQW1616" s="34"/>
      <c r="QRD1616" s="35"/>
      <c r="QRE1616" s="34"/>
      <c r="QRL1616" s="35"/>
      <c r="QRM1616" s="34"/>
      <c r="QRT1616" s="35"/>
      <c r="QRU1616" s="34"/>
      <c r="QSB1616" s="35"/>
      <c r="QSC1616" s="34"/>
      <c r="QSJ1616" s="35"/>
      <c r="QSK1616" s="34"/>
      <c r="QSR1616" s="35"/>
      <c r="QSS1616" s="34"/>
      <c r="QSZ1616" s="35"/>
      <c r="QTA1616" s="34"/>
      <c r="QTH1616" s="35"/>
      <c r="QTI1616" s="34"/>
      <c r="QTP1616" s="35"/>
      <c r="QTQ1616" s="34"/>
      <c r="QTX1616" s="35"/>
      <c r="QTY1616" s="34"/>
      <c r="QUF1616" s="35"/>
      <c r="QUG1616" s="34"/>
      <c r="QUN1616" s="35"/>
      <c r="QUO1616" s="34"/>
      <c r="QUV1616" s="35"/>
      <c r="QUW1616" s="34"/>
      <c r="QVD1616" s="35"/>
      <c r="QVE1616" s="34"/>
      <c r="QVL1616" s="35"/>
      <c r="QVM1616" s="34"/>
      <c r="QVT1616" s="35"/>
      <c r="QVU1616" s="34"/>
      <c r="QWB1616" s="35"/>
      <c r="QWC1616" s="34"/>
      <c r="QWJ1616" s="35"/>
      <c r="QWK1616" s="34"/>
      <c r="QWR1616" s="35"/>
      <c r="QWS1616" s="34"/>
      <c r="QWZ1616" s="35"/>
      <c r="QXA1616" s="34"/>
      <c r="QXH1616" s="35"/>
      <c r="QXI1616" s="34"/>
      <c r="QXP1616" s="35"/>
      <c r="QXQ1616" s="34"/>
      <c r="QXX1616" s="35"/>
      <c r="QXY1616" s="34"/>
      <c r="QYF1616" s="35"/>
      <c r="QYG1616" s="34"/>
      <c r="QYN1616" s="35"/>
      <c r="QYO1616" s="34"/>
      <c r="QYV1616" s="35"/>
      <c r="QYW1616" s="34"/>
      <c r="QZD1616" s="35"/>
      <c r="QZE1616" s="34"/>
      <c r="QZL1616" s="35"/>
      <c r="QZM1616" s="34"/>
      <c r="QZT1616" s="35"/>
      <c r="QZU1616" s="34"/>
      <c r="RAB1616" s="35"/>
      <c r="RAC1616" s="34"/>
      <c r="RAJ1616" s="35"/>
      <c r="RAK1616" s="34"/>
      <c r="RAR1616" s="35"/>
      <c r="RAS1616" s="34"/>
      <c r="RAZ1616" s="35"/>
      <c r="RBA1616" s="34"/>
      <c r="RBH1616" s="35"/>
      <c r="RBI1616" s="34"/>
      <c r="RBP1616" s="35"/>
      <c r="RBQ1616" s="34"/>
      <c r="RBX1616" s="35"/>
      <c r="RBY1616" s="34"/>
      <c r="RCF1616" s="35"/>
      <c r="RCG1616" s="34"/>
      <c r="RCN1616" s="35"/>
      <c r="RCO1616" s="34"/>
      <c r="RCV1616" s="35"/>
      <c r="RCW1616" s="34"/>
      <c r="RDD1616" s="35"/>
      <c r="RDE1616" s="34"/>
      <c r="RDL1616" s="35"/>
      <c r="RDM1616" s="34"/>
      <c r="RDT1616" s="35"/>
      <c r="RDU1616" s="34"/>
      <c r="REB1616" s="35"/>
      <c r="REC1616" s="34"/>
      <c r="REJ1616" s="35"/>
      <c r="REK1616" s="34"/>
      <c r="RER1616" s="35"/>
      <c r="RES1616" s="34"/>
      <c r="REZ1616" s="35"/>
      <c r="RFA1616" s="34"/>
      <c r="RFH1616" s="35"/>
      <c r="RFI1616" s="34"/>
      <c r="RFP1616" s="35"/>
      <c r="RFQ1616" s="34"/>
      <c r="RFX1616" s="35"/>
      <c r="RFY1616" s="34"/>
      <c r="RGF1616" s="35"/>
      <c r="RGG1616" s="34"/>
      <c r="RGN1616" s="35"/>
      <c r="RGO1616" s="34"/>
      <c r="RGV1616" s="35"/>
      <c r="RGW1616" s="34"/>
      <c r="RHD1616" s="35"/>
      <c r="RHE1616" s="34"/>
      <c r="RHL1616" s="35"/>
      <c r="RHM1616" s="34"/>
      <c r="RHT1616" s="35"/>
      <c r="RHU1616" s="34"/>
      <c r="RIB1616" s="35"/>
      <c r="RIC1616" s="34"/>
      <c r="RIJ1616" s="35"/>
      <c r="RIK1616" s="34"/>
      <c r="RIR1616" s="35"/>
      <c r="RIS1616" s="34"/>
      <c r="RIZ1616" s="35"/>
      <c r="RJA1616" s="34"/>
      <c r="RJH1616" s="35"/>
      <c r="RJI1616" s="34"/>
      <c r="RJP1616" s="35"/>
      <c r="RJQ1616" s="34"/>
      <c r="RJX1616" s="35"/>
      <c r="RJY1616" s="34"/>
      <c r="RKF1616" s="35"/>
      <c r="RKG1616" s="34"/>
      <c r="RKN1616" s="35"/>
      <c r="RKO1616" s="34"/>
      <c r="RKV1616" s="35"/>
      <c r="RKW1616" s="34"/>
      <c r="RLD1616" s="35"/>
      <c r="RLE1616" s="34"/>
      <c r="RLL1616" s="35"/>
      <c r="RLM1616" s="34"/>
      <c r="RLT1616" s="35"/>
      <c r="RLU1616" s="34"/>
      <c r="RMB1616" s="35"/>
      <c r="RMC1616" s="34"/>
      <c r="RMJ1616" s="35"/>
      <c r="RMK1616" s="34"/>
      <c r="RMR1616" s="35"/>
      <c r="RMS1616" s="34"/>
      <c r="RMZ1616" s="35"/>
      <c r="RNA1616" s="34"/>
      <c r="RNH1616" s="35"/>
      <c r="RNI1616" s="34"/>
      <c r="RNP1616" s="35"/>
      <c r="RNQ1616" s="34"/>
      <c r="RNX1616" s="35"/>
      <c r="RNY1616" s="34"/>
      <c r="ROF1616" s="35"/>
      <c r="ROG1616" s="34"/>
      <c r="RON1616" s="35"/>
      <c r="ROO1616" s="34"/>
      <c r="ROV1616" s="35"/>
      <c r="ROW1616" s="34"/>
      <c r="RPD1616" s="35"/>
      <c r="RPE1616" s="34"/>
      <c r="RPL1616" s="35"/>
      <c r="RPM1616" s="34"/>
      <c r="RPT1616" s="35"/>
      <c r="RPU1616" s="34"/>
      <c r="RQB1616" s="35"/>
      <c r="RQC1616" s="34"/>
      <c r="RQJ1616" s="35"/>
      <c r="RQK1616" s="34"/>
      <c r="RQR1616" s="35"/>
      <c r="RQS1616" s="34"/>
      <c r="RQZ1616" s="35"/>
      <c r="RRA1616" s="34"/>
      <c r="RRH1616" s="35"/>
      <c r="RRI1616" s="34"/>
      <c r="RRP1616" s="35"/>
      <c r="RRQ1616" s="34"/>
      <c r="RRX1616" s="35"/>
      <c r="RRY1616" s="34"/>
      <c r="RSF1616" s="35"/>
      <c r="RSG1616" s="34"/>
      <c r="RSN1616" s="35"/>
      <c r="RSO1616" s="34"/>
      <c r="RSV1616" s="35"/>
      <c r="RSW1616" s="34"/>
      <c r="RTD1616" s="35"/>
      <c r="RTE1616" s="34"/>
      <c r="RTL1616" s="35"/>
      <c r="RTM1616" s="34"/>
      <c r="RTT1616" s="35"/>
      <c r="RTU1616" s="34"/>
      <c r="RUB1616" s="35"/>
      <c r="RUC1616" s="34"/>
      <c r="RUJ1616" s="35"/>
      <c r="RUK1616" s="34"/>
      <c r="RUR1616" s="35"/>
      <c r="RUS1616" s="34"/>
      <c r="RUZ1616" s="35"/>
      <c r="RVA1616" s="34"/>
      <c r="RVH1616" s="35"/>
      <c r="RVI1616" s="34"/>
      <c r="RVP1616" s="35"/>
      <c r="RVQ1616" s="34"/>
      <c r="RVX1616" s="35"/>
      <c r="RVY1616" s="34"/>
      <c r="RWF1616" s="35"/>
      <c r="RWG1616" s="34"/>
      <c r="RWN1616" s="35"/>
      <c r="RWO1616" s="34"/>
      <c r="RWV1616" s="35"/>
      <c r="RWW1616" s="34"/>
      <c r="RXD1616" s="35"/>
      <c r="RXE1616" s="34"/>
      <c r="RXL1616" s="35"/>
      <c r="RXM1616" s="34"/>
      <c r="RXT1616" s="35"/>
      <c r="RXU1616" s="34"/>
      <c r="RYB1616" s="35"/>
      <c r="RYC1616" s="34"/>
      <c r="RYJ1616" s="35"/>
      <c r="RYK1616" s="34"/>
      <c r="RYR1616" s="35"/>
      <c r="RYS1616" s="34"/>
      <c r="RYZ1616" s="35"/>
      <c r="RZA1616" s="34"/>
      <c r="RZH1616" s="35"/>
      <c r="RZI1616" s="34"/>
      <c r="RZP1616" s="35"/>
      <c r="RZQ1616" s="34"/>
      <c r="RZX1616" s="35"/>
      <c r="RZY1616" s="34"/>
      <c r="SAF1616" s="35"/>
      <c r="SAG1616" s="34"/>
      <c r="SAN1616" s="35"/>
      <c r="SAO1616" s="34"/>
      <c r="SAV1616" s="35"/>
      <c r="SAW1616" s="34"/>
      <c r="SBD1616" s="35"/>
      <c r="SBE1616" s="34"/>
      <c r="SBL1616" s="35"/>
      <c r="SBM1616" s="34"/>
      <c r="SBT1616" s="35"/>
      <c r="SBU1616" s="34"/>
      <c r="SCB1616" s="35"/>
      <c r="SCC1616" s="34"/>
      <c r="SCJ1616" s="35"/>
      <c r="SCK1616" s="34"/>
      <c r="SCR1616" s="35"/>
      <c r="SCS1616" s="34"/>
      <c r="SCZ1616" s="35"/>
      <c r="SDA1616" s="34"/>
      <c r="SDH1616" s="35"/>
      <c r="SDI1616" s="34"/>
      <c r="SDP1616" s="35"/>
      <c r="SDQ1616" s="34"/>
      <c r="SDX1616" s="35"/>
      <c r="SDY1616" s="34"/>
      <c r="SEF1616" s="35"/>
      <c r="SEG1616" s="34"/>
      <c r="SEN1616" s="35"/>
      <c r="SEO1616" s="34"/>
      <c r="SEV1616" s="35"/>
      <c r="SEW1616" s="34"/>
      <c r="SFD1616" s="35"/>
      <c r="SFE1616" s="34"/>
      <c r="SFL1616" s="35"/>
      <c r="SFM1616" s="34"/>
      <c r="SFT1616" s="35"/>
      <c r="SFU1616" s="34"/>
      <c r="SGB1616" s="35"/>
      <c r="SGC1616" s="34"/>
      <c r="SGJ1616" s="35"/>
      <c r="SGK1616" s="34"/>
      <c r="SGR1616" s="35"/>
      <c r="SGS1616" s="34"/>
      <c r="SGZ1616" s="35"/>
      <c r="SHA1616" s="34"/>
      <c r="SHH1616" s="35"/>
      <c r="SHI1616" s="34"/>
      <c r="SHP1616" s="35"/>
      <c r="SHQ1616" s="34"/>
      <c r="SHX1616" s="35"/>
      <c r="SHY1616" s="34"/>
      <c r="SIF1616" s="35"/>
      <c r="SIG1616" s="34"/>
      <c r="SIN1616" s="35"/>
      <c r="SIO1616" s="34"/>
      <c r="SIV1616" s="35"/>
      <c r="SIW1616" s="34"/>
      <c r="SJD1616" s="35"/>
      <c r="SJE1616" s="34"/>
      <c r="SJL1616" s="35"/>
      <c r="SJM1616" s="34"/>
      <c r="SJT1616" s="35"/>
      <c r="SJU1616" s="34"/>
      <c r="SKB1616" s="35"/>
      <c r="SKC1616" s="34"/>
      <c r="SKJ1616" s="35"/>
      <c r="SKK1616" s="34"/>
      <c r="SKR1616" s="35"/>
      <c r="SKS1616" s="34"/>
      <c r="SKZ1616" s="35"/>
      <c r="SLA1616" s="34"/>
      <c r="SLH1616" s="35"/>
      <c r="SLI1616" s="34"/>
      <c r="SLP1616" s="35"/>
      <c r="SLQ1616" s="34"/>
      <c r="SLX1616" s="35"/>
      <c r="SLY1616" s="34"/>
      <c r="SMF1616" s="35"/>
      <c r="SMG1616" s="34"/>
      <c r="SMN1616" s="35"/>
      <c r="SMO1616" s="34"/>
      <c r="SMV1616" s="35"/>
      <c r="SMW1616" s="34"/>
      <c r="SND1616" s="35"/>
      <c r="SNE1616" s="34"/>
      <c r="SNL1616" s="35"/>
      <c r="SNM1616" s="34"/>
      <c r="SNT1616" s="35"/>
      <c r="SNU1616" s="34"/>
      <c r="SOB1616" s="35"/>
      <c r="SOC1616" s="34"/>
      <c r="SOJ1616" s="35"/>
      <c r="SOK1616" s="34"/>
      <c r="SOR1616" s="35"/>
      <c r="SOS1616" s="34"/>
      <c r="SOZ1616" s="35"/>
      <c r="SPA1616" s="34"/>
      <c r="SPH1616" s="35"/>
      <c r="SPI1616" s="34"/>
      <c r="SPP1616" s="35"/>
      <c r="SPQ1616" s="34"/>
      <c r="SPX1616" s="35"/>
      <c r="SPY1616" s="34"/>
      <c r="SQF1616" s="35"/>
      <c r="SQG1616" s="34"/>
      <c r="SQN1616" s="35"/>
      <c r="SQO1616" s="34"/>
      <c r="SQV1616" s="35"/>
      <c r="SQW1616" s="34"/>
      <c r="SRD1616" s="35"/>
      <c r="SRE1616" s="34"/>
      <c r="SRL1616" s="35"/>
      <c r="SRM1616" s="34"/>
      <c r="SRT1616" s="35"/>
      <c r="SRU1616" s="34"/>
      <c r="SSB1616" s="35"/>
      <c r="SSC1616" s="34"/>
      <c r="SSJ1616" s="35"/>
      <c r="SSK1616" s="34"/>
      <c r="SSR1616" s="35"/>
      <c r="SSS1616" s="34"/>
      <c r="SSZ1616" s="35"/>
      <c r="STA1616" s="34"/>
      <c r="STH1616" s="35"/>
      <c r="STI1616" s="34"/>
      <c r="STP1616" s="35"/>
      <c r="STQ1616" s="34"/>
      <c r="STX1616" s="35"/>
      <c r="STY1616" s="34"/>
      <c r="SUF1616" s="35"/>
      <c r="SUG1616" s="34"/>
      <c r="SUN1616" s="35"/>
      <c r="SUO1616" s="34"/>
      <c r="SUV1616" s="35"/>
      <c r="SUW1616" s="34"/>
      <c r="SVD1616" s="35"/>
      <c r="SVE1616" s="34"/>
      <c r="SVL1616" s="35"/>
      <c r="SVM1616" s="34"/>
      <c r="SVT1616" s="35"/>
      <c r="SVU1616" s="34"/>
      <c r="SWB1616" s="35"/>
      <c r="SWC1616" s="34"/>
      <c r="SWJ1616" s="35"/>
      <c r="SWK1616" s="34"/>
      <c r="SWR1616" s="35"/>
      <c r="SWS1616" s="34"/>
      <c r="SWZ1616" s="35"/>
      <c r="SXA1616" s="34"/>
      <c r="SXH1616" s="35"/>
      <c r="SXI1616" s="34"/>
      <c r="SXP1616" s="35"/>
      <c r="SXQ1616" s="34"/>
      <c r="SXX1616" s="35"/>
      <c r="SXY1616" s="34"/>
      <c r="SYF1616" s="35"/>
      <c r="SYG1616" s="34"/>
      <c r="SYN1616" s="35"/>
      <c r="SYO1616" s="34"/>
      <c r="SYV1616" s="35"/>
      <c r="SYW1616" s="34"/>
      <c r="SZD1616" s="35"/>
      <c r="SZE1616" s="34"/>
      <c r="SZL1616" s="35"/>
      <c r="SZM1616" s="34"/>
      <c r="SZT1616" s="35"/>
      <c r="SZU1616" s="34"/>
      <c r="TAB1616" s="35"/>
      <c r="TAC1616" s="34"/>
      <c r="TAJ1616" s="35"/>
      <c r="TAK1616" s="34"/>
      <c r="TAR1616" s="35"/>
      <c r="TAS1616" s="34"/>
      <c r="TAZ1616" s="35"/>
      <c r="TBA1616" s="34"/>
      <c r="TBH1616" s="35"/>
      <c r="TBI1616" s="34"/>
      <c r="TBP1616" s="35"/>
      <c r="TBQ1616" s="34"/>
      <c r="TBX1616" s="35"/>
      <c r="TBY1616" s="34"/>
      <c r="TCF1616" s="35"/>
      <c r="TCG1616" s="34"/>
      <c r="TCN1616" s="35"/>
      <c r="TCO1616" s="34"/>
      <c r="TCV1616" s="35"/>
      <c r="TCW1616" s="34"/>
      <c r="TDD1616" s="35"/>
      <c r="TDE1616" s="34"/>
      <c r="TDL1616" s="35"/>
      <c r="TDM1616" s="34"/>
      <c r="TDT1616" s="35"/>
      <c r="TDU1616" s="34"/>
      <c r="TEB1616" s="35"/>
      <c r="TEC1616" s="34"/>
      <c r="TEJ1616" s="35"/>
      <c r="TEK1616" s="34"/>
      <c r="TER1616" s="35"/>
      <c r="TES1616" s="34"/>
      <c r="TEZ1616" s="35"/>
      <c r="TFA1616" s="34"/>
      <c r="TFH1616" s="35"/>
      <c r="TFI1616" s="34"/>
      <c r="TFP1616" s="35"/>
      <c r="TFQ1616" s="34"/>
      <c r="TFX1616" s="35"/>
      <c r="TFY1616" s="34"/>
      <c r="TGF1616" s="35"/>
      <c r="TGG1616" s="34"/>
      <c r="TGN1616" s="35"/>
      <c r="TGO1616" s="34"/>
      <c r="TGV1616" s="35"/>
      <c r="TGW1616" s="34"/>
      <c r="THD1616" s="35"/>
      <c r="THE1616" s="34"/>
      <c r="THL1616" s="35"/>
      <c r="THM1616" s="34"/>
      <c r="THT1616" s="35"/>
      <c r="THU1616" s="34"/>
      <c r="TIB1616" s="35"/>
      <c r="TIC1616" s="34"/>
      <c r="TIJ1616" s="35"/>
      <c r="TIK1616" s="34"/>
      <c r="TIR1616" s="35"/>
      <c r="TIS1616" s="34"/>
      <c r="TIZ1616" s="35"/>
      <c r="TJA1616" s="34"/>
      <c r="TJH1616" s="35"/>
      <c r="TJI1616" s="34"/>
      <c r="TJP1616" s="35"/>
      <c r="TJQ1616" s="34"/>
      <c r="TJX1616" s="35"/>
      <c r="TJY1616" s="34"/>
      <c r="TKF1616" s="35"/>
      <c r="TKG1616" s="34"/>
      <c r="TKN1616" s="35"/>
      <c r="TKO1616" s="34"/>
      <c r="TKV1616" s="35"/>
      <c r="TKW1616" s="34"/>
      <c r="TLD1616" s="35"/>
      <c r="TLE1616" s="34"/>
      <c r="TLL1616" s="35"/>
      <c r="TLM1616" s="34"/>
      <c r="TLT1616" s="35"/>
      <c r="TLU1616" s="34"/>
      <c r="TMB1616" s="35"/>
      <c r="TMC1616" s="34"/>
      <c r="TMJ1616" s="35"/>
      <c r="TMK1616" s="34"/>
      <c r="TMR1616" s="35"/>
      <c r="TMS1616" s="34"/>
      <c r="TMZ1616" s="35"/>
      <c r="TNA1616" s="34"/>
      <c r="TNH1616" s="35"/>
      <c r="TNI1616" s="34"/>
      <c r="TNP1616" s="35"/>
      <c r="TNQ1616" s="34"/>
      <c r="TNX1616" s="35"/>
      <c r="TNY1616" s="34"/>
      <c r="TOF1616" s="35"/>
      <c r="TOG1616" s="34"/>
      <c r="TON1616" s="35"/>
      <c r="TOO1616" s="34"/>
      <c r="TOV1616" s="35"/>
      <c r="TOW1616" s="34"/>
      <c r="TPD1616" s="35"/>
      <c r="TPE1616" s="34"/>
      <c r="TPL1616" s="35"/>
      <c r="TPM1616" s="34"/>
      <c r="TPT1616" s="35"/>
      <c r="TPU1616" s="34"/>
      <c r="TQB1616" s="35"/>
      <c r="TQC1616" s="34"/>
      <c r="TQJ1616" s="35"/>
      <c r="TQK1616" s="34"/>
      <c r="TQR1616" s="35"/>
      <c r="TQS1616" s="34"/>
      <c r="TQZ1616" s="35"/>
      <c r="TRA1616" s="34"/>
      <c r="TRH1616" s="35"/>
      <c r="TRI1616" s="34"/>
      <c r="TRP1616" s="35"/>
      <c r="TRQ1616" s="34"/>
      <c r="TRX1616" s="35"/>
      <c r="TRY1616" s="34"/>
      <c r="TSF1616" s="35"/>
      <c r="TSG1616" s="34"/>
      <c r="TSN1616" s="35"/>
      <c r="TSO1616" s="34"/>
      <c r="TSV1616" s="35"/>
      <c r="TSW1616" s="34"/>
      <c r="TTD1616" s="35"/>
      <c r="TTE1616" s="34"/>
      <c r="TTL1616" s="35"/>
      <c r="TTM1616" s="34"/>
      <c r="TTT1616" s="35"/>
      <c r="TTU1616" s="34"/>
      <c r="TUB1616" s="35"/>
      <c r="TUC1616" s="34"/>
      <c r="TUJ1616" s="35"/>
      <c r="TUK1616" s="34"/>
      <c r="TUR1616" s="35"/>
      <c r="TUS1616" s="34"/>
      <c r="TUZ1616" s="35"/>
      <c r="TVA1616" s="34"/>
      <c r="TVH1616" s="35"/>
      <c r="TVI1616" s="34"/>
      <c r="TVP1616" s="35"/>
      <c r="TVQ1616" s="34"/>
      <c r="TVX1616" s="35"/>
      <c r="TVY1616" s="34"/>
      <c r="TWF1616" s="35"/>
      <c r="TWG1616" s="34"/>
      <c r="TWN1616" s="35"/>
      <c r="TWO1616" s="34"/>
      <c r="TWV1616" s="35"/>
      <c r="TWW1616" s="34"/>
      <c r="TXD1616" s="35"/>
      <c r="TXE1616" s="34"/>
      <c r="TXL1616" s="35"/>
      <c r="TXM1616" s="34"/>
      <c r="TXT1616" s="35"/>
      <c r="TXU1616" s="34"/>
      <c r="TYB1616" s="35"/>
      <c r="TYC1616" s="34"/>
      <c r="TYJ1616" s="35"/>
      <c r="TYK1616" s="34"/>
      <c r="TYR1616" s="35"/>
      <c r="TYS1616" s="34"/>
      <c r="TYZ1616" s="35"/>
      <c r="TZA1616" s="34"/>
      <c r="TZH1616" s="35"/>
      <c r="TZI1616" s="34"/>
      <c r="TZP1616" s="35"/>
      <c r="TZQ1616" s="34"/>
      <c r="TZX1616" s="35"/>
      <c r="TZY1616" s="34"/>
      <c r="UAF1616" s="35"/>
      <c r="UAG1616" s="34"/>
      <c r="UAN1616" s="35"/>
      <c r="UAO1616" s="34"/>
      <c r="UAV1616" s="35"/>
      <c r="UAW1616" s="34"/>
      <c r="UBD1616" s="35"/>
      <c r="UBE1616" s="34"/>
      <c r="UBL1616" s="35"/>
      <c r="UBM1616" s="34"/>
      <c r="UBT1616" s="35"/>
      <c r="UBU1616" s="34"/>
      <c r="UCB1616" s="35"/>
      <c r="UCC1616" s="34"/>
      <c r="UCJ1616" s="35"/>
      <c r="UCK1616" s="34"/>
      <c r="UCR1616" s="35"/>
      <c r="UCS1616" s="34"/>
      <c r="UCZ1616" s="35"/>
      <c r="UDA1616" s="34"/>
      <c r="UDH1616" s="35"/>
      <c r="UDI1616" s="34"/>
      <c r="UDP1616" s="35"/>
      <c r="UDQ1616" s="34"/>
      <c r="UDX1616" s="35"/>
      <c r="UDY1616" s="34"/>
      <c r="UEF1616" s="35"/>
      <c r="UEG1616" s="34"/>
      <c r="UEN1616" s="35"/>
      <c r="UEO1616" s="34"/>
      <c r="UEV1616" s="35"/>
      <c r="UEW1616" s="34"/>
      <c r="UFD1616" s="35"/>
      <c r="UFE1616" s="34"/>
      <c r="UFL1616" s="35"/>
      <c r="UFM1616" s="34"/>
      <c r="UFT1616" s="35"/>
      <c r="UFU1616" s="34"/>
      <c r="UGB1616" s="35"/>
      <c r="UGC1616" s="34"/>
      <c r="UGJ1616" s="35"/>
      <c r="UGK1616" s="34"/>
      <c r="UGR1616" s="35"/>
      <c r="UGS1616" s="34"/>
      <c r="UGZ1616" s="35"/>
      <c r="UHA1616" s="34"/>
      <c r="UHH1616" s="35"/>
      <c r="UHI1616" s="34"/>
      <c r="UHP1616" s="35"/>
      <c r="UHQ1616" s="34"/>
      <c r="UHX1616" s="35"/>
      <c r="UHY1616" s="34"/>
      <c r="UIF1616" s="35"/>
      <c r="UIG1616" s="34"/>
      <c r="UIN1616" s="35"/>
      <c r="UIO1616" s="34"/>
      <c r="UIV1616" s="35"/>
      <c r="UIW1616" s="34"/>
      <c r="UJD1616" s="35"/>
      <c r="UJE1616" s="34"/>
      <c r="UJL1616" s="35"/>
      <c r="UJM1616" s="34"/>
      <c r="UJT1616" s="35"/>
      <c r="UJU1616" s="34"/>
      <c r="UKB1616" s="35"/>
      <c r="UKC1616" s="34"/>
      <c r="UKJ1616" s="35"/>
      <c r="UKK1616" s="34"/>
      <c r="UKR1616" s="35"/>
      <c r="UKS1616" s="34"/>
      <c r="UKZ1616" s="35"/>
      <c r="ULA1616" s="34"/>
      <c r="ULH1616" s="35"/>
      <c r="ULI1616" s="34"/>
      <c r="ULP1616" s="35"/>
      <c r="ULQ1616" s="34"/>
      <c r="ULX1616" s="35"/>
      <c r="ULY1616" s="34"/>
      <c r="UMF1616" s="35"/>
      <c r="UMG1616" s="34"/>
      <c r="UMN1616" s="35"/>
      <c r="UMO1616" s="34"/>
      <c r="UMV1616" s="35"/>
      <c r="UMW1616" s="34"/>
      <c r="UND1616" s="35"/>
      <c r="UNE1616" s="34"/>
      <c r="UNL1616" s="35"/>
      <c r="UNM1616" s="34"/>
      <c r="UNT1616" s="35"/>
      <c r="UNU1616" s="34"/>
      <c r="UOB1616" s="35"/>
      <c r="UOC1616" s="34"/>
      <c r="UOJ1616" s="35"/>
      <c r="UOK1616" s="34"/>
      <c r="UOR1616" s="35"/>
      <c r="UOS1616" s="34"/>
      <c r="UOZ1616" s="35"/>
      <c r="UPA1616" s="34"/>
      <c r="UPH1616" s="35"/>
      <c r="UPI1616" s="34"/>
      <c r="UPP1616" s="35"/>
      <c r="UPQ1616" s="34"/>
      <c r="UPX1616" s="35"/>
      <c r="UPY1616" s="34"/>
      <c r="UQF1616" s="35"/>
      <c r="UQG1616" s="34"/>
      <c r="UQN1616" s="35"/>
      <c r="UQO1616" s="34"/>
      <c r="UQV1616" s="35"/>
      <c r="UQW1616" s="34"/>
      <c r="URD1616" s="35"/>
      <c r="URE1616" s="34"/>
      <c r="URL1616" s="35"/>
      <c r="URM1616" s="34"/>
      <c r="URT1616" s="35"/>
      <c r="URU1616" s="34"/>
      <c r="USB1616" s="35"/>
      <c r="USC1616" s="34"/>
      <c r="USJ1616" s="35"/>
      <c r="USK1616" s="34"/>
      <c r="USR1616" s="35"/>
      <c r="USS1616" s="34"/>
      <c r="USZ1616" s="35"/>
      <c r="UTA1616" s="34"/>
      <c r="UTH1616" s="35"/>
      <c r="UTI1616" s="34"/>
      <c r="UTP1616" s="35"/>
      <c r="UTQ1616" s="34"/>
      <c r="UTX1616" s="35"/>
      <c r="UTY1616" s="34"/>
      <c r="UUF1616" s="35"/>
      <c r="UUG1616" s="34"/>
      <c r="UUN1616" s="35"/>
      <c r="UUO1616" s="34"/>
      <c r="UUV1616" s="35"/>
      <c r="UUW1616" s="34"/>
      <c r="UVD1616" s="35"/>
      <c r="UVE1616" s="34"/>
      <c r="UVL1616" s="35"/>
      <c r="UVM1616" s="34"/>
      <c r="UVT1616" s="35"/>
      <c r="UVU1616" s="34"/>
      <c r="UWB1616" s="35"/>
      <c r="UWC1616" s="34"/>
      <c r="UWJ1616" s="35"/>
      <c r="UWK1616" s="34"/>
      <c r="UWR1616" s="35"/>
      <c r="UWS1616" s="34"/>
      <c r="UWZ1616" s="35"/>
      <c r="UXA1616" s="34"/>
      <c r="UXH1616" s="35"/>
      <c r="UXI1616" s="34"/>
      <c r="UXP1616" s="35"/>
      <c r="UXQ1616" s="34"/>
      <c r="UXX1616" s="35"/>
      <c r="UXY1616" s="34"/>
      <c r="UYF1616" s="35"/>
      <c r="UYG1616" s="34"/>
      <c r="UYN1616" s="35"/>
      <c r="UYO1616" s="34"/>
      <c r="UYV1616" s="35"/>
      <c r="UYW1616" s="34"/>
      <c r="UZD1616" s="35"/>
      <c r="UZE1616" s="34"/>
      <c r="UZL1616" s="35"/>
      <c r="UZM1616" s="34"/>
      <c r="UZT1616" s="35"/>
      <c r="UZU1616" s="34"/>
      <c r="VAB1616" s="35"/>
      <c r="VAC1616" s="34"/>
      <c r="VAJ1616" s="35"/>
      <c r="VAK1616" s="34"/>
      <c r="VAR1616" s="35"/>
      <c r="VAS1616" s="34"/>
      <c r="VAZ1616" s="35"/>
      <c r="VBA1616" s="34"/>
      <c r="VBH1616" s="35"/>
      <c r="VBI1616" s="34"/>
      <c r="VBP1616" s="35"/>
      <c r="VBQ1616" s="34"/>
      <c r="VBX1616" s="35"/>
      <c r="VBY1616" s="34"/>
      <c r="VCF1616" s="35"/>
      <c r="VCG1616" s="34"/>
      <c r="VCN1616" s="35"/>
      <c r="VCO1616" s="34"/>
      <c r="VCV1616" s="35"/>
      <c r="VCW1616" s="34"/>
      <c r="VDD1616" s="35"/>
      <c r="VDE1616" s="34"/>
      <c r="VDL1616" s="35"/>
      <c r="VDM1616" s="34"/>
      <c r="VDT1616" s="35"/>
      <c r="VDU1616" s="34"/>
      <c r="VEB1616" s="35"/>
      <c r="VEC1616" s="34"/>
      <c r="VEJ1616" s="35"/>
      <c r="VEK1616" s="34"/>
      <c r="VER1616" s="35"/>
      <c r="VES1616" s="34"/>
      <c r="VEZ1616" s="35"/>
      <c r="VFA1616" s="34"/>
      <c r="VFH1616" s="35"/>
      <c r="VFI1616" s="34"/>
      <c r="VFP1616" s="35"/>
      <c r="VFQ1616" s="34"/>
      <c r="VFX1616" s="35"/>
      <c r="VFY1616" s="34"/>
      <c r="VGF1616" s="35"/>
      <c r="VGG1616" s="34"/>
      <c r="VGN1616" s="35"/>
      <c r="VGO1616" s="34"/>
      <c r="VGV1616" s="35"/>
      <c r="VGW1616" s="34"/>
      <c r="VHD1616" s="35"/>
      <c r="VHE1616" s="34"/>
      <c r="VHL1616" s="35"/>
      <c r="VHM1616" s="34"/>
      <c r="VHT1616" s="35"/>
      <c r="VHU1616" s="34"/>
      <c r="VIB1616" s="35"/>
      <c r="VIC1616" s="34"/>
      <c r="VIJ1616" s="35"/>
      <c r="VIK1616" s="34"/>
      <c r="VIR1616" s="35"/>
      <c r="VIS1616" s="34"/>
      <c r="VIZ1616" s="35"/>
      <c r="VJA1616" s="34"/>
      <c r="VJH1616" s="35"/>
      <c r="VJI1616" s="34"/>
      <c r="VJP1616" s="35"/>
      <c r="VJQ1616" s="34"/>
      <c r="VJX1616" s="35"/>
      <c r="VJY1616" s="34"/>
      <c r="VKF1616" s="35"/>
      <c r="VKG1616" s="34"/>
      <c r="VKN1616" s="35"/>
      <c r="VKO1616" s="34"/>
      <c r="VKV1616" s="35"/>
      <c r="VKW1616" s="34"/>
      <c r="VLD1616" s="35"/>
      <c r="VLE1616" s="34"/>
      <c r="VLL1616" s="35"/>
      <c r="VLM1616" s="34"/>
      <c r="VLT1616" s="35"/>
      <c r="VLU1616" s="34"/>
      <c r="VMB1616" s="35"/>
      <c r="VMC1616" s="34"/>
      <c r="VMJ1616" s="35"/>
      <c r="VMK1616" s="34"/>
      <c r="VMR1616" s="35"/>
      <c r="VMS1616" s="34"/>
      <c r="VMZ1616" s="35"/>
      <c r="VNA1616" s="34"/>
      <c r="VNH1616" s="35"/>
      <c r="VNI1616" s="34"/>
      <c r="VNP1616" s="35"/>
      <c r="VNQ1616" s="34"/>
      <c r="VNX1616" s="35"/>
      <c r="VNY1616" s="34"/>
      <c r="VOF1616" s="35"/>
      <c r="VOG1616" s="34"/>
      <c r="VON1616" s="35"/>
      <c r="VOO1616" s="34"/>
      <c r="VOV1616" s="35"/>
      <c r="VOW1616" s="34"/>
      <c r="VPD1616" s="35"/>
      <c r="VPE1616" s="34"/>
      <c r="VPL1616" s="35"/>
      <c r="VPM1616" s="34"/>
      <c r="VPT1616" s="35"/>
      <c r="VPU1616" s="34"/>
      <c r="VQB1616" s="35"/>
      <c r="VQC1616" s="34"/>
      <c r="VQJ1616" s="35"/>
      <c r="VQK1616" s="34"/>
      <c r="VQR1616" s="35"/>
      <c r="VQS1616" s="34"/>
      <c r="VQZ1616" s="35"/>
      <c r="VRA1616" s="34"/>
      <c r="VRH1616" s="35"/>
      <c r="VRI1616" s="34"/>
      <c r="VRP1616" s="35"/>
      <c r="VRQ1616" s="34"/>
      <c r="VRX1616" s="35"/>
      <c r="VRY1616" s="34"/>
      <c r="VSF1616" s="35"/>
      <c r="VSG1616" s="34"/>
      <c r="VSN1616" s="35"/>
      <c r="VSO1616" s="34"/>
      <c r="VSV1616" s="35"/>
      <c r="VSW1616" s="34"/>
      <c r="VTD1616" s="35"/>
      <c r="VTE1616" s="34"/>
      <c r="VTL1616" s="35"/>
      <c r="VTM1616" s="34"/>
      <c r="VTT1616" s="35"/>
      <c r="VTU1616" s="34"/>
      <c r="VUB1616" s="35"/>
      <c r="VUC1616" s="34"/>
      <c r="VUJ1616" s="35"/>
      <c r="VUK1616" s="34"/>
      <c r="VUR1616" s="35"/>
      <c r="VUS1616" s="34"/>
      <c r="VUZ1616" s="35"/>
      <c r="VVA1616" s="34"/>
      <c r="VVH1616" s="35"/>
      <c r="VVI1616" s="34"/>
      <c r="VVP1616" s="35"/>
      <c r="VVQ1616" s="34"/>
      <c r="VVX1616" s="35"/>
      <c r="VVY1616" s="34"/>
      <c r="VWF1616" s="35"/>
      <c r="VWG1616" s="34"/>
      <c r="VWN1616" s="35"/>
      <c r="VWO1616" s="34"/>
      <c r="VWV1616" s="35"/>
      <c r="VWW1616" s="34"/>
      <c r="VXD1616" s="35"/>
      <c r="VXE1616" s="34"/>
      <c r="VXL1616" s="35"/>
      <c r="VXM1616" s="34"/>
      <c r="VXT1616" s="35"/>
      <c r="VXU1616" s="34"/>
      <c r="VYB1616" s="35"/>
      <c r="VYC1616" s="34"/>
      <c r="VYJ1616" s="35"/>
      <c r="VYK1616" s="34"/>
      <c r="VYR1616" s="35"/>
      <c r="VYS1616" s="34"/>
      <c r="VYZ1616" s="35"/>
      <c r="VZA1616" s="34"/>
      <c r="VZH1616" s="35"/>
      <c r="VZI1616" s="34"/>
      <c r="VZP1616" s="35"/>
      <c r="VZQ1616" s="34"/>
      <c r="VZX1616" s="35"/>
      <c r="VZY1616" s="34"/>
      <c r="WAF1616" s="35"/>
      <c r="WAG1616" s="34"/>
      <c r="WAN1616" s="35"/>
      <c r="WAO1616" s="34"/>
      <c r="WAV1616" s="35"/>
      <c r="WAW1616" s="34"/>
      <c r="WBD1616" s="35"/>
      <c r="WBE1616" s="34"/>
      <c r="WBL1616" s="35"/>
      <c r="WBM1616" s="34"/>
      <c r="WBT1616" s="35"/>
      <c r="WBU1616" s="34"/>
      <c r="WCB1616" s="35"/>
      <c r="WCC1616" s="34"/>
      <c r="WCJ1616" s="35"/>
      <c r="WCK1616" s="34"/>
      <c r="WCR1616" s="35"/>
      <c r="WCS1616" s="34"/>
      <c r="WCZ1616" s="35"/>
      <c r="WDA1616" s="34"/>
      <c r="WDH1616" s="35"/>
      <c r="WDI1616" s="34"/>
      <c r="WDP1616" s="35"/>
      <c r="WDQ1616" s="34"/>
      <c r="WDX1616" s="35"/>
      <c r="WDY1616" s="34"/>
      <c r="WEF1616" s="35"/>
      <c r="WEG1616" s="34"/>
      <c r="WEN1616" s="35"/>
      <c r="WEO1616" s="34"/>
      <c r="WEV1616" s="35"/>
      <c r="WEW1616" s="34"/>
      <c r="WFD1616" s="35"/>
      <c r="WFE1616" s="34"/>
      <c r="WFL1616" s="35"/>
      <c r="WFM1616" s="34"/>
      <c r="WFT1616" s="35"/>
      <c r="WFU1616" s="34"/>
      <c r="WGB1616" s="35"/>
      <c r="WGC1616" s="34"/>
      <c r="WGJ1616" s="35"/>
      <c r="WGK1616" s="34"/>
      <c r="WGR1616" s="35"/>
      <c r="WGS1616" s="34"/>
      <c r="WGZ1616" s="35"/>
      <c r="WHA1616" s="34"/>
      <c r="WHH1616" s="35"/>
      <c r="WHI1616" s="34"/>
      <c r="WHP1616" s="35"/>
      <c r="WHQ1616" s="34"/>
      <c r="WHX1616" s="35"/>
      <c r="WHY1616" s="34"/>
      <c r="WIF1616" s="35"/>
      <c r="WIG1616" s="34"/>
      <c r="WIN1616" s="35"/>
      <c r="WIO1616" s="34"/>
      <c r="WIV1616" s="35"/>
      <c r="WIW1616" s="34"/>
      <c r="WJD1616" s="35"/>
      <c r="WJE1616" s="34"/>
      <c r="WJL1616" s="35"/>
      <c r="WJM1616" s="34"/>
      <c r="WJT1616" s="35"/>
      <c r="WJU1616" s="34"/>
      <c r="WKB1616" s="35"/>
      <c r="WKC1616" s="34"/>
      <c r="WKJ1616" s="35"/>
      <c r="WKK1616" s="34"/>
      <c r="WKR1616" s="35"/>
      <c r="WKS1616" s="34"/>
      <c r="WKZ1616" s="35"/>
      <c r="WLA1616" s="34"/>
      <c r="WLH1616" s="35"/>
      <c r="WLI1616" s="34"/>
      <c r="WLP1616" s="35"/>
      <c r="WLQ1616" s="34"/>
      <c r="WLX1616" s="35"/>
      <c r="WLY1616" s="34"/>
      <c r="WMF1616" s="35"/>
      <c r="WMG1616" s="34"/>
      <c r="WMN1616" s="35"/>
      <c r="WMO1616" s="34"/>
      <c r="WMV1616" s="35"/>
      <c r="WMW1616" s="34"/>
      <c r="WND1616" s="35"/>
      <c r="WNE1616" s="34"/>
      <c r="WNL1616" s="35"/>
      <c r="WNM1616" s="34"/>
      <c r="WNT1616" s="35"/>
      <c r="WNU1616" s="34"/>
      <c r="WOB1616" s="35"/>
      <c r="WOC1616" s="34"/>
      <c r="WOJ1616" s="35"/>
      <c r="WOK1616" s="34"/>
      <c r="WOR1616" s="35"/>
      <c r="WOS1616" s="34"/>
      <c r="WOZ1616" s="35"/>
      <c r="WPA1616" s="34"/>
      <c r="WPH1616" s="35"/>
      <c r="WPI1616" s="34"/>
      <c r="WPP1616" s="35"/>
      <c r="WPQ1616" s="34"/>
      <c r="WPX1616" s="35"/>
      <c r="WPY1616" s="34"/>
      <c r="WQF1616" s="35"/>
      <c r="WQG1616" s="34"/>
      <c r="WQN1616" s="35"/>
      <c r="WQO1616" s="34"/>
      <c r="WQV1616" s="35"/>
      <c r="WQW1616" s="34"/>
      <c r="WRD1616" s="35"/>
      <c r="WRE1616" s="34"/>
      <c r="WRL1616" s="35"/>
      <c r="WRM1616" s="34"/>
      <c r="WRT1616" s="35"/>
      <c r="WRU1616" s="34"/>
      <c r="WSB1616" s="35"/>
      <c r="WSC1616" s="34"/>
      <c r="WSJ1616" s="35"/>
      <c r="WSK1616" s="34"/>
      <c r="WSR1616" s="35"/>
      <c r="WSS1616" s="34"/>
      <c r="WSZ1616" s="35"/>
      <c r="WTA1616" s="34"/>
      <c r="WTH1616" s="35"/>
      <c r="WTI1616" s="34"/>
      <c r="WTP1616" s="35"/>
      <c r="WTQ1616" s="34"/>
      <c r="WTX1616" s="35"/>
      <c r="WTY1616" s="34"/>
      <c r="WUF1616" s="35"/>
      <c r="WUG1616" s="34"/>
      <c r="WUN1616" s="35"/>
      <c r="WUO1616" s="34"/>
      <c r="WUV1616" s="35"/>
      <c r="WUW1616" s="34"/>
      <c r="WVD1616" s="35"/>
      <c r="WVE1616" s="34"/>
      <c r="WVL1616" s="35"/>
      <c r="WVM1616" s="34"/>
      <c r="WVT1616" s="35"/>
      <c r="WVU1616" s="34"/>
      <c r="WWB1616" s="35"/>
      <c r="WWC1616" s="34"/>
      <c r="WWJ1616" s="35"/>
      <c r="WWK1616" s="34"/>
      <c r="WWR1616" s="35"/>
      <c r="WWS1616" s="34"/>
      <c r="WWZ1616" s="35"/>
      <c r="WXA1616" s="34"/>
      <c r="WXH1616" s="35"/>
      <c r="WXI1616" s="34"/>
      <c r="WXP1616" s="35"/>
      <c r="WXQ1616" s="34"/>
      <c r="WXX1616" s="35"/>
      <c r="WXY1616" s="34"/>
      <c r="WYF1616" s="35"/>
      <c r="WYG1616" s="34"/>
      <c r="WYN1616" s="35"/>
      <c r="WYO1616" s="34"/>
      <c r="WYV1616" s="35"/>
      <c r="WYW1616" s="34"/>
      <c r="WZD1616" s="35"/>
      <c r="WZE1616" s="34"/>
      <c r="WZL1616" s="35"/>
      <c r="WZM1616" s="34"/>
      <c r="WZT1616" s="35"/>
      <c r="WZU1616" s="34"/>
      <c r="XAB1616" s="35"/>
      <c r="XAC1616" s="34"/>
      <c r="XAJ1616" s="35"/>
      <c r="XAK1616" s="34"/>
      <c r="XAR1616" s="35"/>
      <c r="XAS1616" s="34"/>
      <c r="XAZ1616" s="35"/>
      <c r="XBA1616" s="34"/>
      <c r="XBH1616" s="35"/>
      <c r="XBI1616" s="34"/>
      <c r="XBP1616" s="35"/>
      <c r="XBQ1616" s="34"/>
      <c r="XBX1616" s="35"/>
      <c r="XBY1616" s="34"/>
      <c r="XCF1616" s="35"/>
      <c r="XCG1616" s="34"/>
      <c r="XCN1616" s="35"/>
      <c r="XCO1616" s="34"/>
      <c r="XCV1616" s="35"/>
      <c r="XCW1616" s="34"/>
      <c r="XDD1616" s="35"/>
      <c r="XDE1616" s="34"/>
      <c r="XDL1616" s="35"/>
      <c r="XDM1616" s="34"/>
      <c r="XDT1616" s="35"/>
      <c r="XDU1616" s="34"/>
      <c r="XEB1616" s="35"/>
      <c r="XEC1616" s="34"/>
      <c r="XEJ1616" s="35"/>
      <c r="XEK1616" s="34"/>
      <c r="XER1616" s="35"/>
      <c r="XES1616" s="34"/>
      <c r="XEZ1616" s="35"/>
      <c r="XFA1616" s="34"/>
    </row>
    <row r="1617" spans="1:1021 1028:2045 2052:3069 3076:4093 4100:5117 5124:6141 6148:7165 7172:8189 8196:9213 9220:10237 10244:11261 11268:12285 12292:13309 13316:14333 14340:15357 15364:16381" x14ac:dyDescent="0.25">
      <c r="A1617" t="s">
        <v>484</v>
      </c>
      <c r="B1617" t="s">
        <v>461</v>
      </c>
      <c r="C1617">
        <v>344</v>
      </c>
      <c r="D1617">
        <v>344</v>
      </c>
      <c r="E1617" s="35">
        <v>1</v>
      </c>
      <c r="F1617" s="34">
        <v>5.0000000000000002E-90</v>
      </c>
      <c r="G1617">
        <v>86.07</v>
      </c>
      <c r="H1617">
        <v>1794</v>
      </c>
      <c r="I1617" t="str">
        <f>HYPERLINK("https://www.ncbi.nlm.nih.gov/nucleotide/KJ481822.1?report=genbank&amp;log$=nucltop&amp;blast_rank=15&amp;RID=XE6RV0D8013","KJ481822.1")</f>
        <v>KJ481822.1</v>
      </c>
      <c r="L1617" s="35"/>
      <c r="M1617" s="34"/>
      <c r="T1617" s="35"/>
      <c r="U1617" s="34"/>
      <c r="AB1617" s="35"/>
      <c r="AC1617" s="34"/>
      <c r="AJ1617" s="35"/>
      <c r="AK1617" s="34"/>
      <c r="AR1617" s="35"/>
      <c r="AS1617" s="34"/>
      <c r="AZ1617" s="35"/>
      <c r="BA1617" s="34"/>
      <c r="BH1617" s="35"/>
      <c r="BI1617" s="34"/>
      <c r="BP1617" s="35"/>
      <c r="BQ1617" s="34"/>
      <c r="BX1617" s="35"/>
      <c r="BY1617" s="34"/>
      <c r="CF1617" s="35"/>
      <c r="CG1617" s="34"/>
      <c r="CN1617" s="35"/>
      <c r="CO1617" s="34"/>
      <c r="CV1617" s="35"/>
      <c r="CW1617" s="34"/>
      <c r="DD1617" s="35"/>
      <c r="DE1617" s="34"/>
      <c r="DL1617" s="35"/>
      <c r="DM1617" s="34"/>
      <c r="DT1617" s="35"/>
      <c r="DU1617" s="34"/>
      <c r="EB1617" s="35"/>
      <c r="EC1617" s="34"/>
      <c r="EJ1617" s="35"/>
      <c r="EK1617" s="34"/>
      <c r="ER1617" s="35"/>
      <c r="ES1617" s="34"/>
      <c r="EZ1617" s="35"/>
      <c r="FA1617" s="34"/>
      <c r="FH1617" s="35"/>
      <c r="FI1617" s="34"/>
      <c r="FP1617" s="35"/>
      <c r="FQ1617" s="34"/>
      <c r="FX1617" s="35"/>
      <c r="FY1617" s="34"/>
      <c r="GF1617" s="35"/>
      <c r="GG1617" s="34"/>
      <c r="GN1617" s="35"/>
      <c r="GO1617" s="34"/>
      <c r="GV1617" s="35"/>
      <c r="GW1617" s="34"/>
      <c r="HD1617" s="35"/>
      <c r="HE1617" s="34"/>
      <c r="HL1617" s="35"/>
      <c r="HM1617" s="34"/>
      <c r="HT1617" s="35"/>
      <c r="HU1617" s="34"/>
      <c r="IB1617" s="35"/>
      <c r="IC1617" s="34"/>
      <c r="IJ1617" s="35"/>
      <c r="IK1617" s="34"/>
      <c r="IR1617" s="35"/>
      <c r="IS1617" s="34"/>
      <c r="IZ1617" s="35"/>
      <c r="JA1617" s="34"/>
      <c r="JH1617" s="35"/>
      <c r="JI1617" s="34"/>
      <c r="JP1617" s="35"/>
      <c r="JQ1617" s="34"/>
      <c r="JX1617" s="35"/>
      <c r="JY1617" s="34"/>
      <c r="KF1617" s="35"/>
      <c r="KG1617" s="34"/>
      <c r="KN1617" s="35"/>
      <c r="KO1617" s="34"/>
      <c r="KV1617" s="35"/>
      <c r="KW1617" s="34"/>
      <c r="LD1617" s="35"/>
      <c r="LE1617" s="34"/>
      <c r="LL1617" s="35"/>
      <c r="LM1617" s="34"/>
      <c r="LT1617" s="35"/>
      <c r="LU1617" s="34"/>
      <c r="MB1617" s="35"/>
      <c r="MC1617" s="34"/>
      <c r="MJ1617" s="35"/>
      <c r="MK1617" s="34"/>
      <c r="MR1617" s="35"/>
      <c r="MS1617" s="34"/>
      <c r="MZ1617" s="35"/>
      <c r="NA1617" s="34"/>
      <c r="NH1617" s="35"/>
      <c r="NI1617" s="34"/>
      <c r="NP1617" s="35"/>
      <c r="NQ1617" s="34"/>
      <c r="NX1617" s="35"/>
      <c r="NY1617" s="34"/>
      <c r="OF1617" s="35"/>
      <c r="OG1617" s="34"/>
      <c r="ON1617" s="35"/>
      <c r="OO1617" s="34"/>
      <c r="OV1617" s="35"/>
      <c r="OW1617" s="34"/>
      <c r="PD1617" s="35"/>
      <c r="PE1617" s="34"/>
      <c r="PL1617" s="35"/>
      <c r="PM1617" s="34"/>
      <c r="PT1617" s="35"/>
      <c r="PU1617" s="34"/>
      <c r="QB1617" s="35"/>
      <c r="QC1617" s="34"/>
      <c r="QJ1617" s="35"/>
      <c r="QK1617" s="34"/>
      <c r="QR1617" s="35"/>
      <c r="QS1617" s="34"/>
      <c r="QZ1617" s="35"/>
      <c r="RA1617" s="34"/>
      <c r="RH1617" s="35"/>
      <c r="RI1617" s="34"/>
      <c r="RP1617" s="35"/>
      <c r="RQ1617" s="34"/>
      <c r="RX1617" s="35"/>
      <c r="RY1617" s="34"/>
      <c r="SF1617" s="35"/>
      <c r="SG1617" s="34"/>
      <c r="SN1617" s="35"/>
      <c r="SO1617" s="34"/>
      <c r="SV1617" s="35"/>
      <c r="SW1617" s="34"/>
      <c r="TD1617" s="35"/>
      <c r="TE1617" s="34"/>
      <c r="TL1617" s="35"/>
      <c r="TM1617" s="34"/>
      <c r="TT1617" s="35"/>
      <c r="TU1617" s="34"/>
      <c r="UB1617" s="35"/>
      <c r="UC1617" s="34"/>
      <c r="UJ1617" s="35"/>
      <c r="UK1617" s="34"/>
      <c r="UR1617" s="35"/>
      <c r="US1617" s="34"/>
      <c r="UZ1617" s="35"/>
      <c r="VA1617" s="34"/>
      <c r="VH1617" s="35"/>
      <c r="VI1617" s="34"/>
      <c r="VP1617" s="35"/>
      <c r="VQ1617" s="34"/>
      <c r="VX1617" s="35"/>
      <c r="VY1617" s="34"/>
      <c r="WF1617" s="35"/>
      <c r="WG1617" s="34"/>
      <c r="WN1617" s="35"/>
      <c r="WO1617" s="34"/>
      <c r="WV1617" s="35"/>
      <c r="WW1617" s="34"/>
      <c r="XD1617" s="35"/>
      <c r="XE1617" s="34"/>
      <c r="XL1617" s="35"/>
      <c r="XM1617" s="34"/>
      <c r="XT1617" s="35"/>
      <c r="XU1617" s="34"/>
      <c r="YB1617" s="35"/>
      <c r="YC1617" s="34"/>
      <c r="YJ1617" s="35"/>
      <c r="YK1617" s="34"/>
      <c r="YR1617" s="35"/>
      <c r="YS1617" s="34"/>
      <c r="YZ1617" s="35"/>
      <c r="ZA1617" s="34"/>
      <c r="ZH1617" s="35"/>
      <c r="ZI1617" s="34"/>
      <c r="ZP1617" s="35"/>
      <c r="ZQ1617" s="34"/>
      <c r="ZX1617" s="35"/>
      <c r="ZY1617" s="34"/>
      <c r="AAF1617" s="35"/>
      <c r="AAG1617" s="34"/>
      <c r="AAN1617" s="35"/>
      <c r="AAO1617" s="34"/>
      <c r="AAV1617" s="35"/>
      <c r="AAW1617" s="34"/>
      <c r="ABD1617" s="35"/>
      <c r="ABE1617" s="34"/>
      <c r="ABL1617" s="35"/>
      <c r="ABM1617" s="34"/>
      <c r="ABT1617" s="35"/>
      <c r="ABU1617" s="34"/>
      <c r="ACB1617" s="35"/>
      <c r="ACC1617" s="34"/>
      <c r="ACJ1617" s="35"/>
      <c r="ACK1617" s="34"/>
      <c r="ACR1617" s="35"/>
      <c r="ACS1617" s="34"/>
      <c r="ACZ1617" s="35"/>
      <c r="ADA1617" s="34"/>
      <c r="ADH1617" s="35"/>
      <c r="ADI1617" s="34"/>
      <c r="ADP1617" s="35"/>
      <c r="ADQ1617" s="34"/>
      <c r="ADX1617" s="35"/>
      <c r="ADY1617" s="34"/>
      <c r="AEF1617" s="35"/>
      <c r="AEG1617" s="34"/>
      <c r="AEN1617" s="35"/>
      <c r="AEO1617" s="34"/>
      <c r="AEV1617" s="35"/>
      <c r="AEW1617" s="34"/>
      <c r="AFD1617" s="35"/>
      <c r="AFE1617" s="34"/>
      <c r="AFL1617" s="35"/>
      <c r="AFM1617" s="34"/>
      <c r="AFT1617" s="35"/>
      <c r="AFU1617" s="34"/>
      <c r="AGB1617" s="35"/>
      <c r="AGC1617" s="34"/>
      <c r="AGJ1617" s="35"/>
      <c r="AGK1617" s="34"/>
      <c r="AGR1617" s="35"/>
      <c r="AGS1617" s="34"/>
      <c r="AGZ1617" s="35"/>
      <c r="AHA1617" s="34"/>
      <c r="AHH1617" s="35"/>
      <c r="AHI1617" s="34"/>
      <c r="AHP1617" s="35"/>
      <c r="AHQ1617" s="34"/>
      <c r="AHX1617" s="35"/>
      <c r="AHY1617" s="34"/>
      <c r="AIF1617" s="35"/>
      <c r="AIG1617" s="34"/>
      <c r="AIN1617" s="35"/>
      <c r="AIO1617" s="34"/>
      <c r="AIV1617" s="35"/>
      <c r="AIW1617" s="34"/>
      <c r="AJD1617" s="35"/>
      <c r="AJE1617" s="34"/>
      <c r="AJL1617" s="35"/>
      <c r="AJM1617" s="34"/>
      <c r="AJT1617" s="35"/>
      <c r="AJU1617" s="34"/>
      <c r="AKB1617" s="35"/>
      <c r="AKC1617" s="34"/>
      <c r="AKJ1617" s="35"/>
      <c r="AKK1617" s="34"/>
      <c r="AKR1617" s="35"/>
      <c r="AKS1617" s="34"/>
      <c r="AKZ1617" s="35"/>
      <c r="ALA1617" s="34"/>
      <c r="ALH1617" s="35"/>
      <c r="ALI1617" s="34"/>
      <c r="ALP1617" s="35"/>
      <c r="ALQ1617" s="34"/>
      <c r="ALX1617" s="35"/>
      <c r="ALY1617" s="34"/>
      <c r="AMF1617" s="35"/>
      <c r="AMG1617" s="34"/>
      <c r="AMN1617" s="35"/>
      <c r="AMO1617" s="34"/>
      <c r="AMV1617" s="35"/>
      <c r="AMW1617" s="34"/>
      <c r="AND1617" s="35"/>
      <c r="ANE1617" s="34"/>
      <c r="ANL1617" s="35"/>
      <c r="ANM1617" s="34"/>
      <c r="ANT1617" s="35"/>
      <c r="ANU1617" s="34"/>
      <c r="AOB1617" s="35"/>
      <c r="AOC1617" s="34"/>
      <c r="AOJ1617" s="35"/>
      <c r="AOK1617" s="34"/>
      <c r="AOR1617" s="35"/>
      <c r="AOS1617" s="34"/>
      <c r="AOZ1617" s="35"/>
      <c r="APA1617" s="34"/>
      <c r="APH1617" s="35"/>
      <c r="API1617" s="34"/>
      <c r="APP1617" s="35"/>
      <c r="APQ1617" s="34"/>
      <c r="APX1617" s="35"/>
      <c r="APY1617" s="34"/>
      <c r="AQF1617" s="35"/>
      <c r="AQG1617" s="34"/>
      <c r="AQN1617" s="35"/>
      <c r="AQO1617" s="34"/>
      <c r="AQV1617" s="35"/>
      <c r="AQW1617" s="34"/>
      <c r="ARD1617" s="35"/>
      <c r="ARE1617" s="34"/>
      <c r="ARL1617" s="35"/>
      <c r="ARM1617" s="34"/>
      <c r="ART1617" s="35"/>
      <c r="ARU1617" s="34"/>
      <c r="ASB1617" s="35"/>
      <c r="ASC1617" s="34"/>
      <c r="ASJ1617" s="35"/>
      <c r="ASK1617" s="34"/>
      <c r="ASR1617" s="35"/>
      <c r="ASS1617" s="34"/>
      <c r="ASZ1617" s="35"/>
      <c r="ATA1617" s="34"/>
      <c r="ATH1617" s="35"/>
      <c r="ATI1617" s="34"/>
      <c r="ATP1617" s="35"/>
      <c r="ATQ1617" s="34"/>
      <c r="ATX1617" s="35"/>
      <c r="ATY1617" s="34"/>
      <c r="AUF1617" s="35"/>
      <c r="AUG1617" s="34"/>
      <c r="AUN1617" s="35"/>
      <c r="AUO1617" s="34"/>
      <c r="AUV1617" s="35"/>
      <c r="AUW1617" s="34"/>
      <c r="AVD1617" s="35"/>
      <c r="AVE1617" s="34"/>
      <c r="AVL1617" s="35"/>
      <c r="AVM1617" s="34"/>
      <c r="AVT1617" s="35"/>
      <c r="AVU1617" s="34"/>
      <c r="AWB1617" s="35"/>
      <c r="AWC1617" s="34"/>
      <c r="AWJ1617" s="35"/>
      <c r="AWK1617" s="34"/>
      <c r="AWR1617" s="35"/>
      <c r="AWS1617" s="34"/>
      <c r="AWZ1617" s="35"/>
      <c r="AXA1617" s="34"/>
      <c r="AXH1617" s="35"/>
      <c r="AXI1617" s="34"/>
      <c r="AXP1617" s="35"/>
      <c r="AXQ1617" s="34"/>
      <c r="AXX1617" s="35"/>
      <c r="AXY1617" s="34"/>
      <c r="AYF1617" s="35"/>
      <c r="AYG1617" s="34"/>
      <c r="AYN1617" s="35"/>
      <c r="AYO1617" s="34"/>
      <c r="AYV1617" s="35"/>
      <c r="AYW1617" s="34"/>
      <c r="AZD1617" s="35"/>
      <c r="AZE1617" s="34"/>
      <c r="AZL1617" s="35"/>
      <c r="AZM1617" s="34"/>
      <c r="AZT1617" s="35"/>
      <c r="AZU1617" s="34"/>
      <c r="BAB1617" s="35"/>
      <c r="BAC1617" s="34"/>
      <c r="BAJ1617" s="35"/>
      <c r="BAK1617" s="34"/>
      <c r="BAR1617" s="35"/>
      <c r="BAS1617" s="34"/>
      <c r="BAZ1617" s="35"/>
      <c r="BBA1617" s="34"/>
      <c r="BBH1617" s="35"/>
      <c r="BBI1617" s="34"/>
      <c r="BBP1617" s="35"/>
      <c r="BBQ1617" s="34"/>
      <c r="BBX1617" s="35"/>
      <c r="BBY1617" s="34"/>
      <c r="BCF1617" s="35"/>
      <c r="BCG1617" s="34"/>
      <c r="BCN1617" s="35"/>
      <c r="BCO1617" s="34"/>
      <c r="BCV1617" s="35"/>
      <c r="BCW1617" s="34"/>
      <c r="BDD1617" s="35"/>
      <c r="BDE1617" s="34"/>
      <c r="BDL1617" s="35"/>
      <c r="BDM1617" s="34"/>
      <c r="BDT1617" s="35"/>
      <c r="BDU1617" s="34"/>
      <c r="BEB1617" s="35"/>
      <c r="BEC1617" s="34"/>
      <c r="BEJ1617" s="35"/>
      <c r="BEK1617" s="34"/>
      <c r="BER1617" s="35"/>
      <c r="BES1617" s="34"/>
      <c r="BEZ1617" s="35"/>
      <c r="BFA1617" s="34"/>
      <c r="BFH1617" s="35"/>
      <c r="BFI1617" s="34"/>
      <c r="BFP1617" s="35"/>
      <c r="BFQ1617" s="34"/>
      <c r="BFX1617" s="35"/>
      <c r="BFY1617" s="34"/>
      <c r="BGF1617" s="35"/>
      <c r="BGG1617" s="34"/>
      <c r="BGN1617" s="35"/>
      <c r="BGO1617" s="34"/>
      <c r="BGV1617" s="35"/>
      <c r="BGW1617" s="34"/>
      <c r="BHD1617" s="35"/>
      <c r="BHE1617" s="34"/>
      <c r="BHL1617" s="35"/>
      <c r="BHM1617" s="34"/>
      <c r="BHT1617" s="35"/>
      <c r="BHU1617" s="34"/>
      <c r="BIB1617" s="35"/>
      <c r="BIC1617" s="34"/>
      <c r="BIJ1617" s="35"/>
      <c r="BIK1617" s="34"/>
      <c r="BIR1617" s="35"/>
      <c r="BIS1617" s="34"/>
      <c r="BIZ1617" s="35"/>
      <c r="BJA1617" s="34"/>
      <c r="BJH1617" s="35"/>
      <c r="BJI1617" s="34"/>
      <c r="BJP1617" s="35"/>
      <c r="BJQ1617" s="34"/>
      <c r="BJX1617" s="35"/>
      <c r="BJY1617" s="34"/>
      <c r="BKF1617" s="35"/>
      <c r="BKG1617" s="34"/>
      <c r="BKN1617" s="35"/>
      <c r="BKO1617" s="34"/>
      <c r="BKV1617" s="35"/>
      <c r="BKW1617" s="34"/>
      <c r="BLD1617" s="35"/>
      <c r="BLE1617" s="34"/>
      <c r="BLL1617" s="35"/>
      <c r="BLM1617" s="34"/>
      <c r="BLT1617" s="35"/>
      <c r="BLU1617" s="34"/>
      <c r="BMB1617" s="35"/>
      <c r="BMC1617" s="34"/>
      <c r="BMJ1617" s="35"/>
      <c r="BMK1617" s="34"/>
      <c r="BMR1617" s="35"/>
      <c r="BMS1617" s="34"/>
      <c r="BMZ1617" s="35"/>
      <c r="BNA1617" s="34"/>
      <c r="BNH1617" s="35"/>
      <c r="BNI1617" s="34"/>
      <c r="BNP1617" s="35"/>
      <c r="BNQ1617" s="34"/>
      <c r="BNX1617" s="35"/>
      <c r="BNY1617" s="34"/>
      <c r="BOF1617" s="35"/>
      <c r="BOG1617" s="34"/>
      <c r="BON1617" s="35"/>
      <c r="BOO1617" s="34"/>
      <c r="BOV1617" s="35"/>
      <c r="BOW1617" s="34"/>
      <c r="BPD1617" s="35"/>
      <c r="BPE1617" s="34"/>
      <c r="BPL1617" s="35"/>
      <c r="BPM1617" s="34"/>
      <c r="BPT1617" s="35"/>
      <c r="BPU1617" s="34"/>
      <c r="BQB1617" s="35"/>
      <c r="BQC1617" s="34"/>
      <c r="BQJ1617" s="35"/>
      <c r="BQK1617" s="34"/>
      <c r="BQR1617" s="35"/>
      <c r="BQS1617" s="34"/>
      <c r="BQZ1617" s="35"/>
      <c r="BRA1617" s="34"/>
      <c r="BRH1617" s="35"/>
      <c r="BRI1617" s="34"/>
      <c r="BRP1617" s="35"/>
      <c r="BRQ1617" s="34"/>
      <c r="BRX1617" s="35"/>
      <c r="BRY1617" s="34"/>
      <c r="BSF1617" s="35"/>
      <c r="BSG1617" s="34"/>
      <c r="BSN1617" s="35"/>
      <c r="BSO1617" s="34"/>
      <c r="BSV1617" s="35"/>
      <c r="BSW1617" s="34"/>
      <c r="BTD1617" s="35"/>
      <c r="BTE1617" s="34"/>
      <c r="BTL1617" s="35"/>
      <c r="BTM1617" s="34"/>
      <c r="BTT1617" s="35"/>
      <c r="BTU1617" s="34"/>
      <c r="BUB1617" s="35"/>
      <c r="BUC1617" s="34"/>
      <c r="BUJ1617" s="35"/>
      <c r="BUK1617" s="34"/>
      <c r="BUR1617" s="35"/>
      <c r="BUS1617" s="34"/>
      <c r="BUZ1617" s="35"/>
      <c r="BVA1617" s="34"/>
      <c r="BVH1617" s="35"/>
      <c r="BVI1617" s="34"/>
      <c r="BVP1617" s="35"/>
      <c r="BVQ1617" s="34"/>
      <c r="BVX1617" s="35"/>
      <c r="BVY1617" s="34"/>
      <c r="BWF1617" s="35"/>
      <c r="BWG1617" s="34"/>
      <c r="BWN1617" s="35"/>
      <c r="BWO1617" s="34"/>
      <c r="BWV1617" s="35"/>
      <c r="BWW1617" s="34"/>
      <c r="BXD1617" s="35"/>
      <c r="BXE1617" s="34"/>
      <c r="BXL1617" s="35"/>
      <c r="BXM1617" s="34"/>
      <c r="BXT1617" s="35"/>
      <c r="BXU1617" s="34"/>
      <c r="BYB1617" s="35"/>
      <c r="BYC1617" s="34"/>
      <c r="BYJ1617" s="35"/>
      <c r="BYK1617" s="34"/>
      <c r="BYR1617" s="35"/>
      <c r="BYS1617" s="34"/>
      <c r="BYZ1617" s="35"/>
      <c r="BZA1617" s="34"/>
      <c r="BZH1617" s="35"/>
      <c r="BZI1617" s="34"/>
      <c r="BZP1617" s="35"/>
      <c r="BZQ1617" s="34"/>
      <c r="BZX1617" s="35"/>
      <c r="BZY1617" s="34"/>
      <c r="CAF1617" s="35"/>
      <c r="CAG1617" s="34"/>
      <c r="CAN1617" s="35"/>
      <c r="CAO1617" s="34"/>
      <c r="CAV1617" s="35"/>
      <c r="CAW1617" s="34"/>
      <c r="CBD1617" s="35"/>
      <c r="CBE1617" s="34"/>
      <c r="CBL1617" s="35"/>
      <c r="CBM1617" s="34"/>
      <c r="CBT1617" s="35"/>
      <c r="CBU1617" s="34"/>
      <c r="CCB1617" s="35"/>
      <c r="CCC1617" s="34"/>
      <c r="CCJ1617" s="35"/>
      <c r="CCK1617" s="34"/>
      <c r="CCR1617" s="35"/>
      <c r="CCS1617" s="34"/>
      <c r="CCZ1617" s="35"/>
      <c r="CDA1617" s="34"/>
      <c r="CDH1617" s="35"/>
      <c r="CDI1617" s="34"/>
      <c r="CDP1617" s="35"/>
      <c r="CDQ1617" s="34"/>
      <c r="CDX1617" s="35"/>
      <c r="CDY1617" s="34"/>
      <c r="CEF1617" s="35"/>
      <c r="CEG1617" s="34"/>
      <c r="CEN1617" s="35"/>
      <c r="CEO1617" s="34"/>
      <c r="CEV1617" s="35"/>
      <c r="CEW1617" s="34"/>
      <c r="CFD1617" s="35"/>
      <c r="CFE1617" s="34"/>
      <c r="CFL1617" s="35"/>
      <c r="CFM1617" s="34"/>
      <c r="CFT1617" s="35"/>
      <c r="CFU1617" s="34"/>
      <c r="CGB1617" s="35"/>
      <c r="CGC1617" s="34"/>
      <c r="CGJ1617" s="35"/>
      <c r="CGK1617" s="34"/>
      <c r="CGR1617" s="35"/>
      <c r="CGS1617" s="34"/>
      <c r="CGZ1617" s="35"/>
      <c r="CHA1617" s="34"/>
      <c r="CHH1617" s="35"/>
      <c r="CHI1617" s="34"/>
      <c r="CHP1617" s="35"/>
      <c r="CHQ1617" s="34"/>
      <c r="CHX1617" s="35"/>
      <c r="CHY1617" s="34"/>
      <c r="CIF1617" s="35"/>
      <c r="CIG1617" s="34"/>
      <c r="CIN1617" s="35"/>
      <c r="CIO1617" s="34"/>
      <c r="CIV1617" s="35"/>
      <c r="CIW1617" s="34"/>
      <c r="CJD1617" s="35"/>
      <c r="CJE1617" s="34"/>
      <c r="CJL1617" s="35"/>
      <c r="CJM1617" s="34"/>
      <c r="CJT1617" s="35"/>
      <c r="CJU1617" s="34"/>
      <c r="CKB1617" s="35"/>
      <c r="CKC1617" s="34"/>
      <c r="CKJ1617" s="35"/>
      <c r="CKK1617" s="34"/>
      <c r="CKR1617" s="35"/>
      <c r="CKS1617" s="34"/>
      <c r="CKZ1617" s="35"/>
      <c r="CLA1617" s="34"/>
      <c r="CLH1617" s="35"/>
      <c r="CLI1617" s="34"/>
      <c r="CLP1617" s="35"/>
      <c r="CLQ1617" s="34"/>
      <c r="CLX1617" s="35"/>
      <c r="CLY1617" s="34"/>
      <c r="CMF1617" s="35"/>
      <c r="CMG1617" s="34"/>
      <c r="CMN1617" s="35"/>
      <c r="CMO1617" s="34"/>
      <c r="CMV1617" s="35"/>
      <c r="CMW1617" s="34"/>
      <c r="CND1617" s="35"/>
      <c r="CNE1617" s="34"/>
      <c r="CNL1617" s="35"/>
      <c r="CNM1617" s="34"/>
      <c r="CNT1617" s="35"/>
      <c r="CNU1617" s="34"/>
      <c r="COB1617" s="35"/>
      <c r="COC1617" s="34"/>
      <c r="COJ1617" s="35"/>
      <c r="COK1617" s="34"/>
      <c r="COR1617" s="35"/>
      <c r="COS1617" s="34"/>
      <c r="COZ1617" s="35"/>
      <c r="CPA1617" s="34"/>
      <c r="CPH1617" s="35"/>
      <c r="CPI1617" s="34"/>
      <c r="CPP1617" s="35"/>
      <c r="CPQ1617" s="34"/>
      <c r="CPX1617" s="35"/>
      <c r="CPY1617" s="34"/>
      <c r="CQF1617" s="35"/>
      <c r="CQG1617" s="34"/>
      <c r="CQN1617" s="35"/>
      <c r="CQO1617" s="34"/>
      <c r="CQV1617" s="35"/>
      <c r="CQW1617" s="34"/>
      <c r="CRD1617" s="35"/>
      <c r="CRE1617" s="34"/>
      <c r="CRL1617" s="35"/>
      <c r="CRM1617" s="34"/>
      <c r="CRT1617" s="35"/>
      <c r="CRU1617" s="34"/>
      <c r="CSB1617" s="35"/>
      <c r="CSC1617" s="34"/>
      <c r="CSJ1617" s="35"/>
      <c r="CSK1617" s="34"/>
      <c r="CSR1617" s="35"/>
      <c r="CSS1617" s="34"/>
      <c r="CSZ1617" s="35"/>
      <c r="CTA1617" s="34"/>
      <c r="CTH1617" s="35"/>
      <c r="CTI1617" s="34"/>
      <c r="CTP1617" s="35"/>
      <c r="CTQ1617" s="34"/>
      <c r="CTX1617" s="35"/>
      <c r="CTY1617" s="34"/>
      <c r="CUF1617" s="35"/>
      <c r="CUG1617" s="34"/>
      <c r="CUN1617" s="35"/>
      <c r="CUO1617" s="34"/>
      <c r="CUV1617" s="35"/>
      <c r="CUW1617" s="34"/>
      <c r="CVD1617" s="35"/>
      <c r="CVE1617" s="34"/>
      <c r="CVL1617" s="35"/>
      <c r="CVM1617" s="34"/>
      <c r="CVT1617" s="35"/>
      <c r="CVU1617" s="34"/>
      <c r="CWB1617" s="35"/>
      <c r="CWC1617" s="34"/>
      <c r="CWJ1617" s="35"/>
      <c r="CWK1617" s="34"/>
      <c r="CWR1617" s="35"/>
      <c r="CWS1617" s="34"/>
      <c r="CWZ1617" s="35"/>
      <c r="CXA1617" s="34"/>
      <c r="CXH1617" s="35"/>
      <c r="CXI1617" s="34"/>
      <c r="CXP1617" s="35"/>
      <c r="CXQ1617" s="34"/>
      <c r="CXX1617" s="35"/>
      <c r="CXY1617" s="34"/>
      <c r="CYF1617" s="35"/>
      <c r="CYG1617" s="34"/>
      <c r="CYN1617" s="35"/>
      <c r="CYO1617" s="34"/>
      <c r="CYV1617" s="35"/>
      <c r="CYW1617" s="34"/>
      <c r="CZD1617" s="35"/>
      <c r="CZE1617" s="34"/>
      <c r="CZL1617" s="35"/>
      <c r="CZM1617" s="34"/>
      <c r="CZT1617" s="35"/>
      <c r="CZU1617" s="34"/>
      <c r="DAB1617" s="35"/>
      <c r="DAC1617" s="34"/>
      <c r="DAJ1617" s="35"/>
      <c r="DAK1617" s="34"/>
      <c r="DAR1617" s="35"/>
      <c r="DAS1617" s="34"/>
      <c r="DAZ1617" s="35"/>
      <c r="DBA1617" s="34"/>
      <c r="DBH1617" s="35"/>
      <c r="DBI1617" s="34"/>
      <c r="DBP1617" s="35"/>
      <c r="DBQ1617" s="34"/>
      <c r="DBX1617" s="35"/>
      <c r="DBY1617" s="34"/>
      <c r="DCF1617" s="35"/>
      <c r="DCG1617" s="34"/>
      <c r="DCN1617" s="35"/>
      <c r="DCO1617" s="34"/>
      <c r="DCV1617" s="35"/>
      <c r="DCW1617" s="34"/>
      <c r="DDD1617" s="35"/>
      <c r="DDE1617" s="34"/>
      <c r="DDL1617" s="35"/>
      <c r="DDM1617" s="34"/>
      <c r="DDT1617" s="35"/>
      <c r="DDU1617" s="34"/>
      <c r="DEB1617" s="35"/>
      <c r="DEC1617" s="34"/>
      <c r="DEJ1617" s="35"/>
      <c r="DEK1617" s="34"/>
      <c r="DER1617" s="35"/>
      <c r="DES1617" s="34"/>
      <c r="DEZ1617" s="35"/>
      <c r="DFA1617" s="34"/>
      <c r="DFH1617" s="35"/>
      <c r="DFI1617" s="34"/>
      <c r="DFP1617" s="35"/>
      <c r="DFQ1617" s="34"/>
      <c r="DFX1617" s="35"/>
      <c r="DFY1617" s="34"/>
      <c r="DGF1617" s="35"/>
      <c r="DGG1617" s="34"/>
      <c r="DGN1617" s="35"/>
      <c r="DGO1617" s="34"/>
      <c r="DGV1617" s="35"/>
      <c r="DGW1617" s="34"/>
      <c r="DHD1617" s="35"/>
      <c r="DHE1617" s="34"/>
      <c r="DHL1617" s="35"/>
      <c r="DHM1617" s="34"/>
      <c r="DHT1617" s="35"/>
      <c r="DHU1617" s="34"/>
      <c r="DIB1617" s="35"/>
      <c r="DIC1617" s="34"/>
      <c r="DIJ1617" s="35"/>
      <c r="DIK1617" s="34"/>
      <c r="DIR1617" s="35"/>
      <c r="DIS1617" s="34"/>
      <c r="DIZ1617" s="35"/>
      <c r="DJA1617" s="34"/>
      <c r="DJH1617" s="35"/>
      <c r="DJI1617" s="34"/>
      <c r="DJP1617" s="35"/>
      <c r="DJQ1617" s="34"/>
      <c r="DJX1617" s="35"/>
      <c r="DJY1617" s="34"/>
      <c r="DKF1617" s="35"/>
      <c r="DKG1617" s="34"/>
      <c r="DKN1617" s="35"/>
      <c r="DKO1617" s="34"/>
      <c r="DKV1617" s="35"/>
      <c r="DKW1617" s="34"/>
      <c r="DLD1617" s="35"/>
      <c r="DLE1617" s="34"/>
      <c r="DLL1617" s="35"/>
      <c r="DLM1617" s="34"/>
      <c r="DLT1617" s="35"/>
      <c r="DLU1617" s="34"/>
      <c r="DMB1617" s="35"/>
      <c r="DMC1617" s="34"/>
      <c r="DMJ1617" s="35"/>
      <c r="DMK1617" s="34"/>
      <c r="DMR1617" s="35"/>
      <c r="DMS1617" s="34"/>
      <c r="DMZ1617" s="35"/>
      <c r="DNA1617" s="34"/>
      <c r="DNH1617" s="35"/>
      <c r="DNI1617" s="34"/>
      <c r="DNP1617" s="35"/>
      <c r="DNQ1617" s="34"/>
      <c r="DNX1617" s="35"/>
      <c r="DNY1617" s="34"/>
      <c r="DOF1617" s="35"/>
      <c r="DOG1617" s="34"/>
      <c r="DON1617" s="35"/>
      <c r="DOO1617" s="34"/>
      <c r="DOV1617" s="35"/>
      <c r="DOW1617" s="34"/>
      <c r="DPD1617" s="35"/>
      <c r="DPE1617" s="34"/>
      <c r="DPL1617" s="35"/>
      <c r="DPM1617" s="34"/>
      <c r="DPT1617" s="35"/>
      <c r="DPU1617" s="34"/>
      <c r="DQB1617" s="35"/>
      <c r="DQC1617" s="34"/>
      <c r="DQJ1617" s="35"/>
      <c r="DQK1617" s="34"/>
      <c r="DQR1617" s="35"/>
      <c r="DQS1617" s="34"/>
      <c r="DQZ1617" s="35"/>
      <c r="DRA1617" s="34"/>
      <c r="DRH1617" s="35"/>
      <c r="DRI1617" s="34"/>
      <c r="DRP1617" s="35"/>
      <c r="DRQ1617" s="34"/>
      <c r="DRX1617" s="35"/>
      <c r="DRY1617" s="34"/>
      <c r="DSF1617" s="35"/>
      <c r="DSG1617" s="34"/>
      <c r="DSN1617" s="35"/>
      <c r="DSO1617" s="34"/>
      <c r="DSV1617" s="35"/>
      <c r="DSW1617" s="34"/>
      <c r="DTD1617" s="35"/>
      <c r="DTE1617" s="34"/>
      <c r="DTL1617" s="35"/>
      <c r="DTM1617" s="34"/>
      <c r="DTT1617" s="35"/>
      <c r="DTU1617" s="34"/>
      <c r="DUB1617" s="35"/>
      <c r="DUC1617" s="34"/>
      <c r="DUJ1617" s="35"/>
      <c r="DUK1617" s="34"/>
      <c r="DUR1617" s="35"/>
      <c r="DUS1617" s="34"/>
      <c r="DUZ1617" s="35"/>
      <c r="DVA1617" s="34"/>
      <c r="DVH1617" s="35"/>
      <c r="DVI1617" s="34"/>
      <c r="DVP1617" s="35"/>
      <c r="DVQ1617" s="34"/>
      <c r="DVX1617" s="35"/>
      <c r="DVY1617" s="34"/>
      <c r="DWF1617" s="35"/>
      <c r="DWG1617" s="34"/>
      <c r="DWN1617" s="35"/>
      <c r="DWO1617" s="34"/>
      <c r="DWV1617" s="35"/>
      <c r="DWW1617" s="34"/>
      <c r="DXD1617" s="35"/>
      <c r="DXE1617" s="34"/>
      <c r="DXL1617" s="35"/>
      <c r="DXM1617" s="34"/>
      <c r="DXT1617" s="35"/>
      <c r="DXU1617" s="34"/>
      <c r="DYB1617" s="35"/>
      <c r="DYC1617" s="34"/>
      <c r="DYJ1617" s="35"/>
      <c r="DYK1617" s="34"/>
      <c r="DYR1617" s="35"/>
      <c r="DYS1617" s="34"/>
      <c r="DYZ1617" s="35"/>
      <c r="DZA1617" s="34"/>
      <c r="DZH1617" s="35"/>
      <c r="DZI1617" s="34"/>
      <c r="DZP1617" s="35"/>
      <c r="DZQ1617" s="34"/>
      <c r="DZX1617" s="35"/>
      <c r="DZY1617" s="34"/>
      <c r="EAF1617" s="35"/>
      <c r="EAG1617" s="34"/>
      <c r="EAN1617" s="35"/>
      <c r="EAO1617" s="34"/>
      <c r="EAV1617" s="35"/>
      <c r="EAW1617" s="34"/>
      <c r="EBD1617" s="35"/>
      <c r="EBE1617" s="34"/>
      <c r="EBL1617" s="35"/>
      <c r="EBM1617" s="34"/>
      <c r="EBT1617" s="35"/>
      <c r="EBU1617" s="34"/>
      <c r="ECB1617" s="35"/>
      <c r="ECC1617" s="34"/>
      <c r="ECJ1617" s="35"/>
      <c r="ECK1617" s="34"/>
      <c r="ECR1617" s="35"/>
      <c r="ECS1617" s="34"/>
      <c r="ECZ1617" s="35"/>
      <c r="EDA1617" s="34"/>
      <c r="EDH1617" s="35"/>
      <c r="EDI1617" s="34"/>
      <c r="EDP1617" s="35"/>
      <c r="EDQ1617" s="34"/>
      <c r="EDX1617" s="35"/>
      <c r="EDY1617" s="34"/>
      <c r="EEF1617" s="35"/>
      <c r="EEG1617" s="34"/>
      <c r="EEN1617" s="35"/>
      <c r="EEO1617" s="34"/>
      <c r="EEV1617" s="35"/>
      <c r="EEW1617" s="34"/>
      <c r="EFD1617" s="35"/>
      <c r="EFE1617" s="34"/>
      <c r="EFL1617" s="35"/>
      <c r="EFM1617" s="34"/>
      <c r="EFT1617" s="35"/>
      <c r="EFU1617" s="34"/>
      <c r="EGB1617" s="35"/>
      <c r="EGC1617" s="34"/>
      <c r="EGJ1617" s="35"/>
      <c r="EGK1617" s="34"/>
      <c r="EGR1617" s="35"/>
      <c r="EGS1617" s="34"/>
      <c r="EGZ1617" s="35"/>
      <c r="EHA1617" s="34"/>
      <c r="EHH1617" s="35"/>
      <c r="EHI1617" s="34"/>
      <c r="EHP1617" s="35"/>
      <c r="EHQ1617" s="34"/>
      <c r="EHX1617" s="35"/>
      <c r="EHY1617" s="34"/>
      <c r="EIF1617" s="35"/>
      <c r="EIG1617" s="34"/>
      <c r="EIN1617" s="35"/>
      <c r="EIO1617" s="34"/>
      <c r="EIV1617" s="35"/>
      <c r="EIW1617" s="34"/>
      <c r="EJD1617" s="35"/>
      <c r="EJE1617" s="34"/>
      <c r="EJL1617" s="35"/>
      <c r="EJM1617" s="34"/>
      <c r="EJT1617" s="35"/>
      <c r="EJU1617" s="34"/>
      <c r="EKB1617" s="35"/>
      <c r="EKC1617" s="34"/>
      <c r="EKJ1617" s="35"/>
      <c r="EKK1617" s="34"/>
      <c r="EKR1617" s="35"/>
      <c r="EKS1617" s="34"/>
      <c r="EKZ1617" s="35"/>
      <c r="ELA1617" s="34"/>
      <c r="ELH1617" s="35"/>
      <c r="ELI1617" s="34"/>
      <c r="ELP1617" s="35"/>
      <c r="ELQ1617" s="34"/>
      <c r="ELX1617" s="35"/>
      <c r="ELY1617" s="34"/>
      <c r="EMF1617" s="35"/>
      <c r="EMG1617" s="34"/>
      <c r="EMN1617" s="35"/>
      <c r="EMO1617" s="34"/>
      <c r="EMV1617" s="35"/>
      <c r="EMW1617" s="34"/>
      <c r="END1617" s="35"/>
      <c r="ENE1617" s="34"/>
      <c r="ENL1617" s="35"/>
      <c r="ENM1617" s="34"/>
      <c r="ENT1617" s="35"/>
      <c r="ENU1617" s="34"/>
      <c r="EOB1617" s="35"/>
      <c r="EOC1617" s="34"/>
      <c r="EOJ1617" s="35"/>
      <c r="EOK1617" s="34"/>
      <c r="EOR1617" s="35"/>
      <c r="EOS1617" s="34"/>
      <c r="EOZ1617" s="35"/>
      <c r="EPA1617" s="34"/>
      <c r="EPH1617" s="35"/>
      <c r="EPI1617" s="34"/>
      <c r="EPP1617" s="35"/>
      <c r="EPQ1617" s="34"/>
      <c r="EPX1617" s="35"/>
      <c r="EPY1617" s="34"/>
      <c r="EQF1617" s="35"/>
      <c r="EQG1617" s="34"/>
      <c r="EQN1617" s="35"/>
      <c r="EQO1617" s="34"/>
      <c r="EQV1617" s="35"/>
      <c r="EQW1617" s="34"/>
      <c r="ERD1617" s="35"/>
      <c r="ERE1617" s="34"/>
      <c r="ERL1617" s="35"/>
      <c r="ERM1617" s="34"/>
      <c r="ERT1617" s="35"/>
      <c r="ERU1617" s="34"/>
      <c r="ESB1617" s="35"/>
      <c r="ESC1617" s="34"/>
      <c r="ESJ1617" s="35"/>
      <c r="ESK1617" s="34"/>
      <c r="ESR1617" s="35"/>
      <c r="ESS1617" s="34"/>
      <c r="ESZ1617" s="35"/>
      <c r="ETA1617" s="34"/>
      <c r="ETH1617" s="35"/>
      <c r="ETI1617" s="34"/>
      <c r="ETP1617" s="35"/>
      <c r="ETQ1617" s="34"/>
      <c r="ETX1617" s="35"/>
      <c r="ETY1617" s="34"/>
      <c r="EUF1617" s="35"/>
      <c r="EUG1617" s="34"/>
      <c r="EUN1617" s="35"/>
      <c r="EUO1617" s="34"/>
      <c r="EUV1617" s="35"/>
      <c r="EUW1617" s="34"/>
      <c r="EVD1617" s="35"/>
      <c r="EVE1617" s="34"/>
      <c r="EVL1617" s="35"/>
      <c r="EVM1617" s="34"/>
      <c r="EVT1617" s="35"/>
      <c r="EVU1617" s="34"/>
      <c r="EWB1617" s="35"/>
      <c r="EWC1617" s="34"/>
      <c r="EWJ1617" s="35"/>
      <c r="EWK1617" s="34"/>
      <c r="EWR1617" s="35"/>
      <c r="EWS1617" s="34"/>
      <c r="EWZ1617" s="35"/>
      <c r="EXA1617" s="34"/>
      <c r="EXH1617" s="35"/>
      <c r="EXI1617" s="34"/>
      <c r="EXP1617" s="35"/>
      <c r="EXQ1617" s="34"/>
      <c r="EXX1617" s="35"/>
      <c r="EXY1617" s="34"/>
      <c r="EYF1617" s="35"/>
      <c r="EYG1617" s="34"/>
      <c r="EYN1617" s="35"/>
      <c r="EYO1617" s="34"/>
      <c r="EYV1617" s="35"/>
      <c r="EYW1617" s="34"/>
      <c r="EZD1617" s="35"/>
      <c r="EZE1617" s="34"/>
      <c r="EZL1617" s="35"/>
      <c r="EZM1617" s="34"/>
      <c r="EZT1617" s="35"/>
      <c r="EZU1617" s="34"/>
      <c r="FAB1617" s="35"/>
      <c r="FAC1617" s="34"/>
      <c r="FAJ1617" s="35"/>
      <c r="FAK1617" s="34"/>
      <c r="FAR1617" s="35"/>
      <c r="FAS1617" s="34"/>
      <c r="FAZ1617" s="35"/>
      <c r="FBA1617" s="34"/>
      <c r="FBH1617" s="35"/>
      <c r="FBI1617" s="34"/>
      <c r="FBP1617" s="35"/>
      <c r="FBQ1617" s="34"/>
      <c r="FBX1617" s="35"/>
      <c r="FBY1617" s="34"/>
      <c r="FCF1617" s="35"/>
      <c r="FCG1617" s="34"/>
      <c r="FCN1617" s="35"/>
      <c r="FCO1617" s="34"/>
      <c r="FCV1617" s="35"/>
      <c r="FCW1617" s="34"/>
      <c r="FDD1617" s="35"/>
      <c r="FDE1617" s="34"/>
      <c r="FDL1617" s="35"/>
      <c r="FDM1617" s="34"/>
      <c r="FDT1617" s="35"/>
      <c r="FDU1617" s="34"/>
      <c r="FEB1617" s="35"/>
      <c r="FEC1617" s="34"/>
      <c r="FEJ1617" s="35"/>
      <c r="FEK1617" s="34"/>
      <c r="FER1617" s="35"/>
      <c r="FES1617" s="34"/>
      <c r="FEZ1617" s="35"/>
      <c r="FFA1617" s="34"/>
      <c r="FFH1617" s="35"/>
      <c r="FFI1617" s="34"/>
      <c r="FFP1617" s="35"/>
      <c r="FFQ1617" s="34"/>
      <c r="FFX1617" s="35"/>
      <c r="FFY1617" s="34"/>
      <c r="FGF1617" s="35"/>
      <c r="FGG1617" s="34"/>
      <c r="FGN1617" s="35"/>
      <c r="FGO1617" s="34"/>
      <c r="FGV1617" s="35"/>
      <c r="FGW1617" s="34"/>
      <c r="FHD1617" s="35"/>
      <c r="FHE1617" s="34"/>
      <c r="FHL1617" s="35"/>
      <c r="FHM1617" s="34"/>
      <c r="FHT1617" s="35"/>
      <c r="FHU1617" s="34"/>
      <c r="FIB1617" s="35"/>
      <c r="FIC1617" s="34"/>
      <c r="FIJ1617" s="35"/>
      <c r="FIK1617" s="34"/>
      <c r="FIR1617" s="35"/>
      <c r="FIS1617" s="34"/>
      <c r="FIZ1617" s="35"/>
      <c r="FJA1617" s="34"/>
      <c r="FJH1617" s="35"/>
      <c r="FJI1617" s="34"/>
      <c r="FJP1617" s="35"/>
      <c r="FJQ1617" s="34"/>
      <c r="FJX1617" s="35"/>
      <c r="FJY1617" s="34"/>
      <c r="FKF1617" s="35"/>
      <c r="FKG1617" s="34"/>
      <c r="FKN1617" s="35"/>
      <c r="FKO1617" s="34"/>
      <c r="FKV1617" s="35"/>
      <c r="FKW1617" s="34"/>
      <c r="FLD1617" s="35"/>
      <c r="FLE1617" s="34"/>
      <c r="FLL1617" s="35"/>
      <c r="FLM1617" s="34"/>
      <c r="FLT1617" s="35"/>
      <c r="FLU1617" s="34"/>
      <c r="FMB1617" s="35"/>
      <c r="FMC1617" s="34"/>
      <c r="FMJ1617" s="35"/>
      <c r="FMK1617" s="34"/>
      <c r="FMR1617" s="35"/>
      <c r="FMS1617" s="34"/>
      <c r="FMZ1617" s="35"/>
      <c r="FNA1617" s="34"/>
      <c r="FNH1617" s="35"/>
      <c r="FNI1617" s="34"/>
      <c r="FNP1617" s="35"/>
      <c r="FNQ1617" s="34"/>
      <c r="FNX1617" s="35"/>
      <c r="FNY1617" s="34"/>
      <c r="FOF1617" s="35"/>
      <c r="FOG1617" s="34"/>
      <c r="FON1617" s="35"/>
      <c r="FOO1617" s="34"/>
      <c r="FOV1617" s="35"/>
      <c r="FOW1617" s="34"/>
      <c r="FPD1617" s="35"/>
      <c r="FPE1617" s="34"/>
      <c r="FPL1617" s="35"/>
      <c r="FPM1617" s="34"/>
      <c r="FPT1617" s="35"/>
      <c r="FPU1617" s="34"/>
      <c r="FQB1617" s="35"/>
      <c r="FQC1617" s="34"/>
      <c r="FQJ1617" s="35"/>
      <c r="FQK1617" s="34"/>
      <c r="FQR1617" s="35"/>
      <c r="FQS1617" s="34"/>
      <c r="FQZ1617" s="35"/>
      <c r="FRA1617" s="34"/>
      <c r="FRH1617" s="35"/>
      <c r="FRI1617" s="34"/>
      <c r="FRP1617" s="35"/>
      <c r="FRQ1617" s="34"/>
      <c r="FRX1617" s="35"/>
      <c r="FRY1617" s="34"/>
      <c r="FSF1617" s="35"/>
      <c r="FSG1617" s="34"/>
      <c r="FSN1617" s="35"/>
      <c r="FSO1617" s="34"/>
      <c r="FSV1617" s="35"/>
      <c r="FSW1617" s="34"/>
      <c r="FTD1617" s="35"/>
      <c r="FTE1617" s="34"/>
      <c r="FTL1617" s="35"/>
      <c r="FTM1617" s="34"/>
      <c r="FTT1617" s="35"/>
      <c r="FTU1617" s="34"/>
      <c r="FUB1617" s="35"/>
      <c r="FUC1617" s="34"/>
      <c r="FUJ1617" s="35"/>
      <c r="FUK1617" s="34"/>
      <c r="FUR1617" s="35"/>
      <c r="FUS1617" s="34"/>
      <c r="FUZ1617" s="35"/>
      <c r="FVA1617" s="34"/>
      <c r="FVH1617" s="35"/>
      <c r="FVI1617" s="34"/>
      <c r="FVP1617" s="35"/>
      <c r="FVQ1617" s="34"/>
      <c r="FVX1617" s="35"/>
      <c r="FVY1617" s="34"/>
      <c r="FWF1617" s="35"/>
      <c r="FWG1617" s="34"/>
      <c r="FWN1617" s="35"/>
      <c r="FWO1617" s="34"/>
      <c r="FWV1617" s="35"/>
      <c r="FWW1617" s="34"/>
      <c r="FXD1617" s="35"/>
      <c r="FXE1617" s="34"/>
      <c r="FXL1617" s="35"/>
      <c r="FXM1617" s="34"/>
      <c r="FXT1617" s="35"/>
      <c r="FXU1617" s="34"/>
      <c r="FYB1617" s="35"/>
      <c r="FYC1617" s="34"/>
      <c r="FYJ1617" s="35"/>
      <c r="FYK1617" s="34"/>
      <c r="FYR1617" s="35"/>
      <c r="FYS1617" s="34"/>
      <c r="FYZ1617" s="35"/>
      <c r="FZA1617" s="34"/>
      <c r="FZH1617" s="35"/>
      <c r="FZI1617" s="34"/>
      <c r="FZP1617" s="35"/>
      <c r="FZQ1617" s="34"/>
      <c r="FZX1617" s="35"/>
      <c r="FZY1617" s="34"/>
      <c r="GAF1617" s="35"/>
      <c r="GAG1617" s="34"/>
      <c r="GAN1617" s="35"/>
      <c r="GAO1617" s="34"/>
      <c r="GAV1617" s="35"/>
      <c r="GAW1617" s="34"/>
      <c r="GBD1617" s="35"/>
      <c r="GBE1617" s="34"/>
      <c r="GBL1617" s="35"/>
      <c r="GBM1617" s="34"/>
      <c r="GBT1617" s="35"/>
      <c r="GBU1617" s="34"/>
      <c r="GCB1617" s="35"/>
      <c r="GCC1617" s="34"/>
      <c r="GCJ1617" s="35"/>
      <c r="GCK1617" s="34"/>
      <c r="GCR1617" s="35"/>
      <c r="GCS1617" s="34"/>
      <c r="GCZ1617" s="35"/>
      <c r="GDA1617" s="34"/>
      <c r="GDH1617" s="35"/>
      <c r="GDI1617" s="34"/>
      <c r="GDP1617" s="35"/>
      <c r="GDQ1617" s="34"/>
      <c r="GDX1617" s="35"/>
      <c r="GDY1617" s="34"/>
      <c r="GEF1617" s="35"/>
      <c r="GEG1617" s="34"/>
      <c r="GEN1617" s="35"/>
      <c r="GEO1617" s="34"/>
      <c r="GEV1617" s="35"/>
      <c r="GEW1617" s="34"/>
      <c r="GFD1617" s="35"/>
      <c r="GFE1617" s="34"/>
      <c r="GFL1617" s="35"/>
      <c r="GFM1617" s="34"/>
      <c r="GFT1617" s="35"/>
      <c r="GFU1617" s="34"/>
      <c r="GGB1617" s="35"/>
      <c r="GGC1617" s="34"/>
      <c r="GGJ1617" s="35"/>
      <c r="GGK1617" s="34"/>
      <c r="GGR1617" s="35"/>
      <c r="GGS1617" s="34"/>
      <c r="GGZ1617" s="35"/>
      <c r="GHA1617" s="34"/>
      <c r="GHH1617" s="35"/>
      <c r="GHI1617" s="34"/>
      <c r="GHP1617" s="35"/>
      <c r="GHQ1617" s="34"/>
      <c r="GHX1617" s="35"/>
      <c r="GHY1617" s="34"/>
      <c r="GIF1617" s="35"/>
      <c r="GIG1617" s="34"/>
      <c r="GIN1617" s="35"/>
      <c r="GIO1617" s="34"/>
      <c r="GIV1617" s="35"/>
      <c r="GIW1617" s="34"/>
      <c r="GJD1617" s="35"/>
      <c r="GJE1617" s="34"/>
      <c r="GJL1617" s="35"/>
      <c r="GJM1617" s="34"/>
      <c r="GJT1617" s="35"/>
      <c r="GJU1617" s="34"/>
      <c r="GKB1617" s="35"/>
      <c r="GKC1617" s="34"/>
      <c r="GKJ1617" s="35"/>
      <c r="GKK1617" s="34"/>
      <c r="GKR1617" s="35"/>
      <c r="GKS1617" s="34"/>
      <c r="GKZ1617" s="35"/>
      <c r="GLA1617" s="34"/>
      <c r="GLH1617" s="35"/>
      <c r="GLI1617" s="34"/>
      <c r="GLP1617" s="35"/>
      <c r="GLQ1617" s="34"/>
      <c r="GLX1617" s="35"/>
      <c r="GLY1617" s="34"/>
      <c r="GMF1617" s="35"/>
      <c r="GMG1617" s="34"/>
      <c r="GMN1617" s="35"/>
      <c r="GMO1617" s="34"/>
      <c r="GMV1617" s="35"/>
      <c r="GMW1617" s="34"/>
      <c r="GND1617" s="35"/>
      <c r="GNE1617" s="34"/>
      <c r="GNL1617" s="35"/>
      <c r="GNM1617" s="34"/>
      <c r="GNT1617" s="35"/>
      <c r="GNU1617" s="34"/>
      <c r="GOB1617" s="35"/>
      <c r="GOC1617" s="34"/>
      <c r="GOJ1617" s="35"/>
      <c r="GOK1617" s="34"/>
      <c r="GOR1617" s="35"/>
      <c r="GOS1617" s="34"/>
      <c r="GOZ1617" s="35"/>
      <c r="GPA1617" s="34"/>
      <c r="GPH1617" s="35"/>
      <c r="GPI1617" s="34"/>
      <c r="GPP1617" s="35"/>
      <c r="GPQ1617" s="34"/>
      <c r="GPX1617" s="35"/>
      <c r="GPY1617" s="34"/>
      <c r="GQF1617" s="35"/>
      <c r="GQG1617" s="34"/>
      <c r="GQN1617" s="35"/>
      <c r="GQO1617" s="34"/>
      <c r="GQV1617" s="35"/>
      <c r="GQW1617" s="34"/>
      <c r="GRD1617" s="35"/>
      <c r="GRE1617" s="34"/>
      <c r="GRL1617" s="35"/>
      <c r="GRM1617" s="34"/>
      <c r="GRT1617" s="35"/>
      <c r="GRU1617" s="34"/>
      <c r="GSB1617" s="35"/>
      <c r="GSC1617" s="34"/>
      <c r="GSJ1617" s="35"/>
      <c r="GSK1617" s="34"/>
      <c r="GSR1617" s="35"/>
      <c r="GSS1617" s="34"/>
      <c r="GSZ1617" s="35"/>
      <c r="GTA1617" s="34"/>
      <c r="GTH1617" s="35"/>
      <c r="GTI1617" s="34"/>
      <c r="GTP1617" s="35"/>
      <c r="GTQ1617" s="34"/>
      <c r="GTX1617" s="35"/>
      <c r="GTY1617" s="34"/>
      <c r="GUF1617" s="35"/>
      <c r="GUG1617" s="34"/>
      <c r="GUN1617" s="35"/>
      <c r="GUO1617" s="34"/>
      <c r="GUV1617" s="35"/>
      <c r="GUW1617" s="34"/>
      <c r="GVD1617" s="35"/>
      <c r="GVE1617" s="34"/>
      <c r="GVL1617" s="35"/>
      <c r="GVM1617" s="34"/>
      <c r="GVT1617" s="35"/>
      <c r="GVU1617" s="34"/>
      <c r="GWB1617" s="35"/>
      <c r="GWC1617" s="34"/>
      <c r="GWJ1617" s="35"/>
      <c r="GWK1617" s="34"/>
      <c r="GWR1617" s="35"/>
      <c r="GWS1617" s="34"/>
      <c r="GWZ1617" s="35"/>
      <c r="GXA1617" s="34"/>
      <c r="GXH1617" s="35"/>
      <c r="GXI1617" s="34"/>
      <c r="GXP1617" s="35"/>
      <c r="GXQ1617" s="34"/>
      <c r="GXX1617" s="35"/>
      <c r="GXY1617" s="34"/>
      <c r="GYF1617" s="35"/>
      <c r="GYG1617" s="34"/>
      <c r="GYN1617" s="35"/>
      <c r="GYO1617" s="34"/>
      <c r="GYV1617" s="35"/>
      <c r="GYW1617" s="34"/>
      <c r="GZD1617" s="35"/>
      <c r="GZE1617" s="34"/>
      <c r="GZL1617" s="35"/>
      <c r="GZM1617" s="34"/>
      <c r="GZT1617" s="35"/>
      <c r="GZU1617" s="34"/>
      <c r="HAB1617" s="35"/>
      <c r="HAC1617" s="34"/>
      <c r="HAJ1617" s="35"/>
      <c r="HAK1617" s="34"/>
      <c r="HAR1617" s="35"/>
      <c r="HAS1617" s="34"/>
      <c r="HAZ1617" s="35"/>
      <c r="HBA1617" s="34"/>
      <c r="HBH1617" s="35"/>
      <c r="HBI1617" s="34"/>
      <c r="HBP1617" s="35"/>
      <c r="HBQ1617" s="34"/>
      <c r="HBX1617" s="35"/>
      <c r="HBY1617" s="34"/>
      <c r="HCF1617" s="35"/>
      <c r="HCG1617" s="34"/>
      <c r="HCN1617" s="35"/>
      <c r="HCO1617" s="34"/>
      <c r="HCV1617" s="35"/>
      <c r="HCW1617" s="34"/>
      <c r="HDD1617" s="35"/>
      <c r="HDE1617" s="34"/>
      <c r="HDL1617" s="35"/>
      <c r="HDM1617" s="34"/>
      <c r="HDT1617" s="35"/>
      <c r="HDU1617" s="34"/>
      <c r="HEB1617" s="35"/>
      <c r="HEC1617" s="34"/>
      <c r="HEJ1617" s="35"/>
      <c r="HEK1617" s="34"/>
      <c r="HER1617" s="35"/>
      <c r="HES1617" s="34"/>
      <c r="HEZ1617" s="35"/>
      <c r="HFA1617" s="34"/>
      <c r="HFH1617" s="35"/>
      <c r="HFI1617" s="34"/>
      <c r="HFP1617" s="35"/>
      <c r="HFQ1617" s="34"/>
      <c r="HFX1617" s="35"/>
      <c r="HFY1617" s="34"/>
      <c r="HGF1617" s="35"/>
      <c r="HGG1617" s="34"/>
      <c r="HGN1617" s="35"/>
      <c r="HGO1617" s="34"/>
      <c r="HGV1617" s="35"/>
      <c r="HGW1617" s="34"/>
      <c r="HHD1617" s="35"/>
      <c r="HHE1617" s="34"/>
      <c r="HHL1617" s="35"/>
      <c r="HHM1617" s="34"/>
      <c r="HHT1617" s="35"/>
      <c r="HHU1617" s="34"/>
      <c r="HIB1617" s="35"/>
      <c r="HIC1617" s="34"/>
      <c r="HIJ1617" s="35"/>
      <c r="HIK1617" s="34"/>
      <c r="HIR1617" s="35"/>
      <c r="HIS1617" s="34"/>
      <c r="HIZ1617" s="35"/>
      <c r="HJA1617" s="34"/>
      <c r="HJH1617" s="35"/>
      <c r="HJI1617" s="34"/>
      <c r="HJP1617" s="35"/>
      <c r="HJQ1617" s="34"/>
      <c r="HJX1617" s="35"/>
      <c r="HJY1617" s="34"/>
      <c r="HKF1617" s="35"/>
      <c r="HKG1617" s="34"/>
      <c r="HKN1617" s="35"/>
      <c r="HKO1617" s="34"/>
      <c r="HKV1617" s="35"/>
      <c r="HKW1617" s="34"/>
      <c r="HLD1617" s="35"/>
      <c r="HLE1617" s="34"/>
      <c r="HLL1617" s="35"/>
      <c r="HLM1617" s="34"/>
      <c r="HLT1617" s="35"/>
      <c r="HLU1617" s="34"/>
      <c r="HMB1617" s="35"/>
      <c r="HMC1617" s="34"/>
      <c r="HMJ1617" s="35"/>
      <c r="HMK1617" s="34"/>
      <c r="HMR1617" s="35"/>
      <c r="HMS1617" s="34"/>
      <c r="HMZ1617" s="35"/>
      <c r="HNA1617" s="34"/>
      <c r="HNH1617" s="35"/>
      <c r="HNI1617" s="34"/>
      <c r="HNP1617" s="35"/>
      <c r="HNQ1617" s="34"/>
      <c r="HNX1617" s="35"/>
      <c r="HNY1617" s="34"/>
      <c r="HOF1617" s="35"/>
      <c r="HOG1617" s="34"/>
      <c r="HON1617" s="35"/>
      <c r="HOO1617" s="34"/>
      <c r="HOV1617" s="35"/>
      <c r="HOW1617" s="34"/>
      <c r="HPD1617" s="35"/>
      <c r="HPE1617" s="34"/>
      <c r="HPL1617" s="35"/>
      <c r="HPM1617" s="34"/>
      <c r="HPT1617" s="35"/>
      <c r="HPU1617" s="34"/>
      <c r="HQB1617" s="35"/>
      <c r="HQC1617" s="34"/>
      <c r="HQJ1617" s="35"/>
      <c r="HQK1617" s="34"/>
      <c r="HQR1617" s="35"/>
      <c r="HQS1617" s="34"/>
      <c r="HQZ1617" s="35"/>
      <c r="HRA1617" s="34"/>
      <c r="HRH1617" s="35"/>
      <c r="HRI1617" s="34"/>
      <c r="HRP1617" s="35"/>
      <c r="HRQ1617" s="34"/>
      <c r="HRX1617" s="35"/>
      <c r="HRY1617" s="34"/>
      <c r="HSF1617" s="35"/>
      <c r="HSG1617" s="34"/>
      <c r="HSN1617" s="35"/>
      <c r="HSO1617" s="34"/>
      <c r="HSV1617" s="35"/>
      <c r="HSW1617" s="34"/>
      <c r="HTD1617" s="35"/>
      <c r="HTE1617" s="34"/>
      <c r="HTL1617" s="35"/>
      <c r="HTM1617" s="34"/>
      <c r="HTT1617" s="35"/>
      <c r="HTU1617" s="34"/>
      <c r="HUB1617" s="35"/>
      <c r="HUC1617" s="34"/>
      <c r="HUJ1617" s="35"/>
      <c r="HUK1617" s="34"/>
      <c r="HUR1617" s="35"/>
      <c r="HUS1617" s="34"/>
      <c r="HUZ1617" s="35"/>
      <c r="HVA1617" s="34"/>
      <c r="HVH1617" s="35"/>
      <c r="HVI1617" s="34"/>
      <c r="HVP1617" s="35"/>
      <c r="HVQ1617" s="34"/>
      <c r="HVX1617" s="35"/>
      <c r="HVY1617" s="34"/>
      <c r="HWF1617" s="35"/>
      <c r="HWG1617" s="34"/>
      <c r="HWN1617" s="35"/>
      <c r="HWO1617" s="34"/>
      <c r="HWV1617" s="35"/>
      <c r="HWW1617" s="34"/>
      <c r="HXD1617" s="35"/>
      <c r="HXE1617" s="34"/>
      <c r="HXL1617" s="35"/>
      <c r="HXM1617" s="34"/>
      <c r="HXT1617" s="35"/>
      <c r="HXU1617" s="34"/>
      <c r="HYB1617" s="35"/>
      <c r="HYC1617" s="34"/>
      <c r="HYJ1617" s="35"/>
      <c r="HYK1617" s="34"/>
      <c r="HYR1617" s="35"/>
      <c r="HYS1617" s="34"/>
      <c r="HYZ1617" s="35"/>
      <c r="HZA1617" s="34"/>
      <c r="HZH1617" s="35"/>
      <c r="HZI1617" s="34"/>
      <c r="HZP1617" s="35"/>
      <c r="HZQ1617" s="34"/>
      <c r="HZX1617" s="35"/>
      <c r="HZY1617" s="34"/>
      <c r="IAF1617" s="35"/>
      <c r="IAG1617" s="34"/>
      <c r="IAN1617" s="35"/>
      <c r="IAO1617" s="34"/>
      <c r="IAV1617" s="35"/>
      <c r="IAW1617" s="34"/>
      <c r="IBD1617" s="35"/>
      <c r="IBE1617" s="34"/>
      <c r="IBL1617" s="35"/>
      <c r="IBM1617" s="34"/>
      <c r="IBT1617" s="35"/>
      <c r="IBU1617" s="34"/>
      <c r="ICB1617" s="35"/>
      <c r="ICC1617" s="34"/>
      <c r="ICJ1617" s="35"/>
      <c r="ICK1617" s="34"/>
      <c r="ICR1617" s="35"/>
      <c r="ICS1617" s="34"/>
      <c r="ICZ1617" s="35"/>
      <c r="IDA1617" s="34"/>
      <c r="IDH1617" s="35"/>
      <c r="IDI1617" s="34"/>
      <c r="IDP1617" s="35"/>
      <c r="IDQ1617" s="34"/>
      <c r="IDX1617" s="35"/>
      <c r="IDY1617" s="34"/>
      <c r="IEF1617" s="35"/>
      <c r="IEG1617" s="34"/>
      <c r="IEN1617" s="35"/>
      <c r="IEO1617" s="34"/>
      <c r="IEV1617" s="35"/>
      <c r="IEW1617" s="34"/>
      <c r="IFD1617" s="35"/>
      <c r="IFE1617" s="34"/>
      <c r="IFL1617" s="35"/>
      <c r="IFM1617" s="34"/>
      <c r="IFT1617" s="35"/>
      <c r="IFU1617" s="34"/>
      <c r="IGB1617" s="35"/>
      <c r="IGC1617" s="34"/>
      <c r="IGJ1617" s="35"/>
      <c r="IGK1617" s="34"/>
      <c r="IGR1617" s="35"/>
      <c r="IGS1617" s="34"/>
      <c r="IGZ1617" s="35"/>
      <c r="IHA1617" s="34"/>
      <c r="IHH1617" s="35"/>
      <c r="IHI1617" s="34"/>
      <c r="IHP1617" s="35"/>
      <c r="IHQ1617" s="34"/>
      <c r="IHX1617" s="35"/>
      <c r="IHY1617" s="34"/>
      <c r="IIF1617" s="35"/>
      <c r="IIG1617" s="34"/>
      <c r="IIN1617" s="35"/>
      <c r="IIO1617" s="34"/>
      <c r="IIV1617" s="35"/>
      <c r="IIW1617" s="34"/>
      <c r="IJD1617" s="35"/>
      <c r="IJE1617" s="34"/>
      <c r="IJL1617" s="35"/>
      <c r="IJM1617" s="34"/>
      <c r="IJT1617" s="35"/>
      <c r="IJU1617" s="34"/>
      <c r="IKB1617" s="35"/>
      <c r="IKC1617" s="34"/>
      <c r="IKJ1617" s="35"/>
      <c r="IKK1617" s="34"/>
      <c r="IKR1617" s="35"/>
      <c r="IKS1617" s="34"/>
      <c r="IKZ1617" s="35"/>
      <c r="ILA1617" s="34"/>
      <c r="ILH1617" s="35"/>
      <c r="ILI1617" s="34"/>
      <c r="ILP1617" s="35"/>
      <c r="ILQ1617" s="34"/>
      <c r="ILX1617" s="35"/>
      <c r="ILY1617" s="34"/>
      <c r="IMF1617" s="35"/>
      <c r="IMG1617" s="34"/>
      <c r="IMN1617" s="35"/>
      <c r="IMO1617" s="34"/>
      <c r="IMV1617" s="35"/>
      <c r="IMW1617" s="34"/>
      <c r="IND1617" s="35"/>
      <c r="INE1617" s="34"/>
      <c r="INL1617" s="35"/>
      <c r="INM1617" s="34"/>
      <c r="INT1617" s="35"/>
      <c r="INU1617" s="34"/>
      <c r="IOB1617" s="35"/>
      <c r="IOC1617" s="34"/>
      <c r="IOJ1617" s="35"/>
      <c r="IOK1617" s="34"/>
      <c r="IOR1617" s="35"/>
      <c r="IOS1617" s="34"/>
      <c r="IOZ1617" s="35"/>
      <c r="IPA1617" s="34"/>
      <c r="IPH1617" s="35"/>
      <c r="IPI1617" s="34"/>
      <c r="IPP1617" s="35"/>
      <c r="IPQ1617" s="34"/>
      <c r="IPX1617" s="35"/>
      <c r="IPY1617" s="34"/>
      <c r="IQF1617" s="35"/>
      <c r="IQG1617" s="34"/>
      <c r="IQN1617" s="35"/>
      <c r="IQO1617" s="34"/>
      <c r="IQV1617" s="35"/>
      <c r="IQW1617" s="34"/>
      <c r="IRD1617" s="35"/>
      <c r="IRE1617" s="34"/>
      <c r="IRL1617" s="35"/>
      <c r="IRM1617" s="34"/>
      <c r="IRT1617" s="35"/>
      <c r="IRU1617" s="34"/>
      <c r="ISB1617" s="35"/>
      <c r="ISC1617" s="34"/>
      <c r="ISJ1617" s="35"/>
      <c r="ISK1617" s="34"/>
      <c r="ISR1617" s="35"/>
      <c r="ISS1617" s="34"/>
      <c r="ISZ1617" s="35"/>
      <c r="ITA1617" s="34"/>
      <c r="ITH1617" s="35"/>
      <c r="ITI1617" s="34"/>
      <c r="ITP1617" s="35"/>
      <c r="ITQ1617" s="34"/>
      <c r="ITX1617" s="35"/>
      <c r="ITY1617" s="34"/>
      <c r="IUF1617" s="35"/>
      <c r="IUG1617" s="34"/>
      <c r="IUN1617" s="35"/>
      <c r="IUO1617" s="34"/>
      <c r="IUV1617" s="35"/>
      <c r="IUW1617" s="34"/>
      <c r="IVD1617" s="35"/>
      <c r="IVE1617" s="34"/>
      <c r="IVL1617" s="35"/>
      <c r="IVM1617" s="34"/>
      <c r="IVT1617" s="35"/>
      <c r="IVU1617" s="34"/>
      <c r="IWB1617" s="35"/>
      <c r="IWC1617" s="34"/>
      <c r="IWJ1617" s="35"/>
      <c r="IWK1617" s="34"/>
      <c r="IWR1617" s="35"/>
      <c r="IWS1617" s="34"/>
      <c r="IWZ1617" s="35"/>
      <c r="IXA1617" s="34"/>
      <c r="IXH1617" s="35"/>
      <c r="IXI1617" s="34"/>
      <c r="IXP1617" s="35"/>
      <c r="IXQ1617" s="34"/>
      <c r="IXX1617" s="35"/>
      <c r="IXY1617" s="34"/>
      <c r="IYF1617" s="35"/>
      <c r="IYG1617" s="34"/>
      <c r="IYN1617" s="35"/>
      <c r="IYO1617" s="34"/>
      <c r="IYV1617" s="35"/>
      <c r="IYW1617" s="34"/>
      <c r="IZD1617" s="35"/>
      <c r="IZE1617" s="34"/>
      <c r="IZL1617" s="35"/>
      <c r="IZM1617" s="34"/>
      <c r="IZT1617" s="35"/>
      <c r="IZU1617" s="34"/>
      <c r="JAB1617" s="35"/>
      <c r="JAC1617" s="34"/>
      <c r="JAJ1617" s="35"/>
      <c r="JAK1617" s="34"/>
      <c r="JAR1617" s="35"/>
      <c r="JAS1617" s="34"/>
      <c r="JAZ1617" s="35"/>
      <c r="JBA1617" s="34"/>
      <c r="JBH1617" s="35"/>
      <c r="JBI1617" s="34"/>
      <c r="JBP1617" s="35"/>
      <c r="JBQ1617" s="34"/>
      <c r="JBX1617" s="35"/>
      <c r="JBY1617" s="34"/>
      <c r="JCF1617" s="35"/>
      <c r="JCG1617" s="34"/>
      <c r="JCN1617" s="35"/>
      <c r="JCO1617" s="34"/>
      <c r="JCV1617" s="35"/>
      <c r="JCW1617" s="34"/>
      <c r="JDD1617" s="35"/>
      <c r="JDE1617" s="34"/>
      <c r="JDL1617" s="35"/>
      <c r="JDM1617" s="34"/>
      <c r="JDT1617" s="35"/>
      <c r="JDU1617" s="34"/>
      <c r="JEB1617" s="35"/>
      <c r="JEC1617" s="34"/>
      <c r="JEJ1617" s="35"/>
      <c r="JEK1617" s="34"/>
      <c r="JER1617" s="35"/>
      <c r="JES1617" s="34"/>
      <c r="JEZ1617" s="35"/>
      <c r="JFA1617" s="34"/>
      <c r="JFH1617" s="35"/>
      <c r="JFI1617" s="34"/>
      <c r="JFP1617" s="35"/>
      <c r="JFQ1617" s="34"/>
      <c r="JFX1617" s="35"/>
      <c r="JFY1617" s="34"/>
      <c r="JGF1617" s="35"/>
      <c r="JGG1617" s="34"/>
      <c r="JGN1617" s="35"/>
      <c r="JGO1617" s="34"/>
      <c r="JGV1617" s="35"/>
      <c r="JGW1617" s="34"/>
      <c r="JHD1617" s="35"/>
      <c r="JHE1617" s="34"/>
      <c r="JHL1617" s="35"/>
      <c r="JHM1617" s="34"/>
      <c r="JHT1617" s="35"/>
      <c r="JHU1617" s="34"/>
      <c r="JIB1617" s="35"/>
      <c r="JIC1617" s="34"/>
      <c r="JIJ1617" s="35"/>
      <c r="JIK1617" s="34"/>
      <c r="JIR1617" s="35"/>
      <c r="JIS1617" s="34"/>
      <c r="JIZ1617" s="35"/>
      <c r="JJA1617" s="34"/>
      <c r="JJH1617" s="35"/>
      <c r="JJI1617" s="34"/>
      <c r="JJP1617" s="35"/>
      <c r="JJQ1617" s="34"/>
      <c r="JJX1617" s="35"/>
      <c r="JJY1617" s="34"/>
      <c r="JKF1617" s="35"/>
      <c r="JKG1617" s="34"/>
      <c r="JKN1617" s="35"/>
      <c r="JKO1617" s="34"/>
      <c r="JKV1617" s="35"/>
      <c r="JKW1617" s="34"/>
      <c r="JLD1617" s="35"/>
      <c r="JLE1617" s="34"/>
      <c r="JLL1617" s="35"/>
      <c r="JLM1617" s="34"/>
      <c r="JLT1617" s="35"/>
      <c r="JLU1617" s="34"/>
      <c r="JMB1617" s="35"/>
      <c r="JMC1617" s="34"/>
      <c r="JMJ1617" s="35"/>
      <c r="JMK1617" s="34"/>
      <c r="JMR1617" s="35"/>
      <c r="JMS1617" s="34"/>
      <c r="JMZ1617" s="35"/>
      <c r="JNA1617" s="34"/>
      <c r="JNH1617" s="35"/>
      <c r="JNI1617" s="34"/>
      <c r="JNP1617" s="35"/>
      <c r="JNQ1617" s="34"/>
      <c r="JNX1617" s="35"/>
      <c r="JNY1617" s="34"/>
      <c r="JOF1617" s="35"/>
      <c r="JOG1617" s="34"/>
      <c r="JON1617" s="35"/>
      <c r="JOO1617" s="34"/>
      <c r="JOV1617" s="35"/>
      <c r="JOW1617" s="34"/>
      <c r="JPD1617" s="35"/>
      <c r="JPE1617" s="34"/>
      <c r="JPL1617" s="35"/>
      <c r="JPM1617" s="34"/>
      <c r="JPT1617" s="35"/>
      <c r="JPU1617" s="34"/>
      <c r="JQB1617" s="35"/>
      <c r="JQC1617" s="34"/>
      <c r="JQJ1617" s="35"/>
      <c r="JQK1617" s="34"/>
      <c r="JQR1617" s="35"/>
      <c r="JQS1617" s="34"/>
      <c r="JQZ1617" s="35"/>
      <c r="JRA1617" s="34"/>
      <c r="JRH1617" s="35"/>
      <c r="JRI1617" s="34"/>
      <c r="JRP1617" s="35"/>
      <c r="JRQ1617" s="34"/>
      <c r="JRX1617" s="35"/>
      <c r="JRY1617" s="34"/>
      <c r="JSF1617" s="35"/>
      <c r="JSG1617" s="34"/>
      <c r="JSN1617" s="35"/>
      <c r="JSO1617" s="34"/>
      <c r="JSV1617" s="35"/>
      <c r="JSW1617" s="34"/>
      <c r="JTD1617" s="35"/>
      <c r="JTE1617" s="34"/>
      <c r="JTL1617" s="35"/>
      <c r="JTM1617" s="34"/>
      <c r="JTT1617" s="35"/>
      <c r="JTU1617" s="34"/>
      <c r="JUB1617" s="35"/>
      <c r="JUC1617" s="34"/>
      <c r="JUJ1617" s="35"/>
      <c r="JUK1617" s="34"/>
      <c r="JUR1617" s="35"/>
      <c r="JUS1617" s="34"/>
      <c r="JUZ1617" s="35"/>
      <c r="JVA1617" s="34"/>
      <c r="JVH1617" s="35"/>
      <c r="JVI1617" s="34"/>
      <c r="JVP1617" s="35"/>
      <c r="JVQ1617" s="34"/>
      <c r="JVX1617" s="35"/>
      <c r="JVY1617" s="34"/>
      <c r="JWF1617" s="35"/>
      <c r="JWG1617" s="34"/>
      <c r="JWN1617" s="35"/>
      <c r="JWO1617" s="34"/>
      <c r="JWV1617" s="35"/>
      <c r="JWW1617" s="34"/>
      <c r="JXD1617" s="35"/>
      <c r="JXE1617" s="34"/>
      <c r="JXL1617" s="35"/>
      <c r="JXM1617" s="34"/>
      <c r="JXT1617" s="35"/>
      <c r="JXU1617" s="34"/>
      <c r="JYB1617" s="35"/>
      <c r="JYC1617" s="34"/>
      <c r="JYJ1617" s="35"/>
      <c r="JYK1617" s="34"/>
      <c r="JYR1617" s="35"/>
      <c r="JYS1617" s="34"/>
      <c r="JYZ1617" s="35"/>
      <c r="JZA1617" s="34"/>
      <c r="JZH1617" s="35"/>
      <c r="JZI1617" s="34"/>
      <c r="JZP1617" s="35"/>
      <c r="JZQ1617" s="34"/>
      <c r="JZX1617" s="35"/>
      <c r="JZY1617" s="34"/>
      <c r="KAF1617" s="35"/>
      <c r="KAG1617" s="34"/>
      <c r="KAN1617" s="35"/>
      <c r="KAO1617" s="34"/>
      <c r="KAV1617" s="35"/>
      <c r="KAW1617" s="34"/>
      <c r="KBD1617" s="35"/>
      <c r="KBE1617" s="34"/>
      <c r="KBL1617" s="35"/>
      <c r="KBM1617" s="34"/>
      <c r="KBT1617" s="35"/>
      <c r="KBU1617" s="34"/>
      <c r="KCB1617" s="35"/>
      <c r="KCC1617" s="34"/>
      <c r="KCJ1617" s="35"/>
      <c r="KCK1617" s="34"/>
      <c r="KCR1617" s="35"/>
      <c r="KCS1617" s="34"/>
      <c r="KCZ1617" s="35"/>
      <c r="KDA1617" s="34"/>
      <c r="KDH1617" s="35"/>
      <c r="KDI1617" s="34"/>
      <c r="KDP1617" s="35"/>
      <c r="KDQ1617" s="34"/>
      <c r="KDX1617" s="35"/>
      <c r="KDY1617" s="34"/>
      <c r="KEF1617" s="35"/>
      <c r="KEG1617" s="34"/>
      <c r="KEN1617" s="35"/>
      <c r="KEO1617" s="34"/>
      <c r="KEV1617" s="35"/>
      <c r="KEW1617" s="34"/>
      <c r="KFD1617" s="35"/>
      <c r="KFE1617" s="34"/>
      <c r="KFL1617" s="35"/>
      <c r="KFM1617" s="34"/>
      <c r="KFT1617" s="35"/>
      <c r="KFU1617" s="34"/>
      <c r="KGB1617" s="35"/>
      <c r="KGC1617" s="34"/>
      <c r="KGJ1617" s="35"/>
      <c r="KGK1617" s="34"/>
      <c r="KGR1617" s="35"/>
      <c r="KGS1617" s="34"/>
      <c r="KGZ1617" s="35"/>
      <c r="KHA1617" s="34"/>
      <c r="KHH1617" s="35"/>
      <c r="KHI1617" s="34"/>
      <c r="KHP1617" s="35"/>
      <c r="KHQ1617" s="34"/>
      <c r="KHX1617" s="35"/>
      <c r="KHY1617" s="34"/>
      <c r="KIF1617" s="35"/>
      <c r="KIG1617" s="34"/>
      <c r="KIN1617" s="35"/>
      <c r="KIO1617" s="34"/>
      <c r="KIV1617" s="35"/>
      <c r="KIW1617" s="34"/>
      <c r="KJD1617" s="35"/>
      <c r="KJE1617" s="34"/>
      <c r="KJL1617" s="35"/>
      <c r="KJM1617" s="34"/>
      <c r="KJT1617" s="35"/>
      <c r="KJU1617" s="34"/>
      <c r="KKB1617" s="35"/>
      <c r="KKC1617" s="34"/>
      <c r="KKJ1617" s="35"/>
      <c r="KKK1617" s="34"/>
      <c r="KKR1617" s="35"/>
      <c r="KKS1617" s="34"/>
      <c r="KKZ1617" s="35"/>
      <c r="KLA1617" s="34"/>
      <c r="KLH1617" s="35"/>
      <c r="KLI1617" s="34"/>
      <c r="KLP1617" s="35"/>
      <c r="KLQ1617" s="34"/>
      <c r="KLX1617" s="35"/>
      <c r="KLY1617" s="34"/>
      <c r="KMF1617" s="35"/>
      <c r="KMG1617" s="34"/>
      <c r="KMN1617" s="35"/>
      <c r="KMO1617" s="34"/>
      <c r="KMV1617" s="35"/>
      <c r="KMW1617" s="34"/>
      <c r="KND1617" s="35"/>
      <c r="KNE1617" s="34"/>
      <c r="KNL1617" s="35"/>
      <c r="KNM1617" s="34"/>
      <c r="KNT1617" s="35"/>
      <c r="KNU1617" s="34"/>
      <c r="KOB1617" s="35"/>
      <c r="KOC1617" s="34"/>
      <c r="KOJ1617" s="35"/>
      <c r="KOK1617" s="34"/>
      <c r="KOR1617" s="35"/>
      <c r="KOS1617" s="34"/>
      <c r="KOZ1617" s="35"/>
      <c r="KPA1617" s="34"/>
      <c r="KPH1617" s="35"/>
      <c r="KPI1617" s="34"/>
      <c r="KPP1617" s="35"/>
      <c r="KPQ1617" s="34"/>
      <c r="KPX1617" s="35"/>
      <c r="KPY1617" s="34"/>
      <c r="KQF1617" s="35"/>
      <c r="KQG1617" s="34"/>
      <c r="KQN1617" s="35"/>
      <c r="KQO1617" s="34"/>
      <c r="KQV1617" s="35"/>
      <c r="KQW1617" s="34"/>
      <c r="KRD1617" s="35"/>
      <c r="KRE1617" s="34"/>
      <c r="KRL1617" s="35"/>
      <c r="KRM1617" s="34"/>
      <c r="KRT1617" s="35"/>
      <c r="KRU1617" s="34"/>
      <c r="KSB1617" s="35"/>
      <c r="KSC1617" s="34"/>
      <c r="KSJ1617" s="35"/>
      <c r="KSK1617" s="34"/>
      <c r="KSR1617" s="35"/>
      <c r="KSS1617" s="34"/>
      <c r="KSZ1617" s="35"/>
      <c r="KTA1617" s="34"/>
      <c r="KTH1617" s="35"/>
      <c r="KTI1617" s="34"/>
      <c r="KTP1617" s="35"/>
      <c r="KTQ1617" s="34"/>
      <c r="KTX1617" s="35"/>
      <c r="KTY1617" s="34"/>
      <c r="KUF1617" s="35"/>
      <c r="KUG1617" s="34"/>
      <c r="KUN1617" s="35"/>
      <c r="KUO1617" s="34"/>
      <c r="KUV1617" s="35"/>
      <c r="KUW1617" s="34"/>
      <c r="KVD1617" s="35"/>
      <c r="KVE1617" s="34"/>
      <c r="KVL1617" s="35"/>
      <c r="KVM1617" s="34"/>
      <c r="KVT1617" s="35"/>
      <c r="KVU1617" s="34"/>
      <c r="KWB1617" s="35"/>
      <c r="KWC1617" s="34"/>
      <c r="KWJ1617" s="35"/>
      <c r="KWK1617" s="34"/>
      <c r="KWR1617" s="35"/>
      <c r="KWS1617" s="34"/>
      <c r="KWZ1617" s="35"/>
      <c r="KXA1617" s="34"/>
      <c r="KXH1617" s="35"/>
      <c r="KXI1617" s="34"/>
      <c r="KXP1617" s="35"/>
      <c r="KXQ1617" s="34"/>
      <c r="KXX1617" s="35"/>
      <c r="KXY1617" s="34"/>
      <c r="KYF1617" s="35"/>
      <c r="KYG1617" s="34"/>
      <c r="KYN1617" s="35"/>
      <c r="KYO1617" s="34"/>
      <c r="KYV1617" s="35"/>
      <c r="KYW1617" s="34"/>
      <c r="KZD1617" s="35"/>
      <c r="KZE1617" s="34"/>
      <c r="KZL1617" s="35"/>
      <c r="KZM1617" s="34"/>
      <c r="KZT1617" s="35"/>
      <c r="KZU1617" s="34"/>
      <c r="LAB1617" s="35"/>
      <c r="LAC1617" s="34"/>
      <c r="LAJ1617" s="35"/>
      <c r="LAK1617" s="34"/>
      <c r="LAR1617" s="35"/>
      <c r="LAS1617" s="34"/>
      <c r="LAZ1617" s="35"/>
      <c r="LBA1617" s="34"/>
      <c r="LBH1617" s="35"/>
      <c r="LBI1617" s="34"/>
      <c r="LBP1617" s="35"/>
      <c r="LBQ1617" s="34"/>
      <c r="LBX1617" s="35"/>
      <c r="LBY1617" s="34"/>
      <c r="LCF1617" s="35"/>
      <c r="LCG1617" s="34"/>
      <c r="LCN1617" s="35"/>
      <c r="LCO1617" s="34"/>
      <c r="LCV1617" s="35"/>
      <c r="LCW1617" s="34"/>
      <c r="LDD1617" s="35"/>
      <c r="LDE1617" s="34"/>
      <c r="LDL1617" s="35"/>
      <c r="LDM1617" s="34"/>
      <c r="LDT1617" s="35"/>
      <c r="LDU1617" s="34"/>
      <c r="LEB1617" s="35"/>
      <c r="LEC1617" s="34"/>
      <c r="LEJ1617" s="35"/>
      <c r="LEK1617" s="34"/>
      <c r="LER1617" s="35"/>
      <c r="LES1617" s="34"/>
      <c r="LEZ1617" s="35"/>
      <c r="LFA1617" s="34"/>
      <c r="LFH1617" s="35"/>
      <c r="LFI1617" s="34"/>
      <c r="LFP1617" s="35"/>
      <c r="LFQ1617" s="34"/>
      <c r="LFX1617" s="35"/>
      <c r="LFY1617" s="34"/>
      <c r="LGF1617" s="35"/>
      <c r="LGG1617" s="34"/>
      <c r="LGN1617" s="35"/>
      <c r="LGO1617" s="34"/>
      <c r="LGV1617" s="35"/>
      <c r="LGW1617" s="34"/>
      <c r="LHD1617" s="35"/>
      <c r="LHE1617" s="34"/>
      <c r="LHL1617" s="35"/>
      <c r="LHM1617" s="34"/>
      <c r="LHT1617" s="35"/>
      <c r="LHU1617" s="34"/>
      <c r="LIB1617" s="35"/>
      <c r="LIC1617" s="34"/>
      <c r="LIJ1617" s="35"/>
      <c r="LIK1617" s="34"/>
      <c r="LIR1617" s="35"/>
      <c r="LIS1617" s="34"/>
      <c r="LIZ1617" s="35"/>
      <c r="LJA1617" s="34"/>
      <c r="LJH1617" s="35"/>
      <c r="LJI1617" s="34"/>
      <c r="LJP1617" s="35"/>
      <c r="LJQ1617" s="34"/>
      <c r="LJX1617" s="35"/>
      <c r="LJY1617" s="34"/>
      <c r="LKF1617" s="35"/>
      <c r="LKG1617" s="34"/>
      <c r="LKN1617" s="35"/>
      <c r="LKO1617" s="34"/>
      <c r="LKV1617" s="35"/>
      <c r="LKW1617" s="34"/>
      <c r="LLD1617" s="35"/>
      <c r="LLE1617" s="34"/>
      <c r="LLL1617" s="35"/>
      <c r="LLM1617" s="34"/>
      <c r="LLT1617" s="35"/>
      <c r="LLU1617" s="34"/>
      <c r="LMB1617" s="35"/>
      <c r="LMC1617" s="34"/>
      <c r="LMJ1617" s="35"/>
      <c r="LMK1617" s="34"/>
      <c r="LMR1617" s="35"/>
      <c r="LMS1617" s="34"/>
      <c r="LMZ1617" s="35"/>
      <c r="LNA1617" s="34"/>
      <c r="LNH1617" s="35"/>
      <c r="LNI1617" s="34"/>
      <c r="LNP1617" s="35"/>
      <c r="LNQ1617" s="34"/>
      <c r="LNX1617" s="35"/>
      <c r="LNY1617" s="34"/>
      <c r="LOF1617" s="35"/>
      <c r="LOG1617" s="34"/>
      <c r="LON1617" s="35"/>
      <c r="LOO1617" s="34"/>
      <c r="LOV1617" s="35"/>
      <c r="LOW1617" s="34"/>
      <c r="LPD1617" s="35"/>
      <c r="LPE1617" s="34"/>
      <c r="LPL1617" s="35"/>
      <c r="LPM1617" s="34"/>
      <c r="LPT1617" s="35"/>
      <c r="LPU1617" s="34"/>
      <c r="LQB1617" s="35"/>
      <c r="LQC1617" s="34"/>
      <c r="LQJ1617" s="35"/>
      <c r="LQK1617" s="34"/>
      <c r="LQR1617" s="35"/>
      <c r="LQS1617" s="34"/>
      <c r="LQZ1617" s="35"/>
      <c r="LRA1617" s="34"/>
      <c r="LRH1617" s="35"/>
      <c r="LRI1617" s="34"/>
      <c r="LRP1617" s="35"/>
      <c r="LRQ1617" s="34"/>
      <c r="LRX1617" s="35"/>
      <c r="LRY1617" s="34"/>
      <c r="LSF1617" s="35"/>
      <c r="LSG1617" s="34"/>
      <c r="LSN1617" s="35"/>
      <c r="LSO1617" s="34"/>
      <c r="LSV1617" s="35"/>
      <c r="LSW1617" s="34"/>
      <c r="LTD1617" s="35"/>
      <c r="LTE1617" s="34"/>
      <c r="LTL1617" s="35"/>
      <c r="LTM1617" s="34"/>
      <c r="LTT1617" s="35"/>
      <c r="LTU1617" s="34"/>
      <c r="LUB1617" s="35"/>
      <c r="LUC1617" s="34"/>
      <c r="LUJ1617" s="35"/>
      <c r="LUK1617" s="34"/>
      <c r="LUR1617" s="35"/>
      <c r="LUS1617" s="34"/>
      <c r="LUZ1617" s="35"/>
      <c r="LVA1617" s="34"/>
      <c r="LVH1617" s="35"/>
      <c r="LVI1617" s="34"/>
      <c r="LVP1617" s="35"/>
      <c r="LVQ1617" s="34"/>
      <c r="LVX1617" s="35"/>
      <c r="LVY1617" s="34"/>
      <c r="LWF1617" s="35"/>
      <c r="LWG1617" s="34"/>
      <c r="LWN1617" s="35"/>
      <c r="LWO1617" s="34"/>
      <c r="LWV1617" s="35"/>
      <c r="LWW1617" s="34"/>
      <c r="LXD1617" s="35"/>
      <c r="LXE1617" s="34"/>
      <c r="LXL1617" s="35"/>
      <c r="LXM1617" s="34"/>
      <c r="LXT1617" s="35"/>
      <c r="LXU1617" s="34"/>
      <c r="LYB1617" s="35"/>
      <c r="LYC1617" s="34"/>
      <c r="LYJ1617" s="35"/>
      <c r="LYK1617" s="34"/>
      <c r="LYR1617" s="35"/>
      <c r="LYS1617" s="34"/>
      <c r="LYZ1617" s="35"/>
      <c r="LZA1617" s="34"/>
      <c r="LZH1617" s="35"/>
      <c r="LZI1617" s="34"/>
      <c r="LZP1617" s="35"/>
      <c r="LZQ1617" s="34"/>
      <c r="LZX1617" s="35"/>
      <c r="LZY1617" s="34"/>
      <c r="MAF1617" s="35"/>
      <c r="MAG1617" s="34"/>
      <c r="MAN1617" s="35"/>
      <c r="MAO1617" s="34"/>
      <c r="MAV1617" s="35"/>
      <c r="MAW1617" s="34"/>
      <c r="MBD1617" s="35"/>
      <c r="MBE1617" s="34"/>
      <c r="MBL1617" s="35"/>
      <c r="MBM1617" s="34"/>
      <c r="MBT1617" s="35"/>
      <c r="MBU1617" s="34"/>
      <c r="MCB1617" s="35"/>
      <c r="MCC1617" s="34"/>
      <c r="MCJ1617" s="35"/>
      <c r="MCK1617" s="34"/>
      <c r="MCR1617" s="35"/>
      <c r="MCS1617" s="34"/>
      <c r="MCZ1617" s="35"/>
      <c r="MDA1617" s="34"/>
      <c r="MDH1617" s="35"/>
      <c r="MDI1617" s="34"/>
      <c r="MDP1617" s="35"/>
      <c r="MDQ1617" s="34"/>
      <c r="MDX1617" s="35"/>
      <c r="MDY1617" s="34"/>
      <c r="MEF1617" s="35"/>
      <c r="MEG1617" s="34"/>
      <c r="MEN1617" s="35"/>
      <c r="MEO1617" s="34"/>
      <c r="MEV1617" s="35"/>
      <c r="MEW1617" s="34"/>
      <c r="MFD1617" s="35"/>
      <c r="MFE1617" s="34"/>
      <c r="MFL1617" s="35"/>
      <c r="MFM1617" s="34"/>
      <c r="MFT1617" s="35"/>
      <c r="MFU1617" s="34"/>
      <c r="MGB1617" s="35"/>
      <c r="MGC1617" s="34"/>
      <c r="MGJ1617" s="35"/>
      <c r="MGK1617" s="34"/>
      <c r="MGR1617" s="35"/>
      <c r="MGS1617" s="34"/>
      <c r="MGZ1617" s="35"/>
      <c r="MHA1617" s="34"/>
      <c r="MHH1617" s="35"/>
      <c r="MHI1617" s="34"/>
      <c r="MHP1617" s="35"/>
      <c r="MHQ1617" s="34"/>
      <c r="MHX1617" s="35"/>
      <c r="MHY1617" s="34"/>
      <c r="MIF1617" s="35"/>
      <c r="MIG1617" s="34"/>
      <c r="MIN1617" s="35"/>
      <c r="MIO1617" s="34"/>
      <c r="MIV1617" s="35"/>
      <c r="MIW1617" s="34"/>
      <c r="MJD1617" s="35"/>
      <c r="MJE1617" s="34"/>
      <c r="MJL1617" s="35"/>
      <c r="MJM1617" s="34"/>
      <c r="MJT1617" s="35"/>
      <c r="MJU1617" s="34"/>
      <c r="MKB1617" s="35"/>
      <c r="MKC1617" s="34"/>
      <c r="MKJ1617" s="35"/>
      <c r="MKK1617" s="34"/>
      <c r="MKR1617" s="35"/>
      <c r="MKS1617" s="34"/>
      <c r="MKZ1617" s="35"/>
      <c r="MLA1617" s="34"/>
      <c r="MLH1617" s="35"/>
      <c r="MLI1617" s="34"/>
      <c r="MLP1617" s="35"/>
      <c r="MLQ1617" s="34"/>
      <c r="MLX1617" s="35"/>
      <c r="MLY1617" s="34"/>
      <c r="MMF1617" s="35"/>
      <c r="MMG1617" s="34"/>
      <c r="MMN1617" s="35"/>
      <c r="MMO1617" s="34"/>
      <c r="MMV1617" s="35"/>
      <c r="MMW1617" s="34"/>
      <c r="MND1617" s="35"/>
      <c r="MNE1617" s="34"/>
      <c r="MNL1617" s="35"/>
      <c r="MNM1617" s="34"/>
      <c r="MNT1617" s="35"/>
      <c r="MNU1617" s="34"/>
      <c r="MOB1617" s="35"/>
      <c r="MOC1617" s="34"/>
      <c r="MOJ1617" s="35"/>
      <c r="MOK1617" s="34"/>
      <c r="MOR1617" s="35"/>
      <c r="MOS1617" s="34"/>
      <c r="MOZ1617" s="35"/>
      <c r="MPA1617" s="34"/>
      <c r="MPH1617" s="35"/>
      <c r="MPI1617" s="34"/>
      <c r="MPP1617" s="35"/>
      <c r="MPQ1617" s="34"/>
      <c r="MPX1617" s="35"/>
      <c r="MPY1617" s="34"/>
      <c r="MQF1617" s="35"/>
      <c r="MQG1617" s="34"/>
      <c r="MQN1617" s="35"/>
      <c r="MQO1617" s="34"/>
      <c r="MQV1617" s="35"/>
      <c r="MQW1617" s="34"/>
      <c r="MRD1617" s="35"/>
      <c r="MRE1617" s="34"/>
      <c r="MRL1617" s="35"/>
      <c r="MRM1617" s="34"/>
      <c r="MRT1617" s="35"/>
      <c r="MRU1617" s="34"/>
      <c r="MSB1617" s="35"/>
      <c r="MSC1617" s="34"/>
      <c r="MSJ1617" s="35"/>
      <c r="MSK1617" s="34"/>
      <c r="MSR1617" s="35"/>
      <c r="MSS1617" s="34"/>
      <c r="MSZ1617" s="35"/>
      <c r="MTA1617" s="34"/>
      <c r="MTH1617" s="35"/>
      <c r="MTI1617" s="34"/>
      <c r="MTP1617" s="35"/>
      <c r="MTQ1617" s="34"/>
      <c r="MTX1617" s="35"/>
      <c r="MTY1617" s="34"/>
      <c r="MUF1617" s="35"/>
      <c r="MUG1617" s="34"/>
      <c r="MUN1617" s="35"/>
      <c r="MUO1617" s="34"/>
      <c r="MUV1617" s="35"/>
      <c r="MUW1617" s="34"/>
      <c r="MVD1617" s="35"/>
      <c r="MVE1617" s="34"/>
      <c r="MVL1617" s="35"/>
      <c r="MVM1617" s="34"/>
      <c r="MVT1617" s="35"/>
      <c r="MVU1617" s="34"/>
      <c r="MWB1617" s="35"/>
      <c r="MWC1617" s="34"/>
      <c r="MWJ1617" s="35"/>
      <c r="MWK1617" s="34"/>
      <c r="MWR1617" s="35"/>
      <c r="MWS1617" s="34"/>
      <c r="MWZ1617" s="35"/>
      <c r="MXA1617" s="34"/>
      <c r="MXH1617" s="35"/>
      <c r="MXI1617" s="34"/>
      <c r="MXP1617" s="35"/>
      <c r="MXQ1617" s="34"/>
      <c r="MXX1617" s="35"/>
      <c r="MXY1617" s="34"/>
      <c r="MYF1617" s="35"/>
      <c r="MYG1617" s="34"/>
      <c r="MYN1617" s="35"/>
      <c r="MYO1617" s="34"/>
      <c r="MYV1617" s="35"/>
      <c r="MYW1617" s="34"/>
      <c r="MZD1617" s="35"/>
      <c r="MZE1617" s="34"/>
      <c r="MZL1617" s="35"/>
      <c r="MZM1617" s="34"/>
      <c r="MZT1617" s="35"/>
      <c r="MZU1617" s="34"/>
      <c r="NAB1617" s="35"/>
      <c r="NAC1617" s="34"/>
      <c r="NAJ1617" s="35"/>
      <c r="NAK1617" s="34"/>
      <c r="NAR1617" s="35"/>
      <c r="NAS1617" s="34"/>
      <c r="NAZ1617" s="35"/>
      <c r="NBA1617" s="34"/>
      <c r="NBH1617" s="35"/>
      <c r="NBI1617" s="34"/>
      <c r="NBP1617" s="35"/>
      <c r="NBQ1617" s="34"/>
      <c r="NBX1617" s="35"/>
      <c r="NBY1617" s="34"/>
      <c r="NCF1617" s="35"/>
      <c r="NCG1617" s="34"/>
      <c r="NCN1617" s="35"/>
      <c r="NCO1617" s="34"/>
      <c r="NCV1617" s="35"/>
      <c r="NCW1617" s="34"/>
      <c r="NDD1617" s="35"/>
      <c r="NDE1617" s="34"/>
      <c r="NDL1617" s="35"/>
      <c r="NDM1617" s="34"/>
      <c r="NDT1617" s="35"/>
      <c r="NDU1617" s="34"/>
      <c r="NEB1617" s="35"/>
      <c r="NEC1617" s="34"/>
      <c r="NEJ1617" s="35"/>
      <c r="NEK1617" s="34"/>
      <c r="NER1617" s="35"/>
      <c r="NES1617" s="34"/>
      <c r="NEZ1617" s="35"/>
      <c r="NFA1617" s="34"/>
      <c r="NFH1617" s="35"/>
      <c r="NFI1617" s="34"/>
      <c r="NFP1617" s="35"/>
      <c r="NFQ1617" s="34"/>
      <c r="NFX1617" s="35"/>
      <c r="NFY1617" s="34"/>
      <c r="NGF1617" s="35"/>
      <c r="NGG1617" s="34"/>
      <c r="NGN1617" s="35"/>
      <c r="NGO1617" s="34"/>
      <c r="NGV1617" s="35"/>
      <c r="NGW1617" s="34"/>
      <c r="NHD1617" s="35"/>
      <c r="NHE1617" s="34"/>
      <c r="NHL1617" s="35"/>
      <c r="NHM1617" s="34"/>
      <c r="NHT1617" s="35"/>
      <c r="NHU1617" s="34"/>
      <c r="NIB1617" s="35"/>
      <c r="NIC1617" s="34"/>
      <c r="NIJ1617" s="35"/>
      <c r="NIK1617" s="34"/>
      <c r="NIR1617" s="35"/>
      <c r="NIS1617" s="34"/>
      <c r="NIZ1617" s="35"/>
      <c r="NJA1617" s="34"/>
      <c r="NJH1617" s="35"/>
      <c r="NJI1617" s="34"/>
      <c r="NJP1617" s="35"/>
      <c r="NJQ1617" s="34"/>
      <c r="NJX1617" s="35"/>
      <c r="NJY1617" s="34"/>
      <c r="NKF1617" s="35"/>
      <c r="NKG1617" s="34"/>
      <c r="NKN1617" s="35"/>
      <c r="NKO1617" s="34"/>
      <c r="NKV1617" s="35"/>
      <c r="NKW1617" s="34"/>
      <c r="NLD1617" s="35"/>
      <c r="NLE1617" s="34"/>
      <c r="NLL1617" s="35"/>
      <c r="NLM1617" s="34"/>
      <c r="NLT1617" s="35"/>
      <c r="NLU1617" s="34"/>
      <c r="NMB1617" s="35"/>
      <c r="NMC1617" s="34"/>
      <c r="NMJ1617" s="35"/>
      <c r="NMK1617" s="34"/>
      <c r="NMR1617" s="35"/>
      <c r="NMS1617" s="34"/>
      <c r="NMZ1617" s="35"/>
      <c r="NNA1617" s="34"/>
      <c r="NNH1617" s="35"/>
      <c r="NNI1617" s="34"/>
      <c r="NNP1617" s="35"/>
      <c r="NNQ1617" s="34"/>
      <c r="NNX1617" s="35"/>
      <c r="NNY1617" s="34"/>
      <c r="NOF1617" s="35"/>
      <c r="NOG1617" s="34"/>
      <c r="NON1617" s="35"/>
      <c r="NOO1617" s="34"/>
      <c r="NOV1617" s="35"/>
      <c r="NOW1617" s="34"/>
      <c r="NPD1617" s="35"/>
      <c r="NPE1617" s="34"/>
      <c r="NPL1617" s="35"/>
      <c r="NPM1617" s="34"/>
      <c r="NPT1617" s="35"/>
      <c r="NPU1617" s="34"/>
      <c r="NQB1617" s="35"/>
      <c r="NQC1617" s="34"/>
      <c r="NQJ1617" s="35"/>
      <c r="NQK1617" s="34"/>
      <c r="NQR1617" s="35"/>
      <c r="NQS1617" s="34"/>
      <c r="NQZ1617" s="35"/>
      <c r="NRA1617" s="34"/>
      <c r="NRH1617" s="35"/>
      <c r="NRI1617" s="34"/>
      <c r="NRP1617" s="35"/>
      <c r="NRQ1617" s="34"/>
      <c r="NRX1617" s="35"/>
      <c r="NRY1617" s="34"/>
      <c r="NSF1617" s="35"/>
      <c r="NSG1617" s="34"/>
      <c r="NSN1617" s="35"/>
      <c r="NSO1617" s="34"/>
      <c r="NSV1617" s="35"/>
      <c r="NSW1617" s="34"/>
      <c r="NTD1617" s="35"/>
      <c r="NTE1617" s="34"/>
      <c r="NTL1617" s="35"/>
      <c r="NTM1617" s="34"/>
      <c r="NTT1617" s="35"/>
      <c r="NTU1617" s="34"/>
      <c r="NUB1617" s="35"/>
      <c r="NUC1617" s="34"/>
      <c r="NUJ1617" s="35"/>
      <c r="NUK1617" s="34"/>
      <c r="NUR1617" s="35"/>
      <c r="NUS1617" s="34"/>
      <c r="NUZ1617" s="35"/>
      <c r="NVA1617" s="34"/>
      <c r="NVH1617" s="35"/>
      <c r="NVI1617" s="34"/>
      <c r="NVP1617" s="35"/>
      <c r="NVQ1617" s="34"/>
      <c r="NVX1617" s="35"/>
      <c r="NVY1617" s="34"/>
      <c r="NWF1617" s="35"/>
      <c r="NWG1617" s="34"/>
      <c r="NWN1617" s="35"/>
      <c r="NWO1617" s="34"/>
      <c r="NWV1617" s="35"/>
      <c r="NWW1617" s="34"/>
      <c r="NXD1617" s="35"/>
      <c r="NXE1617" s="34"/>
      <c r="NXL1617" s="35"/>
      <c r="NXM1617" s="34"/>
      <c r="NXT1617" s="35"/>
      <c r="NXU1617" s="34"/>
      <c r="NYB1617" s="35"/>
      <c r="NYC1617" s="34"/>
      <c r="NYJ1617" s="35"/>
      <c r="NYK1617" s="34"/>
      <c r="NYR1617" s="35"/>
      <c r="NYS1617" s="34"/>
      <c r="NYZ1617" s="35"/>
      <c r="NZA1617" s="34"/>
      <c r="NZH1617" s="35"/>
      <c r="NZI1617" s="34"/>
      <c r="NZP1617" s="35"/>
      <c r="NZQ1617" s="34"/>
      <c r="NZX1617" s="35"/>
      <c r="NZY1617" s="34"/>
      <c r="OAF1617" s="35"/>
      <c r="OAG1617" s="34"/>
      <c r="OAN1617" s="35"/>
      <c r="OAO1617" s="34"/>
      <c r="OAV1617" s="35"/>
      <c r="OAW1617" s="34"/>
      <c r="OBD1617" s="35"/>
      <c r="OBE1617" s="34"/>
      <c r="OBL1617" s="35"/>
      <c r="OBM1617" s="34"/>
      <c r="OBT1617" s="35"/>
      <c r="OBU1617" s="34"/>
      <c r="OCB1617" s="35"/>
      <c r="OCC1617" s="34"/>
      <c r="OCJ1617" s="35"/>
      <c r="OCK1617" s="34"/>
      <c r="OCR1617" s="35"/>
      <c r="OCS1617" s="34"/>
      <c r="OCZ1617" s="35"/>
      <c r="ODA1617" s="34"/>
      <c r="ODH1617" s="35"/>
      <c r="ODI1617" s="34"/>
      <c r="ODP1617" s="35"/>
      <c r="ODQ1617" s="34"/>
      <c r="ODX1617" s="35"/>
      <c r="ODY1617" s="34"/>
      <c r="OEF1617" s="35"/>
      <c r="OEG1617" s="34"/>
      <c r="OEN1617" s="35"/>
      <c r="OEO1617" s="34"/>
      <c r="OEV1617" s="35"/>
      <c r="OEW1617" s="34"/>
      <c r="OFD1617" s="35"/>
      <c r="OFE1617" s="34"/>
      <c r="OFL1617" s="35"/>
      <c r="OFM1617" s="34"/>
      <c r="OFT1617" s="35"/>
      <c r="OFU1617" s="34"/>
      <c r="OGB1617" s="35"/>
      <c r="OGC1617" s="34"/>
      <c r="OGJ1617" s="35"/>
      <c r="OGK1617" s="34"/>
      <c r="OGR1617" s="35"/>
      <c r="OGS1617" s="34"/>
      <c r="OGZ1617" s="35"/>
      <c r="OHA1617" s="34"/>
      <c r="OHH1617" s="35"/>
      <c r="OHI1617" s="34"/>
      <c r="OHP1617" s="35"/>
      <c r="OHQ1617" s="34"/>
      <c r="OHX1617" s="35"/>
      <c r="OHY1617" s="34"/>
      <c r="OIF1617" s="35"/>
      <c r="OIG1617" s="34"/>
      <c r="OIN1617" s="35"/>
      <c r="OIO1617" s="34"/>
      <c r="OIV1617" s="35"/>
      <c r="OIW1617" s="34"/>
      <c r="OJD1617" s="35"/>
      <c r="OJE1617" s="34"/>
      <c r="OJL1617" s="35"/>
      <c r="OJM1617" s="34"/>
      <c r="OJT1617" s="35"/>
      <c r="OJU1617" s="34"/>
      <c r="OKB1617" s="35"/>
      <c r="OKC1617" s="34"/>
      <c r="OKJ1617" s="35"/>
      <c r="OKK1617" s="34"/>
      <c r="OKR1617" s="35"/>
      <c r="OKS1617" s="34"/>
      <c r="OKZ1617" s="35"/>
      <c r="OLA1617" s="34"/>
      <c r="OLH1617" s="35"/>
      <c r="OLI1617" s="34"/>
      <c r="OLP1617" s="35"/>
      <c r="OLQ1617" s="34"/>
      <c r="OLX1617" s="35"/>
      <c r="OLY1617" s="34"/>
      <c r="OMF1617" s="35"/>
      <c r="OMG1617" s="34"/>
      <c r="OMN1617" s="35"/>
      <c r="OMO1617" s="34"/>
      <c r="OMV1617" s="35"/>
      <c r="OMW1617" s="34"/>
      <c r="OND1617" s="35"/>
      <c r="ONE1617" s="34"/>
      <c r="ONL1617" s="35"/>
      <c r="ONM1617" s="34"/>
      <c r="ONT1617" s="35"/>
      <c r="ONU1617" s="34"/>
      <c r="OOB1617" s="35"/>
      <c r="OOC1617" s="34"/>
      <c r="OOJ1617" s="35"/>
      <c r="OOK1617" s="34"/>
      <c r="OOR1617" s="35"/>
      <c r="OOS1617" s="34"/>
      <c r="OOZ1617" s="35"/>
      <c r="OPA1617" s="34"/>
      <c r="OPH1617" s="35"/>
      <c r="OPI1617" s="34"/>
      <c r="OPP1617" s="35"/>
      <c r="OPQ1617" s="34"/>
      <c r="OPX1617" s="35"/>
      <c r="OPY1617" s="34"/>
      <c r="OQF1617" s="35"/>
      <c r="OQG1617" s="34"/>
      <c r="OQN1617" s="35"/>
      <c r="OQO1617" s="34"/>
      <c r="OQV1617" s="35"/>
      <c r="OQW1617" s="34"/>
      <c r="ORD1617" s="35"/>
      <c r="ORE1617" s="34"/>
      <c r="ORL1617" s="35"/>
      <c r="ORM1617" s="34"/>
      <c r="ORT1617" s="35"/>
      <c r="ORU1617" s="34"/>
      <c r="OSB1617" s="35"/>
      <c r="OSC1617" s="34"/>
      <c r="OSJ1617" s="35"/>
      <c r="OSK1617" s="34"/>
      <c r="OSR1617" s="35"/>
      <c r="OSS1617" s="34"/>
      <c r="OSZ1617" s="35"/>
      <c r="OTA1617" s="34"/>
      <c r="OTH1617" s="35"/>
      <c r="OTI1617" s="34"/>
      <c r="OTP1617" s="35"/>
      <c r="OTQ1617" s="34"/>
      <c r="OTX1617" s="35"/>
      <c r="OTY1617" s="34"/>
      <c r="OUF1617" s="35"/>
      <c r="OUG1617" s="34"/>
      <c r="OUN1617" s="35"/>
      <c r="OUO1617" s="34"/>
      <c r="OUV1617" s="35"/>
      <c r="OUW1617" s="34"/>
      <c r="OVD1617" s="35"/>
      <c r="OVE1617" s="34"/>
      <c r="OVL1617" s="35"/>
      <c r="OVM1617" s="34"/>
      <c r="OVT1617" s="35"/>
      <c r="OVU1617" s="34"/>
      <c r="OWB1617" s="35"/>
      <c r="OWC1617" s="34"/>
      <c r="OWJ1617" s="35"/>
      <c r="OWK1617" s="34"/>
      <c r="OWR1617" s="35"/>
      <c r="OWS1617" s="34"/>
      <c r="OWZ1617" s="35"/>
      <c r="OXA1617" s="34"/>
      <c r="OXH1617" s="35"/>
      <c r="OXI1617" s="34"/>
      <c r="OXP1617" s="35"/>
      <c r="OXQ1617" s="34"/>
      <c r="OXX1617" s="35"/>
      <c r="OXY1617" s="34"/>
      <c r="OYF1617" s="35"/>
      <c r="OYG1617" s="34"/>
      <c r="OYN1617" s="35"/>
      <c r="OYO1617" s="34"/>
      <c r="OYV1617" s="35"/>
      <c r="OYW1617" s="34"/>
      <c r="OZD1617" s="35"/>
      <c r="OZE1617" s="34"/>
      <c r="OZL1617" s="35"/>
      <c r="OZM1617" s="34"/>
      <c r="OZT1617" s="35"/>
      <c r="OZU1617" s="34"/>
      <c r="PAB1617" s="35"/>
      <c r="PAC1617" s="34"/>
      <c r="PAJ1617" s="35"/>
      <c r="PAK1617" s="34"/>
      <c r="PAR1617" s="35"/>
      <c r="PAS1617" s="34"/>
      <c r="PAZ1617" s="35"/>
      <c r="PBA1617" s="34"/>
      <c r="PBH1617" s="35"/>
      <c r="PBI1617" s="34"/>
      <c r="PBP1617" s="35"/>
      <c r="PBQ1617" s="34"/>
      <c r="PBX1617" s="35"/>
      <c r="PBY1617" s="34"/>
      <c r="PCF1617" s="35"/>
      <c r="PCG1617" s="34"/>
      <c r="PCN1617" s="35"/>
      <c r="PCO1617" s="34"/>
      <c r="PCV1617" s="35"/>
      <c r="PCW1617" s="34"/>
      <c r="PDD1617" s="35"/>
      <c r="PDE1617" s="34"/>
      <c r="PDL1617" s="35"/>
      <c r="PDM1617" s="34"/>
      <c r="PDT1617" s="35"/>
      <c r="PDU1617" s="34"/>
      <c r="PEB1617" s="35"/>
      <c r="PEC1617" s="34"/>
      <c r="PEJ1617" s="35"/>
      <c r="PEK1617" s="34"/>
      <c r="PER1617" s="35"/>
      <c r="PES1617" s="34"/>
      <c r="PEZ1617" s="35"/>
      <c r="PFA1617" s="34"/>
      <c r="PFH1617" s="35"/>
      <c r="PFI1617" s="34"/>
      <c r="PFP1617" s="35"/>
      <c r="PFQ1617" s="34"/>
      <c r="PFX1617" s="35"/>
      <c r="PFY1617" s="34"/>
      <c r="PGF1617" s="35"/>
      <c r="PGG1617" s="34"/>
      <c r="PGN1617" s="35"/>
      <c r="PGO1617" s="34"/>
      <c r="PGV1617" s="35"/>
      <c r="PGW1617" s="34"/>
      <c r="PHD1617" s="35"/>
      <c r="PHE1617" s="34"/>
      <c r="PHL1617" s="35"/>
      <c r="PHM1617" s="34"/>
      <c r="PHT1617" s="35"/>
      <c r="PHU1617" s="34"/>
      <c r="PIB1617" s="35"/>
      <c r="PIC1617" s="34"/>
      <c r="PIJ1617" s="35"/>
      <c r="PIK1617" s="34"/>
      <c r="PIR1617" s="35"/>
      <c r="PIS1617" s="34"/>
      <c r="PIZ1617" s="35"/>
      <c r="PJA1617" s="34"/>
      <c r="PJH1617" s="35"/>
      <c r="PJI1617" s="34"/>
      <c r="PJP1617" s="35"/>
      <c r="PJQ1617" s="34"/>
      <c r="PJX1617" s="35"/>
      <c r="PJY1617" s="34"/>
      <c r="PKF1617" s="35"/>
      <c r="PKG1617" s="34"/>
      <c r="PKN1617" s="35"/>
      <c r="PKO1617" s="34"/>
      <c r="PKV1617" s="35"/>
      <c r="PKW1617" s="34"/>
      <c r="PLD1617" s="35"/>
      <c r="PLE1617" s="34"/>
      <c r="PLL1617" s="35"/>
      <c r="PLM1617" s="34"/>
      <c r="PLT1617" s="35"/>
      <c r="PLU1617" s="34"/>
      <c r="PMB1617" s="35"/>
      <c r="PMC1617" s="34"/>
      <c r="PMJ1617" s="35"/>
      <c r="PMK1617" s="34"/>
      <c r="PMR1617" s="35"/>
      <c r="PMS1617" s="34"/>
      <c r="PMZ1617" s="35"/>
      <c r="PNA1617" s="34"/>
      <c r="PNH1617" s="35"/>
      <c r="PNI1617" s="34"/>
      <c r="PNP1617" s="35"/>
      <c r="PNQ1617" s="34"/>
      <c r="PNX1617" s="35"/>
      <c r="PNY1617" s="34"/>
      <c r="POF1617" s="35"/>
      <c r="POG1617" s="34"/>
      <c r="PON1617" s="35"/>
      <c r="POO1617" s="34"/>
      <c r="POV1617" s="35"/>
      <c r="POW1617" s="34"/>
      <c r="PPD1617" s="35"/>
      <c r="PPE1617" s="34"/>
      <c r="PPL1617" s="35"/>
      <c r="PPM1617" s="34"/>
      <c r="PPT1617" s="35"/>
      <c r="PPU1617" s="34"/>
      <c r="PQB1617" s="35"/>
      <c r="PQC1617" s="34"/>
      <c r="PQJ1617" s="35"/>
      <c r="PQK1617" s="34"/>
      <c r="PQR1617" s="35"/>
      <c r="PQS1617" s="34"/>
      <c r="PQZ1617" s="35"/>
      <c r="PRA1617" s="34"/>
      <c r="PRH1617" s="35"/>
      <c r="PRI1617" s="34"/>
      <c r="PRP1617" s="35"/>
      <c r="PRQ1617" s="34"/>
      <c r="PRX1617" s="35"/>
      <c r="PRY1617" s="34"/>
      <c r="PSF1617" s="35"/>
      <c r="PSG1617" s="34"/>
      <c r="PSN1617" s="35"/>
      <c r="PSO1617" s="34"/>
      <c r="PSV1617" s="35"/>
      <c r="PSW1617" s="34"/>
      <c r="PTD1617" s="35"/>
      <c r="PTE1617" s="34"/>
      <c r="PTL1617" s="35"/>
      <c r="PTM1617" s="34"/>
      <c r="PTT1617" s="35"/>
      <c r="PTU1617" s="34"/>
      <c r="PUB1617" s="35"/>
      <c r="PUC1617" s="34"/>
      <c r="PUJ1617" s="35"/>
      <c r="PUK1617" s="34"/>
      <c r="PUR1617" s="35"/>
      <c r="PUS1617" s="34"/>
      <c r="PUZ1617" s="35"/>
      <c r="PVA1617" s="34"/>
      <c r="PVH1617" s="35"/>
      <c r="PVI1617" s="34"/>
      <c r="PVP1617" s="35"/>
      <c r="PVQ1617" s="34"/>
      <c r="PVX1617" s="35"/>
      <c r="PVY1617" s="34"/>
      <c r="PWF1617" s="35"/>
      <c r="PWG1617" s="34"/>
      <c r="PWN1617" s="35"/>
      <c r="PWO1617" s="34"/>
      <c r="PWV1617" s="35"/>
      <c r="PWW1617" s="34"/>
      <c r="PXD1617" s="35"/>
      <c r="PXE1617" s="34"/>
      <c r="PXL1617" s="35"/>
      <c r="PXM1617" s="34"/>
      <c r="PXT1617" s="35"/>
      <c r="PXU1617" s="34"/>
      <c r="PYB1617" s="35"/>
      <c r="PYC1617" s="34"/>
      <c r="PYJ1617" s="35"/>
      <c r="PYK1617" s="34"/>
      <c r="PYR1617" s="35"/>
      <c r="PYS1617" s="34"/>
      <c r="PYZ1617" s="35"/>
      <c r="PZA1617" s="34"/>
      <c r="PZH1617" s="35"/>
      <c r="PZI1617" s="34"/>
      <c r="PZP1617" s="35"/>
      <c r="PZQ1617" s="34"/>
      <c r="PZX1617" s="35"/>
      <c r="PZY1617" s="34"/>
      <c r="QAF1617" s="35"/>
      <c r="QAG1617" s="34"/>
      <c r="QAN1617" s="35"/>
      <c r="QAO1617" s="34"/>
      <c r="QAV1617" s="35"/>
      <c r="QAW1617" s="34"/>
      <c r="QBD1617" s="35"/>
      <c r="QBE1617" s="34"/>
      <c r="QBL1617" s="35"/>
      <c r="QBM1617" s="34"/>
      <c r="QBT1617" s="35"/>
      <c r="QBU1617" s="34"/>
      <c r="QCB1617" s="35"/>
      <c r="QCC1617" s="34"/>
      <c r="QCJ1617" s="35"/>
      <c r="QCK1617" s="34"/>
      <c r="QCR1617" s="35"/>
      <c r="QCS1617" s="34"/>
      <c r="QCZ1617" s="35"/>
      <c r="QDA1617" s="34"/>
      <c r="QDH1617" s="35"/>
      <c r="QDI1617" s="34"/>
      <c r="QDP1617" s="35"/>
      <c r="QDQ1617" s="34"/>
      <c r="QDX1617" s="35"/>
      <c r="QDY1617" s="34"/>
      <c r="QEF1617" s="35"/>
      <c r="QEG1617" s="34"/>
      <c r="QEN1617" s="35"/>
      <c r="QEO1617" s="34"/>
      <c r="QEV1617" s="35"/>
      <c r="QEW1617" s="34"/>
      <c r="QFD1617" s="35"/>
      <c r="QFE1617" s="34"/>
      <c r="QFL1617" s="35"/>
      <c r="QFM1617" s="34"/>
      <c r="QFT1617" s="35"/>
      <c r="QFU1617" s="34"/>
      <c r="QGB1617" s="35"/>
      <c r="QGC1617" s="34"/>
      <c r="QGJ1617" s="35"/>
      <c r="QGK1617" s="34"/>
      <c r="QGR1617" s="35"/>
      <c r="QGS1617" s="34"/>
      <c r="QGZ1617" s="35"/>
      <c r="QHA1617" s="34"/>
      <c r="QHH1617" s="35"/>
      <c r="QHI1617" s="34"/>
      <c r="QHP1617" s="35"/>
      <c r="QHQ1617" s="34"/>
      <c r="QHX1617" s="35"/>
      <c r="QHY1617" s="34"/>
      <c r="QIF1617" s="35"/>
      <c r="QIG1617" s="34"/>
      <c r="QIN1617" s="35"/>
      <c r="QIO1617" s="34"/>
      <c r="QIV1617" s="35"/>
      <c r="QIW1617" s="34"/>
      <c r="QJD1617" s="35"/>
      <c r="QJE1617" s="34"/>
      <c r="QJL1617" s="35"/>
      <c r="QJM1617" s="34"/>
      <c r="QJT1617" s="35"/>
      <c r="QJU1617" s="34"/>
      <c r="QKB1617" s="35"/>
      <c r="QKC1617" s="34"/>
      <c r="QKJ1617" s="35"/>
      <c r="QKK1617" s="34"/>
      <c r="QKR1617" s="35"/>
      <c r="QKS1617" s="34"/>
      <c r="QKZ1617" s="35"/>
      <c r="QLA1617" s="34"/>
      <c r="QLH1617" s="35"/>
      <c r="QLI1617" s="34"/>
      <c r="QLP1617" s="35"/>
      <c r="QLQ1617" s="34"/>
      <c r="QLX1617" s="35"/>
      <c r="QLY1617" s="34"/>
      <c r="QMF1617" s="35"/>
      <c r="QMG1617" s="34"/>
      <c r="QMN1617" s="35"/>
      <c r="QMO1617" s="34"/>
      <c r="QMV1617" s="35"/>
      <c r="QMW1617" s="34"/>
      <c r="QND1617" s="35"/>
      <c r="QNE1617" s="34"/>
      <c r="QNL1617" s="35"/>
      <c r="QNM1617" s="34"/>
      <c r="QNT1617" s="35"/>
      <c r="QNU1617" s="34"/>
      <c r="QOB1617" s="35"/>
      <c r="QOC1617" s="34"/>
      <c r="QOJ1617" s="35"/>
      <c r="QOK1617" s="34"/>
      <c r="QOR1617" s="35"/>
      <c r="QOS1617" s="34"/>
      <c r="QOZ1617" s="35"/>
      <c r="QPA1617" s="34"/>
      <c r="QPH1617" s="35"/>
      <c r="QPI1617" s="34"/>
      <c r="QPP1617" s="35"/>
      <c r="QPQ1617" s="34"/>
      <c r="QPX1617" s="35"/>
      <c r="QPY1617" s="34"/>
      <c r="QQF1617" s="35"/>
      <c r="QQG1617" s="34"/>
      <c r="QQN1617" s="35"/>
      <c r="QQO1617" s="34"/>
      <c r="QQV1617" s="35"/>
      <c r="QQW1617" s="34"/>
      <c r="QRD1617" s="35"/>
      <c r="QRE1617" s="34"/>
      <c r="QRL1617" s="35"/>
      <c r="QRM1617" s="34"/>
      <c r="QRT1617" s="35"/>
      <c r="QRU1617" s="34"/>
      <c r="QSB1617" s="35"/>
      <c r="QSC1617" s="34"/>
      <c r="QSJ1617" s="35"/>
      <c r="QSK1617" s="34"/>
      <c r="QSR1617" s="35"/>
      <c r="QSS1617" s="34"/>
      <c r="QSZ1617" s="35"/>
      <c r="QTA1617" s="34"/>
      <c r="QTH1617" s="35"/>
      <c r="QTI1617" s="34"/>
      <c r="QTP1617" s="35"/>
      <c r="QTQ1617" s="34"/>
      <c r="QTX1617" s="35"/>
      <c r="QTY1617" s="34"/>
      <c r="QUF1617" s="35"/>
      <c r="QUG1617" s="34"/>
      <c r="QUN1617" s="35"/>
      <c r="QUO1617" s="34"/>
      <c r="QUV1617" s="35"/>
      <c r="QUW1617" s="34"/>
      <c r="QVD1617" s="35"/>
      <c r="QVE1617" s="34"/>
      <c r="QVL1617" s="35"/>
      <c r="QVM1617" s="34"/>
      <c r="QVT1617" s="35"/>
      <c r="QVU1617" s="34"/>
      <c r="QWB1617" s="35"/>
      <c r="QWC1617" s="34"/>
      <c r="QWJ1617" s="35"/>
      <c r="QWK1617" s="34"/>
      <c r="QWR1617" s="35"/>
      <c r="QWS1617" s="34"/>
      <c r="QWZ1617" s="35"/>
      <c r="QXA1617" s="34"/>
      <c r="QXH1617" s="35"/>
      <c r="QXI1617" s="34"/>
      <c r="QXP1617" s="35"/>
      <c r="QXQ1617" s="34"/>
      <c r="QXX1617" s="35"/>
      <c r="QXY1617" s="34"/>
      <c r="QYF1617" s="35"/>
      <c r="QYG1617" s="34"/>
      <c r="QYN1617" s="35"/>
      <c r="QYO1617" s="34"/>
      <c r="QYV1617" s="35"/>
      <c r="QYW1617" s="34"/>
      <c r="QZD1617" s="35"/>
      <c r="QZE1617" s="34"/>
      <c r="QZL1617" s="35"/>
      <c r="QZM1617" s="34"/>
      <c r="QZT1617" s="35"/>
      <c r="QZU1617" s="34"/>
      <c r="RAB1617" s="35"/>
      <c r="RAC1617" s="34"/>
      <c r="RAJ1617" s="35"/>
      <c r="RAK1617" s="34"/>
      <c r="RAR1617" s="35"/>
      <c r="RAS1617" s="34"/>
      <c r="RAZ1617" s="35"/>
      <c r="RBA1617" s="34"/>
      <c r="RBH1617" s="35"/>
      <c r="RBI1617" s="34"/>
      <c r="RBP1617" s="35"/>
      <c r="RBQ1617" s="34"/>
      <c r="RBX1617" s="35"/>
      <c r="RBY1617" s="34"/>
      <c r="RCF1617" s="35"/>
      <c r="RCG1617" s="34"/>
      <c r="RCN1617" s="35"/>
      <c r="RCO1617" s="34"/>
      <c r="RCV1617" s="35"/>
      <c r="RCW1617" s="34"/>
      <c r="RDD1617" s="35"/>
      <c r="RDE1617" s="34"/>
      <c r="RDL1617" s="35"/>
      <c r="RDM1617" s="34"/>
      <c r="RDT1617" s="35"/>
      <c r="RDU1617" s="34"/>
      <c r="REB1617" s="35"/>
      <c r="REC1617" s="34"/>
      <c r="REJ1617" s="35"/>
      <c r="REK1617" s="34"/>
      <c r="RER1617" s="35"/>
      <c r="RES1617" s="34"/>
      <c r="REZ1617" s="35"/>
      <c r="RFA1617" s="34"/>
      <c r="RFH1617" s="35"/>
      <c r="RFI1617" s="34"/>
      <c r="RFP1617" s="35"/>
      <c r="RFQ1617" s="34"/>
      <c r="RFX1617" s="35"/>
      <c r="RFY1617" s="34"/>
      <c r="RGF1617" s="35"/>
      <c r="RGG1617" s="34"/>
      <c r="RGN1617" s="35"/>
      <c r="RGO1617" s="34"/>
      <c r="RGV1617" s="35"/>
      <c r="RGW1617" s="34"/>
      <c r="RHD1617" s="35"/>
      <c r="RHE1617" s="34"/>
      <c r="RHL1617" s="35"/>
      <c r="RHM1617" s="34"/>
      <c r="RHT1617" s="35"/>
      <c r="RHU1617" s="34"/>
      <c r="RIB1617" s="35"/>
      <c r="RIC1617" s="34"/>
      <c r="RIJ1617" s="35"/>
      <c r="RIK1617" s="34"/>
      <c r="RIR1617" s="35"/>
      <c r="RIS1617" s="34"/>
      <c r="RIZ1617" s="35"/>
      <c r="RJA1617" s="34"/>
      <c r="RJH1617" s="35"/>
      <c r="RJI1617" s="34"/>
      <c r="RJP1617" s="35"/>
      <c r="RJQ1617" s="34"/>
      <c r="RJX1617" s="35"/>
      <c r="RJY1617" s="34"/>
      <c r="RKF1617" s="35"/>
      <c r="RKG1617" s="34"/>
      <c r="RKN1617" s="35"/>
      <c r="RKO1617" s="34"/>
      <c r="RKV1617" s="35"/>
      <c r="RKW1617" s="34"/>
      <c r="RLD1617" s="35"/>
      <c r="RLE1617" s="34"/>
      <c r="RLL1617" s="35"/>
      <c r="RLM1617" s="34"/>
      <c r="RLT1617" s="35"/>
      <c r="RLU1617" s="34"/>
      <c r="RMB1617" s="35"/>
      <c r="RMC1617" s="34"/>
      <c r="RMJ1617" s="35"/>
      <c r="RMK1617" s="34"/>
      <c r="RMR1617" s="35"/>
      <c r="RMS1617" s="34"/>
      <c r="RMZ1617" s="35"/>
      <c r="RNA1617" s="34"/>
      <c r="RNH1617" s="35"/>
      <c r="RNI1617" s="34"/>
      <c r="RNP1617" s="35"/>
      <c r="RNQ1617" s="34"/>
      <c r="RNX1617" s="35"/>
      <c r="RNY1617" s="34"/>
      <c r="ROF1617" s="35"/>
      <c r="ROG1617" s="34"/>
      <c r="RON1617" s="35"/>
      <c r="ROO1617" s="34"/>
      <c r="ROV1617" s="35"/>
      <c r="ROW1617" s="34"/>
      <c r="RPD1617" s="35"/>
      <c r="RPE1617" s="34"/>
      <c r="RPL1617" s="35"/>
      <c r="RPM1617" s="34"/>
      <c r="RPT1617" s="35"/>
      <c r="RPU1617" s="34"/>
      <c r="RQB1617" s="35"/>
      <c r="RQC1617" s="34"/>
      <c r="RQJ1617" s="35"/>
      <c r="RQK1617" s="34"/>
      <c r="RQR1617" s="35"/>
      <c r="RQS1617" s="34"/>
      <c r="RQZ1617" s="35"/>
      <c r="RRA1617" s="34"/>
      <c r="RRH1617" s="35"/>
      <c r="RRI1617" s="34"/>
      <c r="RRP1617" s="35"/>
      <c r="RRQ1617" s="34"/>
      <c r="RRX1617" s="35"/>
      <c r="RRY1617" s="34"/>
      <c r="RSF1617" s="35"/>
      <c r="RSG1617" s="34"/>
      <c r="RSN1617" s="35"/>
      <c r="RSO1617" s="34"/>
      <c r="RSV1617" s="35"/>
      <c r="RSW1617" s="34"/>
      <c r="RTD1617" s="35"/>
      <c r="RTE1617" s="34"/>
      <c r="RTL1617" s="35"/>
      <c r="RTM1617" s="34"/>
      <c r="RTT1617" s="35"/>
      <c r="RTU1617" s="34"/>
      <c r="RUB1617" s="35"/>
      <c r="RUC1617" s="34"/>
      <c r="RUJ1617" s="35"/>
      <c r="RUK1617" s="34"/>
      <c r="RUR1617" s="35"/>
      <c r="RUS1617" s="34"/>
      <c r="RUZ1617" s="35"/>
      <c r="RVA1617" s="34"/>
      <c r="RVH1617" s="35"/>
      <c r="RVI1617" s="34"/>
      <c r="RVP1617" s="35"/>
      <c r="RVQ1617" s="34"/>
      <c r="RVX1617" s="35"/>
      <c r="RVY1617" s="34"/>
      <c r="RWF1617" s="35"/>
      <c r="RWG1617" s="34"/>
      <c r="RWN1617" s="35"/>
      <c r="RWO1617" s="34"/>
      <c r="RWV1617" s="35"/>
      <c r="RWW1617" s="34"/>
      <c r="RXD1617" s="35"/>
      <c r="RXE1617" s="34"/>
      <c r="RXL1617" s="35"/>
      <c r="RXM1617" s="34"/>
      <c r="RXT1617" s="35"/>
      <c r="RXU1617" s="34"/>
      <c r="RYB1617" s="35"/>
      <c r="RYC1617" s="34"/>
      <c r="RYJ1617" s="35"/>
      <c r="RYK1617" s="34"/>
      <c r="RYR1617" s="35"/>
      <c r="RYS1617" s="34"/>
      <c r="RYZ1617" s="35"/>
      <c r="RZA1617" s="34"/>
      <c r="RZH1617" s="35"/>
      <c r="RZI1617" s="34"/>
      <c r="RZP1617" s="35"/>
      <c r="RZQ1617" s="34"/>
      <c r="RZX1617" s="35"/>
      <c r="RZY1617" s="34"/>
      <c r="SAF1617" s="35"/>
      <c r="SAG1617" s="34"/>
      <c r="SAN1617" s="35"/>
      <c r="SAO1617" s="34"/>
      <c r="SAV1617" s="35"/>
      <c r="SAW1617" s="34"/>
      <c r="SBD1617" s="35"/>
      <c r="SBE1617" s="34"/>
      <c r="SBL1617" s="35"/>
      <c r="SBM1617" s="34"/>
      <c r="SBT1617" s="35"/>
      <c r="SBU1617" s="34"/>
      <c r="SCB1617" s="35"/>
      <c r="SCC1617" s="34"/>
      <c r="SCJ1617" s="35"/>
      <c r="SCK1617" s="34"/>
      <c r="SCR1617" s="35"/>
      <c r="SCS1617" s="34"/>
      <c r="SCZ1617" s="35"/>
      <c r="SDA1617" s="34"/>
      <c r="SDH1617" s="35"/>
      <c r="SDI1617" s="34"/>
      <c r="SDP1617" s="35"/>
      <c r="SDQ1617" s="34"/>
      <c r="SDX1617" s="35"/>
      <c r="SDY1617" s="34"/>
      <c r="SEF1617" s="35"/>
      <c r="SEG1617" s="34"/>
      <c r="SEN1617" s="35"/>
      <c r="SEO1617" s="34"/>
      <c r="SEV1617" s="35"/>
      <c r="SEW1617" s="34"/>
      <c r="SFD1617" s="35"/>
      <c r="SFE1617" s="34"/>
      <c r="SFL1617" s="35"/>
      <c r="SFM1617" s="34"/>
      <c r="SFT1617" s="35"/>
      <c r="SFU1617" s="34"/>
      <c r="SGB1617" s="35"/>
      <c r="SGC1617" s="34"/>
      <c r="SGJ1617" s="35"/>
      <c r="SGK1617" s="34"/>
      <c r="SGR1617" s="35"/>
      <c r="SGS1617" s="34"/>
      <c r="SGZ1617" s="35"/>
      <c r="SHA1617" s="34"/>
      <c r="SHH1617" s="35"/>
      <c r="SHI1617" s="34"/>
      <c r="SHP1617" s="35"/>
      <c r="SHQ1617" s="34"/>
      <c r="SHX1617" s="35"/>
      <c r="SHY1617" s="34"/>
      <c r="SIF1617" s="35"/>
      <c r="SIG1617" s="34"/>
      <c r="SIN1617" s="35"/>
      <c r="SIO1617" s="34"/>
      <c r="SIV1617" s="35"/>
      <c r="SIW1617" s="34"/>
      <c r="SJD1617" s="35"/>
      <c r="SJE1617" s="34"/>
      <c r="SJL1617" s="35"/>
      <c r="SJM1617" s="34"/>
      <c r="SJT1617" s="35"/>
      <c r="SJU1617" s="34"/>
      <c r="SKB1617" s="35"/>
      <c r="SKC1617" s="34"/>
      <c r="SKJ1617" s="35"/>
      <c r="SKK1617" s="34"/>
      <c r="SKR1617" s="35"/>
      <c r="SKS1617" s="34"/>
      <c r="SKZ1617" s="35"/>
      <c r="SLA1617" s="34"/>
      <c r="SLH1617" s="35"/>
      <c r="SLI1617" s="34"/>
      <c r="SLP1617" s="35"/>
      <c r="SLQ1617" s="34"/>
      <c r="SLX1617" s="35"/>
      <c r="SLY1617" s="34"/>
      <c r="SMF1617" s="35"/>
      <c r="SMG1617" s="34"/>
      <c r="SMN1617" s="35"/>
      <c r="SMO1617" s="34"/>
      <c r="SMV1617" s="35"/>
      <c r="SMW1617" s="34"/>
      <c r="SND1617" s="35"/>
      <c r="SNE1617" s="34"/>
      <c r="SNL1617" s="35"/>
      <c r="SNM1617" s="34"/>
      <c r="SNT1617" s="35"/>
      <c r="SNU1617" s="34"/>
      <c r="SOB1617" s="35"/>
      <c r="SOC1617" s="34"/>
      <c r="SOJ1617" s="35"/>
      <c r="SOK1617" s="34"/>
      <c r="SOR1617" s="35"/>
      <c r="SOS1617" s="34"/>
      <c r="SOZ1617" s="35"/>
      <c r="SPA1617" s="34"/>
      <c r="SPH1617" s="35"/>
      <c r="SPI1617" s="34"/>
      <c r="SPP1617" s="35"/>
      <c r="SPQ1617" s="34"/>
      <c r="SPX1617" s="35"/>
      <c r="SPY1617" s="34"/>
      <c r="SQF1617" s="35"/>
      <c r="SQG1617" s="34"/>
      <c r="SQN1617" s="35"/>
      <c r="SQO1617" s="34"/>
      <c r="SQV1617" s="35"/>
      <c r="SQW1617" s="34"/>
      <c r="SRD1617" s="35"/>
      <c r="SRE1617" s="34"/>
      <c r="SRL1617" s="35"/>
      <c r="SRM1617" s="34"/>
      <c r="SRT1617" s="35"/>
      <c r="SRU1617" s="34"/>
      <c r="SSB1617" s="35"/>
      <c r="SSC1617" s="34"/>
      <c r="SSJ1617" s="35"/>
      <c r="SSK1617" s="34"/>
      <c r="SSR1617" s="35"/>
      <c r="SSS1617" s="34"/>
      <c r="SSZ1617" s="35"/>
      <c r="STA1617" s="34"/>
      <c r="STH1617" s="35"/>
      <c r="STI1617" s="34"/>
      <c r="STP1617" s="35"/>
      <c r="STQ1617" s="34"/>
      <c r="STX1617" s="35"/>
      <c r="STY1617" s="34"/>
      <c r="SUF1617" s="35"/>
      <c r="SUG1617" s="34"/>
      <c r="SUN1617" s="35"/>
      <c r="SUO1617" s="34"/>
      <c r="SUV1617" s="35"/>
      <c r="SUW1617" s="34"/>
      <c r="SVD1617" s="35"/>
      <c r="SVE1617" s="34"/>
      <c r="SVL1617" s="35"/>
      <c r="SVM1617" s="34"/>
      <c r="SVT1617" s="35"/>
      <c r="SVU1617" s="34"/>
      <c r="SWB1617" s="35"/>
      <c r="SWC1617" s="34"/>
      <c r="SWJ1617" s="35"/>
      <c r="SWK1617" s="34"/>
      <c r="SWR1617" s="35"/>
      <c r="SWS1617" s="34"/>
      <c r="SWZ1617" s="35"/>
      <c r="SXA1617" s="34"/>
      <c r="SXH1617" s="35"/>
      <c r="SXI1617" s="34"/>
      <c r="SXP1617" s="35"/>
      <c r="SXQ1617" s="34"/>
      <c r="SXX1617" s="35"/>
      <c r="SXY1617" s="34"/>
      <c r="SYF1617" s="35"/>
      <c r="SYG1617" s="34"/>
      <c r="SYN1617" s="35"/>
      <c r="SYO1617" s="34"/>
      <c r="SYV1617" s="35"/>
      <c r="SYW1617" s="34"/>
      <c r="SZD1617" s="35"/>
      <c r="SZE1617" s="34"/>
      <c r="SZL1617" s="35"/>
      <c r="SZM1617" s="34"/>
      <c r="SZT1617" s="35"/>
      <c r="SZU1617" s="34"/>
      <c r="TAB1617" s="35"/>
      <c r="TAC1617" s="34"/>
      <c r="TAJ1617" s="35"/>
      <c r="TAK1617" s="34"/>
      <c r="TAR1617" s="35"/>
      <c r="TAS1617" s="34"/>
      <c r="TAZ1617" s="35"/>
      <c r="TBA1617" s="34"/>
      <c r="TBH1617" s="35"/>
      <c r="TBI1617" s="34"/>
      <c r="TBP1617" s="35"/>
      <c r="TBQ1617" s="34"/>
      <c r="TBX1617" s="35"/>
      <c r="TBY1617" s="34"/>
      <c r="TCF1617" s="35"/>
      <c r="TCG1617" s="34"/>
      <c r="TCN1617" s="35"/>
      <c r="TCO1617" s="34"/>
      <c r="TCV1617" s="35"/>
      <c r="TCW1617" s="34"/>
      <c r="TDD1617" s="35"/>
      <c r="TDE1617" s="34"/>
      <c r="TDL1617" s="35"/>
      <c r="TDM1617" s="34"/>
      <c r="TDT1617" s="35"/>
      <c r="TDU1617" s="34"/>
      <c r="TEB1617" s="35"/>
      <c r="TEC1617" s="34"/>
      <c r="TEJ1617" s="35"/>
      <c r="TEK1617" s="34"/>
      <c r="TER1617" s="35"/>
      <c r="TES1617" s="34"/>
      <c r="TEZ1617" s="35"/>
      <c r="TFA1617" s="34"/>
      <c r="TFH1617" s="35"/>
      <c r="TFI1617" s="34"/>
      <c r="TFP1617" s="35"/>
      <c r="TFQ1617" s="34"/>
      <c r="TFX1617" s="35"/>
      <c r="TFY1617" s="34"/>
      <c r="TGF1617" s="35"/>
      <c r="TGG1617" s="34"/>
      <c r="TGN1617" s="35"/>
      <c r="TGO1617" s="34"/>
      <c r="TGV1617" s="35"/>
      <c r="TGW1617" s="34"/>
      <c r="THD1617" s="35"/>
      <c r="THE1617" s="34"/>
      <c r="THL1617" s="35"/>
      <c r="THM1617" s="34"/>
      <c r="THT1617" s="35"/>
      <c r="THU1617" s="34"/>
      <c r="TIB1617" s="35"/>
      <c r="TIC1617" s="34"/>
      <c r="TIJ1617" s="35"/>
      <c r="TIK1617" s="34"/>
      <c r="TIR1617" s="35"/>
      <c r="TIS1617" s="34"/>
      <c r="TIZ1617" s="35"/>
      <c r="TJA1617" s="34"/>
      <c r="TJH1617" s="35"/>
      <c r="TJI1617" s="34"/>
      <c r="TJP1617" s="35"/>
      <c r="TJQ1617" s="34"/>
      <c r="TJX1617" s="35"/>
      <c r="TJY1617" s="34"/>
      <c r="TKF1617" s="35"/>
      <c r="TKG1617" s="34"/>
      <c r="TKN1617" s="35"/>
      <c r="TKO1617" s="34"/>
      <c r="TKV1617" s="35"/>
      <c r="TKW1617" s="34"/>
      <c r="TLD1617" s="35"/>
      <c r="TLE1617" s="34"/>
      <c r="TLL1617" s="35"/>
      <c r="TLM1617" s="34"/>
      <c r="TLT1617" s="35"/>
      <c r="TLU1617" s="34"/>
      <c r="TMB1617" s="35"/>
      <c r="TMC1617" s="34"/>
      <c r="TMJ1617" s="35"/>
      <c r="TMK1617" s="34"/>
      <c r="TMR1617" s="35"/>
      <c r="TMS1617" s="34"/>
      <c r="TMZ1617" s="35"/>
      <c r="TNA1617" s="34"/>
      <c r="TNH1617" s="35"/>
      <c r="TNI1617" s="34"/>
      <c r="TNP1617" s="35"/>
      <c r="TNQ1617" s="34"/>
      <c r="TNX1617" s="35"/>
      <c r="TNY1617" s="34"/>
      <c r="TOF1617" s="35"/>
      <c r="TOG1617" s="34"/>
      <c r="TON1617" s="35"/>
      <c r="TOO1617" s="34"/>
      <c r="TOV1617" s="35"/>
      <c r="TOW1617" s="34"/>
      <c r="TPD1617" s="35"/>
      <c r="TPE1617" s="34"/>
      <c r="TPL1617" s="35"/>
      <c r="TPM1617" s="34"/>
      <c r="TPT1617" s="35"/>
      <c r="TPU1617" s="34"/>
      <c r="TQB1617" s="35"/>
      <c r="TQC1617" s="34"/>
      <c r="TQJ1617" s="35"/>
      <c r="TQK1617" s="34"/>
      <c r="TQR1617" s="35"/>
      <c r="TQS1617" s="34"/>
      <c r="TQZ1617" s="35"/>
      <c r="TRA1617" s="34"/>
      <c r="TRH1617" s="35"/>
      <c r="TRI1617" s="34"/>
      <c r="TRP1617" s="35"/>
      <c r="TRQ1617" s="34"/>
      <c r="TRX1617" s="35"/>
      <c r="TRY1617" s="34"/>
      <c r="TSF1617" s="35"/>
      <c r="TSG1617" s="34"/>
      <c r="TSN1617" s="35"/>
      <c r="TSO1617" s="34"/>
      <c r="TSV1617" s="35"/>
      <c r="TSW1617" s="34"/>
      <c r="TTD1617" s="35"/>
      <c r="TTE1617" s="34"/>
      <c r="TTL1617" s="35"/>
      <c r="TTM1617" s="34"/>
      <c r="TTT1617" s="35"/>
      <c r="TTU1617" s="34"/>
      <c r="TUB1617" s="35"/>
      <c r="TUC1617" s="34"/>
      <c r="TUJ1617" s="35"/>
      <c r="TUK1617" s="34"/>
      <c r="TUR1617" s="35"/>
      <c r="TUS1617" s="34"/>
      <c r="TUZ1617" s="35"/>
      <c r="TVA1617" s="34"/>
      <c r="TVH1617" s="35"/>
      <c r="TVI1617" s="34"/>
      <c r="TVP1617" s="35"/>
      <c r="TVQ1617" s="34"/>
      <c r="TVX1617" s="35"/>
      <c r="TVY1617" s="34"/>
      <c r="TWF1617" s="35"/>
      <c r="TWG1617" s="34"/>
      <c r="TWN1617" s="35"/>
      <c r="TWO1617" s="34"/>
      <c r="TWV1617" s="35"/>
      <c r="TWW1617" s="34"/>
      <c r="TXD1617" s="35"/>
      <c r="TXE1617" s="34"/>
      <c r="TXL1617" s="35"/>
      <c r="TXM1617" s="34"/>
      <c r="TXT1617" s="35"/>
      <c r="TXU1617" s="34"/>
      <c r="TYB1617" s="35"/>
      <c r="TYC1617" s="34"/>
      <c r="TYJ1617" s="35"/>
      <c r="TYK1617" s="34"/>
      <c r="TYR1617" s="35"/>
      <c r="TYS1617" s="34"/>
      <c r="TYZ1617" s="35"/>
      <c r="TZA1617" s="34"/>
      <c r="TZH1617" s="35"/>
      <c r="TZI1617" s="34"/>
      <c r="TZP1617" s="35"/>
      <c r="TZQ1617" s="34"/>
      <c r="TZX1617" s="35"/>
      <c r="TZY1617" s="34"/>
      <c r="UAF1617" s="35"/>
      <c r="UAG1617" s="34"/>
      <c r="UAN1617" s="35"/>
      <c r="UAO1617" s="34"/>
      <c r="UAV1617" s="35"/>
      <c r="UAW1617" s="34"/>
      <c r="UBD1617" s="35"/>
      <c r="UBE1617" s="34"/>
      <c r="UBL1617" s="35"/>
      <c r="UBM1617" s="34"/>
      <c r="UBT1617" s="35"/>
      <c r="UBU1617" s="34"/>
      <c r="UCB1617" s="35"/>
      <c r="UCC1617" s="34"/>
      <c r="UCJ1617" s="35"/>
      <c r="UCK1617" s="34"/>
      <c r="UCR1617" s="35"/>
      <c r="UCS1617" s="34"/>
      <c r="UCZ1617" s="35"/>
      <c r="UDA1617" s="34"/>
      <c r="UDH1617" s="35"/>
      <c r="UDI1617" s="34"/>
      <c r="UDP1617" s="35"/>
      <c r="UDQ1617" s="34"/>
      <c r="UDX1617" s="35"/>
      <c r="UDY1617" s="34"/>
      <c r="UEF1617" s="35"/>
      <c r="UEG1617" s="34"/>
      <c r="UEN1617" s="35"/>
      <c r="UEO1617" s="34"/>
      <c r="UEV1617" s="35"/>
      <c r="UEW1617" s="34"/>
      <c r="UFD1617" s="35"/>
      <c r="UFE1617" s="34"/>
      <c r="UFL1617" s="35"/>
      <c r="UFM1617" s="34"/>
      <c r="UFT1617" s="35"/>
      <c r="UFU1617" s="34"/>
      <c r="UGB1617" s="35"/>
      <c r="UGC1617" s="34"/>
      <c r="UGJ1617" s="35"/>
      <c r="UGK1617" s="34"/>
      <c r="UGR1617" s="35"/>
      <c r="UGS1617" s="34"/>
      <c r="UGZ1617" s="35"/>
      <c r="UHA1617" s="34"/>
      <c r="UHH1617" s="35"/>
      <c r="UHI1617" s="34"/>
      <c r="UHP1617" s="35"/>
      <c r="UHQ1617" s="34"/>
      <c r="UHX1617" s="35"/>
      <c r="UHY1617" s="34"/>
      <c r="UIF1617" s="35"/>
      <c r="UIG1617" s="34"/>
      <c r="UIN1617" s="35"/>
      <c r="UIO1617" s="34"/>
      <c r="UIV1617" s="35"/>
      <c r="UIW1617" s="34"/>
      <c r="UJD1617" s="35"/>
      <c r="UJE1617" s="34"/>
      <c r="UJL1617" s="35"/>
      <c r="UJM1617" s="34"/>
      <c r="UJT1617" s="35"/>
      <c r="UJU1617" s="34"/>
      <c r="UKB1617" s="35"/>
      <c r="UKC1617" s="34"/>
      <c r="UKJ1617" s="35"/>
      <c r="UKK1617" s="34"/>
      <c r="UKR1617" s="35"/>
      <c r="UKS1617" s="34"/>
      <c r="UKZ1617" s="35"/>
      <c r="ULA1617" s="34"/>
      <c r="ULH1617" s="35"/>
      <c r="ULI1617" s="34"/>
      <c r="ULP1617" s="35"/>
      <c r="ULQ1617" s="34"/>
      <c r="ULX1617" s="35"/>
      <c r="ULY1617" s="34"/>
      <c r="UMF1617" s="35"/>
      <c r="UMG1617" s="34"/>
      <c r="UMN1617" s="35"/>
      <c r="UMO1617" s="34"/>
      <c r="UMV1617" s="35"/>
      <c r="UMW1617" s="34"/>
      <c r="UND1617" s="35"/>
      <c r="UNE1617" s="34"/>
      <c r="UNL1617" s="35"/>
      <c r="UNM1617" s="34"/>
      <c r="UNT1617" s="35"/>
      <c r="UNU1617" s="34"/>
      <c r="UOB1617" s="35"/>
      <c r="UOC1617" s="34"/>
      <c r="UOJ1617" s="35"/>
      <c r="UOK1617" s="34"/>
      <c r="UOR1617" s="35"/>
      <c r="UOS1617" s="34"/>
      <c r="UOZ1617" s="35"/>
      <c r="UPA1617" s="34"/>
      <c r="UPH1617" s="35"/>
      <c r="UPI1617" s="34"/>
      <c r="UPP1617" s="35"/>
      <c r="UPQ1617" s="34"/>
      <c r="UPX1617" s="35"/>
      <c r="UPY1617" s="34"/>
      <c r="UQF1617" s="35"/>
      <c r="UQG1617" s="34"/>
      <c r="UQN1617" s="35"/>
      <c r="UQO1617" s="34"/>
      <c r="UQV1617" s="35"/>
      <c r="UQW1617" s="34"/>
      <c r="URD1617" s="35"/>
      <c r="URE1617" s="34"/>
      <c r="URL1617" s="35"/>
      <c r="URM1617" s="34"/>
      <c r="URT1617" s="35"/>
      <c r="URU1617" s="34"/>
      <c r="USB1617" s="35"/>
      <c r="USC1617" s="34"/>
      <c r="USJ1617" s="35"/>
      <c r="USK1617" s="34"/>
      <c r="USR1617" s="35"/>
      <c r="USS1617" s="34"/>
      <c r="USZ1617" s="35"/>
      <c r="UTA1617" s="34"/>
      <c r="UTH1617" s="35"/>
      <c r="UTI1617" s="34"/>
      <c r="UTP1617" s="35"/>
      <c r="UTQ1617" s="34"/>
      <c r="UTX1617" s="35"/>
      <c r="UTY1617" s="34"/>
      <c r="UUF1617" s="35"/>
      <c r="UUG1617" s="34"/>
      <c r="UUN1617" s="35"/>
      <c r="UUO1617" s="34"/>
      <c r="UUV1617" s="35"/>
      <c r="UUW1617" s="34"/>
      <c r="UVD1617" s="35"/>
      <c r="UVE1617" s="34"/>
      <c r="UVL1617" s="35"/>
      <c r="UVM1617" s="34"/>
      <c r="UVT1617" s="35"/>
      <c r="UVU1617" s="34"/>
      <c r="UWB1617" s="35"/>
      <c r="UWC1617" s="34"/>
      <c r="UWJ1617" s="35"/>
      <c r="UWK1617" s="34"/>
      <c r="UWR1617" s="35"/>
      <c r="UWS1617" s="34"/>
      <c r="UWZ1617" s="35"/>
      <c r="UXA1617" s="34"/>
      <c r="UXH1617" s="35"/>
      <c r="UXI1617" s="34"/>
      <c r="UXP1617" s="35"/>
      <c r="UXQ1617" s="34"/>
      <c r="UXX1617" s="35"/>
      <c r="UXY1617" s="34"/>
      <c r="UYF1617" s="35"/>
      <c r="UYG1617" s="34"/>
      <c r="UYN1617" s="35"/>
      <c r="UYO1617" s="34"/>
      <c r="UYV1617" s="35"/>
      <c r="UYW1617" s="34"/>
      <c r="UZD1617" s="35"/>
      <c r="UZE1617" s="34"/>
      <c r="UZL1617" s="35"/>
      <c r="UZM1617" s="34"/>
      <c r="UZT1617" s="35"/>
      <c r="UZU1617" s="34"/>
      <c r="VAB1617" s="35"/>
      <c r="VAC1617" s="34"/>
      <c r="VAJ1617" s="35"/>
      <c r="VAK1617" s="34"/>
      <c r="VAR1617" s="35"/>
      <c r="VAS1617" s="34"/>
      <c r="VAZ1617" s="35"/>
      <c r="VBA1617" s="34"/>
      <c r="VBH1617" s="35"/>
      <c r="VBI1617" s="34"/>
      <c r="VBP1617" s="35"/>
      <c r="VBQ1617" s="34"/>
      <c r="VBX1617" s="35"/>
      <c r="VBY1617" s="34"/>
      <c r="VCF1617" s="35"/>
      <c r="VCG1617" s="34"/>
      <c r="VCN1617" s="35"/>
      <c r="VCO1617" s="34"/>
      <c r="VCV1617" s="35"/>
      <c r="VCW1617" s="34"/>
      <c r="VDD1617" s="35"/>
      <c r="VDE1617" s="34"/>
      <c r="VDL1617" s="35"/>
      <c r="VDM1617" s="34"/>
      <c r="VDT1617" s="35"/>
      <c r="VDU1617" s="34"/>
      <c r="VEB1617" s="35"/>
      <c r="VEC1617" s="34"/>
      <c r="VEJ1617" s="35"/>
      <c r="VEK1617" s="34"/>
      <c r="VER1617" s="35"/>
      <c r="VES1617" s="34"/>
      <c r="VEZ1617" s="35"/>
      <c r="VFA1617" s="34"/>
      <c r="VFH1617" s="35"/>
      <c r="VFI1617" s="34"/>
      <c r="VFP1617" s="35"/>
      <c r="VFQ1617" s="34"/>
      <c r="VFX1617" s="35"/>
      <c r="VFY1617" s="34"/>
      <c r="VGF1617" s="35"/>
      <c r="VGG1617" s="34"/>
      <c r="VGN1617" s="35"/>
      <c r="VGO1617" s="34"/>
      <c r="VGV1617" s="35"/>
      <c r="VGW1617" s="34"/>
      <c r="VHD1617" s="35"/>
      <c r="VHE1617" s="34"/>
      <c r="VHL1617" s="35"/>
      <c r="VHM1617" s="34"/>
      <c r="VHT1617" s="35"/>
      <c r="VHU1617" s="34"/>
      <c r="VIB1617" s="35"/>
      <c r="VIC1617" s="34"/>
      <c r="VIJ1617" s="35"/>
      <c r="VIK1617" s="34"/>
      <c r="VIR1617" s="35"/>
      <c r="VIS1617" s="34"/>
      <c r="VIZ1617" s="35"/>
      <c r="VJA1617" s="34"/>
      <c r="VJH1617" s="35"/>
      <c r="VJI1617" s="34"/>
      <c r="VJP1617" s="35"/>
      <c r="VJQ1617" s="34"/>
      <c r="VJX1617" s="35"/>
      <c r="VJY1617" s="34"/>
      <c r="VKF1617" s="35"/>
      <c r="VKG1617" s="34"/>
      <c r="VKN1617" s="35"/>
      <c r="VKO1617" s="34"/>
      <c r="VKV1617" s="35"/>
      <c r="VKW1617" s="34"/>
      <c r="VLD1617" s="35"/>
      <c r="VLE1617" s="34"/>
      <c r="VLL1617" s="35"/>
      <c r="VLM1617" s="34"/>
      <c r="VLT1617" s="35"/>
      <c r="VLU1617" s="34"/>
      <c r="VMB1617" s="35"/>
      <c r="VMC1617" s="34"/>
      <c r="VMJ1617" s="35"/>
      <c r="VMK1617" s="34"/>
      <c r="VMR1617" s="35"/>
      <c r="VMS1617" s="34"/>
      <c r="VMZ1617" s="35"/>
      <c r="VNA1617" s="34"/>
      <c r="VNH1617" s="35"/>
      <c r="VNI1617" s="34"/>
      <c r="VNP1617" s="35"/>
      <c r="VNQ1617" s="34"/>
      <c r="VNX1617" s="35"/>
      <c r="VNY1617" s="34"/>
      <c r="VOF1617" s="35"/>
      <c r="VOG1617" s="34"/>
      <c r="VON1617" s="35"/>
      <c r="VOO1617" s="34"/>
      <c r="VOV1617" s="35"/>
      <c r="VOW1617" s="34"/>
      <c r="VPD1617" s="35"/>
      <c r="VPE1617" s="34"/>
      <c r="VPL1617" s="35"/>
      <c r="VPM1617" s="34"/>
      <c r="VPT1617" s="35"/>
      <c r="VPU1617" s="34"/>
      <c r="VQB1617" s="35"/>
      <c r="VQC1617" s="34"/>
      <c r="VQJ1617" s="35"/>
      <c r="VQK1617" s="34"/>
      <c r="VQR1617" s="35"/>
      <c r="VQS1617" s="34"/>
      <c r="VQZ1617" s="35"/>
      <c r="VRA1617" s="34"/>
      <c r="VRH1617" s="35"/>
      <c r="VRI1617" s="34"/>
      <c r="VRP1617" s="35"/>
      <c r="VRQ1617" s="34"/>
      <c r="VRX1617" s="35"/>
      <c r="VRY1617" s="34"/>
      <c r="VSF1617" s="35"/>
      <c r="VSG1617" s="34"/>
      <c r="VSN1617" s="35"/>
      <c r="VSO1617" s="34"/>
      <c r="VSV1617" s="35"/>
      <c r="VSW1617" s="34"/>
      <c r="VTD1617" s="35"/>
      <c r="VTE1617" s="34"/>
      <c r="VTL1617" s="35"/>
      <c r="VTM1617" s="34"/>
      <c r="VTT1617" s="35"/>
      <c r="VTU1617" s="34"/>
      <c r="VUB1617" s="35"/>
      <c r="VUC1617" s="34"/>
      <c r="VUJ1617" s="35"/>
      <c r="VUK1617" s="34"/>
      <c r="VUR1617" s="35"/>
      <c r="VUS1617" s="34"/>
      <c r="VUZ1617" s="35"/>
      <c r="VVA1617" s="34"/>
      <c r="VVH1617" s="35"/>
      <c r="VVI1617" s="34"/>
      <c r="VVP1617" s="35"/>
      <c r="VVQ1617" s="34"/>
      <c r="VVX1617" s="35"/>
      <c r="VVY1617" s="34"/>
      <c r="VWF1617" s="35"/>
      <c r="VWG1617" s="34"/>
      <c r="VWN1617" s="35"/>
      <c r="VWO1617" s="34"/>
      <c r="VWV1617" s="35"/>
      <c r="VWW1617" s="34"/>
      <c r="VXD1617" s="35"/>
      <c r="VXE1617" s="34"/>
      <c r="VXL1617" s="35"/>
      <c r="VXM1617" s="34"/>
      <c r="VXT1617" s="35"/>
      <c r="VXU1617" s="34"/>
      <c r="VYB1617" s="35"/>
      <c r="VYC1617" s="34"/>
      <c r="VYJ1617" s="35"/>
      <c r="VYK1617" s="34"/>
      <c r="VYR1617" s="35"/>
      <c r="VYS1617" s="34"/>
      <c r="VYZ1617" s="35"/>
      <c r="VZA1617" s="34"/>
      <c r="VZH1617" s="35"/>
      <c r="VZI1617" s="34"/>
      <c r="VZP1617" s="35"/>
      <c r="VZQ1617" s="34"/>
      <c r="VZX1617" s="35"/>
      <c r="VZY1617" s="34"/>
      <c r="WAF1617" s="35"/>
      <c r="WAG1617" s="34"/>
      <c r="WAN1617" s="35"/>
      <c r="WAO1617" s="34"/>
      <c r="WAV1617" s="35"/>
      <c r="WAW1617" s="34"/>
      <c r="WBD1617" s="35"/>
      <c r="WBE1617" s="34"/>
      <c r="WBL1617" s="35"/>
      <c r="WBM1617" s="34"/>
      <c r="WBT1617" s="35"/>
      <c r="WBU1617" s="34"/>
      <c r="WCB1617" s="35"/>
      <c r="WCC1617" s="34"/>
      <c r="WCJ1617" s="35"/>
      <c r="WCK1617" s="34"/>
      <c r="WCR1617" s="35"/>
      <c r="WCS1617" s="34"/>
      <c r="WCZ1617" s="35"/>
      <c r="WDA1617" s="34"/>
      <c r="WDH1617" s="35"/>
      <c r="WDI1617" s="34"/>
      <c r="WDP1617" s="35"/>
      <c r="WDQ1617" s="34"/>
      <c r="WDX1617" s="35"/>
      <c r="WDY1617" s="34"/>
      <c r="WEF1617" s="35"/>
      <c r="WEG1617" s="34"/>
      <c r="WEN1617" s="35"/>
      <c r="WEO1617" s="34"/>
      <c r="WEV1617" s="35"/>
      <c r="WEW1617" s="34"/>
      <c r="WFD1617" s="35"/>
      <c r="WFE1617" s="34"/>
      <c r="WFL1617" s="35"/>
      <c r="WFM1617" s="34"/>
      <c r="WFT1617" s="35"/>
      <c r="WFU1617" s="34"/>
      <c r="WGB1617" s="35"/>
      <c r="WGC1617" s="34"/>
      <c r="WGJ1617" s="35"/>
      <c r="WGK1617" s="34"/>
      <c r="WGR1617" s="35"/>
      <c r="WGS1617" s="34"/>
      <c r="WGZ1617" s="35"/>
      <c r="WHA1617" s="34"/>
      <c r="WHH1617" s="35"/>
      <c r="WHI1617" s="34"/>
      <c r="WHP1617" s="35"/>
      <c r="WHQ1617" s="34"/>
      <c r="WHX1617" s="35"/>
      <c r="WHY1617" s="34"/>
      <c r="WIF1617" s="35"/>
      <c r="WIG1617" s="34"/>
      <c r="WIN1617" s="35"/>
      <c r="WIO1617" s="34"/>
      <c r="WIV1617" s="35"/>
      <c r="WIW1617" s="34"/>
      <c r="WJD1617" s="35"/>
      <c r="WJE1617" s="34"/>
      <c r="WJL1617" s="35"/>
      <c r="WJM1617" s="34"/>
      <c r="WJT1617" s="35"/>
      <c r="WJU1617" s="34"/>
      <c r="WKB1617" s="35"/>
      <c r="WKC1617" s="34"/>
      <c r="WKJ1617" s="35"/>
      <c r="WKK1617" s="34"/>
      <c r="WKR1617" s="35"/>
      <c r="WKS1617" s="34"/>
      <c r="WKZ1617" s="35"/>
      <c r="WLA1617" s="34"/>
      <c r="WLH1617" s="35"/>
      <c r="WLI1617" s="34"/>
      <c r="WLP1617" s="35"/>
      <c r="WLQ1617" s="34"/>
      <c r="WLX1617" s="35"/>
      <c r="WLY1617" s="34"/>
      <c r="WMF1617" s="35"/>
      <c r="WMG1617" s="34"/>
      <c r="WMN1617" s="35"/>
      <c r="WMO1617" s="34"/>
      <c r="WMV1617" s="35"/>
      <c r="WMW1617" s="34"/>
      <c r="WND1617" s="35"/>
      <c r="WNE1617" s="34"/>
      <c r="WNL1617" s="35"/>
      <c r="WNM1617" s="34"/>
      <c r="WNT1617" s="35"/>
      <c r="WNU1617" s="34"/>
      <c r="WOB1617" s="35"/>
      <c r="WOC1617" s="34"/>
      <c r="WOJ1617" s="35"/>
      <c r="WOK1617" s="34"/>
      <c r="WOR1617" s="35"/>
      <c r="WOS1617" s="34"/>
      <c r="WOZ1617" s="35"/>
      <c r="WPA1617" s="34"/>
      <c r="WPH1617" s="35"/>
      <c r="WPI1617" s="34"/>
      <c r="WPP1617" s="35"/>
      <c r="WPQ1617" s="34"/>
      <c r="WPX1617" s="35"/>
      <c r="WPY1617" s="34"/>
      <c r="WQF1617" s="35"/>
      <c r="WQG1617" s="34"/>
      <c r="WQN1617" s="35"/>
      <c r="WQO1617" s="34"/>
      <c r="WQV1617" s="35"/>
      <c r="WQW1617" s="34"/>
      <c r="WRD1617" s="35"/>
      <c r="WRE1617" s="34"/>
      <c r="WRL1617" s="35"/>
      <c r="WRM1617" s="34"/>
      <c r="WRT1617" s="35"/>
      <c r="WRU1617" s="34"/>
      <c r="WSB1617" s="35"/>
      <c r="WSC1617" s="34"/>
      <c r="WSJ1617" s="35"/>
      <c r="WSK1617" s="34"/>
      <c r="WSR1617" s="35"/>
      <c r="WSS1617" s="34"/>
      <c r="WSZ1617" s="35"/>
      <c r="WTA1617" s="34"/>
      <c r="WTH1617" s="35"/>
      <c r="WTI1617" s="34"/>
      <c r="WTP1617" s="35"/>
      <c r="WTQ1617" s="34"/>
      <c r="WTX1617" s="35"/>
      <c r="WTY1617" s="34"/>
      <c r="WUF1617" s="35"/>
      <c r="WUG1617" s="34"/>
      <c r="WUN1617" s="35"/>
      <c r="WUO1617" s="34"/>
      <c r="WUV1617" s="35"/>
      <c r="WUW1617" s="34"/>
      <c r="WVD1617" s="35"/>
      <c r="WVE1617" s="34"/>
      <c r="WVL1617" s="35"/>
      <c r="WVM1617" s="34"/>
      <c r="WVT1617" s="35"/>
      <c r="WVU1617" s="34"/>
      <c r="WWB1617" s="35"/>
      <c r="WWC1617" s="34"/>
      <c r="WWJ1617" s="35"/>
      <c r="WWK1617" s="34"/>
      <c r="WWR1617" s="35"/>
      <c r="WWS1617" s="34"/>
      <c r="WWZ1617" s="35"/>
      <c r="WXA1617" s="34"/>
      <c r="WXH1617" s="35"/>
      <c r="WXI1617" s="34"/>
      <c r="WXP1617" s="35"/>
      <c r="WXQ1617" s="34"/>
      <c r="WXX1617" s="35"/>
      <c r="WXY1617" s="34"/>
      <c r="WYF1617" s="35"/>
      <c r="WYG1617" s="34"/>
      <c r="WYN1617" s="35"/>
      <c r="WYO1617" s="34"/>
      <c r="WYV1617" s="35"/>
      <c r="WYW1617" s="34"/>
      <c r="WZD1617" s="35"/>
      <c r="WZE1617" s="34"/>
      <c r="WZL1617" s="35"/>
      <c r="WZM1617" s="34"/>
      <c r="WZT1617" s="35"/>
      <c r="WZU1617" s="34"/>
      <c r="XAB1617" s="35"/>
      <c r="XAC1617" s="34"/>
      <c r="XAJ1617" s="35"/>
      <c r="XAK1617" s="34"/>
      <c r="XAR1617" s="35"/>
      <c r="XAS1617" s="34"/>
      <c r="XAZ1617" s="35"/>
      <c r="XBA1617" s="34"/>
      <c r="XBH1617" s="35"/>
      <c r="XBI1617" s="34"/>
      <c r="XBP1617" s="35"/>
      <c r="XBQ1617" s="34"/>
      <c r="XBX1617" s="35"/>
      <c r="XBY1617" s="34"/>
      <c r="XCF1617" s="35"/>
      <c r="XCG1617" s="34"/>
      <c r="XCN1617" s="35"/>
      <c r="XCO1617" s="34"/>
      <c r="XCV1617" s="35"/>
      <c r="XCW1617" s="34"/>
      <c r="XDD1617" s="35"/>
      <c r="XDE1617" s="34"/>
      <c r="XDL1617" s="35"/>
      <c r="XDM1617" s="34"/>
      <c r="XDT1617" s="35"/>
      <c r="XDU1617" s="34"/>
      <c r="XEB1617" s="35"/>
      <c r="XEC1617" s="34"/>
      <c r="XEJ1617" s="35"/>
      <c r="XEK1617" s="34"/>
      <c r="XER1617" s="35"/>
      <c r="XES1617" s="34"/>
      <c r="XEZ1617" s="35"/>
      <c r="XFA1617" s="34"/>
    </row>
    <row r="1618" spans="1:1021 1028:2045 2052:3069 3076:4093 4100:5117 5124:6141 6148:7165 7172:8189 8196:9213 9220:10237 10244:11261 11268:12285 12292:13309 13316:14333 14340:15357 15364:16381" x14ac:dyDescent="0.25">
      <c r="A1618" t="s">
        <v>484</v>
      </c>
      <c r="B1618" t="s">
        <v>461</v>
      </c>
      <c r="C1618">
        <v>344</v>
      </c>
      <c r="D1618">
        <v>344</v>
      </c>
      <c r="E1618" s="35">
        <v>1</v>
      </c>
      <c r="F1618" s="34">
        <v>5.0000000000000002E-90</v>
      </c>
      <c r="G1618">
        <v>86.07</v>
      </c>
      <c r="H1618">
        <v>1771</v>
      </c>
      <c r="I1618" t="str">
        <f>HYPERLINK("https://www.ncbi.nlm.nih.gov/nucleotide/KJ481819.1?report=genbank&amp;log$=nucltop&amp;blast_rank=16&amp;RID=XE6RV0D8013","KJ481819.1")</f>
        <v>KJ481819.1</v>
      </c>
      <c r="L1618" s="35"/>
      <c r="M1618" s="34"/>
      <c r="T1618" s="35"/>
      <c r="U1618" s="34"/>
      <c r="AB1618" s="35"/>
      <c r="AC1618" s="34"/>
      <c r="AJ1618" s="35"/>
      <c r="AK1618" s="34"/>
      <c r="AR1618" s="35"/>
      <c r="AS1618" s="34"/>
      <c r="AZ1618" s="35"/>
      <c r="BA1618" s="34"/>
      <c r="BH1618" s="35"/>
      <c r="BI1618" s="34"/>
      <c r="BP1618" s="35"/>
      <c r="BQ1618" s="34"/>
      <c r="BX1618" s="35"/>
      <c r="BY1618" s="34"/>
      <c r="CF1618" s="35"/>
      <c r="CG1618" s="34"/>
      <c r="CN1618" s="35"/>
      <c r="CO1618" s="34"/>
      <c r="CV1618" s="35"/>
      <c r="CW1618" s="34"/>
      <c r="DD1618" s="35"/>
      <c r="DE1618" s="34"/>
      <c r="DL1618" s="35"/>
      <c r="DM1618" s="34"/>
      <c r="DT1618" s="35"/>
      <c r="DU1618" s="34"/>
      <c r="EB1618" s="35"/>
      <c r="EC1618" s="34"/>
      <c r="EJ1618" s="35"/>
      <c r="EK1618" s="34"/>
      <c r="ER1618" s="35"/>
      <c r="ES1618" s="34"/>
      <c r="EZ1618" s="35"/>
      <c r="FA1618" s="34"/>
      <c r="FH1618" s="35"/>
      <c r="FI1618" s="34"/>
      <c r="FP1618" s="35"/>
      <c r="FQ1618" s="34"/>
      <c r="FX1618" s="35"/>
      <c r="FY1618" s="34"/>
      <c r="GF1618" s="35"/>
      <c r="GG1618" s="34"/>
      <c r="GN1618" s="35"/>
      <c r="GO1618" s="34"/>
      <c r="GV1618" s="35"/>
      <c r="GW1618" s="34"/>
      <c r="HD1618" s="35"/>
      <c r="HE1618" s="34"/>
      <c r="HL1618" s="35"/>
      <c r="HM1618" s="34"/>
      <c r="HT1618" s="35"/>
      <c r="HU1618" s="34"/>
      <c r="IB1618" s="35"/>
      <c r="IC1618" s="34"/>
      <c r="IJ1618" s="35"/>
      <c r="IK1618" s="34"/>
      <c r="IR1618" s="35"/>
      <c r="IS1618" s="34"/>
      <c r="IZ1618" s="35"/>
      <c r="JA1618" s="34"/>
      <c r="JH1618" s="35"/>
      <c r="JI1618" s="34"/>
      <c r="JP1618" s="35"/>
      <c r="JQ1618" s="34"/>
      <c r="JX1618" s="35"/>
      <c r="JY1618" s="34"/>
      <c r="KF1618" s="35"/>
      <c r="KG1618" s="34"/>
      <c r="KN1618" s="35"/>
      <c r="KO1618" s="34"/>
      <c r="KV1618" s="35"/>
      <c r="KW1618" s="34"/>
      <c r="LD1618" s="35"/>
      <c r="LE1618" s="34"/>
      <c r="LL1618" s="35"/>
      <c r="LM1618" s="34"/>
      <c r="LT1618" s="35"/>
      <c r="LU1618" s="34"/>
      <c r="MB1618" s="35"/>
      <c r="MC1618" s="34"/>
      <c r="MJ1618" s="35"/>
      <c r="MK1618" s="34"/>
      <c r="MR1618" s="35"/>
      <c r="MS1618" s="34"/>
      <c r="MZ1618" s="35"/>
      <c r="NA1618" s="34"/>
      <c r="NH1618" s="35"/>
      <c r="NI1618" s="34"/>
      <c r="NP1618" s="35"/>
      <c r="NQ1618" s="34"/>
      <c r="NX1618" s="35"/>
      <c r="NY1618" s="34"/>
      <c r="OF1618" s="35"/>
      <c r="OG1618" s="34"/>
      <c r="ON1618" s="35"/>
      <c r="OO1618" s="34"/>
      <c r="OV1618" s="35"/>
      <c r="OW1618" s="34"/>
      <c r="PD1618" s="35"/>
      <c r="PE1618" s="34"/>
      <c r="PL1618" s="35"/>
      <c r="PM1618" s="34"/>
      <c r="PT1618" s="35"/>
      <c r="PU1618" s="34"/>
      <c r="QB1618" s="35"/>
      <c r="QC1618" s="34"/>
      <c r="QJ1618" s="35"/>
      <c r="QK1618" s="34"/>
      <c r="QR1618" s="35"/>
      <c r="QS1618" s="34"/>
      <c r="QZ1618" s="35"/>
      <c r="RA1618" s="34"/>
      <c r="RH1618" s="35"/>
      <c r="RI1618" s="34"/>
      <c r="RP1618" s="35"/>
      <c r="RQ1618" s="34"/>
      <c r="RX1618" s="35"/>
      <c r="RY1618" s="34"/>
      <c r="SF1618" s="35"/>
      <c r="SG1618" s="34"/>
      <c r="SN1618" s="35"/>
      <c r="SO1618" s="34"/>
      <c r="SV1618" s="35"/>
      <c r="SW1618" s="34"/>
      <c r="TD1618" s="35"/>
      <c r="TE1618" s="34"/>
      <c r="TL1618" s="35"/>
      <c r="TM1618" s="34"/>
      <c r="TT1618" s="35"/>
      <c r="TU1618" s="34"/>
      <c r="UB1618" s="35"/>
      <c r="UC1618" s="34"/>
      <c r="UJ1618" s="35"/>
      <c r="UK1618" s="34"/>
      <c r="UR1618" s="35"/>
      <c r="US1618" s="34"/>
      <c r="UZ1618" s="35"/>
      <c r="VA1618" s="34"/>
      <c r="VH1618" s="35"/>
      <c r="VI1618" s="34"/>
      <c r="VP1618" s="35"/>
      <c r="VQ1618" s="34"/>
      <c r="VX1618" s="35"/>
      <c r="VY1618" s="34"/>
      <c r="WF1618" s="35"/>
      <c r="WG1618" s="34"/>
      <c r="WN1618" s="35"/>
      <c r="WO1618" s="34"/>
      <c r="WV1618" s="35"/>
      <c r="WW1618" s="34"/>
      <c r="XD1618" s="35"/>
      <c r="XE1618" s="34"/>
      <c r="XL1618" s="35"/>
      <c r="XM1618" s="34"/>
      <c r="XT1618" s="35"/>
      <c r="XU1618" s="34"/>
      <c r="YB1618" s="35"/>
      <c r="YC1618" s="34"/>
      <c r="YJ1618" s="35"/>
      <c r="YK1618" s="34"/>
      <c r="YR1618" s="35"/>
      <c r="YS1618" s="34"/>
      <c r="YZ1618" s="35"/>
      <c r="ZA1618" s="34"/>
      <c r="ZH1618" s="35"/>
      <c r="ZI1618" s="34"/>
      <c r="ZP1618" s="35"/>
      <c r="ZQ1618" s="34"/>
      <c r="ZX1618" s="35"/>
      <c r="ZY1618" s="34"/>
      <c r="AAF1618" s="35"/>
      <c r="AAG1618" s="34"/>
      <c r="AAN1618" s="35"/>
      <c r="AAO1618" s="34"/>
      <c r="AAV1618" s="35"/>
      <c r="AAW1618" s="34"/>
      <c r="ABD1618" s="35"/>
      <c r="ABE1618" s="34"/>
      <c r="ABL1618" s="35"/>
      <c r="ABM1618" s="34"/>
      <c r="ABT1618" s="35"/>
      <c r="ABU1618" s="34"/>
      <c r="ACB1618" s="35"/>
      <c r="ACC1618" s="34"/>
      <c r="ACJ1618" s="35"/>
      <c r="ACK1618" s="34"/>
      <c r="ACR1618" s="35"/>
      <c r="ACS1618" s="34"/>
      <c r="ACZ1618" s="35"/>
      <c r="ADA1618" s="34"/>
      <c r="ADH1618" s="35"/>
      <c r="ADI1618" s="34"/>
      <c r="ADP1618" s="35"/>
      <c r="ADQ1618" s="34"/>
      <c r="ADX1618" s="35"/>
      <c r="ADY1618" s="34"/>
      <c r="AEF1618" s="35"/>
      <c r="AEG1618" s="34"/>
      <c r="AEN1618" s="35"/>
      <c r="AEO1618" s="34"/>
      <c r="AEV1618" s="35"/>
      <c r="AEW1618" s="34"/>
      <c r="AFD1618" s="35"/>
      <c r="AFE1618" s="34"/>
      <c r="AFL1618" s="35"/>
      <c r="AFM1618" s="34"/>
      <c r="AFT1618" s="35"/>
      <c r="AFU1618" s="34"/>
      <c r="AGB1618" s="35"/>
      <c r="AGC1618" s="34"/>
      <c r="AGJ1618" s="35"/>
      <c r="AGK1618" s="34"/>
      <c r="AGR1618" s="35"/>
      <c r="AGS1618" s="34"/>
      <c r="AGZ1618" s="35"/>
      <c r="AHA1618" s="34"/>
      <c r="AHH1618" s="35"/>
      <c r="AHI1618" s="34"/>
      <c r="AHP1618" s="35"/>
      <c r="AHQ1618" s="34"/>
      <c r="AHX1618" s="35"/>
      <c r="AHY1618" s="34"/>
      <c r="AIF1618" s="35"/>
      <c r="AIG1618" s="34"/>
      <c r="AIN1618" s="35"/>
      <c r="AIO1618" s="34"/>
      <c r="AIV1618" s="35"/>
      <c r="AIW1618" s="34"/>
      <c r="AJD1618" s="35"/>
      <c r="AJE1618" s="34"/>
      <c r="AJL1618" s="35"/>
      <c r="AJM1618" s="34"/>
      <c r="AJT1618" s="35"/>
      <c r="AJU1618" s="34"/>
      <c r="AKB1618" s="35"/>
      <c r="AKC1618" s="34"/>
      <c r="AKJ1618" s="35"/>
      <c r="AKK1618" s="34"/>
      <c r="AKR1618" s="35"/>
      <c r="AKS1618" s="34"/>
      <c r="AKZ1618" s="35"/>
      <c r="ALA1618" s="34"/>
      <c r="ALH1618" s="35"/>
      <c r="ALI1618" s="34"/>
      <c r="ALP1618" s="35"/>
      <c r="ALQ1618" s="34"/>
      <c r="ALX1618" s="35"/>
      <c r="ALY1618" s="34"/>
      <c r="AMF1618" s="35"/>
      <c r="AMG1618" s="34"/>
      <c r="AMN1618" s="35"/>
      <c r="AMO1618" s="34"/>
      <c r="AMV1618" s="35"/>
      <c r="AMW1618" s="34"/>
      <c r="AND1618" s="35"/>
      <c r="ANE1618" s="34"/>
      <c r="ANL1618" s="35"/>
      <c r="ANM1618" s="34"/>
      <c r="ANT1618" s="35"/>
      <c r="ANU1618" s="34"/>
      <c r="AOB1618" s="35"/>
      <c r="AOC1618" s="34"/>
      <c r="AOJ1618" s="35"/>
      <c r="AOK1618" s="34"/>
      <c r="AOR1618" s="35"/>
      <c r="AOS1618" s="34"/>
      <c r="AOZ1618" s="35"/>
      <c r="APA1618" s="34"/>
      <c r="APH1618" s="35"/>
      <c r="API1618" s="34"/>
      <c r="APP1618" s="35"/>
      <c r="APQ1618" s="34"/>
      <c r="APX1618" s="35"/>
      <c r="APY1618" s="34"/>
      <c r="AQF1618" s="35"/>
      <c r="AQG1618" s="34"/>
      <c r="AQN1618" s="35"/>
      <c r="AQO1618" s="34"/>
      <c r="AQV1618" s="35"/>
      <c r="AQW1618" s="34"/>
      <c r="ARD1618" s="35"/>
      <c r="ARE1618" s="34"/>
      <c r="ARL1618" s="35"/>
      <c r="ARM1618" s="34"/>
      <c r="ART1618" s="35"/>
      <c r="ARU1618" s="34"/>
      <c r="ASB1618" s="35"/>
      <c r="ASC1618" s="34"/>
      <c r="ASJ1618" s="35"/>
      <c r="ASK1618" s="34"/>
      <c r="ASR1618" s="35"/>
      <c r="ASS1618" s="34"/>
      <c r="ASZ1618" s="35"/>
      <c r="ATA1618" s="34"/>
      <c r="ATH1618" s="35"/>
      <c r="ATI1618" s="34"/>
      <c r="ATP1618" s="35"/>
      <c r="ATQ1618" s="34"/>
      <c r="ATX1618" s="35"/>
      <c r="ATY1618" s="34"/>
      <c r="AUF1618" s="35"/>
      <c r="AUG1618" s="34"/>
      <c r="AUN1618" s="35"/>
      <c r="AUO1618" s="34"/>
      <c r="AUV1618" s="35"/>
      <c r="AUW1618" s="34"/>
      <c r="AVD1618" s="35"/>
      <c r="AVE1618" s="34"/>
      <c r="AVL1618" s="35"/>
      <c r="AVM1618" s="34"/>
      <c r="AVT1618" s="35"/>
      <c r="AVU1618" s="34"/>
      <c r="AWB1618" s="35"/>
      <c r="AWC1618" s="34"/>
      <c r="AWJ1618" s="35"/>
      <c r="AWK1618" s="34"/>
      <c r="AWR1618" s="35"/>
      <c r="AWS1618" s="34"/>
      <c r="AWZ1618" s="35"/>
      <c r="AXA1618" s="34"/>
      <c r="AXH1618" s="35"/>
      <c r="AXI1618" s="34"/>
      <c r="AXP1618" s="35"/>
      <c r="AXQ1618" s="34"/>
      <c r="AXX1618" s="35"/>
      <c r="AXY1618" s="34"/>
      <c r="AYF1618" s="35"/>
      <c r="AYG1618" s="34"/>
      <c r="AYN1618" s="35"/>
      <c r="AYO1618" s="34"/>
      <c r="AYV1618" s="35"/>
      <c r="AYW1618" s="34"/>
      <c r="AZD1618" s="35"/>
      <c r="AZE1618" s="34"/>
      <c r="AZL1618" s="35"/>
      <c r="AZM1618" s="34"/>
      <c r="AZT1618" s="35"/>
      <c r="AZU1618" s="34"/>
      <c r="BAB1618" s="35"/>
      <c r="BAC1618" s="34"/>
      <c r="BAJ1618" s="35"/>
      <c r="BAK1618" s="34"/>
      <c r="BAR1618" s="35"/>
      <c r="BAS1618" s="34"/>
      <c r="BAZ1618" s="35"/>
      <c r="BBA1618" s="34"/>
      <c r="BBH1618" s="35"/>
      <c r="BBI1618" s="34"/>
      <c r="BBP1618" s="35"/>
      <c r="BBQ1618" s="34"/>
      <c r="BBX1618" s="35"/>
      <c r="BBY1618" s="34"/>
      <c r="BCF1618" s="35"/>
      <c r="BCG1618" s="34"/>
      <c r="BCN1618" s="35"/>
      <c r="BCO1618" s="34"/>
      <c r="BCV1618" s="35"/>
      <c r="BCW1618" s="34"/>
      <c r="BDD1618" s="35"/>
      <c r="BDE1618" s="34"/>
      <c r="BDL1618" s="35"/>
      <c r="BDM1618" s="34"/>
      <c r="BDT1618" s="35"/>
      <c r="BDU1618" s="34"/>
      <c r="BEB1618" s="35"/>
      <c r="BEC1618" s="34"/>
      <c r="BEJ1618" s="35"/>
      <c r="BEK1618" s="34"/>
      <c r="BER1618" s="35"/>
      <c r="BES1618" s="34"/>
      <c r="BEZ1618" s="35"/>
      <c r="BFA1618" s="34"/>
      <c r="BFH1618" s="35"/>
      <c r="BFI1618" s="34"/>
      <c r="BFP1618" s="35"/>
      <c r="BFQ1618" s="34"/>
      <c r="BFX1618" s="35"/>
      <c r="BFY1618" s="34"/>
      <c r="BGF1618" s="35"/>
      <c r="BGG1618" s="34"/>
      <c r="BGN1618" s="35"/>
      <c r="BGO1618" s="34"/>
      <c r="BGV1618" s="35"/>
      <c r="BGW1618" s="34"/>
      <c r="BHD1618" s="35"/>
      <c r="BHE1618" s="34"/>
      <c r="BHL1618" s="35"/>
      <c r="BHM1618" s="34"/>
      <c r="BHT1618" s="35"/>
      <c r="BHU1618" s="34"/>
      <c r="BIB1618" s="35"/>
      <c r="BIC1618" s="34"/>
      <c r="BIJ1618" s="35"/>
      <c r="BIK1618" s="34"/>
      <c r="BIR1618" s="35"/>
      <c r="BIS1618" s="34"/>
      <c r="BIZ1618" s="35"/>
      <c r="BJA1618" s="34"/>
      <c r="BJH1618" s="35"/>
      <c r="BJI1618" s="34"/>
      <c r="BJP1618" s="35"/>
      <c r="BJQ1618" s="34"/>
      <c r="BJX1618" s="35"/>
      <c r="BJY1618" s="34"/>
      <c r="BKF1618" s="35"/>
      <c r="BKG1618" s="34"/>
      <c r="BKN1618" s="35"/>
      <c r="BKO1618" s="34"/>
      <c r="BKV1618" s="35"/>
      <c r="BKW1618" s="34"/>
      <c r="BLD1618" s="35"/>
      <c r="BLE1618" s="34"/>
      <c r="BLL1618" s="35"/>
      <c r="BLM1618" s="34"/>
      <c r="BLT1618" s="35"/>
      <c r="BLU1618" s="34"/>
      <c r="BMB1618" s="35"/>
      <c r="BMC1618" s="34"/>
      <c r="BMJ1618" s="35"/>
      <c r="BMK1618" s="34"/>
      <c r="BMR1618" s="35"/>
      <c r="BMS1618" s="34"/>
      <c r="BMZ1618" s="35"/>
      <c r="BNA1618" s="34"/>
      <c r="BNH1618" s="35"/>
      <c r="BNI1618" s="34"/>
      <c r="BNP1618" s="35"/>
      <c r="BNQ1618" s="34"/>
      <c r="BNX1618" s="35"/>
      <c r="BNY1618" s="34"/>
      <c r="BOF1618" s="35"/>
      <c r="BOG1618" s="34"/>
      <c r="BON1618" s="35"/>
      <c r="BOO1618" s="34"/>
      <c r="BOV1618" s="35"/>
      <c r="BOW1618" s="34"/>
      <c r="BPD1618" s="35"/>
      <c r="BPE1618" s="34"/>
      <c r="BPL1618" s="35"/>
      <c r="BPM1618" s="34"/>
      <c r="BPT1618" s="35"/>
      <c r="BPU1618" s="34"/>
      <c r="BQB1618" s="35"/>
      <c r="BQC1618" s="34"/>
      <c r="BQJ1618" s="35"/>
      <c r="BQK1618" s="34"/>
      <c r="BQR1618" s="35"/>
      <c r="BQS1618" s="34"/>
      <c r="BQZ1618" s="35"/>
      <c r="BRA1618" s="34"/>
      <c r="BRH1618" s="35"/>
      <c r="BRI1618" s="34"/>
      <c r="BRP1618" s="35"/>
      <c r="BRQ1618" s="34"/>
      <c r="BRX1618" s="35"/>
      <c r="BRY1618" s="34"/>
      <c r="BSF1618" s="35"/>
      <c r="BSG1618" s="34"/>
      <c r="BSN1618" s="35"/>
      <c r="BSO1618" s="34"/>
      <c r="BSV1618" s="35"/>
      <c r="BSW1618" s="34"/>
      <c r="BTD1618" s="35"/>
      <c r="BTE1618" s="34"/>
      <c r="BTL1618" s="35"/>
      <c r="BTM1618" s="34"/>
      <c r="BTT1618" s="35"/>
      <c r="BTU1618" s="34"/>
      <c r="BUB1618" s="35"/>
      <c r="BUC1618" s="34"/>
      <c r="BUJ1618" s="35"/>
      <c r="BUK1618" s="34"/>
      <c r="BUR1618" s="35"/>
      <c r="BUS1618" s="34"/>
      <c r="BUZ1618" s="35"/>
      <c r="BVA1618" s="34"/>
      <c r="BVH1618" s="35"/>
      <c r="BVI1618" s="34"/>
      <c r="BVP1618" s="35"/>
      <c r="BVQ1618" s="34"/>
      <c r="BVX1618" s="35"/>
      <c r="BVY1618" s="34"/>
      <c r="BWF1618" s="35"/>
      <c r="BWG1618" s="34"/>
      <c r="BWN1618" s="35"/>
      <c r="BWO1618" s="34"/>
      <c r="BWV1618" s="35"/>
      <c r="BWW1618" s="34"/>
      <c r="BXD1618" s="35"/>
      <c r="BXE1618" s="34"/>
      <c r="BXL1618" s="35"/>
      <c r="BXM1618" s="34"/>
      <c r="BXT1618" s="35"/>
      <c r="BXU1618" s="34"/>
      <c r="BYB1618" s="35"/>
      <c r="BYC1618" s="34"/>
      <c r="BYJ1618" s="35"/>
      <c r="BYK1618" s="34"/>
      <c r="BYR1618" s="35"/>
      <c r="BYS1618" s="34"/>
      <c r="BYZ1618" s="35"/>
      <c r="BZA1618" s="34"/>
      <c r="BZH1618" s="35"/>
      <c r="BZI1618" s="34"/>
      <c r="BZP1618" s="35"/>
      <c r="BZQ1618" s="34"/>
      <c r="BZX1618" s="35"/>
      <c r="BZY1618" s="34"/>
      <c r="CAF1618" s="35"/>
      <c r="CAG1618" s="34"/>
      <c r="CAN1618" s="35"/>
      <c r="CAO1618" s="34"/>
      <c r="CAV1618" s="35"/>
      <c r="CAW1618" s="34"/>
      <c r="CBD1618" s="35"/>
      <c r="CBE1618" s="34"/>
      <c r="CBL1618" s="35"/>
      <c r="CBM1618" s="34"/>
      <c r="CBT1618" s="35"/>
      <c r="CBU1618" s="34"/>
      <c r="CCB1618" s="35"/>
      <c r="CCC1618" s="34"/>
      <c r="CCJ1618" s="35"/>
      <c r="CCK1618" s="34"/>
      <c r="CCR1618" s="35"/>
      <c r="CCS1618" s="34"/>
      <c r="CCZ1618" s="35"/>
      <c r="CDA1618" s="34"/>
      <c r="CDH1618" s="35"/>
      <c r="CDI1618" s="34"/>
      <c r="CDP1618" s="35"/>
      <c r="CDQ1618" s="34"/>
      <c r="CDX1618" s="35"/>
      <c r="CDY1618" s="34"/>
      <c r="CEF1618" s="35"/>
      <c r="CEG1618" s="34"/>
      <c r="CEN1618" s="35"/>
      <c r="CEO1618" s="34"/>
      <c r="CEV1618" s="35"/>
      <c r="CEW1618" s="34"/>
      <c r="CFD1618" s="35"/>
      <c r="CFE1618" s="34"/>
      <c r="CFL1618" s="35"/>
      <c r="CFM1618" s="34"/>
      <c r="CFT1618" s="35"/>
      <c r="CFU1618" s="34"/>
      <c r="CGB1618" s="35"/>
      <c r="CGC1618" s="34"/>
      <c r="CGJ1618" s="35"/>
      <c r="CGK1618" s="34"/>
      <c r="CGR1618" s="35"/>
      <c r="CGS1618" s="34"/>
      <c r="CGZ1618" s="35"/>
      <c r="CHA1618" s="34"/>
      <c r="CHH1618" s="35"/>
      <c r="CHI1618" s="34"/>
      <c r="CHP1618" s="35"/>
      <c r="CHQ1618" s="34"/>
      <c r="CHX1618" s="35"/>
      <c r="CHY1618" s="34"/>
      <c r="CIF1618" s="35"/>
      <c r="CIG1618" s="34"/>
      <c r="CIN1618" s="35"/>
      <c r="CIO1618" s="34"/>
      <c r="CIV1618" s="35"/>
      <c r="CIW1618" s="34"/>
      <c r="CJD1618" s="35"/>
      <c r="CJE1618" s="34"/>
      <c r="CJL1618" s="35"/>
      <c r="CJM1618" s="34"/>
      <c r="CJT1618" s="35"/>
      <c r="CJU1618" s="34"/>
      <c r="CKB1618" s="35"/>
      <c r="CKC1618" s="34"/>
      <c r="CKJ1618" s="35"/>
      <c r="CKK1618" s="34"/>
      <c r="CKR1618" s="35"/>
      <c r="CKS1618" s="34"/>
      <c r="CKZ1618" s="35"/>
      <c r="CLA1618" s="34"/>
      <c r="CLH1618" s="35"/>
      <c r="CLI1618" s="34"/>
      <c r="CLP1618" s="35"/>
      <c r="CLQ1618" s="34"/>
      <c r="CLX1618" s="35"/>
      <c r="CLY1618" s="34"/>
      <c r="CMF1618" s="35"/>
      <c r="CMG1618" s="34"/>
      <c r="CMN1618" s="35"/>
      <c r="CMO1618" s="34"/>
      <c r="CMV1618" s="35"/>
      <c r="CMW1618" s="34"/>
      <c r="CND1618" s="35"/>
      <c r="CNE1618" s="34"/>
      <c r="CNL1618" s="35"/>
      <c r="CNM1618" s="34"/>
      <c r="CNT1618" s="35"/>
      <c r="CNU1618" s="34"/>
      <c r="COB1618" s="35"/>
      <c r="COC1618" s="34"/>
      <c r="COJ1618" s="35"/>
      <c r="COK1618" s="34"/>
      <c r="COR1618" s="35"/>
      <c r="COS1618" s="34"/>
      <c r="COZ1618" s="35"/>
      <c r="CPA1618" s="34"/>
      <c r="CPH1618" s="35"/>
      <c r="CPI1618" s="34"/>
      <c r="CPP1618" s="35"/>
      <c r="CPQ1618" s="34"/>
      <c r="CPX1618" s="35"/>
      <c r="CPY1618" s="34"/>
      <c r="CQF1618" s="35"/>
      <c r="CQG1618" s="34"/>
      <c r="CQN1618" s="35"/>
      <c r="CQO1618" s="34"/>
      <c r="CQV1618" s="35"/>
      <c r="CQW1618" s="34"/>
      <c r="CRD1618" s="35"/>
      <c r="CRE1618" s="34"/>
      <c r="CRL1618" s="35"/>
      <c r="CRM1618" s="34"/>
      <c r="CRT1618" s="35"/>
      <c r="CRU1618" s="34"/>
      <c r="CSB1618" s="35"/>
      <c r="CSC1618" s="34"/>
      <c r="CSJ1618" s="35"/>
      <c r="CSK1618" s="34"/>
      <c r="CSR1618" s="35"/>
      <c r="CSS1618" s="34"/>
      <c r="CSZ1618" s="35"/>
      <c r="CTA1618" s="34"/>
      <c r="CTH1618" s="35"/>
      <c r="CTI1618" s="34"/>
      <c r="CTP1618" s="35"/>
      <c r="CTQ1618" s="34"/>
      <c r="CTX1618" s="35"/>
      <c r="CTY1618" s="34"/>
      <c r="CUF1618" s="35"/>
      <c r="CUG1618" s="34"/>
      <c r="CUN1618" s="35"/>
      <c r="CUO1618" s="34"/>
      <c r="CUV1618" s="35"/>
      <c r="CUW1618" s="34"/>
      <c r="CVD1618" s="35"/>
      <c r="CVE1618" s="34"/>
      <c r="CVL1618" s="35"/>
      <c r="CVM1618" s="34"/>
      <c r="CVT1618" s="35"/>
      <c r="CVU1618" s="34"/>
      <c r="CWB1618" s="35"/>
      <c r="CWC1618" s="34"/>
      <c r="CWJ1618" s="35"/>
      <c r="CWK1618" s="34"/>
      <c r="CWR1618" s="35"/>
      <c r="CWS1618" s="34"/>
      <c r="CWZ1618" s="35"/>
      <c r="CXA1618" s="34"/>
      <c r="CXH1618" s="35"/>
      <c r="CXI1618" s="34"/>
      <c r="CXP1618" s="35"/>
      <c r="CXQ1618" s="34"/>
      <c r="CXX1618" s="35"/>
      <c r="CXY1618" s="34"/>
      <c r="CYF1618" s="35"/>
      <c r="CYG1618" s="34"/>
      <c r="CYN1618" s="35"/>
      <c r="CYO1618" s="34"/>
      <c r="CYV1618" s="35"/>
      <c r="CYW1618" s="34"/>
      <c r="CZD1618" s="35"/>
      <c r="CZE1618" s="34"/>
      <c r="CZL1618" s="35"/>
      <c r="CZM1618" s="34"/>
      <c r="CZT1618" s="35"/>
      <c r="CZU1618" s="34"/>
      <c r="DAB1618" s="35"/>
      <c r="DAC1618" s="34"/>
      <c r="DAJ1618" s="35"/>
      <c r="DAK1618" s="34"/>
      <c r="DAR1618" s="35"/>
      <c r="DAS1618" s="34"/>
      <c r="DAZ1618" s="35"/>
      <c r="DBA1618" s="34"/>
      <c r="DBH1618" s="35"/>
      <c r="DBI1618" s="34"/>
      <c r="DBP1618" s="35"/>
      <c r="DBQ1618" s="34"/>
      <c r="DBX1618" s="35"/>
      <c r="DBY1618" s="34"/>
      <c r="DCF1618" s="35"/>
      <c r="DCG1618" s="34"/>
      <c r="DCN1618" s="35"/>
      <c r="DCO1618" s="34"/>
      <c r="DCV1618" s="35"/>
      <c r="DCW1618" s="34"/>
      <c r="DDD1618" s="35"/>
      <c r="DDE1618" s="34"/>
      <c r="DDL1618" s="35"/>
      <c r="DDM1618" s="34"/>
      <c r="DDT1618" s="35"/>
      <c r="DDU1618" s="34"/>
      <c r="DEB1618" s="35"/>
      <c r="DEC1618" s="34"/>
      <c r="DEJ1618" s="35"/>
      <c r="DEK1618" s="34"/>
      <c r="DER1618" s="35"/>
      <c r="DES1618" s="34"/>
      <c r="DEZ1618" s="35"/>
      <c r="DFA1618" s="34"/>
      <c r="DFH1618" s="35"/>
      <c r="DFI1618" s="34"/>
      <c r="DFP1618" s="35"/>
      <c r="DFQ1618" s="34"/>
      <c r="DFX1618" s="35"/>
      <c r="DFY1618" s="34"/>
      <c r="DGF1618" s="35"/>
      <c r="DGG1618" s="34"/>
      <c r="DGN1618" s="35"/>
      <c r="DGO1618" s="34"/>
      <c r="DGV1618" s="35"/>
      <c r="DGW1618" s="34"/>
      <c r="DHD1618" s="35"/>
      <c r="DHE1618" s="34"/>
      <c r="DHL1618" s="35"/>
      <c r="DHM1618" s="34"/>
      <c r="DHT1618" s="35"/>
      <c r="DHU1618" s="34"/>
      <c r="DIB1618" s="35"/>
      <c r="DIC1618" s="34"/>
      <c r="DIJ1618" s="35"/>
      <c r="DIK1618" s="34"/>
      <c r="DIR1618" s="35"/>
      <c r="DIS1618" s="34"/>
      <c r="DIZ1618" s="35"/>
      <c r="DJA1618" s="34"/>
      <c r="DJH1618" s="35"/>
      <c r="DJI1618" s="34"/>
      <c r="DJP1618" s="35"/>
      <c r="DJQ1618" s="34"/>
      <c r="DJX1618" s="35"/>
      <c r="DJY1618" s="34"/>
      <c r="DKF1618" s="35"/>
      <c r="DKG1618" s="34"/>
      <c r="DKN1618" s="35"/>
      <c r="DKO1618" s="34"/>
      <c r="DKV1618" s="35"/>
      <c r="DKW1618" s="34"/>
      <c r="DLD1618" s="35"/>
      <c r="DLE1618" s="34"/>
      <c r="DLL1618" s="35"/>
      <c r="DLM1618" s="34"/>
      <c r="DLT1618" s="35"/>
      <c r="DLU1618" s="34"/>
      <c r="DMB1618" s="35"/>
      <c r="DMC1618" s="34"/>
      <c r="DMJ1618" s="35"/>
      <c r="DMK1618" s="34"/>
      <c r="DMR1618" s="35"/>
      <c r="DMS1618" s="34"/>
      <c r="DMZ1618" s="35"/>
      <c r="DNA1618" s="34"/>
      <c r="DNH1618" s="35"/>
      <c r="DNI1618" s="34"/>
      <c r="DNP1618" s="35"/>
      <c r="DNQ1618" s="34"/>
      <c r="DNX1618" s="35"/>
      <c r="DNY1618" s="34"/>
      <c r="DOF1618" s="35"/>
      <c r="DOG1618" s="34"/>
      <c r="DON1618" s="35"/>
      <c r="DOO1618" s="34"/>
      <c r="DOV1618" s="35"/>
      <c r="DOW1618" s="34"/>
      <c r="DPD1618" s="35"/>
      <c r="DPE1618" s="34"/>
      <c r="DPL1618" s="35"/>
      <c r="DPM1618" s="34"/>
      <c r="DPT1618" s="35"/>
      <c r="DPU1618" s="34"/>
      <c r="DQB1618" s="35"/>
      <c r="DQC1618" s="34"/>
      <c r="DQJ1618" s="35"/>
      <c r="DQK1618" s="34"/>
      <c r="DQR1618" s="35"/>
      <c r="DQS1618" s="34"/>
      <c r="DQZ1618" s="35"/>
      <c r="DRA1618" s="34"/>
      <c r="DRH1618" s="35"/>
      <c r="DRI1618" s="34"/>
      <c r="DRP1618" s="35"/>
      <c r="DRQ1618" s="34"/>
      <c r="DRX1618" s="35"/>
      <c r="DRY1618" s="34"/>
      <c r="DSF1618" s="35"/>
      <c r="DSG1618" s="34"/>
      <c r="DSN1618" s="35"/>
      <c r="DSO1618" s="34"/>
      <c r="DSV1618" s="35"/>
      <c r="DSW1618" s="34"/>
      <c r="DTD1618" s="35"/>
      <c r="DTE1618" s="34"/>
      <c r="DTL1618" s="35"/>
      <c r="DTM1618" s="34"/>
      <c r="DTT1618" s="35"/>
      <c r="DTU1618" s="34"/>
      <c r="DUB1618" s="35"/>
      <c r="DUC1618" s="34"/>
      <c r="DUJ1618" s="35"/>
      <c r="DUK1618" s="34"/>
      <c r="DUR1618" s="35"/>
      <c r="DUS1618" s="34"/>
      <c r="DUZ1618" s="35"/>
      <c r="DVA1618" s="34"/>
      <c r="DVH1618" s="35"/>
      <c r="DVI1618" s="34"/>
      <c r="DVP1618" s="35"/>
      <c r="DVQ1618" s="34"/>
      <c r="DVX1618" s="35"/>
      <c r="DVY1618" s="34"/>
      <c r="DWF1618" s="35"/>
      <c r="DWG1618" s="34"/>
      <c r="DWN1618" s="35"/>
      <c r="DWO1618" s="34"/>
      <c r="DWV1618" s="35"/>
      <c r="DWW1618" s="34"/>
      <c r="DXD1618" s="35"/>
      <c r="DXE1618" s="34"/>
      <c r="DXL1618" s="35"/>
      <c r="DXM1618" s="34"/>
      <c r="DXT1618" s="35"/>
      <c r="DXU1618" s="34"/>
      <c r="DYB1618" s="35"/>
      <c r="DYC1618" s="34"/>
      <c r="DYJ1618" s="35"/>
      <c r="DYK1618" s="34"/>
      <c r="DYR1618" s="35"/>
      <c r="DYS1618" s="34"/>
      <c r="DYZ1618" s="35"/>
      <c r="DZA1618" s="34"/>
      <c r="DZH1618" s="35"/>
      <c r="DZI1618" s="34"/>
      <c r="DZP1618" s="35"/>
      <c r="DZQ1618" s="34"/>
      <c r="DZX1618" s="35"/>
      <c r="DZY1618" s="34"/>
      <c r="EAF1618" s="35"/>
      <c r="EAG1618" s="34"/>
      <c r="EAN1618" s="35"/>
      <c r="EAO1618" s="34"/>
      <c r="EAV1618" s="35"/>
      <c r="EAW1618" s="34"/>
      <c r="EBD1618" s="35"/>
      <c r="EBE1618" s="34"/>
      <c r="EBL1618" s="35"/>
      <c r="EBM1618" s="34"/>
      <c r="EBT1618" s="35"/>
      <c r="EBU1618" s="34"/>
      <c r="ECB1618" s="35"/>
      <c r="ECC1618" s="34"/>
      <c r="ECJ1618" s="35"/>
      <c r="ECK1618" s="34"/>
      <c r="ECR1618" s="35"/>
      <c r="ECS1618" s="34"/>
      <c r="ECZ1618" s="35"/>
      <c r="EDA1618" s="34"/>
      <c r="EDH1618" s="35"/>
      <c r="EDI1618" s="34"/>
      <c r="EDP1618" s="35"/>
      <c r="EDQ1618" s="34"/>
      <c r="EDX1618" s="35"/>
      <c r="EDY1618" s="34"/>
      <c r="EEF1618" s="35"/>
      <c r="EEG1618" s="34"/>
      <c r="EEN1618" s="35"/>
      <c r="EEO1618" s="34"/>
      <c r="EEV1618" s="35"/>
      <c r="EEW1618" s="34"/>
      <c r="EFD1618" s="35"/>
      <c r="EFE1618" s="34"/>
      <c r="EFL1618" s="35"/>
      <c r="EFM1618" s="34"/>
      <c r="EFT1618" s="35"/>
      <c r="EFU1618" s="34"/>
      <c r="EGB1618" s="35"/>
      <c r="EGC1618" s="34"/>
      <c r="EGJ1618" s="35"/>
      <c r="EGK1618" s="34"/>
      <c r="EGR1618" s="35"/>
      <c r="EGS1618" s="34"/>
      <c r="EGZ1618" s="35"/>
      <c r="EHA1618" s="34"/>
      <c r="EHH1618" s="35"/>
      <c r="EHI1618" s="34"/>
      <c r="EHP1618" s="35"/>
      <c r="EHQ1618" s="34"/>
      <c r="EHX1618" s="35"/>
      <c r="EHY1618" s="34"/>
      <c r="EIF1618" s="35"/>
      <c r="EIG1618" s="34"/>
      <c r="EIN1618" s="35"/>
      <c r="EIO1618" s="34"/>
      <c r="EIV1618" s="35"/>
      <c r="EIW1618" s="34"/>
      <c r="EJD1618" s="35"/>
      <c r="EJE1618" s="34"/>
      <c r="EJL1618" s="35"/>
      <c r="EJM1618" s="34"/>
      <c r="EJT1618" s="35"/>
      <c r="EJU1618" s="34"/>
      <c r="EKB1618" s="35"/>
      <c r="EKC1618" s="34"/>
      <c r="EKJ1618" s="35"/>
      <c r="EKK1618" s="34"/>
      <c r="EKR1618" s="35"/>
      <c r="EKS1618" s="34"/>
      <c r="EKZ1618" s="35"/>
      <c r="ELA1618" s="34"/>
      <c r="ELH1618" s="35"/>
      <c r="ELI1618" s="34"/>
      <c r="ELP1618" s="35"/>
      <c r="ELQ1618" s="34"/>
      <c r="ELX1618" s="35"/>
      <c r="ELY1618" s="34"/>
      <c r="EMF1618" s="35"/>
      <c r="EMG1618" s="34"/>
      <c r="EMN1618" s="35"/>
      <c r="EMO1618" s="34"/>
      <c r="EMV1618" s="35"/>
      <c r="EMW1618" s="34"/>
      <c r="END1618" s="35"/>
      <c r="ENE1618" s="34"/>
      <c r="ENL1618" s="35"/>
      <c r="ENM1618" s="34"/>
      <c r="ENT1618" s="35"/>
      <c r="ENU1618" s="34"/>
      <c r="EOB1618" s="35"/>
      <c r="EOC1618" s="34"/>
      <c r="EOJ1618" s="35"/>
      <c r="EOK1618" s="34"/>
      <c r="EOR1618" s="35"/>
      <c r="EOS1618" s="34"/>
      <c r="EOZ1618" s="35"/>
      <c r="EPA1618" s="34"/>
      <c r="EPH1618" s="35"/>
      <c r="EPI1618" s="34"/>
      <c r="EPP1618" s="35"/>
      <c r="EPQ1618" s="34"/>
      <c r="EPX1618" s="35"/>
      <c r="EPY1618" s="34"/>
      <c r="EQF1618" s="35"/>
      <c r="EQG1618" s="34"/>
      <c r="EQN1618" s="35"/>
      <c r="EQO1618" s="34"/>
      <c r="EQV1618" s="35"/>
      <c r="EQW1618" s="34"/>
      <c r="ERD1618" s="35"/>
      <c r="ERE1618" s="34"/>
      <c r="ERL1618" s="35"/>
      <c r="ERM1618" s="34"/>
      <c r="ERT1618" s="35"/>
      <c r="ERU1618" s="34"/>
      <c r="ESB1618" s="35"/>
      <c r="ESC1618" s="34"/>
      <c r="ESJ1618" s="35"/>
      <c r="ESK1618" s="34"/>
      <c r="ESR1618" s="35"/>
      <c r="ESS1618" s="34"/>
      <c r="ESZ1618" s="35"/>
      <c r="ETA1618" s="34"/>
      <c r="ETH1618" s="35"/>
      <c r="ETI1618" s="34"/>
      <c r="ETP1618" s="35"/>
      <c r="ETQ1618" s="34"/>
      <c r="ETX1618" s="35"/>
      <c r="ETY1618" s="34"/>
      <c r="EUF1618" s="35"/>
      <c r="EUG1618" s="34"/>
      <c r="EUN1618" s="35"/>
      <c r="EUO1618" s="34"/>
      <c r="EUV1618" s="35"/>
      <c r="EUW1618" s="34"/>
      <c r="EVD1618" s="35"/>
      <c r="EVE1618" s="34"/>
      <c r="EVL1618" s="35"/>
      <c r="EVM1618" s="34"/>
      <c r="EVT1618" s="35"/>
      <c r="EVU1618" s="34"/>
      <c r="EWB1618" s="35"/>
      <c r="EWC1618" s="34"/>
      <c r="EWJ1618" s="35"/>
      <c r="EWK1618" s="34"/>
      <c r="EWR1618" s="35"/>
      <c r="EWS1618" s="34"/>
      <c r="EWZ1618" s="35"/>
      <c r="EXA1618" s="34"/>
      <c r="EXH1618" s="35"/>
      <c r="EXI1618" s="34"/>
      <c r="EXP1618" s="35"/>
      <c r="EXQ1618" s="34"/>
      <c r="EXX1618" s="35"/>
      <c r="EXY1618" s="34"/>
      <c r="EYF1618" s="35"/>
      <c r="EYG1618" s="34"/>
      <c r="EYN1618" s="35"/>
      <c r="EYO1618" s="34"/>
      <c r="EYV1618" s="35"/>
      <c r="EYW1618" s="34"/>
      <c r="EZD1618" s="35"/>
      <c r="EZE1618" s="34"/>
      <c r="EZL1618" s="35"/>
      <c r="EZM1618" s="34"/>
      <c r="EZT1618" s="35"/>
      <c r="EZU1618" s="34"/>
      <c r="FAB1618" s="35"/>
      <c r="FAC1618" s="34"/>
      <c r="FAJ1618" s="35"/>
      <c r="FAK1618" s="34"/>
      <c r="FAR1618" s="35"/>
      <c r="FAS1618" s="34"/>
      <c r="FAZ1618" s="35"/>
      <c r="FBA1618" s="34"/>
      <c r="FBH1618" s="35"/>
      <c r="FBI1618" s="34"/>
      <c r="FBP1618" s="35"/>
      <c r="FBQ1618" s="34"/>
      <c r="FBX1618" s="35"/>
      <c r="FBY1618" s="34"/>
      <c r="FCF1618" s="35"/>
      <c r="FCG1618" s="34"/>
      <c r="FCN1618" s="35"/>
      <c r="FCO1618" s="34"/>
      <c r="FCV1618" s="35"/>
      <c r="FCW1618" s="34"/>
      <c r="FDD1618" s="35"/>
      <c r="FDE1618" s="34"/>
      <c r="FDL1618" s="35"/>
      <c r="FDM1618" s="34"/>
      <c r="FDT1618" s="35"/>
      <c r="FDU1618" s="34"/>
      <c r="FEB1618" s="35"/>
      <c r="FEC1618" s="34"/>
      <c r="FEJ1618" s="35"/>
      <c r="FEK1618" s="34"/>
      <c r="FER1618" s="35"/>
      <c r="FES1618" s="34"/>
      <c r="FEZ1618" s="35"/>
      <c r="FFA1618" s="34"/>
      <c r="FFH1618" s="35"/>
      <c r="FFI1618" s="34"/>
      <c r="FFP1618" s="35"/>
      <c r="FFQ1618" s="34"/>
      <c r="FFX1618" s="35"/>
      <c r="FFY1618" s="34"/>
      <c r="FGF1618" s="35"/>
      <c r="FGG1618" s="34"/>
      <c r="FGN1618" s="35"/>
      <c r="FGO1618" s="34"/>
      <c r="FGV1618" s="35"/>
      <c r="FGW1618" s="34"/>
      <c r="FHD1618" s="35"/>
      <c r="FHE1618" s="34"/>
      <c r="FHL1618" s="35"/>
      <c r="FHM1618" s="34"/>
      <c r="FHT1618" s="35"/>
      <c r="FHU1618" s="34"/>
      <c r="FIB1618" s="35"/>
      <c r="FIC1618" s="34"/>
      <c r="FIJ1618" s="35"/>
      <c r="FIK1618" s="34"/>
      <c r="FIR1618" s="35"/>
      <c r="FIS1618" s="34"/>
      <c r="FIZ1618" s="35"/>
      <c r="FJA1618" s="34"/>
      <c r="FJH1618" s="35"/>
      <c r="FJI1618" s="34"/>
      <c r="FJP1618" s="35"/>
      <c r="FJQ1618" s="34"/>
      <c r="FJX1618" s="35"/>
      <c r="FJY1618" s="34"/>
      <c r="FKF1618" s="35"/>
      <c r="FKG1618" s="34"/>
      <c r="FKN1618" s="35"/>
      <c r="FKO1618" s="34"/>
      <c r="FKV1618" s="35"/>
      <c r="FKW1618" s="34"/>
      <c r="FLD1618" s="35"/>
      <c r="FLE1618" s="34"/>
      <c r="FLL1618" s="35"/>
      <c r="FLM1618" s="34"/>
      <c r="FLT1618" s="35"/>
      <c r="FLU1618" s="34"/>
      <c r="FMB1618" s="35"/>
      <c r="FMC1618" s="34"/>
      <c r="FMJ1618" s="35"/>
      <c r="FMK1618" s="34"/>
      <c r="FMR1618" s="35"/>
      <c r="FMS1618" s="34"/>
      <c r="FMZ1618" s="35"/>
      <c r="FNA1618" s="34"/>
      <c r="FNH1618" s="35"/>
      <c r="FNI1618" s="34"/>
      <c r="FNP1618" s="35"/>
      <c r="FNQ1618" s="34"/>
      <c r="FNX1618" s="35"/>
      <c r="FNY1618" s="34"/>
      <c r="FOF1618" s="35"/>
      <c r="FOG1618" s="34"/>
      <c r="FON1618" s="35"/>
      <c r="FOO1618" s="34"/>
      <c r="FOV1618" s="35"/>
      <c r="FOW1618" s="34"/>
      <c r="FPD1618" s="35"/>
      <c r="FPE1618" s="34"/>
      <c r="FPL1618" s="35"/>
      <c r="FPM1618" s="34"/>
      <c r="FPT1618" s="35"/>
      <c r="FPU1618" s="34"/>
      <c r="FQB1618" s="35"/>
      <c r="FQC1618" s="34"/>
      <c r="FQJ1618" s="35"/>
      <c r="FQK1618" s="34"/>
      <c r="FQR1618" s="35"/>
      <c r="FQS1618" s="34"/>
      <c r="FQZ1618" s="35"/>
      <c r="FRA1618" s="34"/>
      <c r="FRH1618" s="35"/>
      <c r="FRI1618" s="34"/>
      <c r="FRP1618" s="35"/>
      <c r="FRQ1618" s="34"/>
      <c r="FRX1618" s="35"/>
      <c r="FRY1618" s="34"/>
      <c r="FSF1618" s="35"/>
      <c r="FSG1618" s="34"/>
      <c r="FSN1618" s="35"/>
      <c r="FSO1618" s="34"/>
      <c r="FSV1618" s="35"/>
      <c r="FSW1618" s="34"/>
      <c r="FTD1618" s="35"/>
      <c r="FTE1618" s="34"/>
      <c r="FTL1618" s="35"/>
      <c r="FTM1618" s="34"/>
      <c r="FTT1618" s="35"/>
      <c r="FTU1618" s="34"/>
      <c r="FUB1618" s="35"/>
      <c r="FUC1618" s="34"/>
      <c r="FUJ1618" s="35"/>
      <c r="FUK1618" s="34"/>
      <c r="FUR1618" s="35"/>
      <c r="FUS1618" s="34"/>
      <c r="FUZ1618" s="35"/>
      <c r="FVA1618" s="34"/>
      <c r="FVH1618" s="35"/>
      <c r="FVI1618" s="34"/>
      <c r="FVP1618" s="35"/>
      <c r="FVQ1618" s="34"/>
      <c r="FVX1618" s="35"/>
      <c r="FVY1618" s="34"/>
      <c r="FWF1618" s="35"/>
      <c r="FWG1618" s="34"/>
      <c r="FWN1618" s="35"/>
      <c r="FWO1618" s="34"/>
      <c r="FWV1618" s="35"/>
      <c r="FWW1618" s="34"/>
      <c r="FXD1618" s="35"/>
      <c r="FXE1618" s="34"/>
      <c r="FXL1618" s="35"/>
      <c r="FXM1618" s="34"/>
      <c r="FXT1618" s="35"/>
      <c r="FXU1618" s="34"/>
      <c r="FYB1618" s="35"/>
      <c r="FYC1618" s="34"/>
      <c r="FYJ1618" s="35"/>
      <c r="FYK1618" s="34"/>
      <c r="FYR1618" s="35"/>
      <c r="FYS1618" s="34"/>
      <c r="FYZ1618" s="35"/>
      <c r="FZA1618" s="34"/>
      <c r="FZH1618" s="35"/>
      <c r="FZI1618" s="34"/>
      <c r="FZP1618" s="35"/>
      <c r="FZQ1618" s="34"/>
      <c r="FZX1618" s="35"/>
      <c r="FZY1618" s="34"/>
      <c r="GAF1618" s="35"/>
      <c r="GAG1618" s="34"/>
      <c r="GAN1618" s="35"/>
      <c r="GAO1618" s="34"/>
      <c r="GAV1618" s="35"/>
      <c r="GAW1618" s="34"/>
      <c r="GBD1618" s="35"/>
      <c r="GBE1618" s="34"/>
      <c r="GBL1618" s="35"/>
      <c r="GBM1618" s="34"/>
      <c r="GBT1618" s="35"/>
      <c r="GBU1618" s="34"/>
      <c r="GCB1618" s="35"/>
      <c r="GCC1618" s="34"/>
      <c r="GCJ1618" s="35"/>
      <c r="GCK1618" s="34"/>
      <c r="GCR1618" s="35"/>
      <c r="GCS1618" s="34"/>
      <c r="GCZ1618" s="35"/>
      <c r="GDA1618" s="34"/>
      <c r="GDH1618" s="35"/>
      <c r="GDI1618" s="34"/>
      <c r="GDP1618" s="35"/>
      <c r="GDQ1618" s="34"/>
      <c r="GDX1618" s="35"/>
      <c r="GDY1618" s="34"/>
      <c r="GEF1618" s="35"/>
      <c r="GEG1618" s="34"/>
      <c r="GEN1618" s="35"/>
      <c r="GEO1618" s="34"/>
      <c r="GEV1618" s="35"/>
      <c r="GEW1618" s="34"/>
      <c r="GFD1618" s="35"/>
      <c r="GFE1618" s="34"/>
      <c r="GFL1618" s="35"/>
      <c r="GFM1618" s="34"/>
      <c r="GFT1618" s="35"/>
      <c r="GFU1618" s="34"/>
      <c r="GGB1618" s="35"/>
      <c r="GGC1618" s="34"/>
      <c r="GGJ1618" s="35"/>
      <c r="GGK1618" s="34"/>
      <c r="GGR1618" s="35"/>
      <c r="GGS1618" s="34"/>
      <c r="GGZ1618" s="35"/>
      <c r="GHA1618" s="34"/>
      <c r="GHH1618" s="35"/>
      <c r="GHI1618" s="34"/>
      <c r="GHP1618" s="35"/>
      <c r="GHQ1618" s="34"/>
      <c r="GHX1618" s="35"/>
      <c r="GHY1618" s="34"/>
      <c r="GIF1618" s="35"/>
      <c r="GIG1618" s="34"/>
      <c r="GIN1618" s="35"/>
      <c r="GIO1618" s="34"/>
      <c r="GIV1618" s="35"/>
      <c r="GIW1618" s="34"/>
      <c r="GJD1618" s="35"/>
      <c r="GJE1618" s="34"/>
      <c r="GJL1618" s="35"/>
      <c r="GJM1618" s="34"/>
      <c r="GJT1618" s="35"/>
      <c r="GJU1618" s="34"/>
      <c r="GKB1618" s="35"/>
      <c r="GKC1618" s="34"/>
      <c r="GKJ1618" s="35"/>
      <c r="GKK1618" s="34"/>
      <c r="GKR1618" s="35"/>
      <c r="GKS1618" s="34"/>
      <c r="GKZ1618" s="35"/>
      <c r="GLA1618" s="34"/>
      <c r="GLH1618" s="35"/>
      <c r="GLI1618" s="34"/>
      <c r="GLP1618" s="35"/>
      <c r="GLQ1618" s="34"/>
      <c r="GLX1618" s="35"/>
      <c r="GLY1618" s="34"/>
      <c r="GMF1618" s="35"/>
      <c r="GMG1618" s="34"/>
      <c r="GMN1618" s="35"/>
      <c r="GMO1618" s="34"/>
      <c r="GMV1618" s="35"/>
      <c r="GMW1618" s="34"/>
      <c r="GND1618" s="35"/>
      <c r="GNE1618" s="34"/>
      <c r="GNL1618" s="35"/>
      <c r="GNM1618" s="34"/>
      <c r="GNT1618" s="35"/>
      <c r="GNU1618" s="34"/>
      <c r="GOB1618" s="35"/>
      <c r="GOC1618" s="34"/>
      <c r="GOJ1618" s="35"/>
      <c r="GOK1618" s="34"/>
      <c r="GOR1618" s="35"/>
      <c r="GOS1618" s="34"/>
      <c r="GOZ1618" s="35"/>
      <c r="GPA1618" s="34"/>
      <c r="GPH1618" s="35"/>
      <c r="GPI1618" s="34"/>
      <c r="GPP1618" s="35"/>
      <c r="GPQ1618" s="34"/>
      <c r="GPX1618" s="35"/>
      <c r="GPY1618" s="34"/>
      <c r="GQF1618" s="35"/>
      <c r="GQG1618" s="34"/>
      <c r="GQN1618" s="35"/>
      <c r="GQO1618" s="34"/>
      <c r="GQV1618" s="35"/>
      <c r="GQW1618" s="34"/>
      <c r="GRD1618" s="35"/>
      <c r="GRE1618" s="34"/>
      <c r="GRL1618" s="35"/>
      <c r="GRM1618" s="34"/>
      <c r="GRT1618" s="35"/>
      <c r="GRU1618" s="34"/>
      <c r="GSB1618" s="35"/>
      <c r="GSC1618" s="34"/>
      <c r="GSJ1618" s="35"/>
      <c r="GSK1618" s="34"/>
      <c r="GSR1618" s="35"/>
      <c r="GSS1618" s="34"/>
      <c r="GSZ1618" s="35"/>
      <c r="GTA1618" s="34"/>
      <c r="GTH1618" s="35"/>
      <c r="GTI1618" s="34"/>
      <c r="GTP1618" s="35"/>
      <c r="GTQ1618" s="34"/>
      <c r="GTX1618" s="35"/>
      <c r="GTY1618" s="34"/>
      <c r="GUF1618" s="35"/>
      <c r="GUG1618" s="34"/>
      <c r="GUN1618" s="35"/>
      <c r="GUO1618" s="34"/>
      <c r="GUV1618" s="35"/>
      <c r="GUW1618" s="34"/>
      <c r="GVD1618" s="35"/>
      <c r="GVE1618" s="34"/>
      <c r="GVL1618" s="35"/>
      <c r="GVM1618" s="34"/>
      <c r="GVT1618" s="35"/>
      <c r="GVU1618" s="34"/>
      <c r="GWB1618" s="35"/>
      <c r="GWC1618" s="34"/>
      <c r="GWJ1618" s="35"/>
      <c r="GWK1618" s="34"/>
      <c r="GWR1618" s="35"/>
      <c r="GWS1618" s="34"/>
      <c r="GWZ1618" s="35"/>
      <c r="GXA1618" s="34"/>
      <c r="GXH1618" s="35"/>
      <c r="GXI1618" s="34"/>
      <c r="GXP1618" s="35"/>
      <c r="GXQ1618" s="34"/>
      <c r="GXX1618" s="35"/>
      <c r="GXY1618" s="34"/>
      <c r="GYF1618" s="35"/>
      <c r="GYG1618" s="34"/>
      <c r="GYN1618" s="35"/>
      <c r="GYO1618" s="34"/>
      <c r="GYV1618" s="35"/>
      <c r="GYW1618" s="34"/>
      <c r="GZD1618" s="35"/>
      <c r="GZE1618" s="34"/>
      <c r="GZL1618" s="35"/>
      <c r="GZM1618" s="34"/>
      <c r="GZT1618" s="35"/>
      <c r="GZU1618" s="34"/>
      <c r="HAB1618" s="35"/>
      <c r="HAC1618" s="34"/>
      <c r="HAJ1618" s="35"/>
      <c r="HAK1618" s="34"/>
      <c r="HAR1618" s="35"/>
      <c r="HAS1618" s="34"/>
      <c r="HAZ1618" s="35"/>
      <c r="HBA1618" s="34"/>
      <c r="HBH1618" s="35"/>
      <c r="HBI1618" s="34"/>
      <c r="HBP1618" s="35"/>
      <c r="HBQ1618" s="34"/>
      <c r="HBX1618" s="35"/>
      <c r="HBY1618" s="34"/>
      <c r="HCF1618" s="35"/>
      <c r="HCG1618" s="34"/>
      <c r="HCN1618" s="35"/>
      <c r="HCO1618" s="34"/>
      <c r="HCV1618" s="35"/>
      <c r="HCW1618" s="34"/>
      <c r="HDD1618" s="35"/>
      <c r="HDE1618" s="34"/>
      <c r="HDL1618" s="35"/>
      <c r="HDM1618" s="34"/>
      <c r="HDT1618" s="35"/>
      <c r="HDU1618" s="34"/>
      <c r="HEB1618" s="35"/>
      <c r="HEC1618" s="34"/>
      <c r="HEJ1618" s="35"/>
      <c r="HEK1618" s="34"/>
      <c r="HER1618" s="35"/>
      <c r="HES1618" s="34"/>
      <c r="HEZ1618" s="35"/>
      <c r="HFA1618" s="34"/>
      <c r="HFH1618" s="35"/>
      <c r="HFI1618" s="34"/>
      <c r="HFP1618" s="35"/>
      <c r="HFQ1618" s="34"/>
      <c r="HFX1618" s="35"/>
      <c r="HFY1618" s="34"/>
      <c r="HGF1618" s="35"/>
      <c r="HGG1618" s="34"/>
      <c r="HGN1618" s="35"/>
      <c r="HGO1618" s="34"/>
      <c r="HGV1618" s="35"/>
      <c r="HGW1618" s="34"/>
      <c r="HHD1618" s="35"/>
      <c r="HHE1618" s="34"/>
      <c r="HHL1618" s="35"/>
      <c r="HHM1618" s="34"/>
      <c r="HHT1618" s="35"/>
      <c r="HHU1618" s="34"/>
      <c r="HIB1618" s="35"/>
      <c r="HIC1618" s="34"/>
      <c r="HIJ1618" s="35"/>
      <c r="HIK1618" s="34"/>
      <c r="HIR1618" s="35"/>
      <c r="HIS1618" s="34"/>
      <c r="HIZ1618" s="35"/>
      <c r="HJA1618" s="34"/>
      <c r="HJH1618" s="35"/>
      <c r="HJI1618" s="34"/>
      <c r="HJP1618" s="35"/>
      <c r="HJQ1618" s="34"/>
      <c r="HJX1618" s="35"/>
      <c r="HJY1618" s="34"/>
      <c r="HKF1618" s="35"/>
      <c r="HKG1618" s="34"/>
      <c r="HKN1618" s="35"/>
      <c r="HKO1618" s="34"/>
      <c r="HKV1618" s="35"/>
      <c r="HKW1618" s="34"/>
      <c r="HLD1618" s="35"/>
      <c r="HLE1618" s="34"/>
      <c r="HLL1618" s="35"/>
      <c r="HLM1618" s="34"/>
      <c r="HLT1618" s="35"/>
      <c r="HLU1618" s="34"/>
      <c r="HMB1618" s="35"/>
      <c r="HMC1618" s="34"/>
      <c r="HMJ1618" s="35"/>
      <c r="HMK1618" s="34"/>
      <c r="HMR1618" s="35"/>
      <c r="HMS1618" s="34"/>
      <c r="HMZ1618" s="35"/>
      <c r="HNA1618" s="34"/>
      <c r="HNH1618" s="35"/>
      <c r="HNI1618" s="34"/>
      <c r="HNP1618" s="35"/>
      <c r="HNQ1618" s="34"/>
      <c r="HNX1618" s="35"/>
      <c r="HNY1618" s="34"/>
      <c r="HOF1618" s="35"/>
      <c r="HOG1618" s="34"/>
      <c r="HON1618" s="35"/>
      <c r="HOO1618" s="34"/>
      <c r="HOV1618" s="35"/>
      <c r="HOW1618" s="34"/>
      <c r="HPD1618" s="35"/>
      <c r="HPE1618" s="34"/>
      <c r="HPL1618" s="35"/>
      <c r="HPM1618" s="34"/>
      <c r="HPT1618" s="35"/>
      <c r="HPU1618" s="34"/>
      <c r="HQB1618" s="35"/>
      <c r="HQC1618" s="34"/>
      <c r="HQJ1618" s="35"/>
      <c r="HQK1618" s="34"/>
      <c r="HQR1618" s="35"/>
      <c r="HQS1618" s="34"/>
      <c r="HQZ1618" s="35"/>
      <c r="HRA1618" s="34"/>
      <c r="HRH1618" s="35"/>
      <c r="HRI1618" s="34"/>
      <c r="HRP1618" s="35"/>
      <c r="HRQ1618" s="34"/>
      <c r="HRX1618" s="35"/>
      <c r="HRY1618" s="34"/>
      <c r="HSF1618" s="35"/>
      <c r="HSG1618" s="34"/>
      <c r="HSN1618" s="35"/>
      <c r="HSO1618" s="34"/>
      <c r="HSV1618" s="35"/>
      <c r="HSW1618" s="34"/>
      <c r="HTD1618" s="35"/>
      <c r="HTE1618" s="34"/>
      <c r="HTL1618" s="35"/>
      <c r="HTM1618" s="34"/>
      <c r="HTT1618" s="35"/>
      <c r="HTU1618" s="34"/>
      <c r="HUB1618" s="35"/>
      <c r="HUC1618" s="34"/>
      <c r="HUJ1618" s="35"/>
      <c r="HUK1618" s="34"/>
      <c r="HUR1618" s="35"/>
      <c r="HUS1618" s="34"/>
      <c r="HUZ1618" s="35"/>
      <c r="HVA1618" s="34"/>
      <c r="HVH1618" s="35"/>
      <c r="HVI1618" s="34"/>
      <c r="HVP1618" s="35"/>
      <c r="HVQ1618" s="34"/>
      <c r="HVX1618" s="35"/>
      <c r="HVY1618" s="34"/>
      <c r="HWF1618" s="35"/>
      <c r="HWG1618" s="34"/>
      <c r="HWN1618" s="35"/>
      <c r="HWO1618" s="34"/>
      <c r="HWV1618" s="35"/>
      <c r="HWW1618" s="34"/>
      <c r="HXD1618" s="35"/>
      <c r="HXE1618" s="34"/>
      <c r="HXL1618" s="35"/>
      <c r="HXM1618" s="34"/>
      <c r="HXT1618" s="35"/>
      <c r="HXU1618" s="34"/>
      <c r="HYB1618" s="35"/>
      <c r="HYC1618" s="34"/>
      <c r="HYJ1618" s="35"/>
      <c r="HYK1618" s="34"/>
      <c r="HYR1618" s="35"/>
      <c r="HYS1618" s="34"/>
      <c r="HYZ1618" s="35"/>
      <c r="HZA1618" s="34"/>
      <c r="HZH1618" s="35"/>
      <c r="HZI1618" s="34"/>
      <c r="HZP1618" s="35"/>
      <c r="HZQ1618" s="34"/>
      <c r="HZX1618" s="35"/>
      <c r="HZY1618" s="34"/>
      <c r="IAF1618" s="35"/>
      <c r="IAG1618" s="34"/>
      <c r="IAN1618" s="35"/>
      <c r="IAO1618" s="34"/>
      <c r="IAV1618" s="35"/>
      <c r="IAW1618" s="34"/>
      <c r="IBD1618" s="35"/>
      <c r="IBE1618" s="34"/>
      <c r="IBL1618" s="35"/>
      <c r="IBM1618" s="34"/>
      <c r="IBT1618" s="35"/>
      <c r="IBU1618" s="34"/>
      <c r="ICB1618" s="35"/>
      <c r="ICC1618" s="34"/>
      <c r="ICJ1618" s="35"/>
      <c r="ICK1618" s="34"/>
      <c r="ICR1618" s="35"/>
      <c r="ICS1618" s="34"/>
      <c r="ICZ1618" s="35"/>
      <c r="IDA1618" s="34"/>
      <c r="IDH1618" s="35"/>
      <c r="IDI1618" s="34"/>
      <c r="IDP1618" s="35"/>
      <c r="IDQ1618" s="34"/>
      <c r="IDX1618" s="35"/>
      <c r="IDY1618" s="34"/>
      <c r="IEF1618" s="35"/>
      <c r="IEG1618" s="34"/>
      <c r="IEN1618" s="35"/>
      <c r="IEO1618" s="34"/>
      <c r="IEV1618" s="35"/>
      <c r="IEW1618" s="34"/>
      <c r="IFD1618" s="35"/>
      <c r="IFE1618" s="34"/>
      <c r="IFL1618" s="35"/>
      <c r="IFM1618" s="34"/>
      <c r="IFT1618" s="35"/>
      <c r="IFU1618" s="34"/>
      <c r="IGB1618" s="35"/>
      <c r="IGC1618" s="34"/>
      <c r="IGJ1618" s="35"/>
      <c r="IGK1618" s="34"/>
      <c r="IGR1618" s="35"/>
      <c r="IGS1618" s="34"/>
      <c r="IGZ1618" s="35"/>
      <c r="IHA1618" s="34"/>
      <c r="IHH1618" s="35"/>
      <c r="IHI1618" s="34"/>
      <c r="IHP1618" s="35"/>
      <c r="IHQ1618" s="34"/>
      <c r="IHX1618" s="35"/>
      <c r="IHY1618" s="34"/>
      <c r="IIF1618" s="35"/>
      <c r="IIG1618" s="34"/>
      <c r="IIN1618" s="35"/>
      <c r="IIO1618" s="34"/>
      <c r="IIV1618" s="35"/>
      <c r="IIW1618" s="34"/>
      <c r="IJD1618" s="35"/>
      <c r="IJE1618" s="34"/>
      <c r="IJL1618" s="35"/>
      <c r="IJM1618" s="34"/>
      <c r="IJT1618" s="35"/>
      <c r="IJU1618" s="34"/>
      <c r="IKB1618" s="35"/>
      <c r="IKC1618" s="34"/>
      <c r="IKJ1618" s="35"/>
      <c r="IKK1618" s="34"/>
      <c r="IKR1618" s="35"/>
      <c r="IKS1618" s="34"/>
      <c r="IKZ1618" s="35"/>
      <c r="ILA1618" s="34"/>
      <c r="ILH1618" s="35"/>
      <c r="ILI1618" s="34"/>
      <c r="ILP1618" s="35"/>
      <c r="ILQ1618" s="34"/>
      <c r="ILX1618" s="35"/>
      <c r="ILY1618" s="34"/>
      <c r="IMF1618" s="35"/>
      <c r="IMG1618" s="34"/>
      <c r="IMN1618" s="35"/>
      <c r="IMO1618" s="34"/>
      <c r="IMV1618" s="35"/>
      <c r="IMW1618" s="34"/>
      <c r="IND1618" s="35"/>
      <c r="INE1618" s="34"/>
      <c r="INL1618" s="35"/>
      <c r="INM1618" s="34"/>
      <c r="INT1618" s="35"/>
      <c r="INU1618" s="34"/>
      <c r="IOB1618" s="35"/>
      <c r="IOC1618" s="34"/>
      <c r="IOJ1618" s="35"/>
      <c r="IOK1618" s="34"/>
      <c r="IOR1618" s="35"/>
      <c r="IOS1618" s="34"/>
      <c r="IOZ1618" s="35"/>
      <c r="IPA1618" s="34"/>
      <c r="IPH1618" s="35"/>
      <c r="IPI1618" s="34"/>
      <c r="IPP1618" s="35"/>
      <c r="IPQ1618" s="34"/>
      <c r="IPX1618" s="35"/>
      <c r="IPY1618" s="34"/>
      <c r="IQF1618" s="35"/>
      <c r="IQG1618" s="34"/>
      <c r="IQN1618" s="35"/>
      <c r="IQO1618" s="34"/>
      <c r="IQV1618" s="35"/>
      <c r="IQW1618" s="34"/>
      <c r="IRD1618" s="35"/>
      <c r="IRE1618" s="34"/>
      <c r="IRL1618" s="35"/>
      <c r="IRM1618" s="34"/>
      <c r="IRT1618" s="35"/>
      <c r="IRU1618" s="34"/>
      <c r="ISB1618" s="35"/>
      <c r="ISC1618" s="34"/>
      <c r="ISJ1618" s="35"/>
      <c r="ISK1618" s="34"/>
      <c r="ISR1618" s="35"/>
      <c r="ISS1618" s="34"/>
      <c r="ISZ1618" s="35"/>
      <c r="ITA1618" s="34"/>
      <c r="ITH1618" s="35"/>
      <c r="ITI1618" s="34"/>
      <c r="ITP1618" s="35"/>
      <c r="ITQ1618" s="34"/>
      <c r="ITX1618" s="35"/>
      <c r="ITY1618" s="34"/>
      <c r="IUF1618" s="35"/>
      <c r="IUG1618" s="34"/>
      <c r="IUN1618" s="35"/>
      <c r="IUO1618" s="34"/>
      <c r="IUV1618" s="35"/>
      <c r="IUW1618" s="34"/>
      <c r="IVD1618" s="35"/>
      <c r="IVE1618" s="34"/>
      <c r="IVL1618" s="35"/>
      <c r="IVM1618" s="34"/>
      <c r="IVT1618" s="35"/>
      <c r="IVU1618" s="34"/>
      <c r="IWB1618" s="35"/>
      <c r="IWC1618" s="34"/>
      <c r="IWJ1618" s="35"/>
      <c r="IWK1618" s="34"/>
      <c r="IWR1618" s="35"/>
      <c r="IWS1618" s="34"/>
      <c r="IWZ1618" s="35"/>
      <c r="IXA1618" s="34"/>
      <c r="IXH1618" s="35"/>
      <c r="IXI1618" s="34"/>
      <c r="IXP1618" s="35"/>
      <c r="IXQ1618" s="34"/>
      <c r="IXX1618" s="35"/>
      <c r="IXY1618" s="34"/>
      <c r="IYF1618" s="35"/>
      <c r="IYG1618" s="34"/>
      <c r="IYN1618" s="35"/>
      <c r="IYO1618" s="34"/>
      <c r="IYV1618" s="35"/>
      <c r="IYW1618" s="34"/>
      <c r="IZD1618" s="35"/>
      <c r="IZE1618" s="34"/>
      <c r="IZL1618" s="35"/>
      <c r="IZM1618" s="34"/>
      <c r="IZT1618" s="35"/>
      <c r="IZU1618" s="34"/>
      <c r="JAB1618" s="35"/>
      <c r="JAC1618" s="34"/>
      <c r="JAJ1618" s="35"/>
      <c r="JAK1618" s="34"/>
      <c r="JAR1618" s="35"/>
      <c r="JAS1618" s="34"/>
      <c r="JAZ1618" s="35"/>
      <c r="JBA1618" s="34"/>
      <c r="JBH1618" s="35"/>
      <c r="JBI1618" s="34"/>
      <c r="JBP1618" s="35"/>
      <c r="JBQ1618" s="34"/>
      <c r="JBX1618" s="35"/>
      <c r="JBY1618" s="34"/>
      <c r="JCF1618" s="35"/>
      <c r="JCG1618" s="34"/>
      <c r="JCN1618" s="35"/>
      <c r="JCO1618" s="34"/>
      <c r="JCV1618" s="35"/>
      <c r="JCW1618" s="34"/>
      <c r="JDD1618" s="35"/>
      <c r="JDE1618" s="34"/>
      <c r="JDL1618" s="35"/>
      <c r="JDM1618" s="34"/>
      <c r="JDT1618" s="35"/>
      <c r="JDU1618" s="34"/>
      <c r="JEB1618" s="35"/>
      <c r="JEC1618" s="34"/>
      <c r="JEJ1618" s="35"/>
      <c r="JEK1618" s="34"/>
      <c r="JER1618" s="35"/>
      <c r="JES1618" s="34"/>
      <c r="JEZ1618" s="35"/>
      <c r="JFA1618" s="34"/>
      <c r="JFH1618" s="35"/>
      <c r="JFI1618" s="34"/>
      <c r="JFP1618" s="35"/>
      <c r="JFQ1618" s="34"/>
      <c r="JFX1618" s="35"/>
      <c r="JFY1618" s="34"/>
      <c r="JGF1618" s="35"/>
      <c r="JGG1618" s="34"/>
      <c r="JGN1618" s="35"/>
      <c r="JGO1618" s="34"/>
      <c r="JGV1618" s="35"/>
      <c r="JGW1618" s="34"/>
      <c r="JHD1618" s="35"/>
      <c r="JHE1618" s="34"/>
      <c r="JHL1618" s="35"/>
      <c r="JHM1618" s="34"/>
      <c r="JHT1618" s="35"/>
      <c r="JHU1618" s="34"/>
      <c r="JIB1618" s="35"/>
      <c r="JIC1618" s="34"/>
      <c r="JIJ1618" s="35"/>
      <c r="JIK1618" s="34"/>
      <c r="JIR1618" s="35"/>
      <c r="JIS1618" s="34"/>
      <c r="JIZ1618" s="35"/>
      <c r="JJA1618" s="34"/>
      <c r="JJH1618" s="35"/>
      <c r="JJI1618" s="34"/>
      <c r="JJP1618" s="35"/>
      <c r="JJQ1618" s="34"/>
      <c r="JJX1618" s="35"/>
      <c r="JJY1618" s="34"/>
      <c r="JKF1618" s="35"/>
      <c r="JKG1618" s="34"/>
      <c r="JKN1618" s="35"/>
      <c r="JKO1618" s="34"/>
      <c r="JKV1618" s="35"/>
      <c r="JKW1618" s="34"/>
      <c r="JLD1618" s="35"/>
      <c r="JLE1618" s="34"/>
      <c r="JLL1618" s="35"/>
      <c r="JLM1618" s="34"/>
      <c r="JLT1618" s="35"/>
      <c r="JLU1618" s="34"/>
      <c r="JMB1618" s="35"/>
      <c r="JMC1618" s="34"/>
      <c r="JMJ1618" s="35"/>
      <c r="JMK1618" s="34"/>
      <c r="JMR1618" s="35"/>
      <c r="JMS1618" s="34"/>
      <c r="JMZ1618" s="35"/>
      <c r="JNA1618" s="34"/>
      <c r="JNH1618" s="35"/>
      <c r="JNI1618" s="34"/>
      <c r="JNP1618" s="35"/>
      <c r="JNQ1618" s="34"/>
      <c r="JNX1618" s="35"/>
      <c r="JNY1618" s="34"/>
      <c r="JOF1618" s="35"/>
      <c r="JOG1618" s="34"/>
      <c r="JON1618" s="35"/>
      <c r="JOO1618" s="34"/>
      <c r="JOV1618" s="35"/>
      <c r="JOW1618" s="34"/>
      <c r="JPD1618" s="35"/>
      <c r="JPE1618" s="34"/>
      <c r="JPL1618" s="35"/>
      <c r="JPM1618" s="34"/>
      <c r="JPT1618" s="35"/>
      <c r="JPU1618" s="34"/>
      <c r="JQB1618" s="35"/>
      <c r="JQC1618" s="34"/>
      <c r="JQJ1618" s="35"/>
      <c r="JQK1618" s="34"/>
      <c r="JQR1618" s="35"/>
      <c r="JQS1618" s="34"/>
      <c r="JQZ1618" s="35"/>
      <c r="JRA1618" s="34"/>
      <c r="JRH1618" s="35"/>
      <c r="JRI1618" s="34"/>
      <c r="JRP1618" s="35"/>
      <c r="JRQ1618" s="34"/>
      <c r="JRX1618" s="35"/>
      <c r="JRY1618" s="34"/>
      <c r="JSF1618" s="35"/>
      <c r="JSG1618" s="34"/>
      <c r="JSN1618" s="35"/>
      <c r="JSO1618" s="34"/>
      <c r="JSV1618" s="35"/>
      <c r="JSW1618" s="34"/>
      <c r="JTD1618" s="35"/>
      <c r="JTE1618" s="34"/>
      <c r="JTL1618" s="35"/>
      <c r="JTM1618" s="34"/>
      <c r="JTT1618" s="35"/>
      <c r="JTU1618" s="34"/>
      <c r="JUB1618" s="35"/>
      <c r="JUC1618" s="34"/>
      <c r="JUJ1618" s="35"/>
      <c r="JUK1618" s="34"/>
      <c r="JUR1618" s="35"/>
      <c r="JUS1618" s="34"/>
      <c r="JUZ1618" s="35"/>
      <c r="JVA1618" s="34"/>
      <c r="JVH1618" s="35"/>
      <c r="JVI1618" s="34"/>
      <c r="JVP1618" s="35"/>
      <c r="JVQ1618" s="34"/>
      <c r="JVX1618" s="35"/>
      <c r="JVY1618" s="34"/>
      <c r="JWF1618" s="35"/>
      <c r="JWG1618" s="34"/>
      <c r="JWN1618" s="35"/>
      <c r="JWO1618" s="34"/>
      <c r="JWV1618" s="35"/>
      <c r="JWW1618" s="34"/>
      <c r="JXD1618" s="35"/>
      <c r="JXE1618" s="34"/>
      <c r="JXL1618" s="35"/>
      <c r="JXM1618" s="34"/>
      <c r="JXT1618" s="35"/>
      <c r="JXU1618" s="34"/>
      <c r="JYB1618" s="35"/>
      <c r="JYC1618" s="34"/>
      <c r="JYJ1618" s="35"/>
      <c r="JYK1618" s="34"/>
      <c r="JYR1618" s="35"/>
      <c r="JYS1618" s="34"/>
      <c r="JYZ1618" s="35"/>
      <c r="JZA1618" s="34"/>
      <c r="JZH1618" s="35"/>
      <c r="JZI1618" s="34"/>
      <c r="JZP1618" s="35"/>
      <c r="JZQ1618" s="34"/>
      <c r="JZX1618" s="35"/>
      <c r="JZY1618" s="34"/>
      <c r="KAF1618" s="35"/>
      <c r="KAG1618" s="34"/>
      <c r="KAN1618" s="35"/>
      <c r="KAO1618" s="34"/>
      <c r="KAV1618" s="35"/>
      <c r="KAW1618" s="34"/>
      <c r="KBD1618" s="35"/>
      <c r="KBE1618" s="34"/>
      <c r="KBL1618" s="35"/>
      <c r="KBM1618" s="34"/>
      <c r="KBT1618" s="35"/>
      <c r="KBU1618" s="34"/>
      <c r="KCB1618" s="35"/>
      <c r="KCC1618" s="34"/>
      <c r="KCJ1618" s="35"/>
      <c r="KCK1618" s="34"/>
      <c r="KCR1618" s="35"/>
      <c r="KCS1618" s="34"/>
      <c r="KCZ1618" s="35"/>
      <c r="KDA1618" s="34"/>
      <c r="KDH1618" s="35"/>
      <c r="KDI1618" s="34"/>
      <c r="KDP1618" s="35"/>
      <c r="KDQ1618" s="34"/>
      <c r="KDX1618" s="35"/>
      <c r="KDY1618" s="34"/>
      <c r="KEF1618" s="35"/>
      <c r="KEG1618" s="34"/>
      <c r="KEN1618" s="35"/>
      <c r="KEO1618" s="34"/>
      <c r="KEV1618" s="35"/>
      <c r="KEW1618" s="34"/>
      <c r="KFD1618" s="35"/>
      <c r="KFE1618" s="34"/>
      <c r="KFL1618" s="35"/>
      <c r="KFM1618" s="34"/>
      <c r="KFT1618" s="35"/>
      <c r="KFU1618" s="34"/>
      <c r="KGB1618" s="35"/>
      <c r="KGC1618" s="34"/>
      <c r="KGJ1618" s="35"/>
      <c r="KGK1618" s="34"/>
      <c r="KGR1618" s="35"/>
      <c r="KGS1618" s="34"/>
      <c r="KGZ1618" s="35"/>
      <c r="KHA1618" s="34"/>
      <c r="KHH1618" s="35"/>
      <c r="KHI1618" s="34"/>
      <c r="KHP1618" s="35"/>
      <c r="KHQ1618" s="34"/>
      <c r="KHX1618" s="35"/>
      <c r="KHY1618" s="34"/>
      <c r="KIF1618" s="35"/>
      <c r="KIG1618" s="34"/>
      <c r="KIN1618" s="35"/>
      <c r="KIO1618" s="34"/>
      <c r="KIV1618" s="35"/>
      <c r="KIW1618" s="34"/>
      <c r="KJD1618" s="35"/>
      <c r="KJE1618" s="34"/>
      <c r="KJL1618" s="35"/>
      <c r="KJM1618" s="34"/>
      <c r="KJT1618" s="35"/>
      <c r="KJU1618" s="34"/>
      <c r="KKB1618" s="35"/>
      <c r="KKC1618" s="34"/>
      <c r="KKJ1618" s="35"/>
      <c r="KKK1618" s="34"/>
      <c r="KKR1618" s="35"/>
      <c r="KKS1618" s="34"/>
      <c r="KKZ1618" s="35"/>
      <c r="KLA1618" s="34"/>
      <c r="KLH1618" s="35"/>
      <c r="KLI1618" s="34"/>
      <c r="KLP1618" s="35"/>
      <c r="KLQ1618" s="34"/>
      <c r="KLX1618" s="35"/>
      <c r="KLY1618" s="34"/>
      <c r="KMF1618" s="35"/>
      <c r="KMG1618" s="34"/>
      <c r="KMN1618" s="35"/>
      <c r="KMO1618" s="34"/>
      <c r="KMV1618" s="35"/>
      <c r="KMW1618" s="34"/>
      <c r="KND1618" s="35"/>
      <c r="KNE1618" s="34"/>
      <c r="KNL1618" s="35"/>
      <c r="KNM1618" s="34"/>
      <c r="KNT1618" s="35"/>
      <c r="KNU1618" s="34"/>
      <c r="KOB1618" s="35"/>
      <c r="KOC1618" s="34"/>
      <c r="KOJ1618" s="35"/>
      <c r="KOK1618" s="34"/>
      <c r="KOR1618" s="35"/>
      <c r="KOS1618" s="34"/>
      <c r="KOZ1618" s="35"/>
      <c r="KPA1618" s="34"/>
      <c r="KPH1618" s="35"/>
      <c r="KPI1618" s="34"/>
      <c r="KPP1618" s="35"/>
      <c r="KPQ1618" s="34"/>
      <c r="KPX1618" s="35"/>
      <c r="KPY1618" s="34"/>
      <c r="KQF1618" s="35"/>
      <c r="KQG1618" s="34"/>
      <c r="KQN1618" s="35"/>
      <c r="KQO1618" s="34"/>
      <c r="KQV1618" s="35"/>
      <c r="KQW1618" s="34"/>
      <c r="KRD1618" s="35"/>
      <c r="KRE1618" s="34"/>
      <c r="KRL1618" s="35"/>
      <c r="KRM1618" s="34"/>
      <c r="KRT1618" s="35"/>
      <c r="KRU1618" s="34"/>
      <c r="KSB1618" s="35"/>
      <c r="KSC1618" s="34"/>
      <c r="KSJ1618" s="35"/>
      <c r="KSK1618" s="34"/>
      <c r="KSR1618" s="35"/>
      <c r="KSS1618" s="34"/>
      <c r="KSZ1618" s="35"/>
      <c r="KTA1618" s="34"/>
      <c r="KTH1618" s="35"/>
      <c r="KTI1618" s="34"/>
      <c r="KTP1618" s="35"/>
      <c r="KTQ1618" s="34"/>
      <c r="KTX1618" s="35"/>
      <c r="KTY1618" s="34"/>
      <c r="KUF1618" s="35"/>
      <c r="KUG1618" s="34"/>
      <c r="KUN1618" s="35"/>
      <c r="KUO1618" s="34"/>
      <c r="KUV1618" s="35"/>
      <c r="KUW1618" s="34"/>
      <c r="KVD1618" s="35"/>
      <c r="KVE1618" s="34"/>
      <c r="KVL1618" s="35"/>
      <c r="KVM1618" s="34"/>
      <c r="KVT1618" s="35"/>
      <c r="KVU1618" s="34"/>
      <c r="KWB1618" s="35"/>
      <c r="KWC1618" s="34"/>
      <c r="KWJ1618" s="35"/>
      <c r="KWK1618" s="34"/>
      <c r="KWR1618" s="35"/>
      <c r="KWS1618" s="34"/>
      <c r="KWZ1618" s="35"/>
      <c r="KXA1618" s="34"/>
      <c r="KXH1618" s="35"/>
      <c r="KXI1618" s="34"/>
      <c r="KXP1618" s="35"/>
      <c r="KXQ1618" s="34"/>
      <c r="KXX1618" s="35"/>
      <c r="KXY1618" s="34"/>
      <c r="KYF1618" s="35"/>
      <c r="KYG1618" s="34"/>
      <c r="KYN1618" s="35"/>
      <c r="KYO1618" s="34"/>
      <c r="KYV1618" s="35"/>
      <c r="KYW1618" s="34"/>
      <c r="KZD1618" s="35"/>
      <c r="KZE1618" s="34"/>
      <c r="KZL1618" s="35"/>
      <c r="KZM1618" s="34"/>
      <c r="KZT1618" s="35"/>
      <c r="KZU1618" s="34"/>
      <c r="LAB1618" s="35"/>
      <c r="LAC1618" s="34"/>
      <c r="LAJ1618" s="35"/>
      <c r="LAK1618" s="34"/>
      <c r="LAR1618" s="35"/>
      <c r="LAS1618" s="34"/>
      <c r="LAZ1618" s="35"/>
      <c r="LBA1618" s="34"/>
      <c r="LBH1618" s="35"/>
      <c r="LBI1618" s="34"/>
      <c r="LBP1618" s="35"/>
      <c r="LBQ1618" s="34"/>
      <c r="LBX1618" s="35"/>
      <c r="LBY1618" s="34"/>
      <c r="LCF1618" s="35"/>
      <c r="LCG1618" s="34"/>
      <c r="LCN1618" s="35"/>
      <c r="LCO1618" s="34"/>
      <c r="LCV1618" s="35"/>
      <c r="LCW1618" s="34"/>
      <c r="LDD1618" s="35"/>
      <c r="LDE1618" s="34"/>
      <c r="LDL1618" s="35"/>
      <c r="LDM1618" s="34"/>
      <c r="LDT1618" s="35"/>
      <c r="LDU1618" s="34"/>
      <c r="LEB1618" s="35"/>
      <c r="LEC1618" s="34"/>
      <c r="LEJ1618" s="35"/>
      <c r="LEK1618" s="34"/>
      <c r="LER1618" s="35"/>
      <c r="LES1618" s="34"/>
      <c r="LEZ1618" s="35"/>
      <c r="LFA1618" s="34"/>
      <c r="LFH1618" s="35"/>
      <c r="LFI1618" s="34"/>
      <c r="LFP1618" s="35"/>
      <c r="LFQ1618" s="34"/>
      <c r="LFX1618" s="35"/>
      <c r="LFY1618" s="34"/>
      <c r="LGF1618" s="35"/>
      <c r="LGG1618" s="34"/>
      <c r="LGN1618" s="35"/>
      <c r="LGO1618" s="34"/>
      <c r="LGV1618" s="35"/>
      <c r="LGW1618" s="34"/>
      <c r="LHD1618" s="35"/>
      <c r="LHE1618" s="34"/>
      <c r="LHL1618" s="35"/>
      <c r="LHM1618" s="34"/>
      <c r="LHT1618" s="35"/>
      <c r="LHU1618" s="34"/>
      <c r="LIB1618" s="35"/>
      <c r="LIC1618" s="34"/>
      <c r="LIJ1618" s="35"/>
      <c r="LIK1618" s="34"/>
      <c r="LIR1618" s="35"/>
      <c r="LIS1618" s="34"/>
      <c r="LIZ1618" s="35"/>
      <c r="LJA1618" s="34"/>
      <c r="LJH1618" s="35"/>
      <c r="LJI1618" s="34"/>
      <c r="LJP1618" s="35"/>
      <c r="LJQ1618" s="34"/>
      <c r="LJX1618" s="35"/>
      <c r="LJY1618" s="34"/>
      <c r="LKF1618" s="35"/>
      <c r="LKG1618" s="34"/>
      <c r="LKN1618" s="35"/>
      <c r="LKO1618" s="34"/>
      <c r="LKV1618" s="35"/>
      <c r="LKW1618" s="34"/>
      <c r="LLD1618" s="35"/>
      <c r="LLE1618" s="34"/>
      <c r="LLL1618" s="35"/>
      <c r="LLM1618" s="34"/>
      <c r="LLT1618" s="35"/>
      <c r="LLU1618" s="34"/>
      <c r="LMB1618" s="35"/>
      <c r="LMC1618" s="34"/>
      <c r="LMJ1618" s="35"/>
      <c r="LMK1618" s="34"/>
      <c r="LMR1618" s="35"/>
      <c r="LMS1618" s="34"/>
      <c r="LMZ1618" s="35"/>
      <c r="LNA1618" s="34"/>
      <c r="LNH1618" s="35"/>
      <c r="LNI1618" s="34"/>
      <c r="LNP1618" s="35"/>
      <c r="LNQ1618" s="34"/>
      <c r="LNX1618" s="35"/>
      <c r="LNY1618" s="34"/>
      <c r="LOF1618" s="35"/>
      <c r="LOG1618" s="34"/>
      <c r="LON1618" s="35"/>
      <c r="LOO1618" s="34"/>
      <c r="LOV1618" s="35"/>
      <c r="LOW1618" s="34"/>
      <c r="LPD1618" s="35"/>
      <c r="LPE1618" s="34"/>
      <c r="LPL1618" s="35"/>
      <c r="LPM1618" s="34"/>
      <c r="LPT1618" s="35"/>
      <c r="LPU1618" s="34"/>
      <c r="LQB1618" s="35"/>
      <c r="LQC1618" s="34"/>
      <c r="LQJ1618" s="35"/>
      <c r="LQK1618" s="34"/>
      <c r="LQR1618" s="35"/>
      <c r="LQS1618" s="34"/>
      <c r="LQZ1618" s="35"/>
      <c r="LRA1618" s="34"/>
      <c r="LRH1618" s="35"/>
      <c r="LRI1618" s="34"/>
      <c r="LRP1618" s="35"/>
      <c r="LRQ1618" s="34"/>
      <c r="LRX1618" s="35"/>
      <c r="LRY1618" s="34"/>
      <c r="LSF1618" s="35"/>
      <c r="LSG1618" s="34"/>
      <c r="LSN1618" s="35"/>
      <c r="LSO1618" s="34"/>
      <c r="LSV1618" s="35"/>
      <c r="LSW1618" s="34"/>
      <c r="LTD1618" s="35"/>
      <c r="LTE1618" s="34"/>
      <c r="LTL1618" s="35"/>
      <c r="LTM1618" s="34"/>
      <c r="LTT1618" s="35"/>
      <c r="LTU1618" s="34"/>
      <c r="LUB1618" s="35"/>
      <c r="LUC1618" s="34"/>
      <c r="LUJ1618" s="35"/>
      <c r="LUK1618" s="34"/>
      <c r="LUR1618" s="35"/>
      <c r="LUS1618" s="34"/>
      <c r="LUZ1618" s="35"/>
      <c r="LVA1618" s="34"/>
      <c r="LVH1618" s="35"/>
      <c r="LVI1618" s="34"/>
      <c r="LVP1618" s="35"/>
      <c r="LVQ1618" s="34"/>
      <c r="LVX1618" s="35"/>
      <c r="LVY1618" s="34"/>
      <c r="LWF1618" s="35"/>
      <c r="LWG1618" s="34"/>
      <c r="LWN1618" s="35"/>
      <c r="LWO1618" s="34"/>
      <c r="LWV1618" s="35"/>
      <c r="LWW1618" s="34"/>
      <c r="LXD1618" s="35"/>
      <c r="LXE1618" s="34"/>
      <c r="LXL1618" s="35"/>
      <c r="LXM1618" s="34"/>
      <c r="LXT1618" s="35"/>
      <c r="LXU1618" s="34"/>
      <c r="LYB1618" s="35"/>
      <c r="LYC1618" s="34"/>
      <c r="LYJ1618" s="35"/>
      <c r="LYK1618" s="34"/>
      <c r="LYR1618" s="35"/>
      <c r="LYS1618" s="34"/>
      <c r="LYZ1618" s="35"/>
      <c r="LZA1618" s="34"/>
      <c r="LZH1618" s="35"/>
      <c r="LZI1618" s="34"/>
      <c r="LZP1618" s="35"/>
      <c r="LZQ1618" s="34"/>
      <c r="LZX1618" s="35"/>
      <c r="LZY1618" s="34"/>
      <c r="MAF1618" s="35"/>
      <c r="MAG1618" s="34"/>
      <c r="MAN1618" s="35"/>
      <c r="MAO1618" s="34"/>
      <c r="MAV1618" s="35"/>
      <c r="MAW1618" s="34"/>
      <c r="MBD1618" s="35"/>
      <c r="MBE1618" s="34"/>
      <c r="MBL1618" s="35"/>
      <c r="MBM1618" s="34"/>
      <c r="MBT1618" s="35"/>
      <c r="MBU1618" s="34"/>
      <c r="MCB1618" s="35"/>
      <c r="MCC1618" s="34"/>
      <c r="MCJ1618" s="35"/>
      <c r="MCK1618" s="34"/>
      <c r="MCR1618" s="35"/>
      <c r="MCS1618" s="34"/>
      <c r="MCZ1618" s="35"/>
      <c r="MDA1618" s="34"/>
      <c r="MDH1618" s="35"/>
      <c r="MDI1618" s="34"/>
      <c r="MDP1618" s="35"/>
      <c r="MDQ1618" s="34"/>
      <c r="MDX1618" s="35"/>
      <c r="MDY1618" s="34"/>
      <c r="MEF1618" s="35"/>
      <c r="MEG1618" s="34"/>
      <c r="MEN1618" s="35"/>
      <c r="MEO1618" s="34"/>
      <c r="MEV1618" s="35"/>
      <c r="MEW1618" s="34"/>
      <c r="MFD1618" s="35"/>
      <c r="MFE1618" s="34"/>
      <c r="MFL1618" s="35"/>
      <c r="MFM1618" s="34"/>
      <c r="MFT1618" s="35"/>
      <c r="MFU1618" s="34"/>
      <c r="MGB1618" s="35"/>
      <c r="MGC1618" s="34"/>
      <c r="MGJ1618" s="35"/>
      <c r="MGK1618" s="34"/>
      <c r="MGR1618" s="35"/>
      <c r="MGS1618" s="34"/>
      <c r="MGZ1618" s="35"/>
      <c r="MHA1618" s="34"/>
      <c r="MHH1618" s="35"/>
      <c r="MHI1618" s="34"/>
      <c r="MHP1618" s="35"/>
      <c r="MHQ1618" s="34"/>
      <c r="MHX1618" s="35"/>
      <c r="MHY1618" s="34"/>
      <c r="MIF1618" s="35"/>
      <c r="MIG1618" s="34"/>
      <c r="MIN1618" s="35"/>
      <c r="MIO1618" s="34"/>
      <c r="MIV1618" s="35"/>
      <c r="MIW1618" s="34"/>
      <c r="MJD1618" s="35"/>
      <c r="MJE1618" s="34"/>
      <c r="MJL1618" s="35"/>
      <c r="MJM1618" s="34"/>
      <c r="MJT1618" s="35"/>
      <c r="MJU1618" s="34"/>
      <c r="MKB1618" s="35"/>
      <c r="MKC1618" s="34"/>
      <c r="MKJ1618" s="35"/>
      <c r="MKK1618" s="34"/>
      <c r="MKR1618" s="35"/>
      <c r="MKS1618" s="34"/>
      <c r="MKZ1618" s="35"/>
      <c r="MLA1618" s="34"/>
      <c r="MLH1618" s="35"/>
      <c r="MLI1618" s="34"/>
      <c r="MLP1618" s="35"/>
      <c r="MLQ1618" s="34"/>
      <c r="MLX1618" s="35"/>
      <c r="MLY1618" s="34"/>
      <c r="MMF1618" s="35"/>
      <c r="MMG1618" s="34"/>
      <c r="MMN1618" s="35"/>
      <c r="MMO1618" s="34"/>
      <c r="MMV1618" s="35"/>
      <c r="MMW1618" s="34"/>
      <c r="MND1618" s="35"/>
      <c r="MNE1618" s="34"/>
      <c r="MNL1618" s="35"/>
      <c r="MNM1618" s="34"/>
      <c r="MNT1618" s="35"/>
      <c r="MNU1618" s="34"/>
      <c r="MOB1618" s="35"/>
      <c r="MOC1618" s="34"/>
      <c r="MOJ1618" s="35"/>
      <c r="MOK1618" s="34"/>
      <c r="MOR1618" s="35"/>
      <c r="MOS1618" s="34"/>
      <c r="MOZ1618" s="35"/>
      <c r="MPA1618" s="34"/>
      <c r="MPH1618" s="35"/>
      <c r="MPI1618" s="34"/>
      <c r="MPP1618" s="35"/>
      <c r="MPQ1618" s="34"/>
      <c r="MPX1618" s="35"/>
      <c r="MPY1618" s="34"/>
      <c r="MQF1618" s="35"/>
      <c r="MQG1618" s="34"/>
      <c r="MQN1618" s="35"/>
      <c r="MQO1618" s="34"/>
      <c r="MQV1618" s="35"/>
      <c r="MQW1618" s="34"/>
      <c r="MRD1618" s="35"/>
      <c r="MRE1618" s="34"/>
      <c r="MRL1618" s="35"/>
      <c r="MRM1618" s="34"/>
      <c r="MRT1618" s="35"/>
      <c r="MRU1618" s="34"/>
      <c r="MSB1618" s="35"/>
      <c r="MSC1618" s="34"/>
      <c r="MSJ1618" s="35"/>
      <c r="MSK1618" s="34"/>
      <c r="MSR1618" s="35"/>
      <c r="MSS1618" s="34"/>
      <c r="MSZ1618" s="35"/>
      <c r="MTA1618" s="34"/>
      <c r="MTH1618" s="35"/>
      <c r="MTI1618" s="34"/>
      <c r="MTP1618" s="35"/>
      <c r="MTQ1618" s="34"/>
      <c r="MTX1618" s="35"/>
      <c r="MTY1618" s="34"/>
      <c r="MUF1618" s="35"/>
      <c r="MUG1618" s="34"/>
      <c r="MUN1618" s="35"/>
      <c r="MUO1618" s="34"/>
      <c r="MUV1618" s="35"/>
      <c r="MUW1618" s="34"/>
      <c r="MVD1618" s="35"/>
      <c r="MVE1618" s="34"/>
      <c r="MVL1618" s="35"/>
      <c r="MVM1618" s="34"/>
      <c r="MVT1618" s="35"/>
      <c r="MVU1618" s="34"/>
      <c r="MWB1618" s="35"/>
      <c r="MWC1618" s="34"/>
      <c r="MWJ1618" s="35"/>
      <c r="MWK1618" s="34"/>
      <c r="MWR1618" s="35"/>
      <c r="MWS1618" s="34"/>
      <c r="MWZ1618" s="35"/>
      <c r="MXA1618" s="34"/>
      <c r="MXH1618" s="35"/>
      <c r="MXI1618" s="34"/>
      <c r="MXP1618" s="35"/>
      <c r="MXQ1618" s="34"/>
      <c r="MXX1618" s="35"/>
      <c r="MXY1618" s="34"/>
      <c r="MYF1618" s="35"/>
      <c r="MYG1618" s="34"/>
      <c r="MYN1618" s="35"/>
      <c r="MYO1618" s="34"/>
      <c r="MYV1618" s="35"/>
      <c r="MYW1618" s="34"/>
      <c r="MZD1618" s="35"/>
      <c r="MZE1618" s="34"/>
      <c r="MZL1618" s="35"/>
      <c r="MZM1618" s="34"/>
      <c r="MZT1618" s="35"/>
      <c r="MZU1618" s="34"/>
      <c r="NAB1618" s="35"/>
      <c r="NAC1618" s="34"/>
      <c r="NAJ1618" s="35"/>
      <c r="NAK1618" s="34"/>
      <c r="NAR1618" s="35"/>
      <c r="NAS1618" s="34"/>
      <c r="NAZ1618" s="35"/>
      <c r="NBA1618" s="34"/>
      <c r="NBH1618" s="35"/>
      <c r="NBI1618" s="34"/>
      <c r="NBP1618" s="35"/>
      <c r="NBQ1618" s="34"/>
      <c r="NBX1618" s="35"/>
      <c r="NBY1618" s="34"/>
      <c r="NCF1618" s="35"/>
      <c r="NCG1618" s="34"/>
      <c r="NCN1618" s="35"/>
      <c r="NCO1618" s="34"/>
      <c r="NCV1618" s="35"/>
      <c r="NCW1618" s="34"/>
      <c r="NDD1618" s="35"/>
      <c r="NDE1618" s="34"/>
      <c r="NDL1618" s="35"/>
      <c r="NDM1618" s="34"/>
      <c r="NDT1618" s="35"/>
      <c r="NDU1618" s="34"/>
      <c r="NEB1618" s="35"/>
      <c r="NEC1618" s="34"/>
      <c r="NEJ1618" s="35"/>
      <c r="NEK1618" s="34"/>
      <c r="NER1618" s="35"/>
      <c r="NES1618" s="34"/>
      <c r="NEZ1618" s="35"/>
      <c r="NFA1618" s="34"/>
      <c r="NFH1618" s="35"/>
      <c r="NFI1618" s="34"/>
      <c r="NFP1618" s="35"/>
      <c r="NFQ1618" s="34"/>
      <c r="NFX1618" s="35"/>
      <c r="NFY1618" s="34"/>
      <c r="NGF1618" s="35"/>
      <c r="NGG1618" s="34"/>
      <c r="NGN1618" s="35"/>
      <c r="NGO1618" s="34"/>
      <c r="NGV1618" s="35"/>
      <c r="NGW1618" s="34"/>
      <c r="NHD1618" s="35"/>
      <c r="NHE1618" s="34"/>
      <c r="NHL1618" s="35"/>
      <c r="NHM1618" s="34"/>
      <c r="NHT1618" s="35"/>
      <c r="NHU1618" s="34"/>
      <c r="NIB1618" s="35"/>
      <c r="NIC1618" s="34"/>
      <c r="NIJ1618" s="35"/>
      <c r="NIK1618" s="34"/>
      <c r="NIR1618" s="35"/>
      <c r="NIS1618" s="34"/>
      <c r="NIZ1618" s="35"/>
      <c r="NJA1618" s="34"/>
      <c r="NJH1618" s="35"/>
      <c r="NJI1618" s="34"/>
      <c r="NJP1618" s="35"/>
      <c r="NJQ1618" s="34"/>
      <c r="NJX1618" s="35"/>
      <c r="NJY1618" s="34"/>
      <c r="NKF1618" s="35"/>
      <c r="NKG1618" s="34"/>
      <c r="NKN1618" s="35"/>
      <c r="NKO1618" s="34"/>
      <c r="NKV1618" s="35"/>
      <c r="NKW1618" s="34"/>
      <c r="NLD1618" s="35"/>
      <c r="NLE1618" s="34"/>
      <c r="NLL1618" s="35"/>
      <c r="NLM1618" s="34"/>
      <c r="NLT1618" s="35"/>
      <c r="NLU1618" s="34"/>
      <c r="NMB1618" s="35"/>
      <c r="NMC1618" s="34"/>
      <c r="NMJ1618" s="35"/>
      <c r="NMK1618" s="34"/>
      <c r="NMR1618" s="35"/>
      <c r="NMS1618" s="34"/>
      <c r="NMZ1618" s="35"/>
      <c r="NNA1618" s="34"/>
      <c r="NNH1618" s="35"/>
      <c r="NNI1618" s="34"/>
      <c r="NNP1618" s="35"/>
      <c r="NNQ1618" s="34"/>
      <c r="NNX1618" s="35"/>
      <c r="NNY1618" s="34"/>
      <c r="NOF1618" s="35"/>
      <c r="NOG1618" s="34"/>
      <c r="NON1618" s="35"/>
      <c r="NOO1618" s="34"/>
      <c r="NOV1618" s="35"/>
      <c r="NOW1618" s="34"/>
      <c r="NPD1618" s="35"/>
      <c r="NPE1618" s="34"/>
      <c r="NPL1618" s="35"/>
      <c r="NPM1618" s="34"/>
      <c r="NPT1618" s="35"/>
      <c r="NPU1618" s="34"/>
      <c r="NQB1618" s="35"/>
      <c r="NQC1618" s="34"/>
      <c r="NQJ1618" s="35"/>
      <c r="NQK1618" s="34"/>
      <c r="NQR1618" s="35"/>
      <c r="NQS1618" s="34"/>
      <c r="NQZ1618" s="35"/>
      <c r="NRA1618" s="34"/>
      <c r="NRH1618" s="35"/>
      <c r="NRI1618" s="34"/>
      <c r="NRP1618" s="35"/>
      <c r="NRQ1618" s="34"/>
      <c r="NRX1618" s="35"/>
      <c r="NRY1618" s="34"/>
      <c r="NSF1618" s="35"/>
      <c r="NSG1618" s="34"/>
      <c r="NSN1618" s="35"/>
      <c r="NSO1618" s="34"/>
      <c r="NSV1618" s="35"/>
      <c r="NSW1618" s="34"/>
      <c r="NTD1618" s="35"/>
      <c r="NTE1618" s="34"/>
      <c r="NTL1618" s="35"/>
      <c r="NTM1618" s="34"/>
      <c r="NTT1618" s="35"/>
      <c r="NTU1618" s="34"/>
      <c r="NUB1618" s="35"/>
      <c r="NUC1618" s="34"/>
      <c r="NUJ1618" s="35"/>
      <c r="NUK1618" s="34"/>
      <c r="NUR1618" s="35"/>
      <c r="NUS1618" s="34"/>
      <c r="NUZ1618" s="35"/>
      <c r="NVA1618" s="34"/>
      <c r="NVH1618" s="35"/>
      <c r="NVI1618" s="34"/>
      <c r="NVP1618" s="35"/>
      <c r="NVQ1618" s="34"/>
      <c r="NVX1618" s="35"/>
      <c r="NVY1618" s="34"/>
      <c r="NWF1618" s="35"/>
      <c r="NWG1618" s="34"/>
      <c r="NWN1618" s="35"/>
      <c r="NWO1618" s="34"/>
      <c r="NWV1618" s="35"/>
      <c r="NWW1618" s="34"/>
      <c r="NXD1618" s="35"/>
      <c r="NXE1618" s="34"/>
      <c r="NXL1618" s="35"/>
      <c r="NXM1618" s="34"/>
      <c r="NXT1618" s="35"/>
      <c r="NXU1618" s="34"/>
      <c r="NYB1618" s="35"/>
      <c r="NYC1618" s="34"/>
      <c r="NYJ1618" s="35"/>
      <c r="NYK1618" s="34"/>
      <c r="NYR1618" s="35"/>
      <c r="NYS1618" s="34"/>
      <c r="NYZ1618" s="35"/>
      <c r="NZA1618" s="34"/>
      <c r="NZH1618" s="35"/>
      <c r="NZI1618" s="34"/>
      <c r="NZP1618" s="35"/>
      <c r="NZQ1618" s="34"/>
      <c r="NZX1618" s="35"/>
      <c r="NZY1618" s="34"/>
      <c r="OAF1618" s="35"/>
      <c r="OAG1618" s="34"/>
      <c r="OAN1618" s="35"/>
      <c r="OAO1618" s="34"/>
      <c r="OAV1618" s="35"/>
      <c r="OAW1618" s="34"/>
      <c r="OBD1618" s="35"/>
      <c r="OBE1618" s="34"/>
      <c r="OBL1618" s="35"/>
      <c r="OBM1618" s="34"/>
      <c r="OBT1618" s="35"/>
      <c r="OBU1618" s="34"/>
      <c r="OCB1618" s="35"/>
      <c r="OCC1618" s="34"/>
      <c r="OCJ1618" s="35"/>
      <c r="OCK1618" s="34"/>
      <c r="OCR1618" s="35"/>
      <c r="OCS1618" s="34"/>
      <c r="OCZ1618" s="35"/>
      <c r="ODA1618" s="34"/>
      <c r="ODH1618" s="35"/>
      <c r="ODI1618" s="34"/>
      <c r="ODP1618" s="35"/>
      <c r="ODQ1618" s="34"/>
      <c r="ODX1618" s="35"/>
      <c r="ODY1618" s="34"/>
      <c r="OEF1618" s="35"/>
      <c r="OEG1618" s="34"/>
      <c r="OEN1618" s="35"/>
      <c r="OEO1618" s="34"/>
      <c r="OEV1618" s="35"/>
      <c r="OEW1618" s="34"/>
      <c r="OFD1618" s="35"/>
      <c r="OFE1618" s="34"/>
      <c r="OFL1618" s="35"/>
      <c r="OFM1618" s="34"/>
      <c r="OFT1618" s="35"/>
      <c r="OFU1618" s="34"/>
      <c r="OGB1618" s="35"/>
      <c r="OGC1618" s="34"/>
      <c r="OGJ1618" s="35"/>
      <c r="OGK1618" s="34"/>
      <c r="OGR1618" s="35"/>
      <c r="OGS1618" s="34"/>
      <c r="OGZ1618" s="35"/>
      <c r="OHA1618" s="34"/>
      <c r="OHH1618" s="35"/>
      <c r="OHI1618" s="34"/>
      <c r="OHP1618" s="35"/>
      <c r="OHQ1618" s="34"/>
      <c r="OHX1618" s="35"/>
      <c r="OHY1618" s="34"/>
      <c r="OIF1618" s="35"/>
      <c r="OIG1618" s="34"/>
      <c r="OIN1618" s="35"/>
      <c r="OIO1618" s="34"/>
      <c r="OIV1618" s="35"/>
      <c r="OIW1618" s="34"/>
      <c r="OJD1618" s="35"/>
      <c r="OJE1618" s="34"/>
      <c r="OJL1618" s="35"/>
      <c r="OJM1618" s="34"/>
      <c r="OJT1618" s="35"/>
      <c r="OJU1618" s="34"/>
      <c r="OKB1618" s="35"/>
      <c r="OKC1618" s="34"/>
      <c r="OKJ1618" s="35"/>
      <c r="OKK1618" s="34"/>
      <c r="OKR1618" s="35"/>
      <c r="OKS1618" s="34"/>
      <c r="OKZ1618" s="35"/>
      <c r="OLA1618" s="34"/>
      <c r="OLH1618" s="35"/>
      <c r="OLI1618" s="34"/>
      <c r="OLP1618" s="35"/>
      <c r="OLQ1618" s="34"/>
      <c r="OLX1618" s="35"/>
      <c r="OLY1618" s="34"/>
      <c r="OMF1618" s="35"/>
      <c r="OMG1618" s="34"/>
      <c r="OMN1618" s="35"/>
      <c r="OMO1618" s="34"/>
      <c r="OMV1618" s="35"/>
      <c r="OMW1618" s="34"/>
      <c r="OND1618" s="35"/>
      <c r="ONE1618" s="34"/>
      <c r="ONL1618" s="35"/>
      <c r="ONM1618" s="34"/>
      <c r="ONT1618" s="35"/>
      <c r="ONU1618" s="34"/>
      <c r="OOB1618" s="35"/>
      <c r="OOC1618" s="34"/>
      <c r="OOJ1618" s="35"/>
      <c r="OOK1618" s="34"/>
      <c r="OOR1618" s="35"/>
      <c r="OOS1618" s="34"/>
      <c r="OOZ1618" s="35"/>
      <c r="OPA1618" s="34"/>
      <c r="OPH1618" s="35"/>
      <c r="OPI1618" s="34"/>
      <c r="OPP1618" s="35"/>
      <c r="OPQ1618" s="34"/>
      <c r="OPX1618" s="35"/>
      <c r="OPY1618" s="34"/>
      <c r="OQF1618" s="35"/>
      <c r="OQG1618" s="34"/>
      <c r="OQN1618" s="35"/>
      <c r="OQO1618" s="34"/>
      <c r="OQV1618" s="35"/>
      <c r="OQW1618" s="34"/>
      <c r="ORD1618" s="35"/>
      <c r="ORE1618" s="34"/>
      <c r="ORL1618" s="35"/>
      <c r="ORM1618" s="34"/>
      <c r="ORT1618" s="35"/>
      <c r="ORU1618" s="34"/>
      <c r="OSB1618" s="35"/>
      <c r="OSC1618" s="34"/>
      <c r="OSJ1618" s="35"/>
      <c r="OSK1618" s="34"/>
      <c r="OSR1618" s="35"/>
      <c r="OSS1618" s="34"/>
      <c r="OSZ1618" s="35"/>
      <c r="OTA1618" s="34"/>
      <c r="OTH1618" s="35"/>
      <c r="OTI1618" s="34"/>
      <c r="OTP1618" s="35"/>
      <c r="OTQ1618" s="34"/>
      <c r="OTX1618" s="35"/>
      <c r="OTY1618" s="34"/>
      <c r="OUF1618" s="35"/>
      <c r="OUG1618" s="34"/>
      <c r="OUN1618" s="35"/>
      <c r="OUO1618" s="34"/>
      <c r="OUV1618" s="35"/>
      <c r="OUW1618" s="34"/>
      <c r="OVD1618" s="35"/>
      <c r="OVE1618" s="34"/>
      <c r="OVL1618" s="35"/>
      <c r="OVM1618" s="34"/>
      <c r="OVT1618" s="35"/>
      <c r="OVU1618" s="34"/>
      <c r="OWB1618" s="35"/>
      <c r="OWC1618" s="34"/>
      <c r="OWJ1618" s="35"/>
      <c r="OWK1618" s="34"/>
      <c r="OWR1618" s="35"/>
      <c r="OWS1618" s="34"/>
      <c r="OWZ1618" s="35"/>
      <c r="OXA1618" s="34"/>
      <c r="OXH1618" s="35"/>
      <c r="OXI1618" s="34"/>
      <c r="OXP1618" s="35"/>
      <c r="OXQ1618" s="34"/>
      <c r="OXX1618" s="35"/>
      <c r="OXY1618" s="34"/>
      <c r="OYF1618" s="35"/>
      <c r="OYG1618" s="34"/>
      <c r="OYN1618" s="35"/>
      <c r="OYO1618" s="34"/>
      <c r="OYV1618" s="35"/>
      <c r="OYW1618" s="34"/>
      <c r="OZD1618" s="35"/>
      <c r="OZE1618" s="34"/>
      <c r="OZL1618" s="35"/>
      <c r="OZM1618" s="34"/>
      <c r="OZT1618" s="35"/>
      <c r="OZU1618" s="34"/>
      <c r="PAB1618" s="35"/>
      <c r="PAC1618" s="34"/>
      <c r="PAJ1618" s="35"/>
      <c r="PAK1618" s="34"/>
      <c r="PAR1618" s="35"/>
      <c r="PAS1618" s="34"/>
      <c r="PAZ1618" s="35"/>
      <c r="PBA1618" s="34"/>
      <c r="PBH1618" s="35"/>
      <c r="PBI1618" s="34"/>
      <c r="PBP1618" s="35"/>
      <c r="PBQ1618" s="34"/>
      <c r="PBX1618" s="35"/>
      <c r="PBY1618" s="34"/>
      <c r="PCF1618" s="35"/>
      <c r="PCG1618" s="34"/>
      <c r="PCN1618" s="35"/>
      <c r="PCO1618" s="34"/>
      <c r="PCV1618" s="35"/>
      <c r="PCW1618" s="34"/>
      <c r="PDD1618" s="35"/>
      <c r="PDE1618" s="34"/>
      <c r="PDL1618" s="35"/>
      <c r="PDM1618" s="34"/>
      <c r="PDT1618" s="35"/>
      <c r="PDU1618" s="34"/>
      <c r="PEB1618" s="35"/>
      <c r="PEC1618" s="34"/>
      <c r="PEJ1618" s="35"/>
      <c r="PEK1618" s="34"/>
      <c r="PER1618" s="35"/>
      <c r="PES1618" s="34"/>
      <c r="PEZ1618" s="35"/>
      <c r="PFA1618" s="34"/>
      <c r="PFH1618" s="35"/>
      <c r="PFI1618" s="34"/>
      <c r="PFP1618" s="35"/>
      <c r="PFQ1618" s="34"/>
      <c r="PFX1618" s="35"/>
      <c r="PFY1618" s="34"/>
      <c r="PGF1618" s="35"/>
      <c r="PGG1618" s="34"/>
      <c r="PGN1618" s="35"/>
      <c r="PGO1618" s="34"/>
      <c r="PGV1618" s="35"/>
      <c r="PGW1618" s="34"/>
      <c r="PHD1618" s="35"/>
      <c r="PHE1618" s="34"/>
      <c r="PHL1618" s="35"/>
      <c r="PHM1618" s="34"/>
      <c r="PHT1618" s="35"/>
      <c r="PHU1618" s="34"/>
      <c r="PIB1618" s="35"/>
      <c r="PIC1618" s="34"/>
      <c r="PIJ1618" s="35"/>
      <c r="PIK1618" s="34"/>
      <c r="PIR1618" s="35"/>
      <c r="PIS1618" s="34"/>
      <c r="PIZ1618" s="35"/>
      <c r="PJA1618" s="34"/>
      <c r="PJH1618" s="35"/>
      <c r="PJI1618" s="34"/>
      <c r="PJP1618" s="35"/>
      <c r="PJQ1618" s="34"/>
      <c r="PJX1618" s="35"/>
      <c r="PJY1618" s="34"/>
      <c r="PKF1618" s="35"/>
      <c r="PKG1618" s="34"/>
      <c r="PKN1618" s="35"/>
      <c r="PKO1618" s="34"/>
      <c r="PKV1618" s="35"/>
      <c r="PKW1618" s="34"/>
      <c r="PLD1618" s="35"/>
      <c r="PLE1618" s="34"/>
      <c r="PLL1618" s="35"/>
      <c r="PLM1618" s="34"/>
      <c r="PLT1618" s="35"/>
      <c r="PLU1618" s="34"/>
      <c r="PMB1618" s="35"/>
      <c r="PMC1618" s="34"/>
      <c r="PMJ1618" s="35"/>
      <c r="PMK1618" s="34"/>
      <c r="PMR1618" s="35"/>
      <c r="PMS1618" s="34"/>
      <c r="PMZ1618" s="35"/>
      <c r="PNA1618" s="34"/>
      <c r="PNH1618" s="35"/>
      <c r="PNI1618" s="34"/>
      <c r="PNP1618" s="35"/>
      <c r="PNQ1618" s="34"/>
      <c r="PNX1618" s="35"/>
      <c r="PNY1618" s="34"/>
      <c r="POF1618" s="35"/>
      <c r="POG1618" s="34"/>
      <c r="PON1618" s="35"/>
      <c r="POO1618" s="34"/>
      <c r="POV1618" s="35"/>
      <c r="POW1618" s="34"/>
      <c r="PPD1618" s="35"/>
      <c r="PPE1618" s="34"/>
      <c r="PPL1618" s="35"/>
      <c r="PPM1618" s="34"/>
      <c r="PPT1618" s="35"/>
      <c r="PPU1618" s="34"/>
      <c r="PQB1618" s="35"/>
      <c r="PQC1618" s="34"/>
      <c r="PQJ1618" s="35"/>
      <c r="PQK1618" s="34"/>
      <c r="PQR1618" s="35"/>
      <c r="PQS1618" s="34"/>
      <c r="PQZ1618" s="35"/>
      <c r="PRA1618" s="34"/>
      <c r="PRH1618" s="35"/>
      <c r="PRI1618" s="34"/>
      <c r="PRP1618" s="35"/>
      <c r="PRQ1618" s="34"/>
      <c r="PRX1618" s="35"/>
      <c r="PRY1618" s="34"/>
      <c r="PSF1618" s="35"/>
      <c r="PSG1618" s="34"/>
      <c r="PSN1618" s="35"/>
      <c r="PSO1618" s="34"/>
      <c r="PSV1618" s="35"/>
      <c r="PSW1618" s="34"/>
      <c r="PTD1618" s="35"/>
      <c r="PTE1618" s="34"/>
      <c r="PTL1618" s="35"/>
      <c r="PTM1618" s="34"/>
      <c r="PTT1618" s="35"/>
      <c r="PTU1618" s="34"/>
      <c r="PUB1618" s="35"/>
      <c r="PUC1618" s="34"/>
      <c r="PUJ1618" s="35"/>
      <c r="PUK1618" s="34"/>
      <c r="PUR1618" s="35"/>
      <c r="PUS1618" s="34"/>
      <c r="PUZ1618" s="35"/>
      <c r="PVA1618" s="34"/>
      <c r="PVH1618" s="35"/>
      <c r="PVI1618" s="34"/>
      <c r="PVP1618" s="35"/>
      <c r="PVQ1618" s="34"/>
      <c r="PVX1618" s="35"/>
      <c r="PVY1618" s="34"/>
      <c r="PWF1618" s="35"/>
      <c r="PWG1618" s="34"/>
      <c r="PWN1618" s="35"/>
      <c r="PWO1618" s="34"/>
      <c r="PWV1618" s="35"/>
      <c r="PWW1618" s="34"/>
      <c r="PXD1618" s="35"/>
      <c r="PXE1618" s="34"/>
      <c r="PXL1618" s="35"/>
      <c r="PXM1618" s="34"/>
      <c r="PXT1618" s="35"/>
      <c r="PXU1618" s="34"/>
      <c r="PYB1618" s="35"/>
      <c r="PYC1618" s="34"/>
      <c r="PYJ1618" s="35"/>
      <c r="PYK1618" s="34"/>
      <c r="PYR1618" s="35"/>
      <c r="PYS1618" s="34"/>
      <c r="PYZ1618" s="35"/>
      <c r="PZA1618" s="34"/>
      <c r="PZH1618" s="35"/>
      <c r="PZI1618" s="34"/>
      <c r="PZP1618" s="35"/>
      <c r="PZQ1618" s="34"/>
      <c r="PZX1618" s="35"/>
      <c r="PZY1618" s="34"/>
      <c r="QAF1618" s="35"/>
      <c r="QAG1618" s="34"/>
      <c r="QAN1618" s="35"/>
      <c r="QAO1618" s="34"/>
      <c r="QAV1618" s="35"/>
      <c r="QAW1618" s="34"/>
      <c r="QBD1618" s="35"/>
      <c r="QBE1618" s="34"/>
      <c r="QBL1618" s="35"/>
      <c r="QBM1618" s="34"/>
      <c r="QBT1618" s="35"/>
      <c r="QBU1618" s="34"/>
      <c r="QCB1618" s="35"/>
      <c r="QCC1618" s="34"/>
      <c r="QCJ1618" s="35"/>
      <c r="QCK1618" s="34"/>
      <c r="QCR1618" s="35"/>
      <c r="QCS1618" s="34"/>
      <c r="QCZ1618" s="35"/>
      <c r="QDA1618" s="34"/>
      <c r="QDH1618" s="35"/>
      <c r="QDI1618" s="34"/>
      <c r="QDP1618" s="35"/>
      <c r="QDQ1618" s="34"/>
      <c r="QDX1618" s="35"/>
      <c r="QDY1618" s="34"/>
      <c r="QEF1618" s="35"/>
      <c r="QEG1618" s="34"/>
      <c r="QEN1618" s="35"/>
      <c r="QEO1618" s="34"/>
      <c r="QEV1618" s="35"/>
      <c r="QEW1618" s="34"/>
      <c r="QFD1618" s="35"/>
      <c r="QFE1618" s="34"/>
      <c r="QFL1618" s="35"/>
      <c r="QFM1618" s="34"/>
      <c r="QFT1618" s="35"/>
      <c r="QFU1618" s="34"/>
      <c r="QGB1618" s="35"/>
      <c r="QGC1618" s="34"/>
      <c r="QGJ1618" s="35"/>
      <c r="QGK1618" s="34"/>
      <c r="QGR1618" s="35"/>
      <c r="QGS1618" s="34"/>
      <c r="QGZ1618" s="35"/>
      <c r="QHA1618" s="34"/>
      <c r="QHH1618" s="35"/>
      <c r="QHI1618" s="34"/>
      <c r="QHP1618" s="35"/>
      <c r="QHQ1618" s="34"/>
      <c r="QHX1618" s="35"/>
      <c r="QHY1618" s="34"/>
      <c r="QIF1618" s="35"/>
      <c r="QIG1618" s="34"/>
      <c r="QIN1618" s="35"/>
      <c r="QIO1618" s="34"/>
      <c r="QIV1618" s="35"/>
      <c r="QIW1618" s="34"/>
      <c r="QJD1618" s="35"/>
      <c r="QJE1618" s="34"/>
      <c r="QJL1618" s="35"/>
      <c r="QJM1618" s="34"/>
      <c r="QJT1618" s="35"/>
      <c r="QJU1618" s="34"/>
      <c r="QKB1618" s="35"/>
      <c r="QKC1618" s="34"/>
      <c r="QKJ1618" s="35"/>
      <c r="QKK1618" s="34"/>
      <c r="QKR1618" s="35"/>
      <c r="QKS1618" s="34"/>
      <c r="QKZ1618" s="35"/>
      <c r="QLA1618" s="34"/>
      <c r="QLH1618" s="35"/>
      <c r="QLI1618" s="34"/>
      <c r="QLP1618" s="35"/>
      <c r="QLQ1618" s="34"/>
      <c r="QLX1618" s="35"/>
      <c r="QLY1618" s="34"/>
      <c r="QMF1618" s="35"/>
      <c r="QMG1618" s="34"/>
      <c r="QMN1618" s="35"/>
      <c r="QMO1618" s="34"/>
      <c r="QMV1618" s="35"/>
      <c r="QMW1618" s="34"/>
      <c r="QND1618" s="35"/>
      <c r="QNE1618" s="34"/>
      <c r="QNL1618" s="35"/>
      <c r="QNM1618" s="34"/>
      <c r="QNT1618" s="35"/>
      <c r="QNU1618" s="34"/>
      <c r="QOB1618" s="35"/>
      <c r="QOC1618" s="34"/>
      <c r="QOJ1618" s="35"/>
      <c r="QOK1618" s="34"/>
      <c r="QOR1618" s="35"/>
      <c r="QOS1618" s="34"/>
      <c r="QOZ1618" s="35"/>
      <c r="QPA1618" s="34"/>
      <c r="QPH1618" s="35"/>
      <c r="QPI1618" s="34"/>
      <c r="QPP1618" s="35"/>
      <c r="QPQ1618" s="34"/>
      <c r="QPX1618" s="35"/>
      <c r="QPY1618" s="34"/>
      <c r="QQF1618" s="35"/>
      <c r="QQG1618" s="34"/>
      <c r="QQN1618" s="35"/>
      <c r="QQO1618" s="34"/>
      <c r="QQV1618" s="35"/>
      <c r="QQW1618" s="34"/>
      <c r="QRD1618" s="35"/>
      <c r="QRE1618" s="34"/>
      <c r="QRL1618" s="35"/>
      <c r="QRM1618" s="34"/>
      <c r="QRT1618" s="35"/>
      <c r="QRU1618" s="34"/>
      <c r="QSB1618" s="35"/>
      <c r="QSC1618" s="34"/>
      <c r="QSJ1618" s="35"/>
      <c r="QSK1618" s="34"/>
      <c r="QSR1618" s="35"/>
      <c r="QSS1618" s="34"/>
      <c r="QSZ1618" s="35"/>
      <c r="QTA1618" s="34"/>
      <c r="QTH1618" s="35"/>
      <c r="QTI1618" s="34"/>
      <c r="QTP1618" s="35"/>
      <c r="QTQ1618" s="34"/>
      <c r="QTX1618" s="35"/>
      <c r="QTY1618" s="34"/>
      <c r="QUF1618" s="35"/>
      <c r="QUG1618" s="34"/>
      <c r="QUN1618" s="35"/>
      <c r="QUO1618" s="34"/>
      <c r="QUV1618" s="35"/>
      <c r="QUW1618" s="34"/>
      <c r="QVD1618" s="35"/>
      <c r="QVE1618" s="34"/>
      <c r="QVL1618" s="35"/>
      <c r="QVM1618" s="34"/>
      <c r="QVT1618" s="35"/>
      <c r="QVU1618" s="34"/>
      <c r="QWB1618" s="35"/>
      <c r="QWC1618" s="34"/>
      <c r="QWJ1618" s="35"/>
      <c r="QWK1618" s="34"/>
      <c r="QWR1618" s="35"/>
      <c r="QWS1618" s="34"/>
      <c r="QWZ1618" s="35"/>
      <c r="QXA1618" s="34"/>
      <c r="QXH1618" s="35"/>
      <c r="QXI1618" s="34"/>
      <c r="QXP1618" s="35"/>
      <c r="QXQ1618" s="34"/>
      <c r="QXX1618" s="35"/>
      <c r="QXY1618" s="34"/>
      <c r="QYF1618" s="35"/>
      <c r="QYG1618" s="34"/>
      <c r="QYN1618" s="35"/>
      <c r="QYO1618" s="34"/>
      <c r="QYV1618" s="35"/>
      <c r="QYW1618" s="34"/>
      <c r="QZD1618" s="35"/>
      <c r="QZE1618" s="34"/>
      <c r="QZL1618" s="35"/>
      <c r="QZM1618" s="34"/>
      <c r="QZT1618" s="35"/>
      <c r="QZU1618" s="34"/>
      <c r="RAB1618" s="35"/>
      <c r="RAC1618" s="34"/>
      <c r="RAJ1618" s="35"/>
      <c r="RAK1618" s="34"/>
      <c r="RAR1618" s="35"/>
      <c r="RAS1618" s="34"/>
      <c r="RAZ1618" s="35"/>
      <c r="RBA1618" s="34"/>
      <c r="RBH1618" s="35"/>
      <c r="RBI1618" s="34"/>
      <c r="RBP1618" s="35"/>
      <c r="RBQ1618" s="34"/>
      <c r="RBX1618" s="35"/>
      <c r="RBY1618" s="34"/>
      <c r="RCF1618" s="35"/>
      <c r="RCG1618" s="34"/>
      <c r="RCN1618" s="35"/>
      <c r="RCO1618" s="34"/>
      <c r="RCV1618" s="35"/>
      <c r="RCW1618" s="34"/>
      <c r="RDD1618" s="35"/>
      <c r="RDE1618" s="34"/>
      <c r="RDL1618" s="35"/>
      <c r="RDM1618" s="34"/>
      <c r="RDT1618" s="35"/>
      <c r="RDU1618" s="34"/>
      <c r="REB1618" s="35"/>
      <c r="REC1618" s="34"/>
      <c r="REJ1618" s="35"/>
      <c r="REK1618" s="34"/>
      <c r="RER1618" s="35"/>
      <c r="RES1618" s="34"/>
      <c r="REZ1618" s="35"/>
      <c r="RFA1618" s="34"/>
      <c r="RFH1618" s="35"/>
      <c r="RFI1618" s="34"/>
      <c r="RFP1618" s="35"/>
      <c r="RFQ1618" s="34"/>
      <c r="RFX1618" s="35"/>
      <c r="RFY1618" s="34"/>
      <c r="RGF1618" s="35"/>
      <c r="RGG1618" s="34"/>
      <c r="RGN1618" s="35"/>
      <c r="RGO1618" s="34"/>
      <c r="RGV1618" s="35"/>
      <c r="RGW1618" s="34"/>
      <c r="RHD1618" s="35"/>
      <c r="RHE1618" s="34"/>
      <c r="RHL1618" s="35"/>
      <c r="RHM1618" s="34"/>
      <c r="RHT1618" s="35"/>
      <c r="RHU1618" s="34"/>
      <c r="RIB1618" s="35"/>
      <c r="RIC1618" s="34"/>
      <c r="RIJ1618" s="35"/>
      <c r="RIK1618" s="34"/>
      <c r="RIR1618" s="35"/>
      <c r="RIS1618" s="34"/>
      <c r="RIZ1618" s="35"/>
      <c r="RJA1618" s="34"/>
      <c r="RJH1618" s="35"/>
      <c r="RJI1618" s="34"/>
      <c r="RJP1618" s="35"/>
      <c r="RJQ1618" s="34"/>
      <c r="RJX1618" s="35"/>
      <c r="RJY1618" s="34"/>
      <c r="RKF1618" s="35"/>
      <c r="RKG1618" s="34"/>
      <c r="RKN1618" s="35"/>
      <c r="RKO1618" s="34"/>
      <c r="RKV1618" s="35"/>
      <c r="RKW1618" s="34"/>
      <c r="RLD1618" s="35"/>
      <c r="RLE1618" s="34"/>
      <c r="RLL1618" s="35"/>
      <c r="RLM1618" s="34"/>
      <c r="RLT1618" s="35"/>
      <c r="RLU1618" s="34"/>
      <c r="RMB1618" s="35"/>
      <c r="RMC1618" s="34"/>
      <c r="RMJ1618" s="35"/>
      <c r="RMK1618" s="34"/>
      <c r="RMR1618" s="35"/>
      <c r="RMS1618" s="34"/>
      <c r="RMZ1618" s="35"/>
      <c r="RNA1618" s="34"/>
      <c r="RNH1618" s="35"/>
      <c r="RNI1618" s="34"/>
      <c r="RNP1618" s="35"/>
      <c r="RNQ1618" s="34"/>
      <c r="RNX1618" s="35"/>
      <c r="RNY1618" s="34"/>
      <c r="ROF1618" s="35"/>
      <c r="ROG1618" s="34"/>
      <c r="RON1618" s="35"/>
      <c r="ROO1618" s="34"/>
      <c r="ROV1618" s="35"/>
      <c r="ROW1618" s="34"/>
      <c r="RPD1618" s="35"/>
      <c r="RPE1618" s="34"/>
      <c r="RPL1618" s="35"/>
      <c r="RPM1618" s="34"/>
      <c r="RPT1618" s="35"/>
      <c r="RPU1618" s="34"/>
      <c r="RQB1618" s="35"/>
      <c r="RQC1618" s="34"/>
      <c r="RQJ1618" s="35"/>
      <c r="RQK1618" s="34"/>
      <c r="RQR1618" s="35"/>
      <c r="RQS1618" s="34"/>
      <c r="RQZ1618" s="35"/>
      <c r="RRA1618" s="34"/>
      <c r="RRH1618" s="35"/>
      <c r="RRI1618" s="34"/>
      <c r="RRP1618" s="35"/>
      <c r="RRQ1618" s="34"/>
      <c r="RRX1618" s="35"/>
      <c r="RRY1618" s="34"/>
      <c r="RSF1618" s="35"/>
      <c r="RSG1618" s="34"/>
      <c r="RSN1618" s="35"/>
      <c r="RSO1618" s="34"/>
      <c r="RSV1618" s="35"/>
      <c r="RSW1618" s="34"/>
      <c r="RTD1618" s="35"/>
      <c r="RTE1618" s="34"/>
      <c r="RTL1618" s="35"/>
      <c r="RTM1618" s="34"/>
      <c r="RTT1618" s="35"/>
      <c r="RTU1618" s="34"/>
      <c r="RUB1618" s="35"/>
      <c r="RUC1618" s="34"/>
      <c r="RUJ1618" s="35"/>
      <c r="RUK1618" s="34"/>
      <c r="RUR1618" s="35"/>
      <c r="RUS1618" s="34"/>
      <c r="RUZ1618" s="35"/>
      <c r="RVA1618" s="34"/>
      <c r="RVH1618" s="35"/>
      <c r="RVI1618" s="34"/>
      <c r="RVP1618" s="35"/>
      <c r="RVQ1618" s="34"/>
      <c r="RVX1618" s="35"/>
      <c r="RVY1618" s="34"/>
      <c r="RWF1618" s="35"/>
      <c r="RWG1618" s="34"/>
      <c r="RWN1618" s="35"/>
      <c r="RWO1618" s="34"/>
      <c r="RWV1618" s="35"/>
      <c r="RWW1618" s="34"/>
      <c r="RXD1618" s="35"/>
      <c r="RXE1618" s="34"/>
      <c r="RXL1618" s="35"/>
      <c r="RXM1618" s="34"/>
      <c r="RXT1618" s="35"/>
      <c r="RXU1618" s="34"/>
      <c r="RYB1618" s="35"/>
      <c r="RYC1618" s="34"/>
      <c r="RYJ1618" s="35"/>
      <c r="RYK1618" s="34"/>
      <c r="RYR1618" s="35"/>
      <c r="RYS1618" s="34"/>
      <c r="RYZ1618" s="35"/>
      <c r="RZA1618" s="34"/>
      <c r="RZH1618" s="35"/>
      <c r="RZI1618" s="34"/>
      <c r="RZP1618" s="35"/>
      <c r="RZQ1618" s="34"/>
      <c r="RZX1618" s="35"/>
      <c r="RZY1618" s="34"/>
      <c r="SAF1618" s="35"/>
      <c r="SAG1618" s="34"/>
      <c r="SAN1618" s="35"/>
      <c r="SAO1618" s="34"/>
      <c r="SAV1618" s="35"/>
      <c r="SAW1618" s="34"/>
      <c r="SBD1618" s="35"/>
      <c r="SBE1618" s="34"/>
      <c r="SBL1618" s="35"/>
      <c r="SBM1618" s="34"/>
      <c r="SBT1618" s="35"/>
      <c r="SBU1618" s="34"/>
      <c r="SCB1618" s="35"/>
      <c r="SCC1618" s="34"/>
      <c r="SCJ1618" s="35"/>
      <c r="SCK1618" s="34"/>
      <c r="SCR1618" s="35"/>
      <c r="SCS1618" s="34"/>
      <c r="SCZ1618" s="35"/>
      <c r="SDA1618" s="34"/>
      <c r="SDH1618" s="35"/>
      <c r="SDI1618" s="34"/>
      <c r="SDP1618" s="35"/>
      <c r="SDQ1618" s="34"/>
      <c r="SDX1618" s="35"/>
      <c r="SDY1618" s="34"/>
      <c r="SEF1618" s="35"/>
      <c r="SEG1618" s="34"/>
      <c r="SEN1618" s="35"/>
      <c r="SEO1618" s="34"/>
      <c r="SEV1618" s="35"/>
      <c r="SEW1618" s="34"/>
      <c r="SFD1618" s="35"/>
      <c r="SFE1618" s="34"/>
      <c r="SFL1618" s="35"/>
      <c r="SFM1618" s="34"/>
      <c r="SFT1618" s="35"/>
      <c r="SFU1618" s="34"/>
      <c r="SGB1618" s="35"/>
      <c r="SGC1618" s="34"/>
      <c r="SGJ1618" s="35"/>
      <c r="SGK1618" s="34"/>
      <c r="SGR1618" s="35"/>
      <c r="SGS1618" s="34"/>
      <c r="SGZ1618" s="35"/>
      <c r="SHA1618" s="34"/>
      <c r="SHH1618" s="35"/>
      <c r="SHI1618" s="34"/>
      <c r="SHP1618" s="35"/>
      <c r="SHQ1618" s="34"/>
      <c r="SHX1618" s="35"/>
      <c r="SHY1618" s="34"/>
      <c r="SIF1618" s="35"/>
      <c r="SIG1618" s="34"/>
      <c r="SIN1618" s="35"/>
      <c r="SIO1618" s="34"/>
      <c r="SIV1618" s="35"/>
      <c r="SIW1618" s="34"/>
      <c r="SJD1618" s="35"/>
      <c r="SJE1618" s="34"/>
      <c r="SJL1618" s="35"/>
      <c r="SJM1618" s="34"/>
      <c r="SJT1618" s="35"/>
      <c r="SJU1618" s="34"/>
      <c r="SKB1618" s="35"/>
      <c r="SKC1618" s="34"/>
      <c r="SKJ1618" s="35"/>
      <c r="SKK1618" s="34"/>
      <c r="SKR1618" s="35"/>
      <c r="SKS1618" s="34"/>
      <c r="SKZ1618" s="35"/>
      <c r="SLA1618" s="34"/>
      <c r="SLH1618" s="35"/>
      <c r="SLI1618" s="34"/>
      <c r="SLP1618" s="35"/>
      <c r="SLQ1618" s="34"/>
      <c r="SLX1618" s="35"/>
      <c r="SLY1618" s="34"/>
      <c r="SMF1618" s="35"/>
      <c r="SMG1618" s="34"/>
      <c r="SMN1618" s="35"/>
      <c r="SMO1618" s="34"/>
      <c r="SMV1618" s="35"/>
      <c r="SMW1618" s="34"/>
      <c r="SND1618" s="35"/>
      <c r="SNE1618" s="34"/>
      <c r="SNL1618" s="35"/>
      <c r="SNM1618" s="34"/>
      <c r="SNT1618" s="35"/>
      <c r="SNU1618" s="34"/>
      <c r="SOB1618" s="35"/>
      <c r="SOC1618" s="34"/>
      <c r="SOJ1618" s="35"/>
      <c r="SOK1618" s="34"/>
      <c r="SOR1618" s="35"/>
      <c r="SOS1618" s="34"/>
      <c r="SOZ1618" s="35"/>
      <c r="SPA1618" s="34"/>
      <c r="SPH1618" s="35"/>
      <c r="SPI1618" s="34"/>
      <c r="SPP1618" s="35"/>
      <c r="SPQ1618" s="34"/>
      <c r="SPX1618" s="35"/>
      <c r="SPY1618" s="34"/>
      <c r="SQF1618" s="35"/>
      <c r="SQG1618" s="34"/>
      <c r="SQN1618" s="35"/>
      <c r="SQO1618" s="34"/>
      <c r="SQV1618" s="35"/>
      <c r="SQW1618" s="34"/>
      <c r="SRD1618" s="35"/>
      <c r="SRE1618" s="34"/>
      <c r="SRL1618" s="35"/>
      <c r="SRM1618" s="34"/>
      <c r="SRT1618" s="35"/>
      <c r="SRU1618" s="34"/>
      <c r="SSB1618" s="35"/>
      <c r="SSC1618" s="34"/>
      <c r="SSJ1618" s="35"/>
      <c r="SSK1618" s="34"/>
      <c r="SSR1618" s="35"/>
      <c r="SSS1618" s="34"/>
      <c r="SSZ1618" s="35"/>
      <c r="STA1618" s="34"/>
      <c r="STH1618" s="35"/>
      <c r="STI1618" s="34"/>
      <c r="STP1618" s="35"/>
      <c r="STQ1618" s="34"/>
      <c r="STX1618" s="35"/>
      <c r="STY1618" s="34"/>
      <c r="SUF1618" s="35"/>
      <c r="SUG1618" s="34"/>
      <c r="SUN1618" s="35"/>
      <c r="SUO1618" s="34"/>
      <c r="SUV1618" s="35"/>
      <c r="SUW1618" s="34"/>
      <c r="SVD1618" s="35"/>
      <c r="SVE1618" s="34"/>
      <c r="SVL1618" s="35"/>
      <c r="SVM1618" s="34"/>
      <c r="SVT1618" s="35"/>
      <c r="SVU1618" s="34"/>
      <c r="SWB1618" s="35"/>
      <c r="SWC1618" s="34"/>
      <c r="SWJ1618" s="35"/>
      <c r="SWK1618" s="34"/>
      <c r="SWR1618" s="35"/>
      <c r="SWS1618" s="34"/>
      <c r="SWZ1618" s="35"/>
      <c r="SXA1618" s="34"/>
      <c r="SXH1618" s="35"/>
      <c r="SXI1618" s="34"/>
      <c r="SXP1618" s="35"/>
      <c r="SXQ1618" s="34"/>
      <c r="SXX1618" s="35"/>
      <c r="SXY1618" s="34"/>
      <c r="SYF1618" s="35"/>
      <c r="SYG1618" s="34"/>
      <c r="SYN1618" s="35"/>
      <c r="SYO1618" s="34"/>
      <c r="SYV1618" s="35"/>
      <c r="SYW1618" s="34"/>
      <c r="SZD1618" s="35"/>
      <c r="SZE1618" s="34"/>
      <c r="SZL1618" s="35"/>
      <c r="SZM1618" s="34"/>
      <c r="SZT1618" s="35"/>
      <c r="SZU1618" s="34"/>
      <c r="TAB1618" s="35"/>
      <c r="TAC1618" s="34"/>
      <c r="TAJ1618" s="35"/>
      <c r="TAK1618" s="34"/>
      <c r="TAR1618" s="35"/>
      <c r="TAS1618" s="34"/>
      <c r="TAZ1618" s="35"/>
      <c r="TBA1618" s="34"/>
      <c r="TBH1618" s="35"/>
      <c r="TBI1618" s="34"/>
      <c r="TBP1618" s="35"/>
      <c r="TBQ1618" s="34"/>
      <c r="TBX1618" s="35"/>
      <c r="TBY1618" s="34"/>
      <c r="TCF1618" s="35"/>
      <c r="TCG1618" s="34"/>
      <c r="TCN1618" s="35"/>
      <c r="TCO1618" s="34"/>
      <c r="TCV1618" s="35"/>
      <c r="TCW1618" s="34"/>
      <c r="TDD1618" s="35"/>
      <c r="TDE1618" s="34"/>
      <c r="TDL1618" s="35"/>
      <c r="TDM1618" s="34"/>
      <c r="TDT1618" s="35"/>
      <c r="TDU1618" s="34"/>
      <c r="TEB1618" s="35"/>
      <c r="TEC1618" s="34"/>
      <c r="TEJ1618" s="35"/>
      <c r="TEK1618" s="34"/>
      <c r="TER1618" s="35"/>
      <c r="TES1618" s="34"/>
      <c r="TEZ1618" s="35"/>
      <c r="TFA1618" s="34"/>
      <c r="TFH1618" s="35"/>
      <c r="TFI1618" s="34"/>
      <c r="TFP1618" s="35"/>
      <c r="TFQ1618" s="34"/>
      <c r="TFX1618" s="35"/>
      <c r="TFY1618" s="34"/>
      <c r="TGF1618" s="35"/>
      <c r="TGG1618" s="34"/>
      <c r="TGN1618" s="35"/>
      <c r="TGO1618" s="34"/>
      <c r="TGV1618" s="35"/>
      <c r="TGW1618" s="34"/>
      <c r="THD1618" s="35"/>
      <c r="THE1618" s="34"/>
      <c r="THL1618" s="35"/>
      <c r="THM1618" s="34"/>
      <c r="THT1618" s="35"/>
      <c r="THU1618" s="34"/>
      <c r="TIB1618" s="35"/>
      <c r="TIC1618" s="34"/>
      <c r="TIJ1618" s="35"/>
      <c r="TIK1618" s="34"/>
      <c r="TIR1618" s="35"/>
      <c r="TIS1618" s="34"/>
      <c r="TIZ1618" s="35"/>
      <c r="TJA1618" s="34"/>
      <c r="TJH1618" s="35"/>
      <c r="TJI1618" s="34"/>
      <c r="TJP1618" s="35"/>
      <c r="TJQ1618" s="34"/>
      <c r="TJX1618" s="35"/>
      <c r="TJY1618" s="34"/>
      <c r="TKF1618" s="35"/>
      <c r="TKG1618" s="34"/>
      <c r="TKN1618" s="35"/>
      <c r="TKO1618" s="34"/>
      <c r="TKV1618" s="35"/>
      <c r="TKW1618" s="34"/>
      <c r="TLD1618" s="35"/>
      <c r="TLE1618" s="34"/>
      <c r="TLL1618" s="35"/>
      <c r="TLM1618" s="34"/>
      <c r="TLT1618" s="35"/>
      <c r="TLU1618" s="34"/>
      <c r="TMB1618" s="35"/>
      <c r="TMC1618" s="34"/>
      <c r="TMJ1618" s="35"/>
      <c r="TMK1618" s="34"/>
      <c r="TMR1618" s="35"/>
      <c r="TMS1618" s="34"/>
      <c r="TMZ1618" s="35"/>
      <c r="TNA1618" s="34"/>
      <c r="TNH1618" s="35"/>
      <c r="TNI1618" s="34"/>
      <c r="TNP1618" s="35"/>
      <c r="TNQ1618" s="34"/>
      <c r="TNX1618" s="35"/>
      <c r="TNY1618" s="34"/>
      <c r="TOF1618" s="35"/>
      <c r="TOG1618" s="34"/>
      <c r="TON1618" s="35"/>
      <c r="TOO1618" s="34"/>
      <c r="TOV1618" s="35"/>
      <c r="TOW1618" s="34"/>
      <c r="TPD1618" s="35"/>
      <c r="TPE1618" s="34"/>
      <c r="TPL1618" s="35"/>
      <c r="TPM1618" s="34"/>
      <c r="TPT1618" s="35"/>
      <c r="TPU1618" s="34"/>
      <c r="TQB1618" s="35"/>
      <c r="TQC1618" s="34"/>
      <c r="TQJ1618" s="35"/>
      <c r="TQK1618" s="34"/>
      <c r="TQR1618" s="35"/>
      <c r="TQS1618" s="34"/>
      <c r="TQZ1618" s="35"/>
      <c r="TRA1618" s="34"/>
      <c r="TRH1618" s="35"/>
      <c r="TRI1618" s="34"/>
      <c r="TRP1618" s="35"/>
      <c r="TRQ1618" s="34"/>
      <c r="TRX1618" s="35"/>
      <c r="TRY1618" s="34"/>
      <c r="TSF1618" s="35"/>
      <c r="TSG1618" s="34"/>
      <c r="TSN1618" s="35"/>
      <c r="TSO1618" s="34"/>
      <c r="TSV1618" s="35"/>
      <c r="TSW1618" s="34"/>
      <c r="TTD1618" s="35"/>
      <c r="TTE1618" s="34"/>
      <c r="TTL1618" s="35"/>
      <c r="TTM1618" s="34"/>
      <c r="TTT1618" s="35"/>
      <c r="TTU1618" s="34"/>
      <c r="TUB1618" s="35"/>
      <c r="TUC1618" s="34"/>
      <c r="TUJ1618" s="35"/>
      <c r="TUK1618" s="34"/>
      <c r="TUR1618" s="35"/>
      <c r="TUS1618" s="34"/>
      <c r="TUZ1618" s="35"/>
      <c r="TVA1618" s="34"/>
      <c r="TVH1618" s="35"/>
      <c r="TVI1618" s="34"/>
      <c r="TVP1618" s="35"/>
      <c r="TVQ1618" s="34"/>
      <c r="TVX1618" s="35"/>
      <c r="TVY1618" s="34"/>
      <c r="TWF1618" s="35"/>
      <c r="TWG1618" s="34"/>
      <c r="TWN1618" s="35"/>
      <c r="TWO1618" s="34"/>
      <c r="TWV1618" s="35"/>
      <c r="TWW1618" s="34"/>
      <c r="TXD1618" s="35"/>
      <c r="TXE1618" s="34"/>
      <c r="TXL1618" s="35"/>
      <c r="TXM1618" s="34"/>
      <c r="TXT1618" s="35"/>
      <c r="TXU1618" s="34"/>
      <c r="TYB1618" s="35"/>
      <c r="TYC1618" s="34"/>
      <c r="TYJ1618" s="35"/>
      <c r="TYK1618" s="34"/>
      <c r="TYR1618" s="35"/>
      <c r="TYS1618" s="34"/>
      <c r="TYZ1618" s="35"/>
      <c r="TZA1618" s="34"/>
      <c r="TZH1618" s="35"/>
      <c r="TZI1618" s="34"/>
      <c r="TZP1618" s="35"/>
      <c r="TZQ1618" s="34"/>
      <c r="TZX1618" s="35"/>
      <c r="TZY1618" s="34"/>
      <c r="UAF1618" s="35"/>
      <c r="UAG1618" s="34"/>
      <c r="UAN1618" s="35"/>
      <c r="UAO1618" s="34"/>
      <c r="UAV1618" s="35"/>
      <c r="UAW1618" s="34"/>
      <c r="UBD1618" s="35"/>
      <c r="UBE1618" s="34"/>
      <c r="UBL1618" s="35"/>
      <c r="UBM1618" s="34"/>
      <c r="UBT1618" s="35"/>
      <c r="UBU1618" s="34"/>
      <c r="UCB1618" s="35"/>
      <c r="UCC1618" s="34"/>
      <c r="UCJ1618" s="35"/>
      <c r="UCK1618" s="34"/>
      <c r="UCR1618" s="35"/>
      <c r="UCS1618" s="34"/>
      <c r="UCZ1618" s="35"/>
      <c r="UDA1618" s="34"/>
      <c r="UDH1618" s="35"/>
      <c r="UDI1618" s="34"/>
      <c r="UDP1618" s="35"/>
      <c r="UDQ1618" s="34"/>
      <c r="UDX1618" s="35"/>
      <c r="UDY1618" s="34"/>
      <c r="UEF1618" s="35"/>
      <c r="UEG1618" s="34"/>
      <c r="UEN1618" s="35"/>
      <c r="UEO1618" s="34"/>
      <c r="UEV1618" s="35"/>
      <c r="UEW1618" s="34"/>
      <c r="UFD1618" s="35"/>
      <c r="UFE1618" s="34"/>
      <c r="UFL1618" s="35"/>
      <c r="UFM1618" s="34"/>
      <c r="UFT1618" s="35"/>
      <c r="UFU1618" s="34"/>
      <c r="UGB1618" s="35"/>
      <c r="UGC1618" s="34"/>
      <c r="UGJ1618" s="35"/>
      <c r="UGK1618" s="34"/>
      <c r="UGR1618" s="35"/>
      <c r="UGS1618" s="34"/>
      <c r="UGZ1618" s="35"/>
      <c r="UHA1618" s="34"/>
      <c r="UHH1618" s="35"/>
      <c r="UHI1618" s="34"/>
      <c r="UHP1618" s="35"/>
      <c r="UHQ1618" s="34"/>
      <c r="UHX1618" s="35"/>
      <c r="UHY1618" s="34"/>
      <c r="UIF1618" s="35"/>
      <c r="UIG1618" s="34"/>
      <c r="UIN1618" s="35"/>
      <c r="UIO1618" s="34"/>
      <c r="UIV1618" s="35"/>
      <c r="UIW1618" s="34"/>
      <c r="UJD1618" s="35"/>
      <c r="UJE1618" s="34"/>
      <c r="UJL1618" s="35"/>
      <c r="UJM1618" s="34"/>
      <c r="UJT1618" s="35"/>
      <c r="UJU1618" s="34"/>
      <c r="UKB1618" s="35"/>
      <c r="UKC1618" s="34"/>
      <c r="UKJ1618" s="35"/>
      <c r="UKK1618" s="34"/>
      <c r="UKR1618" s="35"/>
      <c r="UKS1618" s="34"/>
      <c r="UKZ1618" s="35"/>
      <c r="ULA1618" s="34"/>
      <c r="ULH1618" s="35"/>
      <c r="ULI1618" s="34"/>
      <c r="ULP1618" s="35"/>
      <c r="ULQ1618" s="34"/>
      <c r="ULX1618" s="35"/>
      <c r="ULY1618" s="34"/>
      <c r="UMF1618" s="35"/>
      <c r="UMG1618" s="34"/>
      <c r="UMN1618" s="35"/>
      <c r="UMO1618" s="34"/>
      <c r="UMV1618" s="35"/>
      <c r="UMW1618" s="34"/>
      <c r="UND1618" s="35"/>
      <c r="UNE1618" s="34"/>
      <c r="UNL1618" s="35"/>
      <c r="UNM1618" s="34"/>
      <c r="UNT1618" s="35"/>
      <c r="UNU1618" s="34"/>
      <c r="UOB1618" s="35"/>
      <c r="UOC1618" s="34"/>
      <c r="UOJ1618" s="35"/>
      <c r="UOK1618" s="34"/>
      <c r="UOR1618" s="35"/>
      <c r="UOS1618" s="34"/>
      <c r="UOZ1618" s="35"/>
      <c r="UPA1618" s="34"/>
      <c r="UPH1618" s="35"/>
      <c r="UPI1618" s="34"/>
      <c r="UPP1618" s="35"/>
      <c r="UPQ1618" s="34"/>
      <c r="UPX1618" s="35"/>
      <c r="UPY1618" s="34"/>
      <c r="UQF1618" s="35"/>
      <c r="UQG1618" s="34"/>
      <c r="UQN1618" s="35"/>
      <c r="UQO1618" s="34"/>
      <c r="UQV1618" s="35"/>
      <c r="UQW1618" s="34"/>
      <c r="URD1618" s="35"/>
      <c r="URE1618" s="34"/>
      <c r="URL1618" s="35"/>
      <c r="URM1618" s="34"/>
      <c r="URT1618" s="35"/>
      <c r="URU1618" s="34"/>
      <c r="USB1618" s="35"/>
      <c r="USC1618" s="34"/>
      <c r="USJ1618" s="35"/>
      <c r="USK1618" s="34"/>
      <c r="USR1618" s="35"/>
      <c r="USS1618" s="34"/>
      <c r="USZ1618" s="35"/>
      <c r="UTA1618" s="34"/>
      <c r="UTH1618" s="35"/>
      <c r="UTI1618" s="34"/>
      <c r="UTP1618" s="35"/>
      <c r="UTQ1618" s="34"/>
      <c r="UTX1618" s="35"/>
      <c r="UTY1618" s="34"/>
      <c r="UUF1618" s="35"/>
      <c r="UUG1618" s="34"/>
      <c r="UUN1618" s="35"/>
      <c r="UUO1618" s="34"/>
      <c r="UUV1618" s="35"/>
      <c r="UUW1618" s="34"/>
      <c r="UVD1618" s="35"/>
      <c r="UVE1618" s="34"/>
      <c r="UVL1618" s="35"/>
      <c r="UVM1618" s="34"/>
      <c r="UVT1618" s="35"/>
      <c r="UVU1618" s="34"/>
      <c r="UWB1618" s="35"/>
      <c r="UWC1618" s="34"/>
      <c r="UWJ1618" s="35"/>
      <c r="UWK1618" s="34"/>
      <c r="UWR1618" s="35"/>
      <c r="UWS1618" s="34"/>
      <c r="UWZ1618" s="35"/>
      <c r="UXA1618" s="34"/>
      <c r="UXH1618" s="35"/>
      <c r="UXI1618" s="34"/>
      <c r="UXP1618" s="35"/>
      <c r="UXQ1618" s="34"/>
      <c r="UXX1618" s="35"/>
      <c r="UXY1618" s="34"/>
      <c r="UYF1618" s="35"/>
      <c r="UYG1618" s="34"/>
      <c r="UYN1618" s="35"/>
      <c r="UYO1618" s="34"/>
      <c r="UYV1618" s="35"/>
      <c r="UYW1618" s="34"/>
      <c r="UZD1618" s="35"/>
      <c r="UZE1618" s="34"/>
      <c r="UZL1618" s="35"/>
      <c r="UZM1618" s="34"/>
      <c r="UZT1618" s="35"/>
      <c r="UZU1618" s="34"/>
      <c r="VAB1618" s="35"/>
      <c r="VAC1618" s="34"/>
      <c r="VAJ1618" s="35"/>
      <c r="VAK1618" s="34"/>
      <c r="VAR1618" s="35"/>
      <c r="VAS1618" s="34"/>
      <c r="VAZ1618" s="35"/>
      <c r="VBA1618" s="34"/>
      <c r="VBH1618" s="35"/>
      <c r="VBI1618" s="34"/>
      <c r="VBP1618" s="35"/>
      <c r="VBQ1618" s="34"/>
      <c r="VBX1618" s="35"/>
      <c r="VBY1618" s="34"/>
      <c r="VCF1618" s="35"/>
      <c r="VCG1618" s="34"/>
      <c r="VCN1618" s="35"/>
      <c r="VCO1618" s="34"/>
      <c r="VCV1618" s="35"/>
      <c r="VCW1618" s="34"/>
      <c r="VDD1618" s="35"/>
      <c r="VDE1618" s="34"/>
      <c r="VDL1618" s="35"/>
      <c r="VDM1618" s="34"/>
      <c r="VDT1618" s="35"/>
      <c r="VDU1618" s="34"/>
      <c r="VEB1618" s="35"/>
      <c r="VEC1618" s="34"/>
      <c r="VEJ1618" s="35"/>
      <c r="VEK1618" s="34"/>
      <c r="VER1618" s="35"/>
      <c r="VES1618" s="34"/>
      <c r="VEZ1618" s="35"/>
      <c r="VFA1618" s="34"/>
      <c r="VFH1618" s="35"/>
      <c r="VFI1618" s="34"/>
      <c r="VFP1618" s="35"/>
      <c r="VFQ1618" s="34"/>
      <c r="VFX1618" s="35"/>
      <c r="VFY1618" s="34"/>
      <c r="VGF1618" s="35"/>
      <c r="VGG1618" s="34"/>
      <c r="VGN1618" s="35"/>
      <c r="VGO1618" s="34"/>
      <c r="VGV1618" s="35"/>
      <c r="VGW1618" s="34"/>
      <c r="VHD1618" s="35"/>
      <c r="VHE1618" s="34"/>
      <c r="VHL1618" s="35"/>
      <c r="VHM1618" s="34"/>
      <c r="VHT1618" s="35"/>
      <c r="VHU1618" s="34"/>
      <c r="VIB1618" s="35"/>
      <c r="VIC1618" s="34"/>
      <c r="VIJ1618" s="35"/>
      <c r="VIK1618" s="34"/>
      <c r="VIR1618" s="35"/>
      <c r="VIS1618" s="34"/>
      <c r="VIZ1618" s="35"/>
      <c r="VJA1618" s="34"/>
      <c r="VJH1618" s="35"/>
      <c r="VJI1618" s="34"/>
      <c r="VJP1618" s="35"/>
      <c r="VJQ1618" s="34"/>
      <c r="VJX1618" s="35"/>
      <c r="VJY1618" s="34"/>
      <c r="VKF1618" s="35"/>
      <c r="VKG1618" s="34"/>
      <c r="VKN1618" s="35"/>
      <c r="VKO1618" s="34"/>
      <c r="VKV1618" s="35"/>
      <c r="VKW1618" s="34"/>
      <c r="VLD1618" s="35"/>
      <c r="VLE1618" s="34"/>
      <c r="VLL1618" s="35"/>
      <c r="VLM1618" s="34"/>
      <c r="VLT1618" s="35"/>
      <c r="VLU1618" s="34"/>
      <c r="VMB1618" s="35"/>
      <c r="VMC1618" s="34"/>
      <c r="VMJ1618" s="35"/>
      <c r="VMK1618" s="34"/>
      <c r="VMR1618" s="35"/>
      <c r="VMS1618" s="34"/>
      <c r="VMZ1618" s="35"/>
      <c r="VNA1618" s="34"/>
      <c r="VNH1618" s="35"/>
      <c r="VNI1618" s="34"/>
      <c r="VNP1618" s="35"/>
      <c r="VNQ1618" s="34"/>
      <c r="VNX1618" s="35"/>
      <c r="VNY1618" s="34"/>
      <c r="VOF1618" s="35"/>
      <c r="VOG1618" s="34"/>
      <c r="VON1618" s="35"/>
      <c r="VOO1618" s="34"/>
      <c r="VOV1618" s="35"/>
      <c r="VOW1618" s="34"/>
      <c r="VPD1618" s="35"/>
      <c r="VPE1618" s="34"/>
      <c r="VPL1618" s="35"/>
      <c r="VPM1618" s="34"/>
      <c r="VPT1618" s="35"/>
      <c r="VPU1618" s="34"/>
      <c r="VQB1618" s="35"/>
      <c r="VQC1618" s="34"/>
      <c r="VQJ1618" s="35"/>
      <c r="VQK1618" s="34"/>
      <c r="VQR1618" s="35"/>
      <c r="VQS1618" s="34"/>
      <c r="VQZ1618" s="35"/>
      <c r="VRA1618" s="34"/>
      <c r="VRH1618" s="35"/>
      <c r="VRI1618" s="34"/>
      <c r="VRP1618" s="35"/>
      <c r="VRQ1618" s="34"/>
      <c r="VRX1618" s="35"/>
      <c r="VRY1618" s="34"/>
      <c r="VSF1618" s="35"/>
      <c r="VSG1618" s="34"/>
      <c r="VSN1618" s="35"/>
      <c r="VSO1618" s="34"/>
      <c r="VSV1618" s="35"/>
      <c r="VSW1618" s="34"/>
      <c r="VTD1618" s="35"/>
      <c r="VTE1618" s="34"/>
      <c r="VTL1618" s="35"/>
      <c r="VTM1618" s="34"/>
      <c r="VTT1618" s="35"/>
      <c r="VTU1618" s="34"/>
      <c r="VUB1618" s="35"/>
      <c r="VUC1618" s="34"/>
      <c r="VUJ1618" s="35"/>
      <c r="VUK1618" s="34"/>
      <c r="VUR1618" s="35"/>
      <c r="VUS1618" s="34"/>
      <c r="VUZ1618" s="35"/>
      <c r="VVA1618" s="34"/>
      <c r="VVH1618" s="35"/>
      <c r="VVI1618" s="34"/>
      <c r="VVP1618" s="35"/>
      <c r="VVQ1618" s="34"/>
      <c r="VVX1618" s="35"/>
      <c r="VVY1618" s="34"/>
      <c r="VWF1618" s="35"/>
      <c r="VWG1618" s="34"/>
      <c r="VWN1618" s="35"/>
      <c r="VWO1618" s="34"/>
      <c r="VWV1618" s="35"/>
      <c r="VWW1618" s="34"/>
      <c r="VXD1618" s="35"/>
      <c r="VXE1618" s="34"/>
      <c r="VXL1618" s="35"/>
      <c r="VXM1618" s="34"/>
      <c r="VXT1618" s="35"/>
      <c r="VXU1618" s="34"/>
      <c r="VYB1618" s="35"/>
      <c r="VYC1618" s="34"/>
      <c r="VYJ1618" s="35"/>
      <c r="VYK1618" s="34"/>
      <c r="VYR1618" s="35"/>
      <c r="VYS1618" s="34"/>
      <c r="VYZ1618" s="35"/>
      <c r="VZA1618" s="34"/>
      <c r="VZH1618" s="35"/>
      <c r="VZI1618" s="34"/>
      <c r="VZP1618" s="35"/>
      <c r="VZQ1618" s="34"/>
      <c r="VZX1618" s="35"/>
      <c r="VZY1618" s="34"/>
      <c r="WAF1618" s="35"/>
      <c r="WAG1618" s="34"/>
      <c r="WAN1618" s="35"/>
      <c r="WAO1618" s="34"/>
      <c r="WAV1618" s="35"/>
      <c r="WAW1618" s="34"/>
      <c r="WBD1618" s="35"/>
      <c r="WBE1618" s="34"/>
      <c r="WBL1618" s="35"/>
      <c r="WBM1618" s="34"/>
      <c r="WBT1618" s="35"/>
      <c r="WBU1618" s="34"/>
      <c r="WCB1618" s="35"/>
      <c r="WCC1618" s="34"/>
      <c r="WCJ1618" s="35"/>
      <c r="WCK1618" s="34"/>
      <c r="WCR1618" s="35"/>
      <c r="WCS1618" s="34"/>
      <c r="WCZ1618" s="35"/>
      <c r="WDA1618" s="34"/>
      <c r="WDH1618" s="35"/>
      <c r="WDI1618" s="34"/>
      <c r="WDP1618" s="35"/>
      <c r="WDQ1618" s="34"/>
      <c r="WDX1618" s="35"/>
      <c r="WDY1618" s="34"/>
      <c r="WEF1618" s="35"/>
      <c r="WEG1618" s="34"/>
      <c r="WEN1618" s="35"/>
      <c r="WEO1618" s="34"/>
      <c r="WEV1618" s="35"/>
      <c r="WEW1618" s="34"/>
      <c r="WFD1618" s="35"/>
      <c r="WFE1618" s="34"/>
      <c r="WFL1618" s="35"/>
      <c r="WFM1618" s="34"/>
      <c r="WFT1618" s="35"/>
      <c r="WFU1618" s="34"/>
      <c r="WGB1618" s="35"/>
      <c r="WGC1618" s="34"/>
      <c r="WGJ1618" s="35"/>
      <c r="WGK1618" s="34"/>
      <c r="WGR1618" s="35"/>
      <c r="WGS1618" s="34"/>
      <c r="WGZ1618" s="35"/>
      <c r="WHA1618" s="34"/>
      <c r="WHH1618" s="35"/>
      <c r="WHI1618" s="34"/>
      <c r="WHP1618" s="35"/>
      <c r="WHQ1618" s="34"/>
      <c r="WHX1618" s="35"/>
      <c r="WHY1618" s="34"/>
      <c r="WIF1618" s="35"/>
      <c r="WIG1618" s="34"/>
      <c r="WIN1618" s="35"/>
      <c r="WIO1618" s="34"/>
      <c r="WIV1618" s="35"/>
      <c r="WIW1618" s="34"/>
      <c r="WJD1618" s="35"/>
      <c r="WJE1618" s="34"/>
      <c r="WJL1618" s="35"/>
      <c r="WJM1618" s="34"/>
      <c r="WJT1618" s="35"/>
      <c r="WJU1618" s="34"/>
      <c r="WKB1618" s="35"/>
      <c r="WKC1618" s="34"/>
      <c r="WKJ1618" s="35"/>
      <c r="WKK1618" s="34"/>
      <c r="WKR1618" s="35"/>
      <c r="WKS1618" s="34"/>
      <c r="WKZ1618" s="35"/>
      <c r="WLA1618" s="34"/>
      <c r="WLH1618" s="35"/>
      <c r="WLI1618" s="34"/>
      <c r="WLP1618" s="35"/>
      <c r="WLQ1618" s="34"/>
      <c r="WLX1618" s="35"/>
      <c r="WLY1618" s="34"/>
      <c r="WMF1618" s="35"/>
      <c r="WMG1618" s="34"/>
      <c r="WMN1618" s="35"/>
      <c r="WMO1618" s="34"/>
      <c r="WMV1618" s="35"/>
      <c r="WMW1618" s="34"/>
      <c r="WND1618" s="35"/>
      <c r="WNE1618" s="34"/>
      <c r="WNL1618" s="35"/>
      <c r="WNM1618" s="34"/>
      <c r="WNT1618" s="35"/>
      <c r="WNU1618" s="34"/>
      <c r="WOB1618" s="35"/>
      <c r="WOC1618" s="34"/>
      <c r="WOJ1618" s="35"/>
      <c r="WOK1618" s="34"/>
      <c r="WOR1618" s="35"/>
      <c r="WOS1618" s="34"/>
      <c r="WOZ1618" s="35"/>
      <c r="WPA1618" s="34"/>
      <c r="WPH1618" s="35"/>
      <c r="WPI1618" s="34"/>
      <c r="WPP1618" s="35"/>
      <c r="WPQ1618" s="34"/>
      <c r="WPX1618" s="35"/>
      <c r="WPY1618" s="34"/>
      <c r="WQF1618" s="35"/>
      <c r="WQG1618" s="34"/>
      <c r="WQN1618" s="35"/>
      <c r="WQO1618" s="34"/>
      <c r="WQV1618" s="35"/>
      <c r="WQW1618" s="34"/>
      <c r="WRD1618" s="35"/>
      <c r="WRE1618" s="34"/>
      <c r="WRL1618" s="35"/>
      <c r="WRM1618" s="34"/>
      <c r="WRT1618" s="35"/>
      <c r="WRU1618" s="34"/>
      <c r="WSB1618" s="35"/>
      <c r="WSC1618" s="34"/>
      <c r="WSJ1618" s="35"/>
      <c r="WSK1618" s="34"/>
      <c r="WSR1618" s="35"/>
      <c r="WSS1618" s="34"/>
      <c r="WSZ1618" s="35"/>
      <c r="WTA1618" s="34"/>
      <c r="WTH1618" s="35"/>
      <c r="WTI1618" s="34"/>
      <c r="WTP1618" s="35"/>
      <c r="WTQ1618" s="34"/>
      <c r="WTX1618" s="35"/>
      <c r="WTY1618" s="34"/>
      <c r="WUF1618" s="35"/>
      <c r="WUG1618" s="34"/>
      <c r="WUN1618" s="35"/>
      <c r="WUO1618" s="34"/>
      <c r="WUV1618" s="35"/>
      <c r="WUW1618" s="34"/>
      <c r="WVD1618" s="35"/>
      <c r="WVE1618" s="34"/>
      <c r="WVL1618" s="35"/>
      <c r="WVM1618" s="34"/>
      <c r="WVT1618" s="35"/>
      <c r="WVU1618" s="34"/>
      <c r="WWB1618" s="35"/>
      <c r="WWC1618" s="34"/>
      <c r="WWJ1618" s="35"/>
      <c r="WWK1618" s="34"/>
      <c r="WWR1618" s="35"/>
      <c r="WWS1618" s="34"/>
      <c r="WWZ1618" s="35"/>
      <c r="WXA1618" s="34"/>
      <c r="WXH1618" s="35"/>
      <c r="WXI1618" s="34"/>
      <c r="WXP1618" s="35"/>
      <c r="WXQ1618" s="34"/>
      <c r="WXX1618" s="35"/>
      <c r="WXY1618" s="34"/>
      <c r="WYF1618" s="35"/>
      <c r="WYG1618" s="34"/>
      <c r="WYN1618" s="35"/>
      <c r="WYO1618" s="34"/>
      <c r="WYV1618" s="35"/>
      <c r="WYW1618" s="34"/>
      <c r="WZD1618" s="35"/>
      <c r="WZE1618" s="34"/>
      <c r="WZL1618" s="35"/>
      <c r="WZM1618" s="34"/>
      <c r="WZT1618" s="35"/>
      <c r="WZU1618" s="34"/>
      <c r="XAB1618" s="35"/>
      <c r="XAC1618" s="34"/>
      <c r="XAJ1618" s="35"/>
      <c r="XAK1618" s="34"/>
      <c r="XAR1618" s="35"/>
      <c r="XAS1618" s="34"/>
      <c r="XAZ1618" s="35"/>
      <c r="XBA1618" s="34"/>
      <c r="XBH1618" s="35"/>
      <c r="XBI1618" s="34"/>
      <c r="XBP1618" s="35"/>
      <c r="XBQ1618" s="34"/>
      <c r="XBX1618" s="35"/>
      <c r="XBY1618" s="34"/>
      <c r="XCF1618" s="35"/>
      <c r="XCG1618" s="34"/>
      <c r="XCN1618" s="35"/>
      <c r="XCO1618" s="34"/>
      <c r="XCV1618" s="35"/>
      <c r="XCW1618" s="34"/>
      <c r="XDD1618" s="35"/>
      <c r="XDE1618" s="34"/>
      <c r="XDL1618" s="35"/>
      <c r="XDM1618" s="34"/>
      <c r="XDT1618" s="35"/>
      <c r="XDU1618" s="34"/>
      <c r="XEB1618" s="35"/>
      <c r="XEC1618" s="34"/>
      <c r="XEJ1618" s="35"/>
      <c r="XEK1618" s="34"/>
      <c r="XER1618" s="35"/>
      <c r="XES1618" s="34"/>
      <c r="XEZ1618" s="35"/>
      <c r="XFA1618" s="34"/>
    </row>
    <row r="1619" spans="1:1021 1028:2045 2052:3069 3076:4093 4100:5117 5124:6141 6148:7165 7172:8189 8196:9213 9220:10237 10244:11261 11268:12285 12292:13309 13316:14333 14340:15357 15364:16381" x14ac:dyDescent="0.25">
      <c r="A1619" t="s">
        <v>484</v>
      </c>
      <c r="B1619" t="s">
        <v>239</v>
      </c>
      <c r="C1619">
        <v>344</v>
      </c>
      <c r="D1619">
        <v>344</v>
      </c>
      <c r="E1619" s="35">
        <v>1</v>
      </c>
      <c r="F1619" s="34">
        <v>5.0000000000000002E-90</v>
      </c>
      <c r="G1619">
        <v>86.2</v>
      </c>
      <c r="H1619">
        <v>384</v>
      </c>
      <c r="I1619" t="str">
        <f>HYPERLINK("https://www.ncbi.nlm.nih.gov/nucleotide/MZ687701.1?report=genbank&amp;log$=nucltop&amp;blast_rank=17&amp;RID=XE6RV0D8013","MZ687701.1")</f>
        <v>MZ687701.1</v>
      </c>
      <c r="L1619" s="35"/>
      <c r="M1619" s="34"/>
      <c r="T1619" s="35"/>
      <c r="U1619" s="34"/>
      <c r="AB1619" s="35"/>
      <c r="AC1619" s="34"/>
      <c r="AJ1619" s="35"/>
      <c r="AK1619" s="34"/>
      <c r="AR1619" s="35"/>
      <c r="AS1619" s="34"/>
      <c r="AZ1619" s="35"/>
      <c r="BA1619" s="34"/>
      <c r="BH1619" s="35"/>
      <c r="BI1619" s="34"/>
      <c r="BP1619" s="35"/>
      <c r="BQ1619" s="34"/>
      <c r="BX1619" s="35"/>
      <c r="BY1619" s="34"/>
      <c r="CF1619" s="35"/>
      <c r="CG1619" s="34"/>
      <c r="CN1619" s="35"/>
      <c r="CO1619" s="34"/>
      <c r="CV1619" s="35"/>
      <c r="CW1619" s="34"/>
      <c r="DD1619" s="35"/>
      <c r="DE1619" s="34"/>
      <c r="DL1619" s="35"/>
      <c r="DM1619" s="34"/>
      <c r="DT1619" s="35"/>
      <c r="DU1619" s="34"/>
      <c r="EB1619" s="35"/>
      <c r="EC1619" s="34"/>
      <c r="EJ1619" s="35"/>
      <c r="EK1619" s="34"/>
      <c r="ER1619" s="35"/>
      <c r="ES1619" s="34"/>
      <c r="EZ1619" s="35"/>
      <c r="FA1619" s="34"/>
      <c r="FH1619" s="35"/>
      <c r="FI1619" s="34"/>
      <c r="FP1619" s="35"/>
      <c r="FQ1619" s="34"/>
      <c r="FX1619" s="35"/>
      <c r="FY1619" s="34"/>
      <c r="GF1619" s="35"/>
      <c r="GG1619" s="34"/>
      <c r="GN1619" s="35"/>
      <c r="GO1619" s="34"/>
      <c r="GV1619" s="35"/>
      <c r="GW1619" s="34"/>
      <c r="HD1619" s="35"/>
      <c r="HE1619" s="34"/>
      <c r="HL1619" s="35"/>
      <c r="HM1619" s="34"/>
      <c r="HT1619" s="35"/>
      <c r="HU1619" s="34"/>
      <c r="IB1619" s="35"/>
      <c r="IC1619" s="34"/>
      <c r="IJ1619" s="35"/>
      <c r="IK1619" s="34"/>
      <c r="IR1619" s="35"/>
      <c r="IS1619" s="34"/>
      <c r="IZ1619" s="35"/>
      <c r="JA1619" s="34"/>
      <c r="JH1619" s="35"/>
      <c r="JI1619" s="34"/>
      <c r="JP1619" s="35"/>
      <c r="JQ1619" s="34"/>
      <c r="JX1619" s="35"/>
      <c r="JY1619" s="34"/>
      <c r="KF1619" s="35"/>
      <c r="KG1619" s="34"/>
      <c r="KN1619" s="35"/>
      <c r="KO1619" s="34"/>
      <c r="KV1619" s="35"/>
      <c r="KW1619" s="34"/>
      <c r="LD1619" s="35"/>
      <c r="LE1619" s="34"/>
      <c r="LL1619" s="35"/>
      <c r="LM1619" s="34"/>
      <c r="LT1619" s="35"/>
      <c r="LU1619" s="34"/>
      <c r="MB1619" s="35"/>
      <c r="MC1619" s="34"/>
      <c r="MJ1619" s="35"/>
      <c r="MK1619" s="34"/>
      <c r="MR1619" s="35"/>
      <c r="MS1619" s="34"/>
      <c r="MZ1619" s="35"/>
      <c r="NA1619" s="34"/>
      <c r="NH1619" s="35"/>
      <c r="NI1619" s="34"/>
      <c r="NP1619" s="35"/>
      <c r="NQ1619" s="34"/>
      <c r="NX1619" s="35"/>
      <c r="NY1619" s="34"/>
      <c r="OF1619" s="35"/>
      <c r="OG1619" s="34"/>
      <c r="ON1619" s="35"/>
      <c r="OO1619" s="34"/>
      <c r="OV1619" s="35"/>
      <c r="OW1619" s="34"/>
      <c r="PD1619" s="35"/>
      <c r="PE1619" s="34"/>
      <c r="PL1619" s="35"/>
      <c r="PM1619" s="34"/>
      <c r="PT1619" s="35"/>
      <c r="PU1619" s="34"/>
      <c r="QB1619" s="35"/>
      <c r="QC1619" s="34"/>
      <c r="QJ1619" s="35"/>
      <c r="QK1619" s="34"/>
      <c r="QR1619" s="35"/>
      <c r="QS1619" s="34"/>
      <c r="QZ1619" s="35"/>
      <c r="RA1619" s="34"/>
      <c r="RH1619" s="35"/>
      <c r="RI1619" s="34"/>
      <c r="RP1619" s="35"/>
      <c r="RQ1619" s="34"/>
      <c r="RX1619" s="35"/>
      <c r="RY1619" s="34"/>
      <c r="SF1619" s="35"/>
      <c r="SG1619" s="34"/>
      <c r="SN1619" s="35"/>
      <c r="SO1619" s="34"/>
      <c r="SV1619" s="35"/>
      <c r="SW1619" s="34"/>
      <c r="TD1619" s="35"/>
      <c r="TE1619" s="34"/>
      <c r="TL1619" s="35"/>
      <c r="TM1619" s="34"/>
      <c r="TT1619" s="35"/>
      <c r="TU1619" s="34"/>
      <c r="UB1619" s="35"/>
      <c r="UC1619" s="34"/>
      <c r="UJ1619" s="35"/>
      <c r="UK1619" s="34"/>
      <c r="UR1619" s="35"/>
      <c r="US1619" s="34"/>
      <c r="UZ1619" s="35"/>
      <c r="VA1619" s="34"/>
      <c r="VH1619" s="35"/>
      <c r="VI1619" s="34"/>
      <c r="VP1619" s="35"/>
      <c r="VQ1619" s="34"/>
      <c r="VX1619" s="35"/>
      <c r="VY1619" s="34"/>
      <c r="WF1619" s="35"/>
      <c r="WG1619" s="34"/>
      <c r="WN1619" s="35"/>
      <c r="WO1619" s="34"/>
      <c r="WV1619" s="35"/>
      <c r="WW1619" s="34"/>
      <c r="XD1619" s="35"/>
      <c r="XE1619" s="34"/>
      <c r="XL1619" s="35"/>
      <c r="XM1619" s="34"/>
      <c r="XT1619" s="35"/>
      <c r="XU1619" s="34"/>
      <c r="YB1619" s="35"/>
      <c r="YC1619" s="34"/>
      <c r="YJ1619" s="35"/>
      <c r="YK1619" s="34"/>
      <c r="YR1619" s="35"/>
      <c r="YS1619" s="34"/>
      <c r="YZ1619" s="35"/>
      <c r="ZA1619" s="34"/>
      <c r="ZH1619" s="35"/>
      <c r="ZI1619" s="34"/>
      <c r="ZP1619" s="35"/>
      <c r="ZQ1619" s="34"/>
      <c r="ZX1619" s="35"/>
      <c r="ZY1619" s="34"/>
      <c r="AAF1619" s="35"/>
      <c r="AAG1619" s="34"/>
      <c r="AAN1619" s="35"/>
      <c r="AAO1619" s="34"/>
      <c r="AAV1619" s="35"/>
      <c r="AAW1619" s="34"/>
      <c r="ABD1619" s="35"/>
      <c r="ABE1619" s="34"/>
      <c r="ABL1619" s="35"/>
      <c r="ABM1619" s="34"/>
      <c r="ABT1619" s="35"/>
      <c r="ABU1619" s="34"/>
      <c r="ACB1619" s="35"/>
      <c r="ACC1619" s="34"/>
      <c r="ACJ1619" s="35"/>
      <c r="ACK1619" s="34"/>
      <c r="ACR1619" s="35"/>
      <c r="ACS1619" s="34"/>
      <c r="ACZ1619" s="35"/>
      <c r="ADA1619" s="34"/>
      <c r="ADH1619" s="35"/>
      <c r="ADI1619" s="34"/>
      <c r="ADP1619" s="35"/>
      <c r="ADQ1619" s="34"/>
      <c r="ADX1619" s="35"/>
      <c r="ADY1619" s="34"/>
      <c r="AEF1619" s="35"/>
      <c r="AEG1619" s="34"/>
      <c r="AEN1619" s="35"/>
      <c r="AEO1619" s="34"/>
      <c r="AEV1619" s="35"/>
      <c r="AEW1619" s="34"/>
      <c r="AFD1619" s="35"/>
      <c r="AFE1619" s="34"/>
      <c r="AFL1619" s="35"/>
      <c r="AFM1619" s="34"/>
      <c r="AFT1619" s="35"/>
      <c r="AFU1619" s="34"/>
      <c r="AGB1619" s="35"/>
      <c r="AGC1619" s="34"/>
      <c r="AGJ1619" s="35"/>
      <c r="AGK1619" s="34"/>
      <c r="AGR1619" s="35"/>
      <c r="AGS1619" s="34"/>
      <c r="AGZ1619" s="35"/>
      <c r="AHA1619" s="34"/>
      <c r="AHH1619" s="35"/>
      <c r="AHI1619" s="34"/>
      <c r="AHP1619" s="35"/>
      <c r="AHQ1619" s="34"/>
      <c r="AHX1619" s="35"/>
      <c r="AHY1619" s="34"/>
      <c r="AIF1619" s="35"/>
      <c r="AIG1619" s="34"/>
      <c r="AIN1619" s="35"/>
      <c r="AIO1619" s="34"/>
      <c r="AIV1619" s="35"/>
      <c r="AIW1619" s="34"/>
      <c r="AJD1619" s="35"/>
      <c r="AJE1619" s="34"/>
      <c r="AJL1619" s="35"/>
      <c r="AJM1619" s="34"/>
      <c r="AJT1619" s="35"/>
      <c r="AJU1619" s="34"/>
      <c r="AKB1619" s="35"/>
      <c r="AKC1619" s="34"/>
      <c r="AKJ1619" s="35"/>
      <c r="AKK1619" s="34"/>
      <c r="AKR1619" s="35"/>
      <c r="AKS1619" s="34"/>
      <c r="AKZ1619" s="35"/>
      <c r="ALA1619" s="34"/>
      <c r="ALH1619" s="35"/>
      <c r="ALI1619" s="34"/>
      <c r="ALP1619" s="35"/>
      <c r="ALQ1619" s="34"/>
      <c r="ALX1619" s="35"/>
      <c r="ALY1619" s="34"/>
      <c r="AMF1619" s="35"/>
      <c r="AMG1619" s="34"/>
      <c r="AMN1619" s="35"/>
      <c r="AMO1619" s="34"/>
      <c r="AMV1619" s="35"/>
      <c r="AMW1619" s="34"/>
      <c r="AND1619" s="35"/>
      <c r="ANE1619" s="34"/>
      <c r="ANL1619" s="35"/>
      <c r="ANM1619" s="34"/>
      <c r="ANT1619" s="35"/>
      <c r="ANU1619" s="34"/>
      <c r="AOB1619" s="35"/>
      <c r="AOC1619" s="34"/>
      <c r="AOJ1619" s="35"/>
      <c r="AOK1619" s="34"/>
      <c r="AOR1619" s="35"/>
      <c r="AOS1619" s="34"/>
      <c r="AOZ1619" s="35"/>
      <c r="APA1619" s="34"/>
      <c r="APH1619" s="35"/>
      <c r="API1619" s="34"/>
      <c r="APP1619" s="35"/>
      <c r="APQ1619" s="34"/>
      <c r="APX1619" s="35"/>
      <c r="APY1619" s="34"/>
      <c r="AQF1619" s="35"/>
      <c r="AQG1619" s="34"/>
      <c r="AQN1619" s="35"/>
      <c r="AQO1619" s="34"/>
      <c r="AQV1619" s="35"/>
      <c r="AQW1619" s="34"/>
      <c r="ARD1619" s="35"/>
      <c r="ARE1619" s="34"/>
      <c r="ARL1619" s="35"/>
      <c r="ARM1619" s="34"/>
      <c r="ART1619" s="35"/>
      <c r="ARU1619" s="34"/>
      <c r="ASB1619" s="35"/>
      <c r="ASC1619" s="34"/>
      <c r="ASJ1619" s="35"/>
      <c r="ASK1619" s="34"/>
      <c r="ASR1619" s="35"/>
      <c r="ASS1619" s="34"/>
      <c r="ASZ1619" s="35"/>
      <c r="ATA1619" s="34"/>
      <c r="ATH1619" s="35"/>
      <c r="ATI1619" s="34"/>
      <c r="ATP1619" s="35"/>
      <c r="ATQ1619" s="34"/>
      <c r="ATX1619" s="35"/>
      <c r="ATY1619" s="34"/>
      <c r="AUF1619" s="35"/>
      <c r="AUG1619" s="34"/>
      <c r="AUN1619" s="35"/>
      <c r="AUO1619" s="34"/>
      <c r="AUV1619" s="35"/>
      <c r="AUW1619" s="34"/>
      <c r="AVD1619" s="35"/>
      <c r="AVE1619" s="34"/>
      <c r="AVL1619" s="35"/>
      <c r="AVM1619" s="34"/>
      <c r="AVT1619" s="35"/>
      <c r="AVU1619" s="34"/>
      <c r="AWB1619" s="35"/>
      <c r="AWC1619" s="34"/>
      <c r="AWJ1619" s="35"/>
      <c r="AWK1619" s="34"/>
      <c r="AWR1619" s="35"/>
      <c r="AWS1619" s="34"/>
      <c r="AWZ1619" s="35"/>
      <c r="AXA1619" s="34"/>
      <c r="AXH1619" s="35"/>
      <c r="AXI1619" s="34"/>
      <c r="AXP1619" s="35"/>
      <c r="AXQ1619" s="34"/>
      <c r="AXX1619" s="35"/>
      <c r="AXY1619" s="34"/>
      <c r="AYF1619" s="35"/>
      <c r="AYG1619" s="34"/>
      <c r="AYN1619" s="35"/>
      <c r="AYO1619" s="34"/>
      <c r="AYV1619" s="35"/>
      <c r="AYW1619" s="34"/>
      <c r="AZD1619" s="35"/>
      <c r="AZE1619" s="34"/>
      <c r="AZL1619" s="35"/>
      <c r="AZM1619" s="34"/>
      <c r="AZT1619" s="35"/>
      <c r="AZU1619" s="34"/>
      <c r="BAB1619" s="35"/>
      <c r="BAC1619" s="34"/>
      <c r="BAJ1619" s="35"/>
      <c r="BAK1619" s="34"/>
      <c r="BAR1619" s="35"/>
      <c r="BAS1619" s="34"/>
      <c r="BAZ1619" s="35"/>
      <c r="BBA1619" s="34"/>
      <c r="BBH1619" s="35"/>
      <c r="BBI1619" s="34"/>
      <c r="BBP1619" s="35"/>
      <c r="BBQ1619" s="34"/>
      <c r="BBX1619" s="35"/>
      <c r="BBY1619" s="34"/>
      <c r="BCF1619" s="35"/>
      <c r="BCG1619" s="34"/>
      <c r="BCN1619" s="35"/>
      <c r="BCO1619" s="34"/>
      <c r="BCV1619" s="35"/>
      <c r="BCW1619" s="34"/>
      <c r="BDD1619" s="35"/>
      <c r="BDE1619" s="34"/>
      <c r="BDL1619" s="35"/>
      <c r="BDM1619" s="34"/>
      <c r="BDT1619" s="35"/>
      <c r="BDU1619" s="34"/>
      <c r="BEB1619" s="35"/>
      <c r="BEC1619" s="34"/>
      <c r="BEJ1619" s="35"/>
      <c r="BEK1619" s="34"/>
      <c r="BER1619" s="35"/>
      <c r="BES1619" s="34"/>
      <c r="BEZ1619" s="35"/>
      <c r="BFA1619" s="34"/>
      <c r="BFH1619" s="35"/>
      <c r="BFI1619" s="34"/>
      <c r="BFP1619" s="35"/>
      <c r="BFQ1619" s="34"/>
      <c r="BFX1619" s="35"/>
      <c r="BFY1619" s="34"/>
      <c r="BGF1619" s="35"/>
      <c r="BGG1619" s="34"/>
      <c r="BGN1619" s="35"/>
      <c r="BGO1619" s="34"/>
      <c r="BGV1619" s="35"/>
      <c r="BGW1619" s="34"/>
      <c r="BHD1619" s="35"/>
      <c r="BHE1619" s="34"/>
      <c r="BHL1619" s="35"/>
      <c r="BHM1619" s="34"/>
      <c r="BHT1619" s="35"/>
      <c r="BHU1619" s="34"/>
      <c r="BIB1619" s="35"/>
      <c r="BIC1619" s="34"/>
      <c r="BIJ1619" s="35"/>
      <c r="BIK1619" s="34"/>
      <c r="BIR1619" s="35"/>
      <c r="BIS1619" s="34"/>
      <c r="BIZ1619" s="35"/>
      <c r="BJA1619" s="34"/>
      <c r="BJH1619" s="35"/>
      <c r="BJI1619" s="34"/>
      <c r="BJP1619" s="35"/>
      <c r="BJQ1619" s="34"/>
      <c r="BJX1619" s="35"/>
      <c r="BJY1619" s="34"/>
      <c r="BKF1619" s="35"/>
      <c r="BKG1619" s="34"/>
      <c r="BKN1619" s="35"/>
      <c r="BKO1619" s="34"/>
      <c r="BKV1619" s="35"/>
      <c r="BKW1619" s="34"/>
      <c r="BLD1619" s="35"/>
      <c r="BLE1619" s="34"/>
      <c r="BLL1619" s="35"/>
      <c r="BLM1619" s="34"/>
      <c r="BLT1619" s="35"/>
      <c r="BLU1619" s="34"/>
      <c r="BMB1619" s="35"/>
      <c r="BMC1619" s="34"/>
      <c r="BMJ1619" s="35"/>
      <c r="BMK1619" s="34"/>
      <c r="BMR1619" s="35"/>
      <c r="BMS1619" s="34"/>
      <c r="BMZ1619" s="35"/>
      <c r="BNA1619" s="34"/>
      <c r="BNH1619" s="35"/>
      <c r="BNI1619" s="34"/>
      <c r="BNP1619" s="35"/>
      <c r="BNQ1619" s="34"/>
      <c r="BNX1619" s="35"/>
      <c r="BNY1619" s="34"/>
      <c r="BOF1619" s="35"/>
      <c r="BOG1619" s="34"/>
      <c r="BON1619" s="35"/>
      <c r="BOO1619" s="34"/>
      <c r="BOV1619" s="35"/>
      <c r="BOW1619" s="34"/>
      <c r="BPD1619" s="35"/>
      <c r="BPE1619" s="34"/>
      <c r="BPL1619" s="35"/>
      <c r="BPM1619" s="34"/>
      <c r="BPT1619" s="35"/>
      <c r="BPU1619" s="34"/>
      <c r="BQB1619" s="35"/>
      <c r="BQC1619" s="34"/>
      <c r="BQJ1619" s="35"/>
      <c r="BQK1619" s="34"/>
      <c r="BQR1619" s="35"/>
      <c r="BQS1619" s="34"/>
      <c r="BQZ1619" s="35"/>
      <c r="BRA1619" s="34"/>
      <c r="BRH1619" s="35"/>
      <c r="BRI1619" s="34"/>
      <c r="BRP1619" s="35"/>
      <c r="BRQ1619" s="34"/>
      <c r="BRX1619" s="35"/>
      <c r="BRY1619" s="34"/>
      <c r="BSF1619" s="35"/>
      <c r="BSG1619" s="34"/>
      <c r="BSN1619" s="35"/>
      <c r="BSO1619" s="34"/>
      <c r="BSV1619" s="35"/>
      <c r="BSW1619" s="34"/>
      <c r="BTD1619" s="35"/>
      <c r="BTE1619" s="34"/>
      <c r="BTL1619" s="35"/>
      <c r="BTM1619" s="34"/>
      <c r="BTT1619" s="35"/>
      <c r="BTU1619" s="34"/>
      <c r="BUB1619" s="35"/>
      <c r="BUC1619" s="34"/>
      <c r="BUJ1619" s="35"/>
      <c r="BUK1619" s="34"/>
      <c r="BUR1619" s="35"/>
      <c r="BUS1619" s="34"/>
      <c r="BUZ1619" s="35"/>
      <c r="BVA1619" s="34"/>
      <c r="BVH1619" s="35"/>
      <c r="BVI1619" s="34"/>
      <c r="BVP1619" s="35"/>
      <c r="BVQ1619" s="34"/>
      <c r="BVX1619" s="35"/>
      <c r="BVY1619" s="34"/>
      <c r="BWF1619" s="35"/>
      <c r="BWG1619" s="34"/>
      <c r="BWN1619" s="35"/>
      <c r="BWO1619" s="34"/>
      <c r="BWV1619" s="35"/>
      <c r="BWW1619" s="34"/>
      <c r="BXD1619" s="35"/>
      <c r="BXE1619" s="34"/>
      <c r="BXL1619" s="35"/>
      <c r="BXM1619" s="34"/>
      <c r="BXT1619" s="35"/>
      <c r="BXU1619" s="34"/>
      <c r="BYB1619" s="35"/>
      <c r="BYC1619" s="34"/>
      <c r="BYJ1619" s="35"/>
      <c r="BYK1619" s="34"/>
      <c r="BYR1619" s="35"/>
      <c r="BYS1619" s="34"/>
      <c r="BYZ1619" s="35"/>
      <c r="BZA1619" s="34"/>
      <c r="BZH1619" s="35"/>
      <c r="BZI1619" s="34"/>
      <c r="BZP1619" s="35"/>
      <c r="BZQ1619" s="34"/>
      <c r="BZX1619" s="35"/>
      <c r="BZY1619" s="34"/>
      <c r="CAF1619" s="35"/>
      <c r="CAG1619" s="34"/>
      <c r="CAN1619" s="35"/>
      <c r="CAO1619" s="34"/>
      <c r="CAV1619" s="35"/>
      <c r="CAW1619" s="34"/>
      <c r="CBD1619" s="35"/>
      <c r="CBE1619" s="34"/>
      <c r="CBL1619" s="35"/>
      <c r="CBM1619" s="34"/>
      <c r="CBT1619" s="35"/>
      <c r="CBU1619" s="34"/>
      <c r="CCB1619" s="35"/>
      <c r="CCC1619" s="34"/>
      <c r="CCJ1619" s="35"/>
      <c r="CCK1619" s="34"/>
      <c r="CCR1619" s="35"/>
      <c r="CCS1619" s="34"/>
      <c r="CCZ1619" s="35"/>
      <c r="CDA1619" s="34"/>
      <c r="CDH1619" s="35"/>
      <c r="CDI1619" s="34"/>
      <c r="CDP1619" s="35"/>
      <c r="CDQ1619" s="34"/>
      <c r="CDX1619" s="35"/>
      <c r="CDY1619" s="34"/>
      <c r="CEF1619" s="35"/>
      <c r="CEG1619" s="34"/>
      <c r="CEN1619" s="35"/>
      <c r="CEO1619" s="34"/>
      <c r="CEV1619" s="35"/>
      <c r="CEW1619" s="34"/>
      <c r="CFD1619" s="35"/>
      <c r="CFE1619" s="34"/>
      <c r="CFL1619" s="35"/>
      <c r="CFM1619" s="34"/>
      <c r="CFT1619" s="35"/>
      <c r="CFU1619" s="34"/>
      <c r="CGB1619" s="35"/>
      <c r="CGC1619" s="34"/>
      <c r="CGJ1619" s="35"/>
      <c r="CGK1619" s="34"/>
      <c r="CGR1619" s="35"/>
      <c r="CGS1619" s="34"/>
      <c r="CGZ1619" s="35"/>
      <c r="CHA1619" s="34"/>
      <c r="CHH1619" s="35"/>
      <c r="CHI1619" s="34"/>
      <c r="CHP1619" s="35"/>
      <c r="CHQ1619" s="34"/>
      <c r="CHX1619" s="35"/>
      <c r="CHY1619" s="34"/>
      <c r="CIF1619" s="35"/>
      <c r="CIG1619" s="34"/>
      <c r="CIN1619" s="35"/>
      <c r="CIO1619" s="34"/>
      <c r="CIV1619" s="35"/>
      <c r="CIW1619" s="34"/>
      <c r="CJD1619" s="35"/>
      <c r="CJE1619" s="34"/>
      <c r="CJL1619" s="35"/>
      <c r="CJM1619" s="34"/>
      <c r="CJT1619" s="35"/>
      <c r="CJU1619" s="34"/>
      <c r="CKB1619" s="35"/>
      <c r="CKC1619" s="34"/>
      <c r="CKJ1619" s="35"/>
      <c r="CKK1619" s="34"/>
      <c r="CKR1619" s="35"/>
      <c r="CKS1619" s="34"/>
      <c r="CKZ1619" s="35"/>
      <c r="CLA1619" s="34"/>
      <c r="CLH1619" s="35"/>
      <c r="CLI1619" s="34"/>
      <c r="CLP1619" s="35"/>
      <c r="CLQ1619" s="34"/>
      <c r="CLX1619" s="35"/>
      <c r="CLY1619" s="34"/>
      <c r="CMF1619" s="35"/>
      <c r="CMG1619" s="34"/>
      <c r="CMN1619" s="35"/>
      <c r="CMO1619" s="34"/>
      <c r="CMV1619" s="35"/>
      <c r="CMW1619" s="34"/>
      <c r="CND1619" s="35"/>
      <c r="CNE1619" s="34"/>
      <c r="CNL1619" s="35"/>
      <c r="CNM1619" s="34"/>
      <c r="CNT1619" s="35"/>
      <c r="CNU1619" s="34"/>
      <c r="COB1619" s="35"/>
      <c r="COC1619" s="34"/>
      <c r="COJ1619" s="35"/>
      <c r="COK1619" s="34"/>
      <c r="COR1619" s="35"/>
      <c r="COS1619" s="34"/>
      <c r="COZ1619" s="35"/>
      <c r="CPA1619" s="34"/>
      <c r="CPH1619" s="35"/>
      <c r="CPI1619" s="34"/>
      <c r="CPP1619" s="35"/>
      <c r="CPQ1619" s="34"/>
      <c r="CPX1619" s="35"/>
      <c r="CPY1619" s="34"/>
      <c r="CQF1619" s="35"/>
      <c r="CQG1619" s="34"/>
      <c r="CQN1619" s="35"/>
      <c r="CQO1619" s="34"/>
      <c r="CQV1619" s="35"/>
      <c r="CQW1619" s="34"/>
      <c r="CRD1619" s="35"/>
      <c r="CRE1619" s="34"/>
      <c r="CRL1619" s="35"/>
      <c r="CRM1619" s="34"/>
      <c r="CRT1619" s="35"/>
      <c r="CRU1619" s="34"/>
      <c r="CSB1619" s="35"/>
      <c r="CSC1619" s="34"/>
      <c r="CSJ1619" s="35"/>
      <c r="CSK1619" s="34"/>
      <c r="CSR1619" s="35"/>
      <c r="CSS1619" s="34"/>
      <c r="CSZ1619" s="35"/>
      <c r="CTA1619" s="34"/>
      <c r="CTH1619" s="35"/>
      <c r="CTI1619" s="34"/>
      <c r="CTP1619" s="35"/>
      <c r="CTQ1619" s="34"/>
      <c r="CTX1619" s="35"/>
      <c r="CTY1619" s="34"/>
      <c r="CUF1619" s="35"/>
      <c r="CUG1619" s="34"/>
      <c r="CUN1619" s="35"/>
      <c r="CUO1619" s="34"/>
      <c r="CUV1619" s="35"/>
      <c r="CUW1619" s="34"/>
      <c r="CVD1619" s="35"/>
      <c r="CVE1619" s="34"/>
      <c r="CVL1619" s="35"/>
      <c r="CVM1619" s="34"/>
      <c r="CVT1619" s="35"/>
      <c r="CVU1619" s="34"/>
      <c r="CWB1619" s="35"/>
      <c r="CWC1619" s="34"/>
      <c r="CWJ1619" s="35"/>
      <c r="CWK1619" s="34"/>
      <c r="CWR1619" s="35"/>
      <c r="CWS1619" s="34"/>
      <c r="CWZ1619" s="35"/>
      <c r="CXA1619" s="34"/>
      <c r="CXH1619" s="35"/>
      <c r="CXI1619" s="34"/>
      <c r="CXP1619" s="35"/>
      <c r="CXQ1619" s="34"/>
      <c r="CXX1619" s="35"/>
      <c r="CXY1619" s="34"/>
      <c r="CYF1619" s="35"/>
      <c r="CYG1619" s="34"/>
      <c r="CYN1619" s="35"/>
      <c r="CYO1619" s="34"/>
      <c r="CYV1619" s="35"/>
      <c r="CYW1619" s="34"/>
      <c r="CZD1619" s="35"/>
      <c r="CZE1619" s="34"/>
      <c r="CZL1619" s="35"/>
      <c r="CZM1619" s="34"/>
      <c r="CZT1619" s="35"/>
      <c r="CZU1619" s="34"/>
      <c r="DAB1619" s="35"/>
      <c r="DAC1619" s="34"/>
      <c r="DAJ1619" s="35"/>
      <c r="DAK1619" s="34"/>
      <c r="DAR1619" s="35"/>
      <c r="DAS1619" s="34"/>
      <c r="DAZ1619" s="35"/>
      <c r="DBA1619" s="34"/>
      <c r="DBH1619" s="35"/>
      <c r="DBI1619" s="34"/>
      <c r="DBP1619" s="35"/>
      <c r="DBQ1619" s="34"/>
      <c r="DBX1619" s="35"/>
      <c r="DBY1619" s="34"/>
      <c r="DCF1619" s="35"/>
      <c r="DCG1619" s="34"/>
      <c r="DCN1619" s="35"/>
      <c r="DCO1619" s="34"/>
      <c r="DCV1619" s="35"/>
      <c r="DCW1619" s="34"/>
      <c r="DDD1619" s="35"/>
      <c r="DDE1619" s="34"/>
      <c r="DDL1619" s="35"/>
      <c r="DDM1619" s="34"/>
      <c r="DDT1619" s="35"/>
      <c r="DDU1619" s="34"/>
      <c r="DEB1619" s="35"/>
      <c r="DEC1619" s="34"/>
      <c r="DEJ1619" s="35"/>
      <c r="DEK1619" s="34"/>
      <c r="DER1619" s="35"/>
      <c r="DES1619" s="34"/>
      <c r="DEZ1619" s="35"/>
      <c r="DFA1619" s="34"/>
      <c r="DFH1619" s="35"/>
      <c r="DFI1619" s="34"/>
      <c r="DFP1619" s="35"/>
      <c r="DFQ1619" s="34"/>
      <c r="DFX1619" s="35"/>
      <c r="DFY1619" s="34"/>
      <c r="DGF1619" s="35"/>
      <c r="DGG1619" s="34"/>
      <c r="DGN1619" s="35"/>
      <c r="DGO1619" s="34"/>
      <c r="DGV1619" s="35"/>
      <c r="DGW1619" s="34"/>
      <c r="DHD1619" s="35"/>
      <c r="DHE1619" s="34"/>
      <c r="DHL1619" s="35"/>
      <c r="DHM1619" s="34"/>
      <c r="DHT1619" s="35"/>
      <c r="DHU1619" s="34"/>
      <c r="DIB1619" s="35"/>
      <c r="DIC1619" s="34"/>
      <c r="DIJ1619" s="35"/>
      <c r="DIK1619" s="34"/>
      <c r="DIR1619" s="35"/>
      <c r="DIS1619" s="34"/>
      <c r="DIZ1619" s="35"/>
      <c r="DJA1619" s="34"/>
      <c r="DJH1619" s="35"/>
      <c r="DJI1619" s="34"/>
      <c r="DJP1619" s="35"/>
      <c r="DJQ1619" s="34"/>
      <c r="DJX1619" s="35"/>
      <c r="DJY1619" s="34"/>
      <c r="DKF1619" s="35"/>
      <c r="DKG1619" s="34"/>
      <c r="DKN1619" s="35"/>
      <c r="DKO1619" s="34"/>
      <c r="DKV1619" s="35"/>
      <c r="DKW1619" s="34"/>
      <c r="DLD1619" s="35"/>
      <c r="DLE1619" s="34"/>
      <c r="DLL1619" s="35"/>
      <c r="DLM1619" s="34"/>
      <c r="DLT1619" s="35"/>
      <c r="DLU1619" s="34"/>
      <c r="DMB1619" s="35"/>
      <c r="DMC1619" s="34"/>
      <c r="DMJ1619" s="35"/>
      <c r="DMK1619" s="34"/>
      <c r="DMR1619" s="35"/>
      <c r="DMS1619" s="34"/>
      <c r="DMZ1619" s="35"/>
      <c r="DNA1619" s="34"/>
      <c r="DNH1619" s="35"/>
      <c r="DNI1619" s="34"/>
      <c r="DNP1619" s="35"/>
      <c r="DNQ1619" s="34"/>
      <c r="DNX1619" s="35"/>
      <c r="DNY1619" s="34"/>
      <c r="DOF1619" s="35"/>
      <c r="DOG1619" s="34"/>
      <c r="DON1619" s="35"/>
      <c r="DOO1619" s="34"/>
      <c r="DOV1619" s="35"/>
      <c r="DOW1619" s="34"/>
      <c r="DPD1619" s="35"/>
      <c r="DPE1619" s="34"/>
      <c r="DPL1619" s="35"/>
      <c r="DPM1619" s="34"/>
      <c r="DPT1619" s="35"/>
      <c r="DPU1619" s="34"/>
      <c r="DQB1619" s="35"/>
      <c r="DQC1619" s="34"/>
      <c r="DQJ1619" s="35"/>
      <c r="DQK1619" s="34"/>
      <c r="DQR1619" s="35"/>
      <c r="DQS1619" s="34"/>
      <c r="DQZ1619" s="35"/>
      <c r="DRA1619" s="34"/>
      <c r="DRH1619" s="35"/>
      <c r="DRI1619" s="34"/>
      <c r="DRP1619" s="35"/>
      <c r="DRQ1619" s="34"/>
      <c r="DRX1619" s="35"/>
      <c r="DRY1619" s="34"/>
      <c r="DSF1619" s="35"/>
      <c r="DSG1619" s="34"/>
      <c r="DSN1619" s="35"/>
      <c r="DSO1619" s="34"/>
      <c r="DSV1619" s="35"/>
      <c r="DSW1619" s="34"/>
      <c r="DTD1619" s="35"/>
      <c r="DTE1619" s="34"/>
      <c r="DTL1619" s="35"/>
      <c r="DTM1619" s="34"/>
      <c r="DTT1619" s="35"/>
      <c r="DTU1619" s="34"/>
      <c r="DUB1619" s="35"/>
      <c r="DUC1619" s="34"/>
      <c r="DUJ1619" s="35"/>
      <c r="DUK1619" s="34"/>
      <c r="DUR1619" s="35"/>
      <c r="DUS1619" s="34"/>
      <c r="DUZ1619" s="35"/>
      <c r="DVA1619" s="34"/>
      <c r="DVH1619" s="35"/>
      <c r="DVI1619" s="34"/>
      <c r="DVP1619" s="35"/>
      <c r="DVQ1619" s="34"/>
      <c r="DVX1619" s="35"/>
      <c r="DVY1619" s="34"/>
      <c r="DWF1619" s="35"/>
      <c r="DWG1619" s="34"/>
      <c r="DWN1619" s="35"/>
      <c r="DWO1619" s="34"/>
      <c r="DWV1619" s="35"/>
      <c r="DWW1619" s="34"/>
      <c r="DXD1619" s="35"/>
      <c r="DXE1619" s="34"/>
      <c r="DXL1619" s="35"/>
      <c r="DXM1619" s="34"/>
      <c r="DXT1619" s="35"/>
      <c r="DXU1619" s="34"/>
      <c r="DYB1619" s="35"/>
      <c r="DYC1619" s="34"/>
      <c r="DYJ1619" s="35"/>
      <c r="DYK1619" s="34"/>
      <c r="DYR1619" s="35"/>
      <c r="DYS1619" s="34"/>
      <c r="DYZ1619" s="35"/>
      <c r="DZA1619" s="34"/>
      <c r="DZH1619" s="35"/>
      <c r="DZI1619" s="34"/>
      <c r="DZP1619" s="35"/>
      <c r="DZQ1619" s="34"/>
      <c r="DZX1619" s="35"/>
      <c r="DZY1619" s="34"/>
      <c r="EAF1619" s="35"/>
      <c r="EAG1619" s="34"/>
      <c r="EAN1619" s="35"/>
      <c r="EAO1619" s="34"/>
      <c r="EAV1619" s="35"/>
      <c r="EAW1619" s="34"/>
      <c r="EBD1619" s="35"/>
      <c r="EBE1619" s="34"/>
      <c r="EBL1619" s="35"/>
      <c r="EBM1619" s="34"/>
      <c r="EBT1619" s="35"/>
      <c r="EBU1619" s="34"/>
      <c r="ECB1619" s="35"/>
      <c r="ECC1619" s="34"/>
      <c r="ECJ1619" s="35"/>
      <c r="ECK1619" s="34"/>
      <c r="ECR1619" s="35"/>
      <c r="ECS1619" s="34"/>
      <c r="ECZ1619" s="35"/>
      <c r="EDA1619" s="34"/>
      <c r="EDH1619" s="35"/>
      <c r="EDI1619" s="34"/>
      <c r="EDP1619" s="35"/>
      <c r="EDQ1619" s="34"/>
      <c r="EDX1619" s="35"/>
      <c r="EDY1619" s="34"/>
      <c r="EEF1619" s="35"/>
      <c r="EEG1619" s="34"/>
      <c r="EEN1619" s="35"/>
      <c r="EEO1619" s="34"/>
      <c r="EEV1619" s="35"/>
      <c r="EEW1619" s="34"/>
      <c r="EFD1619" s="35"/>
      <c r="EFE1619" s="34"/>
      <c r="EFL1619" s="35"/>
      <c r="EFM1619" s="34"/>
      <c r="EFT1619" s="35"/>
      <c r="EFU1619" s="34"/>
      <c r="EGB1619" s="35"/>
      <c r="EGC1619" s="34"/>
      <c r="EGJ1619" s="35"/>
      <c r="EGK1619" s="34"/>
      <c r="EGR1619" s="35"/>
      <c r="EGS1619" s="34"/>
      <c r="EGZ1619" s="35"/>
      <c r="EHA1619" s="34"/>
      <c r="EHH1619" s="35"/>
      <c r="EHI1619" s="34"/>
      <c r="EHP1619" s="35"/>
      <c r="EHQ1619" s="34"/>
      <c r="EHX1619" s="35"/>
      <c r="EHY1619" s="34"/>
      <c r="EIF1619" s="35"/>
      <c r="EIG1619" s="34"/>
      <c r="EIN1619" s="35"/>
      <c r="EIO1619" s="34"/>
      <c r="EIV1619" s="35"/>
      <c r="EIW1619" s="34"/>
      <c r="EJD1619" s="35"/>
      <c r="EJE1619" s="34"/>
      <c r="EJL1619" s="35"/>
      <c r="EJM1619" s="34"/>
      <c r="EJT1619" s="35"/>
      <c r="EJU1619" s="34"/>
      <c r="EKB1619" s="35"/>
      <c r="EKC1619" s="34"/>
      <c r="EKJ1619" s="35"/>
      <c r="EKK1619" s="34"/>
      <c r="EKR1619" s="35"/>
      <c r="EKS1619" s="34"/>
      <c r="EKZ1619" s="35"/>
      <c r="ELA1619" s="34"/>
      <c r="ELH1619" s="35"/>
      <c r="ELI1619" s="34"/>
      <c r="ELP1619" s="35"/>
      <c r="ELQ1619" s="34"/>
      <c r="ELX1619" s="35"/>
      <c r="ELY1619" s="34"/>
      <c r="EMF1619" s="35"/>
      <c r="EMG1619" s="34"/>
      <c r="EMN1619" s="35"/>
      <c r="EMO1619" s="34"/>
      <c r="EMV1619" s="35"/>
      <c r="EMW1619" s="34"/>
      <c r="END1619" s="35"/>
      <c r="ENE1619" s="34"/>
      <c r="ENL1619" s="35"/>
      <c r="ENM1619" s="34"/>
      <c r="ENT1619" s="35"/>
      <c r="ENU1619" s="34"/>
      <c r="EOB1619" s="35"/>
      <c r="EOC1619" s="34"/>
      <c r="EOJ1619" s="35"/>
      <c r="EOK1619" s="34"/>
      <c r="EOR1619" s="35"/>
      <c r="EOS1619" s="34"/>
      <c r="EOZ1619" s="35"/>
      <c r="EPA1619" s="34"/>
      <c r="EPH1619" s="35"/>
      <c r="EPI1619" s="34"/>
      <c r="EPP1619" s="35"/>
      <c r="EPQ1619" s="34"/>
      <c r="EPX1619" s="35"/>
      <c r="EPY1619" s="34"/>
      <c r="EQF1619" s="35"/>
      <c r="EQG1619" s="34"/>
      <c r="EQN1619" s="35"/>
      <c r="EQO1619" s="34"/>
      <c r="EQV1619" s="35"/>
      <c r="EQW1619" s="34"/>
      <c r="ERD1619" s="35"/>
      <c r="ERE1619" s="34"/>
      <c r="ERL1619" s="35"/>
      <c r="ERM1619" s="34"/>
      <c r="ERT1619" s="35"/>
      <c r="ERU1619" s="34"/>
      <c r="ESB1619" s="35"/>
      <c r="ESC1619" s="34"/>
      <c r="ESJ1619" s="35"/>
      <c r="ESK1619" s="34"/>
      <c r="ESR1619" s="35"/>
      <c r="ESS1619" s="34"/>
      <c r="ESZ1619" s="35"/>
      <c r="ETA1619" s="34"/>
      <c r="ETH1619" s="35"/>
      <c r="ETI1619" s="34"/>
      <c r="ETP1619" s="35"/>
      <c r="ETQ1619" s="34"/>
      <c r="ETX1619" s="35"/>
      <c r="ETY1619" s="34"/>
      <c r="EUF1619" s="35"/>
      <c r="EUG1619" s="34"/>
      <c r="EUN1619" s="35"/>
      <c r="EUO1619" s="34"/>
      <c r="EUV1619" s="35"/>
      <c r="EUW1619" s="34"/>
      <c r="EVD1619" s="35"/>
      <c r="EVE1619" s="34"/>
      <c r="EVL1619" s="35"/>
      <c r="EVM1619" s="34"/>
      <c r="EVT1619" s="35"/>
      <c r="EVU1619" s="34"/>
      <c r="EWB1619" s="35"/>
      <c r="EWC1619" s="34"/>
      <c r="EWJ1619" s="35"/>
      <c r="EWK1619" s="34"/>
      <c r="EWR1619" s="35"/>
      <c r="EWS1619" s="34"/>
      <c r="EWZ1619" s="35"/>
      <c r="EXA1619" s="34"/>
      <c r="EXH1619" s="35"/>
      <c r="EXI1619" s="34"/>
      <c r="EXP1619" s="35"/>
      <c r="EXQ1619" s="34"/>
      <c r="EXX1619" s="35"/>
      <c r="EXY1619" s="34"/>
      <c r="EYF1619" s="35"/>
      <c r="EYG1619" s="34"/>
      <c r="EYN1619" s="35"/>
      <c r="EYO1619" s="34"/>
      <c r="EYV1619" s="35"/>
      <c r="EYW1619" s="34"/>
      <c r="EZD1619" s="35"/>
      <c r="EZE1619" s="34"/>
      <c r="EZL1619" s="35"/>
      <c r="EZM1619" s="34"/>
      <c r="EZT1619" s="35"/>
      <c r="EZU1619" s="34"/>
      <c r="FAB1619" s="35"/>
      <c r="FAC1619" s="34"/>
      <c r="FAJ1619" s="35"/>
      <c r="FAK1619" s="34"/>
      <c r="FAR1619" s="35"/>
      <c r="FAS1619" s="34"/>
      <c r="FAZ1619" s="35"/>
      <c r="FBA1619" s="34"/>
      <c r="FBH1619" s="35"/>
      <c r="FBI1619" s="34"/>
      <c r="FBP1619" s="35"/>
      <c r="FBQ1619" s="34"/>
      <c r="FBX1619" s="35"/>
      <c r="FBY1619" s="34"/>
      <c r="FCF1619" s="35"/>
      <c r="FCG1619" s="34"/>
      <c r="FCN1619" s="35"/>
      <c r="FCO1619" s="34"/>
      <c r="FCV1619" s="35"/>
      <c r="FCW1619" s="34"/>
      <c r="FDD1619" s="35"/>
      <c r="FDE1619" s="34"/>
      <c r="FDL1619" s="35"/>
      <c r="FDM1619" s="34"/>
      <c r="FDT1619" s="35"/>
      <c r="FDU1619" s="34"/>
      <c r="FEB1619" s="35"/>
      <c r="FEC1619" s="34"/>
      <c r="FEJ1619" s="35"/>
      <c r="FEK1619" s="34"/>
      <c r="FER1619" s="35"/>
      <c r="FES1619" s="34"/>
      <c r="FEZ1619" s="35"/>
      <c r="FFA1619" s="34"/>
      <c r="FFH1619" s="35"/>
      <c r="FFI1619" s="34"/>
      <c r="FFP1619" s="35"/>
      <c r="FFQ1619" s="34"/>
      <c r="FFX1619" s="35"/>
      <c r="FFY1619" s="34"/>
      <c r="FGF1619" s="35"/>
      <c r="FGG1619" s="34"/>
      <c r="FGN1619" s="35"/>
      <c r="FGO1619" s="34"/>
      <c r="FGV1619" s="35"/>
      <c r="FGW1619" s="34"/>
      <c r="FHD1619" s="35"/>
      <c r="FHE1619" s="34"/>
      <c r="FHL1619" s="35"/>
      <c r="FHM1619" s="34"/>
      <c r="FHT1619" s="35"/>
      <c r="FHU1619" s="34"/>
      <c r="FIB1619" s="35"/>
      <c r="FIC1619" s="34"/>
      <c r="FIJ1619" s="35"/>
      <c r="FIK1619" s="34"/>
      <c r="FIR1619" s="35"/>
      <c r="FIS1619" s="34"/>
      <c r="FIZ1619" s="35"/>
      <c r="FJA1619" s="34"/>
      <c r="FJH1619" s="35"/>
      <c r="FJI1619" s="34"/>
      <c r="FJP1619" s="35"/>
      <c r="FJQ1619" s="34"/>
      <c r="FJX1619" s="35"/>
      <c r="FJY1619" s="34"/>
      <c r="FKF1619" s="35"/>
      <c r="FKG1619" s="34"/>
      <c r="FKN1619" s="35"/>
      <c r="FKO1619" s="34"/>
      <c r="FKV1619" s="35"/>
      <c r="FKW1619" s="34"/>
      <c r="FLD1619" s="35"/>
      <c r="FLE1619" s="34"/>
      <c r="FLL1619" s="35"/>
      <c r="FLM1619" s="34"/>
      <c r="FLT1619" s="35"/>
      <c r="FLU1619" s="34"/>
      <c r="FMB1619" s="35"/>
      <c r="FMC1619" s="34"/>
      <c r="FMJ1619" s="35"/>
      <c r="FMK1619" s="34"/>
      <c r="FMR1619" s="35"/>
      <c r="FMS1619" s="34"/>
      <c r="FMZ1619" s="35"/>
      <c r="FNA1619" s="34"/>
      <c r="FNH1619" s="35"/>
      <c r="FNI1619" s="34"/>
      <c r="FNP1619" s="35"/>
      <c r="FNQ1619" s="34"/>
      <c r="FNX1619" s="35"/>
      <c r="FNY1619" s="34"/>
      <c r="FOF1619" s="35"/>
      <c r="FOG1619" s="34"/>
      <c r="FON1619" s="35"/>
      <c r="FOO1619" s="34"/>
      <c r="FOV1619" s="35"/>
      <c r="FOW1619" s="34"/>
      <c r="FPD1619" s="35"/>
      <c r="FPE1619" s="34"/>
      <c r="FPL1619" s="35"/>
      <c r="FPM1619" s="34"/>
      <c r="FPT1619" s="35"/>
      <c r="FPU1619" s="34"/>
      <c r="FQB1619" s="35"/>
      <c r="FQC1619" s="34"/>
      <c r="FQJ1619" s="35"/>
      <c r="FQK1619" s="34"/>
      <c r="FQR1619" s="35"/>
      <c r="FQS1619" s="34"/>
      <c r="FQZ1619" s="35"/>
      <c r="FRA1619" s="34"/>
      <c r="FRH1619" s="35"/>
      <c r="FRI1619" s="34"/>
      <c r="FRP1619" s="35"/>
      <c r="FRQ1619" s="34"/>
      <c r="FRX1619" s="35"/>
      <c r="FRY1619" s="34"/>
      <c r="FSF1619" s="35"/>
      <c r="FSG1619" s="34"/>
      <c r="FSN1619" s="35"/>
      <c r="FSO1619" s="34"/>
      <c r="FSV1619" s="35"/>
      <c r="FSW1619" s="34"/>
      <c r="FTD1619" s="35"/>
      <c r="FTE1619" s="34"/>
      <c r="FTL1619" s="35"/>
      <c r="FTM1619" s="34"/>
      <c r="FTT1619" s="35"/>
      <c r="FTU1619" s="34"/>
      <c r="FUB1619" s="35"/>
      <c r="FUC1619" s="34"/>
      <c r="FUJ1619" s="35"/>
      <c r="FUK1619" s="34"/>
      <c r="FUR1619" s="35"/>
      <c r="FUS1619" s="34"/>
      <c r="FUZ1619" s="35"/>
      <c r="FVA1619" s="34"/>
      <c r="FVH1619" s="35"/>
      <c r="FVI1619" s="34"/>
      <c r="FVP1619" s="35"/>
      <c r="FVQ1619" s="34"/>
      <c r="FVX1619" s="35"/>
      <c r="FVY1619" s="34"/>
      <c r="FWF1619" s="35"/>
      <c r="FWG1619" s="34"/>
      <c r="FWN1619" s="35"/>
      <c r="FWO1619" s="34"/>
      <c r="FWV1619" s="35"/>
      <c r="FWW1619" s="34"/>
      <c r="FXD1619" s="35"/>
      <c r="FXE1619" s="34"/>
      <c r="FXL1619" s="35"/>
      <c r="FXM1619" s="34"/>
      <c r="FXT1619" s="35"/>
      <c r="FXU1619" s="34"/>
      <c r="FYB1619" s="35"/>
      <c r="FYC1619" s="34"/>
      <c r="FYJ1619" s="35"/>
      <c r="FYK1619" s="34"/>
      <c r="FYR1619" s="35"/>
      <c r="FYS1619" s="34"/>
      <c r="FYZ1619" s="35"/>
      <c r="FZA1619" s="34"/>
      <c r="FZH1619" s="35"/>
      <c r="FZI1619" s="34"/>
      <c r="FZP1619" s="35"/>
      <c r="FZQ1619" s="34"/>
      <c r="FZX1619" s="35"/>
      <c r="FZY1619" s="34"/>
      <c r="GAF1619" s="35"/>
      <c r="GAG1619" s="34"/>
      <c r="GAN1619" s="35"/>
      <c r="GAO1619" s="34"/>
      <c r="GAV1619" s="35"/>
      <c r="GAW1619" s="34"/>
      <c r="GBD1619" s="35"/>
      <c r="GBE1619" s="34"/>
      <c r="GBL1619" s="35"/>
      <c r="GBM1619" s="34"/>
      <c r="GBT1619" s="35"/>
      <c r="GBU1619" s="34"/>
      <c r="GCB1619" s="35"/>
      <c r="GCC1619" s="34"/>
      <c r="GCJ1619" s="35"/>
      <c r="GCK1619" s="34"/>
      <c r="GCR1619" s="35"/>
      <c r="GCS1619" s="34"/>
      <c r="GCZ1619" s="35"/>
      <c r="GDA1619" s="34"/>
      <c r="GDH1619" s="35"/>
      <c r="GDI1619" s="34"/>
      <c r="GDP1619" s="35"/>
      <c r="GDQ1619" s="34"/>
      <c r="GDX1619" s="35"/>
      <c r="GDY1619" s="34"/>
      <c r="GEF1619" s="35"/>
      <c r="GEG1619" s="34"/>
      <c r="GEN1619" s="35"/>
      <c r="GEO1619" s="34"/>
      <c r="GEV1619" s="35"/>
      <c r="GEW1619" s="34"/>
      <c r="GFD1619" s="35"/>
      <c r="GFE1619" s="34"/>
      <c r="GFL1619" s="35"/>
      <c r="GFM1619" s="34"/>
      <c r="GFT1619" s="35"/>
      <c r="GFU1619" s="34"/>
      <c r="GGB1619" s="35"/>
      <c r="GGC1619" s="34"/>
      <c r="GGJ1619" s="35"/>
      <c r="GGK1619" s="34"/>
      <c r="GGR1619" s="35"/>
      <c r="GGS1619" s="34"/>
      <c r="GGZ1619" s="35"/>
      <c r="GHA1619" s="34"/>
      <c r="GHH1619" s="35"/>
      <c r="GHI1619" s="34"/>
      <c r="GHP1619" s="35"/>
      <c r="GHQ1619" s="34"/>
      <c r="GHX1619" s="35"/>
      <c r="GHY1619" s="34"/>
      <c r="GIF1619" s="35"/>
      <c r="GIG1619" s="34"/>
      <c r="GIN1619" s="35"/>
      <c r="GIO1619" s="34"/>
      <c r="GIV1619" s="35"/>
      <c r="GIW1619" s="34"/>
      <c r="GJD1619" s="35"/>
      <c r="GJE1619" s="34"/>
      <c r="GJL1619" s="35"/>
      <c r="GJM1619" s="34"/>
      <c r="GJT1619" s="35"/>
      <c r="GJU1619" s="34"/>
      <c r="GKB1619" s="35"/>
      <c r="GKC1619" s="34"/>
      <c r="GKJ1619" s="35"/>
      <c r="GKK1619" s="34"/>
      <c r="GKR1619" s="35"/>
      <c r="GKS1619" s="34"/>
      <c r="GKZ1619" s="35"/>
      <c r="GLA1619" s="34"/>
      <c r="GLH1619" s="35"/>
      <c r="GLI1619" s="34"/>
      <c r="GLP1619" s="35"/>
      <c r="GLQ1619" s="34"/>
      <c r="GLX1619" s="35"/>
      <c r="GLY1619" s="34"/>
      <c r="GMF1619" s="35"/>
      <c r="GMG1619" s="34"/>
      <c r="GMN1619" s="35"/>
      <c r="GMO1619" s="34"/>
      <c r="GMV1619" s="35"/>
      <c r="GMW1619" s="34"/>
      <c r="GND1619" s="35"/>
      <c r="GNE1619" s="34"/>
      <c r="GNL1619" s="35"/>
      <c r="GNM1619" s="34"/>
      <c r="GNT1619" s="35"/>
      <c r="GNU1619" s="34"/>
      <c r="GOB1619" s="35"/>
      <c r="GOC1619" s="34"/>
      <c r="GOJ1619" s="35"/>
      <c r="GOK1619" s="34"/>
      <c r="GOR1619" s="35"/>
      <c r="GOS1619" s="34"/>
      <c r="GOZ1619" s="35"/>
      <c r="GPA1619" s="34"/>
      <c r="GPH1619" s="35"/>
      <c r="GPI1619" s="34"/>
      <c r="GPP1619" s="35"/>
      <c r="GPQ1619" s="34"/>
      <c r="GPX1619" s="35"/>
      <c r="GPY1619" s="34"/>
      <c r="GQF1619" s="35"/>
      <c r="GQG1619" s="34"/>
      <c r="GQN1619" s="35"/>
      <c r="GQO1619" s="34"/>
      <c r="GQV1619" s="35"/>
      <c r="GQW1619" s="34"/>
      <c r="GRD1619" s="35"/>
      <c r="GRE1619" s="34"/>
      <c r="GRL1619" s="35"/>
      <c r="GRM1619" s="34"/>
      <c r="GRT1619" s="35"/>
      <c r="GRU1619" s="34"/>
      <c r="GSB1619" s="35"/>
      <c r="GSC1619" s="34"/>
      <c r="GSJ1619" s="35"/>
      <c r="GSK1619" s="34"/>
      <c r="GSR1619" s="35"/>
      <c r="GSS1619" s="34"/>
      <c r="GSZ1619" s="35"/>
      <c r="GTA1619" s="34"/>
      <c r="GTH1619" s="35"/>
      <c r="GTI1619" s="34"/>
      <c r="GTP1619" s="35"/>
      <c r="GTQ1619" s="34"/>
      <c r="GTX1619" s="35"/>
      <c r="GTY1619" s="34"/>
      <c r="GUF1619" s="35"/>
      <c r="GUG1619" s="34"/>
      <c r="GUN1619" s="35"/>
      <c r="GUO1619" s="34"/>
      <c r="GUV1619" s="35"/>
      <c r="GUW1619" s="34"/>
      <c r="GVD1619" s="35"/>
      <c r="GVE1619" s="34"/>
      <c r="GVL1619" s="35"/>
      <c r="GVM1619" s="34"/>
      <c r="GVT1619" s="35"/>
      <c r="GVU1619" s="34"/>
      <c r="GWB1619" s="35"/>
      <c r="GWC1619" s="34"/>
      <c r="GWJ1619" s="35"/>
      <c r="GWK1619" s="34"/>
      <c r="GWR1619" s="35"/>
      <c r="GWS1619" s="34"/>
      <c r="GWZ1619" s="35"/>
      <c r="GXA1619" s="34"/>
      <c r="GXH1619" s="35"/>
      <c r="GXI1619" s="34"/>
      <c r="GXP1619" s="35"/>
      <c r="GXQ1619" s="34"/>
      <c r="GXX1619" s="35"/>
      <c r="GXY1619" s="34"/>
      <c r="GYF1619" s="35"/>
      <c r="GYG1619" s="34"/>
      <c r="GYN1619" s="35"/>
      <c r="GYO1619" s="34"/>
      <c r="GYV1619" s="35"/>
      <c r="GYW1619" s="34"/>
      <c r="GZD1619" s="35"/>
      <c r="GZE1619" s="34"/>
      <c r="GZL1619" s="35"/>
      <c r="GZM1619" s="34"/>
      <c r="GZT1619" s="35"/>
      <c r="GZU1619" s="34"/>
      <c r="HAB1619" s="35"/>
      <c r="HAC1619" s="34"/>
      <c r="HAJ1619" s="35"/>
      <c r="HAK1619" s="34"/>
      <c r="HAR1619" s="35"/>
      <c r="HAS1619" s="34"/>
      <c r="HAZ1619" s="35"/>
      <c r="HBA1619" s="34"/>
      <c r="HBH1619" s="35"/>
      <c r="HBI1619" s="34"/>
      <c r="HBP1619" s="35"/>
      <c r="HBQ1619" s="34"/>
      <c r="HBX1619" s="35"/>
      <c r="HBY1619" s="34"/>
      <c r="HCF1619" s="35"/>
      <c r="HCG1619" s="34"/>
      <c r="HCN1619" s="35"/>
      <c r="HCO1619" s="34"/>
      <c r="HCV1619" s="35"/>
      <c r="HCW1619" s="34"/>
      <c r="HDD1619" s="35"/>
      <c r="HDE1619" s="34"/>
      <c r="HDL1619" s="35"/>
      <c r="HDM1619" s="34"/>
      <c r="HDT1619" s="35"/>
      <c r="HDU1619" s="34"/>
      <c r="HEB1619" s="35"/>
      <c r="HEC1619" s="34"/>
      <c r="HEJ1619" s="35"/>
      <c r="HEK1619" s="34"/>
      <c r="HER1619" s="35"/>
      <c r="HES1619" s="34"/>
      <c r="HEZ1619" s="35"/>
      <c r="HFA1619" s="34"/>
      <c r="HFH1619" s="35"/>
      <c r="HFI1619" s="34"/>
      <c r="HFP1619" s="35"/>
      <c r="HFQ1619" s="34"/>
      <c r="HFX1619" s="35"/>
      <c r="HFY1619" s="34"/>
      <c r="HGF1619" s="35"/>
      <c r="HGG1619" s="34"/>
      <c r="HGN1619" s="35"/>
      <c r="HGO1619" s="34"/>
      <c r="HGV1619" s="35"/>
      <c r="HGW1619" s="34"/>
      <c r="HHD1619" s="35"/>
      <c r="HHE1619" s="34"/>
      <c r="HHL1619" s="35"/>
      <c r="HHM1619" s="34"/>
      <c r="HHT1619" s="35"/>
      <c r="HHU1619" s="34"/>
      <c r="HIB1619" s="35"/>
      <c r="HIC1619" s="34"/>
      <c r="HIJ1619" s="35"/>
      <c r="HIK1619" s="34"/>
      <c r="HIR1619" s="35"/>
      <c r="HIS1619" s="34"/>
      <c r="HIZ1619" s="35"/>
      <c r="HJA1619" s="34"/>
      <c r="HJH1619" s="35"/>
      <c r="HJI1619" s="34"/>
      <c r="HJP1619" s="35"/>
      <c r="HJQ1619" s="34"/>
      <c r="HJX1619" s="35"/>
      <c r="HJY1619" s="34"/>
      <c r="HKF1619" s="35"/>
      <c r="HKG1619" s="34"/>
      <c r="HKN1619" s="35"/>
      <c r="HKO1619" s="34"/>
      <c r="HKV1619" s="35"/>
      <c r="HKW1619" s="34"/>
      <c r="HLD1619" s="35"/>
      <c r="HLE1619" s="34"/>
      <c r="HLL1619" s="35"/>
      <c r="HLM1619" s="34"/>
      <c r="HLT1619" s="35"/>
      <c r="HLU1619" s="34"/>
      <c r="HMB1619" s="35"/>
      <c r="HMC1619" s="34"/>
      <c r="HMJ1619" s="35"/>
      <c r="HMK1619" s="34"/>
      <c r="HMR1619" s="35"/>
      <c r="HMS1619" s="34"/>
      <c r="HMZ1619" s="35"/>
      <c r="HNA1619" s="34"/>
      <c r="HNH1619" s="35"/>
      <c r="HNI1619" s="34"/>
      <c r="HNP1619" s="35"/>
      <c r="HNQ1619" s="34"/>
      <c r="HNX1619" s="35"/>
      <c r="HNY1619" s="34"/>
      <c r="HOF1619" s="35"/>
      <c r="HOG1619" s="34"/>
      <c r="HON1619" s="35"/>
      <c r="HOO1619" s="34"/>
      <c r="HOV1619" s="35"/>
      <c r="HOW1619" s="34"/>
      <c r="HPD1619" s="35"/>
      <c r="HPE1619" s="34"/>
      <c r="HPL1619" s="35"/>
      <c r="HPM1619" s="34"/>
      <c r="HPT1619" s="35"/>
      <c r="HPU1619" s="34"/>
      <c r="HQB1619" s="35"/>
      <c r="HQC1619" s="34"/>
      <c r="HQJ1619" s="35"/>
      <c r="HQK1619" s="34"/>
      <c r="HQR1619" s="35"/>
      <c r="HQS1619" s="34"/>
      <c r="HQZ1619" s="35"/>
      <c r="HRA1619" s="34"/>
      <c r="HRH1619" s="35"/>
      <c r="HRI1619" s="34"/>
      <c r="HRP1619" s="35"/>
      <c r="HRQ1619" s="34"/>
      <c r="HRX1619" s="35"/>
      <c r="HRY1619" s="34"/>
      <c r="HSF1619" s="35"/>
      <c r="HSG1619" s="34"/>
      <c r="HSN1619" s="35"/>
      <c r="HSO1619" s="34"/>
      <c r="HSV1619" s="35"/>
      <c r="HSW1619" s="34"/>
      <c r="HTD1619" s="35"/>
      <c r="HTE1619" s="34"/>
      <c r="HTL1619" s="35"/>
      <c r="HTM1619" s="34"/>
      <c r="HTT1619" s="35"/>
      <c r="HTU1619" s="34"/>
      <c r="HUB1619" s="35"/>
      <c r="HUC1619" s="34"/>
      <c r="HUJ1619" s="35"/>
      <c r="HUK1619" s="34"/>
      <c r="HUR1619" s="35"/>
      <c r="HUS1619" s="34"/>
      <c r="HUZ1619" s="35"/>
      <c r="HVA1619" s="34"/>
      <c r="HVH1619" s="35"/>
      <c r="HVI1619" s="34"/>
      <c r="HVP1619" s="35"/>
      <c r="HVQ1619" s="34"/>
      <c r="HVX1619" s="35"/>
      <c r="HVY1619" s="34"/>
      <c r="HWF1619" s="35"/>
      <c r="HWG1619" s="34"/>
      <c r="HWN1619" s="35"/>
      <c r="HWO1619" s="34"/>
      <c r="HWV1619" s="35"/>
      <c r="HWW1619" s="34"/>
      <c r="HXD1619" s="35"/>
      <c r="HXE1619" s="34"/>
      <c r="HXL1619" s="35"/>
      <c r="HXM1619" s="34"/>
      <c r="HXT1619" s="35"/>
      <c r="HXU1619" s="34"/>
      <c r="HYB1619" s="35"/>
      <c r="HYC1619" s="34"/>
      <c r="HYJ1619" s="35"/>
      <c r="HYK1619" s="34"/>
      <c r="HYR1619" s="35"/>
      <c r="HYS1619" s="34"/>
      <c r="HYZ1619" s="35"/>
      <c r="HZA1619" s="34"/>
      <c r="HZH1619" s="35"/>
      <c r="HZI1619" s="34"/>
      <c r="HZP1619" s="35"/>
      <c r="HZQ1619" s="34"/>
      <c r="HZX1619" s="35"/>
      <c r="HZY1619" s="34"/>
      <c r="IAF1619" s="35"/>
      <c r="IAG1619" s="34"/>
      <c r="IAN1619" s="35"/>
      <c r="IAO1619" s="34"/>
      <c r="IAV1619" s="35"/>
      <c r="IAW1619" s="34"/>
      <c r="IBD1619" s="35"/>
      <c r="IBE1619" s="34"/>
      <c r="IBL1619" s="35"/>
      <c r="IBM1619" s="34"/>
      <c r="IBT1619" s="35"/>
      <c r="IBU1619" s="34"/>
      <c r="ICB1619" s="35"/>
      <c r="ICC1619" s="34"/>
      <c r="ICJ1619" s="35"/>
      <c r="ICK1619" s="34"/>
      <c r="ICR1619" s="35"/>
      <c r="ICS1619" s="34"/>
      <c r="ICZ1619" s="35"/>
      <c r="IDA1619" s="34"/>
      <c r="IDH1619" s="35"/>
      <c r="IDI1619" s="34"/>
      <c r="IDP1619" s="35"/>
      <c r="IDQ1619" s="34"/>
      <c r="IDX1619" s="35"/>
      <c r="IDY1619" s="34"/>
      <c r="IEF1619" s="35"/>
      <c r="IEG1619" s="34"/>
      <c r="IEN1619" s="35"/>
      <c r="IEO1619" s="34"/>
      <c r="IEV1619" s="35"/>
      <c r="IEW1619" s="34"/>
      <c r="IFD1619" s="35"/>
      <c r="IFE1619" s="34"/>
      <c r="IFL1619" s="35"/>
      <c r="IFM1619" s="34"/>
      <c r="IFT1619" s="35"/>
      <c r="IFU1619" s="34"/>
      <c r="IGB1619" s="35"/>
      <c r="IGC1619" s="34"/>
      <c r="IGJ1619" s="35"/>
      <c r="IGK1619" s="34"/>
      <c r="IGR1619" s="35"/>
      <c r="IGS1619" s="34"/>
      <c r="IGZ1619" s="35"/>
      <c r="IHA1619" s="34"/>
      <c r="IHH1619" s="35"/>
      <c r="IHI1619" s="34"/>
      <c r="IHP1619" s="35"/>
      <c r="IHQ1619" s="34"/>
      <c r="IHX1619" s="35"/>
      <c r="IHY1619" s="34"/>
      <c r="IIF1619" s="35"/>
      <c r="IIG1619" s="34"/>
      <c r="IIN1619" s="35"/>
      <c r="IIO1619" s="34"/>
      <c r="IIV1619" s="35"/>
      <c r="IIW1619" s="34"/>
      <c r="IJD1619" s="35"/>
      <c r="IJE1619" s="34"/>
      <c r="IJL1619" s="35"/>
      <c r="IJM1619" s="34"/>
      <c r="IJT1619" s="35"/>
      <c r="IJU1619" s="34"/>
      <c r="IKB1619" s="35"/>
      <c r="IKC1619" s="34"/>
      <c r="IKJ1619" s="35"/>
      <c r="IKK1619" s="34"/>
      <c r="IKR1619" s="35"/>
      <c r="IKS1619" s="34"/>
      <c r="IKZ1619" s="35"/>
      <c r="ILA1619" s="34"/>
      <c r="ILH1619" s="35"/>
      <c r="ILI1619" s="34"/>
      <c r="ILP1619" s="35"/>
      <c r="ILQ1619" s="34"/>
      <c r="ILX1619" s="35"/>
      <c r="ILY1619" s="34"/>
      <c r="IMF1619" s="35"/>
      <c r="IMG1619" s="34"/>
      <c r="IMN1619" s="35"/>
      <c r="IMO1619" s="34"/>
      <c r="IMV1619" s="35"/>
      <c r="IMW1619" s="34"/>
      <c r="IND1619" s="35"/>
      <c r="INE1619" s="34"/>
      <c r="INL1619" s="35"/>
      <c r="INM1619" s="34"/>
      <c r="INT1619" s="35"/>
      <c r="INU1619" s="34"/>
      <c r="IOB1619" s="35"/>
      <c r="IOC1619" s="34"/>
      <c r="IOJ1619" s="35"/>
      <c r="IOK1619" s="34"/>
      <c r="IOR1619" s="35"/>
      <c r="IOS1619" s="34"/>
      <c r="IOZ1619" s="35"/>
      <c r="IPA1619" s="34"/>
      <c r="IPH1619" s="35"/>
      <c r="IPI1619" s="34"/>
      <c r="IPP1619" s="35"/>
      <c r="IPQ1619" s="34"/>
      <c r="IPX1619" s="35"/>
      <c r="IPY1619" s="34"/>
      <c r="IQF1619" s="35"/>
      <c r="IQG1619" s="34"/>
      <c r="IQN1619" s="35"/>
      <c r="IQO1619" s="34"/>
      <c r="IQV1619" s="35"/>
      <c r="IQW1619" s="34"/>
      <c r="IRD1619" s="35"/>
      <c r="IRE1619" s="34"/>
      <c r="IRL1619" s="35"/>
      <c r="IRM1619" s="34"/>
      <c r="IRT1619" s="35"/>
      <c r="IRU1619" s="34"/>
      <c r="ISB1619" s="35"/>
      <c r="ISC1619" s="34"/>
      <c r="ISJ1619" s="35"/>
      <c r="ISK1619" s="34"/>
      <c r="ISR1619" s="35"/>
      <c r="ISS1619" s="34"/>
      <c r="ISZ1619" s="35"/>
      <c r="ITA1619" s="34"/>
      <c r="ITH1619" s="35"/>
      <c r="ITI1619" s="34"/>
      <c r="ITP1619" s="35"/>
      <c r="ITQ1619" s="34"/>
      <c r="ITX1619" s="35"/>
      <c r="ITY1619" s="34"/>
      <c r="IUF1619" s="35"/>
      <c r="IUG1619" s="34"/>
      <c r="IUN1619" s="35"/>
      <c r="IUO1619" s="34"/>
      <c r="IUV1619" s="35"/>
      <c r="IUW1619" s="34"/>
      <c r="IVD1619" s="35"/>
      <c r="IVE1619" s="34"/>
      <c r="IVL1619" s="35"/>
      <c r="IVM1619" s="34"/>
      <c r="IVT1619" s="35"/>
      <c r="IVU1619" s="34"/>
      <c r="IWB1619" s="35"/>
      <c r="IWC1619" s="34"/>
      <c r="IWJ1619" s="35"/>
      <c r="IWK1619" s="34"/>
      <c r="IWR1619" s="35"/>
      <c r="IWS1619" s="34"/>
      <c r="IWZ1619" s="35"/>
      <c r="IXA1619" s="34"/>
      <c r="IXH1619" s="35"/>
      <c r="IXI1619" s="34"/>
      <c r="IXP1619" s="35"/>
      <c r="IXQ1619" s="34"/>
      <c r="IXX1619" s="35"/>
      <c r="IXY1619" s="34"/>
      <c r="IYF1619" s="35"/>
      <c r="IYG1619" s="34"/>
      <c r="IYN1619" s="35"/>
      <c r="IYO1619" s="34"/>
      <c r="IYV1619" s="35"/>
      <c r="IYW1619" s="34"/>
      <c r="IZD1619" s="35"/>
      <c r="IZE1619" s="34"/>
      <c r="IZL1619" s="35"/>
      <c r="IZM1619" s="34"/>
      <c r="IZT1619" s="35"/>
      <c r="IZU1619" s="34"/>
      <c r="JAB1619" s="35"/>
      <c r="JAC1619" s="34"/>
      <c r="JAJ1619" s="35"/>
      <c r="JAK1619" s="34"/>
      <c r="JAR1619" s="35"/>
      <c r="JAS1619" s="34"/>
      <c r="JAZ1619" s="35"/>
      <c r="JBA1619" s="34"/>
      <c r="JBH1619" s="35"/>
      <c r="JBI1619" s="34"/>
      <c r="JBP1619" s="35"/>
      <c r="JBQ1619" s="34"/>
      <c r="JBX1619" s="35"/>
      <c r="JBY1619" s="34"/>
      <c r="JCF1619" s="35"/>
      <c r="JCG1619" s="34"/>
      <c r="JCN1619" s="35"/>
      <c r="JCO1619" s="34"/>
      <c r="JCV1619" s="35"/>
      <c r="JCW1619" s="34"/>
      <c r="JDD1619" s="35"/>
      <c r="JDE1619" s="34"/>
      <c r="JDL1619" s="35"/>
      <c r="JDM1619" s="34"/>
      <c r="JDT1619" s="35"/>
      <c r="JDU1619" s="34"/>
      <c r="JEB1619" s="35"/>
      <c r="JEC1619" s="34"/>
      <c r="JEJ1619" s="35"/>
      <c r="JEK1619" s="34"/>
      <c r="JER1619" s="35"/>
      <c r="JES1619" s="34"/>
      <c r="JEZ1619" s="35"/>
      <c r="JFA1619" s="34"/>
      <c r="JFH1619" s="35"/>
      <c r="JFI1619" s="34"/>
      <c r="JFP1619" s="35"/>
      <c r="JFQ1619" s="34"/>
      <c r="JFX1619" s="35"/>
      <c r="JFY1619" s="34"/>
      <c r="JGF1619" s="35"/>
      <c r="JGG1619" s="34"/>
      <c r="JGN1619" s="35"/>
      <c r="JGO1619" s="34"/>
      <c r="JGV1619" s="35"/>
      <c r="JGW1619" s="34"/>
      <c r="JHD1619" s="35"/>
      <c r="JHE1619" s="34"/>
      <c r="JHL1619" s="35"/>
      <c r="JHM1619" s="34"/>
      <c r="JHT1619" s="35"/>
      <c r="JHU1619" s="34"/>
      <c r="JIB1619" s="35"/>
      <c r="JIC1619" s="34"/>
      <c r="JIJ1619" s="35"/>
      <c r="JIK1619" s="34"/>
      <c r="JIR1619" s="35"/>
      <c r="JIS1619" s="34"/>
      <c r="JIZ1619" s="35"/>
      <c r="JJA1619" s="34"/>
      <c r="JJH1619" s="35"/>
      <c r="JJI1619" s="34"/>
      <c r="JJP1619" s="35"/>
      <c r="JJQ1619" s="34"/>
      <c r="JJX1619" s="35"/>
      <c r="JJY1619" s="34"/>
      <c r="JKF1619" s="35"/>
      <c r="JKG1619" s="34"/>
      <c r="JKN1619" s="35"/>
      <c r="JKO1619" s="34"/>
      <c r="JKV1619" s="35"/>
      <c r="JKW1619" s="34"/>
      <c r="JLD1619" s="35"/>
      <c r="JLE1619" s="34"/>
      <c r="JLL1619" s="35"/>
      <c r="JLM1619" s="34"/>
      <c r="JLT1619" s="35"/>
      <c r="JLU1619" s="34"/>
      <c r="JMB1619" s="35"/>
      <c r="JMC1619" s="34"/>
      <c r="JMJ1619" s="35"/>
      <c r="JMK1619" s="34"/>
      <c r="JMR1619" s="35"/>
      <c r="JMS1619" s="34"/>
      <c r="JMZ1619" s="35"/>
      <c r="JNA1619" s="34"/>
      <c r="JNH1619" s="35"/>
      <c r="JNI1619" s="34"/>
      <c r="JNP1619" s="35"/>
      <c r="JNQ1619" s="34"/>
      <c r="JNX1619" s="35"/>
      <c r="JNY1619" s="34"/>
      <c r="JOF1619" s="35"/>
      <c r="JOG1619" s="34"/>
      <c r="JON1619" s="35"/>
      <c r="JOO1619" s="34"/>
      <c r="JOV1619" s="35"/>
      <c r="JOW1619" s="34"/>
      <c r="JPD1619" s="35"/>
      <c r="JPE1619" s="34"/>
      <c r="JPL1619" s="35"/>
      <c r="JPM1619" s="34"/>
      <c r="JPT1619" s="35"/>
      <c r="JPU1619" s="34"/>
      <c r="JQB1619" s="35"/>
      <c r="JQC1619" s="34"/>
      <c r="JQJ1619" s="35"/>
      <c r="JQK1619" s="34"/>
      <c r="JQR1619" s="35"/>
      <c r="JQS1619" s="34"/>
      <c r="JQZ1619" s="35"/>
      <c r="JRA1619" s="34"/>
      <c r="JRH1619" s="35"/>
      <c r="JRI1619" s="34"/>
      <c r="JRP1619" s="35"/>
      <c r="JRQ1619" s="34"/>
      <c r="JRX1619" s="35"/>
      <c r="JRY1619" s="34"/>
      <c r="JSF1619" s="35"/>
      <c r="JSG1619" s="34"/>
      <c r="JSN1619" s="35"/>
      <c r="JSO1619" s="34"/>
      <c r="JSV1619" s="35"/>
      <c r="JSW1619" s="34"/>
      <c r="JTD1619" s="35"/>
      <c r="JTE1619" s="34"/>
      <c r="JTL1619" s="35"/>
      <c r="JTM1619" s="34"/>
      <c r="JTT1619" s="35"/>
      <c r="JTU1619" s="34"/>
      <c r="JUB1619" s="35"/>
      <c r="JUC1619" s="34"/>
      <c r="JUJ1619" s="35"/>
      <c r="JUK1619" s="34"/>
      <c r="JUR1619" s="35"/>
      <c r="JUS1619" s="34"/>
      <c r="JUZ1619" s="35"/>
      <c r="JVA1619" s="34"/>
      <c r="JVH1619" s="35"/>
      <c r="JVI1619" s="34"/>
      <c r="JVP1619" s="35"/>
      <c r="JVQ1619" s="34"/>
      <c r="JVX1619" s="35"/>
      <c r="JVY1619" s="34"/>
      <c r="JWF1619" s="35"/>
      <c r="JWG1619" s="34"/>
      <c r="JWN1619" s="35"/>
      <c r="JWO1619" s="34"/>
      <c r="JWV1619" s="35"/>
      <c r="JWW1619" s="34"/>
      <c r="JXD1619" s="35"/>
      <c r="JXE1619" s="34"/>
      <c r="JXL1619" s="35"/>
      <c r="JXM1619" s="34"/>
      <c r="JXT1619" s="35"/>
      <c r="JXU1619" s="34"/>
      <c r="JYB1619" s="35"/>
      <c r="JYC1619" s="34"/>
      <c r="JYJ1619" s="35"/>
      <c r="JYK1619" s="34"/>
      <c r="JYR1619" s="35"/>
      <c r="JYS1619" s="34"/>
      <c r="JYZ1619" s="35"/>
      <c r="JZA1619" s="34"/>
      <c r="JZH1619" s="35"/>
      <c r="JZI1619" s="34"/>
      <c r="JZP1619" s="35"/>
      <c r="JZQ1619" s="34"/>
      <c r="JZX1619" s="35"/>
      <c r="JZY1619" s="34"/>
      <c r="KAF1619" s="35"/>
      <c r="KAG1619" s="34"/>
      <c r="KAN1619" s="35"/>
      <c r="KAO1619" s="34"/>
      <c r="KAV1619" s="35"/>
      <c r="KAW1619" s="34"/>
      <c r="KBD1619" s="35"/>
      <c r="KBE1619" s="34"/>
      <c r="KBL1619" s="35"/>
      <c r="KBM1619" s="34"/>
      <c r="KBT1619" s="35"/>
      <c r="KBU1619" s="34"/>
      <c r="KCB1619" s="35"/>
      <c r="KCC1619" s="34"/>
      <c r="KCJ1619" s="35"/>
      <c r="KCK1619" s="34"/>
      <c r="KCR1619" s="35"/>
      <c r="KCS1619" s="34"/>
      <c r="KCZ1619" s="35"/>
      <c r="KDA1619" s="34"/>
      <c r="KDH1619" s="35"/>
      <c r="KDI1619" s="34"/>
      <c r="KDP1619" s="35"/>
      <c r="KDQ1619" s="34"/>
      <c r="KDX1619" s="35"/>
      <c r="KDY1619" s="34"/>
      <c r="KEF1619" s="35"/>
      <c r="KEG1619" s="34"/>
      <c r="KEN1619" s="35"/>
      <c r="KEO1619" s="34"/>
      <c r="KEV1619" s="35"/>
      <c r="KEW1619" s="34"/>
      <c r="KFD1619" s="35"/>
      <c r="KFE1619" s="34"/>
      <c r="KFL1619" s="35"/>
      <c r="KFM1619" s="34"/>
      <c r="KFT1619" s="35"/>
      <c r="KFU1619" s="34"/>
      <c r="KGB1619" s="35"/>
      <c r="KGC1619" s="34"/>
      <c r="KGJ1619" s="35"/>
      <c r="KGK1619" s="34"/>
      <c r="KGR1619" s="35"/>
      <c r="KGS1619" s="34"/>
      <c r="KGZ1619" s="35"/>
      <c r="KHA1619" s="34"/>
      <c r="KHH1619" s="35"/>
      <c r="KHI1619" s="34"/>
      <c r="KHP1619" s="35"/>
      <c r="KHQ1619" s="34"/>
      <c r="KHX1619" s="35"/>
      <c r="KHY1619" s="34"/>
      <c r="KIF1619" s="35"/>
      <c r="KIG1619" s="34"/>
      <c r="KIN1619" s="35"/>
      <c r="KIO1619" s="34"/>
      <c r="KIV1619" s="35"/>
      <c r="KIW1619" s="34"/>
      <c r="KJD1619" s="35"/>
      <c r="KJE1619" s="34"/>
      <c r="KJL1619" s="35"/>
      <c r="KJM1619" s="34"/>
      <c r="KJT1619" s="35"/>
      <c r="KJU1619" s="34"/>
      <c r="KKB1619" s="35"/>
      <c r="KKC1619" s="34"/>
      <c r="KKJ1619" s="35"/>
      <c r="KKK1619" s="34"/>
      <c r="KKR1619" s="35"/>
      <c r="KKS1619" s="34"/>
      <c r="KKZ1619" s="35"/>
      <c r="KLA1619" s="34"/>
      <c r="KLH1619" s="35"/>
      <c r="KLI1619" s="34"/>
      <c r="KLP1619" s="35"/>
      <c r="KLQ1619" s="34"/>
      <c r="KLX1619" s="35"/>
      <c r="KLY1619" s="34"/>
      <c r="KMF1619" s="35"/>
      <c r="KMG1619" s="34"/>
      <c r="KMN1619" s="35"/>
      <c r="KMO1619" s="34"/>
      <c r="KMV1619" s="35"/>
      <c r="KMW1619" s="34"/>
      <c r="KND1619" s="35"/>
      <c r="KNE1619" s="34"/>
      <c r="KNL1619" s="35"/>
      <c r="KNM1619" s="34"/>
      <c r="KNT1619" s="35"/>
      <c r="KNU1619" s="34"/>
      <c r="KOB1619" s="35"/>
      <c r="KOC1619" s="34"/>
      <c r="KOJ1619" s="35"/>
      <c r="KOK1619" s="34"/>
      <c r="KOR1619" s="35"/>
      <c r="KOS1619" s="34"/>
      <c r="KOZ1619" s="35"/>
      <c r="KPA1619" s="34"/>
      <c r="KPH1619" s="35"/>
      <c r="KPI1619" s="34"/>
      <c r="KPP1619" s="35"/>
      <c r="KPQ1619" s="34"/>
      <c r="KPX1619" s="35"/>
      <c r="KPY1619" s="34"/>
      <c r="KQF1619" s="35"/>
      <c r="KQG1619" s="34"/>
      <c r="KQN1619" s="35"/>
      <c r="KQO1619" s="34"/>
      <c r="KQV1619" s="35"/>
      <c r="KQW1619" s="34"/>
      <c r="KRD1619" s="35"/>
      <c r="KRE1619" s="34"/>
      <c r="KRL1619" s="35"/>
      <c r="KRM1619" s="34"/>
      <c r="KRT1619" s="35"/>
      <c r="KRU1619" s="34"/>
      <c r="KSB1619" s="35"/>
      <c r="KSC1619" s="34"/>
      <c r="KSJ1619" s="35"/>
      <c r="KSK1619" s="34"/>
      <c r="KSR1619" s="35"/>
      <c r="KSS1619" s="34"/>
      <c r="KSZ1619" s="35"/>
      <c r="KTA1619" s="34"/>
      <c r="KTH1619" s="35"/>
      <c r="KTI1619" s="34"/>
      <c r="KTP1619" s="35"/>
      <c r="KTQ1619" s="34"/>
      <c r="KTX1619" s="35"/>
      <c r="KTY1619" s="34"/>
      <c r="KUF1619" s="35"/>
      <c r="KUG1619" s="34"/>
      <c r="KUN1619" s="35"/>
      <c r="KUO1619" s="34"/>
      <c r="KUV1619" s="35"/>
      <c r="KUW1619" s="34"/>
      <c r="KVD1619" s="35"/>
      <c r="KVE1619" s="34"/>
      <c r="KVL1619" s="35"/>
      <c r="KVM1619" s="34"/>
      <c r="KVT1619" s="35"/>
      <c r="KVU1619" s="34"/>
      <c r="KWB1619" s="35"/>
      <c r="KWC1619" s="34"/>
      <c r="KWJ1619" s="35"/>
      <c r="KWK1619" s="34"/>
      <c r="KWR1619" s="35"/>
      <c r="KWS1619" s="34"/>
      <c r="KWZ1619" s="35"/>
      <c r="KXA1619" s="34"/>
      <c r="KXH1619" s="35"/>
      <c r="KXI1619" s="34"/>
      <c r="KXP1619" s="35"/>
      <c r="KXQ1619" s="34"/>
      <c r="KXX1619" s="35"/>
      <c r="KXY1619" s="34"/>
      <c r="KYF1619" s="35"/>
      <c r="KYG1619" s="34"/>
      <c r="KYN1619" s="35"/>
      <c r="KYO1619" s="34"/>
      <c r="KYV1619" s="35"/>
      <c r="KYW1619" s="34"/>
      <c r="KZD1619" s="35"/>
      <c r="KZE1619" s="34"/>
      <c r="KZL1619" s="35"/>
      <c r="KZM1619" s="34"/>
      <c r="KZT1619" s="35"/>
      <c r="KZU1619" s="34"/>
      <c r="LAB1619" s="35"/>
      <c r="LAC1619" s="34"/>
      <c r="LAJ1619" s="35"/>
      <c r="LAK1619" s="34"/>
      <c r="LAR1619" s="35"/>
      <c r="LAS1619" s="34"/>
      <c r="LAZ1619" s="35"/>
      <c r="LBA1619" s="34"/>
      <c r="LBH1619" s="35"/>
      <c r="LBI1619" s="34"/>
      <c r="LBP1619" s="35"/>
      <c r="LBQ1619" s="34"/>
      <c r="LBX1619" s="35"/>
      <c r="LBY1619" s="34"/>
      <c r="LCF1619" s="35"/>
      <c r="LCG1619" s="34"/>
      <c r="LCN1619" s="35"/>
      <c r="LCO1619" s="34"/>
      <c r="LCV1619" s="35"/>
      <c r="LCW1619" s="34"/>
      <c r="LDD1619" s="35"/>
      <c r="LDE1619" s="34"/>
      <c r="LDL1619" s="35"/>
      <c r="LDM1619" s="34"/>
      <c r="LDT1619" s="35"/>
      <c r="LDU1619" s="34"/>
      <c r="LEB1619" s="35"/>
      <c r="LEC1619" s="34"/>
      <c r="LEJ1619" s="35"/>
      <c r="LEK1619" s="34"/>
      <c r="LER1619" s="35"/>
      <c r="LES1619" s="34"/>
      <c r="LEZ1619" s="35"/>
      <c r="LFA1619" s="34"/>
      <c r="LFH1619" s="35"/>
      <c r="LFI1619" s="34"/>
      <c r="LFP1619" s="35"/>
      <c r="LFQ1619" s="34"/>
      <c r="LFX1619" s="35"/>
      <c r="LFY1619" s="34"/>
      <c r="LGF1619" s="35"/>
      <c r="LGG1619" s="34"/>
      <c r="LGN1619" s="35"/>
      <c r="LGO1619" s="34"/>
      <c r="LGV1619" s="35"/>
      <c r="LGW1619" s="34"/>
      <c r="LHD1619" s="35"/>
      <c r="LHE1619" s="34"/>
      <c r="LHL1619" s="35"/>
      <c r="LHM1619" s="34"/>
      <c r="LHT1619" s="35"/>
      <c r="LHU1619" s="34"/>
      <c r="LIB1619" s="35"/>
      <c r="LIC1619" s="34"/>
      <c r="LIJ1619" s="35"/>
      <c r="LIK1619" s="34"/>
      <c r="LIR1619" s="35"/>
      <c r="LIS1619" s="34"/>
      <c r="LIZ1619" s="35"/>
      <c r="LJA1619" s="34"/>
      <c r="LJH1619" s="35"/>
      <c r="LJI1619" s="34"/>
      <c r="LJP1619" s="35"/>
      <c r="LJQ1619" s="34"/>
      <c r="LJX1619" s="35"/>
      <c r="LJY1619" s="34"/>
      <c r="LKF1619" s="35"/>
      <c r="LKG1619" s="34"/>
      <c r="LKN1619" s="35"/>
      <c r="LKO1619" s="34"/>
      <c r="LKV1619" s="35"/>
      <c r="LKW1619" s="34"/>
      <c r="LLD1619" s="35"/>
      <c r="LLE1619" s="34"/>
      <c r="LLL1619" s="35"/>
      <c r="LLM1619" s="34"/>
      <c r="LLT1619" s="35"/>
      <c r="LLU1619" s="34"/>
      <c r="LMB1619" s="35"/>
      <c r="LMC1619" s="34"/>
      <c r="LMJ1619" s="35"/>
      <c r="LMK1619" s="34"/>
      <c r="LMR1619" s="35"/>
      <c r="LMS1619" s="34"/>
      <c r="LMZ1619" s="35"/>
      <c r="LNA1619" s="34"/>
      <c r="LNH1619" s="35"/>
      <c r="LNI1619" s="34"/>
      <c r="LNP1619" s="35"/>
      <c r="LNQ1619" s="34"/>
      <c r="LNX1619" s="35"/>
      <c r="LNY1619" s="34"/>
      <c r="LOF1619" s="35"/>
      <c r="LOG1619" s="34"/>
      <c r="LON1619" s="35"/>
      <c r="LOO1619" s="34"/>
      <c r="LOV1619" s="35"/>
      <c r="LOW1619" s="34"/>
      <c r="LPD1619" s="35"/>
      <c r="LPE1619" s="34"/>
      <c r="LPL1619" s="35"/>
      <c r="LPM1619" s="34"/>
      <c r="LPT1619" s="35"/>
      <c r="LPU1619" s="34"/>
      <c r="LQB1619" s="35"/>
      <c r="LQC1619" s="34"/>
      <c r="LQJ1619" s="35"/>
      <c r="LQK1619" s="34"/>
      <c r="LQR1619" s="35"/>
      <c r="LQS1619" s="34"/>
      <c r="LQZ1619" s="35"/>
      <c r="LRA1619" s="34"/>
      <c r="LRH1619" s="35"/>
      <c r="LRI1619" s="34"/>
      <c r="LRP1619" s="35"/>
      <c r="LRQ1619" s="34"/>
      <c r="LRX1619" s="35"/>
      <c r="LRY1619" s="34"/>
      <c r="LSF1619" s="35"/>
      <c r="LSG1619" s="34"/>
      <c r="LSN1619" s="35"/>
      <c r="LSO1619" s="34"/>
      <c r="LSV1619" s="35"/>
      <c r="LSW1619" s="34"/>
      <c r="LTD1619" s="35"/>
      <c r="LTE1619" s="34"/>
      <c r="LTL1619" s="35"/>
      <c r="LTM1619" s="34"/>
      <c r="LTT1619" s="35"/>
      <c r="LTU1619" s="34"/>
      <c r="LUB1619" s="35"/>
      <c r="LUC1619" s="34"/>
      <c r="LUJ1619" s="35"/>
      <c r="LUK1619" s="34"/>
      <c r="LUR1619" s="35"/>
      <c r="LUS1619" s="34"/>
      <c r="LUZ1619" s="35"/>
      <c r="LVA1619" s="34"/>
      <c r="LVH1619" s="35"/>
      <c r="LVI1619" s="34"/>
      <c r="LVP1619" s="35"/>
      <c r="LVQ1619" s="34"/>
      <c r="LVX1619" s="35"/>
      <c r="LVY1619" s="34"/>
      <c r="LWF1619" s="35"/>
      <c r="LWG1619" s="34"/>
      <c r="LWN1619" s="35"/>
      <c r="LWO1619" s="34"/>
      <c r="LWV1619" s="35"/>
      <c r="LWW1619" s="34"/>
      <c r="LXD1619" s="35"/>
      <c r="LXE1619" s="34"/>
      <c r="LXL1619" s="35"/>
      <c r="LXM1619" s="34"/>
      <c r="LXT1619" s="35"/>
      <c r="LXU1619" s="34"/>
      <c r="LYB1619" s="35"/>
      <c r="LYC1619" s="34"/>
      <c r="LYJ1619" s="35"/>
      <c r="LYK1619" s="34"/>
      <c r="LYR1619" s="35"/>
      <c r="LYS1619" s="34"/>
      <c r="LYZ1619" s="35"/>
      <c r="LZA1619" s="34"/>
      <c r="LZH1619" s="35"/>
      <c r="LZI1619" s="34"/>
      <c r="LZP1619" s="35"/>
      <c r="LZQ1619" s="34"/>
      <c r="LZX1619" s="35"/>
      <c r="LZY1619" s="34"/>
      <c r="MAF1619" s="35"/>
      <c r="MAG1619" s="34"/>
      <c r="MAN1619" s="35"/>
      <c r="MAO1619" s="34"/>
      <c r="MAV1619" s="35"/>
      <c r="MAW1619" s="34"/>
      <c r="MBD1619" s="35"/>
      <c r="MBE1619" s="34"/>
      <c r="MBL1619" s="35"/>
      <c r="MBM1619" s="34"/>
      <c r="MBT1619" s="35"/>
      <c r="MBU1619" s="34"/>
      <c r="MCB1619" s="35"/>
      <c r="MCC1619" s="34"/>
      <c r="MCJ1619" s="35"/>
      <c r="MCK1619" s="34"/>
      <c r="MCR1619" s="35"/>
      <c r="MCS1619" s="34"/>
      <c r="MCZ1619" s="35"/>
      <c r="MDA1619" s="34"/>
      <c r="MDH1619" s="35"/>
      <c r="MDI1619" s="34"/>
      <c r="MDP1619" s="35"/>
      <c r="MDQ1619" s="34"/>
      <c r="MDX1619" s="35"/>
      <c r="MDY1619" s="34"/>
      <c r="MEF1619" s="35"/>
      <c r="MEG1619" s="34"/>
      <c r="MEN1619" s="35"/>
      <c r="MEO1619" s="34"/>
      <c r="MEV1619" s="35"/>
      <c r="MEW1619" s="34"/>
      <c r="MFD1619" s="35"/>
      <c r="MFE1619" s="34"/>
      <c r="MFL1619" s="35"/>
      <c r="MFM1619" s="34"/>
      <c r="MFT1619" s="35"/>
      <c r="MFU1619" s="34"/>
      <c r="MGB1619" s="35"/>
      <c r="MGC1619" s="34"/>
      <c r="MGJ1619" s="35"/>
      <c r="MGK1619" s="34"/>
      <c r="MGR1619" s="35"/>
      <c r="MGS1619" s="34"/>
      <c r="MGZ1619" s="35"/>
      <c r="MHA1619" s="34"/>
      <c r="MHH1619" s="35"/>
      <c r="MHI1619" s="34"/>
      <c r="MHP1619" s="35"/>
      <c r="MHQ1619" s="34"/>
      <c r="MHX1619" s="35"/>
      <c r="MHY1619" s="34"/>
      <c r="MIF1619" s="35"/>
      <c r="MIG1619" s="34"/>
      <c r="MIN1619" s="35"/>
      <c r="MIO1619" s="34"/>
      <c r="MIV1619" s="35"/>
      <c r="MIW1619" s="34"/>
      <c r="MJD1619" s="35"/>
      <c r="MJE1619" s="34"/>
      <c r="MJL1619" s="35"/>
      <c r="MJM1619" s="34"/>
      <c r="MJT1619" s="35"/>
      <c r="MJU1619" s="34"/>
      <c r="MKB1619" s="35"/>
      <c r="MKC1619" s="34"/>
      <c r="MKJ1619" s="35"/>
      <c r="MKK1619" s="34"/>
      <c r="MKR1619" s="35"/>
      <c r="MKS1619" s="34"/>
      <c r="MKZ1619" s="35"/>
      <c r="MLA1619" s="34"/>
      <c r="MLH1619" s="35"/>
      <c r="MLI1619" s="34"/>
      <c r="MLP1619" s="35"/>
      <c r="MLQ1619" s="34"/>
      <c r="MLX1619" s="35"/>
      <c r="MLY1619" s="34"/>
      <c r="MMF1619" s="35"/>
      <c r="MMG1619" s="34"/>
      <c r="MMN1619" s="35"/>
      <c r="MMO1619" s="34"/>
      <c r="MMV1619" s="35"/>
      <c r="MMW1619" s="34"/>
      <c r="MND1619" s="35"/>
      <c r="MNE1619" s="34"/>
      <c r="MNL1619" s="35"/>
      <c r="MNM1619" s="34"/>
      <c r="MNT1619" s="35"/>
      <c r="MNU1619" s="34"/>
      <c r="MOB1619" s="35"/>
      <c r="MOC1619" s="34"/>
      <c r="MOJ1619" s="35"/>
      <c r="MOK1619" s="34"/>
      <c r="MOR1619" s="35"/>
      <c r="MOS1619" s="34"/>
      <c r="MOZ1619" s="35"/>
      <c r="MPA1619" s="34"/>
      <c r="MPH1619" s="35"/>
      <c r="MPI1619" s="34"/>
      <c r="MPP1619" s="35"/>
      <c r="MPQ1619" s="34"/>
      <c r="MPX1619" s="35"/>
      <c r="MPY1619" s="34"/>
      <c r="MQF1619" s="35"/>
      <c r="MQG1619" s="34"/>
      <c r="MQN1619" s="35"/>
      <c r="MQO1619" s="34"/>
      <c r="MQV1619" s="35"/>
      <c r="MQW1619" s="34"/>
      <c r="MRD1619" s="35"/>
      <c r="MRE1619" s="34"/>
      <c r="MRL1619" s="35"/>
      <c r="MRM1619" s="34"/>
      <c r="MRT1619" s="35"/>
      <c r="MRU1619" s="34"/>
      <c r="MSB1619" s="35"/>
      <c r="MSC1619" s="34"/>
      <c r="MSJ1619" s="35"/>
      <c r="MSK1619" s="34"/>
      <c r="MSR1619" s="35"/>
      <c r="MSS1619" s="34"/>
      <c r="MSZ1619" s="35"/>
      <c r="MTA1619" s="34"/>
      <c r="MTH1619" s="35"/>
      <c r="MTI1619" s="34"/>
      <c r="MTP1619" s="35"/>
      <c r="MTQ1619" s="34"/>
      <c r="MTX1619" s="35"/>
      <c r="MTY1619" s="34"/>
      <c r="MUF1619" s="35"/>
      <c r="MUG1619" s="34"/>
      <c r="MUN1619" s="35"/>
      <c r="MUO1619" s="34"/>
      <c r="MUV1619" s="35"/>
      <c r="MUW1619" s="34"/>
      <c r="MVD1619" s="35"/>
      <c r="MVE1619" s="34"/>
      <c r="MVL1619" s="35"/>
      <c r="MVM1619" s="34"/>
      <c r="MVT1619" s="35"/>
      <c r="MVU1619" s="34"/>
      <c r="MWB1619" s="35"/>
      <c r="MWC1619" s="34"/>
      <c r="MWJ1619" s="35"/>
      <c r="MWK1619" s="34"/>
      <c r="MWR1619" s="35"/>
      <c r="MWS1619" s="34"/>
      <c r="MWZ1619" s="35"/>
      <c r="MXA1619" s="34"/>
      <c r="MXH1619" s="35"/>
      <c r="MXI1619" s="34"/>
      <c r="MXP1619" s="35"/>
      <c r="MXQ1619" s="34"/>
      <c r="MXX1619" s="35"/>
      <c r="MXY1619" s="34"/>
      <c r="MYF1619" s="35"/>
      <c r="MYG1619" s="34"/>
      <c r="MYN1619" s="35"/>
      <c r="MYO1619" s="34"/>
      <c r="MYV1619" s="35"/>
      <c r="MYW1619" s="34"/>
      <c r="MZD1619" s="35"/>
      <c r="MZE1619" s="34"/>
      <c r="MZL1619" s="35"/>
      <c r="MZM1619" s="34"/>
      <c r="MZT1619" s="35"/>
      <c r="MZU1619" s="34"/>
      <c r="NAB1619" s="35"/>
      <c r="NAC1619" s="34"/>
      <c r="NAJ1619" s="35"/>
      <c r="NAK1619" s="34"/>
      <c r="NAR1619" s="35"/>
      <c r="NAS1619" s="34"/>
      <c r="NAZ1619" s="35"/>
      <c r="NBA1619" s="34"/>
      <c r="NBH1619" s="35"/>
      <c r="NBI1619" s="34"/>
      <c r="NBP1619" s="35"/>
      <c r="NBQ1619" s="34"/>
      <c r="NBX1619" s="35"/>
      <c r="NBY1619" s="34"/>
      <c r="NCF1619" s="35"/>
      <c r="NCG1619" s="34"/>
      <c r="NCN1619" s="35"/>
      <c r="NCO1619" s="34"/>
      <c r="NCV1619" s="35"/>
      <c r="NCW1619" s="34"/>
      <c r="NDD1619" s="35"/>
      <c r="NDE1619" s="34"/>
      <c r="NDL1619" s="35"/>
      <c r="NDM1619" s="34"/>
      <c r="NDT1619" s="35"/>
      <c r="NDU1619" s="34"/>
      <c r="NEB1619" s="35"/>
      <c r="NEC1619" s="34"/>
      <c r="NEJ1619" s="35"/>
      <c r="NEK1619" s="34"/>
      <c r="NER1619" s="35"/>
      <c r="NES1619" s="34"/>
      <c r="NEZ1619" s="35"/>
      <c r="NFA1619" s="34"/>
      <c r="NFH1619" s="35"/>
      <c r="NFI1619" s="34"/>
      <c r="NFP1619" s="35"/>
      <c r="NFQ1619" s="34"/>
      <c r="NFX1619" s="35"/>
      <c r="NFY1619" s="34"/>
      <c r="NGF1619" s="35"/>
      <c r="NGG1619" s="34"/>
      <c r="NGN1619" s="35"/>
      <c r="NGO1619" s="34"/>
      <c r="NGV1619" s="35"/>
      <c r="NGW1619" s="34"/>
      <c r="NHD1619" s="35"/>
      <c r="NHE1619" s="34"/>
      <c r="NHL1619" s="35"/>
      <c r="NHM1619" s="34"/>
      <c r="NHT1619" s="35"/>
      <c r="NHU1619" s="34"/>
      <c r="NIB1619" s="35"/>
      <c r="NIC1619" s="34"/>
      <c r="NIJ1619" s="35"/>
      <c r="NIK1619" s="34"/>
      <c r="NIR1619" s="35"/>
      <c r="NIS1619" s="34"/>
      <c r="NIZ1619" s="35"/>
      <c r="NJA1619" s="34"/>
      <c r="NJH1619" s="35"/>
      <c r="NJI1619" s="34"/>
      <c r="NJP1619" s="35"/>
      <c r="NJQ1619" s="34"/>
      <c r="NJX1619" s="35"/>
      <c r="NJY1619" s="34"/>
      <c r="NKF1619" s="35"/>
      <c r="NKG1619" s="34"/>
      <c r="NKN1619" s="35"/>
      <c r="NKO1619" s="34"/>
      <c r="NKV1619" s="35"/>
      <c r="NKW1619" s="34"/>
      <c r="NLD1619" s="35"/>
      <c r="NLE1619" s="34"/>
      <c r="NLL1619" s="35"/>
      <c r="NLM1619" s="34"/>
      <c r="NLT1619" s="35"/>
      <c r="NLU1619" s="34"/>
      <c r="NMB1619" s="35"/>
      <c r="NMC1619" s="34"/>
      <c r="NMJ1619" s="35"/>
      <c r="NMK1619" s="34"/>
      <c r="NMR1619" s="35"/>
      <c r="NMS1619" s="34"/>
      <c r="NMZ1619" s="35"/>
      <c r="NNA1619" s="34"/>
      <c r="NNH1619" s="35"/>
      <c r="NNI1619" s="34"/>
      <c r="NNP1619" s="35"/>
      <c r="NNQ1619" s="34"/>
      <c r="NNX1619" s="35"/>
      <c r="NNY1619" s="34"/>
      <c r="NOF1619" s="35"/>
      <c r="NOG1619" s="34"/>
      <c r="NON1619" s="35"/>
      <c r="NOO1619" s="34"/>
      <c r="NOV1619" s="35"/>
      <c r="NOW1619" s="34"/>
      <c r="NPD1619" s="35"/>
      <c r="NPE1619" s="34"/>
      <c r="NPL1619" s="35"/>
      <c r="NPM1619" s="34"/>
      <c r="NPT1619" s="35"/>
      <c r="NPU1619" s="34"/>
      <c r="NQB1619" s="35"/>
      <c r="NQC1619" s="34"/>
      <c r="NQJ1619" s="35"/>
      <c r="NQK1619" s="34"/>
      <c r="NQR1619" s="35"/>
      <c r="NQS1619" s="34"/>
      <c r="NQZ1619" s="35"/>
      <c r="NRA1619" s="34"/>
      <c r="NRH1619" s="35"/>
      <c r="NRI1619" s="34"/>
      <c r="NRP1619" s="35"/>
      <c r="NRQ1619" s="34"/>
      <c r="NRX1619" s="35"/>
      <c r="NRY1619" s="34"/>
      <c r="NSF1619" s="35"/>
      <c r="NSG1619" s="34"/>
      <c r="NSN1619" s="35"/>
      <c r="NSO1619" s="34"/>
      <c r="NSV1619" s="35"/>
      <c r="NSW1619" s="34"/>
      <c r="NTD1619" s="35"/>
      <c r="NTE1619" s="34"/>
      <c r="NTL1619" s="35"/>
      <c r="NTM1619" s="34"/>
      <c r="NTT1619" s="35"/>
      <c r="NTU1619" s="34"/>
      <c r="NUB1619" s="35"/>
      <c r="NUC1619" s="34"/>
      <c r="NUJ1619" s="35"/>
      <c r="NUK1619" s="34"/>
      <c r="NUR1619" s="35"/>
      <c r="NUS1619" s="34"/>
      <c r="NUZ1619" s="35"/>
      <c r="NVA1619" s="34"/>
      <c r="NVH1619" s="35"/>
      <c r="NVI1619" s="34"/>
      <c r="NVP1619" s="35"/>
      <c r="NVQ1619" s="34"/>
      <c r="NVX1619" s="35"/>
      <c r="NVY1619" s="34"/>
      <c r="NWF1619" s="35"/>
      <c r="NWG1619" s="34"/>
      <c r="NWN1619" s="35"/>
      <c r="NWO1619" s="34"/>
      <c r="NWV1619" s="35"/>
      <c r="NWW1619" s="34"/>
      <c r="NXD1619" s="35"/>
      <c r="NXE1619" s="34"/>
      <c r="NXL1619" s="35"/>
      <c r="NXM1619" s="34"/>
      <c r="NXT1619" s="35"/>
      <c r="NXU1619" s="34"/>
      <c r="NYB1619" s="35"/>
      <c r="NYC1619" s="34"/>
      <c r="NYJ1619" s="35"/>
      <c r="NYK1619" s="34"/>
      <c r="NYR1619" s="35"/>
      <c r="NYS1619" s="34"/>
      <c r="NYZ1619" s="35"/>
      <c r="NZA1619" s="34"/>
      <c r="NZH1619" s="35"/>
      <c r="NZI1619" s="34"/>
      <c r="NZP1619" s="35"/>
      <c r="NZQ1619" s="34"/>
      <c r="NZX1619" s="35"/>
      <c r="NZY1619" s="34"/>
      <c r="OAF1619" s="35"/>
      <c r="OAG1619" s="34"/>
      <c r="OAN1619" s="35"/>
      <c r="OAO1619" s="34"/>
      <c r="OAV1619" s="35"/>
      <c r="OAW1619" s="34"/>
      <c r="OBD1619" s="35"/>
      <c r="OBE1619" s="34"/>
      <c r="OBL1619" s="35"/>
      <c r="OBM1619" s="34"/>
      <c r="OBT1619" s="35"/>
      <c r="OBU1619" s="34"/>
      <c r="OCB1619" s="35"/>
      <c r="OCC1619" s="34"/>
      <c r="OCJ1619" s="35"/>
      <c r="OCK1619" s="34"/>
      <c r="OCR1619" s="35"/>
      <c r="OCS1619" s="34"/>
      <c r="OCZ1619" s="35"/>
      <c r="ODA1619" s="34"/>
      <c r="ODH1619" s="35"/>
      <c r="ODI1619" s="34"/>
      <c r="ODP1619" s="35"/>
      <c r="ODQ1619" s="34"/>
      <c r="ODX1619" s="35"/>
      <c r="ODY1619" s="34"/>
      <c r="OEF1619" s="35"/>
      <c r="OEG1619" s="34"/>
      <c r="OEN1619" s="35"/>
      <c r="OEO1619" s="34"/>
      <c r="OEV1619" s="35"/>
      <c r="OEW1619" s="34"/>
      <c r="OFD1619" s="35"/>
      <c r="OFE1619" s="34"/>
      <c r="OFL1619" s="35"/>
      <c r="OFM1619" s="34"/>
      <c r="OFT1619" s="35"/>
      <c r="OFU1619" s="34"/>
      <c r="OGB1619" s="35"/>
      <c r="OGC1619" s="34"/>
      <c r="OGJ1619" s="35"/>
      <c r="OGK1619" s="34"/>
      <c r="OGR1619" s="35"/>
      <c r="OGS1619" s="34"/>
      <c r="OGZ1619" s="35"/>
      <c r="OHA1619" s="34"/>
      <c r="OHH1619" s="35"/>
      <c r="OHI1619" s="34"/>
      <c r="OHP1619" s="35"/>
      <c r="OHQ1619" s="34"/>
      <c r="OHX1619" s="35"/>
      <c r="OHY1619" s="34"/>
      <c r="OIF1619" s="35"/>
      <c r="OIG1619" s="34"/>
      <c r="OIN1619" s="35"/>
      <c r="OIO1619" s="34"/>
      <c r="OIV1619" s="35"/>
      <c r="OIW1619" s="34"/>
      <c r="OJD1619" s="35"/>
      <c r="OJE1619" s="34"/>
      <c r="OJL1619" s="35"/>
      <c r="OJM1619" s="34"/>
      <c r="OJT1619" s="35"/>
      <c r="OJU1619" s="34"/>
      <c r="OKB1619" s="35"/>
      <c r="OKC1619" s="34"/>
      <c r="OKJ1619" s="35"/>
      <c r="OKK1619" s="34"/>
      <c r="OKR1619" s="35"/>
      <c r="OKS1619" s="34"/>
      <c r="OKZ1619" s="35"/>
      <c r="OLA1619" s="34"/>
      <c r="OLH1619" s="35"/>
      <c r="OLI1619" s="34"/>
      <c r="OLP1619" s="35"/>
      <c r="OLQ1619" s="34"/>
      <c r="OLX1619" s="35"/>
      <c r="OLY1619" s="34"/>
      <c r="OMF1619" s="35"/>
      <c r="OMG1619" s="34"/>
      <c r="OMN1619" s="35"/>
      <c r="OMO1619" s="34"/>
      <c r="OMV1619" s="35"/>
      <c r="OMW1619" s="34"/>
      <c r="OND1619" s="35"/>
      <c r="ONE1619" s="34"/>
      <c r="ONL1619" s="35"/>
      <c r="ONM1619" s="34"/>
      <c r="ONT1619" s="35"/>
      <c r="ONU1619" s="34"/>
      <c r="OOB1619" s="35"/>
      <c r="OOC1619" s="34"/>
      <c r="OOJ1619" s="35"/>
      <c r="OOK1619" s="34"/>
      <c r="OOR1619" s="35"/>
      <c r="OOS1619" s="34"/>
      <c r="OOZ1619" s="35"/>
      <c r="OPA1619" s="34"/>
      <c r="OPH1619" s="35"/>
      <c r="OPI1619" s="34"/>
      <c r="OPP1619" s="35"/>
      <c r="OPQ1619" s="34"/>
      <c r="OPX1619" s="35"/>
      <c r="OPY1619" s="34"/>
      <c r="OQF1619" s="35"/>
      <c r="OQG1619" s="34"/>
      <c r="OQN1619" s="35"/>
      <c r="OQO1619" s="34"/>
      <c r="OQV1619" s="35"/>
      <c r="OQW1619" s="34"/>
      <c r="ORD1619" s="35"/>
      <c r="ORE1619" s="34"/>
      <c r="ORL1619" s="35"/>
      <c r="ORM1619" s="34"/>
      <c r="ORT1619" s="35"/>
      <c r="ORU1619" s="34"/>
      <c r="OSB1619" s="35"/>
      <c r="OSC1619" s="34"/>
      <c r="OSJ1619" s="35"/>
      <c r="OSK1619" s="34"/>
      <c r="OSR1619" s="35"/>
      <c r="OSS1619" s="34"/>
      <c r="OSZ1619" s="35"/>
      <c r="OTA1619" s="34"/>
      <c r="OTH1619" s="35"/>
      <c r="OTI1619" s="34"/>
      <c r="OTP1619" s="35"/>
      <c r="OTQ1619" s="34"/>
      <c r="OTX1619" s="35"/>
      <c r="OTY1619" s="34"/>
      <c r="OUF1619" s="35"/>
      <c r="OUG1619" s="34"/>
      <c r="OUN1619" s="35"/>
      <c r="OUO1619" s="34"/>
      <c r="OUV1619" s="35"/>
      <c r="OUW1619" s="34"/>
      <c r="OVD1619" s="35"/>
      <c r="OVE1619" s="34"/>
      <c r="OVL1619" s="35"/>
      <c r="OVM1619" s="34"/>
      <c r="OVT1619" s="35"/>
      <c r="OVU1619" s="34"/>
      <c r="OWB1619" s="35"/>
      <c r="OWC1619" s="34"/>
      <c r="OWJ1619" s="35"/>
      <c r="OWK1619" s="34"/>
      <c r="OWR1619" s="35"/>
      <c r="OWS1619" s="34"/>
      <c r="OWZ1619" s="35"/>
      <c r="OXA1619" s="34"/>
      <c r="OXH1619" s="35"/>
      <c r="OXI1619" s="34"/>
      <c r="OXP1619" s="35"/>
      <c r="OXQ1619" s="34"/>
      <c r="OXX1619" s="35"/>
      <c r="OXY1619" s="34"/>
      <c r="OYF1619" s="35"/>
      <c r="OYG1619" s="34"/>
      <c r="OYN1619" s="35"/>
      <c r="OYO1619" s="34"/>
      <c r="OYV1619" s="35"/>
      <c r="OYW1619" s="34"/>
      <c r="OZD1619" s="35"/>
      <c r="OZE1619" s="34"/>
      <c r="OZL1619" s="35"/>
      <c r="OZM1619" s="34"/>
      <c r="OZT1619" s="35"/>
      <c r="OZU1619" s="34"/>
      <c r="PAB1619" s="35"/>
      <c r="PAC1619" s="34"/>
      <c r="PAJ1619" s="35"/>
      <c r="PAK1619" s="34"/>
      <c r="PAR1619" s="35"/>
      <c r="PAS1619" s="34"/>
      <c r="PAZ1619" s="35"/>
      <c r="PBA1619" s="34"/>
      <c r="PBH1619" s="35"/>
      <c r="PBI1619" s="34"/>
      <c r="PBP1619" s="35"/>
      <c r="PBQ1619" s="34"/>
      <c r="PBX1619" s="35"/>
      <c r="PBY1619" s="34"/>
      <c r="PCF1619" s="35"/>
      <c r="PCG1619" s="34"/>
      <c r="PCN1619" s="35"/>
      <c r="PCO1619" s="34"/>
      <c r="PCV1619" s="35"/>
      <c r="PCW1619" s="34"/>
      <c r="PDD1619" s="35"/>
      <c r="PDE1619" s="34"/>
      <c r="PDL1619" s="35"/>
      <c r="PDM1619" s="34"/>
      <c r="PDT1619" s="35"/>
      <c r="PDU1619" s="34"/>
      <c r="PEB1619" s="35"/>
      <c r="PEC1619" s="34"/>
      <c r="PEJ1619" s="35"/>
      <c r="PEK1619" s="34"/>
      <c r="PER1619" s="35"/>
      <c r="PES1619" s="34"/>
      <c r="PEZ1619" s="35"/>
      <c r="PFA1619" s="34"/>
      <c r="PFH1619" s="35"/>
      <c r="PFI1619" s="34"/>
      <c r="PFP1619" s="35"/>
      <c r="PFQ1619" s="34"/>
      <c r="PFX1619" s="35"/>
      <c r="PFY1619" s="34"/>
      <c r="PGF1619" s="35"/>
      <c r="PGG1619" s="34"/>
      <c r="PGN1619" s="35"/>
      <c r="PGO1619" s="34"/>
      <c r="PGV1619" s="35"/>
      <c r="PGW1619" s="34"/>
      <c r="PHD1619" s="35"/>
      <c r="PHE1619" s="34"/>
      <c r="PHL1619" s="35"/>
      <c r="PHM1619" s="34"/>
      <c r="PHT1619" s="35"/>
      <c r="PHU1619" s="34"/>
      <c r="PIB1619" s="35"/>
      <c r="PIC1619" s="34"/>
      <c r="PIJ1619" s="35"/>
      <c r="PIK1619" s="34"/>
      <c r="PIR1619" s="35"/>
      <c r="PIS1619" s="34"/>
      <c r="PIZ1619" s="35"/>
      <c r="PJA1619" s="34"/>
      <c r="PJH1619" s="35"/>
      <c r="PJI1619" s="34"/>
      <c r="PJP1619" s="35"/>
      <c r="PJQ1619" s="34"/>
      <c r="PJX1619" s="35"/>
      <c r="PJY1619" s="34"/>
      <c r="PKF1619" s="35"/>
      <c r="PKG1619" s="34"/>
      <c r="PKN1619" s="35"/>
      <c r="PKO1619" s="34"/>
      <c r="PKV1619" s="35"/>
      <c r="PKW1619" s="34"/>
      <c r="PLD1619" s="35"/>
      <c r="PLE1619" s="34"/>
      <c r="PLL1619" s="35"/>
      <c r="PLM1619" s="34"/>
      <c r="PLT1619" s="35"/>
      <c r="PLU1619" s="34"/>
      <c r="PMB1619" s="35"/>
      <c r="PMC1619" s="34"/>
      <c r="PMJ1619" s="35"/>
      <c r="PMK1619" s="34"/>
      <c r="PMR1619" s="35"/>
      <c r="PMS1619" s="34"/>
      <c r="PMZ1619" s="35"/>
      <c r="PNA1619" s="34"/>
      <c r="PNH1619" s="35"/>
      <c r="PNI1619" s="34"/>
      <c r="PNP1619" s="35"/>
      <c r="PNQ1619" s="34"/>
      <c r="PNX1619" s="35"/>
      <c r="PNY1619" s="34"/>
      <c r="POF1619" s="35"/>
      <c r="POG1619" s="34"/>
      <c r="PON1619" s="35"/>
      <c r="POO1619" s="34"/>
      <c r="POV1619" s="35"/>
      <c r="POW1619" s="34"/>
      <c r="PPD1619" s="35"/>
      <c r="PPE1619" s="34"/>
      <c r="PPL1619" s="35"/>
      <c r="PPM1619" s="34"/>
      <c r="PPT1619" s="35"/>
      <c r="PPU1619" s="34"/>
      <c r="PQB1619" s="35"/>
      <c r="PQC1619" s="34"/>
      <c r="PQJ1619" s="35"/>
      <c r="PQK1619" s="34"/>
      <c r="PQR1619" s="35"/>
      <c r="PQS1619" s="34"/>
      <c r="PQZ1619" s="35"/>
      <c r="PRA1619" s="34"/>
      <c r="PRH1619" s="35"/>
      <c r="PRI1619" s="34"/>
      <c r="PRP1619" s="35"/>
      <c r="PRQ1619" s="34"/>
      <c r="PRX1619" s="35"/>
      <c r="PRY1619" s="34"/>
      <c r="PSF1619" s="35"/>
      <c r="PSG1619" s="34"/>
      <c r="PSN1619" s="35"/>
      <c r="PSO1619" s="34"/>
      <c r="PSV1619" s="35"/>
      <c r="PSW1619" s="34"/>
      <c r="PTD1619" s="35"/>
      <c r="PTE1619" s="34"/>
      <c r="PTL1619" s="35"/>
      <c r="PTM1619" s="34"/>
      <c r="PTT1619" s="35"/>
      <c r="PTU1619" s="34"/>
      <c r="PUB1619" s="35"/>
      <c r="PUC1619" s="34"/>
      <c r="PUJ1619" s="35"/>
      <c r="PUK1619" s="34"/>
      <c r="PUR1619" s="35"/>
      <c r="PUS1619" s="34"/>
      <c r="PUZ1619" s="35"/>
      <c r="PVA1619" s="34"/>
      <c r="PVH1619" s="35"/>
      <c r="PVI1619" s="34"/>
      <c r="PVP1619" s="35"/>
      <c r="PVQ1619" s="34"/>
      <c r="PVX1619" s="35"/>
      <c r="PVY1619" s="34"/>
      <c r="PWF1619" s="35"/>
      <c r="PWG1619" s="34"/>
      <c r="PWN1619" s="35"/>
      <c r="PWO1619" s="34"/>
      <c r="PWV1619" s="35"/>
      <c r="PWW1619" s="34"/>
      <c r="PXD1619" s="35"/>
      <c r="PXE1619" s="34"/>
      <c r="PXL1619" s="35"/>
      <c r="PXM1619" s="34"/>
      <c r="PXT1619" s="35"/>
      <c r="PXU1619" s="34"/>
      <c r="PYB1619" s="35"/>
      <c r="PYC1619" s="34"/>
      <c r="PYJ1619" s="35"/>
      <c r="PYK1619" s="34"/>
      <c r="PYR1619" s="35"/>
      <c r="PYS1619" s="34"/>
      <c r="PYZ1619" s="35"/>
      <c r="PZA1619" s="34"/>
      <c r="PZH1619" s="35"/>
      <c r="PZI1619" s="34"/>
      <c r="PZP1619" s="35"/>
      <c r="PZQ1619" s="34"/>
      <c r="PZX1619" s="35"/>
      <c r="PZY1619" s="34"/>
      <c r="QAF1619" s="35"/>
      <c r="QAG1619" s="34"/>
      <c r="QAN1619" s="35"/>
      <c r="QAO1619" s="34"/>
      <c r="QAV1619" s="35"/>
      <c r="QAW1619" s="34"/>
      <c r="QBD1619" s="35"/>
      <c r="QBE1619" s="34"/>
      <c r="QBL1619" s="35"/>
      <c r="QBM1619" s="34"/>
      <c r="QBT1619" s="35"/>
      <c r="QBU1619" s="34"/>
      <c r="QCB1619" s="35"/>
      <c r="QCC1619" s="34"/>
      <c r="QCJ1619" s="35"/>
      <c r="QCK1619" s="34"/>
      <c r="QCR1619" s="35"/>
      <c r="QCS1619" s="34"/>
      <c r="QCZ1619" s="35"/>
      <c r="QDA1619" s="34"/>
      <c r="QDH1619" s="35"/>
      <c r="QDI1619" s="34"/>
      <c r="QDP1619" s="35"/>
      <c r="QDQ1619" s="34"/>
      <c r="QDX1619" s="35"/>
      <c r="QDY1619" s="34"/>
      <c r="QEF1619" s="35"/>
      <c r="QEG1619" s="34"/>
      <c r="QEN1619" s="35"/>
      <c r="QEO1619" s="34"/>
      <c r="QEV1619" s="35"/>
      <c r="QEW1619" s="34"/>
      <c r="QFD1619" s="35"/>
      <c r="QFE1619" s="34"/>
      <c r="QFL1619" s="35"/>
      <c r="QFM1619" s="34"/>
      <c r="QFT1619" s="35"/>
      <c r="QFU1619" s="34"/>
      <c r="QGB1619" s="35"/>
      <c r="QGC1619" s="34"/>
      <c r="QGJ1619" s="35"/>
      <c r="QGK1619" s="34"/>
      <c r="QGR1619" s="35"/>
      <c r="QGS1619" s="34"/>
      <c r="QGZ1619" s="35"/>
      <c r="QHA1619" s="34"/>
      <c r="QHH1619" s="35"/>
      <c r="QHI1619" s="34"/>
      <c r="QHP1619" s="35"/>
      <c r="QHQ1619" s="34"/>
      <c r="QHX1619" s="35"/>
      <c r="QHY1619" s="34"/>
      <c r="QIF1619" s="35"/>
      <c r="QIG1619" s="34"/>
      <c r="QIN1619" s="35"/>
      <c r="QIO1619" s="34"/>
      <c r="QIV1619" s="35"/>
      <c r="QIW1619" s="34"/>
      <c r="QJD1619" s="35"/>
      <c r="QJE1619" s="34"/>
      <c r="QJL1619" s="35"/>
      <c r="QJM1619" s="34"/>
      <c r="QJT1619" s="35"/>
      <c r="QJU1619" s="34"/>
      <c r="QKB1619" s="35"/>
      <c r="QKC1619" s="34"/>
      <c r="QKJ1619" s="35"/>
      <c r="QKK1619" s="34"/>
      <c r="QKR1619" s="35"/>
      <c r="QKS1619" s="34"/>
      <c r="QKZ1619" s="35"/>
      <c r="QLA1619" s="34"/>
      <c r="QLH1619" s="35"/>
      <c r="QLI1619" s="34"/>
      <c r="QLP1619" s="35"/>
      <c r="QLQ1619" s="34"/>
      <c r="QLX1619" s="35"/>
      <c r="QLY1619" s="34"/>
      <c r="QMF1619" s="35"/>
      <c r="QMG1619" s="34"/>
      <c r="QMN1619" s="35"/>
      <c r="QMO1619" s="34"/>
      <c r="QMV1619" s="35"/>
      <c r="QMW1619" s="34"/>
      <c r="QND1619" s="35"/>
      <c r="QNE1619" s="34"/>
      <c r="QNL1619" s="35"/>
      <c r="QNM1619" s="34"/>
      <c r="QNT1619" s="35"/>
      <c r="QNU1619" s="34"/>
      <c r="QOB1619" s="35"/>
      <c r="QOC1619" s="34"/>
      <c r="QOJ1619" s="35"/>
      <c r="QOK1619" s="34"/>
      <c r="QOR1619" s="35"/>
      <c r="QOS1619" s="34"/>
      <c r="QOZ1619" s="35"/>
      <c r="QPA1619" s="34"/>
      <c r="QPH1619" s="35"/>
      <c r="QPI1619" s="34"/>
      <c r="QPP1619" s="35"/>
      <c r="QPQ1619" s="34"/>
      <c r="QPX1619" s="35"/>
      <c r="QPY1619" s="34"/>
      <c r="QQF1619" s="35"/>
      <c r="QQG1619" s="34"/>
      <c r="QQN1619" s="35"/>
      <c r="QQO1619" s="34"/>
      <c r="QQV1619" s="35"/>
      <c r="QQW1619" s="34"/>
      <c r="QRD1619" s="35"/>
      <c r="QRE1619" s="34"/>
      <c r="QRL1619" s="35"/>
      <c r="QRM1619" s="34"/>
      <c r="QRT1619" s="35"/>
      <c r="QRU1619" s="34"/>
      <c r="QSB1619" s="35"/>
      <c r="QSC1619" s="34"/>
      <c r="QSJ1619" s="35"/>
      <c r="QSK1619" s="34"/>
      <c r="QSR1619" s="35"/>
      <c r="QSS1619" s="34"/>
      <c r="QSZ1619" s="35"/>
      <c r="QTA1619" s="34"/>
      <c r="QTH1619" s="35"/>
      <c r="QTI1619" s="34"/>
      <c r="QTP1619" s="35"/>
      <c r="QTQ1619" s="34"/>
      <c r="QTX1619" s="35"/>
      <c r="QTY1619" s="34"/>
      <c r="QUF1619" s="35"/>
      <c r="QUG1619" s="34"/>
      <c r="QUN1619" s="35"/>
      <c r="QUO1619" s="34"/>
      <c r="QUV1619" s="35"/>
      <c r="QUW1619" s="34"/>
      <c r="QVD1619" s="35"/>
      <c r="QVE1619" s="34"/>
      <c r="QVL1619" s="35"/>
      <c r="QVM1619" s="34"/>
      <c r="QVT1619" s="35"/>
      <c r="QVU1619" s="34"/>
      <c r="QWB1619" s="35"/>
      <c r="QWC1619" s="34"/>
      <c r="QWJ1619" s="35"/>
      <c r="QWK1619" s="34"/>
      <c r="QWR1619" s="35"/>
      <c r="QWS1619" s="34"/>
      <c r="QWZ1619" s="35"/>
      <c r="QXA1619" s="34"/>
      <c r="QXH1619" s="35"/>
      <c r="QXI1619" s="34"/>
      <c r="QXP1619" s="35"/>
      <c r="QXQ1619" s="34"/>
      <c r="QXX1619" s="35"/>
      <c r="QXY1619" s="34"/>
      <c r="QYF1619" s="35"/>
      <c r="QYG1619" s="34"/>
      <c r="QYN1619" s="35"/>
      <c r="QYO1619" s="34"/>
      <c r="QYV1619" s="35"/>
      <c r="QYW1619" s="34"/>
      <c r="QZD1619" s="35"/>
      <c r="QZE1619" s="34"/>
      <c r="QZL1619" s="35"/>
      <c r="QZM1619" s="34"/>
      <c r="QZT1619" s="35"/>
      <c r="QZU1619" s="34"/>
      <c r="RAB1619" s="35"/>
      <c r="RAC1619" s="34"/>
      <c r="RAJ1619" s="35"/>
      <c r="RAK1619" s="34"/>
      <c r="RAR1619" s="35"/>
      <c r="RAS1619" s="34"/>
      <c r="RAZ1619" s="35"/>
      <c r="RBA1619" s="34"/>
      <c r="RBH1619" s="35"/>
      <c r="RBI1619" s="34"/>
      <c r="RBP1619" s="35"/>
      <c r="RBQ1619" s="34"/>
      <c r="RBX1619" s="35"/>
      <c r="RBY1619" s="34"/>
      <c r="RCF1619" s="35"/>
      <c r="RCG1619" s="34"/>
      <c r="RCN1619" s="35"/>
      <c r="RCO1619" s="34"/>
      <c r="RCV1619" s="35"/>
      <c r="RCW1619" s="34"/>
      <c r="RDD1619" s="35"/>
      <c r="RDE1619" s="34"/>
      <c r="RDL1619" s="35"/>
      <c r="RDM1619" s="34"/>
      <c r="RDT1619" s="35"/>
      <c r="RDU1619" s="34"/>
      <c r="REB1619" s="35"/>
      <c r="REC1619" s="34"/>
      <c r="REJ1619" s="35"/>
      <c r="REK1619" s="34"/>
      <c r="RER1619" s="35"/>
      <c r="RES1619" s="34"/>
      <c r="REZ1619" s="35"/>
      <c r="RFA1619" s="34"/>
      <c r="RFH1619" s="35"/>
      <c r="RFI1619" s="34"/>
      <c r="RFP1619" s="35"/>
      <c r="RFQ1619" s="34"/>
      <c r="RFX1619" s="35"/>
      <c r="RFY1619" s="34"/>
      <c r="RGF1619" s="35"/>
      <c r="RGG1619" s="34"/>
      <c r="RGN1619" s="35"/>
      <c r="RGO1619" s="34"/>
      <c r="RGV1619" s="35"/>
      <c r="RGW1619" s="34"/>
      <c r="RHD1619" s="35"/>
      <c r="RHE1619" s="34"/>
      <c r="RHL1619" s="35"/>
      <c r="RHM1619" s="34"/>
      <c r="RHT1619" s="35"/>
      <c r="RHU1619" s="34"/>
      <c r="RIB1619" s="35"/>
      <c r="RIC1619" s="34"/>
      <c r="RIJ1619" s="35"/>
      <c r="RIK1619" s="34"/>
      <c r="RIR1619" s="35"/>
      <c r="RIS1619" s="34"/>
      <c r="RIZ1619" s="35"/>
      <c r="RJA1619" s="34"/>
      <c r="RJH1619" s="35"/>
      <c r="RJI1619" s="34"/>
      <c r="RJP1619" s="35"/>
      <c r="RJQ1619" s="34"/>
      <c r="RJX1619" s="35"/>
      <c r="RJY1619" s="34"/>
      <c r="RKF1619" s="35"/>
      <c r="RKG1619" s="34"/>
      <c r="RKN1619" s="35"/>
      <c r="RKO1619" s="34"/>
      <c r="RKV1619" s="35"/>
      <c r="RKW1619" s="34"/>
      <c r="RLD1619" s="35"/>
      <c r="RLE1619" s="34"/>
      <c r="RLL1619" s="35"/>
      <c r="RLM1619" s="34"/>
      <c r="RLT1619" s="35"/>
      <c r="RLU1619" s="34"/>
      <c r="RMB1619" s="35"/>
      <c r="RMC1619" s="34"/>
      <c r="RMJ1619" s="35"/>
      <c r="RMK1619" s="34"/>
      <c r="RMR1619" s="35"/>
      <c r="RMS1619" s="34"/>
      <c r="RMZ1619" s="35"/>
      <c r="RNA1619" s="34"/>
      <c r="RNH1619" s="35"/>
      <c r="RNI1619" s="34"/>
      <c r="RNP1619" s="35"/>
      <c r="RNQ1619" s="34"/>
      <c r="RNX1619" s="35"/>
      <c r="RNY1619" s="34"/>
      <c r="ROF1619" s="35"/>
      <c r="ROG1619" s="34"/>
      <c r="RON1619" s="35"/>
      <c r="ROO1619" s="34"/>
      <c r="ROV1619" s="35"/>
      <c r="ROW1619" s="34"/>
      <c r="RPD1619" s="35"/>
      <c r="RPE1619" s="34"/>
      <c r="RPL1619" s="35"/>
      <c r="RPM1619" s="34"/>
      <c r="RPT1619" s="35"/>
      <c r="RPU1619" s="34"/>
      <c r="RQB1619" s="35"/>
      <c r="RQC1619" s="34"/>
      <c r="RQJ1619" s="35"/>
      <c r="RQK1619" s="34"/>
      <c r="RQR1619" s="35"/>
      <c r="RQS1619" s="34"/>
      <c r="RQZ1619" s="35"/>
      <c r="RRA1619" s="34"/>
      <c r="RRH1619" s="35"/>
      <c r="RRI1619" s="34"/>
      <c r="RRP1619" s="35"/>
      <c r="RRQ1619" s="34"/>
      <c r="RRX1619" s="35"/>
      <c r="RRY1619" s="34"/>
      <c r="RSF1619" s="35"/>
      <c r="RSG1619" s="34"/>
      <c r="RSN1619" s="35"/>
      <c r="RSO1619" s="34"/>
      <c r="RSV1619" s="35"/>
      <c r="RSW1619" s="34"/>
      <c r="RTD1619" s="35"/>
      <c r="RTE1619" s="34"/>
      <c r="RTL1619" s="35"/>
      <c r="RTM1619" s="34"/>
      <c r="RTT1619" s="35"/>
      <c r="RTU1619" s="34"/>
      <c r="RUB1619" s="35"/>
      <c r="RUC1619" s="34"/>
      <c r="RUJ1619" s="35"/>
      <c r="RUK1619" s="34"/>
      <c r="RUR1619" s="35"/>
      <c r="RUS1619" s="34"/>
      <c r="RUZ1619" s="35"/>
      <c r="RVA1619" s="34"/>
      <c r="RVH1619" s="35"/>
      <c r="RVI1619" s="34"/>
      <c r="RVP1619" s="35"/>
      <c r="RVQ1619" s="34"/>
      <c r="RVX1619" s="35"/>
      <c r="RVY1619" s="34"/>
      <c r="RWF1619" s="35"/>
      <c r="RWG1619" s="34"/>
      <c r="RWN1619" s="35"/>
      <c r="RWO1619" s="34"/>
      <c r="RWV1619" s="35"/>
      <c r="RWW1619" s="34"/>
      <c r="RXD1619" s="35"/>
      <c r="RXE1619" s="34"/>
      <c r="RXL1619" s="35"/>
      <c r="RXM1619" s="34"/>
      <c r="RXT1619" s="35"/>
      <c r="RXU1619" s="34"/>
      <c r="RYB1619" s="35"/>
      <c r="RYC1619" s="34"/>
      <c r="RYJ1619" s="35"/>
      <c r="RYK1619" s="34"/>
      <c r="RYR1619" s="35"/>
      <c r="RYS1619" s="34"/>
      <c r="RYZ1619" s="35"/>
      <c r="RZA1619" s="34"/>
      <c r="RZH1619" s="35"/>
      <c r="RZI1619" s="34"/>
      <c r="RZP1619" s="35"/>
      <c r="RZQ1619" s="34"/>
      <c r="RZX1619" s="35"/>
      <c r="RZY1619" s="34"/>
      <c r="SAF1619" s="35"/>
      <c r="SAG1619" s="34"/>
      <c r="SAN1619" s="35"/>
      <c r="SAO1619" s="34"/>
      <c r="SAV1619" s="35"/>
      <c r="SAW1619" s="34"/>
      <c r="SBD1619" s="35"/>
      <c r="SBE1619" s="34"/>
      <c r="SBL1619" s="35"/>
      <c r="SBM1619" s="34"/>
      <c r="SBT1619" s="35"/>
      <c r="SBU1619" s="34"/>
      <c r="SCB1619" s="35"/>
      <c r="SCC1619" s="34"/>
      <c r="SCJ1619" s="35"/>
      <c r="SCK1619" s="34"/>
      <c r="SCR1619" s="35"/>
      <c r="SCS1619" s="34"/>
      <c r="SCZ1619" s="35"/>
      <c r="SDA1619" s="34"/>
      <c r="SDH1619" s="35"/>
      <c r="SDI1619" s="34"/>
      <c r="SDP1619" s="35"/>
      <c r="SDQ1619" s="34"/>
      <c r="SDX1619" s="35"/>
      <c r="SDY1619" s="34"/>
      <c r="SEF1619" s="35"/>
      <c r="SEG1619" s="34"/>
      <c r="SEN1619" s="35"/>
      <c r="SEO1619" s="34"/>
      <c r="SEV1619" s="35"/>
      <c r="SEW1619" s="34"/>
      <c r="SFD1619" s="35"/>
      <c r="SFE1619" s="34"/>
      <c r="SFL1619" s="35"/>
      <c r="SFM1619" s="34"/>
      <c r="SFT1619" s="35"/>
      <c r="SFU1619" s="34"/>
      <c r="SGB1619" s="35"/>
      <c r="SGC1619" s="34"/>
      <c r="SGJ1619" s="35"/>
      <c r="SGK1619" s="34"/>
      <c r="SGR1619" s="35"/>
      <c r="SGS1619" s="34"/>
      <c r="SGZ1619" s="35"/>
      <c r="SHA1619" s="34"/>
      <c r="SHH1619" s="35"/>
      <c r="SHI1619" s="34"/>
      <c r="SHP1619" s="35"/>
      <c r="SHQ1619" s="34"/>
      <c r="SHX1619" s="35"/>
      <c r="SHY1619" s="34"/>
      <c r="SIF1619" s="35"/>
      <c r="SIG1619" s="34"/>
      <c r="SIN1619" s="35"/>
      <c r="SIO1619" s="34"/>
      <c r="SIV1619" s="35"/>
      <c r="SIW1619" s="34"/>
      <c r="SJD1619" s="35"/>
      <c r="SJE1619" s="34"/>
      <c r="SJL1619" s="35"/>
      <c r="SJM1619" s="34"/>
      <c r="SJT1619" s="35"/>
      <c r="SJU1619" s="34"/>
      <c r="SKB1619" s="35"/>
      <c r="SKC1619" s="34"/>
      <c r="SKJ1619" s="35"/>
      <c r="SKK1619" s="34"/>
      <c r="SKR1619" s="35"/>
      <c r="SKS1619" s="34"/>
      <c r="SKZ1619" s="35"/>
      <c r="SLA1619" s="34"/>
      <c r="SLH1619" s="35"/>
      <c r="SLI1619" s="34"/>
      <c r="SLP1619" s="35"/>
      <c r="SLQ1619" s="34"/>
      <c r="SLX1619" s="35"/>
      <c r="SLY1619" s="34"/>
      <c r="SMF1619" s="35"/>
      <c r="SMG1619" s="34"/>
      <c r="SMN1619" s="35"/>
      <c r="SMO1619" s="34"/>
      <c r="SMV1619" s="35"/>
      <c r="SMW1619" s="34"/>
      <c r="SND1619" s="35"/>
      <c r="SNE1619" s="34"/>
      <c r="SNL1619" s="35"/>
      <c r="SNM1619" s="34"/>
      <c r="SNT1619" s="35"/>
      <c r="SNU1619" s="34"/>
      <c r="SOB1619" s="35"/>
      <c r="SOC1619" s="34"/>
      <c r="SOJ1619" s="35"/>
      <c r="SOK1619" s="34"/>
      <c r="SOR1619" s="35"/>
      <c r="SOS1619" s="34"/>
      <c r="SOZ1619" s="35"/>
      <c r="SPA1619" s="34"/>
      <c r="SPH1619" s="35"/>
      <c r="SPI1619" s="34"/>
      <c r="SPP1619" s="35"/>
      <c r="SPQ1619" s="34"/>
      <c r="SPX1619" s="35"/>
      <c r="SPY1619" s="34"/>
      <c r="SQF1619" s="35"/>
      <c r="SQG1619" s="34"/>
      <c r="SQN1619" s="35"/>
      <c r="SQO1619" s="34"/>
      <c r="SQV1619" s="35"/>
      <c r="SQW1619" s="34"/>
      <c r="SRD1619" s="35"/>
      <c r="SRE1619" s="34"/>
      <c r="SRL1619" s="35"/>
      <c r="SRM1619" s="34"/>
      <c r="SRT1619" s="35"/>
      <c r="SRU1619" s="34"/>
      <c r="SSB1619" s="35"/>
      <c r="SSC1619" s="34"/>
      <c r="SSJ1619" s="35"/>
      <c r="SSK1619" s="34"/>
      <c r="SSR1619" s="35"/>
      <c r="SSS1619" s="34"/>
      <c r="SSZ1619" s="35"/>
      <c r="STA1619" s="34"/>
      <c r="STH1619" s="35"/>
      <c r="STI1619" s="34"/>
      <c r="STP1619" s="35"/>
      <c r="STQ1619" s="34"/>
      <c r="STX1619" s="35"/>
      <c r="STY1619" s="34"/>
      <c r="SUF1619" s="35"/>
      <c r="SUG1619" s="34"/>
      <c r="SUN1619" s="35"/>
      <c r="SUO1619" s="34"/>
      <c r="SUV1619" s="35"/>
      <c r="SUW1619" s="34"/>
      <c r="SVD1619" s="35"/>
      <c r="SVE1619" s="34"/>
      <c r="SVL1619" s="35"/>
      <c r="SVM1619" s="34"/>
      <c r="SVT1619" s="35"/>
      <c r="SVU1619" s="34"/>
      <c r="SWB1619" s="35"/>
      <c r="SWC1619" s="34"/>
      <c r="SWJ1619" s="35"/>
      <c r="SWK1619" s="34"/>
      <c r="SWR1619" s="35"/>
      <c r="SWS1619" s="34"/>
      <c r="SWZ1619" s="35"/>
      <c r="SXA1619" s="34"/>
      <c r="SXH1619" s="35"/>
      <c r="SXI1619" s="34"/>
      <c r="SXP1619" s="35"/>
      <c r="SXQ1619" s="34"/>
      <c r="SXX1619" s="35"/>
      <c r="SXY1619" s="34"/>
      <c r="SYF1619" s="35"/>
      <c r="SYG1619" s="34"/>
      <c r="SYN1619" s="35"/>
      <c r="SYO1619" s="34"/>
      <c r="SYV1619" s="35"/>
      <c r="SYW1619" s="34"/>
      <c r="SZD1619" s="35"/>
      <c r="SZE1619" s="34"/>
      <c r="SZL1619" s="35"/>
      <c r="SZM1619" s="34"/>
      <c r="SZT1619" s="35"/>
      <c r="SZU1619" s="34"/>
      <c r="TAB1619" s="35"/>
      <c r="TAC1619" s="34"/>
      <c r="TAJ1619" s="35"/>
      <c r="TAK1619" s="34"/>
      <c r="TAR1619" s="35"/>
      <c r="TAS1619" s="34"/>
      <c r="TAZ1619" s="35"/>
      <c r="TBA1619" s="34"/>
      <c r="TBH1619" s="35"/>
      <c r="TBI1619" s="34"/>
      <c r="TBP1619" s="35"/>
      <c r="TBQ1619" s="34"/>
      <c r="TBX1619" s="35"/>
      <c r="TBY1619" s="34"/>
      <c r="TCF1619" s="35"/>
      <c r="TCG1619" s="34"/>
      <c r="TCN1619" s="35"/>
      <c r="TCO1619" s="34"/>
      <c r="TCV1619" s="35"/>
      <c r="TCW1619" s="34"/>
      <c r="TDD1619" s="35"/>
      <c r="TDE1619" s="34"/>
      <c r="TDL1619" s="35"/>
      <c r="TDM1619" s="34"/>
      <c r="TDT1619" s="35"/>
      <c r="TDU1619" s="34"/>
      <c r="TEB1619" s="35"/>
      <c r="TEC1619" s="34"/>
      <c r="TEJ1619" s="35"/>
      <c r="TEK1619" s="34"/>
      <c r="TER1619" s="35"/>
      <c r="TES1619" s="34"/>
      <c r="TEZ1619" s="35"/>
      <c r="TFA1619" s="34"/>
      <c r="TFH1619" s="35"/>
      <c r="TFI1619" s="34"/>
      <c r="TFP1619" s="35"/>
      <c r="TFQ1619" s="34"/>
      <c r="TFX1619" s="35"/>
      <c r="TFY1619" s="34"/>
      <c r="TGF1619" s="35"/>
      <c r="TGG1619" s="34"/>
      <c r="TGN1619" s="35"/>
      <c r="TGO1619" s="34"/>
      <c r="TGV1619" s="35"/>
      <c r="TGW1619" s="34"/>
      <c r="THD1619" s="35"/>
      <c r="THE1619" s="34"/>
      <c r="THL1619" s="35"/>
      <c r="THM1619" s="34"/>
      <c r="THT1619" s="35"/>
      <c r="THU1619" s="34"/>
      <c r="TIB1619" s="35"/>
      <c r="TIC1619" s="34"/>
      <c r="TIJ1619" s="35"/>
      <c r="TIK1619" s="34"/>
      <c r="TIR1619" s="35"/>
      <c r="TIS1619" s="34"/>
      <c r="TIZ1619" s="35"/>
      <c r="TJA1619" s="34"/>
      <c r="TJH1619" s="35"/>
      <c r="TJI1619" s="34"/>
      <c r="TJP1619" s="35"/>
      <c r="TJQ1619" s="34"/>
      <c r="TJX1619" s="35"/>
      <c r="TJY1619" s="34"/>
      <c r="TKF1619" s="35"/>
      <c r="TKG1619" s="34"/>
      <c r="TKN1619" s="35"/>
      <c r="TKO1619" s="34"/>
      <c r="TKV1619" s="35"/>
      <c r="TKW1619" s="34"/>
      <c r="TLD1619" s="35"/>
      <c r="TLE1619" s="34"/>
      <c r="TLL1619" s="35"/>
      <c r="TLM1619" s="34"/>
      <c r="TLT1619" s="35"/>
      <c r="TLU1619" s="34"/>
      <c r="TMB1619" s="35"/>
      <c r="TMC1619" s="34"/>
      <c r="TMJ1619" s="35"/>
      <c r="TMK1619" s="34"/>
      <c r="TMR1619" s="35"/>
      <c r="TMS1619" s="34"/>
      <c r="TMZ1619" s="35"/>
      <c r="TNA1619" s="34"/>
      <c r="TNH1619" s="35"/>
      <c r="TNI1619" s="34"/>
      <c r="TNP1619" s="35"/>
      <c r="TNQ1619" s="34"/>
      <c r="TNX1619" s="35"/>
      <c r="TNY1619" s="34"/>
      <c r="TOF1619" s="35"/>
      <c r="TOG1619" s="34"/>
      <c r="TON1619" s="35"/>
      <c r="TOO1619" s="34"/>
      <c r="TOV1619" s="35"/>
      <c r="TOW1619" s="34"/>
      <c r="TPD1619" s="35"/>
      <c r="TPE1619" s="34"/>
      <c r="TPL1619" s="35"/>
      <c r="TPM1619" s="34"/>
      <c r="TPT1619" s="35"/>
      <c r="TPU1619" s="34"/>
      <c r="TQB1619" s="35"/>
      <c r="TQC1619" s="34"/>
      <c r="TQJ1619" s="35"/>
      <c r="TQK1619" s="34"/>
      <c r="TQR1619" s="35"/>
      <c r="TQS1619" s="34"/>
      <c r="TQZ1619" s="35"/>
      <c r="TRA1619" s="34"/>
      <c r="TRH1619" s="35"/>
      <c r="TRI1619" s="34"/>
      <c r="TRP1619" s="35"/>
      <c r="TRQ1619" s="34"/>
      <c r="TRX1619" s="35"/>
      <c r="TRY1619" s="34"/>
      <c r="TSF1619" s="35"/>
      <c r="TSG1619" s="34"/>
      <c r="TSN1619" s="35"/>
      <c r="TSO1619" s="34"/>
      <c r="TSV1619" s="35"/>
      <c r="TSW1619" s="34"/>
      <c r="TTD1619" s="35"/>
      <c r="TTE1619" s="34"/>
      <c r="TTL1619" s="35"/>
      <c r="TTM1619" s="34"/>
      <c r="TTT1619" s="35"/>
      <c r="TTU1619" s="34"/>
      <c r="TUB1619" s="35"/>
      <c r="TUC1619" s="34"/>
      <c r="TUJ1619" s="35"/>
      <c r="TUK1619" s="34"/>
      <c r="TUR1619" s="35"/>
      <c r="TUS1619" s="34"/>
      <c r="TUZ1619" s="35"/>
      <c r="TVA1619" s="34"/>
      <c r="TVH1619" s="35"/>
      <c r="TVI1619" s="34"/>
      <c r="TVP1619" s="35"/>
      <c r="TVQ1619" s="34"/>
      <c r="TVX1619" s="35"/>
      <c r="TVY1619" s="34"/>
      <c r="TWF1619" s="35"/>
      <c r="TWG1619" s="34"/>
      <c r="TWN1619" s="35"/>
      <c r="TWO1619" s="34"/>
      <c r="TWV1619" s="35"/>
      <c r="TWW1619" s="34"/>
      <c r="TXD1619" s="35"/>
      <c r="TXE1619" s="34"/>
      <c r="TXL1619" s="35"/>
      <c r="TXM1619" s="34"/>
      <c r="TXT1619" s="35"/>
      <c r="TXU1619" s="34"/>
      <c r="TYB1619" s="35"/>
      <c r="TYC1619" s="34"/>
      <c r="TYJ1619" s="35"/>
      <c r="TYK1619" s="34"/>
      <c r="TYR1619" s="35"/>
      <c r="TYS1619" s="34"/>
      <c r="TYZ1619" s="35"/>
      <c r="TZA1619" s="34"/>
      <c r="TZH1619" s="35"/>
      <c r="TZI1619" s="34"/>
      <c r="TZP1619" s="35"/>
      <c r="TZQ1619" s="34"/>
      <c r="TZX1619" s="35"/>
      <c r="TZY1619" s="34"/>
      <c r="UAF1619" s="35"/>
      <c r="UAG1619" s="34"/>
      <c r="UAN1619" s="35"/>
      <c r="UAO1619" s="34"/>
      <c r="UAV1619" s="35"/>
      <c r="UAW1619" s="34"/>
      <c r="UBD1619" s="35"/>
      <c r="UBE1619" s="34"/>
      <c r="UBL1619" s="35"/>
      <c r="UBM1619" s="34"/>
      <c r="UBT1619" s="35"/>
      <c r="UBU1619" s="34"/>
      <c r="UCB1619" s="35"/>
      <c r="UCC1619" s="34"/>
      <c r="UCJ1619" s="35"/>
      <c r="UCK1619" s="34"/>
      <c r="UCR1619" s="35"/>
      <c r="UCS1619" s="34"/>
      <c r="UCZ1619" s="35"/>
      <c r="UDA1619" s="34"/>
      <c r="UDH1619" s="35"/>
      <c r="UDI1619" s="34"/>
      <c r="UDP1619" s="35"/>
      <c r="UDQ1619" s="34"/>
      <c r="UDX1619" s="35"/>
      <c r="UDY1619" s="34"/>
      <c r="UEF1619" s="35"/>
      <c r="UEG1619" s="34"/>
      <c r="UEN1619" s="35"/>
      <c r="UEO1619" s="34"/>
      <c r="UEV1619" s="35"/>
      <c r="UEW1619" s="34"/>
      <c r="UFD1619" s="35"/>
      <c r="UFE1619" s="34"/>
      <c r="UFL1619" s="35"/>
      <c r="UFM1619" s="34"/>
      <c r="UFT1619" s="35"/>
      <c r="UFU1619" s="34"/>
      <c r="UGB1619" s="35"/>
      <c r="UGC1619" s="34"/>
      <c r="UGJ1619" s="35"/>
      <c r="UGK1619" s="34"/>
      <c r="UGR1619" s="35"/>
      <c r="UGS1619" s="34"/>
      <c r="UGZ1619" s="35"/>
      <c r="UHA1619" s="34"/>
      <c r="UHH1619" s="35"/>
      <c r="UHI1619" s="34"/>
      <c r="UHP1619" s="35"/>
      <c r="UHQ1619" s="34"/>
      <c r="UHX1619" s="35"/>
      <c r="UHY1619" s="34"/>
      <c r="UIF1619" s="35"/>
      <c r="UIG1619" s="34"/>
      <c r="UIN1619" s="35"/>
      <c r="UIO1619" s="34"/>
      <c r="UIV1619" s="35"/>
      <c r="UIW1619" s="34"/>
      <c r="UJD1619" s="35"/>
      <c r="UJE1619" s="34"/>
      <c r="UJL1619" s="35"/>
      <c r="UJM1619" s="34"/>
      <c r="UJT1619" s="35"/>
      <c r="UJU1619" s="34"/>
      <c r="UKB1619" s="35"/>
      <c r="UKC1619" s="34"/>
      <c r="UKJ1619" s="35"/>
      <c r="UKK1619" s="34"/>
      <c r="UKR1619" s="35"/>
      <c r="UKS1619" s="34"/>
      <c r="UKZ1619" s="35"/>
      <c r="ULA1619" s="34"/>
      <c r="ULH1619" s="35"/>
      <c r="ULI1619" s="34"/>
      <c r="ULP1619" s="35"/>
      <c r="ULQ1619" s="34"/>
      <c r="ULX1619" s="35"/>
      <c r="ULY1619" s="34"/>
      <c r="UMF1619" s="35"/>
      <c r="UMG1619" s="34"/>
      <c r="UMN1619" s="35"/>
      <c r="UMO1619" s="34"/>
      <c r="UMV1619" s="35"/>
      <c r="UMW1619" s="34"/>
      <c r="UND1619" s="35"/>
      <c r="UNE1619" s="34"/>
      <c r="UNL1619" s="35"/>
      <c r="UNM1619" s="34"/>
      <c r="UNT1619" s="35"/>
      <c r="UNU1619" s="34"/>
      <c r="UOB1619" s="35"/>
      <c r="UOC1619" s="34"/>
      <c r="UOJ1619" s="35"/>
      <c r="UOK1619" s="34"/>
      <c r="UOR1619" s="35"/>
      <c r="UOS1619" s="34"/>
      <c r="UOZ1619" s="35"/>
      <c r="UPA1619" s="34"/>
      <c r="UPH1619" s="35"/>
      <c r="UPI1619" s="34"/>
      <c r="UPP1619" s="35"/>
      <c r="UPQ1619" s="34"/>
      <c r="UPX1619" s="35"/>
      <c r="UPY1619" s="34"/>
      <c r="UQF1619" s="35"/>
      <c r="UQG1619" s="34"/>
      <c r="UQN1619" s="35"/>
      <c r="UQO1619" s="34"/>
      <c r="UQV1619" s="35"/>
      <c r="UQW1619" s="34"/>
      <c r="URD1619" s="35"/>
      <c r="URE1619" s="34"/>
      <c r="URL1619" s="35"/>
      <c r="URM1619" s="34"/>
      <c r="URT1619" s="35"/>
      <c r="URU1619" s="34"/>
      <c r="USB1619" s="35"/>
      <c r="USC1619" s="34"/>
      <c r="USJ1619" s="35"/>
      <c r="USK1619" s="34"/>
      <c r="USR1619" s="35"/>
      <c r="USS1619" s="34"/>
      <c r="USZ1619" s="35"/>
      <c r="UTA1619" s="34"/>
      <c r="UTH1619" s="35"/>
      <c r="UTI1619" s="34"/>
      <c r="UTP1619" s="35"/>
      <c r="UTQ1619" s="34"/>
      <c r="UTX1619" s="35"/>
      <c r="UTY1619" s="34"/>
      <c r="UUF1619" s="35"/>
      <c r="UUG1619" s="34"/>
      <c r="UUN1619" s="35"/>
      <c r="UUO1619" s="34"/>
      <c r="UUV1619" s="35"/>
      <c r="UUW1619" s="34"/>
      <c r="UVD1619" s="35"/>
      <c r="UVE1619" s="34"/>
      <c r="UVL1619" s="35"/>
      <c r="UVM1619" s="34"/>
      <c r="UVT1619" s="35"/>
      <c r="UVU1619" s="34"/>
      <c r="UWB1619" s="35"/>
      <c r="UWC1619" s="34"/>
      <c r="UWJ1619" s="35"/>
      <c r="UWK1619" s="34"/>
      <c r="UWR1619" s="35"/>
      <c r="UWS1619" s="34"/>
      <c r="UWZ1619" s="35"/>
      <c r="UXA1619" s="34"/>
      <c r="UXH1619" s="35"/>
      <c r="UXI1619" s="34"/>
      <c r="UXP1619" s="35"/>
      <c r="UXQ1619" s="34"/>
      <c r="UXX1619" s="35"/>
      <c r="UXY1619" s="34"/>
      <c r="UYF1619" s="35"/>
      <c r="UYG1619" s="34"/>
      <c r="UYN1619" s="35"/>
      <c r="UYO1619" s="34"/>
      <c r="UYV1619" s="35"/>
      <c r="UYW1619" s="34"/>
      <c r="UZD1619" s="35"/>
      <c r="UZE1619" s="34"/>
      <c r="UZL1619" s="35"/>
      <c r="UZM1619" s="34"/>
      <c r="UZT1619" s="35"/>
      <c r="UZU1619" s="34"/>
      <c r="VAB1619" s="35"/>
      <c r="VAC1619" s="34"/>
      <c r="VAJ1619" s="35"/>
      <c r="VAK1619" s="34"/>
      <c r="VAR1619" s="35"/>
      <c r="VAS1619" s="34"/>
      <c r="VAZ1619" s="35"/>
      <c r="VBA1619" s="34"/>
      <c r="VBH1619" s="35"/>
      <c r="VBI1619" s="34"/>
      <c r="VBP1619" s="35"/>
      <c r="VBQ1619" s="34"/>
      <c r="VBX1619" s="35"/>
      <c r="VBY1619" s="34"/>
      <c r="VCF1619" s="35"/>
      <c r="VCG1619" s="34"/>
      <c r="VCN1619" s="35"/>
      <c r="VCO1619" s="34"/>
      <c r="VCV1619" s="35"/>
      <c r="VCW1619" s="34"/>
      <c r="VDD1619" s="35"/>
      <c r="VDE1619" s="34"/>
      <c r="VDL1619" s="35"/>
      <c r="VDM1619" s="34"/>
      <c r="VDT1619" s="35"/>
      <c r="VDU1619" s="34"/>
      <c r="VEB1619" s="35"/>
      <c r="VEC1619" s="34"/>
      <c r="VEJ1619" s="35"/>
      <c r="VEK1619" s="34"/>
      <c r="VER1619" s="35"/>
      <c r="VES1619" s="34"/>
      <c r="VEZ1619" s="35"/>
      <c r="VFA1619" s="34"/>
      <c r="VFH1619" s="35"/>
      <c r="VFI1619" s="34"/>
      <c r="VFP1619" s="35"/>
      <c r="VFQ1619" s="34"/>
      <c r="VFX1619" s="35"/>
      <c r="VFY1619" s="34"/>
      <c r="VGF1619" s="35"/>
      <c r="VGG1619" s="34"/>
      <c r="VGN1619" s="35"/>
      <c r="VGO1619" s="34"/>
      <c r="VGV1619" s="35"/>
      <c r="VGW1619" s="34"/>
      <c r="VHD1619" s="35"/>
      <c r="VHE1619" s="34"/>
      <c r="VHL1619" s="35"/>
      <c r="VHM1619" s="34"/>
      <c r="VHT1619" s="35"/>
      <c r="VHU1619" s="34"/>
      <c r="VIB1619" s="35"/>
      <c r="VIC1619" s="34"/>
      <c r="VIJ1619" s="35"/>
      <c r="VIK1619" s="34"/>
      <c r="VIR1619" s="35"/>
      <c r="VIS1619" s="34"/>
      <c r="VIZ1619" s="35"/>
      <c r="VJA1619" s="34"/>
      <c r="VJH1619" s="35"/>
      <c r="VJI1619" s="34"/>
      <c r="VJP1619" s="35"/>
      <c r="VJQ1619" s="34"/>
      <c r="VJX1619" s="35"/>
      <c r="VJY1619" s="34"/>
      <c r="VKF1619" s="35"/>
      <c r="VKG1619" s="34"/>
      <c r="VKN1619" s="35"/>
      <c r="VKO1619" s="34"/>
      <c r="VKV1619" s="35"/>
      <c r="VKW1619" s="34"/>
      <c r="VLD1619" s="35"/>
      <c r="VLE1619" s="34"/>
      <c r="VLL1619" s="35"/>
      <c r="VLM1619" s="34"/>
      <c r="VLT1619" s="35"/>
      <c r="VLU1619" s="34"/>
      <c r="VMB1619" s="35"/>
      <c r="VMC1619" s="34"/>
      <c r="VMJ1619" s="35"/>
      <c r="VMK1619" s="34"/>
      <c r="VMR1619" s="35"/>
      <c r="VMS1619" s="34"/>
      <c r="VMZ1619" s="35"/>
      <c r="VNA1619" s="34"/>
      <c r="VNH1619" s="35"/>
      <c r="VNI1619" s="34"/>
      <c r="VNP1619" s="35"/>
      <c r="VNQ1619" s="34"/>
      <c r="VNX1619" s="35"/>
      <c r="VNY1619" s="34"/>
      <c r="VOF1619" s="35"/>
      <c r="VOG1619" s="34"/>
      <c r="VON1619" s="35"/>
      <c r="VOO1619" s="34"/>
      <c r="VOV1619" s="35"/>
      <c r="VOW1619" s="34"/>
      <c r="VPD1619" s="35"/>
      <c r="VPE1619" s="34"/>
      <c r="VPL1619" s="35"/>
      <c r="VPM1619" s="34"/>
      <c r="VPT1619" s="35"/>
      <c r="VPU1619" s="34"/>
      <c r="VQB1619" s="35"/>
      <c r="VQC1619" s="34"/>
      <c r="VQJ1619" s="35"/>
      <c r="VQK1619" s="34"/>
      <c r="VQR1619" s="35"/>
      <c r="VQS1619" s="34"/>
      <c r="VQZ1619" s="35"/>
      <c r="VRA1619" s="34"/>
      <c r="VRH1619" s="35"/>
      <c r="VRI1619" s="34"/>
      <c r="VRP1619" s="35"/>
      <c r="VRQ1619" s="34"/>
      <c r="VRX1619" s="35"/>
      <c r="VRY1619" s="34"/>
      <c r="VSF1619" s="35"/>
      <c r="VSG1619" s="34"/>
      <c r="VSN1619" s="35"/>
      <c r="VSO1619" s="34"/>
      <c r="VSV1619" s="35"/>
      <c r="VSW1619" s="34"/>
      <c r="VTD1619" s="35"/>
      <c r="VTE1619" s="34"/>
      <c r="VTL1619" s="35"/>
      <c r="VTM1619" s="34"/>
      <c r="VTT1619" s="35"/>
      <c r="VTU1619" s="34"/>
      <c r="VUB1619" s="35"/>
      <c r="VUC1619" s="34"/>
      <c r="VUJ1619" s="35"/>
      <c r="VUK1619" s="34"/>
      <c r="VUR1619" s="35"/>
      <c r="VUS1619" s="34"/>
      <c r="VUZ1619" s="35"/>
      <c r="VVA1619" s="34"/>
      <c r="VVH1619" s="35"/>
      <c r="VVI1619" s="34"/>
      <c r="VVP1619" s="35"/>
      <c r="VVQ1619" s="34"/>
      <c r="VVX1619" s="35"/>
      <c r="VVY1619" s="34"/>
      <c r="VWF1619" s="35"/>
      <c r="VWG1619" s="34"/>
      <c r="VWN1619" s="35"/>
      <c r="VWO1619" s="34"/>
      <c r="VWV1619" s="35"/>
      <c r="VWW1619" s="34"/>
      <c r="VXD1619" s="35"/>
      <c r="VXE1619" s="34"/>
      <c r="VXL1619" s="35"/>
      <c r="VXM1619" s="34"/>
      <c r="VXT1619" s="35"/>
      <c r="VXU1619" s="34"/>
      <c r="VYB1619" s="35"/>
      <c r="VYC1619" s="34"/>
      <c r="VYJ1619" s="35"/>
      <c r="VYK1619" s="34"/>
      <c r="VYR1619" s="35"/>
      <c r="VYS1619" s="34"/>
      <c r="VYZ1619" s="35"/>
      <c r="VZA1619" s="34"/>
      <c r="VZH1619" s="35"/>
      <c r="VZI1619" s="34"/>
      <c r="VZP1619" s="35"/>
      <c r="VZQ1619" s="34"/>
      <c r="VZX1619" s="35"/>
      <c r="VZY1619" s="34"/>
      <c r="WAF1619" s="35"/>
      <c r="WAG1619" s="34"/>
      <c r="WAN1619" s="35"/>
      <c r="WAO1619" s="34"/>
      <c r="WAV1619" s="35"/>
      <c r="WAW1619" s="34"/>
      <c r="WBD1619" s="35"/>
      <c r="WBE1619" s="34"/>
      <c r="WBL1619" s="35"/>
      <c r="WBM1619" s="34"/>
      <c r="WBT1619" s="35"/>
      <c r="WBU1619" s="34"/>
      <c r="WCB1619" s="35"/>
      <c r="WCC1619" s="34"/>
      <c r="WCJ1619" s="35"/>
      <c r="WCK1619" s="34"/>
      <c r="WCR1619" s="35"/>
      <c r="WCS1619" s="34"/>
      <c r="WCZ1619" s="35"/>
      <c r="WDA1619" s="34"/>
      <c r="WDH1619" s="35"/>
      <c r="WDI1619" s="34"/>
      <c r="WDP1619" s="35"/>
      <c r="WDQ1619" s="34"/>
      <c r="WDX1619" s="35"/>
      <c r="WDY1619" s="34"/>
      <c r="WEF1619" s="35"/>
      <c r="WEG1619" s="34"/>
      <c r="WEN1619" s="35"/>
      <c r="WEO1619" s="34"/>
      <c r="WEV1619" s="35"/>
      <c r="WEW1619" s="34"/>
      <c r="WFD1619" s="35"/>
      <c r="WFE1619" s="34"/>
      <c r="WFL1619" s="35"/>
      <c r="WFM1619" s="34"/>
      <c r="WFT1619" s="35"/>
      <c r="WFU1619" s="34"/>
      <c r="WGB1619" s="35"/>
      <c r="WGC1619" s="34"/>
      <c r="WGJ1619" s="35"/>
      <c r="WGK1619" s="34"/>
      <c r="WGR1619" s="35"/>
      <c r="WGS1619" s="34"/>
      <c r="WGZ1619" s="35"/>
      <c r="WHA1619" s="34"/>
      <c r="WHH1619" s="35"/>
      <c r="WHI1619" s="34"/>
      <c r="WHP1619" s="35"/>
      <c r="WHQ1619" s="34"/>
      <c r="WHX1619" s="35"/>
      <c r="WHY1619" s="34"/>
      <c r="WIF1619" s="35"/>
      <c r="WIG1619" s="34"/>
      <c r="WIN1619" s="35"/>
      <c r="WIO1619" s="34"/>
      <c r="WIV1619" s="35"/>
      <c r="WIW1619" s="34"/>
      <c r="WJD1619" s="35"/>
      <c r="WJE1619" s="34"/>
      <c r="WJL1619" s="35"/>
      <c r="WJM1619" s="34"/>
      <c r="WJT1619" s="35"/>
      <c r="WJU1619" s="34"/>
      <c r="WKB1619" s="35"/>
      <c r="WKC1619" s="34"/>
      <c r="WKJ1619" s="35"/>
      <c r="WKK1619" s="34"/>
      <c r="WKR1619" s="35"/>
      <c r="WKS1619" s="34"/>
      <c r="WKZ1619" s="35"/>
      <c r="WLA1619" s="34"/>
      <c r="WLH1619" s="35"/>
      <c r="WLI1619" s="34"/>
      <c r="WLP1619" s="35"/>
      <c r="WLQ1619" s="34"/>
      <c r="WLX1619" s="35"/>
      <c r="WLY1619" s="34"/>
      <c r="WMF1619" s="35"/>
      <c r="WMG1619" s="34"/>
      <c r="WMN1619" s="35"/>
      <c r="WMO1619" s="34"/>
      <c r="WMV1619" s="35"/>
      <c r="WMW1619" s="34"/>
      <c r="WND1619" s="35"/>
      <c r="WNE1619" s="34"/>
      <c r="WNL1619" s="35"/>
      <c r="WNM1619" s="34"/>
      <c r="WNT1619" s="35"/>
      <c r="WNU1619" s="34"/>
      <c r="WOB1619" s="35"/>
      <c r="WOC1619" s="34"/>
      <c r="WOJ1619" s="35"/>
      <c r="WOK1619" s="34"/>
      <c r="WOR1619" s="35"/>
      <c r="WOS1619" s="34"/>
      <c r="WOZ1619" s="35"/>
      <c r="WPA1619" s="34"/>
      <c r="WPH1619" s="35"/>
      <c r="WPI1619" s="34"/>
      <c r="WPP1619" s="35"/>
      <c r="WPQ1619" s="34"/>
      <c r="WPX1619" s="35"/>
      <c r="WPY1619" s="34"/>
      <c r="WQF1619" s="35"/>
      <c r="WQG1619" s="34"/>
      <c r="WQN1619" s="35"/>
      <c r="WQO1619" s="34"/>
      <c r="WQV1619" s="35"/>
      <c r="WQW1619" s="34"/>
      <c r="WRD1619" s="35"/>
      <c r="WRE1619" s="34"/>
      <c r="WRL1619" s="35"/>
      <c r="WRM1619" s="34"/>
      <c r="WRT1619" s="35"/>
      <c r="WRU1619" s="34"/>
      <c r="WSB1619" s="35"/>
      <c r="WSC1619" s="34"/>
      <c r="WSJ1619" s="35"/>
      <c r="WSK1619" s="34"/>
      <c r="WSR1619" s="35"/>
      <c r="WSS1619" s="34"/>
      <c r="WSZ1619" s="35"/>
      <c r="WTA1619" s="34"/>
      <c r="WTH1619" s="35"/>
      <c r="WTI1619" s="34"/>
      <c r="WTP1619" s="35"/>
      <c r="WTQ1619" s="34"/>
      <c r="WTX1619" s="35"/>
      <c r="WTY1619" s="34"/>
      <c r="WUF1619" s="35"/>
      <c r="WUG1619" s="34"/>
      <c r="WUN1619" s="35"/>
      <c r="WUO1619" s="34"/>
      <c r="WUV1619" s="35"/>
      <c r="WUW1619" s="34"/>
      <c r="WVD1619" s="35"/>
      <c r="WVE1619" s="34"/>
      <c r="WVL1619" s="35"/>
      <c r="WVM1619" s="34"/>
      <c r="WVT1619" s="35"/>
      <c r="WVU1619" s="34"/>
      <c r="WWB1619" s="35"/>
      <c r="WWC1619" s="34"/>
      <c r="WWJ1619" s="35"/>
      <c r="WWK1619" s="34"/>
      <c r="WWR1619" s="35"/>
      <c r="WWS1619" s="34"/>
      <c r="WWZ1619" s="35"/>
      <c r="WXA1619" s="34"/>
      <c r="WXH1619" s="35"/>
      <c r="WXI1619" s="34"/>
      <c r="WXP1619" s="35"/>
      <c r="WXQ1619" s="34"/>
      <c r="WXX1619" s="35"/>
      <c r="WXY1619" s="34"/>
      <c r="WYF1619" s="35"/>
      <c r="WYG1619" s="34"/>
      <c r="WYN1619" s="35"/>
      <c r="WYO1619" s="34"/>
      <c r="WYV1619" s="35"/>
      <c r="WYW1619" s="34"/>
      <c r="WZD1619" s="35"/>
      <c r="WZE1619" s="34"/>
      <c r="WZL1619" s="35"/>
      <c r="WZM1619" s="34"/>
      <c r="WZT1619" s="35"/>
      <c r="WZU1619" s="34"/>
      <c r="XAB1619" s="35"/>
      <c r="XAC1619" s="34"/>
      <c r="XAJ1619" s="35"/>
      <c r="XAK1619" s="34"/>
      <c r="XAR1619" s="35"/>
      <c r="XAS1619" s="34"/>
      <c r="XAZ1619" s="35"/>
      <c r="XBA1619" s="34"/>
      <c r="XBH1619" s="35"/>
      <c r="XBI1619" s="34"/>
      <c r="XBP1619" s="35"/>
      <c r="XBQ1619" s="34"/>
      <c r="XBX1619" s="35"/>
      <c r="XBY1619" s="34"/>
      <c r="XCF1619" s="35"/>
      <c r="XCG1619" s="34"/>
      <c r="XCN1619" s="35"/>
      <c r="XCO1619" s="34"/>
      <c r="XCV1619" s="35"/>
      <c r="XCW1619" s="34"/>
      <c r="XDD1619" s="35"/>
      <c r="XDE1619" s="34"/>
      <c r="XDL1619" s="35"/>
      <c r="XDM1619" s="34"/>
      <c r="XDT1619" s="35"/>
      <c r="XDU1619" s="34"/>
      <c r="XEB1619" s="35"/>
      <c r="XEC1619" s="34"/>
      <c r="XEJ1619" s="35"/>
      <c r="XEK1619" s="34"/>
      <c r="XER1619" s="35"/>
      <c r="XES1619" s="34"/>
      <c r="XEZ1619" s="35"/>
      <c r="XFA1619" s="34"/>
    </row>
    <row r="1620" spans="1:1021 1028:2045 2052:3069 3076:4093 4100:5117 5124:6141 6148:7165 7172:8189 8196:9213 9220:10237 10244:11261 11268:12285 12292:13309 13316:14333 14340:15357 15364:16381" x14ac:dyDescent="0.25">
      <c r="A1620" t="s">
        <v>484</v>
      </c>
      <c r="B1620" t="s">
        <v>305</v>
      </c>
      <c r="C1620">
        <v>344</v>
      </c>
      <c r="D1620">
        <v>344</v>
      </c>
      <c r="E1620" s="35">
        <v>1</v>
      </c>
      <c r="F1620" s="34">
        <v>5.0000000000000002E-90</v>
      </c>
      <c r="G1620">
        <v>86.15</v>
      </c>
      <c r="H1620">
        <v>384</v>
      </c>
      <c r="I1620" t="str">
        <f>HYPERLINK("https://www.ncbi.nlm.nih.gov/nucleotide/MZ687488.1?report=genbank&amp;log$=nucltop&amp;blast_rank=18&amp;RID=XE6RV0D8013","MZ687488.1")</f>
        <v>MZ687488.1</v>
      </c>
      <c r="L1620" s="35"/>
      <c r="M1620" s="34"/>
      <c r="T1620" s="35"/>
      <c r="U1620" s="34"/>
      <c r="AB1620" s="35"/>
      <c r="AC1620" s="34"/>
      <c r="AJ1620" s="35"/>
      <c r="AK1620" s="34"/>
      <c r="AR1620" s="35"/>
      <c r="AS1620" s="34"/>
      <c r="AZ1620" s="35"/>
      <c r="BA1620" s="34"/>
      <c r="BH1620" s="35"/>
      <c r="BI1620" s="34"/>
      <c r="BP1620" s="35"/>
      <c r="BQ1620" s="34"/>
      <c r="BX1620" s="35"/>
      <c r="BY1620" s="34"/>
      <c r="CF1620" s="35"/>
      <c r="CG1620" s="34"/>
      <c r="CN1620" s="35"/>
      <c r="CO1620" s="34"/>
      <c r="CV1620" s="35"/>
      <c r="CW1620" s="34"/>
      <c r="DD1620" s="35"/>
      <c r="DE1620" s="34"/>
      <c r="DL1620" s="35"/>
      <c r="DM1620" s="34"/>
      <c r="DT1620" s="35"/>
      <c r="DU1620" s="34"/>
      <c r="EB1620" s="35"/>
      <c r="EC1620" s="34"/>
      <c r="EJ1620" s="35"/>
      <c r="EK1620" s="34"/>
      <c r="ER1620" s="35"/>
      <c r="ES1620" s="34"/>
      <c r="EZ1620" s="35"/>
      <c r="FA1620" s="34"/>
      <c r="FH1620" s="35"/>
      <c r="FI1620" s="34"/>
      <c r="FP1620" s="35"/>
      <c r="FQ1620" s="34"/>
      <c r="FX1620" s="35"/>
      <c r="FY1620" s="34"/>
      <c r="GF1620" s="35"/>
      <c r="GG1620" s="34"/>
      <c r="GN1620" s="35"/>
      <c r="GO1620" s="34"/>
      <c r="GV1620" s="35"/>
      <c r="GW1620" s="34"/>
      <c r="HD1620" s="35"/>
      <c r="HE1620" s="34"/>
      <c r="HL1620" s="35"/>
      <c r="HM1620" s="34"/>
      <c r="HT1620" s="35"/>
      <c r="HU1620" s="34"/>
      <c r="IB1620" s="35"/>
      <c r="IC1620" s="34"/>
      <c r="IJ1620" s="35"/>
      <c r="IK1620" s="34"/>
      <c r="IR1620" s="35"/>
      <c r="IS1620" s="34"/>
      <c r="IZ1620" s="35"/>
      <c r="JA1620" s="34"/>
      <c r="JH1620" s="35"/>
      <c r="JI1620" s="34"/>
      <c r="JP1620" s="35"/>
      <c r="JQ1620" s="34"/>
      <c r="JX1620" s="35"/>
      <c r="JY1620" s="34"/>
      <c r="KF1620" s="35"/>
      <c r="KG1620" s="34"/>
      <c r="KN1620" s="35"/>
      <c r="KO1620" s="34"/>
      <c r="KV1620" s="35"/>
      <c r="KW1620" s="34"/>
      <c r="LD1620" s="35"/>
      <c r="LE1620" s="34"/>
      <c r="LL1620" s="35"/>
      <c r="LM1620" s="34"/>
      <c r="LT1620" s="35"/>
      <c r="LU1620" s="34"/>
      <c r="MB1620" s="35"/>
      <c r="MC1620" s="34"/>
      <c r="MJ1620" s="35"/>
      <c r="MK1620" s="34"/>
      <c r="MR1620" s="35"/>
      <c r="MS1620" s="34"/>
      <c r="MZ1620" s="35"/>
      <c r="NA1620" s="34"/>
      <c r="NH1620" s="35"/>
      <c r="NI1620" s="34"/>
      <c r="NP1620" s="35"/>
      <c r="NQ1620" s="34"/>
      <c r="NX1620" s="35"/>
      <c r="NY1620" s="34"/>
      <c r="OF1620" s="35"/>
      <c r="OG1620" s="34"/>
      <c r="ON1620" s="35"/>
      <c r="OO1620" s="34"/>
      <c r="OV1620" s="35"/>
      <c r="OW1620" s="34"/>
      <c r="PD1620" s="35"/>
      <c r="PE1620" s="34"/>
      <c r="PL1620" s="35"/>
      <c r="PM1620" s="34"/>
      <c r="PT1620" s="35"/>
      <c r="PU1620" s="34"/>
      <c r="QB1620" s="35"/>
      <c r="QC1620" s="34"/>
      <c r="QJ1620" s="35"/>
      <c r="QK1620" s="34"/>
      <c r="QR1620" s="35"/>
      <c r="QS1620" s="34"/>
      <c r="QZ1620" s="35"/>
      <c r="RA1620" s="34"/>
      <c r="RH1620" s="35"/>
      <c r="RI1620" s="34"/>
      <c r="RP1620" s="35"/>
      <c r="RQ1620" s="34"/>
      <c r="RX1620" s="35"/>
      <c r="RY1620" s="34"/>
      <c r="SF1620" s="35"/>
      <c r="SG1620" s="34"/>
      <c r="SN1620" s="35"/>
      <c r="SO1620" s="34"/>
      <c r="SV1620" s="35"/>
      <c r="SW1620" s="34"/>
      <c r="TD1620" s="35"/>
      <c r="TE1620" s="34"/>
      <c r="TL1620" s="35"/>
      <c r="TM1620" s="34"/>
      <c r="TT1620" s="35"/>
      <c r="TU1620" s="34"/>
      <c r="UB1620" s="35"/>
      <c r="UC1620" s="34"/>
      <c r="UJ1620" s="35"/>
      <c r="UK1620" s="34"/>
      <c r="UR1620" s="35"/>
      <c r="US1620" s="34"/>
      <c r="UZ1620" s="35"/>
      <c r="VA1620" s="34"/>
      <c r="VH1620" s="35"/>
      <c r="VI1620" s="34"/>
      <c r="VP1620" s="35"/>
      <c r="VQ1620" s="34"/>
      <c r="VX1620" s="35"/>
      <c r="VY1620" s="34"/>
      <c r="WF1620" s="35"/>
      <c r="WG1620" s="34"/>
      <c r="WN1620" s="35"/>
      <c r="WO1620" s="34"/>
      <c r="WV1620" s="35"/>
      <c r="WW1620" s="34"/>
      <c r="XD1620" s="35"/>
      <c r="XE1620" s="34"/>
      <c r="XL1620" s="35"/>
      <c r="XM1620" s="34"/>
      <c r="XT1620" s="35"/>
      <c r="XU1620" s="34"/>
      <c r="YB1620" s="35"/>
      <c r="YC1620" s="34"/>
      <c r="YJ1620" s="35"/>
      <c r="YK1620" s="34"/>
      <c r="YR1620" s="35"/>
      <c r="YS1620" s="34"/>
      <c r="YZ1620" s="35"/>
      <c r="ZA1620" s="34"/>
      <c r="ZH1620" s="35"/>
      <c r="ZI1620" s="34"/>
      <c r="ZP1620" s="35"/>
      <c r="ZQ1620" s="34"/>
      <c r="ZX1620" s="35"/>
      <c r="ZY1620" s="34"/>
      <c r="AAF1620" s="35"/>
      <c r="AAG1620" s="34"/>
      <c r="AAN1620" s="35"/>
      <c r="AAO1620" s="34"/>
      <c r="AAV1620" s="35"/>
      <c r="AAW1620" s="34"/>
      <c r="ABD1620" s="35"/>
      <c r="ABE1620" s="34"/>
      <c r="ABL1620" s="35"/>
      <c r="ABM1620" s="34"/>
      <c r="ABT1620" s="35"/>
      <c r="ABU1620" s="34"/>
      <c r="ACB1620" s="35"/>
      <c r="ACC1620" s="34"/>
      <c r="ACJ1620" s="35"/>
      <c r="ACK1620" s="34"/>
      <c r="ACR1620" s="35"/>
      <c r="ACS1620" s="34"/>
      <c r="ACZ1620" s="35"/>
      <c r="ADA1620" s="34"/>
      <c r="ADH1620" s="35"/>
      <c r="ADI1620" s="34"/>
      <c r="ADP1620" s="35"/>
      <c r="ADQ1620" s="34"/>
      <c r="ADX1620" s="35"/>
      <c r="ADY1620" s="34"/>
      <c r="AEF1620" s="35"/>
      <c r="AEG1620" s="34"/>
      <c r="AEN1620" s="35"/>
      <c r="AEO1620" s="34"/>
      <c r="AEV1620" s="35"/>
      <c r="AEW1620" s="34"/>
      <c r="AFD1620" s="35"/>
      <c r="AFE1620" s="34"/>
      <c r="AFL1620" s="35"/>
      <c r="AFM1620" s="34"/>
      <c r="AFT1620" s="35"/>
      <c r="AFU1620" s="34"/>
      <c r="AGB1620" s="35"/>
      <c r="AGC1620" s="34"/>
      <c r="AGJ1620" s="35"/>
      <c r="AGK1620" s="34"/>
      <c r="AGR1620" s="35"/>
      <c r="AGS1620" s="34"/>
      <c r="AGZ1620" s="35"/>
      <c r="AHA1620" s="34"/>
      <c r="AHH1620" s="35"/>
      <c r="AHI1620" s="34"/>
      <c r="AHP1620" s="35"/>
      <c r="AHQ1620" s="34"/>
      <c r="AHX1620" s="35"/>
      <c r="AHY1620" s="34"/>
      <c r="AIF1620" s="35"/>
      <c r="AIG1620" s="34"/>
      <c r="AIN1620" s="35"/>
      <c r="AIO1620" s="34"/>
      <c r="AIV1620" s="35"/>
      <c r="AIW1620" s="34"/>
      <c r="AJD1620" s="35"/>
      <c r="AJE1620" s="34"/>
      <c r="AJL1620" s="35"/>
      <c r="AJM1620" s="34"/>
      <c r="AJT1620" s="35"/>
      <c r="AJU1620" s="34"/>
      <c r="AKB1620" s="35"/>
      <c r="AKC1620" s="34"/>
      <c r="AKJ1620" s="35"/>
      <c r="AKK1620" s="34"/>
      <c r="AKR1620" s="35"/>
      <c r="AKS1620" s="34"/>
      <c r="AKZ1620" s="35"/>
      <c r="ALA1620" s="34"/>
      <c r="ALH1620" s="35"/>
      <c r="ALI1620" s="34"/>
      <c r="ALP1620" s="35"/>
      <c r="ALQ1620" s="34"/>
      <c r="ALX1620" s="35"/>
      <c r="ALY1620" s="34"/>
      <c r="AMF1620" s="35"/>
      <c r="AMG1620" s="34"/>
      <c r="AMN1620" s="35"/>
      <c r="AMO1620" s="34"/>
      <c r="AMV1620" s="35"/>
      <c r="AMW1620" s="34"/>
      <c r="AND1620" s="35"/>
      <c r="ANE1620" s="34"/>
      <c r="ANL1620" s="35"/>
      <c r="ANM1620" s="34"/>
      <c r="ANT1620" s="35"/>
      <c r="ANU1620" s="34"/>
      <c r="AOB1620" s="35"/>
      <c r="AOC1620" s="34"/>
      <c r="AOJ1620" s="35"/>
      <c r="AOK1620" s="34"/>
      <c r="AOR1620" s="35"/>
      <c r="AOS1620" s="34"/>
      <c r="AOZ1620" s="35"/>
      <c r="APA1620" s="34"/>
      <c r="APH1620" s="35"/>
      <c r="API1620" s="34"/>
      <c r="APP1620" s="35"/>
      <c r="APQ1620" s="34"/>
      <c r="APX1620" s="35"/>
      <c r="APY1620" s="34"/>
      <c r="AQF1620" s="35"/>
      <c r="AQG1620" s="34"/>
      <c r="AQN1620" s="35"/>
      <c r="AQO1620" s="34"/>
      <c r="AQV1620" s="35"/>
      <c r="AQW1620" s="34"/>
      <c r="ARD1620" s="35"/>
      <c r="ARE1620" s="34"/>
      <c r="ARL1620" s="35"/>
      <c r="ARM1620" s="34"/>
      <c r="ART1620" s="35"/>
      <c r="ARU1620" s="34"/>
      <c r="ASB1620" s="35"/>
      <c r="ASC1620" s="34"/>
      <c r="ASJ1620" s="35"/>
      <c r="ASK1620" s="34"/>
      <c r="ASR1620" s="35"/>
      <c r="ASS1620" s="34"/>
      <c r="ASZ1620" s="35"/>
      <c r="ATA1620" s="34"/>
      <c r="ATH1620" s="35"/>
      <c r="ATI1620" s="34"/>
      <c r="ATP1620" s="35"/>
      <c r="ATQ1620" s="34"/>
      <c r="ATX1620" s="35"/>
      <c r="ATY1620" s="34"/>
      <c r="AUF1620" s="35"/>
      <c r="AUG1620" s="34"/>
      <c r="AUN1620" s="35"/>
      <c r="AUO1620" s="34"/>
      <c r="AUV1620" s="35"/>
      <c r="AUW1620" s="34"/>
      <c r="AVD1620" s="35"/>
      <c r="AVE1620" s="34"/>
      <c r="AVL1620" s="35"/>
      <c r="AVM1620" s="34"/>
      <c r="AVT1620" s="35"/>
      <c r="AVU1620" s="34"/>
      <c r="AWB1620" s="35"/>
      <c r="AWC1620" s="34"/>
      <c r="AWJ1620" s="35"/>
      <c r="AWK1620" s="34"/>
      <c r="AWR1620" s="35"/>
      <c r="AWS1620" s="34"/>
      <c r="AWZ1620" s="35"/>
      <c r="AXA1620" s="34"/>
      <c r="AXH1620" s="35"/>
      <c r="AXI1620" s="34"/>
      <c r="AXP1620" s="35"/>
      <c r="AXQ1620" s="34"/>
      <c r="AXX1620" s="35"/>
      <c r="AXY1620" s="34"/>
      <c r="AYF1620" s="35"/>
      <c r="AYG1620" s="34"/>
      <c r="AYN1620" s="35"/>
      <c r="AYO1620" s="34"/>
      <c r="AYV1620" s="35"/>
      <c r="AYW1620" s="34"/>
      <c r="AZD1620" s="35"/>
      <c r="AZE1620" s="34"/>
      <c r="AZL1620" s="35"/>
      <c r="AZM1620" s="34"/>
      <c r="AZT1620" s="35"/>
      <c r="AZU1620" s="34"/>
      <c r="BAB1620" s="35"/>
      <c r="BAC1620" s="34"/>
      <c r="BAJ1620" s="35"/>
      <c r="BAK1620" s="34"/>
      <c r="BAR1620" s="35"/>
      <c r="BAS1620" s="34"/>
      <c r="BAZ1620" s="35"/>
      <c r="BBA1620" s="34"/>
      <c r="BBH1620" s="35"/>
      <c r="BBI1620" s="34"/>
      <c r="BBP1620" s="35"/>
      <c r="BBQ1620" s="34"/>
      <c r="BBX1620" s="35"/>
      <c r="BBY1620" s="34"/>
      <c r="BCF1620" s="35"/>
      <c r="BCG1620" s="34"/>
      <c r="BCN1620" s="35"/>
      <c r="BCO1620" s="34"/>
      <c r="BCV1620" s="35"/>
      <c r="BCW1620" s="34"/>
      <c r="BDD1620" s="35"/>
      <c r="BDE1620" s="34"/>
      <c r="BDL1620" s="35"/>
      <c r="BDM1620" s="34"/>
      <c r="BDT1620" s="35"/>
      <c r="BDU1620" s="34"/>
      <c r="BEB1620" s="35"/>
      <c r="BEC1620" s="34"/>
      <c r="BEJ1620" s="35"/>
      <c r="BEK1620" s="34"/>
      <c r="BER1620" s="35"/>
      <c r="BES1620" s="34"/>
      <c r="BEZ1620" s="35"/>
      <c r="BFA1620" s="34"/>
      <c r="BFH1620" s="35"/>
      <c r="BFI1620" s="34"/>
      <c r="BFP1620" s="35"/>
      <c r="BFQ1620" s="34"/>
      <c r="BFX1620" s="35"/>
      <c r="BFY1620" s="34"/>
      <c r="BGF1620" s="35"/>
      <c r="BGG1620" s="34"/>
      <c r="BGN1620" s="35"/>
      <c r="BGO1620" s="34"/>
      <c r="BGV1620" s="35"/>
      <c r="BGW1620" s="34"/>
      <c r="BHD1620" s="35"/>
      <c r="BHE1620" s="34"/>
      <c r="BHL1620" s="35"/>
      <c r="BHM1620" s="34"/>
      <c r="BHT1620" s="35"/>
      <c r="BHU1620" s="34"/>
      <c r="BIB1620" s="35"/>
      <c r="BIC1620" s="34"/>
      <c r="BIJ1620" s="35"/>
      <c r="BIK1620" s="34"/>
      <c r="BIR1620" s="35"/>
      <c r="BIS1620" s="34"/>
      <c r="BIZ1620" s="35"/>
      <c r="BJA1620" s="34"/>
      <c r="BJH1620" s="35"/>
      <c r="BJI1620" s="34"/>
      <c r="BJP1620" s="35"/>
      <c r="BJQ1620" s="34"/>
      <c r="BJX1620" s="35"/>
      <c r="BJY1620" s="34"/>
      <c r="BKF1620" s="35"/>
      <c r="BKG1620" s="34"/>
      <c r="BKN1620" s="35"/>
      <c r="BKO1620" s="34"/>
      <c r="BKV1620" s="35"/>
      <c r="BKW1620" s="34"/>
      <c r="BLD1620" s="35"/>
      <c r="BLE1620" s="34"/>
      <c r="BLL1620" s="35"/>
      <c r="BLM1620" s="34"/>
      <c r="BLT1620" s="35"/>
      <c r="BLU1620" s="34"/>
      <c r="BMB1620" s="35"/>
      <c r="BMC1620" s="34"/>
      <c r="BMJ1620" s="35"/>
      <c r="BMK1620" s="34"/>
      <c r="BMR1620" s="35"/>
      <c r="BMS1620" s="34"/>
      <c r="BMZ1620" s="35"/>
      <c r="BNA1620" s="34"/>
      <c r="BNH1620" s="35"/>
      <c r="BNI1620" s="34"/>
      <c r="BNP1620" s="35"/>
      <c r="BNQ1620" s="34"/>
      <c r="BNX1620" s="35"/>
      <c r="BNY1620" s="34"/>
      <c r="BOF1620" s="35"/>
      <c r="BOG1620" s="34"/>
      <c r="BON1620" s="35"/>
      <c r="BOO1620" s="34"/>
      <c r="BOV1620" s="35"/>
      <c r="BOW1620" s="34"/>
      <c r="BPD1620" s="35"/>
      <c r="BPE1620" s="34"/>
      <c r="BPL1620" s="35"/>
      <c r="BPM1620" s="34"/>
      <c r="BPT1620" s="35"/>
      <c r="BPU1620" s="34"/>
      <c r="BQB1620" s="35"/>
      <c r="BQC1620" s="34"/>
      <c r="BQJ1620" s="35"/>
      <c r="BQK1620" s="34"/>
      <c r="BQR1620" s="35"/>
      <c r="BQS1620" s="34"/>
      <c r="BQZ1620" s="35"/>
      <c r="BRA1620" s="34"/>
      <c r="BRH1620" s="35"/>
      <c r="BRI1620" s="34"/>
      <c r="BRP1620" s="35"/>
      <c r="BRQ1620" s="34"/>
      <c r="BRX1620" s="35"/>
      <c r="BRY1620" s="34"/>
      <c r="BSF1620" s="35"/>
      <c r="BSG1620" s="34"/>
      <c r="BSN1620" s="35"/>
      <c r="BSO1620" s="34"/>
      <c r="BSV1620" s="35"/>
      <c r="BSW1620" s="34"/>
      <c r="BTD1620" s="35"/>
      <c r="BTE1620" s="34"/>
      <c r="BTL1620" s="35"/>
      <c r="BTM1620" s="34"/>
      <c r="BTT1620" s="35"/>
      <c r="BTU1620" s="34"/>
      <c r="BUB1620" s="35"/>
      <c r="BUC1620" s="34"/>
      <c r="BUJ1620" s="35"/>
      <c r="BUK1620" s="34"/>
      <c r="BUR1620" s="35"/>
      <c r="BUS1620" s="34"/>
      <c r="BUZ1620" s="35"/>
      <c r="BVA1620" s="34"/>
      <c r="BVH1620" s="35"/>
      <c r="BVI1620" s="34"/>
      <c r="BVP1620" s="35"/>
      <c r="BVQ1620" s="34"/>
      <c r="BVX1620" s="35"/>
      <c r="BVY1620" s="34"/>
      <c r="BWF1620" s="35"/>
      <c r="BWG1620" s="34"/>
      <c r="BWN1620" s="35"/>
      <c r="BWO1620" s="34"/>
      <c r="BWV1620" s="35"/>
      <c r="BWW1620" s="34"/>
      <c r="BXD1620" s="35"/>
      <c r="BXE1620" s="34"/>
      <c r="BXL1620" s="35"/>
      <c r="BXM1620" s="34"/>
      <c r="BXT1620" s="35"/>
      <c r="BXU1620" s="34"/>
      <c r="BYB1620" s="35"/>
      <c r="BYC1620" s="34"/>
      <c r="BYJ1620" s="35"/>
      <c r="BYK1620" s="34"/>
      <c r="BYR1620" s="35"/>
      <c r="BYS1620" s="34"/>
      <c r="BYZ1620" s="35"/>
      <c r="BZA1620" s="34"/>
      <c r="BZH1620" s="35"/>
      <c r="BZI1620" s="34"/>
      <c r="BZP1620" s="35"/>
      <c r="BZQ1620" s="34"/>
      <c r="BZX1620" s="35"/>
      <c r="BZY1620" s="34"/>
      <c r="CAF1620" s="35"/>
      <c r="CAG1620" s="34"/>
      <c r="CAN1620" s="35"/>
      <c r="CAO1620" s="34"/>
      <c r="CAV1620" s="35"/>
      <c r="CAW1620" s="34"/>
      <c r="CBD1620" s="35"/>
      <c r="CBE1620" s="34"/>
      <c r="CBL1620" s="35"/>
      <c r="CBM1620" s="34"/>
      <c r="CBT1620" s="35"/>
      <c r="CBU1620" s="34"/>
      <c r="CCB1620" s="35"/>
      <c r="CCC1620" s="34"/>
      <c r="CCJ1620" s="35"/>
      <c r="CCK1620" s="34"/>
      <c r="CCR1620" s="35"/>
      <c r="CCS1620" s="34"/>
      <c r="CCZ1620" s="35"/>
      <c r="CDA1620" s="34"/>
      <c r="CDH1620" s="35"/>
      <c r="CDI1620" s="34"/>
      <c r="CDP1620" s="35"/>
      <c r="CDQ1620" s="34"/>
      <c r="CDX1620" s="35"/>
      <c r="CDY1620" s="34"/>
      <c r="CEF1620" s="35"/>
      <c r="CEG1620" s="34"/>
      <c r="CEN1620" s="35"/>
      <c r="CEO1620" s="34"/>
      <c r="CEV1620" s="35"/>
      <c r="CEW1620" s="34"/>
      <c r="CFD1620" s="35"/>
      <c r="CFE1620" s="34"/>
      <c r="CFL1620" s="35"/>
      <c r="CFM1620" s="34"/>
      <c r="CFT1620" s="35"/>
      <c r="CFU1620" s="34"/>
      <c r="CGB1620" s="35"/>
      <c r="CGC1620" s="34"/>
      <c r="CGJ1620" s="35"/>
      <c r="CGK1620" s="34"/>
      <c r="CGR1620" s="35"/>
      <c r="CGS1620" s="34"/>
      <c r="CGZ1620" s="35"/>
      <c r="CHA1620" s="34"/>
      <c r="CHH1620" s="35"/>
      <c r="CHI1620" s="34"/>
      <c r="CHP1620" s="35"/>
      <c r="CHQ1620" s="34"/>
      <c r="CHX1620" s="35"/>
      <c r="CHY1620" s="34"/>
      <c r="CIF1620" s="35"/>
      <c r="CIG1620" s="34"/>
      <c r="CIN1620" s="35"/>
      <c r="CIO1620" s="34"/>
      <c r="CIV1620" s="35"/>
      <c r="CIW1620" s="34"/>
      <c r="CJD1620" s="35"/>
      <c r="CJE1620" s="34"/>
      <c r="CJL1620" s="35"/>
      <c r="CJM1620" s="34"/>
      <c r="CJT1620" s="35"/>
      <c r="CJU1620" s="34"/>
      <c r="CKB1620" s="35"/>
      <c r="CKC1620" s="34"/>
      <c r="CKJ1620" s="35"/>
      <c r="CKK1620" s="34"/>
      <c r="CKR1620" s="35"/>
      <c r="CKS1620" s="34"/>
      <c r="CKZ1620" s="35"/>
      <c r="CLA1620" s="34"/>
      <c r="CLH1620" s="35"/>
      <c r="CLI1620" s="34"/>
      <c r="CLP1620" s="35"/>
      <c r="CLQ1620" s="34"/>
      <c r="CLX1620" s="35"/>
      <c r="CLY1620" s="34"/>
      <c r="CMF1620" s="35"/>
      <c r="CMG1620" s="34"/>
      <c r="CMN1620" s="35"/>
      <c r="CMO1620" s="34"/>
      <c r="CMV1620" s="35"/>
      <c r="CMW1620" s="34"/>
      <c r="CND1620" s="35"/>
      <c r="CNE1620" s="34"/>
      <c r="CNL1620" s="35"/>
      <c r="CNM1620" s="34"/>
      <c r="CNT1620" s="35"/>
      <c r="CNU1620" s="34"/>
      <c r="COB1620" s="35"/>
      <c r="COC1620" s="34"/>
      <c r="COJ1620" s="35"/>
      <c r="COK1620" s="34"/>
      <c r="COR1620" s="35"/>
      <c r="COS1620" s="34"/>
      <c r="COZ1620" s="35"/>
      <c r="CPA1620" s="34"/>
      <c r="CPH1620" s="35"/>
      <c r="CPI1620" s="34"/>
      <c r="CPP1620" s="35"/>
      <c r="CPQ1620" s="34"/>
      <c r="CPX1620" s="35"/>
      <c r="CPY1620" s="34"/>
      <c r="CQF1620" s="35"/>
      <c r="CQG1620" s="34"/>
      <c r="CQN1620" s="35"/>
      <c r="CQO1620" s="34"/>
      <c r="CQV1620" s="35"/>
      <c r="CQW1620" s="34"/>
      <c r="CRD1620" s="35"/>
      <c r="CRE1620" s="34"/>
      <c r="CRL1620" s="35"/>
      <c r="CRM1620" s="34"/>
      <c r="CRT1620" s="35"/>
      <c r="CRU1620" s="34"/>
      <c r="CSB1620" s="35"/>
      <c r="CSC1620" s="34"/>
      <c r="CSJ1620" s="35"/>
      <c r="CSK1620" s="34"/>
      <c r="CSR1620" s="35"/>
      <c r="CSS1620" s="34"/>
      <c r="CSZ1620" s="35"/>
      <c r="CTA1620" s="34"/>
      <c r="CTH1620" s="35"/>
      <c r="CTI1620" s="34"/>
      <c r="CTP1620" s="35"/>
      <c r="CTQ1620" s="34"/>
      <c r="CTX1620" s="35"/>
      <c r="CTY1620" s="34"/>
      <c r="CUF1620" s="35"/>
      <c r="CUG1620" s="34"/>
      <c r="CUN1620" s="35"/>
      <c r="CUO1620" s="34"/>
      <c r="CUV1620" s="35"/>
      <c r="CUW1620" s="34"/>
      <c r="CVD1620" s="35"/>
      <c r="CVE1620" s="34"/>
      <c r="CVL1620" s="35"/>
      <c r="CVM1620" s="34"/>
      <c r="CVT1620" s="35"/>
      <c r="CVU1620" s="34"/>
      <c r="CWB1620" s="35"/>
      <c r="CWC1620" s="34"/>
      <c r="CWJ1620" s="35"/>
      <c r="CWK1620" s="34"/>
      <c r="CWR1620" s="35"/>
      <c r="CWS1620" s="34"/>
      <c r="CWZ1620" s="35"/>
      <c r="CXA1620" s="34"/>
      <c r="CXH1620" s="35"/>
      <c r="CXI1620" s="34"/>
      <c r="CXP1620" s="35"/>
      <c r="CXQ1620" s="34"/>
      <c r="CXX1620" s="35"/>
      <c r="CXY1620" s="34"/>
      <c r="CYF1620" s="35"/>
      <c r="CYG1620" s="34"/>
      <c r="CYN1620" s="35"/>
      <c r="CYO1620" s="34"/>
      <c r="CYV1620" s="35"/>
      <c r="CYW1620" s="34"/>
      <c r="CZD1620" s="35"/>
      <c r="CZE1620" s="34"/>
      <c r="CZL1620" s="35"/>
      <c r="CZM1620" s="34"/>
      <c r="CZT1620" s="35"/>
      <c r="CZU1620" s="34"/>
      <c r="DAB1620" s="35"/>
      <c r="DAC1620" s="34"/>
      <c r="DAJ1620" s="35"/>
      <c r="DAK1620" s="34"/>
      <c r="DAR1620" s="35"/>
      <c r="DAS1620" s="34"/>
      <c r="DAZ1620" s="35"/>
      <c r="DBA1620" s="34"/>
      <c r="DBH1620" s="35"/>
      <c r="DBI1620" s="34"/>
      <c r="DBP1620" s="35"/>
      <c r="DBQ1620" s="34"/>
      <c r="DBX1620" s="35"/>
      <c r="DBY1620" s="34"/>
      <c r="DCF1620" s="35"/>
      <c r="DCG1620" s="34"/>
      <c r="DCN1620" s="35"/>
      <c r="DCO1620" s="34"/>
      <c r="DCV1620" s="35"/>
      <c r="DCW1620" s="34"/>
      <c r="DDD1620" s="35"/>
      <c r="DDE1620" s="34"/>
      <c r="DDL1620" s="35"/>
      <c r="DDM1620" s="34"/>
      <c r="DDT1620" s="35"/>
      <c r="DDU1620" s="34"/>
      <c r="DEB1620" s="35"/>
      <c r="DEC1620" s="34"/>
      <c r="DEJ1620" s="35"/>
      <c r="DEK1620" s="34"/>
      <c r="DER1620" s="35"/>
      <c r="DES1620" s="34"/>
      <c r="DEZ1620" s="35"/>
      <c r="DFA1620" s="34"/>
      <c r="DFH1620" s="35"/>
      <c r="DFI1620" s="34"/>
      <c r="DFP1620" s="35"/>
      <c r="DFQ1620" s="34"/>
      <c r="DFX1620" s="35"/>
      <c r="DFY1620" s="34"/>
      <c r="DGF1620" s="35"/>
      <c r="DGG1620" s="34"/>
      <c r="DGN1620" s="35"/>
      <c r="DGO1620" s="34"/>
      <c r="DGV1620" s="35"/>
      <c r="DGW1620" s="34"/>
      <c r="DHD1620" s="35"/>
      <c r="DHE1620" s="34"/>
      <c r="DHL1620" s="35"/>
      <c r="DHM1620" s="34"/>
      <c r="DHT1620" s="35"/>
      <c r="DHU1620" s="34"/>
      <c r="DIB1620" s="35"/>
      <c r="DIC1620" s="34"/>
      <c r="DIJ1620" s="35"/>
      <c r="DIK1620" s="34"/>
      <c r="DIR1620" s="35"/>
      <c r="DIS1620" s="34"/>
      <c r="DIZ1620" s="35"/>
      <c r="DJA1620" s="34"/>
      <c r="DJH1620" s="35"/>
      <c r="DJI1620" s="34"/>
      <c r="DJP1620" s="35"/>
      <c r="DJQ1620" s="34"/>
      <c r="DJX1620" s="35"/>
      <c r="DJY1620" s="34"/>
      <c r="DKF1620" s="35"/>
      <c r="DKG1620" s="34"/>
      <c r="DKN1620" s="35"/>
      <c r="DKO1620" s="34"/>
      <c r="DKV1620" s="35"/>
      <c r="DKW1620" s="34"/>
      <c r="DLD1620" s="35"/>
      <c r="DLE1620" s="34"/>
      <c r="DLL1620" s="35"/>
      <c r="DLM1620" s="34"/>
      <c r="DLT1620" s="35"/>
      <c r="DLU1620" s="34"/>
      <c r="DMB1620" s="35"/>
      <c r="DMC1620" s="34"/>
      <c r="DMJ1620" s="35"/>
      <c r="DMK1620" s="34"/>
      <c r="DMR1620" s="35"/>
      <c r="DMS1620" s="34"/>
      <c r="DMZ1620" s="35"/>
      <c r="DNA1620" s="34"/>
      <c r="DNH1620" s="35"/>
      <c r="DNI1620" s="34"/>
      <c r="DNP1620" s="35"/>
      <c r="DNQ1620" s="34"/>
      <c r="DNX1620" s="35"/>
      <c r="DNY1620" s="34"/>
      <c r="DOF1620" s="35"/>
      <c r="DOG1620" s="34"/>
      <c r="DON1620" s="35"/>
      <c r="DOO1620" s="34"/>
      <c r="DOV1620" s="35"/>
      <c r="DOW1620" s="34"/>
      <c r="DPD1620" s="35"/>
      <c r="DPE1620" s="34"/>
      <c r="DPL1620" s="35"/>
      <c r="DPM1620" s="34"/>
      <c r="DPT1620" s="35"/>
      <c r="DPU1620" s="34"/>
      <c r="DQB1620" s="35"/>
      <c r="DQC1620" s="34"/>
      <c r="DQJ1620" s="35"/>
      <c r="DQK1620" s="34"/>
      <c r="DQR1620" s="35"/>
      <c r="DQS1620" s="34"/>
      <c r="DQZ1620" s="35"/>
      <c r="DRA1620" s="34"/>
      <c r="DRH1620" s="35"/>
      <c r="DRI1620" s="34"/>
      <c r="DRP1620" s="35"/>
      <c r="DRQ1620" s="34"/>
      <c r="DRX1620" s="35"/>
      <c r="DRY1620" s="34"/>
      <c r="DSF1620" s="35"/>
      <c r="DSG1620" s="34"/>
      <c r="DSN1620" s="35"/>
      <c r="DSO1620" s="34"/>
      <c r="DSV1620" s="35"/>
      <c r="DSW1620" s="34"/>
      <c r="DTD1620" s="35"/>
      <c r="DTE1620" s="34"/>
      <c r="DTL1620" s="35"/>
      <c r="DTM1620" s="34"/>
      <c r="DTT1620" s="35"/>
      <c r="DTU1620" s="34"/>
      <c r="DUB1620" s="35"/>
      <c r="DUC1620" s="34"/>
      <c r="DUJ1620" s="35"/>
      <c r="DUK1620" s="34"/>
      <c r="DUR1620" s="35"/>
      <c r="DUS1620" s="34"/>
      <c r="DUZ1620" s="35"/>
      <c r="DVA1620" s="34"/>
      <c r="DVH1620" s="35"/>
      <c r="DVI1620" s="34"/>
      <c r="DVP1620" s="35"/>
      <c r="DVQ1620" s="34"/>
      <c r="DVX1620" s="35"/>
      <c r="DVY1620" s="34"/>
      <c r="DWF1620" s="35"/>
      <c r="DWG1620" s="34"/>
      <c r="DWN1620" s="35"/>
      <c r="DWO1620" s="34"/>
      <c r="DWV1620" s="35"/>
      <c r="DWW1620" s="34"/>
      <c r="DXD1620" s="35"/>
      <c r="DXE1620" s="34"/>
      <c r="DXL1620" s="35"/>
      <c r="DXM1620" s="34"/>
      <c r="DXT1620" s="35"/>
      <c r="DXU1620" s="34"/>
      <c r="DYB1620" s="35"/>
      <c r="DYC1620" s="34"/>
      <c r="DYJ1620" s="35"/>
      <c r="DYK1620" s="34"/>
      <c r="DYR1620" s="35"/>
      <c r="DYS1620" s="34"/>
      <c r="DYZ1620" s="35"/>
      <c r="DZA1620" s="34"/>
      <c r="DZH1620" s="35"/>
      <c r="DZI1620" s="34"/>
      <c r="DZP1620" s="35"/>
      <c r="DZQ1620" s="34"/>
      <c r="DZX1620" s="35"/>
      <c r="DZY1620" s="34"/>
      <c r="EAF1620" s="35"/>
      <c r="EAG1620" s="34"/>
      <c r="EAN1620" s="35"/>
      <c r="EAO1620" s="34"/>
      <c r="EAV1620" s="35"/>
      <c r="EAW1620" s="34"/>
      <c r="EBD1620" s="35"/>
      <c r="EBE1620" s="34"/>
      <c r="EBL1620" s="35"/>
      <c r="EBM1620" s="34"/>
      <c r="EBT1620" s="35"/>
      <c r="EBU1620" s="34"/>
      <c r="ECB1620" s="35"/>
      <c r="ECC1620" s="34"/>
      <c r="ECJ1620" s="35"/>
      <c r="ECK1620" s="34"/>
      <c r="ECR1620" s="35"/>
      <c r="ECS1620" s="34"/>
      <c r="ECZ1620" s="35"/>
      <c r="EDA1620" s="34"/>
      <c r="EDH1620" s="35"/>
      <c r="EDI1620" s="34"/>
      <c r="EDP1620" s="35"/>
      <c r="EDQ1620" s="34"/>
      <c r="EDX1620" s="35"/>
      <c r="EDY1620" s="34"/>
      <c r="EEF1620" s="35"/>
      <c r="EEG1620" s="34"/>
      <c r="EEN1620" s="35"/>
      <c r="EEO1620" s="34"/>
      <c r="EEV1620" s="35"/>
      <c r="EEW1620" s="34"/>
      <c r="EFD1620" s="35"/>
      <c r="EFE1620" s="34"/>
      <c r="EFL1620" s="35"/>
      <c r="EFM1620" s="34"/>
      <c r="EFT1620" s="35"/>
      <c r="EFU1620" s="34"/>
      <c r="EGB1620" s="35"/>
      <c r="EGC1620" s="34"/>
      <c r="EGJ1620" s="35"/>
      <c r="EGK1620" s="34"/>
      <c r="EGR1620" s="35"/>
      <c r="EGS1620" s="34"/>
      <c r="EGZ1620" s="35"/>
      <c r="EHA1620" s="34"/>
      <c r="EHH1620" s="35"/>
      <c r="EHI1620" s="34"/>
      <c r="EHP1620" s="35"/>
      <c r="EHQ1620" s="34"/>
      <c r="EHX1620" s="35"/>
      <c r="EHY1620" s="34"/>
      <c r="EIF1620" s="35"/>
      <c r="EIG1620" s="34"/>
      <c r="EIN1620" s="35"/>
      <c r="EIO1620" s="34"/>
      <c r="EIV1620" s="35"/>
      <c r="EIW1620" s="34"/>
      <c r="EJD1620" s="35"/>
      <c r="EJE1620" s="34"/>
      <c r="EJL1620" s="35"/>
      <c r="EJM1620" s="34"/>
      <c r="EJT1620" s="35"/>
      <c r="EJU1620" s="34"/>
      <c r="EKB1620" s="35"/>
      <c r="EKC1620" s="34"/>
      <c r="EKJ1620" s="35"/>
      <c r="EKK1620" s="34"/>
      <c r="EKR1620" s="35"/>
      <c r="EKS1620" s="34"/>
      <c r="EKZ1620" s="35"/>
      <c r="ELA1620" s="34"/>
      <c r="ELH1620" s="35"/>
      <c r="ELI1620" s="34"/>
      <c r="ELP1620" s="35"/>
      <c r="ELQ1620" s="34"/>
      <c r="ELX1620" s="35"/>
      <c r="ELY1620" s="34"/>
      <c r="EMF1620" s="35"/>
      <c r="EMG1620" s="34"/>
      <c r="EMN1620" s="35"/>
      <c r="EMO1620" s="34"/>
      <c r="EMV1620" s="35"/>
      <c r="EMW1620" s="34"/>
      <c r="END1620" s="35"/>
      <c r="ENE1620" s="34"/>
      <c r="ENL1620" s="35"/>
      <c r="ENM1620" s="34"/>
      <c r="ENT1620" s="35"/>
      <c r="ENU1620" s="34"/>
      <c r="EOB1620" s="35"/>
      <c r="EOC1620" s="34"/>
      <c r="EOJ1620" s="35"/>
      <c r="EOK1620" s="34"/>
      <c r="EOR1620" s="35"/>
      <c r="EOS1620" s="34"/>
      <c r="EOZ1620" s="35"/>
      <c r="EPA1620" s="34"/>
      <c r="EPH1620" s="35"/>
      <c r="EPI1620" s="34"/>
      <c r="EPP1620" s="35"/>
      <c r="EPQ1620" s="34"/>
      <c r="EPX1620" s="35"/>
      <c r="EPY1620" s="34"/>
      <c r="EQF1620" s="35"/>
      <c r="EQG1620" s="34"/>
      <c r="EQN1620" s="35"/>
      <c r="EQO1620" s="34"/>
      <c r="EQV1620" s="35"/>
      <c r="EQW1620" s="34"/>
      <c r="ERD1620" s="35"/>
      <c r="ERE1620" s="34"/>
      <c r="ERL1620" s="35"/>
      <c r="ERM1620" s="34"/>
      <c r="ERT1620" s="35"/>
      <c r="ERU1620" s="34"/>
      <c r="ESB1620" s="35"/>
      <c r="ESC1620" s="34"/>
      <c r="ESJ1620" s="35"/>
      <c r="ESK1620" s="34"/>
      <c r="ESR1620" s="35"/>
      <c r="ESS1620" s="34"/>
      <c r="ESZ1620" s="35"/>
      <c r="ETA1620" s="34"/>
      <c r="ETH1620" s="35"/>
      <c r="ETI1620" s="34"/>
      <c r="ETP1620" s="35"/>
      <c r="ETQ1620" s="34"/>
      <c r="ETX1620" s="35"/>
      <c r="ETY1620" s="34"/>
      <c r="EUF1620" s="35"/>
      <c r="EUG1620" s="34"/>
      <c r="EUN1620" s="35"/>
      <c r="EUO1620" s="34"/>
      <c r="EUV1620" s="35"/>
      <c r="EUW1620" s="34"/>
      <c r="EVD1620" s="35"/>
      <c r="EVE1620" s="34"/>
      <c r="EVL1620" s="35"/>
      <c r="EVM1620" s="34"/>
      <c r="EVT1620" s="35"/>
      <c r="EVU1620" s="34"/>
      <c r="EWB1620" s="35"/>
      <c r="EWC1620" s="34"/>
      <c r="EWJ1620" s="35"/>
      <c r="EWK1620" s="34"/>
      <c r="EWR1620" s="35"/>
      <c r="EWS1620" s="34"/>
      <c r="EWZ1620" s="35"/>
      <c r="EXA1620" s="34"/>
      <c r="EXH1620" s="35"/>
      <c r="EXI1620" s="34"/>
      <c r="EXP1620" s="35"/>
      <c r="EXQ1620" s="34"/>
      <c r="EXX1620" s="35"/>
      <c r="EXY1620" s="34"/>
      <c r="EYF1620" s="35"/>
      <c r="EYG1620" s="34"/>
      <c r="EYN1620" s="35"/>
      <c r="EYO1620" s="34"/>
      <c r="EYV1620" s="35"/>
      <c r="EYW1620" s="34"/>
      <c r="EZD1620" s="35"/>
      <c r="EZE1620" s="34"/>
      <c r="EZL1620" s="35"/>
      <c r="EZM1620" s="34"/>
      <c r="EZT1620" s="35"/>
      <c r="EZU1620" s="34"/>
      <c r="FAB1620" s="35"/>
      <c r="FAC1620" s="34"/>
      <c r="FAJ1620" s="35"/>
      <c r="FAK1620" s="34"/>
      <c r="FAR1620" s="35"/>
      <c r="FAS1620" s="34"/>
      <c r="FAZ1620" s="35"/>
      <c r="FBA1620" s="34"/>
      <c r="FBH1620" s="35"/>
      <c r="FBI1620" s="34"/>
      <c r="FBP1620" s="35"/>
      <c r="FBQ1620" s="34"/>
      <c r="FBX1620" s="35"/>
      <c r="FBY1620" s="34"/>
      <c r="FCF1620" s="35"/>
      <c r="FCG1620" s="34"/>
      <c r="FCN1620" s="35"/>
      <c r="FCO1620" s="34"/>
      <c r="FCV1620" s="35"/>
      <c r="FCW1620" s="34"/>
      <c r="FDD1620" s="35"/>
      <c r="FDE1620" s="34"/>
      <c r="FDL1620" s="35"/>
      <c r="FDM1620" s="34"/>
      <c r="FDT1620" s="35"/>
      <c r="FDU1620" s="34"/>
      <c r="FEB1620" s="35"/>
      <c r="FEC1620" s="34"/>
      <c r="FEJ1620" s="35"/>
      <c r="FEK1620" s="34"/>
      <c r="FER1620" s="35"/>
      <c r="FES1620" s="34"/>
      <c r="FEZ1620" s="35"/>
      <c r="FFA1620" s="34"/>
      <c r="FFH1620" s="35"/>
      <c r="FFI1620" s="34"/>
      <c r="FFP1620" s="35"/>
      <c r="FFQ1620" s="34"/>
      <c r="FFX1620" s="35"/>
      <c r="FFY1620" s="34"/>
      <c r="FGF1620" s="35"/>
      <c r="FGG1620" s="34"/>
      <c r="FGN1620" s="35"/>
      <c r="FGO1620" s="34"/>
      <c r="FGV1620" s="35"/>
      <c r="FGW1620" s="34"/>
      <c r="FHD1620" s="35"/>
      <c r="FHE1620" s="34"/>
      <c r="FHL1620" s="35"/>
      <c r="FHM1620" s="34"/>
      <c r="FHT1620" s="35"/>
      <c r="FHU1620" s="34"/>
      <c r="FIB1620" s="35"/>
      <c r="FIC1620" s="34"/>
      <c r="FIJ1620" s="35"/>
      <c r="FIK1620" s="34"/>
      <c r="FIR1620" s="35"/>
      <c r="FIS1620" s="34"/>
      <c r="FIZ1620" s="35"/>
      <c r="FJA1620" s="34"/>
      <c r="FJH1620" s="35"/>
      <c r="FJI1620" s="34"/>
      <c r="FJP1620" s="35"/>
      <c r="FJQ1620" s="34"/>
      <c r="FJX1620" s="35"/>
      <c r="FJY1620" s="34"/>
      <c r="FKF1620" s="35"/>
      <c r="FKG1620" s="34"/>
      <c r="FKN1620" s="35"/>
      <c r="FKO1620" s="34"/>
      <c r="FKV1620" s="35"/>
      <c r="FKW1620" s="34"/>
      <c r="FLD1620" s="35"/>
      <c r="FLE1620" s="34"/>
      <c r="FLL1620" s="35"/>
      <c r="FLM1620" s="34"/>
      <c r="FLT1620" s="35"/>
      <c r="FLU1620" s="34"/>
      <c r="FMB1620" s="35"/>
      <c r="FMC1620" s="34"/>
      <c r="FMJ1620" s="35"/>
      <c r="FMK1620" s="34"/>
      <c r="FMR1620" s="35"/>
      <c r="FMS1620" s="34"/>
      <c r="FMZ1620" s="35"/>
      <c r="FNA1620" s="34"/>
      <c r="FNH1620" s="35"/>
      <c r="FNI1620" s="34"/>
      <c r="FNP1620" s="35"/>
      <c r="FNQ1620" s="34"/>
      <c r="FNX1620" s="35"/>
      <c r="FNY1620" s="34"/>
      <c r="FOF1620" s="35"/>
      <c r="FOG1620" s="34"/>
      <c r="FON1620" s="35"/>
      <c r="FOO1620" s="34"/>
      <c r="FOV1620" s="35"/>
      <c r="FOW1620" s="34"/>
      <c r="FPD1620" s="35"/>
      <c r="FPE1620" s="34"/>
      <c r="FPL1620" s="35"/>
      <c r="FPM1620" s="34"/>
      <c r="FPT1620" s="35"/>
      <c r="FPU1620" s="34"/>
      <c r="FQB1620" s="35"/>
      <c r="FQC1620" s="34"/>
      <c r="FQJ1620" s="35"/>
      <c r="FQK1620" s="34"/>
      <c r="FQR1620" s="35"/>
      <c r="FQS1620" s="34"/>
      <c r="FQZ1620" s="35"/>
      <c r="FRA1620" s="34"/>
      <c r="FRH1620" s="35"/>
      <c r="FRI1620" s="34"/>
      <c r="FRP1620" s="35"/>
      <c r="FRQ1620" s="34"/>
      <c r="FRX1620" s="35"/>
      <c r="FRY1620" s="34"/>
      <c r="FSF1620" s="35"/>
      <c r="FSG1620" s="34"/>
      <c r="FSN1620" s="35"/>
      <c r="FSO1620" s="34"/>
      <c r="FSV1620" s="35"/>
      <c r="FSW1620" s="34"/>
      <c r="FTD1620" s="35"/>
      <c r="FTE1620" s="34"/>
      <c r="FTL1620" s="35"/>
      <c r="FTM1620" s="34"/>
      <c r="FTT1620" s="35"/>
      <c r="FTU1620" s="34"/>
      <c r="FUB1620" s="35"/>
      <c r="FUC1620" s="34"/>
      <c r="FUJ1620" s="35"/>
      <c r="FUK1620" s="34"/>
      <c r="FUR1620" s="35"/>
      <c r="FUS1620" s="34"/>
      <c r="FUZ1620" s="35"/>
      <c r="FVA1620" s="34"/>
      <c r="FVH1620" s="35"/>
      <c r="FVI1620" s="34"/>
      <c r="FVP1620" s="35"/>
      <c r="FVQ1620" s="34"/>
      <c r="FVX1620" s="35"/>
      <c r="FVY1620" s="34"/>
      <c r="FWF1620" s="35"/>
      <c r="FWG1620" s="34"/>
      <c r="FWN1620" s="35"/>
      <c r="FWO1620" s="34"/>
      <c r="FWV1620" s="35"/>
      <c r="FWW1620" s="34"/>
      <c r="FXD1620" s="35"/>
      <c r="FXE1620" s="34"/>
      <c r="FXL1620" s="35"/>
      <c r="FXM1620" s="34"/>
      <c r="FXT1620" s="35"/>
      <c r="FXU1620" s="34"/>
      <c r="FYB1620" s="35"/>
      <c r="FYC1620" s="34"/>
      <c r="FYJ1620" s="35"/>
      <c r="FYK1620" s="34"/>
      <c r="FYR1620" s="35"/>
      <c r="FYS1620" s="34"/>
      <c r="FYZ1620" s="35"/>
      <c r="FZA1620" s="34"/>
      <c r="FZH1620" s="35"/>
      <c r="FZI1620" s="34"/>
      <c r="FZP1620" s="35"/>
      <c r="FZQ1620" s="34"/>
      <c r="FZX1620" s="35"/>
      <c r="FZY1620" s="34"/>
      <c r="GAF1620" s="35"/>
      <c r="GAG1620" s="34"/>
      <c r="GAN1620" s="35"/>
      <c r="GAO1620" s="34"/>
      <c r="GAV1620" s="35"/>
      <c r="GAW1620" s="34"/>
      <c r="GBD1620" s="35"/>
      <c r="GBE1620" s="34"/>
      <c r="GBL1620" s="35"/>
      <c r="GBM1620" s="34"/>
      <c r="GBT1620" s="35"/>
      <c r="GBU1620" s="34"/>
      <c r="GCB1620" s="35"/>
      <c r="GCC1620" s="34"/>
      <c r="GCJ1620" s="35"/>
      <c r="GCK1620" s="34"/>
      <c r="GCR1620" s="35"/>
      <c r="GCS1620" s="34"/>
      <c r="GCZ1620" s="35"/>
      <c r="GDA1620" s="34"/>
      <c r="GDH1620" s="35"/>
      <c r="GDI1620" s="34"/>
      <c r="GDP1620" s="35"/>
      <c r="GDQ1620" s="34"/>
      <c r="GDX1620" s="35"/>
      <c r="GDY1620" s="34"/>
      <c r="GEF1620" s="35"/>
      <c r="GEG1620" s="34"/>
      <c r="GEN1620" s="35"/>
      <c r="GEO1620" s="34"/>
      <c r="GEV1620" s="35"/>
      <c r="GEW1620" s="34"/>
      <c r="GFD1620" s="35"/>
      <c r="GFE1620" s="34"/>
      <c r="GFL1620" s="35"/>
      <c r="GFM1620" s="34"/>
      <c r="GFT1620" s="35"/>
      <c r="GFU1620" s="34"/>
      <c r="GGB1620" s="35"/>
      <c r="GGC1620" s="34"/>
      <c r="GGJ1620" s="35"/>
      <c r="GGK1620" s="34"/>
      <c r="GGR1620" s="35"/>
      <c r="GGS1620" s="34"/>
      <c r="GGZ1620" s="35"/>
      <c r="GHA1620" s="34"/>
      <c r="GHH1620" s="35"/>
      <c r="GHI1620" s="34"/>
      <c r="GHP1620" s="35"/>
      <c r="GHQ1620" s="34"/>
      <c r="GHX1620" s="35"/>
      <c r="GHY1620" s="34"/>
      <c r="GIF1620" s="35"/>
      <c r="GIG1620" s="34"/>
      <c r="GIN1620" s="35"/>
      <c r="GIO1620" s="34"/>
      <c r="GIV1620" s="35"/>
      <c r="GIW1620" s="34"/>
      <c r="GJD1620" s="35"/>
      <c r="GJE1620" s="34"/>
      <c r="GJL1620" s="35"/>
      <c r="GJM1620" s="34"/>
      <c r="GJT1620" s="35"/>
      <c r="GJU1620" s="34"/>
      <c r="GKB1620" s="35"/>
      <c r="GKC1620" s="34"/>
      <c r="GKJ1620" s="35"/>
      <c r="GKK1620" s="34"/>
      <c r="GKR1620" s="35"/>
      <c r="GKS1620" s="34"/>
      <c r="GKZ1620" s="35"/>
      <c r="GLA1620" s="34"/>
      <c r="GLH1620" s="35"/>
      <c r="GLI1620" s="34"/>
      <c r="GLP1620" s="35"/>
      <c r="GLQ1620" s="34"/>
      <c r="GLX1620" s="35"/>
      <c r="GLY1620" s="34"/>
      <c r="GMF1620" s="35"/>
      <c r="GMG1620" s="34"/>
      <c r="GMN1620" s="35"/>
      <c r="GMO1620" s="34"/>
      <c r="GMV1620" s="35"/>
      <c r="GMW1620" s="34"/>
      <c r="GND1620" s="35"/>
      <c r="GNE1620" s="34"/>
      <c r="GNL1620" s="35"/>
      <c r="GNM1620" s="34"/>
      <c r="GNT1620" s="35"/>
      <c r="GNU1620" s="34"/>
      <c r="GOB1620" s="35"/>
      <c r="GOC1620" s="34"/>
      <c r="GOJ1620" s="35"/>
      <c r="GOK1620" s="34"/>
      <c r="GOR1620" s="35"/>
      <c r="GOS1620" s="34"/>
      <c r="GOZ1620" s="35"/>
      <c r="GPA1620" s="34"/>
      <c r="GPH1620" s="35"/>
      <c r="GPI1620" s="34"/>
      <c r="GPP1620" s="35"/>
      <c r="GPQ1620" s="34"/>
      <c r="GPX1620" s="35"/>
      <c r="GPY1620" s="34"/>
      <c r="GQF1620" s="35"/>
      <c r="GQG1620" s="34"/>
      <c r="GQN1620" s="35"/>
      <c r="GQO1620" s="34"/>
      <c r="GQV1620" s="35"/>
      <c r="GQW1620" s="34"/>
      <c r="GRD1620" s="35"/>
      <c r="GRE1620" s="34"/>
      <c r="GRL1620" s="35"/>
      <c r="GRM1620" s="34"/>
      <c r="GRT1620" s="35"/>
      <c r="GRU1620" s="34"/>
      <c r="GSB1620" s="35"/>
      <c r="GSC1620" s="34"/>
      <c r="GSJ1620" s="35"/>
      <c r="GSK1620" s="34"/>
      <c r="GSR1620" s="35"/>
      <c r="GSS1620" s="34"/>
      <c r="GSZ1620" s="35"/>
      <c r="GTA1620" s="34"/>
      <c r="GTH1620" s="35"/>
      <c r="GTI1620" s="34"/>
      <c r="GTP1620" s="35"/>
      <c r="GTQ1620" s="34"/>
      <c r="GTX1620" s="35"/>
      <c r="GTY1620" s="34"/>
      <c r="GUF1620" s="35"/>
      <c r="GUG1620" s="34"/>
      <c r="GUN1620" s="35"/>
      <c r="GUO1620" s="34"/>
      <c r="GUV1620" s="35"/>
      <c r="GUW1620" s="34"/>
      <c r="GVD1620" s="35"/>
      <c r="GVE1620" s="34"/>
      <c r="GVL1620" s="35"/>
      <c r="GVM1620" s="34"/>
      <c r="GVT1620" s="35"/>
      <c r="GVU1620" s="34"/>
      <c r="GWB1620" s="35"/>
      <c r="GWC1620" s="34"/>
      <c r="GWJ1620" s="35"/>
      <c r="GWK1620" s="34"/>
      <c r="GWR1620" s="35"/>
      <c r="GWS1620" s="34"/>
      <c r="GWZ1620" s="35"/>
      <c r="GXA1620" s="34"/>
      <c r="GXH1620" s="35"/>
      <c r="GXI1620" s="34"/>
      <c r="GXP1620" s="35"/>
      <c r="GXQ1620" s="34"/>
      <c r="GXX1620" s="35"/>
      <c r="GXY1620" s="34"/>
      <c r="GYF1620" s="35"/>
      <c r="GYG1620" s="34"/>
      <c r="GYN1620" s="35"/>
      <c r="GYO1620" s="34"/>
      <c r="GYV1620" s="35"/>
      <c r="GYW1620" s="34"/>
      <c r="GZD1620" s="35"/>
      <c r="GZE1620" s="34"/>
      <c r="GZL1620" s="35"/>
      <c r="GZM1620" s="34"/>
      <c r="GZT1620" s="35"/>
      <c r="GZU1620" s="34"/>
      <c r="HAB1620" s="35"/>
      <c r="HAC1620" s="34"/>
      <c r="HAJ1620" s="35"/>
      <c r="HAK1620" s="34"/>
      <c r="HAR1620" s="35"/>
      <c r="HAS1620" s="34"/>
      <c r="HAZ1620" s="35"/>
      <c r="HBA1620" s="34"/>
      <c r="HBH1620" s="35"/>
      <c r="HBI1620" s="34"/>
      <c r="HBP1620" s="35"/>
      <c r="HBQ1620" s="34"/>
      <c r="HBX1620" s="35"/>
      <c r="HBY1620" s="34"/>
      <c r="HCF1620" s="35"/>
      <c r="HCG1620" s="34"/>
      <c r="HCN1620" s="35"/>
      <c r="HCO1620" s="34"/>
      <c r="HCV1620" s="35"/>
      <c r="HCW1620" s="34"/>
      <c r="HDD1620" s="35"/>
      <c r="HDE1620" s="34"/>
      <c r="HDL1620" s="35"/>
      <c r="HDM1620" s="34"/>
      <c r="HDT1620" s="35"/>
      <c r="HDU1620" s="34"/>
      <c r="HEB1620" s="35"/>
      <c r="HEC1620" s="34"/>
      <c r="HEJ1620" s="35"/>
      <c r="HEK1620" s="34"/>
      <c r="HER1620" s="35"/>
      <c r="HES1620" s="34"/>
      <c r="HEZ1620" s="35"/>
      <c r="HFA1620" s="34"/>
      <c r="HFH1620" s="35"/>
      <c r="HFI1620" s="34"/>
      <c r="HFP1620" s="35"/>
      <c r="HFQ1620" s="34"/>
      <c r="HFX1620" s="35"/>
      <c r="HFY1620" s="34"/>
      <c r="HGF1620" s="35"/>
      <c r="HGG1620" s="34"/>
      <c r="HGN1620" s="35"/>
      <c r="HGO1620" s="34"/>
      <c r="HGV1620" s="35"/>
      <c r="HGW1620" s="34"/>
      <c r="HHD1620" s="35"/>
      <c r="HHE1620" s="34"/>
      <c r="HHL1620" s="35"/>
      <c r="HHM1620" s="34"/>
      <c r="HHT1620" s="35"/>
      <c r="HHU1620" s="34"/>
      <c r="HIB1620" s="35"/>
      <c r="HIC1620" s="34"/>
      <c r="HIJ1620" s="35"/>
      <c r="HIK1620" s="34"/>
      <c r="HIR1620" s="35"/>
      <c r="HIS1620" s="34"/>
      <c r="HIZ1620" s="35"/>
      <c r="HJA1620" s="34"/>
      <c r="HJH1620" s="35"/>
      <c r="HJI1620" s="34"/>
      <c r="HJP1620" s="35"/>
      <c r="HJQ1620" s="34"/>
      <c r="HJX1620" s="35"/>
      <c r="HJY1620" s="34"/>
      <c r="HKF1620" s="35"/>
      <c r="HKG1620" s="34"/>
      <c r="HKN1620" s="35"/>
      <c r="HKO1620" s="34"/>
      <c r="HKV1620" s="35"/>
      <c r="HKW1620" s="34"/>
      <c r="HLD1620" s="35"/>
      <c r="HLE1620" s="34"/>
      <c r="HLL1620" s="35"/>
      <c r="HLM1620" s="34"/>
      <c r="HLT1620" s="35"/>
      <c r="HLU1620" s="34"/>
      <c r="HMB1620" s="35"/>
      <c r="HMC1620" s="34"/>
      <c r="HMJ1620" s="35"/>
      <c r="HMK1620" s="34"/>
      <c r="HMR1620" s="35"/>
      <c r="HMS1620" s="34"/>
      <c r="HMZ1620" s="35"/>
      <c r="HNA1620" s="34"/>
      <c r="HNH1620" s="35"/>
      <c r="HNI1620" s="34"/>
      <c r="HNP1620" s="35"/>
      <c r="HNQ1620" s="34"/>
      <c r="HNX1620" s="35"/>
      <c r="HNY1620" s="34"/>
      <c r="HOF1620" s="35"/>
      <c r="HOG1620" s="34"/>
      <c r="HON1620" s="35"/>
      <c r="HOO1620" s="34"/>
      <c r="HOV1620" s="35"/>
      <c r="HOW1620" s="34"/>
      <c r="HPD1620" s="35"/>
      <c r="HPE1620" s="34"/>
      <c r="HPL1620" s="35"/>
      <c r="HPM1620" s="34"/>
      <c r="HPT1620" s="35"/>
      <c r="HPU1620" s="34"/>
      <c r="HQB1620" s="35"/>
      <c r="HQC1620" s="34"/>
      <c r="HQJ1620" s="35"/>
      <c r="HQK1620" s="34"/>
      <c r="HQR1620" s="35"/>
      <c r="HQS1620" s="34"/>
      <c r="HQZ1620" s="35"/>
      <c r="HRA1620" s="34"/>
      <c r="HRH1620" s="35"/>
      <c r="HRI1620" s="34"/>
      <c r="HRP1620" s="35"/>
      <c r="HRQ1620" s="34"/>
      <c r="HRX1620" s="35"/>
      <c r="HRY1620" s="34"/>
      <c r="HSF1620" s="35"/>
      <c r="HSG1620" s="34"/>
      <c r="HSN1620" s="35"/>
      <c r="HSO1620" s="34"/>
      <c r="HSV1620" s="35"/>
      <c r="HSW1620" s="34"/>
      <c r="HTD1620" s="35"/>
      <c r="HTE1620" s="34"/>
      <c r="HTL1620" s="35"/>
      <c r="HTM1620" s="34"/>
      <c r="HTT1620" s="35"/>
      <c r="HTU1620" s="34"/>
      <c r="HUB1620" s="35"/>
      <c r="HUC1620" s="34"/>
      <c r="HUJ1620" s="35"/>
      <c r="HUK1620" s="34"/>
      <c r="HUR1620" s="35"/>
      <c r="HUS1620" s="34"/>
      <c r="HUZ1620" s="35"/>
      <c r="HVA1620" s="34"/>
      <c r="HVH1620" s="35"/>
      <c r="HVI1620" s="34"/>
      <c r="HVP1620" s="35"/>
      <c r="HVQ1620" s="34"/>
      <c r="HVX1620" s="35"/>
      <c r="HVY1620" s="34"/>
      <c r="HWF1620" s="35"/>
      <c r="HWG1620" s="34"/>
      <c r="HWN1620" s="35"/>
      <c r="HWO1620" s="34"/>
      <c r="HWV1620" s="35"/>
      <c r="HWW1620" s="34"/>
      <c r="HXD1620" s="35"/>
      <c r="HXE1620" s="34"/>
      <c r="HXL1620" s="35"/>
      <c r="HXM1620" s="34"/>
      <c r="HXT1620" s="35"/>
      <c r="HXU1620" s="34"/>
      <c r="HYB1620" s="35"/>
      <c r="HYC1620" s="34"/>
      <c r="HYJ1620" s="35"/>
      <c r="HYK1620" s="34"/>
      <c r="HYR1620" s="35"/>
      <c r="HYS1620" s="34"/>
      <c r="HYZ1620" s="35"/>
      <c r="HZA1620" s="34"/>
      <c r="HZH1620" s="35"/>
      <c r="HZI1620" s="34"/>
      <c r="HZP1620" s="35"/>
      <c r="HZQ1620" s="34"/>
      <c r="HZX1620" s="35"/>
      <c r="HZY1620" s="34"/>
      <c r="IAF1620" s="35"/>
      <c r="IAG1620" s="34"/>
      <c r="IAN1620" s="35"/>
      <c r="IAO1620" s="34"/>
      <c r="IAV1620" s="35"/>
      <c r="IAW1620" s="34"/>
      <c r="IBD1620" s="35"/>
      <c r="IBE1620" s="34"/>
      <c r="IBL1620" s="35"/>
      <c r="IBM1620" s="34"/>
      <c r="IBT1620" s="35"/>
      <c r="IBU1620" s="34"/>
      <c r="ICB1620" s="35"/>
      <c r="ICC1620" s="34"/>
      <c r="ICJ1620" s="35"/>
      <c r="ICK1620" s="34"/>
      <c r="ICR1620" s="35"/>
      <c r="ICS1620" s="34"/>
      <c r="ICZ1620" s="35"/>
      <c r="IDA1620" s="34"/>
      <c r="IDH1620" s="35"/>
      <c r="IDI1620" s="34"/>
      <c r="IDP1620" s="35"/>
      <c r="IDQ1620" s="34"/>
      <c r="IDX1620" s="35"/>
      <c r="IDY1620" s="34"/>
      <c r="IEF1620" s="35"/>
      <c r="IEG1620" s="34"/>
      <c r="IEN1620" s="35"/>
      <c r="IEO1620" s="34"/>
      <c r="IEV1620" s="35"/>
      <c r="IEW1620" s="34"/>
      <c r="IFD1620" s="35"/>
      <c r="IFE1620" s="34"/>
      <c r="IFL1620" s="35"/>
      <c r="IFM1620" s="34"/>
      <c r="IFT1620" s="35"/>
      <c r="IFU1620" s="34"/>
      <c r="IGB1620" s="35"/>
      <c r="IGC1620" s="34"/>
      <c r="IGJ1620" s="35"/>
      <c r="IGK1620" s="34"/>
      <c r="IGR1620" s="35"/>
      <c r="IGS1620" s="34"/>
      <c r="IGZ1620" s="35"/>
      <c r="IHA1620" s="34"/>
      <c r="IHH1620" s="35"/>
      <c r="IHI1620" s="34"/>
      <c r="IHP1620" s="35"/>
      <c r="IHQ1620" s="34"/>
      <c r="IHX1620" s="35"/>
      <c r="IHY1620" s="34"/>
      <c r="IIF1620" s="35"/>
      <c r="IIG1620" s="34"/>
      <c r="IIN1620" s="35"/>
      <c r="IIO1620" s="34"/>
      <c r="IIV1620" s="35"/>
      <c r="IIW1620" s="34"/>
      <c r="IJD1620" s="35"/>
      <c r="IJE1620" s="34"/>
      <c r="IJL1620" s="35"/>
      <c r="IJM1620" s="34"/>
      <c r="IJT1620" s="35"/>
      <c r="IJU1620" s="34"/>
      <c r="IKB1620" s="35"/>
      <c r="IKC1620" s="34"/>
      <c r="IKJ1620" s="35"/>
      <c r="IKK1620" s="34"/>
      <c r="IKR1620" s="35"/>
      <c r="IKS1620" s="34"/>
      <c r="IKZ1620" s="35"/>
      <c r="ILA1620" s="34"/>
      <c r="ILH1620" s="35"/>
      <c r="ILI1620" s="34"/>
      <c r="ILP1620" s="35"/>
      <c r="ILQ1620" s="34"/>
      <c r="ILX1620" s="35"/>
      <c r="ILY1620" s="34"/>
      <c r="IMF1620" s="35"/>
      <c r="IMG1620" s="34"/>
      <c r="IMN1620" s="35"/>
      <c r="IMO1620" s="34"/>
      <c r="IMV1620" s="35"/>
      <c r="IMW1620" s="34"/>
      <c r="IND1620" s="35"/>
      <c r="INE1620" s="34"/>
      <c r="INL1620" s="35"/>
      <c r="INM1620" s="34"/>
      <c r="INT1620" s="35"/>
      <c r="INU1620" s="34"/>
      <c r="IOB1620" s="35"/>
      <c r="IOC1620" s="34"/>
      <c r="IOJ1620" s="35"/>
      <c r="IOK1620" s="34"/>
      <c r="IOR1620" s="35"/>
      <c r="IOS1620" s="34"/>
      <c r="IOZ1620" s="35"/>
      <c r="IPA1620" s="34"/>
      <c r="IPH1620" s="35"/>
      <c r="IPI1620" s="34"/>
      <c r="IPP1620" s="35"/>
      <c r="IPQ1620" s="34"/>
      <c r="IPX1620" s="35"/>
      <c r="IPY1620" s="34"/>
      <c r="IQF1620" s="35"/>
      <c r="IQG1620" s="34"/>
      <c r="IQN1620" s="35"/>
      <c r="IQO1620" s="34"/>
      <c r="IQV1620" s="35"/>
      <c r="IQW1620" s="34"/>
      <c r="IRD1620" s="35"/>
      <c r="IRE1620" s="34"/>
      <c r="IRL1620" s="35"/>
      <c r="IRM1620" s="34"/>
      <c r="IRT1620" s="35"/>
      <c r="IRU1620" s="34"/>
      <c r="ISB1620" s="35"/>
      <c r="ISC1620" s="34"/>
      <c r="ISJ1620" s="35"/>
      <c r="ISK1620" s="34"/>
      <c r="ISR1620" s="35"/>
      <c r="ISS1620" s="34"/>
      <c r="ISZ1620" s="35"/>
      <c r="ITA1620" s="34"/>
      <c r="ITH1620" s="35"/>
      <c r="ITI1620" s="34"/>
      <c r="ITP1620" s="35"/>
      <c r="ITQ1620" s="34"/>
      <c r="ITX1620" s="35"/>
      <c r="ITY1620" s="34"/>
      <c r="IUF1620" s="35"/>
      <c r="IUG1620" s="34"/>
      <c r="IUN1620" s="35"/>
      <c r="IUO1620" s="34"/>
      <c r="IUV1620" s="35"/>
      <c r="IUW1620" s="34"/>
      <c r="IVD1620" s="35"/>
      <c r="IVE1620" s="34"/>
      <c r="IVL1620" s="35"/>
      <c r="IVM1620" s="34"/>
      <c r="IVT1620" s="35"/>
      <c r="IVU1620" s="34"/>
      <c r="IWB1620" s="35"/>
      <c r="IWC1620" s="34"/>
      <c r="IWJ1620" s="35"/>
      <c r="IWK1620" s="34"/>
      <c r="IWR1620" s="35"/>
      <c r="IWS1620" s="34"/>
      <c r="IWZ1620" s="35"/>
      <c r="IXA1620" s="34"/>
      <c r="IXH1620" s="35"/>
      <c r="IXI1620" s="34"/>
      <c r="IXP1620" s="35"/>
      <c r="IXQ1620" s="34"/>
      <c r="IXX1620" s="35"/>
      <c r="IXY1620" s="34"/>
      <c r="IYF1620" s="35"/>
      <c r="IYG1620" s="34"/>
      <c r="IYN1620" s="35"/>
      <c r="IYO1620" s="34"/>
      <c r="IYV1620" s="35"/>
      <c r="IYW1620" s="34"/>
      <c r="IZD1620" s="35"/>
      <c r="IZE1620" s="34"/>
      <c r="IZL1620" s="35"/>
      <c r="IZM1620" s="34"/>
      <c r="IZT1620" s="35"/>
      <c r="IZU1620" s="34"/>
      <c r="JAB1620" s="35"/>
      <c r="JAC1620" s="34"/>
      <c r="JAJ1620" s="35"/>
      <c r="JAK1620" s="34"/>
      <c r="JAR1620" s="35"/>
      <c r="JAS1620" s="34"/>
      <c r="JAZ1620" s="35"/>
      <c r="JBA1620" s="34"/>
      <c r="JBH1620" s="35"/>
      <c r="JBI1620" s="34"/>
      <c r="JBP1620" s="35"/>
      <c r="JBQ1620" s="34"/>
      <c r="JBX1620" s="35"/>
      <c r="JBY1620" s="34"/>
      <c r="JCF1620" s="35"/>
      <c r="JCG1620" s="34"/>
      <c r="JCN1620" s="35"/>
      <c r="JCO1620" s="34"/>
      <c r="JCV1620" s="35"/>
      <c r="JCW1620" s="34"/>
      <c r="JDD1620" s="35"/>
      <c r="JDE1620" s="34"/>
      <c r="JDL1620" s="35"/>
      <c r="JDM1620" s="34"/>
      <c r="JDT1620" s="35"/>
      <c r="JDU1620" s="34"/>
      <c r="JEB1620" s="35"/>
      <c r="JEC1620" s="34"/>
      <c r="JEJ1620" s="35"/>
      <c r="JEK1620" s="34"/>
      <c r="JER1620" s="35"/>
      <c r="JES1620" s="34"/>
      <c r="JEZ1620" s="35"/>
      <c r="JFA1620" s="34"/>
      <c r="JFH1620" s="35"/>
      <c r="JFI1620" s="34"/>
      <c r="JFP1620" s="35"/>
      <c r="JFQ1620" s="34"/>
      <c r="JFX1620" s="35"/>
      <c r="JFY1620" s="34"/>
      <c r="JGF1620" s="35"/>
      <c r="JGG1620" s="34"/>
      <c r="JGN1620" s="35"/>
      <c r="JGO1620" s="34"/>
      <c r="JGV1620" s="35"/>
      <c r="JGW1620" s="34"/>
      <c r="JHD1620" s="35"/>
      <c r="JHE1620" s="34"/>
      <c r="JHL1620" s="35"/>
      <c r="JHM1620" s="34"/>
      <c r="JHT1620" s="35"/>
      <c r="JHU1620" s="34"/>
      <c r="JIB1620" s="35"/>
      <c r="JIC1620" s="34"/>
      <c r="JIJ1620" s="35"/>
      <c r="JIK1620" s="34"/>
      <c r="JIR1620" s="35"/>
      <c r="JIS1620" s="34"/>
      <c r="JIZ1620" s="35"/>
      <c r="JJA1620" s="34"/>
      <c r="JJH1620" s="35"/>
      <c r="JJI1620" s="34"/>
      <c r="JJP1620" s="35"/>
      <c r="JJQ1620" s="34"/>
      <c r="JJX1620" s="35"/>
      <c r="JJY1620" s="34"/>
      <c r="JKF1620" s="35"/>
      <c r="JKG1620" s="34"/>
      <c r="JKN1620" s="35"/>
      <c r="JKO1620" s="34"/>
      <c r="JKV1620" s="35"/>
      <c r="JKW1620" s="34"/>
      <c r="JLD1620" s="35"/>
      <c r="JLE1620" s="34"/>
      <c r="JLL1620" s="35"/>
      <c r="JLM1620" s="34"/>
      <c r="JLT1620" s="35"/>
      <c r="JLU1620" s="34"/>
      <c r="JMB1620" s="35"/>
      <c r="JMC1620" s="34"/>
      <c r="JMJ1620" s="35"/>
      <c r="JMK1620" s="34"/>
      <c r="JMR1620" s="35"/>
      <c r="JMS1620" s="34"/>
      <c r="JMZ1620" s="35"/>
      <c r="JNA1620" s="34"/>
      <c r="JNH1620" s="35"/>
      <c r="JNI1620" s="34"/>
      <c r="JNP1620" s="35"/>
      <c r="JNQ1620" s="34"/>
      <c r="JNX1620" s="35"/>
      <c r="JNY1620" s="34"/>
      <c r="JOF1620" s="35"/>
      <c r="JOG1620" s="34"/>
      <c r="JON1620" s="35"/>
      <c r="JOO1620" s="34"/>
      <c r="JOV1620" s="35"/>
      <c r="JOW1620" s="34"/>
      <c r="JPD1620" s="35"/>
      <c r="JPE1620" s="34"/>
      <c r="JPL1620" s="35"/>
      <c r="JPM1620" s="34"/>
      <c r="JPT1620" s="35"/>
      <c r="JPU1620" s="34"/>
      <c r="JQB1620" s="35"/>
      <c r="JQC1620" s="34"/>
      <c r="JQJ1620" s="35"/>
      <c r="JQK1620" s="34"/>
      <c r="JQR1620" s="35"/>
      <c r="JQS1620" s="34"/>
      <c r="JQZ1620" s="35"/>
      <c r="JRA1620" s="34"/>
      <c r="JRH1620" s="35"/>
      <c r="JRI1620" s="34"/>
      <c r="JRP1620" s="35"/>
      <c r="JRQ1620" s="34"/>
      <c r="JRX1620" s="35"/>
      <c r="JRY1620" s="34"/>
      <c r="JSF1620" s="35"/>
      <c r="JSG1620" s="34"/>
      <c r="JSN1620" s="35"/>
      <c r="JSO1620" s="34"/>
      <c r="JSV1620" s="35"/>
      <c r="JSW1620" s="34"/>
      <c r="JTD1620" s="35"/>
      <c r="JTE1620" s="34"/>
      <c r="JTL1620" s="35"/>
      <c r="JTM1620" s="34"/>
      <c r="JTT1620" s="35"/>
      <c r="JTU1620" s="34"/>
      <c r="JUB1620" s="35"/>
      <c r="JUC1620" s="34"/>
      <c r="JUJ1620" s="35"/>
      <c r="JUK1620" s="34"/>
      <c r="JUR1620" s="35"/>
      <c r="JUS1620" s="34"/>
      <c r="JUZ1620" s="35"/>
      <c r="JVA1620" s="34"/>
      <c r="JVH1620" s="35"/>
      <c r="JVI1620" s="34"/>
      <c r="JVP1620" s="35"/>
      <c r="JVQ1620" s="34"/>
      <c r="JVX1620" s="35"/>
      <c r="JVY1620" s="34"/>
      <c r="JWF1620" s="35"/>
      <c r="JWG1620" s="34"/>
      <c r="JWN1620" s="35"/>
      <c r="JWO1620" s="34"/>
      <c r="JWV1620" s="35"/>
      <c r="JWW1620" s="34"/>
      <c r="JXD1620" s="35"/>
      <c r="JXE1620" s="34"/>
      <c r="JXL1620" s="35"/>
      <c r="JXM1620" s="34"/>
      <c r="JXT1620" s="35"/>
      <c r="JXU1620" s="34"/>
      <c r="JYB1620" s="35"/>
      <c r="JYC1620" s="34"/>
      <c r="JYJ1620" s="35"/>
      <c r="JYK1620" s="34"/>
      <c r="JYR1620" s="35"/>
      <c r="JYS1620" s="34"/>
      <c r="JYZ1620" s="35"/>
      <c r="JZA1620" s="34"/>
      <c r="JZH1620" s="35"/>
      <c r="JZI1620" s="34"/>
      <c r="JZP1620" s="35"/>
      <c r="JZQ1620" s="34"/>
      <c r="JZX1620" s="35"/>
      <c r="JZY1620" s="34"/>
      <c r="KAF1620" s="35"/>
      <c r="KAG1620" s="34"/>
      <c r="KAN1620" s="35"/>
      <c r="KAO1620" s="34"/>
      <c r="KAV1620" s="35"/>
      <c r="KAW1620" s="34"/>
      <c r="KBD1620" s="35"/>
      <c r="KBE1620" s="34"/>
      <c r="KBL1620" s="35"/>
      <c r="KBM1620" s="34"/>
      <c r="KBT1620" s="35"/>
      <c r="KBU1620" s="34"/>
      <c r="KCB1620" s="35"/>
      <c r="KCC1620" s="34"/>
      <c r="KCJ1620" s="35"/>
      <c r="KCK1620" s="34"/>
      <c r="KCR1620" s="35"/>
      <c r="KCS1620" s="34"/>
      <c r="KCZ1620" s="35"/>
      <c r="KDA1620" s="34"/>
      <c r="KDH1620" s="35"/>
      <c r="KDI1620" s="34"/>
      <c r="KDP1620" s="35"/>
      <c r="KDQ1620" s="34"/>
      <c r="KDX1620" s="35"/>
      <c r="KDY1620" s="34"/>
      <c r="KEF1620" s="35"/>
      <c r="KEG1620" s="34"/>
      <c r="KEN1620" s="35"/>
      <c r="KEO1620" s="34"/>
      <c r="KEV1620" s="35"/>
      <c r="KEW1620" s="34"/>
      <c r="KFD1620" s="35"/>
      <c r="KFE1620" s="34"/>
      <c r="KFL1620" s="35"/>
      <c r="KFM1620" s="34"/>
      <c r="KFT1620" s="35"/>
      <c r="KFU1620" s="34"/>
      <c r="KGB1620" s="35"/>
      <c r="KGC1620" s="34"/>
      <c r="KGJ1620" s="35"/>
      <c r="KGK1620" s="34"/>
      <c r="KGR1620" s="35"/>
      <c r="KGS1620" s="34"/>
      <c r="KGZ1620" s="35"/>
      <c r="KHA1620" s="34"/>
      <c r="KHH1620" s="35"/>
      <c r="KHI1620" s="34"/>
      <c r="KHP1620" s="35"/>
      <c r="KHQ1620" s="34"/>
      <c r="KHX1620" s="35"/>
      <c r="KHY1620" s="34"/>
      <c r="KIF1620" s="35"/>
      <c r="KIG1620" s="34"/>
      <c r="KIN1620" s="35"/>
      <c r="KIO1620" s="34"/>
      <c r="KIV1620" s="35"/>
      <c r="KIW1620" s="34"/>
      <c r="KJD1620" s="35"/>
      <c r="KJE1620" s="34"/>
      <c r="KJL1620" s="35"/>
      <c r="KJM1620" s="34"/>
      <c r="KJT1620" s="35"/>
      <c r="KJU1620" s="34"/>
      <c r="KKB1620" s="35"/>
      <c r="KKC1620" s="34"/>
      <c r="KKJ1620" s="35"/>
      <c r="KKK1620" s="34"/>
      <c r="KKR1620" s="35"/>
      <c r="KKS1620" s="34"/>
      <c r="KKZ1620" s="35"/>
      <c r="KLA1620" s="34"/>
      <c r="KLH1620" s="35"/>
      <c r="KLI1620" s="34"/>
      <c r="KLP1620" s="35"/>
      <c r="KLQ1620" s="34"/>
      <c r="KLX1620" s="35"/>
      <c r="KLY1620" s="34"/>
      <c r="KMF1620" s="35"/>
      <c r="KMG1620" s="34"/>
      <c r="KMN1620" s="35"/>
      <c r="KMO1620" s="34"/>
      <c r="KMV1620" s="35"/>
      <c r="KMW1620" s="34"/>
      <c r="KND1620" s="35"/>
      <c r="KNE1620" s="34"/>
      <c r="KNL1620" s="35"/>
      <c r="KNM1620" s="34"/>
      <c r="KNT1620" s="35"/>
      <c r="KNU1620" s="34"/>
      <c r="KOB1620" s="35"/>
      <c r="KOC1620" s="34"/>
      <c r="KOJ1620" s="35"/>
      <c r="KOK1620" s="34"/>
      <c r="KOR1620" s="35"/>
      <c r="KOS1620" s="34"/>
      <c r="KOZ1620" s="35"/>
      <c r="KPA1620" s="34"/>
      <c r="KPH1620" s="35"/>
      <c r="KPI1620" s="34"/>
      <c r="KPP1620" s="35"/>
      <c r="KPQ1620" s="34"/>
      <c r="KPX1620" s="35"/>
      <c r="KPY1620" s="34"/>
      <c r="KQF1620" s="35"/>
      <c r="KQG1620" s="34"/>
      <c r="KQN1620" s="35"/>
      <c r="KQO1620" s="34"/>
      <c r="KQV1620" s="35"/>
      <c r="KQW1620" s="34"/>
      <c r="KRD1620" s="35"/>
      <c r="KRE1620" s="34"/>
      <c r="KRL1620" s="35"/>
      <c r="KRM1620" s="34"/>
      <c r="KRT1620" s="35"/>
      <c r="KRU1620" s="34"/>
      <c r="KSB1620" s="35"/>
      <c r="KSC1620" s="34"/>
      <c r="KSJ1620" s="35"/>
      <c r="KSK1620" s="34"/>
      <c r="KSR1620" s="35"/>
      <c r="KSS1620" s="34"/>
      <c r="KSZ1620" s="35"/>
      <c r="KTA1620" s="34"/>
      <c r="KTH1620" s="35"/>
      <c r="KTI1620" s="34"/>
      <c r="KTP1620" s="35"/>
      <c r="KTQ1620" s="34"/>
      <c r="KTX1620" s="35"/>
      <c r="KTY1620" s="34"/>
      <c r="KUF1620" s="35"/>
      <c r="KUG1620" s="34"/>
      <c r="KUN1620" s="35"/>
      <c r="KUO1620" s="34"/>
      <c r="KUV1620" s="35"/>
      <c r="KUW1620" s="34"/>
      <c r="KVD1620" s="35"/>
      <c r="KVE1620" s="34"/>
      <c r="KVL1620" s="35"/>
      <c r="KVM1620" s="34"/>
      <c r="KVT1620" s="35"/>
      <c r="KVU1620" s="34"/>
      <c r="KWB1620" s="35"/>
      <c r="KWC1620" s="34"/>
      <c r="KWJ1620" s="35"/>
      <c r="KWK1620" s="34"/>
      <c r="KWR1620" s="35"/>
      <c r="KWS1620" s="34"/>
      <c r="KWZ1620" s="35"/>
      <c r="KXA1620" s="34"/>
      <c r="KXH1620" s="35"/>
      <c r="KXI1620" s="34"/>
      <c r="KXP1620" s="35"/>
      <c r="KXQ1620" s="34"/>
      <c r="KXX1620" s="35"/>
      <c r="KXY1620" s="34"/>
      <c r="KYF1620" s="35"/>
      <c r="KYG1620" s="34"/>
      <c r="KYN1620" s="35"/>
      <c r="KYO1620" s="34"/>
      <c r="KYV1620" s="35"/>
      <c r="KYW1620" s="34"/>
      <c r="KZD1620" s="35"/>
      <c r="KZE1620" s="34"/>
      <c r="KZL1620" s="35"/>
      <c r="KZM1620" s="34"/>
      <c r="KZT1620" s="35"/>
      <c r="KZU1620" s="34"/>
      <c r="LAB1620" s="35"/>
      <c r="LAC1620" s="34"/>
      <c r="LAJ1620" s="35"/>
      <c r="LAK1620" s="34"/>
      <c r="LAR1620" s="35"/>
      <c r="LAS1620" s="34"/>
      <c r="LAZ1620" s="35"/>
      <c r="LBA1620" s="34"/>
      <c r="LBH1620" s="35"/>
      <c r="LBI1620" s="34"/>
      <c r="LBP1620" s="35"/>
      <c r="LBQ1620" s="34"/>
      <c r="LBX1620" s="35"/>
      <c r="LBY1620" s="34"/>
      <c r="LCF1620" s="35"/>
      <c r="LCG1620" s="34"/>
      <c r="LCN1620" s="35"/>
      <c r="LCO1620" s="34"/>
      <c r="LCV1620" s="35"/>
      <c r="LCW1620" s="34"/>
      <c r="LDD1620" s="35"/>
      <c r="LDE1620" s="34"/>
      <c r="LDL1620" s="35"/>
      <c r="LDM1620" s="34"/>
      <c r="LDT1620" s="35"/>
      <c r="LDU1620" s="34"/>
      <c r="LEB1620" s="35"/>
      <c r="LEC1620" s="34"/>
      <c r="LEJ1620" s="35"/>
      <c r="LEK1620" s="34"/>
      <c r="LER1620" s="35"/>
      <c r="LES1620" s="34"/>
      <c r="LEZ1620" s="35"/>
      <c r="LFA1620" s="34"/>
      <c r="LFH1620" s="35"/>
      <c r="LFI1620" s="34"/>
      <c r="LFP1620" s="35"/>
      <c r="LFQ1620" s="34"/>
      <c r="LFX1620" s="35"/>
      <c r="LFY1620" s="34"/>
      <c r="LGF1620" s="35"/>
      <c r="LGG1620" s="34"/>
      <c r="LGN1620" s="35"/>
      <c r="LGO1620" s="34"/>
      <c r="LGV1620" s="35"/>
      <c r="LGW1620" s="34"/>
      <c r="LHD1620" s="35"/>
      <c r="LHE1620" s="34"/>
      <c r="LHL1620" s="35"/>
      <c r="LHM1620" s="34"/>
      <c r="LHT1620" s="35"/>
      <c r="LHU1620" s="34"/>
      <c r="LIB1620" s="35"/>
      <c r="LIC1620" s="34"/>
      <c r="LIJ1620" s="35"/>
      <c r="LIK1620" s="34"/>
      <c r="LIR1620" s="35"/>
      <c r="LIS1620" s="34"/>
      <c r="LIZ1620" s="35"/>
      <c r="LJA1620" s="34"/>
      <c r="LJH1620" s="35"/>
      <c r="LJI1620" s="34"/>
      <c r="LJP1620" s="35"/>
      <c r="LJQ1620" s="34"/>
      <c r="LJX1620" s="35"/>
      <c r="LJY1620" s="34"/>
      <c r="LKF1620" s="35"/>
      <c r="LKG1620" s="34"/>
      <c r="LKN1620" s="35"/>
      <c r="LKO1620" s="34"/>
      <c r="LKV1620" s="35"/>
      <c r="LKW1620" s="34"/>
      <c r="LLD1620" s="35"/>
      <c r="LLE1620" s="34"/>
      <c r="LLL1620" s="35"/>
      <c r="LLM1620" s="34"/>
      <c r="LLT1620" s="35"/>
      <c r="LLU1620" s="34"/>
      <c r="LMB1620" s="35"/>
      <c r="LMC1620" s="34"/>
      <c r="LMJ1620" s="35"/>
      <c r="LMK1620" s="34"/>
      <c r="LMR1620" s="35"/>
      <c r="LMS1620" s="34"/>
      <c r="LMZ1620" s="35"/>
      <c r="LNA1620" s="34"/>
      <c r="LNH1620" s="35"/>
      <c r="LNI1620" s="34"/>
      <c r="LNP1620" s="35"/>
      <c r="LNQ1620" s="34"/>
      <c r="LNX1620" s="35"/>
      <c r="LNY1620" s="34"/>
      <c r="LOF1620" s="35"/>
      <c r="LOG1620" s="34"/>
      <c r="LON1620" s="35"/>
      <c r="LOO1620" s="34"/>
      <c r="LOV1620" s="35"/>
      <c r="LOW1620" s="34"/>
      <c r="LPD1620" s="35"/>
      <c r="LPE1620" s="34"/>
      <c r="LPL1620" s="35"/>
      <c r="LPM1620" s="34"/>
      <c r="LPT1620" s="35"/>
      <c r="LPU1620" s="34"/>
      <c r="LQB1620" s="35"/>
      <c r="LQC1620" s="34"/>
      <c r="LQJ1620" s="35"/>
      <c r="LQK1620" s="34"/>
      <c r="LQR1620" s="35"/>
      <c r="LQS1620" s="34"/>
      <c r="LQZ1620" s="35"/>
      <c r="LRA1620" s="34"/>
      <c r="LRH1620" s="35"/>
      <c r="LRI1620" s="34"/>
      <c r="LRP1620" s="35"/>
      <c r="LRQ1620" s="34"/>
      <c r="LRX1620" s="35"/>
      <c r="LRY1620" s="34"/>
      <c r="LSF1620" s="35"/>
      <c r="LSG1620" s="34"/>
      <c r="LSN1620" s="35"/>
      <c r="LSO1620" s="34"/>
      <c r="LSV1620" s="35"/>
      <c r="LSW1620" s="34"/>
      <c r="LTD1620" s="35"/>
      <c r="LTE1620" s="34"/>
      <c r="LTL1620" s="35"/>
      <c r="LTM1620" s="34"/>
      <c r="LTT1620" s="35"/>
      <c r="LTU1620" s="34"/>
      <c r="LUB1620" s="35"/>
      <c r="LUC1620" s="34"/>
      <c r="LUJ1620" s="35"/>
      <c r="LUK1620" s="34"/>
      <c r="LUR1620" s="35"/>
      <c r="LUS1620" s="34"/>
      <c r="LUZ1620" s="35"/>
      <c r="LVA1620" s="34"/>
      <c r="LVH1620" s="35"/>
      <c r="LVI1620" s="34"/>
      <c r="LVP1620" s="35"/>
      <c r="LVQ1620" s="34"/>
      <c r="LVX1620" s="35"/>
      <c r="LVY1620" s="34"/>
      <c r="LWF1620" s="35"/>
      <c r="LWG1620" s="34"/>
      <c r="LWN1620" s="35"/>
      <c r="LWO1620" s="34"/>
      <c r="LWV1620" s="35"/>
      <c r="LWW1620" s="34"/>
      <c r="LXD1620" s="35"/>
      <c r="LXE1620" s="34"/>
      <c r="LXL1620" s="35"/>
      <c r="LXM1620" s="34"/>
      <c r="LXT1620" s="35"/>
      <c r="LXU1620" s="34"/>
      <c r="LYB1620" s="35"/>
      <c r="LYC1620" s="34"/>
      <c r="LYJ1620" s="35"/>
      <c r="LYK1620" s="34"/>
      <c r="LYR1620" s="35"/>
      <c r="LYS1620" s="34"/>
      <c r="LYZ1620" s="35"/>
      <c r="LZA1620" s="34"/>
      <c r="LZH1620" s="35"/>
      <c r="LZI1620" s="34"/>
      <c r="LZP1620" s="35"/>
      <c r="LZQ1620" s="34"/>
      <c r="LZX1620" s="35"/>
      <c r="LZY1620" s="34"/>
      <c r="MAF1620" s="35"/>
      <c r="MAG1620" s="34"/>
      <c r="MAN1620" s="35"/>
      <c r="MAO1620" s="34"/>
      <c r="MAV1620" s="35"/>
      <c r="MAW1620" s="34"/>
      <c r="MBD1620" s="35"/>
      <c r="MBE1620" s="34"/>
      <c r="MBL1620" s="35"/>
      <c r="MBM1620" s="34"/>
      <c r="MBT1620" s="35"/>
      <c r="MBU1620" s="34"/>
      <c r="MCB1620" s="35"/>
      <c r="MCC1620" s="34"/>
      <c r="MCJ1620" s="35"/>
      <c r="MCK1620" s="34"/>
      <c r="MCR1620" s="35"/>
      <c r="MCS1620" s="34"/>
      <c r="MCZ1620" s="35"/>
      <c r="MDA1620" s="34"/>
      <c r="MDH1620" s="35"/>
      <c r="MDI1620" s="34"/>
      <c r="MDP1620" s="35"/>
      <c r="MDQ1620" s="34"/>
      <c r="MDX1620" s="35"/>
      <c r="MDY1620" s="34"/>
      <c r="MEF1620" s="35"/>
      <c r="MEG1620" s="34"/>
      <c r="MEN1620" s="35"/>
      <c r="MEO1620" s="34"/>
      <c r="MEV1620" s="35"/>
      <c r="MEW1620" s="34"/>
      <c r="MFD1620" s="35"/>
      <c r="MFE1620" s="34"/>
      <c r="MFL1620" s="35"/>
      <c r="MFM1620" s="34"/>
      <c r="MFT1620" s="35"/>
      <c r="MFU1620" s="34"/>
      <c r="MGB1620" s="35"/>
      <c r="MGC1620" s="34"/>
      <c r="MGJ1620" s="35"/>
      <c r="MGK1620" s="34"/>
      <c r="MGR1620" s="35"/>
      <c r="MGS1620" s="34"/>
      <c r="MGZ1620" s="35"/>
      <c r="MHA1620" s="34"/>
      <c r="MHH1620" s="35"/>
      <c r="MHI1620" s="34"/>
      <c r="MHP1620" s="35"/>
      <c r="MHQ1620" s="34"/>
      <c r="MHX1620" s="35"/>
      <c r="MHY1620" s="34"/>
      <c r="MIF1620" s="35"/>
      <c r="MIG1620" s="34"/>
      <c r="MIN1620" s="35"/>
      <c r="MIO1620" s="34"/>
      <c r="MIV1620" s="35"/>
      <c r="MIW1620" s="34"/>
      <c r="MJD1620" s="35"/>
      <c r="MJE1620" s="34"/>
      <c r="MJL1620" s="35"/>
      <c r="MJM1620" s="34"/>
      <c r="MJT1620" s="35"/>
      <c r="MJU1620" s="34"/>
      <c r="MKB1620" s="35"/>
      <c r="MKC1620" s="34"/>
      <c r="MKJ1620" s="35"/>
      <c r="MKK1620" s="34"/>
      <c r="MKR1620" s="35"/>
      <c r="MKS1620" s="34"/>
      <c r="MKZ1620" s="35"/>
      <c r="MLA1620" s="34"/>
      <c r="MLH1620" s="35"/>
      <c r="MLI1620" s="34"/>
      <c r="MLP1620" s="35"/>
      <c r="MLQ1620" s="34"/>
      <c r="MLX1620" s="35"/>
      <c r="MLY1620" s="34"/>
      <c r="MMF1620" s="35"/>
      <c r="MMG1620" s="34"/>
      <c r="MMN1620" s="35"/>
      <c r="MMO1620" s="34"/>
      <c r="MMV1620" s="35"/>
      <c r="MMW1620" s="34"/>
      <c r="MND1620" s="35"/>
      <c r="MNE1620" s="34"/>
      <c r="MNL1620" s="35"/>
      <c r="MNM1620" s="34"/>
      <c r="MNT1620" s="35"/>
      <c r="MNU1620" s="34"/>
      <c r="MOB1620" s="35"/>
      <c r="MOC1620" s="34"/>
      <c r="MOJ1620" s="35"/>
      <c r="MOK1620" s="34"/>
      <c r="MOR1620" s="35"/>
      <c r="MOS1620" s="34"/>
      <c r="MOZ1620" s="35"/>
      <c r="MPA1620" s="34"/>
      <c r="MPH1620" s="35"/>
      <c r="MPI1620" s="34"/>
      <c r="MPP1620" s="35"/>
      <c r="MPQ1620" s="34"/>
      <c r="MPX1620" s="35"/>
      <c r="MPY1620" s="34"/>
      <c r="MQF1620" s="35"/>
      <c r="MQG1620" s="34"/>
      <c r="MQN1620" s="35"/>
      <c r="MQO1620" s="34"/>
      <c r="MQV1620" s="35"/>
      <c r="MQW1620" s="34"/>
      <c r="MRD1620" s="35"/>
      <c r="MRE1620" s="34"/>
      <c r="MRL1620" s="35"/>
      <c r="MRM1620" s="34"/>
      <c r="MRT1620" s="35"/>
      <c r="MRU1620" s="34"/>
      <c r="MSB1620" s="35"/>
      <c r="MSC1620" s="34"/>
      <c r="MSJ1620" s="35"/>
      <c r="MSK1620" s="34"/>
      <c r="MSR1620" s="35"/>
      <c r="MSS1620" s="34"/>
      <c r="MSZ1620" s="35"/>
      <c r="MTA1620" s="34"/>
      <c r="MTH1620" s="35"/>
      <c r="MTI1620" s="34"/>
      <c r="MTP1620" s="35"/>
      <c r="MTQ1620" s="34"/>
      <c r="MTX1620" s="35"/>
      <c r="MTY1620" s="34"/>
      <c r="MUF1620" s="35"/>
      <c r="MUG1620" s="34"/>
      <c r="MUN1620" s="35"/>
      <c r="MUO1620" s="34"/>
      <c r="MUV1620" s="35"/>
      <c r="MUW1620" s="34"/>
      <c r="MVD1620" s="35"/>
      <c r="MVE1620" s="34"/>
      <c r="MVL1620" s="35"/>
      <c r="MVM1620" s="34"/>
      <c r="MVT1620" s="35"/>
      <c r="MVU1620" s="34"/>
      <c r="MWB1620" s="35"/>
      <c r="MWC1620" s="34"/>
      <c r="MWJ1620" s="35"/>
      <c r="MWK1620" s="34"/>
      <c r="MWR1620" s="35"/>
      <c r="MWS1620" s="34"/>
      <c r="MWZ1620" s="35"/>
      <c r="MXA1620" s="34"/>
      <c r="MXH1620" s="35"/>
      <c r="MXI1620" s="34"/>
      <c r="MXP1620" s="35"/>
      <c r="MXQ1620" s="34"/>
      <c r="MXX1620" s="35"/>
      <c r="MXY1620" s="34"/>
      <c r="MYF1620" s="35"/>
      <c r="MYG1620" s="34"/>
      <c r="MYN1620" s="35"/>
      <c r="MYO1620" s="34"/>
      <c r="MYV1620" s="35"/>
      <c r="MYW1620" s="34"/>
      <c r="MZD1620" s="35"/>
      <c r="MZE1620" s="34"/>
      <c r="MZL1620" s="35"/>
      <c r="MZM1620" s="34"/>
      <c r="MZT1620" s="35"/>
      <c r="MZU1620" s="34"/>
      <c r="NAB1620" s="35"/>
      <c r="NAC1620" s="34"/>
      <c r="NAJ1620" s="35"/>
      <c r="NAK1620" s="34"/>
      <c r="NAR1620" s="35"/>
      <c r="NAS1620" s="34"/>
      <c r="NAZ1620" s="35"/>
      <c r="NBA1620" s="34"/>
      <c r="NBH1620" s="35"/>
      <c r="NBI1620" s="34"/>
      <c r="NBP1620" s="35"/>
      <c r="NBQ1620" s="34"/>
      <c r="NBX1620" s="35"/>
      <c r="NBY1620" s="34"/>
      <c r="NCF1620" s="35"/>
      <c r="NCG1620" s="34"/>
      <c r="NCN1620" s="35"/>
      <c r="NCO1620" s="34"/>
      <c r="NCV1620" s="35"/>
      <c r="NCW1620" s="34"/>
      <c r="NDD1620" s="35"/>
      <c r="NDE1620" s="34"/>
      <c r="NDL1620" s="35"/>
      <c r="NDM1620" s="34"/>
      <c r="NDT1620" s="35"/>
      <c r="NDU1620" s="34"/>
      <c r="NEB1620" s="35"/>
      <c r="NEC1620" s="34"/>
      <c r="NEJ1620" s="35"/>
      <c r="NEK1620" s="34"/>
      <c r="NER1620" s="35"/>
      <c r="NES1620" s="34"/>
      <c r="NEZ1620" s="35"/>
      <c r="NFA1620" s="34"/>
      <c r="NFH1620" s="35"/>
      <c r="NFI1620" s="34"/>
      <c r="NFP1620" s="35"/>
      <c r="NFQ1620" s="34"/>
      <c r="NFX1620" s="35"/>
      <c r="NFY1620" s="34"/>
      <c r="NGF1620" s="35"/>
      <c r="NGG1620" s="34"/>
      <c r="NGN1620" s="35"/>
      <c r="NGO1620" s="34"/>
      <c r="NGV1620" s="35"/>
      <c r="NGW1620" s="34"/>
      <c r="NHD1620" s="35"/>
      <c r="NHE1620" s="34"/>
      <c r="NHL1620" s="35"/>
      <c r="NHM1620" s="34"/>
      <c r="NHT1620" s="35"/>
      <c r="NHU1620" s="34"/>
      <c r="NIB1620" s="35"/>
      <c r="NIC1620" s="34"/>
      <c r="NIJ1620" s="35"/>
      <c r="NIK1620" s="34"/>
      <c r="NIR1620" s="35"/>
      <c r="NIS1620" s="34"/>
      <c r="NIZ1620" s="35"/>
      <c r="NJA1620" s="34"/>
      <c r="NJH1620" s="35"/>
      <c r="NJI1620" s="34"/>
      <c r="NJP1620" s="35"/>
      <c r="NJQ1620" s="34"/>
      <c r="NJX1620" s="35"/>
      <c r="NJY1620" s="34"/>
      <c r="NKF1620" s="35"/>
      <c r="NKG1620" s="34"/>
      <c r="NKN1620" s="35"/>
      <c r="NKO1620" s="34"/>
      <c r="NKV1620" s="35"/>
      <c r="NKW1620" s="34"/>
      <c r="NLD1620" s="35"/>
      <c r="NLE1620" s="34"/>
      <c r="NLL1620" s="35"/>
      <c r="NLM1620" s="34"/>
      <c r="NLT1620" s="35"/>
      <c r="NLU1620" s="34"/>
      <c r="NMB1620" s="35"/>
      <c r="NMC1620" s="34"/>
      <c r="NMJ1620" s="35"/>
      <c r="NMK1620" s="34"/>
      <c r="NMR1620" s="35"/>
      <c r="NMS1620" s="34"/>
      <c r="NMZ1620" s="35"/>
      <c r="NNA1620" s="34"/>
      <c r="NNH1620" s="35"/>
      <c r="NNI1620" s="34"/>
      <c r="NNP1620" s="35"/>
      <c r="NNQ1620" s="34"/>
      <c r="NNX1620" s="35"/>
      <c r="NNY1620" s="34"/>
      <c r="NOF1620" s="35"/>
      <c r="NOG1620" s="34"/>
      <c r="NON1620" s="35"/>
      <c r="NOO1620" s="34"/>
      <c r="NOV1620" s="35"/>
      <c r="NOW1620" s="34"/>
      <c r="NPD1620" s="35"/>
      <c r="NPE1620" s="34"/>
      <c r="NPL1620" s="35"/>
      <c r="NPM1620" s="34"/>
      <c r="NPT1620" s="35"/>
      <c r="NPU1620" s="34"/>
      <c r="NQB1620" s="35"/>
      <c r="NQC1620" s="34"/>
      <c r="NQJ1620" s="35"/>
      <c r="NQK1620" s="34"/>
      <c r="NQR1620" s="35"/>
      <c r="NQS1620" s="34"/>
      <c r="NQZ1620" s="35"/>
      <c r="NRA1620" s="34"/>
      <c r="NRH1620" s="35"/>
      <c r="NRI1620" s="34"/>
      <c r="NRP1620" s="35"/>
      <c r="NRQ1620" s="34"/>
      <c r="NRX1620" s="35"/>
      <c r="NRY1620" s="34"/>
      <c r="NSF1620" s="35"/>
      <c r="NSG1620" s="34"/>
      <c r="NSN1620" s="35"/>
      <c r="NSO1620" s="34"/>
      <c r="NSV1620" s="35"/>
      <c r="NSW1620" s="34"/>
      <c r="NTD1620" s="35"/>
      <c r="NTE1620" s="34"/>
      <c r="NTL1620" s="35"/>
      <c r="NTM1620" s="34"/>
      <c r="NTT1620" s="35"/>
      <c r="NTU1620" s="34"/>
      <c r="NUB1620" s="35"/>
      <c r="NUC1620" s="34"/>
      <c r="NUJ1620" s="35"/>
      <c r="NUK1620" s="34"/>
      <c r="NUR1620" s="35"/>
      <c r="NUS1620" s="34"/>
      <c r="NUZ1620" s="35"/>
      <c r="NVA1620" s="34"/>
      <c r="NVH1620" s="35"/>
      <c r="NVI1620" s="34"/>
      <c r="NVP1620" s="35"/>
      <c r="NVQ1620" s="34"/>
      <c r="NVX1620" s="35"/>
      <c r="NVY1620" s="34"/>
      <c r="NWF1620" s="35"/>
      <c r="NWG1620" s="34"/>
      <c r="NWN1620" s="35"/>
      <c r="NWO1620" s="34"/>
      <c r="NWV1620" s="35"/>
      <c r="NWW1620" s="34"/>
      <c r="NXD1620" s="35"/>
      <c r="NXE1620" s="34"/>
      <c r="NXL1620" s="35"/>
      <c r="NXM1620" s="34"/>
      <c r="NXT1620" s="35"/>
      <c r="NXU1620" s="34"/>
      <c r="NYB1620" s="35"/>
      <c r="NYC1620" s="34"/>
      <c r="NYJ1620" s="35"/>
      <c r="NYK1620" s="34"/>
      <c r="NYR1620" s="35"/>
      <c r="NYS1620" s="34"/>
      <c r="NYZ1620" s="35"/>
      <c r="NZA1620" s="34"/>
      <c r="NZH1620" s="35"/>
      <c r="NZI1620" s="34"/>
      <c r="NZP1620" s="35"/>
      <c r="NZQ1620" s="34"/>
      <c r="NZX1620" s="35"/>
      <c r="NZY1620" s="34"/>
      <c r="OAF1620" s="35"/>
      <c r="OAG1620" s="34"/>
      <c r="OAN1620" s="35"/>
      <c r="OAO1620" s="34"/>
      <c r="OAV1620" s="35"/>
      <c r="OAW1620" s="34"/>
      <c r="OBD1620" s="35"/>
      <c r="OBE1620" s="34"/>
      <c r="OBL1620" s="35"/>
      <c r="OBM1620" s="34"/>
      <c r="OBT1620" s="35"/>
      <c r="OBU1620" s="34"/>
      <c r="OCB1620" s="35"/>
      <c r="OCC1620" s="34"/>
      <c r="OCJ1620" s="35"/>
      <c r="OCK1620" s="34"/>
      <c r="OCR1620" s="35"/>
      <c r="OCS1620" s="34"/>
      <c r="OCZ1620" s="35"/>
      <c r="ODA1620" s="34"/>
      <c r="ODH1620" s="35"/>
      <c r="ODI1620" s="34"/>
      <c r="ODP1620" s="35"/>
      <c r="ODQ1620" s="34"/>
      <c r="ODX1620" s="35"/>
      <c r="ODY1620" s="34"/>
      <c r="OEF1620" s="35"/>
      <c r="OEG1620" s="34"/>
      <c r="OEN1620" s="35"/>
      <c r="OEO1620" s="34"/>
      <c r="OEV1620" s="35"/>
      <c r="OEW1620" s="34"/>
      <c r="OFD1620" s="35"/>
      <c r="OFE1620" s="34"/>
      <c r="OFL1620" s="35"/>
      <c r="OFM1620" s="34"/>
      <c r="OFT1620" s="35"/>
      <c r="OFU1620" s="34"/>
      <c r="OGB1620" s="35"/>
      <c r="OGC1620" s="34"/>
      <c r="OGJ1620" s="35"/>
      <c r="OGK1620" s="34"/>
      <c r="OGR1620" s="35"/>
      <c r="OGS1620" s="34"/>
      <c r="OGZ1620" s="35"/>
      <c r="OHA1620" s="34"/>
      <c r="OHH1620" s="35"/>
      <c r="OHI1620" s="34"/>
      <c r="OHP1620" s="35"/>
      <c r="OHQ1620" s="34"/>
      <c r="OHX1620" s="35"/>
      <c r="OHY1620" s="34"/>
      <c r="OIF1620" s="35"/>
      <c r="OIG1620" s="34"/>
      <c r="OIN1620" s="35"/>
      <c r="OIO1620" s="34"/>
      <c r="OIV1620" s="35"/>
      <c r="OIW1620" s="34"/>
      <c r="OJD1620" s="35"/>
      <c r="OJE1620" s="34"/>
      <c r="OJL1620" s="35"/>
      <c r="OJM1620" s="34"/>
      <c r="OJT1620" s="35"/>
      <c r="OJU1620" s="34"/>
      <c r="OKB1620" s="35"/>
      <c r="OKC1620" s="34"/>
      <c r="OKJ1620" s="35"/>
      <c r="OKK1620" s="34"/>
      <c r="OKR1620" s="35"/>
      <c r="OKS1620" s="34"/>
      <c r="OKZ1620" s="35"/>
      <c r="OLA1620" s="34"/>
      <c r="OLH1620" s="35"/>
      <c r="OLI1620" s="34"/>
      <c r="OLP1620" s="35"/>
      <c r="OLQ1620" s="34"/>
      <c r="OLX1620" s="35"/>
      <c r="OLY1620" s="34"/>
      <c r="OMF1620" s="35"/>
      <c r="OMG1620" s="34"/>
      <c r="OMN1620" s="35"/>
      <c r="OMO1620" s="34"/>
      <c r="OMV1620" s="35"/>
      <c r="OMW1620" s="34"/>
      <c r="OND1620" s="35"/>
      <c r="ONE1620" s="34"/>
      <c r="ONL1620" s="35"/>
      <c r="ONM1620" s="34"/>
      <c r="ONT1620" s="35"/>
      <c r="ONU1620" s="34"/>
      <c r="OOB1620" s="35"/>
      <c r="OOC1620" s="34"/>
      <c r="OOJ1620" s="35"/>
      <c r="OOK1620" s="34"/>
      <c r="OOR1620" s="35"/>
      <c r="OOS1620" s="34"/>
      <c r="OOZ1620" s="35"/>
      <c r="OPA1620" s="34"/>
      <c r="OPH1620" s="35"/>
      <c r="OPI1620" s="34"/>
      <c r="OPP1620" s="35"/>
      <c r="OPQ1620" s="34"/>
      <c r="OPX1620" s="35"/>
      <c r="OPY1620" s="34"/>
      <c r="OQF1620" s="35"/>
      <c r="OQG1620" s="34"/>
      <c r="OQN1620" s="35"/>
      <c r="OQO1620" s="34"/>
      <c r="OQV1620" s="35"/>
      <c r="OQW1620" s="34"/>
      <c r="ORD1620" s="35"/>
      <c r="ORE1620" s="34"/>
      <c r="ORL1620" s="35"/>
      <c r="ORM1620" s="34"/>
      <c r="ORT1620" s="35"/>
      <c r="ORU1620" s="34"/>
      <c r="OSB1620" s="35"/>
      <c r="OSC1620" s="34"/>
      <c r="OSJ1620" s="35"/>
      <c r="OSK1620" s="34"/>
      <c r="OSR1620" s="35"/>
      <c r="OSS1620" s="34"/>
      <c r="OSZ1620" s="35"/>
      <c r="OTA1620" s="34"/>
      <c r="OTH1620" s="35"/>
      <c r="OTI1620" s="34"/>
      <c r="OTP1620" s="35"/>
      <c r="OTQ1620" s="34"/>
      <c r="OTX1620" s="35"/>
      <c r="OTY1620" s="34"/>
      <c r="OUF1620" s="35"/>
      <c r="OUG1620" s="34"/>
      <c r="OUN1620" s="35"/>
      <c r="OUO1620" s="34"/>
      <c r="OUV1620" s="35"/>
      <c r="OUW1620" s="34"/>
      <c r="OVD1620" s="35"/>
      <c r="OVE1620" s="34"/>
      <c r="OVL1620" s="35"/>
      <c r="OVM1620" s="34"/>
      <c r="OVT1620" s="35"/>
      <c r="OVU1620" s="34"/>
      <c r="OWB1620" s="35"/>
      <c r="OWC1620" s="34"/>
      <c r="OWJ1620" s="35"/>
      <c r="OWK1620" s="34"/>
      <c r="OWR1620" s="35"/>
      <c r="OWS1620" s="34"/>
      <c r="OWZ1620" s="35"/>
      <c r="OXA1620" s="34"/>
      <c r="OXH1620" s="35"/>
      <c r="OXI1620" s="34"/>
      <c r="OXP1620" s="35"/>
      <c r="OXQ1620" s="34"/>
      <c r="OXX1620" s="35"/>
      <c r="OXY1620" s="34"/>
      <c r="OYF1620" s="35"/>
      <c r="OYG1620" s="34"/>
      <c r="OYN1620" s="35"/>
      <c r="OYO1620" s="34"/>
      <c r="OYV1620" s="35"/>
      <c r="OYW1620" s="34"/>
      <c r="OZD1620" s="35"/>
      <c r="OZE1620" s="34"/>
      <c r="OZL1620" s="35"/>
      <c r="OZM1620" s="34"/>
      <c r="OZT1620" s="35"/>
      <c r="OZU1620" s="34"/>
      <c r="PAB1620" s="35"/>
      <c r="PAC1620" s="34"/>
      <c r="PAJ1620" s="35"/>
      <c r="PAK1620" s="34"/>
      <c r="PAR1620" s="35"/>
      <c r="PAS1620" s="34"/>
      <c r="PAZ1620" s="35"/>
      <c r="PBA1620" s="34"/>
      <c r="PBH1620" s="35"/>
      <c r="PBI1620" s="34"/>
      <c r="PBP1620" s="35"/>
      <c r="PBQ1620" s="34"/>
      <c r="PBX1620" s="35"/>
      <c r="PBY1620" s="34"/>
      <c r="PCF1620" s="35"/>
      <c r="PCG1620" s="34"/>
      <c r="PCN1620" s="35"/>
      <c r="PCO1620" s="34"/>
      <c r="PCV1620" s="35"/>
      <c r="PCW1620" s="34"/>
      <c r="PDD1620" s="35"/>
      <c r="PDE1620" s="34"/>
      <c r="PDL1620" s="35"/>
      <c r="PDM1620" s="34"/>
      <c r="PDT1620" s="35"/>
      <c r="PDU1620" s="34"/>
      <c r="PEB1620" s="35"/>
      <c r="PEC1620" s="34"/>
      <c r="PEJ1620" s="35"/>
      <c r="PEK1620" s="34"/>
      <c r="PER1620" s="35"/>
      <c r="PES1620" s="34"/>
      <c r="PEZ1620" s="35"/>
      <c r="PFA1620" s="34"/>
      <c r="PFH1620" s="35"/>
      <c r="PFI1620" s="34"/>
      <c r="PFP1620" s="35"/>
      <c r="PFQ1620" s="34"/>
      <c r="PFX1620" s="35"/>
      <c r="PFY1620" s="34"/>
      <c r="PGF1620" s="35"/>
      <c r="PGG1620" s="34"/>
      <c r="PGN1620" s="35"/>
      <c r="PGO1620" s="34"/>
      <c r="PGV1620" s="35"/>
      <c r="PGW1620" s="34"/>
      <c r="PHD1620" s="35"/>
      <c r="PHE1620" s="34"/>
      <c r="PHL1620" s="35"/>
      <c r="PHM1620" s="34"/>
      <c r="PHT1620" s="35"/>
      <c r="PHU1620" s="34"/>
      <c r="PIB1620" s="35"/>
      <c r="PIC1620" s="34"/>
      <c r="PIJ1620" s="35"/>
      <c r="PIK1620" s="34"/>
      <c r="PIR1620" s="35"/>
      <c r="PIS1620" s="34"/>
      <c r="PIZ1620" s="35"/>
      <c r="PJA1620" s="34"/>
      <c r="PJH1620" s="35"/>
      <c r="PJI1620" s="34"/>
      <c r="PJP1620" s="35"/>
      <c r="PJQ1620" s="34"/>
      <c r="PJX1620" s="35"/>
      <c r="PJY1620" s="34"/>
      <c r="PKF1620" s="35"/>
      <c r="PKG1620" s="34"/>
      <c r="PKN1620" s="35"/>
      <c r="PKO1620" s="34"/>
      <c r="PKV1620" s="35"/>
      <c r="PKW1620" s="34"/>
      <c r="PLD1620" s="35"/>
      <c r="PLE1620" s="34"/>
      <c r="PLL1620" s="35"/>
      <c r="PLM1620" s="34"/>
      <c r="PLT1620" s="35"/>
      <c r="PLU1620" s="34"/>
      <c r="PMB1620" s="35"/>
      <c r="PMC1620" s="34"/>
      <c r="PMJ1620" s="35"/>
      <c r="PMK1620" s="34"/>
      <c r="PMR1620" s="35"/>
      <c r="PMS1620" s="34"/>
      <c r="PMZ1620" s="35"/>
      <c r="PNA1620" s="34"/>
      <c r="PNH1620" s="35"/>
      <c r="PNI1620" s="34"/>
      <c r="PNP1620" s="35"/>
      <c r="PNQ1620" s="34"/>
      <c r="PNX1620" s="35"/>
      <c r="PNY1620" s="34"/>
      <c r="POF1620" s="35"/>
      <c r="POG1620" s="34"/>
      <c r="PON1620" s="35"/>
      <c r="POO1620" s="34"/>
      <c r="POV1620" s="35"/>
      <c r="POW1620" s="34"/>
      <c r="PPD1620" s="35"/>
      <c r="PPE1620" s="34"/>
      <c r="PPL1620" s="35"/>
      <c r="PPM1620" s="34"/>
      <c r="PPT1620" s="35"/>
      <c r="PPU1620" s="34"/>
      <c r="PQB1620" s="35"/>
      <c r="PQC1620" s="34"/>
      <c r="PQJ1620" s="35"/>
      <c r="PQK1620" s="34"/>
      <c r="PQR1620" s="35"/>
      <c r="PQS1620" s="34"/>
      <c r="PQZ1620" s="35"/>
      <c r="PRA1620" s="34"/>
      <c r="PRH1620" s="35"/>
      <c r="PRI1620" s="34"/>
      <c r="PRP1620" s="35"/>
      <c r="PRQ1620" s="34"/>
      <c r="PRX1620" s="35"/>
      <c r="PRY1620" s="34"/>
      <c r="PSF1620" s="35"/>
      <c r="PSG1620" s="34"/>
      <c r="PSN1620" s="35"/>
      <c r="PSO1620" s="34"/>
      <c r="PSV1620" s="35"/>
      <c r="PSW1620" s="34"/>
      <c r="PTD1620" s="35"/>
      <c r="PTE1620" s="34"/>
      <c r="PTL1620" s="35"/>
      <c r="PTM1620" s="34"/>
      <c r="PTT1620" s="35"/>
      <c r="PTU1620" s="34"/>
      <c r="PUB1620" s="35"/>
      <c r="PUC1620" s="34"/>
      <c r="PUJ1620" s="35"/>
      <c r="PUK1620" s="34"/>
      <c r="PUR1620" s="35"/>
      <c r="PUS1620" s="34"/>
      <c r="PUZ1620" s="35"/>
      <c r="PVA1620" s="34"/>
      <c r="PVH1620" s="35"/>
      <c r="PVI1620" s="34"/>
      <c r="PVP1620" s="35"/>
      <c r="PVQ1620" s="34"/>
      <c r="PVX1620" s="35"/>
      <c r="PVY1620" s="34"/>
      <c r="PWF1620" s="35"/>
      <c r="PWG1620" s="34"/>
      <c r="PWN1620" s="35"/>
      <c r="PWO1620" s="34"/>
      <c r="PWV1620" s="35"/>
      <c r="PWW1620" s="34"/>
      <c r="PXD1620" s="35"/>
      <c r="PXE1620" s="34"/>
      <c r="PXL1620" s="35"/>
      <c r="PXM1620" s="34"/>
      <c r="PXT1620" s="35"/>
      <c r="PXU1620" s="34"/>
      <c r="PYB1620" s="35"/>
      <c r="PYC1620" s="34"/>
      <c r="PYJ1620" s="35"/>
      <c r="PYK1620" s="34"/>
      <c r="PYR1620" s="35"/>
      <c r="PYS1620" s="34"/>
      <c r="PYZ1620" s="35"/>
      <c r="PZA1620" s="34"/>
      <c r="PZH1620" s="35"/>
      <c r="PZI1620" s="34"/>
      <c r="PZP1620" s="35"/>
      <c r="PZQ1620" s="34"/>
      <c r="PZX1620" s="35"/>
      <c r="PZY1620" s="34"/>
      <c r="QAF1620" s="35"/>
      <c r="QAG1620" s="34"/>
      <c r="QAN1620" s="35"/>
      <c r="QAO1620" s="34"/>
      <c r="QAV1620" s="35"/>
      <c r="QAW1620" s="34"/>
      <c r="QBD1620" s="35"/>
      <c r="QBE1620" s="34"/>
      <c r="QBL1620" s="35"/>
      <c r="QBM1620" s="34"/>
      <c r="QBT1620" s="35"/>
      <c r="QBU1620" s="34"/>
      <c r="QCB1620" s="35"/>
      <c r="QCC1620" s="34"/>
      <c r="QCJ1620" s="35"/>
      <c r="QCK1620" s="34"/>
      <c r="QCR1620" s="35"/>
      <c r="QCS1620" s="34"/>
      <c r="QCZ1620" s="35"/>
      <c r="QDA1620" s="34"/>
      <c r="QDH1620" s="35"/>
      <c r="QDI1620" s="34"/>
      <c r="QDP1620" s="35"/>
      <c r="QDQ1620" s="34"/>
      <c r="QDX1620" s="35"/>
      <c r="QDY1620" s="34"/>
      <c r="QEF1620" s="35"/>
      <c r="QEG1620" s="34"/>
      <c r="QEN1620" s="35"/>
      <c r="QEO1620" s="34"/>
      <c r="QEV1620" s="35"/>
      <c r="QEW1620" s="34"/>
      <c r="QFD1620" s="35"/>
      <c r="QFE1620" s="34"/>
      <c r="QFL1620" s="35"/>
      <c r="QFM1620" s="34"/>
      <c r="QFT1620" s="35"/>
      <c r="QFU1620" s="34"/>
      <c r="QGB1620" s="35"/>
      <c r="QGC1620" s="34"/>
      <c r="QGJ1620" s="35"/>
      <c r="QGK1620" s="34"/>
      <c r="QGR1620" s="35"/>
      <c r="QGS1620" s="34"/>
      <c r="QGZ1620" s="35"/>
      <c r="QHA1620" s="34"/>
      <c r="QHH1620" s="35"/>
      <c r="QHI1620" s="34"/>
      <c r="QHP1620" s="35"/>
      <c r="QHQ1620" s="34"/>
      <c r="QHX1620" s="35"/>
      <c r="QHY1620" s="34"/>
      <c r="QIF1620" s="35"/>
      <c r="QIG1620" s="34"/>
      <c r="QIN1620" s="35"/>
      <c r="QIO1620" s="34"/>
      <c r="QIV1620" s="35"/>
      <c r="QIW1620" s="34"/>
      <c r="QJD1620" s="35"/>
      <c r="QJE1620" s="34"/>
      <c r="QJL1620" s="35"/>
      <c r="QJM1620" s="34"/>
      <c r="QJT1620" s="35"/>
      <c r="QJU1620" s="34"/>
      <c r="QKB1620" s="35"/>
      <c r="QKC1620" s="34"/>
      <c r="QKJ1620" s="35"/>
      <c r="QKK1620" s="34"/>
      <c r="QKR1620" s="35"/>
      <c r="QKS1620" s="34"/>
      <c r="QKZ1620" s="35"/>
      <c r="QLA1620" s="34"/>
      <c r="QLH1620" s="35"/>
      <c r="QLI1620" s="34"/>
      <c r="QLP1620" s="35"/>
      <c r="QLQ1620" s="34"/>
      <c r="QLX1620" s="35"/>
      <c r="QLY1620" s="34"/>
      <c r="QMF1620" s="35"/>
      <c r="QMG1620" s="34"/>
      <c r="QMN1620" s="35"/>
      <c r="QMO1620" s="34"/>
      <c r="QMV1620" s="35"/>
      <c r="QMW1620" s="34"/>
      <c r="QND1620" s="35"/>
      <c r="QNE1620" s="34"/>
      <c r="QNL1620" s="35"/>
      <c r="QNM1620" s="34"/>
      <c r="QNT1620" s="35"/>
      <c r="QNU1620" s="34"/>
      <c r="QOB1620" s="35"/>
      <c r="QOC1620" s="34"/>
      <c r="QOJ1620" s="35"/>
      <c r="QOK1620" s="34"/>
      <c r="QOR1620" s="35"/>
      <c r="QOS1620" s="34"/>
      <c r="QOZ1620" s="35"/>
      <c r="QPA1620" s="34"/>
      <c r="QPH1620" s="35"/>
      <c r="QPI1620" s="34"/>
      <c r="QPP1620" s="35"/>
      <c r="QPQ1620" s="34"/>
      <c r="QPX1620" s="35"/>
      <c r="QPY1620" s="34"/>
      <c r="QQF1620" s="35"/>
      <c r="QQG1620" s="34"/>
      <c r="QQN1620" s="35"/>
      <c r="QQO1620" s="34"/>
      <c r="QQV1620" s="35"/>
      <c r="QQW1620" s="34"/>
      <c r="QRD1620" s="35"/>
      <c r="QRE1620" s="34"/>
      <c r="QRL1620" s="35"/>
      <c r="QRM1620" s="34"/>
      <c r="QRT1620" s="35"/>
      <c r="QRU1620" s="34"/>
      <c r="QSB1620" s="35"/>
      <c r="QSC1620" s="34"/>
      <c r="QSJ1620" s="35"/>
      <c r="QSK1620" s="34"/>
      <c r="QSR1620" s="35"/>
      <c r="QSS1620" s="34"/>
      <c r="QSZ1620" s="35"/>
      <c r="QTA1620" s="34"/>
      <c r="QTH1620" s="35"/>
      <c r="QTI1620" s="34"/>
      <c r="QTP1620" s="35"/>
      <c r="QTQ1620" s="34"/>
      <c r="QTX1620" s="35"/>
      <c r="QTY1620" s="34"/>
      <c r="QUF1620" s="35"/>
      <c r="QUG1620" s="34"/>
      <c r="QUN1620" s="35"/>
      <c r="QUO1620" s="34"/>
      <c r="QUV1620" s="35"/>
      <c r="QUW1620" s="34"/>
      <c r="QVD1620" s="35"/>
      <c r="QVE1620" s="34"/>
      <c r="QVL1620" s="35"/>
      <c r="QVM1620" s="34"/>
      <c r="QVT1620" s="35"/>
      <c r="QVU1620" s="34"/>
      <c r="QWB1620" s="35"/>
      <c r="QWC1620" s="34"/>
      <c r="QWJ1620" s="35"/>
      <c r="QWK1620" s="34"/>
      <c r="QWR1620" s="35"/>
      <c r="QWS1620" s="34"/>
      <c r="QWZ1620" s="35"/>
      <c r="QXA1620" s="34"/>
      <c r="QXH1620" s="35"/>
      <c r="QXI1620" s="34"/>
      <c r="QXP1620" s="35"/>
      <c r="QXQ1620" s="34"/>
      <c r="QXX1620" s="35"/>
      <c r="QXY1620" s="34"/>
      <c r="QYF1620" s="35"/>
      <c r="QYG1620" s="34"/>
      <c r="QYN1620" s="35"/>
      <c r="QYO1620" s="34"/>
      <c r="QYV1620" s="35"/>
      <c r="QYW1620" s="34"/>
      <c r="QZD1620" s="35"/>
      <c r="QZE1620" s="34"/>
      <c r="QZL1620" s="35"/>
      <c r="QZM1620" s="34"/>
      <c r="QZT1620" s="35"/>
      <c r="QZU1620" s="34"/>
      <c r="RAB1620" s="35"/>
      <c r="RAC1620" s="34"/>
      <c r="RAJ1620" s="35"/>
      <c r="RAK1620" s="34"/>
      <c r="RAR1620" s="35"/>
      <c r="RAS1620" s="34"/>
      <c r="RAZ1620" s="35"/>
      <c r="RBA1620" s="34"/>
      <c r="RBH1620" s="35"/>
      <c r="RBI1620" s="34"/>
      <c r="RBP1620" s="35"/>
      <c r="RBQ1620" s="34"/>
      <c r="RBX1620" s="35"/>
      <c r="RBY1620" s="34"/>
      <c r="RCF1620" s="35"/>
      <c r="RCG1620" s="34"/>
      <c r="RCN1620" s="35"/>
      <c r="RCO1620" s="34"/>
      <c r="RCV1620" s="35"/>
      <c r="RCW1620" s="34"/>
      <c r="RDD1620" s="35"/>
      <c r="RDE1620" s="34"/>
      <c r="RDL1620" s="35"/>
      <c r="RDM1620" s="34"/>
      <c r="RDT1620" s="35"/>
      <c r="RDU1620" s="34"/>
      <c r="REB1620" s="35"/>
      <c r="REC1620" s="34"/>
      <c r="REJ1620" s="35"/>
      <c r="REK1620" s="34"/>
      <c r="RER1620" s="35"/>
      <c r="RES1620" s="34"/>
      <c r="REZ1620" s="35"/>
      <c r="RFA1620" s="34"/>
      <c r="RFH1620" s="35"/>
      <c r="RFI1620" s="34"/>
      <c r="RFP1620" s="35"/>
      <c r="RFQ1620" s="34"/>
      <c r="RFX1620" s="35"/>
      <c r="RFY1620" s="34"/>
      <c r="RGF1620" s="35"/>
      <c r="RGG1620" s="34"/>
      <c r="RGN1620" s="35"/>
      <c r="RGO1620" s="34"/>
      <c r="RGV1620" s="35"/>
      <c r="RGW1620" s="34"/>
      <c r="RHD1620" s="35"/>
      <c r="RHE1620" s="34"/>
      <c r="RHL1620" s="35"/>
      <c r="RHM1620" s="34"/>
      <c r="RHT1620" s="35"/>
      <c r="RHU1620" s="34"/>
      <c r="RIB1620" s="35"/>
      <c r="RIC1620" s="34"/>
      <c r="RIJ1620" s="35"/>
      <c r="RIK1620" s="34"/>
      <c r="RIR1620" s="35"/>
      <c r="RIS1620" s="34"/>
      <c r="RIZ1620" s="35"/>
      <c r="RJA1620" s="34"/>
      <c r="RJH1620" s="35"/>
      <c r="RJI1620" s="34"/>
      <c r="RJP1620" s="35"/>
      <c r="RJQ1620" s="34"/>
      <c r="RJX1620" s="35"/>
      <c r="RJY1620" s="34"/>
      <c r="RKF1620" s="35"/>
      <c r="RKG1620" s="34"/>
      <c r="RKN1620" s="35"/>
      <c r="RKO1620" s="34"/>
      <c r="RKV1620" s="35"/>
      <c r="RKW1620" s="34"/>
      <c r="RLD1620" s="35"/>
      <c r="RLE1620" s="34"/>
      <c r="RLL1620" s="35"/>
      <c r="RLM1620" s="34"/>
      <c r="RLT1620" s="35"/>
      <c r="RLU1620" s="34"/>
      <c r="RMB1620" s="35"/>
      <c r="RMC1620" s="34"/>
      <c r="RMJ1620" s="35"/>
      <c r="RMK1620" s="34"/>
      <c r="RMR1620" s="35"/>
      <c r="RMS1620" s="34"/>
      <c r="RMZ1620" s="35"/>
      <c r="RNA1620" s="34"/>
      <c r="RNH1620" s="35"/>
      <c r="RNI1620" s="34"/>
      <c r="RNP1620" s="35"/>
      <c r="RNQ1620" s="34"/>
      <c r="RNX1620" s="35"/>
      <c r="RNY1620" s="34"/>
      <c r="ROF1620" s="35"/>
      <c r="ROG1620" s="34"/>
      <c r="RON1620" s="35"/>
      <c r="ROO1620" s="34"/>
      <c r="ROV1620" s="35"/>
      <c r="ROW1620" s="34"/>
      <c r="RPD1620" s="35"/>
      <c r="RPE1620" s="34"/>
      <c r="RPL1620" s="35"/>
      <c r="RPM1620" s="34"/>
      <c r="RPT1620" s="35"/>
      <c r="RPU1620" s="34"/>
      <c r="RQB1620" s="35"/>
      <c r="RQC1620" s="34"/>
      <c r="RQJ1620" s="35"/>
      <c r="RQK1620" s="34"/>
      <c r="RQR1620" s="35"/>
      <c r="RQS1620" s="34"/>
      <c r="RQZ1620" s="35"/>
      <c r="RRA1620" s="34"/>
      <c r="RRH1620" s="35"/>
      <c r="RRI1620" s="34"/>
      <c r="RRP1620" s="35"/>
      <c r="RRQ1620" s="34"/>
      <c r="RRX1620" s="35"/>
      <c r="RRY1620" s="34"/>
      <c r="RSF1620" s="35"/>
      <c r="RSG1620" s="34"/>
      <c r="RSN1620" s="35"/>
      <c r="RSO1620" s="34"/>
      <c r="RSV1620" s="35"/>
      <c r="RSW1620" s="34"/>
      <c r="RTD1620" s="35"/>
      <c r="RTE1620" s="34"/>
      <c r="RTL1620" s="35"/>
      <c r="RTM1620" s="34"/>
      <c r="RTT1620" s="35"/>
      <c r="RTU1620" s="34"/>
      <c r="RUB1620" s="35"/>
      <c r="RUC1620" s="34"/>
      <c r="RUJ1620" s="35"/>
      <c r="RUK1620" s="34"/>
      <c r="RUR1620" s="35"/>
      <c r="RUS1620" s="34"/>
      <c r="RUZ1620" s="35"/>
      <c r="RVA1620" s="34"/>
      <c r="RVH1620" s="35"/>
      <c r="RVI1620" s="34"/>
      <c r="RVP1620" s="35"/>
      <c r="RVQ1620" s="34"/>
      <c r="RVX1620" s="35"/>
      <c r="RVY1620" s="34"/>
      <c r="RWF1620" s="35"/>
      <c r="RWG1620" s="34"/>
      <c r="RWN1620" s="35"/>
      <c r="RWO1620" s="34"/>
      <c r="RWV1620" s="35"/>
      <c r="RWW1620" s="34"/>
      <c r="RXD1620" s="35"/>
      <c r="RXE1620" s="34"/>
      <c r="RXL1620" s="35"/>
      <c r="RXM1620" s="34"/>
      <c r="RXT1620" s="35"/>
      <c r="RXU1620" s="34"/>
      <c r="RYB1620" s="35"/>
      <c r="RYC1620" s="34"/>
      <c r="RYJ1620" s="35"/>
      <c r="RYK1620" s="34"/>
      <c r="RYR1620" s="35"/>
      <c r="RYS1620" s="34"/>
      <c r="RYZ1620" s="35"/>
      <c r="RZA1620" s="34"/>
      <c r="RZH1620" s="35"/>
      <c r="RZI1620" s="34"/>
      <c r="RZP1620" s="35"/>
      <c r="RZQ1620" s="34"/>
      <c r="RZX1620" s="35"/>
      <c r="RZY1620" s="34"/>
      <c r="SAF1620" s="35"/>
      <c r="SAG1620" s="34"/>
      <c r="SAN1620" s="35"/>
      <c r="SAO1620" s="34"/>
      <c r="SAV1620" s="35"/>
      <c r="SAW1620" s="34"/>
      <c r="SBD1620" s="35"/>
      <c r="SBE1620" s="34"/>
      <c r="SBL1620" s="35"/>
      <c r="SBM1620" s="34"/>
      <c r="SBT1620" s="35"/>
      <c r="SBU1620" s="34"/>
      <c r="SCB1620" s="35"/>
      <c r="SCC1620" s="34"/>
      <c r="SCJ1620" s="35"/>
      <c r="SCK1620" s="34"/>
      <c r="SCR1620" s="35"/>
      <c r="SCS1620" s="34"/>
      <c r="SCZ1620" s="35"/>
      <c r="SDA1620" s="34"/>
      <c r="SDH1620" s="35"/>
      <c r="SDI1620" s="34"/>
      <c r="SDP1620" s="35"/>
      <c r="SDQ1620" s="34"/>
      <c r="SDX1620" s="35"/>
      <c r="SDY1620" s="34"/>
      <c r="SEF1620" s="35"/>
      <c r="SEG1620" s="34"/>
      <c r="SEN1620" s="35"/>
      <c r="SEO1620" s="34"/>
      <c r="SEV1620" s="35"/>
      <c r="SEW1620" s="34"/>
      <c r="SFD1620" s="35"/>
      <c r="SFE1620" s="34"/>
      <c r="SFL1620" s="35"/>
      <c r="SFM1620" s="34"/>
      <c r="SFT1620" s="35"/>
      <c r="SFU1620" s="34"/>
      <c r="SGB1620" s="35"/>
      <c r="SGC1620" s="34"/>
      <c r="SGJ1620" s="35"/>
      <c r="SGK1620" s="34"/>
      <c r="SGR1620" s="35"/>
      <c r="SGS1620" s="34"/>
      <c r="SGZ1620" s="35"/>
      <c r="SHA1620" s="34"/>
      <c r="SHH1620" s="35"/>
      <c r="SHI1620" s="34"/>
      <c r="SHP1620" s="35"/>
      <c r="SHQ1620" s="34"/>
      <c r="SHX1620" s="35"/>
      <c r="SHY1620" s="34"/>
      <c r="SIF1620" s="35"/>
      <c r="SIG1620" s="34"/>
      <c r="SIN1620" s="35"/>
      <c r="SIO1620" s="34"/>
      <c r="SIV1620" s="35"/>
      <c r="SIW1620" s="34"/>
      <c r="SJD1620" s="35"/>
      <c r="SJE1620" s="34"/>
      <c r="SJL1620" s="35"/>
      <c r="SJM1620" s="34"/>
      <c r="SJT1620" s="35"/>
      <c r="SJU1620" s="34"/>
      <c r="SKB1620" s="35"/>
      <c r="SKC1620" s="34"/>
      <c r="SKJ1620" s="35"/>
      <c r="SKK1620" s="34"/>
      <c r="SKR1620" s="35"/>
      <c r="SKS1620" s="34"/>
      <c r="SKZ1620" s="35"/>
      <c r="SLA1620" s="34"/>
      <c r="SLH1620" s="35"/>
      <c r="SLI1620" s="34"/>
      <c r="SLP1620" s="35"/>
      <c r="SLQ1620" s="34"/>
      <c r="SLX1620" s="35"/>
      <c r="SLY1620" s="34"/>
      <c r="SMF1620" s="35"/>
      <c r="SMG1620" s="34"/>
      <c r="SMN1620" s="35"/>
      <c r="SMO1620" s="34"/>
      <c r="SMV1620" s="35"/>
      <c r="SMW1620" s="34"/>
      <c r="SND1620" s="35"/>
      <c r="SNE1620" s="34"/>
      <c r="SNL1620" s="35"/>
      <c r="SNM1620" s="34"/>
      <c r="SNT1620" s="35"/>
      <c r="SNU1620" s="34"/>
      <c r="SOB1620" s="35"/>
      <c r="SOC1620" s="34"/>
      <c r="SOJ1620" s="35"/>
      <c r="SOK1620" s="34"/>
      <c r="SOR1620" s="35"/>
      <c r="SOS1620" s="34"/>
      <c r="SOZ1620" s="35"/>
      <c r="SPA1620" s="34"/>
      <c r="SPH1620" s="35"/>
      <c r="SPI1620" s="34"/>
      <c r="SPP1620" s="35"/>
      <c r="SPQ1620" s="34"/>
      <c r="SPX1620" s="35"/>
      <c r="SPY1620" s="34"/>
      <c r="SQF1620" s="35"/>
      <c r="SQG1620" s="34"/>
      <c r="SQN1620" s="35"/>
      <c r="SQO1620" s="34"/>
      <c r="SQV1620" s="35"/>
      <c r="SQW1620" s="34"/>
      <c r="SRD1620" s="35"/>
      <c r="SRE1620" s="34"/>
      <c r="SRL1620" s="35"/>
      <c r="SRM1620" s="34"/>
      <c r="SRT1620" s="35"/>
      <c r="SRU1620" s="34"/>
      <c r="SSB1620" s="35"/>
      <c r="SSC1620" s="34"/>
      <c r="SSJ1620" s="35"/>
      <c r="SSK1620" s="34"/>
      <c r="SSR1620" s="35"/>
      <c r="SSS1620" s="34"/>
      <c r="SSZ1620" s="35"/>
      <c r="STA1620" s="34"/>
      <c r="STH1620" s="35"/>
      <c r="STI1620" s="34"/>
      <c r="STP1620" s="35"/>
      <c r="STQ1620" s="34"/>
      <c r="STX1620" s="35"/>
      <c r="STY1620" s="34"/>
      <c r="SUF1620" s="35"/>
      <c r="SUG1620" s="34"/>
      <c r="SUN1620" s="35"/>
      <c r="SUO1620" s="34"/>
      <c r="SUV1620" s="35"/>
      <c r="SUW1620" s="34"/>
      <c r="SVD1620" s="35"/>
      <c r="SVE1620" s="34"/>
      <c r="SVL1620" s="35"/>
      <c r="SVM1620" s="34"/>
      <c r="SVT1620" s="35"/>
      <c r="SVU1620" s="34"/>
      <c r="SWB1620" s="35"/>
      <c r="SWC1620" s="34"/>
      <c r="SWJ1620" s="35"/>
      <c r="SWK1620" s="34"/>
      <c r="SWR1620" s="35"/>
      <c r="SWS1620" s="34"/>
      <c r="SWZ1620" s="35"/>
      <c r="SXA1620" s="34"/>
      <c r="SXH1620" s="35"/>
      <c r="SXI1620" s="34"/>
      <c r="SXP1620" s="35"/>
      <c r="SXQ1620" s="34"/>
      <c r="SXX1620" s="35"/>
      <c r="SXY1620" s="34"/>
      <c r="SYF1620" s="35"/>
      <c r="SYG1620" s="34"/>
      <c r="SYN1620" s="35"/>
      <c r="SYO1620" s="34"/>
      <c r="SYV1620" s="35"/>
      <c r="SYW1620" s="34"/>
      <c r="SZD1620" s="35"/>
      <c r="SZE1620" s="34"/>
      <c r="SZL1620" s="35"/>
      <c r="SZM1620" s="34"/>
      <c r="SZT1620" s="35"/>
      <c r="SZU1620" s="34"/>
      <c r="TAB1620" s="35"/>
      <c r="TAC1620" s="34"/>
      <c r="TAJ1620" s="35"/>
      <c r="TAK1620" s="34"/>
      <c r="TAR1620" s="35"/>
      <c r="TAS1620" s="34"/>
      <c r="TAZ1620" s="35"/>
      <c r="TBA1620" s="34"/>
      <c r="TBH1620" s="35"/>
      <c r="TBI1620" s="34"/>
      <c r="TBP1620" s="35"/>
      <c r="TBQ1620" s="34"/>
      <c r="TBX1620" s="35"/>
      <c r="TBY1620" s="34"/>
      <c r="TCF1620" s="35"/>
      <c r="TCG1620" s="34"/>
      <c r="TCN1620" s="35"/>
      <c r="TCO1620" s="34"/>
      <c r="TCV1620" s="35"/>
      <c r="TCW1620" s="34"/>
      <c r="TDD1620" s="35"/>
      <c r="TDE1620" s="34"/>
      <c r="TDL1620" s="35"/>
      <c r="TDM1620" s="34"/>
      <c r="TDT1620" s="35"/>
      <c r="TDU1620" s="34"/>
      <c r="TEB1620" s="35"/>
      <c r="TEC1620" s="34"/>
      <c r="TEJ1620" s="35"/>
      <c r="TEK1620" s="34"/>
      <c r="TER1620" s="35"/>
      <c r="TES1620" s="34"/>
      <c r="TEZ1620" s="35"/>
      <c r="TFA1620" s="34"/>
      <c r="TFH1620" s="35"/>
      <c r="TFI1620" s="34"/>
      <c r="TFP1620" s="35"/>
      <c r="TFQ1620" s="34"/>
      <c r="TFX1620" s="35"/>
      <c r="TFY1620" s="34"/>
      <c r="TGF1620" s="35"/>
      <c r="TGG1620" s="34"/>
      <c r="TGN1620" s="35"/>
      <c r="TGO1620" s="34"/>
      <c r="TGV1620" s="35"/>
      <c r="TGW1620" s="34"/>
      <c r="THD1620" s="35"/>
      <c r="THE1620" s="34"/>
      <c r="THL1620" s="35"/>
      <c r="THM1620" s="34"/>
      <c r="THT1620" s="35"/>
      <c r="THU1620" s="34"/>
      <c r="TIB1620" s="35"/>
      <c r="TIC1620" s="34"/>
      <c r="TIJ1620" s="35"/>
      <c r="TIK1620" s="34"/>
      <c r="TIR1620" s="35"/>
      <c r="TIS1620" s="34"/>
      <c r="TIZ1620" s="35"/>
      <c r="TJA1620" s="34"/>
      <c r="TJH1620" s="35"/>
      <c r="TJI1620" s="34"/>
      <c r="TJP1620" s="35"/>
      <c r="TJQ1620" s="34"/>
      <c r="TJX1620" s="35"/>
      <c r="TJY1620" s="34"/>
      <c r="TKF1620" s="35"/>
      <c r="TKG1620" s="34"/>
      <c r="TKN1620" s="35"/>
      <c r="TKO1620" s="34"/>
      <c r="TKV1620" s="35"/>
      <c r="TKW1620" s="34"/>
      <c r="TLD1620" s="35"/>
      <c r="TLE1620" s="34"/>
      <c r="TLL1620" s="35"/>
      <c r="TLM1620" s="34"/>
      <c r="TLT1620" s="35"/>
      <c r="TLU1620" s="34"/>
      <c r="TMB1620" s="35"/>
      <c r="TMC1620" s="34"/>
      <c r="TMJ1620" s="35"/>
      <c r="TMK1620" s="34"/>
      <c r="TMR1620" s="35"/>
      <c r="TMS1620" s="34"/>
      <c r="TMZ1620" s="35"/>
      <c r="TNA1620" s="34"/>
      <c r="TNH1620" s="35"/>
      <c r="TNI1620" s="34"/>
      <c r="TNP1620" s="35"/>
      <c r="TNQ1620" s="34"/>
      <c r="TNX1620" s="35"/>
      <c r="TNY1620" s="34"/>
      <c r="TOF1620" s="35"/>
      <c r="TOG1620" s="34"/>
      <c r="TON1620" s="35"/>
      <c r="TOO1620" s="34"/>
      <c r="TOV1620" s="35"/>
      <c r="TOW1620" s="34"/>
      <c r="TPD1620" s="35"/>
      <c r="TPE1620" s="34"/>
      <c r="TPL1620" s="35"/>
      <c r="TPM1620" s="34"/>
      <c r="TPT1620" s="35"/>
      <c r="TPU1620" s="34"/>
      <c r="TQB1620" s="35"/>
      <c r="TQC1620" s="34"/>
      <c r="TQJ1620" s="35"/>
      <c r="TQK1620" s="34"/>
      <c r="TQR1620" s="35"/>
      <c r="TQS1620" s="34"/>
      <c r="TQZ1620" s="35"/>
      <c r="TRA1620" s="34"/>
      <c r="TRH1620" s="35"/>
      <c r="TRI1620" s="34"/>
      <c r="TRP1620" s="35"/>
      <c r="TRQ1620" s="34"/>
      <c r="TRX1620" s="35"/>
      <c r="TRY1620" s="34"/>
      <c r="TSF1620" s="35"/>
      <c r="TSG1620" s="34"/>
      <c r="TSN1620" s="35"/>
      <c r="TSO1620" s="34"/>
      <c r="TSV1620" s="35"/>
      <c r="TSW1620" s="34"/>
      <c r="TTD1620" s="35"/>
      <c r="TTE1620" s="34"/>
      <c r="TTL1620" s="35"/>
      <c r="TTM1620" s="34"/>
      <c r="TTT1620" s="35"/>
      <c r="TTU1620" s="34"/>
      <c r="TUB1620" s="35"/>
      <c r="TUC1620" s="34"/>
      <c r="TUJ1620" s="35"/>
      <c r="TUK1620" s="34"/>
      <c r="TUR1620" s="35"/>
      <c r="TUS1620" s="34"/>
      <c r="TUZ1620" s="35"/>
      <c r="TVA1620" s="34"/>
      <c r="TVH1620" s="35"/>
      <c r="TVI1620" s="34"/>
      <c r="TVP1620" s="35"/>
      <c r="TVQ1620" s="34"/>
      <c r="TVX1620" s="35"/>
      <c r="TVY1620" s="34"/>
      <c r="TWF1620" s="35"/>
      <c r="TWG1620" s="34"/>
      <c r="TWN1620" s="35"/>
      <c r="TWO1620" s="34"/>
      <c r="TWV1620" s="35"/>
      <c r="TWW1620" s="34"/>
      <c r="TXD1620" s="35"/>
      <c r="TXE1620" s="34"/>
      <c r="TXL1620" s="35"/>
      <c r="TXM1620" s="34"/>
      <c r="TXT1620" s="35"/>
      <c r="TXU1620" s="34"/>
      <c r="TYB1620" s="35"/>
      <c r="TYC1620" s="34"/>
      <c r="TYJ1620" s="35"/>
      <c r="TYK1620" s="34"/>
      <c r="TYR1620" s="35"/>
      <c r="TYS1620" s="34"/>
      <c r="TYZ1620" s="35"/>
      <c r="TZA1620" s="34"/>
      <c r="TZH1620" s="35"/>
      <c r="TZI1620" s="34"/>
      <c r="TZP1620" s="35"/>
      <c r="TZQ1620" s="34"/>
      <c r="TZX1620" s="35"/>
      <c r="TZY1620" s="34"/>
      <c r="UAF1620" s="35"/>
      <c r="UAG1620" s="34"/>
      <c r="UAN1620" s="35"/>
      <c r="UAO1620" s="34"/>
      <c r="UAV1620" s="35"/>
      <c r="UAW1620" s="34"/>
      <c r="UBD1620" s="35"/>
      <c r="UBE1620" s="34"/>
      <c r="UBL1620" s="35"/>
      <c r="UBM1620" s="34"/>
      <c r="UBT1620" s="35"/>
      <c r="UBU1620" s="34"/>
      <c r="UCB1620" s="35"/>
      <c r="UCC1620" s="34"/>
      <c r="UCJ1620" s="35"/>
      <c r="UCK1620" s="34"/>
      <c r="UCR1620" s="35"/>
      <c r="UCS1620" s="34"/>
      <c r="UCZ1620" s="35"/>
      <c r="UDA1620" s="34"/>
      <c r="UDH1620" s="35"/>
      <c r="UDI1620" s="34"/>
      <c r="UDP1620" s="35"/>
      <c r="UDQ1620" s="34"/>
      <c r="UDX1620" s="35"/>
      <c r="UDY1620" s="34"/>
      <c r="UEF1620" s="35"/>
      <c r="UEG1620" s="34"/>
      <c r="UEN1620" s="35"/>
      <c r="UEO1620" s="34"/>
      <c r="UEV1620" s="35"/>
      <c r="UEW1620" s="34"/>
      <c r="UFD1620" s="35"/>
      <c r="UFE1620" s="34"/>
      <c r="UFL1620" s="35"/>
      <c r="UFM1620" s="34"/>
      <c r="UFT1620" s="35"/>
      <c r="UFU1620" s="34"/>
      <c r="UGB1620" s="35"/>
      <c r="UGC1620" s="34"/>
      <c r="UGJ1620" s="35"/>
      <c r="UGK1620" s="34"/>
      <c r="UGR1620" s="35"/>
      <c r="UGS1620" s="34"/>
      <c r="UGZ1620" s="35"/>
      <c r="UHA1620" s="34"/>
      <c r="UHH1620" s="35"/>
      <c r="UHI1620" s="34"/>
      <c r="UHP1620" s="35"/>
      <c r="UHQ1620" s="34"/>
      <c r="UHX1620" s="35"/>
      <c r="UHY1620" s="34"/>
      <c r="UIF1620" s="35"/>
      <c r="UIG1620" s="34"/>
      <c r="UIN1620" s="35"/>
      <c r="UIO1620" s="34"/>
      <c r="UIV1620" s="35"/>
      <c r="UIW1620" s="34"/>
      <c r="UJD1620" s="35"/>
      <c r="UJE1620" s="34"/>
      <c r="UJL1620" s="35"/>
      <c r="UJM1620" s="34"/>
      <c r="UJT1620" s="35"/>
      <c r="UJU1620" s="34"/>
      <c r="UKB1620" s="35"/>
      <c r="UKC1620" s="34"/>
      <c r="UKJ1620" s="35"/>
      <c r="UKK1620" s="34"/>
      <c r="UKR1620" s="35"/>
      <c r="UKS1620" s="34"/>
      <c r="UKZ1620" s="35"/>
      <c r="ULA1620" s="34"/>
      <c r="ULH1620" s="35"/>
      <c r="ULI1620" s="34"/>
      <c r="ULP1620" s="35"/>
      <c r="ULQ1620" s="34"/>
      <c r="ULX1620" s="35"/>
      <c r="ULY1620" s="34"/>
      <c r="UMF1620" s="35"/>
      <c r="UMG1620" s="34"/>
      <c r="UMN1620" s="35"/>
      <c r="UMO1620" s="34"/>
      <c r="UMV1620" s="35"/>
      <c r="UMW1620" s="34"/>
      <c r="UND1620" s="35"/>
      <c r="UNE1620" s="34"/>
      <c r="UNL1620" s="35"/>
      <c r="UNM1620" s="34"/>
      <c r="UNT1620" s="35"/>
      <c r="UNU1620" s="34"/>
      <c r="UOB1620" s="35"/>
      <c r="UOC1620" s="34"/>
      <c r="UOJ1620" s="35"/>
      <c r="UOK1620" s="34"/>
      <c r="UOR1620" s="35"/>
      <c r="UOS1620" s="34"/>
      <c r="UOZ1620" s="35"/>
      <c r="UPA1620" s="34"/>
      <c r="UPH1620" s="35"/>
      <c r="UPI1620" s="34"/>
      <c r="UPP1620" s="35"/>
      <c r="UPQ1620" s="34"/>
      <c r="UPX1620" s="35"/>
      <c r="UPY1620" s="34"/>
      <c r="UQF1620" s="35"/>
      <c r="UQG1620" s="34"/>
      <c r="UQN1620" s="35"/>
      <c r="UQO1620" s="34"/>
      <c r="UQV1620" s="35"/>
      <c r="UQW1620" s="34"/>
      <c r="URD1620" s="35"/>
      <c r="URE1620" s="34"/>
      <c r="URL1620" s="35"/>
      <c r="URM1620" s="34"/>
      <c r="URT1620" s="35"/>
      <c r="URU1620" s="34"/>
      <c r="USB1620" s="35"/>
      <c r="USC1620" s="34"/>
      <c r="USJ1620" s="35"/>
      <c r="USK1620" s="34"/>
      <c r="USR1620" s="35"/>
      <c r="USS1620" s="34"/>
      <c r="USZ1620" s="35"/>
      <c r="UTA1620" s="34"/>
      <c r="UTH1620" s="35"/>
      <c r="UTI1620" s="34"/>
      <c r="UTP1620" s="35"/>
      <c r="UTQ1620" s="34"/>
      <c r="UTX1620" s="35"/>
      <c r="UTY1620" s="34"/>
      <c r="UUF1620" s="35"/>
      <c r="UUG1620" s="34"/>
      <c r="UUN1620" s="35"/>
      <c r="UUO1620" s="34"/>
      <c r="UUV1620" s="35"/>
      <c r="UUW1620" s="34"/>
      <c r="UVD1620" s="35"/>
      <c r="UVE1620" s="34"/>
      <c r="UVL1620" s="35"/>
      <c r="UVM1620" s="34"/>
      <c r="UVT1620" s="35"/>
      <c r="UVU1620" s="34"/>
      <c r="UWB1620" s="35"/>
      <c r="UWC1620" s="34"/>
      <c r="UWJ1620" s="35"/>
      <c r="UWK1620" s="34"/>
      <c r="UWR1620" s="35"/>
      <c r="UWS1620" s="34"/>
      <c r="UWZ1620" s="35"/>
      <c r="UXA1620" s="34"/>
      <c r="UXH1620" s="35"/>
      <c r="UXI1620" s="34"/>
      <c r="UXP1620" s="35"/>
      <c r="UXQ1620" s="34"/>
      <c r="UXX1620" s="35"/>
      <c r="UXY1620" s="34"/>
      <c r="UYF1620" s="35"/>
      <c r="UYG1620" s="34"/>
      <c r="UYN1620" s="35"/>
      <c r="UYO1620" s="34"/>
      <c r="UYV1620" s="35"/>
      <c r="UYW1620" s="34"/>
      <c r="UZD1620" s="35"/>
      <c r="UZE1620" s="34"/>
      <c r="UZL1620" s="35"/>
      <c r="UZM1620" s="34"/>
      <c r="UZT1620" s="35"/>
      <c r="UZU1620" s="34"/>
      <c r="VAB1620" s="35"/>
      <c r="VAC1620" s="34"/>
      <c r="VAJ1620" s="35"/>
      <c r="VAK1620" s="34"/>
      <c r="VAR1620" s="35"/>
      <c r="VAS1620" s="34"/>
      <c r="VAZ1620" s="35"/>
      <c r="VBA1620" s="34"/>
      <c r="VBH1620" s="35"/>
      <c r="VBI1620" s="34"/>
      <c r="VBP1620" s="35"/>
      <c r="VBQ1620" s="34"/>
      <c r="VBX1620" s="35"/>
      <c r="VBY1620" s="34"/>
      <c r="VCF1620" s="35"/>
      <c r="VCG1620" s="34"/>
      <c r="VCN1620" s="35"/>
      <c r="VCO1620" s="34"/>
      <c r="VCV1620" s="35"/>
      <c r="VCW1620" s="34"/>
      <c r="VDD1620" s="35"/>
      <c r="VDE1620" s="34"/>
      <c r="VDL1620" s="35"/>
      <c r="VDM1620" s="34"/>
      <c r="VDT1620" s="35"/>
      <c r="VDU1620" s="34"/>
      <c r="VEB1620" s="35"/>
      <c r="VEC1620" s="34"/>
      <c r="VEJ1620" s="35"/>
      <c r="VEK1620" s="34"/>
      <c r="VER1620" s="35"/>
      <c r="VES1620" s="34"/>
      <c r="VEZ1620" s="35"/>
      <c r="VFA1620" s="34"/>
      <c r="VFH1620" s="35"/>
      <c r="VFI1620" s="34"/>
      <c r="VFP1620" s="35"/>
      <c r="VFQ1620" s="34"/>
      <c r="VFX1620" s="35"/>
      <c r="VFY1620" s="34"/>
      <c r="VGF1620" s="35"/>
      <c r="VGG1620" s="34"/>
      <c r="VGN1620" s="35"/>
      <c r="VGO1620" s="34"/>
      <c r="VGV1620" s="35"/>
      <c r="VGW1620" s="34"/>
      <c r="VHD1620" s="35"/>
      <c r="VHE1620" s="34"/>
      <c r="VHL1620" s="35"/>
      <c r="VHM1620" s="34"/>
      <c r="VHT1620" s="35"/>
      <c r="VHU1620" s="34"/>
      <c r="VIB1620" s="35"/>
      <c r="VIC1620" s="34"/>
      <c r="VIJ1620" s="35"/>
      <c r="VIK1620" s="34"/>
      <c r="VIR1620" s="35"/>
      <c r="VIS1620" s="34"/>
      <c r="VIZ1620" s="35"/>
      <c r="VJA1620" s="34"/>
      <c r="VJH1620" s="35"/>
      <c r="VJI1620" s="34"/>
      <c r="VJP1620" s="35"/>
      <c r="VJQ1620" s="34"/>
      <c r="VJX1620" s="35"/>
      <c r="VJY1620" s="34"/>
      <c r="VKF1620" s="35"/>
      <c r="VKG1620" s="34"/>
      <c r="VKN1620" s="35"/>
      <c r="VKO1620" s="34"/>
      <c r="VKV1620" s="35"/>
      <c r="VKW1620" s="34"/>
      <c r="VLD1620" s="35"/>
      <c r="VLE1620" s="34"/>
      <c r="VLL1620" s="35"/>
      <c r="VLM1620" s="34"/>
      <c r="VLT1620" s="35"/>
      <c r="VLU1620" s="34"/>
      <c r="VMB1620" s="35"/>
      <c r="VMC1620" s="34"/>
      <c r="VMJ1620" s="35"/>
      <c r="VMK1620" s="34"/>
      <c r="VMR1620" s="35"/>
      <c r="VMS1620" s="34"/>
      <c r="VMZ1620" s="35"/>
      <c r="VNA1620" s="34"/>
      <c r="VNH1620" s="35"/>
      <c r="VNI1620" s="34"/>
      <c r="VNP1620" s="35"/>
      <c r="VNQ1620" s="34"/>
      <c r="VNX1620" s="35"/>
      <c r="VNY1620" s="34"/>
      <c r="VOF1620" s="35"/>
      <c r="VOG1620" s="34"/>
      <c r="VON1620" s="35"/>
      <c r="VOO1620" s="34"/>
      <c r="VOV1620" s="35"/>
      <c r="VOW1620" s="34"/>
      <c r="VPD1620" s="35"/>
      <c r="VPE1620" s="34"/>
      <c r="VPL1620" s="35"/>
      <c r="VPM1620" s="34"/>
      <c r="VPT1620" s="35"/>
      <c r="VPU1620" s="34"/>
      <c r="VQB1620" s="35"/>
      <c r="VQC1620" s="34"/>
      <c r="VQJ1620" s="35"/>
      <c r="VQK1620" s="34"/>
      <c r="VQR1620" s="35"/>
      <c r="VQS1620" s="34"/>
      <c r="VQZ1620" s="35"/>
      <c r="VRA1620" s="34"/>
      <c r="VRH1620" s="35"/>
      <c r="VRI1620" s="34"/>
      <c r="VRP1620" s="35"/>
      <c r="VRQ1620" s="34"/>
      <c r="VRX1620" s="35"/>
      <c r="VRY1620" s="34"/>
      <c r="VSF1620" s="35"/>
      <c r="VSG1620" s="34"/>
      <c r="VSN1620" s="35"/>
      <c r="VSO1620" s="34"/>
      <c r="VSV1620" s="35"/>
      <c r="VSW1620" s="34"/>
      <c r="VTD1620" s="35"/>
      <c r="VTE1620" s="34"/>
      <c r="VTL1620" s="35"/>
      <c r="VTM1620" s="34"/>
      <c r="VTT1620" s="35"/>
      <c r="VTU1620" s="34"/>
      <c r="VUB1620" s="35"/>
      <c r="VUC1620" s="34"/>
      <c r="VUJ1620" s="35"/>
      <c r="VUK1620" s="34"/>
      <c r="VUR1620" s="35"/>
      <c r="VUS1620" s="34"/>
      <c r="VUZ1620" s="35"/>
      <c r="VVA1620" s="34"/>
      <c r="VVH1620" s="35"/>
      <c r="VVI1620" s="34"/>
      <c r="VVP1620" s="35"/>
      <c r="VVQ1620" s="34"/>
      <c r="VVX1620" s="35"/>
      <c r="VVY1620" s="34"/>
      <c r="VWF1620" s="35"/>
      <c r="VWG1620" s="34"/>
      <c r="VWN1620" s="35"/>
      <c r="VWO1620" s="34"/>
      <c r="VWV1620" s="35"/>
      <c r="VWW1620" s="34"/>
      <c r="VXD1620" s="35"/>
      <c r="VXE1620" s="34"/>
      <c r="VXL1620" s="35"/>
      <c r="VXM1620" s="34"/>
      <c r="VXT1620" s="35"/>
      <c r="VXU1620" s="34"/>
      <c r="VYB1620" s="35"/>
      <c r="VYC1620" s="34"/>
      <c r="VYJ1620" s="35"/>
      <c r="VYK1620" s="34"/>
      <c r="VYR1620" s="35"/>
      <c r="VYS1620" s="34"/>
      <c r="VYZ1620" s="35"/>
      <c r="VZA1620" s="34"/>
      <c r="VZH1620" s="35"/>
      <c r="VZI1620" s="34"/>
      <c r="VZP1620" s="35"/>
      <c r="VZQ1620" s="34"/>
      <c r="VZX1620" s="35"/>
      <c r="VZY1620" s="34"/>
      <c r="WAF1620" s="35"/>
      <c r="WAG1620" s="34"/>
      <c r="WAN1620" s="35"/>
      <c r="WAO1620" s="34"/>
      <c r="WAV1620" s="35"/>
      <c r="WAW1620" s="34"/>
      <c r="WBD1620" s="35"/>
      <c r="WBE1620" s="34"/>
      <c r="WBL1620" s="35"/>
      <c r="WBM1620" s="34"/>
      <c r="WBT1620" s="35"/>
      <c r="WBU1620" s="34"/>
      <c r="WCB1620" s="35"/>
      <c r="WCC1620" s="34"/>
      <c r="WCJ1620" s="35"/>
      <c r="WCK1620" s="34"/>
      <c r="WCR1620" s="35"/>
      <c r="WCS1620" s="34"/>
      <c r="WCZ1620" s="35"/>
      <c r="WDA1620" s="34"/>
      <c r="WDH1620" s="35"/>
      <c r="WDI1620" s="34"/>
      <c r="WDP1620" s="35"/>
      <c r="WDQ1620" s="34"/>
      <c r="WDX1620" s="35"/>
      <c r="WDY1620" s="34"/>
      <c r="WEF1620" s="35"/>
      <c r="WEG1620" s="34"/>
      <c r="WEN1620" s="35"/>
      <c r="WEO1620" s="34"/>
      <c r="WEV1620" s="35"/>
      <c r="WEW1620" s="34"/>
      <c r="WFD1620" s="35"/>
      <c r="WFE1620" s="34"/>
      <c r="WFL1620" s="35"/>
      <c r="WFM1620" s="34"/>
      <c r="WFT1620" s="35"/>
      <c r="WFU1620" s="34"/>
      <c r="WGB1620" s="35"/>
      <c r="WGC1620" s="34"/>
      <c r="WGJ1620" s="35"/>
      <c r="WGK1620" s="34"/>
      <c r="WGR1620" s="35"/>
      <c r="WGS1620" s="34"/>
      <c r="WGZ1620" s="35"/>
      <c r="WHA1620" s="34"/>
      <c r="WHH1620" s="35"/>
      <c r="WHI1620" s="34"/>
      <c r="WHP1620" s="35"/>
      <c r="WHQ1620" s="34"/>
      <c r="WHX1620" s="35"/>
      <c r="WHY1620" s="34"/>
      <c r="WIF1620" s="35"/>
      <c r="WIG1620" s="34"/>
      <c r="WIN1620" s="35"/>
      <c r="WIO1620" s="34"/>
      <c r="WIV1620" s="35"/>
      <c r="WIW1620" s="34"/>
      <c r="WJD1620" s="35"/>
      <c r="WJE1620" s="34"/>
      <c r="WJL1620" s="35"/>
      <c r="WJM1620" s="34"/>
      <c r="WJT1620" s="35"/>
      <c r="WJU1620" s="34"/>
      <c r="WKB1620" s="35"/>
      <c r="WKC1620" s="34"/>
      <c r="WKJ1620" s="35"/>
      <c r="WKK1620" s="34"/>
      <c r="WKR1620" s="35"/>
      <c r="WKS1620" s="34"/>
      <c r="WKZ1620" s="35"/>
      <c r="WLA1620" s="34"/>
      <c r="WLH1620" s="35"/>
      <c r="WLI1620" s="34"/>
      <c r="WLP1620" s="35"/>
      <c r="WLQ1620" s="34"/>
      <c r="WLX1620" s="35"/>
      <c r="WLY1620" s="34"/>
      <c r="WMF1620" s="35"/>
      <c r="WMG1620" s="34"/>
      <c r="WMN1620" s="35"/>
      <c r="WMO1620" s="34"/>
      <c r="WMV1620" s="35"/>
      <c r="WMW1620" s="34"/>
      <c r="WND1620" s="35"/>
      <c r="WNE1620" s="34"/>
      <c r="WNL1620" s="35"/>
      <c r="WNM1620" s="34"/>
      <c r="WNT1620" s="35"/>
      <c r="WNU1620" s="34"/>
      <c r="WOB1620" s="35"/>
      <c r="WOC1620" s="34"/>
      <c r="WOJ1620" s="35"/>
      <c r="WOK1620" s="34"/>
      <c r="WOR1620" s="35"/>
      <c r="WOS1620" s="34"/>
      <c r="WOZ1620" s="35"/>
      <c r="WPA1620" s="34"/>
      <c r="WPH1620" s="35"/>
      <c r="WPI1620" s="34"/>
      <c r="WPP1620" s="35"/>
      <c r="WPQ1620" s="34"/>
      <c r="WPX1620" s="35"/>
      <c r="WPY1620" s="34"/>
      <c r="WQF1620" s="35"/>
      <c r="WQG1620" s="34"/>
      <c r="WQN1620" s="35"/>
      <c r="WQO1620" s="34"/>
      <c r="WQV1620" s="35"/>
      <c r="WQW1620" s="34"/>
      <c r="WRD1620" s="35"/>
      <c r="WRE1620" s="34"/>
      <c r="WRL1620" s="35"/>
      <c r="WRM1620" s="34"/>
      <c r="WRT1620" s="35"/>
      <c r="WRU1620" s="34"/>
      <c r="WSB1620" s="35"/>
      <c r="WSC1620" s="34"/>
      <c r="WSJ1620" s="35"/>
      <c r="WSK1620" s="34"/>
      <c r="WSR1620" s="35"/>
      <c r="WSS1620" s="34"/>
      <c r="WSZ1620" s="35"/>
      <c r="WTA1620" s="34"/>
      <c r="WTH1620" s="35"/>
      <c r="WTI1620" s="34"/>
      <c r="WTP1620" s="35"/>
      <c r="WTQ1620" s="34"/>
      <c r="WTX1620" s="35"/>
      <c r="WTY1620" s="34"/>
      <c r="WUF1620" s="35"/>
      <c r="WUG1620" s="34"/>
      <c r="WUN1620" s="35"/>
      <c r="WUO1620" s="34"/>
      <c r="WUV1620" s="35"/>
      <c r="WUW1620" s="34"/>
      <c r="WVD1620" s="35"/>
      <c r="WVE1620" s="34"/>
      <c r="WVL1620" s="35"/>
      <c r="WVM1620" s="34"/>
      <c r="WVT1620" s="35"/>
      <c r="WVU1620" s="34"/>
      <c r="WWB1620" s="35"/>
      <c r="WWC1620" s="34"/>
      <c r="WWJ1620" s="35"/>
      <c r="WWK1620" s="34"/>
      <c r="WWR1620" s="35"/>
      <c r="WWS1620" s="34"/>
      <c r="WWZ1620" s="35"/>
      <c r="WXA1620" s="34"/>
      <c r="WXH1620" s="35"/>
      <c r="WXI1620" s="34"/>
      <c r="WXP1620" s="35"/>
      <c r="WXQ1620" s="34"/>
      <c r="WXX1620" s="35"/>
      <c r="WXY1620" s="34"/>
      <c r="WYF1620" s="35"/>
      <c r="WYG1620" s="34"/>
      <c r="WYN1620" s="35"/>
      <c r="WYO1620" s="34"/>
      <c r="WYV1620" s="35"/>
      <c r="WYW1620" s="34"/>
      <c r="WZD1620" s="35"/>
      <c r="WZE1620" s="34"/>
      <c r="WZL1620" s="35"/>
      <c r="WZM1620" s="34"/>
      <c r="WZT1620" s="35"/>
      <c r="WZU1620" s="34"/>
      <c r="XAB1620" s="35"/>
      <c r="XAC1620" s="34"/>
      <c r="XAJ1620" s="35"/>
      <c r="XAK1620" s="34"/>
      <c r="XAR1620" s="35"/>
      <c r="XAS1620" s="34"/>
      <c r="XAZ1620" s="35"/>
      <c r="XBA1620" s="34"/>
      <c r="XBH1620" s="35"/>
      <c r="XBI1620" s="34"/>
      <c r="XBP1620" s="35"/>
      <c r="XBQ1620" s="34"/>
      <c r="XBX1620" s="35"/>
      <c r="XBY1620" s="34"/>
      <c r="XCF1620" s="35"/>
      <c r="XCG1620" s="34"/>
      <c r="XCN1620" s="35"/>
      <c r="XCO1620" s="34"/>
      <c r="XCV1620" s="35"/>
      <c r="XCW1620" s="34"/>
      <c r="XDD1620" s="35"/>
      <c r="XDE1620" s="34"/>
      <c r="XDL1620" s="35"/>
      <c r="XDM1620" s="34"/>
      <c r="XDT1620" s="35"/>
      <c r="XDU1620" s="34"/>
      <c r="XEB1620" s="35"/>
      <c r="XEC1620" s="34"/>
      <c r="XEJ1620" s="35"/>
      <c r="XEK1620" s="34"/>
      <c r="XER1620" s="35"/>
      <c r="XES1620" s="34"/>
      <c r="XEZ1620" s="35"/>
      <c r="XFA1620" s="34"/>
    </row>
    <row r="1621" spans="1:1021 1028:2045 2052:3069 3076:4093 4100:5117 5124:6141 6148:7165 7172:8189 8196:9213 9220:10237 10244:11261 11268:12285 12292:13309 13316:14333 14340:15357 15364:16381" x14ac:dyDescent="0.25">
      <c r="A1621" t="s">
        <v>484</v>
      </c>
      <c r="B1621" t="s">
        <v>462</v>
      </c>
      <c r="C1621">
        <v>344</v>
      </c>
      <c r="D1621">
        <v>344</v>
      </c>
      <c r="E1621" s="35">
        <v>1</v>
      </c>
      <c r="F1621" s="34">
        <v>5.0000000000000002E-90</v>
      </c>
      <c r="G1621">
        <v>86.11</v>
      </c>
      <c r="H1621">
        <v>1618</v>
      </c>
      <c r="I1621" t="str">
        <f>HYPERLINK("https://www.ncbi.nlm.nih.gov/nucleotide/MT791405.1?report=genbank&amp;log$=nucltop&amp;blast_rank=19&amp;RID=XE6RV0D8013","MT791405.1")</f>
        <v>MT791405.1</v>
      </c>
      <c r="L1621" s="35"/>
      <c r="M1621" s="34"/>
      <c r="T1621" s="35"/>
      <c r="U1621" s="34"/>
      <c r="AB1621" s="35"/>
      <c r="AC1621" s="34"/>
      <c r="AJ1621" s="35"/>
      <c r="AK1621" s="34"/>
      <c r="AR1621" s="35"/>
      <c r="AS1621" s="34"/>
      <c r="AZ1621" s="35"/>
      <c r="BA1621" s="34"/>
      <c r="BH1621" s="35"/>
      <c r="BI1621" s="34"/>
      <c r="BP1621" s="35"/>
      <c r="BQ1621" s="34"/>
      <c r="BX1621" s="35"/>
      <c r="BY1621" s="34"/>
      <c r="CF1621" s="35"/>
      <c r="CG1621" s="34"/>
      <c r="CN1621" s="35"/>
      <c r="CO1621" s="34"/>
      <c r="CV1621" s="35"/>
      <c r="CW1621" s="34"/>
      <c r="DD1621" s="35"/>
      <c r="DE1621" s="34"/>
      <c r="DL1621" s="35"/>
      <c r="DM1621" s="34"/>
      <c r="DT1621" s="35"/>
      <c r="DU1621" s="34"/>
      <c r="EB1621" s="35"/>
      <c r="EC1621" s="34"/>
      <c r="EJ1621" s="35"/>
      <c r="EK1621" s="34"/>
      <c r="ER1621" s="35"/>
      <c r="ES1621" s="34"/>
      <c r="EZ1621" s="35"/>
      <c r="FA1621" s="34"/>
      <c r="FH1621" s="35"/>
      <c r="FI1621" s="34"/>
      <c r="FP1621" s="35"/>
      <c r="FQ1621" s="34"/>
      <c r="FX1621" s="35"/>
      <c r="FY1621" s="34"/>
      <c r="GF1621" s="35"/>
      <c r="GG1621" s="34"/>
      <c r="GN1621" s="35"/>
      <c r="GO1621" s="34"/>
      <c r="GV1621" s="35"/>
      <c r="GW1621" s="34"/>
      <c r="HD1621" s="35"/>
      <c r="HE1621" s="34"/>
      <c r="HL1621" s="35"/>
      <c r="HM1621" s="34"/>
      <c r="HT1621" s="35"/>
      <c r="HU1621" s="34"/>
      <c r="IB1621" s="35"/>
      <c r="IC1621" s="34"/>
      <c r="IJ1621" s="35"/>
      <c r="IK1621" s="34"/>
      <c r="IR1621" s="35"/>
      <c r="IS1621" s="34"/>
      <c r="IZ1621" s="35"/>
      <c r="JA1621" s="34"/>
      <c r="JH1621" s="35"/>
      <c r="JI1621" s="34"/>
      <c r="JP1621" s="35"/>
      <c r="JQ1621" s="34"/>
      <c r="JX1621" s="35"/>
      <c r="JY1621" s="34"/>
      <c r="KF1621" s="35"/>
      <c r="KG1621" s="34"/>
      <c r="KN1621" s="35"/>
      <c r="KO1621" s="34"/>
      <c r="KV1621" s="35"/>
      <c r="KW1621" s="34"/>
      <c r="LD1621" s="35"/>
      <c r="LE1621" s="34"/>
      <c r="LL1621" s="35"/>
      <c r="LM1621" s="34"/>
      <c r="LT1621" s="35"/>
      <c r="LU1621" s="34"/>
      <c r="MB1621" s="35"/>
      <c r="MC1621" s="34"/>
      <c r="MJ1621" s="35"/>
      <c r="MK1621" s="34"/>
      <c r="MR1621" s="35"/>
      <c r="MS1621" s="34"/>
      <c r="MZ1621" s="35"/>
      <c r="NA1621" s="34"/>
      <c r="NH1621" s="35"/>
      <c r="NI1621" s="34"/>
      <c r="NP1621" s="35"/>
      <c r="NQ1621" s="34"/>
      <c r="NX1621" s="35"/>
      <c r="NY1621" s="34"/>
      <c r="OF1621" s="35"/>
      <c r="OG1621" s="34"/>
      <c r="ON1621" s="35"/>
      <c r="OO1621" s="34"/>
      <c r="OV1621" s="35"/>
      <c r="OW1621" s="34"/>
      <c r="PD1621" s="35"/>
      <c r="PE1621" s="34"/>
      <c r="PL1621" s="35"/>
      <c r="PM1621" s="34"/>
      <c r="PT1621" s="35"/>
      <c r="PU1621" s="34"/>
      <c r="QB1621" s="35"/>
      <c r="QC1621" s="34"/>
      <c r="QJ1621" s="35"/>
      <c r="QK1621" s="34"/>
      <c r="QR1621" s="35"/>
      <c r="QS1621" s="34"/>
      <c r="QZ1621" s="35"/>
      <c r="RA1621" s="34"/>
      <c r="RH1621" s="35"/>
      <c r="RI1621" s="34"/>
      <c r="RP1621" s="35"/>
      <c r="RQ1621" s="34"/>
      <c r="RX1621" s="35"/>
      <c r="RY1621" s="34"/>
      <c r="SF1621" s="35"/>
      <c r="SG1621" s="34"/>
      <c r="SN1621" s="35"/>
      <c r="SO1621" s="34"/>
      <c r="SV1621" s="35"/>
      <c r="SW1621" s="34"/>
      <c r="TD1621" s="35"/>
      <c r="TE1621" s="34"/>
      <c r="TL1621" s="35"/>
      <c r="TM1621" s="34"/>
      <c r="TT1621" s="35"/>
      <c r="TU1621" s="34"/>
      <c r="UB1621" s="35"/>
      <c r="UC1621" s="34"/>
      <c r="UJ1621" s="35"/>
      <c r="UK1621" s="34"/>
      <c r="UR1621" s="35"/>
      <c r="US1621" s="34"/>
      <c r="UZ1621" s="35"/>
      <c r="VA1621" s="34"/>
      <c r="VH1621" s="35"/>
      <c r="VI1621" s="34"/>
      <c r="VP1621" s="35"/>
      <c r="VQ1621" s="34"/>
      <c r="VX1621" s="35"/>
      <c r="VY1621" s="34"/>
      <c r="WF1621" s="35"/>
      <c r="WG1621" s="34"/>
      <c r="WN1621" s="35"/>
      <c r="WO1621" s="34"/>
      <c r="WV1621" s="35"/>
      <c r="WW1621" s="34"/>
      <c r="XD1621" s="35"/>
      <c r="XE1621" s="34"/>
      <c r="XL1621" s="35"/>
      <c r="XM1621" s="34"/>
      <c r="XT1621" s="35"/>
      <c r="XU1621" s="34"/>
      <c r="YB1621" s="35"/>
      <c r="YC1621" s="34"/>
      <c r="YJ1621" s="35"/>
      <c r="YK1621" s="34"/>
      <c r="YR1621" s="35"/>
      <c r="YS1621" s="34"/>
      <c r="YZ1621" s="35"/>
      <c r="ZA1621" s="34"/>
      <c r="ZH1621" s="35"/>
      <c r="ZI1621" s="34"/>
      <c r="ZP1621" s="35"/>
      <c r="ZQ1621" s="34"/>
      <c r="ZX1621" s="35"/>
      <c r="ZY1621" s="34"/>
      <c r="AAF1621" s="35"/>
      <c r="AAG1621" s="34"/>
      <c r="AAN1621" s="35"/>
      <c r="AAO1621" s="34"/>
      <c r="AAV1621" s="35"/>
      <c r="AAW1621" s="34"/>
      <c r="ABD1621" s="35"/>
      <c r="ABE1621" s="34"/>
      <c r="ABL1621" s="35"/>
      <c r="ABM1621" s="34"/>
      <c r="ABT1621" s="35"/>
      <c r="ABU1621" s="34"/>
      <c r="ACB1621" s="35"/>
      <c r="ACC1621" s="34"/>
      <c r="ACJ1621" s="35"/>
      <c r="ACK1621" s="34"/>
      <c r="ACR1621" s="35"/>
      <c r="ACS1621" s="34"/>
      <c r="ACZ1621" s="35"/>
      <c r="ADA1621" s="34"/>
      <c r="ADH1621" s="35"/>
      <c r="ADI1621" s="34"/>
      <c r="ADP1621" s="35"/>
      <c r="ADQ1621" s="34"/>
      <c r="ADX1621" s="35"/>
      <c r="ADY1621" s="34"/>
      <c r="AEF1621" s="35"/>
      <c r="AEG1621" s="34"/>
      <c r="AEN1621" s="35"/>
      <c r="AEO1621" s="34"/>
      <c r="AEV1621" s="35"/>
      <c r="AEW1621" s="34"/>
      <c r="AFD1621" s="35"/>
      <c r="AFE1621" s="34"/>
      <c r="AFL1621" s="35"/>
      <c r="AFM1621" s="34"/>
      <c r="AFT1621" s="35"/>
      <c r="AFU1621" s="34"/>
      <c r="AGB1621" s="35"/>
      <c r="AGC1621" s="34"/>
      <c r="AGJ1621" s="35"/>
      <c r="AGK1621" s="34"/>
      <c r="AGR1621" s="35"/>
      <c r="AGS1621" s="34"/>
      <c r="AGZ1621" s="35"/>
      <c r="AHA1621" s="34"/>
      <c r="AHH1621" s="35"/>
      <c r="AHI1621" s="34"/>
      <c r="AHP1621" s="35"/>
      <c r="AHQ1621" s="34"/>
      <c r="AHX1621" s="35"/>
      <c r="AHY1621" s="34"/>
      <c r="AIF1621" s="35"/>
      <c r="AIG1621" s="34"/>
      <c r="AIN1621" s="35"/>
      <c r="AIO1621" s="34"/>
      <c r="AIV1621" s="35"/>
      <c r="AIW1621" s="34"/>
      <c r="AJD1621" s="35"/>
      <c r="AJE1621" s="34"/>
      <c r="AJL1621" s="35"/>
      <c r="AJM1621" s="34"/>
      <c r="AJT1621" s="35"/>
      <c r="AJU1621" s="34"/>
      <c r="AKB1621" s="35"/>
      <c r="AKC1621" s="34"/>
      <c r="AKJ1621" s="35"/>
      <c r="AKK1621" s="34"/>
      <c r="AKR1621" s="35"/>
      <c r="AKS1621" s="34"/>
      <c r="AKZ1621" s="35"/>
      <c r="ALA1621" s="34"/>
      <c r="ALH1621" s="35"/>
      <c r="ALI1621" s="34"/>
      <c r="ALP1621" s="35"/>
      <c r="ALQ1621" s="34"/>
      <c r="ALX1621" s="35"/>
      <c r="ALY1621" s="34"/>
      <c r="AMF1621" s="35"/>
      <c r="AMG1621" s="34"/>
      <c r="AMN1621" s="35"/>
      <c r="AMO1621" s="34"/>
      <c r="AMV1621" s="35"/>
      <c r="AMW1621" s="34"/>
      <c r="AND1621" s="35"/>
      <c r="ANE1621" s="34"/>
      <c r="ANL1621" s="35"/>
      <c r="ANM1621" s="34"/>
      <c r="ANT1621" s="35"/>
      <c r="ANU1621" s="34"/>
      <c r="AOB1621" s="35"/>
      <c r="AOC1621" s="34"/>
      <c r="AOJ1621" s="35"/>
      <c r="AOK1621" s="34"/>
      <c r="AOR1621" s="35"/>
      <c r="AOS1621" s="34"/>
      <c r="AOZ1621" s="35"/>
      <c r="APA1621" s="34"/>
      <c r="APH1621" s="35"/>
      <c r="API1621" s="34"/>
      <c r="APP1621" s="35"/>
      <c r="APQ1621" s="34"/>
      <c r="APX1621" s="35"/>
      <c r="APY1621" s="34"/>
      <c r="AQF1621" s="35"/>
      <c r="AQG1621" s="34"/>
      <c r="AQN1621" s="35"/>
      <c r="AQO1621" s="34"/>
      <c r="AQV1621" s="35"/>
      <c r="AQW1621" s="34"/>
      <c r="ARD1621" s="35"/>
      <c r="ARE1621" s="34"/>
      <c r="ARL1621" s="35"/>
      <c r="ARM1621" s="34"/>
      <c r="ART1621" s="35"/>
      <c r="ARU1621" s="34"/>
      <c r="ASB1621" s="35"/>
      <c r="ASC1621" s="34"/>
      <c r="ASJ1621" s="35"/>
      <c r="ASK1621" s="34"/>
      <c r="ASR1621" s="35"/>
      <c r="ASS1621" s="34"/>
      <c r="ASZ1621" s="35"/>
      <c r="ATA1621" s="34"/>
      <c r="ATH1621" s="35"/>
      <c r="ATI1621" s="34"/>
      <c r="ATP1621" s="35"/>
      <c r="ATQ1621" s="34"/>
      <c r="ATX1621" s="35"/>
      <c r="ATY1621" s="34"/>
      <c r="AUF1621" s="35"/>
      <c r="AUG1621" s="34"/>
      <c r="AUN1621" s="35"/>
      <c r="AUO1621" s="34"/>
      <c r="AUV1621" s="35"/>
      <c r="AUW1621" s="34"/>
      <c r="AVD1621" s="35"/>
      <c r="AVE1621" s="34"/>
      <c r="AVL1621" s="35"/>
      <c r="AVM1621" s="34"/>
      <c r="AVT1621" s="35"/>
      <c r="AVU1621" s="34"/>
      <c r="AWB1621" s="35"/>
      <c r="AWC1621" s="34"/>
      <c r="AWJ1621" s="35"/>
      <c r="AWK1621" s="34"/>
      <c r="AWR1621" s="35"/>
      <c r="AWS1621" s="34"/>
      <c r="AWZ1621" s="35"/>
      <c r="AXA1621" s="34"/>
      <c r="AXH1621" s="35"/>
      <c r="AXI1621" s="34"/>
      <c r="AXP1621" s="35"/>
      <c r="AXQ1621" s="34"/>
      <c r="AXX1621" s="35"/>
      <c r="AXY1621" s="34"/>
      <c r="AYF1621" s="35"/>
      <c r="AYG1621" s="34"/>
      <c r="AYN1621" s="35"/>
      <c r="AYO1621" s="34"/>
      <c r="AYV1621" s="35"/>
      <c r="AYW1621" s="34"/>
      <c r="AZD1621" s="35"/>
      <c r="AZE1621" s="34"/>
      <c r="AZL1621" s="35"/>
      <c r="AZM1621" s="34"/>
      <c r="AZT1621" s="35"/>
      <c r="AZU1621" s="34"/>
      <c r="BAB1621" s="35"/>
      <c r="BAC1621" s="34"/>
      <c r="BAJ1621" s="35"/>
      <c r="BAK1621" s="34"/>
      <c r="BAR1621" s="35"/>
      <c r="BAS1621" s="34"/>
      <c r="BAZ1621" s="35"/>
      <c r="BBA1621" s="34"/>
      <c r="BBH1621" s="35"/>
      <c r="BBI1621" s="34"/>
      <c r="BBP1621" s="35"/>
      <c r="BBQ1621" s="34"/>
      <c r="BBX1621" s="35"/>
      <c r="BBY1621" s="34"/>
      <c r="BCF1621" s="35"/>
      <c r="BCG1621" s="34"/>
      <c r="BCN1621" s="35"/>
      <c r="BCO1621" s="34"/>
      <c r="BCV1621" s="35"/>
      <c r="BCW1621" s="34"/>
      <c r="BDD1621" s="35"/>
      <c r="BDE1621" s="34"/>
      <c r="BDL1621" s="35"/>
      <c r="BDM1621" s="34"/>
      <c r="BDT1621" s="35"/>
      <c r="BDU1621" s="34"/>
      <c r="BEB1621" s="35"/>
      <c r="BEC1621" s="34"/>
      <c r="BEJ1621" s="35"/>
      <c r="BEK1621" s="34"/>
      <c r="BER1621" s="35"/>
      <c r="BES1621" s="34"/>
      <c r="BEZ1621" s="35"/>
      <c r="BFA1621" s="34"/>
      <c r="BFH1621" s="35"/>
      <c r="BFI1621" s="34"/>
      <c r="BFP1621" s="35"/>
      <c r="BFQ1621" s="34"/>
      <c r="BFX1621" s="35"/>
      <c r="BFY1621" s="34"/>
      <c r="BGF1621" s="35"/>
      <c r="BGG1621" s="34"/>
      <c r="BGN1621" s="35"/>
      <c r="BGO1621" s="34"/>
      <c r="BGV1621" s="35"/>
      <c r="BGW1621" s="34"/>
      <c r="BHD1621" s="35"/>
      <c r="BHE1621" s="34"/>
      <c r="BHL1621" s="35"/>
      <c r="BHM1621" s="34"/>
      <c r="BHT1621" s="35"/>
      <c r="BHU1621" s="34"/>
      <c r="BIB1621" s="35"/>
      <c r="BIC1621" s="34"/>
      <c r="BIJ1621" s="35"/>
      <c r="BIK1621" s="34"/>
      <c r="BIR1621" s="35"/>
      <c r="BIS1621" s="34"/>
      <c r="BIZ1621" s="35"/>
      <c r="BJA1621" s="34"/>
      <c r="BJH1621" s="35"/>
      <c r="BJI1621" s="34"/>
      <c r="BJP1621" s="35"/>
      <c r="BJQ1621" s="34"/>
      <c r="BJX1621" s="35"/>
      <c r="BJY1621" s="34"/>
      <c r="BKF1621" s="35"/>
      <c r="BKG1621" s="34"/>
      <c r="BKN1621" s="35"/>
      <c r="BKO1621" s="34"/>
      <c r="BKV1621" s="35"/>
      <c r="BKW1621" s="34"/>
      <c r="BLD1621" s="35"/>
      <c r="BLE1621" s="34"/>
      <c r="BLL1621" s="35"/>
      <c r="BLM1621" s="34"/>
      <c r="BLT1621" s="35"/>
      <c r="BLU1621" s="34"/>
      <c r="BMB1621" s="35"/>
      <c r="BMC1621" s="34"/>
      <c r="BMJ1621" s="35"/>
      <c r="BMK1621" s="34"/>
      <c r="BMR1621" s="35"/>
      <c r="BMS1621" s="34"/>
      <c r="BMZ1621" s="35"/>
      <c r="BNA1621" s="34"/>
      <c r="BNH1621" s="35"/>
      <c r="BNI1621" s="34"/>
      <c r="BNP1621" s="35"/>
      <c r="BNQ1621" s="34"/>
      <c r="BNX1621" s="35"/>
      <c r="BNY1621" s="34"/>
      <c r="BOF1621" s="35"/>
      <c r="BOG1621" s="34"/>
      <c r="BON1621" s="35"/>
      <c r="BOO1621" s="34"/>
      <c r="BOV1621" s="35"/>
      <c r="BOW1621" s="34"/>
      <c r="BPD1621" s="35"/>
      <c r="BPE1621" s="34"/>
      <c r="BPL1621" s="35"/>
      <c r="BPM1621" s="34"/>
      <c r="BPT1621" s="35"/>
      <c r="BPU1621" s="34"/>
      <c r="BQB1621" s="35"/>
      <c r="BQC1621" s="34"/>
      <c r="BQJ1621" s="35"/>
      <c r="BQK1621" s="34"/>
      <c r="BQR1621" s="35"/>
      <c r="BQS1621" s="34"/>
      <c r="BQZ1621" s="35"/>
      <c r="BRA1621" s="34"/>
      <c r="BRH1621" s="35"/>
      <c r="BRI1621" s="34"/>
      <c r="BRP1621" s="35"/>
      <c r="BRQ1621" s="34"/>
      <c r="BRX1621" s="35"/>
      <c r="BRY1621" s="34"/>
      <c r="BSF1621" s="35"/>
      <c r="BSG1621" s="34"/>
      <c r="BSN1621" s="35"/>
      <c r="BSO1621" s="34"/>
      <c r="BSV1621" s="35"/>
      <c r="BSW1621" s="34"/>
      <c r="BTD1621" s="35"/>
      <c r="BTE1621" s="34"/>
      <c r="BTL1621" s="35"/>
      <c r="BTM1621" s="34"/>
      <c r="BTT1621" s="35"/>
      <c r="BTU1621" s="34"/>
      <c r="BUB1621" s="35"/>
      <c r="BUC1621" s="34"/>
      <c r="BUJ1621" s="35"/>
      <c r="BUK1621" s="34"/>
      <c r="BUR1621" s="35"/>
      <c r="BUS1621" s="34"/>
      <c r="BUZ1621" s="35"/>
      <c r="BVA1621" s="34"/>
      <c r="BVH1621" s="35"/>
      <c r="BVI1621" s="34"/>
      <c r="BVP1621" s="35"/>
      <c r="BVQ1621" s="34"/>
      <c r="BVX1621" s="35"/>
      <c r="BVY1621" s="34"/>
      <c r="BWF1621" s="35"/>
      <c r="BWG1621" s="34"/>
      <c r="BWN1621" s="35"/>
      <c r="BWO1621" s="34"/>
      <c r="BWV1621" s="35"/>
      <c r="BWW1621" s="34"/>
      <c r="BXD1621" s="35"/>
      <c r="BXE1621" s="34"/>
      <c r="BXL1621" s="35"/>
      <c r="BXM1621" s="34"/>
      <c r="BXT1621" s="35"/>
      <c r="BXU1621" s="34"/>
      <c r="BYB1621" s="35"/>
      <c r="BYC1621" s="34"/>
      <c r="BYJ1621" s="35"/>
      <c r="BYK1621" s="34"/>
      <c r="BYR1621" s="35"/>
      <c r="BYS1621" s="34"/>
      <c r="BYZ1621" s="35"/>
      <c r="BZA1621" s="34"/>
      <c r="BZH1621" s="35"/>
      <c r="BZI1621" s="34"/>
      <c r="BZP1621" s="35"/>
      <c r="BZQ1621" s="34"/>
      <c r="BZX1621" s="35"/>
      <c r="BZY1621" s="34"/>
      <c r="CAF1621" s="35"/>
      <c r="CAG1621" s="34"/>
      <c r="CAN1621" s="35"/>
      <c r="CAO1621" s="34"/>
      <c r="CAV1621" s="35"/>
      <c r="CAW1621" s="34"/>
      <c r="CBD1621" s="35"/>
      <c r="CBE1621" s="34"/>
      <c r="CBL1621" s="35"/>
      <c r="CBM1621" s="34"/>
      <c r="CBT1621" s="35"/>
      <c r="CBU1621" s="34"/>
      <c r="CCB1621" s="35"/>
      <c r="CCC1621" s="34"/>
      <c r="CCJ1621" s="35"/>
      <c r="CCK1621" s="34"/>
      <c r="CCR1621" s="35"/>
      <c r="CCS1621" s="34"/>
      <c r="CCZ1621" s="35"/>
      <c r="CDA1621" s="34"/>
      <c r="CDH1621" s="35"/>
      <c r="CDI1621" s="34"/>
      <c r="CDP1621" s="35"/>
      <c r="CDQ1621" s="34"/>
      <c r="CDX1621" s="35"/>
      <c r="CDY1621" s="34"/>
      <c r="CEF1621" s="35"/>
      <c r="CEG1621" s="34"/>
      <c r="CEN1621" s="35"/>
      <c r="CEO1621" s="34"/>
      <c r="CEV1621" s="35"/>
      <c r="CEW1621" s="34"/>
      <c r="CFD1621" s="35"/>
      <c r="CFE1621" s="34"/>
      <c r="CFL1621" s="35"/>
      <c r="CFM1621" s="34"/>
      <c r="CFT1621" s="35"/>
      <c r="CFU1621" s="34"/>
      <c r="CGB1621" s="35"/>
      <c r="CGC1621" s="34"/>
      <c r="CGJ1621" s="35"/>
      <c r="CGK1621" s="34"/>
      <c r="CGR1621" s="35"/>
      <c r="CGS1621" s="34"/>
      <c r="CGZ1621" s="35"/>
      <c r="CHA1621" s="34"/>
      <c r="CHH1621" s="35"/>
      <c r="CHI1621" s="34"/>
      <c r="CHP1621" s="35"/>
      <c r="CHQ1621" s="34"/>
      <c r="CHX1621" s="35"/>
      <c r="CHY1621" s="34"/>
      <c r="CIF1621" s="35"/>
      <c r="CIG1621" s="34"/>
      <c r="CIN1621" s="35"/>
      <c r="CIO1621" s="34"/>
      <c r="CIV1621" s="35"/>
      <c r="CIW1621" s="34"/>
      <c r="CJD1621" s="35"/>
      <c r="CJE1621" s="34"/>
      <c r="CJL1621" s="35"/>
      <c r="CJM1621" s="34"/>
      <c r="CJT1621" s="35"/>
      <c r="CJU1621" s="34"/>
      <c r="CKB1621" s="35"/>
      <c r="CKC1621" s="34"/>
      <c r="CKJ1621" s="35"/>
      <c r="CKK1621" s="34"/>
      <c r="CKR1621" s="35"/>
      <c r="CKS1621" s="34"/>
      <c r="CKZ1621" s="35"/>
      <c r="CLA1621" s="34"/>
      <c r="CLH1621" s="35"/>
      <c r="CLI1621" s="34"/>
      <c r="CLP1621" s="35"/>
      <c r="CLQ1621" s="34"/>
      <c r="CLX1621" s="35"/>
      <c r="CLY1621" s="34"/>
      <c r="CMF1621" s="35"/>
      <c r="CMG1621" s="34"/>
      <c r="CMN1621" s="35"/>
      <c r="CMO1621" s="34"/>
      <c r="CMV1621" s="35"/>
      <c r="CMW1621" s="34"/>
      <c r="CND1621" s="35"/>
      <c r="CNE1621" s="34"/>
      <c r="CNL1621" s="35"/>
      <c r="CNM1621" s="34"/>
      <c r="CNT1621" s="35"/>
      <c r="CNU1621" s="34"/>
      <c r="COB1621" s="35"/>
      <c r="COC1621" s="34"/>
      <c r="COJ1621" s="35"/>
      <c r="COK1621" s="34"/>
      <c r="COR1621" s="35"/>
      <c r="COS1621" s="34"/>
      <c r="COZ1621" s="35"/>
      <c r="CPA1621" s="34"/>
      <c r="CPH1621" s="35"/>
      <c r="CPI1621" s="34"/>
      <c r="CPP1621" s="35"/>
      <c r="CPQ1621" s="34"/>
      <c r="CPX1621" s="35"/>
      <c r="CPY1621" s="34"/>
      <c r="CQF1621" s="35"/>
      <c r="CQG1621" s="34"/>
      <c r="CQN1621" s="35"/>
      <c r="CQO1621" s="34"/>
      <c r="CQV1621" s="35"/>
      <c r="CQW1621" s="34"/>
      <c r="CRD1621" s="35"/>
      <c r="CRE1621" s="34"/>
      <c r="CRL1621" s="35"/>
      <c r="CRM1621" s="34"/>
      <c r="CRT1621" s="35"/>
      <c r="CRU1621" s="34"/>
      <c r="CSB1621" s="35"/>
      <c r="CSC1621" s="34"/>
      <c r="CSJ1621" s="35"/>
      <c r="CSK1621" s="34"/>
      <c r="CSR1621" s="35"/>
      <c r="CSS1621" s="34"/>
      <c r="CSZ1621" s="35"/>
      <c r="CTA1621" s="34"/>
      <c r="CTH1621" s="35"/>
      <c r="CTI1621" s="34"/>
      <c r="CTP1621" s="35"/>
      <c r="CTQ1621" s="34"/>
      <c r="CTX1621" s="35"/>
      <c r="CTY1621" s="34"/>
      <c r="CUF1621" s="35"/>
      <c r="CUG1621" s="34"/>
      <c r="CUN1621" s="35"/>
      <c r="CUO1621" s="34"/>
      <c r="CUV1621" s="35"/>
      <c r="CUW1621" s="34"/>
      <c r="CVD1621" s="35"/>
      <c r="CVE1621" s="34"/>
      <c r="CVL1621" s="35"/>
      <c r="CVM1621" s="34"/>
      <c r="CVT1621" s="35"/>
      <c r="CVU1621" s="34"/>
      <c r="CWB1621" s="35"/>
      <c r="CWC1621" s="34"/>
      <c r="CWJ1621" s="35"/>
      <c r="CWK1621" s="34"/>
      <c r="CWR1621" s="35"/>
      <c r="CWS1621" s="34"/>
      <c r="CWZ1621" s="35"/>
      <c r="CXA1621" s="34"/>
      <c r="CXH1621" s="35"/>
      <c r="CXI1621" s="34"/>
      <c r="CXP1621" s="35"/>
      <c r="CXQ1621" s="34"/>
      <c r="CXX1621" s="35"/>
      <c r="CXY1621" s="34"/>
      <c r="CYF1621" s="35"/>
      <c r="CYG1621" s="34"/>
      <c r="CYN1621" s="35"/>
      <c r="CYO1621" s="34"/>
      <c r="CYV1621" s="35"/>
      <c r="CYW1621" s="34"/>
      <c r="CZD1621" s="35"/>
      <c r="CZE1621" s="34"/>
      <c r="CZL1621" s="35"/>
      <c r="CZM1621" s="34"/>
      <c r="CZT1621" s="35"/>
      <c r="CZU1621" s="34"/>
      <c r="DAB1621" s="35"/>
      <c r="DAC1621" s="34"/>
      <c r="DAJ1621" s="35"/>
      <c r="DAK1621" s="34"/>
      <c r="DAR1621" s="35"/>
      <c r="DAS1621" s="34"/>
      <c r="DAZ1621" s="35"/>
      <c r="DBA1621" s="34"/>
      <c r="DBH1621" s="35"/>
      <c r="DBI1621" s="34"/>
      <c r="DBP1621" s="35"/>
      <c r="DBQ1621" s="34"/>
      <c r="DBX1621" s="35"/>
      <c r="DBY1621" s="34"/>
      <c r="DCF1621" s="35"/>
      <c r="DCG1621" s="34"/>
      <c r="DCN1621" s="35"/>
      <c r="DCO1621" s="34"/>
      <c r="DCV1621" s="35"/>
      <c r="DCW1621" s="34"/>
      <c r="DDD1621" s="35"/>
      <c r="DDE1621" s="34"/>
      <c r="DDL1621" s="35"/>
      <c r="DDM1621" s="34"/>
      <c r="DDT1621" s="35"/>
      <c r="DDU1621" s="34"/>
      <c r="DEB1621" s="35"/>
      <c r="DEC1621" s="34"/>
      <c r="DEJ1621" s="35"/>
      <c r="DEK1621" s="34"/>
      <c r="DER1621" s="35"/>
      <c r="DES1621" s="34"/>
      <c r="DEZ1621" s="35"/>
      <c r="DFA1621" s="34"/>
      <c r="DFH1621" s="35"/>
      <c r="DFI1621" s="34"/>
      <c r="DFP1621" s="35"/>
      <c r="DFQ1621" s="34"/>
      <c r="DFX1621" s="35"/>
      <c r="DFY1621" s="34"/>
      <c r="DGF1621" s="35"/>
      <c r="DGG1621" s="34"/>
      <c r="DGN1621" s="35"/>
      <c r="DGO1621" s="34"/>
      <c r="DGV1621" s="35"/>
      <c r="DGW1621" s="34"/>
      <c r="DHD1621" s="35"/>
      <c r="DHE1621" s="34"/>
      <c r="DHL1621" s="35"/>
      <c r="DHM1621" s="34"/>
      <c r="DHT1621" s="35"/>
      <c r="DHU1621" s="34"/>
      <c r="DIB1621" s="35"/>
      <c r="DIC1621" s="34"/>
      <c r="DIJ1621" s="35"/>
      <c r="DIK1621" s="34"/>
      <c r="DIR1621" s="35"/>
      <c r="DIS1621" s="34"/>
      <c r="DIZ1621" s="35"/>
      <c r="DJA1621" s="34"/>
      <c r="DJH1621" s="35"/>
      <c r="DJI1621" s="34"/>
      <c r="DJP1621" s="35"/>
      <c r="DJQ1621" s="34"/>
      <c r="DJX1621" s="35"/>
      <c r="DJY1621" s="34"/>
      <c r="DKF1621" s="35"/>
      <c r="DKG1621" s="34"/>
      <c r="DKN1621" s="35"/>
      <c r="DKO1621" s="34"/>
      <c r="DKV1621" s="35"/>
      <c r="DKW1621" s="34"/>
      <c r="DLD1621" s="35"/>
      <c r="DLE1621" s="34"/>
      <c r="DLL1621" s="35"/>
      <c r="DLM1621" s="34"/>
      <c r="DLT1621" s="35"/>
      <c r="DLU1621" s="34"/>
      <c r="DMB1621" s="35"/>
      <c r="DMC1621" s="34"/>
      <c r="DMJ1621" s="35"/>
      <c r="DMK1621" s="34"/>
      <c r="DMR1621" s="35"/>
      <c r="DMS1621" s="34"/>
      <c r="DMZ1621" s="35"/>
      <c r="DNA1621" s="34"/>
      <c r="DNH1621" s="35"/>
      <c r="DNI1621" s="34"/>
      <c r="DNP1621" s="35"/>
      <c r="DNQ1621" s="34"/>
      <c r="DNX1621" s="35"/>
      <c r="DNY1621" s="34"/>
      <c r="DOF1621" s="35"/>
      <c r="DOG1621" s="34"/>
      <c r="DON1621" s="35"/>
      <c r="DOO1621" s="34"/>
      <c r="DOV1621" s="35"/>
      <c r="DOW1621" s="34"/>
      <c r="DPD1621" s="35"/>
      <c r="DPE1621" s="34"/>
      <c r="DPL1621" s="35"/>
      <c r="DPM1621" s="34"/>
      <c r="DPT1621" s="35"/>
      <c r="DPU1621" s="34"/>
      <c r="DQB1621" s="35"/>
      <c r="DQC1621" s="34"/>
      <c r="DQJ1621" s="35"/>
      <c r="DQK1621" s="34"/>
      <c r="DQR1621" s="35"/>
      <c r="DQS1621" s="34"/>
      <c r="DQZ1621" s="35"/>
      <c r="DRA1621" s="34"/>
      <c r="DRH1621" s="35"/>
      <c r="DRI1621" s="34"/>
      <c r="DRP1621" s="35"/>
      <c r="DRQ1621" s="34"/>
      <c r="DRX1621" s="35"/>
      <c r="DRY1621" s="34"/>
      <c r="DSF1621" s="35"/>
      <c r="DSG1621" s="34"/>
      <c r="DSN1621" s="35"/>
      <c r="DSO1621" s="34"/>
      <c r="DSV1621" s="35"/>
      <c r="DSW1621" s="34"/>
      <c r="DTD1621" s="35"/>
      <c r="DTE1621" s="34"/>
      <c r="DTL1621" s="35"/>
      <c r="DTM1621" s="34"/>
      <c r="DTT1621" s="35"/>
      <c r="DTU1621" s="34"/>
      <c r="DUB1621" s="35"/>
      <c r="DUC1621" s="34"/>
      <c r="DUJ1621" s="35"/>
      <c r="DUK1621" s="34"/>
      <c r="DUR1621" s="35"/>
      <c r="DUS1621" s="34"/>
      <c r="DUZ1621" s="35"/>
      <c r="DVA1621" s="34"/>
      <c r="DVH1621" s="35"/>
      <c r="DVI1621" s="34"/>
      <c r="DVP1621" s="35"/>
      <c r="DVQ1621" s="34"/>
      <c r="DVX1621" s="35"/>
      <c r="DVY1621" s="34"/>
      <c r="DWF1621" s="35"/>
      <c r="DWG1621" s="34"/>
      <c r="DWN1621" s="35"/>
      <c r="DWO1621" s="34"/>
      <c r="DWV1621" s="35"/>
      <c r="DWW1621" s="34"/>
      <c r="DXD1621" s="35"/>
      <c r="DXE1621" s="34"/>
      <c r="DXL1621" s="35"/>
      <c r="DXM1621" s="34"/>
      <c r="DXT1621" s="35"/>
      <c r="DXU1621" s="34"/>
      <c r="DYB1621" s="35"/>
      <c r="DYC1621" s="34"/>
      <c r="DYJ1621" s="35"/>
      <c r="DYK1621" s="34"/>
      <c r="DYR1621" s="35"/>
      <c r="DYS1621" s="34"/>
      <c r="DYZ1621" s="35"/>
      <c r="DZA1621" s="34"/>
      <c r="DZH1621" s="35"/>
      <c r="DZI1621" s="34"/>
      <c r="DZP1621" s="35"/>
      <c r="DZQ1621" s="34"/>
      <c r="DZX1621" s="35"/>
      <c r="DZY1621" s="34"/>
      <c r="EAF1621" s="35"/>
      <c r="EAG1621" s="34"/>
      <c r="EAN1621" s="35"/>
      <c r="EAO1621" s="34"/>
      <c r="EAV1621" s="35"/>
      <c r="EAW1621" s="34"/>
      <c r="EBD1621" s="35"/>
      <c r="EBE1621" s="34"/>
      <c r="EBL1621" s="35"/>
      <c r="EBM1621" s="34"/>
      <c r="EBT1621" s="35"/>
      <c r="EBU1621" s="34"/>
      <c r="ECB1621" s="35"/>
      <c r="ECC1621" s="34"/>
      <c r="ECJ1621" s="35"/>
      <c r="ECK1621" s="34"/>
      <c r="ECR1621" s="35"/>
      <c r="ECS1621" s="34"/>
      <c r="ECZ1621" s="35"/>
      <c r="EDA1621" s="34"/>
      <c r="EDH1621" s="35"/>
      <c r="EDI1621" s="34"/>
      <c r="EDP1621" s="35"/>
      <c r="EDQ1621" s="34"/>
      <c r="EDX1621" s="35"/>
      <c r="EDY1621" s="34"/>
      <c r="EEF1621" s="35"/>
      <c r="EEG1621" s="34"/>
      <c r="EEN1621" s="35"/>
      <c r="EEO1621" s="34"/>
      <c r="EEV1621" s="35"/>
      <c r="EEW1621" s="34"/>
      <c r="EFD1621" s="35"/>
      <c r="EFE1621" s="34"/>
      <c r="EFL1621" s="35"/>
      <c r="EFM1621" s="34"/>
      <c r="EFT1621" s="35"/>
      <c r="EFU1621" s="34"/>
      <c r="EGB1621" s="35"/>
      <c r="EGC1621" s="34"/>
      <c r="EGJ1621" s="35"/>
      <c r="EGK1621" s="34"/>
      <c r="EGR1621" s="35"/>
      <c r="EGS1621" s="34"/>
      <c r="EGZ1621" s="35"/>
      <c r="EHA1621" s="34"/>
      <c r="EHH1621" s="35"/>
      <c r="EHI1621" s="34"/>
      <c r="EHP1621" s="35"/>
      <c r="EHQ1621" s="34"/>
      <c r="EHX1621" s="35"/>
      <c r="EHY1621" s="34"/>
      <c r="EIF1621" s="35"/>
      <c r="EIG1621" s="34"/>
      <c r="EIN1621" s="35"/>
      <c r="EIO1621" s="34"/>
      <c r="EIV1621" s="35"/>
      <c r="EIW1621" s="34"/>
      <c r="EJD1621" s="35"/>
      <c r="EJE1621" s="34"/>
      <c r="EJL1621" s="35"/>
      <c r="EJM1621" s="34"/>
      <c r="EJT1621" s="35"/>
      <c r="EJU1621" s="34"/>
      <c r="EKB1621" s="35"/>
      <c r="EKC1621" s="34"/>
      <c r="EKJ1621" s="35"/>
      <c r="EKK1621" s="34"/>
      <c r="EKR1621" s="35"/>
      <c r="EKS1621" s="34"/>
      <c r="EKZ1621" s="35"/>
      <c r="ELA1621" s="34"/>
      <c r="ELH1621" s="35"/>
      <c r="ELI1621" s="34"/>
      <c r="ELP1621" s="35"/>
      <c r="ELQ1621" s="34"/>
      <c r="ELX1621" s="35"/>
      <c r="ELY1621" s="34"/>
      <c r="EMF1621" s="35"/>
      <c r="EMG1621" s="34"/>
      <c r="EMN1621" s="35"/>
      <c r="EMO1621" s="34"/>
      <c r="EMV1621" s="35"/>
      <c r="EMW1621" s="34"/>
      <c r="END1621" s="35"/>
      <c r="ENE1621" s="34"/>
      <c r="ENL1621" s="35"/>
      <c r="ENM1621" s="34"/>
      <c r="ENT1621" s="35"/>
      <c r="ENU1621" s="34"/>
      <c r="EOB1621" s="35"/>
      <c r="EOC1621" s="34"/>
      <c r="EOJ1621" s="35"/>
      <c r="EOK1621" s="34"/>
      <c r="EOR1621" s="35"/>
      <c r="EOS1621" s="34"/>
      <c r="EOZ1621" s="35"/>
      <c r="EPA1621" s="34"/>
      <c r="EPH1621" s="35"/>
      <c r="EPI1621" s="34"/>
      <c r="EPP1621" s="35"/>
      <c r="EPQ1621" s="34"/>
      <c r="EPX1621" s="35"/>
      <c r="EPY1621" s="34"/>
      <c r="EQF1621" s="35"/>
      <c r="EQG1621" s="34"/>
      <c r="EQN1621" s="35"/>
      <c r="EQO1621" s="34"/>
      <c r="EQV1621" s="35"/>
      <c r="EQW1621" s="34"/>
      <c r="ERD1621" s="35"/>
      <c r="ERE1621" s="34"/>
      <c r="ERL1621" s="35"/>
      <c r="ERM1621" s="34"/>
      <c r="ERT1621" s="35"/>
      <c r="ERU1621" s="34"/>
      <c r="ESB1621" s="35"/>
      <c r="ESC1621" s="34"/>
      <c r="ESJ1621" s="35"/>
      <c r="ESK1621" s="34"/>
      <c r="ESR1621" s="35"/>
      <c r="ESS1621" s="34"/>
      <c r="ESZ1621" s="35"/>
      <c r="ETA1621" s="34"/>
      <c r="ETH1621" s="35"/>
      <c r="ETI1621" s="34"/>
      <c r="ETP1621" s="35"/>
      <c r="ETQ1621" s="34"/>
      <c r="ETX1621" s="35"/>
      <c r="ETY1621" s="34"/>
      <c r="EUF1621" s="35"/>
      <c r="EUG1621" s="34"/>
      <c r="EUN1621" s="35"/>
      <c r="EUO1621" s="34"/>
      <c r="EUV1621" s="35"/>
      <c r="EUW1621" s="34"/>
      <c r="EVD1621" s="35"/>
      <c r="EVE1621" s="34"/>
      <c r="EVL1621" s="35"/>
      <c r="EVM1621" s="34"/>
      <c r="EVT1621" s="35"/>
      <c r="EVU1621" s="34"/>
      <c r="EWB1621" s="35"/>
      <c r="EWC1621" s="34"/>
      <c r="EWJ1621" s="35"/>
      <c r="EWK1621" s="34"/>
      <c r="EWR1621" s="35"/>
      <c r="EWS1621" s="34"/>
      <c r="EWZ1621" s="35"/>
      <c r="EXA1621" s="34"/>
      <c r="EXH1621" s="35"/>
      <c r="EXI1621" s="34"/>
      <c r="EXP1621" s="35"/>
      <c r="EXQ1621" s="34"/>
      <c r="EXX1621" s="35"/>
      <c r="EXY1621" s="34"/>
      <c r="EYF1621" s="35"/>
      <c r="EYG1621" s="34"/>
      <c r="EYN1621" s="35"/>
      <c r="EYO1621" s="34"/>
      <c r="EYV1621" s="35"/>
      <c r="EYW1621" s="34"/>
      <c r="EZD1621" s="35"/>
      <c r="EZE1621" s="34"/>
      <c r="EZL1621" s="35"/>
      <c r="EZM1621" s="34"/>
      <c r="EZT1621" s="35"/>
      <c r="EZU1621" s="34"/>
      <c r="FAB1621" s="35"/>
      <c r="FAC1621" s="34"/>
      <c r="FAJ1621" s="35"/>
      <c r="FAK1621" s="34"/>
      <c r="FAR1621" s="35"/>
      <c r="FAS1621" s="34"/>
      <c r="FAZ1621" s="35"/>
      <c r="FBA1621" s="34"/>
      <c r="FBH1621" s="35"/>
      <c r="FBI1621" s="34"/>
      <c r="FBP1621" s="35"/>
      <c r="FBQ1621" s="34"/>
      <c r="FBX1621" s="35"/>
      <c r="FBY1621" s="34"/>
      <c r="FCF1621" s="35"/>
      <c r="FCG1621" s="34"/>
      <c r="FCN1621" s="35"/>
      <c r="FCO1621" s="34"/>
      <c r="FCV1621" s="35"/>
      <c r="FCW1621" s="34"/>
      <c r="FDD1621" s="35"/>
      <c r="FDE1621" s="34"/>
      <c r="FDL1621" s="35"/>
      <c r="FDM1621" s="34"/>
      <c r="FDT1621" s="35"/>
      <c r="FDU1621" s="34"/>
      <c r="FEB1621" s="35"/>
      <c r="FEC1621" s="34"/>
      <c r="FEJ1621" s="35"/>
      <c r="FEK1621" s="34"/>
      <c r="FER1621" s="35"/>
      <c r="FES1621" s="34"/>
      <c r="FEZ1621" s="35"/>
      <c r="FFA1621" s="34"/>
      <c r="FFH1621" s="35"/>
      <c r="FFI1621" s="34"/>
      <c r="FFP1621" s="35"/>
      <c r="FFQ1621" s="34"/>
      <c r="FFX1621" s="35"/>
      <c r="FFY1621" s="34"/>
      <c r="FGF1621" s="35"/>
      <c r="FGG1621" s="34"/>
      <c r="FGN1621" s="35"/>
      <c r="FGO1621" s="34"/>
      <c r="FGV1621" s="35"/>
      <c r="FGW1621" s="34"/>
      <c r="FHD1621" s="35"/>
      <c r="FHE1621" s="34"/>
      <c r="FHL1621" s="35"/>
      <c r="FHM1621" s="34"/>
      <c r="FHT1621" s="35"/>
      <c r="FHU1621" s="34"/>
      <c r="FIB1621" s="35"/>
      <c r="FIC1621" s="34"/>
      <c r="FIJ1621" s="35"/>
      <c r="FIK1621" s="34"/>
      <c r="FIR1621" s="35"/>
      <c r="FIS1621" s="34"/>
      <c r="FIZ1621" s="35"/>
      <c r="FJA1621" s="34"/>
      <c r="FJH1621" s="35"/>
      <c r="FJI1621" s="34"/>
      <c r="FJP1621" s="35"/>
      <c r="FJQ1621" s="34"/>
      <c r="FJX1621" s="35"/>
      <c r="FJY1621" s="34"/>
      <c r="FKF1621" s="35"/>
      <c r="FKG1621" s="34"/>
      <c r="FKN1621" s="35"/>
      <c r="FKO1621" s="34"/>
      <c r="FKV1621" s="35"/>
      <c r="FKW1621" s="34"/>
      <c r="FLD1621" s="35"/>
      <c r="FLE1621" s="34"/>
      <c r="FLL1621" s="35"/>
      <c r="FLM1621" s="34"/>
      <c r="FLT1621" s="35"/>
      <c r="FLU1621" s="34"/>
      <c r="FMB1621" s="35"/>
      <c r="FMC1621" s="34"/>
      <c r="FMJ1621" s="35"/>
      <c r="FMK1621" s="34"/>
      <c r="FMR1621" s="35"/>
      <c r="FMS1621" s="34"/>
      <c r="FMZ1621" s="35"/>
      <c r="FNA1621" s="34"/>
      <c r="FNH1621" s="35"/>
      <c r="FNI1621" s="34"/>
      <c r="FNP1621" s="35"/>
      <c r="FNQ1621" s="34"/>
      <c r="FNX1621" s="35"/>
      <c r="FNY1621" s="34"/>
      <c r="FOF1621" s="35"/>
      <c r="FOG1621" s="34"/>
      <c r="FON1621" s="35"/>
      <c r="FOO1621" s="34"/>
      <c r="FOV1621" s="35"/>
      <c r="FOW1621" s="34"/>
      <c r="FPD1621" s="35"/>
      <c r="FPE1621" s="34"/>
      <c r="FPL1621" s="35"/>
      <c r="FPM1621" s="34"/>
      <c r="FPT1621" s="35"/>
      <c r="FPU1621" s="34"/>
      <c r="FQB1621" s="35"/>
      <c r="FQC1621" s="34"/>
      <c r="FQJ1621" s="35"/>
      <c r="FQK1621" s="34"/>
      <c r="FQR1621" s="35"/>
      <c r="FQS1621" s="34"/>
      <c r="FQZ1621" s="35"/>
      <c r="FRA1621" s="34"/>
      <c r="FRH1621" s="35"/>
      <c r="FRI1621" s="34"/>
      <c r="FRP1621" s="35"/>
      <c r="FRQ1621" s="34"/>
      <c r="FRX1621" s="35"/>
      <c r="FRY1621" s="34"/>
      <c r="FSF1621" s="35"/>
      <c r="FSG1621" s="34"/>
      <c r="FSN1621" s="35"/>
      <c r="FSO1621" s="34"/>
      <c r="FSV1621" s="35"/>
      <c r="FSW1621" s="34"/>
      <c r="FTD1621" s="35"/>
      <c r="FTE1621" s="34"/>
      <c r="FTL1621" s="35"/>
      <c r="FTM1621" s="34"/>
      <c r="FTT1621" s="35"/>
      <c r="FTU1621" s="34"/>
      <c r="FUB1621" s="35"/>
      <c r="FUC1621" s="34"/>
      <c r="FUJ1621" s="35"/>
      <c r="FUK1621" s="34"/>
      <c r="FUR1621" s="35"/>
      <c r="FUS1621" s="34"/>
      <c r="FUZ1621" s="35"/>
      <c r="FVA1621" s="34"/>
      <c r="FVH1621" s="35"/>
      <c r="FVI1621" s="34"/>
      <c r="FVP1621" s="35"/>
      <c r="FVQ1621" s="34"/>
      <c r="FVX1621" s="35"/>
      <c r="FVY1621" s="34"/>
      <c r="FWF1621" s="35"/>
      <c r="FWG1621" s="34"/>
      <c r="FWN1621" s="35"/>
      <c r="FWO1621" s="34"/>
      <c r="FWV1621" s="35"/>
      <c r="FWW1621" s="34"/>
      <c r="FXD1621" s="35"/>
      <c r="FXE1621" s="34"/>
      <c r="FXL1621" s="35"/>
      <c r="FXM1621" s="34"/>
      <c r="FXT1621" s="35"/>
      <c r="FXU1621" s="34"/>
      <c r="FYB1621" s="35"/>
      <c r="FYC1621" s="34"/>
      <c r="FYJ1621" s="35"/>
      <c r="FYK1621" s="34"/>
      <c r="FYR1621" s="35"/>
      <c r="FYS1621" s="34"/>
      <c r="FYZ1621" s="35"/>
      <c r="FZA1621" s="34"/>
      <c r="FZH1621" s="35"/>
      <c r="FZI1621" s="34"/>
      <c r="FZP1621" s="35"/>
      <c r="FZQ1621" s="34"/>
      <c r="FZX1621" s="35"/>
      <c r="FZY1621" s="34"/>
      <c r="GAF1621" s="35"/>
      <c r="GAG1621" s="34"/>
      <c r="GAN1621" s="35"/>
      <c r="GAO1621" s="34"/>
      <c r="GAV1621" s="35"/>
      <c r="GAW1621" s="34"/>
      <c r="GBD1621" s="35"/>
      <c r="GBE1621" s="34"/>
      <c r="GBL1621" s="35"/>
      <c r="GBM1621" s="34"/>
      <c r="GBT1621" s="35"/>
      <c r="GBU1621" s="34"/>
      <c r="GCB1621" s="35"/>
      <c r="GCC1621" s="34"/>
      <c r="GCJ1621" s="35"/>
      <c r="GCK1621" s="34"/>
      <c r="GCR1621" s="35"/>
      <c r="GCS1621" s="34"/>
      <c r="GCZ1621" s="35"/>
      <c r="GDA1621" s="34"/>
      <c r="GDH1621" s="35"/>
      <c r="GDI1621" s="34"/>
      <c r="GDP1621" s="35"/>
      <c r="GDQ1621" s="34"/>
      <c r="GDX1621" s="35"/>
      <c r="GDY1621" s="34"/>
      <c r="GEF1621" s="35"/>
      <c r="GEG1621" s="34"/>
      <c r="GEN1621" s="35"/>
      <c r="GEO1621" s="34"/>
      <c r="GEV1621" s="35"/>
      <c r="GEW1621" s="34"/>
      <c r="GFD1621" s="35"/>
      <c r="GFE1621" s="34"/>
      <c r="GFL1621" s="35"/>
      <c r="GFM1621" s="34"/>
      <c r="GFT1621" s="35"/>
      <c r="GFU1621" s="34"/>
      <c r="GGB1621" s="35"/>
      <c r="GGC1621" s="34"/>
      <c r="GGJ1621" s="35"/>
      <c r="GGK1621" s="34"/>
      <c r="GGR1621" s="35"/>
      <c r="GGS1621" s="34"/>
      <c r="GGZ1621" s="35"/>
      <c r="GHA1621" s="34"/>
      <c r="GHH1621" s="35"/>
      <c r="GHI1621" s="34"/>
      <c r="GHP1621" s="35"/>
      <c r="GHQ1621" s="34"/>
      <c r="GHX1621" s="35"/>
      <c r="GHY1621" s="34"/>
      <c r="GIF1621" s="35"/>
      <c r="GIG1621" s="34"/>
      <c r="GIN1621" s="35"/>
      <c r="GIO1621" s="34"/>
      <c r="GIV1621" s="35"/>
      <c r="GIW1621" s="34"/>
      <c r="GJD1621" s="35"/>
      <c r="GJE1621" s="34"/>
      <c r="GJL1621" s="35"/>
      <c r="GJM1621" s="34"/>
      <c r="GJT1621" s="35"/>
      <c r="GJU1621" s="34"/>
      <c r="GKB1621" s="35"/>
      <c r="GKC1621" s="34"/>
      <c r="GKJ1621" s="35"/>
      <c r="GKK1621" s="34"/>
      <c r="GKR1621" s="35"/>
      <c r="GKS1621" s="34"/>
      <c r="GKZ1621" s="35"/>
      <c r="GLA1621" s="34"/>
      <c r="GLH1621" s="35"/>
      <c r="GLI1621" s="34"/>
      <c r="GLP1621" s="35"/>
      <c r="GLQ1621" s="34"/>
      <c r="GLX1621" s="35"/>
      <c r="GLY1621" s="34"/>
      <c r="GMF1621" s="35"/>
      <c r="GMG1621" s="34"/>
      <c r="GMN1621" s="35"/>
      <c r="GMO1621" s="34"/>
      <c r="GMV1621" s="35"/>
      <c r="GMW1621" s="34"/>
      <c r="GND1621" s="35"/>
      <c r="GNE1621" s="34"/>
      <c r="GNL1621" s="35"/>
      <c r="GNM1621" s="34"/>
      <c r="GNT1621" s="35"/>
      <c r="GNU1621" s="34"/>
      <c r="GOB1621" s="35"/>
      <c r="GOC1621" s="34"/>
      <c r="GOJ1621" s="35"/>
      <c r="GOK1621" s="34"/>
      <c r="GOR1621" s="35"/>
      <c r="GOS1621" s="34"/>
      <c r="GOZ1621" s="35"/>
      <c r="GPA1621" s="34"/>
      <c r="GPH1621" s="35"/>
      <c r="GPI1621" s="34"/>
      <c r="GPP1621" s="35"/>
      <c r="GPQ1621" s="34"/>
      <c r="GPX1621" s="35"/>
      <c r="GPY1621" s="34"/>
      <c r="GQF1621" s="35"/>
      <c r="GQG1621" s="34"/>
      <c r="GQN1621" s="35"/>
      <c r="GQO1621" s="34"/>
      <c r="GQV1621" s="35"/>
      <c r="GQW1621" s="34"/>
      <c r="GRD1621" s="35"/>
      <c r="GRE1621" s="34"/>
      <c r="GRL1621" s="35"/>
      <c r="GRM1621" s="34"/>
      <c r="GRT1621" s="35"/>
      <c r="GRU1621" s="34"/>
      <c r="GSB1621" s="35"/>
      <c r="GSC1621" s="34"/>
      <c r="GSJ1621" s="35"/>
      <c r="GSK1621" s="34"/>
      <c r="GSR1621" s="35"/>
      <c r="GSS1621" s="34"/>
      <c r="GSZ1621" s="35"/>
      <c r="GTA1621" s="34"/>
      <c r="GTH1621" s="35"/>
      <c r="GTI1621" s="34"/>
      <c r="GTP1621" s="35"/>
      <c r="GTQ1621" s="34"/>
      <c r="GTX1621" s="35"/>
      <c r="GTY1621" s="34"/>
      <c r="GUF1621" s="35"/>
      <c r="GUG1621" s="34"/>
      <c r="GUN1621" s="35"/>
      <c r="GUO1621" s="34"/>
      <c r="GUV1621" s="35"/>
      <c r="GUW1621" s="34"/>
      <c r="GVD1621" s="35"/>
      <c r="GVE1621" s="34"/>
      <c r="GVL1621" s="35"/>
      <c r="GVM1621" s="34"/>
      <c r="GVT1621" s="35"/>
      <c r="GVU1621" s="34"/>
      <c r="GWB1621" s="35"/>
      <c r="GWC1621" s="34"/>
      <c r="GWJ1621" s="35"/>
      <c r="GWK1621" s="34"/>
      <c r="GWR1621" s="35"/>
      <c r="GWS1621" s="34"/>
      <c r="GWZ1621" s="35"/>
      <c r="GXA1621" s="34"/>
      <c r="GXH1621" s="35"/>
      <c r="GXI1621" s="34"/>
      <c r="GXP1621" s="35"/>
      <c r="GXQ1621" s="34"/>
      <c r="GXX1621" s="35"/>
      <c r="GXY1621" s="34"/>
      <c r="GYF1621" s="35"/>
      <c r="GYG1621" s="34"/>
      <c r="GYN1621" s="35"/>
      <c r="GYO1621" s="34"/>
      <c r="GYV1621" s="35"/>
      <c r="GYW1621" s="34"/>
      <c r="GZD1621" s="35"/>
      <c r="GZE1621" s="34"/>
      <c r="GZL1621" s="35"/>
      <c r="GZM1621" s="34"/>
      <c r="GZT1621" s="35"/>
      <c r="GZU1621" s="34"/>
      <c r="HAB1621" s="35"/>
      <c r="HAC1621" s="34"/>
      <c r="HAJ1621" s="35"/>
      <c r="HAK1621" s="34"/>
      <c r="HAR1621" s="35"/>
      <c r="HAS1621" s="34"/>
      <c r="HAZ1621" s="35"/>
      <c r="HBA1621" s="34"/>
      <c r="HBH1621" s="35"/>
      <c r="HBI1621" s="34"/>
      <c r="HBP1621" s="35"/>
      <c r="HBQ1621" s="34"/>
      <c r="HBX1621" s="35"/>
      <c r="HBY1621" s="34"/>
      <c r="HCF1621" s="35"/>
      <c r="HCG1621" s="34"/>
      <c r="HCN1621" s="35"/>
      <c r="HCO1621" s="34"/>
      <c r="HCV1621" s="35"/>
      <c r="HCW1621" s="34"/>
      <c r="HDD1621" s="35"/>
      <c r="HDE1621" s="34"/>
      <c r="HDL1621" s="35"/>
      <c r="HDM1621" s="34"/>
      <c r="HDT1621" s="35"/>
      <c r="HDU1621" s="34"/>
      <c r="HEB1621" s="35"/>
      <c r="HEC1621" s="34"/>
      <c r="HEJ1621" s="35"/>
      <c r="HEK1621" s="34"/>
      <c r="HER1621" s="35"/>
      <c r="HES1621" s="34"/>
      <c r="HEZ1621" s="35"/>
      <c r="HFA1621" s="34"/>
      <c r="HFH1621" s="35"/>
      <c r="HFI1621" s="34"/>
      <c r="HFP1621" s="35"/>
      <c r="HFQ1621" s="34"/>
      <c r="HFX1621" s="35"/>
      <c r="HFY1621" s="34"/>
      <c r="HGF1621" s="35"/>
      <c r="HGG1621" s="34"/>
      <c r="HGN1621" s="35"/>
      <c r="HGO1621" s="34"/>
      <c r="HGV1621" s="35"/>
      <c r="HGW1621" s="34"/>
      <c r="HHD1621" s="35"/>
      <c r="HHE1621" s="34"/>
      <c r="HHL1621" s="35"/>
      <c r="HHM1621" s="34"/>
      <c r="HHT1621" s="35"/>
      <c r="HHU1621" s="34"/>
      <c r="HIB1621" s="35"/>
      <c r="HIC1621" s="34"/>
      <c r="HIJ1621" s="35"/>
      <c r="HIK1621" s="34"/>
      <c r="HIR1621" s="35"/>
      <c r="HIS1621" s="34"/>
      <c r="HIZ1621" s="35"/>
      <c r="HJA1621" s="34"/>
      <c r="HJH1621" s="35"/>
      <c r="HJI1621" s="34"/>
      <c r="HJP1621" s="35"/>
      <c r="HJQ1621" s="34"/>
      <c r="HJX1621" s="35"/>
      <c r="HJY1621" s="34"/>
      <c r="HKF1621" s="35"/>
      <c r="HKG1621" s="34"/>
      <c r="HKN1621" s="35"/>
      <c r="HKO1621" s="34"/>
      <c r="HKV1621" s="35"/>
      <c r="HKW1621" s="34"/>
      <c r="HLD1621" s="35"/>
      <c r="HLE1621" s="34"/>
      <c r="HLL1621" s="35"/>
      <c r="HLM1621" s="34"/>
      <c r="HLT1621" s="35"/>
      <c r="HLU1621" s="34"/>
      <c r="HMB1621" s="35"/>
      <c r="HMC1621" s="34"/>
      <c r="HMJ1621" s="35"/>
      <c r="HMK1621" s="34"/>
      <c r="HMR1621" s="35"/>
      <c r="HMS1621" s="34"/>
      <c r="HMZ1621" s="35"/>
      <c r="HNA1621" s="34"/>
      <c r="HNH1621" s="35"/>
      <c r="HNI1621" s="34"/>
      <c r="HNP1621" s="35"/>
      <c r="HNQ1621" s="34"/>
      <c r="HNX1621" s="35"/>
      <c r="HNY1621" s="34"/>
      <c r="HOF1621" s="35"/>
      <c r="HOG1621" s="34"/>
      <c r="HON1621" s="35"/>
      <c r="HOO1621" s="34"/>
      <c r="HOV1621" s="35"/>
      <c r="HOW1621" s="34"/>
      <c r="HPD1621" s="35"/>
      <c r="HPE1621" s="34"/>
      <c r="HPL1621" s="35"/>
      <c r="HPM1621" s="34"/>
      <c r="HPT1621" s="35"/>
      <c r="HPU1621" s="34"/>
      <c r="HQB1621" s="35"/>
      <c r="HQC1621" s="34"/>
      <c r="HQJ1621" s="35"/>
      <c r="HQK1621" s="34"/>
      <c r="HQR1621" s="35"/>
      <c r="HQS1621" s="34"/>
      <c r="HQZ1621" s="35"/>
      <c r="HRA1621" s="34"/>
      <c r="HRH1621" s="35"/>
      <c r="HRI1621" s="34"/>
      <c r="HRP1621" s="35"/>
      <c r="HRQ1621" s="34"/>
      <c r="HRX1621" s="35"/>
      <c r="HRY1621" s="34"/>
      <c r="HSF1621" s="35"/>
      <c r="HSG1621" s="34"/>
      <c r="HSN1621" s="35"/>
      <c r="HSO1621" s="34"/>
      <c r="HSV1621" s="35"/>
      <c r="HSW1621" s="34"/>
      <c r="HTD1621" s="35"/>
      <c r="HTE1621" s="34"/>
      <c r="HTL1621" s="35"/>
      <c r="HTM1621" s="34"/>
      <c r="HTT1621" s="35"/>
      <c r="HTU1621" s="34"/>
      <c r="HUB1621" s="35"/>
      <c r="HUC1621" s="34"/>
      <c r="HUJ1621" s="35"/>
      <c r="HUK1621" s="34"/>
      <c r="HUR1621" s="35"/>
      <c r="HUS1621" s="34"/>
      <c r="HUZ1621" s="35"/>
      <c r="HVA1621" s="34"/>
      <c r="HVH1621" s="35"/>
      <c r="HVI1621" s="34"/>
      <c r="HVP1621" s="35"/>
      <c r="HVQ1621" s="34"/>
      <c r="HVX1621" s="35"/>
      <c r="HVY1621" s="34"/>
      <c r="HWF1621" s="35"/>
      <c r="HWG1621" s="34"/>
      <c r="HWN1621" s="35"/>
      <c r="HWO1621" s="34"/>
      <c r="HWV1621" s="35"/>
      <c r="HWW1621" s="34"/>
      <c r="HXD1621" s="35"/>
      <c r="HXE1621" s="34"/>
      <c r="HXL1621" s="35"/>
      <c r="HXM1621" s="34"/>
      <c r="HXT1621" s="35"/>
      <c r="HXU1621" s="34"/>
      <c r="HYB1621" s="35"/>
      <c r="HYC1621" s="34"/>
      <c r="HYJ1621" s="35"/>
      <c r="HYK1621" s="34"/>
      <c r="HYR1621" s="35"/>
      <c r="HYS1621" s="34"/>
      <c r="HYZ1621" s="35"/>
      <c r="HZA1621" s="34"/>
      <c r="HZH1621" s="35"/>
      <c r="HZI1621" s="34"/>
      <c r="HZP1621" s="35"/>
      <c r="HZQ1621" s="34"/>
      <c r="HZX1621" s="35"/>
      <c r="HZY1621" s="34"/>
      <c r="IAF1621" s="35"/>
      <c r="IAG1621" s="34"/>
      <c r="IAN1621" s="35"/>
      <c r="IAO1621" s="34"/>
      <c r="IAV1621" s="35"/>
      <c r="IAW1621" s="34"/>
      <c r="IBD1621" s="35"/>
      <c r="IBE1621" s="34"/>
      <c r="IBL1621" s="35"/>
      <c r="IBM1621" s="34"/>
      <c r="IBT1621" s="35"/>
      <c r="IBU1621" s="34"/>
      <c r="ICB1621" s="35"/>
      <c r="ICC1621" s="34"/>
      <c r="ICJ1621" s="35"/>
      <c r="ICK1621" s="34"/>
      <c r="ICR1621" s="35"/>
      <c r="ICS1621" s="34"/>
      <c r="ICZ1621" s="35"/>
      <c r="IDA1621" s="34"/>
      <c r="IDH1621" s="35"/>
      <c r="IDI1621" s="34"/>
      <c r="IDP1621" s="35"/>
      <c r="IDQ1621" s="34"/>
      <c r="IDX1621" s="35"/>
      <c r="IDY1621" s="34"/>
      <c r="IEF1621" s="35"/>
      <c r="IEG1621" s="34"/>
      <c r="IEN1621" s="35"/>
      <c r="IEO1621" s="34"/>
      <c r="IEV1621" s="35"/>
      <c r="IEW1621" s="34"/>
      <c r="IFD1621" s="35"/>
      <c r="IFE1621" s="34"/>
      <c r="IFL1621" s="35"/>
      <c r="IFM1621" s="34"/>
      <c r="IFT1621" s="35"/>
      <c r="IFU1621" s="34"/>
      <c r="IGB1621" s="35"/>
      <c r="IGC1621" s="34"/>
      <c r="IGJ1621" s="35"/>
      <c r="IGK1621" s="34"/>
      <c r="IGR1621" s="35"/>
      <c r="IGS1621" s="34"/>
      <c r="IGZ1621" s="35"/>
      <c r="IHA1621" s="34"/>
      <c r="IHH1621" s="35"/>
      <c r="IHI1621" s="34"/>
      <c r="IHP1621" s="35"/>
      <c r="IHQ1621" s="34"/>
      <c r="IHX1621" s="35"/>
      <c r="IHY1621" s="34"/>
      <c r="IIF1621" s="35"/>
      <c r="IIG1621" s="34"/>
      <c r="IIN1621" s="35"/>
      <c r="IIO1621" s="34"/>
      <c r="IIV1621" s="35"/>
      <c r="IIW1621" s="34"/>
      <c r="IJD1621" s="35"/>
      <c r="IJE1621" s="34"/>
      <c r="IJL1621" s="35"/>
      <c r="IJM1621" s="34"/>
      <c r="IJT1621" s="35"/>
      <c r="IJU1621" s="34"/>
      <c r="IKB1621" s="35"/>
      <c r="IKC1621" s="34"/>
      <c r="IKJ1621" s="35"/>
      <c r="IKK1621" s="34"/>
      <c r="IKR1621" s="35"/>
      <c r="IKS1621" s="34"/>
      <c r="IKZ1621" s="35"/>
      <c r="ILA1621" s="34"/>
      <c r="ILH1621" s="35"/>
      <c r="ILI1621" s="34"/>
      <c r="ILP1621" s="35"/>
      <c r="ILQ1621" s="34"/>
      <c r="ILX1621" s="35"/>
      <c r="ILY1621" s="34"/>
      <c r="IMF1621" s="35"/>
      <c r="IMG1621" s="34"/>
      <c r="IMN1621" s="35"/>
      <c r="IMO1621" s="34"/>
      <c r="IMV1621" s="35"/>
      <c r="IMW1621" s="34"/>
      <c r="IND1621" s="35"/>
      <c r="INE1621" s="34"/>
      <c r="INL1621" s="35"/>
      <c r="INM1621" s="34"/>
      <c r="INT1621" s="35"/>
      <c r="INU1621" s="34"/>
      <c r="IOB1621" s="35"/>
      <c r="IOC1621" s="34"/>
      <c r="IOJ1621" s="35"/>
      <c r="IOK1621" s="34"/>
      <c r="IOR1621" s="35"/>
      <c r="IOS1621" s="34"/>
      <c r="IOZ1621" s="35"/>
      <c r="IPA1621" s="34"/>
      <c r="IPH1621" s="35"/>
      <c r="IPI1621" s="34"/>
      <c r="IPP1621" s="35"/>
      <c r="IPQ1621" s="34"/>
      <c r="IPX1621" s="35"/>
      <c r="IPY1621" s="34"/>
      <c r="IQF1621" s="35"/>
      <c r="IQG1621" s="34"/>
      <c r="IQN1621" s="35"/>
      <c r="IQO1621" s="34"/>
      <c r="IQV1621" s="35"/>
      <c r="IQW1621" s="34"/>
      <c r="IRD1621" s="35"/>
      <c r="IRE1621" s="34"/>
      <c r="IRL1621" s="35"/>
      <c r="IRM1621" s="34"/>
      <c r="IRT1621" s="35"/>
      <c r="IRU1621" s="34"/>
      <c r="ISB1621" s="35"/>
      <c r="ISC1621" s="34"/>
      <c r="ISJ1621" s="35"/>
      <c r="ISK1621" s="34"/>
      <c r="ISR1621" s="35"/>
      <c r="ISS1621" s="34"/>
      <c r="ISZ1621" s="35"/>
      <c r="ITA1621" s="34"/>
      <c r="ITH1621" s="35"/>
      <c r="ITI1621" s="34"/>
      <c r="ITP1621" s="35"/>
      <c r="ITQ1621" s="34"/>
      <c r="ITX1621" s="35"/>
      <c r="ITY1621" s="34"/>
      <c r="IUF1621" s="35"/>
      <c r="IUG1621" s="34"/>
      <c r="IUN1621" s="35"/>
      <c r="IUO1621" s="34"/>
      <c r="IUV1621" s="35"/>
      <c r="IUW1621" s="34"/>
      <c r="IVD1621" s="35"/>
      <c r="IVE1621" s="34"/>
      <c r="IVL1621" s="35"/>
      <c r="IVM1621" s="34"/>
      <c r="IVT1621" s="35"/>
      <c r="IVU1621" s="34"/>
      <c r="IWB1621" s="35"/>
      <c r="IWC1621" s="34"/>
      <c r="IWJ1621" s="35"/>
      <c r="IWK1621" s="34"/>
      <c r="IWR1621" s="35"/>
      <c r="IWS1621" s="34"/>
      <c r="IWZ1621" s="35"/>
      <c r="IXA1621" s="34"/>
      <c r="IXH1621" s="35"/>
      <c r="IXI1621" s="34"/>
      <c r="IXP1621" s="35"/>
      <c r="IXQ1621" s="34"/>
      <c r="IXX1621" s="35"/>
      <c r="IXY1621" s="34"/>
      <c r="IYF1621" s="35"/>
      <c r="IYG1621" s="34"/>
      <c r="IYN1621" s="35"/>
      <c r="IYO1621" s="34"/>
      <c r="IYV1621" s="35"/>
      <c r="IYW1621" s="34"/>
      <c r="IZD1621" s="35"/>
      <c r="IZE1621" s="34"/>
      <c r="IZL1621" s="35"/>
      <c r="IZM1621" s="34"/>
      <c r="IZT1621" s="35"/>
      <c r="IZU1621" s="34"/>
      <c r="JAB1621" s="35"/>
      <c r="JAC1621" s="34"/>
      <c r="JAJ1621" s="35"/>
      <c r="JAK1621" s="34"/>
      <c r="JAR1621" s="35"/>
      <c r="JAS1621" s="34"/>
      <c r="JAZ1621" s="35"/>
      <c r="JBA1621" s="34"/>
      <c r="JBH1621" s="35"/>
      <c r="JBI1621" s="34"/>
      <c r="JBP1621" s="35"/>
      <c r="JBQ1621" s="34"/>
      <c r="JBX1621" s="35"/>
      <c r="JBY1621" s="34"/>
      <c r="JCF1621" s="35"/>
      <c r="JCG1621" s="34"/>
      <c r="JCN1621" s="35"/>
      <c r="JCO1621" s="34"/>
      <c r="JCV1621" s="35"/>
      <c r="JCW1621" s="34"/>
      <c r="JDD1621" s="35"/>
      <c r="JDE1621" s="34"/>
      <c r="JDL1621" s="35"/>
      <c r="JDM1621" s="34"/>
      <c r="JDT1621" s="35"/>
      <c r="JDU1621" s="34"/>
      <c r="JEB1621" s="35"/>
      <c r="JEC1621" s="34"/>
      <c r="JEJ1621" s="35"/>
      <c r="JEK1621" s="34"/>
      <c r="JER1621" s="35"/>
      <c r="JES1621" s="34"/>
      <c r="JEZ1621" s="35"/>
      <c r="JFA1621" s="34"/>
      <c r="JFH1621" s="35"/>
      <c r="JFI1621" s="34"/>
      <c r="JFP1621" s="35"/>
      <c r="JFQ1621" s="34"/>
      <c r="JFX1621" s="35"/>
      <c r="JFY1621" s="34"/>
      <c r="JGF1621" s="35"/>
      <c r="JGG1621" s="34"/>
      <c r="JGN1621" s="35"/>
      <c r="JGO1621" s="34"/>
      <c r="JGV1621" s="35"/>
      <c r="JGW1621" s="34"/>
      <c r="JHD1621" s="35"/>
      <c r="JHE1621" s="34"/>
      <c r="JHL1621" s="35"/>
      <c r="JHM1621" s="34"/>
      <c r="JHT1621" s="35"/>
      <c r="JHU1621" s="34"/>
      <c r="JIB1621" s="35"/>
      <c r="JIC1621" s="34"/>
      <c r="JIJ1621" s="35"/>
      <c r="JIK1621" s="34"/>
      <c r="JIR1621" s="35"/>
      <c r="JIS1621" s="34"/>
      <c r="JIZ1621" s="35"/>
      <c r="JJA1621" s="34"/>
      <c r="JJH1621" s="35"/>
      <c r="JJI1621" s="34"/>
      <c r="JJP1621" s="35"/>
      <c r="JJQ1621" s="34"/>
      <c r="JJX1621" s="35"/>
      <c r="JJY1621" s="34"/>
      <c r="JKF1621" s="35"/>
      <c r="JKG1621" s="34"/>
      <c r="JKN1621" s="35"/>
      <c r="JKO1621" s="34"/>
      <c r="JKV1621" s="35"/>
      <c r="JKW1621" s="34"/>
      <c r="JLD1621" s="35"/>
      <c r="JLE1621" s="34"/>
      <c r="JLL1621" s="35"/>
      <c r="JLM1621" s="34"/>
      <c r="JLT1621" s="35"/>
      <c r="JLU1621" s="34"/>
      <c r="JMB1621" s="35"/>
      <c r="JMC1621" s="34"/>
      <c r="JMJ1621" s="35"/>
      <c r="JMK1621" s="34"/>
      <c r="JMR1621" s="35"/>
      <c r="JMS1621" s="34"/>
      <c r="JMZ1621" s="35"/>
      <c r="JNA1621" s="34"/>
      <c r="JNH1621" s="35"/>
      <c r="JNI1621" s="34"/>
      <c r="JNP1621" s="35"/>
      <c r="JNQ1621" s="34"/>
      <c r="JNX1621" s="35"/>
      <c r="JNY1621" s="34"/>
      <c r="JOF1621" s="35"/>
      <c r="JOG1621" s="34"/>
      <c r="JON1621" s="35"/>
      <c r="JOO1621" s="34"/>
      <c r="JOV1621" s="35"/>
      <c r="JOW1621" s="34"/>
      <c r="JPD1621" s="35"/>
      <c r="JPE1621" s="34"/>
      <c r="JPL1621" s="35"/>
      <c r="JPM1621" s="34"/>
      <c r="JPT1621" s="35"/>
      <c r="JPU1621" s="34"/>
      <c r="JQB1621" s="35"/>
      <c r="JQC1621" s="34"/>
      <c r="JQJ1621" s="35"/>
      <c r="JQK1621" s="34"/>
      <c r="JQR1621" s="35"/>
      <c r="JQS1621" s="34"/>
      <c r="JQZ1621" s="35"/>
      <c r="JRA1621" s="34"/>
      <c r="JRH1621" s="35"/>
      <c r="JRI1621" s="34"/>
      <c r="JRP1621" s="35"/>
      <c r="JRQ1621" s="34"/>
      <c r="JRX1621" s="35"/>
      <c r="JRY1621" s="34"/>
      <c r="JSF1621" s="35"/>
      <c r="JSG1621" s="34"/>
      <c r="JSN1621" s="35"/>
      <c r="JSO1621" s="34"/>
      <c r="JSV1621" s="35"/>
      <c r="JSW1621" s="34"/>
      <c r="JTD1621" s="35"/>
      <c r="JTE1621" s="34"/>
      <c r="JTL1621" s="35"/>
      <c r="JTM1621" s="34"/>
      <c r="JTT1621" s="35"/>
      <c r="JTU1621" s="34"/>
      <c r="JUB1621" s="35"/>
      <c r="JUC1621" s="34"/>
      <c r="JUJ1621" s="35"/>
      <c r="JUK1621" s="34"/>
      <c r="JUR1621" s="35"/>
      <c r="JUS1621" s="34"/>
      <c r="JUZ1621" s="35"/>
      <c r="JVA1621" s="34"/>
      <c r="JVH1621" s="35"/>
      <c r="JVI1621" s="34"/>
      <c r="JVP1621" s="35"/>
      <c r="JVQ1621" s="34"/>
      <c r="JVX1621" s="35"/>
      <c r="JVY1621" s="34"/>
      <c r="JWF1621" s="35"/>
      <c r="JWG1621" s="34"/>
      <c r="JWN1621" s="35"/>
      <c r="JWO1621" s="34"/>
      <c r="JWV1621" s="35"/>
      <c r="JWW1621" s="34"/>
      <c r="JXD1621" s="35"/>
      <c r="JXE1621" s="34"/>
      <c r="JXL1621" s="35"/>
      <c r="JXM1621" s="34"/>
      <c r="JXT1621" s="35"/>
      <c r="JXU1621" s="34"/>
      <c r="JYB1621" s="35"/>
      <c r="JYC1621" s="34"/>
      <c r="JYJ1621" s="35"/>
      <c r="JYK1621" s="34"/>
      <c r="JYR1621" s="35"/>
      <c r="JYS1621" s="34"/>
      <c r="JYZ1621" s="35"/>
      <c r="JZA1621" s="34"/>
      <c r="JZH1621" s="35"/>
      <c r="JZI1621" s="34"/>
      <c r="JZP1621" s="35"/>
      <c r="JZQ1621" s="34"/>
      <c r="JZX1621" s="35"/>
      <c r="JZY1621" s="34"/>
      <c r="KAF1621" s="35"/>
      <c r="KAG1621" s="34"/>
      <c r="KAN1621" s="35"/>
      <c r="KAO1621" s="34"/>
      <c r="KAV1621" s="35"/>
      <c r="KAW1621" s="34"/>
      <c r="KBD1621" s="35"/>
      <c r="KBE1621" s="34"/>
      <c r="KBL1621" s="35"/>
      <c r="KBM1621" s="34"/>
      <c r="KBT1621" s="35"/>
      <c r="KBU1621" s="34"/>
      <c r="KCB1621" s="35"/>
      <c r="KCC1621" s="34"/>
      <c r="KCJ1621" s="35"/>
      <c r="KCK1621" s="34"/>
      <c r="KCR1621" s="35"/>
      <c r="KCS1621" s="34"/>
      <c r="KCZ1621" s="35"/>
      <c r="KDA1621" s="34"/>
      <c r="KDH1621" s="35"/>
      <c r="KDI1621" s="34"/>
      <c r="KDP1621" s="35"/>
      <c r="KDQ1621" s="34"/>
      <c r="KDX1621" s="35"/>
      <c r="KDY1621" s="34"/>
      <c r="KEF1621" s="35"/>
      <c r="KEG1621" s="34"/>
      <c r="KEN1621" s="35"/>
      <c r="KEO1621" s="34"/>
      <c r="KEV1621" s="35"/>
      <c r="KEW1621" s="34"/>
      <c r="KFD1621" s="35"/>
      <c r="KFE1621" s="34"/>
      <c r="KFL1621" s="35"/>
      <c r="KFM1621" s="34"/>
      <c r="KFT1621" s="35"/>
      <c r="KFU1621" s="34"/>
      <c r="KGB1621" s="35"/>
      <c r="KGC1621" s="34"/>
      <c r="KGJ1621" s="35"/>
      <c r="KGK1621" s="34"/>
      <c r="KGR1621" s="35"/>
      <c r="KGS1621" s="34"/>
      <c r="KGZ1621" s="35"/>
      <c r="KHA1621" s="34"/>
      <c r="KHH1621" s="35"/>
      <c r="KHI1621" s="34"/>
      <c r="KHP1621" s="35"/>
      <c r="KHQ1621" s="34"/>
      <c r="KHX1621" s="35"/>
      <c r="KHY1621" s="34"/>
      <c r="KIF1621" s="35"/>
      <c r="KIG1621" s="34"/>
      <c r="KIN1621" s="35"/>
      <c r="KIO1621" s="34"/>
      <c r="KIV1621" s="35"/>
      <c r="KIW1621" s="34"/>
      <c r="KJD1621" s="35"/>
      <c r="KJE1621" s="34"/>
      <c r="KJL1621" s="35"/>
      <c r="KJM1621" s="34"/>
      <c r="KJT1621" s="35"/>
      <c r="KJU1621" s="34"/>
      <c r="KKB1621" s="35"/>
      <c r="KKC1621" s="34"/>
      <c r="KKJ1621" s="35"/>
      <c r="KKK1621" s="34"/>
      <c r="KKR1621" s="35"/>
      <c r="KKS1621" s="34"/>
      <c r="KKZ1621" s="35"/>
      <c r="KLA1621" s="34"/>
      <c r="KLH1621" s="35"/>
      <c r="KLI1621" s="34"/>
      <c r="KLP1621" s="35"/>
      <c r="KLQ1621" s="34"/>
      <c r="KLX1621" s="35"/>
      <c r="KLY1621" s="34"/>
      <c r="KMF1621" s="35"/>
      <c r="KMG1621" s="34"/>
      <c r="KMN1621" s="35"/>
      <c r="KMO1621" s="34"/>
      <c r="KMV1621" s="35"/>
      <c r="KMW1621" s="34"/>
      <c r="KND1621" s="35"/>
      <c r="KNE1621" s="34"/>
      <c r="KNL1621" s="35"/>
      <c r="KNM1621" s="34"/>
      <c r="KNT1621" s="35"/>
      <c r="KNU1621" s="34"/>
      <c r="KOB1621" s="35"/>
      <c r="KOC1621" s="34"/>
      <c r="KOJ1621" s="35"/>
      <c r="KOK1621" s="34"/>
      <c r="KOR1621" s="35"/>
      <c r="KOS1621" s="34"/>
      <c r="KOZ1621" s="35"/>
      <c r="KPA1621" s="34"/>
      <c r="KPH1621" s="35"/>
      <c r="KPI1621" s="34"/>
      <c r="KPP1621" s="35"/>
      <c r="KPQ1621" s="34"/>
      <c r="KPX1621" s="35"/>
      <c r="KPY1621" s="34"/>
      <c r="KQF1621" s="35"/>
      <c r="KQG1621" s="34"/>
      <c r="KQN1621" s="35"/>
      <c r="KQO1621" s="34"/>
      <c r="KQV1621" s="35"/>
      <c r="KQW1621" s="34"/>
      <c r="KRD1621" s="35"/>
      <c r="KRE1621" s="34"/>
      <c r="KRL1621" s="35"/>
      <c r="KRM1621" s="34"/>
      <c r="KRT1621" s="35"/>
      <c r="KRU1621" s="34"/>
      <c r="KSB1621" s="35"/>
      <c r="KSC1621" s="34"/>
      <c r="KSJ1621" s="35"/>
      <c r="KSK1621" s="34"/>
      <c r="KSR1621" s="35"/>
      <c r="KSS1621" s="34"/>
      <c r="KSZ1621" s="35"/>
      <c r="KTA1621" s="34"/>
      <c r="KTH1621" s="35"/>
      <c r="KTI1621" s="34"/>
      <c r="KTP1621" s="35"/>
      <c r="KTQ1621" s="34"/>
      <c r="KTX1621" s="35"/>
      <c r="KTY1621" s="34"/>
      <c r="KUF1621" s="35"/>
      <c r="KUG1621" s="34"/>
      <c r="KUN1621" s="35"/>
      <c r="KUO1621" s="34"/>
      <c r="KUV1621" s="35"/>
      <c r="KUW1621" s="34"/>
      <c r="KVD1621" s="35"/>
      <c r="KVE1621" s="34"/>
      <c r="KVL1621" s="35"/>
      <c r="KVM1621" s="34"/>
      <c r="KVT1621" s="35"/>
      <c r="KVU1621" s="34"/>
      <c r="KWB1621" s="35"/>
      <c r="KWC1621" s="34"/>
      <c r="KWJ1621" s="35"/>
      <c r="KWK1621" s="34"/>
      <c r="KWR1621" s="35"/>
      <c r="KWS1621" s="34"/>
      <c r="KWZ1621" s="35"/>
      <c r="KXA1621" s="34"/>
      <c r="KXH1621" s="35"/>
      <c r="KXI1621" s="34"/>
      <c r="KXP1621" s="35"/>
      <c r="KXQ1621" s="34"/>
      <c r="KXX1621" s="35"/>
      <c r="KXY1621" s="34"/>
      <c r="KYF1621" s="35"/>
      <c r="KYG1621" s="34"/>
      <c r="KYN1621" s="35"/>
      <c r="KYO1621" s="34"/>
      <c r="KYV1621" s="35"/>
      <c r="KYW1621" s="34"/>
      <c r="KZD1621" s="35"/>
      <c r="KZE1621" s="34"/>
      <c r="KZL1621" s="35"/>
      <c r="KZM1621" s="34"/>
      <c r="KZT1621" s="35"/>
      <c r="KZU1621" s="34"/>
      <c r="LAB1621" s="35"/>
      <c r="LAC1621" s="34"/>
      <c r="LAJ1621" s="35"/>
      <c r="LAK1621" s="34"/>
      <c r="LAR1621" s="35"/>
      <c r="LAS1621" s="34"/>
      <c r="LAZ1621" s="35"/>
      <c r="LBA1621" s="34"/>
      <c r="LBH1621" s="35"/>
      <c r="LBI1621" s="34"/>
      <c r="LBP1621" s="35"/>
      <c r="LBQ1621" s="34"/>
      <c r="LBX1621" s="35"/>
      <c r="LBY1621" s="34"/>
      <c r="LCF1621" s="35"/>
      <c r="LCG1621" s="34"/>
      <c r="LCN1621" s="35"/>
      <c r="LCO1621" s="34"/>
      <c r="LCV1621" s="35"/>
      <c r="LCW1621" s="34"/>
      <c r="LDD1621" s="35"/>
      <c r="LDE1621" s="34"/>
      <c r="LDL1621" s="35"/>
      <c r="LDM1621" s="34"/>
      <c r="LDT1621" s="35"/>
      <c r="LDU1621" s="34"/>
      <c r="LEB1621" s="35"/>
      <c r="LEC1621" s="34"/>
      <c r="LEJ1621" s="35"/>
      <c r="LEK1621" s="34"/>
      <c r="LER1621" s="35"/>
      <c r="LES1621" s="34"/>
      <c r="LEZ1621" s="35"/>
      <c r="LFA1621" s="34"/>
      <c r="LFH1621" s="35"/>
      <c r="LFI1621" s="34"/>
      <c r="LFP1621" s="35"/>
      <c r="LFQ1621" s="34"/>
      <c r="LFX1621" s="35"/>
      <c r="LFY1621" s="34"/>
      <c r="LGF1621" s="35"/>
      <c r="LGG1621" s="34"/>
      <c r="LGN1621" s="35"/>
      <c r="LGO1621" s="34"/>
      <c r="LGV1621" s="35"/>
      <c r="LGW1621" s="34"/>
      <c r="LHD1621" s="35"/>
      <c r="LHE1621" s="34"/>
      <c r="LHL1621" s="35"/>
      <c r="LHM1621" s="34"/>
      <c r="LHT1621" s="35"/>
      <c r="LHU1621" s="34"/>
      <c r="LIB1621" s="35"/>
      <c r="LIC1621" s="34"/>
      <c r="LIJ1621" s="35"/>
      <c r="LIK1621" s="34"/>
      <c r="LIR1621" s="35"/>
      <c r="LIS1621" s="34"/>
      <c r="LIZ1621" s="35"/>
      <c r="LJA1621" s="34"/>
      <c r="LJH1621" s="35"/>
      <c r="LJI1621" s="34"/>
      <c r="LJP1621" s="35"/>
      <c r="LJQ1621" s="34"/>
      <c r="LJX1621" s="35"/>
      <c r="LJY1621" s="34"/>
      <c r="LKF1621" s="35"/>
      <c r="LKG1621" s="34"/>
      <c r="LKN1621" s="35"/>
      <c r="LKO1621" s="34"/>
      <c r="LKV1621" s="35"/>
      <c r="LKW1621" s="34"/>
      <c r="LLD1621" s="35"/>
      <c r="LLE1621" s="34"/>
      <c r="LLL1621" s="35"/>
      <c r="LLM1621" s="34"/>
      <c r="LLT1621" s="35"/>
      <c r="LLU1621" s="34"/>
      <c r="LMB1621" s="35"/>
      <c r="LMC1621" s="34"/>
      <c r="LMJ1621" s="35"/>
      <c r="LMK1621" s="34"/>
      <c r="LMR1621" s="35"/>
      <c r="LMS1621" s="34"/>
      <c r="LMZ1621" s="35"/>
      <c r="LNA1621" s="34"/>
      <c r="LNH1621" s="35"/>
      <c r="LNI1621" s="34"/>
      <c r="LNP1621" s="35"/>
      <c r="LNQ1621" s="34"/>
      <c r="LNX1621" s="35"/>
      <c r="LNY1621" s="34"/>
      <c r="LOF1621" s="35"/>
      <c r="LOG1621" s="34"/>
      <c r="LON1621" s="35"/>
      <c r="LOO1621" s="34"/>
      <c r="LOV1621" s="35"/>
      <c r="LOW1621" s="34"/>
      <c r="LPD1621" s="35"/>
      <c r="LPE1621" s="34"/>
      <c r="LPL1621" s="35"/>
      <c r="LPM1621" s="34"/>
      <c r="LPT1621" s="35"/>
      <c r="LPU1621" s="34"/>
      <c r="LQB1621" s="35"/>
      <c r="LQC1621" s="34"/>
      <c r="LQJ1621" s="35"/>
      <c r="LQK1621" s="34"/>
      <c r="LQR1621" s="35"/>
      <c r="LQS1621" s="34"/>
      <c r="LQZ1621" s="35"/>
      <c r="LRA1621" s="34"/>
      <c r="LRH1621" s="35"/>
      <c r="LRI1621" s="34"/>
      <c r="LRP1621" s="35"/>
      <c r="LRQ1621" s="34"/>
      <c r="LRX1621" s="35"/>
      <c r="LRY1621" s="34"/>
      <c r="LSF1621" s="35"/>
      <c r="LSG1621" s="34"/>
      <c r="LSN1621" s="35"/>
      <c r="LSO1621" s="34"/>
      <c r="LSV1621" s="35"/>
      <c r="LSW1621" s="34"/>
      <c r="LTD1621" s="35"/>
      <c r="LTE1621" s="34"/>
      <c r="LTL1621" s="35"/>
      <c r="LTM1621" s="34"/>
      <c r="LTT1621" s="35"/>
      <c r="LTU1621" s="34"/>
      <c r="LUB1621" s="35"/>
      <c r="LUC1621" s="34"/>
      <c r="LUJ1621" s="35"/>
      <c r="LUK1621" s="34"/>
      <c r="LUR1621" s="35"/>
      <c r="LUS1621" s="34"/>
      <c r="LUZ1621" s="35"/>
      <c r="LVA1621" s="34"/>
      <c r="LVH1621" s="35"/>
      <c r="LVI1621" s="34"/>
      <c r="LVP1621" s="35"/>
      <c r="LVQ1621" s="34"/>
      <c r="LVX1621" s="35"/>
      <c r="LVY1621" s="34"/>
      <c r="LWF1621" s="35"/>
      <c r="LWG1621" s="34"/>
      <c r="LWN1621" s="35"/>
      <c r="LWO1621" s="34"/>
      <c r="LWV1621" s="35"/>
      <c r="LWW1621" s="34"/>
      <c r="LXD1621" s="35"/>
      <c r="LXE1621" s="34"/>
      <c r="LXL1621" s="35"/>
      <c r="LXM1621" s="34"/>
      <c r="LXT1621" s="35"/>
      <c r="LXU1621" s="34"/>
      <c r="LYB1621" s="35"/>
      <c r="LYC1621" s="34"/>
      <c r="LYJ1621" s="35"/>
      <c r="LYK1621" s="34"/>
      <c r="LYR1621" s="35"/>
      <c r="LYS1621" s="34"/>
      <c r="LYZ1621" s="35"/>
      <c r="LZA1621" s="34"/>
      <c r="LZH1621" s="35"/>
      <c r="LZI1621" s="34"/>
      <c r="LZP1621" s="35"/>
      <c r="LZQ1621" s="34"/>
      <c r="LZX1621" s="35"/>
      <c r="LZY1621" s="34"/>
      <c r="MAF1621" s="35"/>
      <c r="MAG1621" s="34"/>
      <c r="MAN1621" s="35"/>
      <c r="MAO1621" s="34"/>
      <c r="MAV1621" s="35"/>
      <c r="MAW1621" s="34"/>
      <c r="MBD1621" s="35"/>
      <c r="MBE1621" s="34"/>
      <c r="MBL1621" s="35"/>
      <c r="MBM1621" s="34"/>
      <c r="MBT1621" s="35"/>
      <c r="MBU1621" s="34"/>
      <c r="MCB1621" s="35"/>
      <c r="MCC1621" s="34"/>
      <c r="MCJ1621" s="35"/>
      <c r="MCK1621" s="34"/>
      <c r="MCR1621" s="35"/>
      <c r="MCS1621" s="34"/>
      <c r="MCZ1621" s="35"/>
      <c r="MDA1621" s="34"/>
      <c r="MDH1621" s="35"/>
      <c r="MDI1621" s="34"/>
      <c r="MDP1621" s="35"/>
      <c r="MDQ1621" s="34"/>
      <c r="MDX1621" s="35"/>
      <c r="MDY1621" s="34"/>
      <c r="MEF1621" s="35"/>
      <c r="MEG1621" s="34"/>
      <c r="MEN1621" s="35"/>
      <c r="MEO1621" s="34"/>
      <c r="MEV1621" s="35"/>
      <c r="MEW1621" s="34"/>
      <c r="MFD1621" s="35"/>
      <c r="MFE1621" s="34"/>
      <c r="MFL1621" s="35"/>
      <c r="MFM1621" s="34"/>
      <c r="MFT1621" s="35"/>
      <c r="MFU1621" s="34"/>
      <c r="MGB1621" s="35"/>
      <c r="MGC1621" s="34"/>
      <c r="MGJ1621" s="35"/>
      <c r="MGK1621" s="34"/>
      <c r="MGR1621" s="35"/>
      <c r="MGS1621" s="34"/>
      <c r="MGZ1621" s="35"/>
      <c r="MHA1621" s="34"/>
      <c r="MHH1621" s="35"/>
      <c r="MHI1621" s="34"/>
      <c r="MHP1621" s="35"/>
      <c r="MHQ1621" s="34"/>
      <c r="MHX1621" s="35"/>
      <c r="MHY1621" s="34"/>
      <c r="MIF1621" s="35"/>
      <c r="MIG1621" s="34"/>
      <c r="MIN1621" s="35"/>
      <c r="MIO1621" s="34"/>
      <c r="MIV1621" s="35"/>
      <c r="MIW1621" s="34"/>
      <c r="MJD1621" s="35"/>
      <c r="MJE1621" s="34"/>
      <c r="MJL1621" s="35"/>
      <c r="MJM1621" s="34"/>
      <c r="MJT1621" s="35"/>
      <c r="MJU1621" s="34"/>
      <c r="MKB1621" s="35"/>
      <c r="MKC1621" s="34"/>
      <c r="MKJ1621" s="35"/>
      <c r="MKK1621" s="34"/>
      <c r="MKR1621" s="35"/>
      <c r="MKS1621" s="34"/>
      <c r="MKZ1621" s="35"/>
      <c r="MLA1621" s="34"/>
      <c r="MLH1621" s="35"/>
      <c r="MLI1621" s="34"/>
      <c r="MLP1621" s="35"/>
      <c r="MLQ1621" s="34"/>
      <c r="MLX1621" s="35"/>
      <c r="MLY1621" s="34"/>
      <c r="MMF1621" s="35"/>
      <c r="MMG1621" s="34"/>
      <c r="MMN1621" s="35"/>
      <c r="MMO1621" s="34"/>
      <c r="MMV1621" s="35"/>
      <c r="MMW1621" s="34"/>
      <c r="MND1621" s="35"/>
      <c r="MNE1621" s="34"/>
      <c r="MNL1621" s="35"/>
      <c r="MNM1621" s="34"/>
      <c r="MNT1621" s="35"/>
      <c r="MNU1621" s="34"/>
      <c r="MOB1621" s="35"/>
      <c r="MOC1621" s="34"/>
      <c r="MOJ1621" s="35"/>
      <c r="MOK1621" s="34"/>
      <c r="MOR1621" s="35"/>
      <c r="MOS1621" s="34"/>
      <c r="MOZ1621" s="35"/>
      <c r="MPA1621" s="34"/>
      <c r="MPH1621" s="35"/>
      <c r="MPI1621" s="34"/>
      <c r="MPP1621" s="35"/>
      <c r="MPQ1621" s="34"/>
      <c r="MPX1621" s="35"/>
      <c r="MPY1621" s="34"/>
      <c r="MQF1621" s="35"/>
      <c r="MQG1621" s="34"/>
      <c r="MQN1621" s="35"/>
      <c r="MQO1621" s="34"/>
      <c r="MQV1621" s="35"/>
      <c r="MQW1621" s="34"/>
      <c r="MRD1621" s="35"/>
      <c r="MRE1621" s="34"/>
      <c r="MRL1621" s="35"/>
      <c r="MRM1621" s="34"/>
      <c r="MRT1621" s="35"/>
      <c r="MRU1621" s="34"/>
      <c r="MSB1621" s="35"/>
      <c r="MSC1621" s="34"/>
      <c r="MSJ1621" s="35"/>
      <c r="MSK1621" s="34"/>
      <c r="MSR1621" s="35"/>
      <c r="MSS1621" s="34"/>
      <c r="MSZ1621" s="35"/>
      <c r="MTA1621" s="34"/>
      <c r="MTH1621" s="35"/>
      <c r="MTI1621" s="34"/>
      <c r="MTP1621" s="35"/>
      <c r="MTQ1621" s="34"/>
      <c r="MTX1621" s="35"/>
      <c r="MTY1621" s="34"/>
      <c r="MUF1621" s="35"/>
      <c r="MUG1621" s="34"/>
      <c r="MUN1621" s="35"/>
      <c r="MUO1621" s="34"/>
      <c r="MUV1621" s="35"/>
      <c r="MUW1621" s="34"/>
      <c r="MVD1621" s="35"/>
      <c r="MVE1621" s="34"/>
      <c r="MVL1621" s="35"/>
      <c r="MVM1621" s="34"/>
      <c r="MVT1621" s="35"/>
      <c r="MVU1621" s="34"/>
      <c r="MWB1621" s="35"/>
      <c r="MWC1621" s="34"/>
      <c r="MWJ1621" s="35"/>
      <c r="MWK1621" s="34"/>
      <c r="MWR1621" s="35"/>
      <c r="MWS1621" s="34"/>
      <c r="MWZ1621" s="35"/>
      <c r="MXA1621" s="34"/>
      <c r="MXH1621" s="35"/>
      <c r="MXI1621" s="34"/>
      <c r="MXP1621" s="35"/>
      <c r="MXQ1621" s="34"/>
      <c r="MXX1621" s="35"/>
      <c r="MXY1621" s="34"/>
      <c r="MYF1621" s="35"/>
      <c r="MYG1621" s="34"/>
      <c r="MYN1621" s="35"/>
      <c r="MYO1621" s="34"/>
      <c r="MYV1621" s="35"/>
      <c r="MYW1621" s="34"/>
      <c r="MZD1621" s="35"/>
      <c r="MZE1621" s="34"/>
      <c r="MZL1621" s="35"/>
      <c r="MZM1621" s="34"/>
      <c r="MZT1621" s="35"/>
      <c r="MZU1621" s="34"/>
      <c r="NAB1621" s="35"/>
      <c r="NAC1621" s="34"/>
      <c r="NAJ1621" s="35"/>
      <c r="NAK1621" s="34"/>
      <c r="NAR1621" s="35"/>
      <c r="NAS1621" s="34"/>
      <c r="NAZ1621" s="35"/>
      <c r="NBA1621" s="34"/>
      <c r="NBH1621" s="35"/>
      <c r="NBI1621" s="34"/>
      <c r="NBP1621" s="35"/>
      <c r="NBQ1621" s="34"/>
      <c r="NBX1621" s="35"/>
      <c r="NBY1621" s="34"/>
      <c r="NCF1621" s="35"/>
      <c r="NCG1621" s="34"/>
      <c r="NCN1621" s="35"/>
      <c r="NCO1621" s="34"/>
      <c r="NCV1621" s="35"/>
      <c r="NCW1621" s="34"/>
      <c r="NDD1621" s="35"/>
      <c r="NDE1621" s="34"/>
      <c r="NDL1621" s="35"/>
      <c r="NDM1621" s="34"/>
      <c r="NDT1621" s="35"/>
      <c r="NDU1621" s="34"/>
      <c r="NEB1621" s="35"/>
      <c r="NEC1621" s="34"/>
      <c r="NEJ1621" s="35"/>
      <c r="NEK1621" s="34"/>
      <c r="NER1621" s="35"/>
      <c r="NES1621" s="34"/>
      <c r="NEZ1621" s="35"/>
      <c r="NFA1621" s="34"/>
      <c r="NFH1621" s="35"/>
      <c r="NFI1621" s="34"/>
      <c r="NFP1621" s="35"/>
      <c r="NFQ1621" s="34"/>
      <c r="NFX1621" s="35"/>
      <c r="NFY1621" s="34"/>
      <c r="NGF1621" s="35"/>
      <c r="NGG1621" s="34"/>
      <c r="NGN1621" s="35"/>
      <c r="NGO1621" s="34"/>
      <c r="NGV1621" s="35"/>
      <c r="NGW1621" s="34"/>
      <c r="NHD1621" s="35"/>
      <c r="NHE1621" s="34"/>
      <c r="NHL1621" s="35"/>
      <c r="NHM1621" s="34"/>
      <c r="NHT1621" s="35"/>
      <c r="NHU1621" s="34"/>
      <c r="NIB1621" s="35"/>
      <c r="NIC1621" s="34"/>
      <c r="NIJ1621" s="35"/>
      <c r="NIK1621" s="34"/>
      <c r="NIR1621" s="35"/>
      <c r="NIS1621" s="34"/>
      <c r="NIZ1621" s="35"/>
      <c r="NJA1621" s="34"/>
      <c r="NJH1621" s="35"/>
      <c r="NJI1621" s="34"/>
      <c r="NJP1621" s="35"/>
      <c r="NJQ1621" s="34"/>
      <c r="NJX1621" s="35"/>
      <c r="NJY1621" s="34"/>
      <c r="NKF1621" s="35"/>
      <c r="NKG1621" s="34"/>
      <c r="NKN1621" s="35"/>
      <c r="NKO1621" s="34"/>
      <c r="NKV1621" s="35"/>
      <c r="NKW1621" s="34"/>
      <c r="NLD1621" s="35"/>
      <c r="NLE1621" s="34"/>
      <c r="NLL1621" s="35"/>
      <c r="NLM1621" s="34"/>
      <c r="NLT1621" s="35"/>
      <c r="NLU1621" s="34"/>
      <c r="NMB1621" s="35"/>
      <c r="NMC1621" s="34"/>
      <c r="NMJ1621" s="35"/>
      <c r="NMK1621" s="34"/>
      <c r="NMR1621" s="35"/>
      <c r="NMS1621" s="34"/>
      <c r="NMZ1621" s="35"/>
      <c r="NNA1621" s="34"/>
      <c r="NNH1621" s="35"/>
      <c r="NNI1621" s="34"/>
      <c r="NNP1621" s="35"/>
      <c r="NNQ1621" s="34"/>
      <c r="NNX1621" s="35"/>
      <c r="NNY1621" s="34"/>
      <c r="NOF1621" s="35"/>
      <c r="NOG1621" s="34"/>
      <c r="NON1621" s="35"/>
      <c r="NOO1621" s="34"/>
      <c r="NOV1621" s="35"/>
      <c r="NOW1621" s="34"/>
      <c r="NPD1621" s="35"/>
      <c r="NPE1621" s="34"/>
      <c r="NPL1621" s="35"/>
      <c r="NPM1621" s="34"/>
      <c r="NPT1621" s="35"/>
      <c r="NPU1621" s="34"/>
      <c r="NQB1621" s="35"/>
      <c r="NQC1621" s="34"/>
      <c r="NQJ1621" s="35"/>
      <c r="NQK1621" s="34"/>
      <c r="NQR1621" s="35"/>
      <c r="NQS1621" s="34"/>
      <c r="NQZ1621" s="35"/>
      <c r="NRA1621" s="34"/>
      <c r="NRH1621" s="35"/>
      <c r="NRI1621" s="34"/>
      <c r="NRP1621" s="35"/>
      <c r="NRQ1621" s="34"/>
      <c r="NRX1621" s="35"/>
      <c r="NRY1621" s="34"/>
      <c r="NSF1621" s="35"/>
      <c r="NSG1621" s="34"/>
      <c r="NSN1621" s="35"/>
      <c r="NSO1621" s="34"/>
      <c r="NSV1621" s="35"/>
      <c r="NSW1621" s="34"/>
      <c r="NTD1621" s="35"/>
      <c r="NTE1621" s="34"/>
      <c r="NTL1621" s="35"/>
      <c r="NTM1621" s="34"/>
      <c r="NTT1621" s="35"/>
      <c r="NTU1621" s="34"/>
      <c r="NUB1621" s="35"/>
      <c r="NUC1621" s="34"/>
      <c r="NUJ1621" s="35"/>
      <c r="NUK1621" s="34"/>
      <c r="NUR1621" s="35"/>
      <c r="NUS1621" s="34"/>
      <c r="NUZ1621" s="35"/>
      <c r="NVA1621" s="34"/>
      <c r="NVH1621" s="35"/>
      <c r="NVI1621" s="34"/>
      <c r="NVP1621" s="35"/>
      <c r="NVQ1621" s="34"/>
      <c r="NVX1621" s="35"/>
      <c r="NVY1621" s="34"/>
      <c r="NWF1621" s="35"/>
      <c r="NWG1621" s="34"/>
      <c r="NWN1621" s="35"/>
      <c r="NWO1621" s="34"/>
      <c r="NWV1621" s="35"/>
      <c r="NWW1621" s="34"/>
      <c r="NXD1621" s="35"/>
      <c r="NXE1621" s="34"/>
      <c r="NXL1621" s="35"/>
      <c r="NXM1621" s="34"/>
      <c r="NXT1621" s="35"/>
      <c r="NXU1621" s="34"/>
      <c r="NYB1621" s="35"/>
      <c r="NYC1621" s="34"/>
      <c r="NYJ1621" s="35"/>
      <c r="NYK1621" s="34"/>
      <c r="NYR1621" s="35"/>
      <c r="NYS1621" s="34"/>
      <c r="NYZ1621" s="35"/>
      <c r="NZA1621" s="34"/>
      <c r="NZH1621" s="35"/>
      <c r="NZI1621" s="34"/>
      <c r="NZP1621" s="35"/>
      <c r="NZQ1621" s="34"/>
      <c r="NZX1621" s="35"/>
      <c r="NZY1621" s="34"/>
      <c r="OAF1621" s="35"/>
      <c r="OAG1621" s="34"/>
      <c r="OAN1621" s="35"/>
      <c r="OAO1621" s="34"/>
      <c r="OAV1621" s="35"/>
      <c r="OAW1621" s="34"/>
      <c r="OBD1621" s="35"/>
      <c r="OBE1621" s="34"/>
      <c r="OBL1621" s="35"/>
      <c r="OBM1621" s="34"/>
      <c r="OBT1621" s="35"/>
      <c r="OBU1621" s="34"/>
      <c r="OCB1621" s="35"/>
      <c r="OCC1621" s="34"/>
      <c r="OCJ1621" s="35"/>
      <c r="OCK1621" s="34"/>
      <c r="OCR1621" s="35"/>
      <c r="OCS1621" s="34"/>
      <c r="OCZ1621" s="35"/>
      <c r="ODA1621" s="34"/>
      <c r="ODH1621" s="35"/>
      <c r="ODI1621" s="34"/>
      <c r="ODP1621" s="35"/>
      <c r="ODQ1621" s="34"/>
      <c r="ODX1621" s="35"/>
      <c r="ODY1621" s="34"/>
      <c r="OEF1621" s="35"/>
      <c r="OEG1621" s="34"/>
      <c r="OEN1621" s="35"/>
      <c r="OEO1621" s="34"/>
      <c r="OEV1621" s="35"/>
      <c r="OEW1621" s="34"/>
      <c r="OFD1621" s="35"/>
      <c r="OFE1621" s="34"/>
      <c r="OFL1621" s="35"/>
      <c r="OFM1621" s="34"/>
      <c r="OFT1621" s="35"/>
      <c r="OFU1621" s="34"/>
      <c r="OGB1621" s="35"/>
      <c r="OGC1621" s="34"/>
      <c r="OGJ1621" s="35"/>
      <c r="OGK1621" s="34"/>
      <c r="OGR1621" s="35"/>
      <c r="OGS1621" s="34"/>
      <c r="OGZ1621" s="35"/>
      <c r="OHA1621" s="34"/>
      <c r="OHH1621" s="35"/>
      <c r="OHI1621" s="34"/>
      <c r="OHP1621" s="35"/>
      <c r="OHQ1621" s="34"/>
      <c r="OHX1621" s="35"/>
      <c r="OHY1621" s="34"/>
      <c r="OIF1621" s="35"/>
      <c r="OIG1621" s="34"/>
      <c r="OIN1621" s="35"/>
      <c r="OIO1621" s="34"/>
      <c r="OIV1621" s="35"/>
      <c r="OIW1621" s="34"/>
      <c r="OJD1621" s="35"/>
      <c r="OJE1621" s="34"/>
      <c r="OJL1621" s="35"/>
      <c r="OJM1621" s="34"/>
      <c r="OJT1621" s="35"/>
      <c r="OJU1621" s="34"/>
      <c r="OKB1621" s="35"/>
      <c r="OKC1621" s="34"/>
      <c r="OKJ1621" s="35"/>
      <c r="OKK1621" s="34"/>
      <c r="OKR1621" s="35"/>
      <c r="OKS1621" s="34"/>
      <c r="OKZ1621" s="35"/>
      <c r="OLA1621" s="34"/>
      <c r="OLH1621" s="35"/>
      <c r="OLI1621" s="34"/>
      <c r="OLP1621" s="35"/>
      <c r="OLQ1621" s="34"/>
      <c r="OLX1621" s="35"/>
      <c r="OLY1621" s="34"/>
      <c r="OMF1621" s="35"/>
      <c r="OMG1621" s="34"/>
      <c r="OMN1621" s="35"/>
      <c r="OMO1621" s="34"/>
      <c r="OMV1621" s="35"/>
      <c r="OMW1621" s="34"/>
      <c r="OND1621" s="35"/>
      <c r="ONE1621" s="34"/>
      <c r="ONL1621" s="35"/>
      <c r="ONM1621" s="34"/>
      <c r="ONT1621" s="35"/>
      <c r="ONU1621" s="34"/>
      <c r="OOB1621" s="35"/>
      <c r="OOC1621" s="34"/>
      <c r="OOJ1621" s="35"/>
      <c r="OOK1621" s="34"/>
      <c r="OOR1621" s="35"/>
      <c r="OOS1621" s="34"/>
      <c r="OOZ1621" s="35"/>
      <c r="OPA1621" s="34"/>
      <c r="OPH1621" s="35"/>
      <c r="OPI1621" s="34"/>
      <c r="OPP1621" s="35"/>
      <c r="OPQ1621" s="34"/>
      <c r="OPX1621" s="35"/>
      <c r="OPY1621" s="34"/>
      <c r="OQF1621" s="35"/>
      <c r="OQG1621" s="34"/>
      <c r="OQN1621" s="35"/>
      <c r="OQO1621" s="34"/>
      <c r="OQV1621" s="35"/>
      <c r="OQW1621" s="34"/>
      <c r="ORD1621" s="35"/>
      <c r="ORE1621" s="34"/>
      <c r="ORL1621" s="35"/>
      <c r="ORM1621" s="34"/>
      <c r="ORT1621" s="35"/>
      <c r="ORU1621" s="34"/>
      <c r="OSB1621" s="35"/>
      <c r="OSC1621" s="34"/>
      <c r="OSJ1621" s="35"/>
      <c r="OSK1621" s="34"/>
      <c r="OSR1621" s="35"/>
      <c r="OSS1621" s="34"/>
      <c r="OSZ1621" s="35"/>
      <c r="OTA1621" s="34"/>
      <c r="OTH1621" s="35"/>
      <c r="OTI1621" s="34"/>
      <c r="OTP1621" s="35"/>
      <c r="OTQ1621" s="34"/>
      <c r="OTX1621" s="35"/>
      <c r="OTY1621" s="34"/>
      <c r="OUF1621" s="35"/>
      <c r="OUG1621" s="34"/>
      <c r="OUN1621" s="35"/>
      <c r="OUO1621" s="34"/>
      <c r="OUV1621" s="35"/>
      <c r="OUW1621" s="34"/>
      <c r="OVD1621" s="35"/>
      <c r="OVE1621" s="34"/>
      <c r="OVL1621" s="35"/>
      <c r="OVM1621" s="34"/>
      <c r="OVT1621" s="35"/>
      <c r="OVU1621" s="34"/>
      <c r="OWB1621" s="35"/>
      <c r="OWC1621" s="34"/>
      <c r="OWJ1621" s="35"/>
      <c r="OWK1621" s="34"/>
      <c r="OWR1621" s="35"/>
      <c r="OWS1621" s="34"/>
      <c r="OWZ1621" s="35"/>
      <c r="OXA1621" s="34"/>
      <c r="OXH1621" s="35"/>
      <c r="OXI1621" s="34"/>
      <c r="OXP1621" s="35"/>
      <c r="OXQ1621" s="34"/>
      <c r="OXX1621" s="35"/>
      <c r="OXY1621" s="34"/>
      <c r="OYF1621" s="35"/>
      <c r="OYG1621" s="34"/>
      <c r="OYN1621" s="35"/>
      <c r="OYO1621" s="34"/>
      <c r="OYV1621" s="35"/>
      <c r="OYW1621" s="34"/>
      <c r="OZD1621" s="35"/>
      <c r="OZE1621" s="34"/>
      <c r="OZL1621" s="35"/>
      <c r="OZM1621" s="34"/>
      <c r="OZT1621" s="35"/>
      <c r="OZU1621" s="34"/>
      <c r="PAB1621" s="35"/>
      <c r="PAC1621" s="34"/>
      <c r="PAJ1621" s="35"/>
      <c r="PAK1621" s="34"/>
      <c r="PAR1621" s="35"/>
      <c r="PAS1621" s="34"/>
      <c r="PAZ1621" s="35"/>
      <c r="PBA1621" s="34"/>
      <c r="PBH1621" s="35"/>
      <c r="PBI1621" s="34"/>
      <c r="PBP1621" s="35"/>
      <c r="PBQ1621" s="34"/>
      <c r="PBX1621" s="35"/>
      <c r="PBY1621" s="34"/>
      <c r="PCF1621" s="35"/>
      <c r="PCG1621" s="34"/>
      <c r="PCN1621" s="35"/>
      <c r="PCO1621" s="34"/>
      <c r="PCV1621" s="35"/>
      <c r="PCW1621" s="34"/>
      <c r="PDD1621" s="35"/>
      <c r="PDE1621" s="34"/>
      <c r="PDL1621" s="35"/>
      <c r="PDM1621" s="34"/>
      <c r="PDT1621" s="35"/>
      <c r="PDU1621" s="34"/>
      <c r="PEB1621" s="35"/>
      <c r="PEC1621" s="34"/>
      <c r="PEJ1621" s="35"/>
      <c r="PEK1621" s="34"/>
      <c r="PER1621" s="35"/>
      <c r="PES1621" s="34"/>
      <c r="PEZ1621" s="35"/>
      <c r="PFA1621" s="34"/>
      <c r="PFH1621" s="35"/>
      <c r="PFI1621" s="34"/>
      <c r="PFP1621" s="35"/>
      <c r="PFQ1621" s="34"/>
      <c r="PFX1621" s="35"/>
      <c r="PFY1621" s="34"/>
      <c r="PGF1621" s="35"/>
      <c r="PGG1621" s="34"/>
      <c r="PGN1621" s="35"/>
      <c r="PGO1621" s="34"/>
      <c r="PGV1621" s="35"/>
      <c r="PGW1621" s="34"/>
      <c r="PHD1621" s="35"/>
      <c r="PHE1621" s="34"/>
      <c r="PHL1621" s="35"/>
      <c r="PHM1621" s="34"/>
      <c r="PHT1621" s="35"/>
      <c r="PHU1621" s="34"/>
      <c r="PIB1621" s="35"/>
      <c r="PIC1621" s="34"/>
      <c r="PIJ1621" s="35"/>
      <c r="PIK1621" s="34"/>
      <c r="PIR1621" s="35"/>
      <c r="PIS1621" s="34"/>
      <c r="PIZ1621" s="35"/>
      <c r="PJA1621" s="34"/>
      <c r="PJH1621" s="35"/>
      <c r="PJI1621" s="34"/>
      <c r="PJP1621" s="35"/>
      <c r="PJQ1621" s="34"/>
      <c r="PJX1621" s="35"/>
      <c r="PJY1621" s="34"/>
      <c r="PKF1621" s="35"/>
      <c r="PKG1621" s="34"/>
      <c r="PKN1621" s="35"/>
      <c r="PKO1621" s="34"/>
      <c r="PKV1621" s="35"/>
      <c r="PKW1621" s="34"/>
      <c r="PLD1621" s="35"/>
      <c r="PLE1621" s="34"/>
      <c r="PLL1621" s="35"/>
      <c r="PLM1621" s="34"/>
      <c r="PLT1621" s="35"/>
      <c r="PLU1621" s="34"/>
      <c r="PMB1621" s="35"/>
      <c r="PMC1621" s="34"/>
      <c r="PMJ1621" s="35"/>
      <c r="PMK1621" s="34"/>
      <c r="PMR1621" s="35"/>
      <c r="PMS1621" s="34"/>
      <c r="PMZ1621" s="35"/>
      <c r="PNA1621" s="34"/>
      <c r="PNH1621" s="35"/>
      <c r="PNI1621" s="34"/>
      <c r="PNP1621" s="35"/>
      <c r="PNQ1621" s="34"/>
      <c r="PNX1621" s="35"/>
      <c r="PNY1621" s="34"/>
      <c r="POF1621" s="35"/>
      <c r="POG1621" s="34"/>
      <c r="PON1621" s="35"/>
      <c r="POO1621" s="34"/>
      <c r="POV1621" s="35"/>
      <c r="POW1621" s="34"/>
      <c r="PPD1621" s="35"/>
      <c r="PPE1621" s="34"/>
      <c r="PPL1621" s="35"/>
      <c r="PPM1621" s="34"/>
      <c r="PPT1621" s="35"/>
      <c r="PPU1621" s="34"/>
      <c r="PQB1621" s="35"/>
      <c r="PQC1621" s="34"/>
      <c r="PQJ1621" s="35"/>
      <c r="PQK1621" s="34"/>
      <c r="PQR1621" s="35"/>
      <c r="PQS1621" s="34"/>
      <c r="PQZ1621" s="35"/>
      <c r="PRA1621" s="34"/>
      <c r="PRH1621" s="35"/>
      <c r="PRI1621" s="34"/>
      <c r="PRP1621" s="35"/>
      <c r="PRQ1621" s="34"/>
      <c r="PRX1621" s="35"/>
      <c r="PRY1621" s="34"/>
      <c r="PSF1621" s="35"/>
      <c r="PSG1621" s="34"/>
      <c r="PSN1621" s="35"/>
      <c r="PSO1621" s="34"/>
      <c r="PSV1621" s="35"/>
      <c r="PSW1621" s="34"/>
      <c r="PTD1621" s="35"/>
      <c r="PTE1621" s="34"/>
      <c r="PTL1621" s="35"/>
      <c r="PTM1621" s="34"/>
      <c r="PTT1621" s="35"/>
      <c r="PTU1621" s="34"/>
      <c r="PUB1621" s="35"/>
      <c r="PUC1621" s="34"/>
      <c r="PUJ1621" s="35"/>
      <c r="PUK1621" s="34"/>
      <c r="PUR1621" s="35"/>
      <c r="PUS1621" s="34"/>
      <c r="PUZ1621" s="35"/>
      <c r="PVA1621" s="34"/>
      <c r="PVH1621" s="35"/>
      <c r="PVI1621" s="34"/>
      <c r="PVP1621" s="35"/>
      <c r="PVQ1621" s="34"/>
      <c r="PVX1621" s="35"/>
      <c r="PVY1621" s="34"/>
      <c r="PWF1621" s="35"/>
      <c r="PWG1621" s="34"/>
      <c r="PWN1621" s="35"/>
      <c r="PWO1621" s="34"/>
      <c r="PWV1621" s="35"/>
      <c r="PWW1621" s="34"/>
      <c r="PXD1621" s="35"/>
      <c r="PXE1621" s="34"/>
      <c r="PXL1621" s="35"/>
      <c r="PXM1621" s="34"/>
      <c r="PXT1621" s="35"/>
      <c r="PXU1621" s="34"/>
      <c r="PYB1621" s="35"/>
      <c r="PYC1621" s="34"/>
      <c r="PYJ1621" s="35"/>
      <c r="PYK1621" s="34"/>
      <c r="PYR1621" s="35"/>
      <c r="PYS1621" s="34"/>
      <c r="PYZ1621" s="35"/>
      <c r="PZA1621" s="34"/>
      <c r="PZH1621" s="35"/>
      <c r="PZI1621" s="34"/>
      <c r="PZP1621" s="35"/>
      <c r="PZQ1621" s="34"/>
      <c r="PZX1621" s="35"/>
      <c r="PZY1621" s="34"/>
      <c r="QAF1621" s="35"/>
      <c r="QAG1621" s="34"/>
      <c r="QAN1621" s="35"/>
      <c r="QAO1621" s="34"/>
      <c r="QAV1621" s="35"/>
      <c r="QAW1621" s="34"/>
      <c r="QBD1621" s="35"/>
      <c r="QBE1621" s="34"/>
      <c r="QBL1621" s="35"/>
      <c r="QBM1621" s="34"/>
      <c r="QBT1621" s="35"/>
      <c r="QBU1621" s="34"/>
      <c r="QCB1621" s="35"/>
      <c r="QCC1621" s="34"/>
      <c r="QCJ1621" s="35"/>
      <c r="QCK1621" s="34"/>
      <c r="QCR1621" s="35"/>
      <c r="QCS1621" s="34"/>
      <c r="QCZ1621" s="35"/>
      <c r="QDA1621" s="34"/>
      <c r="QDH1621" s="35"/>
      <c r="QDI1621" s="34"/>
      <c r="QDP1621" s="35"/>
      <c r="QDQ1621" s="34"/>
      <c r="QDX1621" s="35"/>
      <c r="QDY1621" s="34"/>
      <c r="QEF1621" s="35"/>
      <c r="QEG1621" s="34"/>
      <c r="QEN1621" s="35"/>
      <c r="QEO1621" s="34"/>
      <c r="QEV1621" s="35"/>
      <c r="QEW1621" s="34"/>
      <c r="QFD1621" s="35"/>
      <c r="QFE1621" s="34"/>
      <c r="QFL1621" s="35"/>
      <c r="QFM1621" s="34"/>
      <c r="QFT1621" s="35"/>
      <c r="QFU1621" s="34"/>
      <c r="QGB1621" s="35"/>
      <c r="QGC1621" s="34"/>
      <c r="QGJ1621" s="35"/>
      <c r="QGK1621" s="34"/>
      <c r="QGR1621" s="35"/>
      <c r="QGS1621" s="34"/>
      <c r="QGZ1621" s="35"/>
      <c r="QHA1621" s="34"/>
      <c r="QHH1621" s="35"/>
      <c r="QHI1621" s="34"/>
      <c r="QHP1621" s="35"/>
      <c r="QHQ1621" s="34"/>
      <c r="QHX1621" s="35"/>
      <c r="QHY1621" s="34"/>
      <c r="QIF1621" s="35"/>
      <c r="QIG1621" s="34"/>
      <c r="QIN1621" s="35"/>
      <c r="QIO1621" s="34"/>
      <c r="QIV1621" s="35"/>
      <c r="QIW1621" s="34"/>
      <c r="QJD1621" s="35"/>
      <c r="QJE1621" s="34"/>
      <c r="QJL1621" s="35"/>
      <c r="QJM1621" s="34"/>
      <c r="QJT1621" s="35"/>
      <c r="QJU1621" s="34"/>
      <c r="QKB1621" s="35"/>
      <c r="QKC1621" s="34"/>
      <c r="QKJ1621" s="35"/>
      <c r="QKK1621" s="34"/>
      <c r="QKR1621" s="35"/>
      <c r="QKS1621" s="34"/>
      <c r="QKZ1621" s="35"/>
      <c r="QLA1621" s="34"/>
      <c r="QLH1621" s="35"/>
      <c r="QLI1621" s="34"/>
      <c r="QLP1621" s="35"/>
      <c r="QLQ1621" s="34"/>
      <c r="QLX1621" s="35"/>
      <c r="QLY1621" s="34"/>
      <c r="QMF1621" s="35"/>
      <c r="QMG1621" s="34"/>
      <c r="QMN1621" s="35"/>
      <c r="QMO1621" s="34"/>
      <c r="QMV1621" s="35"/>
      <c r="QMW1621" s="34"/>
      <c r="QND1621" s="35"/>
      <c r="QNE1621" s="34"/>
      <c r="QNL1621" s="35"/>
      <c r="QNM1621" s="34"/>
      <c r="QNT1621" s="35"/>
      <c r="QNU1621" s="34"/>
      <c r="QOB1621" s="35"/>
      <c r="QOC1621" s="34"/>
      <c r="QOJ1621" s="35"/>
      <c r="QOK1621" s="34"/>
      <c r="QOR1621" s="35"/>
      <c r="QOS1621" s="34"/>
      <c r="QOZ1621" s="35"/>
      <c r="QPA1621" s="34"/>
      <c r="QPH1621" s="35"/>
      <c r="QPI1621" s="34"/>
      <c r="QPP1621" s="35"/>
      <c r="QPQ1621" s="34"/>
      <c r="QPX1621" s="35"/>
      <c r="QPY1621" s="34"/>
      <c r="QQF1621" s="35"/>
      <c r="QQG1621" s="34"/>
      <c r="QQN1621" s="35"/>
      <c r="QQO1621" s="34"/>
      <c r="QQV1621" s="35"/>
      <c r="QQW1621" s="34"/>
      <c r="QRD1621" s="35"/>
      <c r="QRE1621" s="34"/>
      <c r="QRL1621" s="35"/>
      <c r="QRM1621" s="34"/>
      <c r="QRT1621" s="35"/>
      <c r="QRU1621" s="34"/>
      <c r="QSB1621" s="35"/>
      <c r="QSC1621" s="34"/>
      <c r="QSJ1621" s="35"/>
      <c r="QSK1621" s="34"/>
      <c r="QSR1621" s="35"/>
      <c r="QSS1621" s="34"/>
      <c r="QSZ1621" s="35"/>
      <c r="QTA1621" s="34"/>
      <c r="QTH1621" s="35"/>
      <c r="QTI1621" s="34"/>
      <c r="QTP1621" s="35"/>
      <c r="QTQ1621" s="34"/>
      <c r="QTX1621" s="35"/>
      <c r="QTY1621" s="34"/>
      <c r="QUF1621" s="35"/>
      <c r="QUG1621" s="34"/>
      <c r="QUN1621" s="35"/>
      <c r="QUO1621" s="34"/>
      <c r="QUV1621" s="35"/>
      <c r="QUW1621" s="34"/>
      <c r="QVD1621" s="35"/>
      <c r="QVE1621" s="34"/>
      <c r="QVL1621" s="35"/>
      <c r="QVM1621" s="34"/>
      <c r="QVT1621" s="35"/>
      <c r="QVU1621" s="34"/>
      <c r="QWB1621" s="35"/>
      <c r="QWC1621" s="34"/>
      <c r="QWJ1621" s="35"/>
      <c r="QWK1621" s="34"/>
      <c r="QWR1621" s="35"/>
      <c r="QWS1621" s="34"/>
      <c r="QWZ1621" s="35"/>
      <c r="QXA1621" s="34"/>
      <c r="QXH1621" s="35"/>
      <c r="QXI1621" s="34"/>
      <c r="QXP1621" s="35"/>
      <c r="QXQ1621" s="34"/>
      <c r="QXX1621" s="35"/>
      <c r="QXY1621" s="34"/>
      <c r="QYF1621" s="35"/>
      <c r="QYG1621" s="34"/>
      <c r="QYN1621" s="35"/>
      <c r="QYO1621" s="34"/>
      <c r="QYV1621" s="35"/>
      <c r="QYW1621" s="34"/>
      <c r="QZD1621" s="35"/>
      <c r="QZE1621" s="34"/>
      <c r="QZL1621" s="35"/>
      <c r="QZM1621" s="34"/>
      <c r="QZT1621" s="35"/>
      <c r="QZU1621" s="34"/>
      <c r="RAB1621" s="35"/>
      <c r="RAC1621" s="34"/>
      <c r="RAJ1621" s="35"/>
      <c r="RAK1621" s="34"/>
      <c r="RAR1621" s="35"/>
      <c r="RAS1621" s="34"/>
      <c r="RAZ1621" s="35"/>
      <c r="RBA1621" s="34"/>
      <c r="RBH1621" s="35"/>
      <c r="RBI1621" s="34"/>
      <c r="RBP1621" s="35"/>
      <c r="RBQ1621" s="34"/>
      <c r="RBX1621" s="35"/>
      <c r="RBY1621" s="34"/>
      <c r="RCF1621" s="35"/>
      <c r="RCG1621" s="34"/>
      <c r="RCN1621" s="35"/>
      <c r="RCO1621" s="34"/>
      <c r="RCV1621" s="35"/>
      <c r="RCW1621" s="34"/>
      <c r="RDD1621" s="35"/>
      <c r="RDE1621" s="34"/>
      <c r="RDL1621" s="35"/>
      <c r="RDM1621" s="34"/>
      <c r="RDT1621" s="35"/>
      <c r="RDU1621" s="34"/>
      <c r="REB1621" s="35"/>
      <c r="REC1621" s="34"/>
      <c r="REJ1621" s="35"/>
      <c r="REK1621" s="34"/>
      <c r="RER1621" s="35"/>
      <c r="RES1621" s="34"/>
      <c r="REZ1621" s="35"/>
      <c r="RFA1621" s="34"/>
      <c r="RFH1621" s="35"/>
      <c r="RFI1621" s="34"/>
      <c r="RFP1621" s="35"/>
      <c r="RFQ1621" s="34"/>
      <c r="RFX1621" s="35"/>
      <c r="RFY1621" s="34"/>
      <c r="RGF1621" s="35"/>
      <c r="RGG1621" s="34"/>
      <c r="RGN1621" s="35"/>
      <c r="RGO1621" s="34"/>
      <c r="RGV1621" s="35"/>
      <c r="RGW1621" s="34"/>
      <c r="RHD1621" s="35"/>
      <c r="RHE1621" s="34"/>
      <c r="RHL1621" s="35"/>
      <c r="RHM1621" s="34"/>
      <c r="RHT1621" s="35"/>
      <c r="RHU1621" s="34"/>
      <c r="RIB1621" s="35"/>
      <c r="RIC1621" s="34"/>
      <c r="RIJ1621" s="35"/>
      <c r="RIK1621" s="34"/>
      <c r="RIR1621" s="35"/>
      <c r="RIS1621" s="34"/>
      <c r="RIZ1621" s="35"/>
      <c r="RJA1621" s="34"/>
      <c r="RJH1621" s="35"/>
      <c r="RJI1621" s="34"/>
      <c r="RJP1621" s="35"/>
      <c r="RJQ1621" s="34"/>
      <c r="RJX1621" s="35"/>
      <c r="RJY1621" s="34"/>
      <c r="RKF1621" s="35"/>
      <c r="RKG1621" s="34"/>
      <c r="RKN1621" s="35"/>
      <c r="RKO1621" s="34"/>
      <c r="RKV1621" s="35"/>
      <c r="RKW1621" s="34"/>
      <c r="RLD1621" s="35"/>
      <c r="RLE1621" s="34"/>
      <c r="RLL1621" s="35"/>
      <c r="RLM1621" s="34"/>
      <c r="RLT1621" s="35"/>
      <c r="RLU1621" s="34"/>
      <c r="RMB1621" s="35"/>
      <c r="RMC1621" s="34"/>
      <c r="RMJ1621" s="35"/>
      <c r="RMK1621" s="34"/>
      <c r="RMR1621" s="35"/>
      <c r="RMS1621" s="34"/>
      <c r="RMZ1621" s="35"/>
      <c r="RNA1621" s="34"/>
      <c r="RNH1621" s="35"/>
      <c r="RNI1621" s="34"/>
      <c r="RNP1621" s="35"/>
      <c r="RNQ1621" s="34"/>
      <c r="RNX1621" s="35"/>
      <c r="RNY1621" s="34"/>
      <c r="ROF1621" s="35"/>
      <c r="ROG1621" s="34"/>
      <c r="RON1621" s="35"/>
      <c r="ROO1621" s="34"/>
      <c r="ROV1621" s="35"/>
      <c r="ROW1621" s="34"/>
      <c r="RPD1621" s="35"/>
      <c r="RPE1621" s="34"/>
      <c r="RPL1621" s="35"/>
      <c r="RPM1621" s="34"/>
      <c r="RPT1621" s="35"/>
      <c r="RPU1621" s="34"/>
      <c r="RQB1621" s="35"/>
      <c r="RQC1621" s="34"/>
      <c r="RQJ1621" s="35"/>
      <c r="RQK1621" s="34"/>
      <c r="RQR1621" s="35"/>
      <c r="RQS1621" s="34"/>
      <c r="RQZ1621" s="35"/>
      <c r="RRA1621" s="34"/>
      <c r="RRH1621" s="35"/>
      <c r="RRI1621" s="34"/>
      <c r="RRP1621" s="35"/>
      <c r="RRQ1621" s="34"/>
      <c r="RRX1621" s="35"/>
      <c r="RRY1621" s="34"/>
      <c r="RSF1621" s="35"/>
      <c r="RSG1621" s="34"/>
      <c r="RSN1621" s="35"/>
      <c r="RSO1621" s="34"/>
      <c r="RSV1621" s="35"/>
      <c r="RSW1621" s="34"/>
      <c r="RTD1621" s="35"/>
      <c r="RTE1621" s="34"/>
      <c r="RTL1621" s="35"/>
      <c r="RTM1621" s="34"/>
      <c r="RTT1621" s="35"/>
      <c r="RTU1621" s="34"/>
      <c r="RUB1621" s="35"/>
      <c r="RUC1621" s="34"/>
      <c r="RUJ1621" s="35"/>
      <c r="RUK1621" s="34"/>
      <c r="RUR1621" s="35"/>
      <c r="RUS1621" s="34"/>
      <c r="RUZ1621" s="35"/>
      <c r="RVA1621" s="34"/>
      <c r="RVH1621" s="35"/>
      <c r="RVI1621" s="34"/>
      <c r="RVP1621" s="35"/>
      <c r="RVQ1621" s="34"/>
      <c r="RVX1621" s="35"/>
      <c r="RVY1621" s="34"/>
      <c r="RWF1621" s="35"/>
      <c r="RWG1621" s="34"/>
      <c r="RWN1621" s="35"/>
      <c r="RWO1621" s="34"/>
      <c r="RWV1621" s="35"/>
      <c r="RWW1621" s="34"/>
      <c r="RXD1621" s="35"/>
      <c r="RXE1621" s="34"/>
      <c r="RXL1621" s="35"/>
      <c r="RXM1621" s="34"/>
      <c r="RXT1621" s="35"/>
      <c r="RXU1621" s="34"/>
      <c r="RYB1621" s="35"/>
      <c r="RYC1621" s="34"/>
      <c r="RYJ1621" s="35"/>
      <c r="RYK1621" s="34"/>
      <c r="RYR1621" s="35"/>
      <c r="RYS1621" s="34"/>
      <c r="RYZ1621" s="35"/>
      <c r="RZA1621" s="34"/>
      <c r="RZH1621" s="35"/>
      <c r="RZI1621" s="34"/>
      <c r="RZP1621" s="35"/>
      <c r="RZQ1621" s="34"/>
      <c r="RZX1621" s="35"/>
      <c r="RZY1621" s="34"/>
      <c r="SAF1621" s="35"/>
      <c r="SAG1621" s="34"/>
      <c r="SAN1621" s="35"/>
      <c r="SAO1621" s="34"/>
      <c r="SAV1621" s="35"/>
      <c r="SAW1621" s="34"/>
      <c r="SBD1621" s="35"/>
      <c r="SBE1621" s="34"/>
      <c r="SBL1621" s="35"/>
      <c r="SBM1621" s="34"/>
      <c r="SBT1621" s="35"/>
      <c r="SBU1621" s="34"/>
      <c r="SCB1621" s="35"/>
      <c r="SCC1621" s="34"/>
      <c r="SCJ1621" s="35"/>
      <c r="SCK1621" s="34"/>
      <c r="SCR1621" s="35"/>
      <c r="SCS1621" s="34"/>
      <c r="SCZ1621" s="35"/>
      <c r="SDA1621" s="34"/>
      <c r="SDH1621" s="35"/>
      <c r="SDI1621" s="34"/>
      <c r="SDP1621" s="35"/>
      <c r="SDQ1621" s="34"/>
      <c r="SDX1621" s="35"/>
      <c r="SDY1621" s="34"/>
      <c r="SEF1621" s="35"/>
      <c r="SEG1621" s="34"/>
      <c r="SEN1621" s="35"/>
      <c r="SEO1621" s="34"/>
      <c r="SEV1621" s="35"/>
      <c r="SEW1621" s="34"/>
      <c r="SFD1621" s="35"/>
      <c r="SFE1621" s="34"/>
      <c r="SFL1621" s="35"/>
      <c r="SFM1621" s="34"/>
      <c r="SFT1621" s="35"/>
      <c r="SFU1621" s="34"/>
      <c r="SGB1621" s="35"/>
      <c r="SGC1621" s="34"/>
      <c r="SGJ1621" s="35"/>
      <c r="SGK1621" s="34"/>
      <c r="SGR1621" s="35"/>
      <c r="SGS1621" s="34"/>
      <c r="SGZ1621" s="35"/>
      <c r="SHA1621" s="34"/>
      <c r="SHH1621" s="35"/>
      <c r="SHI1621" s="34"/>
      <c r="SHP1621" s="35"/>
      <c r="SHQ1621" s="34"/>
      <c r="SHX1621" s="35"/>
      <c r="SHY1621" s="34"/>
      <c r="SIF1621" s="35"/>
      <c r="SIG1621" s="34"/>
      <c r="SIN1621" s="35"/>
      <c r="SIO1621" s="34"/>
      <c r="SIV1621" s="35"/>
      <c r="SIW1621" s="34"/>
      <c r="SJD1621" s="35"/>
      <c r="SJE1621" s="34"/>
      <c r="SJL1621" s="35"/>
      <c r="SJM1621" s="34"/>
      <c r="SJT1621" s="35"/>
      <c r="SJU1621" s="34"/>
      <c r="SKB1621" s="35"/>
      <c r="SKC1621" s="34"/>
      <c r="SKJ1621" s="35"/>
      <c r="SKK1621" s="34"/>
      <c r="SKR1621" s="35"/>
      <c r="SKS1621" s="34"/>
      <c r="SKZ1621" s="35"/>
      <c r="SLA1621" s="34"/>
      <c r="SLH1621" s="35"/>
      <c r="SLI1621" s="34"/>
      <c r="SLP1621" s="35"/>
      <c r="SLQ1621" s="34"/>
      <c r="SLX1621" s="35"/>
      <c r="SLY1621" s="34"/>
      <c r="SMF1621" s="35"/>
      <c r="SMG1621" s="34"/>
      <c r="SMN1621" s="35"/>
      <c r="SMO1621" s="34"/>
      <c r="SMV1621" s="35"/>
      <c r="SMW1621" s="34"/>
      <c r="SND1621" s="35"/>
      <c r="SNE1621" s="34"/>
      <c r="SNL1621" s="35"/>
      <c r="SNM1621" s="34"/>
      <c r="SNT1621" s="35"/>
      <c r="SNU1621" s="34"/>
      <c r="SOB1621" s="35"/>
      <c r="SOC1621" s="34"/>
      <c r="SOJ1621" s="35"/>
      <c r="SOK1621" s="34"/>
      <c r="SOR1621" s="35"/>
      <c r="SOS1621" s="34"/>
      <c r="SOZ1621" s="35"/>
      <c r="SPA1621" s="34"/>
      <c r="SPH1621" s="35"/>
      <c r="SPI1621" s="34"/>
      <c r="SPP1621" s="35"/>
      <c r="SPQ1621" s="34"/>
      <c r="SPX1621" s="35"/>
      <c r="SPY1621" s="34"/>
      <c r="SQF1621" s="35"/>
      <c r="SQG1621" s="34"/>
      <c r="SQN1621" s="35"/>
      <c r="SQO1621" s="34"/>
      <c r="SQV1621" s="35"/>
      <c r="SQW1621" s="34"/>
      <c r="SRD1621" s="35"/>
      <c r="SRE1621" s="34"/>
      <c r="SRL1621" s="35"/>
      <c r="SRM1621" s="34"/>
      <c r="SRT1621" s="35"/>
      <c r="SRU1621" s="34"/>
      <c r="SSB1621" s="35"/>
      <c r="SSC1621" s="34"/>
      <c r="SSJ1621" s="35"/>
      <c r="SSK1621" s="34"/>
      <c r="SSR1621" s="35"/>
      <c r="SSS1621" s="34"/>
      <c r="SSZ1621" s="35"/>
      <c r="STA1621" s="34"/>
      <c r="STH1621" s="35"/>
      <c r="STI1621" s="34"/>
      <c r="STP1621" s="35"/>
      <c r="STQ1621" s="34"/>
      <c r="STX1621" s="35"/>
      <c r="STY1621" s="34"/>
      <c r="SUF1621" s="35"/>
      <c r="SUG1621" s="34"/>
      <c r="SUN1621" s="35"/>
      <c r="SUO1621" s="34"/>
      <c r="SUV1621" s="35"/>
      <c r="SUW1621" s="34"/>
      <c r="SVD1621" s="35"/>
      <c r="SVE1621" s="34"/>
      <c r="SVL1621" s="35"/>
      <c r="SVM1621" s="34"/>
      <c r="SVT1621" s="35"/>
      <c r="SVU1621" s="34"/>
      <c r="SWB1621" s="35"/>
      <c r="SWC1621" s="34"/>
      <c r="SWJ1621" s="35"/>
      <c r="SWK1621" s="34"/>
      <c r="SWR1621" s="35"/>
      <c r="SWS1621" s="34"/>
      <c r="SWZ1621" s="35"/>
      <c r="SXA1621" s="34"/>
      <c r="SXH1621" s="35"/>
      <c r="SXI1621" s="34"/>
      <c r="SXP1621" s="35"/>
      <c r="SXQ1621" s="34"/>
      <c r="SXX1621" s="35"/>
      <c r="SXY1621" s="34"/>
      <c r="SYF1621" s="35"/>
      <c r="SYG1621" s="34"/>
      <c r="SYN1621" s="35"/>
      <c r="SYO1621" s="34"/>
      <c r="SYV1621" s="35"/>
      <c r="SYW1621" s="34"/>
      <c r="SZD1621" s="35"/>
      <c r="SZE1621" s="34"/>
      <c r="SZL1621" s="35"/>
      <c r="SZM1621" s="34"/>
      <c r="SZT1621" s="35"/>
      <c r="SZU1621" s="34"/>
      <c r="TAB1621" s="35"/>
      <c r="TAC1621" s="34"/>
      <c r="TAJ1621" s="35"/>
      <c r="TAK1621" s="34"/>
      <c r="TAR1621" s="35"/>
      <c r="TAS1621" s="34"/>
      <c r="TAZ1621" s="35"/>
      <c r="TBA1621" s="34"/>
      <c r="TBH1621" s="35"/>
      <c r="TBI1621" s="34"/>
      <c r="TBP1621" s="35"/>
      <c r="TBQ1621" s="34"/>
      <c r="TBX1621" s="35"/>
      <c r="TBY1621" s="34"/>
      <c r="TCF1621" s="35"/>
      <c r="TCG1621" s="34"/>
      <c r="TCN1621" s="35"/>
      <c r="TCO1621" s="34"/>
      <c r="TCV1621" s="35"/>
      <c r="TCW1621" s="34"/>
      <c r="TDD1621" s="35"/>
      <c r="TDE1621" s="34"/>
      <c r="TDL1621" s="35"/>
      <c r="TDM1621" s="34"/>
      <c r="TDT1621" s="35"/>
      <c r="TDU1621" s="34"/>
      <c r="TEB1621" s="35"/>
      <c r="TEC1621" s="34"/>
      <c r="TEJ1621" s="35"/>
      <c r="TEK1621" s="34"/>
      <c r="TER1621" s="35"/>
      <c r="TES1621" s="34"/>
      <c r="TEZ1621" s="35"/>
      <c r="TFA1621" s="34"/>
      <c r="TFH1621" s="35"/>
      <c r="TFI1621" s="34"/>
      <c r="TFP1621" s="35"/>
      <c r="TFQ1621" s="34"/>
      <c r="TFX1621" s="35"/>
      <c r="TFY1621" s="34"/>
      <c r="TGF1621" s="35"/>
      <c r="TGG1621" s="34"/>
      <c r="TGN1621" s="35"/>
      <c r="TGO1621" s="34"/>
      <c r="TGV1621" s="35"/>
      <c r="TGW1621" s="34"/>
      <c r="THD1621" s="35"/>
      <c r="THE1621" s="34"/>
      <c r="THL1621" s="35"/>
      <c r="THM1621" s="34"/>
      <c r="THT1621" s="35"/>
      <c r="THU1621" s="34"/>
      <c r="TIB1621" s="35"/>
      <c r="TIC1621" s="34"/>
      <c r="TIJ1621" s="35"/>
      <c r="TIK1621" s="34"/>
      <c r="TIR1621" s="35"/>
      <c r="TIS1621" s="34"/>
      <c r="TIZ1621" s="35"/>
      <c r="TJA1621" s="34"/>
      <c r="TJH1621" s="35"/>
      <c r="TJI1621" s="34"/>
      <c r="TJP1621" s="35"/>
      <c r="TJQ1621" s="34"/>
      <c r="TJX1621" s="35"/>
      <c r="TJY1621" s="34"/>
      <c r="TKF1621" s="35"/>
      <c r="TKG1621" s="34"/>
      <c r="TKN1621" s="35"/>
      <c r="TKO1621" s="34"/>
      <c r="TKV1621" s="35"/>
      <c r="TKW1621" s="34"/>
      <c r="TLD1621" s="35"/>
      <c r="TLE1621" s="34"/>
      <c r="TLL1621" s="35"/>
      <c r="TLM1621" s="34"/>
      <c r="TLT1621" s="35"/>
      <c r="TLU1621" s="34"/>
      <c r="TMB1621" s="35"/>
      <c r="TMC1621" s="34"/>
      <c r="TMJ1621" s="35"/>
      <c r="TMK1621" s="34"/>
      <c r="TMR1621" s="35"/>
      <c r="TMS1621" s="34"/>
      <c r="TMZ1621" s="35"/>
      <c r="TNA1621" s="34"/>
      <c r="TNH1621" s="35"/>
      <c r="TNI1621" s="34"/>
      <c r="TNP1621" s="35"/>
      <c r="TNQ1621" s="34"/>
      <c r="TNX1621" s="35"/>
      <c r="TNY1621" s="34"/>
      <c r="TOF1621" s="35"/>
      <c r="TOG1621" s="34"/>
      <c r="TON1621" s="35"/>
      <c r="TOO1621" s="34"/>
      <c r="TOV1621" s="35"/>
      <c r="TOW1621" s="34"/>
      <c r="TPD1621" s="35"/>
      <c r="TPE1621" s="34"/>
      <c r="TPL1621" s="35"/>
      <c r="TPM1621" s="34"/>
      <c r="TPT1621" s="35"/>
      <c r="TPU1621" s="34"/>
      <c r="TQB1621" s="35"/>
      <c r="TQC1621" s="34"/>
      <c r="TQJ1621" s="35"/>
      <c r="TQK1621" s="34"/>
      <c r="TQR1621" s="35"/>
      <c r="TQS1621" s="34"/>
      <c r="TQZ1621" s="35"/>
      <c r="TRA1621" s="34"/>
      <c r="TRH1621" s="35"/>
      <c r="TRI1621" s="34"/>
      <c r="TRP1621" s="35"/>
      <c r="TRQ1621" s="34"/>
      <c r="TRX1621" s="35"/>
      <c r="TRY1621" s="34"/>
      <c r="TSF1621" s="35"/>
      <c r="TSG1621" s="34"/>
      <c r="TSN1621" s="35"/>
      <c r="TSO1621" s="34"/>
      <c r="TSV1621" s="35"/>
      <c r="TSW1621" s="34"/>
      <c r="TTD1621" s="35"/>
      <c r="TTE1621" s="34"/>
      <c r="TTL1621" s="35"/>
      <c r="TTM1621" s="34"/>
      <c r="TTT1621" s="35"/>
      <c r="TTU1621" s="34"/>
      <c r="TUB1621" s="35"/>
      <c r="TUC1621" s="34"/>
      <c r="TUJ1621" s="35"/>
      <c r="TUK1621" s="34"/>
      <c r="TUR1621" s="35"/>
      <c r="TUS1621" s="34"/>
      <c r="TUZ1621" s="35"/>
      <c r="TVA1621" s="34"/>
      <c r="TVH1621" s="35"/>
      <c r="TVI1621" s="34"/>
      <c r="TVP1621" s="35"/>
      <c r="TVQ1621" s="34"/>
      <c r="TVX1621" s="35"/>
      <c r="TVY1621" s="34"/>
      <c r="TWF1621" s="35"/>
      <c r="TWG1621" s="34"/>
      <c r="TWN1621" s="35"/>
      <c r="TWO1621" s="34"/>
      <c r="TWV1621" s="35"/>
      <c r="TWW1621" s="34"/>
      <c r="TXD1621" s="35"/>
      <c r="TXE1621" s="34"/>
      <c r="TXL1621" s="35"/>
      <c r="TXM1621" s="34"/>
      <c r="TXT1621" s="35"/>
      <c r="TXU1621" s="34"/>
      <c r="TYB1621" s="35"/>
      <c r="TYC1621" s="34"/>
      <c r="TYJ1621" s="35"/>
      <c r="TYK1621" s="34"/>
      <c r="TYR1621" s="35"/>
      <c r="TYS1621" s="34"/>
      <c r="TYZ1621" s="35"/>
      <c r="TZA1621" s="34"/>
      <c r="TZH1621" s="35"/>
      <c r="TZI1621" s="34"/>
      <c r="TZP1621" s="35"/>
      <c r="TZQ1621" s="34"/>
      <c r="TZX1621" s="35"/>
      <c r="TZY1621" s="34"/>
      <c r="UAF1621" s="35"/>
      <c r="UAG1621" s="34"/>
      <c r="UAN1621" s="35"/>
      <c r="UAO1621" s="34"/>
      <c r="UAV1621" s="35"/>
      <c r="UAW1621" s="34"/>
      <c r="UBD1621" s="35"/>
      <c r="UBE1621" s="34"/>
      <c r="UBL1621" s="35"/>
      <c r="UBM1621" s="34"/>
      <c r="UBT1621" s="35"/>
      <c r="UBU1621" s="34"/>
      <c r="UCB1621" s="35"/>
      <c r="UCC1621" s="34"/>
      <c r="UCJ1621" s="35"/>
      <c r="UCK1621" s="34"/>
      <c r="UCR1621" s="35"/>
      <c r="UCS1621" s="34"/>
      <c r="UCZ1621" s="35"/>
      <c r="UDA1621" s="34"/>
      <c r="UDH1621" s="35"/>
      <c r="UDI1621" s="34"/>
      <c r="UDP1621" s="35"/>
      <c r="UDQ1621" s="34"/>
      <c r="UDX1621" s="35"/>
      <c r="UDY1621" s="34"/>
      <c r="UEF1621" s="35"/>
      <c r="UEG1621" s="34"/>
      <c r="UEN1621" s="35"/>
      <c r="UEO1621" s="34"/>
      <c r="UEV1621" s="35"/>
      <c r="UEW1621" s="34"/>
      <c r="UFD1621" s="35"/>
      <c r="UFE1621" s="34"/>
      <c r="UFL1621" s="35"/>
      <c r="UFM1621" s="34"/>
      <c r="UFT1621" s="35"/>
      <c r="UFU1621" s="34"/>
      <c r="UGB1621" s="35"/>
      <c r="UGC1621" s="34"/>
      <c r="UGJ1621" s="35"/>
      <c r="UGK1621" s="34"/>
      <c r="UGR1621" s="35"/>
      <c r="UGS1621" s="34"/>
      <c r="UGZ1621" s="35"/>
      <c r="UHA1621" s="34"/>
      <c r="UHH1621" s="35"/>
      <c r="UHI1621" s="34"/>
      <c r="UHP1621" s="35"/>
      <c r="UHQ1621" s="34"/>
      <c r="UHX1621" s="35"/>
      <c r="UHY1621" s="34"/>
      <c r="UIF1621" s="35"/>
      <c r="UIG1621" s="34"/>
      <c r="UIN1621" s="35"/>
      <c r="UIO1621" s="34"/>
      <c r="UIV1621" s="35"/>
      <c r="UIW1621" s="34"/>
      <c r="UJD1621" s="35"/>
      <c r="UJE1621" s="34"/>
      <c r="UJL1621" s="35"/>
      <c r="UJM1621" s="34"/>
      <c r="UJT1621" s="35"/>
      <c r="UJU1621" s="34"/>
      <c r="UKB1621" s="35"/>
      <c r="UKC1621" s="34"/>
      <c r="UKJ1621" s="35"/>
      <c r="UKK1621" s="34"/>
      <c r="UKR1621" s="35"/>
      <c r="UKS1621" s="34"/>
      <c r="UKZ1621" s="35"/>
      <c r="ULA1621" s="34"/>
      <c r="ULH1621" s="35"/>
      <c r="ULI1621" s="34"/>
      <c r="ULP1621" s="35"/>
      <c r="ULQ1621" s="34"/>
      <c r="ULX1621" s="35"/>
      <c r="ULY1621" s="34"/>
      <c r="UMF1621" s="35"/>
      <c r="UMG1621" s="34"/>
      <c r="UMN1621" s="35"/>
      <c r="UMO1621" s="34"/>
      <c r="UMV1621" s="35"/>
      <c r="UMW1621" s="34"/>
      <c r="UND1621" s="35"/>
      <c r="UNE1621" s="34"/>
      <c r="UNL1621" s="35"/>
      <c r="UNM1621" s="34"/>
      <c r="UNT1621" s="35"/>
      <c r="UNU1621" s="34"/>
      <c r="UOB1621" s="35"/>
      <c r="UOC1621" s="34"/>
      <c r="UOJ1621" s="35"/>
      <c r="UOK1621" s="34"/>
      <c r="UOR1621" s="35"/>
      <c r="UOS1621" s="34"/>
      <c r="UOZ1621" s="35"/>
      <c r="UPA1621" s="34"/>
      <c r="UPH1621" s="35"/>
      <c r="UPI1621" s="34"/>
      <c r="UPP1621" s="35"/>
      <c r="UPQ1621" s="34"/>
      <c r="UPX1621" s="35"/>
      <c r="UPY1621" s="34"/>
      <c r="UQF1621" s="35"/>
      <c r="UQG1621" s="34"/>
      <c r="UQN1621" s="35"/>
      <c r="UQO1621" s="34"/>
      <c r="UQV1621" s="35"/>
      <c r="UQW1621" s="34"/>
      <c r="URD1621" s="35"/>
      <c r="URE1621" s="34"/>
      <c r="URL1621" s="35"/>
      <c r="URM1621" s="34"/>
      <c r="URT1621" s="35"/>
      <c r="URU1621" s="34"/>
      <c r="USB1621" s="35"/>
      <c r="USC1621" s="34"/>
      <c r="USJ1621" s="35"/>
      <c r="USK1621" s="34"/>
      <c r="USR1621" s="35"/>
      <c r="USS1621" s="34"/>
      <c r="USZ1621" s="35"/>
      <c r="UTA1621" s="34"/>
      <c r="UTH1621" s="35"/>
      <c r="UTI1621" s="34"/>
      <c r="UTP1621" s="35"/>
      <c r="UTQ1621" s="34"/>
      <c r="UTX1621" s="35"/>
      <c r="UTY1621" s="34"/>
      <c r="UUF1621" s="35"/>
      <c r="UUG1621" s="34"/>
      <c r="UUN1621" s="35"/>
      <c r="UUO1621" s="34"/>
      <c r="UUV1621" s="35"/>
      <c r="UUW1621" s="34"/>
      <c r="UVD1621" s="35"/>
      <c r="UVE1621" s="34"/>
      <c r="UVL1621" s="35"/>
      <c r="UVM1621" s="34"/>
      <c r="UVT1621" s="35"/>
      <c r="UVU1621" s="34"/>
      <c r="UWB1621" s="35"/>
      <c r="UWC1621" s="34"/>
      <c r="UWJ1621" s="35"/>
      <c r="UWK1621" s="34"/>
      <c r="UWR1621" s="35"/>
      <c r="UWS1621" s="34"/>
      <c r="UWZ1621" s="35"/>
      <c r="UXA1621" s="34"/>
      <c r="UXH1621" s="35"/>
      <c r="UXI1621" s="34"/>
      <c r="UXP1621" s="35"/>
      <c r="UXQ1621" s="34"/>
      <c r="UXX1621" s="35"/>
      <c r="UXY1621" s="34"/>
      <c r="UYF1621" s="35"/>
      <c r="UYG1621" s="34"/>
      <c r="UYN1621" s="35"/>
      <c r="UYO1621" s="34"/>
      <c r="UYV1621" s="35"/>
      <c r="UYW1621" s="34"/>
      <c r="UZD1621" s="35"/>
      <c r="UZE1621" s="34"/>
      <c r="UZL1621" s="35"/>
      <c r="UZM1621" s="34"/>
      <c r="UZT1621" s="35"/>
      <c r="UZU1621" s="34"/>
      <c r="VAB1621" s="35"/>
      <c r="VAC1621" s="34"/>
      <c r="VAJ1621" s="35"/>
      <c r="VAK1621" s="34"/>
      <c r="VAR1621" s="35"/>
      <c r="VAS1621" s="34"/>
      <c r="VAZ1621" s="35"/>
      <c r="VBA1621" s="34"/>
      <c r="VBH1621" s="35"/>
      <c r="VBI1621" s="34"/>
      <c r="VBP1621" s="35"/>
      <c r="VBQ1621" s="34"/>
      <c r="VBX1621" s="35"/>
      <c r="VBY1621" s="34"/>
      <c r="VCF1621" s="35"/>
      <c r="VCG1621" s="34"/>
      <c r="VCN1621" s="35"/>
      <c r="VCO1621" s="34"/>
      <c r="VCV1621" s="35"/>
      <c r="VCW1621" s="34"/>
      <c r="VDD1621" s="35"/>
      <c r="VDE1621" s="34"/>
      <c r="VDL1621" s="35"/>
      <c r="VDM1621" s="34"/>
      <c r="VDT1621" s="35"/>
      <c r="VDU1621" s="34"/>
      <c r="VEB1621" s="35"/>
      <c r="VEC1621" s="34"/>
      <c r="VEJ1621" s="35"/>
      <c r="VEK1621" s="34"/>
      <c r="VER1621" s="35"/>
      <c r="VES1621" s="34"/>
      <c r="VEZ1621" s="35"/>
      <c r="VFA1621" s="34"/>
      <c r="VFH1621" s="35"/>
      <c r="VFI1621" s="34"/>
      <c r="VFP1621" s="35"/>
      <c r="VFQ1621" s="34"/>
      <c r="VFX1621" s="35"/>
      <c r="VFY1621" s="34"/>
      <c r="VGF1621" s="35"/>
      <c r="VGG1621" s="34"/>
      <c r="VGN1621" s="35"/>
      <c r="VGO1621" s="34"/>
      <c r="VGV1621" s="35"/>
      <c r="VGW1621" s="34"/>
      <c r="VHD1621" s="35"/>
      <c r="VHE1621" s="34"/>
      <c r="VHL1621" s="35"/>
      <c r="VHM1621" s="34"/>
      <c r="VHT1621" s="35"/>
      <c r="VHU1621" s="34"/>
      <c r="VIB1621" s="35"/>
      <c r="VIC1621" s="34"/>
      <c r="VIJ1621" s="35"/>
      <c r="VIK1621" s="34"/>
      <c r="VIR1621" s="35"/>
      <c r="VIS1621" s="34"/>
      <c r="VIZ1621" s="35"/>
      <c r="VJA1621" s="34"/>
      <c r="VJH1621" s="35"/>
      <c r="VJI1621" s="34"/>
      <c r="VJP1621" s="35"/>
      <c r="VJQ1621" s="34"/>
      <c r="VJX1621" s="35"/>
      <c r="VJY1621" s="34"/>
      <c r="VKF1621" s="35"/>
      <c r="VKG1621" s="34"/>
      <c r="VKN1621" s="35"/>
      <c r="VKO1621" s="34"/>
      <c r="VKV1621" s="35"/>
      <c r="VKW1621" s="34"/>
      <c r="VLD1621" s="35"/>
      <c r="VLE1621" s="34"/>
      <c r="VLL1621" s="35"/>
      <c r="VLM1621" s="34"/>
      <c r="VLT1621" s="35"/>
      <c r="VLU1621" s="34"/>
      <c r="VMB1621" s="35"/>
      <c r="VMC1621" s="34"/>
      <c r="VMJ1621" s="35"/>
      <c r="VMK1621" s="34"/>
      <c r="VMR1621" s="35"/>
      <c r="VMS1621" s="34"/>
      <c r="VMZ1621" s="35"/>
      <c r="VNA1621" s="34"/>
      <c r="VNH1621" s="35"/>
      <c r="VNI1621" s="34"/>
      <c r="VNP1621" s="35"/>
      <c r="VNQ1621" s="34"/>
      <c r="VNX1621" s="35"/>
      <c r="VNY1621" s="34"/>
      <c r="VOF1621" s="35"/>
      <c r="VOG1621" s="34"/>
      <c r="VON1621" s="35"/>
      <c r="VOO1621" s="34"/>
      <c r="VOV1621" s="35"/>
      <c r="VOW1621" s="34"/>
      <c r="VPD1621" s="35"/>
      <c r="VPE1621" s="34"/>
      <c r="VPL1621" s="35"/>
      <c r="VPM1621" s="34"/>
      <c r="VPT1621" s="35"/>
      <c r="VPU1621" s="34"/>
      <c r="VQB1621" s="35"/>
      <c r="VQC1621" s="34"/>
      <c r="VQJ1621" s="35"/>
      <c r="VQK1621" s="34"/>
      <c r="VQR1621" s="35"/>
      <c r="VQS1621" s="34"/>
      <c r="VQZ1621" s="35"/>
      <c r="VRA1621" s="34"/>
      <c r="VRH1621" s="35"/>
      <c r="VRI1621" s="34"/>
      <c r="VRP1621" s="35"/>
      <c r="VRQ1621" s="34"/>
      <c r="VRX1621" s="35"/>
      <c r="VRY1621" s="34"/>
      <c r="VSF1621" s="35"/>
      <c r="VSG1621" s="34"/>
      <c r="VSN1621" s="35"/>
      <c r="VSO1621" s="34"/>
      <c r="VSV1621" s="35"/>
      <c r="VSW1621" s="34"/>
      <c r="VTD1621" s="35"/>
      <c r="VTE1621" s="34"/>
      <c r="VTL1621" s="35"/>
      <c r="VTM1621" s="34"/>
      <c r="VTT1621" s="35"/>
      <c r="VTU1621" s="34"/>
      <c r="VUB1621" s="35"/>
      <c r="VUC1621" s="34"/>
      <c r="VUJ1621" s="35"/>
      <c r="VUK1621" s="34"/>
      <c r="VUR1621" s="35"/>
      <c r="VUS1621" s="34"/>
      <c r="VUZ1621" s="35"/>
      <c r="VVA1621" s="34"/>
      <c r="VVH1621" s="35"/>
      <c r="VVI1621" s="34"/>
      <c r="VVP1621" s="35"/>
      <c r="VVQ1621" s="34"/>
      <c r="VVX1621" s="35"/>
      <c r="VVY1621" s="34"/>
      <c r="VWF1621" s="35"/>
      <c r="VWG1621" s="34"/>
      <c r="VWN1621" s="35"/>
      <c r="VWO1621" s="34"/>
      <c r="VWV1621" s="35"/>
      <c r="VWW1621" s="34"/>
      <c r="VXD1621" s="35"/>
      <c r="VXE1621" s="34"/>
      <c r="VXL1621" s="35"/>
      <c r="VXM1621" s="34"/>
      <c r="VXT1621" s="35"/>
      <c r="VXU1621" s="34"/>
      <c r="VYB1621" s="35"/>
      <c r="VYC1621" s="34"/>
      <c r="VYJ1621" s="35"/>
      <c r="VYK1621" s="34"/>
      <c r="VYR1621" s="35"/>
      <c r="VYS1621" s="34"/>
      <c r="VYZ1621" s="35"/>
      <c r="VZA1621" s="34"/>
      <c r="VZH1621" s="35"/>
      <c r="VZI1621" s="34"/>
      <c r="VZP1621" s="35"/>
      <c r="VZQ1621" s="34"/>
      <c r="VZX1621" s="35"/>
      <c r="VZY1621" s="34"/>
      <c r="WAF1621" s="35"/>
      <c r="WAG1621" s="34"/>
      <c r="WAN1621" s="35"/>
      <c r="WAO1621" s="34"/>
      <c r="WAV1621" s="35"/>
      <c r="WAW1621" s="34"/>
      <c r="WBD1621" s="35"/>
      <c r="WBE1621" s="34"/>
      <c r="WBL1621" s="35"/>
      <c r="WBM1621" s="34"/>
      <c r="WBT1621" s="35"/>
      <c r="WBU1621" s="34"/>
      <c r="WCB1621" s="35"/>
      <c r="WCC1621" s="34"/>
      <c r="WCJ1621" s="35"/>
      <c r="WCK1621" s="34"/>
      <c r="WCR1621" s="35"/>
      <c r="WCS1621" s="34"/>
      <c r="WCZ1621" s="35"/>
      <c r="WDA1621" s="34"/>
      <c r="WDH1621" s="35"/>
      <c r="WDI1621" s="34"/>
      <c r="WDP1621" s="35"/>
      <c r="WDQ1621" s="34"/>
      <c r="WDX1621" s="35"/>
      <c r="WDY1621" s="34"/>
      <c r="WEF1621" s="35"/>
      <c r="WEG1621" s="34"/>
      <c r="WEN1621" s="35"/>
      <c r="WEO1621" s="34"/>
      <c r="WEV1621" s="35"/>
      <c r="WEW1621" s="34"/>
      <c r="WFD1621" s="35"/>
      <c r="WFE1621" s="34"/>
      <c r="WFL1621" s="35"/>
      <c r="WFM1621" s="34"/>
      <c r="WFT1621" s="35"/>
      <c r="WFU1621" s="34"/>
      <c r="WGB1621" s="35"/>
      <c r="WGC1621" s="34"/>
      <c r="WGJ1621" s="35"/>
      <c r="WGK1621" s="34"/>
      <c r="WGR1621" s="35"/>
      <c r="WGS1621" s="34"/>
      <c r="WGZ1621" s="35"/>
      <c r="WHA1621" s="34"/>
      <c r="WHH1621" s="35"/>
      <c r="WHI1621" s="34"/>
      <c r="WHP1621" s="35"/>
      <c r="WHQ1621" s="34"/>
      <c r="WHX1621" s="35"/>
      <c r="WHY1621" s="34"/>
      <c r="WIF1621" s="35"/>
      <c r="WIG1621" s="34"/>
      <c r="WIN1621" s="35"/>
      <c r="WIO1621" s="34"/>
      <c r="WIV1621" s="35"/>
      <c r="WIW1621" s="34"/>
      <c r="WJD1621" s="35"/>
      <c r="WJE1621" s="34"/>
      <c r="WJL1621" s="35"/>
      <c r="WJM1621" s="34"/>
      <c r="WJT1621" s="35"/>
      <c r="WJU1621" s="34"/>
      <c r="WKB1621" s="35"/>
      <c r="WKC1621" s="34"/>
      <c r="WKJ1621" s="35"/>
      <c r="WKK1621" s="34"/>
      <c r="WKR1621" s="35"/>
      <c r="WKS1621" s="34"/>
      <c r="WKZ1621" s="35"/>
      <c r="WLA1621" s="34"/>
      <c r="WLH1621" s="35"/>
      <c r="WLI1621" s="34"/>
      <c r="WLP1621" s="35"/>
      <c r="WLQ1621" s="34"/>
      <c r="WLX1621" s="35"/>
      <c r="WLY1621" s="34"/>
      <c r="WMF1621" s="35"/>
      <c r="WMG1621" s="34"/>
      <c r="WMN1621" s="35"/>
      <c r="WMO1621" s="34"/>
      <c r="WMV1621" s="35"/>
      <c r="WMW1621" s="34"/>
      <c r="WND1621" s="35"/>
      <c r="WNE1621" s="34"/>
      <c r="WNL1621" s="35"/>
      <c r="WNM1621" s="34"/>
      <c r="WNT1621" s="35"/>
      <c r="WNU1621" s="34"/>
      <c r="WOB1621" s="35"/>
      <c r="WOC1621" s="34"/>
      <c r="WOJ1621" s="35"/>
      <c r="WOK1621" s="34"/>
      <c r="WOR1621" s="35"/>
      <c r="WOS1621" s="34"/>
      <c r="WOZ1621" s="35"/>
      <c r="WPA1621" s="34"/>
      <c r="WPH1621" s="35"/>
      <c r="WPI1621" s="34"/>
      <c r="WPP1621" s="35"/>
      <c r="WPQ1621" s="34"/>
      <c r="WPX1621" s="35"/>
      <c r="WPY1621" s="34"/>
      <c r="WQF1621" s="35"/>
      <c r="WQG1621" s="34"/>
      <c r="WQN1621" s="35"/>
      <c r="WQO1621" s="34"/>
      <c r="WQV1621" s="35"/>
      <c r="WQW1621" s="34"/>
      <c r="WRD1621" s="35"/>
      <c r="WRE1621" s="34"/>
      <c r="WRL1621" s="35"/>
      <c r="WRM1621" s="34"/>
      <c r="WRT1621" s="35"/>
      <c r="WRU1621" s="34"/>
      <c r="WSB1621" s="35"/>
      <c r="WSC1621" s="34"/>
      <c r="WSJ1621" s="35"/>
      <c r="WSK1621" s="34"/>
      <c r="WSR1621" s="35"/>
      <c r="WSS1621" s="34"/>
      <c r="WSZ1621" s="35"/>
      <c r="WTA1621" s="34"/>
      <c r="WTH1621" s="35"/>
      <c r="WTI1621" s="34"/>
      <c r="WTP1621" s="35"/>
      <c r="WTQ1621" s="34"/>
      <c r="WTX1621" s="35"/>
      <c r="WTY1621" s="34"/>
      <c r="WUF1621" s="35"/>
      <c r="WUG1621" s="34"/>
      <c r="WUN1621" s="35"/>
      <c r="WUO1621" s="34"/>
      <c r="WUV1621" s="35"/>
      <c r="WUW1621" s="34"/>
      <c r="WVD1621" s="35"/>
      <c r="WVE1621" s="34"/>
      <c r="WVL1621" s="35"/>
      <c r="WVM1621" s="34"/>
      <c r="WVT1621" s="35"/>
      <c r="WVU1621" s="34"/>
      <c r="WWB1621" s="35"/>
      <c r="WWC1621" s="34"/>
      <c r="WWJ1621" s="35"/>
      <c r="WWK1621" s="34"/>
      <c r="WWR1621" s="35"/>
      <c r="WWS1621" s="34"/>
      <c r="WWZ1621" s="35"/>
      <c r="WXA1621" s="34"/>
      <c r="WXH1621" s="35"/>
      <c r="WXI1621" s="34"/>
      <c r="WXP1621" s="35"/>
      <c r="WXQ1621" s="34"/>
      <c r="WXX1621" s="35"/>
      <c r="WXY1621" s="34"/>
      <c r="WYF1621" s="35"/>
      <c r="WYG1621" s="34"/>
      <c r="WYN1621" s="35"/>
      <c r="WYO1621" s="34"/>
      <c r="WYV1621" s="35"/>
      <c r="WYW1621" s="34"/>
      <c r="WZD1621" s="35"/>
      <c r="WZE1621" s="34"/>
      <c r="WZL1621" s="35"/>
      <c r="WZM1621" s="34"/>
      <c r="WZT1621" s="35"/>
      <c r="WZU1621" s="34"/>
      <c r="XAB1621" s="35"/>
      <c r="XAC1621" s="34"/>
      <c r="XAJ1621" s="35"/>
      <c r="XAK1621" s="34"/>
      <c r="XAR1621" s="35"/>
      <c r="XAS1621" s="34"/>
      <c r="XAZ1621" s="35"/>
      <c r="XBA1621" s="34"/>
      <c r="XBH1621" s="35"/>
      <c r="XBI1621" s="34"/>
      <c r="XBP1621" s="35"/>
      <c r="XBQ1621" s="34"/>
      <c r="XBX1621" s="35"/>
      <c r="XBY1621" s="34"/>
      <c r="XCF1621" s="35"/>
      <c r="XCG1621" s="34"/>
      <c r="XCN1621" s="35"/>
      <c r="XCO1621" s="34"/>
      <c r="XCV1621" s="35"/>
      <c r="XCW1621" s="34"/>
      <c r="XDD1621" s="35"/>
      <c r="XDE1621" s="34"/>
      <c r="XDL1621" s="35"/>
      <c r="XDM1621" s="34"/>
      <c r="XDT1621" s="35"/>
      <c r="XDU1621" s="34"/>
      <c r="XEB1621" s="35"/>
      <c r="XEC1621" s="34"/>
      <c r="XEJ1621" s="35"/>
      <c r="XEK1621" s="34"/>
      <c r="XER1621" s="35"/>
      <c r="XES1621" s="34"/>
      <c r="XEZ1621" s="35"/>
      <c r="XFA1621" s="34"/>
    </row>
    <row r="1622" spans="1:1021 1028:2045 2052:3069 3076:4093 4100:5117 5124:6141 6148:7165 7172:8189 8196:9213 9220:10237 10244:11261 11268:12285 12292:13309 13316:14333 14340:15357 15364:16381" x14ac:dyDescent="0.25">
      <c r="A1622" t="s">
        <v>484</v>
      </c>
      <c r="B1622" t="s">
        <v>462</v>
      </c>
      <c r="C1622">
        <v>344</v>
      </c>
      <c r="D1622">
        <v>344</v>
      </c>
      <c r="E1622" s="35">
        <v>1</v>
      </c>
      <c r="F1622" s="34">
        <v>5.0000000000000002E-90</v>
      </c>
      <c r="G1622">
        <v>86.11</v>
      </c>
      <c r="H1622">
        <v>1599</v>
      </c>
      <c r="I1622" t="str">
        <f>HYPERLINK("https://www.ncbi.nlm.nih.gov/nucleotide/MT791404.1?report=genbank&amp;log$=nucltop&amp;blast_rank=20&amp;RID=XE6RV0D8013","MT791404.1")</f>
        <v>MT791404.1</v>
      </c>
      <c r="L1622" s="35"/>
      <c r="M1622" s="34"/>
      <c r="T1622" s="35"/>
      <c r="U1622" s="34"/>
      <c r="AB1622" s="35"/>
      <c r="AC1622" s="34"/>
      <c r="AJ1622" s="35"/>
      <c r="AK1622" s="34"/>
      <c r="AR1622" s="35"/>
      <c r="AS1622" s="34"/>
      <c r="AZ1622" s="35"/>
      <c r="BA1622" s="34"/>
      <c r="BH1622" s="35"/>
      <c r="BI1622" s="34"/>
      <c r="BP1622" s="35"/>
      <c r="BQ1622" s="34"/>
      <c r="BX1622" s="35"/>
      <c r="BY1622" s="34"/>
      <c r="CF1622" s="35"/>
      <c r="CG1622" s="34"/>
      <c r="CN1622" s="35"/>
      <c r="CO1622" s="34"/>
      <c r="CV1622" s="35"/>
      <c r="CW1622" s="34"/>
      <c r="DD1622" s="35"/>
      <c r="DE1622" s="34"/>
      <c r="DL1622" s="35"/>
      <c r="DM1622" s="34"/>
      <c r="DT1622" s="35"/>
      <c r="DU1622" s="34"/>
      <c r="EB1622" s="35"/>
      <c r="EC1622" s="34"/>
      <c r="EJ1622" s="35"/>
      <c r="EK1622" s="34"/>
      <c r="ER1622" s="35"/>
      <c r="ES1622" s="34"/>
      <c r="EZ1622" s="35"/>
      <c r="FA1622" s="34"/>
      <c r="FH1622" s="35"/>
      <c r="FI1622" s="34"/>
      <c r="FP1622" s="35"/>
      <c r="FQ1622" s="34"/>
      <c r="FX1622" s="35"/>
      <c r="FY1622" s="34"/>
      <c r="GF1622" s="35"/>
      <c r="GG1622" s="34"/>
      <c r="GN1622" s="35"/>
      <c r="GO1622" s="34"/>
      <c r="GV1622" s="35"/>
      <c r="GW1622" s="34"/>
      <c r="HD1622" s="35"/>
      <c r="HE1622" s="34"/>
      <c r="HL1622" s="35"/>
      <c r="HM1622" s="34"/>
      <c r="HT1622" s="35"/>
      <c r="HU1622" s="34"/>
      <c r="IB1622" s="35"/>
      <c r="IC1622" s="34"/>
      <c r="IJ1622" s="35"/>
      <c r="IK1622" s="34"/>
      <c r="IR1622" s="35"/>
      <c r="IS1622" s="34"/>
      <c r="IZ1622" s="35"/>
      <c r="JA1622" s="34"/>
      <c r="JH1622" s="35"/>
      <c r="JI1622" s="34"/>
      <c r="JP1622" s="35"/>
      <c r="JQ1622" s="34"/>
      <c r="JX1622" s="35"/>
      <c r="JY1622" s="34"/>
      <c r="KF1622" s="35"/>
      <c r="KG1622" s="34"/>
      <c r="KN1622" s="35"/>
      <c r="KO1622" s="34"/>
      <c r="KV1622" s="35"/>
      <c r="KW1622" s="34"/>
      <c r="LD1622" s="35"/>
      <c r="LE1622" s="34"/>
      <c r="LL1622" s="35"/>
      <c r="LM1622" s="34"/>
      <c r="LT1622" s="35"/>
      <c r="LU1622" s="34"/>
      <c r="MB1622" s="35"/>
      <c r="MC1622" s="34"/>
      <c r="MJ1622" s="35"/>
      <c r="MK1622" s="34"/>
      <c r="MR1622" s="35"/>
      <c r="MS1622" s="34"/>
      <c r="MZ1622" s="35"/>
      <c r="NA1622" s="34"/>
      <c r="NH1622" s="35"/>
      <c r="NI1622" s="34"/>
      <c r="NP1622" s="35"/>
      <c r="NQ1622" s="34"/>
      <c r="NX1622" s="35"/>
      <c r="NY1622" s="34"/>
      <c r="OF1622" s="35"/>
      <c r="OG1622" s="34"/>
      <c r="ON1622" s="35"/>
      <c r="OO1622" s="34"/>
      <c r="OV1622" s="35"/>
      <c r="OW1622" s="34"/>
      <c r="PD1622" s="35"/>
      <c r="PE1622" s="34"/>
      <c r="PL1622" s="35"/>
      <c r="PM1622" s="34"/>
      <c r="PT1622" s="35"/>
      <c r="PU1622" s="34"/>
      <c r="QB1622" s="35"/>
      <c r="QC1622" s="34"/>
      <c r="QJ1622" s="35"/>
      <c r="QK1622" s="34"/>
      <c r="QR1622" s="35"/>
      <c r="QS1622" s="34"/>
      <c r="QZ1622" s="35"/>
      <c r="RA1622" s="34"/>
      <c r="RH1622" s="35"/>
      <c r="RI1622" s="34"/>
      <c r="RP1622" s="35"/>
      <c r="RQ1622" s="34"/>
      <c r="RX1622" s="35"/>
      <c r="RY1622" s="34"/>
      <c r="SF1622" s="35"/>
      <c r="SG1622" s="34"/>
      <c r="SN1622" s="35"/>
      <c r="SO1622" s="34"/>
      <c r="SV1622" s="35"/>
      <c r="SW1622" s="34"/>
      <c r="TD1622" s="35"/>
      <c r="TE1622" s="34"/>
      <c r="TL1622" s="35"/>
      <c r="TM1622" s="34"/>
      <c r="TT1622" s="35"/>
      <c r="TU1622" s="34"/>
      <c r="UB1622" s="35"/>
      <c r="UC1622" s="34"/>
      <c r="UJ1622" s="35"/>
      <c r="UK1622" s="34"/>
      <c r="UR1622" s="35"/>
      <c r="US1622" s="34"/>
      <c r="UZ1622" s="35"/>
      <c r="VA1622" s="34"/>
      <c r="VH1622" s="35"/>
      <c r="VI1622" s="34"/>
      <c r="VP1622" s="35"/>
      <c r="VQ1622" s="34"/>
      <c r="VX1622" s="35"/>
      <c r="VY1622" s="34"/>
      <c r="WF1622" s="35"/>
      <c r="WG1622" s="34"/>
      <c r="WN1622" s="35"/>
      <c r="WO1622" s="34"/>
      <c r="WV1622" s="35"/>
      <c r="WW1622" s="34"/>
      <c r="XD1622" s="35"/>
      <c r="XE1622" s="34"/>
      <c r="XL1622" s="35"/>
      <c r="XM1622" s="34"/>
      <c r="XT1622" s="35"/>
      <c r="XU1622" s="34"/>
      <c r="YB1622" s="35"/>
      <c r="YC1622" s="34"/>
      <c r="YJ1622" s="35"/>
      <c r="YK1622" s="34"/>
      <c r="YR1622" s="35"/>
      <c r="YS1622" s="34"/>
      <c r="YZ1622" s="35"/>
      <c r="ZA1622" s="34"/>
      <c r="ZH1622" s="35"/>
      <c r="ZI1622" s="34"/>
      <c r="ZP1622" s="35"/>
      <c r="ZQ1622" s="34"/>
      <c r="ZX1622" s="35"/>
      <c r="ZY1622" s="34"/>
      <c r="AAF1622" s="35"/>
      <c r="AAG1622" s="34"/>
      <c r="AAN1622" s="35"/>
      <c r="AAO1622" s="34"/>
      <c r="AAV1622" s="35"/>
      <c r="AAW1622" s="34"/>
      <c r="ABD1622" s="35"/>
      <c r="ABE1622" s="34"/>
      <c r="ABL1622" s="35"/>
      <c r="ABM1622" s="34"/>
      <c r="ABT1622" s="35"/>
      <c r="ABU1622" s="34"/>
      <c r="ACB1622" s="35"/>
      <c r="ACC1622" s="34"/>
      <c r="ACJ1622" s="35"/>
      <c r="ACK1622" s="34"/>
      <c r="ACR1622" s="35"/>
      <c r="ACS1622" s="34"/>
      <c r="ACZ1622" s="35"/>
      <c r="ADA1622" s="34"/>
      <c r="ADH1622" s="35"/>
      <c r="ADI1622" s="34"/>
      <c r="ADP1622" s="35"/>
      <c r="ADQ1622" s="34"/>
      <c r="ADX1622" s="35"/>
      <c r="ADY1622" s="34"/>
      <c r="AEF1622" s="35"/>
      <c r="AEG1622" s="34"/>
      <c r="AEN1622" s="35"/>
      <c r="AEO1622" s="34"/>
      <c r="AEV1622" s="35"/>
      <c r="AEW1622" s="34"/>
      <c r="AFD1622" s="35"/>
      <c r="AFE1622" s="34"/>
      <c r="AFL1622" s="35"/>
      <c r="AFM1622" s="34"/>
      <c r="AFT1622" s="35"/>
      <c r="AFU1622" s="34"/>
      <c r="AGB1622" s="35"/>
      <c r="AGC1622" s="34"/>
      <c r="AGJ1622" s="35"/>
      <c r="AGK1622" s="34"/>
      <c r="AGR1622" s="35"/>
      <c r="AGS1622" s="34"/>
      <c r="AGZ1622" s="35"/>
      <c r="AHA1622" s="34"/>
      <c r="AHH1622" s="35"/>
      <c r="AHI1622" s="34"/>
      <c r="AHP1622" s="35"/>
      <c r="AHQ1622" s="34"/>
      <c r="AHX1622" s="35"/>
      <c r="AHY1622" s="34"/>
      <c r="AIF1622" s="35"/>
      <c r="AIG1622" s="34"/>
      <c r="AIN1622" s="35"/>
      <c r="AIO1622" s="34"/>
      <c r="AIV1622" s="35"/>
      <c r="AIW1622" s="34"/>
      <c r="AJD1622" s="35"/>
      <c r="AJE1622" s="34"/>
      <c r="AJL1622" s="35"/>
      <c r="AJM1622" s="34"/>
      <c r="AJT1622" s="35"/>
      <c r="AJU1622" s="34"/>
      <c r="AKB1622" s="35"/>
      <c r="AKC1622" s="34"/>
      <c r="AKJ1622" s="35"/>
      <c r="AKK1622" s="34"/>
      <c r="AKR1622" s="35"/>
      <c r="AKS1622" s="34"/>
      <c r="AKZ1622" s="35"/>
      <c r="ALA1622" s="34"/>
      <c r="ALH1622" s="35"/>
      <c r="ALI1622" s="34"/>
      <c r="ALP1622" s="35"/>
      <c r="ALQ1622" s="34"/>
      <c r="ALX1622" s="35"/>
      <c r="ALY1622" s="34"/>
      <c r="AMF1622" s="35"/>
      <c r="AMG1622" s="34"/>
      <c r="AMN1622" s="35"/>
      <c r="AMO1622" s="34"/>
      <c r="AMV1622" s="35"/>
      <c r="AMW1622" s="34"/>
      <c r="AND1622" s="35"/>
      <c r="ANE1622" s="34"/>
      <c r="ANL1622" s="35"/>
      <c r="ANM1622" s="34"/>
      <c r="ANT1622" s="35"/>
      <c r="ANU1622" s="34"/>
      <c r="AOB1622" s="35"/>
      <c r="AOC1622" s="34"/>
      <c r="AOJ1622" s="35"/>
      <c r="AOK1622" s="34"/>
      <c r="AOR1622" s="35"/>
      <c r="AOS1622" s="34"/>
      <c r="AOZ1622" s="35"/>
      <c r="APA1622" s="34"/>
      <c r="APH1622" s="35"/>
      <c r="API1622" s="34"/>
      <c r="APP1622" s="35"/>
      <c r="APQ1622" s="34"/>
      <c r="APX1622" s="35"/>
      <c r="APY1622" s="34"/>
      <c r="AQF1622" s="35"/>
      <c r="AQG1622" s="34"/>
      <c r="AQN1622" s="35"/>
      <c r="AQO1622" s="34"/>
      <c r="AQV1622" s="35"/>
      <c r="AQW1622" s="34"/>
      <c r="ARD1622" s="35"/>
      <c r="ARE1622" s="34"/>
      <c r="ARL1622" s="35"/>
      <c r="ARM1622" s="34"/>
      <c r="ART1622" s="35"/>
      <c r="ARU1622" s="34"/>
      <c r="ASB1622" s="35"/>
      <c r="ASC1622" s="34"/>
      <c r="ASJ1622" s="35"/>
      <c r="ASK1622" s="34"/>
      <c r="ASR1622" s="35"/>
      <c r="ASS1622" s="34"/>
      <c r="ASZ1622" s="35"/>
      <c r="ATA1622" s="34"/>
      <c r="ATH1622" s="35"/>
      <c r="ATI1622" s="34"/>
      <c r="ATP1622" s="35"/>
      <c r="ATQ1622" s="34"/>
      <c r="ATX1622" s="35"/>
      <c r="ATY1622" s="34"/>
      <c r="AUF1622" s="35"/>
      <c r="AUG1622" s="34"/>
      <c r="AUN1622" s="35"/>
      <c r="AUO1622" s="34"/>
      <c r="AUV1622" s="35"/>
      <c r="AUW1622" s="34"/>
      <c r="AVD1622" s="35"/>
      <c r="AVE1622" s="34"/>
      <c r="AVL1622" s="35"/>
      <c r="AVM1622" s="34"/>
      <c r="AVT1622" s="35"/>
      <c r="AVU1622" s="34"/>
      <c r="AWB1622" s="35"/>
      <c r="AWC1622" s="34"/>
      <c r="AWJ1622" s="35"/>
      <c r="AWK1622" s="34"/>
      <c r="AWR1622" s="35"/>
      <c r="AWS1622" s="34"/>
      <c r="AWZ1622" s="35"/>
      <c r="AXA1622" s="34"/>
      <c r="AXH1622" s="35"/>
      <c r="AXI1622" s="34"/>
      <c r="AXP1622" s="35"/>
      <c r="AXQ1622" s="34"/>
      <c r="AXX1622" s="35"/>
      <c r="AXY1622" s="34"/>
      <c r="AYF1622" s="35"/>
      <c r="AYG1622" s="34"/>
      <c r="AYN1622" s="35"/>
      <c r="AYO1622" s="34"/>
      <c r="AYV1622" s="35"/>
      <c r="AYW1622" s="34"/>
      <c r="AZD1622" s="35"/>
      <c r="AZE1622" s="34"/>
      <c r="AZL1622" s="35"/>
      <c r="AZM1622" s="34"/>
      <c r="AZT1622" s="35"/>
      <c r="AZU1622" s="34"/>
      <c r="BAB1622" s="35"/>
      <c r="BAC1622" s="34"/>
      <c r="BAJ1622" s="35"/>
      <c r="BAK1622" s="34"/>
      <c r="BAR1622" s="35"/>
      <c r="BAS1622" s="34"/>
      <c r="BAZ1622" s="35"/>
      <c r="BBA1622" s="34"/>
      <c r="BBH1622" s="35"/>
      <c r="BBI1622" s="34"/>
      <c r="BBP1622" s="35"/>
      <c r="BBQ1622" s="34"/>
      <c r="BBX1622" s="35"/>
      <c r="BBY1622" s="34"/>
      <c r="BCF1622" s="35"/>
      <c r="BCG1622" s="34"/>
      <c r="BCN1622" s="35"/>
      <c r="BCO1622" s="34"/>
      <c r="BCV1622" s="35"/>
      <c r="BCW1622" s="34"/>
      <c r="BDD1622" s="35"/>
      <c r="BDE1622" s="34"/>
      <c r="BDL1622" s="35"/>
      <c r="BDM1622" s="34"/>
      <c r="BDT1622" s="35"/>
      <c r="BDU1622" s="34"/>
      <c r="BEB1622" s="35"/>
      <c r="BEC1622" s="34"/>
      <c r="BEJ1622" s="35"/>
      <c r="BEK1622" s="34"/>
      <c r="BER1622" s="35"/>
      <c r="BES1622" s="34"/>
      <c r="BEZ1622" s="35"/>
      <c r="BFA1622" s="34"/>
      <c r="BFH1622" s="35"/>
      <c r="BFI1622" s="34"/>
      <c r="BFP1622" s="35"/>
      <c r="BFQ1622" s="34"/>
      <c r="BFX1622" s="35"/>
      <c r="BFY1622" s="34"/>
      <c r="BGF1622" s="35"/>
      <c r="BGG1622" s="34"/>
      <c r="BGN1622" s="35"/>
      <c r="BGO1622" s="34"/>
      <c r="BGV1622" s="35"/>
      <c r="BGW1622" s="34"/>
      <c r="BHD1622" s="35"/>
      <c r="BHE1622" s="34"/>
      <c r="BHL1622" s="35"/>
      <c r="BHM1622" s="34"/>
      <c r="BHT1622" s="35"/>
      <c r="BHU1622" s="34"/>
      <c r="BIB1622" s="35"/>
      <c r="BIC1622" s="34"/>
      <c r="BIJ1622" s="35"/>
      <c r="BIK1622" s="34"/>
      <c r="BIR1622" s="35"/>
      <c r="BIS1622" s="34"/>
      <c r="BIZ1622" s="35"/>
      <c r="BJA1622" s="34"/>
      <c r="BJH1622" s="35"/>
      <c r="BJI1622" s="34"/>
      <c r="BJP1622" s="35"/>
      <c r="BJQ1622" s="34"/>
      <c r="BJX1622" s="35"/>
      <c r="BJY1622" s="34"/>
      <c r="BKF1622" s="35"/>
      <c r="BKG1622" s="34"/>
      <c r="BKN1622" s="35"/>
      <c r="BKO1622" s="34"/>
      <c r="BKV1622" s="35"/>
      <c r="BKW1622" s="34"/>
      <c r="BLD1622" s="35"/>
      <c r="BLE1622" s="34"/>
      <c r="BLL1622" s="35"/>
      <c r="BLM1622" s="34"/>
      <c r="BLT1622" s="35"/>
      <c r="BLU1622" s="34"/>
      <c r="BMB1622" s="35"/>
      <c r="BMC1622" s="34"/>
      <c r="BMJ1622" s="35"/>
      <c r="BMK1622" s="34"/>
      <c r="BMR1622" s="35"/>
      <c r="BMS1622" s="34"/>
      <c r="BMZ1622" s="35"/>
      <c r="BNA1622" s="34"/>
      <c r="BNH1622" s="35"/>
      <c r="BNI1622" s="34"/>
      <c r="BNP1622" s="35"/>
      <c r="BNQ1622" s="34"/>
      <c r="BNX1622" s="35"/>
      <c r="BNY1622" s="34"/>
      <c r="BOF1622" s="35"/>
      <c r="BOG1622" s="34"/>
      <c r="BON1622" s="35"/>
      <c r="BOO1622" s="34"/>
      <c r="BOV1622" s="35"/>
      <c r="BOW1622" s="34"/>
      <c r="BPD1622" s="35"/>
      <c r="BPE1622" s="34"/>
      <c r="BPL1622" s="35"/>
      <c r="BPM1622" s="34"/>
      <c r="BPT1622" s="35"/>
      <c r="BPU1622" s="34"/>
      <c r="BQB1622" s="35"/>
      <c r="BQC1622" s="34"/>
      <c r="BQJ1622" s="35"/>
      <c r="BQK1622" s="34"/>
      <c r="BQR1622" s="35"/>
      <c r="BQS1622" s="34"/>
      <c r="BQZ1622" s="35"/>
      <c r="BRA1622" s="34"/>
      <c r="BRH1622" s="35"/>
      <c r="BRI1622" s="34"/>
      <c r="BRP1622" s="35"/>
      <c r="BRQ1622" s="34"/>
      <c r="BRX1622" s="35"/>
      <c r="BRY1622" s="34"/>
      <c r="BSF1622" s="35"/>
      <c r="BSG1622" s="34"/>
      <c r="BSN1622" s="35"/>
      <c r="BSO1622" s="34"/>
      <c r="BSV1622" s="35"/>
      <c r="BSW1622" s="34"/>
      <c r="BTD1622" s="35"/>
      <c r="BTE1622" s="34"/>
      <c r="BTL1622" s="35"/>
      <c r="BTM1622" s="34"/>
      <c r="BTT1622" s="35"/>
      <c r="BTU1622" s="34"/>
      <c r="BUB1622" s="35"/>
      <c r="BUC1622" s="34"/>
      <c r="BUJ1622" s="35"/>
      <c r="BUK1622" s="34"/>
      <c r="BUR1622" s="35"/>
      <c r="BUS1622" s="34"/>
      <c r="BUZ1622" s="35"/>
      <c r="BVA1622" s="34"/>
      <c r="BVH1622" s="35"/>
      <c r="BVI1622" s="34"/>
      <c r="BVP1622" s="35"/>
      <c r="BVQ1622" s="34"/>
      <c r="BVX1622" s="35"/>
      <c r="BVY1622" s="34"/>
      <c r="BWF1622" s="35"/>
      <c r="BWG1622" s="34"/>
      <c r="BWN1622" s="35"/>
      <c r="BWO1622" s="34"/>
      <c r="BWV1622" s="35"/>
      <c r="BWW1622" s="34"/>
      <c r="BXD1622" s="35"/>
      <c r="BXE1622" s="34"/>
      <c r="BXL1622" s="35"/>
      <c r="BXM1622" s="34"/>
      <c r="BXT1622" s="35"/>
      <c r="BXU1622" s="34"/>
      <c r="BYB1622" s="35"/>
      <c r="BYC1622" s="34"/>
      <c r="BYJ1622" s="35"/>
      <c r="BYK1622" s="34"/>
      <c r="BYR1622" s="35"/>
      <c r="BYS1622" s="34"/>
      <c r="BYZ1622" s="35"/>
      <c r="BZA1622" s="34"/>
      <c r="BZH1622" s="35"/>
      <c r="BZI1622" s="34"/>
      <c r="BZP1622" s="35"/>
      <c r="BZQ1622" s="34"/>
      <c r="BZX1622" s="35"/>
      <c r="BZY1622" s="34"/>
      <c r="CAF1622" s="35"/>
      <c r="CAG1622" s="34"/>
      <c r="CAN1622" s="35"/>
      <c r="CAO1622" s="34"/>
      <c r="CAV1622" s="35"/>
      <c r="CAW1622" s="34"/>
      <c r="CBD1622" s="35"/>
      <c r="CBE1622" s="34"/>
      <c r="CBL1622" s="35"/>
      <c r="CBM1622" s="34"/>
      <c r="CBT1622" s="35"/>
      <c r="CBU1622" s="34"/>
      <c r="CCB1622" s="35"/>
      <c r="CCC1622" s="34"/>
      <c r="CCJ1622" s="35"/>
      <c r="CCK1622" s="34"/>
      <c r="CCR1622" s="35"/>
      <c r="CCS1622" s="34"/>
      <c r="CCZ1622" s="35"/>
      <c r="CDA1622" s="34"/>
      <c r="CDH1622" s="35"/>
      <c r="CDI1622" s="34"/>
      <c r="CDP1622" s="35"/>
      <c r="CDQ1622" s="34"/>
      <c r="CDX1622" s="35"/>
      <c r="CDY1622" s="34"/>
      <c r="CEF1622" s="35"/>
      <c r="CEG1622" s="34"/>
      <c r="CEN1622" s="35"/>
      <c r="CEO1622" s="34"/>
      <c r="CEV1622" s="35"/>
      <c r="CEW1622" s="34"/>
      <c r="CFD1622" s="35"/>
      <c r="CFE1622" s="34"/>
      <c r="CFL1622" s="35"/>
      <c r="CFM1622" s="34"/>
      <c r="CFT1622" s="35"/>
      <c r="CFU1622" s="34"/>
      <c r="CGB1622" s="35"/>
      <c r="CGC1622" s="34"/>
      <c r="CGJ1622" s="35"/>
      <c r="CGK1622" s="34"/>
      <c r="CGR1622" s="35"/>
      <c r="CGS1622" s="34"/>
      <c r="CGZ1622" s="35"/>
      <c r="CHA1622" s="34"/>
      <c r="CHH1622" s="35"/>
      <c r="CHI1622" s="34"/>
      <c r="CHP1622" s="35"/>
      <c r="CHQ1622" s="34"/>
      <c r="CHX1622" s="35"/>
      <c r="CHY1622" s="34"/>
      <c r="CIF1622" s="35"/>
      <c r="CIG1622" s="34"/>
      <c r="CIN1622" s="35"/>
      <c r="CIO1622" s="34"/>
      <c r="CIV1622" s="35"/>
      <c r="CIW1622" s="34"/>
      <c r="CJD1622" s="35"/>
      <c r="CJE1622" s="34"/>
      <c r="CJL1622" s="35"/>
      <c r="CJM1622" s="34"/>
      <c r="CJT1622" s="35"/>
      <c r="CJU1622" s="34"/>
      <c r="CKB1622" s="35"/>
      <c r="CKC1622" s="34"/>
      <c r="CKJ1622" s="35"/>
      <c r="CKK1622" s="34"/>
      <c r="CKR1622" s="35"/>
      <c r="CKS1622" s="34"/>
      <c r="CKZ1622" s="35"/>
      <c r="CLA1622" s="34"/>
      <c r="CLH1622" s="35"/>
      <c r="CLI1622" s="34"/>
      <c r="CLP1622" s="35"/>
      <c r="CLQ1622" s="34"/>
      <c r="CLX1622" s="35"/>
      <c r="CLY1622" s="34"/>
      <c r="CMF1622" s="35"/>
      <c r="CMG1622" s="34"/>
      <c r="CMN1622" s="35"/>
      <c r="CMO1622" s="34"/>
      <c r="CMV1622" s="35"/>
      <c r="CMW1622" s="34"/>
      <c r="CND1622" s="35"/>
      <c r="CNE1622" s="34"/>
      <c r="CNL1622" s="35"/>
      <c r="CNM1622" s="34"/>
      <c r="CNT1622" s="35"/>
      <c r="CNU1622" s="34"/>
      <c r="COB1622" s="35"/>
      <c r="COC1622" s="34"/>
      <c r="COJ1622" s="35"/>
      <c r="COK1622" s="34"/>
      <c r="COR1622" s="35"/>
      <c r="COS1622" s="34"/>
      <c r="COZ1622" s="35"/>
      <c r="CPA1622" s="34"/>
      <c r="CPH1622" s="35"/>
      <c r="CPI1622" s="34"/>
      <c r="CPP1622" s="35"/>
      <c r="CPQ1622" s="34"/>
      <c r="CPX1622" s="35"/>
      <c r="CPY1622" s="34"/>
      <c r="CQF1622" s="35"/>
      <c r="CQG1622" s="34"/>
      <c r="CQN1622" s="35"/>
      <c r="CQO1622" s="34"/>
      <c r="CQV1622" s="35"/>
      <c r="CQW1622" s="34"/>
      <c r="CRD1622" s="35"/>
      <c r="CRE1622" s="34"/>
      <c r="CRL1622" s="35"/>
      <c r="CRM1622" s="34"/>
      <c r="CRT1622" s="35"/>
      <c r="CRU1622" s="34"/>
      <c r="CSB1622" s="35"/>
      <c r="CSC1622" s="34"/>
      <c r="CSJ1622" s="35"/>
      <c r="CSK1622" s="34"/>
      <c r="CSR1622" s="35"/>
      <c r="CSS1622" s="34"/>
      <c r="CSZ1622" s="35"/>
      <c r="CTA1622" s="34"/>
      <c r="CTH1622" s="35"/>
      <c r="CTI1622" s="34"/>
      <c r="CTP1622" s="35"/>
      <c r="CTQ1622" s="34"/>
      <c r="CTX1622" s="35"/>
      <c r="CTY1622" s="34"/>
      <c r="CUF1622" s="35"/>
      <c r="CUG1622" s="34"/>
      <c r="CUN1622" s="35"/>
      <c r="CUO1622" s="34"/>
      <c r="CUV1622" s="35"/>
      <c r="CUW1622" s="34"/>
      <c r="CVD1622" s="35"/>
      <c r="CVE1622" s="34"/>
      <c r="CVL1622" s="35"/>
      <c r="CVM1622" s="34"/>
      <c r="CVT1622" s="35"/>
      <c r="CVU1622" s="34"/>
      <c r="CWB1622" s="35"/>
      <c r="CWC1622" s="34"/>
      <c r="CWJ1622" s="35"/>
      <c r="CWK1622" s="34"/>
      <c r="CWR1622" s="35"/>
      <c r="CWS1622" s="34"/>
      <c r="CWZ1622" s="35"/>
      <c r="CXA1622" s="34"/>
      <c r="CXH1622" s="35"/>
      <c r="CXI1622" s="34"/>
      <c r="CXP1622" s="35"/>
      <c r="CXQ1622" s="34"/>
      <c r="CXX1622" s="35"/>
      <c r="CXY1622" s="34"/>
      <c r="CYF1622" s="35"/>
      <c r="CYG1622" s="34"/>
      <c r="CYN1622" s="35"/>
      <c r="CYO1622" s="34"/>
      <c r="CYV1622" s="35"/>
      <c r="CYW1622" s="34"/>
      <c r="CZD1622" s="35"/>
      <c r="CZE1622" s="34"/>
      <c r="CZL1622" s="35"/>
      <c r="CZM1622" s="34"/>
      <c r="CZT1622" s="35"/>
      <c r="CZU1622" s="34"/>
      <c r="DAB1622" s="35"/>
      <c r="DAC1622" s="34"/>
      <c r="DAJ1622" s="35"/>
      <c r="DAK1622" s="34"/>
      <c r="DAR1622" s="35"/>
      <c r="DAS1622" s="34"/>
      <c r="DAZ1622" s="35"/>
      <c r="DBA1622" s="34"/>
      <c r="DBH1622" s="35"/>
      <c r="DBI1622" s="34"/>
      <c r="DBP1622" s="35"/>
      <c r="DBQ1622" s="34"/>
      <c r="DBX1622" s="35"/>
      <c r="DBY1622" s="34"/>
      <c r="DCF1622" s="35"/>
      <c r="DCG1622" s="34"/>
      <c r="DCN1622" s="35"/>
      <c r="DCO1622" s="34"/>
      <c r="DCV1622" s="35"/>
      <c r="DCW1622" s="34"/>
      <c r="DDD1622" s="35"/>
      <c r="DDE1622" s="34"/>
      <c r="DDL1622" s="35"/>
      <c r="DDM1622" s="34"/>
      <c r="DDT1622" s="35"/>
      <c r="DDU1622" s="34"/>
      <c r="DEB1622" s="35"/>
      <c r="DEC1622" s="34"/>
      <c r="DEJ1622" s="35"/>
      <c r="DEK1622" s="34"/>
      <c r="DER1622" s="35"/>
      <c r="DES1622" s="34"/>
      <c r="DEZ1622" s="35"/>
      <c r="DFA1622" s="34"/>
      <c r="DFH1622" s="35"/>
      <c r="DFI1622" s="34"/>
      <c r="DFP1622" s="35"/>
      <c r="DFQ1622" s="34"/>
      <c r="DFX1622" s="35"/>
      <c r="DFY1622" s="34"/>
      <c r="DGF1622" s="35"/>
      <c r="DGG1622" s="34"/>
      <c r="DGN1622" s="35"/>
      <c r="DGO1622" s="34"/>
      <c r="DGV1622" s="35"/>
      <c r="DGW1622" s="34"/>
      <c r="DHD1622" s="35"/>
      <c r="DHE1622" s="34"/>
      <c r="DHL1622" s="35"/>
      <c r="DHM1622" s="34"/>
      <c r="DHT1622" s="35"/>
      <c r="DHU1622" s="34"/>
      <c r="DIB1622" s="35"/>
      <c r="DIC1622" s="34"/>
      <c r="DIJ1622" s="35"/>
      <c r="DIK1622" s="34"/>
      <c r="DIR1622" s="35"/>
      <c r="DIS1622" s="34"/>
      <c r="DIZ1622" s="35"/>
      <c r="DJA1622" s="34"/>
      <c r="DJH1622" s="35"/>
      <c r="DJI1622" s="34"/>
      <c r="DJP1622" s="35"/>
      <c r="DJQ1622" s="34"/>
      <c r="DJX1622" s="35"/>
      <c r="DJY1622" s="34"/>
      <c r="DKF1622" s="35"/>
      <c r="DKG1622" s="34"/>
      <c r="DKN1622" s="35"/>
      <c r="DKO1622" s="34"/>
      <c r="DKV1622" s="35"/>
      <c r="DKW1622" s="34"/>
      <c r="DLD1622" s="35"/>
      <c r="DLE1622" s="34"/>
      <c r="DLL1622" s="35"/>
      <c r="DLM1622" s="34"/>
      <c r="DLT1622" s="35"/>
      <c r="DLU1622" s="34"/>
      <c r="DMB1622" s="35"/>
      <c r="DMC1622" s="34"/>
      <c r="DMJ1622" s="35"/>
      <c r="DMK1622" s="34"/>
      <c r="DMR1622" s="35"/>
      <c r="DMS1622" s="34"/>
      <c r="DMZ1622" s="35"/>
      <c r="DNA1622" s="34"/>
      <c r="DNH1622" s="35"/>
      <c r="DNI1622" s="34"/>
      <c r="DNP1622" s="35"/>
      <c r="DNQ1622" s="34"/>
      <c r="DNX1622" s="35"/>
      <c r="DNY1622" s="34"/>
      <c r="DOF1622" s="35"/>
      <c r="DOG1622" s="34"/>
      <c r="DON1622" s="35"/>
      <c r="DOO1622" s="34"/>
      <c r="DOV1622" s="35"/>
      <c r="DOW1622" s="34"/>
      <c r="DPD1622" s="35"/>
      <c r="DPE1622" s="34"/>
      <c r="DPL1622" s="35"/>
      <c r="DPM1622" s="34"/>
      <c r="DPT1622" s="35"/>
      <c r="DPU1622" s="34"/>
      <c r="DQB1622" s="35"/>
      <c r="DQC1622" s="34"/>
      <c r="DQJ1622" s="35"/>
      <c r="DQK1622" s="34"/>
      <c r="DQR1622" s="35"/>
      <c r="DQS1622" s="34"/>
      <c r="DQZ1622" s="35"/>
      <c r="DRA1622" s="34"/>
      <c r="DRH1622" s="35"/>
      <c r="DRI1622" s="34"/>
      <c r="DRP1622" s="35"/>
      <c r="DRQ1622" s="34"/>
      <c r="DRX1622" s="35"/>
      <c r="DRY1622" s="34"/>
      <c r="DSF1622" s="35"/>
      <c r="DSG1622" s="34"/>
      <c r="DSN1622" s="35"/>
      <c r="DSO1622" s="34"/>
      <c r="DSV1622" s="35"/>
      <c r="DSW1622" s="34"/>
      <c r="DTD1622" s="35"/>
      <c r="DTE1622" s="34"/>
      <c r="DTL1622" s="35"/>
      <c r="DTM1622" s="34"/>
      <c r="DTT1622" s="35"/>
      <c r="DTU1622" s="34"/>
      <c r="DUB1622" s="35"/>
      <c r="DUC1622" s="34"/>
      <c r="DUJ1622" s="35"/>
      <c r="DUK1622" s="34"/>
      <c r="DUR1622" s="35"/>
      <c r="DUS1622" s="34"/>
      <c r="DUZ1622" s="35"/>
      <c r="DVA1622" s="34"/>
      <c r="DVH1622" s="35"/>
      <c r="DVI1622" s="34"/>
      <c r="DVP1622" s="35"/>
      <c r="DVQ1622" s="34"/>
      <c r="DVX1622" s="35"/>
      <c r="DVY1622" s="34"/>
      <c r="DWF1622" s="35"/>
      <c r="DWG1622" s="34"/>
      <c r="DWN1622" s="35"/>
      <c r="DWO1622" s="34"/>
      <c r="DWV1622" s="35"/>
      <c r="DWW1622" s="34"/>
      <c r="DXD1622" s="35"/>
      <c r="DXE1622" s="34"/>
      <c r="DXL1622" s="35"/>
      <c r="DXM1622" s="34"/>
      <c r="DXT1622" s="35"/>
      <c r="DXU1622" s="34"/>
      <c r="DYB1622" s="35"/>
      <c r="DYC1622" s="34"/>
      <c r="DYJ1622" s="35"/>
      <c r="DYK1622" s="34"/>
      <c r="DYR1622" s="35"/>
      <c r="DYS1622" s="34"/>
      <c r="DYZ1622" s="35"/>
      <c r="DZA1622" s="34"/>
      <c r="DZH1622" s="35"/>
      <c r="DZI1622" s="34"/>
      <c r="DZP1622" s="35"/>
      <c r="DZQ1622" s="34"/>
      <c r="DZX1622" s="35"/>
      <c r="DZY1622" s="34"/>
      <c r="EAF1622" s="35"/>
      <c r="EAG1622" s="34"/>
      <c r="EAN1622" s="35"/>
      <c r="EAO1622" s="34"/>
      <c r="EAV1622" s="35"/>
      <c r="EAW1622" s="34"/>
      <c r="EBD1622" s="35"/>
      <c r="EBE1622" s="34"/>
      <c r="EBL1622" s="35"/>
      <c r="EBM1622" s="34"/>
      <c r="EBT1622" s="35"/>
      <c r="EBU1622" s="34"/>
      <c r="ECB1622" s="35"/>
      <c r="ECC1622" s="34"/>
      <c r="ECJ1622" s="35"/>
      <c r="ECK1622" s="34"/>
      <c r="ECR1622" s="35"/>
      <c r="ECS1622" s="34"/>
      <c r="ECZ1622" s="35"/>
      <c r="EDA1622" s="34"/>
      <c r="EDH1622" s="35"/>
      <c r="EDI1622" s="34"/>
      <c r="EDP1622" s="35"/>
      <c r="EDQ1622" s="34"/>
      <c r="EDX1622" s="35"/>
      <c r="EDY1622" s="34"/>
      <c r="EEF1622" s="35"/>
      <c r="EEG1622" s="34"/>
      <c r="EEN1622" s="35"/>
      <c r="EEO1622" s="34"/>
      <c r="EEV1622" s="35"/>
      <c r="EEW1622" s="34"/>
      <c r="EFD1622" s="35"/>
      <c r="EFE1622" s="34"/>
      <c r="EFL1622" s="35"/>
      <c r="EFM1622" s="34"/>
      <c r="EFT1622" s="35"/>
      <c r="EFU1622" s="34"/>
      <c r="EGB1622" s="35"/>
      <c r="EGC1622" s="34"/>
      <c r="EGJ1622" s="35"/>
      <c r="EGK1622" s="34"/>
      <c r="EGR1622" s="35"/>
      <c r="EGS1622" s="34"/>
      <c r="EGZ1622" s="35"/>
      <c r="EHA1622" s="34"/>
      <c r="EHH1622" s="35"/>
      <c r="EHI1622" s="34"/>
      <c r="EHP1622" s="35"/>
      <c r="EHQ1622" s="34"/>
      <c r="EHX1622" s="35"/>
      <c r="EHY1622" s="34"/>
      <c r="EIF1622" s="35"/>
      <c r="EIG1622" s="34"/>
      <c r="EIN1622" s="35"/>
      <c r="EIO1622" s="34"/>
      <c r="EIV1622" s="35"/>
      <c r="EIW1622" s="34"/>
      <c r="EJD1622" s="35"/>
      <c r="EJE1622" s="34"/>
      <c r="EJL1622" s="35"/>
      <c r="EJM1622" s="34"/>
      <c r="EJT1622" s="35"/>
      <c r="EJU1622" s="34"/>
      <c r="EKB1622" s="35"/>
      <c r="EKC1622" s="34"/>
      <c r="EKJ1622" s="35"/>
      <c r="EKK1622" s="34"/>
      <c r="EKR1622" s="35"/>
      <c r="EKS1622" s="34"/>
      <c r="EKZ1622" s="35"/>
      <c r="ELA1622" s="34"/>
      <c r="ELH1622" s="35"/>
      <c r="ELI1622" s="34"/>
      <c r="ELP1622" s="35"/>
      <c r="ELQ1622" s="34"/>
      <c r="ELX1622" s="35"/>
      <c r="ELY1622" s="34"/>
      <c r="EMF1622" s="35"/>
      <c r="EMG1622" s="34"/>
      <c r="EMN1622" s="35"/>
      <c r="EMO1622" s="34"/>
      <c r="EMV1622" s="35"/>
      <c r="EMW1622" s="34"/>
      <c r="END1622" s="35"/>
      <c r="ENE1622" s="34"/>
      <c r="ENL1622" s="35"/>
      <c r="ENM1622" s="34"/>
      <c r="ENT1622" s="35"/>
      <c r="ENU1622" s="34"/>
      <c r="EOB1622" s="35"/>
      <c r="EOC1622" s="34"/>
      <c r="EOJ1622" s="35"/>
      <c r="EOK1622" s="34"/>
      <c r="EOR1622" s="35"/>
      <c r="EOS1622" s="34"/>
      <c r="EOZ1622" s="35"/>
      <c r="EPA1622" s="34"/>
      <c r="EPH1622" s="35"/>
      <c r="EPI1622" s="34"/>
      <c r="EPP1622" s="35"/>
      <c r="EPQ1622" s="34"/>
      <c r="EPX1622" s="35"/>
      <c r="EPY1622" s="34"/>
      <c r="EQF1622" s="35"/>
      <c r="EQG1622" s="34"/>
      <c r="EQN1622" s="35"/>
      <c r="EQO1622" s="34"/>
      <c r="EQV1622" s="35"/>
      <c r="EQW1622" s="34"/>
      <c r="ERD1622" s="35"/>
      <c r="ERE1622" s="34"/>
      <c r="ERL1622" s="35"/>
      <c r="ERM1622" s="34"/>
      <c r="ERT1622" s="35"/>
      <c r="ERU1622" s="34"/>
      <c r="ESB1622" s="35"/>
      <c r="ESC1622" s="34"/>
      <c r="ESJ1622" s="35"/>
      <c r="ESK1622" s="34"/>
      <c r="ESR1622" s="35"/>
      <c r="ESS1622" s="34"/>
      <c r="ESZ1622" s="35"/>
      <c r="ETA1622" s="34"/>
      <c r="ETH1622" s="35"/>
      <c r="ETI1622" s="34"/>
      <c r="ETP1622" s="35"/>
      <c r="ETQ1622" s="34"/>
      <c r="ETX1622" s="35"/>
      <c r="ETY1622" s="34"/>
      <c r="EUF1622" s="35"/>
      <c r="EUG1622" s="34"/>
      <c r="EUN1622" s="35"/>
      <c r="EUO1622" s="34"/>
      <c r="EUV1622" s="35"/>
      <c r="EUW1622" s="34"/>
      <c r="EVD1622" s="35"/>
      <c r="EVE1622" s="34"/>
      <c r="EVL1622" s="35"/>
      <c r="EVM1622" s="34"/>
      <c r="EVT1622" s="35"/>
      <c r="EVU1622" s="34"/>
      <c r="EWB1622" s="35"/>
      <c r="EWC1622" s="34"/>
      <c r="EWJ1622" s="35"/>
      <c r="EWK1622" s="34"/>
      <c r="EWR1622" s="35"/>
      <c r="EWS1622" s="34"/>
      <c r="EWZ1622" s="35"/>
      <c r="EXA1622" s="34"/>
      <c r="EXH1622" s="35"/>
      <c r="EXI1622" s="34"/>
      <c r="EXP1622" s="35"/>
      <c r="EXQ1622" s="34"/>
      <c r="EXX1622" s="35"/>
      <c r="EXY1622" s="34"/>
      <c r="EYF1622" s="35"/>
      <c r="EYG1622" s="34"/>
      <c r="EYN1622" s="35"/>
      <c r="EYO1622" s="34"/>
      <c r="EYV1622" s="35"/>
      <c r="EYW1622" s="34"/>
      <c r="EZD1622" s="35"/>
      <c r="EZE1622" s="34"/>
      <c r="EZL1622" s="35"/>
      <c r="EZM1622" s="34"/>
      <c r="EZT1622" s="35"/>
      <c r="EZU1622" s="34"/>
      <c r="FAB1622" s="35"/>
      <c r="FAC1622" s="34"/>
      <c r="FAJ1622" s="35"/>
      <c r="FAK1622" s="34"/>
      <c r="FAR1622" s="35"/>
      <c r="FAS1622" s="34"/>
      <c r="FAZ1622" s="35"/>
      <c r="FBA1622" s="34"/>
      <c r="FBH1622" s="35"/>
      <c r="FBI1622" s="34"/>
      <c r="FBP1622" s="35"/>
      <c r="FBQ1622" s="34"/>
      <c r="FBX1622" s="35"/>
      <c r="FBY1622" s="34"/>
      <c r="FCF1622" s="35"/>
      <c r="FCG1622" s="34"/>
      <c r="FCN1622" s="35"/>
      <c r="FCO1622" s="34"/>
      <c r="FCV1622" s="35"/>
      <c r="FCW1622" s="34"/>
      <c r="FDD1622" s="35"/>
      <c r="FDE1622" s="34"/>
      <c r="FDL1622" s="35"/>
      <c r="FDM1622" s="34"/>
      <c r="FDT1622" s="35"/>
      <c r="FDU1622" s="34"/>
      <c r="FEB1622" s="35"/>
      <c r="FEC1622" s="34"/>
      <c r="FEJ1622" s="35"/>
      <c r="FEK1622" s="34"/>
      <c r="FER1622" s="35"/>
      <c r="FES1622" s="34"/>
      <c r="FEZ1622" s="35"/>
      <c r="FFA1622" s="34"/>
      <c r="FFH1622" s="35"/>
      <c r="FFI1622" s="34"/>
      <c r="FFP1622" s="35"/>
      <c r="FFQ1622" s="34"/>
      <c r="FFX1622" s="35"/>
      <c r="FFY1622" s="34"/>
      <c r="FGF1622" s="35"/>
      <c r="FGG1622" s="34"/>
      <c r="FGN1622" s="35"/>
      <c r="FGO1622" s="34"/>
      <c r="FGV1622" s="35"/>
      <c r="FGW1622" s="34"/>
      <c r="FHD1622" s="35"/>
      <c r="FHE1622" s="34"/>
      <c r="FHL1622" s="35"/>
      <c r="FHM1622" s="34"/>
      <c r="FHT1622" s="35"/>
      <c r="FHU1622" s="34"/>
      <c r="FIB1622" s="35"/>
      <c r="FIC1622" s="34"/>
      <c r="FIJ1622" s="35"/>
      <c r="FIK1622" s="34"/>
      <c r="FIR1622" s="35"/>
      <c r="FIS1622" s="34"/>
      <c r="FIZ1622" s="35"/>
      <c r="FJA1622" s="34"/>
      <c r="FJH1622" s="35"/>
      <c r="FJI1622" s="34"/>
      <c r="FJP1622" s="35"/>
      <c r="FJQ1622" s="34"/>
      <c r="FJX1622" s="35"/>
      <c r="FJY1622" s="34"/>
      <c r="FKF1622" s="35"/>
      <c r="FKG1622" s="34"/>
      <c r="FKN1622" s="35"/>
      <c r="FKO1622" s="34"/>
      <c r="FKV1622" s="35"/>
      <c r="FKW1622" s="34"/>
      <c r="FLD1622" s="35"/>
      <c r="FLE1622" s="34"/>
      <c r="FLL1622" s="35"/>
      <c r="FLM1622" s="34"/>
      <c r="FLT1622" s="35"/>
      <c r="FLU1622" s="34"/>
      <c r="FMB1622" s="35"/>
      <c r="FMC1622" s="34"/>
      <c r="FMJ1622" s="35"/>
      <c r="FMK1622" s="34"/>
      <c r="FMR1622" s="35"/>
      <c r="FMS1622" s="34"/>
      <c r="FMZ1622" s="35"/>
      <c r="FNA1622" s="34"/>
      <c r="FNH1622" s="35"/>
      <c r="FNI1622" s="34"/>
      <c r="FNP1622" s="35"/>
      <c r="FNQ1622" s="34"/>
      <c r="FNX1622" s="35"/>
      <c r="FNY1622" s="34"/>
      <c r="FOF1622" s="35"/>
      <c r="FOG1622" s="34"/>
      <c r="FON1622" s="35"/>
      <c r="FOO1622" s="34"/>
      <c r="FOV1622" s="35"/>
      <c r="FOW1622" s="34"/>
      <c r="FPD1622" s="35"/>
      <c r="FPE1622" s="34"/>
      <c r="FPL1622" s="35"/>
      <c r="FPM1622" s="34"/>
      <c r="FPT1622" s="35"/>
      <c r="FPU1622" s="34"/>
      <c r="FQB1622" s="35"/>
      <c r="FQC1622" s="34"/>
      <c r="FQJ1622" s="35"/>
      <c r="FQK1622" s="34"/>
      <c r="FQR1622" s="35"/>
      <c r="FQS1622" s="34"/>
      <c r="FQZ1622" s="35"/>
      <c r="FRA1622" s="34"/>
      <c r="FRH1622" s="35"/>
      <c r="FRI1622" s="34"/>
      <c r="FRP1622" s="35"/>
      <c r="FRQ1622" s="34"/>
      <c r="FRX1622" s="35"/>
      <c r="FRY1622" s="34"/>
      <c r="FSF1622" s="35"/>
      <c r="FSG1622" s="34"/>
      <c r="FSN1622" s="35"/>
      <c r="FSO1622" s="34"/>
      <c r="FSV1622" s="35"/>
      <c r="FSW1622" s="34"/>
      <c r="FTD1622" s="35"/>
      <c r="FTE1622" s="34"/>
      <c r="FTL1622" s="35"/>
      <c r="FTM1622" s="34"/>
      <c r="FTT1622" s="35"/>
      <c r="FTU1622" s="34"/>
      <c r="FUB1622" s="35"/>
      <c r="FUC1622" s="34"/>
      <c r="FUJ1622" s="35"/>
      <c r="FUK1622" s="34"/>
      <c r="FUR1622" s="35"/>
      <c r="FUS1622" s="34"/>
      <c r="FUZ1622" s="35"/>
      <c r="FVA1622" s="34"/>
      <c r="FVH1622" s="35"/>
      <c r="FVI1622" s="34"/>
      <c r="FVP1622" s="35"/>
      <c r="FVQ1622" s="34"/>
      <c r="FVX1622" s="35"/>
      <c r="FVY1622" s="34"/>
      <c r="FWF1622" s="35"/>
      <c r="FWG1622" s="34"/>
      <c r="FWN1622" s="35"/>
      <c r="FWO1622" s="34"/>
      <c r="FWV1622" s="35"/>
      <c r="FWW1622" s="34"/>
      <c r="FXD1622" s="35"/>
      <c r="FXE1622" s="34"/>
      <c r="FXL1622" s="35"/>
      <c r="FXM1622" s="34"/>
      <c r="FXT1622" s="35"/>
      <c r="FXU1622" s="34"/>
      <c r="FYB1622" s="35"/>
      <c r="FYC1622" s="34"/>
      <c r="FYJ1622" s="35"/>
      <c r="FYK1622" s="34"/>
      <c r="FYR1622" s="35"/>
      <c r="FYS1622" s="34"/>
      <c r="FYZ1622" s="35"/>
      <c r="FZA1622" s="34"/>
      <c r="FZH1622" s="35"/>
      <c r="FZI1622" s="34"/>
      <c r="FZP1622" s="35"/>
      <c r="FZQ1622" s="34"/>
      <c r="FZX1622" s="35"/>
      <c r="FZY1622" s="34"/>
      <c r="GAF1622" s="35"/>
      <c r="GAG1622" s="34"/>
      <c r="GAN1622" s="35"/>
      <c r="GAO1622" s="34"/>
      <c r="GAV1622" s="35"/>
      <c r="GAW1622" s="34"/>
      <c r="GBD1622" s="35"/>
      <c r="GBE1622" s="34"/>
      <c r="GBL1622" s="35"/>
      <c r="GBM1622" s="34"/>
      <c r="GBT1622" s="35"/>
      <c r="GBU1622" s="34"/>
      <c r="GCB1622" s="35"/>
      <c r="GCC1622" s="34"/>
      <c r="GCJ1622" s="35"/>
      <c r="GCK1622" s="34"/>
      <c r="GCR1622" s="35"/>
      <c r="GCS1622" s="34"/>
      <c r="GCZ1622" s="35"/>
      <c r="GDA1622" s="34"/>
      <c r="GDH1622" s="35"/>
      <c r="GDI1622" s="34"/>
      <c r="GDP1622" s="35"/>
      <c r="GDQ1622" s="34"/>
      <c r="GDX1622" s="35"/>
      <c r="GDY1622" s="34"/>
      <c r="GEF1622" s="35"/>
      <c r="GEG1622" s="34"/>
      <c r="GEN1622" s="35"/>
      <c r="GEO1622" s="34"/>
      <c r="GEV1622" s="35"/>
      <c r="GEW1622" s="34"/>
      <c r="GFD1622" s="35"/>
      <c r="GFE1622" s="34"/>
      <c r="GFL1622" s="35"/>
      <c r="GFM1622" s="34"/>
      <c r="GFT1622" s="35"/>
      <c r="GFU1622" s="34"/>
      <c r="GGB1622" s="35"/>
      <c r="GGC1622" s="34"/>
      <c r="GGJ1622" s="35"/>
      <c r="GGK1622" s="34"/>
      <c r="GGR1622" s="35"/>
      <c r="GGS1622" s="34"/>
      <c r="GGZ1622" s="35"/>
      <c r="GHA1622" s="34"/>
      <c r="GHH1622" s="35"/>
      <c r="GHI1622" s="34"/>
      <c r="GHP1622" s="35"/>
      <c r="GHQ1622" s="34"/>
      <c r="GHX1622" s="35"/>
      <c r="GHY1622" s="34"/>
      <c r="GIF1622" s="35"/>
      <c r="GIG1622" s="34"/>
      <c r="GIN1622" s="35"/>
      <c r="GIO1622" s="34"/>
      <c r="GIV1622" s="35"/>
      <c r="GIW1622" s="34"/>
      <c r="GJD1622" s="35"/>
      <c r="GJE1622" s="34"/>
      <c r="GJL1622" s="35"/>
      <c r="GJM1622" s="34"/>
      <c r="GJT1622" s="35"/>
      <c r="GJU1622" s="34"/>
      <c r="GKB1622" s="35"/>
      <c r="GKC1622" s="34"/>
      <c r="GKJ1622" s="35"/>
      <c r="GKK1622" s="34"/>
      <c r="GKR1622" s="35"/>
      <c r="GKS1622" s="34"/>
      <c r="GKZ1622" s="35"/>
      <c r="GLA1622" s="34"/>
      <c r="GLH1622" s="35"/>
      <c r="GLI1622" s="34"/>
      <c r="GLP1622" s="35"/>
      <c r="GLQ1622" s="34"/>
      <c r="GLX1622" s="35"/>
      <c r="GLY1622" s="34"/>
      <c r="GMF1622" s="35"/>
      <c r="GMG1622" s="34"/>
      <c r="GMN1622" s="35"/>
      <c r="GMO1622" s="34"/>
      <c r="GMV1622" s="35"/>
      <c r="GMW1622" s="34"/>
      <c r="GND1622" s="35"/>
      <c r="GNE1622" s="34"/>
      <c r="GNL1622" s="35"/>
      <c r="GNM1622" s="34"/>
      <c r="GNT1622" s="35"/>
      <c r="GNU1622" s="34"/>
      <c r="GOB1622" s="35"/>
      <c r="GOC1622" s="34"/>
      <c r="GOJ1622" s="35"/>
      <c r="GOK1622" s="34"/>
      <c r="GOR1622" s="35"/>
      <c r="GOS1622" s="34"/>
      <c r="GOZ1622" s="35"/>
      <c r="GPA1622" s="34"/>
      <c r="GPH1622" s="35"/>
      <c r="GPI1622" s="34"/>
      <c r="GPP1622" s="35"/>
      <c r="GPQ1622" s="34"/>
      <c r="GPX1622" s="35"/>
      <c r="GPY1622" s="34"/>
      <c r="GQF1622" s="35"/>
      <c r="GQG1622" s="34"/>
      <c r="GQN1622" s="35"/>
      <c r="GQO1622" s="34"/>
      <c r="GQV1622" s="35"/>
      <c r="GQW1622" s="34"/>
      <c r="GRD1622" s="35"/>
      <c r="GRE1622" s="34"/>
      <c r="GRL1622" s="35"/>
      <c r="GRM1622" s="34"/>
      <c r="GRT1622" s="35"/>
      <c r="GRU1622" s="34"/>
      <c r="GSB1622" s="35"/>
      <c r="GSC1622" s="34"/>
      <c r="GSJ1622" s="35"/>
      <c r="GSK1622" s="34"/>
      <c r="GSR1622" s="35"/>
      <c r="GSS1622" s="34"/>
      <c r="GSZ1622" s="35"/>
      <c r="GTA1622" s="34"/>
      <c r="GTH1622" s="35"/>
      <c r="GTI1622" s="34"/>
      <c r="GTP1622" s="35"/>
      <c r="GTQ1622" s="34"/>
      <c r="GTX1622" s="35"/>
      <c r="GTY1622" s="34"/>
      <c r="GUF1622" s="35"/>
      <c r="GUG1622" s="34"/>
      <c r="GUN1622" s="35"/>
      <c r="GUO1622" s="34"/>
      <c r="GUV1622" s="35"/>
      <c r="GUW1622" s="34"/>
      <c r="GVD1622" s="35"/>
      <c r="GVE1622" s="34"/>
      <c r="GVL1622" s="35"/>
      <c r="GVM1622" s="34"/>
      <c r="GVT1622" s="35"/>
      <c r="GVU1622" s="34"/>
      <c r="GWB1622" s="35"/>
      <c r="GWC1622" s="34"/>
      <c r="GWJ1622" s="35"/>
      <c r="GWK1622" s="34"/>
      <c r="GWR1622" s="35"/>
      <c r="GWS1622" s="34"/>
      <c r="GWZ1622" s="35"/>
      <c r="GXA1622" s="34"/>
      <c r="GXH1622" s="35"/>
      <c r="GXI1622" s="34"/>
      <c r="GXP1622" s="35"/>
      <c r="GXQ1622" s="34"/>
      <c r="GXX1622" s="35"/>
      <c r="GXY1622" s="34"/>
      <c r="GYF1622" s="35"/>
      <c r="GYG1622" s="34"/>
      <c r="GYN1622" s="35"/>
      <c r="GYO1622" s="34"/>
      <c r="GYV1622" s="35"/>
      <c r="GYW1622" s="34"/>
      <c r="GZD1622" s="35"/>
      <c r="GZE1622" s="34"/>
      <c r="GZL1622" s="35"/>
      <c r="GZM1622" s="34"/>
      <c r="GZT1622" s="35"/>
      <c r="GZU1622" s="34"/>
      <c r="HAB1622" s="35"/>
      <c r="HAC1622" s="34"/>
      <c r="HAJ1622" s="35"/>
      <c r="HAK1622" s="34"/>
      <c r="HAR1622" s="35"/>
      <c r="HAS1622" s="34"/>
      <c r="HAZ1622" s="35"/>
      <c r="HBA1622" s="34"/>
      <c r="HBH1622" s="35"/>
      <c r="HBI1622" s="34"/>
      <c r="HBP1622" s="35"/>
      <c r="HBQ1622" s="34"/>
      <c r="HBX1622" s="35"/>
      <c r="HBY1622" s="34"/>
      <c r="HCF1622" s="35"/>
      <c r="HCG1622" s="34"/>
      <c r="HCN1622" s="35"/>
      <c r="HCO1622" s="34"/>
      <c r="HCV1622" s="35"/>
      <c r="HCW1622" s="34"/>
      <c r="HDD1622" s="35"/>
      <c r="HDE1622" s="34"/>
      <c r="HDL1622" s="35"/>
      <c r="HDM1622" s="34"/>
      <c r="HDT1622" s="35"/>
      <c r="HDU1622" s="34"/>
      <c r="HEB1622" s="35"/>
      <c r="HEC1622" s="34"/>
      <c r="HEJ1622" s="35"/>
      <c r="HEK1622" s="34"/>
      <c r="HER1622" s="35"/>
      <c r="HES1622" s="34"/>
      <c r="HEZ1622" s="35"/>
      <c r="HFA1622" s="34"/>
      <c r="HFH1622" s="35"/>
      <c r="HFI1622" s="34"/>
      <c r="HFP1622" s="35"/>
      <c r="HFQ1622" s="34"/>
      <c r="HFX1622" s="35"/>
      <c r="HFY1622" s="34"/>
      <c r="HGF1622" s="35"/>
      <c r="HGG1622" s="34"/>
      <c r="HGN1622" s="35"/>
      <c r="HGO1622" s="34"/>
      <c r="HGV1622" s="35"/>
      <c r="HGW1622" s="34"/>
      <c r="HHD1622" s="35"/>
      <c r="HHE1622" s="34"/>
      <c r="HHL1622" s="35"/>
      <c r="HHM1622" s="34"/>
      <c r="HHT1622" s="35"/>
      <c r="HHU1622" s="34"/>
      <c r="HIB1622" s="35"/>
      <c r="HIC1622" s="34"/>
      <c r="HIJ1622" s="35"/>
      <c r="HIK1622" s="34"/>
      <c r="HIR1622" s="35"/>
      <c r="HIS1622" s="34"/>
      <c r="HIZ1622" s="35"/>
      <c r="HJA1622" s="34"/>
      <c r="HJH1622" s="35"/>
      <c r="HJI1622" s="34"/>
      <c r="HJP1622" s="35"/>
      <c r="HJQ1622" s="34"/>
      <c r="HJX1622" s="35"/>
      <c r="HJY1622" s="34"/>
      <c r="HKF1622" s="35"/>
      <c r="HKG1622" s="34"/>
      <c r="HKN1622" s="35"/>
      <c r="HKO1622" s="34"/>
      <c r="HKV1622" s="35"/>
      <c r="HKW1622" s="34"/>
      <c r="HLD1622" s="35"/>
      <c r="HLE1622" s="34"/>
      <c r="HLL1622" s="35"/>
      <c r="HLM1622" s="34"/>
      <c r="HLT1622" s="35"/>
      <c r="HLU1622" s="34"/>
      <c r="HMB1622" s="35"/>
      <c r="HMC1622" s="34"/>
      <c r="HMJ1622" s="35"/>
      <c r="HMK1622" s="34"/>
      <c r="HMR1622" s="35"/>
      <c r="HMS1622" s="34"/>
      <c r="HMZ1622" s="35"/>
      <c r="HNA1622" s="34"/>
      <c r="HNH1622" s="35"/>
      <c r="HNI1622" s="34"/>
      <c r="HNP1622" s="35"/>
      <c r="HNQ1622" s="34"/>
      <c r="HNX1622" s="35"/>
      <c r="HNY1622" s="34"/>
      <c r="HOF1622" s="35"/>
      <c r="HOG1622" s="34"/>
      <c r="HON1622" s="35"/>
      <c r="HOO1622" s="34"/>
      <c r="HOV1622" s="35"/>
      <c r="HOW1622" s="34"/>
      <c r="HPD1622" s="35"/>
      <c r="HPE1622" s="34"/>
      <c r="HPL1622" s="35"/>
      <c r="HPM1622" s="34"/>
      <c r="HPT1622" s="35"/>
      <c r="HPU1622" s="34"/>
      <c r="HQB1622" s="35"/>
      <c r="HQC1622" s="34"/>
      <c r="HQJ1622" s="35"/>
      <c r="HQK1622" s="34"/>
      <c r="HQR1622" s="35"/>
      <c r="HQS1622" s="34"/>
      <c r="HQZ1622" s="35"/>
      <c r="HRA1622" s="34"/>
      <c r="HRH1622" s="35"/>
      <c r="HRI1622" s="34"/>
      <c r="HRP1622" s="35"/>
      <c r="HRQ1622" s="34"/>
      <c r="HRX1622" s="35"/>
      <c r="HRY1622" s="34"/>
      <c r="HSF1622" s="35"/>
      <c r="HSG1622" s="34"/>
      <c r="HSN1622" s="35"/>
      <c r="HSO1622" s="34"/>
      <c r="HSV1622" s="35"/>
      <c r="HSW1622" s="34"/>
      <c r="HTD1622" s="35"/>
      <c r="HTE1622" s="34"/>
      <c r="HTL1622" s="35"/>
      <c r="HTM1622" s="34"/>
      <c r="HTT1622" s="35"/>
      <c r="HTU1622" s="34"/>
      <c r="HUB1622" s="35"/>
      <c r="HUC1622" s="34"/>
      <c r="HUJ1622" s="35"/>
      <c r="HUK1622" s="34"/>
      <c r="HUR1622" s="35"/>
      <c r="HUS1622" s="34"/>
      <c r="HUZ1622" s="35"/>
      <c r="HVA1622" s="34"/>
      <c r="HVH1622" s="35"/>
      <c r="HVI1622" s="34"/>
      <c r="HVP1622" s="35"/>
      <c r="HVQ1622" s="34"/>
      <c r="HVX1622" s="35"/>
      <c r="HVY1622" s="34"/>
      <c r="HWF1622" s="35"/>
      <c r="HWG1622" s="34"/>
      <c r="HWN1622" s="35"/>
      <c r="HWO1622" s="34"/>
      <c r="HWV1622" s="35"/>
      <c r="HWW1622" s="34"/>
      <c r="HXD1622" s="35"/>
      <c r="HXE1622" s="34"/>
      <c r="HXL1622" s="35"/>
      <c r="HXM1622" s="34"/>
      <c r="HXT1622" s="35"/>
      <c r="HXU1622" s="34"/>
      <c r="HYB1622" s="35"/>
      <c r="HYC1622" s="34"/>
      <c r="HYJ1622" s="35"/>
      <c r="HYK1622" s="34"/>
      <c r="HYR1622" s="35"/>
      <c r="HYS1622" s="34"/>
      <c r="HYZ1622" s="35"/>
      <c r="HZA1622" s="34"/>
      <c r="HZH1622" s="35"/>
      <c r="HZI1622" s="34"/>
      <c r="HZP1622" s="35"/>
      <c r="HZQ1622" s="34"/>
      <c r="HZX1622" s="35"/>
      <c r="HZY1622" s="34"/>
      <c r="IAF1622" s="35"/>
      <c r="IAG1622" s="34"/>
      <c r="IAN1622" s="35"/>
      <c r="IAO1622" s="34"/>
      <c r="IAV1622" s="35"/>
      <c r="IAW1622" s="34"/>
      <c r="IBD1622" s="35"/>
      <c r="IBE1622" s="34"/>
      <c r="IBL1622" s="35"/>
      <c r="IBM1622" s="34"/>
      <c r="IBT1622" s="35"/>
      <c r="IBU1622" s="34"/>
      <c r="ICB1622" s="35"/>
      <c r="ICC1622" s="34"/>
      <c r="ICJ1622" s="35"/>
      <c r="ICK1622" s="34"/>
      <c r="ICR1622" s="35"/>
      <c r="ICS1622" s="34"/>
      <c r="ICZ1622" s="35"/>
      <c r="IDA1622" s="34"/>
      <c r="IDH1622" s="35"/>
      <c r="IDI1622" s="34"/>
      <c r="IDP1622" s="35"/>
      <c r="IDQ1622" s="34"/>
      <c r="IDX1622" s="35"/>
      <c r="IDY1622" s="34"/>
      <c r="IEF1622" s="35"/>
      <c r="IEG1622" s="34"/>
      <c r="IEN1622" s="35"/>
      <c r="IEO1622" s="34"/>
      <c r="IEV1622" s="35"/>
      <c r="IEW1622" s="34"/>
      <c r="IFD1622" s="35"/>
      <c r="IFE1622" s="34"/>
      <c r="IFL1622" s="35"/>
      <c r="IFM1622" s="34"/>
      <c r="IFT1622" s="35"/>
      <c r="IFU1622" s="34"/>
      <c r="IGB1622" s="35"/>
      <c r="IGC1622" s="34"/>
      <c r="IGJ1622" s="35"/>
      <c r="IGK1622" s="34"/>
      <c r="IGR1622" s="35"/>
      <c r="IGS1622" s="34"/>
      <c r="IGZ1622" s="35"/>
      <c r="IHA1622" s="34"/>
      <c r="IHH1622" s="35"/>
      <c r="IHI1622" s="34"/>
      <c r="IHP1622" s="35"/>
      <c r="IHQ1622" s="34"/>
      <c r="IHX1622" s="35"/>
      <c r="IHY1622" s="34"/>
      <c r="IIF1622" s="35"/>
      <c r="IIG1622" s="34"/>
      <c r="IIN1622" s="35"/>
      <c r="IIO1622" s="34"/>
      <c r="IIV1622" s="35"/>
      <c r="IIW1622" s="34"/>
      <c r="IJD1622" s="35"/>
      <c r="IJE1622" s="34"/>
      <c r="IJL1622" s="35"/>
      <c r="IJM1622" s="34"/>
      <c r="IJT1622" s="35"/>
      <c r="IJU1622" s="34"/>
      <c r="IKB1622" s="35"/>
      <c r="IKC1622" s="34"/>
      <c r="IKJ1622" s="35"/>
      <c r="IKK1622" s="34"/>
      <c r="IKR1622" s="35"/>
      <c r="IKS1622" s="34"/>
      <c r="IKZ1622" s="35"/>
      <c r="ILA1622" s="34"/>
      <c r="ILH1622" s="35"/>
      <c r="ILI1622" s="34"/>
      <c r="ILP1622" s="35"/>
      <c r="ILQ1622" s="34"/>
      <c r="ILX1622" s="35"/>
      <c r="ILY1622" s="34"/>
      <c r="IMF1622" s="35"/>
      <c r="IMG1622" s="34"/>
      <c r="IMN1622" s="35"/>
      <c r="IMO1622" s="34"/>
      <c r="IMV1622" s="35"/>
      <c r="IMW1622" s="34"/>
      <c r="IND1622" s="35"/>
      <c r="INE1622" s="34"/>
      <c r="INL1622" s="35"/>
      <c r="INM1622" s="34"/>
      <c r="INT1622" s="35"/>
      <c r="INU1622" s="34"/>
      <c r="IOB1622" s="35"/>
      <c r="IOC1622" s="34"/>
      <c r="IOJ1622" s="35"/>
      <c r="IOK1622" s="34"/>
      <c r="IOR1622" s="35"/>
      <c r="IOS1622" s="34"/>
      <c r="IOZ1622" s="35"/>
      <c r="IPA1622" s="34"/>
      <c r="IPH1622" s="35"/>
      <c r="IPI1622" s="34"/>
      <c r="IPP1622" s="35"/>
      <c r="IPQ1622" s="34"/>
      <c r="IPX1622" s="35"/>
      <c r="IPY1622" s="34"/>
      <c r="IQF1622" s="35"/>
      <c r="IQG1622" s="34"/>
      <c r="IQN1622" s="35"/>
      <c r="IQO1622" s="34"/>
      <c r="IQV1622" s="35"/>
      <c r="IQW1622" s="34"/>
      <c r="IRD1622" s="35"/>
      <c r="IRE1622" s="34"/>
      <c r="IRL1622" s="35"/>
      <c r="IRM1622" s="34"/>
      <c r="IRT1622" s="35"/>
      <c r="IRU1622" s="34"/>
      <c r="ISB1622" s="35"/>
      <c r="ISC1622" s="34"/>
      <c r="ISJ1622" s="35"/>
      <c r="ISK1622" s="34"/>
      <c r="ISR1622" s="35"/>
      <c r="ISS1622" s="34"/>
      <c r="ISZ1622" s="35"/>
      <c r="ITA1622" s="34"/>
      <c r="ITH1622" s="35"/>
      <c r="ITI1622" s="34"/>
      <c r="ITP1622" s="35"/>
      <c r="ITQ1622" s="34"/>
      <c r="ITX1622" s="35"/>
      <c r="ITY1622" s="34"/>
      <c r="IUF1622" s="35"/>
      <c r="IUG1622" s="34"/>
      <c r="IUN1622" s="35"/>
      <c r="IUO1622" s="34"/>
      <c r="IUV1622" s="35"/>
      <c r="IUW1622" s="34"/>
      <c r="IVD1622" s="35"/>
      <c r="IVE1622" s="34"/>
      <c r="IVL1622" s="35"/>
      <c r="IVM1622" s="34"/>
      <c r="IVT1622" s="35"/>
      <c r="IVU1622" s="34"/>
      <c r="IWB1622" s="35"/>
      <c r="IWC1622" s="34"/>
      <c r="IWJ1622" s="35"/>
      <c r="IWK1622" s="34"/>
      <c r="IWR1622" s="35"/>
      <c r="IWS1622" s="34"/>
      <c r="IWZ1622" s="35"/>
      <c r="IXA1622" s="34"/>
      <c r="IXH1622" s="35"/>
      <c r="IXI1622" s="34"/>
      <c r="IXP1622" s="35"/>
      <c r="IXQ1622" s="34"/>
      <c r="IXX1622" s="35"/>
      <c r="IXY1622" s="34"/>
      <c r="IYF1622" s="35"/>
      <c r="IYG1622" s="34"/>
      <c r="IYN1622" s="35"/>
      <c r="IYO1622" s="34"/>
      <c r="IYV1622" s="35"/>
      <c r="IYW1622" s="34"/>
      <c r="IZD1622" s="35"/>
      <c r="IZE1622" s="34"/>
      <c r="IZL1622" s="35"/>
      <c r="IZM1622" s="34"/>
      <c r="IZT1622" s="35"/>
      <c r="IZU1622" s="34"/>
      <c r="JAB1622" s="35"/>
      <c r="JAC1622" s="34"/>
      <c r="JAJ1622" s="35"/>
      <c r="JAK1622" s="34"/>
      <c r="JAR1622" s="35"/>
      <c r="JAS1622" s="34"/>
      <c r="JAZ1622" s="35"/>
      <c r="JBA1622" s="34"/>
      <c r="JBH1622" s="35"/>
      <c r="JBI1622" s="34"/>
      <c r="JBP1622" s="35"/>
      <c r="JBQ1622" s="34"/>
      <c r="JBX1622" s="35"/>
      <c r="JBY1622" s="34"/>
      <c r="JCF1622" s="35"/>
      <c r="JCG1622" s="34"/>
      <c r="JCN1622" s="35"/>
      <c r="JCO1622" s="34"/>
      <c r="JCV1622" s="35"/>
      <c r="JCW1622" s="34"/>
      <c r="JDD1622" s="35"/>
      <c r="JDE1622" s="34"/>
      <c r="JDL1622" s="35"/>
      <c r="JDM1622" s="34"/>
      <c r="JDT1622" s="35"/>
      <c r="JDU1622" s="34"/>
      <c r="JEB1622" s="35"/>
      <c r="JEC1622" s="34"/>
      <c r="JEJ1622" s="35"/>
      <c r="JEK1622" s="34"/>
      <c r="JER1622" s="35"/>
      <c r="JES1622" s="34"/>
      <c r="JEZ1622" s="35"/>
      <c r="JFA1622" s="34"/>
      <c r="JFH1622" s="35"/>
      <c r="JFI1622" s="34"/>
      <c r="JFP1622" s="35"/>
      <c r="JFQ1622" s="34"/>
      <c r="JFX1622" s="35"/>
      <c r="JFY1622" s="34"/>
      <c r="JGF1622" s="35"/>
      <c r="JGG1622" s="34"/>
      <c r="JGN1622" s="35"/>
      <c r="JGO1622" s="34"/>
      <c r="JGV1622" s="35"/>
      <c r="JGW1622" s="34"/>
      <c r="JHD1622" s="35"/>
      <c r="JHE1622" s="34"/>
      <c r="JHL1622" s="35"/>
      <c r="JHM1622" s="34"/>
      <c r="JHT1622" s="35"/>
      <c r="JHU1622" s="34"/>
      <c r="JIB1622" s="35"/>
      <c r="JIC1622" s="34"/>
      <c r="JIJ1622" s="35"/>
      <c r="JIK1622" s="34"/>
      <c r="JIR1622" s="35"/>
      <c r="JIS1622" s="34"/>
      <c r="JIZ1622" s="35"/>
      <c r="JJA1622" s="34"/>
      <c r="JJH1622" s="35"/>
      <c r="JJI1622" s="34"/>
      <c r="JJP1622" s="35"/>
      <c r="JJQ1622" s="34"/>
      <c r="JJX1622" s="35"/>
      <c r="JJY1622" s="34"/>
      <c r="JKF1622" s="35"/>
      <c r="JKG1622" s="34"/>
      <c r="JKN1622" s="35"/>
      <c r="JKO1622" s="34"/>
      <c r="JKV1622" s="35"/>
      <c r="JKW1622" s="34"/>
      <c r="JLD1622" s="35"/>
      <c r="JLE1622" s="34"/>
      <c r="JLL1622" s="35"/>
      <c r="JLM1622" s="34"/>
      <c r="JLT1622" s="35"/>
      <c r="JLU1622" s="34"/>
      <c r="JMB1622" s="35"/>
      <c r="JMC1622" s="34"/>
      <c r="JMJ1622" s="35"/>
      <c r="JMK1622" s="34"/>
      <c r="JMR1622" s="35"/>
      <c r="JMS1622" s="34"/>
      <c r="JMZ1622" s="35"/>
      <c r="JNA1622" s="34"/>
      <c r="JNH1622" s="35"/>
      <c r="JNI1622" s="34"/>
      <c r="JNP1622" s="35"/>
      <c r="JNQ1622" s="34"/>
      <c r="JNX1622" s="35"/>
      <c r="JNY1622" s="34"/>
      <c r="JOF1622" s="35"/>
      <c r="JOG1622" s="34"/>
      <c r="JON1622" s="35"/>
      <c r="JOO1622" s="34"/>
      <c r="JOV1622" s="35"/>
      <c r="JOW1622" s="34"/>
      <c r="JPD1622" s="35"/>
      <c r="JPE1622" s="34"/>
      <c r="JPL1622" s="35"/>
      <c r="JPM1622" s="34"/>
      <c r="JPT1622" s="35"/>
      <c r="JPU1622" s="34"/>
      <c r="JQB1622" s="35"/>
      <c r="JQC1622" s="34"/>
      <c r="JQJ1622" s="35"/>
      <c r="JQK1622" s="34"/>
      <c r="JQR1622" s="35"/>
      <c r="JQS1622" s="34"/>
      <c r="JQZ1622" s="35"/>
      <c r="JRA1622" s="34"/>
      <c r="JRH1622" s="35"/>
      <c r="JRI1622" s="34"/>
      <c r="JRP1622" s="35"/>
      <c r="JRQ1622" s="34"/>
      <c r="JRX1622" s="35"/>
      <c r="JRY1622" s="34"/>
      <c r="JSF1622" s="35"/>
      <c r="JSG1622" s="34"/>
      <c r="JSN1622" s="35"/>
      <c r="JSO1622" s="34"/>
      <c r="JSV1622" s="35"/>
      <c r="JSW1622" s="34"/>
      <c r="JTD1622" s="35"/>
      <c r="JTE1622" s="34"/>
      <c r="JTL1622" s="35"/>
      <c r="JTM1622" s="34"/>
      <c r="JTT1622" s="35"/>
      <c r="JTU1622" s="34"/>
      <c r="JUB1622" s="35"/>
      <c r="JUC1622" s="34"/>
      <c r="JUJ1622" s="35"/>
      <c r="JUK1622" s="34"/>
      <c r="JUR1622" s="35"/>
      <c r="JUS1622" s="34"/>
      <c r="JUZ1622" s="35"/>
      <c r="JVA1622" s="34"/>
      <c r="JVH1622" s="35"/>
      <c r="JVI1622" s="34"/>
      <c r="JVP1622" s="35"/>
      <c r="JVQ1622" s="34"/>
      <c r="JVX1622" s="35"/>
      <c r="JVY1622" s="34"/>
      <c r="JWF1622" s="35"/>
      <c r="JWG1622" s="34"/>
      <c r="JWN1622" s="35"/>
      <c r="JWO1622" s="34"/>
      <c r="JWV1622" s="35"/>
      <c r="JWW1622" s="34"/>
      <c r="JXD1622" s="35"/>
      <c r="JXE1622" s="34"/>
      <c r="JXL1622" s="35"/>
      <c r="JXM1622" s="34"/>
      <c r="JXT1622" s="35"/>
      <c r="JXU1622" s="34"/>
      <c r="JYB1622" s="35"/>
      <c r="JYC1622" s="34"/>
      <c r="JYJ1622" s="35"/>
      <c r="JYK1622" s="34"/>
      <c r="JYR1622" s="35"/>
      <c r="JYS1622" s="34"/>
      <c r="JYZ1622" s="35"/>
      <c r="JZA1622" s="34"/>
      <c r="JZH1622" s="35"/>
      <c r="JZI1622" s="34"/>
      <c r="JZP1622" s="35"/>
      <c r="JZQ1622" s="34"/>
      <c r="JZX1622" s="35"/>
      <c r="JZY1622" s="34"/>
      <c r="KAF1622" s="35"/>
      <c r="KAG1622" s="34"/>
      <c r="KAN1622" s="35"/>
      <c r="KAO1622" s="34"/>
      <c r="KAV1622" s="35"/>
      <c r="KAW1622" s="34"/>
      <c r="KBD1622" s="35"/>
      <c r="KBE1622" s="34"/>
      <c r="KBL1622" s="35"/>
      <c r="KBM1622" s="34"/>
      <c r="KBT1622" s="35"/>
      <c r="KBU1622" s="34"/>
      <c r="KCB1622" s="35"/>
      <c r="KCC1622" s="34"/>
      <c r="KCJ1622" s="35"/>
      <c r="KCK1622" s="34"/>
      <c r="KCR1622" s="35"/>
      <c r="KCS1622" s="34"/>
      <c r="KCZ1622" s="35"/>
      <c r="KDA1622" s="34"/>
      <c r="KDH1622" s="35"/>
      <c r="KDI1622" s="34"/>
      <c r="KDP1622" s="35"/>
      <c r="KDQ1622" s="34"/>
      <c r="KDX1622" s="35"/>
      <c r="KDY1622" s="34"/>
      <c r="KEF1622" s="35"/>
      <c r="KEG1622" s="34"/>
      <c r="KEN1622" s="35"/>
      <c r="KEO1622" s="34"/>
      <c r="KEV1622" s="35"/>
      <c r="KEW1622" s="34"/>
      <c r="KFD1622" s="35"/>
      <c r="KFE1622" s="34"/>
      <c r="KFL1622" s="35"/>
      <c r="KFM1622" s="34"/>
      <c r="KFT1622" s="35"/>
      <c r="KFU1622" s="34"/>
      <c r="KGB1622" s="35"/>
      <c r="KGC1622" s="34"/>
      <c r="KGJ1622" s="35"/>
      <c r="KGK1622" s="34"/>
      <c r="KGR1622" s="35"/>
      <c r="KGS1622" s="34"/>
      <c r="KGZ1622" s="35"/>
      <c r="KHA1622" s="34"/>
      <c r="KHH1622" s="35"/>
      <c r="KHI1622" s="34"/>
      <c r="KHP1622" s="35"/>
      <c r="KHQ1622" s="34"/>
      <c r="KHX1622" s="35"/>
      <c r="KHY1622" s="34"/>
      <c r="KIF1622" s="35"/>
      <c r="KIG1622" s="34"/>
      <c r="KIN1622" s="35"/>
      <c r="KIO1622" s="34"/>
      <c r="KIV1622" s="35"/>
      <c r="KIW1622" s="34"/>
      <c r="KJD1622" s="35"/>
      <c r="KJE1622" s="34"/>
      <c r="KJL1622" s="35"/>
      <c r="KJM1622" s="34"/>
      <c r="KJT1622" s="35"/>
      <c r="KJU1622" s="34"/>
      <c r="KKB1622" s="35"/>
      <c r="KKC1622" s="34"/>
      <c r="KKJ1622" s="35"/>
      <c r="KKK1622" s="34"/>
      <c r="KKR1622" s="35"/>
      <c r="KKS1622" s="34"/>
      <c r="KKZ1622" s="35"/>
      <c r="KLA1622" s="34"/>
      <c r="KLH1622" s="35"/>
      <c r="KLI1622" s="34"/>
      <c r="KLP1622" s="35"/>
      <c r="KLQ1622" s="34"/>
      <c r="KLX1622" s="35"/>
      <c r="KLY1622" s="34"/>
      <c r="KMF1622" s="35"/>
      <c r="KMG1622" s="34"/>
      <c r="KMN1622" s="35"/>
      <c r="KMO1622" s="34"/>
      <c r="KMV1622" s="35"/>
      <c r="KMW1622" s="34"/>
      <c r="KND1622" s="35"/>
      <c r="KNE1622" s="34"/>
      <c r="KNL1622" s="35"/>
      <c r="KNM1622" s="34"/>
      <c r="KNT1622" s="35"/>
      <c r="KNU1622" s="34"/>
      <c r="KOB1622" s="35"/>
      <c r="KOC1622" s="34"/>
      <c r="KOJ1622" s="35"/>
      <c r="KOK1622" s="34"/>
      <c r="KOR1622" s="35"/>
      <c r="KOS1622" s="34"/>
      <c r="KOZ1622" s="35"/>
      <c r="KPA1622" s="34"/>
      <c r="KPH1622" s="35"/>
      <c r="KPI1622" s="34"/>
      <c r="KPP1622" s="35"/>
      <c r="KPQ1622" s="34"/>
      <c r="KPX1622" s="35"/>
      <c r="KPY1622" s="34"/>
      <c r="KQF1622" s="35"/>
      <c r="KQG1622" s="34"/>
      <c r="KQN1622" s="35"/>
      <c r="KQO1622" s="34"/>
      <c r="KQV1622" s="35"/>
      <c r="KQW1622" s="34"/>
      <c r="KRD1622" s="35"/>
      <c r="KRE1622" s="34"/>
      <c r="KRL1622" s="35"/>
      <c r="KRM1622" s="34"/>
      <c r="KRT1622" s="35"/>
      <c r="KRU1622" s="34"/>
      <c r="KSB1622" s="35"/>
      <c r="KSC1622" s="34"/>
      <c r="KSJ1622" s="35"/>
      <c r="KSK1622" s="34"/>
      <c r="KSR1622" s="35"/>
      <c r="KSS1622" s="34"/>
      <c r="KSZ1622" s="35"/>
      <c r="KTA1622" s="34"/>
      <c r="KTH1622" s="35"/>
      <c r="KTI1622" s="34"/>
      <c r="KTP1622" s="35"/>
      <c r="KTQ1622" s="34"/>
      <c r="KTX1622" s="35"/>
      <c r="KTY1622" s="34"/>
      <c r="KUF1622" s="35"/>
      <c r="KUG1622" s="34"/>
      <c r="KUN1622" s="35"/>
      <c r="KUO1622" s="34"/>
      <c r="KUV1622" s="35"/>
      <c r="KUW1622" s="34"/>
      <c r="KVD1622" s="35"/>
      <c r="KVE1622" s="34"/>
      <c r="KVL1622" s="35"/>
      <c r="KVM1622" s="34"/>
      <c r="KVT1622" s="35"/>
      <c r="KVU1622" s="34"/>
      <c r="KWB1622" s="35"/>
      <c r="KWC1622" s="34"/>
      <c r="KWJ1622" s="35"/>
      <c r="KWK1622" s="34"/>
      <c r="KWR1622" s="35"/>
      <c r="KWS1622" s="34"/>
      <c r="KWZ1622" s="35"/>
      <c r="KXA1622" s="34"/>
      <c r="KXH1622" s="35"/>
      <c r="KXI1622" s="34"/>
      <c r="KXP1622" s="35"/>
      <c r="KXQ1622" s="34"/>
      <c r="KXX1622" s="35"/>
      <c r="KXY1622" s="34"/>
      <c r="KYF1622" s="35"/>
      <c r="KYG1622" s="34"/>
      <c r="KYN1622" s="35"/>
      <c r="KYO1622" s="34"/>
      <c r="KYV1622" s="35"/>
      <c r="KYW1622" s="34"/>
      <c r="KZD1622" s="35"/>
      <c r="KZE1622" s="34"/>
      <c r="KZL1622" s="35"/>
      <c r="KZM1622" s="34"/>
      <c r="KZT1622" s="35"/>
      <c r="KZU1622" s="34"/>
      <c r="LAB1622" s="35"/>
      <c r="LAC1622" s="34"/>
      <c r="LAJ1622" s="35"/>
      <c r="LAK1622" s="34"/>
      <c r="LAR1622" s="35"/>
      <c r="LAS1622" s="34"/>
      <c r="LAZ1622" s="35"/>
      <c r="LBA1622" s="34"/>
      <c r="LBH1622" s="35"/>
      <c r="LBI1622" s="34"/>
      <c r="LBP1622" s="35"/>
      <c r="LBQ1622" s="34"/>
      <c r="LBX1622" s="35"/>
      <c r="LBY1622" s="34"/>
      <c r="LCF1622" s="35"/>
      <c r="LCG1622" s="34"/>
      <c r="LCN1622" s="35"/>
      <c r="LCO1622" s="34"/>
      <c r="LCV1622" s="35"/>
      <c r="LCW1622" s="34"/>
      <c r="LDD1622" s="35"/>
      <c r="LDE1622" s="34"/>
      <c r="LDL1622" s="35"/>
      <c r="LDM1622" s="34"/>
      <c r="LDT1622" s="35"/>
      <c r="LDU1622" s="34"/>
      <c r="LEB1622" s="35"/>
      <c r="LEC1622" s="34"/>
      <c r="LEJ1622" s="35"/>
      <c r="LEK1622" s="34"/>
      <c r="LER1622" s="35"/>
      <c r="LES1622" s="34"/>
      <c r="LEZ1622" s="35"/>
      <c r="LFA1622" s="34"/>
      <c r="LFH1622" s="35"/>
      <c r="LFI1622" s="34"/>
      <c r="LFP1622" s="35"/>
      <c r="LFQ1622" s="34"/>
      <c r="LFX1622" s="35"/>
      <c r="LFY1622" s="34"/>
      <c r="LGF1622" s="35"/>
      <c r="LGG1622" s="34"/>
      <c r="LGN1622" s="35"/>
      <c r="LGO1622" s="34"/>
      <c r="LGV1622" s="35"/>
      <c r="LGW1622" s="34"/>
      <c r="LHD1622" s="35"/>
      <c r="LHE1622" s="34"/>
      <c r="LHL1622" s="35"/>
      <c r="LHM1622" s="34"/>
      <c r="LHT1622" s="35"/>
      <c r="LHU1622" s="34"/>
      <c r="LIB1622" s="35"/>
      <c r="LIC1622" s="34"/>
      <c r="LIJ1622" s="35"/>
      <c r="LIK1622" s="34"/>
      <c r="LIR1622" s="35"/>
      <c r="LIS1622" s="34"/>
      <c r="LIZ1622" s="35"/>
      <c r="LJA1622" s="34"/>
      <c r="LJH1622" s="35"/>
      <c r="LJI1622" s="34"/>
      <c r="LJP1622" s="35"/>
      <c r="LJQ1622" s="34"/>
      <c r="LJX1622" s="35"/>
      <c r="LJY1622" s="34"/>
      <c r="LKF1622" s="35"/>
      <c r="LKG1622" s="34"/>
      <c r="LKN1622" s="35"/>
      <c r="LKO1622" s="34"/>
      <c r="LKV1622" s="35"/>
      <c r="LKW1622" s="34"/>
      <c r="LLD1622" s="35"/>
      <c r="LLE1622" s="34"/>
      <c r="LLL1622" s="35"/>
      <c r="LLM1622" s="34"/>
      <c r="LLT1622" s="35"/>
      <c r="LLU1622" s="34"/>
      <c r="LMB1622" s="35"/>
      <c r="LMC1622" s="34"/>
      <c r="LMJ1622" s="35"/>
      <c r="LMK1622" s="34"/>
      <c r="LMR1622" s="35"/>
      <c r="LMS1622" s="34"/>
      <c r="LMZ1622" s="35"/>
      <c r="LNA1622" s="34"/>
      <c r="LNH1622" s="35"/>
      <c r="LNI1622" s="34"/>
      <c r="LNP1622" s="35"/>
      <c r="LNQ1622" s="34"/>
      <c r="LNX1622" s="35"/>
      <c r="LNY1622" s="34"/>
      <c r="LOF1622" s="35"/>
      <c r="LOG1622" s="34"/>
      <c r="LON1622" s="35"/>
      <c r="LOO1622" s="34"/>
      <c r="LOV1622" s="35"/>
      <c r="LOW1622" s="34"/>
      <c r="LPD1622" s="35"/>
      <c r="LPE1622" s="34"/>
      <c r="LPL1622" s="35"/>
      <c r="LPM1622" s="34"/>
      <c r="LPT1622" s="35"/>
      <c r="LPU1622" s="34"/>
      <c r="LQB1622" s="35"/>
      <c r="LQC1622" s="34"/>
      <c r="LQJ1622" s="35"/>
      <c r="LQK1622" s="34"/>
      <c r="LQR1622" s="35"/>
      <c r="LQS1622" s="34"/>
      <c r="LQZ1622" s="35"/>
      <c r="LRA1622" s="34"/>
      <c r="LRH1622" s="35"/>
      <c r="LRI1622" s="34"/>
      <c r="LRP1622" s="35"/>
      <c r="LRQ1622" s="34"/>
      <c r="LRX1622" s="35"/>
      <c r="LRY1622" s="34"/>
      <c r="LSF1622" s="35"/>
      <c r="LSG1622" s="34"/>
      <c r="LSN1622" s="35"/>
      <c r="LSO1622" s="34"/>
      <c r="LSV1622" s="35"/>
      <c r="LSW1622" s="34"/>
      <c r="LTD1622" s="35"/>
      <c r="LTE1622" s="34"/>
      <c r="LTL1622" s="35"/>
      <c r="LTM1622" s="34"/>
      <c r="LTT1622" s="35"/>
      <c r="LTU1622" s="34"/>
      <c r="LUB1622" s="35"/>
      <c r="LUC1622" s="34"/>
      <c r="LUJ1622" s="35"/>
      <c r="LUK1622" s="34"/>
      <c r="LUR1622" s="35"/>
      <c r="LUS1622" s="34"/>
      <c r="LUZ1622" s="35"/>
      <c r="LVA1622" s="34"/>
      <c r="LVH1622" s="35"/>
      <c r="LVI1622" s="34"/>
      <c r="LVP1622" s="35"/>
      <c r="LVQ1622" s="34"/>
      <c r="LVX1622" s="35"/>
      <c r="LVY1622" s="34"/>
      <c r="LWF1622" s="35"/>
      <c r="LWG1622" s="34"/>
      <c r="LWN1622" s="35"/>
      <c r="LWO1622" s="34"/>
      <c r="LWV1622" s="35"/>
      <c r="LWW1622" s="34"/>
      <c r="LXD1622" s="35"/>
      <c r="LXE1622" s="34"/>
      <c r="LXL1622" s="35"/>
      <c r="LXM1622" s="34"/>
      <c r="LXT1622" s="35"/>
      <c r="LXU1622" s="34"/>
      <c r="LYB1622" s="35"/>
      <c r="LYC1622" s="34"/>
      <c r="LYJ1622" s="35"/>
      <c r="LYK1622" s="34"/>
      <c r="LYR1622" s="35"/>
      <c r="LYS1622" s="34"/>
      <c r="LYZ1622" s="35"/>
      <c r="LZA1622" s="34"/>
      <c r="LZH1622" s="35"/>
      <c r="LZI1622" s="34"/>
      <c r="LZP1622" s="35"/>
      <c r="LZQ1622" s="34"/>
      <c r="LZX1622" s="35"/>
      <c r="LZY1622" s="34"/>
      <c r="MAF1622" s="35"/>
      <c r="MAG1622" s="34"/>
      <c r="MAN1622" s="35"/>
      <c r="MAO1622" s="34"/>
      <c r="MAV1622" s="35"/>
      <c r="MAW1622" s="34"/>
      <c r="MBD1622" s="35"/>
      <c r="MBE1622" s="34"/>
      <c r="MBL1622" s="35"/>
      <c r="MBM1622" s="34"/>
      <c r="MBT1622" s="35"/>
      <c r="MBU1622" s="34"/>
      <c r="MCB1622" s="35"/>
      <c r="MCC1622" s="34"/>
      <c r="MCJ1622" s="35"/>
      <c r="MCK1622" s="34"/>
      <c r="MCR1622" s="35"/>
      <c r="MCS1622" s="34"/>
      <c r="MCZ1622" s="35"/>
      <c r="MDA1622" s="34"/>
      <c r="MDH1622" s="35"/>
      <c r="MDI1622" s="34"/>
      <c r="MDP1622" s="35"/>
      <c r="MDQ1622" s="34"/>
      <c r="MDX1622" s="35"/>
      <c r="MDY1622" s="34"/>
      <c r="MEF1622" s="35"/>
      <c r="MEG1622" s="34"/>
      <c r="MEN1622" s="35"/>
      <c r="MEO1622" s="34"/>
      <c r="MEV1622" s="35"/>
      <c r="MEW1622" s="34"/>
      <c r="MFD1622" s="35"/>
      <c r="MFE1622" s="34"/>
      <c r="MFL1622" s="35"/>
      <c r="MFM1622" s="34"/>
      <c r="MFT1622" s="35"/>
      <c r="MFU1622" s="34"/>
      <c r="MGB1622" s="35"/>
      <c r="MGC1622" s="34"/>
      <c r="MGJ1622" s="35"/>
      <c r="MGK1622" s="34"/>
      <c r="MGR1622" s="35"/>
      <c r="MGS1622" s="34"/>
      <c r="MGZ1622" s="35"/>
      <c r="MHA1622" s="34"/>
      <c r="MHH1622" s="35"/>
      <c r="MHI1622" s="34"/>
      <c r="MHP1622" s="35"/>
      <c r="MHQ1622" s="34"/>
      <c r="MHX1622" s="35"/>
      <c r="MHY1622" s="34"/>
      <c r="MIF1622" s="35"/>
      <c r="MIG1622" s="34"/>
      <c r="MIN1622" s="35"/>
      <c r="MIO1622" s="34"/>
      <c r="MIV1622" s="35"/>
      <c r="MIW1622" s="34"/>
      <c r="MJD1622" s="35"/>
      <c r="MJE1622" s="34"/>
      <c r="MJL1622" s="35"/>
      <c r="MJM1622" s="34"/>
      <c r="MJT1622" s="35"/>
      <c r="MJU1622" s="34"/>
      <c r="MKB1622" s="35"/>
      <c r="MKC1622" s="34"/>
      <c r="MKJ1622" s="35"/>
      <c r="MKK1622" s="34"/>
      <c r="MKR1622" s="35"/>
      <c r="MKS1622" s="34"/>
      <c r="MKZ1622" s="35"/>
      <c r="MLA1622" s="34"/>
      <c r="MLH1622" s="35"/>
      <c r="MLI1622" s="34"/>
      <c r="MLP1622" s="35"/>
      <c r="MLQ1622" s="34"/>
      <c r="MLX1622" s="35"/>
      <c r="MLY1622" s="34"/>
      <c r="MMF1622" s="35"/>
      <c r="MMG1622" s="34"/>
      <c r="MMN1622" s="35"/>
      <c r="MMO1622" s="34"/>
      <c r="MMV1622" s="35"/>
      <c r="MMW1622" s="34"/>
      <c r="MND1622" s="35"/>
      <c r="MNE1622" s="34"/>
      <c r="MNL1622" s="35"/>
      <c r="MNM1622" s="34"/>
      <c r="MNT1622" s="35"/>
      <c r="MNU1622" s="34"/>
      <c r="MOB1622" s="35"/>
      <c r="MOC1622" s="34"/>
      <c r="MOJ1622" s="35"/>
      <c r="MOK1622" s="34"/>
      <c r="MOR1622" s="35"/>
      <c r="MOS1622" s="34"/>
      <c r="MOZ1622" s="35"/>
      <c r="MPA1622" s="34"/>
      <c r="MPH1622" s="35"/>
      <c r="MPI1622" s="34"/>
      <c r="MPP1622" s="35"/>
      <c r="MPQ1622" s="34"/>
      <c r="MPX1622" s="35"/>
      <c r="MPY1622" s="34"/>
      <c r="MQF1622" s="35"/>
      <c r="MQG1622" s="34"/>
      <c r="MQN1622" s="35"/>
      <c r="MQO1622" s="34"/>
      <c r="MQV1622" s="35"/>
      <c r="MQW1622" s="34"/>
      <c r="MRD1622" s="35"/>
      <c r="MRE1622" s="34"/>
      <c r="MRL1622" s="35"/>
      <c r="MRM1622" s="34"/>
      <c r="MRT1622" s="35"/>
      <c r="MRU1622" s="34"/>
      <c r="MSB1622" s="35"/>
      <c r="MSC1622" s="34"/>
      <c r="MSJ1622" s="35"/>
      <c r="MSK1622" s="34"/>
      <c r="MSR1622" s="35"/>
      <c r="MSS1622" s="34"/>
      <c r="MSZ1622" s="35"/>
      <c r="MTA1622" s="34"/>
      <c r="MTH1622" s="35"/>
      <c r="MTI1622" s="34"/>
      <c r="MTP1622" s="35"/>
      <c r="MTQ1622" s="34"/>
      <c r="MTX1622" s="35"/>
      <c r="MTY1622" s="34"/>
      <c r="MUF1622" s="35"/>
      <c r="MUG1622" s="34"/>
      <c r="MUN1622" s="35"/>
      <c r="MUO1622" s="34"/>
      <c r="MUV1622" s="35"/>
      <c r="MUW1622" s="34"/>
      <c r="MVD1622" s="35"/>
      <c r="MVE1622" s="34"/>
      <c r="MVL1622" s="35"/>
      <c r="MVM1622" s="34"/>
      <c r="MVT1622" s="35"/>
      <c r="MVU1622" s="34"/>
      <c r="MWB1622" s="35"/>
      <c r="MWC1622" s="34"/>
      <c r="MWJ1622" s="35"/>
      <c r="MWK1622" s="34"/>
      <c r="MWR1622" s="35"/>
      <c r="MWS1622" s="34"/>
      <c r="MWZ1622" s="35"/>
      <c r="MXA1622" s="34"/>
      <c r="MXH1622" s="35"/>
      <c r="MXI1622" s="34"/>
      <c r="MXP1622" s="35"/>
      <c r="MXQ1622" s="34"/>
      <c r="MXX1622" s="35"/>
      <c r="MXY1622" s="34"/>
      <c r="MYF1622" s="35"/>
      <c r="MYG1622" s="34"/>
      <c r="MYN1622" s="35"/>
      <c r="MYO1622" s="34"/>
      <c r="MYV1622" s="35"/>
      <c r="MYW1622" s="34"/>
      <c r="MZD1622" s="35"/>
      <c r="MZE1622" s="34"/>
      <c r="MZL1622" s="35"/>
      <c r="MZM1622" s="34"/>
      <c r="MZT1622" s="35"/>
      <c r="MZU1622" s="34"/>
      <c r="NAB1622" s="35"/>
      <c r="NAC1622" s="34"/>
      <c r="NAJ1622" s="35"/>
      <c r="NAK1622" s="34"/>
      <c r="NAR1622" s="35"/>
      <c r="NAS1622" s="34"/>
      <c r="NAZ1622" s="35"/>
      <c r="NBA1622" s="34"/>
      <c r="NBH1622" s="35"/>
      <c r="NBI1622" s="34"/>
      <c r="NBP1622" s="35"/>
      <c r="NBQ1622" s="34"/>
      <c r="NBX1622" s="35"/>
      <c r="NBY1622" s="34"/>
      <c r="NCF1622" s="35"/>
      <c r="NCG1622" s="34"/>
      <c r="NCN1622" s="35"/>
      <c r="NCO1622" s="34"/>
      <c r="NCV1622" s="35"/>
      <c r="NCW1622" s="34"/>
      <c r="NDD1622" s="35"/>
      <c r="NDE1622" s="34"/>
      <c r="NDL1622" s="35"/>
      <c r="NDM1622" s="34"/>
      <c r="NDT1622" s="35"/>
      <c r="NDU1622" s="34"/>
      <c r="NEB1622" s="35"/>
      <c r="NEC1622" s="34"/>
      <c r="NEJ1622" s="35"/>
      <c r="NEK1622" s="34"/>
      <c r="NER1622" s="35"/>
      <c r="NES1622" s="34"/>
      <c r="NEZ1622" s="35"/>
      <c r="NFA1622" s="34"/>
      <c r="NFH1622" s="35"/>
      <c r="NFI1622" s="34"/>
      <c r="NFP1622" s="35"/>
      <c r="NFQ1622" s="34"/>
      <c r="NFX1622" s="35"/>
      <c r="NFY1622" s="34"/>
      <c r="NGF1622" s="35"/>
      <c r="NGG1622" s="34"/>
      <c r="NGN1622" s="35"/>
      <c r="NGO1622" s="34"/>
      <c r="NGV1622" s="35"/>
      <c r="NGW1622" s="34"/>
      <c r="NHD1622" s="35"/>
      <c r="NHE1622" s="34"/>
      <c r="NHL1622" s="35"/>
      <c r="NHM1622" s="34"/>
      <c r="NHT1622" s="35"/>
      <c r="NHU1622" s="34"/>
      <c r="NIB1622" s="35"/>
      <c r="NIC1622" s="34"/>
      <c r="NIJ1622" s="35"/>
      <c r="NIK1622" s="34"/>
      <c r="NIR1622" s="35"/>
      <c r="NIS1622" s="34"/>
      <c r="NIZ1622" s="35"/>
      <c r="NJA1622" s="34"/>
      <c r="NJH1622" s="35"/>
      <c r="NJI1622" s="34"/>
      <c r="NJP1622" s="35"/>
      <c r="NJQ1622" s="34"/>
      <c r="NJX1622" s="35"/>
      <c r="NJY1622" s="34"/>
      <c r="NKF1622" s="35"/>
      <c r="NKG1622" s="34"/>
      <c r="NKN1622" s="35"/>
      <c r="NKO1622" s="34"/>
      <c r="NKV1622" s="35"/>
      <c r="NKW1622" s="34"/>
      <c r="NLD1622" s="35"/>
      <c r="NLE1622" s="34"/>
      <c r="NLL1622" s="35"/>
      <c r="NLM1622" s="34"/>
      <c r="NLT1622" s="35"/>
      <c r="NLU1622" s="34"/>
      <c r="NMB1622" s="35"/>
      <c r="NMC1622" s="34"/>
      <c r="NMJ1622" s="35"/>
      <c r="NMK1622" s="34"/>
      <c r="NMR1622" s="35"/>
      <c r="NMS1622" s="34"/>
      <c r="NMZ1622" s="35"/>
      <c r="NNA1622" s="34"/>
      <c r="NNH1622" s="35"/>
      <c r="NNI1622" s="34"/>
      <c r="NNP1622" s="35"/>
      <c r="NNQ1622" s="34"/>
      <c r="NNX1622" s="35"/>
      <c r="NNY1622" s="34"/>
      <c r="NOF1622" s="35"/>
      <c r="NOG1622" s="34"/>
      <c r="NON1622" s="35"/>
      <c r="NOO1622" s="34"/>
      <c r="NOV1622" s="35"/>
      <c r="NOW1622" s="34"/>
      <c r="NPD1622" s="35"/>
      <c r="NPE1622" s="34"/>
      <c r="NPL1622" s="35"/>
      <c r="NPM1622" s="34"/>
      <c r="NPT1622" s="35"/>
      <c r="NPU1622" s="34"/>
      <c r="NQB1622" s="35"/>
      <c r="NQC1622" s="34"/>
      <c r="NQJ1622" s="35"/>
      <c r="NQK1622" s="34"/>
      <c r="NQR1622" s="35"/>
      <c r="NQS1622" s="34"/>
      <c r="NQZ1622" s="35"/>
      <c r="NRA1622" s="34"/>
      <c r="NRH1622" s="35"/>
      <c r="NRI1622" s="34"/>
      <c r="NRP1622" s="35"/>
      <c r="NRQ1622" s="34"/>
      <c r="NRX1622" s="35"/>
      <c r="NRY1622" s="34"/>
      <c r="NSF1622" s="35"/>
      <c r="NSG1622" s="34"/>
      <c r="NSN1622" s="35"/>
      <c r="NSO1622" s="34"/>
      <c r="NSV1622" s="35"/>
      <c r="NSW1622" s="34"/>
      <c r="NTD1622" s="35"/>
      <c r="NTE1622" s="34"/>
      <c r="NTL1622" s="35"/>
      <c r="NTM1622" s="34"/>
      <c r="NTT1622" s="35"/>
      <c r="NTU1622" s="34"/>
      <c r="NUB1622" s="35"/>
      <c r="NUC1622" s="34"/>
      <c r="NUJ1622" s="35"/>
      <c r="NUK1622" s="34"/>
      <c r="NUR1622" s="35"/>
      <c r="NUS1622" s="34"/>
      <c r="NUZ1622" s="35"/>
      <c r="NVA1622" s="34"/>
      <c r="NVH1622" s="35"/>
      <c r="NVI1622" s="34"/>
      <c r="NVP1622" s="35"/>
      <c r="NVQ1622" s="34"/>
      <c r="NVX1622" s="35"/>
      <c r="NVY1622" s="34"/>
      <c r="NWF1622" s="35"/>
      <c r="NWG1622" s="34"/>
      <c r="NWN1622" s="35"/>
      <c r="NWO1622" s="34"/>
      <c r="NWV1622" s="35"/>
      <c r="NWW1622" s="34"/>
      <c r="NXD1622" s="35"/>
      <c r="NXE1622" s="34"/>
      <c r="NXL1622" s="35"/>
      <c r="NXM1622" s="34"/>
      <c r="NXT1622" s="35"/>
      <c r="NXU1622" s="34"/>
      <c r="NYB1622" s="35"/>
      <c r="NYC1622" s="34"/>
      <c r="NYJ1622" s="35"/>
      <c r="NYK1622" s="34"/>
      <c r="NYR1622" s="35"/>
      <c r="NYS1622" s="34"/>
      <c r="NYZ1622" s="35"/>
      <c r="NZA1622" s="34"/>
      <c r="NZH1622" s="35"/>
      <c r="NZI1622" s="34"/>
      <c r="NZP1622" s="35"/>
      <c r="NZQ1622" s="34"/>
      <c r="NZX1622" s="35"/>
      <c r="NZY1622" s="34"/>
      <c r="OAF1622" s="35"/>
      <c r="OAG1622" s="34"/>
      <c r="OAN1622" s="35"/>
      <c r="OAO1622" s="34"/>
      <c r="OAV1622" s="35"/>
      <c r="OAW1622" s="34"/>
      <c r="OBD1622" s="35"/>
      <c r="OBE1622" s="34"/>
      <c r="OBL1622" s="35"/>
      <c r="OBM1622" s="34"/>
      <c r="OBT1622" s="35"/>
      <c r="OBU1622" s="34"/>
      <c r="OCB1622" s="35"/>
      <c r="OCC1622" s="34"/>
      <c r="OCJ1622" s="35"/>
      <c r="OCK1622" s="34"/>
      <c r="OCR1622" s="35"/>
      <c r="OCS1622" s="34"/>
      <c r="OCZ1622" s="35"/>
      <c r="ODA1622" s="34"/>
      <c r="ODH1622" s="35"/>
      <c r="ODI1622" s="34"/>
      <c r="ODP1622" s="35"/>
      <c r="ODQ1622" s="34"/>
      <c r="ODX1622" s="35"/>
      <c r="ODY1622" s="34"/>
      <c r="OEF1622" s="35"/>
      <c r="OEG1622" s="34"/>
      <c r="OEN1622" s="35"/>
      <c r="OEO1622" s="34"/>
      <c r="OEV1622" s="35"/>
      <c r="OEW1622" s="34"/>
      <c r="OFD1622" s="35"/>
      <c r="OFE1622" s="34"/>
      <c r="OFL1622" s="35"/>
      <c r="OFM1622" s="34"/>
      <c r="OFT1622" s="35"/>
      <c r="OFU1622" s="34"/>
      <c r="OGB1622" s="35"/>
      <c r="OGC1622" s="34"/>
      <c r="OGJ1622" s="35"/>
      <c r="OGK1622" s="34"/>
      <c r="OGR1622" s="35"/>
      <c r="OGS1622" s="34"/>
      <c r="OGZ1622" s="35"/>
      <c r="OHA1622" s="34"/>
      <c r="OHH1622" s="35"/>
      <c r="OHI1622" s="34"/>
      <c r="OHP1622" s="35"/>
      <c r="OHQ1622" s="34"/>
      <c r="OHX1622" s="35"/>
      <c r="OHY1622" s="34"/>
      <c r="OIF1622" s="35"/>
      <c r="OIG1622" s="34"/>
      <c r="OIN1622" s="35"/>
      <c r="OIO1622" s="34"/>
      <c r="OIV1622" s="35"/>
      <c r="OIW1622" s="34"/>
      <c r="OJD1622" s="35"/>
      <c r="OJE1622" s="34"/>
      <c r="OJL1622" s="35"/>
      <c r="OJM1622" s="34"/>
      <c r="OJT1622" s="35"/>
      <c r="OJU1622" s="34"/>
      <c r="OKB1622" s="35"/>
      <c r="OKC1622" s="34"/>
      <c r="OKJ1622" s="35"/>
      <c r="OKK1622" s="34"/>
      <c r="OKR1622" s="35"/>
      <c r="OKS1622" s="34"/>
      <c r="OKZ1622" s="35"/>
      <c r="OLA1622" s="34"/>
      <c r="OLH1622" s="35"/>
      <c r="OLI1622" s="34"/>
      <c r="OLP1622" s="35"/>
      <c r="OLQ1622" s="34"/>
      <c r="OLX1622" s="35"/>
      <c r="OLY1622" s="34"/>
      <c r="OMF1622" s="35"/>
      <c r="OMG1622" s="34"/>
      <c r="OMN1622" s="35"/>
      <c r="OMO1622" s="34"/>
      <c r="OMV1622" s="35"/>
      <c r="OMW1622" s="34"/>
      <c r="OND1622" s="35"/>
      <c r="ONE1622" s="34"/>
      <c r="ONL1622" s="35"/>
      <c r="ONM1622" s="34"/>
      <c r="ONT1622" s="35"/>
      <c r="ONU1622" s="34"/>
      <c r="OOB1622" s="35"/>
      <c r="OOC1622" s="34"/>
      <c r="OOJ1622" s="35"/>
      <c r="OOK1622" s="34"/>
      <c r="OOR1622" s="35"/>
      <c r="OOS1622" s="34"/>
      <c r="OOZ1622" s="35"/>
      <c r="OPA1622" s="34"/>
      <c r="OPH1622" s="35"/>
      <c r="OPI1622" s="34"/>
      <c r="OPP1622" s="35"/>
      <c r="OPQ1622" s="34"/>
      <c r="OPX1622" s="35"/>
      <c r="OPY1622" s="34"/>
      <c r="OQF1622" s="35"/>
      <c r="OQG1622" s="34"/>
      <c r="OQN1622" s="35"/>
      <c r="OQO1622" s="34"/>
      <c r="OQV1622" s="35"/>
      <c r="OQW1622" s="34"/>
      <c r="ORD1622" s="35"/>
      <c r="ORE1622" s="34"/>
      <c r="ORL1622" s="35"/>
      <c r="ORM1622" s="34"/>
      <c r="ORT1622" s="35"/>
      <c r="ORU1622" s="34"/>
      <c r="OSB1622" s="35"/>
      <c r="OSC1622" s="34"/>
      <c r="OSJ1622" s="35"/>
      <c r="OSK1622" s="34"/>
      <c r="OSR1622" s="35"/>
      <c r="OSS1622" s="34"/>
      <c r="OSZ1622" s="35"/>
      <c r="OTA1622" s="34"/>
      <c r="OTH1622" s="35"/>
      <c r="OTI1622" s="34"/>
      <c r="OTP1622" s="35"/>
      <c r="OTQ1622" s="34"/>
      <c r="OTX1622" s="35"/>
      <c r="OTY1622" s="34"/>
      <c r="OUF1622" s="35"/>
      <c r="OUG1622" s="34"/>
      <c r="OUN1622" s="35"/>
      <c r="OUO1622" s="34"/>
      <c r="OUV1622" s="35"/>
      <c r="OUW1622" s="34"/>
      <c r="OVD1622" s="35"/>
      <c r="OVE1622" s="34"/>
      <c r="OVL1622" s="35"/>
      <c r="OVM1622" s="34"/>
      <c r="OVT1622" s="35"/>
      <c r="OVU1622" s="34"/>
      <c r="OWB1622" s="35"/>
      <c r="OWC1622" s="34"/>
      <c r="OWJ1622" s="35"/>
      <c r="OWK1622" s="34"/>
      <c r="OWR1622" s="35"/>
      <c r="OWS1622" s="34"/>
      <c r="OWZ1622" s="35"/>
      <c r="OXA1622" s="34"/>
      <c r="OXH1622" s="35"/>
      <c r="OXI1622" s="34"/>
      <c r="OXP1622" s="35"/>
      <c r="OXQ1622" s="34"/>
      <c r="OXX1622" s="35"/>
      <c r="OXY1622" s="34"/>
      <c r="OYF1622" s="35"/>
      <c r="OYG1622" s="34"/>
      <c r="OYN1622" s="35"/>
      <c r="OYO1622" s="34"/>
      <c r="OYV1622" s="35"/>
      <c r="OYW1622" s="34"/>
      <c r="OZD1622" s="35"/>
      <c r="OZE1622" s="34"/>
      <c r="OZL1622" s="35"/>
      <c r="OZM1622" s="34"/>
      <c r="OZT1622" s="35"/>
      <c r="OZU1622" s="34"/>
      <c r="PAB1622" s="35"/>
      <c r="PAC1622" s="34"/>
      <c r="PAJ1622" s="35"/>
      <c r="PAK1622" s="34"/>
      <c r="PAR1622" s="35"/>
      <c r="PAS1622" s="34"/>
      <c r="PAZ1622" s="35"/>
      <c r="PBA1622" s="34"/>
      <c r="PBH1622" s="35"/>
      <c r="PBI1622" s="34"/>
      <c r="PBP1622" s="35"/>
      <c r="PBQ1622" s="34"/>
      <c r="PBX1622" s="35"/>
      <c r="PBY1622" s="34"/>
      <c r="PCF1622" s="35"/>
      <c r="PCG1622" s="34"/>
      <c r="PCN1622" s="35"/>
      <c r="PCO1622" s="34"/>
      <c r="PCV1622" s="35"/>
      <c r="PCW1622" s="34"/>
      <c r="PDD1622" s="35"/>
      <c r="PDE1622" s="34"/>
      <c r="PDL1622" s="35"/>
      <c r="PDM1622" s="34"/>
      <c r="PDT1622" s="35"/>
      <c r="PDU1622" s="34"/>
      <c r="PEB1622" s="35"/>
      <c r="PEC1622" s="34"/>
      <c r="PEJ1622" s="35"/>
      <c r="PEK1622" s="34"/>
      <c r="PER1622" s="35"/>
      <c r="PES1622" s="34"/>
      <c r="PEZ1622" s="35"/>
      <c r="PFA1622" s="34"/>
      <c r="PFH1622" s="35"/>
      <c r="PFI1622" s="34"/>
      <c r="PFP1622" s="35"/>
      <c r="PFQ1622" s="34"/>
      <c r="PFX1622" s="35"/>
      <c r="PFY1622" s="34"/>
      <c r="PGF1622" s="35"/>
      <c r="PGG1622" s="34"/>
      <c r="PGN1622" s="35"/>
      <c r="PGO1622" s="34"/>
      <c r="PGV1622" s="35"/>
      <c r="PGW1622" s="34"/>
      <c r="PHD1622" s="35"/>
      <c r="PHE1622" s="34"/>
      <c r="PHL1622" s="35"/>
      <c r="PHM1622" s="34"/>
      <c r="PHT1622" s="35"/>
      <c r="PHU1622" s="34"/>
      <c r="PIB1622" s="35"/>
      <c r="PIC1622" s="34"/>
      <c r="PIJ1622" s="35"/>
      <c r="PIK1622" s="34"/>
      <c r="PIR1622" s="35"/>
      <c r="PIS1622" s="34"/>
      <c r="PIZ1622" s="35"/>
      <c r="PJA1622" s="34"/>
      <c r="PJH1622" s="35"/>
      <c r="PJI1622" s="34"/>
      <c r="PJP1622" s="35"/>
      <c r="PJQ1622" s="34"/>
      <c r="PJX1622" s="35"/>
      <c r="PJY1622" s="34"/>
      <c r="PKF1622" s="35"/>
      <c r="PKG1622" s="34"/>
      <c r="PKN1622" s="35"/>
      <c r="PKO1622" s="34"/>
      <c r="PKV1622" s="35"/>
      <c r="PKW1622" s="34"/>
      <c r="PLD1622" s="35"/>
      <c r="PLE1622" s="34"/>
      <c r="PLL1622" s="35"/>
      <c r="PLM1622" s="34"/>
      <c r="PLT1622" s="35"/>
      <c r="PLU1622" s="34"/>
      <c r="PMB1622" s="35"/>
      <c r="PMC1622" s="34"/>
      <c r="PMJ1622" s="35"/>
      <c r="PMK1622" s="34"/>
      <c r="PMR1622" s="35"/>
      <c r="PMS1622" s="34"/>
      <c r="PMZ1622" s="35"/>
      <c r="PNA1622" s="34"/>
      <c r="PNH1622" s="35"/>
      <c r="PNI1622" s="34"/>
      <c r="PNP1622" s="35"/>
      <c r="PNQ1622" s="34"/>
      <c r="PNX1622" s="35"/>
      <c r="PNY1622" s="34"/>
      <c r="POF1622" s="35"/>
      <c r="POG1622" s="34"/>
      <c r="PON1622" s="35"/>
      <c r="POO1622" s="34"/>
      <c r="POV1622" s="35"/>
      <c r="POW1622" s="34"/>
      <c r="PPD1622" s="35"/>
      <c r="PPE1622" s="34"/>
      <c r="PPL1622" s="35"/>
      <c r="PPM1622" s="34"/>
      <c r="PPT1622" s="35"/>
      <c r="PPU1622" s="34"/>
      <c r="PQB1622" s="35"/>
      <c r="PQC1622" s="34"/>
      <c r="PQJ1622" s="35"/>
      <c r="PQK1622" s="34"/>
      <c r="PQR1622" s="35"/>
      <c r="PQS1622" s="34"/>
      <c r="PQZ1622" s="35"/>
      <c r="PRA1622" s="34"/>
      <c r="PRH1622" s="35"/>
      <c r="PRI1622" s="34"/>
      <c r="PRP1622" s="35"/>
      <c r="PRQ1622" s="34"/>
      <c r="PRX1622" s="35"/>
      <c r="PRY1622" s="34"/>
      <c r="PSF1622" s="35"/>
      <c r="PSG1622" s="34"/>
      <c r="PSN1622" s="35"/>
      <c r="PSO1622" s="34"/>
      <c r="PSV1622" s="35"/>
      <c r="PSW1622" s="34"/>
      <c r="PTD1622" s="35"/>
      <c r="PTE1622" s="34"/>
      <c r="PTL1622" s="35"/>
      <c r="PTM1622" s="34"/>
      <c r="PTT1622" s="35"/>
      <c r="PTU1622" s="34"/>
      <c r="PUB1622" s="35"/>
      <c r="PUC1622" s="34"/>
      <c r="PUJ1622" s="35"/>
      <c r="PUK1622" s="34"/>
      <c r="PUR1622" s="35"/>
      <c r="PUS1622" s="34"/>
      <c r="PUZ1622" s="35"/>
      <c r="PVA1622" s="34"/>
      <c r="PVH1622" s="35"/>
      <c r="PVI1622" s="34"/>
      <c r="PVP1622" s="35"/>
      <c r="PVQ1622" s="34"/>
      <c r="PVX1622" s="35"/>
      <c r="PVY1622" s="34"/>
      <c r="PWF1622" s="35"/>
      <c r="PWG1622" s="34"/>
      <c r="PWN1622" s="35"/>
      <c r="PWO1622" s="34"/>
      <c r="PWV1622" s="35"/>
      <c r="PWW1622" s="34"/>
      <c r="PXD1622" s="35"/>
      <c r="PXE1622" s="34"/>
      <c r="PXL1622" s="35"/>
      <c r="PXM1622" s="34"/>
      <c r="PXT1622" s="35"/>
      <c r="PXU1622" s="34"/>
      <c r="PYB1622" s="35"/>
      <c r="PYC1622" s="34"/>
      <c r="PYJ1622" s="35"/>
      <c r="PYK1622" s="34"/>
      <c r="PYR1622" s="35"/>
      <c r="PYS1622" s="34"/>
      <c r="PYZ1622" s="35"/>
      <c r="PZA1622" s="34"/>
      <c r="PZH1622" s="35"/>
      <c r="PZI1622" s="34"/>
      <c r="PZP1622" s="35"/>
      <c r="PZQ1622" s="34"/>
      <c r="PZX1622" s="35"/>
      <c r="PZY1622" s="34"/>
      <c r="QAF1622" s="35"/>
      <c r="QAG1622" s="34"/>
      <c r="QAN1622" s="35"/>
      <c r="QAO1622" s="34"/>
      <c r="QAV1622" s="35"/>
      <c r="QAW1622" s="34"/>
      <c r="QBD1622" s="35"/>
      <c r="QBE1622" s="34"/>
      <c r="QBL1622" s="35"/>
      <c r="QBM1622" s="34"/>
      <c r="QBT1622" s="35"/>
      <c r="QBU1622" s="34"/>
      <c r="QCB1622" s="35"/>
      <c r="QCC1622" s="34"/>
      <c r="QCJ1622" s="35"/>
      <c r="QCK1622" s="34"/>
      <c r="QCR1622" s="35"/>
      <c r="QCS1622" s="34"/>
      <c r="QCZ1622" s="35"/>
      <c r="QDA1622" s="34"/>
      <c r="QDH1622" s="35"/>
      <c r="QDI1622" s="34"/>
      <c r="QDP1622" s="35"/>
      <c r="QDQ1622" s="34"/>
      <c r="QDX1622" s="35"/>
      <c r="QDY1622" s="34"/>
      <c r="QEF1622" s="35"/>
      <c r="QEG1622" s="34"/>
      <c r="QEN1622" s="35"/>
      <c r="QEO1622" s="34"/>
      <c r="QEV1622" s="35"/>
      <c r="QEW1622" s="34"/>
      <c r="QFD1622" s="35"/>
      <c r="QFE1622" s="34"/>
      <c r="QFL1622" s="35"/>
      <c r="QFM1622" s="34"/>
      <c r="QFT1622" s="35"/>
      <c r="QFU1622" s="34"/>
      <c r="QGB1622" s="35"/>
      <c r="QGC1622" s="34"/>
      <c r="QGJ1622" s="35"/>
      <c r="QGK1622" s="34"/>
      <c r="QGR1622" s="35"/>
      <c r="QGS1622" s="34"/>
      <c r="QGZ1622" s="35"/>
      <c r="QHA1622" s="34"/>
      <c r="QHH1622" s="35"/>
      <c r="QHI1622" s="34"/>
      <c r="QHP1622" s="35"/>
      <c r="QHQ1622" s="34"/>
      <c r="QHX1622" s="35"/>
      <c r="QHY1622" s="34"/>
      <c r="QIF1622" s="35"/>
      <c r="QIG1622" s="34"/>
      <c r="QIN1622" s="35"/>
      <c r="QIO1622" s="34"/>
      <c r="QIV1622" s="35"/>
      <c r="QIW1622" s="34"/>
      <c r="QJD1622" s="35"/>
      <c r="QJE1622" s="34"/>
      <c r="QJL1622" s="35"/>
      <c r="QJM1622" s="34"/>
      <c r="QJT1622" s="35"/>
      <c r="QJU1622" s="34"/>
      <c r="QKB1622" s="35"/>
      <c r="QKC1622" s="34"/>
      <c r="QKJ1622" s="35"/>
      <c r="QKK1622" s="34"/>
      <c r="QKR1622" s="35"/>
      <c r="QKS1622" s="34"/>
      <c r="QKZ1622" s="35"/>
      <c r="QLA1622" s="34"/>
      <c r="QLH1622" s="35"/>
      <c r="QLI1622" s="34"/>
      <c r="QLP1622" s="35"/>
      <c r="QLQ1622" s="34"/>
      <c r="QLX1622" s="35"/>
      <c r="QLY1622" s="34"/>
      <c r="QMF1622" s="35"/>
      <c r="QMG1622" s="34"/>
      <c r="QMN1622" s="35"/>
      <c r="QMO1622" s="34"/>
      <c r="QMV1622" s="35"/>
      <c r="QMW1622" s="34"/>
      <c r="QND1622" s="35"/>
      <c r="QNE1622" s="34"/>
      <c r="QNL1622" s="35"/>
      <c r="QNM1622" s="34"/>
      <c r="QNT1622" s="35"/>
      <c r="QNU1622" s="34"/>
      <c r="QOB1622" s="35"/>
      <c r="QOC1622" s="34"/>
      <c r="QOJ1622" s="35"/>
      <c r="QOK1622" s="34"/>
      <c r="QOR1622" s="35"/>
      <c r="QOS1622" s="34"/>
      <c r="QOZ1622" s="35"/>
      <c r="QPA1622" s="34"/>
      <c r="QPH1622" s="35"/>
      <c r="QPI1622" s="34"/>
      <c r="QPP1622" s="35"/>
      <c r="QPQ1622" s="34"/>
      <c r="QPX1622" s="35"/>
      <c r="QPY1622" s="34"/>
      <c r="QQF1622" s="35"/>
      <c r="QQG1622" s="34"/>
      <c r="QQN1622" s="35"/>
      <c r="QQO1622" s="34"/>
      <c r="QQV1622" s="35"/>
      <c r="QQW1622" s="34"/>
      <c r="QRD1622" s="35"/>
      <c r="QRE1622" s="34"/>
      <c r="QRL1622" s="35"/>
      <c r="QRM1622" s="34"/>
      <c r="QRT1622" s="35"/>
      <c r="QRU1622" s="34"/>
      <c r="QSB1622" s="35"/>
      <c r="QSC1622" s="34"/>
      <c r="QSJ1622" s="35"/>
      <c r="QSK1622" s="34"/>
      <c r="QSR1622" s="35"/>
      <c r="QSS1622" s="34"/>
      <c r="QSZ1622" s="35"/>
      <c r="QTA1622" s="34"/>
      <c r="QTH1622" s="35"/>
      <c r="QTI1622" s="34"/>
      <c r="QTP1622" s="35"/>
      <c r="QTQ1622" s="34"/>
      <c r="QTX1622" s="35"/>
      <c r="QTY1622" s="34"/>
      <c r="QUF1622" s="35"/>
      <c r="QUG1622" s="34"/>
      <c r="QUN1622" s="35"/>
      <c r="QUO1622" s="34"/>
      <c r="QUV1622" s="35"/>
      <c r="QUW1622" s="34"/>
      <c r="QVD1622" s="35"/>
      <c r="QVE1622" s="34"/>
      <c r="QVL1622" s="35"/>
      <c r="QVM1622" s="34"/>
      <c r="QVT1622" s="35"/>
      <c r="QVU1622" s="34"/>
      <c r="QWB1622" s="35"/>
      <c r="QWC1622" s="34"/>
      <c r="QWJ1622" s="35"/>
      <c r="QWK1622" s="34"/>
      <c r="QWR1622" s="35"/>
      <c r="QWS1622" s="34"/>
      <c r="QWZ1622" s="35"/>
      <c r="QXA1622" s="34"/>
      <c r="QXH1622" s="35"/>
      <c r="QXI1622" s="34"/>
      <c r="QXP1622" s="35"/>
      <c r="QXQ1622" s="34"/>
      <c r="QXX1622" s="35"/>
      <c r="QXY1622" s="34"/>
      <c r="QYF1622" s="35"/>
      <c r="QYG1622" s="34"/>
      <c r="QYN1622" s="35"/>
      <c r="QYO1622" s="34"/>
      <c r="QYV1622" s="35"/>
      <c r="QYW1622" s="34"/>
      <c r="QZD1622" s="35"/>
      <c r="QZE1622" s="34"/>
      <c r="QZL1622" s="35"/>
      <c r="QZM1622" s="34"/>
      <c r="QZT1622" s="35"/>
      <c r="QZU1622" s="34"/>
      <c r="RAB1622" s="35"/>
      <c r="RAC1622" s="34"/>
      <c r="RAJ1622" s="35"/>
      <c r="RAK1622" s="34"/>
      <c r="RAR1622" s="35"/>
      <c r="RAS1622" s="34"/>
      <c r="RAZ1622" s="35"/>
      <c r="RBA1622" s="34"/>
      <c r="RBH1622" s="35"/>
      <c r="RBI1622" s="34"/>
      <c r="RBP1622" s="35"/>
      <c r="RBQ1622" s="34"/>
      <c r="RBX1622" s="35"/>
      <c r="RBY1622" s="34"/>
      <c r="RCF1622" s="35"/>
      <c r="RCG1622" s="34"/>
      <c r="RCN1622" s="35"/>
      <c r="RCO1622" s="34"/>
      <c r="RCV1622" s="35"/>
      <c r="RCW1622" s="34"/>
      <c r="RDD1622" s="35"/>
      <c r="RDE1622" s="34"/>
      <c r="RDL1622" s="35"/>
      <c r="RDM1622" s="34"/>
      <c r="RDT1622" s="35"/>
      <c r="RDU1622" s="34"/>
      <c r="REB1622" s="35"/>
      <c r="REC1622" s="34"/>
      <c r="REJ1622" s="35"/>
      <c r="REK1622" s="34"/>
      <c r="RER1622" s="35"/>
      <c r="RES1622" s="34"/>
      <c r="REZ1622" s="35"/>
      <c r="RFA1622" s="34"/>
      <c r="RFH1622" s="35"/>
      <c r="RFI1622" s="34"/>
      <c r="RFP1622" s="35"/>
      <c r="RFQ1622" s="34"/>
      <c r="RFX1622" s="35"/>
      <c r="RFY1622" s="34"/>
      <c r="RGF1622" s="35"/>
      <c r="RGG1622" s="34"/>
      <c r="RGN1622" s="35"/>
      <c r="RGO1622" s="34"/>
      <c r="RGV1622" s="35"/>
      <c r="RGW1622" s="34"/>
      <c r="RHD1622" s="35"/>
      <c r="RHE1622" s="34"/>
      <c r="RHL1622" s="35"/>
      <c r="RHM1622" s="34"/>
      <c r="RHT1622" s="35"/>
      <c r="RHU1622" s="34"/>
      <c r="RIB1622" s="35"/>
      <c r="RIC1622" s="34"/>
      <c r="RIJ1622" s="35"/>
      <c r="RIK1622" s="34"/>
      <c r="RIR1622" s="35"/>
      <c r="RIS1622" s="34"/>
      <c r="RIZ1622" s="35"/>
      <c r="RJA1622" s="34"/>
      <c r="RJH1622" s="35"/>
      <c r="RJI1622" s="34"/>
      <c r="RJP1622" s="35"/>
      <c r="RJQ1622" s="34"/>
      <c r="RJX1622" s="35"/>
      <c r="RJY1622" s="34"/>
      <c r="RKF1622" s="35"/>
      <c r="RKG1622" s="34"/>
      <c r="RKN1622" s="35"/>
      <c r="RKO1622" s="34"/>
      <c r="RKV1622" s="35"/>
      <c r="RKW1622" s="34"/>
      <c r="RLD1622" s="35"/>
      <c r="RLE1622" s="34"/>
      <c r="RLL1622" s="35"/>
      <c r="RLM1622" s="34"/>
      <c r="RLT1622" s="35"/>
      <c r="RLU1622" s="34"/>
      <c r="RMB1622" s="35"/>
      <c r="RMC1622" s="34"/>
      <c r="RMJ1622" s="35"/>
      <c r="RMK1622" s="34"/>
      <c r="RMR1622" s="35"/>
      <c r="RMS1622" s="34"/>
      <c r="RMZ1622" s="35"/>
      <c r="RNA1622" s="34"/>
      <c r="RNH1622" s="35"/>
      <c r="RNI1622" s="34"/>
      <c r="RNP1622" s="35"/>
      <c r="RNQ1622" s="34"/>
      <c r="RNX1622" s="35"/>
      <c r="RNY1622" s="34"/>
      <c r="ROF1622" s="35"/>
      <c r="ROG1622" s="34"/>
      <c r="RON1622" s="35"/>
      <c r="ROO1622" s="34"/>
      <c r="ROV1622" s="35"/>
      <c r="ROW1622" s="34"/>
      <c r="RPD1622" s="35"/>
      <c r="RPE1622" s="34"/>
      <c r="RPL1622" s="35"/>
      <c r="RPM1622" s="34"/>
      <c r="RPT1622" s="35"/>
      <c r="RPU1622" s="34"/>
      <c r="RQB1622" s="35"/>
      <c r="RQC1622" s="34"/>
      <c r="RQJ1622" s="35"/>
      <c r="RQK1622" s="34"/>
      <c r="RQR1622" s="35"/>
      <c r="RQS1622" s="34"/>
      <c r="RQZ1622" s="35"/>
      <c r="RRA1622" s="34"/>
      <c r="RRH1622" s="35"/>
      <c r="RRI1622" s="34"/>
      <c r="RRP1622" s="35"/>
      <c r="RRQ1622" s="34"/>
      <c r="RRX1622" s="35"/>
      <c r="RRY1622" s="34"/>
      <c r="RSF1622" s="35"/>
      <c r="RSG1622" s="34"/>
      <c r="RSN1622" s="35"/>
      <c r="RSO1622" s="34"/>
      <c r="RSV1622" s="35"/>
      <c r="RSW1622" s="34"/>
      <c r="RTD1622" s="35"/>
      <c r="RTE1622" s="34"/>
      <c r="RTL1622" s="35"/>
      <c r="RTM1622" s="34"/>
      <c r="RTT1622" s="35"/>
      <c r="RTU1622" s="34"/>
      <c r="RUB1622" s="35"/>
      <c r="RUC1622" s="34"/>
      <c r="RUJ1622" s="35"/>
      <c r="RUK1622" s="34"/>
      <c r="RUR1622" s="35"/>
      <c r="RUS1622" s="34"/>
      <c r="RUZ1622" s="35"/>
      <c r="RVA1622" s="34"/>
      <c r="RVH1622" s="35"/>
      <c r="RVI1622" s="34"/>
      <c r="RVP1622" s="35"/>
      <c r="RVQ1622" s="34"/>
      <c r="RVX1622" s="35"/>
      <c r="RVY1622" s="34"/>
      <c r="RWF1622" s="35"/>
      <c r="RWG1622" s="34"/>
      <c r="RWN1622" s="35"/>
      <c r="RWO1622" s="34"/>
      <c r="RWV1622" s="35"/>
      <c r="RWW1622" s="34"/>
      <c r="RXD1622" s="35"/>
      <c r="RXE1622" s="34"/>
      <c r="RXL1622" s="35"/>
      <c r="RXM1622" s="34"/>
      <c r="RXT1622" s="35"/>
      <c r="RXU1622" s="34"/>
      <c r="RYB1622" s="35"/>
      <c r="RYC1622" s="34"/>
      <c r="RYJ1622" s="35"/>
      <c r="RYK1622" s="34"/>
      <c r="RYR1622" s="35"/>
      <c r="RYS1622" s="34"/>
      <c r="RYZ1622" s="35"/>
      <c r="RZA1622" s="34"/>
      <c r="RZH1622" s="35"/>
      <c r="RZI1622" s="34"/>
      <c r="RZP1622" s="35"/>
      <c r="RZQ1622" s="34"/>
      <c r="RZX1622" s="35"/>
      <c r="RZY1622" s="34"/>
      <c r="SAF1622" s="35"/>
      <c r="SAG1622" s="34"/>
      <c r="SAN1622" s="35"/>
      <c r="SAO1622" s="34"/>
      <c r="SAV1622" s="35"/>
      <c r="SAW1622" s="34"/>
      <c r="SBD1622" s="35"/>
      <c r="SBE1622" s="34"/>
      <c r="SBL1622" s="35"/>
      <c r="SBM1622" s="34"/>
      <c r="SBT1622" s="35"/>
      <c r="SBU1622" s="34"/>
      <c r="SCB1622" s="35"/>
      <c r="SCC1622" s="34"/>
      <c r="SCJ1622" s="35"/>
      <c r="SCK1622" s="34"/>
      <c r="SCR1622" s="35"/>
      <c r="SCS1622" s="34"/>
      <c r="SCZ1622" s="35"/>
      <c r="SDA1622" s="34"/>
      <c r="SDH1622" s="35"/>
      <c r="SDI1622" s="34"/>
      <c r="SDP1622" s="35"/>
      <c r="SDQ1622" s="34"/>
      <c r="SDX1622" s="35"/>
      <c r="SDY1622" s="34"/>
      <c r="SEF1622" s="35"/>
      <c r="SEG1622" s="34"/>
      <c r="SEN1622" s="35"/>
      <c r="SEO1622" s="34"/>
      <c r="SEV1622" s="35"/>
      <c r="SEW1622" s="34"/>
      <c r="SFD1622" s="35"/>
      <c r="SFE1622" s="34"/>
      <c r="SFL1622" s="35"/>
      <c r="SFM1622" s="34"/>
      <c r="SFT1622" s="35"/>
      <c r="SFU1622" s="34"/>
      <c r="SGB1622" s="35"/>
      <c r="SGC1622" s="34"/>
      <c r="SGJ1622" s="35"/>
      <c r="SGK1622" s="34"/>
      <c r="SGR1622" s="35"/>
      <c r="SGS1622" s="34"/>
      <c r="SGZ1622" s="35"/>
      <c r="SHA1622" s="34"/>
      <c r="SHH1622" s="35"/>
      <c r="SHI1622" s="34"/>
      <c r="SHP1622" s="35"/>
      <c r="SHQ1622" s="34"/>
      <c r="SHX1622" s="35"/>
      <c r="SHY1622" s="34"/>
      <c r="SIF1622" s="35"/>
      <c r="SIG1622" s="34"/>
      <c r="SIN1622" s="35"/>
      <c r="SIO1622" s="34"/>
      <c r="SIV1622" s="35"/>
      <c r="SIW1622" s="34"/>
      <c r="SJD1622" s="35"/>
      <c r="SJE1622" s="34"/>
      <c r="SJL1622" s="35"/>
      <c r="SJM1622" s="34"/>
      <c r="SJT1622" s="35"/>
      <c r="SJU1622" s="34"/>
      <c r="SKB1622" s="35"/>
      <c r="SKC1622" s="34"/>
      <c r="SKJ1622" s="35"/>
      <c r="SKK1622" s="34"/>
      <c r="SKR1622" s="35"/>
      <c r="SKS1622" s="34"/>
      <c r="SKZ1622" s="35"/>
      <c r="SLA1622" s="34"/>
      <c r="SLH1622" s="35"/>
      <c r="SLI1622" s="34"/>
      <c r="SLP1622" s="35"/>
      <c r="SLQ1622" s="34"/>
      <c r="SLX1622" s="35"/>
      <c r="SLY1622" s="34"/>
      <c r="SMF1622" s="35"/>
      <c r="SMG1622" s="34"/>
      <c r="SMN1622" s="35"/>
      <c r="SMO1622" s="34"/>
      <c r="SMV1622" s="35"/>
      <c r="SMW1622" s="34"/>
      <c r="SND1622" s="35"/>
      <c r="SNE1622" s="34"/>
      <c r="SNL1622" s="35"/>
      <c r="SNM1622" s="34"/>
      <c r="SNT1622" s="35"/>
      <c r="SNU1622" s="34"/>
      <c r="SOB1622" s="35"/>
      <c r="SOC1622" s="34"/>
      <c r="SOJ1622" s="35"/>
      <c r="SOK1622" s="34"/>
      <c r="SOR1622" s="35"/>
      <c r="SOS1622" s="34"/>
      <c r="SOZ1622" s="35"/>
      <c r="SPA1622" s="34"/>
      <c r="SPH1622" s="35"/>
      <c r="SPI1622" s="34"/>
      <c r="SPP1622" s="35"/>
      <c r="SPQ1622" s="34"/>
      <c r="SPX1622" s="35"/>
      <c r="SPY1622" s="34"/>
      <c r="SQF1622" s="35"/>
      <c r="SQG1622" s="34"/>
      <c r="SQN1622" s="35"/>
      <c r="SQO1622" s="34"/>
      <c r="SQV1622" s="35"/>
      <c r="SQW1622" s="34"/>
      <c r="SRD1622" s="35"/>
      <c r="SRE1622" s="34"/>
      <c r="SRL1622" s="35"/>
      <c r="SRM1622" s="34"/>
      <c r="SRT1622" s="35"/>
      <c r="SRU1622" s="34"/>
      <c r="SSB1622" s="35"/>
      <c r="SSC1622" s="34"/>
      <c r="SSJ1622" s="35"/>
      <c r="SSK1622" s="34"/>
      <c r="SSR1622" s="35"/>
      <c r="SSS1622" s="34"/>
      <c r="SSZ1622" s="35"/>
      <c r="STA1622" s="34"/>
      <c r="STH1622" s="35"/>
      <c r="STI1622" s="34"/>
      <c r="STP1622" s="35"/>
      <c r="STQ1622" s="34"/>
      <c r="STX1622" s="35"/>
      <c r="STY1622" s="34"/>
      <c r="SUF1622" s="35"/>
      <c r="SUG1622" s="34"/>
      <c r="SUN1622" s="35"/>
      <c r="SUO1622" s="34"/>
      <c r="SUV1622" s="35"/>
      <c r="SUW1622" s="34"/>
      <c r="SVD1622" s="35"/>
      <c r="SVE1622" s="34"/>
      <c r="SVL1622" s="35"/>
      <c r="SVM1622" s="34"/>
      <c r="SVT1622" s="35"/>
      <c r="SVU1622" s="34"/>
      <c r="SWB1622" s="35"/>
      <c r="SWC1622" s="34"/>
      <c r="SWJ1622" s="35"/>
      <c r="SWK1622" s="34"/>
      <c r="SWR1622" s="35"/>
      <c r="SWS1622" s="34"/>
      <c r="SWZ1622" s="35"/>
      <c r="SXA1622" s="34"/>
      <c r="SXH1622" s="35"/>
      <c r="SXI1622" s="34"/>
      <c r="SXP1622" s="35"/>
      <c r="SXQ1622" s="34"/>
      <c r="SXX1622" s="35"/>
      <c r="SXY1622" s="34"/>
      <c r="SYF1622" s="35"/>
      <c r="SYG1622" s="34"/>
      <c r="SYN1622" s="35"/>
      <c r="SYO1622" s="34"/>
      <c r="SYV1622" s="35"/>
      <c r="SYW1622" s="34"/>
      <c r="SZD1622" s="35"/>
      <c r="SZE1622" s="34"/>
      <c r="SZL1622" s="35"/>
      <c r="SZM1622" s="34"/>
      <c r="SZT1622" s="35"/>
      <c r="SZU1622" s="34"/>
      <c r="TAB1622" s="35"/>
      <c r="TAC1622" s="34"/>
      <c r="TAJ1622" s="35"/>
      <c r="TAK1622" s="34"/>
      <c r="TAR1622" s="35"/>
      <c r="TAS1622" s="34"/>
      <c r="TAZ1622" s="35"/>
      <c r="TBA1622" s="34"/>
      <c r="TBH1622" s="35"/>
      <c r="TBI1622" s="34"/>
      <c r="TBP1622" s="35"/>
      <c r="TBQ1622" s="34"/>
      <c r="TBX1622" s="35"/>
      <c r="TBY1622" s="34"/>
      <c r="TCF1622" s="35"/>
      <c r="TCG1622" s="34"/>
      <c r="TCN1622" s="35"/>
      <c r="TCO1622" s="34"/>
      <c r="TCV1622" s="35"/>
      <c r="TCW1622" s="34"/>
      <c r="TDD1622" s="35"/>
      <c r="TDE1622" s="34"/>
      <c r="TDL1622" s="35"/>
      <c r="TDM1622" s="34"/>
      <c r="TDT1622" s="35"/>
      <c r="TDU1622" s="34"/>
      <c r="TEB1622" s="35"/>
      <c r="TEC1622" s="34"/>
      <c r="TEJ1622" s="35"/>
      <c r="TEK1622" s="34"/>
      <c r="TER1622" s="35"/>
      <c r="TES1622" s="34"/>
      <c r="TEZ1622" s="35"/>
      <c r="TFA1622" s="34"/>
      <c r="TFH1622" s="35"/>
      <c r="TFI1622" s="34"/>
      <c r="TFP1622" s="35"/>
      <c r="TFQ1622" s="34"/>
      <c r="TFX1622" s="35"/>
      <c r="TFY1622" s="34"/>
      <c r="TGF1622" s="35"/>
      <c r="TGG1622" s="34"/>
      <c r="TGN1622" s="35"/>
      <c r="TGO1622" s="34"/>
      <c r="TGV1622" s="35"/>
      <c r="TGW1622" s="34"/>
      <c r="THD1622" s="35"/>
      <c r="THE1622" s="34"/>
      <c r="THL1622" s="35"/>
      <c r="THM1622" s="34"/>
      <c r="THT1622" s="35"/>
      <c r="THU1622" s="34"/>
      <c r="TIB1622" s="35"/>
      <c r="TIC1622" s="34"/>
      <c r="TIJ1622" s="35"/>
      <c r="TIK1622" s="34"/>
      <c r="TIR1622" s="35"/>
      <c r="TIS1622" s="34"/>
      <c r="TIZ1622" s="35"/>
      <c r="TJA1622" s="34"/>
      <c r="TJH1622" s="35"/>
      <c r="TJI1622" s="34"/>
      <c r="TJP1622" s="35"/>
      <c r="TJQ1622" s="34"/>
      <c r="TJX1622" s="35"/>
      <c r="TJY1622" s="34"/>
      <c r="TKF1622" s="35"/>
      <c r="TKG1622" s="34"/>
      <c r="TKN1622" s="35"/>
      <c r="TKO1622" s="34"/>
      <c r="TKV1622" s="35"/>
      <c r="TKW1622" s="34"/>
      <c r="TLD1622" s="35"/>
      <c r="TLE1622" s="34"/>
      <c r="TLL1622" s="35"/>
      <c r="TLM1622" s="34"/>
      <c r="TLT1622" s="35"/>
      <c r="TLU1622" s="34"/>
      <c r="TMB1622" s="35"/>
      <c r="TMC1622" s="34"/>
      <c r="TMJ1622" s="35"/>
      <c r="TMK1622" s="34"/>
      <c r="TMR1622" s="35"/>
      <c r="TMS1622" s="34"/>
      <c r="TMZ1622" s="35"/>
      <c r="TNA1622" s="34"/>
      <c r="TNH1622" s="35"/>
      <c r="TNI1622" s="34"/>
      <c r="TNP1622" s="35"/>
      <c r="TNQ1622" s="34"/>
      <c r="TNX1622" s="35"/>
      <c r="TNY1622" s="34"/>
      <c r="TOF1622" s="35"/>
      <c r="TOG1622" s="34"/>
      <c r="TON1622" s="35"/>
      <c r="TOO1622" s="34"/>
      <c r="TOV1622" s="35"/>
      <c r="TOW1622" s="34"/>
      <c r="TPD1622" s="35"/>
      <c r="TPE1622" s="34"/>
      <c r="TPL1622" s="35"/>
      <c r="TPM1622" s="34"/>
      <c r="TPT1622" s="35"/>
      <c r="TPU1622" s="34"/>
      <c r="TQB1622" s="35"/>
      <c r="TQC1622" s="34"/>
      <c r="TQJ1622" s="35"/>
      <c r="TQK1622" s="34"/>
      <c r="TQR1622" s="35"/>
      <c r="TQS1622" s="34"/>
      <c r="TQZ1622" s="35"/>
      <c r="TRA1622" s="34"/>
      <c r="TRH1622" s="35"/>
      <c r="TRI1622" s="34"/>
      <c r="TRP1622" s="35"/>
      <c r="TRQ1622" s="34"/>
      <c r="TRX1622" s="35"/>
      <c r="TRY1622" s="34"/>
      <c r="TSF1622" s="35"/>
      <c r="TSG1622" s="34"/>
      <c r="TSN1622" s="35"/>
      <c r="TSO1622" s="34"/>
      <c r="TSV1622" s="35"/>
      <c r="TSW1622" s="34"/>
      <c r="TTD1622" s="35"/>
      <c r="TTE1622" s="34"/>
      <c r="TTL1622" s="35"/>
      <c r="TTM1622" s="34"/>
      <c r="TTT1622" s="35"/>
      <c r="TTU1622" s="34"/>
      <c r="TUB1622" s="35"/>
      <c r="TUC1622" s="34"/>
      <c r="TUJ1622" s="35"/>
      <c r="TUK1622" s="34"/>
      <c r="TUR1622" s="35"/>
      <c r="TUS1622" s="34"/>
      <c r="TUZ1622" s="35"/>
      <c r="TVA1622" s="34"/>
      <c r="TVH1622" s="35"/>
      <c r="TVI1622" s="34"/>
      <c r="TVP1622" s="35"/>
      <c r="TVQ1622" s="34"/>
      <c r="TVX1622" s="35"/>
      <c r="TVY1622" s="34"/>
      <c r="TWF1622" s="35"/>
      <c r="TWG1622" s="34"/>
      <c r="TWN1622" s="35"/>
      <c r="TWO1622" s="34"/>
      <c r="TWV1622" s="35"/>
      <c r="TWW1622" s="34"/>
      <c r="TXD1622" s="35"/>
      <c r="TXE1622" s="34"/>
      <c r="TXL1622" s="35"/>
      <c r="TXM1622" s="34"/>
      <c r="TXT1622" s="35"/>
      <c r="TXU1622" s="34"/>
      <c r="TYB1622" s="35"/>
      <c r="TYC1622" s="34"/>
      <c r="TYJ1622" s="35"/>
      <c r="TYK1622" s="34"/>
      <c r="TYR1622" s="35"/>
      <c r="TYS1622" s="34"/>
      <c r="TYZ1622" s="35"/>
      <c r="TZA1622" s="34"/>
      <c r="TZH1622" s="35"/>
      <c r="TZI1622" s="34"/>
      <c r="TZP1622" s="35"/>
      <c r="TZQ1622" s="34"/>
      <c r="TZX1622" s="35"/>
      <c r="TZY1622" s="34"/>
      <c r="UAF1622" s="35"/>
      <c r="UAG1622" s="34"/>
      <c r="UAN1622" s="35"/>
      <c r="UAO1622" s="34"/>
      <c r="UAV1622" s="35"/>
      <c r="UAW1622" s="34"/>
      <c r="UBD1622" s="35"/>
      <c r="UBE1622" s="34"/>
      <c r="UBL1622" s="35"/>
      <c r="UBM1622" s="34"/>
      <c r="UBT1622" s="35"/>
      <c r="UBU1622" s="34"/>
      <c r="UCB1622" s="35"/>
      <c r="UCC1622" s="34"/>
      <c r="UCJ1622" s="35"/>
      <c r="UCK1622" s="34"/>
      <c r="UCR1622" s="35"/>
      <c r="UCS1622" s="34"/>
      <c r="UCZ1622" s="35"/>
      <c r="UDA1622" s="34"/>
      <c r="UDH1622" s="35"/>
      <c r="UDI1622" s="34"/>
      <c r="UDP1622" s="35"/>
      <c r="UDQ1622" s="34"/>
      <c r="UDX1622" s="35"/>
      <c r="UDY1622" s="34"/>
      <c r="UEF1622" s="35"/>
      <c r="UEG1622" s="34"/>
      <c r="UEN1622" s="35"/>
      <c r="UEO1622" s="34"/>
      <c r="UEV1622" s="35"/>
      <c r="UEW1622" s="34"/>
      <c r="UFD1622" s="35"/>
      <c r="UFE1622" s="34"/>
      <c r="UFL1622" s="35"/>
      <c r="UFM1622" s="34"/>
      <c r="UFT1622" s="35"/>
      <c r="UFU1622" s="34"/>
      <c r="UGB1622" s="35"/>
      <c r="UGC1622" s="34"/>
      <c r="UGJ1622" s="35"/>
      <c r="UGK1622" s="34"/>
      <c r="UGR1622" s="35"/>
      <c r="UGS1622" s="34"/>
      <c r="UGZ1622" s="35"/>
      <c r="UHA1622" s="34"/>
      <c r="UHH1622" s="35"/>
      <c r="UHI1622" s="34"/>
      <c r="UHP1622" s="35"/>
      <c r="UHQ1622" s="34"/>
      <c r="UHX1622" s="35"/>
      <c r="UHY1622" s="34"/>
      <c r="UIF1622" s="35"/>
      <c r="UIG1622" s="34"/>
      <c r="UIN1622" s="35"/>
      <c r="UIO1622" s="34"/>
      <c r="UIV1622" s="35"/>
      <c r="UIW1622" s="34"/>
      <c r="UJD1622" s="35"/>
      <c r="UJE1622" s="34"/>
      <c r="UJL1622" s="35"/>
      <c r="UJM1622" s="34"/>
      <c r="UJT1622" s="35"/>
      <c r="UJU1622" s="34"/>
      <c r="UKB1622" s="35"/>
      <c r="UKC1622" s="34"/>
      <c r="UKJ1622" s="35"/>
      <c r="UKK1622" s="34"/>
      <c r="UKR1622" s="35"/>
      <c r="UKS1622" s="34"/>
      <c r="UKZ1622" s="35"/>
      <c r="ULA1622" s="34"/>
      <c r="ULH1622" s="35"/>
      <c r="ULI1622" s="34"/>
      <c r="ULP1622" s="35"/>
      <c r="ULQ1622" s="34"/>
      <c r="ULX1622" s="35"/>
      <c r="ULY1622" s="34"/>
      <c r="UMF1622" s="35"/>
      <c r="UMG1622" s="34"/>
      <c r="UMN1622" s="35"/>
      <c r="UMO1622" s="34"/>
      <c r="UMV1622" s="35"/>
      <c r="UMW1622" s="34"/>
      <c r="UND1622" s="35"/>
      <c r="UNE1622" s="34"/>
      <c r="UNL1622" s="35"/>
      <c r="UNM1622" s="34"/>
      <c r="UNT1622" s="35"/>
      <c r="UNU1622" s="34"/>
      <c r="UOB1622" s="35"/>
      <c r="UOC1622" s="34"/>
      <c r="UOJ1622" s="35"/>
      <c r="UOK1622" s="34"/>
      <c r="UOR1622" s="35"/>
      <c r="UOS1622" s="34"/>
      <c r="UOZ1622" s="35"/>
      <c r="UPA1622" s="34"/>
      <c r="UPH1622" s="35"/>
      <c r="UPI1622" s="34"/>
      <c r="UPP1622" s="35"/>
      <c r="UPQ1622" s="34"/>
      <c r="UPX1622" s="35"/>
      <c r="UPY1622" s="34"/>
      <c r="UQF1622" s="35"/>
      <c r="UQG1622" s="34"/>
      <c r="UQN1622" s="35"/>
      <c r="UQO1622" s="34"/>
      <c r="UQV1622" s="35"/>
      <c r="UQW1622" s="34"/>
      <c r="URD1622" s="35"/>
      <c r="URE1622" s="34"/>
      <c r="URL1622" s="35"/>
      <c r="URM1622" s="34"/>
      <c r="URT1622" s="35"/>
      <c r="URU1622" s="34"/>
      <c r="USB1622" s="35"/>
      <c r="USC1622" s="34"/>
      <c r="USJ1622" s="35"/>
      <c r="USK1622" s="34"/>
      <c r="USR1622" s="35"/>
      <c r="USS1622" s="34"/>
      <c r="USZ1622" s="35"/>
      <c r="UTA1622" s="34"/>
      <c r="UTH1622" s="35"/>
      <c r="UTI1622" s="34"/>
      <c r="UTP1622" s="35"/>
      <c r="UTQ1622" s="34"/>
      <c r="UTX1622" s="35"/>
      <c r="UTY1622" s="34"/>
      <c r="UUF1622" s="35"/>
      <c r="UUG1622" s="34"/>
      <c r="UUN1622" s="35"/>
      <c r="UUO1622" s="34"/>
      <c r="UUV1622" s="35"/>
      <c r="UUW1622" s="34"/>
      <c r="UVD1622" s="35"/>
      <c r="UVE1622" s="34"/>
      <c r="UVL1622" s="35"/>
      <c r="UVM1622" s="34"/>
      <c r="UVT1622" s="35"/>
      <c r="UVU1622" s="34"/>
      <c r="UWB1622" s="35"/>
      <c r="UWC1622" s="34"/>
      <c r="UWJ1622" s="35"/>
      <c r="UWK1622" s="34"/>
      <c r="UWR1622" s="35"/>
      <c r="UWS1622" s="34"/>
      <c r="UWZ1622" s="35"/>
      <c r="UXA1622" s="34"/>
      <c r="UXH1622" s="35"/>
      <c r="UXI1622" s="34"/>
      <c r="UXP1622" s="35"/>
      <c r="UXQ1622" s="34"/>
      <c r="UXX1622" s="35"/>
      <c r="UXY1622" s="34"/>
      <c r="UYF1622" s="35"/>
      <c r="UYG1622" s="34"/>
      <c r="UYN1622" s="35"/>
      <c r="UYO1622" s="34"/>
      <c r="UYV1622" s="35"/>
      <c r="UYW1622" s="34"/>
      <c r="UZD1622" s="35"/>
      <c r="UZE1622" s="34"/>
      <c r="UZL1622" s="35"/>
      <c r="UZM1622" s="34"/>
      <c r="UZT1622" s="35"/>
      <c r="UZU1622" s="34"/>
      <c r="VAB1622" s="35"/>
      <c r="VAC1622" s="34"/>
      <c r="VAJ1622" s="35"/>
      <c r="VAK1622" s="34"/>
      <c r="VAR1622" s="35"/>
      <c r="VAS1622" s="34"/>
      <c r="VAZ1622" s="35"/>
      <c r="VBA1622" s="34"/>
      <c r="VBH1622" s="35"/>
      <c r="VBI1622" s="34"/>
      <c r="VBP1622" s="35"/>
      <c r="VBQ1622" s="34"/>
      <c r="VBX1622" s="35"/>
      <c r="VBY1622" s="34"/>
      <c r="VCF1622" s="35"/>
      <c r="VCG1622" s="34"/>
      <c r="VCN1622" s="35"/>
      <c r="VCO1622" s="34"/>
      <c r="VCV1622" s="35"/>
      <c r="VCW1622" s="34"/>
      <c r="VDD1622" s="35"/>
      <c r="VDE1622" s="34"/>
      <c r="VDL1622" s="35"/>
      <c r="VDM1622" s="34"/>
      <c r="VDT1622" s="35"/>
      <c r="VDU1622" s="34"/>
      <c r="VEB1622" s="35"/>
      <c r="VEC1622" s="34"/>
      <c r="VEJ1622" s="35"/>
      <c r="VEK1622" s="34"/>
      <c r="VER1622" s="35"/>
      <c r="VES1622" s="34"/>
      <c r="VEZ1622" s="35"/>
      <c r="VFA1622" s="34"/>
      <c r="VFH1622" s="35"/>
      <c r="VFI1622" s="34"/>
      <c r="VFP1622" s="35"/>
      <c r="VFQ1622" s="34"/>
      <c r="VFX1622" s="35"/>
      <c r="VFY1622" s="34"/>
      <c r="VGF1622" s="35"/>
      <c r="VGG1622" s="34"/>
      <c r="VGN1622" s="35"/>
      <c r="VGO1622" s="34"/>
      <c r="VGV1622" s="35"/>
      <c r="VGW1622" s="34"/>
      <c r="VHD1622" s="35"/>
      <c r="VHE1622" s="34"/>
      <c r="VHL1622" s="35"/>
      <c r="VHM1622" s="34"/>
      <c r="VHT1622" s="35"/>
      <c r="VHU1622" s="34"/>
      <c r="VIB1622" s="35"/>
      <c r="VIC1622" s="34"/>
      <c r="VIJ1622" s="35"/>
      <c r="VIK1622" s="34"/>
      <c r="VIR1622" s="35"/>
      <c r="VIS1622" s="34"/>
      <c r="VIZ1622" s="35"/>
      <c r="VJA1622" s="34"/>
      <c r="VJH1622" s="35"/>
      <c r="VJI1622" s="34"/>
      <c r="VJP1622" s="35"/>
      <c r="VJQ1622" s="34"/>
      <c r="VJX1622" s="35"/>
      <c r="VJY1622" s="34"/>
      <c r="VKF1622" s="35"/>
      <c r="VKG1622" s="34"/>
      <c r="VKN1622" s="35"/>
      <c r="VKO1622" s="34"/>
      <c r="VKV1622" s="35"/>
      <c r="VKW1622" s="34"/>
      <c r="VLD1622" s="35"/>
      <c r="VLE1622" s="34"/>
      <c r="VLL1622" s="35"/>
      <c r="VLM1622" s="34"/>
      <c r="VLT1622" s="35"/>
      <c r="VLU1622" s="34"/>
      <c r="VMB1622" s="35"/>
      <c r="VMC1622" s="34"/>
      <c r="VMJ1622" s="35"/>
      <c r="VMK1622" s="34"/>
      <c r="VMR1622" s="35"/>
      <c r="VMS1622" s="34"/>
      <c r="VMZ1622" s="35"/>
      <c r="VNA1622" s="34"/>
      <c r="VNH1622" s="35"/>
      <c r="VNI1622" s="34"/>
      <c r="VNP1622" s="35"/>
      <c r="VNQ1622" s="34"/>
      <c r="VNX1622" s="35"/>
      <c r="VNY1622" s="34"/>
      <c r="VOF1622" s="35"/>
      <c r="VOG1622" s="34"/>
      <c r="VON1622" s="35"/>
      <c r="VOO1622" s="34"/>
      <c r="VOV1622" s="35"/>
      <c r="VOW1622" s="34"/>
      <c r="VPD1622" s="35"/>
      <c r="VPE1622" s="34"/>
      <c r="VPL1622" s="35"/>
      <c r="VPM1622" s="34"/>
      <c r="VPT1622" s="35"/>
      <c r="VPU1622" s="34"/>
      <c r="VQB1622" s="35"/>
      <c r="VQC1622" s="34"/>
      <c r="VQJ1622" s="35"/>
      <c r="VQK1622" s="34"/>
      <c r="VQR1622" s="35"/>
      <c r="VQS1622" s="34"/>
      <c r="VQZ1622" s="35"/>
      <c r="VRA1622" s="34"/>
      <c r="VRH1622" s="35"/>
      <c r="VRI1622" s="34"/>
      <c r="VRP1622" s="35"/>
      <c r="VRQ1622" s="34"/>
      <c r="VRX1622" s="35"/>
      <c r="VRY1622" s="34"/>
      <c r="VSF1622" s="35"/>
      <c r="VSG1622" s="34"/>
      <c r="VSN1622" s="35"/>
      <c r="VSO1622" s="34"/>
      <c r="VSV1622" s="35"/>
      <c r="VSW1622" s="34"/>
      <c r="VTD1622" s="35"/>
      <c r="VTE1622" s="34"/>
      <c r="VTL1622" s="35"/>
      <c r="VTM1622" s="34"/>
      <c r="VTT1622" s="35"/>
      <c r="VTU1622" s="34"/>
      <c r="VUB1622" s="35"/>
      <c r="VUC1622" s="34"/>
      <c r="VUJ1622" s="35"/>
      <c r="VUK1622" s="34"/>
      <c r="VUR1622" s="35"/>
      <c r="VUS1622" s="34"/>
      <c r="VUZ1622" s="35"/>
      <c r="VVA1622" s="34"/>
      <c r="VVH1622" s="35"/>
      <c r="VVI1622" s="34"/>
      <c r="VVP1622" s="35"/>
      <c r="VVQ1622" s="34"/>
      <c r="VVX1622" s="35"/>
      <c r="VVY1622" s="34"/>
      <c r="VWF1622" s="35"/>
      <c r="VWG1622" s="34"/>
      <c r="VWN1622" s="35"/>
      <c r="VWO1622" s="34"/>
      <c r="VWV1622" s="35"/>
      <c r="VWW1622" s="34"/>
      <c r="VXD1622" s="35"/>
      <c r="VXE1622" s="34"/>
      <c r="VXL1622" s="35"/>
      <c r="VXM1622" s="34"/>
      <c r="VXT1622" s="35"/>
      <c r="VXU1622" s="34"/>
      <c r="VYB1622" s="35"/>
      <c r="VYC1622" s="34"/>
      <c r="VYJ1622" s="35"/>
      <c r="VYK1622" s="34"/>
      <c r="VYR1622" s="35"/>
      <c r="VYS1622" s="34"/>
      <c r="VYZ1622" s="35"/>
      <c r="VZA1622" s="34"/>
      <c r="VZH1622" s="35"/>
      <c r="VZI1622" s="34"/>
      <c r="VZP1622" s="35"/>
      <c r="VZQ1622" s="34"/>
      <c r="VZX1622" s="35"/>
      <c r="VZY1622" s="34"/>
      <c r="WAF1622" s="35"/>
      <c r="WAG1622" s="34"/>
      <c r="WAN1622" s="35"/>
      <c r="WAO1622" s="34"/>
      <c r="WAV1622" s="35"/>
      <c r="WAW1622" s="34"/>
      <c r="WBD1622" s="35"/>
      <c r="WBE1622" s="34"/>
      <c r="WBL1622" s="35"/>
      <c r="WBM1622" s="34"/>
      <c r="WBT1622" s="35"/>
      <c r="WBU1622" s="34"/>
      <c r="WCB1622" s="35"/>
      <c r="WCC1622" s="34"/>
      <c r="WCJ1622" s="35"/>
      <c r="WCK1622" s="34"/>
      <c r="WCR1622" s="35"/>
      <c r="WCS1622" s="34"/>
      <c r="WCZ1622" s="35"/>
      <c r="WDA1622" s="34"/>
      <c r="WDH1622" s="35"/>
      <c r="WDI1622" s="34"/>
      <c r="WDP1622" s="35"/>
      <c r="WDQ1622" s="34"/>
      <c r="WDX1622" s="35"/>
      <c r="WDY1622" s="34"/>
      <c r="WEF1622" s="35"/>
      <c r="WEG1622" s="34"/>
      <c r="WEN1622" s="35"/>
      <c r="WEO1622" s="34"/>
      <c r="WEV1622" s="35"/>
      <c r="WEW1622" s="34"/>
      <c r="WFD1622" s="35"/>
      <c r="WFE1622" s="34"/>
      <c r="WFL1622" s="35"/>
      <c r="WFM1622" s="34"/>
      <c r="WFT1622" s="35"/>
      <c r="WFU1622" s="34"/>
      <c r="WGB1622" s="35"/>
      <c r="WGC1622" s="34"/>
      <c r="WGJ1622" s="35"/>
      <c r="WGK1622" s="34"/>
      <c r="WGR1622" s="35"/>
      <c r="WGS1622" s="34"/>
      <c r="WGZ1622" s="35"/>
      <c r="WHA1622" s="34"/>
      <c r="WHH1622" s="35"/>
      <c r="WHI1622" s="34"/>
      <c r="WHP1622" s="35"/>
      <c r="WHQ1622" s="34"/>
      <c r="WHX1622" s="35"/>
      <c r="WHY1622" s="34"/>
      <c r="WIF1622" s="35"/>
      <c r="WIG1622" s="34"/>
      <c r="WIN1622" s="35"/>
      <c r="WIO1622" s="34"/>
      <c r="WIV1622" s="35"/>
      <c r="WIW1622" s="34"/>
      <c r="WJD1622" s="35"/>
      <c r="WJE1622" s="34"/>
      <c r="WJL1622" s="35"/>
      <c r="WJM1622" s="34"/>
      <c r="WJT1622" s="35"/>
      <c r="WJU1622" s="34"/>
      <c r="WKB1622" s="35"/>
      <c r="WKC1622" s="34"/>
      <c r="WKJ1622" s="35"/>
      <c r="WKK1622" s="34"/>
      <c r="WKR1622" s="35"/>
      <c r="WKS1622" s="34"/>
      <c r="WKZ1622" s="35"/>
      <c r="WLA1622" s="34"/>
      <c r="WLH1622" s="35"/>
      <c r="WLI1622" s="34"/>
      <c r="WLP1622" s="35"/>
      <c r="WLQ1622" s="34"/>
      <c r="WLX1622" s="35"/>
      <c r="WLY1622" s="34"/>
      <c r="WMF1622" s="35"/>
      <c r="WMG1622" s="34"/>
      <c r="WMN1622" s="35"/>
      <c r="WMO1622" s="34"/>
      <c r="WMV1622" s="35"/>
      <c r="WMW1622" s="34"/>
      <c r="WND1622" s="35"/>
      <c r="WNE1622" s="34"/>
      <c r="WNL1622" s="35"/>
      <c r="WNM1622" s="34"/>
      <c r="WNT1622" s="35"/>
      <c r="WNU1622" s="34"/>
      <c r="WOB1622" s="35"/>
      <c r="WOC1622" s="34"/>
      <c r="WOJ1622" s="35"/>
      <c r="WOK1622" s="34"/>
      <c r="WOR1622" s="35"/>
      <c r="WOS1622" s="34"/>
      <c r="WOZ1622" s="35"/>
      <c r="WPA1622" s="34"/>
      <c r="WPH1622" s="35"/>
      <c r="WPI1622" s="34"/>
      <c r="WPP1622" s="35"/>
      <c r="WPQ1622" s="34"/>
      <c r="WPX1622" s="35"/>
      <c r="WPY1622" s="34"/>
      <c r="WQF1622" s="35"/>
      <c r="WQG1622" s="34"/>
      <c r="WQN1622" s="35"/>
      <c r="WQO1622" s="34"/>
      <c r="WQV1622" s="35"/>
      <c r="WQW1622" s="34"/>
      <c r="WRD1622" s="35"/>
      <c r="WRE1622" s="34"/>
      <c r="WRL1622" s="35"/>
      <c r="WRM1622" s="34"/>
      <c r="WRT1622" s="35"/>
      <c r="WRU1622" s="34"/>
      <c r="WSB1622" s="35"/>
      <c r="WSC1622" s="34"/>
      <c r="WSJ1622" s="35"/>
      <c r="WSK1622" s="34"/>
      <c r="WSR1622" s="35"/>
      <c r="WSS1622" s="34"/>
      <c r="WSZ1622" s="35"/>
      <c r="WTA1622" s="34"/>
      <c r="WTH1622" s="35"/>
      <c r="WTI1622" s="34"/>
      <c r="WTP1622" s="35"/>
      <c r="WTQ1622" s="34"/>
      <c r="WTX1622" s="35"/>
      <c r="WTY1622" s="34"/>
      <c r="WUF1622" s="35"/>
      <c r="WUG1622" s="34"/>
      <c r="WUN1622" s="35"/>
      <c r="WUO1622" s="34"/>
      <c r="WUV1622" s="35"/>
      <c r="WUW1622" s="34"/>
      <c r="WVD1622" s="35"/>
      <c r="WVE1622" s="34"/>
      <c r="WVL1622" s="35"/>
      <c r="WVM1622" s="34"/>
      <c r="WVT1622" s="35"/>
      <c r="WVU1622" s="34"/>
      <c r="WWB1622" s="35"/>
      <c r="WWC1622" s="34"/>
      <c r="WWJ1622" s="35"/>
      <c r="WWK1622" s="34"/>
      <c r="WWR1622" s="35"/>
      <c r="WWS1622" s="34"/>
      <c r="WWZ1622" s="35"/>
      <c r="WXA1622" s="34"/>
      <c r="WXH1622" s="35"/>
      <c r="WXI1622" s="34"/>
      <c r="WXP1622" s="35"/>
      <c r="WXQ1622" s="34"/>
      <c r="WXX1622" s="35"/>
      <c r="WXY1622" s="34"/>
      <c r="WYF1622" s="35"/>
      <c r="WYG1622" s="34"/>
      <c r="WYN1622" s="35"/>
      <c r="WYO1622" s="34"/>
      <c r="WYV1622" s="35"/>
      <c r="WYW1622" s="34"/>
      <c r="WZD1622" s="35"/>
      <c r="WZE1622" s="34"/>
      <c r="WZL1622" s="35"/>
      <c r="WZM1622" s="34"/>
      <c r="WZT1622" s="35"/>
      <c r="WZU1622" s="34"/>
      <c r="XAB1622" s="35"/>
      <c r="XAC1622" s="34"/>
      <c r="XAJ1622" s="35"/>
      <c r="XAK1622" s="34"/>
      <c r="XAR1622" s="35"/>
      <c r="XAS1622" s="34"/>
      <c r="XAZ1622" s="35"/>
      <c r="XBA1622" s="34"/>
      <c r="XBH1622" s="35"/>
      <c r="XBI1622" s="34"/>
      <c r="XBP1622" s="35"/>
      <c r="XBQ1622" s="34"/>
      <c r="XBX1622" s="35"/>
      <c r="XBY1622" s="34"/>
      <c r="XCF1622" s="35"/>
      <c r="XCG1622" s="34"/>
      <c r="XCN1622" s="35"/>
      <c r="XCO1622" s="34"/>
      <c r="XCV1622" s="35"/>
      <c r="XCW1622" s="34"/>
      <c r="XDD1622" s="35"/>
      <c r="XDE1622" s="34"/>
      <c r="XDL1622" s="35"/>
      <c r="XDM1622" s="34"/>
      <c r="XDT1622" s="35"/>
      <c r="XDU1622" s="34"/>
      <c r="XEB1622" s="35"/>
      <c r="XEC1622" s="34"/>
      <c r="XEJ1622" s="35"/>
      <c r="XEK1622" s="34"/>
      <c r="XER1622" s="35"/>
      <c r="XES1622" s="34"/>
      <c r="XEZ1622" s="35"/>
      <c r="XFA1622" s="34"/>
    </row>
    <row r="1623" spans="1:1021 1028:2045 2052:3069 3076:4093 4100:5117 5124:6141 6148:7165 7172:8189 8196:9213 9220:10237 10244:11261 11268:12285 12292:13309 13316:14333 14340:15357 15364:16381" x14ac:dyDescent="0.25">
      <c r="A1623" t="s">
        <v>484</v>
      </c>
      <c r="B1623" t="s">
        <v>462</v>
      </c>
      <c r="C1623">
        <v>344</v>
      </c>
      <c r="D1623">
        <v>344</v>
      </c>
      <c r="E1623" s="35">
        <v>1</v>
      </c>
      <c r="F1623" s="34">
        <v>5.0000000000000002E-90</v>
      </c>
      <c r="G1623">
        <v>86.11</v>
      </c>
      <c r="H1623">
        <v>914</v>
      </c>
      <c r="I1623" t="str">
        <f>HYPERLINK("https://www.ncbi.nlm.nih.gov/nucleotide/MT791403.1?report=genbank&amp;log$=nucltop&amp;blast_rank=21&amp;RID=XE6RV0D8013","MT791403.1")</f>
        <v>MT791403.1</v>
      </c>
      <c r="L1623" s="35"/>
      <c r="M1623" s="34"/>
      <c r="T1623" s="35"/>
      <c r="U1623" s="34"/>
      <c r="AB1623" s="35"/>
      <c r="AC1623" s="34"/>
      <c r="AJ1623" s="35"/>
      <c r="AK1623" s="34"/>
      <c r="AR1623" s="35"/>
      <c r="AS1623" s="34"/>
      <c r="AZ1623" s="35"/>
      <c r="BA1623" s="34"/>
      <c r="BH1623" s="35"/>
      <c r="BI1623" s="34"/>
      <c r="BP1623" s="35"/>
      <c r="BQ1623" s="34"/>
      <c r="BX1623" s="35"/>
      <c r="BY1623" s="34"/>
      <c r="CF1623" s="35"/>
      <c r="CG1623" s="34"/>
      <c r="CN1623" s="35"/>
      <c r="CO1623" s="34"/>
      <c r="CV1623" s="35"/>
      <c r="CW1623" s="34"/>
      <c r="DD1623" s="35"/>
      <c r="DE1623" s="34"/>
      <c r="DL1623" s="35"/>
      <c r="DM1623" s="34"/>
      <c r="DT1623" s="35"/>
      <c r="DU1623" s="34"/>
      <c r="EB1623" s="35"/>
      <c r="EC1623" s="34"/>
      <c r="EJ1623" s="35"/>
      <c r="EK1623" s="34"/>
      <c r="ER1623" s="35"/>
      <c r="ES1623" s="34"/>
      <c r="EZ1623" s="35"/>
      <c r="FA1623" s="34"/>
      <c r="FH1623" s="35"/>
      <c r="FI1623" s="34"/>
      <c r="FP1623" s="35"/>
      <c r="FQ1623" s="34"/>
      <c r="FX1623" s="35"/>
      <c r="FY1623" s="34"/>
      <c r="GF1623" s="35"/>
      <c r="GG1623" s="34"/>
      <c r="GN1623" s="35"/>
      <c r="GO1623" s="34"/>
      <c r="GV1623" s="35"/>
      <c r="GW1623" s="34"/>
      <c r="HD1623" s="35"/>
      <c r="HE1623" s="34"/>
      <c r="HL1623" s="35"/>
      <c r="HM1623" s="34"/>
      <c r="HT1623" s="35"/>
      <c r="HU1623" s="34"/>
      <c r="IB1623" s="35"/>
      <c r="IC1623" s="34"/>
      <c r="IJ1623" s="35"/>
      <c r="IK1623" s="34"/>
      <c r="IR1623" s="35"/>
      <c r="IS1623" s="34"/>
      <c r="IZ1623" s="35"/>
      <c r="JA1623" s="34"/>
      <c r="JH1623" s="35"/>
      <c r="JI1623" s="34"/>
      <c r="JP1623" s="35"/>
      <c r="JQ1623" s="34"/>
      <c r="JX1623" s="35"/>
      <c r="JY1623" s="34"/>
      <c r="KF1623" s="35"/>
      <c r="KG1623" s="34"/>
      <c r="KN1623" s="35"/>
      <c r="KO1623" s="34"/>
      <c r="KV1623" s="35"/>
      <c r="KW1623" s="34"/>
      <c r="LD1623" s="35"/>
      <c r="LE1623" s="34"/>
      <c r="LL1623" s="35"/>
      <c r="LM1623" s="34"/>
      <c r="LT1623" s="35"/>
      <c r="LU1623" s="34"/>
      <c r="MB1623" s="35"/>
      <c r="MC1623" s="34"/>
      <c r="MJ1623" s="35"/>
      <c r="MK1623" s="34"/>
      <c r="MR1623" s="35"/>
      <c r="MS1623" s="34"/>
      <c r="MZ1623" s="35"/>
      <c r="NA1623" s="34"/>
      <c r="NH1623" s="35"/>
      <c r="NI1623" s="34"/>
      <c r="NP1623" s="35"/>
      <c r="NQ1623" s="34"/>
      <c r="NX1623" s="35"/>
      <c r="NY1623" s="34"/>
      <c r="OF1623" s="35"/>
      <c r="OG1623" s="34"/>
      <c r="ON1623" s="35"/>
      <c r="OO1623" s="34"/>
      <c r="OV1623" s="35"/>
      <c r="OW1623" s="34"/>
      <c r="PD1623" s="35"/>
      <c r="PE1623" s="34"/>
      <c r="PL1623" s="35"/>
      <c r="PM1623" s="34"/>
      <c r="PT1623" s="35"/>
      <c r="PU1623" s="34"/>
      <c r="QB1623" s="35"/>
      <c r="QC1623" s="34"/>
      <c r="QJ1623" s="35"/>
      <c r="QK1623" s="34"/>
      <c r="QR1623" s="35"/>
      <c r="QS1623" s="34"/>
      <c r="QZ1623" s="35"/>
      <c r="RA1623" s="34"/>
      <c r="RH1623" s="35"/>
      <c r="RI1623" s="34"/>
      <c r="RP1623" s="35"/>
      <c r="RQ1623" s="34"/>
      <c r="RX1623" s="35"/>
      <c r="RY1623" s="34"/>
      <c r="SF1623" s="35"/>
      <c r="SG1623" s="34"/>
      <c r="SN1623" s="35"/>
      <c r="SO1623" s="34"/>
      <c r="SV1623" s="35"/>
      <c r="SW1623" s="34"/>
      <c r="TD1623" s="35"/>
      <c r="TE1623" s="34"/>
      <c r="TL1623" s="35"/>
      <c r="TM1623" s="34"/>
      <c r="TT1623" s="35"/>
      <c r="TU1623" s="34"/>
      <c r="UB1623" s="35"/>
      <c r="UC1623" s="34"/>
      <c r="UJ1623" s="35"/>
      <c r="UK1623" s="34"/>
      <c r="UR1623" s="35"/>
      <c r="US1623" s="34"/>
      <c r="UZ1623" s="35"/>
      <c r="VA1623" s="34"/>
      <c r="VH1623" s="35"/>
      <c r="VI1623" s="34"/>
      <c r="VP1623" s="35"/>
      <c r="VQ1623" s="34"/>
      <c r="VX1623" s="35"/>
      <c r="VY1623" s="34"/>
      <c r="WF1623" s="35"/>
      <c r="WG1623" s="34"/>
      <c r="WN1623" s="35"/>
      <c r="WO1623" s="34"/>
      <c r="WV1623" s="35"/>
      <c r="WW1623" s="34"/>
      <c r="XD1623" s="35"/>
      <c r="XE1623" s="34"/>
      <c r="XL1623" s="35"/>
      <c r="XM1623" s="34"/>
      <c r="XT1623" s="35"/>
      <c r="XU1623" s="34"/>
      <c r="YB1623" s="35"/>
      <c r="YC1623" s="34"/>
      <c r="YJ1623" s="35"/>
      <c r="YK1623" s="34"/>
      <c r="YR1623" s="35"/>
      <c r="YS1623" s="34"/>
      <c r="YZ1623" s="35"/>
      <c r="ZA1623" s="34"/>
      <c r="ZH1623" s="35"/>
      <c r="ZI1623" s="34"/>
      <c r="ZP1623" s="35"/>
      <c r="ZQ1623" s="34"/>
      <c r="ZX1623" s="35"/>
      <c r="ZY1623" s="34"/>
      <c r="AAF1623" s="35"/>
      <c r="AAG1623" s="34"/>
      <c r="AAN1623" s="35"/>
      <c r="AAO1623" s="34"/>
      <c r="AAV1623" s="35"/>
      <c r="AAW1623" s="34"/>
      <c r="ABD1623" s="35"/>
      <c r="ABE1623" s="34"/>
      <c r="ABL1623" s="35"/>
      <c r="ABM1623" s="34"/>
      <c r="ABT1623" s="35"/>
      <c r="ABU1623" s="34"/>
      <c r="ACB1623" s="35"/>
      <c r="ACC1623" s="34"/>
      <c r="ACJ1623" s="35"/>
      <c r="ACK1623" s="34"/>
      <c r="ACR1623" s="35"/>
      <c r="ACS1623" s="34"/>
      <c r="ACZ1623" s="35"/>
      <c r="ADA1623" s="34"/>
      <c r="ADH1623" s="35"/>
      <c r="ADI1623" s="34"/>
      <c r="ADP1623" s="35"/>
      <c r="ADQ1623" s="34"/>
      <c r="ADX1623" s="35"/>
      <c r="ADY1623" s="34"/>
      <c r="AEF1623" s="35"/>
      <c r="AEG1623" s="34"/>
      <c r="AEN1623" s="35"/>
      <c r="AEO1623" s="34"/>
      <c r="AEV1623" s="35"/>
      <c r="AEW1623" s="34"/>
      <c r="AFD1623" s="35"/>
      <c r="AFE1623" s="34"/>
      <c r="AFL1623" s="35"/>
      <c r="AFM1623" s="34"/>
      <c r="AFT1623" s="35"/>
      <c r="AFU1623" s="34"/>
      <c r="AGB1623" s="35"/>
      <c r="AGC1623" s="34"/>
      <c r="AGJ1623" s="35"/>
      <c r="AGK1623" s="34"/>
      <c r="AGR1623" s="35"/>
      <c r="AGS1623" s="34"/>
      <c r="AGZ1623" s="35"/>
      <c r="AHA1623" s="34"/>
      <c r="AHH1623" s="35"/>
      <c r="AHI1623" s="34"/>
      <c r="AHP1623" s="35"/>
      <c r="AHQ1623" s="34"/>
      <c r="AHX1623" s="35"/>
      <c r="AHY1623" s="34"/>
      <c r="AIF1623" s="35"/>
      <c r="AIG1623" s="34"/>
      <c r="AIN1623" s="35"/>
      <c r="AIO1623" s="34"/>
      <c r="AIV1623" s="35"/>
      <c r="AIW1623" s="34"/>
      <c r="AJD1623" s="35"/>
      <c r="AJE1623" s="34"/>
      <c r="AJL1623" s="35"/>
      <c r="AJM1623" s="34"/>
      <c r="AJT1623" s="35"/>
      <c r="AJU1623" s="34"/>
      <c r="AKB1623" s="35"/>
      <c r="AKC1623" s="34"/>
      <c r="AKJ1623" s="35"/>
      <c r="AKK1623" s="34"/>
      <c r="AKR1623" s="35"/>
      <c r="AKS1623" s="34"/>
      <c r="AKZ1623" s="35"/>
      <c r="ALA1623" s="34"/>
      <c r="ALH1623" s="35"/>
      <c r="ALI1623" s="34"/>
      <c r="ALP1623" s="35"/>
      <c r="ALQ1623" s="34"/>
      <c r="ALX1623" s="35"/>
      <c r="ALY1623" s="34"/>
      <c r="AMF1623" s="35"/>
      <c r="AMG1623" s="34"/>
      <c r="AMN1623" s="35"/>
      <c r="AMO1623" s="34"/>
      <c r="AMV1623" s="35"/>
      <c r="AMW1623" s="34"/>
      <c r="AND1623" s="35"/>
      <c r="ANE1623" s="34"/>
      <c r="ANL1623" s="35"/>
      <c r="ANM1623" s="34"/>
      <c r="ANT1623" s="35"/>
      <c r="ANU1623" s="34"/>
      <c r="AOB1623" s="35"/>
      <c r="AOC1623" s="34"/>
      <c r="AOJ1623" s="35"/>
      <c r="AOK1623" s="34"/>
      <c r="AOR1623" s="35"/>
      <c r="AOS1623" s="34"/>
      <c r="AOZ1623" s="35"/>
      <c r="APA1623" s="34"/>
      <c r="APH1623" s="35"/>
      <c r="API1623" s="34"/>
      <c r="APP1623" s="35"/>
      <c r="APQ1623" s="34"/>
      <c r="APX1623" s="35"/>
      <c r="APY1623" s="34"/>
      <c r="AQF1623" s="35"/>
      <c r="AQG1623" s="34"/>
      <c r="AQN1623" s="35"/>
      <c r="AQO1623" s="34"/>
      <c r="AQV1623" s="35"/>
      <c r="AQW1623" s="34"/>
      <c r="ARD1623" s="35"/>
      <c r="ARE1623" s="34"/>
      <c r="ARL1623" s="35"/>
      <c r="ARM1623" s="34"/>
      <c r="ART1623" s="35"/>
      <c r="ARU1623" s="34"/>
      <c r="ASB1623" s="35"/>
      <c r="ASC1623" s="34"/>
      <c r="ASJ1623" s="35"/>
      <c r="ASK1623" s="34"/>
      <c r="ASR1623" s="35"/>
      <c r="ASS1623" s="34"/>
      <c r="ASZ1623" s="35"/>
      <c r="ATA1623" s="34"/>
      <c r="ATH1623" s="35"/>
      <c r="ATI1623" s="34"/>
      <c r="ATP1623" s="35"/>
      <c r="ATQ1623" s="34"/>
      <c r="ATX1623" s="35"/>
      <c r="ATY1623" s="34"/>
      <c r="AUF1623" s="35"/>
      <c r="AUG1623" s="34"/>
      <c r="AUN1623" s="35"/>
      <c r="AUO1623" s="34"/>
      <c r="AUV1623" s="35"/>
      <c r="AUW1623" s="34"/>
      <c r="AVD1623" s="35"/>
      <c r="AVE1623" s="34"/>
      <c r="AVL1623" s="35"/>
      <c r="AVM1623" s="34"/>
      <c r="AVT1623" s="35"/>
      <c r="AVU1623" s="34"/>
      <c r="AWB1623" s="35"/>
      <c r="AWC1623" s="34"/>
      <c r="AWJ1623" s="35"/>
      <c r="AWK1623" s="34"/>
      <c r="AWR1623" s="35"/>
      <c r="AWS1623" s="34"/>
      <c r="AWZ1623" s="35"/>
      <c r="AXA1623" s="34"/>
      <c r="AXH1623" s="35"/>
      <c r="AXI1623" s="34"/>
      <c r="AXP1623" s="35"/>
      <c r="AXQ1623" s="34"/>
      <c r="AXX1623" s="35"/>
      <c r="AXY1623" s="34"/>
      <c r="AYF1623" s="35"/>
      <c r="AYG1623" s="34"/>
      <c r="AYN1623" s="35"/>
      <c r="AYO1623" s="34"/>
      <c r="AYV1623" s="35"/>
      <c r="AYW1623" s="34"/>
      <c r="AZD1623" s="35"/>
      <c r="AZE1623" s="34"/>
      <c r="AZL1623" s="35"/>
      <c r="AZM1623" s="34"/>
      <c r="AZT1623" s="35"/>
      <c r="AZU1623" s="34"/>
      <c r="BAB1623" s="35"/>
      <c r="BAC1623" s="34"/>
      <c r="BAJ1623" s="35"/>
      <c r="BAK1623" s="34"/>
      <c r="BAR1623" s="35"/>
      <c r="BAS1623" s="34"/>
      <c r="BAZ1623" s="35"/>
      <c r="BBA1623" s="34"/>
      <c r="BBH1623" s="35"/>
      <c r="BBI1623" s="34"/>
      <c r="BBP1623" s="35"/>
      <c r="BBQ1623" s="34"/>
      <c r="BBX1623" s="35"/>
      <c r="BBY1623" s="34"/>
      <c r="BCF1623" s="35"/>
      <c r="BCG1623" s="34"/>
      <c r="BCN1623" s="35"/>
      <c r="BCO1623" s="34"/>
      <c r="BCV1623" s="35"/>
      <c r="BCW1623" s="34"/>
      <c r="BDD1623" s="35"/>
      <c r="BDE1623" s="34"/>
      <c r="BDL1623" s="35"/>
      <c r="BDM1623" s="34"/>
      <c r="BDT1623" s="35"/>
      <c r="BDU1623" s="34"/>
      <c r="BEB1623" s="35"/>
      <c r="BEC1623" s="34"/>
      <c r="BEJ1623" s="35"/>
      <c r="BEK1623" s="34"/>
      <c r="BER1623" s="35"/>
      <c r="BES1623" s="34"/>
      <c r="BEZ1623" s="35"/>
      <c r="BFA1623" s="34"/>
      <c r="BFH1623" s="35"/>
      <c r="BFI1623" s="34"/>
      <c r="BFP1623" s="35"/>
      <c r="BFQ1623" s="34"/>
      <c r="BFX1623" s="35"/>
      <c r="BFY1623" s="34"/>
      <c r="BGF1623" s="35"/>
      <c r="BGG1623" s="34"/>
      <c r="BGN1623" s="35"/>
      <c r="BGO1623" s="34"/>
      <c r="BGV1623" s="35"/>
      <c r="BGW1623" s="34"/>
      <c r="BHD1623" s="35"/>
      <c r="BHE1623" s="34"/>
      <c r="BHL1623" s="35"/>
      <c r="BHM1623" s="34"/>
      <c r="BHT1623" s="35"/>
      <c r="BHU1623" s="34"/>
      <c r="BIB1623" s="35"/>
      <c r="BIC1623" s="34"/>
      <c r="BIJ1623" s="35"/>
      <c r="BIK1623" s="34"/>
      <c r="BIR1623" s="35"/>
      <c r="BIS1623" s="34"/>
      <c r="BIZ1623" s="35"/>
      <c r="BJA1623" s="34"/>
      <c r="BJH1623" s="35"/>
      <c r="BJI1623" s="34"/>
      <c r="BJP1623" s="35"/>
      <c r="BJQ1623" s="34"/>
      <c r="BJX1623" s="35"/>
      <c r="BJY1623" s="34"/>
      <c r="BKF1623" s="35"/>
      <c r="BKG1623" s="34"/>
      <c r="BKN1623" s="35"/>
      <c r="BKO1623" s="34"/>
      <c r="BKV1623" s="35"/>
      <c r="BKW1623" s="34"/>
      <c r="BLD1623" s="35"/>
      <c r="BLE1623" s="34"/>
      <c r="BLL1623" s="35"/>
      <c r="BLM1623" s="34"/>
      <c r="BLT1623" s="35"/>
      <c r="BLU1623" s="34"/>
      <c r="BMB1623" s="35"/>
      <c r="BMC1623" s="34"/>
      <c r="BMJ1623" s="35"/>
      <c r="BMK1623" s="34"/>
      <c r="BMR1623" s="35"/>
      <c r="BMS1623" s="34"/>
      <c r="BMZ1623" s="35"/>
      <c r="BNA1623" s="34"/>
      <c r="BNH1623" s="35"/>
      <c r="BNI1623" s="34"/>
      <c r="BNP1623" s="35"/>
      <c r="BNQ1623" s="34"/>
      <c r="BNX1623" s="35"/>
      <c r="BNY1623" s="34"/>
      <c r="BOF1623" s="35"/>
      <c r="BOG1623" s="34"/>
      <c r="BON1623" s="35"/>
      <c r="BOO1623" s="34"/>
      <c r="BOV1623" s="35"/>
      <c r="BOW1623" s="34"/>
      <c r="BPD1623" s="35"/>
      <c r="BPE1623" s="34"/>
      <c r="BPL1623" s="35"/>
      <c r="BPM1623" s="34"/>
      <c r="BPT1623" s="35"/>
      <c r="BPU1623" s="34"/>
      <c r="BQB1623" s="35"/>
      <c r="BQC1623" s="34"/>
      <c r="BQJ1623" s="35"/>
      <c r="BQK1623" s="34"/>
      <c r="BQR1623" s="35"/>
      <c r="BQS1623" s="34"/>
      <c r="BQZ1623" s="35"/>
      <c r="BRA1623" s="34"/>
      <c r="BRH1623" s="35"/>
      <c r="BRI1623" s="34"/>
      <c r="BRP1623" s="35"/>
      <c r="BRQ1623" s="34"/>
      <c r="BRX1623" s="35"/>
      <c r="BRY1623" s="34"/>
      <c r="BSF1623" s="35"/>
      <c r="BSG1623" s="34"/>
      <c r="BSN1623" s="35"/>
      <c r="BSO1623" s="34"/>
      <c r="BSV1623" s="35"/>
      <c r="BSW1623" s="34"/>
      <c r="BTD1623" s="35"/>
      <c r="BTE1623" s="34"/>
      <c r="BTL1623" s="35"/>
      <c r="BTM1623" s="34"/>
      <c r="BTT1623" s="35"/>
      <c r="BTU1623" s="34"/>
      <c r="BUB1623" s="35"/>
      <c r="BUC1623" s="34"/>
      <c r="BUJ1623" s="35"/>
      <c r="BUK1623" s="34"/>
      <c r="BUR1623" s="35"/>
      <c r="BUS1623" s="34"/>
      <c r="BUZ1623" s="35"/>
      <c r="BVA1623" s="34"/>
      <c r="BVH1623" s="35"/>
      <c r="BVI1623" s="34"/>
      <c r="BVP1623" s="35"/>
      <c r="BVQ1623" s="34"/>
      <c r="BVX1623" s="35"/>
      <c r="BVY1623" s="34"/>
      <c r="BWF1623" s="35"/>
      <c r="BWG1623" s="34"/>
      <c r="BWN1623" s="35"/>
      <c r="BWO1623" s="34"/>
      <c r="BWV1623" s="35"/>
      <c r="BWW1623" s="34"/>
      <c r="BXD1623" s="35"/>
      <c r="BXE1623" s="34"/>
      <c r="BXL1623" s="35"/>
      <c r="BXM1623" s="34"/>
      <c r="BXT1623" s="35"/>
      <c r="BXU1623" s="34"/>
      <c r="BYB1623" s="35"/>
      <c r="BYC1623" s="34"/>
      <c r="BYJ1623" s="35"/>
      <c r="BYK1623" s="34"/>
      <c r="BYR1623" s="35"/>
      <c r="BYS1623" s="34"/>
      <c r="BYZ1623" s="35"/>
      <c r="BZA1623" s="34"/>
      <c r="BZH1623" s="35"/>
      <c r="BZI1623" s="34"/>
      <c r="BZP1623" s="35"/>
      <c r="BZQ1623" s="34"/>
      <c r="BZX1623" s="35"/>
      <c r="BZY1623" s="34"/>
      <c r="CAF1623" s="35"/>
      <c r="CAG1623" s="34"/>
      <c r="CAN1623" s="35"/>
      <c r="CAO1623" s="34"/>
      <c r="CAV1623" s="35"/>
      <c r="CAW1623" s="34"/>
      <c r="CBD1623" s="35"/>
      <c r="CBE1623" s="34"/>
      <c r="CBL1623" s="35"/>
      <c r="CBM1623" s="34"/>
      <c r="CBT1623" s="35"/>
      <c r="CBU1623" s="34"/>
      <c r="CCB1623" s="35"/>
      <c r="CCC1623" s="34"/>
      <c r="CCJ1623" s="35"/>
      <c r="CCK1623" s="34"/>
      <c r="CCR1623" s="35"/>
      <c r="CCS1623" s="34"/>
      <c r="CCZ1623" s="35"/>
      <c r="CDA1623" s="34"/>
      <c r="CDH1623" s="35"/>
      <c r="CDI1623" s="34"/>
      <c r="CDP1623" s="35"/>
      <c r="CDQ1623" s="34"/>
      <c r="CDX1623" s="35"/>
      <c r="CDY1623" s="34"/>
      <c r="CEF1623" s="35"/>
      <c r="CEG1623" s="34"/>
      <c r="CEN1623" s="35"/>
      <c r="CEO1623" s="34"/>
      <c r="CEV1623" s="35"/>
      <c r="CEW1623" s="34"/>
      <c r="CFD1623" s="35"/>
      <c r="CFE1623" s="34"/>
      <c r="CFL1623" s="35"/>
      <c r="CFM1623" s="34"/>
      <c r="CFT1623" s="35"/>
      <c r="CFU1623" s="34"/>
      <c r="CGB1623" s="35"/>
      <c r="CGC1623" s="34"/>
      <c r="CGJ1623" s="35"/>
      <c r="CGK1623" s="34"/>
      <c r="CGR1623" s="35"/>
      <c r="CGS1623" s="34"/>
      <c r="CGZ1623" s="35"/>
      <c r="CHA1623" s="34"/>
      <c r="CHH1623" s="35"/>
      <c r="CHI1623" s="34"/>
      <c r="CHP1623" s="35"/>
      <c r="CHQ1623" s="34"/>
      <c r="CHX1623" s="35"/>
      <c r="CHY1623" s="34"/>
      <c r="CIF1623" s="35"/>
      <c r="CIG1623" s="34"/>
      <c r="CIN1623" s="35"/>
      <c r="CIO1623" s="34"/>
      <c r="CIV1623" s="35"/>
      <c r="CIW1623" s="34"/>
      <c r="CJD1623" s="35"/>
      <c r="CJE1623" s="34"/>
      <c r="CJL1623" s="35"/>
      <c r="CJM1623" s="34"/>
      <c r="CJT1623" s="35"/>
      <c r="CJU1623" s="34"/>
      <c r="CKB1623" s="35"/>
      <c r="CKC1623" s="34"/>
      <c r="CKJ1623" s="35"/>
      <c r="CKK1623" s="34"/>
      <c r="CKR1623" s="35"/>
      <c r="CKS1623" s="34"/>
      <c r="CKZ1623" s="35"/>
      <c r="CLA1623" s="34"/>
      <c r="CLH1623" s="35"/>
      <c r="CLI1623" s="34"/>
      <c r="CLP1623" s="35"/>
      <c r="CLQ1623" s="34"/>
      <c r="CLX1623" s="35"/>
      <c r="CLY1623" s="34"/>
      <c r="CMF1623" s="35"/>
      <c r="CMG1623" s="34"/>
      <c r="CMN1623" s="35"/>
      <c r="CMO1623" s="34"/>
      <c r="CMV1623" s="35"/>
      <c r="CMW1623" s="34"/>
      <c r="CND1623" s="35"/>
      <c r="CNE1623" s="34"/>
      <c r="CNL1623" s="35"/>
      <c r="CNM1623" s="34"/>
      <c r="CNT1623" s="35"/>
      <c r="CNU1623" s="34"/>
      <c r="COB1623" s="35"/>
      <c r="COC1623" s="34"/>
      <c r="COJ1623" s="35"/>
      <c r="COK1623" s="34"/>
      <c r="COR1623" s="35"/>
      <c r="COS1623" s="34"/>
      <c r="COZ1623" s="35"/>
      <c r="CPA1623" s="34"/>
      <c r="CPH1623" s="35"/>
      <c r="CPI1623" s="34"/>
      <c r="CPP1623" s="35"/>
      <c r="CPQ1623" s="34"/>
      <c r="CPX1623" s="35"/>
      <c r="CPY1623" s="34"/>
      <c r="CQF1623" s="35"/>
      <c r="CQG1623" s="34"/>
      <c r="CQN1623" s="35"/>
      <c r="CQO1623" s="34"/>
      <c r="CQV1623" s="35"/>
      <c r="CQW1623" s="34"/>
      <c r="CRD1623" s="35"/>
      <c r="CRE1623" s="34"/>
      <c r="CRL1623" s="35"/>
      <c r="CRM1623" s="34"/>
      <c r="CRT1623" s="35"/>
      <c r="CRU1623" s="34"/>
      <c r="CSB1623" s="35"/>
      <c r="CSC1623" s="34"/>
      <c r="CSJ1623" s="35"/>
      <c r="CSK1623" s="34"/>
      <c r="CSR1623" s="35"/>
      <c r="CSS1623" s="34"/>
      <c r="CSZ1623" s="35"/>
      <c r="CTA1623" s="34"/>
      <c r="CTH1623" s="35"/>
      <c r="CTI1623" s="34"/>
      <c r="CTP1623" s="35"/>
      <c r="CTQ1623" s="34"/>
      <c r="CTX1623" s="35"/>
      <c r="CTY1623" s="34"/>
      <c r="CUF1623" s="35"/>
      <c r="CUG1623" s="34"/>
      <c r="CUN1623" s="35"/>
      <c r="CUO1623" s="34"/>
      <c r="CUV1623" s="35"/>
      <c r="CUW1623" s="34"/>
      <c r="CVD1623" s="35"/>
      <c r="CVE1623" s="34"/>
      <c r="CVL1623" s="35"/>
      <c r="CVM1623" s="34"/>
      <c r="CVT1623" s="35"/>
      <c r="CVU1623" s="34"/>
      <c r="CWB1623" s="35"/>
      <c r="CWC1623" s="34"/>
      <c r="CWJ1623" s="35"/>
      <c r="CWK1623" s="34"/>
      <c r="CWR1623" s="35"/>
      <c r="CWS1623" s="34"/>
      <c r="CWZ1623" s="35"/>
      <c r="CXA1623" s="34"/>
      <c r="CXH1623" s="35"/>
      <c r="CXI1623" s="34"/>
      <c r="CXP1623" s="35"/>
      <c r="CXQ1623" s="34"/>
      <c r="CXX1623" s="35"/>
      <c r="CXY1623" s="34"/>
      <c r="CYF1623" s="35"/>
      <c r="CYG1623" s="34"/>
      <c r="CYN1623" s="35"/>
      <c r="CYO1623" s="34"/>
      <c r="CYV1623" s="35"/>
      <c r="CYW1623" s="34"/>
      <c r="CZD1623" s="35"/>
      <c r="CZE1623" s="34"/>
      <c r="CZL1623" s="35"/>
      <c r="CZM1623" s="34"/>
      <c r="CZT1623" s="35"/>
      <c r="CZU1623" s="34"/>
      <c r="DAB1623" s="35"/>
      <c r="DAC1623" s="34"/>
      <c r="DAJ1623" s="35"/>
      <c r="DAK1623" s="34"/>
      <c r="DAR1623" s="35"/>
      <c r="DAS1623" s="34"/>
      <c r="DAZ1623" s="35"/>
      <c r="DBA1623" s="34"/>
      <c r="DBH1623" s="35"/>
      <c r="DBI1623" s="34"/>
      <c r="DBP1623" s="35"/>
      <c r="DBQ1623" s="34"/>
      <c r="DBX1623" s="35"/>
      <c r="DBY1623" s="34"/>
      <c r="DCF1623" s="35"/>
      <c r="DCG1623" s="34"/>
      <c r="DCN1623" s="35"/>
      <c r="DCO1623" s="34"/>
      <c r="DCV1623" s="35"/>
      <c r="DCW1623" s="34"/>
      <c r="DDD1623" s="35"/>
      <c r="DDE1623" s="34"/>
      <c r="DDL1623" s="35"/>
      <c r="DDM1623" s="34"/>
      <c r="DDT1623" s="35"/>
      <c r="DDU1623" s="34"/>
      <c r="DEB1623" s="35"/>
      <c r="DEC1623" s="34"/>
      <c r="DEJ1623" s="35"/>
      <c r="DEK1623" s="34"/>
      <c r="DER1623" s="35"/>
      <c r="DES1623" s="34"/>
      <c r="DEZ1623" s="35"/>
      <c r="DFA1623" s="34"/>
      <c r="DFH1623" s="35"/>
      <c r="DFI1623" s="34"/>
      <c r="DFP1623" s="35"/>
      <c r="DFQ1623" s="34"/>
      <c r="DFX1623" s="35"/>
      <c r="DFY1623" s="34"/>
      <c r="DGF1623" s="35"/>
      <c r="DGG1623" s="34"/>
      <c r="DGN1623" s="35"/>
      <c r="DGO1623" s="34"/>
      <c r="DGV1623" s="35"/>
      <c r="DGW1623" s="34"/>
      <c r="DHD1623" s="35"/>
      <c r="DHE1623" s="34"/>
      <c r="DHL1623" s="35"/>
      <c r="DHM1623" s="34"/>
      <c r="DHT1623" s="35"/>
      <c r="DHU1623" s="34"/>
      <c r="DIB1623" s="35"/>
      <c r="DIC1623" s="34"/>
      <c r="DIJ1623" s="35"/>
      <c r="DIK1623" s="34"/>
      <c r="DIR1623" s="35"/>
      <c r="DIS1623" s="34"/>
      <c r="DIZ1623" s="35"/>
      <c r="DJA1623" s="34"/>
      <c r="DJH1623" s="35"/>
      <c r="DJI1623" s="34"/>
      <c r="DJP1623" s="35"/>
      <c r="DJQ1623" s="34"/>
      <c r="DJX1623" s="35"/>
      <c r="DJY1623" s="34"/>
      <c r="DKF1623" s="35"/>
      <c r="DKG1623" s="34"/>
      <c r="DKN1623" s="35"/>
      <c r="DKO1623" s="34"/>
      <c r="DKV1623" s="35"/>
      <c r="DKW1623" s="34"/>
      <c r="DLD1623" s="35"/>
      <c r="DLE1623" s="34"/>
      <c r="DLL1623" s="35"/>
      <c r="DLM1623" s="34"/>
      <c r="DLT1623" s="35"/>
      <c r="DLU1623" s="34"/>
      <c r="DMB1623" s="35"/>
      <c r="DMC1623" s="34"/>
      <c r="DMJ1623" s="35"/>
      <c r="DMK1623" s="34"/>
      <c r="DMR1623" s="35"/>
      <c r="DMS1623" s="34"/>
      <c r="DMZ1623" s="35"/>
      <c r="DNA1623" s="34"/>
      <c r="DNH1623" s="35"/>
      <c r="DNI1623" s="34"/>
      <c r="DNP1623" s="35"/>
      <c r="DNQ1623" s="34"/>
      <c r="DNX1623" s="35"/>
      <c r="DNY1623" s="34"/>
      <c r="DOF1623" s="35"/>
      <c r="DOG1623" s="34"/>
      <c r="DON1623" s="35"/>
      <c r="DOO1623" s="34"/>
      <c r="DOV1623" s="35"/>
      <c r="DOW1623" s="34"/>
      <c r="DPD1623" s="35"/>
      <c r="DPE1623" s="34"/>
      <c r="DPL1623" s="35"/>
      <c r="DPM1623" s="34"/>
      <c r="DPT1623" s="35"/>
      <c r="DPU1623" s="34"/>
      <c r="DQB1623" s="35"/>
      <c r="DQC1623" s="34"/>
      <c r="DQJ1623" s="35"/>
      <c r="DQK1623" s="34"/>
      <c r="DQR1623" s="35"/>
      <c r="DQS1623" s="34"/>
      <c r="DQZ1623" s="35"/>
      <c r="DRA1623" s="34"/>
      <c r="DRH1623" s="35"/>
      <c r="DRI1623" s="34"/>
      <c r="DRP1623" s="35"/>
      <c r="DRQ1623" s="34"/>
      <c r="DRX1623" s="35"/>
      <c r="DRY1623" s="34"/>
      <c r="DSF1623" s="35"/>
      <c r="DSG1623" s="34"/>
      <c r="DSN1623" s="35"/>
      <c r="DSO1623" s="34"/>
      <c r="DSV1623" s="35"/>
      <c r="DSW1623" s="34"/>
      <c r="DTD1623" s="35"/>
      <c r="DTE1623" s="34"/>
      <c r="DTL1623" s="35"/>
      <c r="DTM1623" s="34"/>
      <c r="DTT1623" s="35"/>
      <c r="DTU1623" s="34"/>
      <c r="DUB1623" s="35"/>
      <c r="DUC1623" s="34"/>
      <c r="DUJ1623" s="35"/>
      <c r="DUK1623" s="34"/>
      <c r="DUR1623" s="35"/>
      <c r="DUS1623" s="34"/>
      <c r="DUZ1623" s="35"/>
      <c r="DVA1623" s="34"/>
      <c r="DVH1623" s="35"/>
      <c r="DVI1623" s="34"/>
      <c r="DVP1623" s="35"/>
      <c r="DVQ1623" s="34"/>
      <c r="DVX1623" s="35"/>
      <c r="DVY1623" s="34"/>
      <c r="DWF1623" s="35"/>
      <c r="DWG1623" s="34"/>
      <c r="DWN1623" s="35"/>
      <c r="DWO1623" s="34"/>
      <c r="DWV1623" s="35"/>
      <c r="DWW1623" s="34"/>
      <c r="DXD1623" s="35"/>
      <c r="DXE1623" s="34"/>
      <c r="DXL1623" s="35"/>
      <c r="DXM1623" s="34"/>
      <c r="DXT1623" s="35"/>
      <c r="DXU1623" s="34"/>
      <c r="DYB1623" s="35"/>
      <c r="DYC1623" s="34"/>
      <c r="DYJ1623" s="35"/>
      <c r="DYK1623" s="34"/>
      <c r="DYR1623" s="35"/>
      <c r="DYS1623" s="34"/>
      <c r="DYZ1623" s="35"/>
      <c r="DZA1623" s="34"/>
      <c r="DZH1623" s="35"/>
      <c r="DZI1623" s="34"/>
      <c r="DZP1623" s="35"/>
      <c r="DZQ1623" s="34"/>
      <c r="DZX1623" s="35"/>
      <c r="DZY1623" s="34"/>
      <c r="EAF1623" s="35"/>
      <c r="EAG1623" s="34"/>
      <c r="EAN1623" s="35"/>
      <c r="EAO1623" s="34"/>
      <c r="EAV1623" s="35"/>
      <c r="EAW1623" s="34"/>
      <c r="EBD1623" s="35"/>
      <c r="EBE1623" s="34"/>
      <c r="EBL1623" s="35"/>
      <c r="EBM1623" s="34"/>
      <c r="EBT1623" s="35"/>
      <c r="EBU1623" s="34"/>
      <c r="ECB1623" s="35"/>
      <c r="ECC1623" s="34"/>
      <c r="ECJ1623" s="35"/>
      <c r="ECK1623" s="34"/>
      <c r="ECR1623" s="35"/>
      <c r="ECS1623" s="34"/>
      <c r="ECZ1623" s="35"/>
      <c r="EDA1623" s="34"/>
      <c r="EDH1623" s="35"/>
      <c r="EDI1623" s="34"/>
      <c r="EDP1623" s="35"/>
      <c r="EDQ1623" s="34"/>
      <c r="EDX1623" s="35"/>
      <c r="EDY1623" s="34"/>
      <c r="EEF1623" s="35"/>
      <c r="EEG1623" s="34"/>
      <c r="EEN1623" s="35"/>
      <c r="EEO1623" s="34"/>
      <c r="EEV1623" s="35"/>
      <c r="EEW1623" s="34"/>
      <c r="EFD1623" s="35"/>
      <c r="EFE1623" s="34"/>
      <c r="EFL1623" s="35"/>
      <c r="EFM1623" s="34"/>
      <c r="EFT1623" s="35"/>
      <c r="EFU1623" s="34"/>
      <c r="EGB1623" s="35"/>
      <c r="EGC1623" s="34"/>
      <c r="EGJ1623" s="35"/>
      <c r="EGK1623" s="34"/>
      <c r="EGR1623" s="35"/>
      <c r="EGS1623" s="34"/>
      <c r="EGZ1623" s="35"/>
      <c r="EHA1623" s="34"/>
      <c r="EHH1623" s="35"/>
      <c r="EHI1623" s="34"/>
      <c r="EHP1623" s="35"/>
      <c r="EHQ1623" s="34"/>
      <c r="EHX1623" s="35"/>
      <c r="EHY1623" s="34"/>
      <c r="EIF1623" s="35"/>
      <c r="EIG1623" s="34"/>
      <c r="EIN1623" s="35"/>
      <c r="EIO1623" s="34"/>
      <c r="EIV1623" s="35"/>
      <c r="EIW1623" s="34"/>
      <c r="EJD1623" s="35"/>
      <c r="EJE1623" s="34"/>
      <c r="EJL1623" s="35"/>
      <c r="EJM1623" s="34"/>
      <c r="EJT1623" s="35"/>
      <c r="EJU1623" s="34"/>
      <c r="EKB1623" s="35"/>
      <c r="EKC1623" s="34"/>
      <c r="EKJ1623" s="35"/>
      <c r="EKK1623" s="34"/>
      <c r="EKR1623" s="35"/>
      <c r="EKS1623" s="34"/>
      <c r="EKZ1623" s="35"/>
      <c r="ELA1623" s="34"/>
      <c r="ELH1623" s="35"/>
      <c r="ELI1623" s="34"/>
      <c r="ELP1623" s="35"/>
      <c r="ELQ1623" s="34"/>
      <c r="ELX1623" s="35"/>
      <c r="ELY1623" s="34"/>
      <c r="EMF1623" s="35"/>
      <c r="EMG1623" s="34"/>
      <c r="EMN1623" s="35"/>
      <c r="EMO1623" s="34"/>
      <c r="EMV1623" s="35"/>
      <c r="EMW1623" s="34"/>
      <c r="END1623" s="35"/>
      <c r="ENE1623" s="34"/>
      <c r="ENL1623" s="35"/>
      <c r="ENM1623" s="34"/>
      <c r="ENT1623" s="35"/>
      <c r="ENU1623" s="34"/>
      <c r="EOB1623" s="35"/>
      <c r="EOC1623" s="34"/>
      <c r="EOJ1623" s="35"/>
      <c r="EOK1623" s="34"/>
      <c r="EOR1623" s="35"/>
      <c r="EOS1623" s="34"/>
      <c r="EOZ1623" s="35"/>
      <c r="EPA1623" s="34"/>
      <c r="EPH1623" s="35"/>
      <c r="EPI1623" s="34"/>
      <c r="EPP1623" s="35"/>
      <c r="EPQ1623" s="34"/>
      <c r="EPX1623" s="35"/>
      <c r="EPY1623" s="34"/>
      <c r="EQF1623" s="35"/>
      <c r="EQG1623" s="34"/>
      <c r="EQN1623" s="35"/>
      <c r="EQO1623" s="34"/>
      <c r="EQV1623" s="35"/>
      <c r="EQW1623" s="34"/>
      <c r="ERD1623" s="35"/>
      <c r="ERE1623" s="34"/>
      <c r="ERL1623" s="35"/>
      <c r="ERM1623" s="34"/>
      <c r="ERT1623" s="35"/>
      <c r="ERU1623" s="34"/>
      <c r="ESB1623" s="35"/>
      <c r="ESC1623" s="34"/>
      <c r="ESJ1623" s="35"/>
      <c r="ESK1623" s="34"/>
      <c r="ESR1623" s="35"/>
      <c r="ESS1623" s="34"/>
      <c r="ESZ1623" s="35"/>
      <c r="ETA1623" s="34"/>
      <c r="ETH1623" s="35"/>
      <c r="ETI1623" s="34"/>
      <c r="ETP1623" s="35"/>
      <c r="ETQ1623" s="34"/>
      <c r="ETX1623" s="35"/>
      <c r="ETY1623" s="34"/>
      <c r="EUF1623" s="35"/>
      <c r="EUG1623" s="34"/>
      <c r="EUN1623" s="35"/>
      <c r="EUO1623" s="34"/>
      <c r="EUV1623" s="35"/>
      <c r="EUW1623" s="34"/>
      <c r="EVD1623" s="35"/>
      <c r="EVE1623" s="34"/>
      <c r="EVL1623" s="35"/>
      <c r="EVM1623" s="34"/>
      <c r="EVT1623" s="35"/>
      <c r="EVU1623" s="34"/>
      <c r="EWB1623" s="35"/>
      <c r="EWC1623" s="34"/>
      <c r="EWJ1623" s="35"/>
      <c r="EWK1623" s="34"/>
      <c r="EWR1623" s="35"/>
      <c r="EWS1623" s="34"/>
      <c r="EWZ1623" s="35"/>
      <c r="EXA1623" s="34"/>
      <c r="EXH1623" s="35"/>
      <c r="EXI1623" s="34"/>
      <c r="EXP1623" s="35"/>
      <c r="EXQ1623" s="34"/>
      <c r="EXX1623" s="35"/>
      <c r="EXY1623" s="34"/>
      <c r="EYF1623" s="35"/>
      <c r="EYG1623" s="34"/>
      <c r="EYN1623" s="35"/>
      <c r="EYO1623" s="34"/>
      <c r="EYV1623" s="35"/>
      <c r="EYW1623" s="34"/>
      <c r="EZD1623" s="35"/>
      <c r="EZE1623" s="34"/>
      <c r="EZL1623" s="35"/>
      <c r="EZM1623" s="34"/>
      <c r="EZT1623" s="35"/>
      <c r="EZU1623" s="34"/>
      <c r="FAB1623" s="35"/>
      <c r="FAC1623" s="34"/>
      <c r="FAJ1623" s="35"/>
      <c r="FAK1623" s="34"/>
      <c r="FAR1623" s="35"/>
      <c r="FAS1623" s="34"/>
      <c r="FAZ1623" s="35"/>
      <c r="FBA1623" s="34"/>
      <c r="FBH1623" s="35"/>
      <c r="FBI1623" s="34"/>
      <c r="FBP1623" s="35"/>
      <c r="FBQ1623" s="34"/>
      <c r="FBX1623" s="35"/>
      <c r="FBY1623" s="34"/>
      <c r="FCF1623" s="35"/>
      <c r="FCG1623" s="34"/>
      <c r="FCN1623" s="35"/>
      <c r="FCO1623" s="34"/>
      <c r="FCV1623" s="35"/>
      <c r="FCW1623" s="34"/>
      <c r="FDD1623" s="35"/>
      <c r="FDE1623" s="34"/>
      <c r="FDL1623" s="35"/>
      <c r="FDM1623" s="34"/>
      <c r="FDT1623" s="35"/>
      <c r="FDU1623" s="34"/>
      <c r="FEB1623" s="35"/>
      <c r="FEC1623" s="34"/>
      <c r="FEJ1623" s="35"/>
      <c r="FEK1623" s="34"/>
      <c r="FER1623" s="35"/>
      <c r="FES1623" s="34"/>
      <c r="FEZ1623" s="35"/>
      <c r="FFA1623" s="34"/>
      <c r="FFH1623" s="35"/>
      <c r="FFI1623" s="34"/>
      <c r="FFP1623" s="35"/>
      <c r="FFQ1623" s="34"/>
      <c r="FFX1623" s="35"/>
      <c r="FFY1623" s="34"/>
      <c r="FGF1623" s="35"/>
      <c r="FGG1623" s="34"/>
      <c r="FGN1623" s="35"/>
      <c r="FGO1623" s="34"/>
      <c r="FGV1623" s="35"/>
      <c r="FGW1623" s="34"/>
      <c r="FHD1623" s="35"/>
      <c r="FHE1623" s="34"/>
      <c r="FHL1623" s="35"/>
      <c r="FHM1623" s="34"/>
      <c r="FHT1623" s="35"/>
      <c r="FHU1623" s="34"/>
      <c r="FIB1623" s="35"/>
      <c r="FIC1623" s="34"/>
      <c r="FIJ1623" s="35"/>
      <c r="FIK1623" s="34"/>
      <c r="FIR1623" s="35"/>
      <c r="FIS1623" s="34"/>
      <c r="FIZ1623" s="35"/>
      <c r="FJA1623" s="34"/>
      <c r="FJH1623" s="35"/>
      <c r="FJI1623" s="34"/>
      <c r="FJP1623" s="35"/>
      <c r="FJQ1623" s="34"/>
      <c r="FJX1623" s="35"/>
      <c r="FJY1623" s="34"/>
      <c r="FKF1623" s="35"/>
      <c r="FKG1623" s="34"/>
      <c r="FKN1623" s="35"/>
      <c r="FKO1623" s="34"/>
      <c r="FKV1623" s="35"/>
      <c r="FKW1623" s="34"/>
      <c r="FLD1623" s="35"/>
      <c r="FLE1623" s="34"/>
      <c r="FLL1623" s="35"/>
      <c r="FLM1623" s="34"/>
      <c r="FLT1623" s="35"/>
      <c r="FLU1623" s="34"/>
      <c r="FMB1623" s="35"/>
      <c r="FMC1623" s="34"/>
      <c r="FMJ1623" s="35"/>
      <c r="FMK1623" s="34"/>
      <c r="FMR1623" s="35"/>
      <c r="FMS1623" s="34"/>
      <c r="FMZ1623" s="35"/>
      <c r="FNA1623" s="34"/>
      <c r="FNH1623" s="35"/>
      <c r="FNI1623" s="34"/>
      <c r="FNP1623" s="35"/>
      <c r="FNQ1623" s="34"/>
      <c r="FNX1623" s="35"/>
      <c r="FNY1623" s="34"/>
      <c r="FOF1623" s="35"/>
      <c r="FOG1623" s="34"/>
      <c r="FON1623" s="35"/>
      <c r="FOO1623" s="34"/>
      <c r="FOV1623" s="35"/>
      <c r="FOW1623" s="34"/>
      <c r="FPD1623" s="35"/>
      <c r="FPE1623" s="34"/>
      <c r="FPL1623" s="35"/>
      <c r="FPM1623" s="34"/>
      <c r="FPT1623" s="35"/>
      <c r="FPU1623" s="34"/>
      <c r="FQB1623" s="35"/>
      <c r="FQC1623" s="34"/>
      <c r="FQJ1623" s="35"/>
      <c r="FQK1623" s="34"/>
      <c r="FQR1623" s="35"/>
      <c r="FQS1623" s="34"/>
      <c r="FQZ1623" s="35"/>
      <c r="FRA1623" s="34"/>
      <c r="FRH1623" s="35"/>
      <c r="FRI1623" s="34"/>
      <c r="FRP1623" s="35"/>
      <c r="FRQ1623" s="34"/>
      <c r="FRX1623" s="35"/>
      <c r="FRY1623" s="34"/>
      <c r="FSF1623" s="35"/>
      <c r="FSG1623" s="34"/>
      <c r="FSN1623" s="35"/>
      <c r="FSO1623" s="34"/>
      <c r="FSV1623" s="35"/>
      <c r="FSW1623" s="34"/>
      <c r="FTD1623" s="35"/>
      <c r="FTE1623" s="34"/>
      <c r="FTL1623" s="35"/>
      <c r="FTM1623" s="34"/>
      <c r="FTT1623" s="35"/>
      <c r="FTU1623" s="34"/>
      <c r="FUB1623" s="35"/>
      <c r="FUC1623" s="34"/>
      <c r="FUJ1623" s="35"/>
      <c r="FUK1623" s="34"/>
      <c r="FUR1623" s="35"/>
      <c r="FUS1623" s="34"/>
      <c r="FUZ1623" s="35"/>
      <c r="FVA1623" s="34"/>
      <c r="FVH1623" s="35"/>
      <c r="FVI1623" s="34"/>
      <c r="FVP1623" s="35"/>
      <c r="FVQ1623" s="34"/>
      <c r="FVX1623" s="35"/>
      <c r="FVY1623" s="34"/>
      <c r="FWF1623" s="35"/>
      <c r="FWG1623" s="34"/>
      <c r="FWN1623" s="35"/>
      <c r="FWO1623" s="34"/>
      <c r="FWV1623" s="35"/>
      <c r="FWW1623" s="34"/>
      <c r="FXD1623" s="35"/>
      <c r="FXE1623" s="34"/>
      <c r="FXL1623" s="35"/>
      <c r="FXM1623" s="34"/>
      <c r="FXT1623" s="35"/>
      <c r="FXU1623" s="34"/>
      <c r="FYB1623" s="35"/>
      <c r="FYC1623" s="34"/>
      <c r="FYJ1623" s="35"/>
      <c r="FYK1623" s="34"/>
      <c r="FYR1623" s="35"/>
      <c r="FYS1623" s="34"/>
      <c r="FYZ1623" s="35"/>
      <c r="FZA1623" s="34"/>
      <c r="FZH1623" s="35"/>
      <c r="FZI1623" s="34"/>
      <c r="FZP1623" s="35"/>
      <c r="FZQ1623" s="34"/>
      <c r="FZX1623" s="35"/>
      <c r="FZY1623" s="34"/>
      <c r="GAF1623" s="35"/>
      <c r="GAG1623" s="34"/>
      <c r="GAN1623" s="35"/>
      <c r="GAO1623" s="34"/>
      <c r="GAV1623" s="35"/>
      <c r="GAW1623" s="34"/>
      <c r="GBD1623" s="35"/>
      <c r="GBE1623" s="34"/>
      <c r="GBL1623" s="35"/>
      <c r="GBM1623" s="34"/>
      <c r="GBT1623" s="35"/>
      <c r="GBU1623" s="34"/>
      <c r="GCB1623" s="35"/>
      <c r="GCC1623" s="34"/>
      <c r="GCJ1623" s="35"/>
      <c r="GCK1623" s="34"/>
      <c r="GCR1623" s="35"/>
      <c r="GCS1623" s="34"/>
      <c r="GCZ1623" s="35"/>
      <c r="GDA1623" s="34"/>
      <c r="GDH1623" s="35"/>
      <c r="GDI1623" s="34"/>
      <c r="GDP1623" s="35"/>
      <c r="GDQ1623" s="34"/>
      <c r="GDX1623" s="35"/>
      <c r="GDY1623" s="34"/>
      <c r="GEF1623" s="35"/>
      <c r="GEG1623" s="34"/>
      <c r="GEN1623" s="35"/>
      <c r="GEO1623" s="34"/>
      <c r="GEV1623" s="35"/>
      <c r="GEW1623" s="34"/>
      <c r="GFD1623" s="35"/>
      <c r="GFE1623" s="34"/>
      <c r="GFL1623" s="35"/>
      <c r="GFM1623" s="34"/>
      <c r="GFT1623" s="35"/>
      <c r="GFU1623" s="34"/>
      <c r="GGB1623" s="35"/>
      <c r="GGC1623" s="34"/>
      <c r="GGJ1623" s="35"/>
      <c r="GGK1623" s="34"/>
      <c r="GGR1623" s="35"/>
      <c r="GGS1623" s="34"/>
      <c r="GGZ1623" s="35"/>
      <c r="GHA1623" s="34"/>
      <c r="GHH1623" s="35"/>
      <c r="GHI1623" s="34"/>
      <c r="GHP1623" s="35"/>
      <c r="GHQ1623" s="34"/>
      <c r="GHX1623" s="35"/>
      <c r="GHY1623" s="34"/>
      <c r="GIF1623" s="35"/>
      <c r="GIG1623" s="34"/>
      <c r="GIN1623" s="35"/>
      <c r="GIO1623" s="34"/>
      <c r="GIV1623" s="35"/>
      <c r="GIW1623" s="34"/>
      <c r="GJD1623" s="35"/>
      <c r="GJE1623" s="34"/>
      <c r="GJL1623" s="35"/>
      <c r="GJM1623" s="34"/>
      <c r="GJT1623" s="35"/>
      <c r="GJU1623" s="34"/>
      <c r="GKB1623" s="35"/>
      <c r="GKC1623" s="34"/>
      <c r="GKJ1623" s="35"/>
      <c r="GKK1623" s="34"/>
      <c r="GKR1623" s="35"/>
      <c r="GKS1623" s="34"/>
      <c r="GKZ1623" s="35"/>
      <c r="GLA1623" s="34"/>
      <c r="GLH1623" s="35"/>
      <c r="GLI1623" s="34"/>
      <c r="GLP1623" s="35"/>
      <c r="GLQ1623" s="34"/>
      <c r="GLX1623" s="35"/>
      <c r="GLY1623" s="34"/>
      <c r="GMF1623" s="35"/>
      <c r="GMG1623" s="34"/>
      <c r="GMN1623" s="35"/>
      <c r="GMO1623" s="34"/>
      <c r="GMV1623" s="35"/>
      <c r="GMW1623" s="34"/>
      <c r="GND1623" s="35"/>
      <c r="GNE1623" s="34"/>
      <c r="GNL1623" s="35"/>
      <c r="GNM1623" s="34"/>
      <c r="GNT1623" s="35"/>
      <c r="GNU1623" s="34"/>
      <c r="GOB1623" s="35"/>
      <c r="GOC1623" s="34"/>
      <c r="GOJ1623" s="35"/>
      <c r="GOK1623" s="34"/>
      <c r="GOR1623" s="35"/>
      <c r="GOS1623" s="34"/>
      <c r="GOZ1623" s="35"/>
      <c r="GPA1623" s="34"/>
      <c r="GPH1623" s="35"/>
      <c r="GPI1623" s="34"/>
      <c r="GPP1623" s="35"/>
      <c r="GPQ1623" s="34"/>
      <c r="GPX1623" s="35"/>
      <c r="GPY1623" s="34"/>
      <c r="GQF1623" s="35"/>
      <c r="GQG1623" s="34"/>
      <c r="GQN1623" s="35"/>
      <c r="GQO1623" s="34"/>
      <c r="GQV1623" s="35"/>
      <c r="GQW1623" s="34"/>
      <c r="GRD1623" s="35"/>
      <c r="GRE1623" s="34"/>
      <c r="GRL1623" s="35"/>
      <c r="GRM1623" s="34"/>
      <c r="GRT1623" s="35"/>
      <c r="GRU1623" s="34"/>
      <c r="GSB1623" s="35"/>
      <c r="GSC1623" s="34"/>
      <c r="GSJ1623" s="35"/>
      <c r="GSK1623" s="34"/>
      <c r="GSR1623" s="35"/>
      <c r="GSS1623" s="34"/>
      <c r="GSZ1623" s="35"/>
      <c r="GTA1623" s="34"/>
      <c r="GTH1623" s="35"/>
      <c r="GTI1623" s="34"/>
      <c r="GTP1623" s="35"/>
      <c r="GTQ1623" s="34"/>
      <c r="GTX1623" s="35"/>
      <c r="GTY1623" s="34"/>
      <c r="GUF1623" s="35"/>
      <c r="GUG1623" s="34"/>
      <c r="GUN1623" s="35"/>
      <c r="GUO1623" s="34"/>
      <c r="GUV1623" s="35"/>
      <c r="GUW1623" s="34"/>
      <c r="GVD1623" s="35"/>
      <c r="GVE1623" s="34"/>
      <c r="GVL1623" s="35"/>
      <c r="GVM1623" s="34"/>
      <c r="GVT1623" s="35"/>
      <c r="GVU1623" s="34"/>
      <c r="GWB1623" s="35"/>
      <c r="GWC1623" s="34"/>
      <c r="GWJ1623" s="35"/>
      <c r="GWK1623" s="34"/>
      <c r="GWR1623" s="35"/>
      <c r="GWS1623" s="34"/>
      <c r="GWZ1623" s="35"/>
      <c r="GXA1623" s="34"/>
      <c r="GXH1623" s="35"/>
      <c r="GXI1623" s="34"/>
      <c r="GXP1623" s="35"/>
      <c r="GXQ1623" s="34"/>
      <c r="GXX1623" s="35"/>
      <c r="GXY1623" s="34"/>
      <c r="GYF1623" s="35"/>
      <c r="GYG1623" s="34"/>
      <c r="GYN1623" s="35"/>
      <c r="GYO1623" s="34"/>
      <c r="GYV1623" s="35"/>
      <c r="GYW1623" s="34"/>
      <c r="GZD1623" s="35"/>
      <c r="GZE1623" s="34"/>
      <c r="GZL1623" s="35"/>
      <c r="GZM1623" s="34"/>
      <c r="GZT1623" s="35"/>
      <c r="GZU1623" s="34"/>
      <c r="HAB1623" s="35"/>
      <c r="HAC1623" s="34"/>
      <c r="HAJ1623" s="35"/>
      <c r="HAK1623" s="34"/>
      <c r="HAR1623" s="35"/>
      <c r="HAS1623" s="34"/>
      <c r="HAZ1623" s="35"/>
      <c r="HBA1623" s="34"/>
      <c r="HBH1623" s="35"/>
      <c r="HBI1623" s="34"/>
      <c r="HBP1623" s="35"/>
      <c r="HBQ1623" s="34"/>
      <c r="HBX1623" s="35"/>
      <c r="HBY1623" s="34"/>
      <c r="HCF1623" s="35"/>
      <c r="HCG1623" s="34"/>
      <c r="HCN1623" s="35"/>
      <c r="HCO1623" s="34"/>
      <c r="HCV1623" s="35"/>
      <c r="HCW1623" s="34"/>
      <c r="HDD1623" s="35"/>
      <c r="HDE1623" s="34"/>
      <c r="HDL1623" s="35"/>
      <c r="HDM1623" s="34"/>
      <c r="HDT1623" s="35"/>
      <c r="HDU1623" s="34"/>
      <c r="HEB1623" s="35"/>
      <c r="HEC1623" s="34"/>
      <c r="HEJ1623" s="35"/>
      <c r="HEK1623" s="34"/>
      <c r="HER1623" s="35"/>
      <c r="HES1623" s="34"/>
      <c r="HEZ1623" s="35"/>
      <c r="HFA1623" s="34"/>
      <c r="HFH1623" s="35"/>
      <c r="HFI1623" s="34"/>
      <c r="HFP1623" s="35"/>
      <c r="HFQ1623" s="34"/>
      <c r="HFX1623" s="35"/>
      <c r="HFY1623" s="34"/>
      <c r="HGF1623" s="35"/>
      <c r="HGG1623" s="34"/>
      <c r="HGN1623" s="35"/>
      <c r="HGO1623" s="34"/>
      <c r="HGV1623" s="35"/>
      <c r="HGW1623" s="34"/>
      <c r="HHD1623" s="35"/>
      <c r="HHE1623" s="34"/>
      <c r="HHL1623" s="35"/>
      <c r="HHM1623" s="34"/>
      <c r="HHT1623" s="35"/>
      <c r="HHU1623" s="34"/>
      <c r="HIB1623" s="35"/>
      <c r="HIC1623" s="34"/>
      <c r="HIJ1623" s="35"/>
      <c r="HIK1623" s="34"/>
      <c r="HIR1623" s="35"/>
      <c r="HIS1623" s="34"/>
      <c r="HIZ1623" s="35"/>
      <c r="HJA1623" s="34"/>
      <c r="HJH1623" s="35"/>
      <c r="HJI1623" s="34"/>
      <c r="HJP1623" s="35"/>
      <c r="HJQ1623" s="34"/>
      <c r="HJX1623" s="35"/>
      <c r="HJY1623" s="34"/>
      <c r="HKF1623" s="35"/>
      <c r="HKG1623" s="34"/>
      <c r="HKN1623" s="35"/>
      <c r="HKO1623" s="34"/>
      <c r="HKV1623" s="35"/>
      <c r="HKW1623" s="34"/>
      <c r="HLD1623" s="35"/>
      <c r="HLE1623" s="34"/>
      <c r="HLL1623" s="35"/>
      <c r="HLM1623" s="34"/>
      <c r="HLT1623" s="35"/>
      <c r="HLU1623" s="34"/>
      <c r="HMB1623" s="35"/>
      <c r="HMC1623" s="34"/>
      <c r="HMJ1623" s="35"/>
      <c r="HMK1623" s="34"/>
      <c r="HMR1623" s="35"/>
      <c r="HMS1623" s="34"/>
      <c r="HMZ1623" s="35"/>
      <c r="HNA1623" s="34"/>
      <c r="HNH1623" s="35"/>
      <c r="HNI1623" s="34"/>
      <c r="HNP1623" s="35"/>
      <c r="HNQ1623" s="34"/>
      <c r="HNX1623" s="35"/>
      <c r="HNY1623" s="34"/>
      <c r="HOF1623" s="35"/>
      <c r="HOG1623" s="34"/>
      <c r="HON1623" s="35"/>
      <c r="HOO1623" s="34"/>
      <c r="HOV1623" s="35"/>
      <c r="HOW1623" s="34"/>
      <c r="HPD1623" s="35"/>
      <c r="HPE1623" s="34"/>
      <c r="HPL1623" s="35"/>
      <c r="HPM1623" s="34"/>
      <c r="HPT1623" s="35"/>
      <c r="HPU1623" s="34"/>
      <c r="HQB1623" s="35"/>
      <c r="HQC1623" s="34"/>
      <c r="HQJ1623" s="35"/>
      <c r="HQK1623" s="34"/>
      <c r="HQR1623" s="35"/>
      <c r="HQS1623" s="34"/>
      <c r="HQZ1623" s="35"/>
      <c r="HRA1623" s="34"/>
      <c r="HRH1623" s="35"/>
      <c r="HRI1623" s="34"/>
      <c r="HRP1623" s="35"/>
      <c r="HRQ1623" s="34"/>
      <c r="HRX1623" s="35"/>
      <c r="HRY1623" s="34"/>
      <c r="HSF1623" s="35"/>
      <c r="HSG1623" s="34"/>
      <c r="HSN1623" s="35"/>
      <c r="HSO1623" s="34"/>
      <c r="HSV1623" s="35"/>
      <c r="HSW1623" s="34"/>
      <c r="HTD1623" s="35"/>
      <c r="HTE1623" s="34"/>
      <c r="HTL1623" s="35"/>
      <c r="HTM1623" s="34"/>
      <c r="HTT1623" s="35"/>
      <c r="HTU1623" s="34"/>
      <c r="HUB1623" s="35"/>
      <c r="HUC1623" s="34"/>
      <c r="HUJ1623" s="35"/>
      <c r="HUK1623" s="34"/>
      <c r="HUR1623" s="35"/>
      <c r="HUS1623" s="34"/>
      <c r="HUZ1623" s="35"/>
      <c r="HVA1623" s="34"/>
      <c r="HVH1623" s="35"/>
      <c r="HVI1623" s="34"/>
      <c r="HVP1623" s="35"/>
      <c r="HVQ1623" s="34"/>
      <c r="HVX1623" s="35"/>
      <c r="HVY1623" s="34"/>
      <c r="HWF1623" s="35"/>
      <c r="HWG1623" s="34"/>
      <c r="HWN1623" s="35"/>
      <c r="HWO1623" s="34"/>
      <c r="HWV1623" s="35"/>
      <c r="HWW1623" s="34"/>
      <c r="HXD1623" s="35"/>
      <c r="HXE1623" s="34"/>
      <c r="HXL1623" s="35"/>
      <c r="HXM1623" s="34"/>
      <c r="HXT1623" s="35"/>
      <c r="HXU1623" s="34"/>
      <c r="HYB1623" s="35"/>
      <c r="HYC1623" s="34"/>
      <c r="HYJ1623" s="35"/>
      <c r="HYK1623" s="34"/>
      <c r="HYR1623" s="35"/>
      <c r="HYS1623" s="34"/>
      <c r="HYZ1623" s="35"/>
      <c r="HZA1623" s="34"/>
      <c r="HZH1623" s="35"/>
      <c r="HZI1623" s="34"/>
      <c r="HZP1623" s="35"/>
      <c r="HZQ1623" s="34"/>
      <c r="HZX1623" s="35"/>
      <c r="HZY1623" s="34"/>
      <c r="IAF1623" s="35"/>
      <c r="IAG1623" s="34"/>
      <c r="IAN1623" s="35"/>
      <c r="IAO1623" s="34"/>
      <c r="IAV1623" s="35"/>
      <c r="IAW1623" s="34"/>
      <c r="IBD1623" s="35"/>
      <c r="IBE1623" s="34"/>
      <c r="IBL1623" s="35"/>
      <c r="IBM1623" s="34"/>
      <c r="IBT1623" s="35"/>
      <c r="IBU1623" s="34"/>
      <c r="ICB1623" s="35"/>
      <c r="ICC1623" s="34"/>
      <c r="ICJ1623" s="35"/>
      <c r="ICK1623" s="34"/>
      <c r="ICR1623" s="35"/>
      <c r="ICS1623" s="34"/>
      <c r="ICZ1623" s="35"/>
      <c r="IDA1623" s="34"/>
      <c r="IDH1623" s="35"/>
      <c r="IDI1623" s="34"/>
      <c r="IDP1623" s="35"/>
      <c r="IDQ1623" s="34"/>
      <c r="IDX1623" s="35"/>
      <c r="IDY1623" s="34"/>
      <c r="IEF1623" s="35"/>
      <c r="IEG1623" s="34"/>
      <c r="IEN1623" s="35"/>
      <c r="IEO1623" s="34"/>
      <c r="IEV1623" s="35"/>
      <c r="IEW1623" s="34"/>
      <c r="IFD1623" s="35"/>
      <c r="IFE1623" s="34"/>
      <c r="IFL1623" s="35"/>
      <c r="IFM1623" s="34"/>
      <c r="IFT1623" s="35"/>
      <c r="IFU1623" s="34"/>
      <c r="IGB1623" s="35"/>
      <c r="IGC1623" s="34"/>
      <c r="IGJ1623" s="35"/>
      <c r="IGK1623" s="34"/>
      <c r="IGR1623" s="35"/>
      <c r="IGS1623" s="34"/>
      <c r="IGZ1623" s="35"/>
      <c r="IHA1623" s="34"/>
      <c r="IHH1623" s="35"/>
      <c r="IHI1623" s="34"/>
      <c r="IHP1623" s="35"/>
      <c r="IHQ1623" s="34"/>
      <c r="IHX1623" s="35"/>
      <c r="IHY1623" s="34"/>
      <c r="IIF1623" s="35"/>
      <c r="IIG1623" s="34"/>
      <c r="IIN1623" s="35"/>
      <c r="IIO1623" s="34"/>
      <c r="IIV1623" s="35"/>
      <c r="IIW1623" s="34"/>
      <c r="IJD1623" s="35"/>
      <c r="IJE1623" s="34"/>
      <c r="IJL1623" s="35"/>
      <c r="IJM1623" s="34"/>
      <c r="IJT1623" s="35"/>
      <c r="IJU1623" s="34"/>
      <c r="IKB1623" s="35"/>
      <c r="IKC1623" s="34"/>
      <c r="IKJ1623" s="35"/>
      <c r="IKK1623" s="34"/>
      <c r="IKR1623" s="35"/>
      <c r="IKS1623" s="34"/>
      <c r="IKZ1623" s="35"/>
      <c r="ILA1623" s="34"/>
      <c r="ILH1623" s="35"/>
      <c r="ILI1623" s="34"/>
      <c r="ILP1623" s="35"/>
      <c r="ILQ1623" s="34"/>
      <c r="ILX1623" s="35"/>
      <c r="ILY1623" s="34"/>
      <c r="IMF1623" s="35"/>
      <c r="IMG1623" s="34"/>
      <c r="IMN1623" s="35"/>
      <c r="IMO1623" s="34"/>
      <c r="IMV1623" s="35"/>
      <c r="IMW1623" s="34"/>
      <c r="IND1623" s="35"/>
      <c r="INE1623" s="34"/>
      <c r="INL1623" s="35"/>
      <c r="INM1623" s="34"/>
      <c r="INT1623" s="35"/>
      <c r="INU1623" s="34"/>
      <c r="IOB1623" s="35"/>
      <c r="IOC1623" s="34"/>
      <c r="IOJ1623" s="35"/>
      <c r="IOK1623" s="34"/>
      <c r="IOR1623" s="35"/>
      <c r="IOS1623" s="34"/>
      <c r="IOZ1623" s="35"/>
      <c r="IPA1623" s="34"/>
      <c r="IPH1623" s="35"/>
      <c r="IPI1623" s="34"/>
      <c r="IPP1623" s="35"/>
      <c r="IPQ1623" s="34"/>
      <c r="IPX1623" s="35"/>
      <c r="IPY1623" s="34"/>
      <c r="IQF1623" s="35"/>
      <c r="IQG1623" s="34"/>
      <c r="IQN1623" s="35"/>
      <c r="IQO1623" s="34"/>
      <c r="IQV1623" s="35"/>
      <c r="IQW1623" s="34"/>
      <c r="IRD1623" s="35"/>
      <c r="IRE1623" s="34"/>
      <c r="IRL1623" s="35"/>
      <c r="IRM1623" s="34"/>
      <c r="IRT1623" s="35"/>
      <c r="IRU1623" s="34"/>
      <c r="ISB1623" s="35"/>
      <c r="ISC1623" s="34"/>
      <c r="ISJ1623" s="35"/>
      <c r="ISK1623" s="34"/>
      <c r="ISR1623" s="35"/>
      <c r="ISS1623" s="34"/>
      <c r="ISZ1623" s="35"/>
      <c r="ITA1623" s="34"/>
      <c r="ITH1623" s="35"/>
      <c r="ITI1623" s="34"/>
      <c r="ITP1623" s="35"/>
      <c r="ITQ1623" s="34"/>
      <c r="ITX1623" s="35"/>
      <c r="ITY1623" s="34"/>
      <c r="IUF1623" s="35"/>
      <c r="IUG1623" s="34"/>
      <c r="IUN1623" s="35"/>
      <c r="IUO1623" s="34"/>
      <c r="IUV1623" s="35"/>
      <c r="IUW1623" s="34"/>
      <c r="IVD1623" s="35"/>
      <c r="IVE1623" s="34"/>
      <c r="IVL1623" s="35"/>
      <c r="IVM1623" s="34"/>
      <c r="IVT1623" s="35"/>
      <c r="IVU1623" s="34"/>
      <c r="IWB1623" s="35"/>
      <c r="IWC1623" s="34"/>
      <c r="IWJ1623" s="35"/>
      <c r="IWK1623" s="34"/>
      <c r="IWR1623" s="35"/>
      <c r="IWS1623" s="34"/>
      <c r="IWZ1623" s="35"/>
      <c r="IXA1623" s="34"/>
      <c r="IXH1623" s="35"/>
      <c r="IXI1623" s="34"/>
      <c r="IXP1623" s="35"/>
      <c r="IXQ1623" s="34"/>
      <c r="IXX1623" s="35"/>
      <c r="IXY1623" s="34"/>
      <c r="IYF1623" s="35"/>
      <c r="IYG1623" s="34"/>
      <c r="IYN1623" s="35"/>
      <c r="IYO1623" s="34"/>
      <c r="IYV1623" s="35"/>
      <c r="IYW1623" s="34"/>
      <c r="IZD1623" s="35"/>
      <c r="IZE1623" s="34"/>
      <c r="IZL1623" s="35"/>
      <c r="IZM1623" s="34"/>
      <c r="IZT1623" s="35"/>
      <c r="IZU1623" s="34"/>
      <c r="JAB1623" s="35"/>
      <c r="JAC1623" s="34"/>
      <c r="JAJ1623" s="35"/>
      <c r="JAK1623" s="34"/>
      <c r="JAR1623" s="35"/>
      <c r="JAS1623" s="34"/>
      <c r="JAZ1623" s="35"/>
      <c r="JBA1623" s="34"/>
      <c r="JBH1623" s="35"/>
      <c r="JBI1623" s="34"/>
      <c r="JBP1623" s="35"/>
      <c r="JBQ1623" s="34"/>
      <c r="JBX1623" s="35"/>
      <c r="JBY1623" s="34"/>
      <c r="JCF1623" s="35"/>
      <c r="JCG1623" s="34"/>
      <c r="JCN1623" s="35"/>
      <c r="JCO1623" s="34"/>
      <c r="JCV1623" s="35"/>
      <c r="JCW1623" s="34"/>
      <c r="JDD1623" s="35"/>
      <c r="JDE1623" s="34"/>
      <c r="JDL1623" s="35"/>
      <c r="JDM1623" s="34"/>
      <c r="JDT1623" s="35"/>
      <c r="JDU1623" s="34"/>
      <c r="JEB1623" s="35"/>
      <c r="JEC1623" s="34"/>
      <c r="JEJ1623" s="35"/>
      <c r="JEK1623" s="34"/>
      <c r="JER1623" s="35"/>
      <c r="JES1623" s="34"/>
      <c r="JEZ1623" s="35"/>
      <c r="JFA1623" s="34"/>
      <c r="JFH1623" s="35"/>
      <c r="JFI1623" s="34"/>
      <c r="JFP1623" s="35"/>
      <c r="JFQ1623" s="34"/>
      <c r="JFX1623" s="35"/>
      <c r="JFY1623" s="34"/>
      <c r="JGF1623" s="35"/>
      <c r="JGG1623" s="34"/>
      <c r="JGN1623" s="35"/>
      <c r="JGO1623" s="34"/>
      <c r="JGV1623" s="35"/>
      <c r="JGW1623" s="34"/>
      <c r="JHD1623" s="35"/>
      <c r="JHE1623" s="34"/>
      <c r="JHL1623" s="35"/>
      <c r="JHM1623" s="34"/>
      <c r="JHT1623" s="35"/>
      <c r="JHU1623" s="34"/>
      <c r="JIB1623" s="35"/>
      <c r="JIC1623" s="34"/>
      <c r="JIJ1623" s="35"/>
      <c r="JIK1623" s="34"/>
      <c r="JIR1623" s="35"/>
      <c r="JIS1623" s="34"/>
      <c r="JIZ1623" s="35"/>
      <c r="JJA1623" s="34"/>
      <c r="JJH1623" s="35"/>
      <c r="JJI1623" s="34"/>
      <c r="JJP1623" s="35"/>
      <c r="JJQ1623" s="34"/>
      <c r="JJX1623" s="35"/>
      <c r="JJY1623" s="34"/>
      <c r="JKF1623" s="35"/>
      <c r="JKG1623" s="34"/>
      <c r="JKN1623" s="35"/>
      <c r="JKO1623" s="34"/>
      <c r="JKV1623" s="35"/>
      <c r="JKW1623" s="34"/>
      <c r="JLD1623" s="35"/>
      <c r="JLE1623" s="34"/>
      <c r="JLL1623" s="35"/>
      <c r="JLM1623" s="34"/>
      <c r="JLT1623" s="35"/>
      <c r="JLU1623" s="34"/>
      <c r="JMB1623" s="35"/>
      <c r="JMC1623" s="34"/>
      <c r="JMJ1623" s="35"/>
      <c r="JMK1623" s="34"/>
      <c r="JMR1623" s="35"/>
      <c r="JMS1623" s="34"/>
      <c r="JMZ1623" s="35"/>
      <c r="JNA1623" s="34"/>
      <c r="JNH1623" s="35"/>
      <c r="JNI1623" s="34"/>
      <c r="JNP1623" s="35"/>
      <c r="JNQ1623" s="34"/>
      <c r="JNX1623" s="35"/>
      <c r="JNY1623" s="34"/>
      <c r="JOF1623" s="35"/>
      <c r="JOG1623" s="34"/>
      <c r="JON1623" s="35"/>
      <c r="JOO1623" s="34"/>
      <c r="JOV1623" s="35"/>
      <c r="JOW1623" s="34"/>
      <c r="JPD1623" s="35"/>
      <c r="JPE1623" s="34"/>
      <c r="JPL1623" s="35"/>
      <c r="JPM1623" s="34"/>
      <c r="JPT1623" s="35"/>
      <c r="JPU1623" s="34"/>
      <c r="JQB1623" s="35"/>
      <c r="JQC1623" s="34"/>
      <c r="JQJ1623" s="35"/>
      <c r="JQK1623" s="34"/>
      <c r="JQR1623" s="35"/>
      <c r="JQS1623" s="34"/>
      <c r="JQZ1623" s="35"/>
      <c r="JRA1623" s="34"/>
      <c r="JRH1623" s="35"/>
      <c r="JRI1623" s="34"/>
      <c r="JRP1623" s="35"/>
      <c r="JRQ1623" s="34"/>
      <c r="JRX1623" s="35"/>
      <c r="JRY1623" s="34"/>
      <c r="JSF1623" s="35"/>
      <c r="JSG1623" s="34"/>
      <c r="JSN1623" s="35"/>
      <c r="JSO1623" s="34"/>
      <c r="JSV1623" s="35"/>
      <c r="JSW1623" s="34"/>
      <c r="JTD1623" s="35"/>
      <c r="JTE1623" s="34"/>
      <c r="JTL1623" s="35"/>
      <c r="JTM1623" s="34"/>
      <c r="JTT1623" s="35"/>
      <c r="JTU1623" s="34"/>
      <c r="JUB1623" s="35"/>
      <c r="JUC1623" s="34"/>
      <c r="JUJ1623" s="35"/>
      <c r="JUK1623" s="34"/>
      <c r="JUR1623" s="35"/>
      <c r="JUS1623" s="34"/>
      <c r="JUZ1623" s="35"/>
      <c r="JVA1623" s="34"/>
      <c r="JVH1623" s="35"/>
      <c r="JVI1623" s="34"/>
      <c r="JVP1623" s="35"/>
      <c r="JVQ1623" s="34"/>
      <c r="JVX1623" s="35"/>
      <c r="JVY1623" s="34"/>
      <c r="JWF1623" s="35"/>
      <c r="JWG1623" s="34"/>
      <c r="JWN1623" s="35"/>
      <c r="JWO1623" s="34"/>
      <c r="JWV1623" s="35"/>
      <c r="JWW1623" s="34"/>
      <c r="JXD1623" s="35"/>
      <c r="JXE1623" s="34"/>
      <c r="JXL1623" s="35"/>
      <c r="JXM1623" s="34"/>
      <c r="JXT1623" s="35"/>
      <c r="JXU1623" s="34"/>
      <c r="JYB1623" s="35"/>
      <c r="JYC1623" s="34"/>
      <c r="JYJ1623" s="35"/>
      <c r="JYK1623" s="34"/>
      <c r="JYR1623" s="35"/>
      <c r="JYS1623" s="34"/>
      <c r="JYZ1623" s="35"/>
      <c r="JZA1623" s="34"/>
      <c r="JZH1623" s="35"/>
      <c r="JZI1623" s="34"/>
      <c r="JZP1623" s="35"/>
      <c r="JZQ1623" s="34"/>
      <c r="JZX1623" s="35"/>
      <c r="JZY1623" s="34"/>
      <c r="KAF1623" s="35"/>
      <c r="KAG1623" s="34"/>
      <c r="KAN1623" s="35"/>
      <c r="KAO1623" s="34"/>
      <c r="KAV1623" s="35"/>
      <c r="KAW1623" s="34"/>
      <c r="KBD1623" s="35"/>
      <c r="KBE1623" s="34"/>
      <c r="KBL1623" s="35"/>
      <c r="KBM1623" s="34"/>
      <c r="KBT1623" s="35"/>
      <c r="KBU1623" s="34"/>
      <c r="KCB1623" s="35"/>
      <c r="KCC1623" s="34"/>
      <c r="KCJ1623" s="35"/>
      <c r="KCK1623" s="34"/>
      <c r="KCR1623" s="35"/>
      <c r="KCS1623" s="34"/>
      <c r="KCZ1623" s="35"/>
      <c r="KDA1623" s="34"/>
      <c r="KDH1623" s="35"/>
      <c r="KDI1623" s="34"/>
      <c r="KDP1623" s="35"/>
      <c r="KDQ1623" s="34"/>
      <c r="KDX1623" s="35"/>
      <c r="KDY1623" s="34"/>
      <c r="KEF1623" s="35"/>
      <c r="KEG1623" s="34"/>
      <c r="KEN1623" s="35"/>
      <c r="KEO1623" s="34"/>
      <c r="KEV1623" s="35"/>
      <c r="KEW1623" s="34"/>
      <c r="KFD1623" s="35"/>
      <c r="KFE1623" s="34"/>
      <c r="KFL1623" s="35"/>
      <c r="KFM1623" s="34"/>
      <c r="KFT1623" s="35"/>
      <c r="KFU1623" s="34"/>
      <c r="KGB1623" s="35"/>
      <c r="KGC1623" s="34"/>
      <c r="KGJ1623" s="35"/>
      <c r="KGK1623" s="34"/>
      <c r="KGR1623" s="35"/>
      <c r="KGS1623" s="34"/>
      <c r="KGZ1623" s="35"/>
      <c r="KHA1623" s="34"/>
      <c r="KHH1623" s="35"/>
      <c r="KHI1623" s="34"/>
      <c r="KHP1623" s="35"/>
      <c r="KHQ1623" s="34"/>
      <c r="KHX1623" s="35"/>
      <c r="KHY1623" s="34"/>
      <c r="KIF1623" s="35"/>
      <c r="KIG1623" s="34"/>
      <c r="KIN1623" s="35"/>
      <c r="KIO1623" s="34"/>
      <c r="KIV1623" s="35"/>
      <c r="KIW1623" s="34"/>
      <c r="KJD1623" s="35"/>
      <c r="KJE1623" s="34"/>
      <c r="KJL1623" s="35"/>
      <c r="KJM1623" s="34"/>
      <c r="KJT1623" s="35"/>
      <c r="KJU1623" s="34"/>
      <c r="KKB1623" s="35"/>
      <c r="KKC1623" s="34"/>
      <c r="KKJ1623" s="35"/>
      <c r="KKK1623" s="34"/>
      <c r="KKR1623" s="35"/>
      <c r="KKS1623" s="34"/>
      <c r="KKZ1623" s="35"/>
      <c r="KLA1623" s="34"/>
      <c r="KLH1623" s="35"/>
      <c r="KLI1623" s="34"/>
      <c r="KLP1623" s="35"/>
      <c r="KLQ1623" s="34"/>
      <c r="KLX1623" s="35"/>
      <c r="KLY1623" s="34"/>
      <c r="KMF1623" s="35"/>
      <c r="KMG1623" s="34"/>
      <c r="KMN1623" s="35"/>
      <c r="KMO1623" s="34"/>
      <c r="KMV1623" s="35"/>
      <c r="KMW1623" s="34"/>
      <c r="KND1623" s="35"/>
      <c r="KNE1623" s="34"/>
      <c r="KNL1623" s="35"/>
      <c r="KNM1623" s="34"/>
      <c r="KNT1623" s="35"/>
      <c r="KNU1623" s="34"/>
      <c r="KOB1623" s="35"/>
      <c r="KOC1623" s="34"/>
      <c r="KOJ1623" s="35"/>
      <c r="KOK1623" s="34"/>
      <c r="KOR1623" s="35"/>
      <c r="KOS1623" s="34"/>
      <c r="KOZ1623" s="35"/>
      <c r="KPA1623" s="34"/>
      <c r="KPH1623" s="35"/>
      <c r="KPI1623" s="34"/>
      <c r="KPP1623" s="35"/>
      <c r="KPQ1623" s="34"/>
      <c r="KPX1623" s="35"/>
      <c r="KPY1623" s="34"/>
      <c r="KQF1623" s="35"/>
      <c r="KQG1623" s="34"/>
      <c r="KQN1623" s="35"/>
      <c r="KQO1623" s="34"/>
      <c r="KQV1623" s="35"/>
      <c r="KQW1623" s="34"/>
      <c r="KRD1623" s="35"/>
      <c r="KRE1623" s="34"/>
      <c r="KRL1623" s="35"/>
      <c r="KRM1623" s="34"/>
      <c r="KRT1623" s="35"/>
      <c r="KRU1623" s="34"/>
      <c r="KSB1623" s="35"/>
      <c r="KSC1623" s="34"/>
      <c r="KSJ1623" s="35"/>
      <c r="KSK1623" s="34"/>
      <c r="KSR1623" s="35"/>
      <c r="KSS1623" s="34"/>
      <c r="KSZ1623" s="35"/>
      <c r="KTA1623" s="34"/>
      <c r="KTH1623" s="35"/>
      <c r="KTI1623" s="34"/>
      <c r="KTP1623" s="35"/>
      <c r="KTQ1623" s="34"/>
      <c r="KTX1623" s="35"/>
      <c r="KTY1623" s="34"/>
      <c r="KUF1623" s="35"/>
      <c r="KUG1623" s="34"/>
      <c r="KUN1623" s="35"/>
      <c r="KUO1623" s="34"/>
      <c r="KUV1623" s="35"/>
      <c r="KUW1623" s="34"/>
      <c r="KVD1623" s="35"/>
      <c r="KVE1623" s="34"/>
      <c r="KVL1623" s="35"/>
      <c r="KVM1623" s="34"/>
      <c r="KVT1623" s="35"/>
      <c r="KVU1623" s="34"/>
      <c r="KWB1623" s="35"/>
      <c r="KWC1623" s="34"/>
      <c r="KWJ1623" s="35"/>
      <c r="KWK1623" s="34"/>
      <c r="KWR1623" s="35"/>
      <c r="KWS1623" s="34"/>
      <c r="KWZ1623" s="35"/>
      <c r="KXA1623" s="34"/>
      <c r="KXH1623" s="35"/>
      <c r="KXI1623" s="34"/>
      <c r="KXP1623" s="35"/>
      <c r="KXQ1623" s="34"/>
      <c r="KXX1623" s="35"/>
      <c r="KXY1623" s="34"/>
      <c r="KYF1623" s="35"/>
      <c r="KYG1623" s="34"/>
      <c r="KYN1623" s="35"/>
      <c r="KYO1623" s="34"/>
      <c r="KYV1623" s="35"/>
      <c r="KYW1623" s="34"/>
      <c r="KZD1623" s="35"/>
      <c r="KZE1623" s="34"/>
      <c r="KZL1623" s="35"/>
      <c r="KZM1623" s="34"/>
      <c r="KZT1623" s="35"/>
      <c r="KZU1623" s="34"/>
      <c r="LAB1623" s="35"/>
      <c r="LAC1623" s="34"/>
      <c r="LAJ1623" s="35"/>
      <c r="LAK1623" s="34"/>
      <c r="LAR1623" s="35"/>
      <c r="LAS1623" s="34"/>
      <c r="LAZ1623" s="35"/>
      <c r="LBA1623" s="34"/>
      <c r="LBH1623" s="35"/>
      <c r="LBI1623" s="34"/>
      <c r="LBP1623" s="35"/>
      <c r="LBQ1623" s="34"/>
      <c r="LBX1623" s="35"/>
      <c r="LBY1623" s="34"/>
      <c r="LCF1623" s="35"/>
      <c r="LCG1623" s="34"/>
      <c r="LCN1623" s="35"/>
      <c r="LCO1623" s="34"/>
      <c r="LCV1623" s="35"/>
      <c r="LCW1623" s="34"/>
      <c r="LDD1623" s="35"/>
      <c r="LDE1623" s="34"/>
      <c r="LDL1623" s="35"/>
      <c r="LDM1623" s="34"/>
      <c r="LDT1623" s="35"/>
      <c r="LDU1623" s="34"/>
      <c r="LEB1623" s="35"/>
      <c r="LEC1623" s="34"/>
      <c r="LEJ1623" s="35"/>
      <c r="LEK1623" s="34"/>
      <c r="LER1623" s="35"/>
      <c r="LES1623" s="34"/>
      <c r="LEZ1623" s="35"/>
      <c r="LFA1623" s="34"/>
      <c r="LFH1623" s="35"/>
      <c r="LFI1623" s="34"/>
      <c r="LFP1623" s="35"/>
      <c r="LFQ1623" s="34"/>
      <c r="LFX1623" s="35"/>
      <c r="LFY1623" s="34"/>
      <c r="LGF1623" s="35"/>
      <c r="LGG1623" s="34"/>
      <c r="LGN1623" s="35"/>
      <c r="LGO1623" s="34"/>
      <c r="LGV1623" s="35"/>
      <c r="LGW1623" s="34"/>
      <c r="LHD1623" s="35"/>
      <c r="LHE1623" s="34"/>
      <c r="LHL1623" s="35"/>
      <c r="LHM1623" s="34"/>
      <c r="LHT1623" s="35"/>
      <c r="LHU1623" s="34"/>
      <c r="LIB1623" s="35"/>
      <c r="LIC1623" s="34"/>
      <c r="LIJ1623" s="35"/>
      <c r="LIK1623" s="34"/>
      <c r="LIR1623" s="35"/>
      <c r="LIS1623" s="34"/>
      <c r="LIZ1623" s="35"/>
      <c r="LJA1623" s="34"/>
      <c r="LJH1623" s="35"/>
      <c r="LJI1623" s="34"/>
      <c r="LJP1623" s="35"/>
      <c r="LJQ1623" s="34"/>
      <c r="LJX1623" s="35"/>
      <c r="LJY1623" s="34"/>
      <c r="LKF1623" s="35"/>
      <c r="LKG1623" s="34"/>
      <c r="LKN1623" s="35"/>
      <c r="LKO1623" s="34"/>
      <c r="LKV1623" s="35"/>
      <c r="LKW1623" s="34"/>
      <c r="LLD1623" s="35"/>
      <c r="LLE1623" s="34"/>
      <c r="LLL1623" s="35"/>
      <c r="LLM1623" s="34"/>
      <c r="LLT1623" s="35"/>
      <c r="LLU1623" s="34"/>
      <c r="LMB1623" s="35"/>
      <c r="LMC1623" s="34"/>
      <c r="LMJ1623" s="35"/>
      <c r="LMK1623" s="34"/>
      <c r="LMR1623" s="35"/>
      <c r="LMS1623" s="34"/>
      <c r="LMZ1623" s="35"/>
      <c r="LNA1623" s="34"/>
      <c r="LNH1623" s="35"/>
      <c r="LNI1623" s="34"/>
      <c r="LNP1623" s="35"/>
      <c r="LNQ1623" s="34"/>
      <c r="LNX1623" s="35"/>
      <c r="LNY1623" s="34"/>
      <c r="LOF1623" s="35"/>
      <c r="LOG1623" s="34"/>
      <c r="LON1623" s="35"/>
      <c r="LOO1623" s="34"/>
      <c r="LOV1623" s="35"/>
      <c r="LOW1623" s="34"/>
      <c r="LPD1623" s="35"/>
      <c r="LPE1623" s="34"/>
      <c r="LPL1623" s="35"/>
      <c r="LPM1623" s="34"/>
      <c r="LPT1623" s="35"/>
      <c r="LPU1623" s="34"/>
      <c r="LQB1623" s="35"/>
      <c r="LQC1623" s="34"/>
      <c r="LQJ1623" s="35"/>
      <c r="LQK1623" s="34"/>
      <c r="LQR1623" s="35"/>
      <c r="LQS1623" s="34"/>
      <c r="LQZ1623" s="35"/>
      <c r="LRA1623" s="34"/>
      <c r="LRH1623" s="35"/>
      <c r="LRI1623" s="34"/>
      <c r="LRP1623" s="35"/>
      <c r="LRQ1623" s="34"/>
      <c r="LRX1623" s="35"/>
      <c r="LRY1623" s="34"/>
      <c r="LSF1623" s="35"/>
      <c r="LSG1623" s="34"/>
      <c r="LSN1623" s="35"/>
      <c r="LSO1623" s="34"/>
      <c r="LSV1623" s="35"/>
      <c r="LSW1623" s="34"/>
      <c r="LTD1623" s="35"/>
      <c r="LTE1623" s="34"/>
      <c r="LTL1623" s="35"/>
      <c r="LTM1623" s="34"/>
      <c r="LTT1623" s="35"/>
      <c r="LTU1623" s="34"/>
      <c r="LUB1623" s="35"/>
      <c r="LUC1623" s="34"/>
      <c r="LUJ1623" s="35"/>
      <c r="LUK1623" s="34"/>
      <c r="LUR1623" s="35"/>
      <c r="LUS1623" s="34"/>
      <c r="LUZ1623" s="35"/>
      <c r="LVA1623" s="34"/>
      <c r="LVH1623" s="35"/>
      <c r="LVI1623" s="34"/>
      <c r="LVP1623" s="35"/>
      <c r="LVQ1623" s="34"/>
      <c r="LVX1623" s="35"/>
      <c r="LVY1623" s="34"/>
      <c r="LWF1623" s="35"/>
      <c r="LWG1623" s="34"/>
      <c r="LWN1623" s="35"/>
      <c r="LWO1623" s="34"/>
      <c r="LWV1623" s="35"/>
      <c r="LWW1623" s="34"/>
      <c r="LXD1623" s="35"/>
      <c r="LXE1623" s="34"/>
      <c r="LXL1623" s="35"/>
      <c r="LXM1623" s="34"/>
      <c r="LXT1623" s="35"/>
      <c r="LXU1623" s="34"/>
      <c r="LYB1623" s="35"/>
      <c r="LYC1623" s="34"/>
      <c r="LYJ1623" s="35"/>
      <c r="LYK1623" s="34"/>
      <c r="LYR1623" s="35"/>
      <c r="LYS1623" s="34"/>
      <c r="LYZ1623" s="35"/>
      <c r="LZA1623" s="34"/>
      <c r="LZH1623" s="35"/>
      <c r="LZI1623" s="34"/>
      <c r="LZP1623" s="35"/>
      <c r="LZQ1623" s="34"/>
      <c r="LZX1623" s="35"/>
      <c r="LZY1623" s="34"/>
      <c r="MAF1623" s="35"/>
      <c r="MAG1623" s="34"/>
      <c r="MAN1623" s="35"/>
      <c r="MAO1623" s="34"/>
      <c r="MAV1623" s="35"/>
      <c r="MAW1623" s="34"/>
      <c r="MBD1623" s="35"/>
      <c r="MBE1623" s="34"/>
      <c r="MBL1623" s="35"/>
      <c r="MBM1623" s="34"/>
      <c r="MBT1623" s="35"/>
      <c r="MBU1623" s="34"/>
      <c r="MCB1623" s="35"/>
      <c r="MCC1623" s="34"/>
      <c r="MCJ1623" s="35"/>
      <c r="MCK1623" s="34"/>
      <c r="MCR1623" s="35"/>
      <c r="MCS1623" s="34"/>
      <c r="MCZ1623" s="35"/>
      <c r="MDA1623" s="34"/>
      <c r="MDH1623" s="35"/>
      <c r="MDI1623" s="34"/>
      <c r="MDP1623" s="35"/>
      <c r="MDQ1623" s="34"/>
      <c r="MDX1623" s="35"/>
      <c r="MDY1623" s="34"/>
      <c r="MEF1623" s="35"/>
      <c r="MEG1623" s="34"/>
      <c r="MEN1623" s="35"/>
      <c r="MEO1623" s="34"/>
      <c r="MEV1623" s="35"/>
      <c r="MEW1623" s="34"/>
      <c r="MFD1623" s="35"/>
      <c r="MFE1623" s="34"/>
      <c r="MFL1623" s="35"/>
      <c r="MFM1623" s="34"/>
      <c r="MFT1623" s="35"/>
      <c r="MFU1623" s="34"/>
      <c r="MGB1623" s="35"/>
      <c r="MGC1623" s="34"/>
      <c r="MGJ1623" s="35"/>
      <c r="MGK1623" s="34"/>
      <c r="MGR1623" s="35"/>
      <c r="MGS1623" s="34"/>
      <c r="MGZ1623" s="35"/>
      <c r="MHA1623" s="34"/>
      <c r="MHH1623" s="35"/>
      <c r="MHI1623" s="34"/>
      <c r="MHP1623" s="35"/>
      <c r="MHQ1623" s="34"/>
      <c r="MHX1623" s="35"/>
      <c r="MHY1623" s="34"/>
      <c r="MIF1623" s="35"/>
      <c r="MIG1623" s="34"/>
      <c r="MIN1623" s="35"/>
      <c r="MIO1623" s="34"/>
      <c r="MIV1623" s="35"/>
      <c r="MIW1623" s="34"/>
      <c r="MJD1623" s="35"/>
      <c r="MJE1623" s="34"/>
      <c r="MJL1623" s="35"/>
      <c r="MJM1623" s="34"/>
      <c r="MJT1623" s="35"/>
      <c r="MJU1623" s="34"/>
      <c r="MKB1623" s="35"/>
      <c r="MKC1623" s="34"/>
      <c r="MKJ1623" s="35"/>
      <c r="MKK1623" s="34"/>
      <c r="MKR1623" s="35"/>
      <c r="MKS1623" s="34"/>
      <c r="MKZ1623" s="35"/>
      <c r="MLA1623" s="34"/>
      <c r="MLH1623" s="35"/>
      <c r="MLI1623" s="34"/>
      <c r="MLP1623" s="35"/>
      <c r="MLQ1623" s="34"/>
      <c r="MLX1623" s="35"/>
      <c r="MLY1623" s="34"/>
      <c r="MMF1623" s="35"/>
      <c r="MMG1623" s="34"/>
      <c r="MMN1623" s="35"/>
      <c r="MMO1623" s="34"/>
      <c r="MMV1623" s="35"/>
      <c r="MMW1623" s="34"/>
      <c r="MND1623" s="35"/>
      <c r="MNE1623" s="34"/>
      <c r="MNL1623" s="35"/>
      <c r="MNM1623" s="34"/>
      <c r="MNT1623" s="35"/>
      <c r="MNU1623" s="34"/>
      <c r="MOB1623" s="35"/>
      <c r="MOC1623" s="34"/>
      <c r="MOJ1623" s="35"/>
      <c r="MOK1623" s="34"/>
      <c r="MOR1623" s="35"/>
      <c r="MOS1623" s="34"/>
      <c r="MOZ1623" s="35"/>
      <c r="MPA1623" s="34"/>
      <c r="MPH1623" s="35"/>
      <c r="MPI1623" s="34"/>
      <c r="MPP1623" s="35"/>
      <c r="MPQ1623" s="34"/>
      <c r="MPX1623" s="35"/>
      <c r="MPY1623" s="34"/>
      <c r="MQF1623" s="35"/>
      <c r="MQG1623" s="34"/>
      <c r="MQN1623" s="35"/>
      <c r="MQO1623" s="34"/>
      <c r="MQV1623" s="35"/>
      <c r="MQW1623" s="34"/>
      <c r="MRD1623" s="35"/>
      <c r="MRE1623" s="34"/>
      <c r="MRL1623" s="35"/>
      <c r="MRM1623" s="34"/>
      <c r="MRT1623" s="35"/>
      <c r="MRU1623" s="34"/>
      <c r="MSB1623" s="35"/>
      <c r="MSC1623" s="34"/>
      <c r="MSJ1623" s="35"/>
      <c r="MSK1623" s="34"/>
      <c r="MSR1623" s="35"/>
      <c r="MSS1623" s="34"/>
      <c r="MSZ1623" s="35"/>
      <c r="MTA1623" s="34"/>
      <c r="MTH1623" s="35"/>
      <c r="MTI1623" s="34"/>
      <c r="MTP1623" s="35"/>
      <c r="MTQ1623" s="34"/>
      <c r="MTX1623" s="35"/>
      <c r="MTY1623" s="34"/>
      <c r="MUF1623" s="35"/>
      <c r="MUG1623" s="34"/>
      <c r="MUN1623" s="35"/>
      <c r="MUO1623" s="34"/>
      <c r="MUV1623" s="35"/>
      <c r="MUW1623" s="34"/>
      <c r="MVD1623" s="35"/>
      <c r="MVE1623" s="34"/>
      <c r="MVL1623" s="35"/>
      <c r="MVM1623" s="34"/>
      <c r="MVT1623" s="35"/>
      <c r="MVU1623" s="34"/>
      <c r="MWB1623" s="35"/>
      <c r="MWC1623" s="34"/>
      <c r="MWJ1623" s="35"/>
      <c r="MWK1623" s="34"/>
      <c r="MWR1623" s="35"/>
      <c r="MWS1623" s="34"/>
      <c r="MWZ1623" s="35"/>
      <c r="MXA1623" s="34"/>
      <c r="MXH1623" s="35"/>
      <c r="MXI1623" s="34"/>
      <c r="MXP1623" s="35"/>
      <c r="MXQ1623" s="34"/>
      <c r="MXX1623" s="35"/>
      <c r="MXY1623" s="34"/>
      <c r="MYF1623" s="35"/>
      <c r="MYG1623" s="34"/>
      <c r="MYN1623" s="35"/>
      <c r="MYO1623" s="34"/>
      <c r="MYV1623" s="35"/>
      <c r="MYW1623" s="34"/>
      <c r="MZD1623" s="35"/>
      <c r="MZE1623" s="34"/>
      <c r="MZL1623" s="35"/>
      <c r="MZM1623" s="34"/>
      <c r="MZT1623" s="35"/>
      <c r="MZU1623" s="34"/>
      <c r="NAB1623" s="35"/>
      <c r="NAC1623" s="34"/>
      <c r="NAJ1623" s="35"/>
      <c r="NAK1623" s="34"/>
      <c r="NAR1623" s="35"/>
      <c r="NAS1623" s="34"/>
      <c r="NAZ1623" s="35"/>
      <c r="NBA1623" s="34"/>
      <c r="NBH1623" s="35"/>
      <c r="NBI1623" s="34"/>
      <c r="NBP1623" s="35"/>
      <c r="NBQ1623" s="34"/>
      <c r="NBX1623" s="35"/>
      <c r="NBY1623" s="34"/>
      <c r="NCF1623" s="35"/>
      <c r="NCG1623" s="34"/>
      <c r="NCN1623" s="35"/>
      <c r="NCO1623" s="34"/>
      <c r="NCV1623" s="35"/>
      <c r="NCW1623" s="34"/>
      <c r="NDD1623" s="35"/>
      <c r="NDE1623" s="34"/>
      <c r="NDL1623" s="35"/>
      <c r="NDM1623" s="34"/>
      <c r="NDT1623" s="35"/>
      <c r="NDU1623" s="34"/>
      <c r="NEB1623" s="35"/>
      <c r="NEC1623" s="34"/>
      <c r="NEJ1623" s="35"/>
      <c r="NEK1623" s="34"/>
      <c r="NER1623" s="35"/>
      <c r="NES1623" s="34"/>
      <c r="NEZ1623" s="35"/>
      <c r="NFA1623" s="34"/>
      <c r="NFH1623" s="35"/>
      <c r="NFI1623" s="34"/>
      <c r="NFP1623" s="35"/>
      <c r="NFQ1623" s="34"/>
      <c r="NFX1623" s="35"/>
      <c r="NFY1623" s="34"/>
      <c r="NGF1623" s="35"/>
      <c r="NGG1623" s="34"/>
      <c r="NGN1623" s="35"/>
      <c r="NGO1623" s="34"/>
      <c r="NGV1623" s="35"/>
      <c r="NGW1623" s="34"/>
      <c r="NHD1623" s="35"/>
      <c r="NHE1623" s="34"/>
      <c r="NHL1623" s="35"/>
      <c r="NHM1623" s="34"/>
      <c r="NHT1623" s="35"/>
      <c r="NHU1623" s="34"/>
      <c r="NIB1623" s="35"/>
      <c r="NIC1623" s="34"/>
      <c r="NIJ1623" s="35"/>
      <c r="NIK1623" s="34"/>
      <c r="NIR1623" s="35"/>
      <c r="NIS1623" s="34"/>
      <c r="NIZ1623" s="35"/>
      <c r="NJA1623" s="34"/>
      <c r="NJH1623" s="35"/>
      <c r="NJI1623" s="34"/>
      <c r="NJP1623" s="35"/>
      <c r="NJQ1623" s="34"/>
      <c r="NJX1623" s="35"/>
      <c r="NJY1623" s="34"/>
      <c r="NKF1623" s="35"/>
      <c r="NKG1623" s="34"/>
      <c r="NKN1623" s="35"/>
      <c r="NKO1623" s="34"/>
      <c r="NKV1623" s="35"/>
      <c r="NKW1623" s="34"/>
      <c r="NLD1623" s="35"/>
      <c r="NLE1623" s="34"/>
      <c r="NLL1623" s="35"/>
      <c r="NLM1623" s="34"/>
      <c r="NLT1623" s="35"/>
      <c r="NLU1623" s="34"/>
      <c r="NMB1623" s="35"/>
      <c r="NMC1623" s="34"/>
      <c r="NMJ1623" s="35"/>
      <c r="NMK1623" s="34"/>
      <c r="NMR1623" s="35"/>
      <c r="NMS1623" s="34"/>
      <c r="NMZ1623" s="35"/>
      <c r="NNA1623" s="34"/>
      <c r="NNH1623" s="35"/>
      <c r="NNI1623" s="34"/>
      <c r="NNP1623" s="35"/>
      <c r="NNQ1623" s="34"/>
      <c r="NNX1623" s="35"/>
      <c r="NNY1623" s="34"/>
      <c r="NOF1623" s="35"/>
      <c r="NOG1623" s="34"/>
      <c r="NON1623" s="35"/>
      <c r="NOO1623" s="34"/>
      <c r="NOV1623" s="35"/>
      <c r="NOW1623" s="34"/>
      <c r="NPD1623" s="35"/>
      <c r="NPE1623" s="34"/>
      <c r="NPL1623" s="35"/>
      <c r="NPM1623" s="34"/>
      <c r="NPT1623" s="35"/>
      <c r="NPU1623" s="34"/>
      <c r="NQB1623" s="35"/>
      <c r="NQC1623" s="34"/>
      <c r="NQJ1623" s="35"/>
      <c r="NQK1623" s="34"/>
      <c r="NQR1623" s="35"/>
      <c r="NQS1623" s="34"/>
      <c r="NQZ1623" s="35"/>
      <c r="NRA1623" s="34"/>
      <c r="NRH1623" s="35"/>
      <c r="NRI1623" s="34"/>
      <c r="NRP1623" s="35"/>
      <c r="NRQ1623" s="34"/>
      <c r="NRX1623" s="35"/>
      <c r="NRY1623" s="34"/>
      <c r="NSF1623" s="35"/>
      <c r="NSG1623" s="34"/>
      <c r="NSN1623" s="35"/>
      <c r="NSO1623" s="34"/>
      <c r="NSV1623" s="35"/>
      <c r="NSW1623" s="34"/>
      <c r="NTD1623" s="35"/>
      <c r="NTE1623" s="34"/>
      <c r="NTL1623" s="35"/>
      <c r="NTM1623" s="34"/>
      <c r="NTT1623" s="35"/>
      <c r="NTU1623" s="34"/>
      <c r="NUB1623" s="35"/>
      <c r="NUC1623" s="34"/>
      <c r="NUJ1623" s="35"/>
      <c r="NUK1623" s="34"/>
      <c r="NUR1623" s="35"/>
      <c r="NUS1623" s="34"/>
      <c r="NUZ1623" s="35"/>
      <c r="NVA1623" s="34"/>
      <c r="NVH1623" s="35"/>
      <c r="NVI1623" s="34"/>
      <c r="NVP1623" s="35"/>
      <c r="NVQ1623" s="34"/>
      <c r="NVX1623" s="35"/>
      <c r="NVY1623" s="34"/>
      <c r="NWF1623" s="35"/>
      <c r="NWG1623" s="34"/>
      <c r="NWN1623" s="35"/>
      <c r="NWO1623" s="34"/>
      <c r="NWV1623" s="35"/>
      <c r="NWW1623" s="34"/>
      <c r="NXD1623" s="35"/>
      <c r="NXE1623" s="34"/>
      <c r="NXL1623" s="35"/>
      <c r="NXM1623" s="34"/>
      <c r="NXT1623" s="35"/>
      <c r="NXU1623" s="34"/>
      <c r="NYB1623" s="35"/>
      <c r="NYC1623" s="34"/>
      <c r="NYJ1623" s="35"/>
      <c r="NYK1623" s="34"/>
      <c r="NYR1623" s="35"/>
      <c r="NYS1623" s="34"/>
      <c r="NYZ1623" s="35"/>
      <c r="NZA1623" s="34"/>
      <c r="NZH1623" s="35"/>
      <c r="NZI1623" s="34"/>
      <c r="NZP1623" s="35"/>
      <c r="NZQ1623" s="34"/>
      <c r="NZX1623" s="35"/>
      <c r="NZY1623" s="34"/>
      <c r="OAF1623" s="35"/>
      <c r="OAG1623" s="34"/>
      <c r="OAN1623" s="35"/>
      <c r="OAO1623" s="34"/>
      <c r="OAV1623" s="35"/>
      <c r="OAW1623" s="34"/>
      <c r="OBD1623" s="35"/>
      <c r="OBE1623" s="34"/>
      <c r="OBL1623" s="35"/>
      <c r="OBM1623" s="34"/>
      <c r="OBT1623" s="35"/>
      <c r="OBU1623" s="34"/>
      <c r="OCB1623" s="35"/>
      <c r="OCC1623" s="34"/>
      <c r="OCJ1623" s="35"/>
      <c r="OCK1623" s="34"/>
      <c r="OCR1623" s="35"/>
      <c r="OCS1623" s="34"/>
      <c r="OCZ1623" s="35"/>
      <c r="ODA1623" s="34"/>
      <c r="ODH1623" s="35"/>
      <c r="ODI1623" s="34"/>
      <c r="ODP1623" s="35"/>
      <c r="ODQ1623" s="34"/>
      <c r="ODX1623" s="35"/>
      <c r="ODY1623" s="34"/>
      <c r="OEF1623" s="35"/>
      <c r="OEG1623" s="34"/>
      <c r="OEN1623" s="35"/>
      <c r="OEO1623" s="34"/>
      <c r="OEV1623" s="35"/>
      <c r="OEW1623" s="34"/>
      <c r="OFD1623" s="35"/>
      <c r="OFE1623" s="34"/>
      <c r="OFL1623" s="35"/>
      <c r="OFM1623" s="34"/>
      <c r="OFT1623" s="35"/>
      <c r="OFU1623" s="34"/>
      <c r="OGB1623" s="35"/>
      <c r="OGC1623" s="34"/>
      <c r="OGJ1623" s="35"/>
      <c r="OGK1623" s="34"/>
      <c r="OGR1623" s="35"/>
      <c r="OGS1623" s="34"/>
      <c r="OGZ1623" s="35"/>
      <c r="OHA1623" s="34"/>
      <c r="OHH1623" s="35"/>
      <c r="OHI1623" s="34"/>
      <c r="OHP1623" s="35"/>
      <c r="OHQ1623" s="34"/>
      <c r="OHX1623" s="35"/>
      <c r="OHY1623" s="34"/>
      <c r="OIF1623" s="35"/>
      <c r="OIG1623" s="34"/>
      <c r="OIN1623" s="35"/>
      <c r="OIO1623" s="34"/>
      <c r="OIV1623" s="35"/>
      <c r="OIW1623" s="34"/>
      <c r="OJD1623" s="35"/>
      <c r="OJE1623" s="34"/>
      <c r="OJL1623" s="35"/>
      <c r="OJM1623" s="34"/>
      <c r="OJT1623" s="35"/>
      <c r="OJU1623" s="34"/>
      <c r="OKB1623" s="35"/>
      <c r="OKC1623" s="34"/>
      <c r="OKJ1623" s="35"/>
      <c r="OKK1623" s="34"/>
      <c r="OKR1623" s="35"/>
      <c r="OKS1623" s="34"/>
      <c r="OKZ1623" s="35"/>
      <c r="OLA1623" s="34"/>
      <c r="OLH1623" s="35"/>
      <c r="OLI1623" s="34"/>
      <c r="OLP1623" s="35"/>
      <c r="OLQ1623" s="34"/>
      <c r="OLX1623" s="35"/>
      <c r="OLY1623" s="34"/>
      <c r="OMF1623" s="35"/>
      <c r="OMG1623" s="34"/>
      <c r="OMN1623" s="35"/>
      <c r="OMO1623" s="34"/>
      <c r="OMV1623" s="35"/>
      <c r="OMW1623" s="34"/>
      <c r="OND1623" s="35"/>
      <c r="ONE1623" s="34"/>
      <c r="ONL1623" s="35"/>
      <c r="ONM1623" s="34"/>
      <c r="ONT1623" s="35"/>
      <c r="ONU1623" s="34"/>
      <c r="OOB1623" s="35"/>
      <c r="OOC1623" s="34"/>
      <c r="OOJ1623" s="35"/>
      <c r="OOK1623" s="34"/>
      <c r="OOR1623" s="35"/>
      <c r="OOS1623" s="34"/>
      <c r="OOZ1623" s="35"/>
      <c r="OPA1623" s="34"/>
      <c r="OPH1623" s="35"/>
      <c r="OPI1623" s="34"/>
      <c r="OPP1623" s="35"/>
      <c r="OPQ1623" s="34"/>
      <c r="OPX1623" s="35"/>
      <c r="OPY1623" s="34"/>
      <c r="OQF1623" s="35"/>
      <c r="OQG1623" s="34"/>
      <c r="OQN1623" s="35"/>
      <c r="OQO1623" s="34"/>
      <c r="OQV1623" s="35"/>
      <c r="OQW1623" s="34"/>
      <c r="ORD1623" s="35"/>
      <c r="ORE1623" s="34"/>
      <c r="ORL1623" s="35"/>
      <c r="ORM1623" s="34"/>
      <c r="ORT1623" s="35"/>
      <c r="ORU1623" s="34"/>
      <c r="OSB1623" s="35"/>
      <c r="OSC1623" s="34"/>
      <c r="OSJ1623" s="35"/>
      <c r="OSK1623" s="34"/>
      <c r="OSR1623" s="35"/>
      <c r="OSS1623" s="34"/>
      <c r="OSZ1623" s="35"/>
      <c r="OTA1623" s="34"/>
      <c r="OTH1623" s="35"/>
      <c r="OTI1623" s="34"/>
      <c r="OTP1623" s="35"/>
      <c r="OTQ1623" s="34"/>
      <c r="OTX1623" s="35"/>
      <c r="OTY1623" s="34"/>
      <c r="OUF1623" s="35"/>
      <c r="OUG1623" s="34"/>
      <c r="OUN1623" s="35"/>
      <c r="OUO1623" s="34"/>
      <c r="OUV1623" s="35"/>
      <c r="OUW1623" s="34"/>
      <c r="OVD1623" s="35"/>
      <c r="OVE1623" s="34"/>
      <c r="OVL1623" s="35"/>
      <c r="OVM1623" s="34"/>
      <c r="OVT1623" s="35"/>
      <c r="OVU1623" s="34"/>
      <c r="OWB1623" s="35"/>
      <c r="OWC1623" s="34"/>
      <c r="OWJ1623" s="35"/>
      <c r="OWK1623" s="34"/>
      <c r="OWR1623" s="35"/>
      <c r="OWS1623" s="34"/>
      <c r="OWZ1623" s="35"/>
      <c r="OXA1623" s="34"/>
      <c r="OXH1623" s="35"/>
      <c r="OXI1623" s="34"/>
      <c r="OXP1623" s="35"/>
      <c r="OXQ1623" s="34"/>
      <c r="OXX1623" s="35"/>
      <c r="OXY1623" s="34"/>
      <c r="OYF1623" s="35"/>
      <c r="OYG1623" s="34"/>
      <c r="OYN1623" s="35"/>
      <c r="OYO1623" s="34"/>
      <c r="OYV1623" s="35"/>
      <c r="OYW1623" s="34"/>
      <c r="OZD1623" s="35"/>
      <c r="OZE1623" s="34"/>
      <c r="OZL1623" s="35"/>
      <c r="OZM1623" s="34"/>
      <c r="OZT1623" s="35"/>
      <c r="OZU1623" s="34"/>
      <c r="PAB1623" s="35"/>
      <c r="PAC1623" s="34"/>
      <c r="PAJ1623" s="35"/>
      <c r="PAK1623" s="34"/>
      <c r="PAR1623" s="35"/>
      <c r="PAS1623" s="34"/>
      <c r="PAZ1623" s="35"/>
      <c r="PBA1623" s="34"/>
      <c r="PBH1623" s="35"/>
      <c r="PBI1623" s="34"/>
      <c r="PBP1623" s="35"/>
      <c r="PBQ1623" s="34"/>
      <c r="PBX1623" s="35"/>
      <c r="PBY1623" s="34"/>
      <c r="PCF1623" s="35"/>
      <c r="PCG1623" s="34"/>
      <c r="PCN1623" s="35"/>
      <c r="PCO1623" s="34"/>
      <c r="PCV1623" s="35"/>
      <c r="PCW1623" s="34"/>
      <c r="PDD1623" s="35"/>
      <c r="PDE1623" s="34"/>
      <c r="PDL1623" s="35"/>
      <c r="PDM1623" s="34"/>
      <c r="PDT1623" s="35"/>
      <c r="PDU1623" s="34"/>
      <c r="PEB1623" s="35"/>
      <c r="PEC1623" s="34"/>
      <c r="PEJ1623" s="35"/>
      <c r="PEK1623" s="34"/>
      <c r="PER1623" s="35"/>
      <c r="PES1623" s="34"/>
      <c r="PEZ1623" s="35"/>
      <c r="PFA1623" s="34"/>
      <c r="PFH1623" s="35"/>
      <c r="PFI1623" s="34"/>
      <c r="PFP1623" s="35"/>
      <c r="PFQ1623" s="34"/>
      <c r="PFX1623" s="35"/>
      <c r="PFY1623" s="34"/>
      <c r="PGF1623" s="35"/>
      <c r="PGG1623" s="34"/>
      <c r="PGN1623" s="35"/>
      <c r="PGO1623" s="34"/>
      <c r="PGV1623" s="35"/>
      <c r="PGW1623" s="34"/>
      <c r="PHD1623" s="35"/>
      <c r="PHE1623" s="34"/>
      <c r="PHL1623" s="35"/>
      <c r="PHM1623" s="34"/>
      <c r="PHT1623" s="35"/>
      <c r="PHU1623" s="34"/>
      <c r="PIB1623" s="35"/>
      <c r="PIC1623" s="34"/>
      <c r="PIJ1623" s="35"/>
      <c r="PIK1623" s="34"/>
      <c r="PIR1623" s="35"/>
      <c r="PIS1623" s="34"/>
      <c r="PIZ1623" s="35"/>
      <c r="PJA1623" s="34"/>
      <c r="PJH1623" s="35"/>
      <c r="PJI1623" s="34"/>
      <c r="PJP1623" s="35"/>
      <c r="PJQ1623" s="34"/>
      <c r="PJX1623" s="35"/>
      <c r="PJY1623" s="34"/>
      <c r="PKF1623" s="35"/>
      <c r="PKG1623" s="34"/>
      <c r="PKN1623" s="35"/>
      <c r="PKO1623" s="34"/>
      <c r="PKV1623" s="35"/>
      <c r="PKW1623" s="34"/>
      <c r="PLD1623" s="35"/>
      <c r="PLE1623" s="34"/>
      <c r="PLL1623" s="35"/>
      <c r="PLM1623" s="34"/>
      <c r="PLT1623" s="35"/>
      <c r="PLU1623" s="34"/>
      <c r="PMB1623" s="35"/>
      <c r="PMC1623" s="34"/>
      <c r="PMJ1623" s="35"/>
      <c r="PMK1623" s="34"/>
      <c r="PMR1623" s="35"/>
      <c r="PMS1623" s="34"/>
      <c r="PMZ1623" s="35"/>
      <c r="PNA1623" s="34"/>
      <c r="PNH1623" s="35"/>
      <c r="PNI1623" s="34"/>
      <c r="PNP1623" s="35"/>
      <c r="PNQ1623" s="34"/>
      <c r="PNX1623" s="35"/>
      <c r="PNY1623" s="34"/>
      <c r="POF1623" s="35"/>
      <c r="POG1623" s="34"/>
      <c r="PON1623" s="35"/>
      <c r="POO1623" s="34"/>
      <c r="POV1623" s="35"/>
      <c r="POW1623" s="34"/>
      <c r="PPD1623" s="35"/>
      <c r="PPE1623" s="34"/>
      <c r="PPL1623" s="35"/>
      <c r="PPM1623" s="34"/>
      <c r="PPT1623" s="35"/>
      <c r="PPU1623" s="34"/>
      <c r="PQB1623" s="35"/>
      <c r="PQC1623" s="34"/>
      <c r="PQJ1623" s="35"/>
      <c r="PQK1623" s="34"/>
      <c r="PQR1623" s="35"/>
      <c r="PQS1623" s="34"/>
      <c r="PQZ1623" s="35"/>
      <c r="PRA1623" s="34"/>
      <c r="PRH1623" s="35"/>
      <c r="PRI1623" s="34"/>
      <c r="PRP1623" s="35"/>
      <c r="PRQ1623" s="34"/>
      <c r="PRX1623" s="35"/>
      <c r="PRY1623" s="34"/>
      <c r="PSF1623" s="35"/>
      <c r="PSG1623" s="34"/>
      <c r="PSN1623" s="35"/>
      <c r="PSO1623" s="34"/>
      <c r="PSV1623" s="35"/>
      <c r="PSW1623" s="34"/>
      <c r="PTD1623" s="35"/>
      <c r="PTE1623" s="34"/>
      <c r="PTL1623" s="35"/>
      <c r="PTM1623" s="34"/>
      <c r="PTT1623" s="35"/>
      <c r="PTU1623" s="34"/>
      <c r="PUB1623" s="35"/>
      <c r="PUC1623" s="34"/>
      <c r="PUJ1623" s="35"/>
      <c r="PUK1623" s="34"/>
      <c r="PUR1623" s="35"/>
      <c r="PUS1623" s="34"/>
      <c r="PUZ1623" s="35"/>
      <c r="PVA1623" s="34"/>
      <c r="PVH1623" s="35"/>
      <c r="PVI1623" s="34"/>
      <c r="PVP1623" s="35"/>
      <c r="PVQ1623" s="34"/>
      <c r="PVX1623" s="35"/>
      <c r="PVY1623" s="34"/>
      <c r="PWF1623" s="35"/>
      <c r="PWG1623" s="34"/>
      <c r="PWN1623" s="35"/>
      <c r="PWO1623" s="34"/>
      <c r="PWV1623" s="35"/>
      <c r="PWW1623" s="34"/>
      <c r="PXD1623" s="35"/>
      <c r="PXE1623" s="34"/>
      <c r="PXL1623" s="35"/>
      <c r="PXM1623" s="34"/>
      <c r="PXT1623" s="35"/>
      <c r="PXU1623" s="34"/>
      <c r="PYB1623" s="35"/>
      <c r="PYC1623" s="34"/>
      <c r="PYJ1623" s="35"/>
      <c r="PYK1623" s="34"/>
      <c r="PYR1623" s="35"/>
      <c r="PYS1623" s="34"/>
      <c r="PYZ1623" s="35"/>
      <c r="PZA1623" s="34"/>
      <c r="PZH1623" s="35"/>
      <c r="PZI1623" s="34"/>
      <c r="PZP1623" s="35"/>
      <c r="PZQ1623" s="34"/>
      <c r="PZX1623" s="35"/>
      <c r="PZY1623" s="34"/>
      <c r="QAF1623" s="35"/>
      <c r="QAG1623" s="34"/>
      <c r="QAN1623" s="35"/>
      <c r="QAO1623" s="34"/>
      <c r="QAV1623" s="35"/>
      <c r="QAW1623" s="34"/>
      <c r="QBD1623" s="35"/>
      <c r="QBE1623" s="34"/>
      <c r="QBL1623" s="35"/>
      <c r="QBM1623" s="34"/>
      <c r="QBT1623" s="35"/>
      <c r="QBU1623" s="34"/>
      <c r="QCB1623" s="35"/>
      <c r="QCC1623" s="34"/>
      <c r="QCJ1623" s="35"/>
      <c r="QCK1623" s="34"/>
      <c r="QCR1623" s="35"/>
      <c r="QCS1623" s="34"/>
      <c r="QCZ1623" s="35"/>
      <c r="QDA1623" s="34"/>
      <c r="QDH1623" s="35"/>
      <c r="QDI1623" s="34"/>
      <c r="QDP1623" s="35"/>
      <c r="QDQ1623" s="34"/>
      <c r="QDX1623" s="35"/>
      <c r="QDY1623" s="34"/>
      <c r="QEF1623" s="35"/>
      <c r="QEG1623" s="34"/>
      <c r="QEN1623" s="35"/>
      <c r="QEO1623" s="34"/>
      <c r="QEV1623" s="35"/>
      <c r="QEW1623" s="34"/>
      <c r="QFD1623" s="35"/>
      <c r="QFE1623" s="34"/>
      <c r="QFL1623" s="35"/>
      <c r="QFM1623" s="34"/>
      <c r="QFT1623" s="35"/>
      <c r="QFU1623" s="34"/>
      <c r="QGB1623" s="35"/>
      <c r="QGC1623" s="34"/>
      <c r="QGJ1623" s="35"/>
      <c r="QGK1623" s="34"/>
      <c r="QGR1623" s="35"/>
      <c r="QGS1623" s="34"/>
      <c r="QGZ1623" s="35"/>
      <c r="QHA1623" s="34"/>
      <c r="QHH1623" s="35"/>
      <c r="QHI1623" s="34"/>
      <c r="QHP1623" s="35"/>
      <c r="QHQ1623" s="34"/>
      <c r="QHX1623" s="35"/>
      <c r="QHY1623" s="34"/>
      <c r="QIF1623" s="35"/>
      <c r="QIG1623" s="34"/>
      <c r="QIN1623" s="35"/>
      <c r="QIO1623" s="34"/>
      <c r="QIV1623" s="35"/>
      <c r="QIW1623" s="34"/>
      <c r="QJD1623" s="35"/>
      <c r="QJE1623" s="34"/>
      <c r="QJL1623" s="35"/>
      <c r="QJM1623" s="34"/>
      <c r="QJT1623" s="35"/>
      <c r="QJU1623" s="34"/>
      <c r="QKB1623" s="35"/>
      <c r="QKC1623" s="34"/>
      <c r="QKJ1623" s="35"/>
      <c r="QKK1623" s="34"/>
      <c r="QKR1623" s="35"/>
      <c r="QKS1623" s="34"/>
      <c r="QKZ1623" s="35"/>
      <c r="QLA1623" s="34"/>
      <c r="QLH1623" s="35"/>
      <c r="QLI1623" s="34"/>
      <c r="QLP1623" s="35"/>
      <c r="QLQ1623" s="34"/>
      <c r="QLX1623" s="35"/>
      <c r="QLY1623" s="34"/>
      <c r="QMF1623" s="35"/>
      <c r="QMG1623" s="34"/>
      <c r="QMN1623" s="35"/>
      <c r="QMO1623" s="34"/>
      <c r="QMV1623" s="35"/>
      <c r="QMW1623" s="34"/>
      <c r="QND1623" s="35"/>
      <c r="QNE1623" s="34"/>
      <c r="QNL1623" s="35"/>
      <c r="QNM1623" s="34"/>
      <c r="QNT1623" s="35"/>
      <c r="QNU1623" s="34"/>
      <c r="QOB1623" s="35"/>
      <c r="QOC1623" s="34"/>
      <c r="QOJ1623" s="35"/>
      <c r="QOK1623" s="34"/>
      <c r="QOR1623" s="35"/>
      <c r="QOS1623" s="34"/>
      <c r="QOZ1623" s="35"/>
      <c r="QPA1623" s="34"/>
      <c r="QPH1623" s="35"/>
      <c r="QPI1623" s="34"/>
      <c r="QPP1623" s="35"/>
      <c r="QPQ1623" s="34"/>
      <c r="QPX1623" s="35"/>
      <c r="QPY1623" s="34"/>
      <c r="QQF1623" s="35"/>
      <c r="QQG1623" s="34"/>
      <c r="QQN1623" s="35"/>
      <c r="QQO1623" s="34"/>
      <c r="QQV1623" s="35"/>
      <c r="QQW1623" s="34"/>
      <c r="QRD1623" s="35"/>
      <c r="QRE1623" s="34"/>
      <c r="QRL1623" s="35"/>
      <c r="QRM1623" s="34"/>
      <c r="QRT1623" s="35"/>
      <c r="QRU1623" s="34"/>
      <c r="QSB1623" s="35"/>
      <c r="QSC1623" s="34"/>
      <c r="QSJ1623" s="35"/>
      <c r="QSK1623" s="34"/>
      <c r="QSR1623" s="35"/>
      <c r="QSS1623" s="34"/>
      <c r="QSZ1623" s="35"/>
      <c r="QTA1623" s="34"/>
      <c r="QTH1623" s="35"/>
      <c r="QTI1623" s="34"/>
      <c r="QTP1623" s="35"/>
      <c r="QTQ1623" s="34"/>
      <c r="QTX1623" s="35"/>
      <c r="QTY1623" s="34"/>
      <c r="QUF1623" s="35"/>
      <c r="QUG1623" s="34"/>
      <c r="QUN1623" s="35"/>
      <c r="QUO1623" s="34"/>
      <c r="QUV1623" s="35"/>
      <c r="QUW1623" s="34"/>
      <c r="QVD1623" s="35"/>
      <c r="QVE1623" s="34"/>
      <c r="QVL1623" s="35"/>
      <c r="QVM1623" s="34"/>
      <c r="QVT1623" s="35"/>
      <c r="QVU1623" s="34"/>
      <c r="QWB1623" s="35"/>
      <c r="QWC1623" s="34"/>
      <c r="QWJ1623" s="35"/>
      <c r="QWK1623" s="34"/>
      <c r="QWR1623" s="35"/>
      <c r="QWS1623" s="34"/>
      <c r="QWZ1623" s="35"/>
      <c r="QXA1623" s="34"/>
      <c r="QXH1623" s="35"/>
      <c r="QXI1623" s="34"/>
      <c r="QXP1623" s="35"/>
      <c r="QXQ1623" s="34"/>
      <c r="QXX1623" s="35"/>
      <c r="QXY1623" s="34"/>
      <c r="QYF1623" s="35"/>
      <c r="QYG1623" s="34"/>
      <c r="QYN1623" s="35"/>
      <c r="QYO1623" s="34"/>
      <c r="QYV1623" s="35"/>
      <c r="QYW1623" s="34"/>
      <c r="QZD1623" s="35"/>
      <c r="QZE1623" s="34"/>
      <c r="QZL1623" s="35"/>
      <c r="QZM1623" s="34"/>
      <c r="QZT1623" s="35"/>
      <c r="QZU1623" s="34"/>
      <c r="RAB1623" s="35"/>
      <c r="RAC1623" s="34"/>
      <c r="RAJ1623" s="35"/>
      <c r="RAK1623" s="34"/>
      <c r="RAR1623" s="35"/>
      <c r="RAS1623" s="34"/>
      <c r="RAZ1623" s="35"/>
      <c r="RBA1623" s="34"/>
      <c r="RBH1623" s="35"/>
      <c r="RBI1623" s="34"/>
      <c r="RBP1623" s="35"/>
      <c r="RBQ1623" s="34"/>
      <c r="RBX1623" s="35"/>
      <c r="RBY1623" s="34"/>
      <c r="RCF1623" s="35"/>
      <c r="RCG1623" s="34"/>
      <c r="RCN1623" s="35"/>
      <c r="RCO1623" s="34"/>
      <c r="RCV1623" s="35"/>
      <c r="RCW1623" s="34"/>
      <c r="RDD1623" s="35"/>
      <c r="RDE1623" s="34"/>
      <c r="RDL1623" s="35"/>
      <c r="RDM1623" s="34"/>
      <c r="RDT1623" s="35"/>
      <c r="RDU1623" s="34"/>
      <c r="REB1623" s="35"/>
      <c r="REC1623" s="34"/>
      <c r="REJ1623" s="35"/>
      <c r="REK1623" s="34"/>
      <c r="RER1623" s="35"/>
      <c r="RES1623" s="34"/>
      <c r="REZ1623" s="35"/>
      <c r="RFA1623" s="34"/>
      <c r="RFH1623" s="35"/>
      <c r="RFI1623" s="34"/>
      <c r="RFP1623" s="35"/>
      <c r="RFQ1623" s="34"/>
      <c r="RFX1623" s="35"/>
      <c r="RFY1623" s="34"/>
      <c r="RGF1623" s="35"/>
      <c r="RGG1623" s="34"/>
      <c r="RGN1623" s="35"/>
      <c r="RGO1623" s="34"/>
      <c r="RGV1623" s="35"/>
      <c r="RGW1623" s="34"/>
      <c r="RHD1623" s="35"/>
      <c r="RHE1623" s="34"/>
      <c r="RHL1623" s="35"/>
      <c r="RHM1623" s="34"/>
      <c r="RHT1623" s="35"/>
      <c r="RHU1623" s="34"/>
      <c r="RIB1623" s="35"/>
      <c r="RIC1623" s="34"/>
      <c r="RIJ1623" s="35"/>
      <c r="RIK1623" s="34"/>
      <c r="RIR1623" s="35"/>
      <c r="RIS1623" s="34"/>
      <c r="RIZ1623" s="35"/>
      <c r="RJA1623" s="34"/>
      <c r="RJH1623" s="35"/>
      <c r="RJI1623" s="34"/>
      <c r="RJP1623" s="35"/>
      <c r="RJQ1623" s="34"/>
      <c r="RJX1623" s="35"/>
      <c r="RJY1623" s="34"/>
      <c r="RKF1623" s="35"/>
      <c r="RKG1623" s="34"/>
      <c r="RKN1623" s="35"/>
      <c r="RKO1623" s="34"/>
      <c r="RKV1623" s="35"/>
      <c r="RKW1623" s="34"/>
      <c r="RLD1623" s="35"/>
      <c r="RLE1623" s="34"/>
      <c r="RLL1623" s="35"/>
      <c r="RLM1623" s="34"/>
      <c r="RLT1623" s="35"/>
      <c r="RLU1623" s="34"/>
      <c r="RMB1623" s="35"/>
      <c r="RMC1623" s="34"/>
      <c r="RMJ1623" s="35"/>
      <c r="RMK1623" s="34"/>
      <c r="RMR1623" s="35"/>
      <c r="RMS1623" s="34"/>
      <c r="RMZ1623" s="35"/>
      <c r="RNA1623" s="34"/>
      <c r="RNH1623" s="35"/>
      <c r="RNI1623" s="34"/>
      <c r="RNP1623" s="35"/>
      <c r="RNQ1623" s="34"/>
      <c r="RNX1623" s="35"/>
      <c r="RNY1623" s="34"/>
      <c r="ROF1623" s="35"/>
      <c r="ROG1623" s="34"/>
      <c r="RON1623" s="35"/>
      <c r="ROO1623" s="34"/>
      <c r="ROV1623" s="35"/>
      <c r="ROW1623" s="34"/>
      <c r="RPD1623" s="35"/>
      <c r="RPE1623" s="34"/>
      <c r="RPL1623" s="35"/>
      <c r="RPM1623" s="34"/>
      <c r="RPT1623" s="35"/>
      <c r="RPU1623" s="34"/>
      <c r="RQB1623" s="35"/>
      <c r="RQC1623" s="34"/>
      <c r="RQJ1623" s="35"/>
      <c r="RQK1623" s="34"/>
      <c r="RQR1623" s="35"/>
      <c r="RQS1623" s="34"/>
      <c r="RQZ1623" s="35"/>
      <c r="RRA1623" s="34"/>
      <c r="RRH1623" s="35"/>
      <c r="RRI1623" s="34"/>
      <c r="RRP1623" s="35"/>
      <c r="RRQ1623" s="34"/>
      <c r="RRX1623" s="35"/>
      <c r="RRY1623" s="34"/>
      <c r="RSF1623" s="35"/>
      <c r="RSG1623" s="34"/>
      <c r="RSN1623" s="35"/>
      <c r="RSO1623" s="34"/>
      <c r="RSV1623" s="35"/>
      <c r="RSW1623" s="34"/>
      <c r="RTD1623" s="35"/>
      <c r="RTE1623" s="34"/>
      <c r="RTL1623" s="35"/>
      <c r="RTM1623" s="34"/>
      <c r="RTT1623" s="35"/>
      <c r="RTU1623" s="34"/>
      <c r="RUB1623" s="35"/>
      <c r="RUC1623" s="34"/>
      <c r="RUJ1623" s="35"/>
      <c r="RUK1623" s="34"/>
      <c r="RUR1623" s="35"/>
      <c r="RUS1623" s="34"/>
      <c r="RUZ1623" s="35"/>
      <c r="RVA1623" s="34"/>
      <c r="RVH1623" s="35"/>
      <c r="RVI1623" s="34"/>
      <c r="RVP1623" s="35"/>
      <c r="RVQ1623" s="34"/>
      <c r="RVX1623" s="35"/>
      <c r="RVY1623" s="34"/>
      <c r="RWF1623" s="35"/>
      <c r="RWG1623" s="34"/>
      <c r="RWN1623" s="35"/>
      <c r="RWO1623" s="34"/>
      <c r="RWV1623" s="35"/>
      <c r="RWW1623" s="34"/>
      <c r="RXD1623" s="35"/>
      <c r="RXE1623" s="34"/>
      <c r="RXL1623" s="35"/>
      <c r="RXM1623" s="34"/>
      <c r="RXT1623" s="35"/>
      <c r="RXU1623" s="34"/>
      <c r="RYB1623" s="35"/>
      <c r="RYC1623" s="34"/>
      <c r="RYJ1623" s="35"/>
      <c r="RYK1623" s="34"/>
      <c r="RYR1623" s="35"/>
      <c r="RYS1623" s="34"/>
      <c r="RYZ1623" s="35"/>
      <c r="RZA1623" s="34"/>
      <c r="RZH1623" s="35"/>
      <c r="RZI1623" s="34"/>
      <c r="RZP1623" s="35"/>
      <c r="RZQ1623" s="34"/>
      <c r="RZX1623" s="35"/>
      <c r="RZY1623" s="34"/>
      <c r="SAF1623" s="35"/>
      <c r="SAG1623" s="34"/>
      <c r="SAN1623" s="35"/>
      <c r="SAO1623" s="34"/>
      <c r="SAV1623" s="35"/>
      <c r="SAW1623" s="34"/>
      <c r="SBD1623" s="35"/>
      <c r="SBE1623" s="34"/>
      <c r="SBL1623" s="35"/>
      <c r="SBM1623" s="34"/>
      <c r="SBT1623" s="35"/>
      <c r="SBU1623" s="34"/>
      <c r="SCB1623" s="35"/>
      <c r="SCC1623" s="34"/>
      <c r="SCJ1623" s="35"/>
      <c r="SCK1623" s="34"/>
      <c r="SCR1623" s="35"/>
      <c r="SCS1623" s="34"/>
      <c r="SCZ1623" s="35"/>
      <c r="SDA1623" s="34"/>
      <c r="SDH1623" s="35"/>
      <c r="SDI1623" s="34"/>
      <c r="SDP1623" s="35"/>
      <c r="SDQ1623" s="34"/>
      <c r="SDX1623" s="35"/>
      <c r="SDY1623" s="34"/>
      <c r="SEF1623" s="35"/>
      <c r="SEG1623" s="34"/>
      <c r="SEN1623" s="35"/>
      <c r="SEO1623" s="34"/>
      <c r="SEV1623" s="35"/>
      <c r="SEW1623" s="34"/>
      <c r="SFD1623" s="35"/>
      <c r="SFE1623" s="34"/>
      <c r="SFL1623" s="35"/>
      <c r="SFM1623" s="34"/>
      <c r="SFT1623" s="35"/>
      <c r="SFU1623" s="34"/>
      <c r="SGB1623" s="35"/>
      <c r="SGC1623" s="34"/>
      <c r="SGJ1623" s="35"/>
      <c r="SGK1623" s="34"/>
      <c r="SGR1623" s="35"/>
      <c r="SGS1623" s="34"/>
      <c r="SGZ1623" s="35"/>
      <c r="SHA1623" s="34"/>
      <c r="SHH1623" s="35"/>
      <c r="SHI1623" s="34"/>
      <c r="SHP1623" s="35"/>
      <c r="SHQ1623" s="34"/>
      <c r="SHX1623" s="35"/>
      <c r="SHY1623" s="34"/>
      <c r="SIF1623" s="35"/>
      <c r="SIG1623" s="34"/>
      <c r="SIN1623" s="35"/>
      <c r="SIO1623" s="34"/>
      <c r="SIV1623" s="35"/>
      <c r="SIW1623" s="34"/>
      <c r="SJD1623" s="35"/>
      <c r="SJE1623" s="34"/>
      <c r="SJL1623" s="35"/>
      <c r="SJM1623" s="34"/>
      <c r="SJT1623" s="35"/>
      <c r="SJU1623" s="34"/>
      <c r="SKB1623" s="35"/>
      <c r="SKC1623" s="34"/>
      <c r="SKJ1623" s="35"/>
      <c r="SKK1623" s="34"/>
      <c r="SKR1623" s="35"/>
      <c r="SKS1623" s="34"/>
      <c r="SKZ1623" s="35"/>
      <c r="SLA1623" s="34"/>
      <c r="SLH1623" s="35"/>
      <c r="SLI1623" s="34"/>
      <c r="SLP1623" s="35"/>
      <c r="SLQ1623" s="34"/>
      <c r="SLX1623" s="35"/>
      <c r="SLY1623" s="34"/>
      <c r="SMF1623" s="35"/>
      <c r="SMG1623" s="34"/>
      <c r="SMN1623" s="35"/>
      <c r="SMO1623" s="34"/>
      <c r="SMV1623" s="35"/>
      <c r="SMW1623" s="34"/>
      <c r="SND1623" s="35"/>
      <c r="SNE1623" s="34"/>
      <c r="SNL1623" s="35"/>
      <c r="SNM1623" s="34"/>
      <c r="SNT1623" s="35"/>
      <c r="SNU1623" s="34"/>
      <c r="SOB1623" s="35"/>
      <c r="SOC1623" s="34"/>
      <c r="SOJ1623" s="35"/>
      <c r="SOK1623" s="34"/>
      <c r="SOR1623" s="35"/>
      <c r="SOS1623" s="34"/>
      <c r="SOZ1623" s="35"/>
      <c r="SPA1623" s="34"/>
      <c r="SPH1623" s="35"/>
      <c r="SPI1623" s="34"/>
      <c r="SPP1623" s="35"/>
      <c r="SPQ1623" s="34"/>
      <c r="SPX1623" s="35"/>
      <c r="SPY1623" s="34"/>
      <c r="SQF1623" s="35"/>
      <c r="SQG1623" s="34"/>
      <c r="SQN1623" s="35"/>
      <c r="SQO1623" s="34"/>
      <c r="SQV1623" s="35"/>
      <c r="SQW1623" s="34"/>
      <c r="SRD1623" s="35"/>
      <c r="SRE1623" s="34"/>
      <c r="SRL1623" s="35"/>
      <c r="SRM1623" s="34"/>
      <c r="SRT1623" s="35"/>
      <c r="SRU1623" s="34"/>
      <c r="SSB1623" s="35"/>
      <c r="SSC1623" s="34"/>
      <c r="SSJ1623" s="35"/>
      <c r="SSK1623" s="34"/>
      <c r="SSR1623" s="35"/>
      <c r="SSS1623" s="34"/>
      <c r="SSZ1623" s="35"/>
      <c r="STA1623" s="34"/>
      <c r="STH1623" s="35"/>
      <c r="STI1623" s="34"/>
      <c r="STP1623" s="35"/>
      <c r="STQ1623" s="34"/>
      <c r="STX1623" s="35"/>
      <c r="STY1623" s="34"/>
      <c r="SUF1623" s="35"/>
      <c r="SUG1623" s="34"/>
      <c r="SUN1623" s="35"/>
      <c r="SUO1623" s="34"/>
      <c r="SUV1623" s="35"/>
      <c r="SUW1623" s="34"/>
      <c r="SVD1623" s="35"/>
      <c r="SVE1623" s="34"/>
      <c r="SVL1623" s="35"/>
      <c r="SVM1623" s="34"/>
      <c r="SVT1623" s="35"/>
      <c r="SVU1623" s="34"/>
      <c r="SWB1623" s="35"/>
      <c r="SWC1623" s="34"/>
      <c r="SWJ1623" s="35"/>
      <c r="SWK1623" s="34"/>
      <c r="SWR1623" s="35"/>
      <c r="SWS1623" s="34"/>
      <c r="SWZ1623" s="35"/>
      <c r="SXA1623" s="34"/>
      <c r="SXH1623" s="35"/>
      <c r="SXI1623" s="34"/>
      <c r="SXP1623" s="35"/>
      <c r="SXQ1623" s="34"/>
      <c r="SXX1623" s="35"/>
      <c r="SXY1623" s="34"/>
      <c r="SYF1623" s="35"/>
      <c r="SYG1623" s="34"/>
      <c r="SYN1623" s="35"/>
      <c r="SYO1623" s="34"/>
      <c r="SYV1623" s="35"/>
      <c r="SYW1623" s="34"/>
      <c r="SZD1623" s="35"/>
      <c r="SZE1623" s="34"/>
      <c r="SZL1623" s="35"/>
      <c r="SZM1623" s="34"/>
      <c r="SZT1623" s="35"/>
      <c r="SZU1623" s="34"/>
      <c r="TAB1623" s="35"/>
      <c r="TAC1623" s="34"/>
      <c r="TAJ1623" s="35"/>
      <c r="TAK1623" s="34"/>
      <c r="TAR1623" s="35"/>
      <c r="TAS1623" s="34"/>
      <c r="TAZ1623" s="35"/>
      <c r="TBA1623" s="34"/>
      <c r="TBH1623" s="35"/>
      <c r="TBI1623" s="34"/>
      <c r="TBP1623" s="35"/>
      <c r="TBQ1623" s="34"/>
      <c r="TBX1623" s="35"/>
      <c r="TBY1623" s="34"/>
      <c r="TCF1623" s="35"/>
      <c r="TCG1623" s="34"/>
      <c r="TCN1623" s="35"/>
      <c r="TCO1623" s="34"/>
      <c r="TCV1623" s="35"/>
      <c r="TCW1623" s="34"/>
      <c r="TDD1623" s="35"/>
      <c r="TDE1623" s="34"/>
      <c r="TDL1623" s="35"/>
      <c r="TDM1623" s="34"/>
      <c r="TDT1623" s="35"/>
      <c r="TDU1623" s="34"/>
      <c r="TEB1623" s="35"/>
      <c r="TEC1623" s="34"/>
      <c r="TEJ1623" s="35"/>
      <c r="TEK1623" s="34"/>
      <c r="TER1623" s="35"/>
      <c r="TES1623" s="34"/>
      <c r="TEZ1623" s="35"/>
      <c r="TFA1623" s="34"/>
      <c r="TFH1623" s="35"/>
      <c r="TFI1623" s="34"/>
      <c r="TFP1623" s="35"/>
      <c r="TFQ1623" s="34"/>
      <c r="TFX1623" s="35"/>
      <c r="TFY1623" s="34"/>
      <c r="TGF1623" s="35"/>
      <c r="TGG1623" s="34"/>
      <c r="TGN1623" s="35"/>
      <c r="TGO1623" s="34"/>
      <c r="TGV1623" s="35"/>
      <c r="TGW1623" s="34"/>
      <c r="THD1623" s="35"/>
      <c r="THE1623" s="34"/>
      <c r="THL1623" s="35"/>
      <c r="THM1623" s="34"/>
      <c r="THT1623" s="35"/>
      <c r="THU1623" s="34"/>
      <c r="TIB1623" s="35"/>
      <c r="TIC1623" s="34"/>
      <c r="TIJ1623" s="35"/>
      <c r="TIK1623" s="34"/>
      <c r="TIR1623" s="35"/>
      <c r="TIS1623" s="34"/>
      <c r="TIZ1623" s="35"/>
      <c r="TJA1623" s="34"/>
      <c r="TJH1623" s="35"/>
      <c r="TJI1623" s="34"/>
      <c r="TJP1623" s="35"/>
      <c r="TJQ1623" s="34"/>
      <c r="TJX1623" s="35"/>
      <c r="TJY1623" s="34"/>
      <c r="TKF1623" s="35"/>
      <c r="TKG1623" s="34"/>
      <c r="TKN1623" s="35"/>
      <c r="TKO1623" s="34"/>
      <c r="TKV1623" s="35"/>
      <c r="TKW1623" s="34"/>
      <c r="TLD1623" s="35"/>
      <c r="TLE1623" s="34"/>
      <c r="TLL1623" s="35"/>
      <c r="TLM1623" s="34"/>
      <c r="TLT1623" s="35"/>
      <c r="TLU1623" s="34"/>
      <c r="TMB1623" s="35"/>
      <c r="TMC1623" s="34"/>
      <c r="TMJ1623" s="35"/>
      <c r="TMK1623" s="34"/>
      <c r="TMR1623" s="35"/>
      <c r="TMS1623" s="34"/>
      <c r="TMZ1623" s="35"/>
      <c r="TNA1623" s="34"/>
      <c r="TNH1623" s="35"/>
      <c r="TNI1623" s="34"/>
      <c r="TNP1623" s="35"/>
      <c r="TNQ1623" s="34"/>
      <c r="TNX1623" s="35"/>
      <c r="TNY1623" s="34"/>
      <c r="TOF1623" s="35"/>
      <c r="TOG1623" s="34"/>
      <c r="TON1623" s="35"/>
      <c r="TOO1623" s="34"/>
      <c r="TOV1623" s="35"/>
      <c r="TOW1623" s="34"/>
      <c r="TPD1623" s="35"/>
      <c r="TPE1623" s="34"/>
      <c r="TPL1623" s="35"/>
      <c r="TPM1623" s="34"/>
      <c r="TPT1623" s="35"/>
      <c r="TPU1623" s="34"/>
      <c r="TQB1623" s="35"/>
      <c r="TQC1623" s="34"/>
      <c r="TQJ1623" s="35"/>
      <c r="TQK1623" s="34"/>
      <c r="TQR1623" s="35"/>
      <c r="TQS1623" s="34"/>
      <c r="TQZ1623" s="35"/>
      <c r="TRA1623" s="34"/>
      <c r="TRH1623" s="35"/>
      <c r="TRI1623" s="34"/>
      <c r="TRP1623" s="35"/>
      <c r="TRQ1623" s="34"/>
      <c r="TRX1623" s="35"/>
      <c r="TRY1623" s="34"/>
      <c r="TSF1623" s="35"/>
      <c r="TSG1623" s="34"/>
      <c r="TSN1623" s="35"/>
      <c r="TSO1623" s="34"/>
      <c r="TSV1623" s="35"/>
      <c r="TSW1623" s="34"/>
      <c r="TTD1623" s="35"/>
      <c r="TTE1623" s="34"/>
      <c r="TTL1623" s="35"/>
      <c r="TTM1623" s="34"/>
      <c r="TTT1623" s="35"/>
      <c r="TTU1623" s="34"/>
      <c r="TUB1623" s="35"/>
      <c r="TUC1623" s="34"/>
      <c r="TUJ1623" s="35"/>
      <c r="TUK1623" s="34"/>
      <c r="TUR1623" s="35"/>
      <c r="TUS1623" s="34"/>
      <c r="TUZ1623" s="35"/>
      <c r="TVA1623" s="34"/>
      <c r="TVH1623" s="35"/>
      <c r="TVI1623" s="34"/>
      <c r="TVP1623" s="35"/>
      <c r="TVQ1623" s="34"/>
      <c r="TVX1623" s="35"/>
      <c r="TVY1623" s="34"/>
      <c r="TWF1623" s="35"/>
      <c r="TWG1623" s="34"/>
      <c r="TWN1623" s="35"/>
      <c r="TWO1623" s="34"/>
      <c r="TWV1623" s="35"/>
      <c r="TWW1623" s="34"/>
      <c r="TXD1623" s="35"/>
      <c r="TXE1623" s="34"/>
      <c r="TXL1623" s="35"/>
      <c r="TXM1623" s="34"/>
      <c r="TXT1623" s="35"/>
      <c r="TXU1623" s="34"/>
      <c r="TYB1623" s="35"/>
      <c r="TYC1623" s="34"/>
      <c r="TYJ1623" s="35"/>
      <c r="TYK1623" s="34"/>
      <c r="TYR1623" s="35"/>
      <c r="TYS1623" s="34"/>
      <c r="TYZ1623" s="35"/>
      <c r="TZA1623" s="34"/>
      <c r="TZH1623" s="35"/>
      <c r="TZI1623" s="34"/>
      <c r="TZP1623" s="35"/>
      <c r="TZQ1623" s="34"/>
      <c r="TZX1623" s="35"/>
      <c r="TZY1623" s="34"/>
      <c r="UAF1623" s="35"/>
      <c r="UAG1623" s="34"/>
      <c r="UAN1623" s="35"/>
      <c r="UAO1623" s="34"/>
      <c r="UAV1623" s="35"/>
      <c r="UAW1623" s="34"/>
      <c r="UBD1623" s="35"/>
      <c r="UBE1623" s="34"/>
      <c r="UBL1623" s="35"/>
      <c r="UBM1623" s="34"/>
      <c r="UBT1623" s="35"/>
      <c r="UBU1623" s="34"/>
      <c r="UCB1623" s="35"/>
      <c r="UCC1623" s="34"/>
      <c r="UCJ1623" s="35"/>
      <c r="UCK1623" s="34"/>
      <c r="UCR1623" s="35"/>
      <c r="UCS1623" s="34"/>
      <c r="UCZ1623" s="35"/>
      <c r="UDA1623" s="34"/>
      <c r="UDH1623" s="35"/>
      <c r="UDI1623" s="34"/>
      <c r="UDP1623" s="35"/>
      <c r="UDQ1623" s="34"/>
      <c r="UDX1623" s="35"/>
      <c r="UDY1623" s="34"/>
      <c r="UEF1623" s="35"/>
      <c r="UEG1623" s="34"/>
      <c r="UEN1623" s="35"/>
      <c r="UEO1623" s="34"/>
      <c r="UEV1623" s="35"/>
      <c r="UEW1623" s="34"/>
      <c r="UFD1623" s="35"/>
      <c r="UFE1623" s="34"/>
      <c r="UFL1623" s="35"/>
      <c r="UFM1623" s="34"/>
      <c r="UFT1623" s="35"/>
      <c r="UFU1623" s="34"/>
      <c r="UGB1623" s="35"/>
      <c r="UGC1623" s="34"/>
      <c r="UGJ1623" s="35"/>
      <c r="UGK1623" s="34"/>
      <c r="UGR1623" s="35"/>
      <c r="UGS1623" s="34"/>
      <c r="UGZ1623" s="35"/>
      <c r="UHA1623" s="34"/>
      <c r="UHH1623" s="35"/>
      <c r="UHI1623" s="34"/>
      <c r="UHP1623" s="35"/>
      <c r="UHQ1623" s="34"/>
      <c r="UHX1623" s="35"/>
      <c r="UHY1623" s="34"/>
      <c r="UIF1623" s="35"/>
      <c r="UIG1623" s="34"/>
      <c r="UIN1623" s="35"/>
      <c r="UIO1623" s="34"/>
      <c r="UIV1623" s="35"/>
      <c r="UIW1623" s="34"/>
      <c r="UJD1623" s="35"/>
      <c r="UJE1623" s="34"/>
      <c r="UJL1623" s="35"/>
      <c r="UJM1623" s="34"/>
      <c r="UJT1623" s="35"/>
      <c r="UJU1623" s="34"/>
      <c r="UKB1623" s="35"/>
      <c r="UKC1623" s="34"/>
      <c r="UKJ1623" s="35"/>
      <c r="UKK1623" s="34"/>
      <c r="UKR1623" s="35"/>
      <c r="UKS1623" s="34"/>
      <c r="UKZ1623" s="35"/>
      <c r="ULA1623" s="34"/>
      <c r="ULH1623" s="35"/>
      <c r="ULI1623" s="34"/>
      <c r="ULP1623" s="35"/>
      <c r="ULQ1623" s="34"/>
      <c r="ULX1623" s="35"/>
      <c r="ULY1623" s="34"/>
      <c r="UMF1623" s="35"/>
      <c r="UMG1623" s="34"/>
      <c r="UMN1623" s="35"/>
      <c r="UMO1623" s="34"/>
      <c r="UMV1623" s="35"/>
      <c r="UMW1623" s="34"/>
      <c r="UND1623" s="35"/>
      <c r="UNE1623" s="34"/>
      <c r="UNL1623" s="35"/>
      <c r="UNM1623" s="34"/>
      <c r="UNT1623" s="35"/>
      <c r="UNU1623" s="34"/>
      <c r="UOB1623" s="35"/>
      <c r="UOC1623" s="34"/>
      <c r="UOJ1623" s="35"/>
      <c r="UOK1623" s="34"/>
      <c r="UOR1623" s="35"/>
      <c r="UOS1623" s="34"/>
      <c r="UOZ1623" s="35"/>
      <c r="UPA1623" s="34"/>
      <c r="UPH1623" s="35"/>
      <c r="UPI1623" s="34"/>
      <c r="UPP1623" s="35"/>
      <c r="UPQ1623" s="34"/>
      <c r="UPX1623" s="35"/>
      <c r="UPY1623" s="34"/>
      <c r="UQF1623" s="35"/>
      <c r="UQG1623" s="34"/>
      <c r="UQN1623" s="35"/>
      <c r="UQO1623" s="34"/>
      <c r="UQV1623" s="35"/>
      <c r="UQW1623" s="34"/>
      <c r="URD1623" s="35"/>
      <c r="URE1623" s="34"/>
      <c r="URL1623" s="35"/>
      <c r="URM1623" s="34"/>
      <c r="URT1623" s="35"/>
      <c r="URU1623" s="34"/>
      <c r="USB1623" s="35"/>
      <c r="USC1623" s="34"/>
      <c r="USJ1623" s="35"/>
      <c r="USK1623" s="34"/>
      <c r="USR1623" s="35"/>
      <c r="USS1623" s="34"/>
      <c r="USZ1623" s="35"/>
      <c r="UTA1623" s="34"/>
      <c r="UTH1623" s="35"/>
      <c r="UTI1623" s="34"/>
      <c r="UTP1623" s="35"/>
      <c r="UTQ1623" s="34"/>
      <c r="UTX1623" s="35"/>
      <c r="UTY1623" s="34"/>
      <c r="UUF1623" s="35"/>
      <c r="UUG1623" s="34"/>
      <c r="UUN1623" s="35"/>
      <c r="UUO1623" s="34"/>
      <c r="UUV1623" s="35"/>
      <c r="UUW1623" s="34"/>
      <c r="UVD1623" s="35"/>
      <c r="UVE1623" s="34"/>
      <c r="UVL1623" s="35"/>
      <c r="UVM1623" s="34"/>
      <c r="UVT1623" s="35"/>
      <c r="UVU1623" s="34"/>
      <c r="UWB1623" s="35"/>
      <c r="UWC1623" s="34"/>
      <c r="UWJ1623" s="35"/>
      <c r="UWK1623" s="34"/>
      <c r="UWR1623" s="35"/>
      <c r="UWS1623" s="34"/>
      <c r="UWZ1623" s="35"/>
      <c r="UXA1623" s="34"/>
      <c r="UXH1623" s="35"/>
      <c r="UXI1623" s="34"/>
      <c r="UXP1623" s="35"/>
      <c r="UXQ1623" s="34"/>
      <c r="UXX1623" s="35"/>
      <c r="UXY1623" s="34"/>
      <c r="UYF1623" s="35"/>
      <c r="UYG1623" s="34"/>
      <c r="UYN1623" s="35"/>
      <c r="UYO1623" s="34"/>
      <c r="UYV1623" s="35"/>
      <c r="UYW1623" s="34"/>
      <c r="UZD1623" s="35"/>
      <c r="UZE1623" s="34"/>
      <c r="UZL1623" s="35"/>
      <c r="UZM1623" s="34"/>
      <c r="UZT1623" s="35"/>
      <c r="UZU1623" s="34"/>
      <c r="VAB1623" s="35"/>
      <c r="VAC1623" s="34"/>
      <c r="VAJ1623" s="35"/>
      <c r="VAK1623" s="34"/>
      <c r="VAR1623" s="35"/>
      <c r="VAS1623" s="34"/>
      <c r="VAZ1623" s="35"/>
      <c r="VBA1623" s="34"/>
      <c r="VBH1623" s="35"/>
      <c r="VBI1623" s="34"/>
      <c r="VBP1623" s="35"/>
      <c r="VBQ1623" s="34"/>
      <c r="VBX1623" s="35"/>
      <c r="VBY1623" s="34"/>
      <c r="VCF1623" s="35"/>
      <c r="VCG1623" s="34"/>
      <c r="VCN1623" s="35"/>
      <c r="VCO1623" s="34"/>
      <c r="VCV1623" s="35"/>
      <c r="VCW1623" s="34"/>
      <c r="VDD1623" s="35"/>
      <c r="VDE1623" s="34"/>
      <c r="VDL1623" s="35"/>
      <c r="VDM1623" s="34"/>
      <c r="VDT1623" s="35"/>
      <c r="VDU1623" s="34"/>
      <c r="VEB1623" s="35"/>
      <c r="VEC1623" s="34"/>
      <c r="VEJ1623" s="35"/>
      <c r="VEK1623" s="34"/>
      <c r="VER1623" s="35"/>
      <c r="VES1623" s="34"/>
      <c r="VEZ1623" s="35"/>
      <c r="VFA1623" s="34"/>
      <c r="VFH1623" s="35"/>
      <c r="VFI1623" s="34"/>
      <c r="VFP1623" s="35"/>
      <c r="VFQ1623" s="34"/>
      <c r="VFX1623" s="35"/>
      <c r="VFY1623" s="34"/>
      <c r="VGF1623" s="35"/>
      <c r="VGG1623" s="34"/>
      <c r="VGN1623" s="35"/>
      <c r="VGO1623" s="34"/>
      <c r="VGV1623" s="35"/>
      <c r="VGW1623" s="34"/>
      <c r="VHD1623" s="35"/>
      <c r="VHE1623" s="34"/>
      <c r="VHL1623" s="35"/>
      <c r="VHM1623" s="34"/>
      <c r="VHT1623" s="35"/>
      <c r="VHU1623" s="34"/>
      <c r="VIB1623" s="35"/>
      <c r="VIC1623" s="34"/>
      <c r="VIJ1623" s="35"/>
      <c r="VIK1623" s="34"/>
      <c r="VIR1623" s="35"/>
      <c r="VIS1623" s="34"/>
      <c r="VIZ1623" s="35"/>
      <c r="VJA1623" s="34"/>
      <c r="VJH1623" s="35"/>
      <c r="VJI1623" s="34"/>
      <c r="VJP1623" s="35"/>
      <c r="VJQ1623" s="34"/>
      <c r="VJX1623" s="35"/>
      <c r="VJY1623" s="34"/>
      <c r="VKF1623" s="35"/>
      <c r="VKG1623" s="34"/>
      <c r="VKN1623" s="35"/>
      <c r="VKO1623" s="34"/>
      <c r="VKV1623" s="35"/>
      <c r="VKW1623" s="34"/>
      <c r="VLD1623" s="35"/>
      <c r="VLE1623" s="34"/>
      <c r="VLL1623" s="35"/>
      <c r="VLM1623" s="34"/>
      <c r="VLT1623" s="35"/>
      <c r="VLU1623" s="34"/>
      <c r="VMB1623" s="35"/>
      <c r="VMC1623" s="34"/>
      <c r="VMJ1623" s="35"/>
      <c r="VMK1623" s="34"/>
      <c r="VMR1623" s="35"/>
      <c r="VMS1623" s="34"/>
      <c r="VMZ1623" s="35"/>
      <c r="VNA1623" s="34"/>
      <c r="VNH1623" s="35"/>
      <c r="VNI1623" s="34"/>
      <c r="VNP1623" s="35"/>
      <c r="VNQ1623" s="34"/>
      <c r="VNX1623" s="35"/>
      <c r="VNY1623" s="34"/>
      <c r="VOF1623" s="35"/>
      <c r="VOG1623" s="34"/>
      <c r="VON1623" s="35"/>
      <c r="VOO1623" s="34"/>
      <c r="VOV1623" s="35"/>
      <c r="VOW1623" s="34"/>
      <c r="VPD1623" s="35"/>
      <c r="VPE1623" s="34"/>
      <c r="VPL1623" s="35"/>
      <c r="VPM1623" s="34"/>
      <c r="VPT1623" s="35"/>
      <c r="VPU1623" s="34"/>
      <c r="VQB1623" s="35"/>
      <c r="VQC1623" s="34"/>
      <c r="VQJ1623" s="35"/>
      <c r="VQK1623" s="34"/>
      <c r="VQR1623" s="35"/>
      <c r="VQS1623" s="34"/>
      <c r="VQZ1623" s="35"/>
      <c r="VRA1623" s="34"/>
      <c r="VRH1623" s="35"/>
      <c r="VRI1623" s="34"/>
      <c r="VRP1623" s="35"/>
      <c r="VRQ1623" s="34"/>
      <c r="VRX1623" s="35"/>
      <c r="VRY1623" s="34"/>
      <c r="VSF1623" s="35"/>
      <c r="VSG1623" s="34"/>
      <c r="VSN1623" s="35"/>
      <c r="VSO1623" s="34"/>
      <c r="VSV1623" s="35"/>
      <c r="VSW1623" s="34"/>
      <c r="VTD1623" s="35"/>
      <c r="VTE1623" s="34"/>
      <c r="VTL1623" s="35"/>
      <c r="VTM1623" s="34"/>
      <c r="VTT1623" s="35"/>
      <c r="VTU1623" s="34"/>
      <c r="VUB1623" s="35"/>
      <c r="VUC1623" s="34"/>
      <c r="VUJ1623" s="35"/>
      <c r="VUK1623" s="34"/>
      <c r="VUR1623" s="35"/>
      <c r="VUS1623" s="34"/>
      <c r="VUZ1623" s="35"/>
      <c r="VVA1623" s="34"/>
      <c r="VVH1623" s="35"/>
      <c r="VVI1623" s="34"/>
      <c r="VVP1623" s="35"/>
      <c r="VVQ1623" s="34"/>
      <c r="VVX1623" s="35"/>
      <c r="VVY1623" s="34"/>
      <c r="VWF1623" s="35"/>
      <c r="VWG1623" s="34"/>
      <c r="VWN1623" s="35"/>
      <c r="VWO1623" s="34"/>
      <c r="VWV1623" s="35"/>
      <c r="VWW1623" s="34"/>
      <c r="VXD1623" s="35"/>
      <c r="VXE1623" s="34"/>
      <c r="VXL1623" s="35"/>
      <c r="VXM1623" s="34"/>
      <c r="VXT1623" s="35"/>
      <c r="VXU1623" s="34"/>
      <c r="VYB1623" s="35"/>
      <c r="VYC1623" s="34"/>
      <c r="VYJ1623" s="35"/>
      <c r="VYK1623" s="34"/>
      <c r="VYR1623" s="35"/>
      <c r="VYS1623" s="34"/>
      <c r="VYZ1623" s="35"/>
      <c r="VZA1623" s="34"/>
      <c r="VZH1623" s="35"/>
      <c r="VZI1623" s="34"/>
      <c r="VZP1623" s="35"/>
      <c r="VZQ1623" s="34"/>
      <c r="VZX1623" s="35"/>
      <c r="VZY1623" s="34"/>
      <c r="WAF1623" s="35"/>
      <c r="WAG1623" s="34"/>
      <c r="WAN1623" s="35"/>
      <c r="WAO1623" s="34"/>
      <c r="WAV1623" s="35"/>
      <c r="WAW1623" s="34"/>
      <c r="WBD1623" s="35"/>
      <c r="WBE1623" s="34"/>
      <c r="WBL1623" s="35"/>
      <c r="WBM1623" s="34"/>
      <c r="WBT1623" s="35"/>
      <c r="WBU1623" s="34"/>
      <c r="WCB1623" s="35"/>
      <c r="WCC1623" s="34"/>
      <c r="WCJ1623" s="35"/>
      <c r="WCK1623" s="34"/>
      <c r="WCR1623" s="35"/>
      <c r="WCS1623" s="34"/>
      <c r="WCZ1623" s="35"/>
      <c r="WDA1623" s="34"/>
      <c r="WDH1623" s="35"/>
      <c r="WDI1623" s="34"/>
      <c r="WDP1623" s="35"/>
      <c r="WDQ1623" s="34"/>
      <c r="WDX1623" s="35"/>
      <c r="WDY1623" s="34"/>
      <c r="WEF1623" s="35"/>
      <c r="WEG1623" s="34"/>
      <c r="WEN1623" s="35"/>
      <c r="WEO1623" s="34"/>
      <c r="WEV1623" s="35"/>
      <c r="WEW1623" s="34"/>
      <c r="WFD1623" s="35"/>
      <c r="WFE1623" s="34"/>
      <c r="WFL1623" s="35"/>
      <c r="WFM1623" s="34"/>
      <c r="WFT1623" s="35"/>
      <c r="WFU1623" s="34"/>
      <c r="WGB1623" s="35"/>
      <c r="WGC1623" s="34"/>
      <c r="WGJ1623" s="35"/>
      <c r="WGK1623" s="34"/>
      <c r="WGR1623" s="35"/>
      <c r="WGS1623" s="34"/>
      <c r="WGZ1623" s="35"/>
      <c r="WHA1623" s="34"/>
      <c r="WHH1623" s="35"/>
      <c r="WHI1623" s="34"/>
      <c r="WHP1623" s="35"/>
      <c r="WHQ1623" s="34"/>
      <c r="WHX1623" s="35"/>
      <c r="WHY1623" s="34"/>
      <c r="WIF1623" s="35"/>
      <c r="WIG1623" s="34"/>
      <c r="WIN1623" s="35"/>
      <c r="WIO1623" s="34"/>
      <c r="WIV1623" s="35"/>
      <c r="WIW1623" s="34"/>
      <c r="WJD1623" s="35"/>
      <c r="WJE1623" s="34"/>
      <c r="WJL1623" s="35"/>
      <c r="WJM1623" s="34"/>
      <c r="WJT1623" s="35"/>
      <c r="WJU1623" s="34"/>
      <c r="WKB1623" s="35"/>
      <c r="WKC1623" s="34"/>
      <c r="WKJ1623" s="35"/>
      <c r="WKK1623" s="34"/>
      <c r="WKR1623" s="35"/>
      <c r="WKS1623" s="34"/>
      <c r="WKZ1623" s="35"/>
      <c r="WLA1623" s="34"/>
      <c r="WLH1623" s="35"/>
      <c r="WLI1623" s="34"/>
      <c r="WLP1623" s="35"/>
      <c r="WLQ1623" s="34"/>
      <c r="WLX1623" s="35"/>
      <c r="WLY1623" s="34"/>
      <c r="WMF1623" s="35"/>
      <c r="WMG1623" s="34"/>
      <c r="WMN1623" s="35"/>
      <c r="WMO1623" s="34"/>
      <c r="WMV1623" s="35"/>
      <c r="WMW1623" s="34"/>
      <c r="WND1623" s="35"/>
      <c r="WNE1623" s="34"/>
      <c r="WNL1623" s="35"/>
      <c r="WNM1623" s="34"/>
      <c r="WNT1623" s="35"/>
      <c r="WNU1623" s="34"/>
      <c r="WOB1623" s="35"/>
      <c r="WOC1623" s="34"/>
      <c r="WOJ1623" s="35"/>
      <c r="WOK1623" s="34"/>
      <c r="WOR1623" s="35"/>
      <c r="WOS1623" s="34"/>
      <c r="WOZ1623" s="35"/>
      <c r="WPA1623" s="34"/>
      <c r="WPH1623" s="35"/>
      <c r="WPI1623" s="34"/>
      <c r="WPP1623" s="35"/>
      <c r="WPQ1623" s="34"/>
      <c r="WPX1623" s="35"/>
      <c r="WPY1623" s="34"/>
      <c r="WQF1623" s="35"/>
      <c r="WQG1623" s="34"/>
      <c r="WQN1623" s="35"/>
      <c r="WQO1623" s="34"/>
      <c r="WQV1623" s="35"/>
      <c r="WQW1623" s="34"/>
      <c r="WRD1623" s="35"/>
      <c r="WRE1623" s="34"/>
      <c r="WRL1623" s="35"/>
      <c r="WRM1623" s="34"/>
      <c r="WRT1623" s="35"/>
      <c r="WRU1623" s="34"/>
      <c r="WSB1623" s="35"/>
      <c r="WSC1623" s="34"/>
      <c r="WSJ1623" s="35"/>
      <c r="WSK1623" s="34"/>
      <c r="WSR1623" s="35"/>
      <c r="WSS1623" s="34"/>
      <c r="WSZ1623" s="35"/>
      <c r="WTA1623" s="34"/>
      <c r="WTH1623" s="35"/>
      <c r="WTI1623" s="34"/>
      <c r="WTP1623" s="35"/>
      <c r="WTQ1623" s="34"/>
      <c r="WTX1623" s="35"/>
      <c r="WTY1623" s="34"/>
      <c r="WUF1623" s="35"/>
      <c r="WUG1623" s="34"/>
      <c r="WUN1623" s="35"/>
      <c r="WUO1623" s="34"/>
      <c r="WUV1623" s="35"/>
      <c r="WUW1623" s="34"/>
      <c r="WVD1623" s="35"/>
      <c r="WVE1623" s="34"/>
      <c r="WVL1623" s="35"/>
      <c r="WVM1623" s="34"/>
      <c r="WVT1623" s="35"/>
      <c r="WVU1623" s="34"/>
      <c r="WWB1623" s="35"/>
      <c r="WWC1623" s="34"/>
      <c r="WWJ1623" s="35"/>
      <c r="WWK1623" s="34"/>
      <c r="WWR1623" s="35"/>
      <c r="WWS1623" s="34"/>
      <c r="WWZ1623" s="35"/>
      <c r="WXA1623" s="34"/>
      <c r="WXH1623" s="35"/>
      <c r="WXI1623" s="34"/>
      <c r="WXP1623" s="35"/>
      <c r="WXQ1623" s="34"/>
      <c r="WXX1623" s="35"/>
      <c r="WXY1623" s="34"/>
      <c r="WYF1623" s="35"/>
      <c r="WYG1623" s="34"/>
      <c r="WYN1623" s="35"/>
      <c r="WYO1623" s="34"/>
      <c r="WYV1623" s="35"/>
      <c r="WYW1623" s="34"/>
      <c r="WZD1623" s="35"/>
      <c r="WZE1623" s="34"/>
      <c r="WZL1623" s="35"/>
      <c r="WZM1623" s="34"/>
      <c r="WZT1623" s="35"/>
      <c r="WZU1623" s="34"/>
      <c r="XAB1623" s="35"/>
      <c r="XAC1623" s="34"/>
      <c r="XAJ1623" s="35"/>
      <c r="XAK1623" s="34"/>
      <c r="XAR1623" s="35"/>
      <c r="XAS1623" s="34"/>
      <c r="XAZ1623" s="35"/>
      <c r="XBA1623" s="34"/>
      <c r="XBH1623" s="35"/>
      <c r="XBI1623" s="34"/>
      <c r="XBP1623" s="35"/>
      <c r="XBQ1623" s="34"/>
      <c r="XBX1623" s="35"/>
      <c r="XBY1623" s="34"/>
      <c r="XCF1623" s="35"/>
      <c r="XCG1623" s="34"/>
      <c r="XCN1623" s="35"/>
      <c r="XCO1623" s="34"/>
      <c r="XCV1623" s="35"/>
      <c r="XCW1623" s="34"/>
      <c r="XDD1623" s="35"/>
      <c r="XDE1623" s="34"/>
      <c r="XDL1623" s="35"/>
      <c r="XDM1623" s="34"/>
      <c r="XDT1623" s="35"/>
      <c r="XDU1623" s="34"/>
      <c r="XEB1623" s="35"/>
      <c r="XEC1623" s="34"/>
      <c r="XEJ1623" s="35"/>
      <c r="XEK1623" s="34"/>
      <c r="XER1623" s="35"/>
      <c r="XES1623" s="34"/>
      <c r="XEZ1623" s="35"/>
      <c r="XFA1623" s="34"/>
    </row>
    <row r="1624" spans="1:1021 1028:2045 2052:3069 3076:4093 4100:5117 5124:6141 6148:7165 7172:8189 8196:9213 9220:10237 10244:11261 11268:12285 12292:13309 13316:14333 14340:15357 15364:16381" x14ac:dyDescent="0.25">
      <c r="A1624" t="s">
        <v>484</v>
      </c>
      <c r="B1624" t="s">
        <v>462</v>
      </c>
      <c r="C1624">
        <v>344</v>
      </c>
      <c r="D1624">
        <v>344</v>
      </c>
      <c r="E1624" s="35">
        <v>1</v>
      </c>
      <c r="F1624" s="34">
        <v>5.0000000000000002E-90</v>
      </c>
      <c r="G1624">
        <v>86.11</v>
      </c>
      <c r="H1624">
        <v>1491</v>
      </c>
      <c r="I1624" t="str">
        <f>HYPERLINK("https://www.ncbi.nlm.nih.gov/nucleotide/MT791402.1?report=genbank&amp;log$=nucltop&amp;blast_rank=22&amp;RID=XE6RV0D8013","MT791402.1")</f>
        <v>MT791402.1</v>
      </c>
      <c r="L1624" s="35"/>
      <c r="M1624" s="34"/>
      <c r="T1624" s="35"/>
      <c r="U1624" s="34"/>
      <c r="AB1624" s="35"/>
      <c r="AC1624" s="34"/>
      <c r="AJ1624" s="35"/>
      <c r="AK1624" s="34"/>
      <c r="AR1624" s="35"/>
      <c r="AS1624" s="34"/>
      <c r="AZ1624" s="35"/>
      <c r="BA1624" s="34"/>
      <c r="BH1624" s="35"/>
      <c r="BI1624" s="34"/>
      <c r="BP1624" s="35"/>
      <c r="BQ1624" s="34"/>
      <c r="BX1624" s="35"/>
      <c r="BY1624" s="34"/>
      <c r="CF1624" s="35"/>
      <c r="CG1624" s="34"/>
      <c r="CN1624" s="35"/>
      <c r="CO1624" s="34"/>
      <c r="CV1624" s="35"/>
      <c r="CW1624" s="34"/>
      <c r="DD1624" s="35"/>
      <c r="DE1624" s="34"/>
      <c r="DL1624" s="35"/>
      <c r="DM1624" s="34"/>
      <c r="DT1624" s="35"/>
      <c r="DU1624" s="34"/>
      <c r="EB1624" s="35"/>
      <c r="EC1624" s="34"/>
      <c r="EJ1624" s="35"/>
      <c r="EK1624" s="34"/>
      <c r="ER1624" s="35"/>
      <c r="ES1624" s="34"/>
      <c r="EZ1624" s="35"/>
      <c r="FA1624" s="34"/>
      <c r="FH1624" s="35"/>
      <c r="FI1624" s="34"/>
      <c r="FP1624" s="35"/>
      <c r="FQ1624" s="34"/>
      <c r="FX1624" s="35"/>
      <c r="FY1624" s="34"/>
      <c r="GF1624" s="35"/>
      <c r="GG1624" s="34"/>
      <c r="GN1624" s="35"/>
      <c r="GO1624" s="34"/>
      <c r="GV1624" s="35"/>
      <c r="GW1624" s="34"/>
      <c r="HD1624" s="35"/>
      <c r="HE1624" s="34"/>
      <c r="HL1624" s="35"/>
      <c r="HM1624" s="34"/>
      <c r="HT1624" s="35"/>
      <c r="HU1624" s="34"/>
      <c r="IB1624" s="35"/>
      <c r="IC1624" s="34"/>
      <c r="IJ1624" s="35"/>
      <c r="IK1624" s="34"/>
      <c r="IR1624" s="35"/>
      <c r="IS1624" s="34"/>
      <c r="IZ1624" s="35"/>
      <c r="JA1624" s="34"/>
      <c r="JH1624" s="35"/>
      <c r="JI1624" s="34"/>
      <c r="JP1624" s="35"/>
      <c r="JQ1624" s="34"/>
      <c r="JX1624" s="35"/>
      <c r="JY1624" s="34"/>
      <c r="KF1624" s="35"/>
      <c r="KG1624" s="34"/>
      <c r="KN1624" s="35"/>
      <c r="KO1624" s="34"/>
      <c r="KV1624" s="35"/>
      <c r="KW1624" s="34"/>
      <c r="LD1624" s="35"/>
      <c r="LE1624" s="34"/>
      <c r="LL1624" s="35"/>
      <c r="LM1624" s="34"/>
      <c r="LT1624" s="35"/>
      <c r="LU1624" s="34"/>
      <c r="MB1624" s="35"/>
      <c r="MC1624" s="34"/>
      <c r="MJ1624" s="35"/>
      <c r="MK1624" s="34"/>
      <c r="MR1624" s="35"/>
      <c r="MS1624" s="34"/>
      <c r="MZ1624" s="35"/>
      <c r="NA1624" s="34"/>
      <c r="NH1624" s="35"/>
      <c r="NI1624" s="34"/>
      <c r="NP1624" s="35"/>
      <c r="NQ1624" s="34"/>
      <c r="NX1624" s="35"/>
      <c r="NY1624" s="34"/>
      <c r="OF1624" s="35"/>
      <c r="OG1624" s="34"/>
      <c r="ON1624" s="35"/>
      <c r="OO1624" s="34"/>
      <c r="OV1624" s="35"/>
      <c r="OW1624" s="34"/>
      <c r="PD1624" s="35"/>
      <c r="PE1624" s="34"/>
      <c r="PL1624" s="35"/>
      <c r="PM1624" s="34"/>
      <c r="PT1624" s="35"/>
      <c r="PU1624" s="34"/>
      <c r="QB1624" s="35"/>
      <c r="QC1624" s="34"/>
      <c r="QJ1624" s="35"/>
      <c r="QK1624" s="34"/>
      <c r="QR1624" s="35"/>
      <c r="QS1624" s="34"/>
      <c r="QZ1624" s="35"/>
      <c r="RA1624" s="34"/>
      <c r="RH1624" s="35"/>
      <c r="RI1624" s="34"/>
      <c r="RP1624" s="35"/>
      <c r="RQ1624" s="34"/>
      <c r="RX1624" s="35"/>
      <c r="RY1624" s="34"/>
      <c r="SF1624" s="35"/>
      <c r="SG1624" s="34"/>
      <c r="SN1624" s="35"/>
      <c r="SO1624" s="34"/>
      <c r="SV1624" s="35"/>
      <c r="SW1624" s="34"/>
      <c r="TD1624" s="35"/>
      <c r="TE1624" s="34"/>
      <c r="TL1624" s="35"/>
      <c r="TM1624" s="34"/>
      <c r="TT1624" s="35"/>
      <c r="TU1624" s="34"/>
      <c r="UB1624" s="35"/>
      <c r="UC1624" s="34"/>
      <c r="UJ1624" s="35"/>
      <c r="UK1624" s="34"/>
      <c r="UR1624" s="35"/>
      <c r="US1624" s="34"/>
      <c r="UZ1624" s="35"/>
      <c r="VA1624" s="34"/>
      <c r="VH1624" s="35"/>
      <c r="VI1624" s="34"/>
      <c r="VP1624" s="35"/>
      <c r="VQ1624" s="34"/>
      <c r="VX1624" s="35"/>
      <c r="VY1624" s="34"/>
      <c r="WF1624" s="35"/>
      <c r="WG1624" s="34"/>
      <c r="WN1624" s="35"/>
      <c r="WO1624" s="34"/>
      <c r="WV1624" s="35"/>
      <c r="WW1624" s="34"/>
      <c r="XD1624" s="35"/>
      <c r="XE1624" s="34"/>
      <c r="XL1624" s="35"/>
      <c r="XM1624" s="34"/>
      <c r="XT1624" s="35"/>
      <c r="XU1624" s="34"/>
      <c r="YB1624" s="35"/>
      <c r="YC1624" s="34"/>
      <c r="YJ1624" s="35"/>
      <c r="YK1624" s="34"/>
      <c r="YR1624" s="35"/>
      <c r="YS1624" s="34"/>
      <c r="YZ1624" s="35"/>
      <c r="ZA1624" s="34"/>
      <c r="ZH1624" s="35"/>
      <c r="ZI1624" s="34"/>
      <c r="ZP1624" s="35"/>
      <c r="ZQ1624" s="34"/>
      <c r="ZX1624" s="35"/>
      <c r="ZY1624" s="34"/>
      <c r="AAF1624" s="35"/>
      <c r="AAG1624" s="34"/>
      <c r="AAN1624" s="35"/>
      <c r="AAO1624" s="34"/>
      <c r="AAV1624" s="35"/>
      <c r="AAW1624" s="34"/>
      <c r="ABD1624" s="35"/>
      <c r="ABE1624" s="34"/>
      <c r="ABL1624" s="35"/>
      <c r="ABM1624" s="34"/>
      <c r="ABT1624" s="35"/>
      <c r="ABU1624" s="34"/>
      <c r="ACB1624" s="35"/>
      <c r="ACC1624" s="34"/>
      <c r="ACJ1624" s="35"/>
      <c r="ACK1624" s="34"/>
      <c r="ACR1624" s="35"/>
      <c r="ACS1624" s="34"/>
      <c r="ACZ1624" s="35"/>
      <c r="ADA1624" s="34"/>
      <c r="ADH1624" s="35"/>
      <c r="ADI1624" s="34"/>
      <c r="ADP1624" s="35"/>
      <c r="ADQ1624" s="34"/>
      <c r="ADX1624" s="35"/>
      <c r="ADY1624" s="34"/>
      <c r="AEF1624" s="35"/>
      <c r="AEG1624" s="34"/>
      <c r="AEN1624" s="35"/>
      <c r="AEO1624" s="34"/>
      <c r="AEV1624" s="35"/>
      <c r="AEW1624" s="34"/>
      <c r="AFD1624" s="35"/>
      <c r="AFE1624" s="34"/>
      <c r="AFL1624" s="35"/>
      <c r="AFM1624" s="34"/>
      <c r="AFT1624" s="35"/>
      <c r="AFU1624" s="34"/>
      <c r="AGB1624" s="35"/>
      <c r="AGC1624" s="34"/>
      <c r="AGJ1624" s="35"/>
      <c r="AGK1624" s="34"/>
      <c r="AGR1624" s="35"/>
      <c r="AGS1624" s="34"/>
      <c r="AGZ1624" s="35"/>
      <c r="AHA1624" s="34"/>
      <c r="AHH1624" s="35"/>
      <c r="AHI1624" s="34"/>
      <c r="AHP1624" s="35"/>
      <c r="AHQ1624" s="34"/>
      <c r="AHX1624" s="35"/>
      <c r="AHY1624" s="34"/>
      <c r="AIF1624" s="35"/>
      <c r="AIG1624" s="34"/>
      <c r="AIN1624" s="35"/>
      <c r="AIO1624" s="34"/>
      <c r="AIV1624" s="35"/>
      <c r="AIW1624" s="34"/>
      <c r="AJD1624" s="35"/>
      <c r="AJE1624" s="34"/>
      <c r="AJL1624" s="35"/>
      <c r="AJM1624" s="34"/>
      <c r="AJT1624" s="35"/>
      <c r="AJU1624" s="34"/>
      <c r="AKB1624" s="35"/>
      <c r="AKC1624" s="34"/>
      <c r="AKJ1624" s="35"/>
      <c r="AKK1624" s="34"/>
      <c r="AKR1624" s="35"/>
      <c r="AKS1624" s="34"/>
      <c r="AKZ1624" s="35"/>
      <c r="ALA1624" s="34"/>
      <c r="ALH1624" s="35"/>
      <c r="ALI1624" s="34"/>
      <c r="ALP1624" s="35"/>
      <c r="ALQ1624" s="34"/>
      <c r="ALX1624" s="35"/>
      <c r="ALY1624" s="34"/>
      <c r="AMF1624" s="35"/>
      <c r="AMG1624" s="34"/>
      <c r="AMN1624" s="35"/>
      <c r="AMO1624" s="34"/>
      <c r="AMV1624" s="35"/>
      <c r="AMW1624" s="34"/>
      <c r="AND1624" s="35"/>
      <c r="ANE1624" s="34"/>
      <c r="ANL1624" s="35"/>
      <c r="ANM1624" s="34"/>
      <c r="ANT1624" s="35"/>
      <c r="ANU1624" s="34"/>
      <c r="AOB1624" s="35"/>
      <c r="AOC1624" s="34"/>
      <c r="AOJ1624" s="35"/>
      <c r="AOK1624" s="34"/>
      <c r="AOR1624" s="35"/>
      <c r="AOS1624" s="34"/>
      <c r="AOZ1624" s="35"/>
      <c r="APA1624" s="34"/>
      <c r="APH1624" s="35"/>
      <c r="API1624" s="34"/>
      <c r="APP1624" s="35"/>
      <c r="APQ1624" s="34"/>
      <c r="APX1624" s="35"/>
      <c r="APY1624" s="34"/>
      <c r="AQF1624" s="35"/>
      <c r="AQG1624" s="34"/>
      <c r="AQN1624" s="35"/>
      <c r="AQO1624" s="34"/>
      <c r="AQV1624" s="35"/>
      <c r="AQW1624" s="34"/>
      <c r="ARD1624" s="35"/>
      <c r="ARE1624" s="34"/>
      <c r="ARL1624" s="35"/>
      <c r="ARM1624" s="34"/>
      <c r="ART1624" s="35"/>
      <c r="ARU1624" s="34"/>
      <c r="ASB1624" s="35"/>
      <c r="ASC1624" s="34"/>
      <c r="ASJ1624" s="35"/>
      <c r="ASK1624" s="34"/>
      <c r="ASR1624" s="35"/>
      <c r="ASS1624" s="34"/>
      <c r="ASZ1624" s="35"/>
      <c r="ATA1624" s="34"/>
      <c r="ATH1624" s="35"/>
      <c r="ATI1624" s="34"/>
      <c r="ATP1624" s="35"/>
      <c r="ATQ1624" s="34"/>
      <c r="ATX1624" s="35"/>
      <c r="ATY1624" s="34"/>
      <c r="AUF1624" s="35"/>
      <c r="AUG1624" s="34"/>
      <c r="AUN1624" s="35"/>
      <c r="AUO1624" s="34"/>
      <c r="AUV1624" s="35"/>
      <c r="AUW1624" s="34"/>
      <c r="AVD1624" s="35"/>
      <c r="AVE1624" s="34"/>
      <c r="AVL1624" s="35"/>
      <c r="AVM1624" s="34"/>
      <c r="AVT1624" s="35"/>
      <c r="AVU1624" s="34"/>
      <c r="AWB1624" s="35"/>
      <c r="AWC1624" s="34"/>
      <c r="AWJ1624" s="35"/>
      <c r="AWK1624" s="34"/>
      <c r="AWR1624" s="35"/>
      <c r="AWS1624" s="34"/>
      <c r="AWZ1624" s="35"/>
      <c r="AXA1624" s="34"/>
      <c r="AXH1624" s="35"/>
      <c r="AXI1624" s="34"/>
      <c r="AXP1624" s="35"/>
      <c r="AXQ1624" s="34"/>
      <c r="AXX1624" s="35"/>
      <c r="AXY1624" s="34"/>
      <c r="AYF1624" s="35"/>
      <c r="AYG1624" s="34"/>
      <c r="AYN1624" s="35"/>
      <c r="AYO1624" s="34"/>
      <c r="AYV1624" s="35"/>
      <c r="AYW1624" s="34"/>
      <c r="AZD1624" s="35"/>
      <c r="AZE1624" s="34"/>
      <c r="AZL1624" s="35"/>
      <c r="AZM1624" s="34"/>
      <c r="AZT1624" s="35"/>
      <c r="AZU1624" s="34"/>
      <c r="BAB1624" s="35"/>
      <c r="BAC1624" s="34"/>
      <c r="BAJ1624" s="35"/>
      <c r="BAK1624" s="34"/>
      <c r="BAR1624" s="35"/>
      <c r="BAS1624" s="34"/>
      <c r="BAZ1624" s="35"/>
      <c r="BBA1624" s="34"/>
      <c r="BBH1624" s="35"/>
      <c r="BBI1624" s="34"/>
      <c r="BBP1624" s="35"/>
      <c r="BBQ1624" s="34"/>
      <c r="BBX1624" s="35"/>
      <c r="BBY1624" s="34"/>
      <c r="BCF1624" s="35"/>
      <c r="BCG1624" s="34"/>
      <c r="BCN1624" s="35"/>
      <c r="BCO1624" s="34"/>
      <c r="BCV1624" s="35"/>
      <c r="BCW1624" s="34"/>
      <c r="BDD1624" s="35"/>
      <c r="BDE1624" s="34"/>
      <c r="BDL1624" s="35"/>
      <c r="BDM1624" s="34"/>
      <c r="BDT1624" s="35"/>
      <c r="BDU1624" s="34"/>
      <c r="BEB1624" s="35"/>
      <c r="BEC1624" s="34"/>
      <c r="BEJ1624" s="35"/>
      <c r="BEK1624" s="34"/>
      <c r="BER1624" s="35"/>
      <c r="BES1624" s="34"/>
      <c r="BEZ1624" s="35"/>
      <c r="BFA1624" s="34"/>
      <c r="BFH1624" s="35"/>
      <c r="BFI1624" s="34"/>
      <c r="BFP1624" s="35"/>
      <c r="BFQ1624" s="34"/>
      <c r="BFX1624" s="35"/>
      <c r="BFY1624" s="34"/>
      <c r="BGF1624" s="35"/>
      <c r="BGG1624" s="34"/>
      <c r="BGN1624" s="35"/>
      <c r="BGO1624" s="34"/>
      <c r="BGV1624" s="35"/>
      <c r="BGW1624" s="34"/>
      <c r="BHD1624" s="35"/>
      <c r="BHE1624" s="34"/>
      <c r="BHL1624" s="35"/>
      <c r="BHM1624" s="34"/>
      <c r="BHT1624" s="35"/>
      <c r="BHU1624" s="34"/>
      <c r="BIB1624" s="35"/>
      <c r="BIC1624" s="34"/>
      <c r="BIJ1624" s="35"/>
      <c r="BIK1624" s="34"/>
      <c r="BIR1624" s="35"/>
      <c r="BIS1624" s="34"/>
      <c r="BIZ1624" s="35"/>
      <c r="BJA1624" s="34"/>
      <c r="BJH1624" s="35"/>
      <c r="BJI1624" s="34"/>
      <c r="BJP1624" s="35"/>
      <c r="BJQ1624" s="34"/>
      <c r="BJX1624" s="35"/>
      <c r="BJY1624" s="34"/>
      <c r="BKF1624" s="35"/>
      <c r="BKG1624" s="34"/>
      <c r="BKN1624" s="35"/>
      <c r="BKO1624" s="34"/>
      <c r="BKV1624" s="35"/>
      <c r="BKW1624" s="34"/>
      <c r="BLD1624" s="35"/>
      <c r="BLE1624" s="34"/>
      <c r="BLL1624" s="35"/>
      <c r="BLM1624" s="34"/>
      <c r="BLT1624" s="35"/>
      <c r="BLU1624" s="34"/>
      <c r="BMB1624" s="35"/>
      <c r="BMC1624" s="34"/>
      <c r="BMJ1624" s="35"/>
      <c r="BMK1624" s="34"/>
      <c r="BMR1624" s="35"/>
      <c r="BMS1624" s="34"/>
      <c r="BMZ1624" s="35"/>
      <c r="BNA1624" s="34"/>
      <c r="BNH1624" s="35"/>
      <c r="BNI1624" s="34"/>
      <c r="BNP1624" s="35"/>
      <c r="BNQ1624" s="34"/>
      <c r="BNX1624" s="35"/>
      <c r="BNY1624" s="34"/>
      <c r="BOF1624" s="35"/>
      <c r="BOG1624" s="34"/>
      <c r="BON1624" s="35"/>
      <c r="BOO1624" s="34"/>
      <c r="BOV1624" s="35"/>
      <c r="BOW1624" s="34"/>
      <c r="BPD1624" s="35"/>
      <c r="BPE1624" s="34"/>
      <c r="BPL1624" s="35"/>
      <c r="BPM1624" s="34"/>
      <c r="BPT1624" s="35"/>
      <c r="BPU1624" s="34"/>
      <c r="BQB1624" s="35"/>
      <c r="BQC1624" s="34"/>
      <c r="BQJ1624" s="35"/>
      <c r="BQK1624" s="34"/>
      <c r="BQR1624" s="35"/>
      <c r="BQS1624" s="34"/>
      <c r="BQZ1624" s="35"/>
      <c r="BRA1624" s="34"/>
      <c r="BRH1624" s="35"/>
      <c r="BRI1624" s="34"/>
      <c r="BRP1624" s="35"/>
      <c r="BRQ1624" s="34"/>
      <c r="BRX1624" s="35"/>
      <c r="BRY1624" s="34"/>
      <c r="BSF1624" s="35"/>
      <c r="BSG1624" s="34"/>
      <c r="BSN1624" s="35"/>
      <c r="BSO1624" s="34"/>
      <c r="BSV1624" s="35"/>
      <c r="BSW1624" s="34"/>
      <c r="BTD1624" s="35"/>
      <c r="BTE1624" s="34"/>
      <c r="BTL1624" s="35"/>
      <c r="BTM1624" s="34"/>
      <c r="BTT1624" s="35"/>
      <c r="BTU1624" s="34"/>
      <c r="BUB1624" s="35"/>
      <c r="BUC1624" s="34"/>
      <c r="BUJ1624" s="35"/>
      <c r="BUK1624" s="34"/>
      <c r="BUR1624" s="35"/>
      <c r="BUS1624" s="34"/>
      <c r="BUZ1624" s="35"/>
      <c r="BVA1624" s="34"/>
      <c r="BVH1624" s="35"/>
      <c r="BVI1624" s="34"/>
      <c r="BVP1624" s="35"/>
      <c r="BVQ1624" s="34"/>
      <c r="BVX1624" s="35"/>
      <c r="BVY1624" s="34"/>
      <c r="BWF1624" s="35"/>
      <c r="BWG1624" s="34"/>
      <c r="BWN1624" s="35"/>
      <c r="BWO1624" s="34"/>
      <c r="BWV1624" s="35"/>
      <c r="BWW1624" s="34"/>
      <c r="BXD1624" s="35"/>
      <c r="BXE1624" s="34"/>
      <c r="BXL1624" s="35"/>
      <c r="BXM1624" s="34"/>
      <c r="BXT1624" s="35"/>
      <c r="BXU1624" s="34"/>
      <c r="BYB1624" s="35"/>
      <c r="BYC1624" s="34"/>
      <c r="BYJ1624" s="35"/>
      <c r="BYK1624" s="34"/>
      <c r="BYR1624" s="35"/>
      <c r="BYS1624" s="34"/>
      <c r="BYZ1624" s="35"/>
      <c r="BZA1624" s="34"/>
      <c r="BZH1624" s="35"/>
      <c r="BZI1624" s="34"/>
      <c r="BZP1624" s="35"/>
      <c r="BZQ1624" s="34"/>
      <c r="BZX1624" s="35"/>
      <c r="BZY1624" s="34"/>
      <c r="CAF1624" s="35"/>
      <c r="CAG1624" s="34"/>
      <c r="CAN1624" s="35"/>
      <c r="CAO1624" s="34"/>
      <c r="CAV1624" s="35"/>
      <c r="CAW1624" s="34"/>
      <c r="CBD1624" s="35"/>
      <c r="CBE1624" s="34"/>
      <c r="CBL1624" s="35"/>
      <c r="CBM1624" s="34"/>
      <c r="CBT1624" s="35"/>
      <c r="CBU1624" s="34"/>
      <c r="CCB1624" s="35"/>
      <c r="CCC1624" s="34"/>
      <c r="CCJ1624" s="35"/>
      <c r="CCK1624" s="34"/>
      <c r="CCR1624" s="35"/>
      <c r="CCS1624" s="34"/>
      <c r="CCZ1624" s="35"/>
      <c r="CDA1624" s="34"/>
      <c r="CDH1624" s="35"/>
      <c r="CDI1624" s="34"/>
      <c r="CDP1624" s="35"/>
      <c r="CDQ1624" s="34"/>
      <c r="CDX1624" s="35"/>
      <c r="CDY1624" s="34"/>
      <c r="CEF1624" s="35"/>
      <c r="CEG1624" s="34"/>
      <c r="CEN1624" s="35"/>
      <c r="CEO1624" s="34"/>
      <c r="CEV1624" s="35"/>
      <c r="CEW1624" s="34"/>
      <c r="CFD1624" s="35"/>
      <c r="CFE1624" s="34"/>
      <c r="CFL1624" s="35"/>
      <c r="CFM1624" s="34"/>
      <c r="CFT1624" s="35"/>
      <c r="CFU1624" s="34"/>
      <c r="CGB1624" s="35"/>
      <c r="CGC1624" s="34"/>
      <c r="CGJ1624" s="35"/>
      <c r="CGK1624" s="34"/>
      <c r="CGR1624" s="35"/>
      <c r="CGS1624" s="34"/>
      <c r="CGZ1624" s="35"/>
      <c r="CHA1624" s="34"/>
      <c r="CHH1624" s="35"/>
      <c r="CHI1624" s="34"/>
      <c r="CHP1624" s="35"/>
      <c r="CHQ1624" s="34"/>
      <c r="CHX1624" s="35"/>
      <c r="CHY1624" s="34"/>
      <c r="CIF1624" s="35"/>
      <c r="CIG1624" s="34"/>
      <c r="CIN1624" s="35"/>
      <c r="CIO1624" s="34"/>
      <c r="CIV1624" s="35"/>
      <c r="CIW1624" s="34"/>
      <c r="CJD1624" s="35"/>
      <c r="CJE1624" s="34"/>
      <c r="CJL1624" s="35"/>
      <c r="CJM1624" s="34"/>
      <c r="CJT1624" s="35"/>
      <c r="CJU1624" s="34"/>
      <c r="CKB1624" s="35"/>
      <c r="CKC1624" s="34"/>
      <c r="CKJ1624" s="35"/>
      <c r="CKK1624" s="34"/>
      <c r="CKR1624" s="35"/>
      <c r="CKS1624" s="34"/>
      <c r="CKZ1624" s="35"/>
      <c r="CLA1624" s="34"/>
      <c r="CLH1624" s="35"/>
      <c r="CLI1624" s="34"/>
      <c r="CLP1624" s="35"/>
      <c r="CLQ1624" s="34"/>
      <c r="CLX1624" s="35"/>
      <c r="CLY1624" s="34"/>
      <c r="CMF1624" s="35"/>
      <c r="CMG1624" s="34"/>
      <c r="CMN1624" s="35"/>
      <c r="CMO1624" s="34"/>
      <c r="CMV1624" s="35"/>
      <c r="CMW1624" s="34"/>
      <c r="CND1624" s="35"/>
      <c r="CNE1624" s="34"/>
      <c r="CNL1624" s="35"/>
      <c r="CNM1624" s="34"/>
      <c r="CNT1624" s="35"/>
      <c r="CNU1624" s="34"/>
      <c r="COB1624" s="35"/>
      <c r="COC1624" s="34"/>
      <c r="COJ1624" s="35"/>
      <c r="COK1624" s="34"/>
      <c r="COR1624" s="35"/>
      <c r="COS1624" s="34"/>
      <c r="COZ1624" s="35"/>
      <c r="CPA1624" s="34"/>
      <c r="CPH1624" s="35"/>
      <c r="CPI1624" s="34"/>
      <c r="CPP1624" s="35"/>
      <c r="CPQ1624" s="34"/>
      <c r="CPX1624" s="35"/>
      <c r="CPY1624" s="34"/>
      <c r="CQF1624" s="35"/>
      <c r="CQG1624" s="34"/>
      <c r="CQN1624" s="35"/>
      <c r="CQO1624" s="34"/>
      <c r="CQV1624" s="35"/>
      <c r="CQW1624" s="34"/>
      <c r="CRD1624" s="35"/>
      <c r="CRE1624" s="34"/>
      <c r="CRL1624" s="35"/>
      <c r="CRM1624" s="34"/>
      <c r="CRT1624" s="35"/>
      <c r="CRU1624" s="34"/>
      <c r="CSB1624" s="35"/>
      <c r="CSC1624" s="34"/>
      <c r="CSJ1624" s="35"/>
      <c r="CSK1624" s="34"/>
      <c r="CSR1624" s="35"/>
      <c r="CSS1624" s="34"/>
      <c r="CSZ1624" s="35"/>
      <c r="CTA1624" s="34"/>
      <c r="CTH1624" s="35"/>
      <c r="CTI1624" s="34"/>
      <c r="CTP1624" s="35"/>
      <c r="CTQ1624" s="34"/>
      <c r="CTX1624" s="35"/>
      <c r="CTY1624" s="34"/>
      <c r="CUF1624" s="35"/>
      <c r="CUG1624" s="34"/>
      <c r="CUN1624" s="35"/>
      <c r="CUO1624" s="34"/>
      <c r="CUV1624" s="35"/>
      <c r="CUW1624" s="34"/>
      <c r="CVD1624" s="35"/>
      <c r="CVE1624" s="34"/>
      <c r="CVL1624" s="35"/>
      <c r="CVM1624" s="34"/>
      <c r="CVT1624" s="35"/>
      <c r="CVU1624" s="34"/>
      <c r="CWB1624" s="35"/>
      <c r="CWC1624" s="34"/>
      <c r="CWJ1624" s="35"/>
      <c r="CWK1624" s="34"/>
      <c r="CWR1624" s="35"/>
      <c r="CWS1624" s="34"/>
      <c r="CWZ1624" s="35"/>
      <c r="CXA1624" s="34"/>
      <c r="CXH1624" s="35"/>
      <c r="CXI1624" s="34"/>
      <c r="CXP1624" s="35"/>
      <c r="CXQ1624" s="34"/>
      <c r="CXX1624" s="35"/>
      <c r="CXY1624" s="34"/>
      <c r="CYF1624" s="35"/>
      <c r="CYG1624" s="34"/>
      <c r="CYN1624" s="35"/>
      <c r="CYO1624" s="34"/>
      <c r="CYV1624" s="35"/>
      <c r="CYW1624" s="34"/>
      <c r="CZD1624" s="35"/>
      <c r="CZE1624" s="34"/>
      <c r="CZL1624" s="35"/>
      <c r="CZM1624" s="34"/>
      <c r="CZT1624" s="35"/>
      <c r="CZU1624" s="34"/>
      <c r="DAB1624" s="35"/>
      <c r="DAC1624" s="34"/>
      <c r="DAJ1624" s="35"/>
      <c r="DAK1624" s="34"/>
      <c r="DAR1624" s="35"/>
      <c r="DAS1624" s="34"/>
      <c r="DAZ1624" s="35"/>
      <c r="DBA1624" s="34"/>
      <c r="DBH1624" s="35"/>
      <c r="DBI1624" s="34"/>
      <c r="DBP1624" s="35"/>
      <c r="DBQ1624" s="34"/>
      <c r="DBX1624" s="35"/>
      <c r="DBY1624" s="34"/>
      <c r="DCF1624" s="35"/>
      <c r="DCG1624" s="34"/>
      <c r="DCN1624" s="35"/>
      <c r="DCO1624" s="34"/>
      <c r="DCV1624" s="35"/>
      <c r="DCW1624" s="34"/>
      <c r="DDD1624" s="35"/>
      <c r="DDE1624" s="34"/>
      <c r="DDL1624" s="35"/>
      <c r="DDM1624" s="34"/>
      <c r="DDT1624" s="35"/>
      <c r="DDU1624" s="34"/>
      <c r="DEB1624" s="35"/>
      <c r="DEC1624" s="34"/>
      <c r="DEJ1624" s="35"/>
      <c r="DEK1624" s="34"/>
      <c r="DER1624" s="35"/>
      <c r="DES1624" s="34"/>
      <c r="DEZ1624" s="35"/>
      <c r="DFA1624" s="34"/>
      <c r="DFH1624" s="35"/>
      <c r="DFI1624" s="34"/>
      <c r="DFP1624" s="35"/>
      <c r="DFQ1624" s="34"/>
      <c r="DFX1624" s="35"/>
      <c r="DFY1624" s="34"/>
      <c r="DGF1624" s="35"/>
      <c r="DGG1624" s="34"/>
      <c r="DGN1624" s="35"/>
      <c r="DGO1624" s="34"/>
      <c r="DGV1624" s="35"/>
      <c r="DGW1624" s="34"/>
      <c r="DHD1624" s="35"/>
      <c r="DHE1624" s="34"/>
      <c r="DHL1624" s="35"/>
      <c r="DHM1624" s="34"/>
      <c r="DHT1624" s="35"/>
      <c r="DHU1624" s="34"/>
      <c r="DIB1624" s="35"/>
      <c r="DIC1624" s="34"/>
      <c r="DIJ1624" s="35"/>
      <c r="DIK1624" s="34"/>
      <c r="DIR1624" s="35"/>
      <c r="DIS1624" s="34"/>
      <c r="DIZ1624" s="35"/>
      <c r="DJA1624" s="34"/>
      <c r="DJH1624" s="35"/>
      <c r="DJI1624" s="34"/>
      <c r="DJP1624" s="35"/>
      <c r="DJQ1624" s="34"/>
      <c r="DJX1624" s="35"/>
      <c r="DJY1624" s="34"/>
      <c r="DKF1624" s="35"/>
      <c r="DKG1624" s="34"/>
      <c r="DKN1624" s="35"/>
      <c r="DKO1624" s="34"/>
      <c r="DKV1624" s="35"/>
      <c r="DKW1624" s="34"/>
      <c r="DLD1624" s="35"/>
      <c r="DLE1624" s="34"/>
      <c r="DLL1624" s="35"/>
      <c r="DLM1624" s="34"/>
      <c r="DLT1624" s="35"/>
      <c r="DLU1624" s="34"/>
      <c r="DMB1624" s="35"/>
      <c r="DMC1624" s="34"/>
      <c r="DMJ1624" s="35"/>
      <c r="DMK1624" s="34"/>
      <c r="DMR1624" s="35"/>
      <c r="DMS1624" s="34"/>
      <c r="DMZ1624" s="35"/>
      <c r="DNA1624" s="34"/>
      <c r="DNH1624" s="35"/>
      <c r="DNI1624" s="34"/>
      <c r="DNP1624" s="35"/>
      <c r="DNQ1624" s="34"/>
      <c r="DNX1624" s="35"/>
      <c r="DNY1624" s="34"/>
      <c r="DOF1624" s="35"/>
      <c r="DOG1624" s="34"/>
      <c r="DON1624" s="35"/>
      <c r="DOO1624" s="34"/>
      <c r="DOV1624" s="35"/>
      <c r="DOW1624" s="34"/>
      <c r="DPD1624" s="35"/>
      <c r="DPE1624" s="34"/>
      <c r="DPL1624" s="35"/>
      <c r="DPM1624" s="34"/>
      <c r="DPT1624" s="35"/>
      <c r="DPU1624" s="34"/>
      <c r="DQB1624" s="35"/>
      <c r="DQC1624" s="34"/>
      <c r="DQJ1624" s="35"/>
      <c r="DQK1624" s="34"/>
      <c r="DQR1624" s="35"/>
      <c r="DQS1624" s="34"/>
      <c r="DQZ1624" s="35"/>
      <c r="DRA1624" s="34"/>
      <c r="DRH1624" s="35"/>
      <c r="DRI1624" s="34"/>
      <c r="DRP1624" s="35"/>
      <c r="DRQ1624" s="34"/>
      <c r="DRX1624" s="35"/>
      <c r="DRY1624" s="34"/>
      <c r="DSF1624" s="35"/>
      <c r="DSG1624" s="34"/>
      <c r="DSN1624" s="35"/>
      <c r="DSO1624" s="34"/>
      <c r="DSV1624" s="35"/>
      <c r="DSW1624" s="34"/>
      <c r="DTD1624" s="35"/>
      <c r="DTE1624" s="34"/>
      <c r="DTL1624" s="35"/>
      <c r="DTM1624" s="34"/>
      <c r="DTT1624" s="35"/>
      <c r="DTU1624" s="34"/>
      <c r="DUB1624" s="35"/>
      <c r="DUC1624" s="34"/>
      <c r="DUJ1624" s="35"/>
      <c r="DUK1624" s="34"/>
      <c r="DUR1624" s="35"/>
      <c r="DUS1624" s="34"/>
      <c r="DUZ1624" s="35"/>
      <c r="DVA1624" s="34"/>
      <c r="DVH1624" s="35"/>
      <c r="DVI1624" s="34"/>
      <c r="DVP1624" s="35"/>
      <c r="DVQ1624" s="34"/>
      <c r="DVX1624" s="35"/>
      <c r="DVY1624" s="34"/>
      <c r="DWF1624" s="35"/>
      <c r="DWG1624" s="34"/>
      <c r="DWN1624" s="35"/>
      <c r="DWO1624" s="34"/>
      <c r="DWV1624" s="35"/>
      <c r="DWW1624" s="34"/>
      <c r="DXD1624" s="35"/>
      <c r="DXE1624" s="34"/>
      <c r="DXL1624" s="35"/>
      <c r="DXM1624" s="34"/>
      <c r="DXT1624" s="35"/>
      <c r="DXU1624" s="34"/>
      <c r="DYB1624" s="35"/>
      <c r="DYC1624" s="34"/>
      <c r="DYJ1624" s="35"/>
      <c r="DYK1624" s="34"/>
      <c r="DYR1624" s="35"/>
      <c r="DYS1624" s="34"/>
      <c r="DYZ1624" s="35"/>
      <c r="DZA1624" s="34"/>
      <c r="DZH1624" s="35"/>
      <c r="DZI1624" s="34"/>
      <c r="DZP1624" s="35"/>
      <c r="DZQ1624" s="34"/>
      <c r="DZX1624" s="35"/>
      <c r="DZY1624" s="34"/>
      <c r="EAF1624" s="35"/>
      <c r="EAG1624" s="34"/>
      <c r="EAN1624" s="35"/>
      <c r="EAO1624" s="34"/>
      <c r="EAV1624" s="35"/>
      <c r="EAW1624" s="34"/>
      <c r="EBD1624" s="35"/>
      <c r="EBE1624" s="34"/>
      <c r="EBL1624" s="35"/>
      <c r="EBM1624" s="34"/>
      <c r="EBT1624" s="35"/>
      <c r="EBU1624" s="34"/>
      <c r="ECB1624" s="35"/>
      <c r="ECC1624" s="34"/>
      <c r="ECJ1624" s="35"/>
      <c r="ECK1624" s="34"/>
      <c r="ECR1624" s="35"/>
      <c r="ECS1624" s="34"/>
      <c r="ECZ1624" s="35"/>
      <c r="EDA1624" s="34"/>
      <c r="EDH1624" s="35"/>
      <c r="EDI1624" s="34"/>
      <c r="EDP1624" s="35"/>
      <c r="EDQ1624" s="34"/>
      <c r="EDX1624" s="35"/>
      <c r="EDY1624" s="34"/>
      <c r="EEF1624" s="35"/>
      <c r="EEG1624" s="34"/>
      <c r="EEN1624" s="35"/>
      <c r="EEO1624" s="34"/>
      <c r="EEV1624" s="35"/>
      <c r="EEW1624" s="34"/>
      <c r="EFD1624" s="35"/>
      <c r="EFE1624" s="34"/>
      <c r="EFL1624" s="35"/>
      <c r="EFM1624" s="34"/>
      <c r="EFT1624" s="35"/>
      <c r="EFU1624" s="34"/>
      <c r="EGB1624" s="35"/>
      <c r="EGC1624" s="34"/>
      <c r="EGJ1624" s="35"/>
      <c r="EGK1624" s="34"/>
      <c r="EGR1624" s="35"/>
      <c r="EGS1624" s="34"/>
      <c r="EGZ1624" s="35"/>
      <c r="EHA1624" s="34"/>
      <c r="EHH1624" s="35"/>
      <c r="EHI1624" s="34"/>
      <c r="EHP1624" s="35"/>
      <c r="EHQ1624" s="34"/>
      <c r="EHX1624" s="35"/>
      <c r="EHY1624" s="34"/>
      <c r="EIF1624" s="35"/>
      <c r="EIG1624" s="34"/>
      <c r="EIN1624" s="35"/>
      <c r="EIO1624" s="34"/>
      <c r="EIV1624" s="35"/>
      <c r="EIW1624" s="34"/>
      <c r="EJD1624" s="35"/>
      <c r="EJE1624" s="34"/>
      <c r="EJL1624" s="35"/>
      <c r="EJM1624" s="34"/>
      <c r="EJT1624" s="35"/>
      <c r="EJU1624" s="34"/>
      <c r="EKB1624" s="35"/>
      <c r="EKC1624" s="34"/>
      <c r="EKJ1624" s="35"/>
      <c r="EKK1624" s="34"/>
      <c r="EKR1624" s="35"/>
      <c r="EKS1624" s="34"/>
      <c r="EKZ1624" s="35"/>
      <c r="ELA1624" s="34"/>
      <c r="ELH1624" s="35"/>
      <c r="ELI1624" s="34"/>
      <c r="ELP1624" s="35"/>
      <c r="ELQ1624" s="34"/>
      <c r="ELX1624" s="35"/>
      <c r="ELY1624" s="34"/>
      <c r="EMF1624" s="35"/>
      <c r="EMG1624" s="34"/>
      <c r="EMN1624" s="35"/>
      <c r="EMO1624" s="34"/>
      <c r="EMV1624" s="35"/>
      <c r="EMW1624" s="34"/>
      <c r="END1624" s="35"/>
      <c r="ENE1624" s="34"/>
      <c r="ENL1624" s="35"/>
      <c r="ENM1624" s="34"/>
      <c r="ENT1624" s="35"/>
      <c r="ENU1624" s="34"/>
      <c r="EOB1624" s="35"/>
      <c r="EOC1624" s="34"/>
      <c r="EOJ1624" s="35"/>
      <c r="EOK1624" s="34"/>
      <c r="EOR1624" s="35"/>
      <c r="EOS1624" s="34"/>
      <c r="EOZ1624" s="35"/>
      <c r="EPA1624" s="34"/>
      <c r="EPH1624" s="35"/>
      <c r="EPI1624" s="34"/>
      <c r="EPP1624" s="35"/>
      <c r="EPQ1624" s="34"/>
      <c r="EPX1624" s="35"/>
      <c r="EPY1624" s="34"/>
      <c r="EQF1624" s="35"/>
      <c r="EQG1624" s="34"/>
      <c r="EQN1624" s="35"/>
      <c r="EQO1624" s="34"/>
      <c r="EQV1624" s="35"/>
      <c r="EQW1624" s="34"/>
      <c r="ERD1624" s="35"/>
      <c r="ERE1624" s="34"/>
      <c r="ERL1624" s="35"/>
      <c r="ERM1624" s="34"/>
      <c r="ERT1624" s="35"/>
      <c r="ERU1624" s="34"/>
      <c r="ESB1624" s="35"/>
      <c r="ESC1624" s="34"/>
      <c r="ESJ1624" s="35"/>
      <c r="ESK1624" s="34"/>
      <c r="ESR1624" s="35"/>
      <c r="ESS1624" s="34"/>
      <c r="ESZ1624" s="35"/>
      <c r="ETA1624" s="34"/>
      <c r="ETH1624" s="35"/>
      <c r="ETI1624" s="34"/>
      <c r="ETP1624" s="35"/>
      <c r="ETQ1624" s="34"/>
      <c r="ETX1624" s="35"/>
      <c r="ETY1624" s="34"/>
      <c r="EUF1624" s="35"/>
      <c r="EUG1624" s="34"/>
      <c r="EUN1624" s="35"/>
      <c r="EUO1624" s="34"/>
      <c r="EUV1624" s="35"/>
      <c r="EUW1624" s="34"/>
      <c r="EVD1624" s="35"/>
      <c r="EVE1624" s="34"/>
      <c r="EVL1624" s="35"/>
      <c r="EVM1624" s="34"/>
      <c r="EVT1624" s="35"/>
      <c r="EVU1624" s="34"/>
      <c r="EWB1624" s="35"/>
      <c r="EWC1624" s="34"/>
      <c r="EWJ1624" s="35"/>
      <c r="EWK1624" s="34"/>
      <c r="EWR1624" s="35"/>
      <c r="EWS1624" s="34"/>
      <c r="EWZ1624" s="35"/>
      <c r="EXA1624" s="34"/>
      <c r="EXH1624" s="35"/>
      <c r="EXI1624" s="34"/>
      <c r="EXP1624" s="35"/>
      <c r="EXQ1624" s="34"/>
      <c r="EXX1624" s="35"/>
      <c r="EXY1624" s="34"/>
      <c r="EYF1624" s="35"/>
      <c r="EYG1624" s="34"/>
      <c r="EYN1624" s="35"/>
      <c r="EYO1624" s="34"/>
      <c r="EYV1624" s="35"/>
      <c r="EYW1624" s="34"/>
      <c r="EZD1624" s="35"/>
      <c r="EZE1624" s="34"/>
      <c r="EZL1624" s="35"/>
      <c r="EZM1624" s="34"/>
      <c r="EZT1624" s="35"/>
      <c r="EZU1624" s="34"/>
      <c r="FAB1624" s="35"/>
      <c r="FAC1624" s="34"/>
      <c r="FAJ1624" s="35"/>
      <c r="FAK1624" s="34"/>
      <c r="FAR1624" s="35"/>
      <c r="FAS1624" s="34"/>
      <c r="FAZ1624" s="35"/>
      <c r="FBA1624" s="34"/>
      <c r="FBH1624" s="35"/>
      <c r="FBI1624" s="34"/>
      <c r="FBP1624" s="35"/>
      <c r="FBQ1624" s="34"/>
      <c r="FBX1624" s="35"/>
      <c r="FBY1624" s="34"/>
      <c r="FCF1624" s="35"/>
      <c r="FCG1624" s="34"/>
      <c r="FCN1624" s="35"/>
      <c r="FCO1624" s="34"/>
      <c r="FCV1624" s="35"/>
      <c r="FCW1624" s="34"/>
      <c r="FDD1624" s="35"/>
      <c r="FDE1624" s="34"/>
      <c r="FDL1624" s="35"/>
      <c r="FDM1624" s="34"/>
      <c r="FDT1624" s="35"/>
      <c r="FDU1624" s="34"/>
      <c r="FEB1624" s="35"/>
      <c r="FEC1624" s="34"/>
      <c r="FEJ1624" s="35"/>
      <c r="FEK1624" s="34"/>
      <c r="FER1624" s="35"/>
      <c r="FES1624" s="34"/>
      <c r="FEZ1624" s="35"/>
      <c r="FFA1624" s="34"/>
      <c r="FFH1624" s="35"/>
      <c r="FFI1624" s="34"/>
      <c r="FFP1624" s="35"/>
      <c r="FFQ1624" s="34"/>
      <c r="FFX1624" s="35"/>
      <c r="FFY1624" s="34"/>
      <c r="FGF1624" s="35"/>
      <c r="FGG1624" s="34"/>
      <c r="FGN1624" s="35"/>
      <c r="FGO1624" s="34"/>
      <c r="FGV1624" s="35"/>
      <c r="FGW1624" s="34"/>
      <c r="FHD1624" s="35"/>
      <c r="FHE1624" s="34"/>
      <c r="FHL1624" s="35"/>
      <c r="FHM1624" s="34"/>
      <c r="FHT1624" s="35"/>
      <c r="FHU1624" s="34"/>
      <c r="FIB1624" s="35"/>
      <c r="FIC1624" s="34"/>
      <c r="FIJ1624" s="35"/>
      <c r="FIK1624" s="34"/>
      <c r="FIR1624" s="35"/>
      <c r="FIS1624" s="34"/>
      <c r="FIZ1624" s="35"/>
      <c r="FJA1624" s="34"/>
      <c r="FJH1624" s="35"/>
      <c r="FJI1624" s="34"/>
      <c r="FJP1624" s="35"/>
      <c r="FJQ1624" s="34"/>
      <c r="FJX1624" s="35"/>
      <c r="FJY1624" s="34"/>
      <c r="FKF1624" s="35"/>
      <c r="FKG1624" s="34"/>
      <c r="FKN1624" s="35"/>
      <c r="FKO1624" s="34"/>
      <c r="FKV1624" s="35"/>
      <c r="FKW1624" s="34"/>
      <c r="FLD1624" s="35"/>
      <c r="FLE1624" s="34"/>
      <c r="FLL1624" s="35"/>
      <c r="FLM1624" s="34"/>
      <c r="FLT1624" s="35"/>
      <c r="FLU1624" s="34"/>
      <c r="FMB1624" s="35"/>
      <c r="FMC1624" s="34"/>
      <c r="FMJ1624" s="35"/>
      <c r="FMK1624" s="34"/>
      <c r="FMR1624" s="35"/>
      <c r="FMS1624" s="34"/>
      <c r="FMZ1624" s="35"/>
      <c r="FNA1624" s="34"/>
      <c r="FNH1624" s="35"/>
      <c r="FNI1624" s="34"/>
      <c r="FNP1624" s="35"/>
      <c r="FNQ1624" s="34"/>
      <c r="FNX1624" s="35"/>
      <c r="FNY1624" s="34"/>
      <c r="FOF1624" s="35"/>
      <c r="FOG1624" s="34"/>
      <c r="FON1624" s="35"/>
      <c r="FOO1624" s="34"/>
      <c r="FOV1624" s="35"/>
      <c r="FOW1624" s="34"/>
      <c r="FPD1624" s="35"/>
      <c r="FPE1624" s="34"/>
      <c r="FPL1624" s="35"/>
      <c r="FPM1624" s="34"/>
      <c r="FPT1624" s="35"/>
      <c r="FPU1624" s="34"/>
      <c r="FQB1624" s="35"/>
      <c r="FQC1624" s="34"/>
      <c r="FQJ1624" s="35"/>
      <c r="FQK1624" s="34"/>
      <c r="FQR1624" s="35"/>
      <c r="FQS1624" s="34"/>
      <c r="FQZ1624" s="35"/>
      <c r="FRA1624" s="34"/>
      <c r="FRH1624" s="35"/>
      <c r="FRI1624" s="34"/>
      <c r="FRP1624" s="35"/>
      <c r="FRQ1624" s="34"/>
      <c r="FRX1624" s="35"/>
      <c r="FRY1624" s="34"/>
      <c r="FSF1624" s="35"/>
      <c r="FSG1624" s="34"/>
      <c r="FSN1624" s="35"/>
      <c r="FSO1624" s="34"/>
      <c r="FSV1624" s="35"/>
      <c r="FSW1624" s="34"/>
      <c r="FTD1624" s="35"/>
      <c r="FTE1624" s="34"/>
      <c r="FTL1624" s="35"/>
      <c r="FTM1624" s="34"/>
      <c r="FTT1624" s="35"/>
      <c r="FTU1624" s="34"/>
      <c r="FUB1624" s="35"/>
      <c r="FUC1624" s="34"/>
      <c r="FUJ1624" s="35"/>
      <c r="FUK1624" s="34"/>
      <c r="FUR1624" s="35"/>
      <c r="FUS1624" s="34"/>
      <c r="FUZ1624" s="35"/>
      <c r="FVA1624" s="34"/>
      <c r="FVH1624" s="35"/>
      <c r="FVI1624" s="34"/>
      <c r="FVP1624" s="35"/>
      <c r="FVQ1624" s="34"/>
      <c r="FVX1624" s="35"/>
      <c r="FVY1624" s="34"/>
      <c r="FWF1624" s="35"/>
      <c r="FWG1624" s="34"/>
      <c r="FWN1624" s="35"/>
      <c r="FWO1624" s="34"/>
      <c r="FWV1624" s="35"/>
      <c r="FWW1624" s="34"/>
      <c r="FXD1624" s="35"/>
      <c r="FXE1624" s="34"/>
      <c r="FXL1624" s="35"/>
      <c r="FXM1624" s="34"/>
      <c r="FXT1624" s="35"/>
      <c r="FXU1624" s="34"/>
      <c r="FYB1624" s="35"/>
      <c r="FYC1624" s="34"/>
      <c r="FYJ1624" s="35"/>
      <c r="FYK1624" s="34"/>
      <c r="FYR1624" s="35"/>
      <c r="FYS1624" s="34"/>
      <c r="FYZ1624" s="35"/>
      <c r="FZA1624" s="34"/>
      <c r="FZH1624" s="35"/>
      <c r="FZI1624" s="34"/>
      <c r="FZP1624" s="35"/>
      <c r="FZQ1624" s="34"/>
      <c r="FZX1624" s="35"/>
      <c r="FZY1624" s="34"/>
      <c r="GAF1624" s="35"/>
      <c r="GAG1624" s="34"/>
      <c r="GAN1624" s="35"/>
      <c r="GAO1624" s="34"/>
      <c r="GAV1624" s="35"/>
      <c r="GAW1624" s="34"/>
      <c r="GBD1624" s="35"/>
      <c r="GBE1624" s="34"/>
      <c r="GBL1624" s="35"/>
      <c r="GBM1624" s="34"/>
      <c r="GBT1624" s="35"/>
      <c r="GBU1624" s="34"/>
      <c r="GCB1624" s="35"/>
      <c r="GCC1624" s="34"/>
      <c r="GCJ1624" s="35"/>
      <c r="GCK1624" s="34"/>
      <c r="GCR1624" s="35"/>
      <c r="GCS1624" s="34"/>
      <c r="GCZ1624" s="35"/>
      <c r="GDA1624" s="34"/>
      <c r="GDH1624" s="35"/>
      <c r="GDI1624" s="34"/>
      <c r="GDP1624" s="35"/>
      <c r="GDQ1624" s="34"/>
      <c r="GDX1624" s="35"/>
      <c r="GDY1624" s="34"/>
      <c r="GEF1624" s="35"/>
      <c r="GEG1624" s="34"/>
      <c r="GEN1624" s="35"/>
      <c r="GEO1624" s="34"/>
      <c r="GEV1624" s="35"/>
      <c r="GEW1624" s="34"/>
      <c r="GFD1624" s="35"/>
      <c r="GFE1624" s="34"/>
      <c r="GFL1624" s="35"/>
      <c r="GFM1624" s="34"/>
      <c r="GFT1624" s="35"/>
      <c r="GFU1624" s="34"/>
      <c r="GGB1624" s="35"/>
      <c r="GGC1624" s="34"/>
      <c r="GGJ1624" s="35"/>
      <c r="GGK1624" s="34"/>
      <c r="GGR1624" s="35"/>
      <c r="GGS1624" s="34"/>
      <c r="GGZ1624" s="35"/>
      <c r="GHA1624" s="34"/>
      <c r="GHH1624" s="35"/>
      <c r="GHI1624" s="34"/>
      <c r="GHP1624" s="35"/>
      <c r="GHQ1624" s="34"/>
      <c r="GHX1624" s="35"/>
      <c r="GHY1624" s="34"/>
      <c r="GIF1624" s="35"/>
      <c r="GIG1624" s="34"/>
      <c r="GIN1624" s="35"/>
      <c r="GIO1624" s="34"/>
      <c r="GIV1624" s="35"/>
      <c r="GIW1624" s="34"/>
      <c r="GJD1624" s="35"/>
      <c r="GJE1624" s="34"/>
      <c r="GJL1624" s="35"/>
      <c r="GJM1624" s="34"/>
      <c r="GJT1624" s="35"/>
      <c r="GJU1624" s="34"/>
      <c r="GKB1624" s="35"/>
      <c r="GKC1624" s="34"/>
      <c r="GKJ1624" s="35"/>
      <c r="GKK1624" s="34"/>
      <c r="GKR1624" s="35"/>
      <c r="GKS1624" s="34"/>
      <c r="GKZ1624" s="35"/>
      <c r="GLA1624" s="34"/>
      <c r="GLH1624" s="35"/>
      <c r="GLI1624" s="34"/>
      <c r="GLP1624" s="35"/>
      <c r="GLQ1624" s="34"/>
      <c r="GLX1624" s="35"/>
      <c r="GLY1624" s="34"/>
      <c r="GMF1624" s="35"/>
      <c r="GMG1624" s="34"/>
      <c r="GMN1624" s="35"/>
      <c r="GMO1624" s="34"/>
      <c r="GMV1624" s="35"/>
      <c r="GMW1624" s="34"/>
      <c r="GND1624" s="35"/>
      <c r="GNE1624" s="34"/>
      <c r="GNL1624" s="35"/>
      <c r="GNM1624" s="34"/>
      <c r="GNT1624" s="35"/>
      <c r="GNU1624" s="34"/>
      <c r="GOB1624" s="35"/>
      <c r="GOC1624" s="34"/>
      <c r="GOJ1624" s="35"/>
      <c r="GOK1624" s="34"/>
      <c r="GOR1624" s="35"/>
      <c r="GOS1624" s="34"/>
      <c r="GOZ1624" s="35"/>
      <c r="GPA1624" s="34"/>
      <c r="GPH1624" s="35"/>
      <c r="GPI1624" s="34"/>
      <c r="GPP1624" s="35"/>
      <c r="GPQ1624" s="34"/>
      <c r="GPX1624" s="35"/>
      <c r="GPY1624" s="34"/>
      <c r="GQF1624" s="35"/>
      <c r="GQG1624" s="34"/>
      <c r="GQN1624" s="35"/>
      <c r="GQO1624" s="34"/>
      <c r="GQV1624" s="35"/>
      <c r="GQW1624" s="34"/>
      <c r="GRD1624" s="35"/>
      <c r="GRE1624" s="34"/>
      <c r="GRL1624" s="35"/>
      <c r="GRM1624" s="34"/>
      <c r="GRT1624" s="35"/>
      <c r="GRU1624" s="34"/>
      <c r="GSB1624" s="35"/>
      <c r="GSC1624" s="34"/>
      <c r="GSJ1624" s="35"/>
      <c r="GSK1624" s="34"/>
      <c r="GSR1624" s="35"/>
      <c r="GSS1624" s="34"/>
      <c r="GSZ1624" s="35"/>
      <c r="GTA1624" s="34"/>
      <c r="GTH1624" s="35"/>
      <c r="GTI1624" s="34"/>
      <c r="GTP1624" s="35"/>
      <c r="GTQ1624" s="34"/>
      <c r="GTX1624" s="35"/>
      <c r="GTY1624" s="34"/>
      <c r="GUF1624" s="35"/>
      <c r="GUG1624" s="34"/>
      <c r="GUN1624" s="35"/>
      <c r="GUO1624" s="34"/>
      <c r="GUV1624" s="35"/>
      <c r="GUW1624" s="34"/>
      <c r="GVD1624" s="35"/>
      <c r="GVE1624" s="34"/>
      <c r="GVL1624" s="35"/>
      <c r="GVM1624" s="34"/>
      <c r="GVT1624" s="35"/>
      <c r="GVU1624" s="34"/>
      <c r="GWB1624" s="35"/>
      <c r="GWC1624" s="34"/>
      <c r="GWJ1624" s="35"/>
      <c r="GWK1624" s="34"/>
      <c r="GWR1624" s="35"/>
      <c r="GWS1624" s="34"/>
      <c r="GWZ1624" s="35"/>
      <c r="GXA1624" s="34"/>
      <c r="GXH1624" s="35"/>
      <c r="GXI1624" s="34"/>
      <c r="GXP1624" s="35"/>
      <c r="GXQ1624" s="34"/>
      <c r="GXX1624" s="35"/>
      <c r="GXY1624" s="34"/>
      <c r="GYF1624" s="35"/>
      <c r="GYG1624" s="34"/>
      <c r="GYN1624" s="35"/>
      <c r="GYO1624" s="34"/>
      <c r="GYV1624" s="35"/>
      <c r="GYW1624" s="34"/>
      <c r="GZD1624" s="35"/>
      <c r="GZE1624" s="34"/>
      <c r="GZL1624" s="35"/>
      <c r="GZM1624" s="34"/>
      <c r="GZT1624" s="35"/>
      <c r="GZU1624" s="34"/>
      <c r="HAB1624" s="35"/>
      <c r="HAC1624" s="34"/>
      <c r="HAJ1624" s="35"/>
      <c r="HAK1624" s="34"/>
      <c r="HAR1624" s="35"/>
      <c r="HAS1624" s="34"/>
      <c r="HAZ1624" s="35"/>
      <c r="HBA1624" s="34"/>
      <c r="HBH1624" s="35"/>
      <c r="HBI1624" s="34"/>
      <c r="HBP1624" s="35"/>
      <c r="HBQ1624" s="34"/>
      <c r="HBX1624" s="35"/>
      <c r="HBY1624" s="34"/>
      <c r="HCF1624" s="35"/>
      <c r="HCG1624" s="34"/>
      <c r="HCN1624" s="35"/>
      <c r="HCO1624" s="34"/>
      <c r="HCV1624" s="35"/>
      <c r="HCW1624" s="34"/>
      <c r="HDD1624" s="35"/>
      <c r="HDE1624" s="34"/>
      <c r="HDL1624" s="35"/>
      <c r="HDM1624" s="34"/>
      <c r="HDT1624" s="35"/>
      <c r="HDU1624" s="34"/>
      <c r="HEB1624" s="35"/>
      <c r="HEC1624" s="34"/>
      <c r="HEJ1624" s="35"/>
      <c r="HEK1624" s="34"/>
      <c r="HER1624" s="35"/>
      <c r="HES1624" s="34"/>
      <c r="HEZ1624" s="35"/>
      <c r="HFA1624" s="34"/>
      <c r="HFH1624" s="35"/>
      <c r="HFI1624" s="34"/>
      <c r="HFP1624" s="35"/>
      <c r="HFQ1624" s="34"/>
      <c r="HFX1624" s="35"/>
      <c r="HFY1624" s="34"/>
      <c r="HGF1624" s="35"/>
      <c r="HGG1624" s="34"/>
      <c r="HGN1624" s="35"/>
      <c r="HGO1624" s="34"/>
      <c r="HGV1624" s="35"/>
      <c r="HGW1624" s="34"/>
      <c r="HHD1624" s="35"/>
      <c r="HHE1624" s="34"/>
      <c r="HHL1624" s="35"/>
      <c r="HHM1624" s="34"/>
      <c r="HHT1624" s="35"/>
      <c r="HHU1624" s="34"/>
      <c r="HIB1624" s="35"/>
      <c r="HIC1624" s="34"/>
      <c r="HIJ1624" s="35"/>
      <c r="HIK1624" s="34"/>
      <c r="HIR1624" s="35"/>
      <c r="HIS1624" s="34"/>
      <c r="HIZ1624" s="35"/>
      <c r="HJA1624" s="34"/>
      <c r="HJH1624" s="35"/>
      <c r="HJI1624" s="34"/>
      <c r="HJP1624" s="35"/>
      <c r="HJQ1624" s="34"/>
      <c r="HJX1624" s="35"/>
      <c r="HJY1624" s="34"/>
      <c r="HKF1624" s="35"/>
      <c r="HKG1624" s="34"/>
      <c r="HKN1624" s="35"/>
      <c r="HKO1624" s="34"/>
      <c r="HKV1624" s="35"/>
      <c r="HKW1624" s="34"/>
      <c r="HLD1624" s="35"/>
      <c r="HLE1624" s="34"/>
      <c r="HLL1624" s="35"/>
      <c r="HLM1624" s="34"/>
      <c r="HLT1624" s="35"/>
      <c r="HLU1624" s="34"/>
      <c r="HMB1624" s="35"/>
      <c r="HMC1624" s="34"/>
      <c r="HMJ1624" s="35"/>
      <c r="HMK1624" s="34"/>
      <c r="HMR1624" s="35"/>
      <c r="HMS1624" s="34"/>
      <c r="HMZ1624" s="35"/>
      <c r="HNA1624" s="34"/>
      <c r="HNH1624" s="35"/>
      <c r="HNI1624" s="34"/>
      <c r="HNP1624" s="35"/>
      <c r="HNQ1624" s="34"/>
      <c r="HNX1624" s="35"/>
      <c r="HNY1624" s="34"/>
      <c r="HOF1624" s="35"/>
      <c r="HOG1624" s="34"/>
      <c r="HON1624" s="35"/>
      <c r="HOO1624" s="34"/>
      <c r="HOV1624" s="35"/>
      <c r="HOW1624" s="34"/>
      <c r="HPD1624" s="35"/>
      <c r="HPE1624" s="34"/>
      <c r="HPL1624" s="35"/>
      <c r="HPM1624" s="34"/>
      <c r="HPT1624" s="35"/>
      <c r="HPU1624" s="34"/>
      <c r="HQB1624" s="35"/>
      <c r="HQC1624" s="34"/>
      <c r="HQJ1624" s="35"/>
      <c r="HQK1624" s="34"/>
      <c r="HQR1624" s="35"/>
      <c r="HQS1624" s="34"/>
      <c r="HQZ1624" s="35"/>
      <c r="HRA1624" s="34"/>
      <c r="HRH1624" s="35"/>
      <c r="HRI1624" s="34"/>
      <c r="HRP1624" s="35"/>
      <c r="HRQ1624" s="34"/>
      <c r="HRX1624" s="35"/>
      <c r="HRY1624" s="34"/>
      <c r="HSF1624" s="35"/>
      <c r="HSG1624" s="34"/>
      <c r="HSN1624" s="35"/>
      <c r="HSO1624" s="34"/>
      <c r="HSV1624" s="35"/>
      <c r="HSW1624" s="34"/>
      <c r="HTD1624" s="35"/>
      <c r="HTE1624" s="34"/>
      <c r="HTL1624" s="35"/>
      <c r="HTM1624" s="34"/>
      <c r="HTT1624" s="35"/>
      <c r="HTU1624" s="34"/>
      <c r="HUB1624" s="35"/>
      <c r="HUC1624" s="34"/>
      <c r="HUJ1624" s="35"/>
      <c r="HUK1624" s="34"/>
      <c r="HUR1624" s="35"/>
      <c r="HUS1624" s="34"/>
      <c r="HUZ1624" s="35"/>
      <c r="HVA1624" s="34"/>
      <c r="HVH1624" s="35"/>
      <c r="HVI1624" s="34"/>
      <c r="HVP1624" s="35"/>
      <c r="HVQ1624" s="34"/>
      <c r="HVX1624" s="35"/>
      <c r="HVY1624" s="34"/>
      <c r="HWF1624" s="35"/>
      <c r="HWG1624" s="34"/>
      <c r="HWN1624" s="35"/>
      <c r="HWO1624" s="34"/>
      <c r="HWV1624" s="35"/>
      <c r="HWW1624" s="34"/>
      <c r="HXD1624" s="35"/>
      <c r="HXE1624" s="34"/>
      <c r="HXL1624" s="35"/>
      <c r="HXM1624" s="34"/>
      <c r="HXT1624" s="35"/>
      <c r="HXU1624" s="34"/>
      <c r="HYB1624" s="35"/>
      <c r="HYC1624" s="34"/>
      <c r="HYJ1624" s="35"/>
      <c r="HYK1624" s="34"/>
      <c r="HYR1624" s="35"/>
      <c r="HYS1624" s="34"/>
      <c r="HYZ1624" s="35"/>
      <c r="HZA1624" s="34"/>
      <c r="HZH1624" s="35"/>
      <c r="HZI1624" s="34"/>
      <c r="HZP1624" s="35"/>
      <c r="HZQ1624" s="34"/>
      <c r="HZX1624" s="35"/>
      <c r="HZY1624" s="34"/>
      <c r="IAF1624" s="35"/>
      <c r="IAG1624" s="34"/>
      <c r="IAN1624" s="35"/>
      <c r="IAO1624" s="34"/>
      <c r="IAV1624" s="35"/>
      <c r="IAW1624" s="34"/>
      <c r="IBD1624" s="35"/>
      <c r="IBE1624" s="34"/>
      <c r="IBL1624" s="35"/>
      <c r="IBM1624" s="34"/>
      <c r="IBT1624" s="35"/>
      <c r="IBU1624" s="34"/>
      <c r="ICB1624" s="35"/>
      <c r="ICC1624" s="34"/>
      <c r="ICJ1624" s="35"/>
      <c r="ICK1624" s="34"/>
      <c r="ICR1624" s="35"/>
      <c r="ICS1624" s="34"/>
      <c r="ICZ1624" s="35"/>
      <c r="IDA1624" s="34"/>
      <c r="IDH1624" s="35"/>
      <c r="IDI1624" s="34"/>
      <c r="IDP1624" s="35"/>
      <c r="IDQ1624" s="34"/>
      <c r="IDX1624" s="35"/>
      <c r="IDY1624" s="34"/>
      <c r="IEF1624" s="35"/>
      <c r="IEG1624" s="34"/>
      <c r="IEN1624" s="35"/>
      <c r="IEO1624" s="34"/>
      <c r="IEV1624" s="35"/>
      <c r="IEW1624" s="34"/>
      <c r="IFD1624" s="35"/>
      <c r="IFE1624" s="34"/>
      <c r="IFL1624" s="35"/>
      <c r="IFM1624" s="34"/>
      <c r="IFT1624" s="35"/>
      <c r="IFU1624" s="34"/>
      <c r="IGB1624" s="35"/>
      <c r="IGC1624" s="34"/>
      <c r="IGJ1624" s="35"/>
      <c r="IGK1624" s="34"/>
      <c r="IGR1624" s="35"/>
      <c r="IGS1624" s="34"/>
      <c r="IGZ1624" s="35"/>
      <c r="IHA1624" s="34"/>
      <c r="IHH1624" s="35"/>
      <c r="IHI1624" s="34"/>
      <c r="IHP1624" s="35"/>
      <c r="IHQ1624" s="34"/>
      <c r="IHX1624" s="35"/>
      <c r="IHY1624" s="34"/>
      <c r="IIF1624" s="35"/>
      <c r="IIG1624" s="34"/>
      <c r="IIN1624" s="35"/>
      <c r="IIO1624" s="34"/>
      <c r="IIV1624" s="35"/>
      <c r="IIW1624" s="34"/>
      <c r="IJD1624" s="35"/>
      <c r="IJE1624" s="34"/>
      <c r="IJL1624" s="35"/>
      <c r="IJM1624" s="34"/>
      <c r="IJT1624" s="35"/>
      <c r="IJU1624" s="34"/>
      <c r="IKB1624" s="35"/>
      <c r="IKC1624" s="34"/>
      <c r="IKJ1624" s="35"/>
      <c r="IKK1624" s="34"/>
      <c r="IKR1624" s="35"/>
      <c r="IKS1624" s="34"/>
      <c r="IKZ1624" s="35"/>
      <c r="ILA1624" s="34"/>
      <c r="ILH1624" s="35"/>
      <c r="ILI1624" s="34"/>
      <c r="ILP1624" s="35"/>
      <c r="ILQ1624" s="34"/>
      <c r="ILX1624" s="35"/>
      <c r="ILY1624" s="34"/>
      <c r="IMF1624" s="35"/>
      <c r="IMG1624" s="34"/>
      <c r="IMN1624" s="35"/>
      <c r="IMO1624" s="34"/>
      <c r="IMV1624" s="35"/>
      <c r="IMW1624" s="34"/>
      <c r="IND1624" s="35"/>
      <c r="INE1624" s="34"/>
      <c r="INL1624" s="35"/>
      <c r="INM1624" s="34"/>
      <c r="INT1624" s="35"/>
      <c r="INU1624" s="34"/>
      <c r="IOB1624" s="35"/>
      <c r="IOC1624" s="34"/>
      <c r="IOJ1624" s="35"/>
      <c r="IOK1624" s="34"/>
      <c r="IOR1624" s="35"/>
      <c r="IOS1624" s="34"/>
      <c r="IOZ1624" s="35"/>
      <c r="IPA1624" s="34"/>
      <c r="IPH1624" s="35"/>
      <c r="IPI1624" s="34"/>
      <c r="IPP1624" s="35"/>
      <c r="IPQ1624" s="34"/>
      <c r="IPX1624" s="35"/>
      <c r="IPY1624" s="34"/>
      <c r="IQF1624" s="35"/>
      <c r="IQG1624" s="34"/>
      <c r="IQN1624" s="35"/>
      <c r="IQO1624" s="34"/>
      <c r="IQV1624" s="35"/>
      <c r="IQW1624" s="34"/>
      <c r="IRD1624" s="35"/>
      <c r="IRE1624" s="34"/>
      <c r="IRL1624" s="35"/>
      <c r="IRM1624" s="34"/>
      <c r="IRT1624" s="35"/>
      <c r="IRU1624" s="34"/>
      <c r="ISB1624" s="35"/>
      <c r="ISC1624" s="34"/>
      <c r="ISJ1624" s="35"/>
      <c r="ISK1624" s="34"/>
      <c r="ISR1624" s="35"/>
      <c r="ISS1624" s="34"/>
      <c r="ISZ1624" s="35"/>
      <c r="ITA1624" s="34"/>
      <c r="ITH1624" s="35"/>
      <c r="ITI1624" s="34"/>
      <c r="ITP1624" s="35"/>
      <c r="ITQ1624" s="34"/>
      <c r="ITX1624" s="35"/>
      <c r="ITY1624" s="34"/>
      <c r="IUF1624" s="35"/>
      <c r="IUG1624" s="34"/>
      <c r="IUN1624" s="35"/>
      <c r="IUO1624" s="34"/>
      <c r="IUV1624" s="35"/>
      <c r="IUW1624" s="34"/>
      <c r="IVD1624" s="35"/>
      <c r="IVE1624" s="34"/>
      <c r="IVL1624" s="35"/>
      <c r="IVM1624" s="34"/>
      <c r="IVT1624" s="35"/>
      <c r="IVU1624" s="34"/>
      <c r="IWB1624" s="35"/>
      <c r="IWC1624" s="34"/>
      <c r="IWJ1624" s="35"/>
      <c r="IWK1624" s="34"/>
      <c r="IWR1624" s="35"/>
      <c r="IWS1624" s="34"/>
      <c r="IWZ1624" s="35"/>
      <c r="IXA1624" s="34"/>
      <c r="IXH1624" s="35"/>
      <c r="IXI1624" s="34"/>
      <c r="IXP1624" s="35"/>
      <c r="IXQ1624" s="34"/>
      <c r="IXX1624" s="35"/>
      <c r="IXY1624" s="34"/>
      <c r="IYF1624" s="35"/>
      <c r="IYG1624" s="34"/>
      <c r="IYN1624" s="35"/>
      <c r="IYO1624" s="34"/>
      <c r="IYV1624" s="35"/>
      <c r="IYW1624" s="34"/>
      <c r="IZD1624" s="35"/>
      <c r="IZE1624" s="34"/>
      <c r="IZL1624" s="35"/>
      <c r="IZM1624" s="34"/>
      <c r="IZT1624" s="35"/>
      <c r="IZU1624" s="34"/>
      <c r="JAB1624" s="35"/>
      <c r="JAC1624" s="34"/>
      <c r="JAJ1624" s="35"/>
      <c r="JAK1624" s="34"/>
      <c r="JAR1624" s="35"/>
      <c r="JAS1624" s="34"/>
      <c r="JAZ1624" s="35"/>
      <c r="JBA1624" s="34"/>
      <c r="JBH1624" s="35"/>
      <c r="JBI1624" s="34"/>
      <c r="JBP1624" s="35"/>
      <c r="JBQ1624" s="34"/>
      <c r="JBX1624" s="35"/>
      <c r="JBY1624" s="34"/>
      <c r="JCF1624" s="35"/>
      <c r="JCG1624" s="34"/>
      <c r="JCN1624" s="35"/>
      <c r="JCO1624" s="34"/>
      <c r="JCV1624" s="35"/>
      <c r="JCW1624" s="34"/>
      <c r="JDD1624" s="35"/>
      <c r="JDE1624" s="34"/>
      <c r="JDL1624" s="35"/>
      <c r="JDM1624" s="34"/>
      <c r="JDT1624" s="35"/>
      <c r="JDU1624" s="34"/>
      <c r="JEB1624" s="35"/>
      <c r="JEC1624" s="34"/>
      <c r="JEJ1624" s="35"/>
      <c r="JEK1624" s="34"/>
      <c r="JER1624" s="35"/>
      <c r="JES1624" s="34"/>
      <c r="JEZ1624" s="35"/>
      <c r="JFA1624" s="34"/>
      <c r="JFH1624" s="35"/>
      <c r="JFI1624" s="34"/>
      <c r="JFP1624" s="35"/>
      <c r="JFQ1624" s="34"/>
      <c r="JFX1624" s="35"/>
      <c r="JFY1624" s="34"/>
      <c r="JGF1624" s="35"/>
      <c r="JGG1624" s="34"/>
      <c r="JGN1624" s="35"/>
      <c r="JGO1624" s="34"/>
      <c r="JGV1624" s="35"/>
      <c r="JGW1624" s="34"/>
      <c r="JHD1624" s="35"/>
      <c r="JHE1624" s="34"/>
      <c r="JHL1624" s="35"/>
      <c r="JHM1624" s="34"/>
      <c r="JHT1624" s="35"/>
      <c r="JHU1624" s="34"/>
      <c r="JIB1624" s="35"/>
      <c r="JIC1624" s="34"/>
      <c r="JIJ1624" s="35"/>
      <c r="JIK1624" s="34"/>
      <c r="JIR1624" s="35"/>
      <c r="JIS1624" s="34"/>
      <c r="JIZ1624" s="35"/>
      <c r="JJA1624" s="34"/>
      <c r="JJH1624" s="35"/>
      <c r="JJI1624" s="34"/>
      <c r="JJP1624" s="35"/>
      <c r="JJQ1624" s="34"/>
      <c r="JJX1624" s="35"/>
      <c r="JJY1624" s="34"/>
      <c r="JKF1624" s="35"/>
      <c r="JKG1624" s="34"/>
      <c r="JKN1624" s="35"/>
      <c r="JKO1624" s="34"/>
      <c r="JKV1624" s="35"/>
      <c r="JKW1624" s="34"/>
      <c r="JLD1624" s="35"/>
      <c r="JLE1624" s="34"/>
      <c r="JLL1624" s="35"/>
      <c r="JLM1624" s="34"/>
      <c r="JLT1624" s="35"/>
      <c r="JLU1624" s="34"/>
      <c r="JMB1624" s="35"/>
      <c r="JMC1624" s="34"/>
      <c r="JMJ1624" s="35"/>
      <c r="JMK1624" s="34"/>
      <c r="JMR1624" s="35"/>
      <c r="JMS1624" s="34"/>
      <c r="JMZ1624" s="35"/>
      <c r="JNA1624" s="34"/>
      <c r="JNH1624" s="35"/>
      <c r="JNI1624" s="34"/>
      <c r="JNP1624" s="35"/>
      <c r="JNQ1624" s="34"/>
      <c r="JNX1624" s="35"/>
      <c r="JNY1624" s="34"/>
      <c r="JOF1624" s="35"/>
      <c r="JOG1624" s="34"/>
      <c r="JON1624" s="35"/>
      <c r="JOO1624" s="34"/>
      <c r="JOV1624" s="35"/>
      <c r="JOW1624" s="34"/>
      <c r="JPD1624" s="35"/>
      <c r="JPE1624" s="34"/>
      <c r="JPL1624" s="35"/>
      <c r="JPM1624" s="34"/>
      <c r="JPT1624" s="35"/>
      <c r="JPU1624" s="34"/>
      <c r="JQB1624" s="35"/>
      <c r="JQC1624" s="34"/>
      <c r="JQJ1624" s="35"/>
      <c r="JQK1624" s="34"/>
      <c r="JQR1624" s="35"/>
      <c r="JQS1624" s="34"/>
      <c r="JQZ1624" s="35"/>
      <c r="JRA1624" s="34"/>
      <c r="JRH1624" s="35"/>
      <c r="JRI1624" s="34"/>
      <c r="JRP1624" s="35"/>
      <c r="JRQ1624" s="34"/>
      <c r="JRX1624" s="35"/>
      <c r="JRY1624" s="34"/>
      <c r="JSF1624" s="35"/>
      <c r="JSG1624" s="34"/>
      <c r="JSN1624" s="35"/>
      <c r="JSO1624" s="34"/>
      <c r="JSV1624" s="35"/>
      <c r="JSW1624" s="34"/>
      <c r="JTD1624" s="35"/>
      <c r="JTE1624" s="34"/>
      <c r="JTL1624" s="35"/>
      <c r="JTM1624" s="34"/>
      <c r="JTT1624" s="35"/>
      <c r="JTU1624" s="34"/>
      <c r="JUB1624" s="35"/>
      <c r="JUC1624" s="34"/>
      <c r="JUJ1624" s="35"/>
      <c r="JUK1624" s="34"/>
      <c r="JUR1624" s="35"/>
      <c r="JUS1624" s="34"/>
      <c r="JUZ1624" s="35"/>
      <c r="JVA1624" s="34"/>
      <c r="JVH1624" s="35"/>
      <c r="JVI1624" s="34"/>
      <c r="JVP1624" s="35"/>
      <c r="JVQ1624" s="34"/>
      <c r="JVX1624" s="35"/>
      <c r="JVY1624" s="34"/>
      <c r="JWF1624" s="35"/>
      <c r="JWG1624" s="34"/>
      <c r="JWN1624" s="35"/>
      <c r="JWO1624" s="34"/>
      <c r="JWV1624" s="35"/>
      <c r="JWW1624" s="34"/>
      <c r="JXD1624" s="35"/>
      <c r="JXE1624" s="34"/>
      <c r="JXL1624" s="35"/>
      <c r="JXM1624" s="34"/>
      <c r="JXT1624" s="35"/>
      <c r="JXU1624" s="34"/>
      <c r="JYB1624" s="35"/>
      <c r="JYC1624" s="34"/>
      <c r="JYJ1624" s="35"/>
      <c r="JYK1624" s="34"/>
      <c r="JYR1624" s="35"/>
      <c r="JYS1624" s="34"/>
      <c r="JYZ1624" s="35"/>
      <c r="JZA1624" s="34"/>
      <c r="JZH1624" s="35"/>
      <c r="JZI1624" s="34"/>
      <c r="JZP1624" s="35"/>
      <c r="JZQ1624" s="34"/>
      <c r="JZX1624" s="35"/>
      <c r="JZY1624" s="34"/>
      <c r="KAF1624" s="35"/>
      <c r="KAG1624" s="34"/>
      <c r="KAN1624" s="35"/>
      <c r="KAO1624" s="34"/>
      <c r="KAV1624" s="35"/>
      <c r="KAW1624" s="34"/>
      <c r="KBD1624" s="35"/>
      <c r="KBE1624" s="34"/>
      <c r="KBL1624" s="35"/>
      <c r="KBM1624" s="34"/>
      <c r="KBT1624" s="35"/>
      <c r="KBU1624" s="34"/>
      <c r="KCB1624" s="35"/>
      <c r="KCC1624" s="34"/>
      <c r="KCJ1624" s="35"/>
      <c r="KCK1624" s="34"/>
      <c r="KCR1624" s="35"/>
      <c r="KCS1624" s="34"/>
      <c r="KCZ1624" s="35"/>
      <c r="KDA1624" s="34"/>
      <c r="KDH1624" s="35"/>
      <c r="KDI1624" s="34"/>
      <c r="KDP1624" s="35"/>
      <c r="KDQ1624" s="34"/>
      <c r="KDX1624" s="35"/>
      <c r="KDY1624" s="34"/>
      <c r="KEF1624" s="35"/>
      <c r="KEG1624" s="34"/>
      <c r="KEN1624" s="35"/>
      <c r="KEO1624" s="34"/>
      <c r="KEV1624" s="35"/>
      <c r="KEW1624" s="34"/>
      <c r="KFD1624" s="35"/>
      <c r="KFE1624" s="34"/>
      <c r="KFL1624" s="35"/>
      <c r="KFM1624" s="34"/>
      <c r="KFT1624" s="35"/>
      <c r="KFU1624" s="34"/>
      <c r="KGB1624" s="35"/>
      <c r="KGC1624" s="34"/>
      <c r="KGJ1624" s="35"/>
      <c r="KGK1624" s="34"/>
      <c r="KGR1624" s="35"/>
      <c r="KGS1624" s="34"/>
      <c r="KGZ1624" s="35"/>
      <c r="KHA1624" s="34"/>
      <c r="KHH1624" s="35"/>
      <c r="KHI1624" s="34"/>
      <c r="KHP1624" s="35"/>
      <c r="KHQ1624" s="34"/>
      <c r="KHX1624" s="35"/>
      <c r="KHY1624" s="34"/>
      <c r="KIF1624" s="35"/>
      <c r="KIG1624" s="34"/>
      <c r="KIN1624" s="35"/>
      <c r="KIO1624" s="34"/>
      <c r="KIV1624" s="35"/>
      <c r="KIW1624" s="34"/>
      <c r="KJD1624" s="35"/>
      <c r="KJE1624" s="34"/>
      <c r="KJL1624" s="35"/>
      <c r="KJM1624" s="34"/>
      <c r="KJT1624" s="35"/>
      <c r="KJU1624" s="34"/>
      <c r="KKB1624" s="35"/>
      <c r="KKC1624" s="34"/>
      <c r="KKJ1624" s="35"/>
      <c r="KKK1624" s="34"/>
      <c r="KKR1624" s="35"/>
      <c r="KKS1624" s="34"/>
      <c r="KKZ1624" s="35"/>
      <c r="KLA1624" s="34"/>
      <c r="KLH1624" s="35"/>
      <c r="KLI1624" s="34"/>
      <c r="KLP1624" s="35"/>
      <c r="KLQ1624" s="34"/>
      <c r="KLX1624" s="35"/>
      <c r="KLY1624" s="34"/>
      <c r="KMF1624" s="35"/>
      <c r="KMG1624" s="34"/>
      <c r="KMN1624" s="35"/>
      <c r="KMO1624" s="34"/>
      <c r="KMV1624" s="35"/>
      <c r="KMW1624" s="34"/>
      <c r="KND1624" s="35"/>
      <c r="KNE1624" s="34"/>
      <c r="KNL1624" s="35"/>
      <c r="KNM1624" s="34"/>
      <c r="KNT1624" s="35"/>
      <c r="KNU1624" s="34"/>
      <c r="KOB1624" s="35"/>
      <c r="KOC1624" s="34"/>
      <c r="KOJ1624" s="35"/>
      <c r="KOK1624" s="34"/>
      <c r="KOR1624" s="35"/>
      <c r="KOS1624" s="34"/>
      <c r="KOZ1624" s="35"/>
      <c r="KPA1624" s="34"/>
      <c r="KPH1624" s="35"/>
      <c r="KPI1624" s="34"/>
      <c r="KPP1624" s="35"/>
      <c r="KPQ1624" s="34"/>
      <c r="KPX1624" s="35"/>
      <c r="KPY1624" s="34"/>
      <c r="KQF1624" s="35"/>
      <c r="KQG1624" s="34"/>
      <c r="KQN1624" s="35"/>
      <c r="KQO1624" s="34"/>
      <c r="KQV1624" s="35"/>
      <c r="KQW1624" s="34"/>
      <c r="KRD1624" s="35"/>
      <c r="KRE1624" s="34"/>
      <c r="KRL1624" s="35"/>
      <c r="KRM1624" s="34"/>
      <c r="KRT1624" s="35"/>
      <c r="KRU1624" s="34"/>
      <c r="KSB1624" s="35"/>
      <c r="KSC1624" s="34"/>
      <c r="KSJ1624" s="35"/>
      <c r="KSK1624" s="34"/>
      <c r="KSR1624" s="35"/>
      <c r="KSS1624" s="34"/>
      <c r="KSZ1624" s="35"/>
      <c r="KTA1624" s="34"/>
      <c r="KTH1624" s="35"/>
      <c r="KTI1624" s="34"/>
      <c r="KTP1624" s="35"/>
      <c r="KTQ1624" s="34"/>
      <c r="KTX1624" s="35"/>
      <c r="KTY1624" s="34"/>
      <c r="KUF1624" s="35"/>
      <c r="KUG1624" s="34"/>
      <c r="KUN1624" s="35"/>
      <c r="KUO1624" s="34"/>
      <c r="KUV1624" s="35"/>
      <c r="KUW1624" s="34"/>
      <c r="KVD1624" s="35"/>
      <c r="KVE1624" s="34"/>
      <c r="KVL1624" s="35"/>
      <c r="KVM1624" s="34"/>
      <c r="KVT1624" s="35"/>
      <c r="KVU1624" s="34"/>
      <c r="KWB1624" s="35"/>
      <c r="KWC1624" s="34"/>
      <c r="KWJ1624" s="35"/>
      <c r="KWK1624" s="34"/>
      <c r="KWR1624" s="35"/>
      <c r="KWS1624" s="34"/>
      <c r="KWZ1624" s="35"/>
      <c r="KXA1624" s="34"/>
      <c r="KXH1624" s="35"/>
      <c r="KXI1624" s="34"/>
      <c r="KXP1624" s="35"/>
      <c r="KXQ1624" s="34"/>
      <c r="KXX1624" s="35"/>
      <c r="KXY1624" s="34"/>
      <c r="KYF1624" s="35"/>
      <c r="KYG1624" s="34"/>
      <c r="KYN1624" s="35"/>
      <c r="KYO1624" s="34"/>
      <c r="KYV1624" s="35"/>
      <c r="KYW1624" s="34"/>
      <c r="KZD1624" s="35"/>
      <c r="KZE1624" s="34"/>
      <c r="KZL1624" s="35"/>
      <c r="KZM1624" s="34"/>
      <c r="KZT1624" s="35"/>
      <c r="KZU1624" s="34"/>
      <c r="LAB1624" s="35"/>
      <c r="LAC1624" s="34"/>
      <c r="LAJ1624" s="35"/>
      <c r="LAK1624" s="34"/>
      <c r="LAR1624" s="35"/>
      <c r="LAS1624" s="34"/>
      <c r="LAZ1624" s="35"/>
      <c r="LBA1624" s="34"/>
      <c r="LBH1624" s="35"/>
      <c r="LBI1624" s="34"/>
      <c r="LBP1624" s="35"/>
      <c r="LBQ1624" s="34"/>
      <c r="LBX1624" s="35"/>
      <c r="LBY1624" s="34"/>
      <c r="LCF1624" s="35"/>
      <c r="LCG1624" s="34"/>
      <c r="LCN1624" s="35"/>
      <c r="LCO1624" s="34"/>
      <c r="LCV1624" s="35"/>
      <c r="LCW1624" s="34"/>
      <c r="LDD1624" s="35"/>
      <c r="LDE1624" s="34"/>
      <c r="LDL1624" s="35"/>
      <c r="LDM1624" s="34"/>
      <c r="LDT1624" s="35"/>
      <c r="LDU1624" s="34"/>
      <c r="LEB1624" s="35"/>
      <c r="LEC1624" s="34"/>
      <c r="LEJ1624" s="35"/>
      <c r="LEK1624" s="34"/>
      <c r="LER1624" s="35"/>
      <c r="LES1624" s="34"/>
      <c r="LEZ1624" s="35"/>
      <c r="LFA1624" s="34"/>
      <c r="LFH1624" s="35"/>
      <c r="LFI1624" s="34"/>
      <c r="LFP1624" s="35"/>
      <c r="LFQ1624" s="34"/>
      <c r="LFX1624" s="35"/>
      <c r="LFY1624" s="34"/>
      <c r="LGF1624" s="35"/>
      <c r="LGG1624" s="34"/>
      <c r="LGN1624" s="35"/>
      <c r="LGO1624" s="34"/>
      <c r="LGV1624" s="35"/>
      <c r="LGW1624" s="34"/>
      <c r="LHD1624" s="35"/>
      <c r="LHE1624" s="34"/>
      <c r="LHL1624" s="35"/>
      <c r="LHM1624" s="34"/>
      <c r="LHT1624" s="35"/>
      <c r="LHU1624" s="34"/>
      <c r="LIB1624" s="35"/>
      <c r="LIC1624" s="34"/>
      <c r="LIJ1624" s="35"/>
      <c r="LIK1624" s="34"/>
      <c r="LIR1624" s="35"/>
      <c r="LIS1624" s="34"/>
      <c r="LIZ1624" s="35"/>
      <c r="LJA1624" s="34"/>
      <c r="LJH1624" s="35"/>
      <c r="LJI1624" s="34"/>
      <c r="LJP1624" s="35"/>
      <c r="LJQ1624" s="34"/>
      <c r="LJX1624" s="35"/>
      <c r="LJY1624" s="34"/>
      <c r="LKF1624" s="35"/>
      <c r="LKG1624" s="34"/>
      <c r="LKN1624" s="35"/>
      <c r="LKO1624" s="34"/>
      <c r="LKV1624" s="35"/>
      <c r="LKW1624" s="34"/>
      <c r="LLD1624" s="35"/>
      <c r="LLE1624" s="34"/>
      <c r="LLL1624" s="35"/>
      <c r="LLM1624" s="34"/>
      <c r="LLT1624" s="35"/>
      <c r="LLU1624" s="34"/>
      <c r="LMB1624" s="35"/>
      <c r="LMC1624" s="34"/>
      <c r="LMJ1624" s="35"/>
      <c r="LMK1624" s="34"/>
      <c r="LMR1624" s="35"/>
      <c r="LMS1624" s="34"/>
      <c r="LMZ1624" s="35"/>
      <c r="LNA1624" s="34"/>
      <c r="LNH1624" s="35"/>
      <c r="LNI1624" s="34"/>
      <c r="LNP1624" s="35"/>
      <c r="LNQ1624" s="34"/>
      <c r="LNX1624" s="35"/>
      <c r="LNY1624" s="34"/>
      <c r="LOF1624" s="35"/>
      <c r="LOG1624" s="34"/>
      <c r="LON1624" s="35"/>
      <c r="LOO1624" s="34"/>
      <c r="LOV1624" s="35"/>
      <c r="LOW1624" s="34"/>
      <c r="LPD1624" s="35"/>
      <c r="LPE1624" s="34"/>
      <c r="LPL1624" s="35"/>
      <c r="LPM1624" s="34"/>
      <c r="LPT1624" s="35"/>
      <c r="LPU1624" s="34"/>
      <c r="LQB1624" s="35"/>
      <c r="LQC1624" s="34"/>
      <c r="LQJ1624" s="35"/>
      <c r="LQK1624" s="34"/>
      <c r="LQR1624" s="35"/>
      <c r="LQS1624" s="34"/>
      <c r="LQZ1624" s="35"/>
      <c r="LRA1624" s="34"/>
      <c r="LRH1624" s="35"/>
      <c r="LRI1624" s="34"/>
      <c r="LRP1624" s="35"/>
      <c r="LRQ1624" s="34"/>
      <c r="LRX1624" s="35"/>
      <c r="LRY1624" s="34"/>
      <c r="LSF1624" s="35"/>
      <c r="LSG1624" s="34"/>
      <c r="LSN1624" s="35"/>
      <c r="LSO1624" s="34"/>
      <c r="LSV1624" s="35"/>
      <c r="LSW1624" s="34"/>
      <c r="LTD1624" s="35"/>
      <c r="LTE1624" s="34"/>
      <c r="LTL1624" s="35"/>
      <c r="LTM1624" s="34"/>
      <c r="LTT1624" s="35"/>
      <c r="LTU1624" s="34"/>
      <c r="LUB1624" s="35"/>
      <c r="LUC1624" s="34"/>
      <c r="LUJ1624" s="35"/>
      <c r="LUK1624" s="34"/>
      <c r="LUR1624" s="35"/>
      <c r="LUS1624" s="34"/>
      <c r="LUZ1624" s="35"/>
      <c r="LVA1624" s="34"/>
      <c r="LVH1624" s="35"/>
      <c r="LVI1624" s="34"/>
      <c r="LVP1624" s="35"/>
      <c r="LVQ1624" s="34"/>
      <c r="LVX1624" s="35"/>
      <c r="LVY1624" s="34"/>
      <c r="LWF1624" s="35"/>
      <c r="LWG1624" s="34"/>
      <c r="LWN1624" s="35"/>
      <c r="LWO1624" s="34"/>
      <c r="LWV1624" s="35"/>
      <c r="LWW1624" s="34"/>
      <c r="LXD1624" s="35"/>
      <c r="LXE1624" s="34"/>
      <c r="LXL1624" s="35"/>
      <c r="LXM1624" s="34"/>
      <c r="LXT1624" s="35"/>
      <c r="LXU1624" s="34"/>
      <c r="LYB1624" s="35"/>
      <c r="LYC1624" s="34"/>
      <c r="LYJ1624" s="35"/>
      <c r="LYK1624" s="34"/>
      <c r="LYR1624" s="35"/>
      <c r="LYS1624" s="34"/>
      <c r="LYZ1624" s="35"/>
      <c r="LZA1624" s="34"/>
      <c r="LZH1624" s="35"/>
      <c r="LZI1624" s="34"/>
      <c r="LZP1624" s="35"/>
      <c r="LZQ1624" s="34"/>
      <c r="LZX1624" s="35"/>
      <c r="LZY1624" s="34"/>
      <c r="MAF1624" s="35"/>
      <c r="MAG1624" s="34"/>
      <c r="MAN1624" s="35"/>
      <c r="MAO1624" s="34"/>
      <c r="MAV1624" s="35"/>
      <c r="MAW1624" s="34"/>
      <c r="MBD1624" s="35"/>
      <c r="MBE1624" s="34"/>
      <c r="MBL1624" s="35"/>
      <c r="MBM1624" s="34"/>
      <c r="MBT1624" s="35"/>
      <c r="MBU1624" s="34"/>
      <c r="MCB1624" s="35"/>
      <c r="MCC1624" s="34"/>
      <c r="MCJ1624" s="35"/>
      <c r="MCK1624" s="34"/>
      <c r="MCR1624" s="35"/>
      <c r="MCS1624" s="34"/>
      <c r="MCZ1624" s="35"/>
      <c r="MDA1624" s="34"/>
      <c r="MDH1624" s="35"/>
      <c r="MDI1624" s="34"/>
      <c r="MDP1624" s="35"/>
      <c r="MDQ1624" s="34"/>
      <c r="MDX1624" s="35"/>
      <c r="MDY1624" s="34"/>
      <c r="MEF1624" s="35"/>
      <c r="MEG1624" s="34"/>
      <c r="MEN1624" s="35"/>
      <c r="MEO1624" s="34"/>
      <c r="MEV1624" s="35"/>
      <c r="MEW1624" s="34"/>
      <c r="MFD1624" s="35"/>
      <c r="MFE1624" s="34"/>
      <c r="MFL1624" s="35"/>
      <c r="MFM1624" s="34"/>
      <c r="MFT1624" s="35"/>
      <c r="MFU1624" s="34"/>
      <c r="MGB1624" s="35"/>
      <c r="MGC1624" s="34"/>
      <c r="MGJ1624" s="35"/>
      <c r="MGK1624" s="34"/>
      <c r="MGR1624" s="35"/>
      <c r="MGS1624" s="34"/>
      <c r="MGZ1624" s="35"/>
      <c r="MHA1624" s="34"/>
      <c r="MHH1624" s="35"/>
      <c r="MHI1624" s="34"/>
      <c r="MHP1624" s="35"/>
      <c r="MHQ1624" s="34"/>
      <c r="MHX1624" s="35"/>
      <c r="MHY1624" s="34"/>
      <c r="MIF1624" s="35"/>
      <c r="MIG1624" s="34"/>
      <c r="MIN1624" s="35"/>
      <c r="MIO1624" s="34"/>
      <c r="MIV1624" s="35"/>
      <c r="MIW1624" s="34"/>
      <c r="MJD1624" s="35"/>
      <c r="MJE1624" s="34"/>
      <c r="MJL1624" s="35"/>
      <c r="MJM1624" s="34"/>
      <c r="MJT1624" s="35"/>
      <c r="MJU1624" s="34"/>
      <c r="MKB1624" s="35"/>
      <c r="MKC1624" s="34"/>
      <c r="MKJ1624" s="35"/>
      <c r="MKK1624" s="34"/>
      <c r="MKR1624" s="35"/>
      <c r="MKS1624" s="34"/>
      <c r="MKZ1624" s="35"/>
      <c r="MLA1624" s="34"/>
      <c r="MLH1624" s="35"/>
      <c r="MLI1624" s="34"/>
      <c r="MLP1624" s="35"/>
      <c r="MLQ1624" s="34"/>
      <c r="MLX1624" s="35"/>
      <c r="MLY1624" s="34"/>
      <c r="MMF1624" s="35"/>
      <c r="MMG1624" s="34"/>
      <c r="MMN1624" s="35"/>
      <c r="MMO1624" s="34"/>
      <c r="MMV1624" s="35"/>
      <c r="MMW1624" s="34"/>
      <c r="MND1624" s="35"/>
      <c r="MNE1624" s="34"/>
      <c r="MNL1624" s="35"/>
      <c r="MNM1624" s="34"/>
      <c r="MNT1624" s="35"/>
      <c r="MNU1624" s="34"/>
      <c r="MOB1624" s="35"/>
      <c r="MOC1624" s="34"/>
      <c r="MOJ1624" s="35"/>
      <c r="MOK1624" s="34"/>
      <c r="MOR1624" s="35"/>
      <c r="MOS1624" s="34"/>
      <c r="MOZ1624" s="35"/>
      <c r="MPA1624" s="34"/>
      <c r="MPH1624" s="35"/>
      <c r="MPI1624" s="34"/>
      <c r="MPP1624" s="35"/>
      <c r="MPQ1624" s="34"/>
      <c r="MPX1624" s="35"/>
      <c r="MPY1624" s="34"/>
      <c r="MQF1624" s="35"/>
      <c r="MQG1624" s="34"/>
      <c r="MQN1624" s="35"/>
      <c r="MQO1624" s="34"/>
      <c r="MQV1624" s="35"/>
      <c r="MQW1624" s="34"/>
      <c r="MRD1624" s="35"/>
      <c r="MRE1624" s="34"/>
      <c r="MRL1624" s="35"/>
      <c r="MRM1624" s="34"/>
      <c r="MRT1624" s="35"/>
      <c r="MRU1624" s="34"/>
      <c r="MSB1624" s="35"/>
      <c r="MSC1624" s="34"/>
      <c r="MSJ1624" s="35"/>
      <c r="MSK1624" s="34"/>
      <c r="MSR1624" s="35"/>
      <c r="MSS1624" s="34"/>
      <c r="MSZ1624" s="35"/>
      <c r="MTA1624" s="34"/>
      <c r="MTH1624" s="35"/>
      <c r="MTI1624" s="34"/>
      <c r="MTP1624" s="35"/>
      <c r="MTQ1624" s="34"/>
      <c r="MTX1624" s="35"/>
      <c r="MTY1624" s="34"/>
      <c r="MUF1624" s="35"/>
      <c r="MUG1624" s="34"/>
      <c r="MUN1624" s="35"/>
      <c r="MUO1624" s="34"/>
      <c r="MUV1624" s="35"/>
      <c r="MUW1624" s="34"/>
      <c r="MVD1624" s="35"/>
      <c r="MVE1624" s="34"/>
      <c r="MVL1624" s="35"/>
      <c r="MVM1624" s="34"/>
      <c r="MVT1624" s="35"/>
      <c r="MVU1624" s="34"/>
      <c r="MWB1624" s="35"/>
      <c r="MWC1624" s="34"/>
      <c r="MWJ1624" s="35"/>
      <c r="MWK1624" s="34"/>
      <c r="MWR1624" s="35"/>
      <c r="MWS1624" s="34"/>
      <c r="MWZ1624" s="35"/>
      <c r="MXA1624" s="34"/>
      <c r="MXH1624" s="35"/>
      <c r="MXI1624" s="34"/>
      <c r="MXP1624" s="35"/>
      <c r="MXQ1624" s="34"/>
      <c r="MXX1624" s="35"/>
      <c r="MXY1624" s="34"/>
      <c r="MYF1624" s="35"/>
      <c r="MYG1624" s="34"/>
      <c r="MYN1624" s="35"/>
      <c r="MYO1624" s="34"/>
      <c r="MYV1624" s="35"/>
      <c r="MYW1624" s="34"/>
      <c r="MZD1624" s="35"/>
      <c r="MZE1624" s="34"/>
      <c r="MZL1624" s="35"/>
      <c r="MZM1624" s="34"/>
      <c r="MZT1624" s="35"/>
      <c r="MZU1624" s="34"/>
      <c r="NAB1624" s="35"/>
      <c r="NAC1624" s="34"/>
      <c r="NAJ1624" s="35"/>
      <c r="NAK1624" s="34"/>
      <c r="NAR1624" s="35"/>
      <c r="NAS1624" s="34"/>
      <c r="NAZ1624" s="35"/>
      <c r="NBA1624" s="34"/>
      <c r="NBH1624" s="35"/>
      <c r="NBI1624" s="34"/>
      <c r="NBP1624" s="35"/>
      <c r="NBQ1624" s="34"/>
      <c r="NBX1624" s="35"/>
      <c r="NBY1624" s="34"/>
      <c r="NCF1624" s="35"/>
      <c r="NCG1624" s="34"/>
      <c r="NCN1624" s="35"/>
      <c r="NCO1624" s="34"/>
      <c r="NCV1624" s="35"/>
      <c r="NCW1624" s="34"/>
      <c r="NDD1624" s="35"/>
      <c r="NDE1624" s="34"/>
      <c r="NDL1624" s="35"/>
      <c r="NDM1624" s="34"/>
      <c r="NDT1624" s="35"/>
      <c r="NDU1624" s="34"/>
      <c r="NEB1624" s="35"/>
      <c r="NEC1624" s="34"/>
      <c r="NEJ1624" s="35"/>
      <c r="NEK1624" s="34"/>
      <c r="NER1624" s="35"/>
      <c r="NES1624" s="34"/>
      <c r="NEZ1624" s="35"/>
      <c r="NFA1624" s="34"/>
      <c r="NFH1624" s="35"/>
      <c r="NFI1624" s="34"/>
      <c r="NFP1624" s="35"/>
      <c r="NFQ1624" s="34"/>
      <c r="NFX1624" s="35"/>
      <c r="NFY1624" s="34"/>
      <c r="NGF1624" s="35"/>
      <c r="NGG1624" s="34"/>
      <c r="NGN1624" s="35"/>
      <c r="NGO1624" s="34"/>
      <c r="NGV1624" s="35"/>
      <c r="NGW1624" s="34"/>
      <c r="NHD1624" s="35"/>
      <c r="NHE1624" s="34"/>
      <c r="NHL1624" s="35"/>
      <c r="NHM1624" s="34"/>
      <c r="NHT1624" s="35"/>
      <c r="NHU1624" s="34"/>
      <c r="NIB1624" s="35"/>
      <c r="NIC1624" s="34"/>
      <c r="NIJ1624" s="35"/>
      <c r="NIK1624" s="34"/>
      <c r="NIR1624" s="35"/>
      <c r="NIS1624" s="34"/>
      <c r="NIZ1624" s="35"/>
      <c r="NJA1624" s="34"/>
      <c r="NJH1624" s="35"/>
      <c r="NJI1624" s="34"/>
      <c r="NJP1624" s="35"/>
      <c r="NJQ1624" s="34"/>
      <c r="NJX1624" s="35"/>
      <c r="NJY1624" s="34"/>
      <c r="NKF1624" s="35"/>
      <c r="NKG1624" s="34"/>
      <c r="NKN1624" s="35"/>
      <c r="NKO1624" s="34"/>
      <c r="NKV1624" s="35"/>
      <c r="NKW1624" s="34"/>
      <c r="NLD1624" s="35"/>
      <c r="NLE1624" s="34"/>
      <c r="NLL1624" s="35"/>
      <c r="NLM1624" s="34"/>
      <c r="NLT1624" s="35"/>
      <c r="NLU1624" s="34"/>
      <c r="NMB1624" s="35"/>
      <c r="NMC1624" s="34"/>
      <c r="NMJ1624" s="35"/>
      <c r="NMK1624" s="34"/>
      <c r="NMR1624" s="35"/>
      <c r="NMS1624" s="34"/>
      <c r="NMZ1624" s="35"/>
      <c r="NNA1624" s="34"/>
      <c r="NNH1624" s="35"/>
      <c r="NNI1624" s="34"/>
      <c r="NNP1624" s="35"/>
      <c r="NNQ1624" s="34"/>
      <c r="NNX1624" s="35"/>
      <c r="NNY1624" s="34"/>
      <c r="NOF1624" s="35"/>
      <c r="NOG1624" s="34"/>
      <c r="NON1624" s="35"/>
      <c r="NOO1624" s="34"/>
      <c r="NOV1624" s="35"/>
      <c r="NOW1624" s="34"/>
      <c r="NPD1624" s="35"/>
      <c r="NPE1624" s="34"/>
      <c r="NPL1624" s="35"/>
      <c r="NPM1624" s="34"/>
      <c r="NPT1624" s="35"/>
      <c r="NPU1624" s="34"/>
      <c r="NQB1624" s="35"/>
      <c r="NQC1624" s="34"/>
      <c r="NQJ1624" s="35"/>
      <c r="NQK1624" s="34"/>
      <c r="NQR1624" s="35"/>
      <c r="NQS1624" s="34"/>
      <c r="NQZ1624" s="35"/>
      <c r="NRA1624" s="34"/>
      <c r="NRH1624" s="35"/>
      <c r="NRI1624" s="34"/>
      <c r="NRP1624" s="35"/>
      <c r="NRQ1624" s="34"/>
      <c r="NRX1624" s="35"/>
      <c r="NRY1624" s="34"/>
      <c r="NSF1624" s="35"/>
      <c r="NSG1624" s="34"/>
      <c r="NSN1624" s="35"/>
      <c r="NSO1624" s="34"/>
      <c r="NSV1624" s="35"/>
      <c r="NSW1624" s="34"/>
      <c r="NTD1624" s="35"/>
      <c r="NTE1624" s="34"/>
      <c r="NTL1624" s="35"/>
      <c r="NTM1624" s="34"/>
      <c r="NTT1624" s="35"/>
      <c r="NTU1624" s="34"/>
      <c r="NUB1624" s="35"/>
      <c r="NUC1624" s="34"/>
      <c r="NUJ1624" s="35"/>
      <c r="NUK1624" s="34"/>
      <c r="NUR1624" s="35"/>
      <c r="NUS1624" s="34"/>
      <c r="NUZ1624" s="35"/>
      <c r="NVA1624" s="34"/>
      <c r="NVH1624" s="35"/>
      <c r="NVI1624" s="34"/>
      <c r="NVP1624" s="35"/>
      <c r="NVQ1624" s="34"/>
      <c r="NVX1624" s="35"/>
      <c r="NVY1624" s="34"/>
      <c r="NWF1624" s="35"/>
      <c r="NWG1624" s="34"/>
      <c r="NWN1624" s="35"/>
      <c r="NWO1624" s="34"/>
      <c r="NWV1624" s="35"/>
      <c r="NWW1624" s="34"/>
      <c r="NXD1624" s="35"/>
      <c r="NXE1624" s="34"/>
      <c r="NXL1624" s="35"/>
      <c r="NXM1624" s="34"/>
      <c r="NXT1624" s="35"/>
      <c r="NXU1624" s="34"/>
      <c r="NYB1624" s="35"/>
      <c r="NYC1624" s="34"/>
      <c r="NYJ1624" s="35"/>
      <c r="NYK1624" s="34"/>
      <c r="NYR1624" s="35"/>
      <c r="NYS1624" s="34"/>
      <c r="NYZ1624" s="35"/>
      <c r="NZA1624" s="34"/>
      <c r="NZH1624" s="35"/>
      <c r="NZI1624" s="34"/>
      <c r="NZP1624" s="35"/>
      <c r="NZQ1624" s="34"/>
      <c r="NZX1624" s="35"/>
      <c r="NZY1624" s="34"/>
      <c r="OAF1624" s="35"/>
      <c r="OAG1624" s="34"/>
      <c r="OAN1624" s="35"/>
      <c r="OAO1624" s="34"/>
      <c r="OAV1624" s="35"/>
      <c r="OAW1624" s="34"/>
      <c r="OBD1624" s="35"/>
      <c r="OBE1624" s="34"/>
      <c r="OBL1624" s="35"/>
      <c r="OBM1624" s="34"/>
      <c r="OBT1624" s="35"/>
      <c r="OBU1624" s="34"/>
      <c r="OCB1624" s="35"/>
      <c r="OCC1624" s="34"/>
      <c r="OCJ1624" s="35"/>
      <c r="OCK1624" s="34"/>
      <c r="OCR1624" s="35"/>
      <c r="OCS1624" s="34"/>
      <c r="OCZ1624" s="35"/>
      <c r="ODA1624" s="34"/>
      <c r="ODH1624" s="35"/>
      <c r="ODI1624" s="34"/>
      <c r="ODP1624" s="35"/>
      <c r="ODQ1624" s="34"/>
      <c r="ODX1624" s="35"/>
      <c r="ODY1624" s="34"/>
      <c r="OEF1624" s="35"/>
      <c r="OEG1624" s="34"/>
      <c r="OEN1624" s="35"/>
      <c r="OEO1624" s="34"/>
      <c r="OEV1624" s="35"/>
      <c r="OEW1624" s="34"/>
      <c r="OFD1624" s="35"/>
      <c r="OFE1624" s="34"/>
      <c r="OFL1624" s="35"/>
      <c r="OFM1624" s="34"/>
      <c r="OFT1624" s="35"/>
      <c r="OFU1624" s="34"/>
      <c r="OGB1624" s="35"/>
      <c r="OGC1624" s="34"/>
      <c r="OGJ1624" s="35"/>
      <c r="OGK1624" s="34"/>
      <c r="OGR1624" s="35"/>
      <c r="OGS1624" s="34"/>
      <c r="OGZ1624" s="35"/>
      <c r="OHA1624" s="34"/>
      <c r="OHH1624" s="35"/>
      <c r="OHI1624" s="34"/>
      <c r="OHP1624" s="35"/>
      <c r="OHQ1624" s="34"/>
      <c r="OHX1624" s="35"/>
      <c r="OHY1624" s="34"/>
      <c r="OIF1624" s="35"/>
      <c r="OIG1624" s="34"/>
      <c r="OIN1624" s="35"/>
      <c r="OIO1624" s="34"/>
      <c r="OIV1624" s="35"/>
      <c r="OIW1624" s="34"/>
      <c r="OJD1624" s="35"/>
      <c r="OJE1624" s="34"/>
      <c r="OJL1624" s="35"/>
      <c r="OJM1624" s="34"/>
      <c r="OJT1624" s="35"/>
      <c r="OJU1624" s="34"/>
      <c r="OKB1624" s="35"/>
      <c r="OKC1624" s="34"/>
      <c r="OKJ1624" s="35"/>
      <c r="OKK1624" s="34"/>
      <c r="OKR1624" s="35"/>
      <c r="OKS1624" s="34"/>
      <c r="OKZ1624" s="35"/>
      <c r="OLA1624" s="34"/>
      <c r="OLH1624" s="35"/>
      <c r="OLI1624" s="34"/>
      <c r="OLP1624" s="35"/>
      <c r="OLQ1624" s="34"/>
      <c r="OLX1624" s="35"/>
      <c r="OLY1624" s="34"/>
      <c r="OMF1624" s="35"/>
      <c r="OMG1624" s="34"/>
      <c r="OMN1624" s="35"/>
      <c r="OMO1624" s="34"/>
      <c r="OMV1624" s="35"/>
      <c r="OMW1624" s="34"/>
      <c r="OND1624" s="35"/>
      <c r="ONE1624" s="34"/>
      <c r="ONL1624" s="35"/>
      <c r="ONM1624" s="34"/>
      <c r="ONT1624" s="35"/>
      <c r="ONU1624" s="34"/>
      <c r="OOB1624" s="35"/>
      <c r="OOC1624" s="34"/>
      <c r="OOJ1624" s="35"/>
      <c r="OOK1624" s="34"/>
      <c r="OOR1624" s="35"/>
      <c r="OOS1624" s="34"/>
      <c r="OOZ1624" s="35"/>
      <c r="OPA1624" s="34"/>
      <c r="OPH1624" s="35"/>
      <c r="OPI1624" s="34"/>
      <c r="OPP1624" s="35"/>
      <c r="OPQ1624" s="34"/>
      <c r="OPX1624" s="35"/>
      <c r="OPY1624" s="34"/>
      <c r="OQF1624" s="35"/>
      <c r="OQG1624" s="34"/>
      <c r="OQN1624" s="35"/>
      <c r="OQO1624" s="34"/>
      <c r="OQV1624" s="35"/>
      <c r="OQW1624" s="34"/>
      <c r="ORD1624" s="35"/>
      <c r="ORE1624" s="34"/>
      <c r="ORL1624" s="35"/>
      <c r="ORM1624" s="34"/>
      <c r="ORT1624" s="35"/>
      <c r="ORU1624" s="34"/>
      <c r="OSB1624" s="35"/>
      <c r="OSC1624" s="34"/>
      <c r="OSJ1624" s="35"/>
      <c r="OSK1624" s="34"/>
      <c r="OSR1624" s="35"/>
      <c r="OSS1624" s="34"/>
      <c r="OSZ1624" s="35"/>
      <c r="OTA1624" s="34"/>
      <c r="OTH1624" s="35"/>
      <c r="OTI1624" s="34"/>
      <c r="OTP1624" s="35"/>
      <c r="OTQ1624" s="34"/>
      <c r="OTX1624" s="35"/>
      <c r="OTY1624" s="34"/>
      <c r="OUF1624" s="35"/>
      <c r="OUG1624" s="34"/>
      <c r="OUN1624" s="35"/>
      <c r="OUO1624" s="34"/>
      <c r="OUV1624" s="35"/>
      <c r="OUW1624" s="34"/>
      <c r="OVD1624" s="35"/>
      <c r="OVE1624" s="34"/>
      <c r="OVL1624" s="35"/>
      <c r="OVM1624" s="34"/>
      <c r="OVT1624" s="35"/>
      <c r="OVU1624" s="34"/>
      <c r="OWB1624" s="35"/>
      <c r="OWC1624" s="34"/>
      <c r="OWJ1624" s="35"/>
      <c r="OWK1624" s="34"/>
      <c r="OWR1624" s="35"/>
      <c r="OWS1624" s="34"/>
      <c r="OWZ1624" s="35"/>
      <c r="OXA1624" s="34"/>
      <c r="OXH1624" s="35"/>
      <c r="OXI1624" s="34"/>
      <c r="OXP1624" s="35"/>
      <c r="OXQ1624" s="34"/>
      <c r="OXX1624" s="35"/>
      <c r="OXY1624" s="34"/>
      <c r="OYF1624" s="35"/>
      <c r="OYG1624" s="34"/>
      <c r="OYN1624" s="35"/>
      <c r="OYO1624" s="34"/>
      <c r="OYV1624" s="35"/>
      <c r="OYW1624" s="34"/>
      <c r="OZD1624" s="35"/>
      <c r="OZE1624" s="34"/>
      <c r="OZL1624" s="35"/>
      <c r="OZM1624" s="34"/>
      <c r="OZT1624" s="35"/>
      <c r="OZU1624" s="34"/>
      <c r="PAB1624" s="35"/>
      <c r="PAC1624" s="34"/>
      <c r="PAJ1624" s="35"/>
      <c r="PAK1624" s="34"/>
      <c r="PAR1624" s="35"/>
      <c r="PAS1624" s="34"/>
      <c r="PAZ1624" s="35"/>
      <c r="PBA1624" s="34"/>
      <c r="PBH1624" s="35"/>
      <c r="PBI1624" s="34"/>
      <c r="PBP1624" s="35"/>
      <c r="PBQ1624" s="34"/>
      <c r="PBX1624" s="35"/>
      <c r="PBY1624" s="34"/>
      <c r="PCF1624" s="35"/>
      <c r="PCG1624" s="34"/>
      <c r="PCN1624" s="35"/>
      <c r="PCO1624" s="34"/>
      <c r="PCV1624" s="35"/>
      <c r="PCW1624" s="34"/>
      <c r="PDD1624" s="35"/>
      <c r="PDE1624" s="34"/>
      <c r="PDL1624" s="35"/>
      <c r="PDM1624" s="34"/>
      <c r="PDT1624" s="35"/>
      <c r="PDU1624" s="34"/>
      <c r="PEB1624" s="35"/>
      <c r="PEC1624" s="34"/>
      <c r="PEJ1624" s="35"/>
      <c r="PEK1624" s="34"/>
      <c r="PER1624" s="35"/>
      <c r="PES1624" s="34"/>
      <c r="PEZ1624" s="35"/>
      <c r="PFA1624" s="34"/>
      <c r="PFH1624" s="35"/>
      <c r="PFI1624" s="34"/>
      <c r="PFP1624" s="35"/>
      <c r="PFQ1624" s="34"/>
      <c r="PFX1624" s="35"/>
      <c r="PFY1624" s="34"/>
      <c r="PGF1624" s="35"/>
      <c r="PGG1624" s="34"/>
      <c r="PGN1624" s="35"/>
      <c r="PGO1624" s="34"/>
      <c r="PGV1624" s="35"/>
      <c r="PGW1624" s="34"/>
      <c r="PHD1624" s="35"/>
      <c r="PHE1624" s="34"/>
      <c r="PHL1624" s="35"/>
      <c r="PHM1624" s="34"/>
      <c r="PHT1624" s="35"/>
      <c r="PHU1624" s="34"/>
      <c r="PIB1624" s="35"/>
      <c r="PIC1624" s="34"/>
      <c r="PIJ1624" s="35"/>
      <c r="PIK1624" s="34"/>
      <c r="PIR1624" s="35"/>
      <c r="PIS1624" s="34"/>
      <c r="PIZ1624" s="35"/>
      <c r="PJA1624" s="34"/>
      <c r="PJH1624" s="35"/>
      <c r="PJI1624" s="34"/>
      <c r="PJP1624" s="35"/>
      <c r="PJQ1624" s="34"/>
      <c r="PJX1624" s="35"/>
      <c r="PJY1624" s="34"/>
      <c r="PKF1624" s="35"/>
      <c r="PKG1624" s="34"/>
      <c r="PKN1624" s="35"/>
      <c r="PKO1624" s="34"/>
      <c r="PKV1624" s="35"/>
      <c r="PKW1624" s="34"/>
      <c r="PLD1624" s="35"/>
      <c r="PLE1624" s="34"/>
      <c r="PLL1624" s="35"/>
      <c r="PLM1624" s="34"/>
      <c r="PLT1624" s="35"/>
      <c r="PLU1624" s="34"/>
      <c r="PMB1624" s="35"/>
      <c r="PMC1624" s="34"/>
      <c r="PMJ1624" s="35"/>
      <c r="PMK1624" s="34"/>
      <c r="PMR1624" s="35"/>
      <c r="PMS1624" s="34"/>
      <c r="PMZ1624" s="35"/>
      <c r="PNA1624" s="34"/>
      <c r="PNH1624" s="35"/>
      <c r="PNI1624" s="34"/>
      <c r="PNP1624" s="35"/>
      <c r="PNQ1624" s="34"/>
      <c r="PNX1624" s="35"/>
      <c r="PNY1624" s="34"/>
      <c r="POF1624" s="35"/>
      <c r="POG1624" s="34"/>
      <c r="PON1624" s="35"/>
      <c r="POO1624" s="34"/>
      <c r="POV1624" s="35"/>
      <c r="POW1624" s="34"/>
      <c r="PPD1624" s="35"/>
      <c r="PPE1624" s="34"/>
      <c r="PPL1624" s="35"/>
      <c r="PPM1624" s="34"/>
      <c r="PPT1624" s="35"/>
      <c r="PPU1624" s="34"/>
      <c r="PQB1624" s="35"/>
      <c r="PQC1624" s="34"/>
      <c r="PQJ1624" s="35"/>
      <c r="PQK1624" s="34"/>
      <c r="PQR1624" s="35"/>
      <c r="PQS1624" s="34"/>
      <c r="PQZ1624" s="35"/>
      <c r="PRA1624" s="34"/>
      <c r="PRH1624" s="35"/>
      <c r="PRI1624" s="34"/>
      <c r="PRP1624" s="35"/>
      <c r="PRQ1624" s="34"/>
      <c r="PRX1624" s="35"/>
      <c r="PRY1624" s="34"/>
      <c r="PSF1624" s="35"/>
      <c r="PSG1624" s="34"/>
      <c r="PSN1624" s="35"/>
      <c r="PSO1624" s="34"/>
      <c r="PSV1624" s="35"/>
      <c r="PSW1624" s="34"/>
      <c r="PTD1624" s="35"/>
      <c r="PTE1624" s="34"/>
      <c r="PTL1624" s="35"/>
      <c r="PTM1624" s="34"/>
      <c r="PTT1624" s="35"/>
      <c r="PTU1624" s="34"/>
      <c r="PUB1624" s="35"/>
      <c r="PUC1624" s="34"/>
      <c r="PUJ1624" s="35"/>
      <c r="PUK1624" s="34"/>
      <c r="PUR1624" s="35"/>
      <c r="PUS1624" s="34"/>
      <c r="PUZ1624" s="35"/>
      <c r="PVA1624" s="34"/>
      <c r="PVH1624" s="35"/>
      <c r="PVI1624" s="34"/>
      <c r="PVP1624" s="35"/>
      <c r="PVQ1624" s="34"/>
      <c r="PVX1624" s="35"/>
      <c r="PVY1624" s="34"/>
      <c r="PWF1624" s="35"/>
      <c r="PWG1624" s="34"/>
      <c r="PWN1624" s="35"/>
      <c r="PWO1624" s="34"/>
      <c r="PWV1624" s="35"/>
      <c r="PWW1624" s="34"/>
      <c r="PXD1624" s="35"/>
      <c r="PXE1624" s="34"/>
      <c r="PXL1624" s="35"/>
      <c r="PXM1624" s="34"/>
      <c r="PXT1624" s="35"/>
      <c r="PXU1624" s="34"/>
      <c r="PYB1624" s="35"/>
      <c r="PYC1624" s="34"/>
      <c r="PYJ1624" s="35"/>
      <c r="PYK1624" s="34"/>
      <c r="PYR1624" s="35"/>
      <c r="PYS1624" s="34"/>
      <c r="PYZ1624" s="35"/>
      <c r="PZA1624" s="34"/>
      <c r="PZH1624" s="35"/>
      <c r="PZI1624" s="34"/>
      <c r="PZP1624" s="35"/>
      <c r="PZQ1624" s="34"/>
      <c r="PZX1624" s="35"/>
      <c r="PZY1624" s="34"/>
      <c r="QAF1624" s="35"/>
      <c r="QAG1624" s="34"/>
      <c r="QAN1624" s="35"/>
      <c r="QAO1624" s="34"/>
      <c r="QAV1624" s="35"/>
      <c r="QAW1624" s="34"/>
      <c r="QBD1624" s="35"/>
      <c r="QBE1624" s="34"/>
      <c r="QBL1624" s="35"/>
      <c r="QBM1624" s="34"/>
      <c r="QBT1624" s="35"/>
      <c r="QBU1624" s="34"/>
      <c r="QCB1624" s="35"/>
      <c r="QCC1624" s="34"/>
      <c r="QCJ1624" s="35"/>
      <c r="QCK1624" s="34"/>
      <c r="QCR1624" s="35"/>
      <c r="QCS1624" s="34"/>
      <c r="QCZ1624" s="35"/>
      <c r="QDA1624" s="34"/>
      <c r="QDH1624" s="35"/>
      <c r="QDI1624" s="34"/>
      <c r="QDP1624" s="35"/>
      <c r="QDQ1624" s="34"/>
      <c r="QDX1624" s="35"/>
      <c r="QDY1624" s="34"/>
      <c r="QEF1624" s="35"/>
      <c r="QEG1624" s="34"/>
      <c r="QEN1624" s="35"/>
      <c r="QEO1624" s="34"/>
      <c r="QEV1624" s="35"/>
      <c r="QEW1624" s="34"/>
      <c r="QFD1624" s="35"/>
      <c r="QFE1624" s="34"/>
      <c r="QFL1624" s="35"/>
      <c r="QFM1624" s="34"/>
      <c r="QFT1624" s="35"/>
      <c r="QFU1624" s="34"/>
      <c r="QGB1624" s="35"/>
      <c r="QGC1624" s="34"/>
      <c r="QGJ1624" s="35"/>
      <c r="QGK1624" s="34"/>
      <c r="QGR1624" s="35"/>
      <c r="QGS1624" s="34"/>
      <c r="QGZ1624" s="35"/>
      <c r="QHA1624" s="34"/>
      <c r="QHH1624" s="35"/>
      <c r="QHI1624" s="34"/>
      <c r="QHP1624" s="35"/>
      <c r="QHQ1624" s="34"/>
      <c r="QHX1624" s="35"/>
      <c r="QHY1624" s="34"/>
      <c r="QIF1624" s="35"/>
      <c r="QIG1624" s="34"/>
      <c r="QIN1624" s="35"/>
      <c r="QIO1624" s="34"/>
      <c r="QIV1624" s="35"/>
      <c r="QIW1624" s="34"/>
      <c r="QJD1624" s="35"/>
      <c r="QJE1624" s="34"/>
      <c r="QJL1624" s="35"/>
      <c r="QJM1624" s="34"/>
      <c r="QJT1624" s="35"/>
      <c r="QJU1624" s="34"/>
      <c r="QKB1624" s="35"/>
      <c r="QKC1624" s="34"/>
      <c r="QKJ1624" s="35"/>
      <c r="QKK1624" s="34"/>
      <c r="QKR1624" s="35"/>
      <c r="QKS1624" s="34"/>
      <c r="QKZ1624" s="35"/>
      <c r="QLA1624" s="34"/>
      <c r="QLH1624" s="35"/>
      <c r="QLI1624" s="34"/>
      <c r="QLP1624" s="35"/>
      <c r="QLQ1624" s="34"/>
      <c r="QLX1624" s="35"/>
      <c r="QLY1624" s="34"/>
      <c r="QMF1624" s="35"/>
      <c r="QMG1624" s="34"/>
      <c r="QMN1624" s="35"/>
      <c r="QMO1624" s="34"/>
      <c r="QMV1624" s="35"/>
      <c r="QMW1624" s="34"/>
      <c r="QND1624" s="35"/>
      <c r="QNE1624" s="34"/>
      <c r="QNL1624" s="35"/>
      <c r="QNM1624" s="34"/>
      <c r="QNT1624" s="35"/>
      <c r="QNU1624" s="34"/>
      <c r="QOB1624" s="35"/>
      <c r="QOC1624" s="34"/>
      <c r="QOJ1624" s="35"/>
      <c r="QOK1624" s="34"/>
      <c r="QOR1624" s="35"/>
      <c r="QOS1624" s="34"/>
      <c r="QOZ1624" s="35"/>
      <c r="QPA1624" s="34"/>
      <c r="QPH1624" s="35"/>
      <c r="QPI1624" s="34"/>
      <c r="QPP1624" s="35"/>
      <c r="QPQ1624" s="34"/>
      <c r="QPX1624" s="35"/>
      <c r="QPY1624" s="34"/>
      <c r="QQF1624" s="35"/>
      <c r="QQG1624" s="34"/>
      <c r="QQN1624" s="35"/>
      <c r="QQO1624" s="34"/>
      <c r="QQV1624" s="35"/>
      <c r="QQW1624" s="34"/>
      <c r="QRD1624" s="35"/>
      <c r="QRE1624" s="34"/>
      <c r="QRL1624" s="35"/>
      <c r="QRM1624" s="34"/>
      <c r="QRT1624" s="35"/>
      <c r="QRU1624" s="34"/>
      <c r="QSB1624" s="35"/>
      <c r="QSC1624" s="34"/>
      <c r="QSJ1624" s="35"/>
      <c r="QSK1624" s="34"/>
      <c r="QSR1624" s="35"/>
      <c r="QSS1624" s="34"/>
      <c r="QSZ1624" s="35"/>
      <c r="QTA1624" s="34"/>
      <c r="QTH1624" s="35"/>
      <c r="QTI1624" s="34"/>
      <c r="QTP1624" s="35"/>
      <c r="QTQ1624" s="34"/>
      <c r="QTX1624" s="35"/>
      <c r="QTY1624" s="34"/>
      <c r="QUF1624" s="35"/>
      <c r="QUG1624" s="34"/>
      <c r="QUN1624" s="35"/>
      <c r="QUO1624" s="34"/>
      <c r="QUV1624" s="35"/>
      <c r="QUW1624" s="34"/>
      <c r="QVD1624" s="35"/>
      <c r="QVE1624" s="34"/>
      <c r="QVL1624" s="35"/>
      <c r="QVM1624" s="34"/>
      <c r="QVT1624" s="35"/>
      <c r="QVU1624" s="34"/>
      <c r="QWB1624" s="35"/>
      <c r="QWC1624" s="34"/>
      <c r="QWJ1624" s="35"/>
      <c r="QWK1624" s="34"/>
      <c r="QWR1624" s="35"/>
      <c r="QWS1624" s="34"/>
      <c r="QWZ1624" s="35"/>
      <c r="QXA1624" s="34"/>
      <c r="QXH1624" s="35"/>
      <c r="QXI1624" s="34"/>
      <c r="QXP1624" s="35"/>
      <c r="QXQ1624" s="34"/>
      <c r="QXX1624" s="35"/>
      <c r="QXY1624" s="34"/>
      <c r="QYF1624" s="35"/>
      <c r="QYG1624" s="34"/>
      <c r="QYN1624" s="35"/>
      <c r="QYO1624" s="34"/>
      <c r="QYV1624" s="35"/>
      <c r="QYW1624" s="34"/>
      <c r="QZD1624" s="35"/>
      <c r="QZE1624" s="34"/>
      <c r="QZL1624" s="35"/>
      <c r="QZM1624" s="34"/>
      <c r="QZT1624" s="35"/>
      <c r="QZU1624" s="34"/>
      <c r="RAB1624" s="35"/>
      <c r="RAC1624" s="34"/>
      <c r="RAJ1624" s="35"/>
      <c r="RAK1624" s="34"/>
      <c r="RAR1624" s="35"/>
      <c r="RAS1624" s="34"/>
      <c r="RAZ1624" s="35"/>
      <c r="RBA1624" s="34"/>
      <c r="RBH1624" s="35"/>
      <c r="RBI1624" s="34"/>
      <c r="RBP1624" s="35"/>
      <c r="RBQ1624" s="34"/>
      <c r="RBX1624" s="35"/>
      <c r="RBY1624" s="34"/>
      <c r="RCF1624" s="35"/>
      <c r="RCG1624" s="34"/>
      <c r="RCN1624" s="35"/>
      <c r="RCO1624" s="34"/>
      <c r="RCV1624" s="35"/>
      <c r="RCW1624" s="34"/>
      <c r="RDD1624" s="35"/>
      <c r="RDE1624" s="34"/>
      <c r="RDL1624" s="35"/>
      <c r="RDM1624" s="34"/>
      <c r="RDT1624" s="35"/>
      <c r="RDU1624" s="34"/>
      <c r="REB1624" s="35"/>
      <c r="REC1624" s="34"/>
      <c r="REJ1624" s="35"/>
      <c r="REK1624" s="34"/>
      <c r="RER1624" s="35"/>
      <c r="RES1624" s="34"/>
      <c r="REZ1624" s="35"/>
      <c r="RFA1624" s="34"/>
      <c r="RFH1624" s="35"/>
      <c r="RFI1624" s="34"/>
      <c r="RFP1624" s="35"/>
      <c r="RFQ1624" s="34"/>
      <c r="RFX1624" s="35"/>
      <c r="RFY1624" s="34"/>
      <c r="RGF1624" s="35"/>
      <c r="RGG1624" s="34"/>
      <c r="RGN1624" s="35"/>
      <c r="RGO1624" s="34"/>
      <c r="RGV1624" s="35"/>
      <c r="RGW1624" s="34"/>
      <c r="RHD1624" s="35"/>
      <c r="RHE1624" s="34"/>
      <c r="RHL1624" s="35"/>
      <c r="RHM1624" s="34"/>
      <c r="RHT1624" s="35"/>
      <c r="RHU1624" s="34"/>
      <c r="RIB1624" s="35"/>
      <c r="RIC1624" s="34"/>
      <c r="RIJ1624" s="35"/>
      <c r="RIK1624" s="34"/>
      <c r="RIR1624" s="35"/>
      <c r="RIS1624" s="34"/>
      <c r="RIZ1624" s="35"/>
      <c r="RJA1624" s="34"/>
      <c r="RJH1624" s="35"/>
      <c r="RJI1624" s="34"/>
      <c r="RJP1624" s="35"/>
      <c r="RJQ1624" s="34"/>
      <c r="RJX1624" s="35"/>
      <c r="RJY1624" s="34"/>
      <c r="RKF1624" s="35"/>
      <c r="RKG1624" s="34"/>
      <c r="RKN1624" s="35"/>
      <c r="RKO1624" s="34"/>
      <c r="RKV1624" s="35"/>
      <c r="RKW1624" s="34"/>
      <c r="RLD1624" s="35"/>
      <c r="RLE1624" s="34"/>
      <c r="RLL1624" s="35"/>
      <c r="RLM1624" s="34"/>
      <c r="RLT1624" s="35"/>
      <c r="RLU1624" s="34"/>
      <c r="RMB1624" s="35"/>
      <c r="RMC1624" s="34"/>
      <c r="RMJ1624" s="35"/>
      <c r="RMK1624" s="34"/>
      <c r="RMR1624" s="35"/>
      <c r="RMS1624" s="34"/>
      <c r="RMZ1624" s="35"/>
      <c r="RNA1624" s="34"/>
      <c r="RNH1624" s="35"/>
      <c r="RNI1624" s="34"/>
      <c r="RNP1624" s="35"/>
      <c r="RNQ1624" s="34"/>
      <c r="RNX1624" s="35"/>
      <c r="RNY1624" s="34"/>
      <c r="ROF1624" s="35"/>
      <c r="ROG1624" s="34"/>
      <c r="RON1624" s="35"/>
      <c r="ROO1624" s="34"/>
      <c r="ROV1624" s="35"/>
      <c r="ROW1624" s="34"/>
      <c r="RPD1624" s="35"/>
      <c r="RPE1624" s="34"/>
      <c r="RPL1624" s="35"/>
      <c r="RPM1624" s="34"/>
      <c r="RPT1624" s="35"/>
      <c r="RPU1624" s="34"/>
      <c r="RQB1624" s="35"/>
      <c r="RQC1624" s="34"/>
      <c r="RQJ1624" s="35"/>
      <c r="RQK1624" s="34"/>
      <c r="RQR1624" s="35"/>
      <c r="RQS1624" s="34"/>
      <c r="RQZ1624" s="35"/>
      <c r="RRA1624" s="34"/>
      <c r="RRH1624" s="35"/>
      <c r="RRI1624" s="34"/>
      <c r="RRP1624" s="35"/>
      <c r="RRQ1624" s="34"/>
      <c r="RRX1624" s="35"/>
      <c r="RRY1624" s="34"/>
      <c r="RSF1624" s="35"/>
      <c r="RSG1624" s="34"/>
      <c r="RSN1624" s="35"/>
      <c r="RSO1624" s="34"/>
      <c r="RSV1624" s="35"/>
      <c r="RSW1624" s="34"/>
      <c r="RTD1624" s="35"/>
      <c r="RTE1624" s="34"/>
      <c r="RTL1624" s="35"/>
      <c r="RTM1624" s="34"/>
      <c r="RTT1624" s="35"/>
      <c r="RTU1624" s="34"/>
      <c r="RUB1624" s="35"/>
      <c r="RUC1624" s="34"/>
      <c r="RUJ1624" s="35"/>
      <c r="RUK1624" s="34"/>
      <c r="RUR1624" s="35"/>
      <c r="RUS1624" s="34"/>
      <c r="RUZ1624" s="35"/>
      <c r="RVA1624" s="34"/>
      <c r="RVH1624" s="35"/>
      <c r="RVI1624" s="34"/>
      <c r="RVP1624" s="35"/>
      <c r="RVQ1624" s="34"/>
      <c r="RVX1624" s="35"/>
      <c r="RVY1624" s="34"/>
      <c r="RWF1624" s="35"/>
      <c r="RWG1624" s="34"/>
      <c r="RWN1624" s="35"/>
      <c r="RWO1624" s="34"/>
      <c r="RWV1624" s="35"/>
      <c r="RWW1624" s="34"/>
      <c r="RXD1624" s="35"/>
      <c r="RXE1624" s="34"/>
      <c r="RXL1624" s="35"/>
      <c r="RXM1624" s="34"/>
      <c r="RXT1624" s="35"/>
      <c r="RXU1624" s="34"/>
      <c r="RYB1624" s="35"/>
      <c r="RYC1624" s="34"/>
      <c r="RYJ1624" s="35"/>
      <c r="RYK1624" s="34"/>
      <c r="RYR1624" s="35"/>
      <c r="RYS1624" s="34"/>
      <c r="RYZ1624" s="35"/>
      <c r="RZA1624" s="34"/>
      <c r="RZH1624" s="35"/>
      <c r="RZI1624" s="34"/>
      <c r="RZP1624" s="35"/>
      <c r="RZQ1624" s="34"/>
      <c r="RZX1624" s="35"/>
      <c r="RZY1624" s="34"/>
      <c r="SAF1624" s="35"/>
      <c r="SAG1624" s="34"/>
      <c r="SAN1624" s="35"/>
      <c r="SAO1624" s="34"/>
      <c r="SAV1624" s="35"/>
      <c r="SAW1624" s="34"/>
      <c r="SBD1624" s="35"/>
      <c r="SBE1624" s="34"/>
      <c r="SBL1624" s="35"/>
      <c r="SBM1624" s="34"/>
      <c r="SBT1624" s="35"/>
      <c r="SBU1624" s="34"/>
      <c r="SCB1624" s="35"/>
      <c r="SCC1624" s="34"/>
      <c r="SCJ1624" s="35"/>
      <c r="SCK1624" s="34"/>
      <c r="SCR1624" s="35"/>
      <c r="SCS1624" s="34"/>
      <c r="SCZ1624" s="35"/>
      <c r="SDA1624" s="34"/>
      <c r="SDH1624" s="35"/>
      <c r="SDI1624" s="34"/>
      <c r="SDP1624" s="35"/>
      <c r="SDQ1624" s="34"/>
      <c r="SDX1624" s="35"/>
      <c r="SDY1624" s="34"/>
      <c r="SEF1624" s="35"/>
      <c r="SEG1624" s="34"/>
      <c r="SEN1624" s="35"/>
      <c r="SEO1624" s="34"/>
      <c r="SEV1624" s="35"/>
      <c r="SEW1624" s="34"/>
      <c r="SFD1624" s="35"/>
      <c r="SFE1624" s="34"/>
      <c r="SFL1624" s="35"/>
      <c r="SFM1624" s="34"/>
      <c r="SFT1624" s="35"/>
      <c r="SFU1624" s="34"/>
      <c r="SGB1624" s="35"/>
      <c r="SGC1624" s="34"/>
      <c r="SGJ1624" s="35"/>
      <c r="SGK1624" s="34"/>
      <c r="SGR1624" s="35"/>
      <c r="SGS1624" s="34"/>
      <c r="SGZ1624" s="35"/>
      <c r="SHA1624" s="34"/>
      <c r="SHH1624" s="35"/>
      <c r="SHI1624" s="34"/>
      <c r="SHP1624" s="35"/>
      <c r="SHQ1624" s="34"/>
      <c r="SHX1624" s="35"/>
      <c r="SHY1624" s="34"/>
      <c r="SIF1624" s="35"/>
      <c r="SIG1624" s="34"/>
      <c r="SIN1624" s="35"/>
      <c r="SIO1624" s="34"/>
      <c r="SIV1624" s="35"/>
      <c r="SIW1624" s="34"/>
      <c r="SJD1624" s="35"/>
      <c r="SJE1624" s="34"/>
      <c r="SJL1624" s="35"/>
      <c r="SJM1624" s="34"/>
      <c r="SJT1624" s="35"/>
      <c r="SJU1624" s="34"/>
      <c r="SKB1624" s="35"/>
      <c r="SKC1624" s="34"/>
      <c r="SKJ1624" s="35"/>
      <c r="SKK1624" s="34"/>
      <c r="SKR1624" s="35"/>
      <c r="SKS1624" s="34"/>
      <c r="SKZ1624" s="35"/>
      <c r="SLA1624" s="34"/>
      <c r="SLH1624" s="35"/>
      <c r="SLI1624" s="34"/>
      <c r="SLP1624" s="35"/>
      <c r="SLQ1624" s="34"/>
      <c r="SLX1624" s="35"/>
      <c r="SLY1624" s="34"/>
      <c r="SMF1624" s="35"/>
      <c r="SMG1624" s="34"/>
      <c r="SMN1624" s="35"/>
      <c r="SMO1624" s="34"/>
      <c r="SMV1624" s="35"/>
      <c r="SMW1624" s="34"/>
      <c r="SND1624" s="35"/>
      <c r="SNE1624" s="34"/>
      <c r="SNL1624" s="35"/>
      <c r="SNM1624" s="34"/>
      <c r="SNT1624" s="35"/>
      <c r="SNU1624" s="34"/>
      <c r="SOB1624" s="35"/>
      <c r="SOC1624" s="34"/>
      <c r="SOJ1624" s="35"/>
      <c r="SOK1624" s="34"/>
      <c r="SOR1624" s="35"/>
      <c r="SOS1624" s="34"/>
      <c r="SOZ1624" s="35"/>
      <c r="SPA1624" s="34"/>
      <c r="SPH1624" s="35"/>
      <c r="SPI1624" s="34"/>
      <c r="SPP1624" s="35"/>
      <c r="SPQ1624" s="34"/>
      <c r="SPX1624" s="35"/>
      <c r="SPY1624" s="34"/>
      <c r="SQF1624" s="35"/>
      <c r="SQG1624" s="34"/>
      <c r="SQN1624" s="35"/>
      <c r="SQO1624" s="34"/>
      <c r="SQV1624" s="35"/>
      <c r="SQW1624" s="34"/>
      <c r="SRD1624" s="35"/>
      <c r="SRE1624" s="34"/>
      <c r="SRL1624" s="35"/>
      <c r="SRM1624" s="34"/>
      <c r="SRT1624" s="35"/>
      <c r="SRU1624" s="34"/>
      <c r="SSB1624" s="35"/>
      <c r="SSC1624" s="34"/>
      <c r="SSJ1624" s="35"/>
      <c r="SSK1624" s="34"/>
      <c r="SSR1624" s="35"/>
      <c r="SSS1624" s="34"/>
      <c r="SSZ1624" s="35"/>
      <c r="STA1624" s="34"/>
      <c r="STH1624" s="35"/>
      <c r="STI1624" s="34"/>
      <c r="STP1624" s="35"/>
      <c r="STQ1624" s="34"/>
      <c r="STX1624" s="35"/>
      <c r="STY1624" s="34"/>
      <c r="SUF1624" s="35"/>
      <c r="SUG1624" s="34"/>
      <c r="SUN1624" s="35"/>
      <c r="SUO1624" s="34"/>
      <c r="SUV1624" s="35"/>
      <c r="SUW1624" s="34"/>
      <c r="SVD1624" s="35"/>
      <c r="SVE1624" s="34"/>
      <c r="SVL1624" s="35"/>
      <c r="SVM1624" s="34"/>
      <c r="SVT1624" s="35"/>
      <c r="SVU1624" s="34"/>
      <c r="SWB1624" s="35"/>
      <c r="SWC1624" s="34"/>
      <c r="SWJ1624" s="35"/>
      <c r="SWK1624" s="34"/>
      <c r="SWR1624" s="35"/>
      <c r="SWS1624" s="34"/>
      <c r="SWZ1624" s="35"/>
      <c r="SXA1624" s="34"/>
      <c r="SXH1624" s="35"/>
      <c r="SXI1624" s="34"/>
      <c r="SXP1624" s="35"/>
      <c r="SXQ1624" s="34"/>
      <c r="SXX1624" s="35"/>
      <c r="SXY1624" s="34"/>
      <c r="SYF1624" s="35"/>
      <c r="SYG1624" s="34"/>
      <c r="SYN1624" s="35"/>
      <c r="SYO1624" s="34"/>
      <c r="SYV1624" s="35"/>
      <c r="SYW1624" s="34"/>
      <c r="SZD1624" s="35"/>
      <c r="SZE1624" s="34"/>
      <c r="SZL1624" s="35"/>
      <c r="SZM1624" s="34"/>
      <c r="SZT1624" s="35"/>
      <c r="SZU1624" s="34"/>
      <c r="TAB1624" s="35"/>
      <c r="TAC1624" s="34"/>
      <c r="TAJ1624" s="35"/>
      <c r="TAK1624" s="34"/>
      <c r="TAR1624" s="35"/>
      <c r="TAS1624" s="34"/>
      <c r="TAZ1624" s="35"/>
      <c r="TBA1624" s="34"/>
      <c r="TBH1624" s="35"/>
      <c r="TBI1624" s="34"/>
      <c r="TBP1624" s="35"/>
      <c r="TBQ1624" s="34"/>
      <c r="TBX1624" s="35"/>
      <c r="TBY1624" s="34"/>
      <c r="TCF1624" s="35"/>
      <c r="TCG1624" s="34"/>
      <c r="TCN1624" s="35"/>
      <c r="TCO1624" s="34"/>
      <c r="TCV1624" s="35"/>
      <c r="TCW1624" s="34"/>
      <c r="TDD1624" s="35"/>
      <c r="TDE1624" s="34"/>
      <c r="TDL1624" s="35"/>
      <c r="TDM1624" s="34"/>
      <c r="TDT1624" s="35"/>
      <c r="TDU1624" s="34"/>
      <c r="TEB1624" s="35"/>
      <c r="TEC1624" s="34"/>
      <c r="TEJ1624" s="35"/>
      <c r="TEK1624" s="34"/>
      <c r="TER1624" s="35"/>
      <c r="TES1624" s="34"/>
      <c r="TEZ1624" s="35"/>
      <c r="TFA1624" s="34"/>
      <c r="TFH1624" s="35"/>
      <c r="TFI1624" s="34"/>
      <c r="TFP1624" s="35"/>
      <c r="TFQ1624" s="34"/>
      <c r="TFX1624" s="35"/>
      <c r="TFY1624" s="34"/>
      <c r="TGF1624" s="35"/>
      <c r="TGG1624" s="34"/>
      <c r="TGN1624" s="35"/>
      <c r="TGO1624" s="34"/>
      <c r="TGV1624" s="35"/>
      <c r="TGW1624" s="34"/>
      <c r="THD1624" s="35"/>
      <c r="THE1624" s="34"/>
      <c r="THL1624" s="35"/>
      <c r="THM1624" s="34"/>
      <c r="THT1624" s="35"/>
      <c r="THU1624" s="34"/>
      <c r="TIB1624" s="35"/>
      <c r="TIC1624" s="34"/>
      <c r="TIJ1624" s="35"/>
      <c r="TIK1624" s="34"/>
      <c r="TIR1624" s="35"/>
      <c r="TIS1624" s="34"/>
      <c r="TIZ1624" s="35"/>
      <c r="TJA1624" s="34"/>
      <c r="TJH1624" s="35"/>
      <c r="TJI1624" s="34"/>
      <c r="TJP1624" s="35"/>
      <c r="TJQ1624" s="34"/>
      <c r="TJX1624" s="35"/>
      <c r="TJY1624" s="34"/>
      <c r="TKF1624" s="35"/>
      <c r="TKG1624" s="34"/>
      <c r="TKN1624" s="35"/>
      <c r="TKO1624" s="34"/>
      <c r="TKV1624" s="35"/>
      <c r="TKW1624" s="34"/>
      <c r="TLD1624" s="35"/>
      <c r="TLE1624" s="34"/>
      <c r="TLL1624" s="35"/>
      <c r="TLM1624" s="34"/>
      <c r="TLT1624" s="35"/>
      <c r="TLU1624" s="34"/>
      <c r="TMB1624" s="35"/>
      <c r="TMC1624" s="34"/>
      <c r="TMJ1624" s="35"/>
      <c r="TMK1624" s="34"/>
      <c r="TMR1624" s="35"/>
      <c r="TMS1624" s="34"/>
      <c r="TMZ1624" s="35"/>
      <c r="TNA1624" s="34"/>
      <c r="TNH1624" s="35"/>
      <c r="TNI1624" s="34"/>
      <c r="TNP1624" s="35"/>
      <c r="TNQ1624" s="34"/>
      <c r="TNX1624" s="35"/>
      <c r="TNY1624" s="34"/>
      <c r="TOF1624" s="35"/>
      <c r="TOG1624" s="34"/>
      <c r="TON1624" s="35"/>
      <c r="TOO1624" s="34"/>
      <c r="TOV1624" s="35"/>
      <c r="TOW1624" s="34"/>
      <c r="TPD1624" s="35"/>
      <c r="TPE1624" s="34"/>
      <c r="TPL1624" s="35"/>
      <c r="TPM1624" s="34"/>
      <c r="TPT1624" s="35"/>
      <c r="TPU1624" s="34"/>
      <c r="TQB1624" s="35"/>
      <c r="TQC1624" s="34"/>
      <c r="TQJ1624" s="35"/>
      <c r="TQK1624" s="34"/>
      <c r="TQR1624" s="35"/>
      <c r="TQS1624" s="34"/>
      <c r="TQZ1624" s="35"/>
      <c r="TRA1624" s="34"/>
      <c r="TRH1624" s="35"/>
      <c r="TRI1624" s="34"/>
      <c r="TRP1624" s="35"/>
      <c r="TRQ1624" s="34"/>
      <c r="TRX1624" s="35"/>
      <c r="TRY1624" s="34"/>
      <c r="TSF1624" s="35"/>
      <c r="TSG1624" s="34"/>
      <c r="TSN1624" s="35"/>
      <c r="TSO1624" s="34"/>
      <c r="TSV1624" s="35"/>
      <c r="TSW1624" s="34"/>
      <c r="TTD1624" s="35"/>
      <c r="TTE1624" s="34"/>
      <c r="TTL1624" s="35"/>
      <c r="TTM1624" s="34"/>
      <c r="TTT1624" s="35"/>
      <c r="TTU1624" s="34"/>
      <c r="TUB1624" s="35"/>
      <c r="TUC1624" s="34"/>
      <c r="TUJ1624" s="35"/>
      <c r="TUK1624" s="34"/>
      <c r="TUR1624" s="35"/>
      <c r="TUS1624" s="34"/>
      <c r="TUZ1624" s="35"/>
      <c r="TVA1624" s="34"/>
      <c r="TVH1624" s="35"/>
      <c r="TVI1624" s="34"/>
      <c r="TVP1624" s="35"/>
      <c r="TVQ1624" s="34"/>
      <c r="TVX1624" s="35"/>
      <c r="TVY1624" s="34"/>
      <c r="TWF1624" s="35"/>
      <c r="TWG1624" s="34"/>
      <c r="TWN1624" s="35"/>
      <c r="TWO1624" s="34"/>
      <c r="TWV1624" s="35"/>
      <c r="TWW1624" s="34"/>
      <c r="TXD1624" s="35"/>
      <c r="TXE1624" s="34"/>
      <c r="TXL1624" s="35"/>
      <c r="TXM1624" s="34"/>
      <c r="TXT1624" s="35"/>
      <c r="TXU1624" s="34"/>
      <c r="TYB1624" s="35"/>
      <c r="TYC1624" s="34"/>
      <c r="TYJ1624" s="35"/>
      <c r="TYK1624" s="34"/>
      <c r="TYR1624" s="35"/>
      <c r="TYS1624" s="34"/>
      <c r="TYZ1624" s="35"/>
      <c r="TZA1624" s="34"/>
      <c r="TZH1624" s="35"/>
      <c r="TZI1624" s="34"/>
      <c r="TZP1624" s="35"/>
      <c r="TZQ1624" s="34"/>
      <c r="TZX1624" s="35"/>
      <c r="TZY1624" s="34"/>
      <c r="UAF1624" s="35"/>
      <c r="UAG1624" s="34"/>
      <c r="UAN1624" s="35"/>
      <c r="UAO1624" s="34"/>
      <c r="UAV1624" s="35"/>
      <c r="UAW1624" s="34"/>
      <c r="UBD1624" s="35"/>
      <c r="UBE1624" s="34"/>
      <c r="UBL1624" s="35"/>
      <c r="UBM1624" s="34"/>
      <c r="UBT1624" s="35"/>
      <c r="UBU1624" s="34"/>
      <c r="UCB1624" s="35"/>
      <c r="UCC1624" s="34"/>
      <c r="UCJ1624" s="35"/>
      <c r="UCK1624" s="34"/>
      <c r="UCR1624" s="35"/>
      <c r="UCS1624" s="34"/>
      <c r="UCZ1624" s="35"/>
      <c r="UDA1624" s="34"/>
      <c r="UDH1624" s="35"/>
      <c r="UDI1624" s="34"/>
      <c r="UDP1624" s="35"/>
      <c r="UDQ1624" s="34"/>
      <c r="UDX1624" s="35"/>
      <c r="UDY1624" s="34"/>
      <c r="UEF1624" s="35"/>
      <c r="UEG1624" s="34"/>
      <c r="UEN1624" s="35"/>
      <c r="UEO1624" s="34"/>
      <c r="UEV1624" s="35"/>
      <c r="UEW1624" s="34"/>
      <c r="UFD1624" s="35"/>
      <c r="UFE1624" s="34"/>
      <c r="UFL1624" s="35"/>
      <c r="UFM1624" s="34"/>
      <c r="UFT1624" s="35"/>
      <c r="UFU1624" s="34"/>
      <c r="UGB1624" s="35"/>
      <c r="UGC1624" s="34"/>
      <c r="UGJ1624" s="35"/>
      <c r="UGK1624" s="34"/>
      <c r="UGR1624" s="35"/>
      <c r="UGS1624" s="34"/>
      <c r="UGZ1624" s="35"/>
      <c r="UHA1624" s="34"/>
      <c r="UHH1624" s="35"/>
      <c r="UHI1624" s="34"/>
      <c r="UHP1624" s="35"/>
      <c r="UHQ1624" s="34"/>
      <c r="UHX1624" s="35"/>
      <c r="UHY1624" s="34"/>
      <c r="UIF1624" s="35"/>
      <c r="UIG1624" s="34"/>
      <c r="UIN1624" s="35"/>
      <c r="UIO1624" s="34"/>
      <c r="UIV1624" s="35"/>
      <c r="UIW1624" s="34"/>
      <c r="UJD1624" s="35"/>
      <c r="UJE1624" s="34"/>
      <c r="UJL1624" s="35"/>
      <c r="UJM1624" s="34"/>
      <c r="UJT1624" s="35"/>
      <c r="UJU1624" s="34"/>
      <c r="UKB1624" s="35"/>
      <c r="UKC1624" s="34"/>
      <c r="UKJ1624" s="35"/>
      <c r="UKK1624" s="34"/>
      <c r="UKR1624" s="35"/>
      <c r="UKS1624" s="34"/>
      <c r="UKZ1624" s="35"/>
      <c r="ULA1624" s="34"/>
      <c r="ULH1624" s="35"/>
      <c r="ULI1624" s="34"/>
      <c r="ULP1624" s="35"/>
      <c r="ULQ1624" s="34"/>
      <c r="ULX1624" s="35"/>
      <c r="ULY1624" s="34"/>
      <c r="UMF1624" s="35"/>
      <c r="UMG1624" s="34"/>
      <c r="UMN1624" s="35"/>
      <c r="UMO1624" s="34"/>
      <c r="UMV1624" s="35"/>
      <c r="UMW1624" s="34"/>
      <c r="UND1624" s="35"/>
      <c r="UNE1624" s="34"/>
      <c r="UNL1624" s="35"/>
      <c r="UNM1624" s="34"/>
      <c r="UNT1624" s="35"/>
      <c r="UNU1624" s="34"/>
      <c r="UOB1624" s="35"/>
      <c r="UOC1624" s="34"/>
      <c r="UOJ1624" s="35"/>
      <c r="UOK1624" s="34"/>
      <c r="UOR1624" s="35"/>
      <c r="UOS1624" s="34"/>
      <c r="UOZ1624" s="35"/>
      <c r="UPA1624" s="34"/>
      <c r="UPH1624" s="35"/>
      <c r="UPI1624" s="34"/>
      <c r="UPP1624" s="35"/>
      <c r="UPQ1624" s="34"/>
      <c r="UPX1624" s="35"/>
      <c r="UPY1624" s="34"/>
      <c r="UQF1624" s="35"/>
      <c r="UQG1624" s="34"/>
      <c r="UQN1624" s="35"/>
      <c r="UQO1624" s="34"/>
      <c r="UQV1624" s="35"/>
      <c r="UQW1624" s="34"/>
      <c r="URD1624" s="35"/>
      <c r="URE1624" s="34"/>
      <c r="URL1624" s="35"/>
      <c r="URM1624" s="34"/>
      <c r="URT1624" s="35"/>
      <c r="URU1624" s="34"/>
      <c r="USB1624" s="35"/>
      <c r="USC1624" s="34"/>
      <c r="USJ1624" s="35"/>
      <c r="USK1624" s="34"/>
      <c r="USR1624" s="35"/>
      <c r="USS1624" s="34"/>
      <c r="USZ1624" s="35"/>
      <c r="UTA1624" s="34"/>
      <c r="UTH1624" s="35"/>
      <c r="UTI1624" s="34"/>
      <c r="UTP1624" s="35"/>
      <c r="UTQ1624" s="34"/>
      <c r="UTX1624" s="35"/>
      <c r="UTY1624" s="34"/>
      <c r="UUF1624" s="35"/>
      <c r="UUG1624" s="34"/>
      <c r="UUN1624" s="35"/>
      <c r="UUO1624" s="34"/>
      <c r="UUV1624" s="35"/>
      <c r="UUW1624" s="34"/>
      <c r="UVD1624" s="35"/>
      <c r="UVE1624" s="34"/>
      <c r="UVL1624" s="35"/>
      <c r="UVM1624" s="34"/>
      <c r="UVT1624" s="35"/>
      <c r="UVU1624" s="34"/>
      <c r="UWB1624" s="35"/>
      <c r="UWC1624" s="34"/>
      <c r="UWJ1624" s="35"/>
      <c r="UWK1624" s="34"/>
      <c r="UWR1624" s="35"/>
      <c r="UWS1624" s="34"/>
      <c r="UWZ1624" s="35"/>
      <c r="UXA1624" s="34"/>
      <c r="UXH1624" s="35"/>
      <c r="UXI1624" s="34"/>
      <c r="UXP1624" s="35"/>
      <c r="UXQ1624" s="34"/>
      <c r="UXX1624" s="35"/>
      <c r="UXY1624" s="34"/>
      <c r="UYF1624" s="35"/>
      <c r="UYG1624" s="34"/>
      <c r="UYN1624" s="35"/>
      <c r="UYO1624" s="34"/>
      <c r="UYV1624" s="35"/>
      <c r="UYW1624" s="34"/>
      <c r="UZD1624" s="35"/>
      <c r="UZE1624" s="34"/>
      <c r="UZL1624" s="35"/>
      <c r="UZM1624" s="34"/>
      <c r="UZT1624" s="35"/>
      <c r="UZU1624" s="34"/>
      <c r="VAB1624" s="35"/>
      <c r="VAC1624" s="34"/>
      <c r="VAJ1624" s="35"/>
      <c r="VAK1624" s="34"/>
      <c r="VAR1624" s="35"/>
      <c r="VAS1624" s="34"/>
      <c r="VAZ1624" s="35"/>
      <c r="VBA1624" s="34"/>
      <c r="VBH1624" s="35"/>
      <c r="VBI1624" s="34"/>
      <c r="VBP1624" s="35"/>
      <c r="VBQ1624" s="34"/>
      <c r="VBX1624" s="35"/>
      <c r="VBY1624" s="34"/>
      <c r="VCF1624" s="35"/>
      <c r="VCG1624" s="34"/>
      <c r="VCN1624" s="35"/>
      <c r="VCO1624" s="34"/>
      <c r="VCV1624" s="35"/>
      <c r="VCW1624" s="34"/>
      <c r="VDD1624" s="35"/>
      <c r="VDE1624" s="34"/>
      <c r="VDL1624" s="35"/>
      <c r="VDM1624" s="34"/>
      <c r="VDT1624" s="35"/>
      <c r="VDU1624" s="34"/>
      <c r="VEB1624" s="35"/>
      <c r="VEC1624" s="34"/>
      <c r="VEJ1624" s="35"/>
      <c r="VEK1624" s="34"/>
      <c r="VER1624" s="35"/>
      <c r="VES1624" s="34"/>
      <c r="VEZ1624" s="35"/>
      <c r="VFA1624" s="34"/>
      <c r="VFH1624" s="35"/>
      <c r="VFI1624" s="34"/>
      <c r="VFP1624" s="35"/>
      <c r="VFQ1624" s="34"/>
      <c r="VFX1624" s="35"/>
      <c r="VFY1624" s="34"/>
      <c r="VGF1624" s="35"/>
      <c r="VGG1624" s="34"/>
      <c r="VGN1624" s="35"/>
      <c r="VGO1624" s="34"/>
      <c r="VGV1624" s="35"/>
      <c r="VGW1624" s="34"/>
      <c r="VHD1624" s="35"/>
      <c r="VHE1624" s="34"/>
      <c r="VHL1624" s="35"/>
      <c r="VHM1624" s="34"/>
      <c r="VHT1624" s="35"/>
      <c r="VHU1624" s="34"/>
      <c r="VIB1624" s="35"/>
      <c r="VIC1624" s="34"/>
      <c r="VIJ1624" s="35"/>
      <c r="VIK1624" s="34"/>
      <c r="VIR1624" s="35"/>
      <c r="VIS1624" s="34"/>
      <c r="VIZ1624" s="35"/>
      <c r="VJA1624" s="34"/>
      <c r="VJH1624" s="35"/>
      <c r="VJI1624" s="34"/>
      <c r="VJP1624" s="35"/>
      <c r="VJQ1624" s="34"/>
      <c r="VJX1624" s="35"/>
      <c r="VJY1624" s="34"/>
      <c r="VKF1624" s="35"/>
      <c r="VKG1624" s="34"/>
      <c r="VKN1624" s="35"/>
      <c r="VKO1624" s="34"/>
      <c r="VKV1624" s="35"/>
      <c r="VKW1624" s="34"/>
      <c r="VLD1624" s="35"/>
      <c r="VLE1624" s="34"/>
      <c r="VLL1624" s="35"/>
      <c r="VLM1624" s="34"/>
      <c r="VLT1624" s="35"/>
      <c r="VLU1624" s="34"/>
      <c r="VMB1624" s="35"/>
      <c r="VMC1624" s="34"/>
      <c r="VMJ1624" s="35"/>
      <c r="VMK1624" s="34"/>
      <c r="VMR1624" s="35"/>
      <c r="VMS1624" s="34"/>
      <c r="VMZ1624" s="35"/>
      <c r="VNA1624" s="34"/>
      <c r="VNH1624" s="35"/>
      <c r="VNI1624" s="34"/>
      <c r="VNP1624" s="35"/>
      <c r="VNQ1624" s="34"/>
      <c r="VNX1624" s="35"/>
      <c r="VNY1624" s="34"/>
      <c r="VOF1624" s="35"/>
      <c r="VOG1624" s="34"/>
      <c r="VON1624" s="35"/>
      <c r="VOO1624" s="34"/>
      <c r="VOV1624" s="35"/>
      <c r="VOW1624" s="34"/>
      <c r="VPD1624" s="35"/>
      <c r="VPE1624" s="34"/>
      <c r="VPL1624" s="35"/>
      <c r="VPM1624" s="34"/>
      <c r="VPT1624" s="35"/>
      <c r="VPU1624" s="34"/>
      <c r="VQB1624" s="35"/>
      <c r="VQC1624" s="34"/>
      <c r="VQJ1624" s="35"/>
      <c r="VQK1624" s="34"/>
      <c r="VQR1624" s="35"/>
      <c r="VQS1624" s="34"/>
      <c r="VQZ1624" s="35"/>
      <c r="VRA1624" s="34"/>
      <c r="VRH1624" s="35"/>
      <c r="VRI1624" s="34"/>
      <c r="VRP1624" s="35"/>
      <c r="VRQ1624" s="34"/>
      <c r="VRX1624" s="35"/>
      <c r="VRY1624" s="34"/>
      <c r="VSF1624" s="35"/>
      <c r="VSG1624" s="34"/>
      <c r="VSN1624" s="35"/>
      <c r="VSO1624" s="34"/>
      <c r="VSV1624" s="35"/>
      <c r="VSW1624" s="34"/>
      <c r="VTD1624" s="35"/>
      <c r="VTE1624" s="34"/>
      <c r="VTL1624" s="35"/>
      <c r="VTM1624" s="34"/>
      <c r="VTT1624" s="35"/>
      <c r="VTU1624" s="34"/>
      <c r="VUB1624" s="35"/>
      <c r="VUC1624" s="34"/>
      <c r="VUJ1624" s="35"/>
      <c r="VUK1624" s="34"/>
      <c r="VUR1624" s="35"/>
      <c r="VUS1624" s="34"/>
      <c r="VUZ1624" s="35"/>
      <c r="VVA1624" s="34"/>
      <c r="VVH1624" s="35"/>
      <c r="VVI1624" s="34"/>
      <c r="VVP1624" s="35"/>
      <c r="VVQ1624" s="34"/>
      <c r="VVX1624" s="35"/>
      <c r="VVY1624" s="34"/>
      <c r="VWF1624" s="35"/>
      <c r="VWG1624" s="34"/>
      <c r="VWN1624" s="35"/>
      <c r="VWO1624" s="34"/>
      <c r="VWV1624" s="35"/>
      <c r="VWW1624" s="34"/>
      <c r="VXD1624" s="35"/>
      <c r="VXE1624" s="34"/>
      <c r="VXL1624" s="35"/>
      <c r="VXM1624" s="34"/>
      <c r="VXT1624" s="35"/>
      <c r="VXU1624" s="34"/>
      <c r="VYB1624" s="35"/>
      <c r="VYC1624" s="34"/>
      <c r="VYJ1624" s="35"/>
      <c r="VYK1624" s="34"/>
      <c r="VYR1624" s="35"/>
      <c r="VYS1624" s="34"/>
      <c r="VYZ1624" s="35"/>
      <c r="VZA1624" s="34"/>
      <c r="VZH1624" s="35"/>
      <c r="VZI1624" s="34"/>
      <c r="VZP1624" s="35"/>
      <c r="VZQ1624" s="34"/>
      <c r="VZX1624" s="35"/>
      <c r="VZY1624" s="34"/>
      <c r="WAF1624" s="35"/>
      <c r="WAG1624" s="34"/>
      <c r="WAN1624" s="35"/>
      <c r="WAO1624" s="34"/>
      <c r="WAV1624" s="35"/>
      <c r="WAW1624" s="34"/>
      <c r="WBD1624" s="35"/>
      <c r="WBE1624" s="34"/>
      <c r="WBL1624" s="35"/>
      <c r="WBM1624" s="34"/>
      <c r="WBT1624" s="35"/>
      <c r="WBU1624" s="34"/>
      <c r="WCB1624" s="35"/>
      <c r="WCC1624" s="34"/>
      <c r="WCJ1624" s="35"/>
      <c r="WCK1624" s="34"/>
      <c r="WCR1624" s="35"/>
      <c r="WCS1624" s="34"/>
      <c r="WCZ1624" s="35"/>
      <c r="WDA1624" s="34"/>
      <c r="WDH1624" s="35"/>
      <c r="WDI1624" s="34"/>
      <c r="WDP1624" s="35"/>
      <c r="WDQ1624" s="34"/>
      <c r="WDX1624" s="35"/>
      <c r="WDY1624" s="34"/>
      <c r="WEF1624" s="35"/>
      <c r="WEG1624" s="34"/>
      <c r="WEN1624" s="35"/>
      <c r="WEO1624" s="34"/>
      <c r="WEV1624" s="35"/>
      <c r="WEW1624" s="34"/>
      <c r="WFD1624" s="35"/>
      <c r="WFE1624" s="34"/>
      <c r="WFL1624" s="35"/>
      <c r="WFM1624" s="34"/>
      <c r="WFT1624" s="35"/>
      <c r="WFU1624" s="34"/>
      <c r="WGB1624" s="35"/>
      <c r="WGC1624" s="34"/>
      <c r="WGJ1624" s="35"/>
      <c r="WGK1624" s="34"/>
      <c r="WGR1624" s="35"/>
      <c r="WGS1624" s="34"/>
      <c r="WGZ1624" s="35"/>
      <c r="WHA1624" s="34"/>
      <c r="WHH1624" s="35"/>
      <c r="WHI1624" s="34"/>
      <c r="WHP1624" s="35"/>
      <c r="WHQ1624" s="34"/>
      <c r="WHX1624" s="35"/>
      <c r="WHY1624" s="34"/>
      <c r="WIF1624" s="35"/>
      <c r="WIG1624" s="34"/>
      <c r="WIN1624" s="35"/>
      <c r="WIO1624" s="34"/>
      <c r="WIV1624" s="35"/>
      <c r="WIW1624" s="34"/>
      <c r="WJD1624" s="35"/>
      <c r="WJE1624" s="34"/>
      <c r="WJL1624" s="35"/>
      <c r="WJM1624" s="34"/>
      <c r="WJT1624" s="35"/>
      <c r="WJU1624" s="34"/>
      <c r="WKB1624" s="35"/>
      <c r="WKC1624" s="34"/>
      <c r="WKJ1624" s="35"/>
      <c r="WKK1624" s="34"/>
      <c r="WKR1624" s="35"/>
      <c r="WKS1624" s="34"/>
      <c r="WKZ1624" s="35"/>
      <c r="WLA1624" s="34"/>
      <c r="WLH1624" s="35"/>
      <c r="WLI1624" s="34"/>
      <c r="WLP1624" s="35"/>
      <c r="WLQ1624" s="34"/>
      <c r="WLX1624" s="35"/>
      <c r="WLY1624" s="34"/>
      <c r="WMF1624" s="35"/>
      <c r="WMG1624" s="34"/>
      <c r="WMN1624" s="35"/>
      <c r="WMO1624" s="34"/>
      <c r="WMV1624" s="35"/>
      <c r="WMW1624" s="34"/>
      <c r="WND1624" s="35"/>
      <c r="WNE1624" s="34"/>
      <c r="WNL1624" s="35"/>
      <c r="WNM1624" s="34"/>
      <c r="WNT1624" s="35"/>
      <c r="WNU1624" s="34"/>
      <c r="WOB1624" s="35"/>
      <c r="WOC1624" s="34"/>
      <c r="WOJ1624" s="35"/>
      <c r="WOK1624" s="34"/>
      <c r="WOR1624" s="35"/>
      <c r="WOS1624" s="34"/>
      <c r="WOZ1624" s="35"/>
      <c r="WPA1624" s="34"/>
      <c r="WPH1624" s="35"/>
      <c r="WPI1624" s="34"/>
      <c r="WPP1624" s="35"/>
      <c r="WPQ1624" s="34"/>
      <c r="WPX1624" s="35"/>
      <c r="WPY1624" s="34"/>
      <c r="WQF1624" s="35"/>
      <c r="WQG1624" s="34"/>
      <c r="WQN1624" s="35"/>
      <c r="WQO1624" s="34"/>
      <c r="WQV1624" s="35"/>
      <c r="WQW1624" s="34"/>
      <c r="WRD1624" s="35"/>
      <c r="WRE1624" s="34"/>
      <c r="WRL1624" s="35"/>
      <c r="WRM1624" s="34"/>
      <c r="WRT1624" s="35"/>
      <c r="WRU1624" s="34"/>
      <c r="WSB1624" s="35"/>
      <c r="WSC1624" s="34"/>
      <c r="WSJ1624" s="35"/>
      <c r="WSK1624" s="34"/>
      <c r="WSR1624" s="35"/>
      <c r="WSS1624" s="34"/>
      <c r="WSZ1624" s="35"/>
      <c r="WTA1624" s="34"/>
      <c r="WTH1624" s="35"/>
      <c r="WTI1624" s="34"/>
      <c r="WTP1624" s="35"/>
      <c r="WTQ1624" s="34"/>
      <c r="WTX1624" s="35"/>
      <c r="WTY1624" s="34"/>
      <c r="WUF1624" s="35"/>
      <c r="WUG1624" s="34"/>
      <c r="WUN1624" s="35"/>
      <c r="WUO1624" s="34"/>
      <c r="WUV1624" s="35"/>
      <c r="WUW1624" s="34"/>
      <c r="WVD1624" s="35"/>
      <c r="WVE1624" s="34"/>
      <c r="WVL1624" s="35"/>
      <c r="WVM1624" s="34"/>
      <c r="WVT1624" s="35"/>
      <c r="WVU1624" s="34"/>
      <c r="WWB1624" s="35"/>
      <c r="WWC1624" s="34"/>
      <c r="WWJ1624" s="35"/>
      <c r="WWK1624" s="34"/>
      <c r="WWR1624" s="35"/>
      <c r="WWS1624" s="34"/>
      <c r="WWZ1624" s="35"/>
      <c r="WXA1624" s="34"/>
      <c r="WXH1624" s="35"/>
      <c r="WXI1624" s="34"/>
      <c r="WXP1624" s="35"/>
      <c r="WXQ1624" s="34"/>
      <c r="WXX1624" s="35"/>
      <c r="WXY1624" s="34"/>
      <c r="WYF1624" s="35"/>
      <c r="WYG1624" s="34"/>
      <c r="WYN1624" s="35"/>
      <c r="WYO1624" s="34"/>
      <c r="WYV1624" s="35"/>
      <c r="WYW1624" s="34"/>
      <c r="WZD1624" s="35"/>
      <c r="WZE1624" s="34"/>
      <c r="WZL1624" s="35"/>
      <c r="WZM1624" s="34"/>
      <c r="WZT1624" s="35"/>
      <c r="WZU1624" s="34"/>
      <c r="XAB1624" s="35"/>
      <c r="XAC1624" s="34"/>
      <c r="XAJ1624" s="35"/>
      <c r="XAK1624" s="34"/>
      <c r="XAR1624" s="35"/>
      <c r="XAS1624" s="34"/>
      <c r="XAZ1624" s="35"/>
      <c r="XBA1624" s="34"/>
      <c r="XBH1624" s="35"/>
      <c r="XBI1624" s="34"/>
      <c r="XBP1624" s="35"/>
      <c r="XBQ1624" s="34"/>
      <c r="XBX1624" s="35"/>
      <c r="XBY1624" s="34"/>
      <c r="XCF1624" s="35"/>
      <c r="XCG1624" s="34"/>
      <c r="XCN1624" s="35"/>
      <c r="XCO1624" s="34"/>
      <c r="XCV1624" s="35"/>
      <c r="XCW1624" s="34"/>
      <c r="XDD1624" s="35"/>
      <c r="XDE1624" s="34"/>
      <c r="XDL1624" s="35"/>
      <c r="XDM1624" s="34"/>
      <c r="XDT1624" s="35"/>
      <c r="XDU1624" s="34"/>
      <c r="XEB1624" s="35"/>
      <c r="XEC1624" s="34"/>
      <c r="XEJ1624" s="35"/>
      <c r="XEK1624" s="34"/>
      <c r="XER1624" s="35"/>
      <c r="XES1624" s="34"/>
      <c r="XEZ1624" s="35"/>
      <c r="XFA1624" s="34"/>
    </row>
    <row r="1625" spans="1:1021 1028:2045 2052:3069 3076:4093 4100:5117 5124:6141 6148:7165 7172:8189 8196:9213 9220:10237 10244:11261 11268:12285 12292:13309 13316:14333 14340:15357 15364:16381" x14ac:dyDescent="0.25">
      <c r="A1625" t="s">
        <v>484</v>
      </c>
      <c r="B1625" t="s">
        <v>462</v>
      </c>
      <c r="C1625">
        <v>344</v>
      </c>
      <c r="D1625">
        <v>344</v>
      </c>
      <c r="E1625" s="35">
        <v>1</v>
      </c>
      <c r="F1625" s="34">
        <v>5.0000000000000002E-90</v>
      </c>
      <c r="G1625">
        <v>86.11</v>
      </c>
      <c r="H1625">
        <v>1600</v>
      </c>
      <c r="I1625" t="str">
        <f>HYPERLINK("https://www.ncbi.nlm.nih.gov/nucleotide/MT791401.1?report=genbank&amp;log$=nucltop&amp;blast_rank=23&amp;RID=XE6RV0D8013","MT791401.1")</f>
        <v>MT791401.1</v>
      </c>
      <c r="L1625" s="35"/>
      <c r="M1625" s="34"/>
      <c r="T1625" s="35"/>
      <c r="U1625" s="34"/>
      <c r="AB1625" s="35"/>
      <c r="AC1625" s="34"/>
      <c r="AJ1625" s="35"/>
      <c r="AK1625" s="34"/>
      <c r="AR1625" s="35"/>
      <c r="AS1625" s="34"/>
      <c r="AZ1625" s="35"/>
      <c r="BA1625" s="34"/>
      <c r="BH1625" s="35"/>
      <c r="BI1625" s="34"/>
      <c r="BP1625" s="35"/>
      <c r="BQ1625" s="34"/>
      <c r="BX1625" s="35"/>
      <c r="BY1625" s="34"/>
      <c r="CF1625" s="35"/>
      <c r="CG1625" s="34"/>
      <c r="CN1625" s="35"/>
      <c r="CO1625" s="34"/>
      <c r="CV1625" s="35"/>
      <c r="CW1625" s="34"/>
      <c r="DD1625" s="35"/>
      <c r="DE1625" s="34"/>
      <c r="DL1625" s="35"/>
      <c r="DM1625" s="34"/>
      <c r="DT1625" s="35"/>
      <c r="DU1625" s="34"/>
      <c r="EB1625" s="35"/>
      <c r="EC1625" s="34"/>
      <c r="EJ1625" s="35"/>
      <c r="EK1625" s="34"/>
      <c r="ER1625" s="35"/>
      <c r="ES1625" s="34"/>
      <c r="EZ1625" s="35"/>
      <c r="FA1625" s="34"/>
      <c r="FH1625" s="35"/>
      <c r="FI1625" s="34"/>
      <c r="FP1625" s="35"/>
      <c r="FQ1625" s="34"/>
      <c r="FX1625" s="35"/>
      <c r="FY1625" s="34"/>
      <c r="GF1625" s="35"/>
      <c r="GG1625" s="34"/>
      <c r="GN1625" s="35"/>
      <c r="GO1625" s="34"/>
      <c r="GV1625" s="35"/>
      <c r="GW1625" s="34"/>
      <c r="HD1625" s="35"/>
      <c r="HE1625" s="34"/>
      <c r="HL1625" s="35"/>
      <c r="HM1625" s="34"/>
      <c r="HT1625" s="35"/>
      <c r="HU1625" s="34"/>
      <c r="IB1625" s="35"/>
      <c r="IC1625" s="34"/>
      <c r="IJ1625" s="35"/>
      <c r="IK1625" s="34"/>
      <c r="IR1625" s="35"/>
      <c r="IS1625" s="34"/>
      <c r="IZ1625" s="35"/>
      <c r="JA1625" s="34"/>
      <c r="JH1625" s="35"/>
      <c r="JI1625" s="34"/>
      <c r="JP1625" s="35"/>
      <c r="JQ1625" s="34"/>
      <c r="JX1625" s="35"/>
      <c r="JY1625" s="34"/>
      <c r="KF1625" s="35"/>
      <c r="KG1625" s="34"/>
      <c r="KN1625" s="35"/>
      <c r="KO1625" s="34"/>
      <c r="KV1625" s="35"/>
      <c r="KW1625" s="34"/>
      <c r="LD1625" s="35"/>
      <c r="LE1625" s="34"/>
      <c r="LL1625" s="35"/>
      <c r="LM1625" s="34"/>
      <c r="LT1625" s="35"/>
      <c r="LU1625" s="34"/>
      <c r="MB1625" s="35"/>
      <c r="MC1625" s="34"/>
      <c r="MJ1625" s="35"/>
      <c r="MK1625" s="34"/>
      <c r="MR1625" s="35"/>
      <c r="MS1625" s="34"/>
      <c r="MZ1625" s="35"/>
      <c r="NA1625" s="34"/>
      <c r="NH1625" s="35"/>
      <c r="NI1625" s="34"/>
      <c r="NP1625" s="35"/>
      <c r="NQ1625" s="34"/>
      <c r="NX1625" s="35"/>
      <c r="NY1625" s="34"/>
      <c r="OF1625" s="35"/>
      <c r="OG1625" s="34"/>
      <c r="ON1625" s="35"/>
      <c r="OO1625" s="34"/>
      <c r="OV1625" s="35"/>
      <c r="OW1625" s="34"/>
      <c r="PD1625" s="35"/>
      <c r="PE1625" s="34"/>
      <c r="PL1625" s="35"/>
      <c r="PM1625" s="34"/>
      <c r="PT1625" s="35"/>
      <c r="PU1625" s="34"/>
      <c r="QB1625" s="35"/>
      <c r="QC1625" s="34"/>
      <c r="QJ1625" s="35"/>
      <c r="QK1625" s="34"/>
      <c r="QR1625" s="35"/>
      <c r="QS1625" s="34"/>
      <c r="QZ1625" s="35"/>
      <c r="RA1625" s="34"/>
      <c r="RH1625" s="35"/>
      <c r="RI1625" s="34"/>
      <c r="RP1625" s="35"/>
      <c r="RQ1625" s="34"/>
      <c r="RX1625" s="35"/>
      <c r="RY1625" s="34"/>
      <c r="SF1625" s="35"/>
      <c r="SG1625" s="34"/>
      <c r="SN1625" s="35"/>
      <c r="SO1625" s="34"/>
      <c r="SV1625" s="35"/>
      <c r="SW1625" s="34"/>
      <c r="TD1625" s="35"/>
      <c r="TE1625" s="34"/>
      <c r="TL1625" s="35"/>
      <c r="TM1625" s="34"/>
      <c r="TT1625" s="35"/>
      <c r="TU1625" s="34"/>
      <c r="UB1625" s="35"/>
      <c r="UC1625" s="34"/>
      <c r="UJ1625" s="35"/>
      <c r="UK1625" s="34"/>
      <c r="UR1625" s="35"/>
      <c r="US1625" s="34"/>
      <c r="UZ1625" s="35"/>
      <c r="VA1625" s="34"/>
      <c r="VH1625" s="35"/>
      <c r="VI1625" s="34"/>
      <c r="VP1625" s="35"/>
      <c r="VQ1625" s="34"/>
      <c r="VX1625" s="35"/>
      <c r="VY1625" s="34"/>
      <c r="WF1625" s="35"/>
      <c r="WG1625" s="34"/>
      <c r="WN1625" s="35"/>
      <c r="WO1625" s="34"/>
      <c r="WV1625" s="35"/>
      <c r="WW1625" s="34"/>
      <c r="XD1625" s="35"/>
      <c r="XE1625" s="34"/>
      <c r="XL1625" s="35"/>
      <c r="XM1625" s="34"/>
      <c r="XT1625" s="35"/>
      <c r="XU1625" s="34"/>
      <c r="YB1625" s="35"/>
      <c r="YC1625" s="34"/>
      <c r="YJ1625" s="35"/>
      <c r="YK1625" s="34"/>
      <c r="YR1625" s="35"/>
      <c r="YS1625" s="34"/>
      <c r="YZ1625" s="35"/>
      <c r="ZA1625" s="34"/>
      <c r="ZH1625" s="35"/>
      <c r="ZI1625" s="34"/>
      <c r="ZP1625" s="35"/>
      <c r="ZQ1625" s="34"/>
      <c r="ZX1625" s="35"/>
      <c r="ZY1625" s="34"/>
      <c r="AAF1625" s="35"/>
      <c r="AAG1625" s="34"/>
      <c r="AAN1625" s="35"/>
      <c r="AAO1625" s="34"/>
      <c r="AAV1625" s="35"/>
      <c r="AAW1625" s="34"/>
      <c r="ABD1625" s="35"/>
      <c r="ABE1625" s="34"/>
      <c r="ABL1625" s="35"/>
      <c r="ABM1625" s="34"/>
      <c r="ABT1625" s="35"/>
      <c r="ABU1625" s="34"/>
      <c r="ACB1625" s="35"/>
      <c r="ACC1625" s="34"/>
      <c r="ACJ1625" s="35"/>
      <c r="ACK1625" s="34"/>
      <c r="ACR1625" s="35"/>
      <c r="ACS1625" s="34"/>
      <c r="ACZ1625" s="35"/>
      <c r="ADA1625" s="34"/>
      <c r="ADH1625" s="35"/>
      <c r="ADI1625" s="34"/>
      <c r="ADP1625" s="35"/>
      <c r="ADQ1625" s="34"/>
      <c r="ADX1625" s="35"/>
      <c r="ADY1625" s="34"/>
      <c r="AEF1625" s="35"/>
      <c r="AEG1625" s="34"/>
      <c r="AEN1625" s="35"/>
      <c r="AEO1625" s="34"/>
      <c r="AEV1625" s="35"/>
      <c r="AEW1625" s="34"/>
      <c r="AFD1625" s="35"/>
      <c r="AFE1625" s="34"/>
      <c r="AFL1625" s="35"/>
      <c r="AFM1625" s="34"/>
      <c r="AFT1625" s="35"/>
      <c r="AFU1625" s="34"/>
      <c r="AGB1625" s="35"/>
      <c r="AGC1625" s="34"/>
      <c r="AGJ1625" s="35"/>
      <c r="AGK1625" s="34"/>
      <c r="AGR1625" s="35"/>
      <c r="AGS1625" s="34"/>
      <c r="AGZ1625" s="35"/>
      <c r="AHA1625" s="34"/>
      <c r="AHH1625" s="35"/>
      <c r="AHI1625" s="34"/>
      <c r="AHP1625" s="35"/>
      <c r="AHQ1625" s="34"/>
      <c r="AHX1625" s="35"/>
      <c r="AHY1625" s="34"/>
      <c r="AIF1625" s="35"/>
      <c r="AIG1625" s="34"/>
      <c r="AIN1625" s="35"/>
      <c r="AIO1625" s="34"/>
      <c r="AIV1625" s="35"/>
      <c r="AIW1625" s="34"/>
      <c r="AJD1625" s="35"/>
      <c r="AJE1625" s="34"/>
      <c r="AJL1625" s="35"/>
      <c r="AJM1625" s="34"/>
      <c r="AJT1625" s="35"/>
      <c r="AJU1625" s="34"/>
      <c r="AKB1625" s="35"/>
      <c r="AKC1625" s="34"/>
      <c r="AKJ1625" s="35"/>
      <c r="AKK1625" s="34"/>
      <c r="AKR1625" s="35"/>
      <c r="AKS1625" s="34"/>
      <c r="AKZ1625" s="35"/>
      <c r="ALA1625" s="34"/>
      <c r="ALH1625" s="35"/>
      <c r="ALI1625" s="34"/>
      <c r="ALP1625" s="35"/>
      <c r="ALQ1625" s="34"/>
      <c r="ALX1625" s="35"/>
      <c r="ALY1625" s="34"/>
      <c r="AMF1625" s="35"/>
      <c r="AMG1625" s="34"/>
      <c r="AMN1625" s="35"/>
      <c r="AMO1625" s="34"/>
      <c r="AMV1625" s="35"/>
      <c r="AMW1625" s="34"/>
      <c r="AND1625" s="35"/>
      <c r="ANE1625" s="34"/>
      <c r="ANL1625" s="35"/>
      <c r="ANM1625" s="34"/>
      <c r="ANT1625" s="35"/>
      <c r="ANU1625" s="34"/>
      <c r="AOB1625" s="35"/>
      <c r="AOC1625" s="34"/>
      <c r="AOJ1625" s="35"/>
      <c r="AOK1625" s="34"/>
      <c r="AOR1625" s="35"/>
      <c r="AOS1625" s="34"/>
      <c r="AOZ1625" s="35"/>
      <c r="APA1625" s="34"/>
      <c r="APH1625" s="35"/>
      <c r="API1625" s="34"/>
      <c r="APP1625" s="35"/>
      <c r="APQ1625" s="34"/>
      <c r="APX1625" s="35"/>
      <c r="APY1625" s="34"/>
      <c r="AQF1625" s="35"/>
      <c r="AQG1625" s="34"/>
      <c r="AQN1625" s="35"/>
      <c r="AQO1625" s="34"/>
      <c r="AQV1625" s="35"/>
      <c r="AQW1625" s="34"/>
      <c r="ARD1625" s="35"/>
      <c r="ARE1625" s="34"/>
      <c r="ARL1625" s="35"/>
      <c r="ARM1625" s="34"/>
      <c r="ART1625" s="35"/>
      <c r="ARU1625" s="34"/>
      <c r="ASB1625" s="35"/>
      <c r="ASC1625" s="34"/>
      <c r="ASJ1625" s="35"/>
      <c r="ASK1625" s="34"/>
      <c r="ASR1625" s="35"/>
      <c r="ASS1625" s="34"/>
      <c r="ASZ1625" s="35"/>
      <c r="ATA1625" s="34"/>
      <c r="ATH1625" s="35"/>
      <c r="ATI1625" s="34"/>
      <c r="ATP1625" s="35"/>
      <c r="ATQ1625" s="34"/>
      <c r="ATX1625" s="35"/>
      <c r="ATY1625" s="34"/>
      <c r="AUF1625" s="35"/>
      <c r="AUG1625" s="34"/>
      <c r="AUN1625" s="35"/>
      <c r="AUO1625" s="34"/>
      <c r="AUV1625" s="35"/>
      <c r="AUW1625" s="34"/>
      <c r="AVD1625" s="35"/>
      <c r="AVE1625" s="34"/>
      <c r="AVL1625" s="35"/>
      <c r="AVM1625" s="34"/>
      <c r="AVT1625" s="35"/>
      <c r="AVU1625" s="34"/>
      <c r="AWB1625" s="35"/>
      <c r="AWC1625" s="34"/>
      <c r="AWJ1625" s="35"/>
      <c r="AWK1625" s="34"/>
      <c r="AWR1625" s="35"/>
      <c r="AWS1625" s="34"/>
      <c r="AWZ1625" s="35"/>
      <c r="AXA1625" s="34"/>
      <c r="AXH1625" s="35"/>
      <c r="AXI1625" s="34"/>
      <c r="AXP1625" s="35"/>
      <c r="AXQ1625" s="34"/>
      <c r="AXX1625" s="35"/>
      <c r="AXY1625" s="34"/>
      <c r="AYF1625" s="35"/>
      <c r="AYG1625" s="34"/>
      <c r="AYN1625" s="35"/>
      <c r="AYO1625" s="34"/>
      <c r="AYV1625" s="35"/>
      <c r="AYW1625" s="34"/>
      <c r="AZD1625" s="35"/>
      <c r="AZE1625" s="34"/>
      <c r="AZL1625" s="35"/>
      <c r="AZM1625" s="34"/>
      <c r="AZT1625" s="35"/>
      <c r="AZU1625" s="34"/>
      <c r="BAB1625" s="35"/>
      <c r="BAC1625" s="34"/>
      <c r="BAJ1625" s="35"/>
      <c r="BAK1625" s="34"/>
      <c r="BAR1625" s="35"/>
      <c r="BAS1625" s="34"/>
      <c r="BAZ1625" s="35"/>
      <c r="BBA1625" s="34"/>
      <c r="BBH1625" s="35"/>
      <c r="BBI1625" s="34"/>
      <c r="BBP1625" s="35"/>
      <c r="BBQ1625" s="34"/>
      <c r="BBX1625" s="35"/>
      <c r="BBY1625" s="34"/>
      <c r="BCF1625" s="35"/>
      <c r="BCG1625" s="34"/>
      <c r="BCN1625" s="35"/>
      <c r="BCO1625" s="34"/>
      <c r="BCV1625" s="35"/>
      <c r="BCW1625" s="34"/>
      <c r="BDD1625" s="35"/>
      <c r="BDE1625" s="34"/>
      <c r="BDL1625" s="35"/>
      <c r="BDM1625" s="34"/>
      <c r="BDT1625" s="35"/>
      <c r="BDU1625" s="34"/>
      <c r="BEB1625" s="35"/>
      <c r="BEC1625" s="34"/>
      <c r="BEJ1625" s="35"/>
      <c r="BEK1625" s="34"/>
      <c r="BER1625" s="35"/>
      <c r="BES1625" s="34"/>
      <c r="BEZ1625" s="35"/>
      <c r="BFA1625" s="34"/>
      <c r="BFH1625" s="35"/>
      <c r="BFI1625" s="34"/>
      <c r="BFP1625" s="35"/>
      <c r="BFQ1625" s="34"/>
      <c r="BFX1625" s="35"/>
      <c r="BFY1625" s="34"/>
      <c r="BGF1625" s="35"/>
      <c r="BGG1625" s="34"/>
      <c r="BGN1625" s="35"/>
      <c r="BGO1625" s="34"/>
      <c r="BGV1625" s="35"/>
      <c r="BGW1625" s="34"/>
      <c r="BHD1625" s="35"/>
      <c r="BHE1625" s="34"/>
      <c r="BHL1625" s="35"/>
      <c r="BHM1625" s="34"/>
      <c r="BHT1625" s="35"/>
      <c r="BHU1625" s="34"/>
      <c r="BIB1625" s="35"/>
      <c r="BIC1625" s="34"/>
      <c r="BIJ1625" s="35"/>
      <c r="BIK1625" s="34"/>
      <c r="BIR1625" s="35"/>
      <c r="BIS1625" s="34"/>
      <c r="BIZ1625" s="35"/>
      <c r="BJA1625" s="34"/>
      <c r="BJH1625" s="35"/>
      <c r="BJI1625" s="34"/>
      <c r="BJP1625" s="35"/>
      <c r="BJQ1625" s="34"/>
      <c r="BJX1625" s="35"/>
      <c r="BJY1625" s="34"/>
      <c r="BKF1625" s="35"/>
      <c r="BKG1625" s="34"/>
      <c r="BKN1625" s="35"/>
      <c r="BKO1625" s="34"/>
      <c r="BKV1625" s="35"/>
      <c r="BKW1625" s="34"/>
      <c r="BLD1625" s="35"/>
      <c r="BLE1625" s="34"/>
      <c r="BLL1625" s="35"/>
      <c r="BLM1625" s="34"/>
      <c r="BLT1625" s="35"/>
      <c r="BLU1625" s="34"/>
      <c r="BMB1625" s="35"/>
      <c r="BMC1625" s="34"/>
      <c r="BMJ1625" s="35"/>
      <c r="BMK1625" s="34"/>
      <c r="BMR1625" s="35"/>
      <c r="BMS1625" s="34"/>
      <c r="BMZ1625" s="35"/>
      <c r="BNA1625" s="34"/>
      <c r="BNH1625" s="35"/>
      <c r="BNI1625" s="34"/>
      <c r="BNP1625" s="35"/>
      <c r="BNQ1625" s="34"/>
      <c r="BNX1625" s="35"/>
      <c r="BNY1625" s="34"/>
      <c r="BOF1625" s="35"/>
      <c r="BOG1625" s="34"/>
      <c r="BON1625" s="35"/>
      <c r="BOO1625" s="34"/>
      <c r="BOV1625" s="35"/>
      <c r="BOW1625" s="34"/>
      <c r="BPD1625" s="35"/>
      <c r="BPE1625" s="34"/>
      <c r="BPL1625" s="35"/>
      <c r="BPM1625" s="34"/>
      <c r="BPT1625" s="35"/>
      <c r="BPU1625" s="34"/>
      <c r="BQB1625" s="35"/>
      <c r="BQC1625" s="34"/>
      <c r="BQJ1625" s="35"/>
      <c r="BQK1625" s="34"/>
      <c r="BQR1625" s="35"/>
      <c r="BQS1625" s="34"/>
      <c r="BQZ1625" s="35"/>
      <c r="BRA1625" s="34"/>
      <c r="BRH1625" s="35"/>
      <c r="BRI1625" s="34"/>
      <c r="BRP1625" s="35"/>
      <c r="BRQ1625" s="34"/>
      <c r="BRX1625" s="35"/>
      <c r="BRY1625" s="34"/>
      <c r="BSF1625" s="35"/>
      <c r="BSG1625" s="34"/>
      <c r="BSN1625" s="35"/>
      <c r="BSO1625" s="34"/>
      <c r="BSV1625" s="35"/>
      <c r="BSW1625" s="34"/>
      <c r="BTD1625" s="35"/>
      <c r="BTE1625" s="34"/>
      <c r="BTL1625" s="35"/>
      <c r="BTM1625" s="34"/>
      <c r="BTT1625" s="35"/>
      <c r="BTU1625" s="34"/>
      <c r="BUB1625" s="35"/>
      <c r="BUC1625" s="34"/>
      <c r="BUJ1625" s="35"/>
      <c r="BUK1625" s="34"/>
      <c r="BUR1625" s="35"/>
      <c r="BUS1625" s="34"/>
      <c r="BUZ1625" s="35"/>
      <c r="BVA1625" s="34"/>
      <c r="BVH1625" s="35"/>
      <c r="BVI1625" s="34"/>
      <c r="BVP1625" s="35"/>
      <c r="BVQ1625" s="34"/>
      <c r="BVX1625" s="35"/>
      <c r="BVY1625" s="34"/>
      <c r="BWF1625" s="35"/>
      <c r="BWG1625" s="34"/>
      <c r="BWN1625" s="35"/>
      <c r="BWO1625" s="34"/>
      <c r="BWV1625" s="35"/>
      <c r="BWW1625" s="34"/>
      <c r="BXD1625" s="35"/>
      <c r="BXE1625" s="34"/>
      <c r="BXL1625" s="35"/>
      <c r="BXM1625" s="34"/>
      <c r="BXT1625" s="35"/>
      <c r="BXU1625" s="34"/>
      <c r="BYB1625" s="35"/>
      <c r="BYC1625" s="34"/>
      <c r="BYJ1625" s="35"/>
      <c r="BYK1625" s="34"/>
      <c r="BYR1625" s="35"/>
      <c r="BYS1625" s="34"/>
      <c r="BYZ1625" s="35"/>
      <c r="BZA1625" s="34"/>
      <c r="BZH1625" s="35"/>
      <c r="BZI1625" s="34"/>
      <c r="BZP1625" s="35"/>
      <c r="BZQ1625" s="34"/>
      <c r="BZX1625" s="35"/>
      <c r="BZY1625" s="34"/>
      <c r="CAF1625" s="35"/>
      <c r="CAG1625" s="34"/>
      <c r="CAN1625" s="35"/>
      <c r="CAO1625" s="34"/>
      <c r="CAV1625" s="35"/>
      <c r="CAW1625" s="34"/>
      <c r="CBD1625" s="35"/>
      <c r="CBE1625" s="34"/>
      <c r="CBL1625" s="35"/>
      <c r="CBM1625" s="34"/>
      <c r="CBT1625" s="35"/>
      <c r="CBU1625" s="34"/>
      <c r="CCB1625" s="35"/>
      <c r="CCC1625" s="34"/>
      <c r="CCJ1625" s="35"/>
      <c r="CCK1625" s="34"/>
      <c r="CCR1625" s="35"/>
      <c r="CCS1625" s="34"/>
      <c r="CCZ1625" s="35"/>
      <c r="CDA1625" s="34"/>
      <c r="CDH1625" s="35"/>
      <c r="CDI1625" s="34"/>
      <c r="CDP1625" s="35"/>
      <c r="CDQ1625" s="34"/>
      <c r="CDX1625" s="35"/>
      <c r="CDY1625" s="34"/>
      <c r="CEF1625" s="35"/>
      <c r="CEG1625" s="34"/>
      <c r="CEN1625" s="35"/>
      <c r="CEO1625" s="34"/>
      <c r="CEV1625" s="35"/>
      <c r="CEW1625" s="34"/>
      <c r="CFD1625" s="35"/>
      <c r="CFE1625" s="34"/>
      <c r="CFL1625" s="35"/>
      <c r="CFM1625" s="34"/>
      <c r="CFT1625" s="35"/>
      <c r="CFU1625" s="34"/>
      <c r="CGB1625" s="35"/>
      <c r="CGC1625" s="34"/>
      <c r="CGJ1625" s="35"/>
      <c r="CGK1625" s="34"/>
      <c r="CGR1625" s="35"/>
      <c r="CGS1625" s="34"/>
      <c r="CGZ1625" s="35"/>
      <c r="CHA1625" s="34"/>
      <c r="CHH1625" s="35"/>
      <c r="CHI1625" s="34"/>
      <c r="CHP1625" s="35"/>
      <c r="CHQ1625" s="34"/>
      <c r="CHX1625" s="35"/>
      <c r="CHY1625" s="34"/>
      <c r="CIF1625" s="35"/>
      <c r="CIG1625" s="34"/>
      <c r="CIN1625" s="35"/>
      <c r="CIO1625" s="34"/>
      <c r="CIV1625" s="35"/>
      <c r="CIW1625" s="34"/>
      <c r="CJD1625" s="35"/>
      <c r="CJE1625" s="34"/>
      <c r="CJL1625" s="35"/>
      <c r="CJM1625" s="34"/>
      <c r="CJT1625" s="35"/>
      <c r="CJU1625" s="34"/>
      <c r="CKB1625" s="35"/>
      <c r="CKC1625" s="34"/>
      <c r="CKJ1625" s="35"/>
      <c r="CKK1625" s="34"/>
      <c r="CKR1625" s="35"/>
      <c r="CKS1625" s="34"/>
      <c r="CKZ1625" s="35"/>
      <c r="CLA1625" s="34"/>
      <c r="CLH1625" s="35"/>
      <c r="CLI1625" s="34"/>
      <c r="CLP1625" s="35"/>
      <c r="CLQ1625" s="34"/>
      <c r="CLX1625" s="35"/>
      <c r="CLY1625" s="34"/>
      <c r="CMF1625" s="35"/>
      <c r="CMG1625" s="34"/>
      <c r="CMN1625" s="35"/>
      <c r="CMO1625" s="34"/>
      <c r="CMV1625" s="35"/>
      <c r="CMW1625" s="34"/>
      <c r="CND1625" s="35"/>
      <c r="CNE1625" s="34"/>
      <c r="CNL1625" s="35"/>
      <c r="CNM1625" s="34"/>
      <c r="CNT1625" s="35"/>
      <c r="CNU1625" s="34"/>
      <c r="COB1625" s="35"/>
      <c r="COC1625" s="34"/>
      <c r="COJ1625" s="35"/>
      <c r="COK1625" s="34"/>
      <c r="COR1625" s="35"/>
      <c r="COS1625" s="34"/>
      <c r="COZ1625" s="35"/>
      <c r="CPA1625" s="34"/>
      <c r="CPH1625" s="35"/>
      <c r="CPI1625" s="34"/>
      <c r="CPP1625" s="35"/>
      <c r="CPQ1625" s="34"/>
      <c r="CPX1625" s="35"/>
      <c r="CPY1625" s="34"/>
      <c r="CQF1625" s="35"/>
      <c r="CQG1625" s="34"/>
      <c r="CQN1625" s="35"/>
      <c r="CQO1625" s="34"/>
      <c r="CQV1625" s="35"/>
      <c r="CQW1625" s="34"/>
      <c r="CRD1625" s="35"/>
      <c r="CRE1625" s="34"/>
      <c r="CRL1625" s="35"/>
      <c r="CRM1625" s="34"/>
      <c r="CRT1625" s="35"/>
      <c r="CRU1625" s="34"/>
      <c r="CSB1625" s="35"/>
      <c r="CSC1625" s="34"/>
      <c r="CSJ1625" s="35"/>
      <c r="CSK1625" s="34"/>
      <c r="CSR1625" s="35"/>
      <c r="CSS1625" s="34"/>
      <c r="CSZ1625" s="35"/>
      <c r="CTA1625" s="34"/>
      <c r="CTH1625" s="35"/>
      <c r="CTI1625" s="34"/>
      <c r="CTP1625" s="35"/>
      <c r="CTQ1625" s="34"/>
      <c r="CTX1625" s="35"/>
      <c r="CTY1625" s="34"/>
      <c r="CUF1625" s="35"/>
      <c r="CUG1625" s="34"/>
      <c r="CUN1625" s="35"/>
      <c r="CUO1625" s="34"/>
      <c r="CUV1625" s="35"/>
      <c r="CUW1625" s="34"/>
      <c r="CVD1625" s="35"/>
      <c r="CVE1625" s="34"/>
      <c r="CVL1625" s="35"/>
      <c r="CVM1625" s="34"/>
      <c r="CVT1625" s="35"/>
      <c r="CVU1625" s="34"/>
      <c r="CWB1625" s="35"/>
      <c r="CWC1625" s="34"/>
      <c r="CWJ1625" s="35"/>
      <c r="CWK1625" s="34"/>
      <c r="CWR1625" s="35"/>
      <c r="CWS1625" s="34"/>
      <c r="CWZ1625" s="35"/>
      <c r="CXA1625" s="34"/>
      <c r="CXH1625" s="35"/>
      <c r="CXI1625" s="34"/>
      <c r="CXP1625" s="35"/>
      <c r="CXQ1625" s="34"/>
      <c r="CXX1625" s="35"/>
      <c r="CXY1625" s="34"/>
      <c r="CYF1625" s="35"/>
      <c r="CYG1625" s="34"/>
      <c r="CYN1625" s="35"/>
      <c r="CYO1625" s="34"/>
      <c r="CYV1625" s="35"/>
      <c r="CYW1625" s="34"/>
      <c r="CZD1625" s="35"/>
      <c r="CZE1625" s="34"/>
      <c r="CZL1625" s="35"/>
      <c r="CZM1625" s="34"/>
      <c r="CZT1625" s="35"/>
      <c r="CZU1625" s="34"/>
      <c r="DAB1625" s="35"/>
      <c r="DAC1625" s="34"/>
      <c r="DAJ1625" s="35"/>
      <c r="DAK1625" s="34"/>
      <c r="DAR1625" s="35"/>
      <c r="DAS1625" s="34"/>
      <c r="DAZ1625" s="35"/>
      <c r="DBA1625" s="34"/>
      <c r="DBH1625" s="35"/>
      <c r="DBI1625" s="34"/>
      <c r="DBP1625" s="35"/>
      <c r="DBQ1625" s="34"/>
      <c r="DBX1625" s="35"/>
      <c r="DBY1625" s="34"/>
      <c r="DCF1625" s="35"/>
      <c r="DCG1625" s="34"/>
      <c r="DCN1625" s="35"/>
      <c r="DCO1625" s="34"/>
      <c r="DCV1625" s="35"/>
      <c r="DCW1625" s="34"/>
      <c r="DDD1625" s="35"/>
      <c r="DDE1625" s="34"/>
      <c r="DDL1625" s="35"/>
      <c r="DDM1625" s="34"/>
      <c r="DDT1625" s="35"/>
      <c r="DDU1625" s="34"/>
      <c r="DEB1625" s="35"/>
      <c r="DEC1625" s="34"/>
      <c r="DEJ1625" s="35"/>
      <c r="DEK1625" s="34"/>
      <c r="DER1625" s="35"/>
      <c r="DES1625" s="34"/>
      <c r="DEZ1625" s="35"/>
      <c r="DFA1625" s="34"/>
      <c r="DFH1625" s="35"/>
      <c r="DFI1625" s="34"/>
      <c r="DFP1625" s="35"/>
      <c r="DFQ1625" s="34"/>
      <c r="DFX1625" s="35"/>
      <c r="DFY1625" s="34"/>
      <c r="DGF1625" s="35"/>
      <c r="DGG1625" s="34"/>
      <c r="DGN1625" s="35"/>
      <c r="DGO1625" s="34"/>
      <c r="DGV1625" s="35"/>
      <c r="DGW1625" s="34"/>
      <c r="DHD1625" s="35"/>
      <c r="DHE1625" s="34"/>
      <c r="DHL1625" s="35"/>
      <c r="DHM1625" s="34"/>
      <c r="DHT1625" s="35"/>
      <c r="DHU1625" s="34"/>
      <c r="DIB1625" s="35"/>
      <c r="DIC1625" s="34"/>
      <c r="DIJ1625" s="35"/>
      <c r="DIK1625" s="34"/>
      <c r="DIR1625" s="35"/>
      <c r="DIS1625" s="34"/>
      <c r="DIZ1625" s="35"/>
      <c r="DJA1625" s="34"/>
      <c r="DJH1625" s="35"/>
      <c r="DJI1625" s="34"/>
      <c r="DJP1625" s="35"/>
      <c r="DJQ1625" s="34"/>
      <c r="DJX1625" s="35"/>
      <c r="DJY1625" s="34"/>
      <c r="DKF1625" s="35"/>
      <c r="DKG1625" s="34"/>
      <c r="DKN1625" s="35"/>
      <c r="DKO1625" s="34"/>
      <c r="DKV1625" s="35"/>
      <c r="DKW1625" s="34"/>
      <c r="DLD1625" s="35"/>
      <c r="DLE1625" s="34"/>
      <c r="DLL1625" s="35"/>
      <c r="DLM1625" s="34"/>
      <c r="DLT1625" s="35"/>
      <c r="DLU1625" s="34"/>
      <c r="DMB1625" s="35"/>
      <c r="DMC1625" s="34"/>
      <c r="DMJ1625" s="35"/>
      <c r="DMK1625" s="34"/>
      <c r="DMR1625" s="35"/>
      <c r="DMS1625" s="34"/>
      <c r="DMZ1625" s="35"/>
      <c r="DNA1625" s="34"/>
      <c r="DNH1625" s="35"/>
      <c r="DNI1625" s="34"/>
      <c r="DNP1625" s="35"/>
      <c r="DNQ1625" s="34"/>
      <c r="DNX1625" s="35"/>
      <c r="DNY1625" s="34"/>
      <c r="DOF1625" s="35"/>
      <c r="DOG1625" s="34"/>
      <c r="DON1625" s="35"/>
      <c r="DOO1625" s="34"/>
      <c r="DOV1625" s="35"/>
      <c r="DOW1625" s="34"/>
      <c r="DPD1625" s="35"/>
      <c r="DPE1625" s="34"/>
      <c r="DPL1625" s="35"/>
      <c r="DPM1625" s="34"/>
      <c r="DPT1625" s="35"/>
      <c r="DPU1625" s="34"/>
      <c r="DQB1625" s="35"/>
      <c r="DQC1625" s="34"/>
      <c r="DQJ1625" s="35"/>
      <c r="DQK1625" s="34"/>
      <c r="DQR1625" s="35"/>
      <c r="DQS1625" s="34"/>
      <c r="DQZ1625" s="35"/>
      <c r="DRA1625" s="34"/>
      <c r="DRH1625" s="35"/>
      <c r="DRI1625" s="34"/>
      <c r="DRP1625" s="35"/>
      <c r="DRQ1625" s="34"/>
      <c r="DRX1625" s="35"/>
      <c r="DRY1625" s="34"/>
      <c r="DSF1625" s="35"/>
      <c r="DSG1625" s="34"/>
      <c r="DSN1625" s="35"/>
      <c r="DSO1625" s="34"/>
      <c r="DSV1625" s="35"/>
      <c r="DSW1625" s="34"/>
      <c r="DTD1625" s="35"/>
      <c r="DTE1625" s="34"/>
      <c r="DTL1625" s="35"/>
      <c r="DTM1625" s="34"/>
      <c r="DTT1625" s="35"/>
      <c r="DTU1625" s="34"/>
      <c r="DUB1625" s="35"/>
      <c r="DUC1625" s="34"/>
      <c r="DUJ1625" s="35"/>
      <c r="DUK1625" s="34"/>
      <c r="DUR1625" s="35"/>
      <c r="DUS1625" s="34"/>
      <c r="DUZ1625" s="35"/>
      <c r="DVA1625" s="34"/>
      <c r="DVH1625" s="35"/>
      <c r="DVI1625" s="34"/>
      <c r="DVP1625" s="35"/>
      <c r="DVQ1625" s="34"/>
      <c r="DVX1625" s="35"/>
      <c r="DVY1625" s="34"/>
      <c r="DWF1625" s="35"/>
      <c r="DWG1625" s="34"/>
      <c r="DWN1625" s="35"/>
      <c r="DWO1625" s="34"/>
      <c r="DWV1625" s="35"/>
      <c r="DWW1625" s="34"/>
      <c r="DXD1625" s="35"/>
      <c r="DXE1625" s="34"/>
      <c r="DXL1625" s="35"/>
      <c r="DXM1625" s="34"/>
      <c r="DXT1625" s="35"/>
      <c r="DXU1625" s="34"/>
      <c r="DYB1625" s="35"/>
      <c r="DYC1625" s="34"/>
      <c r="DYJ1625" s="35"/>
      <c r="DYK1625" s="34"/>
      <c r="DYR1625" s="35"/>
      <c r="DYS1625" s="34"/>
      <c r="DYZ1625" s="35"/>
      <c r="DZA1625" s="34"/>
      <c r="DZH1625" s="35"/>
      <c r="DZI1625" s="34"/>
      <c r="DZP1625" s="35"/>
      <c r="DZQ1625" s="34"/>
      <c r="DZX1625" s="35"/>
      <c r="DZY1625" s="34"/>
      <c r="EAF1625" s="35"/>
      <c r="EAG1625" s="34"/>
      <c r="EAN1625" s="35"/>
      <c r="EAO1625" s="34"/>
      <c r="EAV1625" s="35"/>
      <c r="EAW1625" s="34"/>
      <c r="EBD1625" s="35"/>
      <c r="EBE1625" s="34"/>
      <c r="EBL1625" s="35"/>
      <c r="EBM1625" s="34"/>
      <c r="EBT1625" s="35"/>
      <c r="EBU1625" s="34"/>
      <c r="ECB1625" s="35"/>
      <c r="ECC1625" s="34"/>
      <c r="ECJ1625" s="35"/>
      <c r="ECK1625" s="34"/>
      <c r="ECR1625" s="35"/>
      <c r="ECS1625" s="34"/>
      <c r="ECZ1625" s="35"/>
      <c r="EDA1625" s="34"/>
      <c r="EDH1625" s="35"/>
      <c r="EDI1625" s="34"/>
      <c r="EDP1625" s="35"/>
      <c r="EDQ1625" s="34"/>
      <c r="EDX1625" s="35"/>
      <c r="EDY1625" s="34"/>
      <c r="EEF1625" s="35"/>
      <c r="EEG1625" s="34"/>
      <c r="EEN1625" s="35"/>
      <c r="EEO1625" s="34"/>
      <c r="EEV1625" s="35"/>
      <c r="EEW1625" s="34"/>
      <c r="EFD1625" s="35"/>
      <c r="EFE1625" s="34"/>
      <c r="EFL1625" s="35"/>
      <c r="EFM1625" s="34"/>
      <c r="EFT1625" s="35"/>
      <c r="EFU1625" s="34"/>
      <c r="EGB1625" s="35"/>
      <c r="EGC1625" s="34"/>
      <c r="EGJ1625" s="35"/>
      <c r="EGK1625" s="34"/>
      <c r="EGR1625" s="35"/>
      <c r="EGS1625" s="34"/>
      <c r="EGZ1625" s="35"/>
      <c r="EHA1625" s="34"/>
      <c r="EHH1625" s="35"/>
      <c r="EHI1625" s="34"/>
      <c r="EHP1625" s="35"/>
      <c r="EHQ1625" s="34"/>
      <c r="EHX1625" s="35"/>
      <c r="EHY1625" s="34"/>
      <c r="EIF1625" s="35"/>
      <c r="EIG1625" s="34"/>
      <c r="EIN1625" s="35"/>
      <c r="EIO1625" s="34"/>
      <c r="EIV1625" s="35"/>
      <c r="EIW1625" s="34"/>
      <c r="EJD1625" s="35"/>
      <c r="EJE1625" s="34"/>
      <c r="EJL1625" s="35"/>
      <c r="EJM1625" s="34"/>
      <c r="EJT1625" s="35"/>
      <c r="EJU1625" s="34"/>
      <c r="EKB1625" s="35"/>
      <c r="EKC1625" s="34"/>
      <c r="EKJ1625" s="35"/>
      <c r="EKK1625" s="34"/>
      <c r="EKR1625" s="35"/>
      <c r="EKS1625" s="34"/>
      <c r="EKZ1625" s="35"/>
      <c r="ELA1625" s="34"/>
      <c r="ELH1625" s="35"/>
      <c r="ELI1625" s="34"/>
      <c r="ELP1625" s="35"/>
      <c r="ELQ1625" s="34"/>
      <c r="ELX1625" s="35"/>
      <c r="ELY1625" s="34"/>
      <c r="EMF1625" s="35"/>
      <c r="EMG1625" s="34"/>
      <c r="EMN1625" s="35"/>
      <c r="EMO1625" s="34"/>
      <c r="EMV1625" s="35"/>
      <c r="EMW1625" s="34"/>
      <c r="END1625" s="35"/>
      <c r="ENE1625" s="34"/>
      <c r="ENL1625" s="35"/>
      <c r="ENM1625" s="34"/>
      <c r="ENT1625" s="35"/>
      <c r="ENU1625" s="34"/>
      <c r="EOB1625" s="35"/>
      <c r="EOC1625" s="34"/>
      <c r="EOJ1625" s="35"/>
      <c r="EOK1625" s="34"/>
      <c r="EOR1625" s="35"/>
      <c r="EOS1625" s="34"/>
      <c r="EOZ1625" s="35"/>
      <c r="EPA1625" s="34"/>
      <c r="EPH1625" s="35"/>
      <c r="EPI1625" s="34"/>
      <c r="EPP1625" s="35"/>
      <c r="EPQ1625" s="34"/>
      <c r="EPX1625" s="35"/>
      <c r="EPY1625" s="34"/>
      <c r="EQF1625" s="35"/>
      <c r="EQG1625" s="34"/>
      <c r="EQN1625" s="35"/>
      <c r="EQO1625" s="34"/>
      <c r="EQV1625" s="35"/>
      <c r="EQW1625" s="34"/>
      <c r="ERD1625" s="35"/>
      <c r="ERE1625" s="34"/>
      <c r="ERL1625" s="35"/>
      <c r="ERM1625" s="34"/>
      <c r="ERT1625" s="35"/>
      <c r="ERU1625" s="34"/>
      <c r="ESB1625" s="35"/>
      <c r="ESC1625" s="34"/>
      <c r="ESJ1625" s="35"/>
      <c r="ESK1625" s="34"/>
      <c r="ESR1625" s="35"/>
      <c r="ESS1625" s="34"/>
      <c r="ESZ1625" s="35"/>
      <c r="ETA1625" s="34"/>
      <c r="ETH1625" s="35"/>
      <c r="ETI1625" s="34"/>
      <c r="ETP1625" s="35"/>
      <c r="ETQ1625" s="34"/>
      <c r="ETX1625" s="35"/>
      <c r="ETY1625" s="34"/>
      <c r="EUF1625" s="35"/>
      <c r="EUG1625" s="34"/>
      <c r="EUN1625" s="35"/>
      <c r="EUO1625" s="34"/>
      <c r="EUV1625" s="35"/>
      <c r="EUW1625" s="34"/>
      <c r="EVD1625" s="35"/>
      <c r="EVE1625" s="34"/>
      <c r="EVL1625" s="35"/>
      <c r="EVM1625" s="34"/>
      <c r="EVT1625" s="35"/>
      <c r="EVU1625" s="34"/>
      <c r="EWB1625" s="35"/>
      <c r="EWC1625" s="34"/>
      <c r="EWJ1625" s="35"/>
      <c r="EWK1625" s="34"/>
      <c r="EWR1625" s="35"/>
      <c r="EWS1625" s="34"/>
      <c r="EWZ1625" s="35"/>
      <c r="EXA1625" s="34"/>
      <c r="EXH1625" s="35"/>
      <c r="EXI1625" s="34"/>
      <c r="EXP1625" s="35"/>
      <c r="EXQ1625" s="34"/>
      <c r="EXX1625" s="35"/>
      <c r="EXY1625" s="34"/>
      <c r="EYF1625" s="35"/>
      <c r="EYG1625" s="34"/>
      <c r="EYN1625" s="35"/>
      <c r="EYO1625" s="34"/>
      <c r="EYV1625" s="35"/>
      <c r="EYW1625" s="34"/>
      <c r="EZD1625" s="35"/>
      <c r="EZE1625" s="34"/>
      <c r="EZL1625" s="35"/>
      <c r="EZM1625" s="34"/>
      <c r="EZT1625" s="35"/>
      <c r="EZU1625" s="34"/>
      <c r="FAB1625" s="35"/>
      <c r="FAC1625" s="34"/>
      <c r="FAJ1625" s="35"/>
      <c r="FAK1625" s="34"/>
      <c r="FAR1625" s="35"/>
      <c r="FAS1625" s="34"/>
      <c r="FAZ1625" s="35"/>
      <c r="FBA1625" s="34"/>
      <c r="FBH1625" s="35"/>
      <c r="FBI1625" s="34"/>
      <c r="FBP1625" s="35"/>
      <c r="FBQ1625" s="34"/>
      <c r="FBX1625" s="35"/>
      <c r="FBY1625" s="34"/>
      <c r="FCF1625" s="35"/>
      <c r="FCG1625" s="34"/>
      <c r="FCN1625" s="35"/>
      <c r="FCO1625" s="34"/>
      <c r="FCV1625" s="35"/>
      <c r="FCW1625" s="34"/>
      <c r="FDD1625" s="35"/>
      <c r="FDE1625" s="34"/>
      <c r="FDL1625" s="35"/>
      <c r="FDM1625" s="34"/>
      <c r="FDT1625" s="35"/>
      <c r="FDU1625" s="34"/>
      <c r="FEB1625" s="35"/>
      <c r="FEC1625" s="34"/>
      <c r="FEJ1625" s="35"/>
      <c r="FEK1625" s="34"/>
      <c r="FER1625" s="35"/>
      <c r="FES1625" s="34"/>
      <c r="FEZ1625" s="35"/>
      <c r="FFA1625" s="34"/>
      <c r="FFH1625" s="35"/>
      <c r="FFI1625" s="34"/>
      <c r="FFP1625" s="35"/>
      <c r="FFQ1625" s="34"/>
      <c r="FFX1625" s="35"/>
      <c r="FFY1625" s="34"/>
      <c r="FGF1625" s="35"/>
      <c r="FGG1625" s="34"/>
      <c r="FGN1625" s="35"/>
      <c r="FGO1625" s="34"/>
      <c r="FGV1625" s="35"/>
      <c r="FGW1625" s="34"/>
      <c r="FHD1625" s="35"/>
      <c r="FHE1625" s="34"/>
      <c r="FHL1625" s="35"/>
      <c r="FHM1625" s="34"/>
      <c r="FHT1625" s="35"/>
      <c r="FHU1625" s="34"/>
      <c r="FIB1625" s="35"/>
      <c r="FIC1625" s="34"/>
      <c r="FIJ1625" s="35"/>
      <c r="FIK1625" s="34"/>
      <c r="FIR1625" s="35"/>
      <c r="FIS1625" s="34"/>
      <c r="FIZ1625" s="35"/>
      <c r="FJA1625" s="34"/>
      <c r="FJH1625" s="35"/>
      <c r="FJI1625" s="34"/>
      <c r="FJP1625" s="35"/>
      <c r="FJQ1625" s="34"/>
      <c r="FJX1625" s="35"/>
      <c r="FJY1625" s="34"/>
      <c r="FKF1625" s="35"/>
      <c r="FKG1625" s="34"/>
      <c r="FKN1625" s="35"/>
      <c r="FKO1625" s="34"/>
      <c r="FKV1625" s="35"/>
      <c r="FKW1625" s="34"/>
      <c r="FLD1625" s="35"/>
      <c r="FLE1625" s="34"/>
      <c r="FLL1625" s="35"/>
      <c r="FLM1625" s="34"/>
      <c r="FLT1625" s="35"/>
      <c r="FLU1625" s="34"/>
      <c r="FMB1625" s="35"/>
      <c r="FMC1625" s="34"/>
      <c r="FMJ1625" s="35"/>
      <c r="FMK1625" s="34"/>
      <c r="FMR1625" s="35"/>
      <c r="FMS1625" s="34"/>
      <c r="FMZ1625" s="35"/>
      <c r="FNA1625" s="34"/>
      <c r="FNH1625" s="35"/>
      <c r="FNI1625" s="34"/>
      <c r="FNP1625" s="35"/>
      <c r="FNQ1625" s="34"/>
      <c r="FNX1625" s="35"/>
      <c r="FNY1625" s="34"/>
      <c r="FOF1625" s="35"/>
      <c r="FOG1625" s="34"/>
      <c r="FON1625" s="35"/>
      <c r="FOO1625" s="34"/>
      <c r="FOV1625" s="35"/>
      <c r="FOW1625" s="34"/>
      <c r="FPD1625" s="35"/>
      <c r="FPE1625" s="34"/>
      <c r="FPL1625" s="35"/>
      <c r="FPM1625" s="34"/>
      <c r="FPT1625" s="35"/>
      <c r="FPU1625" s="34"/>
      <c r="FQB1625" s="35"/>
      <c r="FQC1625" s="34"/>
      <c r="FQJ1625" s="35"/>
      <c r="FQK1625" s="34"/>
      <c r="FQR1625" s="35"/>
      <c r="FQS1625" s="34"/>
      <c r="FQZ1625" s="35"/>
      <c r="FRA1625" s="34"/>
      <c r="FRH1625" s="35"/>
      <c r="FRI1625" s="34"/>
      <c r="FRP1625" s="35"/>
      <c r="FRQ1625" s="34"/>
      <c r="FRX1625" s="35"/>
      <c r="FRY1625" s="34"/>
      <c r="FSF1625" s="35"/>
      <c r="FSG1625" s="34"/>
      <c r="FSN1625" s="35"/>
      <c r="FSO1625" s="34"/>
      <c r="FSV1625" s="35"/>
      <c r="FSW1625" s="34"/>
      <c r="FTD1625" s="35"/>
      <c r="FTE1625" s="34"/>
      <c r="FTL1625" s="35"/>
      <c r="FTM1625" s="34"/>
      <c r="FTT1625" s="35"/>
      <c r="FTU1625" s="34"/>
      <c r="FUB1625" s="35"/>
      <c r="FUC1625" s="34"/>
      <c r="FUJ1625" s="35"/>
      <c r="FUK1625" s="34"/>
      <c r="FUR1625" s="35"/>
      <c r="FUS1625" s="34"/>
      <c r="FUZ1625" s="35"/>
      <c r="FVA1625" s="34"/>
      <c r="FVH1625" s="35"/>
      <c r="FVI1625" s="34"/>
      <c r="FVP1625" s="35"/>
      <c r="FVQ1625" s="34"/>
      <c r="FVX1625" s="35"/>
      <c r="FVY1625" s="34"/>
      <c r="FWF1625" s="35"/>
      <c r="FWG1625" s="34"/>
      <c r="FWN1625" s="35"/>
      <c r="FWO1625" s="34"/>
      <c r="FWV1625" s="35"/>
      <c r="FWW1625" s="34"/>
      <c r="FXD1625" s="35"/>
      <c r="FXE1625" s="34"/>
      <c r="FXL1625" s="35"/>
      <c r="FXM1625" s="34"/>
      <c r="FXT1625" s="35"/>
      <c r="FXU1625" s="34"/>
      <c r="FYB1625" s="35"/>
      <c r="FYC1625" s="34"/>
      <c r="FYJ1625" s="35"/>
      <c r="FYK1625" s="34"/>
      <c r="FYR1625" s="35"/>
      <c r="FYS1625" s="34"/>
      <c r="FYZ1625" s="35"/>
      <c r="FZA1625" s="34"/>
      <c r="FZH1625" s="35"/>
      <c r="FZI1625" s="34"/>
      <c r="FZP1625" s="35"/>
      <c r="FZQ1625" s="34"/>
      <c r="FZX1625" s="35"/>
      <c r="FZY1625" s="34"/>
      <c r="GAF1625" s="35"/>
      <c r="GAG1625" s="34"/>
      <c r="GAN1625" s="35"/>
      <c r="GAO1625" s="34"/>
      <c r="GAV1625" s="35"/>
      <c r="GAW1625" s="34"/>
      <c r="GBD1625" s="35"/>
      <c r="GBE1625" s="34"/>
      <c r="GBL1625" s="35"/>
      <c r="GBM1625" s="34"/>
      <c r="GBT1625" s="35"/>
      <c r="GBU1625" s="34"/>
      <c r="GCB1625" s="35"/>
      <c r="GCC1625" s="34"/>
      <c r="GCJ1625" s="35"/>
      <c r="GCK1625" s="34"/>
      <c r="GCR1625" s="35"/>
      <c r="GCS1625" s="34"/>
      <c r="GCZ1625" s="35"/>
      <c r="GDA1625" s="34"/>
      <c r="GDH1625" s="35"/>
      <c r="GDI1625" s="34"/>
      <c r="GDP1625" s="35"/>
      <c r="GDQ1625" s="34"/>
      <c r="GDX1625" s="35"/>
      <c r="GDY1625" s="34"/>
      <c r="GEF1625" s="35"/>
      <c r="GEG1625" s="34"/>
      <c r="GEN1625" s="35"/>
      <c r="GEO1625" s="34"/>
      <c r="GEV1625" s="35"/>
      <c r="GEW1625" s="34"/>
      <c r="GFD1625" s="35"/>
      <c r="GFE1625" s="34"/>
      <c r="GFL1625" s="35"/>
      <c r="GFM1625" s="34"/>
      <c r="GFT1625" s="35"/>
      <c r="GFU1625" s="34"/>
      <c r="GGB1625" s="35"/>
      <c r="GGC1625" s="34"/>
      <c r="GGJ1625" s="35"/>
      <c r="GGK1625" s="34"/>
      <c r="GGR1625" s="35"/>
      <c r="GGS1625" s="34"/>
      <c r="GGZ1625" s="35"/>
      <c r="GHA1625" s="34"/>
      <c r="GHH1625" s="35"/>
      <c r="GHI1625" s="34"/>
      <c r="GHP1625" s="35"/>
      <c r="GHQ1625" s="34"/>
      <c r="GHX1625" s="35"/>
      <c r="GHY1625" s="34"/>
      <c r="GIF1625" s="35"/>
      <c r="GIG1625" s="34"/>
      <c r="GIN1625" s="35"/>
      <c r="GIO1625" s="34"/>
      <c r="GIV1625" s="35"/>
      <c r="GIW1625" s="34"/>
      <c r="GJD1625" s="35"/>
      <c r="GJE1625" s="34"/>
      <c r="GJL1625" s="35"/>
      <c r="GJM1625" s="34"/>
      <c r="GJT1625" s="35"/>
      <c r="GJU1625" s="34"/>
      <c r="GKB1625" s="35"/>
      <c r="GKC1625" s="34"/>
      <c r="GKJ1625" s="35"/>
      <c r="GKK1625" s="34"/>
      <c r="GKR1625" s="35"/>
      <c r="GKS1625" s="34"/>
      <c r="GKZ1625" s="35"/>
      <c r="GLA1625" s="34"/>
      <c r="GLH1625" s="35"/>
      <c r="GLI1625" s="34"/>
      <c r="GLP1625" s="35"/>
      <c r="GLQ1625" s="34"/>
      <c r="GLX1625" s="35"/>
      <c r="GLY1625" s="34"/>
      <c r="GMF1625" s="35"/>
      <c r="GMG1625" s="34"/>
      <c r="GMN1625" s="35"/>
      <c r="GMO1625" s="34"/>
      <c r="GMV1625" s="35"/>
      <c r="GMW1625" s="34"/>
      <c r="GND1625" s="35"/>
      <c r="GNE1625" s="34"/>
      <c r="GNL1625" s="35"/>
      <c r="GNM1625" s="34"/>
      <c r="GNT1625" s="35"/>
      <c r="GNU1625" s="34"/>
      <c r="GOB1625" s="35"/>
      <c r="GOC1625" s="34"/>
      <c r="GOJ1625" s="35"/>
      <c r="GOK1625" s="34"/>
      <c r="GOR1625" s="35"/>
      <c r="GOS1625" s="34"/>
      <c r="GOZ1625" s="35"/>
      <c r="GPA1625" s="34"/>
      <c r="GPH1625" s="35"/>
      <c r="GPI1625" s="34"/>
      <c r="GPP1625" s="35"/>
      <c r="GPQ1625" s="34"/>
      <c r="GPX1625" s="35"/>
      <c r="GPY1625" s="34"/>
      <c r="GQF1625" s="35"/>
      <c r="GQG1625" s="34"/>
      <c r="GQN1625" s="35"/>
      <c r="GQO1625" s="34"/>
      <c r="GQV1625" s="35"/>
      <c r="GQW1625" s="34"/>
      <c r="GRD1625" s="35"/>
      <c r="GRE1625" s="34"/>
      <c r="GRL1625" s="35"/>
      <c r="GRM1625" s="34"/>
      <c r="GRT1625" s="35"/>
      <c r="GRU1625" s="34"/>
      <c r="GSB1625" s="35"/>
      <c r="GSC1625" s="34"/>
      <c r="GSJ1625" s="35"/>
      <c r="GSK1625" s="34"/>
      <c r="GSR1625" s="35"/>
      <c r="GSS1625" s="34"/>
      <c r="GSZ1625" s="35"/>
      <c r="GTA1625" s="34"/>
      <c r="GTH1625" s="35"/>
      <c r="GTI1625" s="34"/>
      <c r="GTP1625" s="35"/>
      <c r="GTQ1625" s="34"/>
      <c r="GTX1625" s="35"/>
      <c r="GTY1625" s="34"/>
      <c r="GUF1625" s="35"/>
      <c r="GUG1625" s="34"/>
      <c r="GUN1625" s="35"/>
      <c r="GUO1625" s="34"/>
      <c r="GUV1625" s="35"/>
      <c r="GUW1625" s="34"/>
      <c r="GVD1625" s="35"/>
      <c r="GVE1625" s="34"/>
      <c r="GVL1625" s="35"/>
      <c r="GVM1625" s="34"/>
      <c r="GVT1625" s="35"/>
      <c r="GVU1625" s="34"/>
      <c r="GWB1625" s="35"/>
      <c r="GWC1625" s="34"/>
      <c r="GWJ1625" s="35"/>
      <c r="GWK1625" s="34"/>
      <c r="GWR1625" s="35"/>
      <c r="GWS1625" s="34"/>
      <c r="GWZ1625" s="35"/>
      <c r="GXA1625" s="34"/>
      <c r="GXH1625" s="35"/>
      <c r="GXI1625" s="34"/>
      <c r="GXP1625" s="35"/>
      <c r="GXQ1625" s="34"/>
      <c r="GXX1625" s="35"/>
      <c r="GXY1625" s="34"/>
      <c r="GYF1625" s="35"/>
      <c r="GYG1625" s="34"/>
      <c r="GYN1625" s="35"/>
      <c r="GYO1625" s="34"/>
      <c r="GYV1625" s="35"/>
      <c r="GYW1625" s="34"/>
      <c r="GZD1625" s="35"/>
      <c r="GZE1625" s="34"/>
      <c r="GZL1625" s="35"/>
      <c r="GZM1625" s="34"/>
      <c r="GZT1625" s="35"/>
      <c r="GZU1625" s="34"/>
      <c r="HAB1625" s="35"/>
      <c r="HAC1625" s="34"/>
      <c r="HAJ1625" s="35"/>
      <c r="HAK1625" s="34"/>
      <c r="HAR1625" s="35"/>
      <c r="HAS1625" s="34"/>
      <c r="HAZ1625" s="35"/>
      <c r="HBA1625" s="34"/>
      <c r="HBH1625" s="35"/>
      <c r="HBI1625" s="34"/>
      <c r="HBP1625" s="35"/>
      <c r="HBQ1625" s="34"/>
      <c r="HBX1625" s="35"/>
      <c r="HBY1625" s="34"/>
      <c r="HCF1625" s="35"/>
      <c r="HCG1625" s="34"/>
      <c r="HCN1625" s="35"/>
      <c r="HCO1625" s="34"/>
      <c r="HCV1625" s="35"/>
      <c r="HCW1625" s="34"/>
      <c r="HDD1625" s="35"/>
      <c r="HDE1625" s="34"/>
      <c r="HDL1625" s="35"/>
      <c r="HDM1625" s="34"/>
      <c r="HDT1625" s="35"/>
      <c r="HDU1625" s="34"/>
      <c r="HEB1625" s="35"/>
      <c r="HEC1625" s="34"/>
      <c r="HEJ1625" s="35"/>
      <c r="HEK1625" s="34"/>
      <c r="HER1625" s="35"/>
      <c r="HES1625" s="34"/>
      <c r="HEZ1625" s="35"/>
      <c r="HFA1625" s="34"/>
      <c r="HFH1625" s="35"/>
      <c r="HFI1625" s="34"/>
      <c r="HFP1625" s="35"/>
      <c r="HFQ1625" s="34"/>
      <c r="HFX1625" s="35"/>
      <c r="HFY1625" s="34"/>
      <c r="HGF1625" s="35"/>
      <c r="HGG1625" s="34"/>
      <c r="HGN1625" s="35"/>
      <c r="HGO1625" s="34"/>
      <c r="HGV1625" s="35"/>
      <c r="HGW1625" s="34"/>
      <c r="HHD1625" s="35"/>
      <c r="HHE1625" s="34"/>
      <c r="HHL1625" s="35"/>
      <c r="HHM1625" s="34"/>
      <c r="HHT1625" s="35"/>
      <c r="HHU1625" s="34"/>
      <c r="HIB1625" s="35"/>
      <c r="HIC1625" s="34"/>
      <c r="HIJ1625" s="35"/>
      <c r="HIK1625" s="34"/>
      <c r="HIR1625" s="35"/>
      <c r="HIS1625" s="34"/>
      <c r="HIZ1625" s="35"/>
      <c r="HJA1625" s="34"/>
      <c r="HJH1625" s="35"/>
      <c r="HJI1625" s="34"/>
      <c r="HJP1625" s="35"/>
      <c r="HJQ1625" s="34"/>
      <c r="HJX1625" s="35"/>
      <c r="HJY1625" s="34"/>
      <c r="HKF1625" s="35"/>
      <c r="HKG1625" s="34"/>
      <c r="HKN1625" s="35"/>
      <c r="HKO1625" s="34"/>
      <c r="HKV1625" s="35"/>
      <c r="HKW1625" s="34"/>
      <c r="HLD1625" s="35"/>
      <c r="HLE1625" s="34"/>
      <c r="HLL1625" s="35"/>
      <c r="HLM1625" s="34"/>
      <c r="HLT1625" s="35"/>
      <c r="HLU1625" s="34"/>
      <c r="HMB1625" s="35"/>
      <c r="HMC1625" s="34"/>
      <c r="HMJ1625" s="35"/>
      <c r="HMK1625" s="34"/>
      <c r="HMR1625" s="35"/>
      <c r="HMS1625" s="34"/>
      <c r="HMZ1625" s="35"/>
      <c r="HNA1625" s="34"/>
      <c r="HNH1625" s="35"/>
      <c r="HNI1625" s="34"/>
      <c r="HNP1625" s="35"/>
      <c r="HNQ1625" s="34"/>
      <c r="HNX1625" s="35"/>
      <c r="HNY1625" s="34"/>
      <c r="HOF1625" s="35"/>
      <c r="HOG1625" s="34"/>
      <c r="HON1625" s="35"/>
      <c r="HOO1625" s="34"/>
      <c r="HOV1625" s="35"/>
      <c r="HOW1625" s="34"/>
      <c r="HPD1625" s="35"/>
      <c r="HPE1625" s="34"/>
      <c r="HPL1625" s="35"/>
      <c r="HPM1625" s="34"/>
      <c r="HPT1625" s="35"/>
      <c r="HPU1625" s="34"/>
      <c r="HQB1625" s="35"/>
      <c r="HQC1625" s="34"/>
      <c r="HQJ1625" s="35"/>
      <c r="HQK1625" s="34"/>
      <c r="HQR1625" s="35"/>
      <c r="HQS1625" s="34"/>
      <c r="HQZ1625" s="35"/>
      <c r="HRA1625" s="34"/>
      <c r="HRH1625" s="35"/>
      <c r="HRI1625" s="34"/>
      <c r="HRP1625" s="35"/>
      <c r="HRQ1625" s="34"/>
      <c r="HRX1625" s="35"/>
      <c r="HRY1625" s="34"/>
      <c r="HSF1625" s="35"/>
      <c r="HSG1625" s="34"/>
      <c r="HSN1625" s="35"/>
      <c r="HSO1625" s="34"/>
      <c r="HSV1625" s="35"/>
      <c r="HSW1625" s="34"/>
      <c r="HTD1625" s="35"/>
      <c r="HTE1625" s="34"/>
      <c r="HTL1625" s="35"/>
      <c r="HTM1625" s="34"/>
      <c r="HTT1625" s="35"/>
      <c r="HTU1625" s="34"/>
      <c r="HUB1625" s="35"/>
      <c r="HUC1625" s="34"/>
      <c r="HUJ1625" s="35"/>
      <c r="HUK1625" s="34"/>
      <c r="HUR1625" s="35"/>
      <c r="HUS1625" s="34"/>
      <c r="HUZ1625" s="35"/>
      <c r="HVA1625" s="34"/>
      <c r="HVH1625" s="35"/>
      <c r="HVI1625" s="34"/>
      <c r="HVP1625" s="35"/>
      <c r="HVQ1625" s="34"/>
      <c r="HVX1625" s="35"/>
      <c r="HVY1625" s="34"/>
      <c r="HWF1625" s="35"/>
      <c r="HWG1625" s="34"/>
      <c r="HWN1625" s="35"/>
      <c r="HWO1625" s="34"/>
      <c r="HWV1625" s="35"/>
      <c r="HWW1625" s="34"/>
      <c r="HXD1625" s="35"/>
      <c r="HXE1625" s="34"/>
      <c r="HXL1625" s="35"/>
      <c r="HXM1625" s="34"/>
      <c r="HXT1625" s="35"/>
      <c r="HXU1625" s="34"/>
      <c r="HYB1625" s="35"/>
      <c r="HYC1625" s="34"/>
      <c r="HYJ1625" s="35"/>
      <c r="HYK1625" s="34"/>
      <c r="HYR1625" s="35"/>
      <c r="HYS1625" s="34"/>
      <c r="HYZ1625" s="35"/>
      <c r="HZA1625" s="34"/>
      <c r="HZH1625" s="35"/>
      <c r="HZI1625" s="34"/>
      <c r="HZP1625" s="35"/>
      <c r="HZQ1625" s="34"/>
      <c r="HZX1625" s="35"/>
      <c r="HZY1625" s="34"/>
      <c r="IAF1625" s="35"/>
      <c r="IAG1625" s="34"/>
      <c r="IAN1625" s="35"/>
      <c r="IAO1625" s="34"/>
      <c r="IAV1625" s="35"/>
      <c r="IAW1625" s="34"/>
      <c r="IBD1625" s="35"/>
      <c r="IBE1625" s="34"/>
      <c r="IBL1625" s="35"/>
      <c r="IBM1625" s="34"/>
      <c r="IBT1625" s="35"/>
      <c r="IBU1625" s="34"/>
      <c r="ICB1625" s="35"/>
      <c r="ICC1625" s="34"/>
      <c r="ICJ1625" s="35"/>
      <c r="ICK1625" s="34"/>
      <c r="ICR1625" s="35"/>
      <c r="ICS1625" s="34"/>
      <c r="ICZ1625" s="35"/>
      <c r="IDA1625" s="34"/>
      <c r="IDH1625" s="35"/>
      <c r="IDI1625" s="34"/>
      <c r="IDP1625" s="35"/>
      <c r="IDQ1625" s="34"/>
      <c r="IDX1625" s="35"/>
      <c r="IDY1625" s="34"/>
      <c r="IEF1625" s="35"/>
      <c r="IEG1625" s="34"/>
      <c r="IEN1625" s="35"/>
      <c r="IEO1625" s="34"/>
      <c r="IEV1625" s="35"/>
      <c r="IEW1625" s="34"/>
      <c r="IFD1625" s="35"/>
      <c r="IFE1625" s="34"/>
      <c r="IFL1625" s="35"/>
      <c r="IFM1625" s="34"/>
      <c r="IFT1625" s="35"/>
      <c r="IFU1625" s="34"/>
      <c r="IGB1625" s="35"/>
      <c r="IGC1625" s="34"/>
      <c r="IGJ1625" s="35"/>
      <c r="IGK1625" s="34"/>
      <c r="IGR1625" s="35"/>
      <c r="IGS1625" s="34"/>
      <c r="IGZ1625" s="35"/>
      <c r="IHA1625" s="34"/>
      <c r="IHH1625" s="35"/>
      <c r="IHI1625" s="34"/>
      <c r="IHP1625" s="35"/>
      <c r="IHQ1625" s="34"/>
      <c r="IHX1625" s="35"/>
      <c r="IHY1625" s="34"/>
      <c r="IIF1625" s="35"/>
      <c r="IIG1625" s="34"/>
      <c r="IIN1625" s="35"/>
      <c r="IIO1625" s="34"/>
      <c r="IIV1625" s="35"/>
      <c r="IIW1625" s="34"/>
      <c r="IJD1625" s="35"/>
      <c r="IJE1625" s="34"/>
      <c r="IJL1625" s="35"/>
      <c r="IJM1625" s="34"/>
      <c r="IJT1625" s="35"/>
      <c r="IJU1625" s="34"/>
      <c r="IKB1625" s="35"/>
      <c r="IKC1625" s="34"/>
      <c r="IKJ1625" s="35"/>
      <c r="IKK1625" s="34"/>
      <c r="IKR1625" s="35"/>
      <c r="IKS1625" s="34"/>
      <c r="IKZ1625" s="35"/>
      <c r="ILA1625" s="34"/>
      <c r="ILH1625" s="35"/>
      <c r="ILI1625" s="34"/>
      <c r="ILP1625" s="35"/>
      <c r="ILQ1625" s="34"/>
      <c r="ILX1625" s="35"/>
      <c r="ILY1625" s="34"/>
      <c r="IMF1625" s="35"/>
      <c r="IMG1625" s="34"/>
      <c r="IMN1625" s="35"/>
      <c r="IMO1625" s="34"/>
      <c r="IMV1625" s="35"/>
      <c r="IMW1625" s="34"/>
      <c r="IND1625" s="35"/>
      <c r="INE1625" s="34"/>
      <c r="INL1625" s="35"/>
      <c r="INM1625" s="34"/>
      <c r="INT1625" s="35"/>
      <c r="INU1625" s="34"/>
      <c r="IOB1625" s="35"/>
      <c r="IOC1625" s="34"/>
      <c r="IOJ1625" s="35"/>
      <c r="IOK1625" s="34"/>
      <c r="IOR1625" s="35"/>
      <c r="IOS1625" s="34"/>
      <c r="IOZ1625" s="35"/>
      <c r="IPA1625" s="34"/>
      <c r="IPH1625" s="35"/>
      <c r="IPI1625" s="34"/>
      <c r="IPP1625" s="35"/>
      <c r="IPQ1625" s="34"/>
      <c r="IPX1625" s="35"/>
      <c r="IPY1625" s="34"/>
      <c r="IQF1625" s="35"/>
      <c r="IQG1625" s="34"/>
      <c r="IQN1625" s="35"/>
      <c r="IQO1625" s="34"/>
      <c r="IQV1625" s="35"/>
      <c r="IQW1625" s="34"/>
      <c r="IRD1625" s="35"/>
      <c r="IRE1625" s="34"/>
      <c r="IRL1625" s="35"/>
      <c r="IRM1625" s="34"/>
      <c r="IRT1625" s="35"/>
      <c r="IRU1625" s="34"/>
      <c r="ISB1625" s="35"/>
      <c r="ISC1625" s="34"/>
      <c r="ISJ1625" s="35"/>
      <c r="ISK1625" s="34"/>
      <c r="ISR1625" s="35"/>
      <c r="ISS1625" s="34"/>
      <c r="ISZ1625" s="35"/>
      <c r="ITA1625" s="34"/>
      <c r="ITH1625" s="35"/>
      <c r="ITI1625" s="34"/>
      <c r="ITP1625" s="35"/>
      <c r="ITQ1625" s="34"/>
      <c r="ITX1625" s="35"/>
      <c r="ITY1625" s="34"/>
      <c r="IUF1625" s="35"/>
      <c r="IUG1625" s="34"/>
      <c r="IUN1625" s="35"/>
      <c r="IUO1625" s="34"/>
      <c r="IUV1625" s="35"/>
      <c r="IUW1625" s="34"/>
      <c r="IVD1625" s="35"/>
      <c r="IVE1625" s="34"/>
      <c r="IVL1625" s="35"/>
      <c r="IVM1625" s="34"/>
      <c r="IVT1625" s="35"/>
      <c r="IVU1625" s="34"/>
      <c r="IWB1625" s="35"/>
      <c r="IWC1625" s="34"/>
      <c r="IWJ1625" s="35"/>
      <c r="IWK1625" s="34"/>
      <c r="IWR1625" s="35"/>
      <c r="IWS1625" s="34"/>
      <c r="IWZ1625" s="35"/>
      <c r="IXA1625" s="34"/>
      <c r="IXH1625" s="35"/>
      <c r="IXI1625" s="34"/>
      <c r="IXP1625" s="35"/>
      <c r="IXQ1625" s="34"/>
      <c r="IXX1625" s="35"/>
      <c r="IXY1625" s="34"/>
      <c r="IYF1625" s="35"/>
      <c r="IYG1625" s="34"/>
      <c r="IYN1625" s="35"/>
      <c r="IYO1625" s="34"/>
      <c r="IYV1625" s="35"/>
      <c r="IYW1625" s="34"/>
      <c r="IZD1625" s="35"/>
      <c r="IZE1625" s="34"/>
      <c r="IZL1625" s="35"/>
      <c r="IZM1625" s="34"/>
      <c r="IZT1625" s="35"/>
      <c r="IZU1625" s="34"/>
      <c r="JAB1625" s="35"/>
      <c r="JAC1625" s="34"/>
      <c r="JAJ1625" s="35"/>
      <c r="JAK1625" s="34"/>
      <c r="JAR1625" s="35"/>
      <c r="JAS1625" s="34"/>
      <c r="JAZ1625" s="35"/>
      <c r="JBA1625" s="34"/>
      <c r="JBH1625" s="35"/>
      <c r="JBI1625" s="34"/>
      <c r="JBP1625" s="35"/>
      <c r="JBQ1625" s="34"/>
      <c r="JBX1625" s="35"/>
      <c r="JBY1625" s="34"/>
      <c r="JCF1625" s="35"/>
      <c r="JCG1625" s="34"/>
      <c r="JCN1625" s="35"/>
      <c r="JCO1625" s="34"/>
      <c r="JCV1625" s="35"/>
      <c r="JCW1625" s="34"/>
      <c r="JDD1625" s="35"/>
      <c r="JDE1625" s="34"/>
      <c r="JDL1625" s="35"/>
      <c r="JDM1625" s="34"/>
      <c r="JDT1625" s="35"/>
      <c r="JDU1625" s="34"/>
      <c r="JEB1625" s="35"/>
      <c r="JEC1625" s="34"/>
      <c r="JEJ1625" s="35"/>
      <c r="JEK1625" s="34"/>
      <c r="JER1625" s="35"/>
      <c r="JES1625" s="34"/>
      <c r="JEZ1625" s="35"/>
      <c r="JFA1625" s="34"/>
      <c r="JFH1625" s="35"/>
      <c r="JFI1625" s="34"/>
      <c r="JFP1625" s="35"/>
      <c r="JFQ1625" s="34"/>
      <c r="JFX1625" s="35"/>
      <c r="JFY1625" s="34"/>
      <c r="JGF1625" s="35"/>
      <c r="JGG1625" s="34"/>
      <c r="JGN1625" s="35"/>
      <c r="JGO1625" s="34"/>
      <c r="JGV1625" s="35"/>
      <c r="JGW1625" s="34"/>
      <c r="JHD1625" s="35"/>
      <c r="JHE1625" s="34"/>
      <c r="JHL1625" s="35"/>
      <c r="JHM1625" s="34"/>
      <c r="JHT1625" s="35"/>
      <c r="JHU1625" s="34"/>
      <c r="JIB1625" s="35"/>
      <c r="JIC1625" s="34"/>
      <c r="JIJ1625" s="35"/>
      <c r="JIK1625" s="34"/>
      <c r="JIR1625" s="35"/>
      <c r="JIS1625" s="34"/>
      <c r="JIZ1625" s="35"/>
      <c r="JJA1625" s="34"/>
      <c r="JJH1625" s="35"/>
      <c r="JJI1625" s="34"/>
      <c r="JJP1625" s="35"/>
      <c r="JJQ1625" s="34"/>
      <c r="JJX1625" s="35"/>
      <c r="JJY1625" s="34"/>
      <c r="JKF1625" s="35"/>
      <c r="JKG1625" s="34"/>
      <c r="JKN1625" s="35"/>
      <c r="JKO1625" s="34"/>
      <c r="JKV1625" s="35"/>
      <c r="JKW1625" s="34"/>
      <c r="JLD1625" s="35"/>
      <c r="JLE1625" s="34"/>
      <c r="JLL1625" s="35"/>
      <c r="JLM1625" s="34"/>
      <c r="JLT1625" s="35"/>
      <c r="JLU1625" s="34"/>
      <c r="JMB1625" s="35"/>
      <c r="JMC1625" s="34"/>
      <c r="JMJ1625" s="35"/>
      <c r="JMK1625" s="34"/>
      <c r="JMR1625" s="35"/>
      <c r="JMS1625" s="34"/>
      <c r="JMZ1625" s="35"/>
      <c r="JNA1625" s="34"/>
      <c r="JNH1625" s="35"/>
      <c r="JNI1625" s="34"/>
      <c r="JNP1625" s="35"/>
      <c r="JNQ1625" s="34"/>
      <c r="JNX1625" s="35"/>
      <c r="JNY1625" s="34"/>
      <c r="JOF1625" s="35"/>
      <c r="JOG1625" s="34"/>
      <c r="JON1625" s="35"/>
      <c r="JOO1625" s="34"/>
      <c r="JOV1625" s="35"/>
      <c r="JOW1625" s="34"/>
      <c r="JPD1625" s="35"/>
      <c r="JPE1625" s="34"/>
      <c r="JPL1625" s="35"/>
      <c r="JPM1625" s="34"/>
      <c r="JPT1625" s="35"/>
      <c r="JPU1625" s="34"/>
      <c r="JQB1625" s="35"/>
      <c r="JQC1625" s="34"/>
      <c r="JQJ1625" s="35"/>
      <c r="JQK1625" s="34"/>
      <c r="JQR1625" s="35"/>
      <c r="JQS1625" s="34"/>
      <c r="JQZ1625" s="35"/>
      <c r="JRA1625" s="34"/>
      <c r="JRH1625" s="35"/>
      <c r="JRI1625" s="34"/>
      <c r="JRP1625" s="35"/>
      <c r="JRQ1625" s="34"/>
      <c r="JRX1625" s="35"/>
      <c r="JRY1625" s="34"/>
      <c r="JSF1625" s="35"/>
      <c r="JSG1625" s="34"/>
      <c r="JSN1625" s="35"/>
      <c r="JSO1625" s="34"/>
      <c r="JSV1625" s="35"/>
      <c r="JSW1625" s="34"/>
      <c r="JTD1625" s="35"/>
      <c r="JTE1625" s="34"/>
      <c r="JTL1625" s="35"/>
      <c r="JTM1625" s="34"/>
      <c r="JTT1625" s="35"/>
      <c r="JTU1625" s="34"/>
      <c r="JUB1625" s="35"/>
      <c r="JUC1625" s="34"/>
      <c r="JUJ1625" s="35"/>
      <c r="JUK1625" s="34"/>
      <c r="JUR1625" s="35"/>
      <c r="JUS1625" s="34"/>
      <c r="JUZ1625" s="35"/>
      <c r="JVA1625" s="34"/>
      <c r="JVH1625" s="35"/>
      <c r="JVI1625" s="34"/>
      <c r="JVP1625" s="35"/>
      <c r="JVQ1625" s="34"/>
      <c r="JVX1625" s="35"/>
      <c r="JVY1625" s="34"/>
      <c r="JWF1625" s="35"/>
      <c r="JWG1625" s="34"/>
      <c r="JWN1625" s="35"/>
      <c r="JWO1625" s="34"/>
      <c r="JWV1625" s="35"/>
      <c r="JWW1625" s="34"/>
      <c r="JXD1625" s="35"/>
      <c r="JXE1625" s="34"/>
      <c r="JXL1625" s="35"/>
      <c r="JXM1625" s="34"/>
      <c r="JXT1625" s="35"/>
      <c r="JXU1625" s="34"/>
      <c r="JYB1625" s="35"/>
      <c r="JYC1625" s="34"/>
      <c r="JYJ1625" s="35"/>
      <c r="JYK1625" s="34"/>
      <c r="JYR1625" s="35"/>
      <c r="JYS1625" s="34"/>
      <c r="JYZ1625" s="35"/>
      <c r="JZA1625" s="34"/>
      <c r="JZH1625" s="35"/>
      <c r="JZI1625" s="34"/>
      <c r="JZP1625" s="35"/>
      <c r="JZQ1625" s="34"/>
      <c r="JZX1625" s="35"/>
      <c r="JZY1625" s="34"/>
      <c r="KAF1625" s="35"/>
      <c r="KAG1625" s="34"/>
      <c r="KAN1625" s="35"/>
      <c r="KAO1625" s="34"/>
      <c r="KAV1625" s="35"/>
      <c r="KAW1625" s="34"/>
      <c r="KBD1625" s="35"/>
      <c r="KBE1625" s="34"/>
      <c r="KBL1625" s="35"/>
      <c r="KBM1625" s="34"/>
      <c r="KBT1625" s="35"/>
      <c r="KBU1625" s="34"/>
      <c r="KCB1625" s="35"/>
      <c r="KCC1625" s="34"/>
      <c r="KCJ1625" s="35"/>
      <c r="KCK1625" s="34"/>
      <c r="KCR1625" s="35"/>
      <c r="KCS1625" s="34"/>
      <c r="KCZ1625" s="35"/>
      <c r="KDA1625" s="34"/>
      <c r="KDH1625" s="35"/>
      <c r="KDI1625" s="34"/>
      <c r="KDP1625" s="35"/>
      <c r="KDQ1625" s="34"/>
      <c r="KDX1625" s="35"/>
      <c r="KDY1625" s="34"/>
      <c r="KEF1625" s="35"/>
      <c r="KEG1625" s="34"/>
      <c r="KEN1625" s="35"/>
      <c r="KEO1625" s="34"/>
      <c r="KEV1625" s="35"/>
      <c r="KEW1625" s="34"/>
      <c r="KFD1625" s="35"/>
      <c r="KFE1625" s="34"/>
      <c r="KFL1625" s="35"/>
      <c r="KFM1625" s="34"/>
      <c r="KFT1625" s="35"/>
      <c r="KFU1625" s="34"/>
      <c r="KGB1625" s="35"/>
      <c r="KGC1625" s="34"/>
      <c r="KGJ1625" s="35"/>
      <c r="KGK1625" s="34"/>
      <c r="KGR1625" s="35"/>
      <c r="KGS1625" s="34"/>
      <c r="KGZ1625" s="35"/>
      <c r="KHA1625" s="34"/>
      <c r="KHH1625" s="35"/>
      <c r="KHI1625" s="34"/>
      <c r="KHP1625" s="35"/>
      <c r="KHQ1625" s="34"/>
      <c r="KHX1625" s="35"/>
      <c r="KHY1625" s="34"/>
      <c r="KIF1625" s="35"/>
      <c r="KIG1625" s="34"/>
      <c r="KIN1625" s="35"/>
      <c r="KIO1625" s="34"/>
      <c r="KIV1625" s="35"/>
      <c r="KIW1625" s="34"/>
      <c r="KJD1625" s="35"/>
      <c r="KJE1625" s="34"/>
      <c r="KJL1625" s="35"/>
      <c r="KJM1625" s="34"/>
      <c r="KJT1625" s="35"/>
      <c r="KJU1625" s="34"/>
      <c r="KKB1625" s="35"/>
      <c r="KKC1625" s="34"/>
      <c r="KKJ1625" s="35"/>
      <c r="KKK1625" s="34"/>
      <c r="KKR1625" s="35"/>
      <c r="KKS1625" s="34"/>
      <c r="KKZ1625" s="35"/>
      <c r="KLA1625" s="34"/>
      <c r="KLH1625" s="35"/>
      <c r="KLI1625" s="34"/>
      <c r="KLP1625" s="35"/>
      <c r="KLQ1625" s="34"/>
      <c r="KLX1625" s="35"/>
      <c r="KLY1625" s="34"/>
      <c r="KMF1625" s="35"/>
      <c r="KMG1625" s="34"/>
      <c r="KMN1625" s="35"/>
      <c r="KMO1625" s="34"/>
      <c r="KMV1625" s="35"/>
      <c r="KMW1625" s="34"/>
      <c r="KND1625" s="35"/>
      <c r="KNE1625" s="34"/>
      <c r="KNL1625" s="35"/>
      <c r="KNM1625" s="34"/>
      <c r="KNT1625" s="35"/>
      <c r="KNU1625" s="34"/>
      <c r="KOB1625" s="35"/>
      <c r="KOC1625" s="34"/>
      <c r="KOJ1625" s="35"/>
      <c r="KOK1625" s="34"/>
      <c r="KOR1625" s="35"/>
      <c r="KOS1625" s="34"/>
      <c r="KOZ1625" s="35"/>
      <c r="KPA1625" s="34"/>
      <c r="KPH1625" s="35"/>
      <c r="KPI1625" s="34"/>
      <c r="KPP1625" s="35"/>
      <c r="KPQ1625" s="34"/>
      <c r="KPX1625" s="35"/>
      <c r="KPY1625" s="34"/>
      <c r="KQF1625" s="35"/>
      <c r="KQG1625" s="34"/>
      <c r="KQN1625" s="35"/>
      <c r="KQO1625" s="34"/>
      <c r="KQV1625" s="35"/>
      <c r="KQW1625" s="34"/>
      <c r="KRD1625" s="35"/>
      <c r="KRE1625" s="34"/>
      <c r="KRL1625" s="35"/>
      <c r="KRM1625" s="34"/>
      <c r="KRT1625" s="35"/>
      <c r="KRU1625" s="34"/>
      <c r="KSB1625" s="35"/>
      <c r="KSC1625" s="34"/>
      <c r="KSJ1625" s="35"/>
      <c r="KSK1625" s="34"/>
      <c r="KSR1625" s="35"/>
      <c r="KSS1625" s="34"/>
      <c r="KSZ1625" s="35"/>
      <c r="KTA1625" s="34"/>
      <c r="KTH1625" s="35"/>
      <c r="KTI1625" s="34"/>
      <c r="KTP1625" s="35"/>
      <c r="KTQ1625" s="34"/>
      <c r="KTX1625" s="35"/>
      <c r="KTY1625" s="34"/>
      <c r="KUF1625" s="35"/>
      <c r="KUG1625" s="34"/>
      <c r="KUN1625" s="35"/>
      <c r="KUO1625" s="34"/>
      <c r="KUV1625" s="35"/>
      <c r="KUW1625" s="34"/>
      <c r="KVD1625" s="35"/>
      <c r="KVE1625" s="34"/>
      <c r="KVL1625" s="35"/>
      <c r="KVM1625" s="34"/>
      <c r="KVT1625" s="35"/>
      <c r="KVU1625" s="34"/>
      <c r="KWB1625" s="35"/>
      <c r="KWC1625" s="34"/>
      <c r="KWJ1625" s="35"/>
      <c r="KWK1625" s="34"/>
      <c r="KWR1625" s="35"/>
      <c r="KWS1625" s="34"/>
      <c r="KWZ1625" s="35"/>
      <c r="KXA1625" s="34"/>
      <c r="KXH1625" s="35"/>
      <c r="KXI1625" s="34"/>
      <c r="KXP1625" s="35"/>
      <c r="KXQ1625" s="34"/>
      <c r="KXX1625" s="35"/>
      <c r="KXY1625" s="34"/>
      <c r="KYF1625" s="35"/>
      <c r="KYG1625" s="34"/>
      <c r="KYN1625" s="35"/>
      <c r="KYO1625" s="34"/>
      <c r="KYV1625" s="35"/>
      <c r="KYW1625" s="34"/>
      <c r="KZD1625" s="35"/>
      <c r="KZE1625" s="34"/>
      <c r="KZL1625" s="35"/>
      <c r="KZM1625" s="34"/>
      <c r="KZT1625" s="35"/>
      <c r="KZU1625" s="34"/>
      <c r="LAB1625" s="35"/>
      <c r="LAC1625" s="34"/>
      <c r="LAJ1625" s="35"/>
      <c r="LAK1625" s="34"/>
      <c r="LAR1625" s="35"/>
      <c r="LAS1625" s="34"/>
      <c r="LAZ1625" s="35"/>
      <c r="LBA1625" s="34"/>
      <c r="LBH1625" s="35"/>
      <c r="LBI1625" s="34"/>
      <c r="LBP1625" s="35"/>
      <c r="LBQ1625" s="34"/>
      <c r="LBX1625" s="35"/>
      <c r="LBY1625" s="34"/>
      <c r="LCF1625" s="35"/>
      <c r="LCG1625" s="34"/>
      <c r="LCN1625" s="35"/>
      <c r="LCO1625" s="34"/>
      <c r="LCV1625" s="35"/>
      <c r="LCW1625" s="34"/>
      <c r="LDD1625" s="35"/>
      <c r="LDE1625" s="34"/>
      <c r="LDL1625" s="35"/>
      <c r="LDM1625" s="34"/>
      <c r="LDT1625" s="35"/>
      <c r="LDU1625" s="34"/>
      <c r="LEB1625" s="35"/>
      <c r="LEC1625" s="34"/>
      <c r="LEJ1625" s="35"/>
      <c r="LEK1625" s="34"/>
      <c r="LER1625" s="35"/>
      <c r="LES1625" s="34"/>
      <c r="LEZ1625" s="35"/>
      <c r="LFA1625" s="34"/>
      <c r="LFH1625" s="35"/>
      <c r="LFI1625" s="34"/>
      <c r="LFP1625" s="35"/>
      <c r="LFQ1625" s="34"/>
      <c r="LFX1625" s="35"/>
      <c r="LFY1625" s="34"/>
      <c r="LGF1625" s="35"/>
      <c r="LGG1625" s="34"/>
      <c r="LGN1625" s="35"/>
      <c r="LGO1625" s="34"/>
      <c r="LGV1625" s="35"/>
      <c r="LGW1625" s="34"/>
      <c r="LHD1625" s="35"/>
      <c r="LHE1625" s="34"/>
      <c r="LHL1625" s="35"/>
      <c r="LHM1625" s="34"/>
      <c r="LHT1625" s="35"/>
      <c r="LHU1625" s="34"/>
      <c r="LIB1625" s="35"/>
      <c r="LIC1625" s="34"/>
      <c r="LIJ1625" s="35"/>
      <c r="LIK1625" s="34"/>
      <c r="LIR1625" s="35"/>
      <c r="LIS1625" s="34"/>
      <c r="LIZ1625" s="35"/>
      <c r="LJA1625" s="34"/>
      <c r="LJH1625" s="35"/>
      <c r="LJI1625" s="34"/>
      <c r="LJP1625" s="35"/>
      <c r="LJQ1625" s="34"/>
      <c r="LJX1625" s="35"/>
      <c r="LJY1625" s="34"/>
      <c r="LKF1625" s="35"/>
      <c r="LKG1625" s="34"/>
      <c r="LKN1625" s="35"/>
      <c r="LKO1625" s="34"/>
      <c r="LKV1625" s="35"/>
      <c r="LKW1625" s="34"/>
      <c r="LLD1625" s="35"/>
      <c r="LLE1625" s="34"/>
      <c r="LLL1625" s="35"/>
      <c r="LLM1625" s="34"/>
      <c r="LLT1625" s="35"/>
      <c r="LLU1625" s="34"/>
      <c r="LMB1625" s="35"/>
      <c r="LMC1625" s="34"/>
      <c r="LMJ1625" s="35"/>
      <c r="LMK1625" s="34"/>
      <c r="LMR1625" s="35"/>
      <c r="LMS1625" s="34"/>
      <c r="LMZ1625" s="35"/>
      <c r="LNA1625" s="34"/>
      <c r="LNH1625" s="35"/>
      <c r="LNI1625" s="34"/>
      <c r="LNP1625" s="35"/>
      <c r="LNQ1625" s="34"/>
      <c r="LNX1625" s="35"/>
      <c r="LNY1625" s="34"/>
      <c r="LOF1625" s="35"/>
      <c r="LOG1625" s="34"/>
      <c r="LON1625" s="35"/>
      <c r="LOO1625" s="34"/>
      <c r="LOV1625" s="35"/>
      <c r="LOW1625" s="34"/>
      <c r="LPD1625" s="35"/>
      <c r="LPE1625" s="34"/>
      <c r="LPL1625" s="35"/>
      <c r="LPM1625" s="34"/>
      <c r="LPT1625" s="35"/>
      <c r="LPU1625" s="34"/>
      <c r="LQB1625" s="35"/>
      <c r="LQC1625" s="34"/>
      <c r="LQJ1625" s="35"/>
      <c r="LQK1625" s="34"/>
      <c r="LQR1625" s="35"/>
      <c r="LQS1625" s="34"/>
      <c r="LQZ1625" s="35"/>
      <c r="LRA1625" s="34"/>
      <c r="LRH1625" s="35"/>
      <c r="LRI1625" s="34"/>
      <c r="LRP1625" s="35"/>
      <c r="LRQ1625" s="34"/>
      <c r="LRX1625" s="35"/>
      <c r="LRY1625" s="34"/>
      <c r="LSF1625" s="35"/>
      <c r="LSG1625" s="34"/>
      <c r="LSN1625" s="35"/>
      <c r="LSO1625" s="34"/>
      <c r="LSV1625" s="35"/>
      <c r="LSW1625" s="34"/>
      <c r="LTD1625" s="35"/>
      <c r="LTE1625" s="34"/>
      <c r="LTL1625" s="35"/>
      <c r="LTM1625" s="34"/>
      <c r="LTT1625" s="35"/>
      <c r="LTU1625" s="34"/>
      <c r="LUB1625" s="35"/>
      <c r="LUC1625" s="34"/>
      <c r="LUJ1625" s="35"/>
      <c r="LUK1625" s="34"/>
      <c r="LUR1625" s="35"/>
      <c r="LUS1625" s="34"/>
      <c r="LUZ1625" s="35"/>
      <c r="LVA1625" s="34"/>
      <c r="LVH1625" s="35"/>
      <c r="LVI1625" s="34"/>
      <c r="LVP1625" s="35"/>
      <c r="LVQ1625" s="34"/>
      <c r="LVX1625" s="35"/>
      <c r="LVY1625" s="34"/>
      <c r="LWF1625" s="35"/>
      <c r="LWG1625" s="34"/>
      <c r="LWN1625" s="35"/>
      <c r="LWO1625" s="34"/>
      <c r="LWV1625" s="35"/>
      <c r="LWW1625" s="34"/>
      <c r="LXD1625" s="35"/>
      <c r="LXE1625" s="34"/>
      <c r="LXL1625" s="35"/>
      <c r="LXM1625" s="34"/>
      <c r="LXT1625" s="35"/>
      <c r="LXU1625" s="34"/>
      <c r="LYB1625" s="35"/>
      <c r="LYC1625" s="34"/>
      <c r="LYJ1625" s="35"/>
      <c r="LYK1625" s="34"/>
      <c r="LYR1625" s="35"/>
      <c r="LYS1625" s="34"/>
      <c r="LYZ1625" s="35"/>
      <c r="LZA1625" s="34"/>
      <c r="LZH1625" s="35"/>
      <c r="LZI1625" s="34"/>
      <c r="LZP1625" s="35"/>
      <c r="LZQ1625" s="34"/>
      <c r="LZX1625" s="35"/>
      <c r="LZY1625" s="34"/>
      <c r="MAF1625" s="35"/>
      <c r="MAG1625" s="34"/>
      <c r="MAN1625" s="35"/>
      <c r="MAO1625" s="34"/>
      <c r="MAV1625" s="35"/>
      <c r="MAW1625" s="34"/>
      <c r="MBD1625" s="35"/>
      <c r="MBE1625" s="34"/>
      <c r="MBL1625" s="35"/>
      <c r="MBM1625" s="34"/>
      <c r="MBT1625" s="35"/>
      <c r="MBU1625" s="34"/>
      <c r="MCB1625" s="35"/>
      <c r="MCC1625" s="34"/>
      <c r="MCJ1625" s="35"/>
      <c r="MCK1625" s="34"/>
      <c r="MCR1625" s="35"/>
      <c r="MCS1625" s="34"/>
      <c r="MCZ1625" s="35"/>
      <c r="MDA1625" s="34"/>
      <c r="MDH1625" s="35"/>
      <c r="MDI1625" s="34"/>
      <c r="MDP1625" s="35"/>
      <c r="MDQ1625" s="34"/>
      <c r="MDX1625" s="35"/>
      <c r="MDY1625" s="34"/>
      <c r="MEF1625" s="35"/>
      <c r="MEG1625" s="34"/>
      <c r="MEN1625" s="35"/>
      <c r="MEO1625" s="34"/>
      <c r="MEV1625" s="35"/>
      <c r="MEW1625" s="34"/>
      <c r="MFD1625" s="35"/>
      <c r="MFE1625" s="34"/>
      <c r="MFL1625" s="35"/>
      <c r="MFM1625" s="34"/>
      <c r="MFT1625" s="35"/>
      <c r="MFU1625" s="34"/>
      <c r="MGB1625" s="35"/>
      <c r="MGC1625" s="34"/>
      <c r="MGJ1625" s="35"/>
      <c r="MGK1625" s="34"/>
      <c r="MGR1625" s="35"/>
      <c r="MGS1625" s="34"/>
      <c r="MGZ1625" s="35"/>
      <c r="MHA1625" s="34"/>
      <c r="MHH1625" s="35"/>
      <c r="MHI1625" s="34"/>
      <c r="MHP1625" s="35"/>
      <c r="MHQ1625" s="34"/>
      <c r="MHX1625" s="35"/>
      <c r="MHY1625" s="34"/>
      <c r="MIF1625" s="35"/>
      <c r="MIG1625" s="34"/>
      <c r="MIN1625" s="35"/>
      <c r="MIO1625" s="34"/>
      <c r="MIV1625" s="35"/>
      <c r="MIW1625" s="34"/>
      <c r="MJD1625" s="35"/>
      <c r="MJE1625" s="34"/>
      <c r="MJL1625" s="35"/>
      <c r="MJM1625" s="34"/>
      <c r="MJT1625" s="35"/>
      <c r="MJU1625" s="34"/>
      <c r="MKB1625" s="35"/>
      <c r="MKC1625" s="34"/>
      <c r="MKJ1625" s="35"/>
      <c r="MKK1625" s="34"/>
      <c r="MKR1625" s="35"/>
      <c r="MKS1625" s="34"/>
      <c r="MKZ1625" s="35"/>
      <c r="MLA1625" s="34"/>
      <c r="MLH1625" s="35"/>
      <c r="MLI1625" s="34"/>
      <c r="MLP1625" s="35"/>
      <c r="MLQ1625" s="34"/>
      <c r="MLX1625" s="35"/>
      <c r="MLY1625" s="34"/>
      <c r="MMF1625" s="35"/>
      <c r="MMG1625" s="34"/>
      <c r="MMN1625" s="35"/>
      <c r="MMO1625" s="34"/>
      <c r="MMV1625" s="35"/>
      <c r="MMW1625" s="34"/>
      <c r="MND1625" s="35"/>
      <c r="MNE1625" s="34"/>
      <c r="MNL1625" s="35"/>
      <c r="MNM1625" s="34"/>
      <c r="MNT1625" s="35"/>
      <c r="MNU1625" s="34"/>
      <c r="MOB1625" s="35"/>
      <c r="MOC1625" s="34"/>
      <c r="MOJ1625" s="35"/>
      <c r="MOK1625" s="34"/>
      <c r="MOR1625" s="35"/>
      <c r="MOS1625" s="34"/>
      <c r="MOZ1625" s="35"/>
      <c r="MPA1625" s="34"/>
      <c r="MPH1625" s="35"/>
      <c r="MPI1625" s="34"/>
      <c r="MPP1625" s="35"/>
      <c r="MPQ1625" s="34"/>
      <c r="MPX1625" s="35"/>
      <c r="MPY1625" s="34"/>
      <c r="MQF1625" s="35"/>
      <c r="MQG1625" s="34"/>
      <c r="MQN1625" s="35"/>
      <c r="MQO1625" s="34"/>
      <c r="MQV1625" s="35"/>
      <c r="MQW1625" s="34"/>
      <c r="MRD1625" s="35"/>
      <c r="MRE1625" s="34"/>
      <c r="MRL1625" s="35"/>
      <c r="MRM1625" s="34"/>
      <c r="MRT1625" s="35"/>
      <c r="MRU1625" s="34"/>
      <c r="MSB1625" s="35"/>
      <c r="MSC1625" s="34"/>
      <c r="MSJ1625" s="35"/>
      <c r="MSK1625" s="34"/>
      <c r="MSR1625" s="35"/>
      <c r="MSS1625" s="34"/>
      <c r="MSZ1625" s="35"/>
      <c r="MTA1625" s="34"/>
      <c r="MTH1625" s="35"/>
      <c r="MTI1625" s="34"/>
      <c r="MTP1625" s="35"/>
      <c r="MTQ1625" s="34"/>
      <c r="MTX1625" s="35"/>
      <c r="MTY1625" s="34"/>
      <c r="MUF1625" s="35"/>
      <c r="MUG1625" s="34"/>
      <c r="MUN1625" s="35"/>
      <c r="MUO1625" s="34"/>
      <c r="MUV1625" s="35"/>
      <c r="MUW1625" s="34"/>
      <c r="MVD1625" s="35"/>
      <c r="MVE1625" s="34"/>
      <c r="MVL1625" s="35"/>
      <c r="MVM1625" s="34"/>
      <c r="MVT1625" s="35"/>
      <c r="MVU1625" s="34"/>
      <c r="MWB1625" s="35"/>
      <c r="MWC1625" s="34"/>
      <c r="MWJ1625" s="35"/>
      <c r="MWK1625" s="34"/>
      <c r="MWR1625" s="35"/>
      <c r="MWS1625" s="34"/>
      <c r="MWZ1625" s="35"/>
      <c r="MXA1625" s="34"/>
      <c r="MXH1625" s="35"/>
      <c r="MXI1625" s="34"/>
      <c r="MXP1625" s="35"/>
      <c r="MXQ1625" s="34"/>
      <c r="MXX1625" s="35"/>
      <c r="MXY1625" s="34"/>
      <c r="MYF1625" s="35"/>
      <c r="MYG1625" s="34"/>
      <c r="MYN1625" s="35"/>
      <c r="MYO1625" s="34"/>
      <c r="MYV1625" s="35"/>
      <c r="MYW1625" s="34"/>
      <c r="MZD1625" s="35"/>
      <c r="MZE1625" s="34"/>
      <c r="MZL1625" s="35"/>
      <c r="MZM1625" s="34"/>
      <c r="MZT1625" s="35"/>
      <c r="MZU1625" s="34"/>
      <c r="NAB1625" s="35"/>
      <c r="NAC1625" s="34"/>
      <c r="NAJ1625" s="35"/>
      <c r="NAK1625" s="34"/>
      <c r="NAR1625" s="35"/>
      <c r="NAS1625" s="34"/>
      <c r="NAZ1625" s="35"/>
      <c r="NBA1625" s="34"/>
      <c r="NBH1625" s="35"/>
      <c r="NBI1625" s="34"/>
      <c r="NBP1625" s="35"/>
      <c r="NBQ1625" s="34"/>
      <c r="NBX1625" s="35"/>
      <c r="NBY1625" s="34"/>
      <c r="NCF1625" s="35"/>
      <c r="NCG1625" s="34"/>
      <c r="NCN1625" s="35"/>
      <c r="NCO1625" s="34"/>
      <c r="NCV1625" s="35"/>
      <c r="NCW1625" s="34"/>
      <c r="NDD1625" s="35"/>
      <c r="NDE1625" s="34"/>
      <c r="NDL1625" s="35"/>
      <c r="NDM1625" s="34"/>
      <c r="NDT1625" s="35"/>
      <c r="NDU1625" s="34"/>
      <c r="NEB1625" s="35"/>
      <c r="NEC1625" s="34"/>
      <c r="NEJ1625" s="35"/>
      <c r="NEK1625" s="34"/>
      <c r="NER1625" s="35"/>
      <c r="NES1625" s="34"/>
      <c r="NEZ1625" s="35"/>
      <c r="NFA1625" s="34"/>
      <c r="NFH1625" s="35"/>
      <c r="NFI1625" s="34"/>
      <c r="NFP1625" s="35"/>
      <c r="NFQ1625" s="34"/>
      <c r="NFX1625" s="35"/>
      <c r="NFY1625" s="34"/>
      <c r="NGF1625" s="35"/>
      <c r="NGG1625" s="34"/>
      <c r="NGN1625" s="35"/>
      <c r="NGO1625" s="34"/>
      <c r="NGV1625" s="35"/>
      <c r="NGW1625" s="34"/>
      <c r="NHD1625" s="35"/>
      <c r="NHE1625" s="34"/>
      <c r="NHL1625" s="35"/>
      <c r="NHM1625" s="34"/>
      <c r="NHT1625" s="35"/>
      <c r="NHU1625" s="34"/>
      <c r="NIB1625" s="35"/>
      <c r="NIC1625" s="34"/>
      <c r="NIJ1625" s="35"/>
      <c r="NIK1625" s="34"/>
      <c r="NIR1625" s="35"/>
      <c r="NIS1625" s="34"/>
      <c r="NIZ1625" s="35"/>
      <c r="NJA1625" s="34"/>
      <c r="NJH1625" s="35"/>
      <c r="NJI1625" s="34"/>
      <c r="NJP1625" s="35"/>
      <c r="NJQ1625" s="34"/>
      <c r="NJX1625" s="35"/>
      <c r="NJY1625" s="34"/>
      <c r="NKF1625" s="35"/>
      <c r="NKG1625" s="34"/>
      <c r="NKN1625" s="35"/>
      <c r="NKO1625" s="34"/>
      <c r="NKV1625" s="35"/>
      <c r="NKW1625" s="34"/>
      <c r="NLD1625" s="35"/>
      <c r="NLE1625" s="34"/>
      <c r="NLL1625" s="35"/>
      <c r="NLM1625" s="34"/>
      <c r="NLT1625" s="35"/>
      <c r="NLU1625" s="34"/>
      <c r="NMB1625" s="35"/>
      <c r="NMC1625" s="34"/>
      <c r="NMJ1625" s="35"/>
      <c r="NMK1625" s="34"/>
      <c r="NMR1625" s="35"/>
      <c r="NMS1625" s="34"/>
      <c r="NMZ1625" s="35"/>
      <c r="NNA1625" s="34"/>
      <c r="NNH1625" s="35"/>
      <c r="NNI1625" s="34"/>
      <c r="NNP1625" s="35"/>
      <c r="NNQ1625" s="34"/>
      <c r="NNX1625" s="35"/>
      <c r="NNY1625" s="34"/>
      <c r="NOF1625" s="35"/>
      <c r="NOG1625" s="34"/>
      <c r="NON1625" s="35"/>
      <c r="NOO1625" s="34"/>
      <c r="NOV1625" s="35"/>
      <c r="NOW1625" s="34"/>
      <c r="NPD1625" s="35"/>
      <c r="NPE1625" s="34"/>
      <c r="NPL1625" s="35"/>
      <c r="NPM1625" s="34"/>
      <c r="NPT1625" s="35"/>
      <c r="NPU1625" s="34"/>
      <c r="NQB1625" s="35"/>
      <c r="NQC1625" s="34"/>
      <c r="NQJ1625" s="35"/>
      <c r="NQK1625" s="34"/>
      <c r="NQR1625" s="35"/>
      <c r="NQS1625" s="34"/>
      <c r="NQZ1625" s="35"/>
      <c r="NRA1625" s="34"/>
      <c r="NRH1625" s="35"/>
      <c r="NRI1625" s="34"/>
      <c r="NRP1625" s="35"/>
      <c r="NRQ1625" s="34"/>
      <c r="NRX1625" s="35"/>
      <c r="NRY1625" s="34"/>
      <c r="NSF1625" s="35"/>
      <c r="NSG1625" s="34"/>
      <c r="NSN1625" s="35"/>
      <c r="NSO1625" s="34"/>
      <c r="NSV1625" s="35"/>
      <c r="NSW1625" s="34"/>
      <c r="NTD1625" s="35"/>
      <c r="NTE1625" s="34"/>
      <c r="NTL1625" s="35"/>
      <c r="NTM1625" s="34"/>
      <c r="NTT1625" s="35"/>
      <c r="NTU1625" s="34"/>
      <c r="NUB1625" s="35"/>
      <c r="NUC1625" s="34"/>
      <c r="NUJ1625" s="35"/>
      <c r="NUK1625" s="34"/>
      <c r="NUR1625" s="35"/>
      <c r="NUS1625" s="34"/>
      <c r="NUZ1625" s="35"/>
      <c r="NVA1625" s="34"/>
      <c r="NVH1625" s="35"/>
      <c r="NVI1625" s="34"/>
      <c r="NVP1625" s="35"/>
      <c r="NVQ1625" s="34"/>
      <c r="NVX1625" s="35"/>
      <c r="NVY1625" s="34"/>
      <c r="NWF1625" s="35"/>
      <c r="NWG1625" s="34"/>
      <c r="NWN1625" s="35"/>
      <c r="NWO1625" s="34"/>
      <c r="NWV1625" s="35"/>
      <c r="NWW1625" s="34"/>
      <c r="NXD1625" s="35"/>
      <c r="NXE1625" s="34"/>
      <c r="NXL1625" s="35"/>
      <c r="NXM1625" s="34"/>
      <c r="NXT1625" s="35"/>
      <c r="NXU1625" s="34"/>
      <c r="NYB1625" s="35"/>
      <c r="NYC1625" s="34"/>
      <c r="NYJ1625" s="35"/>
      <c r="NYK1625" s="34"/>
      <c r="NYR1625" s="35"/>
      <c r="NYS1625" s="34"/>
      <c r="NYZ1625" s="35"/>
      <c r="NZA1625" s="34"/>
      <c r="NZH1625" s="35"/>
      <c r="NZI1625" s="34"/>
      <c r="NZP1625" s="35"/>
      <c r="NZQ1625" s="34"/>
      <c r="NZX1625" s="35"/>
      <c r="NZY1625" s="34"/>
      <c r="OAF1625" s="35"/>
      <c r="OAG1625" s="34"/>
      <c r="OAN1625" s="35"/>
      <c r="OAO1625" s="34"/>
      <c r="OAV1625" s="35"/>
      <c r="OAW1625" s="34"/>
      <c r="OBD1625" s="35"/>
      <c r="OBE1625" s="34"/>
      <c r="OBL1625" s="35"/>
      <c r="OBM1625" s="34"/>
      <c r="OBT1625" s="35"/>
      <c r="OBU1625" s="34"/>
      <c r="OCB1625" s="35"/>
      <c r="OCC1625" s="34"/>
      <c r="OCJ1625" s="35"/>
      <c r="OCK1625" s="34"/>
      <c r="OCR1625" s="35"/>
      <c r="OCS1625" s="34"/>
      <c r="OCZ1625" s="35"/>
      <c r="ODA1625" s="34"/>
      <c r="ODH1625" s="35"/>
      <c r="ODI1625" s="34"/>
      <c r="ODP1625" s="35"/>
      <c r="ODQ1625" s="34"/>
      <c r="ODX1625" s="35"/>
      <c r="ODY1625" s="34"/>
      <c r="OEF1625" s="35"/>
      <c r="OEG1625" s="34"/>
      <c r="OEN1625" s="35"/>
      <c r="OEO1625" s="34"/>
      <c r="OEV1625" s="35"/>
      <c r="OEW1625" s="34"/>
      <c r="OFD1625" s="35"/>
      <c r="OFE1625" s="34"/>
      <c r="OFL1625" s="35"/>
      <c r="OFM1625" s="34"/>
      <c r="OFT1625" s="35"/>
      <c r="OFU1625" s="34"/>
      <c r="OGB1625" s="35"/>
      <c r="OGC1625" s="34"/>
      <c r="OGJ1625" s="35"/>
      <c r="OGK1625" s="34"/>
      <c r="OGR1625" s="35"/>
      <c r="OGS1625" s="34"/>
      <c r="OGZ1625" s="35"/>
      <c r="OHA1625" s="34"/>
      <c r="OHH1625" s="35"/>
      <c r="OHI1625" s="34"/>
      <c r="OHP1625" s="35"/>
      <c r="OHQ1625" s="34"/>
      <c r="OHX1625" s="35"/>
      <c r="OHY1625" s="34"/>
      <c r="OIF1625" s="35"/>
      <c r="OIG1625" s="34"/>
      <c r="OIN1625" s="35"/>
      <c r="OIO1625" s="34"/>
      <c r="OIV1625" s="35"/>
      <c r="OIW1625" s="34"/>
      <c r="OJD1625" s="35"/>
      <c r="OJE1625" s="34"/>
      <c r="OJL1625" s="35"/>
      <c r="OJM1625" s="34"/>
      <c r="OJT1625" s="35"/>
      <c r="OJU1625" s="34"/>
      <c r="OKB1625" s="35"/>
      <c r="OKC1625" s="34"/>
      <c r="OKJ1625" s="35"/>
      <c r="OKK1625" s="34"/>
      <c r="OKR1625" s="35"/>
      <c r="OKS1625" s="34"/>
      <c r="OKZ1625" s="35"/>
      <c r="OLA1625" s="34"/>
      <c r="OLH1625" s="35"/>
      <c r="OLI1625" s="34"/>
      <c r="OLP1625" s="35"/>
      <c r="OLQ1625" s="34"/>
      <c r="OLX1625" s="35"/>
      <c r="OLY1625" s="34"/>
      <c r="OMF1625" s="35"/>
      <c r="OMG1625" s="34"/>
      <c r="OMN1625" s="35"/>
      <c r="OMO1625" s="34"/>
      <c r="OMV1625" s="35"/>
      <c r="OMW1625" s="34"/>
      <c r="OND1625" s="35"/>
      <c r="ONE1625" s="34"/>
      <c r="ONL1625" s="35"/>
      <c r="ONM1625" s="34"/>
      <c r="ONT1625" s="35"/>
      <c r="ONU1625" s="34"/>
      <c r="OOB1625" s="35"/>
      <c r="OOC1625" s="34"/>
      <c r="OOJ1625" s="35"/>
      <c r="OOK1625" s="34"/>
      <c r="OOR1625" s="35"/>
      <c r="OOS1625" s="34"/>
      <c r="OOZ1625" s="35"/>
      <c r="OPA1625" s="34"/>
      <c r="OPH1625" s="35"/>
      <c r="OPI1625" s="34"/>
      <c r="OPP1625" s="35"/>
      <c r="OPQ1625" s="34"/>
      <c r="OPX1625" s="35"/>
      <c r="OPY1625" s="34"/>
      <c r="OQF1625" s="35"/>
      <c r="OQG1625" s="34"/>
      <c r="OQN1625" s="35"/>
      <c r="OQO1625" s="34"/>
      <c r="OQV1625" s="35"/>
      <c r="OQW1625" s="34"/>
      <c r="ORD1625" s="35"/>
      <c r="ORE1625" s="34"/>
      <c r="ORL1625" s="35"/>
      <c r="ORM1625" s="34"/>
      <c r="ORT1625" s="35"/>
      <c r="ORU1625" s="34"/>
      <c r="OSB1625" s="35"/>
      <c r="OSC1625" s="34"/>
      <c r="OSJ1625" s="35"/>
      <c r="OSK1625" s="34"/>
      <c r="OSR1625" s="35"/>
      <c r="OSS1625" s="34"/>
      <c r="OSZ1625" s="35"/>
      <c r="OTA1625" s="34"/>
      <c r="OTH1625" s="35"/>
      <c r="OTI1625" s="34"/>
      <c r="OTP1625" s="35"/>
      <c r="OTQ1625" s="34"/>
      <c r="OTX1625" s="35"/>
      <c r="OTY1625" s="34"/>
      <c r="OUF1625" s="35"/>
      <c r="OUG1625" s="34"/>
      <c r="OUN1625" s="35"/>
      <c r="OUO1625" s="34"/>
      <c r="OUV1625" s="35"/>
      <c r="OUW1625" s="34"/>
      <c r="OVD1625" s="35"/>
      <c r="OVE1625" s="34"/>
      <c r="OVL1625" s="35"/>
      <c r="OVM1625" s="34"/>
      <c r="OVT1625" s="35"/>
      <c r="OVU1625" s="34"/>
      <c r="OWB1625" s="35"/>
      <c r="OWC1625" s="34"/>
      <c r="OWJ1625" s="35"/>
      <c r="OWK1625" s="34"/>
      <c r="OWR1625" s="35"/>
      <c r="OWS1625" s="34"/>
      <c r="OWZ1625" s="35"/>
      <c r="OXA1625" s="34"/>
      <c r="OXH1625" s="35"/>
      <c r="OXI1625" s="34"/>
      <c r="OXP1625" s="35"/>
      <c r="OXQ1625" s="34"/>
      <c r="OXX1625" s="35"/>
      <c r="OXY1625" s="34"/>
      <c r="OYF1625" s="35"/>
      <c r="OYG1625" s="34"/>
      <c r="OYN1625" s="35"/>
      <c r="OYO1625" s="34"/>
      <c r="OYV1625" s="35"/>
      <c r="OYW1625" s="34"/>
      <c r="OZD1625" s="35"/>
      <c r="OZE1625" s="34"/>
      <c r="OZL1625" s="35"/>
      <c r="OZM1625" s="34"/>
      <c r="OZT1625" s="35"/>
      <c r="OZU1625" s="34"/>
      <c r="PAB1625" s="35"/>
      <c r="PAC1625" s="34"/>
      <c r="PAJ1625" s="35"/>
      <c r="PAK1625" s="34"/>
      <c r="PAR1625" s="35"/>
      <c r="PAS1625" s="34"/>
      <c r="PAZ1625" s="35"/>
      <c r="PBA1625" s="34"/>
      <c r="PBH1625" s="35"/>
      <c r="PBI1625" s="34"/>
      <c r="PBP1625" s="35"/>
      <c r="PBQ1625" s="34"/>
      <c r="PBX1625" s="35"/>
      <c r="PBY1625" s="34"/>
      <c r="PCF1625" s="35"/>
      <c r="PCG1625" s="34"/>
      <c r="PCN1625" s="35"/>
      <c r="PCO1625" s="34"/>
      <c r="PCV1625" s="35"/>
      <c r="PCW1625" s="34"/>
      <c r="PDD1625" s="35"/>
      <c r="PDE1625" s="34"/>
      <c r="PDL1625" s="35"/>
      <c r="PDM1625" s="34"/>
      <c r="PDT1625" s="35"/>
      <c r="PDU1625" s="34"/>
      <c r="PEB1625" s="35"/>
      <c r="PEC1625" s="34"/>
      <c r="PEJ1625" s="35"/>
      <c r="PEK1625" s="34"/>
      <c r="PER1625" s="35"/>
      <c r="PES1625" s="34"/>
      <c r="PEZ1625" s="35"/>
      <c r="PFA1625" s="34"/>
      <c r="PFH1625" s="35"/>
      <c r="PFI1625" s="34"/>
      <c r="PFP1625" s="35"/>
      <c r="PFQ1625" s="34"/>
      <c r="PFX1625" s="35"/>
      <c r="PFY1625" s="34"/>
      <c r="PGF1625" s="35"/>
      <c r="PGG1625" s="34"/>
      <c r="PGN1625" s="35"/>
      <c r="PGO1625" s="34"/>
      <c r="PGV1625" s="35"/>
      <c r="PGW1625" s="34"/>
      <c r="PHD1625" s="35"/>
      <c r="PHE1625" s="34"/>
      <c r="PHL1625" s="35"/>
      <c r="PHM1625" s="34"/>
      <c r="PHT1625" s="35"/>
      <c r="PHU1625" s="34"/>
      <c r="PIB1625" s="35"/>
      <c r="PIC1625" s="34"/>
      <c r="PIJ1625" s="35"/>
      <c r="PIK1625" s="34"/>
      <c r="PIR1625" s="35"/>
      <c r="PIS1625" s="34"/>
      <c r="PIZ1625" s="35"/>
      <c r="PJA1625" s="34"/>
      <c r="PJH1625" s="35"/>
      <c r="PJI1625" s="34"/>
      <c r="PJP1625" s="35"/>
      <c r="PJQ1625" s="34"/>
      <c r="PJX1625" s="35"/>
      <c r="PJY1625" s="34"/>
      <c r="PKF1625" s="35"/>
      <c r="PKG1625" s="34"/>
      <c r="PKN1625" s="35"/>
      <c r="PKO1625" s="34"/>
      <c r="PKV1625" s="35"/>
      <c r="PKW1625" s="34"/>
      <c r="PLD1625" s="35"/>
      <c r="PLE1625" s="34"/>
      <c r="PLL1625" s="35"/>
      <c r="PLM1625" s="34"/>
      <c r="PLT1625" s="35"/>
      <c r="PLU1625" s="34"/>
      <c r="PMB1625" s="35"/>
      <c r="PMC1625" s="34"/>
      <c r="PMJ1625" s="35"/>
      <c r="PMK1625" s="34"/>
      <c r="PMR1625" s="35"/>
      <c r="PMS1625" s="34"/>
      <c r="PMZ1625" s="35"/>
      <c r="PNA1625" s="34"/>
      <c r="PNH1625" s="35"/>
      <c r="PNI1625" s="34"/>
      <c r="PNP1625" s="35"/>
      <c r="PNQ1625" s="34"/>
      <c r="PNX1625" s="35"/>
      <c r="PNY1625" s="34"/>
      <c r="POF1625" s="35"/>
      <c r="POG1625" s="34"/>
      <c r="PON1625" s="35"/>
      <c r="POO1625" s="34"/>
      <c r="POV1625" s="35"/>
      <c r="POW1625" s="34"/>
      <c r="PPD1625" s="35"/>
      <c r="PPE1625" s="34"/>
      <c r="PPL1625" s="35"/>
      <c r="PPM1625" s="34"/>
      <c r="PPT1625" s="35"/>
      <c r="PPU1625" s="34"/>
      <c r="PQB1625" s="35"/>
      <c r="PQC1625" s="34"/>
      <c r="PQJ1625" s="35"/>
      <c r="PQK1625" s="34"/>
      <c r="PQR1625" s="35"/>
      <c r="PQS1625" s="34"/>
      <c r="PQZ1625" s="35"/>
      <c r="PRA1625" s="34"/>
      <c r="PRH1625" s="35"/>
      <c r="PRI1625" s="34"/>
      <c r="PRP1625" s="35"/>
      <c r="PRQ1625" s="34"/>
      <c r="PRX1625" s="35"/>
      <c r="PRY1625" s="34"/>
      <c r="PSF1625" s="35"/>
      <c r="PSG1625" s="34"/>
      <c r="PSN1625" s="35"/>
      <c r="PSO1625" s="34"/>
      <c r="PSV1625" s="35"/>
      <c r="PSW1625" s="34"/>
      <c r="PTD1625" s="35"/>
      <c r="PTE1625" s="34"/>
      <c r="PTL1625" s="35"/>
      <c r="PTM1625" s="34"/>
      <c r="PTT1625" s="35"/>
      <c r="PTU1625" s="34"/>
      <c r="PUB1625" s="35"/>
      <c r="PUC1625" s="34"/>
      <c r="PUJ1625" s="35"/>
      <c r="PUK1625" s="34"/>
      <c r="PUR1625" s="35"/>
      <c r="PUS1625" s="34"/>
      <c r="PUZ1625" s="35"/>
      <c r="PVA1625" s="34"/>
      <c r="PVH1625" s="35"/>
      <c r="PVI1625" s="34"/>
      <c r="PVP1625" s="35"/>
      <c r="PVQ1625" s="34"/>
      <c r="PVX1625" s="35"/>
      <c r="PVY1625" s="34"/>
      <c r="PWF1625" s="35"/>
      <c r="PWG1625" s="34"/>
      <c r="PWN1625" s="35"/>
      <c r="PWO1625" s="34"/>
      <c r="PWV1625" s="35"/>
      <c r="PWW1625" s="34"/>
      <c r="PXD1625" s="35"/>
      <c r="PXE1625" s="34"/>
      <c r="PXL1625" s="35"/>
      <c r="PXM1625" s="34"/>
      <c r="PXT1625" s="35"/>
      <c r="PXU1625" s="34"/>
      <c r="PYB1625" s="35"/>
      <c r="PYC1625" s="34"/>
      <c r="PYJ1625" s="35"/>
      <c r="PYK1625" s="34"/>
      <c r="PYR1625" s="35"/>
      <c r="PYS1625" s="34"/>
      <c r="PYZ1625" s="35"/>
      <c r="PZA1625" s="34"/>
      <c r="PZH1625" s="35"/>
      <c r="PZI1625" s="34"/>
      <c r="PZP1625" s="35"/>
      <c r="PZQ1625" s="34"/>
      <c r="PZX1625" s="35"/>
      <c r="PZY1625" s="34"/>
      <c r="QAF1625" s="35"/>
      <c r="QAG1625" s="34"/>
      <c r="QAN1625" s="35"/>
      <c r="QAO1625" s="34"/>
      <c r="QAV1625" s="35"/>
      <c r="QAW1625" s="34"/>
      <c r="QBD1625" s="35"/>
      <c r="QBE1625" s="34"/>
      <c r="QBL1625" s="35"/>
      <c r="QBM1625" s="34"/>
      <c r="QBT1625" s="35"/>
      <c r="QBU1625" s="34"/>
      <c r="QCB1625" s="35"/>
      <c r="QCC1625" s="34"/>
      <c r="QCJ1625" s="35"/>
      <c r="QCK1625" s="34"/>
      <c r="QCR1625" s="35"/>
      <c r="QCS1625" s="34"/>
      <c r="QCZ1625" s="35"/>
      <c r="QDA1625" s="34"/>
      <c r="QDH1625" s="35"/>
      <c r="QDI1625" s="34"/>
      <c r="QDP1625" s="35"/>
      <c r="QDQ1625" s="34"/>
      <c r="QDX1625" s="35"/>
      <c r="QDY1625" s="34"/>
      <c r="QEF1625" s="35"/>
      <c r="QEG1625" s="34"/>
      <c r="QEN1625" s="35"/>
      <c r="QEO1625" s="34"/>
      <c r="QEV1625" s="35"/>
      <c r="QEW1625" s="34"/>
      <c r="QFD1625" s="35"/>
      <c r="QFE1625" s="34"/>
      <c r="QFL1625" s="35"/>
      <c r="QFM1625" s="34"/>
      <c r="QFT1625" s="35"/>
      <c r="QFU1625" s="34"/>
      <c r="QGB1625" s="35"/>
      <c r="QGC1625" s="34"/>
      <c r="QGJ1625" s="35"/>
      <c r="QGK1625" s="34"/>
      <c r="QGR1625" s="35"/>
      <c r="QGS1625" s="34"/>
      <c r="QGZ1625" s="35"/>
      <c r="QHA1625" s="34"/>
      <c r="QHH1625" s="35"/>
      <c r="QHI1625" s="34"/>
      <c r="QHP1625" s="35"/>
      <c r="QHQ1625" s="34"/>
      <c r="QHX1625" s="35"/>
      <c r="QHY1625" s="34"/>
      <c r="QIF1625" s="35"/>
      <c r="QIG1625" s="34"/>
      <c r="QIN1625" s="35"/>
      <c r="QIO1625" s="34"/>
      <c r="QIV1625" s="35"/>
      <c r="QIW1625" s="34"/>
      <c r="QJD1625" s="35"/>
      <c r="QJE1625" s="34"/>
      <c r="QJL1625" s="35"/>
      <c r="QJM1625" s="34"/>
      <c r="QJT1625" s="35"/>
      <c r="QJU1625" s="34"/>
      <c r="QKB1625" s="35"/>
      <c r="QKC1625" s="34"/>
      <c r="QKJ1625" s="35"/>
      <c r="QKK1625" s="34"/>
      <c r="QKR1625" s="35"/>
      <c r="QKS1625" s="34"/>
      <c r="QKZ1625" s="35"/>
      <c r="QLA1625" s="34"/>
      <c r="QLH1625" s="35"/>
      <c r="QLI1625" s="34"/>
      <c r="QLP1625" s="35"/>
      <c r="QLQ1625" s="34"/>
      <c r="QLX1625" s="35"/>
      <c r="QLY1625" s="34"/>
      <c r="QMF1625" s="35"/>
      <c r="QMG1625" s="34"/>
      <c r="QMN1625" s="35"/>
      <c r="QMO1625" s="34"/>
      <c r="QMV1625" s="35"/>
      <c r="QMW1625" s="34"/>
      <c r="QND1625" s="35"/>
      <c r="QNE1625" s="34"/>
      <c r="QNL1625" s="35"/>
      <c r="QNM1625" s="34"/>
      <c r="QNT1625" s="35"/>
      <c r="QNU1625" s="34"/>
      <c r="QOB1625" s="35"/>
      <c r="QOC1625" s="34"/>
      <c r="QOJ1625" s="35"/>
      <c r="QOK1625" s="34"/>
      <c r="QOR1625" s="35"/>
      <c r="QOS1625" s="34"/>
      <c r="QOZ1625" s="35"/>
      <c r="QPA1625" s="34"/>
      <c r="QPH1625" s="35"/>
      <c r="QPI1625" s="34"/>
      <c r="QPP1625" s="35"/>
      <c r="QPQ1625" s="34"/>
      <c r="QPX1625" s="35"/>
      <c r="QPY1625" s="34"/>
      <c r="QQF1625" s="35"/>
      <c r="QQG1625" s="34"/>
      <c r="QQN1625" s="35"/>
      <c r="QQO1625" s="34"/>
      <c r="QQV1625" s="35"/>
      <c r="QQW1625" s="34"/>
      <c r="QRD1625" s="35"/>
      <c r="QRE1625" s="34"/>
      <c r="QRL1625" s="35"/>
      <c r="QRM1625" s="34"/>
      <c r="QRT1625" s="35"/>
      <c r="QRU1625" s="34"/>
      <c r="QSB1625" s="35"/>
      <c r="QSC1625" s="34"/>
      <c r="QSJ1625" s="35"/>
      <c r="QSK1625" s="34"/>
      <c r="QSR1625" s="35"/>
      <c r="QSS1625" s="34"/>
      <c r="QSZ1625" s="35"/>
      <c r="QTA1625" s="34"/>
      <c r="QTH1625" s="35"/>
      <c r="QTI1625" s="34"/>
      <c r="QTP1625" s="35"/>
      <c r="QTQ1625" s="34"/>
      <c r="QTX1625" s="35"/>
      <c r="QTY1625" s="34"/>
      <c r="QUF1625" s="35"/>
      <c r="QUG1625" s="34"/>
      <c r="QUN1625" s="35"/>
      <c r="QUO1625" s="34"/>
      <c r="QUV1625" s="35"/>
      <c r="QUW1625" s="34"/>
      <c r="QVD1625" s="35"/>
      <c r="QVE1625" s="34"/>
      <c r="QVL1625" s="35"/>
      <c r="QVM1625" s="34"/>
      <c r="QVT1625" s="35"/>
      <c r="QVU1625" s="34"/>
      <c r="QWB1625" s="35"/>
      <c r="QWC1625" s="34"/>
      <c r="QWJ1625" s="35"/>
      <c r="QWK1625" s="34"/>
      <c r="QWR1625" s="35"/>
      <c r="QWS1625" s="34"/>
      <c r="QWZ1625" s="35"/>
      <c r="QXA1625" s="34"/>
      <c r="QXH1625" s="35"/>
      <c r="QXI1625" s="34"/>
      <c r="QXP1625" s="35"/>
      <c r="QXQ1625" s="34"/>
      <c r="QXX1625" s="35"/>
      <c r="QXY1625" s="34"/>
      <c r="QYF1625" s="35"/>
      <c r="QYG1625" s="34"/>
      <c r="QYN1625" s="35"/>
      <c r="QYO1625" s="34"/>
      <c r="QYV1625" s="35"/>
      <c r="QYW1625" s="34"/>
      <c r="QZD1625" s="35"/>
      <c r="QZE1625" s="34"/>
      <c r="QZL1625" s="35"/>
      <c r="QZM1625" s="34"/>
      <c r="QZT1625" s="35"/>
      <c r="QZU1625" s="34"/>
      <c r="RAB1625" s="35"/>
      <c r="RAC1625" s="34"/>
      <c r="RAJ1625" s="35"/>
      <c r="RAK1625" s="34"/>
      <c r="RAR1625" s="35"/>
      <c r="RAS1625" s="34"/>
      <c r="RAZ1625" s="35"/>
      <c r="RBA1625" s="34"/>
      <c r="RBH1625" s="35"/>
      <c r="RBI1625" s="34"/>
      <c r="RBP1625" s="35"/>
      <c r="RBQ1625" s="34"/>
      <c r="RBX1625" s="35"/>
      <c r="RBY1625" s="34"/>
      <c r="RCF1625" s="35"/>
      <c r="RCG1625" s="34"/>
      <c r="RCN1625" s="35"/>
      <c r="RCO1625" s="34"/>
      <c r="RCV1625" s="35"/>
      <c r="RCW1625" s="34"/>
      <c r="RDD1625" s="35"/>
      <c r="RDE1625" s="34"/>
      <c r="RDL1625" s="35"/>
      <c r="RDM1625" s="34"/>
      <c r="RDT1625" s="35"/>
      <c r="RDU1625" s="34"/>
      <c r="REB1625" s="35"/>
      <c r="REC1625" s="34"/>
      <c r="REJ1625" s="35"/>
      <c r="REK1625" s="34"/>
      <c r="RER1625" s="35"/>
      <c r="RES1625" s="34"/>
      <c r="REZ1625" s="35"/>
      <c r="RFA1625" s="34"/>
      <c r="RFH1625" s="35"/>
      <c r="RFI1625" s="34"/>
      <c r="RFP1625" s="35"/>
      <c r="RFQ1625" s="34"/>
      <c r="RFX1625" s="35"/>
      <c r="RFY1625" s="34"/>
      <c r="RGF1625" s="35"/>
      <c r="RGG1625" s="34"/>
      <c r="RGN1625" s="35"/>
      <c r="RGO1625" s="34"/>
      <c r="RGV1625" s="35"/>
      <c r="RGW1625" s="34"/>
      <c r="RHD1625" s="35"/>
      <c r="RHE1625" s="34"/>
      <c r="RHL1625" s="35"/>
      <c r="RHM1625" s="34"/>
      <c r="RHT1625" s="35"/>
      <c r="RHU1625" s="34"/>
      <c r="RIB1625" s="35"/>
      <c r="RIC1625" s="34"/>
      <c r="RIJ1625" s="35"/>
      <c r="RIK1625" s="34"/>
      <c r="RIR1625" s="35"/>
      <c r="RIS1625" s="34"/>
      <c r="RIZ1625" s="35"/>
      <c r="RJA1625" s="34"/>
      <c r="RJH1625" s="35"/>
      <c r="RJI1625" s="34"/>
      <c r="RJP1625" s="35"/>
      <c r="RJQ1625" s="34"/>
      <c r="RJX1625" s="35"/>
      <c r="RJY1625" s="34"/>
      <c r="RKF1625" s="35"/>
      <c r="RKG1625" s="34"/>
      <c r="RKN1625" s="35"/>
      <c r="RKO1625" s="34"/>
      <c r="RKV1625" s="35"/>
      <c r="RKW1625" s="34"/>
      <c r="RLD1625" s="35"/>
      <c r="RLE1625" s="34"/>
      <c r="RLL1625" s="35"/>
      <c r="RLM1625" s="34"/>
      <c r="RLT1625" s="35"/>
      <c r="RLU1625" s="34"/>
      <c r="RMB1625" s="35"/>
      <c r="RMC1625" s="34"/>
      <c r="RMJ1625" s="35"/>
      <c r="RMK1625" s="34"/>
      <c r="RMR1625" s="35"/>
      <c r="RMS1625" s="34"/>
      <c r="RMZ1625" s="35"/>
      <c r="RNA1625" s="34"/>
      <c r="RNH1625" s="35"/>
      <c r="RNI1625" s="34"/>
      <c r="RNP1625" s="35"/>
      <c r="RNQ1625" s="34"/>
      <c r="RNX1625" s="35"/>
      <c r="RNY1625" s="34"/>
      <c r="ROF1625" s="35"/>
      <c r="ROG1625" s="34"/>
      <c r="RON1625" s="35"/>
      <c r="ROO1625" s="34"/>
      <c r="ROV1625" s="35"/>
      <c r="ROW1625" s="34"/>
      <c r="RPD1625" s="35"/>
      <c r="RPE1625" s="34"/>
      <c r="RPL1625" s="35"/>
      <c r="RPM1625" s="34"/>
      <c r="RPT1625" s="35"/>
      <c r="RPU1625" s="34"/>
      <c r="RQB1625" s="35"/>
      <c r="RQC1625" s="34"/>
      <c r="RQJ1625" s="35"/>
      <c r="RQK1625" s="34"/>
      <c r="RQR1625" s="35"/>
      <c r="RQS1625" s="34"/>
      <c r="RQZ1625" s="35"/>
      <c r="RRA1625" s="34"/>
      <c r="RRH1625" s="35"/>
      <c r="RRI1625" s="34"/>
      <c r="RRP1625" s="35"/>
      <c r="RRQ1625" s="34"/>
      <c r="RRX1625" s="35"/>
      <c r="RRY1625" s="34"/>
      <c r="RSF1625" s="35"/>
      <c r="RSG1625" s="34"/>
      <c r="RSN1625" s="35"/>
      <c r="RSO1625" s="34"/>
      <c r="RSV1625" s="35"/>
      <c r="RSW1625" s="34"/>
      <c r="RTD1625" s="35"/>
      <c r="RTE1625" s="34"/>
      <c r="RTL1625" s="35"/>
      <c r="RTM1625" s="34"/>
      <c r="RTT1625" s="35"/>
      <c r="RTU1625" s="34"/>
      <c r="RUB1625" s="35"/>
      <c r="RUC1625" s="34"/>
      <c r="RUJ1625" s="35"/>
      <c r="RUK1625" s="34"/>
      <c r="RUR1625" s="35"/>
      <c r="RUS1625" s="34"/>
      <c r="RUZ1625" s="35"/>
      <c r="RVA1625" s="34"/>
      <c r="RVH1625" s="35"/>
      <c r="RVI1625" s="34"/>
      <c r="RVP1625" s="35"/>
      <c r="RVQ1625" s="34"/>
      <c r="RVX1625" s="35"/>
      <c r="RVY1625" s="34"/>
      <c r="RWF1625" s="35"/>
      <c r="RWG1625" s="34"/>
      <c r="RWN1625" s="35"/>
      <c r="RWO1625" s="34"/>
      <c r="RWV1625" s="35"/>
      <c r="RWW1625" s="34"/>
      <c r="RXD1625" s="35"/>
      <c r="RXE1625" s="34"/>
      <c r="RXL1625" s="35"/>
      <c r="RXM1625" s="34"/>
      <c r="RXT1625" s="35"/>
      <c r="RXU1625" s="34"/>
      <c r="RYB1625" s="35"/>
      <c r="RYC1625" s="34"/>
      <c r="RYJ1625" s="35"/>
      <c r="RYK1625" s="34"/>
      <c r="RYR1625" s="35"/>
      <c r="RYS1625" s="34"/>
      <c r="RYZ1625" s="35"/>
      <c r="RZA1625" s="34"/>
      <c r="RZH1625" s="35"/>
      <c r="RZI1625" s="34"/>
      <c r="RZP1625" s="35"/>
      <c r="RZQ1625" s="34"/>
      <c r="RZX1625" s="35"/>
      <c r="RZY1625" s="34"/>
      <c r="SAF1625" s="35"/>
      <c r="SAG1625" s="34"/>
      <c r="SAN1625" s="35"/>
      <c r="SAO1625" s="34"/>
      <c r="SAV1625" s="35"/>
      <c r="SAW1625" s="34"/>
      <c r="SBD1625" s="35"/>
      <c r="SBE1625" s="34"/>
      <c r="SBL1625" s="35"/>
      <c r="SBM1625" s="34"/>
      <c r="SBT1625" s="35"/>
      <c r="SBU1625" s="34"/>
      <c r="SCB1625" s="35"/>
      <c r="SCC1625" s="34"/>
      <c r="SCJ1625" s="35"/>
      <c r="SCK1625" s="34"/>
      <c r="SCR1625" s="35"/>
      <c r="SCS1625" s="34"/>
      <c r="SCZ1625" s="35"/>
      <c r="SDA1625" s="34"/>
      <c r="SDH1625" s="35"/>
      <c r="SDI1625" s="34"/>
      <c r="SDP1625" s="35"/>
      <c r="SDQ1625" s="34"/>
      <c r="SDX1625" s="35"/>
      <c r="SDY1625" s="34"/>
      <c r="SEF1625" s="35"/>
      <c r="SEG1625" s="34"/>
      <c r="SEN1625" s="35"/>
      <c r="SEO1625" s="34"/>
      <c r="SEV1625" s="35"/>
      <c r="SEW1625" s="34"/>
      <c r="SFD1625" s="35"/>
      <c r="SFE1625" s="34"/>
      <c r="SFL1625" s="35"/>
      <c r="SFM1625" s="34"/>
      <c r="SFT1625" s="35"/>
      <c r="SFU1625" s="34"/>
      <c r="SGB1625" s="35"/>
      <c r="SGC1625" s="34"/>
      <c r="SGJ1625" s="35"/>
      <c r="SGK1625" s="34"/>
      <c r="SGR1625" s="35"/>
      <c r="SGS1625" s="34"/>
      <c r="SGZ1625" s="35"/>
      <c r="SHA1625" s="34"/>
      <c r="SHH1625" s="35"/>
      <c r="SHI1625" s="34"/>
      <c r="SHP1625" s="35"/>
      <c r="SHQ1625" s="34"/>
      <c r="SHX1625" s="35"/>
      <c r="SHY1625" s="34"/>
      <c r="SIF1625" s="35"/>
      <c r="SIG1625" s="34"/>
      <c r="SIN1625" s="35"/>
      <c r="SIO1625" s="34"/>
      <c r="SIV1625" s="35"/>
      <c r="SIW1625" s="34"/>
      <c r="SJD1625" s="35"/>
      <c r="SJE1625" s="34"/>
      <c r="SJL1625" s="35"/>
      <c r="SJM1625" s="34"/>
      <c r="SJT1625" s="35"/>
      <c r="SJU1625" s="34"/>
      <c r="SKB1625" s="35"/>
      <c r="SKC1625" s="34"/>
      <c r="SKJ1625" s="35"/>
      <c r="SKK1625" s="34"/>
      <c r="SKR1625" s="35"/>
      <c r="SKS1625" s="34"/>
      <c r="SKZ1625" s="35"/>
      <c r="SLA1625" s="34"/>
      <c r="SLH1625" s="35"/>
      <c r="SLI1625" s="34"/>
      <c r="SLP1625" s="35"/>
      <c r="SLQ1625" s="34"/>
      <c r="SLX1625" s="35"/>
      <c r="SLY1625" s="34"/>
      <c r="SMF1625" s="35"/>
      <c r="SMG1625" s="34"/>
      <c r="SMN1625" s="35"/>
      <c r="SMO1625" s="34"/>
      <c r="SMV1625" s="35"/>
      <c r="SMW1625" s="34"/>
      <c r="SND1625" s="35"/>
      <c r="SNE1625" s="34"/>
      <c r="SNL1625" s="35"/>
      <c r="SNM1625" s="34"/>
      <c r="SNT1625" s="35"/>
      <c r="SNU1625" s="34"/>
      <c r="SOB1625" s="35"/>
      <c r="SOC1625" s="34"/>
      <c r="SOJ1625" s="35"/>
      <c r="SOK1625" s="34"/>
      <c r="SOR1625" s="35"/>
      <c r="SOS1625" s="34"/>
      <c r="SOZ1625" s="35"/>
      <c r="SPA1625" s="34"/>
      <c r="SPH1625" s="35"/>
      <c r="SPI1625" s="34"/>
      <c r="SPP1625" s="35"/>
      <c r="SPQ1625" s="34"/>
      <c r="SPX1625" s="35"/>
      <c r="SPY1625" s="34"/>
      <c r="SQF1625" s="35"/>
      <c r="SQG1625" s="34"/>
      <c r="SQN1625" s="35"/>
      <c r="SQO1625" s="34"/>
      <c r="SQV1625" s="35"/>
      <c r="SQW1625" s="34"/>
      <c r="SRD1625" s="35"/>
      <c r="SRE1625" s="34"/>
      <c r="SRL1625" s="35"/>
      <c r="SRM1625" s="34"/>
      <c r="SRT1625" s="35"/>
      <c r="SRU1625" s="34"/>
      <c r="SSB1625" s="35"/>
      <c r="SSC1625" s="34"/>
      <c r="SSJ1625" s="35"/>
      <c r="SSK1625" s="34"/>
      <c r="SSR1625" s="35"/>
      <c r="SSS1625" s="34"/>
      <c r="SSZ1625" s="35"/>
      <c r="STA1625" s="34"/>
      <c r="STH1625" s="35"/>
      <c r="STI1625" s="34"/>
      <c r="STP1625" s="35"/>
      <c r="STQ1625" s="34"/>
      <c r="STX1625" s="35"/>
      <c r="STY1625" s="34"/>
      <c r="SUF1625" s="35"/>
      <c r="SUG1625" s="34"/>
      <c r="SUN1625" s="35"/>
      <c r="SUO1625" s="34"/>
      <c r="SUV1625" s="35"/>
      <c r="SUW1625" s="34"/>
      <c r="SVD1625" s="35"/>
      <c r="SVE1625" s="34"/>
      <c r="SVL1625" s="35"/>
      <c r="SVM1625" s="34"/>
      <c r="SVT1625" s="35"/>
      <c r="SVU1625" s="34"/>
      <c r="SWB1625" s="35"/>
      <c r="SWC1625" s="34"/>
      <c r="SWJ1625" s="35"/>
      <c r="SWK1625" s="34"/>
      <c r="SWR1625" s="35"/>
      <c r="SWS1625" s="34"/>
      <c r="SWZ1625" s="35"/>
      <c r="SXA1625" s="34"/>
      <c r="SXH1625" s="35"/>
      <c r="SXI1625" s="34"/>
      <c r="SXP1625" s="35"/>
      <c r="SXQ1625" s="34"/>
      <c r="SXX1625" s="35"/>
      <c r="SXY1625" s="34"/>
      <c r="SYF1625" s="35"/>
      <c r="SYG1625" s="34"/>
      <c r="SYN1625" s="35"/>
      <c r="SYO1625" s="34"/>
      <c r="SYV1625" s="35"/>
      <c r="SYW1625" s="34"/>
      <c r="SZD1625" s="35"/>
      <c r="SZE1625" s="34"/>
      <c r="SZL1625" s="35"/>
      <c r="SZM1625" s="34"/>
      <c r="SZT1625" s="35"/>
      <c r="SZU1625" s="34"/>
      <c r="TAB1625" s="35"/>
      <c r="TAC1625" s="34"/>
      <c r="TAJ1625" s="35"/>
      <c r="TAK1625" s="34"/>
      <c r="TAR1625" s="35"/>
      <c r="TAS1625" s="34"/>
      <c r="TAZ1625" s="35"/>
      <c r="TBA1625" s="34"/>
      <c r="TBH1625" s="35"/>
      <c r="TBI1625" s="34"/>
      <c r="TBP1625" s="35"/>
      <c r="TBQ1625" s="34"/>
      <c r="TBX1625" s="35"/>
      <c r="TBY1625" s="34"/>
      <c r="TCF1625" s="35"/>
      <c r="TCG1625" s="34"/>
      <c r="TCN1625" s="35"/>
      <c r="TCO1625" s="34"/>
      <c r="TCV1625" s="35"/>
      <c r="TCW1625" s="34"/>
      <c r="TDD1625" s="35"/>
      <c r="TDE1625" s="34"/>
      <c r="TDL1625" s="35"/>
      <c r="TDM1625" s="34"/>
      <c r="TDT1625" s="35"/>
      <c r="TDU1625" s="34"/>
      <c r="TEB1625" s="35"/>
      <c r="TEC1625" s="34"/>
      <c r="TEJ1625" s="35"/>
      <c r="TEK1625" s="34"/>
      <c r="TER1625" s="35"/>
      <c r="TES1625" s="34"/>
      <c r="TEZ1625" s="35"/>
      <c r="TFA1625" s="34"/>
      <c r="TFH1625" s="35"/>
      <c r="TFI1625" s="34"/>
      <c r="TFP1625" s="35"/>
      <c r="TFQ1625" s="34"/>
      <c r="TFX1625" s="35"/>
      <c r="TFY1625" s="34"/>
      <c r="TGF1625" s="35"/>
      <c r="TGG1625" s="34"/>
      <c r="TGN1625" s="35"/>
      <c r="TGO1625" s="34"/>
      <c r="TGV1625" s="35"/>
      <c r="TGW1625" s="34"/>
      <c r="THD1625" s="35"/>
      <c r="THE1625" s="34"/>
      <c r="THL1625" s="35"/>
      <c r="THM1625" s="34"/>
      <c r="THT1625" s="35"/>
      <c r="THU1625" s="34"/>
      <c r="TIB1625" s="35"/>
      <c r="TIC1625" s="34"/>
      <c r="TIJ1625" s="35"/>
      <c r="TIK1625" s="34"/>
      <c r="TIR1625" s="35"/>
      <c r="TIS1625" s="34"/>
      <c r="TIZ1625" s="35"/>
      <c r="TJA1625" s="34"/>
      <c r="TJH1625" s="35"/>
      <c r="TJI1625" s="34"/>
      <c r="TJP1625" s="35"/>
      <c r="TJQ1625" s="34"/>
      <c r="TJX1625" s="35"/>
      <c r="TJY1625" s="34"/>
      <c r="TKF1625" s="35"/>
      <c r="TKG1625" s="34"/>
      <c r="TKN1625" s="35"/>
      <c r="TKO1625" s="34"/>
      <c r="TKV1625" s="35"/>
      <c r="TKW1625" s="34"/>
      <c r="TLD1625" s="35"/>
      <c r="TLE1625" s="34"/>
      <c r="TLL1625" s="35"/>
      <c r="TLM1625" s="34"/>
      <c r="TLT1625" s="35"/>
      <c r="TLU1625" s="34"/>
      <c r="TMB1625" s="35"/>
      <c r="TMC1625" s="34"/>
      <c r="TMJ1625" s="35"/>
      <c r="TMK1625" s="34"/>
      <c r="TMR1625" s="35"/>
      <c r="TMS1625" s="34"/>
      <c r="TMZ1625" s="35"/>
      <c r="TNA1625" s="34"/>
      <c r="TNH1625" s="35"/>
      <c r="TNI1625" s="34"/>
      <c r="TNP1625" s="35"/>
      <c r="TNQ1625" s="34"/>
      <c r="TNX1625" s="35"/>
      <c r="TNY1625" s="34"/>
      <c r="TOF1625" s="35"/>
      <c r="TOG1625" s="34"/>
      <c r="TON1625" s="35"/>
      <c r="TOO1625" s="34"/>
      <c r="TOV1625" s="35"/>
      <c r="TOW1625" s="34"/>
      <c r="TPD1625" s="35"/>
      <c r="TPE1625" s="34"/>
      <c r="TPL1625" s="35"/>
      <c r="TPM1625" s="34"/>
      <c r="TPT1625" s="35"/>
      <c r="TPU1625" s="34"/>
      <c r="TQB1625" s="35"/>
      <c r="TQC1625" s="34"/>
      <c r="TQJ1625" s="35"/>
      <c r="TQK1625" s="34"/>
      <c r="TQR1625" s="35"/>
      <c r="TQS1625" s="34"/>
      <c r="TQZ1625" s="35"/>
      <c r="TRA1625" s="34"/>
      <c r="TRH1625" s="35"/>
      <c r="TRI1625" s="34"/>
      <c r="TRP1625" s="35"/>
      <c r="TRQ1625" s="34"/>
      <c r="TRX1625" s="35"/>
      <c r="TRY1625" s="34"/>
      <c r="TSF1625" s="35"/>
      <c r="TSG1625" s="34"/>
      <c r="TSN1625" s="35"/>
      <c r="TSO1625" s="34"/>
      <c r="TSV1625" s="35"/>
      <c r="TSW1625" s="34"/>
      <c r="TTD1625" s="35"/>
      <c r="TTE1625" s="34"/>
      <c r="TTL1625" s="35"/>
      <c r="TTM1625" s="34"/>
      <c r="TTT1625" s="35"/>
      <c r="TTU1625" s="34"/>
      <c r="TUB1625" s="35"/>
      <c r="TUC1625" s="34"/>
      <c r="TUJ1625" s="35"/>
      <c r="TUK1625" s="34"/>
      <c r="TUR1625" s="35"/>
      <c r="TUS1625" s="34"/>
      <c r="TUZ1625" s="35"/>
      <c r="TVA1625" s="34"/>
      <c r="TVH1625" s="35"/>
      <c r="TVI1625" s="34"/>
      <c r="TVP1625" s="35"/>
      <c r="TVQ1625" s="34"/>
      <c r="TVX1625" s="35"/>
      <c r="TVY1625" s="34"/>
      <c r="TWF1625" s="35"/>
      <c r="TWG1625" s="34"/>
      <c r="TWN1625" s="35"/>
      <c r="TWO1625" s="34"/>
      <c r="TWV1625" s="35"/>
      <c r="TWW1625" s="34"/>
      <c r="TXD1625" s="35"/>
      <c r="TXE1625" s="34"/>
      <c r="TXL1625" s="35"/>
      <c r="TXM1625" s="34"/>
      <c r="TXT1625" s="35"/>
      <c r="TXU1625" s="34"/>
      <c r="TYB1625" s="35"/>
      <c r="TYC1625" s="34"/>
      <c r="TYJ1625" s="35"/>
      <c r="TYK1625" s="34"/>
      <c r="TYR1625" s="35"/>
      <c r="TYS1625" s="34"/>
      <c r="TYZ1625" s="35"/>
      <c r="TZA1625" s="34"/>
      <c r="TZH1625" s="35"/>
      <c r="TZI1625" s="34"/>
      <c r="TZP1625" s="35"/>
      <c r="TZQ1625" s="34"/>
      <c r="TZX1625" s="35"/>
      <c r="TZY1625" s="34"/>
      <c r="UAF1625" s="35"/>
      <c r="UAG1625" s="34"/>
      <c r="UAN1625" s="35"/>
      <c r="UAO1625" s="34"/>
      <c r="UAV1625" s="35"/>
      <c r="UAW1625" s="34"/>
      <c r="UBD1625" s="35"/>
      <c r="UBE1625" s="34"/>
      <c r="UBL1625" s="35"/>
      <c r="UBM1625" s="34"/>
      <c r="UBT1625" s="35"/>
      <c r="UBU1625" s="34"/>
      <c r="UCB1625" s="35"/>
      <c r="UCC1625" s="34"/>
      <c r="UCJ1625" s="35"/>
      <c r="UCK1625" s="34"/>
      <c r="UCR1625" s="35"/>
      <c r="UCS1625" s="34"/>
      <c r="UCZ1625" s="35"/>
      <c r="UDA1625" s="34"/>
      <c r="UDH1625" s="35"/>
      <c r="UDI1625" s="34"/>
      <c r="UDP1625" s="35"/>
      <c r="UDQ1625" s="34"/>
      <c r="UDX1625" s="35"/>
      <c r="UDY1625" s="34"/>
      <c r="UEF1625" s="35"/>
      <c r="UEG1625" s="34"/>
      <c r="UEN1625" s="35"/>
      <c r="UEO1625" s="34"/>
      <c r="UEV1625" s="35"/>
      <c r="UEW1625" s="34"/>
      <c r="UFD1625" s="35"/>
      <c r="UFE1625" s="34"/>
      <c r="UFL1625" s="35"/>
      <c r="UFM1625" s="34"/>
      <c r="UFT1625" s="35"/>
      <c r="UFU1625" s="34"/>
      <c r="UGB1625" s="35"/>
      <c r="UGC1625" s="34"/>
      <c r="UGJ1625" s="35"/>
      <c r="UGK1625" s="34"/>
      <c r="UGR1625" s="35"/>
      <c r="UGS1625" s="34"/>
      <c r="UGZ1625" s="35"/>
      <c r="UHA1625" s="34"/>
      <c r="UHH1625" s="35"/>
      <c r="UHI1625" s="34"/>
      <c r="UHP1625" s="35"/>
      <c r="UHQ1625" s="34"/>
      <c r="UHX1625" s="35"/>
      <c r="UHY1625" s="34"/>
      <c r="UIF1625" s="35"/>
      <c r="UIG1625" s="34"/>
      <c r="UIN1625" s="35"/>
      <c r="UIO1625" s="34"/>
      <c r="UIV1625" s="35"/>
      <c r="UIW1625" s="34"/>
      <c r="UJD1625" s="35"/>
      <c r="UJE1625" s="34"/>
      <c r="UJL1625" s="35"/>
      <c r="UJM1625" s="34"/>
      <c r="UJT1625" s="35"/>
      <c r="UJU1625" s="34"/>
      <c r="UKB1625" s="35"/>
      <c r="UKC1625" s="34"/>
      <c r="UKJ1625" s="35"/>
      <c r="UKK1625" s="34"/>
      <c r="UKR1625" s="35"/>
      <c r="UKS1625" s="34"/>
      <c r="UKZ1625" s="35"/>
      <c r="ULA1625" s="34"/>
      <c r="ULH1625" s="35"/>
      <c r="ULI1625" s="34"/>
      <c r="ULP1625" s="35"/>
      <c r="ULQ1625" s="34"/>
      <c r="ULX1625" s="35"/>
      <c r="ULY1625" s="34"/>
      <c r="UMF1625" s="35"/>
      <c r="UMG1625" s="34"/>
      <c r="UMN1625" s="35"/>
      <c r="UMO1625" s="34"/>
      <c r="UMV1625" s="35"/>
      <c r="UMW1625" s="34"/>
      <c r="UND1625" s="35"/>
      <c r="UNE1625" s="34"/>
      <c r="UNL1625" s="35"/>
      <c r="UNM1625" s="34"/>
      <c r="UNT1625" s="35"/>
      <c r="UNU1625" s="34"/>
      <c r="UOB1625" s="35"/>
      <c r="UOC1625" s="34"/>
      <c r="UOJ1625" s="35"/>
      <c r="UOK1625" s="34"/>
      <c r="UOR1625" s="35"/>
      <c r="UOS1625" s="34"/>
      <c r="UOZ1625" s="35"/>
      <c r="UPA1625" s="34"/>
      <c r="UPH1625" s="35"/>
      <c r="UPI1625" s="34"/>
      <c r="UPP1625" s="35"/>
      <c r="UPQ1625" s="34"/>
      <c r="UPX1625" s="35"/>
      <c r="UPY1625" s="34"/>
      <c r="UQF1625" s="35"/>
      <c r="UQG1625" s="34"/>
      <c r="UQN1625" s="35"/>
      <c r="UQO1625" s="34"/>
      <c r="UQV1625" s="35"/>
      <c r="UQW1625" s="34"/>
      <c r="URD1625" s="35"/>
      <c r="URE1625" s="34"/>
      <c r="URL1625" s="35"/>
      <c r="URM1625" s="34"/>
      <c r="URT1625" s="35"/>
      <c r="URU1625" s="34"/>
      <c r="USB1625" s="35"/>
      <c r="USC1625" s="34"/>
      <c r="USJ1625" s="35"/>
      <c r="USK1625" s="34"/>
      <c r="USR1625" s="35"/>
      <c r="USS1625" s="34"/>
      <c r="USZ1625" s="35"/>
      <c r="UTA1625" s="34"/>
      <c r="UTH1625" s="35"/>
      <c r="UTI1625" s="34"/>
      <c r="UTP1625" s="35"/>
      <c r="UTQ1625" s="34"/>
      <c r="UTX1625" s="35"/>
      <c r="UTY1625" s="34"/>
      <c r="UUF1625" s="35"/>
      <c r="UUG1625" s="34"/>
      <c r="UUN1625" s="35"/>
      <c r="UUO1625" s="34"/>
      <c r="UUV1625" s="35"/>
      <c r="UUW1625" s="34"/>
      <c r="UVD1625" s="35"/>
      <c r="UVE1625" s="34"/>
      <c r="UVL1625" s="35"/>
      <c r="UVM1625" s="34"/>
      <c r="UVT1625" s="35"/>
      <c r="UVU1625" s="34"/>
      <c r="UWB1625" s="35"/>
      <c r="UWC1625" s="34"/>
      <c r="UWJ1625" s="35"/>
      <c r="UWK1625" s="34"/>
      <c r="UWR1625" s="35"/>
      <c r="UWS1625" s="34"/>
      <c r="UWZ1625" s="35"/>
      <c r="UXA1625" s="34"/>
      <c r="UXH1625" s="35"/>
      <c r="UXI1625" s="34"/>
      <c r="UXP1625" s="35"/>
      <c r="UXQ1625" s="34"/>
      <c r="UXX1625" s="35"/>
      <c r="UXY1625" s="34"/>
      <c r="UYF1625" s="35"/>
      <c r="UYG1625" s="34"/>
      <c r="UYN1625" s="35"/>
      <c r="UYO1625" s="34"/>
      <c r="UYV1625" s="35"/>
      <c r="UYW1625" s="34"/>
      <c r="UZD1625" s="35"/>
      <c r="UZE1625" s="34"/>
      <c r="UZL1625" s="35"/>
      <c r="UZM1625" s="34"/>
      <c r="UZT1625" s="35"/>
      <c r="UZU1625" s="34"/>
      <c r="VAB1625" s="35"/>
      <c r="VAC1625" s="34"/>
      <c r="VAJ1625" s="35"/>
      <c r="VAK1625" s="34"/>
      <c r="VAR1625" s="35"/>
      <c r="VAS1625" s="34"/>
      <c r="VAZ1625" s="35"/>
      <c r="VBA1625" s="34"/>
      <c r="VBH1625" s="35"/>
      <c r="VBI1625" s="34"/>
      <c r="VBP1625" s="35"/>
      <c r="VBQ1625" s="34"/>
      <c r="VBX1625" s="35"/>
      <c r="VBY1625" s="34"/>
      <c r="VCF1625" s="35"/>
      <c r="VCG1625" s="34"/>
      <c r="VCN1625" s="35"/>
      <c r="VCO1625" s="34"/>
      <c r="VCV1625" s="35"/>
      <c r="VCW1625" s="34"/>
      <c r="VDD1625" s="35"/>
      <c r="VDE1625" s="34"/>
      <c r="VDL1625" s="35"/>
      <c r="VDM1625" s="34"/>
      <c r="VDT1625" s="35"/>
      <c r="VDU1625" s="34"/>
      <c r="VEB1625" s="35"/>
      <c r="VEC1625" s="34"/>
      <c r="VEJ1625" s="35"/>
      <c r="VEK1625" s="34"/>
      <c r="VER1625" s="35"/>
      <c r="VES1625" s="34"/>
      <c r="VEZ1625" s="35"/>
      <c r="VFA1625" s="34"/>
      <c r="VFH1625" s="35"/>
      <c r="VFI1625" s="34"/>
      <c r="VFP1625" s="35"/>
      <c r="VFQ1625" s="34"/>
      <c r="VFX1625" s="35"/>
      <c r="VFY1625" s="34"/>
      <c r="VGF1625" s="35"/>
      <c r="VGG1625" s="34"/>
      <c r="VGN1625" s="35"/>
      <c r="VGO1625" s="34"/>
      <c r="VGV1625" s="35"/>
      <c r="VGW1625" s="34"/>
      <c r="VHD1625" s="35"/>
      <c r="VHE1625" s="34"/>
      <c r="VHL1625" s="35"/>
      <c r="VHM1625" s="34"/>
      <c r="VHT1625" s="35"/>
      <c r="VHU1625" s="34"/>
      <c r="VIB1625" s="35"/>
      <c r="VIC1625" s="34"/>
      <c r="VIJ1625" s="35"/>
      <c r="VIK1625" s="34"/>
      <c r="VIR1625" s="35"/>
      <c r="VIS1625" s="34"/>
      <c r="VIZ1625" s="35"/>
      <c r="VJA1625" s="34"/>
      <c r="VJH1625" s="35"/>
      <c r="VJI1625" s="34"/>
      <c r="VJP1625" s="35"/>
      <c r="VJQ1625" s="34"/>
      <c r="VJX1625" s="35"/>
      <c r="VJY1625" s="34"/>
      <c r="VKF1625" s="35"/>
      <c r="VKG1625" s="34"/>
      <c r="VKN1625" s="35"/>
      <c r="VKO1625" s="34"/>
      <c r="VKV1625" s="35"/>
      <c r="VKW1625" s="34"/>
      <c r="VLD1625" s="35"/>
      <c r="VLE1625" s="34"/>
      <c r="VLL1625" s="35"/>
      <c r="VLM1625" s="34"/>
      <c r="VLT1625" s="35"/>
      <c r="VLU1625" s="34"/>
      <c r="VMB1625" s="35"/>
      <c r="VMC1625" s="34"/>
      <c r="VMJ1625" s="35"/>
      <c r="VMK1625" s="34"/>
      <c r="VMR1625" s="35"/>
      <c r="VMS1625" s="34"/>
      <c r="VMZ1625" s="35"/>
      <c r="VNA1625" s="34"/>
      <c r="VNH1625" s="35"/>
      <c r="VNI1625" s="34"/>
      <c r="VNP1625" s="35"/>
      <c r="VNQ1625" s="34"/>
      <c r="VNX1625" s="35"/>
      <c r="VNY1625" s="34"/>
      <c r="VOF1625" s="35"/>
      <c r="VOG1625" s="34"/>
      <c r="VON1625" s="35"/>
      <c r="VOO1625" s="34"/>
      <c r="VOV1625" s="35"/>
      <c r="VOW1625" s="34"/>
      <c r="VPD1625" s="35"/>
      <c r="VPE1625" s="34"/>
      <c r="VPL1625" s="35"/>
      <c r="VPM1625" s="34"/>
      <c r="VPT1625" s="35"/>
      <c r="VPU1625" s="34"/>
      <c r="VQB1625" s="35"/>
      <c r="VQC1625" s="34"/>
      <c r="VQJ1625" s="35"/>
      <c r="VQK1625" s="34"/>
      <c r="VQR1625" s="35"/>
      <c r="VQS1625" s="34"/>
      <c r="VQZ1625" s="35"/>
      <c r="VRA1625" s="34"/>
      <c r="VRH1625" s="35"/>
      <c r="VRI1625" s="34"/>
      <c r="VRP1625" s="35"/>
      <c r="VRQ1625" s="34"/>
      <c r="VRX1625" s="35"/>
      <c r="VRY1625" s="34"/>
      <c r="VSF1625" s="35"/>
      <c r="VSG1625" s="34"/>
      <c r="VSN1625" s="35"/>
      <c r="VSO1625" s="34"/>
      <c r="VSV1625" s="35"/>
      <c r="VSW1625" s="34"/>
      <c r="VTD1625" s="35"/>
      <c r="VTE1625" s="34"/>
      <c r="VTL1625" s="35"/>
      <c r="VTM1625" s="34"/>
      <c r="VTT1625" s="35"/>
      <c r="VTU1625" s="34"/>
      <c r="VUB1625" s="35"/>
      <c r="VUC1625" s="34"/>
      <c r="VUJ1625" s="35"/>
      <c r="VUK1625" s="34"/>
      <c r="VUR1625" s="35"/>
      <c r="VUS1625" s="34"/>
      <c r="VUZ1625" s="35"/>
      <c r="VVA1625" s="34"/>
      <c r="VVH1625" s="35"/>
      <c r="VVI1625" s="34"/>
      <c r="VVP1625" s="35"/>
      <c r="VVQ1625" s="34"/>
      <c r="VVX1625" s="35"/>
      <c r="VVY1625" s="34"/>
      <c r="VWF1625" s="35"/>
      <c r="VWG1625" s="34"/>
      <c r="VWN1625" s="35"/>
      <c r="VWO1625" s="34"/>
      <c r="VWV1625" s="35"/>
      <c r="VWW1625" s="34"/>
      <c r="VXD1625" s="35"/>
      <c r="VXE1625" s="34"/>
      <c r="VXL1625" s="35"/>
      <c r="VXM1625" s="34"/>
      <c r="VXT1625" s="35"/>
      <c r="VXU1625" s="34"/>
      <c r="VYB1625" s="35"/>
      <c r="VYC1625" s="34"/>
      <c r="VYJ1625" s="35"/>
      <c r="VYK1625" s="34"/>
      <c r="VYR1625" s="35"/>
      <c r="VYS1625" s="34"/>
      <c r="VYZ1625" s="35"/>
      <c r="VZA1625" s="34"/>
      <c r="VZH1625" s="35"/>
      <c r="VZI1625" s="34"/>
      <c r="VZP1625" s="35"/>
      <c r="VZQ1625" s="34"/>
      <c r="VZX1625" s="35"/>
      <c r="VZY1625" s="34"/>
      <c r="WAF1625" s="35"/>
      <c r="WAG1625" s="34"/>
      <c r="WAN1625" s="35"/>
      <c r="WAO1625" s="34"/>
      <c r="WAV1625" s="35"/>
      <c r="WAW1625" s="34"/>
      <c r="WBD1625" s="35"/>
      <c r="WBE1625" s="34"/>
      <c r="WBL1625" s="35"/>
      <c r="WBM1625" s="34"/>
      <c r="WBT1625" s="35"/>
      <c r="WBU1625" s="34"/>
      <c r="WCB1625" s="35"/>
      <c r="WCC1625" s="34"/>
      <c r="WCJ1625" s="35"/>
      <c r="WCK1625" s="34"/>
      <c r="WCR1625" s="35"/>
      <c r="WCS1625" s="34"/>
      <c r="WCZ1625" s="35"/>
      <c r="WDA1625" s="34"/>
      <c r="WDH1625" s="35"/>
      <c r="WDI1625" s="34"/>
      <c r="WDP1625" s="35"/>
      <c r="WDQ1625" s="34"/>
      <c r="WDX1625" s="35"/>
      <c r="WDY1625" s="34"/>
      <c r="WEF1625" s="35"/>
      <c r="WEG1625" s="34"/>
      <c r="WEN1625" s="35"/>
      <c r="WEO1625" s="34"/>
      <c r="WEV1625" s="35"/>
      <c r="WEW1625" s="34"/>
      <c r="WFD1625" s="35"/>
      <c r="WFE1625" s="34"/>
      <c r="WFL1625" s="35"/>
      <c r="WFM1625" s="34"/>
      <c r="WFT1625" s="35"/>
      <c r="WFU1625" s="34"/>
      <c r="WGB1625" s="35"/>
      <c r="WGC1625" s="34"/>
      <c r="WGJ1625" s="35"/>
      <c r="WGK1625" s="34"/>
      <c r="WGR1625" s="35"/>
      <c r="WGS1625" s="34"/>
      <c r="WGZ1625" s="35"/>
      <c r="WHA1625" s="34"/>
      <c r="WHH1625" s="35"/>
      <c r="WHI1625" s="34"/>
      <c r="WHP1625" s="35"/>
      <c r="WHQ1625" s="34"/>
      <c r="WHX1625" s="35"/>
      <c r="WHY1625" s="34"/>
      <c r="WIF1625" s="35"/>
      <c r="WIG1625" s="34"/>
      <c r="WIN1625" s="35"/>
      <c r="WIO1625" s="34"/>
      <c r="WIV1625" s="35"/>
      <c r="WIW1625" s="34"/>
      <c r="WJD1625" s="35"/>
      <c r="WJE1625" s="34"/>
      <c r="WJL1625" s="35"/>
      <c r="WJM1625" s="34"/>
      <c r="WJT1625" s="35"/>
      <c r="WJU1625" s="34"/>
      <c r="WKB1625" s="35"/>
      <c r="WKC1625" s="34"/>
      <c r="WKJ1625" s="35"/>
      <c r="WKK1625" s="34"/>
      <c r="WKR1625" s="35"/>
      <c r="WKS1625" s="34"/>
      <c r="WKZ1625" s="35"/>
      <c r="WLA1625" s="34"/>
      <c r="WLH1625" s="35"/>
      <c r="WLI1625" s="34"/>
      <c r="WLP1625" s="35"/>
      <c r="WLQ1625" s="34"/>
      <c r="WLX1625" s="35"/>
      <c r="WLY1625" s="34"/>
      <c r="WMF1625" s="35"/>
      <c r="WMG1625" s="34"/>
      <c r="WMN1625" s="35"/>
      <c r="WMO1625" s="34"/>
      <c r="WMV1625" s="35"/>
      <c r="WMW1625" s="34"/>
      <c r="WND1625" s="35"/>
      <c r="WNE1625" s="34"/>
      <c r="WNL1625" s="35"/>
      <c r="WNM1625" s="34"/>
      <c r="WNT1625" s="35"/>
      <c r="WNU1625" s="34"/>
      <c r="WOB1625" s="35"/>
      <c r="WOC1625" s="34"/>
      <c r="WOJ1625" s="35"/>
      <c r="WOK1625" s="34"/>
      <c r="WOR1625" s="35"/>
      <c r="WOS1625" s="34"/>
      <c r="WOZ1625" s="35"/>
      <c r="WPA1625" s="34"/>
      <c r="WPH1625" s="35"/>
      <c r="WPI1625" s="34"/>
      <c r="WPP1625" s="35"/>
      <c r="WPQ1625" s="34"/>
      <c r="WPX1625" s="35"/>
      <c r="WPY1625" s="34"/>
      <c r="WQF1625" s="35"/>
      <c r="WQG1625" s="34"/>
      <c r="WQN1625" s="35"/>
      <c r="WQO1625" s="34"/>
      <c r="WQV1625" s="35"/>
      <c r="WQW1625" s="34"/>
      <c r="WRD1625" s="35"/>
      <c r="WRE1625" s="34"/>
      <c r="WRL1625" s="35"/>
      <c r="WRM1625" s="34"/>
      <c r="WRT1625" s="35"/>
      <c r="WRU1625" s="34"/>
      <c r="WSB1625" s="35"/>
      <c r="WSC1625" s="34"/>
      <c r="WSJ1625" s="35"/>
      <c r="WSK1625" s="34"/>
      <c r="WSR1625" s="35"/>
      <c r="WSS1625" s="34"/>
      <c r="WSZ1625" s="35"/>
      <c r="WTA1625" s="34"/>
      <c r="WTH1625" s="35"/>
      <c r="WTI1625" s="34"/>
      <c r="WTP1625" s="35"/>
      <c r="WTQ1625" s="34"/>
      <c r="WTX1625" s="35"/>
      <c r="WTY1625" s="34"/>
      <c r="WUF1625" s="35"/>
      <c r="WUG1625" s="34"/>
      <c r="WUN1625" s="35"/>
      <c r="WUO1625" s="34"/>
      <c r="WUV1625" s="35"/>
      <c r="WUW1625" s="34"/>
      <c r="WVD1625" s="35"/>
      <c r="WVE1625" s="34"/>
      <c r="WVL1625" s="35"/>
      <c r="WVM1625" s="34"/>
      <c r="WVT1625" s="35"/>
      <c r="WVU1625" s="34"/>
      <c r="WWB1625" s="35"/>
      <c r="WWC1625" s="34"/>
      <c r="WWJ1625" s="35"/>
      <c r="WWK1625" s="34"/>
      <c r="WWR1625" s="35"/>
      <c r="WWS1625" s="34"/>
      <c r="WWZ1625" s="35"/>
      <c r="WXA1625" s="34"/>
      <c r="WXH1625" s="35"/>
      <c r="WXI1625" s="34"/>
      <c r="WXP1625" s="35"/>
      <c r="WXQ1625" s="34"/>
      <c r="WXX1625" s="35"/>
      <c r="WXY1625" s="34"/>
      <c r="WYF1625" s="35"/>
      <c r="WYG1625" s="34"/>
      <c r="WYN1625" s="35"/>
      <c r="WYO1625" s="34"/>
      <c r="WYV1625" s="35"/>
      <c r="WYW1625" s="34"/>
      <c r="WZD1625" s="35"/>
      <c r="WZE1625" s="34"/>
      <c r="WZL1625" s="35"/>
      <c r="WZM1625" s="34"/>
      <c r="WZT1625" s="35"/>
      <c r="WZU1625" s="34"/>
      <c r="XAB1625" s="35"/>
      <c r="XAC1625" s="34"/>
      <c r="XAJ1625" s="35"/>
      <c r="XAK1625" s="34"/>
      <c r="XAR1625" s="35"/>
      <c r="XAS1625" s="34"/>
      <c r="XAZ1625" s="35"/>
      <c r="XBA1625" s="34"/>
      <c r="XBH1625" s="35"/>
      <c r="XBI1625" s="34"/>
      <c r="XBP1625" s="35"/>
      <c r="XBQ1625" s="34"/>
      <c r="XBX1625" s="35"/>
      <c r="XBY1625" s="34"/>
      <c r="XCF1625" s="35"/>
      <c r="XCG1625" s="34"/>
      <c r="XCN1625" s="35"/>
      <c r="XCO1625" s="34"/>
      <c r="XCV1625" s="35"/>
      <c r="XCW1625" s="34"/>
      <c r="XDD1625" s="35"/>
      <c r="XDE1625" s="34"/>
      <c r="XDL1625" s="35"/>
      <c r="XDM1625" s="34"/>
      <c r="XDT1625" s="35"/>
      <c r="XDU1625" s="34"/>
      <c r="XEB1625" s="35"/>
      <c r="XEC1625" s="34"/>
      <c r="XEJ1625" s="35"/>
      <c r="XEK1625" s="34"/>
      <c r="XER1625" s="35"/>
      <c r="XES1625" s="34"/>
      <c r="XEZ1625" s="35"/>
      <c r="XFA1625" s="34"/>
    </row>
    <row r="1626" spans="1:1021 1028:2045 2052:3069 3076:4093 4100:5117 5124:6141 6148:7165 7172:8189 8196:9213 9220:10237 10244:11261 11268:12285 12292:13309 13316:14333 14340:15357 15364:16381" x14ac:dyDescent="0.25">
      <c r="A1626" t="s">
        <v>484</v>
      </c>
      <c r="B1626" t="s">
        <v>338</v>
      </c>
      <c r="C1626">
        <v>344</v>
      </c>
      <c r="D1626">
        <v>344</v>
      </c>
      <c r="E1626" s="35">
        <v>1</v>
      </c>
      <c r="F1626" s="34">
        <v>5.0000000000000002E-90</v>
      </c>
      <c r="G1626">
        <v>86.07</v>
      </c>
      <c r="H1626">
        <v>1569</v>
      </c>
      <c r="I1626" t="str">
        <f>HYPERLINK("https://www.ncbi.nlm.nih.gov/nucleotide/MN821570.1?report=genbank&amp;log$=nucltop&amp;blast_rank=24&amp;RID=XE6RV0D8013","MN821570.1")</f>
        <v>MN821570.1</v>
      </c>
      <c r="L1626" s="35"/>
      <c r="M1626" s="34"/>
      <c r="T1626" s="35"/>
      <c r="U1626" s="34"/>
      <c r="AB1626" s="35"/>
      <c r="AC1626" s="34"/>
      <c r="AJ1626" s="35"/>
      <c r="AK1626" s="34"/>
      <c r="AR1626" s="35"/>
      <c r="AS1626" s="34"/>
      <c r="AZ1626" s="35"/>
      <c r="BA1626" s="34"/>
      <c r="BH1626" s="35"/>
      <c r="BI1626" s="34"/>
      <c r="BP1626" s="35"/>
      <c r="BQ1626" s="34"/>
      <c r="BX1626" s="35"/>
      <c r="BY1626" s="34"/>
      <c r="CF1626" s="35"/>
      <c r="CG1626" s="34"/>
      <c r="CN1626" s="35"/>
      <c r="CO1626" s="34"/>
      <c r="CV1626" s="35"/>
      <c r="CW1626" s="34"/>
      <c r="DD1626" s="35"/>
      <c r="DE1626" s="34"/>
      <c r="DL1626" s="35"/>
      <c r="DM1626" s="34"/>
      <c r="DT1626" s="35"/>
      <c r="DU1626" s="34"/>
      <c r="EB1626" s="35"/>
      <c r="EC1626" s="34"/>
      <c r="EJ1626" s="35"/>
      <c r="EK1626" s="34"/>
      <c r="ER1626" s="35"/>
      <c r="ES1626" s="34"/>
      <c r="EZ1626" s="35"/>
      <c r="FA1626" s="34"/>
      <c r="FH1626" s="35"/>
      <c r="FI1626" s="34"/>
      <c r="FP1626" s="35"/>
      <c r="FQ1626" s="34"/>
      <c r="FX1626" s="35"/>
      <c r="FY1626" s="34"/>
      <c r="GF1626" s="35"/>
      <c r="GG1626" s="34"/>
      <c r="GN1626" s="35"/>
      <c r="GO1626" s="34"/>
      <c r="GV1626" s="35"/>
      <c r="GW1626" s="34"/>
      <c r="HD1626" s="35"/>
      <c r="HE1626" s="34"/>
      <c r="HL1626" s="35"/>
      <c r="HM1626" s="34"/>
      <c r="HT1626" s="35"/>
      <c r="HU1626" s="34"/>
      <c r="IB1626" s="35"/>
      <c r="IC1626" s="34"/>
      <c r="IJ1626" s="35"/>
      <c r="IK1626" s="34"/>
      <c r="IR1626" s="35"/>
      <c r="IS1626" s="34"/>
      <c r="IZ1626" s="35"/>
      <c r="JA1626" s="34"/>
      <c r="JH1626" s="35"/>
      <c r="JI1626" s="34"/>
      <c r="JP1626" s="35"/>
      <c r="JQ1626" s="34"/>
      <c r="JX1626" s="35"/>
      <c r="JY1626" s="34"/>
      <c r="KF1626" s="35"/>
      <c r="KG1626" s="34"/>
      <c r="KN1626" s="35"/>
      <c r="KO1626" s="34"/>
      <c r="KV1626" s="35"/>
      <c r="KW1626" s="34"/>
      <c r="LD1626" s="35"/>
      <c r="LE1626" s="34"/>
      <c r="LL1626" s="35"/>
      <c r="LM1626" s="34"/>
      <c r="LT1626" s="35"/>
      <c r="LU1626" s="34"/>
      <c r="MB1626" s="35"/>
      <c r="MC1626" s="34"/>
      <c r="MJ1626" s="35"/>
      <c r="MK1626" s="34"/>
      <c r="MR1626" s="35"/>
      <c r="MS1626" s="34"/>
      <c r="MZ1626" s="35"/>
      <c r="NA1626" s="34"/>
      <c r="NH1626" s="35"/>
      <c r="NI1626" s="34"/>
      <c r="NP1626" s="35"/>
      <c r="NQ1626" s="34"/>
      <c r="NX1626" s="35"/>
      <c r="NY1626" s="34"/>
      <c r="OF1626" s="35"/>
      <c r="OG1626" s="34"/>
      <c r="ON1626" s="35"/>
      <c r="OO1626" s="34"/>
      <c r="OV1626" s="35"/>
      <c r="OW1626" s="34"/>
      <c r="PD1626" s="35"/>
      <c r="PE1626" s="34"/>
      <c r="PL1626" s="35"/>
      <c r="PM1626" s="34"/>
      <c r="PT1626" s="35"/>
      <c r="PU1626" s="34"/>
      <c r="QB1626" s="35"/>
      <c r="QC1626" s="34"/>
      <c r="QJ1626" s="35"/>
      <c r="QK1626" s="34"/>
      <c r="QR1626" s="35"/>
      <c r="QS1626" s="34"/>
      <c r="QZ1626" s="35"/>
      <c r="RA1626" s="34"/>
      <c r="RH1626" s="35"/>
      <c r="RI1626" s="34"/>
      <c r="RP1626" s="35"/>
      <c r="RQ1626" s="34"/>
      <c r="RX1626" s="35"/>
      <c r="RY1626" s="34"/>
      <c r="SF1626" s="35"/>
      <c r="SG1626" s="34"/>
      <c r="SN1626" s="35"/>
      <c r="SO1626" s="34"/>
      <c r="SV1626" s="35"/>
      <c r="SW1626" s="34"/>
      <c r="TD1626" s="35"/>
      <c r="TE1626" s="34"/>
      <c r="TL1626" s="35"/>
      <c r="TM1626" s="34"/>
      <c r="TT1626" s="35"/>
      <c r="TU1626" s="34"/>
      <c r="UB1626" s="35"/>
      <c r="UC1626" s="34"/>
      <c r="UJ1626" s="35"/>
      <c r="UK1626" s="34"/>
      <c r="UR1626" s="35"/>
      <c r="US1626" s="34"/>
      <c r="UZ1626" s="35"/>
      <c r="VA1626" s="34"/>
      <c r="VH1626" s="35"/>
      <c r="VI1626" s="34"/>
      <c r="VP1626" s="35"/>
      <c r="VQ1626" s="34"/>
      <c r="VX1626" s="35"/>
      <c r="VY1626" s="34"/>
      <c r="WF1626" s="35"/>
      <c r="WG1626" s="34"/>
      <c r="WN1626" s="35"/>
      <c r="WO1626" s="34"/>
      <c r="WV1626" s="35"/>
      <c r="WW1626" s="34"/>
      <c r="XD1626" s="35"/>
      <c r="XE1626" s="34"/>
      <c r="XL1626" s="35"/>
      <c r="XM1626" s="34"/>
      <c r="XT1626" s="35"/>
      <c r="XU1626" s="34"/>
      <c r="YB1626" s="35"/>
      <c r="YC1626" s="34"/>
      <c r="YJ1626" s="35"/>
      <c r="YK1626" s="34"/>
      <c r="YR1626" s="35"/>
      <c r="YS1626" s="34"/>
      <c r="YZ1626" s="35"/>
      <c r="ZA1626" s="34"/>
      <c r="ZH1626" s="35"/>
      <c r="ZI1626" s="34"/>
      <c r="ZP1626" s="35"/>
      <c r="ZQ1626" s="34"/>
      <c r="ZX1626" s="35"/>
      <c r="ZY1626" s="34"/>
      <c r="AAF1626" s="35"/>
      <c r="AAG1626" s="34"/>
      <c r="AAN1626" s="35"/>
      <c r="AAO1626" s="34"/>
      <c r="AAV1626" s="35"/>
      <c r="AAW1626" s="34"/>
      <c r="ABD1626" s="35"/>
      <c r="ABE1626" s="34"/>
      <c r="ABL1626" s="35"/>
      <c r="ABM1626" s="34"/>
      <c r="ABT1626" s="35"/>
      <c r="ABU1626" s="34"/>
      <c r="ACB1626" s="35"/>
      <c r="ACC1626" s="34"/>
      <c r="ACJ1626" s="35"/>
      <c r="ACK1626" s="34"/>
      <c r="ACR1626" s="35"/>
      <c r="ACS1626" s="34"/>
      <c r="ACZ1626" s="35"/>
      <c r="ADA1626" s="34"/>
      <c r="ADH1626" s="35"/>
      <c r="ADI1626" s="34"/>
      <c r="ADP1626" s="35"/>
      <c r="ADQ1626" s="34"/>
      <c r="ADX1626" s="35"/>
      <c r="ADY1626" s="34"/>
      <c r="AEF1626" s="35"/>
      <c r="AEG1626" s="34"/>
      <c r="AEN1626" s="35"/>
      <c r="AEO1626" s="34"/>
      <c r="AEV1626" s="35"/>
      <c r="AEW1626" s="34"/>
      <c r="AFD1626" s="35"/>
      <c r="AFE1626" s="34"/>
      <c r="AFL1626" s="35"/>
      <c r="AFM1626" s="34"/>
      <c r="AFT1626" s="35"/>
      <c r="AFU1626" s="34"/>
      <c r="AGB1626" s="35"/>
      <c r="AGC1626" s="34"/>
      <c r="AGJ1626" s="35"/>
      <c r="AGK1626" s="34"/>
      <c r="AGR1626" s="35"/>
      <c r="AGS1626" s="34"/>
      <c r="AGZ1626" s="35"/>
      <c r="AHA1626" s="34"/>
      <c r="AHH1626" s="35"/>
      <c r="AHI1626" s="34"/>
      <c r="AHP1626" s="35"/>
      <c r="AHQ1626" s="34"/>
      <c r="AHX1626" s="35"/>
      <c r="AHY1626" s="34"/>
      <c r="AIF1626" s="35"/>
      <c r="AIG1626" s="34"/>
      <c r="AIN1626" s="35"/>
      <c r="AIO1626" s="34"/>
      <c r="AIV1626" s="35"/>
      <c r="AIW1626" s="34"/>
      <c r="AJD1626" s="35"/>
      <c r="AJE1626" s="34"/>
      <c r="AJL1626" s="35"/>
      <c r="AJM1626" s="34"/>
      <c r="AJT1626" s="35"/>
      <c r="AJU1626" s="34"/>
      <c r="AKB1626" s="35"/>
      <c r="AKC1626" s="34"/>
      <c r="AKJ1626" s="35"/>
      <c r="AKK1626" s="34"/>
      <c r="AKR1626" s="35"/>
      <c r="AKS1626" s="34"/>
      <c r="AKZ1626" s="35"/>
      <c r="ALA1626" s="34"/>
      <c r="ALH1626" s="35"/>
      <c r="ALI1626" s="34"/>
      <c r="ALP1626" s="35"/>
      <c r="ALQ1626" s="34"/>
      <c r="ALX1626" s="35"/>
      <c r="ALY1626" s="34"/>
      <c r="AMF1626" s="35"/>
      <c r="AMG1626" s="34"/>
      <c r="AMN1626" s="35"/>
      <c r="AMO1626" s="34"/>
      <c r="AMV1626" s="35"/>
      <c r="AMW1626" s="34"/>
      <c r="AND1626" s="35"/>
      <c r="ANE1626" s="34"/>
      <c r="ANL1626" s="35"/>
      <c r="ANM1626" s="34"/>
      <c r="ANT1626" s="35"/>
      <c r="ANU1626" s="34"/>
      <c r="AOB1626" s="35"/>
      <c r="AOC1626" s="34"/>
      <c r="AOJ1626" s="35"/>
      <c r="AOK1626" s="34"/>
      <c r="AOR1626" s="35"/>
      <c r="AOS1626" s="34"/>
      <c r="AOZ1626" s="35"/>
      <c r="APA1626" s="34"/>
      <c r="APH1626" s="35"/>
      <c r="API1626" s="34"/>
      <c r="APP1626" s="35"/>
      <c r="APQ1626" s="34"/>
      <c r="APX1626" s="35"/>
      <c r="APY1626" s="34"/>
      <c r="AQF1626" s="35"/>
      <c r="AQG1626" s="34"/>
      <c r="AQN1626" s="35"/>
      <c r="AQO1626" s="34"/>
      <c r="AQV1626" s="35"/>
      <c r="AQW1626" s="34"/>
      <c r="ARD1626" s="35"/>
      <c r="ARE1626" s="34"/>
      <c r="ARL1626" s="35"/>
      <c r="ARM1626" s="34"/>
      <c r="ART1626" s="35"/>
      <c r="ARU1626" s="34"/>
      <c r="ASB1626" s="35"/>
      <c r="ASC1626" s="34"/>
      <c r="ASJ1626" s="35"/>
      <c r="ASK1626" s="34"/>
      <c r="ASR1626" s="35"/>
      <c r="ASS1626" s="34"/>
      <c r="ASZ1626" s="35"/>
      <c r="ATA1626" s="34"/>
      <c r="ATH1626" s="35"/>
      <c r="ATI1626" s="34"/>
      <c r="ATP1626" s="35"/>
      <c r="ATQ1626" s="34"/>
      <c r="ATX1626" s="35"/>
      <c r="ATY1626" s="34"/>
      <c r="AUF1626" s="35"/>
      <c r="AUG1626" s="34"/>
      <c r="AUN1626" s="35"/>
      <c r="AUO1626" s="34"/>
      <c r="AUV1626" s="35"/>
      <c r="AUW1626" s="34"/>
      <c r="AVD1626" s="35"/>
      <c r="AVE1626" s="34"/>
      <c r="AVL1626" s="35"/>
      <c r="AVM1626" s="34"/>
      <c r="AVT1626" s="35"/>
      <c r="AVU1626" s="34"/>
      <c r="AWB1626" s="35"/>
      <c r="AWC1626" s="34"/>
      <c r="AWJ1626" s="35"/>
      <c r="AWK1626" s="34"/>
      <c r="AWR1626" s="35"/>
      <c r="AWS1626" s="34"/>
      <c r="AWZ1626" s="35"/>
      <c r="AXA1626" s="34"/>
      <c r="AXH1626" s="35"/>
      <c r="AXI1626" s="34"/>
      <c r="AXP1626" s="35"/>
      <c r="AXQ1626" s="34"/>
      <c r="AXX1626" s="35"/>
      <c r="AXY1626" s="34"/>
      <c r="AYF1626" s="35"/>
      <c r="AYG1626" s="34"/>
      <c r="AYN1626" s="35"/>
      <c r="AYO1626" s="34"/>
      <c r="AYV1626" s="35"/>
      <c r="AYW1626" s="34"/>
      <c r="AZD1626" s="35"/>
      <c r="AZE1626" s="34"/>
      <c r="AZL1626" s="35"/>
      <c r="AZM1626" s="34"/>
      <c r="AZT1626" s="35"/>
      <c r="AZU1626" s="34"/>
      <c r="BAB1626" s="35"/>
      <c r="BAC1626" s="34"/>
      <c r="BAJ1626" s="35"/>
      <c r="BAK1626" s="34"/>
      <c r="BAR1626" s="35"/>
      <c r="BAS1626" s="34"/>
      <c r="BAZ1626" s="35"/>
      <c r="BBA1626" s="34"/>
      <c r="BBH1626" s="35"/>
      <c r="BBI1626" s="34"/>
      <c r="BBP1626" s="35"/>
      <c r="BBQ1626" s="34"/>
      <c r="BBX1626" s="35"/>
      <c r="BBY1626" s="34"/>
      <c r="BCF1626" s="35"/>
      <c r="BCG1626" s="34"/>
      <c r="BCN1626" s="35"/>
      <c r="BCO1626" s="34"/>
      <c r="BCV1626" s="35"/>
      <c r="BCW1626" s="34"/>
      <c r="BDD1626" s="35"/>
      <c r="BDE1626" s="34"/>
      <c r="BDL1626" s="35"/>
      <c r="BDM1626" s="34"/>
      <c r="BDT1626" s="35"/>
      <c r="BDU1626" s="34"/>
      <c r="BEB1626" s="35"/>
      <c r="BEC1626" s="34"/>
      <c r="BEJ1626" s="35"/>
      <c r="BEK1626" s="34"/>
      <c r="BER1626" s="35"/>
      <c r="BES1626" s="34"/>
      <c r="BEZ1626" s="35"/>
      <c r="BFA1626" s="34"/>
      <c r="BFH1626" s="35"/>
      <c r="BFI1626" s="34"/>
      <c r="BFP1626" s="35"/>
      <c r="BFQ1626" s="34"/>
      <c r="BFX1626" s="35"/>
      <c r="BFY1626" s="34"/>
      <c r="BGF1626" s="35"/>
      <c r="BGG1626" s="34"/>
      <c r="BGN1626" s="35"/>
      <c r="BGO1626" s="34"/>
      <c r="BGV1626" s="35"/>
      <c r="BGW1626" s="34"/>
      <c r="BHD1626" s="35"/>
      <c r="BHE1626" s="34"/>
      <c r="BHL1626" s="35"/>
      <c r="BHM1626" s="34"/>
      <c r="BHT1626" s="35"/>
      <c r="BHU1626" s="34"/>
      <c r="BIB1626" s="35"/>
      <c r="BIC1626" s="34"/>
      <c r="BIJ1626" s="35"/>
      <c r="BIK1626" s="34"/>
      <c r="BIR1626" s="35"/>
      <c r="BIS1626" s="34"/>
      <c r="BIZ1626" s="35"/>
      <c r="BJA1626" s="34"/>
      <c r="BJH1626" s="35"/>
      <c r="BJI1626" s="34"/>
      <c r="BJP1626" s="35"/>
      <c r="BJQ1626" s="34"/>
      <c r="BJX1626" s="35"/>
      <c r="BJY1626" s="34"/>
      <c r="BKF1626" s="35"/>
      <c r="BKG1626" s="34"/>
      <c r="BKN1626" s="35"/>
      <c r="BKO1626" s="34"/>
      <c r="BKV1626" s="35"/>
      <c r="BKW1626" s="34"/>
      <c r="BLD1626" s="35"/>
      <c r="BLE1626" s="34"/>
      <c r="BLL1626" s="35"/>
      <c r="BLM1626" s="34"/>
      <c r="BLT1626" s="35"/>
      <c r="BLU1626" s="34"/>
      <c r="BMB1626" s="35"/>
      <c r="BMC1626" s="34"/>
      <c r="BMJ1626" s="35"/>
      <c r="BMK1626" s="34"/>
      <c r="BMR1626" s="35"/>
      <c r="BMS1626" s="34"/>
      <c r="BMZ1626" s="35"/>
      <c r="BNA1626" s="34"/>
      <c r="BNH1626" s="35"/>
      <c r="BNI1626" s="34"/>
      <c r="BNP1626" s="35"/>
      <c r="BNQ1626" s="34"/>
      <c r="BNX1626" s="35"/>
      <c r="BNY1626" s="34"/>
      <c r="BOF1626" s="35"/>
      <c r="BOG1626" s="34"/>
      <c r="BON1626" s="35"/>
      <c r="BOO1626" s="34"/>
      <c r="BOV1626" s="35"/>
      <c r="BOW1626" s="34"/>
      <c r="BPD1626" s="35"/>
      <c r="BPE1626" s="34"/>
      <c r="BPL1626" s="35"/>
      <c r="BPM1626" s="34"/>
      <c r="BPT1626" s="35"/>
      <c r="BPU1626" s="34"/>
      <c r="BQB1626" s="35"/>
      <c r="BQC1626" s="34"/>
      <c r="BQJ1626" s="35"/>
      <c r="BQK1626" s="34"/>
      <c r="BQR1626" s="35"/>
      <c r="BQS1626" s="34"/>
      <c r="BQZ1626" s="35"/>
      <c r="BRA1626" s="34"/>
      <c r="BRH1626" s="35"/>
      <c r="BRI1626" s="34"/>
      <c r="BRP1626" s="35"/>
      <c r="BRQ1626" s="34"/>
      <c r="BRX1626" s="35"/>
      <c r="BRY1626" s="34"/>
      <c r="BSF1626" s="35"/>
      <c r="BSG1626" s="34"/>
      <c r="BSN1626" s="35"/>
      <c r="BSO1626" s="34"/>
      <c r="BSV1626" s="35"/>
      <c r="BSW1626" s="34"/>
      <c r="BTD1626" s="35"/>
      <c r="BTE1626" s="34"/>
      <c r="BTL1626" s="35"/>
      <c r="BTM1626" s="34"/>
      <c r="BTT1626" s="35"/>
      <c r="BTU1626" s="34"/>
      <c r="BUB1626" s="35"/>
      <c r="BUC1626" s="34"/>
      <c r="BUJ1626" s="35"/>
      <c r="BUK1626" s="34"/>
      <c r="BUR1626" s="35"/>
      <c r="BUS1626" s="34"/>
      <c r="BUZ1626" s="35"/>
      <c r="BVA1626" s="34"/>
      <c r="BVH1626" s="35"/>
      <c r="BVI1626" s="34"/>
      <c r="BVP1626" s="35"/>
      <c r="BVQ1626" s="34"/>
      <c r="BVX1626" s="35"/>
      <c r="BVY1626" s="34"/>
      <c r="BWF1626" s="35"/>
      <c r="BWG1626" s="34"/>
      <c r="BWN1626" s="35"/>
      <c r="BWO1626" s="34"/>
      <c r="BWV1626" s="35"/>
      <c r="BWW1626" s="34"/>
      <c r="BXD1626" s="35"/>
      <c r="BXE1626" s="34"/>
      <c r="BXL1626" s="35"/>
      <c r="BXM1626" s="34"/>
      <c r="BXT1626" s="35"/>
      <c r="BXU1626" s="34"/>
      <c r="BYB1626" s="35"/>
      <c r="BYC1626" s="34"/>
      <c r="BYJ1626" s="35"/>
      <c r="BYK1626" s="34"/>
      <c r="BYR1626" s="35"/>
      <c r="BYS1626" s="34"/>
      <c r="BYZ1626" s="35"/>
      <c r="BZA1626" s="34"/>
      <c r="BZH1626" s="35"/>
      <c r="BZI1626" s="34"/>
      <c r="BZP1626" s="35"/>
      <c r="BZQ1626" s="34"/>
      <c r="BZX1626" s="35"/>
      <c r="BZY1626" s="34"/>
      <c r="CAF1626" s="35"/>
      <c r="CAG1626" s="34"/>
      <c r="CAN1626" s="35"/>
      <c r="CAO1626" s="34"/>
      <c r="CAV1626" s="35"/>
      <c r="CAW1626" s="34"/>
      <c r="CBD1626" s="35"/>
      <c r="CBE1626" s="34"/>
      <c r="CBL1626" s="35"/>
      <c r="CBM1626" s="34"/>
      <c r="CBT1626" s="35"/>
      <c r="CBU1626" s="34"/>
      <c r="CCB1626" s="35"/>
      <c r="CCC1626" s="34"/>
      <c r="CCJ1626" s="35"/>
      <c r="CCK1626" s="34"/>
      <c r="CCR1626" s="35"/>
      <c r="CCS1626" s="34"/>
      <c r="CCZ1626" s="35"/>
      <c r="CDA1626" s="34"/>
      <c r="CDH1626" s="35"/>
      <c r="CDI1626" s="34"/>
      <c r="CDP1626" s="35"/>
      <c r="CDQ1626" s="34"/>
      <c r="CDX1626" s="35"/>
      <c r="CDY1626" s="34"/>
      <c r="CEF1626" s="35"/>
      <c r="CEG1626" s="34"/>
      <c r="CEN1626" s="35"/>
      <c r="CEO1626" s="34"/>
      <c r="CEV1626" s="35"/>
      <c r="CEW1626" s="34"/>
      <c r="CFD1626" s="35"/>
      <c r="CFE1626" s="34"/>
      <c r="CFL1626" s="35"/>
      <c r="CFM1626" s="34"/>
      <c r="CFT1626" s="35"/>
      <c r="CFU1626" s="34"/>
      <c r="CGB1626" s="35"/>
      <c r="CGC1626" s="34"/>
      <c r="CGJ1626" s="35"/>
      <c r="CGK1626" s="34"/>
      <c r="CGR1626" s="35"/>
      <c r="CGS1626" s="34"/>
      <c r="CGZ1626" s="35"/>
      <c r="CHA1626" s="34"/>
      <c r="CHH1626" s="35"/>
      <c r="CHI1626" s="34"/>
      <c r="CHP1626" s="35"/>
      <c r="CHQ1626" s="34"/>
      <c r="CHX1626" s="35"/>
      <c r="CHY1626" s="34"/>
      <c r="CIF1626" s="35"/>
      <c r="CIG1626" s="34"/>
      <c r="CIN1626" s="35"/>
      <c r="CIO1626" s="34"/>
      <c r="CIV1626" s="35"/>
      <c r="CIW1626" s="34"/>
      <c r="CJD1626" s="35"/>
      <c r="CJE1626" s="34"/>
      <c r="CJL1626" s="35"/>
      <c r="CJM1626" s="34"/>
      <c r="CJT1626" s="35"/>
      <c r="CJU1626" s="34"/>
      <c r="CKB1626" s="35"/>
      <c r="CKC1626" s="34"/>
      <c r="CKJ1626" s="35"/>
      <c r="CKK1626" s="34"/>
      <c r="CKR1626" s="35"/>
      <c r="CKS1626" s="34"/>
      <c r="CKZ1626" s="35"/>
      <c r="CLA1626" s="34"/>
      <c r="CLH1626" s="35"/>
      <c r="CLI1626" s="34"/>
      <c r="CLP1626" s="35"/>
      <c r="CLQ1626" s="34"/>
      <c r="CLX1626" s="35"/>
      <c r="CLY1626" s="34"/>
      <c r="CMF1626" s="35"/>
      <c r="CMG1626" s="34"/>
      <c r="CMN1626" s="35"/>
      <c r="CMO1626" s="34"/>
      <c r="CMV1626" s="35"/>
      <c r="CMW1626" s="34"/>
      <c r="CND1626" s="35"/>
      <c r="CNE1626" s="34"/>
      <c r="CNL1626" s="35"/>
      <c r="CNM1626" s="34"/>
      <c r="CNT1626" s="35"/>
      <c r="CNU1626" s="34"/>
      <c r="COB1626" s="35"/>
      <c r="COC1626" s="34"/>
      <c r="COJ1626" s="35"/>
      <c r="COK1626" s="34"/>
      <c r="COR1626" s="35"/>
      <c r="COS1626" s="34"/>
      <c r="COZ1626" s="35"/>
      <c r="CPA1626" s="34"/>
      <c r="CPH1626" s="35"/>
      <c r="CPI1626" s="34"/>
      <c r="CPP1626" s="35"/>
      <c r="CPQ1626" s="34"/>
      <c r="CPX1626" s="35"/>
      <c r="CPY1626" s="34"/>
      <c r="CQF1626" s="35"/>
      <c r="CQG1626" s="34"/>
      <c r="CQN1626" s="35"/>
      <c r="CQO1626" s="34"/>
      <c r="CQV1626" s="35"/>
      <c r="CQW1626" s="34"/>
      <c r="CRD1626" s="35"/>
      <c r="CRE1626" s="34"/>
      <c r="CRL1626" s="35"/>
      <c r="CRM1626" s="34"/>
      <c r="CRT1626" s="35"/>
      <c r="CRU1626" s="34"/>
      <c r="CSB1626" s="35"/>
      <c r="CSC1626" s="34"/>
      <c r="CSJ1626" s="35"/>
      <c r="CSK1626" s="34"/>
      <c r="CSR1626" s="35"/>
      <c r="CSS1626" s="34"/>
      <c r="CSZ1626" s="35"/>
      <c r="CTA1626" s="34"/>
      <c r="CTH1626" s="35"/>
      <c r="CTI1626" s="34"/>
      <c r="CTP1626" s="35"/>
      <c r="CTQ1626" s="34"/>
      <c r="CTX1626" s="35"/>
      <c r="CTY1626" s="34"/>
      <c r="CUF1626" s="35"/>
      <c r="CUG1626" s="34"/>
      <c r="CUN1626" s="35"/>
      <c r="CUO1626" s="34"/>
      <c r="CUV1626" s="35"/>
      <c r="CUW1626" s="34"/>
      <c r="CVD1626" s="35"/>
      <c r="CVE1626" s="34"/>
      <c r="CVL1626" s="35"/>
      <c r="CVM1626" s="34"/>
      <c r="CVT1626" s="35"/>
      <c r="CVU1626" s="34"/>
      <c r="CWB1626" s="35"/>
      <c r="CWC1626" s="34"/>
      <c r="CWJ1626" s="35"/>
      <c r="CWK1626" s="34"/>
      <c r="CWR1626" s="35"/>
      <c r="CWS1626" s="34"/>
      <c r="CWZ1626" s="35"/>
      <c r="CXA1626" s="34"/>
      <c r="CXH1626" s="35"/>
      <c r="CXI1626" s="34"/>
      <c r="CXP1626" s="35"/>
      <c r="CXQ1626" s="34"/>
      <c r="CXX1626" s="35"/>
      <c r="CXY1626" s="34"/>
      <c r="CYF1626" s="35"/>
      <c r="CYG1626" s="34"/>
      <c r="CYN1626" s="35"/>
      <c r="CYO1626" s="34"/>
      <c r="CYV1626" s="35"/>
      <c r="CYW1626" s="34"/>
      <c r="CZD1626" s="35"/>
      <c r="CZE1626" s="34"/>
      <c r="CZL1626" s="35"/>
      <c r="CZM1626" s="34"/>
      <c r="CZT1626" s="35"/>
      <c r="CZU1626" s="34"/>
      <c r="DAB1626" s="35"/>
      <c r="DAC1626" s="34"/>
      <c r="DAJ1626" s="35"/>
      <c r="DAK1626" s="34"/>
      <c r="DAR1626" s="35"/>
      <c r="DAS1626" s="34"/>
      <c r="DAZ1626" s="35"/>
      <c r="DBA1626" s="34"/>
      <c r="DBH1626" s="35"/>
      <c r="DBI1626" s="34"/>
      <c r="DBP1626" s="35"/>
      <c r="DBQ1626" s="34"/>
      <c r="DBX1626" s="35"/>
      <c r="DBY1626" s="34"/>
      <c r="DCF1626" s="35"/>
      <c r="DCG1626" s="34"/>
      <c r="DCN1626" s="35"/>
      <c r="DCO1626" s="34"/>
      <c r="DCV1626" s="35"/>
      <c r="DCW1626" s="34"/>
      <c r="DDD1626" s="35"/>
      <c r="DDE1626" s="34"/>
      <c r="DDL1626" s="35"/>
      <c r="DDM1626" s="34"/>
      <c r="DDT1626" s="35"/>
      <c r="DDU1626" s="34"/>
      <c r="DEB1626" s="35"/>
      <c r="DEC1626" s="34"/>
      <c r="DEJ1626" s="35"/>
      <c r="DEK1626" s="34"/>
      <c r="DER1626" s="35"/>
      <c r="DES1626" s="34"/>
      <c r="DEZ1626" s="35"/>
      <c r="DFA1626" s="34"/>
      <c r="DFH1626" s="35"/>
      <c r="DFI1626" s="34"/>
      <c r="DFP1626" s="35"/>
      <c r="DFQ1626" s="34"/>
      <c r="DFX1626" s="35"/>
      <c r="DFY1626" s="34"/>
      <c r="DGF1626" s="35"/>
      <c r="DGG1626" s="34"/>
      <c r="DGN1626" s="35"/>
      <c r="DGO1626" s="34"/>
      <c r="DGV1626" s="35"/>
      <c r="DGW1626" s="34"/>
      <c r="DHD1626" s="35"/>
      <c r="DHE1626" s="34"/>
      <c r="DHL1626" s="35"/>
      <c r="DHM1626" s="34"/>
      <c r="DHT1626" s="35"/>
      <c r="DHU1626" s="34"/>
      <c r="DIB1626" s="35"/>
      <c r="DIC1626" s="34"/>
      <c r="DIJ1626" s="35"/>
      <c r="DIK1626" s="34"/>
      <c r="DIR1626" s="35"/>
      <c r="DIS1626" s="34"/>
      <c r="DIZ1626" s="35"/>
      <c r="DJA1626" s="34"/>
      <c r="DJH1626" s="35"/>
      <c r="DJI1626" s="34"/>
      <c r="DJP1626" s="35"/>
      <c r="DJQ1626" s="34"/>
      <c r="DJX1626" s="35"/>
      <c r="DJY1626" s="34"/>
      <c r="DKF1626" s="35"/>
      <c r="DKG1626" s="34"/>
      <c r="DKN1626" s="35"/>
      <c r="DKO1626" s="34"/>
      <c r="DKV1626" s="35"/>
      <c r="DKW1626" s="34"/>
      <c r="DLD1626" s="35"/>
      <c r="DLE1626" s="34"/>
      <c r="DLL1626" s="35"/>
      <c r="DLM1626" s="34"/>
      <c r="DLT1626" s="35"/>
      <c r="DLU1626" s="34"/>
      <c r="DMB1626" s="35"/>
      <c r="DMC1626" s="34"/>
      <c r="DMJ1626" s="35"/>
      <c r="DMK1626" s="34"/>
      <c r="DMR1626" s="35"/>
      <c r="DMS1626" s="34"/>
      <c r="DMZ1626" s="35"/>
      <c r="DNA1626" s="34"/>
      <c r="DNH1626" s="35"/>
      <c r="DNI1626" s="34"/>
      <c r="DNP1626" s="35"/>
      <c r="DNQ1626" s="34"/>
      <c r="DNX1626" s="35"/>
      <c r="DNY1626" s="34"/>
      <c r="DOF1626" s="35"/>
      <c r="DOG1626" s="34"/>
      <c r="DON1626" s="35"/>
      <c r="DOO1626" s="34"/>
      <c r="DOV1626" s="35"/>
      <c r="DOW1626" s="34"/>
      <c r="DPD1626" s="35"/>
      <c r="DPE1626" s="34"/>
      <c r="DPL1626" s="35"/>
      <c r="DPM1626" s="34"/>
      <c r="DPT1626" s="35"/>
      <c r="DPU1626" s="34"/>
      <c r="DQB1626" s="35"/>
      <c r="DQC1626" s="34"/>
      <c r="DQJ1626" s="35"/>
      <c r="DQK1626" s="34"/>
      <c r="DQR1626" s="35"/>
      <c r="DQS1626" s="34"/>
      <c r="DQZ1626" s="35"/>
      <c r="DRA1626" s="34"/>
      <c r="DRH1626" s="35"/>
      <c r="DRI1626" s="34"/>
      <c r="DRP1626" s="35"/>
      <c r="DRQ1626" s="34"/>
      <c r="DRX1626" s="35"/>
      <c r="DRY1626" s="34"/>
      <c r="DSF1626" s="35"/>
      <c r="DSG1626" s="34"/>
      <c r="DSN1626" s="35"/>
      <c r="DSO1626" s="34"/>
      <c r="DSV1626" s="35"/>
      <c r="DSW1626" s="34"/>
      <c r="DTD1626" s="35"/>
      <c r="DTE1626" s="34"/>
      <c r="DTL1626" s="35"/>
      <c r="DTM1626" s="34"/>
      <c r="DTT1626" s="35"/>
      <c r="DTU1626" s="34"/>
      <c r="DUB1626" s="35"/>
      <c r="DUC1626" s="34"/>
      <c r="DUJ1626" s="35"/>
      <c r="DUK1626" s="34"/>
      <c r="DUR1626" s="35"/>
      <c r="DUS1626" s="34"/>
      <c r="DUZ1626" s="35"/>
      <c r="DVA1626" s="34"/>
      <c r="DVH1626" s="35"/>
      <c r="DVI1626" s="34"/>
      <c r="DVP1626" s="35"/>
      <c r="DVQ1626" s="34"/>
      <c r="DVX1626" s="35"/>
      <c r="DVY1626" s="34"/>
      <c r="DWF1626" s="35"/>
      <c r="DWG1626" s="34"/>
      <c r="DWN1626" s="35"/>
      <c r="DWO1626" s="34"/>
      <c r="DWV1626" s="35"/>
      <c r="DWW1626" s="34"/>
      <c r="DXD1626" s="35"/>
      <c r="DXE1626" s="34"/>
      <c r="DXL1626" s="35"/>
      <c r="DXM1626" s="34"/>
      <c r="DXT1626" s="35"/>
      <c r="DXU1626" s="34"/>
      <c r="DYB1626" s="35"/>
      <c r="DYC1626" s="34"/>
      <c r="DYJ1626" s="35"/>
      <c r="DYK1626" s="34"/>
      <c r="DYR1626" s="35"/>
      <c r="DYS1626" s="34"/>
      <c r="DYZ1626" s="35"/>
      <c r="DZA1626" s="34"/>
      <c r="DZH1626" s="35"/>
      <c r="DZI1626" s="34"/>
      <c r="DZP1626" s="35"/>
      <c r="DZQ1626" s="34"/>
      <c r="DZX1626" s="35"/>
      <c r="DZY1626" s="34"/>
      <c r="EAF1626" s="35"/>
      <c r="EAG1626" s="34"/>
      <c r="EAN1626" s="35"/>
      <c r="EAO1626" s="34"/>
      <c r="EAV1626" s="35"/>
      <c r="EAW1626" s="34"/>
      <c r="EBD1626" s="35"/>
      <c r="EBE1626" s="34"/>
      <c r="EBL1626" s="35"/>
      <c r="EBM1626" s="34"/>
      <c r="EBT1626" s="35"/>
      <c r="EBU1626" s="34"/>
      <c r="ECB1626" s="35"/>
      <c r="ECC1626" s="34"/>
      <c r="ECJ1626" s="35"/>
      <c r="ECK1626" s="34"/>
      <c r="ECR1626" s="35"/>
      <c r="ECS1626" s="34"/>
      <c r="ECZ1626" s="35"/>
      <c r="EDA1626" s="34"/>
      <c r="EDH1626" s="35"/>
      <c r="EDI1626" s="34"/>
      <c r="EDP1626" s="35"/>
      <c r="EDQ1626" s="34"/>
      <c r="EDX1626" s="35"/>
      <c r="EDY1626" s="34"/>
      <c r="EEF1626" s="35"/>
      <c r="EEG1626" s="34"/>
      <c r="EEN1626" s="35"/>
      <c r="EEO1626" s="34"/>
      <c r="EEV1626" s="35"/>
      <c r="EEW1626" s="34"/>
      <c r="EFD1626" s="35"/>
      <c r="EFE1626" s="34"/>
      <c r="EFL1626" s="35"/>
      <c r="EFM1626" s="34"/>
      <c r="EFT1626" s="35"/>
      <c r="EFU1626" s="34"/>
      <c r="EGB1626" s="35"/>
      <c r="EGC1626" s="34"/>
      <c r="EGJ1626" s="35"/>
      <c r="EGK1626" s="34"/>
      <c r="EGR1626" s="35"/>
      <c r="EGS1626" s="34"/>
      <c r="EGZ1626" s="35"/>
      <c r="EHA1626" s="34"/>
      <c r="EHH1626" s="35"/>
      <c r="EHI1626" s="34"/>
      <c r="EHP1626" s="35"/>
      <c r="EHQ1626" s="34"/>
      <c r="EHX1626" s="35"/>
      <c r="EHY1626" s="34"/>
      <c r="EIF1626" s="35"/>
      <c r="EIG1626" s="34"/>
      <c r="EIN1626" s="35"/>
      <c r="EIO1626" s="34"/>
      <c r="EIV1626" s="35"/>
      <c r="EIW1626" s="34"/>
      <c r="EJD1626" s="35"/>
      <c r="EJE1626" s="34"/>
      <c r="EJL1626" s="35"/>
      <c r="EJM1626" s="34"/>
      <c r="EJT1626" s="35"/>
      <c r="EJU1626" s="34"/>
      <c r="EKB1626" s="35"/>
      <c r="EKC1626" s="34"/>
      <c r="EKJ1626" s="35"/>
      <c r="EKK1626" s="34"/>
      <c r="EKR1626" s="35"/>
      <c r="EKS1626" s="34"/>
      <c r="EKZ1626" s="35"/>
      <c r="ELA1626" s="34"/>
      <c r="ELH1626" s="35"/>
      <c r="ELI1626" s="34"/>
      <c r="ELP1626" s="35"/>
      <c r="ELQ1626" s="34"/>
      <c r="ELX1626" s="35"/>
      <c r="ELY1626" s="34"/>
      <c r="EMF1626" s="35"/>
      <c r="EMG1626" s="34"/>
      <c r="EMN1626" s="35"/>
      <c r="EMO1626" s="34"/>
      <c r="EMV1626" s="35"/>
      <c r="EMW1626" s="34"/>
      <c r="END1626" s="35"/>
      <c r="ENE1626" s="34"/>
      <c r="ENL1626" s="35"/>
      <c r="ENM1626" s="34"/>
      <c r="ENT1626" s="35"/>
      <c r="ENU1626" s="34"/>
      <c r="EOB1626" s="35"/>
      <c r="EOC1626" s="34"/>
      <c r="EOJ1626" s="35"/>
      <c r="EOK1626" s="34"/>
      <c r="EOR1626" s="35"/>
      <c r="EOS1626" s="34"/>
      <c r="EOZ1626" s="35"/>
      <c r="EPA1626" s="34"/>
      <c r="EPH1626" s="35"/>
      <c r="EPI1626" s="34"/>
      <c r="EPP1626" s="35"/>
      <c r="EPQ1626" s="34"/>
      <c r="EPX1626" s="35"/>
      <c r="EPY1626" s="34"/>
      <c r="EQF1626" s="35"/>
      <c r="EQG1626" s="34"/>
      <c r="EQN1626" s="35"/>
      <c r="EQO1626" s="34"/>
      <c r="EQV1626" s="35"/>
      <c r="EQW1626" s="34"/>
      <c r="ERD1626" s="35"/>
      <c r="ERE1626" s="34"/>
      <c r="ERL1626" s="35"/>
      <c r="ERM1626" s="34"/>
      <c r="ERT1626" s="35"/>
      <c r="ERU1626" s="34"/>
      <c r="ESB1626" s="35"/>
      <c r="ESC1626" s="34"/>
      <c r="ESJ1626" s="35"/>
      <c r="ESK1626" s="34"/>
      <c r="ESR1626" s="35"/>
      <c r="ESS1626" s="34"/>
      <c r="ESZ1626" s="35"/>
      <c r="ETA1626" s="34"/>
      <c r="ETH1626" s="35"/>
      <c r="ETI1626" s="34"/>
      <c r="ETP1626" s="35"/>
      <c r="ETQ1626" s="34"/>
      <c r="ETX1626" s="35"/>
      <c r="ETY1626" s="34"/>
      <c r="EUF1626" s="35"/>
      <c r="EUG1626" s="34"/>
      <c r="EUN1626" s="35"/>
      <c r="EUO1626" s="34"/>
      <c r="EUV1626" s="35"/>
      <c r="EUW1626" s="34"/>
      <c r="EVD1626" s="35"/>
      <c r="EVE1626" s="34"/>
      <c r="EVL1626" s="35"/>
      <c r="EVM1626" s="34"/>
      <c r="EVT1626" s="35"/>
      <c r="EVU1626" s="34"/>
      <c r="EWB1626" s="35"/>
      <c r="EWC1626" s="34"/>
      <c r="EWJ1626" s="35"/>
      <c r="EWK1626" s="34"/>
      <c r="EWR1626" s="35"/>
      <c r="EWS1626" s="34"/>
      <c r="EWZ1626" s="35"/>
      <c r="EXA1626" s="34"/>
      <c r="EXH1626" s="35"/>
      <c r="EXI1626" s="34"/>
      <c r="EXP1626" s="35"/>
      <c r="EXQ1626" s="34"/>
      <c r="EXX1626" s="35"/>
      <c r="EXY1626" s="34"/>
      <c r="EYF1626" s="35"/>
      <c r="EYG1626" s="34"/>
      <c r="EYN1626" s="35"/>
      <c r="EYO1626" s="34"/>
      <c r="EYV1626" s="35"/>
      <c r="EYW1626" s="34"/>
      <c r="EZD1626" s="35"/>
      <c r="EZE1626" s="34"/>
      <c r="EZL1626" s="35"/>
      <c r="EZM1626" s="34"/>
      <c r="EZT1626" s="35"/>
      <c r="EZU1626" s="34"/>
      <c r="FAB1626" s="35"/>
      <c r="FAC1626" s="34"/>
      <c r="FAJ1626" s="35"/>
      <c r="FAK1626" s="34"/>
      <c r="FAR1626" s="35"/>
      <c r="FAS1626" s="34"/>
      <c r="FAZ1626" s="35"/>
      <c r="FBA1626" s="34"/>
      <c r="FBH1626" s="35"/>
      <c r="FBI1626" s="34"/>
      <c r="FBP1626" s="35"/>
      <c r="FBQ1626" s="34"/>
      <c r="FBX1626" s="35"/>
      <c r="FBY1626" s="34"/>
      <c r="FCF1626" s="35"/>
      <c r="FCG1626" s="34"/>
      <c r="FCN1626" s="35"/>
      <c r="FCO1626" s="34"/>
      <c r="FCV1626" s="35"/>
      <c r="FCW1626" s="34"/>
      <c r="FDD1626" s="35"/>
      <c r="FDE1626" s="34"/>
      <c r="FDL1626" s="35"/>
      <c r="FDM1626" s="34"/>
      <c r="FDT1626" s="35"/>
      <c r="FDU1626" s="34"/>
      <c r="FEB1626" s="35"/>
      <c r="FEC1626" s="34"/>
      <c r="FEJ1626" s="35"/>
      <c r="FEK1626" s="34"/>
      <c r="FER1626" s="35"/>
      <c r="FES1626" s="34"/>
      <c r="FEZ1626" s="35"/>
      <c r="FFA1626" s="34"/>
      <c r="FFH1626" s="35"/>
      <c r="FFI1626" s="34"/>
      <c r="FFP1626" s="35"/>
      <c r="FFQ1626" s="34"/>
      <c r="FFX1626" s="35"/>
      <c r="FFY1626" s="34"/>
      <c r="FGF1626" s="35"/>
      <c r="FGG1626" s="34"/>
      <c r="FGN1626" s="35"/>
      <c r="FGO1626" s="34"/>
      <c r="FGV1626" s="35"/>
      <c r="FGW1626" s="34"/>
      <c r="FHD1626" s="35"/>
      <c r="FHE1626" s="34"/>
      <c r="FHL1626" s="35"/>
      <c r="FHM1626" s="34"/>
      <c r="FHT1626" s="35"/>
      <c r="FHU1626" s="34"/>
      <c r="FIB1626" s="35"/>
      <c r="FIC1626" s="34"/>
      <c r="FIJ1626" s="35"/>
      <c r="FIK1626" s="34"/>
      <c r="FIR1626" s="35"/>
      <c r="FIS1626" s="34"/>
      <c r="FIZ1626" s="35"/>
      <c r="FJA1626" s="34"/>
      <c r="FJH1626" s="35"/>
      <c r="FJI1626" s="34"/>
      <c r="FJP1626" s="35"/>
      <c r="FJQ1626" s="34"/>
      <c r="FJX1626" s="35"/>
      <c r="FJY1626" s="34"/>
      <c r="FKF1626" s="35"/>
      <c r="FKG1626" s="34"/>
      <c r="FKN1626" s="35"/>
      <c r="FKO1626" s="34"/>
      <c r="FKV1626" s="35"/>
      <c r="FKW1626" s="34"/>
      <c r="FLD1626" s="35"/>
      <c r="FLE1626" s="34"/>
      <c r="FLL1626" s="35"/>
      <c r="FLM1626" s="34"/>
      <c r="FLT1626" s="35"/>
      <c r="FLU1626" s="34"/>
      <c r="FMB1626" s="35"/>
      <c r="FMC1626" s="34"/>
      <c r="FMJ1626" s="35"/>
      <c r="FMK1626" s="34"/>
      <c r="FMR1626" s="35"/>
      <c r="FMS1626" s="34"/>
      <c r="FMZ1626" s="35"/>
      <c r="FNA1626" s="34"/>
      <c r="FNH1626" s="35"/>
      <c r="FNI1626" s="34"/>
      <c r="FNP1626" s="35"/>
      <c r="FNQ1626" s="34"/>
      <c r="FNX1626" s="35"/>
      <c r="FNY1626" s="34"/>
      <c r="FOF1626" s="35"/>
      <c r="FOG1626" s="34"/>
      <c r="FON1626" s="35"/>
      <c r="FOO1626" s="34"/>
      <c r="FOV1626" s="35"/>
      <c r="FOW1626" s="34"/>
      <c r="FPD1626" s="35"/>
      <c r="FPE1626" s="34"/>
      <c r="FPL1626" s="35"/>
      <c r="FPM1626" s="34"/>
      <c r="FPT1626" s="35"/>
      <c r="FPU1626" s="34"/>
      <c r="FQB1626" s="35"/>
      <c r="FQC1626" s="34"/>
      <c r="FQJ1626" s="35"/>
      <c r="FQK1626" s="34"/>
      <c r="FQR1626" s="35"/>
      <c r="FQS1626" s="34"/>
      <c r="FQZ1626" s="35"/>
      <c r="FRA1626" s="34"/>
      <c r="FRH1626" s="35"/>
      <c r="FRI1626" s="34"/>
      <c r="FRP1626" s="35"/>
      <c r="FRQ1626" s="34"/>
      <c r="FRX1626" s="35"/>
      <c r="FRY1626" s="34"/>
      <c r="FSF1626" s="35"/>
      <c r="FSG1626" s="34"/>
      <c r="FSN1626" s="35"/>
      <c r="FSO1626" s="34"/>
      <c r="FSV1626" s="35"/>
      <c r="FSW1626" s="34"/>
      <c r="FTD1626" s="35"/>
      <c r="FTE1626" s="34"/>
      <c r="FTL1626" s="35"/>
      <c r="FTM1626" s="34"/>
      <c r="FTT1626" s="35"/>
      <c r="FTU1626" s="34"/>
      <c r="FUB1626" s="35"/>
      <c r="FUC1626" s="34"/>
      <c r="FUJ1626" s="35"/>
      <c r="FUK1626" s="34"/>
      <c r="FUR1626" s="35"/>
      <c r="FUS1626" s="34"/>
      <c r="FUZ1626" s="35"/>
      <c r="FVA1626" s="34"/>
      <c r="FVH1626" s="35"/>
      <c r="FVI1626" s="34"/>
      <c r="FVP1626" s="35"/>
      <c r="FVQ1626" s="34"/>
      <c r="FVX1626" s="35"/>
      <c r="FVY1626" s="34"/>
      <c r="FWF1626" s="35"/>
      <c r="FWG1626" s="34"/>
      <c r="FWN1626" s="35"/>
      <c r="FWO1626" s="34"/>
      <c r="FWV1626" s="35"/>
      <c r="FWW1626" s="34"/>
      <c r="FXD1626" s="35"/>
      <c r="FXE1626" s="34"/>
      <c r="FXL1626" s="35"/>
      <c r="FXM1626" s="34"/>
      <c r="FXT1626" s="35"/>
      <c r="FXU1626" s="34"/>
      <c r="FYB1626" s="35"/>
      <c r="FYC1626" s="34"/>
      <c r="FYJ1626" s="35"/>
      <c r="FYK1626" s="34"/>
      <c r="FYR1626" s="35"/>
      <c r="FYS1626" s="34"/>
      <c r="FYZ1626" s="35"/>
      <c r="FZA1626" s="34"/>
      <c r="FZH1626" s="35"/>
      <c r="FZI1626" s="34"/>
      <c r="FZP1626" s="35"/>
      <c r="FZQ1626" s="34"/>
      <c r="FZX1626" s="35"/>
      <c r="FZY1626" s="34"/>
      <c r="GAF1626" s="35"/>
      <c r="GAG1626" s="34"/>
      <c r="GAN1626" s="35"/>
      <c r="GAO1626" s="34"/>
      <c r="GAV1626" s="35"/>
      <c r="GAW1626" s="34"/>
      <c r="GBD1626" s="35"/>
      <c r="GBE1626" s="34"/>
      <c r="GBL1626" s="35"/>
      <c r="GBM1626" s="34"/>
      <c r="GBT1626" s="35"/>
      <c r="GBU1626" s="34"/>
      <c r="GCB1626" s="35"/>
      <c r="GCC1626" s="34"/>
      <c r="GCJ1626" s="35"/>
      <c r="GCK1626" s="34"/>
      <c r="GCR1626" s="35"/>
      <c r="GCS1626" s="34"/>
      <c r="GCZ1626" s="35"/>
      <c r="GDA1626" s="34"/>
      <c r="GDH1626" s="35"/>
      <c r="GDI1626" s="34"/>
      <c r="GDP1626" s="35"/>
      <c r="GDQ1626" s="34"/>
      <c r="GDX1626" s="35"/>
      <c r="GDY1626" s="34"/>
      <c r="GEF1626" s="35"/>
      <c r="GEG1626" s="34"/>
      <c r="GEN1626" s="35"/>
      <c r="GEO1626" s="34"/>
      <c r="GEV1626" s="35"/>
      <c r="GEW1626" s="34"/>
      <c r="GFD1626" s="35"/>
      <c r="GFE1626" s="34"/>
      <c r="GFL1626" s="35"/>
      <c r="GFM1626" s="34"/>
      <c r="GFT1626" s="35"/>
      <c r="GFU1626" s="34"/>
      <c r="GGB1626" s="35"/>
      <c r="GGC1626" s="34"/>
      <c r="GGJ1626" s="35"/>
      <c r="GGK1626" s="34"/>
      <c r="GGR1626" s="35"/>
      <c r="GGS1626" s="34"/>
      <c r="GGZ1626" s="35"/>
      <c r="GHA1626" s="34"/>
      <c r="GHH1626" s="35"/>
      <c r="GHI1626" s="34"/>
      <c r="GHP1626" s="35"/>
      <c r="GHQ1626" s="34"/>
      <c r="GHX1626" s="35"/>
      <c r="GHY1626" s="34"/>
      <c r="GIF1626" s="35"/>
      <c r="GIG1626" s="34"/>
      <c r="GIN1626" s="35"/>
      <c r="GIO1626" s="34"/>
      <c r="GIV1626" s="35"/>
      <c r="GIW1626" s="34"/>
      <c r="GJD1626" s="35"/>
      <c r="GJE1626" s="34"/>
      <c r="GJL1626" s="35"/>
      <c r="GJM1626" s="34"/>
      <c r="GJT1626" s="35"/>
      <c r="GJU1626" s="34"/>
      <c r="GKB1626" s="35"/>
      <c r="GKC1626" s="34"/>
      <c r="GKJ1626" s="35"/>
      <c r="GKK1626" s="34"/>
      <c r="GKR1626" s="35"/>
      <c r="GKS1626" s="34"/>
      <c r="GKZ1626" s="35"/>
      <c r="GLA1626" s="34"/>
      <c r="GLH1626" s="35"/>
      <c r="GLI1626" s="34"/>
      <c r="GLP1626" s="35"/>
      <c r="GLQ1626" s="34"/>
      <c r="GLX1626" s="35"/>
      <c r="GLY1626" s="34"/>
      <c r="GMF1626" s="35"/>
      <c r="GMG1626" s="34"/>
      <c r="GMN1626" s="35"/>
      <c r="GMO1626" s="34"/>
      <c r="GMV1626" s="35"/>
      <c r="GMW1626" s="34"/>
      <c r="GND1626" s="35"/>
      <c r="GNE1626" s="34"/>
      <c r="GNL1626" s="35"/>
      <c r="GNM1626" s="34"/>
      <c r="GNT1626" s="35"/>
      <c r="GNU1626" s="34"/>
      <c r="GOB1626" s="35"/>
      <c r="GOC1626" s="34"/>
      <c r="GOJ1626" s="35"/>
      <c r="GOK1626" s="34"/>
      <c r="GOR1626" s="35"/>
      <c r="GOS1626" s="34"/>
      <c r="GOZ1626" s="35"/>
      <c r="GPA1626" s="34"/>
      <c r="GPH1626" s="35"/>
      <c r="GPI1626" s="34"/>
      <c r="GPP1626" s="35"/>
      <c r="GPQ1626" s="34"/>
      <c r="GPX1626" s="35"/>
      <c r="GPY1626" s="34"/>
      <c r="GQF1626" s="35"/>
      <c r="GQG1626" s="34"/>
      <c r="GQN1626" s="35"/>
      <c r="GQO1626" s="34"/>
      <c r="GQV1626" s="35"/>
      <c r="GQW1626" s="34"/>
      <c r="GRD1626" s="35"/>
      <c r="GRE1626" s="34"/>
      <c r="GRL1626" s="35"/>
      <c r="GRM1626" s="34"/>
      <c r="GRT1626" s="35"/>
      <c r="GRU1626" s="34"/>
      <c r="GSB1626" s="35"/>
      <c r="GSC1626" s="34"/>
      <c r="GSJ1626" s="35"/>
      <c r="GSK1626" s="34"/>
      <c r="GSR1626" s="35"/>
      <c r="GSS1626" s="34"/>
      <c r="GSZ1626" s="35"/>
      <c r="GTA1626" s="34"/>
      <c r="GTH1626" s="35"/>
      <c r="GTI1626" s="34"/>
      <c r="GTP1626" s="35"/>
      <c r="GTQ1626" s="34"/>
      <c r="GTX1626" s="35"/>
      <c r="GTY1626" s="34"/>
      <c r="GUF1626" s="35"/>
      <c r="GUG1626" s="34"/>
      <c r="GUN1626" s="35"/>
      <c r="GUO1626" s="34"/>
      <c r="GUV1626" s="35"/>
      <c r="GUW1626" s="34"/>
      <c r="GVD1626" s="35"/>
      <c r="GVE1626" s="34"/>
      <c r="GVL1626" s="35"/>
      <c r="GVM1626" s="34"/>
      <c r="GVT1626" s="35"/>
      <c r="GVU1626" s="34"/>
      <c r="GWB1626" s="35"/>
      <c r="GWC1626" s="34"/>
      <c r="GWJ1626" s="35"/>
      <c r="GWK1626" s="34"/>
      <c r="GWR1626" s="35"/>
      <c r="GWS1626" s="34"/>
      <c r="GWZ1626" s="35"/>
      <c r="GXA1626" s="34"/>
      <c r="GXH1626" s="35"/>
      <c r="GXI1626" s="34"/>
      <c r="GXP1626" s="35"/>
      <c r="GXQ1626" s="34"/>
      <c r="GXX1626" s="35"/>
      <c r="GXY1626" s="34"/>
      <c r="GYF1626" s="35"/>
      <c r="GYG1626" s="34"/>
      <c r="GYN1626" s="35"/>
      <c r="GYO1626" s="34"/>
      <c r="GYV1626" s="35"/>
      <c r="GYW1626" s="34"/>
      <c r="GZD1626" s="35"/>
      <c r="GZE1626" s="34"/>
      <c r="GZL1626" s="35"/>
      <c r="GZM1626" s="34"/>
      <c r="GZT1626" s="35"/>
      <c r="GZU1626" s="34"/>
      <c r="HAB1626" s="35"/>
      <c r="HAC1626" s="34"/>
      <c r="HAJ1626" s="35"/>
      <c r="HAK1626" s="34"/>
      <c r="HAR1626" s="35"/>
      <c r="HAS1626" s="34"/>
      <c r="HAZ1626" s="35"/>
      <c r="HBA1626" s="34"/>
      <c r="HBH1626" s="35"/>
      <c r="HBI1626" s="34"/>
      <c r="HBP1626" s="35"/>
      <c r="HBQ1626" s="34"/>
      <c r="HBX1626" s="35"/>
      <c r="HBY1626" s="34"/>
      <c r="HCF1626" s="35"/>
      <c r="HCG1626" s="34"/>
      <c r="HCN1626" s="35"/>
      <c r="HCO1626" s="34"/>
      <c r="HCV1626" s="35"/>
      <c r="HCW1626" s="34"/>
      <c r="HDD1626" s="35"/>
      <c r="HDE1626" s="34"/>
      <c r="HDL1626" s="35"/>
      <c r="HDM1626" s="34"/>
      <c r="HDT1626" s="35"/>
      <c r="HDU1626" s="34"/>
      <c r="HEB1626" s="35"/>
      <c r="HEC1626" s="34"/>
      <c r="HEJ1626" s="35"/>
      <c r="HEK1626" s="34"/>
      <c r="HER1626" s="35"/>
      <c r="HES1626" s="34"/>
      <c r="HEZ1626" s="35"/>
      <c r="HFA1626" s="34"/>
      <c r="HFH1626" s="35"/>
      <c r="HFI1626" s="34"/>
      <c r="HFP1626" s="35"/>
      <c r="HFQ1626" s="34"/>
      <c r="HFX1626" s="35"/>
      <c r="HFY1626" s="34"/>
      <c r="HGF1626" s="35"/>
      <c r="HGG1626" s="34"/>
      <c r="HGN1626" s="35"/>
      <c r="HGO1626" s="34"/>
      <c r="HGV1626" s="35"/>
      <c r="HGW1626" s="34"/>
      <c r="HHD1626" s="35"/>
      <c r="HHE1626" s="34"/>
      <c r="HHL1626" s="35"/>
      <c r="HHM1626" s="34"/>
      <c r="HHT1626" s="35"/>
      <c r="HHU1626" s="34"/>
      <c r="HIB1626" s="35"/>
      <c r="HIC1626" s="34"/>
      <c r="HIJ1626" s="35"/>
      <c r="HIK1626" s="34"/>
      <c r="HIR1626" s="35"/>
      <c r="HIS1626" s="34"/>
      <c r="HIZ1626" s="35"/>
      <c r="HJA1626" s="34"/>
      <c r="HJH1626" s="35"/>
      <c r="HJI1626" s="34"/>
      <c r="HJP1626" s="35"/>
      <c r="HJQ1626" s="34"/>
      <c r="HJX1626" s="35"/>
      <c r="HJY1626" s="34"/>
      <c r="HKF1626" s="35"/>
      <c r="HKG1626" s="34"/>
      <c r="HKN1626" s="35"/>
      <c r="HKO1626" s="34"/>
      <c r="HKV1626" s="35"/>
      <c r="HKW1626" s="34"/>
      <c r="HLD1626" s="35"/>
      <c r="HLE1626" s="34"/>
      <c r="HLL1626" s="35"/>
      <c r="HLM1626" s="34"/>
      <c r="HLT1626" s="35"/>
      <c r="HLU1626" s="34"/>
      <c r="HMB1626" s="35"/>
      <c r="HMC1626" s="34"/>
      <c r="HMJ1626" s="35"/>
      <c r="HMK1626" s="34"/>
      <c r="HMR1626" s="35"/>
      <c r="HMS1626" s="34"/>
      <c r="HMZ1626" s="35"/>
      <c r="HNA1626" s="34"/>
      <c r="HNH1626" s="35"/>
      <c r="HNI1626" s="34"/>
      <c r="HNP1626" s="35"/>
      <c r="HNQ1626" s="34"/>
      <c r="HNX1626" s="35"/>
      <c r="HNY1626" s="34"/>
      <c r="HOF1626" s="35"/>
      <c r="HOG1626" s="34"/>
      <c r="HON1626" s="35"/>
      <c r="HOO1626" s="34"/>
      <c r="HOV1626" s="35"/>
      <c r="HOW1626" s="34"/>
      <c r="HPD1626" s="35"/>
      <c r="HPE1626" s="34"/>
      <c r="HPL1626" s="35"/>
      <c r="HPM1626" s="34"/>
      <c r="HPT1626" s="35"/>
      <c r="HPU1626" s="34"/>
      <c r="HQB1626" s="35"/>
      <c r="HQC1626" s="34"/>
      <c r="HQJ1626" s="35"/>
      <c r="HQK1626" s="34"/>
      <c r="HQR1626" s="35"/>
      <c r="HQS1626" s="34"/>
      <c r="HQZ1626" s="35"/>
      <c r="HRA1626" s="34"/>
      <c r="HRH1626" s="35"/>
      <c r="HRI1626" s="34"/>
      <c r="HRP1626" s="35"/>
      <c r="HRQ1626" s="34"/>
      <c r="HRX1626" s="35"/>
      <c r="HRY1626" s="34"/>
      <c r="HSF1626" s="35"/>
      <c r="HSG1626" s="34"/>
      <c r="HSN1626" s="35"/>
      <c r="HSO1626" s="34"/>
      <c r="HSV1626" s="35"/>
      <c r="HSW1626" s="34"/>
      <c r="HTD1626" s="35"/>
      <c r="HTE1626" s="34"/>
      <c r="HTL1626" s="35"/>
      <c r="HTM1626" s="34"/>
      <c r="HTT1626" s="35"/>
      <c r="HTU1626" s="34"/>
      <c r="HUB1626" s="35"/>
      <c r="HUC1626" s="34"/>
      <c r="HUJ1626" s="35"/>
      <c r="HUK1626" s="34"/>
      <c r="HUR1626" s="35"/>
      <c r="HUS1626" s="34"/>
      <c r="HUZ1626" s="35"/>
      <c r="HVA1626" s="34"/>
      <c r="HVH1626" s="35"/>
      <c r="HVI1626" s="34"/>
      <c r="HVP1626" s="35"/>
      <c r="HVQ1626" s="34"/>
      <c r="HVX1626" s="35"/>
      <c r="HVY1626" s="34"/>
      <c r="HWF1626" s="35"/>
      <c r="HWG1626" s="34"/>
      <c r="HWN1626" s="35"/>
      <c r="HWO1626" s="34"/>
      <c r="HWV1626" s="35"/>
      <c r="HWW1626" s="34"/>
      <c r="HXD1626" s="35"/>
      <c r="HXE1626" s="34"/>
      <c r="HXL1626" s="35"/>
      <c r="HXM1626" s="34"/>
      <c r="HXT1626" s="35"/>
      <c r="HXU1626" s="34"/>
      <c r="HYB1626" s="35"/>
      <c r="HYC1626" s="34"/>
      <c r="HYJ1626" s="35"/>
      <c r="HYK1626" s="34"/>
      <c r="HYR1626" s="35"/>
      <c r="HYS1626" s="34"/>
      <c r="HYZ1626" s="35"/>
      <c r="HZA1626" s="34"/>
      <c r="HZH1626" s="35"/>
      <c r="HZI1626" s="34"/>
      <c r="HZP1626" s="35"/>
      <c r="HZQ1626" s="34"/>
      <c r="HZX1626" s="35"/>
      <c r="HZY1626" s="34"/>
      <c r="IAF1626" s="35"/>
      <c r="IAG1626" s="34"/>
      <c r="IAN1626" s="35"/>
      <c r="IAO1626" s="34"/>
      <c r="IAV1626" s="35"/>
      <c r="IAW1626" s="34"/>
      <c r="IBD1626" s="35"/>
      <c r="IBE1626" s="34"/>
      <c r="IBL1626" s="35"/>
      <c r="IBM1626" s="34"/>
      <c r="IBT1626" s="35"/>
      <c r="IBU1626" s="34"/>
      <c r="ICB1626" s="35"/>
      <c r="ICC1626" s="34"/>
      <c r="ICJ1626" s="35"/>
      <c r="ICK1626" s="34"/>
      <c r="ICR1626" s="35"/>
      <c r="ICS1626" s="34"/>
      <c r="ICZ1626" s="35"/>
      <c r="IDA1626" s="34"/>
      <c r="IDH1626" s="35"/>
      <c r="IDI1626" s="34"/>
      <c r="IDP1626" s="35"/>
      <c r="IDQ1626" s="34"/>
      <c r="IDX1626" s="35"/>
      <c r="IDY1626" s="34"/>
      <c r="IEF1626" s="35"/>
      <c r="IEG1626" s="34"/>
      <c r="IEN1626" s="35"/>
      <c r="IEO1626" s="34"/>
      <c r="IEV1626" s="35"/>
      <c r="IEW1626" s="34"/>
      <c r="IFD1626" s="35"/>
      <c r="IFE1626" s="34"/>
      <c r="IFL1626" s="35"/>
      <c r="IFM1626" s="34"/>
      <c r="IFT1626" s="35"/>
      <c r="IFU1626" s="34"/>
      <c r="IGB1626" s="35"/>
      <c r="IGC1626" s="34"/>
      <c r="IGJ1626" s="35"/>
      <c r="IGK1626" s="34"/>
      <c r="IGR1626" s="35"/>
      <c r="IGS1626" s="34"/>
      <c r="IGZ1626" s="35"/>
      <c r="IHA1626" s="34"/>
      <c r="IHH1626" s="35"/>
      <c r="IHI1626" s="34"/>
      <c r="IHP1626" s="35"/>
      <c r="IHQ1626" s="34"/>
      <c r="IHX1626" s="35"/>
      <c r="IHY1626" s="34"/>
      <c r="IIF1626" s="35"/>
      <c r="IIG1626" s="34"/>
      <c r="IIN1626" s="35"/>
      <c r="IIO1626" s="34"/>
      <c r="IIV1626" s="35"/>
      <c r="IIW1626" s="34"/>
      <c r="IJD1626" s="35"/>
      <c r="IJE1626" s="34"/>
      <c r="IJL1626" s="35"/>
      <c r="IJM1626" s="34"/>
      <c r="IJT1626" s="35"/>
      <c r="IJU1626" s="34"/>
      <c r="IKB1626" s="35"/>
      <c r="IKC1626" s="34"/>
      <c r="IKJ1626" s="35"/>
      <c r="IKK1626" s="34"/>
      <c r="IKR1626" s="35"/>
      <c r="IKS1626" s="34"/>
      <c r="IKZ1626" s="35"/>
      <c r="ILA1626" s="34"/>
      <c r="ILH1626" s="35"/>
      <c r="ILI1626" s="34"/>
      <c r="ILP1626" s="35"/>
      <c r="ILQ1626" s="34"/>
      <c r="ILX1626" s="35"/>
      <c r="ILY1626" s="34"/>
      <c r="IMF1626" s="35"/>
      <c r="IMG1626" s="34"/>
      <c r="IMN1626" s="35"/>
      <c r="IMO1626" s="34"/>
      <c r="IMV1626" s="35"/>
      <c r="IMW1626" s="34"/>
      <c r="IND1626" s="35"/>
      <c r="INE1626" s="34"/>
      <c r="INL1626" s="35"/>
      <c r="INM1626" s="34"/>
      <c r="INT1626" s="35"/>
      <c r="INU1626" s="34"/>
      <c r="IOB1626" s="35"/>
      <c r="IOC1626" s="34"/>
      <c r="IOJ1626" s="35"/>
      <c r="IOK1626" s="34"/>
      <c r="IOR1626" s="35"/>
      <c r="IOS1626" s="34"/>
      <c r="IOZ1626" s="35"/>
      <c r="IPA1626" s="34"/>
      <c r="IPH1626" s="35"/>
      <c r="IPI1626" s="34"/>
      <c r="IPP1626" s="35"/>
      <c r="IPQ1626" s="34"/>
      <c r="IPX1626" s="35"/>
      <c r="IPY1626" s="34"/>
      <c r="IQF1626" s="35"/>
      <c r="IQG1626" s="34"/>
      <c r="IQN1626" s="35"/>
      <c r="IQO1626" s="34"/>
      <c r="IQV1626" s="35"/>
      <c r="IQW1626" s="34"/>
      <c r="IRD1626" s="35"/>
      <c r="IRE1626" s="34"/>
      <c r="IRL1626" s="35"/>
      <c r="IRM1626" s="34"/>
      <c r="IRT1626" s="35"/>
      <c r="IRU1626" s="34"/>
      <c r="ISB1626" s="35"/>
      <c r="ISC1626" s="34"/>
      <c r="ISJ1626" s="35"/>
      <c r="ISK1626" s="34"/>
      <c r="ISR1626" s="35"/>
      <c r="ISS1626" s="34"/>
      <c r="ISZ1626" s="35"/>
      <c r="ITA1626" s="34"/>
      <c r="ITH1626" s="35"/>
      <c r="ITI1626" s="34"/>
      <c r="ITP1626" s="35"/>
      <c r="ITQ1626" s="34"/>
      <c r="ITX1626" s="35"/>
      <c r="ITY1626" s="34"/>
      <c r="IUF1626" s="35"/>
      <c r="IUG1626" s="34"/>
      <c r="IUN1626" s="35"/>
      <c r="IUO1626" s="34"/>
      <c r="IUV1626" s="35"/>
      <c r="IUW1626" s="34"/>
      <c r="IVD1626" s="35"/>
      <c r="IVE1626" s="34"/>
      <c r="IVL1626" s="35"/>
      <c r="IVM1626" s="34"/>
      <c r="IVT1626" s="35"/>
      <c r="IVU1626" s="34"/>
      <c r="IWB1626" s="35"/>
      <c r="IWC1626" s="34"/>
      <c r="IWJ1626" s="35"/>
      <c r="IWK1626" s="34"/>
      <c r="IWR1626" s="35"/>
      <c r="IWS1626" s="34"/>
      <c r="IWZ1626" s="35"/>
      <c r="IXA1626" s="34"/>
      <c r="IXH1626" s="35"/>
      <c r="IXI1626" s="34"/>
      <c r="IXP1626" s="35"/>
      <c r="IXQ1626" s="34"/>
      <c r="IXX1626" s="35"/>
      <c r="IXY1626" s="34"/>
      <c r="IYF1626" s="35"/>
      <c r="IYG1626" s="34"/>
      <c r="IYN1626" s="35"/>
      <c r="IYO1626" s="34"/>
      <c r="IYV1626" s="35"/>
      <c r="IYW1626" s="34"/>
      <c r="IZD1626" s="35"/>
      <c r="IZE1626" s="34"/>
      <c r="IZL1626" s="35"/>
      <c r="IZM1626" s="34"/>
      <c r="IZT1626" s="35"/>
      <c r="IZU1626" s="34"/>
      <c r="JAB1626" s="35"/>
      <c r="JAC1626" s="34"/>
      <c r="JAJ1626" s="35"/>
      <c r="JAK1626" s="34"/>
      <c r="JAR1626" s="35"/>
      <c r="JAS1626" s="34"/>
      <c r="JAZ1626" s="35"/>
      <c r="JBA1626" s="34"/>
      <c r="JBH1626" s="35"/>
      <c r="JBI1626" s="34"/>
      <c r="JBP1626" s="35"/>
      <c r="JBQ1626" s="34"/>
      <c r="JBX1626" s="35"/>
      <c r="JBY1626" s="34"/>
      <c r="JCF1626" s="35"/>
      <c r="JCG1626" s="34"/>
      <c r="JCN1626" s="35"/>
      <c r="JCO1626" s="34"/>
      <c r="JCV1626" s="35"/>
      <c r="JCW1626" s="34"/>
      <c r="JDD1626" s="35"/>
      <c r="JDE1626" s="34"/>
      <c r="JDL1626" s="35"/>
      <c r="JDM1626" s="34"/>
      <c r="JDT1626" s="35"/>
      <c r="JDU1626" s="34"/>
      <c r="JEB1626" s="35"/>
      <c r="JEC1626" s="34"/>
      <c r="JEJ1626" s="35"/>
      <c r="JEK1626" s="34"/>
      <c r="JER1626" s="35"/>
      <c r="JES1626" s="34"/>
      <c r="JEZ1626" s="35"/>
      <c r="JFA1626" s="34"/>
      <c r="JFH1626" s="35"/>
      <c r="JFI1626" s="34"/>
      <c r="JFP1626" s="35"/>
      <c r="JFQ1626" s="34"/>
      <c r="JFX1626" s="35"/>
      <c r="JFY1626" s="34"/>
      <c r="JGF1626" s="35"/>
      <c r="JGG1626" s="34"/>
      <c r="JGN1626" s="35"/>
      <c r="JGO1626" s="34"/>
      <c r="JGV1626" s="35"/>
      <c r="JGW1626" s="34"/>
      <c r="JHD1626" s="35"/>
      <c r="JHE1626" s="34"/>
      <c r="JHL1626" s="35"/>
      <c r="JHM1626" s="34"/>
      <c r="JHT1626" s="35"/>
      <c r="JHU1626" s="34"/>
      <c r="JIB1626" s="35"/>
      <c r="JIC1626" s="34"/>
      <c r="JIJ1626" s="35"/>
      <c r="JIK1626" s="34"/>
      <c r="JIR1626" s="35"/>
      <c r="JIS1626" s="34"/>
      <c r="JIZ1626" s="35"/>
      <c r="JJA1626" s="34"/>
      <c r="JJH1626" s="35"/>
      <c r="JJI1626" s="34"/>
      <c r="JJP1626" s="35"/>
      <c r="JJQ1626" s="34"/>
      <c r="JJX1626" s="35"/>
      <c r="JJY1626" s="34"/>
      <c r="JKF1626" s="35"/>
      <c r="JKG1626" s="34"/>
      <c r="JKN1626" s="35"/>
      <c r="JKO1626" s="34"/>
      <c r="JKV1626" s="35"/>
      <c r="JKW1626" s="34"/>
      <c r="JLD1626" s="35"/>
      <c r="JLE1626" s="34"/>
      <c r="JLL1626" s="35"/>
      <c r="JLM1626" s="34"/>
      <c r="JLT1626" s="35"/>
      <c r="JLU1626" s="34"/>
      <c r="JMB1626" s="35"/>
      <c r="JMC1626" s="34"/>
      <c r="JMJ1626" s="35"/>
      <c r="JMK1626" s="34"/>
      <c r="JMR1626" s="35"/>
      <c r="JMS1626" s="34"/>
      <c r="JMZ1626" s="35"/>
      <c r="JNA1626" s="34"/>
      <c r="JNH1626" s="35"/>
      <c r="JNI1626" s="34"/>
      <c r="JNP1626" s="35"/>
      <c r="JNQ1626" s="34"/>
      <c r="JNX1626" s="35"/>
      <c r="JNY1626" s="34"/>
      <c r="JOF1626" s="35"/>
      <c r="JOG1626" s="34"/>
      <c r="JON1626" s="35"/>
      <c r="JOO1626" s="34"/>
      <c r="JOV1626" s="35"/>
      <c r="JOW1626" s="34"/>
      <c r="JPD1626" s="35"/>
      <c r="JPE1626" s="34"/>
      <c r="JPL1626" s="35"/>
      <c r="JPM1626" s="34"/>
      <c r="JPT1626" s="35"/>
      <c r="JPU1626" s="34"/>
      <c r="JQB1626" s="35"/>
      <c r="JQC1626" s="34"/>
      <c r="JQJ1626" s="35"/>
      <c r="JQK1626" s="34"/>
      <c r="JQR1626" s="35"/>
      <c r="JQS1626" s="34"/>
      <c r="JQZ1626" s="35"/>
      <c r="JRA1626" s="34"/>
      <c r="JRH1626" s="35"/>
      <c r="JRI1626" s="34"/>
      <c r="JRP1626" s="35"/>
      <c r="JRQ1626" s="34"/>
      <c r="JRX1626" s="35"/>
      <c r="JRY1626" s="34"/>
      <c r="JSF1626" s="35"/>
      <c r="JSG1626" s="34"/>
      <c r="JSN1626" s="35"/>
      <c r="JSO1626" s="34"/>
      <c r="JSV1626" s="35"/>
      <c r="JSW1626" s="34"/>
      <c r="JTD1626" s="35"/>
      <c r="JTE1626" s="34"/>
      <c r="JTL1626" s="35"/>
      <c r="JTM1626" s="34"/>
      <c r="JTT1626" s="35"/>
      <c r="JTU1626" s="34"/>
      <c r="JUB1626" s="35"/>
      <c r="JUC1626" s="34"/>
      <c r="JUJ1626" s="35"/>
      <c r="JUK1626" s="34"/>
      <c r="JUR1626" s="35"/>
      <c r="JUS1626" s="34"/>
      <c r="JUZ1626" s="35"/>
      <c r="JVA1626" s="34"/>
      <c r="JVH1626" s="35"/>
      <c r="JVI1626" s="34"/>
      <c r="JVP1626" s="35"/>
      <c r="JVQ1626" s="34"/>
      <c r="JVX1626" s="35"/>
      <c r="JVY1626" s="34"/>
      <c r="JWF1626" s="35"/>
      <c r="JWG1626" s="34"/>
      <c r="JWN1626" s="35"/>
      <c r="JWO1626" s="34"/>
      <c r="JWV1626" s="35"/>
      <c r="JWW1626" s="34"/>
      <c r="JXD1626" s="35"/>
      <c r="JXE1626" s="34"/>
      <c r="JXL1626" s="35"/>
      <c r="JXM1626" s="34"/>
      <c r="JXT1626" s="35"/>
      <c r="JXU1626" s="34"/>
      <c r="JYB1626" s="35"/>
      <c r="JYC1626" s="34"/>
      <c r="JYJ1626" s="35"/>
      <c r="JYK1626" s="34"/>
      <c r="JYR1626" s="35"/>
      <c r="JYS1626" s="34"/>
      <c r="JYZ1626" s="35"/>
      <c r="JZA1626" s="34"/>
      <c r="JZH1626" s="35"/>
      <c r="JZI1626" s="34"/>
      <c r="JZP1626" s="35"/>
      <c r="JZQ1626" s="34"/>
      <c r="JZX1626" s="35"/>
      <c r="JZY1626" s="34"/>
      <c r="KAF1626" s="35"/>
      <c r="KAG1626" s="34"/>
      <c r="KAN1626" s="35"/>
      <c r="KAO1626" s="34"/>
      <c r="KAV1626" s="35"/>
      <c r="KAW1626" s="34"/>
      <c r="KBD1626" s="35"/>
      <c r="KBE1626" s="34"/>
      <c r="KBL1626" s="35"/>
      <c r="KBM1626" s="34"/>
      <c r="KBT1626" s="35"/>
      <c r="KBU1626" s="34"/>
      <c r="KCB1626" s="35"/>
      <c r="KCC1626" s="34"/>
      <c r="KCJ1626" s="35"/>
      <c r="KCK1626" s="34"/>
      <c r="KCR1626" s="35"/>
      <c r="KCS1626" s="34"/>
      <c r="KCZ1626" s="35"/>
      <c r="KDA1626" s="34"/>
      <c r="KDH1626" s="35"/>
      <c r="KDI1626" s="34"/>
      <c r="KDP1626" s="35"/>
      <c r="KDQ1626" s="34"/>
      <c r="KDX1626" s="35"/>
      <c r="KDY1626" s="34"/>
      <c r="KEF1626" s="35"/>
      <c r="KEG1626" s="34"/>
      <c r="KEN1626" s="35"/>
      <c r="KEO1626" s="34"/>
      <c r="KEV1626" s="35"/>
      <c r="KEW1626" s="34"/>
      <c r="KFD1626" s="35"/>
      <c r="KFE1626" s="34"/>
      <c r="KFL1626" s="35"/>
      <c r="KFM1626" s="34"/>
      <c r="KFT1626" s="35"/>
      <c r="KFU1626" s="34"/>
      <c r="KGB1626" s="35"/>
      <c r="KGC1626" s="34"/>
      <c r="KGJ1626" s="35"/>
      <c r="KGK1626" s="34"/>
      <c r="KGR1626" s="35"/>
      <c r="KGS1626" s="34"/>
      <c r="KGZ1626" s="35"/>
      <c r="KHA1626" s="34"/>
      <c r="KHH1626" s="35"/>
      <c r="KHI1626" s="34"/>
      <c r="KHP1626" s="35"/>
      <c r="KHQ1626" s="34"/>
      <c r="KHX1626" s="35"/>
      <c r="KHY1626" s="34"/>
      <c r="KIF1626" s="35"/>
      <c r="KIG1626" s="34"/>
      <c r="KIN1626" s="35"/>
      <c r="KIO1626" s="34"/>
      <c r="KIV1626" s="35"/>
      <c r="KIW1626" s="34"/>
      <c r="KJD1626" s="35"/>
      <c r="KJE1626" s="34"/>
      <c r="KJL1626" s="35"/>
      <c r="KJM1626" s="34"/>
      <c r="KJT1626" s="35"/>
      <c r="KJU1626" s="34"/>
      <c r="KKB1626" s="35"/>
      <c r="KKC1626" s="34"/>
      <c r="KKJ1626" s="35"/>
      <c r="KKK1626" s="34"/>
      <c r="KKR1626" s="35"/>
      <c r="KKS1626" s="34"/>
      <c r="KKZ1626" s="35"/>
      <c r="KLA1626" s="34"/>
      <c r="KLH1626" s="35"/>
      <c r="KLI1626" s="34"/>
      <c r="KLP1626" s="35"/>
      <c r="KLQ1626" s="34"/>
      <c r="KLX1626" s="35"/>
      <c r="KLY1626" s="34"/>
      <c r="KMF1626" s="35"/>
      <c r="KMG1626" s="34"/>
      <c r="KMN1626" s="35"/>
      <c r="KMO1626" s="34"/>
      <c r="KMV1626" s="35"/>
      <c r="KMW1626" s="34"/>
      <c r="KND1626" s="35"/>
      <c r="KNE1626" s="34"/>
      <c r="KNL1626" s="35"/>
      <c r="KNM1626" s="34"/>
      <c r="KNT1626" s="35"/>
      <c r="KNU1626" s="34"/>
      <c r="KOB1626" s="35"/>
      <c r="KOC1626" s="34"/>
      <c r="KOJ1626" s="35"/>
      <c r="KOK1626" s="34"/>
      <c r="KOR1626" s="35"/>
      <c r="KOS1626" s="34"/>
      <c r="KOZ1626" s="35"/>
      <c r="KPA1626" s="34"/>
      <c r="KPH1626" s="35"/>
      <c r="KPI1626" s="34"/>
      <c r="KPP1626" s="35"/>
      <c r="KPQ1626" s="34"/>
      <c r="KPX1626" s="35"/>
      <c r="KPY1626" s="34"/>
      <c r="KQF1626" s="35"/>
      <c r="KQG1626" s="34"/>
      <c r="KQN1626" s="35"/>
      <c r="KQO1626" s="34"/>
      <c r="KQV1626" s="35"/>
      <c r="KQW1626" s="34"/>
      <c r="KRD1626" s="35"/>
      <c r="KRE1626" s="34"/>
      <c r="KRL1626" s="35"/>
      <c r="KRM1626" s="34"/>
      <c r="KRT1626" s="35"/>
      <c r="KRU1626" s="34"/>
      <c r="KSB1626" s="35"/>
      <c r="KSC1626" s="34"/>
      <c r="KSJ1626" s="35"/>
      <c r="KSK1626" s="34"/>
      <c r="KSR1626" s="35"/>
      <c r="KSS1626" s="34"/>
      <c r="KSZ1626" s="35"/>
      <c r="KTA1626" s="34"/>
      <c r="KTH1626" s="35"/>
      <c r="KTI1626" s="34"/>
      <c r="KTP1626" s="35"/>
      <c r="KTQ1626" s="34"/>
      <c r="KTX1626" s="35"/>
      <c r="KTY1626" s="34"/>
      <c r="KUF1626" s="35"/>
      <c r="KUG1626" s="34"/>
      <c r="KUN1626" s="35"/>
      <c r="KUO1626" s="34"/>
      <c r="KUV1626" s="35"/>
      <c r="KUW1626" s="34"/>
      <c r="KVD1626" s="35"/>
      <c r="KVE1626" s="34"/>
      <c r="KVL1626" s="35"/>
      <c r="KVM1626" s="34"/>
      <c r="KVT1626" s="35"/>
      <c r="KVU1626" s="34"/>
      <c r="KWB1626" s="35"/>
      <c r="KWC1626" s="34"/>
      <c r="KWJ1626" s="35"/>
      <c r="KWK1626" s="34"/>
      <c r="KWR1626" s="35"/>
      <c r="KWS1626" s="34"/>
      <c r="KWZ1626" s="35"/>
      <c r="KXA1626" s="34"/>
      <c r="KXH1626" s="35"/>
      <c r="KXI1626" s="34"/>
      <c r="KXP1626" s="35"/>
      <c r="KXQ1626" s="34"/>
      <c r="KXX1626" s="35"/>
      <c r="KXY1626" s="34"/>
      <c r="KYF1626" s="35"/>
      <c r="KYG1626" s="34"/>
      <c r="KYN1626" s="35"/>
      <c r="KYO1626" s="34"/>
      <c r="KYV1626" s="35"/>
      <c r="KYW1626" s="34"/>
      <c r="KZD1626" s="35"/>
      <c r="KZE1626" s="34"/>
      <c r="KZL1626" s="35"/>
      <c r="KZM1626" s="34"/>
      <c r="KZT1626" s="35"/>
      <c r="KZU1626" s="34"/>
      <c r="LAB1626" s="35"/>
      <c r="LAC1626" s="34"/>
      <c r="LAJ1626" s="35"/>
      <c r="LAK1626" s="34"/>
      <c r="LAR1626" s="35"/>
      <c r="LAS1626" s="34"/>
      <c r="LAZ1626" s="35"/>
      <c r="LBA1626" s="34"/>
      <c r="LBH1626" s="35"/>
      <c r="LBI1626" s="34"/>
      <c r="LBP1626" s="35"/>
      <c r="LBQ1626" s="34"/>
      <c r="LBX1626" s="35"/>
      <c r="LBY1626" s="34"/>
      <c r="LCF1626" s="35"/>
      <c r="LCG1626" s="34"/>
      <c r="LCN1626" s="35"/>
      <c r="LCO1626" s="34"/>
      <c r="LCV1626" s="35"/>
      <c r="LCW1626" s="34"/>
      <c r="LDD1626" s="35"/>
      <c r="LDE1626" s="34"/>
      <c r="LDL1626" s="35"/>
      <c r="LDM1626" s="34"/>
      <c r="LDT1626" s="35"/>
      <c r="LDU1626" s="34"/>
      <c r="LEB1626" s="35"/>
      <c r="LEC1626" s="34"/>
      <c r="LEJ1626" s="35"/>
      <c r="LEK1626" s="34"/>
      <c r="LER1626" s="35"/>
      <c r="LES1626" s="34"/>
      <c r="LEZ1626" s="35"/>
      <c r="LFA1626" s="34"/>
      <c r="LFH1626" s="35"/>
      <c r="LFI1626" s="34"/>
      <c r="LFP1626" s="35"/>
      <c r="LFQ1626" s="34"/>
      <c r="LFX1626" s="35"/>
      <c r="LFY1626" s="34"/>
      <c r="LGF1626" s="35"/>
      <c r="LGG1626" s="34"/>
      <c r="LGN1626" s="35"/>
      <c r="LGO1626" s="34"/>
      <c r="LGV1626" s="35"/>
      <c r="LGW1626" s="34"/>
      <c r="LHD1626" s="35"/>
      <c r="LHE1626" s="34"/>
      <c r="LHL1626" s="35"/>
      <c r="LHM1626" s="34"/>
      <c r="LHT1626" s="35"/>
      <c r="LHU1626" s="34"/>
      <c r="LIB1626" s="35"/>
      <c r="LIC1626" s="34"/>
      <c r="LIJ1626" s="35"/>
      <c r="LIK1626" s="34"/>
      <c r="LIR1626" s="35"/>
      <c r="LIS1626" s="34"/>
      <c r="LIZ1626" s="35"/>
      <c r="LJA1626" s="34"/>
      <c r="LJH1626" s="35"/>
      <c r="LJI1626" s="34"/>
      <c r="LJP1626" s="35"/>
      <c r="LJQ1626" s="34"/>
      <c r="LJX1626" s="35"/>
      <c r="LJY1626" s="34"/>
      <c r="LKF1626" s="35"/>
      <c r="LKG1626" s="34"/>
      <c r="LKN1626" s="35"/>
      <c r="LKO1626" s="34"/>
      <c r="LKV1626" s="35"/>
      <c r="LKW1626" s="34"/>
      <c r="LLD1626" s="35"/>
      <c r="LLE1626" s="34"/>
      <c r="LLL1626" s="35"/>
      <c r="LLM1626" s="34"/>
      <c r="LLT1626" s="35"/>
      <c r="LLU1626" s="34"/>
      <c r="LMB1626" s="35"/>
      <c r="LMC1626" s="34"/>
      <c r="LMJ1626" s="35"/>
      <c r="LMK1626" s="34"/>
      <c r="LMR1626" s="35"/>
      <c r="LMS1626" s="34"/>
      <c r="LMZ1626" s="35"/>
      <c r="LNA1626" s="34"/>
      <c r="LNH1626" s="35"/>
      <c r="LNI1626" s="34"/>
      <c r="LNP1626" s="35"/>
      <c r="LNQ1626" s="34"/>
      <c r="LNX1626" s="35"/>
      <c r="LNY1626" s="34"/>
      <c r="LOF1626" s="35"/>
      <c r="LOG1626" s="34"/>
      <c r="LON1626" s="35"/>
      <c r="LOO1626" s="34"/>
      <c r="LOV1626" s="35"/>
      <c r="LOW1626" s="34"/>
      <c r="LPD1626" s="35"/>
      <c r="LPE1626" s="34"/>
      <c r="LPL1626" s="35"/>
      <c r="LPM1626" s="34"/>
      <c r="LPT1626" s="35"/>
      <c r="LPU1626" s="34"/>
      <c r="LQB1626" s="35"/>
      <c r="LQC1626" s="34"/>
      <c r="LQJ1626" s="35"/>
      <c r="LQK1626" s="34"/>
      <c r="LQR1626" s="35"/>
      <c r="LQS1626" s="34"/>
      <c r="LQZ1626" s="35"/>
      <c r="LRA1626" s="34"/>
      <c r="LRH1626" s="35"/>
      <c r="LRI1626" s="34"/>
      <c r="LRP1626" s="35"/>
      <c r="LRQ1626" s="34"/>
      <c r="LRX1626" s="35"/>
      <c r="LRY1626" s="34"/>
      <c r="LSF1626" s="35"/>
      <c r="LSG1626" s="34"/>
      <c r="LSN1626" s="35"/>
      <c r="LSO1626" s="34"/>
      <c r="LSV1626" s="35"/>
      <c r="LSW1626" s="34"/>
      <c r="LTD1626" s="35"/>
      <c r="LTE1626" s="34"/>
      <c r="LTL1626" s="35"/>
      <c r="LTM1626" s="34"/>
      <c r="LTT1626" s="35"/>
      <c r="LTU1626" s="34"/>
      <c r="LUB1626" s="35"/>
      <c r="LUC1626" s="34"/>
      <c r="LUJ1626" s="35"/>
      <c r="LUK1626" s="34"/>
      <c r="LUR1626" s="35"/>
      <c r="LUS1626" s="34"/>
      <c r="LUZ1626" s="35"/>
      <c r="LVA1626" s="34"/>
      <c r="LVH1626" s="35"/>
      <c r="LVI1626" s="34"/>
      <c r="LVP1626" s="35"/>
      <c r="LVQ1626" s="34"/>
      <c r="LVX1626" s="35"/>
      <c r="LVY1626" s="34"/>
      <c r="LWF1626" s="35"/>
      <c r="LWG1626" s="34"/>
      <c r="LWN1626" s="35"/>
      <c r="LWO1626" s="34"/>
      <c r="LWV1626" s="35"/>
      <c r="LWW1626" s="34"/>
      <c r="LXD1626" s="35"/>
      <c r="LXE1626" s="34"/>
      <c r="LXL1626" s="35"/>
      <c r="LXM1626" s="34"/>
      <c r="LXT1626" s="35"/>
      <c r="LXU1626" s="34"/>
      <c r="LYB1626" s="35"/>
      <c r="LYC1626" s="34"/>
      <c r="LYJ1626" s="35"/>
      <c r="LYK1626" s="34"/>
      <c r="LYR1626" s="35"/>
      <c r="LYS1626" s="34"/>
      <c r="LYZ1626" s="35"/>
      <c r="LZA1626" s="34"/>
      <c r="LZH1626" s="35"/>
      <c r="LZI1626" s="34"/>
      <c r="LZP1626" s="35"/>
      <c r="LZQ1626" s="34"/>
      <c r="LZX1626" s="35"/>
      <c r="LZY1626" s="34"/>
      <c r="MAF1626" s="35"/>
      <c r="MAG1626" s="34"/>
      <c r="MAN1626" s="35"/>
      <c r="MAO1626" s="34"/>
      <c r="MAV1626" s="35"/>
      <c r="MAW1626" s="34"/>
      <c r="MBD1626" s="35"/>
      <c r="MBE1626" s="34"/>
      <c r="MBL1626" s="35"/>
      <c r="MBM1626" s="34"/>
      <c r="MBT1626" s="35"/>
      <c r="MBU1626" s="34"/>
      <c r="MCB1626" s="35"/>
      <c r="MCC1626" s="34"/>
      <c r="MCJ1626" s="35"/>
      <c r="MCK1626" s="34"/>
      <c r="MCR1626" s="35"/>
      <c r="MCS1626" s="34"/>
      <c r="MCZ1626" s="35"/>
      <c r="MDA1626" s="34"/>
      <c r="MDH1626" s="35"/>
      <c r="MDI1626" s="34"/>
      <c r="MDP1626" s="35"/>
      <c r="MDQ1626" s="34"/>
      <c r="MDX1626" s="35"/>
      <c r="MDY1626" s="34"/>
      <c r="MEF1626" s="35"/>
      <c r="MEG1626" s="34"/>
      <c r="MEN1626" s="35"/>
      <c r="MEO1626" s="34"/>
      <c r="MEV1626" s="35"/>
      <c r="MEW1626" s="34"/>
      <c r="MFD1626" s="35"/>
      <c r="MFE1626" s="34"/>
      <c r="MFL1626" s="35"/>
      <c r="MFM1626" s="34"/>
      <c r="MFT1626" s="35"/>
      <c r="MFU1626" s="34"/>
      <c r="MGB1626" s="35"/>
      <c r="MGC1626" s="34"/>
      <c r="MGJ1626" s="35"/>
      <c r="MGK1626" s="34"/>
      <c r="MGR1626" s="35"/>
      <c r="MGS1626" s="34"/>
      <c r="MGZ1626" s="35"/>
      <c r="MHA1626" s="34"/>
      <c r="MHH1626" s="35"/>
      <c r="MHI1626" s="34"/>
      <c r="MHP1626" s="35"/>
      <c r="MHQ1626" s="34"/>
      <c r="MHX1626" s="35"/>
      <c r="MHY1626" s="34"/>
      <c r="MIF1626" s="35"/>
      <c r="MIG1626" s="34"/>
      <c r="MIN1626" s="35"/>
      <c r="MIO1626" s="34"/>
      <c r="MIV1626" s="35"/>
      <c r="MIW1626" s="34"/>
      <c r="MJD1626" s="35"/>
      <c r="MJE1626" s="34"/>
      <c r="MJL1626" s="35"/>
      <c r="MJM1626" s="34"/>
      <c r="MJT1626" s="35"/>
      <c r="MJU1626" s="34"/>
      <c r="MKB1626" s="35"/>
      <c r="MKC1626" s="34"/>
      <c r="MKJ1626" s="35"/>
      <c r="MKK1626" s="34"/>
      <c r="MKR1626" s="35"/>
      <c r="MKS1626" s="34"/>
      <c r="MKZ1626" s="35"/>
      <c r="MLA1626" s="34"/>
      <c r="MLH1626" s="35"/>
      <c r="MLI1626" s="34"/>
      <c r="MLP1626" s="35"/>
      <c r="MLQ1626" s="34"/>
      <c r="MLX1626" s="35"/>
      <c r="MLY1626" s="34"/>
      <c r="MMF1626" s="35"/>
      <c r="MMG1626" s="34"/>
      <c r="MMN1626" s="35"/>
      <c r="MMO1626" s="34"/>
      <c r="MMV1626" s="35"/>
      <c r="MMW1626" s="34"/>
      <c r="MND1626" s="35"/>
      <c r="MNE1626" s="34"/>
      <c r="MNL1626" s="35"/>
      <c r="MNM1626" s="34"/>
      <c r="MNT1626" s="35"/>
      <c r="MNU1626" s="34"/>
      <c r="MOB1626" s="35"/>
      <c r="MOC1626" s="34"/>
      <c r="MOJ1626" s="35"/>
      <c r="MOK1626" s="34"/>
      <c r="MOR1626" s="35"/>
      <c r="MOS1626" s="34"/>
      <c r="MOZ1626" s="35"/>
      <c r="MPA1626" s="34"/>
      <c r="MPH1626" s="35"/>
      <c r="MPI1626" s="34"/>
      <c r="MPP1626" s="35"/>
      <c r="MPQ1626" s="34"/>
      <c r="MPX1626" s="35"/>
      <c r="MPY1626" s="34"/>
      <c r="MQF1626" s="35"/>
      <c r="MQG1626" s="34"/>
      <c r="MQN1626" s="35"/>
      <c r="MQO1626" s="34"/>
      <c r="MQV1626" s="35"/>
      <c r="MQW1626" s="34"/>
      <c r="MRD1626" s="35"/>
      <c r="MRE1626" s="34"/>
      <c r="MRL1626" s="35"/>
      <c r="MRM1626" s="34"/>
      <c r="MRT1626" s="35"/>
      <c r="MRU1626" s="34"/>
      <c r="MSB1626" s="35"/>
      <c r="MSC1626" s="34"/>
      <c r="MSJ1626" s="35"/>
      <c r="MSK1626" s="34"/>
      <c r="MSR1626" s="35"/>
      <c r="MSS1626" s="34"/>
      <c r="MSZ1626" s="35"/>
      <c r="MTA1626" s="34"/>
      <c r="MTH1626" s="35"/>
      <c r="MTI1626" s="34"/>
      <c r="MTP1626" s="35"/>
      <c r="MTQ1626" s="34"/>
      <c r="MTX1626" s="35"/>
      <c r="MTY1626" s="34"/>
      <c r="MUF1626" s="35"/>
      <c r="MUG1626" s="34"/>
      <c r="MUN1626" s="35"/>
      <c r="MUO1626" s="34"/>
      <c r="MUV1626" s="35"/>
      <c r="MUW1626" s="34"/>
      <c r="MVD1626" s="35"/>
      <c r="MVE1626" s="34"/>
      <c r="MVL1626" s="35"/>
      <c r="MVM1626" s="34"/>
      <c r="MVT1626" s="35"/>
      <c r="MVU1626" s="34"/>
      <c r="MWB1626" s="35"/>
      <c r="MWC1626" s="34"/>
      <c r="MWJ1626" s="35"/>
      <c r="MWK1626" s="34"/>
      <c r="MWR1626" s="35"/>
      <c r="MWS1626" s="34"/>
      <c r="MWZ1626" s="35"/>
      <c r="MXA1626" s="34"/>
      <c r="MXH1626" s="35"/>
      <c r="MXI1626" s="34"/>
      <c r="MXP1626" s="35"/>
      <c r="MXQ1626" s="34"/>
      <c r="MXX1626" s="35"/>
      <c r="MXY1626" s="34"/>
      <c r="MYF1626" s="35"/>
      <c r="MYG1626" s="34"/>
      <c r="MYN1626" s="35"/>
      <c r="MYO1626" s="34"/>
      <c r="MYV1626" s="35"/>
      <c r="MYW1626" s="34"/>
      <c r="MZD1626" s="35"/>
      <c r="MZE1626" s="34"/>
      <c r="MZL1626" s="35"/>
      <c r="MZM1626" s="34"/>
      <c r="MZT1626" s="35"/>
      <c r="MZU1626" s="34"/>
      <c r="NAB1626" s="35"/>
      <c r="NAC1626" s="34"/>
      <c r="NAJ1626" s="35"/>
      <c r="NAK1626" s="34"/>
      <c r="NAR1626" s="35"/>
      <c r="NAS1626" s="34"/>
      <c r="NAZ1626" s="35"/>
      <c r="NBA1626" s="34"/>
      <c r="NBH1626" s="35"/>
      <c r="NBI1626" s="34"/>
      <c r="NBP1626" s="35"/>
      <c r="NBQ1626" s="34"/>
      <c r="NBX1626" s="35"/>
      <c r="NBY1626" s="34"/>
      <c r="NCF1626" s="35"/>
      <c r="NCG1626" s="34"/>
      <c r="NCN1626" s="35"/>
      <c r="NCO1626" s="34"/>
      <c r="NCV1626" s="35"/>
      <c r="NCW1626" s="34"/>
      <c r="NDD1626" s="35"/>
      <c r="NDE1626" s="34"/>
      <c r="NDL1626" s="35"/>
      <c r="NDM1626" s="34"/>
      <c r="NDT1626" s="35"/>
      <c r="NDU1626" s="34"/>
      <c r="NEB1626" s="35"/>
      <c r="NEC1626" s="34"/>
      <c r="NEJ1626" s="35"/>
      <c r="NEK1626" s="34"/>
      <c r="NER1626" s="35"/>
      <c r="NES1626" s="34"/>
      <c r="NEZ1626" s="35"/>
      <c r="NFA1626" s="34"/>
      <c r="NFH1626" s="35"/>
      <c r="NFI1626" s="34"/>
      <c r="NFP1626" s="35"/>
      <c r="NFQ1626" s="34"/>
      <c r="NFX1626" s="35"/>
      <c r="NFY1626" s="34"/>
      <c r="NGF1626" s="35"/>
      <c r="NGG1626" s="34"/>
      <c r="NGN1626" s="35"/>
      <c r="NGO1626" s="34"/>
      <c r="NGV1626" s="35"/>
      <c r="NGW1626" s="34"/>
      <c r="NHD1626" s="35"/>
      <c r="NHE1626" s="34"/>
      <c r="NHL1626" s="35"/>
      <c r="NHM1626" s="34"/>
      <c r="NHT1626" s="35"/>
      <c r="NHU1626" s="34"/>
      <c r="NIB1626" s="35"/>
      <c r="NIC1626" s="34"/>
      <c r="NIJ1626" s="35"/>
      <c r="NIK1626" s="34"/>
      <c r="NIR1626" s="35"/>
      <c r="NIS1626" s="34"/>
      <c r="NIZ1626" s="35"/>
      <c r="NJA1626" s="34"/>
      <c r="NJH1626" s="35"/>
      <c r="NJI1626" s="34"/>
      <c r="NJP1626" s="35"/>
      <c r="NJQ1626" s="34"/>
      <c r="NJX1626" s="35"/>
      <c r="NJY1626" s="34"/>
      <c r="NKF1626" s="35"/>
      <c r="NKG1626" s="34"/>
      <c r="NKN1626" s="35"/>
      <c r="NKO1626" s="34"/>
      <c r="NKV1626" s="35"/>
      <c r="NKW1626" s="34"/>
      <c r="NLD1626" s="35"/>
      <c r="NLE1626" s="34"/>
      <c r="NLL1626" s="35"/>
      <c r="NLM1626" s="34"/>
      <c r="NLT1626" s="35"/>
      <c r="NLU1626" s="34"/>
      <c r="NMB1626" s="35"/>
      <c r="NMC1626" s="34"/>
      <c r="NMJ1626" s="35"/>
      <c r="NMK1626" s="34"/>
      <c r="NMR1626" s="35"/>
      <c r="NMS1626" s="34"/>
      <c r="NMZ1626" s="35"/>
      <c r="NNA1626" s="34"/>
      <c r="NNH1626" s="35"/>
      <c r="NNI1626" s="34"/>
      <c r="NNP1626" s="35"/>
      <c r="NNQ1626" s="34"/>
      <c r="NNX1626" s="35"/>
      <c r="NNY1626" s="34"/>
      <c r="NOF1626" s="35"/>
      <c r="NOG1626" s="34"/>
      <c r="NON1626" s="35"/>
      <c r="NOO1626" s="34"/>
      <c r="NOV1626" s="35"/>
      <c r="NOW1626" s="34"/>
      <c r="NPD1626" s="35"/>
      <c r="NPE1626" s="34"/>
      <c r="NPL1626" s="35"/>
      <c r="NPM1626" s="34"/>
      <c r="NPT1626" s="35"/>
      <c r="NPU1626" s="34"/>
      <c r="NQB1626" s="35"/>
      <c r="NQC1626" s="34"/>
      <c r="NQJ1626" s="35"/>
      <c r="NQK1626" s="34"/>
      <c r="NQR1626" s="35"/>
      <c r="NQS1626" s="34"/>
      <c r="NQZ1626" s="35"/>
      <c r="NRA1626" s="34"/>
      <c r="NRH1626" s="35"/>
      <c r="NRI1626" s="34"/>
      <c r="NRP1626" s="35"/>
      <c r="NRQ1626" s="34"/>
      <c r="NRX1626" s="35"/>
      <c r="NRY1626" s="34"/>
      <c r="NSF1626" s="35"/>
      <c r="NSG1626" s="34"/>
      <c r="NSN1626" s="35"/>
      <c r="NSO1626" s="34"/>
      <c r="NSV1626" s="35"/>
      <c r="NSW1626" s="34"/>
      <c r="NTD1626" s="35"/>
      <c r="NTE1626" s="34"/>
      <c r="NTL1626" s="35"/>
      <c r="NTM1626" s="34"/>
      <c r="NTT1626" s="35"/>
      <c r="NTU1626" s="34"/>
      <c r="NUB1626" s="35"/>
      <c r="NUC1626" s="34"/>
      <c r="NUJ1626" s="35"/>
      <c r="NUK1626" s="34"/>
      <c r="NUR1626" s="35"/>
      <c r="NUS1626" s="34"/>
      <c r="NUZ1626" s="35"/>
      <c r="NVA1626" s="34"/>
      <c r="NVH1626" s="35"/>
      <c r="NVI1626" s="34"/>
      <c r="NVP1626" s="35"/>
      <c r="NVQ1626" s="34"/>
      <c r="NVX1626" s="35"/>
      <c r="NVY1626" s="34"/>
      <c r="NWF1626" s="35"/>
      <c r="NWG1626" s="34"/>
      <c r="NWN1626" s="35"/>
      <c r="NWO1626" s="34"/>
      <c r="NWV1626" s="35"/>
      <c r="NWW1626" s="34"/>
      <c r="NXD1626" s="35"/>
      <c r="NXE1626" s="34"/>
      <c r="NXL1626" s="35"/>
      <c r="NXM1626" s="34"/>
      <c r="NXT1626" s="35"/>
      <c r="NXU1626" s="34"/>
      <c r="NYB1626" s="35"/>
      <c r="NYC1626" s="34"/>
      <c r="NYJ1626" s="35"/>
      <c r="NYK1626" s="34"/>
      <c r="NYR1626" s="35"/>
      <c r="NYS1626" s="34"/>
      <c r="NYZ1626" s="35"/>
      <c r="NZA1626" s="34"/>
      <c r="NZH1626" s="35"/>
      <c r="NZI1626" s="34"/>
      <c r="NZP1626" s="35"/>
      <c r="NZQ1626" s="34"/>
      <c r="NZX1626" s="35"/>
      <c r="NZY1626" s="34"/>
      <c r="OAF1626" s="35"/>
      <c r="OAG1626" s="34"/>
      <c r="OAN1626" s="35"/>
      <c r="OAO1626" s="34"/>
      <c r="OAV1626" s="35"/>
      <c r="OAW1626" s="34"/>
      <c r="OBD1626" s="35"/>
      <c r="OBE1626" s="34"/>
      <c r="OBL1626" s="35"/>
      <c r="OBM1626" s="34"/>
      <c r="OBT1626" s="35"/>
      <c r="OBU1626" s="34"/>
      <c r="OCB1626" s="35"/>
      <c r="OCC1626" s="34"/>
      <c r="OCJ1626" s="35"/>
      <c r="OCK1626" s="34"/>
      <c r="OCR1626" s="35"/>
      <c r="OCS1626" s="34"/>
      <c r="OCZ1626" s="35"/>
      <c r="ODA1626" s="34"/>
      <c r="ODH1626" s="35"/>
      <c r="ODI1626" s="34"/>
      <c r="ODP1626" s="35"/>
      <c r="ODQ1626" s="34"/>
      <c r="ODX1626" s="35"/>
      <c r="ODY1626" s="34"/>
      <c r="OEF1626" s="35"/>
      <c r="OEG1626" s="34"/>
      <c r="OEN1626" s="35"/>
      <c r="OEO1626" s="34"/>
      <c r="OEV1626" s="35"/>
      <c r="OEW1626" s="34"/>
      <c r="OFD1626" s="35"/>
      <c r="OFE1626" s="34"/>
      <c r="OFL1626" s="35"/>
      <c r="OFM1626" s="34"/>
      <c r="OFT1626" s="35"/>
      <c r="OFU1626" s="34"/>
      <c r="OGB1626" s="35"/>
      <c r="OGC1626" s="34"/>
      <c r="OGJ1626" s="35"/>
      <c r="OGK1626" s="34"/>
      <c r="OGR1626" s="35"/>
      <c r="OGS1626" s="34"/>
      <c r="OGZ1626" s="35"/>
      <c r="OHA1626" s="34"/>
      <c r="OHH1626" s="35"/>
      <c r="OHI1626" s="34"/>
      <c r="OHP1626" s="35"/>
      <c r="OHQ1626" s="34"/>
      <c r="OHX1626" s="35"/>
      <c r="OHY1626" s="34"/>
      <c r="OIF1626" s="35"/>
      <c r="OIG1626" s="34"/>
      <c r="OIN1626" s="35"/>
      <c r="OIO1626" s="34"/>
      <c r="OIV1626" s="35"/>
      <c r="OIW1626" s="34"/>
      <c r="OJD1626" s="35"/>
      <c r="OJE1626" s="34"/>
      <c r="OJL1626" s="35"/>
      <c r="OJM1626" s="34"/>
      <c r="OJT1626" s="35"/>
      <c r="OJU1626" s="34"/>
      <c r="OKB1626" s="35"/>
      <c r="OKC1626" s="34"/>
      <c r="OKJ1626" s="35"/>
      <c r="OKK1626" s="34"/>
      <c r="OKR1626" s="35"/>
      <c r="OKS1626" s="34"/>
      <c r="OKZ1626" s="35"/>
      <c r="OLA1626" s="34"/>
      <c r="OLH1626" s="35"/>
      <c r="OLI1626" s="34"/>
      <c r="OLP1626" s="35"/>
      <c r="OLQ1626" s="34"/>
      <c r="OLX1626" s="35"/>
      <c r="OLY1626" s="34"/>
      <c r="OMF1626" s="35"/>
      <c r="OMG1626" s="34"/>
      <c r="OMN1626" s="35"/>
      <c r="OMO1626" s="34"/>
      <c r="OMV1626" s="35"/>
      <c r="OMW1626" s="34"/>
      <c r="OND1626" s="35"/>
      <c r="ONE1626" s="34"/>
      <c r="ONL1626" s="35"/>
      <c r="ONM1626" s="34"/>
      <c r="ONT1626" s="35"/>
      <c r="ONU1626" s="34"/>
      <c r="OOB1626" s="35"/>
      <c r="OOC1626" s="34"/>
      <c r="OOJ1626" s="35"/>
      <c r="OOK1626" s="34"/>
      <c r="OOR1626" s="35"/>
      <c r="OOS1626" s="34"/>
      <c r="OOZ1626" s="35"/>
      <c r="OPA1626" s="34"/>
      <c r="OPH1626" s="35"/>
      <c r="OPI1626" s="34"/>
      <c r="OPP1626" s="35"/>
      <c r="OPQ1626" s="34"/>
      <c r="OPX1626" s="35"/>
      <c r="OPY1626" s="34"/>
      <c r="OQF1626" s="35"/>
      <c r="OQG1626" s="34"/>
      <c r="OQN1626" s="35"/>
      <c r="OQO1626" s="34"/>
      <c r="OQV1626" s="35"/>
      <c r="OQW1626" s="34"/>
      <c r="ORD1626" s="35"/>
      <c r="ORE1626" s="34"/>
      <c r="ORL1626" s="35"/>
      <c r="ORM1626" s="34"/>
      <c r="ORT1626" s="35"/>
      <c r="ORU1626" s="34"/>
      <c r="OSB1626" s="35"/>
      <c r="OSC1626" s="34"/>
      <c r="OSJ1626" s="35"/>
      <c r="OSK1626" s="34"/>
      <c r="OSR1626" s="35"/>
      <c r="OSS1626" s="34"/>
      <c r="OSZ1626" s="35"/>
      <c r="OTA1626" s="34"/>
      <c r="OTH1626" s="35"/>
      <c r="OTI1626" s="34"/>
      <c r="OTP1626" s="35"/>
      <c r="OTQ1626" s="34"/>
      <c r="OTX1626" s="35"/>
      <c r="OTY1626" s="34"/>
      <c r="OUF1626" s="35"/>
      <c r="OUG1626" s="34"/>
      <c r="OUN1626" s="35"/>
      <c r="OUO1626" s="34"/>
      <c r="OUV1626" s="35"/>
      <c r="OUW1626" s="34"/>
      <c r="OVD1626" s="35"/>
      <c r="OVE1626" s="34"/>
      <c r="OVL1626" s="35"/>
      <c r="OVM1626" s="34"/>
      <c r="OVT1626" s="35"/>
      <c r="OVU1626" s="34"/>
      <c r="OWB1626" s="35"/>
      <c r="OWC1626" s="34"/>
      <c r="OWJ1626" s="35"/>
      <c r="OWK1626" s="34"/>
      <c r="OWR1626" s="35"/>
      <c r="OWS1626" s="34"/>
      <c r="OWZ1626" s="35"/>
      <c r="OXA1626" s="34"/>
      <c r="OXH1626" s="35"/>
      <c r="OXI1626" s="34"/>
      <c r="OXP1626" s="35"/>
      <c r="OXQ1626" s="34"/>
      <c r="OXX1626" s="35"/>
      <c r="OXY1626" s="34"/>
      <c r="OYF1626" s="35"/>
      <c r="OYG1626" s="34"/>
      <c r="OYN1626" s="35"/>
      <c r="OYO1626" s="34"/>
      <c r="OYV1626" s="35"/>
      <c r="OYW1626" s="34"/>
      <c r="OZD1626" s="35"/>
      <c r="OZE1626" s="34"/>
      <c r="OZL1626" s="35"/>
      <c r="OZM1626" s="34"/>
      <c r="OZT1626" s="35"/>
      <c r="OZU1626" s="34"/>
      <c r="PAB1626" s="35"/>
      <c r="PAC1626" s="34"/>
      <c r="PAJ1626" s="35"/>
      <c r="PAK1626" s="34"/>
      <c r="PAR1626" s="35"/>
      <c r="PAS1626" s="34"/>
      <c r="PAZ1626" s="35"/>
      <c r="PBA1626" s="34"/>
      <c r="PBH1626" s="35"/>
      <c r="PBI1626" s="34"/>
      <c r="PBP1626" s="35"/>
      <c r="PBQ1626" s="34"/>
      <c r="PBX1626" s="35"/>
      <c r="PBY1626" s="34"/>
      <c r="PCF1626" s="35"/>
      <c r="PCG1626" s="34"/>
      <c r="PCN1626" s="35"/>
      <c r="PCO1626" s="34"/>
      <c r="PCV1626" s="35"/>
      <c r="PCW1626" s="34"/>
      <c r="PDD1626" s="35"/>
      <c r="PDE1626" s="34"/>
      <c r="PDL1626" s="35"/>
      <c r="PDM1626" s="34"/>
      <c r="PDT1626" s="35"/>
      <c r="PDU1626" s="34"/>
      <c r="PEB1626" s="35"/>
      <c r="PEC1626" s="34"/>
      <c r="PEJ1626" s="35"/>
      <c r="PEK1626" s="34"/>
      <c r="PER1626" s="35"/>
      <c r="PES1626" s="34"/>
      <c r="PEZ1626" s="35"/>
      <c r="PFA1626" s="34"/>
      <c r="PFH1626" s="35"/>
      <c r="PFI1626" s="34"/>
      <c r="PFP1626" s="35"/>
      <c r="PFQ1626" s="34"/>
      <c r="PFX1626" s="35"/>
      <c r="PFY1626" s="34"/>
      <c r="PGF1626" s="35"/>
      <c r="PGG1626" s="34"/>
      <c r="PGN1626" s="35"/>
      <c r="PGO1626" s="34"/>
      <c r="PGV1626" s="35"/>
      <c r="PGW1626" s="34"/>
      <c r="PHD1626" s="35"/>
      <c r="PHE1626" s="34"/>
      <c r="PHL1626" s="35"/>
      <c r="PHM1626" s="34"/>
      <c r="PHT1626" s="35"/>
      <c r="PHU1626" s="34"/>
      <c r="PIB1626" s="35"/>
      <c r="PIC1626" s="34"/>
      <c r="PIJ1626" s="35"/>
      <c r="PIK1626" s="34"/>
      <c r="PIR1626" s="35"/>
      <c r="PIS1626" s="34"/>
      <c r="PIZ1626" s="35"/>
      <c r="PJA1626" s="34"/>
      <c r="PJH1626" s="35"/>
      <c r="PJI1626" s="34"/>
      <c r="PJP1626" s="35"/>
      <c r="PJQ1626" s="34"/>
      <c r="PJX1626" s="35"/>
      <c r="PJY1626" s="34"/>
      <c r="PKF1626" s="35"/>
      <c r="PKG1626" s="34"/>
      <c r="PKN1626" s="35"/>
      <c r="PKO1626" s="34"/>
      <c r="PKV1626" s="35"/>
      <c r="PKW1626" s="34"/>
      <c r="PLD1626" s="35"/>
      <c r="PLE1626" s="34"/>
      <c r="PLL1626" s="35"/>
      <c r="PLM1626" s="34"/>
      <c r="PLT1626" s="35"/>
      <c r="PLU1626" s="34"/>
      <c r="PMB1626" s="35"/>
      <c r="PMC1626" s="34"/>
      <c r="PMJ1626" s="35"/>
      <c r="PMK1626" s="34"/>
      <c r="PMR1626" s="35"/>
      <c r="PMS1626" s="34"/>
      <c r="PMZ1626" s="35"/>
      <c r="PNA1626" s="34"/>
      <c r="PNH1626" s="35"/>
      <c r="PNI1626" s="34"/>
      <c r="PNP1626" s="35"/>
      <c r="PNQ1626" s="34"/>
      <c r="PNX1626" s="35"/>
      <c r="PNY1626" s="34"/>
      <c r="POF1626" s="35"/>
      <c r="POG1626" s="34"/>
      <c r="PON1626" s="35"/>
      <c r="POO1626" s="34"/>
      <c r="POV1626" s="35"/>
      <c r="POW1626" s="34"/>
      <c r="PPD1626" s="35"/>
      <c r="PPE1626" s="34"/>
      <c r="PPL1626" s="35"/>
      <c r="PPM1626" s="34"/>
      <c r="PPT1626" s="35"/>
      <c r="PPU1626" s="34"/>
      <c r="PQB1626" s="35"/>
      <c r="PQC1626" s="34"/>
      <c r="PQJ1626" s="35"/>
      <c r="PQK1626" s="34"/>
      <c r="PQR1626" s="35"/>
      <c r="PQS1626" s="34"/>
      <c r="PQZ1626" s="35"/>
      <c r="PRA1626" s="34"/>
      <c r="PRH1626" s="35"/>
      <c r="PRI1626" s="34"/>
      <c r="PRP1626" s="35"/>
      <c r="PRQ1626" s="34"/>
      <c r="PRX1626" s="35"/>
      <c r="PRY1626" s="34"/>
      <c r="PSF1626" s="35"/>
      <c r="PSG1626" s="34"/>
      <c r="PSN1626" s="35"/>
      <c r="PSO1626" s="34"/>
      <c r="PSV1626" s="35"/>
      <c r="PSW1626" s="34"/>
      <c r="PTD1626" s="35"/>
      <c r="PTE1626" s="34"/>
      <c r="PTL1626" s="35"/>
      <c r="PTM1626" s="34"/>
      <c r="PTT1626" s="35"/>
      <c r="PTU1626" s="34"/>
      <c r="PUB1626" s="35"/>
      <c r="PUC1626" s="34"/>
      <c r="PUJ1626" s="35"/>
      <c r="PUK1626" s="34"/>
      <c r="PUR1626" s="35"/>
      <c r="PUS1626" s="34"/>
      <c r="PUZ1626" s="35"/>
      <c r="PVA1626" s="34"/>
      <c r="PVH1626" s="35"/>
      <c r="PVI1626" s="34"/>
      <c r="PVP1626" s="35"/>
      <c r="PVQ1626" s="34"/>
      <c r="PVX1626" s="35"/>
      <c r="PVY1626" s="34"/>
      <c r="PWF1626" s="35"/>
      <c r="PWG1626" s="34"/>
      <c r="PWN1626" s="35"/>
      <c r="PWO1626" s="34"/>
      <c r="PWV1626" s="35"/>
      <c r="PWW1626" s="34"/>
      <c r="PXD1626" s="35"/>
      <c r="PXE1626" s="34"/>
      <c r="PXL1626" s="35"/>
      <c r="PXM1626" s="34"/>
      <c r="PXT1626" s="35"/>
      <c r="PXU1626" s="34"/>
      <c r="PYB1626" s="35"/>
      <c r="PYC1626" s="34"/>
      <c r="PYJ1626" s="35"/>
      <c r="PYK1626" s="34"/>
      <c r="PYR1626" s="35"/>
      <c r="PYS1626" s="34"/>
      <c r="PYZ1626" s="35"/>
      <c r="PZA1626" s="34"/>
      <c r="PZH1626" s="35"/>
      <c r="PZI1626" s="34"/>
      <c r="PZP1626" s="35"/>
      <c r="PZQ1626" s="34"/>
      <c r="PZX1626" s="35"/>
      <c r="PZY1626" s="34"/>
      <c r="QAF1626" s="35"/>
      <c r="QAG1626" s="34"/>
      <c r="QAN1626" s="35"/>
      <c r="QAO1626" s="34"/>
      <c r="QAV1626" s="35"/>
      <c r="QAW1626" s="34"/>
      <c r="QBD1626" s="35"/>
      <c r="QBE1626" s="34"/>
      <c r="QBL1626" s="35"/>
      <c r="QBM1626" s="34"/>
      <c r="QBT1626" s="35"/>
      <c r="QBU1626" s="34"/>
      <c r="QCB1626" s="35"/>
      <c r="QCC1626" s="34"/>
      <c r="QCJ1626" s="35"/>
      <c r="QCK1626" s="34"/>
      <c r="QCR1626" s="35"/>
      <c r="QCS1626" s="34"/>
      <c r="QCZ1626" s="35"/>
      <c r="QDA1626" s="34"/>
      <c r="QDH1626" s="35"/>
      <c r="QDI1626" s="34"/>
      <c r="QDP1626" s="35"/>
      <c r="QDQ1626" s="34"/>
      <c r="QDX1626" s="35"/>
      <c r="QDY1626" s="34"/>
      <c r="QEF1626" s="35"/>
      <c r="QEG1626" s="34"/>
      <c r="QEN1626" s="35"/>
      <c r="QEO1626" s="34"/>
      <c r="QEV1626" s="35"/>
      <c r="QEW1626" s="34"/>
      <c r="QFD1626" s="35"/>
      <c r="QFE1626" s="34"/>
      <c r="QFL1626" s="35"/>
      <c r="QFM1626" s="34"/>
      <c r="QFT1626" s="35"/>
      <c r="QFU1626" s="34"/>
      <c r="QGB1626" s="35"/>
      <c r="QGC1626" s="34"/>
      <c r="QGJ1626" s="35"/>
      <c r="QGK1626" s="34"/>
      <c r="QGR1626" s="35"/>
      <c r="QGS1626" s="34"/>
      <c r="QGZ1626" s="35"/>
      <c r="QHA1626" s="34"/>
      <c r="QHH1626" s="35"/>
      <c r="QHI1626" s="34"/>
      <c r="QHP1626" s="35"/>
      <c r="QHQ1626" s="34"/>
      <c r="QHX1626" s="35"/>
      <c r="QHY1626" s="34"/>
      <c r="QIF1626" s="35"/>
      <c r="QIG1626" s="34"/>
      <c r="QIN1626" s="35"/>
      <c r="QIO1626" s="34"/>
      <c r="QIV1626" s="35"/>
      <c r="QIW1626" s="34"/>
      <c r="QJD1626" s="35"/>
      <c r="QJE1626" s="34"/>
      <c r="QJL1626" s="35"/>
      <c r="QJM1626" s="34"/>
      <c r="QJT1626" s="35"/>
      <c r="QJU1626" s="34"/>
      <c r="QKB1626" s="35"/>
      <c r="QKC1626" s="34"/>
      <c r="QKJ1626" s="35"/>
      <c r="QKK1626" s="34"/>
      <c r="QKR1626" s="35"/>
      <c r="QKS1626" s="34"/>
      <c r="QKZ1626" s="35"/>
      <c r="QLA1626" s="34"/>
      <c r="QLH1626" s="35"/>
      <c r="QLI1626" s="34"/>
      <c r="QLP1626" s="35"/>
      <c r="QLQ1626" s="34"/>
      <c r="QLX1626" s="35"/>
      <c r="QLY1626" s="34"/>
      <c r="QMF1626" s="35"/>
      <c r="QMG1626" s="34"/>
      <c r="QMN1626" s="35"/>
      <c r="QMO1626" s="34"/>
      <c r="QMV1626" s="35"/>
      <c r="QMW1626" s="34"/>
      <c r="QND1626" s="35"/>
      <c r="QNE1626" s="34"/>
      <c r="QNL1626" s="35"/>
      <c r="QNM1626" s="34"/>
      <c r="QNT1626" s="35"/>
      <c r="QNU1626" s="34"/>
      <c r="QOB1626" s="35"/>
      <c r="QOC1626" s="34"/>
      <c r="QOJ1626" s="35"/>
      <c r="QOK1626" s="34"/>
      <c r="QOR1626" s="35"/>
      <c r="QOS1626" s="34"/>
      <c r="QOZ1626" s="35"/>
      <c r="QPA1626" s="34"/>
      <c r="QPH1626" s="35"/>
      <c r="QPI1626" s="34"/>
      <c r="QPP1626" s="35"/>
      <c r="QPQ1626" s="34"/>
      <c r="QPX1626" s="35"/>
      <c r="QPY1626" s="34"/>
      <c r="QQF1626" s="35"/>
      <c r="QQG1626" s="34"/>
      <c r="QQN1626" s="35"/>
      <c r="QQO1626" s="34"/>
      <c r="QQV1626" s="35"/>
      <c r="QQW1626" s="34"/>
      <c r="QRD1626" s="35"/>
      <c r="QRE1626" s="34"/>
      <c r="QRL1626" s="35"/>
      <c r="QRM1626" s="34"/>
      <c r="QRT1626" s="35"/>
      <c r="QRU1626" s="34"/>
      <c r="QSB1626" s="35"/>
      <c r="QSC1626" s="34"/>
      <c r="QSJ1626" s="35"/>
      <c r="QSK1626" s="34"/>
      <c r="QSR1626" s="35"/>
      <c r="QSS1626" s="34"/>
      <c r="QSZ1626" s="35"/>
      <c r="QTA1626" s="34"/>
      <c r="QTH1626" s="35"/>
      <c r="QTI1626" s="34"/>
      <c r="QTP1626" s="35"/>
      <c r="QTQ1626" s="34"/>
      <c r="QTX1626" s="35"/>
      <c r="QTY1626" s="34"/>
      <c r="QUF1626" s="35"/>
      <c r="QUG1626" s="34"/>
      <c r="QUN1626" s="35"/>
      <c r="QUO1626" s="34"/>
      <c r="QUV1626" s="35"/>
      <c r="QUW1626" s="34"/>
      <c r="QVD1626" s="35"/>
      <c r="QVE1626" s="34"/>
      <c r="QVL1626" s="35"/>
      <c r="QVM1626" s="34"/>
      <c r="QVT1626" s="35"/>
      <c r="QVU1626" s="34"/>
      <c r="QWB1626" s="35"/>
      <c r="QWC1626" s="34"/>
      <c r="QWJ1626" s="35"/>
      <c r="QWK1626" s="34"/>
      <c r="QWR1626" s="35"/>
      <c r="QWS1626" s="34"/>
      <c r="QWZ1626" s="35"/>
      <c r="QXA1626" s="34"/>
      <c r="QXH1626" s="35"/>
      <c r="QXI1626" s="34"/>
      <c r="QXP1626" s="35"/>
      <c r="QXQ1626" s="34"/>
      <c r="QXX1626" s="35"/>
      <c r="QXY1626" s="34"/>
      <c r="QYF1626" s="35"/>
      <c r="QYG1626" s="34"/>
      <c r="QYN1626" s="35"/>
      <c r="QYO1626" s="34"/>
      <c r="QYV1626" s="35"/>
      <c r="QYW1626" s="34"/>
      <c r="QZD1626" s="35"/>
      <c r="QZE1626" s="34"/>
      <c r="QZL1626" s="35"/>
      <c r="QZM1626" s="34"/>
      <c r="QZT1626" s="35"/>
      <c r="QZU1626" s="34"/>
      <c r="RAB1626" s="35"/>
      <c r="RAC1626" s="34"/>
      <c r="RAJ1626" s="35"/>
      <c r="RAK1626" s="34"/>
      <c r="RAR1626" s="35"/>
      <c r="RAS1626" s="34"/>
      <c r="RAZ1626" s="35"/>
      <c r="RBA1626" s="34"/>
      <c r="RBH1626" s="35"/>
      <c r="RBI1626" s="34"/>
      <c r="RBP1626" s="35"/>
      <c r="RBQ1626" s="34"/>
      <c r="RBX1626" s="35"/>
      <c r="RBY1626" s="34"/>
      <c r="RCF1626" s="35"/>
      <c r="RCG1626" s="34"/>
      <c r="RCN1626" s="35"/>
      <c r="RCO1626" s="34"/>
      <c r="RCV1626" s="35"/>
      <c r="RCW1626" s="34"/>
      <c r="RDD1626" s="35"/>
      <c r="RDE1626" s="34"/>
      <c r="RDL1626" s="35"/>
      <c r="RDM1626" s="34"/>
      <c r="RDT1626" s="35"/>
      <c r="RDU1626" s="34"/>
      <c r="REB1626" s="35"/>
      <c r="REC1626" s="34"/>
      <c r="REJ1626" s="35"/>
      <c r="REK1626" s="34"/>
      <c r="RER1626" s="35"/>
      <c r="RES1626" s="34"/>
      <c r="REZ1626" s="35"/>
      <c r="RFA1626" s="34"/>
      <c r="RFH1626" s="35"/>
      <c r="RFI1626" s="34"/>
      <c r="RFP1626" s="35"/>
      <c r="RFQ1626" s="34"/>
      <c r="RFX1626" s="35"/>
      <c r="RFY1626" s="34"/>
      <c r="RGF1626" s="35"/>
      <c r="RGG1626" s="34"/>
      <c r="RGN1626" s="35"/>
      <c r="RGO1626" s="34"/>
      <c r="RGV1626" s="35"/>
      <c r="RGW1626" s="34"/>
      <c r="RHD1626" s="35"/>
      <c r="RHE1626" s="34"/>
      <c r="RHL1626" s="35"/>
      <c r="RHM1626" s="34"/>
      <c r="RHT1626" s="35"/>
      <c r="RHU1626" s="34"/>
      <c r="RIB1626" s="35"/>
      <c r="RIC1626" s="34"/>
      <c r="RIJ1626" s="35"/>
      <c r="RIK1626" s="34"/>
      <c r="RIR1626" s="35"/>
      <c r="RIS1626" s="34"/>
      <c r="RIZ1626" s="35"/>
      <c r="RJA1626" s="34"/>
      <c r="RJH1626" s="35"/>
      <c r="RJI1626" s="34"/>
      <c r="RJP1626" s="35"/>
      <c r="RJQ1626" s="34"/>
      <c r="RJX1626" s="35"/>
      <c r="RJY1626" s="34"/>
      <c r="RKF1626" s="35"/>
      <c r="RKG1626" s="34"/>
      <c r="RKN1626" s="35"/>
      <c r="RKO1626" s="34"/>
      <c r="RKV1626" s="35"/>
      <c r="RKW1626" s="34"/>
      <c r="RLD1626" s="35"/>
      <c r="RLE1626" s="34"/>
      <c r="RLL1626" s="35"/>
      <c r="RLM1626" s="34"/>
      <c r="RLT1626" s="35"/>
      <c r="RLU1626" s="34"/>
      <c r="RMB1626" s="35"/>
      <c r="RMC1626" s="34"/>
      <c r="RMJ1626" s="35"/>
      <c r="RMK1626" s="34"/>
      <c r="RMR1626" s="35"/>
      <c r="RMS1626" s="34"/>
      <c r="RMZ1626" s="35"/>
      <c r="RNA1626" s="34"/>
      <c r="RNH1626" s="35"/>
      <c r="RNI1626" s="34"/>
      <c r="RNP1626" s="35"/>
      <c r="RNQ1626" s="34"/>
      <c r="RNX1626" s="35"/>
      <c r="RNY1626" s="34"/>
      <c r="ROF1626" s="35"/>
      <c r="ROG1626" s="34"/>
      <c r="RON1626" s="35"/>
      <c r="ROO1626" s="34"/>
      <c r="ROV1626" s="35"/>
      <c r="ROW1626" s="34"/>
      <c r="RPD1626" s="35"/>
      <c r="RPE1626" s="34"/>
      <c r="RPL1626" s="35"/>
      <c r="RPM1626" s="34"/>
      <c r="RPT1626" s="35"/>
      <c r="RPU1626" s="34"/>
      <c r="RQB1626" s="35"/>
      <c r="RQC1626" s="34"/>
      <c r="RQJ1626" s="35"/>
      <c r="RQK1626" s="34"/>
      <c r="RQR1626" s="35"/>
      <c r="RQS1626" s="34"/>
      <c r="RQZ1626" s="35"/>
      <c r="RRA1626" s="34"/>
      <c r="RRH1626" s="35"/>
      <c r="RRI1626" s="34"/>
      <c r="RRP1626" s="35"/>
      <c r="RRQ1626" s="34"/>
      <c r="RRX1626" s="35"/>
      <c r="RRY1626" s="34"/>
      <c r="RSF1626" s="35"/>
      <c r="RSG1626" s="34"/>
      <c r="RSN1626" s="35"/>
      <c r="RSO1626" s="34"/>
      <c r="RSV1626" s="35"/>
      <c r="RSW1626" s="34"/>
      <c r="RTD1626" s="35"/>
      <c r="RTE1626" s="34"/>
      <c r="RTL1626" s="35"/>
      <c r="RTM1626" s="34"/>
      <c r="RTT1626" s="35"/>
      <c r="RTU1626" s="34"/>
      <c r="RUB1626" s="35"/>
      <c r="RUC1626" s="34"/>
      <c r="RUJ1626" s="35"/>
      <c r="RUK1626" s="34"/>
      <c r="RUR1626" s="35"/>
      <c r="RUS1626" s="34"/>
      <c r="RUZ1626" s="35"/>
      <c r="RVA1626" s="34"/>
      <c r="RVH1626" s="35"/>
      <c r="RVI1626" s="34"/>
      <c r="RVP1626" s="35"/>
      <c r="RVQ1626" s="34"/>
      <c r="RVX1626" s="35"/>
      <c r="RVY1626" s="34"/>
      <c r="RWF1626" s="35"/>
      <c r="RWG1626" s="34"/>
      <c r="RWN1626" s="35"/>
      <c r="RWO1626" s="34"/>
      <c r="RWV1626" s="35"/>
      <c r="RWW1626" s="34"/>
      <c r="RXD1626" s="35"/>
      <c r="RXE1626" s="34"/>
      <c r="RXL1626" s="35"/>
      <c r="RXM1626" s="34"/>
      <c r="RXT1626" s="35"/>
      <c r="RXU1626" s="34"/>
      <c r="RYB1626" s="35"/>
      <c r="RYC1626" s="34"/>
      <c r="RYJ1626" s="35"/>
      <c r="RYK1626" s="34"/>
      <c r="RYR1626" s="35"/>
      <c r="RYS1626" s="34"/>
      <c r="RYZ1626" s="35"/>
      <c r="RZA1626" s="34"/>
      <c r="RZH1626" s="35"/>
      <c r="RZI1626" s="34"/>
      <c r="RZP1626" s="35"/>
      <c r="RZQ1626" s="34"/>
      <c r="RZX1626" s="35"/>
      <c r="RZY1626" s="34"/>
      <c r="SAF1626" s="35"/>
      <c r="SAG1626" s="34"/>
      <c r="SAN1626" s="35"/>
      <c r="SAO1626" s="34"/>
      <c r="SAV1626" s="35"/>
      <c r="SAW1626" s="34"/>
      <c r="SBD1626" s="35"/>
      <c r="SBE1626" s="34"/>
      <c r="SBL1626" s="35"/>
      <c r="SBM1626" s="34"/>
      <c r="SBT1626" s="35"/>
      <c r="SBU1626" s="34"/>
      <c r="SCB1626" s="35"/>
      <c r="SCC1626" s="34"/>
      <c r="SCJ1626" s="35"/>
      <c r="SCK1626" s="34"/>
      <c r="SCR1626" s="35"/>
      <c r="SCS1626" s="34"/>
      <c r="SCZ1626" s="35"/>
      <c r="SDA1626" s="34"/>
      <c r="SDH1626" s="35"/>
      <c r="SDI1626" s="34"/>
      <c r="SDP1626" s="35"/>
      <c r="SDQ1626" s="34"/>
      <c r="SDX1626" s="35"/>
      <c r="SDY1626" s="34"/>
      <c r="SEF1626" s="35"/>
      <c r="SEG1626" s="34"/>
      <c r="SEN1626" s="35"/>
      <c r="SEO1626" s="34"/>
      <c r="SEV1626" s="35"/>
      <c r="SEW1626" s="34"/>
      <c r="SFD1626" s="35"/>
      <c r="SFE1626" s="34"/>
      <c r="SFL1626" s="35"/>
      <c r="SFM1626" s="34"/>
      <c r="SFT1626" s="35"/>
      <c r="SFU1626" s="34"/>
      <c r="SGB1626" s="35"/>
      <c r="SGC1626" s="34"/>
      <c r="SGJ1626" s="35"/>
      <c r="SGK1626" s="34"/>
      <c r="SGR1626" s="35"/>
      <c r="SGS1626" s="34"/>
      <c r="SGZ1626" s="35"/>
      <c r="SHA1626" s="34"/>
      <c r="SHH1626" s="35"/>
      <c r="SHI1626" s="34"/>
      <c r="SHP1626" s="35"/>
      <c r="SHQ1626" s="34"/>
      <c r="SHX1626" s="35"/>
      <c r="SHY1626" s="34"/>
      <c r="SIF1626" s="35"/>
      <c r="SIG1626" s="34"/>
      <c r="SIN1626" s="35"/>
      <c r="SIO1626" s="34"/>
      <c r="SIV1626" s="35"/>
      <c r="SIW1626" s="34"/>
      <c r="SJD1626" s="35"/>
      <c r="SJE1626" s="34"/>
      <c r="SJL1626" s="35"/>
      <c r="SJM1626" s="34"/>
      <c r="SJT1626" s="35"/>
      <c r="SJU1626" s="34"/>
      <c r="SKB1626" s="35"/>
      <c r="SKC1626" s="34"/>
      <c r="SKJ1626" s="35"/>
      <c r="SKK1626" s="34"/>
      <c r="SKR1626" s="35"/>
      <c r="SKS1626" s="34"/>
      <c r="SKZ1626" s="35"/>
      <c r="SLA1626" s="34"/>
      <c r="SLH1626" s="35"/>
      <c r="SLI1626" s="34"/>
      <c r="SLP1626" s="35"/>
      <c r="SLQ1626" s="34"/>
      <c r="SLX1626" s="35"/>
      <c r="SLY1626" s="34"/>
      <c r="SMF1626" s="35"/>
      <c r="SMG1626" s="34"/>
      <c r="SMN1626" s="35"/>
      <c r="SMO1626" s="34"/>
      <c r="SMV1626" s="35"/>
      <c r="SMW1626" s="34"/>
      <c r="SND1626" s="35"/>
      <c r="SNE1626" s="34"/>
      <c r="SNL1626" s="35"/>
      <c r="SNM1626" s="34"/>
      <c r="SNT1626" s="35"/>
      <c r="SNU1626" s="34"/>
      <c r="SOB1626" s="35"/>
      <c r="SOC1626" s="34"/>
      <c r="SOJ1626" s="35"/>
      <c r="SOK1626" s="34"/>
      <c r="SOR1626" s="35"/>
      <c r="SOS1626" s="34"/>
      <c r="SOZ1626" s="35"/>
      <c r="SPA1626" s="34"/>
      <c r="SPH1626" s="35"/>
      <c r="SPI1626" s="34"/>
      <c r="SPP1626" s="35"/>
      <c r="SPQ1626" s="34"/>
      <c r="SPX1626" s="35"/>
      <c r="SPY1626" s="34"/>
      <c r="SQF1626" s="35"/>
      <c r="SQG1626" s="34"/>
      <c r="SQN1626" s="35"/>
      <c r="SQO1626" s="34"/>
      <c r="SQV1626" s="35"/>
      <c r="SQW1626" s="34"/>
      <c r="SRD1626" s="35"/>
      <c r="SRE1626" s="34"/>
      <c r="SRL1626" s="35"/>
      <c r="SRM1626" s="34"/>
      <c r="SRT1626" s="35"/>
      <c r="SRU1626" s="34"/>
      <c r="SSB1626" s="35"/>
      <c r="SSC1626" s="34"/>
      <c r="SSJ1626" s="35"/>
      <c r="SSK1626" s="34"/>
      <c r="SSR1626" s="35"/>
      <c r="SSS1626" s="34"/>
      <c r="SSZ1626" s="35"/>
      <c r="STA1626" s="34"/>
      <c r="STH1626" s="35"/>
      <c r="STI1626" s="34"/>
      <c r="STP1626" s="35"/>
      <c r="STQ1626" s="34"/>
      <c r="STX1626" s="35"/>
      <c r="STY1626" s="34"/>
      <c r="SUF1626" s="35"/>
      <c r="SUG1626" s="34"/>
      <c r="SUN1626" s="35"/>
      <c r="SUO1626" s="34"/>
      <c r="SUV1626" s="35"/>
      <c r="SUW1626" s="34"/>
      <c r="SVD1626" s="35"/>
      <c r="SVE1626" s="34"/>
      <c r="SVL1626" s="35"/>
      <c r="SVM1626" s="34"/>
      <c r="SVT1626" s="35"/>
      <c r="SVU1626" s="34"/>
      <c r="SWB1626" s="35"/>
      <c r="SWC1626" s="34"/>
      <c r="SWJ1626" s="35"/>
      <c r="SWK1626" s="34"/>
      <c r="SWR1626" s="35"/>
      <c r="SWS1626" s="34"/>
      <c r="SWZ1626" s="35"/>
      <c r="SXA1626" s="34"/>
      <c r="SXH1626" s="35"/>
      <c r="SXI1626" s="34"/>
      <c r="SXP1626" s="35"/>
      <c r="SXQ1626" s="34"/>
      <c r="SXX1626" s="35"/>
      <c r="SXY1626" s="34"/>
      <c r="SYF1626" s="35"/>
      <c r="SYG1626" s="34"/>
      <c r="SYN1626" s="35"/>
      <c r="SYO1626" s="34"/>
      <c r="SYV1626" s="35"/>
      <c r="SYW1626" s="34"/>
      <c r="SZD1626" s="35"/>
      <c r="SZE1626" s="34"/>
      <c r="SZL1626" s="35"/>
      <c r="SZM1626" s="34"/>
      <c r="SZT1626" s="35"/>
      <c r="SZU1626" s="34"/>
      <c r="TAB1626" s="35"/>
      <c r="TAC1626" s="34"/>
      <c r="TAJ1626" s="35"/>
      <c r="TAK1626" s="34"/>
      <c r="TAR1626" s="35"/>
      <c r="TAS1626" s="34"/>
      <c r="TAZ1626" s="35"/>
      <c r="TBA1626" s="34"/>
      <c r="TBH1626" s="35"/>
      <c r="TBI1626" s="34"/>
      <c r="TBP1626" s="35"/>
      <c r="TBQ1626" s="34"/>
      <c r="TBX1626" s="35"/>
      <c r="TBY1626" s="34"/>
      <c r="TCF1626" s="35"/>
      <c r="TCG1626" s="34"/>
      <c r="TCN1626" s="35"/>
      <c r="TCO1626" s="34"/>
      <c r="TCV1626" s="35"/>
      <c r="TCW1626" s="34"/>
      <c r="TDD1626" s="35"/>
      <c r="TDE1626" s="34"/>
      <c r="TDL1626" s="35"/>
      <c r="TDM1626" s="34"/>
      <c r="TDT1626" s="35"/>
      <c r="TDU1626" s="34"/>
      <c r="TEB1626" s="35"/>
      <c r="TEC1626" s="34"/>
      <c r="TEJ1626" s="35"/>
      <c r="TEK1626" s="34"/>
      <c r="TER1626" s="35"/>
      <c r="TES1626" s="34"/>
      <c r="TEZ1626" s="35"/>
      <c r="TFA1626" s="34"/>
      <c r="TFH1626" s="35"/>
      <c r="TFI1626" s="34"/>
      <c r="TFP1626" s="35"/>
      <c r="TFQ1626" s="34"/>
      <c r="TFX1626" s="35"/>
      <c r="TFY1626" s="34"/>
      <c r="TGF1626" s="35"/>
      <c r="TGG1626" s="34"/>
      <c r="TGN1626" s="35"/>
      <c r="TGO1626" s="34"/>
      <c r="TGV1626" s="35"/>
      <c r="TGW1626" s="34"/>
      <c r="THD1626" s="35"/>
      <c r="THE1626" s="34"/>
      <c r="THL1626" s="35"/>
      <c r="THM1626" s="34"/>
      <c r="THT1626" s="35"/>
      <c r="THU1626" s="34"/>
      <c r="TIB1626" s="35"/>
      <c r="TIC1626" s="34"/>
      <c r="TIJ1626" s="35"/>
      <c r="TIK1626" s="34"/>
      <c r="TIR1626" s="35"/>
      <c r="TIS1626" s="34"/>
      <c r="TIZ1626" s="35"/>
      <c r="TJA1626" s="34"/>
      <c r="TJH1626" s="35"/>
      <c r="TJI1626" s="34"/>
      <c r="TJP1626" s="35"/>
      <c r="TJQ1626" s="34"/>
      <c r="TJX1626" s="35"/>
      <c r="TJY1626" s="34"/>
      <c r="TKF1626" s="35"/>
      <c r="TKG1626" s="34"/>
      <c r="TKN1626" s="35"/>
      <c r="TKO1626" s="34"/>
      <c r="TKV1626" s="35"/>
      <c r="TKW1626" s="34"/>
      <c r="TLD1626" s="35"/>
      <c r="TLE1626" s="34"/>
      <c r="TLL1626" s="35"/>
      <c r="TLM1626" s="34"/>
      <c r="TLT1626" s="35"/>
      <c r="TLU1626" s="34"/>
      <c r="TMB1626" s="35"/>
      <c r="TMC1626" s="34"/>
      <c r="TMJ1626" s="35"/>
      <c r="TMK1626" s="34"/>
      <c r="TMR1626" s="35"/>
      <c r="TMS1626" s="34"/>
      <c r="TMZ1626" s="35"/>
      <c r="TNA1626" s="34"/>
      <c r="TNH1626" s="35"/>
      <c r="TNI1626" s="34"/>
      <c r="TNP1626" s="35"/>
      <c r="TNQ1626" s="34"/>
      <c r="TNX1626" s="35"/>
      <c r="TNY1626" s="34"/>
      <c r="TOF1626" s="35"/>
      <c r="TOG1626" s="34"/>
      <c r="TON1626" s="35"/>
      <c r="TOO1626" s="34"/>
      <c r="TOV1626" s="35"/>
      <c r="TOW1626" s="34"/>
      <c r="TPD1626" s="35"/>
      <c r="TPE1626" s="34"/>
      <c r="TPL1626" s="35"/>
      <c r="TPM1626" s="34"/>
      <c r="TPT1626" s="35"/>
      <c r="TPU1626" s="34"/>
      <c r="TQB1626" s="35"/>
      <c r="TQC1626" s="34"/>
      <c r="TQJ1626" s="35"/>
      <c r="TQK1626" s="34"/>
      <c r="TQR1626" s="35"/>
      <c r="TQS1626" s="34"/>
      <c r="TQZ1626" s="35"/>
      <c r="TRA1626" s="34"/>
      <c r="TRH1626" s="35"/>
      <c r="TRI1626" s="34"/>
      <c r="TRP1626" s="35"/>
      <c r="TRQ1626" s="34"/>
      <c r="TRX1626" s="35"/>
      <c r="TRY1626" s="34"/>
      <c r="TSF1626" s="35"/>
      <c r="TSG1626" s="34"/>
      <c r="TSN1626" s="35"/>
      <c r="TSO1626" s="34"/>
      <c r="TSV1626" s="35"/>
      <c r="TSW1626" s="34"/>
      <c r="TTD1626" s="35"/>
      <c r="TTE1626" s="34"/>
      <c r="TTL1626" s="35"/>
      <c r="TTM1626" s="34"/>
      <c r="TTT1626" s="35"/>
      <c r="TTU1626" s="34"/>
      <c r="TUB1626" s="35"/>
      <c r="TUC1626" s="34"/>
      <c r="TUJ1626" s="35"/>
      <c r="TUK1626" s="34"/>
      <c r="TUR1626" s="35"/>
      <c r="TUS1626" s="34"/>
      <c r="TUZ1626" s="35"/>
      <c r="TVA1626" s="34"/>
      <c r="TVH1626" s="35"/>
      <c r="TVI1626" s="34"/>
      <c r="TVP1626" s="35"/>
      <c r="TVQ1626" s="34"/>
      <c r="TVX1626" s="35"/>
      <c r="TVY1626" s="34"/>
      <c r="TWF1626" s="35"/>
      <c r="TWG1626" s="34"/>
      <c r="TWN1626" s="35"/>
      <c r="TWO1626" s="34"/>
      <c r="TWV1626" s="35"/>
      <c r="TWW1626" s="34"/>
      <c r="TXD1626" s="35"/>
      <c r="TXE1626" s="34"/>
      <c r="TXL1626" s="35"/>
      <c r="TXM1626" s="34"/>
      <c r="TXT1626" s="35"/>
      <c r="TXU1626" s="34"/>
      <c r="TYB1626" s="35"/>
      <c r="TYC1626" s="34"/>
      <c r="TYJ1626" s="35"/>
      <c r="TYK1626" s="34"/>
      <c r="TYR1626" s="35"/>
      <c r="TYS1626" s="34"/>
      <c r="TYZ1626" s="35"/>
      <c r="TZA1626" s="34"/>
      <c r="TZH1626" s="35"/>
      <c r="TZI1626" s="34"/>
      <c r="TZP1626" s="35"/>
      <c r="TZQ1626" s="34"/>
      <c r="TZX1626" s="35"/>
      <c r="TZY1626" s="34"/>
      <c r="UAF1626" s="35"/>
      <c r="UAG1626" s="34"/>
      <c r="UAN1626" s="35"/>
      <c r="UAO1626" s="34"/>
      <c r="UAV1626" s="35"/>
      <c r="UAW1626" s="34"/>
      <c r="UBD1626" s="35"/>
      <c r="UBE1626" s="34"/>
      <c r="UBL1626" s="35"/>
      <c r="UBM1626" s="34"/>
      <c r="UBT1626" s="35"/>
      <c r="UBU1626" s="34"/>
      <c r="UCB1626" s="35"/>
      <c r="UCC1626" s="34"/>
      <c r="UCJ1626" s="35"/>
      <c r="UCK1626" s="34"/>
      <c r="UCR1626" s="35"/>
      <c r="UCS1626" s="34"/>
      <c r="UCZ1626" s="35"/>
      <c r="UDA1626" s="34"/>
      <c r="UDH1626" s="35"/>
      <c r="UDI1626" s="34"/>
      <c r="UDP1626" s="35"/>
      <c r="UDQ1626" s="34"/>
      <c r="UDX1626" s="35"/>
      <c r="UDY1626" s="34"/>
      <c r="UEF1626" s="35"/>
      <c r="UEG1626" s="34"/>
      <c r="UEN1626" s="35"/>
      <c r="UEO1626" s="34"/>
      <c r="UEV1626" s="35"/>
      <c r="UEW1626" s="34"/>
      <c r="UFD1626" s="35"/>
      <c r="UFE1626" s="34"/>
      <c r="UFL1626" s="35"/>
      <c r="UFM1626" s="34"/>
      <c r="UFT1626" s="35"/>
      <c r="UFU1626" s="34"/>
      <c r="UGB1626" s="35"/>
      <c r="UGC1626" s="34"/>
      <c r="UGJ1626" s="35"/>
      <c r="UGK1626" s="34"/>
      <c r="UGR1626" s="35"/>
      <c r="UGS1626" s="34"/>
      <c r="UGZ1626" s="35"/>
      <c r="UHA1626" s="34"/>
      <c r="UHH1626" s="35"/>
      <c r="UHI1626" s="34"/>
      <c r="UHP1626" s="35"/>
      <c r="UHQ1626" s="34"/>
      <c r="UHX1626" s="35"/>
      <c r="UHY1626" s="34"/>
      <c r="UIF1626" s="35"/>
      <c r="UIG1626" s="34"/>
      <c r="UIN1626" s="35"/>
      <c r="UIO1626" s="34"/>
      <c r="UIV1626" s="35"/>
      <c r="UIW1626" s="34"/>
      <c r="UJD1626" s="35"/>
      <c r="UJE1626" s="34"/>
      <c r="UJL1626" s="35"/>
      <c r="UJM1626" s="34"/>
      <c r="UJT1626" s="35"/>
      <c r="UJU1626" s="34"/>
      <c r="UKB1626" s="35"/>
      <c r="UKC1626" s="34"/>
      <c r="UKJ1626" s="35"/>
      <c r="UKK1626" s="34"/>
      <c r="UKR1626" s="35"/>
      <c r="UKS1626" s="34"/>
      <c r="UKZ1626" s="35"/>
      <c r="ULA1626" s="34"/>
      <c r="ULH1626" s="35"/>
      <c r="ULI1626" s="34"/>
      <c r="ULP1626" s="35"/>
      <c r="ULQ1626" s="34"/>
      <c r="ULX1626" s="35"/>
      <c r="ULY1626" s="34"/>
      <c r="UMF1626" s="35"/>
      <c r="UMG1626" s="34"/>
      <c r="UMN1626" s="35"/>
      <c r="UMO1626" s="34"/>
      <c r="UMV1626" s="35"/>
      <c r="UMW1626" s="34"/>
      <c r="UND1626" s="35"/>
      <c r="UNE1626" s="34"/>
      <c r="UNL1626" s="35"/>
      <c r="UNM1626" s="34"/>
      <c r="UNT1626" s="35"/>
      <c r="UNU1626" s="34"/>
      <c r="UOB1626" s="35"/>
      <c r="UOC1626" s="34"/>
      <c r="UOJ1626" s="35"/>
      <c r="UOK1626" s="34"/>
      <c r="UOR1626" s="35"/>
      <c r="UOS1626" s="34"/>
      <c r="UOZ1626" s="35"/>
      <c r="UPA1626" s="34"/>
      <c r="UPH1626" s="35"/>
      <c r="UPI1626" s="34"/>
      <c r="UPP1626" s="35"/>
      <c r="UPQ1626" s="34"/>
      <c r="UPX1626" s="35"/>
      <c r="UPY1626" s="34"/>
      <c r="UQF1626" s="35"/>
      <c r="UQG1626" s="34"/>
      <c r="UQN1626" s="35"/>
      <c r="UQO1626" s="34"/>
      <c r="UQV1626" s="35"/>
      <c r="UQW1626" s="34"/>
      <c r="URD1626" s="35"/>
      <c r="URE1626" s="34"/>
      <c r="URL1626" s="35"/>
      <c r="URM1626" s="34"/>
      <c r="URT1626" s="35"/>
      <c r="URU1626" s="34"/>
      <c r="USB1626" s="35"/>
      <c r="USC1626" s="34"/>
      <c r="USJ1626" s="35"/>
      <c r="USK1626" s="34"/>
      <c r="USR1626" s="35"/>
      <c r="USS1626" s="34"/>
      <c r="USZ1626" s="35"/>
      <c r="UTA1626" s="34"/>
      <c r="UTH1626" s="35"/>
      <c r="UTI1626" s="34"/>
      <c r="UTP1626" s="35"/>
      <c r="UTQ1626" s="34"/>
      <c r="UTX1626" s="35"/>
      <c r="UTY1626" s="34"/>
      <c r="UUF1626" s="35"/>
      <c r="UUG1626" s="34"/>
      <c r="UUN1626" s="35"/>
      <c r="UUO1626" s="34"/>
      <c r="UUV1626" s="35"/>
      <c r="UUW1626" s="34"/>
      <c r="UVD1626" s="35"/>
      <c r="UVE1626" s="34"/>
      <c r="UVL1626" s="35"/>
      <c r="UVM1626" s="34"/>
      <c r="UVT1626" s="35"/>
      <c r="UVU1626" s="34"/>
      <c r="UWB1626" s="35"/>
      <c r="UWC1626" s="34"/>
      <c r="UWJ1626" s="35"/>
      <c r="UWK1626" s="34"/>
      <c r="UWR1626" s="35"/>
      <c r="UWS1626" s="34"/>
      <c r="UWZ1626" s="35"/>
      <c r="UXA1626" s="34"/>
      <c r="UXH1626" s="35"/>
      <c r="UXI1626" s="34"/>
      <c r="UXP1626" s="35"/>
      <c r="UXQ1626" s="34"/>
      <c r="UXX1626" s="35"/>
      <c r="UXY1626" s="34"/>
      <c r="UYF1626" s="35"/>
      <c r="UYG1626" s="34"/>
      <c r="UYN1626" s="35"/>
      <c r="UYO1626" s="34"/>
      <c r="UYV1626" s="35"/>
      <c r="UYW1626" s="34"/>
      <c r="UZD1626" s="35"/>
      <c r="UZE1626" s="34"/>
      <c r="UZL1626" s="35"/>
      <c r="UZM1626" s="34"/>
      <c r="UZT1626" s="35"/>
      <c r="UZU1626" s="34"/>
      <c r="VAB1626" s="35"/>
      <c r="VAC1626" s="34"/>
      <c r="VAJ1626" s="35"/>
      <c r="VAK1626" s="34"/>
      <c r="VAR1626" s="35"/>
      <c r="VAS1626" s="34"/>
      <c r="VAZ1626" s="35"/>
      <c r="VBA1626" s="34"/>
      <c r="VBH1626" s="35"/>
      <c r="VBI1626" s="34"/>
      <c r="VBP1626" s="35"/>
      <c r="VBQ1626" s="34"/>
      <c r="VBX1626" s="35"/>
      <c r="VBY1626" s="34"/>
      <c r="VCF1626" s="35"/>
      <c r="VCG1626" s="34"/>
      <c r="VCN1626" s="35"/>
      <c r="VCO1626" s="34"/>
      <c r="VCV1626" s="35"/>
      <c r="VCW1626" s="34"/>
      <c r="VDD1626" s="35"/>
      <c r="VDE1626" s="34"/>
      <c r="VDL1626" s="35"/>
      <c r="VDM1626" s="34"/>
      <c r="VDT1626" s="35"/>
      <c r="VDU1626" s="34"/>
      <c r="VEB1626" s="35"/>
      <c r="VEC1626" s="34"/>
      <c r="VEJ1626" s="35"/>
      <c r="VEK1626" s="34"/>
      <c r="VER1626" s="35"/>
      <c r="VES1626" s="34"/>
      <c r="VEZ1626" s="35"/>
      <c r="VFA1626" s="34"/>
      <c r="VFH1626" s="35"/>
      <c r="VFI1626" s="34"/>
      <c r="VFP1626" s="35"/>
      <c r="VFQ1626" s="34"/>
      <c r="VFX1626" s="35"/>
      <c r="VFY1626" s="34"/>
      <c r="VGF1626" s="35"/>
      <c r="VGG1626" s="34"/>
      <c r="VGN1626" s="35"/>
      <c r="VGO1626" s="34"/>
      <c r="VGV1626" s="35"/>
      <c r="VGW1626" s="34"/>
      <c r="VHD1626" s="35"/>
      <c r="VHE1626" s="34"/>
      <c r="VHL1626" s="35"/>
      <c r="VHM1626" s="34"/>
      <c r="VHT1626" s="35"/>
      <c r="VHU1626" s="34"/>
      <c r="VIB1626" s="35"/>
      <c r="VIC1626" s="34"/>
      <c r="VIJ1626" s="35"/>
      <c r="VIK1626" s="34"/>
      <c r="VIR1626" s="35"/>
      <c r="VIS1626" s="34"/>
      <c r="VIZ1626" s="35"/>
      <c r="VJA1626" s="34"/>
      <c r="VJH1626" s="35"/>
      <c r="VJI1626" s="34"/>
      <c r="VJP1626" s="35"/>
      <c r="VJQ1626" s="34"/>
      <c r="VJX1626" s="35"/>
      <c r="VJY1626" s="34"/>
      <c r="VKF1626" s="35"/>
      <c r="VKG1626" s="34"/>
      <c r="VKN1626" s="35"/>
      <c r="VKO1626" s="34"/>
      <c r="VKV1626" s="35"/>
      <c r="VKW1626" s="34"/>
      <c r="VLD1626" s="35"/>
      <c r="VLE1626" s="34"/>
      <c r="VLL1626" s="35"/>
      <c r="VLM1626" s="34"/>
      <c r="VLT1626" s="35"/>
      <c r="VLU1626" s="34"/>
      <c r="VMB1626" s="35"/>
      <c r="VMC1626" s="34"/>
      <c r="VMJ1626" s="35"/>
      <c r="VMK1626" s="34"/>
      <c r="VMR1626" s="35"/>
      <c r="VMS1626" s="34"/>
      <c r="VMZ1626" s="35"/>
      <c r="VNA1626" s="34"/>
      <c r="VNH1626" s="35"/>
      <c r="VNI1626" s="34"/>
      <c r="VNP1626" s="35"/>
      <c r="VNQ1626" s="34"/>
      <c r="VNX1626" s="35"/>
      <c r="VNY1626" s="34"/>
      <c r="VOF1626" s="35"/>
      <c r="VOG1626" s="34"/>
      <c r="VON1626" s="35"/>
      <c r="VOO1626" s="34"/>
      <c r="VOV1626" s="35"/>
      <c r="VOW1626" s="34"/>
      <c r="VPD1626" s="35"/>
      <c r="VPE1626" s="34"/>
      <c r="VPL1626" s="35"/>
      <c r="VPM1626" s="34"/>
      <c r="VPT1626" s="35"/>
      <c r="VPU1626" s="34"/>
      <c r="VQB1626" s="35"/>
      <c r="VQC1626" s="34"/>
      <c r="VQJ1626" s="35"/>
      <c r="VQK1626" s="34"/>
      <c r="VQR1626" s="35"/>
      <c r="VQS1626" s="34"/>
      <c r="VQZ1626" s="35"/>
      <c r="VRA1626" s="34"/>
      <c r="VRH1626" s="35"/>
      <c r="VRI1626" s="34"/>
      <c r="VRP1626" s="35"/>
      <c r="VRQ1626" s="34"/>
      <c r="VRX1626" s="35"/>
      <c r="VRY1626" s="34"/>
      <c r="VSF1626" s="35"/>
      <c r="VSG1626" s="34"/>
      <c r="VSN1626" s="35"/>
      <c r="VSO1626" s="34"/>
      <c r="VSV1626" s="35"/>
      <c r="VSW1626" s="34"/>
      <c r="VTD1626" s="35"/>
      <c r="VTE1626" s="34"/>
      <c r="VTL1626" s="35"/>
      <c r="VTM1626" s="34"/>
      <c r="VTT1626" s="35"/>
      <c r="VTU1626" s="34"/>
      <c r="VUB1626" s="35"/>
      <c r="VUC1626" s="34"/>
      <c r="VUJ1626" s="35"/>
      <c r="VUK1626" s="34"/>
      <c r="VUR1626" s="35"/>
      <c r="VUS1626" s="34"/>
      <c r="VUZ1626" s="35"/>
      <c r="VVA1626" s="34"/>
      <c r="VVH1626" s="35"/>
      <c r="VVI1626" s="34"/>
      <c r="VVP1626" s="35"/>
      <c r="VVQ1626" s="34"/>
      <c r="VVX1626" s="35"/>
      <c r="VVY1626" s="34"/>
      <c r="VWF1626" s="35"/>
      <c r="VWG1626" s="34"/>
      <c r="VWN1626" s="35"/>
      <c r="VWO1626" s="34"/>
      <c r="VWV1626" s="35"/>
      <c r="VWW1626" s="34"/>
      <c r="VXD1626" s="35"/>
      <c r="VXE1626" s="34"/>
      <c r="VXL1626" s="35"/>
      <c r="VXM1626" s="34"/>
      <c r="VXT1626" s="35"/>
      <c r="VXU1626" s="34"/>
      <c r="VYB1626" s="35"/>
      <c r="VYC1626" s="34"/>
      <c r="VYJ1626" s="35"/>
      <c r="VYK1626" s="34"/>
      <c r="VYR1626" s="35"/>
      <c r="VYS1626" s="34"/>
      <c r="VYZ1626" s="35"/>
      <c r="VZA1626" s="34"/>
      <c r="VZH1626" s="35"/>
      <c r="VZI1626" s="34"/>
      <c r="VZP1626" s="35"/>
      <c r="VZQ1626" s="34"/>
      <c r="VZX1626" s="35"/>
      <c r="VZY1626" s="34"/>
      <c r="WAF1626" s="35"/>
      <c r="WAG1626" s="34"/>
      <c r="WAN1626" s="35"/>
      <c r="WAO1626" s="34"/>
      <c r="WAV1626" s="35"/>
      <c r="WAW1626" s="34"/>
      <c r="WBD1626" s="35"/>
      <c r="WBE1626" s="34"/>
      <c r="WBL1626" s="35"/>
      <c r="WBM1626" s="34"/>
      <c r="WBT1626" s="35"/>
      <c r="WBU1626" s="34"/>
      <c r="WCB1626" s="35"/>
      <c r="WCC1626" s="34"/>
      <c r="WCJ1626" s="35"/>
      <c r="WCK1626" s="34"/>
      <c r="WCR1626" s="35"/>
      <c r="WCS1626" s="34"/>
      <c r="WCZ1626" s="35"/>
      <c r="WDA1626" s="34"/>
      <c r="WDH1626" s="35"/>
      <c r="WDI1626" s="34"/>
      <c r="WDP1626" s="35"/>
      <c r="WDQ1626" s="34"/>
      <c r="WDX1626" s="35"/>
      <c r="WDY1626" s="34"/>
      <c r="WEF1626" s="35"/>
      <c r="WEG1626" s="34"/>
      <c r="WEN1626" s="35"/>
      <c r="WEO1626" s="34"/>
      <c r="WEV1626" s="35"/>
      <c r="WEW1626" s="34"/>
      <c r="WFD1626" s="35"/>
      <c r="WFE1626" s="34"/>
      <c r="WFL1626" s="35"/>
      <c r="WFM1626" s="34"/>
      <c r="WFT1626" s="35"/>
      <c r="WFU1626" s="34"/>
      <c r="WGB1626" s="35"/>
      <c r="WGC1626" s="34"/>
      <c r="WGJ1626" s="35"/>
      <c r="WGK1626" s="34"/>
      <c r="WGR1626" s="35"/>
      <c r="WGS1626" s="34"/>
      <c r="WGZ1626" s="35"/>
      <c r="WHA1626" s="34"/>
      <c r="WHH1626" s="35"/>
      <c r="WHI1626" s="34"/>
      <c r="WHP1626" s="35"/>
      <c r="WHQ1626" s="34"/>
      <c r="WHX1626" s="35"/>
      <c r="WHY1626" s="34"/>
      <c r="WIF1626" s="35"/>
      <c r="WIG1626" s="34"/>
      <c r="WIN1626" s="35"/>
      <c r="WIO1626" s="34"/>
      <c r="WIV1626" s="35"/>
      <c r="WIW1626" s="34"/>
      <c r="WJD1626" s="35"/>
      <c r="WJE1626" s="34"/>
      <c r="WJL1626" s="35"/>
      <c r="WJM1626" s="34"/>
      <c r="WJT1626" s="35"/>
      <c r="WJU1626" s="34"/>
      <c r="WKB1626" s="35"/>
      <c r="WKC1626" s="34"/>
      <c r="WKJ1626" s="35"/>
      <c r="WKK1626" s="34"/>
      <c r="WKR1626" s="35"/>
      <c r="WKS1626" s="34"/>
      <c r="WKZ1626" s="35"/>
      <c r="WLA1626" s="34"/>
      <c r="WLH1626" s="35"/>
      <c r="WLI1626" s="34"/>
      <c r="WLP1626" s="35"/>
      <c r="WLQ1626" s="34"/>
      <c r="WLX1626" s="35"/>
      <c r="WLY1626" s="34"/>
      <c r="WMF1626" s="35"/>
      <c r="WMG1626" s="34"/>
      <c r="WMN1626" s="35"/>
      <c r="WMO1626" s="34"/>
      <c r="WMV1626" s="35"/>
      <c r="WMW1626" s="34"/>
      <c r="WND1626" s="35"/>
      <c r="WNE1626" s="34"/>
      <c r="WNL1626" s="35"/>
      <c r="WNM1626" s="34"/>
      <c r="WNT1626" s="35"/>
      <c r="WNU1626" s="34"/>
      <c r="WOB1626" s="35"/>
      <c r="WOC1626" s="34"/>
      <c r="WOJ1626" s="35"/>
      <c r="WOK1626" s="34"/>
      <c r="WOR1626" s="35"/>
      <c r="WOS1626" s="34"/>
      <c r="WOZ1626" s="35"/>
      <c r="WPA1626" s="34"/>
      <c r="WPH1626" s="35"/>
      <c r="WPI1626" s="34"/>
      <c r="WPP1626" s="35"/>
      <c r="WPQ1626" s="34"/>
      <c r="WPX1626" s="35"/>
      <c r="WPY1626" s="34"/>
      <c r="WQF1626" s="35"/>
      <c r="WQG1626" s="34"/>
      <c r="WQN1626" s="35"/>
      <c r="WQO1626" s="34"/>
      <c r="WQV1626" s="35"/>
      <c r="WQW1626" s="34"/>
      <c r="WRD1626" s="35"/>
      <c r="WRE1626" s="34"/>
      <c r="WRL1626" s="35"/>
      <c r="WRM1626" s="34"/>
      <c r="WRT1626" s="35"/>
      <c r="WRU1626" s="34"/>
      <c r="WSB1626" s="35"/>
      <c r="WSC1626" s="34"/>
      <c r="WSJ1626" s="35"/>
      <c r="WSK1626" s="34"/>
      <c r="WSR1626" s="35"/>
      <c r="WSS1626" s="34"/>
      <c r="WSZ1626" s="35"/>
      <c r="WTA1626" s="34"/>
      <c r="WTH1626" s="35"/>
      <c r="WTI1626" s="34"/>
      <c r="WTP1626" s="35"/>
      <c r="WTQ1626" s="34"/>
      <c r="WTX1626" s="35"/>
      <c r="WTY1626" s="34"/>
      <c r="WUF1626" s="35"/>
      <c r="WUG1626" s="34"/>
      <c r="WUN1626" s="35"/>
      <c r="WUO1626" s="34"/>
      <c r="WUV1626" s="35"/>
      <c r="WUW1626" s="34"/>
      <c r="WVD1626" s="35"/>
      <c r="WVE1626" s="34"/>
      <c r="WVL1626" s="35"/>
      <c r="WVM1626" s="34"/>
      <c r="WVT1626" s="35"/>
      <c r="WVU1626" s="34"/>
      <c r="WWB1626" s="35"/>
      <c r="WWC1626" s="34"/>
      <c r="WWJ1626" s="35"/>
      <c r="WWK1626" s="34"/>
      <c r="WWR1626" s="35"/>
      <c r="WWS1626" s="34"/>
      <c r="WWZ1626" s="35"/>
      <c r="WXA1626" s="34"/>
      <c r="WXH1626" s="35"/>
      <c r="WXI1626" s="34"/>
      <c r="WXP1626" s="35"/>
      <c r="WXQ1626" s="34"/>
      <c r="WXX1626" s="35"/>
      <c r="WXY1626" s="34"/>
      <c r="WYF1626" s="35"/>
      <c r="WYG1626" s="34"/>
      <c r="WYN1626" s="35"/>
      <c r="WYO1626" s="34"/>
      <c r="WYV1626" s="35"/>
      <c r="WYW1626" s="34"/>
      <c r="WZD1626" s="35"/>
      <c r="WZE1626" s="34"/>
      <c r="WZL1626" s="35"/>
      <c r="WZM1626" s="34"/>
      <c r="WZT1626" s="35"/>
      <c r="WZU1626" s="34"/>
      <c r="XAB1626" s="35"/>
      <c r="XAC1626" s="34"/>
      <c r="XAJ1626" s="35"/>
      <c r="XAK1626" s="34"/>
      <c r="XAR1626" s="35"/>
      <c r="XAS1626" s="34"/>
      <c r="XAZ1626" s="35"/>
      <c r="XBA1626" s="34"/>
      <c r="XBH1626" s="35"/>
      <c r="XBI1626" s="34"/>
      <c r="XBP1626" s="35"/>
      <c r="XBQ1626" s="34"/>
      <c r="XBX1626" s="35"/>
      <c r="XBY1626" s="34"/>
      <c r="XCF1626" s="35"/>
      <c r="XCG1626" s="34"/>
      <c r="XCN1626" s="35"/>
      <c r="XCO1626" s="34"/>
      <c r="XCV1626" s="35"/>
      <c r="XCW1626" s="34"/>
      <c r="XDD1626" s="35"/>
      <c r="XDE1626" s="34"/>
      <c r="XDL1626" s="35"/>
      <c r="XDM1626" s="34"/>
      <c r="XDT1626" s="35"/>
      <c r="XDU1626" s="34"/>
      <c r="XEB1626" s="35"/>
      <c r="XEC1626" s="34"/>
      <c r="XEJ1626" s="35"/>
      <c r="XEK1626" s="34"/>
      <c r="XER1626" s="35"/>
      <c r="XES1626" s="34"/>
      <c r="XEZ1626" s="35"/>
      <c r="XFA1626" s="34"/>
    </row>
    <row r="1627" spans="1:1021 1028:2045 2052:3069 3076:4093 4100:5117 5124:6141 6148:7165 7172:8189 8196:9213 9220:10237 10244:11261 11268:12285 12292:13309 13316:14333 14340:15357 15364:16381" x14ac:dyDescent="0.25">
      <c r="A1627" t="s">
        <v>484</v>
      </c>
      <c r="B1627" t="s">
        <v>463</v>
      </c>
      <c r="C1627">
        <v>344</v>
      </c>
      <c r="D1627">
        <v>344</v>
      </c>
      <c r="E1627" s="35">
        <v>1</v>
      </c>
      <c r="F1627" s="34">
        <v>5.0000000000000002E-90</v>
      </c>
      <c r="G1627">
        <v>86.07</v>
      </c>
      <c r="H1627">
        <v>1753</v>
      </c>
      <c r="I1627" t="str">
        <f>HYPERLINK("https://www.ncbi.nlm.nih.gov/nucleotide/MN821569.1?report=genbank&amp;log$=nucltop&amp;blast_rank=25&amp;RID=XE6RV0D8013","MN821569.1")</f>
        <v>MN821569.1</v>
      </c>
      <c r="L1627" s="35"/>
      <c r="M1627" s="34"/>
      <c r="T1627" s="35"/>
      <c r="U1627" s="34"/>
      <c r="AB1627" s="35"/>
      <c r="AC1627" s="34"/>
      <c r="AJ1627" s="35"/>
      <c r="AK1627" s="34"/>
      <c r="AR1627" s="35"/>
      <c r="AS1627" s="34"/>
      <c r="AZ1627" s="35"/>
      <c r="BA1627" s="34"/>
      <c r="BH1627" s="35"/>
      <c r="BI1627" s="34"/>
      <c r="BP1627" s="35"/>
      <c r="BQ1627" s="34"/>
      <c r="BX1627" s="35"/>
      <c r="BY1627" s="34"/>
      <c r="CF1627" s="35"/>
      <c r="CG1627" s="34"/>
      <c r="CN1627" s="35"/>
      <c r="CO1627" s="34"/>
      <c r="CV1627" s="35"/>
      <c r="CW1627" s="34"/>
      <c r="DD1627" s="35"/>
      <c r="DE1627" s="34"/>
      <c r="DL1627" s="35"/>
      <c r="DM1627" s="34"/>
      <c r="DT1627" s="35"/>
      <c r="DU1627" s="34"/>
      <c r="EB1627" s="35"/>
      <c r="EC1627" s="34"/>
      <c r="EJ1627" s="35"/>
      <c r="EK1627" s="34"/>
      <c r="ER1627" s="35"/>
      <c r="ES1627" s="34"/>
      <c r="EZ1627" s="35"/>
      <c r="FA1627" s="34"/>
      <c r="FH1627" s="35"/>
      <c r="FI1627" s="34"/>
      <c r="FP1627" s="35"/>
      <c r="FQ1627" s="34"/>
      <c r="FX1627" s="35"/>
      <c r="FY1627" s="34"/>
      <c r="GF1627" s="35"/>
      <c r="GG1627" s="34"/>
      <c r="GN1627" s="35"/>
      <c r="GO1627" s="34"/>
      <c r="GV1627" s="35"/>
      <c r="GW1627" s="34"/>
      <c r="HD1627" s="35"/>
      <c r="HE1627" s="34"/>
      <c r="HL1627" s="35"/>
      <c r="HM1627" s="34"/>
      <c r="HT1627" s="35"/>
      <c r="HU1627" s="34"/>
      <c r="IB1627" s="35"/>
      <c r="IC1627" s="34"/>
      <c r="IJ1627" s="35"/>
      <c r="IK1627" s="34"/>
      <c r="IR1627" s="35"/>
      <c r="IS1627" s="34"/>
      <c r="IZ1627" s="35"/>
      <c r="JA1627" s="34"/>
      <c r="JH1627" s="35"/>
      <c r="JI1627" s="34"/>
      <c r="JP1627" s="35"/>
      <c r="JQ1627" s="34"/>
      <c r="JX1627" s="35"/>
      <c r="JY1627" s="34"/>
      <c r="KF1627" s="35"/>
      <c r="KG1627" s="34"/>
      <c r="KN1627" s="35"/>
      <c r="KO1627" s="34"/>
      <c r="KV1627" s="35"/>
      <c r="KW1627" s="34"/>
      <c r="LD1627" s="35"/>
      <c r="LE1627" s="34"/>
      <c r="LL1627" s="35"/>
      <c r="LM1627" s="34"/>
      <c r="LT1627" s="35"/>
      <c r="LU1627" s="34"/>
      <c r="MB1627" s="35"/>
      <c r="MC1627" s="34"/>
      <c r="MJ1627" s="35"/>
      <c r="MK1627" s="34"/>
      <c r="MR1627" s="35"/>
      <c r="MS1627" s="34"/>
      <c r="MZ1627" s="35"/>
      <c r="NA1627" s="34"/>
      <c r="NH1627" s="35"/>
      <c r="NI1627" s="34"/>
      <c r="NP1627" s="35"/>
      <c r="NQ1627" s="34"/>
      <c r="NX1627" s="35"/>
      <c r="NY1627" s="34"/>
      <c r="OF1627" s="35"/>
      <c r="OG1627" s="34"/>
      <c r="ON1627" s="35"/>
      <c r="OO1627" s="34"/>
      <c r="OV1627" s="35"/>
      <c r="OW1627" s="34"/>
      <c r="PD1627" s="35"/>
      <c r="PE1627" s="34"/>
      <c r="PL1627" s="35"/>
      <c r="PM1627" s="34"/>
      <c r="PT1627" s="35"/>
      <c r="PU1627" s="34"/>
      <c r="QB1627" s="35"/>
      <c r="QC1627" s="34"/>
      <c r="QJ1627" s="35"/>
      <c r="QK1627" s="34"/>
      <c r="QR1627" s="35"/>
      <c r="QS1627" s="34"/>
      <c r="QZ1627" s="35"/>
      <c r="RA1627" s="34"/>
      <c r="RH1627" s="35"/>
      <c r="RI1627" s="34"/>
      <c r="RP1627" s="35"/>
      <c r="RQ1627" s="34"/>
      <c r="RX1627" s="35"/>
      <c r="RY1627" s="34"/>
      <c r="SF1627" s="35"/>
      <c r="SG1627" s="34"/>
      <c r="SN1627" s="35"/>
      <c r="SO1627" s="34"/>
      <c r="SV1627" s="35"/>
      <c r="SW1627" s="34"/>
      <c r="TD1627" s="35"/>
      <c r="TE1627" s="34"/>
      <c r="TL1627" s="35"/>
      <c r="TM1627" s="34"/>
      <c r="TT1627" s="35"/>
      <c r="TU1627" s="34"/>
      <c r="UB1627" s="35"/>
      <c r="UC1627" s="34"/>
      <c r="UJ1627" s="35"/>
      <c r="UK1627" s="34"/>
      <c r="UR1627" s="35"/>
      <c r="US1627" s="34"/>
      <c r="UZ1627" s="35"/>
      <c r="VA1627" s="34"/>
      <c r="VH1627" s="35"/>
      <c r="VI1627" s="34"/>
      <c r="VP1627" s="35"/>
      <c r="VQ1627" s="34"/>
      <c r="VX1627" s="35"/>
      <c r="VY1627" s="34"/>
      <c r="WF1627" s="35"/>
      <c r="WG1627" s="34"/>
      <c r="WN1627" s="35"/>
      <c r="WO1627" s="34"/>
      <c r="WV1627" s="35"/>
      <c r="WW1627" s="34"/>
      <c r="XD1627" s="35"/>
      <c r="XE1627" s="34"/>
      <c r="XL1627" s="35"/>
      <c r="XM1627" s="34"/>
      <c r="XT1627" s="35"/>
      <c r="XU1627" s="34"/>
      <c r="YB1627" s="35"/>
      <c r="YC1627" s="34"/>
      <c r="YJ1627" s="35"/>
      <c r="YK1627" s="34"/>
      <c r="YR1627" s="35"/>
      <c r="YS1627" s="34"/>
      <c r="YZ1627" s="35"/>
      <c r="ZA1627" s="34"/>
      <c r="ZH1627" s="35"/>
      <c r="ZI1627" s="34"/>
      <c r="ZP1627" s="35"/>
      <c r="ZQ1627" s="34"/>
      <c r="ZX1627" s="35"/>
      <c r="ZY1627" s="34"/>
      <c r="AAF1627" s="35"/>
      <c r="AAG1627" s="34"/>
      <c r="AAN1627" s="35"/>
      <c r="AAO1627" s="34"/>
      <c r="AAV1627" s="35"/>
      <c r="AAW1627" s="34"/>
      <c r="ABD1627" s="35"/>
      <c r="ABE1627" s="34"/>
      <c r="ABL1627" s="35"/>
      <c r="ABM1627" s="34"/>
      <c r="ABT1627" s="35"/>
      <c r="ABU1627" s="34"/>
      <c r="ACB1627" s="35"/>
      <c r="ACC1627" s="34"/>
      <c r="ACJ1627" s="35"/>
      <c r="ACK1627" s="34"/>
      <c r="ACR1627" s="35"/>
      <c r="ACS1627" s="34"/>
      <c r="ACZ1627" s="35"/>
      <c r="ADA1627" s="34"/>
      <c r="ADH1627" s="35"/>
      <c r="ADI1627" s="34"/>
      <c r="ADP1627" s="35"/>
      <c r="ADQ1627" s="34"/>
      <c r="ADX1627" s="35"/>
      <c r="ADY1627" s="34"/>
      <c r="AEF1627" s="35"/>
      <c r="AEG1627" s="34"/>
      <c r="AEN1627" s="35"/>
      <c r="AEO1627" s="34"/>
      <c r="AEV1627" s="35"/>
      <c r="AEW1627" s="34"/>
      <c r="AFD1627" s="35"/>
      <c r="AFE1627" s="34"/>
      <c r="AFL1627" s="35"/>
      <c r="AFM1627" s="34"/>
      <c r="AFT1627" s="35"/>
      <c r="AFU1627" s="34"/>
      <c r="AGB1627" s="35"/>
      <c r="AGC1627" s="34"/>
      <c r="AGJ1627" s="35"/>
      <c r="AGK1627" s="34"/>
      <c r="AGR1627" s="35"/>
      <c r="AGS1627" s="34"/>
      <c r="AGZ1627" s="35"/>
      <c r="AHA1627" s="34"/>
      <c r="AHH1627" s="35"/>
      <c r="AHI1627" s="34"/>
      <c r="AHP1627" s="35"/>
      <c r="AHQ1627" s="34"/>
      <c r="AHX1627" s="35"/>
      <c r="AHY1627" s="34"/>
      <c r="AIF1627" s="35"/>
      <c r="AIG1627" s="34"/>
      <c r="AIN1627" s="35"/>
      <c r="AIO1627" s="34"/>
      <c r="AIV1627" s="35"/>
      <c r="AIW1627" s="34"/>
      <c r="AJD1627" s="35"/>
      <c r="AJE1627" s="34"/>
      <c r="AJL1627" s="35"/>
      <c r="AJM1627" s="34"/>
      <c r="AJT1627" s="35"/>
      <c r="AJU1627" s="34"/>
      <c r="AKB1627" s="35"/>
      <c r="AKC1627" s="34"/>
      <c r="AKJ1627" s="35"/>
      <c r="AKK1627" s="34"/>
      <c r="AKR1627" s="35"/>
      <c r="AKS1627" s="34"/>
      <c r="AKZ1627" s="35"/>
      <c r="ALA1627" s="34"/>
      <c r="ALH1627" s="35"/>
      <c r="ALI1627" s="34"/>
      <c r="ALP1627" s="35"/>
      <c r="ALQ1627" s="34"/>
      <c r="ALX1627" s="35"/>
      <c r="ALY1627" s="34"/>
      <c r="AMF1627" s="35"/>
      <c r="AMG1627" s="34"/>
      <c r="AMN1627" s="35"/>
      <c r="AMO1627" s="34"/>
      <c r="AMV1627" s="35"/>
      <c r="AMW1627" s="34"/>
      <c r="AND1627" s="35"/>
      <c r="ANE1627" s="34"/>
      <c r="ANL1627" s="35"/>
      <c r="ANM1627" s="34"/>
      <c r="ANT1627" s="35"/>
      <c r="ANU1627" s="34"/>
      <c r="AOB1627" s="35"/>
      <c r="AOC1627" s="34"/>
      <c r="AOJ1627" s="35"/>
      <c r="AOK1627" s="34"/>
      <c r="AOR1627" s="35"/>
      <c r="AOS1627" s="34"/>
      <c r="AOZ1627" s="35"/>
      <c r="APA1627" s="34"/>
      <c r="APH1627" s="35"/>
      <c r="API1627" s="34"/>
      <c r="APP1627" s="35"/>
      <c r="APQ1627" s="34"/>
      <c r="APX1627" s="35"/>
      <c r="APY1627" s="34"/>
      <c r="AQF1627" s="35"/>
      <c r="AQG1627" s="34"/>
      <c r="AQN1627" s="35"/>
      <c r="AQO1627" s="34"/>
      <c r="AQV1627" s="35"/>
      <c r="AQW1627" s="34"/>
      <c r="ARD1627" s="35"/>
      <c r="ARE1627" s="34"/>
      <c r="ARL1627" s="35"/>
      <c r="ARM1627" s="34"/>
      <c r="ART1627" s="35"/>
      <c r="ARU1627" s="34"/>
      <c r="ASB1627" s="35"/>
      <c r="ASC1627" s="34"/>
      <c r="ASJ1627" s="35"/>
      <c r="ASK1627" s="34"/>
      <c r="ASR1627" s="35"/>
      <c r="ASS1627" s="34"/>
      <c r="ASZ1627" s="35"/>
      <c r="ATA1627" s="34"/>
      <c r="ATH1627" s="35"/>
      <c r="ATI1627" s="34"/>
      <c r="ATP1627" s="35"/>
      <c r="ATQ1627" s="34"/>
      <c r="ATX1627" s="35"/>
      <c r="ATY1627" s="34"/>
      <c r="AUF1627" s="35"/>
      <c r="AUG1627" s="34"/>
      <c r="AUN1627" s="35"/>
      <c r="AUO1627" s="34"/>
      <c r="AUV1627" s="35"/>
      <c r="AUW1627" s="34"/>
      <c r="AVD1627" s="35"/>
      <c r="AVE1627" s="34"/>
      <c r="AVL1627" s="35"/>
      <c r="AVM1627" s="34"/>
      <c r="AVT1627" s="35"/>
      <c r="AVU1627" s="34"/>
      <c r="AWB1627" s="35"/>
      <c r="AWC1627" s="34"/>
      <c r="AWJ1627" s="35"/>
      <c r="AWK1627" s="34"/>
      <c r="AWR1627" s="35"/>
      <c r="AWS1627" s="34"/>
      <c r="AWZ1627" s="35"/>
      <c r="AXA1627" s="34"/>
      <c r="AXH1627" s="35"/>
      <c r="AXI1627" s="34"/>
      <c r="AXP1627" s="35"/>
      <c r="AXQ1627" s="34"/>
      <c r="AXX1627" s="35"/>
      <c r="AXY1627" s="34"/>
      <c r="AYF1627" s="35"/>
      <c r="AYG1627" s="34"/>
      <c r="AYN1627" s="35"/>
      <c r="AYO1627" s="34"/>
      <c r="AYV1627" s="35"/>
      <c r="AYW1627" s="34"/>
      <c r="AZD1627" s="35"/>
      <c r="AZE1627" s="34"/>
      <c r="AZL1627" s="35"/>
      <c r="AZM1627" s="34"/>
      <c r="AZT1627" s="35"/>
      <c r="AZU1627" s="34"/>
      <c r="BAB1627" s="35"/>
      <c r="BAC1627" s="34"/>
      <c r="BAJ1627" s="35"/>
      <c r="BAK1627" s="34"/>
      <c r="BAR1627" s="35"/>
      <c r="BAS1627" s="34"/>
      <c r="BAZ1627" s="35"/>
      <c r="BBA1627" s="34"/>
      <c r="BBH1627" s="35"/>
      <c r="BBI1627" s="34"/>
      <c r="BBP1627" s="35"/>
      <c r="BBQ1627" s="34"/>
      <c r="BBX1627" s="35"/>
      <c r="BBY1627" s="34"/>
      <c r="BCF1627" s="35"/>
      <c r="BCG1627" s="34"/>
      <c r="BCN1627" s="35"/>
      <c r="BCO1627" s="34"/>
      <c r="BCV1627" s="35"/>
      <c r="BCW1627" s="34"/>
      <c r="BDD1627" s="35"/>
      <c r="BDE1627" s="34"/>
      <c r="BDL1627" s="35"/>
      <c r="BDM1627" s="34"/>
      <c r="BDT1627" s="35"/>
      <c r="BDU1627" s="34"/>
      <c r="BEB1627" s="35"/>
      <c r="BEC1627" s="34"/>
      <c r="BEJ1627" s="35"/>
      <c r="BEK1627" s="34"/>
      <c r="BER1627" s="35"/>
      <c r="BES1627" s="34"/>
      <c r="BEZ1627" s="35"/>
      <c r="BFA1627" s="34"/>
      <c r="BFH1627" s="35"/>
      <c r="BFI1627" s="34"/>
      <c r="BFP1627" s="35"/>
      <c r="BFQ1627" s="34"/>
      <c r="BFX1627" s="35"/>
      <c r="BFY1627" s="34"/>
      <c r="BGF1627" s="35"/>
      <c r="BGG1627" s="34"/>
      <c r="BGN1627" s="35"/>
      <c r="BGO1627" s="34"/>
      <c r="BGV1627" s="35"/>
      <c r="BGW1627" s="34"/>
      <c r="BHD1627" s="35"/>
      <c r="BHE1627" s="34"/>
      <c r="BHL1627" s="35"/>
      <c r="BHM1627" s="34"/>
      <c r="BHT1627" s="35"/>
      <c r="BHU1627" s="34"/>
      <c r="BIB1627" s="35"/>
      <c r="BIC1627" s="34"/>
      <c r="BIJ1627" s="35"/>
      <c r="BIK1627" s="34"/>
      <c r="BIR1627" s="35"/>
      <c r="BIS1627" s="34"/>
      <c r="BIZ1627" s="35"/>
      <c r="BJA1627" s="34"/>
      <c r="BJH1627" s="35"/>
      <c r="BJI1627" s="34"/>
      <c r="BJP1627" s="35"/>
      <c r="BJQ1627" s="34"/>
      <c r="BJX1627" s="35"/>
      <c r="BJY1627" s="34"/>
      <c r="BKF1627" s="35"/>
      <c r="BKG1627" s="34"/>
      <c r="BKN1627" s="35"/>
      <c r="BKO1627" s="34"/>
      <c r="BKV1627" s="35"/>
      <c r="BKW1627" s="34"/>
      <c r="BLD1627" s="35"/>
      <c r="BLE1627" s="34"/>
      <c r="BLL1627" s="35"/>
      <c r="BLM1627" s="34"/>
      <c r="BLT1627" s="35"/>
      <c r="BLU1627" s="34"/>
      <c r="BMB1627" s="35"/>
      <c r="BMC1627" s="34"/>
      <c r="BMJ1627" s="35"/>
      <c r="BMK1627" s="34"/>
      <c r="BMR1627" s="35"/>
      <c r="BMS1627" s="34"/>
      <c r="BMZ1627" s="35"/>
      <c r="BNA1627" s="34"/>
      <c r="BNH1627" s="35"/>
      <c r="BNI1627" s="34"/>
      <c r="BNP1627" s="35"/>
      <c r="BNQ1627" s="34"/>
      <c r="BNX1627" s="35"/>
      <c r="BNY1627" s="34"/>
      <c r="BOF1627" s="35"/>
      <c r="BOG1627" s="34"/>
      <c r="BON1627" s="35"/>
      <c r="BOO1627" s="34"/>
      <c r="BOV1627" s="35"/>
      <c r="BOW1627" s="34"/>
      <c r="BPD1627" s="35"/>
      <c r="BPE1627" s="34"/>
      <c r="BPL1627" s="35"/>
      <c r="BPM1627" s="34"/>
      <c r="BPT1627" s="35"/>
      <c r="BPU1627" s="34"/>
      <c r="BQB1627" s="35"/>
      <c r="BQC1627" s="34"/>
      <c r="BQJ1627" s="35"/>
      <c r="BQK1627" s="34"/>
      <c r="BQR1627" s="35"/>
      <c r="BQS1627" s="34"/>
      <c r="BQZ1627" s="35"/>
      <c r="BRA1627" s="34"/>
      <c r="BRH1627" s="35"/>
      <c r="BRI1627" s="34"/>
      <c r="BRP1627" s="35"/>
      <c r="BRQ1627" s="34"/>
      <c r="BRX1627" s="35"/>
      <c r="BRY1627" s="34"/>
      <c r="BSF1627" s="35"/>
      <c r="BSG1627" s="34"/>
      <c r="BSN1627" s="35"/>
      <c r="BSO1627" s="34"/>
      <c r="BSV1627" s="35"/>
      <c r="BSW1627" s="34"/>
      <c r="BTD1627" s="35"/>
      <c r="BTE1627" s="34"/>
      <c r="BTL1627" s="35"/>
      <c r="BTM1627" s="34"/>
      <c r="BTT1627" s="35"/>
      <c r="BTU1627" s="34"/>
      <c r="BUB1627" s="35"/>
      <c r="BUC1627" s="34"/>
      <c r="BUJ1627" s="35"/>
      <c r="BUK1627" s="34"/>
      <c r="BUR1627" s="35"/>
      <c r="BUS1627" s="34"/>
      <c r="BUZ1627" s="35"/>
      <c r="BVA1627" s="34"/>
      <c r="BVH1627" s="35"/>
      <c r="BVI1627" s="34"/>
      <c r="BVP1627" s="35"/>
      <c r="BVQ1627" s="34"/>
      <c r="BVX1627" s="35"/>
      <c r="BVY1627" s="34"/>
      <c r="BWF1627" s="35"/>
      <c r="BWG1627" s="34"/>
      <c r="BWN1627" s="35"/>
      <c r="BWO1627" s="34"/>
      <c r="BWV1627" s="35"/>
      <c r="BWW1627" s="34"/>
      <c r="BXD1627" s="35"/>
      <c r="BXE1627" s="34"/>
      <c r="BXL1627" s="35"/>
      <c r="BXM1627" s="34"/>
      <c r="BXT1627" s="35"/>
      <c r="BXU1627" s="34"/>
      <c r="BYB1627" s="35"/>
      <c r="BYC1627" s="34"/>
      <c r="BYJ1627" s="35"/>
      <c r="BYK1627" s="34"/>
      <c r="BYR1627" s="35"/>
      <c r="BYS1627" s="34"/>
      <c r="BYZ1627" s="35"/>
      <c r="BZA1627" s="34"/>
      <c r="BZH1627" s="35"/>
      <c r="BZI1627" s="34"/>
      <c r="BZP1627" s="35"/>
      <c r="BZQ1627" s="34"/>
      <c r="BZX1627" s="35"/>
      <c r="BZY1627" s="34"/>
      <c r="CAF1627" s="35"/>
      <c r="CAG1627" s="34"/>
      <c r="CAN1627" s="35"/>
      <c r="CAO1627" s="34"/>
      <c r="CAV1627" s="35"/>
      <c r="CAW1627" s="34"/>
      <c r="CBD1627" s="35"/>
      <c r="CBE1627" s="34"/>
      <c r="CBL1627" s="35"/>
      <c r="CBM1627" s="34"/>
      <c r="CBT1627" s="35"/>
      <c r="CBU1627" s="34"/>
      <c r="CCB1627" s="35"/>
      <c r="CCC1627" s="34"/>
      <c r="CCJ1627" s="35"/>
      <c r="CCK1627" s="34"/>
      <c r="CCR1627" s="35"/>
      <c r="CCS1627" s="34"/>
      <c r="CCZ1627" s="35"/>
      <c r="CDA1627" s="34"/>
      <c r="CDH1627" s="35"/>
      <c r="CDI1627" s="34"/>
      <c r="CDP1627" s="35"/>
      <c r="CDQ1627" s="34"/>
      <c r="CDX1627" s="35"/>
      <c r="CDY1627" s="34"/>
      <c r="CEF1627" s="35"/>
      <c r="CEG1627" s="34"/>
      <c r="CEN1627" s="35"/>
      <c r="CEO1627" s="34"/>
      <c r="CEV1627" s="35"/>
      <c r="CEW1627" s="34"/>
      <c r="CFD1627" s="35"/>
      <c r="CFE1627" s="34"/>
      <c r="CFL1627" s="35"/>
      <c r="CFM1627" s="34"/>
      <c r="CFT1627" s="35"/>
      <c r="CFU1627" s="34"/>
      <c r="CGB1627" s="35"/>
      <c r="CGC1627" s="34"/>
      <c r="CGJ1627" s="35"/>
      <c r="CGK1627" s="34"/>
      <c r="CGR1627" s="35"/>
      <c r="CGS1627" s="34"/>
      <c r="CGZ1627" s="35"/>
      <c r="CHA1627" s="34"/>
      <c r="CHH1627" s="35"/>
      <c r="CHI1627" s="34"/>
      <c r="CHP1627" s="35"/>
      <c r="CHQ1627" s="34"/>
      <c r="CHX1627" s="35"/>
      <c r="CHY1627" s="34"/>
      <c r="CIF1627" s="35"/>
      <c r="CIG1627" s="34"/>
      <c r="CIN1627" s="35"/>
      <c r="CIO1627" s="34"/>
      <c r="CIV1627" s="35"/>
      <c r="CIW1627" s="34"/>
      <c r="CJD1627" s="35"/>
      <c r="CJE1627" s="34"/>
      <c r="CJL1627" s="35"/>
      <c r="CJM1627" s="34"/>
      <c r="CJT1627" s="35"/>
      <c r="CJU1627" s="34"/>
      <c r="CKB1627" s="35"/>
      <c r="CKC1627" s="34"/>
      <c r="CKJ1627" s="35"/>
      <c r="CKK1627" s="34"/>
      <c r="CKR1627" s="35"/>
      <c r="CKS1627" s="34"/>
      <c r="CKZ1627" s="35"/>
      <c r="CLA1627" s="34"/>
      <c r="CLH1627" s="35"/>
      <c r="CLI1627" s="34"/>
      <c r="CLP1627" s="35"/>
      <c r="CLQ1627" s="34"/>
      <c r="CLX1627" s="35"/>
      <c r="CLY1627" s="34"/>
      <c r="CMF1627" s="35"/>
      <c r="CMG1627" s="34"/>
      <c r="CMN1627" s="35"/>
      <c r="CMO1627" s="34"/>
      <c r="CMV1627" s="35"/>
      <c r="CMW1627" s="34"/>
      <c r="CND1627" s="35"/>
      <c r="CNE1627" s="34"/>
      <c r="CNL1627" s="35"/>
      <c r="CNM1627" s="34"/>
      <c r="CNT1627" s="35"/>
      <c r="CNU1627" s="34"/>
      <c r="COB1627" s="35"/>
      <c r="COC1627" s="34"/>
      <c r="COJ1627" s="35"/>
      <c r="COK1627" s="34"/>
      <c r="COR1627" s="35"/>
      <c r="COS1627" s="34"/>
      <c r="COZ1627" s="35"/>
      <c r="CPA1627" s="34"/>
      <c r="CPH1627" s="35"/>
      <c r="CPI1627" s="34"/>
      <c r="CPP1627" s="35"/>
      <c r="CPQ1627" s="34"/>
      <c r="CPX1627" s="35"/>
      <c r="CPY1627" s="34"/>
      <c r="CQF1627" s="35"/>
      <c r="CQG1627" s="34"/>
      <c r="CQN1627" s="35"/>
      <c r="CQO1627" s="34"/>
      <c r="CQV1627" s="35"/>
      <c r="CQW1627" s="34"/>
      <c r="CRD1627" s="35"/>
      <c r="CRE1627" s="34"/>
      <c r="CRL1627" s="35"/>
      <c r="CRM1627" s="34"/>
      <c r="CRT1627" s="35"/>
      <c r="CRU1627" s="34"/>
      <c r="CSB1627" s="35"/>
      <c r="CSC1627" s="34"/>
      <c r="CSJ1627" s="35"/>
      <c r="CSK1627" s="34"/>
      <c r="CSR1627" s="35"/>
      <c r="CSS1627" s="34"/>
      <c r="CSZ1627" s="35"/>
      <c r="CTA1627" s="34"/>
      <c r="CTH1627" s="35"/>
      <c r="CTI1627" s="34"/>
      <c r="CTP1627" s="35"/>
      <c r="CTQ1627" s="34"/>
      <c r="CTX1627" s="35"/>
      <c r="CTY1627" s="34"/>
      <c r="CUF1627" s="35"/>
      <c r="CUG1627" s="34"/>
      <c r="CUN1627" s="35"/>
      <c r="CUO1627" s="34"/>
      <c r="CUV1627" s="35"/>
      <c r="CUW1627" s="34"/>
      <c r="CVD1627" s="35"/>
      <c r="CVE1627" s="34"/>
      <c r="CVL1627" s="35"/>
      <c r="CVM1627" s="34"/>
      <c r="CVT1627" s="35"/>
      <c r="CVU1627" s="34"/>
      <c r="CWB1627" s="35"/>
      <c r="CWC1627" s="34"/>
      <c r="CWJ1627" s="35"/>
      <c r="CWK1627" s="34"/>
      <c r="CWR1627" s="35"/>
      <c r="CWS1627" s="34"/>
      <c r="CWZ1627" s="35"/>
      <c r="CXA1627" s="34"/>
      <c r="CXH1627" s="35"/>
      <c r="CXI1627" s="34"/>
      <c r="CXP1627" s="35"/>
      <c r="CXQ1627" s="34"/>
      <c r="CXX1627" s="35"/>
      <c r="CXY1627" s="34"/>
      <c r="CYF1627" s="35"/>
      <c r="CYG1627" s="34"/>
      <c r="CYN1627" s="35"/>
      <c r="CYO1627" s="34"/>
      <c r="CYV1627" s="35"/>
      <c r="CYW1627" s="34"/>
      <c r="CZD1627" s="35"/>
      <c r="CZE1627" s="34"/>
      <c r="CZL1627" s="35"/>
      <c r="CZM1627" s="34"/>
      <c r="CZT1627" s="35"/>
      <c r="CZU1627" s="34"/>
      <c r="DAB1627" s="35"/>
      <c r="DAC1627" s="34"/>
      <c r="DAJ1627" s="35"/>
      <c r="DAK1627" s="34"/>
      <c r="DAR1627" s="35"/>
      <c r="DAS1627" s="34"/>
      <c r="DAZ1627" s="35"/>
      <c r="DBA1627" s="34"/>
      <c r="DBH1627" s="35"/>
      <c r="DBI1627" s="34"/>
      <c r="DBP1627" s="35"/>
      <c r="DBQ1627" s="34"/>
      <c r="DBX1627" s="35"/>
      <c r="DBY1627" s="34"/>
      <c r="DCF1627" s="35"/>
      <c r="DCG1627" s="34"/>
      <c r="DCN1627" s="35"/>
      <c r="DCO1627" s="34"/>
      <c r="DCV1627" s="35"/>
      <c r="DCW1627" s="34"/>
      <c r="DDD1627" s="35"/>
      <c r="DDE1627" s="34"/>
      <c r="DDL1627" s="35"/>
      <c r="DDM1627" s="34"/>
      <c r="DDT1627" s="35"/>
      <c r="DDU1627" s="34"/>
      <c r="DEB1627" s="35"/>
      <c r="DEC1627" s="34"/>
      <c r="DEJ1627" s="35"/>
      <c r="DEK1627" s="34"/>
      <c r="DER1627" s="35"/>
      <c r="DES1627" s="34"/>
      <c r="DEZ1627" s="35"/>
      <c r="DFA1627" s="34"/>
      <c r="DFH1627" s="35"/>
      <c r="DFI1627" s="34"/>
      <c r="DFP1627" s="35"/>
      <c r="DFQ1627" s="34"/>
      <c r="DFX1627" s="35"/>
      <c r="DFY1627" s="34"/>
      <c r="DGF1627" s="35"/>
      <c r="DGG1627" s="34"/>
      <c r="DGN1627" s="35"/>
      <c r="DGO1627" s="34"/>
      <c r="DGV1627" s="35"/>
      <c r="DGW1627" s="34"/>
      <c r="DHD1627" s="35"/>
      <c r="DHE1627" s="34"/>
      <c r="DHL1627" s="35"/>
      <c r="DHM1627" s="34"/>
      <c r="DHT1627" s="35"/>
      <c r="DHU1627" s="34"/>
      <c r="DIB1627" s="35"/>
      <c r="DIC1627" s="34"/>
      <c r="DIJ1627" s="35"/>
      <c r="DIK1627" s="34"/>
      <c r="DIR1627" s="35"/>
      <c r="DIS1627" s="34"/>
      <c r="DIZ1627" s="35"/>
      <c r="DJA1627" s="34"/>
      <c r="DJH1627" s="35"/>
      <c r="DJI1627" s="34"/>
      <c r="DJP1627" s="35"/>
      <c r="DJQ1627" s="34"/>
      <c r="DJX1627" s="35"/>
      <c r="DJY1627" s="34"/>
      <c r="DKF1627" s="35"/>
      <c r="DKG1627" s="34"/>
      <c r="DKN1627" s="35"/>
      <c r="DKO1627" s="34"/>
      <c r="DKV1627" s="35"/>
      <c r="DKW1627" s="34"/>
      <c r="DLD1627" s="35"/>
      <c r="DLE1627" s="34"/>
      <c r="DLL1627" s="35"/>
      <c r="DLM1627" s="34"/>
      <c r="DLT1627" s="35"/>
      <c r="DLU1627" s="34"/>
      <c r="DMB1627" s="35"/>
      <c r="DMC1627" s="34"/>
      <c r="DMJ1627" s="35"/>
      <c r="DMK1627" s="34"/>
      <c r="DMR1627" s="35"/>
      <c r="DMS1627" s="34"/>
      <c r="DMZ1627" s="35"/>
      <c r="DNA1627" s="34"/>
      <c r="DNH1627" s="35"/>
      <c r="DNI1627" s="34"/>
      <c r="DNP1627" s="35"/>
      <c r="DNQ1627" s="34"/>
      <c r="DNX1627" s="35"/>
      <c r="DNY1627" s="34"/>
      <c r="DOF1627" s="35"/>
      <c r="DOG1627" s="34"/>
      <c r="DON1627" s="35"/>
      <c r="DOO1627" s="34"/>
      <c r="DOV1627" s="35"/>
      <c r="DOW1627" s="34"/>
      <c r="DPD1627" s="35"/>
      <c r="DPE1627" s="34"/>
      <c r="DPL1627" s="35"/>
      <c r="DPM1627" s="34"/>
      <c r="DPT1627" s="35"/>
      <c r="DPU1627" s="34"/>
      <c r="DQB1627" s="35"/>
      <c r="DQC1627" s="34"/>
      <c r="DQJ1627" s="35"/>
      <c r="DQK1627" s="34"/>
      <c r="DQR1627" s="35"/>
      <c r="DQS1627" s="34"/>
      <c r="DQZ1627" s="35"/>
      <c r="DRA1627" s="34"/>
      <c r="DRH1627" s="35"/>
      <c r="DRI1627" s="34"/>
      <c r="DRP1627" s="35"/>
      <c r="DRQ1627" s="34"/>
      <c r="DRX1627" s="35"/>
      <c r="DRY1627" s="34"/>
      <c r="DSF1627" s="35"/>
      <c r="DSG1627" s="34"/>
      <c r="DSN1627" s="35"/>
      <c r="DSO1627" s="34"/>
      <c r="DSV1627" s="35"/>
      <c r="DSW1627" s="34"/>
      <c r="DTD1627" s="35"/>
      <c r="DTE1627" s="34"/>
      <c r="DTL1627" s="35"/>
      <c r="DTM1627" s="34"/>
      <c r="DTT1627" s="35"/>
      <c r="DTU1627" s="34"/>
      <c r="DUB1627" s="35"/>
      <c r="DUC1627" s="34"/>
      <c r="DUJ1627" s="35"/>
      <c r="DUK1627" s="34"/>
      <c r="DUR1627" s="35"/>
      <c r="DUS1627" s="34"/>
      <c r="DUZ1627" s="35"/>
      <c r="DVA1627" s="34"/>
      <c r="DVH1627" s="35"/>
      <c r="DVI1627" s="34"/>
      <c r="DVP1627" s="35"/>
      <c r="DVQ1627" s="34"/>
      <c r="DVX1627" s="35"/>
      <c r="DVY1627" s="34"/>
      <c r="DWF1627" s="35"/>
      <c r="DWG1627" s="34"/>
      <c r="DWN1627" s="35"/>
      <c r="DWO1627" s="34"/>
      <c r="DWV1627" s="35"/>
      <c r="DWW1627" s="34"/>
      <c r="DXD1627" s="35"/>
      <c r="DXE1627" s="34"/>
      <c r="DXL1627" s="35"/>
      <c r="DXM1627" s="34"/>
      <c r="DXT1627" s="35"/>
      <c r="DXU1627" s="34"/>
      <c r="DYB1627" s="35"/>
      <c r="DYC1627" s="34"/>
      <c r="DYJ1627" s="35"/>
      <c r="DYK1627" s="34"/>
      <c r="DYR1627" s="35"/>
      <c r="DYS1627" s="34"/>
      <c r="DYZ1627" s="35"/>
      <c r="DZA1627" s="34"/>
      <c r="DZH1627" s="35"/>
      <c r="DZI1627" s="34"/>
      <c r="DZP1627" s="35"/>
      <c r="DZQ1627" s="34"/>
      <c r="DZX1627" s="35"/>
      <c r="DZY1627" s="34"/>
      <c r="EAF1627" s="35"/>
      <c r="EAG1627" s="34"/>
      <c r="EAN1627" s="35"/>
      <c r="EAO1627" s="34"/>
      <c r="EAV1627" s="35"/>
      <c r="EAW1627" s="34"/>
      <c r="EBD1627" s="35"/>
      <c r="EBE1627" s="34"/>
      <c r="EBL1627" s="35"/>
      <c r="EBM1627" s="34"/>
      <c r="EBT1627" s="35"/>
      <c r="EBU1627" s="34"/>
      <c r="ECB1627" s="35"/>
      <c r="ECC1627" s="34"/>
      <c r="ECJ1627" s="35"/>
      <c r="ECK1627" s="34"/>
      <c r="ECR1627" s="35"/>
      <c r="ECS1627" s="34"/>
      <c r="ECZ1627" s="35"/>
      <c r="EDA1627" s="34"/>
      <c r="EDH1627" s="35"/>
      <c r="EDI1627" s="34"/>
      <c r="EDP1627" s="35"/>
      <c r="EDQ1627" s="34"/>
      <c r="EDX1627" s="35"/>
      <c r="EDY1627" s="34"/>
      <c r="EEF1627" s="35"/>
      <c r="EEG1627" s="34"/>
      <c r="EEN1627" s="35"/>
      <c r="EEO1627" s="34"/>
      <c r="EEV1627" s="35"/>
      <c r="EEW1627" s="34"/>
      <c r="EFD1627" s="35"/>
      <c r="EFE1627" s="34"/>
      <c r="EFL1627" s="35"/>
      <c r="EFM1627" s="34"/>
      <c r="EFT1627" s="35"/>
      <c r="EFU1627" s="34"/>
      <c r="EGB1627" s="35"/>
      <c r="EGC1627" s="34"/>
      <c r="EGJ1627" s="35"/>
      <c r="EGK1627" s="34"/>
      <c r="EGR1627" s="35"/>
      <c r="EGS1627" s="34"/>
      <c r="EGZ1627" s="35"/>
      <c r="EHA1627" s="34"/>
      <c r="EHH1627" s="35"/>
      <c r="EHI1627" s="34"/>
      <c r="EHP1627" s="35"/>
      <c r="EHQ1627" s="34"/>
      <c r="EHX1627" s="35"/>
      <c r="EHY1627" s="34"/>
      <c r="EIF1627" s="35"/>
      <c r="EIG1627" s="34"/>
      <c r="EIN1627" s="35"/>
      <c r="EIO1627" s="34"/>
      <c r="EIV1627" s="35"/>
      <c r="EIW1627" s="34"/>
      <c r="EJD1627" s="35"/>
      <c r="EJE1627" s="34"/>
      <c r="EJL1627" s="35"/>
      <c r="EJM1627" s="34"/>
      <c r="EJT1627" s="35"/>
      <c r="EJU1627" s="34"/>
      <c r="EKB1627" s="35"/>
      <c r="EKC1627" s="34"/>
      <c r="EKJ1627" s="35"/>
      <c r="EKK1627" s="34"/>
      <c r="EKR1627" s="35"/>
      <c r="EKS1627" s="34"/>
      <c r="EKZ1627" s="35"/>
      <c r="ELA1627" s="34"/>
      <c r="ELH1627" s="35"/>
      <c r="ELI1627" s="34"/>
      <c r="ELP1627" s="35"/>
      <c r="ELQ1627" s="34"/>
      <c r="ELX1627" s="35"/>
      <c r="ELY1627" s="34"/>
      <c r="EMF1627" s="35"/>
      <c r="EMG1627" s="34"/>
      <c r="EMN1627" s="35"/>
      <c r="EMO1627" s="34"/>
      <c r="EMV1627" s="35"/>
      <c r="EMW1627" s="34"/>
      <c r="END1627" s="35"/>
      <c r="ENE1627" s="34"/>
      <c r="ENL1627" s="35"/>
      <c r="ENM1627" s="34"/>
      <c r="ENT1627" s="35"/>
      <c r="ENU1627" s="34"/>
      <c r="EOB1627" s="35"/>
      <c r="EOC1627" s="34"/>
      <c r="EOJ1627" s="35"/>
      <c r="EOK1627" s="34"/>
      <c r="EOR1627" s="35"/>
      <c r="EOS1627" s="34"/>
      <c r="EOZ1627" s="35"/>
      <c r="EPA1627" s="34"/>
      <c r="EPH1627" s="35"/>
      <c r="EPI1627" s="34"/>
      <c r="EPP1627" s="35"/>
      <c r="EPQ1627" s="34"/>
      <c r="EPX1627" s="35"/>
      <c r="EPY1627" s="34"/>
      <c r="EQF1627" s="35"/>
      <c r="EQG1627" s="34"/>
      <c r="EQN1627" s="35"/>
      <c r="EQO1627" s="34"/>
      <c r="EQV1627" s="35"/>
      <c r="EQW1627" s="34"/>
      <c r="ERD1627" s="35"/>
      <c r="ERE1627" s="34"/>
      <c r="ERL1627" s="35"/>
      <c r="ERM1627" s="34"/>
      <c r="ERT1627" s="35"/>
      <c r="ERU1627" s="34"/>
      <c r="ESB1627" s="35"/>
      <c r="ESC1627" s="34"/>
      <c r="ESJ1627" s="35"/>
      <c r="ESK1627" s="34"/>
      <c r="ESR1627" s="35"/>
      <c r="ESS1627" s="34"/>
      <c r="ESZ1627" s="35"/>
      <c r="ETA1627" s="34"/>
      <c r="ETH1627" s="35"/>
      <c r="ETI1627" s="34"/>
      <c r="ETP1627" s="35"/>
      <c r="ETQ1627" s="34"/>
      <c r="ETX1627" s="35"/>
      <c r="ETY1627" s="34"/>
      <c r="EUF1627" s="35"/>
      <c r="EUG1627" s="34"/>
      <c r="EUN1627" s="35"/>
      <c r="EUO1627" s="34"/>
      <c r="EUV1627" s="35"/>
      <c r="EUW1627" s="34"/>
      <c r="EVD1627" s="35"/>
      <c r="EVE1627" s="34"/>
      <c r="EVL1627" s="35"/>
      <c r="EVM1627" s="34"/>
      <c r="EVT1627" s="35"/>
      <c r="EVU1627" s="34"/>
      <c r="EWB1627" s="35"/>
      <c r="EWC1627" s="34"/>
      <c r="EWJ1627" s="35"/>
      <c r="EWK1627" s="34"/>
      <c r="EWR1627" s="35"/>
      <c r="EWS1627" s="34"/>
      <c r="EWZ1627" s="35"/>
      <c r="EXA1627" s="34"/>
      <c r="EXH1627" s="35"/>
      <c r="EXI1627" s="34"/>
      <c r="EXP1627" s="35"/>
      <c r="EXQ1627" s="34"/>
      <c r="EXX1627" s="35"/>
      <c r="EXY1627" s="34"/>
      <c r="EYF1627" s="35"/>
      <c r="EYG1627" s="34"/>
      <c r="EYN1627" s="35"/>
      <c r="EYO1627" s="34"/>
      <c r="EYV1627" s="35"/>
      <c r="EYW1627" s="34"/>
      <c r="EZD1627" s="35"/>
      <c r="EZE1627" s="34"/>
      <c r="EZL1627" s="35"/>
      <c r="EZM1627" s="34"/>
      <c r="EZT1627" s="35"/>
      <c r="EZU1627" s="34"/>
      <c r="FAB1627" s="35"/>
      <c r="FAC1627" s="34"/>
      <c r="FAJ1627" s="35"/>
      <c r="FAK1627" s="34"/>
      <c r="FAR1627" s="35"/>
      <c r="FAS1627" s="34"/>
      <c r="FAZ1627" s="35"/>
      <c r="FBA1627" s="34"/>
      <c r="FBH1627" s="35"/>
      <c r="FBI1627" s="34"/>
      <c r="FBP1627" s="35"/>
      <c r="FBQ1627" s="34"/>
      <c r="FBX1627" s="35"/>
      <c r="FBY1627" s="34"/>
      <c r="FCF1627" s="35"/>
      <c r="FCG1627" s="34"/>
      <c r="FCN1627" s="35"/>
      <c r="FCO1627" s="34"/>
      <c r="FCV1627" s="35"/>
      <c r="FCW1627" s="34"/>
      <c r="FDD1627" s="35"/>
      <c r="FDE1627" s="34"/>
      <c r="FDL1627" s="35"/>
      <c r="FDM1627" s="34"/>
      <c r="FDT1627" s="35"/>
      <c r="FDU1627" s="34"/>
      <c r="FEB1627" s="35"/>
      <c r="FEC1627" s="34"/>
      <c r="FEJ1627" s="35"/>
      <c r="FEK1627" s="34"/>
      <c r="FER1627" s="35"/>
      <c r="FES1627" s="34"/>
      <c r="FEZ1627" s="35"/>
      <c r="FFA1627" s="34"/>
      <c r="FFH1627" s="35"/>
      <c r="FFI1627" s="34"/>
      <c r="FFP1627" s="35"/>
      <c r="FFQ1627" s="34"/>
      <c r="FFX1627" s="35"/>
      <c r="FFY1627" s="34"/>
      <c r="FGF1627" s="35"/>
      <c r="FGG1627" s="34"/>
      <c r="FGN1627" s="35"/>
      <c r="FGO1627" s="34"/>
      <c r="FGV1627" s="35"/>
      <c r="FGW1627" s="34"/>
      <c r="FHD1627" s="35"/>
      <c r="FHE1627" s="34"/>
      <c r="FHL1627" s="35"/>
      <c r="FHM1627" s="34"/>
      <c r="FHT1627" s="35"/>
      <c r="FHU1627" s="34"/>
      <c r="FIB1627" s="35"/>
      <c r="FIC1627" s="34"/>
      <c r="FIJ1627" s="35"/>
      <c r="FIK1627" s="34"/>
      <c r="FIR1627" s="35"/>
      <c r="FIS1627" s="34"/>
      <c r="FIZ1627" s="35"/>
      <c r="FJA1627" s="34"/>
      <c r="FJH1627" s="35"/>
      <c r="FJI1627" s="34"/>
      <c r="FJP1627" s="35"/>
      <c r="FJQ1627" s="34"/>
      <c r="FJX1627" s="35"/>
      <c r="FJY1627" s="34"/>
      <c r="FKF1627" s="35"/>
      <c r="FKG1627" s="34"/>
      <c r="FKN1627" s="35"/>
      <c r="FKO1627" s="34"/>
      <c r="FKV1627" s="35"/>
      <c r="FKW1627" s="34"/>
      <c r="FLD1627" s="35"/>
      <c r="FLE1627" s="34"/>
      <c r="FLL1627" s="35"/>
      <c r="FLM1627" s="34"/>
      <c r="FLT1627" s="35"/>
      <c r="FLU1627" s="34"/>
      <c r="FMB1627" s="35"/>
      <c r="FMC1627" s="34"/>
      <c r="FMJ1627" s="35"/>
      <c r="FMK1627" s="34"/>
      <c r="FMR1627" s="35"/>
      <c r="FMS1627" s="34"/>
      <c r="FMZ1627" s="35"/>
      <c r="FNA1627" s="34"/>
      <c r="FNH1627" s="35"/>
      <c r="FNI1627" s="34"/>
      <c r="FNP1627" s="35"/>
      <c r="FNQ1627" s="34"/>
      <c r="FNX1627" s="35"/>
      <c r="FNY1627" s="34"/>
      <c r="FOF1627" s="35"/>
      <c r="FOG1627" s="34"/>
      <c r="FON1627" s="35"/>
      <c r="FOO1627" s="34"/>
      <c r="FOV1627" s="35"/>
      <c r="FOW1627" s="34"/>
      <c r="FPD1627" s="35"/>
      <c r="FPE1627" s="34"/>
      <c r="FPL1627" s="35"/>
      <c r="FPM1627" s="34"/>
      <c r="FPT1627" s="35"/>
      <c r="FPU1627" s="34"/>
      <c r="FQB1627" s="35"/>
      <c r="FQC1627" s="34"/>
      <c r="FQJ1627" s="35"/>
      <c r="FQK1627" s="34"/>
      <c r="FQR1627" s="35"/>
      <c r="FQS1627" s="34"/>
      <c r="FQZ1627" s="35"/>
      <c r="FRA1627" s="34"/>
      <c r="FRH1627" s="35"/>
      <c r="FRI1627" s="34"/>
      <c r="FRP1627" s="35"/>
      <c r="FRQ1627" s="34"/>
      <c r="FRX1627" s="35"/>
      <c r="FRY1627" s="34"/>
      <c r="FSF1627" s="35"/>
      <c r="FSG1627" s="34"/>
      <c r="FSN1627" s="35"/>
      <c r="FSO1627" s="34"/>
      <c r="FSV1627" s="35"/>
      <c r="FSW1627" s="34"/>
      <c r="FTD1627" s="35"/>
      <c r="FTE1627" s="34"/>
      <c r="FTL1627" s="35"/>
      <c r="FTM1627" s="34"/>
      <c r="FTT1627" s="35"/>
      <c r="FTU1627" s="34"/>
      <c r="FUB1627" s="35"/>
      <c r="FUC1627" s="34"/>
      <c r="FUJ1627" s="35"/>
      <c r="FUK1627" s="34"/>
      <c r="FUR1627" s="35"/>
      <c r="FUS1627" s="34"/>
      <c r="FUZ1627" s="35"/>
      <c r="FVA1627" s="34"/>
      <c r="FVH1627" s="35"/>
      <c r="FVI1627" s="34"/>
      <c r="FVP1627" s="35"/>
      <c r="FVQ1627" s="34"/>
      <c r="FVX1627" s="35"/>
      <c r="FVY1627" s="34"/>
      <c r="FWF1627" s="35"/>
      <c r="FWG1627" s="34"/>
      <c r="FWN1627" s="35"/>
      <c r="FWO1627" s="34"/>
      <c r="FWV1627" s="35"/>
      <c r="FWW1627" s="34"/>
      <c r="FXD1627" s="35"/>
      <c r="FXE1627" s="34"/>
      <c r="FXL1627" s="35"/>
      <c r="FXM1627" s="34"/>
      <c r="FXT1627" s="35"/>
      <c r="FXU1627" s="34"/>
      <c r="FYB1627" s="35"/>
      <c r="FYC1627" s="34"/>
      <c r="FYJ1627" s="35"/>
      <c r="FYK1627" s="34"/>
      <c r="FYR1627" s="35"/>
      <c r="FYS1627" s="34"/>
      <c r="FYZ1627" s="35"/>
      <c r="FZA1627" s="34"/>
      <c r="FZH1627" s="35"/>
      <c r="FZI1627" s="34"/>
      <c r="FZP1627" s="35"/>
      <c r="FZQ1627" s="34"/>
      <c r="FZX1627" s="35"/>
      <c r="FZY1627" s="34"/>
      <c r="GAF1627" s="35"/>
      <c r="GAG1627" s="34"/>
      <c r="GAN1627" s="35"/>
      <c r="GAO1627" s="34"/>
      <c r="GAV1627" s="35"/>
      <c r="GAW1627" s="34"/>
      <c r="GBD1627" s="35"/>
      <c r="GBE1627" s="34"/>
      <c r="GBL1627" s="35"/>
      <c r="GBM1627" s="34"/>
      <c r="GBT1627" s="35"/>
      <c r="GBU1627" s="34"/>
      <c r="GCB1627" s="35"/>
      <c r="GCC1627" s="34"/>
      <c r="GCJ1627" s="35"/>
      <c r="GCK1627" s="34"/>
      <c r="GCR1627" s="35"/>
      <c r="GCS1627" s="34"/>
      <c r="GCZ1627" s="35"/>
      <c r="GDA1627" s="34"/>
      <c r="GDH1627" s="35"/>
      <c r="GDI1627" s="34"/>
      <c r="GDP1627" s="35"/>
      <c r="GDQ1627" s="34"/>
      <c r="GDX1627" s="35"/>
      <c r="GDY1627" s="34"/>
      <c r="GEF1627" s="35"/>
      <c r="GEG1627" s="34"/>
      <c r="GEN1627" s="35"/>
      <c r="GEO1627" s="34"/>
      <c r="GEV1627" s="35"/>
      <c r="GEW1627" s="34"/>
      <c r="GFD1627" s="35"/>
      <c r="GFE1627" s="34"/>
      <c r="GFL1627" s="35"/>
      <c r="GFM1627" s="34"/>
      <c r="GFT1627" s="35"/>
      <c r="GFU1627" s="34"/>
      <c r="GGB1627" s="35"/>
      <c r="GGC1627" s="34"/>
      <c r="GGJ1627" s="35"/>
      <c r="GGK1627" s="34"/>
      <c r="GGR1627" s="35"/>
      <c r="GGS1627" s="34"/>
      <c r="GGZ1627" s="35"/>
      <c r="GHA1627" s="34"/>
      <c r="GHH1627" s="35"/>
      <c r="GHI1627" s="34"/>
      <c r="GHP1627" s="35"/>
      <c r="GHQ1627" s="34"/>
      <c r="GHX1627" s="35"/>
      <c r="GHY1627" s="34"/>
      <c r="GIF1627" s="35"/>
      <c r="GIG1627" s="34"/>
      <c r="GIN1627" s="35"/>
      <c r="GIO1627" s="34"/>
      <c r="GIV1627" s="35"/>
      <c r="GIW1627" s="34"/>
      <c r="GJD1627" s="35"/>
      <c r="GJE1627" s="34"/>
      <c r="GJL1627" s="35"/>
      <c r="GJM1627" s="34"/>
      <c r="GJT1627" s="35"/>
      <c r="GJU1627" s="34"/>
      <c r="GKB1627" s="35"/>
      <c r="GKC1627" s="34"/>
      <c r="GKJ1627" s="35"/>
      <c r="GKK1627" s="34"/>
      <c r="GKR1627" s="35"/>
      <c r="GKS1627" s="34"/>
      <c r="GKZ1627" s="35"/>
      <c r="GLA1627" s="34"/>
      <c r="GLH1627" s="35"/>
      <c r="GLI1627" s="34"/>
      <c r="GLP1627" s="35"/>
      <c r="GLQ1627" s="34"/>
      <c r="GLX1627" s="35"/>
      <c r="GLY1627" s="34"/>
      <c r="GMF1627" s="35"/>
      <c r="GMG1627" s="34"/>
      <c r="GMN1627" s="35"/>
      <c r="GMO1627" s="34"/>
      <c r="GMV1627" s="35"/>
      <c r="GMW1627" s="34"/>
      <c r="GND1627" s="35"/>
      <c r="GNE1627" s="34"/>
      <c r="GNL1627" s="35"/>
      <c r="GNM1627" s="34"/>
      <c r="GNT1627" s="35"/>
      <c r="GNU1627" s="34"/>
      <c r="GOB1627" s="35"/>
      <c r="GOC1627" s="34"/>
      <c r="GOJ1627" s="35"/>
      <c r="GOK1627" s="34"/>
      <c r="GOR1627" s="35"/>
      <c r="GOS1627" s="34"/>
      <c r="GOZ1627" s="35"/>
      <c r="GPA1627" s="34"/>
      <c r="GPH1627" s="35"/>
      <c r="GPI1627" s="34"/>
      <c r="GPP1627" s="35"/>
      <c r="GPQ1627" s="34"/>
      <c r="GPX1627" s="35"/>
      <c r="GPY1627" s="34"/>
      <c r="GQF1627" s="35"/>
      <c r="GQG1627" s="34"/>
      <c r="GQN1627" s="35"/>
      <c r="GQO1627" s="34"/>
      <c r="GQV1627" s="35"/>
      <c r="GQW1627" s="34"/>
      <c r="GRD1627" s="35"/>
      <c r="GRE1627" s="34"/>
      <c r="GRL1627" s="35"/>
      <c r="GRM1627" s="34"/>
      <c r="GRT1627" s="35"/>
      <c r="GRU1627" s="34"/>
      <c r="GSB1627" s="35"/>
      <c r="GSC1627" s="34"/>
      <c r="GSJ1627" s="35"/>
      <c r="GSK1627" s="34"/>
      <c r="GSR1627" s="35"/>
      <c r="GSS1627" s="34"/>
      <c r="GSZ1627" s="35"/>
      <c r="GTA1627" s="34"/>
      <c r="GTH1627" s="35"/>
      <c r="GTI1627" s="34"/>
      <c r="GTP1627" s="35"/>
      <c r="GTQ1627" s="34"/>
      <c r="GTX1627" s="35"/>
      <c r="GTY1627" s="34"/>
      <c r="GUF1627" s="35"/>
      <c r="GUG1627" s="34"/>
      <c r="GUN1627" s="35"/>
      <c r="GUO1627" s="34"/>
      <c r="GUV1627" s="35"/>
      <c r="GUW1627" s="34"/>
      <c r="GVD1627" s="35"/>
      <c r="GVE1627" s="34"/>
      <c r="GVL1627" s="35"/>
      <c r="GVM1627" s="34"/>
      <c r="GVT1627" s="35"/>
      <c r="GVU1627" s="34"/>
      <c r="GWB1627" s="35"/>
      <c r="GWC1627" s="34"/>
      <c r="GWJ1627" s="35"/>
      <c r="GWK1627" s="34"/>
      <c r="GWR1627" s="35"/>
      <c r="GWS1627" s="34"/>
      <c r="GWZ1627" s="35"/>
      <c r="GXA1627" s="34"/>
      <c r="GXH1627" s="35"/>
      <c r="GXI1627" s="34"/>
      <c r="GXP1627" s="35"/>
      <c r="GXQ1627" s="34"/>
      <c r="GXX1627" s="35"/>
      <c r="GXY1627" s="34"/>
      <c r="GYF1627" s="35"/>
      <c r="GYG1627" s="34"/>
      <c r="GYN1627" s="35"/>
      <c r="GYO1627" s="34"/>
      <c r="GYV1627" s="35"/>
      <c r="GYW1627" s="34"/>
      <c r="GZD1627" s="35"/>
      <c r="GZE1627" s="34"/>
      <c r="GZL1627" s="35"/>
      <c r="GZM1627" s="34"/>
      <c r="GZT1627" s="35"/>
      <c r="GZU1627" s="34"/>
      <c r="HAB1627" s="35"/>
      <c r="HAC1627" s="34"/>
      <c r="HAJ1627" s="35"/>
      <c r="HAK1627" s="34"/>
      <c r="HAR1627" s="35"/>
      <c r="HAS1627" s="34"/>
      <c r="HAZ1627" s="35"/>
      <c r="HBA1627" s="34"/>
      <c r="HBH1627" s="35"/>
      <c r="HBI1627" s="34"/>
      <c r="HBP1627" s="35"/>
      <c r="HBQ1627" s="34"/>
      <c r="HBX1627" s="35"/>
      <c r="HBY1627" s="34"/>
      <c r="HCF1627" s="35"/>
      <c r="HCG1627" s="34"/>
      <c r="HCN1627" s="35"/>
      <c r="HCO1627" s="34"/>
      <c r="HCV1627" s="35"/>
      <c r="HCW1627" s="34"/>
      <c r="HDD1627" s="35"/>
      <c r="HDE1627" s="34"/>
      <c r="HDL1627" s="35"/>
      <c r="HDM1627" s="34"/>
      <c r="HDT1627" s="35"/>
      <c r="HDU1627" s="34"/>
      <c r="HEB1627" s="35"/>
      <c r="HEC1627" s="34"/>
      <c r="HEJ1627" s="35"/>
      <c r="HEK1627" s="34"/>
      <c r="HER1627" s="35"/>
      <c r="HES1627" s="34"/>
      <c r="HEZ1627" s="35"/>
      <c r="HFA1627" s="34"/>
      <c r="HFH1627" s="35"/>
      <c r="HFI1627" s="34"/>
      <c r="HFP1627" s="35"/>
      <c r="HFQ1627" s="34"/>
      <c r="HFX1627" s="35"/>
      <c r="HFY1627" s="34"/>
      <c r="HGF1627" s="35"/>
      <c r="HGG1627" s="34"/>
      <c r="HGN1627" s="35"/>
      <c r="HGO1627" s="34"/>
      <c r="HGV1627" s="35"/>
      <c r="HGW1627" s="34"/>
      <c r="HHD1627" s="35"/>
      <c r="HHE1627" s="34"/>
      <c r="HHL1627" s="35"/>
      <c r="HHM1627" s="34"/>
      <c r="HHT1627" s="35"/>
      <c r="HHU1627" s="34"/>
      <c r="HIB1627" s="35"/>
      <c r="HIC1627" s="34"/>
      <c r="HIJ1627" s="35"/>
      <c r="HIK1627" s="34"/>
      <c r="HIR1627" s="35"/>
      <c r="HIS1627" s="34"/>
      <c r="HIZ1627" s="35"/>
      <c r="HJA1627" s="34"/>
      <c r="HJH1627" s="35"/>
      <c r="HJI1627" s="34"/>
      <c r="HJP1627" s="35"/>
      <c r="HJQ1627" s="34"/>
      <c r="HJX1627" s="35"/>
      <c r="HJY1627" s="34"/>
      <c r="HKF1627" s="35"/>
      <c r="HKG1627" s="34"/>
      <c r="HKN1627" s="35"/>
      <c r="HKO1627" s="34"/>
      <c r="HKV1627" s="35"/>
      <c r="HKW1627" s="34"/>
      <c r="HLD1627" s="35"/>
      <c r="HLE1627" s="34"/>
      <c r="HLL1627" s="35"/>
      <c r="HLM1627" s="34"/>
      <c r="HLT1627" s="35"/>
      <c r="HLU1627" s="34"/>
      <c r="HMB1627" s="35"/>
      <c r="HMC1627" s="34"/>
      <c r="HMJ1627" s="35"/>
      <c r="HMK1627" s="34"/>
      <c r="HMR1627" s="35"/>
      <c r="HMS1627" s="34"/>
      <c r="HMZ1627" s="35"/>
      <c r="HNA1627" s="34"/>
      <c r="HNH1627" s="35"/>
      <c r="HNI1627" s="34"/>
      <c r="HNP1627" s="35"/>
      <c r="HNQ1627" s="34"/>
      <c r="HNX1627" s="35"/>
      <c r="HNY1627" s="34"/>
      <c r="HOF1627" s="35"/>
      <c r="HOG1627" s="34"/>
      <c r="HON1627" s="35"/>
      <c r="HOO1627" s="34"/>
      <c r="HOV1627" s="35"/>
      <c r="HOW1627" s="34"/>
      <c r="HPD1627" s="35"/>
      <c r="HPE1627" s="34"/>
      <c r="HPL1627" s="35"/>
      <c r="HPM1627" s="34"/>
      <c r="HPT1627" s="35"/>
      <c r="HPU1627" s="34"/>
      <c r="HQB1627" s="35"/>
      <c r="HQC1627" s="34"/>
      <c r="HQJ1627" s="35"/>
      <c r="HQK1627" s="34"/>
      <c r="HQR1627" s="35"/>
      <c r="HQS1627" s="34"/>
      <c r="HQZ1627" s="35"/>
      <c r="HRA1627" s="34"/>
      <c r="HRH1627" s="35"/>
      <c r="HRI1627" s="34"/>
      <c r="HRP1627" s="35"/>
      <c r="HRQ1627" s="34"/>
      <c r="HRX1627" s="35"/>
      <c r="HRY1627" s="34"/>
      <c r="HSF1627" s="35"/>
      <c r="HSG1627" s="34"/>
      <c r="HSN1627" s="35"/>
      <c r="HSO1627" s="34"/>
      <c r="HSV1627" s="35"/>
      <c r="HSW1627" s="34"/>
      <c r="HTD1627" s="35"/>
      <c r="HTE1627" s="34"/>
      <c r="HTL1627" s="35"/>
      <c r="HTM1627" s="34"/>
      <c r="HTT1627" s="35"/>
      <c r="HTU1627" s="34"/>
      <c r="HUB1627" s="35"/>
      <c r="HUC1627" s="34"/>
      <c r="HUJ1627" s="35"/>
      <c r="HUK1627" s="34"/>
      <c r="HUR1627" s="35"/>
      <c r="HUS1627" s="34"/>
      <c r="HUZ1627" s="35"/>
      <c r="HVA1627" s="34"/>
      <c r="HVH1627" s="35"/>
      <c r="HVI1627" s="34"/>
      <c r="HVP1627" s="35"/>
      <c r="HVQ1627" s="34"/>
      <c r="HVX1627" s="35"/>
      <c r="HVY1627" s="34"/>
      <c r="HWF1627" s="35"/>
      <c r="HWG1627" s="34"/>
      <c r="HWN1627" s="35"/>
      <c r="HWO1627" s="34"/>
      <c r="HWV1627" s="35"/>
      <c r="HWW1627" s="34"/>
      <c r="HXD1627" s="35"/>
      <c r="HXE1627" s="34"/>
      <c r="HXL1627" s="35"/>
      <c r="HXM1627" s="34"/>
      <c r="HXT1627" s="35"/>
      <c r="HXU1627" s="34"/>
      <c r="HYB1627" s="35"/>
      <c r="HYC1627" s="34"/>
      <c r="HYJ1627" s="35"/>
      <c r="HYK1627" s="34"/>
      <c r="HYR1627" s="35"/>
      <c r="HYS1627" s="34"/>
      <c r="HYZ1627" s="35"/>
      <c r="HZA1627" s="34"/>
      <c r="HZH1627" s="35"/>
      <c r="HZI1627" s="34"/>
      <c r="HZP1627" s="35"/>
      <c r="HZQ1627" s="34"/>
      <c r="HZX1627" s="35"/>
      <c r="HZY1627" s="34"/>
      <c r="IAF1627" s="35"/>
      <c r="IAG1627" s="34"/>
      <c r="IAN1627" s="35"/>
      <c r="IAO1627" s="34"/>
      <c r="IAV1627" s="35"/>
      <c r="IAW1627" s="34"/>
      <c r="IBD1627" s="35"/>
      <c r="IBE1627" s="34"/>
      <c r="IBL1627" s="35"/>
      <c r="IBM1627" s="34"/>
      <c r="IBT1627" s="35"/>
      <c r="IBU1627" s="34"/>
      <c r="ICB1627" s="35"/>
      <c r="ICC1627" s="34"/>
      <c r="ICJ1627" s="35"/>
      <c r="ICK1627" s="34"/>
      <c r="ICR1627" s="35"/>
      <c r="ICS1627" s="34"/>
      <c r="ICZ1627" s="35"/>
      <c r="IDA1627" s="34"/>
      <c r="IDH1627" s="35"/>
      <c r="IDI1627" s="34"/>
      <c r="IDP1627" s="35"/>
      <c r="IDQ1627" s="34"/>
      <c r="IDX1627" s="35"/>
      <c r="IDY1627" s="34"/>
      <c r="IEF1627" s="35"/>
      <c r="IEG1627" s="34"/>
      <c r="IEN1627" s="35"/>
      <c r="IEO1627" s="34"/>
      <c r="IEV1627" s="35"/>
      <c r="IEW1627" s="34"/>
      <c r="IFD1627" s="35"/>
      <c r="IFE1627" s="34"/>
      <c r="IFL1627" s="35"/>
      <c r="IFM1627" s="34"/>
      <c r="IFT1627" s="35"/>
      <c r="IFU1627" s="34"/>
      <c r="IGB1627" s="35"/>
      <c r="IGC1627" s="34"/>
      <c r="IGJ1627" s="35"/>
      <c r="IGK1627" s="34"/>
      <c r="IGR1627" s="35"/>
      <c r="IGS1627" s="34"/>
      <c r="IGZ1627" s="35"/>
      <c r="IHA1627" s="34"/>
      <c r="IHH1627" s="35"/>
      <c r="IHI1627" s="34"/>
      <c r="IHP1627" s="35"/>
      <c r="IHQ1627" s="34"/>
      <c r="IHX1627" s="35"/>
      <c r="IHY1627" s="34"/>
      <c r="IIF1627" s="35"/>
      <c r="IIG1627" s="34"/>
      <c r="IIN1627" s="35"/>
      <c r="IIO1627" s="34"/>
      <c r="IIV1627" s="35"/>
      <c r="IIW1627" s="34"/>
      <c r="IJD1627" s="35"/>
      <c r="IJE1627" s="34"/>
      <c r="IJL1627" s="35"/>
      <c r="IJM1627" s="34"/>
      <c r="IJT1627" s="35"/>
      <c r="IJU1627" s="34"/>
      <c r="IKB1627" s="35"/>
      <c r="IKC1627" s="34"/>
      <c r="IKJ1627" s="35"/>
      <c r="IKK1627" s="34"/>
      <c r="IKR1627" s="35"/>
      <c r="IKS1627" s="34"/>
      <c r="IKZ1627" s="35"/>
      <c r="ILA1627" s="34"/>
      <c r="ILH1627" s="35"/>
      <c r="ILI1627" s="34"/>
      <c r="ILP1627" s="35"/>
      <c r="ILQ1627" s="34"/>
      <c r="ILX1627" s="35"/>
      <c r="ILY1627" s="34"/>
      <c r="IMF1627" s="35"/>
      <c r="IMG1627" s="34"/>
      <c r="IMN1627" s="35"/>
      <c r="IMO1627" s="34"/>
      <c r="IMV1627" s="35"/>
      <c r="IMW1627" s="34"/>
      <c r="IND1627" s="35"/>
      <c r="INE1627" s="34"/>
      <c r="INL1627" s="35"/>
      <c r="INM1627" s="34"/>
      <c r="INT1627" s="35"/>
      <c r="INU1627" s="34"/>
      <c r="IOB1627" s="35"/>
      <c r="IOC1627" s="34"/>
      <c r="IOJ1627" s="35"/>
      <c r="IOK1627" s="34"/>
      <c r="IOR1627" s="35"/>
      <c r="IOS1627" s="34"/>
      <c r="IOZ1627" s="35"/>
      <c r="IPA1627" s="34"/>
      <c r="IPH1627" s="35"/>
      <c r="IPI1627" s="34"/>
      <c r="IPP1627" s="35"/>
      <c r="IPQ1627" s="34"/>
      <c r="IPX1627" s="35"/>
      <c r="IPY1627" s="34"/>
      <c r="IQF1627" s="35"/>
      <c r="IQG1627" s="34"/>
      <c r="IQN1627" s="35"/>
      <c r="IQO1627" s="34"/>
      <c r="IQV1627" s="35"/>
      <c r="IQW1627" s="34"/>
      <c r="IRD1627" s="35"/>
      <c r="IRE1627" s="34"/>
      <c r="IRL1627" s="35"/>
      <c r="IRM1627" s="34"/>
      <c r="IRT1627" s="35"/>
      <c r="IRU1627" s="34"/>
      <c r="ISB1627" s="35"/>
      <c r="ISC1627" s="34"/>
      <c r="ISJ1627" s="35"/>
      <c r="ISK1627" s="34"/>
      <c r="ISR1627" s="35"/>
      <c r="ISS1627" s="34"/>
      <c r="ISZ1627" s="35"/>
      <c r="ITA1627" s="34"/>
      <c r="ITH1627" s="35"/>
      <c r="ITI1627" s="34"/>
      <c r="ITP1627" s="35"/>
      <c r="ITQ1627" s="34"/>
      <c r="ITX1627" s="35"/>
      <c r="ITY1627" s="34"/>
      <c r="IUF1627" s="35"/>
      <c r="IUG1627" s="34"/>
      <c r="IUN1627" s="35"/>
      <c r="IUO1627" s="34"/>
      <c r="IUV1627" s="35"/>
      <c r="IUW1627" s="34"/>
      <c r="IVD1627" s="35"/>
      <c r="IVE1627" s="34"/>
      <c r="IVL1627" s="35"/>
      <c r="IVM1627" s="34"/>
      <c r="IVT1627" s="35"/>
      <c r="IVU1627" s="34"/>
      <c r="IWB1627" s="35"/>
      <c r="IWC1627" s="34"/>
      <c r="IWJ1627" s="35"/>
      <c r="IWK1627" s="34"/>
      <c r="IWR1627" s="35"/>
      <c r="IWS1627" s="34"/>
      <c r="IWZ1627" s="35"/>
      <c r="IXA1627" s="34"/>
      <c r="IXH1627" s="35"/>
      <c r="IXI1627" s="34"/>
      <c r="IXP1627" s="35"/>
      <c r="IXQ1627" s="34"/>
      <c r="IXX1627" s="35"/>
      <c r="IXY1627" s="34"/>
      <c r="IYF1627" s="35"/>
      <c r="IYG1627" s="34"/>
      <c r="IYN1627" s="35"/>
      <c r="IYO1627" s="34"/>
      <c r="IYV1627" s="35"/>
      <c r="IYW1627" s="34"/>
      <c r="IZD1627" s="35"/>
      <c r="IZE1627" s="34"/>
      <c r="IZL1627" s="35"/>
      <c r="IZM1627" s="34"/>
      <c r="IZT1627" s="35"/>
      <c r="IZU1627" s="34"/>
      <c r="JAB1627" s="35"/>
      <c r="JAC1627" s="34"/>
      <c r="JAJ1627" s="35"/>
      <c r="JAK1627" s="34"/>
      <c r="JAR1627" s="35"/>
      <c r="JAS1627" s="34"/>
      <c r="JAZ1627" s="35"/>
      <c r="JBA1627" s="34"/>
      <c r="JBH1627" s="35"/>
      <c r="JBI1627" s="34"/>
      <c r="JBP1627" s="35"/>
      <c r="JBQ1627" s="34"/>
      <c r="JBX1627" s="35"/>
      <c r="JBY1627" s="34"/>
      <c r="JCF1627" s="35"/>
      <c r="JCG1627" s="34"/>
      <c r="JCN1627" s="35"/>
      <c r="JCO1627" s="34"/>
      <c r="JCV1627" s="35"/>
      <c r="JCW1627" s="34"/>
      <c r="JDD1627" s="35"/>
      <c r="JDE1627" s="34"/>
      <c r="JDL1627" s="35"/>
      <c r="JDM1627" s="34"/>
      <c r="JDT1627" s="35"/>
      <c r="JDU1627" s="34"/>
      <c r="JEB1627" s="35"/>
      <c r="JEC1627" s="34"/>
      <c r="JEJ1627" s="35"/>
      <c r="JEK1627" s="34"/>
      <c r="JER1627" s="35"/>
      <c r="JES1627" s="34"/>
      <c r="JEZ1627" s="35"/>
      <c r="JFA1627" s="34"/>
      <c r="JFH1627" s="35"/>
      <c r="JFI1627" s="34"/>
      <c r="JFP1627" s="35"/>
      <c r="JFQ1627" s="34"/>
      <c r="JFX1627" s="35"/>
      <c r="JFY1627" s="34"/>
      <c r="JGF1627" s="35"/>
      <c r="JGG1627" s="34"/>
      <c r="JGN1627" s="35"/>
      <c r="JGO1627" s="34"/>
      <c r="JGV1627" s="35"/>
      <c r="JGW1627" s="34"/>
      <c r="JHD1627" s="35"/>
      <c r="JHE1627" s="34"/>
      <c r="JHL1627" s="35"/>
      <c r="JHM1627" s="34"/>
      <c r="JHT1627" s="35"/>
      <c r="JHU1627" s="34"/>
      <c r="JIB1627" s="35"/>
      <c r="JIC1627" s="34"/>
      <c r="JIJ1627" s="35"/>
      <c r="JIK1627" s="34"/>
      <c r="JIR1627" s="35"/>
      <c r="JIS1627" s="34"/>
      <c r="JIZ1627" s="35"/>
      <c r="JJA1627" s="34"/>
      <c r="JJH1627" s="35"/>
      <c r="JJI1627" s="34"/>
      <c r="JJP1627" s="35"/>
      <c r="JJQ1627" s="34"/>
      <c r="JJX1627" s="35"/>
      <c r="JJY1627" s="34"/>
      <c r="JKF1627" s="35"/>
      <c r="JKG1627" s="34"/>
      <c r="JKN1627" s="35"/>
      <c r="JKO1627" s="34"/>
      <c r="JKV1627" s="35"/>
      <c r="JKW1627" s="34"/>
      <c r="JLD1627" s="35"/>
      <c r="JLE1627" s="34"/>
      <c r="JLL1627" s="35"/>
      <c r="JLM1627" s="34"/>
      <c r="JLT1627" s="35"/>
      <c r="JLU1627" s="34"/>
      <c r="JMB1627" s="35"/>
      <c r="JMC1627" s="34"/>
      <c r="JMJ1627" s="35"/>
      <c r="JMK1627" s="34"/>
      <c r="JMR1627" s="35"/>
      <c r="JMS1627" s="34"/>
      <c r="JMZ1627" s="35"/>
      <c r="JNA1627" s="34"/>
      <c r="JNH1627" s="35"/>
      <c r="JNI1627" s="34"/>
      <c r="JNP1627" s="35"/>
      <c r="JNQ1627" s="34"/>
      <c r="JNX1627" s="35"/>
      <c r="JNY1627" s="34"/>
      <c r="JOF1627" s="35"/>
      <c r="JOG1627" s="34"/>
      <c r="JON1627" s="35"/>
      <c r="JOO1627" s="34"/>
      <c r="JOV1627" s="35"/>
      <c r="JOW1627" s="34"/>
      <c r="JPD1627" s="35"/>
      <c r="JPE1627" s="34"/>
      <c r="JPL1627" s="35"/>
      <c r="JPM1627" s="34"/>
      <c r="JPT1627" s="35"/>
      <c r="JPU1627" s="34"/>
      <c r="JQB1627" s="35"/>
      <c r="JQC1627" s="34"/>
      <c r="JQJ1627" s="35"/>
      <c r="JQK1627" s="34"/>
      <c r="JQR1627" s="35"/>
      <c r="JQS1627" s="34"/>
      <c r="JQZ1627" s="35"/>
      <c r="JRA1627" s="34"/>
      <c r="JRH1627" s="35"/>
      <c r="JRI1627" s="34"/>
      <c r="JRP1627" s="35"/>
      <c r="JRQ1627" s="34"/>
      <c r="JRX1627" s="35"/>
      <c r="JRY1627" s="34"/>
      <c r="JSF1627" s="35"/>
      <c r="JSG1627" s="34"/>
      <c r="JSN1627" s="35"/>
      <c r="JSO1627" s="34"/>
      <c r="JSV1627" s="35"/>
      <c r="JSW1627" s="34"/>
      <c r="JTD1627" s="35"/>
      <c r="JTE1627" s="34"/>
      <c r="JTL1627" s="35"/>
      <c r="JTM1627" s="34"/>
      <c r="JTT1627" s="35"/>
      <c r="JTU1627" s="34"/>
      <c r="JUB1627" s="35"/>
      <c r="JUC1627" s="34"/>
      <c r="JUJ1627" s="35"/>
      <c r="JUK1627" s="34"/>
      <c r="JUR1627" s="35"/>
      <c r="JUS1627" s="34"/>
      <c r="JUZ1627" s="35"/>
      <c r="JVA1627" s="34"/>
      <c r="JVH1627" s="35"/>
      <c r="JVI1627" s="34"/>
      <c r="JVP1627" s="35"/>
      <c r="JVQ1627" s="34"/>
      <c r="JVX1627" s="35"/>
      <c r="JVY1627" s="34"/>
      <c r="JWF1627" s="35"/>
      <c r="JWG1627" s="34"/>
      <c r="JWN1627" s="35"/>
      <c r="JWO1627" s="34"/>
      <c r="JWV1627" s="35"/>
      <c r="JWW1627" s="34"/>
      <c r="JXD1627" s="35"/>
      <c r="JXE1627" s="34"/>
      <c r="JXL1627" s="35"/>
      <c r="JXM1627" s="34"/>
      <c r="JXT1627" s="35"/>
      <c r="JXU1627" s="34"/>
      <c r="JYB1627" s="35"/>
      <c r="JYC1627" s="34"/>
      <c r="JYJ1627" s="35"/>
      <c r="JYK1627" s="34"/>
      <c r="JYR1627" s="35"/>
      <c r="JYS1627" s="34"/>
      <c r="JYZ1627" s="35"/>
      <c r="JZA1627" s="34"/>
      <c r="JZH1627" s="35"/>
      <c r="JZI1627" s="34"/>
      <c r="JZP1627" s="35"/>
      <c r="JZQ1627" s="34"/>
      <c r="JZX1627" s="35"/>
      <c r="JZY1627" s="34"/>
      <c r="KAF1627" s="35"/>
      <c r="KAG1627" s="34"/>
      <c r="KAN1627" s="35"/>
      <c r="KAO1627" s="34"/>
      <c r="KAV1627" s="35"/>
      <c r="KAW1627" s="34"/>
      <c r="KBD1627" s="35"/>
      <c r="KBE1627" s="34"/>
      <c r="KBL1627" s="35"/>
      <c r="KBM1627" s="34"/>
      <c r="KBT1627" s="35"/>
      <c r="KBU1627" s="34"/>
      <c r="KCB1627" s="35"/>
      <c r="KCC1627" s="34"/>
      <c r="KCJ1627" s="35"/>
      <c r="KCK1627" s="34"/>
      <c r="KCR1627" s="35"/>
      <c r="KCS1627" s="34"/>
      <c r="KCZ1627" s="35"/>
      <c r="KDA1627" s="34"/>
      <c r="KDH1627" s="35"/>
      <c r="KDI1627" s="34"/>
      <c r="KDP1627" s="35"/>
      <c r="KDQ1627" s="34"/>
      <c r="KDX1627" s="35"/>
      <c r="KDY1627" s="34"/>
      <c r="KEF1627" s="35"/>
      <c r="KEG1627" s="34"/>
      <c r="KEN1627" s="35"/>
      <c r="KEO1627" s="34"/>
      <c r="KEV1627" s="35"/>
      <c r="KEW1627" s="34"/>
      <c r="KFD1627" s="35"/>
      <c r="KFE1627" s="34"/>
      <c r="KFL1627" s="35"/>
      <c r="KFM1627" s="34"/>
      <c r="KFT1627" s="35"/>
      <c r="KFU1627" s="34"/>
      <c r="KGB1627" s="35"/>
      <c r="KGC1627" s="34"/>
      <c r="KGJ1627" s="35"/>
      <c r="KGK1627" s="34"/>
      <c r="KGR1627" s="35"/>
      <c r="KGS1627" s="34"/>
      <c r="KGZ1627" s="35"/>
      <c r="KHA1627" s="34"/>
      <c r="KHH1627" s="35"/>
      <c r="KHI1627" s="34"/>
      <c r="KHP1627" s="35"/>
      <c r="KHQ1627" s="34"/>
      <c r="KHX1627" s="35"/>
      <c r="KHY1627" s="34"/>
      <c r="KIF1627" s="35"/>
      <c r="KIG1627" s="34"/>
      <c r="KIN1627" s="35"/>
      <c r="KIO1627" s="34"/>
      <c r="KIV1627" s="35"/>
      <c r="KIW1627" s="34"/>
      <c r="KJD1627" s="35"/>
      <c r="KJE1627" s="34"/>
      <c r="KJL1627" s="35"/>
      <c r="KJM1627" s="34"/>
      <c r="KJT1627" s="35"/>
      <c r="KJU1627" s="34"/>
      <c r="KKB1627" s="35"/>
      <c r="KKC1627" s="34"/>
      <c r="KKJ1627" s="35"/>
      <c r="KKK1627" s="34"/>
      <c r="KKR1627" s="35"/>
      <c r="KKS1627" s="34"/>
      <c r="KKZ1627" s="35"/>
      <c r="KLA1627" s="34"/>
      <c r="KLH1627" s="35"/>
      <c r="KLI1627" s="34"/>
      <c r="KLP1627" s="35"/>
      <c r="KLQ1627" s="34"/>
      <c r="KLX1627" s="35"/>
      <c r="KLY1627" s="34"/>
      <c r="KMF1627" s="35"/>
      <c r="KMG1627" s="34"/>
      <c r="KMN1627" s="35"/>
      <c r="KMO1627" s="34"/>
      <c r="KMV1627" s="35"/>
      <c r="KMW1627" s="34"/>
      <c r="KND1627" s="35"/>
      <c r="KNE1627" s="34"/>
      <c r="KNL1627" s="35"/>
      <c r="KNM1627" s="34"/>
      <c r="KNT1627" s="35"/>
      <c r="KNU1627" s="34"/>
      <c r="KOB1627" s="35"/>
      <c r="KOC1627" s="34"/>
      <c r="KOJ1627" s="35"/>
      <c r="KOK1627" s="34"/>
      <c r="KOR1627" s="35"/>
      <c r="KOS1627" s="34"/>
      <c r="KOZ1627" s="35"/>
      <c r="KPA1627" s="34"/>
      <c r="KPH1627" s="35"/>
      <c r="KPI1627" s="34"/>
      <c r="KPP1627" s="35"/>
      <c r="KPQ1627" s="34"/>
      <c r="KPX1627" s="35"/>
      <c r="KPY1627" s="34"/>
      <c r="KQF1627" s="35"/>
      <c r="KQG1627" s="34"/>
      <c r="KQN1627" s="35"/>
      <c r="KQO1627" s="34"/>
      <c r="KQV1627" s="35"/>
      <c r="KQW1627" s="34"/>
      <c r="KRD1627" s="35"/>
      <c r="KRE1627" s="34"/>
      <c r="KRL1627" s="35"/>
      <c r="KRM1627" s="34"/>
      <c r="KRT1627" s="35"/>
      <c r="KRU1627" s="34"/>
      <c r="KSB1627" s="35"/>
      <c r="KSC1627" s="34"/>
      <c r="KSJ1627" s="35"/>
      <c r="KSK1627" s="34"/>
      <c r="KSR1627" s="35"/>
      <c r="KSS1627" s="34"/>
      <c r="KSZ1627" s="35"/>
      <c r="KTA1627" s="34"/>
      <c r="KTH1627" s="35"/>
      <c r="KTI1627" s="34"/>
      <c r="KTP1627" s="35"/>
      <c r="KTQ1627" s="34"/>
      <c r="KTX1627" s="35"/>
      <c r="KTY1627" s="34"/>
      <c r="KUF1627" s="35"/>
      <c r="KUG1627" s="34"/>
      <c r="KUN1627" s="35"/>
      <c r="KUO1627" s="34"/>
      <c r="KUV1627" s="35"/>
      <c r="KUW1627" s="34"/>
      <c r="KVD1627" s="35"/>
      <c r="KVE1627" s="34"/>
      <c r="KVL1627" s="35"/>
      <c r="KVM1627" s="34"/>
      <c r="KVT1627" s="35"/>
      <c r="KVU1627" s="34"/>
      <c r="KWB1627" s="35"/>
      <c r="KWC1627" s="34"/>
      <c r="KWJ1627" s="35"/>
      <c r="KWK1627" s="34"/>
      <c r="KWR1627" s="35"/>
      <c r="KWS1627" s="34"/>
      <c r="KWZ1627" s="35"/>
      <c r="KXA1627" s="34"/>
      <c r="KXH1627" s="35"/>
      <c r="KXI1627" s="34"/>
      <c r="KXP1627" s="35"/>
      <c r="KXQ1627" s="34"/>
      <c r="KXX1627" s="35"/>
      <c r="KXY1627" s="34"/>
      <c r="KYF1627" s="35"/>
      <c r="KYG1627" s="34"/>
      <c r="KYN1627" s="35"/>
      <c r="KYO1627" s="34"/>
      <c r="KYV1627" s="35"/>
      <c r="KYW1627" s="34"/>
      <c r="KZD1627" s="35"/>
      <c r="KZE1627" s="34"/>
      <c r="KZL1627" s="35"/>
      <c r="KZM1627" s="34"/>
      <c r="KZT1627" s="35"/>
      <c r="KZU1627" s="34"/>
      <c r="LAB1627" s="35"/>
      <c r="LAC1627" s="34"/>
      <c r="LAJ1627" s="35"/>
      <c r="LAK1627" s="34"/>
      <c r="LAR1627" s="35"/>
      <c r="LAS1627" s="34"/>
      <c r="LAZ1627" s="35"/>
      <c r="LBA1627" s="34"/>
      <c r="LBH1627" s="35"/>
      <c r="LBI1627" s="34"/>
      <c r="LBP1627" s="35"/>
      <c r="LBQ1627" s="34"/>
      <c r="LBX1627" s="35"/>
      <c r="LBY1627" s="34"/>
      <c r="LCF1627" s="35"/>
      <c r="LCG1627" s="34"/>
      <c r="LCN1627" s="35"/>
      <c r="LCO1627" s="34"/>
      <c r="LCV1627" s="35"/>
      <c r="LCW1627" s="34"/>
      <c r="LDD1627" s="35"/>
      <c r="LDE1627" s="34"/>
      <c r="LDL1627" s="35"/>
      <c r="LDM1627" s="34"/>
      <c r="LDT1627" s="35"/>
      <c r="LDU1627" s="34"/>
      <c r="LEB1627" s="35"/>
      <c r="LEC1627" s="34"/>
      <c r="LEJ1627" s="35"/>
      <c r="LEK1627" s="34"/>
      <c r="LER1627" s="35"/>
      <c r="LES1627" s="34"/>
      <c r="LEZ1627" s="35"/>
      <c r="LFA1627" s="34"/>
      <c r="LFH1627" s="35"/>
      <c r="LFI1627" s="34"/>
      <c r="LFP1627" s="35"/>
      <c r="LFQ1627" s="34"/>
      <c r="LFX1627" s="35"/>
      <c r="LFY1627" s="34"/>
      <c r="LGF1627" s="35"/>
      <c r="LGG1627" s="34"/>
      <c r="LGN1627" s="35"/>
      <c r="LGO1627" s="34"/>
      <c r="LGV1627" s="35"/>
      <c r="LGW1627" s="34"/>
      <c r="LHD1627" s="35"/>
      <c r="LHE1627" s="34"/>
      <c r="LHL1627" s="35"/>
      <c r="LHM1627" s="34"/>
      <c r="LHT1627" s="35"/>
      <c r="LHU1627" s="34"/>
      <c r="LIB1627" s="35"/>
      <c r="LIC1627" s="34"/>
      <c r="LIJ1627" s="35"/>
      <c r="LIK1627" s="34"/>
      <c r="LIR1627" s="35"/>
      <c r="LIS1627" s="34"/>
      <c r="LIZ1627" s="35"/>
      <c r="LJA1627" s="34"/>
      <c r="LJH1627" s="35"/>
      <c r="LJI1627" s="34"/>
      <c r="LJP1627" s="35"/>
      <c r="LJQ1627" s="34"/>
      <c r="LJX1627" s="35"/>
      <c r="LJY1627" s="34"/>
      <c r="LKF1627" s="35"/>
      <c r="LKG1627" s="34"/>
      <c r="LKN1627" s="35"/>
      <c r="LKO1627" s="34"/>
      <c r="LKV1627" s="35"/>
      <c r="LKW1627" s="34"/>
      <c r="LLD1627" s="35"/>
      <c r="LLE1627" s="34"/>
      <c r="LLL1627" s="35"/>
      <c r="LLM1627" s="34"/>
      <c r="LLT1627" s="35"/>
      <c r="LLU1627" s="34"/>
      <c r="LMB1627" s="35"/>
      <c r="LMC1627" s="34"/>
      <c r="LMJ1627" s="35"/>
      <c r="LMK1627" s="34"/>
      <c r="LMR1627" s="35"/>
      <c r="LMS1627" s="34"/>
      <c r="LMZ1627" s="35"/>
      <c r="LNA1627" s="34"/>
      <c r="LNH1627" s="35"/>
      <c r="LNI1627" s="34"/>
      <c r="LNP1627" s="35"/>
      <c r="LNQ1627" s="34"/>
      <c r="LNX1627" s="35"/>
      <c r="LNY1627" s="34"/>
      <c r="LOF1627" s="35"/>
      <c r="LOG1627" s="34"/>
      <c r="LON1627" s="35"/>
      <c r="LOO1627" s="34"/>
      <c r="LOV1627" s="35"/>
      <c r="LOW1627" s="34"/>
      <c r="LPD1627" s="35"/>
      <c r="LPE1627" s="34"/>
      <c r="LPL1627" s="35"/>
      <c r="LPM1627" s="34"/>
      <c r="LPT1627" s="35"/>
      <c r="LPU1627" s="34"/>
      <c r="LQB1627" s="35"/>
      <c r="LQC1627" s="34"/>
      <c r="LQJ1627" s="35"/>
      <c r="LQK1627" s="34"/>
      <c r="LQR1627" s="35"/>
      <c r="LQS1627" s="34"/>
      <c r="LQZ1627" s="35"/>
      <c r="LRA1627" s="34"/>
      <c r="LRH1627" s="35"/>
      <c r="LRI1627" s="34"/>
      <c r="LRP1627" s="35"/>
      <c r="LRQ1627" s="34"/>
      <c r="LRX1627" s="35"/>
      <c r="LRY1627" s="34"/>
      <c r="LSF1627" s="35"/>
      <c r="LSG1627" s="34"/>
      <c r="LSN1627" s="35"/>
      <c r="LSO1627" s="34"/>
      <c r="LSV1627" s="35"/>
      <c r="LSW1627" s="34"/>
      <c r="LTD1627" s="35"/>
      <c r="LTE1627" s="34"/>
      <c r="LTL1627" s="35"/>
      <c r="LTM1627" s="34"/>
      <c r="LTT1627" s="35"/>
      <c r="LTU1627" s="34"/>
      <c r="LUB1627" s="35"/>
      <c r="LUC1627" s="34"/>
      <c r="LUJ1627" s="35"/>
      <c r="LUK1627" s="34"/>
      <c r="LUR1627" s="35"/>
      <c r="LUS1627" s="34"/>
      <c r="LUZ1627" s="35"/>
      <c r="LVA1627" s="34"/>
      <c r="LVH1627" s="35"/>
      <c r="LVI1627" s="34"/>
      <c r="LVP1627" s="35"/>
      <c r="LVQ1627" s="34"/>
      <c r="LVX1627" s="35"/>
      <c r="LVY1627" s="34"/>
      <c r="LWF1627" s="35"/>
      <c r="LWG1627" s="34"/>
      <c r="LWN1627" s="35"/>
      <c r="LWO1627" s="34"/>
      <c r="LWV1627" s="35"/>
      <c r="LWW1627" s="34"/>
      <c r="LXD1627" s="35"/>
      <c r="LXE1627" s="34"/>
      <c r="LXL1627" s="35"/>
      <c r="LXM1627" s="34"/>
      <c r="LXT1627" s="35"/>
      <c r="LXU1627" s="34"/>
      <c r="LYB1627" s="35"/>
      <c r="LYC1627" s="34"/>
      <c r="LYJ1627" s="35"/>
      <c r="LYK1627" s="34"/>
      <c r="LYR1627" s="35"/>
      <c r="LYS1627" s="34"/>
      <c r="LYZ1627" s="35"/>
      <c r="LZA1627" s="34"/>
      <c r="LZH1627" s="35"/>
      <c r="LZI1627" s="34"/>
      <c r="LZP1627" s="35"/>
      <c r="LZQ1627" s="34"/>
      <c r="LZX1627" s="35"/>
      <c r="LZY1627" s="34"/>
      <c r="MAF1627" s="35"/>
      <c r="MAG1627" s="34"/>
      <c r="MAN1627" s="35"/>
      <c r="MAO1627" s="34"/>
      <c r="MAV1627" s="35"/>
      <c r="MAW1627" s="34"/>
      <c r="MBD1627" s="35"/>
      <c r="MBE1627" s="34"/>
      <c r="MBL1627" s="35"/>
      <c r="MBM1627" s="34"/>
      <c r="MBT1627" s="35"/>
      <c r="MBU1627" s="34"/>
      <c r="MCB1627" s="35"/>
      <c r="MCC1627" s="34"/>
      <c r="MCJ1627" s="35"/>
      <c r="MCK1627" s="34"/>
      <c r="MCR1627" s="35"/>
      <c r="MCS1627" s="34"/>
      <c r="MCZ1627" s="35"/>
      <c r="MDA1627" s="34"/>
      <c r="MDH1627" s="35"/>
      <c r="MDI1627" s="34"/>
      <c r="MDP1627" s="35"/>
      <c r="MDQ1627" s="34"/>
      <c r="MDX1627" s="35"/>
      <c r="MDY1627" s="34"/>
      <c r="MEF1627" s="35"/>
      <c r="MEG1627" s="34"/>
      <c r="MEN1627" s="35"/>
      <c r="MEO1627" s="34"/>
      <c r="MEV1627" s="35"/>
      <c r="MEW1627" s="34"/>
      <c r="MFD1627" s="35"/>
      <c r="MFE1627" s="34"/>
      <c r="MFL1627" s="35"/>
      <c r="MFM1627" s="34"/>
      <c r="MFT1627" s="35"/>
      <c r="MFU1627" s="34"/>
      <c r="MGB1627" s="35"/>
      <c r="MGC1627" s="34"/>
      <c r="MGJ1627" s="35"/>
      <c r="MGK1627" s="34"/>
      <c r="MGR1627" s="35"/>
      <c r="MGS1627" s="34"/>
      <c r="MGZ1627" s="35"/>
      <c r="MHA1627" s="34"/>
      <c r="MHH1627" s="35"/>
      <c r="MHI1627" s="34"/>
      <c r="MHP1627" s="35"/>
      <c r="MHQ1627" s="34"/>
      <c r="MHX1627" s="35"/>
      <c r="MHY1627" s="34"/>
      <c r="MIF1627" s="35"/>
      <c r="MIG1627" s="34"/>
      <c r="MIN1627" s="35"/>
      <c r="MIO1627" s="34"/>
      <c r="MIV1627" s="35"/>
      <c r="MIW1627" s="34"/>
      <c r="MJD1627" s="35"/>
      <c r="MJE1627" s="34"/>
      <c r="MJL1627" s="35"/>
      <c r="MJM1627" s="34"/>
      <c r="MJT1627" s="35"/>
      <c r="MJU1627" s="34"/>
      <c r="MKB1627" s="35"/>
      <c r="MKC1627" s="34"/>
      <c r="MKJ1627" s="35"/>
      <c r="MKK1627" s="34"/>
      <c r="MKR1627" s="35"/>
      <c r="MKS1627" s="34"/>
      <c r="MKZ1627" s="35"/>
      <c r="MLA1627" s="34"/>
      <c r="MLH1627" s="35"/>
      <c r="MLI1627" s="34"/>
      <c r="MLP1627" s="35"/>
      <c r="MLQ1627" s="34"/>
      <c r="MLX1627" s="35"/>
      <c r="MLY1627" s="34"/>
      <c r="MMF1627" s="35"/>
      <c r="MMG1627" s="34"/>
      <c r="MMN1627" s="35"/>
      <c r="MMO1627" s="34"/>
      <c r="MMV1627" s="35"/>
      <c r="MMW1627" s="34"/>
      <c r="MND1627" s="35"/>
      <c r="MNE1627" s="34"/>
      <c r="MNL1627" s="35"/>
      <c r="MNM1627" s="34"/>
      <c r="MNT1627" s="35"/>
      <c r="MNU1627" s="34"/>
      <c r="MOB1627" s="35"/>
      <c r="MOC1627" s="34"/>
      <c r="MOJ1627" s="35"/>
      <c r="MOK1627" s="34"/>
      <c r="MOR1627" s="35"/>
      <c r="MOS1627" s="34"/>
      <c r="MOZ1627" s="35"/>
      <c r="MPA1627" s="34"/>
      <c r="MPH1627" s="35"/>
      <c r="MPI1627" s="34"/>
      <c r="MPP1627" s="35"/>
      <c r="MPQ1627" s="34"/>
      <c r="MPX1627" s="35"/>
      <c r="MPY1627" s="34"/>
      <c r="MQF1627" s="35"/>
      <c r="MQG1627" s="34"/>
      <c r="MQN1627" s="35"/>
      <c r="MQO1627" s="34"/>
      <c r="MQV1627" s="35"/>
      <c r="MQW1627" s="34"/>
      <c r="MRD1627" s="35"/>
      <c r="MRE1627" s="34"/>
      <c r="MRL1627" s="35"/>
      <c r="MRM1627" s="34"/>
      <c r="MRT1627" s="35"/>
      <c r="MRU1627" s="34"/>
      <c r="MSB1627" s="35"/>
      <c r="MSC1627" s="34"/>
      <c r="MSJ1627" s="35"/>
      <c r="MSK1627" s="34"/>
      <c r="MSR1627" s="35"/>
      <c r="MSS1627" s="34"/>
      <c r="MSZ1627" s="35"/>
      <c r="MTA1627" s="34"/>
      <c r="MTH1627" s="35"/>
      <c r="MTI1627" s="34"/>
      <c r="MTP1627" s="35"/>
      <c r="MTQ1627" s="34"/>
      <c r="MTX1627" s="35"/>
      <c r="MTY1627" s="34"/>
      <c r="MUF1627" s="35"/>
      <c r="MUG1627" s="34"/>
      <c r="MUN1627" s="35"/>
      <c r="MUO1627" s="34"/>
      <c r="MUV1627" s="35"/>
      <c r="MUW1627" s="34"/>
      <c r="MVD1627" s="35"/>
      <c r="MVE1627" s="34"/>
      <c r="MVL1627" s="35"/>
      <c r="MVM1627" s="34"/>
      <c r="MVT1627" s="35"/>
      <c r="MVU1627" s="34"/>
      <c r="MWB1627" s="35"/>
      <c r="MWC1627" s="34"/>
      <c r="MWJ1627" s="35"/>
      <c r="MWK1627" s="34"/>
      <c r="MWR1627" s="35"/>
      <c r="MWS1627" s="34"/>
      <c r="MWZ1627" s="35"/>
      <c r="MXA1627" s="34"/>
      <c r="MXH1627" s="35"/>
      <c r="MXI1627" s="34"/>
      <c r="MXP1627" s="35"/>
      <c r="MXQ1627" s="34"/>
      <c r="MXX1627" s="35"/>
      <c r="MXY1627" s="34"/>
      <c r="MYF1627" s="35"/>
      <c r="MYG1627" s="34"/>
      <c r="MYN1627" s="35"/>
      <c r="MYO1627" s="34"/>
      <c r="MYV1627" s="35"/>
      <c r="MYW1627" s="34"/>
      <c r="MZD1627" s="35"/>
      <c r="MZE1627" s="34"/>
      <c r="MZL1627" s="35"/>
      <c r="MZM1627" s="34"/>
      <c r="MZT1627" s="35"/>
      <c r="MZU1627" s="34"/>
      <c r="NAB1627" s="35"/>
      <c r="NAC1627" s="34"/>
      <c r="NAJ1627" s="35"/>
      <c r="NAK1627" s="34"/>
      <c r="NAR1627" s="35"/>
      <c r="NAS1627" s="34"/>
      <c r="NAZ1627" s="35"/>
      <c r="NBA1627" s="34"/>
      <c r="NBH1627" s="35"/>
      <c r="NBI1627" s="34"/>
      <c r="NBP1627" s="35"/>
      <c r="NBQ1627" s="34"/>
      <c r="NBX1627" s="35"/>
      <c r="NBY1627" s="34"/>
      <c r="NCF1627" s="35"/>
      <c r="NCG1627" s="34"/>
      <c r="NCN1627" s="35"/>
      <c r="NCO1627" s="34"/>
      <c r="NCV1627" s="35"/>
      <c r="NCW1627" s="34"/>
      <c r="NDD1627" s="35"/>
      <c r="NDE1627" s="34"/>
      <c r="NDL1627" s="35"/>
      <c r="NDM1627" s="34"/>
      <c r="NDT1627" s="35"/>
      <c r="NDU1627" s="34"/>
      <c r="NEB1627" s="35"/>
      <c r="NEC1627" s="34"/>
      <c r="NEJ1627" s="35"/>
      <c r="NEK1627" s="34"/>
      <c r="NER1627" s="35"/>
      <c r="NES1627" s="34"/>
      <c r="NEZ1627" s="35"/>
      <c r="NFA1627" s="34"/>
      <c r="NFH1627" s="35"/>
      <c r="NFI1627" s="34"/>
      <c r="NFP1627" s="35"/>
      <c r="NFQ1627" s="34"/>
      <c r="NFX1627" s="35"/>
      <c r="NFY1627" s="34"/>
      <c r="NGF1627" s="35"/>
      <c r="NGG1627" s="34"/>
      <c r="NGN1627" s="35"/>
      <c r="NGO1627" s="34"/>
      <c r="NGV1627" s="35"/>
      <c r="NGW1627" s="34"/>
      <c r="NHD1627" s="35"/>
      <c r="NHE1627" s="34"/>
      <c r="NHL1627" s="35"/>
      <c r="NHM1627" s="34"/>
      <c r="NHT1627" s="35"/>
      <c r="NHU1627" s="34"/>
      <c r="NIB1627" s="35"/>
      <c r="NIC1627" s="34"/>
      <c r="NIJ1627" s="35"/>
      <c r="NIK1627" s="34"/>
      <c r="NIR1627" s="35"/>
      <c r="NIS1627" s="34"/>
      <c r="NIZ1627" s="35"/>
      <c r="NJA1627" s="34"/>
      <c r="NJH1627" s="35"/>
      <c r="NJI1627" s="34"/>
      <c r="NJP1627" s="35"/>
      <c r="NJQ1627" s="34"/>
      <c r="NJX1627" s="35"/>
      <c r="NJY1627" s="34"/>
      <c r="NKF1627" s="35"/>
      <c r="NKG1627" s="34"/>
      <c r="NKN1627" s="35"/>
      <c r="NKO1627" s="34"/>
      <c r="NKV1627" s="35"/>
      <c r="NKW1627" s="34"/>
      <c r="NLD1627" s="35"/>
      <c r="NLE1627" s="34"/>
      <c r="NLL1627" s="35"/>
      <c r="NLM1627" s="34"/>
      <c r="NLT1627" s="35"/>
      <c r="NLU1627" s="34"/>
      <c r="NMB1627" s="35"/>
      <c r="NMC1627" s="34"/>
      <c r="NMJ1627" s="35"/>
      <c r="NMK1627" s="34"/>
      <c r="NMR1627" s="35"/>
      <c r="NMS1627" s="34"/>
      <c r="NMZ1627" s="35"/>
      <c r="NNA1627" s="34"/>
      <c r="NNH1627" s="35"/>
      <c r="NNI1627" s="34"/>
      <c r="NNP1627" s="35"/>
      <c r="NNQ1627" s="34"/>
      <c r="NNX1627" s="35"/>
      <c r="NNY1627" s="34"/>
      <c r="NOF1627" s="35"/>
      <c r="NOG1627" s="34"/>
      <c r="NON1627" s="35"/>
      <c r="NOO1627" s="34"/>
      <c r="NOV1627" s="35"/>
      <c r="NOW1627" s="34"/>
      <c r="NPD1627" s="35"/>
      <c r="NPE1627" s="34"/>
      <c r="NPL1627" s="35"/>
      <c r="NPM1627" s="34"/>
      <c r="NPT1627" s="35"/>
      <c r="NPU1627" s="34"/>
      <c r="NQB1627" s="35"/>
      <c r="NQC1627" s="34"/>
      <c r="NQJ1627" s="35"/>
      <c r="NQK1627" s="34"/>
      <c r="NQR1627" s="35"/>
      <c r="NQS1627" s="34"/>
      <c r="NQZ1627" s="35"/>
      <c r="NRA1627" s="34"/>
      <c r="NRH1627" s="35"/>
      <c r="NRI1627" s="34"/>
      <c r="NRP1627" s="35"/>
      <c r="NRQ1627" s="34"/>
      <c r="NRX1627" s="35"/>
      <c r="NRY1627" s="34"/>
      <c r="NSF1627" s="35"/>
      <c r="NSG1627" s="34"/>
      <c r="NSN1627" s="35"/>
      <c r="NSO1627" s="34"/>
      <c r="NSV1627" s="35"/>
      <c r="NSW1627" s="34"/>
      <c r="NTD1627" s="35"/>
      <c r="NTE1627" s="34"/>
      <c r="NTL1627" s="35"/>
      <c r="NTM1627" s="34"/>
      <c r="NTT1627" s="35"/>
      <c r="NTU1627" s="34"/>
      <c r="NUB1627" s="35"/>
      <c r="NUC1627" s="34"/>
      <c r="NUJ1627" s="35"/>
      <c r="NUK1627" s="34"/>
      <c r="NUR1627" s="35"/>
      <c r="NUS1627" s="34"/>
      <c r="NUZ1627" s="35"/>
      <c r="NVA1627" s="34"/>
      <c r="NVH1627" s="35"/>
      <c r="NVI1627" s="34"/>
      <c r="NVP1627" s="35"/>
      <c r="NVQ1627" s="34"/>
      <c r="NVX1627" s="35"/>
      <c r="NVY1627" s="34"/>
      <c r="NWF1627" s="35"/>
      <c r="NWG1627" s="34"/>
      <c r="NWN1627" s="35"/>
      <c r="NWO1627" s="34"/>
      <c r="NWV1627" s="35"/>
      <c r="NWW1627" s="34"/>
      <c r="NXD1627" s="35"/>
      <c r="NXE1627" s="34"/>
      <c r="NXL1627" s="35"/>
      <c r="NXM1627" s="34"/>
      <c r="NXT1627" s="35"/>
      <c r="NXU1627" s="34"/>
      <c r="NYB1627" s="35"/>
      <c r="NYC1627" s="34"/>
      <c r="NYJ1627" s="35"/>
      <c r="NYK1627" s="34"/>
      <c r="NYR1627" s="35"/>
      <c r="NYS1627" s="34"/>
      <c r="NYZ1627" s="35"/>
      <c r="NZA1627" s="34"/>
      <c r="NZH1627" s="35"/>
      <c r="NZI1627" s="34"/>
      <c r="NZP1627" s="35"/>
      <c r="NZQ1627" s="34"/>
      <c r="NZX1627" s="35"/>
      <c r="NZY1627" s="34"/>
      <c r="OAF1627" s="35"/>
      <c r="OAG1627" s="34"/>
      <c r="OAN1627" s="35"/>
      <c r="OAO1627" s="34"/>
      <c r="OAV1627" s="35"/>
      <c r="OAW1627" s="34"/>
      <c r="OBD1627" s="35"/>
      <c r="OBE1627" s="34"/>
      <c r="OBL1627" s="35"/>
      <c r="OBM1627" s="34"/>
      <c r="OBT1627" s="35"/>
      <c r="OBU1627" s="34"/>
      <c r="OCB1627" s="35"/>
      <c r="OCC1627" s="34"/>
      <c r="OCJ1627" s="35"/>
      <c r="OCK1627" s="34"/>
      <c r="OCR1627" s="35"/>
      <c r="OCS1627" s="34"/>
      <c r="OCZ1627" s="35"/>
      <c r="ODA1627" s="34"/>
      <c r="ODH1627" s="35"/>
      <c r="ODI1627" s="34"/>
      <c r="ODP1627" s="35"/>
      <c r="ODQ1627" s="34"/>
      <c r="ODX1627" s="35"/>
      <c r="ODY1627" s="34"/>
      <c r="OEF1627" s="35"/>
      <c r="OEG1627" s="34"/>
      <c r="OEN1627" s="35"/>
      <c r="OEO1627" s="34"/>
      <c r="OEV1627" s="35"/>
      <c r="OEW1627" s="34"/>
      <c r="OFD1627" s="35"/>
      <c r="OFE1627" s="34"/>
      <c r="OFL1627" s="35"/>
      <c r="OFM1627" s="34"/>
      <c r="OFT1627" s="35"/>
      <c r="OFU1627" s="34"/>
      <c r="OGB1627" s="35"/>
      <c r="OGC1627" s="34"/>
      <c r="OGJ1627" s="35"/>
      <c r="OGK1627" s="34"/>
      <c r="OGR1627" s="35"/>
      <c r="OGS1627" s="34"/>
      <c r="OGZ1627" s="35"/>
      <c r="OHA1627" s="34"/>
      <c r="OHH1627" s="35"/>
      <c r="OHI1627" s="34"/>
      <c r="OHP1627" s="35"/>
      <c r="OHQ1627" s="34"/>
      <c r="OHX1627" s="35"/>
      <c r="OHY1627" s="34"/>
      <c r="OIF1627" s="35"/>
      <c r="OIG1627" s="34"/>
      <c r="OIN1627" s="35"/>
      <c r="OIO1627" s="34"/>
      <c r="OIV1627" s="35"/>
      <c r="OIW1627" s="34"/>
      <c r="OJD1627" s="35"/>
      <c r="OJE1627" s="34"/>
      <c r="OJL1627" s="35"/>
      <c r="OJM1627" s="34"/>
      <c r="OJT1627" s="35"/>
      <c r="OJU1627" s="34"/>
      <c r="OKB1627" s="35"/>
      <c r="OKC1627" s="34"/>
      <c r="OKJ1627" s="35"/>
      <c r="OKK1627" s="34"/>
      <c r="OKR1627" s="35"/>
      <c r="OKS1627" s="34"/>
      <c r="OKZ1627" s="35"/>
      <c r="OLA1627" s="34"/>
      <c r="OLH1627" s="35"/>
      <c r="OLI1627" s="34"/>
      <c r="OLP1627" s="35"/>
      <c r="OLQ1627" s="34"/>
      <c r="OLX1627" s="35"/>
      <c r="OLY1627" s="34"/>
      <c r="OMF1627" s="35"/>
      <c r="OMG1627" s="34"/>
      <c r="OMN1627" s="35"/>
      <c r="OMO1627" s="34"/>
      <c r="OMV1627" s="35"/>
      <c r="OMW1627" s="34"/>
      <c r="OND1627" s="35"/>
      <c r="ONE1627" s="34"/>
      <c r="ONL1627" s="35"/>
      <c r="ONM1627" s="34"/>
      <c r="ONT1627" s="35"/>
      <c r="ONU1627" s="34"/>
      <c r="OOB1627" s="35"/>
      <c r="OOC1627" s="34"/>
      <c r="OOJ1627" s="35"/>
      <c r="OOK1627" s="34"/>
      <c r="OOR1627" s="35"/>
      <c r="OOS1627" s="34"/>
      <c r="OOZ1627" s="35"/>
      <c r="OPA1627" s="34"/>
      <c r="OPH1627" s="35"/>
      <c r="OPI1627" s="34"/>
      <c r="OPP1627" s="35"/>
      <c r="OPQ1627" s="34"/>
      <c r="OPX1627" s="35"/>
      <c r="OPY1627" s="34"/>
      <c r="OQF1627" s="35"/>
      <c r="OQG1627" s="34"/>
      <c r="OQN1627" s="35"/>
      <c r="OQO1627" s="34"/>
      <c r="OQV1627" s="35"/>
      <c r="OQW1627" s="34"/>
      <c r="ORD1627" s="35"/>
      <c r="ORE1627" s="34"/>
      <c r="ORL1627" s="35"/>
      <c r="ORM1627" s="34"/>
      <c r="ORT1627" s="35"/>
      <c r="ORU1627" s="34"/>
      <c r="OSB1627" s="35"/>
      <c r="OSC1627" s="34"/>
      <c r="OSJ1627" s="35"/>
      <c r="OSK1627" s="34"/>
      <c r="OSR1627" s="35"/>
      <c r="OSS1627" s="34"/>
      <c r="OSZ1627" s="35"/>
      <c r="OTA1627" s="34"/>
      <c r="OTH1627" s="35"/>
      <c r="OTI1627" s="34"/>
      <c r="OTP1627" s="35"/>
      <c r="OTQ1627" s="34"/>
      <c r="OTX1627" s="35"/>
      <c r="OTY1627" s="34"/>
      <c r="OUF1627" s="35"/>
      <c r="OUG1627" s="34"/>
      <c r="OUN1627" s="35"/>
      <c r="OUO1627" s="34"/>
      <c r="OUV1627" s="35"/>
      <c r="OUW1627" s="34"/>
      <c r="OVD1627" s="35"/>
      <c r="OVE1627" s="34"/>
      <c r="OVL1627" s="35"/>
      <c r="OVM1627" s="34"/>
      <c r="OVT1627" s="35"/>
      <c r="OVU1627" s="34"/>
      <c r="OWB1627" s="35"/>
      <c r="OWC1627" s="34"/>
      <c r="OWJ1627" s="35"/>
      <c r="OWK1627" s="34"/>
      <c r="OWR1627" s="35"/>
      <c r="OWS1627" s="34"/>
      <c r="OWZ1627" s="35"/>
      <c r="OXA1627" s="34"/>
      <c r="OXH1627" s="35"/>
      <c r="OXI1627" s="34"/>
      <c r="OXP1627" s="35"/>
      <c r="OXQ1627" s="34"/>
      <c r="OXX1627" s="35"/>
      <c r="OXY1627" s="34"/>
      <c r="OYF1627" s="35"/>
      <c r="OYG1627" s="34"/>
      <c r="OYN1627" s="35"/>
      <c r="OYO1627" s="34"/>
      <c r="OYV1627" s="35"/>
      <c r="OYW1627" s="34"/>
      <c r="OZD1627" s="35"/>
      <c r="OZE1627" s="34"/>
      <c r="OZL1627" s="35"/>
      <c r="OZM1627" s="34"/>
      <c r="OZT1627" s="35"/>
      <c r="OZU1627" s="34"/>
      <c r="PAB1627" s="35"/>
      <c r="PAC1627" s="34"/>
      <c r="PAJ1627" s="35"/>
      <c r="PAK1627" s="34"/>
      <c r="PAR1627" s="35"/>
      <c r="PAS1627" s="34"/>
      <c r="PAZ1627" s="35"/>
      <c r="PBA1627" s="34"/>
      <c r="PBH1627" s="35"/>
      <c r="PBI1627" s="34"/>
      <c r="PBP1627" s="35"/>
      <c r="PBQ1627" s="34"/>
      <c r="PBX1627" s="35"/>
      <c r="PBY1627" s="34"/>
      <c r="PCF1627" s="35"/>
      <c r="PCG1627" s="34"/>
      <c r="PCN1627" s="35"/>
      <c r="PCO1627" s="34"/>
      <c r="PCV1627" s="35"/>
      <c r="PCW1627" s="34"/>
      <c r="PDD1627" s="35"/>
      <c r="PDE1627" s="34"/>
      <c r="PDL1627" s="35"/>
      <c r="PDM1627" s="34"/>
      <c r="PDT1627" s="35"/>
      <c r="PDU1627" s="34"/>
      <c r="PEB1627" s="35"/>
      <c r="PEC1627" s="34"/>
      <c r="PEJ1627" s="35"/>
      <c r="PEK1627" s="34"/>
      <c r="PER1627" s="35"/>
      <c r="PES1627" s="34"/>
      <c r="PEZ1627" s="35"/>
      <c r="PFA1627" s="34"/>
      <c r="PFH1627" s="35"/>
      <c r="PFI1627" s="34"/>
      <c r="PFP1627" s="35"/>
      <c r="PFQ1627" s="34"/>
      <c r="PFX1627" s="35"/>
      <c r="PFY1627" s="34"/>
      <c r="PGF1627" s="35"/>
      <c r="PGG1627" s="34"/>
      <c r="PGN1627" s="35"/>
      <c r="PGO1627" s="34"/>
      <c r="PGV1627" s="35"/>
      <c r="PGW1627" s="34"/>
      <c r="PHD1627" s="35"/>
      <c r="PHE1627" s="34"/>
      <c r="PHL1627" s="35"/>
      <c r="PHM1627" s="34"/>
      <c r="PHT1627" s="35"/>
      <c r="PHU1627" s="34"/>
      <c r="PIB1627" s="35"/>
      <c r="PIC1627" s="34"/>
      <c r="PIJ1627" s="35"/>
      <c r="PIK1627" s="34"/>
      <c r="PIR1627" s="35"/>
      <c r="PIS1627" s="34"/>
      <c r="PIZ1627" s="35"/>
      <c r="PJA1627" s="34"/>
      <c r="PJH1627" s="35"/>
      <c r="PJI1627" s="34"/>
      <c r="PJP1627" s="35"/>
      <c r="PJQ1627" s="34"/>
      <c r="PJX1627" s="35"/>
      <c r="PJY1627" s="34"/>
      <c r="PKF1627" s="35"/>
      <c r="PKG1627" s="34"/>
      <c r="PKN1627" s="35"/>
      <c r="PKO1627" s="34"/>
      <c r="PKV1627" s="35"/>
      <c r="PKW1627" s="34"/>
      <c r="PLD1627" s="35"/>
      <c r="PLE1627" s="34"/>
      <c r="PLL1627" s="35"/>
      <c r="PLM1627" s="34"/>
      <c r="PLT1627" s="35"/>
      <c r="PLU1627" s="34"/>
      <c r="PMB1627" s="35"/>
      <c r="PMC1627" s="34"/>
      <c r="PMJ1627" s="35"/>
      <c r="PMK1627" s="34"/>
      <c r="PMR1627" s="35"/>
      <c r="PMS1627" s="34"/>
      <c r="PMZ1627" s="35"/>
      <c r="PNA1627" s="34"/>
      <c r="PNH1627" s="35"/>
      <c r="PNI1627" s="34"/>
      <c r="PNP1627" s="35"/>
      <c r="PNQ1627" s="34"/>
      <c r="PNX1627" s="35"/>
      <c r="PNY1627" s="34"/>
      <c r="POF1627" s="35"/>
      <c r="POG1627" s="34"/>
      <c r="PON1627" s="35"/>
      <c r="POO1627" s="34"/>
      <c r="POV1627" s="35"/>
      <c r="POW1627" s="34"/>
      <c r="PPD1627" s="35"/>
      <c r="PPE1627" s="34"/>
      <c r="PPL1627" s="35"/>
      <c r="PPM1627" s="34"/>
      <c r="PPT1627" s="35"/>
      <c r="PPU1627" s="34"/>
      <c r="PQB1627" s="35"/>
      <c r="PQC1627" s="34"/>
      <c r="PQJ1627" s="35"/>
      <c r="PQK1627" s="34"/>
      <c r="PQR1627" s="35"/>
      <c r="PQS1627" s="34"/>
      <c r="PQZ1627" s="35"/>
      <c r="PRA1627" s="34"/>
      <c r="PRH1627" s="35"/>
      <c r="PRI1627" s="34"/>
      <c r="PRP1627" s="35"/>
      <c r="PRQ1627" s="34"/>
      <c r="PRX1627" s="35"/>
      <c r="PRY1627" s="34"/>
      <c r="PSF1627" s="35"/>
      <c r="PSG1627" s="34"/>
      <c r="PSN1627" s="35"/>
      <c r="PSO1627" s="34"/>
      <c r="PSV1627" s="35"/>
      <c r="PSW1627" s="34"/>
      <c r="PTD1627" s="35"/>
      <c r="PTE1627" s="34"/>
      <c r="PTL1627" s="35"/>
      <c r="PTM1627" s="34"/>
      <c r="PTT1627" s="35"/>
      <c r="PTU1627" s="34"/>
      <c r="PUB1627" s="35"/>
      <c r="PUC1627" s="34"/>
      <c r="PUJ1627" s="35"/>
      <c r="PUK1627" s="34"/>
      <c r="PUR1627" s="35"/>
      <c r="PUS1627" s="34"/>
      <c r="PUZ1627" s="35"/>
      <c r="PVA1627" s="34"/>
      <c r="PVH1627" s="35"/>
      <c r="PVI1627" s="34"/>
      <c r="PVP1627" s="35"/>
      <c r="PVQ1627" s="34"/>
      <c r="PVX1627" s="35"/>
      <c r="PVY1627" s="34"/>
      <c r="PWF1627" s="35"/>
      <c r="PWG1627" s="34"/>
      <c r="PWN1627" s="35"/>
      <c r="PWO1627" s="34"/>
      <c r="PWV1627" s="35"/>
      <c r="PWW1627" s="34"/>
      <c r="PXD1627" s="35"/>
      <c r="PXE1627" s="34"/>
      <c r="PXL1627" s="35"/>
      <c r="PXM1627" s="34"/>
      <c r="PXT1627" s="35"/>
      <c r="PXU1627" s="34"/>
      <c r="PYB1627" s="35"/>
      <c r="PYC1627" s="34"/>
      <c r="PYJ1627" s="35"/>
      <c r="PYK1627" s="34"/>
      <c r="PYR1627" s="35"/>
      <c r="PYS1627" s="34"/>
      <c r="PYZ1627" s="35"/>
      <c r="PZA1627" s="34"/>
      <c r="PZH1627" s="35"/>
      <c r="PZI1627" s="34"/>
      <c r="PZP1627" s="35"/>
      <c r="PZQ1627" s="34"/>
      <c r="PZX1627" s="35"/>
      <c r="PZY1627" s="34"/>
      <c r="QAF1627" s="35"/>
      <c r="QAG1627" s="34"/>
      <c r="QAN1627" s="35"/>
      <c r="QAO1627" s="34"/>
      <c r="QAV1627" s="35"/>
      <c r="QAW1627" s="34"/>
      <c r="QBD1627" s="35"/>
      <c r="QBE1627" s="34"/>
      <c r="QBL1627" s="35"/>
      <c r="QBM1627" s="34"/>
      <c r="QBT1627" s="35"/>
      <c r="QBU1627" s="34"/>
      <c r="QCB1627" s="35"/>
      <c r="QCC1627" s="34"/>
      <c r="QCJ1627" s="35"/>
      <c r="QCK1627" s="34"/>
      <c r="QCR1627" s="35"/>
      <c r="QCS1627" s="34"/>
      <c r="QCZ1627" s="35"/>
      <c r="QDA1627" s="34"/>
      <c r="QDH1627" s="35"/>
      <c r="QDI1627" s="34"/>
      <c r="QDP1627" s="35"/>
      <c r="QDQ1627" s="34"/>
      <c r="QDX1627" s="35"/>
      <c r="QDY1627" s="34"/>
      <c r="QEF1627" s="35"/>
      <c r="QEG1627" s="34"/>
      <c r="QEN1627" s="35"/>
      <c r="QEO1627" s="34"/>
      <c r="QEV1627" s="35"/>
      <c r="QEW1627" s="34"/>
      <c r="QFD1627" s="35"/>
      <c r="QFE1627" s="34"/>
      <c r="QFL1627" s="35"/>
      <c r="QFM1627" s="34"/>
      <c r="QFT1627" s="35"/>
      <c r="QFU1627" s="34"/>
      <c r="QGB1627" s="35"/>
      <c r="QGC1627" s="34"/>
      <c r="QGJ1627" s="35"/>
      <c r="QGK1627" s="34"/>
      <c r="QGR1627" s="35"/>
      <c r="QGS1627" s="34"/>
      <c r="QGZ1627" s="35"/>
      <c r="QHA1627" s="34"/>
      <c r="QHH1627" s="35"/>
      <c r="QHI1627" s="34"/>
      <c r="QHP1627" s="35"/>
      <c r="QHQ1627" s="34"/>
      <c r="QHX1627" s="35"/>
      <c r="QHY1627" s="34"/>
      <c r="QIF1627" s="35"/>
      <c r="QIG1627" s="34"/>
      <c r="QIN1627" s="35"/>
      <c r="QIO1627" s="34"/>
      <c r="QIV1627" s="35"/>
      <c r="QIW1627" s="34"/>
      <c r="QJD1627" s="35"/>
      <c r="QJE1627" s="34"/>
      <c r="QJL1627" s="35"/>
      <c r="QJM1627" s="34"/>
      <c r="QJT1627" s="35"/>
      <c r="QJU1627" s="34"/>
      <c r="QKB1627" s="35"/>
      <c r="QKC1627" s="34"/>
      <c r="QKJ1627" s="35"/>
      <c r="QKK1627" s="34"/>
      <c r="QKR1627" s="35"/>
      <c r="QKS1627" s="34"/>
      <c r="QKZ1627" s="35"/>
      <c r="QLA1627" s="34"/>
      <c r="QLH1627" s="35"/>
      <c r="QLI1627" s="34"/>
      <c r="QLP1627" s="35"/>
      <c r="QLQ1627" s="34"/>
      <c r="QLX1627" s="35"/>
      <c r="QLY1627" s="34"/>
      <c r="QMF1627" s="35"/>
      <c r="QMG1627" s="34"/>
      <c r="QMN1627" s="35"/>
      <c r="QMO1627" s="34"/>
      <c r="QMV1627" s="35"/>
      <c r="QMW1627" s="34"/>
      <c r="QND1627" s="35"/>
      <c r="QNE1627" s="34"/>
      <c r="QNL1627" s="35"/>
      <c r="QNM1627" s="34"/>
      <c r="QNT1627" s="35"/>
      <c r="QNU1627" s="34"/>
      <c r="QOB1627" s="35"/>
      <c r="QOC1627" s="34"/>
      <c r="QOJ1627" s="35"/>
      <c r="QOK1627" s="34"/>
      <c r="QOR1627" s="35"/>
      <c r="QOS1627" s="34"/>
      <c r="QOZ1627" s="35"/>
      <c r="QPA1627" s="34"/>
      <c r="QPH1627" s="35"/>
      <c r="QPI1627" s="34"/>
      <c r="QPP1627" s="35"/>
      <c r="QPQ1627" s="34"/>
      <c r="QPX1627" s="35"/>
      <c r="QPY1627" s="34"/>
      <c r="QQF1627" s="35"/>
      <c r="QQG1627" s="34"/>
      <c r="QQN1627" s="35"/>
      <c r="QQO1627" s="34"/>
      <c r="QQV1627" s="35"/>
      <c r="QQW1627" s="34"/>
      <c r="QRD1627" s="35"/>
      <c r="QRE1627" s="34"/>
      <c r="QRL1627" s="35"/>
      <c r="QRM1627" s="34"/>
      <c r="QRT1627" s="35"/>
      <c r="QRU1627" s="34"/>
      <c r="QSB1627" s="35"/>
      <c r="QSC1627" s="34"/>
      <c r="QSJ1627" s="35"/>
      <c r="QSK1627" s="34"/>
      <c r="QSR1627" s="35"/>
      <c r="QSS1627" s="34"/>
      <c r="QSZ1627" s="35"/>
      <c r="QTA1627" s="34"/>
      <c r="QTH1627" s="35"/>
      <c r="QTI1627" s="34"/>
      <c r="QTP1627" s="35"/>
      <c r="QTQ1627" s="34"/>
      <c r="QTX1627" s="35"/>
      <c r="QTY1627" s="34"/>
      <c r="QUF1627" s="35"/>
      <c r="QUG1627" s="34"/>
      <c r="QUN1627" s="35"/>
      <c r="QUO1627" s="34"/>
      <c r="QUV1627" s="35"/>
      <c r="QUW1627" s="34"/>
      <c r="QVD1627" s="35"/>
      <c r="QVE1627" s="34"/>
      <c r="QVL1627" s="35"/>
      <c r="QVM1627" s="34"/>
      <c r="QVT1627" s="35"/>
      <c r="QVU1627" s="34"/>
      <c r="QWB1627" s="35"/>
      <c r="QWC1627" s="34"/>
      <c r="QWJ1627" s="35"/>
      <c r="QWK1627" s="34"/>
      <c r="QWR1627" s="35"/>
      <c r="QWS1627" s="34"/>
      <c r="QWZ1627" s="35"/>
      <c r="QXA1627" s="34"/>
      <c r="QXH1627" s="35"/>
      <c r="QXI1627" s="34"/>
      <c r="QXP1627" s="35"/>
      <c r="QXQ1627" s="34"/>
      <c r="QXX1627" s="35"/>
      <c r="QXY1627" s="34"/>
      <c r="QYF1627" s="35"/>
      <c r="QYG1627" s="34"/>
      <c r="QYN1627" s="35"/>
      <c r="QYO1627" s="34"/>
      <c r="QYV1627" s="35"/>
      <c r="QYW1627" s="34"/>
      <c r="QZD1627" s="35"/>
      <c r="QZE1627" s="34"/>
      <c r="QZL1627" s="35"/>
      <c r="QZM1627" s="34"/>
      <c r="QZT1627" s="35"/>
      <c r="QZU1627" s="34"/>
      <c r="RAB1627" s="35"/>
      <c r="RAC1627" s="34"/>
      <c r="RAJ1627" s="35"/>
      <c r="RAK1627" s="34"/>
      <c r="RAR1627" s="35"/>
      <c r="RAS1627" s="34"/>
      <c r="RAZ1627" s="35"/>
      <c r="RBA1627" s="34"/>
      <c r="RBH1627" s="35"/>
      <c r="RBI1627" s="34"/>
      <c r="RBP1627" s="35"/>
      <c r="RBQ1627" s="34"/>
      <c r="RBX1627" s="35"/>
      <c r="RBY1627" s="34"/>
      <c r="RCF1627" s="35"/>
      <c r="RCG1627" s="34"/>
      <c r="RCN1627" s="35"/>
      <c r="RCO1627" s="34"/>
      <c r="RCV1627" s="35"/>
      <c r="RCW1627" s="34"/>
      <c r="RDD1627" s="35"/>
      <c r="RDE1627" s="34"/>
      <c r="RDL1627" s="35"/>
      <c r="RDM1627" s="34"/>
      <c r="RDT1627" s="35"/>
      <c r="RDU1627" s="34"/>
      <c r="REB1627" s="35"/>
      <c r="REC1627" s="34"/>
      <c r="REJ1627" s="35"/>
      <c r="REK1627" s="34"/>
      <c r="RER1627" s="35"/>
      <c r="RES1627" s="34"/>
      <c r="REZ1627" s="35"/>
      <c r="RFA1627" s="34"/>
      <c r="RFH1627" s="35"/>
      <c r="RFI1627" s="34"/>
      <c r="RFP1627" s="35"/>
      <c r="RFQ1627" s="34"/>
      <c r="RFX1627" s="35"/>
      <c r="RFY1627" s="34"/>
      <c r="RGF1627" s="35"/>
      <c r="RGG1627" s="34"/>
      <c r="RGN1627" s="35"/>
      <c r="RGO1627" s="34"/>
      <c r="RGV1627" s="35"/>
      <c r="RGW1627" s="34"/>
      <c r="RHD1627" s="35"/>
      <c r="RHE1627" s="34"/>
      <c r="RHL1627" s="35"/>
      <c r="RHM1627" s="34"/>
      <c r="RHT1627" s="35"/>
      <c r="RHU1627" s="34"/>
      <c r="RIB1627" s="35"/>
      <c r="RIC1627" s="34"/>
      <c r="RIJ1627" s="35"/>
      <c r="RIK1627" s="34"/>
      <c r="RIR1627" s="35"/>
      <c r="RIS1627" s="34"/>
      <c r="RIZ1627" s="35"/>
      <c r="RJA1627" s="34"/>
      <c r="RJH1627" s="35"/>
      <c r="RJI1627" s="34"/>
      <c r="RJP1627" s="35"/>
      <c r="RJQ1627" s="34"/>
      <c r="RJX1627" s="35"/>
      <c r="RJY1627" s="34"/>
      <c r="RKF1627" s="35"/>
      <c r="RKG1627" s="34"/>
      <c r="RKN1627" s="35"/>
      <c r="RKO1627" s="34"/>
      <c r="RKV1627" s="35"/>
      <c r="RKW1627" s="34"/>
      <c r="RLD1627" s="35"/>
      <c r="RLE1627" s="34"/>
      <c r="RLL1627" s="35"/>
      <c r="RLM1627" s="34"/>
      <c r="RLT1627" s="35"/>
      <c r="RLU1627" s="34"/>
      <c r="RMB1627" s="35"/>
      <c r="RMC1627" s="34"/>
      <c r="RMJ1627" s="35"/>
      <c r="RMK1627" s="34"/>
      <c r="RMR1627" s="35"/>
      <c r="RMS1627" s="34"/>
      <c r="RMZ1627" s="35"/>
      <c r="RNA1627" s="34"/>
      <c r="RNH1627" s="35"/>
      <c r="RNI1627" s="34"/>
      <c r="RNP1627" s="35"/>
      <c r="RNQ1627" s="34"/>
      <c r="RNX1627" s="35"/>
      <c r="RNY1627" s="34"/>
      <c r="ROF1627" s="35"/>
      <c r="ROG1627" s="34"/>
      <c r="RON1627" s="35"/>
      <c r="ROO1627" s="34"/>
      <c r="ROV1627" s="35"/>
      <c r="ROW1627" s="34"/>
      <c r="RPD1627" s="35"/>
      <c r="RPE1627" s="34"/>
      <c r="RPL1627" s="35"/>
      <c r="RPM1627" s="34"/>
      <c r="RPT1627" s="35"/>
      <c r="RPU1627" s="34"/>
      <c r="RQB1627" s="35"/>
      <c r="RQC1627" s="34"/>
      <c r="RQJ1627" s="35"/>
      <c r="RQK1627" s="34"/>
      <c r="RQR1627" s="35"/>
      <c r="RQS1627" s="34"/>
      <c r="RQZ1627" s="35"/>
      <c r="RRA1627" s="34"/>
      <c r="RRH1627" s="35"/>
      <c r="RRI1627" s="34"/>
      <c r="RRP1627" s="35"/>
      <c r="RRQ1627" s="34"/>
      <c r="RRX1627" s="35"/>
      <c r="RRY1627" s="34"/>
      <c r="RSF1627" s="35"/>
      <c r="RSG1627" s="34"/>
      <c r="RSN1627" s="35"/>
      <c r="RSO1627" s="34"/>
      <c r="RSV1627" s="35"/>
      <c r="RSW1627" s="34"/>
      <c r="RTD1627" s="35"/>
      <c r="RTE1627" s="34"/>
      <c r="RTL1627" s="35"/>
      <c r="RTM1627" s="34"/>
      <c r="RTT1627" s="35"/>
      <c r="RTU1627" s="34"/>
      <c r="RUB1627" s="35"/>
      <c r="RUC1627" s="34"/>
      <c r="RUJ1627" s="35"/>
      <c r="RUK1627" s="34"/>
      <c r="RUR1627" s="35"/>
      <c r="RUS1627" s="34"/>
      <c r="RUZ1627" s="35"/>
      <c r="RVA1627" s="34"/>
      <c r="RVH1627" s="35"/>
      <c r="RVI1627" s="34"/>
      <c r="RVP1627" s="35"/>
      <c r="RVQ1627" s="34"/>
      <c r="RVX1627" s="35"/>
      <c r="RVY1627" s="34"/>
      <c r="RWF1627" s="35"/>
      <c r="RWG1627" s="34"/>
      <c r="RWN1627" s="35"/>
      <c r="RWO1627" s="34"/>
      <c r="RWV1627" s="35"/>
      <c r="RWW1627" s="34"/>
      <c r="RXD1627" s="35"/>
      <c r="RXE1627" s="34"/>
      <c r="RXL1627" s="35"/>
      <c r="RXM1627" s="34"/>
      <c r="RXT1627" s="35"/>
      <c r="RXU1627" s="34"/>
      <c r="RYB1627" s="35"/>
      <c r="RYC1627" s="34"/>
      <c r="RYJ1627" s="35"/>
      <c r="RYK1627" s="34"/>
      <c r="RYR1627" s="35"/>
      <c r="RYS1627" s="34"/>
      <c r="RYZ1627" s="35"/>
      <c r="RZA1627" s="34"/>
      <c r="RZH1627" s="35"/>
      <c r="RZI1627" s="34"/>
      <c r="RZP1627" s="35"/>
      <c r="RZQ1627" s="34"/>
      <c r="RZX1627" s="35"/>
      <c r="RZY1627" s="34"/>
      <c r="SAF1627" s="35"/>
      <c r="SAG1627" s="34"/>
      <c r="SAN1627" s="35"/>
      <c r="SAO1627" s="34"/>
      <c r="SAV1627" s="35"/>
      <c r="SAW1627" s="34"/>
      <c r="SBD1627" s="35"/>
      <c r="SBE1627" s="34"/>
      <c r="SBL1627" s="35"/>
      <c r="SBM1627" s="34"/>
      <c r="SBT1627" s="35"/>
      <c r="SBU1627" s="34"/>
      <c r="SCB1627" s="35"/>
      <c r="SCC1627" s="34"/>
      <c r="SCJ1627" s="35"/>
      <c r="SCK1627" s="34"/>
      <c r="SCR1627" s="35"/>
      <c r="SCS1627" s="34"/>
      <c r="SCZ1627" s="35"/>
      <c r="SDA1627" s="34"/>
      <c r="SDH1627" s="35"/>
      <c r="SDI1627" s="34"/>
      <c r="SDP1627" s="35"/>
      <c r="SDQ1627" s="34"/>
      <c r="SDX1627" s="35"/>
      <c r="SDY1627" s="34"/>
      <c r="SEF1627" s="35"/>
      <c r="SEG1627" s="34"/>
      <c r="SEN1627" s="35"/>
      <c r="SEO1627" s="34"/>
      <c r="SEV1627" s="35"/>
      <c r="SEW1627" s="34"/>
      <c r="SFD1627" s="35"/>
      <c r="SFE1627" s="34"/>
      <c r="SFL1627" s="35"/>
      <c r="SFM1627" s="34"/>
      <c r="SFT1627" s="35"/>
      <c r="SFU1627" s="34"/>
      <c r="SGB1627" s="35"/>
      <c r="SGC1627" s="34"/>
      <c r="SGJ1627" s="35"/>
      <c r="SGK1627" s="34"/>
      <c r="SGR1627" s="35"/>
      <c r="SGS1627" s="34"/>
      <c r="SGZ1627" s="35"/>
      <c r="SHA1627" s="34"/>
      <c r="SHH1627" s="35"/>
      <c r="SHI1627" s="34"/>
      <c r="SHP1627" s="35"/>
      <c r="SHQ1627" s="34"/>
      <c r="SHX1627" s="35"/>
      <c r="SHY1627" s="34"/>
      <c r="SIF1627" s="35"/>
      <c r="SIG1627" s="34"/>
      <c r="SIN1627" s="35"/>
      <c r="SIO1627" s="34"/>
      <c r="SIV1627" s="35"/>
      <c r="SIW1627" s="34"/>
      <c r="SJD1627" s="35"/>
      <c r="SJE1627" s="34"/>
      <c r="SJL1627" s="35"/>
      <c r="SJM1627" s="34"/>
      <c r="SJT1627" s="35"/>
      <c r="SJU1627" s="34"/>
      <c r="SKB1627" s="35"/>
      <c r="SKC1627" s="34"/>
      <c r="SKJ1627" s="35"/>
      <c r="SKK1627" s="34"/>
      <c r="SKR1627" s="35"/>
      <c r="SKS1627" s="34"/>
      <c r="SKZ1627" s="35"/>
      <c r="SLA1627" s="34"/>
      <c r="SLH1627" s="35"/>
      <c r="SLI1627" s="34"/>
      <c r="SLP1627" s="35"/>
      <c r="SLQ1627" s="34"/>
      <c r="SLX1627" s="35"/>
      <c r="SLY1627" s="34"/>
      <c r="SMF1627" s="35"/>
      <c r="SMG1627" s="34"/>
      <c r="SMN1627" s="35"/>
      <c r="SMO1627" s="34"/>
      <c r="SMV1627" s="35"/>
      <c r="SMW1627" s="34"/>
      <c r="SND1627" s="35"/>
      <c r="SNE1627" s="34"/>
      <c r="SNL1627" s="35"/>
      <c r="SNM1627" s="34"/>
      <c r="SNT1627" s="35"/>
      <c r="SNU1627" s="34"/>
      <c r="SOB1627" s="35"/>
      <c r="SOC1627" s="34"/>
      <c r="SOJ1627" s="35"/>
      <c r="SOK1627" s="34"/>
      <c r="SOR1627" s="35"/>
      <c r="SOS1627" s="34"/>
      <c r="SOZ1627" s="35"/>
      <c r="SPA1627" s="34"/>
      <c r="SPH1627" s="35"/>
      <c r="SPI1627" s="34"/>
      <c r="SPP1627" s="35"/>
      <c r="SPQ1627" s="34"/>
      <c r="SPX1627" s="35"/>
      <c r="SPY1627" s="34"/>
      <c r="SQF1627" s="35"/>
      <c r="SQG1627" s="34"/>
      <c r="SQN1627" s="35"/>
      <c r="SQO1627" s="34"/>
      <c r="SQV1627" s="35"/>
      <c r="SQW1627" s="34"/>
      <c r="SRD1627" s="35"/>
      <c r="SRE1627" s="34"/>
      <c r="SRL1627" s="35"/>
      <c r="SRM1627" s="34"/>
      <c r="SRT1627" s="35"/>
      <c r="SRU1627" s="34"/>
      <c r="SSB1627" s="35"/>
      <c r="SSC1627" s="34"/>
      <c r="SSJ1627" s="35"/>
      <c r="SSK1627" s="34"/>
      <c r="SSR1627" s="35"/>
      <c r="SSS1627" s="34"/>
      <c r="SSZ1627" s="35"/>
      <c r="STA1627" s="34"/>
      <c r="STH1627" s="35"/>
      <c r="STI1627" s="34"/>
      <c r="STP1627" s="35"/>
      <c r="STQ1627" s="34"/>
      <c r="STX1627" s="35"/>
      <c r="STY1627" s="34"/>
      <c r="SUF1627" s="35"/>
      <c r="SUG1627" s="34"/>
      <c r="SUN1627" s="35"/>
      <c r="SUO1627" s="34"/>
      <c r="SUV1627" s="35"/>
      <c r="SUW1627" s="34"/>
      <c r="SVD1627" s="35"/>
      <c r="SVE1627" s="34"/>
      <c r="SVL1627" s="35"/>
      <c r="SVM1627" s="34"/>
      <c r="SVT1627" s="35"/>
      <c r="SVU1627" s="34"/>
      <c r="SWB1627" s="35"/>
      <c r="SWC1627" s="34"/>
      <c r="SWJ1627" s="35"/>
      <c r="SWK1627" s="34"/>
      <c r="SWR1627" s="35"/>
      <c r="SWS1627" s="34"/>
      <c r="SWZ1627" s="35"/>
      <c r="SXA1627" s="34"/>
      <c r="SXH1627" s="35"/>
      <c r="SXI1627" s="34"/>
      <c r="SXP1627" s="35"/>
      <c r="SXQ1627" s="34"/>
      <c r="SXX1627" s="35"/>
      <c r="SXY1627" s="34"/>
      <c r="SYF1627" s="35"/>
      <c r="SYG1627" s="34"/>
      <c r="SYN1627" s="35"/>
      <c r="SYO1627" s="34"/>
      <c r="SYV1627" s="35"/>
      <c r="SYW1627" s="34"/>
      <c r="SZD1627" s="35"/>
      <c r="SZE1627" s="34"/>
      <c r="SZL1627" s="35"/>
      <c r="SZM1627" s="34"/>
      <c r="SZT1627" s="35"/>
      <c r="SZU1627" s="34"/>
      <c r="TAB1627" s="35"/>
      <c r="TAC1627" s="34"/>
      <c r="TAJ1627" s="35"/>
      <c r="TAK1627" s="34"/>
      <c r="TAR1627" s="35"/>
      <c r="TAS1627" s="34"/>
      <c r="TAZ1627" s="35"/>
      <c r="TBA1627" s="34"/>
      <c r="TBH1627" s="35"/>
      <c r="TBI1627" s="34"/>
      <c r="TBP1627" s="35"/>
      <c r="TBQ1627" s="34"/>
      <c r="TBX1627" s="35"/>
      <c r="TBY1627" s="34"/>
      <c r="TCF1627" s="35"/>
      <c r="TCG1627" s="34"/>
      <c r="TCN1627" s="35"/>
      <c r="TCO1627" s="34"/>
      <c r="TCV1627" s="35"/>
      <c r="TCW1627" s="34"/>
      <c r="TDD1627" s="35"/>
      <c r="TDE1627" s="34"/>
      <c r="TDL1627" s="35"/>
      <c r="TDM1627" s="34"/>
      <c r="TDT1627" s="35"/>
      <c r="TDU1627" s="34"/>
      <c r="TEB1627" s="35"/>
      <c r="TEC1627" s="34"/>
      <c r="TEJ1627" s="35"/>
      <c r="TEK1627" s="34"/>
      <c r="TER1627" s="35"/>
      <c r="TES1627" s="34"/>
      <c r="TEZ1627" s="35"/>
      <c r="TFA1627" s="34"/>
      <c r="TFH1627" s="35"/>
      <c r="TFI1627" s="34"/>
      <c r="TFP1627" s="35"/>
      <c r="TFQ1627" s="34"/>
      <c r="TFX1627" s="35"/>
      <c r="TFY1627" s="34"/>
      <c r="TGF1627" s="35"/>
      <c r="TGG1627" s="34"/>
      <c r="TGN1627" s="35"/>
      <c r="TGO1627" s="34"/>
      <c r="TGV1627" s="35"/>
      <c r="TGW1627" s="34"/>
      <c r="THD1627" s="35"/>
      <c r="THE1627" s="34"/>
      <c r="THL1627" s="35"/>
      <c r="THM1627" s="34"/>
      <c r="THT1627" s="35"/>
      <c r="THU1627" s="34"/>
      <c r="TIB1627" s="35"/>
      <c r="TIC1627" s="34"/>
      <c r="TIJ1627" s="35"/>
      <c r="TIK1627" s="34"/>
      <c r="TIR1627" s="35"/>
      <c r="TIS1627" s="34"/>
      <c r="TIZ1627" s="35"/>
      <c r="TJA1627" s="34"/>
      <c r="TJH1627" s="35"/>
      <c r="TJI1627" s="34"/>
      <c r="TJP1627" s="35"/>
      <c r="TJQ1627" s="34"/>
      <c r="TJX1627" s="35"/>
      <c r="TJY1627" s="34"/>
      <c r="TKF1627" s="35"/>
      <c r="TKG1627" s="34"/>
      <c r="TKN1627" s="35"/>
      <c r="TKO1627" s="34"/>
      <c r="TKV1627" s="35"/>
      <c r="TKW1627" s="34"/>
      <c r="TLD1627" s="35"/>
      <c r="TLE1627" s="34"/>
      <c r="TLL1627" s="35"/>
      <c r="TLM1627" s="34"/>
      <c r="TLT1627" s="35"/>
      <c r="TLU1627" s="34"/>
      <c r="TMB1627" s="35"/>
      <c r="TMC1627" s="34"/>
      <c r="TMJ1627" s="35"/>
      <c r="TMK1627" s="34"/>
      <c r="TMR1627" s="35"/>
      <c r="TMS1627" s="34"/>
      <c r="TMZ1627" s="35"/>
      <c r="TNA1627" s="34"/>
      <c r="TNH1627" s="35"/>
      <c r="TNI1627" s="34"/>
      <c r="TNP1627" s="35"/>
      <c r="TNQ1627" s="34"/>
      <c r="TNX1627" s="35"/>
      <c r="TNY1627" s="34"/>
      <c r="TOF1627" s="35"/>
      <c r="TOG1627" s="34"/>
      <c r="TON1627" s="35"/>
      <c r="TOO1627" s="34"/>
      <c r="TOV1627" s="35"/>
      <c r="TOW1627" s="34"/>
      <c r="TPD1627" s="35"/>
      <c r="TPE1627" s="34"/>
      <c r="TPL1627" s="35"/>
      <c r="TPM1627" s="34"/>
      <c r="TPT1627" s="35"/>
      <c r="TPU1627" s="34"/>
      <c r="TQB1627" s="35"/>
      <c r="TQC1627" s="34"/>
      <c r="TQJ1627" s="35"/>
      <c r="TQK1627" s="34"/>
      <c r="TQR1627" s="35"/>
      <c r="TQS1627" s="34"/>
      <c r="TQZ1627" s="35"/>
      <c r="TRA1627" s="34"/>
      <c r="TRH1627" s="35"/>
      <c r="TRI1627" s="34"/>
      <c r="TRP1627" s="35"/>
      <c r="TRQ1627" s="34"/>
      <c r="TRX1627" s="35"/>
      <c r="TRY1627" s="34"/>
      <c r="TSF1627" s="35"/>
      <c r="TSG1627" s="34"/>
      <c r="TSN1627" s="35"/>
      <c r="TSO1627" s="34"/>
      <c r="TSV1627" s="35"/>
      <c r="TSW1627" s="34"/>
      <c r="TTD1627" s="35"/>
      <c r="TTE1627" s="34"/>
      <c r="TTL1627" s="35"/>
      <c r="TTM1627" s="34"/>
      <c r="TTT1627" s="35"/>
      <c r="TTU1627" s="34"/>
      <c r="TUB1627" s="35"/>
      <c r="TUC1627" s="34"/>
      <c r="TUJ1627" s="35"/>
      <c r="TUK1627" s="34"/>
      <c r="TUR1627" s="35"/>
      <c r="TUS1627" s="34"/>
      <c r="TUZ1627" s="35"/>
      <c r="TVA1627" s="34"/>
      <c r="TVH1627" s="35"/>
      <c r="TVI1627" s="34"/>
      <c r="TVP1627" s="35"/>
      <c r="TVQ1627" s="34"/>
      <c r="TVX1627" s="35"/>
      <c r="TVY1627" s="34"/>
      <c r="TWF1627" s="35"/>
      <c r="TWG1627" s="34"/>
      <c r="TWN1627" s="35"/>
      <c r="TWO1627" s="34"/>
      <c r="TWV1627" s="35"/>
      <c r="TWW1627" s="34"/>
      <c r="TXD1627" s="35"/>
      <c r="TXE1627" s="34"/>
      <c r="TXL1627" s="35"/>
      <c r="TXM1627" s="34"/>
      <c r="TXT1627" s="35"/>
      <c r="TXU1627" s="34"/>
      <c r="TYB1627" s="35"/>
      <c r="TYC1627" s="34"/>
      <c r="TYJ1627" s="35"/>
      <c r="TYK1627" s="34"/>
      <c r="TYR1627" s="35"/>
      <c r="TYS1627" s="34"/>
      <c r="TYZ1627" s="35"/>
      <c r="TZA1627" s="34"/>
      <c r="TZH1627" s="35"/>
      <c r="TZI1627" s="34"/>
      <c r="TZP1627" s="35"/>
      <c r="TZQ1627" s="34"/>
      <c r="TZX1627" s="35"/>
      <c r="TZY1627" s="34"/>
      <c r="UAF1627" s="35"/>
      <c r="UAG1627" s="34"/>
      <c r="UAN1627" s="35"/>
      <c r="UAO1627" s="34"/>
      <c r="UAV1627" s="35"/>
      <c r="UAW1627" s="34"/>
      <c r="UBD1627" s="35"/>
      <c r="UBE1627" s="34"/>
      <c r="UBL1627" s="35"/>
      <c r="UBM1627" s="34"/>
      <c r="UBT1627" s="35"/>
      <c r="UBU1627" s="34"/>
      <c r="UCB1627" s="35"/>
      <c r="UCC1627" s="34"/>
      <c r="UCJ1627" s="35"/>
      <c r="UCK1627" s="34"/>
      <c r="UCR1627" s="35"/>
      <c r="UCS1627" s="34"/>
      <c r="UCZ1627" s="35"/>
      <c r="UDA1627" s="34"/>
      <c r="UDH1627" s="35"/>
      <c r="UDI1627" s="34"/>
      <c r="UDP1627" s="35"/>
      <c r="UDQ1627" s="34"/>
      <c r="UDX1627" s="35"/>
      <c r="UDY1627" s="34"/>
      <c r="UEF1627" s="35"/>
      <c r="UEG1627" s="34"/>
      <c r="UEN1627" s="35"/>
      <c r="UEO1627" s="34"/>
      <c r="UEV1627" s="35"/>
      <c r="UEW1627" s="34"/>
      <c r="UFD1627" s="35"/>
      <c r="UFE1627" s="34"/>
      <c r="UFL1627" s="35"/>
      <c r="UFM1627" s="34"/>
      <c r="UFT1627" s="35"/>
      <c r="UFU1627" s="34"/>
      <c r="UGB1627" s="35"/>
      <c r="UGC1627" s="34"/>
      <c r="UGJ1627" s="35"/>
      <c r="UGK1627" s="34"/>
      <c r="UGR1627" s="35"/>
      <c r="UGS1627" s="34"/>
      <c r="UGZ1627" s="35"/>
      <c r="UHA1627" s="34"/>
      <c r="UHH1627" s="35"/>
      <c r="UHI1627" s="34"/>
      <c r="UHP1627" s="35"/>
      <c r="UHQ1627" s="34"/>
      <c r="UHX1627" s="35"/>
      <c r="UHY1627" s="34"/>
      <c r="UIF1627" s="35"/>
      <c r="UIG1627" s="34"/>
      <c r="UIN1627" s="35"/>
      <c r="UIO1627" s="34"/>
      <c r="UIV1627" s="35"/>
      <c r="UIW1627" s="34"/>
      <c r="UJD1627" s="35"/>
      <c r="UJE1627" s="34"/>
      <c r="UJL1627" s="35"/>
      <c r="UJM1627" s="34"/>
      <c r="UJT1627" s="35"/>
      <c r="UJU1627" s="34"/>
      <c r="UKB1627" s="35"/>
      <c r="UKC1627" s="34"/>
      <c r="UKJ1627" s="35"/>
      <c r="UKK1627" s="34"/>
      <c r="UKR1627" s="35"/>
      <c r="UKS1627" s="34"/>
      <c r="UKZ1627" s="35"/>
      <c r="ULA1627" s="34"/>
      <c r="ULH1627" s="35"/>
      <c r="ULI1627" s="34"/>
      <c r="ULP1627" s="35"/>
      <c r="ULQ1627" s="34"/>
      <c r="ULX1627" s="35"/>
      <c r="ULY1627" s="34"/>
      <c r="UMF1627" s="35"/>
      <c r="UMG1627" s="34"/>
      <c r="UMN1627" s="35"/>
      <c r="UMO1627" s="34"/>
      <c r="UMV1627" s="35"/>
      <c r="UMW1627" s="34"/>
      <c r="UND1627" s="35"/>
      <c r="UNE1627" s="34"/>
      <c r="UNL1627" s="35"/>
      <c r="UNM1627" s="34"/>
      <c r="UNT1627" s="35"/>
      <c r="UNU1627" s="34"/>
      <c r="UOB1627" s="35"/>
      <c r="UOC1627" s="34"/>
      <c r="UOJ1627" s="35"/>
      <c r="UOK1627" s="34"/>
      <c r="UOR1627" s="35"/>
      <c r="UOS1627" s="34"/>
      <c r="UOZ1627" s="35"/>
      <c r="UPA1627" s="34"/>
      <c r="UPH1627" s="35"/>
      <c r="UPI1627" s="34"/>
      <c r="UPP1627" s="35"/>
      <c r="UPQ1627" s="34"/>
      <c r="UPX1627" s="35"/>
      <c r="UPY1627" s="34"/>
      <c r="UQF1627" s="35"/>
      <c r="UQG1627" s="34"/>
      <c r="UQN1627" s="35"/>
      <c r="UQO1627" s="34"/>
      <c r="UQV1627" s="35"/>
      <c r="UQW1627" s="34"/>
      <c r="URD1627" s="35"/>
      <c r="URE1627" s="34"/>
      <c r="URL1627" s="35"/>
      <c r="URM1627" s="34"/>
      <c r="URT1627" s="35"/>
      <c r="URU1627" s="34"/>
      <c r="USB1627" s="35"/>
      <c r="USC1627" s="34"/>
      <c r="USJ1627" s="35"/>
      <c r="USK1627" s="34"/>
      <c r="USR1627" s="35"/>
      <c r="USS1627" s="34"/>
      <c r="USZ1627" s="35"/>
      <c r="UTA1627" s="34"/>
      <c r="UTH1627" s="35"/>
      <c r="UTI1627" s="34"/>
      <c r="UTP1627" s="35"/>
      <c r="UTQ1627" s="34"/>
      <c r="UTX1627" s="35"/>
      <c r="UTY1627" s="34"/>
      <c r="UUF1627" s="35"/>
      <c r="UUG1627" s="34"/>
      <c r="UUN1627" s="35"/>
      <c r="UUO1627" s="34"/>
      <c r="UUV1627" s="35"/>
      <c r="UUW1627" s="34"/>
      <c r="UVD1627" s="35"/>
      <c r="UVE1627" s="34"/>
      <c r="UVL1627" s="35"/>
      <c r="UVM1627" s="34"/>
      <c r="UVT1627" s="35"/>
      <c r="UVU1627" s="34"/>
      <c r="UWB1627" s="35"/>
      <c r="UWC1627" s="34"/>
      <c r="UWJ1627" s="35"/>
      <c r="UWK1627" s="34"/>
      <c r="UWR1627" s="35"/>
      <c r="UWS1627" s="34"/>
      <c r="UWZ1627" s="35"/>
      <c r="UXA1627" s="34"/>
      <c r="UXH1627" s="35"/>
      <c r="UXI1627" s="34"/>
      <c r="UXP1627" s="35"/>
      <c r="UXQ1627" s="34"/>
      <c r="UXX1627" s="35"/>
      <c r="UXY1627" s="34"/>
      <c r="UYF1627" s="35"/>
      <c r="UYG1627" s="34"/>
      <c r="UYN1627" s="35"/>
      <c r="UYO1627" s="34"/>
      <c r="UYV1627" s="35"/>
      <c r="UYW1627" s="34"/>
      <c r="UZD1627" s="35"/>
      <c r="UZE1627" s="34"/>
      <c r="UZL1627" s="35"/>
      <c r="UZM1627" s="34"/>
      <c r="UZT1627" s="35"/>
      <c r="UZU1627" s="34"/>
      <c r="VAB1627" s="35"/>
      <c r="VAC1627" s="34"/>
      <c r="VAJ1627" s="35"/>
      <c r="VAK1627" s="34"/>
      <c r="VAR1627" s="35"/>
      <c r="VAS1627" s="34"/>
      <c r="VAZ1627" s="35"/>
      <c r="VBA1627" s="34"/>
      <c r="VBH1627" s="35"/>
      <c r="VBI1627" s="34"/>
      <c r="VBP1627" s="35"/>
      <c r="VBQ1627" s="34"/>
      <c r="VBX1627" s="35"/>
      <c r="VBY1627" s="34"/>
      <c r="VCF1627" s="35"/>
      <c r="VCG1627" s="34"/>
      <c r="VCN1627" s="35"/>
      <c r="VCO1627" s="34"/>
      <c r="VCV1627" s="35"/>
      <c r="VCW1627" s="34"/>
      <c r="VDD1627" s="35"/>
      <c r="VDE1627" s="34"/>
      <c r="VDL1627" s="35"/>
      <c r="VDM1627" s="34"/>
      <c r="VDT1627" s="35"/>
      <c r="VDU1627" s="34"/>
      <c r="VEB1627" s="35"/>
      <c r="VEC1627" s="34"/>
      <c r="VEJ1627" s="35"/>
      <c r="VEK1627" s="34"/>
      <c r="VER1627" s="35"/>
      <c r="VES1627" s="34"/>
      <c r="VEZ1627" s="35"/>
      <c r="VFA1627" s="34"/>
      <c r="VFH1627" s="35"/>
      <c r="VFI1627" s="34"/>
      <c r="VFP1627" s="35"/>
      <c r="VFQ1627" s="34"/>
      <c r="VFX1627" s="35"/>
      <c r="VFY1627" s="34"/>
      <c r="VGF1627" s="35"/>
      <c r="VGG1627" s="34"/>
      <c r="VGN1627" s="35"/>
      <c r="VGO1627" s="34"/>
      <c r="VGV1627" s="35"/>
      <c r="VGW1627" s="34"/>
      <c r="VHD1627" s="35"/>
      <c r="VHE1627" s="34"/>
      <c r="VHL1627" s="35"/>
      <c r="VHM1627" s="34"/>
      <c r="VHT1627" s="35"/>
      <c r="VHU1627" s="34"/>
      <c r="VIB1627" s="35"/>
      <c r="VIC1627" s="34"/>
      <c r="VIJ1627" s="35"/>
      <c r="VIK1627" s="34"/>
      <c r="VIR1627" s="35"/>
      <c r="VIS1627" s="34"/>
      <c r="VIZ1627" s="35"/>
      <c r="VJA1627" s="34"/>
      <c r="VJH1627" s="35"/>
      <c r="VJI1627" s="34"/>
      <c r="VJP1627" s="35"/>
      <c r="VJQ1627" s="34"/>
      <c r="VJX1627" s="35"/>
      <c r="VJY1627" s="34"/>
      <c r="VKF1627" s="35"/>
      <c r="VKG1627" s="34"/>
      <c r="VKN1627" s="35"/>
      <c r="VKO1627" s="34"/>
      <c r="VKV1627" s="35"/>
      <c r="VKW1627" s="34"/>
      <c r="VLD1627" s="35"/>
      <c r="VLE1627" s="34"/>
      <c r="VLL1627" s="35"/>
      <c r="VLM1627" s="34"/>
      <c r="VLT1627" s="35"/>
      <c r="VLU1627" s="34"/>
      <c r="VMB1627" s="35"/>
      <c r="VMC1627" s="34"/>
      <c r="VMJ1627" s="35"/>
      <c r="VMK1627" s="34"/>
      <c r="VMR1627" s="35"/>
      <c r="VMS1627" s="34"/>
      <c r="VMZ1627" s="35"/>
      <c r="VNA1627" s="34"/>
      <c r="VNH1627" s="35"/>
      <c r="VNI1627" s="34"/>
      <c r="VNP1627" s="35"/>
      <c r="VNQ1627" s="34"/>
      <c r="VNX1627" s="35"/>
      <c r="VNY1627" s="34"/>
      <c r="VOF1627" s="35"/>
      <c r="VOG1627" s="34"/>
      <c r="VON1627" s="35"/>
      <c r="VOO1627" s="34"/>
      <c r="VOV1627" s="35"/>
      <c r="VOW1627" s="34"/>
      <c r="VPD1627" s="35"/>
      <c r="VPE1627" s="34"/>
      <c r="VPL1627" s="35"/>
      <c r="VPM1627" s="34"/>
      <c r="VPT1627" s="35"/>
      <c r="VPU1627" s="34"/>
      <c r="VQB1627" s="35"/>
      <c r="VQC1627" s="34"/>
      <c r="VQJ1627" s="35"/>
      <c r="VQK1627" s="34"/>
      <c r="VQR1627" s="35"/>
      <c r="VQS1627" s="34"/>
      <c r="VQZ1627" s="35"/>
      <c r="VRA1627" s="34"/>
      <c r="VRH1627" s="35"/>
      <c r="VRI1627" s="34"/>
      <c r="VRP1627" s="35"/>
      <c r="VRQ1627" s="34"/>
      <c r="VRX1627" s="35"/>
      <c r="VRY1627" s="34"/>
      <c r="VSF1627" s="35"/>
      <c r="VSG1627" s="34"/>
      <c r="VSN1627" s="35"/>
      <c r="VSO1627" s="34"/>
      <c r="VSV1627" s="35"/>
      <c r="VSW1627" s="34"/>
      <c r="VTD1627" s="35"/>
      <c r="VTE1627" s="34"/>
      <c r="VTL1627" s="35"/>
      <c r="VTM1627" s="34"/>
      <c r="VTT1627" s="35"/>
      <c r="VTU1627" s="34"/>
      <c r="VUB1627" s="35"/>
      <c r="VUC1627" s="34"/>
      <c r="VUJ1627" s="35"/>
      <c r="VUK1627" s="34"/>
      <c r="VUR1627" s="35"/>
      <c r="VUS1627" s="34"/>
      <c r="VUZ1627" s="35"/>
      <c r="VVA1627" s="34"/>
      <c r="VVH1627" s="35"/>
      <c r="VVI1627" s="34"/>
      <c r="VVP1627" s="35"/>
      <c r="VVQ1627" s="34"/>
      <c r="VVX1627" s="35"/>
      <c r="VVY1627" s="34"/>
      <c r="VWF1627" s="35"/>
      <c r="VWG1627" s="34"/>
      <c r="VWN1627" s="35"/>
      <c r="VWO1627" s="34"/>
      <c r="VWV1627" s="35"/>
      <c r="VWW1627" s="34"/>
      <c r="VXD1627" s="35"/>
      <c r="VXE1627" s="34"/>
      <c r="VXL1627" s="35"/>
      <c r="VXM1627" s="34"/>
      <c r="VXT1627" s="35"/>
      <c r="VXU1627" s="34"/>
      <c r="VYB1627" s="35"/>
      <c r="VYC1627" s="34"/>
      <c r="VYJ1627" s="35"/>
      <c r="VYK1627" s="34"/>
      <c r="VYR1627" s="35"/>
      <c r="VYS1627" s="34"/>
      <c r="VYZ1627" s="35"/>
      <c r="VZA1627" s="34"/>
      <c r="VZH1627" s="35"/>
      <c r="VZI1627" s="34"/>
      <c r="VZP1627" s="35"/>
      <c r="VZQ1627" s="34"/>
      <c r="VZX1627" s="35"/>
      <c r="VZY1627" s="34"/>
      <c r="WAF1627" s="35"/>
      <c r="WAG1627" s="34"/>
      <c r="WAN1627" s="35"/>
      <c r="WAO1627" s="34"/>
      <c r="WAV1627" s="35"/>
      <c r="WAW1627" s="34"/>
      <c r="WBD1627" s="35"/>
      <c r="WBE1627" s="34"/>
      <c r="WBL1627" s="35"/>
      <c r="WBM1627" s="34"/>
      <c r="WBT1627" s="35"/>
      <c r="WBU1627" s="34"/>
      <c r="WCB1627" s="35"/>
      <c r="WCC1627" s="34"/>
      <c r="WCJ1627" s="35"/>
      <c r="WCK1627" s="34"/>
      <c r="WCR1627" s="35"/>
      <c r="WCS1627" s="34"/>
      <c r="WCZ1627" s="35"/>
      <c r="WDA1627" s="34"/>
      <c r="WDH1627" s="35"/>
      <c r="WDI1627" s="34"/>
      <c r="WDP1627" s="35"/>
      <c r="WDQ1627" s="34"/>
      <c r="WDX1627" s="35"/>
      <c r="WDY1627" s="34"/>
      <c r="WEF1627" s="35"/>
      <c r="WEG1627" s="34"/>
      <c r="WEN1627" s="35"/>
      <c r="WEO1627" s="34"/>
      <c r="WEV1627" s="35"/>
      <c r="WEW1627" s="34"/>
      <c r="WFD1627" s="35"/>
      <c r="WFE1627" s="34"/>
      <c r="WFL1627" s="35"/>
      <c r="WFM1627" s="34"/>
      <c r="WFT1627" s="35"/>
      <c r="WFU1627" s="34"/>
      <c r="WGB1627" s="35"/>
      <c r="WGC1627" s="34"/>
      <c r="WGJ1627" s="35"/>
      <c r="WGK1627" s="34"/>
      <c r="WGR1627" s="35"/>
      <c r="WGS1627" s="34"/>
      <c r="WGZ1627" s="35"/>
      <c r="WHA1627" s="34"/>
      <c r="WHH1627" s="35"/>
      <c r="WHI1627" s="34"/>
      <c r="WHP1627" s="35"/>
      <c r="WHQ1627" s="34"/>
      <c r="WHX1627" s="35"/>
      <c r="WHY1627" s="34"/>
      <c r="WIF1627" s="35"/>
      <c r="WIG1627" s="34"/>
      <c r="WIN1627" s="35"/>
      <c r="WIO1627" s="34"/>
      <c r="WIV1627" s="35"/>
      <c r="WIW1627" s="34"/>
      <c r="WJD1627" s="35"/>
      <c r="WJE1627" s="34"/>
      <c r="WJL1627" s="35"/>
      <c r="WJM1627" s="34"/>
      <c r="WJT1627" s="35"/>
      <c r="WJU1627" s="34"/>
      <c r="WKB1627" s="35"/>
      <c r="WKC1627" s="34"/>
      <c r="WKJ1627" s="35"/>
      <c r="WKK1627" s="34"/>
      <c r="WKR1627" s="35"/>
      <c r="WKS1627" s="34"/>
      <c r="WKZ1627" s="35"/>
      <c r="WLA1627" s="34"/>
      <c r="WLH1627" s="35"/>
      <c r="WLI1627" s="34"/>
      <c r="WLP1627" s="35"/>
      <c r="WLQ1627" s="34"/>
      <c r="WLX1627" s="35"/>
      <c r="WLY1627" s="34"/>
      <c r="WMF1627" s="35"/>
      <c r="WMG1627" s="34"/>
      <c r="WMN1627" s="35"/>
      <c r="WMO1627" s="34"/>
      <c r="WMV1627" s="35"/>
      <c r="WMW1627" s="34"/>
      <c r="WND1627" s="35"/>
      <c r="WNE1627" s="34"/>
      <c r="WNL1627" s="35"/>
      <c r="WNM1627" s="34"/>
      <c r="WNT1627" s="35"/>
      <c r="WNU1627" s="34"/>
      <c r="WOB1627" s="35"/>
      <c r="WOC1627" s="34"/>
      <c r="WOJ1627" s="35"/>
      <c r="WOK1627" s="34"/>
      <c r="WOR1627" s="35"/>
      <c r="WOS1627" s="34"/>
      <c r="WOZ1627" s="35"/>
      <c r="WPA1627" s="34"/>
      <c r="WPH1627" s="35"/>
      <c r="WPI1627" s="34"/>
      <c r="WPP1627" s="35"/>
      <c r="WPQ1627" s="34"/>
      <c r="WPX1627" s="35"/>
      <c r="WPY1627" s="34"/>
      <c r="WQF1627" s="35"/>
      <c r="WQG1627" s="34"/>
      <c r="WQN1627" s="35"/>
      <c r="WQO1627" s="34"/>
      <c r="WQV1627" s="35"/>
      <c r="WQW1627" s="34"/>
      <c r="WRD1627" s="35"/>
      <c r="WRE1627" s="34"/>
      <c r="WRL1627" s="35"/>
      <c r="WRM1627" s="34"/>
      <c r="WRT1627" s="35"/>
      <c r="WRU1627" s="34"/>
      <c r="WSB1627" s="35"/>
      <c r="WSC1627" s="34"/>
      <c r="WSJ1627" s="35"/>
      <c r="WSK1627" s="34"/>
      <c r="WSR1627" s="35"/>
      <c r="WSS1627" s="34"/>
      <c r="WSZ1627" s="35"/>
      <c r="WTA1627" s="34"/>
      <c r="WTH1627" s="35"/>
      <c r="WTI1627" s="34"/>
      <c r="WTP1627" s="35"/>
      <c r="WTQ1627" s="34"/>
      <c r="WTX1627" s="35"/>
      <c r="WTY1627" s="34"/>
      <c r="WUF1627" s="35"/>
      <c r="WUG1627" s="34"/>
      <c r="WUN1627" s="35"/>
      <c r="WUO1627" s="34"/>
      <c r="WUV1627" s="35"/>
      <c r="WUW1627" s="34"/>
      <c r="WVD1627" s="35"/>
      <c r="WVE1627" s="34"/>
      <c r="WVL1627" s="35"/>
      <c r="WVM1627" s="34"/>
      <c r="WVT1627" s="35"/>
      <c r="WVU1627" s="34"/>
      <c r="WWB1627" s="35"/>
      <c r="WWC1627" s="34"/>
      <c r="WWJ1627" s="35"/>
      <c r="WWK1627" s="34"/>
      <c r="WWR1627" s="35"/>
      <c r="WWS1627" s="34"/>
      <c r="WWZ1627" s="35"/>
      <c r="WXA1627" s="34"/>
      <c r="WXH1627" s="35"/>
      <c r="WXI1627" s="34"/>
      <c r="WXP1627" s="35"/>
      <c r="WXQ1627" s="34"/>
      <c r="WXX1627" s="35"/>
      <c r="WXY1627" s="34"/>
      <c r="WYF1627" s="35"/>
      <c r="WYG1627" s="34"/>
      <c r="WYN1627" s="35"/>
      <c r="WYO1627" s="34"/>
      <c r="WYV1627" s="35"/>
      <c r="WYW1627" s="34"/>
      <c r="WZD1627" s="35"/>
      <c r="WZE1627" s="34"/>
      <c r="WZL1627" s="35"/>
      <c r="WZM1627" s="34"/>
      <c r="WZT1627" s="35"/>
      <c r="WZU1627" s="34"/>
      <c r="XAB1627" s="35"/>
      <c r="XAC1627" s="34"/>
      <c r="XAJ1627" s="35"/>
      <c r="XAK1627" s="34"/>
      <c r="XAR1627" s="35"/>
      <c r="XAS1627" s="34"/>
      <c r="XAZ1627" s="35"/>
      <c r="XBA1627" s="34"/>
      <c r="XBH1627" s="35"/>
      <c r="XBI1627" s="34"/>
      <c r="XBP1627" s="35"/>
      <c r="XBQ1627" s="34"/>
      <c r="XBX1627" s="35"/>
      <c r="XBY1627" s="34"/>
      <c r="XCF1627" s="35"/>
      <c r="XCG1627" s="34"/>
      <c r="XCN1627" s="35"/>
      <c r="XCO1627" s="34"/>
      <c r="XCV1627" s="35"/>
      <c r="XCW1627" s="34"/>
      <c r="XDD1627" s="35"/>
      <c r="XDE1627" s="34"/>
      <c r="XDL1627" s="35"/>
      <c r="XDM1627" s="34"/>
      <c r="XDT1627" s="35"/>
      <c r="XDU1627" s="34"/>
      <c r="XEB1627" s="35"/>
      <c r="XEC1627" s="34"/>
      <c r="XEJ1627" s="35"/>
      <c r="XEK1627" s="34"/>
      <c r="XER1627" s="35"/>
      <c r="XES1627" s="34"/>
      <c r="XEZ1627" s="35"/>
      <c r="XFA1627" s="34"/>
    </row>
    <row r="1628" spans="1:1021 1028:2045 2052:3069 3076:4093 4100:5117 5124:6141 6148:7165 7172:8189 8196:9213 9220:10237 10244:11261 11268:12285 12292:13309 13316:14333 14340:15357 15364:16381" x14ac:dyDescent="0.25">
      <c r="A1628" t="s">
        <v>484</v>
      </c>
      <c r="B1628" t="s">
        <v>464</v>
      </c>
      <c r="C1628">
        <v>344</v>
      </c>
      <c r="D1628">
        <v>344</v>
      </c>
      <c r="E1628" s="35">
        <v>1</v>
      </c>
      <c r="F1628" s="34">
        <v>5.0000000000000002E-90</v>
      </c>
      <c r="G1628">
        <v>86.07</v>
      </c>
      <c r="H1628">
        <v>1695</v>
      </c>
      <c r="I1628" t="str">
        <f>HYPERLINK("https://www.ncbi.nlm.nih.gov/nucleotide/MN821568.1?report=genbank&amp;log$=nucltop&amp;blast_rank=26&amp;RID=XE6RV0D8013","MN821568.1")</f>
        <v>MN821568.1</v>
      </c>
      <c r="L1628" s="35"/>
      <c r="M1628" s="34"/>
      <c r="T1628" s="35"/>
      <c r="U1628" s="34"/>
      <c r="AB1628" s="35"/>
      <c r="AC1628" s="34"/>
      <c r="AJ1628" s="35"/>
      <c r="AK1628" s="34"/>
      <c r="AR1628" s="35"/>
      <c r="AS1628" s="34"/>
      <c r="AZ1628" s="35"/>
      <c r="BA1628" s="34"/>
      <c r="BH1628" s="35"/>
      <c r="BI1628" s="34"/>
      <c r="BP1628" s="35"/>
      <c r="BQ1628" s="34"/>
      <c r="BX1628" s="35"/>
      <c r="BY1628" s="34"/>
      <c r="CF1628" s="35"/>
      <c r="CG1628" s="34"/>
      <c r="CN1628" s="35"/>
      <c r="CO1628" s="34"/>
      <c r="CV1628" s="35"/>
      <c r="CW1628" s="34"/>
      <c r="DD1628" s="35"/>
      <c r="DE1628" s="34"/>
      <c r="DL1628" s="35"/>
      <c r="DM1628" s="34"/>
      <c r="DT1628" s="35"/>
      <c r="DU1628" s="34"/>
      <c r="EB1628" s="35"/>
      <c r="EC1628" s="34"/>
      <c r="EJ1628" s="35"/>
      <c r="EK1628" s="34"/>
      <c r="ER1628" s="35"/>
      <c r="ES1628" s="34"/>
      <c r="EZ1628" s="35"/>
      <c r="FA1628" s="34"/>
      <c r="FH1628" s="35"/>
      <c r="FI1628" s="34"/>
      <c r="FP1628" s="35"/>
      <c r="FQ1628" s="34"/>
      <c r="FX1628" s="35"/>
      <c r="FY1628" s="34"/>
      <c r="GF1628" s="35"/>
      <c r="GG1628" s="34"/>
      <c r="GN1628" s="35"/>
      <c r="GO1628" s="34"/>
      <c r="GV1628" s="35"/>
      <c r="GW1628" s="34"/>
      <c r="HD1628" s="35"/>
      <c r="HE1628" s="34"/>
      <c r="HL1628" s="35"/>
      <c r="HM1628" s="34"/>
      <c r="HT1628" s="35"/>
      <c r="HU1628" s="34"/>
      <c r="IB1628" s="35"/>
      <c r="IC1628" s="34"/>
      <c r="IJ1628" s="35"/>
      <c r="IK1628" s="34"/>
      <c r="IR1628" s="35"/>
      <c r="IS1628" s="34"/>
      <c r="IZ1628" s="35"/>
      <c r="JA1628" s="34"/>
      <c r="JH1628" s="35"/>
      <c r="JI1628" s="34"/>
      <c r="JP1628" s="35"/>
      <c r="JQ1628" s="34"/>
      <c r="JX1628" s="35"/>
      <c r="JY1628" s="34"/>
      <c r="KF1628" s="35"/>
      <c r="KG1628" s="34"/>
      <c r="KN1628" s="35"/>
      <c r="KO1628" s="34"/>
      <c r="KV1628" s="35"/>
      <c r="KW1628" s="34"/>
      <c r="LD1628" s="35"/>
      <c r="LE1628" s="34"/>
      <c r="LL1628" s="35"/>
      <c r="LM1628" s="34"/>
      <c r="LT1628" s="35"/>
      <c r="LU1628" s="34"/>
      <c r="MB1628" s="35"/>
      <c r="MC1628" s="34"/>
      <c r="MJ1628" s="35"/>
      <c r="MK1628" s="34"/>
      <c r="MR1628" s="35"/>
      <c r="MS1628" s="34"/>
      <c r="MZ1628" s="35"/>
      <c r="NA1628" s="34"/>
      <c r="NH1628" s="35"/>
      <c r="NI1628" s="34"/>
      <c r="NP1628" s="35"/>
      <c r="NQ1628" s="34"/>
      <c r="NX1628" s="35"/>
      <c r="NY1628" s="34"/>
      <c r="OF1628" s="35"/>
      <c r="OG1628" s="34"/>
      <c r="ON1628" s="35"/>
      <c r="OO1628" s="34"/>
      <c r="OV1628" s="35"/>
      <c r="OW1628" s="34"/>
      <c r="PD1628" s="35"/>
      <c r="PE1628" s="34"/>
      <c r="PL1628" s="35"/>
      <c r="PM1628" s="34"/>
      <c r="PT1628" s="35"/>
      <c r="PU1628" s="34"/>
      <c r="QB1628" s="35"/>
      <c r="QC1628" s="34"/>
      <c r="QJ1628" s="35"/>
      <c r="QK1628" s="34"/>
      <c r="QR1628" s="35"/>
      <c r="QS1628" s="34"/>
      <c r="QZ1628" s="35"/>
      <c r="RA1628" s="34"/>
      <c r="RH1628" s="35"/>
      <c r="RI1628" s="34"/>
      <c r="RP1628" s="35"/>
      <c r="RQ1628" s="34"/>
      <c r="RX1628" s="35"/>
      <c r="RY1628" s="34"/>
      <c r="SF1628" s="35"/>
      <c r="SG1628" s="34"/>
      <c r="SN1628" s="35"/>
      <c r="SO1628" s="34"/>
      <c r="SV1628" s="35"/>
      <c r="SW1628" s="34"/>
      <c r="TD1628" s="35"/>
      <c r="TE1628" s="34"/>
      <c r="TL1628" s="35"/>
      <c r="TM1628" s="34"/>
      <c r="TT1628" s="35"/>
      <c r="TU1628" s="34"/>
      <c r="UB1628" s="35"/>
      <c r="UC1628" s="34"/>
      <c r="UJ1628" s="35"/>
      <c r="UK1628" s="34"/>
      <c r="UR1628" s="35"/>
      <c r="US1628" s="34"/>
      <c r="UZ1628" s="35"/>
      <c r="VA1628" s="34"/>
      <c r="VH1628" s="35"/>
      <c r="VI1628" s="34"/>
      <c r="VP1628" s="35"/>
      <c r="VQ1628" s="34"/>
      <c r="VX1628" s="35"/>
      <c r="VY1628" s="34"/>
      <c r="WF1628" s="35"/>
      <c r="WG1628" s="34"/>
      <c r="WN1628" s="35"/>
      <c r="WO1628" s="34"/>
      <c r="WV1628" s="35"/>
      <c r="WW1628" s="34"/>
      <c r="XD1628" s="35"/>
      <c r="XE1628" s="34"/>
      <c r="XL1628" s="35"/>
      <c r="XM1628" s="34"/>
      <c r="XT1628" s="35"/>
      <c r="XU1628" s="34"/>
      <c r="YB1628" s="35"/>
      <c r="YC1628" s="34"/>
      <c r="YJ1628" s="35"/>
      <c r="YK1628" s="34"/>
      <c r="YR1628" s="35"/>
      <c r="YS1628" s="34"/>
      <c r="YZ1628" s="35"/>
      <c r="ZA1628" s="34"/>
      <c r="ZH1628" s="35"/>
      <c r="ZI1628" s="34"/>
      <c r="ZP1628" s="35"/>
      <c r="ZQ1628" s="34"/>
      <c r="ZX1628" s="35"/>
      <c r="ZY1628" s="34"/>
      <c r="AAF1628" s="35"/>
      <c r="AAG1628" s="34"/>
      <c r="AAN1628" s="35"/>
      <c r="AAO1628" s="34"/>
      <c r="AAV1628" s="35"/>
      <c r="AAW1628" s="34"/>
      <c r="ABD1628" s="35"/>
      <c r="ABE1628" s="34"/>
      <c r="ABL1628" s="35"/>
      <c r="ABM1628" s="34"/>
      <c r="ABT1628" s="35"/>
      <c r="ABU1628" s="34"/>
      <c r="ACB1628" s="35"/>
      <c r="ACC1628" s="34"/>
      <c r="ACJ1628" s="35"/>
      <c r="ACK1628" s="34"/>
      <c r="ACR1628" s="35"/>
      <c r="ACS1628" s="34"/>
      <c r="ACZ1628" s="35"/>
      <c r="ADA1628" s="34"/>
      <c r="ADH1628" s="35"/>
      <c r="ADI1628" s="34"/>
      <c r="ADP1628" s="35"/>
      <c r="ADQ1628" s="34"/>
      <c r="ADX1628" s="35"/>
      <c r="ADY1628" s="34"/>
      <c r="AEF1628" s="35"/>
      <c r="AEG1628" s="34"/>
      <c r="AEN1628" s="35"/>
      <c r="AEO1628" s="34"/>
      <c r="AEV1628" s="35"/>
      <c r="AEW1628" s="34"/>
      <c r="AFD1628" s="35"/>
      <c r="AFE1628" s="34"/>
      <c r="AFL1628" s="35"/>
      <c r="AFM1628" s="34"/>
      <c r="AFT1628" s="35"/>
      <c r="AFU1628" s="34"/>
      <c r="AGB1628" s="35"/>
      <c r="AGC1628" s="34"/>
      <c r="AGJ1628" s="35"/>
      <c r="AGK1628" s="34"/>
      <c r="AGR1628" s="35"/>
      <c r="AGS1628" s="34"/>
      <c r="AGZ1628" s="35"/>
      <c r="AHA1628" s="34"/>
      <c r="AHH1628" s="35"/>
      <c r="AHI1628" s="34"/>
      <c r="AHP1628" s="35"/>
      <c r="AHQ1628" s="34"/>
      <c r="AHX1628" s="35"/>
      <c r="AHY1628" s="34"/>
      <c r="AIF1628" s="35"/>
      <c r="AIG1628" s="34"/>
      <c r="AIN1628" s="35"/>
      <c r="AIO1628" s="34"/>
      <c r="AIV1628" s="35"/>
      <c r="AIW1628" s="34"/>
      <c r="AJD1628" s="35"/>
      <c r="AJE1628" s="34"/>
      <c r="AJL1628" s="35"/>
      <c r="AJM1628" s="34"/>
      <c r="AJT1628" s="35"/>
      <c r="AJU1628" s="34"/>
      <c r="AKB1628" s="35"/>
      <c r="AKC1628" s="34"/>
      <c r="AKJ1628" s="35"/>
      <c r="AKK1628" s="34"/>
      <c r="AKR1628" s="35"/>
      <c r="AKS1628" s="34"/>
      <c r="AKZ1628" s="35"/>
      <c r="ALA1628" s="34"/>
      <c r="ALH1628" s="35"/>
      <c r="ALI1628" s="34"/>
      <c r="ALP1628" s="35"/>
      <c r="ALQ1628" s="34"/>
      <c r="ALX1628" s="35"/>
      <c r="ALY1628" s="34"/>
      <c r="AMF1628" s="35"/>
      <c r="AMG1628" s="34"/>
      <c r="AMN1628" s="35"/>
      <c r="AMO1628" s="34"/>
      <c r="AMV1628" s="35"/>
      <c r="AMW1628" s="34"/>
      <c r="AND1628" s="35"/>
      <c r="ANE1628" s="34"/>
      <c r="ANL1628" s="35"/>
      <c r="ANM1628" s="34"/>
      <c r="ANT1628" s="35"/>
      <c r="ANU1628" s="34"/>
      <c r="AOB1628" s="35"/>
      <c r="AOC1628" s="34"/>
      <c r="AOJ1628" s="35"/>
      <c r="AOK1628" s="34"/>
      <c r="AOR1628" s="35"/>
      <c r="AOS1628" s="34"/>
      <c r="AOZ1628" s="35"/>
      <c r="APA1628" s="34"/>
      <c r="APH1628" s="35"/>
      <c r="API1628" s="34"/>
      <c r="APP1628" s="35"/>
      <c r="APQ1628" s="34"/>
      <c r="APX1628" s="35"/>
      <c r="APY1628" s="34"/>
      <c r="AQF1628" s="35"/>
      <c r="AQG1628" s="34"/>
      <c r="AQN1628" s="35"/>
      <c r="AQO1628" s="34"/>
      <c r="AQV1628" s="35"/>
      <c r="AQW1628" s="34"/>
      <c r="ARD1628" s="35"/>
      <c r="ARE1628" s="34"/>
      <c r="ARL1628" s="35"/>
      <c r="ARM1628" s="34"/>
      <c r="ART1628" s="35"/>
      <c r="ARU1628" s="34"/>
      <c r="ASB1628" s="35"/>
      <c r="ASC1628" s="34"/>
      <c r="ASJ1628" s="35"/>
      <c r="ASK1628" s="34"/>
      <c r="ASR1628" s="35"/>
      <c r="ASS1628" s="34"/>
      <c r="ASZ1628" s="35"/>
      <c r="ATA1628" s="34"/>
      <c r="ATH1628" s="35"/>
      <c r="ATI1628" s="34"/>
      <c r="ATP1628" s="35"/>
      <c r="ATQ1628" s="34"/>
      <c r="ATX1628" s="35"/>
      <c r="ATY1628" s="34"/>
      <c r="AUF1628" s="35"/>
      <c r="AUG1628" s="34"/>
      <c r="AUN1628" s="35"/>
      <c r="AUO1628" s="34"/>
      <c r="AUV1628" s="35"/>
      <c r="AUW1628" s="34"/>
      <c r="AVD1628" s="35"/>
      <c r="AVE1628" s="34"/>
      <c r="AVL1628" s="35"/>
      <c r="AVM1628" s="34"/>
      <c r="AVT1628" s="35"/>
      <c r="AVU1628" s="34"/>
      <c r="AWB1628" s="35"/>
      <c r="AWC1628" s="34"/>
      <c r="AWJ1628" s="35"/>
      <c r="AWK1628" s="34"/>
      <c r="AWR1628" s="35"/>
      <c r="AWS1628" s="34"/>
      <c r="AWZ1628" s="35"/>
      <c r="AXA1628" s="34"/>
      <c r="AXH1628" s="35"/>
      <c r="AXI1628" s="34"/>
      <c r="AXP1628" s="35"/>
      <c r="AXQ1628" s="34"/>
      <c r="AXX1628" s="35"/>
      <c r="AXY1628" s="34"/>
      <c r="AYF1628" s="35"/>
      <c r="AYG1628" s="34"/>
      <c r="AYN1628" s="35"/>
      <c r="AYO1628" s="34"/>
      <c r="AYV1628" s="35"/>
      <c r="AYW1628" s="34"/>
      <c r="AZD1628" s="35"/>
      <c r="AZE1628" s="34"/>
      <c r="AZL1628" s="35"/>
      <c r="AZM1628" s="34"/>
      <c r="AZT1628" s="35"/>
      <c r="AZU1628" s="34"/>
      <c r="BAB1628" s="35"/>
      <c r="BAC1628" s="34"/>
      <c r="BAJ1628" s="35"/>
      <c r="BAK1628" s="34"/>
      <c r="BAR1628" s="35"/>
      <c r="BAS1628" s="34"/>
      <c r="BAZ1628" s="35"/>
      <c r="BBA1628" s="34"/>
      <c r="BBH1628" s="35"/>
      <c r="BBI1628" s="34"/>
      <c r="BBP1628" s="35"/>
      <c r="BBQ1628" s="34"/>
      <c r="BBX1628" s="35"/>
      <c r="BBY1628" s="34"/>
      <c r="BCF1628" s="35"/>
      <c r="BCG1628" s="34"/>
      <c r="BCN1628" s="35"/>
      <c r="BCO1628" s="34"/>
      <c r="BCV1628" s="35"/>
      <c r="BCW1628" s="34"/>
      <c r="BDD1628" s="35"/>
      <c r="BDE1628" s="34"/>
      <c r="BDL1628" s="35"/>
      <c r="BDM1628" s="34"/>
      <c r="BDT1628" s="35"/>
      <c r="BDU1628" s="34"/>
      <c r="BEB1628" s="35"/>
      <c r="BEC1628" s="34"/>
      <c r="BEJ1628" s="35"/>
      <c r="BEK1628" s="34"/>
      <c r="BER1628" s="35"/>
      <c r="BES1628" s="34"/>
      <c r="BEZ1628" s="35"/>
      <c r="BFA1628" s="34"/>
      <c r="BFH1628" s="35"/>
      <c r="BFI1628" s="34"/>
      <c r="BFP1628" s="35"/>
      <c r="BFQ1628" s="34"/>
      <c r="BFX1628" s="35"/>
      <c r="BFY1628" s="34"/>
      <c r="BGF1628" s="35"/>
      <c r="BGG1628" s="34"/>
      <c r="BGN1628" s="35"/>
      <c r="BGO1628" s="34"/>
      <c r="BGV1628" s="35"/>
      <c r="BGW1628" s="34"/>
      <c r="BHD1628" s="35"/>
      <c r="BHE1628" s="34"/>
      <c r="BHL1628" s="35"/>
      <c r="BHM1628" s="34"/>
      <c r="BHT1628" s="35"/>
      <c r="BHU1628" s="34"/>
      <c r="BIB1628" s="35"/>
      <c r="BIC1628" s="34"/>
      <c r="BIJ1628" s="35"/>
      <c r="BIK1628" s="34"/>
      <c r="BIR1628" s="35"/>
      <c r="BIS1628" s="34"/>
      <c r="BIZ1628" s="35"/>
      <c r="BJA1628" s="34"/>
      <c r="BJH1628" s="35"/>
      <c r="BJI1628" s="34"/>
      <c r="BJP1628" s="35"/>
      <c r="BJQ1628" s="34"/>
      <c r="BJX1628" s="35"/>
      <c r="BJY1628" s="34"/>
      <c r="BKF1628" s="35"/>
      <c r="BKG1628" s="34"/>
      <c r="BKN1628" s="35"/>
      <c r="BKO1628" s="34"/>
      <c r="BKV1628" s="35"/>
      <c r="BKW1628" s="34"/>
      <c r="BLD1628" s="35"/>
      <c r="BLE1628" s="34"/>
      <c r="BLL1628" s="35"/>
      <c r="BLM1628" s="34"/>
      <c r="BLT1628" s="35"/>
      <c r="BLU1628" s="34"/>
      <c r="BMB1628" s="35"/>
      <c r="BMC1628" s="34"/>
      <c r="BMJ1628" s="35"/>
      <c r="BMK1628" s="34"/>
      <c r="BMR1628" s="35"/>
      <c r="BMS1628" s="34"/>
      <c r="BMZ1628" s="35"/>
      <c r="BNA1628" s="34"/>
      <c r="BNH1628" s="35"/>
      <c r="BNI1628" s="34"/>
      <c r="BNP1628" s="35"/>
      <c r="BNQ1628" s="34"/>
      <c r="BNX1628" s="35"/>
      <c r="BNY1628" s="34"/>
      <c r="BOF1628" s="35"/>
      <c r="BOG1628" s="34"/>
      <c r="BON1628" s="35"/>
      <c r="BOO1628" s="34"/>
      <c r="BOV1628" s="35"/>
      <c r="BOW1628" s="34"/>
      <c r="BPD1628" s="35"/>
      <c r="BPE1628" s="34"/>
      <c r="BPL1628" s="35"/>
      <c r="BPM1628" s="34"/>
      <c r="BPT1628" s="35"/>
      <c r="BPU1628" s="34"/>
      <c r="BQB1628" s="35"/>
      <c r="BQC1628" s="34"/>
      <c r="BQJ1628" s="35"/>
      <c r="BQK1628" s="34"/>
      <c r="BQR1628" s="35"/>
      <c r="BQS1628" s="34"/>
      <c r="BQZ1628" s="35"/>
      <c r="BRA1628" s="34"/>
      <c r="BRH1628" s="35"/>
      <c r="BRI1628" s="34"/>
      <c r="BRP1628" s="35"/>
      <c r="BRQ1628" s="34"/>
      <c r="BRX1628" s="35"/>
      <c r="BRY1628" s="34"/>
      <c r="BSF1628" s="35"/>
      <c r="BSG1628" s="34"/>
      <c r="BSN1628" s="35"/>
      <c r="BSO1628" s="34"/>
      <c r="BSV1628" s="35"/>
      <c r="BSW1628" s="34"/>
      <c r="BTD1628" s="35"/>
      <c r="BTE1628" s="34"/>
      <c r="BTL1628" s="35"/>
      <c r="BTM1628" s="34"/>
      <c r="BTT1628" s="35"/>
      <c r="BTU1628" s="34"/>
      <c r="BUB1628" s="35"/>
      <c r="BUC1628" s="34"/>
      <c r="BUJ1628" s="35"/>
      <c r="BUK1628" s="34"/>
      <c r="BUR1628" s="35"/>
      <c r="BUS1628" s="34"/>
      <c r="BUZ1628" s="35"/>
      <c r="BVA1628" s="34"/>
      <c r="BVH1628" s="35"/>
      <c r="BVI1628" s="34"/>
      <c r="BVP1628" s="35"/>
      <c r="BVQ1628" s="34"/>
      <c r="BVX1628" s="35"/>
      <c r="BVY1628" s="34"/>
      <c r="BWF1628" s="35"/>
      <c r="BWG1628" s="34"/>
      <c r="BWN1628" s="35"/>
      <c r="BWO1628" s="34"/>
      <c r="BWV1628" s="35"/>
      <c r="BWW1628" s="34"/>
      <c r="BXD1628" s="35"/>
      <c r="BXE1628" s="34"/>
      <c r="BXL1628" s="35"/>
      <c r="BXM1628" s="34"/>
      <c r="BXT1628" s="35"/>
      <c r="BXU1628" s="34"/>
      <c r="BYB1628" s="35"/>
      <c r="BYC1628" s="34"/>
      <c r="BYJ1628" s="35"/>
      <c r="BYK1628" s="34"/>
      <c r="BYR1628" s="35"/>
      <c r="BYS1628" s="34"/>
      <c r="BYZ1628" s="35"/>
      <c r="BZA1628" s="34"/>
      <c r="BZH1628" s="35"/>
      <c r="BZI1628" s="34"/>
      <c r="BZP1628" s="35"/>
      <c r="BZQ1628" s="34"/>
      <c r="BZX1628" s="35"/>
      <c r="BZY1628" s="34"/>
      <c r="CAF1628" s="35"/>
      <c r="CAG1628" s="34"/>
      <c r="CAN1628" s="35"/>
      <c r="CAO1628" s="34"/>
      <c r="CAV1628" s="35"/>
      <c r="CAW1628" s="34"/>
      <c r="CBD1628" s="35"/>
      <c r="CBE1628" s="34"/>
      <c r="CBL1628" s="35"/>
      <c r="CBM1628" s="34"/>
      <c r="CBT1628" s="35"/>
      <c r="CBU1628" s="34"/>
      <c r="CCB1628" s="35"/>
      <c r="CCC1628" s="34"/>
      <c r="CCJ1628" s="35"/>
      <c r="CCK1628" s="34"/>
      <c r="CCR1628" s="35"/>
      <c r="CCS1628" s="34"/>
      <c r="CCZ1628" s="35"/>
      <c r="CDA1628" s="34"/>
      <c r="CDH1628" s="35"/>
      <c r="CDI1628" s="34"/>
      <c r="CDP1628" s="35"/>
      <c r="CDQ1628" s="34"/>
      <c r="CDX1628" s="35"/>
      <c r="CDY1628" s="34"/>
      <c r="CEF1628" s="35"/>
      <c r="CEG1628" s="34"/>
      <c r="CEN1628" s="35"/>
      <c r="CEO1628" s="34"/>
      <c r="CEV1628" s="35"/>
      <c r="CEW1628" s="34"/>
      <c r="CFD1628" s="35"/>
      <c r="CFE1628" s="34"/>
      <c r="CFL1628" s="35"/>
      <c r="CFM1628" s="34"/>
      <c r="CFT1628" s="35"/>
      <c r="CFU1628" s="34"/>
      <c r="CGB1628" s="35"/>
      <c r="CGC1628" s="34"/>
      <c r="CGJ1628" s="35"/>
      <c r="CGK1628" s="34"/>
      <c r="CGR1628" s="35"/>
      <c r="CGS1628" s="34"/>
      <c r="CGZ1628" s="35"/>
      <c r="CHA1628" s="34"/>
      <c r="CHH1628" s="35"/>
      <c r="CHI1628" s="34"/>
      <c r="CHP1628" s="35"/>
      <c r="CHQ1628" s="34"/>
      <c r="CHX1628" s="35"/>
      <c r="CHY1628" s="34"/>
      <c r="CIF1628" s="35"/>
      <c r="CIG1628" s="34"/>
      <c r="CIN1628" s="35"/>
      <c r="CIO1628" s="34"/>
      <c r="CIV1628" s="35"/>
      <c r="CIW1628" s="34"/>
      <c r="CJD1628" s="35"/>
      <c r="CJE1628" s="34"/>
      <c r="CJL1628" s="35"/>
      <c r="CJM1628" s="34"/>
      <c r="CJT1628" s="35"/>
      <c r="CJU1628" s="34"/>
      <c r="CKB1628" s="35"/>
      <c r="CKC1628" s="34"/>
      <c r="CKJ1628" s="35"/>
      <c r="CKK1628" s="34"/>
      <c r="CKR1628" s="35"/>
      <c r="CKS1628" s="34"/>
      <c r="CKZ1628" s="35"/>
      <c r="CLA1628" s="34"/>
      <c r="CLH1628" s="35"/>
      <c r="CLI1628" s="34"/>
      <c r="CLP1628" s="35"/>
      <c r="CLQ1628" s="34"/>
      <c r="CLX1628" s="35"/>
      <c r="CLY1628" s="34"/>
      <c r="CMF1628" s="35"/>
      <c r="CMG1628" s="34"/>
      <c r="CMN1628" s="35"/>
      <c r="CMO1628" s="34"/>
      <c r="CMV1628" s="35"/>
      <c r="CMW1628" s="34"/>
      <c r="CND1628" s="35"/>
      <c r="CNE1628" s="34"/>
      <c r="CNL1628" s="35"/>
      <c r="CNM1628" s="34"/>
      <c r="CNT1628" s="35"/>
      <c r="CNU1628" s="34"/>
      <c r="COB1628" s="35"/>
      <c r="COC1628" s="34"/>
      <c r="COJ1628" s="35"/>
      <c r="COK1628" s="34"/>
      <c r="COR1628" s="35"/>
      <c r="COS1628" s="34"/>
      <c r="COZ1628" s="35"/>
      <c r="CPA1628" s="34"/>
      <c r="CPH1628" s="35"/>
      <c r="CPI1628" s="34"/>
      <c r="CPP1628" s="35"/>
      <c r="CPQ1628" s="34"/>
      <c r="CPX1628" s="35"/>
      <c r="CPY1628" s="34"/>
      <c r="CQF1628" s="35"/>
      <c r="CQG1628" s="34"/>
      <c r="CQN1628" s="35"/>
      <c r="CQO1628" s="34"/>
      <c r="CQV1628" s="35"/>
      <c r="CQW1628" s="34"/>
      <c r="CRD1628" s="35"/>
      <c r="CRE1628" s="34"/>
      <c r="CRL1628" s="35"/>
      <c r="CRM1628" s="34"/>
      <c r="CRT1628" s="35"/>
      <c r="CRU1628" s="34"/>
      <c r="CSB1628" s="35"/>
      <c r="CSC1628" s="34"/>
      <c r="CSJ1628" s="35"/>
      <c r="CSK1628" s="34"/>
      <c r="CSR1628" s="35"/>
      <c r="CSS1628" s="34"/>
      <c r="CSZ1628" s="35"/>
      <c r="CTA1628" s="34"/>
      <c r="CTH1628" s="35"/>
      <c r="CTI1628" s="34"/>
      <c r="CTP1628" s="35"/>
      <c r="CTQ1628" s="34"/>
      <c r="CTX1628" s="35"/>
      <c r="CTY1628" s="34"/>
      <c r="CUF1628" s="35"/>
      <c r="CUG1628" s="34"/>
      <c r="CUN1628" s="35"/>
      <c r="CUO1628" s="34"/>
      <c r="CUV1628" s="35"/>
      <c r="CUW1628" s="34"/>
      <c r="CVD1628" s="35"/>
      <c r="CVE1628" s="34"/>
      <c r="CVL1628" s="35"/>
      <c r="CVM1628" s="34"/>
      <c r="CVT1628" s="35"/>
      <c r="CVU1628" s="34"/>
      <c r="CWB1628" s="35"/>
      <c r="CWC1628" s="34"/>
      <c r="CWJ1628" s="35"/>
      <c r="CWK1628" s="34"/>
      <c r="CWR1628" s="35"/>
      <c r="CWS1628" s="34"/>
      <c r="CWZ1628" s="35"/>
      <c r="CXA1628" s="34"/>
      <c r="CXH1628" s="35"/>
      <c r="CXI1628" s="34"/>
      <c r="CXP1628" s="35"/>
      <c r="CXQ1628" s="34"/>
      <c r="CXX1628" s="35"/>
      <c r="CXY1628" s="34"/>
      <c r="CYF1628" s="35"/>
      <c r="CYG1628" s="34"/>
      <c r="CYN1628" s="35"/>
      <c r="CYO1628" s="34"/>
      <c r="CYV1628" s="35"/>
      <c r="CYW1628" s="34"/>
      <c r="CZD1628" s="35"/>
      <c r="CZE1628" s="34"/>
      <c r="CZL1628" s="35"/>
      <c r="CZM1628" s="34"/>
      <c r="CZT1628" s="35"/>
      <c r="CZU1628" s="34"/>
      <c r="DAB1628" s="35"/>
      <c r="DAC1628" s="34"/>
      <c r="DAJ1628" s="35"/>
      <c r="DAK1628" s="34"/>
      <c r="DAR1628" s="35"/>
      <c r="DAS1628" s="34"/>
      <c r="DAZ1628" s="35"/>
      <c r="DBA1628" s="34"/>
      <c r="DBH1628" s="35"/>
      <c r="DBI1628" s="34"/>
      <c r="DBP1628" s="35"/>
      <c r="DBQ1628" s="34"/>
      <c r="DBX1628" s="35"/>
      <c r="DBY1628" s="34"/>
      <c r="DCF1628" s="35"/>
      <c r="DCG1628" s="34"/>
      <c r="DCN1628" s="35"/>
      <c r="DCO1628" s="34"/>
      <c r="DCV1628" s="35"/>
      <c r="DCW1628" s="34"/>
      <c r="DDD1628" s="35"/>
      <c r="DDE1628" s="34"/>
      <c r="DDL1628" s="35"/>
      <c r="DDM1628" s="34"/>
      <c r="DDT1628" s="35"/>
      <c r="DDU1628" s="34"/>
      <c r="DEB1628" s="35"/>
      <c r="DEC1628" s="34"/>
      <c r="DEJ1628" s="35"/>
      <c r="DEK1628" s="34"/>
      <c r="DER1628" s="35"/>
      <c r="DES1628" s="34"/>
      <c r="DEZ1628" s="35"/>
      <c r="DFA1628" s="34"/>
      <c r="DFH1628" s="35"/>
      <c r="DFI1628" s="34"/>
      <c r="DFP1628" s="35"/>
      <c r="DFQ1628" s="34"/>
      <c r="DFX1628" s="35"/>
      <c r="DFY1628" s="34"/>
      <c r="DGF1628" s="35"/>
      <c r="DGG1628" s="34"/>
      <c r="DGN1628" s="35"/>
      <c r="DGO1628" s="34"/>
      <c r="DGV1628" s="35"/>
      <c r="DGW1628" s="34"/>
      <c r="DHD1628" s="35"/>
      <c r="DHE1628" s="34"/>
      <c r="DHL1628" s="35"/>
      <c r="DHM1628" s="34"/>
      <c r="DHT1628" s="35"/>
      <c r="DHU1628" s="34"/>
      <c r="DIB1628" s="35"/>
      <c r="DIC1628" s="34"/>
      <c r="DIJ1628" s="35"/>
      <c r="DIK1628" s="34"/>
      <c r="DIR1628" s="35"/>
      <c r="DIS1628" s="34"/>
      <c r="DIZ1628" s="35"/>
      <c r="DJA1628" s="34"/>
      <c r="DJH1628" s="35"/>
      <c r="DJI1628" s="34"/>
      <c r="DJP1628" s="35"/>
      <c r="DJQ1628" s="34"/>
      <c r="DJX1628" s="35"/>
      <c r="DJY1628" s="34"/>
      <c r="DKF1628" s="35"/>
      <c r="DKG1628" s="34"/>
      <c r="DKN1628" s="35"/>
      <c r="DKO1628" s="34"/>
      <c r="DKV1628" s="35"/>
      <c r="DKW1628" s="34"/>
      <c r="DLD1628" s="35"/>
      <c r="DLE1628" s="34"/>
      <c r="DLL1628" s="35"/>
      <c r="DLM1628" s="34"/>
      <c r="DLT1628" s="35"/>
      <c r="DLU1628" s="34"/>
      <c r="DMB1628" s="35"/>
      <c r="DMC1628" s="34"/>
      <c r="DMJ1628" s="35"/>
      <c r="DMK1628" s="34"/>
      <c r="DMR1628" s="35"/>
      <c r="DMS1628" s="34"/>
      <c r="DMZ1628" s="35"/>
      <c r="DNA1628" s="34"/>
      <c r="DNH1628" s="35"/>
      <c r="DNI1628" s="34"/>
      <c r="DNP1628" s="35"/>
      <c r="DNQ1628" s="34"/>
      <c r="DNX1628" s="35"/>
      <c r="DNY1628" s="34"/>
      <c r="DOF1628" s="35"/>
      <c r="DOG1628" s="34"/>
      <c r="DON1628" s="35"/>
      <c r="DOO1628" s="34"/>
      <c r="DOV1628" s="35"/>
      <c r="DOW1628" s="34"/>
      <c r="DPD1628" s="35"/>
      <c r="DPE1628" s="34"/>
      <c r="DPL1628" s="35"/>
      <c r="DPM1628" s="34"/>
      <c r="DPT1628" s="35"/>
      <c r="DPU1628" s="34"/>
      <c r="DQB1628" s="35"/>
      <c r="DQC1628" s="34"/>
      <c r="DQJ1628" s="35"/>
      <c r="DQK1628" s="34"/>
      <c r="DQR1628" s="35"/>
      <c r="DQS1628" s="34"/>
      <c r="DQZ1628" s="35"/>
      <c r="DRA1628" s="34"/>
      <c r="DRH1628" s="35"/>
      <c r="DRI1628" s="34"/>
      <c r="DRP1628" s="35"/>
      <c r="DRQ1628" s="34"/>
      <c r="DRX1628" s="35"/>
      <c r="DRY1628" s="34"/>
      <c r="DSF1628" s="35"/>
      <c r="DSG1628" s="34"/>
      <c r="DSN1628" s="35"/>
      <c r="DSO1628" s="34"/>
      <c r="DSV1628" s="35"/>
      <c r="DSW1628" s="34"/>
      <c r="DTD1628" s="35"/>
      <c r="DTE1628" s="34"/>
      <c r="DTL1628" s="35"/>
      <c r="DTM1628" s="34"/>
      <c r="DTT1628" s="35"/>
      <c r="DTU1628" s="34"/>
      <c r="DUB1628" s="35"/>
      <c r="DUC1628" s="34"/>
      <c r="DUJ1628" s="35"/>
      <c r="DUK1628" s="34"/>
      <c r="DUR1628" s="35"/>
      <c r="DUS1628" s="34"/>
      <c r="DUZ1628" s="35"/>
      <c r="DVA1628" s="34"/>
      <c r="DVH1628" s="35"/>
      <c r="DVI1628" s="34"/>
      <c r="DVP1628" s="35"/>
      <c r="DVQ1628" s="34"/>
      <c r="DVX1628" s="35"/>
      <c r="DVY1628" s="34"/>
      <c r="DWF1628" s="35"/>
      <c r="DWG1628" s="34"/>
      <c r="DWN1628" s="35"/>
      <c r="DWO1628" s="34"/>
      <c r="DWV1628" s="35"/>
      <c r="DWW1628" s="34"/>
      <c r="DXD1628" s="35"/>
      <c r="DXE1628" s="34"/>
      <c r="DXL1628" s="35"/>
      <c r="DXM1628" s="34"/>
      <c r="DXT1628" s="35"/>
      <c r="DXU1628" s="34"/>
      <c r="DYB1628" s="35"/>
      <c r="DYC1628" s="34"/>
      <c r="DYJ1628" s="35"/>
      <c r="DYK1628" s="34"/>
      <c r="DYR1628" s="35"/>
      <c r="DYS1628" s="34"/>
      <c r="DYZ1628" s="35"/>
      <c r="DZA1628" s="34"/>
      <c r="DZH1628" s="35"/>
      <c r="DZI1628" s="34"/>
      <c r="DZP1628" s="35"/>
      <c r="DZQ1628" s="34"/>
      <c r="DZX1628" s="35"/>
      <c r="DZY1628" s="34"/>
      <c r="EAF1628" s="35"/>
      <c r="EAG1628" s="34"/>
      <c r="EAN1628" s="35"/>
      <c r="EAO1628" s="34"/>
      <c r="EAV1628" s="35"/>
      <c r="EAW1628" s="34"/>
      <c r="EBD1628" s="35"/>
      <c r="EBE1628" s="34"/>
      <c r="EBL1628" s="35"/>
      <c r="EBM1628" s="34"/>
      <c r="EBT1628" s="35"/>
      <c r="EBU1628" s="34"/>
      <c r="ECB1628" s="35"/>
      <c r="ECC1628" s="34"/>
      <c r="ECJ1628" s="35"/>
      <c r="ECK1628" s="34"/>
      <c r="ECR1628" s="35"/>
      <c r="ECS1628" s="34"/>
      <c r="ECZ1628" s="35"/>
      <c r="EDA1628" s="34"/>
      <c r="EDH1628" s="35"/>
      <c r="EDI1628" s="34"/>
      <c r="EDP1628" s="35"/>
      <c r="EDQ1628" s="34"/>
      <c r="EDX1628" s="35"/>
      <c r="EDY1628" s="34"/>
      <c r="EEF1628" s="35"/>
      <c r="EEG1628" s="34"/>
      <c r="EEN1628" s="35"/>
      <c r="EEO1628" s="34"/>
      <c r="EEV1628" s="35"/>
      <c r="EEW1628" s="34"/>
      <c r="EFD1628" s="35"/>
      <c r="EFE1628" s="34"/>
      <c r="EFL1628" s="35"/>
      <c r="EFM1628" s="34"/>
      <c r="EFT1628" s="35"/>
      <c r="EFU1628" s="34"/>
      <c r="EGB1628" s="35"/>
      <c r="EGC1628" s="34"/>
      <c r="EGJ1628" s="35"/>
      <c r="EGK1628" s="34"/>
      <c r="EGR1628" s="35"/>
      <c r="EGS1628" s="34"/>
      <c r="EGZ1628" s="35"/>
      <c r="EHA1628" s="34"/>
      <c r="EHH1628" s="35"/>
      <c r="EHI1628" s="34"/>
      <c r="EHP1628" s="35"/>
      <c r="EHQ1628" s="34"/>
      <c r="EHX1628" s="35"/>
      <c r="EHY1628" s="34"/>
      <c r="EIF1628" s="35"/>
      <c r="EIG1628" s="34"/>
      <c r="EIN1628" s="35"/>
      <c r="EIO1628" s="34"/>
      <c r="EIV1628" s="35"/>
      <c r="EIW1628" s="34"/>
      <c r="EJD1628" s="35"/>
      <c r="EJE1628" s="34"/>
      <c r="EJL1628" s="35"/>
      <c r="EJM1628" s="34"/>
      <c r="EJT1628" s="35"/>
      <c r="EJU1628" s="34"/>
      <c r="EKB1628" s="35"/>
      <c r="EKC1628" s="34"/>
      <c r="EKJ1628" s="35"/>
      <c r="EKK1628" s="34"/>
      <c r="EKR1628" s="35"/>
      <c r="EKS1628" s="34"/>
      <c r="EKZ1628" s="35"/>
      <c r="ELA1628" s="34"/>
      <c r="ELH1628" s="35"/>
      <c r="ELI1628" s="34"/>
      <c r="ELP1628" s="35"/>
      <c r="ELQ1628" s="34"/>
      <c r="ELX1628" s="35"/>
      <c r="ELY1628" s="34"/>
      <c r="EMF1628" s="35"/>
      <c r="EMG1628" s="34"/>
      <c r="EMN1628" s="35"/>
      <c r="EMO1628" s="34"/>
      <c r="EMV1628" s="35"/>
      <c r="EMW1628" s="34"/>
      <c r="END1628" s="35"/>
      <c r="ENE1628" s="34"/>
      <c r="ENL1628" s="35"/>
      <c r="ENM1628" s="34"/>
      <c r="ENT1628" s="35"/>
      <c r="ENU1628" s="34"/>
      <c r="EOB1628" s="35"/>
      <c r="EOC1628" s="34"/>
      <c r="EOJ1628" s="35"/>
      <c r="EOK1628" s="34"/>
      <c r="EOR1628" s="35"/>
      <c r="EOS1628" s="34"/>
      <c r="EOZ1628" s="35"/>
      <c r="EPA1628" s="34"/>
      <c r="EPH1628" s="35"/>
      <c r="EPI1628" s="34"/>
      <c r="EPP1628" s="35"/>
      <c r="EPQ1628" s="34"/>
      <c r="EPX1628" s="35"/>
      <c r="EPY1628" s="34"/>
      <c r="EQF1628" s="35"/>
      <c r="EQG1628" s="34"/>
      <c r="EQN1628" s="35"/>
      <c r="EQO1628" s="34"/>
      <c r="EQV1628" s="35"/>
      <c r="EQW1628" s="34"/>
      <c r="ERD1628" s="35"/>
      <c r="ERE1628" s="34"/>
      <c r="ERL1628" s="35"/>
      <c r="ERM1628" s="34"/>
      <c r="ERT1628" s="35"/>
      <c r="ERU1628" s="34"/>
      <c r="ESB1628" s="35"/>
      <c r="ESC1628" s="34"/>
      <c r="ESJ1628" s="35"/>
      <c r="ESK1628" s="34"/>
      <c r="ESR1628" s="35"/>
      <c r="ESS1628" s="34"/>
      <c r="ESZ1628" s="35"/>
      <c r="ETA1628" s="34"/>
      <c r="ETH1628" s="35"/>
      <c r="ETI1628" s="34"/>
      <c r="ETP1628" s="35"/>
      <c r="ETQ1628" s="34"/>
      <c r="ETX1628" s="35"/>
      <c r="ETY1628" s="34"/>
      <c r="EUF1628" s="35"/>
      <c r="EUG1628" s="34"/>
      <c r="EUN1628" s="35"/>
      <c r="EUO1628" s="34"/>
      <c r="EUV1628" s="35"/>
      <c r="EUW1628" s="34"/>
      <c r="EVD1628" s="35"/>
      <c r="EVE1628" s="34"/>
      <c r="EVL1628" s="35"/>
      <c r="EVM1628" s="34"/>
      <c r="EVT1628" s="35"/>
      <c r="EVU1628" s="34"/>
      <c r="EWB1628" s="35"/>
      <c r="EWC1628" s="34"/>
      <c r="EWJ1628" s="35"/>
      <c r="EWK1628" s="34"/>
      <c r="EWR1628" s="35"/>
      <c r="EWS1628" s="34"/>
      <c r="EWZ1628" s="35"/>
      <c r="EXA1628" s="34"/>
      <c r="EXH1628" s="35"/>
      <c r="EXI1628" s="34"/>
      <c r="EXP1628" s="35"/>
      <c r="EXQ1628" s="34"/>
      <c r="EXX1628" s="35"/>
      <c r="EXY1628" s="34"/>
      <c r="EYF1628" s="35"/>
      <c r="EYG1628" s="34"/>
      <c r="EYN1628" s="35"/>
      <c r="EYO1628" s="34"/>
      <c r="EYV1628" s="35"/>
      <c r="EYW1628" s="34"/>
      <c r="EZD1628" s="35"/>
      <c r="EZE1628" s="34"/>
      <c r="EZL1628" s="35"/>
      <c r="EZM1628" s="34"/>
      <c r="EZT1628" s="35"/>
      <c r="EZU1628" s="34"/>
      <c r="FAB1628" s="35"/>
      <c r="FAC1628" s="34"/>
      <c r="FAJ1628" s="35"/>
      <c r="FAK1628" s="34"/>
      <c r="FAR1628" s="35"/>
      <c r="FAS1628" s="34"/>
      <c r="FAZ1628" s="35"/>
      <c r="FBA1628" s="34"/>
      <c r="FBH1628" s="35"/>
      <c r="FBI1628" s="34"/>
      <c r="FBP1628" s="35"/>
      <c r="FBQ1628" s="34"/>
      <c r="FBX1628" s="35"/>
      <c r="FBY1628" s="34"/>
      <c r="FCF1628" s="35"/>
      <c r="FCG1628" s="34"/>
      <c r="FCN1628" s="35"/>
      <c r="FCO1628" s="34"/>
      <c r="FCV1628" s="35"/>
      <c r="FCW1628" s="34"/>
      <c r="FDD1628" s="35"/>
      <c r="FDE1628" s="34"/>
      <c r="FDL1628" s="35"/>
      <c r="FDM1628" s="34"/>
      <c r="FDT1628" s="35"/>
      <c r="FDU1628" s="34"/>
      <c r="FEB1628" s="35"/>
      <c r="FEC1628" s="34"/>
      <c r="FEJ1628" s="35"/>
      <c r="FEK1628" s="34"/>
      <c r="FER1628" s="35"/>
      <c r="FES1628" s="34"/>
      <c r="FEZ1628" s="35"/>
      <c r="FFA1628" s="34"/>
      <c r="FFH1628" s="35"/>
      <c r="FFI1628" s="34"/>
      <c r="FFP1628" s="35"/>
      <c r="FFQ1628" s="34"/>
      <c r="FFX1628" s="35"/>
      <c r="FFY1628" s="34"/>
      <c r="FGF1628" s="35"/>
      <c r="FGG1628" s="34"/>
      <c r="FGN1628" s="35"/>
      <c r="FGO1628" s="34"/>
      <c r="FGV1628" s="35"/>
      <c r="FGW1628" s="34"/>
      <c r="FHD1628" s="35"/>
      <c r="FHE1628" s="34"/>
      <c r="FHL1628" s="35"/>
      <c r="FHM1628" s="34"/>
      <c r="FHT1628" s="35"/>
      <c r="FHU1628" s="34"/>
      <c r="FIB1628" s="35"/>
      <c r="FIC1628" s="34"/>
      <c r="FIJ1628" s="35"/>
      <c r="FIK1628" s="34"/>
      <c r="FIR1628" s="35"/>
      <c r="FIS1628" s="34"/>
      <c r="FIZ1628" s="35"/>
      <c r="FJA1628" s="34"/>
      <c r="FJH1628" s="35"/>
      <c r="FJI1628" s="34"/>
      <c r="FJP1628" s="35"/>
      <c r="FJQ1628" s="34"/>
      <c r="FJX1628" s="35"/>
      <c r="FJY1628" s="34"/>
      <c r="FKF1628" s="35"/>
      <c r="FKG1628" s="34"/>
      <c r="FKN1628" s="35"/>
      <c r="FKO1628" s="34"/>
      <c r="FKV1628" s="35"/>
      <c r="FKW1628" s="34"/>
      <c r="FLD1628" s="35"/>
      <c r="FLE1628" s="34"/>
      <c r="FLL1628" s="35"/>
      <c r="FLM1628" s="34"/>
      <c r="FLT1628" s="35"/>
      <c r="FLU1628" s="34"/>
      <c r="FMB1628" s="35"/>
      <c r="FMC1628" s="34"/>
      <c r="FMJ1628" s="35"/>
      <c r="FMK1628" s="34"/>
      <c r="FMR1628" s="35"/>
      <c r="FMS1628" s="34"/>
      <c r="FMZ1628" s="35"/>
      <c r="FNA1628" s="34"/>
      <c r="FNH1628" s="35"/>
      <c r="FNI1628" s="34"/>
      <c r="FNP1628" s="35"/>
      <c r="FNQ1628" s="34"/>
      <c r="FNX1628" s="35"/>
      <c r="FNY1628" s="34"/>
      <c r="FOF1628" s="35"/>
      <c r="FOG1628" s="34"/>
      <c r="FON1628" s="35"/>
      <c r="FOO1628" s="34"/>
      <c r="FOV1628" s="35"/>
      <c r="FOW1628" s="34"/>
      <c r="FPD1628" s="35"/>
      <c r="FPE1628" s="34"/>
      <c r="FPL1628" s="35"/>
      <c r="FPM1628" s="34"/>
      <c r="FPT1628" s="35"/>
      <c r="FPU1628" s="34"/>
      <c r="FQB1628" s="35"/>
      <c r="FQC1628" s="34"/>
      <c r="FQJ1628" s="35"/>
      <c r="FQK1628" s="34"/>
      <c r="FQR1628" s="35"/>
      <c r="FQS1628" s="34"/>
      <c r="FQZ1628" s="35"/>
      <c r="FRA1628" s="34"/>
      <c r="FRH1628" s="35"/>
      <c r="FRI1628" s="34"/>
      <c r="FRP1628" s="35"/>
      <c r="FRQ1628" s="34"/>
      <c r="FRX1628" s="35"/>
      <c r="FRY1628" s="34"/>
      <c r="FSF1628" s="35"/>
      <c r="FSG1628" s="34"/>
      <c r="FSN1628" s="35"/>
      <c r="FSO1628" s="34"/>
      <c r="FSV1628" s="35"/>
      <c r="FSW1628" s="34"/>
      <c r="FTD1628" s="35"/>
      <c r="FTE1628" s="34"/>
      <c r="FTL1628" s="35"/>
      <c r="FTM1628" s="34"/>
      <c r="FTT1628" s="35"/>
      <c r="FTU1628" s="34"/>
      <c r="FUB1628" s="35"/>
      <c r="FUC1628" s="34"/>
      <c r="FUJ1628" s="35"/>
      <c r="FUK1628" s="34"/>
      <c r="FUR1628" s="35"/>
      <c r="FUS1628" s="34"/>
      <c r="FUZ1628" s="35"/>
      <c r="FVA1628" s="34"/>
      <c r="FVH1628" s="35"/>
      <c r="FVI1628" s="34"/>
      <c r="FVP1628" s="35"/>
      <c r="FVQ1628" s="34"/>
      <c r="FVX1628" s="35"/>
      <c r="FVY1628" s="34"/>
      <c r="FWF1628" s="35"/>
      <c r="FWG1628" s="34"/>
      <c r="FWN1628" s="35"/>
      <c r="FWO1628" s="34"/>
      <c r="FWV1628" s="35"/>
      <c r="FWW1628" s="34"/>
      <c r="FXD1628" s="35"/>
      <c r="FXE1628" s="34"/>
      <c r="FXL1628" s="35"/>
      <c r="FXM1628" s="34"/>
      <c r="FXT1628" s="35"/>
      <c r="FXU1628" s="34"/>
      <c r="FYB1628" s="35"/>
      <c r="FYC1628" s="34"/>
      <c r="FYJ1628" s="35"/>
      <c r="FYK1628" s="34"/>
      <c r="FYR1628" s="35"/>
      <c r="FYS1628" s="34"/>
      <c r="FYZ1628" s="35"/>
      <c r="FZA1628" s="34"/>
      <c r="FZH1628" s="35"/>
      <c r="FZI1628" s="34"/>
      <c r="FZP1628" s="35"/>
      <c r="FZQ1628" s="34"/>
      <c r="FZX1628" s="35"/>
      <c r="FZY1628" s="34"/>
      <c r="GAF1628" s="35"/>
      <c r="GAG1628" s="34"/>
      <c r="GAN1628" s="35"/>
      <c r="GAO1628" s="34"/>
      <c r="GAV1628" s="35"/>
      <c r="GAW1628" s="34"/>
      <c r="GBD1628" s="35"/>
      <c r="GBE1628" s="34"/>
      <c r="GBL1628" s="35"/>
      <c r="GBM1628" s="34"/>
      <c r="GBT1628" s="35"/>
      <c r="GBU1628" s="34"/>
      <c r="GCB1628" s="35"/>
      <c r="GCC1628" s="34"/>
      <c r="GCJ1628" s="35"/>
      <c r="GCK1628" s="34"/>
      <c r="GCR1628" s="35"/>
      <c r="GCS1628" s="34"/>
      <c r="GCZ1628" s="35"/>
      <c r="GDA1628" s="34"/>
      <c r="GDH1628" s="35"/>
      <c r="GDI1628" s="34"/>
      <c r="GDP1628" s="35"/>
      <c r="GDQ1628" s="34"/>
      <c r="GDX1628" s="35"/>
      <c r="GDY1628" s="34"/>
      <c r="GEF1628" s="35"/>
      <c r="GEG1628" s="34"/>
      <c r="GEN1628" s="35"/>
      <c r="GEO1628" s="34"/>
      <c r="GEV1628" s="35"/>
      <c r="GEW1628" s="34"/>
      <c r="GFD1628" s="35"/>
      <c r="GFE1628" s="34"/>
      <c r="GFL1628" s="35"/>
      <c r="GFM1628" s="34"/>
      <c r="GFT1628" s="35"/>
      <c r="GFU1628" s="34"/>
      <c r="GGB1628" s="35"/>
      <c r="GGC1628" s="34"/>
      <c r="GGJ1628" s="35"/>
      <c r="GGK1628" s="34"/>
      <c r="GGR1628" s="35"/>
      <c r="GGS1628" s="34"/>
      <c r="GGZ1628" s="35"/>
      <c r="GHA1628" s="34"/>
      <c r="GHH1628" s="35"/>
      <c r="GHI1628" s="34"/>
      <c r="GHP1628" s="35"/>
      <c r="GHQ1628" s="34"/>
      <c r="GHX1628" s="35"/>
      <c r="GHY1628" s="34"/>
      <c r="GIF1628" s="35"/>
      <c r="GIG1628" s="34"/>
      <c r="GIN1628" s="35"/>
      <c r="GIO1628" s="34"/>
      <c r="GIV1628" s="35"/>
      <c r="GIW1628" s="34"/>
      <c r="GJD1628" s="35"/>
      <c r="GJE1628" s="34"/>
      <c r="GJL1628" s="35"/>
      <c r="GJM1628" s="34"/>
      <c r="GJT1628" s="35"/>
      <c r="GJU1628" s="34"/>
      <c r="GKB1628" s="35"/>
      <c r="GKC1628" s="34"/>
      <c r="GKJ1628" s="35"/>
      <c r="GKK1628" s="34"/>
      <c r="GKR1628" s="35"/>
      <c r="GKS1628" s="34"/>
      <c r="GKZ1628" s="35"/>
      <c r="GLA1628" s="34"/>
      <c r="GLH1628" s="35"/>
      <c r="GLI1628" s="34"/>
      <c r="GLP1628" s="35"/>
      <c r="GLQ1628" s="34"/>
      <c r="GLX1628" s="35"/>
      <c r="GLY1628" s="34"/>
      <c r="GMF1628" s="35"/>
      <c r="GMG1628" s="34"/>
      <c r="GMN1628" s="35"/>
      <c r="GMO1628" s="34"/>
      <c r="GMV1628" s="35"/>
      <c r="GMW1628" s="34"/>
      <c r="GND1628" s="35"/>
      <c r="GNE1628" s="34"/>
      <c r="GNL1628" s="35"/>
      <c r="GNM1628" s="34"/>
      <c r="GNT1628" s="35"/>
      <c r="GNU1628" s="34"/>
      <c r="GOB1628" s="35"/>
      <c r="GOC1628" s="34"/>
      <c r="GOJ1628" s="35"/>
      <c r="GOK1628" s="34"/>
      <c r="GOR1628" s="35"/>
      <c r="GOS1628" s="34"/>
      <c r="GOZ1628" s="35"/>
      <c r="GPA1628" s="34"/>
      <c r="GPH1628" s="35"/>
      <c r="GPI1628" s="34"/>
      <c r="GPP1628" s="35"/>
      <c r="GPQ1628" s="34"/>
      <c r="GPX1628" s="35"/>
      <c r="GPY1628" s="34"/>
      <c r="GQF1628" s="35"/>
      <c r="GQG1628" s="34"/>
      <c r="GQN1628" s="35"/>
      <c r="GQO1628" s="34"/>
      <c r="GQV1628" s="35"/>
      <c r="GQW1628" s="34"/>
      <c r="GRD1628" s="35"/>
      <c r="GRE1628" s="34"/>
      <c r="GRL1628" s="35"/>
      <c r="GRM1628" s="34"/>
      <c r="GRT1628" s="35"/>
      <c r="GRU1628" s="34"/>
      <c r="GSB1628" s="35"/>
      <c r="GSC1628" s="34"/>
      <c r="GSJ1628" s="35"/>
      <c r="GSK1628" s="34"/>
      <c r="GSR1628" s="35"/>
      <c r="GSS1628" s="34"/>
      <c r="GSZ1628" s="35"/>
      <c r="GTA1628" s="34"/>
      <c r="GTH1628" s="35"/>
      <c r="GTI1628" s="34"/>
      <c r="GTP1628" s="35"/>
      <c r="GTQ1628" s="34"/>
      <c r="GTX1628" s="35"/>
      <c r="GTY1628" s="34"/>
      <c r="GUF1628" s="35"/>
      <c r="GUG1628" s="34"/>
      <c r="GUN1628" s="35"/>
      <c r="GUO1628" s="34"/>
      <c r="GUV1628" s="35"/>
      <c r="GUW1628" s="34"/>
      <c r="GVD1628" s="35"/>
      <c r="GVE1628" s="34"/>
      <c r="GVL1628" s="35"/>
      <c r="GVM1628" s="34"/>
      <c r="GVT1628" s="35"/>
      <c r="GVU1628" s="34"/>
      <c r="GWB1628" s="35"/>
      <c r="GWC1628" s="34"/>
      <c r="GWJ1628" s="35"/>
      <c r="GWK1628" s="34"/>
      <c r="GWR1628" s="35"/>
      <c r="GWS1628" s="34"/>
      <c r="GWZ1628" s="35"/>
      <c r="GXA1628" s="34"/>
      <c r="GXH1628" s="35"/>
      <c r="GXI1628" s="34"/>
      <c r="GXP1628" s="35"/>
      <c r="GXQ1628" s="34"/>
      <c r="GXX1628" s="35"/>
      <c r="GXY1628" s="34"/>
      <c r="GYF1628" s="35"/>
      <c r="GYG1628" s="34"/>
      <c r="GYN1628" s="35"/>
      <c r="GYO1628" s="34"/>
      <c r="GYV1628" s="35"/>
      <c r="GYW1628" s="34"/>
      <c r="GZD1628" s="35"/>
      <c r="GZE1628" s="34"/>
      <c r="GZL1628" s="35"/>
      <c r="GZM1628" s="34"/>
      <c r="GZT1628" s="35"/>
      <c r="GZU1628" s="34"/>
      <c r="HAB1628" s="35"/>
      <c r="HAC1628" s="34"/>
      <c r="HAJ1628" s="35"/>
      <c r="HAK1628" s="34"/>
      <c r="HAR1628" s="35"/>
      <c r="HAS1628" s="34"/>
      <c r="HAZ1628" s="35"/>
      <c r="HBA1628" s="34"/>
      <c r="HBH1628" s="35"/>
      <c r="HBI1628" s="34"/>
      <c r="HBP1628" s="35"/>
      <c r="HBQ1628" s="34"/>
      <c r="HBX1628" s="35"/>
      <c r="HBY1628" s="34"/>
      <c r="HCF1628" s="35"/>
      <c r="HCG1628" s="34"/>
      <c r="HCN1628" s="35"/>
      <c r="HCO1628" s="34"/>
      <c r="HCV1628" s="35"/>
      <c r="HCW1628" s="34"/>
      <c r="HDD1628" s="35"/>
      <c r="HDE1628" s="34"/>
      <c r="HDL1628" s="35"/>
      <c r="HDM1628" s="34"/>
      <c r="HDT1628" s="35"/>
      <c r="HDU1628" s="34"/>
      <c r="HEB1628" s="35"/>
      <c r="HEC1628" s="34"/>
      <c r="HEJ1628" s="35"/>
      <c r="HEK1628" s="34"/>
      <c r="HER1628" s="35"/>
      <c r="HES1628" s="34"/>
      <c r="HEZ1628" s="35"/>
      <c r="HFA1628" s="34"/>
      <c r="HFH1628" s="35"/>
      <c r="HFI1628" s="34"/>
      <c r="HFP1628" s="35"/>
      <c r="HFQ1628" s="34"/>
      <c r="HFX1628" s="35"/>
      <c r="HFY1628" s="34"/>
      <c r="HGF1628" s="35"/>
      <c r="HGG1628" s="34"/>
      <c r="HGN1628" s="35"/>
      <c r="HGO1628" s="34"/>
      <c r="HGV1628" s="35"/>
      <c r="HGW1628" s="34"/>
      <c r="HHD1628" s="35"/>
      <c r="HHE1628" s="34"/>
      <c r="HHL1628" s="35"/>
      <c r="HHM1628" s="34"/>
      <c r="HHT1628" s="35"/>
      <c r="HHU1628" s="34"/>
      <c r="HIB1628" s="35"/>
      <c r="HIC1628" s="34"/>
      <c r="HIJ1628" s="35"/>
      <c r="HIK1628" s="34"/>
      <c r="HIR1628" s="35"/>
      <c r="HIS1628" s="34"/>
      <c r="HIZ1628" s="35"/>
      <c r="HJA1628" s="34"/>
      <c r="HJH1628" s="35"/>
      <c r="HJI1628" s="34"/>
      <c r="HJP1628" s="35"/>
      <c r="HJQ1628" s="34"/>
      <c r="HJX1628" s="35"/>
      <c r="HJY1628" s="34"/>
      <c r="HKF1628" s="35"/>
      <c r="HKG1628" s="34"/>
      <c r="HKN1628" s="35"/>
      <c r="HKO1628" s="34"/>
      <c r="HKV1628" s="35"/>
      <c r="HKW1628" s="34"/>
      <c r="HLD1628" s="35"/>
      <c r="HLE1628" s="34"/>
      <c r="HLL1628" s="35"/>
      <c r="HLM1628" s="34"/>
      <c r="HLT1628" s="35"/>
      <c r="HLU1628" s="34"/>
      <c r="HMB1628" s="35"/>
      <c r="HMC1628" s="34"/>
      <c r="HMJ1628" s="35"/>
      <c r="HMK1628" s="34"/>
      <c r="HMR1628" s="35"/>
      <c r="HMS1628" s="34"/>
      <c r="HMZ1628" s="35"/>
      <c r="HNA1628" s="34"/>
      <c r="HNH1628" s="35"/>
      <c r="HNI1628" s="34"/>
      <c r="HNP1628" s="35"/>
      <c r="HNQ1628" s="34"/>
      <c r="HNX1628" s="35"/>
      <c r="HNY1628" s="34"/>
      <c r="HOF1628" s="35"/>
      <c r="HOG1628" s="34"/>
      <c r="HON1628" s="35"/>
      <c r="HOO1628" s="34"/>
      <c r="HOV1628" s="35"/>
      <c r="HOW1628" s="34"/>
      <c r="HPD1628" s="35"/>
      <c r="HPE1628" s="34"/>
      <c r="HPL1628" s="35"/>
      <c r="HPM1628" s="34"/>
      <c r="HPT1628" s="35"/>
      <c r="HPU1628" s="34"/>
      <c r="HQB1628" s="35"/>
      <c r="HQC1628" s="34"/>
      <c r="HQJ1628" s="35"/>
      <c r="HQK1628" s="34"/>
      <c r="HQR1628" s="35"/>
      <c r="HQS1628" s="34"/>
      <c r="HQZ1628" s="35"/>
      <c r="HRA1628" s="34"/>
      <c r="HRH1628" s="35"/>
      <c r="HRI1628" s="34"/>
      <c r="HRP1628" s="35"/>
      <c r="HRQ1628" s="34"/>
      <c r="HRX1628" s="35"/>
      <c r="HRY1628" s="34"/>
      <c r="HSF1628" s="35"/>
      <c r="HSG1628" s="34"/>
      <c r="HSN1628" s="35"/>
      <c r="HSO1628" s="34"/>
      <c r="HSV1628" s="35"/>
      <c r="HSW1628" s="34"/>
      <c r="HTD1628" s="35"/>
      <c r="HTE1628" s="34"/>
      <c r="HTL1628" s="35"/>
      <c r="HTM1628" s="34"/>
      <c r="HTT1628" s="35"/>
      <c r="HTU1628" s="34"/>
      <c r="HUB1628" s="35"/>
      <c r="HUC1628" s="34"/>
      <c r="HUJ1628" s="35"/>
      <c r="HUK1628" s="34"/>
      <c r="HUR1628" s="35"/>
      <c r="HUS1628" s="34"/>
      <c r="HUZ1628" s="35"/>
      <c r="HVA1628" s="34"/>
      <c r="HVH1628" s="35"/>
      <c r="HVI1628" s="34"/>
      <c r="HVP1628" s="35"/>
      <c r="HVQ1628" s="34"/>
      <c r="HVX1628" s="35"/>
      <c r="HVY1628" s="34"/>
      <c r="HWF1628" s="35"/>
      <c r="HWG1628" s="34"/>
      <c r="HWN1628" s="35"/>
      <c r="HWO1628" s="34"/>
      <c r="HWV1628" s="35"/>
      <c r="HWW1628" s="34"/>
      <c r="HXD1628" s="35"/>
      <c r="HXE1628" s="34"/>
      <c r="HXL1628" s="35"/>
      <c r="HXM1628" s="34"/>
      <c r="HXT1628" s="35"/>
      <c r="HXU1628" s="34"/>
      <c r="HYB1628" s="35"/>
      <c r="HYC1628" s="34"/>
      <c r="HYJ1628" s="35"/>
      <c r="HYK1628" s="34"/>
      <c r="HYR1628" s="35"/>
      <c r="HYS1628" s="34"/>
      <c r="HYZ1628" s="35"/>
      <c r="HZA1628" s="34"/>
      <c r="HZH1628" s="35"/>
      <c r="HZI1628" s="34"/>
      <c r="HZP1628" s="35"/>
      <c r="HZQ1628" s="34"/>
      <c r="HZX1628" s="35"/>
      <c r="HZY1628" s="34"/>
      <c r="IAF1628" s="35"/>
      <c r="IAG1628" s="34"/>
      <c r="IAN1628" s="35"/>
      <c r="IAO1628" s="34"/>
      <c r="IAV1628" s="35"/>
      <c r="IAW1628" s="34"/>
      <c r="IBD1628" s="35"/>
      <c r="IBE1628" s="34"/>
      <c r="IBL1628" s="35"/>
      <c r="IBM1628" s="34"/>
      <c r="IBT1628" s="35"/>
      <c r="IBU1628" s="34"/>
      <c r="ICB1628" s="35"/>
      <c r="ICC1628" s="34"/>
      <c r="ICJ1628" s="35"/>
      <c r="ICK1628" s="34"/>
      <c r="ICR1628" s="35"/>
      <c r="ICS1628" s="34"/>
      <c r="ICZ1628" s="35"/>
      <c r="IDA1628" s="34"/>
      <c r="IDH1628" s="35"/>
      <c r="IDI1628" s="34"/>
      <c r="IDP1628" s="35"/>
      <c r="IDQ1628" s="34"/>
      <c r="IDX1628" s="35"/>
      <c r="IDY1628" s="34"/>
      <c r="IEF1628" s="35"/>
      <c r="IEG1628" s="34"/>
      <c r="IEN1628" s="35"/>
      <c r="IEO1628" s="34"/>
      <c r="IEV1628" s="35"/>
      <c r="IEW1628" s="34"/>
      <c r="IFD1628" s="35"/>
      <c r="IFE1628" s="34"/>
      <c r="IFL1628" s="35"/>
      <c r="IFM1628" s="34"/>
      <c r="IFT1628" s="35"/>
      <c r="IFU1628" s="34"/>
      <c r="IGB1628" s="35"/>
      <c r="IGC1628" s="34"/>
      <c r="IGJ1628" s="35"/>
      <c r="IGK1628" s="34"/>
      <c r="IGR1628" s="35"/>
      <c r="IGS1628" s="34"/>
      <c r="IGZ1628" s="35"/>
      <c r="IHA1628" s="34"/>
      <c r="IHH1628" s="35"/>
      <c r="IHI1628" s="34"/>
      <c r="IHP1628" s="35"/>
      <c r="IHQ1628" s="34"/>
      <c r="IHX1628" s="35"/>
      <c r="IHY1628" s="34"/>
      <c r="IIF1628" s="35"/>
      <c r="IIG1628" s="34"/>
      <c r="IIN1628" s="35"/>
      <c r="IIO1628" s="34"/>
      <c r="IIV1628" s="35"/>
      <c r="IIW1628" s="34"/>
      <c r="IJD1628" s="35"/>
      <c r="IJE1628" s="34"/>
      <c r="IJL1628" s="35"/>
      <c r="IJM1628" s="34"/>
      <c r="IJT1628" s="35"/>
      <c r="IJU1628" s="34"/>
      <c r="IKB1628" s="35"/>
      <c r="IKC1628" s="34"/>
      <c r="IKJ1628" s="35"/>
      <c r="IKK1628" s="34"/>
      <c r="IKR1628" s="35"/>
      <c r="IKS1628" s="34"/>
      <c r="IKZ1628" s="35"/>
      <c r="ILA1628" s="34"/>
      <c r="ILH1628" s="35"/>
      <c r="ILI1628" s="34"/>
      <c r="ILP1628" s="35"/>
      <c r="ILQ1628" s="34"/>
      <c r="ILX1628" s="35"/>
      <c r="ILY1628" s="34"/>
      <c r="IMF1628" s="35"/>
      <c r="IMG1628" s="34"/>
      <c r="IMN1628" s="35"/>
      <c r="IMO1628" s="34"/>
      <c r="IMV1628" s="35"/>
      <c r="IMW1628" s="34"/>
      <c r="IND1628" s="35"/>
      <c r="INE1628" s="34"/>
      <c r="INL1628" s="35"/>
      <c r="INM1628" s="34"/>
      <c r="INT1628" s="35"/>
      <c r="INU1628" s="34"/>
      <c r="IOB1628" s="35"/>
      <c r="IOC1628" s="34"/>
      <c r="IOJ1628" s="35"/>
      <c r="IOK1628" s="34"/>
      <c r="IOR1628" s="35"/>
      <c r="IOS1628" s="34"/>
      <c r="IOZ1628" s="35"/>
      <c r="IPA1628" s="34"/>
      <c r="IPH1628" s="35"/>
      <c r="IPI1628" s="34"/>
      <c r="IPP1628" s="35"/>
      <c r="IPQ1628" s="34"/>
      <c r="IPX1628" s="35"/>
      <c r="IPY1628" s="34"/>
      <c r="IQF1628" s="35"/>
      <c r="IQG1628" s="34"/>
      <c r="IQN1628" s="35"/>
      <c r="IQO1628" s="34"/>
      <c r="IQV1628" s="35"/>
      <c r="IQW1628" s="34"/>
      <c r="IRD1628" s="35"/>
      <c r="IRE1628" s="34"/>
      <c r="IRL1628" s="35"/>
      <c r="IRM1628" s="34"/>
      <c r="IRT1628" s="35"/>
      <c r="IRU1628" s="34"/>
      <c r="ISB1628" s="35"/>
      <c r="ISC1628" s="34"/>
      <c r="ISJ1628" s="35"/>
      <c r="ISK1628" s="34"/>
      <c r="ISR1628" s="35"/>
      <c r="ISS1628" s="34"/>
      <c r="ISZ1628" s="35"/>
      <c r="ITA1628" s="34"/>
      <c r="ITH1628" s="35"/>
      <c r="ITI1628" s="34"/>
      <c r="ITP1628" s="35"/>
      <c r="ITQ1628" s="34"/>
      <c r="ITX1628" s="35"/>
      <c r="ITY1628" s="34"/>
      <c r="IUF1628" s="35"/>
      <c r="IUG1628" s="34"/>
      <c r="IUN1628" s="35"/>
      <c r="IUO1628" s="34"/>
      <c r="IUV1628" s="35"/>
      <c r="IUW1628" s="34"/>
      <c r="IVD1628" s="35"/>
      <c r="IVE1628" s="34"/>
      <c r="IVL1628" s="35"/>
      <c r="IVM1628" s="34"/>
      <c r="IVT1628" s="35"/>
      <c r="IVU1628" s="34"/>
      <c r="IWB1628" s="35"/>
      <c r="IWC1628" s="34"/>
      <c r="IWJ1628" s="35"/>
      <c r="IWK1628" s="34"/>
      <c r="IWR1628" s="35"/>
      <c r="IWS1628" s="34"/>
      <c r="IWZ1628" s="35"/>
      <c r="IXA1628" s="34"/>
      <c r="IXH1628" s="35"/>
      <c r="IXI1628" s="34"/>
      <c r="IXP1628" s="35"/>
      <c r="IXQ1628" s="34"/>
      <c r="IXX1628" s="35"/>
      <c r="IXY1628" s="34"/>
      <c r="IYF1628" s="35"/>
      <c r="IYG1628" s="34"/>
      <c r="IYN1628" s="35"/>
      <c r="IYO1628" s="34"/>
      <c r="IYV1628" s="35"/>
      <c r="IYW1628" s="34"/>
      <c r="IZD1628" s="35"/>
      <c r="IZE1628" s="34"/>
      <c r="IZL1628" s="35"/>
      <c r="IZM1628" s="34"/>
      <c r="IZT1628" s="35"/>
      <c r="IZU1628" s="34"/>
      <c r="JAB1628" s="35"/>
      <c r="JAC1628" s="34"/>
      <c r="JAJ1628" s="35"/>
      <c r="JAK1628" s="34"/>
      <c r="JAR1628" s="35"/>
      <c r="JAS1628" s="34"/>
      <c r="JAZ1628" s="35"/>
      <c r="JBA1628" s="34"/>
      <c r="JBH1628" s="35"/>
      <c r="JBI1628" s="34"/>
      <c r="JBP1628" s="35"/>
      <c r="JBQ1628" s="34"/>
      <c r="JBX1628" s="35"/>
      <c r="JBY1628" s="34"/>
      <c r="JCF1628" s="35"/>
      <c r="JCG1628" s="34"/>
      <c r="JCN1628" s="35"/>
      <c r="JCO1628" s="34"/>
      <c r="JCV1628" s="35"/>
      <c r="JCW1628" s="34"/>
      <c r="JDD1628" s="35"/>
      <c r="JDE1628" s="34"/>
      <c r="JDL1628" s="35"/>
      <c r="JDM1628" s="34"/>
      <c r="JDT1628" s="35"/>
      <c r="JDU1628" s="34"/>
      <c r="JEB1628" s="35"/>
      <c r="JEC1628" s="34"/>
      <c r="JEJ1628" s="35"/>
      <c r="JEK1628" s="34"/>
      <c r="JER1628" s="35"/>
      <c r="JES1628" s="34"/>
      <c r="JEZ1628" s="35"/>
      <c r="JFA1628" s="34"/>
      <c r="JFH1628" s="35"/>
      <c r="JFI1628" s="34"/>
      <c r="JFP1628" s="35"/>
      <c r="JFQ1628" s="34"/>
      <c r="JFX1628" s="35"/>
      <c r="JFY1628" s="34"/>
      <c r="JGF1628" s="35"/>
      <c r="JGG1628" s="34"/>
      <c r="JGN1628" s="35"/>
      <c r="JGO1628" s="34"/>
      <c r="JGV1628" s="35"/>
      <c r="JGW1628" s="34"/>
      <c r="JHD1628" s="35"/>
      <c r="JHE1628" s="34"/>
      <c r="JHL1628" s="35"/>
      <c r="JHM1628" s="34"/>
      <c r="JHT1628" s="35"/>
      <c r="JHU1628" s="34"/>
      <c r="JIB1628" s="35"/>
      <c r="JIC1628" s="34"/>
      <c r="JIJ1628" s="35"/>
      <c r="JIK1628" s="34"/>
      <c r="JIR1628" s="35"/>
      <c r="JIS1628" s="34"/>
      <c r="JIZ1628" s="35"/>
      <c r="JJA1628" s="34"/>
      <c r="JJH1628" s="35"/>
      <c r="JJI1628" s="34"/>
      <c r="JJP1628" s="35"/>
      <c r="JJQ1628" s="34"/>
      <c r="JJX1628" s="35"/>
      <c r="JJY1628" s="34"/>
      <c r="JKF1628" s="35"/>
      <c r="JKG1628" s="34"/>
      <c r="JKN1628" s="35"/>
      <c r="JKO1628" s="34"/>
      <c r="JKV1628" s="35"/>
      <c r="JKW1628" s="34"/>
      <c r="JLD1628" s="35"/>
      <c r="JLE1628" s="34"/>
      <c r="JLL1628" s="35"/>
      <c r="JLM1628" s="34"/>
      <c r="JLT1628" s="35"/>
      <c r="JLU1628" s="34"/>
      <c r="JMB1628" s="35"/>
      <c r="JMC1628" s="34"/>
      <c r="JMJ1628" s="35"/>
      <c r="JMK1628" s="34"/>
      <c r="JMR1628" s="35"/>
      <c r="JMS1628" s="34"/>
      <c r="JMZ1628" s="35"/>
      <c r="JNA1628" s="34"/>
      <c r="JNH1628" s="35"/>
      <c r="JNI1628" s="34"/>
      <c r="JNP1628" s="35"/>
      <c r="JNQ1628" s="34"/>
      <c r="JNX1628" s="35"/>
      <c r="JNY1628" s="34"/>
      <c r="JOF1628" s="35"/>
      <c r="JOG1628" s="34"/>
      <c r="JON1628" s="35"/>
      <c r="JOO1628" s="34"/>
      <c r="JOV1628" s="35"/>
      <c r="JOW1628" s="34"/>
      <c r="JPD1628" s="35"/>
      <c r="JPE1628" s="34"/>
      <c r="JPL1628" s="35"/>
      <c r="JPM1628" s="34"/>
      <c r="JPT1628" s="35"/>
      <c r="JPU1628" s="34"/>
      <c r="JQB1628" s="35"/>
      <c r="JQC1628" s="34"/>
      <c r="JQJ1628" s="35"/>
      <c r="JQK1628" s="34"/>
      <c r="JQR1628" s="35"/>
      <c r="JQS1628" s="34"/>
      <c r="JQZ1628" s="35"/>
      <c r="JRA1628" s="34"/>
      <c r="JRH1628" s="35"/>
      <c r="JRI1628" s="34"/>
      <c r="JRP1628" s="35"/>
      <c r="JRQ1628" s="34"/>
      <c r="JRX1628" s="35"/>
      <c r="JRY1628" s="34"/>
      <c r="JSF1628" s="35"/>
      <c r="JSG1628" s="34"/>
      <c r="JSN1628" s="35"/>
      <c r="JSO1628" s="34"/>
      <c r="JSV1628" s="35"/>
      <c r="JSW1628" s="34"/>
      <c r="JTD1628" s="35"/>
      <c r="JTE1628" s="34"/>
      <c r="JTL1628" s="35"/>
      <c r="JTM1628" s="34"/>
      <c r="JTT1628" s="35"/>
      <c r="JTU1628" s="34"/>
      <c r="JUB1628" s="35"/>
      <c r="JUC1628" s="34"/>
      <c r="JUJ1628" s="35"/>
      <c r="JUK1628" s="34"/>
      <c r="JUR1628" s="35"/>
      <c r="JUS1628" s="34"/>
      <c r="JUZ1628" s="35"/>
      <c r="JVA1628" s="34"/>
      <c r="JVH1628" s="35"/>
      <c r="JVI1628" s="34"/>
      <c r="JVP1628" s="35"/>
      <c r="JVQ1628" s="34"/>
      <c r="JVX1628" s="35"/>
      <c r="JVY1628" s="34"/>
      <c r="JWF1628" s="35"/>
      <c r="JWG1628" s="34"/>
      <c r="JWN1628" s="35"/>
      <c r="JWO1628" s="34"/>
      <c r="JWV1628" s="35"/>
      <c r="JWW1628" s="34"/>
      <c r="JXD1628" s="35"/>
      <c r="JXE1628" s="34"/>
      <c r="JXL1628" s="35"/>
      <c r="JXM1628" s="34"/>
      <c r="JXT1628" s="35"/>
      <c r="JXU1628" s="34"/>
      <c r="JYB1628" s="35"/>
      <c r="JYC1628" s="34"/>
      <c r="JYJ1628" s="35"/>
      <c r="JYK1628" s="34"/>
      <c r="JYR1628" s="35"/>
      <c r="JYS1628" s="34"/>
      <c r="JYZ1628" s="35"/>
      <c r="JZA1628" s="34"/>
      <c r="JZH1628" s="35"/>
      <c r="JZI1628" s="34"/>
      <c r="JZP1628" s="35"/>
      <c r="JZQ1628" s="34"/>
      <c r="JZX1628" s="35"/>
      <c r="JZY1628" s="34"/>
      <c r="KAF1628" s="35"/>
      <c r="KAG1628" s="34"/>
      <c r="KAN1628" s="35"/>
      <c r="KAO1628" s="34"/>
      <c r="KAV1628" s="35"/>
      <c r="KAW1628" s="34"/>
      <c r="KBD1628" s="35"/>
      <c r="KBE1628" s="34"/>
      <c r="KBL1628" s="35"/>
      <c r="KBM1628" s="34"/>
      <c r="KBT1628" s="35"/>
      <c r="KBU1628" s="34"/>
      <c r="KCB1628" s="35"/>
      <c r="KCC1628" s="34"/>
      <c r="KCJ1628" s="35"/>
      <c r="KCK1628" s="34"/>
      <c r="KCR1628" s="35"/>
      <c r="KCS1628" s="34"/>
      <c r="KCZ1628" s="35"/>
      <c r="KDA1628" s="34"/>
      <c r="KDH1628" s="35"/>
      <c r="KDI1628" s="34"/>
      <c r="KDP1628" s="35"/>
      <c r="KDQ1628" s="34"/>
      <c r="KDX1628" s="35"/>
      <c r="KDY1628" s="34"/>
      <c r="KEF1628" s="35"/>
      <c r="KEG1628" s="34"/>
      <c r="KEN1628" s="35"/>
      <c r="KEO1628" s="34"/>
      <c r="KEV1628" s="35"/>
      <c r="KEW1628" s="34"/>
      <c r="KFD1628" s="35"/>
      <c r="KFE1628" s="34"/>
      <c r="KFL1628" s="35"/>
      <c r="KFM1628" s="34"/>
      <c r="KFT1628" s="35"/>
      <c r="KFU1628" s="34"/>
      <c r="KGB1628" s="35"/>
      <c r="KGC1628" s="34"/>
      <c r="KGJ1628" s="35"/>
      <c r="KGK1628" s="34"/>
      <c r="KGR1628" s="35"/>
      <c r="KGS1628" s="34"/>
      <c r="KGZ1628" s="35"/>
      <c r="KHA1628" s="34"/>
      <c r="KHH1628" s="35"/>
      <c r="KHI1628" s="34"/>
      <c r="KHP1628" s="35"/>
      <c r="KHQ1628" s="34"/>
      <c r="KHX1628" s="35"/>
      <c r="KHY1628" s="34"/>
      <c r="KIF1628" s="35"/>
      <c r="KIG1628" s="34"/>
      <c r="KIN1628" s="35"/>
      <c r="KIO1628" s="34"/>
      <c r="KIV1628" s="35"/>
      <c r="KIW1628" s="34"/>
      <c r="KJD1628" s="35"/>
      <c r="KJE1628" s="34"/>
      <c r="KJL1628" s="35"/>
      <c r="KJM1628" s="34"/>
      <c r="KJT1628" s="35"/>
      <c r="KJU1628" s="34"/>
      <c r="KKB1628" s="35"/>
      <c r="KKC1628" s="34"/>
      <c r="KKJ1628" s="35"/>
      <c r="KKK1628" s="34"/>
      <c r="KKR1628" s="35"/>
      <c r="KKS1628" s="34"/>
      <c r="KKZ1628" s="35"/>
      <c r="KLA1628" s="34"/>
      <c r="KLH1628" s="35"/>
      <c r="KLI1628" s="34"/>
      <c r="KLP1628" s="35"/>
      <c r="KLQ1628" s="34"/>
      <c r="KLX1628" s="35"/>
      <c r="KLY1628" s="34"/>
      <c r="KMF1628" s="35"/>
      <c r="KMG1628" s="34"/>
      <c r="KMN1628" s="35"/>
      <c r="KMO1628" s="34"/>
      <c r="KMV1628" s="35"/>
      <c r="KMW1628" s="34"/>
      <c r="KND1628" s="35"/>
      <c r="KNE1628" s="34"/>
      <c r="KNL1628" s="35"/>
      <c r="KNM1628" s="34"/>
      <c r="KNT1628" s="35"/>
      <c r="KNU1628" s="34"/>
      <c r="KOB1628" s="35"/>
      <c r="KOC1628" s="34"/>
      <c r="KOJ1628" s="35"/>
      <c r="KOK1628" s="34"/>
      <c r="KOR1628" s="35"/>
      <c r="KOS1628" s="34"/>
      <c r="KOZ1628" s="35"/>
      <c r="KPA1628" s="34"/>
      <c r="KPH1628" s="35"/>
      <c r="KPI1628" s="34"/>
      <c r="KPP1628" s="35"/>
      <c r="KPQ1628" s="34"/>
      <c r="KPX1628" s="35"/>
      <c r="KPY1628" s="34"/>
      <c r="KQF1628" s="35"/>
      <c r="KQG1628" s="34"/>
      <c r="KQN1628" s="35"/>
      <c r="KQO1628" s="34"/>
      <c r="KQV1628" s="35"/>
      <c r="KQW1628" s="34"/>
      <c r="KRD1628" s="35"/>
      <c r="KRE1628" s="34"/>
      <c r="KRL1628" s="35"/>
      <c r="KRM1628" s="34"/>
      <c r="KRT1628" s="35"/>
      <c r="KRU1628" s="34"/>
      <c r="KSB1628" s="35"/>
      <c r="KSC1628" s="34"/>
      <c r="KSJ1628" s="35"/>
      <c r="KSK1628" s="34"/>
      <c r="KSR1628" s="35"/>
      <c r="KSS1628" s="34"/>
      <c r="KSZ1628" s="35"/>
      <c r="KTA1628" s="34"/>
      <c r="KTH1628" s="35"/>
      <c r="KTI1628" s="34"/>
      <c r="KTP1628" s="35"/>
      <c r="KTQ1628" s="34"/>
      <c r="KTX1628" s="35"/>
      <c r="KTY1628" s="34"/>
      <c r="KUF1628" s="35"/>
      <c r="KUG1628" s="34"/>
      <c r="KUN1628" s="35"/>
      <c r="KUO1628" s="34"/>
      <c r="KUV1628" s="35"/>
      <c r="KUW1628" s="34"/>
      <c r="KVD1628" s="35"/>
      <c r="KVE1628" s="34"/>
      <c r="KVL1628" s="35"/>
      <c r="KVM1628" s="34"/>
      <c r="KVT1628" s="35"/>
      <c r="KVU1628" s="34"/>
      <c r="KWB1628" s="35"/>
      <c r="KWC1628" s="34"/>
      <c r="KWJ1628" s="35"/>
      <c r="KWK1628" s="34"/>
      <c r="KWR1628" s="35"/>
      <c r="KWS1628" s="34"/>
      <c r="KWZ1628" s="35"/>
      <c r="KXA1628" s="34"/>
      <c r="KXH1628" s="35"/>
      <c r="KXI1628" s="34"/>
      <c r="KXP1628" s="35"/>
      <c r="KXQ1628" s="34"/>
      <c r="KXX1628" s="35"/>
      <c r="KXY1628" s="34"/>
      <c r="KYF1628" s="35"/>
      <c r="KYG1628" s="34"/>
      <c r="KYN1628" s="35"/>
      <c r="KYO1628" s="34"/>
      <c r="KYV1628" s="35"/>
      <c r="KYW1628" s="34"/>
      <c r="KZD1628" s="35"/>
      <c r="KZE1628" s="34"/>
      <c r="KZL1628" s="35"/>
      <c r="KZM1628" s="34"/>
      <c r="KZT1628" s="35"/>
      <c r="KZU1628" s="34"/>
      <c r="LAB1628" s="35"/>
      <c r="LAC1628" s="34"/>
      <c r="LAJ1628" s="35"/>
      <c r="LAK1628" s="34"/>
      <c r="LAR1628" s="35"/>
      <c r="LAS1628" s="34"/>
      <c r="LAZ1628" s="35"/>
      <c r="LBA1628" s="34"/>
      <c r="LBH1628" s="35"/>
      <c r="LBI1628" s="34"/>
      <c r="LBP1628" s="35"/>
      <c r="LBQ1628" s="34"/>
      <c r="LBX1628" s="35"/>
      <c r="LBY1628" s="34"/>
      <c r="LCF1628" s="35"/>
      <c r="LCG1628" s="34"/>
      <c r="LCN1628" s="35"/>
      <c r="LCO1628" s="34"/>
      <c r="LCV1628" s="35"/>
      <c r="LCW1628" s="34"/>
      <c r="LDD1628" s="35"/>
      <c r="LDE1628" s="34"/>
      <c r="LDL1628" s="35"/>
      <c r="LDM1628" s="34"/>
      <c r="LDT1628" s="35"/>
      <c r="LDU1628" s="34"/>
      <c r="LEB1628" s="35"/>
      <c r="LEC1628" s="34"/>
      <c r="LEJ1628" s="35"/>
      <c r="LEK1628" s="34"/>
      <c r="LER1628" s="35"/>
      <c r="LES1628" s="34"/>
      <c r="LEZ1628" s="35"/>
      <c r="LFA1628" s="34"/>
      <c r="LFH1628" s="35"/>
      <c r="LFI1628" s="34"/>
      <c r="LFP1628" s="35"/>
      <c r="LFQ1628" s="34"/>
      <c r="LFX1628" s="35"/>
      <c r="LFY1628" s="34"/>
      <c r="LGF1628" s="35"/>
      <c r="LGG1628" s="34"/>
      <c r="LGN1628" s="35"/>
      <c r="LGO1628" s="34"/>
      <c r="LGV1628" s="35"/>
      <c r="LGW1628" s="34"/>
      <c r="LHD1628" s="35"/>
      <c r="LHE1628" s="34"/>
      <c r="LHL1628" s="35"/>
      <c r="LHM1628" s="34"/>
      <c r="LHT1628" s="35"/>
      <c r="LHU1628" s="34"/>
      <c r="LIB1628" s="35"/>
      <c r="LIC1628" s="34"/>
      <c r="LIJ1628" s="35"/>
      <c r="LIK1628" s="34"/>
      <c r="LIR1628" s="35"/>
      <c r="LIS1628" s="34"/>
      <c r="LIZ1628" s="35"/>
      <c r="LJA1628" s="34"/>
      <c r="LJH1628" s="35"/>
      <c r="LJI1628" s="34"/>
      <c r="LJP1628" s="35"/>
      <c r="LJQ1628" s="34"/>
      <c r="LJX1628" s="35"/>
      <c r="LJY1628" s="34"/>
      <c r="LKF1628" s="35"/>
      <c r="LKG1628" s="34"/>
      <c r="LKN1628" s="35"/>
      <c r="LKO1628" s="34"/>
      <c r="LKV1628" s="35"/>
      <c r="LKW1628" s="34"/>
      <c r="LLD1628" s="35"/>
      <c r="LLE1628" s="34"/>
      <c r="LLL1628" s="35"/>
      <c r="LLM1628" s="34"/>
      <c r="LLT1628" s="35"/>
      <c r="LLU1628" s="34"/>
      <c r="LMB1628" s="35"/>
      <c r="LMC1628" s="34"/>
      <c r="LMJ1628" s="35"/>
      <c r="LMK1628" s="34"/>
      <c r="LMR1628" s="35"/>
      <c r="LMS1628" s="34"/>
      <c r="LMZ1628" s="35"/>
      <c r="LNA1628" s="34"/>
      <c r="LNH1628" s="35"/>
      <c r="LNI1628" s="34"/>
      <c r="LNP1628" s="35"/>
      <c r="LNQ1628" s="34"/>
      <c r="LNX1628" s="35"/>
      <c r="LNY1628" s="34"/>
      <c r="LOF1628" s="35"/>
      <c r="LOG1628" s="34"/>
      <c r="LON1628" s="35"/>
      <c r="LOO1628" s="34"/>
      <c r="LOV1628" s="35"/>
      <c r="LOW1628" s="34"/>
      <c r="LPD1628" s="35"/>
      <c r="LPE1628" s="34"/>
      <c r="LPL1628" s="35"/>
      <c r="LPM1628" s="34"/>
      <c r="LPT1628" s="35"/>
      <c r="LPU1628" s="34"/>
      <c r="LQB1628" s="35"/>
      <c r="LQC1628" s="34"/>
      <c r="LQJ1628" s="35"/>
      <c r="LQK1628" s="34"/>
      <c r="LQR1628" s="35"/>
      <c r="LQS1628" s="34"/>
      <c r="LQZ1628" s="35"/>
      <c r="LRA1628" s="34"/>
      <c r="LRH1628" s="35"/>
      <c r="LRI1628" s="34"/>
      <c r="LRP1628" s="35"/>
      <c r="LRQ1628" s="34"/>
      <c r="LRX1628" s="35"/>
      <c r="LRY1628" s="34"/>
      <c r="LSF1628" s="35"/>
      <c r="LSG1628" s="34"/>
      <c r="LSN1628" s="35"/>
      <c r="LSO1628" s="34"/>
      <c r="LSV1628" s="35"/>
      <c r="LSW1628" s="34"/>
      <c r="LTD1628" s="35"/>
      <c r="LTE1628" s="34"/>
      <c r="LTL1628" s="35"/>
      <c r="LTM1628" s="34"/>
      <c r="LTT1628" s="35"/>
      <c r="LTU1628" s="34"/>
      <c r="LUB1628" s="35"/>
      <c r="LUC1628" s="34"/>
      <c r="LUJ1628" s="35"/>
      <c r="LUK1628" s="34"/>
      <c r="LUR1628" s="35"/>
      <c r="LUS1628" s="34"/>
      <c r="LUZ1628" s="35"/>
      <c r="LVA1628" s="34"/>
      <c r="LVH1628" s="35"/>
      <c r="LVI1628" s="34"/>
      <c r="LVP1628" s="35"/>
      <c r="LVQ1628" s="34"/>
      <c r="LVX1628" s="35"/>
      <c r="LVY1628" s="34"/>
      <c r="LWF1628" s="35"/>
      <c r="LWG1628" s="34"/>
      <c r="LWN1628" s="35"/>
      <c r="LWO1628" s="34"/>
      <c r="LWV1628" s="35"/>
      <c r="LWW1628" s="34"/>
      <c r="LXD1628" s="35"/>
      <c r="LXE1628" s="34"/>
      <c r="LXL1628" s="35"/>
      <c r="LXM1628" s="34"/>
      <c r="LXT1628" s="35"/>
      <c r="LXU1628" s="34"/>
      <c r="LYB1628" s="35"/>
      <c r="LYC1628" s="34"/>
      <c r="LYJ1628" s="35"/>
      <c r="LYK1628" s="34"/>
      <c r="LYR1628" s="35"/>
      <c r="LYS1628" s="34"/>
      <c r="LYZ1628" s="35"/>
      <c r="LZA1628" s="34"/>
      <c r="LZH1628" s="35"/>
      <c r="LZI1628" s="34"/>
      <c r="LZP1628" s="35"/>
      <c r="LZQ1628" s="34"/>
      <c r="LZX1628" s="35"/>
      <c r="LZY1628" s="34"/>
      <c r="MAF1628" s="35"/>
      <c r="MAG1628" s="34"/>
      <c r="MAN1628" s="35"/>
      <c r="MAO1628" s="34"/>
      <c r="MAV1628" s="35"/>
      <c r="MAW1628" s="34"/>
      <c r="MBD1628" s="35"/>
      <c r="MBE1628" s="34"/>
      <c r="MBL1628" s="35"/>
      <c r="MBM1628" s="34"/>
      <c r="MBT1628" s="35"/>
      <c r="MBU1628" s="34"/>
      <c r="MCB1628" s="35"/>
      <c r="MCC1628" s="34"/>
      <c r="MCJ1628" s="35"/>
      <c r="MCK1628" s="34"/>
      <c r="MCR1628" s="35"/>
      <c r="MCS1628" s="34"/>
      <c r="MCZ1628" s="35"/>
      <c r="MDA1628" s="34"/>
      <c r="MDH1628" s="35"/>
      <c r="MDI1628" s="34"/>
      <c r="MDP1628" s="35"/>
      <c r="MDQ1628" s="34"/>
      <c r="MDX1628" s="35"/>
      <c r="MDY1628" s="34"/>
      <c r="MEF1628" s="35"/>
      <c r="MEG1628" s="34"/>
      <c r="MEN1628" s="35"/>
      <c r="MEO1628" s="34"/>
      <c r="MEV1628" s="35"/>
      <c r="MEW1628" s="34"/>
      <c r="MFD1628" s="35"/>
      <c r="MFE1628" s="34"/>
      <c r="MFL1628" s="35"/>
      <c r="MFM1628" s="34"/>
      <c r="MFT1628" s="35"/>
      <c r="MFU1628" s="34"/>
      <c r="MGB1628" s="35"/>
      <c r="MGC1628" s="34"/>
      <c r="MGJ1628" s="35"/>
      <c r="MGK1628" s="34"/>
      <c r="MGR1628" s="35"/>
      <c r="MGS1628" s="34"/>
      <c r="MGZ1628" s="35"/>
      <c r="MHA1628" s="34"/>
      <c r="MHH1628" s="35"/>
      <c r="MHI1628" s="34"/>
      <c r="MHP1628" s="35"/>
      <c r="MHQ1628" s="34"/>
      <c r="MHX1628" s="35"/>
      <c r="MHY1628" s="34"/>
      <c r="MIF1628" s="35"/>
      <c r="MIG1628" s="34"/>
      <c r="MIN1628" s="35"/>
      <c r="MIO1628" s="34"/>
      <c r="MIV1628" s="35"/>
      <c r="MIW1628" s="34"/>
      <c r="MJD1628" s="35"/>
      <c r="MJE1628" s="34"/>
      <c r="MJL1628" s="35"/>
      <c r="MJM1628" s="34"/>
      <c r="MJT1628" s="35"/>
      <c r="MJU1628" s="34"/>
      <c r="MKB1628" s="35"/>
      <c r="MKC1628" s="34"/>
      <c r="MKJ1628" s="35"/>
      <c r="MKK1628" s="34"/>
      <c r="MKR1628" s="35"/>
      <c r="MKS1628" s="34"/>
      <c r="MKZ1628" s="35"/>
      <c r="MLA1628" s="34"/>
      <c r="MLH1628" s="35"/>
      <c r="MLI1628" s="34"/>
      <c r="MLP1628" s="35"/>
      <c r="MLQ1628" s="34"/>
      <c r="MLX1628" s="35"/>
      <c r="MLY1628" s="34"/>
      <c r="MMF1628" s="35"/>
      <c r="MMG1628" s="34"/>
      <c r="MMN1628" s="35"/>
      <c r="MMO1628" s="34"/>
      <c r="MMV1628" s="35"/>
      <c r="MMW1628" s="34"/>
      <c r="MND1628" s="35"/>
      <c r="MNE1628" s="34"/>
      <c r="MNL1628" s="35"/>
      <c r="MNM1628" s="34"/>
      <c r="MNT1628" s="35"/>
      <c r="MNU1628" s="34"/>
      <c r="MOB1628" s="35"/>
      <c r="MOC1628" s="34"/>
      <c r="MOJ1628" s="35"/>
      <c r="MOK1628" s="34"/>
      <c r="MOR1628" s="35"/>
      <c r="MOS1628" s="34"/>
      <c r="MOZ1628" s="35"/>
      <c r="MPA1628" s="34"/>
      <c r="MPH1628" s="35"/>
      <c r="MPI1628" s="34"/>
      <c r="MPP1628" s="35"/>
      <c r="MPQ1628" s="34"/>
      <c r="MPX1628" s="35"/>
      <c r="MPY1628" s="34"/>
      <c r="MQF1628" s="35"/>
      <c r="MQG1628" s="34"/>
      <c r="MQN1628" s="35"/>
      <c r="MQO1628" s="34"/>
      <c r="MQV1628" s="35"/>
      <c r="MQW1628" s="34"/>
      <c r="MRD1628" s="35"/>
      <c r="MRE1628" s="34"/>
      <c r="MRL1628" s="35"/>
      <c r="MRM1628" s="34"/>
      <c r="MRT1628" s="35"/>
      <c r="MRU1628" s="34"/>
      <c r="MSB1628" s="35"/>
      <c r="MSC1628" s="34"/>
      <c r="MSJ1628" s="35"/>
      <c r="MSK1628" s="34"/>
      <c r="MSR1628" s="35"/>
      <c r="MSS1628" s="34"/>
      <c r="MSZ1628" s="35"/>
      <c r="MTA1628" s="34"/>
      <c r="MTH1628" s="35"/>
      <c r="MTI1628" s="34"/>
      <c r="MTP1628" s="35"/>
      <c r="MTQ1628" s="34"/>
      <c r="MTX1628" s="35"/>
      <c r="MTY1628" s="34"/>
      <c r="MUF1628" s="35"/>
      <c r="MUG1628" s="34"/>
      <c r="MUN1628" s="35"/>
      <c r="MUO1628" s="34"/>
      <c r="MUV1628" s="35"/>
      <c r="MUW1628" s="34"/>
      <c r="MVD1628" s="35"/>
      <c r="MVE1628" s="34"/>
      <c r="MVL1628" s="35"/>
      <c r="MVM1628" s="34"/>
      <c r="MVT1628" s="35"/>
      <c r="MVU1628" s="34"/>
      <c r="MWB1628" s="35"/>
      <c r="MWC1628" s="34"/>
      <c r="MWJ1628" s="35"/>
      <c r="MWK1628" s="34"/>
      <c r="MWR1628" s="35"/>
      <c r="MWS1628" s="34"/>
      <c r="MWZ1628" s="35"/>
      <c r="MXA1628" s="34"/>
      <c r="MXH1628" s="35"/>
      <c r="MXI1628" s="34"/>
      <c r="MXP1628" s="35"/>
      <c r="MXQ1628" s="34"/>
      <c r="MXX1628" s="35"/>
      <c r="MXY1628" s="34"/>
      <c r="MYF1628" s="35"/>
      <c r="MYG1628" s="34"/>
      <c r="MYN1628" s="35"/>
      <c r="MYO1628" s="34"/>
      <c r="MYV1628" s="35"/>
      <c r="MYW1628" s="34"/>
      <c r="MZD1628" s="35"/>
      <c r="MZE1628" s="34"/>
      <c r="MZL1628" s="35"/>
      <c r="MZM1628" s="34"/>
      <c r="MZT1628" s="35"/>
      <c r="MZU1628" s="34"/>
      <c r="NAB1628" s="35"/>
      <c r="NAC1628" s="34"/>
      <c r="NAJ1628" s="35"/>
      <c r="NAK1628" s="34"/>
      <c r="NAR1628" s="35"/>
      <c r="NAS1628" s="34"/>
      <c r="NAZ1628" s="35"/>
      <c r="NBA1628" s="34"/>
      <c r="NBH1628" s="35"/>
      <c r="NBI1628" s="34"/>
      <c r="NBP1628" s="35"/>
      <c r="NBQ1628" s="34"/>
      <c r="NBX1628" s="35"/>
      <c r="NBY1628" s="34"/>
      <c r="NCF1628" s="35"/>
      <c r="NCG1628" s="34"/>
      <c r="NCN1628" s="35"/>
      <c r="NCO1628" s="34"/>
      <c r="NCV1628" s="35"/>
      <c r="NCW1628" s="34"/>
      <c r="NDD1628" s="35"/>
      <c r="NDE1628" s="34"/>
      <c r="NDL1628" s="35"/>
      <c r="NDM1628" s="34"/>
      <c r="NDT1628" s="35"/>
      <c r="NDU1628" s="34"/>
      <c r="NEB1628" s="35"/>
      <c r="NEC1628" s="34"/>
      <c r="NEJ1628" s="35"/>
      <c r="NEK1628" s="34"/>
      <c r="NER1628" s="35"/>
      <c r="NES1628" s="34"/>
      <c r="NEZ1628" s="35"/>
      <c r="NFA1628" s="34"/>
      <c r="NFH1628" s="35"/>
      <c r="NFI1628" s="34"/>
      <c r="NFP1628" s="35"/>
      <c r="NFQ1628" s="34"/>
      <c r="NFX1628" s="35"/>
      <c r="NFY1628" s="34"/>
      <c r="NGF1628" s="35"/>
      <c r="NGG1628" s="34"/>
      <c r="NGN1628" s="35"/>
      <c r="NGO1628" s="34"/>
      <c r="NGV1628" s="35"/>
      <c r="NGW1628" s="34"/>
      <c r="NHD1628" s="35"/>
      <c r="NHE1628" s="34"/>
      <c r="NHL1628" s="35"/>
      <c r="NHM1628" s="34"/>
      <c r="NHT1628" s="35"/>
      <c r="NHU1628" s="34"/>
      <c r="NIB1628" s="35"/>
      <c r="NIC1628" s="34"/>
      <c r="NIJ1628" s="35"/>
      <c r="NIK1628" s="34"/>
      <c r="NIR1628" s="35"/>
      <c r="NIS1628" s="34"/>
      <c r="NIZ1628" s="35"/>
      <c r="NJA1628" s="34"/>
      <c r="NJH1628" s="35"/>
      <c r="NJI1628" s="34"/>
      <c r="NJP1628" s="35"/>
      <c r="NJQ1628" s="34"/>
      <c r="NJX1628" s="35"/>
      <c r="NJY1628" s="34"/>
      <c r="NKF1628" s="35"/>
      <c r="NKG1628" s="34"/>
      <c r="NKN1628" s="35"/>
      <c r="NKO1628" s="34"/>
      <c r="NKV1628" s="35"/>
      <c r="NKW1628" s="34"/>
      <c r="NLD1628" s="35"/>
      <c r="NLE1628" s="34"/>
      <c r="NLL1628" s="35"/>
      <c r="NLM1628" s="34"/>
      <c r="NLT1628" s="35"/>
      <c r="NLU1628" s="34"/>
      <c r="NMB1628" s="35"/>
      <c r="NMC1628" s="34"/>
      <c r="NMJ1628" s="35"/>
      <c r="NMK1628" s="34"/>
      <c r="NMR1628" s="35"/>
      <c r="NMS1628" s="34"/>
      <c r="NMZ1628" s="35"/>
      <c r="NNA1628" s="34"/>
      <c r="NNH1628" s="35"/>
      <c r="NNI1628" s="34"/>
      <c r="NNP1628" s="35"/>
      <c r="NNQ1628" s="34"/>
      <c r="NNX1628" s="35"/>
      <c r="NNY1628" s="34"/>
      <c r="NOF1628" s="35"/>
      <c r="NOG1628" s="34"/>
      <c r="NON1628" s="35"/>
      <c r="NOO1628" s="34"/>
      <c r="NOV1628" s="35"/>
      <c r="NOW1628" s="34"/>
      <c r="NPD1628" s="35"/>
      <c r="NPE1628" s="34"/>
      <c r="NPL1628" s="35"/>
      <c r="NPM1628" s="34"/>
      <c r="NPT1628" s="35"/>
      <c r="NPU1628" s="34"/>
      <c r="NQB1628" s="35"/>
      <c r="NQC1628" s="34"/>
      <c r="NQJ1628" s="35"/>
      <c r="NQK1628" s="34"/>
      <c r="NQR1628" s="35"/>
      <c r="NQS1628" s="34"/>
      <c r="NQZ1628" s="35"/>
      <c r="NRA1628" s="34"/>
      <c r="NRH1628" s="35"/>
      <c r="NRI1628" s="34"/>
      <c r="NRP1628" s="35"/>
      <c r="NRQ1628" s="34"/>
      <c r="NRX1628" s="35"/>
      <c r="NRY1628" s="34"/>
      <c r="NSF1628" s="35"/>
      <c r="NSG1628" s="34"/>
      <c r="NSN1628" s="35"/>
      <c r="NSO1628" s="34"/>
      <c r="NSV1628" s="35"/>
      <c r="NSW1628" s="34"/>
      <c r="NTD1628" s="35"/>
      <c r="NTE1628" s="34"/>
      <c r="NTL1628" s="35"/>
      <c r="NTM1628" s="34"/>
      <c r="NTT1628" s="35"/>
      <c r="NTU1628" s="34"/>
      <c r="NUB1628" s="35"/>
      <c r="NUC1628" s="34"/>
      <c r="NUJ1628" s="35"/>
      <c r="NUK1628" s="34"/>
      <c r="NUR1628" s="35"/>
      <c r="NUS1628" s="34"/>
      <c r="NUZ1628" s="35"/>
      <c r="NVA1628" s="34"/>
      <c r="NVH1628" s="35"/>
      <c r="NVI1628" s="34"/>
      <c r="NVP1628" s="35"/>
      <c r="NVQ1628" s="34"/>
      <c r="NVX1628" s="35"/>
      <c r="NVY1628" s="34"/>
      <c r="NWF1628" s="35"/>
      <c r="NWG1628" s="34"/>
      <c r="NWN1628" s="35"/>
      <c r="NWO1628" s="34"/>
      <c r="NWV1628" s="35"/>
      <c r="NWW1628" s="34"/>
      <c r="NXD1628" s="35"/>
      <c r="NXE1628" s="34"/>
      <c r="NXL1628" s="35"/>
      <c r="NXM1628" s="34"/>
      <c r="NXT1628" s="35"/>
      <c r="NXU1628" s="34"/>
      <c r="NYB1628" s="35"/>
      <c r="NYC1628" s="34"/>
      <c r="NYJ1628" s="35"/>
      <c r="NYK1628" s="34"/>
      <c r="NYR1628" s="35"/>
      <c r="NYS1628" s="34"/>
      <c r="NYZ1628" s="35"/>
      <c r="NZA1628" s="34"/>
      <c r="NZH1628" s="35"/>
      <c r="NZI1628" s="34"/>
      <c r="NZP1628" s="35"/>
      <c r="NZQ1628" s="34"/>
      <c r="NZX1628" s="35"/>
      <c r="NZY1628" s="34"/>
      <c r="OAF1628" s="35"/>
      <c r="OAG1628" s="34"/>
      <c r="OAN1628" s="35"/>
      <c r="OAO1628" s="34"/>
      <c r="OAV1628" s="35"/>
      <c r="OAW1628" s="34"/>
      <c r="OBD1628" s="35"/>
      <c r="OBE1628" s="34"/>
      <c r="OBL1628" s="35"/>
      <c r="OBM1628" s="34"/>
      <c r="OBT1628" s="35"/>
      <c r="OBU1628" s="34"/>
      <c r="OCB1628" s="35"/>
      <c r="OCC1628" s="34"/>
      <c r="OCJ1628" s="35"/>
      <c r="OCK1628" s="34"/>
      <c r="OCR1628" s="35"/>
      <c r="OCS1628" s="34"/>
      <c r="OCZ1628" s="35"/>
      <c r="ODA1628" s="34"/>
      <c r="ODH1628" s="35"/>
      <c r="ODI1628" s="34"/>
      <c r="ODP1628" s="35"/>
      <c r="ODQ1628" s="34"/>
      <c r="ODX1628" s="35"/>
      <c r="ODY1628" s="34"/>
      <c r="OEF1628" s="35"/>
      <c r="OEG1628" s="34"/>
      <c r="OEN1628" s="35"/>
      <c r="OEO1628" s="34"/>
      <c r="OEV1628" s="35"/>
      <c r="OEW1628" s="34"/>
      <c r="OFD1628" s="35"/>
      <c r="OFE1628" s="34"/>
      <c r="OFL1628" s="35"/>
      <c r="OFM1628" s="34"/>
      <c r="OFT1628" s="35"/>
      <c r="OFU1628" s="34"/>
      <c r="OGB1628" s="35"/>
      <c r="OGC1628" s="34"/>
      <c r="OGJ1628" s="35"/>
      <c r="OGK1628" s="34"/>
      <c r="OGR1628" s="35"/>
      <c r="OGS1628" s="34"/>
      <c r="OGZ1628" s="35"/>
      <c r="OHA1628" s="34"/>
      <c r="OHH1628" s="35"/>
      <c r="OHI1628" s="34"/>
      <c r="OHP1628" s="35"/>
      <c r="OHQ1628" s="34"/>
      <c r="OHX1628" s="35"/>
      <c r="OHY1628" s="34"/>
      <c r="OIF1628" s="35"/>
      <c r="OIG1628" s="34"/>
      <c r="OIN1628" s="35"/>
      <c r="OIO1628" s="34"/>
      <c r="OIV1628" s="35"/>
      <c r="OIW1628" s="34"/>
      <c r="OJD1628" s="35"/>
      <c r="OJE1628" s="34"/>
      <c r="OJL1628" s="35"/>
      <c r="OJM1628" s="34"/>
      <c r="OJT1628" s="35"/>
      <c r="OJU1628" s="34"/>
      <c r="OKB1628" s="35"/>
      <c r="OKC1628" s="34"/>
      <c r="OKJ1628" s="35"/>
      <c r="OKK1628" s="34"/>
      <c r="OKR1628" s="35"/>
      <c r="OKS1628" s="34"/>
      <c r="OKZ1628" s="35"/>
      <c r="OLA1628" s="34"/>
      <c r="OLH1628" s="35"/>
      <c r="OLI1628" s="34"/>
      <c r="OLP1628" s="35"/>
      <c r="OLQ1628" s="34"/>
      <c r="OLX1628" s="35"/>
      <c r="OLY1628" s="34"/>
      <c r="OMF1628" s="35"/>
      <c r="OMG1628" s="34"/>
      <c r="OMN1628" s="35"/>
      <c r="OMO1628" s="34"/>
      <c r="OMV1628" s="35"/>
      <c r="OMW1628" s="34"/>
      <c r="OND1628" s="35"/>
      <c r="ONE1628" s="34"/>
      <c r="ONL1628" s="35"/>
      <c r="ONM1628" s="34"/>
      <c r="ONT1628" s="35"/>
      <c r="ONU1628" s="34"/>
      <c r="OOB1628" s="35"/>
      <c r="OOC1628" s="34"/>
      <c r="OOJ1628" s="35"/>
      <c r="OOK1628" s="34"/>
      <c r="OOR1628" s="35"/>
      <c r="OOS1628" s="34"/>
      <c r="OOZ1628" s="35"/>
      <c r="OPA1628" s="34"/>
      <c r="OPH1628" s="35"/>
      <c r="OPI1628" s="34"/>
      <c r="OPP1628" s="35"/>
      <c r="OPQ1628" s="34"/>
      <c r="OPX1628" s="35"/>
      <c r="OPY1628" s="34"/>
      <c r="OQF1628" s="35"/>
      <c r="OQG1628" s="34"/>
      <c r="OQN1628" s="35"/>
      <c r="OQO1628" s="34"/>
      <c r="OQV1628" s="35"/>
      <c r="OQW1628" s="34"/>
      <c r="ORD1628" s="35"/>
      <c r="ORE1628" s="34"/>
      <c r="ORL1628" s="35"/>
      <c r="ORM1628" s="34"/>
      <c r="ORT1628" s="35"/>
      <c r="ORU1628" s="34"/>
      <c r="OSB1628" s="35"/>
      <c r="OSC1628" s="34"/>
      <c r="OSJ1628" s="35"/>
      <c r="OSK1628" s="34"/>
      <c r="OSR1628" s="35"/>
      <c r="OSS1628" s="34"/>
      <c r="OSZ1628" s="35"/>
      <c r="OTA1628" s="34"/>
      <c r="OTH1628" s="35"/>
      <c r="OTI1628" s="34"/>
      <c r="OTP1628" s="35"/>
      <c r="OTQ1628" s="34"/>
      <c r="OTX1628" s="35"/>
      <c r="OTY1628" s="34"/>
      <c r="OUF1628" s="35"/>
      <c r="OUG1628" s="34"/>
      <c r="OUN1628" s="35"/>
      <c r="OUO1628" s="34"/>
      <c r="OUV1628" s="35"/>
      <c r="OUW1628" s="34"/>
      <c r="OVD1628" s="35"/>
      <c r="OVE1628" s="34"/>
      <c r="OVL1628" s="35"/>
      <c r="OVM1628" s="34"/>
      <c r="OVT1628" s="35"/>
      <c r="OVU1628" s="34"/>
      <c r="OWB1628" s="35"/>
      <c r="OWC1628" s="34"/>
      <c r="OWJ1628" s="35"/>
      <c r="OWK1628" s="34"/>
      <c r="OWR1628" s="35"/>
      <c r="OWS1628" s="34"/>
      <c r="OWZ1628" s="35"/>
      <c r="OXA1628" s="34"/>
      <c r="OXH1628" s="35"/>
      <c r="OXI1628" s="34"/>
      <c r="OXP1628" s="35"/>
      <c r="OXQ1628" s="34"/>
      <c r="OXX1628" s="35"/>
      <c r="OXY1628" s="34"/>
      <c r="OYF1628" s="35"/>
      <c r="OYG1628" s="34"/>
      <c r="OYN1628" s="35"/>
      <c r="OYO1628" s="34"/>
      <c r="OYV1628" s="35"/>
      <c r="OYW1628" s="34"/>
      <c r="OZD1628" s="35"/>
      <c r="OZE1628" s="34"/>
      <c r="OZL1628" s="35"/>
      <c r="OZM1628" s="34"/>
      <c r="OZT1628" s="35"/>
      <c r="OZU1628" s="34"/>
      <c r="PAB1628" s="35"/>
      <c r="PAC1628" s="34"/>
      <c r="PAJ1628" s="35"/>
      <c r="PAK1628" s="34"/>
      <c r="PAR1628" s="35"/>
      <c r="PAS1628" s="34"/>
      <c r="PAZ1628" s="35"/>
      <c r="PBA1628" s="34"/>
      <c r="PBH1628" s="35"/>
      <c r="PBI1628" s="34"/>
      <c r="PBP1628" s="35"/>
      <c r="PBQ1628" s="34"/>
      <c r="PBX1628" s="35"/>
      <c r="PBY1628" s="34"/>
      <c r="PCF1628" s="35"/>
      <c r="PCG1628" s="34"/>
      <c r="PCN1628" s="35"/>
      <c r="PCO1628" s="34"/>
      <c r="PCV1628" s="35"/>
      <c r="PCW1628" s="34"/>
      <c r="PDD1628" s="35"/>
      <c r="PDE1628" s="34"/>
      <c r="PDL1628" s="35"/>
      <c r="PDM1628" s="34"/>
      <c r="PDT1628" s="35"/>
      <c r="PDU1628" s="34"/>
      <c r="PEB1628" s="35"/>
      <c r="PEC1628" s="34"/>
      <c r="PEJ1628" s="35"/>
      <c r="PEK1628" s="34"/>
      <c r="PER1628" s="35"/>
      <c r="PES1628" s="34"/>
      <c r="PEZ1628" s="35"/>
      <c r="PFA1628" s="34"/>
      <c r="PFH1628" s="35"/>
      <c r="PFI1628" s="34"/>
      <c r="PFP1628" s="35"/>
      <c r="PFQ1628" s="34"/>
      <c r="PFX1628" s="35"/>
      <c r="PFY1628" s="34"/>
      <c r="PGF1628" s="35"/>
      <c r="PGG1628" s="34"/>
      <c r="PGN1628" s="35"/>
      <c r="PGO1628" s="34"/>
      <c r="PGV1628" s="35"/>
      <c r="PGW1628" s="34"/>
      <c r="PHD1628" s="35"/>
      <c r="PHE1628" s="34"/>
      <c r="PHL1628" s="35"/>
      <c r="PHM1628" s="34"/>
      <c r="PHT1628" s="35"/>
      <c r="PHU1628" s="34"/>
      <c r="PIB1628" s="35"/>
      <c r="PIC1628" s="34"/>
      <c r="PIJ1628" s="35"/>
      <c r="PIK1628" s="34"/>
      <c r="PIR1628" s="35"/>
      <c r="PIS1628" s="34"/>
      <c r="PIZ1628" s="35"/>
      <c r="PJA1628" s="34"/>
      <c r="PJH1628" s="35"/>
      <c r="PJI1628" s="34"/>
      <c r="PJP1628" s="35"/>
      <c r="PJQ1628" s="34"/>
      <c r="PJX1628" s="35"/>
      <c r="PJY1628" s="34"/>
      <c r="PKF1628" s="35"/>
      <c r="PKG1628" s="34"/>
      <c r="PKN1628" s="35"/>
      <c r="PKO1628" s="34"/>
      <c r="PKV1628" s="35"/>
      <c r="PKW1628" s="34"/>
      <c r="PLD1628" s="35"/>
      <c r="PLE1628" s="34"/>
      <c r="PLL1628" s="35"/>
      <c r="PLM1628" s="34"/>
      <c r="PLT1628" s="35"/>
      <c r="PLU1628" s="34"/>
      <c r="PMB1628" s="35"/>
      <c r="PMC1628" s="34"/>
      <c r="PMJ1628" s="35"/>
      <c r="PMK1628" s="34"/>
      <c r="PMR1628" s="35"/>
      <c r="PMS1628" s="34"/>
      <c r="PMZ1628" s="35"/>
      <c r="PNA1628" s="34"/>
      <c r="PNH1628" s="35"/>
      <c r="PNI1628" s="34"/>
      <c r="PNP1628" s="35"/>
      <c r="PNQ1628" s="34"/>
      <c r="PNX1628" s="35"/>
      <c r="PNY1628" s="34"/>
      <c r="POF1628" s="35"/>
      <c r="POG1628" s="34"/>
      <c r="PON1628" s="35"/>
      <c r="POO1628" s="34"/>
      <c r="POV1628" s="35"/>
      <c r="POW1628" s="34"/>
      <c r="PPD1628" s="35"/>
      <c r="PPE1628" s="34"/>
      <c r="PPL1628" s="35"/>
      <c r="PPM1628" s="34"/>
      <c r="PPT1628" s="35"/>
      <c r="PPU1628" s="34"/>
      <c r="PQB1628" s="35"/>
      <c r="PQC1628" s="34"/>
      <c r="PQJ1628" s="35"/>
      <c r="PQK1628" s="34"/>
      <c r="PQR1628" s="35"/>
      <c r="PQS1628" s="34"/>
      <c r="PQZ1628" s="35"/>
      <c r="PRA1628" s="34"/>
      <c r="PRH1628" s="35"/>
      <c r="PRI1628" s="34"/>
      <c r="PRP1628" s="35"/>
      <c r="PRQ1628" s="34"/>
      <c r="PRX1628" s="35"/>
      <c r="PRY1628" s="34"/>
      <c r="PSF1628" s="35"/>
      <c r="PSG1628" s="34"/>
      <c r="PSN1628" s="35"/>
      <c r="PSO1628" s="34"/>
      <c r="PSV1628" s="35"/>
      <c r="PSW1628" s="34"/>
      <c r="PTD1628" s="35"/>
      <c r="PTE1628" s="34"/>
      <c r="PTL1628" s="35"/>
      <c r="PTM1628" s="34"/>
      <c r="PTT1628" s="35"/>
      <c r="PTU1628" s="34"/>
      <c r="PUB1628" s="35"/>
      <c r="PUC1628" s="34"/>
      <c r="PUJ1628" s="35"/>
      <c r="PUK1628" s="34"/>
      <c r="PUR1628" s="35"/>
      <c r="PUS1628" s="34"/>
      <c r="PUZ1628" s="35"/>
      <c r="PVA1628" s="34"/>
      <c r="PVH1628" s="35"/>
      <c r="PVI1628" s="34"/>
      <c r="PVP1628" s="35"/>
      <c r="PVQ1628" s="34"/>
      <c r="PVX1628" s="35"/>
      <c r="PVY1628" s="34"/>
      <c r="PWF1628" s="35"/>
      <c r="PWG1628" s="34"/>
      <c r="PWN1628" s="35"/>
      <c r="PWO1628" s="34"/>
      <c r="PWV1628" s="35"/>
      <c r="PWW1628" s="34"/>
      <c r="PXD1628" s="35"/>
      <c r="PXE1628" s="34"/>
      <c r="PXL1628" s="35"/>
      <c r="PXM1628" s="34"/>
      <c r="PXT1628" s="35"/>
      <c r="PXU1628" s="34"/>
      <c r="PYB1628" s="35"/>
      <c r="PYC1628" s="34"/>
      <c r="PYJ1628" s="35"/>
      <c r="PYK1628" s="34"/>
      <c r="PYR1628" s="35"/>
      <c r="PYS1628" s="34"/>
      <c r="PYZ1628" s="35"/>
      <c r="PZA1628" s="34"/>
      <c r="PZH1628" s="35"/>
      <c r="PZI1628" s="34"/>
      <c r="PZP1628" s="35"/>
      <c r="PZQ1628" s="34"/>
      <c r="PZX1628" s="35"/>
      <c r="PZY1628" s="34"/>
      <c r="QAF1628" s="35"/>
      <c r="QAG1628" s="34"/>
      <c r="QAN1628" s="35"/>
      <c r="QAO1628" s="34"/>
      <c r="QAV1628" s="35"/>
      <c r="QAW1628" s="34"/>
      <c r="QBD1628" s="35"/>
      <c r="QBE1628" s="34"/>
      <c r="QBL1628" s="35"/>
      <c r="QBM1628" s="34"/>
      <c r="QBT1628" s="35"/>
      <c r="QBU1628" s="34"/>
      <c r="QCB1628" s="35"/>
      <c r="QCC1628" s="34"/>
      <c r="QCJ1628" s="35"/>
      <c r="QCK1628" s="34"/>
      <c r="QCR1628" s="35"/>
      <c r="QCS1628" s="34"/>
      <c r="QCZ1628" s="35"/>
      <c r="QDA1628" s="34"/>
      <c r="QDH1628" s="35"/>
      <c r="QDI1628" s="34"/>
      <c r="QDP1628" s="35"/>
      <c r="QDQ1628" s="34"/>
      <c r="QDX1628" s="35"/>
      <c r="QDY1628" s="34"/>
      <c r="QEF1628" s="35"/>
      <c r="QEG1628" s="34"/>
      <c r="QEN1628" s="35"/>
      <c r="QEO1628" s="34"/>
      <c r="QEV1628" s="35"/>
      <c r="QEW1628" s="34"/>
      <c r="QFD1628" s="35"/>
      <c r="QFE1628" s="34"/>
      <c r="QFL1628" s="35"/>
      <c r="QFM1628" s="34"/>
      <c r="QFT1628" s="35"/>
      <c r="QFU1628" s="34"/>
      <c r="QGB1628" s="35"/>
      <c r="QGC1628" s="34"/>
      <c r="QGJ1628" s="35"/>
      <c r="QGK1628" s="34"/>
      <c r="QGR1628" s="35"/>
      <c r="QGS1628" s="34"/>
      <c r="QGZ1628" s="35"/>
      <c r="QHA1628" s="34"/>
      <c r="QHH1628" s="35"/>
      <c r="QHI1628" s="34"/>
      <c r="QHP1628" s="35"/>
      <c r="QHQ1628" s="34"/>
      <c r="QHX1628" s="35"/>
      <c r="QHY1628" s="34"/>
      <c r="QIF1628" s="35"/>
      <c r="QIG1628" s="34"/>
      <c r="QIN1628" s="35"/>
      <c r="QIO1628" s="34"/>
      <c r="QIV1628" s="35"/>
      <c r="QIW1628" s="34"/>
      <c r="QJD1628" s="35"/>
      <c r="QJE1628" s="34"/>
      <c r="QJL1628" s="35"/>
      <c r="QJM1628" s="34"/>
      <c r="QJT1628" s="35"/>
      <c r="QJU1628" s="34"/>
      <c r="QKB1628" s="35"/>
      <c r="QKC1628" s="34"/>
      <c r="QKJ1628" s="35"/>
      <c r="QKK1628" s="34"/>
      <c r="QKR1628" s="35"/>
      <c r="QKS1628" s="34"/>
      <c r="QKZ1628" s="35"/>
      <c r="QLA1628" s="34"/>
      <c r="QLH1628" s="35"/>
      <c r="QLI1628" s="34"/>
      <c r="QLP1628" s="35"/>
      <c r="QLQ1628" s="34"/>
      <c r="QLX1628" s="35"/>
      <c r="QLY1628" s="34"/>
      <c r="QMF1628" s="35"/>
      <c r="QMG1628" s="34"/>
      <c r="QMN1628" s="35"/>
      <c r="QMO1628" s="34"/>
      <c r="QMV1628" s="35"/>
      <c r="QMW1628" s="34"/>
      <c r="QND1628" s="35"/>
      <c r="QNE1628" s="34"/>
      <c r="QNL1628" s="35"/>
      <c r="QNM1628" s="34"/>
      <c r="QNT1628" s="35"/>
      <c r="QNU1628" s="34"/>
      <c r="QOB1628" s="35"/>
      <c r="QOC1628" s="34"/>
      <c r="QOJ1628" s="35"/>
      <c r="QOK1628" s="34"/>
      <c r="QOR1628" s="35"/>
      <c r="QOS1628" s="34"/>
      <c r="QOZ1628" s="35"/>
      <c r="QPA1628" s="34"/>
      <c r="QPH1628" s="35"/>
      <c r="QPI1628" s="34"/>
      <c r="QPP1628" s="35"/>
      <c r="QPQ1628" s="34"/>
      <c r="QPX1628" s="35"/>
      <c r="QPY1628" s="34"/>
      <c r="QQF1628" s="35"/>
      <c r="QQG1628" s="34"/>
      <c r="QQN1628" s="35"/>
      <c r="QQO1628" s="34"/>
      <c r="QQV1628" s="35"/>
      <c r="QQW1628" s="34"/>
      <c r="QRD1628" s="35"/>
      <c r="QRE1628" s="34"/>
      <c r="QRL1628" s="35"/>
      <c r="QRM1628" s="34"/>
      <c r="QRT1628" s="35"/>
      <c r="QRU1628" s="34"/>
      <c r="QSB1628" s="35"/>
      <c r="QSC1628" s="34"/>
      <c r="QSJ1628" s="35"/>
      <c r="QSK1628" s="34"/>
      <c r="QSR1628" s="35"/>
      <c r="QSS1628" s="34"/>
      <c r="QSZ1628" s="35"/>
      <c r="QTA1628" s="34"/>
      <c r="QTH1628" s="35"/>
      <c r="QTI1628" s="34"/>
      <c r="QTP1628" s="35"/>
      <c r="QTQ1628" s="34"/>
      <c r="QTX1628" s="35"/>
      <c r="QTY1628" s="34"/>
      <c r="QUF1628" s="35"/>
      <c r="QUG1628" s="34"/>
      <c r="QUN1628" s="35"/>
      <c r="QUO1628" s="34"/>
      <c r="QUV1628" s="35"/>
      <c r="QUW1628" s="34"/>
      <c r="QVD1628" s="35"/>
      <c r="QVE1628" s="34"/>
      <c r="QVL1628" s="35"/>
      <c r="QVM1628" s="34"/>
      <c r="QVT1628" s="35"/>
      <c r="QVU1628" s="34"/>
      <c r="QWB1628" s="35"/>
      <c r="QWC1628" s="34"/>
      <c r="QWJ1628" s="35"/>
      <c r="QWK1628" s="34"/>
      <c r="QWR1628" s="35"/>
      <c r="QWS1628" s="34"/>
      <c r="QWZ1628" s="35"/>
      <c r="QXA1628" s="34"/>
      <c r="QXH1628" s="35"/>
      <c r="QXI1628" s="34"/>
      <c r="QXP1628" s="35"/>
      <c r="QXQ1628" s="34"/>
      <c r="QXX1628" s="35"/>
      <c r="QXY1628" s="34"/>
      <c r="QYF1628" s="35"/>
      <c r="QYG1628" s="34"/>
      <c r="QYN1628" s="35"/>
      <c r="QYO1628" s="34"/>
      <c r="QYV1628" s="35"/>
      <c r="QYW1628" s="34"/>
      <c r="QZD1628" s="35"/>
      <c r="QZE1628" s="34"/>
      <c r="QZL1628" s="35"/>
      <c r="QZM1628" s="34"/>
      <c r="QZT1628" s="35"/>
      <c r="QZU1628" s="34"/>
      <c r="RAB1628" s="35"/>
      <c r="RAC1628" s="34"/>
      <c r="RAJ1628" s="35"/>
      <c r="RAK1628" s="34"/>
      <c r="RAR1628" s="35"/>
      <c r="RAS1628" s="34"/>
      <c r="RAZ1628" s="35"/>
      <c r="RBA1628" s="34"/>
      <c r="RBH1628" s="35"/>
      <c r="RBI1628" s="34"/>
      <c r="RBP1628" s="35"/>
      <c r="RBQ1628" s="34"/>
      <c r="RBX1628" s="35"/>
      <c r="RBY1628" s="34"/>
      <c r="RCF1628" s="35"/>
      <c r="RCG1628" s="34"/>
      <c r="RCN1628" s="35"/>
      <c r="RCO1628" s="34"/>
      <c r="RCV1628" s="35"/>
      <c r="RCW1628" s="34"/>
      <c r="RDD1628" s="35"/>
      <c r="RDE1628" s="34"/>
      <c r="RDL1628" s="35"/>
      <c r="RDM1628" s="34"/>
      <c r="RDT1628" s="35"/>
      <c r="RDU1628" s="34"/>
      <c r="REB1628" s="35"/>
      <c r="REC1628" s="34"/>
      <c r="REJ1628" s="35"/>
      <c r="REK1628" s="34"/>
      <c r="RER1628" s="35"/>
      <c r="RES1628" s="34"/>
      <c r="REZ1628" s="35"/>
      <c r="RFA1628" s="34"/>
      <c r="RFH1628" s="35"/>
      <c r="RFI1628" s="34"/>
      <c r="RFP1628" s="35"/>
      <c r="RFQ1628" s="34"/>
      <c r="RFX1628" s="35"/>
      <c r="RFY1628" s="34"/>
      <c r="RGF1628" s="35"/>
      <c r="RGG1628" s="34"/>
      <c r="RGN1628" s="35"/>
      <c r="RGO1628" s="34"/>
      <c r="RGV1628" s="35"/>
      <c r="RGW1628" s="34"/>
      <c r="RHD1628" s="35"/>
      <c r="RHE1628" s="34"/>
      <c r="RHL1628" s="35"/>
      <c r="RHM1628" s="34"/>
      <c r="RHT1628" s="35"/>
      <c r="RHU1628" s="34"/>
      <c r="RIB1628" s="35"/>
      <c r="RIC1628" s="34"/>
      <c r="RIJ1628" s="35"/>
      <c r="RIK1628" s="34"/>
      <c r="RIR1628" s="35"/>
      <c r="RIS1628" s="34"/>
      <c r="RIZ1628" s="35"/>
      <c r="RJA1628" s="34"/>
      <c r="RJH1628" s="35"/>
      <c r="RJI1628" s="34"/>
      <c r="RJP1628" s="35"/>
      <c r="RJQ1628" s="34"/>
      <c r="RJX1628" s="35"/>
      <c r="RJY1628" s="34"/>
      <c r="RKF1628" s="35"/>
      <c r="RKG1628" s="34"/>
      <c r="RKN1628" s="35"/>
      <c r="RKO1628" s="34"/>
      <c r="RKV1628" s="35"/>
      <c r="RKW1628" s="34"/>
      <c r="RLD1628" s="35"/>
      <c r="RLE1628" s="34"/>
      <c r="RLL1628" s="35"/>
      <c r="RLM1628" s="34"/>
      <c r="RLT1628" s="35"/>
      <c r="RLU1628" s="34"/>
      <c r="RMB1628" s="35"/>
      <c r="RMC1628" s="34"/>
      <c r="RMJ1628" s="35"/>
      <c r="RMK1628" s="34"/>
      <c r="RMR1628" s="35"/>
      <c r="RMS1628" s="34"/>
      <c r="RMZ1628" s="35"/>
      <c r="RNA1628" s="34"/>
      <c r="RNH1628" s="35"/>
      <c r="RNI1628" s="34"/>
      <c r="RNP1628" s="35"/>
      <c r="RNQ1628" s="34"/>
      <c r="RNX1628" s="35"/>
      <c r="RNY1628" s="34"/>
      <c r="ROF1628" s="35"/>
      <c r="ROG1628" s="34"/>
      <c r="RON1628" s="35"/>
      <c r="ROO1628" s="34"/>
      <c r="ROV1628" s="35"/>
      <c r="ROW1628" s="34"/>
      <c r="RPD1628" s="35"/>
      <c r="RPE1628" s="34"/>
      <c r="RPL1628" s="35"/>
      <c r="RPM1628" s="34"/>
      <c r="RPT1628" s="35"/>
      <c r="RPU1628" s="34"/>
      <c r="RQB1628" s="35"/>
      <c r="RQC1628" s="34"/>
      <c r="RQJ1628" s="35"/>
      <c r="RQK1628" s="34"/>
      <c r="RQR1628" s="35"/>
      <c r="RQS1628" s="34"/>
      <c r="RQZ1628" s="35"/>
      <c r="RRA1628" s="34"/>
      <c r="RRH1628" s="35"/>
      <c r="RRI1628" s="34"/>
      <c r="RRP1628" s="35"/>
      <c r="RRQ1628" s="34"/>
      <c r="RRX1628" s="35"/>
      <c r="RRY1628" s="34"/>
      <c r="RSF1628" s="35"/>
      <c r="RSG1628" s="34"/>
      <c r="RSN1628" s="35"/>
      <c r="RSO1628" s="34"/>
      <c r="RSV1628" s="35"/>
      <c r="RSW1628" s="34"/>
      <c r="RTD1628" s="35"/>
      <c r="RTE1628" s="34"/>
      <c r="RTL1628" s="35"/>
      <c r="RTM1628" s="34"/>
      <c r="RTT1628" s="35"/>
      <c r="RTU1628" s="34"/>
      <c r="RUB1628" s="35"/>
      <c r="RUC1628" s="34"/>
      <c r="RUJ1628" s="35"/>
      <c r="RUK1628" s="34"/>
      <c r="RUR1628" s="35"/>
      <c r="RUS1628" s="34"/>
      <c r="RUZ1628" s="35"/>
      <c r="RVA1628" s="34"/>
      <c r="RVH1628" s="35"/>
      <c r="RVI1628" s="34"/>
      <c r="RVP1628" s="35"/>
      <c r="RVQ1628" s="34"/>
      <c r="RVX1628" s="35"/>
      <c r="RVY1628" s="34"/>
      <c r="RWF1628" s="35"/>
      <c r="RWG1628" s="34"/>
      <c r="RWN1628" s="35"/>
      <c r="RWO1628" s="34"/>
      <c r="RWV1628" s="35"/>
      <c r="RWW1628" s="34"/>
      <c r="RXD1628" s="35"/>
      <c r="RXE1628" s="34"/>
      <c r="RXL1628" s="35"/>
      <c r="RXM1628" s="34"/>
      <c r="RXT1628" s="35"/>
      <c r="RXU1628" s="34"/>
      <c r="RYB1628" s="35"/>
      <c r="RYC1628" s="34"/>
      <c r="RYJ1628" s="35"/>
      <c r="RYK1628" s="34"/>
      <c r="RYR1628" s="35"/>
      <c r="RYS1628" s="34"/>
      <c r="RYZ1628" s="35"/>
      <c r="RZA1628" s="34"/>
      <c r="RZH1628" s="35"/>
      <c r="RZI1628" s="34"/>
      <c r="RZP1628" s="35"/>
      <c r="RZQ1628" s="34"/>
      <c r="RZX1628" s="35"/>
      <c r="RZY1628" s="34"/>
      <c r="SAF1628" s="35"/>
      <c r="SAG1628" s="34"/>
      <c r="SAN1628" s="35"/>
      <c r="SAO1628" s="34"/>
      <c r="SAV1628" s="35"/>
      <c r="SAW1628" s="34"/>
      <c r="SBD1628" s="35"/>
      <c r="SBE1628" s="34"/>
      <c r="SBL1628" s="35"/>
      <c r="SBM1628" s="34"/>
      <c r="SBT1628" s="35"/>
      <c r="SBU1628" s="34"/>
      <c r="SCB1628" s="35"/>
      <c r="SCC1628" s="34"/>
      <c r="SCJ1628" s="35"/>
      <c r="SCK1628" s="34"/>
      <c r="SCR1628" s="35"/>
      <c r="SCS1628" s="34"/>
      <c r="SCZ1628" s="35"/>
      <c r="SDA1628" s="34"/>
      <c r="SDH1628" s="35"/>
      <c r="SDI1628" s="34"/>
      <c r="SDP1628" s="35"/>
      <c r="SDQ1628" s="34"/>
      <c r="SDX1628" s="35"/>
      <c r="SDY1628" s="34"/>
      <c r="SEF1628" s="35"/>
      <c r="SEG1628" s="34"/>
      <c r="SEN1628" s="35"/>
      <c r="SEO1628" s="34"/>
      <c r="SEV1628" s="35"/>
      <c r="SEW1628" s="34"/>
      <c r="SFD1628" s="35"/>
      <c r="SFE1628" s="34"/>
      <c r="SFL1628" s="35"/>
      <c r="SFM1628" s="34"/>
      <c r="SFT1628" s="35"/>
      <c r="SFU1628" s="34"/>
      <c r="SGB1628" s="35"/>
      <c r="SGC1628" s="34"/>
      <c r="SGJ1628" s="35"/>
      <c r="SGK1628" s="34"/>
      <c r="SGR1628" s="35"/>
      <c r="SGS1628" s="34"/>
      <c r="SGZ1628" s="35"/>
      <c r="SHA1628" s="34"/>
      <c r="SHH1628" s="35"/>
      <c r="SHI1628" s="34"/>
      <c r="SHP1628" s="35"/>
      <c r="SHQ1628" s="34"/>
      <c r="SHX1628" s="35"/>
      <c r="SHY1628" s="34"/>
      <c r="SIF1628" s="35"/>
      <c r="SIG1628" s="34"/>
      <c r="SIN1628" s="35"/>
      <c r="SIO1628" s="34"/>
      <c r="SIV1628" s="35"/>
      <c r="SIW1628" s="34"/>
      <c r="SJD1628" s="35"/>
      <c r="SJE1628" s="34"/>
      <c r="SJL1628" s="35"/>
      <c r="SJM1628" s="34"/>
      <c r="SJT1628" s="35"/>
      <c r="SJU1628" s="34"/>
      <c r="SKB1628" s="35"/>
      <c r="SKC1628" s="34"/>
      <c r="SKJ1628" s="35"/>
      <c r="SKK1628" s="34"/>
      <c r="SKR1628" s="35"/>
      <c r="SKS1628" s="34"/>
      <c r="SKZ1628" s="35"/>
      <c r="SLA1628" s="34"/>
      <c r="SLH1628" s="35"/>
      <c r="SLI1628" s="34"/>
      <c r="SLP1628" s="35"/>
      <c r="SLQ1628" s="34"/>
      <c r="SLX1628" s="35"/>
      <c r="SLY1628" s="34"/>
      <c r="SMF1628" s="35"/>
      <c r="SMG1628" s="34"/>
      <c r="SMN1628" s="35"/>
      <c r="SMO1628" s="34"/>
      <c r="SMV1628" s="35"/>
      <c r="SMW1628" s="34"/>
      <c r="SND1628" s="35"/>
      <c r="SNE1628" s="34"/>
      <c r="SNL1628" s="35"/>
      <c r="SNM1628" s="34"/>
      <c r="SNT1628" s="35"/>
      <c r="SNU1628" s="34"/>
      <c r="SOB1628" s="35"/>
      <c r="SOC1628" s="34"/>
      <c r="SOJ1628" s="35"/>
      <c r="SOK1628" s="34"/>
      <c r="SOR1628" s="35"/>
      <c r="SOS1628" s="34"/>
      <c r="SOZ1628" s="35"/>
      <c r="SPA1628" s="34"/>
      <c r="SPH1628" s="35"/>
      <c r="SPI1628" s="34"/>
      <c r="SPP1628" s="35"/>
      <c r="SPQ1628" s="34"/>
      <c r="SPX1628" s="35"/>
      <c r="SPY1628" s="34"/>
      <c r="SQF1628" s="35"/>
      <c r="SQG1628" s="34"/>
      <c r="SQN1628" s="35"/>
      <c r="SQO1628" s="34"/>
      <c r="SQV1628" s="35"/>
      <c r="SQW1628" s="34"/>
      <c r="SRD1628" s="35"/>
      <c r="SRE1628" s="34"/>
      <c r="SRL1628" s="35"/>
      <c r="SRM1628" s="34"/>
      <c r="SRT1628" s="35"/>
      <c r="SRU1628" s="34"/>
      <c r="SSB1628" s="35"/>
      <c r="SSC1628" s="34"/>
      <c r="SSJ1628" s="35"/>
      <c r="SSK1628" s="34"/>
      <c r="SSR1628" s="35"/>
      <c r="SSS1628" s="34"/>
      <c r="SSZ1628" s="35"/>
      <c r="STA1628" s="34"/>
      <c r="STH1628" s="35"/>
      <c r="STI1628" s="34"/>
      <c r="STP1628" s="35"/>
      <c r="STQ1628" s="34"/>
      <c r="STX1628" s="35"/>
      <c r="STY1628" s="34"/>
      <c r="SUF1628" s="35"/>
      <c r="SUG1628" s="34"/>
      <c r="SUN1628" s="35"/>
      <c r="SUO1628" s="34"/>
      <c r="SUV1628" s="35"/>
      <c r="SUW1628" s="34"/>
      <c r="SVD1628" s="35"/>
      <c r="SVE1628" s="34"/>
      <c r="SVL1628" s="35"/>
      <c r="SVM1628" s="34"/>
      <c r="SVT1628" s="35"/>
      <c r="SVU1628" s="34"/>
      <c r="SWB1628" s="35"/>
      <c r="SWC1628" s="34"/>
      <c r="SWJ1628" s="35"/>
      <c r="SWK1628" s="34"/>
      <c r="SWR1628" s="35"/>
      <c r="SWS1628" s="34"/>
      <c r="SWZ1628" s="35"/>
      <c r="SXA1628" s="34"/>
      <c r="SXH1628" s="35"/>
      <c r="SXI1628" s="34"/>
      <c r="SXP1628" s="35"/>
      <c r="SXQ1628" s="34"/>
      <c r="SXX1628" s="35"/>
      <c r="SXY1628" s="34"/>
      <c r="SYF1628" s="35"/>
      <c r="SYG1628" s="34"/>
      <c r="SYN1628" s="35"/>
      <c r="SYO1628" s="34"/>
      <c r="SYV1628" s="35"/>
      <c r="SYW1628" s="34"/>
      <c r="SZD1628" s="35"/>
      <c r="SZE1628" s="34"/>
      <c r="SZL1628" s="35"/>
      <c r="SZM1628" s="34"/>
      <c r="SZT1628" s="35"/>
      <c r="SZU1628" s="34"/>
      <c r="TAB1628" s="35"/>
      <c r="TAC1628" s="34"/>
      <c r="TAJ1628" s="35"/>
      <c r="TAK1628" s="34"/>
      <c r="TAR1628" s="35"/>
      <c r="TAS1628" s="34"/>
      <c r="TAZ1628" s="35"/>
      <c r="TBA1628" s="34"/>
      <c r="TBH1628" s="35"/>
      <c r="TBI1628" s="34"/>
      <c r="TBP1628" s="35"/>
      <c r="TBQ1628" s="34"/>
      <c r="TBX1628" s="35"/>
      <c r="TBY1628" s="34"/>
      <c r="TCF1628" s="35"/>
      <c r="TCG1628" s="34"/>
      <c r="TCN1628" s="35"/>
      <c r="TCO1628" s="34"/>
      <c r="TCV1628" s="35"/>
      <c r="TCW1628" s="34"/>
      <c r="TDD1628" s="35"/>
      <c r="TDE1628" s="34"/>
      <c r="TDL1628" s="35"/>
      <c r="TDM1628" s="34"/>
      <c r="TDT1628" s="35"/>
      <c r="TDU1628" s="34"/>
      <c r="TEB1628" s="35"/>
      <c r="TEC1628" s="34"/>
      <c r="TEJ1628" s="35"/>
      <c r="TEK1628" s="34"/>
      <c r="TER1628" s="35"/>
      <c r="TES1628" s="34"/>
      <c r="TEZ1628" s="35"/>
      <c r="TFA1628" s="34"/>
      <c r="TFH1628" s="35"/>
      <c r="TFI1628" s="34"/>
      <c r="TFP1628" s="35"/>
      <c r="TFQ1628" s="34"/>
      <c r="TFX1628" s="35"/>
      <c r="TFY1628" s="34"/>
      <c r="TGF1628" s="35"/>
      <c r="TGG1628" s="34"/>
      <c r="TGN1628" s="35"/>
      <c r="TGO1628" s="34"/>
      <c r="TGV1628" s="35"/>
      <c r="TGW1628" s="34"/>
      <c r="THD1628" s="35"/>
      <c r="THE1628" s="34"/>
      <c r="THL1628" s="35"/>
      <c r="THM1628" s="34"/>
      <c r="THT1628" s="35"/>
      <c r="THU1628" s="34"/>
      <c r="TIB1628" s="35"/>
      <c r="TIC1628" s="34"/>
      <c r="TIJ1628" s="35"/>
      <c r="TIK1628" s="34"/>
      <c r="TIR1628" s="35"/>
      <c r="TIS1628" s="34"/>
      <c r="TIZ1628" s="35"/>
      <c r="TJA1628" s="34"/>
      <c r="TJH1628" s="35"/>
      <c r="TJI1628" s="34"/>
      <c r="TJP1628" s="35"/>
      <c r="TJQ1628" s="34"/>
      <c r="TJX1628" s="35"/>
      <c r="TJY1628" s="34"/>
      <c r="TKF1628" s="35"/>
      <c r="TKG1628" s="34"/>
      <c r="TKN1628" s="35"/>
      <c r="TKO1628" s="34"/>
      <c r="TKV1628" s="35"/>
      <c r="TKW1628" s="34"/>
      <c r="TLD1628" s="35"/>
      <c r="TLE1628" s="34"/>
      <c r="TLL1628" s="35"/>
      <c r="TLM1628" s="34"/>
      <c r="TLT1628" s="35"/>
      <c r="TLU1628" s="34"/>
      <c r="TMB1628" s="35"/>
      <c r="TMC1628" s="34"/>
      <c r="TMJ1628" s="35"/>
      <c r="TMK1628" s="34"/>
      <c r="TMR1628" s="35"/>
      <c r="TMS1628" s="34"/>
      <c r="TMZ1628" s="35"/>
      <c r="TNA1628" s="34"/>
      <c r="TNH1628" s="35"/>
      <c r="TNI1628" s="34"/>
      <c r="TNP1628" s="35"/>
      <c r="TNQ1628" s="34"/>
      <c r="TNX1628" s="35"/>
      <c r="TNY1628" s="34"/>
      <c r="TOF1628" s="35"/>
      <c r="TOG1628" s="34"/>
      <c r="TON1628" s="35"/>
      <c r="TOO1628" s="34"/>
      <c r="TOV1628" s="35"/>
      <c r="TOW1628" s="34"/>
      <c r="TPD1628" s="35"/>
      <c r="TPE1628" s="34"/>
      <c r="TPL1628" s="35"/>
      <c r="TPM1628" s="34"/>
      <c r="TPT1628" s="35"/>
      <c r="TPU1628" s="34"/>
      <c r="TQB1628" s="35"/>
      <c r="TQC1628" s="34"/>
      <c r="TQJ1628" s="35"/>
      <c r="TQK1628" s="34"/>
      <c r="TQR1628" s="35"/>
      <c r="TQS1628" s="34"/>
      <c r="TQZ1628" s="35"/>
      <c r="TRA1628" s="34"/>
      <c r="TRH1628" s="35"/>
      <c r="TRI1628" s="34"/>
      <c r="TRP1628" s="35"/>
      <c r="TRQ1628" s="34"/>
      <c r="TRX1628" s="35"/>
      <c r="TRY1628" s="34"/>
      <c r="TSF1628" s="35"/>
      <c r="TSG1628" s="34"/>
      <c r="TSN1628" s="35"/>
      <c r="TSO1628" s="34"/>
      <c r="TSV1628" s="35"/>
      <c r="TSW1628" s="34"/>
      <c r="TTD1628" s="35"/>
      <c r="TTE1628" s="34"/>
      <c r="TTL1628" s="35"/>
      <c r="TTM1628" s="34"/>
      <c r="TTT1628" s="35"/>
      <c r="TTU1628" s="34"/>
      <c r="TUB1628" s="35"/>
      <c r="TUC1628" s="34"/>
      <c r="TUJ1628" s="35"/>
      <c r="TUK1628" s="34"/>
      <c r="TUR1628" s="35"/>
      <c r="TUS1628" s="34"/>
      <c r="TUZ1628" s="35"/>
      <c r="TVA1628" s="34"/>
      <c r="TVH1628" s="35"/>
      <c r="TVI1628" s="34"/>
      <c r="TVP1628" s="35"/>
      <c r="TVQ1628" s="34"/>
      <c r="TVX1628" s="35"/>
      <c r="TVY1628" s="34"/>
      <c r="TWF1628" s="35"/>
      <c r="TWG1628" s="34"/>
      <c r="TWN1628" s="35"/>
      <c r="TWO1628" s="34"/>
      <c r="TWV1628" s="35"/>
      <c r="TWW1628" s="34"/>
      <c r="TXD1628" s="35"/>
      <c r="TXE1628" s="34"/>
      <c r="TXL1628" s="35"/>
      <c r="TXM1628" s="34"/>
      <c r="TXT1628" s="35"/>
      <c r="TXU1628" s="34"/>
      <c r="TYB1628" s="35"/>
      <c r="TYC1628" s="34"/>
      <c r="TYJ1628" s="35"/>
      <c r="TYK1628" s="34"/>
      <c r="TYR1628" s="35"/>
      <c r="TYS1628" s="34"/>
      <c r="TYZ1628" s="35"/>
      <c r="TZA1628" s="34"/>
      <c r="TZH1628" s="35"/>
      <c r="TZI1628" s="34"/>
      <c r="TZP1628" s="35"/>
      <c r="TZQ1628" s="34"/>
      <c r="TZX1628" s="35"/>
      <c r="TZY1628" s="34"/>
      <c r="UAF1628" s="35"/>
      <c r="UAG1628" s="34"/>
      <c r="UAN1628" s="35"/>
      <c r="UAO1628" s="34"/>
      <c r="UAV1628" s="35"/>
      <c r="UAW1628" s="34"/>
      <c r="UBD1628" s="35"/>
      <c r="UBE1628" s="34"/>
      <c r="UBL1628" s="35"/>
      <c r="UBM1628" s="34"/>
      <c r="UBT1628" s="35"/>
      <c r="UBU1628" s="34"/>
      <c r="UCB1628" s="35"/>
      <c r="UCC1628" s="34"/>
      <c r="UCJ1628" s="35"/>
      <c r="UCK1628" s="34"/>
      <c r="UCR1628" s="35"/>
      <c r="UCS1628" s="34"/>
      <c r="UCZ1628" s="35"/>
      <c r="UDA1628" s="34"/>
      <c r="UDH1628" s="35"/>
      <c r="UDI1628" s="34"/>
      <c r="UDP1628" s="35"/>
      <c r="UDQ1628" s="34"/>
      <c r="UDX1628" s="35"/>
      <c r="UDY1628" s="34"/>
      <c r="UEF1628" s="35"/>
      <c r="UEG1628" s="34"/>
      <c r="UEN1628" s="35"/>
      <c r="UEO1628" s="34"/>
      <c r="UEV1628" s="35"/>
      <c r="UEW1628" s="34"/>
      <c r="UFD1628" s="35"/>
      <c r="UFE1628" s="34"/>
      <c r="UFL1628" s="35"/>
      <c r="UFM1628" s="34"/>
      <c r="UFT1628" s="35"/>
      <c r="UFU1628" s="34"/>
      <c r="UGB1628" s="35"/>
      <c r="UGC1628" s="34"/>
      <c r="UGJ1628" s="35"/>
      <c r="UGK1628" s="34"/>
      <c r="UGR1628" s="35"/>
      <c r="UGS1628" s="34"/>
      <c r="UGZ1628" s="35"/>
      <c r="UHA1628" s="34"/>
      <c r="UHH1628" s="35"/>
      <c r="UHI1628" s="34"/>
      <c r="UHP1628" s="35"/>
      <c r="UHQ1628" s="34"/>
      <c r="UHX1628" s="35"/>
      <c r="UHY1628" s="34"/>
      <c r="UIF1628" s="35"/>
      <c r="UIG1628" s="34"/>
      <c r="UIN1628" s="35"/>
      <c r="UIO1628" s="34"/>
      <c r="UIV1628" s="35"/>
      <c r="UIW1628" s="34"/>
      <c r="UJD1628" s="35"/>
      <c r="UJE1628" s="34"/>
      <c r="UJL1628" s="35"/>
      <c r="UJM1628" s="34"/>
      <c r="UJT1628" s="35"/>
      <c r="UJU1628" s="34"/>
      <c r="UKB1628" s="35"/>
      <c r="UKC1628" s="34"/>
      <c r="UKJ1628" s="35"/>
      <c r="UKK1628" s="34"/>
      <c r="UKR1628" s="35"/>
      <c r="UKS1628" s="34"/>
      <c r="UKZ1628" s="35"/>
      <c r="ULA1628" s="34"/>
      <c r="ULH1628" s="35"/>
      <c r="ULI1628" s="34"/>
      <c r="ULP1628" s="35"/>
      <c r="ULQ1628" s="34"/>
      <c r="ULX1628" s="35"/>
      <c r="ULY1628" s="34"/>
      <c r="UMF1628" s="35"/>
      <c r="UMG1628" s="34"/>
      <c r="UMN1628" s="35"/>
      <c r="UMO1628" s="34"/>
      <c r="UMV1628" s="35"/>
      <c r="UMW1628" s="34"/>
      <c r="UND1628" s="35"/>
      <c r="UNE1628" s="34"/>
      <c r="UNL1628" s="35"/>
      <c r="UNM1628" s="34"/>
      <c r="UNT1628" s="35"/>
      <c r="UNU1628" s="34"/>
      <c r="UOB1628" s="35"/>
      <c r="UOC1628" s="34"/>
      <c r="UOJ1628" s="35"/>
      <c r="UOK1628" s="34"/>
      <c r="UOR1628" s="35"/>
      <c r="UOS1628" s="34"/>
      <c r="UOZ1628" s="35"/>
      <c r="UPA1628" s="34"/>
      <c r="UPH1628" s="35"/>
      <c r="UPI1628" s="34"/>
      <c r="UPP1628" s="35"/>
      <c r="UPQ1628" s="34"/>
      <c r="UPX1628" s="35"/>
      <c r="UPY1628" s="34"/>
      <c r="UQF1628" s="35"/>
      <c r="UQG1628" s="34"/>
      <c r="UQN1628" s="35"/>
      <c r="UQO1628" s="34"/>
      <c r="UQV1628" s="35"/>
      <c r="UQW1628" s="34"/>
      <c r="URD1628" s="35"/>
      <c r="URE1628" s="34"/>
      <c r="URL1628" s="35"/>
      <c r="URM1628" s="34"/>
      <c r="URT1628" s="35"/>
      <c r="URU1628" s="34"/>
      <c r="USB1628" s="35"/>
      <c r="USC1628" s="34"/>
      <c r="USJ1628" s="35"/>
      <c r="USK1628" s="34"/>
      <c r="USR1628" s="35"/>
      <c r="USS1628" s="34"/>
      <c r="USZ1628" s="35"/>
      <c r="UTA1628" s="34"/>
      <c r="UTH1628" s="35"/>
      <c r="UTI1628" s="34"/>
      <c r="UTP1628" s="35"/>
      <c r="UTQ1628" s="34"/>
      <c r="UTX1628" s="35"/>
      <c r="UTY1628" s="34"/>
      <c r="UUF1628" s="35"/>
      <c r="UUG1628" s="34"/>
      <c r="UUN1628" s="35"/>
      <c r="UUO1628" s="34"/>
      <c r="UUV1628" s="35"/>
      <c r="UUW1628" s="34"/>
      <c r="UVD1628" s="35"/>
      <c r="UVE1628" s="34"/>
      <c r="UVL1628" s="35"/>
      <c r="UVM1628" s="34"/>
      <c r="UVT1628" s="35"/>
      <c r="UVU1628" s="34"/>
      <c r="UWB1628" s="35"/>
      <c r="UWC1628" s="34"/>
      <c r="UWJ1628" s="35"/>
      <c r="UWK1628" s="34"/>
      <c r="UWR1628" s="35"/>
      <c r="UWS1628" s="34"/>
      <c r="UWZ1628" s="35"/>
      <c r="UXA1628" s="34"/>
      <c r="UXH1628" s="35"/>
      <c r="UXI1628" s="34"/>
      <c r="UXP1628" s="35"/>
      <c r="UXQ1628" s="34"/>
      <c r="UXX1628" s="35"/>
      <c r="UXY1628" s="34"/>
      <c r="UYF1628" s="35"/>
      <c r="UYG1628" s="34"/>
      <c r="UYN1628" s="35"/>
      <c r="UYO1628" s="34"/>
      <c r="UYV1628" s="35"/>
      <c r="UYW1628" s="34"/>
      <c r="UZD1628" s="35"/>
      <c r="UZE1628" s="34"/>
      <c r="UZL1628" s="35"/>
      <c r="UZM1628" s="34"/>
      <c r="UZT1628" s="35"/>
      <c r="UZU1628" s="34"/>
      <c r="VAB1628" s="35"/>
      <c r="VAC1628" s="34"/>
      <c r="VAJ1628" s="35"/>
      <c r="VAK1628" s="34"/>
      <c r="VAR1628" s="35"/>
      <c r="VAS1628" s="34"/>
      <c r="VAZ1628" s="35"/>
      <c r="VBA1628" s="34"/>
      <c r="VBH1628" s="35"/>
      <c r="VBI1628" s="34"/>
      <c r="VBP1628" s="35"/>
      <c r="VBQ1628" s="34"/>
      <c r="VBX1628" s="35"/>
      <c r="VBY1628" s="34"/>
      <c r="VCF1628" s="35"/>
      <c r="VCG1628" s="34"/>
      <c r="VCN1628" s="35"/>
      <c r="VCO1628" s="34"/>
      <c r="VCV1628" s="35"/>
      <c r="VCW1628" s="34"/>
      <c r="VDD1628" s="35"/>
      <c r="VDE1628" s="34"/>
      <c r="VDL1628" s="35"/>
      <c r="VDM1628" s="34"/>
      <c r="VDT1628" s="35"/>
      <c r="VDU1628" s="34"/>
      <c r="VEB1628" s="35"/>
      <c r="VEC1628" s="34"/>
      <c r="VEJ1628" s="35"/>
      <c r="VEK1628" s="34"/>
      <c r="VER1628" s="35"/>
      <c r="VES1628" s="34"/>
      <c r="VEZ1628" s="35"/>
      <c r="VFA1628" s="34"/>
      <c r="VFH1628" s="35"/>
      <c r="VFI1628" s="34"/>
      <c r="VFP1628" s="35"/>
      <c r="VFQ1628" s="34"/>
      <c r="VFX1628" s="35"/>
      <c r="VFY1628" s="34"/>
      <c r="VGF1628" s="35"/>
      <c r="VGG1628" s="34"/>
      <c r="VGN1628" s="35"/>
      <c r="VGO1628" s="34"/>
      <c r="VGV1628" s="35"/>
      <c r="VGW1628" s="34"/>
      <c r="VHD1628" s="35"/>
      <c r="VHE1628" s="34"/>
      <c r="VHL1628" s="35"/>
      <c r="VHM1628" s="34"/>
      <c r="VHT1628" s="35"/>
      <c r="VHU1628" s="34"/>
      <c r="VIB1628" s="35"/>
      <c r="VIC1628" s="34"/>
      <c r="VIJ1628" s="35"/>
      <c r="VIK1628" s="34"/>
      <c r="VIR1628" s="35"/>
      <c r="VIS1628" s="34"/>
      <c r="VIZ1628" s="35"/>
      <c r="VJA1628" s="34"/>
      <c r="VJH1628" s="35"/>
      <c r="VJI1628" s="34"/>
      <c r="VJP1628" s="35"/>
      <c r="VJQ1628" s="34"/>
      <c r="VJX1628" s="35"/>
      <c r="VJY1628" s="34"/>
      <c r="VKF1628" s="35"/>
      <c r="VKG1628" s="34"/>
      <c r="VKN1628" s="35"/>
      <c r="VKO1628" s="34"/>
      <c r="VKV1628" s="35"/>
      <c r="VKW1628" s="34"/>
      <c r="VLD1628" s="35"/>
      <c r="VLE1628" s="34"/>
      <c r="VLL1628" s="35"/>
      <c r="VLM1628" s="34"/>
      <c r="VLT1628" s="35"/>
      <c r="VLU1628" s="34"/>
      <c r="VMB1628" s="35"/>
      <c r="VMC1628" s="34"/>
      <c r="VMJ1628" s="35"/>
      <c r="VMK1628" s="34"/>
      <c r="VMR1628" s="35"/>
      <c r="VMS1628" s="34"/>
      <c r="VMZ1628" s="35"/>
      <c r="VNA1628" s="34"/>
      <c r="VNH1628" s="35"/>
      <c r="VNI1628" s="34"/>
      <c r="VNP1628" s="35"/>
      <c r="VNQ1628" s="34"/>
      <c r="VNX1628" s="35"/>
      <c r="VNY1628" s="34"/>
      <c r="VOF1628" s="35"/>
      <c r="VOG1628" s="34"/>
      <c r="VON1628" s="35"/>
      <c r="VOO1628" s="34"/>
      <c r="VOV1628" s="35"/>
      <c r="VOW1628" s="34"/>
      <c r="VPD1628" s="35"/>
      <c r="VPE1628" s="34"/>
      <c r="VPL1628" s="35"/>
      <c r="VPM1628" s="34"/>
      <c r="VPT1628" s="35"/>
      <c r="VPU1628" s="34"/>
      <c r="VQB1628" s="35"/>
      <c r="VQC1628" s="34"/>
      <c r="VQJ1628" s="35"/>
      <c r="VQK1628" s="34"/>
      <c r="VQR1628" s="35"/>
      <c r="VQS1628" s="34"/>
      <c r="VQZ1628" s="35"/>
      <c r="VRA1628" s="34"/>
      <c r="VRH1628" s="35"/>
      <c r="VRI1628" s="34"/>
      <c r="VRP1628" s="35"/>
      <c r="VRQ1628" s="34"/>
      <c r="VRX1628" s="35"/>
      <c r="VRY1628" s="34"/>
      <c r="VSF1628" s="35"/>
      <c r="VSG1628" s="34"/>
      <c r="VSN1628" s="35"/>
      <c r="VSO1628" s="34"/>
      <c r="VSV1628" s="35"/>
      <c r="VSW1628" s="34"/>
      <c r="VTD1628" s="35"/>
      <c r="VTE1628" s="34"/>
      <c r="VTL1628" s="35"/>
      <c r="VTM1628" s="34"/>
      <c r="VTT1628" s="35"/>
      <c r="VTU1628" s="34"/>
      <c r="VUB1628" s="35"/>
      <c r="VUC1628" s="34"/>
      <c r="VUJ1628" s="35"/>
      <c r="VUK1628" s="34"/>
      <c r="VUR1628" s="35"/>
      <c r="VUS1628" s="34"/>
      <c r="VUZ1628" s="35"/>
      <c r="VVA1628" s="34"/>
      <c r="VVH1628" s="35"/>
      <c r="VVI1628" s="34"/>
      <c r="VVP1628" s="35"/>
      <c r="VVQ1628" s="34"/>
      <c r="VVX1628" s="35"/>
      <c r="VVY1628" s="34"/>
      <c r="VWF1628" s="35"/>
      <c r="VWG1628" s="34"/>
      <c r="VWN1628" s="35"/>
      <c r="VWO1628" s="34"/>
      <c r="VWV1628" s="35"/>
      <c r="VWW1628" s="34"/>
      <c r="VXD1628" s="35"/>
      <c r="VXE1628" s="34"/>
      <c r="VXL1628" s="35"/>
      <c r="VXM1628" s="34"/>
      <c r="VXT1628" s="35"/>
      <c r="VXU1628" s="34"/>
      <c r="VYB1628" s="35"/>
      <c r="VYC1628" s="34"/>
      <c r="VYJ1628" s="35"/>
      <c r="VYK1628" s="34"/>
      <c r="VYR1628" s="35"/>
      <c r="VYS1628" s="34"/>
      <c r="VYZ1628" s="35"/>
      <c r="VZA1628" s="34"/>
      <c r="VZH1628" s="35"/>
      <c r="VZI1628" s="34"/>
      <c r="VZP1628" s="35"/>
      <c r="VZQ1628" s="34"/>
      <c r="VZX1628" s="35"/>
      <c r="VZY1628" s="34"/>
      <c r="WAF1628" s="35"/>
      <c r="WAG1628" s="34"/>
      <c r="WAN1628" s="35"/>
      <c r="WAO1628" s="34"/>
      <c r="WAV1628" s="35"/>
      <c r="WAW1628" s="34"/>
      <c r="WBD1628" s="35"/>
      <c r="WBE1628" s="34"/>
      <c r="WBL1628" s="35"/>
      <c r="WBM1628" s="34"/>
      <c r="WBT1628" s="35"/>
      <c r="WBU1628" s="34"/>
      <c r="WCB1628" s="35"/>
      <c r="WCC1628" s="34"/>
      <c r="WCJ1628" s="35"/>
      <c r="WCK1628" s="34"/>
      <c r="WCR1628" s="35"/>
      <c r="WCS1628" s="34"/>
      <c r="WCZ1628" s="35"/>
      <c r="WDA1628" s="34"/>
      <c r="WDH1628" s="35"/>
      <c r="WDI1628" s="34"/>
      <c r="WDP1628" s="35"/>
      <c r="WDQ1628" s="34"/>
      <c r="WDX1628" s="35"/>
      <c r="WDY1628" s="34"/>
      <c r="WEF1628" s="35"/>
      <c r="WEG1628" s="34"/>
      <c r="WEN1628" s="35"/>
      <c r="WEO1628" s="34"/>
      <c r="WEV1628" s="35"/>
      <c r="WEW1628" s="34"/>
      <c r="WFD1628" s="35"/>
      <c r="WFE1628" s="34"/>
      <c r="WFL1628" s="35"/>
      <c r="WFM1628" s="34"/>
      <c r="WFT1628" s="35"/>
      <c r="WFU1628" s="34"/>
      <c r="WGB1628" s="35"/>
      <c r="WGC1628" s="34"/>
      <c r="WGJ1628" s="35"/>
      <c r="WGK1628" s="34"/>
      <c r="WGR1628" s="35"/>
      <c r="WGS1628" s="34"/>
      <c r="WGZ1628" s="35"/>
      <c r="WHA1628" s="34"/>
      <c r="WHH1628" s="35"/>
      <c r="WHI1628" s="34"/>
      <c r="WHP1628" s="35"/>
      <c r="WHQ1628" s="34"/>
      <c r="WHX1628" s="35"/>
      <c r="WHY1628" s="34"/>
      <c r="WIF1628" s="35"/>
      <c r="WIG1628" s="34"/>
      <c r="WIN1628" s="35"/>
      <c r="WIO1628" s="34"/>
      <c r="WIV1628" s="35"/>
      <c r="WIW1628" s="34"/>
      <c r="WJD1628" s="35"/>
      <c r="WJE1628" s="34"/>
      <c r="WJL1628" s="35"/>
      <c r="WJM1628" s="34"/>
      <c r="WJT1628" s="35"/>
      <c r="WJU1628" s="34"/>
      <c r="WKB1628" s="35"/>
      <c r="WKC1628" s="34"/>
      <c r="WKJ1628" s="35"/>
      <c r="WKK1628" s="34"/>
      <c r="WKR1628" s="35"/>
      <c r="WKS1628" s="34"/>
      <c r="WKZ1628" s="35"/>
      <c r="WLA1628" s="34"/>
      <c r="WLH1628" s="35"/>
      <c r="WLI1628" s="34"/>
      <c r="WLP1628" s="35"/>
      <c r="WLQ1628" s="34"/>
      <c r="WLX1628" s="35"/>
      <c r="WLY1628" s="34"/>
      <c r="WMF1628" s="35"/>
      <c r="WMG1628" s="34"/>
      <c r="WMN1628" s="35"/>
      <c r="WMO1628" s="34"/>
      <c r="WMV1628" s="35"/>
      <c r="WMW1628" s="34"/>
      <c r="WND1628" s="35"/>
      <c r="WNE1628" s="34"/>
      <c r="WNL1628" s="35"/>
      <c r="WNM1628" s="34"/>
      <c r="WNT1628" s="35"/>
      <c r="WNU1628" s="34"/>
      <c r="WOB1628" s="35"/>
      <c r="WOC1628" s="34"/>
      <c r="WOJ1628" s="35"/>
      <c r="WOK1628" s="34"/>
      <c r="WOR1628" s="35"/>
      <c r="WOS1628" s="34"/>
      <c r="WOZ1628" s="35"/>
      <c r="WPA1628" s="34"/>
      <c r="WPH1628" s="35"/>
      <c r="WPI1628" s="34"/>
      <c r="WPP1628" s="35"/>
      <c r="WPQ1628" s="34"/>
      <c r="WPX1628" s="35"/>
      <c r="WPY1628" s="34"/>
      <c r="WQF1628" s="35"/>
      <c r="WQG1628" s="34"/>
      <c r="WQN1628" s="35"/>
      <c r="WQO1628" s="34"/>
      <c r="WQV1628" s="35"/>
      <c r="WQW1628" s="34"/>
      <c r="WRD1628" s="35"/>
      <c r="WRE1628" s="34"/>
      <c r="WRL1628" s="35"/>
      <c r="WRM1628" s="34"/>
      <c r="WRT1628" s="35"/>
      <c r="WRU1628" s="34"/>
      <c r="WSB1628" s="35"/>
      <c r="WSC1628" s="34"/>
      <c r="WSJ1628" s="35"/>
      <c r="WSK1628" s="34"/>
      <c r="WSR1628" s="35"/>
      <c r="WSS1628" s="34"/>
      <c r="WSZ1628" s="35"/>
      <c r="WTA1628" s="34"/>
      <c r="WTH1628" s="35"/>
      <c r="WTI1628" s="34"/>
      <c r="WTP1628" s="35"/>
      <c r="WTQ1628" s="34"/>
      <c r="WTX1628" s="35"/>
      <c r="WTY1628" s="34"/>
      <c r="WUF1628" s="35"/>
      <c r="WUG1628" s="34"/>
      <c r="WUN1628" s="35"/>
      <c r="WUO1628" s="34"/>
      <c r="WUV1628" s="35"/>
      <c r="WUW1628" s="34"/>
      <c r="WVD1628" s="35"/>
      <c r="WVE1628" s="34"/>
      <c r="WVL1628" s="35"/>
      <c r="WVM1628" s="34"/>
      <c r="WVT1628" s="35"/>
      <c r="WVU1628" s="34"/>
      <c r="WWB1628" s="35"/>
      <c r="WWC1628" s="34"/>
      <c r="WWJ1628" s="35"/>
      <c r="WWK1628" s="34"/>
      <c r="WWR1628" s="35"/>
      <c r="WWS1628" s="34"/>
      <c r="WWZ1628" s="35"/>
      <c r="WXA1628" s="34"/>
      <c r="WXH1628" s="35"/>
      <c r="WXI1628" s="34"/>
      <c r="WXP1628" s="35"/>
      <c r="WXQ1628" s="34"/>
      <c r="WXX1628" s="35"/>
      <c r="WXY1628" s="34"/>
      <c r="WYF1628" s="35"/>
      <c r="WYG1628" s="34"/>
      <c r="WYN1628" s="35"/>
      <c r="WYO1628" s="34"/>
      <c r="WYV1628" s="35"/>
      <c r="WYW1628" s="34"/>
      <c r="WZD1628" s="35"/>
      <c r="WZE1628" s="34"/>
      <c r="WZL1628" s="35"/>
      <c r="WZM1628" s="34"/>
      <c r="WZT1628" s="35"/>
      <c r="WZU1628" s="34"/>
      <c r="XAB1628" s="35"/>
      <c r="XAC1628" s="34"/>
      <c r="XAJ1628" s="35"/>
      <c r="XAK1628" s="34"/>
      <c r="XAR1628" s="35"/>
      <c r="XAS1628" s="34"/>
      <c r="XAZ1628" s="35"/>
      <c r="XBA1628" s="34"/>
      <c r="XBH1628" s="35"/>
      <c r="XBI1628" s="34"/>
      <c r="XBP1628" s="35"/>
      <c r="XBQ1628" s="34"/>
      <c r="XBX1628" s="35"/>
      <c r="XBY1628" s="34"/>
      <c r="XCF1628" s="35"/>
      <c r="XCG1628" s="34"/>
      <c r="XCN1628" s="35"/>
      <c r="XCO1628" s="34"/>
      <c r="XCV1628" s="35"/>
      <c r="XCW1628" s="34"/>
      <c r="XDD1628" s="35"/>
      <c r="XDE1628" s="34"/>
      <c r="XDL1628" s="35"/>
      <c r="XDM1628" s="34"/>
      <c r="XDT1628" s="35"/>
      <c r="XDU1628" s="34"/>
      <c r="XEB1628" s="35"/>
      <c r="XEC1628" s="34"/>
      <c r="XEJ1628" s="35"/>
      <c r="XEK1628" s="34"/>
      <c r="XER1628" s="35"/>
      <c r="XES1628" s="34"/>
      <c r="XEZ1628" s="35"/>
      <c r="XFA1628" s="34"/>
    </row>
    <row r="1629" spans="1:1021 1028:2045 2052:3069 3076:4093 4100:5117 5124:6141 6148:7165 7172:8189 8196:9213 9220:10237 10244:11261 11268:12285 12292:13309 13316:14333 14340:15357 15364:16381" x14ac:dyDescent="0.25">
      <c r="A1629" t="s">
        <v>484</v>
      </c>
      <c r="B1629" t="s">
        <v>464</v>
      </c>
      <c r="C1629">
        <v>344</v>
      </c>
      <c r="D1629">
        <v>344</v>
      </c>
      <c r="E1629" s="35">
        <v>1</v>
      </c>
      <c r="F1629" s="34">
        <v>5.0000000000000002E-90</v>
      </c>
      <c r="G1629">
        <v>86.07</v>
      </c>
      <c r="H1629">
        <v>1695</v>
      </c>
      <c r="I1629" t="str">
        <f>HYPERLINK("https://www.ncbi.nlm.nih.gov/nucleotide/MN821567.1?report=genbank&amp;log$=nucltop&amp;blast_rank=27&amp;RID=XE6RV0D8013","MN821567.1")</f>
        <v>MN821567.1</v>
      </c>
      <c r="L1629" s="35"/>
      <c r="M1629" s="34"/>
      <c r="T1629" s="35"/>
      <c r="U1629" s="34"/>
      <c r="AB1629" s="35"/>
      <c r="AC1629" s="34"/>
      <c r="AJ1629" s="35"/>
      <c r="AK1629" s="34"/>
      <c r="AR1629" s="35"/>
      <c r="AS1629" s="34"/>
      <c r="AZ1629" s="35"/>
      <c r="BA1629" s="34"/>
      <c r="BH1629" s="35"/>
      <c r="BI1629" s="34"/>
      <c r="BP1629" s="35"/>
      <c r="BQ1629" s="34"/>
      <c r="BX1629" s="35"/>
      <c r="BY1629" s="34"/>
      <c r="CF1629" s="35"/>
      <c r="CG1629" s="34"/>
      <c r="CN1629" s="35"/>
      <c r="CO1629" s="34"/>
      <c r="CV1629" s="35"/>
      <c r="CW1629" s="34"/>
      <c r="DD1629" s="35"/>
      <c r="DE1629" s="34"/>
      <c r="DL1629" s="35"/>
      <c r="DM1629" s="34"/>
      <c r="DT1629" s="35"/>
      <c r="DU1629" s="34"/>
      <c r="EB1629" s="35"/>
      <c r="EC1629" s="34"/>
      <c r="EJ1629" s="35"/>
      <c r="EK1629" s="34"/>
      <c r="ER1629" s="35"/>
      <c r="ES1629" s="34"/>
      <c r="EZ1629" s="35"/>
      <c r="FA1629" s="34"/>
      <c r="FH1629" s="35"/>
      <c r="FI1629" s="34"/>
      <c r="FP1629" s="35"/>
      <c r="FQ1629" s="34"/>
      <c r="FX1629" s="35"/>
      <c r="FY1629" s="34"/>
      <c r="GF1629" s="35"/>
      <c r="GG1629" s="34"/>
      <c r="GN1629" s="35"/>
      <c r="GO1629" s="34"/>
      <c r="GV1629" s="35"/>
      <c r="GW1629" s="34"/>
      <c r="HD1629" s="35"/>
      <c r="HE1629" s="34"/>
      <c r="HL1629" s="35"/>
      <c r="HM1629" s="34"/>
      <c r="HT1629" s="35"/>
      <c r="HU1629" s="34"/>
      <c r="IB1629" s="35"/>
      <c r="IC1629" s="34"/>
      <c r="IJ1629" s="35"/>
      <c r="IK1629" s="34"/>
      <c r="IR1629" s="35"/>
      <c r="IS1629" s="34"/>
      <c r="IZ1629" s="35"/>
      <c r="JA1629" s="34"/>
      <c r="JH1629" s="35"/>
      <c r="JI1629" s="34"/>
      <c r="JP1629" s="35"/>
      <c r="JQ1629" s="34"/>
      <c r="JX1629" s="35"/>
      <c r="JY1629" s="34"/>
      <c r="KF1629" s="35"/>
      <c r="KG1629" s="34"/>
      <c r="KN1629" s="35"/>
      <c r="KO1629" s="34"/>
      <c r="KV1629" s="35"/>
      <c r="KW1629" s="34"/>
      <c r="LD1629" s="35"/>
      <c r="LE1629" s="34"/>
      <c r="LL1629" s="35"/>
      <c r="LM1629" s="34"/>
      <c r="LT1629" s="35"/>
      <c r="LU1629" s="34"/>
      <c r="MB1629" s="35"/>
      <c r="MC1629" s="34"/>
      <c r="MJ1629" s="35"/>
      <c r="MK1629" s="34"/>
      <c r="MR1629" s="35"/>
      <c r="MS1629" s="34"/>
      <c r="MZ1629" s="35"/>
      <c r="NA1629" s="34"/>
      <c r="NH1629" s="35"/>
      <c r="NI1629" s="34"/>
      <c r="NP1629" s="35"/>
      <c r="NQ1629" s="34"/>
      <c r="NX1629" s="35"/>
      <c r="NY1629" s="34"/>
      <c r="OF1629" s="35"/>
      <c r="OG1629" s="34"/>
      <c r="ON1629" s="35"/>
      <c r="OO1629" s="34"/>
      <c r="OV1629" s="35"/>
      <c r="OW1629" s="34"/>
      <c r="PD1629" s="35"/>
      <c r="PE1629" s="34"/>
      <c r="PL1629" s="35"/>
      <c r="PM1629" s="34"/>
      <c r="PT1629" s="35"/>
      <c r="PU1629" s="34"/>
      <c r="QB1629" s="35"/>
      <c r="QC1629" s="34"/>
      <c r="QJ1629" s="35"/>
      <c r="QK1629" s="34"/>
      <c r="QR1629" s="35"/>
      <c r="QS1629" s="34"/>
      <c r="QZ1629" s="35"/>
      <c r="RA1629" s="34"/>
      <c r="RH1629" s="35"/>
      <c r="RI1629" s="34"/>
      <c r="RP1629" s="35"/>
      <c r="RQ1629" s="34"/>
      <c r="RX1629" s="35"/>
      <c r="RY1629" s="34"/>
      <c r="SF1629" s="35"/>
      <c r="SG1629" s="34"/>
      <c r="SN1629" s="35"/>
      <c r="SO1629" s="34"/>
      <c r="SV1629" s="35"/>
      <c r="SW1629" s="34"/>
      <c r="TD1629" s="35"/>
      <c r="TE1629" s="34"/>
      <c r="TL1629" s="35"/>
      <c r="TM1629" s="34"/>
      <c r="TT1629" s="35"/>
      <c r="TU1629" s="34"/>
      <c r="UB1629" s="35"/>
      <c r="UC1629" s="34"/>
      <c r="UJ1629" s="35"/>
      <c r="UK1629" s="34"/>
      <c r="UR1629" s="35"/>
      <c r="US1629" s="34"/>
      <c r="UZ1629" s="35"/>
      <c r="VA1629" s="34"/>
      <c r="VH1629" s="35"/>
      <c r="VI1629" s="34"/>
      <c r="VP1629" s="35"/>
      <c r="VQ1629" s="34"/>
      <c r="VX1629" s="35"/>
      <c r="VY1629" s="34"/>
      <c r="WF1629" s="35"/>
      <c r="WG1629" s="34"/>
      <c r="WN1629" s="35"/>
      <c r="WO1629" s="34"/>
      <c r="WV1629" s="35"/>
      <c r="WW1629" s="34"/>
      <c r="XD1629" s="35"/>
      <c r="XE1629" s="34"/>
      <c r="XL1629" s="35"/>
      <c r="XM1629" s="34"/>
      <c r="XT1629" s="35"/>
      <c r="XU1629" s="34"/>
      <c r="YB1629" s="35"/>
      <c r="YC1629" s="34"/>
      <c r="YJ1629" s="35"/>
      <c r="YK1629" s="34"/>
      <c r="YR1629" s="35"/>
      <c r="YS1629" s="34"/>
      <c r="YZ1629" s="35"/>
      <c r="ZA1629" s="34"/>
      <c r="ZH1629" s="35"/>
      <c r="ZI1629" s="34"/>
      <c r="ZP1629" s="35"/>
      <c r="ZQ1629" s="34"/>
      <c r="ZX1629" s="35"/>
      <c r="ZY1629" s="34"/>
      <c r="AAF1629" s="35"/>
      <c r="AAG1629" s="34"/>
      <c r="AAN1629" s="35"/>
      <c r="AAO1629" s="34"/>
      <c r="AAV1629" s="35"/>
      <c r="AAW1629" s="34"/>
      <c r="ABD1629" s="35"/>
      <c r="ABE1629" s="34"/>
      <c r="ABL1629" s="35"/>
      <c r="ABM1629" s="34"/>
      <c r="ABT1629" s="35"/>
      <c r="ABU1629" s="34"/>
      <c r="ACB1629" s="35"/>
      <c r="ACC1629" s="34"/>
      <c r="ACJ1629" s="35"/>
      <c r="ACK1629" s="34"/>
      <c r="ACR1629" s="35"/>
      <c r="ACS1629" s="34"/>
      <c r="ACZ1629" s="35"/>
      <c r="ADA1629" s="34"/>
      <c r="ADH1629" s="35"/>
      <c r="ADI1629" s="34"/>
      <c r="ADP1629" s="35"/>
      <c r="ADQ1629" s="34"/>
      <c r="ADX1629" s="35"/>
      <c r="ADY1629" s="34"/>
      <c r="AEF1629" s="35"/>
      <c r="AEG1629" s="34"/>
      <c r="AEN1629" s="35"/>
      <c r="AEO1629" s="34"/>
      <c r="AEV1629" s="35"/>
      <c r="AEW1629" s="34"/>
      <c r="AFD1629" s="35"/>
      <c r="AFE1629" s="34"/>
      <c r="AFL1629" s="35"/>
      <c r="AFM1629" s="34"/>
      <c r="AFT1629" s="35"/>
      <c r="AFU1629" s="34"/>
      <c r="AGB1629" s="35"/>
      <c r="AGC1629" s="34"/>
      <c r="AGJ1629" s="35"/>
      <c r="AGK1629" s="34"/>
      <c r="AGR1629" s="35"/>
      <c r="AGS1629" s="34"/>
      <c r="AGZ1629" s="35"/>
      <c r="AHA1629" s="34"/>
      <c r="AHH1629" s="35"/>
      <c r="AHI1629" s="34"/>
      <c r="AHP1629" s="35"/>
      <c r="AHQ1629" s="34"/>
      <c r="AHX1629" s="35"/>
      <c r="AHY1629" s="34"/>
      <c r="AIF1629" s="35"/>
      <c r="AIG1629" s="34"/>
      <c r="AIN1629" s="35"/>
      <c r="AIO1629" s="34"/>
      <c r="AIV1629" s="35"/>
      <c r="AIW1629" s="34"/>
      <c r="AJD1629" s="35"/>
      <c r="AJE1629" s="34"/>
      <c r="AJL1629" s="35"/>
      <c r="AJM1629" s="34"/>
      <c r="AJT1629" s="35"/>
      <c r="AJU1629" s="34"/>
      <c r="AKB1629" s="35"/>
      <c r="AKC1629" s="34"/>
      <c r="AKJ1629" s="35"/>
      <c r="AKK1629" s="34"/>
      <c r="AKR1629" s="35"/>
      <c r="AKS1629" s="34"/>
      <c r="AKZ1629" s="35"/>
      <c r="ALA1629" s="34"/>
      <c r="ALH1629" s="35"/>
      <c r="ALI1629" s="34"/>
      <c r="ALP1629" s="35"/>
      <c r="ALQ1629" s="34"/>
      <c r="ALX1629" s="35"/>
      <c r="ALY1629" s="34"/>
      <c r="AMF1629" s="35"/>
      <c r="AMG1629" s="34"/>
      <c r="AMN1629" s="35"/>
      <c r="AMO1629" s="34"/>
      <c r="AMV1629" s="35"/>
      <c r="AMW1629" s="34"/>
      <c r="AND1629" s="35"/>
      <c r="ANE1629" s="34"/>
      <c r="ANL1629" s="35"/>
      <c r="ANM1629" s="34"/>
      <c r="ANT1629" s="35"/>
      <c r="ANU1629" s="34"/>
      <c r="AOB1629" s="35"/>
      <c r="AOC1629" s="34"/>
      <c r="AOJ1629" s="35"/>
      <c r="AOK1629" s="34"/>
      <c r="AOR1629" s="35"/>
      <c r="AOS1629" s="34"/>
      <c r="AOZ1629" s="35"/>
      <c r="APA1629" s="34"/>
      <c r="APH1629" s="35"/>
      <c r="API1629" s="34"/>
      <c r="APP1629" s="35"/>
      <c r="APQ1629" s="34"/>
      <c r="APX1629" s="35"/>
      <c r="APY1629" s="34"/>
      <c r="AQF1629" s="35"/>
      <c r="AQG1629" s="34"/>
      <c r="AQN1629" s="35"/>
      <c r="AQO1629" s="34"/>
      <c r="AQV1629" s="35"/>
      <c r="AQW1629" s="34"/>
      <c r="ARD1629" s="35"/>
      <c r="ARE1629" s="34"/>
      <c r="ARL1629" s="35"/>
      <c r="ARM1629" s="34"/>
      <c r="ART1629" s="35"/>
      <c r="ARU1629" s="34"/>
      <c r="ASB1629" s="35"/>
      <c r="ASC1629" s="34"/>
      <c r="ASJ1629" s="35"/>
      <c r="ASK1629" s="34"/>
      <c r="ASR1629" s="35"/>
      <c r="ASS1629" s="34"/>
      <c r="ASZ1629" s="35"/>
      <c r="ATA1629" s="34"/>
      <c r="ATH1629" s="35"/>
      <c r="ATI1629" s="34"/>
      <c r="ATP1629" s="35"/>
      <c r="ATQ1629" s="34"/>
      <c r="ATX1629" s="35"/>
      <c r="ATY1629" s="34"/>
      <c r="AUF1629" s="35"/>
      <c r="AUG1629" s="34"/>
      <c r="AUN1629" s="35"/>
      <c r="AUO1629" s="34"/>
      <c r="AUV1629" s="35"/>
      <c r="AUW1629" s="34"/>
      <c r="AVD1629" s="35"/>
      <c r="AVE1629" s="34"/>
      <c r="AVL1629" s="35"/>
      <c r="AVM1629" s="34"/>
      <c r="AVT1629" s="35"/>
      <c r="AVU1629" s="34"/>
      <c r="AWB1629" s="35"/>
      <c r="AWC1629" s="34"/>
      <c r="AWJ1629" s="35"/>
      <c r="AWK1629" s="34"/>
      <c r="AWR1629" s="35"/>
      <c r="AWS1629" s="34"/>
      <c r="AWZ1629" s="35"/>
      <c r="AXA1629" s="34"/>
      <c r="AXH1629" s="35"/>
      <c r="AXI1629" s="34"/>
      <c r="AXP1629" s="35"/>
      <c r="AXQ1629" s="34"/>
      <c r="AXX1629" s="35"/>
      <c r="AXY1629" s="34"/>
      <c r="AYF1629" s="35"/>
      <c r="AYG1629" s="34"/>
      <c r="AYN1629" s="35"/>
      <c r="AYO1629" s="34"/>
      <c r="AYV1629" s="35"/>
      <c r="AYW1629" s="34"/>
      <c r="AZD1629" s="35"/>
      <c r="AZE1629" s="34"/>
      <c r="AZL1629" s="35"/>
      <c r="AZM1629" s="34"/>
      <c r="AZT1629" s="35"/>
      <c r="AZU1629" s="34"/>
      <c r="BAB1629" s="35"/>
      <c r="BAC1629" s="34"/>
      <c r="BAJ1629" s="35"/>
      <c r="BAK1629" s="34"/>
      <c r="BAR1629" s="35"/>
      <c r="BAS1629" s="34"/>
      <c r="BAZ1629" s="35"/>
      <c r="BBA1629" s="34"/>
      <c r="BBH1629" s="35"/>
      <c r="BBI1629" s="34"/>
      <c r="BBP1629" s="35"/>
      <c r="BBQ1629" s="34"/>
      <c r="BBX1629" s="35"/>
      <c r="BBY1629" s="34"/>
      <c r="BCF1629" s="35"/>
      <c r="BCG1629" s="34"/>
      <c r="BCN1629" s="35"/>
      <c r="BCO1629" s="34"/>
      <c r="BCV1629" s="35"/>
      <c r="BCW1629" s="34"/>
      <c r="BDD1629" s="35"/>
      <c r="BDE1629" s="34"/>
      <c r="BDL1629" s="35"/>
      <c r="BDM1629" s="34"/>
      <c r="BDT1629" s="35"/>
      <c r="BDU1629" s="34"/>
      <c r="BEB1629" s="35"/>
      <c r="BEC1629" s="34"/>
      <c r="BEJ1629" s="35"/>
      <c r="BEK1629" s="34"/>
      <c r="BER1629" s="35"/>
      <c r="BES1629" s="34"/>
      <c r="BEZ1629" s="35"/>
      <c r="BFA1629" s="34"/>
      <c r="BFH1629" s="35"/>
      <c r="BFI1629" s="34"/>
      <c r="BFP1629" s="35"/>
      <c r="BFQ1629" s="34"/>
      <c r="BFX1629" s="35"/>
      <c r="BFY1629" s="34"/>
      <c r="BGF1629" s="35"/>
      <c r="BGG1629" s="34"/>
      <c r="BGN1629" s="35"/>
      <c r="BGO1629" s="34"/>
      <c r="BGV1629" s="35"/>
      <c r="BGW1629" s="34"/>
      <c r="BHD1629" s="35"/>
      <c r="BHE1629" s="34"/>
      <c r="BHL1629" s="35"/>
      <c r="BHM1629" s="34"/>
      <c r="BHT1629" s="35"/>
      <c r="BHU1629" s="34"/>
      <c r="BIB1629" s="35"/>
      <c r="BIC1629" s="34"/>
      <c r="BIJ1629" s="35"/>
      <c r="BIK1629" s="34"/>
      <c r="BIR1629" s="35"/>
      <c r="BIS1629" s="34"/>
      <c r="BIZ1629" s="35"/>
      <c r="BJA1629" s="34"/>
      <c r="BJH1629" s="35"/>
      <c r="BJI1629" s="34"/>
      <c r="BJP1629" s="35"/>
      <c r="BJQ1629" s="34"/>
      <c r="BJX1629" s="35"/>
      <c r="BJY1629" s="34"/>
      <c r="BKF1629" s="35"/>
      <c r="BKG1629" s="34"/>
      <c r="BKN1629" s="35"/>
      <c r="BKO1629" s="34"/>
      <c r="BKV1629" s="35"/>
      <c r="BKW1629" s="34"/>
      <c r="BLD1629" s="35"/>
      <c r="BLE1629" s="34"/>
      <c r="BLL1629" s="35"/>
      <c r="BLM1629" s="34"/>
      <c r="BLT1629" s="35"/>
      <c r="BLU1629" s="34"/>
      <c r="BMB1629" s="35"/>
      <c r="BMC1629" s="34"/>
      <c r="BMJ1629" s="35"/>
      <c r="BMK1629" s="34"/>
      <c r="BMR1629" s="35"/>
      <c r="BMS1629" s="34"/>
      <c r="BMZ1629" s="35"/>
      <c r="BNA1629" s="34"/>
      <c r="BNH1629" s="35"/>
      <c r="BNI1629" s="34"/>
      <c r="BNP1629" s="35"/>
      <c r="BNQ1629" s="34"/>
      <c r="BNX1629" s="35"/>
      <c r="BNY1629" s="34"/>
      <c r="BOF1629" s="35"/>
      <c r="BOG1629" s="34"/>
      <c r="BON1629" s="35"/>
      <c r="BOO1629" s="34"/>
      <c r="BOV1629" s="35"/>
      <c r="BOW1629" s="34"/>
      <c r="BPD1629" s="35"/>
      <c r="BPE1629" s="34"/>
      <c r="BPL1629" s="35"/>
      <c r="BPM1629" s="34"/>
      <c r="BPT1629" s="35"/>
      <c r="BPU1629" s="34"/>
      <c r="BQB1629" s="35"/>
      <c r="BQC1629" s="34"/>
      <c r="BQJ1629" s="35"/>
      <c r="BQK1629" s="34"/>
      <c r="BQR1629" s="35"/>
      <c r="BQS1629" s="34"/>
      <c r="BQZ1629" s="35"/>
      <c r="BRA1629" s="34"/>
      <c r="BRH1629" s="35"/>
      <c r="BRI1629" s="34"/>
      <c r="BRP1629" s="35"/>
      <c r="BRQ1629" s="34"/>
      <c r="BRX1629" s="35"/>
      <c r="BRY1629" s="34"/>
      <c r="BSF1629" s="35"/>
      <c r="BSG1629" s="34"/>
      <c r="BSN1629" s="35"/>
      <c r="BSO1629" s="34"/>
      <c r="BSV1629" s="35"/>
      <c r="BSW1629" s="34"/>
      <c r="BTD1629" s="35"/>
      <c r="BTE1629" s="34"/>
      <c r="BTL1629" s="35"/>
      <c r="BTM1629" s="34"/>
      <c r="BTT1629" s="35"/>
      <c r="BTU1629" s="34"/>
      <c r="BUB1629" s="35"/>
      <c r="BUC1629" s="34"/>
      <c r="BUJ1629" s="35"/>
      <c r="BUK1629" s="34"/>
      <c r="BUR1629" s="35"/>
      <c r="BUS1629" s="34"/>
      <c r="BUZ1629" s="35"/>
      <c r="BVA1629" s="34"/>
      <c r="BVH1629" s="35"/>
      <c r="BVI1629" s="34"/>
      <c r="BVP1629" s="35"/>
      <c r="BVQ1629" s="34"/>
      <c r="BVX1629" s="35"/>
      <c r="BVY1629" s="34"/>
      <c r="BWF1629" s="35"/>
      <c r="BWG1629" s="34"/>
      <c r="BWN1629" s="35"/>
      <c r="BWO1629" s="34"/>
      <c r="BWV1629" s="35"/>
      <c r="BWW1629" s="34"/>
      <c r="BXD1629" s="35"/>
      <c r="BXE1629" s="34"/>
      <c r="BXL1629" s="35"/>
      <c r="BXM1629" s="34"/>
      <c r="BXT1629" s="35"/>
      <c r="BXU1629" s="34"/>
      <c r="BYB1629" s="35"/>
      <c r="BYC1629" s="34"/>
      <c r="BYJ1629" s="35"/>
      <c r="BYK1629" s="34"/>
      <c r="BYR1629" s="35"/>
      <c r="BYS1629" s="34"/>
      <c r="BYZ1629" s="35"/>
      <c r="BZA1629" s="34"/>
      <c r="BZH1629" s="35"/>
      <c r="BZI1629" s="34"/>
      <c r="BZP1629" s="35"/>
      <c r="BZQ1629" s="34"/>
      <c r="BZX1629" s="35"/>
      <c r="BZY1629" s="34"/>
      <c r="CAF1629" s="35"/>
      <c r="CAG1629" s="34"/>
      <c r="CAN1629" s="35"/>
      <c r="CAO1629" s="34"/>
      <c r="CAV1629" s="35"/>
      <c r="CAW1629" s="34"/>
      <c r="CBD1629" s="35"/>
      <c r="CBE1629" s="34"/>
      <c r="CBL1629" s="35"/>
      <c r="CBM1629" s="34"/>
      <c r="CBT1629" s="35"/>
      <c r="CBU1629" s="34"/>
      <c r="CCB1629" s="35"/>
      <c r="CCC1629" s="34"/>
      <c r="CCJ1629" s="35"/>
      <c r="CCK1629" s="34"/>
      <c r="CCR1629" s="35"/>
      <c r="CCS1629" s="34"/>
      <c r="CCZ1629" s="35"/>
      <c r="CDA1629" s="34"/>
      <c r="CDH1629" s="35"/>
      <c r="CDI1629" s="34"/>
      <c r="CDP1629" s="35"/>
      <c r="CDQ1629" s="34"/>
      <c r="CDX1629" s="35"/>
      <c r="CDY1629" s="34"/>
      <c r="CEF1629" s="35"/>
      <c r="CEG1629" s="34"/>
      <c r="CEN1629" s="35"/>
      <c r="CEO1629" s="34"/>
      <c r="CEV1629" s="35"/>
      <c r="CEW1629" s="34"/>
      <c r="CFD1629" s="35"/>
      <c r="CFE1629" s="34"/>
      <c r="CFL1629" s="35"/>
      <c r="CFM1629" s="34"/>
      <c r="CFT1629" s="35"/>
      <c r="CFU1629" s="34"/>
      <c r="CGB1629" s="35"/>
      <c r="CGC1629" s="34"/>
      <c r="CGJ1629" s="35"/>
      <c r="CGK1629" s="34"/>
      <c r="CGR1629" s="35"/>
      <c r="CGS1629" s="34"/>
      <c r="CGZ1629" s="35"/>
      <c r="CHA1629" s="34"/>
      <c r="CHH1629" s="35"/>
      <c r="CHI1629" s="34"/>
      <c r="CHP1629" s="35"/>
      <c r="CHQ1629" s="34"/>
      <c r="CHX1629" s="35"/>
      <c r="CHY1629" s="34"/>
      <c r="CIF1629" s="35"/>
      <c r="CIG1629" s="34"/>
      <c r="CIN1629" s="35"/>
      <c r="CIO1629" s="34"/>
      <c r="CIV1629" s="35"/>
      <c r="CIW1629" s="34"/>
      <c r="CJD1629" s="35"/>
      <c r="CJE1629" s="34"/>
      <c r="CJL1629" s="35"/>
      <c r="CJM1629" s="34"/>
      <c r="CJT1629" s="35"/>
      <c r="CJU1629" s="34"/>
      <c r="CKB1629" s="35"/>
      <c r="CKC1629" s="34"/>
      <c r="CKJ1629" s="35"/>
      <c r="CKK1629" s="34"/>
      <c r="CKR1629" s="35"/>
      <c r="CKS1629" s="34"/>
      <c r="CKZ1629" s="35"/>
      <c r="CLA1629" s="34"/>
      <c r="CLH1629" s="35"/>
      <c r="CLI1629" s="34"/>
      <c r="CLP1629" s="35"/>
      <c r="CLQ1629" s="34"/>
      <c r="CLX1629" s="35"/>
      <c r="CLY1629" s="34"/>
      <c r="CMF1629" s="35"/>
      <c r="CMG1629" s="34"/>
      <c r="CMN1629" s="35"/>
      <c r="CMO1629" s="34"/>
      <c r="CMV1629" s="35"/>
      <c r="CMW1629" s="34"/>
      <c r="CND1629" s="35"/>
      <c r="CNE1629" s="34"/>
      <c r="CNL1629" s="35"/>
      <c r="CNM1629" s="34"/>
      <c r="CNT1629" s="35"/>
      <c r="CNU1629" s="34"/>
      <c r="COB1629" s="35"/>
      <c r="COC1629" s="34"/>
      <c r="COJ1629" s="35"/>
      <c r="COK1629" s="34"/>
      <c r="COR1629" s="35"/>
      <c r="COS1629" s="34"/>
      <c r="COZ1629" s="35"/>
      <c r="CPA1629" s="34"/>
      <c r="CPH1629" s="35"/>
      <c r="CPI1629" s="34"/>
      <c r="CPP1629" s="35"/>
      <c r="CPQ1629" s="34"/>
      <c r="CPX1629" s="35"/>
      <c r="CPY1629" s="34"/>
      <c r="CQF1629" s="35"/>
      <c r="CQG1629" s="34"/>
      <c r="CQN1629" s="35"/>
      <c r="CQO1629" s="34"/>
      <c r="CQV1629" s="35"/>
      <c r="CQW1629" s="34"/>
      <c r="CRD1629" s="35"/>
      <c r="CRE1629" s="34"/>
      <c r="CRL1629" s="35"/>
      <c r="CRM1629" s="34"/>
      <c r="CRT1629" s="35"/>
      <c r="CRU1629" s="34"/>
      <c r="CSB1629" s="35"/>
      <c r="CSC1629" s="34"/>
      <c r="CSJ1629" s="35"/>
      <c r="CSK1629" s="34"/>
      <c r="CSR1629" s="35"/>
      <c r="CSS1629" s="34"/>
      <c r="CSZ1629" s="35"/>
      <c r="CTA1629" s="34"/>
      <c r="CTH1629" s="35"/>
      <c r="CTI1629" s="34"/>
      <c r="CTP1629" s="35"/>
      <c r="CTQ1629" s="34"/>
      <c r="CTX1629" s="35"/>
      <c r="CTY1629" s="34"/>
      <c r="CUF1629" s="35"/>
      <c r="CUG1629" s="34"/>
      <c r="CUN1629" s="35"/>
      <c r="CUO1629" s="34"/>
      <c r="CUV1629" s="35"/>
      <c r="CUW1629" s="34"/>
      <c r="CVD1629" s="35"/>
      <c r="CVE1629" s="34"/>
      <c r="CVL1629" s="35"/>
      <c r="CVM1629" s="34"/>
      <c r="CVT1629" s="35"/>
      <c r="CVU1629" s="34"/>
      <c r="CWB1629" s="35"/>
      <c r="CWC1629" s="34"/>
      <c r="CWJ1629" s="35"/>
      <c r="CWK1629" s="34"/>
      <c r="CWR1629" s="35"/>
      <c r="CWS1629" s="34"/>
      <c r="CWZ1629" s="35"/>
      <c r="CXA1629" s="34"/>
      <c r="CXH1629" s="35"/>
      <c r="CXI1629" s="34"/>
      <c r="CXP1629" s="35"/>
      <c r="CXQ1629" s="34"/>
      <c r="CXX1629" s="35"/>
      <c r="CXY1629" s="34"/>
      <c r="CYF1629" s="35"/>
      <c r="CYG1629" s="34"/>
      <c r="CYN1629" s="35"/>
      <c r="CYO1629" s="34"/>
      <c r="CYV1629" s="35"/>
      <c r="CYW1629" s="34"/>
      <c r="CZD1629" s="35"/>
      <c r="CZE1629" s="34"/>
      <c r="CZL1629" s="35"/>
      <c r="CZM1629" s="34"/>
      <c r="CZT1629" s="35"/>
      <c r="CZU1629" s="34"/>
      <c r="DAB1629" s="35"/>
      <c r="DAC1629" s="34"/>
      <c r="DAJ1629" s="35"/>
      <c r="DAK1629" s="34"/>
      <c r="DAR1629" s="35"/>
      <c r="DAS1629" s="34"/>
      <c r="DAZ1629" s="35"/>
      <c r="DBA1629" s="34"/>
      <c r="DBH1629" s="35"/>
      <c r="DBI1629" s="34"/>
      <c r="DBP1629" s="35"/>
      <c r="DBQ1629" s="34"/>
      <c r="DBX1629" s="35"/>
      <c r="DBY1629" s="34"/>
      <c r="DCF1629" s="35"/>
      <c r="DCG1629" s="34"/>
      <c r="DCN1629" s="35"/>
      <c r="DCO1629" s="34"/>
      <c r="DCV1629" s="35"/>
      <c r="DCW1629" s="34"/>
      <c r="DDD1629" s="35"/>
      <c r="DDE1629" s="34"/>
      <c r="DDL1629" s="35"/>
      <c r="DDM1629" s="34"/>
      <c r="DDT1629" s="35"/>
      <c r="DDU1629" s="34"/>
      <c r="DEB1629" s="35"/>
      <c r="DEC1629" s="34"/>
      <c r="DEJ1629" s="35"/>
      <c r="DEK1629" s="34"/>
      <c r="DER1629" s="35"/>
      <c r="DES1629" s="34"/>
      <c r="DEZ1629" s="35"/>
      <c r="DFA1629" s="34"/>
      <c r="DFH1629" s="35"/>
      <c r="DFI1629" s="34"/>
      <c r="DFP1629" s="35"/>
      <c r="DFQ1629" s="34"/>
      <c r="DFX1629" s="35"/>
      <c r="DFY1629" s="34"/>
      <c r="DGF1629" s="35"/>
      <c r="DGG1629" s="34"/>
      <c r="DGN1629" s="35"/>
      <c r="DGO1629" s="34"/>
      <c r="DGV1629" s="35"/>
      <c r="DGW1629" s="34"/>
      <c r="DHD1629" s="35"/>
      <c r="DHE1629" s="34"/>
      <c r="DHL1629" s="35"/>
      <c r="DHM1629" s="34"/>
      <c r="DHT1629" s="35"/>
      <c r="DHU1629" s="34"/>
      <c r="DIB1629" s="35"/>
      <c r="DIC1629" s="34"/>
      <c r="DIJ1629" s="35"/>
      <c r="DIK1629" s="34"/>
      <c r="DIR1629" s="35"/>
      <c r="DIS1629" s="34"/>
      <c r="DIZ1629" s="35"/>
      <c r="DJA1629" s="34"/>
      <c r="DJH1629" s="35"/>
      <c r="DJI1629" s="34"/>
      <c r="DJP1629" s="35"/>
      <c r="DJQ1629" s="34"/>
      <c r="DJX1629" s="35"/>
      <c r="DJY1629" s="34"/>
      <c r="DKF1629" s="35"/>
      <c r="DKG1629" s="34"/>
      <c r="DKN1629" s="35"/>
      <c r="DKO1629" s="34"/>
      <c r="DKV1629" s="35"/>
      <c r="DKW1629" s="34"/>
      <c r="DLD1629" s="35"/>
      <c r="DLE1629" s="34"/>
      <c r="DLL1629" s="35"/>
      <c r="DLM1629" s="34"/>
      <c r="DLT1629" s="35"/>
      <c r="DLU1629" s="34"/>
      <c r="DMB1629" s="35"/>
      <c r="DMC1629" s="34"/>
      <c r="DMJ1629" s="35"/>
      <c r="DMK1629" s="34"/>
      <c r="DMR1629" s="35"/>
      <c r="DMS1629" s="34"/>
      <c r="DMZ1629" s="35"/>
      <c r="DNA1629" s="34"/>
      <c r="DNH1629" s="35"/>
      <c r="DNI1629" s="34"/>
      <c r="DNP1629" s="35"/>
      <c r="DNQ1629" s="34"/>
      <c r="DNX1629" s="35"/>
      <c r="DNY1629" s="34"/>
      <c r="DOF1629" s="35"/>
      <c r="DOG1629" s="34"/>
      <c r="DON1629" s="35"/>
      <c r="DOO1629" s="34"/>
      <c r="DOV1629" s="35"/>
      <c r="DOW1629" s="34"/>
      <c r="DPD1629" s="35"/>
      <c r="DPE1629" s="34"/>
      <c r="DPL1629" s="35"/>
      <c r="DPM1629" s="34"/>
      <c r="DPT1629" s="35"/>
      <c r="DPU1629" s="34"/>
      <c r="DQB1629" s="35"/>
      <c r="DQC1629" s="34"/>
      <c r="DQJ1629" s="35"/>
      <c r="DQK1629" s="34"/>
      <c r="DQR1629" s="35"/>
      <c r="DQS1629" s="34"/>
      <c r="DQZ1629" s="35"/>
      <c r="DRA1629" s="34"/>
      <c r="DRH1629" s="35"/>
      <c r="DRI1629" s="34"/>
      <c r="DRP1629" s="35"/>
      <c r="DRQ1629" s="34"/>
      <c r="DRX1629" s="35"/>
      <c r="DRY1629" s="34"/>
      <c r="DSF1629" s="35"/>
      <c r="DSG1629" s="34"/>
      <c r="DSN1629" s="35"/>
      <c r="DSO1629" s="34"/>
      <c r="DSV1629" s="35"/>
      <c r="DSW1629" s="34"/>
      <c r="DTD1629" s="35"/>
      <c r="DTE1629" s="34"/>
      <c r="DTL1629" s="35"/>
      <c r="DTM1629" s="34"/>
      <c r="DTT1629" s="35"/>
      <c r="DTU1629" s="34"/>
      <c r="DUB1629" s="35"/>
      <c r="DUC1629" s="34"/>
      <c r="DUJ1629" s="35"/>
      <c r="DUK1629" s="34"/>
      <c r="DUR1629" s="35"/>
      <c r="DUS1629" s="34"/>
      <c r="DUZ1629" s="35"/>
      <c r="DVA1629" s="34"/>
      <c r="DVH1629" s="35"/>
      <c r="DVI1629" s="34"/>
      <c r="DVP1629" s="35"/>
      <c r="DVQ1629" s="34"/>
      <c r="DVX1629" s="35"/>
      <c r="DVY1629" s="34"/>
      <c r="DWF1629" s="35"/>
      <c r="DWG1629" s="34"/>
      <c r="DWN1629" s="35"/>
      <c r="DWO1629" s="34"/>
      <c r="DWV1629" s="35"/>
      <c r="DWW1629" s="34"/>
      <c r="DXD1629" s="35"/>
      <c r="DXE1629" s="34"/>
      <c r="DXL1629" s="35"/>
      <c r="DXM1629" s="34"/>
      <c r="DXT1629" s="35"/>
      <c r="DXU1629" s="34"/>
      <c r="DYB1629" s="35"/>
      <c r="DYC1629" s="34"/>
      <c r="DYJ1629" s="35"/>
      <c r="DYK1629" s="34"/>
      <c r="DYR1629" s="35"/>
      <c r="DYS1629" s="34"/>
      <c r="DYZ1629" s="35"/>
      <c r="DZA1629" s="34"/>
      <c r="DZH1629" s="35"/>
      <c r="DZI1629" s="34"/>
      <c r="DZP1629" s="35"/>
      <c r="DZQ1629" s="34"/>
      <c r="DZX1629" s="35"/>
      <c r="DZY1629" s="34"/>
      <c r="EAF1629" s="35"/>
      <c r="EAG1629" s="34"/>
      <c r="EAN1629" s="35"/>
      <c r="EAO1629" s="34"/>
      <c r="EAV1629" s="35"/>
      <c r="EAW1629" s="34"/>
      <c r="EBD1629" s="35"/>
      <c r="EBE1629" s="34"/>
      <c r="EBL1629" s="35"/>
      <c r="EBM1629" s="34"/>
      <c r="EBT1629" s="35"/>
      <c r="EBU1629" s="34"/>
      <c r="ECB1629" s="35"/>
      <c r="ECC1629" s="34"/>
      <c r="ECJ1629" s="35"/>
      <c r="ECK1629" s="34"/>
      <c r="ECR1629" s="35"/>
      <c r="ECS1629" s="34"/>
      <c r="ECZ1629" s="35"/>
      <c r="EDA1629" s="34"/>
      <c r="EDH1629" s="35"/>
      <c r="EDI1629" s="34"/>
      <c r="EDP1629" s="35"/>
      <c r="EDQ1629" s="34"/>
      <c r="EDX1629" s="35"/>
      <c r="EDY1629" s="34"/>
      <c r="EEF1629" s="35"/>
      <c r="EEG1629" s="34"/>
      <c r="EEN1629" s="35"/>
      <c r="EEO1629" s="34"/>
      <c r="EEV1629" s="35"/>
      <c r="EEW1629" s="34"/>
      <c r="EFD1629" s="35"/>
      <c r="EFE1629" s="34"/>
      <c r="EFL1629" s="35"/>
      <c r="EFM1629" s="34"/>
      <c r="EFT1629" s="35"/>
      <c r="EFU1629" s="34"/>
      <c r="EGB1629" s="35"/>
      <c r="EGC1629" s="34"/>
      <c r="EGJ1629" s="35"/>
      <c r="EGK1629" s="34"/>
      <c r="EGR1629" s="35"/>
      <c r="EGS1629" s="34"/>
      <c r="EGZ1629" s="35"/>
      <c r="EHA1629" s="34"/>
      <c r="EHH1629" s="35"/>
      <c r="EHI1629" s="34"/>
      <c r="EHP1629" s="35"/>
      <c r="EHQ1629" s="34"/>
      <c r="EHX1629" s="35"/>
      <c r="EHY1629" s="34"/>
      <c r="EIF1629" s="35"/>
      <c r="EIG1629" s="34"/>
      <c r="EIN1629" s="35"/>
      <c r="EIO1629" s="34"/>
      <c r="EIV1629" s="35"/>
      <c r="EIW1629" s="34"/>
      <c r="EJD1629" s="35"/>
      <c r="EJE1629" s="34"/>
      <c r="EJL1629" s="35"/>
      <c r="EJM1629" s="34"/>
      <c r="EJT1629" s="35"/>
      <c r="EJU1629" s="34"/>
      <c r="EKB1629" s="35"/>
      <c r="EKC1629" s="34"/>
      <c r="EKJ1629" s="35"/>
      <c r="EKK1629" s="34"/>
      <c r="EKR1629" s="35"/>
      <c r="EKS1629" s="34"/>
      <c r="EKZ1629" s="35"/>
      <c r="ELA1629" s="34"/>
      <c r="ELH1629" s="35"/>
      <c r="ELI1629" s="34"/>
      <c r="ELP1629" s="35"/>
      <c r="ELQ1629" s="34"/>
      <c r="ELX1629" s="35"/>
      <c r="ELY1629" s="34"/>
      <c r="EMF1629" s="35"/>
      <c r="EMG1629" s="34"/>
      <c r="EMN1629" s="35"/>
      <c r="EMO1629" s="34"/>
      <c r="EMV1629" s="35"/>
      <c r="EMW1629" s="34"/>
      <c r="END1629" s="35"/>
      <c r="ENE1629" s="34"/>
      <c r="ENL1629" s="35"/>
      <c r="ENM1629" s="34"/>
      <c r="ENT1629" s="35"/>
      <c r="ENU1629" s="34"/>
      <c r="EOB1629" s="35"/>
      <c r="EOC1629" s="34"/>
      <c r="EOJ1629" s="35"/>
      <c r="EOK1629" s="34"/>
      <c r="EOR1629" s="35"/>
      <c r="EOS1629" s="34"/>
      <c r="EOZ1629" s="35"/>
      <c r="EPA1629" s="34"/>
      <c r="EPH1629" s="35"/>
      <c r="EPI1629" s="34"/>
      <c r="EPP1629" s="35"/>
      <c r="EPQ1629" s="34"/>
      <c r="EPX1629" s="35"/>
      <c r="EPY1629" s="34"/>
      <c r="EQF1629" s="35"/>
      <c r="EQG1629" s="34"/>
      <c r="EQN1629" s="35"/>
      <c r="EQO1629" s="34"/>
      <c r="EQV1629" s="35"/>
      <c r="EQW1629" s="34"/>
      <c r="ERD1629" s="35"/>
      <c r="ERE1629" s="34"/>
      <c r="ERL1629" s="35"/>
      <c r="ERM1629" s="34"/>
      <c r="ERT1629" s="35"/>
      <c r="ERU1629" s="34"/>
      <c r="ESB1629" s="35"/>
      <c r="ESC1629" s="34"/>
      <c r="ESJ1629" s="35"/>
      <c r="ESK1629" s="34"/>
      <c r="ESR1629" s="35"/>
      <c r="ESS1629" s="34"/>
      <c r="ESZ1629" s="35"/>
      <c r="ETA1629" s="34"/>
      <c r="ETH1629" s="35"/>
      <c r="ETI1629" s="34"/>
      <c r="ETP1629" s="35"/>
      <c r="ETQ1629" s="34"/>
      <c r="ETX1629" s="35"/>
      <c r="ETY1629" s="34"/>
      <c r="EUF1629" s="35"/>
      <c r="EUG1629" s="34"/>
      <c r="EUN1629" s="35"/>
      <c r="EUO1629" s="34"/>
      <c r="EUV1629" s="35"/>
      <c r="EUW1629" s="34"/>
      <c r="EVD1629" s="35"/>
      <c r="EVE1629" s="34"/>
      <c r="EVL1629" s="35"/>
      <c r="EVM1629" s="34"/>
      <c r="EVT1629" s="35"/>
      <c r="EVU1629" s="34"/>
      <c r="EWB1629" s="35"/>
      <c r="EWC1629" s="34"/>
      <c r="EWJ1629" s="35"/>
      <c r="EWK1629" s="34"/>
      <c r="EWR1629" s="35"/>
      <c r="EWS1629" s="34"/>
      <c r="EWZ1629" s="35"/>
      <c r="EXA1629" s="34"/>
      <c r="EXH1629" s="35"/>
      <c r="EXI1629" s="34"/>
      <c r="EXP1629" s="35"/>
      <c r="EXQ1629" s="34"/>
      <c r="EXX1629" s="35"/>
      <c r="EXY1629" s="34"/>
      <c r="EYF1629" s="35"/>
      <c r="EYG1629" s="34"/>
      <c r="EYN1629" s="35"/>
      <c r="EYO1629" s="34"/>
      <c r="EYV1629" s="35"/>
      <c r="EYW1629" s="34"/>
      <c r="EZD1629" s="35"/>
      <c r="EZE1629" s="34"/>
      <c r="EZL1629" s="35"/>
      <c r="EZM1629" s="34"/>
      <c r="EZT1629" s="35"/>
      <c r="EZU1629" s="34"/>
      <c r="FAB1629" s="35"/>
      <c r="FAC1629" s="34"/>
      <c r="FAJ1629" s="35"/>
      <c r="FAK1629" s="34"/>
      <c r="FAR1629" s="35"/>
      <c r="FAS1629" s="34"/>
      <c r="FAZ1629" s="35"/>
      <c r="FBA1629" s="34"/>
      <c r="FBH1629" s="35"/>
      <c r="FBI1629" s="34"/>
      <c r="FBP1629" s="35"/>
      <c r="FBQ1629" s="34"/>
      <c r="FBX1629" s="35"/>
      <c r="FBY1629" s="34"/>
      <c r="FCF1629" s="35"/>
      <c r="FCG1629" s="34"/>
      <c r="FCN1629" s="35"/>
      <c r="FCO1629" s="34"/>
      <c r="FCV1629" s="35"/>
      <c r="FCW1629" s="34"/>
      <c r="FDD1629" s="35"/>
      <c r="FDE1629" s="34"/>
      <c r="FDL1629" s="35"/>
      <c r="FDM1629" s="34"/>
      <c r="FDT1629" s="35"/>
      <c r="FDU1629" s="34"/>
      <c r="FEB1629" s="35"/>
      <c r="FEC1629" s="34"/>
      <c r="FEJ1629" s="35"/>
      <c r="FEK1629" s="34"/>
      <c r="FER1629" s="35"/>
      <c r="FES1629" s="34"/>
      <c r="FEZ1629" s="35"/>
      <c r="FFA1629" s="34"/>
      <c r="FFH1629" s="35"/>
      <c r="FFI1629" s="34"/>
      <c r="FFP1629" s="35"/>
      <c r="FFQ1629" s="34"/>
      <c r="FFX1629" s="35"/>
      <c r="FFY1629" s="34"/>
      <c r="FGF1629" s="35"/>
      <c r="FGG1629" s="34"/>
      <c r="FGN1629" s="35"/>
      <c r="FGO1629" s="34"/>
      <c r="FGV1629" s="35"/>
      <c r="FGW1629" s="34"/>
      <c r="FHD1629" s="35"/>
      <c r="FHE1629" s="34"/>
      <c r="FHL1629" s="35"/>
      <c r="FHM1629" s="34"/>
      <c r="FHT1629" s="35"/>
      <c r="FHU1629" s="34"/>
      <c r="FIB1629" s="35"/>
      <c r="FIC1629" s="34"/>
      <c r="FIJ1629" s="35"/>
      <c r="FIK1629" s="34"/>
      <c r="FIR1629" s="35"/>
      <c r="FIS1629" s="34"/>
      <c r="FIZ1629" s="35"/>
      <c r="FJA1629" s="34"/>
      <c r="FJH1629" s="35"/>
      <c r="FJI1629" s="34"/>
      <c r="FJP1629" s="35"/>
      <c r="FJQ1629" s="34"/>
      <c r="FJX1629" s="35"/>
      <c r="FJY1629" s="34"/>
      <c r="FKF1629" s="35"/>
      <c r="FKG1629" s="34"/>
      <c r="FKN1629" s="35"/>
      <c r="FKO1629" s="34"/>
      <c r="FKV1629" s="35"/>
      <c r="FKW1629" s="34"/>
      <c r="FLD1629" s="35"/>
      <c r="FLE1629" s="34"/>
      <c r="FLL1629" s="35"/>
      <c r="FLM1629" s="34"/>
      <c r="FLT1629" s="35"/>
      <c r="FLU1629" s="34"/>
      <c r="FMB1629" s="35"/>
      <c r="FMC1629" s="34"/>
      <c r="FMJ1629" s="35"/>
      <c r="FMK1629" s="34"/>
      <c r="FMR1629" s="35"/>
      <c r="FMS1629" s="34"/>
      <c r="FMZ1629" s="35"/>
      <c r="FNA1629" s="34"/>
      <c r="FNH1629" s="35"/>
      <c r="FNI1629" s="34"/>
      <c r="FNP1629" s="35"/>
      <c r="FNQ1629" s="34"/>
      <c r="FNX1629" s="35"/>
      <c r="FNY1629" s="34"/>
      <c r="FOF1629" s="35"/>
      <c r="FOG1629" s="34"/>
      <c r="FON1629" s="35"/>
      <c r="FOO1629" s="34"/>
      <c r="FOV1629" s="35"/>
      <c r="FOW1629" s="34"/>
      <c r="FPD1629" s="35"/>
      <c r="FPE1629" s="34"/>
      <c r="FPL1629" s="35"/>
      <c r="FPM1629" s="34"/>
      <c r="FPT1629" s="35"/>
      <c r="FPU1629" s="34"/>
      <c r="FQB1629" s="35"/>
      <c r="FQC1629" s="34"/>
      <c r="FQJ1629" s="35"/>
      <c r="FQK1629" s="34"/>
      <c r="FQR1629" s="35"/>
      <c r="FQS1629" s="34"/>
      <c r="FQZ1629" s="35"/>
      <c r="FRA1629" s="34"/>
      <c r="FRH1629" s="35"/>
      <c r="FRI1629" s="34"/>
      <c r="FRP1629" s="35"/>
      <c r="FRQ1629" s="34"/>
      <c r="FRX1629" s="35"/>
      <c r="FRY1629" s="34"/>
      <c r="FSF1629" s="35"/>
      <c r="FSG1629" s="34"/>
      <c r="FSN1629" s="35"/>
      <c r="FSO1629" s="34"/>
      <c r="FSV1629" s="35"/>
      <c r="FSW1629" s="34"/>
      <c r="FTD1629" s="35"/>
      <c r="FTE1629" s="34"/>
      <c r="FTL1629" s="35"/>
      <c r="FTM1629" s="34"/>
      <c r="FTT1629" s="35"/>
      <c r="FTU1629" s="34"/>
      <c r="FUB1629" s="35"/>
      <c r="FUC1629" s="34"/>
      <c r="FUJ1629" s="35"/>
      <c r="FUK1629" s="34"/>
      <c r="FUR1629" s="35"/>
      <c r="FUS1629" s="34"/>
      <c r="FUZ1629" s="35"/>
      <c r="FVA1629" s="34"/>
      <c r="FVH1629" s="35"/>
      <c r="FVI1629" s="34"/>
      <c r="FVP1629" s="35"/>
      <c r="FVQ1629" s="34"/>
      <c r="FVX1629" s="35"/>
      <c r="FVY1629" s="34"/>
      <c r="FWF1629" s="35"/>
      <c r="FWG1629" s="34"/>
      <c r="FWN1629" s="35"/>
      <c r="FWO1629" s="34"/>
      <c r="FWV1629" s="35"/>
      <c r="FWW1629" s="34"/>
      <c r="FXD1629" s="35"/>
      <c r="FXE1629" s="34"/>
      <c r="FXL1629" s="35"/>
      <c r="FXM1629" s="34"/>
      <c r="FXT1629" s="35"/>
      <c r="FXU1629" s="34"/>
      <c r="FYB1629" s="35"/>
      <c r="FYC1629" s="34"/>
      <c r="FYJ1629" s="35"/>
      <c r="FYK1629" s="34"/>
      <c r="FYR1629" s="35"/>
      <c r="FYS1629" s="34"/>
      <c r="FYZ1629" s="35"/>
      <c r="FZA1629" s="34"/>
      <c r="FZH1629" s="35"/>
      <c r="FZI1629" s="34"/>
      <c r="FZP1629" s="35"/>
      <c r="FZQ1629" s="34"/>
      <c r="FZX1629" s="35"/>
      <c r="FZY1629" s="34"/>
      <c r="GAF1629" s="35"/>
      <c r="GAG1629" s="34"/>
      <c r="GAN1629" s="35"/>
      <c r="GAO1629" s="34"/>
      <c r="GAV1629" s="35"/>
      <c r="GAW1629" s="34"/>
      <c r="GBD1629" s="35"/>
      <c r="GBE1629" s="34"/>
      <c r="GBL1629" s="35"/>
      <c r="GBM1629" s="34"/>
      <c r="GBT1629" s="35"/>
      <c r="GBU1629" s="34"/>
      <c r="GCB1629" s="35"/>
      <c r="GCC1629" s="34"/>
      <c r="GCJ1629" s="35"/>
      <c r="GCK1629" s="34"/>
      <c r="GCR1629" s="35"/>
      <c r="GCS1629" s="34"/>
      <c r="GCZ1629" s="35"/>
      <c r="GDA1629" s="34"/>
      <c r="GDH1629" s="35"/>
      <c r="GDI1629" s="34"/>
      <c r="GDP1629" s="35"/>
      <c r="GDQ1629" s="34"/>
      <c r="GDX1629" s="35"/>
      <c r="GDY1629" s="34"/>
      <c r="GEF1629" s="35"/>
      <c r="GEG1629" s="34"/>
      <c r="GEN1629" s="35"/>
      <c r="GEO1629" s="34"/>
      <c r="GEV1629" s="35"/>
      <c r="GEW1629" s="34"/>
      <c r="GFD1629" s="35"/>
      <c r="GFE1629" s="34"/>
      <c r="GFL1629" s="35"/>
      <c r="GFM1629" s="34"/>
      <c r="GFT1629" s="35"/>
      <c r="GFU1629" s="34"/>
      <c r="GGB1629" s="35"/>
      <c r="GGC1629" s="34"/>
      <c r="GGJ1629" s="35"/>
      <c r="GGK1629" s="34"/>
      <c r="GGR1629" s="35"/>
      <c r="GGS1629" s="34"/>
      <c r="GGZ1629" s="35"/>
      <c r="GHA1629" s="34"/>
      <c r="GHH1629" s="35"/>
      <c r="GHI1629" s="34"/>
      <c r="GHP1629" s="35"/>
      <c r="GHQ1629" s="34"/>
      <c r="GHX1629" s="35"/>
      <c r="GHY1629" s="34"/>
      <c r="GIF1629" s="35"/>
      <c r="GIG1629" s="34"/>
      <c r="GIN1629" s="35"/>
      <c r="GIO1629" s="34"/>
      <c r="GIV1629" s="35"/>
      <c r="GIW1629" s="34"/>
      <c r="GJD1629" s="35"/>
      <c r="GJE1629" s="34"/>
      <c r="GJL1629" s="35"/>
      <c r="GJM1629" s="34"/>
      <c r="GJT1629" s="35"/>
      <c r="GJU1629" s="34"/>
      <c r="GKB1629" s="35"/>
      <c r="GKC1629" s="34"/>
      <c r="GKJ1629" s="35"/>
      <c r="GKK1629" s="34"/>
      <c r="GKR1629" s="35"/>
      <c r="GKS1629" s="34"/>
      <c r="GKZ1629" s="35"/>
      <c r="GLA1629" s="34"/>
      <c r="GLH1629" s="35"/>
      <c r="GLI1629" s="34"/>
      <c r="GLP1629" s="35"/>
      <c r="GLQ1629" s="34"/>
      <c r="GLX1629" s="35"/>
      <c r="GLY1629" s="34"/>
      <c r="GMF1629" s="35"/>
      <c r="GMG1629" s="34"/>
      <c r="GMN1629" s="35"/>
      <c r="GMO1629" s="34"/>
      <c r="GMV1629" s="35"/>
      <c r="GMW1629" s="34"/>
      <c r="GND1629" s="35"/>
      <c r="GNE1629" s="34"/>
      <c r="GNL1629" s="35"/>
      <c r="GNM1629" s="34"/>
      <c r="GNT1629" s="35"/>
      <c r="GNU1629" s="34"/>
      <c r="GOB1629" s="35"/>
      <c r="GOC1629" s="34"/>
      <c r="GOJ1629" s="35"/>
      <c r="GOK1629" s="34"/>
      <c r="GOR1629" s="35"/>
      <c r="GOS1629" s="34"/>
      <c r="GOZ1629" s="35"/>
      <c r="GPA1629" s="34"/>
      <c r="GPH1629" s="35"/>
      <c r="GPI1629" s="34"/>
      <c r="GPP1629" s="35"/>
      <c r="GPQ1629" s="34"/>
      <c r="GPX1629" s="35"/>
      <c r="GPY1629" s="34"/>
      <c r="GQF1629" s="35"/>
      <c r="GQG1629" s="34"/>
      <c r="GQN1629" s="35"/>
      <c r="GQO1629" s="34"/>
      <c r="GQV1629" s="35"/>
      <c r="GQW1629" s="34"/>
      <c r="GRD1629" s="35"/>
      <c r="GRE1629" s="34"/>
      <c r="GRL1629" s="35"/>
      <c r="GRM1629" s="34"/>
      <c r="GRT1629" s="35"/>
      <c r="GRU1629" s="34"/>
      <c r="GSB1629" s="35"/>
      <c r="GSC1629" s="34"/>
      <c r="GSJ1629" s="35"/>
      <c r="GSK1629" s="34"/>
      <c r="GSR1629" s="35"/>
      <c r="GSS1629" s="34"/>
      <c r="GSZ1629" s="35"/>
      <c r="GTA1629" s="34"/>
      <c r="GTH1629" s="35"/>
      <c r="GTI1629" s="34"/>
      <c r="GTP1629" s="35"/>
      <c r="GTQ1629" s="34"/>
      <c r="GTX1629" s="35"/>
      <c r="GTY1629" s="34"/>
      <c r="GUF1629" s="35"/>
      <c r="GUG1629" s="34"/>
      <c r="GUN1629" s="35"/>
      <c r="GUO1629" s="34"/>
      <c r="GUV1629" s="35"/>
      <c r="GUW1629" s="34"/>
      <c r="GVD1629" s="35"/>
      <c r="GVE1629" s="34"/>
      <c r="GVL1629" s="35"/>
      <c r="GVM1629" s="34"/>
      <c r="GVT1629" s="35"/>
      <c r="GVU1629" s="34"/>
      <c r="GWB1629" s="35"/>
      <c r="GWC1629" s="34"/>
      <c r="GWJ1629" s="35"/>
      <c r="GWK1629" s="34"/>
      <c r="GWR1629" s="35"/>
      <c r="GWS1629" s="34"/>
      <c r="GWZ1629" s="35"/>
      <c r="GXA1629" s="34"/>
      <c r="GXH1629" s="35"/>
      <c r="GXI1629" s="34"/>
      <c r="GXP1629" s="35"/>
      <c r="GXQ1629" s="34"/>
      <c r="GXX1629" s="35"/>
      <c r="GXY1629" s="34"/>
      <c r="GYF1629" s="35"/>
      <c r="GYG1629" s="34"/>
      <c r="GYN1629" s="35"/>
      <c r="GYO1629" s="34"/>
      <c r="GYV1629" s="35"/>
      <c r="GYW1629" s="34"/>
      <c r="GZD1629" s="35"/>
      <c r="GZE1629" s="34"/>
      <c r="GZL1629" s="35"/>
      <c r="GZM1629" s="34"/>
      <c r="GZT1629" s="35"/>
      <c r="GZU1629" s="34"/>
      <c r="HAB1629" s="35"/>
      <c r="HAC1629" s="34"/>
      <c r="HAJ1629" s="35"/>
      <c r="HAK1629" s="34"/>
      <c r="HAR1629" s="35"/>
      <c r="HAS1629" s="34"/>
      <c r="HAZ1629" s="35"/>
      <c r="HBA1629" s="34"/>
      <c r="HBH1629" s="35"/>
      <c r="HBI1629" s="34"/>
      <c r="HBP1629" s="35"/>
      <c r="HBQ1629" s="34"/>
      <c r="HBX1629" s="35"/>
      <c r="HBY1629" s="34"/>
      <c r="HCF1629" s="35"/>
      <c r="HCG1629" s="34"/>
      <c r="HCN1629" s="35"/>
      <c r="HCO1629" s="34"/>
      <c r="HCV1629" s="35"/>
      <c r="HCW1629" s="34"/>
      <c r="HDD1629" s="35"/>
      <c r="HDE1629" s="34"/>
      <c r="HDL1629" s="35"/>
      <c r="HDM1629" s="34"/>
      <c r="HDT1629" s="35"/>
      <c r="HDU1629" s="34"/>
      <c r="HEB1629" s="35"/>
      <c r="HEC1629" s="34"/>
      <c r="HEJ1629" s="35"/>
      <c r="HEK1629" s="34"/>
      <c r="HER1629" s="35"/>
      <c r="HES1629" s="34"/>
      <c r="HEZ1629" s="35"/>
      <c r="HFA1629" s="34"/>
      <c r="HFH1629" s="35"/>
      <c r="HFI1629" s="34"/>
      <c r="HFP1629" s="35"/>
      <c r="HFQ1629" s="34"/>
      <c r="HFX1629" s="35"/>
      <c r="HFY1629" s="34"/>
      <c r="HGF1629" s="35"/>
      <c r="HGG1629" s="34"/>
      <c r="HGN1629" s="35"/>
      <c r="HGO1629" s="34"/>
      <c r="HGV1629" s="35"/>
      <c r="HGW1629" s="34"/>
      <c r="HHD1629" s="35"/>
      <c r="HHE1629" s="34"/>
      <c r="HHL1629" s="35"/>
      <c r="HHM1629" s="34"/>
      <c r="HHT1629" s="35"/>
      <c r="HHU1629" s="34"/>
      <c r="HIB1629" s="35"/>
      <c r="HIC1629" s="34"/>
      <c r="HIJ1629" s="35"/>
      <c r="HIK1629" s="34"/>
      <c r="HIR1629" s="35"/>
      <c r="HIS1629" s="34"/>
      <c r="HIZ1629" s="35"/>
      <c r="HJA1629" s="34"/>
      <c r="HJH1629" s="35"/>
      <c r="HJI1629" s="34"/>
      <c r="HJP1629" s="35"/>
      <c r="HJQ1629" s="34"/>
      <c r="HJX1629" s="35"/>
      <c r="HJY1629" s="34"/>
      <c r="HKF1629" s="35"/>
      <c r="HKG1629" s="34"/>
      <c r="HKN1629" s="35"/>
      <c r="HKO1629" s="34"/>
      <c r="HKV1629" s="35"/>
      <c r="HKW1629" s="34"/>
      <c r="HLD1629" s="35"/>
      <c r="HLE1629" s="34"/>
      <c r="HLL1629" s="35"/>
      <c r="HLM1629" s="34"/>
      <c r="HLT1629" s="35"/>
      <c r="HLU1629" s="34"/>
      <c r="HMB1629" s="35"/>
      <c r="HMC1629" s="34"/>
      <c r="HMJ1629" s="35"/>
      <c r="HMK1629" s="34"/>
      <c r="HMR1629" s="35"/>
      <c r="HMS1629" s="34"/>
      <c r="HMZ1629" s="35"/>
      <c r="HNA1629" s="34"/>
      <c r="HNH1629" s="35"/>
      <c r="HNI1629" s="34"/>
      <c r="HNP1629" s="35"/>
      <c r="HNQ1629" s="34"/>
      <c r="HNX1629" s="35"/>
      <c r="HNY1629" s="34"/>
      <c r="HOF1629" s="35"/>
      <c r="HOG1629" s="34"/>
      <c r="HON1629" s="35"/>
      <c r="HOO1629" s="34"/>
      <c r="HOV1629" s="35"/>
      <c r="HOW1629" s="34"/>
      <c r="HPD1629" s="35"/>
      <c r="HPE1629" s="34"/>
      <c r="HPL1629" s="35"/>
      <c r="HPM1629" s="34"/>
      <c r="HPT1629" s="35"/>
      <c r="HPU1629" s="34"/>
      <c r="HQB1629" s="35"/>
      <c r="HQC1629" s="34"/>
      <c r="HQJ1629" s="35"/>
      <c r="HQK1629" s="34"/>
      <c r="HQR1629" s="35"/>
      <c r="HQS1629" s="34"/>
      <c r="HQZ1629" s="35"/>
      <c r="HRA1629" s="34"/>
      <c r="HRH1629" s="35"/>
      <c r="HRI1629" s="34"/>
      <c r="HRP1629" s="35"/>
      <c r="HRQ1629" s="34"/>
      <c r="HRX1629" s="35"/>
      <c r="HRY1629" s="34"/>
      <c r="HSF1629" s="35"/>
      <c r="HSG1629" s="34"/>
      <c r="HSN1629" s="35"/>
      <c r="HSO1629" s="34"/>
      <c r="HSV1629" s="35"/>
      <c r="HSW1629" s="34"/>
      <c r="HTD1629" s="35"/>
      <c r="HTE1629" s="34"/>
      <c r="HTL1629" s="35"/>
      <c r="HTM1629" s="34"/>
      <c r="HTT1629" s="35"/>
      <c r="HTU1629" s="34"/>
      <c r="HUB1629" s="35"/>
      <c r="HUC1629" s="34"/>
      <c r="HUJ1629" s="35"/>
      <c r="HUK1629" s="34"/>
      <c r="HUR1629" s="35"/>
      <c r="HUS1629" s="34"/>
      <c r="HUZ1629" s="35"/>
      <c r="HVA1629" s="34"/>
      <c r="HVH1629" s="35"/>
      <c r="HVI1629" s="34"/>
      <c r="HVP1629" s="35"/>
      <c r="HVQ1629" s="34"/>
      <c r="HVX1629" s="35"/>
      <c r="HVY1629" s="34"/>
      <c r="HWF1629" s="35"/>
      <c r="HWG1629" s="34"/>
      <c r="HWN1629" s="35"/>
      <c r="HWO1629" s="34"/>
      <c r="HWV1629" s="35"/>
      <c r="HWW1629" s="34"/>
      <c r="HXD1629" s="35"/>
      <c r="HXE1629" s="34"/>
      <c r="HXL1629" s="35"/>
      <c r="HXM1629" s="34"/>
      <c r="HXT1629" s="35"/>
      <c r="HXU1629" s="34"/>
      <c r="HYB1629" s="35"/>
      <c r="HYC1629" s="34"/>
      <c r="HYJ1629" s="35"/>
      <c r="HYK1629" s="34"/>
      <c r="HYR1629" s="35"/>
      <c r="HYS1629" s="34"/>
      <c r="HYZ1629" s="35"/>
      <c r="HZA1629" s="34"/>
      <c r="HZH1629" s="35"/>
      <c r="HZI1629" s="34"/>
      <c r="HZP1629" s="35"/>
      <c r="HZQ1629" s="34"/>
      <c r="HZX1629" s="35"/>
      <c r="HZY1629" s="34"/>
      <c r="IAF1629" s="35"/>
      <c r="IAG1629" s="34"/>
      <c r="IAN1629" s="35"/>
      <c r="IAO1629" s="34"/>
      <c r="IAV1629" s="35"/>
      <c r="IAW1629" s="34"/>
      <c r="IBD1629" s="35"/>
      <c r="IBE1629" s="34"/>
      <c r="IBL1629" s="35"/>
      <c r="IBM1629" s="34"/>
      <c r="IBT1629" s="35"/>
      <c r="IBU1629" s="34"/>
      <c r="ICB1629" s="35"/>
      <c r="ICC1629" s="34"/>
      <c r="ICJ1629" s="35"/>
      <c r="ICK1629" s="34"/>
      <c r="ICR1629" s="35"/>
      <c r="ICS1629" s="34"/>
      <c r="ICZ1629" s="35"/>
      <c r="IDA1629" s="34"/>
      <c r="IDH1629" s="35"/>
      <c r="IDI1629" s="34"/>
      <c r="IDP1629" s="35"/>
      <c r="IDQ1629" s="34"/>
      <c r="IDX1629" s="35"/>
      <c r="IDY1629" s="34"/>
      <c r="IEF1629" s="35"/>
      <c r="IEG1629" s="34"/>
      <c r="IEN1629" s="35"/>
      <c r="IEO1629" s="34"/>
      <c r="IEV1629" s="35"/>
      <c r="IEW1629" s="34"/>
      <c r="IFD1629" s="35"/>
      <c r="IFE1629" s="34"/>
      <c r="IFL1629" s="35"/>
      <c r="IFM1629" s="34"/>
      <c r="IFT1629" s="35"/>
      <c r="IFU1629" s="34"/>
      <c r="IGB1629" s="35"/>
      <c r="IGC1629" s="34"/>
      <c r="IGJ1629" s="35"/>
      <c r="IGK1629" s="34"/>
      <c r="IGR1629" s="35"/>
      <c r="IGS1629" s="34"/>
      <c r="IGZ1629" s="35"/>
      <c r="IHA1629" s="34"/>
      <c r="IHH1629" s="35"/>
      <c r="IHI1629" s="34"/>
      <c r="IHP1629" s="35"/>
      <c r="IHQ1629" s="34"/>
      <c r="IHX1629" s="35"/>
      <c r="IHY1629" s="34"/>
      <c r="IIF1629" s="35"/>
      <c r="IIG1629" s="34"/>
      <c r="IIN1629" s="35"/>
      <c r="IIO1629" s="34"/>
      <c r="IIV1629" s="35"/>
      <c r="IIW1629" s="34"/>
      <c r="IJD1629" s="35"/>
      <c r="IJE1629" s="34"/>
      <c r="IJL1629" s="35"/>
      <c r="IJM1629" s="34"/>
      <c r="IJT1629" s="35"/>
      <c r="IJU1629" s="34"/>
      <c r="IKB1629" s="35"/>
      <c r="IKC1629" s="34"/>
      <c r="IKJ1629" s="35"/>
      <c r="IKK1629" s="34"/>
      <c r="IKR1629" s="35"/>
      <c r="IKS1629" s="34"/>
      <c r="IKZ1629" s="35"/>
      <c r="ILA1629" s="34"/>
      <c r="ILH1629" s="35"/>
      <c r="ILI1629" s="34"/>
      <c r="ILP1629" s="35"/>
      <c r="ILQ1629" s="34"/>
      <c r="ILX1629" s="35"/>
      <c r="ILY1629" s="34"/>
      <c r="IMF1629" s="35"/>
      <c r="IMG1629" s="34"/>
      <c r="IMN1629" s="35"/>
      <c r="IMO1629" s="34"/>
      <c r="IMV1629" s="35"/>
      <c r="IMW1629" s="34"/>
      <c r="IND1629" s="35"/>
      <c r="INE1629" s="34"/>
      <c r="INL1629" s="35"/>
      <c r="INM1629" s="34"/>
      <c r="INT1629" s="35"/>
      <c r="INU1629" s="34"/>
      <c r="IOB1629" s="35"/>
      <c r="IOC1629" s="34"/>
      <c r="IOJ1629" s="35"/>
      <c r="IOK1629" s="34"/>
      <c r="IOR1629" s="35"/>
      <c r="IOS1629" s="34"/>
      <c r="IOZ1629" s="35"/>
      <c r="IPA1629" s="34"/>
      <c r="IPH1629" s="35"/>
      <c r="IPI1629" s="34"/>
      <c r="IPP1629" s="35"/>
      <c r="IPQ1629" s="34"/>
      <c r="IPX1629" s="35"/>
      <c r="IPY1629" s="34"/>
      <c r="IQF1629" s="35"/>
      <c r="IQG1629" s="34"/>
      <c r="IQN1629" s="35"/>
      <c r="IQO1629" s="34"/>
      <c r="IQV1629" s="35"/>
      <c r="IQW1629" s="34"/>
      <c r="IRD1629" s="35"/>
      <c r="IRE1629" s="34"/>
      <c r="IRL1629" s="35"/>
      <c r="IRM1629" s="34"/>
      <c r="IRT1629" s="35"/>
      <c r="IRU1629" s="34"/>
      <c r="ISB1629" s="35"/>
      <c r="ISC1629" s="34"/>
      <c r="ISJ1629" s="35"/>
      <c r="ISK1629" s="34"/>
      <c r="ISR1629" s="35"/>
      <c r="ISS1629" s="34"/>
      <c r="ISZ1629" s="35"/>
      <c r="ITA1629" s="34"/>
      <c r="ITH1629" s="35"/>
      <c r="ITI1629" s="34"/>
      <c r="ITP1629" s="35"/>
      <c r="ITQ1629" s="34"/>
      <c r="ITX1629" s="35"/>
      <c r="ITY1629" s="34"/>
      <c r="IUF1629" s="35"/>
      <c r="IUG1629" s="34"/>
      <c r="IUN1629" s="35"/>
      <c r="IUO1629" s="34"/>
      <c r="IUV1629" s="35"/>
      <c r="IUW1629" s="34"/>
      <c r="IVD1629" s="35"/>
      <c r="IVE1629" s="34"/>
      <c r="IVL1629" s="35"/>
      <c r="IVM1629" s="34"/>
      <c r="IVT1629" s="35"/>
      <c r="IVU1629" s="34"/>
      <c r="IWB1629" s="35"/>
      <c r="IWC1629" s="34"/>
      <c r="IWJ1629" s="35"/>
      <c r="IWK1629" s="34"/>
      <c r="IWR1629" s="35"/>
      <c r="IWS1629" s="34"/>
      <c r="IWZ1629" s="35"/>
      <c r="IXA1629" s="34"/>
      <c r="IXH1629" s="35"/>
      <c r="IXI1629" s="34"/>
      <c r="IXP1629" s="35"/>
      <c r="IXQ1629" s="34"/>
      <c r="IXX1629" s="35"/>
      <c r="IXY1629" s="34"/>
      <c r="IYF1629" s="35"/>
      <c r="IYG1629" s="34"/>
      <c r="IYN1629" s="35"/>
      <c r="IYO1629" s="34"/>
      <c r="IYV1629" s="35"/>
      <c r="IYW1629" s="34"/>
      <c r="IZD1629" s="35"/>
      <c r="IZE1629" s="34"/>
      <c r="IZL1629" s="35"/>
      <c r="IZM1629" s="34"/>
      <c r="IZT1629" s="35"/>
      <c r="IZU1629" s="34"/>
      <c r="JAB1629" s="35"/>
      <c r="JAC1629" s="34"/>
      <c r="JAJ1629" s="35"/>
      <c r="JAK1629" s="34"/>
      <c r="JAR1629" s="35"/>
      <c r="JAS1629" s="34"/>
      <c r="JAZ1629" s="35"/>
      <c r="JBA1629" s="34"/>
      <c r="JBH1629" s="35"/>
      <c r="JBI1629" s="34"/>
      <c r="JBP1629" s="35"/>
      <c r="JBQ1629" s="34"/>
      <c r="JBX1629" s="35"/>
      <c r="JBY1629" s="34"/>
      <c r="JCF1629" s="35"/>
      <c r="JCG1629" s="34"/>
      <c r="JCN1629" s="35"/>
      <c r="JCO1629" s="34"/>
      <c r="JCV1629" s="35"/>
      <c r="JCW1629" s="34"/>
      <c r="JDD1629" s="35"/>
      <c r="JDE1629" s="34"/>
      <c r="JDL1629" s="35"/>
      <c r="JDM1629" s="34"/>
      <c r="JDT1629" s="35"/>
      <c r="JDU1629" s="34"/>
      <c r="JEB1629" s="35"/>
      <c r="JEC1629" s="34"/>
      <c r="JEJ1629" s="35"/>
      <c r="JEK1629" s="34"/>
      <c r="JER1629" s="35"/>
      <c r="JES1629" s="34"/>
      <c r="JEZ1629" s="35"/>
      <c r="JFA1629" s="34"/>
      <c r="JFH1629" s="35"/>
      <c r="JFI1629" s="34"/>
      <c r="JFP1629" s="35"/>
      <c r="JFQ1629" s="34"/>
      <c r="JFX1629" s="35"/>
      <c r="JFY1629" s="34"/>
      <c r="JGF1629" s="35"/>
      <c r="JGG1629" s="34"/>
      <c r="JGN1629" s="35"/>
      <c r="JGO1629" s="34"/>
      <c r="JGV1629" s="35"/>
      <c r="JGW1629" s="34"/>
      <c r="JHD1629" s="35"/>
      <c r="JHE1629" s="34"/>
      <c r="JHL1629" s="35"/>
      <c r="JHM1629" s="34"/>
      <c r="JHT1629" s="35"/>
      <c r="JHU1629" s="34"/>
      <c r="JIB1629" s="35"/>
      <c r="JIC1629" s="34"/>
      <c r="JIJ1629" s="35"/>
      <c r="JIK1629" s="34"/>
      <c r="JIR1629" s="35"/>
      <c r="JIS1629" s="34"/>
      <c r="JIZ1629" s="35"/>
      <c r="JJA1629" s="34"/>
      <c r="JJH1629" s="35"/>
      <c r="JJI1629" s="34"/>
      <c r="JJP1629" s="35"/>
      <c r="JJQ1629" s="34"/>
      <c r="JJX1629" s="35"/>
      <c r="JJY1629" s="34"/>
      <c r="JKF1629" s="35"/>
      <c r="JKG1629" s="34"/>
      <c r="JKN1629" s="35"/>
      <c r="JKO1629" s="34"/>
      <c r="JKV1629" s="35"/>
      <c r="JKW1629" s="34"/>
      <c r="JLD1629" s="35"/>
      <c r="JLE1629" s="34"/>
      <c r="JLL1629" s="35"/>
      <c r="JLM1629" s="34"/>
      <c r="JLT1629" s="35"/>
      <c r="JLU1629" s="34"/>
      <c r="JMB1629" s="35"/>
      <c r="JMC1629" s="34"/>
      <c r="JMJ1629" s="35"/>
      <c r="JMK1629" s="34"/>
      <c r="JMR1629" s="35"/>
      <c r="JMS1629" s="34"/>
      <c r="JMZ1629" s="35"/>
      <c r="JNA1629" s="34"/>
      <c r="JNH1629" s="35"/>
      <c r="JNI1629" s="34"/>
      <c r="JNP1629" s="35"/>
      <c r="JNQ1629" s="34"/>
      <c r="JNX1629" s="35"/>
      <c r="JNY1629" s="34"/>
      <c r="JOF1629" s="35"/>
      <c r="JOG1629" s="34"/>
      <c r="JON1629" s="35"/>
      <c r="JOO1629" s="34"/>
      <c r="JOV1629" s="35"/>
      <c r="JOW1629" s="34"/>
      <c r="JPD1629" s="35"/>
      <c r="JPE1629" s="34"/>
      <c r="JPL1629" s="35"/>
      <c r="JPM1629" s="34"/>
      <c r="JPT1629" s="35"/>
      <c r="JPU1629" s="34"/>
      <c r="JQB1629" s="35"/>
      <c r="JQC1629" s="34"/>
      <c r="JQJ1629" s="35"/>
      <c r="JQK1629" s="34"/>
      <c r="JQR1629" s="35"/>
      <c r="JQS1629" s="34"/>
      <c r="JQZ1629" s="35"/>
      <c r="JRA1629" s="34"/>
      <c r="JRH1629" s="35"/>
      <c r="JRI1629" s="34"/>
      <c r="JRP1629" s="35"/>
      <c r="JRQ1629" s="34"/>
      <c r="JRX1629" s="35"/>
      <c r="JRY1629" s="34"/>
      <c r="JSF1629" s="35"/>
      <c r="JSG1629" s="34"/>
      <c r="JSN1629" s="35"/>
      <c r="JSO1629" s="34"/>
      <c r="JSV1629" s="35"/>
      <c r="JSW1629" s="34"/>
      <c r="JTD1629" s="35"/>
      <c r="JTE1629" s="34"/>
      <c r="JTL1629" s="35"/>
      <c r="JTM1629" s="34"/>
      <c r="JTT1629" s="35"/>
      <c r="JTU1629" s="34"/>
      <c r="JUB1629" s="35"/>
      <c r="JUC1629" s="34"/>
      <c r="JUJ1629" s="35"/>
      <c r="JUK1629" s="34"/>
      <c r="JUR1629" s="35"/>
      <c r="JUS1629" s="34"/>
      <c r="JUZ1629" s="35"/>
      <c r="JVA1629" s="34"/>
      <c r="JVH1629" s="35"/>
      <c r="JVI1629" s="34"/>
      <c r="JVP1629" s="35"/>
      <c r="JVQ1629" s="34"/>
      <c r="JVX1629" s="35"/>
      <c r="JVY1629" s="34"/>
      <c r="JWF1629" s="35"/>
      <c r="JWG1629" s="34"/>
      <c r="JWN1629" s="35"/>
      <c r="JWO1629" s="34"/>
      <c r="JWV1629" s="35"/>
      <c r="JWW1629" s="34"/>
      <c r="JXD1629" s="35"/>
      <c r="JXE1629" s="34"/>
      <c r="JXL1629" s="35"/>
      <c r="JXM1629" s="34"/>
      <c r="JXT1629" s="35"/>
      <c r="JXU1629" s="34"/>
      <c r="JYB1629" s="35"/>
      <c r="JYC1629" s="34"/>
      <c r="JYJ1629" s="35"/>
      <c r="JYK1629" s="34"/>
      <c r="JYR1629" s="35"/>
      <c r="JYS1629" s="34"/>
      <c r="JYZ1629" s="35"/>
      <c r="JZA1629" s="34"/>
      <c r="JZH1629" s="35"/>
      <c r="JZI1629" s="34"/>
      <c r="JZP1629" s="35"/>
      <c r="JZQ1629" s="34"/>
      <c r="JZX1629" s="35"/>
      <c r="JZY1629" s="34"/>
      <c r="KAF1629" s="35"/>
      <c r="KAG1629" s="34"/>
      <c r="KAN1629" s="35"/>
      <c r="KAO1629" s="34"/>
      <c r="KAV1629" s="35"/>
      <c r="KAW1629" s="34"/>
      <c r="KBD1629" s="35"/>
      <c r="KBE1629" s="34"/>
      <c r="KBL1629" s="35"/>
      <c r="KBM1629" s="34"/>
      <c r="KBT1629" s="35"/>
      <c r="KBU1629" s="34"/>
      <c r="KCB1629" s="35"/>
      <c r="KCC1629" s="34"/>
      <c r="KCJ1629" s="35"/>
      <c r="KCK1629" s="34"/>
      <c r="KCR1629" s="35"/>
      <c r="KCS1629" s="34"/>
      <c r="KCZ1629" s="35"/>
      <c r="KDA1629" s="34"/>
      <c r="KDH1629" s="35"/>
      <c r="KDI1629" s="34"/>
      <c r="KDP1629" s="35"/>
      <c r="KDQ1629" s="34"/>
      <c r="KDX1629" s="35"/>
      <c r="KDY1629" s="34"/>
      <c r="KEF1629" s="35"/>
      <c r="KEG1629" s="34"/>
      <c r="KEN1629" s="35"/>
      <c r="KEO1629" s="34"/>
      <c r="KEV1629" s="35"/>
      <c r="KEW1629" s="34"/>
      <c r="KFD1629" s="35"/>
      <c r="KFE1629" s="34"/>
      <c r="KFL1629" s="35"/>
      <c r="KFM1629" s="34"/>
      <c r="KFT1629" s="35"/>
      <c r="KFU1629" s="34"/>
      <c r="KGB1629" s="35"/>
      <c r="KGC1629" s="34"/>
      <c r="KGJ1629" s="35"/>
      <c r="KGK1629" s="34"/>
      <c r="KGR1629" s="35"/>
      <c r="KGS1629" s="34"/>
      <c r="KGZ1629" s="35"/>
      <c r="KHA1629" s="34"/>
      <c r="KHH1629" s="35"/>
      <c r="KHI1629" s="34"/>
      <c r="KHP1629" s="35"/>
      <c r="KHQ1629" s="34"/>
      <c r="KHX1629" s="35"/>
      <c r="KHY1629" s="34"/>
      <c r="KIF1629" s="35"/>
      <c r="KIG1629" s="34"/>
      <c r="KIN1629" s="35"/>
      <c r="KIO1629" s="34"/>
      <c r="KIV1629" s="35"/>
      <c r="KIW1629" s="34"/>
      <c r="KJD1629" s="35"/>
      <c r="KJE1629" s="34"/>
      <c r="KJL1629" s="35"/>
      <c r="KJM1629" s="34"/>
      <c r="KJT1629" s="35"/>
      <c r="KJU1629" s="34"/>
      <c r="KKB1629" s="35"/>
      <c r="KKC1629" s="34"/>
      <c r="KKJ1629" s="35"/>
      <c r="KKK1629" s="34"/>
      <c r="KKR1629" s="35"/>
      <c r="KKS1629" s="34"/>
      <c r="KKZ1629" s="35"/>
      <c r="KLA1629" s="34"/>
      <c r="KLH1629" s="35"/>
      <c r="KLI1629" s="34"/>
      <c r="KLP1629" s="35"/>
      <c r="KLQ1629" s="34"/>
      <c r="KLX1629" s="35"/>
      <c r="KLY1629" s="34"/>
      <c r="KMF1629" s="35"/>
      <c r="KMG1629" s="34"/>
      <c r="KMN1629" s="35"/>
      <c r="KMO1629" s="34"/>
      <c r="KMV1629" s="35"/>
      <c r="KMW1629" s="34"/>
      <c r="KND1629" s="35"/>
      <c r="KNE1629" s="34"/>
      <c r="KNL1629" s="35"/>
      <c r="KNM1629" s="34"/>
      <c r="KNT1629" s="35"/>
      <c r="KNU1629" s="34"/>
      <c r="KOB1629" s="35"/>
      <c r="KOC1629" s="34"/>
      <c r="KOJ1629" s="35"/>
      <c r="KOK1629" s="34"/>
      <c r="KOR1629" s="35"/>
      <c r="KOS1629" s="34"/>
      <c r="KOZ1629" s="35"/>
      <c r="KPA1629" s="34"/>
      <c r="KPH1629" s="35"/>
      <c r="KPI1629" s="34"/>
      <c r="KPP1629" s="35"/>
      <c r="KPQ1629" s="34"/>
      <c r="KPX1629" s="35"/>
      <c r="KPY1629" s="34"/>
      <c r="KQF1629" s="35"/>
      <c r="KQG1629" s="34"/>
      <c r="KQN1629" s="35"/>
      <c r="KQO1629" s="34"/>
      <c r="KQV1629" s="35"/>
      <c r="KQW1629" s="34"/>
      <c r="KRD1629" s="35"/>
      <c r="KRE1629" s="34"/>
      <c r="KRL1629" s="35"/>
      <c r="KRM1629" s="34"/>
      <c r="KRT1629" s="35"/>
      <c r="KRU1629" s="34"/>
      <c r="KSB1629" s="35"/>
      <c r="KSC1629" s="34"/>
      <c r="KSJ1629" s="35"/>
      <c r="KSK1629" s="34"/>
      <c r="KSR1629" s="35"/>
      <c r="KSS1629" s="34"/>
      <c r="KSZ1629" s="35"/>
      <c r="KTA1629" s="34"/>
      <c r="KTH1629" s="35"/>
      <c r="KTI1629" s="34"/>
      <c r="KTP1629" s="35"/>
      <c r="KTQ1629" s="34"/>
      <c r="KTX1629" s="35"/>
      <c r="KTY1629" s="34"/>
      <c r="KUF1629" s="35"/>
      <c r="KUG1629" s="34"/>
      <c r="KUN1629" s="35"/>
      <c r="KUO1629" s="34"/>
      <c r="KUV1629" s="35"/>
      <c r="KUW1629" s="34"/>
      <c r="KVD1629" s="35"/>
      <c r="KVE1629" s="34"/>
      <c r="KVL1629" s="35"/>
      <c r="KVM1629" s="34"/>
      <c r="KVT1629" s="35"/>
      <c r="KVU1629" s="34"/>
      <c r="KWB1629" s="35"/>
      <c r="KWC1629" s="34"/>
      <c r="KWJ1629" s="35"/>
      <c r="KWK1629" s="34"/>
      <c r="KWR1629" s="35"/>
      <c r="KWS1629" s="34"/>
      <c r="KWZ1629" s="35"/>
      <c r="KXA1629" s="34"/>
      <c r="KXH1629" s="35"/>
      <c r="KXI1629" s="34"/>
      <c r="KXP1629" s="35"/>
      <c r="KXQ1629" s="34"/>
      <c r="KXX1629" s="35"/>
      <c r="KXY1629" s="34"/>
      <c r="KYF1629" s="35"/>
      <c r="KYG1629" s="34"/>
      <c r="KYN1629" s="35"/>
      <c r="KYO1629" s="34"/>
      <c r="KYV1629" s="35"/>
      <c r="KYW1629" s="34"/>
      <c r="KZD1629" s="35"/>
      <c r="KZE1629" s="34"/>
      <c r="KZL1629" s="35"/>
      <c r="KZM1629" s="34"/>
      <c r="KZT1629" s="35"/>
      <c r="KZU1629" s="34"/>
      <c r="LAB1629" s="35"/>
      <c r="LAC1629" s="34"/>
      <c r="LAJ1629" s="35"/>
      <c r="LAK1629" s="34"/>
      <c r="LAR1629" s="35"/>
      <c r="LAS1629" s="34"/>
      <c r="LAZ1629" s="35"/>
      <c r="LBA1629" s="34"/>
      <c r="LBH1629" s="35"/>
      <c r="LBI1629" s="34"/>
      <c r="LBP1629" s="35"/>
      <c r="LBQ1629" s="34"/>
      <c r="LBX1629" s="35"/>
      <c r="LBY1629" s="34"/>
      <c r="LCF1629" s="35"/>
      <c r="LCG1629" s="34"/>
      <c r="LCN1629" s="35"/>
      <c r="LCO1629" s="34"/>
      <c r="LCV1629" s="35"/>
      <c r="LCW1629" s="34"/>
      <c r="LDD1629" s="35"/>
      <c r="LDE1629" s="34"/>
      <c r="LDL1629" s="35"/>
      <c r="LDM1629" s="34"/>
      <c r="LDT1629" s="35"/>
      <c r="LDU1629" s="34"/>
      <c r="LEB1629" s="35"/>
      <c r="LEC1629" s="34"/>
      <c r="LEJ1629" s="35"/>
      <c r="LEK1629" s="34"/>
      <c r="LER1629" s="35"/>
      <c r="LES1629" s="34"/>
      <c r="LEZ1629" s="35"/>
      <c r="LFA1629" s="34"/>
      <c r="LFH1629" s="35"/>
      <c r="LFI1629" s="34"/>
      <c r="LFP1629" s="35"/>
      <c r="LFQ1629" s="34"/>
      <c r="LFX1629" s="35"/>
      <c r="LFY1629" s="34"/>
      <c r="LGF1629" s="35"/>
      <c r="LGG1629" s="34"/>
      <c r="LGN1629" s="35"/>
      <c r="LGO1629" s="34"/>
      <c r="LGV1629" s="35"/>
      <c r="LGW1629" s="34"/>
      <c r="LHD1629" s="35"/>
      <c r="LHE1629" s="34"/>
      <c r="LHL1629" s="35"/>
      <c r="LHM1629" s="34"/>
      <c r="LHT1629" s="35"/>
      <c r="LHU1629" s="34"/>
      <c r="LIB1629" s="35"/>
      <c r="LIC1629" s="34"/>
      <c r="LIJ1629" s="35"/>
      <c r="LIK1629" s="34"/>
      <c r="LIR1629" s="35"/>
      <c r="LIS1629" s="34"/>
      <c r="LIZ1629" s="35"/>
      <c r="LJA1629" s="34"/>
      <c r="LJH1629" s="35"/>
      <c r="LJI1629" s="34"/>
      <c r="LJP1629" s="35"/>
      <c r="LJQ1629" s="34"/>
      <c r="LJX1629" s="35"/>
      <c r="LJY1629" s="34"/>
      <c r="LKF1629" s="35"/>
      <c r="LKG1629" s="34"/>
      <c r="LKN1629" s="35"/>
      <c r="LKO1629" s="34"/>
      <c r="LKV1629" s="35"/>
      <c r="LKW1629" s="34"/>
      <c r="LLD1629" s="35"/>
      <c r="LLE1629" s="34"/>
      <c r="LLL1629" s="35"/>
      <c r="LLM1629" s="34"/>
      <c r="LLT1629" s="35"/>
      <c r="LLU1629" s="34"/>
      <c r="LMB1629" s="35"/>
      <c r="LMC1629" s="34"/>
      <c r="LMJ1629" s="35"/>
      <c r="LMK1629" s="34"/>
      <c r="LMR1629" s="35"/>
      <c r="LMS1629" s="34"/>
      <c r="LMZ1629" s="35"/>
      <c r="LNA1629" s="34"/>
      <c r="LNH1629" s="35"/>
      <c r="LNI1629" s="34"/>
      <c r="LNP1629" s="35"/>
      <c r="LNQ1629" s="34"/>
      <c r="LNX1629" s="35"/>
      <c r="LNY1629" s="34"/>
      <c r="LOF1629" s="35"/>
      <c r="LOG1629" s="34"/>
      <c r="LON1629" s="35"/>
      <c r="LOO1629" s="34"/>
      <c r="LOV1629" s="35"/>
      <c r="LOW1629" s="34"/>
      <c r="LPD1629" s="35"/>
      <c r="LPE1629" s="34"/>
      <c r="LPL1629" s="35"/>
      <c r="LPM1629" s="34"/>
      <c r="LPT1629" s="35"/>
      <c r="LPU1629" s="34"/>
      <c r="LQB1629" s="35"/>
      <c r="LQC1629" s="34"/>
      <c r="LQJ1629" s="35"/>
      <c r="LQK1629" s="34"/>
      <c r="LQR1629" s="35"/>
      <c r="LQS1629" s="34"/>
      <c r="LQZ1629" s="35"/>
      <c r="LRA1629" s="34"/>
      <c r="LRH1629" s="35"/>
      <c r="LRI1629" s="34"/>
      <c r="LRP1629" s="35"/>
      <c r="LRQ1629" s="34"/>
      <c r="LRX1629" s="35"/>
      <c r="LRY1629" s="34"/>
      <c r="LSF1629" s="35"/>
      <c r="LSG1629" s="34"/>
      <c r="LSN1629" s="35"/>
      <c r="LSO1629" s="34"/>
      <c r="LSV1629" s="35"/>
      <c r="LSW1629" s="34"/>
      <c r="LTD1629" s="35"/>
      <c r="LTE1629" s="34"/>
      <c r="LTL1629" s="35"/>
      <c r="LTM1629" s="34"/>
      <c r="LTT1629" s="35"/>
      <c r="LTU1629" s="34"/>
      <c r="LUB1629" s="35"/>
      <c r="LUC1629" s="34"/>
      <c r="LUJ1629" s="35"/>
      <c r="LUK1629" s="34"/>
      <c r="LUR1629" s="35"/>
      <c r="LUS1629" s="34"/>
      <c r="LUZ1629" s="35"/>
      <c r="LVA1629" s="34"/>
      <c r="LVH1629" s="35"/>
      <c r="LVI1629" s="34"/>
      <c r="LVP1629" s="35"/>
      <c r="LVQ1629" s="34"/>
      <c r="LVX1629" s="35"/>
      <c r="LVY1629" s="34"/>
      <c r="LWF1629" s="35"/>
      <c r="LWG1629" s="34"/>
      <c r="LWN1629" s="35"/>
      <c r="LWO1629" s="34"/>
      <c r="LWV1629" s="35"/>
      <c r="LWW1629" s="34"/>
      <c r="LXD1629" s="35"/>
      <c r="LXE1629" s="34"/>
      <c r="LXL1629" s="35"/>
      <c r="LXM1629" s="34"/>
      <c r="LXT1629" s="35"/>
      <c r="LXU1629" s="34"/>
      <c r="LYB1629" s="35"/>
      <c r="LYC1629" s="34"/>
      <c r="LYJ1629" s="35"/>
      <c r="LYK1629" s="34"/>
      <c r="LYR1629" s="35"/>
      <c r="LYS1629" s="34"/>
      <c r="LYZ1629" s="35"/>
      <c r="LZA1629" s="34"/>
      <c r="LZH1629" s="35"/>
      <c r="LZI1629" s="34"/>
      <c r="LZP1629" s="35"/>
      <c r="LZQ1629" s="34"/>
      <c r="LZX1629" s="35"/>
      <c r="LZY1629" s="34"/>
      <c r="MAF1629" s="35"/>
      <c r="MAG1629" s="34"/>
      <c r="MAN1629" s="35"/>
      <c r="MAO1629" s="34"/>
      <c r="MAV1629" s="35"/>
      <c r="MAW1629" s="34"/>
      <c r="MBD1629" s="35"/>
      <c r="MBE1629" s="34"/>
      <c r="MBL1629" s="35"/>
      <c r="MBM1629" s="34"/>
      <c r="MBT1629" s="35"/>
      <c r="MBU1629" s="34"/>
      <c r="MCB1629" s="35"/>
      <c r="MCC1629" s="34"/>
      <c r="MCJ1629" s="35"/>
      <c r="MCK1629" s="34"/>
      <c r="MCR1629" s="35"/>
      <c r="MCS1629" s="34"/>
      <c r="MCZ1629" s="35"/>
      <c r="MDA1629" s="34"/>
      <c r="MDH1629" s="35"/>
      <c r="MDI1629" s="34"/>
      <c r="MDP1629" s="35"/>
      <c r="MDQ1629" s="34"/>
      <c r="MDX1629" s="35"/>
      <c r="MDY1629" s="34"/>
      <c r="MEF1629" s="35"/>
      <c r="MEG1629" s="34"/>
      <c r="MEN1629" s="35"/>
      <c r="MEO1629" s="34"/>
      <c r="MEV1629" s="35"/>
      <c r="MEW1629" s="34"/>
      <c r="MFD1629" s="35"/>
      <c r="MFE1629" s="34"/>
      <c r="MFL1629" s="35"/>
      <c r="MFM1629" s="34"/>
      <c r="MFT1629" s="35"/>
      <c r="MFU1629" s="34"/>
      <c r="MGB1629" s="35"/>
      <c r="MGC1629" s="34"/>
      <c r="MGJ1629" s="35"/>
      <c r="MGK1629" s="34"/>
      <c r="MGR1629" s="35"/>
      <c r="MGS1629" s="34"/>
      <c r="MGZ1629" s="35"/>
      <c r="MHA1629" s="34"/>
      <c r="MHH1629" s="35"/>
      <c r="MHI1629" s="34"/>
      <c r="MHP1629" s="35"/>
      <c r="MHQ1629" s="34"/>
      <c r="MHX1629" s="35"/>
      <c r="MHY1629" s="34"/>
      <c r="MIF1629" s="35"/>
      <c r="MIG1629" s="34"/>
      <c r="MIN1629" s="35"/>
      <c r="MIO1629" s="34"/>
      <c r="MIV1629" s="35"/>
      <c r="MIW1629" s="34"/>
      <c r="MJD1629" s="35"/>
      <c r="MJE1629" s="34"/>
      <c r="MJL1629" s="35"/>
      <c r="MJM1629" s="34"/>
      <c r="MJT1629" s="35"/>
      <c r="MJU1629" s="34"/>
      <c r="MKB1629" s="35"/>
      <c r="MKC1629" s="34"/>
      <c r="MKJ1629" s="35"/>
      <c r="MKK1629" s="34"/>
      <c r="MKR1629" s="35"/>
      <c r="MKS1629" s="34"/>
      <c r="MKZ1629" s="35"/>
      <c r="MLA1629" s="34"/>
      <c r="MLH1629" s="35"/>
      <c r="MLI1629" s="34"/>
      <c r="MLP1629" s="35"/>
      <c r="MLQ1629" s="34"/>
      <c r="MLX1629" s="35"/>
      <c r="MLY1629" s="34"/>
      <c r="MMF1629" s="35"/>
      <c r="MMG1629" s="34"/>
      <c r="MMN1629" s="35"/>
      <c r="MMO1629" s="34"/>
      <c r="MMV1629" s="35"/>
      <c r="MMW1629" s="34"/>
      <c r="MND1629" s="35"/>
      <c r="MNE1629" s="34"/>
      <c r="MNL1629" s="35"/>
      <c r="MNM1629" s="34"/>
      <c r="MNT1629" s="35"/>
      <c r="MNU1629" s="34"/>
      <c r="MOB1629" s="35"/>
      <c r="MOC1629" s="34"/>
      <c r="MOJ1629" s="35"/>
      <c r="MOK1629" s="34"/>
      <c r="MOR1629" s="35"/>
      <c r="MOS1629" s="34"/>
      <c r="MOZ1629" s="35"/>
      <c r="MPA1629" s="34"/>
      <c r="MPH1629" s="35"/>
      <c r="MPI1629" s="34"/>
      <c r="MPP1629" s="35"/>
      <c r="MPQ1629" s="34"/>
      <c r="MPX1629" s="35"/>
      <c r="MPY1629" s="34"/>
      <c r="MQF1629" s="35"/>
      <c r="MQG1629" s="34"/>
      <c r="MQN1629" s="35"/>
      <c r="MQO1629" s="34"/>
      <c r="MQV1629" s="35"/>
      <c r="MQW1629" s="34"/>
      <c r="MRD1629" s="35"/>
      <c r="MRE1629" s="34"/>
      <c r="MRL1629" s="35"/>
      <c r="MRM1629" s="34"/>
      <c r="MRT1629" s="35"/>
      <c r="MRU1629" s="34"/>
      <c r="MSB1629" s="35"/>
      <c r="MSC1629" s="34"/>
      <c r="MSJ1629" s="35"/>
      <c r="MSK1629" s="34"/>
      <c r="MSR1629" s="35"/>
      <c r="MSS1629" s="34"/>
      <c r="MSZ1629" s="35"/>
      <c r="MTA1629" s="34"/>
      <c r="MTH1629" s="35"/>
      <c r="MTI1629" s="34"/>
      <c r="MTP1629" s="35"/>
      <c r="MTQ1629" s="34"/>
      <c r="MTX1629" s="35"/>
      <c r="MTY1629" s="34"/>
      <c r="MUF1629" s="35"/>
      <c r="MUG1629" s="34"/>
      <c r="MUN1629" s="35"/>
      <c r="MUO1629" s="34"/>
      <c r="MUV1629" s="35"/>
      <c r="MUW1629" s="34"/>
      <c r="MVD1629" s="35"/>
      <c r="MVE1629" s="34"/>
      <c r="MVL1629" s="35"/>
      <c r="MVM1629" s="34"/>
      <c r="MVT1629" s="35"/>
      <c r="MVU1629" s="34"/>
      <c r="MWB1629" s="35"/>
      <c r="MWC1629" s="34"/>
      <c r="MWJ1629" s="35"/>
      <c r="MWK1629" s="34"/>
      <c r="MWR1629" s="35"/>
      <c r="MWS1629" s="34"/>
      <c r="MWZ1629" s="35"/>
      <c r="MXA1629" s="34"/>
      <c r="MXH1629" s="35"/>
      <c r="MXI1629" s="34"/>
      <c r="MXP1629" s="35"/>
      <c r="MXQ1629" s="34"/>
      <c r="MXX1629" s="35"/>
      <c r="MXY1629" s="34"/>
      <c r="MYF1629" s="35"/>
      <c r="MYG1629" s="34"/>
      <c r="MYN1629" s="35"/>
      <c r="MYO1629" s="34"/>
      <c r="MYV1629" s="35"/>
      <c r="MYW1629" s="34"/>
      <c r="MZD1629" s="35"/>
      <c r="MZE1629" s="34"/>
      <c r="MZL1629" s="35"/>
      <c r="MZM1629" s="34"/>
      <c r="MZT1629" s="35"/>
      <c r="MZU1629" s="34"/>
      <c r="NAB1629" s="35"/>
      <c r="NAC1629" s="34"/>
      <c r="NAJ1629" s="35"/>
      <c r="NAK1629" s="34"/>
      <c r="NAR1629" s="35"/>
      <c r="NAS1629" s="34"/>
      <c r="NAZ1629" s="35"/>
      <c r="NBA1629" s="34"/>
      <c r="NBH1629" s="35"/>
      <c r="NBI1629" s="34"/>
      <c r="NBP1629" s="35"/>
      <c r="NBQ1629" s="34"/>
      <c r="NBX1629" s="35"/>
      <c r="NBY1629" s="34"/>
      <c r="NCF1629" s="35"/>
      <c r="NCG1629" s="34"/>
      <c r="NCN1629" s="35"/>
      <c r="NCO1629" s="34"/>
      <c r="NCV1629" s="35"/>
      <c r="NCW1629" s="34"/>
      <c r="NDD1629" s="35"/>
      <c r="NDE1629" s="34"/>
      <c r="NDL1629" s="35"/>
      <c r="NDM1629" s="34"/>
      <c r="NDT1629" s="35"/>
      <c r="NDU1629" s="34"/>
      <c r="NEB1629" s="35"/>
      <c r="NEC1629" s="34"/>
      <c r="NEJ1629" s="35"/>
      <c r="NEK1629" s="34"/>
      <c r="NER1629" s="35"/>
      <c r="NES1629" s="34"/>
      <c r="NEZ1629" s="35"/>
      <c r="NFA1629" s="34"/>
      <c r="NFH1629" s="35"/>
      <c r="NFI1629" s="34"/>
      <c r="NFP1629" s="35"/>
      <c r="NFQ1629" s="34"/>
      <c r="NFX1629" s="35"/>
      <c r="NFY1629" s="34"/>
      <c r="NGF1629" s="35"/>
      <c r="NGG1629" s="34"/>
      <c r="NGN1629" s="35"/>
      <c r="NGO1629" s="34"/>
      <c r="NGV1629" s="35"/>
      <c r="NGW1629" s="34"/>
      <c r="NHD1629" s="35"/>
      <c r="NHE1629" s="34"/>
      <c r="NHL1629" s="35"/>
      <c r="NHM1629" s="34"/>
      <c r="NHT1629" s="35"/>
      <c r="NHU1629" s="34"/>
      <c r="NIB1629" s="35"/>
      <c r="NIC1629" s="34"/>
      <c r="NIJ1629" s="35"/>
      <c r="NIK1629" s="34"/>
      <c r="NIR1629" s="35"/>
      <c r="NIS1629" s="34"/>
      <c r="NIZ1629" s="35"/>
      <c r="NJA1629" s="34"/>
      <c r="NJH1629" s="35"/>
      <c r="NJI1629" s="34"/>
      <c r="NJP1629" s="35"/>
      <c r="NJQ1629" s="34"/>
      <c r="NJX1629" s="35"/>
      <c r="NJY1629" s="34"/>
      <c r="NKF1629" s="35"/>
      <c r="NKG1629" s="34"/>
      <c r="NKN1629" s="35"/>
      <c r="NKO1629" s="34"/>
      <c r="NKV1629" s="35"/>
      <c r="NKW1629" s="34"/>
      <c r="NLD1629" s="35"/>
      <c r="NLE1629" s="34"/>
      <c r="NLL1629" s="35"/>
      <c r="NLM1629" s="34"/>
      <c r="NLT1629" s="35"/>
      <c r="NLU1629" s="34"/>
      <c r="NMB1629" s="35"/>
      <c r="NMC1629" s="34"/>
      <c r="NMJ1629" s="35"/>
      <c r="NMK1629" s="34"/>
      <c r="NMR1629" s="35"/>
      <c r="NMS1629" s="34"/>
      <c r="NMZ1629" s="35"/>
      <c r="NNA1629" s="34"/>
      <c r="NNH1629" s="35"/>
      <c r="NNI1629" s="34"/>
      <c r="NNP1629" s="35"/>
      <c r="NNQ1629" s="34"/>
      <c r="NNX1629" s="35"/>
      <c r="NNY1629" s="34"/>
      <c r="NOF1629" s="35"/>
      <c r="NOG1629" s="34"/>
      <c r="NON1629" s="35"/>
      <c r="NOO1629" s="34"/>
      <c r="NOV1629" s="35"/>
      <c r="NOW1629" s="34"/>
      <c r="NPD1629" s="35"/>
      <c r="NPE1629" s="34"/>
      <c r="NPL1629" s="35"/>
      <c r="NPM1629" s="34"/>
      <c r="NPT1629" s="35"/>
      <c r="NPU1629" s="34"/>
      <c r="NQB1629" s="35"/>
      <c r="NQC1629" s="34"/>
      <c r="NQJ1629" s="35"/>
      <c r="NQK1629" s="34"/>
      <c r="NQR1629" s="35"/>
      <c r="NQS1629" s="34"/>
      <c r="NQZ1629" s="35"/>
      <c r="NRA1629" s="34"/>
      <c r="NRH1629" s="35"/>
      <c r="NRI1629" s="34"/>
      <c r="NRP1629" s="35"/>
      <c r="NRQ1629" s="34"/>
      <c r="NRX1629" s="35"/>
      <c r="NRY1629" s="34"/>
      <c r="NSF1629" s="35"/>
      <c r="NSG1629" s="34"/>
      <c r="NSN1629" s="35"/>
      <c r="NSO1629" s="34"/>
      <c r="NSV1629" s="35"/>
      <c r="NSW1629" s="34"/>
      <c r="NTD1629" s="35"/>
      <c r="NTE1629" s="34"/>
      <c r="NTL1629" s="35"/>
      <c r="NTM1629" s="34"/>
      <c r="NTT1629" s="35"/>
      <c r="NTU1629" s="34"/>
      <c r="NUB1629" s="35"/>
      <c r="NUC1629" s="34"/>
      <c r="NUJ1629" s="35"/>
      <c r="NUK1629" s="34"/>
      <c r="NUR1629" s="35"/>
      <c r="NUS1629" s="34"/>
      <c r="NUZ1629" s="35"/>
      <c r="NVA1629" s="34"/>
      <c r="NVH1629" s="35"/>
      <c r="NVI1629" s="34"/>
      <c r="NVP1629" s="35"/>
      <c r="NVQ1629" s="34"/>
      <c r="NVX1629" s="35"/>
      <c r="NVY1629" s="34"/>
      <c r="NWF1629" s="35"/>
      <c r="NWG1629" s="34"/>
      <c r="NWN1629" s="35"/>
      <c r="NWO1629" s="34"/>
      <c r="NWV1629" s="35"/>
      <c r="NWW1629" s="34"/>
      <c r="NXD1629" s="35"/>
      <c r="NXE1629" s="34"/>
      <c r="NXL1629" s="35"/>
      <c r="NXM1629" s="34"/>
      <c r="NXT1629" s="35"/>
      <c r="NXU1629" s="34"/>
      <c r="NYB1629" s="35"/>
      <c r="NYC1629" s="34"/>
      <c r="NYJ1629" s="35"/>
      <c r="NYK1629" s="34"/>
      <c r="NYR1629" s="35"/>
      <c r="NYS1629" s="34"/>
      <c r="NYZ1629" s="35"/>
      <c r="NZA1629" s="34"/>
      <c r="NZH1629" s="35"/>
      <c r="NZI1629" s="34"/>
      <c r="NZP1629" s="35"/>
      <c r="NZQ1629" s="34"/>
      <c r="NZX1629" s="35"/>
      <c r="NZY1629" s="34"/>
      <c r="OAF1629" s="35"/>
      <c r="OAG1629" s="34"/>
      <c r="OAN1629" s="35"/>
      <c r="OAO1629" s="34"/>
      <c r="OAV1629" s="35"/>
      <c r="OAW1629" s="34"/>
      <c r="OBD1629" s="35"/>
      <c r="OBE1629" s="34"/>
      <c r="OBL1629" s="35"/>
      <c r="OBM1629" s="34"/>
      <c r="OBT1629" s="35"/>
      <c r="OBU1629" s="34"/>
      <c r="OCB1629" s="35"/>
      <c r="OCC1629" s="34"/>
      <c r="OCJ1629" s="35"/>
      <c r="OCK1629" s="34"/>
      <c r="OCR1629" s="35"/>
      <c r="OCS1629" s="34"/>
      <c r="OCZ1629" s="35"/>
      <c r="ODA1629" s="34"/>
      <c r="ODH1629" s="35"/>
      <c r="ODI1629" s="34"/>
      <c r="ODP1629" s="35"/>
      <c r="ODQ1629" s="34"/>
      <c r="ODX1629" s="35"/>
      <c r="ODY1629" s="34"/>
      <c r="OEF1629" s="35"/>
      <c r="OEG1629" s="34"/>
      <c r="OEN1629" s="35"/>
      <c r="OEO1629" s="34"/>
      <c r="OEV1629" s="35"/>
      <c r="OEW1629" s="34"/>
      <c r="OFD1629" s="35"/>
      <c r="OFE1629" s="34"/>
      <c r="OFL1629" s="35"/>
      <c r="OFM1629" s="34"/>
      <c r="OFT1629" s="35"/>
      <c r="OFU1629" s="34"/>
      <c r="OGB1629" s="35"/>
      <c r="OGC1629" s="34"/>
      <c r="OGJ1629" s="35"/>
      <c r="OGK1629" s="34"/>
      <c r="OGR1629" s="35"/>
      <c r="OGS1629" s="34"/>
      <c r="OGZ1629" s="35"/>
      <c r="OHA1629" s="34"/>
      <c r="OHH1629" s="35"/>
      <c r="OHI1629" s="34"/>
      <c r="OHP1629" s="35"/>
      <c r="OHQ1629" s="34"/>
      <c r="OHX1629" s="35"/>
      <c r="OHY1629" s="34"/>
      <c r="OIF1629" s="35"/>
      <c r="OIG1629" s="34"/>
      <c r="OIN1629" s="35"/>
      <c r="OIO1629" s="34"/>
      <c r="OIV1629" s="35"/>
      <c r="OIW1629" s="34"/>
      <c r="OJD1629" s="35"/>
      <c r="OJE1629" s="34"/>
      <c r="OJL1629" s="35"/>
      <c r="OJM1629" s="34"/>
      <c r="OJT1629" s="35"/>
      <c r="OJU1629" s="34"/>
      <c r="OKB1629" s="35"/>
      <c r="OKC1629" s="34"/>
      <c r="OKJ1629" s="35"/>
      <c r="OKK1629" s="34"/>
      <c r="OKR1629" s="35"/>
      <c r="OKS1629" s="34"/>
      <c r="OKZ1629" s="35"/>
      <c r="OLA1629" s="34"/>
      <c r="OLH1629" s="35"/>
      <c r="OLI1629" s="34"/>
      <c r="OLP1629" s="35"/>
      <c r="OLQ1629" s="34"/>
      <c r="OLX1629" s="35"/>
      <c r="OLY1629" s="34"/>
      <c r="OMF1629" s="35"/>
      <c r="OMG1629" s="34"/>
      <c r="OMN1629" s="35"/>
      <c r="OMO1629" s="34"/>
      <c r="OMV1629" s="35"/>
      <c r="OMW1629" s="34"/>
      <c r="OND1629" s="35"/>
      <c r="ONE1629" s="34"/>
      <c r="ONL1629" s="35"/>
      <c r="ONM1629" s="34"/>
      <c r="ONT1629" s="35"/>
      <c r="ONU1629" s="34"/>
      <c r="OOB1629" s="35"/>
      <c r="OOC1629" s="34"/>
      <c r="OOJ1629" s="35"/>
      <c r="OOK1629" s="34"/>
      <c r="OOR1629" s="35"/>
      <c r="OOS1629" s="34"/>
      <c r="OOZ1629" s="35"/>
      <c r="OPA1629" s="34"/>
      <c r="OPH1629" s="35"/>
      <c r="OPI1629" s="34"/>
      <c r="OPP1629" s="35"/>
      <c r="OPQ1629" s="34"/>
      <c r="OPX1629" s="35"/>
      <c r="OPY1629" s="34"/>
      <c r="OQF1629" s="35"/>
      <c r="OQG1629" s="34"/>
      <c r="OQN1629" s="35"/>
      <c r="OQO1629" s="34"/>
      <c r="OQV1629" s="35"/>
      <c r="OQW1629" s="34"/>
      <c r="ORD1629" s="35"/>
      <c r="ORE1629" s="34"/>
      <c r="ORL1629" s="35"/>
      <c r="ORM1629" s="34"/>
      <c r="ORT1629" s="35"/>
      <c r="ORU1629" s="34"/>
      <c r="OSB1629" s="35"/>
      <c r="OSC1629" s="34"/>
      <c r="OSJ1629" s="35"/>
      <c r="OSK1629" s="34"/>
      <c r="OSR1629" s="35"/>
      <c r="OSS1629" s="34"/>
      <c r="OSZ1629" s="35"/>
      <c r="OTA1629" s="34"/>
      <c r="OTH1629" s="35"/>
      <c r="OTI1629" s="34"/>
      <c r="OTP1629" s="35"/>
      <c r="OTQ1629" s="34"/>
      <c r="OTX1629" s="35"/>
      <c r="OTY1629" s="34"/>
      <c r="OUF1629" s="35"/>
      <c r="OUG1629" s="34"/>
      <c r="OUN1629" s="35"/>
      <c r="OUO1629" s="34"/>
      <c r="OUV1629" s="35"/>
      <c r="OUW1629" s="34"/>
      <c r="OVD1629" s="35"/>
      <c r="OVE1629" s="34"/>
      <c r="OVL1629" s="35"/>
      <c r="OVM1629" s="34"/>
      <c r="OVT1629" s="35"/>
      <c r="OVU1629" s="34"/>
      <c r="OWB1629" s="35"/>
      <c r="OWC1629" s="34"/>
      <c r="OWJ1629" s="35"/>
      <c r="OWK1629" s="34"/>
      <c r="OWR1629" s="35"/>
      <c r="OWS1629" s="34"/>
      <c r="OWZ1629" s="35"/>
      <c r="OXA1629" s="34"/>
      <c r="OXH1629" s="35"/>
      <c r="OXI1629" s="34"/>
      <c r="OXP1629" s="35"/>
      <c r="OXQ1629" s="34"/>
      <c r="OXX1629" s="35"/>
      <c r="OXY1629" s="34"/>
      <c r="OYF1629" s="35"/>
      <c r="OYG1629" s="34"/>
      <c r="OYN1629" s="35"/>
      <c r="OYO1629" s="34"/>
      <c r="OYV1629" s="35"/>
      <c r="OYW1629" s="34"/>
      <c r="OZD1629" s="35"/>
      <c r="OZE1629" s="34"/>
      <c r="OZL1629" s="35"/>
      <c r="OZM1629" s="34"/>
      <c r="OZT1629" s="35"/>
      <c r="OZU1629" s="34"/>
      <c r="PAB1629" s="35"/>
      <c r="PAC1629" s="34"/>
      <c r="PAJ1629" s="35"/>
      <c r="PAK1629" s="34"/>
      <c r="PAR1629" s="35"/>
      <c r="PAS1629" s="34"/>
      <c r="PAZ1629" s="35"/>
      <c r="PBA1629" s="34"/>
      <c r="PBH1629" s="35"/>
      <c r="PBI1629" s="34"/>
      <c r="PBP1629" s="35"/>
      <c r="PBQ1629" s="34"/>
      <c r="PBX1629" s="35"/>
      <c r="PBY1629" s="34"/>
      <c r="PCF1629" s="35"/>
      <c r="PCG1629" s="34"/>
      <c r="PCN1629" s="35"/>
      <c r="PCO1629" s="34"/>
      <c r="PCV1629" s="35"/>
      <c r="PCW1629" s="34"/>
      <c r="PDD1629" s="35"/>
      <c r="PDE1629" s="34"/>
      <c r="PDL1629" s="35"/>
      <c r="PDM1629" s="34"/>
      <c r="PDT1629" s="35"/>
      <c r="PDU1629" s="34"/>
      <c r="PEB1629" s="35"/>
      <c r="PEC1629" s="34"/>
      <c r="PEJ1629" s="35"/>
      <c r="PEK1629" s="34"/>
      <c r="PER1629" s="35"/>
      <c r="PES1629" s="34"/>
      <c r="PEZ1629" s="35"/>
      <c r="PFA1629" s="34"/>
      <c r="PFH1629" s="35"/>
      <c r="PFI1629" s="34"/>
      <c r="PFP1629" s="35"/>
      <c r="PFQ1629" s="34"/>
      <c r="PFX1629" s="35"/>
      <c r="PFY1629" s="34"/>
      <c r="PGF1629" s="35"/>
      <c r="PGG1629" s="34"/>
      <c r="PGN1629" s="35"/>
      <c r="PGO1629" s="34"/>
      <c r="PGV1629" s="35"/>
      <c r="PGW1629" s="34"/>
      <c r="PHD1629" s="35"/>
      <c r="PHE1629" s="34"/>
      <c r="PHL1629" s="35"/>
      <c r="PHM1629" s="34"/>
      <c r="PHT1629" s="35"/>
      <c r="PHU1629" s="34"/>
      <c r="PIB1629" s="35"/>
      <c r="PIC1629" s="34"/>
      <c r="PIJ1629" s="35"/>
      <c r="PIK1629" s="34"/>
      <c r="PIR1629" s="35"/>
      <c r="PIS1629" s="34"/>
      <c r="PIZ1629" s="35"/>
      <c r="PJA1629" s="34"/>
      <c r="PJH1629" s="35"/>
      <c r="PJI1629" s="34"/>
      <c r="PJP1629" s="35"/>
      <c r="PJQ1629" s="34"/>
      <c r="PJX1629" s="35"/>
      <c r="PJY1629" s="34"/>
      <c r="PKF1629" s="35"/>
      <c r="PKG1629" s="34"/>
      <c r="PKN1629" s="35"/>
      <c r="PKO1629" s="34"/>
      <c r="PKV1629" s="35"/>
      <c r="PKW1629" s="34"/>
      <c r="PLD1629" s="35"/>
      <c r="PLE1629" s="34"/>
      <c r="PLL1629" s="35"/>
      <c r="PLM1629" s="34"/>
      <c r="PLT1629" s="35"/>
      <c r="PLU1629" s="34"/>
      <c r="PMB1629" s="35"/>
      <c r="PMC1629" s="34"/>
      <c r="PMJ1629" s="35"/>
      <c r="PMK1629" s="34"/>
      <c r="PMR1629" s="35"/>
      <c r="PMS1629" s="34"/>
      <c r="PMZ1629" s="35"/>
      <c r="PNA1629" s="34"/>
      <c r="PNH1629" s="35"/>
      <c r="PNI1629" s="34"/>
      <c r="PNP1629" s="35"/>
      <c r="PNQ1629" s="34"/>
      <c r="PNX1629" s="35"/>
      <c r="PNY1629" s="34"/>
      <c r="POF1629" s="35"/>
      <c r="POG1629" s="34"/>
      <c r="PON1629" s="35"/>
      <c r="POO1629" s="34"/>
      <c r="POV1629" s="35"/>
      <c r="POW1629" s="34"/>
      <c r="PPD1629" s="35"/>
      <c r="PPE1629" s="34"/>
      <c r="PPL1629" s="35"/>
      <c r="PPM1629" s="34"/>
      <c r="PPT1629" s="35"/>
      <c r="PPU1629" s="34"/>
      <c r="PQB1629" s="35"/>
      <c r="PQC1629" s="34"/>
      <c r="PQJ1629" s="35"/>
      <c r="PQK1629" s="34"/>
      <c r="PQR1629" s="35"/>
      <c r="PQS1629" s="34"/>
      <c r="PQZ1629" s="35"/>
      <c r="PRA1629" s="34"/>
      <c r="PRH1629" s="35"/>
      <c r="PRI1629" s="34"/>
      <c r="PRP1629" s="35"/>
      <c r="PRQ1629" s="34"/>
      <c r="PRX1629" s="35"/>
      <c r="PRY1629" s="34"/>
      <c r="PSF1629" s="35"/>
      <c r="PSG1629" s="34"/>
      <c r="PSN1629" s="35"/>
      <c r="PSO1629" s="34"/>
      <c r="PSV1629" s="35"/>
      <c r="PSW1629" s="34"/>
      <c r="PTD1629" s="35"/>
      <c r="PTE1629" s="34"/>
      <c r="PTL1629" s="35"/>
      <c r="PTM1629" s="34"/>
      <c r="PTT1629" s="35"/>
      <c r="PTU1629" s="34"/>
      <c r="PUB1629" s="35"/>
      <c r="PUC1629" s="34"/>
      <c r="PUJ1629" s="35"/>
      <c r="PUK1629" s="34"/>
      <c r="PUR1629" s="35"/>
      <c r="PUS1629" s="34"/>
      <c r="PUZ1629" s="35"/>
      <c r="PVA1629" s="34"/>
      <c r="PVH1629" s="35"/>
      <c r="PVI1629" s="34"/>
      <c r="PVP1629" s="35"/>
      <c r="PVQ1629" s="34"/>
      <c r="PVX1629" s="35"/>
      <c r="PVY1629" s="34"/>
      <c r="PWF1629" s="35"/>
      <c r="PWG1629" s="34"/>
      <c r="PWN1629" s="35"/>
      <c r="PWO1629" s="34"/>
      <c r="PWV1629" s="35"/>
      <c r="PWW1629" s="34"/>
      <c r="PXD1629" s="35"/>
      <c r="PXE1629" s="34"/>
      <c r="PXL1629" s="35"/>
      <c r="PXM1629" s="34"/>
      <c r="PXT1629" s="35"/>
      <c r="PXU1629" s="34"/>
      <c r="PYB1629" s="35"/>
      <c r="PYC1629" s="34"/>
      <c r="PYJ1629" s="35"/>
      <c r="PYK1629" s="34"/>
      <c r="PYR1629" s="35"/>
      <c r="PYS1629" s="34"/>
      <c r="PYZ1629" s="35"/>
      <c r="PZA1629" s="34"/>
      <c r="PZH1629" s="35"/>
      <c r="PZI1629" s="34"/>
      <c r="PZP1629" s="35"/>
      <c r="PZQ1629" s="34"/>
      <c r="PZX1629" s="35"/>
      <c r="PZY1629" s="34"/>
      <c r="QAF1629" s="35"/>
      <c r="QAG1629" s="34"/>
      <c r="QAN1629" s="35"/>
      <c r="QAO1629" s="34"/>
      <c r="QAV1629" s="35"/>
      <c r="QAW1629" s="34"/>
      <c r="QBD1629" s="35"/>
      <c r="QBE1629" s="34"/>
      <c r="QBL1629" s="35"/>
      <c r="QBM1629" s="34"/>
      <c r="QBT1629" s="35"/>
      <c r="QBU1629" s="34"/>
      <c r="QCB1629" s="35"/>
      <c r="QCC1629" s="34"/>
      <c r="QCJ1629" s="35"/>
      <c r="QCK1629" s="34"/>
      <c r="QCR1629" s="35"/>
      <c r="QCS1629" s="34"/>
      <c r="QCZ1629" s="35"/>
      <c r="QDA1629" s="34"/>
      <c r="QDH1629" s="35"/>
      <c r="QDI1629" s="34"/>
      <c r="QDP1629" s="35"/>
      <c r="QDQ1629" s="34"/>
      <c r="QDX1629" s="35"/>
      <c r="QDY1629" s="34"/>
      <c r="QEF1629" s="35"/>
      <c r="QEG1629" s="34"/>
      <c r="QEN1629" s="35"/>
      <c r="QEO1629" s="34"/>
      <c r="QEV1629" s="35"/>
      <c r="QEW1629" s="34"/>
      <c r="QFD1629" s="35"/>
      <c r="QFE1629" s="34"/>
      <c r="QFL1629" s="35"/>
      <c r="QFM1629" s="34"/>
      <c r="QFT1629" s="35"/>
      <c r="QFU1629" s="34"/>
      <c r="QGB1629" s="35"/>
      <c r="QGC1629" s="34"/>
      <c r="QGJ1629" s="35"/>
      <c r="QGK1629" s="34"/>
      <c r="QGR1629" s="35"/>
      <c r="QGS1629" s="34"/>
      <c r="QGZ1629" s="35"/>
      <c r="QHA1629" s="34"/>
      <c r="QHH1629" s="35"/>
      <c r="QHI1629" s="34"/>
      <c r="QHP1629" s="35"/>
      <c r="QHQ1629" s="34"/>
      <c r="QHX1629" s="35"/>
      <c r="QHY1629" s="34"/>
      <c r="QIF1629" s="35"/>
      <c r="QIG1629" s="34"/>
      <c r="QIN1629" s="35"/>
      <c r="QIO1629" s="34"/>
      <c r="QIV1629" s="35"/>
      <c r="QIW1629" s="34"/>
      <c r="QJD1629" s="35"/>
      <c r="QJE1629" s="34"/>
      <c r="QJL1629" s="35"/>
      <c r="QJM1629" s="34"/>
      <c r="QJT1629" s="35"/>
      <c r="QJU1629" s="34"/>
      <c r="QKB1629" s="35"/>
      <c r="QKC1629" s="34"/>
      <c r="QKJ1629" s="35"/>
      <c r="QKK1629" s="34"/>
      <c r="QKR1629" s="35"/>
      <c r="QKS1629" s="34"/>
      <c r="QKZ1629" s="35"/>
      <c r="QLA1629" s="34"/>
      <c r="QLH1629" s="35"/>
      <c r="QLI1629" s="34"/>
      <c r="QLP1629" s="35"/>
      <c r="QLQ1629" s="34"/>
      <c r="QLX1629" s="35"/>
      <c r="QLY1629" s="34"/>
      <c r="QMF1629" s="35"/>
      <c r="QMG1629" s="34"/>
      <c r="QMN1629" s="35"/>
      <c r="QMO1629" s="34"/>
      <c r="QMV1629" s="35"/>
      <c r="QMW1629" s="34"/>
      <c r="QND1629" s="35"/>
      <c r="QNE1629" s="34"/>
      <c r="QNL1629" s="35"/>
      <c r="QNM1629" s="34"/>
      <c r="QNT1629" s="35"/>
      <c r="QNU1629" s="34"/>
      <c r="QOB1629" s="35"/>
      <c r="QOC1629" s="34"/>
      <c r="QOJ1629" s="35"/>
      <c r="QOK1629" s="34"/>
      <c r="QOR1629" s="35"/>
      <c r="QOS1629" s="34"/>
      <c r="QOZ1629" s="35"/>
      <c r="QPA1629" s="34"/>
      <c r="QPH1629" s="35"/>
      <c r="QPI1629" s="34"/>
      <c r="QPP1629" s="35"/>
      <c r="QPQ1629" s="34"/>
      <c r="QPX1629" s="35"/>
      <c r="QPY1629" s="34"/>
      <c r="QQF1629" s="35"/>
      <c r="QQG1629" s="34"/>
      <c r="QQN1629" s="35"/>
      <c r="QQO1629" s="34"/>
      <c r="QQV1629" s="35"/>
      <c r="QQW1629" s="34"/>
      <c r="QRD1629" s="35"/>
      <c r="QRE1629" s="34"/>
      <c r="QRL1629" s="35"/>
      <c r="QRM1629" s="34"/>
      <c r="QRT1629" s="35"/>
      <c r="QRU1629" s="34"/>
      <c r="QSB1629" s="35"/>
      <c r="QSC1629" s="34"/>
      <c r="QSJ1629" s="35"/>
      <c r="QSK1629" s="34"/>
      <c r="QSR1629" s="35"/>
      <c r="QSS1629" s="34"/>
      <c r="QSZ1629" s="35"/>
      <c r="QTA1629" s="34"/>
      <c r="QTH1629" s="35"/>
      <c r="QTI1629" s="34"/>
      <c r="QTP1629" s="35"/>
      <c r="QTQ1629" s="34"/>
      <c r="QTX1629" s="35"/>
      <c r="QTY1629" s="34"/>
      <c r="QUF1629" s="35"/>
      <c r="QUG1629" s="34"/>
      <c r="QUN1629" s="35"/>
      <c r="QUO1629" s="34"/>
      <c r="QUV1629" s="35"/>
      <c r="QUW1629" s="34"/>
      <c r="QVD1629" s="35"/>
      <c r="QVE1629" s="34"/>
      <c r="QVL1629" s="35"/>
      <c r="QVM1629" s="34"/>
      <c r="QVT1629" s="35"/>
      <c r="QVU1629" s="34"/>
      <c r="QWB1629" s="35"/>
      <c r="QWC1629" s="34"/>
      <c r="QWJ1629" s="35"/>
      <c r="QWK1629" s="34"/>
      <c r="QWR1629" s="35"/>
      <c r="QWS1629" s="34"/>
      <c r="QWZ1629" s="35"/>
      <c r="QXA1629" s="34"/>
      <c r="QXH1629" s="35"/>
      <c r="QXI1629" s="34"/>
      <c r="QXP1629" s="35"/>
      <c r="QXQ1629" s="34"/>
      <c r="QXX1629" s="35"/>
      <c r="QXY1629" s="34"/>
      <c r="QYF1629" s="35"/>
      <c r="QYG1629" s="34"/>
      <c r="QYN1629" s="35"/>
      <c r="QYO1629" s="34"/>
      <c r="QYV1629" s="35"/>
      <c r="QYW1629" s="34"/>
      <c r="QZD1629" s="35"/>
      <c r="QZE1629" s="34"/>
      <c r="QZL1629" s="35"/>
      <c r="QZM1629" s="34"/>
      <c r="QZT1629" s="35"/>
      <c r="QZU1629" s="34"/>
      <c r="RAB1629" s="35"/>
      <c r="RAC1629" s="34"/>
      <c r="RAJ1629" s="35"/>
      <c r="RAK1629" s="34"/>
      <c r="RAR1629" s="35"/>
      <c r="RAS1629" s="34"/>
      <c r="RAZ1629" s="35"/>
      <c r="RBA1629" s="34"/>
      <c r="RBH1629" s="35"/>
      <c r="RBI1629" s="34"/>
      <c r="RBP1629" s="35"/>
      <c r="RBQ1629" s="34"/>
      <c r="RBX1629" s="35"/>
      <c r="RBY1629" s="34"/>
      <c r="RCF1629" s="35"/>
      <c r="RCG1629" s="34"/>
      <c r="RCN1629" s="35"/>
      <c r="RCO1629" s="34"/>
      <c r="RCV1629" s="35"/>
      <c r="RCW1629" s="34"/>
      <c r="RDD1629" s="35"/>
      <c r="RDE1629" s="34"/>
      <c r="RDL1629" s="35"/>
      <c r="RDM1629" s="34"/>
      <c r="RDT1629" s="35"/>
      <c r="RDU1629" s="34"/>
      <c r="REB1629" s="35"/>
      <c r="REC1629" s="34"/>
      <c r="REJ1629" s="35"/>
      <c r="REK1629" s="34"/>
      <c r="RER1629" s="35"/>
      <c r="RES1629" s="34"/>
      <c r="REZ1629" s="35"/>
      <c r="RFA1629" s="34"/>
      <c r="RFH1629" s="35"/>
      <c r="RFI1629" s="34"/>
      <c r="RFP1629" s="35"/>
      <c r="RFQ1629" s="34"/>
      <c r="RFX1629" s="35"/>
      <c r="RFY1629" s="34"/>
      <c r="RGF1629" s="35"/>
      <c r="RGG1629" s="34"/>
      <c r="RGN1629" s="35"/>
      <c r="RGO1629" s="34"/>
      <c r="RGV1629" s="35"/>
      <c r="RGW1629" s="34"/>
      <c r="RHD1629" s="35"/>
      <c r="RHE1629" s="34"/>
      <c r="RHL1629" s="35"/>
      <c r="RHM1629" s="34"/>
      <c r="RHT1629" s="35"/>
      <c r="RHU1629" s="34"/>
      <c r="RIB1629" s="35"/>
      <c r="RIC1629" s="34"/>
      <c r="RIJ1629" s="35"/>
      <c r="RIK1629" s="34"/>
      <c r="RIR1629" s="35"/>
      <c r="RIS1629" s="34"/>
      <c r="RIZ1629" s="35"/>
      <c r="RJA1629" s="34"/>
      <c r="RJH1629" s="35"/>
      <c r="RJI1629" s="34"/>
      <c r="RJP1629" s="35"/>
      <c r="RJQ1629" s="34"/>
      <c r="RJX1629" s="35"/>
      <c r="RJY1629" s="34"/>
      <c r="RKF1629" s="35"/>
      <c r="RKG1629" s="34"/>
      <c r="RKN1629" s="35"/>
      <c r="RKO1629" s="34"/>
      <c r="RKV1629" s="35"/>
      <c r="RKW1629" s="34"/>
      <c r="RLD1629" s="35"/>
      <c r="RLE1629" s="34"/>
      <c r="RLL1629" s="35"/>
      <c r="RLM1629" s="34"/>
      <c r="RLT1629" s="35"/>
      <c r="RLU1629" s="34"/>
      <c r="RMB1629" s="35"/>
      <c r="RMC1629" s="34"/>
      <c r="RMJ1629" s="35"/>
      <c r="RMK1629" s="34"/>
      <c r="RMR1629" s="35"/>
      <c r="RMS1629" s="34"/>
      <c r="RMZ1629" s="35"/>
      <c r="RNA1629" s="34"/>
      <c r="RNH1629" s="35"/>
      <c r="RNI1629" s="34"/>
      <c r="RNP1629" s="35"/>
      <c r="RNQ1629" s="34"/>
      <c r="RNX1629" s="35"/>
      <c r="RNY1629" s="34"/>
      <c r="ROF1629" s="35"/>
      <c r="ROG1629" s="34"/>
      <c r="RON1629" s="35"/>
      <c r="ROO1629" s="34"/>
      <c r="ROV1629" s="35"/>
      <c r="ROW1629" s="34"/>
      <c r="RPD1629" s="35"/>
      <c r="RPE1629" s="34"/>
      <c r="RPL1629" s="35"/>
      <c r="RPM1629" s="34"/>
      <c r="RPT1629" s="35"/>
      <c r="RPU1629" s="34"/>
      <c r="RQB1629" s="35"/>
      <c r="RQC1629" s="34"/>
      <c r="RQJ1629" s="35"/>
      <c r="RQK1629" s="34"/>
      <c r="RQR1629" s="35"/>
      <c r="RQS1629" s="34"/>
      <c r="RQZ1629" s="35"/>
      <c r="RRA1629" s="34"/>
      <c r="RRH1629" s="35"/>
      <c r="RRI1629" s="34"/>
      <c r="RRP1629" s="35"/>
      <c r="RRQ1629" s="34"/>
      <c r="RRX1629" s="35"/>
      <c r="RRY1629" s="34"/>
      <c r="RSF1629" s="35"/>
      <c r="RSG1629" s="34"/>
      <c r="RSN1629" s="35"/>
      <c r="RSO1629" s="34"/>
      <c r="RSV1629" s="35"/>
      <c r="RSW1629" s="34"/>
      <c r="RTD1629" s="35"/>
      <c r="RTE1629" s="34"/>
      <c r="RTL1629" s="35"/>
      <c r="RTM1629" s="34"/>
      <c r="RTT1629" s="35"/>
      <c r="RTU1629" s="34"/>
      <c r="RUB1629" s="35"/>
      <c r="RUC1629" s="34"/>
      <c r="RUJ1629" s="35"/>
      <c r="RUK1629" s="34"/>
      <c r="RUR1629" s="35"/>
      <c r="RUS1629" s="34"/>
      <c r="RUZ1629" s="35"/>
      <c r="RVA1629" s="34"/>
      <c r="RVH1629" s="35"/>
      <c r="RVI1629" s="34"/>
      <c r="RVP1629" s="35"/>
      <c r="RVQ1629" s="34"/>
      <c r="RVX1629" s="35"/>
      <c r="RVY1629" s="34"/>
      <c r="RWF1629" s="35"/>
      <c r="RWG1629" s="34"/>
      <c r="RWN1629" s="35"/>
      <c r="RWO1629" s="34"/>
      <c r="RWV1629" s="35"/>
      <c r="RWW1629" s="34"/>
      <c r="RXD1629" s="35"/>
      <c r="RXE1629" s="34"/>
      <c r="RXL1629" s="35"/>
      <c r="RXM1629" s="34"/>
      <c r="RXT1629" s="35"/>
      <c r="RXU1629" s="34"/>
      <c r="RYB1629" s="35"/>
      <c r="RYC1629" s="34"/>
      <c r="RYJ1629" s="35"/>
      <c r="RYK1629" s="34"/>
      <c r="RYR1629" s="35"/>
      <c r="RYS1629" s="34"/>
      <c r="RYZ1629" s="35"/>
      <c r="RZA1629" s="34"/>
      <c r="RZH1629" s="35"/>
      <c r="RZI1629" s="34"/>
      <c r="RZP1629" s="35"/>
      <c r="RZQ1629" s="34"/>
      <c r="RZX1629" s="35"/>
      <c r="RZY1629" s="34"/>
      <c r="SAF1629" s="35"/>
      <c r="SAG1629" s="34"/>
      <c r="SAN1629" s="35"/>
      <c r="SAO1629" s="34"/>
      <c r="SAV1629" s="35"/>
      <c r="SAW1629" s="34"/>
      <c r="SBD1629" s="35"/>
      <c r="SBE1629" s="34"/>
      <c r="SBL1629" s="35"/>
      <c r="SBM1629" s="34"/>
      <c r="SBT1629" s="35"/>
      <c r="SBU1629" s="34"/>
      <c r="SCB1629" s="35"/>
      <c r="SCC1629" s="34"/>
      <c r="SCJ1629" s="35"/>
      <c r="SCK1629" s="34"/>
      <c r="SCR1629" s="35"/>
      <c r="SCS1629" s="34"/>
      <c r="SCZ1629" s="35"/>
      <c r="SDA1629" s="34"/>
      <c r="SDH1629" s="35"/>
      <c r="SDI1629" s="34"/>
      <c r="SDP1629" s="35"/>
      <c r="SDQ1629" s="34"/>
      <c r="SDX1629" s="35"/>
      <c r="SDY1629" s="34"/>
      <c r="SEF1629" s="35"/>
      <c r="SEG1629" s="34"/>
      <c r="SEN1629" s="35"/>
      <c r="SEO1629" s="34"/>
      <c r="SEV1629" s="35"/>
      <c r="SEW1629" s="34"/>
      <c r="SFD1629" s="35"/>
      <c r="SFE1629" s="34"/>
      <c r="SFL1629" s="35"/>
      <c r="SFM1629" s="34"/>
      <c r="SFT1629" s="35"/>
      <c r="SFU1629" s="34"/>
      <c r="SGB1629" s="35"/>
      <c r="SGC1629" s="34"/>
      <c r="SGJ1629" s="35"/>
      <c r="SGK1629" s="34"/>
      <c r="SGR1629" s="35"/>
      <c r="SGS1629" s="34"/>
      <c r="SGZ1629" s="35"/>
      <c r="SHA1629" s="34"/>
      <c r="SHH1629" s="35"/>
      <c r="SHI1629" s="34"/>
      <c r="SHP1629" s="35"/>
      <c r="SHQ1629" s="34"/>
      <c r="SHX1629" s="35"/>
      <c r="SHY1629" s="34"/>
      <c r="SIF1629" s="35"/>
      <c r="SIG1629" s="34"/>
      <c r="SIN1629" s="35"/>
      <c r="SIO1629" s="34"/>
      <c r="SIV1629" s="35"/>
      <c r="SIW1629" s="34"/>
      <c r="SJD1629" s="35"/>
      <c r="SJE1629" s="34"/>
      <c r="SJL1629" s="35"/>
      <c r="SJM1629" s="34"/>
      <c r="SJT1629" s="35"/>
      <c r="SJU1629" s="34"/>
      <c r="SKB1629" s="35"/>
      <c r="SKC1629" s="34"/>
      <c r="SKJ1629" s="35"/>
      <c r="SKK1629" s="34"/>
      <c r="SKR1629" s="35"/>
      <c r="SKS1629" s="34"/>
      <c r="SKZ1629" s="35"/>
      <c r="SLA1629" s="34"/>
      <c r="SLH1629" s="35"/>
      <c r="SLI1629" s="34"/>
      <c r="SLP1629" s="35"/>
      <c r="SLQ1629" s="34"/>
      <c r="SLX1629" s="35"/>
      <c r="SLY1629" s="34"/>
      <c r="SMF1629" s="35"/>
      <c r="SMG1629" s="34"/>
      <c r="SMN1629" s="35"/>
      <c r="SMO1629" s="34"/>
      <c r="SMV1629" s="35"/>
      <c r="SMW1629" s="34"/>
      <c r="SND1629" s="35"/>
      <c r="SNE1629" s="34"/>
      <c r="SNL1629" s="35"/>
      <c r="SNM1629" s="34"/>
      <c r="SNT1629" s="35"/>
      <c r="SNU1629" s="34"/>
      <c r="SOB1629" s="35"/>
      <c r="SOC1629" s="34"/>
      <c r="SOJ1629" s="35"/>
      <c r="SOK1629" s="34"/>
      <c r="SOR1629" s="35"/>
      <c r="SOS1629" s="34"/>
      <c r="SOZ1629" s="35"/>
      <c r="SPA1629" s="34"/>
      <c r="SPH1629" s="35"/>
      <c r="SPI1629" s="34"/>
      <c r="SPP1629" s="35"/>
      <c r="SPQ1629" s="34"/>
      <c r="SPX1629" s="35"/>
      <c r="SPY1629" s="34"/>
      <c r="SQF1629" s="35"/>
      <c r="SQG1629" s="34"/>
      <c r="SQN1629" s="35"/>
      <c r="SQO1629" s="34"/>
      <c r="SQV1629" s="35"/>
      <c r="SQW1629" s="34"/>
      <c r="SRD1629" s="35"/>
      <c r="SRE1629" s="34"/>
      <c r="SRL1629" s="35"/>
      <c r="SRM1629" s="34"/>
      <c r="SRT1629" s="35"/>
      <c r="SRU1629" s="34"/>
      <c r="SSB1629" s="35"/>
      <c r="SSC1629" s="34"/>
      <c r="SSJ1629" s="35"/>
      <c r="SSK1629" s="34"/>
      <c r="SSR1629" s="35"/>
      <c r="SSS1629" s="34"/>
      <c r="SSZ1629" s="35"/>
      <c r="STA1629" s="34"/>
      <c r="STH1629" s="35"/>
      <c r="STI1629" s="34"/>
      <c r="STP1629" s="35"/>
      <c r="STQ1629" s="34"/>
      <c r="STX1629" s="35"/>
      <c r="STY1629" s="34"/>
      <c r="SUF1629" s="35"/>
      <c r="SUG1629" s="34"/>
      <c r="SUN1629" s="35"/>
      <c r="SUO1629" s="34"/>
      <c r="SUV1629" s="35"/>
      <c r="SUW1629" s="34"/>
      <c r="SVD1629" s="35"/>
      <c r="SVE1629" s="34"/>
      <c r="SVL1629" s="35"/>
      <c r="SVM1629" s="34"/>
      <c r="SVT1629" s="35"/>
      <c r="SVU1629" s="34"/>
      <c r="SWB1629" s="35"/>
      <c r="SWC1629" s="34"/>
      <c r="SWJ1629" s="35"/>
      <c r="SWK1629" s="34"/>
      <c r="SWR1629" s="35"/>
      <c r="SWS1629" s="34"/>
      <c r="SWZ1629" s="35"/>
      <c r="SXA1629" s="34"/>
      <c r="SXH1629" s="35"/>
      <c r="SXI1629" s="34"/>
      <c r="SXP1629" s="35"/>
      <c r="SXQ1629" s="34"/>
      <c r="SXX1629" s="35"/>
      <c r="SXY1629" s="34"/>
      <c r="SYF1629" s="35"/>
      <c r="SYG1629" s="34"/>
      <c r="SYN1629" s="35"/>
      <c r="SYO1629" s="34"/>
      <c r="SYV1629" s="35"/>
      <c r="SYW1629" s="34"/>
      <c r="SZD1629" s="35"/>
      <c r="SZE1629" s="34"/>
      <c r="SZL1629" s="35"/>
      <c r="SZM1629" s="34"/>
      <c r="SZT1629" s="35"/>
      <c r="SZU1629" s="34"/>
      <c r="TAB1629" s="35"/>
      <c r="TAC1629" s="34"/>
      <c r="TAJ1629" s="35"/>
      <c r="TAK1629" s="34"/>
      <c r="TAR1629" s="35"/>
      <c r="TAS1629" s="34"/>
      <c r="TAZ1629" s="35"/>
      <c r="TBA1629" s="34"/>
      <c r="TBH1629" s="35"/>
      <c r="TBI1629" s="34"/>
      <c r="TBP1629" s="35"/>
      <c r="TBQ1629" s="34"/>
      <c r="TBX1629" s="35"/>
      <c r="TBY1629" s="34"/>
      <c r="TCF1629" s="35"/>
      <c r="TCG1629" s="34"/>
      <c r="TCN1629" s="35"/>
      <c r="TCO1629" s="34"/>
      <c r="TCV1629" s="35"/>
      <c r="TCW1629" s="34"/>
      <c r="TDD1629" s="35"/>
      <c r="TDE1629" s="34"/>
      <c r="TDL1629" s="35"/>
      <c r="TDM1629" s="34"/>
      <c r="TDT1629" s="35"/>
      <c r="TDU1629" s="34"/>
      <c r="TEB1629" s="35"/>
      <c r="TEC1629" s="34"/>
      <c r="TEJ1629" s="35"/>
      <c r="TEK1629" s="34"/>
      <c r="TER1629" s="35"/>
      <c r="TES1629" s="34"/>
      <c r="TEZ1629" s="35"/>
      <c r="TFA1629" s="34"/>
      <c r="TFH1629" s="35"/>
      <c r="TFI1629" s="34"/>
      <c r="TFP1629" s="35"/>
      <c r="TFQ1629" s="34"/>
      <c r="TFX1629" s="35"/>
      <c r="TFY1629" s="34"/>
      <c r="TGF1629" s="35"/>
      <c r="TGG1629" s="34"/>
      <c r="TGN1629" s="35"/>
      <c r="TGO1629" s="34"/>
      <c r="TGV1629" s="35"/>
      <c r="TGW1629" s="34"/>
      <c r="THD1629" s="35"/>
      <c r="THE1629" s="34"/>
      <c r="THL1629" s="35"/>
      <c r="THM1629" s="34"/>
      <c r="THT1629" s="35"/>
      <c r="THU1629" s="34"/>
      <c r="TIB1629" s="35"/>
      <c r="TIC1629" s="34"/>
      <c r="TIJ1629" s="35"/>
      <c r="TIK1629" s="34"/>
      <c r="TIR1629" s="35"/>
      <c r="TIS1629" s="34"/>
      <c r="TIZ1629" s="35"/>
      <c r="TJA1629" s="34"/>
      <c r="TJH1629" s="35"/>
      <c r="TJI1629" s="34"/>
      <c r="TJP1629" s="35"/>
      <c r="TJQ1629" s="34"/>
      <c r="TJX1629" s="35"/>
      <c r="TJY1629" s="34"/>
      <c r="TKF1629" s="35"/>
      <c r="TKG1629" s="34"/>
      <c r="TKN1629" s="35"/>
      <c r="TKO1629" s="34"/>
      <c r="TKV1629" s="35"/>
      <c r="TKW1629" s="34"/>
      <c r="TLD1629" s="35"/>
      <c r="TLE1629" s="34"/>
      <c r="TLL1629" s="35"/>
      <c r="TLM1629" s="34"/>
      <c r="TLT1629" s="35"/>
      <c r="TLU1629" s="34"/>
      <c r="TMB1629" s="35"/>
      <c r="TMC1629" s="34"/>
      <c r="TMJ1629" s="35"/>
      <c r="TMK1629" s="34"/>
      <c r="TMR1629" s="35"/>
      <c r="TMS1629" s="34"/>
      <c r="TMZ1629" s="35"/>
      <c r="TNA1629" s="34"/>
      <c r="TNH1629" s="35"/>
      <c r="TNI1629" s="34"/>
      <c r="TNP1629" s="35"/>
      <c r="TNQ1629" s="34"/>
      <c r="TNX1629" s="35"/>
      <c r="TNY1629" s="34"/>
      <c r="TOF1629" s="35"/>
      <c r="TOG1629" s="34"/>
      <c r="TON1629" s="35"/>
      <c r="TOO1629" s="34"/>
      <c r="TOV1629" s="35"/>
      <c r="TOW1629" s="34"/>
      <c r="TPD1629" s="35"/>
      <c r="TPE1629" s="34"/>
      <c r="TPL1629" s="35"/>
      <c r="TPM1629" s="34"/>
      <c r="TPT1629" s="35"/>
      <c r="TPU1629" s="34"/>
      <c r="TQB1629" s="35"/>
      <c r="TQC1629" s="34"/>
      <c r="TQJ1629" s="35"/>
      <c r="TQK1629" s="34"/>
      <c r="TQR1629" s="35"/>
      <c r="TQS1629" s="34"/>
      <c r="TQZ1629" s="35"/>
      <c r="TRA1629" s="34"/>
      <c r="TRH1629" s="35"/>
      <c r="TRI1629" s="34"/>
      <c r="TRP1629" s="35"/>
      <c r="TRQ1629" s="34"/>
      <c r="TRX1629" s="35"/>
      <c r="TRY1629" s="34"/>
      <c r="TSF1629" s="35"/>
      <c r="TSG1629" s="34"/>
      <c r="TSN1629" s="35"/>
      <c r="TSO1629" s="34"/>
      <c r="TSV1629" s="35"/>
      <c r="TSW1629" s="34"/>
      <c r="TTD1629" s="35"/>
      <c r="TTE1629" s="34"/>
      <c r="TTL1629" s="35"/>
      <c r="TTM1629" s="34"/>
      <c r="TTT1629" s="35"/>
      <c r="TTU1629" s="34"/>
      <c r="TUB1629" s="35"/>
      <c r="TUC1629" s="34"/>
      <c r="TUJ1629" s="35"/>
      <c r="TUK1629" s="34"/>
      <c r="TUR1629" s="35"/>
      <c r="TUS1629" s="34"/>
      <c r="TUZ1629" s="35"/>
      <c r="TVA1629" s="34"/>
      <c r="TVH1629" s="35"/>
      <c r="TVI1629" s="34"/>
      <c r="TVP1629" s="35"/>
      <c r="TVQ1629" s="34"/>
      <c r="TVX1629" s="35"/>
      <c r="TVY1629" s="34"/>
      <c r="TWF1629" s="35"/>
      <c r="TWG1629" s="34"/>
      <c r="TWN1629" s="35"/>
      <c r="TWO1629" s="34"/>
      <c r="TWV1629" s="35"/>
      <c r="TWW1629" s="34"/>
      <c r="TXD1629" s="35"/>
      <c r="TXE1629" s="34"/>
      <c r="TXL1629" s="35"/>
      <c r="TXM1629" s="34"/>
      <c r="TXT1629" s="35"/>
      <c r="TXU1629" s="34"/>
      <c r="TYB1629" s="35"/>
      <c r="TYC1629" s="34"/>
      <c r="TYJ1629" s="35"/>
      <c r="TYK1629" s="34"/>
      <c r="TYR1629" s="35"/>
      <c r="TYS1629" s="34"/>
      <c r="TYZ1629" s="35"/>
      <c r="TZA1629" s="34"/>
      <c r="TZH1629" s="35"/>
      <c r="TZI1629" s="34"/>
      <c r="TZP1629" s="35"/>
      <c r="TZQ1629" s="34"/>
      <c r="TZX1629" s="35"/>
      <c r="TZY1629" s="34"/>
      <c r="UAF1629" s="35"/>
      <c r="UAG1629" s="34"/>
      <c r="UAN1629" s="35"/>
      <c r="UAO1629" s="34"/>
      <c r="UAV1629" s="35"/>
      <c r="UAW1629" s="34"/>
      <c r="UBD1629" s="35"/>
      <c r="UBE1629" s="34"/>
      <c r="UBL1629" s="35"/>
      <c r="UBM1629" s="34"/>
      <c r="UBT1629" s="35"/>
      <c r="UBU1629" s="34"/>
      <c r="UCB1629" s="35"/>
      <c r="UCC1629" s="34"/>
      <c r="UCJ1629" s="35"/>
      <c r="UCK1629" s="34"/>
      <c r="UCR1629" s="35"/>
      <c r="UCS1629" s="34"/>
      <c r="UCZ1629" s="35"/>
      <c r="UDA1629" s="34"/>
      <c r="UDH1629" s="35"/>
      <c r="UDI1629" s="34"/>
      <c r="UDP1629" s="35"/>
      <c r="UDQ1629" s="34"/>
      <c r="UDX1629" s="35"/>
      <c r="UDY1629" s="34"/>
      <c r="UEF1629" s="35"/>
      <c r="UEG1629" s="34"/>
      <c r="UEN1629" s="35"/>
      <c r="UEO1629" s="34"/>
      <c r="UEV1629" s="35"/>
      <c r="UEW1629" s="34"/>
      <c r="UFD1629" s="35"/>
      <c r="UFE1629" s="34"/>
      <c r="UFL1629" s="35"/>
      <c r="UFM1629" s="34"/>
      <c r="UFT1629" s="35"/>
      <c r="UFU1629" s="34"/>
      <c r="UGB1629" s="35"/>
      <c r="UGC1629" s="34"/>
      <c r="UGJ1629" s="35"/>
      <c r="UGK1629" s="34"/>
      <c r="UGR1629" s="35"/>
      <c r="UGS1629" s="34"/>
      <c r="UGZ1629" s="35"/>
      <c r="UHA1629" s="34"/>
      <c r="UHH1629" s="35"/>
      <c r="UHI1629" s="34"/>
      <c r="UHP1629" s="35"/>
      <c r="UHQ1629" s="34"/>
      <c r="UHX1629" s="35"/>
      <c r="UHY1629" s="34"/>
      <c r="UIF1629" s="35"/>
      <c r="UIG1629" s="34"/>
      <c r="UIN1629" s="35"/>
      <c r="UIO1629" s="34"/>
      <c r="UIV1629" s="35"/>
      <c r="UIW1629" s="34"/>
      <c r="UJD1629" s="35"/>
      <c r="UJE1629" s="34"/>
      <c r="UJL1629" s="35"/>
      <c r="UJM1629" s="34"/>
      <c r="UJT1629" s="35"/>
      <c r="UJU1629" s="34"/>
      <c r="UKB1629" s="35"/>
      <c r="UKC1629" s="34"/>
      <c r="UKJ1629" s="35"/>
      <c r="UKK1629" s="34"/>
      <c r="UKR1629" s="35"/>
      <c r="UKS1629" s="34"/>
      <c r="UKZ1629" s="35"/>
      <c r="ULA1629" s="34"/>
      <c r="ULH1629" s="35"/>
      <c r="ULI1629" s="34"/>
      <c r="ULP1629" s="35"/>
      <c r="ULQ1629" s="34"/>
      <c r="ULX1629" s="35"/>
      <c r="ULY1629" s="34"/>
      <c r="UMF1629" s="35"/>
      <c r="UMG1629" s="34"/>
      <c r="UMN1629" s="35"/>
      <c r="UMO1629" s="34"/>
      <c r="UMV1629" s="35"/>
      <c r="UMW1629" s="34"/>
      <c r="UND1629" s="35"/>
      <c r="UNE1629" s="34"/>
      <c r="UNL1629" s="35"/>
      <c r="UNM1629" s="34"/>
      <c r="UNT1629" s="35"/>
      <c r="UNU1629" s="34"/>
      <c r="UOB1629" s="35"/>
      <c r="UOC1629" s="34"/>
      <c r="UOJ1629" s="35"/>
      <c r="UOK1629" s="34"/>
      <c r="UOR1629" s="35"/>
      <c r="UOS1629" s="34"/>
      <c r="UOZ1629" s="35"/>
      <c r="UPA1629" s="34"/>
      <c r="UPH1629" s="35"/>
      <c r="UPI1629" s="34"/>
      <c r="UPP1629" s="35"/>
      <c r="UPQ1629" s="34"/>
      <c r="UPX1629" s="35"/>
      <c r="UPY1629" s="34"/>
      <c r="UQF1629" s="35"/>
      <c r="UQG1629" s="34"/>
      <c r="UQN1629" s="35"/>
      <c r="UQO1629" s="34"/>
      <c r="UQV1629" s="35"/>
      <c r="UQW1629" s="34"/>
      <c r="URD1629" s="35"/>
      <c r="URE1629" s="34"/>
      <c r="URL1629" s="35"/>
      <c r="URM1629" s="34"/>
      <c r="URT1629" s="35"/>
      <c r="URU1629" s="34"/>
      <c r="USB1629" s="35"/>
      <c r="USC1629" s="34"/>
      <c r="USJ1629" s="35"/>
      <c r="USK1629" s="34"/>
      <c r="USR1629" s="35"/>
      <c r="USS1629" s="34"/>
      <c r="USZ1629" s="35"/>
      <c r="UTA1629" s="34"/>
      <c r="UTH1629" s="35"/>
      <c r="UTI1629" s="34"/>
      <c r="UTP1629" s="35"/>
      <c r="UTQ1629" s="34"/>
      <c r="UTX1629" s="35"/>
      <c r="UTY1629" s="34"/>
      <c r="UUF1629" s="35"/>
      <c r="UUG1629" s="34"/>
      <c r="UUN1629" s="35"/>
      <c r="UUO1629" s="34"/>
      <c r="UUV1629" s="35"/>
      <c r="UUW1629" s="34"/>
      <c r="UVD1629" s="35"/>
      <c r="UVE1629" s="34"/>
      <c r="UVL1629" s="35"/>
      <c r="UVM1629" s="34"/>
      <c r="UVT1629" s="35"/>
      <c r="UVU1629" s="34"/>
      <c r="UWB1629" s="35"/>
      <c r="UWC1629" s="34"/>
      <c r="UWJ1629" s="35"/>
      <c r="UWK1629" s="34"/>
      <c r="UWR1629" s="35"/>
      <c r="UWS1629" s="34"/>
      <c r="UWZ1629" s="35"/>
      <c r="UXA1629" s="34"/>
      <c r="UXH1629" s="35"/>
      <c r="UXI1629" s="34"/>
      <c r="UXP1629" s="35"/>
      <c r="UXQ1629" s="34"/>
      <c r="UXX1629" s="35"/>
      <c r="UXY1629" s="34"/>
      <c r="UYF1629" s="35"/>
      <c r="UYG1629" s="34"/>
      <c r="UYN1629" s="35"/>
      <c r="UYO1629" s="34"/>
      <c r="UYV1629" s="35"/>
      <c r="UYW1629" s="34"/>
      <c r="UZD1629" s="35"/>
      <c r="UZE1629" s="34"/>
      <c r="UZL1629" s="35"/>
      <c r="UZM1629" s="34"/>
      <c r="UZT1629" s="35"/>
      <c r="UZU1629" s="34"/>
      <c r="VAB1629" s="35"/>
      <c r="VAC1629" s="34"/>
      <c r="VAJ1629" s="35"/>
      <c r="VAK1629" s="34"/>
      <c r="VAR1629" s="35"/>
      <c r="VAS1629" s="34"/>
      <c r="VAZ1629" s="35"/>
      <c r="VBA1629" s="34"/>
      <c r="VBH1629" s="35"/>
      <c r="VBI1629" s="34"/>
      <c r="VBP1629" s="35"/>
      <c r="VBQ1629" s="34"/>
      <c r="VBX1629" s="35"/>
      <c r="VBY1629" s="34"/>
      <c r="VCF1629" s="35"/>
      <c r="VCG1629" s="34"/>
      <c r="VCN1629" s="35"/>
      <c r="VCO1629" s="34"/>
      <c r="VCV1629" s="35"/>
      <c r="VCW1629" s="34"/>
      <c r="VDD1629" s="35"/>
      <c r="VDE1629" s="34"/>
      <c r="VDL1629" s="35"/>
      <c r="VDM1629" s="34"/>
      <c r="VDT1629" s="35"/>
      <c r="VDU1629" s="34"/>
      <c r="VEB1629" s="35"/>
      <c r="VEC1629" s="34"/>
      <c r="VEJ1629" s="35"/>
      <c r="VEK1629" s="34"/>
      <c r="VER1629" s="35"/>
      <c r="VES1629" s="34"/>
      <c r="VEZ1629" s="35"/>
      <c r="VFA1629" s="34"/>
      <c r="VFH1629" s="35"/>
      <c r="VFI1629" s="34"/>
      <c r="VFP1629" s="35"/>
      <c r="VFQ1629" s="34"/>
      <c r="VFX1629" s="35"/>
      <c r="VFY1629" s="34"/>
      <c r="VGF1629" s="35"/>
      <c r="VGG1629" s="34"/>
      <c r="VGN1629" s="35"/>
      <c r="VGO1629" s="34"/>
      <c r="VGV1629" s="35"/>
      <c r="VGW1629" s="34"/>
      <c r="VHD1629" s="35"/>
      <c r="VHE1629" s="34"/>
      <c r="VHL1629" s="35"/>
      <c r="VHM1629" s="34"/>
      <c r="VHT1629" s="35"/>
      <c r="VHU1629" s="34"/>
      <c r="VIB1629" s="35"/>
      <c r="VIC1629" s="34"/>
      <c r="VIJ1629" s="35"/>
      <c r="VIK1629" s="34"/>
      <c r="VIR1629" s="35"/>
      <c r="VIS1629" s="34"/>
      <c r="VIZ1629" s="35"/>
      <c r="VJA1629" s="34"/>
      <c r="VJH1629" s="35"/>
      <c r="VJI1629" s="34"/>
      <c r="VJP1629" s="35"/>
      <c r="VJQ1629" s="34"/>
      <c r="VJX1629" s="35"/>
      <c r="VJY1629" s="34"/>
      <c r="VKF1629" s="35"/>
      <c r="VKG1629" s="34"/>
      <c r="VKN1629" s="35"/>
      <c r="VKO1629" s="34"/>
      <c r="VKV1629" s="35"/>
      <c r="VKW1629" s="34"/>
      <c r="VLD1629" s="35"/>
      <c r="VLE1629" s="34"/>
      <c r="VLL1629" s="35"/>
      <c r="VLM1629" s="34"/>
      <c r="VLT1629" s="35"/>
      <c r="VLU1629" s="34"/>
      <c r="VMB1629" s="35"/>
      <c r="VMC1629" s="34"/>
      <c r="VMJ1629" s="35"/>
      <c r="VMK1629" s="34"/>
      <c r="VMR1629" s="35"/>
      <c r="VMS1629" s="34"/>
      <c r="VMZ1629" s="35"/>
      <c r="VNA1629" s="34"/>
      <c r="VNH1629" s="35"/>
      <c r="VNI1629" s="34"/>
      <c r="VNP1629" s="35"/>
      <c r="VNQ1629" s="34"/>
      <c r="VNX1629" s="35"/>
      <c r="VNY1629" s="34"/>
      <c r="VOF1629" s="35"/>
      <c r="VOG1629" s="34"/>
      <c r="VON1629" s="35"/>
      <c r="VOO1629" s="34"/>
      <c r="VOV1629" s="35"/>
      <c r="VOW1629" s="34"/>
      <c r="VPD1629" s="35"/>
      <c r="VPE1629" s="34"/>
      <c r="VPL1629" s="35"/>
      <c r="VPM1629" s="34"/>
      <c r="VPT1629" s="35"/>
      <c r="VPU1629" s="34"/>
      <c r="VQB1629" s="35"/>
      <c r="VQC1629" s="34"/>
      <c r="VQJ1629" s="35"/>
      <c r="VQK1629" s="34"/>
      <c r="VQR1629" s="35"/>
      <c r="VQS1629" s="34"/>
      <c r="VQZ1629" s="35"/>
      <c r="VRA1629" s="34"/>
      <c r="VRH1629" s="35"/>
      <c r="VRI1629" s="34"/>
      <c r="VRP1629" s="35"/>
      <c r="VRQ1629" s="34"/>
      <c r="VRX1629" s="35"/>
      <c r="VRY1629" s="34"/>
      <c r="VSF1629" s="35"/>
      <c r="VSG1629" s="34"/>
      <c r="VSN1629" s="35"/>
      <c r="VSO1629" s="34"/>
      <c r="VSV1629" s="35"/>
      <c r="VSW1629" s="34"/>
      <c r="VTD1629" s="35"/>
      <c r="VTE1629" s="34"/>
      <c r="VTL1629" s="35"/>
      <c r="VTM1629" s="34"/>
      <c r="VTT1629" s="35"/>
      <c r="VTU1629" s="34"/>
      <c r="VUB1629" s="35"/>
      <c r="VUC1629" s="34"/>
      <c r="VUJ1629" s="35"/>
      <c r="VUK1629" s="34"/>
      <c r="VUR1629" s="35"/>
      <c r="VUS1629" s="34"/>
      <c r="VUZ1629" s="35"/>
      <c r="VVA1629" s="34"/>
      <c r="VVH1629" s="35"/>
      <c r="VVI1629" s="34"/>
      <c r="VVP1629" s="35"/>
      <c r="VVQ1629" s="34"/>
      <c r="VVX1629" s="35"/>
      <c r="VVY1629" s="34"/>
      <c r="VWF1629" s="35"/>
      <c r="VWG1629" s="34"/>
      <c r="VWN1629" s="35"/>
      <c r="VWO1629" s="34"/>
      <c r="VWV1629" s="35"/>
      <c r="VWW1629" s="34"/>
      <c r="VXD1629" s="35"/>
      <c r="VXE1629" s="34"/>
      <c r="VXL1629" s="35"/>
      <c r="VXM1629" s="34"/>
      <c r="VXT1629" s="35"/>
      <c r="VXU1629" s="34"/>
      <c r="VYB1629" s="35"/>
      <c r="VYC1629" s="34"/>
      <c r="VYJ1629" s="35"/>
      <c r="VYK1629" s="34"/>
      <c r="VYR1629" s="35"/>
      <c r="VYS1629" s="34"/>
      <c r="VYZ1629" s="35"/>
      <c r="VZA1629" s="34"/>
      <c r="VZH1629" s="35"/>
      <c r="VZI1629" s="34"/>
      <c r="VZP1629" s="35"/>
      <c r="VZQ1629" s="34"/>
      <c r="VZX1629" s="35"/>
      <c r="VZY1629" s="34"/>
      <c r="WAF1629" s="35"/>
      <c r="WAG1629" s="34"/>
      <c r="WAN1629" s="35"/>
      <c r="WAO1629" s="34"/>
      <c r="WAV1629" s="35"/>
      <c r="WAW1629" s="34"/>
      <c r="WBD1629" s="35"/>
      <c r="WBE1629" s="34"/>
      <c r="WBL1629" s="35"/>
      <c r="WBM1629" s="34"/>
      <c r="WBT1629" s="35"/>
      <c r="WBU1629" s="34"/>
      <c r="WCB1629" s="35"/>
      <c r="WCC1629" s="34"/>
      <c r="WCJ1629" s="35"/>
      <c r="WCK1629" s="34"/>
      <c r="WCR1629" s="35"/>
      <c r="WCS1629" s="34"/>
      <c r="WCZ1629" s="35"/>
      <c r="WDA1629" s="34"/>
      <c r="WDH1629" s="35"/>
      <c r="WDI1629" s="34"/>
      <c r="WDP1629" s="35"/>
      <c r="WDQ1629" s="34"/>
      <c r="WDX1629" s="35"/>
      <c r="WDY1629" s="34"/>
      <c r="WEF1629" s="35"/>
      <c r="WEG1629" s="34"/>
      <c r="WEN1629" s="35"/>
      <c r="WEO1629" s="34"/>
      <c r="WEV1629" s="35"/>
      <c r="WEW1629" s="34"/>
      <c r="WFD1629" s="35"/>
      <c r="WFE1629" s="34"/>
      <c r="WFL1629" s="35"/>
      <c r="WFM1629" s="34"/>
      <c r="WFT1629" s="35"/>
      <c r="WFU1629" s="34"/>
      <c r="WGB1629" s="35"/>
      <c r="WGC1629" s="34"/>
      <c r="WGJ1629" s="35"/>
      <c r="WGK1629" s="34"/>
      <c r="WGR1629" s="35"/>
      <c r="WGS1629" s="34"/>
      <c r="WGZ1629" s="35"/>
      <c r="WHA1629" s="34"/>
      <c r="WHH1629" s="35"/>
      <c r="WHI1629" s="34"/>
      <c r="WHP1629" s="35"/>
      <c r="WHQ1629" s="34"/>
      <c r="WHX1629" s="35"/>
      <c r="WHY1629" s="34"/>
      <c r="WIF1629" s="35"/>
      <c r="WIG1629" s="34"/>
      <c r="WIN1629" s="35"/>
      <c r="WIO1629" s="34"/>
      <c r="WIV1629" s="35"/>
      <c r="WIW1629" s="34"/>
      <c r="WJD1629" s="35"/>
      <c r="WJE1629" s="34"/>
      <c r="WJL1629" s="35"/>
      <c r="WJM1629" s="34"/>
      <c r="WJT1629" s="35"/>
      <c r="WJU1629" s="34"/>
      <c r="WKB1629" s="35"/>
      <c r="WKC1629" s="34"/>
      <c r="WKJ1629" s="35"/>
      <c r="WKK1629" s="34"/>
      <c r="WKR1629" s="35"/>
      <c r="WKS1629" s="34"/>
      <c r="WKZ1629" s="35"/>
      <c r="WLA1629" s="34"/>
      <c r="WLH1629" s="35"/>
      <c r="WLI1629" s="34"/>
      <c r="WLP1629" s="35"/>
      <c r="WLQ1629" s="34"/>
      <c r="WLX1629" s="35"/>
      <c r="WLY1629" s="34"/>
      <c r="WMF1629" s="35"/>
      <c r="WMG1629" s="34"/>
      <c r="WMN1629" s="35"/>
      <c r="WMO1629" s="34"/>
      <c r="WMV1629" s="35"/>
      <c r="WMW1629" s="34"/>
      <c r="WND1629" s="35"/>
      <c r="WNE1629" s="34"/>
      <c r="WNL1629" s="35"/>
      <c r="WNM1629" s="34"/>
      <c r="WNT1629" s="35"/>
      <c r="WNU1629" s="34"/>
      <c r="WOB1629" s="35"/>
      <c r="WOC1629" s="34"/>
      <c r="WOJ1629" s="35"/>
      <c r="WOK1629" s="34"/>
      <c r="WOR1629" s="35"/>
      <c r="WOS1629" s="34"/>
      <c r="WOZ1629" s="35"/>
      <c r="WPA1629" s="34"/>
      <c r="WPH1629" s="35"/>
      <c r="WPI1629" s="34"/>
      <c r="WPP1629" s="35"/>
      <c r="WPQ1629" s="34"/>
      <c r="WPX1629" s="35"/>
      <c r="WPY1629" s="34"/>
      <c r="WQF1629" s="35"/>
      <c r="WQG1629" s="34"/>
      <c r="WQN1629" s="35"/>
      <c r="WQO1629" s="34"/>
      <c r="WQV1629" s="35"/>
      <c r="WQW1629" s="34"/>
      <c r="WRD1629" s="35"/>
      <c r="WRE1629" s="34"/>
      <c r="WRL1629" s="35"/>
      <c r="WRM1629" s="34"/>
      <c r="WRT1629" s="35"/>
      <c r="WRU1629" s="34"/>
      <c r="WSB1629" s="35"/>
      <c r="WSC1629" s="34"/>
      <c r="WSJ1629" s="35"/>
      <c r="WSK1629" s="34"/>
      <c r="WSR1629" s="35"/>
      <c r="WSS1629" s="34"/>
      <c r="WSZ1629" s="35"/>
      <c r="WTA1629" s="34"/>
      <c r="WTH1629" s="35"/>
      <c r="WTI1629" s="34"/>
      <c r="WTP1629" s="35"/>
      <c r="WTQ1629" s="34"/>
      <c r="WTX1629" s="35"/>
      <c r="WTY1629" s="34"/>
      <c r="WUF1629" s="35"/>
      <c r="WUG1629" s="34"/>
      <c r="WUN1629" s="35"/>
      <c r="WUO1629" s="34"/>
      <c r="WUV1629" s="35"/>
      <c r="WUW1629" s="34"/>
      <c r="WVD1629" s="35"/>
      <c r="WVE1629" s="34"/>
      <c r="WVL1629" s="35"/>
      <c r="WVM1629" s="34"/>
      <c r="WVT1629" s="35"/>
      <c r="WVU1629" s="34"/>
      <c r="WWB1629" s="35"/>
      <c r="WWC1629" s="34"/>
      <c r="WWJ1629" s="35"/>
      <c r="WWK1629" s="34"/>
      <c r="WWR1629" s="35"/>
      <c r="WWS1629" s="34"/>
      <c r="WWZ1629" s="35"/>
      <c r="WXA1629" s="34"/>
      <c r="WXH1629" s="35"/>
      <c r="WXI1629" s="34"/>
      <c r="WXP1629" s="35"/>
      <c r="WXQ1629" s="34"/>
      <c r="WXX1629" s="35"/>
      <c r="WXY1629" s="34"/>
      <c r="WYF1629" s="35"/>
      <c r="WYG1629" s="34"/>
      <c r="WYN1629" s="35"/>
      <c r="WYO1629" s="34"/>
      <c r="WYV1629" s="35"/>
      <c r="WYW1629" s="34"/>
      <c r="WZD1629" s="35"/>
      <c r="WZE1629" s="34"/>
      <c r="WZL1629" s="35"/>
      <c r="WZM1629" s="34"/>
      <c r="WZT1629" s="35"/>
      <c r="WZU1629" s="34"/>
      <c r="XAB1629" s="35"/>
      <c r="XAC1629" s="34"/>
      <c r="XAJ1629" s="35"/>
      <c r="XAK1629" s="34"/>
      <c r="XAR1629" s="35"/>
      <c r="XAS1629" s="34"/>
      <c r="XAZ1629" s="35"/>
      <c r="XBA1629" s="34"/>
      <c r="XBH1629" s="35"/>
      <c r="XBI1629" s="34"/>
      <c r="XBP1629" s="35"/>
      <c r="XBQ1629" s="34"/>
      <c r="XBX1629" s="35"/>
      <c r="XBY1629" s="34"/>
      <c r="XCF1629" s="35"/>
      <c r="XCG1629" s="34"/>
      <c r="XCN1629" s="35"/>
      <c r="XCO1629" s="34"/>
      <c r="XCV1629" s="35"/>
      <c r="XCW1629" s="34"/>
      <c r="XDD1629" s="35"/>
      <c r="XDE1629" s="34"/>
      <c r="XDL1629" s="35"/>
      <c r="XDM1629" s="34"/>
      <c r="XDT1629" s="35"/>
      <c r="XDU1629" s="34"/>
      <c r="XEB1629" s="35"/>
      <c r="XEC1629" s="34"/>
      <c r="XEJ1629" s="35"/>
      <c r="XEK1629" s="34"/>
      <c r="XER1629" s="35"/>
      <c r="XES1629" s="34"/>
      <c r="XEZ1629" s="35"/>
      <c r="XFA1629" s="34"/>
    </row>
    <row r="1630" spans="1:1021 1028:2045 2052:3069 3076:4093 4100:5117 5124:6141 6148:7165 7172:8189 8196:9213 9220:10237 10244:11261 11268:12285 12292:13309 13316:14333 14340:15357 15364:16381" x14ac:dyDescent="0.25">
      <c r="A1630" t="s">
        <v>484</v>
      </c>
      <c r="B1630" t="s">
        <v>464</v>
      </c>
      <c r="C1630">
        <v>344</v>
      </c>
      <c r="D1630">
        <v>344</v>
      </c>
      <c r="E1630" s="35">
        <v>1</v>
      </c>
      <c r="F1630" s="34">
        <v>5.0000000000000002E-90</v>
      </c>
      <c r="G1630">
        <v>86.07</v>
      </c>
      <c r="H1630">
        <v>1695</v>
      </c>
      <c r="I1630" t="str">
        <f>HYPERLINK("https://www.ncbi.nlm.nih.gov/nucleotide/MN821566.1?report=genbank&amp;log$=nucltop&amp;blast_rank=28&amp;RID=XE6RV0D8013","MN821566.1")</f>
        <v>MN821566.1</v>
      </c>
      <c r="L1630" s="35"/>
      <c r="M1630" s="34"/>
      <c r="T1630" s="35"/>
      <c r="U1630" s="34"/>
      <c r="AB1630" s="35"/>
      <c r="AC1630" s="34"/>
      <c r="AJ1630" s="35"/>
      <c r="AK1630" s="34"/>
      <c r="AR1630" s="35"/>
      <c r="AS1630" s="34"/>
      <c r="AZ1630" s="35"/>
      <c r="BA1630" s="34"/>
      <c r="BH1630" s="35"/>
      <c r="BI1630" s="34"/>
      <c r="BP1630" s="35"/>
      <c r="BQ1630" s="34"/>
      <c r="BX1630" s="35"/>
      <c r="BY1630" s="34"/>
      <c r="CF1630" s="35"/>
      <c r="CG1630" s="34"/>
      <c r="CN1630" s="35"/>
      <c r="CO1630" s="34"/>
      <c r="CV1630" s="35"/>
      <c r="CW1630" s="34"/>
      <c r="DD1630" s="35"/>
      <c r="DE1630" s="34"/>
      <c r="DL1630" s="35"/>
      <c r="DM1630" s="34"/>
      <c r="DT1630" s="35"/>
      <c r="DU1630" s="34"/>
      <c r="EB1630" s="35"/>
      <c r="EC1630" s="34"/>
      <c r="EJ1630" s="35"/>
      <c r="EK1630" s="34"/>
      <c r="ER1630" s="35"/>
      <c r="ES1630" s="34"/>
      <c r="EZ1630" s="35"/>
      <c r="FA1630" s="34"/>
      <c r="FH1630" s="35"/>
      <c r="FI1630" s="34"/>
      <c r="FP1630" s="35"/>
      <c r="FQ1630" s="34"/>
      <c r="FX1630" s="35"/>
      <c r="FY1630" s="34"/>
      <c r="GF1630" s="35"/>
      <c r="GG1630" s="34"/>
      <c r="GN1630" s="35"/>
      <c r="GO1630" s="34"/>
      <c r="GV1630" s="35"/>
      <c r="GW1630" s="34"/>
      <c r="HD1630" s="35"/>
      <c r="HE1630" s="34"/>
      <c r="HL1630" s="35"/>
      <c r="HM1630" s="34"/>
      <c r="HT1630" s="35"/>
      <c r="HU1630" s="34"/>
      <c r="IB1630" s="35"/>
      <c r="IC1630" s="34"/>
      <c r="IJ1630" s="35"/>
      <c r="IK1630" s="34"/>
      <c r="IR1630" s="35"/>
      <c r="IS1630" s="34"/>
      <c r="IZ1630" s="35"/>
      <c r="JA1630" s="34"/>
      <c r="JH1630" s="35"/>
      <c r="JI1630" s="34"/>
      <c r="JP1630" s="35"/>
      <c r="JQ1630" s="34"/>
      <c r="JX1630" s="35"/>
      <c r="JY1630" s="34"/>
      <c r="KF1630" s="35"/>
      <c r="KG1630" s="34"/>
      <c r="KN1630" s="35"/>
      <c r="KO1630" s="34"/>
      <c r="KV1630" s="35"/>
      <c r="KW1630" s="34"/>
      <c r="LD1630" s="35"/>
      <c r="LE1630" s="34"/>
      <c r="LL1630" s="35"/>
      <c r="LM1630" s="34"/>
      <c r="LT1630" s="35"/>
      <c r="LU1630" s="34"/>
      <c r="MB1630" s="35"/>
      <c r="MC1630" s="34"/>
      <c r="MJ1630" s="35"/>
      <c r="MK1630" s="34"/>
      <c r="MR1630" s="35"/>
      <c r="MS1630" s="34"/>
      <c r="MZ1630" s="35"/>
      <c r="NA1630" s="34"/>
      <c r="NH1630" s="35"/>
      <c r="NI1630" s="34"/>
      <c r="NP1630" s="35"/>
      <c r="NQ1630" s="34"/>
      <c r="NX1630" s="35"/>
      <c r="NY1630" s="34"/>
      <c r="OF1630" s="35"/>
      <c r="OG1630" s="34"/>
      <c r="ON1630" s="35"/>
      <c r="OO1630" s="34"/>
      <c r="OV1630" s="35"/>
      <c r="OW1630" s="34"/>
      <c r="PD1630" s="35"/>
      <c r="PE1630" s="34"/>
      <c r="PL1630" s="35"/>
      <c r="PM1630" s="34"/>
      <c r="PT1630" s="35"/>
      <c r="PU1630" s="34"/>
      <c r="QB1630" s="35"/>
      <c r="QC1630" s="34"/>
      <c r="QJ1630" s="35"/>
      <c r="QK1630" s="34"/>
      <c r="QR1630" s="35"/>
      <c r="QS1630" s="34"/>
      <c r="QZ1630" s="35"/>
      <c r="RA1630" s="34"/>
      <c r="RH1630" s="35"/>
      <c r="RI1630" s="34"/>
      <c r="RP1630" s="35"/>
      <c r="RQ1630" s="34"/>
      <c r="RX1630" s="35"/>
      <c r="RY1630" s="34"/>
      <c r="SF1630" s="35"/>
      <c r="SG1630" s="34"/>
      <c r="SN1630" s="35"/>
      <c r="SO1630" s="34"/>
      <c r="SV1630" s="35"/>
      <c r="SW1630" s="34"/>
      <c r="TD1630" s="35"/>
      <c r="TE1630" s="34"/>
      <c r="TL1630" s="35"/>
      <c r="TM1630" s="34"/>
      <c r="TT1630" s="35"/>
      <c r="TU1630" s="34"/>
      <c r="UB1630" s="35"/>
      <c r="UC1630" s="34"/>
      <c r="UJ1630" s="35"/>
      <c r="UK1630" s="34"/>
      <c r="UR1630" s="35"/>
      <c r="US1630" s="34"/>
      <c r="UZ1630" s="35"/>
      <c r="VA1630" s="34"/>
      <c r="VH1630" s="35"/>
      <c r="VI1630" s="34"/>
      <c r="VP1630" s="35"/>
      <c r="VQ1630" s="34"/>
      <c r="VX1630" s="35"/>
      <c r="VY1630" s="34"/>
      <c r="WF1630" s="35"/>
      <c r="WG1630" s="34"/>
      <c r="WN1630" s="35"/>
      <c r="WO1630" s="34"/>
      <c r="WV1630" s="35"/>
      <c r="WW1630" s="34"/>
      <c r="XD1630" s="35"/>
      <c r="XE1630" s="34"/>
      <c r="XL1630" s="35"/>
      <c r="XM1630" s="34"/>
      <c r="XT1630" s="35"/>
      <c r="XU1630" s="34"/>
      <c r="YB1630" s="35"/>
      <c r="YC1630" s="34"/>
      <c r="YJ1630" s="35"/>
      <c r="YK1630" s="34"/>
      <c r="YR1630" s="35"/>
      <c r="YS1630" s="34"/>
      <c r="YZ1630" s="35"/>
      <c r="ZA1630" s="34"/>
      <c r="ZH1630" s="35"/>
      <c r="ZI1630" s="34"/>
      <c r="ZP1630" s="35"/>
      <c r="ZQ1630" s="34"/>
      <c r="ZX1630" s="35"/>
      <c r="ZY1630" s="34"/>
      <c r="AAF1630" s="35"/>
      <c r="AAG1630" s="34"/>
      <c r="AAN1630" s="35"/>
      <c r="AAO1630" s="34"/>
      <c r="AAV1630" s="35"/>
      <c r="AAW1630" s="34"/>
      <c r="ABD1630" s="35"/>
      <c r="ABE1630" s="34"/>
      <c r="ABL1630" s="35"/>
      <c r="ABM1630" s="34"/>
      <c r="ABT1630" s="35"/>
      <c r="ABU1630" s="34"/>
      <c r="ACB1630" s="35"/>
      <c r="ACC1630" s="34"/>
      <c r="ACJ1630" s="35"/>
      <c r="ACK1630" s="34"/>
      <c r="ACR1630" s="35"/>
      <c r="ACS1630" s="34"/>
      <c r="ACZ1630" s="35"/>
      <c r="ADA1630" s="34"/>
      <c r="ADH1630" s="35"/>
      <c r="ADI1630" s="34"/>
      <c r="ADP1630" s="35"/>
      <c r="ADQ1630" s="34"/>
      <c r="ADX1630" s="35"/>
      <c r="ADY1630" s="34"/>
      <c r="AEF1630" s="35"/>
      <c r="AEG1630" s="34"/>
      <c r="AEN1630" s="35"/>
      <c r="AEO1630" s="34"/>
      <c r="AEV1630" s="35"/>
      <c r="AEW1630" s="34"/>
      <c r="AFD1630" s="35"/>
      <c r="AFE1630" s="34"/>
      <c r="AFL1630" s="35"/>
      <c r="AFM1630" s="34"/>
      <c r="AFT1630" s="35"/>
      <c r="AFU1630" s="34"/>
      <c r="AGB1630" s="35"/>
      <c r="AGC1630" s="34"/>
      <c r="AGJ1630" s="35"/>
      <c r="AGK1630" s="34"/>
      <c r="AGR1630" s="35"/>
      <c r="AGS1630" s="34"/>
      <c r="AGZ1630" s="35"/>
      <c r="AHA1630" s="34"/>
      <c r="AHH1630" s="35"/>
      <c r="AHI1630" s="34"/>
      <c r="AHP1630" s="35"/>
      <c r="AHQ1630" s="34"/>
      <c r="AHX1630" s="35"/>
      <c r="AHY1630" s="34"/>
      <c r="AIF1630" s="35"/>
      <c r="AIG1630" s="34"/>
      <c r="AIN1630" s="35"/>
      <c r="AIO1630" s="34"/>
      <c r="AIV1630" s="35"/>
      <c r="AIW1630" s="34"/>
      <c r="AJD1630" s="35"/>
      <c r="AJE1630" s="34"/>
      <c r="AJL1630" s="35"/>
      <c r="AJM1630" s="34"/>
      <c r="AJT1630" s="35"/>
      <c r="AJU1630" s="34"/>
      <c r="AKB1630" s="35"/>
      <c r="AKC1630" s="34"/>
      <c r="AKJ1630" s="35"/>
      <c r="AKK1630" s="34"/>
      <c r="AKR1630" s="35"/>
      <c r="AKS1630" s="34"/>
      <c r="AKZ1630" s="35"/>
      <c r="ALA1630" s="34"/>
      <c r="ALH1630" s="35"/>
      <c r="ALI1630" s="34"/>
      <c r="ALP1630" s="35"/>
      <c r="ALQ1630" s="34"/>
      <c r="ALX1630" s="35"/>
      <c r="ALY1630" s="34"/>
      <c r="AMF1630" s="35"/>
      <c r="AMG1630" s="34"/>
      <c r="AMN1630" s="35"/>
      <c r="AMO1630" s="34"/>
      <c r="AMV1630" s="35"/>
      <c r="AMW1630" s="34"/>
      <c r="AND1630" s="35"/>
      <c r="ANE1630" s="34"/>
      <c r="ANL1630" s="35"/>
      <c r="ANM1630" s="34"/>
      <c r="ANT1630" s="35"/>
      <c r="ANU1630" s="34"/>
      <c r="AOB1630" s="35"/>
      <c r="AOC1630" s="34"/>
      <c r="AOJ1630" s="35"/>
      <c r="AOK1630" s="34"/>
      <c r="AOR1630" s="35"/>
      <c r="AOS1630" s="34"/>
      <c r="AOZ1630" s="35"/>
      <c r="APA1630" s="34"/>
      <c r="APH1630" s="35"/>
      <c r="API1630" s="34"/>
      <c r="APP1630" s="35"/>
      <c r="APQ1630" s="34"/>
      <c r="APX1630" s="35"/>
      <c r="APY1630" s="34"/>
      <c r="AQF1630" s="35"/>
      <c r="AQG1630" s="34"/>
      <c r="AQN1630" s="35"/>
      <c r="AQO1630" s="34"/>
      <c r="AQV1630" s="35"/>
      <c r="AQW1630" s="34"/>
      <c r="ARD1630" s="35"/>
      <c r="ARE1630" s="34"/>
      <c r="ARL1630" s="35"/>
      <c r="ARM1630" s="34"/>
      <c r="ART1630" s="35"/>
      <c r="ARU1630" s="34"/>
      <c r="ASB1630" s="35"/>
      <c r="ASC1630" s="34"/>
      <c r="ASJ1630" s="35"/>
      <c r="ASK1630" s="34"/>
      <c r="ASR1630" s="35"/>
      <c r="ASS1630" s="34"/>
      <c r="ASZ1630" s="35"/>
      <c r="ATA1630" s="34"/>
      <c r="ATH1630" s="35"/>
      <c r="ATI1630" s="34"/>
      <c r="ATP1630" s="35"/>
      <c r="ATQ1630" s="34"/>
      <c r="ATX1630" s="35"/>
      <c r="ATY1630" s="34"/>
      <c r="AUF1630" s="35"/>
      <c r="AUG1630" s="34"/>
      <c r="AUN1630" s="35"/>
      <c r="AUO1630" s="34"/>
      <c r="AUV1630" s="35"/>
      <c r="AUW1630" s="34"/>
      <c r="AVD1630" s="35"/>
      <c r="AVE1630" s="34"/>
      <c r="AVL1630" s="35"/>
      <c r="AVM1630" s="34"/>
      <c r="AVT1630" s="35"/>
      <c r="AVU1630" s="34"/>
      <c r="AWB1630" s="35"/>
      <c r="AWC1630" s="34"/>
      <c r="AWJ1630" s="35"/>
      <c r="AWK1630" s="34"/>
      <c r="AWR1630" s="35"/>
      <c r="AWS1630" s="34"/>
      <c r="AWZ1630" s="35"/>
      <c r="AXA1630" s="34"/>
      <c r="AXH1630" s="35"/>
      <c r="AXI1630" s="34"/>
      <c r="AXP1630" s="35"/>
      <c r="AXQ1630" s="34"/>
      <c r="AXX1630" s="35"/>
      <c r="AXY1630" s="34"/>
      <c r="AYF1630" s="35"/>
      <c r="AYG1630" s="34"/>
      <c r="AYN1630" s="35"/>
      <c r="AYO1630" s="34"/>
      <c r="AYV1630" s="35"/>
      <c r="AYW1630" s="34"/>
      <c r="AZD1630" s="35"/>
      <c r="AZE1630" s="34"/>
      <c r="AZL1630" s="35"/>
      <c r="AZM1630" s="34"/>
      <c r="AZT1630" s="35"/>
      <c r="AZU1630" s="34"/>
      <c r="BAB1630" s="35"/>
      <c r="BAC1630" s="34"/>
      <c r="BAJ1630" s="35"/>
      <c r="BAK1630" s="34"/>
      <c r="BAR1630" s="35"/>
      <c r="BAS1630" s="34"/>
      <c r="BAZ1630" s="35"/>
      <c r="BBA1630" s="34"/>
      <c r="BBH1630" s="35"/>
      <c r="BBI1630" s="34"/>
      <c r="BBP1630" s="35"/>
      <c r="BBQ1630" s="34"/>
      <c r="BBX1630" s="35"/>
      <c r="BBY1630" s="34"/>
      <c r="BCF1630" s="35"/>
      <c r="BCG1630" s="34"/>
      <c r="BCN1630" s="35"/>
      <c r="BCO1630" s="34"/>
      <c r="BCV1630" s="35"/>
      <c r="BCW1630" s="34"/>
      <c r="BDD1630" s="35"/>
      <c r="BDE1630" s="34"/>
      <c r="BDL1630" s="35"/>
      <c r="BDM1630" s="34"/>
      <c r="BDT1630" s="35"/>
      <c r="BDU1630" s="34"/>
      <c r="BEB1630" s="35"/>
      <c r="BEC1630" s="34"/>
      <c r="BEJ1630" s="35"/>
      <c r="BEK1630" s="34"/>
      <c r="BER1630" s="35"/>
      <c r="BES1630" s="34"/>
      <c r="BEZ1630" s="35"/>
      <c r="BFA1630" s="34"/>
      <c r="BFH1630" s="35"/>
      <c r="BFI1630" s="34"/>
      <c r="BFP1630" s="35"/>
      <c r="BFQ1630" s="34"/>
      <c r="BFX1630" s="35"/>
      <c r="BFY1630" s="34"/>
      <c r="BGF1630" s="35"/>
      <c r="BGG1630" s="34"/>
      <c r="BGN1630" s="35"/>
      <c r="BGO1630" s="34"/>
      <c r="BGV1630" s="35"/>
      <c r="BGW1630" s="34"/>
      <c r="BHD1630" s="35"/>
      <c r="BHE1630" s="34"/>
      <c r="BHL1630" s="35"/>
      <c r="BHM1630" s="34"/>
      <c r="BHT1630" s="35"/>
      <c r="BHU1630" s="34"/>
      <c r="BIB1630" s="35"/>
      <c r="BIC1630" s="34"/>
      <c r="BIJ1630" s="35"/>
      <c r="BIK1630" s="34"/>
      <c r="BIR1630" s="35"/>
      <c r="BIS1630" s="34"/>
      <c r="BIZ1630" s="35"/>
      <c r="BJA1630" s="34"/>
      <c r="BJH1630" s="35"/>
      <c r="BJI1630" s="34"/>
      <c r="BJP1630" s="35"/>
      <c r="BJQ1630" s="34"/>
      <c r="BJX1630" s="35"/>
      <c r="BJY1630" s="34"/>
      <c r="BKF1630" s="35"/>
      <c r="BKG1630" s="34"/>
      <c r="BKN1630" s="35"/>
      <c r="BKO1630" s="34"/>
      <c r="BKV1630" s="35"/>
      <c r="BKW1630" s="34"/>
      <c r="BLD1630" s="35"/>
      <c r="BLE1630" s="34"/>
      <c r="BLL1630" s="35"/>
      <c r="BLM1630" s="34"/>
      <c r="BLT1630" s="35"/>
      <c r="BLU1630" s="34"/>
      <c r="BMB1630" s="35"/>
      <c r="BMC1630" s="34"/>
      <c r="BMJ1630" s="35"/>
      <c r="BMK1630" s="34"/>
      <c r="BMR1630" s="35"/>
      <c r="BMS1630" s="34"/>
      <c r="BMZ1630" s="35"/>
      <c r="BNA1630" s="34"/>
      <c r="BNH1630" s="35"/>
      <c r="BNI1630" s="34"/>
      <c r="BNP1630" s="35"/>
      <c r="BNQ1630" s="34"/>
      <c r="BNX1630" s="35"/>
      <c r="BNY1630" s="34"/>
      <c r="BOF1630" s="35"/>
      <c r="BOG1630" s="34"/>
      <c r="BON1630" s="35"/>
      <c r="BOO1630" s="34"/>
      <c r="BOV1630" s="35"/>
      <c r="BOW1630" s="34"/>
      <c r="BPD1630" s="35"/>
      <c r="BPE1630" s="34"/>
      <c r="BPL1630" s="35"/>
      <c r="BPM1630" s="34"/>
      <c r="BPT1630" s="35"/>
      <c r="BPU1630" s="34"/>
      <c r="BQB1630" s="35"/>
      <c r="BQC1630" s="34"/>
      <c r="BQJ1630" s="35"/>
      <c r="BQK1630" s="34"/>
      <c r="BQR1630" s="35"/>
      <c r="BQS1630" s="34"/>
      <c r="BQZ1630" s="35"/>
      <c r="BRA1630" s="34"/>
      <c r="BRH1630" s="35"/>
      <c r="BRI1630" s="34"/>
      <c r="BRP1630" s="35"/>
      <c r="BRQ1630" s="34"/>
      <c r="BRX1630" s="35"/>
      <c r="BRY1630" s="34"/>
      <c r="BSF1630" s="35"/>
      <c r="BSG1630" s="34"/>
      <c r="BSN1630" s="35"/>
      <c r="BSO1630" s="34"/>
      <c r="BSV1630" s="35"/>
      <c r="BSW1630" s="34"/>
      <c r="BTD1630" s="35"/>
      <c r="BTE1630" s="34"/>
      <c r="BTL1630" s="35"/>
      <c r="BTM1630" s="34"/>
      <c r="BTT1630" s="35"/>
      <c r="BTU1630" s="34"/>
      <c r="BUB1630" s="35"/>
      <c r="BUC1630" s="34"/>
      <c r="BUJ1630" s="35"/>
      <c r="BUK1630" s="34"/>
      <c r="BUR1630" s="35"/>
      <c r="BUS1630" s="34"/>
      <c r="BUZ1630" s="35"/>
      <c r="BVA1630" s="34"/>
      <c r="BVH1630" s="35"/>
      <c r="BVI1630" s="34"/>
      <c r="BVP1630" s="35"/>
      <c r="BVQ1630" s="34"/>
      <c r="BVX1630" s="35"/>
      <c r="BVY1630" s="34"/>
      <c r="BWF1630" s="35"/>
      <c r="BWG1630" s="34"/>
      <c r="BWN1630" s="35"/>
      <c r="BWO1630" s="34"/>
      <c r="BWV1630" s="35"/>
      <c r="BWW1630" s="34"/>
      <c r="BXD1630" s="35"/>
      <c r="BXE1630" s="34"/>
      <c r="BXL1630" s="35"/>
      <c r="BXM1630" s="34"/>
      <c r="BXT1630" s="35"/>
      <c r="BXU1630" s="34"/>
      <c r="BYB1630" s="35"/>
      <c r="BYC1630" s="34"/>
      <c r="BYJ1630" s="35"/>
      <c r="BYK1630" s="34"/>
      <c r="BYR1630" s="35"/>
      <c r="BYS1630" s="34"/>
      <c r="BYZ1630" s="35"/>
      <c r="BZA1630" s="34"/>
      <c r="BZH1630" s="35"/>
      <c r="BZI1630" s="34"/>
      <c r="BZP1630" s="35"/>
      <c r="BZQ1630" s="34"/>
      <c r="BZX1630" s="35"/>
      <c r="BZY1630" s="34"/>
      <c r="CAF1630" s="35"/>
      <c r="CAG1630" s="34"/>
      <c r="CAN1630" s="35"/>
      <c r="CAO1630" s="34"/>
      <c r="CAV1630" s="35"/>
      <c r="CAW1630" s="34"/>
      <c r="CBD1630" s="35"/>
      <c r="CBE1630" s="34"/>
      <c r="CBL1630" s="35"/>
      <c r="CBM1630" s="34"/>
      <c r="CBT1630" s="35"/>
      <c r="CBU1630" s="34"/>
      <c r="CCB1630" s="35"/>
      <c r="CCC1630" s="34"/>
      <c r="CCJ1630" s="35"/>
      <c r="CCK1630" s="34"/>
      <c r="CCR1630" s="35"/>
      <c r="CCS1630" s="34"/>
      <c r="CCZ1630" s="35"/>
      <c r="CDA1630" s="34"/>
      <c r="CDH1630" s="35"/>
      <c r="CDI1630" s="34"/>
      <c r="CDP1630" s="35"/>
      <c r="CDQ1630" s="34"/>
      <c r="CDX1630" s="35"/>
      <c r="CDY1630" s="34"/>
      <c r="CEF1630" s="35"/>
      <c r="CEG1630" s="34"/>
      <c r="CEN1630" s="35"/>
      <c r="CEO1630" s="34"/>
      <c r="CEV1630" s="35"/>
      <c r="CEW1630" s="34"/>
      <c r="CFD1630" s="35"/>
      <c r="CFE1630" s="34"/>
      <c r="CFL1630" s="35"/>
      <c r="CFM1630" s="34"/>
      <c r="CFT1630" s="35"/>
      <c r="CFU1630" s="34"/>
      <c r="CGB1630" s="35"/>
      <c r="CGC1630" s="34"/>
      <c r="CGJ1630" s="35"/>
      <c r="CGK1630" s="34"/>
      <c r="CGR1630" s="35"/>
      <c r="CGS1630" s="34"/>
      <c r="CGZ1630" s="35"/>
      <c r="CHA1630" s="34"/>
      <c r="CHH1630" s="35"/>
      <c r="CHI1630" s="34"/>
      <c r="CHP1630" s="35"/>
      <c r="CHQ1630" s="34"/>
      <c r="CHX1630" s="35"/>
      <c r="CHY1630" s="34"/>
      <c r="CIF1630" s="35"/>
      <c r="CIG1630" s="34"/>
      <c r="CIN1630" s="35"/>
      <c r="CIO1630" s="34"/>
      <c r="CIV1630" s="35"/>
      <c r="CIW1630" s="34"/>
      <c r="CJD1630" s="35"/>
      <c r="CJE1630" s="34"/>
      <c r="CJL1630" s="35"/>
      <c r="CJM1630" s="34"/>
      <c r="CJT1630" s="35"/>
      <c r="CJU1630" s="34"/>
      <c r="CKB1630" s="35"/>
      <c r="CKC1630" s="34"/>
      <c r="CKJ1630" s="35"/>
      <c r="CKK1630" s="34"/>
      <c r="CKR1630" s="35"/>
      <c r="CKS1630" s="34"/>
      <c r="CKZ1630" s="35"/>
      <c r="CLA1630" s="34"/>
      <c r="CLH1630" s="35"/>
      <c r="CLI1630" s="34"/>
      <c r="CLP1630" s="35"/>
      <c r="CLQ1630" s="34"/>
      <c r="CLX1630" s="35"/>
      <c r="CLY1630" s="34"/>
      <c r="CMF1630" s="35"/>
      <c r="CMG1630" s="34"/>
      <c r="CMN1630" s="35"/>
      <c r="CMO1630" s="34"/>
      <c r="CMV1630" s="35"/>
      <c r="CMW1630" s="34"/>
      <c r="CND1630" s="35"/>
      <c r="CNE1630" s="34"/>
      <c r="CNL1630" s="35"/>
      <c r="CNM1630" s="34"/>
      <c r="CNT1630" s="35"/>
      <c r="CNU1630" s="34"/>
      <c r="COB1630" s="35"/>
      <c r="COC1630" s="34"/>
      <c r="COJ1630" s="35"/>
      <c r="COK1630" s="34"/>
      <c r="COR1630" s="35"/>
      <c r="COS1630" s="34"/>
      <c r="COZ1630" s="35"/>
      <c r="CPA1630" s="34"/>
      <c r="CPH1630" s="35"/>
      <c r="CPI1630" s="34"/>
      <c r="CPP1630" s="35"/>
      <c r="CPQ1630" s="34"/>
      <c r="CPX1630" s="35"/>
      <c r="CPY1630" s="34"/>
      <c r="CQF1630" s="35"/>
      <c r="CQG1630" s="34"/>
      <c r="CQN1630" s="35"/>
      <c r="CQO1630" s="34"/>
      <c r="CQV1630" s="35"/>
      <c r="CQW1630" s="34"/>
      <c r="CRD1630" s="35"/>
      <c r="CRE1630" s="34"/>
      <c r="CRL1630" s="35"/>
      <c r="CRM1630" s="34"/>
      <c r="CRT1630" s="35"/>
      <c r="CRU1630" s="34"/>
      <c r="CSB1630" s="35"/>
      <c r="CSC1630" s="34"/>
      <c r="CSJ1630" s="35"/>
      <c r="CSK1630" s="34"/>
      <c r="CSR1630" s="35"/>
      <c r="CSS1630" s="34"/>
      <c r="CSZ1630" s="35"/>
      <c r="CTA1630" s="34"/>
      <c r="CTH1630" s="35"/>
      <c r="CTI1630" s="34"/>
      <c r="CTP1630" s="35"/>
      <c r="CTQ1630" s="34"/>
      <c r="CTX1630" s="35"/>
      <c r="CTY1630" s="34"/>
      <c r="CUF1630" s="35"/>
      <c r="CUG1630" s="34"/>
      <c r="CUN1630" s="35"/>
      <c r="CUO1630" s="34"/>
      <c r="CUV1630" s="35"/>
      <c r="CUW1630" s="34"/>
      <c r="CVD1630" s="35"/>
      <c r="CVE1630" s="34"/>
      <c r="CVL1630" s="35"/>
      <c r="CVM1630" s="34"/>
      <c r="CVT1630" s="35"/>
      <c r="CVU1630" s="34"/>
      <c r="CWB1630" s="35"/>
      <c r="CWC1630" s="34"/>
      <c r="CWJ1630" s="35"/>
      <c r="CWK1630" s="34"/>
      <c r="CWR1630" s="35"/>
      <c r="CWS1630" s="34"/>
      <c r="CWZ1630" s="35"/>
      <c r="CXA1630" s="34"/>
      <c r="CXH1630" s="35"/>
      <c r="CXI1630" s="34"/>
      <c r="CXP1630" s="35"/>
      <c r="CXQ1630" s="34"/>
      <c r="CXX1630" s="35"/>
      <c r="CXY1630" s="34"/>
      <c r="CYF1630" s="35"/>
      <c r="CYG1630" s="34"/>
      <c r="CYN1630" s="35"/>
      <c r="CYO1630" s="34"/>
      <c r="CYV1630" s="35"/>
      <c r="CYW1630" s="34"/>
      <c r="CZD1630" s="35"/>
      <c r="CZE1630" s="34"/>
      <c r="CZL1630" s="35"/>
      <c r="CZM1630" s="34"/>
      <c r="CZT1630" s="35"/>
      <c r="CZU1630" s="34"/>
      <c r="DAB1630" s="35"/>
      <c r="DAC1630" s="34"/>
      <c r="DAJ1630" s="35"/>
      <c r="DAK1630" s="34"/>
      <c r="DAR1630" s="35"/>
      <c r="DAS1630" s="34"/>
      <c r="DAZ1630" s="35"/>
      <c r="DBA1630" s="34"/>
      <c r="DBH1630" s="35"/>
      <c r="DBI1630" s="34"/>
      <c r="DBP1630" s="35"/>
      <c r="DBQ1630" s="34"/>
      <c r="DBX1630" s="35"/>
      <c r="DBY1630" s="34"/>
      <c r="DCF1630" s="35"/>
      <c r="DCG1630" s="34"/>
      <c r="DCN1630" s="35"/>
      <c r="DCO1630" s="34"/>
      <c r="DCV1630" s="35"/>
      <c r="DCW1630" s="34"/>
      <c r="DDD1630" s="35"/>
      <c r="DDE1630" s="34"/>
      <c r="DDL1630" s="35"/>
      <c r="DDM1630" s="34"/>
      <c r="DDT1630" s="35"/>
      <c r="DDU1630" s="34"/>
      <c r="DEB1630" s="35"/>
      <c r="DEC1630" s="34"/>
      <c r="DEJ1630" s="35"/>
      <c r="DEK1630" s="34"/>
      <c r="DER1630" s="35"/>
      <c r="DES1630" s="34"/>
      <c r="DEZ1630" s="35"/>
      <c r="DFA1630" s="34"/>
      <c r="DFH1630" s="35"/>
      <c r="DFI1630" s="34"/>
      <c r="DFP1630" s="35"/>
      <c r="DFQ1630" s="34"/>
      <c r="DFX1630" s="35"/>
      <c r="DFY1630" s="34"/>
      <c r="DGF1630" s="35"/>
      <c r="DGG1630" s="34"/>
      <c r="DGN1630" s="35"/>
      <c r="DGO1630" s="34"/>
      <c r="DGV1630" s="35"/>
      <c r="DGW1630" s="34"/>
      <c r="DHD1630" s="35"/>
      <c r="DHE1630" s="34"/>
      <c r="DHL1630" s="35"/>
      <c r="DHM1630" s="34"/>
      <c r="DHT1630" s="35"/>
      <c r="DHU1630" s="34"/>
      <c r="DIB1630" s="35"/>
      <c r="DIC1630" s="34"/>
      <c r="DIJ1630" s="35"/>
      <c r="DIK1630" s="34"/>
      <c r="DIR1630" s="35"/>
      <c r="DIS1630" s="34"/>
      <c r="DIZ1630" s="35"/>
      <c r="DJA1630" s="34"/>
      <c r="DJH1630" s="35"/>
      <c r="DJI1630" s="34"/>
      <c r="DJP1630" s="35"/>
      <c r="DJQ1630" s="34"/>
      <c r="DJX1630" s="35"/>
      <c r="DJY1630" s="34"/>
      <c r="DKF1630" s="35"/>
      <c r="DKG1630" s="34"/>
      <c r="DKN1630" s="35"/>
      <c r="DKO1630" s="34"/>
      <c r="DKV1630" s="35"/>
      <c r="DKW1630" s="34"/>
      <c r="DLD1630" s="35"/>
      <c r="DLE1630" s="34"/>
      <c r="DLL1630" s="35"/>
      <c r="DLM1630" s="34"/>
      <c r="DLT1630" s="35"/>
      <c r="DLU1630" s="34"/>
      <c r="DMB1630" s="35"/>
      <c r="DMC1630" s="34"/>
      <c r="DMJ1630" s="35"/>
      <c r="DMK1630" s="34"/>
      <c r="DMR1630" s="35"/>
      <c r="DMS1630" s="34"/>
      <c r="DMZ1630" s="35"/>
      <c r="DNA1630" s="34"/>
      <c r="DNH1630" s="35"/>
      <c r="DNI1630" s="34"/>
      <c r="DNP1630" s="35"/>
      <c r="DNQ1630" s="34"/>
      <c r="DNX1630" s="35"/>
      <c r="DNY1630" s="34"/>
      <c r="DOF1630" s="35"/>
      <c r="DOG1630" s="34"/>
      <c r="DON1630" s="35"/>
      <c r="DOO1630" s="34"/>
      <c r="DOV1630" s="35"/>
      <c r="DOW1630" s="34"/>
      <c r="DPD1630" s="35"/>
      <c r="DPE1630" s="34"/>
      <c r="DPL1630" s="35"/>
      <c r="DPM1630" s="34"/>
      <c r="DPT1630" s="35"/>
      <c r="DPU1630" s="34"/>
      <c r="DQB1630" s="35"/>
      <c r="DQC1630" s="34"/>
      <c r="DQJ1630" s="35"/>
      <c r="DQK1630" s="34"/>
      <c r="DQR1630" s="35"/>
      <c r="DQS1630" s="34"/>
      <c r="DQZ1630" s="35"/>
      <c r="DRA1630" s="34"/>
      <c r="DRH1630" s="35"/>
      <c r="DRI1630" s="34"/>
      <c r="DRP1630" s="35"/>
      <c r="DRQ1630" s="34"/>
      <c r="DRX1630" s="35"/>
      <c r="DRY1630" s="34"/>
      <c r="DSF1630" s="35"/>
      <c r="DSG1630" s="34"/>
      <c r="DSN1630" s="35"/>
      <c r="DSO1630" s="34"/>
      <c r="DSV1630" s="35"/>
      <c r="DSW1630" s="34"/>
      <c r="DTD1630" s="35"/>
      <c r="DTE1630" s="34"/>
      <c r="DTL1630" s="35"/>
      <c r="DTM1630" s="34"/>
      <c r="DTT1630" s="35"/>
      <c r="DTU1630" s="34"/>
      <c r="DUB1630" s="35"/>
      <c r="DUC1630" s="34"/>
      <c r="DUJ1630" s="35"/>
      <c r="DUK1630" s="34"/>
      <c r="DUR1630" s="35"/>
      <c r="DUS1630" s="34"/>
      <c r="DUZ1630" s="35"/>
      <c r="DVA1630" s="34"/>
      <c r="DVH1630" s="35"/>
      <c r="DVI1630" s="34"/>
      <c r="DVP1630" s="35"/>
      <c r="DVQ1630" s="34"/>
      <c r="DVX1630" s="35"/>
      <c r="DVY1630" s="34"/>
      <c r="DWF1630" s="35"/>
      <c r="DWG1630" s="34"/>
      <c r="DWN1630" s="35"/>
      <c r="DWO1630" s="34"/>
      <c r="DWV1630" s="35"/>
      <c r="DWW1630" s="34"/>
      <c r="DXD1630" s="35"/>
      <c r="DXE1630" s="34"/>
      <c r="DXL1630" s="35"/>
      <c r="DXM1630" s="34"/>
      <c r="DXT1630" s="35"/>
      <c r="DXU1630" s="34"/>
      <c r="DYB1630" s="35"/>
      <c r="DYC1630" s="34"/>
      <c r="DYJ1630" s="35"/>
      <c r="DYK1630" s="34"/>
      <c r="DYR1630" s="35"/>
      <c r="DYS1630" s="34"/>
      <c r="DYZ1630" s="35"/>
      <c r="DZA1630" s="34"/>
      <c r="DZH1630" s="35"/>
      <c r="DZI1630" s="34"/>
      <c r="DZP1630" s="35"/>
      <c r="DZQ1630" s="34"/>
      <c r="DZX1630" s="35"/>
      <c r="DZY1630" s="34"/>
      <c r="EAF1630" s="35"/>
      <c r="EAG1630" s="34"/>
      <c r="EAN1630" s="35"/>
      <c r="EAO1630" s="34"/>
      <c r="EAV1630" s="35"/>
      <c r="EAW1630" s="34"/>
      <c r="EBD1630" s="35"/>
      <c r="EBE1630" s="34"/>
      <c r="EBL1630" s="35"/>
      <c r="EBM1630" s="34"/>
      <c r="EBT1630" s="35"/>
      <c r="EBU1630" s="34"/>
      <c r="ECB1630" s="35"/>
      <c r="ECC1630" s="34"/>
      <c r="ECJ1630" s="35"/>
      <c r="ECK1630" s="34"/>
      <c r="ECR1630" s="35"/>
      <c r="ECS1630" s="34"/>
      <c r="ECZ1630" s="35"/>
      <c r="EDA1630" s="34"/>
      <c r="EDH1630" s="35"/>
      <c r="EDI1630" s="34"/>
      <c r="EDP1630" s="35"/>
      <c r="EDQ1630" s="34"/>
      <c r="EDX1630" s="35"/>
      <c r="EDY1630" s="34"/>
      <c r="EEF1630" s="35"/>
      <c r="EEG1630" s="34"/>
      <c r="EEN1630" s="35"/>
      <c r="EEO1630" s="34"/>
      <c r="EEV1630" s="35"/>
      <c r="EEW1630" s="34"/>
      <c r="EFD1630" s="35"/>
      <c r="EFE1630" s="34"/>
      <c r="EFL1630" s="35"/>
      <c r="EFM1630" s="34"/>
      <c r="EFT1630" s="35"/>
      <c r="EFU1630" s="34"/>
      <c r="EGB1630" s="35"/>
      <c r="EGC1630" s="34"/>
      <c r="EGJ1630" s="35"/>
      <c r="EGK1630" s="34"/>
      <c r="EGR1630" s="35"/>
      <c r="EGS1630" s="34"/>
      <c r="EGZ1630" s="35"/>
      <c r="EHA1630" s="34"/>
      <c r="EHH1630" s="35"/>
      <c r="EHI1630" s="34"/>
      <c r="EHP1630" s="35"/>
      <c r="EHQ1630" s="34"/>
      <c r="EHX1630" s="35"/>
      <c r="EHY1630" s="34"/>
      <c r="EIF1630" s="35"/>
      <c r="EIG1630" s="34"/>
      <c r="EIN1630" s="35"/>
      <c r="EIO1630" s="34"/>
      <c r="EIV1630" s="35"/>
      <c r="EIW1630" s="34"/>
      <c r="EJD1630" s="35"/>
      <c r="EJE1630" s="34"/>
      <c r="EJL1630" s="35"/>
      <c r="EJM1630" s="34"/>
      <c r="EJT1630" s="35"/>
      <c r="EJU1630" s="34"/>
      <c r="EKB1630" s="35"/>
      <c r="EKC1630" s="34"/>
      <c r="EKJ1630" s="35"/>
      <c r="EKK1630" s="34"/>
      <c r="EKR1630" s="35"/>
      <c r="EKS1630" s="34"/>
      <c r="EKZ1630" s="35"/>
      <c r="ELA1630" s="34"/>
      <c r="ELH1630" s="35"/>
      <c r="ELI1630" s="34"/>
      <c r="ELP1630" s="35"/>
      <c r="ELQ1630" s="34"/>
      <c r="ELX1630" s="35"/>
      <c r="ELY1630" s="34"/>
      <c r="EMF1630" s="35"/>
      <c r="EMG1630" s="34"/>
      <c r="EMN1630" s="35"/>
      <c r="EMO1630" s="34"/>
      <c r="EMV1630" s="35"/>
      <c r="EMW1630" s="34"/>
      <c r="END1630" s="35"/>
      <c r="ENE1630" s="34"/>
      <c r="ENL1630" s="35"/>
      <c r="ENM1630" s="34"/>
      <c r="ENT1630" s="35"/>
      <c r="ENU1630" s="34"/>
      <c r="EOB1630" s="35"/>
      <c r="EOC1630" s="34"/>
      <c r="EOJ1630" s="35"/>
      <c r="EOK1630" s="34"/>
      <c r="EOR1630" s="35"/>
      <c r="EOS1630" s="34"/>
      <c r="EOZ1630" s="35"/>
      <c r="EPA1630" s="34"/>
      <c r="EPH1630" s="35"/>
      <c r="EPI1630" s="34"/>
      <c r="EPP1630" s="35"/>
      <c r="EPQ1630" s="34"/>
      <c r="EPX1630" s="35"/>
      <c r="EPY1630" s="34"/>
      <c r="EQF1630" s="35"/>
      <c r="EQG1630" s="34"/>
      <c r="EQN1630" s="35"/>
      <c r="EQO1630" s="34"/>
      <c r="EQV1630" s="35"/>
      <c r="EQW1630" s="34"/>
      <c r="ERD1630" s="35"/>
      <c r="ERE1630" s="34"/>
      <c r="ERL1630" s="35"/>
      <c r="ERM1630" s="34"/>
      <c r="ERT1630" s="35"/>
      <c r="ERU1630" s="34"/>
      <c r="ESB1630" s="35"/>
      <c r="ESC1630" s="34"/>
      <c r="ESJ1630" s="35"/>
      <c r="ESK1630" s="34"/>
      <c r="ESR1630" s="35"/>
      <c r="ESS1630" s="34"/>
      <c r="ESZ1630" s="35"/>
      <c r="ETA1630" s="34"/>
      <c r="ETH1630" s="35"/>
      <c r="ETI1630" s="34"/>
      <c r="ETP1630" s="35"/>
      <c r="ETQ1630" s="34"/>
      <c r="ETX1630" s="35"/>
      <c r="ETY1630" s="34"/>
      <c r="EUF1630" s="35"/>
      <c r="EUG1630" s="34"/>
      <c r="EUN1630" s="35"/>
      <c r="EUO1630" s="34"/>
      <c r="EUV1630" s="35"/>
      <c r="EUW1630" s="34"/>
      <c r="EVD1630" s="35"/>
      <c r="EVE1630" s="34"/>
      <c r="EVL1630" s="35"/>
      <c r="EVM1630" s="34"/>
      <c r="EVT1630" s="35"/>
      <c r="EVU1630" s="34"/>
      <c r="EWB1630" s="35"/>
      <c r="EWC1630" s="34"/>
      <c r="EWJ1630" s="35"/>
      <c r="EWK1630" s="34"/>
      <c r="EWR1630" s="35"/>
      <c r="EWS1630" s="34"/>
      <c r="EWZ1630" s="35"/>
      <c r="EXA1630" s="34"/>
      <c r="EXH1630" s="35"/>
      <c r="EXI1630" s="34"/>
      <c r="EXP1630" s="35"/>
      <c r="EXQ1630" s="34"/>
      <c r="EXX1630" s="35"/>
      <c r="EXY1630" s="34"/>
      <c r="EYF1630" s="35"/>
      <c r="EYG1630" s="34"/>
      <c r="EYN1630" s="35"/>
      <c r="EYO1630" s="34"/>
      <c r="EYV1630" s="35"/>
      <c r="EYW1630" s="34"/>
      <c r="EZD1630" s="35"/>
      <c r="EZE1630" s="34"/>
      <c r="EZL1630" s="35"/>
      <c r="EZM1630" s="34"/>
      <c r="EZT1630" s="35"/>
      <c r="EZU1630" s="34"/>
      <c r="FAB1630" s="35"/>
      <c r="FAC1630" s="34"/>
      <c r="FAJ1630" s="35"/>
      <c r="FAK1630" s="34"/>
      <c r="FAR1630" s="35"/>
      <c r="FAS1630" s="34"/>
      <c r="FAZ1630" s="35"/>
      <c r="FBA1630" s="34"/>
      <c r="FBH1630" s="35"/>
      <c r="FBI1630" s="34"/>
      <c r="FBP1630" s="35"/>
      <c r="FBQ1630" s="34"/>
      <c r="FBX1630" s="35"/>
      <c r="FBY1630" s="34"/>
      <c r="FCF1630" s="35"/>
      <c r="FCG1630" s="34"/>
      <c r="FCN1630" s="35"/>
      <c r="FCO1630" s="34"/>
      <c r="FCV1630" s="35"/>
      <c r="FCW1630" s="34"/>
      <c r="FDD1630" s="35"/>
      <c r="FDE1630" s="34"/>
      <c r="FDL1630" s="35"/>
      <c r="FDM1630" s="34"/>
      <c r="FDT1630" s="35"/>
      <c r="FDU1630" s="34"/>
      <c r="FEB1630" s="35"/>
      <c r="FEC1630" s="34"/>
      <c r="FEJ1630" s="35"/>
      <c r="FEK1630" s="34"/>
      <c r="FER1630" s="35"/>
      <c r="FES1630" s="34"/>
      <c r="FEZ1630" s="35"/>
      <c r="FFA1630" s="34"/>
      <c r="FFH1630" s="35"/>
      <c r="FFI1630" s="34"/>
      <c r="FFP1630" s="35"/>
      <c r="FFQ1630" s="34"/>
      <c r="FFX1630" s="35"/>
      <c r="FFY1630" s="34"/>
      <c r="FGF1630" s="35"/>
      <c r="FGG1630" s="34"/>
      <c r="FGN1630" s="35"/>
      <c r="FGO1630" s="34"/>
      <c r="FGV1630" s="35"/>
      <c r="FGW1630" s="34"/>
      <c r="FHD1630" s="35"/>
      <c r="FHE1630" s="34"/>
      <c r="FHL1630" s="35"/>
      <c r="FHM1630" s="34"/>
      <c r="FHT1630" s="35"/>
      <c r="FHU1630" s="34"/>
      <c r="FIB1630" s="35"/>
      <c r="FIC1630" s="34"/>
      <c r="FIJ1630" s="35"/>
      <c r="FIK1630" s="34"/>
      <c r="FIR1630" s="35"/>
      <c r="FIS1630" s="34"/>
      <c r="FIZ1630" s="35"/>
      <c r="FJA1630" s="34"/>
      <c r="FJH1630" s="35"/>
      <c r="FJI1630" s="34"/>
      <c r="FJP1630" s="35"/>
      <c r="FJQ1630" s="34"/>
      <c r="FJX1630" s="35"/>
      <c r="FJY1630" s="34"/>
      <c r="FKF1630" s="35"/>
      <c r="FKG1630" s="34"/>
      <c r="FKN1630" s="35"/>
      <c r="FKO1630" s="34"/>
      <c r="FKV1630" s="35"/>
      <c r="FKW1630" s="34"/>
      <c r="FLD1630" s="35"/>
      <c r="FLE1630" s="34"/>
      <c r="FLL1630" s="35"/>
      <c r="FLM1630" s="34"/>
      <c r="FLT1630" s="35"/>
      <c r="FLU1630" s="34"/>
      <c r="FMB1630" s="35"/>
      <c r="FMC1630" s="34"/>
      <c r="FMJ1630" s="35"/>
      <c r="FMK1630" s="34"/>
      <c r="FMR1630" s="35"/>
      <c r="FMS1630" s="34"/>
      <c r="FMZ1630" s="35"/>
      <c r="FNA1630" s="34"/>
      <c r="FNH1630" s="35"/>
      <c r="FNI1630" s="34"/>
      <c r="FNP1630" s="35"/>
      <c r="FNQ1630" s="34"/>
      <c r="FNX1630" s="35"/>
      <c r="FNY1630" s="34"/>
      <c r="FOF1630" s="35"/>
      <c r="FOG1630" s="34"/>
      <c r="FON1630" s="35"/>
      <c r="FOO1630" s="34"/>
      <c r="FOV1630" s="35"/>
      <c r="FOW1630" s="34"/>
      <c r="FPD1630" s="35"/>
      <c r="FPE1630" s="34"/>
      <c r="FPL1630" s="35"/>
      <c r="FPM1630" s="34"/>
      <c r="FPT1630" s="35"/>
      <c r="FPU1630" s="34"/>
      <c r="FQB1630" s="35"/>
      <c r="FQC1630" s="34"/>
      <c r="FQJ1630" s="35"/>
      <c r="FQK1630" s="34"/>
      <c r="FQR1630" s="35"/>
      <c r="FQS1630" s="34"/>
      <c r="FQZ1630" s="35"/>
      <c r="FRA1630" s="34"/>
      <c r="FRH1630" s="35"/>
      <c r="FRI1630" s="34"/>
      <c r="FRP1630" s="35"/>
      <c r="FRQ1630" s="34"/>
      <c r="FRX1630" s="35"/>
      <c r="FRY1630" s="34"/>
      <c r="FSF1630" s="35"/>
      <c r="FSG1630" s="34"/>
      <c r="FSN1630" s="35"/>
      <c r="FSO1630" s="34"/>
      <c r="FSV1630" s="35"/>
      <c r="FSW1630" s="34"/>
      <c r="FTD1630" s="35"/>
      <c r="FTE1630" s="34"/>
      <c r="FTL1630" s="35"/>
      <c r="FTM1630" s="34"/>
      <c r="FTT1630" s="35"/>
      <c r="FTU1630" s="34"/>
      <c r="FUB1630" s="35"/>
      <c r="FUC1630" s="34"/>
      <c r="FUJ1630" s="35"/>
      <c r="FUK1630" s="34"/>
      <c r="FUR1630" s="35"/>
      <c r="FUS1630" s="34"/>
      <c r="FUZ1630" s="35"/>
      <c r="FVA1630" s="34"/>
      <c r="FVH1630" s="35"/>
      <c r="FVI1630" s="34"/>
      <c r="FVP1630" s="35"/>
      <c r="FVQ1630" s="34"/>
      <c r="FVX1630" s="35"/>
      <c r="FVY1630" s="34"/>
      <c r="FWF1630" s="35"/>
      <c r="FWG1630" s="34"/>
      <c r="FWN1630" s="35"/>
      <c r="FWO1630" s="34"/>
      <c r="FWV1630" s="35"/>
      <c r="FWW1630" s="34"/>
      <c r="FXD1630" s="35"/>
      <c r="FXE1630" s="34"/>
      <c r="FXL1630" s="35"/>
      <c r="FXM1630" s="34"/>
      <c r="FXT1630" s="35"/>
      <c r="FXU1630" s="34"/>
      <c r="FYB1630" s="35"/>
      <c r="FYC1630" s="34"/>
      <c r="FYJ1630" s="35"/>
      <c r="FYK1630" s="34"/>
      <c r="FYR1630" s="35"/>
      <c r="FYS1630" s="34"/>
      <c r="FYZ1630" s="35"/>
      <c r="FZA1630" s="34"/>
      <c r="FZH1630" s="35"/>
      <c r="FZI1630" s="34"/>
      <c r="FZP1630" s="35"/>
      <c r="FZQ1630" s="34"/>
      <c r="FZX1630" s="35"/>
      <c r="FZY1630" s="34"/>
      <c r="GAF1630" s="35"/>
      <c r="GAG1630" s="34"/>
      <c r="GAN1630" s="35"/>
      <c r="GAO1630" s="34"/>
      <c r="GAV1630" s="35"/>
      <c r="GAW1630" s="34"/>
      <c r="GBD1630" s="35"/>
      <c r="GBE1630" s="34"/>
      <c r="GBL1630" s="35"/>
      <c r="GBM1630" s="34"/>
      <c r="GBT1630" s="35"/>
      <c r="GBU1630" s="34"/>
      <c r="GCB1630" s="35"/>
      <c r="GCC1630" s="34"/>
      <c r="GCJ1630" s="35"/>
      <c r="GCK1630" s="34"/>
      <c r="GCR1630" s="35"/>
      <c r="GCS1630" s="34"/>
      <c r="GCZ1630" s="35"/>
      <c r="GDA1630" s="34"/>
      <c r="GDH1630" s="35"/>
      <c r="GDI1630" s="34"/>
      <c r="GDP1630" s="35"/>
      <c r="GDQ1630" s="34"/>
      <c r="GDX1630" s="35"/>
      <c r="GDY1630" s="34"/>
      <c r="GEF1630" s="35"/>
      <c r="GEG1630" s="34"/>
      <c r="GEN1630" s="35"/>
      <c r="GEO1630" s="34"/>
      <c r="GEV1630" s="35"/>
      <c r="GEW1630" s="34"/>
      <c r="GFD1630" s="35"/>
      <c r="GFE1630" s="34"/>
      <c r="GFL1630" s="35"/>
      <c r="GFM1630" s="34"/>
      <c r="GFT1630" s="35"/>
      <c r="GFU1630" s="34"/>
      <c r="GGB1630" s="35"/>
      <c r="GGC1630" s="34"/>
      <c r="GGJ1630" s="35"/>
      <c r="GGK1630" s="34"/>
      <c r="GGR1630" s="35"/>
      <c r="GGS1630" s="34"/>
      <c r="GGZ1630" s="35"/>
      <c r="GHA1630" s="34"/>
      <c r="GHH1630" s="35"/>
      <c r="GHI1630" s="34"/>
      <c r="GHP1630" s="35"/>
      <c r="GHQ1630" s="34"/>
      <c r="GHX1630" s="35"/>
      <c r="GHY1630" s="34"/>
      <c r="GIF1630" s="35"/>
      <c r="GIG1630" s="34"/>
      <c r="GIN1630" s="35"/>
      <c r="GIO1630" s="34"/>
      <c r="GIV1630" s="35"/>
      <c r="GIW1630" s="34"/>
      <c r="GJD1630" s="35"/>
      <c r="GJE1630" s="34"/>
      <c r="GJL1630" s="35"/>
      <c r="GJM1630" s="34"/>
      <c r="GJT1630" s="35"/>
      <c r="GJU1630" s="34"/>
      <c r="GKB1630" s="35"/>
      <c r="GKC1630" s="34"/>
      <c r="GKJ1630" s="35"/>
      <c r="GKK1630" s="34"/>
      <c r="GKR1630" s="35"/>
      <c r="GKS1630" s="34"/>
      <c r="GKZ1630" s="35"/>
      <c r="GLA1630" s="34"/>
      <c r="GLH1630" s="35"/>
      <c r="GLI1630" s="34"/>
      <c r="GLP1630" s="35"/>
      <c r="GLQ1630" s="34"/>
      <c r="GLX1630" s="35"/>
      <c r="GLY1630" s="34"/>
      <c r="GMF1630" s="35"/>
      <c r="GMG1630" s="34"/>
      <c r="GMN1630" s="35"/>
      <c r="GMO1630" s="34"/>
      <c r="GMV1630" s="35"/>
      <c r="GMW1630" s="34"/>
      <c r="GND1630" s="35"/>
      <c r="GNE1630" s="34"/>
      <c r="GNL1630" s="35"/>
      <c r="GNM1630" s="34"/>
      <c r="GNT1630" s="35"/>
      <c r="GNU1630" s="34"/>
      <c r="GOB1630" s="35"/>
      <c r="GOC1630" s="34"/>
      <c r="GOJ1630" s="35"/>
      <c r="GOK1630" s="34"/>
      <c r="GOR1630" s="35"/>
      <c r="GOS1630" s="34"/>
      <c r="GOZ1630" s="35"/>
      <c r="GPA1630" s="34"/>
      <c r="GPH1630" s="35"/>
      <c r="GPI1630" s="34"/>
      <c r="GPP1630" s="35"/>
      <c r="GPQ1630" s="34"/>
      <c r="GPX1630" s="35"/>
      <c r="GPY1630" s="34"/>
      <c r="GQF1630" s="35"/>
      <c r="GQG1630" s="34"/>
      <c r="GQN1630" s="35"/>
      <c r="GQO1630" s="34"/>
      <c r="GQV1630" s="35"/>
      <c r="GQW1630" s="34"/>
      <c r="GRD1630" s="35"/>
      <c r="GRE1630" s="34"/>
      <c r="GRL1630" s="35"/>
      <c r="GRM1630" s="34"/>
      <c r="GRT1630" s="35"/>
      <c r="GRU1630" s="34"/>
      <c r="GSB1630" s="35"/>
      <c r="GSC1630" s="34"/>
      <c r="GSJ1630" s="35"/>
      <c r="GSK1630" s="34"/>
      <c r="GSR1630" s="35"/>
      <c r="GSS1630" s="34"/>
      <c r="GSZ1630" s="35"/>
      <c r="GTA1630" s="34"/>
      <c r="GTH1630" s="35"/>
      <c r="GTI1630" s="34"/>
      <c r="GTP1630" s="35"/>
      <c r="GTQ1630" s="34"/>
      <c r="GTX1630" s="35"/>
      <c r="GTY1630" s="34"/>
      <c r="GUF1630" s="35"/>
      <c r="GUG1630" s="34"/>
      <c r="GUN1630" s="35"/>
      <c r="GUO1630" s="34"/>
      <c r="GUV1630" s="35"/>
      <c r="GUW1630" s="34"/>
      <c r="GVD1630" s="35"/>
      <c r="GVE1630" s="34"/>
      <c r="GVL1630" s="35"/>
      <c r="GVM1630" s="34"/>
      <c r="GVT1630" s="35"/>
      <c r="GVU1630" s="34"/>
      <c r="GWB1630" s="35"/>
      <c r="GWC1630" s="34"/>
      <c r="GWJ1630" s="35"/>
      <c r="GWK1630" s="34"/>
      <c r="GWR1630" s="35"/>
      <c r="GWS1630" s="34"/>
      <c r="GWZ1630" s="35"/>
      <c r="GXA1630" s="34"/>
      <c r="GXH1630" s="35"/>
      <c r="GXI1630" s="34"/>
      <c r="GXP1630" s="35"/>
      <c r="GXQ1630" s="34"/>
      <c r="GXX1630" s="35"/>
      <c r="GXY1630" s="34"/>
      <c r="GYF1630" s="35"/>
      <c r="GYG1630" s="34"/>
      <c r="GYN1630" s="35"/>
      <c r="GYO1630" s="34"/>
      <c r="GYV1630" s="35"/>
      <c r="GYW1630" s="34"/>
      <c r="GZD1630" s="35"/>
      <c r="GZE1630" s="34"/>
      <c r="GZL1630" s="35"/>
      <c r="GZM1630" s="34"/>
      <c r="GZT1630" s="35"/>
      <c r="GZU1630" s="34"/>
      <c r="HAB1630" s="35"/>
      <c r="HAC1630" s="34"/>
      <c r="HAJ1630" s="35"/>
      <c r="HAK1630" s="34"/>
      <c r="HAR1630" s="35"/>
      <c r="HAS1630" s="34"/>
      <c r="HAZ1630" s="35"/>
      <c r="HBA1630" s="34"/>
      <c r="HBH1630" s="35"/>
      <c r="HBI1630" s="34"/>
      <c r="HBP1630" s="35"/>
      <c r="HBQ1630" s="34"/>
      <c r="HBX1630" s="35"/>
      <c r="HBY1630" s="34"/>
      <c r="HCF1630" s="35"/>
      <c r="HCG1630" s="34"/>
      <c r="HCN1630" s="35"/>
      <c r="HCO1630" s="34"/>
      <c r="HCV1630" s="35"/>
      <c r="HCW1630" s="34"/>
      <c r="HDD1630" s="35"/>
      <c r="HDE1630" s="34"/>
      <c r="HDL1630" s="35"/>
      <c r="HDM1630" s="34"/>
      <c r="HDT1630" s="35"/>
      <c r="HDU1630" s="34"/>
      <c r="HEB1630" s="35"/>
      <c r="HEC1630" s="34"/>
      <c r="HEJ1630" s="35"/>
      <c r="HEK1630" s="34"/>
      <c r="HER1630" s="35"/>
      <c r="HES1630" s="34"/>
      <c r="HEZ1630" s="35"/>
      <c r="HFA1630" s="34"/>
      <c r="HFH1630" s="35"/>
      <c r="HFI1630" s="34"/>
      <c r="HFP1630" s="35"/>
      <c r="HFQ1630" s="34"/>
      <c r="HFX1630" s="35"/>
      <c r="HFY1630" s="34"/>
      <c r="HGF1630" s="35"/>
      <c r="HGG1630" s="34"/>
      <c r="HGN1630" s="35"/>
      <c r="HGO1630" s="34"/>
      <c r="HGV1630" s="35"/>
      <c r="HGW1630" s="34"/>
      <c r="HHD1630" s="35"/>
      <c r="HHE1630" s="34"/>
      <c r="HHL1630" s="35"/>
      <c r="HHM1630" s="34"/>
      <c r="HHT1630" s="35"/>
      <c r="HHU1630" s="34"/>
      <c r="HIB1630" s="35"/>
      <c r="HIC1630" s="34"/>
      <c r="HIJ1630" s="35"/>
      <c r="HIK1630" s="34"/>
      <c r="HIR1630" s="35"/>
      <c r="HIS1630" s="34"/>
      <c r="HIZ1630" s="35"/>
      <c r="HJA1630" s="34"/>
      <c r="HJH1630" s="35"/>
      <c r="HJI1630" s="34"/>
      <c r="HJP1630" s="35"/>
      <c r="HJQ1630" s="34"/>
      <c r="HJX1630" s="35"/>
      <c r="HJY1630" s="34"/>
      <c r="HKF1630" s="35"/>
      <c r="HKG1630" s="34"/>
      <c r="HKN1630" s="35"/>
      <c r="HKO1630" s="34"/>
      <c r="HKV1630" s="35"/>
      <c r="HKW1630" s="34"/>
      <c r="HLD1630" s="35"/>
      <c r="HLE1630" s="34"/>
      <c r="HLL1630" s="35"/>
      <c r="HLM1630" s="34"/>
      <c r="HLT1630" s="35"/>
      <c r="HLU1630" s="34"/>
      <c r="HMB1630" s="35"/>
      <c r="HMC1630" s="34"/>
      <c r="HMJ1630" s="35"/>
      <c r="HMK1630" s="34"/>
      <c r="HMR1630" s="35"/>
      <c r="HMS1630" s="34"/>
      <c r="HMZ1630" s="35"/>
      <c r="HNA1630" s="34"/>
      <c r="HNH1630" s="35"/>
      <c r="HNI1630" s="34"/>
      <c r="HNP1630" s="35"/>
      <c r="HNQ1630" s="34"/>
      <c r="HNX1630" s="35"/>
      <c r="HNY1630" s="34"/>
      <c r="HOF1630" s="35"/>
      <c r="HOG1630" s="34"/>
      <c r="HON1630" s="35"/>
      <c r="HOO1630" s="34"/>
      <c r="HOV1630" s="35"/>
      <c r="HOW1630" s="34"/>
      <c r="HPD1630" s="35"/>
      <c r="HPE1630" s="34"/>
      <c r="HPL1630" s="35"/>
      <c r="HPM1630" s="34"/>
      <c r="HPT1630" s="35"/>
      <c r="HPU1630" s="34"/>
      <c r="HQB1630" s="35"/>
      <c r="HQC1630" s="34"/>
      <c r="HQJ1630" s="35"/>
      <c r="HQK1630" s="34"/>
      <c r="HQR1630" s="35"/>
      <c r="HQS1630" s="34"/>
      <c r="HQZ1630" s="35"/>
      <c r="HRA1630" s="34"/>
      <c r="HRH1630" s="35"/>
      <c r="HRI1630" s="34"/>
      <c r="HRP1630" s="35"/>
      <c r="HRQ1630" s="34"/>
      <c r="HRX1630" s="35"/>
      <c r="HRY1630" s="34"/>
      <c r="HSF1630" s="35"/>
      <c r="HSG1630" s="34"/>
      <c r="HSN1630" s="35"/>
      <c r="HSO1630" s="34"/>
      <c r="HSV1630" s="35"/>
      <c r="HSW1630" s="34"/>
      <c r="HTD1630" s="35"/>
      <c r="HTE1630" s="34"/>
      <c r="HTL1630" s="35"/>
      <c r="HTM1630" s="34"/>
      <c r="HTT1630" s="35"/>
      <c r="HTU1630" s="34"/>
      <c r="HUB1630" s="35"/>
      <c r="HUC1630" s="34"/>
      <c r="HUJ1630" s="35"/>
      <c r="HUK1630" s="34"/>
      <c r="HUR1630" s="35"/>
      <c r="HUS1630" s="34"/>
      <c r="HUZ1630" s="35"/>
      <c r="HVA1630" s="34"/>
      <c r="HVH1630" s="35"/>
      <c r="HVI1630" s="34"/>
      <c r="HVP1630" s="35"/>
      <c r="HVQ1630" s="34"/>
      <c r="HVX1630" s="35"/>
      <c r="HVY1630" s="34"/>
      <c r="HWF1630" s="35"/>
      <c r="HWG1630" s="34"/>
      <c r="HWN1630" s="35"/>
      <c r="HWO1630" s="34"/>
      <c r="HWV1630" s="35"/>
      <c r="HWW1630" s="34"/>
      <c r="HXD1630" s="35"/>
      <c r="HXE1630" s="34"/>
      <c r="HXL1630" s="35"/>
      <c r="HXM1630" s="34"/>
      <c r="HXT1630" s="35"/>
      <c r="HXU1630" s="34"/>
      <c r="HYB1630" s="35"/>
      <c r="HYC1630" s="34"/>
      <c r="HYJ1630" s="35"/>
      <c r="HYK1630" s="34"/>
      <c r="HYR1630" s="35"/>
      <c r="HYS1630" s="34"/>
      <c r="HYZ1630" s="35"/>
      <c r="HZA1630" s="34"/>
      <c r="HZH1630" s="35"/>
      <c r="HZI1630" s="34"/>
      <c r="HZP1630" s="35"/>
      <c r="HZQ1630" s="34"/>
      <c r="HZX1630" s="35"/>
      <c r="HZY1630" s="34"/>
      <c r="IAF1630" s="35"/>
      <c r="IAG1630" s="34"/>
      <c r="IAN1630" s="35"/>
      <c r="IAO1630" s="34"/>
      <c r="IAV1630" s="35"/>
      <c r="IAW1630" s="34"/>
      <c r="IBD1630" s="35"/>
      <c r="IBE1630" s="34"/>
      <c r="IBL1630" s="35"/>
      <c r="IBM1630" s="34"/>
      <c r="IBT1630" s="35"/>
      <c r="IBU1630" s="34"/>
      <c r="ICB1630" s="35"/>
      <c r="ICC1630" s="34"/>
      <c r="ICJ1630" s="35"/>
      <c r="ICK1630" s="34"/>
      <c r="ICR1630" s="35"/>
      <c r="ICS1630" s="34"/>
      <c r="ICZ1630" s="35"/>
      <c r="IDA1630" s="34"/>
      <c r="IDH1630" s="35"/>
      <c r="IDI1630" s="34"/>
      <c r="IDP1630" s="35"/>
      <c r="IDQ1630" s="34"/>
      <c r="IDX1630" s="35"/>
      <c r="IDY1630" s="34"/>
      <c r="IEF1630" s="35"/>
      <c r="IEG1630" s="34"/>
      <c r="IEN1630" s="35"/>
      <c r="IEO1630" s="34"/>
      <c r="IEV1630" s="35"/>
      <c r="IEW1630" s="34"/>
      <c r="IFD1630" s="35"/>
      <c r="IFE1630" s="34"/>
      <c r="IFL1630" s="35"/>
      <c r="IFM1630" s="34"/>
      <c r="IFT1630" s="35"/>
      <c r="IFU1630" s="34"/>
      <c r="IGB1630" s="35"/>
      <c r="IGC1630" s="34"/>
      <c r="IGJ1630" s="35"/>
      <c r="IGK1630" s="34"/>
      <c r="IGR1630" s="35"/>
      <c r="IGS1630" s="34"/>
      <c r="IGZ1630" s="35"/>
      <c r="IHA1630" s="34"/>
      <c r="IHH1630" s="35"/>
      <c r="IHI1630" s="34"/>
      <c r="IHP1630" s="35"/>
      <c r="IHQ1630" s="34"/>
      <c r="IHX1630" s="35"/>
      <c r="IHY1630" s="34"/>
      <c r="IIF1630" s="35"/>
      <c r="IIG1630" s="34"/>
      <c r="IIN1630" s="35"/>
      <c r="IIO1630" s="34"/>
      <c r="IIV1630" s="35"/>
      <c r="IIW1630" s="34"/>
      <c r="IJD1630" s="35"/>
      <c r="IJE1630" s="34"/>
      <c r="IJL1630" s="35"/>
      <c r="IJM1630" s="34"/>
      <c r="IJT1630" s="35"/>
      <c r="IJU1630" s="34"/>
      <c r="IKB1630" s="35"/>
      <c r="IKC1630" s="34"/>
      <c r="IKJ1630" s="35"/>
      <c r="IKK1630" s="34"/>
      <c r="IKR1630" s="35"/>
      <c r="IKS1630" s="34"/>
      <c r="IKZ1630" s="35"/>
      <c r="ILA1630" s="34"/>
      <c r="ILH1630" s="35"/>
      <c r="ILI1630" s="34"/>
      <c r="ILP1630" s="35"/>
      <c r="ILQ1630" s="34"/>
      <c r="ILX1630" s="35"/>
      <c r="ILY1630" s="34"/>
      <c r="IMF1630" s="35"/>
      <c r="IMG1630" s="34"/>
      <c r="IMN1630" s="35"/>
      <c r="IMO1630" s="34"/>
      <c r="IMV1630" s="35"/>
      <c r="IMW1630" s="34"/>
      <c r="IND1630" s="35"/>
      <c r="INE1630" s="34"/>
      <c r="INL1630" s="35"/>
      <c r="INM1630" s="34"/>
      <c r="INT1630" s="35"/>
      <c r="INU1630" s="34"/>
      <c r="IOB1630" s="35"/>
      <c r="IOC1630" s="34"/>
      <c r="IOJ1630" s="35"/>
      <c r="IOK1630" s="34"/>
      <c r="IOR1630" s="35"/>
      <c r="IOS1630" s="34"/>
      <c r="IOZ1630" s="35"/>
      <c r="IPA1630" s="34"/>
      <c r="IPH1630" s="35"/>
      <c r="IPI1630" s="34"/>
      <c r="IPP1630" s="35"/>
      <c r="IPQ1630" s="34"/>
      <c r="IPX1630" s="35"/>
      <c r="IPY1630" s="34"/>
      <c r="IQF1630" s="35"/>
      <c r="IQG1630" s="34"/>
      <c r="IQN1630" s="35"/>
      <c r="IQO1630" s="34"/>
      <c r="IQV1630" s="35"/>
      <c r="IQW1630" s="34"/>
      <c r="IRD1630" s="35"/>
      <c r="IRE1630" s="34"/>
      <c r="IRL1630" s="35"/>
      <c r="IRM1630" s="34"/>
      <c r="IRT1630" s="35"/>
      <c r="IRU1630" s="34"/>
      <c r="ISB1630" s="35"/>
      <c r="ISC1630" s="34"/>
      <c r="ISJ1630" s="35"/>
      <c r="ISK1630" s="34"/>
      <c r="ISR1630" s="35"/>
      <c r="ISS1630" s="34"/>
      <c r="ISZ1630" s="35"/>
      <c r="ITA1630" s="34"/>
      <c r="ITH1630" s="35"/>
      <c r="ITI1630" s="34"/>
      <c r="ITP1630" s="35"/>
      <c r="ITQ1630" s="34"/>
      <c r="ITX1630" s="35"/>
      <c r="ITY1630" s="34"/>
      <c r="IUF1630" s="35"/>
      <c r="IUG1630" s="34"/>
      <c r="IUN1630" s="35"/>
      <c r="IUO1630" s="34"/>
      <c r="IUV1630" s="35"/>
      <c r="IUW1630" s="34"/>
      <c r="IVD1630" s="35"/>
      <c r="IVE1630" s="34"/>
      <c r="IVL1630" s="35"/>
      <c r="IVM1630" s="34"/>
      <c r="IVT1630" s="35"/>
      <c r="IVU1630" s="34"/>
      <c r="IWB1630" s="35"/>
      <c r="IWC1630" s="34"/>
      <c r="IWJ1630" s="35"/>
      <c r="IWK1630" s="34"/>
      <c r="IWR1630" s="35"/>
      <c r="IWS1630" s="34"/>
      <c r="IWZ1630" s="35"/>
      <c r="IXA1630" s="34"/>
      <c r="IXH1630" s="35"/>
      <c r="IXI1630" s="34"/>
      <c r="IXP1630" s="35"/>
      <c r="IXQ1630" s="34"/>
      <c r="IXX1630" s="35"/>
      <c r="IXY1630" s="34"/>
      <c r="IYF1630" s="35"/>
      <c r="IYG1630" s="34"/>
      <c r="IYN1630" s="35"/>
      <c r="IYO1630" s="34"/>
      <c r="IYV1630" s="35"/>
      <c r="IYW1630" s="34"/>
      <c r="IZD1630" s="35"/>
      <c r="IZE1630" s="34"/>
      <c r="IZL1630" s="35"/>
      <c r="IZM1630" s="34"/>
      <c r="IZT1630" s="35"/>
      <c r="IZU1630" s="34"/>
      <c r="JAB1630" s="35"/>
      <c r="JAC1630" s="34"/>
      <c r="JAJ1630" s="35"/>
      <c r="JAK1630" s="34"/>
      <c r="JAR1630" s="35"/>
      <c r="JAS1630" s="34"/>
      <c r="JAZ1630" s="35"/>
      <c r="JBA1630" s="34"/>
      <c r="JBH1630" s="35"/>
      <c r="JBI1630" s="34"/>
      <c r="JBP1630" s="35"/>
      <c r="JBQ1630" s="34"/>
      <c r="JBX1630" s="35"/>
      <c r="JBY1630" s="34"/>
      <c r="JCF1630" s="35"/>
      <c r="JCG1630" s="34"/>
      <c r="JCN1630" s="35"/>
      <c r="JCO1630" s="34"/>
      <c r="JCV1630" s="35"/>
      <c r="JCW1630" s="34"/>
      <c r="JDD1630" s="35"/>
      <c r="JDE1630" s="34"/>
      <c r="JDL1630" s="35"/>
      <c r="JDM1630" s="34"/>
      <c r="JDT1630" s="35"/>
      <c r="JDU1630" s="34"/>
      <c r="JEB1630" s="35"/>
      <c r="JEC1630" s="34"/>
      <c r="JEJ1630" s="35"/>
      <c r="JEK1630" s="34"/>
      <c r="JER1630" s="35"/>
      <c r="JES1630" s="34"/>
      <c r="JEZ1630" s="35"/>
      <c r="JFA1630" s="34"/>
      <c r="JFH1630" s="35"/>
      <c r="JFI1630" s="34"/>
      <c r="JFP1630" s="35"/>
      <c r="JFQ1630" s="34"/>
      <c r="JFX1630" s="35"/>
      <c r="JFY1630" s="34"/>
      <c r="JGF1630" s="35"/>
      <c r="JGG1630" s="34"/>
      <c r="JGN1630" s="35"/>
      <c r="JGO1630" s="34"/>
      <c r="JGV1630" s="35"/>
      <c r="JGW1630" s="34"/>
      <c r="JHD1630" s="35"/>
      <c r="JHE1630" s="34"/>
      <c r="JHL1630" s="35"/>
      <c r="JHM1630" s="34"/>
      <c r="JHT1630" s="35"/>
      <c r="JHU1630" s="34"/>
      <c r="JIB1630" s="35"/>
      <c r="JIC1630" s="34"/>
      <c r="JIJ1630" s="35"/>
      <c r="JIK1630" s="34"/>
      <c r="JIR1630" s="35"/>
      <c r="JIS1630" s="34"/>
      <c r="JIZ1630" s="35"/>
      <c r="JJA1630" s="34"/>
      <c r="JJH1630" s="35"/>
      <c r="JJI1630" s="34"/>
      <c r="JJP1630" s="35"/>
      <c r="JJQ1630" s="34"/>
      <c r="JJX1630" s="35"/>
      <c r="JJY1630" s="34"/>
      <c r="JKF1630" s="35"/>
      <c r="JKG1630" s="34"/>
      <c r="JKN1630" s="35"/>
      <c r="JKO1630" s="34"/>
      <c r="JKV1630" s="35"/>
      <c r="JKW1630" s="34"/>
      <c r="JLD1630" s="35"/>
      <c r="JLE1630" s="34"/>
      <c r="JLL1630" s="35"/>
      <c r="JLM1630" s="34"/>
      <c r="JLT1630" s="35"/>
      <c r="JLU1630" s="34"/>
      <c r="JMB1630" s="35"/>
      <c r="JMC1630" s="34"/>
      <c r="JMJ1630" s="35"/>
      <c r="JMK1630" s="34"/>
      <c r="JMR1630" s="35"/>
      <c r="JMS1630" s="34"/>
      <c r="JMZ1630" s="35"/>
      <c r="JNA1630" s="34"/>
      <c r="JNH1630" s="35"/>
      <c r="JNI1630" s="34"/>
      <c r="JNP1630" s="35"/>
      <c r="JNQ1630" s="34"/>
      <c r="JNX1630" s="35"/>
      <c r="JNY1630" s="34"/>
      <c r="JOF1630" s="35"/>
      <c r="JOG1630" s="34"/>
      <c r="JON1630" s="35"/>
      <c r="JOO1630" s="34"/>
      <c r="JOV1630" s="35"/>
      <c r="JOW1630" s="34"/>
      <c r="JPD1630" s="35"/>
      <c r="JPE1630" s="34"/>
      <c r="JPL1630" s="35"/>
      <c r="JPM1630" s="34"/>
      <c r="JPT1630" s="35"/>
      <c r="JPU1630" s="34"/>
      <c r="JQB1630" s="35"/>
      <c r="JQC1630" s="34"/>
      <c r="JQJ1630" s="35"/>
      <c r="JQK1630" s="34"/>
      <c r="JQR1630" s="35"/>
      <c r="JQS1630" s="34"/>
      <c r="JQZ1630" s="35"/>
      <c r="JRA1630" s="34"/>
      <c r="JRH1630" s="35"/>
      <c r="JRI1630" s="34"/>
      <c r="JRP1630" s="35"/>
      <c r="JRQ1630" s="34"/>
      <c r="JRX1630" s="35"/>
      <c r="JRY1630" s="34"/>
      <c r="JSF1630" s="35"/>
      <c r="JSG1630" s="34"/>
      <c r="JSN1630" s="35"/>
      <c r="JSO1630" s="34"/>
      <c r="JSV1630" s="35"/>
      <c r="JSW1630" s="34"/>
      <c r="JTD1630" s="35"/>
      <c r="JTE1630" s="34"/>
      <c r="JTL1630" s="35"/>
      <c r="JTM1630" s="34"/>
      <c r="JTT1630" s="35"/>
      <c r="JTU1630" s="34"/>
      <c r="JUB1630" s="35"/>
      <c r="JUC1630" s="34"/>
      <c r="JUJ1630" s="35"/>
      <c r="JUK1630" s="34"/>
      <c r="JUR1630" s="35"/>
      <c r="JUS1630" s="34"/>
      <c r="JUZ1630" s="35"/>
      <c r="JVA1630" s="34"/>
      <c r="JVH1630" s="35"/>
      <c r="JVI1630" s="34"/>
      <c r="JVP1630" s="35"/>
      <c r="JVQ1630" s="34"/>
      <c r="JVX1630" s="35"/>
      <c r="JVY1630" s="34"/>
      <c r="JWF1630" s="35"/>
      <c r="JWG1630" s="34"/>
      <c r="JWN1630" s="35"/>
      <c r="JWO1630" s="34"/>
      <c r="JWV1630" s="35"/>
      <c r="JWW1630" s="34"/>
      <c r="JXD1630" s="35"/>
      <c r="JXE1630" s="34"/>
      <c r="JXL1630" s="35"/>
      <c r="JXM1630" s="34"/>
      <c r="JXT1630" s="35"/>
      <c r="JXU1630" s="34"/>
      <c r="JYB1630" s="35"/>
      <c r="JYC1630" s="34"/>
      <c r="JYJ1630" s="35"/>
      <c r="JYK1630" s="34"/>
      <c r="JYR1630" s="35"/>
      <c r="JYS1630" s="34"/>
      <c r="JYZ1630" s="35"/>
      <c r="JZA1630" s="34"/>
      <c r="JZH1630" s="35"/>
      <c r="JZI1630" s="34"/>
      <c r="JZP1630" s="35"/>
      <c r="JZQ1630" s="34"/>
      <c r="JZX1630" s="35"/>
      <c r="JZY1630" s="34"/>
      <c r="KAF1630" s="35"/>
      <c r="KAG1630" s="34"/>
      <c r="KAN1630" s="35"/>
      <c r="KAO1630" s="34"/>
      <c r="KAV1630" s="35"/>
      <c r="KAW1630" s="34"/>
      <c r="KBD1630" s="35"/>
      <c r="KBE1630" s="34"/>
      <c r="KBL1630" s="35"/>
      <c r="KBM1630" s="34"/>
      <c r="KBT1630" s="35"/>
      <c r="KBU1630" s="34"/>
      <c r="KCB1630" s="35"/>
      <c r="KCC1630" s="34"/>
      <c r="KCJ1630" s="35"/>
      <c r="KCK1630" s="34"/>
      <c r="KCR1630" s="35"/>
      <c r="KCS1630" s="34"/>
      <c r="KCZ1630" s="35"/>
      <c r="KDA1630" s="34"/>
      <c r="KDH1630" s="35"/>
      <c r="KDI1630" s="34"/>
      <c r="KDP1630" s="35"/>
      <c r="KDQ1630" s="34"/>
      <c r="KDX1630" s="35"/>
      <c r="KDY1630" s="34"/>
      <c r="KEF1630" s="35"/>
      <c r="KEG1630" s="34"/>
      <c r="KEN1630" s="35"/>
      <c r="KEO1630" s="34"/>
      <c r="KEV1630" s="35"/>
      <c r="KEW1630" s="34"/>
      <c r="KFD1630" s="35"/>
      <c r="KFE1630" s="34"/>
      <c r="KFL1630" s="35"/>
      <c r="KFM1630" s="34"/>
      <c r="KFT1630" s="35"/>
      <c r="KFU1630" s="34"/>
      <c r="KGB1630" s="35"/>
      <c r="KGC1630" s="34"/>
      <c r="KGJ1630" s="35"/>
      <c r="KGK1630" s="34"/>
      <c r="KGR1630" s="35"/>
      <c r="KGS1630" s="34"/>
      <c r="KGZ1630" s="35"/>
      <c r="KHA1630" s="34"/>
      <c r="KHH1630" s="35"/>
      <c r="KHI1630" s="34"/>
      <c r="KHP1630" s="35"/>
      <c r="KHQ1630" s="34"/>
      <c r="KHX1630" s="35"/>
      <c r="KHY1630" s="34"/>
      <c r="KIF1630" s="35"/>
      <c r="KIG1630" s="34"/>
      <c r="KIN1630" s="35"/>
      <c r="KIO1630" s="34"/>
      <c r="KIV1630" s="35"/>
      <c r="KIW1630" s="34"/>
      <c r="KJD1630" s="35"/>
      <c r="KJE1630" s="34"/>
      <c r="KJL1630" s="35"/>
      <c r="KJM1630" s="34"/>
      <c r="KJT1630" s="35"/>
      <c r="KJU1630" s="34"/>
      <c r="KKB1630" s="35"/>
      <c r="KKC1630" s="34"/>
      <c r="KKJ1630" s="35"/>
      <c r="KKK1630" s="34"/>
      <c r="KKR1630" s="35"/>
      <c r="KKS1630" s="34"/>
      <c r="KKZ1630" s="35"/>
      <c r="KLA1630" s="34"/>
      <c r="KLH1630" s="35"/>
      <c r="KLI1630" s="34"/>
      <c r="KLP1630" s="35"/>
      <c r="KLQ1630" s="34"/>
      <c r="KLX1630" s="35"/>
      <c r="KLY1630" s="34"/>
      <c r="KMF1630" s="35"/>
      <c r="KMG1630" s="34"/>
      <c r="KMN1630" s="35"/>
      <c r="KMO1630" s="34"/>
      <c r="KMV1630" s="35"/>
      <c r="KMW1630" s="34"/>
      <c r="KND1630" s="35"/>
      <c r="KNE1630" s="34"/>
      <c r="KNL1630" s="35"/>
      <c r="KNM1630" s="34"/>
      <c r="KNT1630" s="35"/>
      <c r="KNU1630" s="34"/>
      <c r="KOB1630" s="35"/>
      <c r="KOC1630" s="34"/>
      <c r="KOJ1630" s="35"/>
      <c r="KOK1630" s="34"/>
      <c r="KOR1630" s="35"/>
      <c r="KOS1630" s="34"/>
      <c r="KOZ1630" s="35"/>
      <c r="KPA1630" s="34"/>
      <c r="KPH1630" s="35"/>
      <c r="KPI1630" s="34"/>
      <c r="KPP1630" s="35"/>
      <c r="KPQ1630" s="34"/>
      <c r="KPX1630" s="35"/>
      <c r="KPY1630" s="34"/>
      <c r="KQF1630" s="35"/>
      <c r="KQG1630" s="34"/>
      <c r="KQN1630" s="35"/>
      <c r="KQO1630" s="34"/>
      <c r="KQV1630" s="35"/>
      <c r="KQW1630" s="34"/>
      <c r="KRD1630" s="35"/>
      <c r="KRE1630" s="34"/>
      <c r="KRL1630" s="35"/>
      <c r="KRM1630" s="34"/>
      <c r="KRT1630" s="35"/>
      <c r="KRU1630" s="34"/>
      <c r="KSB1630" s="35"/>
      <c r="KSC1630" s="34"/>
      <c r="KSJ1630" s="35"/>
      <c r="KSK1630" s="34"/>
      <c r="KSR1630" s="35"/>
      <c r="KSS1630" s="34"/>
      <c r="KSZ1630" s="35"/>
      <c r="KTA1630" s="34"/>
      <c r="KTH1630" s="35"/>
      <c r="KTI1630" s="34"/>
      <c r="KTP1630" s="35"/>
      <c r="KTQ1630" s="34"/>
      <c r="KTX1630" s="35"/>
      <c r="KTY1630" s="34"/>
      <c r="KUF1630" s="35"/>
      <c r="KUG1630" s="34"/>
      <c r="KUN1630" s="35"/>
      <c r="KUO1630" s="34"/>
      <c r="KUV1630" s="35"/>
      <c r="KUW1630" s="34"/>
      <c r="KVD1630" s="35"/>
      <c r="KVE1630" s="34"/>
      <c r="KVL1630" s="35"/>
      <c r="KVM1630" s="34"/>
      <c r="KVT1630" s="35"/>
      <c r="KVU1630" s="34"/>
      <c r="KWB1630" s="35"/>
      <c r="KWC1630" s="34"/>
      <c r="KWJ1630" s="35"/>
      <c r="KWK1630" s="34"/>
      <c r="KWR1630" s="35"/>
      <c r="KWS1630" s="34"/>
      <c r="KWZ1630" s="35"/>
      <c r="KXA1630" s="34"/>
      <c r="KXH1630" s="35"/>
      <c r="KXI1630" s="34"/>
      <c r="KXP1630" s="35"/>
      <c r="KXQ1630" s="34"/>
      <c r="KXX1630" s="35"/>
      <c r="KXY1630" s="34"/>
      <c r="KYF1630" s="35"/>
      <c r="KYG1630" s="34"/>
      <c r="KYN1630" s="35"/>
      <c r="KYO1630" s="34"/>
      <c r="KYV1630" s="35"/>
      <c r="KYW1630" s="34"/>
      <c r="KZD1630" s="35"/>
      <c r="KZE1630" s="34"/>
      <c r="KZL1630" s="35"/>
      <c r="KZM1630" s="34"/>
      <c r="KZT1630" s="35"/>
      <c r="KZU1630" s="34"/>
      <c r="LAB1630" s="35"/>
      <c r="LAC1630" s="34"/>
      <c r="LAJ1630" s="35"/>
      <c r="LAK1630" s="34"/>
      <c r="LAR1630" s="35"/>
      <c r="LAS1630" s="34"/>
      <c r="LAZ1630" s="35"/>
      <c r="LBA1630" s="34"/>
      <c r="LBH1630" s="35"/>
      <c r="LBI1630" s="34"/>
      <c r="LBP1630" s="35"/>
      <c r="LBQ1630" s="34"/>
      <c r="LBX1630" s="35"/>
      <c r="LBY1630" s="34"/>
      <c r="LCF1630" s="35"/>
      <c r="LCG1630" s="34"/>
      <c r="LCN1630" s="35"/>
      <c r="LCO1630" s="34"/>
      <c r="LCV1630" s="35"/>
      <c r="LCW1630" s="34"/>
      <c r="LDD1630" s="35"/>
      <c r="LDE1630" s="34"/>
      <c r="LDL1630" s="35"/>
      <c r="LDM1630" s="34"/>
      <c r="LDT1630" s="35"/>
      <c r="LDU1630" s="34"/>
      <c r="LEB1630" s="35"/>
      <c r="LEC1630" s="34"/>
      <c r="LEJ1630" s="35"/>
      <c r="LEK1630" s="34"/>
      <c r="LER1630" s="35"/>
      <c r="LES1630" s="34"/>
      <c r="LEZ1630" s="35"/>
      <c r="LFA1630" s="34"/>
      <c r="LFH1630" s="35"/>
      <c r="LFI1630" s="34"/>
      <c r="LFP1630" s="35"/>
      <c r="LFQ1630" s="34"/>
      <c r="LFX1630" s="35"/>
      <c r="LFY1630" s="34"/>
      <c r="LGF1630" s="35"/>
      <c r="LGG1630" s="34"/>
      <c r="LGN1630" s="35"/>
      <c r="LGO1630" s="34"/>
      <c r="LGV1630" s="35"/>
      <c r="LGW1630" s="34"/>
      <c r="LHD1630" s="35"/>
      <c r="LHE1630" s="34"/>
      <c r="LHL1630" s="35"/>
      <c r="LHM1630" s="34"/>
      <c r="LHT1630" s="35"/>
      <c r="LHU1630" s="34"/>
      <c r="LIB1630" s="35"/>
      <c r="LIC1630" s="34"/>
      <c r="LIJ1630" s="35"/>
      <c r="LIK1630" s="34"/>
      <c r="LIR1630" s="35"/>
      <c r="LIS1630" s="34"/>
      <c r="LIZ1630" s="35"/>
      <c r="LJA1630" s="34"/>
      <c r="LJH1630" s="35"/>
      <c r="LJI1630" s="34"/>
      <c r="LJP1630" s="35"/>
      <c r="LJQ1630" s="34"/>
      <c r="LJX1630" s="35"/>
      <c r="LJY1630" s="34"/>
      <c r="LKF1630" s="35"/>
      <c r="LKG1630" s="34"/>
      <c r="LKN1630" s="35"/>
      <c r="LKO1630" s="34"/>
      <c r="LKV1630" s="35"/>
      <c r="LKW1630" s="34"/>
      <c r="LLD1630" s="35"/>
      <c r="LLE1630" s="34"/>
      <c r="LLL1630" s="35"/>
      <c r="LLM1630" s="34"/>
      <c r="LLT1630" s="35"/>
      <c r="LLU1630" s="34"/>
      <c r="LMB1630" s="35"/>
      <c r="LMC1630" s="34"/>
      <c r="LMJ1630" s="35"/>
      <c r="LMK1630" s="34"/>
      <c r="LMR1630" s="35"/>
      <c r="LMS1630" s="34"/>
      <c r="LMZ1630" s="35"/>
      <c r="LNA1630" s="34"/>
      <c r="LNH1630" s="35"/>
      <c r="LNI1630" s="34"/>
      <c r="LNP1630" s="35"/>
      <c r="LNQ1630" s="34"/>
      <c r="LNX1630" s="35"/>
      <c r="LNY1630" s="34"/>
      <c r="LOF1630" s="35"/>
      <c r="LOG1630" s="34"/>
      <c r="LON1630" s="35"/>
      <c r="LOO1630" s="34"/>
      <c r="LOV1630" s="35"/>
      <c r="LOW1630" s="34"/>
      <c r="LPD1630" s="35"/>
      <c r="LPE1630" s="34"/>
      <c r="LPL1630" s="35"/>
      <c r="LPM1630" s="34"/>
      <c r="LPT1630" s="35"/>
      <c r="LPU1630" s="34"/>
      <c r="LQB1630" s="35"/>
      <c r="LQC1630" s="34"/>
      <c r="LQJ1630" s="35"/>
      <c r="LQK1630" s="34"/>
      <c r="LQR1630" s="35"/>
      <c r="LQS1630" s="34"/>
      <c r="LQZ1630" s="35"/>
      <c r="LRA1630" s="34"/>
      <c r="LRH1630" s="35"/>
      <c r="LRI1630" s="34"/>
      <c r="LRP1630" s="35"/>
      <c r="LRQ1630" s="34"/>
      <c r="LRX1630" s="35"/>
      <c r="LRY1630" s="34"/>
      <c r="LSF1630" s="35"/>
      <c r="LSG1630" s="34"/>
      <c r="LSN1630" s="35"/>
      <c r="LSO1630" s="34"/>
      <c r="LSV1630" s="35"/>
      <c r="LSW1630" s="34"/>
      <c r="LTD1630" s="35"/>
      <c r="LTE1630" s="34"/>
      <c r="LTL1630" s="35"/>
      <c r="LTM1630" s="34"/>
      <c r="LTT1630" s="35"/>
      <c r="LTU1630" s="34"/>
      <c r="LUB1630" s="35"/>
      <c r="LUC1630" s="34"/>
      <c r="LUJ1630" s="35"/>
      <c r="LUK1630" s="34"/>
      <c r="LUR1630" s="35"/>
      <c r="LUS1630" s="34"/>
      <c r="LUZ1630" s="35"/>
      <c r="LVA1630" s="34"/>
      <c r="LVH1630" s="35"/>
      <c r="LVI1630" s="34"/>
      <c r="LVP1630" s="35"/>
      <c r="LVQ1630" s="34"/>
      <c r="LVX1630" s="35"/>
      <c r="LVY1630" s="34"/>
      <c r="LWF1630" s="35"/>
      <c r="LWG1630" s="34"/>
      <c r="LWN1630" s="35"/>
      <c r="LWO1630" s="34"/>
      <c r="LWV1630" s="35"/>
      <c r="LWW1630" s="34"/>
      <c r="LXD1630" s="35"/>
      <c r="LXE1630" s="34"/>
      <c r="LXL1630" s="35"/>
      <c r="LXM1630" s="34"/>
      <c r="LXT1630" s="35"/>
      <c r="LXU1630" s="34"/>
      <c r="LYB1630" s="35"/>
      <c r="LYC1630" s="34"/>
      <c r="LYJ1630" s="35"/>
      <c r="LYK1630" s="34"/>
      <c r="LYR1630" s="35"/>
      <c r="LYS1630" s="34"/>
      <c r="LYZ1630" s="35"/>
      <c r="LZA1630" s="34"/>
      <c r="LZH1630" s="35"/>
      <c r="LZI1630" s="34"/>
      <c r="LZP1630" s="35"/>
      <c r="LZQ1630" s="34"/>
      <c r="LZX1630" s="35"/>
      <c r="LZY1630" s="34"/>
      <c r="MAF1630" s="35"/>
      <c r="MAG1630" s="34"/>
      <c r="MAN1630" s="35"/>
      <c r="MAO1630" s="34"/>
      <c r="MAV1630" s="35"/>
      <c r="MAW1630" s="34"/>
      <c r="MBD1630" s="35"/>
      <c r="MBE1630" s="34"/>
      <c r="MBL1630" s="35"/>
      <c r="MBM1630" s="34"/>
      <c r="MBT1630" s="35"/>
      <c r="MBU1630" s="34"/>
      <c r="MCB1630" s="35"/>
      <c r="MCC1630" s="34"/>
      <c r="MCJ1630" s="35"/>
      <c r="MCK1630" s="34"/>
      <c r="MCR1630" s="35"/>
      <c r="MCS1630" s="34"/>
      <c r="MCZ1630" s="35"/>
      <c r="MDA1630" s="34"/>
      <c r="MDH1630" s="35"/>
      <c r="MDI1630" s="34"/>
      <c r="MDP1630" s="35"/>
      <c r="MDQ1630" s="34"/>
      <c r="MDX1630" s="35"/>
      <c r="MDY1630" s="34"/>
      <c r="MEF1630" s="35"/>
      <c r="MEG1630" s="34"/>
      <c r="MEN1630" s="35"/>
      <c r="MEO1630" s="34"/>
      <c r="MEV1630" s="35"/>
      <c r="MEW1630" s="34"/>
      <c r="MFD1630" s="35"/>
      <c r="MFE1630" s="34"/>
      <c r="MFL1630" s="35"/>
      <c r="MFM1630" s="34"/>
      <c r="MFT1630" s="35"/>
      <c r="MFU1630" s="34"/>
      <c r="MGB1630" s="35"/>
      <c r="MGC1630" s="34"/>
      <c r="MGJ1630" s="35"/>
      <c r="MGK1630" s="34"/>
      <c r="MGR1630" s="35"/>
      <c r="MGS1630" s="34"/>
      <c r="MGZ1630" s="35"/>
      <c r="MHA1630" s="34"/>
      <c r="MHH1630" s="35"/>
      <c r="MHI1630" s="34"/>
      <c r="MHP1630" s="35"/>
      <c r="MHQ1630" s="34"/>
      <c r="MHX1630" s="35"/>
      <c r="MHY1630" s="34"/>
      <c r="MIF1630" s="35"/>
      <c r="MIG1630" s="34"/>
      <c r="MIN1630" s="35"/>
      <c r="MIO1630" s="34"/>
      <c r="MIV1630" s="35"/>
      <c r="MIW1630" s="34"/>
      <c r="MJD1630" s="35"/>
      <c r="MJE1630" s="34"/>
      <c r="MJL1630" s="35"/>
      <c r="MJM1630" s="34"/>
      <c r="MJT1630" s="35"/>
      <c r="MJU1630" s="34"/>
      <c r="MKB1630" s="35"/>
      <c r="MKC1630" s="34"/>
      <c r="MKJ1630" s="35"/>
      <c r="MKK1630" s="34"/>
      <c r="MKR1630" s="35"/>
      <c r="MKS1630" s="34"/>
      <c r="MKZ1630" s="35"/>
      <c r="MLA1630" s="34"/>
      <c r="MLH1630" s="35"/>
      <c r="MLI1630" s="34"/>
      <c r="MLP1630" s="35"/>
      <c r="MLQ1630" s="34"/>
      <c r="MLX1630" s="35"/>
      <c r="MLY1630" s="34"/>
      <c r="MMF1630" s="35"/>
      <c r="MMG1630" s="34"/>
      <c r="MMN1630" s="35"/>
      <c r="MMO1630" s="34"/>
      <c r="MMV1630" s="35"/>
      <c r="MMW1630" s="34"/>
      <c r="MND1630" s="35"/>
      <c r="MNE1630" s="34"/>
      <c r="MNL1630" s="35"/>
      <c r="MNM1630" s="34"/>
      <c r="MNT1630" s="35"/>
      <c r="MNU1630" s="34"/>
      <c r="MOB1630" s="35"/>
      <c r="MOC1630" s="34"/>
      <c r="MOJ1630" s="35"/>
      <c r="MOK1630" s="34"/>
      <c r="MOR1630" s="35"/>
      <c r="MOS1630" s="34"/>
      <c r="MOZ1630" s="35"/>
      <c r="MPA1630" s="34"/>
      <c r="MPH1630" s="35"/>
      <c r="MPI1630" s="34"/>
      <c r="MPP1630" s="35"/>
      <c r="MPQ1630" s="34"/>
      <c r="MPX1630" s="35"/>
      <c r="MPY1630" s="34"/>
      <c r="MQF1630" s="35"/>
      <c r="MQG1630" s="34"/>
      <c r="MQN1630" s="35"/>
      <c r="MQO1630" s="34"/>
      <c r="MQV1630" s="35"/>
      <c r="MQW1630" s="34"/>
      <c r="MRD1630" s="35"/>
      <c r="MRE1630" s="34"/>
      <c r="MRL1630" s="35"/>
      <c r="MRM1630" s="34"/>
      <c r="MRT1630" s="35"/>
      <c r="MRU1630" s="34"/>
      <c r="MSB1630" s="35"/>
      <c r="MSC1630" s="34"/>
      <c r="MSJ1630" s="35"/>
      <c r="MSK1630" s="34"/>
      <c r="MSR1630" s="35"/>
      <c r="MSS1630" s="34"/>
      <c r="MSZ1630" s="35"/>
      <c r="MTA1630" s="34"/>
      <c r="MTH1630" s="35"/>
      <c r="MTI1630" s="34"/>
      <c r="MTP1630" s="35"/>
      <c r="MTQ1630" s="34"/>
      <c r="MTX1630" s="35"/>
      <c r="MTY1630" s="34"/>
      <c r="MUF1630" s="35"/>
      <c r="MUG1630" s="34"/>
      <c r="MUN1630" s="35"/>
      <c r="MUO1630" s="34"/>
      <c r="MUV1630" s="35"/>
      <c r="MUW1630" s="34"/>
      <c r="MVD1630" s="35"/>
      <c r="MVE1630" s="34"/>
      <c r="MVL1630" s="35"/>
      <c r="MVM1630" s="34"/>
      <c r="MVT1630" s="35"/>
      <c r="MVU1630" s="34"/>
      <c r="MWB1630" s="35"/>
      <c r="MWC1630" s="34"/>
      <c r="MWJ1630" s="35"/>
      <c r="MWK1630" s="34"/>
      <c r="MWR1630" s="35"/>
      <c r="MWS1630" s="34"/>
      <c r="MWZ1630" s="35"/>
      <c r="MXA1630" s="34"/>
      <c r="MXH1630" s="35"/>
      <c r="MXI1630" s="34"/>
      <c r="MXP1630" s="35"/>
      <c r="MXQ1630" s="34"/>
      <c r="MXX1630" s="35"/>
      <c r="MXY1630" s="34"/>
      <c r="MYF1630" s="35"/>
      <c r="MYG1630" s="34"/>
      <c r="MYN1630" s="35"/>
      <c r="MYO1630" s="34"/>
      <c r="MYV1630" s="35"/>
      <c r="MYW1630" s="34"/>
      <c r="MZD1630" s="35"/>
      <c r="MZE1630" s="34"/>
      <c r="MZL1630" s="35"/>
      <c r="MZM1630" s="34"/>
      <c r="MZT1630" s="35"/>
      <c r="MZU1630" s="34"/>
      <c r="NAB1630" s="35"/>
      <c r="NAC1630" s="34"/>
      <c r="NAJ1630" s="35"/>
      <c r="NAK1630" s="34"/>
      <c r="NAR1630" s="35"/>
      <c r="NAS1630" s="34"/>
      <c r="NAZ1630" s="35"/>
      <c r="NBA1630" s="34"/>
      <c r="NBH1630" s="35"/>
      <c r="NBI1630" s="34"/>
      <c r="NBP1630" s="35"/>
      <c r="NBQ1630" s="34"/>
      <c r="NBX1630" s="35"/>
      <c r="NBY1630" s="34"/>
      <c r="NCF1630" s="35"/>
      <c r="NCG1630" s="34"/>
      <c r="NCN1630" s="35"/>
      <c r="NCO1630" s="34"/>
      <c r="NCV1630" s="35"/>
      <c r="NCW1630" s="34"/>
      <c r="NDD1630" s="35"/>
      <c r="NDE1630" s="34"/>
      <c r="NDL1630" s="35"/>
      <c r="NDM1630" s="34"/>
      <c r="NDT1630" s="35"/>
      <c r="NDU1630" s="34"/>
      <c r="NEB1630" s="35"/>
      <c r="NEC1630" s="34"/>
      <c r="NEJ1630" s="35"/>
      <c r="NEK1630" s="34"/>
      <c r="NER1630" s="35"/>
      <c r="NES1630" s="34"/>
      <c r="NEZ1630" s="35"/>
      <c r="NFA1630" s="34"/>
      <c r="NFH1630" s="35"/>
      <c r="NFI1630" s="34"/>
      <c r="NFP1630" s="35"/>
      <c r="NFQ1630" s="34"/>
      <c r="NFX1630" s="35"/>
      <c r="NFY1630" s="34"/>
      <c r="NGF1630" s="35"/>
      <c r="NGG1630" s="34"/>
      <c r="NGN1630" s="35"/>
      <c r="NGO1630" s="34"/>
      <c r="NGV1630" s="35"/>
      <c r="NGW1630" s="34"/>
      <c r="NHD1630" s="35"/>
      <c r="NHE1630" s="34"/>
      <c r="NHL1630" s="35"/>
      <c r="NHM1630" s="34"/>
      <c r="NHT1630" s="35"/>
      <c r="NHU1630" s="34"/>
      <c r="NIB1630" s="35"/>
      <c r="NIC1630" s="34"/>
      <c r="NIJ1630" s="35"/>
      <c r="NIK1630" s="34"/>
      <c r="NIR1630" s="35"/>
      <c r="NIS1630" s="34"/>
      <c r="NIZ1630" s="35"/>
      <c r="NJA1630" s="34"/>
      <c r="NJH1630" s="35"/>
      <c r="NJI1630" s="34"/>
      <c r="NJP1630" s="35"/>
      <c r="NJQ1630" s="34"/>
      <c r="NJX1630" s="35"/>
      <c r="NJY1630" s="34"/>
      <c r="NKF1630" s="35"/>
      <c r="NKG1630" s="34"/>
      <c r="NKN1630" s="35"/>
      <c r="NKO1630" s="34"/>
      <c r="NKV1630" s="35"/>
      <c r="NKW1630" s="34"/>
      <c r="NLD1630" s="35"/>
      <c r="NLE1630" s="34"/>
      <c r="NLL1630" s="35"/>
      <c r="NLM1630" s="34"/>
      <c r="NLT1630" s="35"/>
      <c r="NLU1630" s="34"/>
      <c r="NMB1630" s="35"/>
      <c r="NMC1630" s="34"/>
      <c r="NMJ1630" s="35"/>
      <c r="NMK1630" s="34"/>
      <c r="NMR1630" s="35"/>
      <c r="NMS1630" s="34"/>
      <c r="NMZ1630" s="35"/>
      <c r="NNA1630" s="34"/>
      <c r="NNH1630" s="35"/>
      <c r="NNI1630" s="34"/>
      <c r="NNP1630" s="35"/>
      <c r="NNQ1630" s="34"/>
      <c r="NNX1630" s="35"/>
      <c r="NNY1630" s="34"/>
      <c r="NOF1630" s="35"/>
      <c r="NOG1630" s="34"/>
      <c r="NON1630" s="35"/>
      <c r="NOO1630" s="34"/>
      <c r="NOV1630" s="35"/>
      <c r="NOW1630" s="34"/>
      <c r="NPD1630" s="35"/>
      <c r="NPE1630" s="34"/>
      <c r="NPL1630" s="35"/>
      <c r="NPM1630" s="34"/>
      <c r="NPT1630" s="35"/>
      <c r="NPU1630" s="34"/>
      <c r="NQB1630" s="35"/>
      <c r="NQC1630" s="34"/>
      <c r="NQJ1630" s="35"/>
      <c r="NQK1630" s="34"/>
      <c r="NQR1630" s="35"/>
      <c r="NQS1630" s="34"/>
      <c r="NQZ1630" s="35"/>
      <c r="NRA1630" s="34"/>
      <c r="NRH1630" s="35"/>
      <c r="NRI1630" s="34"/>
      <c r="NRP1630" s="35"/>
      <c r="NRQ1630" s="34"/>
      <c r="NRX1630" s="35"/>
      <c r="NRY1630" s="34"/>
      <c r="NSF1630" s="35"/>
      <c r="NSG1630" s="34"/>
      <c r="NSN1630" s="35"/>
      <c r="NSO1630" s="34"/>
      <c r="NSV1630" s="35"/>
      <c r="NSW1630" s="34"/>
      <c r="NTD1630" s="35"/>
      <c r="NTE1630" s="34"/>
      <c r="NTL1630" s="35"/>
      <c r="NTM1630" s="34"/>
      <c r="NTT1630" s="35"/>
      <c r="NTU1630" s="34"/>
      <c r="NUB1630" s="35"/>
      <c r="NUC1630" s="34"/>
      <c r="NUJ1630" s="35"/>
      <c r="NUK1630" s="34"/>
      <c r="NUR1630" s="35"/>
      <c r="NUS1630" s="34"/>
      <c r="NUZ1630" s="35"/>
      <c r="NVA1630" s="34"/>
      <c r="NVH1630" s="35"/>
      <c r="NVI1630" s="34"/>
      <c r="NVP1630" s="35"/>
      <c r="NVQ1630" s="34"/>
      <c r="NVX1630" s="35"/>
      <c r="NVY1630" s="34"/>
      <c r="NWF1630" s="35"/>
      <c r="NWG1630" s="34"/>
      <c r="NWN1630" s="35"/>
      <c r="NWO1630" s="34"/>
      <c r="NWV1630" s="35"/>
      <c r="NWW1630" s="34"/>
      <c r="NXD1630" s="35"/>
      <c r="NXE1630" s="34"/>
      <c r="NXL1630" s="35"/>
      <c r="NXM1630" s="34"/>
      <c r="NXT1630" s="35"/>
      <c r="NXU1630" s="34"/>
      <c r="NYB1630" s="35"/>
      <c r="NYC1630" s="34"/>
      <c r="NYJ1630" s="35"/>
      <c r="NYK1630" s="34"/>
      <c r="NYR1630" s="35"/>
      <c r="NYS1630" s="34"/>
      <c r="NYZ1630" s="35"/>
      <c r="NZA1630" s="34"/>
      <c r="NZH1630" s="35"/>
      <c r="NZI1630" s="34"/>
      <c r="NZP1630" s="35"/>
      <c r="NZQ1630" s="34"/>
      <c r="NZX1630" s="35"/>
      <c r="NZY1630" s="34"/>
      <c r="OAF1630" s="35"/>
      <c r="OAG1630" s="34"/>
      <c r="OAN1630" s="35"/>
      <c r="OAO1630" s="34"/>
      <c r="OAV1630" s="35"/>
      <c r="OAW1630" s="34"/>
      <c r="OBD1630" s="35"/>
      <c r="OBE1630" s="34"/>
      <c r="OBL1630" s="35"/>
      <c r="OBM1630" s="34"/>
      <c r="OBT1630" s="35"/>
      <c r="OBU1630" s="34"/>
      <c r="OCB1630" s="35"/>
      <c r="OCC1630" s="34"/>
      <c r="OCJ1630" s="35"/>
      <c r="OCK1630" s="34"/>
      <c r="OCR1630" s="35"/>
      <c r="OCS1630" s="34"/>
      <c r="OCZ1630" s="35"/>
      <c r="ODA1630" s="34"/>
      <c r="ODH1630" s="35"/>
      <c r="ODI1630" s="34"/>
      <c r="ODP1630" s="35"/>
      <c r="ODQ1630" s="34"/>
      <c r="ODX1630" s="35"/>
      <c r="ODY1630" s="34"/>
      <c r="OEF1630" s="35"/>
      <c r="OEG1630" s="34"/>
      <c r="OEN1630" s="35"/>
      <c r="OEO1630" s="34"/>
      <c r="OEV1630" s="35"/>
      <c r="OEW1630" s="34"/>
      <c r="OFD1630" s="35"/>
      <c r="OFE1630" s="34"/>
      <c r="OFL1630" s="35"/>
      <c r="OFM1630" s="34"/>
      <c r="OFT1630" s="35"/>
      <c r="OFU1630" s="34"/>
      <c r="OGB1630" s="35"/>
      <c r="OGC1630" s="34"/>
      <c r="OGJ1630" s="35"/>
      <c r="OGK1630" s="34"/>
      <c r="OGR1630" s="35"/>
      <c r="OGS1630" s="34"/>
      <c r="OGZ1630" s="35"/>
      <c r="OHA1630" s="34"/>
      <c r="OHH1630" s="35"/>
      <c r="OHI1630" s="34"/>
      <c r="OHP1630" s="35"/>
      <c r="OHQ1630" s="34"/>
      <c r="OHX1630" s="35"/>
      <c r="OHY1630" s="34"/>
      <c r="OIF1630" s="35"/>
      <c r="OIG1630" s="34"/>
      <c r="OIN1630" s="35"/>
      <c r="OIO1630" s="34"/>
      <c r="OIV1630" s="35"/>
      <c r="OIW1630" s="34"/>
      <c r="OJD1630" s="35"/>
      <c r="OJE1630" s="34"/>
      <c r="OJL1630" s="35"/>
      <c r="OJM1630" s="34"/>
      <c r="OJT1630" s="35"/>
      <c r="OJU1630" s="34"/>
      <c r="OKB1630" s="35"/>
      <c r="OKC1630" s="34"/>
      <c r="OKJ1630" s="35"/>
      <c r="OKK1630" s="34"/>
      <c r="OKR1630" s="35"/>
      <c r="OKS1630" s="34"/>
      <c r="OKZ1630" s="35"/>
      <c r="OLA1630" s="34"/>
      <c r="OLH1630" s="35"/>
      <c r="OLI1630" s="34"/>
      <c r="OLP1630" s="35"/>
      <c r="OLQ1630" s="34"/>
      <c r="OLX1630" s="35"/>
      <c r="OLY1630" s="34"/>
      <c r="OMF1630" s="35"/>
      <c r="OMG1630" s="34"/>
      <c r="OMN1630" s="35"/>
      <c r="OMO1630" s="34"/>
      <c r="OMV1630" s="35"/>
      <c r="OMW1630" s="34"/>
      <c r="OND1630" s="35"/>
      <c r="ONE1630" s="34"/>
      <c r="ONL1630" s="35"/>
      <c r="ONM1630" s="34"/>
      <c r="ONT1630" s="35"/>
      <c r="ONU1630" s="34"/>
      <c r="OOB1630" s="35"/>
      <c r="OOC1630" s="34"/>
      <c r="OOJ1630" s="35"/>
      <c r="OOK1630" s="34"/>
      <c r="OOR1630" s="35"/>
      <c r="OOS1630" s="34"/>
      <c r="OOZ1630" s="35"/>
      <c r="OPA1630" s="34"/>
      <c r="OPH1630" s="35"/>
      <c r="OPI1630" s="34"/>
      <c r="OPP1630" s="35"/>
      <c r="OPQ1630" s="34"/>
      <c r="OPX1630" s="35"/>
      <c r="OPY1630" s="34"/>
      <c r="OQF1630" s="35"/>
      <c r="OQG1630" s="34"/>
      <c r="OQN1630" s="35"/>
      <c r="OQO1630" s="34"/>
      <c r="OQV1630" s="35"/>
      <c r="OQW1630" s="34"/>
      <c r="ORD1630" s="35"/>
      <c r="ORE1630" s="34"/>
      <c r="ORL1630" s="35"/>
      <c r="ORM1630" s="34"/>
      <c r="ORT1630" s="35"/>
      <c r="ORU1630" s="34"/>
      <c r="OSB1630" s="35"/>
      <c r="OSC1630" s="34"/>
      <c r="OSJ1630" s="35"/>
      <c r="OSK1630" s="34"/>
      <c r="OSR1630" s="35"/>
      <c r="OSS1630" s="34"/>
      <c r="OSZ1630" s="35"/>
      <c r="OTA1630" s="34"/>
      <c r="OTH1630" s="35"/>
      <c r="OTI1630" s="34"/>
      <c r="OTP1630" s="35"/>
      <c r="OTQ1630" s="34"/>
      <c r="OTX1630" s="35"/>
      <c r="OTY1630" s="34"/>
      <c r="OUF1630" s="35"/>
      <c r="OUG1630" s="34"/>
      <c r="OUN1630" s="35"/>
      <c r="OUO1630" s="34"/>
      <c r="OUV1630" s="35"/>
      <c r="OUW1630" s="34"/>
      <c r="OVD1630" s="35"/>
      <c r="OVE1630" s="34"/>
      <c r="OVL1630" s="35"/>
      <c r="OVM1630" s="34"/>
      <c r="OVT1630" s="35"/>
      <c r="OVU1630" s="34"/>
      <c r="OWB1630" s="35"/>
      <c r="OWC1630" s="34"/>
      <c r="OWJ1630" s="35"/>
      <c r="OWK1630" s="34"/>
      <c r="OWR1630" s="35"/>
      <c r="OWS1630" s="34"/>
      <c r="OWZ1630" s="35"/>
      <c r="OXA1630" s="34"/>
      <c r="OXH1630" s="35"/>
      <c r="OXI1630" s="34"/>
      <c r="OXP1630" s="35"/>
      <c r="OXQ1630" s="34"/>
      <c r="OXX1630" s="35"/>
      <c r="OXY1630" s="34"/>
      <c r="OYF1630" s="35"/>
      <c r="OYG1630" s="34"/>
      <c r="OYN1630" s="35"/>
      <c r="OYO1630" s="34"/>
      <c r="OYV1630" s="35"/>
      <c r="OYW1630" s="34"/>
      <c r="OZD1630" s="35"/>
      <c r="OZE1630" s="34"/>
      <c r="OZL1630" s="35"/>
      <c r="OZM1630" s="34"/>
      <c r="OZT1630" s="35"/>
      <c r="OZU1630" s="34"/>
      <c r="PAB1630" s="35"/>
      <c r="PAC1630" s="34"/>
      <c r="PAJ1630" s="35"/>
      <c r="PAK1630" s="34"/>
      <c r="PAR1630" s="35"/>
      <c r="PAS1630" s="34"/>
      <c r="PAZ1630" s="35"/>
      <c r="PBA1630" s="34"/>
      <c r="PBH1630" s="35"/>
      <c r="PBI1630" s="34"/>
      <c r="PBP1630" s="35"/>
      <c r="PBQ1630" s="34"/>
      <c r="PBX1630" s="35"/>
      <c r="PBY1630" s="34"/>
      <c r="PCF1630" s="35"/>
      <c r="PCG1630" s="34"/>
      <c r="PCN1630" s="35"/>
      <c r="PCO1630" s="34"/>
      <c r="PCV1630" s="35"/>
      <c r="PCW1630" s="34"/>
      <c r="PDD1630" s="35"/>
      <c r="PDE1630" s="34"/>
      <c r="PDL1630" s="35"/>
      <c r="PDM1630" s="34"/>
      <c r="PDT1630" s="35"/>
      <c r="PDU1630" s="34"/>
      <c r="PEB1630" s="35"/>
      <c r="PEC1630" s="34"/>
      <c r="PEJ1630" s="35"/>
      <c r="PEK1630" s="34"/>
      <c r="PER1630" s="35"/>
      <c r="PES1630" s="34"/>
      <c r="PEZ1630" s="35"/>
      <c r="PFA1630" s="34"/>
      <c r="PFH1630" s="35"/>
      <c r="PFI1630" s="34"/>
      <c r="PFP1630" s="35"/>
      <c r="PFQ1630" s="34"/>
      <c r="PFX1630" s="35"/>
      <c r="PFY1630" s="34"/>
      <c r="PGF1630" s="35"/>
      <c r="PGG1630" s="34"/>
      <c r="PGN1630" s="35"/>
      <c r="PGO1630" s="34"/>
      <c r="PGV1630" s="35"/>
      <c r="PGW1630" s="34"/>
      <c r="PHD1630" s="35"/>
      <c r="PHE1630" s="34"/>
      <c r="PHL1630" s="35"/>
      <c r="PHM1630" s="34"/>
      <c r="PHT1630" s="35"/>
      <c r="PHU1630" s="34"/>
      <c r="PIB1630" s="35"/>
      <c r="PIC1630" s="34"/>
      <c r="PIJ1630" s="35"/>
      <c r="PIK1630" s="34"/>
      <c r="PIR1630" s="35"/>
      <c r="PIS1630" s="34"/>
      <c r="PIZ1630" s="35"/>
      <c r="PJA1630" s="34"/>
      <c r="PJH1630" s="35"/>
      <c r="PJI1630" s="34"/>
      <c r="PJP1630" s="35"/>
      <c r="PJQ1630" s="34"/>
      <c r="PJX1630" s="35"/>
      <c r="PJY1630" s="34"/>
      <c r="PKF1630" s="35"/>
      <c r="PKG1630" s="34"/>
      <c r="PKN1630" s="35"/>
      <c r="PKO1630" s="34"/>
      <c r="PKV1630" s="35"/>
      <c r="PKW1630" s="34"/>
      <c r="PLD1630" s="35"/>
      <c r="PLE1630" s="34"/>
      <c r="PLL1630" s="35"/>
      <c r="PLM1630" s="34"/>
      <c r="PLT1630" s="35"/>
      <c r="PLU1630" s="34"/>
      <c r="PMB1630" s="35"/>
      <c r="PMC1630" s="34"/>
      <c r="PMJ1630" s="35"/>
      <c r="PMK1630" s="34"/>
      <c r="PMR1630" s="35"/>
      <c r="PMS1630" s="34"/>
      <c r="PMZ1630" s="35"/>
      <c r="PNA1630" s="34"/>
      <c r="PNH1630" s="35"/>
      <c r="PNI1630" s="34"/>
      <c r="PNP1630" s="35"/>
      <c r="PNQ1630" s="34"/>
      <c r="PNX1630" s="35"/>
      <c r="PNY1630" s="34"/>
      <c r="POF1630" s="35"/>
      <c r="POG1630" s="34"/>
      <c r="PON1630" s="35"/>
      <c r="POO1630" s="34"/>
      <c r="POV1630" s="35"/>
      <c r="POW1630" s="34"/>
      <c r="PPD1630" s="35"/>
      <c r="PPE1630" s="34"/>
      <c r="PPL1630" s="35"/>
      <c r="PPM1630" s="34"/>
      <c r="PPT1630" s="35"/>
      <c r="PPU1630" s="34"/>
      <c r="PQB1630" s="35"/>
      <c r="PQC1630" s="34"/>
      <c r="PQJ1630" s="35"/>
      <c r="PQK1630" s="34"/>
      <c r="PQR1630" s="35"/>
      <c r="PQS1630" s="34"/>
      <c r="PQZ1630" s="35"/>
      <c r="PRA1630" s="34"/>
      <c r="PRH1630" s="35"/>
      <c r="PRI1630" s="34"/>
      <c r="PRP1630" s="35"/>
      <c r="PRQ1630" s="34"/>
      <c r="PRX1630" s="35"/>
      <c r="PRY1630" s="34"/>
      <c r="PSF1630" s="35"/>
      <c r="PSG1630" s="34"/>
      <c r="PSN1630" s="35"/>
      <c r="PSO1630" s="34"/>
      <c r="PSV1630" s="35"/>
      <c r="PSW1630" s="34"/>
      <c r="PTD1630" s="35"/>
      <c r="PTE1630" s="34"/>
      <c r="PTL1630" s="35"/>
      <c r="PTM1630" s="34"/>
      <c r="PTT1630" s="35"/>
      <c r="PTU1630" s="34"/>
      <c r="PUB1630" s="35"/>
      <c r="PUC1630" s="34"/>
      <c r="PUJ1630" s="35"/>
      <c r="PUK1630" s="34"/>
      <c r="PUR1630" s="35"/>
      <c r="PUS1630" s="34"/>
      <c r="PUZ1630" s="35"/>
      <c r="PVA1630" s="34"/>
      <c r="PVH1630" s="35"/>
      <c r="PVI1630" s="34"/>
      <c r="PVP1630" s="35"/>
      <c r="PVQ1630" s="34"/>
      <c r="PVX1630" s="35"/>
      <c r="PVY1630" s="34"/>
      <c r="PWF1630" s="35"/>
      <c r="PWG1630" s="34"/>
      <c r="PWN1630" s="35"/>
      <c r="PWO1630" s="34"/>
      <c r="PWV1630" s="35"/>
      <c r="PWW1630" s="34"/>
      <c r="PXD1630" s="35"/>
      <c r="PXE1630" s="34"/>
      <c r="PXL1630" s="35"/>
      <c r="PXM1630" s="34"/>
      <c r="PXT1630" s="35"/>
      <c r="PXU1630" s="34"/>
      <c r="PYB1630" s="35"/>
      <c r="PYC1630" s="34"/>
      <c r="PYJ1630" s="35"/>
      <c r="PYK1630" s="34"/>
      <c r="PYR1630" s="35"/>
      <c r="PYS1630" s="34"/>
      <c r="PYZ1630" s="35"/>
      <c r="PZA1630" s="34"/>
      <c r="PZH1630" s="35"/>
      <c r="PZI1630" s="34"/>
      <c r="PZP1630" s="35"/>
      <c r="PZQ1630" s="34"/>
      <c r="PZX1630" s="35"/>
      <c r="PZY1630" s="34"/>
      <c r="QAF1630" s="35"/>
      <c r="QAG1630" s="34"/>
      <c r="QAN1630" s="35"/>
      <c r="QAO1630" s="34"/>
      <c r="QAV1630" s="35"/>
      <c r="QAW1630" s="34"/>
      <c r="QBD1630" s="35"/>
      <c r="QBE1630" s="34"/>
      <c r="QBL1630" s="35"/>
      <c r="QBM1630" s="34"/>
      <c r="QBT1630" s="35"/>
      <c r="QBU1630" s="34"/>
      <c r="QCB1630" s="35"/>
      <c r="QCC1630" s="34"/>
      <c r="QCJ1630" s="35"/>
      <c r="QCK1630" s="34"/>
      <c r="QCR1630" s="35"/>
      <c r="QCS1630" s="34"/>
      <c r="QCZ1630" s="35"/>
      <c r="QDA1630" s="34"/>
      <c r="QDH1630" s="35"/>
      <c r="QDI1630" s="34"/>
      <c r="QDP1630" s="35"/>
      <c r="QDQ1630" s="34"/>
      <c r="QDX1630" s="35"/>
      <c r="QDY1630" s="34"/>
      <c r="QEF1630" s="35"/>
      <c r="QEG1630" s="34"/>
      <c r="QEN1630" s="35"/>
      <c r="QEO1630" s="34"/>
      <c r="QEV1630" s="35"/>
      <c r="QEW1630" s="34"/>
      <c r="QFD1630" s="35"/>
      <c r="QFE1630" s="34"/>
      <c r="QFL1630" s="35"/>
      <c r="QFM1630" s="34"/>
      <c r="QFT1630" s="35"/>
      <c r="QFU1630" s="34"/>
      <c r="QGB1630" s="35"/>
      <c r="QGC1630" s="34"/>
      <c r="QGJ1630" s="35"/>
      <c r="QGK1630" s="34"/>
      <c r="QGR1630" s="35"/>
      <c r="QGS1630" s="34"/>
      <c r="QGZ1630" s="35"/>
      <c r="QHA1630" s="34"/>
      <c r="QHH1630" s="35"/>
      <c r="QHI1630" s="34"/>
      <c r="QHP1630" s="35"/>
      <c r="QHQ1630" s="34"/>
      <c r="QHX1630" s="35"/>
      <c r="QHY1630" s="34"/>
      <c r="QIF1630" s="35"/>
      <c r="QIG1630" s="34"/>
      <c r="QIN1630" s="35"/>
      <c r="QIO1630" s="34"/>
      <c r="QIV1630" s="35"/>
      <c r="QIW1630" s="34"/>
      <c r="QJD1630" s="35"/>
      <c r="QJE1630" s="34"/>
      <c r="QJL1630" s="35"/>
      <c r="QJM1630" s="34"/>
      <c r="QJT1630" s="35"/>
      <c r="QJU1630" s="34"/>
      <c r="QKB1630" s="35"/>
      <c r="QKC1630" s="34"/>
      <c r="QKJ1630" s="35"/>
      <c r="QKK1630" s="34"/>
      <c r="QKR1630" s="35"/>
      <c r="QKS1630" s="34"/>
      <c r="QKZ1630" s="35"/>
      <c r="QLA1630" s="34"/>
      <c r="QLH1630" s="35"/>
      <c r="QLI1630" s="34"/>
      <c r="QLP1630" s="35"/>
      <c r="QLQ1630" s="34"/>
      <c r="QLX1630" s="35"/>
      <c r="QLY1630" s="34"/>
      <c r="QMF1630" s="35"/>
      <c r="QMG1630" s="34"/>
      <c r="QMN1630" s="35"/>
      <c r="QMO1630" s="34"/>
      <c r="QMV1630" s="35"/>
      <c r="QMW1630" s="34"/>
      <c r="QND1630" s="35"/>
      <c r="QNE1630" s="34"/>
      <c r="QNL1630" s="35"/>
      <c r="QNM1630" s="34"/>
      <c r="QNT1630" s="35"/>
      <c r="QNU1630" s="34"/>
      <c r="QOB1630" s="35"/>
      <c r="QOC1630" s="34"/>
      <c r="QOJ1630" s="35"/>
      <c r="QOK1630" s="34"/>
      <c r="QOR1630" s="35"/>
      <c r="QOS1630" s="34"/>
      <c r="QOZ1630" s="35"/>
      <c r="QPA1630" s="34"/>
      <c r="QPH1630" s="35"/>
      <c r="QPI1630" s="34"/>
      <c r="QPP1630" s="35"/>
      <c r="QPQ1630" s="34"/>
      <c r="QPX1630" s="35"/>
      <c r="QPY1630" s="34"/>
      <c r="QQF1630" s="35"/>
      <c r="QQG1630" s="34"/>
      <c r="QQN1630" s="35"/>
      <c r="QQO1630" s="34"/>
      <c r="QQV1630" s="35"/>
      <c r="QQW1630" s="34"/>
      <c r="QRD1630" s="35"/>
      <c r="QRE1630" s="34"/>
      <c r="QRL1630" s="35"/>
      <c r="QRM1630" s="34"/>
      <c r="QRT1630" s="35"/>
      <c r="QRU1630" s="34"/>
      <c r="QSB1630" s="35"/>
      <c r="QSC1630" s="34"/>
      <c r="QSJ1630" s="35"/>
      <c r="QSK1630" s="34"/>
      <c r="QSR1630" s="35"/>
      <c r="QSS1630" s="34"/>
      <c r="QSZ1630" s="35"/>
      <c r="QTA1630" s="34"/>
      <c r="QTH1630" s="35"/>
      <c r="QTI1630" s="34"/>
      <c r="QTP1630" s="35"/>
      <c r="QTQ1630" s="34"/>
      <c r="QTX1630" s="35"/>
      <c r="QTY1630" s="34"/>
      <c r="QUF1630" s="35"/>
      <c r="QUG1630" s="34"/>
      <c r="QUN1630" s="35"/>
      <c r="QUO1630" s="34"/>
      <c r="QUV1630" s="35"/>
      <c r="QUW1630" s="34"/>
      <c r="QVD1630" s="35"/>
      <c r="QVE1630" s="34"/>
      <c r="QVL1630" s="35"/>
      <c r="QVM1630" s="34"/>
      <c r="QVT1630" s="35"/>
      <c r="QVU1630" s="34"/>
      <c r="QWB1630" s="35"/>
      <c r="QWC1630" s="34"/>
      <c r="QWJ1630" s="35"/>
      <c r="QWK1630" s="34"/>
      <c r="QWR1630" s="35"/>
      <c r="QWS1630" s="34"/>
      <c r="QWZ1630" s="35"/>
      <c r="QXA1630" s="34"/>
      <c r="QXH1630" s="35"/>
      <c r="QXI1630" s="34"/>
      <c r="QXP1630" s="35"/>
      <c r="QXQ1630" s="34"/>
      <c r="QXX1630" s="35"/>
      <c r="QXY1630" s="34"/>
      <c r="QYF1630" s="35"/>
      <c r="QYG1630" s="34"/>
      <c r="QYN1630" s="35"/>
      <c r="QYO1630" s="34"/>
      <c r="QYV1630" s="35"/>
      <c r="QYW1630" s="34"/>
      <c r="QZD1630" s="35"/>
      <c r="QZE1630" s="34"/>
      <c r="QZL1630" s="35"/>
      <c r="QZM1630" s="34"/>
      <c r="QZT1630" s="35"/>
      <c r="QZU1630" s="34"/>
      <c r="RAB1630" s="35"/>
      <c r="RAC1630" s="34"/>
      <c r="RAJ1630" s="35"/>
      <c r="RAK1630" s="34"/>
      <c r="RAR1630" s="35"/>
      <c r="RAS1630" s="34"/>
      <c r="RAZ1630" s="35"/>
      <c r="RBA1630" s="34"/>
      <c r="RBH1630" s="35"/>
      <c r="RBI1630" s="34"/>
      <c r="RBP1630" s="35"/>
      <c r="RBQ1630" s="34"/>
      <c r="RBX1630" s="35"/>
      <c r="RBY1630" s="34"/>
      <c r="RCF1630" s="35"/>
      <c r="RCG1630" s="34"/>
      <c r="RCN1630" s="35"/>
      <c r="RCO1630" s="34"/>
      <c r="RCV1630" s="35"/>
      <c r="RCW1630" s="34"/>
      <c r="RDD1630" s="35"/>
      <c r="RDE1630" s="34"/>
      <c r="RDL1630" s="35"/>
      <c r="RDM1630" s="34"/>
      <c r="RDT1630" s="35"/>
      <c r="RDU1630" s="34"/>
      <c r="REB1630" s="35"/>
      <c r="REC1630" s="34"/>
      <c r="REJ1630" s="35"/>
      <c r="REK1630" s="34"/>
      <c r="RER1630" s="35"/>
      <c r="RES1630" s="34"/>
      <c r="REZ1630" s="35"/>
      <c r="RFA1630" s="34"/>
      <c r="RFH1630" s="35"/>
      <c r="RFI1630" s="34"/>
      <c r="RFP1630" s="35"/>
      <c r="RFQ1630" s="34"/>
      <c r="RFX1630" s="35"/>
      <c r="RFY1630" s="34"/>
      <c r="RGF1630" s="35"/>
      <c r="RGG1630" s="34"/>
      <c r="RGN1630" s="35"/>
      <c r="RGO1630" s="34"/>
      <c r="RGV1630" s="35"/>
      <c r="RGW1630" s="34"/>
      <c r="RHD1630" s="35"/>
      <c r="RHE1630" s="34"/>
      <c r="RHL1630" s="35"/>
      <c r="RHM1630" s="34"/>
      <c r="RHT1630" s="35"/>
      <c r="RHU1630" s="34"/>
      <c r="RIB1630" s="35"/>
      <c r="RIC1630" s="34"/>
      <c r="RIJ1630" s="35"/>
      <c r="RIK1630" s="34"/>
      <c r="RIR1630" s="35"/>
      <c r="RIS1630" s="34"/>
      <c r="RIZ1630" s="35"/>
      <c r="RJA1630" s="34"/>
      <c r="RJH1630" s="35"/>
      <c r="RJI1630" s="34"/>
      <c r="RJP1630" s="35"/>
      <c r="RJQ1630" s="34"/>
      <c r="RJX1630" s="35"/>
      <c r="RJY1630" s="34"/>
      <c r="RKF1630" s="35"/>
      <c r="RKG1630" s="34"/>
      <c r="RKN1630" s="35"/>
      <c r="RKO1630" s="34"/>
      <c r="RKV1630" s="35"/>
      <c r="RKW1630" s="34"/>
      <c r="RLD1630" s="35"/>
      <c r="RLE1630" s="34"/>
      <c r="RLL1630" s="35"/>
      <c r="RLM1630" s="34"/>
      <c r="RLT1630" s="35"/>
      <c r="RLU1630" s="34"/>
      <c r="RMB1630" s="35"/>
      <c r="RMC1630" s="34"/>
      <c r="RMJ1630" s="35"/>
      <c r="RMK1630" s="34"/>
      <c r="RMR1630" s="35"/>
      <c r="RMS1630" s="34"/>
      <c r="RMZ1630" s="35"/>
      <c r="RNA1630" s="34"/>
      <c r="RNH1630" s="35"/>
      <c r="RNI1630" s="34"/>
      <c r="RNP1630" s="35"/>
      <c r="RNQ1630" s="34"/>
      <c r="RNX1630" s="35"/>
      <c r="RNY1630" s="34"/>
      <c r="ROF1630" s="35"/>
      <c r="ROG1630" s="34"/>
      <c r="RON1630" s="35"/>
      <c r="ROO1630" s="34"/>
      <c r="ROV1630" s="35"/>
      <c r="ROW1630" s="34"/>
      <c r="RPD1630" s="35"/>
      <c r="RPE1630" s="34"/>
      <c r="RPL1630" s="35"/>
      <c r="RPM1630" s="34"/>
      <c r="RPT1630" s="35"/>
      <c r="RPU1630" s="34"/>
      <c r="RQB1630" s="35"/>
      <c r="RQC1630" s="34"/>
      <c r="RQJ1630" s="35"/>
      <c r="RQK1630" s="34"/>
      <c r="RQR1630" s="35"/>
      <c r="RQS1630" s="34"/>
      <c r="RQZ1630" s="35"/>
      <c r="RRA1630" s="34"/>
      <c r="RRH1630" s="35"/>
      <c r="RRI1630" s="34"/>
      <c r="RRP1630" s="35"/>
      <c r="RRQ1630" s="34"/>
      <c r="RRX1630" s="35"/>
      <c r="RRY1630" s="34"/>
      <c r="RSF1630" s="35"/>
      <c r="RSG1630" s="34"/>
      <c r="RSN1630" s="35"/>
      <c r="RSO1630" s="34"/>
      <c r="RSV1630" s="35"/>
      <c r="RSW1630" s="34"/>
      <c r="RTD1630" s="35"/>
      <c r="RTE1630" s="34"/>
      <c r="RTL1630" s="35"/>
      <c r="RTM1630" s="34"/>
      <c r="RTT1630" s="35"/>
      <c r="RTU1630" s="34"/>
      <c r="RUB1630" s="35"/>
      <c r="RUC1630" s="34"/>
      <c r="RUJ1630" s="35"/>
      <c r="RUK1630" s="34"/>
      <c r="RUR1630" s="35"/>
      <c r="RUS1630" s="34"/>
      <c r="RUZ1630" s="35"/>
      <c r="RVA1630" s="34"/>
      <c r="RVH1630" s="35"/>
      <c r="RVI1630" s="34"/>
      <c r="RVP1630" s="35"/>
      <c r="RVQ1630" s="34"/>
      <c r="RVX1630" s="35"/>
      <c r="RVY1630" s="34"/>
      <c r="RWF1630" s="35"/>
      <c r="RWG1630" s="34"/>
      <c r="RWN1630" s="35"/>
      <c r="RWO1630" s="34"/>
      <c r="RWV1630" s="35"/>
      <c r="RWW1630" s="34"/>
      <c r="RXD1630" s="35"/>
      <c r="RXE1630" s="34"/>
      <c r="RXL1630" s="35"/>
      <c r="RXM1630" s="34"/>
      <c r="RXT1630" s="35"/>
      <c r="RXU1630" s="34"/>
      <c r="RYB1630" s="35"/>
      <c r="RYC1630" s="34"/>
      <c r="RYJ1630" s="35"/>
      <c r="RYK1630" s="34"/>
      <c r="RYR1630" s="35"/>
      <c r="RYS1630" s="34"/>
      <c r="RYZ1630" s="35"/>
      <c r="RZA1630" s="34"/>
      <c r="RZH1630" s="35"/>
      <c r="RZI1630" s="34"/>
      <c r="RZP1630" s="35"/>
      <c r="RZQ1630" s="34"/>
      <c r="RZX1630" s="35"/>
      <c r="RZY1630" s="34"/>
      <c r="SAF1630" s="35"/>
      <c r="SAG1630" s="34"/>
      <c r="SAN1630" s="35"/>
      <c r="SAO1630" s="34"/>
      <c r="SAV1630" s="35"/>
      <c r="SAW1630" s="34"/>
      <c r="SBD1630" s="35"/>
      <c r="SBE1630" s="34"/>
      <c r="SBL1630" s="35"/>
      <c r="SBM1630" s="34"/>
      <c r="SBT1630" s="35"/>
      <c r="SBU1630" s="34"/>
      <c r="SCB1630" s="35"/>
      <c r="SCC1630" s="34"/>
      <c r="SCJ1630" s="35"/>
      <c r="SCK1630" s="34"/>
      <c r="SCR1630" s="35"/>
      <c r="SCS1630" s="34"/>
      <c r="SCZ1630" s="35"/>
      <c r="SDA1630" s="34"/>
      <c r="SDH1630" s="35"/>
      <c r="SDI1630" s="34"/>
      <c r="SDP1630" s="35"/>
      <c r="SDQ1630" s="34"/>
      <c r="SDX1630" s="35"/>
      <c r="SDY1630" s="34"/>
      <c r="SEF1630" s="35"/>
      <c r="SEG1630" s="34"/>
      <c r="SEN1630" s="35"/>
      <c r="SEO1630" s="34"/>
      <c r="SEV1630" s="35"/>
      <c r="SEW1630" s="34"/>
      <c r="SFD1630" s="35"/>
      <c r="SFE1630" s="34"/>
      <c r="SFL1630" s="35"/>
      <c r="SFM1630" s="34"/>
      <c r="SFT1630" s="35"/>
      <c r="SFU1630" s="34"/>
      <c r="SGB1630" s="35"/>
      <c r="SGC1630" s="34"/>
      <c r="SGJ1630" s="35"/>
      <c r="SGK1630" s="34"/>
      <c r="SGR1630" s="35"/>
      <c r="SGS1630" s="34"/>
      <c r="SGZ1630" s="35"/>
      <c r="SHA1630" s="34"/>
      <c r="SHH1630" s="35"/>
      <c r="SHI1630" s="34"/>
      <c r="SHP1630" s="35"/>
      <c r="SHQ1630" s="34"/>
      <c r="SHX1630" s="35"/>
      <c r="SHY1630" s="34"/>
      <c r="SIF1630" s="35"/>
      <c r="SIG1630" s="34"/>
      <c r="SIN1630" s="35"/>
      <c r="SIO1630" s="34"/>
      <c r="SIV1630" s="35"/>
      <c r="SIW1630" s="34"/>
      <c r="SJD1630" s="35"/>
      <c r="SJE1630" s="34"/>
      <c r="SJL1630" s="35"/>
      <c r="SJM1630" s="34"/>
      <c r="SJT1630" s="35"/>
      <c r="SJU1630" s="34"/>
      <c r="SKB1630" s="35"/>
      <c r="SKC1630" s="34"/>
      <c r="SKJ1630" s="35"/>
      <c r="SKK1630" s="34"/>
      <c r="SKR1630" s="35"/>
      <c r="SKS1630" s="34"/>
      <c r="SKZ1630" s="35"/>
      <c r="SLA1630" s="34"/>
      <c r="SLH1630" s="35"/>
      <c r="SLI1630" s="34"/>
      <c r="SLP1630" s="35"/>
      <c r="SLQ1630" s="34"/>
      <c r="SLX1630" s="35"/>
      <c r="SLY1630" s="34"/>
      <c r="SMF1630" s="35"/>
      <c r="SMG1630" s="34"/>
      <c r="SMN1630" s="35"/>
      <c r="SMO1630" s="34"/>
      <c r="SMV1630" s="35"/>
      <c r="SMW1630" s="34"/>
      <c r="SND1630" s="35"/>
      <c r="SNE1630" s="34"/>
      <c r="SNL1630" s="35"/>
      <c r="SNM1630" s="34"/>
      <c r="SNT1630" s="35"/>
      <c r="SNU1630" s="34"/>
      <c r="SOB1630" s="35"/>
      <c r="SOC1630" s="34"/>
      <c r="SOJ1630" s="35"/>
      <c r="SOK1630" s="34"/>
      <c r="SOR1630" s="35"/>
      <c r="SOS1630" s="34"/>
      <c r="SOZ1630" s="35"/>
      <c r="SPA1630" s="34"/>
      <c r="SPH1630" s="35"/>
      <c r="SPI1630" s="34"/>
      <c r="SPP1630" s="35"/>
      <c r="SPQ1630" s="34"/>
      <c r="SPX1630" s="35"/>
      <c r="SPY1630" s="34"/>
      <c r="SQF1630" s="35"/>
      <c r="SQG1630" s="34"/>
      <c r="SQN1630" s="35"/>
      <c r="SQO1630" s="34"/>
      <c r="SQV1630" s="35"/>
      <c r="SQW1630" s="34"/>
      <c r="SRD1630" s="35"/>
      <c r="SRE1630" s="34"/>
      <c r="SRL1630" s="35"/>
      <c r="SRM1630" s="34"/>
      <c r="SRT1630" s="35"/>
      <c r="SRU1630" s="34"/>
      <c r="SSB1630" s="35"/>
      <c r="SSC1630" s="34"/>
      <c r="SSJ1630" s="35"/>
      <c r="SSK1630" s="34"/>
      <c r="SSR1630" s="35"/>
      <c r="SSS1630" s="34"/>
      <c r="SSZ1630" s="35"/>
      <c r="STA1630" s="34"/>
      <c r="STH1630" s="35"/>
      <c r="STI1630" s="34"/>
      <c r="STP1630" s="35"/>
      <c r="STQ1630" s="34"/>
      <c r="STX1630" s="35"/>
      <c r="STY1630" s="34"/>
      <c r="SUF1630" s="35"/>
      <c r="SUG1630" s="34"/>
      <c r="SUN1630" s="35"/>
      <c r="SUO1630" s="34"/>
      <c r="SUV1630" s="35"/>
      <c r="SUW1630" s="34"/>
      <c r="SVD1630" s="35"/>
      <c r="SVE1630" s="34"/>
      <c r="SVL1630" s="35"/>
      <c r="SVM1630" s="34"/>
      <c r="SVT1630" s="35"/>
      <c r="SVU1630" s="34"/>
      <c r="SWB1630" s="35"/>
      <c r="SWC1630" s="34"/>
      <c r="SWJ1630" s="35"/>
      <c r="SWK1630" s="34"/>
      <c r="SWR1630" s="35"/>
      <c r="SWS1630" s="34"/>
      <c r="SWZ1630" s="35"/>
      <c r="SXA1630" s="34"/>
      <c r="SXH1630" s="35"/>
      <c r="SXI1630" s="34"/>
      <c r="SXP1630" s="35"/>
      <c r="SXQ1630" s="34"/>
      <c r="SXX1630" s="35"/>
      <c r="SXY1630" s="34"/>
      <c r="SYF1630" s="35"/>
      <c r="SYG1630" s="34"/>
      <c r="SYN1630" s="35"/>
      <c r="SYO1630" s="34"/>
      <c r="SYV1630" s="35"/>
      <c r="SYW1630" s="34"/>
      <c r="SZD1630" s="35"/>
      <c r="SZE1630" s="34"/>
      <c r="SZL1630" s="35"/>
      <c r="SZM1630" s="34"/>
      <c r="SZT1630" s="35"/>
      <c r="SZU1630" s="34"/>
      <c r="TAB1630" s="35"/>
      <c r="TAC1630" s="34"/>
      <c r="TAJ1630" s="35"/>
      <c r="TAK1630" s="34"/>
      <c r="TAR1630" s="35"/>
      <c r="TAS1630" s="34"/>
      <c r="TAZ1630" s="35"/>
      <c r="TBA1630" s="34"/>
      <c r="TBH1630" s="35"/>
      <c r="TBI1630" s="34"/>
      <c r="TBP1630" s="35"/>
      <c r="TBQ1630" s="34"/>
      <c r="TBX1630" s="35"/>
      <c r="TBY1630" s="34"/>
      <c r="TCF1630" s="35"/>
      <c r="TCG1630" s="34"/>
      <c r="TCN1630" s="35"/>
      <c r="TCO1630" s="34"/>
      <c r="TCV1630" s="35"/>
      <c r="TCW1630" s="34"/>
      <c r="TDD1630" s="35"/>
      <c r="TDE1630" s="34"/>
      <c r="TDL1630" s="35"/>
      <c r="TDM1630" s="34"/>
      <c r="TDT1630" s="35"/>
      <c r="TDU1630" s="34"/>
      <c r="TEB1630" s="35"/>
      <c r="TEC1630" s="34"/>
      <c r="TEJ1630" s="35"/>
      <c r="TEK1630" s="34"/>
      <c r="TER1630" s="35"/>
      <c r="TES1630" s="34"/>
      <c r="TEZ1630" s="35"/>
      <c r="TFA1630" s="34"/>
      <c r="TFH1630" s="35"/>
      <c r="TFI1630" s="34"/>
      <c r="TFP1630" s="35"/>
      <c r="TFQ1630" s="34"/>
      <c r="TFX1630" s="35"/>
      <c r="TFY1630" s="34"/>
      <c r="TGF1630" s="35"/>
      <c r="TGG1630" s="34"/>
      <c r="TGN1630" s="35"/>
      <c r="TGO1630" s="34"/>
      <c r="TGV1630" s="35"/>
      <c r="TGW1630" s="34"/>
      <c r="THD1630" s="35"/>
      <c r="THE1630" s="34"/>
      <c r="THL1630" s="35"/>
      <c r="THM1630" s="34"/>
      <c r="THT1630" s="35"/>
      <c r="THU1630" s="34"/>
      <c r="TIB1630" s="35"/>
      <c r="TIC1630" s="34"/>
      <c r="TIJ1630" s="35"/>
      <c r="TIK1630" s="34"/>
      <c r="TIR1630" s="35"/>
      <c r="TIS1630" s="34"/>
      <c r="TIZ1630" s="35"/>
      <c r="TJA1630" s="34"/>
      <c r="TJH1630" s="35"/>
      <c r="TJI1630" s="34"/>
      <c r="TJP1630" s="35"/>
      <c r="TJQ1630" s="34"/>
      <c r="TJX1630" s="35"/>
      <c r="TJY1630" s="34"/>
      <c r="TKF1630" s="35"/>
      <c r="TKG1630" s="34"/>
      <c r="TKN1630" s="35"/>
      <c r="TKO1630" s="34"/>
      <c r="TKV1630" s="35"/>
      <c r="TKW1630" s="34"/>
      <c r="TLD1630" s="35"/>
      <c r="TLE1630" s="34"/>
      <c r="TLL1630" s="35"/>
      <c r="TLM1630" s="34"/>
      <c r="TLT1630" s="35"/>
      <c r="TLU1630" s="34"/>
      <c r="TMB1630" s="35"/>
      <c r="TMC1630" s="34"/>
      <c r="TMJ1630" s="35"/>
      <c r="TMK1630" s="34"/>
      <c r="TMR1630" s="35"/>
      <c r="TMS1630" s="34"/>
      <c r="TMZ1630" s="35"/>
      <c r="TNA1630" s="34"/>
      <c r="TNH1630" s="35"/>
      <c r="TNI1630" s="34"/>
      <c r="TNP1630" s="35"/>
      <c r="TNQ1630" s="34"/>
      <c r="TNX1630" s="35"/>
      <c r="TNY1630" s="34"/>
      <c r="TOF1630" s="35"/>
      <c r="TOG1630" s="34"/>
      <c r="TON1630" s="35"/>
      <c r="TOO1630" s="34"/>
      <c r="TOV1630" s="35"/>
      <c r="TOW1630" s="34"/>
      <c r="TPD1630" s="35"/>
      <c r="TPE1630" s="34"/>
      <c r="TPL1630" s="35"/>
      <c r="TPM1630" s="34"/>
      <c r="TPT1630" s="35"/>
      <c r="TPU1630" s="34"/>
      <c r="TQB1630" s="35"/>
      <c r="TQC1630" s="34"/>
      <c r="TQJ1630" s="35"/>
      <c r="TQK1630" s="34"/>
      <c r="TQR1630" s="35"/>
      <c r="TQS1630" s="34"/>
      <c r="TQZ1630" s="35"/>
      <c r="TRA1630" s="34"/>
      <c r="TRH1630" s="35"/>
      <c r="TRI1630" s="34"/>
      <c r="TRP1630" s="35"/>
      <c r="TRQ1630" s="34"/>
      <c r="TRX1630" s="35"/>
      <c r="TRY1630" s="34"/>
      <c r="TSF1630" s="35"/>
      <c r="TSG1630" s="34"/>
      <c r="TSN1630" s="35"/>
      <c r="TSO1630" s="34"/>
      <c r="TSV1630" s="35"/>
      <c r="TSW1630" s="34"/>
      <c r="TTD1630" s="35"/>
      <c r="TTE1630" s="34"/>
      <c r="TTL1630" s="35"/>
      <c r="TTM1630" s="34"/>
      <c r="TTT1630" s="35"/>
      <c r="TTU1630" s="34"/>
      <c r="TUB1630" s="35"/>
      <c r="TUC1630" s="34"/>
      <c r="TUJ1630" s="35"/>
      <c r="TUK1630" s="34"/>
      <c r="TUR1630" s="35"/>
      <c r="TUS1630" s="34"/>
      <c r="TUZ1630" s="35"/>
      <c r="TVA1630" s="34"/>
      <c r="TVH1630" s="35"/>
      <c r="TVI1630" s="34"/>
      <c r="TVP1630" s="35"/>
      <c r="TVQ1630" s="34"/>
      <c r="TVX1630" s="35"/>
      <c r="TVY1630" s="34"/>
      <c r="TWF1630" s="35"/>
      <c r="TWG1630" s="34"/>
      <c r="TWN1630" s="35"/>
      <c r="TWO1630" s="34"/>
      <c r="TWV1630" s="35"/>
      <c r="TWW1630" s="34"/>
      <c r="TXD1630" s="35"/>
      <c r="TXE1630" s="34"/>
      <c r="TXL1630" s="35"/>
      <c r="TXM1630" s="34"/>
      <c r="TXT1630" s="35"/>
      <c r="TXU1630" s="34"/>
      <c r="TYB1630" s="35"/>
      <c r="TYC1630" s="34"/>
      <c r="TYJ1630" s="35"/>
      <c r="TYK1630" s="34"/>
      <c r="TYR1630" s="35"/>
      <c r="TYS1630" s="34"/>
      <c r="TYZ1630" s="35"/>
      <c r="TZA1630" s="34"/>
      <c r="TZH1630" s="35"/>
      <c r="TZI1630" s="34"/>
      <c r="TZP1630" s="35"/>
      <c r="TZQ1630" s="34"/>
      <c r="TZX1630" s="35"/>
      <c r="TZY1630" s="34"/>
      <c r="UAF1630" s="35"/>
      <c r="UAG1630" s="34"/>
      <c r="UAN1630" s="35"/>
      <c r="UAO1630" s="34"/>
      <c r="UAV1630" s="35"/>
      <c r="UAW1630" s="34"/>
      <c r="UBD1630" s="35"/>
      <c r="UBE1630" s="34"/>
      <c r="UBL1630" s="35"/>
      <c r="UBM1630" s="34"/>
      <c r="UBT1630" s="35"/>
      <c r="UBU1630" s="34"/>
      <c r="UCB1630" s="35"/>
      <c r="UCC1630" s="34"/>
      <c r="UCJ1630" s="35"/>
      <c r="UCK1630" s="34"/>
      <c r="UCR1630" s="35"/>
      <c r="UCS1630" s="34"/>
      <c r="UCZ1630" s="35"/>
      <c r="UDA1630" s="34"/>
      <c r="UDH1630" s="35"/>
      <c r="UDI1630" s="34"/>
      <c r="UDP1630" s="35"/>
      <c r="UDQ1630" s="34"/>
      <c r="UDX1630" s="35"/>
      <c r="UDY1630" s="34"/>
      <c r="UEF1630" s="35"/>
      <c r="UEG1630" s="34"/>
      <c r="UEN1630" s="35"/>
      <c r="UEO1630" s="34"/>
      <c r="UEV1630" s="35"/>
      <c r="UEW1630" s="34"/>
      <c r="UFD1630" s="35"/>
      <c r="UFE1630" s="34"/>
      <c r="UFL1630" s="35"/>
      <c r="UFM1630" s="34"/>
      <c r="UFT1630" s="35"/>
      <c r="UFU1630" s="34"/>
      <c r="UGB1630" s="35"/>
      <c r="UGC1630" s="34"/>
      <c r="UGJ1630" s="35"/>
      <c r="UGK1630" s="34"/>
      <c r="UGR1630" s="35"/>
      <c r="UGS1630" s="34"/>
      <c r="UGZ1630" s="35"/>
      <c r="UHA1630" s="34"/>
      <c r="UHH1630" s="35"/>
      <c r="UHI1630" s="34"/>
      <c r="UHP1630" s="35"/>
      <c r="UHQ1630" s="34"/>
      <c r="UHX1630" s="35"/>
      <c r="UHY1630" s="34"/>
      <c r="UIF1630" s="35"/>
      <c r="UIG1630" s="34"/>
      <c r="UIN1630" s="35"/>
      <c r="UIO1630" s="34"/>
      <c r="UIV1630" s="35"/>
      <c r="UIW1630" s="34"/>
      <c r="UJD1630" s="35"/>
      <c r="UJE1630" s="34"/>
      <c r="UJL1630" s="35"/>
      <c r="UJM1630" s="34"/>
      <c r="UJT1630" s="35"/>
      <c r="UJU1630" s="34"/>
      <c r="UKB1630" s="35"/>
      <c r="UKC1630" s="34"/>
      <c r="UKJ1630" s="35"/>
      <c r="UKK1630" s="34"/>
      <c r="UKR1630" s="35"/>
      <c r="UKS1630" s="34"/>
      <c r="UKZ1630" s="35"/>
      <c r="ULA1630" s="34"/>
      <c r="ULH1630" s="35"/>
      <c r="ULI1630" s="34"/>
      <c r="ULP1630" s="35"/>
      <c r="ULQ1630" s="34"/>
      <c r="ULX1630" s="35"/>
      <c r="ULY1630" s="34"/>
      <c r="UMF1630" s="35"/>
      <c r="UMG1630" s="34"/>
      <c r="UMN1630" s="35"/>
      <c r="UMO1630" s="34"/>
      <c r="UMV1630" s="35"/>
      <c r="UMW1630" s="34"/>
      <c r="UND1630" s="35"/>
      <c r="UNE1630" s="34"/>
      <c r="UNL1630" s="35"/>
      <c r="UNM1630" s="34"/>
      <c r="UNT1630" s="35"/>
      <c r="UNU1630" s="34"/>
      <c r="UOB1630" s="35"/>
      <c r="UOC1630" s="34"/>
      <c r="UOJ1630" s="35"/>
      <c r="UOK1630" s="34"/>
      <c r="UOR1630" s="35"/>
      <c r="UOS1630" s="34"/>
      <c r="UOZ1630" s="35"/>
      <c r="UPA1630" s="34"/>
      <c r="UPH1630" s="35"/>
      <c r="UPI1630" s="34"/>
      <c r="UPP1630" s="35"/>
      <c r="UPQ1630" s="34"/>
      <c r="UPX1630" s="35"/>
      <c r="UPY1630" s="34"/>
      <c r="UQF1630" s="35"/>
      <c r="UQG1630" s="34"/>
      <c r="UQN1630" s="35"/>
      <c r="UQO1630" s="34"/>
      <c r="UQV1630" s="35"/>
      <c r="UQW1630" s="34"/>
      <c r="URD1630" s="35"/>
      <c r="URE1630" s="34"/>
      <c r="URL1630" s="35"/>
      <c r="URM1630" s="34"/>
      <c r="URT1630" s="35"/>
      <c r="URU1630" s="34"/>
      <c r="USB1630" s="35"/>
      <c r="USC1630" s="34"/>
      <c r="USJ1630" s="35"/>
      <c r="USK1630" s="34"/>
      <c r="USR1630" s="35"/>
      <c r="USS1630" s="34"/>
      <c r="USZ1630" s="35"/>
      <c r="UTA1630" s="34"/>
      <c r="UTH1630" s="35"/>
      <c r="UTI1630" s="34"/>
      <c r="UTP1630" s="35"/>
      <c r="UTQ1630" s="34"/>
      <c r="UTX1630" s="35"/>
      <c r="UTY1630" s="34"/>
      <c r="UUF1630" s="35"/>
      <c r="UUG1630" s="34"/>
      <c r="UUN1630" s="35"/>
      <c r="UUO1630" s="34"/>
      <c r="UUV1630" s="35"/>
      <c r="UUW1630" s="34"/>
      <c r="UVD1630" s="35"/>
      <c r="UVE1630" s="34"/>
      <c r="UVL1630" s="35"/>
      <c r="UVM1630" s="34"/>
      <c r="UVT1630" s="35"/>
      <c r="UVU1630" s="34"/>
      <c r="UWB1630" s="35"/>
      <c r="UWC1630" s="34"/>
      <c r="UWJ1630" s="35"/>
      <c r="UWK1630" s="34"/>
      <c r="UWR1630" s="35"/>
      <c r="UWS1630" s="34"/>
      <c r="UWZ1630" s="35"/>
      <c r="UXA1630" s="34"/>
      <c r="UXH1630" s="35"/>
      <c r="UXI1630" s="34"/>
      <c r="UXP1630" s="35"/>
      <c r="UXQ1630" s="34"/>
      <c r="UXX1630" s="35"/>
      <c r="UXY1630" s="34"/>
      <c r="UYF1630" s="35"/>
      <c r="UYG1630" s="34"/>
      <c r="UYN1630" s="35"/>
      <c r="UYO1630" s="34"/>
      <c r="UYV1630" s="35"/>
      <c r="UYW1630" s="34"/>
      <c r="UZD1630" s="35"/>
      <c r="UZE1630" s="34"/>
      <c r="UZL1630" s="35"/>
      <c r="UZM1630" s="34"/>
      <c r="UZT1630" s="35"/>
      <c r="UZU1630" s="34"/>
      <c r="VAB1630" s="35"/>
      <c r="VAC1630" s="34"/>
      <c r="VAJ1630" s="35"/>
      <c r="VAK1630" s="34"/>
      <c r="VAR1630" s="35"/>
      <c r="VAS1630" s="34"/>
      <c r="VAZ1630" s="35"/>
      <c r="VBA1630" s="34"/>
      <c r="VBH1630" s="35"/>
      <c r="VBI1630" s="34"/>
      <c r="VBP1630" s="35"/>
      <c r="VBQ1630" s="34"/>
      <c r="VBX1630" s="35"/>
      <c r="VBY1630" s="34"/>
      <c r="VCF1630" s="35"/>
      <c r="VCG1630" s="34"/>
      <c r="VCN1630" s="35"/>
      <c r="VCO1630" s="34"/>
      <c r="VCV1630" s="35"/>
      <c r="VCW1630" s="34"/>
      <c r="VDD1630" s="35"/>
      <c r="VDE1630" s="34"/>
      <c r="VDL1630" s="35"/>
      <c r="VDM1630" s="34"/>
      <c r="VDT1630" s="35"/>
      <c r="VDU1630" s="34"/>
      <c r="VEB1630" s="35"/>
      <c r="VEC1630" s="34"/>
      <c r="VEJ1630" s="35"/>
      <c r="VEK1630" s="34"/>
      <c r="VER1630" s="35"/>
      <c r="VES1630" s="34"/>
      <c r="VEZ1630" s="35"/>
      <c r="VFA1630" s="34"/>
      <c r="VFH1630" s="35"/>
      <c r="VFI1630" s="34"/>
      <c r="VFP1630" s="35"/>
      <c r="VFQ1630" s="34"/>
      <c r="VFX1630" s="35"/>
      <c r="VFY1630" s="34"/>
      <c r="VGF1630" s="35"/>
      <c r="VGG1630" s="34"/>
      <c r="VGN1630" s="35"/>
      <c r="VGO1630" s="34"/>
      <c r="VGV1630" s="35"/>
      <c r="VGW1630" s="34"/>
      <c r="VHD1630" s="35"/>
      <c r="VHE1630" s="34"/>
      <c r="VHL1630" s="35"/>
      <c r="VHM1630" s="34"/>
      <c r="VHT1630" s="35"/>
      <c r="VHU1630" s="34"/>
      <c r="VIB1630" s="35"/>
      <c r="VIC1630" s="34"/>
      <c r="VIJ1630" s="35"/>
      <c r="VIK1630" s="34"/>
      <c r="VIR1630" s="35"/>
      <c r="VIS1630" s="34"/>
      <c r="VIZ1630" s="35"/>
      <c r="VJA1630" s="34"/>
      <c r="VJH1630" s="35"/>
      <c r="VJI1630" s="34"/>
      <c r="VJP1630" s="35"/>
      <c r="VJQ1630" s="34"/>
      <c r="VJX1630" s="35"/>
      <c r="VJY1630" s="34"/>
      <c r="VKF1630" s="35"/>
      <c r="VKG1630" s="34"/>
      <c r="VKN1630" s="35"/>
      <c r="VKO1630" s="34"/>
      <c r="VKV1630" s="35"/>
      <c r="VKW1630" s="34"/>
      <c r="VLD1630" s="35"/>
      <c r="VLE1630" s="34"/>
      <c r="VLL1630" s="35"/>
      <c r="VLM1630" s="34"/>
      <c r="VLT1630" s="35"/>
      <c r="VLU1630" s="34"/>
      <c r="VMB1630" s="35"/>
      <c r="VMC1630" s="34"/>
      <c r="VMJ1630" s="35"/>
      <c r="VMK1630" s="34"/>
      <c r="VMR1630" s="35"/>
      <c r="VMS1630" s="34"/>
      <c r="VMZ1630" s="35"/>
      <c r="VNA1630" s="34"/>
      <c r="VNH1630" s="35"/>
      <c r="VNI1630" s="34"/>
      <c r="VNP1630" s="35"/>
      <c r="VNQ1630" s="34"/>
      <c r="VNX1630" s="35"/>
      <c r="VNY1630" s="34"/>
      <c r="VOF1630" s="35"/>
      <c r="VOG1630" s="34"/>
      <c r="VON1630" s="35"/>
      <c r="VOO1630" s="34"/>
      <c r="VOV1630" s="35"/>
      <c r="VOW1630" s="34"/>
      <c r="VPD1630" s="35"/>
      <c r="VPE1630" s="34"/>
      <c r="VPL1630" s="35"/>
      <c r="VPM1630" s="34"/>
      <c r="VPT1630" s="35"/>
      <c r="VPU1630" s="34"/>
      <c r="VQB1630" s="35"/>
      <c r="VQC1630" s="34"/>
      <c r="VQJ1630" s="35"/>
      <c r="VQK1630" s="34"/>
      <c r="VQR1630" s="35"/>
      <c r="VQS1630" s="34"/>
      <c r="VQZ1630" s="35"/>
      <c r="VRA1630" s="34"/>
      <c r="VRH1630" s="35"/>
      <c r="VRI1630" s="34"/>
      <c r="VRP1630" s="35"/>
      <c r="VRQ1630" s="34"/>
      <c r="VRX1630" s="35"/>
      <c r="VRY1630" s="34"/>
      <c r="VSF1630" s="35"/>
      <c r="VSG1630" s="34"/>
      <c r="VSN1630" s="35"/>
      <c r="VSO1630" s="34"/>
      <c r="VSV1630" s="35"/>
      <c r="VSW1630" s="34"/>
      <c r="VTD1630" s="35"/>
      <c r="VTE1630" s="34"/>
      <c r="VTL1630" s="35"/>
      <c r="VTM1630" s="34"/>
      <c r="VTT1630" s="35"/>
      <c r="VTU1630" s="34"/>
      <c r="VUB1630" s="35"/>
      <c r="VUC1630" s="34"/>
      <c r="VUJ1630" s="35"/>
      <c r="VUK1630" s="34"/>
      <c r="VUR1630" s="35"/>
      <c r="VUS1630" s="34"/>
      <c r="VUZ1630" s="35"/>
      <c r="VVA1630" s="34"/>
      <c r="VVH1630" s="35"/>
      <c r="VVI1630" s="34"/>
      <c r="VVP1630" s="35"/>
      <c r="VVQ1630" s="34"/>
      <c r="VVX1630" s="35"/>
      <c r="VVY1630" s="34"/>
      <c r="VWF1630" s="35"/>
      <c r="VWG1630" s="34"/>
      <c r="VWN1630" s="35"/>
      <c r="VWO1630" s="34"/>
      <c r="VWV1630" s="35"/>
      <c r="VWW1630" s="34"/>
      <c r="VXD1630" s="35"/>
      <c r="VXE1630" s="34"/>
      <c r="VXL1630" s="35"/>
      <c r="VXM1630" s="34"/>
      <c r="VXT1630" s="35"/>
      <c r="VXU1630" s="34"/>
      <c r="VYB1630" s="35"/>
      <c r="VYC1630" s="34"/>
      <c r="VYJ1630" s="35"/>
      <c r="VYK1630" s="34"/>
      <c r="VYR1630" s="35"/>
      <c r="VYS1630" s="34"/>
      <c r="VYZ1630" s="35"/>
      <c r="VZA1630" s="34"/>
      <c r="VZH1630" s="35"/>
      <c r="VZI1630" s="34"/>
      <c r="VZP1630" s="35"/>
      <c r="VZQ1630" s="34"/>
      <c r="VZX1630" s="35"/>
      <c r="VZY1630" s="34"/>
      <c r="WAF1630" s="35"/>
      <c r="WAG1630" s="34"/>
      <c r="WAN1630" s="35"/>
      <c r="WAO1630" s="34"/>
      <c r="WAV1630" s="35"/>
      <c r="WAW1630" s="34"/>
      <c r="WBD1630" s="35"/>
      <c r="WBE1630" s="34"/>
      <c r="WBL1630" s="35"/>
      <c r="WBM1630" s="34"/>
      <c r="WBT1630" s="35"/>
      <c r="WBU1630" s="34"/>
      <c r="WCB1630" s="35"/>
      <c r="WCC1630" s="34"/>
      <c r="WCJ1630" s="35"/>
      <c r="WCK1630" s="34"/>
      <c r="WCR1630" s="35"/>
      <c r="WCS1630" s="34"/>
      <c r="WCZ1630" s="35"/>
      <c r="WDA1630" s="34"/>
      <c r="WDH1630" s="35"/>
      <c r="WDI1630" s="34"/>
      <c r="WDP1630" s="35"/>
      <c r="WDQ1630" s="34"/>
      <c r="WDX1630" s="35"/>
      <c r="WDY1630" s="34"/>
      <c r="WEF1630" s="35"/>
      <c r="WEG1630" s="34"/>
      <c r="WEN1630" s="35"/>
      <c r="WEO1630" s="34"/>
      <c r="WEV1630" s="35"/>
      <c r="WEW1630" s="34"/>
      <c r="WFD1630" s="35"/>
      <c r="WFE1630" s="34"/>
      <c r="WFL1630" s="35"/>
      <c r="WFM1630" s="34"/>
      <c r="WFT1630" s="35"/>
      <c r="WFU1630" s="34"/>
      <c r="WGB1630" s="35"/>
      <c r="WGC1630" s="34"/>
      <c r="WGJ1630" s="35"/>
      <c r="WGK1630" s="34"/>
      <c r="WGR1630" s="35"/>
      <c r="WGS1630" s="34"/>
      <c r="WGZ1630" s="35"/>
      <c r="WHA1630" s="34"/>
      <c r="WHH1630" s="35"/>
      <c r="WHI1630" s="34"/>
      <c r="WHP1630" s="35"/>
      <c r="WHQ1630" s="34"/>
      <c r="WHX1630" s="35"/>
      <c r="WHY1630" s="34"/>
      <c r="WIF1630" s="35"/>
      <c r="WIG1630" s="34"/>
      <c r="WIN1630" s="35"/>
      <c r="WIO1630" s="34"/>
      <c r="WIV1630" s="35"/>
      <c r="WIW1630" s="34"/>
      <c r="WJD1630" s="35"/>
      <c r="WJE1630" s="34"/>
      <c r="WJL1630" s="35"/>
      <c r="WJM1630" s="34"/>
      <c r="WJT1630" s="35"/>
      <c r="WJU1630" s="34"/>
      <c r="WKB1630" s="35"/>
      <c r="WKC1630" s="34"/>
      <c r="WKJ1630" s="35"/>
      <c r="WKK1630" s="34"/>
      <c r="WKR1630" s="35"/>
      <c r="WKS1630" s="34"/>
      <c r="WKZ1630" s="35"/>
      <c r="WLA1630" s="34"/>
      <c r="WLH1630" s="35"/>
      <c r="WLI1630" s="34"/>
      <c r="WLP1630" s="35"/>
      <c r="WLQ1630" s="34"/>
      <c r="WLX1630" s="35"/>
      <c r="WLY1630" s="34"/>
      <c r="WMF1630" s="35"/>
      <c r="WMG1630" s="34"/>
      <c r="WMN1630" s="35"/>
      <c r="WMO1630" s="34"/>
      <c r="WMV1630" s="35"/>
      <c r="WMW1630" s="34"/>
      <c r="WND1630" s="35"/>
      <c r="WNE1630" s="34"/>
      <c r="WNL1630" s="35"/>
      <c r="WNM1630" s="34"/>
      <c r="WNT1630" s="35"/>
      <c r="WNU1630" s="34"/>
      <c r="WOB1630" s="35"/>
      <c r="WOC1630" s="34"/>
      <c r="WOJ1630" s="35"/>
      <c r="WOK1630" s="34"/>
      <c r="WOR1630" s="35"/>
      <c r="WOS1630" s="34"/>
      <c r="WOZ1630" s="35"/>
      <c r="WPA1630" s="34"/>
      <c r="WPH1630" s="35"/>
      <c r="WPI1630" s="34"/>
      <c r="WPP1630" s="35"/>
      <c r="WPQ1630" s="34"/>
      <c r="WPX1630" s="35"/>
      <c r="WPY1630" s="34"/>
      <c r="WQF1630" s="35"/>
      <c r="WQG1630" s="34"/>
      <c r="WQN1630" s="35"/>
      <c r="WQO1630" s="34"/>
      <c r="WQV1630" s="35"/>
      <c r="WQW1630" s="34"/>
      <c r="WRD1630" s="35"/>
      <c r="WRE1630" s="34"/>
      <c r="WRL1630" s="35"/>
      <c r="WRM1630" s="34"/>
      <c r="WRT1630" s="35"/>
      <c r="WRU1630" s="34"/>
      <c r="WSB1630" s="35"/>
      <c r="WSC1630" s="34"/>
      <c r="WSJ1630" s="35"/>
      <c r="WSK1630" s="34"/>
      <c r="WSR1630" s="35"/>
      <c r="WSS1630" s="34"/>
      <c r="WSZ1630" s="35"/>
      <c r="WTA1630" s="34"/>
      <c r="WTH1630" s="35"/>
      <c r="WTI1630" s="34"/>
      <c r="WTP1630" s="35"/>
      <c r="WTQ1630" s="34"/>
      <c r="WTX1630" s="35"/>
      <c r="WTY1630" s="34"/>
      <c r="WUF1630" s="35"/>
      <c r="WUG1630" s="34"/>
      <c r="WUN1630" s="35"/>
      <c r="WUO1630" s="34"/>
      <c r="WUV1630" s="35"/>
      <c r="WUW1630" s="34"/>
      <c r="WVD1630" s="35"/>
      <c r="WVE1630" s="34"/>
      <c r="WVL1630" s="35"/>
      <c r="WVM1630" s="34"/>
      <c r="WVT1630" s="35"/>
      <c r="WVU1630" s="34"/>
      <c r="WWB1630" s="35"/>
      <c r="WWC1630" s="34"/>
      <c r="WWJ1630" s="35"/>
      <c r="WWK1630" s="34"/>
      <c r="WWR1630" s="35"/>
      <c r="WWS1630" s="34"/>
      <c r="WWZ1630" s="35"/>
      <c r="WXA1630" s="34"/>
      <c r="WXH1630" s="35"/>
      <c r="WXI1630" s="34"/>
      <c r="WXP1630" s="35"/>
      <c r="WXQ1630" s="34"/>
      <c r="WXX1630" s="35"/>
      <c r="WXY1630" s="34"/>
      <c r="WYF1630" s="35"/>
      <c r="WYG1630" s="34"/>
      <c r="WYN1630" s="35"/>
      <c r="WYO1630" s="34"/>
      <c r="WYV1630" s="35"/>
      <c r="WYW1630" s="34"/>
      <c r="WZD1630" s="35"/>
      <c r="WZE1630" s="34"/>
      <c r="WZL1630" s="35"/>
      <c r="WZM1630" s="34"/>
      <c r="WZT1630" s="35"/>
      <c r="WZU1630" s="34"/>
      <c r="XAB1630" s="35"/>
      <c r="XAC1630" s="34"/>
      <c r="XAJ1630" s="35"/>
      <c r="XAK1630" s="34"/>
      <c r="XAR1630" s="35"/>
      <c r="XAS1630" s="34"/>
      <c r="XAZ1630" s="35"/>
      <c r="XBA1630" s="34"/>
      <c r="XBH1630" s="35"/>
      <c r="XBI1630" s="34"/>
      <c r="XBP1630" s="35"/>
      <c r="XBQ1630" s="34"/>
      <c r="XBX1630" s="35"/>
      <c r="XBY1630" s="34"/>
      <c r="XCF1630" s="35"/>
      <c r="XCG1630" s="34"/>
      <c r="XCN1630" s="35"/>
      <c r="XCO1630" s="34"/>
      <c r="XCV1630" s="35"/>
      <c r="XCW1630" s="34"/>
      <c r="XDD1630" s="35"/>
      <c r="XDE1630" s="34"/>
      <c r="XDL1630" s="35"/>
      <c r="XDM1630" s="34"/>
      <c r="XDT1630" s="35"/>
      <c r="XDU1630" s="34"/>
      <c r="XEB1630" s="35"/>
      <c r="XEC1630" s="34"/>
      <c r="XEJ1630" s="35"/>
      <c r="XEK1630" s="34"/>
      <c r="XER1630" s="35"/>
      <c r="XES1630" s="34"/>
      <c r="XEZ1630" s="35"/>
      <c r="XFA1630" s="34"/>
    </row>
    <row r="1631" spans="1:1021 1028:2045 2052:3069 3076:4093 4100:5117 5124:6141 6148:7165 7172:8189 8196:9213 9220:10237 10244:11261 11268:12285 12292:13309 13316:14333 14340:15357 15364:16381" x14ac:dyDescent="0.25">
      <c r="A1631" t="s">
        <v>484</v>
      </c>
      <c r="B1631" t="s">
        <v>464</v>
      </c>
      <c r="C1631">
        <v>344</v>
      </c>
      <c r="D1631">
        <v>344</v>
      </c>
      <c r="E1631" s="35">
        <v>1</v>
      </c>
      <c r="F1631" s="34">
        <v>5.0000000000000002E-90</v>
      </c>
      <c r="G1631">
        <v>86.07</v>
      </c>
      <c r="H1631">
        <v>1695</v>
      </c>
      <c r="I1631" t="str">
        <f>HYPERLINK("https://www.ncbi.nlm.nih.gov/nucleotide/MN821565.1?report=genbank&amp;log$=nucltop&amp;blast_rank=29&amp;RID=XE6RV0D8013","MN821565.1")</f>
        <v>MN821565.1</v>
      </c>
      <c r="L1631" s="35"/>
      <c r="M1631" s="34"/>
      <c r="T1631" s="35"/>
      <c r="U1631" s="34"/>
      <c r="AB1631" s="35"/>
      <c r="AC1631" s="34"/>
      <c r="AJ1631" s="35"/>
      <c r="AK1631" s="34"/>
      <c r="AR1631" s="35"/>
      <c r="AS1631" s="34"/>
      <c r="AZ1631" s="35"/>
      <c r="BA1631" s="34"/>
      <c r="BH1631" s="35"/>
      <c r="BI1631" s="34"/>
      <c r="BP1631" s="35"/>
      <c r="BQ1631" s="34"/>
      <c r="BX1631" s="35"/>
      <c r="BY1631" s="34"/>
      <c r="CF1631" s="35"/>
      <c r="CG1631" s="34"/>
      <c r="CN1631" s="35"/>
      <c r="CO1631" s="34"/>
      <c r="CV1631" s="35"/>
      <c r="CW1631" s="34"/>
      <c r="DD1631" s="35"/>
      <c r="DE1631" s="34"/>
      <c r="DL1631" s="35"/>
      <c r="DM1631" s="34"/>
      <c r="DT1631" s="35"/>
      <c r="DU1631" s="34"/>
      <c r="EB1631" s="35"/>
      <c r="EC1631" s="34"/>
      <c r="EJ1631" s="35"/>
      <c r="EK1631" s="34"/>
      <c r="ER1631" s="35"/>
      <c r="ES1631" s="34"/>
      <c r="EZ1631" s="35"/>
      <c r="FA1631" s="34"/>
      <c r="FH1631" s="35"/>
      <c r="FI1631" s="34"/>
      <c r="FP1631" s="35"/>
      <c r="FQ1631" s="34"/>
      <c r="FX1631" s="35"/>
      <c r="FY1631" s="34"/>
      <c r="GF1631" s="35"/>
      <c r="GG1631" s="34"/>
      <c r="GN1631" s="35"/>
      <c r="GO1631" s="34"/>
      <c r="GV1631" s="35"/>
      <c r="GW1631" s="34"/>
      <c r="HD1631" s="35"/>
      <c r="HE1631" s="34"/>
      <c r="HL1631" s="35"/>
      <c r="HM1631" s="34"/>
      <c r="HT1631" s="35"/>
      <c r="HU1631" s="34"/>
      <c r="IB1631" s="35"/>
      <c r="IC1631" s="34"/>
      <c r="IJ1631" s="35"/>
      <c r="IK1631" s="34"/>
      <c r="IR1631" s="35"/>
      <c r="IS1631" s="34"/>
      <c r="IZ1631" s="35"/>
      <c r="JA1631" s="34"/>
      <c r="JH1631" s="35"/>
      <c r="JI1631" s="34"/>
      <c r="JP1631" s="35"/>
      <c r="JQ1631" s="34"/>
      <c r="JX1631" s="35"/>
      <c r="JY1631" s="34"/>
      <c r="KF1631" s="35"/>
      <c r="KG1631" s="34"/>
      <c r="KN1631" s="35"/>
      <c r="KO1631" s="34"/>
      <c r="KV1631" s="35"/>
      <c r="KW1631" s="34"/>
      <c r="LD1631" s="35"/>
      <c r="LE1631" s="34"/>
      <c r="LL1631" s="35"/>
      <c r="LM1631" s="34"/>
      <c r="LT1631" s="35"/>
      <c r="LU1631" s="34"/>
      <c r="MB1631" s="35"/>
      <c r="MC1631" s="34"/>
      <c r="MJ1631" s="35"/>
      <c r="MK1631" s="34"/>
      <c r="MR1631" s="35"/>
      <c r="MS1631" s="34"/>
      <c r="MZ1631" s="35"/>
      <c r="NA1631" s="34"/>
      <c r="NH1631" s="35"/>
      <c r="NI1631" s="34"/>
      <c r="NP1631" s="35"/>
      <c r="NQ1631" s="34"/>
      <c r="NX1631" s="35"/>
      <c r="NY1631" s="34"/>
      <c r="OF1631" s="35"/>
      <c r="OG1631" s="34"/>
      <c r="ON1631" s="35"/>
      <c r="OO1631" s="34"/>
      <c r="OV1631" s="35"/>
      <c r="OW1631" s="34"/>
      <c r="PD1631" s="35"/>
      <c r="PE1631" s="34"/>
      <c r="PL1631" s="35"/>
      <c r="PM1631" s="34"/>
      <c r="PT1631" s="35"/>
      <c r="PU1631" s="34"/>
      <c r="QB1631" s="35"/>
      <c r="QC1631" s="34"/>
      <c r="QJ1631" s="35"/>
      <c r="QK1631" s="34"/>
      <c r="QR1631" s="35"/>
      <c r="QS1631" s="34"/>
      <c r="QZ1631" s="35"/>
      <c r="RA1631" s="34"/>
      <c r="RH1631" s="35"/>
      <c r="RI1631" s="34"/>
      <c r="RP1631" s="35"/>
      <c r="RQ1631" s="34"/>
      <c r="RX1631" s="35"/>
      <c r="RY1631" s="34"/>
      <c r="SF1631" s="35"/>
      <c r="SG1631" s="34"/>
      <c r="SN1631" s="35"/>
      <c r="SO1631" s="34"/>
      <c r="SV1631" s="35"/>
      <c r="SW1631" s="34"/>
      <c r="TD1631" s="35"/>
      <c r="TE1631" s="34"/>
      <c r="TL1631" s="35"/>
      <c r="TM1631" s="34"/>
      <c r="TT1631" s="35"/>
      <c r="TU1631" s="34"/>
      <c r="UB1631" s="35"/>
      <c r="UC1631" s="34"/>
      <c r="UJ1631" s="35"/>
      <c r="UK1631" s="34"/>
      <c r="UR1631" s="35"/>
      <c r="US1631" s="34"/>
      <c r="UZ1631" s="35"/>
      <c r="VA1631" s="34"/>
      <c r="VH1631" s="35"/>
      <c r="VI1631" s="34"/>
      <c r="VP1631" s="35"/>
      <c r="VQ1631" s="34"/>
      <c r="VX1631" s="35"/>
      <c r="VY1631" s="34"/>
      <c r="WF1631" s="35"/>
      <c r="WG1631" s="34"/>
      <c r="WN1631" s="35"/>
      <c r="WO1631" s="34"/>
      <c r="WV1631" s="35"/>
      <c r="WW1631" s="34"/>
      <c r="XD1631" s="35"/>
      <c r="XE1631" s="34"/>
      <c r="XL1631" s="35"/>
      <c r="XM1631" s="34"/>
      <c r="XT1631" s="35"/>
      <c r="XU1631" s="34"/>
      <c r="YB1631" s="35"/>
      <c r="YC1631" s="34"/>
      <c r="YJ1631" s="35"/>
      <c r="YK1631" s="34"/>
      <c r="YR1631" s="35"/>
      <c r="YS1631" s="34"/>
      <c r="YZ1631" s="35"/>
      <c r="ZA1631" s="34"/>
      <c r="ZH1631" s="35"/>
      <c r="ZI1631" s="34"/>
      <c r="ZP1631" s="35"/>
      <c r="ZQ1631" s="34"/>
      <c r="ZX1631" s="35"/>
      <c r="ZY1631" s="34"/>
      <c r="AAF1631" s="35"/>
      <c r="AAG1631" s="34"/>
      <c r="AAN1631" s="35"/>
      <c r="AAO1631" s="34"/>
      <c r="AAV1631" s="35"/>
      <c r="AAW1631" s="34"/>
      <c r="ABD1631" s="35"/>
      <c r="ABE1631" s="34"/>
      <c r="ABL1631" s="35"/>
      <c r="ABM1631" s="34"/>
      <c r="ABT1631" s="35"/>
      <c r="ABU1631" s="34"/>
      <c r="ACB1631" s="35"/>
      <c r="ACC1631" s="34"/>
      <c r="ACJ1631" s="35"/>
      <c r="ACK1631" s="34"/>
      <c r="ACR1631" s="35"/>
      <c r="ACS1631" s="34"/>
      <c r="ACZ1631" s="35"/>
      <c r="ADA1631" s="34"/>
      <c r="ADH1631" s="35"/>
      <c r="ADI1631" s="34"/>
      <c r="ADP1631" s="35"/>
      <c r="ADQ1631" s="34"/>
      <c r="ADX1631" s="35"/>
      <c r="ADY1631" s="34"/>
      <c r="AEF1631" s="35"/>
      <c r="AEG1631" s="34"/>
      <c r="AEN1631" s="35"/>
      <c r="AEO1631" s="34"/>
      <c r="AEV1631" s="35"/>
      <c r="AEW1631" s="34"/>
      <c r="AFD1631" s="35"/>
      <c r="AFE1631" s="34"/>
      <c r="AFL1631" s="35"/>
      <c r="AFM1631" s="34"/>
      <c r="AFT1631" s="35"/>
      <c r="AFU1631" s="34"/>
      <c r="AGB1631" s="35"/>
      <c r="AGC1631" s="34"/>
      <c r="AGJ1631" s="35"/>
      <c r="AGK1631" s="34"/>
      <c r="AGR1631" s="35"/>
      <c r="AGS1631" s="34"/>
      <c r="AGZ1631" s="35"/>
      <c r="AHA1631" s="34"/>
      <c r="AHH1631" s="35"/>
      <c r="AHI1631" s="34"/>
      <c r="AHP1631" s="35"/>
      <c r="AHQ1631" s="34"/>
      <c r="AHX1631" s="35"/>
      <c r="AHY1631" s="34"/>
      <c r="AIF1631" s="35"/>
      <c r="AIG1631" s="34"/>
      <c r="AIN1631" s="35"/>
      <c r="AIO1631" s="34"/>
      <c r="AIV1631" s="35"/>
      <c r="AIW1631" s="34"/>
      <c r="AJD1631" s="35"/>
      <c r="AJE1631" s="34"/>
      <c r="AJL1631" s="35"/>
      <c r="AJM1631" s="34"/>
      <c r="AJT1631" s="35"/>
      <c r="AJU1631" s="34"/>
      <c r="AKB1631" s="35"/>
      <c r="AKC1631" s="34"/>
      <c r="AKJ1631" s="35"/>
      <c r="AKK1631" s="34"/>
      <c r="AKR1631" s="35"/>
      <c r="AKS1631" s="34"/>
      <c r="AKZ1631" s="35"/>
      <c r="ALA1631" s="34"/>
      <c r="ALH1631" s="35"/>
      <c r="ALI1631" s="34"/>
      <c r="ALP1631" s="35"/>
      <c r="ALQ1631" s="34"/>
      <c r="ALX1631" s="35"/>
      <c r="ALY1631" s="34"/>
      <c r="AMF1631" s="35"/>
      <c r="AMG1631" s="34"/>
      <c r="AMN1631" s="35"/>
      <c r="AMO1631" s="34"/>
      <c r="AMV1631" s="35"/>
      <c r="AMW1631" s="34"/>
      <c r="AND1631" s="35"/>
      <c r="ANE1631" s="34"/>
      <c r="ANL1631" s="35"/>
      <c r="ANM1631" s="34"/>
      <c r="ANT1631" s="35"/>
      <c r="ANU1631" s="34"/>
      <c r="AOB1631" s="35"/>
      <c r="AOC1631" s="34"/>
      <c r="AOJ1631" s="35"/>
      <c r="AOK1631" s="34"/>
      <c r="AOR1631" s="35"/>
      <c r="AOS1631" s="34"/>
      <c r="AOZ1631" s="35"/>
      <c r="APA1631" s="34"/>
      <c r="APH1631" s="35"/>
      <c r="API1631" s="34"/>
      <c r="APP1631" s="35"/>
      <c r="APQ1631" s="34"/>
      <c r="APX1631" s="35"/>
      <c r="APY1631" s="34"/>
      <c r="AQF1631" s="35"/>
      <c r="AQG1631" s="34"/>
      <c r="AQN1631" s="35"/>
      <c r="AQO1631" s="34"/>
      <c r="AQV1631" s="35"/>
      <c r="AQW1631" s="34"/>
      <c r="ARD1631" s="35"/>
      <c r="ARE1631" s="34"/>
      <c r="ARL1631" s="35"/>
      <c r="ARM1631" s="34"/>
      <c r="ART1631" s="35"/>
      <c r="ARU1631" s="34"/>
      <c r="ASB1631" s="35"/>
      <c r="ASC1631" s="34"/>
      <c r="ASJ1631" s="35"/>
      <c r="ASK1631" s="34"/>
      <c r="ASR1631" s="35"/>
      <c r="ASS1631" s="34"/>
      <c r="ASZ1631" s="35"/>
      <c r="ATA1631" s="34"/>
      <c r="ATH1631" s="35"/>
      <c r="ATI1631" s="34"/>
      <c r="ATP1631" s="35"/>
      <c r="ATQ1631" s="34"/>
      <c r="ATX1631" s="35"/>
      <c r="ATY1631" s="34"/>
      <c r="AUF1631" s="35"/>
      <c r="AUG1631" s="34"/>
      <c r="AUN1631" s="35"/>
      <c r="AUO1631" s="34"/>
      <c r="AUV1631" s="35"/>
      <c r="AUW1631" s="34"/>
      <c r="AVD1631" s="35"/>
      <c r="AVE1631" s="34"/>
      <c r="AVL1631" s="35"/>
      <c r="AVM1631" s="34"/>
      <c r="AVT1631" s="35"/>
      <c r="AVU1631" s="34"/>
      <c r="AWB1631" s="35"/>
      <c r="AWC1631" s="34"/>
      <c r="AWJ1631" s="35"/>
      <c r="AWK1631" s="34"/>
      <c r="AWR1631" s="35"/>
      <c r="AWS1631" s="34"/>
      <c r="AWZ1631" s="35"/>
      <c r="AXA1631" s="34"/>
      <c r="AXH1631" s="35"/>
      <c r="AXI1631" s="34"/>
      <c r="AXP1631" s="35"/>
      <c r="AXQ1631" s="34"/>
      <c r="AXX1631" s="35"/>
      <c r="AXY1631" s="34"/>
      <c r="AYF1631" s="35"/>
      <c r="AYG1631" s="34"/>
      <c r="AYN1631" s="35"/>
      <c r="AYO1631" s="34"/>
      <c r="AYV1631" s="35"/>
      <c r="AYW1631" s="34"/>
      <c r="AZD1631" s="35"/>
      <c r="AZE1631" s="34"/>
      <c r="AZL1631" s="35"/>
      <c r="AZM1631" s="34"/>
      <c r="AZT1631" s="35"/>
      <c r="AZU1631" s="34"/>
      <c r="BAB1631" s="35"/>
      <c r="BAC1631" s="34"/>
      <c r="BAJ1631" s="35"/>
      <c r="BAK1631" s="34"/>
      <c r="BAR1631" s="35"/>
      <c r="BAS1631" s="34"/>
      <c r="BAZ1631" s="35"/>
      <c r="BBA1631" s="34"/>
      <c r="BBH1631" s="35"/>
      <c r="BBI1631" s="34"/>
      <c r="BBP1631" s="35"/>
      <c r="BBQ1631" s="34"/>
      <c r="BBX1631" s="35"/>
      <c r="BBY1631" s="34"/>
      <c r="BCF1631" s="35"/>
      <c r="BCG1631" s="34"/>
      <c r="BCN1631" s="35"/>
      <c r="BCO1631" s="34"/>
      <c r="BCV1631" s="35"/>
      <c r="BCW1631" s="34"/>
      <c r="BDD1631" s="35"/>
      <c r="BDE1631" s="34"/>
      <c r="BDL1631" s="35"/>
      <c r="BDM1631" s="34"/>
      <c r="BDT1631" s="35"/>
      <c r="BDU1631" s="34"/>
      <c r="BEB1631" s="35"/>
      <c r="BEC1631" s="34"/>
      <c r="BEJ1631" s="35"/>
      <c r="BEK1631" s="34"/>
      <c r="BER1631" s="35"/>
      <c r="BES1631" s="34"/>
      <c r="BEZ1631" s="35"/>
      <c r="BFA1631" s="34"/>
      <c r="BFH1631" s="35"/>
      <c r="BFI1631" s="34"/>
      <c r="BFP1631" s="35"/>
      <c r="BFQ1631" s="34"/>
      <c r="BFX1631" s="35"/>
      <c r="BFY1631" s="34"/>
      <c r="BGF1631" s="35"/>
      <c r="BGG1631" s="34"/>
      <c r="BGN1631" s="35"/>
      <c r="BGO1631" s="34"/>
      <c r="BGV1631" s="35"/>
      <c r="BGW1631" s="34"/>
      <c r="BHD1631" s="35"/>
      <c r="BHE1631" s="34"/>
      <c r="BHL1631" s="35"/>
      <c r="BHM1631" s="34"/>
      <c r="BHT1631" s="35"/>
      <c r="BHU1631" s="34"/>
      <c r="BIB1631" s="35"/>
      <c r="BIC1631" s="34"/>
      <c r="BIJ1631" s="35"/>
      <c r="BIK1631" s="34"/>
      <c r="BIR1631" s="35"/>
      <c r="BIS1631" s="34"/>
      <c r="BIZ1631" s="35"/>
      <c r="BJA1631" s="34"/>
      <c r="BJH1631" s="35"/>
      <c r="BJI1631" s="34"/>
      <c r="BJP1631" s="35"/>
      <c r="BJQ1631" s="34"/>
      <c r="BJX1631" s="35"/>
      <c r="BJY1631" s="34"/>
      <c r="BKF1631" s="35"/>
      <c r="BKG1631" s="34"/>
      <c r="BKN1631" s="35"/>
      <c r="BKO1631" s="34"/>
      <c r="BKV1631" s="35"/>
      <c r="BKW1631" s="34"/>
      <c r="BLD1631" s="35"/>
      <c r="BLE1631" s="34"/>
      <c r="BLL1631" s="35"/>
      <c r="BLM1631" s="34"/>
      <c r="BLT1631" s="35"/>
      <c r="BLU1631" s="34"/>
      <c r="BMB1631" s="35"/>
      <c r="BMC1631" s="34"/>
      <c r="BMJ1631" s="35"/>
      <c r="BMK1631" s="34"/>
      <c r="BMR1631" s="35"/>
      <c r="BMS1631" s="34"/>
      <c r="BMZ1631" s="35"/>
      <c r="BNA1631" s="34"/>
      <c r="BNH1631" s="35"/>
      <c r="BNI1631" s="34"/>
      <c r="BNP1631" s="35"/>
      <c r="BNQ1631" s="34"/>
      <c r="BNX1631" s="35"/>
      <c r="BNY1631" s="34"/>
      <c r="BOF1631" s="35"/>
      <c r="BOG1631" s="34"/>
      <c r="BON1631" s="35"/>
      <c r="BOO1631" s="34"/>
      <c r="BOV1631" s="35"/>
      <c r="BOW1631" s="34"/>
      <c r="BPD1631" s="35"/>
      <c r="BPE1631" s="34"/>
      <c r="BPL1631" s="35"/>
      <c r="BPM1631" s="34"/>
      <c r="BPT1631" s="35"/>
      <c r="BPU1631" s="34"/>
      <c r="BQB1631" s="35"/>
      <c r="BQC1631" s="34"/>
      <c r="BQJ1631" s="35"/>
      <c r="BQK1631" s="34"/>
      <c r="BQR1631" s="35"/>
      <c r="BQS1631" s="34"/>
      <c r="BQZ1631" s="35"/>
      <c r="BRA1631" s="34"/>
      <c r="BRH1631" s="35"/>
      <c r="BRI1631" s="34"/>
      <c r="BRP1631" s="35"/>
      <c r="BRQ1631" s="34"/>
      <c r="BRX1631" s="35"/>
      <c r="BRY1631" s="34"/>
      <c r="BSF1631" s="35"/>
      <c r="BSG1631" s="34"/>
      <c r="BSN1631" s="35"/>
      <c r="BSO1631" s="34"/>
      <c r="BSV1631" s="35"/>
      <c r="BSW1631" s="34"/>
      <c r="BTD1631" s="35"/>
      <c r="BTE1631" s="34"/>
      <c r="BTL1631" s="35"/>
      <c r="BTM1631" s="34"/>
      <c r="BTT1631" s="35"/>
      <c r="BTU1631" s="34"/>
      <c r="BUB1631" s="35"/>
      <c r="BUC1631" s="34"/>
      <c r="BUJ1631" s="35"/>
      <c r="BUK1631" s="34"/>
      <c r="BUR1631" s="35"/>
      <c r="BUS1631" s="34"/>
      <c r="BUZ1631" s="35"/>
      <c r="BVA1631" s="34"/>
      <c r="BVH1631" s="35"/>
      <c r="BVI1631" s="34"/>
      <c r="BVP1631" s="35"/>
      <c r="BVQ1631" s="34"/>
      <c r="BVX1631" s="35"/>
      <c r="BVY1631" s="34"/>
      <c r="BWF1631" s="35"/>
      <c r="BWG1631" s="34"/>
      <c r="BWN1631" s="35"/>
      <c r="BWO1631" s="34"/>
      <c r="BWV1631" s="35"/>
      <c r="BWW1631" s="34"/>
      <c r="BXD1631" s="35"/>
      <c r="BXE1631" s="34"/>
      <c r="BXL1631" s="35"/>
      <c r="BXM1631" s="34"/>
      <c r="BXT1631" s="35"/>
      <c r="BXU1631" s="34"/>
      <c r="BYB1631" s="35"/>
      <c r="BYC1631" s="34"/>
      <c r="BYJ1631" s="35"/>
      <c r="BYK1631" s="34"/>
      <c r="BYR1631" s="35"/>
      <c r="BYS1631" s="34"/>
      <c r="BYZ1631" s="35"/>
      <c r="BZA1631" s="34"/>
      <c r="BZH1631" s="35"/>
      <c r="BZI1631" s="34"/>
      <c r="BZP1631" s="35"/>
      <c r="BZQ1631" s="34"/>
      <c r="BZX1631" s="35"/>
      <c r="BZY1631" s="34"/>
      <c r="CAF1631" s="35"/>
      <c r="CAG1631" s="34"/>
      <c r="CAN1631" s="35"/>
      <c r="CAO1631" s="34"/>
      <c r="CAV1631" s="35"/>
      <c r="CAW1631" s="34"/>
      <c r="CBD1631" s="35"/>
      <c r="CBE1631" s="34"/>
      <c r="CBL1631" s="35"/>
      <c r="CBM1631" s="34"/>
      <c r="CBT1631" s="35"/>
      <c r="CBU1631" s="34"/>
      <c r="CCB1631" s="35"/>
      <c r="CCC1631" s="34"/>
      <c r="CCJ1631" s="35"/>
      <c r="CCK1631" s="34"/>
      <c r="CCR1631" s="35"/>
      <c r="CCS1631" s="34"/>
      <c r="CCZ1631" s="35"/>
      <c r="CDA1631" s="34"/>
      <c r="CDH1631" s="35"/>
      <c r="CDI1631" s="34"/>
      <c r="CDP1631" s="35"/>
      <c r="CDQ1631" s="34"/>
      <c r="CDX1631" s="35"/>
      <c r="CDY1631" s="34"/>
      <c r="CEF1631" s="35"/>
      <c r="CEG1631" s="34"/>
      <c r="CEN1631" s="35"/>
      <c r="CEO1631" s="34"/>
      <c r="CEV1631" s="35"/>
      <c r="CEW1631" s="34"/>
      <c r="CFD1631" s="35"/>
      <c r="CFE1631" s="34"/>
      <c r="CFL1631" s="35"/>
      <c r="CFM1631" s="34"/>
      <c r="CFT1631" s="35"/>
      <c r="CFU1631" s="34"/>
      <c r="CGB1631" s="35"/>
      <c r="CGC1631" s="34"/>
      <c r="CGJ1631" s="35"/>
      <c r="CGK1631" s="34"/>
      <c r="CGR1631" s="35"/>
      <c r="CGS1631" s="34"/>
      <c r="CGZ1631" s="35"/>
      <c r="CHA1631" s="34"/>
      <c r="CHH1631" s="35"/>
      <c r="CHI1631" s="34"/>
      <c r="CHP1631" s="35"/>
      <c r="CHQ1631" s="34"/>
      <c r="CHX1631" s="35"/>
      <c r="CHY1631" s="34"/>
      <c r="CIF1631" s="35"/>
      <c r="CIG1631" s="34"/>
      <c r="CIN1631" s="35"/>
      <c r="CIO1631" s="34"/>
      <c r="CIV1631" s="35"/>
      <c r="CIW1631" s="34"/>
      <c r="CJD1631" s="35"/>
      <c r="CJE1631" s="34"/>
      <c r="CJL1631" s="35"/>
      <c r="CJM1631" s="34"/>
      <c r="CJT1631" s="35"/>
      <c r="CJU1631" s="34"/>
      <c r="CKB1631" s="35"/>
      <c r="CKC1631" s="34"/>
      <c r="CKJ1631" s="35"/>
      <c r="CKK1631" s="34"/>
      <c r="CKR1631" s="35"/>
      <c r="CKS1631" s="34"/>
      <c r="CKZ1631" s="35"/>
      <c r="CLA1631" s="34"/>
      <c r="CLH1631" s="35"/>
      <c r="CLI1631" s="34"/>
      <c r="CLP1631" s="35"/>
      <c r="CLQ1631" s="34"/>
      <c r="CLX1631" s="35"/>
      <c r="CLY1631" s="34"/>
      <c r="CMF1631" s="35"/>
      <c r="CMG1631" s="34"/>
      <c r="CMN1631" s="35"/>
      <c r="CMO1631" s="34"/>
      <c r="CMV1631" s="35"/>
      <c r="CMW1631" s="34"/>
      <c r="CND1631" s="35"/>
      <c r="CNE1631" s="34"/>
      <c r="CNL1631" s="35"/>
      <c r="CNM1631" s="34"/>
      <c r="CNT1631" s="35"/>
      <c r="CNU1631" s="34"/>
      <c r="COB1631" s="35"/>
      <c r="COC1631" s="34"/>
      <c r="COJ1631" s="35"/>
      <c r="COK1631" s="34"/>
      <c r="COR1631" s="35"/>
      <c r="COS1631" s="34"/>
      <c r="COZ1631" s="35"/>
      <c r="CPA1631" s="34"/>
      <c r="CPH1631" s="35"/>
      <c r="CPI1631" s="34"/>
      <c r="CPP1631" s="35"/>
      <c r="CPQ1631" s="34"/>
      <c r="CPX1631" s="35"/>
      <c r="CPY1631" s="34"/>
      <c r="CQF1631" s="35"/>
      <c r="CQG1631" s="34"/>
      <c r="CQN1631" s="35"/>
      <c r="CQO1631" s="34"/>
      <c r="CQV1631" s="35"/>
      <c r="CQW1631" s="34"/>
      <c r="CRD1631" s="35"/>
      <c r="CRE1631" s="34"/>
      <c r="CRL1631" s="35"/>
      <c r="CRM1631" s="34"/>
      <c r="CRT1631" s="35"/>
      <c r="CRU1631" s="34"/>
      <c r="CSB1631" s="35"/>
      <c r="CSC1631" s="34"/>
      <c r="CSJ1631" s="35"/>
      <c r="CSK1631" s="34"/>
      <c r="CSR1631" s="35"/>
      <c r="CSS1631" s="34"/>
      <c r="CSZ1631" s="35"/>
      <c r="CTA1631" s="34"/>
      <c r="CTH1631" s="35"/>
      <c r="CTI1631" s="34"/>
      <c r="CTP1631" s="35"/>
      <c r="CTQ1631" s="34"/>
      <c r="CTX1631" s="35"/>
      <c r="CTY1631" s="34"/>
      <c r="CUF1631" s="35"/>
      <c r="CUG1631" s="34"/>
      <c r="CUN1631" s="35"/>
      <c r="CUO1631" s="34"/>
      <c r="CUV1631" s="35"/>
      <c r="CUW1631" s="34"/>
      <c r="CVD1631" s="35"/>
      <c r="CVE1631" s="34"/>
      <c r="CVL1631" s="35"/>
      <c r="CVM1631" s="34"/>
      <c r="CVT1631" s="35"/>
      <c r="CVU1631" s="34"/>
      <c r="CWB1631" s="35"/>
      <c r="CWC1631" s="34"/>
      <c r="CWJ1631" s="35"/>
      <c r="CWK1631" s="34"/>
      <c r="CWR1631" s="35"/>
      <c r="CWS1631" s="34"/>
      <c r="CWZ1631" s="35"/>
      <c r="CXA1631" s="34"/>
      <c r="CXH1631" s="35"/>
      <c r="CXI1631" s="34"/>
      <c r="CXP1631" s="35"/>
      <c r="CXQ1631" s="34"/>
      <c r="CXX1631" s="35"/>
      <c r="CXY1631" s="34"/>
      <c r="CYF1631" s="35"/>
      <c r="CYG1631" s="34"/>
      <c r="CYN1631" s="35"/>
      <c r="CYO1631" s="34"/>
      <c r="CYV1631" s="35"/>
      <c r="CYW1631" s="34"/>
      <c r="CZD1631" s="35"/>
      <c r="CZE1631" s="34"/>
      <c r="CZL1631" s="35"/>
      <c r="CZM1631" s="34"/>
      <c r="CZT1631" s="35"/>
      <c r="CZU1631" s="34"/>
      <c r="DAB1631" s="35"/>
      <c r="DAC1631" s="34"/>
      <c r="DAJ1631" s="35"/>
      <c r="DAK1631" s="34"/>
      <c r="DAR1631" s="35"/>
      <c r="DAS1631" s="34"/>
      <c r="DAZ1631" s="35"/>
      <c r="DBA1631" s="34"/>
      <c r="DBH1631" s="35"/>
      <c r="DBI1631" s="34"/>
      <c r="DBP1631" s="35"/>
      <c r="DBQ1631" s="34"/>
      <c r="DBX1631" s="35"/>
      <c r="DBY1631" s="34"/>
      <c r="DCF1631" s="35"/>
      <c r="DCG1631" s="34"/>
      <c r="DCN1631" s="35"/>
      <c r="DCO1631" s="34"/>
      <c r="DCV1631" s="35"/>
      <c r="DCW1631" s="34"/>
      <c r="DDD1631" s="35"/>
      <c r="DDE1631" s="34"/>
      <c r="DDL1631" s="35"/>
      <c r="DDM1631" s="34"/>
      <c r="DDT1631" s="35"/>
      <c r="DDU1631" s="34"/>
      <c r="DEB1631" s="35"/>
      <c r="DEC1631" s="34"/>
      <c r="DEJ1631" s="35"/>
      <c r="DEK1631" s="34"/>
      <c r="DER1631" s="35"/>
      <c r="DES1631" s="34"/>
      <c r="DEZ1631" s="35"/>
      <c r="DFA1631" s="34"/>
      <c r="DFH1631" s="35"/>
      <c r="DFI1631" s="34"/>
      <c r="DFP1631" s="35"/>
      <c r="DFQ1631" s="34"/>
      <c r="DFX1631" s="35"/>
      <c r="DFY1631" s="34"/>
      <c r="DGF1631" s="35"/>
      <c r="DGG1631" s="34"/>
      <c r="DGN1631" s="35"/>
      <c r="DGO1631" s="34"/>
      <c r="DGV1631" s="35"/>
      <c r="DGW1631" s="34"/>
      <c r="DHD1631" s="35"/>
      <c r="DHE1631" s="34"/>
      <c r="DHL1631" s="35"/>
      <c r="DHM1631" s="34"/>
      <c r="DHT1631" s="35"/>
      <c r="DHU1631" s="34"/>
      <c r="DIB1631" s="35"/>
      <c r="DIC1631" s="34"/>
      <c r="DIJ1631" s="35"/>
      <c r="DIK1631" s="34"/>
      <c r="DIR1631" s="35"/>
      <c r="DIS1631" s="34"/>
      <c r="DIZ1631" s="35"/>
      <c r="DJA1631" s="34"/>
      <c r="DJH1631" s="35"/>
      <c r="DJI1631" s="34"/>
      <c r="DJP1631" s="35"/>
      <c r="DJQ1631" s="34"/>
      <c r="DJX1631" s="35"/>
      <c r="DJY1631" s="34"/>
      <c r="DKF1631" s="35"/>
      <c r="DKG1631" s="34"/>
      <c r="DKN1631" s="35"/>
      <c r="DKO1631" s="34"/>
      <c r="DKV1631" s="35"/>
      <c r="DKW1631" s="34"/>
      <c r="DLD1631" s="35"/>
      <c r="DLE1631" s="34"/>
      <c r="DLL1631" s="35"/>
      <c r="DLM1631" s="34"/>
      <c r="DLT1631" s="35"/>
      <c r="DLU1631" s="34"/>
      <c r="DMB1631" s="35"/>
      <c r="DMC1631" s="34"/>
      <c r="DMJ1631" s="35"/>
      <c r="DMK1631" s="34"/>
      <c r="DMR1631" s="35"/>
      <c r="DMS1631" s="34"/>
      <c r="DMZ1631" s="35"/>
      <c r="DNA1631" s="34"/>
      <c r="DNH1631" s="35"/>
      <c r="DNI1631" s="34"/>
      <c r="DNP1631" s="35"/>
      <c r="DNQ1631" s="34"/>
      <c r="DNX1631" s="35"/>
      <c r="DNY1631" s="34"/>
      <c r="DOF1631" s="35"/>
      <c r="DOG1631" s="34"/>
      <c r="DON1631" s="35"/>
      <c r="DOO1631" s="34"/>
      <c r="DOV1631" s="35"/>
      <c r="DOW1631" s="34"/>
      <c r="DPD1631" s="35"/>
      <c r="DPE1631" s="34"/>
      <c r="DPL1631" s="35"/>
      <c r="DPM1631" s="34"/>
      <c r="DPT1631" s="35"/>
      <c r="DPU1631" s="34"/>
      <c r="DQB1631" s="35"/>
      <c r="DQC1631" s="34"/>
      <c r="DQJ1631" s="35"/>
      <c r="DQK1631" s="34"/>
      <c r="DQR1631" s="35"/>
      <c r="DQS1631" s="34"/>
      <c r="DQZ1631" s="35"/>
      <c r="DRA1631" s="34"/>
      <c r="DRH1631" s="35"/>
      <c r="DRI1631" s="34"/>
      <c r="DRP1631" s="35"/>
      <c r="DRQ1631" s="34"/>
      <c r="DRX1631" s="35"/>
      <c r="DRY1631" s="34"/>
      <c r="DSF1631" s="35"/>
      <c r="DSG1631" s="34"/>
      <c r="DSN1631" s="35"/>
      <c r="DSO1631" s="34"/>
      <c r="DSV1631" s="35"/>
      <c r="DSW1631" s="34"/>
      <c r="DTD1631" s="35"/>
      <c r="DTE1631" s="34"/>
      <c r="DTL1631" s="35"/>
      <c r="DTM1631" s="34"/>
      <c r="DTT1631" s="35"/>
      <c r="DTU1631" s="34"/>
      <c r="DUB1631" s="35"/>
      <c r="DUC1631" s="34"/>
      <c r="DUJ1631" s="35"/>
      <c r="DUK1631" s="34"/>
      <c r="DUR1631" s="35"/>
      <c r="DUS1631" s="34"/>
      <c r="DUZ1631" s="35"/>
      <c r="DVA1631" s="34"/>
      <c r="DVH1631" s="35"/>
      <c r="DVI1631" s="34"/>
      <c r="DVP1631" s="35"/>
      <c r="DVQ1631" s="34"/>
      <c r="DVX1631" s="35"/>
      <c r="DVY1631" s="34"/>
      <c r="DWF1631" s="35"/>
      <c r="DWG1631" s="34"/>
      <c r="DWN1631" s="35"/>
      <c r="DWO1631" s="34"/>
      <c r="DWV1631" s="35"/>
      <c r="DWW1631" s="34"/>
      <c r="DXD1631" s="35"/>
      <c r="DXE1631" s="34"/>
      <c r="DXL1631" s="35"/>
      <c r="DXM1631" s="34"/>
      <c r="DXT1631" s="35"/>
      <c r="DXU1631" s="34"/>
      <c r="DYB1631" s="35"/>
      <c r="DYC1631" s="34"/>
      <c r="DYJ1631" s="35"/>
      <c r="DYK1631" s="34"/>
      <c r="DYR1631" s="35"/>
      <c r="DYS1631" s="34"/>
      <c r="DYZ1631" s="35"/>
      <c r="DZA1631" s="34"/>
      <c r="DZH1631" s="35"/>
      <c r="DZI1631" s="34"/>
      <c r="DZP1631" s="35"/>
      <c r="DZQ1631" s="34"/>
      <c r="DZX1631" s="35"/>
      <c r="DZY1631" s="34"/>
      <c r="EAF1631" s="35"/>
      <c r="EAG1631" s="34"/>
      <c r="EAN1631" s="35"/>
      <c r="EAO1631" s="34"/>
      <c r="EAV1631" s="35"/>
      <c r="EAW1631" s="34"/>
      <c r="EBD1631" s="35"/>
      <c r="EBE1631" s="34"/>
      <c r="EBL1631" s="35"/>
      <c r="EBM1631" s="34"/>
      <c r="EBT1631" s="35"/>
      <c r="EBU1631" s="34"/>
      <c r="ECB1631" s="35"/>
      <c r="ECC1631" s="34"/>
      <c r="ECJ1631" s="35"/>
      <c r="ECK1631" s="34"/>
      <c r="ECR1631" s="35"/>
      <c r="ECS1631" s="34"/>
      <c r="ECZ1631" s="35"/>
      <c r="EDA1631" s="34"/>
      <c r="EDH1631" s="35"/>
      <c r="EDI1631" s="34"/>
      <c r="EDP1631" s="35"/>
      <c r="EDQ1631" s="34"/>
      <c r="EDX1631" s="35"/>
      <c r="EDY1631" s="34"/>
      <c r="EEF1631" s="35"/>
      <c r="EEG1631" s="34"/>
      <c r="EEN1631" s="35"/>
      <c r="EEO1631" s="34"/>
      <c r="EEV1631" s="35"/>
      <c r="EEW1631" s="34"/>
      <c r="EFD1631" s="35"/>
      <c r="EFE1631" s="34"/>
      <c r="EFL1631" s="35"/>
      <c r="EFM1631" s="34"/>
      <c r="EFT1631" s="35"/>
      <c r="EFU1631" s="34"/>
      <c r="EGB1631" s="35"/>
      <c r="EGC1631" s="34"/>
      <c r="EGJ1631" s="35"/>
      <c r="EGK1631" s="34"/>
      <c r="EGR1631" s="35"/>
      <c r="EGS1631" s="34"/>
      <c r="EGZ1631" s="35"/>
      <c r="EHA1631" s="34"/>
      <c r="EHH1631" s="35"/>
      <c r="EHI1631" s="34"/>
      <c r="EHP1631" s="35"/>
      <c r="EHQ1631" s="34"/>
      <c r="EHX1631" s="35"/>
      <c r="EHY1631" s="34"/>
      <c r="EIF1631" s="35"/>
      <c r="EIG1631" s="34"/>
      <c r="EIN1631" s="35"/>
      <c r="EIO1631" s="34"/>
      <c r="EIV1631" s="35"/>
      <c r="EIW1631" s="34"/>
      <c r="EJD1631" s="35"/>
      <c r="EJE1631" s="34"/>
      <c r="EJL1631" s="35"/>
      <c r="EJM1631" s="34"/>
      <c r="EJT1631" s="35"/>
      <c r="EJU1631" s="34"/>
      <c r="EKB1631" s="35"/>
      <c r="EKC1631" s="34"/>
      <c r="EKJ1631" s="35"/>
      <c r="EKK1631" s="34"/>
      <c r="EKR1631" s="35"/>
      <c r="EKS1631" s="34"/>
      <c r="EKZ1631" s="35"/>
      <c r="ELA1631" s="34"/>
      <c r="ELH1631" s="35"/>
      <c r="ELI1631" s="34"/>
      <c r="ELP1631" s="35"/>
      <c r="ELQ1631" s="34"/>
      <c r="ELX1631" s="35"/>
      <c r="ELY1631" s="34"/>
      <c r="EMF1631" s="35"/>
      <c r="EMG1631" s="34"/>
      <c r="EMN1631" s="35"/>
      <c r="EMO1631" s="34"/>
      <c r="EMV1631" s="35"/>
      <c r="EMW1631" s="34"/>
      <c r="END1631" s="35"/>
      <c r="ENE1631" s="34"/>
      <c r="ENL1631" s="35"/>
      <c r="ENM1631" s="34"/>
      <c r="ENT1631" s="35"/>
      <c r="ENU1631" s="34"/>
      <c r="EOB1631" s="35"/>
      <c r="EOC1631" s="34"/>
      <c r="EOJ1631" s="35"/>
      <c r="EOK1631" s="34"/>
      <c r="EOR1631" s="35"/>
      <c r="EOS1631" s="34"/>
      <c r="EOZ1631" s="35"/>
      <c r="EPA1631" s="34"/>
      <c r="EPH1631" s="35"/>
      <c r="EPI1631" s="34"/>
      <c r="EPP1631" s="35"/>
      <c r="EPQ1631" s="34"/>
      <c r="EPX1631" s="35"/>
      <c r="EPY1631" s="34"/>
      <c r="EQF1631" s="35"/>
      <c r="EQG1631" s="34"/>
      <c r="EQN1631" s="35"/>
      <c r="EQO1631" s="34"/>
      <c r="EQV1631" s="35"/>
      <c r="EQW1631" s="34"/>
      <c r="ERD1631" s="35"/>
      <c r="ERE1631" s="34"/>
      <c r="ERL1631" s="35"/>
      <c r="ERM1631" s="34"/>
      <c r="ERT1631" s="35"/>
      <c r="ERU1631" s="34"/>
      <c r="ESB1631" s="35"/>
      <c r="ESC1631" s="34"/>
      <c r="ESJ1631" s="35"/>
      <c r="ESK1631" s="34"/>
      <c r="ESR1631" s="35"/>
      <c r="ESS1631" s="34"/>
      <c r="ESZ1631" s="35"/>
      <c r="ETA1631" s="34"/>
      <c r="ETH1631" s="35"/>
      <c r="ETI1631" s="34"/>
      <c r="ETP1631" s="35"/>
      <c r="ETQ1631" s="34"/>
      <c r="ETX1631" s="35"/>
      <c r="ETY1631" s="34"/>
      <c r="EUF1631" s="35"/>
      <c r="EUG1631" s="34"/>
      <c r="EUN1631" s="35"/>
      <c r="EUO1631" s="34"/>
      <c r="EUV1631" s="35"/>
      <c r="EUW1631" s="34"/>
      <c r="EVD1631" s="35"/>
      <c r="EVE1631" s="34"/>
      <c r="EVL1631" s="35"/>
      <c r="EVM1631" s="34"/>
      <c r="EVT1631" s="35"/>
      <c r="EVU1631" s="34"/>
      <c r="EWB1631" s="35"/>
      <c r="EWC1631" s="34"/>
      <c r="EWJ1631" s="35"/>
      <c r="EWK1631" s="34"/>
      <c r="EWR1631" s="35"/>
      <c r="EWS1631" s="34"/>
      <c r="EWZ1631" s="35"/>
      <c r="EXA1631" s="34"/>
      <c r="EXH1631" s="35"/>
      <c r="EXI1631" s="34"/>
      <c r="EXP1631" s="35"/>
      <c r="EXQ1631" s="34"/>
      <c r="EXX1631" s="35"/>
      <c r="EXY1631" s="34"/>
      <c r="EYF1631" s="35"/>
      <c r="EYG1631" s="34"/>
      <c r="EYN1631" s="35"/>
      <c r="EYO1631" s="34"/>
      <c r="EYV1631" s="35"/>
      <c r="EYW1631" s="34"/>
      <c r="EZD1631" s="35"/>
      <c r="EZE1631" s="34"/>
      <c r="EZL1631" s="35"/>
      <c r="EZM1631" s="34"/>
      <c r="EZT1631" s="35"/>
      <c r="EZU1631" s="34"/>
      <c r="FAB1631" s="35"/>
      <c r="FAC1631" s="34"/>
      <c r="FAJ1631" s="35"/>
      <c r="FAK1631" s="34"/>
      <c r="FAR1631" s="35"/>
      <c r="FAS1631" s="34"/>
      <c r="FAZ1631" s="35"/>
      <c r="FBA1631" s="34"/>
      <c r="FBH1631" s="35"/>
      <c r="FBI1631" s="34"/>
      <c r="FBP1631" s="35"/>
      <c r="FBQ1631" s="34"/>
      <c r="FBX1631" s="35"/>
      <c r="FBY1631" s="34"/>
      <c r="FCF1631" s="35"/>
      <c r="FCG1631" s="34"/>
      <c r="FCN1631" s="35"/>
      <c r="FCO1631" s="34"/>
      <c r="FCV1631" s="35"/>
      <c r="FCW1631" s="34"/>
      <c r="FDD1631" s="35"/>
      <c r="FDE1631" s="34"/>
      <c r="FDL1631" s="35"/>
      <c r="FDM1631" s="34"/>
      <c r="FDT1631" s="35"/>
      <c r="FDU1631" s="34"/>
      <c r="FEB1631" s="35"/>
      <c r="FEC1631" s="34"/>
      <c r="FEJ1631" s="35"/>
      <c r="FEK1631" s="34"/>
      <c r="FER1631" s="35"/>
      <c r="FES1631" s="34"/>
      <c r="FEZ1631" s="35"/>
      <c r="FFA1631" s="34"/>
      <c r="FFH1631" s="35"/>
      <c r="FFI1631" s="34"/>
      <c r="FFP1631" s="35"/>
      <c r="FFQ1631" s="34"/>
      <c r="FFX1631" s="35"/>
      <c r="FFY1631" s="34"/>
      <c r="FGF1631" s="35"/>
      <c r="FGG1631" s="34"/>
      <c r="FGN1631" s="35"/>
      <c r="FGO1631" s="34"/>
      <c r="FGV1631" s="35"/>
      <c r="FGW1631" s="34"/>
      <c r="FHD1631" s="35"/>
      <c r="FHE1631" s="34"/>
      <c r="FHL1631" s="35"/>
      <c r="FHM1631" s="34"/>
      <c r="FHT1631" s="35"/>
      <c r="FHU1631" s="34"/>
      <c r="FIB1631" s="35"/>
      <c r="FIC1631" s="34"/>
      <c r="FIJ1631" s="35"/>
      <c r="FIK1631" s="34"/>
      <c r="FIR1631" s="35"/>
      <c r="FIS1631" s="34"/>
      <c r="FIZ1631" s="35"/>
      <c r="FJA1631" s="34"/>
      <c r="FJH1631" s="35"/>
      <c r="FJI1631" s="34"/>
      <c r="FJP1631" s="35"/>
      <c r="FJQ1631" s="34"/>
      <c r="FJX1631" s="35"/>
      <c r="FJY1631" s="34"/>
      <c r="FKF1631" s="35"/>
      <c r="FKG1631" s="34"/>
      <c r="FKN1631" s="35"/>
      <c r="FKO1631" s="34"/>
      <c r="FKV1631" s="35"/>
      <c r="FKW1631" s="34"/>
      <c r="FLD1631" s="35"/>
      <c r="FLE1631" s="34"/>
      <c r="FLL1631" s="35"/>
      <c r="FLM1631" s="34"/>
      <c r="FLT1631" s="35"/>
      <c r="FLU1631" s="34"/>
      <c r="FMB1631" s="35"/>
      <c r="FMC1631" s="34"/>
      <c r="FMJ1631" s="35"/>
      <c r="FMK1631" s="34"/>
      <c r="FMR1631" s="35"/>
      <c r="FMS1631" s="34"/>
      <c r="FMZ1631" s="35"/>
      <c r="FNA1631" s="34"/>
      <c r="FNH1631" s="35"/>
      <c r="FNI1631" s="34"/>
      <c r="FNP1631" s="35"/>
      <c r="FNQ1631" s="34"/>
      <c r="FNX1631" s="35"/>
      <c r="FNY1631" s="34"/>
      <c r="FOF1631" s="35"/>
      <c r="FOG1631" s="34"/>
      <c r="FON1631" s="35"/>
      <c r="FOO1631" s="34"/>
      <c r="FOV1631" s="35"/>
      <c r="FOW1631" s="34"/>
      <c r="FPD1631" s="35"/>
      <c r="FPE1631" s="34"/>
      <c r="FPL1631" s="35"/>
      <c r="FPM1631" s="34"/>
      <c r="FPT1631" s="35"/>
      <c r="FPU1631" s="34"/>
      <c r="FQB1631" s="35"/>
      <c r="FQC1631" s="34"/>
      <c r="FQJ1631" s="35"/>
      <c r="FQK1631" s="34"/>
      <c r="FQR1631" s="35"/>
      <c r="FQS1631" s="34"/>
      <c r="FQZ1631" s="35"/>
      <c r="FRA1631" s="34"/>
      <c r="FRH1631" s="35"/>
      <c r="FRI1631" s="34"/>
      <c r="FRP1631" s="35"/>
      <c r="FRQ1631" s="34"/>
      <c r="FRX1631" s="35"/>
      <c r="FRY1631" s="34"/>
      <c r="FSF1631" s="35"/>
      <c r="FSG1631" s="34"/>
      <c r="FSN1631" s="35"/>
      <c r="FSO1631" s="34"/>
      <c r="FSV1631" s="35"/>
      <c r="FSW1631" s="34"/>
      <c r="FTD1631" s="35"/>
      <c r="FTE1631" s="34"/>
      <c r="FTL1631" s="35"/>
      <c r="FTM1631" s="34"/>
      <c r="FTT1631" s="35"/>
      <c r="FTU1631" s="34"/>
      <c r="FUB1631" s="35"/>
      <c r="FUC1631" s="34"/>
      <c r="FUJ1631" s="35"/>
      <c r="FUK1631" s="34"/>
      <c r="FUR1631" s="35"/>
      <c r="FUS1631" s="34"/>
      <c r="FUZ1631" s="35"/>
      <c r="FVA1631" s="34"/>
      <c r="FVH1631" s="35"/>
      <c r="FVI1631" s="34"/>
      <c r="FVP1631" s="35"/>
      <c r="FVQ1631" s="34"/>
      <c r="FVX1631" s="35"/>
      <c r="FVY1631" s="34"/>
      <c r="FWF1631" s="35"/>
      <c r="FWG1631" s="34"/>
      <c r="FWN1631" s="35"/>
      <c r="FWO1631" s="34"/>
      <c r="FWV1631" s="35"/>
      <c r="FWW1631" s="34"/>
      <c r="FXD1631" s="35"/>
      <c r="FXE1631" s="34"/>
      <c r="FXL1631" s="35"/>
      <c r="FXM1631" s="34"/>
      <c r="FXT1631" s="35"/>
      <c r="FXU1631" s="34"/>
      <c r="FYB1631" s="35"/>
      <c r="FYC1631" s="34"/>
      <c r="FYJ1631" s="35"/>
      <c r="FYK1631" s="34"/>
      <c r="FYR1631" s="35"/>
      <c r="FYS1631" s="34"/>
      <c r="FYZ1631" s="35"/>
      <c r="FZA1631" s="34"/>
      <c r="FZH1631" s="35"/>
      <c r="FZI1631" s="34"/>
      <c r="FZP1631" s="35"/>
      <c r="FZQ1631" s="34"/>
      <c r="FZX1631" s="35"/>
      <c r="FZY1631" s="34"/>
      <c r="GAF1631" s="35"/>
      <c r="GAG1631" s="34"/>
      <c r="GAN1631" s="35"/>
      <c r="GAO1631" s="34"/>
      <c r="GAV1631" s="35"/>
      <c r="GAW1631" s="34"/>
      <c r="GBD1631" s="35"/>
      <c r="GBE1631" s="34"/>
      <c r="GBL1631" s="35"/>
      <c r="GBM1631" s="34"/>
      <c r="GBT1631" s="35"/>
      <c r="GBU1631" s="34"/>
      <c r="GCB1631" s="35"/>
      <c r="GCC1631" s="34"/>
      <c r="GCJ1631" s="35"/>
      <c r="GCK1631" s="34"/>
      <c r="GCR1631" s="35"/>
      <c r="GCS1631" s="34"/>
      <c r="GCZ1631" s="35"/>
      <c r="GDA1631" s="34"/>
      <c r="GDH1631" s="35"/>
      <c r="GDI1631" s="34"/>
      <c r="GDP1631" s="35"/>
      <c r="GDQ1631" s="34"/>
      <c r="GDX1631" s="35"/>
      <c r="GDY1631" s="34"/>
      <c r="GEF1631" s="35"/>
      <c r="GEG1631" s="34"/>
      <c r="GEN1631" s="35"/>
      <c r="GEO1631" s="34"/>
      <c r="GEV1631" s="35"/>
      <c r="GEW1631" s="34"/>
      <c r="GFD1631" s="35"/>
      <c r="GFE1631" s="34"/>
      <c r="GFL1631" s="35"/>
      <c r="GFM1631" s="34"/>
      <c r="GFT1631" s="35"/>
      <c r="GFU1631" s="34"/>
      <c r="GGB1631" s="35"/>
      <c r="GGC1631" s="34"/>
      <c r="GGJ1631" s="35"/>
      <c r="GGK1631" s="34"/>
      <c r="GGR1631" s="35"/>
      <c r="GGS1631" s="34"/>
      <c r="GGZ1631" s="35"/>
      <c r="GHA1631" s="34"/>
      <c r="GHH1631" s="35"/>
      <c r="GHI1631" s="34"/>
      <c r="GHP1631" s="35"/>
      <c r="GHQ1631" s="34"/>
      <c r="GHX1631" s="35"/>
      <c r="GHY1631" s="34"/>
      <c r="GIF1631" s="35"/>
      <c r="GIG1631" s="34"/>
      <c r="GIN1631" s="35"/>
      <c r="GIO1631" s="34"/>
      <c r="GIV1631" s="35"/>
      <c r="GIW1631" s="34"/>
      <c r="GJD1631" s="35"/>
      <c r="GJE1631" s="34"/>
      <c r="GJL1631" s="35"/>
      <c r="GJM1631" s="34"/>
      <c r="GJT1631" s="35"/>
      <c r="GJU1631" s="34"/>
      <c r="GKB1631" s="35"/>
      <c r="GKC1631" s="34"/>
      <c r="GKJ1631" s="35"/>
      <c r="GKK1631" s="34"/>
      <c r="GKR1631" s="35"/>
      <c r="GKS1631" s="34"/>
      <c r="GKZ1631" s="35"/>
      <c r="GLA1631" s="34"/>
      <c r="GLH1631" s="35"/>
      <c r="GLI1631" s="34"/>
      <c r="GLP1631" s="35"/>
      <c r="GLQ1631" s="34"/>
      <c r="GLX1631" s="35"/>
      <c r="GLY1631" s="34"/>
      <c r="GMF1631" s="35"/>
      <c r="GMG1631" s="34"/>
      <c r="GMN1631" s="35"/>
      <c r="GMO1631" s="34"/>
      <c r="GMV1631" s="35"/>
      <c r="GMW1631" s="34"/>
      <c r="GND1631" s="35"/>
      <c r="GNE1631" s="34"/>
      <c r="GNL1631" s="35"/>
      <c r="GNM1631" s="34"/>
      <c r="GNT1631" s="35"/>
      <c r="GNU1631" s="34"/>
      <c r="GOB1631" s="35"/>
      <c r="GOC1631" s="34"/>
      <c r="GOJ1631" s="35"/>
      <c r="GOK1631" s="34"/>
      <c r="GOR1631" s="35"/>
      <c r="GOS1631" s="34"/>
      <c r="GOZ1631" s="35"/>
      <c r="GPA1631" s="34"/>
      <c r="GPH1631" s="35"/>
      <c r="GPI1631" s="34"/>
      <c r="GPP1631" s="35"/>
      <c r="GPQ1631" s="34"/>
      <c r="GPX1631" s="35"/>
      <c r="GPY1631" s="34"/>
      <c r="GQF1631" s="35"/>
      <c r="GQG1631" s="34"/>
      <c r="GQN1631" s="35"/>
      <c r="GQO1631" s="34"/>
      <c r="GQV1631" s="35"/>
      <c r="GQW1631" s="34"/>
      <c r="GRD1631" s="35"/>
      <c r="GRE1631" s="34"/>
      <c r="GRL1631" s="35"/>
      <c r="GRM1631" s="34"/>
      <c r="GRT1631" s="35"/>
      <c r="GRU1631" s="34"/>
      <c r="GSB1631" s="35"/>
      <c r="GSC1631" s="34"/>
      <c r="GSJ1631" s="35"/>
      <c r="GSK1631" s="34"/>
      <c r="GSR1631" s="35"/>
      <c r="GSS1631" s="34"/>
      <c r="GSZ1631" s="35"/>
      <c r="GTA1631" s="34"/>
      <c r="GTH1631" s="35"/>
      <c r="GTI1631" s="34"/>
      <c r="GTP1631" s="35"/>
      <c r="GTQ1631" s="34"/>
      <c r="GTX1631" s="35"/>
      <c r="GTY1631" s="34"/>
      <c r="GUF1631" s="35"/>
      <c r="GUG1631" s="34"/>
      <c r="GUN1631" s="35"/>
      <c r="GUO1631" s="34"/>
      <c r="GUV1631" s="35"/>
      <c r="GUW1631" s="34"/>
      <c r="GVD1631" s="35"/>
      <c r="GVE1631" s="34"/>
      <c r="GVL1631" s="35"/>
      <c r="GVM1631" s="34"/>
      <c r="GVT1631" s="35"/>
      <c r="GVU1631" s="34"/>
      <c r="GWB1631" s="35"/>
      <c r="GWC1631" s="34"/>
      <c r="GWJ1631" s="35"/>
      <c r="GWK1631" s="34"/>
      <c r="GWR1631" s="35"/>
      <c r="GWS1631" s="34"/>
      <c r="GWZ1631" s="35"/>
      <c r="GXA1631" s="34"/>
      <c r="GXH1631" s="35"/>
      <c r="GXI1631" s="34"/>
      <c r="GXP1631" s="35"/>
      <c r="GXQ1631" s="34"/>
      <c r="GXX1631" s="35"/>
      <c r="GXY1631" s="34"/>
      <c r="GYF1631" s="35"/>
      <c r="GYG1631" s="34"/>
      <c r="GYN1631" s="35"/>
      <c r="GYO1631" s="34"/>
      <c r="GYV1631" s="35"/>
      <c r="GYW1631" s="34"/>
      <c r="GZD1631" s="35"/>
      <c r="GZE1631" s="34"/>
      <c r="GZL1631" s="35"/>
      <c r="GZM1631" s="34"/>
      <c r="GZT1631" s="35"/>
      <c r="GZU1631" s="34"/>
      <c r="HAB1631" s="35"/>
      <c r="HAC1631" s="34"/>
      <c r="HAJ1631" s="35"/>
      <c r="HAK1631" s="34"/>
      <c r="HAR1631" s="35"/>
      <c r="HAS1631" s="34"/>
      <c r="HAZ1631" s="35"/>
      <c r="HBA1631" s="34"/>
      <c r="HBH1631" s="35"/>
      <c r="HBI1631" s="34"/>
      <c r="HBP1631" s="35"/>
      <c r="HBQ1631" s="34"/>
      <c r="HBX1631" s="35"/>
      <c r="HBY1631" s="34"/>
      <c r="HCF1631" s="35"/>
      <c r="HCG1631" s="34"/>
      <c r="HCN1631" s="35"/>
      <c r="HCO1631" s="34"/>
      <c r="HCV1631" s="35"/>
      <c r="HCW1631" s="34"/>
      <c r="HDD1631" s="35"/>
      <c r="HDE1631" s="34"/>
      <c r="HDL1631" s="35"/>
      <c r="HDM1631" s="34"/>
      <c r="HDT1631" s="35"/>
      <c r="HDU1631" s="34"/>
      <c r="HEB1631" s="35"/>
      <c r="HEC1631" s="34"/>
      <c r="HEJ1631" s="35"/>
      <c r="HEK1631" s="34"/>
      <c r="HER1631" s="35"/>
      <c r="HES1631" s="34"/>
      <c r="HEZ1631" s="35"/>
      <c r="HFA1631" s="34"/>
      <c r="HFH1631" s="35"/>
      <c r="HFI1631" s="34"/>
      <c r="HFP1631" s="35"/>
      <c r="HFQ1631" s="34"/>
      <c r="HFX1631" s="35"/>
      <c r="HFY1631" s="34"/>
      <c r="HGF1631" s="35"/>
      <c r="HGG1631" s="34"/>
      <c r="HGN1631" s="35"/>
      <c r="HGO1631" s="34"/>
      <c r="HGV1631" s="35"/>
      <c r="HGW1631" s="34"/>
      <c r="HHD1631" s="35"/>
      <c r="HHE1631" s="34"/>
      <c r="HHL1631" s="35"/>
      <c r="HHM1631" s="34"/>
      <c r="HHT1631" s="35"/>
      <c r="HHU1631" s="34"/>
      <c r="HIB1631" s="35"/>
      <c r="HIC1631" s="34"/>
      <c r="HIJ1631" s="35"/>
      <c r="HIK1631" s="34"/>
      <c r="HIR1631" s="35"/>
      <c r="HIS1631" s="34"/>
      <c r="HIZ1631" s="35"/>
      <c r="HJA1631" s="34"/>
      <c r="HJH1631" s="35"/>
      <c r="HJI1631" s="34"/>
      <c r="HJP1631" s="35"/>
      <c r="HJQ1631" s="34"/>
      <c r="HJX1631" s="35"/>
      <c r="HJY1631" s="34"/>
      <c r="HKF1631" s="35"/>
      <c r="HKG1631" s="34"/>
      <c r="HKN1631" s="35"/>
      <c r="HKO1631" s="34"/>
      <c r="HKV1631" s="35"/>
      <c r="HKW1631" s="34"/>
      <c r="HLD1631" s="35"/>
      <c r="HLE1631" s="34"/>
      <c r="HLL1631" s="35"/>
      <c r="HLM1631" s="34"/>
      <c r="HLT1631" s="35"/>
      <c r="HLU1631" s="34"/>
      <c r="HMB1631" s="35"/>
      <c r="HMC1631" s="34"/>
      <c r="HMJ1631" s="35"/>
      <c r="HMK1631" s="34"/>
      <c r="HMR1631" s="35"/>
      <c r="HMS1631" s="34"/>
      <c r="HMZ1631" s="35"/>
      <c r="HNA1631" s="34"/>
      <c r="HNH1631" s="35"/>
      <c r="HNI1631" s="34"/>
      <c r="HNP1631" s="35"/>
      <c r="HNQ1631" s="34"/>
      <c r="HNX1631" s="35"/>
      <c r="HNY1631" s="34"/>
      <c r="HOF1631" s="35"/>
      <c r="HOG1631" s="34"/>
      <c r="HON1631" s="35"/>
      <c r="HOO1631" s="34"/>
      <c r="HOV1631" s="35"/>
      <c r="HOW1631" s="34"/>
      <c r="HPD1631" s="35"/>
      <c r="HPE1631" s="34"/>
      <c r="HPL1631" s="35"/>
      <c r="HPM1631" s="34"/>
      <c r="HPT1631" s="35"/>
      <c r="HPU1631" s="34"/>
      <c r="HQB1631" s="35"/>
      <c r="HQC1631" s="34"/>
      <c r="HQJ1631" s="35"/>
      <c r="HQK1631" s="34"/>
      <c r="HQR1631" s="35"/>
      <c r="HQS1631" s="34"/>
      <c r="HQZ1631" s="35"/>
      <c r="HRA1631" s="34"/>
      <c r="HRH1631" s="35"/>
      <c r="HRI1631" s="34"/>
      <c r="HRP1631" s="35"/>
      <c r="HRQ1631" s="34"/>
      <c r="HRX1631" s="35"/>
      <c r="HRY1631" s="34"/>
      <c r="HSF1631" s="35"/>
      <c r="HSG1631" s="34"/>
      <c r="HSN1631" s="35"/>
      <c r="HSO1631" s="34"/>
      <c r="HSV1631" s="35"/>
      <c r="HSW1631" s="34"/>
      <c r="HTD1631" s="35"/>
      <c r="HTE1631" s="34"/>
      <c r="HTL1631" s="35"/>
      <c r="HTM1631" s="34"/>
      <c r="HTT1631" s="35"/>
      <c r="HTU1631" s="34"/>
      <c r="HUB1631" s="35"/>
      <c r="HUC1631" s="34"/>
      <c r="HUJ1631" s="35"/>
      <c r="HUK1631" s="34"/>
      <c r="HUR1631" s="35"/>
      <c r="HUS1631" s="34"/>
      <c r="HUZ1631" s="35"/>
      <c r="HVA1631" s="34"/>
      <c r="HVH1631" s="35"/>
      <c r="HVI1631" s="34"/>
      <c r="HVP1631" s="35"/>
      <c r="HVQ1631" s="34"/>
      <c r="HVX1631" s="35"/>
      <c r="HVY1631" s="34"/>
      <c r="HWF1631" s="35"/>
      <c r="HWG1631" s="34"/>
      <c r="HWN1631" s="35"/>
      <c r="HWO1631" s="34"/>
      <c r="HWV1631" s="35"/>
      <c r="HWW1631" s="34"/>
      <c r="HXD1631" s="35"/>
      <c r="HXE1631" s="34"/>
      <c r="HXL1631" s="35"/>
      <c r="HXM1631" s="34"/>
      <c r="HXT1631" s="35"/>
      <c r="HXU1631" s="34"/>
      <c r="HYB1631" s="35"/>
      <c r="HYC1631" s="34"/>
      <c r="HYJ1631" s="35"/>
      <c r="HYK1631" s="34"/>
      <c r="HYR1631" s="35"/>
      <c r="HYS1631" s="34"/>
      <c r="HYZ1631" s="35"/>
      <c r="HZA1631" s="34"/>
      <c r="HZH1631" s="35"/>
      <c r="HZI1631" s="34"/>
      <c r="HZP1631" s="35"/>
      <c r="HZQ1631" s="34"/>
      <c r="HZX1631" s="35"/>
      <c r="HZY1631" s="34"/>
      <c r="IAF1631" s="35"/>
      <c r="IAG1631" s="34"/>
      <c r="IAN1631" s="35"/>
      <c r="IAO1631" s="34"/>
      <c r="IAV1631" s="35"/>
      <c r="IAW1631" s="34"/>
      <c r="IBD1631" s="35"/>
      <c r="IBE1631" s="34"/>
      <c r="IBL1631" s="35"/>
      <c r="IBM1631" s="34"/>
      <c r="IBT1631" s="35"/>
      <c r="IBU1631" s="34"/>
      <c r="ICB1631" s="35"/>
      <c r="ICC1631" s="34"/>
      <c r="ICJ1631" s="35"/>
      <c r="ICK1631" s="34"/>
      <c r="ICR1631" s="35"/>
      <c r="ICS1631" s="34"/>
      <c r="ICZ1631" s="35"/>
      <c r="IDA1631" s="34"/>
      <c r="IDH1631" s="35"/>
      <c r="IDI1631" s="34"/>
      <c r="IDP1631" s="35"/>
      <c r="IDQ1631" s="34"/>
      <c r="IDX1631" s="35"/>
      <c r="IDY1631" s="34"/>
      <c r="IEF1631" s="35"/>
      <c r="IEG1631" s="34"/>
      <c r="IEN1631" s="35"/>
      <c r="IEO1631" s="34"/>
      <c r="IEV1631" s="35"/>
      <c r="IEW1631" s="34"/>
      <c r="IFD1631" s="35"/>
      <c r="IFE1631" s="34"/>
      <c r="IFL1631" s="35"/>
      <c r="IFM1631" s="34"/>
      <c r="IFT1631" s="35"/>
      <c r="IFU1631" s="34"/>
      <c r="IGB1631" s="35"/>
      <c r="IGC1631" s="34"/>
      <c r="IGJ1631" s="35"/>
      <c r="IGK1631" s="34"/>
      <c r="IGR1631" s="35"/>
      <c r="IGS1631" s="34"/>
      <c r="IGZ1631" s="35"/>
      <c r="IHA1631" s="34"/>
      <c r="IHH1631" s="35"/>
      <c r="IHI1631" s="34"/>
      <c r="IHP1631" s="35"/>
      <c r="IHQ1631" s="34"/>
      <c r="IHX1631" s="35"/>
      <c r="IHY1631" s="34"/>
      <c r="IIF1631" s="35"/>
      <c r="IIG1631" s="34"/>
      <c r="IIN1631" s="35"/>
      <c r="IIO1631" s="34"/>
      <c r="IIV1631" s="35"/>
      <c r="IIW1631" s="34"/>
      <c r="IJD1631" s="35"/>
      <c r="IJE1631" s="34"/>
      <c r="IJL1631" s="35"/>
      <c r="IJM1631" s="34"/>
      <c r="IJT1631" s="35"/>
      <c r="IJU1631" s="34"/>
      <c r="IKB1631" s="35"/>
      <c r="IKC1631" s="34"/>
      <c r="IKJ1631" s="35"/>
      <c r="IKK1631" s="34"/>
      <c r="IKR1631" s="35"/>
      <c r="IKS1631" s="34"/>
      <c r="IKZ1631" s="35"/>
      <c r="ILA1631" s="34"/>
      <c r="ILH1631" s="35"/>
      <c r="ILI1631" s="34"/>
      <c r="ILP1631" s="35"/>
      <c r="ILQ1631" s="34"/>
      <c r="ILX1631" s="35"/>
      <c r="ILY1631" s="34"/>
      <c r="IMF1631" s="35"/>
      <c r="IMG1631" s="34"/>
      <c r="IMN1631" s="35"/>
      <c r="IMO1631" s="34"/>
      <c r="IMV1631" s="35"/>
      <c r="IMW1631" s="34"/>
      <c r="IND1631" s="35"/>
      <c r="INE1631" s="34"/>
      <c r="INL1631" s="35"/>
      <c r="INM1631" s="34"/>
      <c r="INT1631" s="35"/>
      <c r="INU1631" s="34"/>
      <c r="IOB1631" s="35"/>
      <c r="IOC1631" s="34"/>
      <c r="IOJ1631" s="35"/>
      <c r="IOK1631" s="34"/>
      <c r="IOR1631" s="35"/>
      <c r="IOS1631" s="34"/>
      <c r="IOZ1631" s="35"/>
      <c r="IPA1631" s="34"/>
      <c r="IPH1631" s="35"/>
      <c r="IPI1631" s="34"/>
      <c r="IPP1631" s="35"/>
      <c r="IPQ1631" s="34"/>
      <c r="IPX1631" s="35"/>
      <c r="IPY1631" s="34"/>
      <c r="IQF1631" s="35"/>
      <c r="IQG1631" s="34"/>
      <c r="IQN1631" s="35"/>
      <c r="IQO1631" s="34"/>
      <c r="IQV1631" s="35"/>
      <c r="IQW1631" s="34"/>
      <c r="IRD1631" s="35"/>
      <c r="IRE1631" s="34"/>
      <c r="IRL1631" s="35"/>
      <c r="IRM1631" s="34"/>
      <c r="IRT1631" s="35"/>
      <c r="IRU1631" s="34"/>
      <c r="ISB1631" s="35"/>
      <c r="ISC1631" s="34"/>
      <c r="ISJ1631" s="35"/>
      <c r="ISK1631" s="34"/>
      <c r="ISR1631" s="35"/>
      <c r="ISS1631" s="34"/>
      <c r="ISZ1631" s="35"/>
      <c r="ITA1631" s="34"/>
      <c r="ITH1631" s="35"/>
      <c r="ITI1631" s="34"/>
      <c r="ITP1631" s="35"/>
      <c r="ITQ1631" s="34"/>
      <c r="ITX1631" s="35"/>
      <c r="ITY1631" s="34"/>
      <c r="IUF1631" s="35"/>
      <c r="IUG1631" s="34"/>
      <c r="IUN1631" s="35"/>
      <c r="IUO1631" s="34"/>
      <c r="IUV1631" s="35"/>
      <c r="IUW1631" s="34"/>
      <c r="IVD1631" s="35"/>
      <c r="IVE1631" s="34"/>
      <c r="IVL1631" s="35"/>
      <c r="IVM1631" s="34"/>
      <c r="IVT1631" s="35"/>
      <c r="IVU1631" s="34"/>
      <c r="IWB1631" s="35"/>
      <c r="IWC1631" s="34"/>
      <c r="IWJ1631" s="35"/>
      <c r="IWK1631" s="34"/>
      <c r="IWR1631" s="35"/>
      <c r="IWS1631" s="34"/>
      <c r="IWZ1631" s="35"/>
      <c r="IXA1631" s="34"/>
      <c r="IXH1631" s="35"/>
      <c r="IXI1631" s="34"/>
      <c r="IXP1631" s="35"/>
      <c r="IXQ1631" s="34"/>
      <c r="IXX1631" s="35"/>
      <c r="IXY1631" s="34"/>
      <c r="IYF1631" s="35"/>
      <c r="IYG1631" s="34"/>
      <c r="IYN1631" s="35"/>
      <c r="IYO1631" s="34"/>
      <c r="IYV1631" s="35"/>
      <c r="IYW1631" s="34"/>
      <c r="IZD1631" s="35"/>
      <c r="IZE1631" s="34"/>
      <c r="IZL1631" s="35"/>
      <c r="IZM1631" s="34"/>
      <c r="IZT1631" s="35"/>
      <c r="IZU1631" s="34"/>
      <c r="JAB1631" s="35"/>
      <c r="JAC1631" s="34"/>
      <c r="JAJ1631" s="35"/>
      <c r="JAK1631" s="34"/>
      <c r="JAR1631" s="35"/>
      <c r="JAS1631" s="34"/>
      <c r="JAZ1631" s="35"/>
      <c r="JBA1631" s="34"/>
      <c r="JBH1631" s="35"/>
      <c r="JBI1631" s="34"/>
      <c r="JBP1631" s="35"/>
      <c r="JBQ1631" s="34"/>
      <c r="JBX1631" s="35"/>
      <c r="JBY1631" s="34"/>
      <c r="JCF1631" s="35"/>
      <c r="JCG1631" s="34"/>
      <c r="JCN1631" s="35"/>
      <c r="JCO1631" s="34"/>
      <c r="JCV1631" s="35"/>
      <c r="JCW1631" s="34"/>
      <c r="JDD1631" s="35"/>
      <c r="JDE1631" s="34"/>
      <c r="JDL1631" s="35"/>
      <c r="JDM1631" s="34"/>
      <c r="JDT1631" s="35"/>
      <c r="JDU1631" s="34"/>
      <c r="JEB1631" s="35"/>
      <c r="JEC1631" s="34"/>
      <c r="JEJ1631" s="35"/>
      <c r="JEK1631" s="34"/>
      <c r="JER1631" s="35"/>
      <c r="JES1631" s="34"/>
      <c r="JEZ1631" s="35"/>
      <c r="JFA1631" s="34"/>
      <c r="JFH1631" s="35"/>
      <c r="JFI1631" s="34"/>
      <c r="JFP1631" s="35"/>
      <c r="JFQ1631" s="34"/>
      <c r="JFX1631" s="35"/>
      <c r="JFY1631" s="34"/>
      <c r="JGF1631" s="35"/>
      <c r="JGG1631" s="34"/>
      <c r="JGN1631" s="35"/>
      <c r="JGO1631" s="34"/>
      <c r="JGV1631" s="35"/>
      <c r="JGW1631" s="34"/>
      <c r="JHD1631" s="35"/>
      <c r="JHE1631" s="34"/>
      <c r="JHL1631" s="35"/>
      <c r="JHM1631" s="34"/>
      <c r="JHT1631" s="35"/>
      <c r="JHU1631" s="34"/>
      <c r="JIB1631" s="35"/>
      <c r="JIC1631" s="34"/>
      <c r="JIJ1631" s="35"/>
      <c r="JIK1631" s="34"/>
      <c r="JIR1631" s="35"/>
      <c r="JIS1631" s="34"/>
      <c r="JIZ1631" s="35"/>
      <c r="JJA1631" s="34"/>
      <c r="JJH1631" s="35"/>
      <c r="JJI1631" s="34"/>
      <c r="JJP1631" s="35"/>
      <c r="JJQ1631" s="34"/>
      <c r="JJX1631" s="35"/>
      <c r="JJY1631" s="34"/>
      <c r="JKF1631" s="35"/>
      <c r="JKG1631" s="34"/>
      <c r="JKN1631" s="35"/>
      <c r="JKO1631" s="34"/>
      <c r="JKV1631" s="35"/>
      <c r="JKW1631" s="34"/>
      <c r="JLD1631" s="35"/>
      <c r="JLE1631" s="34"/>
      <c r="JLL1631" s="35"/>
      <c r="JLM1631" s="34"/>
      <c r="JLT1631" s="35"/>
      <c r="JLU1631" s="34"/>
      <c r="JMB1631" s="35"/>
      <c r="JMC1631" s="34"/>
      <c r="JMJ1631" s="35"/>
      <c r="JMK1631" s="34"/>
      <c r="JMR1631" s="35"/>
      <c r="JMS1631" s="34"/>
      <c r="JMZ1631" s="35"/>
      <c r="JNA1631" s="34"/>
      <c r="JNH1631" s="35"/>
      <c r="JNI1631" s="34"/>
      <c r="JNP1631" s="35"/>
      <c r="JNQ1631" s="34"/>
      <c r="JNX1631" s="35"/>
      <c r="JNY1631" s="34"/>
      <c r="JOF1631" s="35"/>
      <c r="JOG1631" s="34"/>
      <c r="JON1631" s="35"/>
      <c r="JOO1631" s="34"/>
      <c r="JOV1631" s="35"/>
      <c r="JOW1631" s="34"/>
      <c r="JPD1631" s="35"/>
      <c r="JPE1631" s="34"/>
      <c r="JPL1631" s="35"/>
      <c r="JPM1631" s="34"/>
      <c r="JPT1631" s="35"/>
      <c r="JPU1631" s="34"/>
      <c r="JQB1631" s="35"/>
      <c r="JQC1631" s="34"/>
      <c r="JQJ1631" s="35"/>
      <c r="JQK1631" s="34"/>
      <c r="JQR1631" s="35"/>
      <c r="JQS1631" s="34"/>
      <c r="JQZ1631" s="35"/>
      <c r="JRA1631" s="34"/>
      <c r="JRH1631" s="35"/>
      <c r="JRI1631" s="34"/>
      <c r="JRP1631" s="35"/>
      <c r="JRQ1631" s="34"/>
      <c r="JRX1631" s="35"/>
      <c r="JRY1631" s="34"/>
      <c r="JSF1631" s="35"/>
      <c r="JSG1631" s="34"/>
      <c r="JSN1631" s="35"/>
      <c r="JSO1631" s="34"/>
      <c r="JSV1631" s="35"/>
      <c r="JSW1631" s="34"/>
      <c r="JTD1631" s="35"/>
      <c r="JTE1631" s="34"/>
      <c r="JTL1631" s="35"/>
      <c r="JTM1631" s="34"/>
      <c r="JTT1631" s="35"/>
      <c r="JTU1631" s="34"/>
      <c r="JUB1631" s="35"/>
      <c r="JUC1631" s="34"/>
      <c r="JUJ1631" s="35"/>
      <c r="JUK1631" s="34"/>
      <c r="JUR1631" s="35"/>
      <c r="JUS1631" s="34"/>
      <c r="JUZ1631" s="35"/>
      <c r="JVA1631" s="34"/>
      <c r="JVH1631" s="35"/>
      <c r="JVI1631" s="34"/>
      <c r="JVP1631" s="35"/>
      <c r="JVQ1631" s="34"/>
      <c r="JVX1631" s="35"/>
      <c r="JVY1631" s="34"/>
      <c r="JWF1631" s="35"/>
      <c r="JWG1631" s="34"/>
      <c r="JWN1631" s="35"/>
      <c r="JWO1631" s="34"/>
      <c r="JWV1631" s="35"/>
      <c r="JWW1631" s="34"/>
      <c r="JXD1631" s="35"/>
      <c r="JXE1631" s="34"/>
      <c r="JXL1631" s="35"/>
      <c r="JXM1631" s="34"/>
      <c r="JXT1631" s="35"/>
      <c r="JXU1631" s="34"/>
      <c r="JYB1631" s="35"/>
      <c r="JYC1631" s="34"/>
      <c r="JYJ1631" s="35"/>
      <c r="JYK1631" s="34"/>
      <c r="JYR1631" s="35"/>
      <c r="JYS1631" s="34"/>
      <c r="JYZ1631" s="35"/>
      <c r="JZA1631" s="34"/>
      <c r="JZH1631" s="35"/>
      <c r="JZI1631" s="34"/>
      <c r="JZP1631" s="35"/>
      <c r="JZQ1631" s="34"/>
      <c r="JZX1631" s="35"/>
      <c r="JZY1631" s="34"/>
      <c r="KAF1631" s="35"/>
      <c r="KAG1631" s="34"/>
      <c r="KAN1631" s="35"/>
      <c r="KAO1631" s="34"/>
      <c r="KAV1631" s="35"/>
      <c r="KAW1631" s="34"/>
      <c r="KBD1631" s="35"/>
      <c r="KBE1631" s="34"/>
      <c r="KBL1631" s="35"/>
      <c r="KBM1631" s="34"/>
      <c r="KBT1631" s="35"/>
      <c r="KBU1631" s="34"/>
      <c r="KCB1631" s="35"/>
      <c r="KCC1631" s="34"/>
      <c r="KCJ1631" s="35"/>
      <c r="KCK1631" s="34"/>
      <c r="KCR1631" s="35"/>
      <c r="KCS1631" s="34"/>
      <c r="KCZ1631" s="35"/>
      <c r="KDA1631" s="34"/>
      <c r="KDH1631" s="35"/>
      <c r="KDI1631" s="34"/>
      <c r="KDP1631" s="35"/>
      <c r="KDQ1631" s="34"/>
      <c r="KDX1631" s="35"/>
      <c r="KDY1631" s="34"/>
      <c r="KEF1631" s="35"/>
      <c r="KEG1631" s="34"/>
      <c r="KEN1631" s="35"/>
      <c r="KEO1631" s="34"/>
      <c r="KEV1631" s="35"/>
      <c r="KEW1631" s="34"/>
      <c r="KFD1631" s="35"/>
      <c r="KFE1631" s="34"/>
      <c r="KFL1631" s="35"/>
      <c r="KFM1631" s="34"/>
      <c r="KFT1631" s="35"/>
      <c r="KFU1631" s="34"/>
      <c r="KGB1631" s="35"/>
      <c r="KGC1631" s="34"/>
      <c r="KGJ1631" s="35"/>
      <c r="KGK1631" s="34"/>
      <c r="KGR1631" s="35"/>
      <c r="KGS1631" s="34"/>
      <c r="KGZ1631" s="35"/>
      <c r="KHA1631" s="34"/>
      <c r="KHH1631" s="35"/>
      <c r="KHI1631" s="34"/>
      <c r="KHP1631" s="35"/>
      <c r="KHQ1631" s="34"/>
      <c r="KHX1631" s="35"/>
      <c r="KHY1631" s="34"/>
      <c r="KIF1631" s="35"/>
      <c r="KIG1631" s="34"/>
      <c r="KIN1631" s="35"/>
      <c r="KIO1631" s="34"/>
      <c r="KIV1631" s="35"/>
      <c r="KIW1631" s="34"/>
      <c r="KJD1631" s="35"/>
      <c r="KJE1631" s="34"/>
      <c r="KJL1631" s="35"/>
      <c r="KJM1631" s="34"/>
      <c r="KJT1631" s="35"/>
      <c r="KJU1631" s="34"/>
      <c r="KKB1631" s="35"/>
      <c r="KKC1631" s="34"/>
      <c r="KKJ1631" s="35"/>
      <c r="KKK1631" s="34"/>
      <c r="KKR1631" s="35"/>
      <c r="KKS1631" s="34"/>
      <c r="KKZ1631" s="35"/>
      <c r="KLA1631" s="34"/>
      <c r="KLH1631" s="35"/>
      <c r="KLI1631" s="34"/>
      <c r="KLP1631" s="35"/>
      <c r="KLQ1631" s="34"/>
      <c r="KLX1631" s="35"/>
      <c r="KLY1631" s="34"/>
      <c r="KMF1631" s="35"/>
      <c r="KMG1631" s="34"/>
      <c r="KMN1631" s="35"/>
      <c r="KMO1631" s="34"/>
      <c r="KMV1631" s="35"/>
      <c r="KMW1631" s="34"/>
      <c r="KND1631" s="35"/>
      <c r="KNE1631" s="34"/>
      <c r="KNL1631" s="35"/>
      <c r="KNM1631" s="34"/>
      <c r="KNT1631" s="35"/>
      <c r="KNU1631" s="34"/>
      <c r="KOB1631" s="35"/>
      <c r="KOC1631" s="34"/>
      <c r="KOJ1631" s="35"/>
      <c r="KOK1631" s="34"/>
      <c r="KOR1631" s="35"/>
      <c r="KOS1631" s="34"/>
      <c r="KOZ1631" s="35"/>
      <c r="KPA1631" s="34"/>
      <c r="KPH1631" s="35"/>
      <c r="KPI1631" s="34"/>
      <c r="KPP1631" s="35"/>
      <c r="KPQ1631" s="34"/>
      <c r="KPX1631" s="35"/>
      <c r="KPY1631" s="34"/>
      <c r="KQF1631" s="35"/>
      <c r="KQG1631" s="34"/>
      <c r="KQN1631" s="35"/>
      <c r="KQO1631" s="34"/>
      <c r="KQV1631" s="35"/>
      <c r="KQW1631" s="34"/>
      <c r="KRD1631" s="35"/>
      <c r="KRE1631" s="34"/>
      <c r="KRL1631" s="35"/>
      <c r="KRM1631" s="34"/>
      <c r="KRT1631" s="35"/>
      <c r="KRU1631" s="34"/>
      <c r="KSB1631" s="35"/>
      <c r="KSC1631" s="34"/>
      <c r="KSJ1631" s="35"/>
      <c r="KSK1631" s="34"/>
      <c r="KSR1631" s="35"/>
      <c r="KSS1631" s="34"/>
      <c r="KSZ1631" s="35"/>
      <c r="KTA1631" s="34"/>
      <c r="KTH1631" s="35"/>
      <c r="KTI1631" s="34"/>
      <c r="KTP1631" s="35"/>
      <c r="KTQ1631" s="34"/>
      <c r="KTX1631" s="35"/>
      <c r="KTY1631" s="34"/>
      <c r="KUF1631" s="35"/>
      <c r="KUG1631" s="34"/>
      <c r="KUN1631" s="35"/>
      <c r="KUO1631" s="34"/>
      <c r="KUV1631" s="35"/>
      <c r="KUW1631" s="34"/>
      <c r="KVD1631" s="35"/>
      <c r="KVE1631" s="34"/>
      <c r="KVL1631" s="35"/>
      <c r="KVM1631" s="34"/>
      <c r="KVT1631" s="35"/>
      <c r="KVU1631" s="34"/>
      <c r="KWB1631" s="35"/>
      <c r="KWC1631" s="34"/>
      <c r="KWJ1631" s="35"/>
      <c r="KWK1631" s="34"/>
      <c r="KWR1631" s="35"/>
      <c r="KWS1631" s="34"/>
      <c r="KWZ1631" s="35"/>
      <c r="KXA1631" s="34"/>
      <c r="KXH1631" s="35"/>
      <c r="KXI1631" s="34"/>
      <c r="KXP1631" s="35"/>
      <c r="KXQ1631" s="34"/>
      <c r="KXX1631" s="35"/>
      <c r="KXY1631" s="34"/>
      <c r="KYF1631" s="35"/>
      <c r="KYG1631" s="34"/>
      <c r="KYN1631" s="35"/>
      <c r="KYO1631" s="34"/>
      <c r="KYV1631" s="35"/>
      <c r="KYW1631" s="34"/>
      <c r="KZD1631" s="35"/>
      <c r="KZE1631" s="34"/>
      <c r="KZL1631" s="35"/>
      <c r="KZM1631" s="34"/>
      <c r="KZT1631" s="35"/>
      <c r="KZU1631" s="34"/>
      <c r="LAB1631" s="35"/>
      <c r="LAC1631" s="34"/>
      <c r="LAJ1631" s="35"/>
      <c r="LAK1631" s="34"/>
      <c r="LAR1631" s="35"/>
      <c r="LAS1631" s="34"/>
      <c r="LAZ1631" s="35"/>
      <c r="LBA1631" s="34"/>
      <c r="LBH1631" s="35"/>
      <c r="LBI1631" s="34"/>
      <c r="LBP1631" s="35"/>
      <c r="LBQ1631" s="34"/>
      <c r="LBX1631" s="35"/>
      <c r="LBY1631" s="34"/>
      <c r="LCF1631" s="35"/>
      <c r="LCG1631" s="34"/>
      <c r="LCN1631" s="35"/>
      <c r="LCO1631" s="34"/>
      <c r="LCV1631" s="35"/>
      <c r="LCW1631" s="34"/>
      <c r="LDD1631" s="35"/>
      <c r="LDE1631" s="34"/>
      <c r="LDL1631" s="35"/>
      <c r="LDM1631" s="34"/>
      <c r="LDT1631" s="35"/>
      <c r="LDU1631" s="34"/>
      <c r="LEB1631" s="35"/>
      <c r="LEC1631" s="34"/>
      <c r="LEJ1631" s="35"/>
      <c r="LEK1631" s="34"/>
      <c r="LER1631" s="35"/>
      <c r="LES1631" s="34"/>
      <c r="LEZ1631" s="35"/>
      <c r="LFA1631" s="34"/>
      <c r="LFH1631" s="35"/>
      <c r="LFI1631" s="34"/>
      <c r="LFP1631" s="35"/>
      <c r="LFQ1631" s="34"/>
      <c r="LFX1631" s="35"/>
      <c r="LFY1631" s="34"/>
      <c r="LGF1631" s="35"/>
      <c r="LGG1631" s="34"/>
      <c r="LGN1631" s="35"/>
      <c r="LGO1631" s="34"/>
      <c r="LGV1631" s="35"/>
      <c r="LGW1631" s="34"/>
      <c r="LHD1631" s="35"/>
      <c r="LHE1631" s="34"/>
      <c r="LHL1631" s="35"/>
      <c r="LHM1631" s="34"/>
      <c r="LHT1631" s="35"/>
      <c r="LHU1631" s="34"/>
      <c r="LIB1631" s="35"/>
      <c r="LIC1631" s="34"/>
      <c r="LIJ1631" s="35"/>
      <c r="LIK1631" s="34"/>
      <c r="LIR1631" s="35"/>
      <c r="LIS1631" s="34"/>
      <c r="LIZ1631" s="35"/>
      <c r="LJA1631" s="34"/>
      <c r="LJH1631" s="35"/>
      <c r="LJI1631" s="34"/>
      <c r="LJP1631" s="35"/>
      <c r="LJQ1631" s="34"/>
      <c r="LJX1631" s="35"/>
      <c r="LJY1631" s="34"/>
      <c r="LKF1631" s="35"/>
      <c r="LKG1631" s="34"/>
      <c r="LKN1631" s="35"/>
      <c r="LKO1631" s="34"/>
      <c r="LKV1631" s="35"/>
      <c r="LKW1631" s="34"/>
      <c r="LLD1631" s="35"/>
      <c r="LLE1631" s="34"/>
      <c r="LLL1631" s="35"/>
      <c r="LLM1631" s="34"/>
      <c r="LLT1631" s="35"/>
      <c r="LLU1631" s="34"/>
      <c r="LMB1631" s="35"/>
      <c r="LMC1631" s="34"/>
      <c r="LMJ1631" s="35"/>
      <c r="LMK1631" s="34"/>
      <c r="LMR1631" s="35"/>
      <c r="LMS1631" s="34"/>
      <c r="LMZ1631" s="35"/>
      <c r="LNA1631" s="34"/>
      <c r="LNH1631" s="35"/>
      <c r="LNI1631" s="34"/>
      <c r="LNP1631" s="35"/>
      <c r="LNQ1631" s="34"/>
      <c r="LNX1631" s="35"/>
      <c r="LNY1631" s="34"/>
      <c r="LOF1631" s="35"/>
      <c r="LOG1631" s="34"/>
      <c r="LON1631" s="35"/>
      <c r="LOO1631" s="34"/>
      <c r="LOV1631" s="35"/>
      <c r="LOW1631" s="34"/>
      <c r="LPD1631" s="35"/>
      <c r="LPE1631" s="34"/>
      <c r="LPL1631" s="35"/>
      <c r="LPM1631" s="34"/>
      <c r="LPT1631" s="35"/>
      <c r="LPU1631" s="34"/>
      <c r="LQB1631" s="35"/>
      <c r="LQC1631" s="34"/>
      <c r="LQJ1631" s="35"/>
      <c r="LQK1631" s="34"/>
      <c r="LQR1631" s="35"/>
      <c r="LQS1631" s="34"/>
      <c r="LQZ1631" s="35"/>
      <c r="LRA1631" s="34"/>
      <c r="LRH1631" s="35"/>
      <c r="LRI1631" s="34"/>
      <c r="LRP1631" s="35"/>
      <c r="LRQ1631" s="34"/>
      <c r="LRX1631" s="35"/>
      <c r="LRY1631" s="34"/>
      <c r="LSF1631" s="35"/>
      <c r="LSG1631" s="34"/>
      <c r="LSN1631" s="35"/>
      <c r="LSO1631" s="34"/>
      <c r="LSV1631" s="35"/>
      <c r="LSW1631" s="34"/>
      <c r="LTD1631" s="35"/>
      <c r="LTE1631" s="34"/>
      <c r="LTL1631" s="35"/>
      <c r="LTM1631" s="34"/>
      <c r="LTT1631" s="35"/>
      <c r="LTU1631" s="34"/>
      <c r="LUB1631" s="35"/>
      <c r="LUC1631" s="34"/>
      <c r="LUJ1631" s="35"/>
      <c r="LUK1631" s="34"/>
      <c r="LUR1631" s="35"/>
      <c r="LUS1631" s="34"/>
      <c r="LUZ1631" s="35"/>
      <c r="LVA1631" s="34"/>
      <c r="LVH1631" s="35"/>
      <c r="LVI1631" s="34"/>
      <c r="LVP1631" s="35"/>
      <c r="LVQ1631" s="34"/>
      <c r="LVX1631" s="35"/>
      <c r="LVY1631" s="34"/>
      <c r="LWF1631" s="35"/>
      <c r="LWG1631" s="34"/>
      <c r="LWN1631" s="35"/>
      <c r="LWO1631" s="34"/>
      <c r="LWV1631" s="35"/>
      <c r="LWW1631" s="34"/>
      <c r="LXD1631" s="35"/>
      <c r="LXE1631" s="34"/>
      <c r="LXL1631" s="35"/>
      <c r="LXM1631" s="34"/>
      <c r="LXT1631" s="35"/>
      <c r="LXU1631" s="34"/>
      <c r="LYB1631" s="35"/>
      <c r="LYC1631" s="34"/>
      <c r="LYJ1631" s="35"/>
      <c r="LYK1631" s="34"/>
      <c r="LYR1631" s="35"/>
      <c r="LYS1631" s="34"/>
      <c r="LYZ1631" s="35"/>
      <c r="LZA1631" s="34"/>
      <c r="LZH1631" s="35"/>
      <c r="LZI1631" s="34"/>
      <c r="LZP1631" s="35"/>
      <c r="LZQ1631" s="34"/>
      <c r="LZX1631" s="35"/>
      <c r="LZY1631" s="34"/>
      <c r="MAF1631" s="35"/>
      <c r="MAG1631" s="34"/>
      <c r="MAN1631" s="35"/>
      <c r="MAO1631" s="34"/>
      <c r="MAV1631" s="35"/>
      <c r="MAW1631" s="34"/>
      <c r="MBD1631" s="35"/>
      <c r="MBE1631" s="34"/>
      <c r="MBL1631" s="35"/>
      <c r="MBM1631" s="34"/>
      <c r="MBT1631" s="35"/>
      <c r="MBU1631" s="34"/>
      <c r="MCB1631" s="35"/>
      <c r="MCC1631" s="34"/>
      <c r="MCJ1631" s="35"/>
      <c r="MCK1631" s="34"/>
      <c r="MCR1631" s="35"/>
      <c r="MCS1631" s="34"/>
      <c r="MCZ1631" s="35"/>
      <c r="MDA1631" s="34"/>
      <c r="MDH1631" s="35"/>
      <c r="MDI1631" s="34"/>
      <c r="MDP1631" s="35"/>
      <c r="MDQ1631" s="34"/>
      <c r="MDX1631" s="35"/>
      <c r="MDY1631" s="34"/>
      <c r="MEF1631" s="35"/>
      <c r="MEG1631" s="34"/>
      <c r="MEN1631" s="35"/>
      <c r="MEO1631" s="34"/>
      <c r="MEV1631" s="35"/>
      <c r="MEW1631" s="34"/>
      <c r="MFD1631" s="35"/>
      <c r="MFE1631" s="34"/>
      <c r="MFL1631" s="35"/>
      <c r="MFM1631" s="34"/>
      <c r="MFT1631" s="35"/>
      <c r="MFU1631" s="34"/>
      <c r="MGB1631" s="35"/>
      <c r="MGC1631" s="34"/>
      <c r="MGJ1631" s="35"/>
      <c r="MGK1631" s="34"/>
      <c r="MGR1631" s="35"/>
      <c r="MGS1631" s="34"/>
      <c r="MGZ1631" s="35"/>
      <c r="MHA1631" s="34"/>
      <c r="MHH1631" s="35"/>
      <c r="MHI1631" s="34"/>
      <c r="MHP1631" s="35"/>
      <c r="MHQ1631" s="34"/>
      <c r="MHX1631" s="35"/>
      <c r="MHY1631" s="34"/>
      <c r="MIF1631" s="35"/>
      <c r="MIG1631" s="34"/>
      <c r="MIN1631" s="35"/>
      <c r="MIO1631" s="34"/>
      <c r="MIV1631" s="35"/>
      <c r="MIW1631" s="34"/>
      <c r="MJD1631" s="35"/>
      <c r="MJE1631" s="34"/>
      <c r="MJL1631" s="35"/>
      <c r="MJM1631" s="34"/>
      <c r="MJT1631" s="35"/>
      <c r="MJU1631" s="34"/>
      <c r="MKB1631" s="35"/>
      <c r="MKC1631" s="34"/>
      <c r="MKJ1631" s="35"/>
      <c r="MKK1631" s="34"/>
      <c r="MKR1631" s="35"/>
      <c r="MKS1631" s="34"/>
      <c r="MKZ1631" s="35"/>
      <c r="MLA1631" s="34"/>
      <c r="MLH1631" s="35"/>
      <c r="MLI1631" s="34"/>
      <c r="MLP1631" s="35"/>
      <c r="MLQ1631" s="34"/>
      <c r="MLX1631" s="35"/>
      <c r="MLY1631" s="34"/>
      <c r="MMF1631" s="35"/>
      <c r="MMG1631" s="34"/>
      <c r="MMN1631" s="35"/>
      <c r="MMO1631" s="34"/>
      <c r="MMV1631" s="35"/>
      <c r="MMW1631" s="34"/>
      <c r="MND1631" s="35"/>
      <c r="MNE1631" s="34"/>
      <c r="MNL1631" s="35"/>
      <c r="MNM1631" s="34"/>
      <c r="MNT1631" s="35"/>
      <c r="MNU1631" s="34"/>
      <c r="MOB1631" s="35"/>
      <c r="MOC1631" s="34"/>
      <c r="MOJ1631" s="35"/>
      <c r="MOK1631" s="34"/>
      <c r="MOR1631" s="35"/>
      <c r="MOS1631" s="34"/>
      <c r="MOZ1631" s="35"/>
      <c r="MPA1631" s="34"/>
      <c r="MPH1631" s="35"/>
      <c r="MPI1631" s="34"/>
      <c r="MPP1631" s="35"/>
      <c r="MPQ1631" s="34"/>
      <c r="MPX1631" s="35"/>
      <c r="MPY1631" s="34"/>
      <c r="MQF1631" s="35"/>
      <c r="MQG1631" s="34"/>
      <c r="MQN1631" s="35"/>
      <c r="MQO1631" s="34"/>
      <c r="MQV1631" s="35"/>
      <c r="MQW1631" s="34"/>
      <c r="MRD1631" s="35"/>
      <c r="MRE1631" s="34"/>
      <c r="MRL1631" s="35"/>
      <c r="MRM1631" s="34"/>
      <c r="MRT1631" s="35"/>
      <c r="MRU1631" s="34"/>
      <c r="MSB1631" s="35"/>
      <c r="MSC1631" s="34"/>
      <c r="MSJ1631" s="35"/>
      <c r="MSK1631" s="34"/>
      <c r="MSR1631" s="35"/>
      <c r="MSS1631" s="34"/>
      <c r="MSZ1631" s="35"/>
      <c r="MTA1631" s="34"/>
      <c r="MTH1631" s="35"/>
      <c r="MTI1631" s="34"/>
      <c r="MTP1631" s="35"/>
      <c r="MTQ1631" s="34"/>
      <c r="MTX1631" s="35"/>
      <c r="MTY1631" s="34"/>
      <c r="MUF1631" s="35"/>
      <c r="MUG1631" s="34"/>
      <c r="MUN1631" s="35"/>
      <c r="MUO1631" s="34"/>
      <c r="MUV1631" s="35"/>
      <c r="MUW1631" s="34"/>
      <c r="MVD1631" s="35"/>
      <c r="MVE1631" s="34"/>
      <c r="MVL1631" s="35"/>
      <c r="MVM1631" s="34"/>
      <c r="MVT1631" s="35"/>
      <c r="MVU1631" s="34"/>
      <c r="MWB1631" s="35"/>
      <c r="MWC1631" s="34"/>
      <c r="MWJ1631" s="35"/>
      <c r="MWK1631" s="34"/>
      <c r="MWR1631" s="35"/>
      <c r="MWS1631" s="34"/>
      <c r="MWZ1631" s="35"/>
      <c r="MXA1631" s="34"/>
      <c r="MXH1631" s="35"/>
      <c r="MXI1631" s="34"/>
      <c r="MXP1631" s="35"/>
      <c r="MXQ1631" s="34"/>
      <c r="MXX1631" s="35"/>
      <c r="MXY1631" s="34"/>
      <c r="MYF1631" s="35"/>
      <c r="MYG1631" s="34"/>
      <c r="MYN1631" s="35"/>
      <c r="MYO1631" s="34"/>
      <c r="MYV1631" s="35"/>
      <c r="MYW1631" s="34"/>
      <c r="MZD1631" s="35"/>
      <c r="MZE1631" s="34"/>
      <c r="MZL1631" s="35"/>
      <c r="MZM1631" s="34"/>
      <c r="MZT1631" s="35"/>
      <c r="MZU1631" s="34"/>
      <c r="NAB1631" s="35"/>
      <c r="NAC1631" s="34"/>
      <c r="NAJ1631" s="35"/>
      <c r="NAK1631" s="34"/>
      <c r="NAR1631" s="35"/>
      <c r="NAS1631" s="34"/>
      <c r="NAZ1631" s="35"/>
      <c r="NBA1631" s="34"/>
      <c r="NBH1631" s="35"/>
      <c r="NBI1631" s="34"/>
      <c r="NBP1631" s="35"/>
      <c r="NBQ1631" s="34"/>
      <c r="NBX1631" s="35"/>
      <c r="NBY1631" s="34"/>
      <c r="NCF1631" s="35"/>
      <c r="NCG1631" s="34"/>
      <c r="NCN1631" s="35"/>
      <c r="NCO1631" s="34"/>
      <c r="NCV1631" s="35"/>
      <c r="NCW1631" s="34"/>
      <c r="NDD1631" s="35"/>
      <c r="NDE1631" s="34"/>
      <c r="NDL1631" s="35"/>
      <c r="NDM1631" s="34"/>
      <c r="NDT1631" s="35"/>
      <c r="NDU1631" s="34"/>
      <c r="NEB1631" s="35"/>
      <c r="NEC1631" s="34"/>
      <c r="NEJ1631" s="35"/>
      <c r="NEK1631" s="34"/>
      <c r="NER1631" s="35"/>
      <c r="NES1631" s="34"/>
      <c r="NEZ1631" s="35"/>
      <c r="NFA1631" s="34"/>
      <c r="NFH1631" s="35"/>
      <c r="NFI1631" s="34"/>
      <c r="NFP1631" s="35"/>
      <c r="NFQ1631" s="34"/>
      <c r="NFX1631" s="35"/>
      <c r="NFY1631" s="34"/>
      <c r="NGF1631" s="35"/>
      <c r="NGG1631" s="34"/>
      <c r="NGN1631" s="35"/>
      <c r="NGO1631" s="34"/>
      <c r="NGV1631" s="35"/>
      <c r="NGW1631" s="34"/>
      <c r="NHD1631" s="35"/>
      <c r="NHE1631" s="34"/>
      <c r="NHL1631" s="35"/>
      <c r="NHM1631" s="34"/>
      <c r="NHT1631" s="35"/>
      <c r="NHU1631" s="34"/>
      <c r="NIB1631" s="35"/>
      <c r="NIC1631" s="34"/>
      <c r="NIJ1631" s="35"/>
      <c r="NIK1631" s="34"/>
      <c r="NIR1631" s="35"/>
      <c r="NIS1631" s="34"/>
      <c r="NIZ1631" s="35"/>
      <c r="NJA1631" s="34"/>
      <c r="NJH1631" s="35"/>
      <c r="NJI1631" s="34"/>
      <c r="NJP1631" s="35"/>
      <c r="NJQ1631" s="34"/>
      <c r="NJX1631" s="35"/>
      <c r="NJY1631" s="34"/>
      <c r="NKF1631" s="35"/>
      <c r="NKG1631" s="34"/>
      <c r="NKN1631" s="35"/>
      <c r="NKO1631" s="34"/>
      <c r="NKV1631" s="35"/>
      <c r="NKW1631" s="34"/>
      <c r="NLD1631" s="35"/>
      <c r="NLE1631" s="34"/>
      <c r="NLL1631" s="35"/>
      <c r="NLM1631" s="34"/>
      <c r="NLT1631" s="35"/>
      <c r="NLU1631" s="34"/>
      <c r="NMB1631" s="35"/>
      <c r="NMC1631" s="34"/>
      <c r="NMJ1631" s="35"/>
      <c r="NMK1631" s="34"/>
      <c r="NMR1631" s="35"/>
      <c r="NMS1631" s="34"/>
      <c r="NMZ1631" s="35"/>
      <c r="NNA1631" s="34"/>
      <c r="NNH1631" s="35"/>
      <c r="NNI1631" s="34"/>
      <c r="NNP1631" s="35"/>
      <c r="NNQ1631" s="34"/>
      <c r="NNX1631" s="35"/>
      <c r="NNY1631" s="34"/>
      <c r="NOF1631" s="35"/>
      <c r="NOG1631" s="34"/>
      <c r="NON1631" s="35"/>
      <c r="NOO1631" s="34"/>
      <c r="NOV1631" s="35"/>
      <c r="NOW1631" s="34"/>
      <c r="NPD1631" s="35"/>
      <c r="NPE1631" s="34"/>
      <c r="NPL1631" s="35"/>
      <c r="NPM1631" s="34"/>
      <c r="NPT1631" s="35"/>
      <c r="NPU1631" s="34"/>
      <c r="NQB1631" s="35"/>
      <c r="NQC1631" s="34"/>
      <c r="NQJ1631" s="35"/>
      <c r="NQK1631" s="34"/>
      <c r="NQR1631" s="35"/>
      <c r="NQS1631" s="34"/>
      <c r="NQZ1631" s="35"/>
      <c r="NRA1631" s="34"/>
      <c r="NRH1631" s="35"/>
      <c r="NRI1631" s="34"/>
      <c r="NRP1631" s="35"/>
      <c r="NRQ1631" s="34"/>
      <c r="NRX1631" s="35"/>
      <c r="NRY1631" s="34"/>
      <c r="NSF1631" s="35"/>
      <c r="NSG1631" s="34"/>
      <c r="NSN1631" s="35"/>
      <c r="NSO1631" s="34"/>
      <c r="NSV1631" s="35"/>
      <c r="NSW1631" s="34"/>
      <c r="NTD1631" s="35"/>
      <c r="NTE1631" s="34"/>
      <c r="NTL1631" s="35"/>
      <c r="NTM1631" s="34"/>
      <c r="NTT1631" s="35"/>
      <c r="NTU1631" s="34"/>
      <c r="NUB1631" s="35"/>
      <c r="NUC1631" s="34"/>
      <c r="NUJ1631" s="35"/>
      <c r="NUK1631" s="34"/>
      <c r="NUR1631" s="35"/>
      <c r="NUS1631" s="34"/>
      <c r="NUZ1631" s="35"/>
      <c r="NVA1631" s="34"/>
      <c r="NVH1631" s="35"/>
      <c r="NVI1631" s="34"/>
      <c r="NVP1631" s="35"/>
      <c r="NVQ1631" s="34"/>
      <c r="NVX1631" s="35"/>
      <c r="NVY1631" s="34"/>
      <c r="NWF1631" s="35"/>
      <c r="NWG1631" s="34"/>
      <c r="NWN1631" s="35"/>
      <c r="NWO1631" s="34"/>
      <c r="NWV1631" s="35"/>
      <c r="NWW1631" s="34"/>
      <c r="NXD1631" s="35"/>
      <c r="NXE1631" s="34"/>
      <c r="NXL1631" s="35"/>
      <c r="NXM1631" s="34"/>
      <c r="NXT1631" s="35"/>
      <c r="NXU1631" s="34"/>
      <c r="NYB1631" s="35"/>
      <c r="NYC1631" s="34"/>
      <c r="NYJ1631" s="35"/>
      <c r="NYK1631" s="34"/>
      <c r="NYR1631" s="35"/>
      <c r="NYS1631" s="34"/>
      <c r="NYZ1631" s="35"/>
      <c r="NZA1631" s="34"/>
      <c r="NZH1631" s="35"/>
      <c r="NZI1631" s="34"/>
      <c r="NZP1631" s="35"/>
      <c r="NZQ1631" s="34"/>
      <c r="NZX1631" s="35"/>
      <c r="NZY1631" s="34"/>
      <c r="OAF1631" s="35"/>
      <c r="OAG1631" s="34"/>
      <c r="OAN1631" s="35"/>
      <c r="OAO1631" s="34"/>
      <c r="OAV1631" s="35"/>
      <c r="OAW1631" s="34"/>
      <c r="OBD1631" s="35"/>
      <c r="OBE1631" s="34"/>
      <c r="OBL1631" s="35"/>
      <c r="OBM1631" s="34"/>
      <c r="OBT1631" s="35"/>
      <c r="OBU1631" s="34"/>
      <c r="OCB1631" s="35"/>
      <c r="OCC1631" s="34"/>
      <c r="OCJ1631" s="35"/>
      <c r="OCK1631" s="34"/>
      <c r="OCR1631" s="35"/>
      <c r="OCS1631" s="34"/>
      <c r="OCZ1631" s="35"/>
      <c r="ODA1631" s="34"/>
      <c r="ODH1631" s="35"/>
      <c r="ODI1631" s="34"/>
      <c r="ODP1631" s="35"/>
      <c r="ODQ1631" s="34"/>
      <c r="ODX1631" s="35"/>
      <c r="ODY1631" s="34"/>
      <c r="OEF1631" s="35"/>
      <c r="OEG1631" s="34"/>
      <c r="OEN1631" s="35"/>
      <c r="OEO1631" s="34"/>
      <c r="OEV1631" s="35"/>
      <c r="OEW1631" s="34"/>
      <c r="OFD1631" s="35"/>
      <c r="OFE1631" s="34"/>
      <c r="OFL1631" s="35"/>
      <c r="OFM1631" s="34"/>
      <c r="OFT1631" s="35"/>
      <c r="OFU1631" s="34"/>
      <c r="OGB1631" s="35"/>
      <c r="OGC1631" s="34"/>
      <c r="OGJ1631" s="35"/>
      <c r="OGK1631" s="34"/>
      <c r="OGR1631" s="35"/>
      <c r="OGS1631" s="34"/>
      <c r="OGZ1631" s="35"/>
      <c r="OHA1631" s="34"/>
      <c r="OHH1631" s="35"/>
      <c r="OHI1631" s="34"/>
      <c r="OHP1631" s="35"/>
      <c r="OHQ1631" s="34"/>
      <c r="OHX1631" s="35"/>
      <c r="OHY1631" s="34"/>
      <c r="OIF1631" s="35"/>
      <c r="OIG1631" s="34"/>
      <c r="OIN1631" s="35"/>
      <c r="OIO1631" s="34"/>
      <c r="OIV1631" s="35"/>
      <c r="OIW1631" s="34"/>
      <c r="OJD1631" s="35"/>
      <c r="OJE1631" s="34"/>
      <c r="OJL1631" s="35"/>
      <c r="OJM1631" s="34"/>
      <c r="OJT1631" s="35"/>
      <c r="OJU1631" s="34"/>
      <c r="OKB1631" s="35"/>
      <c r="OKC1631" s="34"/>
      <c r="OKJ1631" s="35"/>
      <c r="OKK1631" s="34"/>
      <c r="OKR1631" s="35"/>
      <c r="OKS1631" s="34"/>
      <c r="OKZ1631" s="35"/>
      <c r="OLA1631" s="34"/>
      <c r="OLH1631" s="35"/>
      <c r="OLI1631" s="34"/>
      <c r="OLP1631" s="35"/>
      <c r="OLQ1631" s="34"/>
      <c r="OLX1631" s="35"/>
      <c r="OLY1631" s="34"/>
      <c r="OMF1631" s="35"/>
      <c r="OMG1631" s="34"/>
      <c r="OMN1631" s="35"/>
      <c r="OMO1631" s="34"/>
      <c r="OMV1631" s="35"/>
      <c r="OMW1631" s="34"/>
      <c r="OND1631" s="35"/>
      <c r="ONE1631" s="34"/>
      <c r="ONL1631" s="35"/>
      <c r="ONM1631" s="34"/>
      <c r="ONT1631" s="35"/>
      <c r="ONU1631" s="34"/>
      <c r="OOB1631" s="35"/>
      <c r="OOC1631" s="34"/>
      <c r="OOJ1631" s="35"/>
      <c r="OOK1631" s="34"/>
      <c r="OOR1631" s="35"/>
      <c r="OOS1631" s="34"/>
      <c r="OOZ1631" s="35"/>
      <c r="OPA1631" s="34"/>
      <c r="OPH1631" s="35"/>
      <c r="OPI1631" s="34"/>
      <c r="OPP1631" s="35"/>
      <c r="OPQ1631" s="34"/>
      <c r="OPX1631" s="35"/>
      <c r="OPY1631" s="34"/>
      <c r="OQF1631" s="35"/>
      <c r="OQG1631" s="34"/>
      <c r="OQN1631" s="35"/>
      <c r="OQO1631" s="34"/>
      <c r="OQV1631" s="35"/>
      <c r="OQW1631" s="34"/>
      <c r="ORD1631" s="35"/>
      <c r="ORE1631" s="34"/>
      <c r="ORL1631" s="35"/>
      <c r="ORM1631" s="34"/>
      <c r="ORT1631" s="35"/>
      <c r="ORU1631" s="34"/>
      <c r="OSB1631" s="35"/>
      <c r="OSC1631" s="34"/>
      <c r="OSJ1631" s="35"/>
      <c r="OSK1631" s="34"/>
      <c r="OSR1631" s="35"/>
      <c r="OSS1631" s="34"/>
      <c r="OSZ1631" s="35"/>
      <c r="OTA1631" s="34"/>
      <c r="OTH1631" s="35"/>
      <c r="OTI1631" s="34"/>
      <c r="OTP1631" s="35"/>
      <c r="OTQ1631" s="34"/>
      <c r="OTX1631" s="35"/>
      <c r="OTY1631" s="34"/>
      <c r="OUF1631" s="35"/>
      <c r="OUG1631" s="34"/>
      <c r="OUN1631" s="35"/>
      <c r="OUO1631" s="34"/>
      <c r="OUV1631" s="35"/>
      <c r="OUW1631" s="34"/>
      <c r="OVD1631" s="35"/>
      <c r="OVE1631" s="34"/>
      <c r="OVL1631" s="35"/>
      <c r="OVM1631" s="34"/>
      <c r="OVT1631" s="35"/>
      <c r="OVU1631" s="34"/>
      <c r="OWB1631" s="35"/>
      <c r="OWC1631" s="34"/>
      <c r="OWJ1631" s="35"/>
      <c r="OWK1631" s="34"/>
      <c r="OWR1631" s="35"/>
      <c r="OWS1631" s="34"/>
      <c r="OWZ1631" s="35"/>
      <c r="OXA1631" s="34"/>
      <c r="OXH1631" s="35"/>
      <c r="OXI1631" s="34"/>
      <c r="OXP1631" s="35"/>
      <c r="OXQ1631" s="34"/>
      <c r="OXX1631" s="35"/>
      <c r="OXY1631" s="34"/>
      <c r="OYF1631" s="35"/>
      <c r="OYG1631" s="34"/>
      <c r="OYN1631" s="35"/>
      <c r="OYO1631" s="34"/>
      <c r="OYV1631" s="35"/>
      <c r="OYW1631" s="34"/>
      <c r="OZD1631" s="35"/>
      <c r="OZE1631" s="34"/>
      <c r="OZL1631" s="35"/>
      <c r="OZM1631" s="34"/>
      <c r="OZT1631" s="35"/>
      <c r="OZU1631" s="34"/>
      <c r="PAB1631" s="35"/>
      <c r="PAC1631" s="34"/>
      <c r="PAJ1631" s="35"/>
      <c r="PAK1631" s="34"/>
      <c r="PAR1631" s="35"/>
      <c r="PAS1631" s="34"/>
      <c r="PAZ1631" s="35"/>
      <c r="PBA1631" s="34"/>
      <c r="PBH1631" s="35"/>
      <c r="PBI1631" s="34"/>
      <c r="PBP1631" s="35"/>
      <c r="PBQ1631" s="34"/>
      <c r="PBX1631" s="35"/>
      <c r="PBY1631" s="34"/>
      <c r="PCF1631" s="35"/>
      <c r="PCG1631" s="34"/>
      <c r="PCN1631" s="35"/>
      <c r="PCO1631" s="34"/>
      <c r="PCV1631" s="35"/>
      <c r="PCW1631" s="34"/>
      <c r="PDD1631" s="35"/>
      <c r="PDE1631" s="34"/>
      <c r="PDL1631" s="35"/>
      <c r="PDM1631" s="34"/>
      <c r="PDT1631" s="35"/>
      <c r="PDU1631" s="34"/>
      <c r="PEB1631" s="35"/>
      <c r="PEC1631" s="34"/>
      <c r="PEJ1631" s="35"/>
      <c r="PEK1631" s="34"/>
      <c r="PER1631" s="35"/>
      <c r="PES1631" s="34"/>
      <c r="PEZ1631" s="35"/>
      <c r="PFA1631" s="34"/>
      <c r="PFH1631" s="35"/>
      <c r="PFI1631" s="34"/>
      <c r="PFP1631" s="35"/>
      <c r="PFQ1631" s="34"/>
      <c r="PFX1631" s="35"/>
      <c r="PFY1631" s="34"/>
      <c r="PGF1631" s="35"/>
      <c r="PGG1631" s="34"/>
      <c r="PGN1631" s="35"/>
      <c r="PGO1631" s="34"/>
      <c r="PGV1631" s="35"/>
      <c r="PGW1631" s="34"/>
      <c r="PHD1631" s="35"/>
      <c r="PHE1631" s="34"/>
      <c r="PHL1631" s="35"/>
      <c r="PHM1631" s="34"/>
      <c r="PHT1631" s="35"/>
      <c r="PHU1631" s="34"/>
      <c r="PIB1631" s="35"/>
      <c r="PIC1631" s="34"/>
      <c r="PIJ1631" s="35"/>
      <c r="PIK1631" s="34"/>
      <c r="PIR1631" s="35"/>
      <c r="PIS1631" s="34"/>
      <c r="PIZ1631" s="35"/>
      <c r="PJA1631" s="34"/>
      <c r="PJH1631" s="35"/>
      <c r="PJI1631" s="34"/>
      <c r="PJP1631" s="35"/>
      <c r="PJQ1631" s="34"/>
      <c r="PJX1631" s="35"/>
      <c r="PJY1631" s="34"/>
      <c r="PKF1631" s="35"/>
      <c r="PKG1631" s="34"/>
      <c r="PKN1631" s="35"/>
      <c r="PKO1631" s="34"/>
      <c r="PKV1631" s="35"/>
      <c r="PKW1631" s="34"/>
      <c r="PLD1631" s="35"/>
      <c r="PLE1631" s="34"/>
      <c r="PLL1631" s="35"/>
      <c r="PLM1631" s="34"/>
      <c r="PLT1631" s="35"/>
      <c r="PLU1631" s="34"/>
      <c r="PMB1631" s="35"/>
      <c r="PMC1631" s="34"/>
      <c r="PMJ1631" s="35"/>
      <c r="PMK1631" s="34"/>
      <c r="PMR1631" s="35"/>
      <c r="PMS1631" s="34"/>
      <c r="PMZ1631" s="35"/>
      <c r="PNA1631" s="34"/>
      <c r="PNH1631" s="35"/>
      <c r="PNI1631" s="34"/>
      <c r="PNP1631" s="35"/>
      <c r="PNQ1631" s="34"/>
      <c r="PNX1631" s="35"/>
      <c r="PNY1631" s="34"/>
      <c r="POF1631" s="35"/>
      <c r="POG1631" s="34"/>
      <c r="PON1631" s="35"/>
      <c r="POO1631" s="34"/>
      <c r="POV1631" s="35"/>
      <c r="POW1631" s="34"/>
      <c r="PPD1631" s="35"/>
      <c r="PPE1631" s="34"/>
      <c r="PPL1631" s="35"/>
      <c r="PPM1631" s="34"/>
      <c r="PPT1631" s="35"/>
      <c r="PPU1631" s="34"/>
      <c r="PQB1631" s="35"/>
      <c r="PQC1631" s="34"/>
      <c r="PQJ1631" s="35"/>
      <c r="PQK1631" s="34"/>
      <c r="PQR1631" s="35"/>
      <c r="PQS1631" s="34"/>
      <c r="PQZ1631" s="35"/>
      <c r="PRA1631" s="34"/>
      <c r="PRH1631" s="35"/>
      <c r="PRI1631" s="34"/>
      <c r="PRP1631" s="35"/>
      <c r="PRQ1631" s="34"/>
      <c r="PRX1631" s="35"/>
      <c r="PRY1631" s="34"/>
      <c r="PSF1631" s="35"/>
      <c r="PSG1631" s="34"/>
      <c r="PSN1631" s="35"/>
      <c r="PSO1631" s="34"/>
      <c r="PSV1631" s="35"/>
      <c r="PSW1631" s="34"/>
      <c r="PTD1631" s="35"/>
      <c r="PTE1631" s="34"/>
      <c r="PTL1631" s="35"/>
      <c r="PTM1631" s="34"/>
      <c r="PTT1631" s="35"/>
      <c r="PTU1631" s="34"/>
      <c r="PUB1631" s="35"/>
      <c r="PUC1631" s="34"/>
      <c r="PUJ1631" s="35"/>
      <c r="PUK1631" s="34"/>
      <c r="PUR1631" s="35"/>
      <c r="PUS1631" s="34"/>
      <c r="PUZ1631" s="35"/>
      <c r="PVA1631" s="34"/>
      <c r="PVH1631" s="35"/>
      <c r="PVI1631" s="34"/>
      <c r="PVP1631" s="35"/>
      <c r="PVQ1631" s="34"/>
      <c r="PVX1631" s="35"/>
      <c r="PVY1631" s="34"/>
      <c r="PWF1631" s="35"/>
      <c r="PWG1631" s="34"/>
      <c r="PWN1631" s="35"/>
      <c r="PWO1631" s="34"/>
      <c r="PWV1631" s="35"/>
      <c r="PWW1631" s="34"/>
      <c r="PXD1631" s="35"/>
      <c r="PXE1631" s="34"/>
      <c r="PXL1631" s="35"/>
      <c r="PXM1631" s="34"/>
      <c r="PXT1631" s="35"/>
      <c r="PXU1631" s="34"/>
      <c r="PYB1631" s="35"/>
      <c r="PYC1631" s="34"/>
      <c r="PYJ1631" s="35"/>
      <c r="PYK1631" s="34"/>
      <c r="PYR1631" s="35"/>
      <c r="PYS1631" s="34"/>
      <c r="PYZ1631" s="35"/>
      <c r="PZA1631" s="34"/>
      <c r="PZH1631" s="35"/>
      <c r="PZI1631" s="34"/>
      <c r="PZP1631" s="35"/>
      <c r="PZQ1631" s="34"/>
      <c r="PZX1631" s="35"/>
      <c r="PZY1631" s="34"/>
      <c r="QAF1631" s="35"/>
      <c r="QAG1631" s="34"/>
      <c r="QAN1631" s="35"/>
      <c r="QAO1631" s="34"/>
      <c r="QAV1631" s="35"/>
      <c r="QAW1631" s="34"/>
      <c r="QBD1631" s="35"/>
      <c r="QBE1631" s="34"/>
      <c r="QBL1631" s="35"/>
      <c r="QBM1631" s="34"/>
      <c r="QBT1631" s="35"/>
      <c r="QBU1631" s="34"/>
      <c r="QCB1631" s="35"/>
      <c r="QCC1631" s="34"/>
      <c r="QCJ1631" s="35"/>
      <c r="QCK1631" s="34"/>
      <c r="QCR1631" s="35"/>
      <c r="QCS1631" s="34"/>
      <c r="QCZ1631" s="35"/>
      <c r="QDA1631" s="34"/>
      <c r="QDH1631" s="35"/>
      <c r="QDI1631" s="34"/>
      <c r="QDP1631" s="35"/>
      <c r="QDQ1631" s="34"/>
      <c r="QDX1631" s="35"/>
      <c r="QDY1631" s="34"/>
      <c r="QEF1631" s="35"/>
      <c r="QEG1631" s="34"/>
      <c r="QEN1631" s="35"/>
      <c r="QEO1631" s="34"/>
      <c r="QEV1631" s="35"/>
      <c r="QEW1631" s="34"/>
      <c r="QFD1631" s="35"/>
      <c r="QFE1631" s="34"/>
      <c r="QFL1631" s="35"/>
      <c r="QFM1631" s="34"/>
      <c r="QFT1631" s="35"/>
      <c r="QFU1631" s="34"/>
      <c r="QGB1631" s="35"/>
      <c r="QGC1631" s="34"/>
      <c r="QGJ1631" s="35"/>
      <c r="QGK1631" s="34"/>
      <c r="QGR1631" s="35"/>
      <c r="QGS1631" s="34"/>
      <c r="QGZ1631" s="35"/>
      <c r="QHA1631" s="34"/>
      <c r="QHH1631" s="35"/>
      <c r="QHI1631" s="34"/>
      <c r="QHP1631" s="35"/>
      <c r="QHQ1631" s="34"/>
      <c r="QHX1631" s="35"/>
      <c r="QHY1631" s="34"/>
      <c r="QIF1631" s="35"/>
      <c r="QIG1631" s="34"/>
      <c r="QIN1631" s="35"/>
      <c r="QIO1631" s="34"/>
      <c r="QIV1631" s="35"/>
      <c r="QIW1631" s="34"/>
      <c r="QJD1631" s="35"/>
      <c r="QJE1631" s="34"/>
      <c r="QJL1631" s="35"/>
      <c r="QJM1631" s="34"/>
      <c r="QJT1631" s="35"/>
      <c r="QJU1631" s="34"/>
      <c r="QKB1631" s="35"/>
      <c r="QKC1631" s="34"/>
      <c r="QKJ1631" s="35"/>
      <c r="QKK1631" s="34"/>
      <c r="QKR1631" s="35"/>
      <c r="QKS1631" s="34"/>
      <c r="QKZ1631" s="35"/>
      <c r="QLA1631" s="34"/>
      <c r="QLH1631" s="35"/>
      <c r="QLI1631" s="34"/>
      <c r="QLP1631" s="35"/>
      <c r="QLQ1631" s="34"/>
      <c r="QLX1631" s="35"/>
      <c r="QLY1631" s="34"/>
      <c r="QMF1631" s="35"/>
      <c r="QMG1631" s="34"/>
      <c r="QMN1631" s="35"/>
      <c r="QMO1631" s="34"/>
      <c r="QMV1631" s="35"/>
      <c r="QMW1631" s="34"/>
      <c r="QND1631" s="35"/>
      <c r="QNE1631" s="34"/>
      <c r="QNL1631" s="35"/>
      <c r="QNM1631" s="34"/>
      <c r="QNT1631" s="35"/>
      <c r="QNU1631" s="34"/>
      <c r="QOB1631" s="35"/>
      <c r="QOC1631" s="34"/>
      <c r="QOJ1631" s="35"/>
      <c r="QOK1631" s="34"/>
      <c r="QOR1631" s="35"/>
      <c r="QOS1631" s="34"/>
      <c r="QOZ1631" s="35"/>
      <c r="QPA1631" s="34"/>
      <c r="QPH1631" s="35"/>
      <c r="QPI1631" s="34"/>
      <c r="QPP1631" s="35"/>
      <c r="QPQ1631" s="34"/>
      <c r="QPX1631" s="35"/>
      <c r="QPY1631" s="34"/>
      <c r="QQF1631" s="35"/>
      <c r="QQG1631" s="34"/>
      <c r="QQN1631" s="35"/>
      <c r="QQO1631" s="34"/>
      <c r="QQV1631" s="35"/>
      <c r="QQW1631" s="34"/>
      <c r="QRD1631" s="35"/>
      <c r="QRE1631" s="34"/>
      <c r="QRL1631" s="35"/>
      <c r="QRM1631" s="34"/>
      <c r="QRT1631" s="35"/>
      <c r="QRU1631" s="34"/>
      <c r="QSB1631" s="35"/>
      <c r="QSC1631" s="34"/>
      <c r="QSJ1631" s="35"/>
      <c r="QSK1631" s="34"/>
      <c r="QSR1631" s="35"/>
      <c r="QSS1631" s="34"/>
      <c r="QSZ1631" s="35"/>
      <c r="QTA1631" s="34"/>
      <c r="QTH1631" s="35"/>
      <c r="QTI1631" s="34"/>
      <c r="QTP1631" s="35"/>
      <c r="QTQ1631" s="34"/>
      <c r="QTX1631" s="35"/>
      <c r="QTY1631" s="34"/>
      <c r="QUF1631" s="35"/>
      <c r="QUG1631" s="34"/>
      <c r="QUN1631" s="35"/>
      <c r="QUO1631" s="34"/>
      <c r="QUV1631" s="35"/>
      <c r="QUW1631" s="34"/>
      <c r="QVD1631" s="35"/>
      <c r="QVE1631" s="34"/>
      <c r="QVL1631" s="35"/>
      <c r="QVM1631" s="34"/>
      <c r="QVT1631" s="35"/>
      <c r="QVU1631" s="34"/>
      <c r="QWB1631" s="35"/>
      <c r="QWC1631" s="34"/>
      <c r="QWJ1631" s="35"/>
      <c r="QWK1631" s="34"/>
      <c r="QWR1631" s="35"/>
      <c r="QWS1631" s="34"/>
      <c r="QWZ1631" s="35"/>
      <c r="QXA1631" s="34"/>
      <c r="QXH1631" s="35"/>
      <c r="QXI1631" s="34"/>
      <c r="QXP1631" s="35"/>
      <c r="QXQ1631" s="34"/>
      <c r="QXX1631" s="35"/>
      <c r="QXY1631" s="34"/>
      <c r="QYF1631" s="35"/>
      <c r="QYG1631" s="34"/>
      <c r="QYN1631" s="35"/>
      <c r="QYO1631" s="34"/>
      <c r="QYV1631" s="35"/>
      <c r="QYW1631" s="34"/>
      <c r="QZD1631" s="35"/>
      <c r="QZE1631" s="34"/>
      <c r="QZL1631" s="35"/>
      <c r="QZM1631" s="34"/>
      <c r="QZT1631" s="35"/>
      <c r="QZU1631" s="34"/>
      <c r="RAB1631" s="35"/>
      <c r="RAC1631" s="34"/>
      <c r="RAJ1631" s="35"/>
      <c r="RAK1631" s="34"/>
      <c r="RAR1631" s="35"/>
      <c r="RAS1631" s="34"/>
      <c r="RAZ1631" s="35"/>
      <c r="RBA1631" s="34"/>
      <c r="RBH1631" s="35"/>
      <c r="RBI1631" s="34"/>
      <c r="RBP1631" s="35"/>
      <c r="RBQ1631" s="34"/>
      <c r="RBX1631" s="35"/>
      <c r="RBY1631" s="34"/>
      <c r="RCF1631" s="35"/>
      <c r="RCG1631" s="34"/>
      <c r="RCN1631" s="35"/>
      <c r="RCO1631" s="34"/>
      <c r="RCV1631" s="35"/>
      <c r="RCW1631" s="34"/>
      <c r="RDD1631" s="35"/>
      <c r="RDE1631" s="34"/>
      <c r="RDL1631" s="35"/>
      <c r="RDM1631" s="34"/>
      <c r="RDT1631" s="35"/>
      <c r="RDU1631" s="34"/>
      <c r="REB1631" s="35"/>
      <c r="REC1631" s="34"/>
      <c r="REJ1631" s="35"/>
      <c r="REK1631" s="34"/>
      <c r="RER1631" s="35"/>
      <c r="RES1631" s="34"/>
      <c r="REZ1631" s="35"/>
      <c r="RFA1631" s="34"/>
      <c r="RFH1631" s="35"/>
      <c r="RFI1631" s="34"/>
      <c r="RFP1631" s="35"/>
      <c r="RFQ1631" s="34"/>
      <c r="RFX1631" s="35"/>
      <c r="RFY1631" s="34"/>
      <c r="RGF1631" s="35"/>
      <c r="RGG1631" s="34"/>
      <c r="RGN1631" s="35"/>
      <c r="RGO1631" s="34"/>
      <c r="RGV1631" s="35"/>
      <c r="RGW1631" s="34"/>
      <c r="RHD1631" s="35"/>
      <c r="RHE1631" s="34"/>
      <c r="RHL1631" s="35"/>
      <c r="RHM1631" s="34"/>
      <c r="RHT1631" s="35"/>
      <c r="RHU1631" s="34"/>
      <c r="RIB1631" s="35"/>
      <c r="RIC1631" s="34"/>
      <c r="RIJ1631" s="35"/>
      <c r="RIK1631" s="34"/>
      <c r="RIR1631" s="35"/>
      <c r="RIS1631" s="34"/>
      <c r="RIZ1631" s="35"/>
      <c r="RJA1631" s="34"/>
      <c r="RJH1631" s="35"/>
      <c r="RJI1631" s="34"/>
      <c r="RJP1631" s="35"/>
      <c r="RJQ1631" s="34"/>
      <c r="RJX1631" s="35"/>
      <c r="RJY1631" s="34"/>
      <c r="RKF1631" s="35"/>
      <c r="RKG1631" s="34"/>
      <c r="RKN1631" s="35"/>
      <c r="RKO1631" s="34"/>
      <c r="RKV1631" s="35"/>
      <c r="RKW1631" s="34"/>
      <c r="RLD1631" s="35"/>
      <c r="RLE1631" s="34"/>
      <c r="RLL1631" s="35"/>
      <c r="RLM1631" s="34"/>
      <c r="RLT1631" s="35"/>
      <c r="RLU1631" s="34"/>
      <c r="RMB1631" s="35"/>
      <c r="RMC1631" s="34"/>
      <c r="RMJ1631" s="35"/>
      <c r="RMK1631" s="34"/>
      <c r="RMR1631" s="35"/>
      <c r="RMS1631" s="34"/>
      <c r="RMZ1631" s="35"/>
      <c r="RNA1631" s="34"/>
      <c r="RNH1631" s="35"/>
      <c r="RNI1631" s="34"/>
      <c r="RNP1631" s="35"/>
      <c r="RNQ1631" s="34"/>
      <c r="RNX1631" s="35"/>
      <c r="RNY1631" s="34"/>
      <c r="ROF1631" s="35"/>
      <c r="ROG1631" s="34"/>
      <c r="RON1631" s="35"/>
      <c r="ROO1631" s="34"/>
      <c r="ROV1631" s="35"/>
      <c r="ROW1631" s="34"/>
      <c r="RPD1631" s="35"/>
      <c r="RPE1631" s="34"/>
      <c r="RPL1631" s="35"/>
      <c r="RPM1631" s="34"/>
      <c r="RPT1631" s="35"/>
      <c r="RPU1631" s="34"/>
      <c r="RQB1631" s="35"/>
      <c r="RQC1631" s="34"/>
      <c r="RQJ1631" s="35"/>
      <c r="RQK1631" s="34"/>
      <c r="RQR1631" s="35"/>
      <c r="RQS1631" s="34"/>
      <c r="RQZ1631" s="35"/>
      <c r="RRA1631" s="34"/>
      <c r="RRH1631" s="35"/>
      <c r="RRI1631" s="34"/>
      <c r="RRP1631" s="35"/>
      <c r="RRQ1631" s="34"/>
      <c r="RRX1631" s="35"/>
      <c r="RRY1631" s="34"/>
      <c r="RSF1631" s="35"/>
      <c r="RSG1631" s="34"/>
      <c r="RSN1631" s="35"/>
      <c r="RSO1631" s="34"/>
      <c r="RSV1631" s="35"/>
      <c r="RSW1631" s="34"/>
      <c r="RTD1631" s="35"/>
      <c r="RTE1631" s="34"/>
      <c r="RTL1631" s="35"/>
      <c r="RTM1631" s="34"/>
      <c r="RTT1631" s="35"/>
      <c r="RTU1631" s="34"/>
      <c r="RUB1631" s="35"/>
      <c r="RUC1631" s="34"/>
      <c r="RUJ1631" s="35"/>
      <c r="RUK1631" s="34"/>
      <c r="RUR1631" s="35"/>
      <c r="RUS1631" s="34"/>
      <c r="RUZ1631" s="35"/>
      <c r="RVA1631" s="34"/>
      <c r="RVH1631" s="35"/>
      <c r="RVI1631" s="34"/>
      <c r="RVP1631" s="35"/>
      <c r="RVQ1631" s="34"/>
      <c r="RVX1631" s="35"/>
      <c r="RVY1631" s="34"/>
      <c r="RWF1631" s="35"/>
      <c r="RWG1631" s="34"/>
      <c r="RWN1631" s="35"/>
      <c r="RWO1631" s="34"/>
      <c r="RWV1631" s="35"/>
      <c r="RWW1631" s="34"/>
      <c r="RXD1631" s="35"/>
      <c r="RXE1631" s="34"/>
      <c r="RXL1631" s="35"/>
      <c r="RXM1631" s="34"/>
      <c r="RXT1631" s="35"/>
      <c r="RXU1631" s="34"/>
      <c r="RYB1631" s="35"/>
      <c r="RYC1631" s="34"/>
      <c r="RYJ1631" s="35"/>
      <c r="RYK1631" s="34"/>
      <c r="RYR1631" s="35"/>
      <c r="RYS1631" s="34"/>
      <c r="RYZ1631" s="35"/>
      <c r="RZA1631" s="34"/>
      <c r="RZH1631" s="35"/>
      <c r="RZI1631" s="34"/>
      <c r="RZP1631" s="35"/>
      <c r="RZQ1631" s="34"/>
      <c r="RZX1631" s="35"/>
      <c r="RZY1631" s="34"/>
      <c r="SAF1631" s="35"/>
      <c r="SAG1631" s="34"/>
      <c r="SAN1631" s="35"/>
      <c r="SAO1631" s="34"/>
      <c r="SAV1631" s="35"/>
      <c r="SAW1631" s="34"/>
      <c r="SBD1631" s="35"/>
      <c r="SBE1631" s="34"/>
      <c r="SBL1631" s="35"/>
      <c r="SBM1631" s="34"/>
      <c r="SBT1631" s="35"/>
      <c r="SBU1631" s="34"/>
      <c r="SCB1631" s="35"/>
      <c r="SCC1631" s="34"/>
      <c r="SCJ1631" s="35"/>
      <c r="SCK1631" s="34"/>
      <c r="SCR1631" s="35"/>
      <c r="SCS1631" s="34"/>
      <c r="SCZ1631" s="35"/>
      <c r="SDA1631" s="34"/>
      <c r="SDH1631" s="35"/>
      <c r="SDI1631" s="34"/>
      <c r="SDP1631" s="35"/>
      <c r="SDQ1631" s="34"/>
      <c r="SDX1631" s="35"/>
      <c r="SDY1631" s="34"/>
      <c r="SEF1631" s="35"/>
      <c r="SEG1631" s="34"/>
      <c r="SEN1631" s="35"/>
      <c r="SEO1631" s="34"/>
      <c r="SEV1631" s="35"/>
      <c r="SEW1631" s="34"/>
      <c r="SFD1631" s="35"/>
      <c r="SFE1631" s="34"/>
      <c r="SFL1631" s="35"/>
      <c r="SFM1631" s="34"/>
      <c r="SFT1631" s="35"/>
      <c r="SFU1631" s="34"/>
      <c r="SGB1631" s="35"/>
      <c r="SGC1631" s="34"/>
      <c r="SGJ1631" s="35"/>
      <c r="SGK1631" s="34"/>
      <c r="SGR1631" s="35"/>
      <c r="SGS1631" s="34"/>
      <c r="SGZ1631" s="35"/>
      <c r="SHA1631" s="34"/>
      <c r="SHH1631" s="35"/>
      <c r="SHI1631" s="34"/>
      <c r="SHP1631" s="35"/>
      <c r="SHQ1631" s="34"/>
      <c r="SHX1631" s="35"/>
      <c r="SHY1631" s="34"/>
      <c r="SIF1631" s="35"/>
      <c r="SIG1631" s="34"/>
      <c r="SIN1631" s="35"/>
      <c r="SIO1631" s="34"/>
      <c r="SIV1631" s="35"/>
      <c r="SIW1631" s="34"/>
      <c r="SJD1631" s="35"/>
      <c r="SJE1631" s="34"/>
      <c r="SJL1631" s="35"/>
      <c r="SJM1631" s="34"/>
      <c r="SJT1631" s="35"/>
      <c r="SJU1631" s="34"/>
      <c r="SKB1631" s="35"/>
      <c r="SKC1631" s="34"/>
      <c r="SKJ1631" s="35"/>
      <c r="SKK1631" s="34"/>
      <c r="SKR1631" s="35"/>
      <c r="SKS1631" s="34"/>
      <c r="SKZ1631" s="35"/>
      <c r="SLA1631" s="34"/>
      <c r="SLH1631" s="35"/>
      <c r="SLI1631" s="34"/>
      <c r="SLP1631" s="35"/>
      <c r="SLQ1631" s="34"/>
      <c r="SLX1631" s="35"/>
      <c r="SLY1631" s="34"/>
      <c r="SMF1631" s="35"/>
      <c r="SMG1631" s="34"/>
      <c r="SMN1631" s="35"/>
      <c r="SMO1631" s="34"/>
      <c r="SMV1631" s="35"/>
      <c r="SMW1631" s="34"/>
      <c r="SND1631" s="35"/>
      <c r="SNE1631" s="34"/>
      <c r="SNL1631" s="35"/>
      <c r="SNM1631" s="34"/>
      <c r="SNT1631" s="35"/>
      <c r="SNU1631" s="34"/>
      <c r="SOB1631" s="35"/>
      <c r="SOC1631" s="34"/>
      <c r="SOJ1631" s="35"/>
      <c r="SOK1631" s="34"/>
      <c r="SOR1631" s="35"/>
      <c r="SOS1631" s="34"/>
      <c r="SOZ1631" s="35"/>
      <c r="SPA1631" s="34"/>
      <c r="SPH1631" s="35"/>
      <c r="SPI1631" s="34"/>
      <c r="SPP1631" s="35"/>
      <c r="SPQ1631" s="34"/>
      <c r="SPX1631" s="35"/>
      <c r="SPY1631" s="34"/>
      <c r="SQF1631" s="35"/>
      <c r="SQG1631" s="34"/>
      <c r="SQN1631" s="35"/>
      <c r="SQO1631" s="34"/>
      <c r="SQV1631" s="35"/>
      <c r="SQW1631" s="34"/>
      <c r="SRD1631" s="35"/>
      <c r="SRE1631" s="34"/>
      <c r="SRL1631" s="35"/>
      <c r="SRM1631" s="34"/>
      <c r="SRT1631" s="35"/>
      <c r="SRU1631" s="34"/>
      <c r="SSB1631" s="35"/>
      <c r="SSC1631" s="34"/>
      <c r="SSJ1631" s="35"/>
      <c r="SSK1631" s="34"/>
      <c r="SSR1631" s="35"/>
      <c r="SSS1631" s="34"/>
      <c r="SSZ1631" s="35"/>
      <c r="STA1631" s="34"/>
      <c r="STH1631" s="35"/>
      <c r="STI1631" s="34"/>
      <c r="STP1631" s="35"/>
      <c r="STQ1631" s="34"/>
      <c r="STX1631" s="35"/>
      <c r="STY1631" s="34"/>
      <c r="SUF1631" s="35"/>
      <c r="SUG1631" s="34"/>
      <c r="SUN1631" s="35"/>
      <c r="SUO1631" s="34"/>
      <c r="SUV1631" s="35"/>
      <c r="SUW1631" s="34"/>
      <c r="SVD1631" s="35"/>
      <c r="SVE1631" s="34"/>
      <c r="SVL1631" s="35"/>
      <c r="SVM1631" s="34"/>
      <c r="SVT1631" s="35"/>
      <c r="SVU1631" s="34"/>
      <c r="SWB1631" s="35"/>
      <c r="SWC1631" s="34"/>
      <c r="SWJ1631" s="35"/>
      <c r="SWK1631" s="34"/>
      <c r="SWR1631" s="35"/>
      <c r="SWS1631" s="34"/>
      <c r="SWZ1631" s="35"/>
      <c r="SXA1631" s="34"/>
      <c r="SXH1631" s="35"/>
      <c r="SXI1631" s="34"/>
      <c r="SXP1631" s="35"/>
      <c r="SXQ1631" s="34"/>
      <c r="SXX1631" s="35"/>
      <c r="SXY1631" s="34"/>
      <c r="SYF1631" s="35"/>
      <c r="SYG1631" s="34"/>
      <c r="SYN1631" s="35"/>
      <c r="SYO1631" s="34"/>
      <c r="SYV1631" s="35"/>
      <c r="SYW1631" s="34"/>
      <c r="SZD1631" s="35"/>
      <c r="SZE1631" s="34"/>
      <c r="SZL1631" s="35"/>
      <c r="SZM1631" s="34"/>
      <c r="SZT1631" s="35"/>
      <c r="SZU1631" s="34"/>
      <c r="TAB1631" s="35"/>
      <c r="TAC1631" s="34"/>
      <c r="TAJ1631" s="35"/>
      <c r="TAK1631" s="34"/>
      <c r="TAR1631" s="35"/>
      <c r="TAS1631" s="34"/>
      <c r="TAZ1631" s="35"/>
      <c r="TBA1631" s="34"/>
      <c r="TBH1631" s="35"/>
      <c r="TBI1631" s="34"/>
      <c r="TBP1631" s="35"/>
      <c r="TBQ1631" s="34"/>
      <c r="TBX1631" s="35"/>
      <c r="TBY1631" s="34"/>
      <c r="TCF1631" s="35"/>
      <c r="TCG1631" s="34"/>
      <c r="TCN1631" s="35"/>
      <c r="TCO1631" s="34"/>
      <c r="TCV1631" s="35"/>
      <c r="TCW1631" s="34"/>
      <c r="TDD1631" s="35"/>
      <c r="TDE1631" s="34"/>
      <c r="TDL1631" s="35"/>
      <c r="TDM1631" s="34"/>
      <c r="TDT1631" s="35"/>
      <c r="TDU1631" s="34"/>
      <c r="TEB1631" s="35"/>
      <c r="TEC1631" s="34"/>
      <c r="TEJ1631" s="35"/>
      <c r="TEK1631" s="34"/>
      <c r="TER1631" s="35"/>
      <c r="TES1631" s="34"/>
      <c r="TEZ1631" s="35"/>
      <c r="TFA1631" s="34"/>
      <c r="TFH1631" s="35"/>
      <c r="TFI1631" s="34"/>
      <c r="TFP1631" s="35"/>
      <c r="TFQ1631" s="34"/>
      <c r="TFX1631" s="35"/>
      <c r="TFY1631" s="34"/>
      <c r="TGF1631" s="35"/>
      <c r="TGG1631" s="34"/>
      <c r="TGN1631" s="35"/>
      <c r="TGO1631" s="34"/>
      <c r="TGV1631" s="35"/>
      <c r="TGW1631" s="34"/>
      <c r="THD1631" s="35"/>
      <c r="THE1631" s="34"/>
      <c r="THL1631" s="35"/>
      <c r="THM1631" s="34"/>
      <c r="THT1631" s="35"/>
      <c r="THU1631" s="34"/>
      <c r="TIB1631" s="35"/>
      <c r="TIC1631" s="34"/>
      <c r="TIJ1631" s="35"/>
      <c r="TIK1631" s="34"/>
      <c r="TIR1631" s="35"/>
      <c r="TIS1631" s="34"/>
      <c r="TIZ1631" s="35"/>
      <c r="TJA1631" s="34"/>
      <c r="TJH1631" s="35"/>
      <c r="TJI1631" s="34"/>
      <c r="TJP1631" s="35"/>
      <c r="TJQ1631" s="34"/>
      <c r="TJX1631" s="35"/>
      <c r="TJY1631" s="34"/>
      <c r="TKF1631" s="35"/>
      <c r="TKG1631" s="34"/>
      <c r="TKN1631" s="35"/>
      <c r="TKO1631" s="34"/>
      <c r="TKV1631" s="35"/>
      <c r="TKW1631" s="34"/>
      <c r="TLD1631" s="35"/>
      <c r="TLE1631" s="34"/>
      <c r="TLL1631" s="35"/>
      <c r="TLM1631" s="34"/>
      <c r="TLT1631" s="35"/>
      <c r="TLU1631" s="34"/>
      <c r="TMB1631" s="35"/>
      <c r="TMC1631" s="34"/>
      <c r="TMJ1631" s="35"/>
      <c r="TMK1631" s="34"/>
      <c r="TMR1631" s="35"/>
      <c r="TMS1631" s="34"/>
      <c r="TMZ1631" s="35"/>
      <c r="TNA1631" s="34"/>
      <c r="TNH1631" s="35"/>
      <c r="TNI1631" s="34"/>
      <c r="TNP1631" s="35"/>
      <c r="TNQ1631" s="34"/>
      <c r="TNX1631" s="35"/>
      <c r="TNY1631" s="34"/>
      <c r="TOF1631" s="35"/>
      <c r="TOG1631" s="34"/>
      <c r="TON1631" s="35"/>
      <c r="TOO1631" s="34"/>
      <c r="TOV1631" s="35"/>
      <c r="TOW1631" s="34"/>
      <c r="TPD1631" s="35"/>
      <c r="TPE1631" s="34"/>
      <c r="TPL1631" s="35"/>
      <c r="TPM1631" s="34"/>
      <c r="TPT1631" s="35"/>
      <c r="TPU1631" s="34"/>
      <c r="TQB1631" s="35"/>
      <c r="TQC1631" s="34"/>
      <c r="TQJ1631" s="35"/>
      <c r="TQK1631" s="34"/>
      <c r="TQR1631" s="35"/>
      <c r="TQS1631" s="34"/>
      <c r="TQZ1631" s="35"/>
      <c r="TRA1631" s="34"/>
      <c r="TRH1631" s="35"/>
      <c r="TRI1631" s="34"/>
      <c r="TRP1631" s="35"/>
      <c r="TRQ1631" s="34"/>
      <c r="TRX1631" s="35"/>
      <c r="TRY1631" s="34"/>
      <c r="TSF1631" s="35"/>
      <c r="TSG1631" s="34"/>
      <c r="TSN1631" s="35"/>
      <c r="TSO1631" s="34"/>
      <c r="TSV1631" s="35"/>
      <c r="TSW1631" s="34"/>
      <c r="TTD1631" s="35"/>
      <c r="TTE1631" s="34"/>
      <c r="TTL1631" s="35"/>
      <c r="TTM1631" s="34"/>
      <c r="TTT1631" s="35"/>
      <c r="TTU1631" s="34"/>
      <c r="TUB1631" s="35"/>
      <c r="TUC1631" s="34"/>
      <c r="TUJ1631" s="35"/>
      <c r="TUK1631" s="34"/>
      <c r="TUR1631" s="35"/>
      <c r="TUS1631" s="34"/>
      <c r="TUZ1631" s="35"/>
      <c r="TVA1631" s="34"/>
      <c r="TVH1631" s="35"/>
      <c r="TVI1631" s="34"/>
      <c r="TVP1631" s="35"/>
      <c r="TVQ1631" s="34"/>
      <c r="TVX1631" s="35"/>
      <c r="TVY1631" s="34"/>
      <c r="TWF1631" s="35"/>
      <c r="TWG1631" s="34"/>
      <c r="TWN1631" s="35"/>
      <c r="TWO1631" s="34"/>
      <c r="TWV1631" s="35"/>
      <c r="TWW1631" s="34"/>
      <c r="TXD1631" s="35"/>
      <c r="TXE1631" s="34"/>
      <c r="TXL1631" s="35"/>
      <c r="TXM1631" s="34"/>
      <c r="TXT1631" s="35"/>
      <c r="TXU1631" s="34"/>
      <c r="TYB1631" s="35"/>
      <c r="TYC1631" s="34"/>
      <c r="TYJ1631" s="35"/>
      <c r="TYK1631" s="34"/>
      <c r="TYR1631" s="35"/>
      <c r="TYS1631" s="34"/>
      <c r="TYZ1631" s="35"/>
      <c r="TZA1631" s="34"/>
      <c r="TZH1631" s="35"/>
      <c r="TZI1631" s="34"/>
      <c r="TZP1631" s="35"/>
      <c r="TZQ1631" s="34"/>
      <c r="TZX1631" s="35"/>
      <c r="TZY1631" s="34"/>
      <c r="UAF1631" s="35"/>
      <c r="UAG1631" s="34"/>
      <c r="UAN1631" s="35"/>
      <c r="UAO1631" s="34"/>
      <c r="UAV1631" s="35"/>
      <c r="UAW1631" s="34"/>
      <c r="UBD1631" s="35"/>
      <c r="UBE1631" s="34"/>
      <c r="UBL1631" s="35"/>
      <c r="UBM1631" s="34"/>
      <c r="UBT1631" s="35"/>
      <c r="UBU1631" s="34"/>
      <c r="UCB1631" s="35"/>
      <c r="UCC1631" s="34"/>
      <c r="UCJ1631" s="35"/>
      <c r="UCK1631" s="34"/>
      <c r="UCR1631" s="35"/>
      <c r="UCS1631" s="34"/>
      <c r="UCZ1631" s="35"/>
      <c r="UDA1631" s="34"/>
      <c r="UDH1631" s="35"/>
      <c r="UDI1631" s="34"/>
      <c r="UDP1631" s="35"/>
      <c r="UDQ1631" s="34"/>
      <c r="UDX1631" s="35"/>
      <c r="UDY1631" s="34"/>
      <c r="UEF1631" s="35"/>
      <c r="UEG1631" s="34"/>
      <c r="UEN1631" s="35"/>
      <c r="UEO1631" s="34"/>
      <c r="UEV1631" s="35"/>
      <c r="UEW1631" s="34"/>
      <c r="UFD1631" s="35"/>
      <c r="UFE1631" s="34"/>
      <c r="UFL1631" s="35"/>
      <c r="UFM1631" s="34"/>
      <c r="UFT1631" s="35"/>
      <c r="UFU1631" s="34"/>
      <c r="UGB1631" s="35"/>
      <c r="UGC1631" s="34"/>
      <c r="UGJ1631" s="35"/>
      <c r="UGK1631" s="34"/>
      <c r="UGR1631" s="35"/>
      <c r="UGS1631" s="34"/>
      <c r="UGZ1631" s="35"/>
      <c r="UHA1631" s="34"/>
      <c r="UHH1631" s="35"/>
      <c r="UHI1631" s="34"/>
      <c r="UHP1631" s="35"/>
      <c r="UHQ1631" s="34"/>
      <c r="UHX1631" s="35"/>
      <c r="UHY1631" s="34"/>
      <c r="UIF1631" s="35"/>
      <c r="UIG1631" s="34"/>
      <c r="UIN1631" s="35"/>
      <c r="UIO1631" s="34"/>
      <c r="UIV1631" s="35"/>
      <c r="UIW1631" s="34"/>
      <c r="UJD1631" s="35"/>
      <c r="UJE1631" s="34"/>
      <c r="UJL1631" s="35"/>
      <c r="UJM1631" s="34"/>
      <c r="UJT1631" s="35"/>
      <c r="UJU1631" s="34"/>
      <c r="UKB1631" s="35"/>
      <c r="UKC1631" s="34"/>
      <c r="UKJ1631" s="35"/>
      <c r="UKK1631" s="34"/>
      <c r="UKR1631" s="35"/>
      <c r="UKS1631" s="34"/>
      <c r="UKZ1631" s="35"/>
      <c r="ULA1631" s="34"/>
      <c r="ULH1631" s="35"/>
      <c r="ULI1631" s="34"/>
      <c r="ULP1631" s="35"/>
      <c r="ULQ1631" s="34"/>
      <c r="ULX1631" s="35"/>
      <c r="ULY1631" s="34"/>
      <c r="UMF1631" s="35"/>
      <c r="UMG1631" s="34"/>
      <c r="UMN1631" s="35"/>
      <c r="UMO1631" s="34"/>
      <c r="UMV1631" s="35"/>
      <c r="UMW1631" s="34"/>
      <c r="UND1631" s="35"/>
      <c r="UNE1631" s="34"/>
      <c r="UNL1631" s="35"/>
      <c r="UNM1631" s="34"/>
      <c r="UNT1631" s="35"/>
      <c r="UNU1631" s="34"/>
      <c r="UOB1631" s="35"/>
      <c r="UOC1631" s="34"/>
      <c r="UOJ1631" s="35"/>
      <c r="UOK1631" s="34"/>
      <c r="UOR1631" s="35"/>
      <c r="UOS1631" s="34"/>
      <c r="UOZ1631" s="35"/>
      <c r="UPA1631" s="34"/>
      <c r="UPH1631" s="35"/>
      <c r="UPI1631" s="34"/>
      <c r="UPP1631" s="35"/>
      <c r="UPQ1631" s="34"/>
      <c r="UPX1631" s="35"/>
      <c r="UPY1631" s="34"/>
      <c r="UQF1631" s="35"/>
      <c r="UQG1631" s="34"/>
      <c r="UQN1631" s="35"/>
      <c r="UQO1631" s="34"/>
      <c r="UQV1631" s="35"/>
      <c r="UQW1631" s="34"/>
      <c r="URD1631" s="35"/>
      <c r="URE1631" s="34"/>
      <c r="URL1631" s="35"/>
      <c r="URM1631" s="34"/>
      <c r="URT1631" s="35"/>
      <c r="URU1631" s="34"/>
      <c r="USB1631" s="35"/>
      <c r="USC1631" s="34"/>
      <c r="USJ1631" s="35"/>
      <c r="USK1631" s="34"/>
      <c r="USR1631" s="35"/>
      <c r="USS1631" s="34"/>
      <c r="USZ1631" s="35"/>
      <c r="UTA1631" s="34"/>
      <c r="UTH1631" s="35"/>
      <c r="UTI1631" s="34"/>
      <c r="UTP1631" s="35"/>
      <c r="UTQ1631" s="34"/>
      <c r="UTX1631" s="35"/>
      <c r="UTY1631" s="34"/>
      <c r="UUF1631" s="35"/>
      <c r="UUG1631" s="34"/>
      <c r="UUN1631" s="35"/>
      <c r="UUO1631" s="34"/>
      <c r="UUV1631" s="35"/>
      <c r="UUW1631" s="34"/>
      <c r="UVD1631" s="35"/>
      <c r="UVE1631" s="34"/>
      <c r="UVL1631" s="35"/>
      <c r="UVM1631" s="34"/>
      <c r="UVT1631" s="35"/>
      <c r="UVU1631" s="34"/>
      <c r="UWB1631" s="35"/>
      <c r="UWC1631" s="34"/>
      <c r="UWJ1631" s="35"/>
      <c r="UWK1631" s="34"/>
      <c r="UWR1631" s="35"/>
      <c r="UWS1631" s="34"/>
      <c r="UWZ1631" s="35"/>
      <c r="UXA1631" s="34"/>
      <c r="UXH1631" s="35"/>
      <c r="UXI1631" s="34"/>
      <c r="UXP1631" s="35"/>
      <c r="UXQ1631" s="34"/>
      <c r="UXX1631" s="35"/>
      <c r="UXY1631" s="34"/>
      <c r="UYF1631" s="35"/>
      <c r="UYG1631" s="34"/>
      <c r="UYN1631" s="35"/>
      <c r="UYO1631" s="34"/>
      <c r="UYV1631" s="35"/>
      <c r="UYW1631" s="34"/>
      <c r="UZD1631" s="35"/>
      <c r="UZE1631" s="34"/>
      <c r="UZL1631" s="35"/>
      <c r="UZM1631" s="34"/>
      <c r="UZT1631" s="35"/>
      <c r="UZU1631" s="34"/>
      <c r="VAB1631" s="35"/>
      <c r="VAC1631" s="34"/>
      <c r="VAJ1631" s="35"/>
      <c r="VAK1631" s="34"/>
      <c r="VAR1631" s="35"/>
      <c r="VAS1631" s="34"/>
      <c r="VAZ1631" s="35"/>
      <c r="VBA1631" s="34"/>
      <c r="VBH1631" s="35"/>
      <c r="VBI1631" s="34"/>
      <c r="VBP1631" s="35"/>
      <c r="VBQ1631" s="34"/>
      <c r="VBX1631" s="35"/>
      <c r="VBY1631" s="34"/>
      <c r="VCF1631" s="35"/>
      <c r="VCG1631" s="34"/>
      <c r="VCN1631" s="35"/>
      <c r="VCO1631" s="34"/>
      <c r="VCV1631" s="35"/>
      <c r="VCW1631" s="34"/>
      <c r="VDD1631" s="35"/>
      <c r="VDE1631" s="34"/>
      <c r="VDL1631" s="35"/>
      <c r="VDM1631" s="34"/>
      <c r="VDT1631" s="35"/>
      <c r="VDU1631" s="34"/>
      <c r="VEB1631" s="35"/>
      <c r="VEC1631" s="34"/>
      <c r="VEJ1631" s="35"/>
      <c r="VEK1631" s="34"/>
      <c r="VER1631" s="35"/>
      <c r="VES1631" s="34"/>
      <c r="VEZ1631" s="35"/>
      <c r="VFA1631" s="34"/>
      <c r="VFH1631" s="35"/>
      <c r="VFI1631" s="34"/>
      <c r="VFP1631" s="35"/>
      <c r="VFQ1631" s="34"/>
      <c r="VFX1631" s="35"/>
      <c r="VFY1631" s="34"/>
      <c r="VGF1631" s="35"/>
      <c r="VGG1631" s="34"/>
      <c r="VGN1631" s="35"/>
      <c r="VGO1631" s="34"/>
      <c r="VGV1631" s="35"/>
      <c r="VGW1631" s="34"/>
      <c r="VHD1631" s="35"/>
      <c r="VHE1631" s="34"/>
      <c r="VHL1631" s="35"/>
      <c r="VHM1631" s="34"/>
      <c r="VHT1631" s="35"/>
      <c r="VHU1631" s="34"/>
      <c r="VIB1631" s="35"/>
      <c r="VIC1631" s="34"/>
      <c r="VIJ1631" s="35"/>
      <c r="VIK1631" s="34"/>
      <c r="VIR1631" s="35"/>
      <c r="VIS1631" s="34"/>
      <c r="VIZ1631" s="35"/>
      <c r="VJA1631" s="34"/>
      <c r="VJH1631" s="35"/>
      <c r="VJI1631" s="34"/>
      <c r="VJP1631" s="35"/>
      <c r="VJQ1631" s="34"/>
      <c r="VJX1631" s="35"/>
      <c r="VJY1631" s="34"/>
      <c r="VKF1631" s="35"/>
      <c r="VKG1631" s="34"/>
      <c r="VKN1631" s="35"/>
      <c r="VKO1631" s="34"/>
      <c r="VKV1631" s="35"/>
      <c r="VKW1631" s="34"/>
      <c r="VLD1631" s="35"/>
      <c r="VLE1631" s="34"/>
      <c r="VLL1631" s="35"/>
      <c r="VLM1631" s="34"/>
      <c r="VLT1631" s="35"/>
      <c r="VLU1631" s="34"/>
      <c r="VMB1631" s="35"/>
      <c r="VMC1631" s="34"/>
      <c r="VMJ1631" s="35"/>
      <c r="VMK1631" s="34"/>
      <c r="VMR1631" s="35"/>
      <c r="VMS1631" s="34"/>
      <c r="VMZ1631" s="35"/>
      <c r="VNA1631" s="34"/>
      <c r="VNH1631" s="35"/>
      <c r="VNI1631" s="34"/>
      <c r="VNP1631" s="35"/>
      <c r="VNQ1631" s="34"/>
      <c r="VNX1631" s="35"/>
      <c r="VNY1631" s="34"/>
      <c r="VOF1631" s="35"/>
      <c r="VOG1631" s="34"/>
      <c r="VON1631" s="35"/>
      <c r="VOO1631" s="34"/>
      <c r="VOV1631" s="35"/>
      <c r="VOW1631" s="34"/>
      <c r="VPD1631" s="35"/>
      <c r="VPE1631" s="34"/>
      <c r="VPL1631" s="35"/>
      <c r="VPM1631" s="34"/>
      <c r="VPT1631" s="35"/>
      <c r="VPU1631" s="34"/>
      <c r="VQB1631" s="35"/>
      <c r="VQC1631" s="34"/>
      <c r="VQJ1631" s="35"/>
      <c r="VQK1631" s="34"/>
      <c r="VQR1631" s="35"/>
      <c r="VQS1631" s="34"/>
      <c r="VQZ1631" s="35"/>
      <c r="VRA1631" s="34"/>
      <c r="VRH1631" s="35"/>
      <c r="VRI1631" s="34"/>
      <c r="VRP1631" s="35"/>
      <c r="VRQ1631" s="34"/>
      <c r="VRX1631" s="35"/>
      <c r="VRY1631" s="34"/>
      <c r="VSF1631" s="35"/>
      <c r="VSG1631" s="34"/>
      <c r="VSN1631" s="35"/>
      <c r="VSO1631" s="34"/>
      <c r="VSV1631" s="35"/>
      <c r="VSW1631" s="34"/>
      <c r="VTD1631" s="35"/>
      <c r="VTE1631" s="34"/>
      <c r="VTL1631" s="35"/>
      <c r="VTM1631" s="34"/>
      <c r="VTT1631" s="35"/>
      <c r="VTU1631" s="34"/>
      <c r="VUB1631" s="35"/>
      <c r="VUC1631" s="34"/>
      <c r="VUJ1631" s="35"/>
      <c r="VUK1631" s="34"/>
      <c r="VUR1631" s="35"/>
      <c r="VUS1631" s="34"/>
      <c r="VUZ1631" s="35"/>
      <c r="VVA1631" s="34"/>
      <c r="VVH1631" s="35"/>
      <c r="VVI1631" s="34"/>
      <c r="VVP1631" s="35"/>
      <c r="VVQ1631" s="34"/>
      <c r="VVX1631" s="35"/>
      <c r="VVY1631" s="34"/>
      <c r="VWF1631" s="35"/>
      <c r="VWG1631" s="34"/>
      <c r="VWN1631" s="35"/>
      <c r="VWO1631" s="34"/>
      <c r="VWV1631" s="35"/>
      <c r="VWW1631" s="34"/>
      <c r="VXD1631" s="35"/>
      <c r="VXE1631" s="34"/>
      <c r="VXL1631" s="35"/>
      <c r="VXM1631" s="34"/>
      <c r="VXT1631" s="35"/>
      <c r="VXU1631" s="34"/>
      <c r="VYB1631" s="35"/>
      <c r="VYC1631" s="34"/>
      <c r="VYJ1631" s="35"/>
      <c r="VYK1631" s="34"/>
      <c r="VYR1631" s="35"/>
      <c r="VYS1631" s="34"/>
      <c r="VYZ1631" s="35"/>
      <c r="VZA1631" s="34"/>
      <c r="VZH1631" s="35"/>
      <c r="VZI1631" s="34"/>
      <c r="VZP1631" s="35"/>
      <c r="VZQ1631" s="34"/>
      <c r="VZX1631" s="35"/>
      <c r="VZY1631" s="34"/>
      <c r="WAF1631" s="35"/>
      <c r="WAG1631" s="34"/>
      <c r="WAN1631" s="35"/>
      <c r="WAO1631" s="34"/>
      <c r="WAV1631" s="35"/>
      <c r="WAW1631" s="34"/>
      <c r="WBD1631" s="35"/>
      <c r="WBE1631" s="34"/>
      <c r="WBL1631" s="35"/>
      <c r="WBM1631" s="34"/>
      <c r="WBT1631" s="35"/>
      <c r="WBU1631" s="34"/>
      <c r="WCB1631" s="35"/>
      <c r="WCC1631" s="34"/>
      <c r="WCJ1631" s="35"/>
      <c r="WCK1631" s="34"/>
      <c r="WCR1631" s="35"/>
      <c r="WCS1631" s="34"/>
      <c r="WCZ1631" s="35"/>
      <c r="WDA1631" s="34"/>
      <c r="WDH1631" s="35"/>
      <c r="WDI1631" s="34"/>
      <c r="WDP1631" s="35"/>
      <c r="WDQ1631" s="34"/>
      <c r="WDX1631" s="35"/>
      <c r="WDY1631" s="34"/>
      <c r="WEF1631" s="35"/>
      <c r="WEG1631" s="34"/>
      <c r="WEN1631" s="35"/>
      <c r="WEO1631" s="34"/>
      <c r="WEV1631" s="35"/>
      <c r="WEW1631" s="34"/>
      <c r="WFD1631" s="35"/>
      <c r="WFE1631" s="34"/>
      <c r="WFL1631" s="35"/>
      <c r="WFM1631" s="34"/>
      <c r="WFT1631" s="35"/>
      <c r="WFU1631" s="34"/>
      <c r="WGB1631" s="35"/>
      <c r="WGC1631" s="34"/>
      <c r="WGJ1631" s="35"/>
      <c r="WGK1631" s="34"/>
      <c r="WGR1631" s="35"/>
      <c r="WGS1631" s="34"/>
      <c r="WGZ1631" s="35"/>
      <c r="WHA1631" s="34"/>
      <c r="WHH1631" s="35"/>
      <c r="WHI1631" s="34"/>
      <c r="WHP1631" s="35"/>
      <c r="WHQ1631" s="34"/>
      <c r="WHX1631" s="35"/>
      <c r="WHY1631" s="34"/>
      <c r="WIF1631" s="35"/>
      <c r="WIG1631" s="34"/>
      <c r="WIN1631" s="35"/>
      <c r="WIO1631" s="34"/>
      <c r="WIV1631" s="35"/>
      <c r="WIW1631" s="34"/>
      <c r="WJD1631" s="35"/>
      <c r="WJE1631" s="34"/>
      <c r="WJL1631" s="35"/>
      <c r="WJM1631" s="34"/>
      <c r="WJT1631" s="35"/>
      <c r="WJU1631" s="34"/>
      <c r="WKB1631" s="35"/>
      <c r="WKC1631" s="34"/>
      <c r="WKJ1631" s="35"/>
      <c r="WKK1631" s="34"/>
      <c r="WKR1631" s="35"/>
      <c r="WKS1631" s="34"/>
      <c r="WKZ1631" s="35"/>
      <c r="WLA1631" s="34"/>
      <c r="WLH1631" s="35"/>
      <c r="WLI1631" s="34"/>
      <c r="WLP1631" s="35"/>
      <c r="WLQ1631" s="34"/>
      <c r="WLX1631" s="35"/>
      <c r="WLY1631" s="34"/>
      <c r="WMF1631" s="35"/>
      <c r="WMG1631" s="34"/>
      <c r="WMN1631" s="35"/>
      <c r="WMO1631" s="34"/>
      <c r="WMV1631" s="35"/>
      <c r="WMW1631" s="34"/>
      <c r="WND1631" s="35"/>
      <c r="WNE1631" s="34"/>
      <c r="WNL1631" s="35"/>
      <c r="WNM1631" s="34"/>
      <c r="WNT1631" s="35"/>
      <c r="WNU1631" s="34"/>
      <c r="WOB1631" s="35"/>
      <c r="WOC1631" s="34"/>
      <c r="WOJ1631" s="35"/>
      <c r="WOK1631" s="34"/>
      <c r="WOR1631" s="35"/>
      <c r="WOS1631" s="34"/>
      <c r="WOZ1631" s="35"/>
      <c r="WPA1631" s="34"/>
      <c r="WPH1631" s="35"/>
      <c r="WPI1631" s="34"/>
      <c r="WPP1631" s="35"/>
      <c r="WPQ1631" s="34"/>
      <c r="WPX1631" s="35"/>
      <c r="WPY1631" s="34"/>
      <c r="WQF1631" s="35"/>
      <c r="WQG1631" s="34"/>
      <c r="WQN1631" s="35"/>
      <c r="WQO1631" s="34"/>
      <c r="WQV1631" s="35"/>
      <c r="WQW1631" s="34"/>
      <c r="WRD1631" s="35"/>
      <c r="WRE1631" s="34"/>
      <c r="WRL1631" s="35"/>
      <c r="WRM1631" s="34"/>
      <c r="WRT1631" s="35"/>
      <c r="WRU1631" s="34"/>
      <c r="WSB1631" s="35"/>
      <c r="WSC1631" s="34"/>
      <c r="WSJ1631" s="35"/>
      <c r="WSK1631" s="34"/>
      <c r="WSR1631" s="35"/>
      <c r="WSS1631" s="34"/>
      <c r="WSZ1631" s="35"/>
      <c r="WTA1631" s="34"/>
      <c r="WTH1631" s="35"/>
      <c r="WTI1631" s="34"/>
      <c r="WTP1631" s="35"/>
      <c r="WTQ1631" s="34"/>
      <c r="WTX1631" s="35"/>
      <c r="WTY1631" s="34"/>
      <c r="WUF1631" s="35"/>
      <c r="WUG1631" s="34"/>
      <c r="WUN1631" s="35"/>
      <c r="WUO1631" s="34"/>
      <c r="WUV1631" s="35"/>
      <c r="WUW1631" s="34"/>
      <c r="WVD1631" s="35"/>
      <c r="WVE1631" s="34"/>
      <c r="WVL1631" s="35"/>
      <c r="WVM1631" s="34"/>
      <c r="WVT1631" s="35"/>
      <c r="WVU1631" s="34"/>
      <c r="WWB1631" s="35"/>
      <c r="WWC1631" s="34"/>
      <c r="WWJ1631" s="35"/>
      <c r="WWK1631" s="34"/>
      <c r="WWR1631" s="35"/>
      <c r="WWS1631" s="34"/>
      <c r="WWZ1631" s="35"/>
      <c r="WXA1631" s="34"/>
      <c r="WXH1631" s="35"/>
      <c r="WXI1631" s="34"/>
      <c r="WXP1631" s="35"/>
      <c r="WXQ1631" s="34"/>
      <c r="WXX1631" s="35"/>
      <c r="WXY1631" s="34"/>
      <c r="WYF1631" s="35"/>
      <c r="WYG1631" s="34"/>
      <c r="WYN1631" s="35"/>
      <c r="WYO1631" s="34"/>
      <c r="WYV1631" s="35"/>
      <c r="WYW1631" s="34"/>
      <c r="WZD1631" s="35"/>
      <c r="WZE1631" s="34"/>
      <c r="WZL1631" s="35"/>
      <c r="WZM1631" s="34"/>
      <c r="WZT1631" s="35"/>
      <c r="WZU1631" s="34"/>
      <c r="XAB1631" s="35"/>
      <c r="XAC1631" s="34"/>
      <c r="XAJ1631" s="35"/>
      <c r="XAK1631" s="34"/>
      <c r="XAR1631" s="35"/>
      <c r="XAS1631" s="34"/>
      <c r="XAZ1631" s="35"/>
      <c r="XBA1631" s="34"/>
      <c r="XBH1631" s="35"/>
      <c r="XBI1631" s="34"/>
      <c r="XBP1631" s="35"/>
      <c r="XBQ1631" s="34"/>
      <c r="XBX1631" s="35"/>
      <c r="XBY1631" s="34"/>
      <c r="XCF1631" s="35"/>
      <c r="XCG1631" s="34"/>
      <c r="XCN1631" s="35"/>
      <c r="XCO1631" s="34"/>
      <c r="XCV1631" s="35"/>
      <c r="XCW1631" s="34"/>
      <c r="XDD1631" s="35"/>
      <c r="XDE1631" s="34"/>
      <c r="XDL1631" s="35"/>
      <c r="XDM1631" s="34"/>
      <c r="XDT1631" s="35"/>
      <c r="XDU1631" s="34"/>
      <c r="XEB1631" s="35"/>
      <c r="XEC1631" s="34"/>
      <c r="XEJ1631" s="35"/>
      <c r="XEK1631" s="34"/>
      <c r="XER1631" s="35"/>
      <c r="XES1631" s="34"/>
      <c r="XEZ1631" s="35"/>
      <c r="XFA1631" s="34"/>
    </row>
    <row r="1632" spans="1:1021 1028:2045 2052:3069 3076:4093 4100:5117 5124:6141 6148:7165 7172:8189 8196:9213 9220:10237 10244:11261 11268:12285 12292:13309 13316:14333 14340:15357 15364:16381" x14ac:dyDescent="0.25">
      <c r="A1632" t="s">
        <v>484</v>
      </c>
      <c r="B1632" t="s">
        <v>465</v>
      </c>
      <c r="C1632">
        <v>344</v>
      </c>
      <c r="D1632">
        <v>344</v>
      </c>
      <c r="E1632" s="35">
        <v>1</v>
      </c>
      <c r="F1632" s="34">
        <v>5.0000000000000002E-90</v>
      </c>
      <c r="G1632">
        <v>86.07</v>
      </c>
      <c r="H1632">
        <v>3057</v>
      </c>
      <c r="I1632" t="str">
        <f>HYPERLINK("https://www.ncbi.nlm.nih.gov/nucleotide/HQ845329.1?report=genbank&amp;log$=nucltop&amp;blast_rank=30&amp;RID=XE6RV0D8013","HQ845329.1")</f>
        <v>HQ845329.1</v>
      </c>
      <c r="L1632" s="35"/>
      <c r="M1632" s="34"/>
      <c r="T1632" s="35"/>
      <c r="U1632" s="34"/>
      <c r="AB1632" s="35"/>
      <c r="AC1632" s="34"/>
      <c r="AJ1632" s="35"/>
      <c r="AK1632" s="34"/>
      <c r="AR1632" s="35"/>
      <c r="AS1632" s="34"/>
      <c r="AZ1632" s="35"/>
      <c r="BA1632" s="34"/>
      <c r="BH1632" s="35"/>
      <c r="BI1632" s="34"/>
      <c r="BP1632" s="35"/>
      <c r="BQ1632" s="34"/>
      <c r="BX1632" s="35"/>
      <c r="BY1632" s="34"/>
      <c r="CF1632" s="35"/>
      <c r="CG1632" s="34"/>
      <c r="CN1632" s="35"/>
      <c r="CO1632" s="34"/>
      <c r="CV1632" s="35"/>
      <c r="CW1632" s="34"/>
      <c r="DD1632" s="35"/>
      <c r="DE1632" s="34"/>
      <c r="DL1632" s="35"/>
      <c r="DM1632" s="34"/>
      <c r="DT1632" s="35"/>
      <c r="DU1632" s="34"/>
      <c r="EB1632" s="35"/>
      <c r="EC1632" s="34"/>
      <c r="EJ1632" s="35"/>
      <c r="EK1632" s="34"/>
      <c r="ER1632" s="35"/>
      <c r="ES1632" s="34"/>
      <c r="EZ1632" s="35"/>
      <c r="FA1632" s="34"/>
      <c r="FH1632" s="35"/>
      <c r="FI1632" s="34"/>
      <c r="FP1632" s="35"/>
      <c r="FQ1632" s="34"/>
      <c r="FX1632" s="35"/>
      <c r="FY1632" s="34"/>
      <c r="GF1632" s="35"/>
      <c r="GG1632" s="34"/>
      <c r="GN1632" s="35"/>
      <c r="GO1632" s="34"/>
      <c r="GV1632" s="35"/>
      <c r="GW1632" s="34"/>
      <c r="HD1632" s="35"/>
      <c r="HE1632" s="34"/>
      <c r="HL1632" s="35"/>
      <c r="HM1632" s="34"/>
      <c r="HT1632" s="35"/>
      <c r="HU1632" s="34"/>
      <c r="IB1632" s="35"/>
      <c r="IC1632" s="34"/>
      <c r="IJ1632" s="35"/>
      <c r="IK1632" s="34"/>
      <c r="IR1632" s="35"/>
      <c r="IS1632" s="34"/>
      <c r="IZ1632" s="35"/>
      <c r="JA1632" s="34"/>
      <c r="JH1632" s="35"/>
      <c r="JI1632" s="34"/>
      <c r="JP1632" s="35"/>
      <c r="JQ1632" s="34"/>
      <c r="JX1632" s="35"/>
      <c r="JY1632" s="34"/>
      <c r="KF1632" s="35"/>
      <c r="KG1632" s="34"/>
      <c r="KN1632" s="35"/>
      <c r="KO1632" s="34"/>
      <c r="KV1632" s="35"/>
      <c r="KW1632" s="34"/>
      <c r="LD1632" s="35"/>
      <c r="LE1632" s="34"/>
      <c r="LL1632" s="35"/>
      <c r="LM1632" s="34"/>
      <c r="LT1632" s="35"/>
      <c r="LU1632" s="34"/>
      <c r="MB1632" s="35"/>
      <c r="MC1632" s="34"/>
      <c r="MJ1632" s="35"/>
      <c r="MK1632" s="34"/>
      <c r="MR1632" s="35"/>
      <c r="MS1632" s="34"/>
      <c r="MZ1632" s="35"/>
      <c r="NA1632" s="34"/>
      <c r="NH1632" s="35"/>
      <c r="NI1632" s="34"/>
      <c r="NP1632" s="35"/>
      <c r="NQ1632" s="34"/>
      <c r="NX1632" s="35"/>
      <c r="NY1632" s="34"/>
      <c r="OF1632" s="35"/>
      <c r="OG1632" s="34"/>
      <c r="ON1632" s="35"/>
      <c r="OO1632" s="34"/>
      <c r="OV1632" s="35"/>
      <c r="OW1632" s="34"/>
      <c r="PD1632" s="35"/>
      <c r="PE1632" s="34"/>
      <c r="PL1632" s="35"/>
      <c r="PM1632" s="34"/>
      <c r="PT1632" s="35"/>
      <c r="PU1632" s="34"/>
      <c r="QB1632" s="35"/>
      <c r="QC1632" s="34"/>
      <c r="QJ1632" s="35"/>
      <c r="QK1632" s="34"/>
      <c r="QR1632" s="35"/>
      <c r="QS1632" s="34"/>
      <c r="QZ1632" s="35"/>
      <c r="RA1632" s="34"/>
      <c r="RH1632" s="35"/>
      <c r="RI1632" s="34"/>
      <c r="RP1632" s="35"/>
      <c r="RQ1632" s="34"/>
      <c r="RX1632" s="35"/>
      <c r="RY1632" s="34"/>
      <c r="SF1632" s="35"/>
      <c r="SG1632" s="34"/>
      <c r="SN1632" s="35"/>
      <c r="SO1632" s="34"/>
      <c r="SV1632" s="35"/>
      <c r="SW1632" s="34"/>
      <c r="TD1632" s="35"/>
      <c r="TE1632" s="34"/>
      <c r="TL1632" s="35"/>
      <c r="TM1632" s="34"/>
      <c r="TT1632" s="35"/>
      <c r="TU1632" s="34"/>
      <c r="UB1632" s="35"/>
      <c r="UC1632" s="34"/>
      <c r="UJ1632" s="35"/>
      <c r="UK1632" s="34"/>
      <c r="UR1632" s="35"/>
      <c r="US1632" s="34"/>
      <c r="UZ1632" s="35"/>
      <c r="VA1632" s="34"/>
      <c r="VH1632" s="35"/>
      <c r="VI1632" s="34"/>
      <c r="VP1632" s="35"/>
      <c r="VQ1632" s="34"/>
      <c r="VX1632" s="35"/>
      <c r="VY1632" s="34"/>
      <c r="WF1632" s="35"/>
      <c r="WG1632" s="34"/>
      <c r="WN1632" s="35"/>
      <c r="WO1632" s="34"/>
      <c r="WV1632" s="35"/>
      <c r="WW1632" s="34"/>
      <c r="XD1632" s="35"/>
      <c r="XE1632" s="34"/>
      <c r="XL1632" s="35"/>
      <c r="XM1632" s="34"/>
      <c r="XT1632" s="35"/>
      <c r="XU1632" s="34"/>
      <c r="YB1632" s="35"/>
      <c r="YC1632" s="34"/>
      <c r="YJ1632" s="35"/>
      <c r="YK1632" s="34"/>
      <c r="YR1632" s="35"/>
      <c r="YS1632" s="34"/>
      <c r="YZ1632" s="35"/>
      <c r="ZA1632" s="34"/>
      <c r="ZH1632" s="35"/>
      <c r="ZI1632" s="34"/>
      <c r="ZP1632" s="35"/>
      <c r="ZQ1632" s="34"/>
      <c r="ZX1632" s="35"/>
      <c r="ZY1632" s="34"/>
      <c r="AAF1632" s="35"/>
      <c r="AAG1632" s="34"/>
      <c r="AAN1632" s="35"/>
      <c r="AAO1632" s="34"/>
      <c r="AAV1632" s="35"/>
      <c r="AAW1632" s="34"/>
      <c r="ABD1632" s="35"/>
      <c r="ABE1632" s="34"/>
      <c r="ABL1632" s="35"/>
      <c r="ABM1632" s="34"/>
      <c r="ABT1632" s="35"/>
      <c r="ABU1632" s="34"/>
      <c r="ACB1632" s="35"/>
      <c r="ACC1632" s="34"/>
      <c r="ACJ1632" s="35"/>
      <c r="ACK1632" s="34"/>
      <c r="ACR1632" s="35"/>
      <c r="ACS1632" s="34"/>
      <c r="ACZ1632" s="35"/>
      <c r="ADA1632" s="34"/>
      <c r="ADH1632" s="35"/>
      <c r="ADI1632" s="34"/>
      <c r="ADP1632" s="35"/>
      <c r="ADQ1632" s="34"/>
      <c r="ADX1632" s="35"/>
      <c r="ADY1632" s="34"/>
      <c r="AEF1632" s="35"/>
      <c r="AEG1632" s="34"/>
      <c r="AEN1632" s="35"/>
      <c r="AEO1632" s="34"/>
      <c r="AEV1632" s="35"/>
      <c r="AEW1632" s="34"/>
      <c r="AFD1632" s="35"/>
      <c r="AFE1632" s="34"/>
      <c r="AFL1632" s="35"/>
      <c r="AFM1632" s="34"/>
      <c r="AFT1632" s="35"/>
      <c r="AFU1632" s="34"/>
      <c r="AGB1632" s="35"/>
      <c r="AGC1632" s="34"/>
      <c r="AGJ1632" s="35"/>
      <c r="AGK1632" s="34"/>
      <c r="AGR1632" s="35"/>
      <c r="AGS1632" s="34"/>
      <c r="AGZ1632" s="35"/>
      <c r="AHA1632" s="34"/>
      <c r="AHH1632" s="35"/>
      <c r="AHI1632" s="34"/>
      <c r="AHP1632" s="35"/>
      <c r="AHQ1632" s="34"/>
      <c r="AHX1632" s="35"/>
      <c r="AHY1632" s="34"/>
      <c r="AIF1632" s="35"/>
      <c r="AIG1632" s="34"/>
      <c r="AIN1632" s="35"/>
      <c r="AIO1632" s="34"/>
      <c r="AIV1632" s="35"/>
      <c r="AIW1632" s="34"/>
      <c r="AJD1632" s="35"/>
      <c r="AJE1632" s="34"/>
      <c r="AJL1632" s="35"/>
      <c r="AJM1632" s="34"/>
      <c r="AJT1632" s="35"/>
      <c r="AJU1632" s="34"/>
      <c r="AKB1632" s="35"/>
      <c r="AKC1632" s="34"/>
      <c r="AKJ1632" s="35"/>
      <c r="AKK1632" s="34"/>
      <c r="AKR1632" s="35"/>
      <c r="AKS1632" s="34"/>
      <c r="AKZ1632" s="35"/>
      <c r="ALA1632" s="34"/>
      <c r="ALH1632" s="35"/>
      <c r="ALI1632" s="34"/>
      <c r="ALP1632" s="35"/>
      <c r="ALQ1632" s="34"/>
      <c r="ALX1632" s="35"/>
      <c r="ALY1632" s="34"/>
      <c r="AMF1632" s="35"/>
      <c r="AMG1632" s="34"/>
      <c r="AMN1632" s="35"/>
      <c r="AMO1632" s="34"/>
      <c r="AMV1632" s="35"/>
      <c r="AMW1632" s="34"/>
      <c r="AND1632" s="35"/>
      <c r="ANE1632" s="34"/>
      <c r="ANL1632" s="35"/>
      <c r="ANM1632" s="34"/>
      <c r="ANT1632" s="35"/>
      <c r="ANU1632" s="34"/>
      <c r="AOB1632" s="35"/>
      <c r="AOC1632" s="34"/>
      <c r="AOJ1632" s="35"/>
      <c r="AOK1632" s="34"/>
      <c r="AOR1632" s="35"/>
      <c r="AOS1632" s="34"/>
      <c r="AOZ1632" s="35"/>
      <c r="APA1632" s="34"/>
      <c r="APH1632" s="35"/>
      <c r="API1632" s="34"/>
      <c r="APP1632" s="35"/>
      <c r="APQ1632" s="34"/>
      <c r="APX1632" s="35"/>
      <c r="APY1632" s="34"/>
      <c r="AQF1632" s="35"/>
      <c r="AQG1632" s="34"/>
      <c r="AQN1632" s="35"/>
      <c r="AQO1632" s="34"/>
      <c r="AQV1632" s="35"/>
      <c r="AQW1632" s="34"/>
      <c r="ARD1632" s="35"/>
      <c r="ARE1632" s="34"/>
      <c r="ARL1632" s="35"/>
      <c r="ARM1632" s="34"/>
      <c r="ART1632" s="35"/>
      <c r="ARU1632" s="34"/>
      <c r="ASB1632" s="35"/>
      <c r="ASC1632" s="34"/>
      <c r="ASJ1632" s="35"/>
      <c r="ASK1632" s="34"/>
      <c r="ASR1632" s="35"/>
      <c r="ASS1632" s="34"/>
      <c r="ASZ1632" s="35"/>
      <c r="ATA1632" s="34"/>
      <c r="ATH1632" s="35"/>
      <c r="ATI1632" s="34"/>
      <c r="ATP1632" s="35"/>
      <c r="ATQ1632" s="34"/>
      <c r="ATX1632" s="35"/>
      <c r="ATY1632" s="34"/>
      <c r="AUF1632" s="35"/>
      <c r="AUG1632" s="34"/>
      <c r="AUN1632" s="35"/>
      <c r="AUO1632" s="34"/>
      <c r="AUV1632" s="35"/>
      <c r="AUW1632" s="34"/>
      <c r="AVD1632" s="35"/>
      <c r="AVE1632" s="34"/>
      <c r="AVL1632" s="35"/>
      <c r="AVM1632" s="34"/>
      <c r="AVT1632" s="35"/>
      <c r="AVU1632" s="34"/>
      <c r="AWB1632" s="35"/>
      <c r="AWC1632" s="34"/>
      <c r="AWJ1632" s="35"/>
      <c r="AWK1632" s="34"/>
      <c r="AWR1632" s="35"/>
      <c r="AWS1632" s="34"/>
      <c r="AWZ1632" s="35"/>
      <c r="AXA1632" s="34"/>
      <c r="AXH1632" s="35"/>
      <c r="AXI1632" s="34"/>
      <c r="AXP1632" s="35"/>
      <c r="AXQ1632" s="34"/>
      <c r="AXX1632" s="35"/>
      <c r="AXY1632" s="34"/>
      <c r="AYF1632" s="35"/>
      <c r="AYG1632" s="34"/>
      <c r="AYN1632" s="35"/>
      <c r="AYO1632" s="34"/>
      <c r="AYV1632" s="35"/>
      <c r="AYW1632" s="34"/>
      <c r="AZD1632" s="35"/>
      <c r="AZE1632" s="34"/>
      <c r="AZL1632" s="35"/>
      <c r="AZM1632" s="34"/>
      <c r="AZT1632" s="35"/>
      <c r="AZU1632" s="34"/>
      <c r="BAB1632" s="35"/>
      <c r="BAC1632" s="34"/>
      <c r="BAJ1632" s="35"/>
      <c r="BAK1632" s="34"/>
      <c r="BAR1632" s="35"/>
      <c r="BAS1632" s="34"/>
      <c r="BAZ1632" s="35"/>
      <c r="BBA1632" s="34"/>
      <c r="BBH1632" s="35"/>
      <c r="BBI1632" s="34"/>
      <c r="BBP1632" s="35"/>
      <c r="BBQ1632" s="34"/>
      <c r="BBX1632" s="35"/>
      <c r="BBY1632" s="34"/>
      <c r="BCF1632" s="35"/>
      <c r="BCG1632" s="34"/>
      <c r="BCN1632" s="35"/>
      <c r="BCO1632" s="34"/>
      <c r="BCV1632" s="35"/>
      <c r="BCW1632" s="34"/>
      <c r="BDD1632" s="35"/>
      <c r="BDE1632" s="34"/>
      <c r="BDL1632" s="35"/>
      <c r="BDM1632" s="34"/>
      <c r="BDT1632" s="35"/>
      <c r="BDU1632" s="34"/>
      <c r="BEB1632" s="35"/>
      <c r="BEC1632" s="34"/>
      <c r="BEJ1632" s="35"/>
      <c r="BEK1632" s="34"/>
      <c r="BER1632" s="35"/>
      <c r="BES1632" s="34"/>
      <c r="BEZ1632" s="35"/>
      <c r="BFA1632" s="34"/>
      <c r="BFH1632" s="35"/>
      <c r="BFI1632" s="34"/>
      <c r="BFP1632" s="35"/>
      <c r="BFQ1632" s="34"/>
      <c r="BFX1632" s="35"/>
      <c r="BFY1632" s="34"/>
      <c r="BGF1632" s="35"/>
      <c r="BGG1632" s="34"/>
      <c r="BGN1632" s="35"/>
      <c r="BGO1632" s="34"/>
      <c r="BGV1632" s="35"/>
      <c r="BGW1632" s="34"/>
      <c r="BHD1632" s="35"/>
      <c r="BHE1632" s="34"/>
      <c r="BHL1632" s="35"/>
      <c r="BHM1632" s="34"/>
      <c r="BHT1632" s="35"/>
      <c r="BHU1632" s="34"/>
      <c r="BIB1632" s="35"/>
      <c r="BIC1632" s="34"/>
      <c r="BIJ1632" s="35"/>
      <c r="BIK1632" s="34"/>
      <c r="BIR1632" s="35"/>
      <c r="BIS1632" s="34"/>
      <c r="BIZ1632" s="35"/>
      <c r="BJA1632" s="34"/>
      <c r="BJH1632" s="35"/>
      <c r="BJI1632" s="34"/>
      <c r="BJP1632" s="35"/>
      <c r="BJQ1632" s="34"/>
      <c r="BJX1632" s="35"/>
      <c r="BJY1632" s="34"/>
      <c r="BKF1632" s="35"/>
      <c r="BKG1632" s="34"/>
      <c r="BKN1632" s="35"/>
      <c r="BKO1632" s="34"/>
      <c r="BKV1632" s="35"/>
      <c r="BKW1632" s="34"/>
      <c r="BLD1632" s="35"/>
      <c r="BLE1632" s="34"/>
      <c r="BLL1632" s="35"/>
      <c r="BLM1632" s="34"/>
      <c r="BLT1632" s="35"/>
      <c r="BLU1632" s="34"/>
      <c r="BMB1632" s="35"/>
      <c r="BMC1632" s="34"/>
      <c r="BMJ1632" s="35"/>
      <c r="BMK1632" s="34"/>
      <c r="BMR1632" s="35"/>
      <c r="BMS1632" s="34"/>
      <c r="BMZ1632" s="35"/>
      <c r="BNA1632" s="34"/>
      <c r="BNH1632" s="35"/>
      <c r="BNI1632" s="34"/>
      <c r="BNP1632" s="35"/>
      <c r="BNQ1632" s="34"/>
      <c r="BNX1632" s="35"/>
      <c r="BNY1632" s="34"/>
      <c r="BOF1632" s="35"/>
      <c r="BOG1632" s="34"/>
      <c r="BON1632" s="35"/>
      <c r="BOO1632" s="34"/>
      <c r="BOV1632" s="35"/>
      <c r="BOW1632" s="34"/>
      <c r="BPD1632" s="35"/>
      <c r="BPE1632" s="34"/>
      <c r="BPL1632" s="35"/>
      <c r="BPM1632" s="34"/>
      <c r="BPT1632" s="35"/>
      <c r="BPU1632" s="34"/>
      <c r="BQB1632" s="35"/>
      <c r="BQC1632" s="34"/>
      <c r="BQJ1632" s="35"/>
      <c r="BQK1632" s="34"/>
      <c r="BQR1632" s="35"/>
      <c r="BQS1632" s="34"/>
      <c r="BQZ1632" s="35"/>
      <c r="BRA1632" s="34"/>
      <c r="BRH1632" s="35"/>
      <c r="BRI1632" s="34"/>
      <c r="BRP1632" s="35"/>
      <c r="BRQ1632" s="34"/>
      <c r="BRX1632" s="35"/>
      <c r="BRY1632" s="34"/>
      <c r="BSF1632" s="35"/>
      <c r="BSG1632" s="34"/>
      <c r="BSN1632" s="35"/>
      <c r="BSO1632" s="34"/>
      <c r="BSV1632" s="35"/>
      <c r="BSW1632" s="34"/>
      <c r="BTD1632" s="35"/>
      <c r="BTE1632" s="34"/>
      <c r="BTL1632" s="35"/>
      <c r="BTM1632" s="34"/>
      <c r="BTT1632" s="35"/>
      <c r="BTU1632" s="34"/>
      <c r="BUB1632" s="35"/>
      <c r="BUC1632" s="34"/>
      <c r="BUJ1632" s="35"/>
      <c r="BUK1632" s="34"/>
      <c r="BUR1632" s="35"/>
      <c r="BUS1632" s="34"/>
      <c r="BUZ1632" s="35"/>
      <c r="BVA1632" s="34"/>
      <c r="BVH1632" s="35"/>
      <c r="BVI1632" s="34"/>
      <c r="BVP1632" s="35"/>
      <c r="BVQ1632" s="34"/>
      <c r="BVX1632" s="35"/>
      <c r="BVY1632" s="34"/>
      <c r="BWF1632" s="35"/>
      <c r="BWG1632" s="34"/>
      <c r="BWN1632" s="35"/>
      <c r="BWO1632" s="34"/>
      <c r="BWV1632" s="35"/>
      <c r="BWW1632" s="34"/>
      <c r="BXD1632" s="35"/>
      <c r="BXE1632" s="34"/>
      <c r="BXL1632" s="35"/>
      <c r="BXM1632" s="34"/>
      <c r="BXT1632" s="35"/>
      <c r="BXU1632" s="34"/>
      <c r="BYB1632" s="35"/>
      <c r="BYC1632" s="34"/>
      <c r="BYJ1632" s="35"/>
      <c r="BYK1632" s="34"/>
      <c r="BYR1632" s="35"/>
      <c r="BYS1632" s="34"/>
      <c r="BYZ1632" s="35"/>
      <c r="BZA1632" s="34"/>
      <c r="BZH1632" s="35"/>
      <c r="BZI1632" s="34"/>
      <c r="BZP1632" s="35"/>
      <c r="BZQ1632" s="34"/>
      <c r="BZX1632" s="35"/>
      <c r="BZY1632" s="34"/>
      <c r="CAF1632" s="35"/>
      <c r="CAG1632" s="34"/>
      <c r="CAN1632" s="35"/>
      <c r="CAO1632" s="34"/>
      <c r="CAV1632" s="35"/>
      <c r="CAW1632" s="34"/>
      <c r="CBD1632" s="35"/>
      <c r="CBE1632" s="34"/>
      <c r="CBL1632" s="35"/>
      <c r="CBM1632" s="34"/>
      <c r="CBT1632" s="35"/>
      <c r="CBU1632" s="34"/>
      <c r="CCB1632" s="35"/>
      <c r="CCC1632" s="34"/>
      <c r="CCJ1632" s="35"/>
      <c r="CCK1632" s="34"/>
      <c r="CCR1632" s="35"/>
      <c r="CCS1632" s="34"/>
      <c r="CCZ1632" s="35"/>
      <c r="CDA1632" s="34"/>
      <c r="CDH1632" s="35"/>
      <c r="CDI1632" s="34"/>
      <c r="CDP1632" s="35"/>
      <c r="CDQ1632" s="34"/>
      <c r="CDX1632" s="35"/>
      <c r="CDY1632" s="34"/>
      <c r="CEF1632" s="35"/>
      <c r="CEG1632" s="34"/>
      <c r="CEN1632" s="35"/>
      <c r="CEO1632" s="34"/>
      <c r="CEV1632" s="35"/>
      <c r="CEW1632" s="34"/>
      <c r="CFD1632" s="35"/>
      <c r="CFE1632" s="34"/>
      <c r="CFL1632" s="35"/>
      <c r="CFM1632" s="34"/>
      <c r="CFT1632" s="35"/>
      <c r="CFU1632" s="34"/>
      <c r="CGB1632" s="35"/>
      <c r="CGC1632" s="34"/>
      <c r="CGJ1632" s="35"/>
      <c r="CGK1632" s="34"/>
      <c r="CGR1632" s="35"/>
      <c r="CGS1632" s="34"/>
      <c r="CGZ1632" s="35"/>
      <c r="CHA1632" s="34"/>
      <c r="CHH1632" s="35"/>
      <c r="CHI1632" s="34"/>
      <c r="CHP1632" s="35"/>
      <c r="CHQ1632" s="34"/>
      <c r="CHX1632" s="35"/>
      <c r="CHY1632" s="34"/>
      <c r="CIF1632" s="35"/>
      <c r="CIG1632" s="34"/>
      <c r="CIN1632" s="35"/>
      <c r="CIO1632" s="34"/>
      <c r="CIV1632" s="35"/>
      <c r="CIW1632" s="34"/>
      <c r="CJD1632" s="35"/>
      <c r="CJE1632" s="34"/>
      <c r="CJL1632" s="35"/>
      <c r="CJM1632" s="34"/>
      <c r="CJT1632" s="35"/>
      <c r="CJU1632" s="34"/>
      <c r="CKB1632" s="35"/>
      <c r="CKC1632" s="34"/>
      <c r="CKJ1632" s="35"/>
      <c r="CKK1632" s="34"/>
      <c r="CKR1632" s="35"/>
      <c r="CKS1632" s="34"/>
      <c r="CKZ1632" s="35"/>
      <c r="CLA1632" s="34"/>
      <c r="CLH1632" s="35"/>
      <c r="CLI1632" s="34"/>
      <c r="CLP1632" s="35"/>
      <c r="CLQ1632" s="34"/>
      <c r="CLX1632" s="35"/>
      <c r="CLY1632" s="34"/>
      <c r="CMF1632" s="35"/>
      <c r="CMG1632" s="34"/>
      <c r="CMN1632" s="35"/>
      <c r="CMO1632" s="34"/>
      <c r="CMV1632" s="35"/>
      <c r="CMW1632" s="34"/>
      <c r="CND1632" s="35"/>
      <c r="CNE1632" s="34"/>
      <c r="CNL1632" s="35"/>
      <c r="CNM1632" s="34"/>
      <c r="CNT1632" s="35"/>
      <c r="CNU1632" s="34"/>
      <c r="COB1632" s="35"/>
      <c r="COC1632" s="34"/>
      <c r="COJ1632" s="35"/>
      <c r="COK1632" s="34"/>
      <c r="COR1632" s="35"/>
      <c r="COS1632" s="34"/>
      <c r="COZ1632" s="35"/>
      <c r="CPA1632" s="34"/>
      <c r="CPH1632" s="35"/>
      <c r="CPI1632" s="34"/>
      <c r="CPP1632" s="35"/>
      <c r="CPQ1632" s="34"/>
      <c r="CPX1632" s="35"/>
      <c r="CPY1632" s="34"/>
      <c r="CQF1632" s="35"/>
      <c r="CQG1632" s="34"/>
      <c r="CQN1632" s="35"/>
      <c r="CQO1632" s="34"/>
      <c r="CQV1632" s="35"/>
      <c r="CQW1632" s="34"/>
      <c r="CRD1632" s="35"/>
      <c r="CRE1632" s="34"/>
      <c r="CRL1632" s="35"/>
      <c r="CRM1632" s="34"/>
      <c r="CRT1632" s="35"/>
      <c r="CRU1632" s="34"/>
      <c r="CSB1632" s="35"/>
      <c r="CSC1632" s="34"/>
      <c r="CSJ1632" s="35"/>
      <c r="CSK1632" s="34"/>
      <c r="CSR1632" s="35"/>
      <c r="CSS1632" s="34"/>
      <c r="CSZ1632" s="35"/>
      <c r="CTA1632" s="34"/>
      <c r="CTH1632" s="35"/>
      <c r="CTI1632" s="34"/>
      <c r="CTP1632" s="35"/>
      <c r="CTQ1632" s="34"/>
      <c r="CTX1632" s="35"/>
      <c r="CTY1632" s="34"/>
      <c r="CUF1632" s="35"/>
      <c r="CUG1632" s="34"/>
      <c r="CUN1632" s="35"/>
      <c r="CUO1632" s="34"/>
      <c r="CUV1632" s="35"/>
      <c r="CUW1632" s="34"/>
      <c r="CVD1632" s="35"/>
      <c r="CVE1632" s="34"/>
      <c r="CVL1632" s="35"/>
      <c r="CVM1632" s="34"/>
      <c r="CVT1632" s="35"/>
      <c r="CVU1632" s="34"/>
      <c r="CWB1632" s="35"/>
      <c r="CWC1632" s="34"/>
      <c r="CWJ1632" s="35"/>
      <c r="CWK1632" s="34"/>
      <c r="CWR1632" s="35"/>
      <c r="CWS1632" s="34"/>
      <c r="CWZ1632" s="35"/>
      <c r="CXA1632" s="34"/>
      <c r="CXH1632" s="35"/>
      <c r="CXI1632" s="34"/>
      <c r="CXP1632" s="35"/>
      <c r="CXQ1632" s="34"/>
      <c r="CXX1632" s="35"/>
      <c r="CXY1632" s="34"/>
      <c r="CYF1632" s="35"/>
      <c r="CYG1632" s="34"/>
      <c r="CYN1632" s="35"/>
      <c r="CYO1632" s="34"/>
      <c r="CYV1632" s="35"/>
      <c r="CYW1632" s="34"/>
      <c r="CZD1632" s="35"/>
      <c r="CZE1632" s="34"/>
      <c r="CZL1632" s="35"/>
      <c r="CZM1632" s="34"/>
      <c r="CZT1632" s="35"/>
      <c r="CZU1632" s="34"/>
      <c r="DAB1632" s="35"/>
      <c r="DAC1632" s="34"/>
      <c r="DAJ1632" s="35"/>
      <c r="DAK1632" s="34"/>
      <c r="DAR1632" s="35"/>
      <c r="DAS1632" s="34"/>
      <c r="DAZ1632" s="35"/>
      <c r="DBA1632" s="34"/>
      <c r="DBH1632" s="35"/>
      <c r="DBI1632" s="34"/>
      <c r="DBP1632" s="35"/>
      <c r="DBQ1632" s="34"/>
      <c r="DBX1632" s="35"/>
      <c r="DBY1632" s="34"/>
      <c r="DCF1632" s="35"/>
      <c r="DCG1632" s="34"/>
      <c r="DCN1632" s="35"/>
      <c r="DCO1632" s="34"/>
      <c r="DCV1632" s="35"/>
      <c r="DCW1632" s="34"/>
      <c r="DDD1632" s="35"/>
      <c r="DDE1632" s="34"/>
      <c r="DDL1632" s="35"/>
      <c r="DDM1632" s="34"/>
      <c r="DDT1632" s="35"/>
      <c r="DDU1632" s="34"/>
      <c r="DEB1632" s="35"/>
      <c r="DEC1632" s="34"/>
      <c r="DEJ1632" s="35"/>
      <c r="DEK1632" s="34"/>
      <c r="DER1632" s="35"/>
      <c r="DES1632" s="34"/>
      <c r="DEZ1632" s="35"/>
      <c r="DFA1632" s="34"/>
      <c r="DFH1632" s="35"/>
      <c r="DFI1632" s="34"/>
      <c r="DFP1632" s="35"/>
      <c r="DFQ1632" s="34"/>
      <c r="DFX1632" s="35"/>
      <c r="DFY1632" s="34"/>
      <c r="DGF1632" s="35"/>
      <c r="DGG1632" s="34"/>
      <c r="DGN1632" s="35"/>
      <c r="DGO1632" s="34"/>
      <c r="DGV1632" s="35"/>
      <c r="DGW1632" s="34"/>
      <c r="DHD1632" s="35"/>
      <c r="DHE1632" s="34"/>
      <c r="DHL1632" s="35"/>
      <c r="DHM1632" s="34"/>
      <c r="DHT1632" s="35"/>
      <c r="DHU1632" s="34"/>
      <c r="DIB1632" s="35"/>
      <c r="DIC1632" s="34"/>
      <c r="DIJ1632" s="35"/>
      <c r="DIK1632" s="34"/>
      <c r="DIR1632" s="35"/>
      <c r="DIS1632" s="34"/>
      <c r="DIZ1632" s="35"/>
      <c r="DJA1632" s="34"/>
      <c r="DJH1632" s="35"/>
      <c r="DJI1632" s="34"/>
      <c r="DJP1632" s="35"/>
      <c r="DJQ1632" s="34"/>
      <c r="DJX1632" s="35"/>
      <c r="DJY1632" s="34"/>
      <c r="DKF1632" s="35"/>
      <c r="DKG1632" s="34"/>
      <c r="DKN1632" s="35"/>
      <c r="DKO1632" s="34"/>
      <c r="DKV1632" s="35"/>
      <c r="DKW1632" s="34"/>
      <c r="DLD1632" s="35"/>
      <c r="DLE1632" s="34"/>
      <c r="DLL1632" s="35"/>
      <c r="DLM1632" s="34"/>
      <c r="DLT1632" s="35"/>
      <c r="DLU1632" s="34"/>
      <c r="DMB1632" s="35"/>
      <c r="DMC1632" s="34"/>
      <c r="DMJ1632" s="35"/>
      <c r="DMK1632" s="34"/>
      <c r="DMR1632" s="35"/>
      <c r="DMS1632" s="34"/>
      <c r="DMZ1632" s="35"/>
      <c r="DNA1632" s="34"/>
      <c r="DNH1632" s="35"/>
      <c r="DNI1632" s="34"/>
      <c r="DNP1632" s="35"/>
      <c r="DNQ1632" s="34"/>
      <c r="DNX1632" s="35"/>
      <c r="DNY1632" s="34"/>
      <c r="DOF1632" s="35"/>
      <c r="DOG1632" s="34"/>
      <c r="DON1632" s="35"/>
      <c r="DOO1632" s="34"/>
      <c r="DOV1632" s="35"/>
      <c r="DOW1632" s="34"/>
      <c r="DPD1632" s="35"/>
      <c r="DPE1632" s="34"/>
      <c r="DPL1632" s="35"/>
      <c r="DPM1632" s="34"/>
      <c r="DPT1632" s="35"/>
      <c r="DPU1632" s="34"/>
      <c r="DQB1632" s="35"/>
      <c r="DQC1632" s="34"/>
      <c r="DQJ1632" s="35"/>
      <c r="DQK1632" s="34"/>
      <c r="DQR1632" s="35"/>
      <c r="DQS1632" s="34"/>
      <c r="DQZ1632" s="35"/>
      <c r="DRA1632" s="34"/>
      <c r="DRH1632" s="35"/>
      <c r="DRI1632" s="34"/>
      <c r="DRP1632" s="35"/>
      <c r="DRQ1632" s="34"/>
      <c r="DRX1632" s="35"/>
      <c r="DRY1632" s="34"/>
      <c r="DSF1632" s="35"/>
      <c r="DSG1632" s="34"/>
      <c r="DSN1632" s="35"/>
      <c r="DSO1632" s="34"/>
      <c r="DSV1632" s="35"/>
      <c r="DSW1632" s="34"/>
      <c r="DTD1632" s="35"/>
      <c r="DTE1632" s="34"/>
      <c r="DTL1632" s="35"/>
      <c r="DTM1632" s="34"/>
      <c r="DTT1632" s="35"/>
      <c r="DTU1632" s="34"/>
      <c r="DUB1632" s="35"/>
      <c r="DUC1632" s="34"/>
      <c r="DUJ1632" s="35"/>
      <c r="DUK1632" s="34"/>
      <c r="DUR1632" s="35"/>
      <c r="DUS1632" s="34"/>
      <c r="DUZ1632" s="35"/>
      <c r="DVA1632" s="34"/>
      <c r="DVH1632" s="35"/>
      <c r="DVI1632" s="34"/>
      <c r="DVP1632" s="35"/>
      <c r="DVQ1632" s="34"/>
      <c r="DVX1632" s="35"/>
      <c r="DVY1632" s="34"/>
      <c r="DWF1632" s="35"/>
      <c r="DWG1632" s="34"/>
      <c r="DWN1632" s="35"/>
      <c r="DWO1632" s="34"/>
      <c r="DWV1632" s="35"/>
      <c r="DWW1632" s="34"/>
      <c r="DXD1632" s="35"/>
      <c r="DXE1632" s="34"/>
      <c r="DXL1632" s="35"/>
      <c r="DXM1632" s="34"/>
      <c r="DXT1632" s="35"/>
      <c r="DXU1632" s="34"/>
      <c r="DYB1632" s="35"/>
      <c r="DYC1632" s="34"/>
      <c r="DYJ1632" s="35"/>
      <c r="DYK1632" s="34"/>
      <c r="DYR1632" s="35"/>
      <c r="DYS1632" s="34"/>
      <c r="DYZ1632" s="35"/>
      <c r="DZA1632" s="34"/>
      <c r="DZH1632" s="35"/>
      <c r="DZI1632" s="34"/>
      <c r="DZP1632" s="35"/>
      <c r="DZQ1632" s="34"/>
      <c r="DZX1632" s="35"/>
      <c r="DZY1632" s="34"/>
      <c r="EAF1632" s="35"/>
      <c r="EAG1632" s="34"/>
      <c r="EAN1632" s="35"/>
      <c r="EAO1632" s="34"/>
      <c r="EAV1632" s="35"/>
      <c r="EAW1632" s="34"/>
      <c r="EBD1632" s="35"/>
      <c r="EBE1632" s="34"/>
      <c r="EBL1632" s="35"/>
      <c r="EBM1632" s="34"/>
      <c r="EBT1632" s="35"/>
      <c r="EBU1632" s="34"/>
      <c r="ECB1632" s="35"/>
      <c r="ECC1632" s="34"/>
      <c r="ECJ1632" s="35"/>
      <c r="ECK1632" s="34"/>
      <c r="ECR1632" s="35"/>
      <c r="ECS1632" s="34"/>
      <c r="ECZ1632" s="35"/>
      <c r="EDA1632" s="34"/>
      <c r="EDH1632" s="35"/>
      <c r="EDI1632" s="34"/>
      <c r="EDP1632" s="35"/>
      <c r="EDQ1632" s="34"/>
      <c r="EDX1632" s="35"/>
      <c r="EDY1632" s="34"/>
      <c r="EEF1632" s="35"/>
      <c r="EEG1632" s="34"/>
      <c r="EEN1632" s="35"/>
      <c r="EEO1632" s="34"/>
      <c r="EEV1632" s="35"/>
      <c r="EEW1632" s="34"/>
      <c r="EFD1632" s="35"/>
      <c r="EFE1632" s="34"/>
      <c r="EFL1632" s="35"/>
      <c r="EFM1632" s="34"/>
      <c r="EFT1632" s="35"/>
      <c r="EFU1632" s="34"/>
      <c r="EGB1632" s="35"/>
      <c r="EGC1632" s="34"/>
      <c r="EGJ1632" s="35"/>
      <c r="EGK1632" s="34"/>
      <c r="EGR1632" s="35"/>
      <c r="EGS1632" s="34"/>
      <c r="EGZ1632" s="35"/>
      <c r="EHA1632" s="34"/>
      <c r="EHH1632" s="35"/>
      <c r="EHI1632" s="34"/>
      <c r="EHP1632" s="35"/>
      <c r="EHQ1632" s="34"/>
      <c r="EHX1632" s="35"/>
      <c r="EHY1632" s="34"/>
      <c r="EIF1632" s="35"/>
      <c r="EIG1632" s="34"/>
      <c r="EIN1632" s="35"/>
      <c r="EIO1632" s="34"/>
      <c r="EIV1632" s="35"/>
      <c r="EIW1632" s="34"/>
      <c r="EJD1632" s="35"/>
      <c r="EJE1632" s="34"/>
      <c r="EJL1632" s="35"/>
      <c r="EJM1632" s="34"/>
      <c r="EJT1632" s="35"/>
      <c r="EJU1632" s="34"/>
      <c r="EKB1632" s="35"/>
      <c r="EKC1632" s="34"/>
      <c r="EKJ1632" s="35"/>
      <c r="EKK1632" s="34"/>
      <c r="EKR1632" s="35"/>
      <c r="EKS1632" s="34"/>
      <c r="EKZ1632" s="35"/>
      <c r="ELA1632" s="34"/>
      <c r="ELH1632" s="35"/>
      <c r="ELI1632" s="34"/>
      <c r="ELP1632" s="35"/>
      <c r="ELQ1632" s="34"/>
      <c r="ELX1632" s="35"/>
      <c r="ELY1632" s="34"/>
      <c r="EMF1632" s="35"/>
      <c r="EMG1632" s="34"/>
      <c r="EMN1632" s="35"/>
      <c r="EMO1632" s="34"/>
      <c r="EMV1632" s="35"/>
      <c r="EMW1632" s="34"/>
      <c r="END1632" s="35"/>
      <c r="ENE1632" s="34"/>
      <c r="ENL1632" s="35"/>
      <c r="ENM1632" s="34"/>
      <c r="ENT1632" s="35"/>
      <c r="ENU1632" s="34"/>
      <c r="EOB1632" s="35"/>
      <c r="EOC1632" s="34"/>
      <c r="EOJ1632" s="35"/>
      <c r="EOK1632" s="34"/>
      <c r="EOR1632" s="35"/>
      <c r="EOS1632" s="34"/>
      <c r="EOZ1632" s="35"/>
      <c r="EPA1632" s="34"/>
      <c r="EPH1632" s="35"/>
      <c r="EPI1632" s="34"/>
      <c r="EPP1632" s="35"/>
      <c r="EPQ1632" s="34"/>
      <c r="EPX1632" s="35"/>
      <c r="EPY1632" s="34"/>
      <c r="EQF1632" s="35"/>
      <c r="EQG1632" s="34"/>
      <c r="EQN1632" s="35"/>
      <c r="EQO1632" s="34"/>
      <c r="EQV1632" s="35"/>
      <c r="EQW1632" s="34"/>
      <c r="ERD1632" s="35"/>
      <c r="ERE1632" s="34"/>
      <c r="ERL1632" s="35"/>
      <c r="ERM1632" s="34"/>
      <c r="ERT1632" s="35"/>
      <c r="ERU1632" s="34"/>
      <c r="ESB1632" s="35"/>
      <c r="ESC1632" s="34"/>
      <c r="ESJ1632" s="35"/>
      <c r="ESK1632" s="34"/>
      <c r="ESR1632" s="35"/>
      <c r="ESS1632" s="34"/>
      <c r="ESZ1632" s="35"/>
      <c r="ETA1632" s="34"/>
      <c r="ETH1632" s="35"/>
      <c r="ETI1632" s="34"/>
      <c r="ETP1632" s="35"/>
      <c r="ETQ1632" s="34"/>
      <c r="ETX1632" s="35"/>
      <c r="ETY1632" s="34"/>
      <c r="EUF1632" s="35"/>
      <c r="EUG1632" s="34"/>
      <c r="EUN1632" s="35"/>
      <c r="EUO1632" s="34"/>
      <c r="EUV1632" s="35"/>
      <c r="EUW1632" s="34"/>
      <c r="EVD1632" s="35"/>
      <c r="EVE1632" s="34"/>
      <c r="EVL1632" s="35"/>
      <c r="EVM1632" s="34"/>
      <c r="EVT1632" s="35"/>
      <c r="EVU1632" s="34"/>
      <c r="EWB1632" s="35"/>
      <c r="EWC1632" s="34"/>
      <c r="EWJ1632" s="35"/>
      <c r="EWK1632" s="34"/>
      <c r="EWR1632" s="35"/>
      <c r="EWS1632" s="34"/>
      <c r="EWZ1632" s="35"/>
      <c r="EXA1632" s="34"/>
      <c r="EXH1632" s="35"/>
      <c r="EXI1632" s="34"/>
      <c r="EXP1632" s="35"/>
      <c r="EXQ1632" s="34"/>
      <c r="EXX1632" s="35"/>
      <c r="EXY1632" s="34"/>
      <c r="EYF1632" s="35"/>
      <c r="EYG1632" s="34"/>
      <c r="EYN1632" s="35"/>
      <c r="EYO1632" s="34"/>
      <c r="EYV1632" s="35"/>
      <c r="EYW1632" s="34"/>
      <c r="EZD1632" s="35"/>
      <c r="EZE1632" s="34"/>
      <c r="EZL1632" s="35"/>
      <c r="EZM1632" s="34"/>
      <c r="EZT1632" s="35"/>
      <c r="EZU1632" s="34"/>
      <c r="FAB1632" s="35"/>
      <c r="FAC1632" s="34"/>
      <c r="FAJ1632" s="35"/>
      <c r="FAK1632" s="34"/>
      <c r="FAR1632" s="35"/>
      <c r="FAS1632" s="34"/>
      <c r="FAZ1632" s="35"/>
      <c r="FBA1632" s="34"/>
      <c r="FBH1632" s="35"/>
      <c r="FBI1632" s="34"/>
      <c r="FBP1632" s="35"/>
      <c r="FBQ1632" s="34"/>
      <c r="FBX1632" s="35"/>
      <c r="FBY1632" s="34"/>
      <c r="FCF1632" s="35"/>
      <c r="FCG1632" s="34"/>
      <c r="FCN1632" s="35"/>
      <c r="FCO1632" s="34"/>
      <c r="FCV1632" s="35"/>
      <c r="FCW1632" s="34"/>
      <c r="FDD1632" s="35"/>
      <c r="FDE1632" s="34"/>
      <c r="FDL1632" s="35"/>
      <c r="FDM1632" s="34"/>
      <c r="FDT1632" s="35"/>
      <c r="FDU1632" s="34"/>
      <c r="FEB1632" s="35"/>
      <c r="FEC1632" s="34"/>
      <c r="FEJ1632" s="35"/>
      <c r="FEK1632" s="34"/>
      <c r="FER1632" s="35"/>
      <c r="FES1632" s="34"/>
      <c r="FEZ1632" s="35"/>
      <c r="FFA1632" s="34"/>
      <c r="FFH1632" s="35"/>
      <c r="FFI1632" s="34"/>
      <c r="FFP1632" s="35"/>
      <c r="FFQ1632" s="34"/>
      <c r="FFX1632" s="35"/>
      <c r="FFY1632" s="34"/>
      <c r="FGF1632" s="35"/>
      <c r="FGG1632" s="34"/>
      <c r="FGN1632" s="35"/>
      <c r="FGO1632" s="34"/>
      <c r="FGV1632" s="35"/>
      <c r="FGW1632" s="34"/>
      <c r="FHD1632" s="35"/>
      <c r="FHE1632" s="34"/>
      <c r="FHL1632" s="35"/>
      <c r="FHM1632" s="34"/>
      <c r="FHT1632" s="35"/>
      <c r="FHU1632" s="34"/>
      <c r="FIB1632" s="35"/>
      <c r="FIC1632" s="34"/>
      <c r="FIJ1632" s="35"/>
      <c r="FIK1632" s="34"/>
      <c r="FIR1632" s="35"/>
      <c r="FIS1632" s="34"/>
      <c r="FIZ1632" s="35"/>
      <c r="FJA1632" s="34"/>
      <c r="FJH1632" s="35"/>
      <c r="FJI1632" s="34"/>
      <c r="FJP1632" s="35"/>
      <c r="FJQ1632" s="34"/>
      <c r="FJX1632" s="35"/>
      <c r="FJY1632" s="34"/>
      <c r="FKF1632" s="35"/>
      <c r="FKG1632" s="34"/>
      <c r="FKN1632" s="35"/>
      <c r="FKO1632" s="34"/>
      <c r="FKV1632" s="35"/>
      <c r="FKW1632" s="34"/>
      <c r="FLD1632" s="35"/>
      <c r="FLE1632" s="34"/>
      <c r="FLL1632" s="35"/>
      <c r="FLM1632" s="34"/>
      <c r="FLT1632" s="35"/>
      <c r="FLU1632" s="34"/>
      <c r="FMB1632" s="35"/>
      <c r="FMC1632" s="34"/>
      <c r="FMJ1632" s="35"/>
      <c r="FMK1632" s="34"/>
      <c r="FMR1632" s="35"/>
      <c r="FMS1632" s="34"/>
      <c r="FMZ1632" s="35"/>
      <c r="FNA1632" s="34"/>
      <c r="FNH1632" s="35"/>
      <c r="FNI1632" s="34"/>
      <c r="FNP1632" s="35"/>
      <c r="FNQ1632" s="34"/>
      <c r="FNX1632" s="35"/>
      <c r="FNY1632" s="34"/>
      <c r="FOF1632" s="35"/>
      <c r="FOG1632" s="34"/>
      <c r="FON1632" s="35"/>
      <c r="FOO1632" s="34"/>
      <c r="FOV1632" s="35"/>
      <c r="FOW1632" s="34"/>
      <c r="FPD1632" s="35"/>
      <c r="FPE1632" s="34"/>
      <c r="FPL1632" s="35"/>
      <c r="FPM1632" s="34"/>
      <c r="FPT1632" s="35"/>
      <c r="FPU1632" s="34"/>
      <c r="FQB1632" s="35"/>
      <c r="FQC1632" s="34"/>
      <c r="FQJ1632" s="35"/>
      <c r="FQK1632" s="34"/>
      <c r="FQR1632" s="35"/>
      <c r="FQS1632" s="34"/>
      <c r="FQZ1632" s="35"/>
      <c r="FRA1632" s="34"/>
      <c r="FRH1632" s="35"/>
      <c r="FRI1632" s="34"/>
      <c r="FRP1632" s="35"/>
      <c r="FRQ1632" s="34"/>
      <c r="FRX1632" s="35"/>
      <c r="FRY1632" s="34"/>
      <c r="FSF1632" s="35"/>
      <c r="FSG1632" s="34"/>
      <c r="FSN1632" s="35"/>
      <c r="FSO1632" s="34"/>
      <c r="FSV1632" s="35"/>
      <c r="FSW1632" s="34"/>
      <c r="FTD1632" s="35"/>
      <c r="FTE1632" s="34"/>
      <c r="FTL1632" s="35"/>
      <c r="FTM1632" s="34"/>
      <c r="FTT1632" s="35"/>
      <c r="FTU1632" s="34"/>
      <c r="FUB1632" s="35"/>
      <c r="FUC1632" s="34"/>
      <c r="FUJ1632" s="35"/>
      <c r="FUK1632" s="34"/>
      <c r="FUR1632" s="35"/>
      <c r="FUS1632" s="34"/>
      <c r="FUZ1632" s="35"/>
      <c r="FVA1632" s="34"/>
      <c r="FVH1632" s="35"/>
      <c r="FVI1632" s="34"/>
      <c r="FVP1632" s="35"/>
      <c r="FVQ1632" s="34"/>
      <c r="FVX1632" s="35"/>
      <c r="FVY1632" s="34"/>
      <c r="FWF1632" s="35"/>
      <c r="FWG1632" s="34"/>
      <c r="FWN1632" s="35"/>
      <c r="FWO1632" s="34"/>
      <c r="FWV1632" s="35"/>
      <c r="FWW1632" s="34"/>
      <c r="FXD1632" s="35"/>
      <c r="FXE1632" s="34"/>
      <c r="FXL1632" s="35"/>
      <c r="FXM1632" s="34"/>
      <c r="FXT1632" s="35"/>
      <c r="FXU1632" s="34"/>
      <c r="FYB1632" s="35"/>
      <c r="FYC1632" s="34"/>
      <c r="FYJ1632" s="35"/>
      <c r="FYK1632" s="34"/>
      <c r="FYR1632" s="35"/>
      <c r="FYS1632" s="34"/>
      <c r="FYZ1632" s="35"/>
      <c r="FZA1632" s="34"/>
      <c r="FZH1632" s="35"/>
      <c r="FZI1632" s="34"/>
      <c r="FZP1632" s="35"/>
      <c r="FZQ1632" s="34"/>
      <c r="FZX1632" s="35"/>
      <c r="FZY1632" s="34"/>
      <c r="GAF1632" s="35"/>
      <c r="GAG1632" s="34"/>
      <c r="GAN1632" s="35"/>
      <c r="GAO1632" s="34"/>
      <c r="GAV1632" s="35"/>
      <c r="GAW1632" s="34"/>
      <c r="GBD1632" s="35"/>
      <c r="GBE1632" s="34"/>
      <c r="GBL1632" s="35"/>
      <c r="GBM1632" s="34"/>
      <c r="GBT1632" s="35"/>
      <c r="GBU1632" s="34"/>
      <c r="GCB1632" s="35"/>
      <c r="GCC1632" s="34"/>
      <c r="GCJ1632" s="35"/>
      <c r="GCK1632" s="34"/>
      <c r="GCR1632" s="35"/>
      <c r="GCS1632" s="34"/>
      <c r="GCZ1632" s="35"/>
      <c r="GDA1632" s="34"/>
      <c r="GDH1632" s="35"/>
      <c r="GDI1632" s="34"/>
      <c r="GDP1632" s="35"/>
      <c r="GDQ1632" s="34"/>
      <c r="GDX1632" s="35"/>
      <c r="GDY1632" s="34"/>
      <c r="GEF1632" s="35"/>
      <c r="GEG1632" s="34"/>
      <c r="GEN1632" s="35"/>
      <c r="GEO1632" s="34"/>
      <c r="GEV1632" s="35"/>
      <c r="GEW1632" s="34"/>
      <c r="GFD1632" s="35"/>
      <c r="GFE1632" s="34"/>
      <c r="GFL1632" s="35"/>
      <c r="GFM1632" s="34"/>
      <c r="GFT1632" s="35"/>
      <c r="GFU1632" s="34"/>
      <c r="GGB1632" s="35"/>
      <c r="GGC1632" s="34"/>
      <c r="GGJ1632" s="35"/>
      <c r="GGK1632" s="34"/>
      <c r="GGR1632" s="35"/>
      <c r="GGS1632" s="34"/>
      <c r="GGZ1632" s="35"/>
      <c r="GHA1632" s="34"/>
      <c r="GHH1632" s="35"/>
      <c r="GHI1632" s="34"/>
      <c r="GHP1632" s="35"/>
      <c r="GHQ1632" s="34"/>
      <c r="GHX1632" s="35"/>
      <c r="GHY1632" s="34"/>
      <c r="GIF1632" s="35"/>
      <c r="GIG1632" s="34"/>
      <c r="GIN1632" s="35"/>
      <c r="GIO1632" s="34"/>
      <c r="GIV1632" s="35"/>
      <c r="GIW1632" s="34"/>
      <c r="GJD1632" s="35"/>
      <c r="GJE1632" s="34"/>
      <c r="GJL1632" s="35"/>
      <c r="GJM1632" s="34"/>
      <c r="GJT1632" s="35"/>
      <c r="GJU1632" s="34"/>
      <c r="GKB1632" s="35"/>
      <c r="GKC1632" s="34"/>
      <c r="GKJ1632" s="35"/>
      <c r="GKK1632" s="34"/>
      <c r="GKR1632" s="35"/>
      <c r="GKS1632" s="34"/>
      <c r="GKZ1632" s="35"/>
      <c r="GLA1632" s="34"/>
      <c r="GLH1632" s="35"/>
      <c r="GLI1632" s="34"/>
      <c r="GLP1632" s="35"/>
      <c r="GLQ1632" s="34"/>
      <c r="GLX1632" s="35"/>
      <c r="GLY1632" s="34"/>
      <c r="GMF1632" s="35"/>
      <c r="GMG1632" s="34"/>
      <c r="GMN1632" s="35"/>
      <c r="GMO1632" s="34"/>
      <c r="GMV1632" s="35"/>
      <c r="GMW1632" s="34"/>
      <c r="GND1632" s="35"/>
      <c r="GNE1632" s="34"/>
      <c r="GNL1632" s="35"/>
      <c r="GNM1632" s="34"/>
      <c r="GNT1632" s="35"/>
      <c r="GNU1632" s="34"/>
      <c r="GOB1632" s="35"/>
      <c r="GOC1632" s="34"/>
      <c r="GOJ1632" s="35"/>
      <c r="GOK1632" s="34"/>
      <c r="GOR1632" s="35"/>
      <c r="GOS1632" s="34"/>
      <c r="GOZ1632" s="35"/>
      <c r="GPA1632" s="34"/>
      <c r="GPH1632" s="35"/>
      <c r="GPI1632" s="34"/>
      <c r="GPP1632" s="35"/>
      <c r="GPQ1632" s="34"/>
      <c r="GPX1632" s="35"/>
      <c r="GPY1632" s="34"/>
      <c r="GQF1632" s="35"/>
      <c r="GQG1632" s="34"/>
      <c r="GQN1632" s="35"/>
      <c r="GQO1632" s="34"/>
      <c r="GQV1632" s="35"/>
      <c r="GQW1632" s="34"/>
      <c r="GRD1632" s="35"/>
      <c r="GRE1632" s="34"/>
      <c r="GRL1632" s="35"/>
      <c r="GRM1632" s="34"/>
      <c r="GRT1632" s="35"/>
      <c r="GRU1632" s="34"/>
      <c r="GSB1632" s="35"/>
      <c r="GSC1632" s="34"/>
      <c r="GSJ1632" s="35"/>
      <c r="GSK1632" s="34"/>
      <c r="GSR1632" s="35"/>
      <c r="GSS1632" s="34"/>
      <c r="GSZ1632" s="35"/>
      <c r="GTA1632" s="34"/>
      <c r="GTH1632" s="35"/>
      <c r="GTI1632" s="34"/>
      <c r="GTP1632" s="35"/>
      <c r="GTQ1632" s="34"/>
      <c r="GTX1632" s="35"/>
      <c r="GTY1632" s="34"/>
      <c r="GUF1632" s="35"/>
      <c r="GUG1632" s="34"/>
      <c r="GUN1632" s="35"/>
      <c r="GUO1632" s="34"/>
      <c r="GUV1632" s="35"/>
      <c r="GUW1632" s="34"/>
      <c r="GVD1632" s="35"/>
      <c r="GVE1632" s="34"/>
      <c r="GVL1632" s="35"/>
      <c r="GVM1632" s="34"/>
      <c r="GVT1632" s="35"/>
      <c r="GVU1632" s="34"/>
      <c r="GWB1632" s="35"/>
      <c r="GWC1632" s="34"/>
      <c r="GWJ1632" s="35"/>
      <c r="GWK1632" s="34"/>
      <c r="GWR1632" s="35"/>
      <c r="GWS1632" s="34"/>
      <c r="GWZ1632" s="35"/>
      <c r="GXA1632" s="34"/>
      <c r="GXH1632" s="35"/>
      <c r="GXI1632" s="34"/>
      <c r="GXP1632" s="35"/>
      <c r="GXQ1632" s="34"/>
      <c r="GXX1632" s="35"/>
      <c r="GXY1632" s="34"/>
      <c r="GYF1632" s="35"/>
      <c r="GYG1632" s="34"/>
      <c r="GYN1632" s="35"/>
      <c r="GYO1632" s="34"/>
      <c r="GYV1632" s="35"/>
      <c r="GYW1632" s="34"/>
      <c r="GZD1632" s="35"/>
      <c r="GZE1632" s="34"/>
      <c r="GZL1632" s="35"/>
      <c r="GZM1632" s="34"/>
      <c r="GZT1632" s="35"/>
      <c r="GZU1632" s="34"/>
      <c r="HAB1632" s="35"/>
      <c r="HAC1632" s="34"/>
      <c r="HAJ1632" s="35"/>
      <c r="HAK1632" s="34"/>
      <c r="HAR1632" s="35"/>
      <c r="HAS1632" s="34"/>
      <c r="HAZ1632" s="35"/>
      <c r="HBA1632" s="34"/>
      <c r="HBH1632" s="35"/>
      <c r="HBI1632" s="34"/>
      <c r="HBP1632" s="35"/>
      <c r="HBQ1632" s="34"/>
      <c r="HBX1632" s="35"/>
      <c r="HBY1632" s="34"/>
      <c r="HCF1632" s="35"/>
      <c r="HCG1632" s="34"/>
      <c r="HCN1632" s="35"/>
      <c r="HCO1632" s="34"/>
      <c r="HCV1632" s="35"/>
      <c r="HCW1632" s="34"/>
      <c r="HDD1632" s="35"/>
      <c r="HDE1632" s="34"/>
      <c r="HDL1632" s="35"/>
      <c r="HDM1632" s="34"/>
      <c r="HDT1632" s="35"/>
      <c r="HDU1632" s="34"/>
      <c r="HEB1632" s="35"/>
      <c r="HEC1632" s="34"/>
      <c r="HEJ1632" s="35"/>
      <c r="HEK1632" s="34"/>
      <c r="HER1632" s="35"/>
      <c r="HES1632" s="34"/>
      <c r="HEZ1632" s="35"/>
      <c r="HFA1632" s="34"/>
      <c r="HFH1632" s="35"/>
      <c r="HFI1632" s="34"/>
      <c r="HFP1632" s="35"/>
      <c r="HFQ1632" s="34"/>
      <c r="HFX1632" s="35"/>
      <c r="HFY1632" s="34"/>
      <c r="HGF1632" s="35"/>
      <c r="HGG1632" s="34"/>
      <c r="HGN1632" s="35"/>
      <c r="HGO1632" s="34"/>
      <c r="HGV1632" s="35"/>
      <c r="HGW1632" s="34"/>
      <c r="HHD1632" s="35"/>
      <c r="HHE1632" s="34"/>
      <c r="HHL1632" s="35"/>
      <c r="HHM1632" s="34"/>
      <c r="HHT1632" s="35"/>
      <c r="HHU1632" s="34"/>
      <c r="HIB1632" s="35"/>
      <c r="HIC1632" s="34"/>
      <c r="HIJ1632" s="35"/>
      <c r="HIK1632" s="34"/>
      <c r="HIR1632" s="35"/>
      <c r="HIS1632" s="34"/>
      <c r="HIZ1632" s="35"/>
      <c r="HJA1632" s="34"/>
      <c r="HJH1632" s="35"/>
      <c r="HJI1632" s="34"/>
      <c r="HJP1632" s="35"/>
      <c r="HJQ1632" s="34"/>
      <c r="HJX1632" s="35"/>
      <c r="HJY1632" s="34"/>
      <c r="HKF1632" s="35"/>
      <c r="HKG1632" s="34"/>
      <c r="HKN1632" s="35"/>
      <c r="HKO1632" s="34"/>
      <c r="HKV1632" s="35"/>
      <c r="HKW1632" s="34"/>
      <c r="HLD1632" s="35"/>
      <c r="HLE1632" s="34"/>
      <c r="HLL1632" s="35"/>
      <c r="HLM1632" s="34"/>
      <c r="HLT1632" s="35"/>
      <c r="HLU1632" s="34"/>
      <c r="HMB1632" s="35"/>
      <c r="HMC1632" s="34"/>
      <c r="HMJ1632" s="35"/>
      <c r="HMK1632" s="34"/>
      <c r="HMR1632" s="35"/>
      <c r="HMS1632" s="34"/>
      <c r="HMZ1632" s="35"/>
      <c r="HNA1632" s="34"/>
      <c r="HNH1632" s="35"/>
      <c r="HNI1632" s="34"/>
      <c r="HNP1632" s="35"/>
      <c r="HNQ1632" s="34"/>
      <c r="HNX1632" s="35"/>
      <c r="HNY1632" s="34"/>
      <c r="HOF1632" s="35"/>
      <c r="HOG1632" s="34"/>
      <c r="HON1632" s="35"/>
      <c r="HOO1632" s="34"/>
      <c r="HOV1632" s="35"/>
      <c r="HOW1632" s="34"/>
      <c r="HPD1632" s="35"/>
      <c r="HPE1632" s="34"/>
      <c r="HPL1632" s="35"/>
      <c r="HPM1632" s="34"/>
      <c r="HPT1632" s="35"/>
      <c r="HPU1632" s="34"/>
      <c r="HQB1632" s="35"/>
      <c r="HQC1632" s="34"/>
      <c r="HQJ1632" s="35"/>
      <c r="HQK1632" s="34"/>
      <c r="HQR1632" s="35"/>
      <c r="HQS1632" s="34"/>
      <c r="HQZ1632" s="35"/>
      <c r="HRA1632" s="34"/>
      <c r="HRH1632" s="35"/>
      <c r="HRI1632" s="34"/>
      <c r="HRP1632" s="35"/>
      <c r="HRQ1632" s="34"/>
      <c r="HRX1632" s="35"/>
      <c r="HRY1632" s="34"/>
      <c r="HSF1632" s="35"/>
      <c r="HSG1632" s="34"/>
      <c r="HSN1632" s="35"/>
      <c r="HSO1632" s="34"/>
      <c r="HSV1632" s="35"/>
      <c r="HSW1632" s="34"/>
      <c r="HTD1632" s="35"/>
      <c r="HTE1632" s="34"/>
      <c r="HTL1632" s="35"/>
      <c r="HTM1632" s="34"/>
      <c r="HTT1632" s="35"/>
      <c r="HTU1632" s="34"/>
      <c r="HUB1632" s="35"/>
      <c r="HUC1632" s="34"/>
      <c r="HUJ1632" s="35"/>
      <c r="HUK1632" s="34"/>
      <c r="HUR1632" s="35"/>
      <c r="HUS1632" s="34"/>
      <c r="HUZ1632" s="35"/>
      <c r="HVA1632" s="34"/>
      <c r="HVH1632" s="35"/>
      <c r="HVI1632" s="34"/>
      <c r="HVP1632" s="35"/>
      <c r="HVQ1632" s="34"/>
      <c r="HVX1632" s="35"/>
      <c r="HVY1632" s="34"/>
      <c r="HWF1632" s="35"/>
      <c r="HWG1632" s="34"/>
      <c r="HWN1632" s="35"/>
      <c r="HWO1632" s="34"/>
      <c r="HWV1632" s="35"/>
      <c r="HWW1632" s="34"/>
      <c r="HXD1632" s="35"/>
      <c r="HXE1632" s="34"/>
      <c r="HXL1632" s="35"/>
      <c r="HXM1632" s="34"/>
      <c r="HXT1632" s="35"/>
      <c r="HXU1632" s="34"/>
      <c r="HYB1632" s="35"/>
      <c r="HYC1632" s="34"/>
      <c r="HYJ1632" s="35"/>
      <c r="HYK1632" s="34"/>
      <c r="HYR1632" s="35"/>
      <c r="HYS1632" s="34"/>
      <c r="HYZ1632" s="35"/>
      <c r="HZA1632" s="34"/>
      <c r="HZH1632" s="35"/>
      <c r="HZI1632" s="34"/>
      <c r="HZP1632" s="35"/>
      <c r="HZQ1632" s="34"/>
      <c r="HZX1632" s="35"/>
      <c r="HZY1632" s="34"/>
      <c r="IAF1632" s="35"/>
      <c r="IAG1632" s="34"/>
      <c r="IAN1632" s="35"/>
      <c r="IAO1632" s="34"/>
      <c r="IAV1632" s="35"/>
      <c r="IAW1632" s="34"/>
      <c r="IBD1632" s="35"/>
      <c r="IBE1632" s="34"/>
      <c r="IBL1632" s="35"/>
      <c r="IBM1632" s="34"/>
      <c r="IBT1632" s="35"/>
      <c r="IBU1632" s="34"/>
      <c r="ICB1632" s="35"/>
      <c r="ICC1632" s="34"/>
      <c r="ICJ1632" s="35"/>
      <c r="ICK1632" s="34"/>
      <c r="ICR1632" s="35"/>
      <c r="ICS1632" s="34"/>
      <c r="ICZ1632" s="35"/>
      <c r="IDA1632" s="34"/>
      <c r="IDH1632" s="35"/>
      <c r="IDI1632" s="34"/>
      <c r="IDP1632" s="35"/>
      <c r="IDQ1632" s="34"/>
      <c r="IDX1632" s="35"/>
      <c r="IDY1632" s="34"/>
      <c r="IEF1632" s="35"/>
      <c r="IEG1632" s="34"/>
      <c r="IEN1632" s="35"/>
      <c r="IEO1632" s="34"/>
      <c r="IEV1632" s="35"/>
      <c r="IEW1632" s="34"/>
      <c r="IFD1632" s="35"/>
      <c r="IFE1632" s="34"/>
      <c r="IFL1632" s="35"/>
      <c r="IFM1632" s="34"/>
      <c r="IFT1632" s="35"/>
      <c r="IFU1632" s="34"/>
      <c r="IGB1632" s="35"/>
      <c r="IGC1632" s="34"/>
      <c r="IGJ1632" s="35"/>
      <c r="IGK1632" s="34"/>
      <c r="IGR1632" s="35"/>
      <c r="IGS1632" s="34"/>
      <c r="IGZ1632" s="35"/>
      <c r="IHA1632" s="34"/>
      <c r="IHH1632" s="35"/>
      <c r="IHI1632" s="34"/>
      <c r="IHP1632" s="35"/>
      <c r="IHQ1632" s="34"/>
      <c r="IHX1632" s="35"/>
      <c r="IHY1632" s="34"/>
      <c r="IIF1632" s="35"/>
      <c r="IIG1632" s="34"/>
      <c r="IIN1632" s="35"/>
      <c r="IIO1632" s="34"/>
      <c r="IIV1632" s="35"/>
      <c r="IIW1632" s="34"/>
      <c r="IJD1632" s="35"/>
      <c r="IJE1632" s="34"/>
      <c r="IJL1632" s="35"/>
      <c r="IJM1632" s="34"/>
      <c r="IJT1632" s="35"/>
      <c r="IJU1632" s="34"/>
      <c r="IKB1632" s="35"/>
      <c r="IKC1632" s="34"/>
      <c r="IKJ1632" s="35"/>
      <c r="IKK1632" s="34"/>
      <c r="IKR1632" s="35"/>
      <c r="IKS1632" s="34"/>
      <c r="IKZ1632" s="35"/>
      <c r="ILA1632" s="34"/>
      <c r="ILH1632" s="35"/>
      <c r="ILI1632" s="34"/>
      <c r="ILP1632" s="35"/>
      <c r="ILQ1632" s="34"/>
      <c r="ILX1632" s="35"/>
      <c r="ILY1632" s="34"/>
      <c r="IMF1632" s="35"/>
      <c r="IMG1632" s="34"/>
      <c r="IMN1632" s="35"/>
      <c r="IMO1632" s="34"/>
      <c r="IMV1632" s="35"/>
      <c r="IMW1632" s="34"/>
      <c r="IND1632" s="35"/>
      <c r="INE1632" s="34"/>
      <c r="INL1632" s="35"/>
      <c r="INM1632" s="34"/>
      <c r="INT1632" s="35"/>
      <c r="INU1632" s="34"/>
      <c r="IOB1632" s="35"/>
      <c r="IOC1632" s="34"/>
      <c r="IOJ1632" s="35"/>
      <c r="IOK1632" s="34"/>
      <c r="IOR1632" s="35"/>
      <c r="IOS1632" s="34"/>
      <c r="IOZ1632" s="35"/>
      <c r="IPA1632" s="34"/>
      <c r="IPH1632" s="35"/>
      <c r="IPI1632" s="34"/>
      <c r="IPP1632" s="35"/>
      <c r="IPQ1632" s="34"/>
      <c r="IPX1632" s="35"/>
      <c r="IPY1632" s="34"/>
      <c r="IQF1632" s="35"/>
      <c r="IQG1632" s="34"/>
      <c r="IQN1632" s="35"/>
      <c r="IQO1632" s="34"/>
      <c r="IQV1632" s="35"/>
      <c r="IQW1632" s="34"/>
      <c r="IRD1632" s="35"/>
      <c r="IRE1632" s="34"/>
      <c r="IRL1632" s="35"/>
      <c r="IRM1632" s="34"/>
      <c r="IRT1632" s="35"/>
      <c r="IRU1632" s="34"/>
      <c r="ISB1632" s="35"/>
      <c r="ISC1632" s="34"/>
      <c r="ISJ1632" s="35"/>
      <c r="ISK1632" s="34"/>
      <c r="ISR1632" s="35"/>
      <c r="ISS1632" s="34"/>
      <c r="ISZ1632" s="35"/>
      <c r="ITA1632" s="34"/>
      <c r="ITH1632" s="35"/>
      <c r="ITI1632" s="34"/>
      <c r="ITP1632" s="35"/>
      <c r="ITQ1632" s="34"/>
      <c r="ITX1632" s="35"/>
      <c r="ITY1632" s="34"/>
      <c r="IUF1632" s="35"/>
      <c r="IUG1632" s="34"/>
      <c r="IUN1632" s="35"/>
      <c r="IUO1632" s="34"/>
      <c r="IUV1632" s="35"/>
      <c r="IUW1632" s="34"/>
      <c r="IVD1632" s="35"/>
      <c r="IVE1632" s="34"/>
      <c r="IVL1632" s="35"/>
      <c r="IVM1632" s="34"/>
      <c r="IVT1632" s="35"/>
      <c r="IVU1632" s="34"/>
      <c r="IWB1632" s="35"/>
      <c r="IWC1632" s="34"/>
      <c r="IWJ1632" s="35"/>
      <c r="IWK1632" s="34"/>
      <c r="IWR1632" s="35"/>
      <c r="IWS1632" s="34"/>
      <c r="IWZ1632" s="35"/>
      <c r="IXA1632" s="34"/>
      <c r="IXH1632" s="35"/>
      <c r="IXI1632" s="34"/>
      <c r="IXP1632" s="35"/>
      <c r="IXQ1632" s="34"/>
      <c r="IXX1632" s="35"/>
      <c r="IXY1632" s="34"/>
      <c r="IYF1632" s="35"/>
      <c r="IYG1632" s="34"/>
      <c r="IYN1632" s="35"/>
      <c r="IYO1632" s="34"/>
      <c r="IYV1632" s="35"/>
      <c r="IYW1632" s="34"/>
      <c r="IZD1632" s="35"/>
      <c r="IZE1632" s="34"/>
      <c r="IZL1632" s="35"/>
      <c r="IZM1632" s="34"/>
      <c r="IZT1632" s="35"/>
      <c r="IZU1632" s="34"/>
      <c r="JAB1632" s="35"/>
      <c r="JAC1632" s="34"/>
      <c r="JAJ1632" s="35"/>
      <c r="JAK1632" s="34"/>
      <c r="JAR1632" s="35"/>
      <c r="JAS1632" s="34"/>
      <c r="JAZ1632" s="35"/>
      <c r="JBA1632" s="34"/>
      <c r="JBH1632" s="35"/>
      <c r="JBI1632" s="34"/>
      <c r="JBP1632" s="35"/>
      <c r="JBQ1632" s="34"/>
      <c r="JBX1632" s="35"/>
      <c r="JBY1632" s="34"/>
      <c r="JCF1632" s="35"/>
      <c r="JCG1632" s="34"/>
      <c r="JCN1632" s="35"/>
      <c r="JCO1632" s="34"/>
      <c r="JCV1632" s="35"/>
      <c r="JCW1632" s="34"/>
      <c r="JDD1632" s="35"/>
      <c r="JDE1632" s="34"/>
      <c r="JDL1632" s="35"/>
      <c r="JDM1632" s="34"/>
      <c r="JDT1632" s="35"/>
      <c r="JDU1632" s="34"/>
      <c r="JEB1632" s="35"/>
      <c r="JEC1632" s="34"/>
      <c r="JEJ1632" s="35"/>
      <c r="JEK1632" s="34"/>
      <c r="JER1632" s="35"/>
      <c r="JES1632" s="34"/>
      <c r="JEZ1632" s="35"/>
      <c r="JFA1632" s="34"/>
      <c r="JFH1632" s="35"/>
      <c r="JFI1632" s="34"/>
      <c r="JFP1632" s="35"/>
      <c r="JFQ1632" s="34"/>
      <c r="JFX1632" s="35"/>
      <c r="JFY1632" s="34"/>
      <c r="JGF1632" s="35"/>
      <c r="JGG1632" s="34"/>
      <c r="JGN1632" s="35"/>
      <c r="JGO1632" s="34"/>
      <c r="JGV1632" s="35"/>
      <c r="JGW1632" s="34"/>
      <c r="JHD1632" s="35"/>
      <c r="JHE1632" s="34"/>
      <c r="JHL1632" s="35"/>
      <c r="JHM1632" s="34"/>
      <c r="JHT1632" s="35"/>
      <c r="JHU1632" s="34"/>
      <c r="JIB1632" s="35"/>
      <c r="JIC1632" s="34"/>
      <c r="JIJ1632" s="35"/>
      <c r="JIK1632" s="34"/>
      <c r="JIR1632" s="35"/>
      <c r="JIS1632" s="34"/>
      <c r="JIZ1632" s="35"/>
      <c r="JJA1632" s="34"/>
      <c r="JJH1632" s="35"/>
      <c r="JJI1632" s="34"/>
      <c r="JJP1632" s="35"/>
      <c r="JJQ1632" s="34"/>
      <c r="JJX1632" s="35"/>
      <c r="JJY1632" s="34"/>
      <c r="JKF1632" s="35"/>
      <c r="JKG1632" s="34"/>
      <c r="JKN1632" s="35"/>
      <c r="JKO1632" s="34"/>
      <c r="JKV1632" s="35"/>
      <c r="JKW1632" s="34"/>
      <c r="JLD1632" s="35"/>
      <c r="JLE1632" s="34"/>
      <c r="JLL1632" s="35"/>
      <c r="JLM1632" s="34"/>
      <c r="JLT1632" s="35"/>
      <c r="JLU1632" s="34"/>
      <c r="JMB1632" s="35"/>
      <c r="JMC1632" s="34"/>
      <c r="JMJ1632" s="35"/>
      <c r="JMK1632" s="34"/>
      <c r="JMR1632" s="35"/>
      <c r="JMS1632" s="34"/>
      <c r="JMZ1632" s="35"/>
      <c r="JNA1632" s="34"/>
      <c r="JNH1632" s="35"/>
      <c r="JNI1632" s="34"/>
      <c r="JNP1632" s="35"/>
      <c r="JNQ1632" s="34"/>
      <c r="JNX1632" s="35"/>
      <c r="JNY1632" s="34"/>
      <c r="JOF1632" s="35"/>
      <c r="JOG1632" s="34"/>
      <c r="JON1632" s="35"/>
      <c r="JOO1632" s="34"/>
      <c r="JOV1632" s="35"/>
      <c r="JOW1632" s="34"/>
      <c r="JPD1632" s="35"/>
      <c r="JPE1632" s="34"/>
      <c r="JPL1632" s="35"/>
      <c r="JPM1632" s="34"/>
      <c r="JPT1632" s="35"/>
      <c r="JPU1632" s="34"/>
      <c r="JQB1632" s="35"/>
      <c r="JQC1632" s="34"/>
      <c r="JQJ1632" s="35"/>
      <c r="JQK1632" s="34"/>
      <c r="JQR1632" s="35"/>
      <c r="JQS1632" s="34"/>
      <c r="JQZ1632" s="35"/>
      <c r="JRA1632" s="34"/>
      <c r="JRH1632" s="35"/>
      <c r="JRI1632" s="34"/>
      <c r="JRP1632" s="35"/>
      <c r="JRQ1632" s="34"/>
      <c r="JRX1632" s="35"/>
      <c r="JRY1632" s="34"/>
      <c r="JSF1632" s="35"/>
      <c r="JSG1632" s="34"/>
      <c r="JSN1632" s="35"/>
      <c r="JSO1632" s="34"/>
      <c r="JSV1632" s="35"/>
      <c r="JSW1632" s="34"/>
      <c r="JTD1632" s="35"/>
      <c r="JTE1632" s="34"/>
      <c r="JTL1632" s="35"/>
      <c r="JTM1632" s="34"/>
      <c r="JTT1632" s="35"/>
      <c r="JTU1632" s="34"/>
      <c r="JUB1632" s="35"/>
      <c r="JUC1632" s="34"/>
      <c r="JUJ1632" s="35"/>
      <c r="JUK1632" s="34"/>
      <c r="JUR1632" s="35"/>
      <c r="JUS1632" s="34"/>
      <c r="JUZ1632" s="35"/>
      <c r="JVA1632" s="34"/>
      <c r="JVH1632" s="35"/>
      <c r="JVI1632" s="34"/>
      <c r="JVP1632" s="35"/>
      <c r="JVQ1632" s="34"/>
      <c r="JVX1632" s="35"/>
      <c r="JVY1632" s="34"/>
      <c r="JWF1632" s="35"/>
      <c r="JWG1632" s="34"/>
      <c r="JWN1632" s="35"/>
      <c r="JWO1632" s="34"/>
      <c r="JWV1632" s="35"/>
      <c r="JWW1632" s="34"/>
      <c r="JXD1632" s="35"/>
      <c r="JXE1632" s="34"/>
      <c r="JXL1632" s="35"/>
      <c r="JXM1632" s="34"/>
      <c r="JXT1632" s="35"/>
      <c r="JXU1632" s="34"/>
      <c r="JYB1632" s="35"/>
      <c r="JYC1632" s="34"/>
      <c r="JYJ1632" s="35"/>
      <c r="JYK1632" s="34"/>
      <c r="JYR1632" s="35"/>
      <c r="JYS1632" s="34"/>
      <c r="JYZ1632" s="35"/>
      <c r="JZA1632" s="34"/>
      <c r="JZH1632" s="35"/>
      <c r="JZI1632" s="34"/>
      <c r="JZP1632" s="35"/>
      <c r="JZQ1632" s="34"/>
      <c r="JZX1632" s="35"/>
      <c r="JZY1632" s="34"/>
      <c r="KAF1632" s="35"/>
      <c r="KAG1632" s="34"/>
      <c r="KAN1632" s="35"/>
      <c r="KAO1632" s="34"/>
      <c r="KAV1632" s="35"/>
      <c r="KAW1632" s="34"/>
      <c r="KBD1632" s="35"/>
      <c r="KBE1632" s="34"/>
      <c r="KBL1632" s="35"/>
      <c r="KBM1632" s="34"/>
      <c r="KBT1632" s="35"/>
      <c r="KBU1632" s="34"/>
      <c r="KCB1632" s="35"/>
      <c r="KCC1632" s="34"/>
      <c r="KCJ1632" s="35"/>
      <c r="KCK1632" s="34"/>
      <c r="KCR1632" s="35"/>
      <c r="KCS1632" s="34"/>
      <c r="KCZ1632" s="35"/>
      <c r="KDA1632" s="34"/>
      <c r="KDH1632" s="35"/>
      <c r="KDI1632" s="34"/>
      <c r="KDP1632" s="35"/>
      <c r="KDQ1632" s="34"/>
      <c r="KDX1632" s="35"/>
      <c r="KDY1632" s="34"/>
      <c r="KEF1632" s="35"/>
      <c r="KEG1632" s="34"/>
      <c r="KEN1632" s="35"/>
      <c r="KEO1632" s="34"/>
      <c r="KEV1632" s="35"/>
      <c r="KEW1632" s="34"/>
      <c r="KFD1632" s="35"/>
      <c r="KFE1632" s="34"/>
      <c r="KFL1632" s="35"/>
      <c r="KFM1632" s="34"/>
      <c r="KFT1632" s="35"/>
      <c r="KFU1632" s="34"/>
      <c r="KGB1632" s="35"/>
      <c r="KGC1632" s="34"/>
      <c r="KGJ1632" s="35"/>
      <c r="KGK1632" s="34"/>
      <c r="KGR1632" s="35"/>
      <c r="KGS1632" s="34"/>
      <c r="KGZ1632" s="35"/>
      <c r="KHA1632" s="34"/>
      <c r="KHH1632" s="35"/>
      <c r="KHI1632" s="34"/>
      <c r="KHP1632" s="35"/>
      <c r="KHQ1632" s="34"/>
      <c r="KHX1632" s="35"/>
      <c r="KHY1632" s="34"/>
      <c r="KIF1632" s="35"/>
      <c r="KIG1632" s="34"/>
      <c r="KIN1632" s="35"/>
      <c r="KIO1632" s="34"/>
      <c r="KIV1632" s="35"/>
      <c r="KIW1632" s="34"/>
      <c r="KJD1632" s="35"/>
      <c r="KJE1632" s="34"/>
      <c r="KJL1632" s="35"/>
      <c r="KJM1632" s="34"/>
      <c r="KJT1632" s="35"/>
      <c r="KJU1632" s="34"/>
      <c r="KKB1632" s="35"/>
      <c r="KKC1632" s="34"/>
      <c r="KKJ1632" s="35"/>
      <c r="KKK1632" s="34"/>
      <c r="KKR1632" s="35"/>
      <c r="KKS1632" s="34"/>
      <c r="KKZ1632" s="35"/>
      <c r="KLA1632" s="34"/>
      <c r="KLH1632" s="35"/>
      <c r="KLI1632" s="34"/>
      <c r="KLP1632" s="35"/>
      <c r="KLQ1632" s="34"/>
      <c r="KLX1632" s="35"/>
      <c r="KLY1632" s="34"/>
      <c r="KMF1632" s="35"/>
      <c r="KMG1632" s="34"/>
      <c r="KMN1632" s="35"/>
      <c r="KMO1632" s="34"/>
      <c r="KMV1632" s="35"/>
      <c r="KMW1632" s="34"/>
      <c r="KND1632" s="35"/>
      <c r="KNE1632" s="34"/>
      <c r="KNL1632" s="35"/>
      <c r="KNM1632" s="34"/>
      <c r="KNT1632" s="35"/>
      <c r="KNU1632" s="34"/>
      <c r="KOB1632" s="35"/>
      <c r="KOC1632" s="34"/>
      <c r="KOJ1632" s="35"/>
      <c r="KOK1632" s="34"/>
      <c r="KOR1632" s="35"/>
      <c r="KOS1632" s="34"/>
      <c r="KOZ1632" s="35"/>
      <c r="KPA1632" s="34"/>
      <c r="KPH1632" s="35"/>
      <c r="KPI1632" s="34"/>
      <c r="KPP1632" s="35"/>
      <c r="KPQ1632" s="34"/>
      <c r="KPX1632" s="35"/>
      <c r="KPY1632" s="34"/>
      <c r="KQF1632" s="35"/>
      <c r="KQG1632" s="34"/>
      <c r="KQN1632" s="35"/>
      <c r="KQO1632" s="34"/>
      <c r="KQV1632" s="35"/>
      <c r="KQW1632" s="34"/>
      <c r="KRD1632" s="35"/>
      <c r="KRE1632" s="34"/>
      <c r="KRL1632" s="35"/>
      <c r="KRM1632" s="34"/>
      <c r="KRT1632" s="35"/>
      <c r="KRU1632" s="34"/>
      <c r="KSB1632" s="35"/>
      <c r="KSC1632" s="34"/>
      <c r="KSJ1632" s="35"/>
      <c r="KSK1632" s="34"/>
      <c r="KSR1632" s="35"/>
      <c r="KSS1632" s="34"/>
      <c r="KSZ1632" s="35"/>
      <c r="KTA1632" s="34"/>
      <c r="KTH1632" s="35"/>
      <c r="KTI1632" s="34"/>
      <c r="KTP1632" s="35"/>
      <c r="KTQ1632" s="34"/>
      <c r="KTX1632" s="35"/>
      <c r="KTY1632" s="34"/>
      <c r="KUF1632" s="35"/>
      <c r="KUG1632" s="34"/>
      <c r="KUN1632" s="35"/>
      <c r="KUO1632" s="34"/>
      <c r="KUV1632" s="35"/>
      <c r="KUW1632" s="34"/>
      <c r="KVD1632" s="35"/>
      <c r="KVE1632" s="34"/>
      <c r="KVL1632" s="35"/>
      <c r="KVM1632" s="34"/>
      <c r="KVT1632" s="35"/>
      <c r="KVU1632" s="34"/>
      <c r="KWB1632" s="35"/>
      <c r="KWC1632" s="34"/>
      <c r="KWJ1632" s="35"/>
      <c r="KWK1632" s="34"/>
      <c r="KWR1632" s="35"/>
      <c r="KWS1632" s="34"/>
      <c r="KWZ1632" s="35"/>
      <c r="KXA1632" s="34"/>
      <c r="KXH1632" s="35"/>
      <c r="KXI1632" s="34"/>
      <c r="KXP1632" s="35"/>
      <c r="KXQ1632" s="34"/>
      <c r="KXX1632" s="35"/>
      <c r="KXY1632" s="34"/>
      <c r="KYF1632" s="35"/>
      <c r="KYG1632" s="34"/>
      <c r="KYN1632" s="35"/>
      <c r="KYO1632" s="34"/>
      <c r="KYV1632" s="35"/>
      <c r="KYW1632" s="34"/>
      <c r="KZD1632" s="35"/>
      <c r="KZE1632" s="34"/>
      <c r="KZL1632" s="35"/>
      <c r="KZM1632" s="34"/>
      <c r="KZT1632" s="35"/>
      <c r="KZU1632" s="34"/>
      <c r="LAB1632" s="35"/>
      <c r="LAC1632" s="34"/>
      <c r="LAJ1632" s="35"/>
      <c r="LAK1632" s="34"/>
      <c r="LAR1632" s="35"/>
      <c r="LAS1632" s="34"/>
      <c r="LAZ1632" s="35"/>
      <c r="LBA1632" s="34"/>
      <c r="LBH1632" s="35"/>
      <c r="LBI1632" s="34"/>
      <c r="LBP1632" s="35"/>
      <c r="LBQ1632" s="34"/>
      <c r="LBX1632" s="35"/>
      <c r="LBY1632" s="34"/>
      <c r="LCF1632" s="35"/>
      <c r="LCG1632" s="34"/>
      <c r="LCN1632" s="35"/>
      <c r="LCO1632" s="34"/>
      <c r="LCV1632" s="35"/>
      <c r="LCW1632" s="34"/>
      <c r="LDD1632" s="35"/>
      <c r="LDE1632" s="34"/>
      <c r="LDL1632" s="35"/>
      <c r="LDM1632" s="34"/>
      <c r="LDT1632" s="35"/>
      <c r="LDU1632" s="34"/>
      <c r="LEB1632" s="35"/>
      <c r="LEC1632" s="34"/>
      <c r="LEJ1632" s="35"/>
      <c r="LEK1632" s="34"/>
      <c r="LER1632" s="35"/>
      <c r="LES1632" s="34"/>
      <c r="LEZ1632" s="35"/>
      <c r="LFA1632" s="34"/>
      <c r="LFH1632" s="35"/>
      <c r="LFI1632" s="34"/>
      <c r="LFP1632" s="35"/>
      <c r="LFQ1632" s="34"/>
      <c r="LFX1632" s="35"/>
      <c r="LFY1632" s="34"/>
      <c r="LGF1632" s="35"/>
      <c r="LGG1632" s="34"/>
      <c r="LGN1632" s="35"/>
      <c r="LGO1632" s="34"/>
      <c r="LGV1632" s="35"/>
      <c r="LGW1632" s="34"/>
      <c r="LHD1632" s="35"/>
      <c r="LHE1632" s="34"/>
      <c r="LHL1632" s="35"/>
      <c r="LHM1632" s="34"/>
      <c r="LHT1632" s="35"/>
      <c r="LHU1632" s="34"/>
      <c r="LIB1632" s="35"/>
      <c r="LIC1632" s="34"/>
      <c r="LIJ1632" s="35"/>
      <c r="LIK1632" s="34"/>
      <c r="LIR1632" s="35"/>
      <c r="LIS1632" s="34"/>
      <c r="LIZ1632" s="35"/>
      <c r="LJA1632" s="34"/>
      <c r="LJH1632" s="35"/>
      <c r="LJI1632" s="34"/>
      <c r="LJP1632" s="35"/>
      <c r="LJQ1632" s="34"/>
      <c r="LJX1632" s="35"/>
      <c r="LJY1632" s="34"/>
      <c r="LKF1632" s="35"/>
      <c r="LKG1632" s="34"/>
      <c r="LKN1632" s="35"/>
      <c r="LKO1632" s="34"/>
      <c r="LKV1632" s="35"/>
      <c r="LKW1632" s="34"/>
      <c r="LLD1632" s="35"/>
      <c r="LLE1632" s="34"/>
      <c r="LLL1632" s="35"/>
      <c r="LLM1632" s="34"/>
      <c r="LLT1632" s="35"/>
      <c r="LLU1632" s="34"/>
      <c r="LMB1632" s="35"/>
      <c r="LMC1632" s="34"/>
      <c r="LMJ1632" s="35"/>
      <c r="LMK1632" s="34"/>
      <c r="LMR1632" s="35"/>
      <c r="LMS1632" s="34"/>
      <c r="LMZ1632" s="35"/>
      <c r="LNA1632" s="34"/>
      <c r="LNH1632" s="35"/>
      <c r="LNI1632" s="34"/>
      <c r="LNP1632" s="35"/>
      <c r="LNQ1632" s="34"/>
      <c r="LNX1632" s="35"/>
      <c r="LNY1632" s="34"/>
      <c r="LOF1632" s="35"/>
      <c r="LOG1632" s="34"/>
      <c r="LON1632" s="35"/>
      <c r="LOO1632" s="34"/>
      <c r="LOV1632" s="35"/>
      <c r="LOW1632" s="34"/>
      <c r="LPD1632" s="35"/>
      <c r="LPE1632" s="34"/>
      <c r="LPL1632" s="35"/>
      <c r="LPM1632" s="34"/>
      <c r="LPT1632" s="35"/>
      <c r="LPU1632" s="34"/>
      <c r="LQB1632" s="35"/>
      <c r="LQC1632" s="34"/>
      <c r="LQJ1632" s="35"/>
      <c r="LQK1632" s="34"/>
      <c r="LQR1632" s="35"/>
      <c r="LQS1632" s="34"/>
      <c r="LQZ1632" s="35"/>
      <c r="LRA1632" s="34"/>
      <c r="LRH1632" s="35"/>
      <c r="LRI1632" s="34"/>
      <c r="LRP1632" s="35"/>
      <c r="LRQ1632" s="34"/>
      <c r="LRX1632" s="35"/>
      <c r="LRY1632" s="34"/>
      <c r="LSF1632" s="35"/>
      <c r="LSG1632" s="34"/>
      <c r="LSN1632" s="35"/>
      <c r="LSO1632" s="34"/>
      <c r="LSV1632" s="35"/>
      <c r="LSW1632" s="34"/>
      <c r="LTD1632" s="35"/>
      <c r="LTE1632" s="34"/>
      <c r="LTL1632" s="35"/>
      <c r="LTM1632" s="34"/>
      <c r="LTT1632" s="35"/>
      <c r="LTU1632" s="34"/>
      <c r="LUB1632" s="35"/>
      <c r="LUC1632" s="34"/>
      <c r="LUJ1632" s="35"/>
      <c r="LUK1632" s="34"/>
      <c r="LUR1632" s="35"/>
      <c r="LUS1632" s="34"/>
      <c r="LUZ1632" s="35"/>
      <c r="LVA1632" s="34"/>
      <c r="LVH1632" s="35"/>
      <c r="LVI1632" s="34"/>
      <c r="LVP1632" s="35"/>
      <c r="LVQ1632" s="34"/>
      <c r="LVX1632" s="35"/>
      <c r="LVY1632" s="34"/>
      <c r="LWF1632" s="35"/>
      <c r="LWG1632" s="34"/>
      <c r="LWN1632" s="35"/>
      <c r="LWO1632" s="34"/>
      <c r="LWV1632" s="35"/>
      <c r="LWW1632" s="34"/>
      <c r="LXD1632" s="35"/>
      <c r="LXE1632" s="34"/>
      <c r="LXL1632" s="35"/>
      <c r="LXM1632" s="34"/>
      <c r="LXT1632" s="35"/>
      <c r="LXU1632" s="34"/>
      <c r="LYB1632" s="35"/>
      <c r="LYC1632" s="34"/>
      <c r="LYJ1632" s="35"/>
      <c r="LYK1632" s="34"/>
      <c r="LYR1632" s="35"/>
      <c r="LYS1632" s="34"/>
      <c r="LYZ1632" s="35"/>
      <c r="LZA1632" s="34"/>
      <c r="LZH1632" s="35"/>
      <c r="LZI1632" s="34"/>
      <c r="LZP1632" s="35"/>
      <c r="LZQ1632" s="34"/>
      <c r="LZX1632" s="35"/>
      <c r="LZY1632" s="34"/>
      <c r="MAF1632" s="35"/>
      <c r="MAG1632" s="34"/>
      <c r="MAN1632" s="35"/>
      <c r="MAO1632" s="34"/>
      <c r="MAV1632" s="35"/>
      <c r="MAW1632" s="34"/>
      <c r="MBD1632" s="35"/>
      <c r="MBE1632" s="34"/>
      <c r="MBL1632" s="35"/>
      <c r="MBM1632" s="34"/>
      <c r="MBT1632" s="35"/>
      <c r="MBU1632" s="34"/>
      <c r="MCB1632" s="35"/>
      <c r="MCC1632" s="34"/>
      <c r="MCJ1632" s="35"/>
      <c r="MCK1632" s="34"/>
      <c r="MCR1632" s="35"/>
      <c r="MCS1632" s="34"/>
      <c r="MCZ1632" s="35"/>
      <c r="MDA1632" s="34"/>
      <c r="MDH1632" s="35"/>
      <c r="MDI1632" s="34"/>
      <c r="MDP1632" s="35"/>
      <c r="MDQ1632" s="34"/>
      <c r="MDX1632" s="35"/>
      <c r="MDY1632" s="34"/>
      <c r="MEF1632" s="35"/>
      <c r="MEG1632" s="34"/>
      <c r="MEN1632" s="35"/>
      <c r="MEO1632" s="34"/>
      <c r="MEV1632" s="35"/>
      <c r="MEW1632" s="34"/>
      <c r="MFD1632" s="35"/>
      <c r="MFE1632" s="34"/>
      <c r="MFL1632" s="35"/>
      <c r="MFM1632" s="34"/>
      <c r="MFT1632" s="35"/>
      <c r="MFU1632" s="34"/>
      <c r="MGB1632" s="35"/>
      <c r="MGC1632" s="34"/>
      <c r="MGJ1632" s="35"/>
      <c r="MGK1632" s="34"/>
      <c r="MGR1632" s="35"/>
      <c r="MGS1632" s="34"/>
      <c r="MGZ1632" s="35"/>
      <c r="MHA1632" s="34"/>
      <c r="MHH1632" s="35"/>
      <c r="MHI1632" s="34"/>
      <c r="MHP1632" s="35"/>
      <c r="MHQ1632" s="34"/>
      <c r="MHX1632" s="35"/>
      <c r="MHY1632" s="34"/>
      <c r="MIF1632" s="35"/>
      <c r="MIG1632" s="34"/>
      <c r="MIN1632" s="35"/>
      <c r="MIO1632" s="34"/>
      <c r="MIV1632" s="35"/>
      <c r="MIW1632" s="34"/>
      <c r="MJD1632" s="35"/>
      <c r="MJE1632" s="34"/>
      <c r="MJL1632" s="35"/>
      <c r="MJM1632" s="34"/>
      <c r="MJT1632" s="35"/>
      <c r="MJU1632" s="34"/>
      <c r="MKB1632" s="35"/>
      <c r="MKC1632" s="34"/>
      <c r="MKJ1632" s="35"/>
      <c r="MKK1632" s="34"/>
      <c r="MKR1632" s="35"/>
      <c r="MKS1632" s="34"/>
      <c r="MKZ1632" s="35"/>
      <c r="MLA1632" s="34"/>
      <c r="MLH1632" s="35"/>
      <c r="MLI1632" s="34"/>
      <c r="MLP1632" s="35"/>
      <c r="MLQ1632" s="34"/>
      <c r="MLX1632" s="35"/>
      <c r="MLY1632" s="34"/>
      <c r="MMF1632" s="35"/>
      <c r="MMG1632" s="34"/>
      <c r="MMN1632" s="35"/>
      <c r="MMO1632" s="34"/>
      <c r="MMV1632" s="35"/>
      <c r="MMW1632" s="34"/>
      <c r="MND1632" s="35"/>
      <c r="MNE1632" s="34"/>
      <c r="MNL1632" s="35"/>
      <c r="MNM1632" s="34"/>
      <c r="MNT1632" s="35"/>
      <c r="MNU1632" s="34"/>
      <c r="MOB1632" s="35"/>
      <c r="MOC1632" s="34"/>
      <c r="MOJ1632" s="35"/>
      <c r="MOK1632" s="34"/>
      <c r="MOR1632" s="35"/>
      <c r="MOS1632" s="34"/>
      <c r="MOZ1632" s="35"/>
      <c r="MPA1632" s="34"/>
      <c r="MPH1632" s="35"/>
      <c r="MPI1632" s="34"/>
      <c r="MPP1632" s="35"/>
      <c r="MPQ1632" s="34"/>
      <c r="MPX1632" s="35"/>
      <c r="MPY1632" s="34"/>
      <c r="MQF1632" s="35"/>
      <c r="MQG1632" s="34"/>
      <c r="MQN1632" s="35"/>
      <c r="MQO1632" s="34"/>
      <c r="MQV1632" s="35"/>
      <c r="MQW1632" s="34"/>
      <c r="MRD1632" s="35"/>
      <c r="MRE1632" s="34"/>
      <c r="MRL1632" s="35"/>
      <c r="MRM1632" s="34"/>
      <c r="MRT1632" s="35"/>
      <c r="MRU1632" s="34"/>
      <c r="MSB1632" s="35"/>
      <c r="MSC1632" s="34"/>
      <c r="MSJ1632" s="35"/>
      <c r="MSK1632" s="34"/>
      <c r="MSR1632" s="35"/>
      <c r="MSS1632" s="34"/>
      <c r="MSZ1632" s="35"/>
      <c r="MTA1632" s="34"/>
      <c r="MTH1632" s="35"/>
      <c r="MTI1632" s="34"/>
      <c r="MTP1632" s="35"/>
      <c r="MTQ1632" s="34"/>
      <c r="MTX1632" s="35"/>
      <c r="MTY1632" s="34"/>
      <c r="MUF1632" s="35"/>
      <c r="MUG1632" s="34"/>
      <c r="MUN1632" s="35"/>
      <c r="MUO1632" s="34"/>
      <c r="MUV1632" s="35"/>
      <c r="MUW1632" s="34"/>
      <c r="MVD1632" s="35"/>
      <c r="MVE1632" s="34"/>
      <c r="MVL1632" s="35"/>
      <c r="MVM1632" s="34"/>
      <c r="MVT1632" s="35"/>
      <c r="MVU1632" s="34"/>
      <c r="MWB1632" s="35"/>
      <c r="MWC1632" s="34"/>
      <c r="MWJ1632" s="35"/>
      <c r="MWK1632" s="34"/>
      <c r="MWR1632" s="35"/>
      <c r="MWS1632" s="34"/>
      <c r="MWZ1632" s="35"/>
      <c r="MXA1632" s="34"/>
      <c r="MXH1632" s="35"/>
      <c r="MXI1632" s="34"/>
      <c r="MXP1632" s="35"/>
      <c r="MXQ1632" s="34"/>
      <c r="MXX1632" s="35"/>
      <c r="MXY1632" s="34"/>
      <c r="MYF1632" s="35"/>
      <c r="MYG1632" s="34"/>
      <c r="MYN1632" s="35"/>
      <c r="MYO1632" s="34"/>
      <c r="MYV1632" s="35"/>
      <c r="MYW1632" s="34"/>
      <c r="MZD1632" s="35"/>
      <c r="MZE1632" s="34"/>
      <c r="MZL1632" s="35"/>
      <c r="MZM1632" s="34"/>
      <c r="MZT1632" s="35"/>
      <c r="MZU1632" s="34"/>
      <c r="NAB1632" s="35"/>
      <c r="NAC1632" s="34"/>
      <c r="NAJ1632" s="35"/>
      <c r="NAK1632" s="34"/>
      <c r="NAR1632" s="35"/>
      <c r="NAS1632" s="34"/>
      <c r="NAZ1632" s="35"/>
      <c r="NBA1632" s="34"/>
      <c r="NBH1632" s="35"/>
      <c r="NBI1632" s="34"/>
      <c r="NBP1632" s="35"/>
      <c r="NBQ1632" s="34"/>
      <c r="NBX1632" s="35"/>
      <c r="NBY1632" s="34"/>
      <c r="NCF1632" s="35"/>
      <c r="NCG1632" s="34"/>
      <c r="NCN1632" s="35"/>
      <c r="NCO1632" s="34"/>
      <c r="NCV1632" s="35"/>
      <c r="NCW1632" s="34"/>
      <c r="NDD1632" s="35"/>
      <c r="NDE1632" s="34"/>
      <c r="NDL1632" s="35"/>
      <c r="NDM1632" s="34"/>
      <c r="NDT1632" s="35"/>
      <c r="NDU1632" s="34"/>
      <c r="NEB1632" s="35"/>
      <c r="NEC1632" s="34"/>
      <c r="NEJ1632" s="35"/>
      <c r="NEK1632" s="34"/>
      <c r="NER1632" s="35"/>
      <c r="NES1632" s="34"/>
      <c r="NEZ1632" s="35"/>
      <c r="NFA1632" s="34"/>
      <c r="NFH1632" s="35"/>
      <c r="NFI1632" s="34"/>
      <c r="NFP1632" s="35"/>
      <c r="NFQ1632" s="34"/>
      <c r="NFX1632" s="35"/>
      <c r="NFY1632" s="34"/>
      <c r="NGF1632" s="35"/>
      <c r="NGG1632" s="34"/>
      <c r="NGN1632" s="35"/>
      <c r="NGO1632" s="34"/>
      <c r="NGV1632" s="35"/>
      <c r="NGW1632" s="34"/>
      <c r="NHD1632" s="35"/>
      <c r="NHE1632" s="34"/>
      <c r="NHL1632" s="35"/>
      <c r="NHM1632" s="34"/>
      <c r="NHT1632" s="35"/>
      <c r="NHU1632" s="34"/>
      <c r="NIB1632" s="35"/>
      <c r="NIC1632" s="34"/>
      <c r="NIJ1632" s="35"/>
      <c r="NIK1632" s="34"/>
      <c r="NIR1632" s="35"/>
      <c r="NIS1632" s="34"/>
      <c r="NIZ1632" s="35"/>
      <c r="NJA1632" s="34"/>
      <c r="NJH1632" s="35"/>
      <c r="NJI1632" s="34"/>
      <c r="NJP1632" s="35"/>
      <c r="NJQ1632" s="34"/>
      <c r="NJX1632" s="35"/>
      <c r="NJY1632" s="34"/>
      <c r="NKF1632" s="35"/>
      <c r="NKG1632" s="34"/>
      <c r="NKN1632" s="35"/>
      <c r="NKO1632" s="34"/>
      <c r="NKV1632" s="35"/>
      <c r="NKW1632" s="34"/>
      <c r="NLD1632" s="35"/>
      <c r="NLE1632" s="34"/>
      <c r="NLL1632" s="35"/>
      <c r="NLM1632" s="34"/>
      <c r="NLT1632" s="35"/>
      <c r="NLU1632" s="34"/>
      <c r="NMB1632" s="35"/>
      <c r="NMC1632" s="34"/>
      <c r="NMJ1632" s="35"/>
      <c r="NMK1632" s="34"/>
      <c r="NMR1632" s="35"/>
      <c r="NMS1632" s="34"/>
      <c r="NMZ1632" s="35"/>
      <c r="NNA1632" s="34"/>
      <c r="NNH1632" s="35"/>
      <c r="NNI1632" s="34"/>
      <c r="NNP1632" s="35"/>
      <c r="NNQ1632" s="34"/>
      <c r="NNX1632" s="35"/>
      <c r="NNY1632" s="34"/>
      <c r="NOF1632" s="35"/>
      <c r="NOG1632" s="34"/>
      <c r="NON1632" s="35"/>
      <c r="NOO1632" s="34"/>
      <c r="NOV1632" s="35"/>
      <c r="NOW1632" s="34"/>
      <c r="NPD1632" s="35"/>
      <c r="NPE1632" s="34"/>
      <c r="NPL1632" s="35"/>
      <c r="NPM1632" s="34"/>
      <c r="NPT1632" s="35"/>
      <c r="NPU1632" s="34"/>
      <c r="NQB1632" s="35"/>
      <c r="NQC1632" s="34"/>
      <c r="NQJ1632" s="35"/>
      <c r="NQK1632" s="34"/>
      <c r="NQR1632" s="35"/>
      <c r="NQS1632" s="34"/>
      <c r="NQZ1632" s="35"/>
      <c r="NRA1632" s="34"/>
      <c r="NRH1632" s="35"/>
      <c r="NRI1632" s="34"/>
      <c r="NRP1632" s="35"/>
      <c r="NRQ1632" s="34"/>
      <c r="NRX1632" s="35"/>
      <c r="NRY1632" s="34"/>
      <c r="NSF1632" s="35"/>
      <c r="NSG1632" s="34"/>
      <c r="NSN1632" s="35"/>
      <c r="NSO1632" s="34"/>
      <c r="NSV1632" s="35"/>
      <c r="NSW1632" s="34"/>
      <c r="NTD1632" s="35"/>
      <c r="NTE1632" s="34"/>
      <c r="NTL1632" s="35"/>
      <c r="NTM1632" s="34"/>
      <c r="NTT1632" s="35"/>
      <c r="NTU1632" s="34"/>
      <c r="NUB1632" s="35"/>
      <c r="NUC1632" s="34"/>
      <c r="NUJ1632" s="35"/>
      <c r="NUK1632" s="34"/>
      <c r="NUR1632" s="35"/>
      <c r="NUS1632" s="34"/>
      <c r="NUZ1632" s="35"/>
      <c r="NVA1632" s="34"/>
      <c r="NVH1632" s="35"/>
      <c r="NVI1632" s="34"/>
      <c r="NVP1632" s="35"/>
      <c r="NVQ1632" s="34"/>
      <c r="NVX1632" s="35"/>
      <c r="NVY1632" s="34"/>
      <c r="NWF1632" s="35"/>
      <c r="NWG1632" s="34"/>
      <c r="NWN1632" s="35"/>
      <c r="NWO1632" s="34"/>
      <c r="NWV1632" s="35"/>
      <c r="NWW1632" s="34"/>
      <c r="NXD1632" s="35"/>
      <c r="NXE1632" s="34"/>
      <c r="NXL1632" s="35"/>
      <c r="NXM1632" s="34"/>
      <c r="NXT1632" s="35"/>
      <c r="NXU1632" s="34"/>
      <c r="NYB1632" s="35"/>
      <c r="NYC1632" s="34"/>
      <c r="NYJ1632" s="35"/>
      <c r="NYK1632" s="34"/>
      <c r="NYR1632" s="35"/>
      <c r="NYS1632" s="34"/>
      <c r="NYZ1632" s="35"/>
      <c r="NZA1632" s="34"/>
      <c r="NZH1632" s="35"/>
      <c r="NZI1632" s="34"/>
      <c r="NZP1632" s="35"/>
      <c r="NZQ1632" s="34"/>
      <c r="NZX1632" s="35"/>
      <c r="NZY1632" s="34"/>
      <c r="OAF1632" s="35"/>
      <c r="OAG1632" s="34"/>
      <c r="OAN1632" s="35"/>
      <c r="OAO1632" s="34"/>
      <c r="OAV1632" s="35"/>
      <c r="OAW1632" s="34"/>
      <c r="OBD1632" s="35"/>
      <c r="OBE1632" s="34"/>
      <c r="OBL1632" s="35"/>
      <c r="OBM1632" s="34"/>
      <c r="OBT1632" s="35"/>
      <c r="OBU1632" s="34"/>
      <c r="OCB1632" s="35"/>
      <c r="OCC1632" s="34"/>
      <c r="OCJ1632" s="35"/>
      <c r="OCK1632" s="34"/>
      <c r="OCR1632" s="35"/>
      <c r="OCS1632" s="34"/>
      <c r="OCZ1632" s="35"/>
      <c r="ODA1632" s="34"/>
      <c r="ODH1632" s="35"/>
      <c r="ODI1632" s="34"/>
      <c r="ODP1632" s="35"/>
      <c r="ODQ1632" s="34"/>
      <c r="ODX1632" s="35"/>
      <c r="ODY1632" s="34"/>
      <c r="OEF1632" s="35"/>
      <c r="OEG1632" s="34"/>
      <c r="OEN1632" s="35"/>
      <c r="OEO1632" s="34"/>
      <c r="OEV1632" s="35"/>
      <c r="OEW1632" s="34"/>
      <c r="OFD1632" s="35"/>
      <c r="OFE1632" s="34"/>
      <c r="OFL1632" s="35"/>
      <c r="OFM1632" s="34"/>
      <c r="OFT1632" s="35"/>
      <c r="OFU1632" s="34"/>
      <c r="OGB1632" s="35"/>
      <c r="OGC1632" s="34"/>
      <c r="OGJ1632" s="35"/>
      <c r="OGK1632" s="34"/>
      <c r="OGR1632" s="35"/>
      <c r="OGS1632" s="34"/>
      <c r="OGZ1632" s="35"/>
      <c r="OHA1632" s="34"/>
      <c r="OHH1632" s="35"/>
      <c r="OHI1632" s="34"/>
      <c r="OHP1632" s="35"/>
      <c r="OHQ1632" s="34"/>
      <c r="OHX1632" s="35"/>
      <c r="OHY1632" s="34"/>
      <c r="OIF1632" s="35"/>
      <c r="OIG1632" s="34"/>
      <c r="OIN1632" s="35"/>
      <c r="OIO1632" s="34"/>
      <c r="OIV1632" s="35"/>
      <c r="OIW1632" s="34"/>
      <c r="OJD1632" s="35"/>
      <c r="OJE1632" s="34"/>
      <c r="OJL1632" s="35"/>
      <c r="OJM1632" s="34"/>
      <c r="OJT1632" s="35"/>
      <c r="OJU1632" s="34"/>
      <c r="OKB1632" s="35"/>
      <c r="OKC1632" s="34"/>
      <c r="OKJ1632" s="35"/>
      <c r="OKK1632" s="34"/>
      <c r="OKR1632" s="35"/>
      <c r="OKS1632" s="34"/>
      <c r="OKZ1632" s="35"/>
      <c r="OLA1632" s="34"/>
      <c r="OLH1632" s="35"/>
      <c r="OLI1632" s="34"/>
      <c r="OLP1632" s="35"/>
      <c r="OLQ1632" s="34"/>
      <c r="OLX1632" s="35"/>
      <c r="OLY1632" s="34"/>
      <c r="OMF1632" s="35"/>
      <c r="OMG1632" s="34"/>
      <c r="OMN1632" s="35"/>
      <c r="OMO1632" s="34"/>
      <c r="OMV1632" s="35"/>
      <c r="OMW1632" s="34"/>
      <c r="OND1632" s="35"/>
      <c r="ONE1632" s="34"/>
      <c r="ONL1632" s="35"/>
      <c r="ONM1632" s="34"/>
      <c r="ONT1632" s="35"/>
      <c r="ONU1632" s="34"/>
      <c r="OOB1632" s="35"/>
      <c r="OOC1632" s="34"/>
      <c r="OOJ1632" s="35"/>
      <c r="OOK1632" s="34"/>
      <c r="OOR1632" s="35"/>
      <c r="OOS1632" s="34"/>
      <c r="OOZ1632" s="35"/>
      <c r="OPA1632" s="34"/>
      <c r="OPH1632" s="35"/>
      <c r="OPI1632" s="34"/>
      <c r="OPP1632" s="35"/>
      <c r="OPQ1632" s="34"/>
      <c r="OPX1632" s="35"/>
      <c r="OPY1632" s="34"/>
      <c r="OQF1632" s="35"/>
      <c r="OQG1632" s="34"/>
      <c r="OQN1632" s="35"/>
      <c r="OQO1632" s="34"/>
      <c r="OQV1632" s="35"/>
      <c r="OQW1632" s="34"/>
      <c r="ORD1632" s="35"/>
      <c r="ORE1632" s="34"/>
      <c r="ORL1632" s="35"/>
      <c r="ORM1632" s="34"/>
      <c r="ORT1632" s="35"/>
      <c r="ORU1632" s="34"/>
      <c r="OSB1632" s="35"/>
      <c r="OSC1632" s="34"/>
      <c r="OSJ1632" s="35"/>
      <c r="OSK1632" s="34"/>
      <c r="OSR1632" s="35"/>
      <c r="OSS1632" s="34"/>
      <c r="OSZ1632" s="35"/>
      <c r="OTA1632" s="34"/>
      <c r="OTH1632" s="35"/>
      <c r="OTI1632" s="34"/>
      <c r="OTP1632" s="35"/>
      <c r="OTQ1632" s="34"/>
      <c r="OTX1632" s="35"/>
      <c r="OTY1632" s="34"/>
      <c r="OUF1632" s="35"/>
      <c r="OUG1632" s="34"/>
      <c r="OUN1632" s="35"/>
      <c r="OUO1632" s="34"/>
      <c r="OUV1632" s="35"/>
      <c r="OUW1632" s="34"/>
      <c r="OVD1632" s="35"/>
      <c r="OVE1632" s="34"/>
      <c r="OVL1632" s="35"/>
      <c r="OVM1632" s="34"/>
      <c r="OVT1632" s="35"/>
      <c r="OVU1632" s="34"/>
      <c r="OWB1632" s="35"/>
      <c r="OWC1632" s="34"/>
      <c r="OWJ1632" s="35"/>
      <c r="OWK1632" s="34"/>
      <c r="OWR1632" s="35"/>
      <c r="OWS1632" s="34"/>
      <c r="OWZ1632" s="35"/>
      <c r="OXA1632" s="34"/>
      <c r="OXH1632" s="35"/>
      <c r="OXI1632" s="34"/>
      <c r="OXP1632" s="35"/>
      <c r="OXQ1632" s="34"/>
      <c r="OXX1632" s="35"/>
      <c r="OXY1632" s="34"/>
      <c r="OYF1632" s="35"/>
      <c r="OYG1632" s="34"/>
      <c r="OYN1632" s="35"/>
      <c r="OYO1632" s="34"/>
      <c r="OYV1632" s="35"/>
      <c r="OYW1632" s="34"/>
      <c r="OZD1632" s="35"/>
      <c r="OZE1632" s="34"/>
      <c r="OZL1632" s="35"/>
      <c r="OZM1632" s="34"/>
      <c r="OZT1632" s="35"/>
      <c r="OZU1632" s="34"/>
      <c r="PAB1632" s="35"/>
      <c r="PAC1632" s="34"/>
      <c r="PAJ1632" s="35"/>
      <c r="PAK1632" s="34"/>
      <c r="PAR1632" s="35"/>
      <c r="PAS1632" s="34"/>
      <c r="PAZ1632" s="35"/>
      <c r="PBA1632" s="34"/>
      <c r="PBH1632" s="35"/>
      <c r="PBI1632" s="34"/>
      <c r="PBP1632" s="35"/>
      <c r="PBQ1632" s="34"/>
      <c r="PBX1632" s="35"/>
      <c r="PBY1632" s="34"/>
      <c r="PCF1632" s="35"/>
      <c r="PCG1632" s="34"/>
      <c r="PCN1632" s="35"/>
      <c r="PCO1632" s="34"/>
      <c r="PCV1632" s="35"/>
      <c r="PCW1632" s="34"/>
      <c r="PDD1632" s="35"/>
      <c r="PDE1632" s="34"/>
      <c r="PDL1632" s="35"/>
      <c r="PDM1632" s="34"/>
      <c r="PDT1632" s="35"/>
      <c r="PDU1632" s="34"/>
      <c r="PEB1632" s="35"/>
      <c r="PEC1632" s="34"/>
      <c r="PEJ1632" s="35"/>
      <c r="PEK1632" s="34"/>
      <c r="PER1632" s="35"/>
      <c r="PES1632" s="34"/>
      <c r="PEZ1632" s="35"/>
      <c r="PFA1632" s="34"/>
      <c r="PFH1632" s="35"/>
      <c r="PFI1632" s="34"/>
      <c r="PFP1632" s="35"/>
      <c r="PFQ1632" s="34"/>
      <c r="PFX1632" s="35"/>
      <c r="PFY1632" s="34"/>
      <c r="PGF1632" s="35"/>
      <c r="PGG1632" s="34"/>
      <c r="PGN1632" s="35"/>
      <c r="PGO1632" s="34"/>
      <c r="PGV1632" s="35"/>
      <c r="PGW1632" s="34"/>
      <c r="PHD1632" s="35"/>
      <c r="PHE1632" s="34"/>
      <c r="PHL1632" s="35"/>
      <c r="PHM1632" s="34"/>
      <c r="PHT1632" s="35"/>
      <c r="PHU1632" s="34"/>
      <c r="PIB1632" s="35"/>
      <c r="PIC1632" s="34"/>
      <c r="PIJ1632" s="35"/>
      <c r="PIK1632" s="34"/>
      <c r="PIR1632" s="35"/>
      <c r="PIS1632" s="34"/>
      <c r="PIZ1632" s="35"/>
      <c r="PJA1632" s="34"/>
      <c r="PJH1632" s="35"/>
      <c r="PJI1632" s="34"/>
      <c r="PJP1632" s="35"/>
      <c r="PJQ1632" s="34"/>
      <c r="PJX1632" s="35"/>
      <c r="PJY1632" s="34"/>
      <c r="PKF1632" s="35"/>
      <c r="PKG1632" s="34"/>
      <c r="PKN1632" s="35"/>
      <c r="PKO1632" s="34"/>
      <c r="PKV1632" s="35"/>
      <c r="PKW1632" s="34"/>
      <c r="PLD1632" s="35"/>
      <c r="PLE1632" s="34"/>
      <c r="PLL1632" s="35"/>
      <c r="PLM1632" s="34"/>
      <c r="PLT1632" s="35"/>
      <c r="PLU1632" s="34"/>
      <c r="PMB1632" s="35"/>
      <c r="PMC1632" s="34"/>
      <c r="PMJ1632" s="35"/>
      <c r="PMK1632" s="34"/>
      <c r="PMR1632" s="35"/>
      <c r="PMS1632" s="34"/>
      <c r="PMZ1632" s="35"/>
      <c r="PNA1632" s="34"/>
      <c r="PNH1632" s="35"/>
      <c r="PNI1632" s="34"/>
      <c r="PNP1632" s="35"/>
      <c r="PNQ1632" s="34"/>
      <c r="PNX1632" s="35"/>
      <c r="PNY1632" s="34"/>
      <c r="POF1632" s="35"/>
      <c r="POG1632" s="34"/>
      <c r="PON1632" s="35"/>
      <c r="POO1632" s="34"/>
      <c r="POV1632" s="35"/>
      <c r="POW1632" s="34"/>
      <c r="PPD1632" s="35"/>
      <c r="PPE1632" s="34"/>
      <c r="PPL1632" s="35"/>
      <c r="PPM1632" s="34"/>
      <c r="PPT1632" s="35"/>
      <c r="PPU1632" s="34"/>
      <c r="PQB1632" s="35"/>
      <c r="PQC1632" s="34"/>
      <c r="PQJ1632" s="35"/>
      <c r="PQK1632" s="34"/>
      <c r="PQR1632" s="35"/>
      <c r="PQS1632" s="34"/>
      <c r="PQZ1632" s="35"/>
      <c r="PRA1632" s="34"/>
      <c r="PRH1632" s="35"/>
      <c r="PRI1632" s="34"/>
      <c r="PRP1632" s="35"/>
      <c r="PRQ1632" s="34"/>
      <c r="PRX1632" s="35"/>
      <c r="PRY1632" s="34"/>
      <c r="PSF1632" s="35"/>
      <c r="PSG1632" s="34"/>
      <c r="PSN1632" s="35"/>
      <c r="PSO1632" s="34"/>
      <c r="PSV1632" s="35"/>
      <c r="PSW1632" s="34"/>
      <c r="PTD1632" s="35"/>
      <c r="PTE1632" s="34"/>
      <c r="PTL1632" s="35"/>
      <c r="PTM1632" s="34"/>
      <c r="PTT1632" s="35"/>
      <c r="PTU1632" s="34"/>
      <c r="PUB1632" s="35"/>
      <c r="PUC1632" s="34"/>
      <c r="PUJ1632" s="35"/>
      <c r="PUK1632" s="34"/>
      <c r="PUR1632" s="35"/>
      <c r="PUS1632" s="34"/>
      <c r="PUZ1632" s="35"/>
      <c r="PVA1632" s="34"/>
      <c r="PVH1632" s="35"/>
      <c r="PVI1632" s="34"/>
      <c r="PVP1632" s="35"/>
      <c r="PVQ1632" s="34"/>
      <c r="PVX1632" s="35"/>
      <c r="PVY1632" s="34"/>
      <c r="PWF1632" s="35"/>
      <c r="PWG1632" s="34"/>
      <c r="PWN1632" s="35"/>
      <c r="PWO1632" s="34"/>
      <c r="PWV1632" s="35"/>
      <c r="PWW1632" s="34"/>
      <c r="PXD1632" s="35"/>
      <c r="PXE1632" s="34"/>
      <c r="PXL1632" s="35"/>
      <c r="PXM1632" s="34"/>
      <c r="PXT1632" s="35"/>
      <c r="PXU1632" s="34"/>
      <c r="PYB1632" s="35"/>
      <c r="PYC1632" s="34"/>
      <c r="PYJ1632" s="35"/>
      <c r="PYK1632" s="34"/>
      <c r="PYR1632" s="35"/>
      <c r="PYS1632" s="34"/>
      <c r="PYZ1632" s="35"/>
      <c r="PZA1632" s="34"/>
      <c r="PZH1632" s="35"/>
      <c r="PZI1632" s="34"/>
      <c r="PZP1632" s="35"/>
      <c r="PZQ1632" s="34"/>
      <c r="PZX1632" s="35"/>
      <c r="PZY1632" s="34"/>
      <c r="QAF1632" s="35"/>
      <c r="QAG1632" s="34"/>
      <c r="QAN1632" s="35"/>
      <c r="QAO1632" s="34"/>
      <c r="QAV1632" s="35"/>
      <c r="QAW1632" s="34"/>
      <c r="QBD1632" s="35"/>
      <c r="QBE1632" s="34"/>
      <c r="QBL1632" s="35"/>
      <c r="QBM1632" s="34"/>
      <c r="QBT1632" s="35"/>
      <c r="QBU1632" s="34"/>
      <c r="QCB1632" s="35"/>
      <c r="QCC1632" s="34"/>
      <c r="QCJ1632" s="35"/>
      <c r="QCK1632" s="34"/>
      <c r="QCR1632" s="35"/>
      <c r="QCS1632" s="34"/>
      <c r="QCZ1632" s="35"/>
      <c r="QDA1632" s="34"/>
      <c r="QDH1632" s="35"/>
      <c r="QDI1632" s="34"/>
      <c r="QDP1632" s="35"/>
      <c r="QDQ1632" s="34"/>
      <c r="QDX1632" s="35"/>
      <c r="QDY1632" s="34"/>
      <c r="QEF1632" s="35"/>
      <c r="QEG1632" s="34"/>
      <c r="QEN1632" s="35"/>
      <c r="QEO1632" s="34"/>
      <c r="QEV1632" s="35"/>
      <c r="QEW1632" s="34"/>
      <c r="QFD1632" s="35"/>
      <c r="QFE1632" s="34"/>
      <c r="QFL1632" s="35"/>
      <c r="QFM1632" s="34"/>
      <c r="QFT1632" s="35"/>
      <c r="QFU1632" s="34"/>
      <c r="QGB1632" s="35"/>
      <c r="QGC1632" s="34"/>
      <c r="QGJ1632" s="35"/>
      <c r="QGK1632" s="34"/>
      <c r="QGR1632" s="35"/>
      <c r="QGS1632" s="34"/>
      <c r="QGZ1632" s="35"/>
      <c r="QHA1632" s="34"/>
      <c r="QHH1632" s="35"/>
      <c r="QHI1632" s="34"/>
      <c r="QHP1632" s="35"/>
      <c r="QHQ1632" s="34"/>
      <c r="QHX1632" s="35"/>
      <c r="QHY1632" s="34"/>
      <c r="QIF1632" s="35"/>
      <c r="QIG1632" s="34"/>
      <c r="QIN1632" s="35"/>
      <c r="QIO1632" s="34"/>
      <c r="QIV1632" s="35"/>
      <c r="QIW1632" s="34"/>
      <c r="QJD1632" s="35"/>
      <c r="QJE1632" s="34"/>
      <c r="QJL1632" s="35"/>
      <c r="QJM1632" s="34"/>
      <c r="QJT1632" s="35"/>
      <c r="QJU1632" s="34"/>
      <c r="QKB1632" s="35"/>
      <c r="QKC1632" s="34"/>
      <c r="QKJ1632" s="35"/>
      <c r="QKK1632" s="34"/>
      <c r="QKR1632" s="35"/>
      <c r="QKS1632" s="34"/>
      <c r="QKZ1632" s="35"/>
      <c r="QLA1632" s="34"/>
      <c r="QLH1632" s="35"/>
      <c r="QLI1632" s="34"/>
      <c r="QLP1632" s="35"/>
      <c r="QLQ1632" s="34"/>
      <c r="QLX1632" s="35"/>
      <c r="QLY1632" s="34"/>
      <c r="QMF1632" s="35"/>
      <c r="QMG1632" s="34"/>
      <c r="QMN1632" s="35"/>
      <c r="QMO1632" s="34"/>
      <c r="QMV1632" s="35"/>
      <c r="QMW1632" s="34"/>
      <c r="QND1632" s="35"/>
      <c r="QNE1632" s="34"/>
      <c r="QNL1632" s="35"/>
      <c r="QNM1632" s="34"/>
      <c r="QNT1632" s="35"/>
      <c r="QNU1632" s="34"/>
      <c r="QOB1632" s="35"/>
      <c r="QOC1632" s="34"/>
      <c r="QOJ1632" s="35"/>
      <c r="QOK1632" s="34"/>
      <c r="QOR1632" s="35"/>
      <c r="QOS1632" s="34"/>
      <c r="QOZ1632" s="35"/>
      <c r="QPA1632" s="34"/>
      <c r="QPH1632" s="35"/>
      <c r="QPI1632" s="34"/>
      <c r="QPP1632" s="35"/>
      <c r="QPQ1632" s="34"/>
      <c r="QPX1632" s="35"/>
      <c r="QPY1632" s="34"/>
      <c r="QQF1632" s="35"/>
      <c r="QQG1632" s="34"/>
      <c r="QQN1632" s="35"/>
      <c r="QQO1632" s="34"/>
      <c r="QQV1632" s="35"/>
      <c r="QQW1632" s="34"/>
      <c r="QRD1632" s="35"/>
      <c r="QRE1632" s="34"/>
      <c r="QRL1632" s="35"/>
      <c r="QRM1632" s="34"/>
      <c r="QRT1632" s="35"/>
      <c r="QRU1632" s="34"/>
      <c r="QSB1632" s="35"/>
      <c r="QSC1632" s="34"/>
      <c r="QSJ1632" s="35"/>
      <c r="QSK1632" s="34"/>
      <c r="QSR1632" s="35"/>
      <c r="QSS1632" s="34"/>
      <c r="QSZ1632" s="35"/>
      <c r="QTA1632" s="34"/>
      <c r="QTH1632" s="35"/>
      <c r="QTI1632" s="34"/>
      <c r="QTP1632" s="35"/>
      <c r="QTQ1632" s="34"/>
      <c r="QTX1632" s="35"/>
      <c r="QTY1632" s="34"/>
      <c r="QUF1632" s="35"/>
      <c r="QUG1632" s="34"/>
      <c r="QUN1632" s="35"/>
      <c r="QUO1632" s="34"/>
      <c r="QUV1632" s="35"/>
      <c r="QUW1632" s="34"/>
      <c r="QVD1632" s="35"/>
      <c r="QVE1632" s="34"/>
      <c r="QVL1632" s="35"/>
      <c r="QVM1632" s="34"/>
      <c r="QVT1632" s="35"/>
      <c r="QVU1632" s="34"/>
      <c r="QWB1632" s="35"/>
      <c r="QWC1632" s="34"/>
      <c r="QWJ1632" s="35"/>
      <c r="QWK1632" s="34"/>
      <c r="QWR1632" s="35"/>
      <c r="QWS1632" s="34"/>
      <c r="QWZ1632" s="35"/>
      <c r="QXA1632" s="34"/>
      <c r="QXH1632" s="35"/>
      <c r="QXI1632" s="34"/>
      <c r="QXP1632" s="35"/>
      <c r="QXQ1632" s="34"/>
      <c r="QXX1632" s="35"/>
      <c r="QXY1632" s="34"/>
      <c r="QYF1632" s="35"/>
      <c r="QYG1632" s="34"/>
      <c r="QYN1632" s="35"/>
      <c r="QYO1632" s="34"/>
      <c r="QYV1632" s="35"/>
      <c r="QYW1632" s="34"/>
      <c r="QZD1632" s="35"/>
      <c r="QZE1632" s="34"/>
      <c r="QZL1632" s="35"/>
      <c r="QZM1632" s="34"/>
      <c r="QZT1632" s="35"/>
      <c r="QZU1632" s="34"/>
      <c r="RAB1632" s="35"/>
      <c r="RAC1632" s="34"/>
      <c r="RAJ1632" s="35"/>
      <c r="RAK1632" s="34"/>
      <c r="RAR1632" s="35"/>
      <c r="RAS1632" s="34"/>
      <c r="RAZ1632" s="35"/>
      <c r="RBA1632" s="34"/>
      <c r="RBH1632" s="35"/>
      <c r="RBI1632" s="34"/>
      <c r="RBP1632" s="35"/>
      <c r="RBQ1632" s="34"/>
      <c r="RBX1632" s="35"/>
      <c r="RBY1632" s="34"/>
      <c r="RCF1632" s="35"/>
      <c r="RCG1632" s="34"/>
      <c r="RCN1632" s="35"/>
      <c r="RCO1632" s="34"/>
      <c r="RCV1632" s="35"/>
      <c r="RCW1632" s="34"/>
      <c r="RDD1632" s="35"/>
      <c r="RDE1632" s="34"/>
      <c r="RDL1632" s="35"/>
      <c r="RDM1632" s="34"/>
      <c r="RDT1632" s="35"/>
      <c r="RDU1632" s="34"/>
      <c r="REB1632" s="35"/>
      <c r="REC1632" s="34"/>
      <c r="REJ1632" s="35"/>
      <c r="REK1632" s="34"/>
      <c r="RER1632" s="35"/>
      <c r="RES1632" s="34"/>
      <c r="REZ1632" s="35"/>
      <c r="RFA1632" s="34"/>
      <c r="RFH1632" s="35"/>
      <c r="RFI1632" s="34"/>
      <c r="RFP1632" s="35"/>
      <c r="RFQ1632" s="34"/>
      <c r="RFX1632" s="35"/>
      <c r="RFY1632" s="34"/>
      <c r="RGF1632" s="35"/>
      <c r="RGG1632" s="34"/>
      <c r="RGN1632" s="35"/>
      <c r="RGO1632" s="34"/>
      <c r="RGV1632" s="35"/>
      <c r="RGW1632" s="34"/>
      <c r="RHD1632" s="35"/>
      <c r="RHE1632" s="34"/>
      <c r="RHL1632" s="35"/>
      <c r="RHM1632" s="34"/>
      <c r="RHT1632" s="35"/>
      <c r="RHU1632" s="34"/>
      <c r="RIB1632" s="35"/>
      <c r="RIC1632" s="34"/>
      <c r="RIJ1632" s="35"/>
      <c r="RIK1632" s="34"/>
      <c r="RIR1632" s="35"/>
      <c r="RIS1632" s="34"/>
      <c r="RIZ1632" s="35"/>
      <c r="RJA1632" s="34"/>
      <c r="RJH1632" s="35"/>
      <c r="RJI1632" s="34"/>
      <c r="RJP1632" s="35"/>
      <c r="RJQ1632" s="34"/>
      <c r="RJX1632" s="35"/>
      <c r="RJY1632" s="34"/>
      <c r="RKF1632" s="35"/>
      <c r="RKG1632" s="34"/>
      <c r="RKN1632" s="35"/>
      <c r="RKO1632" s="34"/>
      <c r="RKV1632" s="35"/>
      <c r="RKW1632" s="34"/>
      <c r="RLD1632" s="35"/>
      <c r="RLE1632" s="34"/>
      <c r="RLL1632" s="35"/>
      <c r="RLM1632" s="34"/>
      <c r="RLT1632" s="35"/>
      <c r="RLU1632" s="34"/>
      <c r="RMB1632" s="35"/>
      <c r="RMC1632" s="34"/>
      <c r="RMJ1632" s="35"/>
      <c r="RMK1632" s="34"/>
      <c r="RMR1632" s="35"/>
      <c r="RMS1632" s="34"/>
      <c r="RMZ1632" s="35"/>
      <c r="RNA1632" s="34"/>
      <c r="RNH1632" s="35"/>
      <c r="RNI1632" s="34"/>
      <c r="RNP1632" s="35"/>
      <c r="RNQ1632" s="34"/>
      <c r="RNX1632" s="35"/>
      <c r="RNY1632" s="34"/>
      <c r="ROF1632" s="35"/>
      <c r="ROG1632" s="34"/>
      <c r="RON1632" s="35"/>
      <c r="ROO1632" s="34"/>
      <c r="ROV1632" s="35"/>
      <c r="ROW1632" s="34"/>
      <c r="RPD1632" s="35"/>
      <c r="RPE1632" s="34"/>
      <c r="RPL1632" s="35"/>
      <c r="RPM1632" s="34"/>
      <c r="RPT1632" s="35"/>
      <c r="RPU1632" s="34"/>
      <c r="RQB1632" s="35"/>
      <c r="RQC1632" s="34"/>
      <c r="RQJ1632" s="35"/>
      <c r="RQK1632" s="34"/>
      <c r="RQR1632" s="35"/>
      <c r="RQS1632" s="34"/>
      <c r="RQZ1632" s="35"/>
      <c r="RRA1632" s="34"/>
      <c r="RRH1632" s="35"/>
      <c r="RRI1632" s="34"/>
      <c r="RRP1632" s="35"/>
      <c r="RRQ1632" s="34"/>
      <c r="RRX1632" s="35"/>
      <c r="RRY1632" s="34"/>
      <c r="RSF1632" s="35"/>
      <c r="RSG1632" s="34"/>
      <c r="RSN1632" s="35"/>
      <c r="RSO1632" s="34"/>
      <c r="RSV1632" s="35"/>
      <c r="RSW1632" s="34"/>
      <c r="RTD1632" s="35"/>
      <c r="RTE1632" s="34"/>
      <c r="RTL1632" s="35"/>
      <c r="RTM1632" s="34"/>
      <c r="RTT1632" s="35"/>
      <c r="RTU1632" s="34"/>
      <c r="RUB1632" s="35"/>
      <c r="RUC1632" s="34"/>
      <c r="RUJ1632" s="35"/>
      <c r="RUK1632" s="34"/>
      <c r="RUR1632" s="35"/>
      <c r="RUS1632" s="34"/>
      <c r="RUZ1632" s="35"/>
      <c r="RVA1632" s="34"/>
      <c r="RVH1632" s="35"/>
      <c r="RVI1632" s="34"/>
      <c r="RVP1632" s="35"/>
      <c r="RVQ1632" s="34"/>
      <c r="RVX1632" s="35"/>
      <c r="RVY1632" s="34"/>
      <c r="RWF1632" s="35"/>
      <c r="RWG1632" s="34"/>
      <c r="RWN1632" s="35"/>
      <c r="RWO1632" s="34"/>
      <c r="RWV1632" s="35"/>
      <c r="RWW1632" s="34"/>
      <c r="RXD1632" s="35"/>
      <c r="RXE1632" s="34"/>
      <c r="RXL1632" s="35"/>
      <c r="RXM1632" s="34"/>
      <c r="RXT1632" s="35"/>
      <c r="RXU1632" s="34"/>
      <c r="RYB1632" s="35"/>
      <c r="RYC1632" s="34"/>
      <c r="RYJ1632" s="35"/>
      <c r="RYK1632" s="34"/>
      <c r="RYR1632" s="35"/>
      <c r="RYS1632" s="34"/>
      <c r="RYZ1632" s="35"/>
      <c r="RZA1632" s="34"/>
      <c r="RZH1632" s="35"/>
      <c r="RZI1632" s="34"/>
      <c r="RZP1632" s="35"/>
      <c r="RZQ1632" s="34"/>
      <c r="RZX1632" s="35"/>
      <c r="RZY1632" s="34"/>
      <c r="SAF1632" s="35"/>
      <c r="SAG1632" s="34"/>
      <c r="SAN1632" s="35"/>
      <c r="SAO1632" s="34"/>
      <c r="SAV1632" s="35"/>
      <c r="SAW1632" s="34"/>
      <c r="SBD1632" s="35"/>
      <c r="SBE1632" s="34"/>
      <c r="SBL1632" s="35"/>
      <c r="SBM1632" s="34"/>
      <c r="SBT1632" s="35"/>
      <c r="SBU1632" s="34"/>
      <c r="SCB1632" s="35"/>
      <c r="SCC1632" s="34"/>
      <c r="SCJ1632" s="35"/>
      <c r="SCK1632" s="34"/>
      <c r="SCR1632" s="35"/>
      <c r="SCS1632" s="34"/>
      <c r="SCZ1632" s="35"/>
      <c r="SDA1632" s="34"/>
      <c r="SDH1632" s="35"/>
      <c r="SDI1632" s="34"/>
      <c r="SDP1632" s="35"/>
      <c r="SDQ1632" s="34"/>
      <c r="SDX1632" s="35"/>
      <c r="SDY1632" s="34"/>
      <c r="SEF1632" s="35"/>
      <c r="SEG1632" s="34"/>
      <c r="SEN1632" s="35"/>
      <c r="SEO1632" s="34"/>
      <c r="SEV1632" s="35"/>
      <c r="SEW1632" s="34"/>
      <c r="SFD1632" s="35"/>
      <c r="SFE1632" s="34"/>
      <c r="SFL1632" s="35"/>
      <c r="SFM1632" s="34"/>
      <c r="SFT1632" s="35"/>
      <c r="SFU1632" s="34"/>
      <c r="SGB1632" s="35"/>
      <c r="SGC1632" s="34"/>
      <c r="SGJ1632" s="35"/>
      <c r="SGK1632" s="34"/>
      <c r="SGR1632" s="35"/>
      <c r="SGS1632" s="34"/>
      <c r="SGZ1632" s="35"/>
      <c r="SHA1632" s="34"/>
      <c r="SHH1632" s="35"/>
      <c r="SHI1632" s="34"/>
      <c r="SHP1632" s="35"/>
      <c r="SHQ1632" s="34"/>
      <c r="SHX1632" s="35"/>
      <c r="SHY1632" s="34"/>
      <c r="SIF1632" s="35"/>
      <c r="SIG1632" s="34"/>
      <c r="SIN1632" s="35"/>
      <c r="SIO1632" s="34"/>
      <c r="SIV1632" s="35"/>
      <c r="SIW1632" s="34"/>
      <c r="SJD1632" s="35"/>
      <c r="SJE1632" s="34"/>
      <c r="SJL1632" s="35"/>
      <c r="SJM1632" s="34"/>
      <c r="SJT1632" s="35"/>
      <c r="SJU1632" s="34"/>
      <c r="SKB1632" s="35"/>
      <c r="SKC1632" s="34"/>
      <c r="SKJ1632" s="35"/>
      <c r="SKK1632" s="34"/>
      <c r="SKR1632" s="35"/>
      <c r="SKS1632" s="34"/>
      <c r="SKZ1632" s="35"/>
      <c r="SLA1632" s="34"/>
      <c r="SLH1632" s="35"/>
      <c r="SLI1632" s="34"/>
      <c r="SLP1632" s="35"/>
      <c r="SLQ1632" s="34"/>
      <c r="SLX1632" s="35"/>
      <c r="SLY1632" s="34"/>
      <c r="SMF1632" s="35"/>
      <c r="SMG1632" s="34"/>
      <c r="SMN1632" s="35"/>
      <c r="SMO1632" s="34"/>
      <c r="SMV1632" s="35"/>
      <c r="SMW1632" s="34"/>
      <c r="SND1632" s="35"/>
      <c r="SNE1632" s="34"/>
      <c r="SNL1632" s="35"/>
      <c r="SNM1632" s="34"/>
      <c r="SNT1632" s="35"/>
      <c r="SNU1632" s="34"/>
      <c r="SOB1632" s="35"/>
      <c r="SOC1632" s="34"/>
      <c r="SOJ1632" s="35"/>
      <c r="SOK1632" s="34"/>
      <c r="SOR1632" s="35"/>
      <c r="SOS1632" s="34"/>
      <c r="SOZ1632" s="35"/>
      <c r="SPA1632" s="34"/>
      <c r="SPH1632" s="35"/>
      <c r="SPI1632" s="34"/>
      <c r="SPP1632" s="35"/>
      <c r="SPQ1632" s="34"/>
      <c r="SPX1632" s="35"/>
      <c r="SPY1632" s="34"/>
      <c r="SQF1632" s="35"/>
      <c r="SQG1632" s="34"/>
      <c r="SQN1632" s="35"/>
      <c r="SQO1632" s="34"/>
      <c r="SQV1632" s="35"/>
      <c r="SQW1632" s="34"/>
      <c r="SRD1632" s="35"/>
      <c r="SRE1632" s="34"/>
      <c r="SRL1632" s="35"/>
      <c r="SRM1632" s="34"/>
      <c r="SRT1632" s="35"/>
      <c r="SRU1632" s="34"/>
      <c r="SSB1632" s="35"/>
      <c r="SSC1632" s="34"/>
      <c r="SSJ1632" s="35"/>
      <c r="SSK1632" s="34"/>
      <c r="SSR1632" s="35"/>
      <c r="SSS1632" s="34"/>
      <c r="SSZ1632" s="35"/>
      <c r="STA1632" s="34"/>
      <c r="STH1632" s="35"/>
      <c r="STI1632" s="34"/>
      <c r="STP1632" s="35"/>
      <c r="STQ1632" s="34"/>
      <c r="STX1632" s="35"/>
      <c r="STY1632" s="34"/>
      <c r="SUF1632" s="35"/>
      <c r="SUG1632" s="34"/>
      <c r="SUN1632" s="35"/>
      <c r="SUO1632" s="34"/>
      <c r="SUV1632" s="35"/>
      <c r="SUW1632" s="34"/>
      <c r="SVD1632" s="35"/>
      <c r="SVE1632" s="34"/>
      <c r="SVL1632" s="35"/>
      <c r="SVM1632" s="34"/>
      <c r="SVT1632" s="35"/>
      <c r="SVU1632" s="34"/>
      <c r="SWB1632" s="35"/>
      <c r="SWC1632" s="34"/>
      <c r="SWJ1632" s="35"/>
      <c r="SWK1632" s="34"/>
      <c r="SWR1632" s="35"/>
      <c r="SWS1632" s="34"/>
      <c r="SWZ1632" s="35"/>
      <c r="SXA1632" s="34"/>
      <c r="SXH1632" s="35"/>
      <c r="SXI1632" s="34"/>
      <c r="SXP1632" s="35"/>
      <c r="SXQ1632" s="34"/>
      <c r="SXX1632" s="35"/>
      <c r="SXY1632" s="34"/>
      <c r="SYF1632" s="35"/>
      <c r="SYG1632" s="34"/>
      <c r="SYN1632" s="35"/>
      <c r="SYO1632" s="34"/>
      <c r="SYV1632" s="35"/>
      <c r="SYW1632" s="34"/>
      <c r="SZD1632" s="35"/>
      <c r="SZE1632" s="34"/>
      <c r="SZL1632" s="35"/>
      <c r="SZM1632" s="34"/>
      <c r="SZT1632" s="35"/>
      <c r="SZU1632" s="34"/>
      <c r="TAB1632" s="35"/>
      <c r="TAC1632" s="34"/>
      <c r="TAJ1632" s="35"/>
      <c r="TAK1632" s="34"/>
      <c r="TAR1632" s="35"/>
      <c r="TAS1632" s="34"/>
      <c r="TAZ1632" s="35"/>
      <c r="TBA1632" s="34"/>
      <c r="TBH1632" s="35"/>
      <c r="TBI1632" s="34"/>
      <c r="TBP1632" s="35"/>
      <c r="TBQ1632" s="34"/>
      <c r="TBX1632" s="35"/>
      <c r="TBY1632" s="34"/>
      <c r="TCF1632" s="35"/>
      <c r="TCG1632" s="34"/>
      <c r="TCN1632" s="35"/>
      <c r="TCO1632" s="34"/>
      <c r="TCV1632" s="35"/>
      <c r="TCW1632" s="34"/>
      <c r="TDD1632" s="35"/>
      <c r="TDE1632" s="34"/>
      <c r="TDL1632" s="35"/>
      <c r="TDM1632" s="34"/>
      <c r="TDT1632" s="35"/>
      <c r="TDU1632" s="34"/>
      <c r="TEB1632" s="35"/>
      <c r="TEC1632" s="34"/>
      <c r="TEJ1632" s="35"/>
      <c r="TEK1632" s="34"/>
      <c r="TER1632" s="35"/>
      <c r="TES1632" s="34"/>
      <c r="TEZ1632" s="35"/>
      <c r="TFA1632" s="34"/>
      <c r="TFH1632" s="35"/>
      <c r="TFI1632" s="34"/>
      <c r="TFP1632" s="35"/>
      <c r="TFQ1632" s="34"/>
      <c r="TFX1632" s="35"/>
      <c r="TFY1632" s="34"/>
      <c r="TGF1632" s="35"/>
      <c r="TGG1632" s="34"/>
      <c r="TGN1632" s="35"/>
      <c r="TGO1632" s="34"/>
      <c r="TGV1632" s="35"/>
      <c r="TGW1632" s="34"/>
      <c r="THD1632" s="35"/>
      <c r="THE1632" s="34"/>
      <c r="THL1632" s="35"/>
      <c r="THM1632" s="34"/>
      <c r="THT1632" s="35"/>
      <c r="THU1632" s="34"/>
      <c r="TIB1632" s="35"/>
      <c r="TIC1632" s="34"/>
      <c r="TIJ1632" s="35"/>
      <c r="TIK1632" s="34"/>
      <c r="TIR1632" s="35"/>
      <c r="TIS1632" s="34"/>
      <c r="TIZ1632" s="35"/>
      <c r="TJA1632" s="34"/>
      <c r="TJH1632" s="35"/>
      <c r="TJI1632" s="34"/>
      <c r="TJP1632" s="35"/>
      <c r="TJQ1632" s="34"/>
      <c r="TJX1632" s="35"/>
      <c r="TJY1632" s="34"/>
      <c r="TKF1632" s="35"/>
      <c r="TKG1632" s="34"/>
      <c r="TKN1632" s="35"/>
      <c r="TKO1632" s="34"/>
      <c r="TKV1632" s="35"/>
      <c r="TKW1632" s="34"/>
      <c r="TLD1632" s="35"/>
      <c r="TLE1632" s="34"/>
      <c r="TLL1632" s="35"/>
      <c r="TLM1632" s="34"/>
      <c r="TLT1632" s="35"/>
      <c r="TLU1632" s="34"/>
      <c r="TMB1632" s="35"/>
      <c r="TMC1632" s="34"/>
      <c r="TMJ1632" s="35"/>
      <c r="TMK1632" s="34"/>
      <c r="TMR1632" s="35"/>
      <c r="TMS1632" s="34"/>
      <c r="TMZ1632" s="35"/>
      <c r="TNA1632" s="34"/>
      <c r="TNH1632" s="35"/>
      <c r="TNI1632" s="34"/>
      <c r="TNP1632" s="35"/>
      <c r="TNQ1632" s="34"/>
      <c r="TNX1632" s="35"/>
      <c r="TNY1632" s="34"/>
      <c r="TOF1632" s="35"/>
      <c r="TOG1632" s="34"/>
      <c r="TON1632" s="35"/>
      <c r="TOO1632" s="34"/>
      <c r="TOV1632" s="35"/>
      <c r="TOW1632" s="34"/>
      <c r="TPD1632" s="35"/>
      <c r="TPE1632" s="34"/>
      <c r="TPL1632" s="35"/>
      <c r="TPM1632" s="34"/>
      <c r="TPT1632" s="35"/>
      <c r="TPU1632" s="34"/>
      <c r="TQB1632" s="35"/>
      <c r="TQC1632" s="34"/>
      <c r="TQJ1632" s="35"/>
      <c r="TQK1632" s="34"/>
      <c r="TQR1632" s="35"/>
      <c r="TQS1632" s="34"/>
      <c r="TQZ1632" s="35"/>
      <c r="TRA1632" s="34"/>
      <c r="TRH1632" s="35"/>
      <c r="TRI1632" s="34"/>
      <c r="TRP1632" s="35"/>
      <c r="TRQ1632" s="34"/>
      <c r="TRX1632" s="35"/>
      <c r="TRY1632" s="34"/>
      <c r="TSF1632" s="35"/>
      <c r="TSG1632" s="34"/>
      <c r="TSN1632" s="35"/>
      <c r="TSO1632" s="34"/>
      <c r="TSV1632" s="35"/>
      <c r="TSW1632" s="34"/>
      <c r="TTD1632" s="35"/>
      <c r="TTE1632" s="34"/>
      <c r="TTL1632" s="35"/>
      <c r="TTM1632" s="34"/>
      <c r="TTT1632" s="35"/>
      <c r="TTU1632" s="34"/>
      <c r="TUB1632" s="35"/>
      <c r="TUC1632" s="34"/>
      <c r="TUJ1632" s="35"/>
      <c r="TUK1632" s="34"/>
      <c r="TUR1632" s="35"/>
      <c r="TUS1632" s="34"/>
      <c r="TUZ1632" s="35"/>
      <c r="TVA1632" s="34"/>
      <c r="TVH1632" s="35"/>
      <c r="TVI1632" s="34"/>
      <c r="TVP1632" s="35"/>
      <c r="TVQ1632" s="34"/>
      <c r="TVX1632" s="35"/>
      <c r="TVY1632" s="34"/>
      <c r="TWF1632" s="35"/>
      <c r="TWG1632" s="34"/>
      <c r="TWN1632" s="35"/>
      <c r="TWO1632" s="34"/>
      <c r="TWV1632" s="35"/>
      <c r="TWW1632" s="34"/>
      <c r="TXD1632" s="35"/>
      <c r="TXE1632" s="34"/>
      <c r="TXL1632" s="35"/>
      <c r="TXM1632" s="34"/>
      <c r="TXT1632" s="35"/>
      <c r="TXU1632" s="34"/>
      <c r="TYB1632" s="35"/>
      <c r="TYC1632" s="34"/>
      <c r="TYJ1632" s="35"/>
      <c r="TYK1632" s="34"/>
      <c r="TYR1632" s="35"/>
      <c r="TYS1632" s="34"/>
      <c r="TYZ1632" s="35"/>
      <c r="TZA1632" s="34"/>
      <c r="TZH1632" s="35"/>
      <c r="TZI1632" s="34"/>
      <c r="TZP1632" s="35"/>
      <c r="TZQ1632" s="34"/>
      <c r="TZX1632" s="35"/>
      <c r="TZY1632" s="34"/>
      <c r="UAF1632" s="35"/>
      <c r="UAG1632" s="34"/>
      <c r="UAN1632" s="35"/>
      <c r="UAO1632" s="34"/>
      <c r="UAV1632" s="35"/>
      <c r="UAW1632" s="34"/>
      <c r="UBD1632" s="35"/>
      <c r="UBE1632" s="34"/>
      <c r="UBL1632" s="35"/>
      <c r="UBM1632" s="34"/>
      <c r="UBT1632" s="35"/>
      <c r="UBU1632" s="34"/>
      <c r="UCB1632" s="35"/>
      <c r="UCC1632" s="34"/>
      <c r="UCJ1632" s="35"/>
      <c r="UCK1632" s="34"/>
      <c r="UCR1632" s="35"/>
      <c r="UCS1632" s="34"/>
      <c r="UCZ1632" s="35"/>
      <c r="UDA1632" s="34"/>
      <c r="UDH1632" s="35"/>
      <c r="UDI1632" s="34"/>
      <c r="UDP1632" s="35"/>
      <c r="UDQ1632" s="34"/>
      <c r="UDX1632" s="35"/>
      <c r="UDY1632" s="34"/>
      <c r="UEF1632" s="35"/>
      <c r="UEG1632" s="34"/>
      <c r="UEN1632" s="35"/>
      <c r="UEO1632" s="34"/>
      <c r="UEV1632" s="35"/>
      <c r="UEW1632" s="34"/>
      <c r="UFD1632" s="35"/>
      <c r="UFE1632" s="34"/>
      <c r="UFL1632" s="35"/>
      <c r="UFM1632" s="34"/>
      <c r="UFT1632" s="35"/>
      <c r="UFU1632" s="34"/>
      <c r="UGB1632" s="35"/>
      <c r="UGC1632" s="34"/>
      <c r="UGJ1632" s="35"/>
      <c r="UGK1632" s="34"/>
      <c r="UGR1632" s="35"/>
      <c r="UGS1632" s="34"/>
      <c r="UGZ1632" s="35"/>
      <c r="UHA1632" s="34"/>
      <c r="UHH1632" s="35"/>
      <c r="UHI1632" s="34"/>
      <c r="UHP1632" s="35"/>
      <c r="UHQ1632" s="34"/>
      <c r="UHX1632" s="35"/>
      <c r="UHY1632" s="34"/>
      <c r="UIF1632" s="35"/>
      <c r="UIG1632" s="34"/>
      <c r="UIN1632" s="35"/>
      <c r="UIO1632" s="34"/>
      <c r="UIV1632" s="35"/>
      <c r="UIW1632" s="34"/>
      <c r="UJD1632" s="35"/>
      <c r="UJE1632" s="34"/>
      <c r="UJL1632" s="35"/>
      <c r="UJM1632" s="34"/>
      <c r="UJT1632" s="35"/>
      <c r="UJU1632" s="34"/>
      <c r="UKB1632" s="35"/>
      <c r="UKC1632" s="34"/>
      <c r="UKJ1632" s="35"/>
      <c r="UKK1632" s="34"/>
      <c r="UKR1632" s="35"/>
      <c r="UKS1632" s="34"/>
      <c r="UKZ1632" s="35"/>
      <c r="ULA1632" s="34"/>
      <c r="ULH1632" s="35"/>
      <c r="ULI1632" s="34"/>
      <c r="ULP1632" s="35"/>
      <c r="ULQ1632" s="34"/>
      <c r="ULX1632" s="35"/>
      <c r="ULY1632" s="34"/>
      <c r="UMF1632" s="35"/>
      <c r="UMG1632" s="34"/>
      <c r="UMN1632" s="35"/>
      <c r="UMO1632" s="34"/>
      <c r="UMV1632" s="35"/>
      <c r="UMW1632" s="34"/>
      <c r="UND1632" s="35"/>
      <c r="UNE1632" s="34"/>
      <c r="UNL1632" s="35"/>
      <c r="UNM1632" s="34"/>
      <c r="UNT1632" s="35"/>
      <c r="UNU1632" s="34"/>
      <c r="UOB1632" s="35"/>
      <c r="UOC1632" s="34"/>
      <c r="UOJ1632" s="35"/>
      <c r="UOK1632" s="34"/>
      <c r="UOR1632" s="35"/>
      <c r="UOS1632" s="34"/>
      <c r="UOZ1632" s="35"/>
      <c r="UPA1632" s="34"/>
      <c r="UPH1632" s="35"/>
      <c r="UPI1632" s="34"/>
      <c r="UPP1632" s="35"/>
      <c r="UPQ1632" s="34"/>
      <c r="UPX1632" s="35"/>
      <c r="UPY1632" s="34"/>
      <c r="UQF1632" s="35"/>
      <c r="UQG1632" s="34"/>
      <c r="UQN1632" s="35"/>
      <c r="UQO1632" s="34"/>
      <c r="UQV1632" s="35"/>
      <c r="UQW1632" s="34"/>
      <c r="URD1632" s="35"/>
      <c r="URE1632" s="34"/>
      <c r="URL1632" s="35"/>
      <c r="URM1632" s="34"/>
      <c r="URT1632" s="35"/>
      <c r="URU1632" s="34"/>
      <c r="USB1632" s="35"/>
      <c r="USC1632" s="34"/>
      <c r="USJ1632" s="35"/>
      <c r="USK1632" s="34"/>
      <c r="USR1632" s="35"/>
      <c r="USS1632" s="34"/>
      <c r="USZ1632" s="35"/>
      <c r="UTA1632" s="34"/>
      <c r="UTH1632" s="35"/>
      <c r="UTI1632" s="34"/>
      <c r="UTP1632" s="35"/>
      <c r="UTQ1632" s="34"/>
      <c r="UTX1632" s="35"/>
      <c r="UTY1632" s="34"/>
      <c r="UUF1632" s="35"/>
      <c r="UUG1632" s="34"/>
      <c r="UUN1632" s="35"/>
      <c r="UUO1632" s="34"/>
      <c r="UUV1632" s="35"/>
      <c r="UUW1632" s="34"/>
      <c r="UVD1632" s="35"/>
      <c r="UVE1632" s="34"/>
      <c r="UVL1632" s="35"/>
      <c r="UVM1632" s="34"/>
      <c r="UVT1632" s="35"/>
      <c r="UVU1632" s="34"/>
      <c r="UWB1632" s="35"/>
      <c r="UWC1632" s="34"/>
      <c r="UWJ1632" s="35"/>
      <c r="UWK1632" s="34"/>
      <c r="UWR1632" s="35"/>
      <c r="UWS1632" s="34"/>
      <c r="UWZ1632" s="35"/>
      <c r="UXA1632" s="34"/>
      <c r="UXH1632" s="35"/>
      <c r="UXI1632" s="34"/>
      <c r="UXP1632" s="35"/>
      <c r="UXQ1632" s="34"/>
      <c r="UXX1632" s="35"/>
      <c r="UXY1632" s="34"/>
      <c r="UYF1632" s="35"/>
      <c r="UYG1632" s="34"/>
      <c r="UYN1632" s="35"/>
      <c r="UYO1632" s="34"/>
      <c r="UYV1632" s="35"/>
      <c r="UYW1632" s="34"/>
      <c r="UZD1632" s="35"/>
      <c r="UZE1632" s="34"/>
      <c r="UZL1632" s="35"/>
      <c r="UZM1632" s="34"/>
      <c r="UZT1632" s="35"/>
      <c r="UZU1632" s="34"/>
      <c r="VAB1632" s="35"/>
      <c r="VAC1632" s="34"/>
      <c r="VAJ1632" s="35"/>
      <c r="VAK1632" s="34"/>
      <c r="VAR1632" s="35"/>
      <c r="VAS1632" s="34"/>
      <c r="VAZ1632" s="35"/>
      <c r="VBA1632" s="34"/>
      <c r="VBH1632" s="35"/>
      <c r="VBI1632" s="34"/>
      <c r="VBP1632" s="35"/>
      <c r="VBQ1632" s="34"/>
      <c r="VBX1632" s="35"/>
      <c r="VBY1632" s="34"/>
      <c r="VCF1632" s="35"/>
      <c r="VCG1632" s="34"/>
      <c r="VCN1632" s="35"/>
      <c r="VCO1632" s="34"/>
      <c r="VCV1632" s="35"/>
      <c r="VCW1632" s="34"/>
      <c r="VDD1632" s="35"/>
      <c r="VDE1632" s="34"/>
      <c r="VDL1632" s="35"/>
      <c r="VDM1632" s="34"/>
      <c r="VDT1632" s="35"/>
      <c r="VDU1632" s="34"/>
      <c r="VEB1632" s="35"/>
      <c r="VEC1632" s="34"/>
      <c r="VEJ1632" s="35"/>
      <c r="VEK1632" s="34"/>
      <c r="VER1632" s="35"/>
      <c r="VES1632" s="34"/>
      <c r="VEZ1632" s="35"/>
      <c r="VFA1632" s="34"/>
      <c r="VFH1632" s="35"/>
      <c r="VFI1632" s="34"/>
      <c r="VFP1632" s="35"/>
      <c r="VFQ1632" s="34"/>
      <c r="VFX1632" s="35"/>
      <c r="VFY1632" s="34"/>
      <c r="VGF1632" s="35"/>
      <c r="VGG1632" s="34"/>
      <c r="VGN1632" s="35"/>
      <c r="VGO1632" s="34"/>
      <c r="VGV1632" s="35"/>
      <c r="VGW1632" s="34"/>
      <c r="VHD1632" s="35"/>
      <c r="VHE1632" s="34"/>
      <c r="VHL1632" s="35"/>
      <c r="VHM1632" s="34"/>
      <c r="VHT1632" s="35"/>
      <c r="VHU1632" s="34"/>
      <c r="VIB1632" s="35"/>
      <c r="VIC1632" s="34"/>
      <c r="VIJ1632" s="35"/>
      <c r="VIK1632" s="34"/>
      <c r="VIR1632" s="35"/>
      <c r="VIS1632" s="34"/>
      <c r="VIZ1632" s="35"/>
      <c r="VJA1632" s="34"/>
      <c r="VJH1632" s="35"/>
      <c r="VJI1632" s="34"/>
      <c r="VJP1632" s="35"/>
      <c r="VJQ1632" s="34"/>
      <c r="VJX1632" s="35"/>
      <c r="VJY1632" s="34"/>
      <c r="VKF1632" s="35"/>
      <c r="VKG1632" s="34"/>
      <c r="VKN1632" s="35"/>
      <c r="VKO1632" s="34"/>
      <c r="VKV1632" s="35"/>
      <c r="VKW1632" s="34"/>
      <c r="VLD1632" s="35"/>
      <c r="VLE1632" s="34"/>
      <c r="VLL1632" s="35"/>
      <c r="VLM1632" s="34"/>
      <c r="VLT1632" s="35"/>
      <c r="VLU1632" s="34"/>
      <c r="VMB1632" s="35"/>
      <c r="VMC1632" s="34"/>
      <c r="VMJ1632" s="35"/>
      <c r="VMK1632" s="34"/>
      <c r="VMR1632" s="35"/>
      <c r="VMS1632" s="34"/>
      <c r="VMZ1632" s="35"/>
      <c r="VNA1632" s="34"/>
      <c r="VNH1632" s="35"/>
      <c r="VNI1632" s="34"/>
      <c r="VNP1632" s="35"/>
      <c r="VNQ1632" s="34"/>
      <c r="VNX1632" s="35"/>
      <c r="VNY1632" s="34"/>
      <c r="VOF1632" s="35"/>
      <c r="VOG1632" s="34"/>
      <c r="VON1632" s="35"/>
      <c r="VOO1632" s="34"/>
      <c r="VOV1632" s="35"/>
      <c r="VOW1632" s="34"/>
      <c r="VPD1632" s="35"/>
      <c r="VPE1632" s="34"/>
      <c r="VPL1632" s="35"/>
      <c r="VPM1632" s="34"/>
      <c r="VPT1632" s="35"/>
      <c r="VPU1632" s="34"/>
      <c r="VQB1632" s="35"/>
      <c r="VQC1632" s="34"/>
      <c r="VQJ1632" s="35"/>
      <c r="VQK1632" s="34"/>
      <c r="VQR1632" s="35"/>
      <c r="VQS1632" s="34"/>
      <c r="VQZ1632" s="35"/>
      <c r="VRA1632" s="34"/>
      <c r="VRH1632" s="35"/>
      <c r="VRI1632" s="34"/>
      <c r="VRP1632" s="35"/>
      <c r="VRQ1632" s="34"/>
      <c r="VRX1632" s="35"/>
      <c r="VRY1632" s="34"/>
      <c r="VSF1632" s="35"/>
      <c r="VSG1632" s="34"/>
      <c r="VSN1632" s="35"/>
      <c r="VSO1632" s="34"/>
      <c r="VSV1632" s="35"/>
      <c r="VSW1632" s="34"/>
      <c r="VTD1632" s="35"/>
      <c r="VTE1632" s="34"/>
      <c r="VTL1632" s="35"/>
      <c r="VTM1632" s="34"/>
      <c r="VTT1632" s="35"/>
      <c r="VTU1632" s="34"/>
      <c r="VUB1632" s="35"/>
      <c r="VUC1632" s="34"/>
      <c r="VUJ1632" s="35"/>
      <c r="VUK1632" s="34"/>
      <c r="VUR1632" s="35"/>
      <c r="VUS1632" s="34"/>
      <c r="VUZ1632" s="35"/>
      <c r="VVA1632" s="34"/>
      <c r="VVH1632" s="35"/>
      <c r="VVI1632" s="34"/>
      <c r="VVP1632" s="35"/>
      <c r="VVQ1632" s="34"/>
      <c r="VVX1632" s="35"/>
      <c r="VVY1632" s="34"/>
      <c r="VWF1632" s="35"/>
      <c r="VWG1632" s="34"/>
      <c r="VWN1632" s="35"/>
      <c r="VWO1632" s="34"/>
      <c r="VWV1632" s="35"/>
      <c r="VWW1632" s="34"/>
      <c r="VXD1632" s="35"/>
      <c r="VXE1632" s="34"/>
      <c r="VXL1632" s="35"/>
      <c r="VXM1632" s="34"/>
      <c r="VXT1632" s="35"/>
      <c r="VXU1632" s="34"/>
      <c r="VYB1632" s="35"/>
      <c r="VYC1632" s="34"/>
      <c r="VYJ1632" s="35"/>
      <c r="VYK1632" s="34"/>
      <c r="VYR1632" s="35"/>
      <c r="VYS1632" s="34"/>
      <c r="VYZ1632" s="35"/>
      <c r="VZA1632" s="34"/>
      <c r="VZH1632" s="35"/>
      <c r="VZI1632" s="34"/>
      <c r="VZP1632" s="35"/>
      <c r="VZQ1632" s="34"/>
      <c r="VZX1632" s="35"/>
      <c r="VZY1632" s="34"/>
      <c r="WAF1632" s="35"/>
      <c r="WAG1632" s="34"/>
      <c r="WAN1632" s="35"/>
      <c r="WAO1632" s="34"/>
      <c r="WAV1632" s="35"/>
      <c r="WAW1632" s="34"/>
      <c r="WBD1632" s="35"/>
      <c r="WBE1632" s="34"/>
      <c r="WBL1632" s="35"/>
      <c r="WBM1632" s="34"/>
      <c r="WBT1632" s="35"/>
      <c r="WBU1632" s="34"/>
      <c r="WCB1632" s="35"/>
      <c r="WCC1632" s="34"/>
      <c r="WCJ1632" s="35"/>
      <c r="WCK1632" s="34"/>
      <c r="WCR1632" s="35"/>
      <c r="WCS1632" s="34"/>
      <c r="WCZ1632" s="35"/>
      <c r="WDA1632" s="34"/>
      <c r="WDH1632" s="35"/>
      <c r="WDI1632" s="34"/>
      <c r="WDP1632" s="35"/>
      <c r="WDQ1632" s="34"/>
      <c r="WDX1632" s="35"/>
      <c r="WDY1632" s="34"/>
      <c r="WEF1632" s="35"/>
      <c r="WEG1632" s="34"/>
      <c r="WEN1632" s="35"/>
      <c r="WEO1632" s="34"/>
      <c r="WEV1632" s="35"/>
      <c r="WEW1632" s="34"/>
      <c r="WFD1632" s="35"/>
      <c r="WFE1632" s="34"/>
      <c r="WFL1632" s="35"/>
      <c r="WFM1632" s="34"/>
      <c r="WFT1632" s="35"/>
      <c r="WFU1632" s="34"/>
      <c r="WGB1632" s="35"/>
      <c r="WGC1632" s="34"/>
      <c r="WGJ1632" s="35"/>
      <c r="WGK1632" s="34"/>
      <c r="WGR1632" s="35"/>
      <c r="WGS1632" s="34"/>
      <c r="WGZ1632" s="35"/>
      <c r="WHA1632" s="34"/>
      <c r="WHH1632" s="35"/>
      <c r="WHI1632" s="34"/>
      <c r="WHP1632" s="35"/>
      <c r="WHQ1632" s="34"/>
      <c r="WHX1632" s="35"/>
      <c r="WHY1632" s="34"/>
      <c r="WIF1632" s="35"/>
      <c r="WIG1632" s="34"/>
      <c r="WIN1632" s="35"/>
      <c r="WIO1632" s="34"/>
      <c r="WIV1632" s="35"/>
      <c r="WIW1632" s="34"/>
      <c r="WJD1632" s="35"/>
      <c r="WJE1632" s="34"/>
      <c r="WJL1632" s="35"/>
      <c r="WJM1632" s="34"/>
      <c r="WJT1632" s="35"/>
      <c r="WJU1632" s="34"/>
      <c r="WKB1632" s="35"/>
      <c r="WKC1632" s="34"/>
      <c r="WKJ1632" s="35"/>
      <c r="WKK1632" s="34"/>
      <c r="WKR1632" s="35"/>
      <c r="WKS1632" s="34"/>
      <c r="WKZ1632" s="35"/>
      <c r="WLA1632" s="34"/>
      <c r="WLH1632" s="35"/>
      <c r="WLI1632" s="34"/>
      <c r="WLP1632" s="35"/>
      <c r="WLQ1632" s="34"/>
      <c r="WLX1632" s="35"/>
      <c r="WLY1632" s="34"/>
      <c r="WMF1632" s="35"/>
      <c r="WMG1632" s="34"/>
      <c r="WMN1632" s="35"/>
      <c r="WMO1632" s="34"/>
      <c r="WMV1632" s="35"/>
      <c r="WMW1632" s="34"/>
      <c r="WND1632" s="35"/>
      <c r="WNE1632" s="34"/>
      <c r="WNL1632" s="35"/>
      <c r="WNM1632" s="34"/>
      <c r="WNT1632" s="35"/>
      <c r="WNU1632" s="34"/>
      <c r="WOB1632" s="35"/>
      <c r="WOC1632" s="34"/>
      <c r="WOJ1632" s="35"/>
      <c r="WOK1632" s="34"/>
      <c r="WOR1632" s="35"/>
      <c r="WOS1632" s="34"/>
      <c r="WOZ1632" s="35"/>
      <c r="WPA1632" s="34"/>
      <c r="WPH1632" s="35"/>
      <c r="WPI1632" s="34"/>
      <c r="WPP1632" s="35"/>
      <c r="WPQ1632" s="34"/>
      <c r="WPX1632" s="35"/>
      <c r="WPY1632" s="34"/>
      <c r="WQF1632" s="35"/>
      <c r="WQG1632" s="34"/>
      <c r="WQN1632" s="35"/>
      <c r="WQO1632" s="34"/>
      <c r="WQV1632" s="35"/>
      <c r="WQW1632" s="34"/>
      <c r="WRD1632" s="35"/>
      <c r="WRE1632" s="34"/>
      <c r="WRL1632" s="35"/>
      <c r="WRM1632" s="34"/>
      <c r="WRT1632" s="35"/>
      <c r="WRU1632" s="34"/>
      <c r="WSB1632" s="35"/>
      <c r="WSC1632" s="34"/>
      <c r="WSJ1632" s="35"/>
      <c r="WSK1632" s="34"/>
      <c r="WSR1632" s="35"/>
      <c r="WSS1632" s="34"/>
      <c r="WSZ1632" s="35"/>
      <c r="WTA1632" s="34"/>
      <c r="WTH1632" s="35"/>
      <c r="WTI1632" s="34"/>
      <c r="WTP1632" s="35"/>
      <c r="WTQ1632" s="34"/>
      <c r="WTX1632" s="35"/>
      <c r="WTY1632" s="34"/>
      <c r="WUF1632" s="35"/>
      <c r="WUG1632" s="34"/>
      <c r="WUN1632" s="35"/>
      <c r="WUO1632" s="34"/>
      <c r="WUV1632" s="35"/>
      <c r="WUW1632" s="34"/>
      <c r="WVD1632" s="35"/>
      <c r="WVE1632" s="34"/>
      <c r="WVL1632" s="35"/>
      <c r="WVM1632" s="34"/>
      <c r="WVT1632" s="35"/>
      <c r="WVU1632" s="34"/>
      <c r="WWB1632" s="35"/>
      <c r="WWC1632" s="34"/>
      <c r="WWJ1632" s="35"/>
      <c r="WWK1632" s="34"/>
      <c r="WWR1632" s="35"/>
      <c r="WWS1632" s="34"/>
      <c r="WWZ1632" s="35"/>
      <c r="WXA1632" s="34"/>
      <c r="WXH1632" s="35"/>
      <c r="WXI1632" s="34"/>
      <c r="WXP1632" s="35"/>
      <c r="WXQ1632" s="34"/>
      <c r="WXX1632" s="35"/>
      <c r="WXY1632" s="34"/>
      <c r="WYF1632" s="35"/>
      <c r="WYG1632" s="34"/>
      <c r="WYN1632" s="35"/>
      <c r="WYO1632" s="34"/>
      <c r="WYV1632" s="35"/>
      <c r="WYW1632" s="34"/>
      <c r="WZD1632" s="35"/>
      <c r="WZE1632" s="34"/>
      <c r="WZL1632" s="35"/>
      <c r="WZM1632" s="34"/>
      <c r="WZT1632" s="35"/>
      <c r="WZU1632" s="34"/>
      <c r="XAB1632" s="35"/>
      <c r="XAC1632" s="34"/>
      <c r="XAJ1632" s="35"/>
      <c r="XAK1632" s="34"/>
      <c r="XAR1632" s="35"/>
      <c r="XAS1632" s="34"/>
      <c r="XAZ1632" s="35"/>
      <c r="XBA1632" s="34"/>
      <c r="XBH1632" s="35"/>
      <c r="XBI1632" s="34"/>
      <c r="XBP1632" s="35"/>
      <c r="XBQ1632" s="34"/>
      <c r="XBX1632" s="35"/>
      <c r="XBY1632" s="34"/>
      <c r="XCF1632" s="35"/>
      <c r="XCG1632" s="34"/>
      <c r="XCN1632" s="35"/>
      <c r="XCO1632" s="34"/>
      <c r="XCV1632" s="35"/>
      <c r="XCW1632" s="34"/>
      <c r="XDD1632" s="35"/>
      <c r="XDE1632" s="34"/>
      <c r="XDL1632" s="35"/>
      <c r="XDM1632" s="34"/>
      <c r="XDT1632" s="35"/>
      <c r="XDU1632" s="34"/>
      <c r="XEB1632" s="35"/>
      <c r="XEC1632" s="34"/>
      <c r="XEJ1632" s="35"/>
      <c r="XEK1632" s="34"/>
      <c r="XER1632" s="35"/>
      <c r="XES1632" s="34"/>
      <c r="XEZ1632" s="35"/>
      <c r="XFA1632" s="34"/>
    </row>
    <row r="1633" spans="1:1021 1028:2045 2052:3069 3076:4093 4100:5117 5124:6141 6148:7165 7172:8189 8196:9213 9220:10237 10244:11261 11268:12285 12292:13309 13316:14333 14340:15357 15364:16381" x14ac:dyDescent="0.25">
      <c r="A1633" t="s">
        <v>484</v>
      </c>
      <c r="B1633" t="s">
        <v>466</v>
      </c>
      <c r="C1633">
        <v>344</v>
      </c>
      <c r="D1633">
        <v>344</v>
      </c>
      <c r="E1633" s="35">
        <v>1</v>
      </c>
      <c r="F1633" s="34">
        <v>5.0000000000000002E-90</v>
      </c>
      <c r="G1633">
        <v>86.24</v>
      </c>
      <c r="H1633">
        <v>1203</v>
      </c>
      <c r="I1633" t="str">
        <f>HYPERLINK("https://www.ncbi.nlm.nih.gov/nucleotide/HM853810.1?report=genbank&amp;log$=nucltop&amp;blast_rank=31&amp;RID=XE6RV0D8013","HM853810.1")</f>
        <v>HM853810.1</v>
      </c>
      <c r="L1633" s="35"/>
      <c r="M1633" s="34"/>
      <c r="T1633" s="35"/>
      <c r="U1633" s="34"/>
      <c r="AB1633" s="35"/>
      <c r="AC1633" s="34"/>
      <c r="AJ1633" s="35"/>
      <c r="AK1633" s="34"/>
      <c r="AR1633" s="35"/>
      <c r="AS1633" s="34"/>
      <c r="AZ1633" s="35"/>
      <c r="BA1633" s="34"/>
      <c r="BH1633" s="35"/>
      <c r="BI1633" s="34"/>
      <c r="BP1633" s="35"/>
      <c r="BQ1633" s="34"/>
      <c r="BX1633" s="35"/>
      <c r="BY1633" s="34"/>
      <c r="CF1633" s="35"/>
      <c r="CG1633" s="34"/>
      <c r="CN1633" s="35"/>
      <c r="CO1633" s="34"/>
      <c r="CV1633" s="35"/>
      <c r="CW1633" s="34"/>
      <c r="DD1633" s="35"/>
      <c r="DE1633" s="34"/>
      <c r="DL1633" s="35"/>
      <c r="DM1633" s="34"/>
      <c r="DT1633" s="35"/>
      <c r="DU1633" s="34"/>
      <c r="EB1633" s="35"/>
      <c r="EC1633" s="34"/>
      <c r="EJ1633" s="35"/>
      <c r="EK1633" s="34"/>
      <c r="ER1633" s="35"/>
      <c r="ES1633" s="34"/>
      <c r="EZ1633" s="35"/>
      <c r="FA1633" s="34"/>
      <c r="FH1633" s="35"/>
      <c r="FI1633" s="34"/>
      <c r="FP1633" s="35"/>
      <c r="FQ1633" s="34"/>
      <c r="FX1633" s="35"/>
      <c r="FY1633" s="34"/>
      <c r="GF1633" s="35"/>
      <c r="GG1633" s="34"/>
      <c r="GN1633" s="35"/>
      <c r="GO1633" s="34"/>
      <c r="GV1633" s="35"/>
      <c r="GW1633" s="34"/>
      <c r="HD1633" s="35"/>
      <c r="HE1633" s="34"/>
      <c r="HL1633" s="35"/>
      <c r="HM1633" s="34"/>
      <c r="HT1633" s="35"/>
      <c r="HU1633" s="34"/>
      <c r="IB1633" s="35"/>
      <c r="IC1633" s="34"/>
      <c r="IJ1633" s="35"/>
      <c r="IK1633" s="34"/>
      <c r="IR1633" s="35"/>
      <c r="IS1633" s="34"/>
      <c r="IZ1633" s="35"/>
      <c r="JA1633" s="34"/>
      <c r="JH1633" s="35"/>
      <c r="JI1633" s="34"/>
      <c r="JP1633" s="35"/>
      <c r="JQ1633" s="34"/>
      <c r="JX1633" s="35"/>
      <c r="JY1633" s="34"/>
      <c r="KF1633" s="35"/>
      <c r="KG1633" s="34"/>
      <c r="KN1633" s="35"/>
      <c r="KO1633" s="34"/>
      <c r="KV1633" s="35"/>
      <c r="KW1633" s="34"/>
      <c r="LD1633" s="35"/>
      <c r="LE1633" s="34"/>
      <c r="LL1633" s="35"/>
      <c r="LM1633" s="34"/>
      <c r="LT1633" s="35"/>
      <c r="LU1633" s="34"/>
      <c r="MB1633" s="35"/>
      <c r="MC1633" s="34"/>
      <c r="MJ1633" s="35"/>
      <c r="MK1633" s="34"/>
      <c r="MR1633" s="35"/>
      <c r="MS1633" s="34"/>
      <c r="MZ1633" s="35"/>
      <c r="NA1633" s="34"/>
      <c r="NH1633" s="35"/>
      <c r="NI1633" s="34"/>
      <c r="NP1633" s="35"/>
      <c r="NQ1633" s="34"/>
      <c r="NX1633" s="35"/>
      <c r="NY1633" s="34"/>
      <c r="OF1633" s="35"/>
      <c r="OG1633" s="34"/>
      <c r="ON1633" s="35"/>
      <c r="OO1633" s="34"/>
      <c r="OV1633" s="35"/>
      <c r="OW1633" s="34"/>
      <c r="PD1633" s="35"/>
      <c r="PE1633" s="34"/>
      <c r="PL1633" s="35"/>
      <c r="PM1633" s="34"/>
      <c r="PT1633" s="35"/>
      <c r="PU1633" s="34"/>
      <c r="QB1633" s="35"/>
      <c r="QC1633" s="34"/>
      <c r="QJ1633" s="35"/>
      <c r="QK1633" s="34"/>
      <c r="QR1633" s="35"/>
      <c r="QS1633" s="34"/>
      <c r="QZ1633" s="35"/>
      <c r="RA1633" s="34"/>
      <c r="RH1633" s="35"/>
      <c r="RI1633" s="34"/>
      <c r="RP1633" s="35"/>
      <c r="RQ1633" s="34"/>
      <c r="RX1633" s="35"/>
      <c r="RY1633" s="34"/>
      <c r="SF1633" s="35"/>
      <c r="SG1633" s="34"/>
      <c r="SN1633" s="35"/>
      <c r="SO1633" s="34"/>
      <c r="SV1633" s="35"/>
      <c r="SW1633" s="34"/>
      <c r="TD1633" s="35"/>
      <c r="TE1633" s="34"/>
      <c r="TL1633" s="35"/>
      <c r="TM1633" s="34"/>
      <c r="TT1633" s="35"/>
      <c r="TU1633" s="34"/>
      <c r="UB1633" s="35"/>
      <c r="UC1633" s="34"/>
      <c r="UJ1633" s="35"/>
      <c r="UK1633" s="34"/>
      <c r="UR1633" s="35"/>
      <c r="US1633" s="34"/>
      <c r="UZ1633" s="35"/>
      <c r="VA1633" s="34"/>
      <c r="VH1633" s="35"/>
      <c r="VI1633" s="34"/>
      <c r="VP1633" s="35"/>
      <c r="VQ1633" s="34"/>
      <c r="VX1633" s="35"/>
      <c r="VY1633" s="34"/>
      <c r="WF1633" s="35"/>
      <c r="WG1633" s="34"/>
      <c r="WN1633" s="35"/>
      <c r="WO1633" s="34"/>
      <c r="WV1633" s="35"/>
      <c r="WW1633" s="34"/>
      <c r="XD1633" s="35"/>
      <c r="XE1633" s="34"/>
      <c r="XL1633" s="35"/>
      <c r="XM1633" s="34"/>
      <c r="XT1633" s="35"/>
      <c r="XU1633" s="34"/>
      <c r="YB1633" s="35"/>
      <c r="YC1633" s="34"/>
      <c r="YJ1633" s="35"/>
      <c r="YK1633" s="34"/>
      <c r="YR1633" s="35"/>
      <c r="YS1633" s="34"/>
      <c r="YZ1633" s="35"/>
      <c r="ZA1633" s="34"/>
      <c r="ZH1633" s="35"/>
      <c r="ZI1633" s="34"/>
      <c r="ZP1633" s="35"/>
      <c r="ZQ1633" s="34"/>
      <c r="ZX1633" s="35"/>
      <c r="ZY1633" s="34"/>
      <c r="AAF1633" s="35"/>
      <c r="AAG1633" s="34"/>
      <c r="AAN1633" s="35"/>
      <c r="AAO1633" s="34"/>
      <c r="AAV1633" s="35"/>
      <c r="AAW1633" s="34"/>
      <c r="ABD1633" s="35"/>
      <c r="ABE1633" s="34"/>
      <c r="ABL1633" s="35"/>
      <c r="ABM1633" s="34"/>
      <c r="ABT1633" s="35"/>
      <c r="ABU1633" s="34"/>
      <c r="ACB1633" s="35"/>
      <c r="ACC1633" s="34"/>
      <c r="ACJ1633" s="35"/>
      <c r="ACK1633" s="34"/>
      <c r="ACR1633" s="35"/>
      <c r="ACS1633" s="34"/>
      <c r="ACZ1633" s="35"/>
      <c r="ADA1633" s="34"/>
      <c r="ADH1633" s="35"/>
      <c r="ADI1633" s="34"/>
      <c r="ADP1633" s="35"/>
      <c r="ADQ1633" s="34"/>
      <c r="ADX1633" s="35"/>
      <c r="ADY1633" s="34"/>
      <c r="AEF1633" s="35"/>
      <c r="AEG1633" s="34"/>
      <c r="AEN1633" s="35"/>
      <c r="AEO1633" s="34"/>
      <c r="AEV1633" s="35"/>
      <c r="AEW1633" s="34"/>
      <c r="AFD1633" s="35"/>
      <c r="AFE1633" s="34"/>
      <c r="AFL1633" s="35"/>
      <c r="AFM1633" s="34"/>
      <c r="AFT1633" s="35"/>
      <c r="AFU1633" s="34"/>
      <c r="AGB1633" s="35"/>
      <c r="AGC1633" s="34"/>
      <c r="AGJ1633" s="35"/>
      <c r="AGK1633" s="34"/>
      <c r="AGR1633" s="35"/>
      <c r="AGS1633" s="34"/>
      <c r="AGZ1633" s="35"/>
      <c r="AHA1633" s="34"/>
      <c r="AHH1633" s="35"/>
      <c r="AHI1633" s="34"/>
      <c r="AHP1633" s="35"/>
      <c r="AHQ1633" s="34"/>
      <c r="AHX1633" s="35"/>
      <c r="AHY1633" s="34"/>
      <c r="AIF1633" s="35"/>
      <c r="AIG1633" s="34"/>
      <c r="AIN1633" s="35"/>
      <c r="AIO1633" s="34"/>
      <c r="AIV1633" s="35"/>
      <c r="AIW1633" s="34"/>
      <c r="AJD1633" s="35"/>
      <c r="AJE1633" s="34"/>
      <c r="AJL1633" s="35"/>
      <c r="AJM1633" s="34"/>
      <c r="AJT1633" s="35"/>
      <c r="AJU1633" s="34"/>
      <c r="AKB1633" s="35"/>
      <c r="AKC1633" s="34"/>
      <c r="AKJ1633" s="35"/>
      <c r="AKK1633" s="34"/>
      <c r="AKR1633" s="35"/>
      <c r="AKS1633" s="34"/>
      <c r="AKZ1633" s="35"/>
      <c r="ALA1633" s="34"/>
      <c r="ALH1633" s="35"/>
      <c r="ALI1633" s="34"/>
      <c r="ALP1633" s="35"/>
      <c r="ALQ1633" s="34"/>
      <c r="ALX1633" s="35"/>
      <c r="ALY1633" s="34"/>
      <c r="AMF1633" s="35"/>
      <c r="AMG1633" s="34"/>
      <c r="AMN1633" s="35"/>
      <c r="AMO1633" s="34"/>
      <c r="AMV1633" s="35"/>
      <c r="AMW1633" s="34"/>
      <c r="AND1633" s="35"/>
      <c r="ANE1633" s="34"/>
      <c r="ANL1633" s="35"/>
      <c r="ANM1633" s="34"/>
      <c r="ANT1633" s="35"/>
      <c r="ANU1633" s="34"/>
      <c r="AOB1633" s="35"/>
      <c r="AOC1633" s="34"/>
      <c r="AOJ1633" s="35"/>
      <c r="AOK1633" s="34"/>
      <c r="AOR1633" s="35"/>
      <c r="AOS1633" s="34"/>
      <c r="AOZ1633" s="35"/>
      <c r="APA1633" s="34"/>
      <c r="APH1633" s="35"/>
      <c r="API1633" s="34"/>
      <c r="APP1633" s="35"/>
      <c r="APQ1633" s="34"/>
      <c r="APX1633" s="35"/>
      <c r="APY1633" s="34"/>
      <c r="AQF1633" s="35"/>
      <c r="AQG1633" s="34"/>
      <c r="AQN1633" s="35"/>
      <c r="AQO1633" s="34"/>
      <c r="AQV1633" s="35"/>
      <c r="AQW1633" s="34"/>
      <c r="ARD1633" s="35"/>
      <c r="ARE1633" s="34"/>
      <c r="ARL1633" s="35"/>
      <c r="ARM1633" s="34"/>
      <c r="ART1633" s="35"/>
      <c r="ARU1633" s="34"/>
      <c r="ASB1633" s="35"/>
      <c r="ASC1633" s="34"/>
      <c r="ASJ1633" s="35"/>
      <c r="ASK1633" s="34"/>
      <c r="ASR1633" s="35"/>
      <c r="ASS1633" s="34"/>
      <c r="ASZ1633" s="35"/>
      <c r="ATA1633" s="34"/>
      <c r="ATH1633" s="35"/>
      <c r="ATI1633" s="34"/>
      <c r="ATP1633" s="35"/>
      <c r="ATQ1633" s="34"/>
      <c r="ATX1633" s="35"/>
      <c r="ATY1633" s="34"/>
      <c r="AUF1633" s="35"/>
      <c r="AUG1633" s="34"/>
      <c r="AUN1633" s="35"/>
      <c r="AUO1633" s="34"/>
      <c r="AUV1633" s="35"/>
      <c r="AUW1633" s="34"/>
      <c r="AVD1633" s="35"/>
      <c r="AVE1633" s="34"/>
      <c r="AVL1633" s="35"/>
      <c r="AVM1633" s="34"/>
      <c r="AVT1633" s="35"/>
      <c r="AVU1633" s="34"/>
      <c r="AWB1633" s="35"/>
      <c r="AWC1633" s="34"/>
      <c r="AWJ1633" s="35"/>
      <c r="AWK1633" s="34"/>
      <c r="AWR1633" s="35"/>
      <c r="AWS1633" s="34"/>
      <c r="AWZ1633" s="35"/>
      <c r="AXA1633" s="34"/>
      <c r="AXH1633" s="35"/>
      <c r="AXI1633" s="34"/>
      <c r="AXP1633" s="35"/>
      <c r="AXQ1633" s="34"/>
      <c r="AXX1633" s="35"/>
      <c r="AXY1633" s="34"/>
      <c r="AYF1633" s="35"/>
      <c r="AYG1633" s="34"/>
      <c r="AYN1633" s="35"/>
      <c r="AYO1633" s="34"/>
      <c r="AYV1633" s="35"/>
      <c r="AYW1633" s="34"/>
      <c r="AZD1633" s="35"/>
      <c r="AZE1633" s="34"/>
      <c r="AZL1633" s="35"/>
      <c r="AZM1633" s="34"/>
      <c r="AZT1633" s="35"/>
      <c r="AZU1633" s="34"/>
      <c r="BAB1633" s="35"/>
      <c r="BAC1633" s="34"/>
      <c r="BAJ1633" s="35"/>
      <c r="BAK1633" s="34"/>
      <c r="BAR1633" s="35"/>
      <c r="BAS1633" s="34"/>
      <c r="BAZ1633" s="35"/>
      <c r="BBA1633" s="34"/>
      <c r="BBH1633" s="35"/>
      <c r="BBI1633" s="34"/>
      <c r="BBP1633" s="35"/>
      <c r="BBQ1633" s="34"/>
      <c r="BBX1633" s="35"/>
      <c r="BBY1633" s="34"/>
      <c r="BCF1633" s="35"/>
      <c r="BCG1633" s="34"/>
      <c r="BCN1633" s="35"/>
      <c r="BCO1633" s="34"/>
      <c r="BCV1633" s="35"/>
      <c r="BCW1633" s="34"/>
      <c r="BDD1633" s="35"/>
      <c r="BDE1633" s="34"/>
      <c r="BDL1633" s="35"/>
      <c r="BDM1633" s="34"/>
      <c r="BDT1633" s="35"/>
      <c r="BDU1633" s="34"/>
      <c r="BEB1633" s="35"/>
      <c r="BEC1633" s="34"/>
      <c r="BEJ1633" s="35"/>
      <c r="BEK1633" s="34"/>
      <c r="BER1633" s="35"/>
      <c r="BES1633" s="34"/>
      <c r="BEZ1633" s="35"/>
      <c r="BFA1633" s="34"/>
      <c r="BFH1633" s="35"/>
      <c r="BFI1633" s="34"/>
      <c r="BFP1633" s="35"/>
      <c r="BFQ1633" s="34"/>
      <c r="BFX1633" s="35"/>
      <c r="BFY1633" s="34"/>
      <c r="BGF1633" s="35"/>
      <c r="BGG1633" s="34"/>
      <c r="BGN1633" s="35"/>
      <c r="BGO1633" s="34"/>
      <c r="BGV1633" s="35"/>
      <c r="BGW1633" s="34"/>
      <c r="BHD1633" s="35"/>
      <c r="BHE1633" s="34"/>
      <c r="BHL1633" s="35"/>
      <c r="BHM1633" s="34"/>
      <c r="BHT1633" s="35"/>
      <c r="BHU1633" s="34"/>
      <c r="BIB1633" s="35"/>
      <c r="BIC1633" s="34"/>
      <c r="BIJ1633" s="35"/>
      <c r="BIK1633" s="34"/>
      <c r="BIR1633" s="35"/>
      <c r="BIS1633" s="34"/>
      <c r="BIZ1633" s="35"/>
      <c r="BJA1633" s="34"/>
      <c r="BJH1633" s="35"/>
      <c r="BJI1633" s="34"/>
      <c r="BJP1633" s="35"/>
      <c r="BJQ1633" s="34"/>
      <c r="BJX1633" s="35"/>
      <c r="BJY1633" s="34"/>
      <c r="BKF1633" s="35"/>
      <c r="BKG1633" s="34"/>
      <c r="BKN1633" s="35"/>
      <c r="BKO1633" s="34"/>
      <c r="BKV1633" s="35"/>
      <c r="BKW1633" s="34"/>
      <c r="BLD1633" s="35"/>
      <c r="BLE1633" s="34"/>
      <c r="BLL1633" s="35"/>
      <c r="BLM1633" s="34"/>
      <c r="BLT1633" s="35"/>
      <c r="BLU1633" s="34"/>
      <c r="BMB1633" s="35"/>
      <c r="BMC1633" s="34"/>
      <c r="BMJ1633" s="35"/>
      <c r="BMK1633" s="34"/>
      <c r="BMR1633" s="35"/>
      <c r="BMS1633" s="34"/>
      <c r="BMZ1633" s="35"/>
      <c r="BNA1633" s="34"/>
      <c r="BNH1633" s="35"/>
      <c r="BNI1633" s="34"/>
      <c r="BNP1633" s="35"/>
      <c r="BNQ1633" s="34"/>
      <c r="BNX1633" s="35"/>
      <c r="BNY1633" s="34"/>
      <c r="BOF1633" s="35"/>
      <c r="BOG1633" s="34"/>
      <c r="BON1633" s="35"/>
      <c r="BOO1633" s="34"/>
      <c r="BOV1633" s="35"/>
      <c r="BOW1633" s="34"/>
      <c r="BPD1633" s="35"/>
      <c r="BPE1633" s="34"/>
      <c r="BPL1633" s="35"/>
      <c r="BPM1633" s="34"/>
      <c r="BPT1633" s="35"/>
      <c r="BPU1633" s="34"/>
      <c r="BQB1633" s="35"/>
      <c r="BQC1633" s="34"/>
      <c r="BQJ1633" s="35"/>
      <c r="BQK1633" s="34"/>
      <c r="BQR1633" s="35"/>
      <c r="BQS1633" s="34"/>
      <c r="BQZ1633" s="35"/>
      <c r="BRA1633" s="34"/>
      <c r="BRH1633" s="35"/>
      <c r="BRI1633" s="34"/>
      <c r="BRP1633" s="35"/>
      <c r="BRQ1633" s="34"/>
      <c r="BRX1633" s="35"/>
      <c r="BRY1633" s="34"/>
      <c r="BSF1633" s="35"/>
      <c r="BSG1633" s="34"/>
      <c r="BSN1633" s="35"/>
      <c r="BSO1633" s="34"/>
      <c r="BSV1633" s="35"/>
      <c r="BSW1633" s="34"/>
      <c r="BTD1633" s="35"/>
      <c r="BTE1633" s="34"/>
      <c r="BTL1633" s="35"/>
      <c r="BTM1633" s="34"/>
      <c r="BTT1633" s="35"/>
      <c r="BTU1633" s="34"/>
      <c r="BUB1633" s="35"/>
      <c r="BUC1633" s="34"/>
      <c r="BUJ1633" s="35"/>
      <c r="BUK1633" s="34"/>
      <c r="BUR1633" s="35"/>
      <c r="BUS1633" s="34"/>
      <c r="BUZ1633" s="35"/>
      <c r="BVA1633" s="34"/>
      <c r="BVH1633" s="35"/>
      <c r="BVI1633" s="34"/>
      <c r="BVP1633" s="35"/>
      <c r="BVQ1633" s="34"/>
      <c r="BVX1633" s="35"/>
      <c r="BVY1633" s="34"/>
      <c r="BWF1633" s="35"/>
      <c r="BWG1633" s="34"/>
      <c r="BWN1633" s="35"/>
      <c r="BWO1633" s="34"/>
      <c r="BWV1633" s="35"/>
      <c r="BWW1633" s="34"/>
      <c r="BXD1633" s="35"/>
      <c r="BXE1633" s="34"/>
      <c r="BXL1633" s="35"/>
      <c r="BXM1633" s="34"/>
      <c r="BXT1633" s="35"/>
      <c r="BXU1633" s="34"/>
      <c r="BYB1633" s="35"/>
      <c r="BYC1633" s="34"/>
      <c r="BYJ1633" s="35"/>
      <c r="BYK1633" s="34"/>
      <c r="BYR1633" s="35"/>
      <c r="BYS1633" s="34"/>
      <c r="BYZ1633" s="35"/>
      <c r="BZA1633" s="34"/>
      <c r="BZH1633" s="35"/>
      <c r="BZI1633" s="34"/>
      <c r="BZP1633" s="35"/>
      <c r="BZQ1633" s="34"/>
      <c r="BZX1633" s="35"/>
      <c r="BZY1633" s="34"/>
      <c r="CAF1633" s="35"/>
      <c r="CAG1633" s="34"/>
      <c r="CAN1633" s="35"/>
      <c r="CAO1633" s="34"/>
      <c r="CAV1633" s="35"/>
      <c r="CAW1633" s="34"/>
      <c r="CBD1633" s="35"/>
      <c r="CBE1633" s="34"/>
      <c r="CBL1633" s="35"/>
      <c r="CBM1633" s="34"/>
      <c r="CBT1633" s="35"/>
      <c r="CBU1633" s="34"/>
      <c r="CCB1633" s="35"/>
      <c r="CCC1633" s="34"/>
      <c r="CCJ1633" s="35"/>
      <c r="CCK1633" s="34"/>
      <c r="CCR1633" s="35"/>
      <c r="CCS1633" s="34"/>
      <c r="CCZ1633" s="35"/>
      <c r="CDA1633" s="34"/>
      <c r="CDH1633" s="35"/>
      <c r="CDI1633" s="34"/>
      <c r="CDP1633" s="35"/>
      <c r="CDQ1633" s="34"/>
      <c r="CDX1633" s="35"/>
      <c r="CDY1633" s="34"/>
      <c r="CEF1633" s="35"/>
      <c r="CEG1633" s="34"/>
      <c r="CEN1633" s="35"/>
      <c r="CEO1633" s="34"/>
      <c r="CEV1633" s="35"/>
      <c r="CEW1633" s="34"/>
      <c r="CFD1633" s="35"/>
      <c r="CFE1633" s="34"/>
      <c r="CFL1633" s="35"/>
      <c r="CFM1633" s="34"/>
      <c r="CFT1633" s="35"/>
      <c r="CFU1633" s="34"/>
      <c r="CGB1633" s="35"/>
      <c r="CGC1633" s="34"/>
      <c r="CGJ1633" s="35"/>
      <c r="CGK1633" s="34"/>
      <c r="CGR1633" s="35"/>
      <c r="CGS1633" s="34"/>
      <c r="CGZ1633" s="35"/>
      <c r="CHA1633" s="34"/>
      <c r="CHH1633" s="35"/>
      <c r="CHI1633" s="34"/>
      <c r="CHP1633" s="35"/>
      <c r="CHQ1633" s="34"/>
      <c r="CHX1633" s="35"/>
      <c r="CHY1633" s="34"/>
      <c r="CIF1633" s="35"/>
      <c r="CIG1633" s="34"/>
      <c r="CIN1633" s="35"/>
      <c r="CIO1633" s="34"/>
      <c r="CIV1633" s="35"/>
      <c r="CIW1633" s="34"/>
      <c r="CJD1633" s="35"/>
      <c r="CJE1633" s="34"/>
      <c r="CJL1633" s="35"/>
      <c r="CJM1633" s="34"/>
      <c r="CJT1633" s="35"/>
      <c r="CJU1633" s="34"/>
      <c r="CKB1633" s="35"/>
      <c r="CKC1633" s="34"/>
      <c r="CKJ1633" s="35"/>
      <c r="CKK1633" s="34"/>
      <c r="CKR1633" s="35"/>
      <c r="CKS1633" s="34"/>
      <c r="CKZ1633" s="35"/>
      <c r="CLA1633" s="34"/>
      <c r="CLH1633" s="35"/>
      <c r="CLI1633" s="34"/>
      <c r="CLP1633" s="35"/>
      <c r="CLQ1633" s="34"/>
      <c r="CLX1633" s="35"/>
      <c r="CLY1633" s="34"/>
      <c r="CMF1633" s="35"/>
      <c r="CMG1633" s="34"/>
      <c r="CMN1633" s="35"/>
      <c r="CMO1633" s="34"/>
      <c r="CMV1633" s="35"/>
      <c r="CMW1633" s="34"/>
      <c r="CND1633" s="35"/>
      <c r="CNE1633" s="34"/>
      <c r="CNL1633" s="35"/>
      <c r="CNM1633" s="34"/>
      <c r="CNT1633" s="35"/>
      <c r="CNU1633" s="34"/>
      <c r="COB1633" s="35"/>
      <c r="COC1633" s="34"/>
      <c r="COJ1633" s="35"/>
      <c r="COK1633" s="34"/>
      <c r="COR1633" s="35"/>
      <c r="COS1633" s="34"/>
      <c r="COZ1633" s="35"/>
      <c r="CPA1633" s="34"/>
      <c r="CPH1633" s="35"/>
      <c r="CPI1633" s="34"/>
      <c r="CPP1633" s="35"/>
      <c r="CPQ1633" s="34"/>
      <c r="CPX1633" s="35"/>
      <c r="CPY1633" s="34"/>
      <c r="CQF1633" s="35"/>
      <c r="CQG1633" s="34"/>
      <c r="CQN1633" s="35"/>
      <c r="CQO1633" s="34"/>
      <c r="CQV1633" s="35"/>
      <c r="CQW1633" s="34"/>
      <c r="CRD1633" s="35"/>
      <c r="CRE1633" s="34"/>
      <c r="CRL1633" s="35"/>
      <c r="CRM1633" s="34"/>
      <c r="CRT1633" s="35"/>
      <c r="CRU1633" s="34"/>
      <c r="CSB1633" s="35"/>
      <c r="CSC1633" s="34"/>
      <c r="CSJ1633" s="35"/>
      <c r="CSK1633" s="34"/>
      <c r="CSR1633" s="35"/>
      <c r="CSS1633" s="34"/>
      <c r="CSZ1633" s="35"/>
      <c r="CTA1633" s="34"/>
      <c r="CTH1633" s="35"/>
      <c r="CTI1633" s="34"/>
      <c r="CTP1633" s="35"/>
      <c r="CTQ1633" s="34"/>
      <c r="CTX1633" s="35"/>
      <c r="CTY1633" s="34"/>
      <c r="CUF1633" s="35"/>
      <c r="CUG1633" s="34"/>
      <c r="CUN1633" s="35"/>
      <c r="CUO1633" s="34"/>
      <c r="CUV1633" s="35"/>
      <c r="CUW1633" s="34"/>
      <c r="CVD1633" s="35"/>
      <c r="CVE1633" s="34"/>
      <c r="CVL1633" s="35"/>
      <c r="CVM1633" s="34"/>
      <c r="CVT1633" s="35"/>
      <c r="CVU1633" s="34"/>
      <c r="CWB1633" s="35"/>
      <c r="CWC1633" s="34"/>
      <c r="CWJ1633" s="35"/>
      <c r="CWK1633" s="34"/>
      <c r="CWR1633" s="35"/>
      <c r="CWS1633" s="34"/>
      <c r="CWZ1633" s="35"/>
      <c r="CXA1633" s="34"/>
      <c r="CXH1633" s="35"/>
      <c r="CXI1633" s="34"/>
      <c r="CXP1633" s="35"/>
      <c r="CXQ1633" s="34"/>
      <c r="CXX1633" s="35"/>
      <c r="CXY1633" s="34"/>
      <c r="CYF1633" s="35"/>
      <c r="CYG1633" s="34"/>
      <c r="CYN1633" s="35"/>
      <c r="CYO1633" s="34"/>
      <c r="CYV1633" s="35"/>
      <c r="CYW1633" s="34"/>
      <c r="CZD1633" s="35"/>
      <c r="CZE1633" s="34"/>
      <c r="CZL1633" s="35"/>
      <c r="CZM1633" s="34"/>
      <c r="CZT1633" s="35"/>
      <c r="CZU1633" s="34"/>
      <c r="DAB1633" s="35"/>
      <c r="DAC1633" s="34"/>
      <c r="DAJ1633" s="35"/>
      <c r="DAK1633" s="34"/>
      <c r="DAR1633" s="35"/>
      <c r="DAS1633" s="34"/>
      <c r="DAZ1633" s="35"/>
      <c r="DBA1633" s="34"/>
      <c r="DBH1633" s="35"/>
      <c r="DBI1633" s="34"/>
      <c r="DBP1633" s="35"/>
      <c r="DBQ1633" s="34"/>
      <c r="DBX1633" s="35"/>
      <c r="DBY1633" s="34"/>
      <c r="DCF1633" s="35"/>
      <c r="DCG1633" s="34"/>
      <c r="DCN1633" s="35"/>
      <c r="DCO1633" s="34"/>
      <c r="DCV1633" s="35"/>
      <c r="DCW1633" s="34"/>
      <c r="DDD1633" s="35"/>
      <c r="DDE1633" s="34"/>
      <c r="DDL1633" s="35"/>
      <c r="DDM1633" s="34"/>
      <c r="DDT1633" s="35"/>
      <c r="DDU1633" s="34"/>
      <c r="DEB1633" s="35"/>
      <c r="DEC1633" s="34"/>
      <c r="DEJ1633" s="35"/>
      <c r="DEK1633" s="34"/>
      <c r="DER1633" s="35"/>
      <c r="DES1633" s="34"/>
      <c r="DEZ1633" s="35"/>
      <c r="DFA1633" s="34"/>
      <c r="DFH1633" s="35"/>
      <c r="DFI1633" s="34"/>
      <c r="DFP1633" s="35"/>
      <c r="DFQ1633" s="34"/>
      <c r="DFX1633" s="35"/>
      <c r="DFY1633" s="34"/>
      <c r="DGF1633" s="35"/>
      <c r="DGG1633" s="34"/>
      <c r="DGN1633" s="35"/>
      <c r="DGO1633" s="34"/>
      <c r="DGV1633" s="35"/>
      <c r="DGW1633" s="34"/>
      <c r="DHD1633" s="35"/>
      <c r="DHE1633" s="34"/>
      <c r="DHL1633" s="35"/>
      <c r="DHM1633" s="34"/>
      <c r="DHT1633" s="35"/>
      <c r="DHU1633" s="34"/>
      <c r="DIB1633" s="35"/>
      <c r="DIC1633" s="34"/>
      <c r="DIJ1633" s="35"/>
      <c r="DIK1633" s="34"/>
      <c r="DIR1633" s="35"/>
      <c r="DIS1633" s="34"/>
      <c r="DIZ1633" s="35"/>
      <c r="DJA1633" s="34"/>
      <c r="DJH1633" s="35"/>
      <c r="DJI1633" s="34"/>
      <c r="DJP1633" s="35"/>
      <c r="DJQ1633" s="34"/>
      <c r="DJX1633" s="35"/>
      <c r="DJY1633" s="34"/>
      <c r="DKF1633" s="35"/>
      <c r="DKG1633" s="34"/>
      <c r="DKN1633" s="35"/>
      <c r="DKO1633" s="34"/>
      <c r="DKV1633" s="35"/>
      <c r="DKW1633" s="34"/>
      <c r="DLD1633" s="35"/>
      <c r="DLE1633" s="34"/>
      <c r="DLL1633" s="35"/>
      <c r="DLM1633" s="34"/>
      <c r="DLT1633" s="35"/>
      <c r="DLU1633" s="34"/>
      <c r="DMB1633" s="35"/>
      <c r="DMC1633" s="34"/>
      <c r="DMJ1633" s="35"/>
      <c r="DMK1633" s="34"/>
      <c r="DMR1633" s="35"/>
      <c r="DMS1633" s="34"/>
      <c r="DMZ1633" s="35"/>
      <c r="DNA1633" s="34"/>
      <c r="DNH1633" s="35"/>
      <c r="DNI1633" s="34"/>
      <c r="DNP1633" s="35"/>
      <c r="DNQ1633" s="34"/>
      <c r="DNX1633" s="35"/>
      <c r="DNY1633" s="34"/>
      <c r="DOF1633" s="35"/>
      <c r="DOG1633" s="34"/>
      <c r="DON1633" s="35"/>
      <c r="DOO1633" s="34"/>
      <c r="DOV1633" s="35"/>
      <c r="DOW1633" s="34"/>
      <c r="DPD1633" s="35"/>
      <c r="DPE1633" s="34"/>
      <c r="DPL1633" s="35"/>
      <c r="DPM1633" s="34"/>
      <c r="DPT1633" s="35"/>
      <c r="DPU1633" s="34"/>
      <c r="DQB1633" s="35"/>
      <c r="DQC1633" s="34"/>
      <c r="DQJ1633" s="35"/>
      <c r="DQK1633" s="34"/>
      <c r="DQR1633" s="35"/>
      <c r="DQS1633" s="34"/>
      <c r="DQZ1633" s="35"/>
      <c r="DRA1633" s="34"/>
      <c r="DRH1633" s="35"/>
      <c r="DRI1633" s="34"/>
      <c r="DRP1633" s="35"/>
      <c r="DRQ1633" s="34"/>
      <c r="DRX1633" s="35"/>
      <c r="DRY1633" s="34"/>
      <c r="DSF1633" s="35"/>
      <c r="DSG1633" s="34"/>
      <c r="DSN1633" s="35"/>
      <c r="DSO1633" s="34"/>
      <c r="DSV1633" s="35"/>
      <c r="DSW1633" s="34"/>
      <c r="DTD1633" s="35"/>
      <c r="DTE1633" s="34"/>
      <c r="DTL1633" s="35"/>
      <c r="DTM1633" s="34"/>
      <c r="DTT1633" s="35"/>
      <c r="DTU1633" s="34"/>
      <c r="DUB1633" s="35"/>
      <c r="DUC1633" s="34"/>
      <c r="DUJ1633" s="35"/>
      <c r="DUK1633" s="34"/>
      <c r="DUR1633" s="35"/>
      <c r="DUS1633" s="34"/>
      <c r="DUZ1633" s="35"/>
      <c r="DVA1633" s="34"/>
      <c r="DVH1633" s="35"/>
      <c r="DVI1633" s="34"/>
      <c r="DVP1633" s="35"/>
      <c r="DVQ1633" s="34"/>
      <c r="DVX1633" s="35"/>
      <c r="DVY1633" s="34"/>
      <c r="DWF1633" s="35"/>
      <c r="DWG1633" s="34"/>
      <c r="DWN1633" s="35"/>
      <c r="DWO1633" s="34"/>
      <c r="DWV1633" s="35"/>
      <c r="DWW1633" s="34"/>
      <c r="DXD1633" s="35"/>
      <c r="DXE1633" s="34"/>
      <c r="DXL1633" s="35"/>
      <c r="DXM1633" s="34"/>
      <c r="DXT1633" s="35"/>
      <c r="DXU1633" s="34"/>
      <c r="DYB1633" s="35"/>
      <c r="DYC1633" s="34"/>
      <c r="DYJ1633" s="35"/>
      <c r="DYK1633" s="34"/>
      <c r="DYR1633" s="35"/>
      <c r="DYS1633" s="34"/>
      <c r="DYZ1633" s="35"/>
      <c r="DZA1633" s="34"/>
      <c r="DZH1633" s="35"/>
      <c r="DZI1633" s="34"/>
      <c r="DZP1633" s="35"/>
      <c r="DZQ1633" s="34"/>
      <c r="DZX1633" s="35"/>
      <c r="DZY1633" s="34"/>
      <c r="EAF1633" s="35"/>
      <c r="EAG1633" s="34"/>
      <c r="EAN1633" s="35"/>
      <c r="EAO1633" s="34"/>
      <c r="EAV1633" s="35"/>
      <c r="EAW1633" s="34"/>
      <c r="EBD1633" s="35"/>
      <c r="EBE1633" s="34"/>
      <c r="EBL1633" s="35"/>
      <c r="EBM1633" s="34"/>
      <c r="EBT1633" s="35"/>
      <c r="EBU1633" s="34"/>
      <c r="ECB1633" s="35"/>
      <c r="ECC1633" s="34"/>
      <c r="ECJ1633" s="35"/>
      <c r="ECK1633" s="34"/>
      <c r="ECR1633" s="35"/>
      <c r="ECS1633" s="34"/>
      <c r="ECZ1633" s="35"/>
      <c r="EDA1633" s="34"/>
      <c r="EDH1633" s="35"/>
      <c r="EDI1633" s="34"/>
      <c r="EDP1633" s="35"/>
      <c r="EDQ1633" s="34"/>
      <c r="EDX1633" s="35"/>
      <c r="EDY1633" s="34"/>
      <c r="EEF1633" s="35"/>
      <c r="EEG1633" s="34"/>
      <c r="EEN1633" s="35"/>
      <c r="EEO1633" s="34"/>
      <c r="EEV1633" s="35"/>
      <c r="EEW1633" s="34"/>
      <c r="EFD1633" s="35"/>
      <c r="EFE1633" s="34"/>
      <c r="EFL1633" s="35"/>
      <c r="EFM1633" s="34"/>
      <c r="EFT1633" s="35"/>
      <c r="EFU1633" s="34"/>
      <c r="EGB1633" s="35"/>
      <c r="EGC1633" s="34"/>
      <c r="EGJ1633" s="35"/>
      <c r="EGK1633" s="34"/>
      <c r="EGR1633" s="35"/>
      <c r="EGS1633" s="34"/>
      <c r="EGZ1633" s="35"/>
      <c r="EHA1633" s="34"/>
      <c r="EHH1633" s="35"/>
      <c r="EHI1633" s="34"/>
      <c r="EHP1633" s="35"/>
      <c r="EHQ1633" s="34"/>
      <c r="EHX1633" s="35"/>
      <c r="EHY1633" s="34"/>
      <c r="EIF1633" s="35"/>
      <c r="EIG1633" s="34"/>
      <c r="EIN1633" s="35"/>
      <c r="EIO1633" s="34"/>
      <c r="EIV1633" s="35"/>
      <c r="EIW1633" s="34"/>
      <c r="EJD1633" s="35"/>
      <c r="EJE1633" s="34"/>
      <c r="EJL1633" s="35"/>
      <c r="EJM1633" s="34"/>
      <c r="EJT1633" s="35"/>
      <c r="EJU1633" s="34"/>
      <c r="EKB1633" s="35"/>
      <c r="EKC1633" s="34"/>
      <c r="EKJ1633" s="35"/>
      <c r="EKK1633" s="34"/>
      <c r="EKR1633" s="35"/>
      <c r="EKS1633" s="34"/>
      <c r="EKZ1633" s="35"/>
      <c r="ELA1633" s="34"/>
      <c r="ELH1633" s="35"/>
      <c r="ELI1633" s="34"/>
      <c r="ELP1633" s="35"/>
      <c r="ELQ1633" s="34"/>
      <c r="ELX1633" s="35"/>
      <c r="ELY1633" s="34"/>
      <c r="EMF1633" s="35"/>
      <c r="EMG1633" s="34"/>
      <c r="EMN1633" s="35"/>
      <c r="EMO1633" s="34"/>
      <c r="EMV1633" s="35"/>
      <c r="EMW1633" s="34"/>
      <c r="END1633" s="35"/>
      <c r="ENE1633" s="34"/>
      <c r="ENL1633" s="35"/>
      <c r="ENM1633" s="34"/>
      <c r="ENT1633" s="35"/>
      <c r="ENU1633" s="34"/>
      <c r="EOB1633" s="35"/>
      <c r="EOC1633" s="34"/>
      <c r="EOJ1633" s="35"/>
      <c r="EOK1633" s="34"/>
      <c r="EOR1633" s="35"/>
      <c r="EOS1633" s="34"/>
      <c r="EOZ1633" s="35"/>
      <c r="EPA1633" s="34"/>
      <c r="EPH1633" s="35"/>
      <c r="EPI1633" s="34"/>
      <c r="EPP1633" s="35"/>
      <c r="EPQ1633" s="34"/>
      <c r="EPX1633" s="35"/>
      <c r="EPY1633" s="34"/>
      <c r="EQF1633" s="35"/>
      <c r="EQG1633" s="34"/>
      <c r="EQN1633" s="35"/>
      <c r="EQO1633" s="34"/>
      <c r="EQV1633" s="35"/>
      <c r="EQW1633" s="34"/>
      <c r="ERD1633" s="35"/>
      <c r="ERE1633" s="34"/>
      <c r="ERL1633" s="35"/>
      <c r="ERM1633" s="34"/>
      <c r="ERT1633" s="35"/>
      <c r="ERU1633" s="34"/>
      <c r="ESB1633" s="35"/>
      <c r="ESC1633" s="34"/>
      <c r="ESJ1633" s="35"/>
      <c r="ESK1633" s="34"/>
      <c r="ESR1633" s="35"/>
      <c r="ESS1633" s="34"/>
      <c r="ESZ1633" s="35"/>
      <c r="ETA1633" s="34"/>
      <c r="ETH1633" s="35"/>
      <c r="ETI1633" s="34"/>
      <c r="ETP1633" s="35"/>
      <c r="ETQ1633" s="34"/>
      <c r="ETX1633" s="35"/>
      <c r="ETY1633" s="34"/>
      <c r="EUF1633" s="35"/>
      <c r="EUG1633" s="34"/>
      <c r="EUN1633" s="35"/>
      <c r="EUO1633" s="34"/>
      <c r="EUV1633" s="35"/>
      <c r="EUW1633" s="34"/>
      <c r="EVD1633" s="35"/>
      <c r="EVE1633" s="34"/>
      <c r="EVL1633" s="35"/>
      <c r="EVM1633" s="34"/>
      <c r="EVT1633" s="35"/>
      <c r="EVU1633" s="34"/>
      <c r="EWB1633" s="35"/>
      <c r="EWC1633" s="34"/>
      <c r="EWJ1633" s="35"/>
      <c r="EWK1633" s="34"/>
      <c r="EWR1633" s="35"/>
      <c r="EWS1633" s="34"/>
      <c r="EWZ1633" s="35"/>
      <c r="EXA1633" s="34"/>
      <c r="EXH1633" s="35"/>
      <c r="EXI1633" s="34"/>
      <c r="EXP1633" s="35"/>
      <c r="EXQ1633" s="34"/>
      <c r="EXX1633" s="35"/>
      <c r="EXY1633" s="34"/>
      <c r="EYF1633" s="35"/>
      <c r="EYG1633" s="34"/>
      <c r="EYN1633" s="35"/>
      <c r="EYO1633" s="34"/>
      <c r="EYV1633" s="35"/>
      <c r="EYW1633" s="34"/>
      <c r="EZD1633" s="35"/>
      <c r="EZE1633" s="34"/>
      <c r="EZL1633" s="35"/>
      <c r="EZM1633" s="34"/>
      <c r="EZT1633" s="35"/>
      <c r="EZU1633" s="34"/>
      <c r="FAB1633" s="35"/>
      <c r="FAC1633" s="34"/>
      <c r="FAJ1633" s="35"/>
      <c r="FAK1633" s="34"/>
      <c r="FAR1633" s="35"/>
      <c r="FAS1633" s="34"/>
      <c r="FAZ1633" s="35"/>
      <c r="FBA1633" s="34"/>
      <c r="FBH1633" s="35"/>
      <c r="FBI1633" s="34"/>
      <c r="FBP1633" s="35"/>
      <c r="FBQ1633" s="34"/>
      <c r="FBX1633" s="35"/>
      <c r="FBY1633" s="34"/>
      <c r="FCF1633" s="35"/>
      <c r="FCG1633" s="34"/>
      <c r="FCN1633" s="35"/>
      <c r="FCO1633" s="34"/>
      <c r="FCV1633" s="35"/>
      <c r="FCW1633" s="34"/>
      <c r="FDD1633" s="35"/>
      <c r="FDE1633" s="34"/>
      <c r="FDL1633" s="35"/>
      <c r="FDM1633" s="34"/>
      <c r="FDT1633" s="35"/>
      <c r="FDU1633" s="34"/>
      <c r="FEB1633" s="35"/>
      <c r="FEC1633" s="34"/>
      <c r="FEJ1633" s="35"/>
      <c r="FEK1633" s="34"/>
      <c r="FER1633" s="35"/>
      <c r="FES1633" s="34"/>
      <c r="FEZ1633" s="35"/>
      <c r="FFA1633" s="34"/>
      <c r="FFH1633" s="35"/>
      <c r="FFI1633" s="34"/>
      <c r="FFP1633" s="35"/>
      <c r="FFQ1633" s="34"/>
      <c r="FFX1633" s="35"/>
      <c r="FFY1633" s="34"/>
      <c r="FGF1633" s="35"/>
      <c r="FGG1633" s="34"/>
      <c r="FGN1633" s="35"/>
      <c r="FGO1633" s="34"/>
      <c r="FGV1633" s="35"/>
      <c r="FGW1633" s="34"/>
      <c r="FHD1633" s="35"/>
      <c r="FHE1633" s="34"/>
      <c r="FHL1633" s="35"/>
      <c r="FHM1633" s="34"/>
      <c r="FHT1633" s="35"/>
      <c r="FHU1633" s="34"/>
      <c r="FIB1633" s="35"/>
      <c r="FIC1633" s="34"/>
      <c r="FIJ1633" s="35"/>
      <c r="FIK1633" s="34"/>
      <c r="FIR1633" s="35"/>
      <c r="FIS1633" s="34"/>
      <c r="FIZ1633" s="35"/>
      <c r="FJA1633" s="34"/>
      <c r="FJH1633" s="35"/>
      <c r="FJI1633" s="34"/>
      <c r="FJP1633" s="35"/>
      <c r="FJQ1633" s="34"/>
      <c r="FJX1633" s="35"/>
      <c r="FJY1633" s="34"/>
      <c r="FKF1633" s="35"/>
      <c r="FKG1633" s="34"/>
      <c r="FKN1633" s="35"/>
      <c r="FKO1633" s="34"/>
      <c r="FKV1633" s="35"/>
      <c r="FKW1633" s="34"/>
      <c r="FLD1633" s="35"/>
      <c r="FLE1633" s="34"/>
      <c r="FLL1633" s="35"/>
      <c r="FLM1633" s="34"/>
      <c r="FLT1633" s="35"/>
      <c r="FLU1633" s="34"/>
      <c r="FMB1633" s="35"/>
      <c r="FMC1633" s="34"/>
      <c r="FMJ1633" s="35"/>
      <c r="FMK1633" s="34"/>
      <c r="FMR1633" s="35"/>
      <c r="FMS1633" s="34"/>
      <c r="FMZ1633" s="35"/>
      <c r="FNA1633" s="34"/>
      <c r="FNH1633" s="35"/>
      <c r="FNI1633" s="34"/>
      <c r="FNP1633" s="35"/>
      <c r="FNQ1633" s="34"/>
      <c r="FNX1633" s="35"/>
      <c r="FNY1633" s="34"/>
      <c r="FOF1633" s="35"/>
      <c r="FOG1633" s="34"/>
      <c r="FON1633" s="35"/>
      <c r="FOO1633" s="34"/>
      <c r="FOV1633" s="35"/>
      <c r="FOW1633" s="34"/>
      <c r="FPD1633" s="35"/>
      <c r="FPE1633" s="34"/>
      <c r="FPL1633" s="35"/>
      <c r="FPM1633" s="34"/>
      <c r="FPT1633" s="35"/>
      <c r="FPU1633" s="34"/>
      <c r="FQB1633" s="35"/>
      <c r="FQC1633" s="34"/>
      <c r="FQJ1633" s="35"/>
      <c r="FQK1633" s="34"/>
      <c r="FQR1633" s="35"/>
      <c r="FQS1633" s="34"/>
      <c r="FQZ1633" s="35"/>
      <c r="FRA1633" s="34"/>
      <c r="FRH1633" s="35"/>
      <c r="FRI1633" s="34"/>
      <c r="FRP1633" s="35"/>
      <c r="FRQ1633" s="34"/>
      <c r="FRX1633" s="35"/>
      <c r="FRY1633" s="34"/>
      <c r="FSF1633" s="35"/>
      <c r="FSG1633" s="34"/>
      <c r="FSN1633" s="35"/>
      <c r="FSO1633" s="34"/>
      <c r="FSV1633" s="35"/>
      <c r="FSW1633" s="34"/>
      <c r="FTD1633" s="35"/>
      <c r="FTE1633" s="34"/>
      <c r="FTL1633" s="35"/>
      <c r="FTM1633" s="34"/>
      <c r="FTT1633" s="35"/>
      <c r="FTU1633" s="34"/>
      <c r="FUB1633" s="35"/>
      <c r="FUC1633" s="34"/>
      <c r="FUJ1633" s="35"/>
      <c r="FUK1633" s="34"/>
      <c r="FUR1633" s="35"/>
      <c r="FUS1633" s="34"/>
      <c r="FUZ1633" s="35"/>
      <c r="FVA1633" s="34"/>
      <c r="FVH1633" s="35"/>
      <c r="FVI1633" s="34"/>
      <c r="FVP1633" s="35"/>
      <c r="FVQ1633" s="34"/>
      <c r="FVX1633" s="35"/>
      <c r="FVY1633" s="34"/>
      <c r="FWF1633" s="35"/>
      <c r="FWG1633" s="34"/>
      <c r="FWN1633" s="35"/>
      <c r="FWO1633" s="34"/>
      <c r="FWV1633" s="35"/>
      <c r="FWW1633" s="34"/>
      <c r="FXD1633" s="35"/>
      <c r="FXE1633" s="34"/>
      <c r="FXL1633" s="35"/>
      <c r="FXM1633" s="34"/>
      <c r="FXT1633" s="35"/>
      <c r="FXU1633" s="34"/>
      <c r="FYB1633" s="35"/>
      <c r="FYC1633" s="34"/>
      <c r="FYJ1633" s="35"/>
      <c r="FYK1633" s="34"/>
      <c r="FYR1633" s="35"/>
      <c r="FYS1633" s="34"/>
      <c r="FYZ1633" s="35"/>
      <c r="FZA1633" s="34"/>
      <c r="FZH1633" s="35"/>
      <c r="FZI1633" s="34"/>
      <c r="FZP1633" s="35"/>
      <c r="FZQ1633" s="34"/>
      <c r="FZX1633" s="35"/>
      <c r="FZY1633" s="34"/>
      <c r="GAF1633" s="35"/>
      <c r="GAG1633" s="34"/>
      <c r="GAN1633" s="35"/>
      <c r="GAO1633" s="34"/>
      <c r="GAV1633" s="35"/>
      <c r="GAW1633" s="34"/>
      <c r="GBD1633" s="35"/>
      <c r="GBE1633" s="34"/>
      <c r="GBL1633" s="35"/>
      <c r="GBM1633" s="34"/>
      <c r="GBT1633" s="35"/>
      <c r="GBU1633" s="34"/>
      <c r="GCB1633" s="35"/>
      <c r="GCC1633" s="34"/>
      <c r="GCJ1633" s="35"/>
      <c r="GCK1633" s="34"/>
      <c r="GCR1633" s="35"/>
      <c r="GCS1633" s="34"/>
      <c r="GCZ1633" s="35"/>
      <c r="GDA1633" s="34"/>
      <c r="GDH1633" s="35"/>
      <c r="GDI1633" s="34"/>
      <c r="GDP1633" s="35"/>
      <c r="GDQ1633" s="34"/>
      <c r="GDX1633" s="35"/>
      <c r="GDY1633" s="34"/>
      <c r="GEF1633" s="35"/>
      <c r="GEG1633" s="34"/>
      <c r="GEN1633" s="35"/>
      <c r="GEO1633" s="34"/>
      <c r="GEV1633" s="35"/>
      <c r="GEW1633" s="34"/>
      <c r="GFD1633" s="35"/>
      <c r="GFE1633" s="34"/>
      <c r="GFL1633" s="35"/>
      <c r="GFM1633" s="34"/>
      <c r="GFT1633" s="35"/>
      <c r="GFU1633" s="34"/>
      <c r="GGB1633" s="35"/>
      <c r="GGC1633" s="34"/>
      <c r="GGJ1633" s="35"/>
      <c r="GGK1633" s="34"/>
      <c r="GGR1633" s="35"/>
      <c r="GGS1633" s="34"/>
      <c r="GGZ1633" s="35"/>
      <c r="GHA1633" s="34"/>
      <c r="GHH1633" s="35"/>
      <c r="GHI1633" s="34"/>
      <c r="GHP1633" s="35"/>
      <c r="GHQ1633" s="34"/>
      <c r="GHX1633" s="35"/>
      <c r="GHY1633" s="34"/>
      <c r="GIF1633" s="35"/>
      <c r="GIG1633" s="34"/>
      <c r="GIN1633" s="35"/>
      <c r="GIO1633" s="34"/>
      <c r="GIV1633" s="35"/>
      <c r="GIW1633" s="34"/>
      <c r="GJD1633" s="35"/>
      <c r="GJE1633" s="34"/>
      <c r="GJL1633" s="35"/>
      <c r="GJM1633" s="34"/>
      <c r="GJT1633" s="35"/>
      <c r="GJU1633" s="34"/>
      <c r="GKB1633" s="35"/>
      <c r="GKC1633" s="34"/>
      <c r="GKJ1633" s="35"/>
      <c r="GKK1633" s="34"/>
      <c r="GKR1633" s="35"/>
      <c r="GKS1633" s="34"/>
      <c r="GKZ1633" s="35"/>
      <c r="GLA1633" s="34"/>
      <c r="GLH1633" s="35"/>
      <c r="GLI1633" s="34"/>
      <c r="GLP1633" s="35"/>
      <c r="GLQ1633" s="34"/>
      <c r="GLX1633" s="35"/>
      <c r="GLY1633" s="34"/>
      <c r="GMF1633" s="35"/>
      <c r="GMG1633" s="34"/>
      <c r="GMN1633" s="35"/>
      <c r="GMO1633" s="34"/>
      <c r="GMV1633" s="35"/>
      <c r="GMW1633" s="34"/>
      <c r="GND1633" s="35"/>
      <c r="GNE1633" s="34"/>
      <c r="GNL1633" s="35"/>
      <c r="GNM1633" s="34"/>
      <c r="GNT1633" s="35"/>
      <c r="GNU1633" s="34"/>
      <c r="GOB1633" s="35"/>
      <c r="GOC1633" s="34"/>
      <c r="GOJ1633" s="35"/>
      <c r="GOK1633" s="34"/>
      <c r="GOR1633" s="35"/>
      <c r="GOS1633" s="34"/>
      <c r="GOZ1633" s="35"/>
      <c r="GPA1633" s="34"/>
      <c r="GPH1633" s="35"/>
      <c r="GPI1633" s="34"/>
      <c r="GPP1633" s="35"/>
      <c r="GPQ1633" s="34"/>
      <c r="GPX1633" s="35"/>
      <c r="GPY1633" s="34"/>
      <c r="GQF1633" s="35"/>
      <c r="GQG1633" s="34"/>
      <c r="GQN1633" s="35"/>
      <c r="GQO1633" s="34"/>
      <c r="GQV1633" s="35"/>
      <c r="GQW1633" s="34"/>
      <c r="GRD1633" s="35"/>
      <c r="GRE1633" s="34"/>
      <c r="GRL1633" s="35"/>
      <c r="GRM1633" s="34"/>
      <c r="GRT1633" s="35"/>
      <c r="GRU1633" s="34"/>
      <c r="GSB1633" s="35"/>
      <c r="GSC1633" s="34"/>
      <c r="GSJ1633" s="35"/>
      <c r="GSK1633" s="34"/>
      <c r="GSR1633" s="35"/>
      <c r="GSS1633" s="34"/>
      <c r="GSZ1633" s="35"/>
      <c r="GTA1633" s="34"/>
      <c r="GTH1633" s="35"/>
      <c r="GTI1633" s="34"/>
      <c r="GTP1633" s="35"/>
      <c r="GTQ1633" s="34"/>
      <c r="GTX1633" s="35"/>
      <c r="GTY1633" s="34"/>
      <c r="GUF1633" s="35"/>
      <c r="GUG1633" s="34"/>
      <c r="GUN1633" s="35"/>
      <c r="GUO1633" s="34"/>
      <c r="GUV1633" s="35"/>
      <c r="GUW1633" s="34"/>
      <c r="GVD1633" s="35"/>
      <c r="GVE1633" s="34"/>
      <c r="GVL1633" s="35"/>
      <c r="GVM1633" s="34"/>
      <c r="GVT1633" s="35"/>
      <c r="GVU1633" s="34"/>
      <c r="GWB1633" s="35"/>
      <c r="GWC1633" s="34"/>
      <c r="GWJ1633" s="35"/>
      <c r="GWK1633" s="34"/>
      <c r="GWR1633" s="35"/>
      <c r="GWS1633" s="34"/>
      <c r="GWZ1633" s="35"/>
      <c r="GXA1633" s="34"/>
      <c r="GXH1633" s="35"/>
      <c r="GXI1633" s="34"/>
      <c r="GXP1633" s="35"/>
      <c r="GXQ1633" s="34"/>
      <c r="GXX1633" s="35"/>
      <c r="GXY1633" s="34"/>
      <c r="GYF1633" s="35"/>
      <c r="GYG1633" s="34"/>
      <c r="GYN1633" s="35"/>
      <c r="GYO1633" s="34"/>
      <c r="GYV1633" s="35"/>
      <c r="GYW1633" s="34"/>
      <c r="GZD1633" s="35"/>
      <c r="GZE1633" s="34"/>
      <c r="GZL1633" s="35"/>
      <c r="GZM1633" s="34"/>
      <c r="GZT1633" s="35"/>
      <c r="GZU1633" s="34"/>
      <c r="HAB1633" s="35"/>
      <c r="HAC1633" s="34"/>
      <c r="HAJ1633" s="35"/>
      <c r="HAK1633" s="34"/>
      <c r="HAR1633" s="35"/>
      <c r="HAS1633" s="34"/>
      <c r="HAZ1633" s="35"/>
      <c r="HBA1633" s="34"/>
      <c r="HBH1633" s="35"/>
      <c r="HBI1633" s="34"/>
      <c r="HBP1633" s="35"/>
      <c r="HBQ1633" s="34"/>
      <c r="HBX1633" s="35"/>
      <c r="HBY1633" s="34"/>
      <c r="HCF1633" s="35"/>
      <c r="HCG1633" s="34"/>
      <c r="HCN1633" s="35"/>
      <c r="HCO1633" s="34"/>
      <c r="HCV1633" s="35"/>
      <c r="HCW1633" s="34"/>
      <c r="HDD1633" s="35"/>
      <c r="HDE1633" s="34"/>
      <c r="HDL1633" s="35"/>
      <c r="HDM1633" s="34"/>
      <c r="HDT1633" s="35"/>
      <c r="HDU1633" s="34"/>
      <c r="HEB1633" s="35"/>
      <c r="HEC1633" s="34"/>
      <c r="HEJ1633" s="35"/>
      <c r="HEK1633" s="34"/>
      <c r="HER1633" s="35"/>
      <c r="HES1633" s="34"/>
      <c r="HEZ1633" s="35"/>
      <c r="HFA1633" s="34"/>
      <c r="HFH1633" s="35"/>
      <c r="HFI1633" s="34"/>
      <c r="HFP1633" s="35"/>
      <c r="HFQ1633" s="34"/>
      <c r="HFX1633" s="35"/>
      <c r="HFY1633" s="34"/>
      <c r="HGF1633" s="35"/>
      <c r="HGG1633" s="34"/>
      <c r="HGN1633" s="35"/>
      <c r="HGO1633" s="34"/>
      <c r="HGV1633" s="35"/>
      <c r="HGW1633" s="34"/>
      <c r="HHD1633" s="35"/>
      <c r="HHE1633" s="34"/>
      <c r="HHL1633" s="35"/>
      <c r="HHM1633" s="34"/>
      <c r="HHT1633" s="35"/>
      <c r="HHU1633" s="34"/>
      <c r="HIB1633" s="35"/>
      <c r="HIC1633" s="34"/>
      <c r="HIJ1633" s="35"/>
      <c r="HIK1633" s="34"/>
      <c r="HIR1633" s="35"/>
      <c r="HIS1633" s="34"/>
      <c r="HIZ1633" s="35"/>
      <c r="HJA1633" s="34"/>
      <c r="HJH1633" s="35"/>
      <c r="HJI1633" s="34"/>
      <c r="HJP1633" s="35"/>
      <c r="HJQ1633" s="34"/>
      <c r="HJX1633" s="35"/>
      <c r="HJY1633" s="34"/>
      <c r="HKF1633" s="35"/>
      <c r="HKG1633" s="34"/>
      <c r="HKN1633" s="35"/>
      <c r="HKO1633" s="34"/>
      <c r="HKV1633" s="35"/>
      <c r="HKW1633" s="34"/>
      <c r="HLD1633" s="35"/>
      <c r="HLE1633" s="34"/>
      <c r="HLL1633" s="35"/>
      <c r="HLM1633" s="34"/>
      <c r="HLT1633" s="35"/>
      <c r="HLU1633" s="34"/>
      <c r="HMB1633" s="35"/>
      <c r="HMC1633" s="34"/>
      <c r="HMJ1633" s="35"/>
      <c r="HMK1633" s="34"/>
      <c r="HMR1633" s="35"/>
      <c r="HMS1633" s="34"/>
      <c r="HMZ1633" s="35"/>
      <c r="HNA1633" s="34"/>
      <c r="HNH1633" s="35"/>
      <c r="HNI1633" s="34"/>
      <c r="HNP1633" s="35"/>
      <c r="HNQ1633" s="34"/>
      <c r="HNX1633" s="35"/>
      <c r="HNY1633" s="34"/>
      <c r="HOF1633" s="35"/>
      <c r="HOG1633" s="34"/>
      <c r="HON1633" s="35"/>
      <c r="HOO1633" s="34"/>
      <c r="HOV1633" s="35"/>
      <c r="HOW1633" s="34"/>
      <c r="HPD1633" s="35"/>
      <c r="HPE1633" s="34"/>
      <c r="HPL1633" s="35"/>
      <c r="HPM1633" s="34"/>
      <c r="HPT1633" s="35"/>
      <c r="HPU1633" s="34"/>
      <c r="HQB1633" s="35"/>
      <c r="HQC1633" s="34"/>
      <c r="HQJ1633" s="35"/>
      <c r="HQK1633" s="34"/>
      <c r="HQR1633" s="35"/>
      <c r="HQS1633" s="34"/>
      <c r="HQZ1633" s="35"/>
      <c r="HRA1633" s="34"/>
      <c r="HRH1633" s="35"/>
      <c r="HRI1633" s="34"/>
      <c r="HRP1633" s="35"/>
      <c r="HRQ1633" s="34"/>
      <c r="HRX1633" s="35"/>
      <c r="HRY1633" s="34"/>
      <c r="HSF1633" s="35"/>
      <c r="HSG1633" s="34"/>
      <c r="HSN1633" s="35"/>
      <c r="HSO1633" s="34"/>
      <c r="HSV1633" s="35"/>
      <c r="HSW1633" s="34"/>
      <c r="HTD1633" s="35"/>
      <c r="HTE1633" s="34"/>
      <c r="HTL1633" s="35"/>
      <c r="HTM1633" s="34"/>
      <c r="HTT1633" s="35"/>
      <c r="HTU1633" s="34"/>
      <c r="HUB1633" s="35"/>
      <c r="HUC1633" s="34"/>
      <c r="HUJ1633" s="35"/>
      <c r="HUK1633" s="34"/>
      <c r="HUR1633" s="35"/>
      <c r="HUS1633" s="34"/>
      <c r="HUZ1633" s="35"/>
      <c r="HVA1633" s="34"/>
      <c r="HVH1633" s="35"/>
      <c r="HVI1633" s="34"/>
      <c r="HVP1633" s="35"/>
      <c r="HVQ1633" s="34"/>
      <c r="HVX1633" s="35"/>
      <c r="HVY1633" s="34"/>
      <c r="HWF1633" s="35"/>
      <c r="HWG1633" s="34"/>
      <c r="HWN1633" s="35"/>
      <c r="HWO1633" s="34"/>
      <c r="HWV1633" s="35"/>
      <c r="HWW1633" s="34"/>
      <c r="HXD1633" s="35"/>
      <c r="HXE1633" s="34"/>
      <c r="HXL1633" s="35"/>
      <c r="HXM1633" s="34"/>
      <c r="HXT1633" s="35"/>
      <c r="HXU1633" s="34"/>
      <c r="HYB1633" s="35"/>
      <c r="HYC1633" s="34"/>
      <c r="HYJ1633" s="35"/>
      <c r="HYK1633" s="34"/>
      <c r="HYR1633" s="35"/>
      <c r="HYS1633" s="34"/>
      <c r="HYZ1633" s="35"/>
      <c r="HZA1633" s="34"/>
      <c r="HZH1633" s="35"/>
      <c r="HZI1633" s="34"/>
      <c r="HZP1633" s="35"/>
      <c r="HZQ1633" s="34"/>
      <c r="HZX1633" s="35"/>
      <c r="HZY1633" s="34"/>
      <c r="IAF1633" s="35"/>
      <c r="IAG1633" s="34"/>
      <c r="IAN1633" s="35"/>
      <c r="IAO1633" s="34"/>
      <c r="IAV1633" s="35"/>
      <c r="IAW1633" s="34"/>
      <c r="IBD1633" s="35"/>
      <c r="IBE1633" s="34"/>
      <c r="IBL1633" s="35"/>
      <c r="IBM1633" s="34"/>
      <c r="IBT1633" s="35"/>
      <c r="IBU1633" s="34"/>
      <c r="ICB1633" s="35"/>
      <c r="ICC1633" s="34"/>
      <c r="ICJ1633" s="35"/>
      <c r="ICK1633" s="34"/>
      <c r="ICR1633" s="35"/>
      <c r="ICS1633" s="34"/>
      <c r="ICZ1633" s="35"/>
      <c r="IDA1633" s="34"/>
      <c r="IDH1633" s="35"/>
      <c r="IDI1633" s="34"/>
      <c r="IDP1633" s="35"/>
      <c r="IDQ1633" s="34"/>
      <c r="IDX1633" s="35"/>
      <c r="IDY1633" s="34"/>
      <c r="IEF1633" s="35"/>
      <c r="IEG1633" s="34"/>
      <c r="IEN1633" s="35"/>
      <c r="IEO1633" s="34"/>
      <c r="IEV1633" s="35"/>
      <c r="IEW1633" s="34"/>
      <c r="IFD1633" s="35"/>
      <c r="IFE1633" s="34"/>
      <c r="IFL1633" s="35"/>
      <c r="IFM1633" s="34"/>
      <c r="IFT1633" s="35"/>
      <c r="IFU1633" s="34"/>
      <c r="IGB1633" s="35"/>
      <c r="IGC1633" s="34"/>
      <c r="IGJ1633" s="35"/>
      <c r="IGK1633" s="34"/>
      <c r="IGR1633" s="35"/>
      <c r="IGS1633" s="34"/>
      <c r="IGZ1633" s="35"/>
      <c r="IHA1633" s="34"/>
      <c r="IHH1633" s="35"/>
      <c r="IHI1633" s="34"/>
      <c r="IHP1633" s="35"/>
      <c r="IHQ1633" s="34"/>
      <c r="IHX1633" s="35"/>
      <c r="IHY1633" s="34"/>
      <c r="IIF1633" s="35"/>
      <c r="IIG1633" s="34"/>
      <c r="IIN1633" s="35"/>
      <c r="IIO1633" s="34"/>
      <c r="IIV1633" s="35"/>
      <c r="IIW1633" s="34"/>
      <c r="IJD1633" s="35"/>
      <c r="IJE1633" s="34"/>
      <c r="IJL1633" s="35"/>
      <c r="IJM1633" s="34"/>
      <c r="IJT1633" s="35"/>
      <c r="IJU1633" s="34"/>
      <c r="IKB1633" s="35"/>
      <c r="IKC1633" s="34"/>
      <c r="IKJ1633" s="35"/>
      <c r="IKK1633" s="34"/>
      <c r="IKR1633" s="35"/>
      <c r="IKS1633" s="34"/>
      <c r="IKZ1633" s="35"/>
      <c r="ILA1633" s="34"/>
      <c r="ILH1633" s="35"/>
      <c r="ILI1633" s="34"/>
      <c r="ILP1633" s="35"/>
      <c r="ILQ1633" s="34"/>
      <c r="ILX1633" s="35"/>
      <c r="ILY1633" s="34"/>
      <c r="IMF1633" s="35"/>
      <c r="IMG1633" s="34"/>
      <c r="IMN1633" s="35"/>
      <c r="IMO1633" s="34"/>
      <c r="IMV1633" s="35"/>
      <c r="IMW1633" s="34"/>
      <c r="IND1633" s="35"/>
      <c r="INE1633" s="34"/>
      <c r="INL1633" s="35"/>
      <c r="INM1633" s="34"/>
      <c r="INT1633" s="35"/>
      <c r="INU1633" s="34"/>
      <c r="IOB1633" s="35"/>
      <c r="IOC1633" s="34"/>
      <c r="IOJ1633" s="35"/>
      <c r="IOK1633" s="34"/>
      <c r="IOR1633" s="35"/>
      <c r="IOS1633" s="34"/>
      <c r="IOZ1633" s="35"/>
      <c r="IPA1633" s="34"/>
      <c r="IPH1633" s="35"/>
      <c r="IPI1633" s="34"/>
      <c r="IPP1633" s="35"/>
      <c r="IPQ1633" s="34"/>
      <c r="IPX1633" s="35"/>
      <c r="IPY1633" s="34"/>
      <c r="IQF1633" s="35"/>
      <c r="IQG1633" s="34"/>
      <c r="IQN1633" s="35"/>
      <c r="IQO1633" s="34"/>
      <c r="IQV1633" s="35"/>
      <c r="IQW1633" s="34"/>
      <c r="IRD1633" s="35"/>
      <c r="IRE1633" s="34"/>
      <c r="IRL1633" s="35"/>
      <c r="IRM1633" s="34"/>
      <c r="IRT1633" s="35"/>
      <c r="IRU1633" s="34"/>
      <c r="ISB1633" s="35"/>
      <c r="ISC1633" s="34"/>
      <c r="ISJ1633" s="35"/>
      <c r="ISK1633" s="34"/>
      <c r="ISR1633" s="35"/>
      <c r="ISS1633" s="34"/>
      <c r="ISZ1633" s="35"/>
      <c r="ITA1633" s="34"/>
      <c r="ITH1633" s="35"/>
      <c r="ITI1633" s="34"/>
      <c r="ITP1633" s="35"/>
      <c r="ITQ1633" s="34"/>
      <c r="ITX1633" s="35"/>
      <c r="ITY1633" s="34"/>
      <c r="IUF1633" s="35"/>
      <c r="IUG1633" s="34"/>
      <c r="IUN1633" s="35"/>
      <c r="IUO1633" s="34"/>
      <c r="IUV1633" s="35"/>
      <c r="IUW1633" s="34"/>
      <c r="IVD1633" s="35"/>
      <c r="IVE1633" s="34"/>
      <c r="IVL1633" s="35"/>
      <c r="IVM1633" s="34"/>
      <c r="IVT1633" s="35"/>
      <c r="IVU1633" s="34"/>
      <c r="IWB1633" s="35"/>
      <c r="IWC1633" s="34"/>
      <c r="IWJ1633" s="35"/>
      <c r="IWK1633" s="34"/>
      <c r="IWR1633" s="35"/>
      <c r="IWS1633" s="34"/>
      <c r="IWZ1633" s="35"/>
      <c r="IXA1633" s="34"/>
      <c r="IXH1633" s="35"/>
      <c r="IXI1633" s="34"/>
      <c r="IXP1633" s="35"/>
      <c r="IXQ1633" s="34"/>
      <c r="IXX1633" s="35"/>
      <c r="IXY1633" s="34"/>
      <c r="IYF1633" s="35"/>
      <c r="IYG1633" s="34"/>
      <c r="IYN1633" s="35"/>
      <c r="IYO1633" s="34"/>
      <c r="IYV1633" s="35"/>
      <c r="IYW1633" s="34"/>
      <c r="IZD1633" s="35"/>
      <c r="IZE1633" s="34"/>
      <c r="IZL1633" s="35"/>
      <c r="IZM1633" s="34"/>
      <c r="IZT1633" s="35"/>
      <c r="IZU1633" s="34"/>
      <c r="JAB1633" s="35"/>
      <c r="JAC1633" s="34"/>
      <c r="JAJ1633" s="35"/>
      <c r="JAK1633" s="34"/>
      <c r="JAR1633" s="35"/>
      <c r="JAS1633" s="34"/>
      <c r="JAZ1633" s="35"/>
      <c r="JBA1633" s="34"/>
      <c r="JBH1633" s="35"/>
      <c r="JBI1633" s="34"/>
      <c r="JBP1633" s="35"/>
      <c r="JBQ1633" s="34"/>
      <c r="JBX1633" s="35"/>
      <c r="JBY1633" s="34"/>
      <c r="JCF1633" s="35"/>
      <c r="JCG1633" s="34"/>
      <c r="JCN1633" s="35"/>
      <c r="JCO1633" s="34"/>
      <c r="JCV1633" s="35"/>
      <c r="JCW1633" s="34"/>
      <c r="JDD1633" s="35"/>
      <c r="JDE1633" s="34"/>
      <c r="JDL1633" s="35"/>
      <c r="JDM1633" s="34"/>
      <c r="JDT1633" s="35"/>
      <c r="JDU1633" s="34"/>
      <c r="JEB1633" s="35"/>
      <c r="JEC1633" s="34"/>
      <c r="JEJ1633" s="35"/>
      <c r="JEK1633" s="34"/>
      <c r="JER1633" s="35"/>
      <c r="JES1633" s="34"/>
      <c r="JEZ1633" s="35"/>
      <c r="JFA1633" s="34"/>
      <c r="JFH1633" s="35"/>
      <c r="JFI1633" s="34"/>
      <c r="JFP1633" s="35"/>
      <c r="JFQ1633" s="34"/>
      <c r="JFX1633" s="35"/>
      <c r="JFY1633" s="34"/>
      <c r="JGF1633" s="35"/>
      <c r="JGG1633" s="34"/>
      <c r="JGN1633" s="35"/>
      <c r="JGO1633" s="34"/>
      <c r="JGV1633" s="35"/>
      <c r="JGW1633" s="34"/>
      <c r="JHD1633" s="35"/>
      <c r="JHE1633" s="34"/>
      <c r="JHL1633" s="35"/>
      <c r="JHM1633" s="34"/>
      <c r="JHT1633" s="35"/>
      <c r="JHU1633" s="34"/>
      <c r="JIB1633" s="35"/>
      <c r="JIC1633" s="34"/>
      <c r="JIJ1633" s="35"/>
      <c r="JIK1633" s="34"/>
      <c r="JIR1633" s="35"/>
      <c r="JIS1633" s="34"/>
      <c r="JIZ1633" s="35"/>
      <c r="JJA1633" s="34"/>
      <c r="JJH1633" s="35"/>
      <c r="JJI1633" s="34"/>
      <c r="JJP1633" s="35"/>
      <c r="JJQ1633" s="34"/>
      <c r="JJX1633" s="35"/>
      <c r="JJY1633" s="34"/>
      <c r="JKF1633" s="35"/>
      <c r="JKG1633" s="34"/>
      <c r="JKN1633" s="35"/>
      <c r="JKO1633" s="34"/>
      <c r="JKV1633" s="35"/>
      <c r="JKW1633" s="34"/>
      <c r="JLD1633" s="35"/>
      <c r="JLE1633" s="34"/>
      <c r="JLL1633" s="35"/>
      <c r="JLM1633" s="34"/>
      <c r="JLT1633" s="35"/>
      <c r="JLU1633" s="34"/>
      <c r="JMB1633" s="35"/>
      <c r="JMC1633" s="34"/>
      <c r="JMJ1633" s="35"/>
      <c r="JMK1633" s="34"/>
      <c r="JMR1633" s="35"/>
      <c r="JMS1633" s="34"/>
      <c r="JMZ1633" s="35"/>
      <c r="JNA1633" s="34"/>
      <c r="JNH1633" s="35"/>
      <c r="JNI1633" s="34"/>
      <c r="JNP1633" s="35"/>
      <c r="JNQ1633" s="34"/>
      <c r="JNX1633" s="35"/>
      <c r="JNY1633" s="34"/>
      <c r="JOF1633" s="35"/>
      <c r="JOG1633" s="34"/>
      <c r="JON1633" s="35"/>
      <c r="JOO1633" s="34"/>
      <c r="JOV1633" s="35"/>
      <c r="JOW1633" s="34"/>
      <c r="JPD1633" s="35"/>
      <c r="JPE1633" s="34"/>
      <c r="JPL1633" s="35"/>
      <c r="JPM1633" s="34"/>
      <c r="JPT1633" s="35"/>
      <c r="JPU1633" s="34"/>
      <c r="JQB1633" s="35"/>
      <c r="JQC1633" s="34"/>
      <c r="JQJ1633" s="35"/>
      <c r="JQK1633" s="34"/>
      <c r="JQR1633" s="35"/>
      <c r="JQS1633" s="34"/>
      <c r="JQZ1633" s="35"/>
      <c r="JRA1633" s="34"/>
      <c r="JRH1633" s="35"/>
      <c r="JRI1633" s="34"/>
      <c r="JRP1633" s="35"/>
      <c r="JRQ1633" s="34"/>
      <c r="JRX1633" s="35"/>
      <c r="JRY1633" s="34"/>
      <c r="JSF1633" s="35"/>
      <c r="JSG1633" s="34"/>
      <c r="JSN1633" s="35"/>
      <c r="JSO1633" s="34"/>
      <c r="JSV1633" s="35"/>
      <c r="JSW1633" s="34"/>
      <c r="JTD1633" s="35"/>
      <c r="JTE1633" s="34"/>
      <c r="JTL1633" s="35"/>
      <c r="JTM1633" s="34"/>
      <c r="JTT1633" s="35"/>
      <c r="JTU1633" s="34"/>
      <c r="JUB1633" s="35"/>
      <c r="JUC1633" s="34"/>
      <c r="JUJ1633" s="35"/>
      <c r="JUK1633" s="34"/>
      <c r="JUR1633" s="35"/>
      <c r="JUS1633" s="34"/>
      <c r="JUZ1633" s="35"/>
      <c r="JVA1633" s="34"/>
      <c r="JVH1633" s="35"/>
      <c r="JVI1633" s="34"/>
      <c r="JVP1633" s="35"/>
      <c r="JVQ1633" s="34"/>
      <c r="JVX1633" s="35"/>
      <c r="JVY1633" s="34"/>
      <c r="JWF1633" s="35"/>
      <c r="JWG1633" s="34"/>
      <c r="JWN1633" s="35"/>
      <c r="JWO1633" s="34"/>
      <c r="JWV1633" s="35"/>
      <c r="JWW1633" s="34"/>
      <c r="JXD1633" s="35"/>
      <c r="JXE1633" s="34"/>
      <c r="JXL1633" s="35"/>
      <c r="JXM1633" s="34"/>
      <c r="JXT1633" s="35"/>
      <c r="JXU1633" s="34"/>
      <c r="JYB1633" s="35"/>
      <c r="JYC1633" s="34"/>
      <c r="JYJ1633" s="35"/>
      <c r="JYK1633" s="34"/>
      <c r="JYR1633" s="35"/>
      <c r="JYS1633" s="34"/>
      <c r="JYZ1633" s="35"/>
      <c r="JZA1633" s="34"/>
      <c r="JZH1633" s="35"/>
      <c r="JZI1633" s="34"/>
      <c r="JZP1633" s="35"/>
      <c r="JZQ1633" s="34"/>
      <c r="JZX1633" s="35"/>
      <c r="JZY1633" s="34"/>
      <c r="KAF1633" s="35"/>
      <c r="KAG1633" s="34"/>
      <c r="KAN1633" s="35"/>
      <c r="KAO1633" s="34"/>
      <c r="KAV1633" s="35"/>
      <c r="KAW1633" s="34"/>
      <c r="KBD1633" s="35"/>
      <c r="KBE1633" s="34"/>
      <c r="KBL1633" s="35"/>
      <c r="KBM1633" s="34"/>
      <c r="KBT1633" s="35"/>
      <c r="KBU1633" s="34"/>
      <c r="KCB1633" s="35"/>
      <c r="KCC1633" s="34"/>
      <c r="KCJ1633" s="35"/>
      <c r="KCK1633" s="34"/>
      <c r="KCR1633" s="35"/>
      <c r="KCS1633" s="34"/>
      <c r="KCZ1633" s="35"/>
      <c r="KDA1633" s="34"/>
      <c r="KDH1633" s="35"/>
      <c r="KDI1633" s="34"/>
      <c r="KDP1633" s="35"/>
      <c r="KDQ1633" s="34"/>
      <c r="KDX1633" s="35"/>
      <c r="KDY1633" s="34"/>
      <c r="KEF1633" s="35"/>
      <c r="KEG1633" s="34"/>
      <c r="KEN1633" s="35"/>
      <c r="KEO1633" s="34"/>
      <c r="KEV1633" s="35"/>
      <c r="KEW1633" s="34"/>
      <c r="KFD1633" s="35"/>
      <c r="KFE1633" s="34"/>
      <c r="KFL1633" s="35"/>
      <c r="KFM1633" s="34"/>
      <c r="KFT1633" s="35"/>
      <c r="KFU1633" s="34"/>
      <c r="KGB1633" s="35"/>
      <c r="KGC1633" s="34"/>
      <c r="KGJ1633" s="35"/>
      <c r="KGK1633" s="34"/>
      <c r="KGR1633" s="35"/>
      <c r="KGS1633" s="34"/>
      <c r="KGZ1633" s="35"/>
      <c r="KHA1633" s="34"/>
      <c r="KHH1633" s="35"/>
      <c r="KHI1633" s="34"/>
      <c r="KHP1633" s="35"/>
      <c r="KHQ1633" s="34"/>
      <c r="KHX1633" s="35"/>
      <c r="KHY1633" s="34"/>
      <c r="KIF1633" s="35"/>
      <c r="KIG1633" s="34"/>
      <c r="KIN1633" s="35"/>
      <c r="KIO1633" s="34"/>
      <c r="KIV1633" s="35"/>
      <c r="KIW1633" s="34"/>
      <c r="KJD1633" s="35"/>
      <c r="KJE1633" s="34"/>
      <c r="KJL1633" s="35"/>
      <c r="KJM1633" s="34"/>
      <c r="KJT1633" s="35"/>
      <c r="KJU1633" s="34"/>
      <c r="KKB1633" s="35"/>
      <c r="KKC1633" s="34"/>
      <c r="KKJ1633" s="35"/>
      <c r="KKK1633" s="34"/>
      <c r="KKR1633" s="35"/>
      <c r="KKS1633" s="34"/>
      <c r="KKZ1633" s="35"/>
      <c r="KLA1633" s="34"/>
      <c r="KLH1633" s="35"/>
      <c r="KLI1633" s="34"/>
      <c r="KLP1633" s="35"/>
      <c r="KLQ1633" s="34"/>
      <c r="KLX1633" s="35"/>
      <c r="KLY1633" s="34"/>
      <c r="KMF1633" s="35"/>
      <c r="KMG1633" s="34"/>
      <c r="KMN1633" s="35"/>
      <c r="KMO1633" s="34"/>
      <c r="KMV1633" s="35"/>
      <c r="KMW1633" s="34"/>
      <c r="KND1633" s="35"/>
      <c r="KNE1633" s="34"/>
      <c r="KNL1633" s="35"/>
      <c r="KNM1633" s="34"/>
      <c r="KNT1633" s="35"/>
      <c r="KNU1633" s="34"/>
      <c r="KOB1633" s="35"/>
      <c r="KOC1633" s="34"/>
      <c r="KOJ1633" s="35"/>
      <c r="KOK1633" s="34"/>
      <c r="KOR1633" s="35"/>
      <c r="KOS1633" s="34"/>
      <c r="KOZ1633" s="35"/>
      <c r="KPA1633" s="34"/>
      <c r="KPH1633" s="35"/>
      <c r="KPI1633" s="34"/>
      <c r="KPP1633" s="35"/>
      <c r="KPQ1633" s="34"/>
      <c r="KPX1633" s="35"/>
      <c r="KPY1633" s="34"/>
      <c r="KQF1633" s="35"/>
      <c r="KQG1633" s="34"/>
      <c r="KQN1633" s="35"/>
      <c r="KQO1633" s="34"/>
      <c r="KQV1633" s="35"/>
      <c r="KQW1633" s="34"/>
      <c r="KRD1633" s="35"/>
      <c r="KRE1633" s="34"/>
      <c r="KRL1633" s="35"/>
      <c r="KRM1633" s="34"/>
      <c r="KRT1633" s="35"/>
      <c r="KRU1633" s="34"/>
      <c r="KSB1633" s="35"/>
      <c r="KSC1633" s="34"/>
      <c r="KSJ1633" s="35"/>
      <c r="KSK1633" s="34"/>
      <c r="KSR1633" s="35"/>
      <c r="KSS1633" s="34"/>
      <c r="KSZ1633" s="35"/>
      <c r="KTA1633" s="34"/>
      <c r="KTH1633" s="35"/>
      <c r="KTI1633" s="34"/>
      <c r="KTP1633" s="35"/>
      <c r="KTQ1633" s="34"/>
      <c r="KTX1633" s="35"/>
      <c r="KTY1633" s="34"/>
      <c r="KUF1633" s="35"/>
      <c r="KUG1633" s="34"/>
      <c r="KUN1633" s="35"/>
      <c r="KUO1633" s="34"/>
      <c r="KUV1633" s="35"/>
      <c r="KUW1633" s="34"/>
      <c r="KVD1633" s="35"/>
      <c r="KVE1633" s="34"/>
      <c r="KVL1633" s="35"/>
      <c r="KVM1633" s="34"/>
      <c r="KVT1633" s="35"/>
      <c r="KVU1633" s="34"/>
      <c r="KWB1633" s="35"/>
      <c r="KWC1633" s="34"/>
      <c r="KWJ1633" s="35"/>
      <c r="KWK1633" s="34"/>
      <c r="KWR1633" s="35"/>
      <c r="KWS1633" s="34"/>
      <c r="KWZ1633" s="35"/>
      <c r="KXA1633" s="34"/>
      <c r="KXH1633" s="35"/>
      <c r="KXI1633" s="34"/>
      <c r="KXP1633" s="35"/>
      <c r="KXQ1633" s="34"/>
      <c r="KXX1633" s="35"/>
      <c r="KXY1633" s="34"/>
      <c r="KYF1633" s="35"/>
      <c r="KYG1633" s="34"/>
      <c r="KYN1633" s="35"/>
      <c r="KYO1633" s="34"/>
      <c r="KYV1633" s="35"/>
      <c r="KYW1633" s="34"/>
      <c r="KZD1633" s="35"/>
      <c r="KZE1633" s="34"/>
      <c r="KZL1633" s="35"/>
      <c r="KZM1633" s="34"/>
      <c r="KZT1633" s="35"/>
      <c r="KZU1633" s="34"/>
      <c r="LAB1633" s="35"/>
      <c r="LAC1633" s="34"/>
      <c r="LAJ1633" s="35"/>
      <c r="LAK1633" s="34"/>
      <c r="LAR1633" s="35"/>
      <c r="LAS1633" s="34"/>
      <c r="LAZ1633" s="35"/>
      <c r="LBA1633" s="34"/>
      <c r="LBH1633" s="35"/>
      <c r="LBI1633" s="34"/>
      <c r="LBP1633" s="35"/>
      <c r="LBQ1633" s="34"/>
      <c r="LBX1633" s="35"/>
      <c r="LBY1633" s="34"/>
      <c r="LCF1633" s="35"/>
      <c r="LCG1633" s="34"/>
      <c r="LCN1633" s="35"/>
      <c r="LCO1633" s="34"/>
      <c r="LCV1633" s="35"/>
      <c r="LCW1633" s="34"/>
      <c r="LDD1633" s="35"/>
      <c r="LDE1633" s="34"/>
      <c r="LDL1633" s="35"/>
      <c r="LDM1633" s="34"/>
      <c r="LDT1633" s="35"/>
      <c r="LDU1633" s="34"/>
      <c r="LEB1633" s="35"/>
      <c r="LEC1633" s="34"/>
      <c r="LEJ1633" s="35"/>
      <c r="LEK1633" s="34"/>
      <c r="LER1633" s="35"/>
      <c r="LES1633" s="34"/>
      <c r="LEZ1633" s="35"/>
      <c r="LFA1633" s="34"/>
      <c r="LFH1633" s="35"/>
      <c r="LFI1633" s="34"/>
      <c r="LFP1633" s="35"/>
      <c r="LFQ1633" s="34"/>
      <c r="LFX1633" s="35"/>
      <c r="LFY1633" s="34"/>
      <c r="LGF1633" s="35"/>
      <c r="LGG1633" s="34"/>
      <c r="LGN1633" s="35"/>
      <c r="LGO1633" s="34"/>
      <c r="LGV1633" s="35"/>
      <c r="LGW1633" s="34"/>
      <c r="LHD1633" s="35"/>
      <c r="LHE1633" s="34"/>
      <c r="LHL1633" s="35"/>
      <c r="LHM1633" s="34"/>
      <c r="LHT1633" s="35"/>
      <c r="LHU1633" s="34"/>
      <c r="LIB1633" s="35"/>
      <c r="LIC1633" s="34"/>
      <c r="LIJ1633" s="35"/>
      <c r="LIK1633" s="34"/>
      <c r="LIR1633" s="35"/>
      <c r="LIS1633" s="34"/>
      <c r="LIZ1633" s="35"/>
      <c r="LJA1633" s="34"/>
      <c r="LJH1633" s="35"/>
      <c r="LJI1633" s="34"/>
      <c r="LJP1633" s="35"/>
      <c r="LJQ1633" s="34"/>
      <c r="LJX1633" s="35"/>
      <c r="LJY1633" s="34"/>
      <c r="LKF1633" s="35"/>
      <c r="LKG1633" s="34"/>
      <c r="LKN1633" s="35"/>
      <c r="LKO1633" s="34"/>
      <c r="LKV1633" s="35"/>
      <c r="LKW1633" s="34"/>
      <c r="LLD1633" s="35"/>
      <c r="LLE1633" s="34"/>
      <c r="LLL1633" s="35"/>
      <c r="LLM1633" s="34"/>
      <c r="LLT1633" s="35"/>
      <c r="LLU1633" s="34"/>
      <c r="LMB1633" s="35"/>
      <c r="LMC1633" s="34"/>
      <c r="LMJ1633" s="35"/>
      <c r="LMK1633" s="34"/>
      <c r="LMR1633" s="35"/>
      <c r="LMS1633" s="34"/>
      <c r="LMZ1633" s="35"/>
      <c r="LNA1633" s="34"/>
      <c r="LNH1633" s="35"/>
      <c r="LNI1633" s="34"/>
      <c r="LNP1633" s="35"/>
      <c r="LNQ1633" s="34"/>
      <c r="LNX1633" s="35"/>
      <c r="LNY1633" s="34"/>
      <c r="LOF1633" s="35"/>
      <c r="LOG1633" s="34"/>
      <c r="LON1633" s="35"/>
      <c r="LOO1633" s="34"/>
      <c r="LOV1633" s="35"/>
      <c r="LOW1633" s="34"/>
      <c r="LPD1633" s="35"/>
      <c r="LPE1633" s="34"/>
      <c r="LPL1633" s="35"/>
      <c r="LPM1633" s="34"/>
      <c r="LPT1633" s="35"/>
      <c r="LPU1633" s="34"/>
      <c r="LQB1633" s="35"/>
      <c r="LQC1633" s="34"/>
      <c r="LQJ1633" s="35"/>
      <c r="LQK1633" s="34"/>
      <c r="LQR1633" s="35"/>
      <c r="LQS1633" s="34"/>
      <c r="LQZ1633" s="35"/>
      <c r="LRA1633" s="34"/>
      <c r="LRH1633" s="35"/>
      <c r="LRI1633" s="34"/>
      <c r="LRP1633" s="35"/>
      <c r="LRQ1633" s="34"/>
      <c r="LRX1633" s="35"/>
      <c r="LRY1633" s="34"/>
      <c r="LSF1633" s="35"/>
      <c r="LSG1633" s="34"/>
      <c r="LSN1633" s="35"/>
      <c r="LSO1633" s="34"/>
      <c r="LSV1633" s="35"/>
      <c r="LSW1633" s="34"/>
      <c r="LTD1633" s="35"/>
      <c r="LTE1633" s="34"/>
      <c r="LTL1633" s="35"/>
      <c r="LTM1633" s="34"/>
      <c r="LTT1633" s="35"/>
      <c r="LTU1633" s="34"/>
      <c r="LUB1633" s="35"/>
      <c r="LUC1633" s="34"/>
      <c r="LUJ1633" s="35"/>
      <c r="LUK1633" s="34"/>
      <c r="LUR1633" s="35"/>
      <c r="LUS1633" s="34"/>
      <c r="LUZ1633" s="35"/>
      <c r="LVA1633" s="34"/>
      <c r="LVH1633" s="35"/>
      <c r="LVI1633" s="34"/>
      <c r="LVP1633" s="35"/>
      <c r="LVQ1633" s="34"/>
      <c r="LVX1633" s="35"/>
      <c r="LVY1633" s="34"/>
      <c r="LWF1633" s="35"/>
      <c r="LWG1633" s="34"/>
      <c r="LWN1633" s="35"/>
      <c r="LWO1633" s="34"/>
      <c r="LWV1633" s="35"/>
      <c r="LWW1633" s="34"/>
      <c r="LXD1633" s="35"/>
      <c r="LXE1633" s="34"/>
      <c r="LXL1633" s="35"/>
      <c r="LXM1633" s="34"/>
      <c r="LXT1633" s="35"/>
      <c r="LXU1633" s="34"/>
      <c r="LYB1633" s="35"/>
      <c r="LYC1633" s="34"/>
      <c r="LYJ1633" s="35"/>
      <c r="LYK1633" s="34"/>
      <c r="LYR1633" s="35"/>
      <c r="LYS1633" s="34"/>
      <c r="LYZ1633" s="35"/>
      <c r="LZA1633" s="34"/>
      <c r="LZH1633" s="35"/>
      <c r="LZI1633" s="34"/>
      <c r="LZP1633" s="35"/>
      <c r="LZQ1633" s="34"/>
      <c r="LZX1633" s="35"/>
      <c r="LZY1633" s="34"/>
      <c r="MAF1633" s="35"/>
      <c r="MAG1633" s="34"/>
      <c r="MAN1633" s="35"/>
      <c r="MAO1633" s="34"/>
      <c r="MAV1633" s="35"/>
      <c r="MAW1633" s="34"/>
      <c r="MBD1633" s="35"/>
      <c r="MBE1633" s="34"/>
      <c r="MBL1633" s="35"/>
      <c r="MBM1633" s="34"/>
      <c r="MBT1633" s="35"/>
      <c r="MBU1633" s="34"/>
      <c r="MCB1633" s="35"/>
      <c r="MCC1633" s="34"/>
      <c r="MCJ1633" s="35"/>
      <c r="MCK1633" s="34"/>
      <c r="MCR1633" s="35"/>
      <c r="MCS1633" s="34"/>
      <c r="MCZ1633" s="35"/>
      <c r="MDA1633" s="34"/>
      <c r="MDH1633" s="35"/>
      <c r="MDI1633" s="34"/>
      <c r="MDP1633" s="35"/>
      <c r="MDQ1633" s="34"/>
      <c r="MDX1633" s="35"/>
      <c r="MDY1633" s="34"/>
      <c r="MEF1633" s="35"/>
      <c r="MEG1633" s="34"/>
      <c r="MEN1633" s="35"/>
      <c r="MEO1633" s="34"/>
      <c r="MEV1633" s="35"/>
      <c r="MEW1633" s="34"/>
      <c r="MFD1633" s="35"/>
      <c r="MFE1633" s="34"/>
      <c r="MFL1633" s="35"/>
      <c r="MFM1633" s="34"/>
      <c r="MFT1633" s="35"/>
      <c r="MFU1633" s="34"/>
      <c r="MGB1633" s="35"/>
      <c r="MGC1633" s="34"/>
      <c r="MGJ1633" s="35"/>
      <c r="MGK1633" s="34"/>
      <c r="MGR1633" s="35"/>
      <c r="MGS1633" s="34"/>
      <c r="MGZ1633" s="35"/>
      <c r="MHA1633" s="34"/>
      <c r="MHH1633" s="35"/>
      <c r="MHI1633" s="34"/>
      <c r="MHP1633" s="35"/>
      <c r="MHQ1633" s="34"/>
      <c r="MHX1633" s="35"/>
      <c r="MHY1633" s="34"/>
      <c r="MIF1633" s="35"/>
      <c r="MIG1633" s="34"/>
      <c r="MIN1633" s="35"/>
      <c r="MIO1633" s="34"/>
      <c r="MIV1633" s="35"/>
      <c r="MIW1633" s="34"/>
      <c r="MJD1633" s="35"/>
      <c r="MJE1633" s="34"/>
      <c r="MJL1633" s="35"/>
      <c r="MJM1633" s="34"/>
      <c r="MJT1633" s="35"/>
      <c r="MJU1633" s="34"/>
      <c r="MKB1633" s="35"/>
      <c r="MKC1633" s="34"/>
      <c r="MKJ1633" s="35"/>
      <c r="MKK1633" s="34"/>
      <c r="MKR1633" s="35"/>
      <c r="MKS1633" s="34"/>
      <c r="MKZ1633" s="35"/>
      <c r="MLA1633" s="34"/>
      <c r="MLH1633" s="35"/>
      <c r="MLI1633" s="34"/>
      <c r="MLP1633" s="35"/>
      <c r="MLQ1633" s="34"/>
      <c r="MLX1633" s="35"/>
      <c r="MLY1633" s="34"/>
      <c r="MMF1633" s="35"/>
      <c r="MMG1633" s="34"/>
      <c r="MMN1633" s="35"/>
      <c r="MMO1633" s="34"/>
      <c r="MMV1633" s="35"/>
      <c r="MMW1633" s="34"/>
      <c r="MND1633" s="35"/>
      <c r="MNE1633" s="34"/>
      <c r="MNL1633" s="35"/>
      <c r="MNM1633" s="34"/>
      <c r="MNT1633" s="35"/>
      <c r="MNU1633" s="34"/>
      <c r="MOB1633" s="35"/>
      <c r="MOC1633" s="34"/>
      <c r="MOJ1633" s="35"/>
      <c r="MOK1633" s="34"/>
      <c r="MOR1633" s="35"/>
      <c r="MOS1633" s="34"/>
      <c r="MOZ1633" s="35"/>
      <c r="MPA1633" s="34"/>
      <c r="MPH1633" s="35"/>
      <c r="MPI1633" s="34"/>
      <c r="MPP1633" s="35"/>
      <c r="MPQ1633" s="34"/>
      <c r="MPX1633" s="35"/>
      <c r="MPY1633" s="34"/>
      <c r="MQF1633" s="35"/>
      <c r="MQG1633" s="34"/>
      <c r="MQN1633" s="35"/>
      <c r="MQO1633" s="34"/>
      <c r="MQV1633" s="35"/>
      <c r="MQW1633" s="34"/>
      <c r="MRD1633" s="35"/>
      <c r="MRE1633" s="34"/>
      <c r="MRL1633" s="35"/>
      <c r="MRM1633" s="34"/>
      <c r="MRT1633" s="35"/>
      <c r="MRU1633" s="34"/>
      <c r="MSB1633" s="35"/>
      <c r="MSC1633" s="34"/>
      <c r="MSJ1633" s="35"/>
      <c r="MSK1633" s="34"/>
      <c r="MSR1633" s="35"/>
      <c r="MSS1633" s="34"/>
      <c r="MSZ1633" s="35"/>
      <c r="MTA1633" s="34"/>
      <c r="MTH1633" s="35"/>
      <c r="MTI1633" s="34"/>
      <c r="MTP1633" s="35"/>
      <c r="MTQ1633" s="34"/>
      <c r="MTX1633" s="35"/>
      <c r="MTY1633" s="34"/>
      <c r="MUF1633" s="35"/>
      <c r="MUG1633" s="34"/>
      <c r="MUN1633" s="35"/>
      <c r="MUO1633" s="34"/>
      <c r="MUV1633" s="35"/>
      <c r="MUW1633" s="34"/>
      <c r="MVD1633" s="35"/>
      <c r="MVE1633" s="34"/>
      <c r="MVL1633" s="35"/>
      <c r="MVM1633" s="34"/>
      <c r="MVT1633" s="35"/>
      <c r="MVU1633" s="34"/>
      <c r="MWB1633" s="35"/>
      <c r="MWC1633" s="34"/>
      <c r="MWJ1633" s="35"/>
      <c r="MWK1633" s="34"/>
      <c r="MWR1633" s="35"/>
      <c r="MWS1633" s="34"/>
      <c r="MWZ1633" s="35"/>
      <c r="MXA1633" s="34"/>
      <c r="MXH1633" s="35"/>
      <c r="MXI1633" s="34"/>
      <c r="MXP1633" s="35"/>
      <c r="MXQ1633" s="34"/>
      <c r="MXX1633" s="35"/>
      <c r="MXY1633" s="34"/>
      <c r="MYF1633" s="35"/>
      <c r="MYG1633" s="34"/>
      <c r="MYN1633" s="35"/>
      <c r="MYO1633" s="34"/>
      <c r="MYV1633" s="35"/>
      <c r="MYW1633" s="34"/>
      <c r="MZD1633" s="35"/>
      <c r="MZE1633" s="34"/>
      <c r="MZL1633" s="35"/>
      <c r="MZM1633" s="34"/>
      <c r="MZT1633" s="35"/>
      <c r="MZU1633" s="34"/>
      <c r="NAB1633" s="35"/>
      <c r="NAC1633" s="34"/>
      <c r="NAJ1633" s="35"/>
      <c r="NAK1633" s="34"/>
      <c r="NAR1633" s="35"/>
      <c r="NAS1633" s="34"/>
      <c r="NAZ1633" s="35"/>
      <c r="NBA1633" s="34"/>
      <c r="NBH1633" s="35"/>
      <c r="NBI1633" s="34"/>
      <c r="NBP1633" s="35"/>
      <c r="NBQ1633" s="34"/>
      <c r="NBX1633" s="35"/>
      <c r="NBY1633" s="34"/>
      <c r="NCF1633" s="35"/>
      <c r="NCG1633" s="34"/>
      <c r="NCN1633" s="35"/>
      <c r="NCO1633" s="34"/>
      <c r="NCV1633" s="35"/>
      <c r="NCW1633" s="34"/>
      <c r="NDD1633" s="35"/>
      <c r="NDE1633" s="34"/>
      <c r="NDL1633" s="35"/>
      <c r="NDM1633" s="34"/>
      <c r="NDT1633" s="35"/>
      <c r="NDU1633" s="34"/>
      <c r="NEB1633" s="35"/>
      <c r="NEC1633" s="34"/>
      <c r="NEJ1633" s="35"/>
      <c r="NEK1633" s="34"/>
      <c r="NER1633" s="35"/>
      <c r="NES1633" s="34"/>
      <c r="NEZ1633" s="35"/>
      <c r="NFA1633" s="34"/>
      <c r="NFH1633" s="35"/>
      <c r="NFI1633" s="34"/>
      <c r="NFP1633" s="35"/>
      <c r="NFQ1633" s="34"/>
      <c r="NFX1633" s="35"/>
      <c r="NFY1633" s="34"/>
      <c r="NGF1633" s="35"/>
      <c r="NGG1633" s="34"/>
      <c r="NGN1633" s="35"/>
      <c r="NGO1633" s="34"/>
      <c r="NGV1633" s="35"/>
      <c r="NGW1633" s="34"/>
      <c r="NHD1633" s="35"/>
      <c r="NHE1633" s="34"/>
      <c r="NHL1633" s="35"/>
      <c r="NHM1633" s="34"/>
      <c r="NHT1633" s="35"/>
      <c r="NHU1633" s="34"/>
      <c r="NIB1633" s="35"/>
      <c r="NIC1633" s="34"/>
      <c r="NIJ1633" s="35"/>
      <c r="NIK1633" s="34"/>
      <c r="NIR1633" s="35"/>
      <c r="NIS1633" s="34"/>
      <c r="NIZ1633" s="35"/>
      <c r="NJA1633" s="34"/>
      <c r="NJH1633" s="35"/>
      <c r="NJI1633" s="34"/>
      <c r="NJP1633" s="35"/>
      <c r="NJQ1633" s="34"/>
      <c r="NJX1633" s="35"/>
      <c r="NJY1633" s="34"/>
      <c r="NKF1633" s="35"/>
      <c r="NKG1633" s="34"/>
      <c r="NKN1633" s="35"/>
      <c r="NKO1633" s="34"/>
      <c r="NKV1633" s="35"/>
      <c r="NKW1633" s="34"/>
      <c r="NLD1633" s="35"/>
      <c r="NLE1633" s="34"/>
      <c r="NLL1633" s="35"/>
      <c r="NLM1633" s="34"/>
      <c r="NLT1633" s="35"/>
      <c r="NLU1633" s="34"/>
      <c r="NMB1633" s="35"/>
      <c r="NMC1633" s="34"/>
      <c r="NMJ1633" s="35"/>
      <c r="NMK1633" s="34"/>
      <c r="NMR1633" s="35"/>
      <c r="NMS1633" s="34"/>
      <c r="NMZ1633" s="35"/>
      <c r="NNA1633" s="34"/>
      <c r="NNH1633" s="35"/>
      <c r="NNI1633" s="34"/>
      <c r="NNP1633" s="35"/>
      <c r="NNQ1633" s="34"/>
      <c r="NNX1633" s="35"/>
      <c r="NNY1633" s="34"/>
      <c r="NOF1633" s="35"/>
      <c r="NOG1633" s="34"/>
      <c r="NON1633" s="35"/>
      <c r="NOO1633" s="34"/>
      <c r="NOV1633" s="35"/>
      <c r="NOW1633" s="34"/>
      <c r="NPD1633" s="35"/>
      <c r="NPE1633" s="34"/>
      <c r="NPL1633" s="35"/>
      <c r="NPM1633" s="34"/>
      <c r="NPT1633" s="35"/>
      <c r="NPU1633" s="34"/>
      <c r="NQB1633" s="35"/>
      <c r="NQC1633" s="34"/>
      <c r="NQJ1633" s="35"/>
      <c r="NQK1633" s="34"/>
      <c r="NQR1633" s="35"/>
      <c r="NQS1633" s="34"/>
      <c r="NQZ1633" s="35"/>
      <c r="NRA1633" s="34"/>
      <c r="NRH1633" s="35"/>
      <c r="NRI1633" s="34"/>
      <c r="NRP1633" s="35"/>
      <c r="NRQ1633" s="34"/>
      <c r="NRX1633" s="35"/>
      <c r="NRY1633" s="34"/>
      <c r="NSF1633" s="35"/>
      <c r="NSG1633" s="34"/>
      <c r="NSN1633" s="35"/>
      <c r="NSO1633" s="34"/>
      <c r="NSV1633" s="35"/>
      <c r="NSW1633" s="34"/>
      <c r="NTD1633" s="35"/>
      <c r="NTE1633" s="34"/>
      <c r="NTL1633" s="35"/>
      <c r="NTM1633" s="34"/>
      <c r="NTT1633" s="35"/>
      <c r="NTU1633" s="34"/>
      <c r="NUB1633" s="35"/>
      <c r="NUC1633" s="34"/>
      <c r="NUJ1633" s="35"/>
      <c r="NUK1633" s="34"/>
      <c r="NUR1633" s="35"/>
      <c r="NUS1633" s="34"/>
      <c r="NUZ1633" s="35"/>
      <c r="NVA1633" s="34"/>
      <c r="NVH1633" s="35"/>
      <c r="NVI1633" s="34"/>
      <c r="NVP1633" s="35"/>
      <c r="NVQ1633" s="34"/>
      <c r="NVX1633" s="35"/>
      <c r="NVY1633" s="34"/>
      <c r="NWF1633" s="35"/>
      <c r="NWG1633" s="34"/>
      <c r="NWN1633" s="35"/>
      <c r="NWO1633" s="34"/>
      <c r="NWV1633" s="35"/>
      <c r="NWW1633" s="34"/>
      <c r="NXD1633" s="35"/>
      <c r="NXE1633" s="34"/>
      <c r="NXL1633" s="35"/>
      <c r="NXM1633" s="34"/>
      <c r="NXT1633" s="35"/>
      <c r="NXU1633" s="34"/>
      <c r="NYB1633" s="35"/>
      <c r="NYC1633" s="34"/>
      <c r="NYJ1633" s="35"/>
      <c r="NYK1633" s="34"/>
      <c r="NYR1633" s="35"/>
      <c r="NYS1633" s="34"/>
      <c r="NYZ1633" s="35"/>
      <c r="NZA1633" s="34"/>
      <c r="NZH1633" s="35"/>
      <c r="NZI1633" s="34"/>
      <c r="NZP1633" s="35"/>
      <c r="NZQ1633" s="34"/>
      <c r="NZX1633" s="35"/>
      <c r="NZY1633" s="34"/>
      <c r="OAF1633" s="35"/>
      <c r="OAG1633" s="34"/>
      <c r="OAN1633" s="35"/>
      <c r="OAO1633" s="34"/>
      <c r="OAV1633" s="35"/>
      <c r="OAW1633" s="34"/>
      <c r="OBD1633" s="35"/>
      <c r="OBE1633" s="34"/>
      <c r="OBL1633" s="35"/>
      <c r="OBM1633" s="34"/>
      <c r="OBT1633" s="35"/>
      <c r="OBU1633" s="34"/>
      <c r="OCB1633" s="35"/>
      <c r="OCC1633" s="34"/>
      <c r="OCJ1633" s="35"/>
      <c r="OCK1633" s="34"/>
      <c r="OCR1633" s="35"/>
      <c r="OCS1633" s="34"/>
      <c r="OCZ1633" s="35"/>
      <c r="ODA1633" s="34"/>
      <c r="ODH1633" s="35"/>
      <c r="ODI1633" s="34"/>
      <c r="ODP1633" s="35"/>
      <c r="ODQ1633" s="34"/>
      <c r="ODX1633" s="35"/>
      <c r="ODY1633" s="34"/>
      <c r="OEF1633" s="35"/>
      <c r="OEG1633" s="34"/>
      <c r="OEN1633" s="35"/>
      <c r="OEO1633" s="34"/>
      <c r="OEV1633" s="35"/>
      <c r="OEW1633" s="34"/>
      <c r="OFD1633" s="35"/>
      <c r="OFE1633" s="34"/>
      <c r="OFL1633" s="35"/>
      <c r="OFM1633" s="34"/>
      <c r="OFT1633" s="35"/>
      <c r="OFU1633" s="34"/>
      <c r="OGB1633" s="35"/>
      <c r="OGC1633" s="34"/>
      <c r="OGJ1633" s="35"/>
      <c r="OGK1633" s="34"/>
      <c r="OGR1633" s="35"/>
      <c r="OGS1633" s="34"/>
      <c r="OGZ1633" s="35"/>
      <c r="OHA1633" s="34"/>
      <c r="OHH1633" s="35"/>
      <c r="OHI1633" s="34"/>
      <c r="OHP1633" s="35"/>
      <c r="OHQ1633" s="34"/>
      <c r="OHX1633" s="35"/>
      <c r="OHY1633" s="34"/>
      <c r="OIF1633" s="35"/>
      <c r="OIG1633" s="34"/>
      <c r="OIN1633" s="35"/>
      <c r="OIO1633" s="34"/>
      <c r="OIV1633" s="35"/>
      <c r="OIW1633" s="34"/>
      <c r="OJD1633" s="35"/>
      <c r="OJE1633" s="34"/>
      <c r="OJL1633" s="35"/>
      <c r="OJM1633" s="34"/>
      <c r="OJT1633" s="35"/>
      <c r="OJU1633" s="34"/>
      <c r="OKB1633" s="35"/>
      <c r="OKC1633" s="34"/>
      <c r="OKJ1633" s="35"/>
      <c r="OKK1633" s="34"/>
      <c r="OKR1633" s="35"/>
      <c r="OKS1633" s="34"/>
      <c r="OKZ1633" s="35"/>
      <c r="OLA1633" s="34"/>
      <c r="OLH1633" s="35"/>
      <c r="OLI1633" s="34"/>
      <c r="OLP1633" s="35"/>
      <c r="OLQ1633" s="34"/>
      <c r="OLX1633" s="35"/>
      <c r="OLY1633" s="34"/>
      <c r="OMF1633" s="35"/>
      <c r="OMG1633" s="34"/>
      <c r="OMN1633" s="35"/>
      <c r="OMO1633" s="34"/>
      <c r="OMV1633" s="35"/>
      <c r="OMW1633" s="34"/>
      <c r="OND1633" s="35"/>
      <c r="ONE1633" s="34"/>
      <c r="ONL1633" s="35"/>
      <c r="ONM1633" s="34"/>
      <c r="ONT1633" s="35"/>
      <c r="ONU1633" s="34"/>
      <c r="OOB1633" s="35"/>
      <c r="OOC1633" s="34"/>
      <c r="OOJ1633" s="35"/>
      <c r="OOK1633" s="34"/>
      <c r="OOR1633" s="35"/>
      <c r="OOS1633" s="34"/>
      <c r="OOZ1633" s="35"/>
      <c r="OPA1633" s="34"/>
      <c r="OPH1633" s="35"/>
      <c r="OPI1633" s="34"/>
      <c r="OPP1633" s="35"/>
      <c r="OPQ1633" s="34"/>
      <c r="OPX1633" s="35"/>
      <c r="OPY1633" s="34"/>
      <c r="OQF1633" s="35"/>
      <c r="OQG1633" s="34"/>
      <c r="OQN1633" s="35"/>
      <c r="OQO1633" s="34"/>
      <c r="OQV1633" s="35"/>
      <c r="OQW1633" s="34"/>
      <c r="ORD1633" s="35"/>
      <c r="ORE1633" s="34"/>
      <c r="ORL1633" s="35"/>
      <c r="ORM1633" s="34"/>
      <c r="ORT1633" s="35"/>
      <c r="ORU1633" s="34"/>
      <c r="OSB1633" s="35"/>
      <c r="OSC1633" s="34"/>
      <c r="OSJ1633" s="35"/>
      <c r="OSK1633" s="34"/>
      <c r="OSR1633" s="35"/>
      <c r="OSS1633" s="34"/>
      <c r="OSZ1633" s="35"/>
      <c r="OTA1633" s="34"/>
      <c r="OTH1633" s="35"/>
      <c r="OTI1633" s="34"/>
      <c r="OTP1633" s="35"/>
      <c r="OTQ1633" s="34"/>
      <c r="OTX1633" s="35"/>
      <c r="OTY1633" s="34"/>
      <c r="OUF1633" s="35"/>
      <c r="OUG1633" s="34"/>
      <c r="OUN1633" s="35"/>
      <c r="OUO1633" s="34"/>
      <c r="OUV1633" s="35"/>
      <c r="OUW1633" s="34"/>
      <c r="OVD1633" s="35"/>
      <c r="OVE1633" s="34"/>
      <c r="OVL1633" s="35"/>
      <c r="OVM1633" s="34"/>
      <c r="OVT1633" s="35"/>
      <c r="OVU1633" s="34"/>
      <c r="OWB1633" s="35"/>
      <c r="OWC1633" s="34"/>
      <c r="OWJ1633" s="35"/>
      <c r="OWK1633" s="34"/>
      <c r="OWR1633" s="35"/>
      <c r="OWS1633" s="34"/>
      <c r="OWZ1633" s="35"/>
      <c r="OXA1633" s="34"/>
      <c r="OXH1633" s="35"/>
      <c r="OXI1633" s="34"/>
      <c r="OXP1633" s="35"/>
      <c r="OXQ1633" s="34"/>
      <c r="OXX1633" s="35"/>
      <c r="OXY1633" s="34"/>
      <c r="OYF1633" s="35"/>
      <c r="OYG1633" s="34"/>
      <c r="OYN1633" s="35"/>
      <c r="OYO1633" s="34"/>
      <c r="OYV1633" s="35"/>
      <c r="OYW1633" s="34"/>
      <c r="OZD1633" s="35"/>
      <c r="OZE1633" s="34"/>
      <c r="OZL1633" s="35"/>
      <c r="OZM1633" s="34"/>
      <c r="OZT1633" s="35"/>
      <c r="OZU1633" s="34"/>
      <c r="PAB1633" s="35"/>
      <c r="PAC1633" s="34"/>
      <c r="PAJ1633" s="35"/>
      <c r="PAK1633" s="34"/>
      <c r="PAR1633" s="35"/>
      <c r="PAS1633" s="34"/>
      <c r="PAZ1633" s="35"/>
      <c r="PBA1633" s="34"/>
      <c r="PBH1633" s="35"/>
      <c r="PBI1633" s="34"/>
      <c r="PBP1633" s="35"/>
      <c r="PBQ1633" s="34"/>
      <c r="PBX1633" s="35"/>
      <c r="PBY1633" s="34"/>
      <c r="PCF1633" s="35"/>
      <c r="PCG1633" s="34"/>
      <c r="PCN1633" s="35"/>
      <c r="PCO1633" s="34"/>
      <c r="PCV1633" s="35"/>
      <c r="PCW1633" s="34"/>
      <c r="PDD1633" s="35"/>
      <c r="PDE1633" s="34"/>
      <c r="PDL1633" s="35"/>
      <c r="PDM1633" s="34"/>
      <c r="PDT1633" s="35"/>
      <c r="PDU1633" s="34"/>
      <c r="PEB1633" s="35"/>
      <c r="PEC1633" s="34"/>
      <c r="PEJ1633" s="35"/>
      <c r="PEK1633" s="34"/>
      <c r="PER1633" s="35"/>
      <c r="PES1633" s="34"/>
      <c r="PEZ1633" s="35"/>
      <c r="PFA1633" s="34"/>
      <c r="PFH1633" s="35"/>
      <c r="PFI1633" s="34"/>
      <c r="PFP1633" s="35"/>
      <c r="PFQ1633" s="34"/>
      <c r="PFX1633" s="35"/>
      <c r="PFY1633" s="34"/>
      <c r="PGF1633" s="35"/>
      <c r="PGG1633" s="34"/>
      <c r="PGN1633" s="35"/>
      <c r="PGO1633" s="34"/>
      <c r="PGV1633" s="35"/>
      <c r="PGW1633" s="34"/>
      <c r="PHD1633" s="35"/>
      <c r="PHE1633" s="34"/>
      <c r="PHL1633" s="35"/>
      <c r="PHM1633" s="34"/>
      <c r="PHT1633" s="35"/>
      <c r="PHU1633" s="34"/>
      <c r="PIB1633" s="35"/>
      <c r="PIC1633" s="34"/>
      <c r="PIJ1633" s="35"/>
      <c r="PIK1633" s="34"/>
      <c r="PIR1633" s="35"/>
      <c r="PIS1633" s="34"/>
      <c r="PIZ1633" s="35"/>
      <c r="PJA1633" s="34"/>
      <c r="PJH1633" s="35"/>
      <c r="PJI1633" s="34"/>
      <c r="PJP1633" s="35"/>
      <c r="PJQ1633" s="34"/>
      <c r="PJX1633" s="35"/>
      <c r="PJY1633" s="34"/>
      <c r="PKF1633" s="35"/>
      <c r="PKG1633" s="34"/>
      <c r="PKN1633" s="35"/>
      <c r="PKO1633" s="34"/>
      <c r="PKV1633" s="35"/>
      <c r="PKW1633" s="34"/>
      <c r="PLD1633" s="35"/>
      <c r="PLE1633" s="34"/>
      <c r="PLL1633" s="35"/>
      <c r="PLM1633" s="34"/>
      <c r="PLT1633" s="35"/>
      <c r="PLU1633" s="34"/>
      <c r="PMB1633" s="35"/>
      <c r="PMC1633" s="34"/>
      <c r="PMJ1633" s="35"/>
      <c r="PMK1633" s="34"/>
      <c r="PMR1633" s="35"/>
      <c r="PMS1633" s="34"/>
      <c r="PMZ1633" s="35"/>
      <c r="PNA1633" s="34"/>
      <c r="PNH1633" s="35"/>
      <c r="PNI1633" s="34"/>
      <c r="PNP1633" s="35"/>
      <c r="PNQ1633" s="34"/>
      <c r="PNX1633" s="35"/>
      <c r="PNY1633" s="34"/>
      <c r="POF1633" s="35"/>
      <c r="POG1633" s="34"/>
      <c r="PON1633" s="35"/>
      <c r="POO1633" s="34"/>
      <c r="POV1633" s="35"/>
      <c r="POW1633" s="34"/>
      <c r="PPD1633" s="35"/>
      <c r="PPE1633" s="34"/>
      <c r="PPL1633" s="35"/>
      <c r="PPM1633" s="34"/>
      <c r="PPT1633" s="35"/>
      <c r="PPU1633" s="34"/>
      <c r="PQB1633" s="35"/>
      <c r="PQC1633" s="34"/>
      <c r="PQJ1633" s="35"/>
      <c r="PQK1633" s="34"/>
      <c r="PQR1633" s="35"/>
      <c r="PQS1633" s="34"/>
      <c r="PQZ1633" s="35"/>
      <c r="PRA1633" s="34"/>
      <c r="PRH1633" s="35"/>
      <c r="PRI1633" s="34"/>
      <c r="PRP1633" s="35"/>
      <c r="PRQ1633" s="34"/>
      <c r="PRX1633" s="35"/>
      <c r="PRY1633" s="34"/>
      <c r="PSF1633" s="35"/>
      <c r="PSG1633" s="34"/>
      <c r="PSN1633" s="35"/>
      <c r="PSO1633" s="34"/>
      <c r="PSV1633" s="35"/>
      <c r="PSW1633" s="34"/>
      <c r="PTD1633" s="35"/>
      <c r="PTE1633" s="34"/>
      <c r="PTL1633" s="35"/>
      <c r="PTM1633" s="34"/>
      <c r="PTT1633" s="35"/>
      <c r="PTU1633" s="34"/>
      <c r="PUB1633" s="35"/>
      <c r="PUC1633" s="34"/>
      <c r="PUJ1633" s="35"/>
      <c r="PUK1633" s="34"/>
      <c r="PUR1633" s="35"/>
      <c r="PUS1633" s="34"/>
      <c r="PUZ1633" s="35"/>
      <c r="PVA1633" s="34"/>
      <c r="PVH1633" s="35"/>
      <c r="PVI1633" s="34"/>
      <c r="PVP1633" s="35"/>
      <c r="PVQ1633" s="34"/>
      <c r="PVX1633" s="35"/>
      <c r="PVY1633" s="34"/>
      <c r="PWF1633" s="35"/>
      <c r="PWG1633" s="34"/>
      <c r="PWN1633" s="35"/>
      <c r="PWO1633" s="34"/>
      <c r="PWV1633" s="35"/>
      <c r="PWW1633" s="34"/>
      <c r="PXD1633" s="35"/>
      <c r="PXE1633" s="34"/>
      <c r="PXL1633" s="35"/>
      <c r="PXM1633" s="34"/>
      <c r="PXT1633" s="35"/>
      <c r="PXU1633" s="34"/>
      <c r="PYB1633" s="35"/>
      <c r="PYC1633" s="34"/>
      <c r="PYJ1633" s="35"/>
      <c r="PYK1633" s="34"/>
      <c r="PYR1633" s="35"/>
      <c r="PYS1633" s="34"/>
      <c r="PYZ1633" s="35"/>
      <c r="PZA1633" s="34"/>
      <c r="PZH1633" s="35"/>
      <c r="PZI1633" s="34"/>
      <c r="PZP1633" s="35"/>
      <c r="PZQ1633" s="34"/>
      <c r="PZX1633" s="35"/>
      <c r="PZY1633" s="34"/>
      <c r="QAF1633" s="35"/>
      <c r="QAG1633" s="34"/>
      <c r="QAN1633" s="35"/>
      <c r="QAO1633" s="34"/>
      <c r="QAV1633" s="35"/>
      <c r="QAW1633" s="34"/>
      <c r="QBD1633" s="35"/>
      <c r="QBE1633" s="34"/>
      <c r="QBL1633" s="35"/>
      <c r="QBM1633" s="34"/>
      <c r="QBT1633" s="35"/>
      <c r="QBU1633" s="34"/>
      <c r="QCB1633" s="35"/>
      <c r="QCC1633" s="34"/>
      <c r="QCJ1633" s="35"/>
      <c r="QCK1633" s="34"/>
      <c r="QCR1633" s="35"/>
      <c r="QCS1633" s="34"/>
      <c r="QCZ1633" s="35"/>
      <c r="QDA1633" s="34"/>
      <c r="QDH1633" s="35"/>
      <c r="QDI1633" s="34"/>
      <c r="QDP1633" s="35"/>
      <c r="QDQ1633" s="34"/>
      <c r="QDX1633" s="35"/>
      <c r="QDY1633" s="34"/>
      <c r="QEF1633" s="35"/>
      <c r="QEG1633" s="34"/>
      <c r="QEN1633" s="35"/>
      <c r="QEO1633" s="34"/>
      <c r="QEV1633" s="35"/>
      <c r="QEW1633" s="34"/>
      <c r="QFD1633" s="35"/>
      <c r="QFE1633" s="34"/>
      <c r="QFL1633" s="35"/>
      <c r="QFM1633" s="34"/>
      <c r="QFT1633" s="35"/>
      <c r="QFU1633" s="34"/>
      <c r="QGB1633" s="35"/>
      <c r="QGC1633" s="34"/>
      <c r="QGJ1633" s="35"/>
      <c r="QGK1633" s="34"/>
      <c r="QGR1633" s="35"/>
      <c r="QGS1633" s="34"/>
      <c r="QGZ1633" s="35"/>
      <c r="QHA1633" s="34"/>
      <c r="QHH1633" s="35"/>
      <c r="QHI1633" s="34"/>
      <c r="QHP1633" s="35"/>
      <c r="QHQ1633" s="34"/>
      <c r="QHX1633" s="35"/>
      <c r="QHY1633" s="34"/>
      <c r="QIF1633" s="35"/>
      <c r="QIG1633" s="34"/>
      <c r="QIN1633" s="35"/>
      <c r="QIO1633" s="34"/>
      <c r="QIV1633" s="35"/>
      <c r="QIW1633" s="34"/>
      <c r="QJD1633" s="35"/>
      <c r="QJE1633" s="34"/>
      <c r="QJL1633" s="35"/>
      <c r="QJM1633" s="34"/>
      <c r="QJT1633" s="35"/>
      <c r="QJU1633" s="34"/>
      <c r="QKB1633" s="35"/>
      <c r="QKC1633" s="34"/>
      <c r="QKJ1633" s="35"/>
      <c r="QKK1633" s="34"/>
      <c r="QKR1633" s="35"/>
      <c r="QKS1633" s="34"/>
      <c r="QKZ1633" s="35"/>
      <c r="QLA1633" s="34"/>
      <c r="QLH1633" s="35"/>
      <c r="QLI1633" s="34"/>
      <c r="QLP1633" s="35"/>
      <c r="QLQ1633" s="34"/>
      <c r="QLX1633" s="35"/>
      <c r="QLY1633" s="34"/>
      <c r="QMF1633" s="35"/>
      <c r="QMG1633" s="34"/>
      <c r="QMN1633" s="35"/>
      <c r="QMO1633" s="34"/>
      <c r="QMV1633" s="35"/>
      <c r="QMW1633" s="34"/>
      <c r="QND1633" s="35"/>
      <c r="QNE1633" s="34"/>
      <c r="QNL1633" s="35"/>
      <c r="QNM1633" s="34"/>
      <c r="QNT1633" s="35"/>
      <c r="QNU1633" s="34"/>
      <c r="QOB1633" s="35"/>
      <c r="QOC1633" s="34"/>
      <c r="QOJ1633" s="35"/>
      <c r="QOK1633" s="34"/>
      <c r="QOR1633" s="35"/>
      <c r="QOS1633" s="34"/>
      <c r="QOZ1633" s="35"/>
      <c r="QPA1633" s="34"/>
      <c r="QPH1633" s="35"/>
      <c r="QPI1633" s="34"/>
      <c r="QPP1633" s="35"/>
      <c r="QPQ1633" s="34"/>
      <c r="QPX1633" s="35"/>
      <c r="QPY1633" s="34"/>
      <c r="QQF1633" s="35"/>
      <c r="QQG1633" s="34"/>
      <c r="QQN1633" s="35"/>
      <c r="QQO1633" s="34"/>
      <c r="QQV1633" s="35"/>
      <c r="QQW1633" s="34"/>
      <c r="QRD1633" s="35"/>
      <c r="QRE1633" s="34"/>
      <c r="QRL1633" s="35"/>
      <c r="QRM1633" s="34"/>
      <c r="QRT1633" s="35"/>
      <c r="QRU1633" s="34"/>
      <c r="QSB1633" s="35"/>
      <c r="QSC1633" s="34"/>
      <c r="QSJ1633" s="35"/>
      <c r="QSK1633" s="34"/>
      <c r="QSR1633" s="35"/>
      <c r="QSS1633" s="34"/>
      <c r="QSZ1633" s="35"/>
      <c r="QTA1633" s="34"/>
      <c r="QTH1633" s="35"/>
      <c r="QTI1633" s="34"/>
      <c r="QTP1633" s="35"/>
      <c r="QTQ1633" s="34"/>
      <c r="QTX1633" s="35"/>
      <c r="QTY1633" s="34"/>
      <c r="QUF1633" s="35"/>
      <c r="QUG1633" s="34"/>
      <c r="QUN1633" s="35"/>
      <c r="QUO1633" s="34"/>
      <c r="QUV1633" s="35"/>
      <c r="QUW1633" s="34"/>
      <c r="QVD1633" s="35"/>
      <c r="QVE1633" s="34"/>
      <c r="QVL1633" s="35"/>
      <c r="QVM1633" s="34"/>
      <c r="QVT1633" s="35"/>
      <c r="QVU1633" s="34"/>
      <c r="QWB1633" s="35"/>
      <c r="QWC1633" s="34"/>
      <c r="QWJ1633" s="35"/>
      <c r="QWK1633" s="34"/>
      <c r="QWR1633" s="35"/>
      <c r="QWS1633" s="34"/>
      <c r="QWZ1633" s="35"/>
      <c r="QXA1633" s="34"/>
      <c r="QXH1633" s="35"/>
      <c r="QXI1633" s="34"/>
      <c r="QXP1633" s="35"/>
      <c r="QXQ1633" s="34"/>
      <c r="QXX1633" s="35"/>
      <c r="QXY1633" s="34"/>
      <c r="QYF1633" s="35"/>
      <c r="QYG1633" s="34"/>
      <c r="QYN1633" s="35"/>
      <c r="QYO1633" s="34"/>
      <c r="QYV1633" s="35"/>
      <c r="QYW1633" s="34"/>
      <c r="QZD1633" s="35"/>
      <c r="QZE1633" s="34"/>
      <c r="QZL1633" s="35"/>
      <c r="QZM1633" s="34"/>
      <c r="QZT1633" s="35"/>
      <c r="QZU1633" s="34"/>
      <c r="RAB1633" s="35"/>
      <c r="RAC1633" s="34"/>
      <c r="RAJ1633" s="35"/>
      <c r="RAK1633" s="34"/>
      <c r="RAR1633" s="35"/>
      <c r="RAS1633" s="34"/>
      <c r="RAZ1633" s="35"/>
      <c r="RBA1633" s="34"/>
      <c r="RBH1633" s="35"/>
      <c r="RBI1633" s="34"/>
      <c r="RBP1633" s="35"/>
      <c r="RBQ1633" s="34"/>
      <c r="RBX1633" s="35"/>
      <c r="RBY1633" s="34"/>
      <c r="RCF1633" s="35"/>
      <c r="RCG1633" s="34"/>
      <c r="RCN1633" s="35"/>
      <c r="RCO1633" s="34"/>
      <c r="RCV1633" s="35"/>
      <c r="RCW1633" s="34"/>
      <c r="RDD1633" s="35"/>
      <c r="RDE1633" s="34"/>
      <c r="RDL1633" s="35"/>
      <c r="RDM1633" s="34"/>
      <c r="RDT1633" s="35"/>
      <c r="RDU1633" s="34"/>
      <c r="REB1633" s="35"/>
      <c r="REC1633" s="34"/>
      <c r="REJ1633" s="35"/>
      <c r="REK1633" s="34"/>
      <c r="RER1633" s="35"/>
      <c r="RES1633" s="34"/>
      <c r="REZ1633" s="35"/>
      <c r="RFA1633" s="34"/>
      <c r="RFH1633" s="35"/>
      <c r="RFI1633" s="34"/>
      <c r="RFP1633" s="35"/>
      <c r="RFQ1633" s="34"/>
      <c r="RFX1633" s="35"/>
      <c r="RFY1633" s="34"/>
      <c r="RGF1633" s="35"/>
      <c r="RGG1633" s="34"/>
      <c r="RGN1633" s="35"/>
      <c r="RGO1633" s="34"/>
      <c r="RGV1633" s="35"/>
      <c r="RGW1633" s="34"/>
      <c r="RHD1633" s="35"/>
      <c r="RHE1633" s="34"/>
      <c r="RHL1633" s="35"/>
      <c r="RHM1633" s="34"/>
      <c r="RHT1633" s="35"/>
      <c r="RHU1633" s="34"/>
      <c r="RIB1633" s="35"/>
      <c r="RIC1633" s="34"/>
      <c r="RIJ1633" s="35"/>
      <c r="RIK1633" s="34"/>
      <c r="RIR1633" s="35"/>
      <c r="RIS1633" s="34"/>
      <c r="RIZ1633" s="35"/>
      <c r="RJA1633" s="34"/>
      <c r="RJH1633" s="35"/>
      <c r="RJI1633" s="34"/>
      <c r="RJP1633" s="35"/>
      <c r="RJQ1633" s="34"/>
      <c r="RJX1633" s="35"/>
      <c r="RJY1633" s="34"/>
      <c r="RKF1633" s="35"/>
      <c r="RKG1633" s="34"/>
      <c r="RKN1633" s="35"/>
      <c r="RKO1633" s="34"/>
      <c r="RKV1633" s="35"/>
      <c r="RKW1633" s="34"/>
      <c r="RLD1633" s="35"/>
      <c r="RLE1633" s="34"/>
      <c r="RLL1633" s="35"/>
      <c r="RLM1633" s="34"/>
      <c r="RLT1633" s="35"/>
      <c r="RLU1633" s="34"/>
      <c r="RMB1633" s="35"/>
      <c r="RMC1633" s="34"/>
      <c r="RMJ1633" s="35"/>
      <c r="RMK1633" s="34"/>
      <c r="RMR1633" s="35"/>
      <c r="RMS1633" s="34"/>
      <c r="RMZ1633" s="35"/>
      <c r="RNA1633" s="34"/>
      <c r="RNH1633" s="35"/>
      <c r="RNI1633" s="34"/>
      <c r="RNP1633" s="35"/>
      <c r="RNQ1633" s="34"/>
      <c r="RNX1633" s="35"/>
      <c r="RNY1633" s="34"/>
      <c r="ROF1633" s="35"/>
      <c r="ROG1633" s="34"/>
      <c r="RON1633" s="35"/>
      <c r="ROO1633" s="34"/>
      <c r="ROV1633" s="35"/>
      <c r="ROW1633" s="34"/>
      <c r="RPD1633" s="35"/>
      <c r="RPE1633" s="34"/>
      <c r="RPL1633" s="35"/>
      <c r="RPM1633" s="34"/>
      <c r="RPT1633" s="35"/>
      <c r="RPU1633" s="34"/>
      <c r="RQB1633" s="35"/>
      <c r="RQC1633" s="34"/>
      <c r="RQJ1633" s="35"/>
      <c r="RQK1633" s="34"/>
      <c r="RQR1633" s="35"/>
      <c r="RQS1633" s="34"/>
      <c r="RQZ1633" s="35"/>
      <c r="RRA1633" s="34"/>
      <c r="RRH1633" s="35"/>
      <c r="RRI1633" s="34"/>
      <c r="RRP1633" s="35"/>
      <c r="RRQ1633" s="34"/>
      <c r="RRX1633" s="35"/>
      <c r="RRY1633" s="34"/>
      <c r="RSF1633" s="35"/>
      <c r="RSG1633" s="34"/>
      <c r="RSN1633" s="35"/>
      <c r="RSO1633" s="34"/>
      <c r="RSV1633" s="35"/>
      <c r="RSW1633" s="34"/>
      <c r="RTD1633" s="35"/>
      <c r="RTE1633" s="34"/>
      <c r="RTL1633" s="35"/>
      <c r="RTM1633" s="34"/>
      <c r="RTT1633" s="35"/>
      <c r="RTU1633" s="34"/>
      <c r="RUB1633" s="35"/>
      <c r="RUC1633" s="34"/>
      <c r="RUJ1633" s="35"/>
      <c r="RUK1633" s="34"/>
      <c r="RUR1633" s="35"/>
      <c r="RUS1633" s="34"/>
      <c r="RUZ1633" s="35"/>
      <c r="RVA1633" s="34"/>
      <c r="RVH1633" s="35"/>
      <c r="RVI1633" s="34"/>
      <c r="RVP1633" s="35"/>
      <c r="RVQ1633" s="34"/>
      <c r="RVX1633" s="35"/>
      <c r="RVY1633" s="34"/>
      <c r="RWF1633" s="35"/>
      <c r="RWG1633" s="34"/>
      <c r="RWN1633" s="35"/>
      <c r="RWO1633" s="34"/>
      <c r="RWV1633" s="35"/>
      <c r="RWW1633" s="34"/>
      <c r="RXD1633" s="35"/>
      <c r="RXE1633" s="34"/>
      <c r="RXL1633" s="35"/>
      <c r="RXM1633" s="34"/>
      <c r="RXT1633" s="35"/>
      <c r="RXU1633" s="34"/>
      <c r="RYB1633" s="35"/>
      <c r="RYC1633" s="34"/>
      <c r="RYJ1633" s="35"/>
      <c r="RYK1633" s="34"/>
      <c r="RYR1633" s="35"/>
      <c r="RYS1633" s="34"/>
      <c r="RYZ1633" s="35"/>
      <c r="RZA1633" s="34"/>
      <c r="RZH1633" s="35"/>
      <c r="RZI1633" s="34"/>
      <c r="RZP1633" s="35"/>
      <c r="RZQ1633" s="34"/>
      <c r="RZX1633" s="35"/>
      <c r="RZY1633" s="34"/>
      <c r="SAF1633" s="35"/>
      <c r="SAG1633" s="34"/>
      <c r="SAN1633" s="35"/>
      <c r="SAO1633" s="34"/>
      <c r="SAV1633" s="35"/>
      <c r="SAW1633" s="34"/>
      <c r="SBD1633" s="35"/>
      <c r="SBE1633" s="34"/>
      <c r="SBL1633" s="35"/>
      <c r="SBM1633" s="34"/>
      <c r="SBT1633" s="35"/>
      <c r="SBU1633" s="34"/>
      <c r="SCB1633" s="35"/>
      <c r="SCC1633" s="34"/>
      <c r="SCJ1633" s="35"/>
      <c r="SCK1633" s="34"/>
      <c r="SCR1633" s="35"/>
      <c r="SCS1633" s="34"/>
      <c r="SCZ1633" s="35"/>
      <c r="SDA1633" s="34"/>
      <c r="SDH1633" s="35"/>
      <c r="SDI1633" s="34"/>
      <c r="SDP1633" s="35"/>
      <c r="SDQ1633" s="34"/>
      <c r="SDX1633" s="35"/>
      <c r="SDY1633" s="34"/>
      <c r="SEF1633" s="35"/>
      <c r="SEG1633" s="34"/>
      <c r="SEN1633" s="35"/>
      <c r="SEO1633" s="34"/>
      <c r="SEV1633" s="35"/>
      <c r="SEW1633" s="34"/>
      <c r="SFD1633" s="35"/>
      <c r="SFE1633" s="34"/>
      <c r="SFL1633" s="35"/>
      <c r="SFM1633" s="34"/>
      <c r="SFT1633" s="35"/>
      <c r="SFU1633" s="34"/>
      <c r="SGB1633" s="35"/>
      <c r="SGC1633" s="34"/>
      <c r="SGJ1633" s="35"/>
      <c r="SGK1633" s="34"/>
      <c r="SGR1633" s="35"/>
      <c r="SGS1633" s="34"/>
      <c r="SGZ1633" s="35"/>
      <c r="SHA1633" s="34"/>
      <c r="SHH1633" s="35"/>
      <c r="SHI1633" s="34"/>
      <c r="SHP1633" s="35"/>
      <c r="SHQ1633" s="34"/>
      <c r="SHX1633" s="35"/>
      <c r="SHY1633" s="34"/>
      <c r="SIF1633" s="35"/>
      <c r="SIG1633" s="34"/>
      <c r="SIN1633" s="35"/>
      <c r="SIO1633" s="34"/>
      <c r="SIV1633" s="35"/>
      <c r="SIW1633" s="34"/>
      <c r="SJD1633" s="35"/>
      <c r="SJE1633" s="34"/>
      <c r="SJL1633" s="35"/>
      <c r="SJM1633" s="34"/>
      <c r="SJT1633" s="35"/>
      <c r="SJU1633" s="34"/>
      <c r="SKB1633" s="35"/>
      <c r="SKC1633" s="34"/>
      <c r="SKJ1633" s="35"/>
      <c r="SKK1633" s="34"/>
      <c r="SKR1633" s="35"/>
      <c r="SKS1633" s="34"/>
      <c r="SKZ1633" s="35"/>
      <c r="SLA1633" s="34"/>
      <c r="SLH1633" s="35"/>
      <c r="SLI1633" s="34"/>
      <c r="SLP1633" s="35"/>
      <c r="SLQ1633" s="34"/>
      <c r="SLX1633" s="35"/>
      <c r="SLY1633" s="34"/>
      <c r="SMF1633" s="35"/>
      <c r="SMG1633" s="34"/>
      <c r="SMN1633" s="35"/>
      <c r="SMO1633" s="34"/>
      <c r="SMV1633" s="35"/>
      <c r="SMW1633" s="34"/>
      <c r="SND1633" s="35"/>
      <c r="SNE1633" s="34"/>
      <c r="SNL1633" s="35"/>
      <c r="SNM1633" s="34"/>
      <c r="SNT1633" s="35"/>
      <c r="SNU1633" s="34"/>
      <c r="SOB1633" s="35"/>
      <c r="SOC1633" s="34"/>
      <c r="SOJ1633" s="35"/>
      <c r="SOK1633" s="34"/>
      <c r="SOR1633" s="35"/>
      <c r="SOS1633" s="34"/>
      <c r="SOZ1633" s="35"/>
      <c r="SPA1633" s="34"/>
      <c r="SPH1633" s="35"/>
      <c r="SPI1633" s="34"/>
      <c r="SPP1633" s="35"/>
      <c r="SPQ1633" s="34"/>
      <c r="SPX1633" s="35"/>
      <c r="SPY1633" s="34"/>
      <c r="SQF1633" s="35"/>
      <c r="SQG1633" s="34"/>
      <c r="SQN1633" s="35"/>
      <c r="SQO1633" s="34"/>
      <c r="SQV1633" s="35"/>
      <c r="SQW1633" s="34"/>
      <c r="SRD1633" s="35"/>
      <c r="SRE1633" s="34"/>
      <c r="SRL1633" s="35"/>
      <c r="SRM1633" s="34"/>
      <c r="SRT1633" s="35"/>
      <c r="SRU1633" s="34"/>
      <c r="SSB1633" s="35"/>
      <c r="SSC1633" s="34"/>
      <c r="SSJ1633" s="35"/>
      <c r="SSK1633" s="34"/>
      <c r="SSR1633" s="35"/>
      <c r="SSS1633" s="34"/>
      <c r="SSZ1633" s="35"/>
      <c r="STA1633" s="34"/>
      <c r="STH1633" s="35"/>
      <c r="STI1633" s="34"/>
      <c r="STP1633" s="35"/>
      <c r="STQ1633" s="34"/>
      <c r="STX1633" s="35"/>
      <c r="STY1633" s="34"/>
      <c r="SUF1633" s="35"/>
      <c r="SUG1633" s="34"/>
      <c r="SUN1633" s="35"/>
      <c r="SUO1633" s="34"/>
      <c r="SUV1633" s="35"/>
      <c r="SUW1633" s="34"/>
      <c r="SVD1633" s="35"/>
      <c r="SVE1633" s="34"/>
      <c r="SVL1633" s="35"/>
      <c r="SVM1633" s="34"/>
      <c r="SVT1633" s="35"/>
      <c r="SVU1633" s="34"/>
      <c r="SWB1633" s="35"/>
      <c r="SWC1633" s="34"/>
      <c r="SWJ1633" s="35"/>
      <c r="SWK1633" s="34"/>
      <c r="SWR1633" s="35"/>
      <c r="SWS1633" s="34"/>
      <c r="SWZ1633" s="35"/>
      <c r="SXA1633" s="34"/>
      <c r="SXH1633" s="35"/>
      <c r="SXI1633" s="34"/>
      <c r="SXP1633" s="35"/>
      <c r="SXQ1633" s="34"/>
      <c r="SXX1633" s="35"/>
      <c r="SXY1633" s="34"/>
      <c r="SYF1633" s="35"/>
      <c r="SYG1633" s="34"/>
      <c r="SYN1633" s="35"/>
      <c r="SYO1633" s="34"/>
      <c r="SYV1633" s="35"/>
      <c r="SYW1633" s="34"/>
      <c r="SZD1633" s="35"/>
      <c r="SZE1633" s="34"/>
      <c r="SZL1633" s="35"/>
      <c r="SZM1633" s="34"/>
      <c r="SZT1633" s="35"/>
      <c r="SZU1633" s="34"/>
      <c r="TAB1633" s="35"/>
      <c r="TAC1633" s="34"/>
      <c r="TAJ1633" s="35"/>
      <c r="TAK1633" s="34"/>
      <c r="TAR1633" s="35"/>
      <c r="TAS1633" s="34"/>
      <c r="TAZ1633" s="35"/>
      <c r="TBA1633" s="34"/>
      <c r="TBH1633" s="35"/>
      <c r="TBI1633" s="34"/>
      <c r="TBP1633" s="35"/>
      <c r="TBQ1633" s="34"/>
      <c r="TBX1633" s="35"/>
      <c r="TBY1633" s="34"/>
      <c r="TCF1633" s="35"/>
      <c r="TCG1633" s="34"/>
      <c r="TCN1633" s="35"/>
      <c r="TCO1633" s="34"/>
      <c r="TCV1633" s="35"/>
      <c r="TCW1633" s="34"/>
      <c r="TDD1633" s="35"/>
      <c r="TDE1633" s="34"/>
      <c r="TDL1633" s="35"/>
      <c r="TDM1633" s="34"/>
      <c r="TDT1633" s="35"/>
      <c r="TDU1633" s="34"/>
      <c r="TEB1633" s="35"/>
      <c r="TEC1633" s="34"/>
      <c r="TEJ1633" s="35"/>
      <c r="TEK1633" s="34"/>
      <c r="TER1633" s="35"/>
      <c r="TES1633" s="34"/>
      <c r="TEZ1633" s="35"/>
      <c r="TFA1633" s="34"/>
      <c r="TFH1633" s="35"/>
      <c r="TFI1633" s="34"/>
      <c r="TFP1633" s="35"/>
      <c r="TFQ1633" s="34"/>
      <c r="TFX1633" s="35"/>
      <c r="TFY1633" s="34"/>
      <c r="TGF1633" s="35"/>
      <c r="TGG1633" s="34"/>
      <c r="TGN1633" s="35"/>
      <c r="TGO1633" s="34"/>
      <c r="TGV1633" s="35"/>
      <c r="TGW1633" s="34"/>
      <c r="THD1633" s="35"/>
      <c r="THE1633" s="34"/>
      <c r="THL1633" s="35"/>
      <c r="THM1633" s="34"/>
      <c r="THT1633" s="35"/>
      <c r="THU1633" s="34"/>
      <c r="TIB1633" s="35"/>
      <c r="TIC1633" s="34"/>
      <c r="TIJ1633" s="35"/>
      <c r="TIK1633" s="34"/>
      <c r="TIR1633" s="35"/>
      <c r="TIS1633" s="34"/>
      <c r="TIZ1633" s="35"/>
      <c r="TJA1633" s="34"/>
      <c r="TJH1633" s="35"/>
      <c r="TJI1633" s="34"/>
      <c r="TJP1633" s="35"/>
      <c r="TJQ1633" s="34"/>
      <c r="TJX1633" s="35"/>
      <c r="TJY1633" s="34"/>
      <c r="TKF1633" s="35"/>
      <c r="TKG1633" s="34"/>
      <c r="TKN1633" s="35"/>
      <c r="TKO1633" s="34"/>
      <c r="TKV1633" s="35"/>
      <c r="TKW1633" s="34"/>
      <c r="TLD1633" s="35"/>
      <c r="TLE1633" s="34"/>
      <c r="TLL1633" s="35"/>
      <c r="TLM1633" s="34"/>
      <c r="TLT1633" s="35"/>
      <c r="TLU1633" s="34"/>
      <c r="TMB1633" s="35"/>
      <c r="TMC1633" s="34"/>
      <c r="TMJ1633" s="35"/>
      <c r="TMK1633" s="34"/>
      <c r="TMR1633" s="35"/>
      <c r="TMS1633" s="34"/>
      <c r="TMZ1633" s="35"/>
      <c r="TNA1633" s="34"/>
      <c r="TNH1633" s="35"/>
      <c r="TNI1633" s="34"/>
      <c r="TNP1633" s="35"/>
      <c r="TNQ1633" s="34"/>
      <c r="TNX1633" s="35"/>
      <c r="TNY1633" s="34"/>
      <c r="TOF1633" s="35"/>
      <c r="TOG1633" s="34"/>
      <c r="TON1633" s="35"/>
      <c r="TOO1633" s="34"/>
      <c r="TOV1633" s="35"/>
      <c r="TOW1633" s="34"/>
      <c r="TPD1633" s="35"/>
      <c r="TPE1633" s="34"/>
      <c r="TPL1633" s="35"/>
      <c r="TPM1633" s="34"/>
      <c r="TPT1633" s="35"/>
      <c r="TPU1633" s="34"/>
      <c r="TQB1633" s="35"/>
      <c r="TQC1633" s="34"/>
      <c r="TQJ1633" s="35"/>
      <c r="TQK1633" s="34"/>
      <c r="TQR1633" s="35"/>
      <c r="TQS1633" s="34"/>
      <c r="TQZ1633" s="35"/>
      <c r="TRA1633" s="34"/>
      <c r="TRH1633" s="35"/>
      <c r="TRI1633" s="34"/>
      <c r="TRP1633" s="35"/>
      <c r="TRQ1633" s="34"/>
      <c r="TRX1633" s="35"/>
      <c r="TRY1633" s="34"/>
      <c r="TSF1633" s="35"/>
      <c r="TSG1633" s="34"/>
      <c r="TSN1633" s="35"/>
      <c r="TSO1633" s="34"/>
      <c r="TSV1633" s="35"/>
      <c r="TSW1633" s="34"/>
      <c r="TTD1633" s="35"/>
      <c r="TTE1633" s="34"/>
      <c r="TTL1633" s="35"/>
      <c r="TTM1633" s="34"/>
      <c r="TTT1633" s="35"/>
      <c r="TTU1633" s="34"/>
      <c r="TUB1633" s="35"/>
      <c r="TUC1633" s="34"/>
      <c r="TUJ1633" s="35"/>
      <c r="TUK1633" s="34"/>
      <c r="TUR1633" s="35"/>
      <c r="TUS1633" s="34"/>
      <c r="TUZ1633" s="35"/>
      <c r="TVA1633" s="34"/>
      <c r="TVH1633" s="35"/>
      <c r="TVI1633" s="34"/>
      <c r="TVP1633" s="35"/>
      <c r="TVQ1633" s="34"/>
      <c r="TVX1633" s="35"/>
      <c r="TVY1633" s="34"/>
      <c r="TWF1633" s="35"/>
      <c r="TWG1633" s="34"/>
      <c r="TWN1633" s="35"/>
      <c r="TWO1633" s="34"/>
      <c r="TWV1633" s="35"/>
      <c r="TWW1633" s="34"/>
      <c r="TXD1633" s="35"/>
      <c r="TXE1633" s="34"/>
      <c r="TXL1633" s="35"/>
      <c r="TXM1633" s="34"/>
      <c r="TXT1633" s="35"/>
      <c r="TXU1633" s="34"/>
      <c r="TYB1633" s="35"/>
      <c r="TYC1633" s="34"/>
      <c r="TYJ1633" s="35"/>
      <c r="TYK1633" s="34"/>
      <c r="TYR1633" s="35"/>
      <c r="TYS1633" s="34"/>
      <c r="TYZ1633" s="35"/>
      <c r="TZA1633" s="34"/>
      <c r="TZH1633" s="35"/>
      <c r="TZI1633" s="34"/>
      <c r="TZP1633" s="35"/>
      <c r="TZQ1633" s="34"/>
      <c r="TZX1633" s="35"/>
      <c r="TZY1633" s="34"/>
      <c r="UAF1633" s="35"/>
      <c r="UAG1633" s="34"/>
      <c r="UAN1633" s="35"/>
      <c r="UAO1633" s="34"/>
      <c r="UAV1633" s="35"/>
      <c r="UAW1633" s="34"/>
      <c r="UBD1633" s="35"/>
      <c r="UBE1633" s="34"/>
      <c r="UBL1633" s="35"/>
      <c r="UBM1633" s="34"/>
      <c r="UBT1633" s="35"/>
      <c r="UBU1633" s="34"/>
      <c r="UCB1633" s="35"/>
      <c r="UCC1633" s="34"/>
      <c r="UCJ1633" s="35"/>
      <c r="UCK1633" s="34"/>
      <c r="UCR1633" s="35"/>
      <c r="UCS1633" s="34"/>
      <c r="UCZ1633" s="35"/>
      <c r="UDA1633" s="34"/>
      <c r="UDH1633" s="35"/>
      <c r="UDI1633" s="34"/>
      <c r="UDP1633" s="35"/>
      <c r="UDQ1633" s="34"/>
      <c r="UDX1633" s="35"/>
      <c r="UDY1633" s="34"/>
      <c r="UEF1633" s="35"/>
      <c r="UEG1633" s="34"/>
      <c r="UEN1633" s="35"/>
      <c r="UEO1633" s="34"/>
      <c r="UEV1633" s="35"/>
      <c r="UEW1633" s="34"/>
      <c r="UFD1633" s="35"/>
      <c r="UFE1633" s="34"/>
      <c r="UFL1633" s="35"/>
      <c r="UFM1633" s="34"/>
      <c r="UFT1633" s="35"/>
      <c r="UFU1633" s="34"/>
      <c r="UGB1633" s="35"/>
      <c r="UGC1633" s="34"/>
      <c r="UGJ1633" s="35"/>
      <c r="UGK1633" s="34"/>
      <c r="UGR1633" s="35"/>
      <c r="UGS1633" s="34"/>
      <c r="UGZ1633" s="35"/>
      <c r="UHA1633" s="34"/>
      <c r="UHH1633" s="35"/>
      <c r="UHI1633" s="34"/>
      <c r="UHP1633" s="35"/>
      <c r="UHQ1633" s="34"/>
      <c r="UHX1633" s="35"/>
      <c r="UHY1633" s="34"/>
      <c r="UIF1633" s="35"/>
      <c r="UIG1633" s="34"/>
      <c r="UIN1633" s="35"/>
      <c r="UIO1633" s="34"/>
      <c r="UIV1633" s="35"/>
      <c r="UIW1633" s="34"/>
      <c r="UJD1633" s="35"/>
      <c r="UJE1633" s="34"/>
      <c r="UJL1633" s="35"/>
      <c r="UJM1633" s="34"/>
      <c r="UJT1633" s="35"/>
      <c r="UJU1633" s="34"/>
      <c r="UKB1633" s="35"/>
      <c r="UKC1633" s="34"/>
      <c r="UKJ1633" s="35"/>
      <c r="UKK1633" s="34"/>
      <c r="UKR1633" s="35"/>
      <c r="UKS1633" s="34"/>
      <c r="UKZ1633" s="35"/>
      <c r="ULA1633" s="34"/>
      <c r="ULH1633" s="35"/>
      <c r="ULI1633" s="34"/>
      <c r="ULP1633" s="35"/>
      <c r="ULQ1633" s="34"/>
      <c r="ULX1633" s="35"/>
      <c r="ULY1633" s="34"/>
      <c r="UMF1633" s="35"/>
      <c r="UMG1633" s="34"/>
      <c r="UMN1633" s="35"/>
      <c r="UMO1633" s="34"/>
      <c r="UMV1633" s="35"/>
      <c r="UMW1633" s="34"/>
      <c r="UND1633" s="35"/>
      <c r="UNE1633" s="34"/>
      <c r="UNL1633" s="35"/>
      <c r="UNM1633" s="34"/>
      <c r="UNT1633" s="35"/>
      <c r="UNU1633" s="34"/>
      <c r="UOB1633" s="35"/>
      <c r="UOC1633" s="34"/>
      <c r="UOJ1633" s="35"/>
      <c r="UOK1633" s="34"/>
      <c r="UOR1633" s="35"/>
      <c r="UOS1633" s="34"/>
      <c r="UOZ1633" s="35"/>
      <c r="UPA1633" s="34"/>
      <c r="UPH1633" s="35"/>
      <c r="UPI1633" s="34"/>
      <c r="UPP1633" s="35"/>
      <c r="UPQ1633" s="34"/>
      <c r="UPX1633" s="35"/>
      <c r="UPY1633" s="34"/>
      <c r="UQF1633" s="35"/>
      <c r="UQG1633" s="34"/>
      <c r="UQN1633" s="35"/>
      <c r="UQO1633" s="34"/>
      <c r="UQV1633" s="35"/>
      <c r="UQW1633" s="34"/>
      <c r="URD1633" s="35"/>
      <c r="URE1633" s="34"/>
      <c r="URL1633" s="35"/>
      <c r="URM1633" s="34"/>
      <c r="URT1633" s="35"/>
      <c r="URU1633" s="34"/>
      <c r="USB1633" s="35"/>
      <c r="USC1633" s="34"/>
      <c r="USJ1633" s="35"/>
      <c r="USK1633" s="34"/>
      <c r="USR1633" s="35"/>
      <c r="USS1633" s="34"/>
      <c r="USZ1633" s="35"/>
      <c r="UTA1633" s="34"/>
      <c r="UTH1633" s="35"/>
      <c r="UTI1633" s="34"/>
      <c r="UTP1633" s="35"/>
      <c r="UTQ1633" s="34"/>
      <c r="UTX1633" s="35"/>
      <c r="UTY1633" s="34"/>
      <c r="UUF1633" s="35"/>
      <c r="UUG1633" s="34"/>
      <c r="UUN1633" s="35"/>
      <c r="UUO1633" s="34"/>
      <c r="UUV1633" s="35"/>
      <c r="UUW1633" s="34"/>
      <c r="UVD1633" s="35"/>
      <c r="UVE1633" s="34"/>
      <c r="UVL1633" s="35"/>
      <c r="UVM1633" s="34"/>
      <c r="UVT1633" s="35"/>
      <c r="UVU1633" s="34"/>
      <c r="UWB1633" s="35"/>
      <c r="UWC1633" s="34"/>
      <c r="UWJ1633" s="35"/>
      <c r="UWK1633" s="34"/>
      <c r="UWR1633" s="35"/>
      <c r="UWS1633" s="34"/>
      <c r="UWZ1633" s="35"/>
      <c r="UXA1633" s="34"/>
      <c r="UXH1633" s="35"/>
      <c r="UXI1633" s="34"/>
      <c r="UXP1633" s="35"/>
      <c r="UXQ1633" s="34"/>
      <c r="UXX1633" s="35"/>
      <c r="UXY1633" s="34"/>
      <c r="UYF1633" s="35"/>
      <c r="UYG1633" s="34"/>
      <c r="UYN1633" s="35"/>
      <c r="UYO1633" s="34"/>
      <c r="UYV1633" s="35"/>
      <c r="UYW1633" s="34"/>
      <c r="UZD1633" s="35"/>
      <c r="UZE1633" s="34"/>
      <c r="UZL1633" s="35"/>
      <c r="UZM1633" s="34"/>
      <c r="UZT1633" s="35"/>
      <c r="UZU1633" s="34"/>
      <c r="VAB1633" s="35"/>
      <c r="VAC1633" s="34"/>
      <c r="VAJ1633" s="35"/>
      <c r="VAK1633" s="34"/>
      <c r="VAR1633" s="35"/>
      <c r="VAS1633" s="34"/>
      <c r="VAZ1633" s="35"/>
      <c r="VBA1633" s="34"/>
      <c r="VBH1633" s="35"/>
      <c r="VBI1633" s="34"/>
      <c r="VBP1633" s="35"/>
      <c r="VBQ1633" s="34"/>
      <c r="VBX1633" s="35"/>
      <c r="VBY1633" s="34"/>
      <c r="VCF1633" s="35"/>
      <c r="VCG1633" s="34"/>
      <c r="VCN1633" s="35"/>
      <c r="VCO1633" s="34"/>
      <c r="VCV1633" s="35"/>
      <c r="VCW1633" s="34"/>
      <c r="VDD1633" s="35"/>
      <c r="VDE1633" s="34"/>
      <c r="VDL1633" s="35"/>
      <c r="VDM1633" s="34"/>
      <c r="VDT1633" s="35"/>
      <c r="VDU1633" s="34"/>
      <c r="VEB1633" s="35"/>
      <c r="VEC1633" s="34"/>
      <c r="VEJ1633" s="35"/>
      <c r="VEK1633" s="34"/>
      <c r="VER1633" s="35"/>
      <c r="VES1633" s="34"/>
      <c r="VEZ1633" s="35"/>
      <c r="VFA1633" s="34"/>
      <c r="VFH1633" s="35"/>
      <c r="VFI1633" s="34"/>
      <c r="VFP1633" s="35"/>
      <c r="VFQ1633" s="34"/>
      <c r="VFX1633" s="35"/>
      <c r="VFY1633" s="34"/>
      <c r="VGF1633" s="35"/>
      <c r="VGG1633" s="34"/>
      <c r="VGN1633" s="35"/>
      <c r="VGO1633" s="34"/>
      <c r="VGV1633" s="35"/>
      <c r="VGW1633" s="34"/>
      <c r="VHD1633" s="35"/>
      <c r="VHE1633" s="34"/>
      <c r="VHL1633" s="35"/>
      <c r="VHM1633" s="34"/>
      <c r="VHT1633" s="35"/>
      <c r="VHU1633" s="34"/>
      <c r="VIB1633" s="35"/>
      <c r="VIC1633" s="34"/>
      <c r="VIJ1633" s="35"/>
      <c r="VIK1633" s="34"/>
      <c r="VIR1633" s="35"/>
      <c r="VIS1633" s="34"/>
      <c r="VIZ1633" s="35"/>
      <c r="VJA1633" s="34"/>
      <c r="VJH1633" s="35"/>
      <c r="VJI1633" s="34"/>
      <c r="VJP1633" s="35"/>
      <c r="VJQ1633" s="34"/>
      <c r="VJX1633" s="35"/>
      <c r="VJY1633" s="34"/>
      <c r="VKF1633" s="35"/>
      <c r="VKG1633" s="34"/>
      <c r="VKN1633" s="35"/>
      <c r="VKO1633" s="34"/>
      <c r="VKV1633" s="35"/>
      <c r="VKW1633" s="34"/>
      <c r="VLD1633" s="35"/>
      <c r="VLE1633" s="34"/>
      <c r="VLL1633" s="35"/>
      <c r="VLM1633" s="34"/>
      <c r="VLT1633" s="35"/>
      <c r="VLU1633" s="34"/>
      <c r="VMB1633" s="35"/>
      <c r="VMC1633" s="34"/>
      <c r="VMJ1633" s="35"/>
      <c r="VMK1633" s="34"/>
      <c r="VMR1633" s="35"/>
      <c r="VMS1633" s="34"/>
      <c r="VMZ1633" s="35"/>
      <c r="VNA1633" s="34"/>
      <c r="VNH1633" s="35"/>
      <c r="VNI1633" s="34"/>
      <c r="VNP1633" s="35"/>
      <c r="VNQ1633" s="34"/>
      <c r="VNX1633" s="35"/>
      <c r="VNY1633" s="34"/>
      <c r="VOF1633" s="35"/>
      <c r="VOG1633" s="34"/>
      <c r="VON1633" s="35"/>
      <c r="VOO1633" s="34"/>
      <c r="VOV1633" s="35"/>
      <c r="VOW1633" s="34"/>
      <c r="VPD1633" s="35"/>
      <c r="VPE1633" s="34"/>
      <c r="VPL1633" s="35"/>
      <c r="VPM1633" s="34"/>
      <c r="VPT1633" s="35"/>
      <c r="VPU1633" s="34"/>
      <c r="VQB1633" s="35"/>
      <c r="VQC1633" s="34"/>
      <c r="VQJ1633" s="35"/>
      <c r="VQK1633" s="34"/>
      <c r="VQR1633" s="35"/>
      <c r="VQS1633" s="34"/>
      <c r="VQZ1633" s="35"/>
      <c r="VRA1633" s="34"/>
      <c r="VRH1633" s="35"/>
      <c r="VRI1633" s="34"/>
      <c r="VRP1633" s="35"/>
      <c r="VRQ1633" s="34"/>
      <c r="VRX1633" s="35"/>
      <c r="VRY1633" s="34"/>
      <c r="VSF1633" s="35"/>
      <c r="VSG1633" s="34"/>
      <c r="VSN1633" s="35"/>
      <c r="VSO1633" s="34"/>
      <c r="VSV1633" s="35"/>
      <c r="VSW1633" s="34"/>
      <c r="VTD1633" s="35"/>
      <c r="VTE1633" s="34"/>
      <c r="VTL1633" s="35"/>
      <c r="VTM1633" s="34"/>
      <c r="VTT1633" s="35"/>
      <c r="VTU1633" s="34"/>
      <c r="VUB1633" s="35"/>
      <c r="VUC1633" s="34"/>
      <c r="VUJ1633" s="35"/>
      <c r="VUK1633" s="34"/>
      <c r="VUR1633" s="35"/>
      <c r="VUS1633" s="34"/>
      <c r="VUZ1633" s="35"/>
      <c r="VVA1633" s="34"/>
      <c r="VVH1633" s="35"/>
      <c r="VVI1633" s="34"/>
      <c r="VVP1633" s="35"/>
      <c r="VVQ1633" s="34"/>
      <c r="VVX1633" s="35"/>
      <c r="VVY1633" s="34"/>
      <c r="VWF1633" s="35"/>
      <c r="VWG1633" s="34"/>
      <c r="VWN1633" s="35"/>
      <c r="VWO1633" s="34"/>
      <c r="VWV1633" s="35"/>
      <c r="VWW1633" s="34"/>
      <c r="VXD1633" s="35"/>
      <c r="VXE1633" s="34"/>
      <c r="VXL1633" s="35"/>
      <c r="VXM1633" s="34"/>
      <c r="VXT1633" s="35"/>
      <c r="VXU1633" s="34"/>
      <c r="VYB1633" s="35"/>
      <c r="VYC1633" s="34"/>
      <c r="VYJ1633" s="35"/>
      <c r="VYK1633" s="34"/>
      <c r="VYR1633" s="35"/>
      <c r="VYS1633" s="34"/>
      <c r="VYZ1633" s="35"/>
      <c r="VZA1633" s="34"/>
      <c r="VZH1633" s="35"/>
      <c r="VZI1633" s="34"/>
      <c r="VZP1633" s="35"/>
      <c r="VZQ1633" s="34"/>
      <c r="VZX1633" s="35"/>
      <c r="VZY1633" s="34"/>
      <c r="WAF1633" s="35"/>
      <c r="WAG1633" s="34"/>
      <c r="WAN1633" s="35"/>
      <c r="WAO1633" s="34"/>
      <c r="WAV1633" s="35"/>
      <c r="WAW1633" s="34"/>
      <c r="WBD1633" s="35"/>
      <c r="WBE1633" s="34"/>
      <c r="WBL1633" s="35"/>
      <c r="WBM1633" s="34"/>
      <c r="WBT1633" s="35"/>
      <c r="WBU1633" s="34"/>
      <c r="WCB1633" s="35"/>
      <c r="WCC1633" s="34"/>
      <c r="WCJ1633" s="35"/>
      <c r="WCK1633" s="34"/>
      <c r="WCR1633" s="35"/>
      <c r="WCS1633" s="34"/>
      <c r="WCZ1633" s="35"/>
      <c r="WDA1633" s="34"/>
      <c r="WDH1633" s="35"/>
      <c r="WDI1633" s="34"/>
      <c r="WDP1633" s="35"/>
      <c r="WDQ1633" s="34"/>
      <c r="WDX1633" s="35"/>
      <c r="WDY1633" s="34"/>
      <c r="WEF1633" s="35"/>
      <c r="WEG1633" s="34"/>
      <c r="WEN1633" s="35"/>
      <c r="WEO1633" s="34"/>
      <c r="WEV1633" s="35"/>
      <c r="WEW1633" s="34"/>
      <c r="WFD1633" s="35"/>
      <c r="WFE1633" s="34"/>
      <c r="WFL1633" s="35"/>
      <c r="WFM1633" s="34"/>
      <c r="WFT1633" s="35"/>
      <c r="WFU1633" s="34"/>
      <c r="WGB1633" s="35"/>
      <c r="WGC1633" s="34"/>
      <c r="WGJ1633" s="35"/>
      <c r="WGK1633" s="34"/>
      <c r="WGR1633" s="35"/>
      <c r="WGS1633" s="34"/>
      <c r="WGZ1633" s="35"/>
      <c r="WHA1633" s="34"/>
      <c r="WHH1633" s="35"/>
      <c r="WHI1633" s="34"/>
      <c r="WHP1633" s="35"/>
      <c r="WHQ1633" s="34"/>
      <c r="WHX1633" s="35"/>
      <c r="WHY1633" s="34"/>
      <c r="WIF1633" s="35"/>
      <c r="WIG1633" s="34"/>
      <c r="WIN1633" s="35"/>
      <c r="WIO1633" s="34"/>
      <c r="WIV1633" s="35"/>
      <c r="WIW1633" s="34"/>
      <c r="WJD1633" s="35"/>
      <c r="WJE1633" s="34"/>
      <c r="WJL1633" s="35"/>
      <c r="WJM1633" s="34"/>
      <c r="WJT1633" s="35"/>
      <c r="WJU1633" s="34"/>
      <c r="WKB1633" s="35"/>
      <c r="WKC1633" s="34"/>
      <c r="WKJ1633" s="35"/>
      <c r="WKK1633" s="34"/>
      <c r="WKR1633" s="35"/>
      <c r="WKS1633" s="34"/>
      <c r="WKZ1633" s="35"/>
      <c r="WLA1633" s="34"/>
      <c r="WLH1633" s="35"/>
      <c r="WLI1633" s="34"/>
      <c r="WLP1633" s="35"/>
      <c r="WLQ1633" s="34"/>
      <c r="WLX1633" s="35"/>
      <c r="WLY1633" s="34"/>
      <c r="WMF1633" s="35"/>
      <c r="WMG1633" s="34"/>
      <c r="WMN1633" s="35"/>
      <c r="WMO1633" s="34"/>
      <c r="WMV1633" s="35"/>
      <c r="WMW1633" s="34"/>
      <c r="WND1633" s="35"/>
      <c r="WNE1633" s="34"/>
      <c r="WNL1633" s="35"/>
      <c r="WNM1633" s="34"/>
      <c r="WNT1633" s="35"/>
      <c r="WNU1633" s="34"/>
      <c r="WOB1633" s="35"/>
      <c r="WOC1633" s="34"/>
      <c r="WOJ1633" s="35"/>
      <c r="WOK1633" s="34"/>
      <c r="WOR1633" s="35"/>
      <c r="WOS1633" s="34"/>
      <c r="WOZ1633" s="35"/>
      <c r="WPA1633" s="34"/>
      <c r="WPH1633" s="35"/>
      <c r="WPI1633" s="34"/>
      <c r="WPP1633" s="35"/>
      <c r="WPQ1633" s="34"/>
      <c r="WPX1633" s="35"/>
      <c r="WPY1633" s="34"/>
      <c r="WQF1633" s="35"/>
      <c r="WQG1633" s="34"/>
      <c r="WQN1633" s="35"/>
      <c r="WQO1633" s="34"/>
      <c r="WQV1633" s="35"/>
      <c r="WQW1633" s="34"/>
      <c r="WRD1633" s="35"/>
      <c r="WRE1633" s="34"/>
      <c r="WRL1633" s="35"/>
      <c r="WRM1633" s="34"/>
      <c r="WRT1633" s="35"/>
      <c r="WRU1633" s="34"/>
      <c r="WSB1633" s="35"/>
      <c r="WSC1633" s="34"/>
      <c r="WSJ1633" s="35"/>
      <c r="WSK1633" s="34"/>
      <c r="WSR1633" s="35"/>
      <c r="WSS1633" s="34"/>
      <c r="WSZ1633" s="35"/>
      <c r="WTA1633" s="34"/>
      <c r="WTH1633" s="35"/>
      <c r="WTI1633" s="34"/>
      <c r="WTP1633" s="35"/>
      <c r="WTQ1633" s="34"/>
      <c r="WTX1633" s="35"/>
      <c r="WTY1633" s="34"/>
      <c r="WUF1633" s="35"/>
      <c r="WUG1633" s="34"/>
      <c r="WUN1633" s="35"/>
      <c r="WUO1633" s="34"/>
      <c r="WUV1633" s="35"/>
      <c r="WUW1633" s="34"/>
      <c r="WVD1633" s="35"/>
      <c r="WVE1633" s="34"/>
      <c r="WVL1633" s="35"/>
      <c r="WVM1633" s="34"/>
      <c r="WVT1633" s="35"/>
      <c r="WVU1633" s="34"/>
      <c r="WWB1633" s="35"/>
      <c r="WWC1633" s="34"/>
      <c r="WWJ1633" s="35"/>
      <c r="WWK1633" s="34"/>
      <c r="WWR1633" s="35"/>
      <c r="WWS1633" s="34"/>
      <c r="WWZ1633" s="35"/>
      <c r="WXA1633" s="34"/>
      <c r="WXH1633" s="35"/>
      <c r="WXI1633" s="34"/>
      <c r="WXP1633" s="35"/>
      <c r="WXQ1633" s="34"/>
      <c r="WXX1633" s="35"/>
      <c r="WXY1633" s="34"/>
      <c r="WYF1633" s="35"/>
      <c r="WYG1633" s="34"/>
      <c r="WYN1633" s="35"/>
      <c r="WYO1633" s="34"/>
      <c r="WYV1633" s="35"/>
      <c r="WYW1633" s="34"/>
      <c r="WZD1633" s="35"/>
      <c r="WZE1633" s="34"/>
      <c r="WZL1633" s="35"/>
      <c r="WZM1633" s="34"/>
      <c r="WZT1633" s="35"/>
      <c r="WZU1633" s="34"/>
      <c r="XAB1633" s="35"/>
      <c r="XAC1633" s="34"/>
      <c r="XAJ1633" s="35"/>
      <c r="XAK1633" s="34"/>
      <c r="XAR1633" s="35"/>
      <c r="XAS1633" s="34"/>
      <c r="XAZ1633" s="35"/>
      <c r="XBA1633" s="34"/>
      <c r="XBH1633" s="35"/>
      <c r="XBI1633" s="34"/>
      <c r="XBP1633" s="35"/>
      <c r="XBQ1633" s="34"/>
      <c r="XBX1633" s="35"/>
      <c r="XBY1633" s="34"/>
      <c r="XCF1633" s="35"/>
      <c r="XCG1633" s="34"/>
      <c r="XCN1633" s="35"/>
      <c r="XCO1633" s="34"/>
      <c r="XCV1633" s="35"/>
      <c r="XCW1633" s="34"/>
      <c r="XDD1633" s="35"/>
      <c r="XDE1633" s="34"/>
      <c r="XDL1633" s="35"/>
      <c r="XDM1633" s="34"/>
      <c r="XDT1633" s="35"/>
      <c r="XDU1633" s="34"/>
      <c r="XEB1633" s="35"/>
      <c r="XEC1633" s="34"/>
      <c r="XEJ1633" s="35"/>
      <c r="XEK1633" s="34"/>
      <c r="XER1633" s="35"/>
      <c r="XES1633" s="34"/>
      <c r="XEZ1633" s="35"/>
      <c r="XFA1633" s="34"/>
    </row>
    <row r="1634" spans="1:1021 1028:2045 2052:3069 3076:4093 4100:5117 5124:6141 6148:7165 7172:8189 8196:9213 9220:10237 10244:11261 11268:12285 12292:13309 13316:14333 14340:15357 15364:16381" x14ac:dyDescent="0.25">
      <c r="A1634" t="s">
        <v>484</v>
      </c>
      <c r="B1634" t="s">
        <v>467</v>
      </c>
      <c r="C1634">
        <v>344</v>
      </c>
      <c r="D1634">
        <v>344</v>
      </c>
      <c r="E1634" s="35">
        <v>1</v>
      </c>
      <c r="F1634" s="34">
        <v>5.0000000000000002E-90</v>
      </c>
      <c r="G1634">
        <v>86.07</v>
      </c>
      <c r="H1634">
        <v>1232</v>
      </c>
      <c r="I1634" t="str">
        <f>HYPERLINK("https://www.ncbi.nlm.nih.gov/nucleotide/FJ888593.1?report=genbank&amp;log$=nucltop&amp;blast_rank=32&amp;RID=XE6RV0D8013","FJ888593.1")</f>
        <v>FJ888593.1</v>
      </c>
      <c r="L1634" s="35"/>
      <c r="M1634" s="34"/>
      <c r="T1634" s="35"/>
      <c r="U1634" s="34"/>
      <c r="AB1634" s="35"/>
      <c r="AC1634" s="34"/>
      <c r="AJ1634" s="35"/>
      <c r="AK1634" s="34"/>
      <c r="AR1634" s="35"/>
      <c r="AS1634" s="34"/>
      <c r="AZ1634" s="35"/>
      <c r="BA1634" s="34"/>
      <c r="BH1634" s="35"/>
      <c r="BI1634" s="34"/>
      <c r="BP1634" s="35"/>
      <c r="BQ1634" s="34"/>
      <c r="BX1634" s="35"/>
      <c r="BY1634" s="34"/>
      <c r="CF1634" s="35"/>
      <c r="CG1634" s="34"/>
      <c r="CN1634" s="35"/>
      <c r="CO1634" s="34"/>
      <c r="CV1634" s="35"/>
      <c r="CW1634" s="34"/>
      <c r="DD1634" s="35"/>
      <c r="DE1634" s="34"/>
      <c r="DL1634" s="35"/>
      <c r="DM1634" s="34"/>
      <c r="DT1634" s="35"/>
      <c r="DU1634" s="34"/>
      <c r="EB1634" s="35"/>
      <c r="EC1634" s="34"/>
      <c r="EJ1634" s="35"/>
      <c r="EK1634" s="34"/>
      <c r="ER1634" s="35"/>
      <c r="ES1634" s="34"/>
      <c r="EZ1634" s="35"/>
      <c r="FA1634" s="34"/>
      <c r="FH1634" s="35"/>
      <c r="FI1634" s="34"/>
      <c r="FP1634" s="35"/>
      <c r="FQ1634" s="34"/>
      <c r="FX1634" s="35"/>
      <c r="FY1634" s="34"/>
      <c r="GF1634" s="35"/>
      <c r="GG1634" s="34"/>
      <c r="GN1634" s="35"/>
      <c r="GO1634" s="34"/>
      <c r="GV1634" s="35"/>
      <c r="GW1634" s="34"/>
      <c r="HD1634" s="35"/>
      <c r="HE1634" s="34"/>
      <c r="HL1634" s="35"/>
      <c r="HM1634" s="34"/>
      <c r="HT1634" s="35"/>
      <c r="HU1634" s="34"/>
      <c r="IB1634" s="35"/>
      <c r="IC1634" s="34"/>
      <c r="IJ1634" s="35"/>
      <c r="IK1634" s="34"/>
      <c r="IR1634" s="35"/>
      <c r="IS1634" s="34"/>
      <c r="IZ1634" s="35"/>
      <c r="JA1634" s="34"/>
      <c r="JH1634" s="35"/>
      <c r="JI1634" s="34"/>
      <c r="JP1634" s="35"/>
      <c r="JQ1634" s="34"/>
      <c r="JX1634" s="35"/>
      <c r="JY1634" s="34"/>
      <c r="KF1634" s="35"/>
      <c r="KG1634" s="34"/>
      <c r="KN1634" s="35"/>
      <c r="KO1634" s="34"/>
      <c r="KV1634" s="35"/>
      <c r="KW1634" s="34"/>
      <c r="LD1634" s="35"/>
      <c r="LE1634" s="34"/>
      <c r="LL1634" s="35"/>
      <c r="LM1634" s="34"/>
      <c r="LT1634" s="35"/>
      <c r="LU1634" s="34"/>
      <c r="MB1634" s="35"/>
      <c r="MC1634" s="34"/>
      <c r="MJ1634" s="35"/>
      <c r="MK1634" s="34"/>
      <c r="MR1634" s="35"/>
      <c r="MS1634" s="34"/>
      <c r="MZ1634" s="35"/>
      <c r="NA1634" s="34"/>
      <c r="NH1634" s="35"/>
      <c r="NI1634" s="34"/>
      <c r="NP1634" s="35"/>
      <c r="NQ1634" s="34"/>
      <c r="NX1634" s="35"/>
      <c r="NY1634" s="34"/>
      <c r="OF1634" s="35"/>
      <c r="OG1634" s="34"/>
      <c r="ON1634" s="35"/>
      <c r="OO1634" s="34"/>
      <c r="OV1634" s="35"/>
      <c r="OW1634" s="34"/>
      <c r="PD1634" s="35"/>
      <c r="PE1634" s="34"/>
      <c r="PL1634" s="35"/>
      <c r="PM1634" s="34"/>
      <c r="PT1634" s="35"/>
      <c r="PU1634" s="34"/>
      <c r="QB1634" s="35"/>
      <c r="QC1634" s="34"/>
      <c r="QJ1634" s="35"/>
      <c r="QK1634" s="34"/>
      <c r="QR1634" s="35"/>
      <c r="QS1634" s="34"/>
      <c r="QZ1634" s="35"/>
      <c r="RA1634" s="34"/>
      <c r="RH1634" s="35"/>
      <c r="RI1634" s="34"/>
      <c r="RP1634" s="35"/>
      <c r="RQ1634" s="34"/>
      <c r="RX1634" s="35"/>
      <c r="RY1634" s="34"/>
      <c r="SF1634" s="35"/>
      <c r="SG1634" s="34"/>
      <c r="SN1634" s="35"/>
      <c r="SO1634" s="34"/>
      <c r="SV1634" s="35"/>
      <c r="SW1634" s="34"/>
      <c r="TD1634" s="35"/>
      <c r="TE1634" s="34"/>
      <c r="TL1634" s="35"/>
      <c r="TM1634" s="34"/>
      <c r="TT1634" s="35"/>
      <c r="TU1634" s="34"/>
      <c r="UB1634" s="35"/>
      <c r="UC1634" s="34"/>
      <c r="UJ1634" s="35"/>
      <c r="UK1634" s="34"/>
      <c r="UR1634" s="35"/>
      <c r="US1634" s="34"/>
      <c r="UZ1634" s="35"/>
      <c r="VA1634" s="34"/>
      <c r="VH1634" s="35"/>
      <c r="VI1634" s="34"/>
      <c r="VP1634" s="35"/>
      <c r="VQ1634" s="34"/>
      <c r="VX1634" s="35"/>
      <c r="VY1634" s="34"/>
      <c r="WF1634" s="35"/>
      <c r="WG1634" s="34"/>
      <c r="WN1634" s="35"/>
      <c r="WO1634" s="34"/>
      <c r="WV1634" s="35"/>
      <c r="WW1634" s="34"/>
      <c r="XD1634" s="35"/>
      <c r="XE1634" s="34"/>
      <c r="XL1634" s="35"/>
      <c r="XM1634" s="34"/>
      <c r="XT1634" s="35"/>
      <c r="XU1634" s="34"/>
      <c r="YB1634" s="35"/>
      <c r="YC1634" s="34"/>
      <c r="YJ1634" s="35"/>
      <c r="YK1634" s="34"/>
      <c r="YR1634" s="35"/>
      <c r="YS1634" s="34"/>
      <c r="YZ1634" s="35"/>
      <c r="ZA1634" s="34"/>
      <c r="ZH1634" s="35"/>
      <c r="ZI1634" s="34"/>
      <c r="ZP1634" s="35"/>
      <c r="ZQ1634" s="34"/>
      <c r="ZX1634" s="35"/>
      <c r="ZY1634" s="34"/>
      <c r="AAF1634" s="35"/>
      <c r="AAG1634" s="34"/>
      <c r="AAN1634" s="35"/>
      <c r="AAO1634" s="34"/>
      <c r="AAV1634" s="35"/>
      <c r="AAW1634" s="34"/>
      <c r="ABD1634" s="35"/>
      <c r="ABE1634" s="34"/>
      <c r="ABL1634" s="35"/>
      <c r="ABM1634" s="34"/>
      <c r="ABT1634" s="35"/>
      <c r="ABU1634" s="34"/>
      <c r="ACB1634" s="35"/>
      <c r="ACC1634" s="34"/>
      <c r="ACJ1634" s="35"/>
      <c r="ACK1634" s="34"/>
      <c r="ACR1634" s="35"/>
      <c r="ACS1634" s="34"/>
      <c r="ACZ1634" s="35"/>
      <c r="ADA1634" s="34"/>
      <c r="ADH1634" s="35"/>
      <c r="ADI1634" s="34"/>
      <c r="ADP1634" s="35"/>
      <c r="ADQ1634" s="34"/>
      <c r="ADX1634" s="35"/>
      <c r="ADY1634" s="34"/>
      <c r="AEF1634" s="35"/>
      <c r="AEG1634" s="34"/>
      <c r="AEN1634" s="35"/>
      <c r="AEO1634" s="34"/>
      <c r="AEV1634" s="35"/>
      <c r="AEW1634" s="34"/>
      <c r="AFD1634" s="35"/>
      <c r="AFE1634" s="34"/>
      <c r="AFL1634" s="35"/>
      <c r="AFM1634" s="34"/>
      <c r="AFT1634" s="35"/>
      <c r="AFU1634" s="34"/>
      <c r="AGB1634" s="35"/>
      <c r="AGC1634" s="34"/>
      <c r="AGJ1634" s="35"/>
      <c r="AGK1634" s="34"/>
      <c r="AGR1634" s="35"/>
      <c r="AGS1634" s="34"/>
      <c r="AGZ1634" s="35"/>
      <c r="AHA1634" s="34"/>
      <c r="AHH1634" s="35"/>
      <c r="AHI1634" s="34"/>
      <c r="AHP1634" s="35"/>
      <c r="AHQ1634" s="34"/>
      <c r="AHX1634" s="35"/>
      <c r="AHY1634" s="34"/>
      <c r="AIF1634" s="35"/>
      <c r="AIG1634" s="34"/>
      <c r="AIN1634" s="35"/>
      <c r="AIO1634" s="34"/>
      <c r="AIV1634" s="35"/>
      <c r="AIW1634" s="34"/>
      <c r="AJD1634" s="35"/>
      <c r="AJE1634" s="34"/>
      <c r="AJL1634" s="35"/>
      <c r="AJM1634" s="34"/>
      <c r="AJT1634" s="35"/>
      <c r="AJU1634" s="34"/>
      <c r="AKB1634" s="35"/>
      <c r="AKC1634" s="34"/>
      <c r="AKJ1634" s="35"/>
      <c r="AKK1634" s="34"/>
      <c r="AKR1634" s="35"/>
      <c r="AKS1634" s="34"/>
      <c r="AKZ1634" s="35"/>
      <c r="ALA1634" s="34"/>
      <c r="ALH1634" s="35"/>
      <c r="ALI1634" s="34"/>
      <c r="ALP1634" s="35"/>
      <c r="ALQ1634" s="34"/>
      <c r="ALX1634" s="35"/>
      <c r="ALY1634" s="34"/>
      <c r="AMF1634" s="35"/>
      <c r="AMG1634" s="34"/>
      <c r="AMN1634" s="35"/>
      <c r="AMO1634" s="34"/>
      <c r="AMV1634" s="35"/>
      <c r="AMW1634" s="34"/>
      <c r="AND1634" s="35"/>
      <c r="ANE1634" s="34"/>
      <c r="ANL1634" s="35"/>
      <c r="ANM1634" s="34"/>
      <c r="ANT1634" s="35"/>
      <c r="ANU1634" s="34"/>
      <c r="AOB1634" s="35"/>
      <c r="AOC1634" s="34"/>
      <c r="AOJ1634" s="35"/>
      <c r="AOK1634" s="34"/>
      <c r="AOR1634" s="35"/>
      <c r="AOS1634" s="34"/>
      <c r="AOZ1634" s="35"/>
      <c r="APA1634" s="34"/>
      <c r="APH1634" s="35"/>
      <c r="API1634" s="34"/>
      <c r="APP1634" s="35"/>
      <c r="APQ1634" s="34"/>
      <c r="APX1634" s="35"/>
      <c r="APY1634" s="34"/>
      <c r="AQF1634" s="35"/>
      <c r="AQG1634" s="34"/>
      <c r="AQN1634" s="35"/>
      <c r="AQO1634" s="34"/>
      <c r="AQV1634" s="35"/>
      <c r="AQW1634" s="34"/>
      <c r="ARD1634" s="35"/>
      <c r="ARE1634" s="34"/>
      <c r="ARL1634" s="35"/>
      <c r="ARM1634" s="34"/>
      <c r="ART1634" s="35"/>
      <c r="ARU1634" s="34"/>
      <c r="ASB1634" s="35"/>
      <c r="ASC1634" s="34"/>
      <c r="ASJ1634" s="35"/>
      <c r="ASK1634" s="34"/>
      <c r="ASR1634" s="35"/>
      <c r="ASS1634" s="34"/>
      <c r="ASZ1634" s="35"/>
      <c r="ATA1634" s="34"/>
      <c r="ATH1634" s="35"/>
      <c r="ATI1634" s="34"/>
      <c r="ATP1634" s="35"/>
      <c r="ATQ1634" s="34"/>
      <c r="ATX1634" s="35"/>
      <c r="ATY1634" s="34"/>
      <c r="AUF1634" s="35"/>
      <c r="AUG1634" s="34"/>
      <c r="AUN1634" s="35"/>
      <c r="AUO1634" s="34"/>
      <c r="AUV1634" s="35"/>
      <c r="AUW1634" s="34"/>
      <c r="AVD1634" s="35"/>
      <c r="AVE1634" s="34"/>
      <c r="AVL1634" s="35"/>
      <c r="AVM1634" s="34"/>
      <c r="AVT1634" s="35"/>
      <c r="AVU1634" s="34"/>
      <c r="AWB1634" s="35"/>
      <c r="AWC1634" s="34"/>
      <c r="AWJ1634" s="35"/>
      <c r="AWK1634" s="34"/>
      <c r="AWR1634" s="35"/>
      <c r="AWS1634" s="34"/>
      <c r="AWZ1634" s="35"/>
      <c r="AXA1634" s="34"/>
      <c r="AXH1634" s="35"/>
      <c r="AXI1634" s="34"/>
      <c r="AXP1634" s="35"/>
      <c r="AXQ1634" s="34"/>
      <c r="AXX1634" s="35"/>
      <c r="AXY1634" s="34"/>
      <c r="AYF1634" s="35"/>
      <c r="AYG1634" s="34"/>
      <c r="AYN1634" s="35"/>
      <c r="AYO1634" s="34"/>
      <c r="AYV1634" s="35"/>
      <c r="AYW1634" s="34"/>
      <c r="AZD1634" s="35"/>
      <c r="AZE1634" s="34"/>
      <c r="AZL1634" s="35"/>
      <c r="AZM1634" s="34"/>
      <c r="AZT1634" s="35"/>
      <c r="AZU1634" s="34"/>
      <c r="BAB1634" s="35"/>
      <c r="BAC1634" s="34"/>
      <c r="BAJ1634" s="35"/>
      <c r="BAK1634" s="34"/>
      <c r="BAR1634" s="35"/>
      <c r="BAS1634" s="34"/>
      <c r="BAZ1634" s="35"/>
      <c r="BBA1634" s="34"/>
      <c r="BBH1634" s="35"/>
      <c r="BBI1634" s="34"/>
      <c r="BBP1634" s="35"/>
      <c r="BBQ1634" s="34"/>
      <c r="BBX1634" s="35"/>
      <c r="BBY1634" s="34"/>
      <c r="BCF1634" s="35"/>
      <c r="BCG1634" s="34"/>
      <c r="BCN1634" s="35"/>
      <c r="BCO1634" s="34"/>
      <c r="BCV1634" s="35"/>
      <c r="BCW1634" s="34"/>
      <c r="BDD1634" s="35"/>
      <c r="BDE1634" s="34"/>
      <c r="BDL1634" s="35"/>
      <c r="BDM1634" s="34"/>
      <c r="BDT1634" s="35"/>
      <c r="BDU1634" s="34"/>
      <c r="BEB1634" s="35"/>
      <c r="BEC1634" s="34"/>
      <c r="BEJ1634" s="35"/>
      <c r="BEK1634" s="34"/>
      <c r="BER1634" s="35"/>
      <c r="BES1634" s="34"/>
      <c r="BEZ1634" s="35"/>
      <c r="BFA1634" s="34"/>
      <c r="BFH1634" s="35"/>
      <c r="BFI1634" s="34"/>
      <c r="BFP1634" s="35"/>
      <c r="BFQ1634" s="34"/>
      <c r="BFX1634" s="35"/>
      <c r="BFY1634" s="34"/>
      <c r="BGF1634" s="35"/>
      <c r="BGG1634" s="34"/>
      <c r="BGN1634" s="35"/>
      <c r="BGO1634" s="34"/>
      <c r="BGV1634" s="35"/>
      <c r="BGW1634" s="34"/>
      <c r="BHD1634" s="35"/>
      <c r="BHE1634" s="34"/>
      <c r="BHL1634" s="35"/>
      <c r="BHM1634" s="34"/>
      <c r="BHT1634" s="35"/>
      <c r="BHU1634" s="34"/>
      <c r="BIB1634" s="35"/>
      <c r="BIC1634" s="34"/>
      <c r="BIJ1634" s="35"/>
      <c r="BIK1634" s="34"/>
      <c r="BIR1634" s="35"/>
      <c r="BIS1634" s="34"/>
      <c r="BIZ1634" s="35"/>
      <c r="BJA1634" s="34"/>
      <c r="BJH1634" s="35"/>
      <c r="BJI1634" s="34"/>
      <c r="BJP1634" s="35"/>
      <c r="BJQ1634" s="34"/>
      <c r="BJX1634" s="35"/>
      <c r="BJY1634" s="34"/>
      <c r="BKF1634" s="35"/>
      <c r="BKG1634" s="34"/>
      <c r="BKN1634" s="35"/>
      <c r="BKO1634" s="34"/>
      <c r="BKV1634" s="35"/>
      <c r="BKW1634" s="34"/>
      <c r="BLD1634" s="35"/>
      <c r="BLE1634" s="34"/>
      <c r="BLL1634" s="35"/>
      <c r="BLM1634" s="34"/>
      <c r="BLT1634" s="35"/>
      <c r="BLU1634" s="34"/>
      <c r="BMB1634" s="35"/>
      <c r="BMC1634" s="34"/>
      <c r="BMJ1634" s="35"/>
      <c r="BMK1634" s="34"/>
      <c r="BMR1634" s="35"/>
      <c r="BMS1634" s="34"/>
      <c r="BMZ1634" s="35"/>
      <c r="BNA1634" s="34"/>
      <c r="BNH1634" s="35"/>
      <c r="BNI1634" s="34"/>
      <c r="BNP1634" s="35"/>
      <c r="BNQ1634" s="34"/>
      <c r="BNX1634" s="35"/>
      <c r="BNY1634" s="34"/>
      <c r="BOF1634" s="35"/>
      <c r="BOG1634" s="34"/>
      <c r="BON1634" s="35"/>
      <c r="BOO1634" s="34"/>
      <c r="BOV1634" s="35"/>
      <c r="BOW1634" s="34"/>
      <c r="BPD1634" s="35"/>
      <c r="BPE1634" s="34"/>
      <c r="BPL1634" s="35"/>
      <c r="BPM1634" s="34"/>
      <c r="BPT1634" s="35"/>
      <c r="BPU1634" s="34"/>
      <c r="BQB1634" s="35"/>
      <c r="BQC1634" s="34"/>
      <c r="BQJ1634" s="35"/>
      <c r="BQK1634" s="34"/>
      <c r="BQR1634" s="35"/>
      <c r="BQS1634" s="34"/>
      <c r="BQZ1634" s="35"/>
      <c r="BRA1634" s="34"/>
      <c r="BRH1634" s="35"/>
      <c r="BRI1634" s="34"/>
      <c r="BRP1634" s="35"/>
      <c r="BRQ1634" s="34"/>
      <c r="BRX1634" s="35"/>
      <c r="BRY1634" s="34"/>
      <c r="BSF1634" s="35"/>
      <c r="BSG1634" s="34"/>
      <c r="BSN1634" s="35"/>
      <c r="BSO1634" s="34"/>
      <c r="BSV1634" s="35"/>
      <c r="BSW1634" s="34"/>
      <c r="BTD1634" s="35"/>
      <c r="BTE1634" s="34"/>
      <c r="BTL1634" s="35"/>
      <c r="BTM1634" s="34"/>
      <c r="BTT1634" s="35"/>
      <c r="BTU1634" s="34"/>
      <c r="BUB1634" s="35"/>
      <c r="BUC1634" s="34"/>
      <c r="BUJ1634" s="35"/>
      <c r="BUK1634" s="34"/>
      <c r="BUR1634" s="35"/>
      <c r="BUS1634" s="34"/>
      <c r="BUZ1634" s="35"/>
      <c r="BVA1634" s="34"/>
      <c r="BVH1634" s="35"/>
      <c r="BVI1634" s="34"/>
      <c r="BVP1634" s="35"/>
      <c r="BVQ1634" s="34"/>
      <c r="BVX1634" s="35"/>
      <c r="BVY1634" s="34"/>
      <c r="BWF1634" s="35"/>
      <c r="BWG1634" s="34"/>
      <c r="BWN1634" s="35"/>
      <c r="BWO1634" s="34"/>
      <c r="BWV1634" s="35"/>
      <c r="BWW1634" s="34"/>
      <c r="BXD1634" s="35"/>
      <c r="BXE1634" s="34"/>
      <c r="BXL1634" s="35"/>
      <c r="BXM1634" s="34"/>
      <c r="BXT1634" s="35"/>
      <c r="BXU1634" s="34"/>
      <c r="BYB1634" s="35"/>
      <c r="BYC1634" s="34"/>
      <c r="BYJ1634" s="35"/>
      <c r="BYK1634" s="34"/>
      <c r="BYR1634" s="35"/>
      <c r="BYS1634" s="34"/>
      <c r="BYZ1634" s="35"/>
      <c r="BZA1634" s="34"/>
      <c r="BZH1634" s="35"/>
      <c r="BZI1634" s="34"/>
      <c r="BZP1634" s="35"/>
      <c r="BZQ1634" s="34"/>
      <c r="BZX1634" s="35"/>
      <c r="BZY1634" s="34"/>
      <c r="CAF1634" s="35"/>
      <c r="CAG1634" s="34"/>
      <c r="CAN1634" s="35"/>
      <c r="CAO1634" s="34"/>
      <c r="CAV1634" s="35"/>
      <c r="CAW1634" s="34"/>
      <c r="CBD1634" s="35"/>
      <c r="CBE1634" s="34"/>
      <c r="CBL1634" s="35"/>
      <c r="CBM1634" s="34"/>
      <c r="CBT1634" s="35"/>
      <c r="CBU1634" s="34"/>
      <c r="CCB1634" s="35"/>
      <c r="CCC1634" s="34"/>
      <c r="CCJ1634" s="35"/>
      <c r="CCK1634" s="34"/>
      <c r="CCR1634" s="35"/>
      <c r="CCS1634" s="34"/>
      <c r="CCZ1634" s="35"/>
      <c r="CDA1634" s="34"/>
      <c r="CDH1634" s="35"/>
      <c r="CDI1634" s="34"/>
      <c r="CDP1634" s="35"/>
      <c r="CDQ1634" s="34"/>
      <c r="CDX1634" s="35"/>
      <c r="CDY1634" s="34"/>
      <c r="CEF1634" s="35"/>
      <c r="CEG1634" s="34"/>
      <c r="CEN1634" s="35"/>
      <c r="CEO1634" s="34"/>
      <c r="CEV1634" s="35"/>
      <c r="CEW1634" s="34"/>
      <c r="CFD1634" s="35"/>
      <c r="CFE1634" s="34"/>
      <c r="CFL1634" s="35"/>
      <c r="CFM1634" s="34"/>
      <c r="CFT1634" s="35"/>
      <c r="CFU1634" s="34"/>
      <c r="CGB1634" s="35"/>
      <c r="CGC1634" s="34"/>
      <c r="CGJ1634" s="35"/>
      <c r="CGK1634" s="34"/>
      <c r="CGR1634" s="35"/>
      <c r="CGS1634" s="34"/>
      <c r="CGZ1634" s="35"/>
      <c r="CHA1634" s="34"/>
      <c r="CHH1634" s="35"/>
      <c r="CHI1634" s="34"/>
      <c r="CHP1634" s="35"/>
      <c r="CHQ1634" s="34"/>
      <c r="CHX1634" s="35"/>
      <c r="CHY1634" s="34"/>
      <c r="CIF1634" s="35"/>
      <c r="CIG1634" s="34"/>
      <c r="CIN1634" s="35"/>
      <c r="CIO1634" s="34"/>
      <c r="CIV1634" s="35"/>
      <c r="CIW1634" s="34"/>
      <c r="CJD1634" s="35"/>
      <c r="CJE1634" s="34"/>
      <c r="CJL1634" s="35"/>
      <c r="CJM1634" s="34"/>
      <c r="CJT1634" s="35"/>
      <c r="CJU1634" s="34"/>
      <c r="CKB1634" s="35"/>
      <c r="CKC1634" s="34"/>
      <c r="CKJ1634" s="35"/>
      <c r="CKK1634" s="34"/>
      <c r="CKR1634" s="35"/>
      <c r="CKS1634" s="34"/>
      <c r="CKZ1634" s="35"/>
      <c r="CLA1634" s="34"/>
      <c r="CLH1634" s="35"/>
      <c r="CLI1634" s="34"/>
      <c r="CLP1634" s="35"/>
      <c r="CLQ1634" s="34"/>
      <c r="CLX1634" s="35"/>
      <c r="CLY1634" s="34"/>
      <c r="CMF1634" s="35"/>
      <c r="CMG1634" s="34"/>
      <c r="CMN1634" s="35"/>
      <c r="CMO1634" s="34"/>
      <c r="CMV1634" s="35"/>
      <c r="CMW1634" s="34"/>
      <c r="CND1634" s="35"/>
      <c r="CNE1634" s="34"/>
      <c r="CNL1634" s="35"/>
      <c r="CNM1634" s="34"/>
      <c r="CNT1634" s="35"/>
      <c r="CNU1634" s="34"/>
      <c r="COB1634" s="35"/>
      <c r="COC1634" s="34"/>
      <c r="COJ1634" s="35"/>
      <c r="COK1634" s="34"/>
      <c r="COR1634" s="35"/>
      <c r="COS1634" s="34"/>
      <c r="COZ1634" s="35"/>
      <c r="CPA1634" s="34"/>
      <c r="CPH1634" s="35"/>
      <c r="CPI1634" s="34"/>
      <c r="CPP1634" s="35"/>
      <c r="CPQ1634" s="34"/>
      <c r="CPX1634" s="35"/>
      <c r="CPY1634" s="34"/>
      <c r="CQF1634" s="35"/>
      <c r="CQG1634" s="34"/>
      <c r="CQN1634" s="35"/>
      <c r="CQO1634" s="34"/>
      <c r="CQV1634" s="35"/>
      <c r="CQW1634" s="34"/>
      <c r="CRD1634" s="35"/>
      <c r="CRE1634" s="34"/>
      <c r="CRL1634" s="35"/>
      <c r="CRM1634" s="34"/>
      <c r="CRT1634" s="35"/>
      <c r="CRU1634" s="34"/>
      <c r="CSB1634" s="35"/>
      <c r="CSC1634" s="34"/>
      <c r="CSJ1634" s="35"/>
      <c r="CSK1634" s="34"/>
      <c r="CSR1634" s="35"/>
      <c r="CSS1634" s="34"/>
      <c r="CSZ1634" s="35"/>
      <c r="CTA1634" s="34"/>
      <c r="CTH1634" s="35"/>
      <c r="CTI1634" s="34"/>
      <c r="CTP1634" s="35"/>
      <c r="CTQ1634" s="34"/>
      <c r="CTX1634" s="35"/>
      <c r="CTY1634" s="34"/>
      <c r="CUF1634" s="35"/>
      <c r="CUG1634" s="34"/>
      <c r="CUN1634" s="35"/>
      <c r="CUO1634" s="34"/>
      <c r="CUV1634" s="35"/>
      <c r="CUW1634" s="34"/>
      <c r="CVD1634" s="35"/>
      <c r="CVE1634" s="34"/>
      <c r="CVL1634" s="35"/>
      <c r="CVM1634" s="34"/>
      <c r="CVT1634" s="35"/>
      <c r="CVU1634" s="34"/>
      <c r="CWB1634" s="35"/>
      <c r="CWC1634" s="34"/>
      <c r="CWJ1634" s="35"/>
      <c r="CWK1634" s="34"/>
      <c r="CWR1634" s="35"/>
      <c r="CWS1634" s="34"/>
      <c r="CWZ1634" s="35"/>
      <c r="CXA1634" s="34"/>
      <c r="CXH1634" s="35"/>
      <c r="CXI1634" s="34"/>
      <c r="CXP1634" s="35"/>
      <c r="CXQ1634" s="34"/>
      <c r="CXX1634" s="35"/>
      <c r="CXY1634" s="34"/>
      <c r="CYF1634" s="35"/>
      <c r="CYG1634" s="34"/>
      <c r="CYN1634" s="35"/>
      <c r="CYO1634" s="34"/>
      <c r="CYV1634" s="35"/>
      <c r="CYW1634" s="34"/>
      <c r="CZD1634" s="35"/>
      <c r="CZE1634" s="34"/>
      <c r="CZL1634" s="35"/>
      <c r="CZM1634" s="34"/>
      <c r="CZT1634" s="35"/>
      <c r="CZU1634" s="34"/>
      <c r="DAB1634" s="35"/>
      <c r="DAC1634" s="34"/>
      <c r="DAJ1634" s="35"/>
      <c r="DAK1634" s="34"/>
      <c r="DAR1634" s="35"/>
      <c r="DAS1634" s="34"/>
      <c r="DAZ1634" s="35"/>
      <c r="DBA1634" s="34"/>
      <c r="DBH1634" s="35"/>
      <c r="DBI1634" s="34"/>
      <c r="DBP1634" s="35"/>
      <c r="DBQ1634" s="34"/>
      <c r="DBX1634" s="35"/>
      <c r="DBY1634" s="34"/>
      <c r="DCF1634" s="35"/>
      <c r="DCG1634" s="34"/>
      <c r="DCN1634" s="35"/>
      <c r="DCO1634" s="34"/>
      <c r="DCV1634" s="35"/>
      <c r="DCW1634" s="34"/>
      <c r="DDD1634" s="35"/>
      <c r="DDE1634" s="34"/>
      <c r="DDL1634" s="35"/>
      <c r="DDM1634" s="34"/>
      <c r="DDT1634" s="35"/>
      <c r="DDU1634" s="34"/>
      <c r="DEB1634" s="35"/>
      <c r="DEC1634" s="34"/>
      <c r="DEJ1634" s="35"/>
      <c r="DEK1634" s="34"/>
      <c r="DER1634" s="35"/>
      <c r="DES1634" s="34"/>
      <c r="DEZ1634" s="35"/>
      <c r="DFA1634" s="34"/>
      <c r="DFH1634" s="35"/>
      <c r="DFI1634" s="34"/>
      <c r="DFP1634" s="35"/>
      <c r="DFQ1634" s="34"/>
      <c r="DFX1634" s="35"/>
      <c r="DFY1634" s="34"/>
      <c r="DGF1634" s="35"/>
      <c r="DGG1634" s="34"/>
      <c r="DGN1634" s="35"/>
      <c r="DGO1634" s="34"/>
      <c r="DGV1634" s="35"/>
      <c r="DGW1634" s="34"/>
      <c r="DHD1634" s="35"/>
      <c r="DHE1634" s="34"/>
      <c r="DHL1634" s="35"/>
      <c r="DHM1634" s="34"/>
      <c r="DHT1634" s="35"/>
      <c r="DHU1634" s="34"/>
      <c r="DIB1634" s="35"/>
      <c r="DIC1634" s="34"/>
      <c r="DIJ1634" s="35"/>
      <c r="DIK1634" s="34"/>
      <c r="DIR1634" s="35"/>
      <c r="DIS1634" s="34"/>
      <c r="DIZ1634" s="35"/>
      <c r="DJA1634" s="34"/>
      <c r="DJH1634" s="35"/>
      <c r="DJI1634" s="34"/>
      <c r="DJP1634" s="35"/>
      <c r="DJQ1634" s="34"/>
      <c r="DJX1634" s="35"/>
      <c r="DJY1634" s="34"/>
      <c r="DKF1634" s="35"/>
      <c r="DKG1634" s="34"/>
      <c r="DKN1634" s="35"/>
      <c r="DKO1634" s="34"/>
      <c r="DKV1634" s="35"/>
      <c r="DKW1634" s="34"/>
      <c r="DLD1634" s="35"/>
      <c r="DLE1634" s="34"/>
      <c r="DLL1634" s="35"/>
      <c r="DLM1634" s="34"/>
      <c r="DLT1634" s="35"/>
      <c r="DLU1634" s="34"/>
      <c r="DMB1634" s="35"/>
      <c r="DMC1634" s="34"/>
      <c r="DMJ1634" s="35"/>
      <c r="DMK1634" s="34"/>
      <c r="DMR1634" s="35"/>
      <c r="DMS1634" s="34"/>
      <c r="DMZ1634" s="35"/>
      <c r="DNA1634" s="34"/>
      <c r="DNH1634" s="35"/>
      <c r="DNI1634" s="34"/>
      <c r="DNP1634" s="35"/>
      <c r="DNQ1634" s="34"/>
      <c r="DNX1634" s="35"/>
      <c r="DNY1634" s="34"/>
      <c r="DOF1634" s="35"/>
      <c r="DOG1634" s="34"/>
      <c r="DON1634" s="35"/>
      <c r="DOO1634" s="34"/>
      <c r="DOV1634" s="35"/>
      <c r="DOW1634" s="34"/>
      <c r="DPD1634" s="35"/>
      <c r="DPE1634" s="34"/>
      <c r="DPL1634" s="35"/>
      <c r="DPM1634" s="34"/>
      <c r="DPT1634" s="35"/>
      <c r="DPU1634" s="34"/>
      <c r="DQB1634" s="35"/>
      <c r="DQC1634" s="34"/>
      <c r="DQJ1634" s="35"/>
      <c r="DQK1634" s="34"/>
      <c r="DQR1634" s="35"/>
      <c r="DQS1634" s="34"/>
      <c r="DQZ1634" s="35"/>
      <c r="DRA1634" s="34"/>
      <c r="DRH1634" s="35"/>
      <c r="DRI1634" s="34"/>
      <c r="DRP1634" s="35"/>
      <c r="DRQ1634" s="34"/>
      <c r="DRX1634" s="35"/>
      <c r="DRY1634" s="34"/>
      <c r="DSF1634" s="35"/>
      <c r="DSG1634" s="34"/>
      <c r="DSN1634" s="35"/>
      <c r="DSO1634" s="34"/>
      <c r="DSV1634" s="35"/>
      <c r="DSW1634" s="34"/>
      <c r="DTD1634" s="35"/>
      <c r="DTE1634" s="34"/>
      <c r="DTL1634" s="35"/>
      <c r="DTM1634" s="34"/>
      <c r="DTT1634" s="35"/>
      <c r="DTU1634" s="34"/>
      <c r="DUB1634" s="35"/>
      <c r="DUC1634" s="34"/>
      <c r="DUJ1634" s="35"/>
      <c r="DUK1634" s="34"/>
      <c r="DUR1634" s="35"/>
      <c r="DUS1634" s="34"/>
      <c r="DUZ1634" s="35"/>
      <c r="DVA1634" s="34"/>
      <c r="DVH1634" s="35"/>
      <c r="DVI1634" s="34"/>
      <c r="DVP1634" s="35"/>
      <c r="DVQ1634" s="34"/>
      <c r="DVX1634" s="35"/>
      <c r="DVY1634" s="34"/>
      <c r="DWF1634" s="35"/>
      <c r="DWG1634" s="34"/>
      <c r="DWN1634" s="35"/>
      <c r="DWO1634" s="34"/>
      <c r="DWV1634" s="35"/>
      <c r="DWW1634" s="34"/>
      <c r="DXD1634" s="35"/>
      <c r="DXE1634" s="34"/>
      <c r="DXL1634" s="35"/>
      <c r="DXM1634" s="34"/>
      <c r="DXT1634" s="35"/>
      <c r="DXU1634" s="34"/>
      <c r="DYB1634" s="35"/>
      <c r="DYC1634" s="34"/>
      <c r="DYJ1634" s="35"/>
      <c r="DYK1634" s="34"/>
      <c r="DYR1634" s="35"/>
      <c r="DYS1634" s="34"/>
      <c r="DYZ1634" s="35"/>
      <c r="DZA1634" s="34"/>
      <c r="DZH1634" s="35"/>
      <c r="DZI1634" s="34"/>
      <c r="DZP1634" s="35"/>
      <c r="DZQ1634" s="34"/>
      <c r="DZX1634" s="35"/>
      <c r="DZY1634" s="34"/>
      <c r="EAF1634" s="35"/>
      <c r="EAG1634" s="34"/>
      <c r="EAN1634" s="35"/>
      <c r="EAO1634" s="34"/>
      <c r="EAV1634" s="35"/>
      <c r="EAW1634" s="34"/>
      <c r="EBD1634" s="35"/>
      <c r="EBE1634" s="34"/>
      <c r="EBL1634" s="35"/>
      <c r="EBM1634" s="34"/>
      <c r="EBT1634" s="35"/>
      <c r="EBU1634" s="34"/>
      <c r="ECB1634" s="35"/>
      <c r="ECC1634" s="34"/>
      <c r="ECJ1634" s="35"/>
      <c r="ECK1634" s="34"/>
      <c r="ECR1634" s="35"/>
      <c r="ECS1634" s="34"/>
      <c r="ECZ1634" s="35"/>
      <c r="EDA1634" s="34"/>
      <c r="EDH1634" s="35"/>
      <c r="EDI1634" s="34"/>
      <c r="EDP1634" s="35"/>
      <c r="EDQ1634" s="34"/>
      <c r="EDX1634" s="35"/>
      <c r="EDY1634" s="34"/>
      <c r="EEF1634" s="35"/>
      <c r="EEG1634" s="34"/>
      <c r="EEN1634" s="35"/>
      <c r="EEO1634" s="34"/>
      <c r="EEV1634" s="35"/>
      <c r="EEW1634" s="34"/>
      <c r="EFD1634" s="35"/>
      <c r="EFE1634" s="34"/>
      <c r="EFL1634" s="35"/>
      <c r="EFM1634" s="34"/>
      <c r="EFT1634" s="35"/>
      <c r="EFU1634" s="34"/>
      <c r="EGB1634" s="35"/>
      <c r="EGC1634" s="34"/>
      <c r="EGJ1634" s="35"/>
      <c r="EGK1634" s="34"/>
      <c r="EGR1634" s="35"/>
      <c r="EGS1634" s="34"/>
      <c r="EGZ1634" s="35"/>
      <c r="EHA1634" s="34"/>
      <c r="EHH1634" s="35"/>
      <c r="EHI1634" s="34"/>
      <c r="EHP1634" s="35"/>
      <c r="EHQ1634" s="34"/>
      <c r="EHX1634" s="35"/>
      <c r="EHY1634" s="34"/>
      <c r="EIF1634" s="35"/>
      <c r="EIG1634" s="34"/>
      <c r="EIN1634" s="35"/>
      <c r="EIO1634" s="34"/>
      <c r="EIV1634" s="35"/>
      <c r="EIW1634" s="34"/>
      <c r="EJD1634" s="35"/>
      <c r="EJE1634" s="34"/>
      <c r="EJL1634" s="35"/>
      <c r="EJM1634" s="34"/>
      <c r="EJT1634" s="35"/>
      <c r="EJU1634" s="34"/>
      <c r="EKB1634" s="35"/>
      <c r="EKC1634" s="34"/>
      <c r="EKJ1634" s="35"/>
      <c r="EKK1634" s="34"/>
      <c r="EKR1634" s="35"/>
      <c r="EKS1634" s="34"/>
      <c r="EKZ1634" s="35"/>
      <c r="ELA1634" s="34"/>
      <c r="ELH1634" s="35"/>
      <c r="ELI1634" s="34"/>
      <c r="ELP1634" s="35"/>
      <c r="ELQ1634" s="34"/>
      <c r="ELX1634" s="35"/>
      <c r="ELY1634" s="34"/>
      <c r="EMF1634" s="35"/>
      <c r="EMG1634" s="34"/>
      <c r="EMN1634" s="35"/>
      <c r="EMO1634" s="34"/>
      <c r="EMV1634" s="35"/>
      <c r="EMW1634" s="34"/>
      <c r="END1634" s="35"/>
      <c r="ENE1634" s="34"/>
      <c r="ENL1634" s="35"/>
      <c r="ENM1634" s="34"/>
      <c r="ENT1634" s="35"/>
      <c r="ENU1634" s="34"/>
      <c r="EOB1634" s="35"/>
      <c r="EOC1634" s="34"/>
      <c r="EOJ1634" s="35"/>
      <c r="EOK1634" s="34"/>
      <c r="EOR1634" s="35"/>
      <c r="EOS1634" s="34"/>
      <c r="EOZ1634" s="35"/>
      <c r="EPA1634" s="34"/>
      <c r="EPH1634" s="35"/>
      <c r="EPI1634" s="34"/>
      <c r="EPP1634" s="35"/>
      <c r="EPQ1634" s="34"/>
      <c r="EPX1634" s="35"/>
      <c r="EPY1634" s="34"/>
      <c r="EQF1634" s="35"/>
      <c r="EQG1634" s="34"/>
      <c r="EQN1634" s="35"/>
      <c r="EQO1634" s="34"/>
      <c r="EQV1634" s="35"/>
      <c r="EQW1634" s="34"/>
      <c r="ERD1634" s="35"/>
      <c r="ERE1634" s="34"/>
      <c r="ERL1634" s="35"/>
      <c r="ERM1634" s="34"/>
      <c r="ERT1634" s="35"/>
      <c r="ERU1634" s="34"/>
      <c r="ESB1634" s="35"/>
      <c r="ESC1634" s="34"/>
      <c r="ESJ1634" s="35"/>
      <c r="ESK1634" s="34"/>
      <c r="ESR1634" s="35"/>
      <c r="ESS1634" s="34"/>
      <c r="ESZ1634" s="35"/>
      <c r="ETA1634" s="34"/>
      <c r="ETH1634" s="35"/>
      <c r="ETI1634" s="34"/>
      <c r="ETP1634" s="35"/>
      <c r="ETQ1634" s="34"/>
      <c r="ETX1634" s="35"/>
      <c r="ETY1634" s="34"/>
      <c r="EUF1634" s="35"/>
      <c r="EUG1634" s="34"/>
      <c r="EUN1634" s="35"/>
      <c r="EUO1634" s="34"/>
      <c r="EUV1634" s="35"/>
      <c r="EUW1634" s="34"/>
      <c r="EVD1634" s="35"/>
      <c r="EVE1634" s="34"/>
      <c r="EVL1634" s="35"/>
      <c r="EVM1634" s="34"/>
      <c r="EVT1634" s="35"/>
      <c r="EVU1634" s="34"/>
      <c r="EWB1634" s="35"/>
      <c r="EWC1634" s="34"/>
      <c r="EWJ1634" s="35"/>
      <c r="EWK1634" s="34"/>
      <c r="EWR1634" s="35"/>
      <c r="EWS1634" s="34"/>
      <c r="EWZ1634" s="35"/>
      <c r="EXA1634" s="34"/>
      <c r="EXH1634" s="35"/>
      <c r="EXI1634" s="34"/>
      <c r="EXP1634" s="35"/>
      <c r="EXQ1634" s="34"/>
      <c r="EXX1634" s="35"/>
      <c r="EXY1634" s="34"/>
      <c r="EYF1634" s="35"/>
      <c r="EYG1634" s="34"/>
      <c r="EYN1634" s="35"/>
      <c r="EYO1634" s="34"/>
      <c r="EYV1634" s="35"/>
      <c r="EYW1634" s="34"/>
      <c r="EZD1634" s="35"/>
      <c r="EZE1634" s="34"/>
      <c r="EZL1634" s="35"/>
      <c r="EZM1634" s="34"/>
      <c r="EZT1634" s="35"/>
      <c r="EZU1634" s="34"/>
      <c r="FAB1634" s="35"/>
      <c r="FAC1634" s="34"/>
      <c r="FAJ1634" s="35"/>
      <c r="FAK1634" s="34"/>
      <c r="FAR1634" s="35"/>
      <c r="FAS1634" s="34"/>
      <c r="FAZ1634" s="35"/>
      <c r="FBA1634" s="34"/>
      <c r="FBH1634" s="35"/>
      <c r="FBI1634" s="34"/>
      <c r="FBP1634" s="35"/>
      <c r="FBQ1634" s="34"/>
      <c r="FBX1634" s="35"/>
      <c r="FBY1634" s="34"/>
      <c r="FCF1634" s="35"/>
      <c r="FCG1634" s="34"/>
      <c r="FCN1634" s="35"/>
      <c r="FCO1634" s="34"/>
      <c r="FCV1634" s="35"/>
      <c r="FCW1634" s="34"/>
      <c r="FDD1634" s="35"/>
      <c r="FDE1634" s="34"/>
      <c r="FDL1634" s="35"/>
      <c r="FDM1634" s="34"/>
      <c r="FDT1634" s="35"/>
      <c r="FDU1634" s="34"/>
      <c r="FEB1634" s="35"/>
      <c r="FEC1634" s="34"/>
      <c r="FEJ1634" s="35"/>
      <c r="FEK1634" s="34"/>
      <c r="FER1634" s="35"/>
      <c r="FES1634" s="34"/>
      <c r="FEZ1634" s="35"/>
      <c r="FFA1634" s="34"/>
      <c r="FFH1634" s="35"/>
      <c r="FFI1634" s="34"/>
      <c r="FFP1634" s="35"/>
      <c r="FFQ1634" s="34"/>
      <c r="FFX1634" s="35"/>
      <c r="FFY1634" s="34"/>
      <c r="FGF1634" s="35"/>
      <c r="FGG1634" s="34"/>
      <c r="FGN1634" s="35"/>
      <c r="FGO1634" s="34"/>
      <c r="FGV1634" s="35"/>
      <c r="FGW1634" s="34"/>
      <c r="FHD1634" s="35"/>
      <c r="FHE1634" s="34"/>
      <c r="FHL1634" s="35"/>
      <c r="FHM1634" s="34"/>
      <c r="FHT1634" s="35"/>
      <c r="FHU1634" s="34"/>
      <c r="FIB1634" s="35"/>
      <c r="FIC1634" s="34"/>
      <c r="FIJ1634" s="35"/>
      <c r="FIK1634" s="34"/>
      <c r="FIR1634" s="35"/>
      <c r="FIS1634" s="34"/>
      <c r="FIZ1634" s="35"/>
      <c r="FJA1634" s="34"/>
      <c r="FJH1634" s="35"/>
      <c r="FJI1634" s="34"/>
      <c r="FJP1634" s="35"/>
      <c r="FJQ1634" s="34"/>
      <c r="FJX1634" s="35"/>
      <c r="FJY1634" s="34"/>
      <c r="FKF1634" s="35"/>
      <c r="FKG1634" s="34"/>
      <c r="FKN1634" s="35"/>
      <c r="FKO1634" s="34"/>
      <c r="FKV1634" s="35"/>
      <c r="FKW1634" s="34"/>
      <c r="FLD1634" s="35"/>
      <c r="FLE1634" s="34"/>
      <c r="FLL1634" s="35"/>
      <c r="FLM1634" s="34"/>
      <c r="FLT1634" s="35"/>
      <c r="FLU1634" s="34"/>
      <c r="FMB1634" s="35"/>
      <c r="FMC1634" s="34"/>
      <c r="FMJ1634" s="35"/>
      <c r="FMK1634" s="34"/>
      <c r="FMR1634" s="35"/>
      <c r="FMS1634" s="34"/>
      <c r="FMZ1634" s="35"/>
      <c r="FNA1634" s="34"/>
      <c r="FNH1634" s="35"/>
      <c r="FNI1634" s="34"/>
      <c r="FNP1634" s="35"/>
      <c r="FNQ1634" s="34"/>
      <c r="FNX1634" s="35"/>
      <c r="FNY1634" s="34"/>
      <c r="FOF1634" s="35"/>
      <c r="FOG1634" s="34"/>
      <c r="FON1634" s="35"/>
      <c r="FOO1634" s="34"/>
      <c r="FOV1634" s="35"/>
      <c r="FOW1634" s="34"/>
      <c r="FPD1634" s="35"/>
      <c r="FPE1634" s="34"/>
      <c r="FPL1634" s="35"/>
      <c r="FPM1634" s="34"/>
      <c r="FPT1634" s="35"/>
      <c r="FPU1634" s="34"/>
      <c r="FQB1634" s="35"/>
      <c r="FQC1634" s="34"/>
      <c r="FQJ1634" s="35"/>
      <c r="FQK1634" s="34"/>
      <c r="FQR1634" s="35"/>
      <c r="FQS1634" s="34"/>
      <c r="FQZ1634" s="35"/>
      <c r="FRA1634" s="34"/>
      <c r="FRH1634" s="35"/>
      <c r="FRI1634" s="34"/>
      <c r="FRP1634" s="35"/>
      <c r="FRQ1634" s="34"/>
      <c r="FRX1634" s="35"/>
      <c r="FRY1634" s="34"/>
      <c r="FSF1634" s="35"/>
      <c r="FSG1634" s="34"/>
      <c r="FSN1634" s="35"/>
      <c r="FSO1634" s="34"/>
      <c r="FSV1634" s="35"/>
      <c r="FSW1634" s="34"/>
      <c r="FTD1634" s="35"/>
      <c r="FTE1634" s="34"/>
      <c r="FTL1634" s="35"/>
      <c r="FTM1634" s="34"/>
      <c r="FTT1634" s="35"/>
      <c r="FTU1634" s="34"/>
      <c r="FUB1634" s="35"/>
      <c r="FUC1634" s="34"/>
      <c r="FUJ1634" s="35"/>
      <c r="FUK1634" s="34"/>
      <c r="FUR1634" s="35"/>
      <c r="FUS1634" s="34"/>
      <c r="FUZ1634" s="35"/>
      <c r="FVA1634" s="34"/>
      <c r="FVH1634" s="35"/>
      <c r="FVI1634" s="34"/>
      <c r="FVP1634" s="35"/>
      <c r="FVQ1634" s="34"/>
      <c r="FVX1634" s="35"/>
      <c r="FVY1634" s="34"/>
      <c r="FWF1634" s="35"/>
      <c r="FWG1634" s="34"/>
      <c r="FWN1634" s="35"/>
      <c r="FWO1634" s="34"/>
      <c r="FWV1634" s="35"/>
      <c r="FWW1634" s="34"/>
      <c r="FXD1634" s="35"/>
      <c r="FXE1634" s="34"/>
      <c r="FXL1634" s="35"/>
      <c r="FXM1634" s="34"/>
      <c r="FXT1634" s="35"/>
      <c r="FXU1634" s="34"/>
      <c r="FYB1634" s="35"/>
      <c r="FYC1634" s="34"/>
      <c r="FYJ1634" s="35"/>
      <c r="FYK1634" s="34"/>
      <c r="FYR1634" s="35"/>
      <c r="FYS1634" s="34"/>
      <c r="FYZ1634" s="35"/>
      <c r="FZA1634" s="34"/>
      <c r="FZH1634" s="35"/>
      <c r="FZI1634" s="34"/>
      <c r="FZP1634" s="35"/>
      <c r="FZQ1634" s="34"/>
      <c r="FZX1634" s="35"/>
      <c r="FZY1634" s="34"/>
      <c r="GAF1634" s="35"/>
      <c r="GAG1634" s="34"/>
      <c r="GAN1634" s="35"/>
      <c r="GAO1634" s="34"/>
      <c r="GAV1634" s="35"/>
      <c r="GAW1634" s="34"/>
      <c r="GBD1634" s="35"/>
      <c r="GBE1634" s="34"/>
      <c r="GBL1634" s="35"/>
      <c r="GBM1634" s="34"/>
      <c r="GBT1634" s="35"/>
      <c r="GBU1634" s="34"/>
      <c r="GCB1634" s="35"/>
      <c r="GCC1634" s="34"/>
      <c r="GCJ1634" s="35"/>
      <c r="GCK1634" s="34"/>
      <c r="GCR1634" s="35"/>
      <c r="GCS1634" s="34"/>
      <c r="GCZ1634" s="35"/>
      <c r="GDA1634" s="34"/>
      <c r="GDH1634" s="35"/>
      <c r="GDI1634" s="34"/>
      <c r="GDP1634" s="35"/>
      <c r="GDQ1634" s="34"/>
      <c r="GDX1634" s="35"/>
      <c r="GDY1634" s="34"/>
      <c r="GEF1634" s="35"/>
      <c r="GEG1634" s="34"/>
      <c r="GEN1634" s="35"/>
      <c r="GEO1634" s="34"/>
      <c r="GEV1634" s="35"/>
      <c r="GEW1634" s="34"/>
      <c r="GFD1634" s="35"/>
      <c r="GFE1634" s="34"/>
      <c r="GFL1634" s="35"/>
      <c r="GFM1634" s="34"/>
      <c r="GFT1634" s="35"/>
      <c r="GFU1634" s="34"/>
      <c r="GGB1634" s="35"/>
      <c r="GGC1634" s="34"/>
      <c r="GGJ1634" s="35"/>
      <c r="GGK1634" s="34"/>
      <c r="GGR1634" s="35"/>
      <c r="GGS1634" s="34"/>
      <c r="GGZ1634" s="35"/>
      <c r="GHA1634" s="34"/>
      <c r="GHH1634" s="35"/>
      <c r="GHI1634" s="34"/>
      <c r="GHP1634" s="35"/>
      <c r="GHQ1634" s="34"/>
      <c r="GHX1634" s="35"/>
      <c r="GHY1634" s="34"/>
      <c r="GIF1634" s="35"/>
      <c r="GIG1634" s="34"/>
      <c r="GIN1634" s="35"/>
      <c r="GIO1634" s="34"/>
      <c r="GIV1634" s="35"/>
      <c r="GIW1634" s="34"/>
      <c r="GJD1634" s="35"/>
      <c r="GJE1634" s="34"/>
      <c r="GJL1634" s="35"/>
      <c r="GJM1634" s="34"/>
      <c r="GJT1634" s="35"/>
      <c r="GJU1634" s="34"/>
      <c r="GKB1634" s="35"/>
      <c r="GKC1634" s="34"/>
      <c r="GKJ1634" s="35"/>
      <c r="GKK1634" s="34"/>
      <c r="GKR1634" s="35"/>
      <c r="GKS1634" s="34"/>
      <c r="GKZ1634" s="35"/>
      <c r="GLA1634" s="34"/>
      <c r="GLH1634" s="35"/>
      <c r="GLI1634" s="34"/>
      <c r="GLP1634" s="35"/>
      <c r="GLQ1634" s="34"/>
      <c r="GLX1634" s="35"/>
      <c r="GLY1634" s="34"/>
      <c r="GMF1634" s="35"/>
      <c r="GMG1634" s="34"/>
      <c r="GMN1634" s="35"/>
      <c r="GMO1634" s="34"/>
      <c r="GMV1634" s="35"/>
      <c r="GMW1634" s="34"/>
      <c r="GND1634" s="35"/>
      <c r="GNE1634" s="34"/>
      <c r="GNL1634" s="35"/>
      <c r="GNM1634" s="34"/>
      <c r="GNT1634" s="35"/>
      <c r="GNU1634" s="34"/>
      <c r="GOB1634" s="35"/>
      <c r="GOC1634" s="34"/>
      <c r="GOJ1634" s="35"/>
      <c r="GOK1634" s="34"/>
      <c r="GOR1634" s="35"/>
      <c r="GOS1634" s="34"/>
      <c r="GOZ1634" s="35"/>
      <c r="GPA1634" s="34"/>
      <c r="GPH1634" s="35"/>
      <c r="GPI1634" s="34"/>
      <c r="GPP1634" s="35"/>
      <c r="GPQ1634" s="34"/>
      <c r="GPX1634" s="35"/>
      <c r="GPY1634" s="34"/>
      <c r="GQF1634" s="35"/>
      <c r="GQG1634" s="34"/>
      <c r="GQN1634" s="35"/>
      <c r="GQO1634" s="34"/>
      <c r="GQV1634" s="35"/>
      <c r="GQW1634" s="34"/>
      <c r="GRD1634" s="35"/>
      <c r="GRE1634" s="34"/>
      <c r="GRL1634" s="35"/>
      <c r="GRM1634" s="34"/>
      <c r="GRT1634" s="35"/>
      <c r="GRU1634" s="34"/>
      <c r="GSB1634" s="35"/>
      <c r="GSC1634" s="34"/>
      <c r="GSJ1634" s="35"/>
      <c r="GSK1634" s="34"/>
      <c r="GSR1634" s="35"/>
      <c r="GSS1634" s="34"/>
      <c r="GSZ1634" s="35"/>
      <c r="GTA1634" s="34"/>
      <c r="GTH1634" s="35"/>
      <c r="GTI1634" s="34"/>
      <c r="GTP1634" s="35"/>
      <c r="GTQ1634" s="34"/>
      <c r="GTX1634" s="35"/>
      <c r="GTY1634" s="34"/>
      <c r="GUF1634" s="35"/>
      <c r="GUG1634" s="34"/>
      <c r="GUN1634" s="35"/>
      <c r="GUO1634" s="34"/>
      <c r="GUV1634" s="35"/>
      <c r="GUW1634" s="34"/>
      <c r="GVD1634" s="35"/>
      <c r="GVE1634" s="34"/>
      <c r="GVL1634" s="35"/>
      <c r="GVM1634" s="34"/>
      <c r="GVT1634" s="35"/>
      <c r="GVU1634" s="34"/>
      <c r="GWB1634" s="35"/>
      <c r="GWC1634" s="34"/>
      <c r="GWJ1634" s="35"/>
      <c r="GWK1634" s="34"/>
      <c r="GWR1634" s="35"/>
      <c r="GWS1634" s="34"/>
      <c r="GWZ1634" s="35"/>
      <c r="GXA1634" s="34"/>
      <c r="GXH1634" s="35"/>
      <c r="GXI1634" s="34"/>
      <c r="GXP1634" s="35"/>
      <c r="GXQ1634" s="34"/>
      <c r="GXX1634" s="35"/>
      <c r="GXY1634" s="34"/>
      <c r="GYF1634" s="35"/>
      <c r="GYG1634" s="34"/>
      <c r="GYN1634" s="35"/>
      <c r="GYO1634" s="34"/>
      <c r="GYV1634" s="35"/>
      <c r="GYW1634" s="34"/>
      <c r="GZD1634" s="35"/>
      <c r="GZE1634" s="34"/>
      <c r="GZL1634" s="35"/>
      <c r="GZM1634" s="34"/>
      <c r="GZT1634" s="35"/>
      <c r="GZU1634" s="34"/>
      <c r="HAB1634" s="35"/>
      <c r="HAC1634" s="34"/>
      <c r="HAJ1634" s="35"/>
      <c r="HAK1634" s="34"/>
      <c r="HAR1634" s="35"/>
      <c r="HAS1634" s="34"/>
      <c r="HAZ1634" s="35"/>
      <c r="HBA1634" s="34"/>
      <c r="HBH1634" s="35"/>
      <c r="HBI1634" s="34"/>
      <c r="HBP1634" s="35"/>
      <c r="HBQ1634" s="34"/>
      <c r="HBX1634" s="35"/>
      <c r="HBY1634" s="34"/>
      <c r="HCF1634" s="35"/>
      <c r="HCG1634" s="34"/>
      <c r="HCN1634" s="35"/>
      <c r="HCO1634" s="34"/>
      <c r="HCV1634" s="35"/>
      <c r="HCW1634" s="34"/>
      <c r="HDD1634" s="35"/>
      <c r="HDE1634" s="34"/>
      <c r="HDL1634" s="35"/>
      <c r="HDM1634" s="34"/>
      <c r="HDT1634" s="35"/>
      <c r="HDU1634" s="34"/>
      <c r="HEB1634" s="35"/>
      <c r="HEC1634" s="34"/>
      <c r="HEJ1634" s="35"/>
      <c r="HEK1634" s="34"/>
      <c r="HER1634" s="35"/>
      <c r="HES1634" s="34"/>
      <c r="HEZ1634" s="35"/>
      <c r="HFA1634" s="34"/>
      <c r="HFH1634" s="35"/>
      <c r="HFI1634" s="34"/>
      <c r="HFP1634" s="35"/>
      <c r="HFQ1634" s="34"/>
      <c r="HFX1634" s="35"/>
      <c r="HFY1634" s="34"/>
      <c r="HGF1634" s="35"/>
      <c r="HGG1634" s="34"/>
      <c r="HGN1634" s="35"/>
      <c r="HGO1634" s="34"/>
      <c r="HGV1634" s="35"/>
      <c r="HGW1634" s="34"/>
      <c r="HHD1634" s="35"/>
      <c r="HHE1634" s="34"/>
      <c r="HHL1634" s="35"/>
      <c r="HHM1634" s="34"/>
      <c r="HHT1634" s="35"/>
      <c r="HHU1634" s="34"/>
      <c r="HIB1634" s="35"/>
      <c r="HIC1634" s="34"/>
      <c r="HIJ1634" s="35"/>
      <c r="HIK1634" s="34"/>
      <c r="HIR1634" s="35"/>
      <c r="HIS1634" s="34"/>
      <c r="HIZ1634" s="35"/>
      <c r="HJA1634" s="34"/>
      <c r="HJH1634" s="35"/>
      <c r="HJI1634" s="34"/>
      <c r="HJP1634" s="35"/>
      <c r="HJQ1634" s="34"/>
      <c r="HJX1634" s="35"/>
      <c r="HJY1634" s="34"/>
      <c r="HKF1634" s="35"/>
      <c r="HKG1634" s="34"/>
      <c r="HKN1634" s="35"/>
      <c r="HKO1634" s="34"/>
      <c r="HKV1634" s="35"/>
      <c r="HKW1634" s="34"/>
      <c r="HLD1634" s="35"/>
      <c r="HLE1634" s="34"/>
      <c r="HLL1634" s="35"/>
      <c r="HLM1634" s="34"/>
      <c r="HLT1634" s="35"/>
      <c r="HLU1634" s="34"/>
      <c r="HMB1634" s="35"/>
      <c r="HMC1634" s="34"/>
      <c r="HMJ1634" s="35"/>
      <c r="HMK1634" s="34"/>
      <c r="HMR1634" s="35"/>
      <c r="HMS1634" s="34"/>
      <c r="HMZ1634" s="35"/>
      <c r="HNA1634" s="34"/>
      <c r="HNH1634" s="35"/>
      <c r="HNI1634" s="34"/>
      <c r="HNP1634" s="35"/>
      <c r="HNQ1634" s="34"/>
      <c r="HNX1634" s="35"/>
      <c r="HNY1634" s="34"/>
      <c r="HOF1634" s="35"/>
      <c r="HOG1634" s="34"/>
      <c r="HON1634" s="35"/>
      <c r="HOO1634" s="34"/>
      <c r="HOV1634" s="35"/>
      <c r="HOW1634" s="34"/>
      <c r="HPD1634" s="35"/>
      <c r="HPE1634" s="34"/>
      <c r="HPL1634" s="35"/>
      <c r="HPM1634" s="34"/>
      <c r="HPT1634" s="35"/>
      <c r="HPU1634" s="34"/>
      <c r="HQB1634" s="35"/>
      <c r="HQC1634" s="34"/>
      <c r="HQJ1634" s="35"/>
      <c r="HQK1634" s="34"/>
      <c r="HQR1634" s="35"/>
      <c r="HQS1634" s="34"/>
      <c r="HQZ1634" s="35"/>
      <c r="HRA1634" s="34"/>
      <c r="HRH1634" s="35"/>
      <c r="HRI1634" s="34"/>
      <c r="HRP1634" s="35"/>
      <c r="HRQ1634" s="34"/>
      <c r="HRX1634" s="35"/>
      <c r="HRY1634" s="34"/>
      <c r="HSF1634" s="35"/>
      <c r="HSG1634" s="34"/>
      <c r="HSN1634" s="35"/>
      <c r="HSO1634" s="34"/>
      <c r="HSV1634" s="35"/>
      <c r="HSW1634" s="34"/>
      <c r="HTD1634" s="35"/>
      <c r="HTE1634" s="34"/>
      <c r="HTL1634" s="35"/>
      <c r="HTM1634" s="34"/>
      <c r="HTT1634" s="35"/>
      <c r="HTU1634" s="34"/>
      <c r="HUB1634" s="35"/>
      <c r="HUC1634" s="34"/>
      <c r="HUJ1634" s="35"/>
      <c r="HUK1634" s="34"/>
      <c r="HUR1634" s="35"/>
      <c r="HUS1634" s="34"/>
      <c r="HUZ1634" s="35"/>
      <c r="HVA1634" s="34"/>
      <c r="HVH1634" s="35"/>
      <c r="HVI1634" s="34"/>
      <c r="HVP1634" s="35"/>
      <c r="HVQ1634" s="34"/>
      <c r="HVX1634" s="35"/>
      <c r="HVY1634" s="34"/>
      <c r="HWF1634" s="35"/>
      <c r="HWG1634" s="34"/>
      <c r="HWN1634" s="35"/>
      <c r="HWO1634" s="34"/>
      <c r="HWV1634" s="35"/>
      <c r="HWW1634" s="34"/>
      <c r="HXD1634" s="35"/>
      <c r="HXE1634" s="34"/>
      <c r="HXL1634" s="35"/>
      <c r="HXM1634" s="34"/>
      <c r="HXT1634" s="35"/>
      <c r="HXU1634" s="34"/>
      <c r="HYB1634" s="35"/>
      <c r="HYC1634" s="34"/>
      <c r="HYJ1634" s="35"/>
      <c r="HYK1634" s="34"/>
      <c r="HYR1634" s="35"/>
      <c r="HYS1634" s="34"/>
      <c r="HYZ1634" s="35"/>
      <c r="HZA1634" s="34"/>
      <c r="HZH1634" s="35"/>
      <c r="HZI1634" s="34"/>
      <c r="HZP1634" s="35"/>
      <c r="HZQ1634" s="34"/>
      <c r="HZX1634" s="35"/>
      <c r="HZY1634" s="34"/>
      <c r="IAF1634" s="35"/>
      <c r="IAG1634" s="34"/>
      <c r="IAN1634" s="35"/>
      <c r="IAO1634" s="34"/>
      <c r="IAV1634" s="35"/>
      <c r="IAW1634" s="34"/>
      <c r="IBD1634" s="35"/>
      <c r="IBE1634" s="34"/>
      <c r="IBL1634" s="35"/>
      <c r="IBM1634" s="34"/>
      <c r="IBT1634" s="35"/>
      <c r="IBU1634" s="34"/>
      <c r="ICB1634" s="35"/>
      <c r="ICC1634" s="34"/>
      <c r="ICJ1634" s="35"/>
      <c r="ICK1634" s="34"/>
      <c r="ICR1634" s="35"/>
      <c r="ICS1634" s="34"/>
      <c r="ICZ1634" s="35"/>
      <c r="IDA1634" s="34"/>
      <c r="IDH1634" s="35"/>
      <c r="IDI1634" s="34"/>
      <c r="IDP1634" s="35"/>
      <c r="IDQ1634" s="34"/>
      <c r="IDX1634" s="35"/>
      <c r="IDY1634" s="34"/>
      <c r="IEF1634" s="35"/>
      <c r="IEG1634" s="34"/>
      <c r="IEN1634" s="35"/>
      <c r="IEO1634" s="34"/>
      <c r="IEV1634" s="35"/>
      <c r="IEW1634" s="34"/>
      <c r="IFD1634" s="35"/>
      <c r="IFE1634" s="34"/>
      <c r="IFL1634" s="35"/>
      <c r="IFM1634" s="34"/>
      <c r="IFT1634" s="35"/>
      <c r="IFU1634" s="34"/>
      <c r="IGB1634" s="35"/>
      <c r="IGC1634" s="34"/>
      <c r="IGJ1634" s="35"/>
      <c r="IGK1634" s="34"/>
      <c r="IGR1634" s="35"/>
      <c r="IGS1634" s="34"/>
      <c r="IGZ1634" s="35"/>
      <c r="IHA1634" s="34"/>
      <c r="IHH1634" s="35"/>
      <c r="IHI1634" s="34"/>
      <c r="IHP1634" s="35"/>
      <c r="IHQ1634" s="34"/>
      <c r="IHX1634" s="35"/>
      <c r="IHY1634" s="34"/>
      <c r="IIF1634" s="35"/>
      <c r="IIG1634" s="34"/>
      <c r="IIN1634" s="35"/>
      <c r="IIO1634" s="34"/>
      <c r="IIV1634" s="35"/>
      <c r="IIW1634" s="34"/>
      <c r="IJD1634" s="35"/>
      <c r="IJE1634" s="34"/>
      <c r="IJL1634" s="35"/>
      <c r="IJM1634" s="34"/>
      <c r="IJT1634" s="35"/>
      <c r="IJU1634" s="34"/>
      <c r="IKB1634" s="35"/>
      <c r="IKC1634" s="34"/>
      <c r="IKJ1634" s="35"/>
      <c r="IKK1634" s="34"/>
      <c r="IKR1634" s="35"/>
      <c r="IKS1634" s="34"/>
      <c r="IKZ1634" s="35"/>
      <c r="ILA1634" s="34"/>
      <c r="ILH1634" s="35"/>
      <c r="ILI1634" s="34"/>
      <c r="ILP1634" s="35"/>
      <c r="ILQ1634" s="34"/>
      <c r="ILX1634" s="35"/>
      <c r="ILY1634" s="34"/>
      <c r="IMF1634" s="35"/>
      <c r="IMG1634" s="34"/>
      <c r="IMN1634" s="35"/>
      <c r="IMO1634" s="34"/>
      <c r="IMV1634" s="35"/>
      <c r="IMW1634" s="34"/>
      <c r="IND1634" s="35"/>
      <c r="INE1634" s="34"/>
      <c r="INL1634" s="35"/>
      <c r="INM1634" s="34"/>
      <c r="INT1634" s="35"/>
      <c r="INU1634" s="34"/>
      <c r="IOB1634" s="35"/>
      <c r="IOC1634" s="34"/>
      <c r="IOJ1634" s="35"/>
      <c r="IOK1634" s="34"/>
      <c r="IOR1634" s="35"/>
      <c r="IOS1634" s="34"/>
      <c r="IOZ1634" s="35"/>
      <c r="IPA1634" s="34"/>
      <c r="IPH1634" s="35"/>
      <c r="IPI1634" s="34"/>
      <c r="IPP1634" s="35"/>
      <c r="IPQ1634" s="34"/>
      <c r="IPX1634" s="35"/>
      <c r="IPY1634" s="34"/>
      <c r="IQF1634" s="35"/>
      <c r="IQG1634" s="34"/>
      <c r="IQN1634" s="35"/>
      <c r="IQO1634" s="34"/>
      <c r="IQV1634" s="35"/>
      <c r="IQW1634" s="34"/>
      <c r="IRD1634" s="35"/>
      <c r="IRE1634" s="34"/>
      <c r="IRL1634" s="35"/>
      <c r="IRM1634" s="34"/>
      <c r="IRT1634" s="35"/>
      <c r="IRU1634" s="34"/>
      <c r="ISB1634" s="35"/>
      <c r="ISC1634" s="34"/>
      <c r="ISJ1634" s="35"/>
      <c r="ISK1634" s="34"/>
      <c r="ISR1634" s="35"/>
      <c r="ISS1634" s="34"/>
      <c r="ISZ1634" s="35"/>
      <c r="ITA1634" s="34"/>
      <c r="ITH1634" s="35"/>
      <c r="ITI1634" s="34"/>
      <c r="ITP1634" s="35"/>
      <c r="ITQ1634" s="34"/>
      <c r="ITX1634" s="35"/>
      <c r="ITY1634" s="34"/>
      <c r="IUF1634" s="35"/>
      <c r="IUG1634" s="34"/>
      <c r="IUN1634" s="35"/>
      <c r="IUO1634" s="34"/>
      <c r="IUV1634" s="35"/>
      <c r="IUW1634" s="34"/>
      <c r="IVD1634" s="35"/>
      <c r="IVE1634" s="34"/>
      <c r="IVL1634" s="35"/>
      <c r="IVM1634" s="34"/>
      <c r="IVT1634" s="35"/>
      <c r="IVU1634" s="34"/>
      <c r="IWB1634" s="35"/>
      <c r="IWC1634" s="34"/>
      <c r="IWJ1634" s="35"/>
      <c r="IWK1634" s="34"/>
      <c r="IWR1634" s="35"/>
      <c r="IWS1634" s="34"/>
      <c r="IWZ1634" s="35"/>
      <c r="IXA1634" s="34"/>
      <c r="IXH1634" s="35"/>
      <c r="IXI1634" s="34"/>
      <c r="IXP1634" s="35"/>
      <c r="IXQ1634" s="34"/>
      <c r="IXX1634" s="35"/>
      <c r="IXY1634" s="34"/>
      <c r="IYF1634" s="35"/>
      <c r="IYG1634" s="34"/>
      <c r="IYN1634" s="35"/>
      <c r="IYO1634" s="34"/>
      <c r="IYV1634" s="35"/>
      <c r="IYW1634" s="34"/>
      <c r="IZD1634" s="35"/>
      <c r="IZE1634" s="34"/>
      <c r="IZL1634" s="35"/>
      <c r="IZM1634" s="34"/>
      <c r="IZT1634" s="35"/>
      <c r="IZU1634" s="34"/>
      <c r="JAB1634" s="35"/>
      <c r="JAC1634" s="34"/>
      <c r="JAJ1634" s="35"/>
      <c r="JAK1634" s="34"/>
      <c r="JAR1634" s="35"/>
      <c r="JAS1634" s="34"/>
      <c r="JAZ1634" s="35"/>
      <c r="JBA1634" s="34"/>
      <c r="JBH1634" s="35"/>
      <c r="JBI1634" s="34"/>
      <c r="JBP1634" s="35"/>
      <c r="JBQ1634" s="34"/>
      <c r="JBX1634" s="35"/>
      <c r="JBY1634" s="34"/>
      <c r="JCF1634" s="35"/>
      <c r="JCG1634" s="34"/>
      <c r="JCN1634" s="35"/>
      <c r="JCO1634" s="34"/>
      <c r="JCV1634" s="35"/>
      <c r="JCW1634" s="34"/>
      <c r="JDD1634" s="35"/>
      <c r="JDE1634" s="34"/>
      <c r="JDL1634" s="35"/>
      <c r="JDM1634" s="34"/>
      <c r="JDT1634" s="35"/>
      <c r="JDU1634" s="34"/>
      <c r="JEB1634" s="35"/>
      <c r="JEC1634" s="34"/>
      <c r="JEJ1634" s="35"/>
      <c r="JEK1634" s="34"/>
      <c r="JER1634" s="35"/>
      <c r="JES1634" s="34"/>
      <c r="JEZ1634" s="35"/>
      <c r="JFA1634" s="34"/>
      <c r="JFH1634" s="35"/>
      <c r="JFI1634" s="34"/>
      <c r="JFP1634" s="35"/>
      <c r="JFQ1634" s="34"/>
      <c r="JFX1634" s="35"/>
      <c r="JFY1634" s="34"/>
      <c r="JGF1634" s="35"/>
      <c r="JGG1634" s="34"/>
      <c r="JGN1634" s="35"/>
      <c r="JGO1634" s="34"/>
      <c r="JGV1634" s="35"/>
      <c r="JGW1634" s="34"/>
      <c r="JHD1634" s="35"/>
      <c r="JHE1634" s="34"/>
      <c r="JHL1634" s="35"/>
      <c r="JHM1634" s="34"/>
      <c r="JHT1634" s="35"/>
      <c r="JHU1634" s="34"/>
      <c r="JIB1634" s="35"/>
      <c r="JIC1634" s="34"/>
      <c r="JIJ1634" s="35"/>
      <c r="JIK1634" s="34"/>
      <c r="JIR1634" s="35"/>
      <c r="JIS1634" s="34"/>
      <c r="JIZ1634" s="35"/>
      <c r="JJA1634" s="34"/>
      <c r="JJH1634" s="35"/>
      <c r="JJI1634" s="34"/>
      <c r="JJP1634" s="35"/>
      <c r="JJQ1634" s="34"/>
      <c r="JJX1634" s="35"/>
      <c r="JJY1634" s="34"/>
      <c r="JKF1634" s="35"/>
      <c r="JKG1634" s="34"/>
      <c r="JKN1634" s="35"/>
      <c r="JKO1634" s="34"/>
      <c r="JKV1634" s="35"/>
      <c r="JKW1634" s="34"/>
      <c r="JLD1634" s="35"/>
      <c r="JLE1634" s="34"/>
      <c r="JLL1634" s="35"/>
      <c r="JLM1634" s="34"/>
      <c r="JLT1634" s="35"/>
      <c r="JLU1634" s="34"/>
      <c r="JMB1634" s="35"/>
      <c r="JMC1634" s="34"/>
      <c r="JMJ1634" s="35"/>
      <c r="JMK1634" s="34"/>
      <c r="JMR1634" s="35"/>
      <c r="JMS1634" s="34"/>
      <c r="JMZ1634" s="35"/>
      <c r="JNA1634" s="34"/>
      <c r="JNH1634" s="35"/>
      <c r="JNI1634" s="34"/>
      <c r="JNP1634" s="35"/>
      <c r="JNQ1634" s="34"/>
      <c r="JNX1634" s="35"/>
      <c r="JNY1634" s="34"/>
      <c r="JOF1634" s="35"/>
      <c r="JOG1634" s="34"/>
      <c r="JON1634" s="35"/>
      <c r="JOO1634" s="34"/>
      <c r="JOV1634" s="35"/>
      <c r="JOW1634" s="34"/>
      <c r="JPD1634" s="35"/>
      <c r="JPE1634" s="34"/>
      <c r="JPL1634" s="35"/>
      <c r="JPM1634" s="34"/>
      <c r="JPT1634" s="35"/>
      <c r="JPU1634" s="34"/>
      <c r="JQB1634" s="35"/>
      <c r="JQC1634" s="34"/>
      <c r="JQJ1634" s="35"/>
      <c r="JQK1634" s="34"/>
      <c r="JQR1634" s="35"/>
      <c r="JQS1634" s="34"/>
      <c r="JQZ1634" s="35"/>
      <c r="JRA1634" s="34"/>
      <c r="JRH1634" s="35"/>
      <c r="JRI1634" s="34"/>
      <c r="JRP1634" s="35"/>
      <c r="JRQ1634" s="34"/>
      <c r="JRX1634" s="35"/>
      <c r="JRY1634" s="34"/>
      <c r="JSF1634" s="35"/>
      <c r="JSG1634" s="34"/>
      <c r="JSN1634" s="35"/>
      <c r="JSO1634" s="34"/>
      <c r="JSV1634" s="35"/>
      <c r="JSW1634" s="34"/>
      <c r="JTD1634" s="35"/>
      <c r="JTE1634" s="34"/>
      <c r="JTL1634" s="35"/>
      <c r="JTM1634" s="34"/>
      <c r="JTT1634" s="35"/>
      <c r="JTU1634" s="34"/>
      <c r="JUB1634" s="35"/>
      <c r="JUC1634" s="34"/>
      <c r="JUJ1634" s="35"/>
      <c r="JUK1634" s="34"/>
      <c r="JUR1634" s="35"/>
      <c r="JUS1634" s="34"/>
      <c r="JUZ1634" s="35"/>
      <c r="JVA1634" s="34"/>
      <c r="JVH1634" s="35"/>
      <c r="JVI1634" s="34"/>
      <c r="JVP1634" s="35"/>
      <c r="JVQ1634" s="34"/>
      <c r="JVX1634" s="35"/>
      <c r="JVY1634" s="34"/>
      <c r="JWF1634" s="35"/>
      <c r="JWG1634" s="34"/>
      <c r="JWN1634" s="35"/>
      <c r="JWO1634" s="34"/>
      <c r="JWV1634" s="35"/>
      <c r="JWW1634" s="34"/>
      <c r="JXD1634" s="35"/>
      <c r="JXE1634" s="34"/>
      <c r="JXL1634" s="35"/>
      <c r="JXM1634" s="34"/>
      <c r="JXT1634" s="35"/>
      <c r="JXU1634" s="34"/>
      <c r="JYB1634" s="35"/>
      <c r="JYC1634" s="34"/>
      <c r="JYJ1634" s="35"/>
      <c r="JYK1634" s="34"/>
      <c r="JYR1634" s="35"/>
      <c r="JYS1634" s="34"/>
      <c r="JYZ1634" s="35"/>
      <c r="JZA1634" s="34"/>
      <c r="JZH1634" s="35"/>
      <c r="JZI1634" s="34"/>
      <c r="JZP1634" s="35"/>
      <c r="JZQ1634" s="34"/>
      <c r="JZX1634" s="35"/>
      <c r="JZY1634" s="34"/>
      <c r="KAF1634" s="35"/>
      <c r="KAG1634" s="34"/>
      <c r="KAN1634" s="35"/>
      <c r="KAO1634" s="34"/>
      <c r="KAV1634" s="35"/>
      <c r="KAW1634" s="34"/>
      <c r="KBD1634" s="35"/>
      <c r="KBE1634" s="34"/>
      <c r="KBL1634" s="35"/>
      <c r="KBM1634" s="34"/>
      <c r="KBT1634" s="35"/>
      <c r="KBU1634" s="34"/>
      <c r="KCB1634" s="35"/>
      <c r="KCC1634" s="34"/>
      <c r="KCJ1634" s="35"/>
      <c r="KCK1634" s="34"/>
      <c r="KCR1634" s="35"/>
      <c r="KCS1634" s="34"/>
      <c r="KCZ1634" s="35"/>
      <c r="KDA1634" s="34"/>
      <c r="KDH1634" s="35"/>
      <c r="KDI1634" s="34"/>
      <c r="KDP1634" s="35"/>
      <c r="KDQ1634" s="34"/>
      <c r="KDX1634" s="35"/>
      <c r="KDY1634" s="34"/>
      <c r="KEF1634" s="35"/>
      <c r="KEG1634" s="34"/>
      <c r="KEN1634" s="35"/>
      <c r="KEO1634" s="34"/>
      <c r="KEV1634" s="35"/>
      <c r="KEW1634" s="34"/>
      <c r="KFD1634" s="35"/>
      <c r="KFE1634" s="34"/>
      <c r="KFL1634" s="35"/>
      <c r="KFM1634" s="34"/>
      <c r="KFT1634" s="35"/>
      <c r="KFU1634" s="34"/>
      <c r="KGB1634" s="35"/>
      <c r="KGC1634" s="34"/>
      <c r="KGJ1634" s="35"/>
      <c r="KGK1634" s="34"/>
      <c r="KGR1634" s="35"/>
      <c r="KGS1634" s="34"/>
      <c r="KGZ1634" s="35"/>
      <c r="KHA1634" s="34"/>
      <c r="KHH1634" s="35"/>
      <c r="KHI1634" s="34"/>
      <c r="KHP1634" s="35"/>
      <c r="KHQ1634" s="34"/>
      <c r="KHX1634" s="35"/>
      <c r="KHY1634" s="34"/>
      <c r="KIF1634" s="35"/>
      <c r="KIG1634" s="34"/>
      <c r="KIN1634" s="35"/>
      <c r="KIO1634" s="34"/>
      <c r="KIV1634" s="35"/>
      <c r="KIW1634" s="34"/>
      <c r="KJD1634" s="35"/>
      <c r="KJE1634" s="34"/>
      <c r="KJL1634" s="35"/>
      <c r="KJM1634" s="34"/>
      <c r="KJT1634" s="35"/>
      <c r="KJU1634" s="34"/>
      <c r="KKB1634" s="35"/>
      <c r="KKC1634" s="34"/>
      <c r="KKJ1634" s="35"/>
      <c r="KKK1634" s="34"/>
      <c r="KKR1634" s="35"/>
      <c r="KKS1634" s="34"/>
      <c r="KKZ1634" s="35"/>
      <c r="KLA1634" s="34"/>
      <c r="KLH1634" s="35"/>
      <c r="KLI1634" s="34"/>
      <c r="KLP1634" s="35"/>
      <c r="KLQ1634" s="34"/>
      <c r="KLX1634" s="35"/>
      <c r="KLY1634" s="34"/>
      <c r="KMF1634" s="35"/>
      <c r="KMG1634" s="34"/>
      <c r="KMN1634" s="35"/>
      <c r="KMO1634" s="34"/>
      <c r="KMV1634" s="35"/>
      <c r="KMW1634" s="34"/>
      <c r="KND1634" s="35"/>
      <c r="KNE1634" s="34"/>
      <c r="KNL1634" s="35"/>
      <c r="KNM1634" s="34"/>
      <c r="KNT1634" s="35"/>
      <c r="KNU1634" s="34"/>
      <c r="KOB1634" s="35"/>
      <c r="KOC1634" s="34"/>
      <c r="KOJ1634" s="35"/>
      <c r="KOK1634" s="34"/>
      <c r="KOR1634" s="35"/>
      <c r="KOS1634" s="34"/>
      <c r="KOZ1634" s="35"/>
      <c r="KPA1634" s="34"/>
      <c r="KPH1634" s="35"/>
      <c r="KPI1634" s="34"/>
      <c r="KPP1634" s="35"/>
      <c r="KPQ1634" s="34"/>
      <c r="KPX1634" s="35"/>
      <c r="KPY1634" s="34"/>
      <c r="KQF1634" s="35"/>
      <c r="KQG1634" s="34"/>
      <c r="KQN1634" s="35"/>
      <c r="KQO1634" s="34"/>
      <c r="KQV1634" s="35"/>
      <c r="KQW1634" s="34"/>
      <c r="KRD1634" s="35"/>
      <c r="KRE1634" s="34"/>
      <c r="KRL1634" s="35"/>
      <c r="KRM1634" s="34"/>
      <c r="KRT1634" s="35"/>
      <c r="KRU1634" s="34"/>
      <c r="KSB1634" s="35"/>
      <c r="KSC1634" s="34"/>
      <c r="KSJ1634" s="35"/>
      <c r="KSK1634" s="34"/>
      <c r="KSR1634" s="35"/>
      <c r="KSS1634" s="34"/>
      <c r="KSZ1634" s="35"/>
      <c r="KTA1634" s="34"/>
      <c r="KTH1634" s="35"/>
      <c r="KTI1634" s="34"/>
      <c r="KTP1634" s="35"/>
      <c r="KTQ1634" s="34"/>
      <c r="KTX1634" s="35"/>
      <c r="KTY1634" s="34"/>
      <c r="KUF1634" s="35"/>
      <c r="KUG1634" s="34"/>
      <c r="KUN1634" s="35"/>
      <c r="KUO1634" s="34"/>
      <c r="KUV1634" s="35"/>
      <c r="KUW1634" s="34"/>
      <c r="KVD1634" s="35"/>
      <c r="KVE1634" s="34"/>
      <c r="KVL1634" s="35"/>
      <c r="KVM1634" s="34"/>
      <c r="KVT1634" s="35"/>
      <c r="KVU1634" s="34"/>
      <c r="KWB1634" s="35"/>
      <c r="KWC1634" s="34"/>
      <c r="KWJ1634" s="35"/>
      <c r="KWK1634" s="34"/>
      <c r="KWR1634" s="35"/>
      <c r="KWS1634" s="34"/>
      <c r="KWZ1634" s="35"/>
      <c r="KXA1634" s="34"/>
      <c r="KXH1634" s="35"/>
      <c r="KXI1634" s="34"/>
      <c r="KXP1634" s="35"/>
      <c r="KXQ1634" s="34"/>
      <c r="KXX1634" s="35"/>
      <c r="KXY1634" s="34"/>
      <c r="KYF1634" s="35"/>
      <c r="KYG1634" s="34"/>
      <c r="KYN1634" s="35"/>
      <c r="KYO1634" s="34"/>
      <c r="KYV1634" s="35"/>
      <c r="KYW1634" s="34"/>
      <c r="KZD1634" s="35"/>
      <c r="KZE1634" s="34"/>
      <c r="KZL1634" s="35"/>
      <c r="KZM1634" s="34"/>
      <c r="KZT1634" s="35"/>
      <c r="KZU1634" s="34"/>
      <c r="LAB1634" s="35"/>
      <c r="LAC1634" s="34"/>
      <c r="LAJ1634" s="35"/>
      <c r="LAK1634" s="34"/>
      <c r="LAR1634" s="35"/>
      <c r="LAS1634" s="34"/>
      <c r="LAZ1634" s="35"/>
      <c r="LBA1634" s="34"/>
      <c r="LBH1634" s="35"/>
      <c r="LBI1634" s="34"/>
      <c r="LBP1634" s="35"/>
      <c r="LBQ1634" s="34"/>
      <c r="LBX1634" s="35"/>
      <c r="LBY1634" s="34"/>
      <c r="LCF1634" s="35"/>
      <c r="LCG1634" s="34"/>
      <c r="LCN1634" s="35"/>
      <c r="LCO1634" s="34"/>
      <c r="LCV1634" s="35"/>
      <c r="LCW1634" s="34"/>
      <c r="LDD1634" s="35"/>
      <c r="LDE1634" s="34"/>
      <c r="LDL1634" s="35"/>
      <c r="LDM1634" s="34"/>
      <c r="LDT1634" s="35"/>
      <c r="LDU1634" s="34"/>
      <c r="LEB1634" s="35"/>
      <c r="LEC1634" s="34"/>
      <c r="LEJ1634" s="35"/>
      <c r="LEK1634" s="34"/>
      <c r="LER1634" s="35"/>
      <c r="LES1634" s="34"/>
      <c r="LEZ1634" s="35"/>
      <c r="LFA1634" s="34"/>
      <c r="LFH1634" s="35"/>
      <c r="LFI1634" s="34"/>
      <c r="LFP1634" s="35"/>
      <c r="LFQ1634" s="34"/>
      <c r="LFX1634" s="35"/>
      <c r="LFY1634" s="34"/>
      <c r="LGF1634" s="35"/>
      <c r="LGG1634" s="34"/>
      <c r="LGN1634" s="35"/>
      <c r="LGO1634" s="34"/>
      <c r="LGV1634" s="35"/>
      <c r="LGW1634" s="34"/>
      <c r="LHD1634" s="35"/>
      <c r="LHE1634" s="34"/>
      <c r="LHL1634" s="35"/>
      <c r="LHM1634" s="34"/>
      <c r="LHT1634" s="35"/>
      <c r="LHU1634" s="34"/>
      <c r="LIB1634" s="35"/>
      <c r="LIC1634" s="34"/>
      <c r="LIJ1634" s="35"/>
      <c r="LIK1634" s="34"/>
      <c r="LIR1634" s="35"/>
      <c r="LIS1634" s="34"/>
      <c r="LIZ1634" s="35"/>
      <c r="LJA1634" s="34"/>
      <c r="LJH1634" s="35"/>
      <c r="LJI1634" s="34"/>
      <c r="LJP1634" s="35"/>
      <c r="LJQ1634" s="34"/>
      <c r="LJX1634" s="35"/>
      <c r="LJY1634" s="34"/>
      <c r="LKF1634" s="35"/>
      <c r="LKG1634" s="34"/>
      <c r="LKN1634" s="35"/>
      <c r="LKO1634" s="34"/>
      <c r="LKV1634" s="35"/>
      <c r="LKW1634" s="34"/>
      <c r="LLD1634" s="35"/>
      <c r="LLE1634" s="34"/>
      <c r="LLL1634" s="35"/>
      <c r="LLM1634" s="34"/>
      <c r="LLT1634" s="35"/>
      <c r="LLU1634" s="34"/>
      <c r="LMB1634" s="35"/>
      <c r="LMC1634" s="34"/>
      <c r="LMJ1634" s="35"/>
      <c r="LMK1634" s="34"/>
      <c r="LMR1634" s="35"/>
      <c r="LMS1634" s="34"/>
      <c r="LMZ1634" s="35"/>
      <c r="LNA1634" s="34"/>
      <c r="LNH1634" s="35"/>
      <c r="LNI1634" s="34"/>
      <c r="LNP1634" s="35"/>
      <c r="LNQ1634" s="34"/>
      <c r="LNX1634" s="35"/>
      <c r="LNY1634" s="34"/>
      <c r="LOF1634" s="35"/>
      <c r="LOG1634" s="34"/>
      <c r="LON1634" s="35"/>
      <c r="LOO1634" s="34"/>
      <c r="LOV1634" s="35"/>
      <c r="LOW1634" s="34"/>
      <c r="LPD1634" s="35"/>
      <c r="LPE1634" s="34"/>
      <c r="LPL1634" s="35"/>
      <c r="LPM1634" s="34"/>
      <c r="LPT1634" s="35"/>
      <c r="LPU1634" s="34"/>
      <c r="LQB1634" s="35"/>
      <c r="LQC1634" s="34"/>
      <c r="LQJ1634" s="35"/>
      <c r="LQK1634" s="34"/>
      <c r="LQR1634" s="35"/>
      <c r="LQS1634" s="34"/>
      <c r="LQZ1634" s="35"/>
      <c r="LRA1634" s="34"/>
      <c r="LRH1634" s="35"/>
      <c r="LRI1634" s="34"/>
      <c r="LRP1634" s="35"/>
      <c r="LRQ1634" s="34"/>
      <c r="LRX1634" s="35"/>
      <c r="LRY1634" s="34"/>
      <c r="LSF1634" s="35"/>
      <c r="LSG1634" s="34"/>
      <c r="LSN1634" s="35"/>
      <c r="LSO1634" s="34"/>
      <c r="LSV1634" s="35"/>
      <c r="LSW1634" s="34"/>
      <c r="LTD1634" s="35"/>
      <c r="LTE1634" s="34"/>
      <c r="LTL1634" s="35"/>
      <c r="LTM1634" s="34"/>
      <c r="LTT1634" s="35"/>
      <c r="LTU1634" s="34"/>
      <c r="LUB1634" s="35"/>
      <c r="LUC1634" s="34"/>
      <c r="LUJ1634" s="35"/>
      <c r="LUK1634" s="34"/>
      <c r="LUR1634" s="35"/>
      <c r="LUS1634" s="34"/>
      <c r="LUZ1634" s="35"/>
      <c r="LVA1634" s="34"/>
      <c r="LVH1634" s="35"/>
      <c r="LVI1634" s="34"/>
      <c r="LVP1634" s="35"/>
      <c r="LVQ1634" s="34"/>
      <c r="LVX1634" s="35"/>
      <c r="LVY1634" s="34"/>
      <c r="LWF1634" s="35"/>
      <c r="LWG1634" s="34"/>
      <c r="LWN1634" s="35"/>
      <c r="LWO1634" s="34"/>
      <c r="LWV1634" s="35"/>
      <c r="LWW1634" s="34"/>
      <c r="LXD1634" s="35"/>
      <c r="LXE1634" s="34"/>
      <c r="LXL1634" s="35"/>
      <c r="LXM1634" s="34"/>
      <c r="LXT1634" s="35"/>
      <c r="LXU1634" s="34"/>
      <c r="LYB1634" s="35"/>
      <c r="LYC1634" s="34"/>
      <c r="LYJ1634" s="35"/>
      <c r="LYK1634" s="34"/>
      <c r="LYR1634" s="35"/>
      <c r="LYS1634" s="34"/>
      <c r="LYZ1634" s="35"/>
      <c r="LZA1634" s="34"/>
      <c r="LZH1634" s="35"/>
      <c r="LZI1634" s="34"/>
      <c r="LZP1634" s="35"/>
      <c r="LZQ1634" s="34"/>
      <c r="LZX1634" s="35"/>
      <c r="LZY1634" s="34"/>
      <c r="MAF1634" s="35"/>
      <c r="MAG1634" s="34"/>
      <c r="MAN1634" s="35"/>
      <c r="MAO1634" s="34"/>
      <c r="MAV1634" s="35"/>
      <c r="MAW1634" s="34"/>
      <c r="MBD1634" s="35"/>
      <c r="MBE1634" s="34"/>
      <c r="MBL1634" s="35"/>
      <c r="MBM1634" s="34"/>
      <c r="MBT1634" s="35"/>
      <c r="MBU1634" s="34"/>
      <c r="MCB1634" s="35"/>
      <c r="MCC1634" s="34"/>
      <c r="MCJ1634" s="35"/>
      <c r="MCK1634" s="34"/>
      <c r="MCR1634" s="35"/>
      <c r="MCS1634" s="34"/>
      <c r="MCZ1634" s="35"/>
      <c r="MDA1634" s="34"/>
      <c r="MDH1634" s="35"/>
      <c r="MDI1634" s="34"/>
      <c r="MDP1634" s="35"/>
      <c r="MDQ1634" s="34"/>
      <c r="MDX1634" s="35"/>
      <c r="MDY1634" s="34"/>
      <c r="MEF1634" s="35"/>
      <c r="MEG1634" s="34"/>
      <c r="MEN1634" s="35"/>
      <c r="MEO1634" s="34"/>
      <c r="MEV1634" s="35"/>
      <c r="MEW1634" s="34"/>
      <c r="MFD1634" s="35"/>
      <c r="MFE1634" s="34"/>
      <c r="MFL1634" s="35"/>
      <c r="MFM1634" s="34"/>
      <c r="MFT1634" s="35"/>
      <c r="MFU1634" s="34"/>
      <c r="MGB1634" s="35"/>
      <c r="MGC1634" s="34"/>
      <c r="MGJ1634" s="35"/>
      <c r="MGK1634" s="34"/>
      <c r="MGR1634" s="35"/>
      <c r="MGS1634" s="34"/>
      <c r="MGZ1634" s="35"/>
      <c r="MHA1634" s="34"/>
      <c r="MHH1634" s="35"/>
      <c r="MHI1634" s="34"/>
      <c r="MHP1634" s="35"/>
      <c r="MHQ1634" s="34"/>
      <c r="MHX1634" s="35"/>
      <c r="MHY1634" s="34"/>
      <c r="MIF1634" s="35"/>
      <c r="MIG1634" s="34"/>
      <c r="MIN1634" s="35"/>
      <c r="MIO1634" s="34"/>
      <c r="MIV1634" s="35"/>
      <c r="MIW1634" s="34"/>
      <c r="MJD1634" s="35"/>
      <c r="MJE1634" s="34"/>
      <c r="MJL1634" s="35"/>
      <c r="MJM1634" s="34"/>
      <c r="MJT1634" s="35"/>
      <c r="MJU1634" s="34"/>
      <c r="MKB1634" s="35"/>
      <c r="MKC1634" s="34"/>
      <c r="MKJ1634" s="35"/>
      <c r="MKK1634" s="34"/>
      <c r="MKR1634" s="35"/>
      <c r="MKS1634" s="34"/>
      <c r="MKZ1634" s="35"/>
      <c r="MLA1634" s="34"/>
      <c r="MLH1634" s="35"/>
      <c r="MLI1634" s="34"/>
      <c r="MLP1634" s="35"/>
      <c r="MLQ1634" s="34"/>
      <c r="MLX1634" s="35"/>
      <c r="MLY1634" s="34"/>
      <c r="MMF1634" s="35"/>
      <c r="MMG1634" s="34"/>
      <c r="MMN1634" s="35"/>
      <c r="MMO1634" s="34"/>
      <c r="MMV1634" s="35"/>
      <c r="MMW1634" s="34"/>
      <c r="MND1634" s="35"/>
      <c r="MNE1634" s="34"/>
      <c r="MNL1634" s="35"/>
      <c r="MNM1634" s="34"/>
      <c r="MNT1634" s="35"/>
      <c r="MNU1634" s="34"/>
      <c r="MOB1634" s="35"/>
      <c r="MOC1634" s="34"/>
      <c r="MOJ1634" s="35"/>
      <c r="MOK1634" s="34"/>
      <c r="MOR1634" s="35"/>
      <c r="MOS1634" s="34"/>
      <c r="MOZ1634" s="35"/>
      <c r="MPA1634" s="34"/>
      <c r="MPH1634" s="35"/>
      <c r="MPI1634" s="34"/>
      <c r="MPP1634" s="35"/>
      <c r="MPQ1634" s="34"/>
      <c r="MPX1634" s="35"/>
      <c r="MPY1634" s="34"/>
      <c r="MQF1634" s="35"/>
      <c r="MQG1634" s="34"/>
      <c r="MQN1634" s="35"/>
      <c r="MQO1634" s="34"/>
      <c r="MQV1634" s="35"/>
      <c r="MQW1634" s="34"/>
      <c r="MRD1634" s="35"/>
      <c r="MRE1634" s="34"/>
      <c r="MRL1634" s="35"/>
      <c r="MRM1634" s="34"/>
      <c r="MRT1634" s="35"/>
      <c r="MRU1634" s="34"/>
      <c r="MSB1634" s="35"/>
      <c r="MSC1634" s="34"/>
      <c r="MSJ1634" s="35"/>
      <c r="MSK1634" s="34"/>
      <c r="MSR1634" s="35"/>
      <c r="MSS1634" s="34"/>
      <c r="MSZ1634" s="35"/>
      <c r="MTA1634" s="34"/>
      <c r="MTH1634" s="35"/>
      <c r="MTI1634" s="34"/>
      <c r="MTP1634" s="35"/>
      <c r="MTQ1634" s="34"/>
      <c r="MTX1634" s="35"/>
      <c r="MTY1634" s="34"/>
      <c r="MUF1634" s="35"/>
      <c r="MUG1634" s="34"/>
      <c r="MUN1634" s="35"/>
      <c r="MUO1634" s="34"/>
      <c r="MUV1634" s="35"/>
      <c r="MUW1634" s="34"/>
      <c r="MVD1634" s="35"/>
      <c r="MVE1634" s="34"/>
      <c r="MVL1634" s="35"/>
      <c r="MVM1634" s="34"/>
      <c r="MVT1634" s="35"/>
      <c r="MVU1634" s="34"/>
      <c r="MWB1634" s="35"/>
      <c r="MWC1634" s="34"/>
      <c r="MWJ1634" s="35"/>
      <c r="MWK1634" s="34"/>
      <c r="MWR1634" s="35"/>
      <c r="MWS1634" s="34"/>
      <c r="MWZ1634" s="35"/>
      <c r="MXA1634" s="34"/>
      <c r="MXH1634" s="35"/>
      <c r="MXI1634" s="34"/>
      <c r="MXP1634" s="35"/>
      <c r="MXQ1634" s="34"/>
      <c r="MXX1634" s="35"/>
      <c r="MXY1634" s="34"/>
      <c r="MYF1634" s="35"/>
      <c r="MYG1634" s="34"/>
      <c r="MYN1634" s="35"/>
      <c r="MYO1634" s="34"/>
      <c r="MYV1634" s="35"/>
      <c r="MYW1634" s="34"/>
      <c r="MZD1634" s="35"/>
      <c r="MZE1634" s="34"/>
      <c r="MZL1634" s="35"/>
      <c r="MZM1634" s="34"/>
      <c r="MZT1634" s="35"/>
      <c r="MZU1634" s="34"/>
      <c r="NAB1634" s="35"/>
      <c r="NAC1634" s="34"/>
      <c r="NAJ1634" s="35"/>
      <c r="NAK1634" s="34"/>
      <c r="NAR1634" s="35"/>
      <c r="NAS1634" s="34"/>
      <c r="NAZ1634" s="35"/>
      <c r="NBA1634" s="34"/>
      <c r="NBH1634" s="35"/>
      <c r="NBI1634" s="34"/>
      <c r="NBP1634" s="35"/>
      <c r="NBQ1634" s="34"/>
      <c r="NBX1634" s="35"/>
      <c r="NBY1634" s="34"/>
      <c r="NCF1634" s="35"/>
      <c r="NCG1634" s="34"/>
      <c r="NCN1634" s="35"/>
      <c r="NCO1634" s="34"/>
      <c r="NCV1634" s="35"/>
      <c r="NCW1634" s="34"/>
      <c r="NDD1634" s="35"/>
      <c r="NDE1634" s="34"/>
      <c r="NDL1634" s="35"/>
      <c r="NDM1634" s="34"/>
      <c r="NDT1634" s="35"/>
      <c r="NDU1634" s="34"/>
      <c r="NEB1634" s="35"/>
      <c r="NEC1634" s="34"/>
      <c r="NEJ1634" s="35"/>
      <c r="NEK1634" s="34"/>
      <c r="NER1634" s="35"/>
      <c r="NES1634" s="34"/>
      <c r="NEZ1634" s="35"/>
      <c r="NFA1634" s="34"/>
      <c r="NFH1634" s="35"/>
      <c r="NFI1634" s="34"/>
      <c r="NFP1634" s="35"/>
      <c r="NFQ1634" s="34"/>
      <c r="NFX1634" s="35"/>
      <c r="NFY1634" s="34"/>
      <c r="NGF1634" s="35"/>
      <c r="NGG1634" s="34"/>
      <c r="NGN1634" s="35"/>
      <c r="NGO1634" s="34"/>
      <c r="NGV1634" s="35"/>
      <c r="NGW1634" s="34"/>
      <c r="NHD1634" s="35"/>
      <c r="NHE1634" s="34"/>
      <c r="NHL1634" s="35"/>
      <c r="NHM1634" s="34"/>
      <c r="NHT1634" s="35"/>
      <c r="NHU1634" s="34"/>
      <c r="NIB1634" s="35"/>
      <c r="NIC1634" s="34"/>
      <c r="NIJ1634" s="35"/>
      <c r="NIK1634" s="34"/>
      <c r="NIR1634" s="35"/>
      <c r="NIS1634" s="34"/>
      <c r="NIZ1634" s="35"/>
      <c r="NJA1634" s="34"/>
      <c r="NJH1634" s="35"/>
      <c r="NJI1634" s="34"/>
      <c r="NJP1634" s="35"/>
      <c r="NJQ1634" s="34"/>
      <c r="NJX1634" s="35"/>
      <c r="NJY1634" s="34"/>
      <c r="NKF1634" s="35"/>
      <c r="NKG1634" s="34"/>
      <c r="NKN1634" s="35"/>
      <c r="NKO1634" s="34"/>
      <c r="NKV1634" s="35"/>
      <c r="NKW1634" s="34"/>
      <c r="NLD1634" s="35"/>
      <c r="NLE1634" s="34"/>
      <c r="NLL1634" s="35"/>
      <c r="NLM1634" s="34"/>
      <c r="NLT1634" s="35"/>
      <c r="NLU1634" s="34"/>
      <c r="NMB1634" s="35"/>
      <c r="NMC1634" s="34"/>
      <c r="NMJ1634" s="35"/>
      <c r="NMK1634" s="34"/>
      <c r="NMR1634" s="35"/>
      <c r="NMS1634" s="34"/>
      <c r="NMZ1634" s="35"/>
      <c r="NNA1634" s="34"/>
      <c r="NNH1634" s="35"/>
      <c r="NNI1634" s="34"/>
      <c r="NNP1634" s="35"/>
      <c r="NNQ1634" s="34"/>
      <c r="NNX1634" s="35"/>
      <c r="NNY1634" s="34"/>
      <c r="NOF1634" s="35"/>
      <c r="NOG1634" s="34"/>
      <c r="NON1634" s="35"/>
      <c r="NOO1634" s="34"/>
      <c r="NOV1634" s="35"/>
      <c r="NOW1634" s="34"/>
      <c r="NPD1634" s="35"/>
      <c r="NPE1634" s="34"/>
      <c r="NPL1634" s="35"/>
      <c r="NPM1634" s="34"/>
      <c r="NPT1634" s="35"/>
      <c r="NPU1634" s="34"/>
      <c r="NQB1634" s="35"/>
      <c r="NQC1634" s="34"/>
      <c r="NQJ1634" s="35"/>
      <c r="NQK1634" s="34"/>
      <c r="NQR1634" s="35"/>
      <c r="NQS1634" s="34"/>
      <c r="NQZ1634" s="35"/>
      <c r="NRA1634" s="34"/>
      <c r="NRH1634" s="35"/>
      <c r="NRI1634" s="34"/>
      <c r="NRP1634" s="35"/>
      <c r="NRQ1634" s="34"/>
      <c r="NRX1634" s="35"/>
      <c r="NRY1634" s="34"/>
      <c r="NSF1634" s="35"/>
      <c r="NSG1634" s="34"/>
      <c r="NSN1634" s="35"/>
      <c r="NSO1634" s="34"/>
      <c r="NSV1634" s="35"/>
      <c r="NSW1634" s="34"/>
      <c r="NTD1634" s="35"/>
      <c r="NTE1634" s="34"/>
      <c r="NTL1634" s="35"/>
      <c r="NTM1634" s="34"/>
      <c r="NTT1634" s="35"/>
      <c r="NTU1634" s="34"/>
      <c r="NUB1634" s="35"/>
      <c r="NUC1634" s="34"/>
      <c r="NUJ1634" s="35"/>
      <c r="NUK1634" s="34"/>
      <c r="NUR1634" s="35"/>
      <c r="NUS1634" s="34"/>
      <c r="NUZ1634" s="35"/>
      <c r="NVA1634" s="34"/>
      <c r="NVH1634" s="35"/>
      <c r="NVI1634" s="34"/>
      <c r="NVP1634" s="35"/>
      <c r="NVQ1634" s="34"/>
      <c r="NVX1634" s="35"/>
      <c r="NVY1634" s="34"/>
      <c r="NWF1634" s="35"/>
      <c r="NWG1634" s="34"/>
      <c r="NWN1634" s="35"/>
      <c r="NWO1634" s="34"/>
      <c r="NWV1634" s="35"/>
      <c r="NWW1634" s="34"/>
      <c r="NXD1634" s="35"/>
      <c r="NXE1634" s="34"/>
      <c r="NXL1634" s="35"/>
      <c r="NXM1634" s="34"/>
      <c r="NXT1634" s="35"/>
      <c r="NXU1634" s="34"/>
      <c r="NYB1634" s="35"/>
      <c r="NYC1634" s="34"/>
      <c r="NYJ1634" s="35"/>
      <c r="NYK1634" s="34"/>
      <c r="NYR1634" s="35"/>
      <c r="NYS1634" s="34"/>
      <c r="NYZ1634" s="35"/>
      <c r="NZA1634" s="34"/>
      <c r="NZH1634" s="35"/>
      <c r="NZI1634" s="34"/>
      <c r="NZP1634" s="35"/>
      <c r="NZQ1634" s="34"/>
      <c r="NZX1634" s="35"/>
      <c r="NZY1634" s="34"/>
      <c r="OAF1634" s="35"/>
      <c r="OAG1634" s="34"/>
      <c r="OAN1634" s="35"/>
      <c r="OAO1634" s="34"/>
      <c r="OAV1634" s="35"/>
      <c r="OAW1634" s="34"/>
      <c r="OBD1634" s="35"/>
      <c r="OBE1634" s="34"/>
      <c r="OBL1634" s="35"/>
      <c r="OBM1634" s="34"/>
      <c r="OBT1634" s="35"/>
      <c r="OBU1634" s="34"/>
      <c r="OCB1634" s="35"/>
      <c r="OCC1634" s="34"/>
      <c r="OCJ1634" s="35"/>
      <c r="OCK1634" s="34"/>
      <c r="OCR1634" s="35"/>
      <c r="OCS1634" s="34"/>
      <c r="OCZ1634" s="35"/>
      <c r="ODA1634" s="34"/>
      <c r="ODH1634" s="35"/>
      <c r="ODI1634" s="34"/>
      <c r="ODP1634" s="35"/>
      <c r="ODQ1634" s="34"/>
      <c r="ODX1634" s="35"/>
      <c r="ODY1634" s="34"/>
      <c r="OEF1634" s="35"/>
      <c r="OEG1634" s="34"/>
      <c r="OEN1634" s="35"/>
      <c r="OEO1634" s="34"/>
      <c r="OEV1634" s="35"/>
      <c r="OEW1634" s="34"/>
      <c r="OFD1634" s="35"/>
      <c r="OFE1634" s="34"/>
      <c r="OFL1634" s="35"/>
      <c r="OFM1634" s="34"/>
      <c r="OFT1634" s="35"/>
      <c r="OFU1634" s="34"/>
      <c r="OGB1634" s="35"/>
      <c r="OGC1634" s="34"/>
      <c r="OGJ1634" s="35"/>
      <c r="OGK1634" s="34"/>
      <c r="OGR1634" s="35"/>
      <c r="OGS1634" s="34"/>
      <c r="OGZ1634" s="35"/>
      <c r="OHA1634" s="34"/>
      <c r="OHH1634" s="35"/>
      <c r="OHI1634" s="34"/>
      <c r="OHP1634" s="35"/>
      <c r="OHQ1634" s="34"/>
      <c r="OHX1634" s="35"/>
      <c r="OHY1634" s="34"/>
      <c r="OIF1634" s="35"/>
      <c r="OIG1634" s="34"/>
      <c r="OIN1634" s="35"/>
      <c r="OIO1634" s="34"/>
      <c r="OIV1634" s="35"/>
      <c r="OIW1634" s="34"/>
      <c r="OJD1634" s="35"/>
      <c r="OJE1634" s="34"/>
      <c r="OJL1634" s="35"/>
      <c r="OJM1634" s="34"/>
      <c r="OJT1634" s="35"/>
      <c r="OJU1634" s="34"/>
      <c r="OKB1634" s="35"/>
      <c r="OKC1634" s="34"/>
      <c r="OKJ1634" s="35"/>
      <c r="OKK1634" s="34"/>
      <c r="OKR1634" s="35"/>
      <c r="OKS1634" s="34"/>
      <c r="OKZ1634" s="35"/>
      <c r="OLA1634" s="34"/>
      <c r="OLH1634" s="35"/>
      <c r="OLI1634" s="34"/>
      <c r="OLP1634" s="35"/>
      <c r="OLQ1634" s="34"/>
      <c r="OLX1634" s="35"/>
      <c r="OLY1634" s="34"/>
      <c r="OMF1634" s="35"/>
      <c r="OMG1634" s="34"/>
      <c r="OMN1634" s="35"/>
      <c r="OMO1634" s="34"/>
      <c r="OMV1634" s="35"/>
      <c r="OMW1634" s="34"/>
      <c r="OND1634" s="35"/>
      <c r="ONE1634" s="34"/>
      <c r="ONL1634" s="35"/>
      <c r="ONM1634" s="34"/>
      <c r="ONT1634" s="35"/>
      <c r="ONU1634" s="34"/>
      <c r="OOB1634" s="35"/>
      <c r="OOC1634" s="34"/>
      <c r="OOJ1634" s="35"/>
      <c r="OOK1634" s="34"/>
      <c r="OOR1634" s="35"/>
      <c r="OOS1634" s="34"/>
      <c r="OOZ1634" s="35"/>
      <c r="OPA1634" s="34"/>
      <c r="OPH1634" s="35"/>
      <c r="OPI1634" s="34"/>
      <c r="OPP1634" s="35"/>
      <c r="OPQ1634" s="34"/>
      <c r="OPX1634" s="35"/>
      <c r="OPY1634" s="34"/>
      <c r="OQF1634" s="35"/>
      <c r="OQG1634" s="34"/>
      <c r="OQN1634" s="35"/>
      <c r="OQO1634" s="34"/>
      <c r="OQV1634" s="35"/>
      <c r="OQW1634" s="34"/>
      <c r="ORD1634" s="35"/>
      <c r="ORE1634" s="34"/>
      <c r="ORL1634" s="35"/>
      <c r="ORM1634" s="34"/>
      <c r="ORT1634" s="35"/>
      <c r="ORU1634" s="34"/>
      <c r="OSB1634" s="35"/>
      <c r="OSC1634" s="34"/>
      <c r="OSJ1634" s="35"/>
      <c r="OSK1634" s="34"/>
      <c r="OSR1634" s="35"/>
      <c r="OSS1634" s="34"/>
      <c r="OSZ1634" s="35"/>
      <c r="OTA1634" s="34"/>
      <c r="OTH1634" s="35"/>
      <c r="OTI1634" s="34"/>
      <c r="OTP1634" s="35"/>
      <c r="OTQ1634" s="34"/>
      <c r="OTX1634" s="35"/>
      <c r="OTY1634" s="34"/>
      <c r="OUF1634" s="35"/>
      <c r="OUG1634" s="34"/>
      <c r="OUN1634" s="35"/>
      <c r="OUO1634" s="34"/>
      <c r="OUV1634" s="35"/>
      <c r="OUW1634" s="34"/>
      <c r="OVD1634" s="35"/>
      <c r="OVE1634" s="34"/>
      <c r="OVL1634" s="35"/>
      <c r="OVM1634" s="34"/>
      <c r="OVT1634" s="35"/>
      <c r="OVU1634" s="34"/>
      <c r="OWB1634" s="35"/>
      <c r="OWC1634" s="34"/>
      <c r="OWJ1634" s="35"/>
      <c r="OWK1634" s="34"/>
      <c r="OWR1634" s="35"/>
      <c r="OWS1634" s="34"/>
      <c r="OWZ1634" s="35"/>
      <c r="OXA1634" s="34"/>
      <c r="OXH1634" s="35"/>
      <c r="OXI1634" s="34"/>
      <c r="OXP1634" s="35"/>
      <c r="OXQ1634" s="34"/>
      <c r="OXX1634" s="35"/>
      <c r="OXY1634" s="34"/>
      <c r="OYF1634" s="35"/>
      <c r="OYG1634" s="34"/>
      <c r="OYN1634" s="35"/>
      <c r="OYO1634" s="34"/>
      <c r="OYV1634" s="35"/>
      <c r="OYW1634" s="34"/>
      <c r="OZD1634" s="35"/>
      <c r="OZE1634" s="34"/>
      <c r="OZL1634" s="35"/>
      <c r="OZM1634" s="34"/>
      <c r="OZT1634" s="35"/>
      <c r="OZU1634" s="34"/>
      <c r="PAB1634" s="35"/>
      <c r="PAC1634" s="34"/>
      <c r="PAJ1634" s="35"/>
      <c r="PAK1634" s="34"/>
      <c r="PAR1634" s="35"/>
      <c r="PAS1634" s="34"/>
      <c r="PAZ1634" s="35"/>
      <c r="PBA1634" s="34"/>
      <c r="PBH1634" s="35"/>
      <c r="PBI1634" s="34"/>
      <c r="PBP1634" s="35"/>
      <c r="PBQ1634" s="34"/>
      <c r="PBX1634" s="35"/>
      <c r="PBY1634" s="34"/>
      <c r="PCF1634" s="35"/>
      <c r="PCG1634" s="34"/>
      <c r="PCN1634" s="35"/>
      <c r="PCO1634" s="34"/>
      <c r="PCV1634" s="35"/>
      <c r="PCW1634" s="34"/>
      <c r="PDD1634" s="35"/>
      <c r="PDE1634" s="34"/>
      <c r="PDL1634" s="35"/>
      <c r="PDM1634" s="34"/>
      <c r="PDT1634" s="35"/>
      <c r="PDU1634" s="34"/>
      <c r="PEB1634" s="35"/>
      <c r="PEC1634" s="34"/>
      <c r="PEJ1634" s="35"/>
      <c r="PEK1634" s="34"/>
      <c r="PER1634" s="35"/>
      <c r="PES1634" s="34"/>
      <c r="PEZ1634" s="35"/>
      <c r="PFA1634" s="34"/>
      <c r="PFH1634" s="35"/>
      <c r="PFI1634" s="34"/>
      <c r="PFP1634" s="35"/>
      <c r="PFQ1634" s="34"/>
      <c r="PFX1634" s="35"/>
      <c r="PFY1634" s="34"/>
      <c r="PGF1634" s="35"/>
      <c r="PGG1634" s="34"/>
      <c r="PGN1634" s="35"/>
      <c r="PGO1634" s="34"/>
      <c r="PGV1634" s="35"/>
      <c r="PGW1634" s="34"/>
      <c r="PHD1634" s="35"/>
      <c r="PHE1634" s="34"/>
      <c r="PHL1634" s="35"/>
      <c r="PHM1634" s="34"/>
      <c r="PHT1634" s="35"/>
      <c r="PHU1634" s="34"/>
      <c r="PIB1634" s="35"/>
      <c r="PIC1634" s="34"/>
      <c r="PIJ1634" s="35"/>
      <c r="PIK1634" s="34"/>
      <c r="PIR1634" s="35"/>
      <c r="PIS1634" s="34"/>
      <c r="PIZ1634" s="35"/>
      <c r="PJA1634" s="34"/>
      <c r="PJH1634" s="35"/>
      <c r="PJI1634" s="34"/>
      <c r="PJP1634" s="35"/>
      <c r="PJQ1634" s="34"/>
      <c r="PJX1634" s="35"/>
      <c r="PJY1634" s="34"/>
      <c r="PKF1634" s="35"/>
      <c r="PKG1634" s="34"/>
      <c r="PKN1634" s="35"/>
      <c r="PKO1634" s="34"/>
      <c r="PKV1634" s="35"/>
      <c r="PKW1634" s="34"/>
      <c r="PLD1634" s="35"/>
      <c r="PLE1634" s="34"/>
      <c r="PLL1634" s="35"/>
      <c r="PLM1634" s="34"/>
      <c r="PLT1634" s="35"/>
      <c r="PLU1634" s="34"/>
      <c r="PMB1634" s="35"/>
      <c r="PMC1634" s="34"/>
      <c r="PMJ1634" s="35"/>
      <c r="PMK1634" s="34"/>
      <c r="PMR1634" s="35"/>
      <c r="PMS1634" s="34"/>
      <c r="PMZ1634" s="35"/>
      <c r="PNA1634" s="34"/>
      <c r="PNH1634" s="35"/>
      <c r="PNI1634" s="34"/>
      <c r="PNP1634" s="35"/>
      <c r="PNQ1634" s="34"/>
      <c r="PNX1634" s="35"/>
      <c r="PNY1634" s="34"/>
      <c r="POF1634" s="35"/>
      <c r="POG1634" s="34"/>
      <c r="PON1634" s="35"/>
      <c r="POO1634" s="34"/>
      <c r="POV1634" s="35"/>
      <c r="POW1634" s="34"/>
      <c r="PPD1634" s="35"/>
      <c r="PPE1634" s="34"/>
      <c r="PPL1634" s="35"/>
      <c r="PPM1634" s="34"/>
      <c r="PPT1634" s="35"/>
      <c r="PPU1634" s="34"/>
      <c r="PQB1634" s="35"/>
      <c r="PQC1634" s="34"/>
      <c r="PQJ1634" s="35"/>
      <c r="PQK1634" s="34"/>
      <c r="PQR1634" s="35"/>
      <c r="PQS1634" s="34"/>
      <c r="PQZ1634" s="35"/>
      <c r="PRA1634" s="34"/>
      <c r="PRH1634" s="35"/>
      <c r="PRI1634" s="34"/>
      <c r="PRP1634" s="35"/>
      <c r="PRQ1634" s="34"/>
      <c r="PRX1634" s="35"/>
      <c r="PRY1634" s="34"/>
      <c r="PSF1634" s="35"/>
      <c r="PSG1634" s="34"/>
      <c r="PSN1634" s="35"/>
      <c r="PSO1634" s="34"/>
      <c r="PSV1634" s="35"/>
      <c r="PSW1634" s="34"/>
      <c r="PTD1634" s="35"/>
      <c r="PTE1634" s="34"/>
      <c r="PTL1634" s="35"/>
      <c r="PTM1634" s="34"/>
      <c r="PTT1634" s="35"/>
      <c r="PTU1634" s="34"/>
      <c r="PUB1634" s="35"/>
      <c r="PUC1634" s="34"/>
      <c r="PUJ1634" s="35"/>
      <c r="PUK1634" s="34"/>
      <c r="PUR1634" s="35"/>
      <c r="PUS1634" s="34"/>
      <c r="PUZ1634" s="35"/>
      <c r="PVA1634" s="34"/>
      <c r="PVH1634" s="35"/>
      <c r="PVI1634" s="34"/>
      <c r="PVP1634" s="35"/>
      <c r="PVQ1634" s="34"/>
      <c r="PVX1634" s="35"/>
      <c r="PVY1634" s="34"/>
      <c r="PWF1634" s="35"/>
      <c r="PWG1634" s="34"/>
      <c r="PWN1634" s="35"/>
      <c r="PWO1634" s="34"/>
      <c r="PWV1634" s="35"/>
      <c r="PWW1634" s="34"/>
      <c r="PXD1634" s="35"/>
      <c r="PXE1634" s="34"/>
      <c r="PXL1634" s="35"/>
      <c r="PXM1634" s="34"/>
      <c r="PXT1634" s="35"/>
      <c r="PXU1634" s="34"/>
      <c r="PYB1634" s="35"/>
      <c r="PYC1634" s="34"/>
      <c r="PYJ1634" s="35"/>
      <c r="PYK1634" s="34"/>
      <c r="PYR1634" s="35"/>
      <c r="PYS1634" s="34"/>
      <c r="PYZ1634" s="35"/>
      <c r="PZA1634" s="34"/>
      <c r="PZH1634" s="35"/>
      <c r="PZI1634" s="34"/>
      <c r="PZP1634" s="35"/>
      <c r="PZQ1634" s="34"/>
      <c r="PZX1634" s="35"/>
      <c r="PZY1634" s="34"/>
      <c r="QAF1634" s="35"/>
      <c r="QAG1634" s="34"/>
      <c r="QAN1634" s="35"/>
      <c r="QAO1634" s="34"/>
      <c r="QAV1634" s="35"/>
      <c r="QAW1634" s="34"/>
      <c r="QBD1634" s="35"/>
      <c r="QBE1634" s="34"/>
      <c r="QBL1634" s="35"/>
      <c r="QBM1634" s="34"/>
      <c r="QBT1634" s="35"/>
      <c r="QBU1634" s="34"/>
      <c r="QCB1634" s="35"/>
      <c r="QCC1634" s="34"/>
      <c r="QCJ1634" s="35"/>
      <c r="QCK1634" s="34"/>
      <c r="QCR1634" s="35"/>
      <c r="QCS1634" s="34"/>
      <c r="QCZ1634" s="35"/>
      <c r="QDA1634" s="34"/>
      <c r="QDH1634" s="35"/>
      <c r="QDI1634" s="34"/>
      <c r="QDP1634" s="35"/>
      <c r="QDQ1634" s="34"/>
      <c r="QDX1634" s="35"/>
      <c r="QDY1634" s="34"/>
      <c r="QEF1634" s="35"/>
      <c r="QEG1634" s="34"/>
      <c r="QEN1634" s="35"/>
      <c r="QEO1634" s="34"/>
      <c r="QEV1634" s="35"/>
      <c r="QEW1634" s="34"/>
      <c r="QFD1634" s="35"/>
      <c r="QFE1634" s="34"/>
      <c r="QFL1634" s="35"/>
      <c r="QFM1634" s="34"/>
      <c r="QFT1634" s="35"/>
      <c r="QFU1634" s="34"/>
      <c r="QGB1634" s="35"/>
      <c r="QGC1634" s="34"/>
      <c r="QGJ1634" s="35"/>
      <c r="QGK1634" s="34"/>
      <c r="QGR1634" s="35"/>
      <c r="QGS1634" s="34"/>
      <c r="QGZ1634" s="35"/>
      <c r="QHA1634" s="34"/>
      <c r="QHH1634" s="35"/>
      <c r="QHI1634" s="34"/>
      <c r="QHP1634" s="35"/>
      <c r="QHQ1634" s="34"/>
      <c r="QHX1634" s="35"/>
      <c r="QHY1634" s="34"/>
      <c r="QIF1634" s="35"/>
      <c r="QIG1634" s="34"/>
      <c r="QIN1634" s="35"/>
      <c r="QIO1634" s="34"/>
      <c r="QIV1634" s="35"/>
      <c r="QIW1634" s="34"/>
      <c r="QJD1634" s="35"/>
      <c r="QJE1634" s="34"/>
      <c r="QJL1634" s="35"/>
      <c r="QJM1634" s="34"/>
      <c r="QJT1634" s="35"/>
      <c r="QJU1634" s="34"/>
      <c r="QKB1634" s="35"/>
      <c r="QKC1634" s="34"/>
      <c r="QKJ1634" s="35"/>
      <c r="QKK1634" s="34"/>
      <c r="QKR1634" s="35"/>
      <c r="QKS1634" s="34"/>
      <c r="QKZ1634" s="35"/>
      <c r="QLA1634" s="34"/>
      <c r="QLH1634" s="35"/>
      <c r="QLI1634" s="34"/>
      <c r="QLP1634" s="35"/>
      <c r="QLQ1634" s="34"/>
      <c r="QLX1634" s="35"/>
      <c r="QLY1634" s="34"/>
      <c r="QMF1634" s="35"/>
      <c r="QMG1634" s="34"/>
      <c r="QMN1634" s="35"/>
      <c r="QMO1634" s="34"/>
      <c r="QMV1634" s="35"/>
      <c r="QMW1634" s="34"/>
      <c r="QND1634" s="35"/>
      <c r="QNE1634" s="34"/>
      <c r="QNL1634" s="35"/>
      <c r="QNM1634" s="34"/>
      <c r="QNT1634" s="35"/>
      <c r="QNU1634" s="34"/>
      <c r="QOB1634" s="35"/>
      <c r="QOC1634" s="34"/>
      <c r="QOJ1634" s="35"/>
      <c r="QOK1634" s="34"/>
      <c r="QOR1634" s="35"/>
      <c r="QOS1634" s="34"/>
      <c r="QOZ1634" s="35"/>
      <c r="QPA1634" s="34"/>
      <c r="QPH1634" s="35"/>
      <c r="QPI1634" s="34"/>
      <c r="QPP1634" s="35"/>
      <c r="QPQ1634" s="34"/>
      <c r="QPX1634" s="35"/>
      <c r="QPY1634" s="34"/>
      <c r="QQF1634" s="35"/>
      <c r="QQG1634" s="34"/>
      <c r="QQN1634" s="35"/>
      <c r="QQO1634" s="34"/>
      <c r="QQV1634" s="35"/>
      <c r="QQW1634" s="34"/>
      <c r="QRD1634" s="35"/>
      <c r="QRE1634" s="34"/>
      <c r="QRL1634" s="35"/>
      <c r="QRM1634" s="34"/>
      <c r="QRT1634" s="35"/>
      <c r="QRU1634" s="34"/>
      <c r="QSB1634" s="35"/>
      <c r="QSC1634" s="34"/>
      <c r="QSJ1634" s="35"/>
      <c r="QSK1634" s="34"/>
      <c r="QSR1634" s="35"/>
      <c r="QSS1634" s="34"/>
      <c r="QSZ1634" s="35"/>
      <c r="QTA1634" s="34"/>
      <c r="QTH1634" s="35"/>
      <c r="QTI1634" s="34"/>
      <c r="QTP1634" s="35"/>
      <c r="QTQ1634" s="34"/>
      <c r="QTX1634" s="35"/>
      <c r="QTY1634" s="34"/>
      <c r="QUF1634" s="35"/>
      <c r="QUG1634" s="34"/>
      <c r="QUN1634" s="35"/>
      <c r="QUO1634" s="34"/>
      <c r="QUV1634" s="35"/>
      <c r="QUW1634" s="34"/>
      <c r="QVD1634" s="35"/>
      <c r="QVE1634" s="34"/>
      <c r="QVL1634" s="35"/>
      <c r="QVM1634" s="34"/>
      <c r="QVT1634" s="35"/>
      <c r="QVU1634" s="34"/>
      <c r="QWB1634" s="35"/>
      <c r="QWC1634" s="34"/>
      <c r="QWJ1634" s="35"/>
      <c r="QWK1634" s="34"/>
      <c r="QWR1634" s="35"/>
      <c r="QWS1634" s="34"/>
      <c r="QWZ1634" s="35"/>
      <c r="QXA1634" s="34"/>
      <c r="QXH1634" s="35"/>
      <c r="QXI1634" s="34"/>
      <c r="QXP1634" s="35"/>
      <c r="QXQ1634" s="34"/>
      <c r="QXX1634" s="35"/>
      <c r="QXY1634" s="34"/>
      <c r="QYF1634" s="35"/>
      <c r="QYG1634" s="34"/>
      <c r="QYN1634" s="35"/>
      <c r="QYO1634" s="34"/>
      <c r="QYV1634" s="35"/>
      <c r="QYW1634" s="34"/>
      <c r="QZD1634" s="35"/>
      <c r="QZE1634" s="34"/>
      <c r="QZL1634" s="35"/>
      <c r="QZM1634" s="34"/>
      <c r="QZT1634" s="35"/>
      <c r="QZU1634" s="34"/>
      <c r="RAB1634" s="35"/>
      <c r="RAC1634" s="34"/>
      <c r="RAJ1634" s="35"/>
      <c r="RAK1634" s="34"/>
      <c r="RAR1634" s="35"/>
      <c r="RAS1634" s="34"/>
      <c r="RAZ1634" s="35"/>
      <c r="RBA1634" s="34"/>
      <c r="RBH1634" s="35"/>
      <c r="RBI1634" s="34"/>
      <c r="RBP1634" s="35"/>
      <c r="RBQ1634" s="34"/>
      <c r="RBX1634" s="35"/>
      <c r="RBY1634" s="34"/>
      <c r="RCF1634" s="35"/>
      <c r="RCG1634" s="34"/>
      <c r="RCN1634" s="35"/>
      <c r="RCO1634" s="34"/>
      <c r="RCV1634" s="35"/>
      <c r="RCW1634" s="34"/>
      <c r="RDD1634" s="35"/>
      <c r="RDE1634" s="34"/>
      <c r="RDL1634" s="35"/>
      <c r="RDM1634" s="34"/>
      <c r="RDT1634" s="35"/>
      <c r="RDU1634" s="34"/>
      <c r="REB1634" s="35"/>
      <c r="REC1634" s="34"/>
      <c r="REJ1634" s="35"/>
      <c r="REK1634" s="34"/>
      <c r="RER1634" s="35"/>
      <c r="RES1634" s="34"/>
      <c r="REZ1634" s="35"/>
      <c r="RFA1634" s="34"/>
      <c r="RFH1634" s="35"/>
      <c r="RFI1634" s="34"/>
      <c r="RFP1634" s="35"/>
      <c r="RFQ1634" s="34"/>
      <c r="RFX1634" s="35"/>
      <c r="RFY1634" s="34"/>
      <c r="RGF1634" s="35"/>
      <c r="RGG1634" s="34"/>
      <c r="RGN1634" s="35"/>
      <c r="RGO1634" s="34"/>
      <c r="RGV1634" s="35"/>
      <c r="RGW1634" s="34"/>
      <c r="RHD1634" s="35"/>
      <c r="RHE1634" s="34"/>
      <c r="RHL1634" s="35"/>
      <c r="RHM1634" s="34"/>
      <c r="RHT1634" s="35"/>
      <c r="RHU1634" s="34"/>
      <c r="RIB1634" s="35"/>
      <c r="RIC1634" s="34"/>
      <c r="RIJ1634" s="35"/>
      <c r="RIK1634" s="34"/>
      <c r="RIR1634" s="35"/>
      <c r="RIS1634" s="34"/>
      <c r="RIZ1634" s="35"/>
      <c r="RJA1634" s="34"/>
      <c r="RJH1634" s="35"/>
      <c r="RJI1634" s="34"/>
      <c r="RJP1634" s="35"/>
      <c r="RJQ1634" s="34"/>
      <c r="RJX1634" s="35"/>
      <c r="RJY1634" s="34"/>
      <c r="RKF1634" s="35"/>
      <c r="RKG1634" s="34"/>
      <c r="RKN1634" s="35"/>
      <c r="RKO1634" s="34"/>
      <c r="RKV1634" s="35"/>
      <c r="RKW1634" s="34"/>
      <c r="RLD1634" s="35"/>
      <c r="RLE1634" s="34"/>
      <c r="RLL1634" s="35"/>
      <c r="RLM1634" s="34"/>
      <c r="RLT1634" s="35"/>
      <c r="RLU1634" s="34"/>
      <c r="RMB1634" s="35"/>
      <c r="RMC1634" s="34"/>
      <c r="RMJ1634" s="35"/>
      <c r="RMK1634" s="34"/>
      <c r="RMR1634" s="35"/>
      <c r="RMS1634" s="34"/>
      <c r="RMZ1634" s="35"/>
      <c r="RNA1634" s="34"/>
      <c r="RNH1634" s="35"/>
      <c r="RNI1634" s="34"/>
      <c r="RNP1634" s="35"/>
      <c r="RNQ1634" s="34"/>
      <c r="RNX1634" s="35"/>
      <c r="RNY1634" s="34"/>
      <c r="ROF1634" s="35"/>
      <c r="ROG1634" s="34"/>
      <c r="RON1634" s="35"/>
      <c r="ROO1634" s="34"/>
      <c r="ROV1634" s="35"/>
      <c r="ROW1634" s="34"/>
      <c r="RPD1634" s="35"/>
      <c r="RPE1634" s="34"/>
      <c r="RPL1634" s="35"/>
      <c r="RPM1634" s="34"/>
      <c r="RPT1634" s="35"/>
      <c r="RPU1634" s="34"/>
      <c r="RQB1634" s="35"/>
      <c r="RQC1634" s="34"/>
      <c r="RQJ1634" s="35"/>
      <c r="RQK1634" s="34"/>
      <c r="RQR1634" s="35"/>
      <c r="RQS1634" s="34"/>
      <c r="RQZ1634" s="35"/>
      <c r="RRA1634" s="34"/>
      <c r="RRH1634" s="35"/>
      <c r="RRI1634" s="34"/>
      <c r="RRP1634" s="35"/>
      <c r="RRQ1634" s="34"/>
      <c r="RRX1634" s="35"/>
      <c r="RRY1634" s="34"/>
      <c r="RSF1634" s="35"/>
      <c r="RSG1634" s="34"/>
      <c r="RSN1634" s="35"/>
      <c r="RSO1634" s="34"/>
      <c r="RSV1634" s="35"/>
      <c r="RSW1634" s="34"/>
      <c r="RTD1634" s="35"/>
      <c r="RTE1634" s="34"/>
      <c r="RTL1634" s="35"/>
      <c r="RTM1634" s="34"/>
      <c r="RTT1634" s="35"/>
      <c r="RTU1634" s="34"/>
      <c r="RUB1634" s="35"/>
      <c r="RUC1634" s="34"/>
      <c r="RUJ1634" s="35"/>
      <c r="RUK1634" s="34"/>
      <c r="RUR1634" s="35"/>
      <c r="RUS1634" s="34"/>
      <c r="RUZ1634" s="35"/>
      <c r="RVA1634" s="34"/>
      <c r="RVH1634" s="35"/>
      <c r="RVI1634" s="34"/>
      <c r="RVP1634" s="35"/>
      <c r="RVQ1634" s="34"/>
      <c r="RVX1634" s="35"/>
      <c r="RVY1634" s="34"/>
      <c r="RWF1634" s="35"/>
      <c r="RWG1634" s="34"/>
      <c r="RWN1634" s="35"/>
      <c r="RWO1634" s="34"/>
      <c r="RWV1634" s="35"/>
      <c r="RWW1634" s="34"/>
      <c r="RXD1634" s="35"/>
      <c r="RXE1634" s="34"/>
      <c r="RXL1634" s="35"/>
      <c r="RXM1634" s="34"/>
      <c r="RXT1634" s="35"/>
      <c r="RXU1634" s="34"/>
      <c r="RYB1634" s="35"/>
      <c r="RYC1634" s="34"/>
      <c r="RYJ1634" s="35"/>
      <c r="RYK1634" s="34"/>
      <c r="RYR1634" s="35"/>
      <c r="RYS1634" s="34"/>
      <c r="RYZ1634" s="35"/>
      <c r="RZA1634" s="34"/>
      <c r="RZH1634" s="35"/>
      <c r="RZI1634" s="34"/>
      <c r="RZP1634" s="35"/>
      <c r="RZQ1634" s="34"/>
      <c r="RZX1634" s="35"/>
      <c r="RZY1634" s="34"/>
      <c r="SAF1634" s="35"/>
      <c r="SAG1634" s="34"/>
      <c r="SAN1634" s="35"/>
      <c r="SAO1634" s="34"/>
      <c r="SAV1634" s="35"/>
      <c r="SAW1634" s="34"/>
      <c r="SBD1634" s="35"/>
      <c r="SBE1634" s="34"/>
      <c r="SBL1634" s="35"/>
      <c r="SBM1634" s="34"/>
      <c r="SBT1634" s="35"/>
      <c r="SBU1634" s="34"/>
      <c r="SCB1634" s="35"/>
      <c r="SCC1634" s="34"/>
      <c r="SCJ1634" s="35"/>
      <c r="SCK1634" s="34"/>
      <c r="SCR1634" s="35"/>
      <c r="SCS1634" s="34"/>
      <c r="SCZ1634" s="35"/>
      <c r="SDA1634" s="34"/>
      <c r="SDH1634" s="35"/>
      <c r="SDI1634" s="34"/>
      <c r="SDP1634" s="35"/>
      <c r="SDQ1634" s="34"/>
      <c r="SDX1634" s="35"/>
      <c r="SDY1634" s="34"/>
      <c r="SEF1634" s="35"/>
      <c r="SEG1634" s="34"/>
      <c r="SEN1634" s="35"/>
      <c r="SEO1634" s="34"/>
      <c r="SEV1634" s="35"/>
      <c r="SEW1634" s="34"/>
      <c r="SFD1634" s="35"/>
      <c r="SFE1634" s="34"/>
      <c r="SFL1634" s="35"/>
      <c r="SFM1634" s="34"/>
      <c r="SFT1634" s="35"/>
      <c r="SFU1634" s="34"/>
      <c r="SGB1634" s="35"/>
      <c r="SGC1634" s="34"/>
      <c r="SGJ1634" s="35"/>
      <c r="SGK1634" s="34"/>
      <c r="SGR1634" s="35"/>
      <c r="SGS1634" s="34"/>
      <c r="SGZ1634" s="35"/>
      <c r="SHA1634" s="34"/>
      <c r="SHH1634" s="35"/>
      <c r="SHI1634" s="34"/>
      <c r="SHP1634" s="35"/>
      <c r="SHQ1634" s="34"/>
      <c r="SHX1634" s="35"/>
      <c r="SHY1634" s="34"/>
      <c r="SIF1634" s="35"/>
      <c r="SIG1634" s="34"/>
      <c r="SIN1634" s="35"/>
      <c r="SIO1634" s="34"/>
      <c r="SIV1634" s="35"/>
      <c r="SIW1634" s="34"/>
      <c r="SJD1634" s="35"/>
      <c r="SJE1634" s="34"/>
      <c r="SJL1634" s="35"/>
      <c r="SJM1634" s="34"/>
      <c r="SJT1634" s="35"/>
      <c r="SJU1634" s="34"/>
      <c r="SKB1634" s="35"/>
      <c r="SKC1634" s="34"/>
      <c r="SKJ1634" s="35"/>
      <c r="SKK1634" s="34"/>
      <c r="SKR1634" s="35"/>
      <c r="SKS1634" s="34"/>
      <c r="SKZ1634" s="35"/>
      <c r="SLA1634" s="34"/>
      <c r="SLH1634" s="35"/>
      <c r="SLI1634" s="34"/>
      <c r="SLP1634" s="35"/>
      <c r="SLQ1634" s="34"/>
      <c r="SLX1634" s="35"/>
      <c r="SLY1634" s="34"/>
      <c r="SMF1634" s="35"/>
      <c r="SMG1634" s="34"/>
      <c r="SMN1634" s="35"/>
      <c r="SMO1634" s="34"/>
      <c r="SMV1634" s="35"/>
      <c r="SMW1634" s="34"/>
      <c r="SND1634" s="35"/>
      <c r="SNE1634" s="34"/>
      <c r="SNL1634" s="35"/>
      <c r="SNM1634" s="34"/>
      <c r="SNT1634" s="35"/>
      <c r="SNU1634" s="34"/>
      <c r="SOB1634" s="35"/>
      <c r="SOC1634" s="34"/>
      <c r="SOJ1634" s="35"/>
      <c r="SOK1634" s="34"/>
      <c r="SOR1634" s="35"/>
      <c r="SOS1634" s="34"/>
      <c r="SOZ1634" s="35"/>
      <c r="SPA1634" s="34"/>
      <c r="SPH1634" s="35"/>
      <c r="SPI1634" s="34"/>
      <c r="SPP1634" s="35"/>
      <c r="SPQ1634" s="34"/>
      <c r="SPX1634" s="35"/>
      <c r="SPY1634" s="34"/>
      <c r="SQF1634" s="35"/>
      <c r="SQG1634" s="34"/>
      <c r="SQN1634" s="35"/>
      <c r="SQO1634" s="34"/>
      <c r="SQV1634" s="35"/>
      <c r="SQW1634" s="34"/>
      <c r="SRD1634" s="35"/>
      <c r="SRE1634" s="34"/>
      <c r="SRL1634" s="35"/>
      <c r="SRM1634" s="34"/>
      <c r="SRT1634" s="35"/>
      <c r="SRU1634" s="34"/>
      <c r="SSB1634" s="35"/>
      <c r="SSC1634" s="34"/>
      <c r="SSJ1634" s="35"/>
      <c r="SSK1634" s="34"/>
      <c r="SSR1634" s="35"/>
      <c r="SSS1634" s="34"/>
      <c r="SSZ1634" s="35"/>
      <c r="STA1634" s="34"/>
      <c r="STH1634" s="35"/>
      <c r="STI1634" s="34"/>
      <c r="STP1634" s="35"/>
      <c r="STQ1634" s="34"/>
      <c r="STX1634" s="35"/>
      <c r="STY1634" s="34"/>
      <c r="SUF1634" s="35"/>
      <c r="SUG1634" s="34"/>
      <c r="SUN1634" s="35"/>
      <c r="SUO1634" s="34"/>
      <c r="SUV1634" s="35"/>
      <c r="SUW1634" s="34"/>
      <c r="SVD1634" s="35"/>
      <c r="SVE1634" s="34"/>
      <c r="SVL1634" s="35"/>
      <c r="SVM1634" s="34"/>
      <c r="SVT1634" s="35"/>
      <c r="SVU1634" s="34"/>
      <c r="SWB1634" s="35"/>
      <c r="SWC1634" s="34"/>
      <c r="SWJ1634" s="35"/>
      <c r="SWK1634" s="34"/>
      <c r="SWR1634" s="35"/>
      <c r="SWS1634" s="34"/>
      <c r="SWZ1634" s="35"/>
      <c r="SXA1634" s="34"/>
      <c r="SXH1634" s="35"/>
      <c r="SXI1634" s="34"/>
      <c r="SXP1634" s="35"/>
      <c r="SXQ1634" s="34"/>
      <c r="SXX1634" s="35"/>
      <c r="SXY1634" s="34"/>
      <c r="SYF1634" s="35"/>
      <c r="SYG1634" s="34"/>
      <c r="SYN1634" s="35"/>
      <c r="SYO1634" s="34"/>
      <c r="SYV1634" s="35"/>
      <c r="SYW1634" s="34"/>
      <c r="SZD1634" s="35"/>
      <c r="SZE1634" s="34"/>
      <c r="SZL1634" s="35"/>
      <c r="SZM1634" s="34"/>
      <c r="SZT1634" s="35"/>
      <c r="SZU1634" s="34"/>
      <c r="TAB1634" s="35"/>
      <c r="TAC1634" s="34"/>
      <c r="TAJ1634" s="35"/>
      <c r="TAK1634" s="34"/>
      <c r="TAR1634" s="35"/>
      <c r="TAS1634" s="34"/>
      <c r="TAZ1634" s="35"/>
      <c r="TBA1634" s="34"/>
      <c r="TBH1634" s="35"/>
      <c r="TBI1634" s="34"/>
      <c r="TBP1634" s="35"/>
      <c r="TBQ1634" s="34"/>
      <c r="TBX1634" s="35"/>
      <c r="TBY1634" s="34"/>
      <c r="TCF1634" s="35"/>
      <c r="TCG1634" s="34"/>
      <c r="TCN1634" s="35"/>
      <c r="TCO1634" s="34"/>
      <c r="TCV1634" s="35"/>
      <c r="TCW1634" s="34"/>
      <c r="TDD1634" s="35"/>
      <c r="TDE1634" s="34"/>
      <c r="TDL1634" s="35"/>
      <c r="TDM1634" s="34"/>
      <c r="TDT1634" s="35"/>
      <c r="TDU1634" s="34"/>
      <c r="TEB1634" s="35"/>
      <c r="TEC1634" s="34"/>
      <c r="TEJ1634" s="35"/>
      <c r="TEK1634" s="34"/>
      <c r="TER1634" s="35"/>
      <c r="TES1634" s="34"/>
      <c r="TEZ1634" s="35"/>
      <c r="TFA1634" s="34"/>
      <c r="TFH1634" s="35"/>
      <c r="TFI1634" s="34"/>
      <c r="TFP1634" s="35"/>
      <c r="TFQ1634" s="34"/>
      <c r="TFX1634" s="35"/>
      <c r="TFY1634" s="34"/>
      <c r="TGF1634" s="35"/>
      <c r="TGG1634" s="34"/>
      <c r="TGN1634" s="35"/>
      <c r="TGO1634" s="34"/>
      <c r="TGV1634" s="35"/>
      <c r="TGW1634" s="34"/>
      <c r="THD1634" s="35"/>
      <c r="THE1634" s="34"/>
      <c r="THL1634" s="35"/>
      <c r="THM1634" s="34"/>
      <c r="THT1634" s="35"/>
      <c r="THU1634" s="34"/>
      <c r="TIB1634" s="35"/>
      <c r="TIC1634" s="34"/>
      <c r="TIJ1634" s="35"/>
      <c r="TIK1634" s="34"/>
      <c r="TIR1634" s="35"/>
      <c r="TIS1634" s="34"/>
      <c r="TIZ1634" s="35"/>
      <c r="TJA1634" s="34"/>
      <c r="TJH1634" s="35"/>
      <c r="TJI1634" s="34"/>
      <c r="TJP1634" s="35"/>
      <c r="TJQ1634" s="34"/>
      <c r="TJX1634" s="35"/>
      <c r="TJY1634" s="34"/>
      <c r="TKF1634" s="35"/>
      <c r="TKG1634" s="34"/>
      <c r="TKN1634" s="35"/>
      <c r="TKO1634" s="34"/>
      <c r="TKV1634" s="35"/>
      <c r="TKW1634" s="34"/>
      <c r="TLD1634" s="35"/>
      <c r="TLE1634" s="34"/>
      <c r="TLL1634" s="35"/>
      <c r="TLM1634" s="34"/>
      <c r="TLT1634" s="35"/>
      <c r="TLU1634" s="34"/>
      <c r="TMB1634" s="35"/>
      <c r="TMC1634" s="34"/>
      <c r="TMJ1634" s="35"/>
      <c r="TMK1634" s="34"/>
      <c r="TMR1634" s="35"/>
      <c r="TMS1634" s="34"/>
      <c r="TMZ1634" s="35"/>
      <c r="TNA1634" s="34"/>
      <c r="TNH1634" s="35"/>
      <c r="TNI1634" s="34"/>
      <c r="TNP1634" s="35"/>
      <c r="TNQ1634" s="34"/>
      <c r="TNX1634" s="35"/>
      <c r="TNY1634" s="34"/>
      <c r="TOF1634" s="35"/>
      <c r="TOG1634" s="34"/>
      <c r="TON1634" s="35"/>
      <c r="TOO1634" s="34"/>
      <c r="TOV1634" s="35"/>
      <c r="TOW1634" s="34"/>
      <c r="TPD1634" s="35"/>
      <c r="TPE1634" s="34"/>
      <c r="TPL1634" s="35"/>
      <c r="TPM1634" s="34"/>
      <c r="TPT1634" s="35"/>
      <c r="TPU1634" s="34"/>
      <c r="TQB1634" s="35"/>
      <c r="TQC1634" s="34"/>
      <c r="TQJ1634" s="35"/>
      <c r="TQK1634" s="34"/>
      <c r="TQR1634" s="35"/>
      <c r="TQS1634" s="34"/>
      <c r="TQZ1634" s="35"/>
      <c r="TRA1634" s="34"/>
      <c r="TRH1634" s="35"/>
      <c r="TRI1634" s="34"/>
      <c r="TRP1634" s="35"/>
      <c r="TRQ1634" s="34"/>
      <c r="TRX1634" s="35"/>
      <c r="TRY1634" s="34"/>
      <c r="TSF1634" s="35"/>
      <c r="TSG1634" s="34"/>
      <c r="TSN1634" s="35"/>
      <c r="TSO1634" s="34"/>
      <c r="TSV1634" s="35"/>
      <c r="TSW1634" s="34"/>
      <c r="TTD1634" s="35"/>
      <c r="TTE1634" s="34"/>
      <c r="TTL1634" s="35"/>
      <c r="TTM1634" s="34"/>
      <c r="TTT1634" s="35"/>
      <c r="TTU1634" s="34"/>
      <c r="TUB1634" s="35"/>
      <c r="TUC1634" s="34"/>
      <c r="TUJ1634" s="35"/>
      <c r="TUK1634" s="34"/>
      <c r="TUR1634" s="35"/>
      <c r="TUS1634" s="34"/>
      <c r="TUZ1634" s="35"/>
      <c r="TVA1634" s="34"/>
      <c r="TVH1634" s="35"/>
      <c r="TVI1634" s="34"/>
      <c r="TVP1634" s="35"/>
      <c r="TVQ1634" s="34"/>
      <c r="TVX1634" s="35"/>
      <c r="TVY1634" s="34"/>
      <c r="TWF1634" s="35"/>
      <c r="TWG1634" s="34"/>
      <c r="TWN1634" s="35"/>
      <c r="TWO1634" s="34"/>
      <c r="TWV1634" s="35"/>
      <c r="TWW1634" s="34"/>
      <c r="TXD1634" s="35"/>
      <c r="TXE1634" s="34"/>
      <c r="TXL1634" s="35"/>
      <c r="TXM1634" s="34"/>
      <c r="TXT1634" s="35"/>
      <c r="TXU1634" s="34"/>
      <c r="TYB1634" s="35"/>
      <c r="TYC1634" s="34"/>
      <c r="TYJ1634" s="35"/>
      <c r="TYK1634" s="34"/>
      <c r="TYR1634" s="35"/>
      <c r="TYS1634" s="34"/>
      <c r="TYZ1634" s="35"/>
      <c r="TZA1634" s="34"/>
      <c r="TZH1634" s="35"/>
      <c r="TZI1634" s="34"/>
      <c r="TZP1634" s="35"/>
      <c r="TZQ1634" s="34"/>
      <c r="TZX1634" s="35"/>
      <c r="TZY1634" s="34"/>
      <c r="UAF1634" s="35"/>
      <c r="UAG1634" s="34"/>
      <c r="UAN1634" s="35"/>
      <c r="UAO1634" s="34"/>
      <c r="UAV1634" s="35"/>
      <c r="UAW1634" s="34"/>
      <c r="UBD1634" s="35"/>
      <c r="UBE1634" s="34"/>
      <c r="UBL1634" s="35"/>
      <c r="UBM1634" s="34"/>
      <c r="UBT1634" s="35"/>
      <c r="UBU1634" s="34"/>
      <c r="UCB1634" s="35"/>
      <c r="UCC1634" s="34"/>
      <c r="UCJ1634" s="35"/>
      <c r="UCK1634" s="34"/>
      <c r="UCR1634" s="35"/>
      <c r="UCS1634" s="34"/>
      <c r="UCZ1634" s="35"/>
      <c r="UDA1634" s="34"/>
      <c r="UDH1634" s="35"/>
      <c r="UDI1634" s="34"/>
      <c r="UDP1634" s="35"/>
      <c r="UDQ1634" s="34"/>
      <c r="UDX1634" s="35"/>
      <c r="UDY1634" s="34"/>
      <c r="UEF1634" s="35"/>
      <c r="UEG1634" s="34"/>
      <c r="UEN1634" s="35"/>
      <c r="UEO1634" s="34"/>
      <c r="UEV1634" s="35"/>
      <c r="UEW1634" s="34"/>
      <c r="UFD1634" s="35"/>
      <c r="UFE1634" s="34"/>
      <c r="UFL1634" s="35"/>
      <c r="UFM1634" s="34"/>
      <c r="UFT1634" s="35"/>
      <c r="UFU1634" s="34"/>
      <c r="UGB1634" s="35"/>
      <c r="UGC1634" s="34"/>
      <c r="UGJ1634" s="35"/>
      <c r="UGK1634" s="34"/>
      <c r="UGR1634" s="35"/>
      <c r="UGS1634" s="34"/>
      <c r="UGZ1634" s="35"/>
      <c r="UHA1634" s="34"/>
      <c r="UHH1634" s="35"/>
      <c r="UHI1634" s="34"/>
      <c r="UHP1634" s="35"/>
      <c r="UHQ1634" s="34"/>
      <c r="UHX1634" s="35"/>
      <c r="UHY1634" s="34"/>
      <c r="UIF1634" s="35"/>
      <c r="UIG1634" s="34"/>
      <c r="UIN1634" s="35"/>
      <c r="UIO1634" s="34"/>
      <c r="UIV1634" s="35"/>
      <c r="UIW1634" s="34"/>
      <c r="UJD1634" s="35"/>
      <c r="UJE1634" s="34"/>
      <c r="UJL1634" s="35"/>
      <c r="UJM1634" s="34"/>
      <c r="UJT1634" s="35"/>
      <c r="UJU1634" s="34"/>
      <c r="UKB1634" s="35"/>
      <c r="UKC1634" s="34"/>
      <c r="UKJ1634" s="35"/>
      <c r="UKK1634" s="34"/>
      <c r="UKR1634" s="35"/>
      <c r="UKS1634" s="34"/>
      <c r="UKZ1634" s="35"/>
      <c r="ULA1634" s="34"/>
      <c r="ULH1634" s="35"/>
      <c r="ULI1634" s="34"/>
      <c r="ULP1634" s="35"/>
      <c r="ULQ1634" s="34"/>
      <c r="ULX1634" s="35"/>
      <c r="ULY1634" s="34"/>
      <c r="UMF1634" s="35"/>
      <c r="UMG1634" s="34"/>
      <c r="UMN1634" s="35"/>
      <c r="UMO1634" s="34"/>
      <c r="UMV1634" s="35"/>
      <c r="UMW1634" s="34"/>
      <c r="UND1634" s="35"/>
      <c r="UNE1634" s="34"/>
      <c r="UNL1634" s="35"/>
      <c r="UNM1634" s="34"/>
      <c r="UNT1634" s="35"/>
      <c r="UNU1634" s="34"/>
      <c r="UOB1634" s="35"/>
      <c r="UOC1634" s="34"/>
      <c r="UOJ1634" s="35"/>
      <c r="UOK1634" s="34"/>
      <c r="UOR1634" s="35"/>
      <c r="UOS1634" s="34"/>
      <c r="UOZ1634" s="35"/>
      <c r="UPA1634" s="34"/>
      <c r="UPH1634" s="35"/>
      <c r="UPI1634" s="34"/>
      <c r="UPP1634" s="35"/>
      <c r="UPQ1634" s="34"/>
      <c r="UPX1634" s="35"/>
      <c r="UPY1634" s="34"/>
      <c r="UQF1634" s="35"/>
      <c r="UQG1634" s="34"/>
      <c r="UQN1634" s="35"/>
      <c r="UQO1634" s="34"/>
      <c r="UQV1634" s="35"/>
      <c r="UQW1634" s="34"/>
      <c r="URD1634" s="35"/>
      <c r="URE1634" s="34"/>
      <c r="URL1634" s="35"/>
      <c r="URM1634" s="34"/>
      <c r="URT1634" s="35"/>
      <c r="URU1634" s="34"/>
      <c r="USB1634" s="35"/>
      <c r="USC1634" s="34"/>
      <c r="USJ1634" s="35"/>
      <c r="USK1634" s="34"/>
      <c r="USR1634" s="35"/>
      <c r="USS1634" s="34"/>
      <c r="USZ1634" s="35"/>
      <c r="UTA1634" s="34"/>
      <c r="UTH1634" s="35"/>
      <c r="UTI1634" s="34"/>
      <c r="UTP1634" s="35"/>
      <c r="UTQ1634" s="34"/>
      <c r="UTX1634" s="35"/>
      <c r="UTY1634" s="34"/>
      <c r="UUF1634" s="35"/>
      <c r="UUG1634" s="34"/>
      <c r="UUN1634" s="35"/>
      <c r="UUO1634" s="34"/>
      <c r="UUV1634" s="35"/>
      <c r="UUW1634" s="34"/>
      <c r="UVD1634" s="35"/>
      <c r="UVE1634" s="34"/>
      <c r="UVL1634" s="35"/>
      <c r="UVM1634" s="34"/>
      <c r="UVT1634" s="35"/>
      <c r="UVU1634" s="34"/>
      <c r="UWB1634" s="35"/>
      <c r="UWC1634" s="34"/>
      <c r="UWJ1634" s="35"/>
      <c r="UWK1634" s="34"/>
      <c r="UWR1634" s="35"/>
      <c r="UWS1634" s="34"/>
      <c r="UWZ1634" s="35"/>
      <c r="UXA1634" s="34"/>
      <c r="UXH1634" s="35"/>
      <c r="UXI1634" s="34"/>
      <c r="UXP1634" s="35"/>
      <c r="UXQ1634" s="34"/>
      <c r="UXX1634" s="35"/>
      <c r="UXY1634" s="34"/>
      <c r="UYF1634" s="35"/>
      <c r="UYG1634" s="34"/>
      <c r="UYN1634" s="35"/>
      <c r="UYO1634" s="34"/>
      <c r="UYV1634" s="35"/>
      <c r="UYW1634" s="34"/>
      <c r="UZD1634" s="35"/>
      <c r="UZE1634" s="34"/>
      <c r="UZL1634" s="35"/>
      <c r="UZM1634" s="34"/>
      <c r="UZT1634" s="35"/>
      <c r="UZU1634" s="34"/>
      <c r="VAB1634" s="35"/>
      <c r="VAC1634" s="34"/>
      <c r="VAJ1634" s="35"/>
      <c r="VAK1634" s="34"/>
      <c r="VAR1634" s="35"/>
      <c r="VAS1634" s="34"/>
      <c r="VAZ1634" s="35"/>
      <c r="VBA1634" s="34"/>
      <c r="VBH1634" s="35"/>
      <c r="VBI1634" s="34"/>
      <c r="VBP1634" s="35"/>
      <c r="VBQ1634" s="34"/>
      <c r="VBX1634" s="35"/>
      <c r="VBY1634" s="34"/>
      <c r="VCF1634" s="35"/>
      <c r="VCG1634" s="34"/>
      <c r="VCN1634" s="35"/>
      <c r="VCO1634" s="34"/>
      <c r="VCV1634" s="35"/>
      <c r="VCW1634" s="34"/>
      <c r="VDD1634" s="35"/>
      <c r="VDE1634" s="34"/>
      <c r="VDL1634" s="35"/>
      <c r="VDM1634" s="34"/>
      <c r="VDT1634" s="35"/>
      <c r="VDU1634" s="34"/>
      <c r="VEB1634" s="35"/>
      <c r="VEC1634" s="34"/>
      <c r="VEJ1634" s="35"/>
      <c r="VEK1634" s="34"/>
      <c r="VER1634" s="35"/>
      <c r="VES1634" s="34"/>
      <c r="VEZ1634" s="35"/>
      <c r="VFA1634" s="34"/>
      <c r="VFH1634" s="35"/>
      <c r="VFI1634" s="34"/>
      <c r="VFP1634" s="35"/>
      <c r="VFQ1634" s="34"/>
      <c r="VFX1634" s="35"/>
      <c r="VFY1634" s="34"/>
      <c r="VGF1634" s="35"/>
      <c r="VGG1634" s="34"/>
      <c r="VGN1634" s="35"/>
      <c r="VGO1634" s="34"/>
      <c r="VGV1634" s="35"/>
      <c r="VGW1634" s="34"/>
      <c r="VHD1634" s="35"/>
      <c r="VHE1634" s="34"/>
      <c r="VHL1634" s="35"/>
      <c r="VHM1634" s="34"/>
      <c r="VHT1634" s="35"/>
      <c r="VHU1634" s="34"/>
      <c r="VIB1634" s="35"/>
      <c r="VIC1634" s="34"/>
      <c r="VIJ1634" s="35"/>
      <c r="VIK1634" s="34"/>
      <c r="VIR1634" s="35"/>
      <c r="VIS1634" s="34"/>
      <c r="VIZ1634" s="35"/>
      <c r="VJA1634" s="34"/>
      <c r="VJH1634" s="35"/>
      <c r="VJI1634" s="34"/>
      <c r="VJP1634" s="35"/>
      <c r="VJQ1634" s="34"/>
      <c r="VJX1634" s="35"/>
      <c r="VJY1634" s="34"/>
      <c r="VKF1634" s="35"/>
      <c r="VKG1634" s="34"/>
      <c r="VKN1634" s="35"/>
      <c r="VKO1634" s="34"/>
      <c r="VKV1634" s="35"/>
      <c r="VKW1634" s="34"/>
      <c r="VLD1634" s="35"/>
      <c r="VLE1634" s="34"/>
      <c r="VLL1634" s="35"/>
      <c r="VLM1634" s="34"/>
      <c r="VLT1634" s="35"/>
      <c r="VLU1634" s="34"/>
      <c r="VMB1634" s="35"/>
      <c r="VMC1634" s="34"/>
      <c r="VMJ1634" s="35"/>
      <c r="VMK1634" s="34"/>
      <c r="VMR1634" s="35"/>
      <c r="VMS1634" s="34"/>
      <c r="VMZ1634" s="35"/>
      <c r="VNA1634" s="34"/>
      <c r="VNH1634" s="35"/>
      <c r="VNI1634" s="34"/>
      <c r="VNP1634" s="35"/>
      <c r="VNQ1634" s="34"/>
      <c r="VNX1634" s="35"/>
      <c r="VNY1634" s="34"/>
      <c r="VOF1634" s="35"/>
      <c r="VOG1634" s="34"/>
      <c r="VON1634" s="35"/>
      <c r="VOO1634" s="34"/>
      <c r="VOV1634" s="35"/>
      <c r="VOW1634" s="34"/>
      <c r="VPD1634" s="35"/>
      <c r="VPE1634" s="34"/>
      <c r="VPL1634" s="35"/>
      <c r="VPM1634" s="34"/>
      <c r="VPT1634" s="35"/>
      <c r="VPU1634" s="34"/>
      <c r="VQB1634" s="35"/>
      <c r="VQC1634" s="34"/>
      <c r="VQJ1634" s="35"/>
      <c r="VQK1634" s="34"/>
      <c r="VQR1634" s="35"/>
      <c r="VQS1634" s="34"/>
      <c r="VQZ1634" s="35"/>
      <c r="VRA1634" s="34"/>
      <c r="VRH1634" s="35"/>
      <c r="VRI1634" s="34"/>
      <c r="VRP1634" s="35"/>
      <c r="VRQ1634" s="34"/>
      <c r="VRX1634" s="35"/>
      <c r="VRY1634" s="34"/>
      <c r="VSF1634" s="35"/>
      <c r="VSG1634" s="34"/>
      <c r="VSN1634" s="35"/>
      <c r="VSO1634" s="34"/>
      <c r="VSV1634" s="35"/>
      <c r="VSW1634" s="34"/>
      <c r="VTD1634" s="35"/>
      <c r="VTE1634" s="34"/>
      <c r="VTL1634" s="35"/>
      <c r="VTM1634" s="34"/>
      <c r="VTT1634" s="35"/>
      <c r="VTU1634" s="34"/>
      <c r="VUB1634" s="35"/>
      <c r="VUC1634" s="34"/>
      <c r="VUJ1634" s="35"/>
      <c r="VUK1634" s="34"/>
      <c r="VUR1634" s="35"/>
      <c r="VUS1634" s="34"/>
      <c r="VUZ1634" s="35"/>
      <c r="VVA1634" s="34"/>
      <c r="VVH1634" s="35"/>
      <c r="VVI1634" s="34"/>
      <c r="VVP1634" s="35"/>
      <c r="VVQ1634" s="34"/>
      <c r="VVX1634" s="35"/>
      <c r="VVY1634" s="34"/>
      <c r="VWF1634" s="35"/>
      <c r="VWG1634" s="34"/>
      <c r="VWN1634" s="35"/>
      <c r="VWO1634" s="34"/>
      <c r="VWV1634" s="35"/>
      <c r="VWW1634" s="34"/>
      <c r="VXD1634" s="35"/>
      <c r="VXE1634" s="34"/>
      <c r="VXL1634" s="35"/>
      <c r="VXM1634" s="34"/>
      <c r="VXT1634" s="35"/>
      <c r="VXU1634" s="34"/>
      <c r="VYB1634" s="35"/>
      <c r="VYC1634" s="34"/>
      <c r="VYJ1634" s="35"/>
      <c r="VYK1634" s="34"/>
      <c r="VYR1634" s="35"/>
      <c r="VYS1634" s="34"/>
      <c r="VYZ1634" s="35"/>
      <c r="VZA1634" s="34"/>
      <c r="VZH1634" s="35"/>
      <c r="VZI1634" s="34"/>
      <c r="VZP1634" s="35"/>
      <c r="VZQ1634" s="34"/>
      <c r="VZX1634" s="35"/>
      <c r="VZY1634" s="34"/>
      <c r="WAF1634" s="35"/>
      <c r="WAG1634" s="34"/>
      <c r="WAN1634" s="35"/>
      <c r="WAO1634" s="34"/>
      <c r="WAV1634" s="35"/>
      <c r="WAW1634" s="34"/>
      <c r="WBD1634" s="35"/>
      <c r="WBE1634" s="34"/>
      <c r="WBL1634" s="35"/>
      <c r="WBM1634" s="34"/>
      <c r="WBT1634" s="35"/>
      <c r="WBU1634" s="34"/>
      <c r="WCB1634" s="35"/>
      <c r="WCC1634" s="34"/>
      <c r="WCJ1634" s="35"/>
      <c r="WCK1634" s="34"/>
      <c r="WCR1634" s="35"/>
      <c r="WCS1634" s="34"/>
      <c r="WCZ1634" s="35"/>
      <c r="WDA1634" s="34"/>
      <c r="WDH1634" s="35"/>
      <c r="WDI1634" s="34"/>
      <c r="WDP1634" s="35"/>
      <c r="WDQ1634" s="34"/>
      <c r="WDX1634" s="35"/>
      <c r="WDY1634" s="34"/>
      <c r="WEF1634" s="35"/>
      <c r="WEG1634" s="34"/>
      <c r="WEN1634" s="35"/>
      <c r="WEO1634" s="34"/>
      <c r="WEV1634" s="35"/>
      <c r="WEW1634" s="34"/>
      <c r="WFD1634" s="35"/>
      <c r="WFE1634" s="34"/>
      <c r="WFL1634" s="35"/>
      <c r="WFM1634" s="34"/>
      <c r="WFT1634" s="35"/>
      <c r="WFU1634" s="34"/>
      <c r="WGB1634" s="35"/>
      <c r="WGC1634" s="34"/>
      <c r="WGJ1634" s="35"/>
      <c r="WGK1634" s="34"/>
      <c r="WGR1634" s="35"/>
      <c r="WGS1634" s="34"/>
      <c r="WGZ1634" s="35"/>
      <c r="WHA1634" s="34"/>
      <c r="WHH1634" s="35"/>
      <c r="WHI1634" s="34"/>
      <c r="WHP1634" s="35"/>
      <c r="WHQ1634" s="34"/>
      <c r="WHX1634" s="35"/>
      <c r="WHY1634" s="34"/>
      <c r="WIF1634" s="35"/>
      <c r="WIG1634" s="34"/>
      <c r="WIN1634" s="35"/>
      <c r="WIO1634" s="34"/>
      <c r="WIV1634" s="35"/>
      <c r="WIW1634" s="34"/>
      <c r="WJD1634" s="35"/>
      <c r="WJE1634" s="34"/>
      <c r="WJL1634" s="35"/>
      <c r="WJM1634" s="34"/>
      <c r="WJT1634" s="35"/>
      <c r="WJU1634" s="34"/>
      <c r="WKB1634" s="35"/>
      <c r="WKC1634" s="34"/>
      <c r="WKJ1634" s="35"/>
      <c r="WKK1634" s="34"/>
      <c r="WKR1634" s="35"/>
      <c r="WKS1634" s="34"/>
      <c r="WKZ1634" s="35"/>
      <c r="WLA1634" s="34"/>
      <c r="WLH1634" s="35"/>
      <c r="WLI1634" s="34"/>
      <c r="WLP1634" s="35"/>
      <c r="WLQ1634" s="34"/>
      <c r="WLX1634" s="35"/>
      <c r="WLY1634" s="34"/>
      <c r="WMF1634" s="35"/>
      <c r="WMG1634" s="34"/>
      <c r="WMN1634" s="35"/>
      <c r="WMO1634" s="34"/>
      <c r="WMV1634" s="35"/>
      <c r="WMW1634" s="34"/>
      <c r="WND1634" s="35"/>
      <c r="WNE1634" s="34"/>
      <c r="WNL1634" s="35"/>
      <c r="WNM1634" s="34"/>
      <c r="WNT1634" s="35"/>
      <c r="WNU1634" s="34"/>
      <c r="WOB1634" s="35"/>
      <c r="WOC1634" s="34"/>
      <c r="WOJ1634" s="35"/>
      <c r="WOK1634" s="34"/>
      <c r="WOR1634" s="35"/>
      <c r="WOS1634" s="34"/>
      <c r="WOZ1634" s="35"/>
      <c r="WPA1634" s="34"/>
      <c r="WPH1634" s="35"/>
      <c r="WPI1634" s="34"/>
      <c r="WPP1634" s="35"/>
      <c r="WPQ1634" s="34"/>
      <c r="WPX1634" s="35"/>
      <c r="WPY1634" s="34"/>
      <c r="WQF1634" s="35"/>
      <c r="WQG1634" s="34"/>
      <c r="WQN1634" s="35"/>
      <c r="WQO1634" s="34"/>
      <c r="WQV1634" s="35"/>
      <c r="WQW1634" s="34"/>
      <c r="WRD1634" s="35"/>
      <c r="WRE1634" s="34"/>
      <c r="WRL1634" s="35"/>
      <c r="WRM1634" s="34"/>
      <c r="WRT1634" s="35"/>
      <c r="WRU1634" s="34"/>
      <c r="WSB1634" s="35"/>
      <c r="WSC1634" s="34"/>
      <c r="WSJ1634" s="35"/>
      <c r="WSK1634" s="34"/>
      <c r="WSR1634" s="35"/>
      <c r="WSS1634" s="34"/>
      <c r="WSZ1634" s="35"/>
      <c r="WTA1634" s="34"/>
      <c r="WTH1634" s="35"/>
      <c r="WTI1634" s="34"/>
      <c r="WTP1634" s="35"/>
      <c r="WTQ1634" s="34"/>
      <c r="WTX1634" s="35"/>
      <c r="WTY1634" s="34"/>
      <c r="WUF1634" s="35"/>
      <c r="WUG1634" s="34"/>
      <c r="WUN1634" s="35"/>
      <c r="WUO1634" s="34"/>
      <c r="WUV1634" s="35"/>
      <c r="WUW1634" s="34"/>
      <c r="WVD1634" s="35"/>
      <c r="WVE1634" s="34"/>
      <c r="WVL1634" s="35"/>
      <c r="WVM1634" s="34"/>
      <c r="WVT1634" s="35"/>
      <c r="WVU1634" s="34"/>
      <c r="WWB1634" s="35"/>
      <c r="WWC1634" s="34"/>
      <c r="WWJ1634" s="35"/>
      <c r="WWK1634" s="34"/>
      <c r="WWR1634" s="35"/>
      <c r="WWS1634" s="34"/>
      <c r="WWZ1634" s="35"/>
      <c r="WXA1634" s="34"/>
      <c r="WXH1634" s="35"/>
      <c r="WXI1634" s="34"/>
      <c r="WXP1634" s="35"/>
      <c r="WXQ1634" s="34"/>
      <c r="WXX1634" s="35"/>
      <c r="WXY1634" s="34"/>
      <c r="WYF1634" s="35"/>
      <c r="WYG1634" s="34"/>
      <c r="WYN1634" s="35"/>
      <c r="WYO1634" s="34"/>
      <c r="WYV1634" s="35"/>
      <c r="WYW1634" s="34"/>
      <c r="WZD1634" s="35"/>
      <c r="WZE1634" s="34"/>
      <c r="WZL1634" s="35"/>
      <c r="WZM1634" s="34"/>
      <c r="WZT1634" s="35"/>
      <c r="WZU1634" s="34"/>
      <c r="XAB1634" s="35"/>
      <c r="XAC1634" s="34"/>
      <c r="XAJ1634" s="35"/>
      <c r="XAK1634" s="34"/>
      <c r="XAR1634" s="35"/>
      <c r="XAS1634" s="34"/>
      <c r="XAZ1634" s="35"/>
      <c r="XBA1634" s="34"/>
      <c r="XBH1634" s="35"/>
      <c r="XBI1634" s="34"/>
      <c r="XBP1634" s="35"/>
      <c r="XBQ1634" s="34"/>
      <c r="XBX1634" s="35"/>
      <c r="XBY1634" s="34"/>
      <c r="XCF1634" s="35"/>
      <c r="XCG1634" s="34"/>
      <c r="XCN1634" s="35"/>
      <c r="XCO1634" s="34"/>
      <c r="XCV1634" s="35"/>
      <c r="XCW1634" s="34"/>
      <c r="XDD1634" s="35"/>
      <c r="XDE1634" s="34"/>
      <c r="XDL1634" s="35"/>
      <c r="XDM1634" s="34"/>
      <c r="XDT1634" s="35"/>
      <c r="XDU1634" s="34"/>
      <c r="XEB1634" s="35"/>
      <c r="XEC1634" s="34"/>
      <c r="XEJ1634" s="35"/>
      <c r="XEK1634" s="34"/>
      <c r="XER1634" s="35"/>
      <c r="XES1634" s="34"/>
      <c r="XEZ1634" s="35"/>
      <c r="XFA1634" s="34"/>
    </row>
    <row r="1635" spans="1:1021 1028:2045 2052:3069 3076:4093 4100:5117 5124:6141 6148:7165 7172:8189 8196:9213 9220:10237 10244:11261 11268:12285 12292:13309 13316:14333 14340:15357 15364:16381" x14ac:dyDescent="0.25">
      <c r="A1635" t="s">
        <v>484</v>
      </c>
      <c r="B1635" t="s">
        <v>459</v>
      </c>
      <c r="C1635">
        <v>344</v>
      </c>
      <c r="D1635">
        <v>344</v>
      </c>
      <c r="E1635" s="35">
        <v>1</v>
      </c>
      <c r="F1635" s="34">
        <v>5.0000000000000002E-90</v>
      </c>
      <c r="G1635">
        <v>86.11</v>
      </c>
      <c r="H1635">
        <v>1499</v>
      </c>
      <c r="I1635" t="str">
        <f>HYPERLINK("https://www.ncbi.nlm.nih.gov/nucleotide/GQ914935.1?report=genbank&amp;log$=nucltop&amp;blast_rank=33&amp;RID=XE6RV0D8013","GQ914935.1")</f>
        <v>GQ914935.1</v>
      </c>
      <c r="L1635" s="35"/>
      <c r="M1635" s="34"/>
      <c r="T1635" s="35"/>
      <c r="U1635" s="34"/>
      <c r="AB1635" s="35"/>
      <c r="AC1635" s="34"/>
      <c r="AJ1635" s="35"/>
      <c r="AK1635" s="34"/>
      <c r="AR1635" s="35"/>
      <c r="AS1635" s="34"/>
      <c r="AZ1635" s="35"/>
      <c r="BA1635" s="34"/>
      <c r="BH1635" s="35"/>
      <c r="BI1635" s="34"/>
      <c r="BP1635" s="35"/>
      <c r="BQ1635" s="34"/>
      <c r="BX1635" s="35"/>
      <c r="BY1635" s="34"/>
      <c r="CF1635" s="35"/>
      <c r="CG1635" s="34"/>
      <c r="CN1635" s="35"/>
      <c r="CO1635" s="34"/>
      <c r="CV1635" s="35"/>
      <c r="CW1635" s="34"/>
      <c r="DD1635" s="35"/>
      <c r="DE1635" s="34"/>
      <c r="DL1635" s="35"/>
      <c r="DM1635" s="34"/>
      <c r="DT1635" s="35"/>
      <c r="DU1635" s="34"/>
      <c r="EB1635" s="35"/>
      <c r="EC1635" s="34"/>
      <c r="EJ1635" s="35"/>
      <c r="EK1635" s="34"/>
      <c r="ER1635" s="35"/>
      <c r="ES1635" s="34"/>
      <c r="EZ1635" s="35"/>
      <c r="FA1635" s="34"/>
      <c r="FH1635" s="35"/>
      <c r="FI1635" s="34"/>
      <c r="FP1635" s="35"/>
      <c r="FQ1635" s="34"/>
      <c r="FX1635" s="35"/>
      <c r="FY1635" s="34"/>
      <c r="GF1635" s="35"/>
      <c r="GG1635" s="34"/>
      <c r="GN1635" s="35"/>
      <c r="GO1635" s="34"/>
      <c r="GV1635" s="35"/>
      <c r="GW1635" s="34"/>
      <c r="HD1635" s="35"/>
      <c r="HE1635" s="34"/>
      <c r="HL1635" s="35"/>
      <c r="HM1635" s="34"/>
      <c r="HT1635" s="35"/>
      <c r="HU1635" s="34"/>
      <c r="IB1635" s="35"/>
      <c r="IC1635" s="34"/>
      <c r="IJ1635" s="35"/>
      <c r="IK1635" s="34"/>
      <c r="IR1635" s="35"/>
      <c r="IS1635" s="34"/>
      <c r="IZ1635" s="35"/>
      <c r="JA1635" s="34"/>
      <c r="JH1635" s="35"/>
      <c r="JI1635" s="34"/>
      <c r="JP1635" s="35"/>
      <c r="JQ1635" s="34"/>
      <c r="JX1635" s="35"/>
      <c r="JY1635" s="34"/>
      <c r="KF1635" s="35"/>
      <c r="KG1635" s="34"/>
      <c r="KN1635" s="35"/>
      <c r="KO1635" s="34"/>
      <c r="KV1635" s="35"/>
      <c r="KW1635" s="34"/>
      <c r="LD1635" s="35"/>
      <c r="LE1635" s="34"/>
      <c r="LL1635" s="35"/>
      <c r="LM1635" s="34"/>
      <c r="LT1635" s="35"/>
      <c r="LU1635" s="34"/>
      <c r="MB1635" s="35"/>
      <c r="MC1635" s="34"/>
      <c r="MJ1635" s="35"/>
      <c r="MK1635" s="34"/>
      <c r="MR1635" s="35"/>
      <c r="MS1635" s="34"/>
      <c r="MZ1635" s="35"/>
      <c r="NA1635" s="34"/>
      <c r="NH1635" s="35"/>
      <c r="NI1635" s="34"/>
      <c r="NP1635" s="35"/>
      <c r="NQ1635" s="34"/>
      <c r="NX1635" s="35"/>
      <c r="NY1635" s="34"/>
      <c r="OF1635" s="35"/>
      <c r="OG1635" s="34"/>
      <c r="ON1635" s="35"/>
      <c r="OO1635" s="34"/>
      <c r="OV1635" s="35"/>
      <c r="OW1635" s="34"/>
      <c r="PD1635" s="35"/>
      <c r="PE1635" s="34"/>
      <c r="PL1635" s="35"/>
      <c r="PM1635" s="34"/>
      <c r="PT1635" s="35"/>
      <c r="PU1635" s="34"/>
      <c r="QB1635" s="35"/>
      <c r="QC1635" s="34"/>
      <c r="QJ1635" s="35"/>
      <c r="QK1635" s="34"/>
      <c r="QR1635" s="35"/>
      <c r="QS1635" s="34"/>
      <c r="QZ1635" s="35"/>
      <c r="RA1635" s="34"/>
      <c r="RH1635" s="35"/>
      <c r="RI1635" s="34"/>
      <c r="RP1635" s="35"/>
      <c r="RQ1635" s="34"/>
      <c r="RX1635" s="35"/>
      <c r="RY1635" s="34"/>
      <c r="SF1635" s="35"/>
      <c r="SG1635" s="34"/>
      <c r="SN1635" s="35"/>
      <c r="SO1635" s="34"/>
      <c r="SV1635" s="35"/>
      <c r="SW1635" s="34"/>
      <c r="TD1635" s="35"/>
      <c r="TE1635" s="34"/>
      <c r="TL1635" s="35"/>
      <c r="TM1635" s="34"/>
      <c r="TT1635" s="35"/>
      <c r="TU1635" s="34"/>
      <c r="UB1635" s="35"/>
      <c r="UC1635" s="34"/>
      <c r="UJ1635" s="35"/>
      <c r="UK1635" s="34"/>
      <c r="UR1635" s="35"/>
      <c r="US1635" s="34"/>
      <c r="UZ1635" s="35"/>
      <c r="VA1635" s="34"/>
      <c r="VH1635" s="35"/>
      <c r="VI1635" s="34"/>
      <c r="VP1635" s="35"/>
      <c r="VQ1635" s="34"/>
      <c r="VX1635" s="35"/>
      <c r="VY1635" s="34"/>
      <c r="WF1635" s="35"/>
      <c r="WG1635" s="34"/>
      <c r="WN1635" s="35"/>
      <c r="WO1635" s="34"/>
      <c r="WV1635" s="35"/>
      <c r="WW1635" s="34"/>
      <c r="XD1635" s="35"/>
      <c r="XE1635" s="34"/>
      <c r="XL1635" s="35"/>
      <c r="XM1635" s="34"/>
      <c r="XT1635" s="35"/>
      <c r="XU1635" s="34"/>
      <c r="YB1635" s="35"/>
      <c r="YC1635" s="34"/>
      <c r="YJ1635" s="35"/>
      <c r="YK1635" s="34"/>
      <c r="YR1635" s="35"/>
      <c r="YS1635" s="34"/>
      <c r="YZ1635" s="35"/>
      <c r="ZA1635" s="34"/>
      <c r="ZH1635" s="35"/>
      <c r="ZI1635" s="34"/>
      <c r="ZP1635" s="35"/>
      <c r="ZQ1635" s="34"/>
      <c r="ZX1635" s="35"/>
      <c r="ZY1635" s="34"/>
      <c r="AAF1635" s="35"/>
      <c r="AAG1635" s="34"/>
      <c r="AAN1635" s="35"/>
      <c r="AAO1635" s="34"/>
      <c r="AAV1635" s="35"/>
      <c r="AAW1635" s="34"/>
      <c r="ABD1635" s="35"/>
      <c r="ABE1635" s="34"/>
      <c r="ABL1635" s="35"/>
      <c r="ABM1635" s="34"/>
      <c r="ABT1635" s="35"/>
      <c r="ABU1635" s="34"/>
      <c r="ACB1635" s="35"/>
      <c r="ACC1635" s="34"/>
      <c r="ACJ1635" s="35"/>
      <c r="ACK1635" s="34"/>
      <c r="ACR1635" s="35"/>
      <c r="ACS1635" s="34"/>
      <c r="ACZ1635" s="35"/>
      <c r="ADA1635" s="34"/>
      <c r="ADH1635" s="35"/>
      <c r="ADI1635" s="34"/>
      <c r="ADP1635" s="35"/>
      <c r="ADQ1635" s="34"/>
      <c r="ADX1635" s="35"/>
      <c r="ADY1635" s="34"/>
      <c r="AEF1635" s="35"/>
      <c r="AEG1635" s="34"/>
      <c r="AEN1635" s="35"/>
      <c r="AEO1635" s="34"/>
      <c r="AEV1635" s="35"/>
      <c r="AEW1635" s="34"/>
      <c r="AFD1635" s="35"/>
      <c r="AFE1635" s="34"/>
      <c r="AFL1635" s="35"/>
      <c r="AFM1635" s="34"/>
      <c r="AFT1635" s="35"/>
      <c r="AFU1635" s="34"/>
      <c r="AGB1635" s="35"/>
      <c r="AGC1635" s="34"/>
      <c r="AGJ1635" s="35"/>
      <c r="AGK1635" s="34"/>
      <c r="AGR1635" s="35"/>
      <c r="AGS1635" s="34"/>
      <c r="AGZ1635" s="35"/>
      <c r="AHA1635" s="34"/>
      <c r="AHH1635" s="35"/>
      <c r="AHI1635" s="34"/>
      <c r="AHP1635" s="35"/>
      <c r="AHQ1635" s="34"/>
      <c r="AHX1635" s="35"/>
      <c r="AHY1635" s="34"/>
      <c r="AIF1635" s="35"/>
      <c r="AIG1635" s="34"/>
      <c r="AIN1635" s="35"/>
      <c r="AIO1635" s="34"/>
      <c r="AIV1635" s="35"/>
      <c r="AIW1635" s="34"/>
      <c r="AJD1635" s="35"/>
      <c r="AJE1635" s="34"/>
      <c r="AJL1635" s="35"/>
      <c r="AJM1635" s="34"/>
      <c r="AJT1635" s="35"/>
      <c r="AJU1635" s="34"/>
      <c r="AKB1635" s="35"/>
      <c r="AKC1635" s="34"/>
      <c r="AKJ1635" s="35"/>
      <c r="AKK1635" s="34"/>
      <c r="AKR1635" s="35"/>
      <c r="AKS1635" s="34"/>
      <c r="AKZ1635" s="35"/>
      <c r="ALA1635" s="34"/>
      <c r="ALH1635" s="35"/>
      <c r="ALI1635" s="34"/>
      <c r="ALP1635" s="35"/>
      <c r="ALQ1635" s="34"/>
      <c r="ALX1635" s="35"/>
      <c r="ALY1635" s="34"/>
      <c r="AMF1635" s="35"/>
      <c r="AMG1635" s="34"/>
      <c r="AMN1635" s="35"/>
      <c r="AMO1635" s="34"/>
      <c r="AMV1635" s="35"/>
      <c r="AMW1635" s="34"/>
      <c r="AND1635" s="35"/>
      <c r="ANE1635" s="34"/>
      <c r="ANL1635" s="35"/>
      <c r="ANM1635" s="34"/>
      <c r="ANT1635" s="35"/>
      <c r="ANU1635" s="34"/>
      <c r="AOB1635" s="35"/>
      <c r="AOC1635" s="34"/>
      <c r="AOJ1635" s="35"/>
      <c r="AOK1635" s="34"/>
      <c r="AOR1635" s="35"/>
      <c r="AOS1635" s="34"/>
      <c r="AOZ1635" s="35"/>
      <c r="APA1635" s="34"/>
      <c r="APH1635" s="35"/>
      <c r="API1635" s="34"/>
      <c r="APP1635" s="35"/>
      <c r="APQ1635" s="34"/>
      <c r="APX1635" s="35"/>
      <c r="APY1635" s="34"/>
      <c r="AQF1635" s="35"/>
      <c r="AQG1635" s="34"/>
      <c r="AQN1635" s="35"/>
      <c r="AQO1635" s="34"/>
      <c r="AQV1635" s="35"/>
      <c r="AQW1635" s="34"/>
      <c r="ARD1635" s="35"/>
      <c r="ARE1635" s="34"/>
      <c r="ARL1635" s="35"/>
      <c r="ARM1635" s="34"/>
      <c r="ART1635" s="35"/>
      <c r="ARU1635" s="34"/>
      <c r="ASB1635" s="35"/>
      <c r="ASC1635" s="34"/>
      <c r="ASJ1635" s="35"/>
      <c r="ASK1635" s="34"/>
      <c r="ASR1635" s="35"/>
      <c r="ASS1635" s="34"/>
      <c r="ASZ1635" s="35"/>
      <c r="ATA1635" s="34"/>
      <c r="ATH1635" s="35"/>
      <c r="ATI1635" s="34"/>
      <c r="ATP1635" s="35"/>
      <c r="ATQ1635" s="34"/>
      <c r="ATX1635" s="35"/>
      <c r="ATY1635" s="34"/>
      <c r="AUF1635" s="35"/>
      <c r="AUG1635" s="34"/>
      <c r="AUN1635" s="35"/>
      <c r="AUO1635" s="34"/>
      <c r="AUV1635" s="35"/>
      <c r="AUW1635" s="34"/>
      <c r="AVD1635" s="35"/>
      <c r="AVE1635" s="34"/>
      <c r="AVL1635" s="35"/>
      <c r="AVM1635" s="34"/>
      <c r="AVT1635" s="35"/>
      <c r="AVU1635" s="34"/>
      <c r="AWB1635" s="35"/>
      <c r="AWC1635" s="34"/>
      <c r="AWJ1635" s="35"/>
      <c r="AWK1635" s="34"/>
      <c r="AWR1635" s="35"/>
      <c r="AWS1635" s="34"/>
      <c r="AWZ1635" s="35"/>
      <c r="AXA1635" s="34"/>
      <c r="AXH1635" s="35"/>
      <c r="AXI1635" s="34"/>
      <c r="AXP1635" s="35"/>
      <c r="AXQ1635" s="34"/>
      <c r="AXX1635" s="35"/>
      <c r="AXY1635" s="34"/>
      <c r="AYF1635" s="35"/>
      <c r="AYG1635" s="34"/>
      <c r="AYN1635" s="35"/>
      <c r="AYO1635" s="34"/>
      <c r="AYV1635" s="35"/>
      <c r="AYW1635" s="34"/>
      <c r="AZD1635" s="35"/>
      <c r="AZE1635" s="34"/>
      <c r="AZL1635" s="35"/>
      <c r="AZM1635" s="34"/>
      <c r="AZT1635" s="35"/>
      <c r="AZU1635" s="34"/>
      <c r="BAB1635" s="35"/>
      <c r="BAC1635" s="34"/>
      <c r="BAJ1635" s="35"/>
      <c r="BAK1635" s="34"/>
      <c r="BAR1635" s="35"/>
      <c r="BAS1635" s="34"/>
      <c r="BAZ1635" s="35"/>
      <c r="BBA1635" s="34"/>
      <c r="BBH1635" s="35"/>
      <c r="BBI1635" s="34"/>
      <c r="BBP1635" s="35"/>
      <c r="BBQ1635" s="34"/>
      <c r="BBX1635" s="35"/>
      <c r="BBY1635" s="34"/>
      <c r="BCF1635" s="35"/>
      <c r="BCG1635" s="34"/>
      <c r="BCN1635" s="35"/>
      <c r="BCO1635" s="34"/>
      <c r="BCV1635" s="35"/>
      <c r="BCW1635" s="34"/>
      <c r="BDD1635" s="35"/>
      <c r="BDE1635" s="34"/>
      <c r="BDL1635" s="35"/>
      <c r="BDM1635" s="34"/>
      <c r="BDT1635" s="35"/>
      <c r="BDU1635" s="34"/>
      <c r="BEB1635" s="35"/>
      <c r="BEC1635" s="34"/>
      <c r="BEJ1635" s="35"/>
      <c r="BEK1635" s="34"/>
      <c r="BER1635" s="35"/>
      <c r="BES1635" s="34"/>
      <c r="BEZ1635" s="35"/>
      <c r="BFA1635" s="34"/>
      <c r="BFH1635" s="35"/>
      <c r="BFI1635" s="34"/>
      <c r="BFP1635" s="35"/>
      <c r="BFQ1635" s="34"/>
      <c r="BFX1635" s="35"/>
      <c r="BFY1635" s="34"/>
      <c r="BGF1635" s="35"/>
      <c r="BGG1635" s="34"/>
      <c r="BGN1635" s="35"/>
      <c r="BGO1635" s="34"/>
      <c r="BGV1635" s="35"/>
      <c r="BGW1635" s="34"/>
      <c r="BHD1635" s="35"/>
      <c r="BHE1635" s="34"/>
      <c r="BHL1635" s="35"/>
      <c r="BHM1635" s="34"/>
      <c r="BHT1635" s="35"/>
      <c r="BHU1635" s="34"/>
      <c r="BIB1635" s="35"/>
      <c r="BIC1635" s="34"/>
      <c r="BIJ1635" s="35"/>
      <c r="BIK1635" s="34"/>
      <c r="BIR1635" s="35"/>
      <c r="BIS1635" s="34"/>
      <c r="BIZ1635" s="35"/>
      <c r="BJA1635" s="34"/>
      <c r="BJH1635" s="35"/>
      <c r="BJI1635" s="34"/>
      <c r="BJP1635" s="35"/>
      <c r="BJQ1635" s="34"/>
      <c r="BJX1635" s="35"/>
      <c r="BJY1635" s="34"/>
      <c r="BKF1635" s="35"/>
      <c r="BKG1635" s="34"/>
      <c r="BKN1635" s="35"/>
      <c r="BKO1635" s="34"/>
      <c r="BKV1635" s="35"/>
      <c r="BKW1635" s="34"/>
      <c r="BLD1635" s="35"/>
      <c r="BLE1635" s="34"/>
      <c r="BLL1635" s="35"/>
      <c r="BLM1635" s="34"/>
      <c r="BLT1635" s="35"/>
      <c r="BLU1635" s="34"/>
      <c r="BMB1635" s="35"/>
      <c r="BMC1635" s="34"/>
      <c r="BMJ1635" s="35"/>
      <c r="BMK1635" s="34"/>
      <c r="BMR1635" s="35"/>
      <c r="BMS1635" s="34"/>
      <c r="BMZ1635" s="35"/>
      <c r="BNA1635" s="34"/>
      <c r="BNH1635" s="35"/>
      <c r="BNI1635" s="34"/>
      <c r="BNP1635" s="35"/>
      <c r="BNQ1635" s="34"/>
      <c r="BNX1635" s="35"/>
      <c r="BNY1635" s="34"/>
      <c r="BOF1635" s="35"/>
      <c r="BOG1635" s="34"/>
      <c r="BON1635" s="35"/>
      <c r="BOO1635" s="34"/>
      <c r="BOV1635" s="35"/>
      <c r="BOW1635" s="34"/>
      <c r="BPD1635" s="35"/>
      <c r="BPE1635" s="34"/>
      <c r="BPL1635" s="35"/>
      <c r="BPM1635" s="34"/>
      <c r="BPT1635" s="35"/>
      <c r="BPU1635" s="34"/>
      <c r="BQB1635" s="35"/>
      <c r="BQC1635" s="34"/>
      <c r="BQJ1635" s="35"/>
      <c r="BQK1635" s="34"/>
      <c r="BQR1635" s="35"/>
      <c r="BQS1635" s="34"/>
      <c r="BQZ1635" s="35"/>
      <c r="BRA1635" s="34"/>
      <c r="BRH1635" s="35"/>
      <c r="BRI1635" s="34"/>
      <c r="BRP1635" s="35"/>
      <c r="BRQ1635" s="34"/>
      <c r="BRX1635" s="35"/>
      <c r="BRY1635" s="34"/>
      <c r="BSF1635" s="35"/>
      <c r="BSG1635" s="34"/>
      <c r="BSN1635" s="35"/>
      <c r="BSO1635" s="34"/>
      <c r="BSV1635" s="35"/>
      <c r="BSW1635" s="34"/>
      <c r="BTD1635" s="35"/>
      <c r="BTE1635" s="34"/>
      <c r="BTL1635" s="35"/>
      <c r="BTM1635" s="34"/>
      <c r="BTT1635" s="35"/>
      <c r="BTU1635" s="34"/>
      <c r="BUB1635" s="35"/>
      <c r="BUC1635" s="34"/>
      <c r="BUJ1635" s="35"/>
      <c r="BUK1635" s="34"/>
      <c r="BUR1635" s="35"/>
      <c r="BUS1635" s="34"/>
      <c r="BUZ1635" s="35"/>
      <c r="BVA1635" s="34"/>
      <c r="BVH1635" s="35"/>
      <c r="BVI1635" s="34"/>
      <c r="BVP1635" s="35"/>
      <c r="BVQ1635" s="34"/>
      <c r="BVX1635" s="35"/>
      <c r="BVY1635" s="34"/>
      <c r="BWF1635" s="35"/>
      <c r="BWG1635" s="34"/>
      <c r="BWN1635" s="35"/>
      <c r="BWO1635" s="34"/>
      <c r="BWV1635" s="35"/>
      <c r="BWW1635" s="34"/>
      <c r="BXD1635" s="35"/>
      <c r="BXE1635" s="34"/>
      <c r="BXL1635" s="35"/>
      <c r="BXM1635" s="34"/>
      <c r="BXT1635" s="35"/>
      <c r="BXU1635" s="34"/>
      <c r="BYB1635" s="35"/>
      <c r="BYC1635" s="34"/>
      <c r="BYJ1635" s="35"/>
      <c r="BYK1635" s="34"/>
      <c r="BYR1635" s="35"/>
      <c r="BYS1635" s="34"/>
      <c r="BYZ1635" s="35"/>
      <c r="BZA1635" s="34"/>
      <c r="BZH1635" s="35"/>
      <c r="BZI1635" s="34"/>
      <c r="BZP1635" s="35"/>
      <c r="BZQ1635" s="34"/>
      <c r="BZX1635" s="35"/>
      <c r="BZY1635" s="34"/>
      <c r="CAF1635" s="35"/>
      <c r="CAG1635" s="34"/>
      <c r="CAN1635" s="35"/>
      <c r="CAO1635" s="34"/>
      <c r="CAV1635" s="35"/>
      <c r="CAW1635" s="34"/>
      <c r="CBD1635" s="35"/>
      <c r="CBE1635" s="34"/>
      <c r="CBL1635" s="35"/>
      <c r="CBM1635" s="34"/>
      <c r="CBT1635" s="35"/>
      <c r="CBU1635" s="34"/>
      <c r="CCB1635" s="35"/>
      <c r="CCC1635" s="34"/>
      <c r="CCJ1635" s="35"/>
      <c r="CCK1635" s="34"/>
      <c r="CCR1635" s="35"/>
      <c r="CCS1635" s="34"/>
      <c r="CCZ1635" s="35"/>
      <c r="CDA1635" s="34"/>
      <c r="CDH1635" s="35"/>
      <c r="CDI1635" s="34"/>
      <c r="CDP1635" s="35"/>
      <c r="CDQ1635" s="34"/>
      <c r="CDX1635" s="35"/>
      <c r="CDY1635" s="34"/>
      <c r="CEF1635" s="35"/>
      <c r="CEG1635" s="34"/>
      <c r="CEN1635" s="35"/>
      <c r="CEO1635" s="34"/>
      <c r="CEV1635" s="35"/>
      <c r="CEW1635" s="34"/>
      <c r="CFD1635" s="35"/>
      <c r="CFE1635" s="34"/>
      <c r="CFL1635" s="35"/>
      <c r="CFM1635" s="34"/>
      <c r="CFT1635" s="35"/>
      <c r="CFU1635" s="34"/>
      <c r="CGB1635" s="35"/>
      <c r="CGC1635" s="34"/>
      <c r="CGJ1635" s="35"/>
      <c r="CGK1635" s="34"/>
      <c r="CGR1635" s="35"/>
      <c r="CGS1635" s="34"/>
      <c r="CGZ1635" s="35"/>
      <c r="CHA1635" s="34"/>
      <c r="CHH1635" s="35"/>
      <c r="CHI1635" s="34"/>
      <c r="CHP1635" s="35"/>
      <c r="CHQ1635" s="34"/>
      <c r="CHX1635" s="35"/>
      <c r="CHY1635" s="34"/>
      <c r="CIF1635" s="35"/>
      <c r="CIG1635" s="34"/>
      <c r="CIN1635" s="35"/>
      <c r="CIO1635" s="34"/>
      <c r="CIV1635" s="35"/>
      <c r="CIW1635" s="34"/>
      <c r="CJD1635" s="35"/>
      <c r="CJE1635" s="34"/>
      <c r="CJL1635" s="35"/>
      <c r="CJM1635" s="34"/>
      <c r="CJT1635" s="35"/>
      <c r="CJU1635" s="34"/>
      <c r="CKB1635" s="35"/>
      <c r="CKC1635" s="34"/>
      <c r="CKJ1635" s="35"/>
      <c r="CKK1635" s="34"/>
      <c r="CKR1635" s="35"/>
      <c r="CKS1635" s="34"/>
      <c r="CKZ1635" s="35"/>
      <c r="CLA1635" s="34"/>
      <c r="CLH1635" s="35"/>
      <c r="CLI1635" s="34"/>
      <c r="CLP1635" s="35"/>
      <c r="CLQ1635" s="34"/>
      <c r="CLX1635" s="35"/>
      <c r="CLY1635" s="34"/>
      <c r="CMF1635" s="35"/>
      <c r="CMG1635" s="34"/>
      <c r="CMN1635" s="35"/>
      <c r="CMO1635" s="34"/>
      <c r="CMV1635" s="35"/>
      <c r="CMW1635" s="34"/>
      <c r="CND1635" s="35"/>
      <c r="CNE1635" s="34"/>
      <c r="CNL1635" s="35"/>
      <c r="CNM1635" s="34"/>
      <c r="CNT1635" s="35"/>
      <c r="CNU1635" s="34"/>
      <c r="COB1635" s="35"/>
      <c r="COC1635" s="34"/>
      <c r="COJ1635" s="35"/>
      <c r="COK1635" s="34"/>
      <c r="COR1635" s="35"/>
      <c r="COS1635" s="34"/>
      <c r="COZ1635" s="35"/>
      <c r="CPA1635" s="34"/>
      <c r="CPH1635" s="35"/>
      <c r="CPI1635" s="34"/>
      <c r="CPP1635" s="35"/>
      <c r="CPQ1635" s="34"/>
      <c r="CPX1635" s="35"/>
      <c r="CPY1635" s="34"/>
      <c r="CQF1635" s="35"/>
      <c r="CQG1635" s="34"/>
      <c r="CQN1635" s="35"/>
      <c r="CQO1635" s="34"/>
      <c r="CQV1635" s="35"/>
      <c r="CQW1635" s="34"/>
      <c r="CRD1635" s="35"/>
      <c r="CRE1635" s="34"/>
      <c r="CRL1635" s="35"/>
      <c r="CRM1635" s="34"/>
      <c r="CRT1635" s="35"/>
      <c r="CRU1635" s="34"/>
      <c r="CSB1635" s="35"/>
      <c r="CSC1635" s="34"/>
      <c r="CSJ1635" s="35"/>
      <c r="CSK1635" s="34"/>
      <c r="CSR1635" s="35"/>
      <c r="CSS1635" s="34"/>
      <c r="CSZ1635" s="35"/>
      <c r="CTA1635" s="34"/>
      <c r="CTH1635" s="35"/>
      <c r="CTI1635" s="34"/>
      <c r="CTP1635" s="35"/>
      <c r="CTQ1635" s="34"/>
      <c r="CTX1635" s="35"/>
      <c r="CTY1635" s="34"/>
      <c r="CUF1635" s="35"/>
      <c r="CUG1635" s="34"/>
      <c r="CUN1635" s="35"/>
      <c r="CUO1635" s="34"/>
      <c r="CUV1635" s="35"/>
      <c r="CUW1635" s="34"/>
      <c r="CVD1635" s="35"/>
      <c r="CVE1635" s="34"/>
      <c r="CVL1635" s="35"/>
      <c r="CVM1635" s="34"/>
      <c r="CVT1635" s="35"/>
      <c r="CVU1635" s="34"/>
      <c r="CWB1635" s="35"/>
      <c r="CWC1635" s="34"/>
      <c r="CWJ1635" s="35"/>
      <c r="CWK1635" s="34"/>
      <c r="CWR1635" s="35"/>
      <c r="CWS1635" s="34"/>
      <c r="CWZ1635" s="35"/>
      <c r="CXA1635" s="34"/>
      <c r="CXH1635" s="35"/>
      <c r="CXI1635" s="34"/>
      <c r="CXP1635" s="35"/>
      <c r="CXQ1635" s="34"/>
      <c r="CXX1635" s="35"/>
      <c r="CXY1635" s="34"/>
      <c r="CYF1635" s="35"/>
      <c r="CYG1635" s="34"/>
      <c r="CYN1635" s="35"/>
      <c r="CYO1635" s="34"/>
      <c r="CYV1635" s="35"/>
      <c r="CYW1635" s="34"/>
      <c r="CZD1635" s="35"/>
      <c r="CZE1635" s="34"/>
      <c r="CZL1635" s="35"/>
      <c r="CZM1635" s="34"/>
      <c r="CZT1635" s="35"/>
      <c r="CZU1635" s="34"/>
      <c r="DAB1635" s="35"/>
      <c r="DAC1635" s="34"/>
      <c r="DAJ1635" s="35"/>
      <c r="DAK1635" s="34"/>
      <c r="DAR1635" s="35"/>
      <c r="DAS1635" s="34"/>
      <c r="DAZ1635" s="35"/>
      <c r="DBA1635" s="34"/>
      <c r="DBH1635" s="35"/>
      <c r="DBI1635" s="34"/>
      <c r="DBP1635" s="35"/>
      <c r="DBQ1635" s="34"/>
      <c r="DBX1635" s="35"/>
      <c r="DBY1635" s="34"/>
      <c r="DCF1635" s="35"/>
      <c r="DCG1635" s="34"/>
      <c r="DCN1635" s="35"/>
      <c r="DCO1635" s="34"/>
      <c r="DCV1635" s="35"/>
      <c r="DCW1635" s="34"/>
      <c r="DDD1635" s="35"/>
      <c r="DDE1635" s="34"/>
      <c r="DDL1635" s="35"/>
      <c r="DDM1635" s="34"/>
      <c r="DDT1635" s="35"/>
      <c r="DDU1635" s="34"/>
      <c r="DEB1635" s="35"/>
      <c r="DEC1635" s="34"/>
      <c r="DEJ1635" s="35"/>
      <c r="DEK1635" s="34"/>
      <c r="DER1635" s="35"/>
      <c r="DES1635" s="34"/>
      <c r="DEZ1635" s="35"/>
      <c r="DFA1635" s="34"/>
      <c r="DFH1635" s="35"/>
      <c r="DFI1635" s="34"/>
      <c r="DFP1635" s="35"/>
      <c r="DFQ1635" s="34"/>
      <c r="DFX1635" s="35"/>
      <c r="DFY1635" s="34"/>
      <c r="DGF1635" s="35"/>
      <c r="DGG1635" s="34"/>
      <c r="DGN1635" s="35"/>
      <c r="DGO1635" s="34"/>
      <c r="DGV1635" s="35"/>
      <c r="DGW1635" s="34"/>
      <c r="DHD1635" s="35"/>
      <c r="DHE1635" s="34"/>
      <c r="DHL1635" s="35"/>
      <c r="DHM1635" s="34"/>
      <c r="DHT1635" s="35"/>
      <c r="DHU1635" s="34"/>
      <c r="DIB1635" s="35"/>
      <c r="DIC1635" s="34"/>
      <c r="DIJ1635" s="35"/>
      <c r="DIK1635" s="34"/>
      <c r="DIR1635" s="35"/>
      <c r="DIS1635" s="34"/>
      <c r="DIZ1635" s="35"/>
      <c r="DJA1635" s="34"/>
      <c r="DJH1635" s="35"/>
      <c r="DJI1635" s="34"/>
      <c r="DJP1635" s="35"/>
      <c r="DJQ1635" s="34"/>
      <c r="DJX1635" s="35"/>
      <c r="DJY1635" s="34"/>
      <c r="DKF1635" s="35"/>
      <c r="DKG1635" s="34"/>
      <c r="DKN1635" s="35"/>
      <c r="DKO1635" s="34"/>
      <c r="DKV1635" s="35"/>
      <c r="DKW1635" s="34"/>
      <c r="DLD1635" s="35"/>
      <c r="DLE1635" s="34"/>
      <c r="DLL1635" s="35"/>
      <c r="DLM1635" s="34"/>
      <c r="DLT1635" s="35"/>
      <c r="DLU1635" s="34"/>
      <c r="DMB1635" s="35"/>
      <c r="DMC1635" s="34"/>
      <c r="DMJ1635" s="35"/>
      <c r="DMK1635" s="34"/>
      <c r="DMR1635" s="35"/>
      <c r="DMS1635" s="34"/>
      <c r="DMZ1635" s="35"/>
      <c r="DNA1635" s="34"/>
      <c r="DNH1635" s="35"/>
      <c r="DNI1635" s="34"/>
      <c r="DNP1635" s="35"/>
      <c r="DNQ1635" s="34"/>
      <c r="DNX1635" s="35"/>
      <c r="DNY1635" s="34"/>
      <c r="DOF1635" s="35"/>
      <c r="DOG1635" s="34"/>
      <c r="DON1635" s="35"/>
      <c r="DOO1635" s="34"/>
      <c r="DOV1635" s="35"/>
      <c r="DOW1635" s="34"/>
      <c r="DPD1635" s="35"/>
      <c r="DPE1635" s="34"/>
      <c r="DPL1635" s="35"/>
      <c r="DPM1635" s="34"/>
      <c r="DPT1635" s="35"/>
      <c r="DPU1635" s="34"/>
      <c r="DQB1635" s="35"/>
      <c r="DQC1635" s="34"/>
      <c r="DQJ1635" s="35"/>
      <c r="DQK1635" s="34"/>
      <c r="DQR1635" s="35"/>
      <c r="DQS1635" s="34"/>
      <c r="DQZ1635" s="35"/>
      <c r="DRA1635" s="34"/>
      <c r="DRH1635" s="35"/>
      <c r="DRI1635" s="34"/>
      <c r="DRP1635" s="35"/>
      <c r="DRQ1635" s="34"/>
      <c r="DRX1635" s="35"/>
      <c r="DRY1635" s="34"/>
      <c r="DSF1635" s="35"/>
      <c r="DSG1635" s="34"/>
      <c r="DSN1635" s="35"/>
      <c r="DSO1635" s="34"/>
      <c r="DSV1635" s="35"/>
      <c r="DSW1635" s="34"/>
      <c r="DTD1635" s="35"/>
      <c r="DTE1635" s="34"/>
      <c r="DTL1635" s="35"/>
      <c r="DTM1635" s="34"/>
      <c r="DTT1635" s="35"/>
      <c r="DTU1635" s="34"/>
      <c r="DUB1635" s="35"/>
      <c r="DUC1635" s="34"/>
      <c r="DUJ1635" s="35"/>
      <c r="DUK1635" s="34"/>
      <c r="DUR1635" s="35"/>
      <c r="DUS1635" s="34"/>
      <c r="DUZ1635" s="35"/>
      <c r="DVA1635" s="34"/>
      <c r="DVH1635" s="35"/>
      <c r="DVI1635" s="34"/>
      <c r="DVP1635" s="35"/>
      <c r="DVQ1635" s="34"/>
      <c r="DVX1635" s="35"/>
      <c r="DVY1635" s="34"/>
      <c r="DWF1635" s="35"/>
      <c r="DWG1635" s="34"/>
      <c r="DWN1635" s="35"/>
      <c r="DWO1635" s="34"/>
      <c r="DWV1635" s="35"/>
      <c r="DWW1635" s="34"/>
      <c r="DXD1635" s="35"/>
      <c r="DXE1635" s="34"/>
      <c r="DXL1635" s="35"/>
      <c r="DXM1635" s="34"/>
      <c r="DXT1635" s="35"/>
      <c r="DXU1635" s="34"/>
      <c r="DYB1635" s="35"/>
      <c r="DYC1635" s="34"/>
      <c r="DYJ1635" s="35"/>
      <c r="DYK1635" s="34"/>
      <c r="DYR1635" s="35"/>
      <c r="DYS1635" s="34"/>
      <c r="DYZ1635" s="35"/>
      <c r="DZA1635" s="34"/>
      <c r="DZH1635" s="35"/>
      <c r="DZI1635" s="34"/>
      <c r="DZP1635" s="35"/>
      <c r="DZQ1635" s="34"/>
      <c r="DZX1635" s="35"/>
      <c r="DZY1635" s="34"/>
      <c r="EAF1635" s="35"/>
      <c r="EAG1635" s="34"/>
      <c r="EAN1635" s="35"/>
      <c r="EAO1635" s="34"/>
      <c r="EAV1635" s="35"/>
      <c r="EAW1635" s="34"/>
      <c r="EBD1635" s="35"/>
      <c r="EBE1635" s="34"/>
      <c r="EBL1635" s="35"/>
      <c r="EBM1635" s="34"/>
      <c r="EBT1635" s="35"/>
      <c r="EBU1635" s="34"/>
      <c r="ECB1635" s="35"/>
      <c r="ECC1635" s="34"/>
      <c r="ECJ1635" s="35"/>
      <c r="ECK1635" s="34"/>
      <c r="ECR1635" s="35"/>
      <c r="ECS1635" s="34"/>
      <c r="ECZ1635" s="35"/>
      <c r="EDA1635" s="34"/>
      <c r="EDH1635" s="35"/>
      <c r="EDI1635" s="34"/>
      <c r="EDP1635" s="35"/>
      <c r="EDQ1635" s="34"/>
      <c r="EDX1635" s="35"/>
      <c r="EDY1635" s="34"/>
      <c r="EEF1635" s="35"/>
      <c r="EEG1635" s="34"/>
      <c r="EEN1635" s="35"/>
      <c r="EEO1635" s="34"/>
      <c r="EEV1635" s="35"/>
      <c r="EEW1635" s="34"/>
      <c r="EFD1635" s="35"/>
      <c r="EFE1635" s="34"/>
      <c r="EFL1635" s="35"/>
      <c r="EFM1635" s="34"/>
      <c r="EFT1635" s="35"/>
      <c r="EFU1635" s="34"/>
      <c r="EGB1635" s="35"/>
      <c r="EGC1635" s="34"/>
      <c r="EGJ1635" s="35"/>
      <c r="EGK1635" s="34"/>
      <c r="EGR1635" s="35"/>
      <c r="EGS1635" s="34"/>
      <c r="EGZ1635" s="35"/>
      <c r="EHA1635" s="34"/>
      <c r="EHH1635" s="35"/>
      <c r="EHI1635" s="34"/>
      <c r="EHP1635" s="35"/>
      <c r="EHQ1635" s="34"/>
      <c r="EHX1635" s="35"/>
      <c r="EHY1635" s="34"/>
      <c r="EIF1635" s="35"/>
      <c r="EIG1635" s="34"/>
      <c r="EIN1635" s="35"/>
      <c r="EIO1635" s="34"/>
      <c r="EIV1635" s="35"/>
      <c r="EIW1635" s="34"/>
      <c r="EJD1635" s="35"/>
      <c r="EJE1635" s="34"/>
      <c r="EJL1635" s="35"/>
      <c r="EJM1635" s="34"/>
      <c r="EJT1635" s="35"/>
      <c r="EJU1635" s="34"/>
      <c r="EKB1635" s="35"/>
      <c r="EKC1635" s="34"/>
      <c r="EKJ1635" s="35"/>
      <c r="EKK1635" s="34"/>
      <c r="EKR1635" s="35"/>
      <c r="EKS1635" s="34"/>
      <c r="EKZ1635" s="35"/>
      <c r="ELA1635" s="34"/>
      <c r="ELH1635" s="35"/>
      <c r="ELI1635" s="34"/>
      <c r="ELP1635" s="35"/>
      <c r="ELQ1635" s="34"/>
      <c r="ELX1635" s="35"/>
      <c r="ELY1635" s="34"/>
      <c r="EMF1635" s="35"/>
      <c r="EMG1635" s="34"/>
      <c r="EMN1635" s="35"/>
      <c r="EMO1635" s="34"/>
      <c r="EMV1635" s="35"/>
      <c r="EMW1635" s="34"/>
      <c r="END1635" s="35"/>
      <c r="ENE1635" s="34"/>
      <c r="ENL1635" s="35"/>
      <c r="ENM1635" s="34"/>
      <c r="ENT1635" s="35"/>
      <c r="ENU1635" s="34"/>
      <c r="EOB1635" s="35"/>
      <c r="EOC1635" s="34"/>
      <c r="EOJ1635" s="35"/>
      <c r="EOK1635" s="34"/>
      <c r="EOR1635" s="35"/>
      <c r="EOS1635" s="34"/>
      <c r="EOZ1635" s="35"/>
      <c r="EPA1635" s="34"/>
      <c r="EPH1635" s="35"/>
      <c r="EPI1635" s="34"/>
      <c r="EPP1635" s="35"/>
      <c r="EPQ1635" s="34"/>
      <c r="EPX1635" s="35"/>
      <c r="EPY1635" s="34"/>
      <c r="EQF1635" s="35"/>
      <c r="EQG1635" s="34"/>
      <c r="EQN1635" s="35"/>
      <c r="EQO1635" s="34"/>
      <c r="EQV1635" s="35"/>
      <c r="EQW1635" s="34"/>
      <c r="ERD1635" s="35"/>
      <c r="ERE1635" s="34"/>
      <c r="ERL1635" s="35"/>
      <c r="ERM1635" s="34"/>
      <c r="ERT1635" s="35"/>
      <c r="ERU1635" s="34"/>
      <c r="ESB1635" s="35"/>
      <c r="ESC1635" s="34"/>
      <c r="ESJ1635" s="35"/>
      <c r="ESK1635" s="34"/>
      <c r="ESR1635" s="35"/>
      <c r="ESS1635" s="34"/>
      <c r="ESZ1635" s="35"/>
      <c r="ETA1635" s="34"/>
      <c r="ETH1635" s="35"/>
      <c r="ETI1635" s="34"/>
      <c r="ETP1635" s="35"/>
      <c r="ETQ1635" s="34"/>
      <c r="ETX1635" s="35"/>
      <c r="ETY1635" s="34"/>
      <c r="EUF1635" s="35"/>
      <c r="EUG1635" s="34"/>
      <c r="EUN1635" s="35"/>
      <c r="EUO1635" s="34"/>
      <c r="EUV1635" s="35"/>
      <c r="EUW1635" s="34"/>
      <c r="EVD1635" s="35"/>
      <c r="EVE1635" s="34"/>
      <c r="EVL1635" s="35"/>
      <c r="EVM1635" s="34"/>
      <c r="EVT1635" s="35"/>
      <c r="EVU1635" s="34"/>
      <c r="EWB1635" s="35"/>
      <c r="EWC1635" s="34"/>
      <c r="EWJ1635" s="35"/>
      <c r="EWK1635" s="34"/>
      <c r="EWR1635" s="35"/>
      <c r="EWS1635" s="34"/>
      <c r="EWZ1635" s="35"/>
      <c r="EXA1635" s="34"/>
      <c r="EXH1635" s="35"/>
      <c r="EXI1635" s="34"/>
      <c r="EXP1635" s="35"/>
      <c r="EXQ1635" s="34"/>
      <c r="EXX1635" s="35"/>
      <c r="EXY1635" s="34"/>
      <c r="EYF1635" s="35"/>
      <c r="EYG1635" s="34"/>
      <c r="EYN1635" s="35"/>
      <c r="EYO1635" s="34"/>
      <c r="EYV1635" s="35"/>
      <c r="EYW1635" s="34"/>
      <c r="EZD1635" s="35"/>
      <c r="EZE1635" s="34"/>
      <c r="EZL1635" s="35"/>
      <c r="EZM1635" s="34"/>
      <c r="EZT1635" s="35"/>
      <c r="EZU1635" s="34"/>
      <c r="FAB1635" s="35"/>
      <c r="FAC1635" s="34"/>
      <c r="FAJ1635" s="35"/>
      <c r="FAK1635" s="34"/>
      <c r="FAR1635" s="35"/>
      <c r="FAS1635" s="34"/>
      <c r="FAZ1635" s="35"/>
      <c r="FBA1635" s="34"/>
      <c r="FBH1635" s="35"/>
      <c r="FBI1635" s="34"/>
      <c r="FBP1635" s="35"/>
      <c r="FBQ1635" s="34"/>
      <c r="FBX1635" s="35"/>
      <c r="FBY1635" s="34"/>
      <c r="FCF1635" s="35"/>
      <c r="FCG1635" s="34"/>
      <c r="FCN1635" s="35"/>
      <c r="FCO1635" s="34"/>
      <c r="FCV1635" s="35"/>
      <c r="FCW1635" s="34"/>
      <c r="FDD1635" s="35"/>
      <c r="FDE1635" s="34"/>
      <c r="FDL1635" s="35"/>
      <c r="FDM1635" s="34"/>
      <c r="FDT1635" s="35"/>
      <c r="FDU1635" s="34"/>
      <c r="FEB1635" s="35"/>
      <c r="FEC1635" s="34"/>
      <c r="FEJ1635" s="35"/>
      <c r="FEK1635" s="34"/>
      <c r="FER1635" s="35"/>
      <c r="FES1635" s="34"/>
      <c r="FEZ1635" s="35"/>
      <c r="FFA1635" s="34"/>
      <c r="FFH1635" s="35"/>
      <c r="FFI1635" s="34"/>
      <c r="FFP1635" s="35"/>
      <c r="FFQ1635" s="34"/>
      <c r="FFX1635" s="35"/>
      <c r="FFY1635" s="34"/>
      <c r="FGF1635" s="35"/>
      <c r="FGG1635" s="34"/>
      <c r="FGN1635" s="35"/>
      <c r="FGO1635" s="34"/>
      <c r="FGV1635" s="35"/>
      <c r="FGW1635" s="34"/>
      <c r="FHD1635" s="35"/>
      <c r="FHE1635" s="34"/>
      <c r="FHL1635" s="35"/>
      <c r="FHM1635" s="34"/>
      <c r="FHT1635" s="35"/>
      <c r="FHU1635" s="34"/>
      <c r="FIB1635" s="35"/>
      <c r="FIC1635" s="34"/>
      <c r="FIJ1635" s="35"/>
      <c r="FIK1635" s="34"/>
      <c r="FIR1635" s="35"/>
      <c r="FIS1635" s="34"/>
      <c r="FIZ1635" s="35"/>
      <c r="FJA1635" s="34"/>
      <c r="FJH1635" s="35"/>
      <c r="FJI1635" s="34"/>
      <c r="FJP1635" s="35"/>
      <c r="FJQ1635" s="34"/>
      <c r="FJX1635" s="35"/>
      <c r="FJY1635" s="34"/>
      <c r="FKF1635" s="35"/>
      <c r="FKG1635" s="34"/>
      <c r="FKN1635" s="35"/>
      <c r="FKO1635" s="34"/>
      <c r="FKV1635" s="35"/>
      <c r="FKW1635" s="34"/>
      <c r="FLD1635" s="35"/>
      <c r="FLE1635" s="34"/>
      <c r="FLL1635" s="35"/>
      <c r="FLM1635" s="34"/>
      <c r="FLT1635" s="35"/>
      <c r="FLU1635" s="34"/>
      <c r="FMB1635" s="35"/>
      <c r="FMC1635" s="34"/>
      <c r="FMJ1635" s="35"/>
      <c r="FMK1635" s="34"/>
      <c r="FMR1635" s="35"/>
      <c r="FMS1635" s="34"/>
      <c r="FMZ1635" s="35"/>
      <c r="FNA1635" s="34"/>
      <c r="FNH1635" s="35"/>
      <c r="FNI1635" s="34"/>
      <c r="FNP1635" s="35"/>
      <c r="FNQ1635" s="34"/>
      <c r="FNX1635" s="35"/>
      <c r="FNY1635" s="34"/>
      <c r="FOF1635" s="35"/>
      <c r="FOG1635" s="34"/>
      <c r="FON1635" s="35"/>
      <c r="FOO1635" s="34"/>
      <c r="FOV1635" s="35"/>
      <c r="FOW1635" s="34"/>
      <c r="FPD1635" s="35"/>
      <c r="FPE1635" s="34"/>
      <c r="FPL1635" s="35"/>
      <c r="FPM1635" s="34"/>
      <c r="FPT1635" s="35"/>
      <c r="FPU1635" s="34"/>
      <c r="FQB1635" s="35"/>
      <c r="FQC1635" s="34"/>
      <c r="FQJ1635" s="35"/>
      <c r="FQK1635" s="34"/>
      <c r="FQR1635" s="35"/>
      <c r="FQS1635" s="34"/>
      <c r="FQZ1635" s="35"/>
      <c r="FRA1635" s="34"/>
      <c r="FRH1635" s="35"/>
      <c r="FRI1635" s="34"/>
      <c r="FRP1635" s="35"/>
      <c r="FRQ1635" s="34"/>
      <c r="FRX1635" s="35"/>
      <c r="FRY1635" s="34"/>
      <c r="FSF1635" s="35"/>
      <c r="FSG1635" s="34"/>
      <c r="FSN1635" s="35"/>
      <c r="FSO1635" s="34"/>
      <c r="FSV1635" s="35"/>
      <c r="FSW1635" s="34"/>
      <c r="FTD1635" s="35"/>
      <c r="FTE1635" s="34"/>
      <c r="FTL1635" s="35"/>
      <c r="FTM1635" s="34"/>
      <c r="FTT1635" s="35"/>
      <c r="FTU1635" s="34"/>
      <c r="FUB1635" s="35"/>
      <c r="FUC1635" s="34"/>
      <c r="FUJ1635" s="35"/>
      <c r="FUK1635" s="34"/>
      <c r="FUR1635" s="35"/>
      <c r="FUS1635" s="34"/>
      <c r="FUZ1635" s="35"/>
      <c r="FVA1635" s="34"/>
      <c r="FVH1635" s="35"/>
      <c r="FVI1635" s="34"/>
      <c r="FVP1635" s="35"/>
      <c r="FVQ1635" s="34"/>
      <c r="FVX1635" s="35"/>
      <c r="FVY1635" s="34"/>
      <c r="FWF1635" s="35"/>
      <c r="FWG1635" s="34"/>
      <c r="FWN1635" s="35"/>
      <c r="FWO1635" s="34"/>
      <c r="FWV1635" s="35"/>
      <c r="FWW1635" s="34"/>
      <c r="FXD1635" s="35"/>
      <c r="FXE1635" s="34"/>
      <c r="FXL1635" s="35"/>
      <c r="FXM1635" s="34"/>
      <c r="FXT1635" s="35"/>
      <c r="FXU1635" s="34"/>
      <c r="FYB1635" s="35"/>
      <c r="FYC1635" s="34"/>
      <c r="FYJ1635" s="35"/>
      <c r="FYK1635" s="34"/>
      <c r="FYR1635" s="35"/>
      <c r="FYS1635" s="34"/>
      <c r="FYZ1635" s="35"/>
      <c r="FZA1635" s="34"/>
      <c r="FZH1635" s="35"/>
      <c r="FZI1635" s="34"/>
      <c r="FZP1635" s="35"/>
      <c r="FZQ1635" s="34"/>
      <c r="FZX1635" s="35"/>
      <c r="FZY1635" s="34"/>
      <c r="GAF1635" s="35"/>
      <c r="GAG1635" s="34"/>
      <c r="GAN1635" s="35"/>
      <c r="GAO1635" s="34"/>
      <c r="GAV1635" s="35"/>
      <c r="GAW1635" s="34"/>
      <c r="GBD1635" s="35"/>
      <c r="GBE1635" s="34"/>
      <c r="GBL1635" s="35"/>
      <c r="GBM1635" s="34"/>
      <c r="GBT1635" s="35"/>
      <c r="GBU1635" s="34"/>
      <c r="GCB1635" s="35"/>
      <c r="GCC1635" s="34"/>
      <c r="GCJ1635" s="35"/>
      <c r="GCK1635" s="34"/>
      <c r="GCR1635" s="35"/>
      <c r="GCS1635" s="34"/>
      <c r="GCZ1635" s="35"/>
      <c r="GDA1635" s="34"/>
      <c r="GDH1635" s="35"/>
      <c r="GDI1635" s="34"/>
      <c r="GDP1635" s="35"/>
      <c r="GDQ1635" s="34"/>
      <c r="GDX1635" s="35"/>
      <c r="GDY1635" s="34"/>
      <c r="GEF1635" s="35"/>
      <c r="GEG1635" s="34"/>
      <c r="GEN1635" s="35"/>
      <c r="GEO1635" s="34"/>
      <c r="GEV1635" s="35"/>
      <c r="GEW1635" s="34"/>
      <c r="GFD1635" s="35"/>
      <c r="GFE1635" s="34"/>
      <c r="GFL1635" s="35"/>
      <c r="GFM1635" s="34"/>
      <c r="GFT1635" s="35"/>
      <c r="GFU1635" s="34"/>
      <c r="GGB1635" s="35"/>
      <c r="GGC1635" s="34"/>
      <c r="GGJ1635" s="35"/>
      <c r="GGK1635" s="34"/>
      <c r="GGR1635" s="35"/>
      <c r="GGS1635" s="34"/>
      <c r="GGZ1635" s="35"/>
      <c r="GHA1635" s="34"/>
      <c r="GHH1635" s="35"/>
      <c r="GHI1635" s="34"/>
      <c r="GHP1635" s="35"/>
      <c r="GHQ1635" s="34"/>
      <c r="GHX1635" s="35"/>
      <c r="GHY1635" s="34"/>
      <c r="GIF1635" s="35"/>
      <c r="GIG1635" s="34"/>
      <c r="GIN1635" s="35"/>
      <c r="GIO1635" s="34"/>
      <c r="GIV1635" s="35"/>
      <c r="GIW1635" s="34"/>
      <c r="GJD1635" s="35"/>
      <c r="GJE1635" s="34"/>
      <c r="GJL1635" s="35"/>
      <c r="GJM1635" s="34"/>
      <c r="GJT1635" s="35"/>
      <c r="GJU1635" s="34"/>
      <c r="GKB1635" s="35"/>
      <c r="GKC1635" s="34"/>
      <c r="GKJ1635" s="35"/>
      <c r="GKK1635" s="34"/>
      <c r="GKR1635" s="35"/>
      <c r="GKS1635" s="34"/>
      <c r="GKZ1635" s="35"/>
      <c r="GLA1635" s="34"/>
      <c r="GLH1635" s="35"/>
      <c r="GLI1635" s="34"/>
      <c r="GLP1635" s="35"/>
      <c r="GLQ1635" s="34"/>
      <c r="GLX1635" s="35"/>
      <c r="GLY1635" s="34"/>
      <c r="GMF1635" s="35"/>
      <c r="GMG1635" s="34"/>
      <c r="GMN1635" s="35"/>
      <c r="GMO1635" s="34"/>
      <c r="GMV1635" s="35"/>
      <c r="GMW1635" s="34"/>
      <c r="GND1635" s="35"/>
      <c r="GNE1635" s="34"/>
      <c r="GNL1635" s="35"/>
      <c r="GNM1635" s="34"/>
      <c r="GNT1635" s="35"/>
      <c r="GNU1635" s="34"/>
      <c r="GOB1635" s="35"/>
      <c r="GOC1635" s="34"/>
      <c r="GOJ1635" s="35"/>
      <c r="GOK1635" s="34"/>
      <c r="GOR1635" s="35"/>
      <c r="GOS1635" s="34"/>
      <c r="GOZ1635" s="35"/>
      <c r="GPA1635" s="34"/>
      <c r="GPH1635" s="35"/>
      <c r="GPI1635" s="34"/>
      <c r="GPP1635" s="35"/>
      <c r="GPQ1635" s="34"/>
      <c r="GPX1635" s="35"/>
      <c r="GPY1635" s="34"/>
      <c r="GQF1635" s="35"/>
      <c r="GQG1635" s="34"/>
      <c r="GQN1635" s="35"/>
      <c r="GQO1635" s="34"/>
      <c r="GQV1635" s="35"/>
      <c r="GQW1635" s="34"/>
      <c r="GRD1635" s="35"/>
      <c r="GRE1635" s="34"/>
      <c r="GRL1635" s="35"/>
      <c r="GRM1635" s="34"/>
      <c r="GRT1635" s="35"/>
      <c r="GRU1635" s="34"/>
      <c r="GSB1635" s="35"/>
      <c r="GSC1635" s="34"/>
      <c r="GSJ1635" s="35"/>
      <c r="GSK1635" s="34"/>
      <c r="GSR1635" s="35"/>
      <c r="GSS1635" s="34"/>
      <c r="GSZ1635" s="35"/>
      <c r="GTA1635" s="34"/>
      <c r="GTH1635" s="35"/>
      <c r="GTI1635" s="34"/>
      <c r="GTP1635" s="35"/>
      <c r="GTQ1635" s="34"/>
      <c r="GTX1635" s="35"/>
      <c r="GTY1635" s="34"/>
      <c r="GUF1635" s="35"/>
      <c r="GUG1635" s="34"/>
      <c r="GUN1635" s="35"/>
      <c r="GUO1635" s="34"/>
      <c r="GUV1635" s="35"/>
      <c r="GUW1635" s="34"/>
      <c r="GVD1635" s="35"/>
      <c r="GVE1635" s="34"/>
      <c r="GVL1635" s="35"/>
      <c r="GVM1635" s="34"/>
      <c r="GVT1635" s="35"/>
      <c r="GVU1635" s="34"/>
      <c r="GWB1635" s="35"/>
      <c r="GWC1635" s="34"/>
      <c r="GWJ1635" s="35"/>
      <c r="GWK1635" s="34"/>
      <c r="GWR1635" s="35"/>
      <c r="GWS1635" s="34"/>
      <c r="GWZ1635" s="35"/>
      <c r="GXA1635" s="34"/>
      <c r="GXH1635" s="35"/>
      <c r="GXI1635" s="34"/>
      <c r="GXP1635" s="35"/>
      <c r="GXQ1635" s="34"/>
      <c r="GXX1635" s="35"/>
      <c r="GXY1635" s="34"/>
      <c r="GYF1635" s="35"/>
      <c r="GYG1635" s="34"/>
      <c r="GYN1635" s="35"/>
      <c r="GYO1635" s="34"/>
      <c r="GYV1635" s="35"/>
      <c r="GYW1635" s="34"/>
      <c r="GZD1635" s="35"/>
      <c r="GZE1635" s="34"/>
      <c r="GZL1635" s="35"/>
      <c r="GZM1635" s="34"/>
      <c r="GZT1635" s="35"/>
      <c r="GZU1635" s="34"/>
      <c r="HAB1635" s="35"/>
      <c r="HAC1635" s="34"/>
      <c r="HAJ1635" s="35"/>
      <c r="HAK1635" s="34"/>
      <c r="HAR1635" s="35"/>
      <c r="HAS1635" s="34"/>
      <c r="HAZ1635" s="35"/>
      <c r="HBA1635" s="34"/>
      <c r="HBH1635" s="35"/>
      <c r="HBI1635" s="34"/>
      <c r="HBP1635" s="35"/>
      <c r="HBQ1635" s="34"/>
      <c r="HBX1635" s="35"/>
      <c r="HBY1635" s="34"/>
      <c r="HCF1635" s="35"/>
      <c r="HCG1635" s="34"/>
      <c r="HCN1635" s="35"/>
      <c r="HCO1635" s="34"/>
      <c r="HCV1635" s="35"/>
      <c r="HCW1635" s="34"/>
      <c r="HDD1635" s="35"/>
      <c r="HDE1635" s="34"/>
      <c r="HDL1635" s="35"/>
      <c r="HDM1635" s="34"/>
      <c r="HDT1635" s="35"/>
      <c r="HDU1635" s="34"/>
      <c r="HEB1635" s="35"/>
      <c r="HEC1635" s="34"/>
      <c r="HEJ1635" s="35"/>
      <c r="HEK1635" s="34"/>
      <c r="HER1635" s="35"/>
      <c r="HES1635" s="34"/>
      <c r="HEZ1635" s="35"/>
      <c r="HFA1635" s="34"/>
      <c r="HFH1635" s="35"/>
      <c r="HFI1635" s="34"/>
      <c r="HFP1635" s="35"/>
      <c r="HFQ1635" s="34"/>
      <c r="HFX1635" s="35"/>
      <c r="HFY1635" s="34"/>
      <c r="HGF1635" s="35"/>
      <c r="HGG1635" s="34"/>
      <c r="HGN1635" s="35"/>
      <c r="HGO1635" s="34"/>
      <c r="HGV1635" s="35"/>
      <c r="HGW1635" s="34"/>
      <c r="HHD1635" s="35"/>
      <c r="HHE1635" s="34"/>
      <c r="HHL1635" s="35"/>
      <c r="HHM1635" s="34"/>
      <c r="HHT1635" s="35"/>
      <c r="HHU1635" s="34"/>
      <c r="HIB1635" s="35"/>
      <c r="HIC1635" s="34"/>
      <c r="HIJ1635" s="35"/>
      <c r="HIK1635" s="34"/>
      <c r="HIR1635" s="35"/>
      <c r="HIS1635" s="34"/>
      <c r="HIZ1635" s="35"/>
      <c r="HJA1635" s="34"/>
      <c r="HJH1635" s="35"/>
      <c r="HJI1635" s="34"/>
      <c r="HJP1635" s="35"/>
      <c r="HJQ1635" s="34"/>
      <c r="HJX1635" s="35"/>
      <c r="HJY1635" s="34"/>
      <c r="HKF1635" s="35"/>
      <c r="HKG1635" s="34"/>
      <c r="HKN1635" s="35"/>
      <c r="HKO1635" s="34"/>
      <c r="HKV1635" s="35"/>
      <c r="HKW1635" s="34"/>
      <c r="HLD1635" s="35"/>
      <c r="HLE1635" s="34"/>
      <c r="HLL1635" s="35"/>
      <c r="HLM1635" s="34"/>
      <c r="HLT1635" s="35"/>
      <c r="HLU1635" s="34"/>
      <c r="HMB1635" s="35"/>
      <c r="HMC1635" s="34"/>
      <c r="HMJ1635" s="35"/>
      <c r="HMK1635" s="34"/>
      <c r="HMR1635" s="35"/>
      <c r="HMS1635" s="34"/>
      <c r="HMZ1635" s="35"/>
      <c r="HNA1635" s="34"/>
      <c r="HNH1635" s="35"/>
      <c r="HNI1635" s="34"/>
      <c r="HNP1635" s="35"/>
      <c r="HNQ1635" s="34"/>
      <c r="HNX1635" s="35"/>
      <c r="HNY1635" s="34"/>
      <c r="HOF1635" s="35"/>
      <c r="HOG1635" s="34"/>
      <c r="HON1635" s="35"/>
      <c r="HOO1635" s="34"/>
      <c r="HOV1635" s="35"/>
      <c r="HOW1635" s="34"/>
      <c r="HPD1635" s="35"/>
      <c r="HPE1635" s="34"/>
      <c r="HPL1635" s="35"/>
      <c r="HPM1635" s="34"/>
      <c r="HPT1635" s="35"/>
      <c r="HPU1635" s="34"/>
      <c r="HQB1635" s="35"/>
      <c r="HQC1635" s="34"/>
      <c r="HQJ1635" s="35"/>
      <c r="HQK1635" s="34"/>
      <c r="HQR1635" s="35"/>
      <c r="HQS1635" s="34"/>
      <c r="HQZ1635" s="35"/>
      <c r="HRA1635" s="34"/>
      <c r="HRH1635" s="35"/>
      <c r="HRI1635" s="34"/>
      <c r="HRP1635" s="35"/>
      <c r="HRQ1635" s="34"/>
      <c r="HRX1635" s="35"/>
      <c r="HRY1635" s="34"/>
      <c r="HSF1635" s="35"/>
      <c r="HSG1635" s="34"/>
      <c r="HSN1635" s="35"/>
      <c r="HSO1635" s="34"/>
      <c r="HSV1635" s="35"/>
      <c r="HSW1635" s="34"/>
      <c r="HTD1635" s="35"/>
      <c r="HTE1635" s="34"/>
      <c r="HTL1635" s="35"/>
      <c r="HTM1635" s="34"/>
      <c r="HTT1635" s="35"/>
      <c r="HTU1635" s="34"/>
      <c r="HUB1635" s="35"/>
      <c r="HUC1635" s="34"/>
      <c r="HUJ1635" s="35"/>
      <c r="HUK1635" s="34"/>
      <c r="HUR1635" s="35"/>
      <c r="HUS1635" s="34"/>
      <c r="HUZ1635" s="35"/>
      <c r="HVA1635" s="34"/>
      <c r="HVH1635" s="35"/>
      <c r="HVI1635" s="34"/>
      <c r="HVP1635" s="35"/>
      <c r="HVQ1635" s="34"/>
      <c r="HVX1635" s="35"/>
      <c r="HVY1635" s="34"/>
      <c r="HWF1635" s="35"/>
      <c r="HWG1635" s="34"/>
      <c r="HWN1635" s="35"/>
      <c r="HWO1635" s="34"/>
      <c r="HWV1635" s="35"/>
      <c r="HWW1635" s="34"/>
      <c r="HXD1635" s="35"/>
      <c r="HXE1635" s="34"/>
      <c r="HXL1635" s="35"/>
      <c r="HXM1635" s="34"/>
      <c r="HXT1635" s="35"/>
      <c r="HXU1635" s="34"/>
      <c r="HYB1635" s="35"/>
      <c r="HYC1635" s="34"/>
      <c r="HYJ1635" s="35"/>
      <c r="HYK1635" s="34"/>
      <c r="HYR1635" s="35"/>
      <c r="HYS1635" s="34"/>
      <c r="HYZ1635" s="35"/>
      <c r="HZA1635" s="34"/>
      <c r="HZH1635" s="35"/>
      <c r="HZI1635" s="34"/>
      <c r="HZP1635" s="35"/>
      <c r="HZQ1635" s="34"/>
      <c r="HZX1635" s="35"/>
      <c r="HZY1635" s="34"/>
      <c r="IAF1635" s="35"/>
      <c r="IAG1635" s="34"/>
      <c r="IAN1635" s="35"/>
      <c r="IAO1635" s="34"/>
      <c r="IAV1635" s="35"/>
      <c r="IAW1635" s="34"/>
      <c r="IBD1635" s="35"/>
      <c r="IBE1635" s="34"/>
      <c r="IBL1635" s="35"/>
      <c r="IBM1635" s="34"/>
      <c r="IBT1635" s="35"/>
      <c r="IBU1635" s="34"/>
      <c r="ICB1635" s="35"/>
      <c r="ICC1635" s="34"/>
      <c r="ICJ1635" s="35"/>
      <c r="ICK1635" s="34"/>
      <c r="ICR1635" s="35"/>
      <c r="ICS1635" s="34"/>
      <c r="ICZ1635" s="35"/>
      <c r="IDA1635" s="34"/>
      <c r="IDH1635" s="35"/>
      <c r="IDI1635" s="34"/>
      <c r="IDP1635" s="35"/>
      <c r="IDQ1635" s="34"/>
      <c r="IDX1635" s="35"/>
      <c r="IDY1635" s="34"/>
      <c r="IEF1635" s="35"/>
      <c r="IEG1635" s="34"/>
      <c r="IEN1635" s="35"/>
      <c r="IEO1635" s="34"/>
      <c r="IEV1635" s="35"/>
      <c r="IEW1635" s="34"/>
      <c r="IFD1635" s="35"/>
      <c r="IFE1635" s="34"/>
      <c r="IFL1635" s="35"/>
      <c r="IFM1635" s="34"/>
      <c r="IFT1635" s="35"/>
      <c r="IFU1635" s="34"/>
      <c r="IGB1635" s="35"/>
      <c r="IGC1635" s="34"/>
      <c r="IGJ1635" s="35"/>
      <c r="IGK1635" s="34"/>
      <c r="IGR1635" s="35"/>
      <c r="IGS1635" s="34"/>
      <c r="IGZ1635" s="35"/>
      <c r="IHA1635" s="34"/>
      <c r="IHH1635" s="35"/>
      <c r="IHI1635" s="34"/>
      <c r="IHP1635" s="35"/>
      <c r="IHQ1635" s="34"/>
      <c r="IHX1635" s="35"/>
      <c r="IHY1635" s="34"/>
      <c r="IIF1635" s="35"/>
      <c r="IIG1635" s="34"/>
      <c r="IIN1635" s="35"/>
      <c r="IIO1635" s="34"/>
      <c r="IIV1635" s="35"/>
      <c r="IIW1635" s="34"/>
      <c r="IJD1635" s="35"/>
      <c r="IJE1635" s="34"/>
      <c r="IJL1635" s="35"/>
      <c r="IJM1635" s="34"/>
      <c r="IJT1635" s="35"/>
      <c r="IJU1635" s="34"/>
      <c r="IKB1635" s="35"/>
      <c r="IKC1635" s="34"/>
      <c r="IKJ1635" s="35"/>
      <c r="IKK1635" s="34"/>
      <c r="IKR1635" s="35"/>
      <c r="IKS1635" s="34"/>
      <c r="IKZ1635" s="35"/>
      <c r="ILA1635" s="34"/>
      <c r="ILH1635" s="35"/>
      <c r="ILI1635" s="34"/>
      <c r="ILP1635" s="35"/>
      <c r="ILQ1635" s="34"/>
      <c r="ILX1635" s="35"/>
      <c r="ILY1635" s="34"/>
      <c r="IMF1635" s="35"/>
      <c r="IMG1635" s="34"/>
      <c r="IMN1635" s="35"/>
      <c r="IMO1635" s="34"/>
      <c r="IMV1635" s="35"/>
      <c r="IMW1635" s="34"/>
      <c r="IND1635" s="35"/>
      <c r="INE1635" s="34"/>
      <c r="INL1635" s="35"/>
      <c r="INM1635" s="34"/>
      <c r="INT1635" s="35"/>
      <c r="INU1635" s="34"/>
      <c r="IOB1635" s="35"/>
      <c r="IOC1635" s="34"/>
      <c r="IOJ1635" s="35"/>
      <c r="IOK1635" s="34"/>
      <c r="IOR1635" s="35"/>
      <c r="IOS1635" s="34"/>
      <c r="IOZ1635" s="35"/>
      <c r="IPA1635" s="34"/>
      <c r="IPH1635" s="35"/>
      <c r="IPI1635" s="34"/>
      <c r="IPP1635" s="35"/>
      <c r="IPQ1635" s="34"/>
      <c r="IPX1635" s="35"/>
      <c r="IPY1635" s="34"/>
      <c r="IQF1635" s="35"/>
      <c r="IQG1635" s="34"/>
      <c r="IQN1635" s="35"/>
      <c r="IQO1635" s="34"/>
      <c r="IQV1635" s="35"/>
      <c r="IQW1635" s="34"/>
      <c r="IRD1635" s="35"/>
      <c r="IRE1635" s="34"/>
      <c r="IRL1635" s="35"/>
      <c r="IRM1635" s="34"/>
      <c r="IRT1635" s="35"/>
      <c r="IRU1635" s="34"/>
      <c r="ISB1635" s="35"/>
      <c r="ISC1635" s="34"/>
      <c r="ISJ1635" s="35"/>
      <c r="ISK1635" s="34"/>
      <c r="ISR1635" s="35"/>
      <c r="ISS1635" s="34"/>
      <c r="ISZ1635" s="35"/>
      <c r="ITA1635" s="34"/>
      <c r="ITH1635" s="35"/>
      <c r="ITI1635" s="34"/>
      <c r="ITP1635" s="35"/>
      <c r="ITQ1635" s="34"/>
      <c r="ITX1635" s="35"/>
      <c r="ITY1635" s="34"/>
      <c r="IUF1635" s="35"/>
      <c r="IUG1635" s="34"/>
      <c r="IUN1635" s="35"/>
      <c r="IUO1635" s="34"/>
      <c r="IUV1635" s="35"/>
      <c r="IUW1635" s="34"/>
      <c r="IVD1635" s="35"/>
      <c r="IVE1635" s="34"/>
      <c r="IVL1635" s="35"/>
      <c r="IVM1635" s="34"/>
      <c r="IVT1635" s="35"/>
      <c r="IVU1635" s="34"/>
      <c r="IWB1635" s="35"/>
      <c r="IWC1635" s="34"/>
      <c r="IWJ1635" s="35"/>
      <c r="IWK1635" s="34"/>
      <c r="IWR1635" s="35"/>
      <c r="IWS1635" s="34"/>
      <c r="IWZ1635" s="35"/>
      <c r="IXA1635" s="34"/>
      <c r="IXH1635" s="35"/>
      <c r="IXI1635" s="34"/>
      <c r="IXP1635" s="35"/>
      <c r="IXQ1635" s="34"/>
      <c r="IXX1635" s="35"/>
      <c r="IXY1635" s="34"/>
      <c r="IYF1635" s="35"/>
      <c r="IYG1635" s="34"/>
      <c r="IYN1635" s="35"/>
      <c r="IYO1635" s="34"/>
      <c r="IYV1635" s="35"/>
      <c r="IYW1635" s="34"/>
      <c r="IZD1635" s="35"/>
      <c r="IZE1635" s="34"/>
      <c r="IZL1635" s="35"/>
      <c r="IZM1635" s="34"/>
      <c r="IZT1635" s="35"/>
      <c r="IZU1635" s="34"/>
      <c r="JAB1635" s="35"/>
      <c r="JAC1635" s="34"/>
      <c r="JAJ1635" s="35"/>
      <c r="JAK1635" s="34"/>
      <c r="JAR1635" s="35"/>
      <c r="JAS1635" s="34"/>
      <c r="JAZ1635" s="35"/>
      <c r="JBA1635" s="34"/>
      <c r="JBH1635" s="35"/>
      <c r="JBI1635" s="34"/>
      <c r="JBP1635" s="35"/>
      <c r="JBQ1635" s="34"/>
      <c r="JBX1635" s="35"/>
      <c r="JBY1635" s="34"/>
      <c r="JCF1635" s="35"/>
      <c r="JCG1635" s="34"/>
      <c r="JCN1635" s="35"/>
      <c r="JCO1635" s="34"/>
      <c r="JCV1635" s="35"/>
      <c r="JCW1635" s="34"/>
      <c r="JDD1635" s="35"/>
      <c r="JDE1635" s="34"/>
      <c r="JDL1635" s="35"/>
      <c r="JDM1635" s="34"/>
      <c r="JDT1635" s="35"/>
      <c r="JDU1635" s="34"/>
      <c r="JEB1635" s="35"/>
      <c r="JEC1635" s="34"/>
      <c r="JEJ1635" s="35"/>
      <c r="JEK1635" s="34"/>
      <c r="JER1635" s="35"/>
      <c r="JES1635" s="34"/>
      <c r="JEZ1635" s="35"/>
      <c r="JFA1635" s="34"/>
      <c r="JFH1635" s="35"/>
      <c r="JFI1635" s="34"/>
      <c r="JFP1635" s="35"/>
      <c r="JFQ1635" s="34"/>
      <c r="JFX1635" s="35"/>
      <c r="JFY1635" s="34"/>
      <c r="JGF1635" s="35"/>
      <c r="JGG1635" s="34"/>
      <c r="JGN1635" s="35"/>
      <c r="JGO1635" s="34"/>
      <c r="JGV1635" s="35"/>
      <c r="JGW1635" s="34"/>
      <c r="JHD1635" s="35"/>
      <c r="JHE1635" s="34"/>
      <c r="JHL1635" s="35"/>
      <c r="JHM1635" s="34"/>
      <c r="JHT1635" s="35"/>
      <c r="JHU1635" s="34"/>
      <c r="JIB1635" s="35"/>
      <c r="JIC1635" s="34"/>
      <c r="JIJ1635" s="35"/>
      <c r="JIK1635" s="34"/>
      <c r="JIR1635" s="35"/>
      <c r="JIS1635" s="34"/>
      <c r="JIZ1635" s="35"/>
      <c r="JJA1635" s="34"/>
      <c r="JJH1635" s="35"/>
      <c r="JJI1635" s="34"/>
      <c r="JJP1635" s="35"/>
      <c r="JJQ1635" s="34"/>
      <c r="JJX1635" s="35"/>
      <c r="JJY1635" s="34"/>
      <c r="JKF1635" s="35"/>
      <c r="JKG1635" s="34"/>
      <c r="JKN1635" s="35"/>
      <c r="JKO1635" s="34"/>
      <c r="JKV1635" s="35"/>
      <c r="JKW1635" s="34"/>
      <c r="JLD1635" s="35"/>
      <c r="JLE1635" s="34"/>
      <c r="JLL1635" s="35"/>
      <c r="JLM1635" s="34"/>
      <c r="JLT1635" s="35"/>
      <c r="JLU1635" s="34"/>
      <c r="JMB1635" s="35"/>
      <c r="JMC1635" s="34"/>
      <c r="JMJ1635" s="35"/>
      <c r="JMK1635" s="34"/>
      <c r="JMR1635" s="35"/>
      <c r="JMS1635" s="34"/>
      <c r="JMZ1635" s="35"/>
      <c r="JNA1635" s="34"/>
      <c r="JNH1635" s="35"/>
      <c r="JNI1635" s="34"/>
      <c r="JNP1635" s="35"/>
      <c r="JNQ1635" s="34"/>
      <c r="JNX1635" s="35"/>
      <c r="JNY1635" s="34"/>
      <c r="JOF1635" s="35"/>
      <c r="JOG1635" s="34"/>
      <c r="JON1635" s="35"/>
      <c r="JOO1635" s="34"/>
      <c r="JOV1635" s="35"/>
      <c r="JOW1635" s="34"/>
      <c r="JPD1635" s="35"/>
      <c r="JPE1635" s="34"/>
      <c r="JPL1635" s="35"/>
      <c r="JPM1635" s="34"/>
      <c r="JPT1635" s="35"/>
      <c r="JPU1635" s="34"/>
      <c r="JQB1635" s="35"/>
      <c r="JQC1635" s="34"/>
      <c r="JQJ1635" s="35"/>
      <c r="JQK1635" s="34"/>
      <c r="JQR1635" s="35"/>
      <c r="JQS1635" s="34"/>
      <c r="JQZ1635" s="35"/>
      <c r="JRA1635" s="34"/>
      <c r="JRH1635" s="35"/>
      <c r="JRI1635" s="34"/>
      <c r="JRP1635" s="35"/>
      <c r="JRQ1635" s="34"/>
      <c r="JRX1635" s="35"/>
      <c r="JRY1635" s="34"/>
      <c r="JSF1635" s="35"/>
      <c r="JSG1635" s="34"/>
      <c r="JSN1635" s="35"/>
      <c r="JSO1635" s="34"/>
      <c r="JSV1635" s="35"/>
      <c r="JSW1635" s="34"/>
      <c r="JTD1635" s="35"/>
      <c r="JTE1635" s="34"/>
      <c r="JTL1635" s="35"/>
      <c r="JTM1635" s="34"/>
      <c r="JTT1635" s="35"/>
      <c r="JTU1635" s="34"/>
      <c r="JUB1635" s="35"/>
      <c r="JUC1635" s="34"/>
      <c r="JUJ1635" s="35"/>
      <c r="JUK1635" s="34"/>
      <c r="JUR1635" s="35"/>
      <c r="JUS1635" s="34"/>
      <c r="JUZ1635" s="35"/>
      <c r="JVA1635" s="34"/>
      <c r="JVH1635" s="35"/>
      <c r="JVI1635" s="34"/>
      <c r="JVP1635" s="35"/>
      <c r="JVQ1635" s="34"/>
      <c r="JVX1635" s="35"/>
      <c r="JVY1635" s="34"/>
      <c r="JWF1635" s="35"/>
      <c r="JWG1635" s="34"/>
      <c r="JWN1635" s="35"/>
      <c r="JWO1635" s="34"/>
      <c r="JWV1635" s="35"/>
      <c r="JWW1635" s="34"/>
      <c r="JXD1635" s="35"/>
      <c r="JXE1635" s="34"/>
      <c r="JXL1635" s="35"/>
      <c r="JXM1635" s="34"/>
      <c r="JXT1635" s="35"/>
      <c r="JXU1635" s="34"/>
      <c r="JYB1635" s="35"/>
      <c r="JYC1635" s="34"/>
      <c r="JYJ1635" s="35"/>
      <c r="JYK1635" s="34"/>
      <c r="JYR1635" s="35"/>
      <c r="JYS1635" s="34"/>
      <c r="JYZ1635" s="35"/>
      <c r="JZA1635" s="34"/>
      <c r="JZH1635" s="35"/>
      <c r="JZI1635" s="34"/>
      <c r="JZP1635" s="35"/>
      <c r="JZQ1635" s="34"/>
      <c r="JZX1635" s="35"/>
      <c r="JZY1635" s="34"/>
      <c r="KAF1635" s="35"/>
      <c r="KAG1635" s="34"/>
      <c r="KAN1635" s="35"/>
      <c r="KAO1635" s="34"/>
      <c r="KAV1635" s="35"/>
      <c r="KAW1635" s="34"/>
      <c r="KBD1635" s="35"/>
      <c r="KBE1635" s="34"/>
      <c r="KBL1635" s="35"/>
      <c r="KBM1635" s="34"/>
      <c r="KBT1635" s="35"/>
      <c r="KBU1635" s="34"/>
      <c r="KCB1635" s="35"/>
      <c r="KCC1635" s="34"/>
      <c r="KCJ1635" s="35"/>
      <c r="KCK1635" s="34"/>
      <c r="KCR1635" s="35"/>
      <c r="KCS1635" s="34"/>
      <c r="KCZ1635" s="35"/>
      <c r="KDA1635" s="34"/>
      <c r="KDH1635" s="35"/>
      <c r="KDI1635" s="34"/>
      <c r="KDP1635" s="35"/>
      <c r="KDQ1635" s="34"/>
      <c r="KDX1635" s="35"/>
      <c r="KDY1635" s="34"/>
      <c r="KEF1635" s="35"/>
      <c r="KEG1635" s="34"/>
      <c r="KEN1635" s="35"/>
      <c r="KEO1635" s="34"/>
      <c r="KEV1635" s="35"/>
      <c r="KEW1635" s="34"/>
      <c r="KFD1635" s="35"/>
      <c r="KFE1635" s="34"/>
      <c r="KFL1635" s="35"/>
      <c r="KFM1635" s="34"/>
      <c r="KFT1635" s="35"/>
      <c r="KFU1635" s="34"/>
      <c r="KGB1635" s="35"/>
      <c r="KGC1635" s="34"/>
      <c r="KGJ1635" s="35"/>
      <c r="KGK1635" s="34"/>
      <c r="KGR1635" s="35"/>
      <c r="KGS1635" s="34"/>
      <c r="KGZ1635" s="35"/>
      <c r="KHA1635" s="34"/>
      <c r="KHH1635" s="35"/>
      <c r="KHI1635" s="34"/>
      <c r="KHP1635" s="35"/>
      <c r="KHQ1635" s="34"/>
      <c r="KHX1635" s="35"/>
      <c r="KHY1635" s="34"/>
      <c r="KIF1635" s="35"/>
      <c r="KIG1635" s="34"/>
      <c r="KIN1635" s="35"/>
      <c r="KIO1635" s="34"/>
      <c r="KIV1635" s="35"/>
      <c r="KIW1635" s="34"/>
      <c r="KJD1635" s="35"/>
      <c r="KJE1635" s="34"/>
      <c r="KJL1635" s="35"/>
      <c r="KJM1635" s="34"/>
      <c r="KJT1635" s="35"/>
      <c r="KJU1635" s="34"/>
      <c r="KKB1635" s="35"/>
      <c r="KKC1635" s="34"/>
      <c r="KKJ1635" s="35"/>
      <c r="KKK1635" s="34"/>
      <c r="KKR1635" s="35"/>
      <c r="KKS1635" s="34"/>
      <c r="KKZ1635" s="35"/>
      <c r="KLA1635" s="34"/>
      <c r="KLH1635" s="35"/>
      <c r="KLI1635" s="34"/>
      <c r="KLP1635" s="35"/>
      <c r="KLQ1635" s="34"/>
      <c r="KLX1635" s="35"/>
      <c r="KLY1635" s="34"/>
      <c r="KMF1635" s="35"/>
      <c r="KMG1635" s="34"/>
      <c r="KMN1635" s="35"/>
      <c r="KMO1635" s="34"/>
      <c r="KMV1635" s="35"/>
      <c r="KMW1635" s="34"/>
      <c r="KND1635" s="35"/>
      <c r="KNE1635" s="34"/>
      <c r="KNL1635" s="35"/>
      <c r="KNM1635" s="34"/>
      <c r="KNT1635" s="35"/>
      <c r="KNU1635" s="34"/>
      <c r="KOB1635" s="35"/>
      <c r="KOC1635" s="34"/>
      <c r="KOJ1635" s="35"/>
      <c r="KOK1635" s="34"/>
      <c r="KOR1635" s="35"/>
      <c r="KOS1635" s="34"/>
      <c r="KOZ1635" s="35"/>
      <c r="KPA1635" s="34"/>
      <c r="KPH1635" s="35"/>
      <c r="KPI1635" s="34"/>
      <c r="KPP1635" s="35"/>
      <c r="KPQ1635" s="34"/>
      <c r="KPX1635" s="35"/>
      <c r="KPY1635" s="34"/>
      <c r="KQF1635" s="35"/>
      <c r="KQG1635" s="34"/>
      <c r="KQN1635" s="35"/>
      <c r="KQO1635" s="34"/>
      <c r="KQV1635" s="35"/>
      <c r="KQW1635" s="34"/>
      <c r="KRD1635" s="35"/>
      <c r="KRE1635" s="34"/>
      <c r="KRL1635" s="35"/>
      <c r="KRM1635" s="34"/>
      <c r="KRT1635" s="35"/>
      <c r="KRU1635" s="34"/>
      <c r="KSB1635" s="35"/>
      <c r="KSC1635" s="34"/>
      <c r="KSJ1635" s="35"/>
      <c r="KSK1635" s="34"/>
      <c r="KSR1635" s="35"/>
      <c r="KSS1635" s="34"/>
      <c r="KSZ1635" s="35"/>
      <c r="KTA1635" s="34"/>
      <c r="KTH1635" s="35"/>
      <c r="KTI1635" s="34"/>
      <c r="KTP1635" s="35"/>
      <c r="KTQ1635" s="34"/>
      <c r="KTX1635" s="35"/>
      <c r="KTY1635" s="34"/>
      <c r="KUF1635" s="35"/>
      <c r="KUG1635" s="34"/>
      <c r="KUN1635" s="35"/>
      <c r="KUO1635" s="34"/>
      <c r="KUV1635" s="35"/>
      <c r="KUW1635" s="34"/>
      <c r="KVD1635" s="35"/>
      <c r="KVE1635" s="34"/>
      <c r="KVL1635" s="35"/>
      <c r="KVM1635" s="34"/>
      <c r="KVT1635" s="35"/>
      <c r="KVU1635" s="34"/>
      <c r="KWB1635" s="35"/>
      <c r="KWC1635" s="34"/>
      <c r="KWJ1635" s="35"/>
      <c r="KWK1635" s="34"/>
      <c r="KWR1635" s="35"/>
      <c r="KWS1635" s="34"/>
      <c r="KWZ1635" s="35"/>
      <c r="KXA1635" s="34"/>
      <c r="KXH1635" s="35"/>
      <c r="KXI1635" s="34"/>
      <c r="KXP1635" s="35"/>
      <c r="KXQ1635" s="34"/>
      <c r="KXX1635" s="35"/>
      <c r="KXY1635" s="34"/>
      <c r="KYF1635" s="35"/>
      <c r="KYG1635" s="34"/>
      <c r="KYN1635" s="35"/>
      <c r="KYO1635" s="34"/>
      <c r="KYV1635" s="35"/>
      <c r="KYW1635" s="34"/>
      <c r="KZD1635" s="35"/>
      <c r="KZE1635" s="34"/>
      <c r="KZL1635" s="35"/>
      <c r="KZM1635" s="34"/>
      <c r="KZT1635" s="35"/>
      <c r="KZU1635" s="34"/>
      <c r="LAB1635" s="35"/>
      <c r="LAC1635" s="34"/>
      <c r="LAJ1635" s="35"/>
      <c r="LAK1635" s="34"/>
      <c r="LAR1635" s="35"/>
      <c r="LAS1635" s="34"/>
      <c r="LAZ1635" s="35"/>
      <c r="LBA1635" s="34"/>
      <c r="LBH1635" s="35"/>
      <c r="LBI1635" s="34"/>
      <c r="LBP1635" s="35"/>
      <c r="LBQ1635" s="34"/>
      <c r="LBX1635" s="35"/>
      <c r="LBY1635" s="34"/>
      <c r="LCF1635" s="35"/>
      <c r="LCG1635" s="34"/>
      <c r="LCN1635" s="35"/>
      <c r="LCO1635" s="34"/>
      <c r="LCV1635" s="35"/>
      <c r="LCW1635" s="34"/>
      <c r="LDD1635" s="35"/>
      <c r="LDE1635" s="34"/>
      <c r="LDL1635" s="35"/>
      <c r="LDM1635" s="34"/>
      <c r="LDT1635" s="35"/>
      <c r="LDU1635" s="34"/>
      <c r="LEB1635" s="35"/>
      <c r="LEC1635" s="34"/>
      <c r="LEJ1635" s="35"/>
      <c r="LEK1635" s="34"/>
      <c r="LER1635" s="35"/>
      <c r="LES1635" s="34"/>
      <c r="LEZ1635" s="35"/>
      <c r="LFA1635" s="34"/>
      <c r="LFH1635" s="35"/>
      <c r="LFI1635" s="34"/>
      <c r="LFP1635" s="35"/>
      <c r="LFQ1635" s="34"/>
      <c r="LFX1635" s="35"/>
      <c r="LFY1635" s="34"/>
      <c r="LGF1635" s="35"/>
      <c r="LGG1635" s="34"/>
      <c r="LGN1635" s="35"/>
      <c r="LGO1635" s="34"/>
      <c r="LGV1635" s="35"/>
      <c r="LGW1635" s="34"/>
      <c r="LHD1635" s="35"/>
      <c r="LHE1635" s="34"/>
      <c r="LHL1635" s="35"/>
      <c r="LHM1635" s="34"/>
      <c r="LHT1635" s="35"/>
      <c r="LHU1635" s="34"/>
      <c r="LIB1635" s="35"/>
      <c r="LIC1635" s="34"/>
      <c r="LIJ1635" s="35"/>
      <c r="LIK1635" s="34"/>
      <c r="LIR1635" s="35"/>
      <c r="LIS1635" s="34"/>
      <c r="LIZ1635" s="35"/>
      <c r="LJA1635" s="34"/>
      <c r="LJH1635" s="35"/>
      <c r="LJI1635" s="34"/>
      <c r="LJP1635" s="35"/>
      <c r="LJQ1635" s="34"/>
      <c r="LJX1635" s="35"/>
      <c r="LJY1635" s="34"/>
      <c r="LKF1635" s="35"/>
      <c r="LKG1635" s="34"/>
      <c r="LKN1635" s="35"/>
      <c r="LKO1635" s="34"/>
      <c r="LKV1635" s="35"/>
      <c r="LKW1635" s="34"/>
      <c r="LLD1635" s="35"/>
      <c r="LLE1635" s="34"/>
      <c r="LLL1635" s="35"/>
      <c r="LLM1635" s="34"/>
      <c r="LLT1635" s="35"/>
      <c r="LLU1635" s="34"/>
      <c r="LMB1635" s="35"/>
      <c r="LMC1635" s="34"/>
      <c r="LMJ1635" s="35"/>
      <c r="LMK1635" s="34"/>
      <c r="LMR1635" s="35"/>
      <c r="LMS1635" s="34"/>
      <c r="LMZ1635" s="35"/>
      <c r="LNA1635" s="34"/>
      <c r="LNH1635" s="35"/>
      <c r="LNI1635" s="34"/>
      <c r="LNP1635" s="35"/>
      <c r="LNQ1635" s="34"/>
      <c r="LNX1635" s="35"/>
      <c r="LNY1635" s="34"/>
      <c r="LOF1635" s="35"/>
      <c r="LOG1635" s="34"/>
      <c r="LON1635" s="35"/>
      <c r="LOO1635" s="34"/>
      <c r="LOV1635" s="35"/>
      <c r="LOW1635" s="34"/>
      <c r="LPD1635" s="35"/>
      <c r="LPE1635" s="34"/>
      <c r="LPL1635" s="35"/>
      <c r="LPM1635" s="34"/>
      <c r="LPT1635" s="35"/>
      <c r="LPU1635" s="34"/>
      <c r="LQB1635" s="35"/>
      <c r="LQC1635" s="34"/>
      <c r="LQJ1635" s="35"/>
      <c r="LQK1635" s="34"/>
      <c r="LQR1635" s="35"/>
      <c r="LQS1635" s="34"/>
      <c r="LQZ1635" s="35"/>
      <c r="LRA1635" s="34"/>
      <c r="LRH1635" s="35"/>
      <c r="LRI1635" s="34"/>
      <c r="LRP1635" s="35"/>
      <c r="LRQ1635" s="34"/>
      <c r="LRX1635" s="35"/>
      <c r="LRY1635" s="34"/>
      <c r="LSF1635" s="35"/>
      <c r="LSG1635" s="34"/>
      <c r="LSN1635" s="35"/>
      <c r="LSO1635" s="34"/>
      <c r="LSV1635" s="35"/>
      <c r="LSW1635" s="34"/>
      <c r="LTD1635" s="35"/>
      <c r="LTE1635" s="34"/>
      <c r="LTL1635" s="35"/>
      <c r="LTM1635" s="34"/>
      <c r="LTT1635" s="35"/>
      <c r="LTU1635" s="34"/>
      <c r="LUB1635" s="35"/>
      <c r="LUC1635" s="34"/>
      <c r="LUJ1635" s="35"/>
      <c r="LUK1635" s="34"/>
      <c r="LUR1635" s="35"/>
      <c r="LUS1635" s="34"/>
      <c r="LUZ1635" s="35"/>
      <c r="LVA1635" s="34"/>
      <c r="LVH1635" s="35"/>
      <c r="LVI1635" s="34"/>
      <c r="LVP1635" s="35"/>
      <c r="LVQ1635" s="34"/>
      <c r="LVX1635" s="35"/>
      <c r="LVY1635" s="34"/>
      <c r="LWF1635" s="35"/>
      <c r="LWG1635" s="34"/>
      <c r="LWN1635" s="35"/>
      <c r="LWO1635" s="34"/>
      <c r="LWV1635" s="35"/>
      <c r="LWW1635" s="34"/>
      <c r="LXD1635" s="35"/>
      <c r="LXE1635" s="34"/>
      <c r="LXL1635" s="35"/>
      <c r="LXM1635" s="34"/>
      <c r="LXT1635" s="35"/>
      <c r="LXU1635" s="34"/>
      <c r="LYB1635" s="35"/>
      <c r="LYC1635" s="34"/>
      <c r="LYJ1635" s="35"/>
      <c r="LYK1635" s="34"/>
      <c r="LYR1635" s="35"/>
      <c r="LYS1635" s="34"/>
      <c r="LYZ1635" s="35"/>
      <c r="LZA1635" s="34"/>
      <c r="LZH1635" s="35"/>
      <c r="LZI1635" s="34"/>
      <c r="LZP1635" s="35"/>
      <c r="LZQ1635" s="34"/>
      <c r="LZX1635" s="35"/>
      <c r="LZY1635" s="34"/>
      <c r="MAF1635" s="35"/>
      <c r="MAG1635" s="34"/>
      <c r="MAN1635" s="35"/>
      <c r="MAO1635" s="34"/>
      <c r="MAV1635" s="35"/>
      <c r="MAW1635" s="34"/>
      <c r="MBD1635" s="35"/>
      <c r="MBE1635" s="34"/>
      <c r="MBL1635" s="35"/>
      <c r="MBM1635" s="34"/>
      <c r="MBT1635" s="35"/>
      <c r="MBU1635" s="34"/>
      <c r="MCB1635" s="35"/>
      <c r="MCC1635" s="34"/>
      <c r="MCJ1635" s="35"/>
      <c r="MCK1635" s="34"/>
      <c r="MCR1635" s="35"/>
      <c r="MCS1635" s="34"/>
      <c r="MCZ1635" s="35"/>
      <c r="MDA1635" s="34"/>
      <c r="MDH1635" s="35"/>
      <c r="MDI1635" s="34"/>
      <c r="MDP1635" s="35"/>
      <c r="MDQ1635" s="34"/>
      <c r="MDX1635" s="35"/>
      <c r="MDY1635" s="34"/>
      <c r="MEF1635" s="35"/>
      <c r="MEG1635" s="34"/>
      <c r="MEN1635" s="35"/>
      <c r="MEO1635" s="34"/>
      <c r="MEV1635" s="35"/>
      <c r="MEW1635" s="34"/>
      <c r="MFD1635" s="35"/>
      <c r="MFE1635" s="34"/>
      <c r="MFL1635" s="35"/>
      <c r="MFM1635" s="34"/>
      <c r="MFT1635" s="35"/>
      <c r="MFU1635" s="34"/>
      <c r="MGB1635" s="35"/>
      <c r="MGC1635" s="34"/>
      <c r="MGJ1635" s="35"/>
      <c r="MGK1635" s="34"/>
      <c r="MGR1635" s="35"/>
      <c r="MGS1635" s="34"/>
      <c r="MGZ1635" s="35"/>
      <c r="MHA1635" s="34"/>
      <c r="MHH1635" s="35"/>
      <c r="MHI1635" s="34"/>
      <c r="MHP1635" s="35"/>
      <c r="MHQ1635" s="34"/>
      <c r="MHX1635" s="35"/>
      <c r="MHY1635" s="34"/>
      <c r="MIF1635" s="35"/>
      <c r="MIG1635" s="34"/>
      <c r="MIN1635" s="35"/>
      <c r="MIO1635" s="34"/>
      <c r="MIV1635" s="35"/>
      <c r="MIW1635" s="34"/>
      <c r="MJD1635" s="35"/>
      <c r="MJE1635" s="34"/>
      <c r="MJL1635" s="35"/>
      <c r="MJM1635" s="34"/>
      <c r="MJT1635" s="35"/>
      <c r="MJU1635" s="34"/>
      <c r="MKB1635" s="35"/>
      <c r="MKC1635" s="34"/>
      <c r="MKJ1635" s="35"/>
      <c r="MKK1635" s="34"/>
      <c r="MKR1635" s="35"/>
      <c r="MKS1635" s="34"/>
      <c r="MKZ1635" s="35"/>
      <c r="MLA1635" s="34"/>
      <c r="MLH1635" s="35"/>
      <c r="MLI1635" s="34"/>
      <c r="MLP1635" s="35"/>
      <c r="MLQ1635" s="34"/>
      <c r="MLX1635" s="35"/>
      <c r="MLY1635" s="34"/>
      <c r="MMF1635" s="35"/>
      <c r="MMG1635" s="34"/>
      <c r="MMN1635" s="35"/>
      <c r="MMO1635" s="34"/>
      <c r="MMV1635" s="35"/>
      <c r="MMW1635" s="34"/>
      <c r="MND1635" s="35"/>
      <c r="MNE1635" s="34"/>
      <c r="MNL1635" s="35"/>
      <c r="MNM1635" s="34"/>
      <c r="MNT1635" s="35"/>
      <c r="MNU1635" s="34"/>
      <c r="MOB1635" s="35"/>
      <c r="MOC1635" s="34"/>
      <c r="MOJ1635" s="35"/>
      <c r="MOK1635" s="34"/>
      <c r="MOR1635" s="35"/>
      <c r="MOS1635" s="34"/>
      <c r="MOZ1635" s="35"/>
      <c r="MPA1635" s="34"/>
      <c r="MPH1635" s="35"/>
      <c r="MPI1635" s="34"/>
      <c r="MPP1635" s="35"/>
      <c r="MPQ1635" s="34"/>
      <c r="MPX1635" s="35"/>
      <c r="MPY1635" s="34"/>
      <c r="MQF1635" s="35"/>
      <c r="MQG1635" s="34"/>
      <c r="MQN1635" s="35"/>
      <c r="MQO1635" s="34"/>
      <c r="MQV1635" s="35"/>
      <c r="MQW1635" s="34"/>
      <c r="MRD1635" s="35"/>
      <c r="MRE1635" s="34"/>
      <c r="MRL1635" s="35"/>
      <c r="MRM1635" s="34"/>
      <c r="MRT1635" s="35"/>
      <c r="MRU1635" s="34"/>
      <c r="MSB1635" s="35"/>
      <c r="MSC1635" s="34"/>
      <c r="MSJ1635" s="35"/>
      <c r="MSK1635" s="34"/>
      <c r="MSR1635" s="35"/>
      <c r="MSS1635" s="34"/>
      <c r="MSZ1635" s="35"/>
      <c r="MTA1635" s="34"/>
      <c r="MTH1635" s="35"/>
      <c r="MTI1635" s="34"/>
      <c r="MTP1635" s="35"/>
      <c r="MTQ1635" s="34"/>
      <c r="MTX1635" s="35"/>
      <c r="MTY1635" s="34"/>
      <c r="MUF1635" s="35"/>
      <c r="MUG1635" s="34"/>
      <c r="MUN1635" s="35"/>
      <c r="MUO1635" s="34"/>
      <c r="MUV1635" s="35"/>
      <c r="MUW1635" s="34"/>
      <c r="MVD1635" s="35"/>
      <c r="MVE1635" s="34"/>
      <c r="MVL1635" s="35"/>
      <c r="MVM1635" s="34"/>
      <c r="MVT1635" s="35"/>
      <c r="MVU1635" s="34"/>
      <c r="MWB1635" s="35"/>
      <c r="MWC1635" s="34"/>
      <c r="MWJ1635" s="35"/>
      <c r="MWK1635" s="34"/>
      <c r="MWR1635" s="35"/>
      <c r="MWS1635" s="34"/>
      <c r="MWZ1635" s="35"/>
      <c r="MXA1635" s="34"/>
      <c r="MXH1635" s="35"/>
      <c r="MXI1635" s="34"/>
      <c r="MXP1635" s="35"/>
      <c r="MXQ1635" s="34"/>
      <c r="MXX1635" s="35"/>
      <c r="MXY1635" s="34"/>
      <c r="MYF1635" s="35"/>
      <c r="MYG1635" s="34"/>
      <c r="MYN1635" s="35"/>
      <c r="MYO1635" s="34"/>
      <c r="MYV1635" s="35"/>
      <c r="MYW1635" s="34"/>
      <c r="MZD1635" s="35"/>
      <c r="MZE1635" s="34"/>
      <c r="MZL1635" s="35"/>
      <c r="MZM1635" s="34"/>
      <c r="MZT1635" s="35"/>
      <c r="MZU1635" s="34"/>
      <c r="NAB1635" s="35"/>
      <c r="NAC1635" s="34"/>
      <c r="NAJ1635" s="35"/>
      <c r="NAK1635" s="34"/>
      <c r="NAR1635" s="35"/>
      <c r="NAS1635" s="34"/>
      <c r="NAZ1635" s="35"/>
      <c r="NBA1635" s="34"/>
      <c r="NBH1635" s="35"/>
      <c r="NBI1635" s="34"/>
      <c r="NBP1635" s="35"/>
      <c r="NBQ1635" s="34"/>
      <c r="NBX1635" s="35"/>
      <c r="NBY1635" s="34"/>
      <c r="NCF1635" s="35"/>
      <c r="NCG1635" s="34"/>
      <c r="NCN1635" s="35"/>
      <c r="NCO1635" s="34"/>
      <c r="NCV1635" s="35"/>
      <c r="NCW1635" s="34"/>
      <c r="NDD1635" s="35"/>
      <c r="NDE1635" s="34"/>
      <c r="NDL1635" s="35"/>
      <c r="NDM1635" s="34"/>
      <c r="NDT1635" s="35"/>
      <c r="NDU1635" s="34"/>
      <c r="NEB1635" s="35"/>
      <c r="NEC1635" s="34"/>
      <c r="NEJ1635" s="35"/>
      <c r="NEK1635" s="34"/>
      <c r="NER1635" s="35"/>
      <c r="NES1635" s="34"/>
      <c r="NEZ1635" s="35"/>
      <c r="NFA1635" s="34"/>
      <c r="NFH1635" s="35"/>
      <c r="NFI1635" s="34"/>
      <c r="NFP1635" s="35"/>
      <c r="NFQ1635" s="34"/>
      <c r="NFX1635" s="35"/>
      <c r="NFY1635" s="34"/>
      <c r="NGF1635" s="35"/>
      <c r="NGG1635" s="34"/>
      <c r="NGN1635" s="35"/>
      <c r="NGO1635" s="34"/>
      <c r="NGV1635" s="35"/>
      <c r="NGW1635" s="34"/>
      <c r="NHD1635" s="35"/>
      <c r="NHE1635" s="34"/>
      <c r="NHL1635" s="35"/>
      <c r="NHM1635" s="34"/>
      <c r="NHT1635" s="35"/>
      <c r="NHU1635" s="34"/>
      <c r="NIB1635" s="35"/>
      <c r="NIC1635" s="34"/>
      <c r="NIJ1635" s="35"/>
      <c r="NIK1635" s="34"/>
      <c r="NIR1635" s="35"/>
      <c r="NIS1635" s="34"/>
      <c r="NIZ1635" s="35"/>
      <c r="NJA1635" s="34"/>
      <c r="NJH1635" s="35"/>
      <c r="NJI1635" s="34"/>
      <c r="NJP1635" s="35"/>
      <c r="NJQ1635" s="34"/>
      <c r="NJX1635" s="35"/>
      <c r="NJY1635" s="34"/>
      <c r="NKF1635" s="35"/>
      <c r="NKG1635" s="34"/>
      <c r="NKN1635" s="35"/>
      <c r="NKO1635" s="34"/>
      <c r="NKV1635" s="35"/>
      <c r="NKW1635" s="34"/>
      <c r="NLD1635" s="35"/>
      <c r="NLE1635" s="34"/>
      <c r="NLL1635" s="35"/>
      <c r="NLM1635" s="34"/>
      <c r="NLT1635" s="35"/>
      <c r="NLU1635" s="34"/>
      <c r="NMB1635" s="35"/>
      <c r="NMC1635" s="34"/>
      <c r="NMJ1635" s="35"/>
      <c r="NMK1635" s="34"/>
      <c r="NMR1635" s="35"/>
      <c r="NMS1635" s="34"/>
      <c r="NMZ1635" s="35"/>
      <c r="NNA1635" s="34"/>
      <c r="NNH1635" s="35"/>
      <c r="NNI1635" s="34"/>
      <c r="NNP1635" s="35"/>
      <c r="NNQ1635" s="34"/>
      <c r="NNX1635" s="35"/>
      <c r="NNY1635" s="34"/>
      <c r="NOF1635" s="35"/>
      <c r="NOG1635" s="34"/>
      <c r="NON1635" s="35"/>
      <c r="NOO1635" s="34"/>
      <c r="NOV1635" s="35"/>
      <c r="NOW1635" s="34"/>
      <c r="NPD1635" s="35"/>
      <c r="NPE1635" s="34"/>
      <c r="NPL1635" s="35"/>
      <c r="NPM1635" s="34"/>
      <c r="NPT1635" s="35"/>
      <c r="NPU1635" s="34"/>
      <c r="NQB1635" s="35"/>
      <c r="NQC1635" s="34"/>
      <c r="NQJ1635" s="35"/>
      <c r="NQK1635" s="34"/>
      <c r="NQR1635" s="35"/>
      <c r="NQS1635" s="34"/>
      <c r="NQZ1635" s="35"/>
      <c r="NRA1635" s="34"/>
      <c r="NRH1635" s="35"/>
      <c r="NRI1635" s="34"/>
      <c r="NRP1635" s="35"/>
      <c r="NRQ1635" s="34"/>
      <c r="NRX1635" s="35"/>
      <c r="NRY1635" s="34"/>
      <c r="NSF1635" s="35"/>
      <c r="NSG1635" s="34"/>
      <c r="NSN1635" s="35"/>
      <c r="NSO1635" s="34"/>
      <c r="NSV1635" s="35"/>
      <c r="NSW1635" s="34"/>
      <c r="NTD1635" s="35"/>
      <c r="NTE1635" s="34"/>
      <c r="NTL1635" s="35"/>
      <c r="NTM1635" s="34"/>
      <c r="NTT1635" s="35"/>
      <c r="NTU1635" s="34"/>
      <c r="NUB1635" s="35"/>
      <c r="NUC1635" s="34"/>
      <c r="NUJ1635" s="35"/>
      <c r="NUK1635" s="34"/>
      <c r="NUR1635" s="35"/>
      <c r="NUS1635" s="34"/>
      <c r="NUZ1635" s="35"/>
      <c r="NVA1635" s="34"/>
      <c r="NVH1635" s="35"/>
      <c r="NVI1635" s="34"/>
      <c r="NVP1635" s="35"/>
      <c r="NVQ1635" s="34"/>
      <c r="NVX1635" s="35"/>
      <c r="NVY1635" s="34"/>
      <c r="NWF1635" s="35"/>
      <c r="NWG1635" s="34"/>
      <c r="NWN1635" s="35"/>
      <c r="NWO1635" s="34"/>
      <c r="NWV1635" s="35"/>
      <c r="NWW1635" s="34"/>
      <c r="NXD1635" s="35"/>
      <c r="NXE1635" s="34"/>
      <c r="NXL1635" s="35"/>
      <c r="NXM1635" s="34"/>
      <c r="NXT1635" s="35"/>
      <c r="NXU1635" s="34"/>
      <c r="NYB1635" s="35"/>
      <c r="NYC1635" s="34"/>
      <c r="NYJ1635" s="35"/>
      <c r="NYK1635" s="34"/>
      <c r="NYR1635" s="35"/>
      <c r="NYS1635" s="34"/>
      <c r="NYZ1635" s="35"/>
      <c r="NZA1635" s="34"/>
      <c r="NZH1635" s="35"/>
      <c r="NZI1635" s="34"/>
      <c r="NZP1635" s="35"/>
      <c r="NZQ1635" s="34"/>
      <c r="NZX1635" s="35"/>
      <c r="NZY1635" s="34"/>
      <c r="OAF1635" s="35"/>
      <c r="OAG1635" s="34"/>
      <c r="OAN1635" s="35"/>
      <c r="OAO1635" s="34"/>
      <c r="OAV1635" s="35"/>
      <c r="OAW1635" s="34"/>
      <c r="OBD1635" s="35"/>
      <c r="OBE1635" s="34"/>
      <c r="OBL1635" s="35"/>
      <c r="OBM1635" s="34"/>
      <c r="OBT1635" s="35"/>
      <c r="OBU1635" s="34"/>
      <c r="OCB1635" s="35"/>
      <c r="OCC1635" s="34"/>
      <c r="OCJ1635" s="35"/>
      <c r="OCK1635" s="34"/>
      <c r="OCR1635" s="35"/>
      <c r="OCS1635" s="34"/>
      <c r="OCZ1635" s="35"/>
      <c r="ODA1635" s="34"/>
      <c r="ODH1635" s="35"/>
      <c r="ODI1635" s="34"/>
      <c r="ODP1635" s="35"/>
      <c r="ODQ1635" s="34"/>
      <c r="ODX1635" s="35"/>
      <c r="ODY1635" s="34"/>
      <c r="OEF1635" s="35"/>
      <c r="OEG1635" s="34"/>
      <c r="OEN1635" s="35"/>
      <c r="OEO1635" s="34"/>
      <c r="OEV1635" s="35"/>
      <c r="OEW1635" s="34"/>
      <c r="OFD1635" s="35"/>
      <c r="OFE1635" s="34"/>
      <c r="OFL1635" s="35"/>
      <c r="OFM1635" s="34"/>
      <c r="OFT1635" s="35"/>
      <c r="OFU1635" s="34"/>
      <c r="OGB1635" s="35"/>
      <c r="OGC1635" s="34"/>
      <c r="OGJ1635" s="35"/>
      <c r="OGK1635" s="34"/>
      <c r="OGR1635" s="35"/>
      <c r="OGS1635" s="34"/>
      <c r="OGZ1635" s="35"/>
      <c r="OHA1635" s="34"/>
      <c r="OHH1635" s="35"/>
      <c r="OHI1635" s="34"/>
      <c r="OHP1635" s="35"/>
      <c r="OHQ1635" s="34"/>
      <c r="OHX1635" s="35"/>
      <c r="OHY1635" s="34"/>
      <c r="OIF1635" s="35"/>
      <c r="OIG1635" s="34"/>
      <c r="OIN1635" s="35"/>
      <c r="OIO1635" s="34"/>
      <c r="OIV1635" s="35"/>
      <c r="OIW1635" s="34"/>
      <c r="OJD1635" s="35"/>
      <c r="OJE1635" s="34"/>
      <c r="OJL1635" s="35"/>
      <c r="OJM1635" s="34"/>
      <c r="OJT1635" s="35"/>
      <c r="OJU1635" s="34"/>
      <c r="OKB1635" s="35"/>
      <c r="OKC1635" s="34"/>
      <c r="OKJ1635" s="35"/>
      <c r="OKK1635" s="34"/>
      <c r="OKR1635" s="35"/>
      <c r="OKS1635" s="34"/>
      <c r="OKZ1635" s="35"/>
      <c r="OLA1635" s="34"/>
      <c r="OLH1635" s="35"/>
      <c r="OLI1635" s="34"/>
      <c r="OLP1635" s="35"/>
      <c r="OLQ1635" s="34"/>
      <c r="OLX1635" s="35"/>
      <c r="OLY1635" s="34"/>
      <c r="OMF1635" s="35"/>
      <c r="OMG1635" s="34"/>
      <c r="OMN1635" s="35"/>
      <c r="OMO1635" s="34"/>
      <c r="OMV1635" s="35"/>
      <c r="OMW1635" s="34"/>
      <c r="OND1635" s="35"/>
      <c r="ONE1635" s="34"/>
      <c r="ONL1635" s="35"/>
      <c r="ONM1635" s="34"/>
      <c r="ONT1635" s="35"/>
      <c r="ONU1635" s="34"/>
      <c r="OOB1635" s="35"/>
      <c r="OOC1635" s="34"/>
      <c r="OOJ1635" s="35"/>
      <c r="OOK1635" s="34"/>
      <c r="OOR1635" s="35"/>
      <c r="OOS1635" s="34"/>
      <c r="OOZ1635" s="35"/>
      <c r="OPA1635" s="34"/>
      <c r="OPH1635" s="35"/>
      <c r="OPI1635" s="34"/>
      <c r="OPP1635" s="35"/>
      <c r="OPQ1635" s="34"/>
      <c r="OPX1635" s="35"/>
      <c r="OPY1635" s="34"/>
      <c r="OQF1635" s="35"/>
      <c r="OQG1635" s="34"/>
      <c r="OQN1635" s="35"/>
      <c r="OQO1635" s="34"/>
      <c r="OQV1635" s="35"/>
      <c r="OQW1635" s="34"/>
      <c r="ORD1635" s="35"/>
      <c r="ORE1635" s="34"/>
      <c r="ORL1635" s="35"/>
      <c r="ORM1635" s="34"/>
      <c r="ORT1635" s="35"/>
      <c r="ORU1635" s="34"/>
      <c r="OSB1635" s="35"/>
      <c r="OSC1635" s="34"/>
      <c r="OSJ1635" s="35"/>
      <c r="OSK1635" s="34"/>
      <c r="OSR1635" s="35"/>
      <c r="OSS1635" s="34"/>
      <c r="OSZ1635" s="35"/>
      <c r="OTA1635" s="34"/>
      <c r="OTH1635" s="35"/>
      <c r="OTI1635" s="34"/>
      <c r="OTP1635" s="35"/>
      <c r="OTQ1635" s="34"/>
      <c r="OTX1635" s="35"/>
      <c r="OTY1635" s="34"/>
      <c r="OUF1635" s="35"/>
      <c r="OUG1635" s="34"/>
      <c r="OUN1635" s="35"/>
      <c r="OUO1635" s="34"/>
      <c r="OUV1635" s="35"/>
      <c r="OUW1635" s="34"/>
      <c r="OVD1635" s="35"/>
      <c r="OVE1635" s="34"/>
      <c r="OVL1635" s="35"/>
      <c r="OVM1635" s="34"/>
      <c r="OVT1635" s="35"/>
      <c r="OVU1635" s="34"/>
      <c r="OWB1635" s="35"/>
      <c r="OWC1635" s="34"/>
      <c r="OWJ1635" s="35"/>
      <c r="OWK1635" s="34"/>
      <c r="OWR1635" s="35"/>
      <c r="OWS1635" s="34"/>
      <c r="OWZ1635" s="35"/>
      <c r="OXA1635" s="34"/>
      <c r="OXH1635" s="35"/>
      <c r="OXI1635" s="34"/>
      <c r="OXP1635" s="35"/>
      <c r="OXQ1635" s="34"/>
      <c r="OXX1635" s="35"/>
      <c r="OXY1635" s="34"/>
      <c r="OYF1635" s="35"/>
      <c r="OYG1635" s="34"/>
      <c r="OYN1635" s="35"/>
      <c r="OYO1635" s="34"/>
      <c r="OYV1635" s="35"/>
      <c r="OYW1635" s="34"/>
      <c r="OZD1635" s="35"/>
      <c r="OZE1635" s="34"/>
      <c r="OZL1635" s="35"/>
      <c r="OZM1635" s="34"/>
      <c r="OZT1635" s="35"/>
      <c r="OZU1635" s="34"/>
      <c r="PAB1635" s="35"/>
      <c r="PAC1635" s="34"/>
      <c r="PAJ1635" s="35"/>
      <c r="PAK1635" s="34"/>
      <c r="PAR1635" s="35"/>
      <c r="PAS1635" s="34"/>
      <c r="PAZ1635" s="35"/>
      <c r="PBA1635" s="34"/>
      <c r="PBH1635" s="35"/>
      <c r="PBI1635" s="34"/>
      <c r="PBP1635" s="35"/>
      <c r="PBQ1635" s="34"/>
      <c r="PBX1635" s="35"/>
      <c r="PBY1635" s="34"/>
      <c r="PCF1635" s="35"/>
      <c r="PCG1635" s="34"/>
      <c r="PCN1635" s="35"/>
      <c r="PCO1635" s="34"/>
      <c r="PCV1635" s="35"/>
      <c r="PCW1635" s="34"/>
      <c r="PDD1635" s="35"/>
      <c r="PDE1635" s="34"/>
      <c r="PDL1635" s="35"/>
      <c r="PDM1635" s="34"/>
      <c r="PDT1635" s="35"/>
      <c r="PDU1635" s="34"/>
      <c r="PEB1635" s="35"/>
      <c r="PEC1635" s="34"/>
      <c r="PEJ1635" s="35"/>
      <c r="PEK1635" s="34"/>
      <c r="PER1635" s="35"/>
      <c r="PES1635" s="34"/>
      <c r="PEZ1635" s="35"/>
      <c r="PFA1635" s="34"/>
      <c r="PFH1635" s="35"/>
      <c r="PFI1635" s="34"/>
      <c r="PFP1635" s="35"/>
      <c r="PFQ1635" s="34"/>
      <c r="PFX1635" s="35"/>
      <c r="PFY1635" s="34"/>
      <c r="PGF1635" s="35"/>
      <c r="PGG1635" s="34"/>
      <c r="PGN1635" s="35"/>
      <c r="PGO1635" s="34"/>
      <c r="PGV1635" s="35"/>
      <c r="PGW1635" s="34"/>
      <c r="PHD1635" s="35"/>
      <c r="PHE1635" s="34"/>
      <c r="PHL1635" s="35"/>
      <c r="PHM1635" s="34"/>
      <c r="PHT1635" s="35"/>
      <c r="PHU1635" s="34"/>
      <c r="PIB1635" s="35"/>
      <c r="PIC1635" s="34"/>
      <c r="PIJ1635" s="35"/>
      <c r="PIK1635" s="34"/>
      <c r="PIR1635" s="35"/>
      <c r="PIS1635" s="34"/>
      <c r="PIZ1635" s="35"/>
      <c r="PJA1635" s="34"/>
      <c r="PJH1635" s="35"/>
      <c r="PJI1635" s="34"/>
      <c r="PJP1635" s="35"/>
      <c r="PJQ1635" s="34"/>
      <c r="PJX1635" s="35"/>
      <c r="PJY1635" s="34"/>
      <c r="PKF1635" s="35"/>
      <c r="PKG1635" s="34"/>
      <c r="PKN1635" s="35"/>
      <c r="PKO1635" s="34"/>
      <c r="PKV1635" s="35"/>
      <c r="PKW1635" s="34"/>
      <c r="PLD1635" s="35"/>
      <c r="PLE1635" s="34"/>
      <c r="PLL1635" s="35"/>
      <c r="PLM1635" s="34"/>
      <c r="PLT1635" s="35"/>
      <c r="PLU1635" s="34"/>
      <c r="PMB1635" s="35"/>
      <c r="PMC1635" s="34"/>
      <c r="PMJ1635" s="35"/>
      <c r="PMK1635" s="34"/>
      <c r="PMR1635" s="35"/>
      <c r="PMS1635" s="34"/>
      <c r="PMZ1635" s="35"/>
      <c r="PNA1635" s="34"/>
      <c r="PNH1635" s="35"/>
      <c r="PNI1635" s="34"/>
      <c r="PNP1635" s="35"/>
      <c r="PNQ1635" s="34"/>
      <c r="PNX1635" s="35"/>
      <c r="PNY1635" s="34"/>
      <c r="POF1635" s="35"/>
      <c r="POG1635" s="34"/>
      <c r="PON1635" s="35"/>
      <c r="POO1635" s="34"/>
      <c r="POV1635" s="35"/>
      <c r="POW1635" s="34"/>
      <c r="PPD1635" s="35"/>
      <c r="PPE1635" s="34"/>
      <c r="PPL1635" s="35"/>
      <c r="PPM1635" s="34"/>
      <c r="PPT1635" s="35"/>
      <c r="PPU1635" s="34"/>
      <c r="PQB1635" s="35"/>
      <c r="PQC1635" s="34"/>
      <c r="PQJ1635" s="35"/>
      <c r="PQK1635" s="34"/>
      <c r="PQR1635" s="35"/>
      <c r="PQS1635" s="34"/>
      <c r="PQZ1635" s="35"/>
      <c r="PRA1635" s="34"/>
      <c r="PRH1635" s="35"/>
      <c r="PRI1635" s="34"/>
      <c r="PRP1635" s="35"/>
      <c r="PRQ1635" s="34"/>
      <c r="PRX1635" s="35"/>
      <c r="PRY1635" s="34"/>
      <c r="PSF1635" s="35"/>
      <c r="PSG1635" s="34"/>
      <c r="PSN1635" s="35"/>
      <c r="PSO1635" s="34"/>
      <c r="PSV1635" s="35"/>
      <c r="PSW1635" s="34"/>
      <c r="PTD1635" s="35"/>
      <c r="PTE1635" s="34"/>
      <c r="PTL1635" s="35"/>
      <c r="PTM1635" s="34"/>
      <c r="PTT1635" s="35"/>
      <c r="PTU1635" s="34"/>
      <c r="PUB1635" s="35"/>
      <c r="PUC1635" s="34"/>
      <c r="PUJ1635" s="35"/>
      <c r="PUK1635" s="34"/>
      <c r="PUR1635" s="35"/>
      <c r="PUS1635" s="34"/>
      <c r="PUZ1635" s="35"/>
      <c r="PVA1635" s="34"/>
      <c r="PVH1635" s="35"/>
      <c r="PVI1635" s="34"/>
      <c r="PVP1635" s="35"/>
      <c r="PVQ1635" s="34"/>
      <c r="PVX1635" s="35"/>
      <c r="PVY1635" s="34"/>
      <c r="PWF1635" s="35"/>
      <c r="PWG1635" s="34"/>
      <c r="PWN1635" s="35"/>
      <c r="PWO1635" s="34"/>
      <c r="PWV1635" s="35"/>
      <c r="PWW1635" s="34"/>
      <c r="PXD1635" s="35"/>
      <c r="PXE1635" s="34"/>
      <c r="PXL1635" s="35"/>
      <c r="PXM1635" s="34"/>
      <c r="PXT1635" s="35"/>
      <c r="PXU1635" s="34"/>
      <c r="PYB1635" s="35"/>
      <c r="PYC1635" s="34"/>
      <c r="PYJ1635" s="35"/>
      <c r="PYK1635" s="34"/>
      <c r="PYR1635" s="35"/>
      <c r="PYS1635" s="34"/>
      <c r="PYZ1635" s="35"/>
      <c r="PZA1635" s="34"/>
      <c r="PZH1635" s="35"/>
      <c r="PZI1635" s="34"/>
      <c r="PZP1635" s="35"/>
      <c r="PZQ1635" s="34"/>
      <c r="PZX1635" s="35"/>
      <c r="PZY1635" s="34"/>
      <c r="QAF1635" s="35"/>
      <c r="QAG1635" s="34"/>
      <c r="QAN1635" s="35"/>
      <c r="QAO1635" s="34"/>
      <c r="QAV1635" s="35"/>
      <c r="QAW1635" s="34"/>
      <c r="QBD1635" s="35"/>
      <c r="QBE1635" s="34"/>
      <c r="QBL1635" s="35"/>
      <c r="QBM1635" s="34"/>
      <c r="QBT1635" s="35"/>
      <c r="QBU1635" s="34"/>
      <c r="QCB1635" s="35"/>
      <c r="QCC1635" s="34"/>
      <c r="QCJ1635" s="35"/>
      <c r="QCK1635" s="34"/>
      <c r="QCR1635" s="35"/>
      <c r="QCS1635" s="34"/>
      <c r="QCZ1635" s="35"/>
      <c r="QDA1635" s="34"/>
      <c r="QDH1635" s="35"/>
      <c r="QDI1635" s="34"/>
      <c r="QDP1635" s="35"/>
      <c r="QDQ1635" s="34"/>
      <c r="QDX1635" s="35"/>
      <c r="QDY1635" s="34"/>
      <c r="QEF1635" s="35"/>
      <c r="QEG1635" s="34"/>
      <c r="QEN1635" s="35"/>
      <c r="QEO1635" s="34"/>
      <c r="QEV1635" s="35"/>
      <c r="QEW1635" s="34"/>
      <c r="QFD1635" s="35"/>
      <c r="QFE1635" s="34"/>
      <c r="QFL1635" s="35"/>
      <c r="QFM1635" s="34"/>
      <c r="QFT1635" s="35"/>
      <c r="QFU1635" s="34"/>
      <c r="QGB1635" s="35"/>
      <c r="QGC1635" s="34"/>
      <c r="QGJ1635" s="35"/>
      <c r="QGK1635" s="34"/>
      <c r="QGR1635" s="35"/>
      <c r="QGS1635" s="34"/>
      <c r="QGZ1635" s="35"/>
      <c r="QHA1635" s="34"/>
      <c r="QHH1635" s="35"/>
      <c r="QHI1635" s="34"/>
      <c r="QHP1635" s="35"/>
      <c r="QHQ1635" s="34"/>
      <c r="QHX1635" s="35"/>
      <c r="QHY1635" s="34"/>
      <c r="QIF1635" s="35"/>
      <c r="QIG1635" s="34"/>
      <c r="QIN1635" s="35"/>
      <c r="QIO1635" s="34"/>
      <c r="QIV1635" s="35"/>
      <c r="QIW1635" s="34"/>
      <c r="QJD1635" s="35"/>
      <c r="QJE1635" s="34"/>
      <c r="QJL1635" s="35"/>
      <c r="QJM1635" s="34"/>
      <c r="QJT1635" s="35"/>
      <c r="QJU1635" s="34"/>
      <c r="QKB1635" s="35"/>
      <c r="QKC1635" s="34"/>
      <c r="QKJ1635" s="35"/>
      <c r="QKK1635" s="34"/>
      <c r="QKR1635" s="35"/>
      <c r="QKS1635" s="34"/>
      <c r="QKZ1635" s="35"/>
      <c r="QLA1635" s="34"/>
      <c r="QLH1635" s="35"/>
      <c r="QLI1635" s="34"/>
      <c r="QLP1635" s="35"/>
      <c r="QLQ1635" s="34"/>
      <c r="QLX1635" s="35"/>
      <c r="QLY1635" s="34"/>
      <c r="QMF1635" s="35"/>
      <c r="QMG1635" s="34"/>
      <c r="QMN1635" s="35"/>
      <c r="QMO1635" s="34"/>
      <c r="QMV1635" s="35"/>
      <c r="QMW1635" s="34"/>
      <c r="QND1635" s="35"/>
      <c r="QNE1635" s="34"/>
      <c r="QNL1635" s="35"/>
      <c r="QNM1635" s="34"/>
      <c r="QNT1635" s="35"/>
      <c r="QNU1635" s="34"/>
      <c r="QOB1635" s="35"/>
      <c r="QOC1635" s="34"/>
      <c r="QOJ1635" s="35"/>
      <c r="QOK1635" s="34"/>
      <c r="QOR1635" s="35"/>
      <c r="QOS1635" s="34"/>
      <c r="QOZ1635" s="35"/>
      <c r="QPA1635" s="34"/>
      <c r="QPH1635" s="35"/>
      <c r="QPI1635" s="34"/>
      <c r="QPP1635" s="35"/>
      <c r="QPQ1635" s="34"/>
      <c r="QPX1635" s="35"/>
      <c r="QPY1635" s="34"/>
      <c r="QQF1635" s="35"/>
      <c r="QQG1635" s="34"/>
      <c r="QQN1635" s="35"/>
      <c r="QQO1635" s="34"/>
      <c r="QQV1635" s="35"/>
      <c r="QQW1635" s="34"/>
      <c r="QRD1635" s="35"/>
      <c r="QRE1635" s="34"/>
      <c r="QRL1635" s="35"/>
      <c r="QRM1635" s="34"/>
      <c r="QRT1635" s="35"/>
      <c r="QRU1635" s="34"/>
      <c r="QSB1635" s="35"/>
      <c r="QSC1635" s="34"/>
      <c r="QSJ1635" s="35"/>
      <c r="QSK1635" s="34"/>
      <c r="QSR1635" s="35"/>
      <c r="QSS1635" s="34"/>
      <c r="QSZ1635" s="35"/>
      <c r="QTA1635" s="34"/>
      <c r="QTH1635" s="35"/>
      <c r="QTI1635" s="34"/>
      <c r="QTP1635" s="35"/>
      <c r="QTQ1635" s="34"/>
      <c r="QTX1635" s="35"/>
      <c r="QTY1635" s="34"/>
      <c r="QUF1635" s="35"/>
      <c r="QUG1635" s="34"/>
      <c r="QUN1635" s="35"/>
      <c r="QUO1635" s="34"/>
      <c r="QUV1635" s="35"/>
      <c r="QUW1635" s="34"/>
      <c r="QVD1635" s="35"/>
      <c r="QVE1635" s="34"/>
      <c r="QVL1635" s="35"/>
      <c r="QVM1635" s="34"/>
      <c r="QVT1635" s="35"/>
      <c r="QVU1635" s="34"/>
      <c r="QWB1635" s="35"/>
      <c r="QWC1635" s="34"/>
      <c r="QWJ1635" s="35"/>
      <c r="QWK1635" s="34"/>
      <c r="QWR1635" s="35"/>
      <c r="QWS1635" s="34"/>
      <c r="QWZ1635" s="35"/>
      <c r="QXA1635" s="34"/>
      <c r="QXH1635" s="35"/>
      <c r="QXI1635" s="34"/>
      <c r="QXP1635" s="35"/>
      <c r="QXQ1635" s="34"/>
      <c r="QXX1635" s="35"/>
      <c r="QXY1635" s="34"/>
      <c r="QYF1635" s="35"/>
      <c r="QYG1635" s="34"/>
      <c r="QYN1635" s="35"/>
      <c r="QYO1635" s="34"/>
      <c r="QYV1635" s="35"/>
      <c r="QYW1635" s="34"/>
      <c r="QZD1635" s="35"/>
      <c r="QZE1635" s="34"/>
      <c r="QZL1635" s="35"/>
      <c r="QZM1635" s="34"/>
      <c r="QZT1635" s="35"/>
      <c r="QZU1635" s="34"/>
      <c r="RAB1635" s="35"/>
      <c r="RAC1635" s="34"/>
      <c r="RAJ1635" s="35"/>
      <c r="RAK1635" s="34"/>
      <c r="RAR1635" s="35"/>
      <c r="RAS1635" s="34"/>
      <c r="RAZ1635" s="35"/>
      <c r="RBA1635" s="34"/>
      <c r="RBH1635" s="35"/>
      <c r="RBI1635" s="34"/>
      <c r="RBP1635" s="35"/>
      <c r="RBQ1635" s="34"/>
      <c r="RBX1635" s="35"/>
      <c r="RBY1635" s="34"/>
      <c r="RCF1635" s="35"/>
      <c r="RCG1635" s="34"/>
      <c r="RCN1635" s="35"/>
      <c r="RCO1635" s="34"/>
      <c r="RCV1635" s="35"/>
      <c r="RCW1635" s="34"/>
      <c r="RDD1635" s="35"/>
      <c r="RDE1635" s="34"/>
      <c r="RDL1635" s="35"/>
      <c r="RDM1635" s="34"/>
      <c r="RDT1635" s="35"/>
      <c r="RDU1635" s="34"/>
      <c r="REB1635" s="35"/>
      <c r="REC1635" s="34"/>
      <c r="REJ1635" s="35"/>
      <c r="REK1635" s="34"/>
      <c r="RER1635" s="35"/>
      <c r="RES1635" s="34"/>
      <c r="REZ1635" s="35"/>
      <c r="RFA1635" s="34"/>
      <c r="RFH1635" s="35"/>
      <c r="RFI1635" s="34"/>
      <c r="RFP1635" s="35"/>
      <c r="RFQ1635" s="34"/>
      <c r="RFX1635" s="35"/>
      <c r="RFY1635" s="34"/>
      <c r="RGF1635" s="35"/>
      <c r="RGG1635" s="34"/>
      <c r="RGN1635" s="35"/>
      <c r="RGO1635" s="34"/>
      <c r="RGV1635" s="35"/>
      <c r="RGW1635" s="34"/>
      <c r="RHD1635" s="35"/>
      <c r="RHE1635" s="34"/>
      <c r="RHL1635" s="35"/>
      <c r="RHM1635" s="34"/>
      <c r="RHT1635" s="35"/>
      <c r="RHU1635" s="34"/>
      <c r="RIB1635" s="35"/>
      <c r="RIC1635" s="34"/>
      <c r="RIJ1635" s="35"/>
      <c r="RIK1635" s="34"/>
      <c r="RIR1635" s="35"/>
      <c r="RIS1635" s="34"/>
      <c r="RIZ1635" s="35"/>
      <c r="RJA1635" s="34"/>
      <c r="RJH1635" s="35"/>
      <c r="RJI1635" s="34"/>
      <c r="RJP1635" s="35"/>
      <c r="RJQ1635" s="34"/>
      <c r="RJX1635" s="35"/>
      <c r="RJY1635" s="34"/>
      <c r="RKF1635" s="35"/>
      <c r="RKG1635" s="34"/>
      <c r="RKN1635" s="35"/>
      <c r="RKO1635" s="34"/>
      <c r="RKV1635" s="35"/>
      <c r="RKW1635" s="34"/>
      <c r="RLD1635" s="35"/>
      <c r="RLE1635" s="34"/>
      <c r="RLL1635" s="35"/>
      <c r="RLM1635" s="34"/>
      <c r="RLT1635" s="35"/>
      <c r="RLU1635" s="34"/>
      <c r="RMB1635" s="35"/>
      <c r="RMC1635" s="34"/>
      <c r="RMJ1635" s="35"/>
      <c r="RMK1635" s="34"/>
      <c r="RMR1635" s="35"/>
      <c r="RMS1635" s="34"/>
      <c r="RMZ1635" s="35"/>
      <c r="RNA1635" s="34"/>
      <c r="RNH1635" s="35"/>
      <c r="RNI1635" s="34"/>
      <c r="RNP1635" s="35"/>
      <c r="RNQ1635" s="34"/>
      <c r="RNX1635" s="35"/>
      <c r="RNY1635" s="34"/>
      <c r="ROF1635" s="35"/>
      <c r="ROG1635" s="34"/>
      <c r="RON1635" s="35"/>
      <c r="ROO1635" s="34"/>
      <c r="ROV1635" s="35"/>
      <c r="ROW1635" s="34"/>
      <c r="RPD1635" s="35"/>
      <c r="RPE1635" s="34"/>
      <c r="RPL1635" s="35"/>
      <c r="RPM1635" s="34"/>
      <c r="RPT1635" s="35"/>
      <c r="RPU1635" s="34"/>
      <c r="RQB1635" s="35"/>
      <c r="RQC1635" s="34"/>
      <c r="RQJ1635" s="35"/>
      <c r="RQK1635" s="34"/>
      <c r="RQR1635" s="35"/>
      <c r="RQS1635" s="34"/>
      <c r="RQZ1635" s="35"/>
      <c r="RRA1635" s="34"/>
      <c r="RRH1635" s="35"/>
      <c r="RRI1635" s="34"/>
      <c r="RRP1635" s="35"/>
      <c r="RRQ1635" s="34"/>
      <c r="RRX1635" s="35"/>
      <c r="RRY1635" s="34"/>
      <c r="RSF1635" s="35"/>
      <c r="RSG1635" s="34"/>
      <c r="RSN1635" s="35"/>
      <c r="RSO1635" s="34"/>
      <c r="RSV1635" s="35"/>
      <c r="RSW1635" s="34"/>
      <c r="RTD1635" s="35"/>
      <c r="RTE1635" s="34"/>
      <c r="RTL1635" s="35"/>
      <c r="RTM1635" s="34"/>
      <c r="RTT1635" s="35"/>
      <c r="RTU1635" s="34"/>
      <c r="RUB1635" s="35"/>
      <c r="RUC1635" s="34"/>
      <c r="RUJ1635" s="35"/>
      <c r="RUK1635" s="34"/>
      <c r="RUR1635" s="35"/>
      <c r="RUS1635" s="34"/>
      <c r="RUZ1635" s="35"/>
      <c r="RVA1635" s="34"/>
      <c r="RVH1635" s="35"/>
      <c r="RVI1635" s="34"/>
      <c r="RVP1635" s="35"/>
      <c r="RVQ1635" s="34"/>
      <c r="RVX1635" s="35"/>
      <c r="RVY1635" s="34"/>
      <c r="RWF1635" s="35"/>
      <c r="RWG1635" s="34"/>
      <c r="RWN1635" s="35"/>
      <c r="RWO1635" s="34"/>
      <c r="RWV1635" s="35"/>
      <c r="RWW1635" s="34"/>
      <c r="RXD1635" s="35"/>
      <c r="RXE1635" s="34"/>
      <c r="RXL1635" s="35"/>
      <c r="RXM1635" s="34"/>
      <c r="RXT1635" s="35"/>
      <c r="RXU1635" s="34"/>
      <c r="RYB1635" s="35"/>
      <c r="RYC1635" s="34"/>
      <c r="RYJ1635" s="35"/>
      <c r="RYK1635" s="34"/>
      <c r="RYR1635" s="35"/>
      <c r="RYS1635" s="34"/>
      <c r="RYZ1635" s="35"/>
      <c r="RZA1635" s="34"/>
      <c r="RZH1635" s="35"/>
      <c r="RZI1635" s="34"/>
      <c r="RZP1635" s="35"/>
      <c r="RZQ1635" s="34"/>
      <c r="RZX1635" s="35"/>
      <c r="RZY1635" s="34"/>
      <c r="SAF1635" s="35"/>
      <c r="SAG1635" s="34"/>
      <c r="SAN1635" s="35"/>
      <c r="SAO1635" s="34"/>
      <c r="SAV1635" s="35"/>
      <c r="SAW1635" s="34"/>
      <c r="SBD1635" s="35"/>
      <c r="SBE1635" s="34"/>
      <c r="SBL1635" s="35"/>
      <c r="SBM1635" s="34"/>
      <c r="SBT1635" s="35"/>
      <c r="SBU1635" s="34"/>
      <c r="SCB1635" s="35"/>
      <c r="SCC1635" s="34"/>
      <c r="SCJ1635" s="35"/>
      <c r="SCK1635" s="34"/>
      <c r="SCR1635" s="35"/>
      <c r="SCS1635" s="34"/>
      <c r="SCZ1635" s="35"/>
      <c r="SDA1635" s="34"/>
      <c r="SDH1635" s="35"/>
      <c r="SDI1635" s="34"/>
      <c r="SDP1635" s="35"/>
      <c r="SDQ1635" s="34"/>
      <c r="SDX1635" s="35"/>
      <c r="SDY1635" s="34"/>
      <c r="SEF1635" s="35"/>
      <c r="SEG1635" s="34"/>
      <c r="SEN1635" s="35"/>
      <c r="SEO1635" s="34"/>
      <c r="SEV1635" s="35"/>
      <c r="SEW1635" s="34"/>
      <c r="SFD1635" s="35"/>
      <c r="SFE1635" s="34"/>
      <c r="SFL1635" s="35"/>
      <c r="SFM1635" s="34"/>
      <c r="SFT1635" s="35"/>
      <c r="SFU1635" s="34"/>
      <c r="SGB1635" s="35"/>
      <c r="SGC1635" s="34"/>
      <c r="SGJ1635" s="35"/>
      <c r="SGK1635" s="34"/>
      <c r="SGR1635" s="35"/>
      <c r="SGS1635" s="34"/>
      <c r="SGZ1635" s="35"/>
      <c r="SHA1635" s="34"/>
      <c r="SHH1635" s="35"/>
      <c r="SHI1635" s="34"/>
      <c r="SHP1635" s="35"/>
      <c r="SHQ1635" s="34"/>
      <c r="SHX1635" s="35"/>
      <c r="SHY1635" s="34"/>
      <c r="SIF1635" s="35"/>
      <c r="SIG1635" s="34"/>
      <c r="SIN1635" s="35"/>
      <c r="SIO1635" s="34"/>
      <c r="SIV1635" s="35"/>
      <c r="SIW1635" s="34"/>
      <c r="SJD1635" s="35"/>
      <c r="SJE1635" s="34"/>
      <c r="SJL1635" s="35"/>
      <c r="SJM1635" s="34"/>
      <c r="SJT1635" s="35"/>
      <c r="SJU1635" s="34"/>
      <c r="SKB1635" s="35"/>
      <c r="SKC1635" s="34"/>
      <c r="SKJ1635" s="35"/>
      <c r="SKK1635" s="34"/>
      <c r="SKR1635" s="35"/>
      <c r="SKS1635" s="34"/>
      <c r="SKZ1635" s="35"/>
      <c r="SLA1635" s="34"/>
      <c r="SLH1635" s="35"/>
      <c r="SLI1635" s="34"/>
      <c r="SLP1635" s="35"/>
      <c r="SLQ1635" s="34"/>
      <c r="SLX1635" s="35"/>
      <c r="SLY1635" s="34"/>
      <c r="SMF1635" s="35"/>
      <c r="SMG1635" s="34"/>
      <c r="SMN1635" s="35"/>
      <c r="SMO1635" s="34"/>
      <c r="SMV1635" s="35"/>
      <c r="SMW1635" s="34"/>
      <c r="SND1635" s="35"/>
      <c r="SNE1635" s="34"/>
      <c r="SNL1635" s="35"/>
      <c r="SNM1635" s="34"/>
      <c r="SNT1635" s="35"/>
      <c r="SNU1635" s="34"/>
      <c r="SOB1635" s="35"/>
      <c r="SOC1635" s="34"/>
      <c r="SOJ1635" s="35"/>
      <c r="SOK1635" s="34"/>
      <c r="SOR1635" s="35"/>
      <c r="SOS1635" s="34"/>
      <c r="SOZ1635" s="35"/>
      <c r="SPA1635" s="34"/>
      <c r="SPH1635" s="35"/>
      <c r="SPI1635" s="34"/>
      <c r="SPP1635" s="35"/>
      <c r="SPQ1635" s="34"/>
      <c r="SPX1635" s="35"/>
      <c r="SPY1635" s="34"/>
      <c r="SQF1635" s="35"/>
      <c r="SQG1635" s="34"/>
      <c r="SQN1635" s="35"/>
      <c r="SQO1635" s="34"/>
      <c r="SQV1635" s="35"/>
      <c r="SQW1635" s="34"/>
      <c r="SRD1635" s="35"/>
      <c r="SRE1635" s="34"/>
      <c r="SRL1635" s="35"/>
      <c r="SRM1635" s="34"/>
      <c r="SRT1635" s="35"/>
      <c r="SRU1635" s="34"/>
      <c r="SSB1635" s="35"/>
      <c r="SSC1635" s="34"/>
      <c r="SSJ1635" s="35"/>
      <c r="SSK1635" s="34"/>
      <c r="SSR1635" s="35"/>
      <c r="SSS1635" s="34"/>
      <c r="SSZ1635" s="35"/>
      <c r="STA1635" s="34"/>
      <c r="STH1635" s="35"/>
      <c r="STI1635" s="34"/>
      <c r="STP1635" s="35"/>
      <c r="STQ1635" s="34"/>
      <c r="STX1635" s="35"/>
      <c r="STY1635" s="34"/>
      <c r="SUF1635" s="35"/>
      <c r="SUG1635" s="34"/>
      <c r="SUN1635" s="35"/>
      <c r="SUO1635" s="34"/>
      <c r="SUV1635" s="35"/>
      <c r="SUW1635" s="34"/>
      <c r="SVD1635" s="35"/>
      <c r="SVE1635" s="34"/>
      <c r="SVL1635" s="35"/>
      <c r="SVM1635" s="34"/>
      <c r="SVT1635" s="35"/>
      <c r="SVU1635" s="34"/>
      <c r="SWB1635" s="35"/>
      <c r="SWC1635" s="34"/>
      <c r="SWJ1635" s="35"/>
      <c r="SWK1635" s="34"/>
      <c r="SWR1635" s="35"/>
      <c r="SWS1635" s="34"/>
      <c r="SWZ1635" s="35"/>
      <c r="SXA1635" s="34"/>
      <c r="SXH1635" s="35"/>
      <c r="SXI1635" s="34"/>
      <c r="SXP1635" s="35"/>
      <c r="SXQ1635" s="34"/>
      <c r="SXX1635" s="35"/>
      <c r="SXY1635" s="34"/>
      <c r="SYF1635" s="35"/>
      <c r="SYG1635" s="34"/>
      <c r="SYN1635" s="35"/>
      <c r="SYO1635" s="34"/>
      <c r="SYV1635" s="35"/>
      <c r="SYW1635" s="34"/>
      <c r="SZD1635" s="35"/>
      <c r="SZE1635" s="34"/>
      <c r="SZL1635" s="35"/>
      <c r="SZM1635" s="34"/>
      <c r="SZT1635" s="35"/>
      <c r="SZU1635" s="34"/>
      <c r="TAB1635" s="35"/>
      <c r="TAC1635" s="34"/>
      <c r="TAJ1635" s="35"/>
      <c r="TAK1635" s="34"/>
      <c r="TAR1635" s="35"/>
      <c r="TAS1635" s="34"/>
      <c r="TAZ1635" s="35"/>
      <c r="TBA1635" s="34"/>
      <c r="TBH1635" s="35"/>
      <c r="TBI1635" s="34"/>
      <c r="TBP1635" s="35"/>
      <c r="TBQ1635" s="34"/>
      <c r="TBX1635" s="35"/>
      <c r="TBY1635" s="34"/>
      <c r="TCF1635" s="35"/>
      <c r="TCG1635" s="34"/>
      <c r="TCN1635" s="35"/>
      <c r="TCO1635" s="34"/>
      <c r="TCV1635" s="35"/>
      <c r="TCW1635" s="34"/>
      <c r="TDD1635" s="35"/>
      <c r="TDE1635" s="34"/>
      <c r="TDL1635" s="35"/>
      <c r="TDM1635" s="34"/>
      <c r="TDT1635" s="35"/>
      <c r="TDU1635" s="34"/>
      <c r="TEB1635" s="35"/>
      <c r="TEC1635" s="34"/>
      <c r="TEJ1635" s="35"/>
      <c r="TEK1635" s="34"/>
      <c r="TER1635" s="35"/>
      <c r="TES1635" s="34"/>
      <c r="TEZ1635" s="35"/>
      <c r="TFA1635" s="34"/>
      <c r="TFH1635" s="35"/>
      <c r="TFI1635" s="34"/>
      <c r="TFP1635" s="35"/>
      <c r="TFQ1635" s="34"/>
      <c r="TFX1635" s="35"/>
      <c r="TFY1635" s="34"/>
      <c r="TGF1635" s="35"/>
      <c r="TGG1635" s="34"/>
      <c r="TGN1635" s="35"/>
      <c r="TGO1635" s="34"/>
      <c r="TGV1635" s="35"/>
      <c r="TGW1635" s="34"/>
      <c r="THD1635" s="35"/>
      <c r="THE1635" s="34"/>
      <c r="THL1635" s="35"/>
      <c r="THM1635" s="34"/>
      <c r="THT1635" s="35"/>
      <c r="THU1635" s="34"/>
      <c r="TIB1635" s="35"/>
      <c r="TIC1635" s="34"/>
      <c r="TIJ1635" s="35"/>
      <c r="TIK1635" s="34"/>
      <c r="TIR1635" s="35"/>
      <c r="TIS1635" s="34"/>
      <c r="TIZ1635" s="35"/>
      <c r="TJA1635" s="34"/>
      <c r="TJH1635" s="35"/>
      <c r="TJI1635" s="34"/>
      <c r="TJP1635" s="35"/>
      <c r="TJQ1635" s="34"/>
      <c r="TJX1635" s="35"/>
      <c r="TJY1635" s="34"/>
      <c r="TKF1635" s="35"/>
      <c r="TKG1635" s="34"/>
      <c r="TKN1635" s="35"/>
      <c r="TKO1635" s="34"/>
      <c r="TKV1635" s="35"/>
      <c r="TKW1635" s="34"/>
      <c r="TLD1635" s="35"/>
      <c r="TLE1635" s="34"/>
      <c r="TLL1635" s="35"/>
      <c r="TLM1635" s="34"/>
      <c r="TLT1635" s="35"/>
      <c r="TLU1635" s="34"/>
      <c r="TMB1635" s="35"/>
      <c r="TMC1635" s="34"/>
      <c r="TMJ1635" s="35"/>
      <c r="TMK1635" s="34"/>
      <c r="TMR1635" s="35"/>
      <c r="TMS1635" s="34"/>
      <c r="TMZ1635" s="35"/>
      <c r="TNA1635" s="34"/>
      <c r="TNH1635" s="35"/>
      <c r="TNI1635" s="34"/>
      <c r="TNP1635" s="35"/>
      <c r="TNQ1635" s="34"/>
      <c r="TNX1635" s="35"/>
      <c r="TNY1635" s="34"/>
      <c r="TOF1635" s="35"/>
      <c r="TOG1635" s="34"/>
      <c r="TON1635" s="35"/>
      <c r="TOO1635" s="34"/>
      <c r="TOV1635" s="35"/>
      <c r="TOW1635" s="34"/>
      <c r="TPD1635" s="35"/>
      <c r="TPE1635" s="34"/>
      <c r="TPL1635" s="35"/>
      <c r="TPM1635" s="34"/>
      <c r="TPT1635" s="35"/>
      <c r="TPU1635" s="34"/>
      <c r="TQB1635" s="35"/>
      <c r="TQC1635" s="34"/>
      <c r="TQJ1635" s="35"/>
      <c r="TQK1635" s="34"/>
      <c r="TQR1635" s="35"/>
      <c r="TQS1635" s="34"/>
      <c r="TQZ1635" s="35"/>
      <c r="TRA1635" s="34"/>
      <c r="TRH1635" s="35"/>
      <c r="TRI1635" s="34"/>
      <c r="TRP1635" s="35"/>
      <c r="TRQ1635" s="34"/>
      <c r="TRX1635" s="35"/>
      <c r="TRY1635" s="34"/>
      <c r="TSF1635" s="35"/>
      <c r="TSG1635" s="34"/>
      <c r="TSN1635" s="35"/>
      <c r="TSO1635" s="34"/>
      <c r="TSV1635" s="35"/>
      <c r="TSW1635" s="34"/>
      <c r="TTD1635" s="35"/>
      <c r="TTE1635" s="34"/>
      <c r="TTL1635" s="35"/>
      <c r="TTM1635" s="34"/>
      <c r="TTT1635" s="35"/>
      <c r="TTU1635" s="34"/>
      <c r="TUB1635" s="35"/>
      <c r="TUC1635" s="34"/>
      <c r="TUJ1635" s="35"/>
      <c r="TUK1635" s="34"/>
      <c r="TUR1635" s="35"/>
      <c r="TUS1635" s="34"/>
      <c r="TUZ1635" s="35"/>
      <c r="TVA1635" s="34"/>
      <c r="TVH1635" s="35"/>
      <c r="TVI1635" s="34"/>
      <c r="TVP1635" s="35"/>
      <c r="TVQ1635" s="34"/>
      <c r="TVX1635" s="35"/>
      <c r="TVY1635" s="34"/>
      <c r="TWF1635" s="35"/>
      <c r="TWG1635" s="34"/>
      <c r="TWN1635" s="35"/>
      <c r="TWO1635" s="34"/>
      <c r="TWV1635" s="35"/>
      <c r="TWW1635" s="34"/>
      <c r="TXD1635" s="35"/>
      <c r="TXE1635" s="34"/>
      <c r="TXL1635" s="35"/>
      <c r="TXM1635" s="34"/>
      <c r="TXT1635" s="35"/>
      <c r="TXU1635" s="34"/>
      <c r="TYB1635" s="35"/>
      <c r="TYC1635" s="34"/>
      <c r="TYJ1635" s="35"/>
      <c r="TYK1635" s="34"/>
      <c r="TYR1635" s="35"/>
      <c r="TYS1635" s="34"/>
      <c r="TYZ1635" s="35"/>
      <c r="TZA1635" s="34"/>
      <c r="TZH1635" s="35"/>
      <c r="TZI1635" s="34"/>
      <c r="TZP1635" s="35"/>
      <c r="TZQ1635" s="34"/>
      <c r="TZX1635" s="35"/>
      <c r="TZY1635" s="34"/>
      <c r="UAF1635" s="35"/>
      <c r="UAG1635" s="34"/>
      <c r="UAN1635" s="35"/>
      <c r="UAO1635" s="34"/>
      <c r="UAV1635" s="35"/>
      <c r="UAW1635" s="34"/>
      <c r="UBD1635" s="35"/>
      <c r="UBE1635" s="34"/>
      <c r="UBL1635" s="35"/>
      <c r="UBM1635" s="34"/>
      <c r="UBT1635" s="35"/>
      <c r="UBU1635" s="34"/>
      <c r="UCB1635" s="35"/>
      <c r="UCC1635" s="34"/>
      <c r="UCJ1635" s="35"/>
      <c r="UCK1635" s="34"/>
      <c r="UCR1635" s="35"/>
      <c r="UCS1635" s="34"/>
      <c r="UCZ1635" s="35"/>
      <c r="UDA1635" s="34"/>
      <c r="UDH1635" s="35"/>
      <c r="UDI1635" s="34"/>
      <c r="UDP1635" s="35"/>
      <c r="UDQ1635" s="34"/>
      <c r="UDX1635" s="35"/>
      <c r="UDY1635" s="34"/>
      <c r="UEF1635" s="35"/>
      <c r="UEG1635" s="34"/>
      <c r="UEN1635" s="35"/>
      <c r="UEO1635" s="34"/>
      <c r="UEV1635" s="35"/>
      <c r="UEW1635" s="34"/>
      <c r="UFD1635" s="35"/>
      <c r="UFE1635" s="34"/>
      <c r="UFL1635" s="35"/>
      <c r="UFM1635" s="34"/>
      <c r="UFT1635" s="35"/>
      <c r="UFU1635" s="34"/>
      <c r="UGB1635" s="35"/>
      <c r="UGC1635" s="34"/>
      <c r="UGJ1635" s="35"/>
      <c r="UGK1635" s="34"/>
      <c r="UGR1635" s="35"/>
      <c r="UGS1635" s="34"/>
      <c r="UGZ1635" s="35"/>
      <c r="UHA1635" s="34"/>
      <c r="UHH1635" s="35"/>
      <c r="UHI1635" s="34"/>
      <c r="UHP1635" s="35"/>
      <c r="UHQ1635" s="34"/>
      <c r="UHX1635" s="35"/>
      <c r="UHY1635" s="34"/>
      <c r="UIF1635" s="35"/>
      <c r="UIG1635" s="34"/>
      <c r="UIN1635" s="35"/>
      <c r="UIO1635" s="34"/>
      <c r="UIV1635" s="35"/>
      <c r="UIW1635" s="34"/>
      <c r="UJD1635" s="35"/>
      <c r="UJE1635" s="34"/>
      <c r="UJL1635" s="35"/>
      <c r="UJM1635" s="34"/>
      <c r="UJT1635" s="35"/>
      <c r="UJU1635" s="34"/>
      <c r="UKB1635" s="35"/>
      <c r="UKC1635" s="34"/>
      <c r="UKJ1635" s="35"/>
      <c r="UKK1635" s="34"/>
      <c r="UKR1635" s="35"/>
      <c r="UKS1635" s="34"/>
      <c r="UKZ1635" s="35"/>
      <c r="ULA1635" s="34"/>
      <c r="ULH1635" s="35"/>
      <c r="ULI1635" s="34"/>
      <c r="ULP1635" s="35"/>
      <c r="ULQ1635" s="34"/>
      <c r="ULX1635" s="35"/>
      <c r="ULY1635" s="34"/>
      <c r="UMF1635" s="35"/>
      <c r="UMG1635" s="34"/>
      <c r="UMN1635" s="35"/>
      <c r="UMO1635" s="34"/>
      <c r="UMV1635" s="35"/>
      <c r="UMW1635" s="34"/>
      <c r="UND1635" s="35"/>
      <c r="UNE1635" s="34"/>
      <c r="UNL1635" s="35"/>
      <c r="UNM1635" s="34"/>
      <c r="UNT1635" s="35"/>
      <c r="UNU1635" s="34"/>
      <c r="UOB1635" s="35"/>
      <c r="UOC1635" s="34"/>
      <c r="UOJ1635" s="35"/>
      <c r="UOK1635" s="34"/>
      <c r="UOR1635" s="35"/>
      <c r="UOS1635" s="34"/>
      <c r="UOZ1635" s="35"/>
      <c r="UPA1635" s="34"/>
      <c r="UPH1635" s="35"/>
      <c r="UPI1635" s="34"/>
      <c r="UPP1635" s="35"/>
      <c r="UPQ1635" s="34"/>
      <c r="UPX1635" s="35"/>
      <c r="UPY1635" s="34"/>
      <c r="UQF1635" s="35"/>
      <c r="UQG1635" s="34"/>
      <c r="UQN1635" s="35"/>
      <c r="UQO1635" s="34"/>
      <c r="UQV1635" s="35"/>
      <c r="UQW1635" s="34"/>
      <c r="URD1635" s="35"/>
      <c r="URE1635" s="34"/>
      <c r="URL1635" s="35"/>
      <c r="URM1635" s="34"/>
      <c r="URT1635" s="35"/>
      <c r="URU1635" s="34"/>
      <c r="USB1635" s="35"/>
      <c r="USC1635" s="34"/>
      <c r="USJ1635" s="35"/>
      <c r="USK1635" s="34"/>
      <c r="USR1635" s="35"/>
      <c r="USS1635" s="34"/>
      <c r="USZ1635" s="35"/>
      <c r="UTA1635" s="34"/>
      <c r="UTH1635" s="35"/>
      <c r="UTI1635" s="34"/>
      <c r="UTP1635" s="35"/>
      <c r="UTQ1635" s="34"/>
      <c r="UTX1635" s="35"/>
      <c r="UTY1635" s="34"/>
      <c r="UUF1635" s="35"/>
      <c r="UUG1635" s="34"/>
      <c r="UUN1635" s="35"/>
      <c r="UUO1635" s="34"/>
      <c r="UUV1635" s="35"/>
      <c r="UUW1635" s="34"/>
      <c r="UVD1635" s="35"/>
      <c r="UVE1635" s="34"/>
      <c r="UVL1635" s="35"/>
      <c r="UVM1635" s="34"/>
      <c r="UVT1635" s="35"/>
      <c r="UVU1635" s="34"/>
      <c r="UWB1635" s="35"/>
      <c r="UWC1635" s="34"/>
      <c r="UWJ1635" s="35"/>
      <c r="UWK1635" s="34"/>
      <c r="UWR1635" s="35"/>
      <c r="UWS1635" s="34"/>
      <c r="UWZ1635" s="35"/>
      <c r="UXA1635" s="34"/>
      <c r="UXH1635" s="35"/>
      <c r="UXI1635" s="34"/>
      <c r="UXP1635" s="35"/>
      <c r="UXQ1635" s="34"/>
      <c r="UXX1635" s="35"/>
      <c r="UXY1635" s="34"/>
      <c r="UYF1635" s="35"/>
      <c r="UYG1635" s="34"/>
      <c r="UYN1635" s="35"/>
      <c r="UYO1635" s="34"/>
      <c r="UYV1635" s="35"/>
      <c r="UYW1635" s="34"/>
      <c r="UZD1635" s="35"/>
      <c r="UZE1635" s="34"/>
      <c r="UZL1635" s="35"/>
      <c r="UZM1635" s="34"/>
      <c r="UZT1635" s="35"/>
      <c r="UZU1635" s="34"/>
      <c r="VAB1635" s="35"/>
      <c r="VAC1635" s="34"/>
      <c r="VAJ1635" s="35"/>
      <c r="VAK1635" s="34"/>
      <c r="VAR1635" s="35"/>
      <c r="VAS1635" s="34"/>
      <c r="VAZ1635" s="35"/>
      <c r="VBA1635" s="34"/>
      <c r="VBH1635" s="35"/>
      <c r="VBI1635" s="34"/>
      <c r="VBP1635" s="35"/>
      <c r="VBQ1635" s="34"/>
      <c r="VBX1635" s="35"/>
      <c r="VBY1635" s="34"/>
      <c r="VCF1635" s="35"/>
      <c r="VCG1635" s="34"/>
      <c r="VCN1635" s="35"/>
      <c r="VCO1635" s="34"/>
      <c r="VCV1635" s="35"/>
      <c r="VCW1635" s="34"/>
      <c r="VDD1635" s="35"/>
      <c r="VDE1635" s="34"/>
      <c r="VDL1635" s="35"/>
      <c r="VDM1635" s="34"/>
      <c r="VDT1635" s="35"/>
      <c r="VDU1635" s="34"/>
      <c r="VEB1635" s="35"/>
      <c r="VEC1635" s="34"/>
      <c r="VEJ1635" s="35"/>
      <c r="VEK1635" s="34"/>
      <c r="VER1635" s="35"/>
      <c r="VES1635" s="34"/>
      <c r="VEZ1635" s="35"/>
      <c r="VFA1635" s="34"/>
      <c r="VFH1635" s="35"/>
      <c r="VFI1635" s="34"/>
      <c r="VFP1635" s="35"/>
      <c r="VFQ1635" s="34"/>
      <c r="VFX1635" s="35"/>
      <c r="VFY1635" s="34"/>
      <c r="VGF1635" s="35"/>
      <c r="VGG1635" s="34"/>
      <c r="VGN1635" s="35"/>
      <c r="VGO1635" s="34"/>
      <c r="VGV1635" s="35"/>
      <c r="VGW1635" s="34"/>
      <c r="VHD1635" s="35"/>
      <c r="VHE1635" s="34"/>
      <c r="VHL1635" s="35"/>
      <c r="VHM1635" s="34"/>
      <c r="VHT1635" s="35"/>
      <c r="VHU1635" s="34"/>
      <c r="VIB1635" s="35"/>
      <c r="VIC1635" s="34"/>
      <c r="VIJ1635" s="35"/>
      <c r="VIK1635" s="34"/>
      <c r="VIR1635" s="35"/>
      <c r="VIS1635" s="34"/>
      <c r="VIZ1635" s="35"/>
      <c r="VJA1635" s="34"/>
      <c r="VJH1635" s="35"/>
      <c r="VJI1635" s="34"/>
      <c r="VJP1635" s="35"/>
      <c r="VJQ1635" s="34"/>
      <c r="VJX1635" s="35"/>
      <c r="VJY1635" s="34"/>
      <c r="VKF1635" s="35"/>
      <c r="VKG1635" s="34"/>
      <c r="VKN1635" s="35"/>
      <c r="VKO1635" s="34"/>
      <c r="VKV1635" s="35"/>
      <c r="VKW1635" s="34"/>
      <c r="VLD1635" s="35"/>
      <c r="VLE1635" s="34"/>
      <c r="VLL1635" s="35"/>
      <c r="VLM1635" s="34"/>
      <c r="VLT1635" s="35"/>
      <c r="VLU1635" s="34"/>
      <c r="VMB1635" s="35"/>
      <c r="VMC1635" s="34"/>
      <c r="VMJ1635" s="35"/>
      <c r="VMK1635" s="34"/>
      <c r="VMR1635" s="35"/>
      <c r="VMS1635" s="34"/>
      <c r="VMZ1635" s="35"/>
      <c r="VNA1635" s="34"/>
      <c r="VNH1635" s="35"/>
      <c r="VNI1635" s="34"/>
      <c r="VNP1635" s="35"/>
      <c r="VNQ1635" s="34"/>
      <c r="VNX1635" s="35"/>
      <c r="VNY1635" s="34"/>
      <c r="VOF1635" s="35"/>
      <c r="VOG1635" s="34"/>
      <c r="VON1635" s="35"/>
      <c r="VOO1635" s="34"/>
      <c r="VOV1635" s="35"/>
      <c r="VOW1635" s="34"/>
      <c r="VPD1635" s="35"/>
      <c r="VPE1635" s="34"/>
      <c r="VPL1635" s="35"/>
      <c r="VPM1635" s="34"/>
      <c r="VPT1635" s="35"/>
      <c r="VPU1635" s="34"/>
      <c r="VQB1635" s="35"/>
      <c r="VQC1635" s="34"/>
      <c r="VQJ1635" s="35"/>
      <c r="VQK1635" s="34"/>
      <c r="VQR1635" s="35"/>
      <c r="VQS1635" s="34"/>
      <c r="VQZ1635" s="35"/>
      <c r="VRA1635" s="34"/>
      <c r="VRH1635" s="35"/>
      <c r="VRI1635" s="34"/>
      <c r="VRP1635" s="35"/>
      <c r="VRQ1635" s="34"/>
      <c r="VRX1635" s="35"/>
      <c r="VRY1635" s="34"/>
      <c r="VSF1635" s="35"/>
      <c r="VSG1635" s="34"/>
      <c r="VSN1635" s="35"/>
      <c r="VSO1635" s="34"/>
      <c r="VSV1635" s="35"/>
      <c r="VSW1635" s="34"/>
      <c r="VTD1635" s="35"/>
      <c r="VTE1635" s="34"/>
      <c r="VTL1635" s="35"/>
      <c r="VTM1635" s="34"/>
      <c r="VTT1635" s="35"/>
      <c r="VTU1635" s="34"/>
      <c r="VUB1635" s="35"/>
      <c r="VUC1635" s="34"/>
      <c r="VUJ1635" s="35"/>
      <c r="VUK1635" s="34"/>
      <c r="VUR1635" s="35"/>
      <c r="VUS1635" s="34"/>
      <c r="VUZ1635" s="35"/>
      <c r="VVA1635" s="34"/>
      <c r="VVH1635" s="35"/>
      <c r="VVI1635" s="34"/>
      <c r="VVP1635" s="35"/>
      <c r="VVQ1635" s="34"/>
      <c r="VVX1635" s="35"/>
      <c r="VVY1635" s="34"/>
      <c r="VWF1635" s="35"/>
      <c r="VWG1635" s="34"/>
      <c r="VWN1635" s="35"/>
      <c r="VWO1635" s="34"/>
      <c r="VWV1635" s="35"/>
      <c r="VWW1635" s="34"/>
      <c r="VXD1635" s="35"/>
      <c r="VXE1635" s="34"/>
      <c r="VXL1635" s="35"/>
      <c r="VXM1635" s="34"/>
      <c r="VXT1635" s="35"/>
      <c r="VXU1635" s="34"/>
      <c r="VYB1635" s="35"/>
      <c r="VYC1635" s="34"/>
      <c r="VYJ1635" s="35"/>
      <c r="VYK1635" s="34"/>
      <c r="VYR1635" s="35"/>
      <c r="VYS1635" s="34"/>
      <c r="VYZ1635" s="35"/>
      <c r="VZA1635" s="34"/>
      <c r="VZH1635" s="35"/>
      <c r="VZI1635" s="34"/>
      <c r="VZP1635" s="35"/>
      <c r="VZQ1635" s="34"/>
      <c r="VZX1635" s="35"/>
      <c r="VZY1635" s="34"/>
      <c r="WAF1635" s="35"/>
      <c r="WAG1635" s="34"/>
      <c r="WAN1635" s="35"/>
      <c r="WAO1635" s="34"/>
      <c r="WAV1635" s="35"/>
      <c r="WAW1635" s="34"/>
      <c r="WBD1635" s="35"/>
      <c r="WBE1635" s="34"/>
      <c r="WBL1635" s="35"/>
      <c r="WBM1635" s="34"/>
      <c r="WBT1635" s="35"/>
      <c r="WBU1635" s="34"/>
      <c r="WCB1635" s="35"/>
      <c r="WCC1635" s="34"/>
      <c r="WCJ1635" s="35"/>
      <c r="WCK1635" s="34"/>
      <c r="WCR1635" s="35"/>
      <c r="WCS1635" s="34"/>
      <c r="WCZ1635" s="35"/>
      <c r="WDA1635" s="34"/>
      <c r="WDH1635" s="35"/>
      <c r="WDI1635" s="34"/>
      <c r="WDP1635" s="35"/>
      <c r="WDQ1635" s="34"/>
      <c r="WDX1635" s="35"/>
      <c r="WDY1635" s="34"/>
      <c r="WEF1635" s="35"/>
      <c r="WEG1635" s="34"/>
      <c r="WEN1635" s="35"/>
      <c r="WEO1635" s="34"/>
      <c r="WEV1635" s="35"/>
      <c r="WEW1635" s="34"/>
      <c r="WFD1635" s="35"/>
      <c r="WFE1635" s="34"/>
      <c r="WFL1635" s="35"/>
      <c r="WFM1635" s="34"/>
      <c r="WFT1635" s="35"/>
      <c r="WFU1635" s="34"/>
      <c r="WGB1635" s="35"/>
      <c r="WGC1635" s="34"/>
      <c r="WGJ1635" s="35"/>
      <c r="WGK1635" s="34"/>
      <c r="WGR1635" s="35"/>
      <c r="WGS1635" s="34"/>
      <c r="WGZ1635" s="35"/>
      <c r="WHA1635" s="34"/>
      <c r="WHH1635" s="35"/>
      <c r="WHI1635" s="34"/>
      <c r="WHP1635" s="35"/>
      <c r="WHQ1635" s="34"/>
      <c r="WHX1635" s="35"/>
      <c r="WHY1635" s="34"/>
      <c r="WIF1635" s="35"/>
      <c r="WIG1635" s="34"/>
      <c r="WIN1635" s="35"/>
      <c r="WIO1635" s="34"/>
      <c r="WIV1635" s="35"/>
      <c r="WIW1635" s="34"/>
      <c r="WJD1635" s="35"/>
      <c r="WJE1635" s="34"/>
      <c r="WJL1635" s="35"/>
      <c r="WJM1635" s="34"/>
      <c r="WJT1635" s="35"/>
      <c r="WJU1635" s="34"/>
      <c r="WKB1635" s="35"/>
      <c r="WKC1635" s="34"/>
      <c r="WKJ1635" s="35"/>
      <c r="WKK1635" s="34"/>
      <c r="WKR1635" s="35"/>
      <c r="WKS1635" s="34"/>
      <c r="WKZ1635" s="35"/>
      <c r="WLA1635" s="34"/>
      <c r="WLH1635" s="35"/>
      <c r="WLI1635" s="34"/>
      <c r="WLP1635" s="35"/>
      <c r="WLQ1635" s="34"/>
      <c r="WLX1635" s="35"/>
      <c r="WLY1635" s="34"/>
      <c r="WMF1635" s="35"/>
      <c r="WMG1635" s="34"/>
      <c r="WMN1635" s="35"/>
      <c r="WMO1635" s="34"/>
      <c r="WMV1635" s="35"/>
      <c r="WMW1635" s="34"/>
      <c r="WND1635" s="35"/>
      <c r="WNE1635" s="34"/>
      <c r="WNL1635" s="35"/>
      <c r="WNM1635" s="34"/>
      <c r="WNT1635" s="35"/>
      <c r="WNU1635" s="34"/>
      <c r="WOB1635" s="35"/>
      <c r="WOC1635" s="34"/>
      <c r="WOJ1635" s="35"/>
      <c r="WOK1635" s="34"/>
      <c r="WOR1635" s="35"/>
      <c r="WOS1635" s="34"/>
      <c r="WOZ1635" s="35"/>
      <c r="WPA1635" s="34"/>
      <c r="WPH1635" s="35"/>
      <c r="WPI1635" s="34"/>
      <c r="WPP1635" s="35"/>
      <c r="WPQ1635" s="34"/>
      <c r="WPX1635" s="35"/>
      <c r="WPY1635" s="34"/>
      <c r="WQF1635" s="35"/>
      <c r="WQG1635" s="34"/>
      <c r="WQN1635" s="35"/>
      <c r="WQO1635" s="34"/>
      <c r="WQV1635" s="35"/>
      <c r="WQW1635" s="34"/>
      <c r="WRD1635" s="35"/>
      <c r="WRE1635" s="34"/>
      <c r="WRL1635" s="35"/>
      <c r="WRM1635" s="34"/>
      <c r="WRT1635" s="35"/>
      <c r="WRU1635" s="34"/>
      <c r="WSB1635" s="35"/>
      <c r="WSC1635" s="34"/>
      <c r="WSJ1635" s="35"/>
      <c r="WSK1635" s="34"/>
      <c r="WSR1635" s="35"/>
      <c r="WSS1635" s="34"/>
      <c r="WSZ1635" s="35"/>
      <c r="WTA1635" s="34"/>
      <c r="WTH1635" s="35"/>
      <c r="WTI1635" s="34"/>
      <c r="WTP1635" s="35"/>
      <c r="WTQ1635" s="34"/>
      <c r="WTX1635" s="35"/>
      <c r="WTY1635" s="34"/>
      <c r="WUF1635" s="35"/>
      <c r="WUG1635" s="34"/>
      <c r="WUN1635" s="35"/>
      <c r="WUO1635" s="34"/>
      <c r="WUV1635" s="35"/>
      <c r="WUW1635" s="34"/>
      <c r="WVD1635" s="35"/>
      <c r="WVE1635" s="34"/>
      <c r="WVL1635" s="35"/>
      <c r="WVM1635" s="34"/>
      <c r="WVT1635" s="35"/>
      <c r="WVU1635" s="34"/>
      <c r="WWB1635" s="35"/>
      <c r="WWC1635" s="34"/>
      <c r="WWJ1635" s="35"/>
      <c r="WWK1635" s="34"/>
      <c r="WWR1635" s="35"/>
      <c r="WWS1635" s="34"/>
      <c r="WWZ1635" s="35"/>
      <c r="WXA1635" s="34"/>
      <c r="WXH1635" s="35"/>
      <c r="WXI1635" s="34"/>
      <c r="WXP1635" s="35"/>
      <c r="WXQ1635" s="34"/>
      <c r="WXX1635" s="35"/>
      <c r="WXY1635" s="34"/>
      <c r="WYF1635" s="35"/>
      <c r="WYG1635" s="34"/>
      <c r="WYN1635" s="35"/>
      <c r="WYO1635" s="34"/>
      <c r="WYV1635" s="35"/>
      <c r="WYW1635" s="34"/>
      <c r="WZD1635" s="35"/>
      <c r="WZE1635" s="34"/>
      <c r="WZL1635" s="35"/>
      <c r="WZM1635" s="34"/>
      <c r="WZT1635" s="35"/>
      <c r="WZU1635" s="34"/>
      <c r="XAB1635" s="35"/>
      <c r="XAC1635" s="34"/>
      <c r="XAJ1635" s="35"/>
      <c r="XAK1635" s="34"/>
      <c r="XAR1635" s="35"/>
      <c r="XAS1635" s="34"/>
      <c r="XAZ1635" s="35"/>
      <c r="XBA1635" s="34"/>
      <c r="XBH1635" s="35"/>
      <c r="XBI1635" s="34"/>
      <c r="XBP1635" s="35"/>
      <c r="XBQ1635" s="34"/>
      <c r="XBX1635" s="35"/>
      <c r="XBY1635" s="34"/>
      <c r="XCF1635" s="35"/>
      <c r="XCG1635" s="34"/>
      <c r="XCN1635" s="35"/>
      <c r="XCO1635" s="34"/>
      <c r="XCV1635" s="35"/>
      <c r="XCW1635" s="34"/>
      <c r="XDD1635" s="35"/>
      <c r="XDE1635" s="34"/>
      <c r="XDL1635" s="35"/>
      <c r="XDM1635" s="34"/>
      <c r="XDT1635" s="35"/>
      <c r="XDU1635" s="34"/>
      <c r="XEB1635" s="35"/>
      <c r="XEC1635" s="34"/>
      <c r="XEJ1635" s="35"/>
      <c r="XEK1635" s="34"/>
      <c r="XER1635" s="35"/>
      <c r="XES1635" s="34"/>
      <c r="XEZ1635" s="35"/>
      <c r="XFA1635" s="34"/>
    </row>
    <row r="1636" spans="1:1021 1028:2045 2052:3069 3076:4093 4100:5117 5124:6141 6148:7165 7172:8189 8196:9213 9220:10237 10244:11261 11268:12285 12292:13309 13316:14333 14340:15357 15364:16381" x14ac:dyDescent="0.25">
      <c r="A1636" t="s">
        <v>484</v>
      </c>
      <c r="B1636" t="s">
        <v>468</v>
      </c>
      <c r="C1636">
        <v>344</v>
      </c>
      <c r="D1636">
        <v>344</v>
      </c>
      <c r="E1636" s="35">
        <v>1</v>
      </c>
      <c r="F1636" s="34">
        <v>5.0000000000000002E-90</v>
      </c>
      <c r="G1636">
        <v>86.07</v>
      </c>
      <c r="H1636">
        <v>1590</v>
      </c>
      <c r="I1636" t="str">
        <f>HYPERLINK("https://www.ncbi.nlm.nih.gov/nucleotide/EU418970.1?report=genbank&amp;log$=nucltop&amp;blast_rank=34&amp;RID=XE6RV0D8013","EU418970.1")</f>
        <v>EU418970.1</v>
      </c>
      <c r="L1636" s="35"/>
      <c r="M1636" s="34"/>
      <c r="T1636" s="35"/>
      <c r="U1636" s="34"/>
      <c r="AB1636" s="35"/>
      <c r="AC1636" s="34"/>
      <c r="AJ1636" s="35"/>
      <c r="AK1636" s="34"/>
      <c r="AR1636" s="35"/>
      <c r="AS1636" s="34"/>
      <c r="AZ1636" s="35"/>
      <c r="BA1636" s="34"/>
      <c r="BH1636" s="35"/>
      <c r="BI1636" s="34"/>
      <c r="BP1636" s="35"/>
      <c r="BQ1636" s="34"/>
      <c r="BX1636" s="35"/>
      <c r="BY1636" s="34"/>
      <c r="CF1636" s="35"/>
      <c r="CG1636" s="34"/>
      <c r="CN1636" s="35"/>
      <c r="CO1636" s="34"/>
      <c r="CV1636" s="35"/>
      <c r="CW1636" s="34"/>
      <c r="DD1636" s="35"/>
      <c r="DE1636" s="34"/>
      <c r="DL1636" s="35"/>
      <c r="DM1636" s="34"/>
      <c r="DT1636" s="35"/>
      <c r="DU1636" s="34"/>
      <c r="EB1636" s="35"/>
      <c r="EC1636" s="34"/>
      <c r="EJ1636" s="35"/>
      <c r="EK1636" s="34"/>
      <c r="ER1636" s="35"/>
      <c r="ES1636" s="34"/>
      <c r="EZ1636" s="35"/>
      <c r="FA1636" s="34"/>
      <c r="FH1636" s="35"/>
      <c r="FI1636" s="34"/>
      <c r="FP1636" s="35"/>
      <c r="FQ1636" s="34"/>
      <c r="FX1636" s="35"/>
      <c r="FY1636" s="34"/>
      <c r="GF1636" s="35"/>
      <c r="GG1636" s="34"/>
      <c r="GN1636" s="35"/>
      <c r="GO1636" s="34"/>
      <c r="GV1636" s="35"/>
      <c r="GW1636" s="34"/>
      <c r="HD1636" s="35"/>
      <c r="HE1636" s="34"/>
      <c r="HL1636" s="35"/>
      <c r="HM1636" s="34"/>
      <c r="HT1636" s="35"/>
      <c r="HU1636" s="34"/>
      <c r="IB1636" s="35"/>
      <c r="IC1636" s="34"/>
      <c r="IJ1636" s="35"/>
      <c r="IK1636" s="34"/>
      <c r="IR1636" s="35"/>
      <c r="IS1636" s="34"/>
      <c r="IZ1636" s="35"/>
      <c r="JA1636" s="34"/>
      <c r="JH1636" s="35"/>
      <c r="JI1636" s="34"/>
      <c r="JP1636" s="35"/>
      <c r="JQ1636" s="34"/>
      <c r="JX1636" s="35"/>
      <c r="JY1636" s="34"/>
      <c r="KF1636" s="35"/>
      <c r="KG1636" s="34"/>
      <c r="KN1636" s="35"/>
      <c r="KO1636" s="34"/>
      <c r="KV1636" s="35"/>
      <c r="KW1636" s="34"/>
      <c r="LD1636" s="35"/>
      <c r="LE1636" s="34"/>
      <c r="LL1636" s="35"/>
      <c r="LM1636" s="34"/>
      <c r="LT1636" s="35"/>
      <c r="LU1636" s="34"/>
      <c r="MB1636" s="35"/>
      <c r="MC1636" s="34"/>
      <c r="MJ1636" s="35"/>
      <c r="MK1636" s="34"/>
      <c r="MR1636" s="35"/>
      <c r="MS1636" s="34"/>
      <c r="MZ1636" s="35"/>
      <c r="NA1636" s="34"/>
      <c r="NH1636" s="35"/>
      <c r="NI1636" s="34"/>
      <c r="NP1636" s="35"/>
      <c r="NQ1636" s="34"/>
      <c r="NX1636" s="35"/>
      <c r="NY1636" s="34"/>
      <c r="OF1636" s="35"/>
      <c r="OG1636" s="34"/>
      <c r="ON1636" s="35"/>
      <c r="OO1636" s="34"/>
      <c r="OV1636" s="35"/>
      <c r="OW1636" s="34"/>
      <c r="PD1636" s="35"/>
      <c r="PE1636" s="34"/>
      <c r="PL1636" s="35"/>
      <c r="PM1636" s="34"/>
      <c r="PT1636" s="35"/>
      <c r="PU1636" s="34"/>
      <c r="QB1636" s="35"/>
      <c r="QC1636" s="34"/>
      <c r="QJ1636" s="35"/>
      <c r="QK1636" s="34"/>
      <c r="QR1636" s="35"/>
      <c r="QS1636" s="34"/>
      <c r="QZ1636" s="35"/>
      <c r="RA1636" s="34"/>
      <c r="RH1636" s="35"/>
      <c r="RI1636" s="34"/>
      <c r="RP1636" s="35"/>
      <c r="RQ1636" s="34"/>
      <c r="RX1636" s="35"/>
      <c r="RY1636" s="34"/>
      <c r="SF1636" s="35"/>
      <c r="SG1636" s="34"/>
      <c r="SN1636" s="35"/>
      <c r="SO1636" s="34"/>
      <c r="SV1636" s="35"/>
      <c r="SW1636" s="34"/>
      <c r="TD1636" s="35"/>
      <c r="TE1636" s="34"/>
      <c r="TL1636" s="35"/>
      <c r="TM1636" s="34"/>
      <c r="TT1636" s="35"/>
      <c r="TU1636" s="34"/>
      <c r="UB1636" s="35"/>
      <c r="UC1636" s="34"/>
      <c r="UJ1636" s="35"/>
      <c r="UK1636" s="34"/>
      <c r="UR1636" s="35"/>
      <c r="US1636" s="34"/>
      <c r="UZ1636" s="35"/>
      <c r="VA1636" s="34"/>
      <c r="VH1636" s="35"/>
      <c r="VI1636" s="34"/>
      <c r="VP1636" s="35"/>
      <c r="VQ1636" s="34"/>
      <c r="VX1636" s="35"/>
      <c r="VY1636" s="34"/>
      <c r="WF1636" s="35"/>
      <c r="WG1636" s="34"/>
      <c r="WN1636" s="35"/>
      <c r="WO1636" s="34"/>
      <c r="WV1636" s="35"/>
      <c r="WW1636" s="34"/>
      <c r="XD1636" s="35"/>
      <c r="XE1636" s="34"/>
      <c r="XL1636" s="35"/>
      <c r="XM1636" s="34"/>
      <c r="XT1636" s="35"/>
      <c r="XU1636" s="34"/>
      <c r="YB1636" s="35"/>
      <c r="YC1636" s="34"/>
      <c r="YJ1636" s="35"/>
      <c r="YK1636" s="34"/>
      <c r="YR1636" s="35"/>
      <c r="YS1636" s="34"/>
      <c r="YZ1636" s="35"/>
      <c r="ZA1636" s="34"/>
      <c r="ZH1636" s="35"/>
      <c r="ZI1636" s="34"/>
      <c r="ZP1636" s="35"/>
      <c r="ZQ1636" s="34"/>
      <c r="ZX1636" s="35"/>
      <c r="ZY1636" s="34"/>
      <c r="AAF1636" s="35"/>
      <c r="AAG1636" s="34"/>
      <c r="AAN1636" s="35"/>
      <c r="AAO1636" s="34"/>
      <c r="AAV1636" s="35"/>
      <c r="AAW1636" s="34"/>
      <c r="ABD1636" s="35"/>
      <c r="ABE1636" s="34"/>
      <c r="ABL1636" s="35"/>
      <c r="ABM1636" s="34"/>
      <c r="ABT1636" s="35"/>
      <c r="ABU1636" s="34"/>
      <c r="ACB1636" s="35"/>
      <c r="ACC1636" s="34"/>
      <c r="ACJ1636" s="35"/>
      <c r="ACK1636" s="34"/>
      <c r="ACR1636" s="35"/>
      <c r="ACS1636" s="34"/>
      <c r="ACZ1636" s="35"/>
      <c r="ADA1636" s="34"/>
      <c r="ADH1636" s="35"/>
      <c r="ADI1636" s="34"/>
      <c r="ADP1636" s="35"/>
      <c r="ADQ1636" s="34"/>
      <c r="ADX1636" s="35"/>
      <c r="ADY1636" s="34"/>
      <c r="AEF1636" s="35"/>
      <c r="AEG1636" s="34"/>
      <c r="AEN1636" s="35"/>
      <c r="AEO1636" s="34"/>
      <c r="AEV1636" s="35"/>
      <c r="AEW1636" s="34"/>
      <c r="AFD1636" s="35"/>
      <c r="AFE1636" s="34"/>
      <c r="AFL1636" s="35"/>
      <c r="AFM1636" s="34"/>
      <c r="AFT1636" s="35"/>
      <c r="AFU1636" s="34"/>
      <c r="AGB1636" s="35"/>
      <c r="AGC1636" s="34"/>
      <c r="AGJ1636" s="35"/>
      <c r="AGK1636" s="34"/>
      <c r="AGR1636" s="35"/>
      <c r="AGS1636" s="34"/>
      <c r="AGZ1636" s="35"/>
      <c r="AHA1636" s="34"/>
      <c r="AHH1636" s="35"/>
      <c r="AHI1636" s="34"/>
      <c r="AHP1636" s="35"/>
      <c r="AHQ1636" s="34"/>
      <c r="AHX1636" s="35"/>
      <c r="AHY1636" s="34"/>
      <c r="AIF1636" s="35"/>
      <c r="AIG1636" s="34"/>
      <c r="AIN1636" s="35"/>
      <c r="AIO1636" s="34"/>
      <c r="AIV1636" s="35"/>
      <c r="AIW1636" s="34"/>
      <c r="AJD1636" s="35"/>
      <c r="AJE1636" s="34"/>
      <c r="AJL1636" s="35"/>
      <c r="AJM1636" s="34"/>
      <c r="AJT1636" s="35"/>
      <c r="AJU1636" s="34"/>
      <c r="AKB1636" s="35"/>
      <c r="AKC1636" s="34"/>
      <c r="AKJ1636" s="35"/>
      <c r="AKK1636" s="34"/>
      <c r="AKR1636" s="35"/>
      <c r="AKS1636" s="34"/>
      <c r="AKZ1636" s="35"/>
      <c r="ALA1636" s="34"/>
      <c r="ALH1636" s="35"/>
      <c r="ALI1636" s="34"/>
      <c r="ALP1636" s="35"/>
      <c r="ALQ1636" s="34"/>
      <c r="ALX1636" s="35"/>
      <c r="ALY1636" s="34"/>
      <c r="AMF1636" s="35"/>
      <c r="AMG1636" s="34"/>
      <c r="AMN1636" s="35"/>
      <c r="AMO1636" s="34"/>
      <c r="AMV1636" s="35"/>
      <c r="AMW1636" s="34"/>
      <c r="AND1636" s="35"/>
      <c r="ANE1636" s="34"/>
      <c r="ANL1636" s="35"/>
      <c r="ANM1636" s="34"/>
      <c r="ANT1636" s="35"/>
      <c r="ANU1636" s="34"/>
      <c r="AOB1636" s="35"/>
      <c r="AOC1636" s="34"/>
      <c r="AOJ1636" s="35"/>
      <c r="AOK1636" s="34"/>
      <c r="AOR1636" s="35"/>
      <c r="AOS1636" s="34"/>
      <c r="AOZ1636" s="35"/>
      <c r="APA1636" s="34"/>
      <c r="APH1636" s="35"/>
      <c r="API1636" s="34"/>
      <c r="APP1636" s="35"/>
      <c r="APQ1636" s="34"/>
      <c r="APX1636" s="35"/>
      <c r="APY1636" s="34"/>
      <c r="AQF1636" s="35"/>
      <c r="AQG1636" s="34"/>
      <c r="AQN1636" s="35"/>
      <c r="AQO1636" s="34"/>
      <c r="AQV1636" s="35"/>
      <c r="AQW1636" s="34"/>
      <c r="ARD1636" s="35"/>
      <c r="ARE1636" s="34"/>
      <c r="ARL1636" s="35"/>
      <c r="ARM1636" s="34"/>
      <c r="ART1636" s="35"/>
      <c r="ARU1636" s="34"/>
      <c r="ASB1636" s="35"/>
      <c r="ASC1636" s="34"/>
      <c r="ASJ1636" s="35"/>
      <c r="ASK1636" s="34"/>
      <c r="ASR1636" s="35"/>
      <c r="ASS1636" s="34"/>
      <c r="ASZ1636" s="35"/>
      <c r="ATA1636" s="34"/>
      <c r="ATH1636" s="35"/>
      <c r="ATI1636" s="34"/>
      <c r="ATP1636" s="35"/>
      <c r="ATQ1636" s="34"/>
      <c r="ATX1636" s="35"/>
      <c r="ATY1636" s="34"/>
      <c r="AUF1636" s="35"/>
      <c r="AUG1636" s="34"/>
      <c r="AUN1636" s="35"/>
      <c r="AUO1636" s="34"/>
      <c r="AUV1636" s="35"/>
      <c r="AUW1636" s="34"/>
      <c r="AVD1636" s="35"/>
      <c r="AVE1636" s="34"/>
      <c r="AVL1636" s="35"/>
      <c r="AVM1636" s="34"/>
      <c r="AVT1636" s="35"/>
      <c r="AVU1636" s="34"/>
      <c r="AWB1636" s="35"/>
      <c r="AWC1636" s="34"/>
      <c r="AWJ1636" s="35"/>
      <c r="AWK1636" s="34"/>
      <c r="AWR1636" s="35"/>
      <c r="AWS1636" s="34"/>
      <c r="AWZ1636" s="35"/>
      <c r="AXA1636" s="34"/>
      <c r="AXH1636" s="35"/>
      <c r="AXI1636" s="34"/>
      <c r="AXP1636" s="35"/>
      <c r="AXQ1636" s="34"/>
      <c r="AXX1636" s="35"/>
      <c r="AXY1636" s="34"/>
      <c r="AYF1636" s="35"/>
      <c r="AYG1636" s="34"/>
      <c r="AYN1636" s="35"/>
      <c r="AYO1636" s="34"/>
      <c r="AYV1636" s="35"/>
      <c r="AYW1636" s="34"/>
      <c r="AZD1636" s="35"/>
      <c r="AZE1636" s="34"/>
      <c r="AZL1636" s="35"/>
      <c r="AZM1636" s="34"/>
      <c r="AZT1636" s="35"/>
      <c r="AZU1636" s="34"/>
      <c r="BAB1636" s="35"/>
      <c r="BAC1636" s="34"/>
      <c r="BAJ1636" s="35"/>
      <c r="BAK1636" s="34"/>
      <c r="BAR1636" s="35"/>
      <c r="BAS1636" s="34"/>
      <c r="BAZ1636" s="35"/>
      <c r="BBA1636" s="34"/>
      <c r="BBH1636" s="35"/>
      <c r="BBI1636" s="34"/>
      <c r="BBP1636" s="35"/>
      <c r="BBQ1636" s="34"/>
      <c r="BBX1636" s="35"/>
      <c r="BBY1636" s="34"/>
      <c r="BCF1636" s="35"/>
      <c r="BCG1636" s="34"/>
      <c r="BCN1636" s="35"/>
      <c r="BCO1636" s="34"/>
      <c r="BCV1636" s="35"/>
      <c r="BCW1636" s="34"/>
      <c r="BDD1636" s="35"/>
      <c r="BDE1636" s="34"/>
      <c r="BDL1636" s="35"/>
      <c r="BDM1636" s="34"/>
      <c r="BDT1636" s="35"/>
      <c r="BDU1636" s="34"/>
      <c r="BEB1636" s="35"/>
      <c r="BEC1636" s="34"/>
      <c r="BEJ1636" s="35"/>
      <c r="BEK1636" s="34"/>
      <c r="BER1636" s="35"/>
      <c r="BES1636" s="34"/>
      <c r="BEZ1636" s="35"/>
      <c r="BFA1636" s="34"/>
      <c r="BFH1636" s="35"/>
      <c r="BFI1636" s="34"/>
      <c r="BFP1636" s="35"/>
      <c r="BFQ1636" s="34"/>
      <c r="BFX1636" s="35"/>
      <c r="BFY1636" s="34"/>
      <c r="BGF1636" s="35"/>
      <c r="BGG1636" s="34"/>
      <c r="BGN1636" s="35"/>
      <c r="BGO1636" s="34"/>
      <c r="BGV1636" s="35"/>
      <c r="BGW1636" s="34"/>
      <c r="BHD1636" s="35"/>
      <c r="BHE1636" s="34"/>
      <c r="BHL1636" s="35"/>
      <c r="BHM1636" s="34"/>
      <c r="BHT1636" s="35"/>
      <c r="BHU1636" s="34"/>
      <c r="BIB1636" s="35"/>
      <c r="BIC1636" s="34"/>
      <c r="BIJ1636" s="35"/>
      <c r="BIK1636" s="34"/>
      <c r="BIR1636" s="35"/>
      <c r="BIS1636" s="34"/>
      <c r="BIZ1636" s="35"/>
      <c r="BJA1636" s="34"/>
      <c r="BJH1636" s="35"/>
      <c r="BJI1636" s="34"/>
      <c r="BJP1636" s="35"/>
      <c r="BJQ1636" s="34"/>
      <c r="BJX1636" s="35"/>
      <c r="BJY1636" s="34"/>
      <c r="BKF1636" s="35"/>
      <c r="BKG1636" s="34"/>
      <c r="BKN1636" s="35"/>
      <c r="BKO1636" s="34"/>
      <c r="BKV1636" s="35"/>
      <c r="BKW1636" s="34"/>
      <c r="BLD1636" s="35"/>
      <c r="BLE1636" s="34"/>
      <c r="BLL1636" s="35"/>
      <c r="BLM1636" s="34"/>
      <c r="BLT1636" s="35"/>
      <c r="BLU1636" s="34"/>
      <c r="BMB1636" s="35"/>
      <c r="BMC1636" s="34"/>
      <c r="BMJ1636" s="35"/>
      <c r="BMK1636" s="34"/>
      <c r="BMR1636" s="35"/>
      <c r="BMS1636" s="34"/>
      <c r="BMZ1636" s="35"/>
      <c r="BNA1636" s="34"/>
      <c r="BNH1636" s="35"/>
      <c r="BNI1636" s="34"/>
      <c r="BNP1636" s="35"/>
      <c r="BNQ1636" s="34"/>
      <c r="BNX1636" s="35"/>
      <c r="BNY1636" s="34"/>
      <c r="BOF1636" s="35"/>
      <c r="BOG1636" s="34"/>
      <c r="BON1636" s="35"/>
      <c r="BOO1636" s="34"/>
      <c r="BOV1636" s="35"/>
      <c r="BOW1636" s="34"/>
      <c r="BPD1636" s="35"/>
      <c r="BPE1636" s="34"/>
      <c r="BPL1636" s="35"/>
      <c r="BPM1636" s="34"/>
      <c r="BPT1636" s="35"/>
      <c r="BPU1636" s="34"/>
      <c r="BQB1636" s="35"/>
      <c r="BQC1636" s="34"/>
      <c r="BQJ1636" s="35"/>
      <c r="BQK1636" s="34"/>
      <c r="BQR1636" s="35"/>
      <c r="BQS1636" s="34"/>
      <c r="BQZ1636" s="35"/>
      <c r="BRA1636" s="34"/>
      <c r="BRH1636" s="35"/>
      <c r="BRI1636" s="34"/>
      <c r="BRP1636" s="35"/>
      <c r="BRQ1636" s="34"/>
      <c r="BRX1636" s="35"/>
      <c r="BRY1636" s="34"/>
      <c r="BSF1636" s="35"/>
      <c r="BSG1636" s="34"/>
      <c r="BSN1636" s="35"/>
      <c r="BSO1636" s="34"/>
      <c r="BSV1636" s="35"/>
      <c r="BSW1636" s="34"/>
      <c r="BTD1636" s="35"/>
      <c r="BTE1636" s="34"/>
      <c r="BTL1636" s="35"/>
      <c r="BTM1636" s="34"/>
      <c r="BTT1636" s="35"/>
      <c r="BTU1636" s="34"/>
      <c r="BUB1636" s="35"/>
      <c r="BUC1636" s="34"/>
      <c r="BUJ1636" s="35"/>
      <c r="BUK1636" s="34"/>
      <c r="BUR1636" s="35"/>
      <c r="BUS1636" s="34"/>
      <c r="BUZ1636" s="35"/>
      <c r="BVA1636" s="34"/>
      <c r="BVH1636" s="35"/>
      <c r="BVI1636" s="34"/>
      <c r="BVP1636" s="35"/>
      <c r="BVQ1636" s="34"/>
      <c r="BVX1636" s="35"/>
      <c r="BVY1636" s="34"/>
      <c r="BWF1636" s="35"/>
      <c r="BWG1636" s="34"/>
      <c r="BWN1636" s="35"/>
      <c r="BWO1636" s="34"/>
      <c r="BWV1636" s="35"/>
      <c r="BWW1636" s="34"/>
      <c r="BXD1636" s="35"/>
      <c r="BXE1636" s="34"/>
      <c r="BXL1636" s="35"/>
      <c r="BXM1636" s="34"/>
      <c r="BXT1636" s="35"/>
      <c r="BXU1636" s="34"/>
      <c r="BYB1636" s="35"/>
      <c r="BYC1636" s="34"/>
      <c r="BYJ1636" s="35"/>
      <c r="BYK1636" s="34"/>
      <c r="BYR1636" s="35"/>
      <c r="BYS1636" s="34"/>
      <c r="BYZ1636" s="35"/>
      <c r="BZA1636" s="34"/>
      <c r="BZH1636" s="35"/>
      <c r="BZI1636" s="34"/>
      <c r="BZP1636" s="35"/>
      <c r="BZQ1636" s="34"/>
      <c r="BZX1636" s="35"/>
      <c r="BZY1636" s="34"/>
      <c r="CAF1636" s="35"/>
      <c r="CAG1636" s="34"/>
      <c r="CAN1636" s="35"/>
      <c r="CAO1636" s="34"/>
      <c r="CAV1636" s="35"/>
      <c r="CAW1636" s="34"/>
      <c r="CBD1636" s="35"/>
      <c r="CBE1636" s="34"/>
      <c r="CBL1636" s="35"/>
      <c r="CBM1636" s="34"/>
      <c r="CBT1636" s="35"/>
      <c r="CBU1636" s="34"/>
      <c r="CCB1636" s="35"/>
      <c r="CCC1636" s="34"/>
      <c r="CCJ1636" s="35"/>
      <c r="CCK1636" s="34"/>
      <c r="CCR1636" s="35"/>
      <c r="CCS1636" s="34"/>
      <c r="CCZ1636" s="35"/>
      <c r="CDA1636" s="34"/>
      <c r="CDH1636" s="35"/>
      <c r="CDI1636" s="34"/>
      <c r="CDP1636" s="35"/>
      <c r="CDQ1636" s="34"/>
      <c r="CDX1636" s="35"/>
      <c r="CDY1636" s="34"/>
      <c r="CEF1636" s="35"/>
      <c r="CEG1636" s="34"/>
      <c r="CEN1636" s="35"/>
      <c r="CEO1636" s="34"/>
      <c r="CEV1636" s="35"/>
      <c r="CEW1636" s="34"/>
      <c r="CFD1636" s="35"/>
      <c r="CFE1636" s="34"/>
      <c r="CFL1636" s="35"/>
      <c r="CFM1636" s="34"/>
      <c r="CFT1636" s="35"/>
      <c r="CFU1636" s="34"/>
      <c r="CGB1636" s="35"/>
      <c r="CGC1636" s="34"/>
      <c r="CGJ1636" s="35"/>
      <c r="CGK1636" s="34"/>
      <c r="CGR1636" s="35"/>
      <c r="CGS1636" s="34"/>
      <c r="CGZ1636" s="35"/>
      <c r="CHA1636" s="34"/>
      <c r="CHH1636" s="35"/>
      <c r="CHI1636" s="34"/>
      <c r="CHP1636" s="35"/>
      <c r="CHQ1636" s="34"/>
      <c r="CHX1636" s="35"/>
      <c r="CHY1636" s="34"/>
      <c r="CIF1636" s="35"/>
      <c r="CIG1636" s="34"/>
      <c r="CIN1636" s="35"/>
      <c r="CIO1636" s="34"/>
      <c r="CIV1636" s="35"/>
      <c r="CIW1636" s="34"/>
      <c r="CJD1636" s="35"/>
      <c r="CJE1636" s="34"/>
      <c r="CJL1636" s="35"/>
      <c r="CJM1636" s="34"/>
      <c r="CJT1636" s="35"/>
      <c r="CJU1636" s="34"/>
      <c r="CKB1636" s="35"/>
      <c r="CKC1636" s="34"/>
      <c r="CKJ1636" s="35"/>
      <c r="CKK1636" s="34"/>
      <c r="CKR1636" s="35"/>
      <c r="CKS1636" s="34"/>
      <c r="CKZ1636" s="35"/>
      <c r="CLA1636" s="34"/>
      <c r="CLH1636" s="35"/>
      <c r="CLI1636" s="34"/>
      <c r="CLP1636" s="35"/>
      <c r="CLQ1636" s="34"/>
      <c r="CLX1636" s="35"/>
      <c r="CLY1636" s="34"/>
      <c r="CMF1636" s="35"/>
      <c r="CMG1636" s="34"/>
      <c r="CMN1636" s="35"/>
      <c r="CMO1636" s="34"/>
      <c r="CMV1636" s="35"/>
      <c r="CMW1636" s="34"/>
      <c r="CND1636" s="35"/>
      <c r="CNE1636" s="34"/>
      <c r="CNL1636" s="35"/>
      <c r="CNM1636" s="34"/>
      <c r="CNT1636" s="35"/>
      <c r="CNU1636" s="34"/>
      <c r="COB1636" s="35"/>
      <c r="COC1636" s="34"/>
      <c r="COJ1636" s="35"/>
      <c r="COK1636" s="34"/>
      <c r="COR1636" s="35"/>
      <c r="COS1636" s="34"/>
      <c r="COZ1636" s="35"/>
      <c r="CPA1636" s="34"/>
      <c r="CPH1636" s="35"/>
      <c r="CPI1636" s="34"/>
      <c r="CPP1636" s="35"/>
      <c r="CPQ1636" s="34"/>
      <c r="CPX1636" s="35"/>
      <c r="CPY1636" s="34"/>
      <c r="CQF1636" s="35"/>
      <c r="CQG1636" s="34"/>
      <c r="CQN1636" s="35"/>
      <c r="CQO1636" s="34"/>
      <c r="CQV1636" s="35"/>
      <c r="CQW1636" s="34"/>
      <c r="CRD1636" s="35"/>
      <c r="CRE1636" s="34"/>
      <c r="CRL1636" s="35"/>
      <c r="CRM1636" s="34"/>
      <c r="CRT1636" s="35"/>
      <c r="CRU1636" s="34"/>
      <c r="CSB1636" s="35"/>
      <c r="CSC1636" s="34"/>
      <c r="CSJ1636" s="35"/>
      <c r="CSK1636" s="34"/>
      <c r="CSR1636" s="35"/>
      <c r="CSS1636" s="34"/>
      <c r="CSZ1636" s="35"/>
      <c r="CTA1636" s="34"/>
      <c r="CTH1636" s="35"/>
      <c r="CTI1636" s="34"/>
      <c r="CTP1636" s="35"/>
      <c r="CTQ1636" s="34"/>
      <c r="CTX1636" s="35"/>
      <c r="CTY1636" s="34"/>
      <c r="CUF1636" s="35"/>
      <c r="CUG1636" s="34"/>
      <c r="CUN1636" s="35"/>
      <c r="CUO1636" s="34"/>
      <c r="CUV1636" s="35"/>
      <c r="CUW1636" s="34"/>
      <c r="CVD1636" s="35"/>
      <c r="CVE1636" s="34"/>
      <c r="CVL1636" s="35"/>
      <c r="CVM1636" s="34"/>
      <c r="CVT1636" s="35"/>
      <c r="CVU1636" s="34"/>
      <c r="CWB1636" s="35"/>
      <c r="CWC1636" s="34"/>
      <c r="CWJ1636" s="35"/>
      <c r="CWK1636" s="34"/>
      <c r="CWR1636" s="35"/>
      <c r="CWS1636" s="34"/>
      <c r="CWZ1636" s="35"/>
      <c r="CXA1636" s="34"/>
      <c r="CXH1636" s="35"/>
      <c r="CXI1636" s="34"/>
      <c r="CXP1636" s="35"/>
      <c r="CXQ1636" s="34"/>
      <c r="CXX1636" s="35"/>
      <c r="CXY1636" s="34"/>
      <c r="CYF1636" s="35"/>
      <c r="CYG1636" s="34"/>
      <c r="CYN1636" s="35"/>
      <c r="CYO1636" s="34"/>
      <c r="CYV1636" s="35"/>
      <c r="CYW1636" s="34"/>
      <c r="CZD1636" s="35"/>
      <c r="CZE1636" s="34"/>
      <c r="CZL1636" s="35"/>
      <c r="CZM1636" s="34"/>
      <c r="CZT1636" s="35"/>
      <c r="CZU1636" s="34"/>
      <c r="DAB1636" s="35"/>
      <c r="DAC1636" s="34"/>
      <c r="DAJ1636" s="35"/>
      <c r="DAK1636" s="34"/>
      <c r="DAR1636" s="35"/>
      <c r="DAS1636" s="34"/>
      <c r="DAZ1636" s="35"/>
      <c r="DBA1636" s="34"/>
      <c r="DBH1636" s="35"/>
      <c r="DBI1636" s="34"/>
      <c r="DBP1636" s="35"/>
      <c r="DBQ1636" s="34"/>
      <c r="DBX1636" s="35"/>
      <c r="DBY1636" s="34"/>
      <c r="DCF1636" s="35"/>
      <c r="DCG1636" s="34"/>
      <c r="DCN1636" s="35"/>
      <c r="DCO1636" s="34"/>
      <c r="DCV1636" s="35"/>
      <c r="DCW1636" s="34"/>
      <c r="DDD1636" s="35"/>
      <c r="DDE1636" s="34"/>
      <c r="DDL1636" s="35"/>
      <c r="DDM1636" s="34"/>
      <c r="DDT1636" s="35"/>
      <c r="DDU1636" s="34"/>
      <c r="DEB1636" s="35"/>
      <c r="DEC1636" s="34"/>
      <c r="DEJ1636" s="35"/>
      <c r="DEK1636" s="34"/>
      <c r="DER1636" s="35"/>
      <c r="DES1636" s="34"/>
      <c r="DEZ1636" s="35"/>
      <c r="DFA1636" s="34"/>
      <c r="DFH1636" s="35"/>
      <c r="DFI1636" s="34"/>
      <c r="DFP1636" s="35"/>
      <c r="DFQ1636" s="34"/>
      <c r="DFX1636" s="35"/>
      <c r="DFY1636" s="34"/>
      <c r="DGF1636" s="35"/>
      <c r="DGG1636" s="34"/>
      <c r="DGN1636" s="35"/>
      <c r="DGO1636" s="34"/>
      <c r="DGV1636" s="35"/>
      <c r="DGW1636" s="34"/>
      <c r="DHD1636" s="35"/>
      <c r="DHE1636" s="34"/>
      <c r="DHL1636" s="35"/>
      <c r="DHM1636" s="34"/>
      <c r="DHT1636" s="35"/>
      <c r="DHU1636" s="34"/>
      <c r="DIB1636" s="35"/>
      <c r="DIC1636" s="34"/>
      <c r="DIJ1636" s="35"/>
      <c r="DIK1636" s="34"/>
      <c r="DIR1636" s="35"/>
      <c r="DIS1636" s="34"/>
      <c r="DIZ1636" s="35"/>
      <c r="DJA1636" s="34"/>
      <c r="DJH1636" s="35"/>
      <c r="DJI1636" s="34"/>
      <c r="DJP1636" s="35"/>
      <c r="DJQ1636" s="34"/>
      <c r="DJX1636" s="35"/>
      <c r="DJY1636" s="34"/>
      <c r="DKF1636" s="35"/>
      <c r="DKG1636" s="34"/>
      <c r="DKN1636" s="35"/>
      <c r="DKO1636" s="34"/>
      <c r="DKV1636" s="35"/>
      <c r="DKW1636" s="34"/>
      <c r="DLD1636" s="35"/>
      <c r="DLE1636" s="34"/>
      <c r="DLL1636" s="35"/>
      <c r="DLM1636" s="34"/>
      <c r="DLT1636" s="35"/>
      <c r="DLU1636" s="34"/>
      <c r="DMB1636" s="35"/>
      <c r="DMC1636" s="34"/>
      <c r="DMJ1636" s="35"/>
      <c r="DMK1636" s="34"/>
      <c r="DMR1636" s="35"/>
      <c r="DMS1636" s="34"/>
      <c r="DMZ1636" s="35"/>
      <c r="DNA1636" s="34"/>
      <c r="DNH1636" s="35"/>
      <c r="DNI1636" s="34"/>
      <c r="DNP1636" s="35"/>
      <c r="DNQ1636" s="34"/>
      <c r="DNX1636" s="35"/>
      <c r="DNY1636" s="34"/>
      <c r="DOF1636" s="35"/>
      <c r="DOG1636" s="34"/>
      <c r="DON1636" s="35"/>
      <c r="DOO1636" s="34"/>
      <c r="DOV1636" s="35"/>
      <c r="DOW1636" s="34"/>
      <c r="DPD1636" s="35"/>
      <c r="DPE1636" s="34"/>
      <c r="DPL1636" s="35"/>
      <c r="DPM1636" s="34"/>
      <c r="DPT1636" s="35"/>
      <c r="DPU1636" s="34"/>
      <c r="DQB1636" s="35"/>
      <c r="DQC1636" s="34"/>
      <c r="DQJ1636" s="35"/>
      <c r="DQK1636" s="34"/>
      <c r="DQR1636" s="35"/>
      <c r="DQS1636" s="34"/>
      <c r="DQZ1636" s="35"/>
      <c r="DRA1636" s="34"/>
      <c r="DRH1636" s="35"/>
      <c r="DRI1636" s="34"/>
      <c r="DRP1636" s="35"/>
      <c r="DRQ1636" s="34"/>
      <c r="DRX1636" s="35"/>
      <c r="DRY1636" s="34"/>
      <c r="DSF1636" s="35"/>
      <c r="DSG1636" s="34"/>
      <c r="DSN1636" s="35"/>
      <c r="DSO1636" s="34"/>
      <c r="DSV1636" s="35"/>
      <c r="DSW1636" s="34"/>
      <c r="DTD1636" s="35"/>
      <c r="DTE1636" s="34"/>
      <c r="DTL1636" s="35"/>
      <c r="DTM1636" s="34"/>
      <c r="DTT1636" s="35"/>
      <c r="DTU1636" s="34"/>
      <c r="DUB1636" s="35"/>
      <c r="DUC1636" s="34"/>
      <c r="DUJ1636" s="35"/>
      <c r="DUK1636" s="34"/>
      <c r="DUR1636" s="35"/>
      <c r="DUS1636" s="34"/>
      <c r="DUZ1636" s="35"/>
      <c r="DVA1636" s="34"/>
      <c r="DVH1636" s="35"/>
      <c r="DVI1636" s="34"/>
      <c r="DVP1636" s="35"/>
      <c r="DVQ1636" s="34"/>
      <c r="DVX1636" s="35"/>
      <c r="DVY1636" s="34"/>
      <c r="DWF1636" s="35"/>
      <c r="DWG1636" s="34"/>
      <c r="DWN1636" s="35"/>
      <c r="DWO1636" s="34"/>
      <c r="DWV1636" s="35"/>
      <c r="DWW1636" s="34"/>
      <c r="DXD1636" s="35"/>
      <c r="DXE1636" s="34"/>
      <c r="DXL1636" s="35"/>
      <c r="DXM1636" s="34"/>
      <c r="DXT1636" s="35"/>
      <c r="DXU1636" s="34"/>
      <c r="DYB1636" s="35"/>
      <c r="DYC1636" s="34"/>
      <c r="DYJ1636" s="35"/>
      <c r="DYK1636" s="34"/>
      <c r="DYR1636" s="35"/>
      <c r="DYS1636" s="34"/>
      <c r="DYZ1636" s="35"/>
      <c r="DZA1636" s="34"/>
      <c r="DZH1636" s="35"/>
      <c r="DZI1636" s="34"/>
      <c r="DZP1636" s="35"/>
      <c r="DZQ1636" s="34"/>
      <c r="DZX1636" s="35"/>
      <c r="DZY1636" s="34"/>
      <c r="EAF1636" s="35"/>
      <c r="EAG1636" s="34"/>
      <c r="EAN1636" s="35"/>
      <c r="EAO1636" s="34"/>
      <c r="EAV1636" s="35"/>
      <c r="EAW1636" s="34"/>
      <c r="EBD1636" s="35"/>
      <c r="EBE1636" s="34"/>
      <c r="EBL1636" s="35"/>
      <c r="EBM1636" s="34"/>
      <c r="EBT1636" s="35"/>
      <c r="EBU1636" s="34"/>
      <c r="ECB1636" s="35"/>
      <c r="ECC1636" s="34"/>
      <c r="ECJ1636" s="35"/>
      <c r="ECK1636" s="34"/>
      <c r="ECR1636" s="35"/>
      <c r="ECS1636" s="34"/>
      <c r="ECZ1636" s="35"/>
      <c r="EDA1636" s="34"/>
      <c r="EDH1636" s="35"/>
      <c r="EDI1636" s="34"/>
      <c r="EDP1636" s="35"/>
      <c r="EDQ1636" s="34"/>
      <c r="EDX1636" s="35"/>
      <c r="EDY1636" s="34"/>
      <c r="EEF1636" s="35"/>
      <c r="EEG1636" s="34"/>
      <c r="EEN1636" s="35"/>
      <c r="EEO1636" s="34"/>
      <c r="EEV1636" s="35"/>
      <c r="EEW1636" s="34"/>
      <c r="EFD1636" s="35"/>
      <c r="EFE1636" s="34"/>
      <c r="EFL1636" s="35"/>
      <c r="EFM1636" s="34"/>
      <c r="EFT1636" s="35"/>
      <c r="EFU1636" s="34"/>
      <c r="EGB1636" s="35"/>
      <c r="EGC1636" s="34"/>
      <c r="EGJ1636" s="35"/>
      <c r="EGK1636" s="34"/>
      <c r="EGR1636" s="35"/>
      <c r="EGS1636" s="34"/>
      <c r="EGZ1636" s="35"/>
      <c r="EHA1636" s="34"/>
      <c r="EHH1636" s="35"/>
      <c r="EHI1636" s="34"/>
      <c r="EHP1636" s="35"/>
      <c r="EHQ1636" s="34"/>
      <c r="EHX1636" s="35"/>
      <c r="EHY1636" s="34"/>
      <c r="EIF1636" s="35"/>
      <c r="EIG1636" s="34"/>
      <c r="EIN1636" s="35"/>
      <c r="EIO1636" s="34"/>
      <c r="EIV1636" s="35"/>
      <c r="EIW1636" s="34"/>
      <c r="EJD1636" s="35"/>
      <c r="EJE1636" s="34"/>
      <c r="EJL1636" s="35"/>
      <c r="EJM1636" s="34"/>
      <c r="EJT1636" s="35"/>
      <c r="EJU1636" s="34"/>
      <c r="EKB1636" s="35"/>
      <c r="EKC1636" s="34"/>
      <c r="EKJ1636" s="35"/>
      <c r="EKK1636" s="34"/>
      <c r="EKR1636" s="35"/>
      <c r="EKS1636" s="34"/>
      <c r="EKZ1636" s="35"/>
      <c r="ELA1636" s="34"/>
      <c r="ELH1636" s="35"/>
      <c r="ELI1636" s="34"/>
      <c r="ELP1636" s="35"/>
      <c r="ELQ1636" s="34"/>
      <c r="ELX1636" s="35"/>
      <c r="ELY1636" s="34"/>
      <c r="EMF1636" s="35"/>
      <c r="EMG1636" s="34"/>
      <c r="EMN1636" s="35"/>
      <c r="EMO1636" s="34"/>
      <c r="EMV1636" s="35"/>
      <c r="EMW1636" s="34"/>
      <c r="END1636" s="35"/>
      <c r="ENE1636" s="34"/>
      <c r="ENL1636" s="35"/>
      <c r="ENM1636" s="34"/>
      <c r="ENT1636" s="35"/>
      <c r="ENU1636" s="34"/>
      <c r="EOB1636" s="35"/>
      <c r="EOC1636" s="34"/>
      <c r="EOJ1636" s="35"/>
      <c r="EOK1636" s="34"/>
      <c r="EOR1636" s="35"/>
      <c r="EOS1636" s="34"/>
      <c r="EOZ1636" s="35"/>
      <c r="EPA1636" s="34"/>
      <c r="EPH1636" s="35"/>
      <c r="EPI1636" s="34"/>
      <c r="EPP1636" s="35"/>
      <c r="EPQ1636" s="34"/>
      <c r="EPX1636" s="35"/>
      <c r="EPY1636" s="34"/>
      <c r="EQF1636" s="35"/>
      <c r="EQG1636" s="34"/>
      <c r="EQN1636" s="35"/>
      <c r="EQO1636" s="34"/>
      <c r="EQV1636" s="35"/>
      <c r="EQW1636" s="34"/>
      <c r="ERD1636" s="35"/>
      <c r="ERE1636" s="34"/>
      <c r="ERL1636" s="35"/>
      <c r="ERM1636" s="34"/>
      <c r="ERT1636" s="35"/>
      <c r="ERU1636" s="34"/>
      <c r="ESB1636" s="35"/>
      <c r="ESC1636" s="34"/>
      <c r="ESJ1636" s="35"/>
      <c r="ESK1636" s="34"/>
      <c r="ESR1636" s="35"/>
      <c r="ESS1636" s="34"/>
      <c r="ESZ1636" s="35"/>
      <c r="ETA1636" s="34"/>
      <c r="ETH1636" s="35"/>
      <c r="ETI1636" s="34"/>
      <c r="ETP1636" s="35"/>
      <c r="ETQ1636" s="34"/>
      <c r="ETX1636" s="35"/>
      <c r="ETY1636" s="34"/>
      <c r="EUF1636" s="35"/>
      <c r="EUG1636" s="34"/>
      <c r="EUN1636" s="35"/>
      <c r="EUO1636" s="34"/>
      <c r="EUV1636" s="35"/>
      <c r="EUW1636" s="34"/>
      <c r="EVD1636" s="35"/>
      <c r="EVE1636" s="34"/>
      <c r="EVL1636" s="35"/>
      <c r="EVM1636" s="34"/>
      <c r="EVT1636" s="35"/>
      <c r="EVU1636" s="34"/>
      <c r="EWB1636" s="35"/>
      <c r="EWC1636" s="34"/>
      <c r="EWJ1636" s="35"/>
      <c r="EWK1636" s="34"/>
      <c r="EWR1636" s="35"/>
      <c r="EWS1636" s="34"/>
      <c r="EWZ1636" s="35"/>
      <c r="EXA1636" s="34"/>
      <c r="EXH1636" s="35"/>
      <c r="EXI1636" s="34"/>
      <c r="EXP1636" s="35"/>
      <c r="EXQ1636" s="34"/>
      <c r="EXX1636" s="35"/>
      <c r="EXY1636" s="34"/>
      <c r="EYF1636" s="35"/>
      <c r="EYG1636" s="34"/>
      <c r="EYN1636" s="35"/>
      <c r="EYO1636" s="34"/>
      <c r="EYV1636" s="35"/>
      <c r="EYW1636" s="34"/>
      <c r="EZD1636" s="35"/>
      <c r="EZE1636" s="34"/>
      <c r="EZL1636" s="35"/>
      <c r="EZM1636" s="34"/>
      <c r="EZT1636" s="35"/>
      <c r="EZU1636" s="34"/>
      <c r="FAB1636" s="35"/>
      <c r="FAC1636" s="34"/>
      <c r="FAJ1636" s="35"/>
      <c r="FAK1636" s="34"/>
      <c r="FAR1636" s="35"/>
      <c r="FAS1636" s="34"/>
      <c r="FAZ1636" s="35"/>
      <c r="FBA1636" s="34"/>
      <c r="FBH1636" s="35"/>
      <c r="FBI1636" s="34"/>
      <c r="FBP1636" s="35"/>
      <c r="FBQ1636" s="34"/>
      <c r="FBX1636" s="35"/>
      <c r="FBY1636" s="34"/>
      <c r="FCF1636" s="35"/>
      <c r="FCG1636" s="34"/>
      <c r="FCN1636" s="35"/>
      <c r="FCO1636" s="34"/>
      <c r="FCV1636" s="35"/>
      <c r="FCW1636" s="34"/>
      <c r="FDD1636" s="35"/>
      <c r="FDE1636" s="34"/>
      <c r="FDL1636" s="35"/>
      <c r="FDM1636" s="34"/>
      <c r="FDT1636" s="35"/>
      <c r="FDU1636" s="34"/>
      <c r="FEB1636" s="35"/>
      <c r="FEC1636" s="34"/>
      <c r="FEJ1636" s="35"/>
      <c r="FEK1636" s="34"/>
      <c r="FER1636" s="35"/>
      <c r="FES1636" s="34"/>
      <c r="FEZ1636" s="35"/>
      <c r="FFA1636" s="34"/>
      <c r="FFH1636" s="35"/>
      <c r="FFI1636" s="34"/>
      <c r="FFP1636" s="35"/>
      <c r="FFQ1636" s="34"/>
      <c r="FFX1636" s="35"/>
      <c r="FFY1636" s="34"/>
      <c r="FGF1636" s="35"/>
      <c r="FGG1636" s="34"/>
      <c r="FGN1636" s="35"/>
      <c r="FGO1636" s="34"/>
      <c r="FGV1636" s="35"/>
      <c r="FGW1636" s="34"/>
      <c r="FHD1636" s="35"/>
      <c r="FHE1636" s="34"/>
      <c r="FHL1636" s="35"/>
      <c r="FHM1636" s="34"/>
      <c r="FHT1636" s="35"/>
      <c r="FHU1636" s="34"/>
      <c r="FIB1636" s="35"/>
      <c r="FIC1636" s="34"/>
      <c r="FIJ1636" s="35"/>
      <c r="FIK1636" s="34"/>
      <c r="FIR1636" s="35"/>
      <c r="FIS1636" s="34"/>
      <c r="FIZ1636" s="35"/>
      <c r="FJA1636" s="34"/>
      <c r="FJH1636" s="35"/>
      <c r="FJI1636" s="34"/>
      <c r="FJP1636" s="35"/>
      <c r="FJQ1636" s="34"/>
      <c r="FJX1636" s="35"/>
      <c r="FJY1636" s="34"/>
      <c r="FKF1636" s="35"/>
      <c r="FKG1636" s="34"/>
      <c r="FKN1636" s="35"/>
      <c r="FKO1636" s="34"/>
      <c r="FKV1636" s="35"/>
      <c r="FKW1636" s="34"/>
      <c r="FLD1636" s="35"/>
      <c r="FLE1636" s="34"/>
      <c r="FLL1636" s="35"/>
      <c r="FLM1636" s="34"/>
      <c r="FLT1636" s="35"/>
      <c r="FLU1636" s="34"/>
      <c r="FMB1636" s="35"/>
      <c r="FMC1636" s="34"/>
      <c r="FMJ1636" s="35"/>
      <c r="FMK1636" s="34"/>
      <c r="FMR1636" s="35"/>
      <c r="FMS1636" s="34"/>
      <c r="FMZ1636" s="35"/>
      <c r="FNA1636" s="34"/>
      <c r="FNH1636" s="35"/>
      <c r="FNI1636" s="34"/>
      <c r="FNP1636" s="35"/>
      <c r="FNQ1636" s="34"/>
      <c r="FNX1636" s="35"/>
      <c r="FNY1636" s="34"/>
      <c r="FOF1636" s="35"/>
      <c r="FOG1636" s="34"/>
      <c r="FON1636" s="35"/>
      <c r="FOO1636" s="34"/>
      <c r="FOV1636" s="35"/>
      <c r="FOW1636" s="34"/>
      <c r="FPD1636" s="35"/>
      <c r="FPE1636" s="34"/>
      <c r="FPL1636" s="35"/>
      <c r="FPM1636" s="34"/>
      <c r="FPT1636" s="35"/>
      <c r="FPU1636" s="34"/>
      <c r="FQB1636" s="35"/>
      <c r="FQC1636" s="34"/>
      <c r="FQJ1636" s="35"/>
      <c r="FQK1636" s="34"/>
      <c r="FQR1636" s="35"/>
      <c r="FQS1636" s="34"/>
      <c r="FQZ1636" s="35"/>
      <c r="FRA1636" s="34"/>
      <c r="FRH1636" s="35"/>
      <c r="FRI1636" s="34"/>
      <c r="FRP1636" s="35"/>
      <c r="FRQ1636" s="34"/>
      <c r="FRX1636" s="35"/>
      <c r="FRY1636" s="34"/>
      <c r="FSF1636" s="35"/>
      <c r="FSG1636" s="34"/>
      <c r="FSN1636" s="35"/>
      <c r="FSO1636" s="34"/>
      <c r="FSV1636" s="35"/>
      <c r="FSW1636" s="34"/>
      <c r="FTD1636" s="35"/>
      <c r="FTE1636" s="34"/>
      <c r="FTL1636" s="35"/>
      <c r="FTM1636" s="34"/>
      <c r="FTT1636" s="35"/>
      <c r="FTU1636" s="34"/>
      <c r="FUB1636" s="35"/>
      <c r="FUC1636" s="34"/>
      <c r="FUJ1636" s="35"/>
      <c r="FUK1636" s="34"/>
      <c r="FUR1636" s="35"/>
      <c r="FUS1636" s="34"/>
      <c r="FUZ1636" s="35"/>
      <c r="FVA1636" s="34"/>
      <c r="FVH1636" s="35"/>
      <c r="FVI1636" s="34"/>
      <c r="FVP1636" s="35"/>
      <c r="FVQ1636" s="34"/>
      <c r="FVX1636" s="35"/>
      <c r="FVY1636" s="34"/>
      <c r="FWF1636" s="35"/>
      <c r="FWG1636" s="34"/>
      <c r="FWN1636" s="35"/>
      <c r="FWO1636" s="34"/>
      <c r="FWV1636" s="35"/>
      <c r="FWW1636" s="34"/>
      <c r="FXD1636" s="35"/>
      <c r="FXE1636" s="34"/>
      <c r="FXL1636" s="35"/>
      <c r="FXM1636" s="34"/>
      <c r="FXT1636" s="35"/>
      <c r="FXU1636" s="34"/>
      <c r="FYB1636" s="35"/>
      <c r="FYC1636" s="34"/>
      <c r="FYJ1636" s="35"/>
      <c r="FYK1636" s="34"/>
      <c r="FYR1636" s="35"/>
      <c r="FYS1636" s="34"/>
      <c r="FYZ1636" s="35"/>
      <c r="FZA1636" s="34"/>
      <c r="FZH1636" s="35"/>
      <c r="FZI1636" s="34"/>
      <c r="FZP1636" s="35"/>
      <c r="FZQ1636" s="34"/>
      <c r="FZX1636" s="35"/>
      <c r="FZY1636" s="34"/>
      <c r="GAF1636" s="35"/>
      <c r="GAG1636" s="34"/>
      <c r="GAN1636" s="35"/>
      <c r="GAO1636" s="34"/>
      <c r="GAV1636" s="35"/>
      <c r="GAW1636" s="34"/>
      <c r="GBD1636" s="35"/>
      <c r="GBE1636" s="34"/>
      <c r="GBL1636" s="35"/>
      <c r="GBM1636" s="34"/>
      <c r="GBT1636" s="35"/>
      <c r="GBU1636" s="34"/>
      <c r="GCB1636" s="35"/>
      <c r="GCC1636" s="34"/>
      <c r="GCJ1636" s="35"/>
      <c r="GCK1636" s="34"/>
      <c r="GCR1636" s="35"/>
      <c r="GCS1636" s="34"/>
      <c r="GCZ1636" s="35"/>
      <c r="GDA1636" s="34"/>
      <c r="GDH1636" s="35"/>
      <c r="GDI1636" s="34"/>
      <c r="GDP1636" s="35"/>
      <c r="GDQ1636" s="34"/>
      <c r="GDX1636" s="35"/>
      <c r="GDY1636" s="34"/>
      <c r="GEF1636" s="35"/>
      <c r="GEG1636" s="34"/>
      <c r="GEN1636" s="35"/>
      <c r="GEO1636" s="34"/>
      <c r="GEV1636" s="35"/>
      <c r="GEW1636" s="34"/>
      <c r="GFD1636" s="35"/>
      <c r="GFE1636" s="34"/>
      <c r="GFL1636" s="35"/>
      <c r="GFM1636" s="34"/>
      <c r="GFT1636" s="35"/>
      <c r="GFU1636" s="34"/>
      <c r="GGB1636" s="35"/>
      <c r="GGC1636" s="34"/>
      <c r="GGJ1636" s="35"/>
      <c r="GGK1636" s="34"/>
      <c r="GGR1636" s="35"/>
      <c r="GGS1636" s="34"/>
      <c r="GGZ1636" s="35"/>
      <c r="GHA1636" s="34"/>
      <c r="GHH1636" s="35"/>
      <c r="GHI1636" s="34"/>
      <c r="GHP1636" s="35"/>
      <c r="GHQ1636" s="34"/>
      <c r="GHX1636" s="35"/>
      <c r="GHY1636" s="34"/>
      <c r="GIF1636" s="35"/>
      <c r="GIG1636" s="34"/>
      <c r="GIN1636" s="35"/>
      <c r="GIO1636" s="34"/>
      <c r="GIV1636" s="35"/>
      <c r="GIW1636" s="34"/>
      <c r="GJD1636" s="35"/>
      <c r="GJE1636" s="34"/>
      <c r="GJL1636" s="35"/>
      <c r="GJM1636" s="34"/>
      <c r="GJT1636" s="35"/>
      <c r="GJU1636" s="34"/>
      <c r="GKB1636" s="35"/>
      <c r="GKC1636" s="34"/>
      <c r="GKJ1636" s="35"/>
      <c r="GKK1636" s="34"/>
      <c r="GKR1636" s="35"/>
      <c r="GKS1636" s="34"/>
      <c r="GKZ1636" s="35"/>
      <c r="GLA1636" s="34"/>
      <c r="GLH1636" s="35"/>
      <c r="GLI1636" s="34"/>
      <c r="GLP1636" s="35"/>
      <c r="GLQ1636" s="34"/>
      <c r="GLX1636" s="35"/>
      <c r="GLY1636" s="34"/>
      <c r="GMF1636" s="35"/>
      <c r="GMG1636" s="34"/>
      <c r="GMN1636" s="35"/>
      <c r="GMO1636" s="34"/>
      <c r="GMV1636" s="35"/>
      <c r="GMW1636" s="34"/>
      <c r="GND1636" s="35"/>
      <c r="GNE1636" s="34"/>
      <c r="GNL1636" s="35"/>
      <c r="GNM1636" s="34"/>
      <c r="GNT1636" s="35"/>
      <c r="GNU1636" s="34"/>
      <c r="GOB1636" s="35"/>
      <c r="GOC1636" s="34"/>
      <c r="GOJ1636" s="35"/>
      <c r="GOK1636" s="34"/>
      <c r="GOR1636" s="35"/>
      <c r="GOS1636" s="34"/>
      <c r="GOZ1636" s="35"/>
      <c r="GPA1636" s="34"/>
      <c r="GPH1636" s="35"/>
      <c r="GPI1636" s="34"/>
      <c r="GPP1636" s="35"/>
      <c r="GPQ1636" s="34"/>
      <c r="GPX1636" s="35"/>
      <c r="GPY1636" s="34"/>
      <c r="GQF1636" s="35"/>
      <c r="GQG1636" s="34"/>
      <c r="GQN1636" s="35"/>
      <c r="GQO1636" s="34"/>
      <c r="GQV1636" s="35"/>
      <c r="GQW1636" s="34"/>
      <c r="GRD1636" s="35"/>
      <c r="GRE1636" s="34"/>
      <c r="GRL1636" s="35"/>
      <c r="GRM1636" s="34"/>
      <c r="GRT1636" s="35"/>
      <c r="GRU1636" s="34"/>
      <c r="GSB1636" s="35"/>
      <c r="GSC1636" s="34"/>
      <c r="GSJ1636" s="35"/>
      <c r="GSK1636" s="34"/>
      <c r="GSR1636" s="35"/>
      <c r="GSS1636" s="34"/>
      <c r="GSZ1636" s="35"/>
      <c r="GTA1636" s="34"/>
      <c r="GTH1636" s="35"/>
      <c r="GTI1636" s="34"/>
      <c r="GTP1636" s="35"/>
      <c r="GTQ1636" s="34"/>
      <c r="GTX1636" s="35"/>
      <c r="GTY1636" s="34"/>
      <c r="GUF1636" s="35"/>
      <c r="GUG1636" s="34"/>
      <c r="GUN1636" s="35"/>
      <c r="GUO1636" s="34"/>
      <c r="GUV1636" s="35"/>
      <c r="GUW1636" s="34"/>
      <c r="GVD1636" s="35"/>
      <c r="GVE1636" s="34"/>
      <c r="GVL1636" s="35"/>
      <c r="GVM1636" s="34"/>
      <c r="GVT1636" s="35"/>
      <c r="GVU1636" s="34"/>
      <c r="GWB1636" s="35"/>
      <c r="GWC1636" s="34"/>
      <c r="GWJ1636" s="35"/>
      <c r="GWK1636" s="34"/>
      <c r="GWR1636" s="35"/>
      <c r="GWS1636" s="34"/>
      <c r="GWZ1636" s="35"/>
      <c r="GXA1636" s="34"/>
      <c r="GXH1636" s="35"/>
      <c r="GXI1636" s="34"/>
      <c r="GXP1636" s="35"/>
      <c r="GXQ1636" s="34"/>
      <c r="GXX1636" s="35"/>
      <c r="GXY1636" s="34"/>
      <c r="GYF1636" s="35"/>
      <c r="GYG1636" s="34"/>
      <c r="GYN1636" s="35"/>
      <c r="GYO1636" s="34"/>
      <c r="GYV1636" s="35"/>
      <c r="GYW1636" s="34"/>
      <c r="GZD1636" s="35"/>
      <c r="GZE1636" s="34"/>
      <c r="GZL1636" s="35"/>
      <c r="GZM1636" s="34"/>
      <c r="GZT1636" s="35"/>
      <c r="GZU1636" s="34"/>
      <c r="HAB1636" s="35"/>
      <c r="HAC1636" s="34"/>
      <c r="HAJ1636" s="35"/>
      <c r="HAK1636" s="34"/>
      <c r="HAR1636" s="35"/>
      <c r="HAS1636" s="34"/>
      <c r="HAZ1636" s="35"/>
      <c r="HBA1636" s="34"/>
      <c r="HBH1636" s="35"/>
      <c r="HBI1636" s="34"/>
      <c r="HBP1636" s="35"/>
      <c r="HBQ1636" s="34"/>
      <c r="HBX1636" s="35"/>
      <c r="HBY1636" s="34"/>
      <c r="HCF1636" s="35"/>
      <c r="HCG1636" s="34"/>
      <c r="HCN1636" s="35"/>
      <c r="HCO1636" s="34"/>
      <c r="HCV1636" s="35"/>
      <c r="HCW1636" s="34"/>
      <c r="HDD1636" s="35"/>
      <c r="HDE1636" s="34"/>
      <c r="HDL1636" s="35"/>
      <c r="HDM1636" s="34"/>
      <c r="HDT1636" s="35"/>
      <c r="HDU1636" s="34"/>
      <c r="HEB1636" s="35"/>
      <c r="HEC1636" s="34"/>
      <c r="HEJ1636" s="35"/>
      <c r="HEK1636" s="34"/>
      <c r="HER1636" s="35"/>
      <c r="HES1636" s="34"/>
      <c r="HEZ1636" s="35"/>
      <c r="HFA1636" s="34"/>
      <c r="HFH1636" s="35"/>
      <c r="HFI1636" s="34"/>
      <c r="HFP1636" s="35"/>
      <c r="HFQ1636" s="34"/>
      <c r="HFX1636" s="35"/>
      <c r="HFY1636" s="34"/>
      <c r="HGF1636" s="35"/>
      <c r="HGG1636" s="34"/>
      <c r="HGN1636" s="35"/>
      <c r="HGO1636" s="34"/>
      <c r="HGV1636" s="35"/>
      <c r="HGW1636" s="34"/>
      <c r="HHD1636" s="35"/>
      <c r="HHE1636" s="34"/>
      <c r="HHL1636" s="35"/>
      <c r="HHM1636" s="34"/>
      <c r="HHT1636" s="35"/>
      <c r="HHU1636" s="34"/>
      <c r="HIB1636" s="35"/>
      <c r="HIC1636" s="34"/>
      <c r="HIJ1636" s="35"/>
      <c r="HIK1636" s="34"/>
      <c r="HIR1636" s="35"/>
      <c r="HIS1636" s="34"/>
      <c r="HIZ1636" s="35"/>
      <c r="HJA1636" s="34"/>
      <c r="HJH1636" s="35"/>
      <c r="HJI1636" s="34"/>
      <c r="HJP1636" s="35"/>
      <c r="HJQ1636" s="34"/>
      <c r="HJX1636" s="35"/>
      <c r="HJY1636" s="34"/>
      <c r="HKF1636" s="35"/>
      <c r="HKG1636" s="34"/>
      <c r="HKN1636" s="35"/>
      <c r="HKO1636" s="34"/>
      <c r="HKV1636" s="35"/>
      <c r="HKW1636" s="34"/>
      <c r="HLD1636" s="35"/>
      <c r="HLE1636" s="34"/>
      <c r="HLL1636" s="35"/>
      <c r="HLM1636" s="34"/>
      <c r="HLT1636" s="35"/>
      <c r="HLU1636" s="34"/>
      <c r="HMB1636" s="35"/>
      <c r="HMC1636" s="34"/>
      <c r="HMJ1636" s="35"/>
      <c r="HMK1636" s="34"/>
      <c r="HMR1636" s="35"/>
      <c r="HMS1636" s="34"/>
      <c r="HMZ1636" s="35"/>
      <c r="HNA1636" s="34"/>
      <c r="HNH1636" s="35"/>
      <c r="HNI1636" s="34"/>
      <c r="HNP1636" s="35"/>
      <c r="HNQ1636" s="34"/>
      <c r="HNX1636" s="35"/>
      <c r="HNY1636" s="34"/>
      <c r="HOF1636" s="35"/>
      <c r="HOG1636" s="34"/>
      <c r="HON1636" s="35"/>
      <c r="HOO1636" s="34"/>
      <c r="HOV1636" s="35"/>
      <c r="HOW1636" s="34"/>
      <c r="HPD1636" s="35"/>
      <c r="HPE1636" s="34"/>
      <c r="HPL1636" s="35"/>
      <c r="HPM1636" s="34"/>
      <c r="HPT1636" s="35"/>
      <c r="HPU1636" s="34"/>
      <c r="HQB1636" s="35"/>
      <c r="HQC1636" s="34"/>
      <c r="HQJ1636" s="35"/>
      <c r="HQK1636" s="34"/>
      <c r="HQR1636" s="35"/>
      <c r="HQS1636" s="34"/>
      <c r="HQZ1636" s="35"/>
      <c r="HRA1636" s="34"/>
      <c r="HRH1636" s="35"/>
      <c r="HRI1636" s="34"/>
      <c r="HRP1636" s="35"/>
      <c r="HRQ1636" s="34"/>
      <c r="HRX1636" s="35"/>
      <c r="HRY1636" s="34"/>
      <c r="HSF1636" s="35"/>
      <c r="HSG1636" s="34"/>
      <c r="HSN1636" s="35"/>
      <c r="HSO1636" s="34"/>
      <c r="HSV1636" s="35"/>
      <c r="HSW1636" s="34"/>
      <c r="HTD1636" s="35"/>
      <c r="HTE1636" s="34"/>
      <c r="HTL1636" s="35"/>
      <c r="HTM1636" s="34"/>
      <c r="HTT1636" s="35"/>
      <c r="HTU1636" s="34"/>
      <c r="HUB1636" s="35"/>
      <c r="HUC1636" s="34"/>
      <c r="HUJ1636" s="35"/>
      <c r="HUK1636" s="34"/>
      <c r="HUR1636" s="35"/>
      <c r="HUS1636" s="34"/>
      <c r="HUZ1636" s="35"/>
      <c r="HVA1636" s="34"/>
      <c r="HVH1636" s="35"/>
      <c r="HVI1636" s="34"/>
      <c r="HVP1636" s="35"/>
      <c r="HVQ1636" s="34"/>
      <c r="HVX1636" s="35"/>
      <c r="HVY1636" s="34"/>
      <c r="HWF1636" s="35"/>
      <c r="HWG1636" s="34"/>
      <c r="HWN1636" s="35"/>
      <c r="HWO1636" s="34"/>
      <c r="HWV1636" s="35"/>
      <c r="HWW1636" s="34"/>
      <c r="HXD1636" s="35"/>
      <c r="HXE1636" s="34"/>
      <c r="HXL1636" s="35"/>
      <c r="HXM1636" s="34"/>
      <c r="HXT1636" s="35"/>
      <c r="HXU1636" s="34"/>
      <c r="HYB1636" s="35"/>
      <c r="HYC1636" s="34"/>
      <c r="HYJ1636" s="35"/>
      <c r="HYK1636" s="34"/>
      <c r="HYR1636" s="35"/>
      <c r="HYS1636" s="34"/>
      <c r="HYZ1636" s="35"/>
      <c r="HZA1636" s="34"/>
      <c r="HZH1636" s="35"/>
      <c r="HZI1636" s="34"/>
      <c r="HZP1636" s="35"/>
      <c r="HZQ1636" s="34"/>
      <c r="HZX1636" s="35"/>
      <c r="HZY1636" s="34"/>
      <c r="IAF1636" s="35"/>
      <c r="IAG1636" s="34"/>
      <c r="IAN1636" s="35"/>
      <c r="IAO1636" s="34"/>
      <c r="IAV1636" s="35"/>
      <c r="IAW1636" s="34"/>
      <c r="IBD1636" s="35"/>
      <c r="IBE1636" s="34"/>
      <c r="IBL1636" s="35"/>
      <c r="IBM1636" s="34"/>
      <c r="IBT1636" s="35"/>
      <c r="IBU1636" s="34"/>
      <c r="ICB1636" s="35"/>
      <c r="ICC1636" s="34"/>
      <c r="ICJ1636" s="35"/>
      <c r="ICK1636" s="34"/>
      <c r="ICR1636" s="35"/>
      <c r="ICS1636" s="34"/>
      <c r="ICZ1636" s="35"/>
      <c r="IDA1636" s="34"/>
      <c r="IDH1636" s="35"/>
      <c r="IDI1636" s="34"/>
      <c r="IDP1636" s="35"/>
      <c r="IDQ1636" s="34"/>
      <c r="IDX1636" s="35"/>
      <c r="IDY1636" s="34"/>
      <c r="IEF1636" s="35"/>
      <c r="IEG1636" s="34"/>
      <c r="IEN1636" s="35"/>
      <c r="IEO1636" s="34"/>
      <c r="IEV1636" s="35"/>
      <c r="IEW1636" s="34"/>
      <c r="IFD1636" s="35"/>
      <c r="IFE1636" s="34"/>
      <c r="IFL1636" s="35"/>
      <c r="IFM1636" s="34"/>
      <c r="IFT1636" s="35"/>
      <c r="IFU1636" s="34"/>
      <c r="IGB1636" s="35"/>
      <c r="IGC1636" s="34"/>
      <c r="IGJ1636" s="35"/>
      <c r="IGK1636" s="34"/>
      <c r="IGR1636" s="35"/>
      <c r="IGS1636" s="34"/>
      <c r="IGZ1636" s="35"/>
      <c r="IHA1636" s="34"/>
      <c r="IHH1636" s="35"/>
      <c r="IHI1636" s="34"/>
      <c r="IHP1636" s="35"/>
      <c r="IHQ1636" s="34"/>
      <c r="IHX1636" s="35"/>
      <c r="IHY1636" s="34"/>
      <c r="IIF1636" s="35"/>
      <c r="IIG1636" s="34"/>
      <c r="IIN1636" s="35"/>
      <c r="IIO1636" s="34"/>
      <c r="IIV1636" s="35"/>
      <c r="IIW1636" s="34"/>
      <c r="IJD1636" s="35"/>
      <c r="IJE1636" s="34"/>
      <c r="IJL1636" s="35"/>
      <c r="IJM1636" s="34"/>
      <c r="IJT1636" s="35"/>
      <c r="IJU1636" s="34"/>
      <c r="IKB1636" s="35"/>
      <c r="IKC1636" s="34"/>
      <c r="IKJ1636" s="35"/>
      <c r="IKK1636" s="34"/>
      <c r="IKR1636" s="35"/>
      <c r="IKS1636" s="34"/>
      <c r="IKZ1636" s="35"/>
      <c r="ILA1636" s="34"/>
      <c r="ILH1636" s="35"/>
      <c r="ILI1636" s="34"/>
      <c r="ILP1636" s="35"/>
      <c r="ILQ1636" s="34"/>
      <c r="ILX1636" s="35"/>
      <c r="ILY1636" s="34"/>
      <c r="IMF1636" s="35"/>
      <c r="IMG1636" s="34"/>
      <c r="IMN1636" s="35"/>
      <c r="IMO1636" s="34"/>
      <c r="IMV1636" s="35"/>
      <c r="IMW1636" s="34"/>
      <c r="IND1636" s="35"/>
      <c r="INE1636" s="34"/>
      <c r="INL1636" s="35"/>
      <c r="INM1636" s="34"/>
      <c r="INT1636" s="35"/>
      <c r="INU1636" s="34"/>
      <c r="IOB1636" s="35"/>
      <c r="IOC1636" s="34"/>
      <c r="IOJ1636" s="35"/>
      <c r="IOK1636" s="34"/>
      <c r="IOR1636" s="35"/>
      <c r="IOS1636" s="34"/>
      <c r="IOZ1636" s="35"/>
      <c r="IPA1636" s="34"/>
      <c r="IPH1636" s="35"/>
      <c r="IPI1636" s="34"/>
      <c r="IPP1636" s="35"/>
      <c r="IPQ1636" s="34"/>
      <c r="IPX1636" s="35"/>
      <c r="IPY1636" s="34"/>
      <c r="IQF1636" s="35"/>
      <c r="IQG1636" s="34"/>
      <c r="IQN1636" s="35"/>
      <c r="IQO1636" s="34"/>
      <c r="IQV1636" s="35"/>
      <c r="IQW1636" s="34"/>
      <c r="IRD1636" s="35"/>
      <c r="IRE1636" s="34"/>
      <c r="IRL1636" s="35"/>
      <c r="IRM1636" s="34"/>
      <c r="IRT1636" s="35"/>
      <c r="IRU1636" s="34"/>
      <c r="ISB1636" s="35"/>
      <c r="ISC1636" s="34"/>
      <c r="ISJ1636" s="35"/>
      <c r="ISK1636" s="34"/>
      <c r="ISR1636" s="35"/>
      <c r="ISS1636" s="34"/>
      <c r="ISZ1636" s="35"/>
      <c r="ITA1636" s="34"/>
      <c r="ITH1636" s="35"/>
      <c r="ITI1636" s="34"/>
      <c r="ITP1636" s="35"/>
      <c r="ITQ1636" s="34"/>
      <c r="ITX1636" s="35"/>
      <c r="ITY1636" s="34"/>
      <c r="IUF1636" s="35"/>
      <c r="IUG1636" s="34"/>
      <c r="IUN1636" s="35"/>
      <c r="IUO1636" s="34"/>
      <c r="IUV1636" s="35"/>
      <c r="IUW1636" s="34"/>
      <c r="IVD1636" s="35"/>
      <c r="IVE1636" s="34"/>
      <c r="IVL1636" s="35"/>
      <c r="IVM1636" s="34"/>
      <c r="IVT1636" s="35"/>
      <c r="IVU1636" s="34"/>
      <c r="IWB1636" s="35"/>
      <c r="IWC1636" s="34"/>
      <c r="IWJ1636" s="35"/>
      <c r="IWK1636" s="34"/>
      <c r="IWR1636" s="35"/>
      <c r="IWS1636" s="34"/>
      <c r="IWZ1636" s="35"/>
      <c r="IXA1636" s="34"/>
      <c r="IXH1636" s="35"/>
      <c r="IXI1636" s="34"/>
      <c r="IXP1636" s="35"/>
      <c r="IXQ1636" s="34"/>
      <c r="IXX1636" s="35"/>
      <c r="IXY1636" s="34"/>
      <c r="IYF1636" s="35"/>
      <c r="IYG1636" s="34"/>
      <c r="IYN1636" s="35"/>
      <c r="IYO1636" s="34"/>
      <c r="IYV1636" s="35"/>
      <c r="IYW1636" s="34"/>
      <c r="IZD1636" s="35"/>
      <c r="IZE1636" s="34"/>
      <c r="IZL1636" s="35"/>
      <c r="IZM1636" s="34"/>
      <c r="IZT1636" s="35"/>
      <c r="IZU1636" s="34"/>
      <c r="JAB1636" s="35"/>
      <c r="JAC1636" s="34"/>
      <c r="JAJ1636" s="35"/>
      <c r="JAK1636" s="34"/>
      <c r="JAR1636" s="35"/>
      <c r="JAS1636" s="34"/>
      <c r="JAZ1636" s="35"/>
      <c r="JBA1636" s="34"/>
      <c r="JBH1636" s="35"/>
      <c r="JBI1636" s="34"/>
      <c r="JBP1636" s="35"/>
      <c r="JBQ1636" s="34"/>
      <c r="JBX1636" s="35"/>
      <c r="JBY1636" s="34"/>
      <c r="JCF1636" s="35"/>
      <c r="JCG1636" s="34"/>
      <c r="JCN1636" s="35"/>
      <c r="JCO1636" s="34"/>
      <c r="JCV1636" s="35"/>
      <c r="JCW1636" s="34"/>
      <c r="JDD1636" s="35"/>
      <c r="JDE1636" s="34"/>
      <c r="JDL1636" s="35"/>
      <c r="JDM1636" s="34"/>
      <c r="JDT1636" s="35"/>
      <c r="JDU1636" s="34"/>
      <c r="JEB1636" s="35"/>
      <c r="JEC1636" s="34"/>
      <c r="JEJ1636" s="35"/>
      <c r="JEK1636" s="34"/>
      <c r="JER1636" s="35"/>
      <c r="JES1636" s="34"/>
      <c r="JEZ1636" s="35"/>
      <c r="JFA1636" s="34"/>
      <c r="JFH1636" s="35"/>
      <c r="JFI1636" s="34"/>
      <c r="JFP1636" s="35"/>
      <c r="JFQ1636" s="34"/>
      <c r="JFX1636" s="35"/>
      <c r="JFY1636" s="34"/>
      <c r="JGF1636" s="35"/>
      <c r="JGG1636" s="34"/>
      <c r="JGN1636" s="35"/>
      <c r="JGO1636" s="34"/>
      <c r="JGV1636" s="35"/>
      <c r="JGW1636" s="34"/>
      <c r="JHD1636" s="35"/>
      <c r="JHE1636" s="34"/>
      <c r="JHL1636" s="35"/>
      <c r="JHM1636" s="34"/>
      <c r="JHT1636" s="35"/>
      <c r="JHU1636" s="34"/>
      <c r="JIB1636" s="35"/>
      <c r="JIC1636" s="34"/>
      <c r="JIJ1636" s="35"/>
      <c r="JIK1636" s="34"/>
      <c r="JIR1636" s="35"/>
      <c r="JIS1636" s="34"/>
      <c r="JIZ1636" s="35"/>
      <c r="JJA1636" s="34"/>
      <c r="JJH1636" s="35"/>
      <c r="JJI1636" s="34"/>
      <c r="JJP1636" s="35"/>
      <c r="JJQ1636" s="34"/>
      <c r="JJX1636" s="35"/>
      <c r="JJY1636" s="34"/>
      <c r="JKF1636" s="35"/>
      <c r="JKG1636" s="34"/>
      <c r="JKN1636" s="35"/>
      <c r="JKO1636" s="34"/>
      <c r="JKV1636" s="35"/>
      <c r="JKW1636" s="34"/>
      <c r="JLD1636" s="35"/>
      <c r="JLE1636" s="34"/>
      <c r="JLL1636" s="35"/>
      <c r="JLM1636" s="34"/>
      <c r="JLT1636" s="35"/>
      <c r="JLU1636" s="34"/>
      <c r="JMB1636" s="35"/>
      <c r="JMC1636" s="34"/>
      <c r="JMJ1636" s="35"/>
      <c r="JMK1636" s="34"/>
      <c r="JMR1636" s="35"/>
      <c r="JMS1636" s="34"/>
      <c r="JMZ1636" s="35"/>
      <c r="JNA1636" s="34"/>
      <c r="JNH1636" s="35"/>
      <c r="JNI1636" s="34"/>
      <c r="JNP1636" s="35"/>
      <c r="JNQ1636" s="34"/>
      <c r="JNX1636" s="35"/>
      <c r="JNY1636" s="34"/>
      <c r="JOF1636" s="35"/>
      <c r="JOG1636" s="34"/>
      <c r="JON1636" s="35"/>
      <c r="JOO1636" s="34"/>
      <c r="JOV1636" s="35"/>
      <c r="JOW1636" s="34"/>
      <c r="JPD1636" s="35"/>
      <c r="JPE1636" s="34"/>
      <c r="JPL1636" s="35"/>
      <c r="JPM1636" s="34"/>
      <c r="JPT1636" s="35"/>
      <c r="JPU1636" s="34"/>
      <c r="JQB1636" s="35"/>
      <c r="JQC1636" s="34"/>
      <c r="JQJ1636" s="35"/>
      <c r="JQK1636" s="34"/>
      <c r="JQR1636" s="35"/>
      <c r="JQS1636" s="34"/>
      <c r="JQZ1636" s="35"/>
      <c r="JRA1636" s="34"/>
      <c r="JRH1636" s="35"/>
      <c r="JRI1636" s="34"/>
      <c r="JRP1636" s="35"/>
      <c r="JRQ1636" s="34"/>
      <c r="JRX1636" s="35"/>
      <c r="JRY1636" s="34"/>
      <c r="JSF1636" s="35"/>
      <c r="JSG1636" s="34"/>
      <c r="JSN1636" s="35"/>
      <c r="JSO1636" s="34"/>
      <c r="JSV1636" s="35"/>
      <c r="JSW1636" s="34"/>
      <c r="JTD1636" s="35"/>
      <c r="JTE1636" s="34"/>
      <c r="JTL1636" s="35"/>
      <c r="JTM1636" s="34"/>
      <c r="JTT1636" s="35"/>
      <c r="JTU1636" s="34"/>
      <c r="JUB1636" s="35"/>
      <c r="JUC1636" s="34"/>
      <c r="JUJ1636" s="35"/>
      <c r="JUK1636" s="34"/>
      <c r="JUR1636" s="35"/>
      <c r="JUS1636" s="34"/>
      <c r="JUZ1636" s="35"/>
      <c r="JVA1636" s="34"/>
      <c r="JVH1636" s="35"/>
      <c r="JVI1636" s="34"/>
      <c r="JVP1636" s="35"/>
      <c r="JVQ1636" s="34"/>
      <c r="JVX1636" s="35"/>
      <c r="JVY1636" s="34"/>
      <c r="JWF1636" s="35"/>
      <c r="JWG1636" s="34"/>
      <c r="JWN1636" s="35"/>
      <c r="JWO1636" s="34"/>
      <c r="JWV1636" s="35"/>
      <c r="JWW1636" s="34"/>
      <c r="JXD1636" s="35"/>
      <c r="JXE1636" s="34"/>
      <c r="JXL1636" s="35"/>
      <c r="JXM1636" s="34"/>
      <c r="JXT1636" s="35"/>
      <c r="JXU1636" s="34"/>
      <c r="JYB1636" s="35"/>
      <c r="JYC1636" s="34"/>
      <c r="JYJ1636" s="35"/>
      <c r="JYK1636" s="34"/>
      <c r="JYR1636" s="35"/>
      <c r="JYS1636" s="34"/>
      <c r="JYZ1636" s="35"/>
      <c r="JZA1636" s="34"/>
      <c r="JZH1636" s="35"/>
      <c r="JZI1636" s="34"/>
      <c r="JZP1636" s="35"/>
      <c r="JZQ1636" s="34"/>
      <c r="JZX1636" s="35"/>
      <c r="JZY1636" s="34"/>
      <c r="KAF1636" s="35"/>
      <c r="KAG1636" s="34"/>
      <c r="KAN1636" s="35"/>
      <c r="KAO1636" s="34"/>
      <c r="KAV1636" s="35"/>
      <c r="KAW1636" s="34"/>
      <c r="KBD1636" s="35"/>
      <c r="KBE1636" s="34"/>
      <c r="KBL1636" s="35"/>
      <c r="KBM1636" s="34"/>
      <c r="KBT1636" s="35"/>
      <c r="KBU1636" s="34"/>
      <c r="KCB1636" s="35"/>
      <c r="KCC1636" s="34"/>
      <c r="KCJ1636" s="35"/>
      <c r="KCK1636" s="34"/>
      <c r="KCR1636" s="35"/>
      <c r="KCS1636" s="34"/>
      <c r="KCZ1636" s="35"/>
      <c r="KDA1636" s="34"/>
      <c r="KDH1636" s="35"/>
      <c r="KDI1636" s="34"/>
      <c r="KDP1636" s="35"/>
      <c r="KDQ1636" s="34"/>
      <c r="KDX1636" s="35"/>
      <c r="KDY1636" s="34"/>
      <c r="KEF1636" s="35"/>
      <c r="KEG1636" s="34"/>
      <c r="KEN1636" s="35"/>
      <c r="KEO1636" s="34"/>
      <c r="KEV1636" s="35"/>
      <c r="KEW1636" s="34"/>
      <c r="KFD1636" s="35"/>
      <c r="KFE1636" s="34"/>
      <c r="KFL1636" s="35"/>
      <c r="KFM1636" s="34"/>
      <c r="KFT1636" s="35"/>
      <c r="KFU1636" s="34"/>
      <c r="KGB1636" s="35"/>
      <c r="KGC1636" s="34"/>
      <c r="KGJ1636" s="35"/>
      <c r="KGK1636" s="34"/>
      <c r="KGR1636" s="35"/>
      <c r="KGS1636" s="34"/>
      <c r="KGZ1636" s="35"/>
      <c r="KHA1636" s="34"/>
      <c r="KHH1636" s="35"/>
      <c r="KHI1636" s="34"/>
      <c r="KHP1636" s="35"/>
      <c r="KHQ1636" s="34"/>
      <c r="KHX1636" s="35"/>
      <c r="KHY1636" s="34"/>
      <c r="KIF1636" s="35"/>
      <c r="KIG1636" s="34"/>
      <c r="KIN1636" s="35"/>
      <c r="KIO1636" s="34"/>
      <c r="KIV1636" s="35"/>
      <c r="KIW1636" s="34"/>
      <c r="KJD1636" s="35"/>
      <c r="KJE1636" s="34"/>
      <c r="KJL1636" s="35"/>
      <c r="KJM1636" s="34"/>
      <c r="KJT1636" s="35"/>
      <c r="KJU1636" s="34"/>
      <c r="KKB1636" s="35"/>
      <c r="KKC1636" s="34"/>
      <c r="KKJ1636" s="35"/>
      <c r="KKK1636" s="34"/>
      <c r="KKR1636" s="35"/>
      <c r="KKS1636" s="34"/>
      <c r="KKZ1636" s="35"/>
      <c r="KLA1636" s="34"/>
      <c r="KLH1636" s="35"/>
      <c r="KLI1636" s="34"/>
      <c r="KLP1636" s="35"/>
      <c r="KLQ1636" s="34"/>
      <c r="KLX1636" s="35"/>
      <c r="KLY1636" s="34"/>
      <c r="KMF1636" s="35"/>
      <c r="KMG1636" s="34"/>
      <c r="KMN1636" s="35"/>
      <c r="KMO1636" s="34"/>
      <c r="KMV1636" s="35"/>
      <c r="KMW1636" s="34"/>
      <c r="KND1636" s="35"/>
      <c r="KNE1636" s="34"/>
      <c r="KNL1636" s="35"/>
      <c r="KNM1636" s="34"/>
      <c r="KNT1636" s="35"/>
      <c r="KNU1636" s="34"/>
      <c r="KOB1636" s="35"/>
      <c r="KOC1636" s="34"/>
      <c r="KOJ1636" s="35"/>
      <c r="KOK1636" s="34"/>
      <c r="KOR1636" s="35"/>
      <c r="KOS1636" s="34"/>
      <c r="KOZ1636" s="35"/>
      <c r="KPA1636" s="34"/>
      <c r="KPH1636" s="35"/>
      <c r="KPI1636" s="34"/>
      <c r="KPP1636" s="35"/>
      <c r="KPQ1636" s="34"/>
      <c r="KPX1636" s="35"/>
      <c r="KPY1636" s="34"/>
      <c r="KQF1636" s="35"/>
      <c r="KQG1636" s="34"/>
      <c r="KQN1636" s="35"/>
      <c r="KQO1636" s="34"/>
      <c r="KQV1636" s="35"/>
      <c r="KQW1636" s="34"/>
      <c r="KRD1636" s="35"/>
      <c r="KRE1636" s="34"/>
      <c r="KRL1636" s="35"/>
      <c r="KRM1636" s="34"/>
      <c r="KRT1636" s="35"/>
      <c r="KRU1636" s="34"/>
      <c r="KSB1636" s="35"/>
      <c r="KSC1636" s="34"/>
      <c r="KSJ1636" s="35"/>
      <c r="KSK1636" s="34"/>
      <c r="KSR1636" s="35"/>
      <c r="KSS1636" s="34"/>
      <c r="KSZ1636" s="35"/>
      <c r="KTA1636" s="34"/>
      <c r="KTH1636" s="35"/>
      <c r="KTI1636" s="34"/>
      <c r="KTP1636" s="35"/>
      <c r="KTQ1636" s="34"/>
      <c r="KTX1636" s="35"/>
      <c r="KTY1636" s="34"/>
      <c r="KUF1636" s="35"/>
      <c r="KUG1636" s="34"/>
      <c r="KUN1636" s="35"/>
      <c r="KUO1636" s="34"/>
      <c r="KUV1636" s="35"/>
      <c r="KUW1636" s="34"/>
      <c r="KVD1636" s="35"/>
      <c r="KVE1636" s="34"/>
      <c r="KVL1636" s="35"/>
      <c r="KVM1636" s="34"/>
      <c r="KVT1636" s="35"/>
      <c r="KVU1636" s="34"/>
      <c r="KWB1636" s="35"/>
      <c r="KWC1636" s="34"/>
      <c r="KWJ1636" s="35"/>
      <c r="KWK1636" s="34"/>
      <c r="KWR1636" s="35"/>
      <c r="KWS1636" s="34"/>
      <c r="KWZ1636" s="35"/>
      <c r="KXA1636" s="34"/>
      <c r="KXH1636" s="35"/>
      <c r="KXI1636" s="34"/>
      <c r="KXP1636" s="35"/>
      <c r="KXQ1636" s="34"/>
      <c r="KXX1636" s="35"/>
      <c r="KXY1636" s="34"/>
      <c r="KYF1636" s="35"/>
      <c r="KYG1636" s="34"/>
      <c r="KYN1636" s="35"/>
      <c r="KYO1636" s="34"/>
      <c r="KYV1636" s="35"/>
      <c r="KYW1636" s="34"/>
      <c r="KZD1636" s="35"/>
      <c r="KZE1636" s="34"/>
      <c r="KZL1636" s="35"/>
      <c r="KZM1636" s="34"/>
      <c r="KZT1636" s="35"/>
      <c r="KZU1636" s="34"/>
      <c r="LAB1636" s="35"/>
      <c r="LAC1636" s="34"/>
      <c r="LAJ1636" s="35"/>
      <c r="LAK1636" s="34"/>
      <c r="LAR1636" s="35"/>
      <c r="LAS1636" s="34"/>
      <c r="LAZ1636" s="35"/>
      <c r="LBA1636" s="34"/>
      <c r="LBH1636" s="35"/>
      <c r="LBI1636" s="34"/>
      <c r="LBP1636" s="35"/>
      <c r="LBQ1636" s="34"/>
      <c r="LBX1636" s="35"/>
      <c r="LBY1636" s="34"/>
      <c r="LCF1636" s="35"/>
      <c r="LCG1636" s="34"/>
      <c r="LCN1636" s="35"/>
      <c r="LCO1636" s="34"/>
      <c r="LCV1636" s="35"/>
      <c r="LCW1636" s="34"/>
      <c r="LDD1636" s="35"/>
      <c r="LDE1636" s="34"/>
      <c r="LDL1636" s="35"/>
      <c r="LDM1636" s="34"/>
      <c r="LDT1636" s="35"/>
      <c r="LDU1636" s="34"/>
      <c r="LEB1636" s="35"/>
      <c r="LEC1636" s="34"/>
      <c r="LEJ1636" s="35"/>
      <c r="LEK1636" s="34"/>
      <c r="LER1636" s="35"/>
      <c r="LES1636" s="34"/>
      <c r="LEZ1636" s="35"/>
      <c r="LFA1636" s="34"/>
      <c r="LFH1636" s="35"/>
      <c r="LFI1636" s="34"/>
      <c r="LFP1636" s="35"/>
      <c r="LFQ1636" s="34"/>
      <c r="LFX1636" s="35"/>
      <c r="LFY1636" s="34"/>
      <c r="LGF1636" s="35"/>
      <c r="LGG1636" s="34"/>
      <c r="LGN1636" s="35"/>
      <c r="LGO1636" s="34"/>
      <c r="LGV1636" s="35"/>
      <c r="LGW1636" s="34"/>
      <c r="LHD1636" s="35"/>
      <c r="LHE1636" s="34"/>
      <c r="LHL1636" s="35"/>
      <c r="LHM1636" s="34"/>
      <c r="LHT1636" s="35"/>
      <c r="LHU1636" s="34"/>
      <c r="LIB1636" s="35"/>
      <c r="LIC1636" s="34"/>
      <c r="LIJ1636" s="35"/>
      <c r="LIK1636" s="34"/>
      <c r="LIR1636" s="35"/>
      <c r="LIS1636" s="34"/>
      <c r="LIZ1636" s="35"/>
      <c r="LJA1636" s="34"/>
      <c r="LJH1636" s="35"/>
      <c r="LJI1636" s="34"/>
      <c r="LJP1636" s="35"/>
      <c r="LJQ1636" s="34"/>
      <c r="LJX1636" s="35"/>
      <c r="LJY1636" s="34"/>
      <c r="LKF1636" s="35"/>
      <c r="LKG1636" s="34"/>
      <c r="LKN1636" s="35"/>
      <c r="LKO1636" s="34"/>
      <c r="LKV1636" s="35"/>
      <c r="LKW1636" s="34"/>
      <c r="LLD1636" s="35"/>
      <c r="LLE1636" s="34"/>
      <c r="LLL1636" s="35"/>
      <c r="LLM1636" s="34"/>
      <c r="LLT1636" s="35"/>
      <c r="LLU1636" s="34"/>
      <c r="LMB1636" s="35"/>
      <c r="LMC1636" s="34"/>
      <c r="LMJ1636" s="35"/>
      <c r="LMK1636" s="34"/>
      <c r="LMR1636" s="35"/>
      <c r="LMS1636" s="34"/>
      <c r="LMZ1636" s="35"/>
      <c r="LNA1636" s="34"/>
      <c r="LNH1636" s="35"/>
      <c r="LNI1636" s="34"/>
      <c r="LNP1636" s="35"/>
      <c r="LNQ1636" s="34"/>
      <c r="LNX1636" s="35"/>
      <c r="LNY1636" s="34"/>
      <c r="LOF1636" s="35"/>
      <c r="LOG1636" s="34"/>
      <c r="LON1636" s="35"/>
      <c r="LOO1636" s="34"/>
      <c r="LOV1636" s="35"/>
      <c r="LOW1636" s="34"/>
      <c r="LPD1636" s="35"/>
      <c r="LPE1636" s="34"/>
      <c r="LPL1636" s="35"/>
      <c r="LPM1636" s="34"/>
      <c r="LPT1636" s="35"/>
      <c r="LPU1636" s="34"/>
      <c r="LQB1636" s="35"/>
      <c r="LQC1636" s="34"/>
      <c r="LQJ1636" s="35"/>
      <c r="LQK1636" s="34"/>
      <c r="LQR1636" s="35"/>
      <c r="LQS1636" s="34"/>
      <c r="LQZ1636" s="35"/>
      <c r="LRA1636" s="34"/>
      <c r="LRH1636" s="35"/>
      <c r="LRI1636" s="34"/>
      <c r="LRP1636" s="35"/>
      <c r="LRQ1636" s="34"/>
      <c r="LRX1636" s="35"/>
      <c r="LRY1636" s="34"/>
      <c r="LSF1636" s="35"/>
      <c r="LSG1636" s="34"/>
      <c r="LSN1636" s="35"/>
      <c r="LSO1636" s="34"/>
      <c r="LSV1636" s="35"/>
      <c r="LSW1636" s="34"/>
      <c r="LTD1636" s="35"/>
      <c r="LTE1636" s="34"/>
      <c r="LTL1636" s="35"/>
      <c r="LTM1636" s="34"/>
      <c r="LTT1636" s="35"/>
      <c r="LTU1636" s="34"/>
      <c r="LUB1636" s="35"/>
      <c r="LUC1636" s="34"/>
      <c r="LUJ1636" s="35"/>
      <c r="LUK1636" s="34"/>
      <c r="LUR1636" s="35"/>
      <c r="LUS1636" s="34"/>
      <c r="LUZ1636" s="35"/>
      <c r="LVA1636" s="34"/>
      <c r="LVH1636" s="35"/>
      <c r="LVI1636" s="34"/>
      <c r="LVP1636" s="35"/>
      <c r="LVQ1636" s="34"/>
      <c r="LVX1636" s="35"/>
      <c r="LVY1636" s="34"/>
      <c r="LWF1636" s="35"/>
      <c r="LWG1636" s="34"/>
      <c r="LWN1636" s="35"/>
      <c r="LWO1636" s="34"/>
      <c r="LWV1636" s="35"/>
      <c r="LWW1636" s="34"/>
      <c r="LXD1636" s="35"/>
      <c r="LXE1636" s="34"/>
      <c r="LXL1636" s="35"/>
      <c r="LXM1636" s="34"/>
      <c r="LXT1636" s="35"/>
      <c r="LXU1636" s="34"/>
      <c r="LYB1636" s="35"/>
      <c r="LYC1636" s="34"/>
      <c r="LYJ1636" s="35"/>
      <c r="LYK1636" s="34"/>
      <c r="LYR1636" s="35"/>
      <c r="LYS1636" s="34"/>
      <c r="LYZ1636" s="35"/>
      <c r="LZA1636" s="34"/>
      <c r="LZH1636" s="35"/>
      <c r="LZI1636" s="34"/>
      <c r="LZP1636" s="35"/>
      <c r="LZQ1636" s="34"/>
      <c r="LZX1636" s="35"/>
      <c r="LZY1636" s="34"/>
      <c r="MAF1636" s="35"/>
      <c r="MAG1636" s="34"/>
      <c r="MAN1636" s="35"/>
      <c r="MAO1636" s="34"/>
      <c r="MAV1636" s="35"/>
      <c r="MAW1636" s="34"/>
      <c r="MBD1636" s="35"/>
      <c r="MBE1636" s="34"/>
      <c r="MBL1636" s="35"/>
      <c r="MBM1636" s="34"/>
      <c r="MBT1636" s="35"/>
      <c r="MBU1636" s="34"/>
      <c r="MCB1636" s="35"/>
      <c r="MCC1636" s="34"/>
      <c r="MCJ1636" s="35"/>
      <c r="MCK1636" s="34"/>
      <c r="MCR1636" s="35"/>
      <c r="MCS1636" s="34"/>
      <c r="MCZ1636" s="35"/>
      <c r="MDA1636" s="34"/>
      <c r="MDH1636" s="35"/>
      <c r="MDI1636" s="34"/>
      <c r="MDP1636" s="35"/>
      <c r="MDQ1636" s="34"/>
      <c r="MDX1636" s="35"/>
      <c r="MDY1636" s="34"/>
      <c r="MEF1636" s="35"/>
      <c r="MEG1636" s="34"/>
      <c r="MEN1636" s="35"/>
      <c r="MEO1636" s="34"/>
      <c r="MEV1636" s="35"/>
      <c r="MEW1636" s="34"/>
      <c r="MFD1636" s="35"/>
      <c r="MFE1636" s="34"/>
      <c r="MFL1636" s="35"/>
      <c r="MFM1636" s="34"/>
      <c r="MFT1636" s="35"/>
      <c r="MFU1636" s="34"/>
      <c r="MGB1636" s="35"/>
      <c r="MGC1636" s="34"/>
      <c r="MGJ1636" s="35"/>
      <c r="MGK1636" s="34"/>
      <c r="MGR1636" s="35"/>
      <c r="MGS1636" s="34"/>
      <c r="MGZ1636" s="35"/>
      <c r="MHA1636" s="34"/>
      <c r="MHH1636" s="35"/>
      <c r="MHI1636" s="34"/>
      <c r="MHP1636" s="35"/>
      <c r="MHQ1636" s="34"/>
      <c r="MHX1636" s="35"/>
      <c r="MHY1636" s="34"/>
      <c r="MIF1636" s="35"/>
      <c r="MIG1636" s="34"/>
      <c r="MIN1636" s="35"/>
      <c r="MIO1636" s="34"/>
      <c r="MIV1636" s="35"/>
      <c r="MIW1636" s="34"/>
      <c r="MJD1636" s="35"/>
      <c r="MJE1636" s="34"/>
      <c r="MJL1636" s="35"/>
      <c r="MJM1636" s="34"/>
      <c r="MJT1636" s="35"/>
      <c r="MJU1636" s="34"/>
      <c r="MKB1636" s="35"/>
      <c r="MKC1636" s="34"/>
      <c r="MKJ1636" s="35"/>
      <c r="MKK1636" s="34"/>
      <c r="MKR1636" s="35"/>
      <c r="MKS1636" s="34"/>
      <c r="MKZ1636" s="35"/>
      <c r="MLA1636" s="34"/>
      <c r="MLH1636" s="35"/>
      <c r="MLI1636" s="34"/>
      <c r="MLP1636" s="35"/>
      <c r="MLQ1636" s="34"/>
      <c r="MLX1636" s="35"/>
      <c r="MLY1636" s="34"/>
      <c r="MMF1636" s="35"/>
      <c r="MMG1636" s="34"/>
      <c r="MMN1636" s="35"/>
      <c r="MMO1636" s="34"/>
      <c r="MMV1636" s="35"/>
      <c r="MMW1636" s="34"/>
      <c r="MND1636" s="35"/>
      <c r="MNE1636" s="34"/>
      <c r="MNL1636" s="35"/>
      <c r="MNM1636" s="34"/>
      <c r="MNT1636" s="35"/>
      <c r="MNU1636" s="34"/>
      <c r="MOB1636" s="35"/>
      <c r="MOC1636" s="34"/>
      <c r="MOJ1636" s="35"/>
      <c r="MOK1636" s="34"/>
      <c r="MOR1636" s="35"/>
      <c r="MOS1636" s="34"/>
      <c r="MOZ1636" s="35"/>
      <c r="MPA1636" s="34"/>
      <c r="MPH1636" s="35"/>
      <c r="MPI1636" s="34"/>
      <c r="MPP1636" s="35"/>
      <c r="MPQ1636" s="34"/>
      <c r="MPX1636" s="35"/>
      <c r="MPY1636" s="34"/>
      <c r="MQF1636" s="35"/>
      <c r="MQG1636" s="34"/>
      <c r="MQN1636" s="35"/>
      <c r="MQO1636" s="34"/>
      <c r="MQV1636" s="35"/>
      <c r="MQW1636" s="34"/>
      <c r="MRD1636" s="35"/>
      <c r="MRE1636" s="34"/>
      <c r="MRL1636" s="35"/>
      <c r="MRM1636" s="34"/>
      <c r="MRT1636" s="35"/>
      <c r="MRU1636" s="34"/>
      <c r="MSB1636" s="35"/>
      <c r="MSC1636" s="34"/>
      <c r="MSJ1636" s="35"/>
      <c r="MSK1636" s="34"/>
      <c r="MSR1636" s="35"/>
      <c r="MSS1636" s="34"/>
      <c r="MSZ1636" s="35"/>
      <c r="MTA1636" s="34"/>
      <c r="MTH1636" s="35"/>
      <c r="MTI1636" s="34"/>
      <c r="MTP1636" s="35"/>
      <c r="MTQ1636" s="34"/>
      <c r="MTX1636" s="35"/>
      <c r="MTY1636" s="34"/>
      <c r="MUF1636" s="35"/>
      <c r="MUG1636" s="34"/>
      <c r="MUN1636" s="35"/>
      <c r="MUO1636" s="34"/>
      <c r="MUV1636" s="35"/>
      <c r="MUW1636" s="34"/>
      <c r="MVD1636" s="35"/>
      <c r="MVE1636" s="34"/>
      <c r="MVL1636" s="35"/>
      <c r="MVM1636" s="34"/>
      <c r="MVT1636" s="35"/>
      <c r="MVU1636" s="34"/>
      <c r="MWB1636" s="35"/>
      <c r="MWC1636" s="34"/>
      <c r="MWJ1636" s="35"/>
      <c r="MWK1636" s="34"/>
      <c r="MWR1636" s="35"/>
      <c r="MWS1636" s="34"/>
      <c r="MWZ1636" s="35"/>
      <c r="MXA1636" s="34"/>
      <c r="MXH1636" s="35"/>
      <c r="MXI1636" s="34"/>
      <c r="MXP1636" s="35"/>
      <c r="MXQ1636" s="34"/>
      <c r="MXX1636" s="35"/>
      <c r="MXY1636" s="34"/>
      <c r="MYF1636" s="35"/>
      <c r="MYG1636" s="34"/>
      <c r="MYN1636" s="35"/>
      <c r="MYO1636" s="34"/>
      <c r="MYV1636" s="35"/>
      <c r="MYW1636" s="34"/>
      <c r="MZD1636" s="35"/>
      <c r="MZE1636" s="34"/>
      <c r="MZL1636" s="35"/>
      <c r="MZM1636" s="34"/>
      <c r="MZT1636" s="35"/>
      <c r="MZU1636" s="34"/>
      <c r="NAB1636" s="35"/>
      <c r="NAC1636" s="34"/>
      <c r="NAJ1636" s="35"/>
      <c r="NAK1636" s="34"/>
      <c r="NAR1636" s="35"/>
      <c r="NAS1636" s="34"/>
      <c r="NAZ1636" s="35"/>
      <c r="NBA1636" s="34"/>
      <c r="NBH1636" s="35"/>
      <c r="NBI1636" s="34"/>
      <c r="NBP1636" s="35"/>
      <c r="NBQ1636" s="34"/>
      <c r="NBX1636" s="35"/>
      <c r="NBY1636" s="34"/>
      <c r="NCF1636" s="35"/>
      <c r="NCG1636" s="34"/>
      <c r="NCN1636" s="35"/>
      <c r="NCO1636" s="34"/>
      <c r="NCV1636" s="35"/>
      <c r="NCW1636" s="34"/>
      <c r="NDD1636" s="35"/>
      <c r="NDE1636" s="34"/>
      <c r="NDL1636" s="35"/>
      <c r="NDM1636" s="34"/>
      <c r="NDT1636" s="35"/>
      <c r="NDU1636" s="34"/>
      <c r="NEB1636" s="35"/>
      <c r="NEC1636" s="34"/>
      <c r="NEJ1636" s="35"/>
      <c r="NEK1636" s="34"/>
      <c r="NER1636" s="35"/>
      <c r="NES1636" s="34"/>
      <c r="NEZ1636" s="35"/>
      <c r="NFA1636" s="34"/>
      <c r="NFH1636" s="35"/>
      <c r="NFI1636" s="34"/>
      <c r="NFP1636" s="35"/>
      <c r="NFQ1636" s="34"/>
      <c r="NFX1636" s="35"/>
      <c r="NFY1636" s="34"/>
      <c r="NGF1636" s="35"/>
      <c r="NGG1636" s="34"/>
      <c r="NGN1636" s="35"/>
      <c r="NGO1636" s="34"/>
      <c r="NGV1636" s="35"/>
      <c r="NGW1636" s="34"/>
      <c r="NHD1636" s="35"/>
      <c r="NHE1636" s="34"/>
      <c r="NHL1636" s="35"/>
      <c r="NHM1636" s="34"/>
      <c r="NHT1636" s="35"/>
      <c r="NHU1636" s="34"/>
      <c r="NIB1636" s="35"/>
      <c r="NIC1636" s="34"/>
      <c r="NIJ1636" s="35"/>
      <c r="NIK1636" s="34"/>
      <c r="NIR1636" s="35"/>
      <c r="NIS1636" s="34"/>
      <c r="NIZ1636" s="35"/>
      <c r="NJA1636" s="34"/>
      <c r="NJH1636" s="35"/>
      <c r="NJI1636" s="34"/>
      <c r="NJP1636" s="35"/>
      <c r="NJQ1636" s="34"/>
      <c r="NJX1636" s="35"/>
      <c r="NJY1636" s="34"/>
      <c r="NKF1636" s="35"/>
      <c r="NKG1636" s="34"/>
      <c r="NKN1636" s="35"/>
      <c r="NKO1636" s="34"/>
      <c r="NKV1636" s="35"/>
      <c r="NKW1636" s="34"/>
      <c r="NLD1636" s="35"/>
      <c r="NLE1636" s="34"/>
      <c r="NLL1636" s="35"/>
      <c r="NLM1636" s="34"/>
      <c r="NLT1636" s="35"/>
      <c r="NLU1636" s="34"/>
      <c r="NMB1636" s="35"/>
      <c r="NMC1636" s="34"/>
      <c r="NMJ1636" s="35"/>
      <c r="NMK1636" s="34"/>
      <c r="NMR1636" s="35"/>
      <c r="NMS1636" s="34"/>
      <c r="NMZ1636" s="35"/>
      <c r="NNA1636" s="34"/>
      <c r="NNH1636" s="35"/>
      <c r="NNI1636" s="34"/>
      <c r="NNP1636" s="35"/>
      <c r="NNQ1636" s="34"/>
      <c r="NNX1636" s="35"/>
      <c r="NNY1636" s="34"/>
      <c r="NOF1636" s="35"/>
      <c r="NOG1636" s="34"/>
      <c r="NON1636" s="35"/>
      <c r="NOO1636" s="34"/>
      <c r="NOV1636" s="35"/>
      <c r="NOW1636" s="34"/>
      <c r="NPD1636" s="35"/>
      <c r="NPE1636" s="34"/>
      <c r="NPL1636" s="35"/>
      <c r="NPM1636" s="34"/>
      <c r="NPT1636" s="35"/>
      <c r="NPU1636" s="34"/>
      <c r="NQB1636" s="35"/>
      <c r="NQC1636" s="34"/>
      <c r="NQJ1636" s="35"/>
      <c r="NQK1636" s="34"/>
      <c r="NQR1636" s="35"/>
      <c r="NQS1636" s="34"/>
      <c r="NQZ1636" s="35"/>
      <c r="NRA1636" s="34"/>
      <c r="NRH1636" s="35"/>
      <c r="NRI1636" s="34"/>
      <c r="NRP1636" s="35"/>
      <c r="NRQ1636" s="34"/>
      <c r="NRX1636" s="35"/>
      <c r="NRY1636" s="34"/>
      <c r="NSF1636" s="35"/>
      <c r="NSG1636" s="34"/>
      <c r="NSN1636" s="35"/>
      <c r="NSO1636" s="34"/>
      <c r="NSV1636" s="35"/>
      <c r="NSW1636" s="34"/>
      <c r="NTD1636" s="35"/>
      <c r="NTE1636" s="34"/>
      <c r="NTL1636" s="35"/>
      <c r="NTM1636" s="34"/>
      <c r="NTT1636" s="35"/>
      <c r="NTU1636" s="34"/>
      <c r="NUB1636" s="35"/>
      <c r="NUC1636" s="34"/>
      <c r="NUJ1636" s="35"/>
      <c r="NUK1636" s="34"/>
      <c r="NUR1636" s="35"/>
      <c r="NUS1636" s="34"/>
      <c r="NUZ1636" s="35"/>
      <c r="NVA1636" s="34"/>
      <c r="NVH1636" s="35"/>
      <c r="NVI1636" s="34"/>
      <c r="NVP1636" s="35"/>
      <c r="NVQ1636" s="34"/>
      <c r="NVX1636" s="35"/>
      <c r="NVY1636" s="34"/>
      <c r="NWF1636" s="35"/>
      <c r="NWG1636" s="34"/>
      <c r="NWN1636" s="35"/>
      <c r="NWO1636" s="34"/>
      <c r="NWV1636" s="35"/>
      <c r="NWW1636" s="34"/>
      <c r="NXD1636" s="35"/>
      <c r="NXE1636" s="34"/>
      <c r="NXL1636" s="35"/>
      <c r="NXM1636" s="34"/>
      <c r="NXT1636" s="35"/>
      <c r="NXU1636" s="34"/>
      <c r="NYB1636" s="35"/>
      <c r="NYC1636" s="34"/>
      <c r="NYJ1636" s="35"/>
      <c r="NYK1636" s="34"/>
      <c r="NYR1636" s="35"/>
      <c r="NYS1636" s="34"/>
      <c r="NYZ1636" s="35"/>
      <c r="NZA1636" s="34"/>
      <c r="NZH1636" s="35"/>
      <c r="NZI1636" s="34"/>
      <c r="NZP1636" s="35"/>
      <c r="NZQ1636" s="34"/>
      <c r="NZX1636" s="35"/>
      <c r="NZY1636" s="34"/>
      <c r="OAF1636" s="35"/>
      <c r="OAG1636" s="34"/>
      <c r="OAN1636" s="35"/>
      <c r="OAO1636" s="34"/>
      <c r="OAV1636" s="35"/>
      <c r="OAW1636" s="34"/>
      <c r="OBD1636" s="35"/>
      <c r="OBE1636" s="34"/>
      <c r="OBL1636" s="35"/>
      <c r="OBM1636" s="34"/>
      <c r="OBT1636" s="35"/>
      <c r="OBU1636" s="34"/>
      <c r="OCB1636" s="35"/>
      <c r="OCC1636" s="34"/>
      <c r="OCJ1636" s="35"/>
      <c r="OCK1636" s="34"/>
      <c r="OCR1636" s="35"/>
      <c r="OCS1636" s="34"/>
      <c r="OCZ1636" s="35"/>
      <c r="ODA1636" s="34"/>
      <c r="ODH1636" s="35"/>
      <c r="ODI1636" s="34"/>
      <c r="ODP1636" s="35"/>
      <c r="ODQ1636" s="34"/>
      <c r="ODX1636" s="35"/>
      <c r="ODY1636" s="34"/>
      <c r="OEF1636" s="35"/>
      <c r="OEG1636" s="34"/>
      <c r="OEN1636" s="35"/>
      <c r="OEO1636" s="34"/>
      <c r="OEV1636" s="35"/>
      <c r="OEW1636" s="34"/>
      <c r="OFD1636" s="35"/>
      <c r="OFE1636" s="34"/>
      <c r="OFL1636" s="35"/>
      <c r="OFM1636" s="34"/>
      <c r="OFT1636" s="35"/>
      <c r="OFU1636" s="34"/>
      <c r="OGB1636" s="35"/>
      <c r="OGC1636" s="34"/>
      <c r="OGJ1636" s="35"/>
      <c r="OGK1636" s="34"/>
      <c r="OGR1636" s="35"/>
      <c r="OGS1636" s="34"/>
      <c r="OGZ1636" s="35"/>
      <c r="OHA1636" s="34"/>
      <c r="OHH1636" s="35"/>
      <c r="OHI1636" s="34"/>
      <c r="OHP1636" s="35"/>
      <c r="OHQ1636" s="34"/>
      <c r="OHX1636" s="35"/>
      <c r="OHY1636" s="34"/>
      <c r="OIF1636" s="35"/>
      <c r="OIG1636" s="34"/>
      <c r="OIN1636" s="35"/>
      <c r="OIO1636" s="34"/>
      <c r="OIV1636" s="35"/>
      <c r="OIW1636" s="34"/>
      <c r="OJD1636" s="35"/>
      <c r="OJE1636" s="34"/>
      <c r="OJL1636" s="35"/>
      <c r="OJM1636" s="34"/>
      <c r="OJT1636" s="35"/>
      <c r="OJU1636" s="34"/>
      <c r="OKB1636" s="35"/>
      <c r="OKC1636" s="34"/>
      <c r="OKJ1636" s="35"/>
      <c r="OKK1636" s="34"/>
      <c r="OKR1636" s="35"/>
      <c r="OKS1636" s="34"/>
      <c r="OKZ1636" s="35"/>
      <c r="OLA1636" s="34"/>
      <c r="OLH1636" s="35"/>
      <c r="OLI1636" s="34"/>
      <c r="OLP1636" s="35"/>
      <c r="OLQ1636" s="34"/>
      <c r="OLX1636" s="35"/>
      <c r="OLY1636" s="34"/>
      <c r="OMF1636" s="35"/>
      <c r="OMG1636" s="34"/>
      <c r="OMN1636" s="35"/>
      <c r="OMO1636" s="34"/>
      <c r="OMV1636" s="35"/>
      <c r="OMW1636" s="34"/>
      <c r="OND1636" s="35"/>
      <c r="ONE1636" s="34"/>
      <c r="ONL1636" s="35"/>
      <c r="ONM1636" s="34"/>
      <c r="ONT1636" s="35"/>
      <c r="ONU1636" s="34"/>
      <c r="OOB1636" s="35"/>
      <c r="OOC1636" s="34"/>
      <c r="OOJ1636" s="35"/>
      <c r="OOK1636" s="34"/>
      <c r="OOR1636" s="35"/>
      <c r="OOS1636" s="34"/>
      <c r="OOZ1636" s="35"/>
      <c r="OPA1636" s="34"/>
      <c r="OPH1636" s="35"/>
      <c r="OPI1636" s="34"/>
      <c r="OPP1636" s="35"/>
      <c r="OPQ1636" s="34"/>
      <c r="OPX1636" s="35"/>
      <c r="OPY1636" s="34"/>
      <c r="OQF1636" s="35"/>
      <c r="OQG1636" s="34"/>
      <c r="OQN1636" s="35"/>
      <c r="OQO1636" s="34"/>
      <c r="OQV1636" s="35"/>
      <c r="OQW1636" s="34"/>
      <c r="ORD1636" s="35"/>
      <c r="ORE1636" s="34"/>
      <c r="ORL1636" s="35"/>
      <c r="ORM1636" s="34"/>
      <c r="ORT1636" s="35"/>
      <c r="ORU1636" s="34"/>
      <c r="OSB1636" s="35"/>
      <c r="OSC1636" s="34"/>
      <c r="OSJ1636" s="35"/>
      <c r="OSK1636" s="34"/>
      <c r="OSR1636" s="35"/>
      <c r="OSS1636" s="34"/>
      <c r="OSZ1636" s="35"/>
      <c r="OTA1636" s="34"/>
      <c r="OTH1636" s="35"/>
      <c r="OTI1636" s="34"/>
      <c r="OTP1636" s="35"/>
      <c r="OTQ1636" s="34"/>
      <c r="OTX1636" s="35"/>
      <c r="OTY1636" s="34"/>
      <c r="OUF1636" s="35"/>
      <c r="OUG1636" s="34"/>
      <c r="OUN1636" s="35"/>
      <c r="OUO1636" s="34"/>
      <c r="OUV1636" s="35"/>
      <c r="OUW1636" s="34"/>
      <c r="OVD1636" s="35"/>
      <c r="OVE1636" s="34"/>
      <c r="OVL1636" s="35"/>
      <c r="OVM1636" s="34"/>
      <c r="OVT1636" s="35"/>
      <c r="OVU1636" s="34"/>
      <c r="OWB1636" s="35"/>
      <c r="OWC1636" s="34"/>
      <c r="OWJ1636" s="35"/>
      <c r="OWK1636" s="34"/>
      <c r="OWR1636" s="35"/>
      <c r="OWS1636" s="34"/>
      <c r="OWZ1636" s="35"/>
      <c r="OXA1636" s="34"/>
      <c r="OXH1636" s="35"/>
      <c r="OXI1636" s="34"/>
      <c r="OXP1636" s="35"/>
      <c r="OXQ1636" s="34"/>
      <c r="OXX1636" s="35"/>
      <c r="OXY1636" s="34"/>
      <c r="OYF1636" s="35"/>
      <c r="OYG1636" s="34"/>
      <c r="OYN1636" s="35"/>
      <c r="OYO1636" s="34"/>
      <c r="OYV1636" s="35"/>
      <c r="OYW1636" s="34"/>
      <c r="OZD1636" s="35"/>
      <c r="OZE1636" s="34"/>
      <c r="OZL1636" s="35"/>
      <c r="OZM1636" s="34"/>
      <c r="OZT1636" s="35"/>
      <c r="OZU1636" s="34"/>
      <c r="PAB1636" s="35"/>
      <c r="PAC1636" s="34"/>
      <c r="PAJ1636" s="35"/>
      <c r="PAK1636" s="34"/>
      <c r="PAR1636" s="35"/>
      <c r="PAS1636" s="34"/>
      <c r="PAZ1636" s="35"/>
      <c r="PBA1636" s="34"/>
      <c r="PBH1636" s="35"/>
      <c r="PBI1636" s="34"/>
      <c r="PBP1636" s="35"/>
      <c r="PBQ1636" s="34"/>
      <c r="PBX1636" s="35"/>
      <c r="PBY1636" s="34"/>
      <c r="PCF1636" s="35"/>
      <c r="PCG1636" s="34"/>
      <c r="PCN1636" s="35"/>
      <c r="PCO1636" s="34"/>
      <c r="PCV1636" s="35"/>
      <c r="PCW1636" s="34"/>
      <c r="PDD1636" s="35"/>
      <c r="PDE1636" s="34"/>
      <c r="PDL1636" s="35"/>
      <c r="PDM1636" s="34"/>
      <c r="PDT1636" s="35"/>
      <c r="PDU1636" s="34"/>
      <c r="PEB1636" s="35"/>
      <c r="PEC1636" s="34"/>
      <c r="PEJ1636" s="35"/>
      <c r="PEK1636" s="34"/>
      <c r="PER1636" s="35"/>
      <c r="PES1636" s="34"/>
      <c r="PEZ1636" s="35"/>
      <c r="PFA1636" s="34"/>
      <c r="PFH1636" s="35"/>
      <c r="PFI1636" s="34"/>
      <c r="PFP1636" s="35"/>
      <c r="PFQ1636" s="34"/>
      <c r="PFX1636" s="35"/>
      <c r="PFY1636" s="34"/>
      <c r="PGF1636" s="35"/>
      <c r="PGG1636" s="34"/>
      <c r="PGN1636" s="35"/>
      <c r="PGO1636" s="34"/>
      <c r="PGV1636" s="35"/>
      <c r="PGW1636" s="34"/>
      <c r="PHD1636" s="35"/>
      <c r="PHE1636" s="34"/>
      <c r="PHL1636" s="35"/>
      <c r="PHM1636" s="34"/>
      <c r="PHT1636" s="35"/>
      <c r="PHU1636" s="34"/>
      <c r="PIB1636" s="35"/>
      <c r="PIC1636" s="34"/>
      <c r="PIJ1636" s="35"/>
      <c r="PIK1636" s="34"/>
      <c r="PIR1636" s="35"/>
      <c r="PIS1636" s="34"/>
      <c r="PIZ1636" s="35"/>
      <c r="PJA1636" s="34"/>
      <c r="PJH1636" s="35"/>
      <c r="PJI1636" s="34"/>
      <c r="PJP1636" s="35"/>
      <c r="PJQ1636" s="34"/>
      <c r="PJX1636" s="35"/>
      <c r="PJY1636" s="34"/>
      <c r="PKF1636" s="35"/>
      <c r="PKG1636" s="34"/>
      <c r="PKN1636" s="35"/>
      <c r="PKO1636" s="34"/>
      <c r="PKV1636" s="35"/>
      <c r="PKW1636" s="34"/>
      <c r="PLD1636" s="35"/>
      <c r="PLE1636" s="34"/>
      <c r="PLL1636" s="35"/>
      <c r="PLM1636" s="34"/>
      <c r="PLT1636" s="35"/>
      <c r="PLU1636" s="34"/>
      <c r="PMB1636" s="35"/>
      <c r="PMC1636" s="34"/>
      <c r="PMJ1636" s="35"/>
      <c r="PMK1636" s="34"/>
      <c r="PMR1636" s="35"/>
      <c r="PMS1636" s="34"/>
      <c r="PMZ1636" s="35"/>
      <c r="PNA1636" s="34"/>
      <c r="PNH1636" s="35"/>
      <c r="PNI1636" s="34"/>
      <c r="PNP1636" s="35"/>
      <c r="PNQ1636" s="34"/>
      <c r="PNX1636" s="35"/>
      <c r="PNY1636" s="34"/>
      <c r="POF1636" s="35"/>
      <c r="POG1636" s="34"/>
      <c r="PON1636" s="35"/>
      <c r="POO1636" s="34"/>
      <c r="POV1636" s="35"/>
      <c r="POW1636" s="34"/>
      <c r="PPD1636" s="35"/>
      <c r="PPE1636" s="34"/>
      <c r="PPL1636" s="35"/>
      <c r="PPM1636" s="34"/>
      <c r="PPT1636" s="35"/>
      <c r="PPU1636" s="34"/>
      <c r="PQB1636" s="35"/>
      <c r="PQC1636" s="34"/>
      <c r="PQJ1636" s="35"/>
      <c r="PQK1636" s="34"/>
      <c r="PQR1636" s="35"/>
      <c r="PQS1636" s="34"/>
      <c r="PQZ1636" s="35"/>
      <c r="PRA1636" s="34"/>
      <c r="PRH1636" s="35"/>
      <c r="PRI1636" s="34"/>
      <c r="PRP1636" s="35"/>
      <c r="PRQ1636" s="34"/>
      <c r="PRX1636" s="35"/>
      <c r="PRY1636" s="34"/>
      <c r="PSF1636" s="35"/>
      <c r="PSG1636" s="34"/>
      <c r="PSN1636" s="35"/>
      <c r="PSO1636" s="34"/>
      <c r="PSV1636" s="35"/>
      <c r="PSW1636" s="34"/>
      <c r="PTD1636" s="35"/>
      <c r="PTE1636" s="34"/>
      <c r="PTL1636" s="35"/>
      <c r="PTM1636" s="34"/>
      <c r="PTT1636" s="35"/>
      <c r="PTU1636" s="34"/>
      <c r="PUB1636" s="35"/>
      <c r="PUC1636" s="34"/>
      <c r="PUJ1636" s="35"/>
      <c r="PUK1636" s="34"/>
      <c r="PUR1636" s="35"/>
      <c r="PUS1636" s="34"/>
      <c r="PUZ1636" s="35"/>
      <c r="PVA1636" s="34"/>
      <c r="PVH1636" s="35"/>
      <c r="PVI1636" s="34"/>
      <c r="PVP1636" s="35"/>
      <c r="PVQ1636" s="34"/>
      <c r="PVX1636" s="35"/>
      <c r="PVY1636" s="34"/>
      <c r="PWF1636" s="35"/>
      <c r="PWG1636" s="34"/>
      <c r="PWN1636" s="35"/>
      <c r="PWO1636" s="34"/>
      <c r="PWV1636" s="35"/>
      <c r="PWW1636" s="34"/>
      <c r="PXD1636" s="35"/>
      <c r="PXE1636" s="34"/>
      <c r="PXL1636" s="35"/>
      <c r="PXM1636" s="34"/>
      <c r="PXT1636" s="35"/>
      <c r="PXU1636" s="34"/>
      <c r="PYB1636" s="35"/>
      <c r="PYC1636" s="34"/>
      <c r="PYJ1636" s="35"/>
      <c r="PYK1636" s="34"/>
      <c r="PYR1636" s="35"/>
      <c r="PYS1636" s="34"/>
      <c r="PYZ1636" s="35"/>
      <c r="PZA1636" s="34"/>
      <c r="PZH1636" s="35"/>
      <c r="PZI1636" s="34"/>
      <c r="PZP1636" s="35"/>
      <c r="PZQ1636" s="34"/>
      <c r="PZX1636" s="35"/>
      <c r="PZY1636" s="34"/>
      <c r="QAF1636" s="35"/>
      <c r="QAG1636" s="34"/>
      <c r="QAN1636" s="35"/>
      <c r="QAO1636" s="34"/>
      <c r="QAV1636" s="35"/>
      <c r="QAW1636" s="34"/>
      <c r="QBD1636" s="35"/>
      <c r="QBE1636" s="34"/>
      <c r="QBL1636" s="35"/>
      <c r="QBM1636" s="34"/>
      <c r="QBT1636" s="35"/>
      <c r="QBU1636" s="34"/>
      <c r="QCB1636" s="35"/>
      <c r="QCC1636" s="34"/>
      <c r="QCJ1636" s="35"/>
      <c r="QCK1636" s="34"/>
      <c r="QCR1636" s="35"/>
      <c r="QCS1636" s="34"/>
      <c r="QCZ1636" s="35"/>
      <c r="QDA1636" s="34"/>
      <c r="QDH1636" s="35"/>
      <c r="QDI1636" s="34"/>
      <c r="QDP1636" s="35"/>
      <c r="QDQ1636" s="34"/>
      <c r="QDX1636" s="35"/>
      <c r="QDY1636" s="34"/>
      <c r="QEF1636" s="35"/>
      <c r="QEG1636" s="34"/>
      <c r="QEN1636" s="35"/>
      <c r="QEO1636" s="34"/>
      <c r="QEV1636" s="35"/>
      <c r="QEW1636" s="34"/>
      <c r="QFD1636" s="35"/>
      <c r="QFE1636" s="34"/>
      <c r="QFL1636" s="35"/>
      <c r="QFM1636" s="34"/>
      <c r="QFT1636" s="35"/>
      <c r="QFU1636" s="34"/>
      <c r="QGB1636" s="35"/>
      <c r="QGC1636" s="34"/>
      <c r="QGJ1636" s="35"/>
      <c r="QGK1636" s="34"/>
      <c r="QGR1636" s="35"/>
      <c r="QGS1636" s="34"/>
      <c r="QGZ1636" s="35"/>
      <c r="QHA1636" s="34"/>
      <c r="QHH1636" s="35"/>
      <c r="QHI1636" s="34"/>
      <c r="QHP1636" s="35"/>
      <c r="QHQ1636" s="34"/>
      <c r="QHX1636" s="35"/>
      <c r="QHY1636" s="34"/>
      <c r="QIF1636" s="35"/>
      <c r="QIG1636" s="34"/>
      <c r="QIN1636" s="35"/>
      <c r="QIO1636" s="34"/>
      <c r="QIV1636" s="35"/>
      <c r="QIW1636" s="34"/>
      <c r="QJD1636" s="35"/>
      <c r="QJE1636" s="34"/>
      <c r="QJL1636" s="35"/>
      <c r="QJM1636" s="34"/>
      <c r="QJT1636" s="35"/>
      <c r="QJU1636" s="34"/>
      <c r="QKB1636" s="35"/>
      <c r="QKC1636" s="34"/>
      <c r="QKJ1636" s="35"/>
      <c r="QKK1636" s="34"/>
      <c r="QKR1636" s="35"/>
      <c r="QKS1636" s="34"/>
      <c r="QKZ1636" s="35"/>
      <c r="QLA1636" s="34"/>
      <c r="QLH1636" s="35"/>
      <c r="QLI1636" s="34"/>
      <c r="QLP1636" s="35"/>
      <c r="QLQ1636" s="34"/>
      <c r="QLX1636" s="35"/>
      <c r="QLY1636" s="34"/>
      <c r="QMF1636" s="35"/>
      <c r="QMG1636" s="34"/>
      <c r="QMN1636" s="35"/>
      <c r="QMO1636" s="34"/>
      <c r="QMV1636" s="35"/>
      <c r="QMW1636" s="34"/>
      <c r="QND1636" s="35"/>
      <c r="QNE1636" s="34"/>
      <c r="QNL1636" s="35"/>
      <c r="QNM1636" s="34"/>
      <c r="QNT1636" s="35"/>
      <c r="QNU1636" s="34"/>
      <c r="QOB1636" s="35"/>
      <c r="QOC1636" s="34"/>
      <c r="QOJ1636" s="35"/>
      <c r="QOK1636" s="34"/>
      <c r="QOR1636" s="35"/>
      <c r="QOS1636" s="34"/>
      <c r="QOZ1636" s="35"/>
      <c r="QPA1636" s="34"/>
      <c r="QPH1636" s="35"/>
      <c r="QPI1636" s="34"/>
      <c r="QPP1636" s="35"/>
      <c r="QPQ1636" s="34"/>
      <c r="QPX1636" s="35"/>
      <c r="QPY1636" s="34"/>
      <c r="QQF1636" s="35"/>
      <c r="QQG1636" s="34"/>
      <c r="QQN1636" s="35"/>
      <c r="QQO1636" s="34"/>
      <c r="QQV1636" s="35"/>
      <c r="QQW1636" s="34"/>
      <c r="QRD1636" s="35"/>
      <c r="QRE1636" s="34"/>
      <c r="QRL1636" s="35"/>
      <c r="QRM1636" s="34"/>
      <c r="QRT1636" s="35"/>
      <c r="QRU1636" s="34"/>
      <c r="QSB1636" s="35"/>
      <c r="QSC1636" s="34"/>
      <c r="QSJ1636" s="35"/>
      <c r="QSK1636" s="34"/>
      <c r="QSR1636" s="35"/>
      <c r="QSS1636" s="34"/>
      <c r="QSZ1636" s="35"/>
      <c r="QTA1636" s="34"/>
      <c r="QTH1636" s="35"/>
      <c r="QTI1636" s="34"/>
      <c r="QTP1636" s="35"/>
      <c r="QTQ1636" s="34"/>
      <c r="QTX1636" s="35"/>
      <c r="QTY1636" s="34"/>
      <c r="QUF1636" s="35"/>
      <c r="QUG1636" s="34"/>
      <c r="QUN1636" s="35"/>
      <c r="QUO1636" s="34"/>
      <c r="QUV1636" s="35"/>
      <c r="QUW1636" s="34"/>
      <c r="QVD1636" s="35"/>
      <c r="QVE1636" s="34"/>
      <c r="QVL1636" s="35"/>
      <c r="QVM1636" s="34"/>
      <c r="QVT1636" s="35"/>
      <c r="QVU1636" s="34"/>
      <c r="QWB1636" s="35"/>
      <c r="QWC1636" s="34"/>
      <c r="QWJ1636" s="35"/>
      <c r="QWK1636" s="34"/>
      <c r="QWR1636" s="35"/>
      <c r="QWS1636" s="34"/>
      <c r="QWZ1636" s="35"/>
      <c r="QXA1636" s="34"/>
      <c r="QXH1636" s="35"/>
      <c r="QXI1636" s="34"/>
      <c r="QXP1636" s="35"/>
      <c r="QXQ1636" s="34"/>
      <c r="QXX1636" s="35"/>
      <c r="QXY1636" s="34"/>
      <c r="QYF1636" s="35"/>
      <c r="QYG1636" s="34"/>
      <c r="QYN1636" s="35"/>
      <c r="QYO1636" s="34"/>
      <c r="QYV1636" s="35"/>
      <c r="QYW1636" s="34"/>
      <c r="QZD1636" s="35"/>
      <c r="QZE1636" s="34"/>
      <c r="QZL1636" s="35"/>
      <c r="QZM1636" s="34"/>
      <c r="QZT1636" s="35"/>
      <c r="QZU1636" s="34"/>
      <c r="RAB1636" s="35"/>
      <c r="RAC1636" s="34"/>
      <c r="RAJ1636" s="35"/>
      <c r="RAK1636" s="34"/>
      <c r="RAR1636" s="35"/>
      <c r="RAS1636" s="34"/>
      <c r="RAZ1636" s="35"/>
      <c r="RBA1636" s="34"/>
      <c r="RBH1636" s="35"/>
      <c r="RBI1636" s="34"/>
      <c r="RBP1636" s="35"/>
      <c r="RBQ1636" s="34"/>
      <c r="RBX1636" s="35"/>
      <c r="RBY1636" s="34"/>
      <c r="RCF1636" s="35"/>
      <c r="RCG1636" s="34"/>
      <c r="RCN1636" s="35"/>
      <c r="RCO1636" s="34"/>
      <c r="RCV1636" s="35"/>
      <c r="RCW1636" s="34"/>
      <c r="RDD1636" s="35"/>
      <c r="RDE1636" s="34"/>
      <c r="RDL1636" s="35"/>
      <c r="RDM1636" s="34"/>
      <c r="RDT1636" s="35"/>
      <c r="RDU1636" s="34"/>
      <c r="REB1636" s="35"/>
      <c r="REC1636" s="34"/>
      <c r="REJ1636" s="35"/>
      <c r="REK1636" s="34"/>
      <c r="RER1636" s="35"/>
      <c r="RES1636" s="34"/>
      <c r="REZ1636" s="35"/>
      <c r="RFA1636" s="34"/>
      <c r="RFH1636" s="35"/>
      <c r="RFI1636" s="34"/>
      <c r="RFP1636" s="35"/>
      <c r="RFQ1636" s="34"/>
      <c r="RFX1636" s="35"/>
      <c r="RFY1636" s="34"/>
      <c r="RGF1636" s="35"/>
      <c r="RGG1636" s="34"/>
      <c r="RGN1636" s="35"/>
      <c r="RGO1636" s="34"/>
      <c r="RGV1636" s="35"/>
      <c r="RGW1636" s="34"/>
      <c r="RHD1636" s="35"/>
      <c r="RHE1636" s="34"/>
      <c r="RHL1636" s="35"/>
      <c r="RHM1636" s="34"/>
      <c r="RHT1636" s="35"/>
      <c r="RHU1636" s="34"/>
      <c r="RIB1636" s="35"/>
      <c r="RIC1636" s="34"/>
      <c r="RIJ1636" s="35"/>
      <c r="RIK1636" s="34"/>
      <c r="RIR1636" s="35"/>
      <c r="RIS1636" s="34"/>
      <c r="RIZ1636" s="35"/>
      <c r="RJA1636" s="34"/>
      <c r="RJH1636" s="35"/>
      <c r="RJI1636" s="34"/>
      <c r="RJP1636" s="35"/>
      <c r="RJQ1636" s="34"/>
      <c r="RJX1636" s="35"/>
      <c r="RJY1636" s="34"/>
      <c r="RKF1636" s="35"/>
      <c r="RKG1636" s="34"/>
      <c r="RKN1636" s="35"/>
      <c r="RKO1636" s="34"/>
      <c r="RKV1636" s="35"/>
      <c r="RKW1636" s="34"/>
      <c r="RLD1636" s="35"/>
      <c r="RLE1636" s="34"/>
      <c r="RLL1636" s="35"/>
      <c r="RLM1636" s="34"/>
      <c r="RLT1636" s="35"/>
      <c r="RLU1636" s="34"/>
      <c r="RMB1636" s="35"/>
      <c r="RMC1636" s="34"/>
      <c r="RMJ1636" s="35"/>
      <c r="RMK1636" s="34"/>
      <c r="RMR1636" s="35"/>
      <c r="RMS1636" s="34"/>
      <c r="RMZ1636" s="35"/>
      <c r="RNA1636" s="34"/>
      <c r="RNH1636" s="35"/>
      <c r="RNI1636" s="34"/>
      <c r="RNP1636" s="35"/>
      <c r="RNQ1636" s="34"/>
      <c r="RNX1636" s="35"/>
      <c r="RNY1636" s="34"/>
      <c r="ROF1636" s="35"/>
      <c r="ROG1636" s="34"/>
      <c r="RON1636" s="35"/>
      <c r="ROO1636" s="34"/>
      <c r="ROV1636" s="35"/>
      <c r="ROW1636" s="34"/>
      <c r="RPD1636" s="35"/>
      <c r="RPE1636" s="34"/>
      <c r="RPL1636" s="35"/>
      <c r="RPM1636" s="34"/>
      <c r="RPT1636" s="35"/>
      <c r="RPU1636" s="34"/>
      <c r="RQB1636" s="35"/>
      <c r="RQC1636" s="34"/>
      <c r="RQJ1636" s="35"/>
      <c r="RQK1636" s="34"/>
      <c r="RQR1636" s="35"/>
      <c r="RQS1636" s="34"/>
      <c r="RQZ1636" s="35"/>
      <c r="RRA1636" s="34"/>
      <c r="RRH1636" s="35"/>
      <c r="RRI1636" s="34"/>
      <c r="RRP1636" s="35"/>
      <c r="RRQ1636" s="34"/>
      <c r="RRX1636" s="35"/>
      <c r="RRY1636" s="34"/>
      <c r="RSF1636" s="35"/>
      <c r="RSG1636" s="34"/>
      <c r="RSN1636" s="35"/>
      <c r="RSO1636" s="34"/>
      <c r="RSV1636" s="35"/>
      <c r="RSW1636" s="34"/>
      <c r="RTD1636" s="35"/>
      <c r="RTE1636" s="34"/>
      <c r="RTL1636" s="35"/>
      <c r="RTM1636" s="34"/>
      <c r="RTT1636" s="35"/>
      <c r="RTU1636" s="34"/>
      <c r="RUB1636" s="35"/>
      <c r="RUC1636" s="34"/>
      <c r="RUJ1636" s="35"/>
      <c r="RUK1636" s="34"/>
      <c r="RUR1636" s="35"/>
      <c r="RUS1636" s="34"/>
      <c r="RUZ1636" s="35"/>
      <c r="RVA1636" s="34"/>
      <c r="RVH1636" s="35"/>
      <c r="RVI1636" s="34"/>
      <c r="RVP1636" s="35"/>
      <c r="RVQ1636" s="34"/>
      <c r="RVX1636" s="35"/>
      <c r="RVY1636" s="34"/>
      <c r="RWF1636" s="35"/>
      <c r="RWG1636" s="34"/>
      <c r="RWN1636" s="35"/>
      <c r="RWO1636" s="34"/>
      <c r="RWV1636" s="35"/>
      <c r="RWW1636" s="34"/>
      <c r="RXD1636" s="35"/>
      <c r="RXE1636" s="34"/>
      <c r="RXL1636" s="35"/>
      <c r="RXM1636" s="34"/>
      <c r="RXT1636" s="35"/>
      <c r="RXU1636" s="34"/>
      <c r="RYB1636" s="35"/>
      <c r="RYC1636" s="34"/>
      <c r="RYJ1636" s="35"/>
      <c r="RYK1636" s="34"/>
      <c r="RYR1636" s="35"/>
      <c r="RYS1636" s="34"/>
      <c r="RYZ1636" s="35"/>
      <c r="RZA1636" s="34"/>
      <c r="RZH1636" s="35"/>
      <c r="RZI1636" s="34"/>
      <c r="RZP1636" s="35"/>
      <c r="RZQ1636" s="34"/>
      <c r="RZX1636" s="35"/>
      <c r="RZY1636" s="34"/>
      <c r="SAF1636" s="35"/>
      <c r="SAG1636" s="34"/>
      <c r="SAN1636" s="35"/>
      <c r="SAO1636" s="34"/>
      <c r="SAV1636" s="35"/>
      <c r="SAW1636" s="34"/>
      <c r="SBD1636" s="35"/>
      <c r="SBE1636" s="34"/>
      <c r="SBL1636" s="35"/>
      <c r="SBM1636" s="34"/>
      <c r="SBT1636" s="35"/>
      <c r="SBU1636" s="34"/>
      <c r="SCB1636" s="35"/>
      <c r="SCC1636" s="34"/>
      <c r="SCJ1636" s="35"/>
      <c r="SCK1636" s="34"/>
      <c r="SCR1636" s="35"/>
      <c r="SCS1636" s="34"/>
      <c r="SCZ1636" s="35"/>
      <c r="SDA1636" s="34"/>
      <c r="SDH1636" s="35"/>
      <c r="SDI1636" s="34"/>
      <c r="SDP1636" s="35"/>
      <c r="SDQ1636" s="34"/>
      <c r="SDX1636" s="35"/>
      <c r="SDY1636" s="34"/>
      <c r="SEF1636" s="35"/>
      <c r="SEG1636" s="34"/>
      <c r="SEN1636" s="35"/>
      <c r="SEO1636" s="34"/>
      <c r="SEV1636" s="35"/>
      <c r="SEW1636" s="34"/>
      <c r="SFD1636" s="35"/>
      <c r="SFE1636" s="34"/>
      <c r="SFL1636" s="35"/>
      <c r="SFM1636" s="34"/>
      <c r="SFT1636" s="35"/>
      <c r="SFU1636" s="34"/>
      <c r="SGB1636" s="35"/>
      <c r="SGC1636" s="34"/>
      <c r="SGJ1636" s="35"/>
      <c r="SGK1636" s="34"/>
      <c r="SGR1636" s="35"/>
      <c r="SGS1636" s="34"/>
      <c r="SGZ1636" s="35"/>
      <c r="SHA1636" s="34"/>
      <c r="SHH1636" s="35"/>
      <c r="SHI1636" s="34"/>
      <c r="SHP1636" s="35"/>
      <c r="SHQ1636" s="34"/>
      <c r="SHX1636" s="35"/>
      <c r="SHY1636" s="34"/>
      <c r="SIF1636" s="35"/>
      <c r="SIG1636" s="34"/>
      <c r="SIN1636" s="35"/>
      <c r="SIO1636" s="34"/>
      <c r="SIV1636" s="35"/>
      <c r="SIW1636" s="34"/>
      <c r="SJD1636" s="35"/>
      <c r="SJE1636" s="34"/>
      <c r="SJL1636" s="35"/>
      <c r="SJM1636" s="34"/>
      <c r="SJT1636" s="35"/>
      <c r="SJU1636" s="34"/>
      <c r="SKB1636" s="35"/>
      <c r="SKC1636" s="34"/>
      <c r="SKJ1636" s="35"/>
      <c r="SKK1636" s="34"/>
      <c r="SKR1636" s="35"/>
      <c r="SKS1636" s="34"/>
      <c r="SKZ1636" s="35"/>
      <c r="SLA1636" s="34"/>
      <c r="SLH1636" s="35"/>
      <c r="SLI1636" s="34"/>
      <c r="SLP1636" s="35"/>
      <c r="SLQ1636" s="34"/>
      <c r="SLX1636" s="35"/>
      <c r="SLY1636" s="34"/>
      <c r="SMF1636" s="35"/>
      <c r="SMG1636" s="34"/>
      <c r="SMN1636" s="35"/>
      <c r="SMO1636" s="34"/>
      <c r="SMV1636" s="35"/>
      <c r="SMW1636" s="34"/>
      <c r="SND1636" s="35"/>
      <c r="SNE1636" s="34"/>
      <c r="SNL1636" s="35"/>
      <c r="SNM1636" s="34"/>
      <c r="SNT1636" s="35"/>
      <c r="SNU1636" s="34"/>
      <c r="SOB1636" s="35"/>
      <c r="SOC1636" s="34"/>
      <c r="SOJ1636" s="35"/>
      <c r="SOK1636" s="34"/>
      <c r="SOR1636" s="35"/>
      <c r="SOS1636" s="34"/>
      <c r="SOZ1636" s="35"/>
      <c r="SPA1636" s="34"/>
      <c r="SPH1636" s="35"/>
      <c r="SPI1636" s="34"/>
      <c r="SPP1636" s="35"/>
      <c r="SPQ1636" s="34"/>
      <c r="SPX1636" s="35"/>
      <c r="SPY1636" s="34"/>
      <c r="SQF1636" s="35"/>
      <c r="SQG1636" s="34"/>
      <c r="SQN1636" s="35"/>
      <c r="SQO1636" s="34"/>
      <c r="SQV1636" s="35"/>
      <c r="SQW1636" s="34"/>
      <c r="SRD1636" s="35"/>
      <c r="SRE1636" s="34"/>
      <c r="SRL1636" s="35"/>
      <c r="SRM1636" s="34"/>
      <c r="SRT1636" s="35"/>
      <c r="SRU1636" s="34"/>
      <c r="SSB1636" s="35"/>
      <c r="SSC1636" s="34"/>
      <c r="SSJ1636" s="35"/>
      <c r="SSK1636" s="34"/>
      <c r="SSR1636" s="35"/>
      <c r="SSS1636" s="34"/>
      <c r="SSZ1636" s="35"/>
      <c r="STA1636" s="34"/>
      <c r="STH1636" s="35"/>
      <c r="STI1636" s="34"/>
      <c r="STP1636" s="35"/>
      <c r="STQ1636" s="34"/>
      <c r="STX1636" s="35"/>
      <c r="STY1636" s="34"/>
      <c r="SUF1636" s="35"/>
      <c r="SUG1636" s="34"/>
      <c r="SUN1636" s="35"/>
      <c r="SUO1636" s="34"/>
      <c r="SUV1636" s="35"/>
      <c r="SUW1636" s="34"/>
      <c r="SVD1636" s="35"/>
      <c r="SVE1636" s="34"/>
      <c r="SVL1636" s="35"/>
      <c r="SVM1636" s="34"/>
      <c r="SVT1636" s="35"/>
      <c r="SVU1636" s="34"/>
      <c r="SWB1636" s="35"/>
      <c r="SWC1636" s="34"/>
      <c r="SWJ1636" s="35"/>
      <c r="SWK1636" s="34"/>
      <c r="SWR1636" s="35"/>
      <c r="SWS1636" s="34"/>
      <c r="SWZ1636" s="35"/>
      <c r="SXA1636" s="34"/>
      <c r="SXH1636" s="35"/>
      <c r="SXI1636" s="34"/>
      <c r="SXP1636" s="35"/>
      <c r="SXQ1636" s="34"/>
      <c r="SXX1636" s="35"/>
      <c r="SXY1636" s="34"/>
      <c r="SYF1636" s="35"/>
      <c r="SYG1636" s="34"/>
      <c r="SYN1636" s="35"/>
      <c r="SYO1636" s="34"/>
      <c r="SYV1636" s="35"/>
      <c r="SYW1636" s="34"/>
      <c r="SZD1636" s="35"/>
      <c r="SZE1636" s="34"/>
      <c r="SZL1636" s="35"/>
      <c r="SZM1636" s="34"/>
      <c r="SZT1636" s="35"/>
      <c r="SZU1636" s="34"/>
      <c r="TAB1636" s="35"/>
      <c r="TAC1636" s="34"/>
      <c r="TAJ1636" s="35"/>
      <c r="TAK1636" s="34"/>
      <c r="TAR1636" s="35"/>
      <c r="TAS1636" s="34"/>
      <c r="TAZ1636" s="35"/>
      <c r="TBA1636" s="34"/>
      <c r="TBH1636" s="35"/>
      <c r="TBI1636" s="34"/>
      <c r="TBP1636" s="35"/>
      <c r="TBQ1636" s="34"/>
      <c r="TBX1636" s="35"/>
      <c r="TBY1636" s="34"/>
      <c r="TCF1636" s="35"/>
      <c r="TCG1636" s="34"/>
      <c r="TCN1636" s="35"/>
      <c r="TCO1636" s="34"/>
      <c r="TCV1636" s="35"/>
      <c r="TCW1636" s="34"/>
      <c r="TDD1636" s="35"/>
      <c r="TDE1636" s="34"/>
      <c r="TDL1636" s="35"/>
      <c r="TDM1636" s="34"/>
      <c r="TDT1636" s="35"/>
      <c r="TDU1636" s="34"/>
      <c r="TEB1636" s="35"/>
      <c r="TEC1636" s="34"/>
      <c r="TEJ1636" s="35"/>
      <c r="TEK1636" s="34"/>
      <c r="TER1636" s="35"/>
      <c r="TES1636" s="34"/>
      <c r="TEZ1636" s="35"/>
      <c r="TFA1636" s="34"/>
      <c r="TFH1636" s="35"/>
      <c r="TFI1636" s="34"/>
      <c r="TFP1636" s="35"/>
      <c r="TFQ1636" s="34"/>
      <c r="TFX1636" s="35"/>
      <c r="TFY1636" s="34"/>
      <c r="TGF1636" s="35"/>
      <c r="TGG1636" s="34"/>
      <c r="TGN1636" s="35"/>
      <c r="TGO1636" s="34"/>
      <c r="TGV1636" s="35"/>
      <c r="TGW1636" s="34"/>
      <c r="THD1636" s="35"/>
      <c r="THE1636" s="34"/>
      <c r="THL1636" s="35"/>
      <c r="THM1636" s="34"/>
      <c r="THT1636" s="35"/>
      <c r="THU1636" s="34"/>
      <c r="TIB1636" s="35"/>
      <c r="TIC1636" s="34"/>
      <c r="TIJ1636" s="35"/>
      <c r="TIK1636" s="34"/>
      <c r="TIR1636" s="35"/>
      <c r="TIS1636" s="34"/>
      <c r="TIZ1636" s="35"/>
      <c r="TJA1636" s="34"/>
      <c r="TJH1636" s="35"/>
      <c r="TJI1636" s="34"/>
      <c r="TJP1636" s="35"/>
      <c r="TJQ1636" s="34"/>
      <c r="TJX1636" s="35"/>
      <c r="TJY1636" s="34"/>
      <c r="TKF1636" s="35"/>
      <c r="TKG1636" s="34"/>
      <c r="TKN1636" s="35"/>
      <c r="TKO1636" s="34"/>
      <c r="TKV1636" s="35"/>
      <c r="TKW1636" s="34"/>
      <c r="TLD1636" s="35"/>
      <c r="TLE1636" s="34"/>
      <c r="TLL1636" s="35"/>
      <c r="TLM1636" s="34"/>
      <c r="TLT1636" s="35"/>
      <c r="TLU1636" s="34"/>
      <c r="TMB1636" s="35"/>
      <c r="TMC1636" s="34"/>
      <c r="TMJ1636" s="35"/>
      <c r="TMK1636" s="34"/>
      <c r="TMR1636" s="35"/>
      <c r="TMS1636" s="34"/>
      <c r="TMZ1636" s="35"/>
      <c r="TNA1636" s="34"/>
      <c r="TNH1636" s="35"/>
      <c r="TNI1636" s="34"/>
      <c r="TNP1636" s="35"/>
      <c r="TNQ1636" s="34"/>
      <c r="TNX1636" s="35"/>
      <c r="TNY1636" s="34"/>
      <c r="TOF1636" s="35"/>
      <c r="TOG1636" s="34"/>
      <c r="TON1636" s="35"/>
      <c r="TOO1636" s="34"/>
      <c r="TOV1636" s="35"/>
      <c r="TOW1636" s="34"/>
      <c r="TPD1636" s="35"/>
      <c r="TPE1636" s="34"/>
      <c r="TPL1636" s="35"/>
      <c r="TPM1636" s="34"/>
      <c r="TPT1636" s="35"/>
      <c r="TPU1636" s="34"/>
      <c r="TQB1636" s="35"/>
      <c r="TQC1636" s="34"/>
      <c r="TQJ1636" s="35"/>
      <c r="TQK1636" s="34"/>
      <c r="TQR1636" s="35"/>
      <c r="TQS1636" s="34"/>
      <c r="TQZ1636" s="35"/>
      <c r="TRA1636" s="34"/>
      <c r="TRH1636" s="35"/>
      <c r="TRI1636" s="34"/>
      <c r="TRP1636" s="35"/>
      <c r="TRQ1636" s="34"/>
      <c r="TRX1636" s="35"/>
      <c r="TRY1636" s="34"/>
      <c r="TSF1636" s="35"/>
      <c r="TSG1636" s="34"/>
      <c r="TSN1636" s="35"/>
      <c r="TSO1636" s="34"/>
      <c r="TSV1636" s="35"/>
      <c r="TSW1636" s="34"/>
      <c r="TTD1636" s="35"/>
      <c r="TTE1636" s="34"/>
      <c r="TTL1636" s="35"/>
      <c r="TTM1636" s="34"/>
      <c r="TTT1636" s="35"/>
      <c r="TTU1636" s="34"/>
      <c r="TUB1636" s="35"/>
      <c r="TUC1636" s="34"/>
      <c r="TUJ1636" s="35"/>
      <c r="TUK1636" s="34"/>
      <c r="TUR1636" s="35"/>
      <c r="TUS1636" s="34"/>
      <c r="TUZ1636" s="35"/>
      <c r="TVA1636" s="34"/>
      <c r="TVH1636" s="35"/>
      <c r="TVI1636" s="34"/>
      <c r="TVP1636" s="35"/>
      <c r="TVQ1636" s="34"/>
      <c r="TVX1636" s="35"/>
      <c r="TVY1636" s="34"/>
      <c r="TWF1636" s="35"/>
      <c r="TWG1636" s="34"/>
      <c r="TWN1636" s="35"/>
      <c r="TWO1636" s="34"/>
      <c r="TWV1636" s="35"/>
      <c r="TWW1636" s="34"/>
      <c r="TXD1636" s="35"/>
      <c r="TXE1636" s="34"/>
      <c r="TXL1636" s="35"/>
      <c r="TXM1636" s="34"/>
      <c r="TXT1636" s="35"/>
      <c r="TXU1636" s="34"/>
      <c r="TYB1636" s="35"/>
      <c r="TYC1636" s="34"/>
      <c r="TYJ1636" s="35"/>
      <c r="TYK1636" s="34"/>
      <c r="TYR1636" s="35"/>
      <c r="TYS1636" s="34"/>
      <c r="TYZ1636" s="35"/>
      <c r="TZA1636" s="34"/>
      <c r="TZH1636" s="35"/>
      <c r="TZI1636" s="34"/>
      <c r="TZP1636" s="35"/>
      <c r="TZQ1636" s="34"/>
      <c r="TZX1636" s="35"/>
      <c r="TZY1636" s="34"/>
      <c r="UAF1636" s="35"/>
      <c r="UAG1636" s="34"/>
      <c r="UAN1636" s="35"/>
      <c r="UAO1636" s="34"/>
      <c r="UAV1636" s="35"/>
      <c r="UAW1636" s="34"/>
      <c r="UBD1636" s="35"/>
      <c r="UBE1636" s="34"/>
      <c r="UBL1636" s="35"/>
      <c r="UBM1636" s="34"/>
      <c r="UBT1636" s="35"/>
      <c r="UBU1636" s="34"/>
      <c r="UCB1636" s="35"/>
      <c r="UCC1636" s="34"/>
      <c r="UCJ1636" s="35"/>
      <c r="UCK1636" s="34"/>
      <c r="UCR1636" s="35"/>
      <c r="UCS1636" s="34"/>
      <c r="UCZ1636" s="35"/>
      <c r="UDA1636" s="34"/>
      <c r="UDH1636" s="35"/>
      <c r="UDI1636" s="34"/>
      <c r="UDP1636" s="35"/>
      <c r="UDQ1636" s="34"/>
      <c r="UDX1636" s="35"/>
      <c r="UDY1636" s="34"/>
      <c r="UEF1636" s="35"/>
      <c r="UEG1636" s="34"/>
      <c r="UEN1636" s="35"/>
      <c r="UEO1636" s="34"/>
      <c r="UEV1636" s="35"/>
      <c r="UEW1636" s="34"/>
      <c r="UFD1636" s="35"/>
      <c r="UFE1636" s="34"/>
      <c r="UFL1636" s="35"/>
      <c r="UFM1636" s="34"/>
      <c r="UFT1636" s="35"/>
      <c r="UFU1636" s="34"/>
      <c r="UGB1636" s="35"/>
      <c r="UGC1636" s="34"/>
      <c r="UGJ1636" s="35"/>
      <c r="UGK1636" s="34"/>
      <c r="UGR1636" s="35"/>
      <c r="UGS1636" s="34"/>
      <c r="UGZ1636" s="35"/>
      <c r="UHA1636" s="34"/>
      <c r="UHH1636" s="35"/>
      <c r="UHI1636" s="34"/>
      <c r="UHP1636" s="35"/>
      <c r="UHQ1636" s="34"/>
      <c r="UHX1636" s="35"/>
      <c r="UHY1636" s="34"/>
      <c r="UIF1636" s="35"/>
      <c r="UIG1636" s="34"/>
      <c r="UIN1636" s="35"/>
      <c r="UIO1636" s="34"/>
      <c r="UIV1636" s="35"/>
      <c r="UIW1636" s="34"/>
      <c r="UJD1636" s="35"/>
      <c r="UJE1636" s="34"/>
      <c r="UJL1636" s="35"/>
      <c r="UJM1636" s="34"/>
      <c r="UJT1636" s="35"/>
      <c r="UJU1636" s="34"/>
      <c r="UKB1636" s="35"/>
      <c r="UKC1636" s="34"/>
      <c r="UKJ1636" s="35"/>
      <c r="UKK1636" s="34"/>
      <c r="UKR1636" s="35"/>
      <c r="UKS1636" s="34"/>
      <c r="UKZ1636" s="35"/>
      <c r="ULA1636" s="34"/>
      <c r="ULH1636" s="35"/>
      <c r="ULI1636" s="34"/>
      <c r="ULP1636" s="35"/>
      <c r="ULQ1636" s="34"/>
      <c r="ULX1636" s="35"/>
      <c r="ULY1636" s="34"/>
      <c r="UMF1636" s="35"/>
      <c r="UMG1636" s="34"/>
      <c r="UMN1636" s="35"/>
      <c r="UMO1636" s="34"/>
      <c r="UMV1636" s="35"/>
      <c r="UMW1636" s="34"/>
      <c r="UND1636" s="35"/>
      <c r="UNE1636" s="34"/>
      <c r="UNL1636" s="35"/>
      <c r="UNM1636" s="34"/>
      <c r="UNT1636" s="35"/>
      <c r="UNU1636" s="34"/>
      <c r="UOB1636" s="35"/>
      <c r="UOC1636" s="34"/>
      <c r="UOJ1636" s="35"/>
      <c r="UOK1636" s="34"/>
      <c r="UOR1636" s="35"/>
      <c r="UOS1636" s="34"/>
      <c r="UOZ1636" s="35"/>
      <c r="UPA1636" s="34"/>
      <c r="UPH1636" s="35"/>
      <c r="UPI1636" s="34"/>
      <c r="UPP1636" s="35"/>
      <c r="UPQ1636" s="34"/>
      <c r="UPX1636" s="35"/>
      <c r="UPY1636" s="34"/>
      <c r="UQF1636" s="35"/>
      <c r="UQG1636" s="34"/>
      <c r="UQN1636" s="35"/>
      <c r="UQO1636" s="34"/>
      <c r="UQV1636" s="35"/>
      <c r="UQW1636" s="34"/>
      <c r="URD1636" s="35"/>
      <c r="URE1636" s="34"/>
      <c r="URL1636" s="35"/>
      <c r="URM1636" s="34"/>
      <c r="URT1636" s="35"/>
      <c r="URU1636" s="34"/>
      <c r="USB1636" s="35"/>
      <c r="USC1636" s="34"/>
      <c r="USJ1636" s="35"/>
      <c r="USK1636" s="34"/>
      <c r="USR1636" s="35"/>
      <c r="USS1636" s="34"/>
      <c r="USZ1636" s="35"/>
      <c r="UTA1636" s="34"/>
      <c r="UTH1636" s="35"/>
      <c r="UTI1636" s="34"/>
      <c r="UTP1636" s="35"/>
      <c r="UTQ1636" s="34"/>
      <c r="UTX1636" s="35"/>
      <c r="UTY1636" s="34"/>
      <c r="UUF1636" s="35"/>
      <c r="UUG1636" s="34"/>
      <c r="UUN1636" s="35"/>
      <c r="UUO1636" s="34"/>
      <c r="UUV1636" s="35"/>
      <c r="UUW1636" s="34"/>
      <c r="UVD1636" s="35"/>
      <c r="UVE1636" s="34"/>
      <c r="UVL1636" s="35"/>
      <c r="UVM1636" s="34"/>
      <c r="UVT1636" s="35"/>
      <c r="UVU1636" s="34"/>
      <c r="UWB1636" s="35"/>
      <c r="UWC1636" s="34"/>
      <c r="UWJ1636" s="35"/>
      <c r="UWK1636" s="34"/>
      <c r="UWR1636" s="35"/>
      <c r="UWS1636" s="34"/>
      <c r="UWZ1636" s="35"/>
      <c r="UXA1636" s="34"/>
      <c r="UXH1636" s="35"/>
      <c r="UXI1636" s="34"/>
      <c r="UXP1636" s="35"/>
      <c r="UXQ1636" s="34"/>
      <c r="UXX1636" s="35"/>
      <c r="UXY1636" s="34"/>
      <c r="UYF1636" s="35"/>
      <c r="UYG1636" s="34"/>
      <c r="UYN1636" s="35"/>
      <c r="UYO1636" s="34"/>
      <c r="UYV1636" s="35"/>
      <c r="UYW1636" s="34"/>
      <c r="UZD1636" s="35"/>
      <c r="UZE1636" s="34"/>
      <c r="UZL1636" s="35"/>
      <c r="UZM1636" s="34"/>
      <c r="UZT1636" s="35"/>
      <c r="UZU1636" s="34"/>
      <c r="VAB1636" s="35"/>
      <c r="VAC1636" s="34"/>
      <c r="VAJ1636" s="35"/>
      <c r="VAK1636" s="34"/>
      <c r="VAR1636" s="35"/>
      <c r="VAS1636" s="34"/>
      <c r="VAZ1636" s="35"/>
      <c r="VBA1636" s="34"/>
      <c r="VBH1636" s="35"/>
      <c r="VBI1636" s="34"/>
      <c r="VBP1636" s="35"/>
      <c r="VBQ1636" s="34"/>
      <c r="VBX1636" s="35"/>
      <c r="VBY1636" s="34"/>
      <c r="VCF1636" s="35"/>
      <c r="VCG1636" s="34"/>
      <c r="VCN1636" s="35"/>
      <c r="VCO1636" s="34"/>
      <c r="VCV1636" s="35"/>
      <c r="VCW1636" s="34"/>
      <c r="VDD1636" s="35"/>
      <c r="VDE1636" s="34"/>
      <c r="VDL1636" s="35"/>
      <c r="VDM1636" s="34"/>
      <c r="VDT1636" s="35"/>
      <c r="VDU1636" s="34"/>
      <c r="VEB1636" s="35"/>
      <c r="VEC1636" s="34"/>
      <c r="VEJ1636" s="35"/>
      <c r="VEK1636" s="34"/>
      <c r="VER1636" s="35"/>
      <c r="VES1636" s="34"/>
      <c r="VEZ1636" s="35"/>
      <c r="VFA1636" s="34"/>
      <c r="VFH1636" s="35"/>
      <c r="VFI1636" s="34"/>
      <c r="VFP1636" s="35"/>
      <c r="VFQ1636" s="34"/>
      <c r="VFX1636" s="35"/>
      <c r="VFY1636" s="34"/>
      <c r="VGF1636" s="35"/>
      <c r="VGG1636" s="34"/>
      <c r="VGN1636" s="35"/>
      <c r="VGO1636" s="34"/>
      <c r="VGV1636" s="35"/>
      <c r="VGW1636" s="34"/>
      <c r="VHD1636" s="35"/>
      <c r="VHE1636" s="34"/>
      <c r="VHL1636" s="35"/>
      <c r="VHM1636" s="34"/>
      <c r="VHT1636" s="35"/>
      <c r="VHU1636" s="34"/>
      <c r="VIB1636" s="35"/>
      <c r="VIC1636" s="34"/>
      <c r="VIJ1636" s="35"/>
      <c r="VIK1636" s="34"/>
      <c r="VIR1636" s="35"/>
      <c r="VIS1636" s="34"/>
      <c r="VIZ1636" s="35"/>
      <c r="VJA1636" s="34"/>
      <c r="VJH1636" s="35"/>
      <c r="VJI1636" s="34"/>
      <c r="VJP1636" s="35"/>
      <c r="VJQ1636" s="34"/>
      <c r="VJX1636" s="35"/>
      <c r="VJY1636" s="34"/>
      <c r="VKF1636" s="35"/>
      <c r="VKG1636" s="34"/>
      <c r="VKN1636" s="35"/>
      <c r="VKO1636" s="34"/>
      <c r="VKV1636" s="35"/>
      <c r="VKW1636" s="34"/>
      <c r="VLD1636" s="35"/>
      <c r="VLE1636" s="34"/>
      <c r="VLL1636" s="35"/>
      <c r="VLM1636" s="34"/>
      <c r="VLT1636" s="35"/>
      <c r="VLU1636" s="34"/>
      <c r="VMB1636" s="35"/>
      <c r="VMC1636" s="34"/>
      <c r="VMJ1636" s="35"/>
      <c r="VMK1636" s="34"/>
      <c r="VMR1636" s="35"/>
      <c r="VMS1636" s="34"/>
      <c r="VMZ1636" s="35"/>
      <c r="VNA1636" s="34"/>
      <c r="VNH1636" s="35"/>
      <c r="VNI1636" s="34"/>
      <c r="VNP1636" s="35"/>
      <c r="VNQ1636" s="34"/>
      <c r="VNX1636" s="35"/>
      <c r="VNY1636" s="34"/>
      <c r="VOF1636" s="35"/>
      <c r="VOG1636" s="34"/>
      <c r="VON1636" s="35"/>
      <c r="VOO1636" s="34"/>
      <c r="VOV1636" s="35"/>
      <c r="VOW1636" s="34"/>
      <c r="VPD1636" s="35"/>
      <c r="VPE1636" s="34"/>
      <c r="VPL1636" s="35"/>
      <c r="VPM1636" s="34"/>
      <c r="VPT1636" s="35"/>
      <c r="VPU1636" s="34"/>
      <c r="VQB1636" s="35"/>
      <c r="VQC1636" s="34"/>
      <c r="VQJ1636" s="35"/>
      <c r="VQK1636" s="34"/>
      <c r="VQR1636" s="35"/>
      <c r="VQS1636" s="34"/>
      <c r="VQZ1636" s="35"/>
      <c r="VRA1636" s="34"/>
      <c r="VRH1636" s="35"/>
      <c r="VRI1636" s="34"/>
      <c r="VRP1636" s="35"/>
      <c r="VRQ1636" s="34"/>
      <c r="VRX1636" s="35"/>
      <c r="VRY1636" s="34"/>
      <c r="VSF1636" s="35"/>
      <c r="VSG1636" s="34"/>
      <c r="VSN1636" s="35"/>
      <c r="VSO1636" s="34"/>
      <c r="VSV1636" s="35"/>
      <c r="VSW1636" s="34"/>
      <c r="VTD1636" s="35"/>
      <c r="VTE1636" s="34"/>
      <c r="VTL1636" s="35"/>
      <c r="VTM1636" s="34"/>
      <c r="VTT1636" s="35"/>
      <c r="VTU1636" s="34"/>
      <c r="VUB1636" s="35"/>
      <c r="VUC1636" s="34"/>
      <c r="VUJ1636" s="35"/>
      <c r="VUK1636" s="34"/>
      <c r="VUR1636" s="35"/>
      <c r="VUS1636" s="34"/>
      <c r="VUZ1636" s="35"/>
      <c r="VVA1636" s="34"/>
      <c r="VVH1636" s="35"/>
      <c r="VVI1636" s="34"/>
      <c r="VVP1636" s="35"/>
      <c r="VVQ1636" s="34"/>
      <c r="VVX1636" s="35"/>
      <c r="VVY1636" s="34"/>
      <c r="VWF1636" s="35"/>
      <c r="VWG1636" s="34"/>
      <c r="VWN1636" s="35"/>
      <c r="VWO1636" s="34"/>
      <c r="VWV1636" s="35"/>
      <c r="VWW1636" s="34"/>
      <c r="VXD1636" s="35"/>
      <c r="VXE1636" s="34"/>
      <c r="VXL1636" s="35"/>
      <c r="VXM1636" s="34"/>
      <c r="VXT1636" s="35"/>
      <c r="VXU1636" s="34"/>
      <c r="VYB1636" s="35"/>
      <c r="VYC1636" s="34"/>
      <c r="VYJ1636" s="35"/>
      <c r="VYK1636" s="34"/>
      <c r="VYR1636" s="35"/>
      <c r="VYS1636" s="34"/>
      <c r="VYZ1636" s="35"/>
      <c r="VZA1636" s="34"/>
      <c r="VZH1636" s="35"/>
      <c r="VZI1636" s="34"/>
      <c r="VZP1636" s="35"/>
      <c r="VZQ1636" s="34"/>
      <c r="VZX1636" s="35"/>
      <c r="VZY1636" s="34"/>
      <c r="WAF1636" s="35"/>
      <c r="WAG1636" s="34"/>
      <c r="WAN1636" s="35"/>
      <c r="WAO1636" s="34"/>
      <c r="WAV1636" s="35"/>
      <c r="WAW1636" s="34"/>
      <c r="WBD1636" s="35"/>
      <c r="WBE1636" s="34"/>
      <c r="WBL1636" s="35"/>
      <c r="WBM1636" s="34"/>
      <c r="WBT1636" s="35"/>
      <c r="WBU1636" s="34"/>
      <c r="WCB1636" s="35"/>
      <c r="WCC1636" s="34"/>
      <c r="WCJ1636" s="35"/>
      <c r="WCK1636" s="34"/>
      <c r="WCR1636" s="35"/>
      <c r="WCS1636" s="34"/>
      <c r="WCZ1636" s="35"/>
      <c r="WDA1636" s="34"/>
      <c r="WDH1636" s="35"/>
      <c r="WDI1636" s="34"/>
      <c r="WDP1636" s="35"/>
      <c r="WDQ1636" s="34"/>
      <c r="WDX1636" s="35"/>
      <c r="WDY1636" s="34"/>
      <c r="WEF1636" s="35"/>
      <c r="WEG1636" s="34"/>
      <c r="WEN1636" s="35"/>
      <c r="WEO1636" s="34"/>
      <c r="WEV1636" s="35"/>
      <c r="WEW1636" s="34"/>
      <c r="WFD1636" s="35"/>
      <c r="WFE1636" s="34"/>
      <c r="WFL1636" s="35"/>
      <c r="WFM1636" s="34"/>
      <c r="WFT1636" s="35"/>
      <c r="WFU1636" s="34"/>
      <c r="WGB1636" s="35"/>
      <c r="WGC1636" s="34"/>
      <c r="WGJ1636" s="35"/>
      <c r="WGK1636" s="34"/>
      <c r="WGR1636" s="35"/>
      <c r="WGS1636" s="34"/>
      <c r="WGZ1636" s="35"/>
      <c r="WHA1636" s="34"/>
      <c r="WHH1636" s="35"/>
      <c r="WHI1636" s="34"/>
      <c r="WHP1636" s="35"/>
      <c r="WHQ1636" s="34"/>
      <c r="WHX1636" s="35"/>
      <c r="WHY1636" s="34"/>
      <c r="WIF1636" s="35"/>
      <c r="WIG1636" s="34"/>
      <c r="WIN1636" s="35"/>
      <c r="WIO1636" s="34"/>
      <c r="WIV1636" s="35"/>
      <c r="WIW1636" s="34"/>
      <c r="WJD1636" s="35"/>
      <c r="WJE1636" s="34"/>
      <c r="WJL1636" s="35"/>
      <c r="WJM1636" s="34"/>
      <c r="WJT1636" s="35"/>
      <c r="WJU1636" s="34"/>
      <c r="WKB1636" s="35"/>
      <c r="WKC1636" s="34"/>
      <c r="WKJ1636" s="35"/>
      <c r="WKK1636" s="34"/>
      <c r="WKR1636" s="35"/>
      <c r="WKS1636" s="34"/>
      <c r="WKZ1636" s="35"/>
      <c r="WLA1636" s="34"/>
      <c r="WLH1636" s="35"/>
      <c r="WLI1636" s="34"/>
      <c r="WLP1636" s="35"/>
      <c r="WLQ1636" s="34"/>
      <c r="WLX1636" s="35"/>
      <c r="WLY1636" s="34"/>
      <c r="WMF1636" s="35"/>
      <c r="WMG1636" s="34"/>
      <c r="WMN1636" s="35"/>
      <c r="WMO1636" s="34"/>
      <c r="WMV1636" s="35"/>
      <c r="WMW1636" s="34"/>
      <c r="WND1636" s="35"/>
      <c r="WNE1636" s="34"/>
      <c r="WNL1636" s="35"/>
      <c r="WNM1636" s="34"/>
      <c r="WNT1636" s="35"/>
      <c r="WNU1636" s="34"/>
      <c r="WOB1636" s="35"/>
      <c r="WOC1636" s="34"/>
      <c r="WOJ1636" s="35"/>
      <c r="WOK1636" s="34"/>
      <c r="WOR1636" s="35"/>
      <c r="WOS1636" s="34"/>
      <c r="WOZ1636" s="35"/>
      <c r="WPA1636" s="34"/>
      <c r="WPH1636" s="35"/>
      <c r="WPI1636" s="34"/>
      <c r="WPP1636" s="35"/>
      <c r="WPQ1636" s="34"/>
      <c r="WPX1636" s="35"/>
      <c r="WPY1636" s="34"/>
      <c r="WQF1636" s="35"/>
      <c r="WQG1636" s="34"/>
      <c r="WQN1636" s="35"/>
      <c r="WQO1636" s="34"/>
      <c r="WQV1636" s="35"/>
      <c r="WQW1636" s="34"/>
      <c r="WRD1636" s="35"/>
      <c r="WRE1636" s="34"/>
      <c r="WRL1636" s="35"/>
      <c r="WRM1636" s="34"/>
      <c r="WRT1636" s="35"/>
      <c r="WRU1636" s="34"/>
      <c r="WSB1636" s="35"/>
      <c r="WSC1636" s="34"/>
      <c r="WSJ1636" s="35"/>
      <c r="WSK1636" s="34"/>
      <c r="WSR1636" s="35"/>
      <c r="WSS1636" s="34"/>
      <c r="WSZ1636" s="35"/>
      <c r="WTA1636" s="34"/>
      <c r="WTH1636" s="35"/>
      <c r="WTI1636" s="34"/>
      <c r="WTP1636" s="35"/>
      <c r="WTQ1636" s="34"/>
      <c r="WTX1636" s="35"/>
      <c r="WTY1636" s="34"/>
      <c r="WUF1636" s="35"/>
      <c r="WUG1636" s="34"/>
      <c r="WUN1636" s="35"/>
      <c r="WUO1636" s="34"/>
      <c r="WUV1636" s="35"/>
      <c r="WUW1636" s="34"/>
      <c r="WVD1636" s="35"/>
      <c r="WVE1636" s="34"/>
      <c r="WVL1636" s="35"/>
      <c r="WVM1636" s="34"/>
      <c r="WVT1636" s="35"/>
      <c r="WVU1636" s="34"/>
      <c r="WWB1636" s="35"/>
      <c r="WWC1636" s="34"/>
      <c r="WWJ1636" s="35"/>
      <c r="WWK1636" s="34"/>
      <c r="WWR1636" s="35"/>
      <c r="WWS1636" s="34"/>
      <c r="WWZ1636" s="35"/>
      <c r="WXA1636" s="34"/>
      <c r="WXH1636" s="35"/>
      <c r="WXI1636" s="34"/>
      <c r="WXP1636" s="35"/>
      <c r="WXQ1636" s="34"/>
      <c r="WXX1636" s="35"/>
      <c r="WXY1636" s="34"/>
      <c r="WYF1636" s="35"/>
      <c r="WYG1636" s="34"/>
      <c r="WYN1636" s="35"/>
      <c r="WYO1636" s="34"/>
      <c r="WYV1636" s="35"/>
      <c r="WYW1636" s="34"/>
      <c r="WZD1636" s="35"/>
      <c r="WZE1636" s="34"/>
      <c r="WZL1636" s="35"/>
      <c r="WZM1636" s="34"/>
      <c r="WZT1636" s="35"/>
      <c r="WZU1636" s="34"/>
      <c r="XAB1636" s="35"/>
      <c r="XAC1636" s="34"/>
      <c r="XAJ1636" s="35"/>
      <c r="XAK1636" s="34"/>
      <c r="XAR1636" s="35"/>
      <c r="XAS1636" s="34"/>
      <c r="XAZ1636" s="35"/>
      <c r="XBA1636" s="34"/>
      <c r="XBH1636" s="35"/>
      <c r="XBI1636" s="34"/>
      <c r="XBP1636" s="35"/>
      <c r="XBQ1636" s="34"/>
      <c r="XBX1636" s="35"/>
      <c r="XBY1636" s="34"/>
      <c r="XCF1636" s="35"/>
      <c r="XCG1636" s="34"/>
      <c r="XCN1636" s="35"/>
      <c r="XCO1636" s="34"/>
      <c r="XCV1636" s="35"/>
      <c r="XCW1636" s="34"/>
      <c r="XDD1636" s="35"/>
      <c r="XDE1636" s="34"/>
      <c r="XDL1636" s="35"/>
      <c r="XDM1636" s="34"/>
      <c r="XDT1636" s="35"/>
      <c r="XDU1636" s="34"/>
      <c r="XEB1636" s="35"/>
      <c r="XEC1636" s="34"/>
      <c r="XEJ1636" s="35"/>
      <c r="XEK1636" s="34"/>
      <c r="XER1636" s="35"/>
      <c r="XES1636" s="34"/>
      <c r="XEZ1636" s="35"/>
      <c r="XFA1636" s="34"/>
    </row>
    <row r="1637" spans="1:1021 1028:2045 2052:3069 3076:4093 4100:5117 5124:6141 6148:7165 7172:8189 8196:9213 9220:10237 10244:11261 11268:12285 12292:13309 13316:14333 14340:15357 15364:16381" x14ac:dyDescent="0.25">
      <c r="A1637" t="s">
        <v>484</v>
      </c>
      <c r="B1637" t="s">
        <v>469</v>
      </c>
      <c r="C1637">
        <v>344</v>
      </c>
      <c r="D1637">
        <v>344</v>
      </c>
      <c r="E1637" s="35">
        <v>1</v>
      </c>
      <c r="F1637" s="34">
        <v>5.0000000000000002E-90</v>
      </c>
      <c r="G1637">
        <v>86.07</v>
      </c>
      <c r="H1637">
        <v>1590</v>
      </c>
      <c r="I1637" t="str">
        <f>HYPERLINK("https://www.ncbi.nlm.nih.gov/nucleotide/EU418969.1?report=genbank&amp;log$=nucltop&amp;blast_rank=35&amp;RID=XE6RV0D8013","EU418969.1")</f>
        <v>EU418969.1</v>
      </c>
      <c r="L1637" s="35"/>
      <c r="M1637" s="34"/>
      <c r="T1637" s="35"/>
      <c r="U1637" s="34"/>
      <c r="AB1637" s="35"/>
      <c r="AC1637" s="34"/>
      <c r="AJ1637" s="35"/>
      <c r="AK1637" s="34"/>
      <c r="AR1637" s="35"/>
      <c r="AS1637" s="34"/>
      <c r="AZ1637" s="35"/>
      <c r="BA1637" s="34"/>
      <c r="BH1637" s="35"/>
      <c r="BI1637" s="34"/>
      <c r="BP1637" s="35"/>
      <c r="BQ1637" s="34"/>
      <c r="BX1637" s="35"/>
      <c r="BY1637" s="34"/>
      <c r="CF1637" s="35"/>
      <c r="CG1637" s="34"/>
      <c r="CN1637" s="35"/>
      <c r="CO1637" s="34"/>
      <c r="CV1637" s="35"/>
      <c r="CW1637" s="34"/>
      <c r="DD1637" s="35"/>
      <c r="DE1637" s="34"/>
      <c r="DL1637" s="35"/>
      <c r="DM1637" s="34"/>
      <c r="DT1637" s="35"/>
      <c r="DU1637" s="34"/>
      <c r="EB1637" s="35"/>
      <c r="EC1637" s="34"/>
      <c r="EJ1637" s="35"/>
      <c r="EK1637" s="34"/>
      <c r="ER1637" s="35"/>
      <c r="ES1637" s="34"/>
      <c r="EZ1637" s="35"/>
      <c r="FA1637" s="34"/>
      <c r="FH1637" s="35"/>
      <c r="FI1637" s="34"/>
      <c r="FP1637" s="35"/>
      <c r="FQ1637" s="34"/>
      <c r="FX1637" s="35"/>
      <c r="FY1637" s="34"/>
      <c r="GF1637" s="35"/>
      <c r="GG1637" s="34"/>
      <c r="GN1637" s="35"/>
      <c r="GO1637" s="34"/>
      <c r="GV1637" s="35"/>
      <c r="GW1637" s="34"/>
      <c r="HD1637" s="35"/>
      <c r="HE1637" s="34"/>
      <c r="HL1637" s="35"/>
      <c r="HM1637" s="34"/>
      <c r="HT1637" s="35"/>
      <c r="HU1637" s="34"/>
      <c r="IB1637" s="35"/>
      <c r="IC1637" s="34"/>
      <c r="IJ1637" s="35"/>
      <c r="IK1637" s="34"/>
      <c r="IR1637" s="35"/>
      <c r="IS1637" s="34"/>
      <c r="IZ1637" s="35"/>
      <c r="JA1637" s="34"/>
      <c r="JH1637" s="35"/>
      <c r="JI1637" s="34"/>
      <c r="JP1637" s="35"/>
      <c r="JQ1637" s="34"/>
      <c r="JX1637" s="35"/>
      <c r="JY1637" s="34"/>
      <c r="KF1637" s="35"/>
      <c r="KG1637" s="34"/>
      <c r="KN1637" s="35"/>
      <c r="KO1637" s="34"/>
      <c r="KV1637" s="35"/>
      <c r="KW1637" s="34"/>
      <c r="LD1637" s="35"/>
      <c r="LE1637" s="34"/>
      <c r="LL1637" s="35"/>
      <c r="LM1637" s="34"/>
      <c r="LT1637" s="35"/>
      <c r="LU1637" s="34"/>
      <c r="MB1637" s="35"/>
      <c r="MC1637" s="34"/>
      <c r="MJ1637" s="35"/>
      <c r="MK1637" s="34"/>
      <c r="MR1637" s="35"/>
      <c r="MS1637" s="34"/>
      <c r="MZ1637" s="35"/>
      <c r="NA1637" s="34"/>
      <c r="NH1637" s="35"/>
      <c r="NI1637" s="34"/>
      <c r="NP1637" s="35"/>
      <c r="NQ1637" s="34"/>
      <c r="NX1637" s="35"/>
      <c r="NY1637" s="34"/>
      <c r="OF1637" s="35"/>
      <c r="OG1637" s="34"/>
      <c r="ON1637" s="35"/>
      <c r="OO1637" s="34"/>
      <c r="OV1637" s="35"/>
      <c r="OW1637" s="34"/>
      <c r="PD1637" s="35"/>
      <c r="PE1637" s="34"/>
      <c r="PL1637" s="35"/>
      <c r="PM1637" s="34"/>
      <c r="PT1637" s="35"/>
      <c r="PU1637" s="34"/>
      <c r="QB1637" s="35"/>
      <c r="QC1637" s="34"/>
      <c r="QJ1637" s="35"/>
      <c r="QK1637" s="34"/>
      <c r="QR1637" s="35"/>
      <c r="QS1637" s="34"/>
      <c r="QZ1637" s="35"/>
      <c r="RA1637" s="34"/>
      <c r="RH1637" s="35"/>
      <c r="RI1637" s="34"/>
      <c r="RP1637" s="35"/>
      <c r="RQ1637" s="34"/>
      <c r="RX1637" s="35"/>
      <c r="RY1637" s="34"/>
      <c r="SF1637" s="35"/>
      <c r="SG1637" s="34"/>
      <c r="SN1637" s="35"/>
      <c r="SO1637" s="34"/>
      <c r="SV1637" s="35"/>
      <c r="SW1637" s="34"/>
      <c r="TD1637" s="35"/>
      <c r="TE1637" s="34"/>
      <c r="TL1637" s="35"/>
      <c r="TM1637" s="34"/>
      <c r="TT1637" s="35"/>
      <c r="TU1637" s="34"/>
      <c r="UB1637" s="35"/>
      <c r="UC1637" s="34"/>
      <c r="UJ1637" s="35"/>
      <c r="UK1637" s="34"/>
      <c r="UR1637" s="35"/>
      <c r="US1637" s="34"/>
      <c r="UZ1637" s="35"/>
      <c r="VA1637" s="34"/>
      <c r="VH1637" s="35"/>
      <c r="VI1637" s="34"/>
      <c r="VP1637" s="35"/>
      <c r="VQ1637" s="34"/>
      <c r="VX1637" s="35"/>
      <c r="VY1637" s="34"/>
      <c r="WF1637" s="35"/>
      <c r="WG1637" s="34"/>
      <c r="WN1637" s="35"/>
      <c r="WO1637" s="34"/>
      <c r="WV1637" s="35"/>
      <c r="WW1637" s="34"/>
      <c r="XD1637" s="35"/>
      <c r="XE1637" s="34"/>
      <c r="XL1637" s="35"/>
      <c r="XM1637" s="34"/>
      <c r="XT1637" s="35"/>
      <c r="XU1637" s="34"/>
      <c r="YB1637" s="35"/>
      <c r="YC1637" s="34"/>
      <c r="YJ1637" s="35"/>
      <c r="YK1637" s="34"/>
      <c r="YR1637" s="35"/>
      <c r="YS1637" s="34"/>
      <c r="YZ1637" s="35"/>
      <c r="ZA1637" s="34"/>
      <c r="ZH1637" s="35"/>
      <c r="ZI1637" s="34"/>
      <c r="ZP1637" s="35"/>
      <c r="ZQ1637" s="34"/>
      <c r="ZX1637" s="35"/>
      <c r="ZY1637" s="34"/>
      <c r="AAF1637" s="35"/>
      <c r="AAG1637" s="34"/>
      <c r="AAN1637" s="35"/>
      <c r="AAO1637" s="34"/>
      <c r="AAV1637" s="35"/>
      <c r="AAW1637" s="34"/>
      <c r="ABD1637" s="35"/>
      <c r="ABE1637" s="34"/>
      <c r="ABL1637" s="35"/>
      <c r="ABM1637" s="34"/>
      <c r="ABT1637" s="35"/>
      <c r="ABU1637" s="34"/>
      <c r="ACB1637" s="35"/>
      <c r="ACC1637" s="34"/>
      <c r="ACJ1637" s="35"/>
      <c r="ACK1637" s="34"/>
      <c r="ACR1637" s="35"/>
      <c r="ACS1637" s="34"/>
      <c r="ACZ1637" s="35"/>
      <c r="ADA1637" s="34"/>
      <c r="ADH1637" s="35"/>
      <c r="ADI1637" s="34"/>
      <c r="ADP1637" s="35"/>
      <c r="ADQ1637" s="34"/>
      <c r="ADX1637" s="35"/>
      <c r="ADY1637" s="34"/>
      <c r="AEF1637" s="35"/>
      <c r="AEG1637" s="34"/>
      <c r="AEN1637" s="35"/>
      <c r="AEO1637" s="34"/>
      <c r="AEV1637" s="35"/>
      <c r="AEW1637" s="34"/>
      <c r="AFD1637" s="35"/>
      <c r="AFE1637" s="34"/>
      <c r="AFL1637" s="35"/>
      <c r="AFM1637" s="34"/>
      <c r="AFT1637" s="35"/>
      <c r="AFU1637" s="34"/>
      <c r="AGB1637" s="35"/>
      <c r="AGC1637" s="34"/>
      <c r="AGJ1637" s="35"/>
      <c r="AGK1637" s="34"/>
      <c r="AGR1637" s="35"/>
      <c r="AGS1637" s="34"/>
      <c r="AGZ1637" s="35"/>
      <c r="AHA1637" s="34"/>
      <c r="AHH1637" s="35"/>
      <c r="AHI1637" s="34"/>
      <c r="AHP1637" s="35"/>
      <c r="AHQ1637" s="34"/>
      <c r="AHX1637" s="35"/>
      <c r="AHY1637" s="34"/>
      <c r="AIF1637" s="35"/>
      <c r="AIG1637" s="34"/>
      <c r="AIN1637" s="35"/>
      <c r="AIO1637" s="34"/>
      <c r="AIV1637" s="35"/>
      <c r="AIW1637" s="34"/>
      <c r="AJD1637" s="35"/>
      <c r="AJE1637" s="34"/>
      <c r="AJL1637" s="35"/>
      <c r="AJM1637" s="34"/>
      <c r="AJT1637" s="35"/>
      <c r="AJU1637" s="34"/>
      <c r="AKB1637" s="35"/>
      <c r="AKC1637" s="34"/>
      <c r="AKJ1637" s="35"/>
      <c r="AKK1637" s="34"/>
      <c r="AKR1637" s="35"/>
      <c r="AKS1637" s="34"/>
      <c r="AKZ1637" s="35"/>
      <c r="ALA1637" s="34"/>
      <c r="ALH1637" s="35"/>
      <c r="ALI1637" s="34"/>
      <c r="ALP1637" s="35"/>
      <c r="ALQ1637" s="34"/>
      <c r="ALX1637" s="35"/>
      <c r="ALY1637" s="34"/>
      <c r="AMF1637" s="35"/>
      <c r="AMG1637" s="34"/>
      <c r="AMN1637" s="35"/>
      <c r="AMO1637" s="34"/>
      <c r="AMV1637" s="35"/>
      <c r="AMW1637" s="34"/>
      <c r="AND1637" s="35"/>
      <c r="ANE1637" s="34"/>
      <c r="ANL1637" s="35"/>
      <c r="ANM1637" s="34"/>
      <c r="ANT1637" s="35"/>
      <c r="ANU1637" s="34"/>
      <c r="AOB1637" s="35"/>
      <c r="AOC1637" s="34"/>
      <c r="AOJ1637" s="35"/>
      <c r="AOK1637" s="34"/>
      <c r="AOR1637" s="35"/>
      <c r="AOS1637" s="34"/>
      <c r="AOZ1637" s="35"/>
      <c r="APA1637" s="34"/>
      <c r="APH1637" s="35"/>
      <c r="API1637" s="34"/>
      <c r="APP1637" s="35"/>
      <c r="APQ1637" s="34"/>
      <c r="APX1637" s="35"/>
      <c r="APY1637" s="34"/>
      <c r="AQF1637" s="35"/>
      <c r="AQG1637" s="34"/>
      <c r="AQN1637" s="35"/>
      <c r="AQO1637" s="34"/>
      <c r="AQV1637" s="35"/>
      <c r="AQW1637" s="34"/>
      <c r="ARD1637" s="35"/>
      <c r="ARE1637" s="34"/>
      <c r="ARL1637" s="35"/>
      <c r="ARM1637" s="34"/>
      <c r="ART1637" s="35"/>
      <c r="ARU1637" s="34"/>
      <c r="ASB1637" s="35"/>
      <c r="ASC1637" s="34"/>
      <c r="ASJ1637" s="35"/>
      <c r="ASK1637" s="34"/>
      <c r="ASR1637" s="35"/>
      <c r="ASS1637" s="34"/>
      <c r="ASZ1637" s="35"/>
      <c r="ATA1637" s="34"/>
      <c r="ATH1637" s="35"/>
      <c r="ATI1637" s="34"/>
      <c r="ATP1637" s="35"/>
      <c r="ATQ1637" s="34"/>
      <c r="ATX1637" s="35"/>
      <c r="ATY1637" s="34"/>
      <c r="AUF1637" s="35"/>
      <c r="AUG1637" s="34"/>
      <c r="AUN1637" s="35"/>
      <c r="AUO1637" s="34"/>
      <c r="AUV1637" s="35"/>
      <c r="AUW1637" s="34"/>
      <c r="AVD1637" s="35"/>
      <c r="AVE1637" s="34"/>
      <c r="AVL1637" s="35"/>
      <c r="AVM1637" s="34"/>
      <c r="AVT1637" s="35"/>
      <c r="AVU1637" s="34"/>
      <c r="AWB1637" s="35"/>
      <c r="AWC1637" s="34"/>
      <c r="AWJ1637" s="35"/>
      <c r="AWK1637" s="34"/>
      <c r="AWR1637" s="35"/>
      <c r="AWS1637" s="34"/>
      <c r="AWZ1637" s="35"/>
      <c r="AXA1637" s="34"/>
      <c r="AXH1637" s="35"/>
      <c r="AXI1637" s="34"/>
      <c r="AXP1637" s="35"/>
      <c r="AXQ1637" s="34"/>
      <c r="AXX1637" s="35"/>
      <c r="AXY1637" s="34"/>
      <c r="AYF1637" s="35"/>
      <c r="AYG1637" s="34"/>
      <c r="AYN1637" s="35"/>
      <c r="AYO1637" s="34"/>
      <c r="AYV1637" s="35"/>
      <c r="AYW1637" s="34"/>
      <c r="AZD1637" s="35"/>
      <c r="AZE1637" s="34"/>
      <c r="AZL1637" s="35"/>
      <c r="AZM1637" s="34"/>
      <c r="AZT1637" s="35"/>
      <c r="AZU1637" s="34"/>
      <c r="BAB1637" s="35"/>
      <c r="BAC1637" s="34"/>
      <c r="BAJ1637" s="35"/>
      <c r="BAK1637" s="34"/>
      <c r="BAR1637" s="35"/>
      <c r="BAS1637" s="34"/>
      <c r="BAZ1637" s="35"/>
      <c r="BBA1637" s="34"/>
      <c r="BBH1637" s="35"/>
      <c r="BBI1637" s="34"/>
      <c r="BBP1637" s="35"/>
      <c r="BBQ1637" s="34"/>
      <c r="BBX1637" s="35"/>
      <c r="BBY1637" s="34"/>
      <c r="BCF1637" s="35"/>
      <c r="BCG1637" s="34"/>
      <c r="BCN1637" s="35"/>
      <c r="BCO1637" s="34"/>
      <c r="BCV1637" s="35"/>
      <c r="BCW1637" s="34"/>
      <c r="BDD1637" s="35"/>
      <c r="BDE1637" s="34"/>
      <c r="BDL1637" s="35"/>
      <c r="BDM1637" s="34"/>
      <c r="BDT1637" s="35"/>
      <c r="BDU1637" s="34"/>
      <c r="BEB1637" s="35"/>
      <c r="BEC1637" s="34"/>
      <c r="BEJ1637" s="35"/>
      <c r="BEK1637" s="34"/>
      <c r="BER1637" s="35"/>
      <c r="BES1637" s="34"/>
      <c r="BEZ1637" s="35"/>
      <c r="BFA1637" s="34"/>
      <c r="BFH1637" s="35"/>
      <c r="BFI1637" s="34"/>
      <c r="BFP1637" s="35"/>
      <c r="BFQ1637" s="34"/>
      <c r="BFX1637" s="35"/>
      <c r="BFY1637" s="34"/>
      <c r="BGF1637" s="35"/>
      <c r="BGG1637" s="34"/>
      <c r="BGN1637" s="35"/>
      <c r="BGO1637" s="34"/>
      <c r="BGV1637" s="35"/>
      <c r="BGW1637" s="34"/>
      <c r="BHD1637" s="35"/>
      <c r="BHE1637" s="34"/>
      <c r="BHL1637" s="35"/>
      <c r="BHM1637" s="34"/>
      <c r="BHT1637" s="35"/>
      <c r="BHU1637" s="34"/>
      <c r="BIB1637" s="35"/>
      <c r="BIC1637" s="34"/>
      <c r="BIJ1637" s="35"/>
      <c r="BIK1637" s="34"/>
      <c r="BIR1637" s="35"/>
      <c r="BIS1637" s="34"/>
      <c r="BIZ1637" s="35"/>
      <c r="BJA1637" s="34"/>
      <c r="BJH1637" s="35"/>
      <c r="BJI1637" s="34"/>
      <c r="BJP1637" s="35"/>
      <c r="BJQ1637" s="34"/>
      <c r="BJX1637" s="35"/>
      <c r="BJY1637" s="34"/>
      <c r="BKF1637" s="35"/>
      <c r="BKG1637" s="34"/>
      <c r="BKN1637" s="35"/>
      <c r="BKO1637" s="34"/>
      <c r="BKV1637" s="35"/>
      <c r="BKW1637" s="34"/>
      <c r="BLD1637" s="35"/>
      <c r="BLE1637" s="34"/>
      <c r="BLL1637" s="35"/>
      <c r="BLM1637" s="34"/>
      <c r="BLT1637" s="35"/>
      <c r="BLU1637" s="34"/>
      <c r="BMB1637" s="35"/>
      <c r="BMC1637" s="34"/>
      <c r="BMJ1637" s="35"/>
      <c r="BMK1637" s="34"/>
      <c r="BMR1637" s="35"/>
      <c r="BMS1637" s="34"/>
      <c r="BMZ1637" s="35"/>
      <c r="BNA1637" s="34"/>
      <c r="BNH1637" s="35"/>
      <c r="BNI1637" s="34"/>
      <c r="BNP1637" s="35"/>
      <c r="BNQ1637" s="34"/>
      <c r="BNX1637" s="35"/>
      <c r="BNY1637" s="34"/>
      <c r="BOF1637" s="35"/>
      <c r="BOG1637" s="34"/>
      <c r="BON1637" s="35"/>
      <c r="BOO1637" s="34"/>
      <c r="BOV1637" s="35"/>
      <c r="BOW1637" s="34"/>
      <c r="BPD1637" s="35"/>
      <c r="BPE1637" s="34"/>
      <c r="BPL1637" s="35"/>
      <c r="BPM1637" s="34"/>
      <c r="BPT1637" s="35"/>
      <c r="BPU1637" s="34"/>
      <c r="BQB1637" s="35"/>
      <c r="BQC1637" s="34"/>
      <c r="BQJ1637" s="35"/>
      <c r="BQK1637" s="34"/>
      <c r="BQR1637" s="35"/>
      <c r="BQS1637" s="34"/>
      <c r="BQZ1637" s="35"/>
      <c r="BRA1637" s="34"/>
      <c r="BRH1637" s="35"/>
      <c r="BRI1637" s="34"/>
      <c r="BRP1637" s="35"/>
      <c r="BRQ1637" s="34"/>
      <c r="BRX1637" s="35"/>
      <c r="BRY1637" s="34"/>
      <c r="BSF1637" s="35"/>
      <c r="BSG1637" s="34"/>
      <c r="BSN1637" s="35"/>
      <c r="BSO1637" s="34"/>
      <c r="BSV1637" s="35"/>
      <c r="BSW1637" s="34"/>
      <c r="BTD1637" s="35"/>
      <c r="BTE1637" s="34"/>
      <c r="BTL1637" s="35"/>
      <c r="BTM1637" s="34"/>
      <c r="BTT1637" s="35"/>
      <c r="BTU1637" s="34"/>
      <c r="BUB1637" s="35"/>
      <c r="BUC1637" s="34"/>
      <c r="BUJ1637" s="35"/>
      <c r="BUK1637" s="34"/>
      <c r="BUR1637" s="35"/>
      <c r="BUS1637" s="34"/>
      <c r="BUZ1637" s="35"/>
      <c r="BVA1637" s="34"/>
      <c r="BVH1637" s="35"/>
      <c r="BVI1637" s="34"/>
      <c r="BVP1637" s="35"/>
      <c r="BVQ1637" s="34"/>
      <c r="BVX1637" s="35"/>
      <c r="BVY1637" s="34"/>
      <c r="BWF1637" s="35"/>
      <c r="BWG1637" s="34"/>
      <c r="BWN1637" s="35"/>
      <c r="BWO1637" s="34"/>
      <c r="BWV1637" s="35"/>
      <c r="BWW1637" s="34"/>
      <c r="BXD1637" s="35"/>
      <c r="BXE1637" s="34"/>
      <c r="BXL1637" s="35"/>
      <c r="BXM1637" s="34"/>
      <c r="BXT1637" s="35"/>
      <c r="BXU1637" s="34"/>
      <c r="BYB1637" s="35"/>
      <c r="BYC1637" s="34"/>
      <c r="BYJ1637" s="35"/>
      <c r="BYK1637" s="34"/>
      <c r="BYR1637" s="35"/>
      <c r="BYS1637" s="34"/>
      <c r="BYZ1637" s="35"/>
      <c r="BZA1637" s="34"/>
      <c r="BZH1637" s="35"/>
      <c r="BZI1637" s="34"/>
      <c r="BZP1637" s="35"/>
      <c r="BZQ1637" s="34"/>
      <c r="BZX1637" s="35"/>
      <c r="BZY1637" s="34"/>
      <c r="CAF1637" s="35"/>
      <c r="CAG1637" s="34"/>
      <c r="CAN1637" s="35"/>
      <c r="CAO1637" s="34"/>
      <c r="CAV1637" s="35"/>
      <c r="CAW1637" s="34"/>
      <c r="CBD1637" s="35"/>
      <c r="CBE1637" s="34"/>
      <c r="CBL1637" s="35"/>
      <c r="CBM1637" s="34"/>
      <c r="CBT1637" s="35"/>
      <c r="CBU1637" s="34"/>
      <c r="CCB1637" s="35"/>
      <c r="CCC1637" s="34"/>
      <c r="CCJ1637" s="35"/>
      <c r="CCK1637" s="34"/>
      <c r="CCR1637" s="35"/>
      <c r="CCS1637" s="34"/>
      <c r="CCZ1637" s="35"/>
      <c r="CDA1637" s="34"/>
      <c r="CDH1637" s="35"/>
      <c r="CDI1637" s="34"/>
      <c r="CDP1637" s="35"/>
      <c r="CDQ1637" s="34"/>
      <c r="CDX1637" s="35"/>
      <c r="CDY1637" s="34"/>
      <c r="CEF1637" s="35"/>
      <c r="CEG1637" s="34"/>
      <c r="CEN1637" s="35"/>
      <c r="CEO1637" s="34"/>
      <c r="CEV1637" s="35"/>
      <c r="CEW1637" s="34"/>
      <c r="CFD1637" s="35"/>
      <c r="CFE1637" s="34"/>
      <c r="CFL1637" s="35"/>
      <c r="CFM1637" s="34"/>
      <c r="CFT1637" s="35"/>
      <c r="CFU1637" s="34"/>
      <c r="CGB1637" s="35"/>
      <c r="CGC1637" s="34"/>
      <c r="CGJ1637" s="35"/>
      <c r="CGK1637" s="34"/>
      <c r="CGR1637" s="35"/>
      <c r="CGS1637" s="34"/>
      <c r="CGZ1637" s="35"/>
      <c r="CHA1637" s="34"/>
      <c r="CHH1637" s="35"/>
      <c r="CHI1637" s="34"/>
      <c r="CHP1637" s="35"/>
      <c r="CHQ1637" s="34"/>
      <c r="CHX1637" s="35"/>
      <c r="CHY1637" s="34"/>
      <c r="CIF1637" s="35"/>
      <c r="CIG1637" s="34"/>
      <c r="CIN1637" s="35"/>
      <c r="CIO1637" s="34"/>
      <c r="CIV1637" s="35"/>
      <c r="CIW1637" s="34"/>
      <c r="CJD1637" s="35"/>
      <c r="CJE1637" s="34"/>
      <c r="CJL1637" s="35"/>
      <c r="CJM1637" s="34"/>
      <c r="CJT1637" s="35"/>
      <c r="CJU1637" s="34"/>
      <c r="CKB1637" s="35"/>
      <c r="CKC1637" s="34"/>
      <c r="CKJ1637" s="35"/>
      <c r="CKK1637" s="34"/>
      <c r="CKR1637" s="35"/>
      <c r="CKS1637" s="34"/>
      <c r="CKZ1637" s="35"/>
      <c r="CLA1637" s="34"/>
      <c r="CLH1637" s="35"/>
      <c r="CLI1637" s="34"/>
      <c r="CLP1637" s="35"/>
      <c r="CLQ1637" s="34"/>
      <c r="CLX1637" s="35"/>
      <c r="CLY1637" s="34"/>
      <c r="CMF1637" s="35"/>
      <c r="CMG1637" s="34"/>
      <c r="CMN1637" s="35"/>
      <c r="CMO1637" s="34"/>
      <c r="CMV1637" s="35"/>
      <c r="CMW1637" s="34"/>
      <c r="CND1637" s="35"/>
      <c r="CNE1637" s="34"/>
      <c r="CNL1637" s="35"/>
      <c r="CNM1637" s="34"/>
      <c r="CNT1637" s="35"/>
      <c r="CNU1637" s="34"/>
      <c r="COB1637" s="35"/>
      <c r="COC1637" s="34"/>
      <c r="COJ1637" s="35"/>
      <c r="COK1637" s="34"/>
      <c r="COR1637" s="35"/>
      <c r="COS1637" s="34"/>
      <c r="COZ1637" s="35"/>
      <c r="CPA1637" s="34"/>
      <c r="CPH1637" s="35"/>
      <c r="CPI1637" s="34"/>
      <c r="CPP1637" s="35"/>
      <c r="CPQ1637" s="34"/>
      <c r="CPX1637" s="35"/>
      <c r="CPY1637" s="34"/>
      <c r="CQF1637" s="35"/>
      <c r="CQG1637" s="34"/>
      <c r="CQN1637" s="35"/>
      <c r="CQO1637" s="34"/>
      <c r="CQV1637" s="35"/>
      <c r="CQW1637" s="34"/>
      <c r="CRD1637" s="35"/>
      <c r="CRE1637" s="34"/>
      <c r="CRL1637" s="35"/>
      <c r="CRM1637" s="34"/>
      <c r="CRT1637" s="35"/>
      <c r="CRU1637" s="34"/>
      <c r="CSB1637" s="35"/>
      <c r="CSC1637" s="34"/>
      <c r="CSJ1637" s="35"/>
      <c r="CSK1637" s="34"/>
      <c r="CSR1637" s="35"/>
      <c r="CSS1637" s="34"/>
      <c r="CSZ1637" s="35"/>
      <c r="CTA1637" s="34"/>
      <c r="CTH1637" s="35"/>
      <c r="CTI1637" s="34"/>
      <c r="CTP1637" s="35"/>
      <c r="CTQ1637" s="34"/>
      <c r="CTX1637" s="35"/>
      <c r="CTY1637" s="34"/>
      <c r="CUF1637" s="35"/>
      <c r="CUG1637" s="34"/>
      <c r="CUN1637" s="35"/>
      <c r="CUO1637" s="34"/>
      <c r="CUV1637" s="35"/>
      <c r="CUW1637" s="34"/>
      <c r="CVD1637" s="35"/>
      <c r="CVE1637" s="34"/>
      <c r="CVL1637" s="35"/>
      <c r="CVM1637" s="34"/>
      <c r="CVT1637" s="35"/>
      <c r="CVU1637" s="34"/>
      <c r="CWB1637" s="35"/>
      <c r="CWC1637" s="34"/>
      <c r="CWJ1637" s="35"/>
      <c r="CWK1637" s="34"/>
      <c r="CWR1637" s="35"/>
      <c r="CWS1637" s="34"/>
      <c r="CWZ1637" s="35"/>
      <c r="CXA1637" s="34"/>
      <c r="CXH1637" s="35"/>
      <c r="CXI1637" s="34"/>
      <c r="CXP1637" s="35"/>
      <c r="CXQ1637" s="34"/>
      <c r="CXX1637" s="35"/>
      <c r="CXY1637" s="34"/>
      <c r="CYF1637" s="35"/>
      <c r="CYG1637" s="34"/>
      <c r="CYN1637" s="35"/>
      <c r="CYO1637" s="34"/>
      <c r="CYV1637" s="35"/>
      <c r="CYW1637" s="34"/>
      <c r="CZD1637" s="35"/>
      <c r="CZE1637" s="34"/>
      <c r="CZL1637" s="35"/>
      <c r="CZM1637" s="34"/>
      <c r="CZT1637" s="35"/>
      <c r="CZU1637" s="34"/>
      <c r="DAB1637" s="35"/>
      <c r="DAC1637" s="34"/>
      <c r="DAJ1637" s="35"/>
      <c r="DAK1637" s="34"/>
      <c r="DAR1637" s="35"/>
      <c r="DAS1637" s="34"/>
      <c r="DAZ1637" s="35"/>
      <c r="DBA1637" s="34"/>
      <c r="DBH1637" s="35"/>
      <c r="DBI1637" s="34"/>
      <c r="DBP1637" s="35"/>
      <c r="DBQ1637" s="34"/>
      <c r="DBX1637" s="35"/>
      <c r="DBY1637" s="34"/>
      <c r="DCF1637" s="35"/>
      <c r="DCG1637" s="34"/>
      <c r="DCN1637" s="35"/>
      <c r="DCO1637" s="34"/>
      <c r="DCV1637" s="35"/>
      <c r="DCW1637" s="34"/>
      <c r="DDD1637" s="35"/>
      <c r="DDE1637" s="34"/>
      <c r="DDL1637" s="35"/>
      <c r="DDM1637" s="34"/>
      <c r="DDT1637" s="35"/>
      <c r="DDU1637" s="34"/>
      <c r="DEB1637" s="35"/>
      <c r="DEC1637" s="34"/>
      <c r="DEJ1637" s="35"/>
      <c r="DEK1637" s="34"/>
      <c r="DER1637" s="35"/>
      <c r="DES1637" s="34"/>
      <c r="DEZ1637" s="35"/>
      <c r="DFA1637" s="34"/>
      <c r="DFH1637" s="35"/>
      <c r="DFI1637" s="34"/>
      <c r="DFP1637" s="35"/>
      <c r="DFQ1637" s="34"/>
      <c r="DFX1637" s="35"/>
      <c r="DFY1637" s="34"/>
      <c r="DGF1637" s="35"/>
      <c r="DGG1637" s="34"/>
      <c r="DGN1637" s="35"/>
      <c r="DGO1637" s="34"/>
      <c r="DGV1637" s="35"/>
      <c r="DGW1637" s="34"/>
      <c r="DHD1637" s="35"/>
      <c r="DHE1637" s="34"/>
      <c r="DHL1637" s="35"/>
      <c r="DHM1637" s="34"/>
      <c r="DHT1637" s="35"/>
      <c r="DHU1637" s="34"/>
      <c r="DIB1637" s="35"/>
      <c r="DIC1637" s="34"/>
      <c r="DIJ1637" s="35"/>
      <c r="DIK1637" s="34"/>
      <c r="DIR1637" s="35"/>
      <c r="DIS1637" s="34"/>
      <c r="DIZ1637" s="35"/>
      <c r="DJA1637" s="34"/>
      <c r="DJH1637" s="35"/>
      <c r="DJI1637" s="34"/>
      <c r="DJP1637" s="35"/>
      <c r="DJQ1637" s="34"/>
      <c r="DJX1637" s="35"/>
      <c r="DJY1637" s="34"/>
      <c r="DKF1637" s="35"/>
      <c r="DKG1637" s="34"/>
      <c r="DKN1637" s="35"/>
      <c r="DKO1637" s="34"/>
      <c r="DKV1637" s="35"/>
      <c r="DKW1637" s="34"/>
      <c r="DLD1637" s="35"/>
      <c r="DLE1637" s="34"/>
      <c r="DLL1637" s="35"/>
      <c r="DLM1637" s="34"/>
      <c r="DLT1637" s="35"/>
      <c r="DLU1637" s="34"/>
      <c r="DMB1637" s="35"/>
      <c r="DMC1637" s="34"/>
      <c r="DMJ1637" s="35"/>
      <c r="DMK1637" s="34"/>
      <c r="DMR1637" s="35"/>
      <c r="DMS1637" s="34"/>
      <c r="DMZ1637" s="35"/>
      <c r="DNA1637" s="34"/>
      <c r="DNH1637" s="35"/>
      <c r="DNI1637" s="34"/>
      <c r="DNP1637" s="35"/>
      <c r="DNQ1637" s="34"/>
      <c r="DNX1637" s="35"/>
      <c r="DNY1637" s="34"/>
      <c r="DOF1637" s="35"/>
      <c r="DOG1637" s="34"/>
      <c r="DON1637" s="35"/>
      <c r="DOO1637" s="34"/>
      <c r="DOV1637" s="35"/>
      <c r="DOW1637" s="34"/>
      <c r="DPD1637" s="35"/>
      <c r="DPE1637" s="34"/>
      <c r="DPL1637" s="35"/>
      <c r="DPM1637" s="34"/>
      <c r="DPT1637" s="35"/>
      <c r="DPU1637" s="34"/>
      <c r="DQB1637" s="35"/>
      <c r="DQC1637" s="34"/>
      <c r="DQJ1637" s="35"/>
      <c r="DQK1637" s="34"/>
      <c r="DQR1637" s="35"/>
      <c r="DQS1637" s="34"/>
      <c r="DQZ1637" s="35"/>
      <c r="DRA1637" s="34"/>
      <c r="DRH1637" s="35"/>
      <c r="DRI1637" s="34"/>
      <c r="DRP1637" s="35"/>
      <c r="DRQ1637" s="34"/>
      <c r="DRX1637" s="35"/>
      <c r="DRY1637" s="34"/>
      <c r="DSF1637" s="35"/>
      <c r="DSG1637" s="34"/>
      <c r="DSN1637" s="35"/>
      <c r="DSO1637" s="34"/>
      <c r="DSV1637" s="35"/>
      <c r="DSW1637" s="34"/>
      <c r="DTD1637" s="35"/>
      <c r="DTE1637" s="34"/>
      <c r="DTL1637" s="35"/>
      <c r="DTM1637" s="34"/>
      <c r="DTT1637" s="35"/>
      <c r="DTU1637" s="34"/>
      <c r="DUB1637" s="35"/>
      <c r="DUC1637" s="34"/>
      <c r="DUJ1637" s="35"/>
      <c r="DUK1637" s="34"/>
      <c r="DUR1637" s="35"/>
      <c r="DUS1637" s="34"/>
      <c r="DUZ1637" s="35"/>
      <c r="DVA1637" s="34"/>
      <c r="DVH1637" s="35"/>
      <c r="DVI1637" s="34"/>
      <c r="DVP1637" s="35"/>
      <c r="DVQ1637" s="34"/>
      <c r="DVX1637" s="35"/>
      <c r="DVY1637" s="34"/>
      <c r="DWF1637" s="35"/>
      <c r="DWG1637" s="34"/>
      <c r="DWN1637" s="35"/>
      <c r="DWO1637" s="34"/>
      <c r="DWV1637" s="35"/>
      <c r="DWW1637" s="34"/>
      <c r="DXD1637" s="35"/>
      <c r="DXE1637" s="34"/>
      <c r="DXL1637" s="35"/>
      <c r="DXM1637" s="34"/>
      <c r="DXT1637" s="35"/>
      <c r="DXU1637" s="34"/>
      <c r="DYB1637" s="35"/>
      <c r="DYC1637" s="34"/>
      <c r="DYJ1637" s="35"/>
      <c r="DYK1637" s="34"/>
      <c r="DYR1637" s="35"/>
      <c r="DYS1637" s="34"/>
      <c r="DYZ1637" s="35"/>
      <c r="DZA1637" s="34"/>
      <c r="DZH1637" s="35"/>
      <c r="DZI1637" s="34"/>
      <c r="DZP1637" s="35"/>
      <c r="DZQ1637" s="34"/>
      <c r="DZX1637" s="35"/>
      <c r="DZY1637" s="34"/>
      <c r="EAF1637" s="35"/>
      <c r="EAG1637" s="34"/>
      <c r="EAN1637" s="35"/>
      <c r="EAO1637" s="34"/>
      <c r="EAV1637" s="35"/>
      <c r="EAW1637" s="34"/>
      <c r="EBD1637" s="35"/>
      <c r="EBE1637" s="34"/>
      <c r="EBL1637" s="35"/>
      <c r="EBM1637" s="34"/>
      <c r="EBT1637" s="35"/>
      <c r="EBU1637" s="34"/>
      <c r="ECB1637" s="35"/>
      <c r="ECC1637" s="34"/>
      <c r="ECJ1637" s="35"/>
      <c r="ECK1637" s="34"/>
      <c r="ECR1637" s="35"/>
      <c r="ECS1637" s="34"/>
      <c r="ECZ1637" s="35"/>
      <c r="EDA1637" s="34"/>
      <c r="EDH1637" s="35"/>
      <c r="EDI1637" s="34"/>
      <c r="EDP1637" s="35"/>
      <c r="EDQ1637" s="34"/>
      <c r="EDX1637" s="35"/>
      <c r="EDY1637" s="34"/>
      <c r="EEF1637" s="35"/>
      <c r="EEG1637" s="34"/>
      <c r="EEN1637" s="35"/>
      <c r="EEO1637" s="34"/>
      <c r="EEV1637" s="35"/>
      <c r="EEW1637" s="34"/>
      <c r="EFD1637" s="35"/>
      <c r="EFE1637" s="34"/>
      <c r="EFL1637" s="35"/>
      <c r="EFM1637" s="34"/>
      <c r="EFT1637" s="35"/>
      <c r="EFU1637" s="34"/>
      <c r="EGB1637" s="35"/>
      <c r="EGC1637" s="34"/>
      <c r="EGJ1637" s="35"/>
      <c r="EGK1637" s="34"/>
      <c r="EGR1637" s="35"/>
      <c r="EGS1637" s="34"/>
      <c r="EGZ1637" s="35"/>
      <c r="EHA1637" s="34"/>
      <c r="EHH1637" s="35"/>
      <c r="EHI1637" s="34"/>
      <c r="EHP1637" s="35"/>
      <c r="EHQ1637" s="34"/>
      <c r="EHX1637" s="35"/>
      <c r="EHY1637" s="34"/>
      <c r="EIF1637" s="35"/>
      <c r="EIG1637" s="34"/>
      <c r="EIN1637" s="35"/>
      <c r="EIO1637" s="34"/>
      <c r="EIV1637" s="35"/>
      <c r="EIW1637" s="34"/>
      <c r="EJD1637" s="35"/>
      <c r="EJE1637" s="34"/>
      <c r="EJL1637" s="35"/>
      <c r="EJM1637" s="34"/>
      <c r="EJT1637" s="35"/>
      <c r="EJU1637" s="34"/>
      <c r="EKB1637" s="35"/>
      <c r="EKC1637" s="34"/>
      <c r="EKJ1637" s="35"/>
      <c r="EKK1637" s="34"/>
      <c r="EKR1637" s="35"/>
      <c r="EKS1637" s="34"/>
      <c r="EKZ1637" s="35"/>
      <c r="ELA1637" s="34"/>
      <c r="ELH1637" s="35"/>
      <c r="ELI1637" s="34"/>
      <c r="ELP1637" s="35"/>
      <c r="ELQ1637" s="34"/>
      <c r="ELX1637" s="35"/>
      <c r="ELY1637" s="34"/>
      <c r="EMF1637" s="35"/>
      <c r="EMG1637" s="34"/>
      <c r="EMN1637" s="35"/>
      <c r="EMO1637" s="34"/>
      <c r="EMV1637" s="35"/>
      <c r="EMW1637" s="34"/>
      <c r="END1637" s="35"/>
      <c r="ENE1637" s="34"/>
      <c r="ENL1637" s="35"/>
      <c r="ENM1637" s="34"/>
      <c r="ENT1637" s="35"/>
      <c r="ENU1637" s="34"/>
      <c r="EOB1637" s="35"/>
      <c r="EOC1637" s="34"/>
      <c r="EOJ1637" s="35"/>
      <c r="EOK1637" s="34"/>
      <c r="EOR1637" s="35"/>
      <c r="EOS1637" s="34"/>
      <c r="EOZ1637" s="35"/>
      <c r="EPA1637" s="34"/>
      <c r="EPH1637" s="35"/>
      <c r="EPI1637" s="34"/>
      <c r="EPP1637" s="35"/>
      <c r="EPQ1637" s="34"/>
      <c r="EPX1637" s="35"/>
      <c r="EPY1637" s="34"/>
      <c r="EQF1637" s="35"/>
      <c r="EQG1637" s="34"/>
      <c r="EQN1637" s="35"/>
      <c r="EQO1637" s="34"/>
      <c r="EQV1637" s="35"/>
      <c r="EQW1637" s="34"/>
      <c r="ERD1637" s="35"/>
      <c r="ERE1637" s="34"/>
      <c r="ERL1637" s="35"/>
      <c r="ERM1637" s="34"/>
      <c r="ERT1637" s="35"/>
      <c r="ERU1637" s="34"/>
      <c r="ESB1637" s="35"/>
      <c r="ESC1637" s="34"/>
      <c r="ESJ1637" s="35"/>
      <c r="ESK1637" s="34"/>
      <c r="ESR1637" s="35"/>
      <c r="ESS1637" s="34"/>
      <c r="ESZ1637" s="35"/>
      <c r="ETA1637" s="34"/>
      <c r="ETH1637" s="35"/>
      <c r="ETI1637" s="34"/>
      <c r="ETP1637" s="35"/>
      <c r="ETQ1637" s="34"/>
      <c r="ETX1637" s="35"/>
      <c r="ETY1637" s="34"/>
      <c r="EUF1637" s="35"/>
      <c r="EUG1637" s="34"/>
      <c r="EUN1637" s="35"/>
      <c r="EUO1637" s="34"/>
      <c r="EUV1637" s="35"/>
      <c r="EUW1637" s="34"/>
      <c r="EVD1637" s="35"/>
      <c r="EVE1637" s="34"/>
      <c r="EVL1637" s="35"/>
      <c r="EVM1637" s="34"/>
      <c r="EVT1637" s="35"/>
      <c r="EVU1637" s="34"/>
      <c r="EWB1637" s="35"/>
      <c r="EWC1637" s="34"/>
      <c r="EWJ1637" s="35"/>
      <c r="EWK1637" s="34"/>
      <c r="EWR1637" s="35"/>
      <c r="EWS1637" s="34"/>
      <c r="EWZ1637" s="35"/>
      <c r="EXA1637" s="34"/>
      <c r="EXH1637" s="35"/>
      <c r="EXI1637" s="34"/>
      <c r="EXP1637" s="35"/>
      <c r="EXQ1637" s="34"/>
      <c r="EXX1637" s="35"/>
      <c r="EXY1637" s="34"/>
      <c r="EYF1637" s="35"/>
      <c r="EYG1637" s="34"/>
      <c r="EYN1637" s="35"/>
      <c r="EYO1637" s="34"/>
      <c r="EYV1637" s="35"/>
      <c r="EYW1637" s="34"/>
      <c r="EZD1637" s="35"/>
      <c r="EZE1637" s="34"/>
      <c r="EZL1637" s="35"/>
      <c r="EZM1637" s="34"/>
      <c r="EZT1637" s="35"/>
      <c r="EZU1637" s="34"/>
      <c r="FAB1637" s="35"/>
      <c r="FAC1637" s="34"/>
      <c r="FAJ1637" s="35"/>
      <c r="FAK1637" s="34"/>
      <c r="FAR1637" s="35"/>
      <c r="FAS1637" s="34"/>
      <c r="FAZ1637" s="35"/>
      <c r="FBA1637" s="34"/>
      <c r="FBH1637" s="35"/>
      <c r="FBI1637" s="34"/>
      <c r="FBP1637" s="35"/>
      <c r="FBQ1637" s="34"/>
      <c r="FBX1637" s="35"/>
      <c r="FBY1637" s="34"/>
      <c r="FCF1637" s="35"/>
      <c r="FCG1637" s="34"/>
      <c r="FCN1637" s="35"/>
      <c r="FCO1637" s="34"/>
      <c r="FCV1637" s="35"/>
      <c r="FCW1637" s="34"/>
      <c r="FDD1637" s="35"/>
      <c r="FDE1637" s="34"/>
      <c r="FDL1637" s="35"/>
      <c r="FDM1637" s="34"/>
      <c r="FDT1637" s="35"/>
      <c r="FDU1637" s="34"/>
      <c r="FEB1637" s="35"/>
      <c r="FEC1637" s="34"/>
      <c r="FEJ1637" s="35"/>
      <c r="FEK1637" s="34"/>
      <c r="FER1637" s="35"/>
      <c r="FES1637" s="34"/>
      <c r="FEZ1637" s="35"/>
      <c r="FFA1637" s="34"/>
      <c r="FFH1637" s="35"/>
      <c r="FFI1637" s="34"/>
      <c r="FFP1637" s="35"/>
      <c r="FFQ1637" s="34"/>
      <c r="FFX1637" s="35"/>
      <c r="FFY1637" s="34"/>
      <c r="FGF1637" s="35"/>
      <c r="FGG1637" s="34"/>
      <c r="FGN1637" s="35"/>
      <c r="FGO1637" s="34"/>
      <c r="FGV1637" s="35"/>
      <c r="FGW1637" s="34"/>
      <c r="FHD1637" s="35"/>
      <c r="FHE1637" s="34"/>
      <c r="FHL1637" s="35"/>
      <c r="FHM1637" s="34"/>
      <c r="FHT1637" s="35"/>
      <c r="FHU1637" s="34"/>
      <c r="FIB1637" s="35"/>
      <c r="FIC1637" s="34"/>
      <c r="FIJ1637" s="35"/>
      <c r="FIK1637" s="34"/>
      <c r="FIR1637" s="35"/>
      <c r="FIS1637" s="34"/>
      <c r="FIZ1637" s="35"/>
      <c r="FJA1637" s="34"/>
      <c r="FJH1637" s="35"/>
      <c r="FJI1637" s="34"/>
      <c r="FJP1637" s="35"/>
      <c r="FJQ1637" s="34"/>
      <c r="FJX1637" s="35"/>
      <c r="FJY1637" s="34"/>
      <c r="FKF1637" s="35"/>
      <c r="FKG1637" s="34"/>
      <c r="FKN1637" s="35"/>
      <c r="FKO1637" s="34"/>
      <c r="FKV1637" s="35"/>
      <c r="FKW1637" s="34"/>
      <c r="FLD1637" s="35"/>
      <c r="FLE1637" s="34"/>
      <c r="FLL1637" s="35"/>
      <c r="FLM1637" s="34"/>
      <c r="FLT1637" s="35"/>
      <c r="FLU1637" s="34"/>
      <c r="FMB1637" s="35"/>
      <c r="FMC1637" s="34"/>
      <c r="FMJ1637" s="35"/>
      <c r="FMK1637" s="34"/>
      <c r="FMR1637" s="35"/>
      <c r="FMS1637" s="34"/>
      <c r="FMZ1637" s="35"/>
      <c r="FNA1637" s="34"/>
      <c r="FNH1637" s="35"/>
      <c r="FNI1637" s="34"/>
      <c r="FNP1637" s="35"/>
      <c r="FNQ1637" s="34"/>
      <c r="FNX1637" s="35"/>
      <c r="FNY1637" s="34"/>
      <c r="FOF1637" s="35"/>
      <c r="FOG1637" s="34"/>
      <c r="FON1637" s="35"/>
      <c r="FOO1637" s="34"/>
      <c r="FOV1637" s="35"/>
      <c r="FOW1637" s="34"/>
      <c r="FPD1637" s="35"/>
      <c r="FPE1637" s="34"/>
      <c r="FPL1637" s="35"/>
      <c r="FPM1637" s="34"/>
      <c r="FPT1637" s="35"/>
      <c r="FPU1637" s="34"/>
      <c r="FQB1637" s="35"/>
      <c r="FQC1637" s="34"/>
      <c r="FQJ1637" s="35"/>
      <c r="FQK1637" s="34"/>
      <c r="FQR1637" s="35"/>
      <c r="FQS1637" s="34"/>
      <c r="FQZ1637" s="35"/>
      <c r="FRA1637" s="34"/>
      <c r="FRH1637" s="35"/>
      <c r="FRI1637" s="34"/>
      <c r="FRP1637" s="35"/>
      <c r="FRQ1637" s="34"/>
      <c r="FRX1637" s="35"/>
      <c r="FRY1637" s="34"/>
      <c r="FSF1637" s="35"/>
      <c r="FSG1637" s="34"/>
      <c r="FSN1637" s="35"/>
      <c r="FSO1637" s="34"/>
      <c r="FSV1637" s="35"/>
      <c r="FSW1637" s="34"/>
      <c r="FTD1637" s="35"/>
      <c r="FTE1637" s="34"/>
      <c r="FTL1637" s="35"/>
      <c r="FTM1637" s="34"/>
      <c r="FTT1637" s="35"/>
      <c r="FTU1637" s="34"/>
      <c r="FUB1637" s="35"/>
      <c r="FUC1637" s="34"/>
      <c r="FUJ1637" s="35"/>
      <c r="FUK1637" s="34"/>
      <c r="FUR1637" s="35"/>
      <c r="FUS1637" s="34"/>
      <c r="FUZ1637" s="35"/>
      <c r="FVA1637" s="34"/>
      <c r="FVH1637" s="35"/>
      <c r="FVI1637" s="34"/>
      <c r="FVP1637" s="35"/>
      <c r="FVQ1637" s="34"/>
      <c r="FVX1637" s="35"/>
      <c r="FVY1637" s="34"/>
      <c r="FWF1637" s="35"/>
      <c r="FWG1637" s="34"/>
      <c r="FWN1637" s="35"/>
      <c r="FWO1637" s="34"/>
      <c r="FWV1637" s="35"/>
      <c r="FWW1637" s="34"/>
      <c r="FXD1637" s="35"/>
      <c r="FXE1637" s="34"/>
      <c r="FXL1637" s="35"/>
      <c r="FXM1637" s="34"/>
      <c r="FXT1637" s="35"/>
      <c r="FXU1637" s="34"/>
      <c r="FYB1637" s="35"/>
      <c r="FYC1637" s="34"/>
      <c r="FYJ1637" s="35"/>
      <c r="FYK1637" s="34"/>
      <c r="FYR1637" s="35"/>
      <c r="FYS1637" s="34"/>
      <c r="FYZ1637" s="35"/>
      <c r="FZA1637" s="34"/>
      <c r="FZH1637" s="35"/>
      <c r="FZI1637" s="34"/>
      <c r="FZP1637" s="35"/>
      <c r="FZQ1637" s="34"/>
      <c r="FZX1637" s="35"/>
      <c r="FZY1637" s="34"/>
      <c r="GAF1637" s="35"/>
      <c r="GAG1637" s="34"/>
      <c r="GAN1637" s="35"/>
      <c r="GAO1637" s="34"/>
      <c r="GAV1637" s="35"/>
      <c r="GAW1637" s="34"/>
      <c r="GBD1637" s="35"/>
      <c r="GBE1637" s="34"/>
      <c r="GBL1637" s="35"/>
      <c r="GBM1637" s="34"/>
      <c r="GBT1637" s="35"/>
      <c r="GBU1637" s="34"/>
      <c r="GCB1637" s="35"/>
      <c r="GCC1637" s="34"/>
      <c r="GCJ1637" s="35"/>
      <c r="GCK1637" s="34"/>
      <c r="GCR1637" s="35"/>
      <c r="GCS1637" s="34"/>
      <c r="GCZ1637" s="35"/>
      <c r="GDA1637" s="34"/>
      <c r="GDH1637" s="35"/>
      <c r="GDI1637" s="34"/>
      <c r="GDP1637" s="35"/>
      <c r="GDQ1637" s="34"/>
      <c r="GDX1637" s="35"/>
      <c r="GDY1637" s="34"/>
      <c r="GEF1637" s="35"/>
      <c r="GEG1637" s="34"/>
      <c r="GEN1637" s="35"/>
      <c r="GEO1637" s="34"/>
      <c r="GEV1637" s="35"/>
      <c r="GEW1637" s="34"/>
      <c r="GFD1637" s="35"/>
      <c r="GFE1637" s="34"/>
      <c r="GFL1637" s="35"/>
      <c r="GFM1637" s="34"/>
      <c r="GFT1637" s="35"/>
      <c r="GFU1637" s="34"/>
      <c r="GGB1637" s="35"/>
      <c r="GGC1637" s="34"/>
      <c r="GGJ1637" s="35"/>
      <c r="GGK1637" s="34"/>
      <c r="GGR1637" s="35"/>
      <c r="GGS1637" s="34"/>
      <c r="GGZ1637" s="35"/>
      <c r="GHA1637" s="34"/>
      <c r="GHH1637" s="35"/>
      <c r="GHI1637" s="34"/>
      <c r="GHP1637" s="35"/>
      <c r="GHQ1637" s="34"/>
      <c r="GHX1637" s="35"/>
      <c r="GHY1637" s="34"/>
      <c r="GIF1637" s="35"/>
      <c r="GIG1637" s="34"/>
      <c r="GIN1637" s="35"/>
      <c r="GIO1637" s="34"/>
      <c r="GIV1637" s="35"/>
      <c r="GIW1637" s="34"/>
      <c r="GJD1637" s="35"/>
      <c r="GJE1637" s="34"/>
      <c r="GJL1637" s="35"/>
      <c r="GJM1637" s="34"/>
      <c r="GJT1637" s="35"/>
      <c r="GJU1637" s="34"/>
      <c r="GKB1637" s="35"/>
      <c r="GKC1637" s="34"/>
      <c r="GKJ1637" s="35"/>
      <c r="GKK1637" s="34"/>
      <c r="GKR1637" s="35"/>
      <c r="GKS1637" s="34"/>
      <c r="GKZ1637" s="35"/>
      <c r="GLA1637" s="34"/>
      <c r="GLH1637" s="35"/>
      <c r="GLI1637" s="34"/>
      <c r="GLP1637" s="35"/>
      <c r="GLQ1637" s="34"/>
      <c r="GLX1637" s="35"/>
      <c r="GLY1637" s="34"/>
      <c r="GMF1637" s="35"/>
      <c r="GMG1637" s="34"/>
      <c r="GMN1637" s="35"/>
      <c r="GMO1637" s="34"/>
      <c r="GMV1637" s="35"/>
      <c r="GMW1637" s="34"/>
      <c r="GND1637" s="35"/>
      <c r="GNE1637" s="34"/>
      <c r="GNL1637" s="35"/>
      <c r="GNM1637" s="34"/>
      <c r="GNT1637" s="35"/>
      <c r="GNU1637" s="34"/>
      <c r="GOB1637" s="35"/>
      <c r="GOC1637" s="34"/>
      <c r="GOJ1637" s="35"/>
      <c r="GOK1637" s="34"/>
      <c r="GOR1637" s="35"/>
      <c r="GOS1637" s="34"/>
      <c r="GOZ1637" s="35"/>
      <c r="GPA1637" s="34"/>
      <c r="GPH1637" s="35"/>
      <c r="GPI1637" s="34"/>
      <c r="GPP1637" s="35"/>
      <c r="GPQ1637" s="34"/>
      <c r="GPX1637" s="35"/>
      <c r="GPY1637" s="34"/>
      <c r="GQF1637" s="35"/>
      <c r="GQG1637" s="34"/>
      <c r="GQN1637" s="35"/>
      <c r="GQO1637" s="34"/>
      <c r="GQV1637" s="35"/>
      <c r="GQW1637" s="34"/>
      <c r="GRD1637" s="35"/>
      <c r="GRE1637" s="34"/>
      <c r="GRL1637" s="35"/>
      <c r="GRM1637" s="34"/>
      <c r="GRT1637" s="35"/>
      <c r="GRU1637" s="34"/>
      <c r="GSB1637" s="35"/>
      <c r="GSC1637" s="34"/>
      <c r="GSJ1637" s="35"/>
      <c r="GSK1637" s="34"/>
      <c r="GSR1637" s="35"/>
      <c r="GSS1637" s="34"/>
      <c r="GSZ1637" s="35"/>
      <c r="GTA1637" s="34"/>
      <c r="GTH1637" s="35"/>
      <c r="GTI1637" s="34"/>
      <c r="GTP1637" s="35"/>
      <c r="GTQ1637" s="34"/>
      <c r="GTX1637" s="35"/>
      <c r="GTY1637" s="34"/>
      <c r="GUF1637" s="35"/>
      <c r="GUG1637" s="34"/>
      <c r="GUN1637" s="35"/>
      <c r="GUO1637" s="34"/>
      <c r="GUV1637" s="35"/>
      <c r="GUW1637" s="34"/>
      <c r="GVD1637" s="35"/>
      <c r="GVE1637" s="34"/>
      <c r="GVL1637" s="35"/>
      <c r="GVM1637" s="34"/>
      <c r="GVT1637" s="35"/>
      <c r="GVU1637" s="34"/>
      <c r="GWB1637" s="35"/>
      <c r="GWC1637" s="34"/>
      <c r="GWJ1637" s="35"/>
      <c r="GWK1637" s="34"/>
      <c r="GWR1637" s="35"/>
      <c r="GWS1637" s="34"/>
      <c r="GWZ1637" s="35"/>
      <c r="GXA1637" s="34"/>
      <c r="GXH1637" s="35"/>
      <c r="GXI1637" s="34"/>
      <c r="GXP1637" s="35"/>
      <c r="GXQ1637" s="34"/>
      <c r="GXX1637" s="35"/>
      <c r="GXY1637" s="34"/>
      <c r="GYF1637" s="35"/>
      <c r="GYG1637" s="34"/>
      <c r="GYN1637" s="35"/>
      <c r="GYO1637" s="34"/>
      <c r="GYV1637" s="35"/>
      <c r="GYW1637" s="34"/>
      <c r="GZD1637" s="35"/>
      <c r="GZE1637" s="34"/>
      <c r="GZL1637" s="35"/>
      <c r="GZM1637" s="34"/>
      <c r="GZT1637" s="35"/>
      <c r="GZU1637" s="34"/>
      <c r="HAB1637" s="35"/>
      <c r="HAC1637" s="34"/>
      <c r="HAJ1637" s="35"/>
      <c r="HAK1637" s="34"/>
      <c r="HAR1637" s="35"/>
      <c r="HAS1637" s="34"/>
      <c r="HAZ1637" s="35"/>
      <c r="HBA1637" s="34"/>
      <c r="HBH1637" s="35"/>
      <c r="HBI1637" s="34"/>
      <c r="HBP1637" s="35"/>
      <c r="HBQ1637" s="34"/>
      <c r="HBX1637" s="35"/>
      <c r="HBY1637" s="34"/>
      <c r="HCF1637" s="35"/>
      <c r="HCG1637" s="34"/>
      <c r="HCN1637" s="35"/>
      <c r="HCO1637" s="34"/>
      <c r="HCV1637" s="35"/>
      <c r="HCW1637" s="34"/>
      <c r="HDD1637" s="35"/>
      <c r="HDE1637" s="34"/>
      <c r="HDL1637" s="35"/>
      <c r="HDM1637" s="34"/>
      <c r="HDT1637" s="35"/>
      <c r="HDU1637" s="34"/>
      <c r="HEB1637" s="35"/>
      <c r="HEC1637" s="34"/>
      <c r="HEJ1637" s="35"/>
      <c r="HEK1637" s="34"/>
      <c r="HER1637" s="35"/>
      <c r="HES1637" s="34"/>
      <c r="HEZ1637" s="35"/>
      <c r="HFA1637" s="34"/>
      <c r="HFH1637" s="35"/>
      <c r="HFI1637" s="34"/>
      <c r="HFP1637" s="35"/>
      <c r="HFQ1637" s="34"/>
      <c r="HFX1637" s="35"/>
      <c r="HFY1637" s="34"/>
      <c r="HGF1637" s="35"/>
      <c r="HGG1637" s="34"/>
      <c r="HGN1637" s="35"/>
      <c r="HGO1637" s="34"/>
      <c r="HGV1637" s="35"/>
      <c r="HGW1637" s="34"/>
      <c r="HHD1637" s="35"/>
      <c r="HHE1637" s="34"/>
      <c r="HHL1637" s="35"/>
      <c r="HHM1637" s="34"/>
      <c r="HHT1637" s="35"/>
      <c r="HHU1637" s="34"/>
      <c r="HIB1637" s="35"/>
      <c r="HIC1637" s="34"/>
      <c r="HIJ1637" s="35"/>
      <c r="HIK1637" s="34"/>
      <c r="HIR1637" s="35"/>
      <c r="HIS1637" s="34"/>
      <c r="HIZ1637" s="35"/>
      <c r="HJA1637" s="34"/>
      <c r="HJH1637" s="35"/>
      <c r="HJI1637" s="34"/>
      <c r="HJP1637" s="35"/>
      <c r="HJQ1637" s="34"/>
      <c r="HJX1637" s="35"/>
      <c r="HJY1637" s="34"/>
      <c r="HKF1637" s="35"/>
      <c r="HKG1637" s="34"/>
      <c r="HKN1637" s="35"/>
      <c r="HKO1637" s="34"/>
      <c r="HKV1637" s="35"/>
      <c r="HKW1637" s="34"/>
      <c r="HLD1637" s="35"/>
      <c r="HLE1637" s="34"/>
      <c r="HLL1637" s="35"/>
      <c r="HLM1637" s="34"/>
      <c r="HLT1637" s="35"/>
      <c r="HLU1637" s="34"/>
      <c r="HMB1637" s="35"/>
      <c r="HMC1637" s="34"/>
      <c r="HMJ1637" s="35"/>
      <c r="HMK1637" s="34"/>
      <c r="HMR1637" s="35"/>
      <c r="HMS1637" s="34"/>
      <c r="HMZ1637" s="35"/>
      <c r="HNA1637" s="34"/>
      <c r="HNH1637" s="35"/>
      <c r="HNI1637" s="34"/>
      <c r="HNP1637" s="35"/>
      <c r="HNQ1637" s="34"/>
      <c r="HNX1637" s="35"/>
      <c r="HNY1637" s="34"/>
      <c r="HOF1637" s="35"/>
      <c r="HOG1637" s="34"/>
      <c r="HON1637" s="35"/>
      <c r="HOO1637" s="34"/>
      <c r="HOV1637" s="35"/>
      <c r="HOW1637" s="34"/>
      <c r="HPD1637" s="35"/>
      <c r="HPE1637" s="34"/>
      <c r="HPL1637" s="35"/>
      <c r="HPM1637" s="34"/>
      <c r="HPT1637" s="35"/>
      <c r="HPU1637" s="34"/>
      <c r="HQB1637" s="35"/>
      <c r="HQC1637" s="34"/>
      <c r="HQJ1637" s="35"/>
      <c r="HQK1637" s="34"/>
      <c r="HQR1637" s="35"/>
      <c r="HQS1637" s="34"/>
      <c r="HQZ1637" s="35"/>
      <c r="HRA1637" s="34"/>
      <c r="HRH1637" s="35"/>
      <c r="HRI1637" s="34"/>
      <c r="HRP1637" s="35"/>
      <c r="HRQ1637" s="34"/>
      <c r="HRX1637" s="35"/>
      <c r="HRY1637" s="34"/>
      <c r="HSF1637" s="35"/>
      <c r="HSG1637" s="34"/>
      <c r="HSN1637" s="35"/>
      <c r="HSO1637" s="34"/>
      <c r="HSV1637" s="35"/>
      <c r="HSW1637" s="34"/>
      <c r="HTD1637" s="35"/>
      <c r="HTE1637" s="34"/>
      <c r="HTL1637" s="35"/>
      <c r="HTM1637" s="34"/>
      <c r="HTT1637" s="35"/>
      <c r="HTU1637" s="34"/>
      <c r="HUB1637" s="35"/>
      <c r="HUC1637" s="34"/>
      <c r="HUJ1637" s="35"/>
      <c r="HUK1637" s="34"/>
      <c r="HUR1637" s="35"/>
      <c r="HUS1637" s="34"/>
      <c r="HUZ1637" s="35"/>
      <c r="HVA1637" s="34"/>
      <c r="HVH1637" s="35"/>
      <c r="HVI1637" s="34"/>
      <c r="HVP1637" s="35"/>
      <c r="HVQ1637" s="34"/>
      <c r="HVX1637" s="35"/>
      <c r="HVY1637" s="34"/>
      <c r="HWF1637" s="35"/>
      <c r="HWG1637" s="34"/>
      <c r="HWN1637" s="35"/>
      <c r="HWO1637" s="34"/>
      <c r="HWV1637" s="35"/>
      <c r="HWW1637" s="34"/>
      <c r="HXD1637" s="35"/>
      <c r="HXE1637" s="34"/>
      <c r="HXL1637" s="35"/>
      <c r="HXM1637" s="34"/>
      <c r="HXT1637" s="35"/>
      <c r="HXU1637" s="34"/>
      <c r="HYB1637" s="35"/>
      <c r="HYC1637" s="34"/>
      <c r="HYJ1637" s="35"/>
      <c r="HYK1637" s="34"/>
      <c r="HYR1637" s="35"/>
      <c r="HYS1637" s="34"/>
      <c r="HYZ1637" s="35"/>
      <c r="HZA1637" s="34"/>
      <c r="HZH1637" s="35"/>
      <c r="HZI1637" s="34"/>
      <c r="HZP1637" s="35"/>
      <c r="HZQ1637" s="34"/>
      <c r="HZX1637" s="35"/>
      <c r="HZY1637" s="34"/>
      <c r="IAF1637" s="35"/>
      <c r="IAG1637" s="34"/>
      <c r="IAN1637" s="35"/>
      <c r="IAO1637" s="34"/>
      <c r="IAV1637" s="35"/>
      <c r="IAW1637" s="34"/>
      <c r="IBD1637" s="35"/>
      <c r="IBE1637" s="34"/>
      <c r="IBL1637" s="35"/>
      <c r="IBM1637" s="34"/>
      <c r="IBT1637" s="35"/>
      <c r="IBU1637" s="34"/>
      <c r="ICB1637" s="35"/>
      <c r="ICC1637" s="34"/>
      <c r="ICJ1637" s="35"/>
      <c r="ICK1637" s="34"/>
      <c r="ICR1637" s="35"/>
      <c r="ICS1637" s="34"/>
      <c r="ICZ1637" s="35"/>
      <c r="IDA1637" s="34"/>
      <c r="IDH1637" s="35"/>
      <c r="IDI1637" s="34"/>
      <c r="IDP1637" s="35"/>
      <c r="IDQ1637" s="34"/>
      <c r="IDX1637" s="35"/>
      <c r="IDY1637" s="34"/>
      <c r="IEF1637" s="35"/>
      <c r="IEG1637" s="34"/>
      <c r="IEN1637" s="35"/>
      <c r="IEO1637" s="34"/>
      <c r="IEV1637" s="35"/>
      <c r="IEW1637" s="34"/>
      <c r="IFD1637" s="35"/>
      <c r="IFE1637" s="34"/>
      <c r="IFL1637" s="35"/>
      <c r="IFM1637" s="34"/>
      <c r="IFT1637" s="35"/>
      <c r="IFU1637" s="34"/>
      <c r="IGB1637" s="35"/>
      <c r="IGC1637" s="34"/>
      <c r="IGJ1637" s="35"/>
      <c r="IGK1637" s="34"/>
      <c r="IGR1637" s="35"/>
      <c r="IGS1637" s="34"/>
      <c r="IGZ1637" s="35"/>
      <c r="IHA1637" s="34"/>
      <c r="IHH1637" s="35"/>
      <c r="IHI1637" s="34"/>
      <c r="IHP1637" s="35"/>
      <c r="IHQ1637" s="34"/>
      <c r="IHX1637" s="35"/>
      <c r="IHY1637" s="34"/>
      <c r="IIF1637" s="35"/>
      <c r="IIG1637" s="34"/>
      <c r="IIN1637" s="35"/>
      <c r="IIO1637" s="34"/>
      <c r="IIV1637" s="35"/>
      <c r="IIW1637" s="34"/>
      <c r="IJD1637" s="35"/>
      <c r="IJE1637" s="34"/>
      <c r="IJL1637" s="35"/>
      <c r="IJM1637" s="34"/>
      <c r="IJT1637" s="35"/>
      <c r="IJU1637" s="34"/>
      <c r="IKB1637" s="35"/>
      <c r="IKC1637" s="34"/>
      <c r="IKJ1637" s="35"/>
      <c r="IKK1637" s="34"/>
      <c r="IKR1637" s="35"/>
      <c r="IKS1637" s="34"/>
      <c r="IKZ1637" s="35"/>
      <c r="ILA1637" s="34"/>
      <c r="ILH1637" s="35"/>
      <c r="ILI1637" s="34"/>
      <c r="ILP1637" s="35"/>
      <c r="ILQ1637" s="34"/>
      <c r="ILX1637" s="35"/>
      <c r="ILY1637" s="34"/>
      <c r="IMF1637" s="35"/>
      <c r="IMG1637" s="34"/>
      <c r="IMN1637" s="35"/>
      <c r="IMO1637" s="34"/>
      <c r="IMV1637" s="35"/>
      <c r="IMW1637" s="34"/>
      <c r="IND1637" s="35"/>
      <c r="INE1637" s="34"/>
      <c r="INL1637" s="35"/>
      <c r="INM1637" s="34"/>
      <c r="INT1637" s="35"/>
      <c r="INU1637" s="34"/>
      <c r="IOB1637" s="35"/>
      <c r="IOC1637" s="34"/>
      <c r="IOJ1637" s="35"/>
      <c r="IOK1637" s="34"/>
      <c r="IOR1637" s="35"/>
      <c r="IOS1637" s="34"/>
      <c r="IOZ1637" s="35"/>
      <c r="IPA1637" s="34"/>
      <c r="IPH1637" s="35"/>
      <c r="IPI1637" s="34"/>
      <c r="IPP1637" s="35"/>
      <c r="IPQ1637" s="34"/>
      <c r="IPX1637" s="35"/>
      <c r="IPY1637" s="34"/>
      <c r="IQF1637" s="35"/>
      <c r="IQG1637" s="34"/>
      <c r="IQN1637" s="35"/>
      <c r="IQO1637" s="34"/>
      <c r="IQV1637" s="35"/>
      <c r="IQW1637" s="34"/>
      <c r="IRD1637" s="35"/>
      <c r="IRE1637" s="34"/>
      <c r="IRL1637" s="35"/>
      <c r="IRM1637" s="34"/>
      <c r="IRT1637" s="35"/>
      <c r="IRU1637" s="34"/>
      <c r="ISB1637" s="35"/>
      <c r="ISC1637" s="34"/>
      <c r="ISJ1637" s="35"/>
      <c r="ISK1637" s="34"/>
      <c r="ISR1637" s="35"/>
      <c r="ISS1637" s="34"/>
      <c r="ISZ1637" s="35"/>
      <c r="ITA1637" s="34"/>
      <c r="ITH1637" s="35"/>
      <c r="ITI1637" s="34"/>
      <c r="ITP1637" s="35"/>
      <c r="ITQ1637" s="34"/>
      <c r="ITX1637" s="35"/>
      <c r="ITY1637" s="34"/>
      <c r="IUF1637" s="35"/>
      <c r="IUG1637" s="34"/>
      <c r="IUN1637" s="35"/>
      <c r="IUO1637" s="34"/>
      <c r="IUV1637" s="35"/>
      <c r="IUW1637" s="34"/>
      <c r="IVD1637" s="35"/>
      <c r="IVE1637" s="34"/>
      <c r="IVL1637" s="35"/>
      <c r="IVM1637" s="34"/>
      <c r="IVT1637" s="35"/>
      <c r="IVU1637" s="34"/>
      <c r="IWB1637" s="35"/>
      <c r="IWC1637" s="34"/>
      <c r="IWJ1637" s="35"/>
      <c r="IWK1637" s="34"/>
      <c r="IWR1637" s="35"/>
      <c r="IWS1637" s="34"/>
      <c r="IWZ1637" s="35"/>
      <c r="IXA1637" s="34"/>
      <c r="IXH1637" s="35"/>
      <c r="IXI1637" s="34"/>
      <c r="IXP1637" s="35"/>
      <c r="IXQ1637" s="34"/>
      <c r="IXX1637" s="35"/>
      <c r="IXY1637" s="34"/>
      <c r="IYF1637" s="35"/>
      <c r="IYG1637" s="34"/>
      <c r="IYN1637" s="35"/>
      <c r="IYO1637" s="34"/>
      <c r="IYV1637" s="35"/>
      <c r="IYW1637" s="34"/>
      <c r="IZD1637" s="35"/>
      <c r="IZE1637" s="34"/>
      <c r="IZL1637" s="35"/>
      <c r="IZM1637" s="34"/>
      <c r="IZT1637" s="35"/>
      <c r="IZU1637" s="34"/>
      <c r="JAB1637" s="35"/>
      <c r="JAC1637" s="34"/>
      <c r="JAJ1637" s="35"/>
      <c r="JAK1637" s="34"/>
      <c r="JAR1637" s="35"/>
      <c r="JAS1637" s="34"/>
      <c r="JAZ1637" s="35"/>
      <c r="JBA1637" s="34"/>
      <c r="JBH1637" s="35"/>
      <c r="JBI1637" s="34"/>
      <c r="JBP1637" s="35"/>
      <c r="JBQ1637" s="34"/>
      <c r="JBX1637" s="35"/>
      <c r="JBY1637" s="34"/>
      <c r="JCF1637" s="35"/>
      <c r="JCG1637" s="34"/>
      <c r="JCN1637" s="35"/>
      <c r="JCO1637" s="34"/>
      <c r="JCV1637" s="35"/>
      <c r="JCW1637" s="34"/>
      <c r="JDD1637" s="35"/>
      <c r="JDE1637" s="34"/>
      <c r="JDL1637" s="35"/>
      <c r="JDM1637" s="34"/>
      <c r="JDT1637" s="35"/>
      <c r="JDU1637" s="34"/>
      <c r="JEB1637" s="35"/>
      <c r="JEC1637" s="34"/>
      <c r="JEJ1637" s="35"/>
      <c r="JEK1637" s="34"/>
      <c r="JER1637" s="35"/>
      <c r="JES1637" s="34"/>
      <c r="JEZ1637" s="35"/>
      <c r="JFA1637" s="34"/>
      <c r="JFH1637" s="35"/>
      <c r="JFI1637" s="34"/>
      <c r="JFP1637" s="35"/>
      <c r="JFQ1637" s="34"/>
      <c r="JFX1637" s="35"/>
      <c r="JFY1637" s="34"/>
      <c r="JGF1637" s="35"/>
      <c r="JGG1637" s="34"/>
      <c r="JGN1637" s="35"/>
      <c r="JGO1637" s="34"/>
      <c r="JGV1637" s="35"/>
      <c r="JGW1637" s="34"/>
      <c r="JHD1637" s="35"/>
      <c r="JHE1637" s="34"/>
      <c r="JHL1637" s="35"/>
      <c r="JHM1637" s="34"/>
      <c r="JHT1637" s="35"/>
      <c r="JHU1637" s="34"/>
      <c r="JIB1637" s="35"/>
      <c r="JIC1637" s="34"/>
      <c r="JIJ1637" s="35"/>
      <c r="JIK1637" s="34"/>
      <c r="JIR1637" s="35"/>
      <c r="JIS1637" s="34"/>
      <c r="JIZ1637" s="35"/>
      <c r="JJA1637" s="34"/>
      <c r="JJH1637" s="35"/>
      <c r="JJI1637" s="34"/>
      <c r="JJP1637" s="35"/>
      <c r="JJQ1637" s="34"/>
      <c r="JJX1637" s="35"/>
      <c r="JJY1637" s="34"/>
      <c r="JKF1637" s="35"/>
      <c r="JKG1637" s="34"/>
      <c r="JKN1637" s="35"/>
      <c r="JKO1637" s="34"/>
      <c r="JKV1637" s="35"/>
      <c r="JKW1637" s="34"/>
      <c r="JLD1637" s="35"/>
      <c r="JLE1637" s="34"/>
      <c r="JLL1637" s="35"/>
      <c r="JLM1637" s="34"/>
      <c r="JLT1637" s="35"/>
      <c r="JLU1637" s="34"/>
      <c r="JMB1637" s="35"/>
      <c r="JMC1637" s="34"/>
      <c r="JMJ1637" s="35"/>
      <c r="JMK1637" s="34"/>
      <c r="JMR1637" s="35"/>
      <c r="JMS1637" s="34"/>
      <c r="JMZ1637" s="35"/>
      <c r="JNA1637" s="34"/>
      <c r="JNH1637" s="35"/>
      <c r="JNI1637" s="34"/>
      <c r="JNP1637" s="35"/>
      <c r="JNQ1637" s="34"/>
      <c r="JNX1637" s="35"/>
      <c r="JNY1637" s="34"/>
      <c r="JOF1637" s="35"/>
      <c r="JOG1637" s="34"/>
      <c r="JON1637" s="35"/>
      <c r="JOO1637" s="34"/>
      <c r="JOV1637" s="35"/>
      <c r="JOW1637" s="34"/>
      <c r="JPD1637" s="35"/>
      <c r="JPE1637" s="34"/>
      <c r="JPL1637" s="35"/>
      <c r="JPM1637" s="34"/>
      <c r="JPT1637" s="35"/>
      <c r="JPU1637" s="34"/>
      <c r="JQB1637" s="35"/>
      <c r="JQC1637" s="34"/>
      <c r="JQJ1637" s="35"/>
      <c r="JQK1637" s="34"/>
      <c r="JQR1637" s="35"/>
      <c r="JQS1637" s="34"/>
      <c r="JQZ1637" s="35"/>
      <c r="JRA1637" s="34"/>
      <c r="JRH1637" s="35"/>
      <c r="JRI1637" s="34"/>
      <c r="JRP1637" s="35"/>
      <c r="JRQ1637" s="34"/>
      <c r="JRX1637" s="35"/>
      <c r="JRY1637" s="34"/>
      <c r="JSF1637" s="35"/>
      <c r="JSG1637" s="34"/>
      <c r="JSN1637" s="35"/>
      <c r="JSO1637" s="34"/>
      <c r="JSV1637" s="35"/>
      <c r="JSW1637" s="34"/>
      <c r="JTD1637" s="35"/>
      <c r="JTE1637" s="34"/>
      <c r="JTL1637" s="35"/>
      <c r="JTM1637" s="34"/>
      <c r="JTT1637" s="35"/>
      <c r="JTU1637" s="34"/>
      <c r="JUB1637" s="35"/>
      <c r="JUC1637" s="34"/>
      <c r="JUJ1637" s="35"/>
      <c r="JUK1637" s="34"/>
      <c r="JUR1637" s="35"/>
      <c r="JUS1637" s="34"/>
      <c r="JUZ1637" s="35"/>
      <c r="JVA1637" s="34"/>
      <c r="JVH1637" s="35"/>
      <c r="JVI1637" s="34"/>
      <c r="JVP1637" s="35"/>
      <c r="JVQ1637" s="34"/>
      <c r="JVX1637" s="35"/>
      <c r="JVY1637" s="34"/>
      <c r="JWF1637" s="35"/>
      <c r="JWG1637" s="34"/>
      <c r="JWN1637" s="35"/>
      <c r="JWO1637" s="34"/>
      <c r="JWV1637" s="35"/>
      <c r="JWW1637" s="34"/>
      <c r="JXD1637" s="35"/>
      <c r="JXE1637" s="34"/>
      <c r="JXL1637" s="35"/>
      <c r="JXM1637" s="34"/>
      <c r="JXT1637" s="35"/>
      <c r="JXU1637" s="34"/>
      <c r="JYB1637" s="35"/>
      <c r="JYC1637" s="34"/>
      <c r="JYJ1637" s="35"/>
      <c r="JYK1637" s="34"/>
      <c r="JYR1637" s="35"/>
      <c r="JYS1637" s="34"/>
      <c r="JYZ1637" s="35"/>
      <c r="JZA1637" s="34"/>
      <c r="JZH1637" s="35"/>
      <c r="JZI1637" s="34"/>
      <c r="JZP1637" s="35"/>
      <c r="JZQ1637" s="34"/>
      <c r="JZX1637" s="35"/>
      <c r="JZY1637" s="34"/>
      <c r="KAF1637" s="35"/>
      <c r="KAG1637" s="34"/>
      <c r="KAN1637" s="35"/>
      <c r="KAO1637" s="34"/>
      <c r="KAV1637" s="35"/>
      <c r="KAW1637" s="34"/>
      <c r="KBD1637" s="35"/>
      <c r="KBE1637" s="34"/>
      <c r="KBL1637" s="35"/>
      <c r="KBM1637" s="34"/>
      <c r="KBT1637" s="35"/>
      <c r="KBU1637" s="34"/>
      <c r="KCB1637" s="35"/>
      <c r="KCC1637" s="34"/>
      <c r="KCJ1637" s="35"/>
      <c r="KCK1637" s="34"/>
      <c r="KCR1637" s="35"/>
      <c r="KCS1637" s="34"/>
      <c r="KCZ1637" s="35"/>
      <c r="KDA1637" s="34"/>
      <c r="KDH1637" s="35"/>
      <c r="KDI1637" s="34"/>
      <c r="KDP1637" s="35"/>
      <c r="KDQ1637" s="34"/>
      <c r="KDX1637" s="35"/>
      <c r="KDY1637" s="34"/>
      <c r="KEF1637" s="35"/>
      <c r="KEG1637" s="34"/>
      <c r="KEN1637" s="35"/>
      <c r="KEO1637" s="34"/>
      <c r="KEV1637" s="35"/>
      <c r="KEW1637" s="34"/>
      <c r="KFD1637" s="35"/>
      <c r="KFE1637" s="34"/>
      <c r="KFL1637" s="35"/>
      <c r="KFM1637" s="34"/>
      <c r="KFT1637" s="35"/>
      <c r="KFU1637" s="34"/>
      <c r="KGB1637" s="35"/>
      <c r="KGC1637" s="34"/>
      <c r="KGJ1637" s="35"/>
      <c r="KGK1637" s="34"/>
      <c r="KGR1637" s="35"/>
      <c r="KGS1637" s="34"/>
      <c r="KGZ1637" s="35"/>
      <c r="KHA1637" s="34"/>
      <c r="KHH1637" s="35"/>
      <c r="KHI1637" s="34"/>
      <c r="KHP1637" s="35"/>
      <c r="KHQ1637" s="34"/>
      <c r="KHX1637" s="35"/>
      <c r="KHY1637" s="34"/>
      <c r="KIF1637" s="35"/>
      <c r="KIG1637" s="34"/>
      <c r="KIN1637" s="35"/>
      <c r="KIO1637" s="34"/>
      <c r="KIV1637" s="35"/>
      <c r="KIW1637" s="34"/>
      <c r="KJD1637" s="35"/>
      <c r="KJE1637" s="34"/>
      <c r="KJL1637" s="35"/>
      <c r="KJM1637" s="34"/>
      <c r="KJT1637" s="35"/>
      <c r="KJU1637" s="34"/>
      <c r="KKB1637" s="35"/>
      <c r="KKC1637" s="34"/>
      <c r="KKJ1637" s="35"/>
      <c r="KKK1637" s="34"/>
      <c r="KKR1637" s="35"/>
      <c r="KKS1637" s="34"/>
      <c r="KKZ1637" s="35"/>
      <c r="KLA1637" s="34"/>
      <c r="KLH1637" s="35"/>
      <c r="KLI1637" s="34"/>
      <c r="KLP1637" s="35"/>
      <c r="KLQ1637" s="34"/>
      <c r="KLX1637" s="35"/>
      <c r="KLY1637" s="34"/>
      <c r="KMF1637" s="35"/>
      <c r="KMG1637" s="34"/>
      <c r="KMN1637" s="35"/>
      <c r="KMO1637" s="34"/>
      <c r="KMV1637" s="35"/>
      <c r="KMW1637" s="34"/>
      <c r="KND1637" s="35"/>
      <c r="KNE1637" s="34"/>
      <c r="KNL1637" s="35"/>
      <c r="KNM1637" s="34"/>
      <c r="KNT1637" s="35"/>
      <c r="KNU1637" s="34"/>
      <c r="KOB1637" s="35"/>
      <c r="KOC1637" s="34"/>
      <c r="KOJ1637" s="35"/>
      <c r="KOK1637" s="34"/>
      <c r="KOR1637" s="35"/>
      <c r="KOS1637" s="34"/>
      <c r="KOZ1637" s="35"/>
      <c r="KPA1637" s="34"/>
      <c r="KPH1637" s="35"/>
      <c r="KPI1637" s="34"/>
      <c r="KPP1637" s="35"/>
      <c r="KPQ1637" s="34"/>
      <c r="KPX1637" s="35"/>
      <c r="KPY1637" s="34"/>
      <c r="KQF1637" s="35"/>
      <c r="KQG1637" s="34"/>
      <c r="KQN1637" s="35"/>
      <c r="KQO1637" s="34"/>
      <c r="KQV1637" s="35"/>
      <c r="KQW1637" s="34"/>
      <c r="KRD1637" s="35"/>
      <c r="KRE1637" s="34"/>
      <c r="KRL1637" s="35"/>
      <c r="KRM1637" s="34"/>
      <c r="KRT1637" s="35"/>
      <c r="KRU1637" s="34"/>
      <c r="KSB1637" s="35"/>
      <c r="KSC1637" s="34"/>
      <c r="KSJ1637" s="35"/>
      <c r="KSK1637" s="34"/>
      <c r="KSR1637" s="35"/>
      <c r="KSS1637" s="34"/>
      <c r="KSZ1637" s="35"/>
      <c r="KTA1637" s="34"/>
      <c r="KTH1637" s="35"/>
      <c r="KTI1637" s="34"/>
      <c r="KTP1637" s="35"/>
      <c r="KTQ1637" s="34"/>
      <c r="KTX1637" s="35"/>
      <c r="KTY1637" s="34"/>
      <c r="KUF1637" s="35"/>
      <c r="KUG1637" s="34"/>
      <c r="KUN1637" s="35"/>
      <c r="KUO1637" s="34"/>
      <c r="KUV1637" s="35"/>
      <c r="KUW1637" s="34"/>
      <c r="KVD1637" s="35"/>
      <c r="KVE1637" s="34"/>
      <c r="KVL1637" s="35"/>
      <c r="KVM1637" s="34"/>
      <c r="KVT1637" s="35"/>
      <c r="KVU1637" s="34"/>
      <c r="KWB1637" s="35"/>
      <c r="KWC1637" s="34"/>
      <c r="KWJ1637" s="35"/>
      <c r="KWK1637" s="34"/>
      <c r="KWR1637" s="35"/>
      <c r="KWS1637" s="34"/>
      <c r="KWZ1637" s="35"/>
      <c r="KXA1637" s="34"/>
      <c r="KXH1637" s="35"/>
      <c r="KXI1637" s="34"/>
      <c r="KXP1637" s="35"/>
      <c r="KXQ1637" s="34"/>
      <c r="KXX1637" s="35"/>
      <c r="KXY1637" s="34"/>
      <c r="KYF1637" s="35"/>
      <c r="KYG1637" s="34"/>
      <c r="KYN1637" s="35"/>
      <c r="KYO1637" s="34"/>
      <c r="KYV1637" s="35"/>
      <c r="KYW1637" s="34"/>
      <c r="KZD1637" s="35"/>
      <c r="KZE1637" s="34"/>
      <c r="KZL1637" s="35"/>
      <c r="KZM1637" s="34"/>
      <c r="KZT1637" s="35"/>
      <c r="KZU1637" s="34"/>
      <c r="LAB1637" s="35"/>
      <c r="LAC1637" s="34"/>
      <c r="LAJ1637" s="35"/>
      <c r="LAK1637" s="34"/>
      <c r="LAR1637" s="35"/>
      <c r="LAS1637" s="34"/>
      <c r="LAZ1637" s="35"/>
      <c r="LBA1637" s="34"/>
      <c r="LBH1637" s="35"/>
      <c r="LBI1637" s="34"/>
      <c r="LBP1637" s="35"/>
      <c r="LBQ1637" s="34"/>
      <c r="LBX1637" s="35"/>
      <c r="LBY1637" s="34"/>
      <c r="LCF1637" s="35"/>
      <c r="LCG1637" s="34"/>
      <c r="LCN1637" s="35"/>
      <c r="LCO1637" s="34"/>
      <c r="LCV1637" s="35"/>
      <c r="LCW1637" s="34"/>
      <c r="LDD1637" s="35"/>
      <c r="LDE1637" s="34"/>
      <c r="LDL1637" s="35"/>
      <c r="LDM1637" s="34"/>
      <c r="LDT1637" s="35"/>
      <c r="LDU1637" s="34"/>
      <c r="LEB1637" s="35"/>
      <c r="LEC1637" s="34"/>
      <c r="LEJ1637" s="35"/>
      <c r="LEK1637" s="34"/>
      <c r="LER1637" s="35"/>
      <c r="LES1637" s="34"/>
      <c r="LEZ1637" s="35"/>
      <c r="LFA1637" s="34"/>
      <c r="LFH1637" s="35"/>
      <c r="LFI1637" s="34"/>
      <c r="LFP1637" s="35"/>
      <c r="LFQ1637" s="34"/>
      <c r="LFX1637" s="35"/>
      <c r="LFY1637" s="34"/>
      <c r="LGF1637" s="35"/>
      <c r="LGG1637" s="34"/>
      <c r="LGN1637" s="35"/>
      <c r="LGO1637" s="34"/>
      <c r="LGV1637" s="35"/>
      <c r="LGW1637" s="34"/>
      <c r="LHD1637" s="35"/>
      <c r="LHE1637" s="34"/>
      <c r="LHL1637" s="35"/>
      <c r="LHM1637" s="34"/>
      <c r="LHT1637" s="35"/>
      <c r="LHU1637" s="34"/>
      <c r="LIB1637" s="35"/>
      <c r="LIC1637" s="34"/>
      <c r="LIJ1637" s="35"/>
      <c r="LIK1637" s="34"/>
      <c r="LIR1637" s="35"/>
      <c r="LIS1637" s="34"/>
      <c r="LIZ1637" s="35"/>
      <c r="LJA1637" s="34"/>
      <c r="LJH1637" s="35"/>
      <c r="LJI1637" s="34"/>
      <c r="LJP1637" s="35"/>
      <c r="LJQ1637" s="34"/>
      <c r="LJX1637" s="35"/>
      <c r="LJY1637" s="34"/>
      <c r="LKF1637" s="35"/>
      <c r="LKG1637" s="34"/>
      <c r="LKN1637" s="35"/>
      <c r="LKO1637" s="34"/>
      <c r="LKV1637" s="35"/>
      <c r="LKW1637" s="34"/>
      <c r="LLD1637" s="35"/>
      <c r="LLE1637" s="34"/>
      <c r="LLL1637" s="35"/>
      <c r="LLM1637" s="34"/>
      <c r="LLT1637" s="35"/>
      <c r="LLU1637" s="34"/>
      <c r="LMB1637" s="35"/>
      <c r="LMC1637" s="34"/>
      <c r="LMJ1637" s="35"/>
      <c r="LMK1637" s="34"/>
      <c r="LMR1637" s="35"/>
      <c r="LMS1637" s="34"/>
      <c r="LMZ1637" s="35"/>
      <c r="LNA1637" s="34"/>
      <c r="LNH1637" s="35"/>
      <c r="LNI1637" s="34"/>
      <c r="LNP1637" s="35"/>
      <c r="LNQ1637" s="34"/>
      <c r="LNX1637" s="35"/>
      <c r="LNY1637" s="34"/>
      <c r="LOF1637" s="35"/>
      <c r="LOG1637" s="34"/>
      <c r="LON1637" s="35"/>
      <c r="LOO1637" s="34"/>
      <c r="LOV1637" s="35"/>
      <c r="LOW1637" s="34"/>
      <c r="LPD1637" s="35"/>
      <c r="LPE1637" s="34"/>
      <c r="LPL1637" s="35"/>
      <c r="LPM1637" s="34"/>
      <c r="LPT1637" s="35"/>
      <c r="LPU1637" s="34"/>
      <c r="LQB1637" s="35"/>
      <c r="LQC1637" s="34"/>
      <c r="LQJ1637" s="35"/>
      <c r="LQK1637" s="34"/>
      <c r="LQR1637" s="35"/>
      <c r="LQS1637" s="34"/>
      <c r="LQZ1637" s="35"/>
      <c r="LRA1637" s="34"/>
      <c r="LRH1637" s="35"/>
      <c r="LRI1637" s="34"/>
      <c r="LRP1637" s="35"/>
      <c r="LRQ1637" s="34"/>
      <c r="LRX1637" s="35"/>
      <c r="LRY1637" s="34"/>
      <c r="LSF1637" s="35"/>
      <c r="LSG1637" s="34"/>
      <c r="LSN1637" s="35"/>
      <c r="LSO1637" s="34"/>
      <c r="LSV1637" s="35"/>
      <c r="LSW1637" s="34"/>
      <c r="LTD1637" s="35"/>
      <c r="LTE1637" s="34"/>
      <c r="LTL1637" s="35"/>
      <c r="LTM1637" s="34"/>
      <c r="LTT1637" s="35"/>
      <c r="LTU1637" s="34"/>
      <c r="LUB1637" s="35"/>
      <c r="LUC1637" s="34"/>
      <c r="LUJ1637" s="35"/>
      <c r="LUK1637" s="34"/>
      <c r="LUR1637" s="35"/>
      <c r="LUS1637" s="34"/>
      <c r="LUZ1637" s="35"/>
      <c r="LVA1637" s="34"/>
      <c r="LVH1637" s="35"/>
      <c r="LVI1637" s="34"/>
      <c r="LVP1637" s="35"/>
      <c r="LVQ1637" s="34"/>
      <c r="LVX1637" s="35"/>
      <c r="LVY1637" s="34"/>
      <c r="LWF1637" s="35"/>
      <c r="LWG1637" s="34"/>
      <c r="LWN1637" s="35"/>
      <c r="LWO1637" s="34"/>
      <c r="LWV1637" s="35"/>
      <c r="LWW1637" s="34"/>
      <c r="LXD1637" s="35"/>
      <c r="LXE1637" s="34"/>
      <c r="LXL1637" s="35"/>
      <c r="LXM1637" s="34"/>
      <c r="LXT1637" s="35"/>
      <c r="LXU1637" s="34"/>
      <c r="LYB1637" s="35"/>
      <c r="LYC1637" s="34"/>
      <c r="LYJ1637" s="35"/>
      <c r="LYK1637" s="34"/>
      <c r="LYR1637" s="35"/>
      <c r="LYS1637" s="34"/>
      <c r="LYZ1637" s="35"/>
      <c r="LZA1637" s="34"/>
      <c r="LZH1637" s="35"/>
      <c r="LZI1637" s="34"/>
      <c r="LZP1637" s="35"/>
      <c r="LZQ1637" s="34"/>
      <c r="LZX1637" s="35"/>
      <c r="LZY1637" s="34"/>
      <c r="MAF1637" s="35"/>
      <c r="MAG1637" s="34"/>
      <c r="MAN1637" s="35"/>
      <c r="MAO1637" s="34"/>
      <c r="MAV1637" s="35"/>
      <c r="MAW1637" s="34"/>
      <c r="MBD1637" s="35"/>
      <c r="MBE1637" s="34"/>
      <c r="MBL1637" s="35"/>
      <c r="MBM1637" s="34"/>
      <c r="MBT1637" s="35"/>
      <c r="MBU1637" s="34"/>
      <c r="MCB1637" s="35"/>
      <c r="MCC1637" s="34"/>
      <c r="MCJ1637" s="35"/>
      <c r="MCK1637" s="34"/>
      <c r="MCR1637" s="35"/>
      <c r="MCS1637" s="34"/>
      <c r="MCZ1637" s="35"/>
      <c r="MDA1637" s="34"/>
      <c r="MDH1637" s="35"/>
      <c r="MDI1637" s="34"/>
      <c r="MDP1637" s="35"/>
      <c r="MDQ1637" s="34"/>
      <c r="MDX1637" s="35"/>
      <c r="MDY1637" s="34"/>
      <c r="MEF1637" s="35"/>
      <c r="MEG1637" s="34"/>
      <c r="MEN1637" s="35"/>
      <c r="MEO1637" s="34"/>
      <c r="MEV1637" s="35"/>
      <c r="MEW1637" s="34"/>
      <c r="MFD1637" s="35"/>
      <c r="MFE1637" s="34"/>
      <c r="MFL1637" s="35"/>
      <c r="MFM1637" s="34"/>
      <c r="MFT1637" s="35"/>
      <c r="MFU1637" s="34"/>
      <c r="MGB1637" s="35"/>
      <c r="MGC1637" s="34"/>
      <c r="MGJ1637" s="35"/>
      <c r="MGK1637" s="34"/>
      <c r="MGR1637" s="35"/>
      <c r="MGS1637" s="34"/>
      <c r="MGZ1637" s="35"/>
      <c r="MHA1637" s="34"/>
      <c r="MHH1637" s="35"/>
      <c r="MHI1637" s="34"/>
      <c r="MHP1637" s="35"/>
      <c r="MHQ1637" s="34"/>
      <c r="MHX1637" s="35"/>
      <c r="MHY1637" s="34"/>
      <c r="MIF1637" s="35"/>
      <c r="MIG1637" s="34"/>
      <c r="MIN1637" s="35"/>
      <c r="MIO1637" s="34"/>
      <c r="MIV1637" s="35"/>
      <c r="MIW1637" s="34"/>
      <c r="MJD1637" s="35"/>
      <c r="MJE1637" s="34"/>
      <c r="MJL1637" s="35"/>
      <c r="MJM1637" s="34"/>
      <c r="MJT1637" s="35"/>
      <c r="MJU1637" s="34"/>
      <c r="MKB1637" s="35"/>
      <c r="MKC1637" s="34"/>
      <c r="MKJ1637" s="35"/>
      <c r="MKK1637" s="34"/>
      <c r="MKR1637" s="35"/>
      <c r="MKS1637" s="34"/>
      <c r="MKZ1637" s="35"/>
      <c r="MLA1637" s="34"/>
      <c r="MLH1637" s="35"/>
      <c r="MLI1637" s="34"/>
      <c r="MLP1637" s="35"/>
      <c r="MLQ1637" s="34"/>
      <c r="MLX1637" s="35"/>
      <c r="MLY1637" s="34"/>
      <c r="MMF1637" s="35"/>
      <c r="MMG1637" s="34"/>
      <c r="MMN1637" s="35"/>
      <c r="MMO1637" s="34"/>
      <c r="MMV1637" s="35"/>
      <c r="MMW1637" s="34"/>
      <c r="MND1637" s="35"/>
      <c r="MNE1637" s="34"/>
      <c r="MNL1637" s="35"/>
      <c r="MNM1637" s="34"/>
      <c r="MNT1637" s="35"/>
      <c r="MNU1637" s="34"/>
      <c r="MOB1637" s="35"/>
      <c r="MOC1637" s="34"/>
      <c r="MOJ1637" s="35"/>
      <c r="MOK1637" s="34"/>
      <c r="MOR1637" s="35"/>
      <c r="MOS1637" s="34"/>
      <c r="MOZ1637" s="35"/>
      <c r="MPA1637" s="34"/>
      <c r="MPH1637" s="35"/>
      <c r="MPI1637" s="34"/>
      <c r="MPP1637" s="35"/>
      <c r="MPQ1637" s="34"/>
      <c r="MPX1637" s="35"/>
      <c r="MPY1637" s="34"/>
      <c r="MQF1637" s="35"/>
      <c r="MQG1637" s="34"/>
      <c r="MQN1637" s="35"/>
      <c r="MQO1637" s="34"/>
      <c r="MQV1637" s="35"/>
      <c r="MQW1637" s="34"/>
      <c r="MRD1637" s="35"/>
      <c r="MRE1637" s="34"/>
      <c r="MRL1637" s="35"/>
      <c r="MRM1637" s="34"/>
      <c r="MRT1637" s="35"/>
      <c r="MRU1637" s="34"/>
      <c r="MSB1637" s="35"/>
      <c r="MSC1637" s="34"/>
      <c r="MSJ1637" s="35"/>
      <c r="MSK1637" s="34"/>
      <c r="MSR1637" s="35"/>
      <c r="MSS1637" s="34"/>
      <c r="MSZ1637" s="35"/>
      <c r="MTA1637" s="34"/>
      <c r="MTH1637" s="35"/>
      <c r="MTI1637" s="34"/>
      <c r="MTP1637" s="35"/>
      <c r="MTQ1637" s="34"/>
      <c r="MTX1637" s="35"/>
      <c r="MTY1637" s="34"/>
      <c r="MUF1637" s="35"/>
      <c r="MUG1637" s="34"/>
      <c r="MUN1637" s="35"/>
      <c r="MUO1637" s="34"/>
      <c r="MUV1637" s="35"/>
      <c r="MUW1637" s="34"/>
      <c r="MVD1637" s="35"/>
      <c r="MVE1637" s="34"/>
      <c r="MVL1637" s="35"/>
      <c r="MVM1637" s="34"/>
      <c r="MVT1637" s="35"/>
      <c r="MVU1637" s="34"/>
      <c r="MWB1637" s="35"/>
      <c r="MWC1637" s="34"/>
      <c r="MWJ1637" s="35"/>
      <c r="MWK1637" s="34"/>
      <c r="MWR1637" s="35"/>
      <c r="MWS1637" s="34"/>
      <c r="MWZ1637" s="35"/>
      <c r="MXA1637" s="34"/>
      <c r="MXH1637" s="35"/>
      <c r="MXI1637" s="34"/>
      <c r="MXP1637" s="35"/>
      <c r="MXQ1637" s="34"/>
      <c r="MXX1637" s="35"/>
      <c r="MXY1637" s="34"/>
      <c r="MYF1637" s="35"/>
      <c r="MYG1637" s="34"/>
      <c r="MYN1637" s="35"/>
      <c r="MYO1637" s="34"/>
      <c r="MYV1637" s="35"/>
      <c r="MYW1637" s="34"/>
      <c r="MZD1637" s="35"/>
      <c r="MZE1637" s="34"/>
      <c r="MZL1637" s="35"/>
      <c r="MZM1637" s="34"/>
      <c r="MZT1637" s="35"/>
      <c r="MZU1637" s="34"/>
      <c r="NAB1637" s="35"/>
      <c r="NAC1637" s="34"/>
      <c r="NAJ1637" s="35"/>
      <c r="NAK1637" s="34"/>
      <c r="NAR1637" s="35"/>
      <c r="NAS1637" s="34"/>
      <c r="NAZ1637" s="35"/>
      <c r="NBA1637" s="34"/>
      <c r="NBH1637" s="35"/>
      <c r="NBI1637" s="34"/>
      <c r="NBP1637" s="35"/>
      <c r="NBQ1637" s="34"/>
      <c r="NBX1637" s="35"/>
      <c r="NBY1637" s="34"/>
      <c r="NCF1637" s="35"/>
      <c r="NCG1637" s="34"/>
      <c r="NCN1637" s="35"/>
      <c r="NCO1637" s="34"/>
      <c r="NCV1637" s="35"/>
      <c r="NCW1637" s="34"/>
      <c r="NDD1637" s="35"/>
      <c r="NDE1637" s="34"/>
      <c r="NDL1637" s="35"/>
      <c r="NDM1637" s="34"/>
      <c r="NDT1637" s="35"/>
      <c r="NDU1637" s="34"/>
      <c r="NEB1637" s="35"/>
      <c r="NEC1637" s="34"/>
      <c r="NEJ1637" s="35"/>
      <c r="NEK1637" s="34"/>
      <c r="NER1637" s="35"/>
      <c r="NES1637" s="34"/>
      <c r="NEZ1637" s="35"/>
      <c r="NFA1637" s="34"/>
      <c r="NFH1637" s="35"/>
      <c r="NFI1637" s="34"/>
      <c r="NFP1637" s="35"/>
      <c r="NFQ1637" s="34"/>
      <c r="NFX1637" s="35"/>
      <c r="NFY1637" s="34"/>
      <c r="NGF1637" s="35"/>
      <c r="NGG1637" s="34"/>
      <c r="NGN1637" s="35"/>
      <c r="NGO1637" s="34"/>
      <c r="NGV1637" s="35"/>
      <c r="NGW1637" s="34"/>
      <c r="NHD1637" s="35"/>
      <c r="NHE1637" s="34"/>
      <c r="NHL1637" s="35"/>
      <c r="NHM1637" s="34"/>
      <c r="NHT1637" s="35"/>
      <c r="NHU1637" s="34"/>
      <c r="NIB1637" s="35"/>
      <c r="NIC1637" s="34"/>
      <c r="NIJ1637" s="35"/>
      <c r="NIK1637" s="34"/>
      <c r="NIR1637" s="35"/>
      <c r="NIS1637" s="34"/>
      <c r="NIZ1637" s="35"/>
      <c r="NJA1637" s="34"/>
      <c r="NJH1637" s="35"/>
      <c r="NJI1637" s="34"/>
      <c r="NJP1637" s="35"/>
      <c r="NJQ1637" s="34"/>
      <c r="NJX1637" s="35"/>
      <c r="NJY1637" s="34"/>
      <c r="NKF1637" s="35"/>
      <c r="NKG1637" s="34"/>
      <c r="NKN1637" s="35"/>
      <c r="NKO1637" s="34"/>
      <c r="NKV1637" s="35"/>
      <c r="NKW1637" s="34"/>
      <c r="NLD1637" s="35"/>
      <c r="NLE1637" s="34"/>
      <c r="NLL1637" s="35"/>
      <c r="NLM1637" s="34"/>
      <c r="NLT1637" s="35"/>
      <c r="NLU1637" s="34"/>
      <c r="NMB1637" s="35"/>
      <c r="NMC1637" s="34"/>
      <c r="NMJ1637" s="35"/>
      <c r="NMK1637" s="34"/>
      <c r="NMR1637" s="35"/>
      <c r="NMS1637" s="34"/>
      <c r="NMZ1637" s="35"/>
      <c r="NNA1637" s="34"/>
      <c r="NNH1637" s="35"/>
      <c r="NNI1637" s="34"/>
      <c r="NNP1637" s="35"/>
      <c r="NNQ1637" s="34"/>
      <c r="NNX1637" s="35"/>
      <c r="NNY1637" s="34"/>
      <c r="NOF1637" s="35"/>
      <c r="NOG1637" s="34"/>
      <c r="NON1637" s="35"/>
      <c r="NOO1637" s="34"/>
      <c r="NOV1637" s="35"/>
      <c r="NOW1637" s="34"/>
      <c r="NPD1637" s="35"/>
      <c r="NPE1637" s="34"/>
      <c r="NPL1637" s="35"/>
      <c r="NPM1637" s="34"/>
      <c r="NPT1637" s="35"/>
      <c r="NPU1637" s="34"/>
      <c r="NQB1637" s="35"/>
      <c r="NQC1637" s="34"/>
      <c r="NQJ1637" s="35"/>
      <c r="NQK1637" s="34"/>
      <c r="NQR1637" s="35"/>
      <c r="NQS1637" s="34"/>
      <c r="NQZ1637" s="35"/>
      <c r="NRA1637" s="34"/>
      <c r="NRH1637" s="35"/>
      <c r="NRI1637" s="34"/>
      <c r="NRP1637" s="35"/>
      <c r="NRQ1637" s="34"/>
      <c r="NRX1637" s="35"/>
      <c r="NRY1637" s="34"/>
      <c r="NSF1637" s="35"/>
      <c r="NSG1637" s="34"/>
      <c r="NSN1637" s="35"/>
      <c r="NSO1637" s="34"/>
      <c r="NSV1637" s="35"/>
      <c r="NSW1637" s="34"/>
      <c r="NTD1637" s="35"/>
      <c r="NTE1637" s="34"/>
      <c r="NTL1637" s="35"/>
      <c r="NTM1637" s="34"/>
      <c r="NTT1637" s="35"/>
      <c r="NTU1637" s="34"/>
      <c r="NUB1637" s="35"/>
      <c r="NUC1637" s="34"/>
      <c r="NUJ1637" s="35"/>
      <c r="NUK1637" s="34"/>
      <c r="NUR1637" s="35"/>
      <c r="NUS1637" s="34"/>
      <c r="NUZ1637" s="35"/>
      <c r="NVA1637" s="34"/>
      <c r="NVH1637" s="35"/>
      <c r="NVI1637" s="34"/>
      <c r="NVP1637" s="35"/>
      <c r="NVQ1637" s="34"/>
      <c r="NVX1637" s="35"/>
      <c r="NVY1637" s="34"/>
      <c r="NWF1637" s="35"/>
      <c r="NWG1637" s="34"/>
      <c r="NWN1637" s="35"/>
      <c r="NWO1637" s="34"/>
      <c r="NWV1637" s="35"/>
      <c r="NWW1637" s="34"/>
      <c r="NXD1637" s="35"/>
      <c r="NXE1637" s="34"/>
      <c r="NXL1637" s="35"/>
      <c r="NXM1637" s="34"/>
      <c r="NXT1637" s="35"/>
      <c r="NXU1637" s="34"/>
      <c r="NYB1637" s="35"/>
      <c r="NYC1637" s="34"/>
      <c r="NYJ1637" s="35"/>
      <c r="NYK1637" s="34"/>
      <c r="NYR1637" s="35"/>
      <c r="NYS1637" s="34"/>
      <c r="NYZ1637" s="35"/>
      <c r="NZA1637" s="34"/>
      <c r="NZH1637" s="35"/>
      <c r="NZI1637" s="34"/>
      <c r="NZP1637" s="35"/>
      <c r="NZQ1637" s="34"/>
      <c r="NZX1637" s="35"/>
      <c r="NZY1637" s="34"/>
      <c r="OAF1637" s="35"/>
      <c r="OAG1637" s="34"/>
      <c r="OAN1637" s="35"/>
      <c r="OAO1637" s="34"/>
      <c r="OAV1637" s="35"/>
      <c r="OAW1637" s="34"/>
      <c r="OBD1637" s="35"/>
      <c r="OBE1637" s="34"/>
      <c r="OBL1637" s="35"/>
      <c r="OBM1637" s="34"/>
      <c r="OBT1637" s="35"/>
      <c r="OBU1637" s="34"/>
      <c r="OCB1637" s="35"/>
      <c r="OCC1637" s="34"/>
      <c r="OCJ1637" s="35"/>
      <c r="OCK1637" s="34"/>
      <c r="OCR1637" s="35"/>
      <c r="OCS1637" s="34"/>
      <c r="OCZ1637" s="35"/>
      <c r="ODA1637" s="34"/>
      <c r="ODH1637" s="35"/>
      <c r="ODI1637" s="34"/>
      <c r="ODP1637" s="35"/>
      <c r="ODQ1637" s="34"/>
      <c r="ODX1637" s="35"/>
      <c r="ODY1637" s="34"/>
      <c r="OEF1637" s="35"/>
      <c r="OEG1637" s="34"/>
      <c r="OEN1637" s="35"/>
      <c r="OEO1637" s="34"/>
      <c r="OEV1637" s="35"/>
      <c r="OEW1637" s="34"/>
      <c r="OFD1637" s="35"/>
      <c r="OFE1637" s="34"/>
      <c r="OFL1637" s="35"/>
      <c r="OFM1637" s="34"/>
      <c r="OFT1637" s="35"/>
      <c r="OFU1637" s="34"/>
      <c r="OGB1637" s="35"/>
      <c r="OGC1637" s="34"/>
      <c r="OGJ1637" s="35"/>
      <c r="OGK1637" s="34"/>
      <c r="OGR1637" s="35"/>
      <c r="OGS1637" s="34"/>
      <c r="OGZ1637" s="35"/>
      <c r="OHA1637" s="34"/>
      <c r="OHH1637" s="35"/>
      <c r="OHI1637" s="34"/>
      <c r="OHP1637" s="35"/>
      <c r="OHQ1637" s="34"/>
      <c r="OHX1637" s="35"/>
      <c r="OHY1637" s="34"/>
      <c r="OIF1637" s="35"/>
      <c r="OIG1637" s="34"/>
      <c r="OIN1637" s="35"/>
      <c r="OIO1637" s="34"/>
      <c r="OIV1637" s="35"/>
      <c r="OIW1637" s="34"/>
      <c r="OJD1637" s="35"/>
      <c r="OJE1637" s="34"/>
      <c r="OJL1637" s="35"/>
      <c r="OJM1637" s="34"/>
      <c r="OJT1637" s="35"/>
      <c r="OJU1637" s="34"/>
      <c r="OKB1637" s="35"/>
      <c r="OKC1637" s="34"/>
      <c r="OKJ1637" s="35"/>
      <c r="OKK1637" s="34"/>
      <c r="OKR1637" s="35"/>
      <c r="OKS1637" s="34"/>
      <c r="OKZ1637" s="35"/>
      <c r="OLA1637" s="34"/>
      <c r="OLH1637" s="35"/>
      <c r="OLI1637" s="34"/>
      <c r="OLP1637" s="35"/>
      <c r="OLQ1637" s="34"/>
      <c r="OLX1637" s="35"/>
      <c r="OLY1637" s="34"/>
      <c r="OMF1637" s="35"/>
      <c r="OMG1637" s="34"/>
      <c r="OMN1637" s="35"/>
      <c r="OMO1637" s="34"/>
      <c r="OMV1637" s="35"/>
      <c r="OMW1637" s="34"/>
      <c r="OND1637" s="35"/>
      <c r="ONE1637" s="34"/>
      <c r="ONL1637" s="35"/>
      <c r="ONM1637" s="34"/>
      <c r="ONT1637" s="35"/>
      <c r="ONU1637" s="34"/>
      <c r="OOB1637" s="35"/>
      <c r="OOC1637" s="34"/>
      <c r="OOJ1637" s="35"/>
      <c r="OOK1637" s="34"/>
      <c r="OOR1637" s="35"/>
      <c r="OOS1637" s="34"/>
      <c r="OOZ1637" s="35"/>
      <c r="OPA1637" s="34"/>
      <c r="OPH1637" s="35"/>
      <c r="OPI1637" s="34"/>
      <c r="OPP1637" s="35"/>
      <c r="OPQ1637" s="34"/>
      <c r="OPX1637" s="35"/>
      <c r="OPY1637" s="34"/>
      <c r="OQF1637" s="35"/>
      <c r="OQG1637" s="34"/>
      <c r="OQN1637" s="35"/>
      <c r="OQO1637" s="34"/>
      <c r="OQV1637" s="35"/>
      <c r="OQW1637" s="34"/>
      <c r="ORD1637" s="35"/>
      <c r="ORE1637" s="34"/>
      <c r="ORL1637" s="35"/>
      <c r="ORM1637" s="34"/>
      <c r="ORT1637" s="35"/>
      <c r="ORU1637" s="34"/>
      <c r="OSB1637" s="35"/>
      <c r="OSC1637" s="34"/>
      <c r="OSJ1637" s="35"/>
      <c r="OSK1637" s="34"/>
      <c r="OSR1637" s="35"/>
      <c r="OSS1637" s="34"/>
      <c r="OSZ1637" s="35"/>
      <c r="OTA1637" s="34"/>
      <c r="OTH1637" s="35"/>
      <c r="OTI1637" s="34"/>
      <c r="OTP1637" s="35"/>
      <c r="OTQ1637" s="34"/>
      <c r="OTX1637" s="35"/>
      <c r="OTY1637" s="34"/>
      <c r="OUF1637" s="35"/>
      <c r="OUG1637" s="34"/>
      <c r="OUN1637" s="35"/>
      <c r="OUO1637" s="34"/>
      <c r="OUV1637" s="35"/>
      <c r="OUW1637" s="34"/>
      <c r="OVD1637" s="35"/>
      <c r="OVE1637" s="34"/>
      <c r="OVL1637" s="35"/>
      <c r="OVM1637" s="34"/>
      <c r="OVT1637" s="35"/>
      <c r="OVU1637" s="34"/>
      <c r="OWB1637" s="35"/>
      <c r="OWC1637" s="34"/>
      <c r="OWJ1637" s="35"/>
      <c r="OWK1637" s="34"/>
      <c r="OWR1637" s="35"/>
      <c r="OWS1637" s="34"/>
      <c r="OWZ1637" s="35"/>
      <c r="OXA1637" s="34"/>
      <c r="OXH1637" s="35"/>
      <c r="OXI1637" s="34"/>
      <c r="OXP1637" s="35"/>
      <c r="OXQ1637" s="34"/>
      <c r="OXX1637" s="35"/>
      <c r="OXY1637" s="34"/>
      <c r="OYF1637" s="35"/>
      <c r="OYG1637" s="34"/>
      <c r="OYN1637" s="35"/>
      <c r="OYO1637" s="34"/>
      <c r="OYV1637" s="35"/>
      <c r="OYW1637" s="34"/>
      <c r="OZD1637" s="35"/>
      <c r="OZE1637" s="34"/>
      <c r="OZL1637" s="35"/>
      <c r="OZM1637" s="34"/>
      <c r="OZT1637" s="35"/>
      <c r="OZU1637" s="34"/>
      <c r="PAB1637" s="35"/>
      <c r="PAC1637" s="34"/>
      <c r="PAJ1637" s="35"/>
      <c r="PAK1637" s="34"/>
      <c r="PAR1637" s="35"/>
      <c r="PAS1637" s="34"/>
      <c r="PAZ1637" s="35"/>
      <c r="PBA1637" s="34"/>
      <c r="PBH1637" s="35"/>
      <c r="PBI1637" s="34"/>
      <c r="PBP1637" s="35"/>
      <c r="PBQ1637" s="34"/>
      <c r="PBX1637" s="35"/>
      <c r="PBY1637" s="34"/>
      <c r="PCF1637" s="35"/>
      <c r="PCG1637" s="34"/>
      <c r="PCN1637" s="35"/>
      <c r="PCO1637" s="34"/>
      <c r="PCV1637" s="35"/>
      <c r="PCW1637" s="34"/>
      <c r="PDD1637" s="35"/>
      <c r="PDE1637" s="34"/>
      <c r="PDL1637" s="35"/>
      <c r="PDM1637" s="34"/>
      <c r="PDT1637" s="35"/>
      <c r="PDU1637" s="34"/>
      <c r="PEB1637" s="35"/>
      <c r="PEC1637" s="34"/>
      <c r="PEJ1637" s="35"/>
      <c r="PEK1637" s="34"/>
      <c r="PER1637" s="35"/>
      <c r="PES1637" s="34"/>
      <c r="PEZ1637" s="35"/>
      <c r="PFA1637" s="34"/>
      <c r="PFH1637" s="35"/>
      <c r="PFI1637" s="34"/>
      <c r="PFP1637" s="35"/>
      <c r="PFQ1637" s="34"/>
      <c r="PFX1637" s="35"/>
      <c r="PFY1637" s="34"/>
      <c r="PGF1637" s="35"/>
      <c r="PGG1637" s="34"/>
      <c r="PGN1637" s="35"/>
      <c r="PGO1637" s="34"/>
      <c r="PGV1637" s="35"/>
      <c r="PGW1637" s="34"/>
      <c r="PHD1637" s="35"/>
      <c r="PHE1637" s="34"/>
      <c r="PHL1637" s="35"/>
      <c r="PHM1637" s="34"/>
      <c r="PHT1637" s="35"/>
      <c r="PHU1637" s="34"/>
      <c r="PIB1637" s="35"/>
      <c r="PIC1637" s="34"/>
      <c r="PIJ1637" s="35"/>
      <c r="PIK1637" s="34"/>
      <c r="PIR1637" s="35"/>
      <c r="PIS1637" s="34"/>
      <c r="PIZ1637" s="35"/>
      <c r="PJA1637" s="34"/>
      <c r="PJH1637" s="35"/>
      <c r="PJI1637" s="34"/>
      <c r="PJP1637" s="35"/>
      <c r="PJQ1637" s="34"/>
      <c r="PJX1637" s="35"/>
      <c r="PJY1637" s="34"/>
      <c r="PKF1637" s="35"/>
      <c r="PKG1637" s="34"/>
      <c r="PKN1637" s="35"/>
      <c r="PKO1637" s="34"/>
      <c r="PKV1637" s="35"/>
      <c r="PKW1637" s="34"/>
      <c r="PLD1637" s="35"/>
      <c r="PLE1637" s="34"/>
      <c r="PLL1637" s="35"/>
      <c r="PLM1637" s="34"/>
      <c r="PLT1637" s="35"/>
      <c r="PLU1637" s="34"/>
      <c r="PMB1637" s="35"/>
      <c r="PMC1637" s="34"/>
      <c r="PMJ1637" s="35"/>
      <c r="PMK1637" s="34"/>
      <c r="PMR1637" s="35"/>
      <c r="PMS1637" s="34"/>
      <c r="PMZ1637" s="35"/>
      <c r="PNA1637" s="34"/>
      <c r="PNH1637" s="35"/>
      <c r="PNI1637" s="34"/>
      <c r="PNP1637" s="35"/>
      <c r="PNQ1637" s="34"/>
      <c r="PNX1637" s="35"/>
      <c r="PNY1637" s="34"/>
      <c r="POF1637" s="35"/>
      <c r="POG1637" s="34"/>
      <c r="PON1637" s="35"/>
      <c r="POO1637" s="34"/>
      <c r="POV1637" s="35"/>
      <c r="POW1637" s="34"/>
      <c r="PPD1637" s="35"/>
      <c r="PPE1637" s="34"/>
      <c r="PPL1637" s="35"/>
      <c r="PPM1637" s="34"/>
      <c r="PPT1637" s="35"/>
      <c r="PPU1637" s="34"/>
      <c r="PQB1637" s="35"/>
      <c r="PQC1637" s="34"/>
      <c r="PQJ1637" s="35"/>
      <c r="PQK1637" s="34"/>
      <c r="PQR1637" s="35"/>
      <c r="PQS1637" s="34"/>
      <c r="PQZ1637" s="35"/>
      <c r="PRA1637" s="34"/>
      <c r="PRH1637" s="35"/>
      <c r="PRI1637" s="34"/>
      <c r="PRP1637" s="35"/>
      <c r="PRQ1637" s="34"/>
      <c r="PRX1637" s="35"/>
      <c r="PRY1637" s="34"/>
      <c r="PSF1637" s="35"/>
      <c r="PSG1637" s="34"/>
      <c r="PSN1637" s="35"/>
      <c r="PSO1637" s="34"/>
      <c r="PSV1637" s="35"/>
      <c r="PSW1637" s="34"/>
      <c r="PTD1637" s="35"/>
      <c r="PTE1637" s="34"/>
      <c r="PTL1637" s="35"/>
      <c r="PTM1637" s="34"/>
      <c r="PTT1637" s="35"/>
      <c r="PTU1637" s="34"/>
      <c r="PUB1637" s="35"/>
      <c r="PUC1637" s="34"/>
      <c r="PUJ1637" s="35"/>
      <c r="PUK1637" s="34"/>
      <c r="PUR1637" s="35"/>
      <c r="PUS1637" s="34"/>
      <c r="PUZ1637" s="35"/>
      <c r="PVA1637" s="34"/>
      <c r="PVH1637" s="35"/>
      <c r="PVI1637" s="34"/>
      <c r="PVP1637" s="35"/>
      <c r="PVQ1637" s="34"/>
      <c r="PVX1637" s="35"/>
      <c r="PVY1637" s="34"/>
      <c r="PWF1637" s="35"/>
      <c r="PWG1637" s="34"/>
      <c r="PWN1637" s="35"/>
      <c r="PWO1637" s="34"/>
      <c r="PWV1637" s="35"/>
      <c r="PWW1637" s="34"/>
      <c r="PXD1637" s="35"/>
      <c r="PXE1637" s="34"/>
      <c r="PXL1637" s="35"/>
      <c r="PXM1637" s="34"/>
      <c r="PXT1637" s="35"/>
      <c r="PXU1637" s="34"/>
      <c r="PYB1637" s="35"/>
      <c r="PYC1637" s="34"/>
      <c r="PYJ1637" s="35"/>
      <c r="PYK1637" s="34"/>
      <c r="PYR1637" s="35"/>
      <c r="PYS1637" s="34"/>
      <c r="PYZ1637" s="35"/>
      <c r="PZA1637" s="34"/>
      <c r="PZH1637" s="35"/>
      <c r="PZI1637" s="34"/>
      <c r="PZP1637" s="35"/>
      <c r="PZQ1637" s="34"/>
      <c r="PZX1637" s="35"/>
      <c r="PZY1637" s="34"/>
      <c r="QAF1637" s="35"/>
      <c r="QAG1637" s="34"/>
      <c r="QAN1637" s="35"/>
      <c r="QAO1637" s="34"/>
      <c r="QAV1637" s="35"/>
      <c r="QAW1637" s="34"/>
      <c r="QBD1637" s="35"/>
      <c r="QBE1637" s="34"/>
      <c r="QBL1637" s="35"/>
      <c r="QBM1637" s="34"/>
      <c r="QBT1637" s="35"/>
      <c r="QBU1637" s="34"/>
      <c r="QCB1637" s="35"/>
      <c r="QCC1637" s="34"/>
      <c r="QCJ1637" s="35"/>
      <c r="QCK1637" s="34"/>
      <c r="QCR1637" s="35"/>
      <c r="QCS1637" s="34"/>
      <c r="QCZ1637" s="35"/>
      <c r="QDA1637" s="34"/>
      <c r="QDH1637" s="35"/>
      <c r="QDI1637" s="34"/>
      <c r="QDP1637" s="35"/>
      <c r="QDQ1637" s="34"/>
      <c r="QDX1637" s="35"/>
      <c r="QDY1637" s="34"/>
      <c r="QEF1637" s="35"/>
      <c r="QEG1637" s="34"/>
      <c r="QEN1637" s="35"/>
      <c r="QEO1637" s="34"/>
      <c r="QEV1637" s="35"/>
      <c r="QEW1637" s="34"/>
      <c r="QFD1637" s="35"/>
      <c r="QFE1637" s="34"/>
      <c r="QFL1637" s="35"/>
      <c r="QFM1637" s="34"/>
      <c r="QFT1637" s="35"/>
      <c r="QFU1637" s="34"/>
      <c r="QGB1637" s="35"/>
      <c r="QGC1637" s="34"/>
      <c r="QGJ1637" s="35"/>
      <c r="QGK1637" s="34"/>
      <c r="QGR1637" s="35"/>
      <c r="QGS1637" s="34"/>
      <c r="QGZ1637" s="35"/>
      <c r="QHA1637" s="34"/>
      <c r="QHH1637" s="35"/>
      <c r="QHI1637" s="34"/>
      <c r="QHP1637" s="35"/>
      <c r="QHQ1637" s="34"/>
      <c r="QHX1637" s="35"/>
      <c r="QHY1637" s="34"/>
      <c r="QIF1637" s="35"/>
      <c r="QIG1637" s="34"/>
      <c r="QIN1637" s="35"/>
      <c r="QIO1637" s="34"/>
      <c r="QIV1637" s="35"/>
      <c r="QIW1637" s="34"/>
      <c r="QJD1637" s="35"/>
      <c r="QJE1637" s="34"/>
      <c r="QJL1637" s="35"/>
      <c r="QJM1637" s="34"/>
      <c r="QJT1637" s="35"/>
      <c r="QJU1637" s="34"/>
      <c r="QKB1637" s="35"/>
      <c r="QKC1637" s="34"/>
      <c r="QKJ1637" s="35"/>
      <c r="QKK1637" s="34"/>
      <c r="QKR1637" s="35"/>
      <c r="QKS1637" s="34"/>
      <c r="QKZ1637" s="35"/>
      <c r="QLA1637" s="34"/>
      <c r="QLH1637" s="35"/>
      <c r="QLI1637" s="34"/>
      <c r="QLP1637" s="35"/>
      <c r="QLQ1637" s="34"/>
      <c r="QLX1637" s="35"/>
      <c r="QLY1637" s="34"/>
      <c r="QMF1637" s="35"/>
      <c r="QMG1637" s="34"/>
      <c r="QMN1637" s="35"/>
      <c r="QMO1637" s="34"/>
      <c r="QMV1637" s="35"/>
      <c r="QMW1637" s="34"/>
      <c r="QND1637" s="35"/>
      <c r="QNE1637" s="34"/>
      <c r="QNL1637" s="35"/>
      <c r="QNM1637" s="34"/>
      <c r="QNT1637" s="35"/>
      <c r="QNU1637" s="34"/>
      <c r="QOB1637" s="35"/>
      <c r="QOC1637" s="34"/>
      <c r="QOJ1637" s="35"/>
      <c r="QOK1637" s="34"/>
      <c r="QOR1637" s="35"/>
      <c r="QOS1637" s="34"/>
      <c r="QOZ1637" s="35"/>
      <c r="QPA1637" s="34"/>
      <c r="QPH1637" s="35"/>
      <c r="QPI1637" s="34"/>
      <c r="QPP1637" s="35"/>
      <c r="QPQ1637" s="34"/>
      <c r="QPX1637" s="35"/>
      <c r="QPY1637" s="34"/>
      <c r="QQF1637" s="35"/>
      <c r="QQG1637" s="34"/>
      <c r="QQN1637" s="35"/>
      <c r="QQO1637" s="34"/>
      <c r="QQV1637" s="35"/>
      <c r="QQW1637" s="34"/>
      <c r="QRD1637" s="35"/>
      <c r="QRE1637" s="34"/>
      <c r="QRL1637" s="35"/>
      <c r="QRM1637" s="34"/>
      <c r="QRT1637" s="35"/>
      <c r="QRU1637" s="34"/>
      <c r="QSB1637" s="35"/>
      <c r="QSC1637" s="34"/>
      <c r="QSJ1637" s="35"/>
      <c r="QSK1637" s="34"/>
      <c r="QSR1637" s="35"/>
      <c r="QSS1637" s="34"/>
      <c r="QSZ1637" s="35"/>
      <c r="QTA1637" s="34"/>
      <c r="QTH1637" s="35"/>
      <c r="QTI1637" s="34"/>
      <c r="QTP1637" s="35"/>
      <c r="QTQ1637" s="34"/>
      <c r="QTX1637" s="35"/>
      <c r="QTY1637" s="34"/>
      <c r="QUF1637" s="35"/>
      <c r="QUG1637" s="34"/>
      <c r="QUN1637" s="35"/>
      <c r="QUO1637" s="34"/>
      <c r="QUV1637" s="35"/>
      <c r="QUW1637" s="34"/>
      <c r="QVD1637" s="35"/>
      <c r="QVE1637" s="34"/>
      <c r="QVL1637" s="35"/>
      <c r="QVM1637" s="34"/>
      <c r="QVT1637" s="35"/>
      <c r="QVU1637" s="34"/>
      <c r="QWB1637" s="35"/>
      <c r="QWC1637" s="34"/>
      <c r="QWJ1637" s="35"/>
      <c r="QWK1637" s="34"/>
      <c r="QWR1637" s="35"/>
      <c r="QWS1637" s="34"/>
      <c r="QWZ1637" s="35"/>
      <c r="QXA1637" s="34"/>
      <c r="QXH1637" s="35"/>
      <c r="QXI1637" s="34"/>
      <c r="QXP1637" s="35"/>
      <c r="QXQ1637" s="34"/>
      <c r="QXX1637" s="35"/>
      <c r="QXY1637" s="34"/>
      <c r="QYF1637" s="35"/>
      <c r="QYG1637" s="34"/>
      <c r="QYN1637" s="35"/>
      <c r="QYO1637" s="34"/>
      <c r="QYV1637" s="35"/>
      <c r="QYW1637" s="34"/>
      <c r="QZD1637" s="35"/>
      <c r="QZE1637" s="34"/>
      <c r="QZL1637" s="35"/>
      <c r="QZM1637" s="34"/>
      <c r="QZT1637" s="35"/>
      <c r="QZU1637" s="34"/>
      <c r="RAB1637" s="35"/>
      <c r="RAC1637" s="34"/>
      <c r="RAJ1637" s="35"/>
      <c r="RAK1637" s="34"/>
      <c r="RAR1637" s="35"/>
      <c r="RAS1637" s="34"/>
      <c r="RAZ1637" s="35"/>
      <c r="RBA1637" s="34"/>
      <c r="RBH1637" s="35"/>
      <c r="RBI1637" s="34"/>
      <c r="RBP1637" s="35"/>
      <c r="RBQ1637" s="34"/>
      <c r="RBX1637" s="35"/>
      <c r="RBY1637" s="34"/>
      <c r="RCF1637" s="35"/>
      <c r="RCG1637" s="34"/>
      <c r="RCN1637" s="35"/>
      <c r="RCO1637" s="34"/>
      <c r="RCV1637" s="35"/>
      <c r="RCW1637" s="34"/>
      <c r="RDD1637" s="35"/>
      <c r="RDE1637" s="34"/>
      <c r="RDL1637" s="35"/>
      <c r="RDM1637" s="34"/>
      <c r="RDT1637" s="35"/>
      <c r="RDU1637" s="34"/>
      <c r="REB1637" s="35"/>
      <c r="REC1637" s="34"/>
      <c r="REJ1637" s="35"/>
      <c r="REK1637" s="34"/>
      <c r="RER1637" s="35"/>
      <c r="RES1637" s="34"/>
      <c r="REZ1637" s="35"/>
      <c r="RFA1637" s="34"/>
      <c r="RFH1637" s="35"/>
      <c r="RFI1637" s="34"/>
      <c r="RFP1637" s="35"/>
      <c r="RFQ1637" s="34"/>
      <c r="RFX1637" s="35"/>
      <c r="RFY1637" s="34"/>
      <c r="RGF1637" s="35"/>
      <c r="RGG1637" s="34"/>
      <c r="RGN1637" s="35"/>
      <c r="RGO1637" s="34"/>
      <c r="RGV1637" s="35"/>
      <c r="RGW1637" s="34"/>
      <c r="RHD1637" s="35"/>
      <c r="RHE1637" s="34"/>
      <c r="RHL1637" s="35"/>
      <c r="RHM1637" s="34"/>
      <c r="RHT1637" s="35"/>
      <c r="RHU1637" s="34"/>
      <c r="RIB1637" s="35"/>
      <c r="RIC1637" s="34"/>
      <c r="RIJ1637" s="35"/>
      <c r="RIK1637" s="34"/>
      <c r="RIR1637" s="35"/>
      <c r="RIS1637" s="34"/>
      <c r="RIZ1637" s="35"/>
      <c r="RJA1637" s="34"/>
      <c r="RJH1637" s="35"/>
      <c r="RJI1637" s="34"/>
      <c r="RJP1637" s="35"/>
      <c r="RJQ1637" s="34"/>
      <c r="RJX1637" s="35"/>
      <c r="RJY1637" s="34"/>
      <c r="RKF1637" s="35"/>
      <c r="RKG1637" s="34"/>
      <c r="RKN1637" s="35"/>
      <c r="RKO1637" s="34"/>
      <c r="RKV1637" s="35"/>
      <c r="RKW1637" s="34"/>
      <c r="RLD1637" s="35"/>
      <c r="RLE1637" s="34"/>
      <c r="RLL1637" s="35"/>
      <c r="RLM1637" s="34"/>
      <c r="RLT1637" s="35"/>
      <c r="RLU1637" s="34"/>
      <c r="RMB1637" s="35"/>
      <c r="RMC1637" s="34"/>
      <c r="RMJ1637" s="35"/>
      <c r="RMK1637" s="34"/>
      <c r="RMR1637" s="35"/>
      <c r="RMS1637" s="34"/>
      <c r="RMZ1637" s="35"/>
      <c r="RNA1637" s="34"/>
      <c r="RNH1637" s="35"/>
      <c r="RNI1637" s="34"/>
      <c r="RNP1637" s="35"/>
      <c r="RNQ1637" s="34"/>
      <c r="RNX1637" s="35"/>
      <c r="RNY1637" s="34"/>
      <c r="ROF1637" s="35"/>
      <c r="ROG1637" s="34"/>
      <c r="RON1637" s="35"/>
      <c r="ROO1637" s="34"/>
      <c r="ROV1637" s="35"/>
      <c r="ROW1637" s="34"/>
      <c r="RPD1637" s="35"/>
      <c r="RPE1637" s="34"/>
      <c r="RPL1637" s="35"/>
      <c r="RPM1637" s="34"/>
      <c r="RPT1637" s="35"/>
      <c r="RPU1637" s="34"/>
      <c r="RQB1637" s="35"/>
      <c r="RQC1637" s="34"/>
      <c r="RQJ1637" s="35"/>
      <c r="RQK1637" s="34"/>
      <c r="RQR1637" s="35"/>
      <c r="RQS1637" s="34"/>
      <c r="RQZ1637" s="35"/>
      <c r="RRA1637" s="34"/>
      <c r="RRH1637" s="35"/>
      <c r="RRI1637" s="34"/>
      <c r="RRP1637" s="35"/>
      <c r="RRQ1637" s="34"/>
      <c r="RRX1637" s="35"/>
      <c r="RRY1637" s="34"/>
      <c r="RSF1637" s="35"/>
      <c r="RSG1637" s="34"/>
      <c r="RSN1637" s="35"/>
      <c r="RSO1637" s="34"/>
      <c r="RSV1637" s="35"/>
      <c r="RSW1637" s="34"/>
      <c r="RTD1637" s="35"/>
      <c r="RTE1637" s="34"/>
      <c r="RTL1637" s="35"/>
      <c r="RTM1637" s="34"/>
      <c r="RTT1637" s="35"/>
      <c r="RTU1637" s="34"/>
      <c r="RUB1637" s="35"/>
      <c r="RUC1637" s="34"/>
      <c r="RUJ1637" s="35"/>
      <c r="RUK1637" s="34"/>
      <c r="RUR1637" s="35"/>
      <c r="RUS1637" s="34"/>
      <c r="RUZ1637" s="35"/>
      <c r="RVA1637" s="34"/>
      <c r="RVH1637" s="35"/>
      <c r="RVI1637" s="34"/>
      <c r="RVP1637" s="35"/>
      <c r="RVQ1637" s="34"/>
      <c r="RVX1637" s="35"/>
      <c r="RVY1637" s="34"/>
      <c r="RWF1637" s="35"/>
      <c r="RWG1637" s="34"/>
      <c r="RWN1637" s="35"/>
      <c r="RWO1637" s="34"/>
      <c r="RWV1637" s="35"/>
      <c r="RWW1637" s="34"/>
      <c r="RXD1637" s="35"/>
      <c r="RXE1637" s="34"/>
      <c r="RXL1637" s="35"/>
      <c r="RXM1637" s="34"/>
      <c r="RXT1637" s="35"/>
      <c r="RXU1637" s="34"/>
      <c r="RYB1637" s="35"/>
      <c r="RYC1637" s="34"/>
      <c r="RYJ1637" s="35"/>
      <c r="RYK1637" s="34"/>
      <c r="RYR1637" s="35"/>
      <c r="RYS1637" s="34"/>
      <c r="RYZ1637" s="35"/>
      <c r="RZA1637" s="34"/>
      <c r="RZH1637" s="35"/>
      <c r="RZI1637" s="34"/>
      <c r="RZP1637" s="35"/>
      <c r="RZQ1637" s="34"/>
      <c r="RZX1637" s="35"/>
      <c r="RZY1637" s="34"/>
      <c r="SAF1637" s="35"/>
      <c r="SAG1637" s="34"/>
      <c r="SAN1637" s="35"/>
      <c r="SAO1637" s="34"/>
      <c r="SAV1637" s="35"/>
      <c r="SAW1637" s="34"/>
      <c r="SBD1637" s="35"/>
      <c r="SBE1637" s="34"/>
      <c r="SBL1637" s="35"/>
      <c r="SBM1637" s="34"/>
      <c r="SBT1637" s="35"/>
      <c r="SBU1637" s="34"/>
      <c r="SCB1637" s="35"/>
      <c r="SCC1637" s="34"/>
      <c r="SCJ1637" s="35"/>
      <c r="SCK1637" s="34"/>
      <c r="SCR1637" s="35"/>
      <c r="SCS1637" s="34"/>
      <c r="SCZ1637" s="35"/>
      <c r="SDA1637" s="34"/>
      <c r="SDH1637" s="35"/>
      <c r="SDI1637" s="34"/>
      <c r="SDP1637" s="35"/>
      <c r="SDQ1637" s="34"/>
      <c r="SDX1637" s="35"/>
      <c r="SDY1637" s="34"/>
      <c r="SEF1637" s="35"/>
      <c r="SEG1637" s="34"/>
      <c r="SEN1637" s="35"/>
      <c r="SEO1637" s="34"/>
      <c r="SEV1637" s="35"/>
      <c r="SEW1637" s="34"/>
      <c r="SFD1637" s="35"/>
      <c r="SFE1637" s="34"/>
      <c r="SFL1637" s="35"/>
      <c r="SFM1637" s="34"/>
      <c r="SFT1637" s="35"/>
      <c r="SFU1637" s="34"/>
      <c r="SGB1637" s="35"/>
      <c r="SGC1637" s="34"/>
      <c r="SGJ1637" s="35"/>
      <c r="SGK1637" s="34"/>
      <c r="SGR1637" s="35"/>
      <c r="SGS1637" s="34"/>
      <c r="SGZ1637" s="35"/>
      <c r="SHA1637" s="34"/>
      <c r="SHH1637" s="35"/>
      <c r="SHI1637" s="34"/>
      <c r="SHP1637" s="35"/>
      <c r="SHQ1637" s="34"/>
      <c r="SHX1637" s="35"/>
      <c r="SHY1637" s="34"/>
      <c r="SIF1637" s="35"/>
      <c r="SIG1637" s="34"/>
      <c r="SIN1637" s="35"/>
      <c r="SIO1637" s="34"/>
      <c r="SIV1637" s="35"/>
      <c r="SIW1637" s="34"/>
      <c r="SJD1637" s="35"/>
      <c r="SJE1637" s="34"/>
      <c r="SJL1637" s="35"/>
      <c r="SJM1637" s="34"/>
      <c r="SJT1637" s="35"/>
      <c r="SJU1637" s="34"/>
      <c r="SKB1637" s="35"/>
      <c r="SKC1637" s="34"/>
      <c r="SKJ1637" s="35"/>
      <c r="SKK1637" s="34"/>
      <c r="SKR1637" s="35"/>
      <c r="SKS1637" s="34"/>
      <c r="SKZ1637" s="35"/>
      <c r="SLA1637" s="34"/>
      <c r="SLH1637" s="35"/>
      <c r="SLI1637" s="34"/>
      <c r="SLP1637" s="35"/>
      <c r="SLQ1637" s="34"/>
      <c r="SLX1637" s="35"/>
      <c r="SLY1637" s="34"/>
      <c r="SMF1637" s="35"/>
      <c r="SMG1637" s="34"/>
      <c r="SMN1637" s="35"/>
      <c r="SMO1637" s="34"/>
      <c r="SMV1637" s="35"/>
      <c r="SMW1637" s="34"/>
      <c r="SND1637" s="35"/>
      <c r="SNE1637" s="34"/>
      <c r="SNL1637" s="35"/>
      <c r="SNM1637" s="34"/>
      <c r="SNT1637" s="35"/>
      <c r="SNU1637" s="34"/>
      <c r="SOB1637" s="35"/>
      <c r="SOC1637" s="34"/>
      <c r="SOJ1637" s="35"/>
      <c r="SOK1637" s="34"/>
      <c r="SOR1637" s="35"/>
      <c r="SOS1637" s="34"/>
      <c r="SOZ1637" s="35"/>
      <c r="SPA1637" s="34"/>
      <c r="SPH1637" s="35"/>
      <c r="SPI1637" s="34"/>
      <c r="SPP1637" s="35"/>
      <c r="SPQ1637" s="34"/>
      <c r="SPX1637" s="35"/>
      <c r="SPY1637" s="34"/>
      <c r="SQF1637" s="35"/>
      <c r="SQG1637" s="34"/>
      <c r="SQN1637" s="35"/>
      <c r="SQO1637" s="34"/>
      <c r="SQV1637" s="35"/>
      <c r="SQW1637" s="34"/>
      <c r="SRD1637" s="35"/>
      <c r="SRE1637" s="34"/>
      <c r="SRL1637" s="35"/>
      <c r="SRM1637" s="34"/>
      <c r="SRT1637" s="35"/>
      <c r="SRU1637" s="34"/>
      <c r="SSB1637" s="35"/>
      <c r="SSC1637" s="34"/>
      <c r="SSJ1637" s="35"/>
      <c r="SSK1637" s="34"/>
      <c r="SSR1637" s="35"/>
      <c r="SSS1637" s="34"/>
      <c r="SSZ1637" s="35"/>
      <c r="STA1637" s="34"/>
      <c r="STH1637" s="35"/>
      <c r="STI1637" s="34"/>
      <c r="STP1637" s="35"/>
      <c r="STQ1637" s="34"/>
      <c r="STX1637" s="35"/>
      <c r="STY1637" s="34"/>
      <c r="SUF1637" s="35"/>
      <c r="SUG1637" s="34"/>
      <c r="SUN1637" s="35"/>
      <c r="SUO1637" s="34"/>
      <c r="SUV1637" s="35"/>
      <c r="SUW1637" s="34"/>
      <c r="SVD1637" s="35"/>
      <c r="SVE1637" s="34"/>
      <c r="SVL1637" s="35"/>
      <c r="SVM1637" s="34"/>
      <c r="SVT1637" s="35"/>
      <c r="SVU1637" s="34"/>
      <c r="SWB1637" s="35"/>
      <c r="SWC1637" s="34"/>
      <c r="SWJ1637" s="35"/>
      <c r="SWK1637" s="34"/>
      <c r="SWR1637" s="35"/>
      <c r="SWS1637" s="34"/>
      <c r="SWZ1637" s="35"/>
      <c r="SXA1637" s="34"/>
      <c r="SXH1637" s="35"/>
      <c r="SXI1637" s="34"/>
      <c r="SXP1637" s="35"/>
      <c r="SXQ1637" s="34"/>
      <c r="SXX1637" s="35"/>
      <c r="SXY1637" s="34"/>
      <c r="SYF1637" s="35"/>
      <c r="SYG1637" s="34"/>
      <c r="SYN1637" s="35"/>
      <c r="SYO1637" s="34"/>
      <c r="SYV1637" s="35"/>
      <c r="SYW1637" s="34"/>
      <c r="SZD1637" s="35"/>
      <c r="SZE1637" s="34"/>
      <c r="SZL1637" s="35"/>
      <c r="SZM1637" s="34"/>
      <c r="SZT1637" s="35"/>
      <c r="SZU1637" s="34"/>
      <c r="TAB1637" s="35"/>
      <c r="TAC1637" s="34"/>
      <c r="TAJ1637" s="35"/>
      <c r="TAK1637" s="34"/>
      <c r="TAR1637" s="35"/>
      <c r="TAS1637" s="34"/>
      <c r="TAZ1637" s="35"/>
      <c r="TBA1637" s="34"/>
      <c r="TBH1637" s="35"/>
      <c r="TBI1637" s="34"/>
      <c r="TBP1637" s="35"/>
      <c r="TBQ1637" s="34"/>
      <c r="TBX1637" s="35"/>
      <c r="TBY1637" s="34"/>
      <c r="TCF1637" s="35"/>
      <c r="TCG1637" s="34"/>
      <c r="TCN1637" s="35"/>
      <c r="TCO1637" s="34"/>
      <c r="TCV1637" s="35"/>
      <c r="TCW1637" s="34"/>
      <c r="TDD1637" s="35"/>
      <c r="TDE1637" s="34"/>
      <c r="TDL1637" s="35"/>
      <c r="TDM1637" s="34"/>
      <c r="TDT1637" s="35"/>
      <c r="TDU1637" s="34"/>
      <c r="TEB1637" s="35"/>
      <c r="TEC1637" s="34"/>
      <c r="TEJ1637" s="35"/>
      <c r="TEK1637" s="34"/>
      <c r="TER1637" s="35"/>
      <c r="TES1637" s="34"/>
      <c r="TEZ1637" s="35"/>
      <c r="TFA1637" s="34"/>
      <c r="TFH1637" s="35"/>
      <c r="TFI1637" s="34"/>
      <c r="TFP1637" s="35"/>
      <c r="TFQ1637" s="34"/>
      <c r="TFX1637" s="35"/>
      <c r="TFY1637" s="34"/>
      <c r="TGF1637" s="35"/>
      <c r="TGG1637" s="34"/>
      <c r="TGN1637" s="35"/>
      <c r="TGO1637" s="34"/>
      <c r="TGV1637" s="35"/>
      <c r="TGW1637" s="34"/>
      <c r="THD1637" s="35"/>
      <c r="THE1637" s="34"/>
      <c r="THL1637" s="35"/>
      <c r="THM1637" s="34"/>
      <c r="THT1637" s="35"/>
      <c r="THU1637" s="34"/>
      <c r="TIB1637" s="35"/>
      <c r="TIC1637" s="34"/>
      <c r="TIJ1637" s="35"/>
      <c r="TIK1637" s="34"/>
      <c r="TIR1637" s="35"/>
      <c r="TIS1637" s="34"/>
      <c r="TIZ1637" s="35"/>
      <c r="TJA1637" s="34"/>
      <c r="TJH1637" s="35"/>
      <c r="TJI1637" s="34"/>
      <c r="TJP1637" s="35"/>
      <c r="TJQ1637" s="34"/>
      <c r="TJX1637" s="35"/>
      <c r="TJY1637" s="34"/>
      <c r="TKF1637" s="35"/>
      <c r="TKG1637" s="34"/>
      <c r="TKN1637" s="35"/>
      <c r="TKO1637" s="34"/>
      <c r="TKV1637" s="35"/>
      <c r="TKW1637" s="34"/>
      <c r="TLD1637" s="35"/>
      <c r="TLE1637" s="34"/>
      <c r="TLL1637" s="35"/>
      <c r="TLM1637" s="34"/>
      <c r="TLT1637" s="35"/>
      <c r="TLU1637" s="34"/>
      <c r="TMB1637" s="35"/>
      <c r="TMC1637" s="34"/>
      <c r="TMJ1637" s="35"/>
      <c r="TMK1637" s="34"/>
      <c r="TMR1637" s="35"/>
      <c r="TMS1637" s="34"/>
      <c r="TMZ1637" s="35"/>
      <c r="TNA1637" s="34"/>
      <c r="TNH1637" s="35"/>
      <c r="TNI1637" s="34"/>
      <c r="TNP1637" s="35"/>
      <c r="TNQ1637" s="34"/>
      <c r="TNX1637" s="35"/>
      <c r="TNY1637" s="34"/>
      <c r="TOF1637" s="35"/>
      <c r="TOG1637" s="34"/>
      <c r="TON1637" s="35"/>
      <c r="TOO1637" s="34"/>
      <c r="TOV1637" s="35"/>
      <c r="TOW1637" s="34"/>
      <c r="TPD1637" s="35"/>
      <c r="TPE1637" s="34"/>
      <c r="TPL1637" s="35"/>
      <c r="TPM1637" s="34"/>
      <c r="TPT1637" s="35"/>
      <c r="TPU1637" s="34"/>
      <c r="TQB1637" s="35"/>
      <c r="TQC1637" s="34"/>
      <c r="TQJ1637" s="35"/>
      <c r="TQK1637" s="34"/>
      <c r="TQR1637" s="35"/>
      <c r="TQS1637" s="34"/>
      <c r="TQZ1637" s="35"/>
      <c r="TRA1637" s="34"/>
      <c r="TRH1637" s="35"/>
      <c r="TRI1637" s="34"/>
      <c r="TRP1637" s="35"/>
      <c r="TRQ1637" s="34"/>
      <c r="TRX1637" s="35"/>
      <c r="TRY1637" s="34"/>
      <c r="TSF1637" s="35"/>
      <c r="TSG1637" s="34"/>
      <c r="TSN1637" s="35"/>
      <c r="TSO1637" s="34"/>
      <c r="TSV1637" s="35"/>
      <c r="TSW1637" s="34"/>
      <c r="TTD1637" s="35"/>
      <c r="TTE1637" s="34"/>
      <c r="TTL1637" s="35"/>
      <c r="TTM1637" s="34"/>
      <c r="TTT1637" s="35"/>
      <c r="TTU1637" s="34"/>
      <c r="TUB1637" s="35"/>
      <c r="TUC1637" s="34"/>
      <c r="TUJ1637" s="35"/>
      <c r="TUK1637" s="34"/>
      <c r="TUR1637" s="35"/>
      <c r="TUS1637" s="34"/>
      <c r="TUZ1637" s="35"/>
      <c r="TVA1637" s="34"/>
      <c r="TVH1637" s="35"/>
      <c r="TVI1637" s="34"/>
      <c r="TVP1637" s="35"/>
      <c r="TVQ1637" s="34"/>
      <c r="TVX1637" s="35"/>
      <c r="TVY1637" s="34"/>
      <c r="TWF1637" s="35"/>
      <c r="TWG1637" s="34"/>
      <c r="TWN1637" s="35"/>
      <c r="TWO1637" s="34"/>
      <c r="TWV1637" s="35"/>
      <c r="TWW1637" s="34"/>
      <c r="TXD1637" s="35"/>
      <c r="TXE1637" s="34"/>
      <c r="TXL1637" s="35"/>
      <c r="TXM1637" s="34"/>
      <c r="TXT1637" s="35"/>
      <c r="TXU1637" s="34"/>
      <c r="TYB1637" s="35"/>
      <c r="TYC1637" s="34"/>
      <c r="TYJ1637" s="35"/>
      <c r="TYK1637" s="34"/>
      <c r="TYR1637" s="35"/>
      <c r="TYS1637" s="34"/>
      <c r="TYZ1637" s="35"/>
      <c r="TZA1637" s="34"/>
      <c r="TZH1637" s="35"/>
      <c r="TZI1637" s="34"/>
      <c r="TZP1637" s="35"/>
      <c r="TZQ1637" s="34"/>
      <c r="TZX1637" s="35"/>
      <c r="TZY1637" s="34"/>
      <c r="UAF1637" s="35"/>
      <c r="UAG1637" s="34"/>
      <c r="UAN1637" s="35"/>
      <c r="UAO1637" s="34"/>
      <c r="UAV1637" s="35"/>
      <c r="UAW1637" s="34"/>
      <c r="UBD1637" s="35"/>
      <c r="UBE1637" s="34"/>
      <c r="UBL1637" s="35"/>
      <c r="UBM1637" s="34"/>
      <c r="UBT1637" s="35"/>
      <c r="UBU1637" s="34"/>
      <c r="UCB1637" s="35"/>
      <c r="UCC1637" s="34"/>
      <c r="UCJ1637" s="35"/>
      <c r="UCK1637" s="34"/>
      <c r="UCR1637" s="35"/>
      <c r="UCS1637" s="34"/>
      <c r="UCZ1637" s="35"/>
      <c r="UDA1637" s="34"/>
      <c r="UDH1637" s="35"/>
      <c r="UDI1637" s="34"/>
      <c r="UDP1637" s="35"/>
      <c r="UDQ1637" s="34"/>
      <c r="UDX1637" s="35"/>
      <c r="UDY1637" s="34"/>
      <c r="UEF1637" s="35"/>
      <c r="UEG1637" s="34"/>
      <c r="UEN1637" s="35"/>
      <c r="UEO1637" s="34"/>
      <c r="UEV1637" s="35"/>
      <c r="UEW1637" s="34"/>
      <c r="UFD1637" s="35"/>
      <c r="UFE1637" s="34"/>
      <c r="UFL1637" s="35"/>
      <c r="UFM1637" s="34"/>
      <c r="UFT1637" s="35"/>
      <c r="UFU1637" s="34"/>
      <c r="UGB1637" s="35"/>
      <c r="UGC1637" s="34"/>
      <c r="UGJ1637" s="35"/>
      <c r="UGK1637" s="34"/>
      <c r="UGR1637" s="35"/>
      <c r="UGS1637" s="34"/>
      <c r="UGZ1637" s="35"/>
      <c r="UHA1637" s="34"/>
      <c r="UHH1637" s="35"/>
      <c r="UHI1637" s="34"/>
      <c r="UHP1637" s="35"/>
      <c r="UHQ1637" s="34"/>
      <c r="UHX1637" s="35"/>
      <c r="UHY1637" s="34"/>
      <c r="UIF1637" s="35"/>
      <c r="UIG1637" s="34"/>
      <c r="UIN1637" s="35"/>
      <c r="UIO1637" s="34"/>
      <c r="UIV1637" s="35"/>
      <c r="UIW1637" s="34"/>
      <c r="UJD1637" s="35"/>
      <c r="UJE1637" s="34"/>
      <c r="UJL1637" s="35"/>
      <c r="UJM1637" s="34"/>
      <c r="UJT1637" s="35"/>
      <c r="UJU1637" s="34"/>
      <c r="UKB1637" s="35"/>
      <c r="UKC1637" s="34"/>
      <c r="UKJ1637" s="35"/>
      <c r="UKK1637" s="34"/>
      <c r="UKR1637" s="35"/>
      <c r="UKS1637" s="34"/>
      <c r="UKZ1637" s="35"/>
      <c r="ULA1637" s="34"/>
      <c r="ULH1637" s="35"/>
      <c r="ULI1637" s="34"/>
      <c r="ULP1637" s="35"/>
      <c r="ULQ1637" s="34"/>
      <c r="ULX1637" s="35"/>
      <c r="ULY1637" s="34"/>
      <c r="UMF1637" s="35"/>
      <c r="UMG1637" s="34"/>
      <c r="UMN1637" s="35"/>
      <c r="UMO1637" s="34"/>
      <c r="UMV1637" s="35"/>
      <c r="UMW1637" s="34"/>
      <c r="UND1637" s="35"/>
      <c r="UNE1637" s="34"/>
      <c r="UNL1637" s="35"/>
      <c r="UNM1637" s="34"/>
      <c r="UNT1637" s="35"/>
      <c r="UNU1637" s="34"/>
      <c r="UOB1637" s="35"/>
      <c r="UOC1637" s="34"/>
      <c r="UOJ1637" s="35"/>
      <c r="UOK1637" s="34"/>
      <c r="UOR1637" s="35"/>
      <c r="UOS1637" s="34"/>
      <c r="UOZ1637" s="35"/>
      <c r="UPA1637" s="34"/>
      <c r="UPH1637" s="35"/>
      <c r="UPI1637" s="34"/>
      <c r="UPP1637" s="35"/>
      <c r="UPQ1637" s="34"/>
      <c r="UPX1637" s="35"/>
      <c r="UPY1637" s="34"/>
      <c r="UQF1637" s="35"/>
      <c r="UQG1637" s="34"/>
      <c r="UQN1637" s="35"/>
      <c r="UQO1637" s="34"/>
      <c r="UQV1637" s="35"/>
      <c r="UQW1637" s="34"/>
      <c r="URD1637" s="35"/>
      <c r="URE1637" s="34"/>
      <c r="URL1637" s="35"/>
      <c r="URM1637" s="34"/>
      <c r="URT1637" s="35"/>
      <c r="URU1637" s="34"/>
      <c r="USB1637" s="35"/>
      <c r="USC1637" s="34"/>
      <c r="USJ1637" s="35"/>
      <c r="USK1637" s="34"/>
      <c r="USR1637" s="35"/>
      <c r="USS1637" s="34"/>
      <c r="USZ1637" s="35"/>
      <c r="UTA1637" s="34"/>
      <c r="UTH1637" s="35"/>
      <c r="UTI1637" s="34"/>
      <c r="UTP1637" s="35"/>
      <c r="UTQ1637" s="34"/>
      <c r="UTX1637" s="35"/>
      <c r="UTY1637" s="34"/>
      <c r="UUF1637" s="35"/>
      <c r="UUG1637" s="34"/>
      <c r="UUN1637" s="35"/>
      <c r="UUO1637" s="34"/>
      <c r="UUV1637" s="35"/>
      <c r="UUW1637" s="34"/>
      <c r="UVD1637" s="35"/>
      <c r="UVE1637" s="34"/>
      <c r="UVL1637" s="35"/>
      <c r="UVM1637" s="34"/>
      <c r="UVT1637" s="35"/>
      <c r="UVU1637" s="34"/>
      <c r="UWB1637" s="35"/>
      <c r="UWC1637" s="34"/>
      <c r="UWJ1637" s="35"/>
      <c r="UWK1637" s="34"/>
      <c r="UWR1637" s="35"/>
      <c r="UWS1637" s="34"/>
      <c r="UWZ1637" s="35"/>
      <c r="UXA1637" s="34"/>
      <c r="UXH1637" s="35"/>
      <c r="UXI1637" s="34"/>
      <c r="UXP1637" s="35"/>
      <c r="UXQ1637" s="34"/>
      <c r="UXX1637" s="35"/>
      <c r="UXY1637" s="34"/>
      <c r="UYF1637" s="35"/>
      <c r="UYG1637" s="34"/>
      <c r="UYN1637" s="35"/>
      <c r="UYO1637" s="34"/>
      <c r="UYV1637" s="35"/>
      <c r="UYW1637" s="34"/>
      <c r="UZD1637" s="35"/>
      <c r="UZE1637" s="34"/>
      <c r="UZL1637" s="35"/>
      <c r="UZM1637" s="34"/>
      <c r="UZT1637" s="35"/>
      <c r="UZU1637" s="34"/>
      <c r="VAB1637" s="35"/>
      <c r="VAC1637" s="34"/>
      <c r="VAJ1637" s="35"/>
      <c r="VAK1637" s="34"/>
      <c r="VAR1637" s="35"/>
      <c r="VAS1637" s="34"/>
      <c r="VAZ1637" s="35"/>
      <c r="VBA1637" s="34"/>
      <c r="VBH1637" s="35"/>
      <c r="VBI1637" s="34"/>
      <c r="VBP1637" s="35"/>
      <c r="VBQ1637" s="34"/>
      <c r="VBX1637" s="35"/>
      <c r="VBY1637" s="34"/>
      <c r="VCF1637" s="35"/>
      <c r="VCG1637" s="34"/>
      <c r="VCN1637" s="35"/>
      <c r="VCO1637" s="34"/>
      <c r="VCV1637" s="35"/>
      <c r="VCW1637" s="34"/>
      <c r="VDD1637" s="35"/>
      <c r="VDE1637" s="34"/>
      <c r="VDL1637" s="35"/>
      <c r="VDM1637" s="34"/>
      <c r="VDT1637" s="35"/>
      <c r="VDU1637" s="34"/>
      <c r="VEB1637" s="35"/>
      <c r="VEC1637" s="34"/>
      <c r="VEJ1637" s="35"/>
      <c r="VEK1637" s="34"/>
      <c r="VER1637" s="35"/>
      <c r="VES1637" s="34"/>
      <c r="VEZ1637" s="35"/>
      <c r="VFA1637" s="34"/>
      <c r="VFH1637" s="35"/>
      <c r="VFI1637" s="34"/>
      <c r="VFP1637" s="35"/>
      <c r="VFQ1637" s="34"/>
      <c r="VFX1637" s="35"/>
      <c r="VFY1637" s="34"/>
      <c r="VGF1637" s="35"/>
      <c r="VGG1637" s="34"/>
      <c r="VGN1637" s="35"/>
      <c r="VGO1637" s="34"/>
      <c r="VGV1637" s="35"/>
      <c r="VGW1637" s="34"/>
      <c r="VHD1637" s="35"/>
      <c r="VHE1637" s="34"/>
      <c r="VHL1637" s="35"/>
      <c r="VHM1637" s="34"/>
      <c r="VHT1637" s="35"/>
      <c r="VHU1637" s="34"/>
      <c r="VIB1637" s="35"/>
      <c r="VIC1637" s="34"/>
      <c r="VIJ1637" s="35"/>
      <c r="VIK1637" s="34"/>
      <c r="VIR1637" s="35"/>
      <c r="VIS1637" s="34"/>
      <c r="VIZ1637" s="35"/>
      <c r="VJA1637" s="34"/>
      <c r="VJH1637" s="35"/>
      <c r="VJI1637" s="34"/>
      <c r="VJP1637" s="35"/>
      <c r="VJQ1637" s="34"/>
      <c r="VJX1637" s="35"/>
      <c r="VJY1637" s="34"/>
      <c r="VKF1637" s="35"/>
      <c r="VKG1637" s="34"/>
      <c r="VKN1637" s="35"/>
      <c r="VKO1637" s="34"/>
      <c r="VKV1637" s="35"/>
      <c r="VKW1637" s="34"/>
      <c r="VLD1637" s="35"/>
      <c r="VLE1637" s="34"/>
      <c r="VLL1637" s="35"/>
      <c r="VLM1637" s="34"/>
      <c r="VLT1637" s="35"/>
      <c r="VLU1637" s="34"/>
      <c r="VMB1637" s="35"/>
      <c r="VMC1637" s="34"/>
      <c r="VMJ1637" s="35"/>
      <c r="VMK1637" s="34"/>
      <c r="VMR1637" s="35"/>
      <c r="VMS1637" s="34"/>
      <c r="VMZ1637" s="35"/>
      <c r="VNA1637" s="34"/>
      <c r="VNH1637" s="35"/>
      <c r="VNI1637" s="34"/>
      <c r="VNP1637" s="35"/>
      <c r="VNQ1637" s="34"/>
      <c r="VNX1637" s="35"/>
      <c r="VNY1637" s="34"/>
      <c r="VOF1637" s="35"/>
      <c r="VOG1637" s="34"/>
      <c r="VON1637" s="35"/>
      <c r="VOO1637" s="34"/>
      <c r="VOV1637" s="35"/>
      <c r="VOW1637" s="34"/>
      <c r="VPD1637" s="35"/>
      <c r="VPE1637" s="34"/>
      <c r="VPL1637" s="35"/>
      <c r="VPM1637" s="34"/>
      <c r="VPT1637" s="35"/>
      <c r="VPU1637" s="34"/>
      <c r="VQB1637" s="35"/>
      <c r="VQC1637" s="34"/>
      <c r="VQJ1637" s="35"/>
      <c r="VQK1637" s="34"/>
      <c r="VQR1637" s="35"/>
      <c r="VQS1637" s="34"/>
      <c r="VQZ1637" s="35"/>
      <c r="VRA1637" s="34"/>
      <c r="VRH1637" s="35"/>
      <c r="VRI1637" s="34"/>
      <c r="VRP1637" s="35"/>
      <c r="VRQ1637" s="34"/>
      <c r="VRX1637" s="35"/>
      <c r="VRY1637" s="34"/>
      <c r="VSF1637" s="35"/>
      <c r="VSG1637" s="34"/>
      <c r="VSN1637" s="35"/>
      <c r="VSO1637" s="34"/>
      <c r="VSV1637" s="35"/>
      <c r="VSW1637" s="34"/>
      <c r="VTD1637" s="35"/>
      <c r="VTE1637" s="34"/>
      <c r="VTL1637" s="35"/>
      <c r="VTM1637" s="34"/>
      <c r="VTT1637" s="35"/>
      <c r="VTU1637" s="34"/>
      <c r="VUB1637" s="35"/>
      <c r="VUC1637" s="34"/>
      <c r="VUJ1637" s="35"/>
      <c r="VUK1637" s="34"/>
      <c r="VUR1637" s="35"/>
      <c r="VUS1637" s="34"/>
      <c r="VUZ1637" s="35"/>
      <c r="VVA1637" s="34"/>
      <c r="VVH1637" s="35"/>
      <c r="VVI1637" s="34"/>
      <c r="VVP1637" s="35"/>
      <c r="VVQ1637" s="34"/>
      <c r="VVX1637" s="35"/>
      <c r="VVY1637" s="34"/>
      <c r="VWF1637" s="35"/>
      <c r="VWG1637" s="34"/>
      <c r="VWN1637" s="35"/>
      <c r="VWO1637" s="34"/>
      <c r="VWV1637" s="35"/>
      <c r="VWW1637" s="34"/>
      <c r="VXD1637" s="35"/>
      <c r="VXE1637" s="34"/>
      <c r="VXL1637" s="35"/>
      <c r="VXM1637" s="34"/>
      <c r="VXT1637" s="35"/>
      <c r="VXU1637" s="34"/>
      <c r="VYB1637" s="35"/>
      <c r="VYC1637" s="34"/>
      <c r="VYJ1637" s="35"/>
      <c r="VYK1637" s="34"/>
      <c r="VYR1637" s="35"/>
      <c r="VYS1637" s="34"/>
      <c r="VYZ1637" s="35"/>
      <c r="VZA1637" s="34"/>
      <c r="VZH1637" s="35"/>
      <c r="VZI1637" s="34"/>
      <c r="VZP1637" s="35"/>
      <c r="VZQ1637" s="34"/>
      <c r="VZX1637" s="35"/>
      <c r="VZY1637" s="34"/>
      <c r="WAF1637" s="35"/>
      <c r="WAG1637" s="34"/>
      <c r="WAN1637" s="35"/>
      <c r="WAO1637" s="34"/>
      <c r="WAV1637" s="35"/>
      <c r="WAW1637" s="34"/>
      <c r="WBD1637" s="35"/>
      <c r="WBE1637" s="34"/>
      <c r="WBL1637" s="35"/>
      <c r="WBM1637" s="34"/>
      <c r="WBT1637" s="35"/>
      <c r="WBU1637" s="34"/>
      <c r="WCB1637" s="35"/>
      <c r="WCC1637" s="34"/>
      <c r="WCJ1637" s="35"/>
      <c r="WCK1637" s="34"/>
      <c r="WCR1637" s="35"/>
      <c r="WCS1637" s="34"/>
      <c r="WCZ1637" s="35"/>
      <c r="WDA1637" s="34"/>
      <c r="WDH1637" s="35"/>
      <c r="WDI1637" s="34"/>
      <c r="WDP1637" s="35"/>
      <c r="WDQ1637" s="34"/>
      <c r="WDX1637" s="35"/>
      <c r="WDY1637" s="34"/>
      <c r="WEF1637" s="35"/>
      <c r="WEG1637" s="34"/>
      <c r="WEN1637" s="35"/>
      <c r="WEO1637" s="34"/>
      <c r="WEV1637" s="35"/>
      <c r="WEW1637" s="34"/>
      <c r="WFD1637" s="35"/>
      <c r="WFE1637" s="34"/>
      <c r="WFL1637" s="35"/>
      <c r="WFM1637" s="34"/>
      <c r="WFT1637" s="35"/>
      <c r="WFU1637" s="34"/>
      <c r="WGB1637" s="35"/>
      <c r="WGC1637" s="34"/>
      <c r="WGJ1637" s="35"/>
      <c r="WGK1637" s="34"/>
      <c r="WGR1637" s="35"/>
      <c r="WGS1637" s="34"/>
      <c r="WGZ1637" s="35"/>
      <c r="WHA1637" s="34"/>
      <c r="WHH1637" s="35"/>
      <c r="WHI1637" s="34"/>
      <c r="WHP1637" s="35"/>
      <c r="WHQ1637" s="34"/>
      <c r="WHX1637" s="35"/>
      <c r="WHY1637" s="34"/>
      <c r="WIF1637" s="35"/>
      <c r="WIG1637" s="34"/>
      <c r="WIN1637" s="35"/>
      <c r="WIO1637" s="34"/>
      <c r="WIV1637" s="35"/>
      <c r="WIW1637" s="34"/>
      <c r="WJD1637" s="35"/>
      <c r="WJE1637" s="34"/>
      <c r="WJL1637" s="35"/>
      <c r="WJM1637" s="34"/>
      <c r="WJT1637" s="35"/>
      <c r="WJU1637" s="34"/>
      <c r="WKB1637" s="35"/>
      <c r="WKC1637" s="34"/>
      <c r="WKJ1637" s="35"/>
      <c r="WKK1637" s="34"/>
      <c r="WKR1637" s="35"/>
      <c r="WKS1637" s="34"/>
      <c r="WKZ1637" s="35"/>
      <c r="WLA1637" s="34"/>
      <c r="WLH1637" s="35"/>
      <c r="WLI1637" s="34"/>
      <c r="WLP1637" s="35"/>
      <c r="WLQ1637" s="34"/>
      <c r="WLX1637" s="35"/>
      <c r="WLY1637" s="34"/>
      <c r="WMF1637" s="35"/>
      <c r="WMG1637" s="34"/>
      <c r="WMN1637" s="35"/>
      <c r="WMO1637" s="34"/>
      <c r="WMV1637" s="35"/>
      <c r="WMW1637" s="34"/>
      <c r="WND1637" s="35"/>
      <c r="WNE1637" s="34"/>
      <c r="WNL1637" s="35"/>
      <c r="WNM1637" s="34"/>
      <c r="WNT1637" s="35"/>
      <c r="WNU1637" s="34"/>
      <c r="WOB1637" s="35"/>
      <c r="WOC1637" s="34"/>
      <c r="WOJ1637" s="35"/>
      <c r="WOK1637" s="34"/>
      <c r="WOR1637" s="35"/>
      <c r="WOS1637" s="34"/>
      <c r="WOZ1637" s="35"/>
      <c r="WPA1637" s="34"/>
      <c r="WPH1637" s="35"/>
      <c r="WPI1637" s="34"/>
      <c r="WPP1637" s="35"/>
      <c r="WPQ1637" s="34"/>
      <c r="WPX1637" s="35"/>
      <c r="WPY1637" s="34"/>
      <c r="WQF1637" s="35"/>
      <c r="WQG1637" s="34"/>
      <c r="WQN1637" s="35"/>
      <c r="WQO1637" s="34"/>
      <c r="WQV1637" s="35"/>
      <c r="WQW1637" s="34"/>
      <c r="WRD1637" s="35"/>
      <c r="WRE1637" s="34"/>
      <c r="WRL1637" s="35"/>
      <c r="WRM1637" s="34"/>
      <c r="WRT1637" s="35"/>
      <c r="WRU1637" s="34"/>
      <c r="WSB1637" s="35"/>
      <c r="WSC1637" s="34"/>
      <c r="WSJ1637" s="35"/>
      <c r="WSK1637" s="34"/>
      <c r="WSR1637" s="35"/>
      <c r="WSS1637" s="34"/>
      <c r="WSZ1637" s="35"/>
      <c r="WTA1637" s="34"/>
      <c r="WTH1637" s="35"/>
      <c r="WTI1637" s="34"/>
      <c r="WTP1637" s="35"/>
      <c r="WTQ1637" s="34"/>
      <c r="WTX1637" s="35"/>
      <c r="WTY1637" s="34"/>
      <c r="WUF1637" s="35"/>
      <c r="WUG1637" s="34"/>
      <c r="WUN1637" s="35"/>
      <c r="WUO1637" s="34"/>
      <c r="WUV1637" s="35"/>
      <c r="WUW1637" s="34"/>
      <c r="WVD1637" s="35"/>
      <c r="WVE1637" s="34"/>
      <c r="WVL1637" s="35"/>
      <c r="WVM1637" s="34"/>
      <c r="WVT1637" s="35"/>
      <c r="WVU1637" s="34"/>
      <c r="WWB1637" s="35"/>
      <c r="WWC1637" s="34"/>
      <c r="WWJ1637" s="35"/>
      <c r="WWK1637" s="34"/>
      <c r="WWR1637" s="35"/>
      <c r="WWS1637" s="34"/>
      <c r="WWZ1637" s="35"/>
      <c r="WXA1637" s="34"/>
      <c r="WXH1637" s="35"/>
      <c r="WXI1637" s="34"/>
      <c r="WXP1637" s="35"/>
      <c r="WXQ1637" s="34"/>
      <c r="WXX1637" s="35"/>
      <c r="WXY1637" s="34"/>
      <c r="WYF1637" s="35"/>
      <c r="WYG1637" s="34"/>
      <c r="WYN1637" s="35"/>
      <c r="WYO1637" s="34"/>
      <c r="WYV1637" s="35"/>
      <c r="WYW1637" s="34"/>
      <c r="WZD1637" s="35"/>
      <c r="WZE1637" s="34"/>
      <c r="WZL1637" s="35"/>
      <c r="WZM1637" s="34"/>
      <c r="WZT1637" s="35"/>
      <c r="WZU1637" s="34"/>
      <c r="XAB1637" s="35"/>
      <c r="XAC1637" s="34"/>
      <c r="XAJ1637" s="35"/>
      <c r="XAK1637" s="34"/>
      <c r="XAR1637" s="35"/>
      <c r="XAS1637" s="34"/>
      <c r="XAZ1637" s="35"/>
      <c r="XBA1637" s="34"/>
      <c r="XBH1637" s="35"/>
      <c r="XBI1637" s="34"/>
      <c r="XBP1637" s="35"/>
      <c r="XBQ1637" s="34"/>
      <c r="XBX1637" s="35"/>
      <c r="XBY1637" s="34"/>
      <c r="XCF1637" s="35"/>
      <c r="XCG1637" s="34"/>
      <c r="XCN1637" s="35"/>
      <c r="XCO1637" s="34"/>
      <c r="XCV1637" s="35"/>
      <c r="XCW1637" s="34"/>
      <c r="XDD1637" s="35"/>
      <c r="XDE1637" s="34"/>
      <c r="XDL1637" s="35"/>
      <c r="XDM1637" s="34"/>
      <c r="XDT1637" s="35"/>
      <c r="XDU1637" s="34"/>
      <c r="XEB1637" s="35"/>
      <c r="XEC1637" s="34"/>
      <c r="XEJ1637" s="35"/>
      <c r="XEK1637" s="34"/>
      <c r="XER1637" s="35"/>
      <c r="XES1637" s="34"/>
      <c r="XEZ1637" s="35"/>
      <c r="XFA1637" s="34"/>
    </row>
    <row r="1638" spans="1:1021 1028:2045 2052:3069 3076:4093 4100:5117 5124:6141 6148:7165 7172:8189 8196:9213 9220:10237 10244:11261 11268:12285 12292:13309 13316:14333 14340:15357 15364:16381" x14ac:dyDescent="0.25">
      <c r="A1638" t="s">
        <v>484</v>
      </c>
      <c r="B1638" t="s">
        <v>470</v>
      </c>
      <c r="C1638">
        <v>344</v>
      </c>
      <c r="D1638">
        <v>344</v>
      </c>
      <c r="E1638" s="35">
        <v>1</v>
      </c>
      <c r="F1638" s="34">
        <v>5.0000000000000002E-90</v>
      </c>
      <c r="G1638">
        <v>86.07</v>
      </c>
      <c r="H1638">
        <v>1755</v>
      </c>
      <c r="I1638" t="str">
        <f>HYPERLINK("https://www.ncbi.nlm.nih.gov/nucleotide/AF274270.1?report=genbank&amp;log$=nucltop&amp;blast_rank=36&amp;RID=XE6RV0D8013","AF274270.1")</f>
        <v>AF274270.1</v>
      </c>
      <c r="L1638" s="35"/>
      <c r="M1638" s="34"/>
      <c r="T1638" s="35"/>
      <c r="U1638" s="34"/>
      <c r="AB1638" s="35"/>
      <c r="AC1638" s="34"/>
      <c r="AJ1638" s="35"/>
      <c r="AK1638" s="34"/>
      <c r="AR1638" s="35"/>
      <c r="AS1638" s="34"/>
      <c r="AZ1638" s="35"/>
      <c r="BA1638" s="34"/>
      <c r="BH1638" s="35"/>
      <c r="BI1638" s="34"/>
      <c r="BP1638" s="35"/>
      <c r="BQ1638" s="34"/>
      <c r="BX1638" s="35"/>
      <c r="BY1638" s="34"/>
      <c r="CF1638" s="35"/>
      <c r="CG1638" s="34"/>
      <c r="CN1638" s="35"/>
      <c r="CO1638" s="34"/>
      <c r="CV1638" s="35"/>
      <c r="CW1638" s="34"/>
      <c r="DD1638" s="35"/>
      <c r="DE1638" s="34"/>
      <c r="DL1638" s="35"/>
      <c r="DM1638" s="34"/>
      <c r="DT1638" s="35"/>
      <c r="DU1638" s="34"/>
      <c r="EB1638" s="35"/>
      <c r="EC1638" s="34"/>
      <c r="EJ1638" s="35"/>
      <c r="EK1638" s="34"/>
      <c r="ER1638" s="35"/>
      <c r="ES1638" s="34"/>
      <c r="EZ1638" s="35"/>
      <c r="FA1638" s="34"/>
      <c r="FH1638" s="35"/>
      <c r="FI1638" s="34"/>
      <c r="FP1638" s="35"/>
      <c r="FQ1638" s="34"/>
      <c r="FX1638" s="35"/>
      <c r="FY1638" s="34"/>
      <c r="GF1638" s="35"/>
      <c r="GG1638" s="34"/>
      <c r="GN1638" s="35"/>
      <c r="GO1638" s="34"/>
      <c r="GV1638" s="35"/>
      <c r="GW1638" s="34"/>
      <c r="HD1638" s="35"/>
      <c r="HE1638" s="34"/>
      <c r="HL1638" s="35"/>
      <c r="HM1638" s="34"/>
      <c r="HT1638" s="35"/>
      <c r="HU1638" s="34"/>
      <c r="IB1638" s="35"/>
      <c r="IC1638" s="34"/>
      <c r="IJ1638" s="35"/>
      <c r="IK1638" s="34"/>
      <c r="IR1638" s="35"/>
      <c r="IS1638" s="34"/>
      <c r="IZ1638" s="35"/>
      <c r="JA1638" s="34"/>
      <c r="JH1638" s="35"/>
      <c r="JI1638" s="34"/>
      <c r="JP1638" s="35"/>
      <c r="JQ1638" s="34"/>
      <c r="JX1638" s="35"/>
      <c r="JY1638" s="34"/>
      <c r="KF1638" s="35"/>
      <c r="KG1638" s="34"/>
      <c r="KN1638" s="35"/>
      <c r="KO1638" s="34"/>
      <c r="KV1638" s="35"/>
      <c r="KW1638" s="34"/>
      <c r="LD1638" s="35"/>
      <c r="LE1638" s="34"/>
      <c r="LL1638" s="35"/>
      <c r="LM1638" s="34"/>
      <c r="LT1638" s="35"/>
      <c r="LU1638" s="34"/>
      <c r="MB1638" s="35"/>
      <c r="MC1638" s="34"/>
      <c r="MJ1638" s="35"/>
      <c r="MK1638" s="34"/>
      <c r="MR1638" s="35"/>
      <c r="MS1638" s="34"/>
      <c r="MZ1638" s="35"/>
      <c r="NA1638" s="34"/>
      <c r="NH1638" s="35"/>
      <c r="NI1638" s="34"/>
      <c r="NP1638" s="35"/>
      <c r="NQ1638" s="34"/>
      <c r="NX1638" s="35"/>
      <c r="NY1638" s="34"/>
      <c r="OF1638" s="35"/>
      <c r="OG1638" s="34"/>
      <c r="ON1638" s="35"/>
      <c r="OO1638" s="34"/>
      <c r="OV1638" s="35"/>
      <c r="OW1638" s="34"/>
      <c r="PD1638" s="35"/>
      <c r="PE1638" s="34"/>
      <c r="PL1638" s="35"/>
      <c r="PM1638" s="34"/>
      <c r="PT1638" s="35"/>
      <c r="PU1638" s="34"/>
      <c r="QB1638" s="35"/>
      <c r="QC1638" s="34"/>
      <c r="QJ1638" s="35"/>
      <c r="QK1638" s="34"/>
      <c r="QR1638" s="35"/>
      <c r="QS1638" s="34"/>
      <c r="QZ1638" s="35"/>
      <c r="RA1638" s="34"/>
      <c r="RH1638" s="35"/>
      <c r="RI1638" s="34"/>
      <c r="RP1638" s="35"/>
      <c r="RQ1638" s="34"/>
      <c r="RX1638" s="35"/>
      <c r="RY1638" s="34"/>
      <c r="SF1638" s="35"/>
      <c r="SG1638" s="34"/>
      <c r="SN1638" s="35"/>
      <c r="SO1638" s="34"/>
      <c r="SV1638" s="35"/>
      <c r="SW1638" s="34"/>
      <c r="TD1638" s="35"/>
      <c r="TE1638" s="34"/>
      <c r="TL1638" s="35"/>
      <c r="TM1638" s="34"/>
      <c r="TT1638" s="35"/>
      <c r="TU1638" s="34"/>
      <c r="UB1638" s="35"/>
      <c r="UC1638" s="34"/>
      <c r="UJ1638" s="35"/>
      <c r="UK1638" s="34"/>
      <c r="UR1638" s="35"/>
      <c r="US1638" s="34"/>
      <c r="UZ1638" s="35"/>
      <c r="VA1638" s="34"/>
      <c r="VH1638" s="35"/>
      <c r="VI1638" s="34"/>
      <c r="VP1638" s="35"/>
      <c r="VQ1638" s="34"/>
      <c r="VX1638" s="35"/>
      <c r="VY1638" s="34"/>
      <c r="WF1638" s="35"/>
      <c r="WG1638" s="34"/>
      <c r="WN1638" s="35"/>
      <c r="WO1638" s="34"/>
      <c r="WV1638" s="35"/>
      <c r="WW1638" s="34"/>
      <c r="XD1638" s="35"/>
      <c r="XE1638" s="34"/>
      <c r="XL1638" s="35"/>
      <c r="XM1638" s="34"/>
      <c r="XT1638" s="35"/>
      <c r="XU1638" s="34"/>
      <c r="YB1638" s="35"/>
      <c r="YC1638" s="34"/>
      <c r="YJ1638" s="35"/>
      <c r="YK1638" s="34"/>
      <c r="YR1638" s="35"/>
      <c r="YS1638" s="34"/>
      <c r="YZ1638" s="35"/>
      <c r="ZA1638" s="34"/>
      <c r="ZH1638" s="35"/>
      <c r="ZI1638" s="34"/>
      <c r="ZP1638" s="35"/>
      <c r="ZQ1638" s="34"/>
      <c r="ZX1638" s="35"/>
      <c r="ZY1638" s="34"/>
      <c r="AAF1638" s="35"/>
      <c r="AAG1638" s="34"/>
      <c r="AAN1638" s="35"/>
      <c r="AAO1638" s="34"/>
      <c r="AAV1638" s="35"/>
      <c r="AAW1638" s="34"/>
      <c r="ABD1638" s="35"/>
      <c r="ABE1638" s="34"/>
      <c r="ABL1638" s="35"/>
      <c r="ABM1638" s="34"/>
      <c r="ABT1638" s="35"/>
      <c r="ABU1638" s="34"/>
      <c r="ACB1638" s="35"/>
      <c r="ACC1638" s="34"/>
      <c r="ACJ1638" s="35"/>
      <c r="ACK1638" s="34"/>
      <c r="ACR1638" s="35"/>
      <c r="ACS1638" s="34"/>
      <c r="ACZ1638" s="35"/>
      <c r="ADA1638" s="34"/>
      <c r="ADH1638" s="35"/>
      <c r="ADI1638" s="34"/>
      <c r="ADP1638" s="35"/>
      <c r="ADQ1638" s="34"/>
      <c r="ADX1638" s="35"/>
      <c r="ADY1638" s="34"/>
      <c r="AEF1638" s="35"/>
      <c r="AEG1638" s="34"/>
      <c r="AEN1638" s="35"/>
      <c r="AEO1638" s="34"/>
      <c r="AEV1638" s="35"/>
      <c r="AEW1638" s="34"/>
      <c r="AFD1638" s="35"/>
      <c r="AFE1638" s="34"/>
      <c r="AFL1638" s="35"/>
      <c r="AFM1638" s="34"/>
      <c r="AFT1638" s="35"/>
      <c r="AFU1638" s="34"/>
      <c r="AGB1638" s="35"/>
      <c r="AGC1638" s="34"/>
      <c r="AGJ1638" s="35"/>
      <c r="AGK1638" s="34"/>
      <c r="AGR1638" s="35"/>
      <c r="AGS1638" s="34"/>
      <c r="AGZ1638" s="35"/>
      <c r="AHA1638" s="34"/>
      <c r="AHH1638" s="35"/>
      <c r="AHI1638" s="34"/>
      <c r="AHP1638" s="35"/>
      <c r="AHQ1638" s="34"/>
      <c r="AHX1638" s="35"/>
      <c r="AHY1638" s="34"/>
      <c r="AIF1638" s="35"/>
      <c r="AIG1638" s="34"/>
      <c r="AIN1638" s="35"/>
      <c r="AIO1638" s="34"/>
      <c r="AIV1638" s="35"/>
      <c r="AIW1638" s="34"/>
      <c r="AJD1638" s="35"/>
      <c r="AJE1638" s="34"/>
      <c r="AJL1638" s="35"/>
      <c r="AJM1638" s="34"/>
      <c r="AJT1638" s="35"/>
      <c r="AJU1638" s="34"/>
      <c r="AKB1638" s="35"/>
      <c r="AKC1638" s="34"/>
      <c r="AKJ1638" s="35"/>
      <c r="AKK1638" s="34"/>
      <c r="AKR1638" s="35"/>
      <c r="AKS1638" s="34"/>
      <c r="AKZ1638" s="35"/>
      <c r="ALA1638" s="34"/>
      <c r="ALH1638" s="35"/>
      <c r="ALI1638" s="34"/>
      <c r="ALP1638" s="35"/>
      <c r="ALQ1638" s="34"/>
      <c r="ALX1638" s="35"/>
      <c r="ALY1638" s="34"/>
      <c r="AMF1638" s="35"/>
      <c r="AMG1638" s="34"/>
      <c r="AMN1638" s="35"/>
      <c r="AMO1638" s="34"/>
      <c r="AMV1638" s="35"/>
      <c r="AMW1638" s="34"/>
      <c r="AND1638" s="35"/>
      <c r="ANE1638" s="34"/>
      <c r="ANL1638" s="35"/>
      <c r="ANM1638" s="34"/>
      <c r="ANT1638" s="35"/>
      <c r="ANU1638" s="34"/>
      <c r="AOB1638" s="35"/>
      <c r="AOC1638" s="34"/>
      <c r="AOJ1638" s="35"/>
      <c r="AOK1638" s="34"/>
      <c r="AOR1638" s="35"/>
      <c r="AOS1638" s="34"/>
      <c r="AOZ1638" s="35"/>
      <c r="APA1638" s="34"/>
      <c r="APH1638" s="35"/>
      <c r="API1638" s="34"/>
      <c r="APP1638" s="35"/>
      <c r="APQ1638" s="34"/>
      <c r="APX1638" s="35"/>
      <c r="APY1638" s="34"/>
      <c r="AQF1638" s="35"/>
      <c r="AQG1638" s="34"/>
      <c r="AQN1638" s="35"/>
      <c r="AQO1638" s="34"/>
      <c r="AQV1638" s="35"/>
      <c r="AQW1638" s="34"/>
      <c r="ARD1638" s="35"/>
      <c r="ARE1638" s="34"/>
      <c r="ARL1638" s="35"/>
      <c r="ARM1638" s="34"/>
      <c r="ART1638" s="35"/>
      <c r="ARU1638" s="34"/>
      <c r="ASB1638" s="35"/>
      <c r="ASC1638" s="34"/>
      <c r="ASJ1638" s="35"/>
      <c r="ASK1638" s="34"/>
      <c r="ASR1638" s="35"/>
      <c r="ASS1638" s="34"/>
      <c r="ASZ1638" s="35"/>
      <c r="ATA1638" s="34"/>
      <c r="ATH1638" s="35"/>
      <c r="ATI1638" s="34"/>
      <c r="ATP1638" s="35"/>
      <c r="ATQ1638" s="34"/>
      <c r="ATX1638" s="35"/>
      <c r="ATY1638" s="34"/>
      <c r="AUF1638" s="35"/>
      <c r="AUG1638" s="34"/>
      <c r="AUN1638" s="35"/>
      <c r="AUO1638" s="34"/>
      <c r="AUV1638" s="35"/>
      <c r="AUW1638" s="34"/>
      <c r="AVD1638" s="35"/>
      <c r="AVE1638" s="34"/>
      <c r="AVL1638" s="35"/>
      <c r="AVM1638" s="34"/>
      <c r="AVT1638" s="35"/>
      <c r="AVU1638" s="34"/>
      <c r="AWB1638" s="35"/>
      <c r="AWC1638" s="34"/>
      <c r="AWJ1638" s="35"/>
      <c r="AWK1638" s="34"/>
      <c r="AWR1638" s="35"/>
      <c r="AWS1638" s="34"/>
      <c r="AWZ1638" s="35"/>
      <c r="AXA1638" s="34"/>
      <c r="AXH1638" s="35"/>
      <c r="AXI1638" s="34"/>
      <c r="AXP1638" s="35"/>
      <c r="AXQ1638" s="34"/>
      <c r="AXX1638" s="35"/>
      <c r="AXY1638" s="34"/>
      <c r="AYF1638" s="35"/>
      <c r="AYG1638" s="34"/>
      <c r="AYN1638" s="35"/>
      <c r="AYO1638" s="34"/>
      <c r="AYV1638" s="35"/>
      <c r="AYW1638" s="34"/>
      <c r="AZD1638" s="35"/>
      <c r="AZE1638" s="34"/>
      <c r="AZL1638" s="35"/>
      <c r="AZM1638" s="34"/>
      <c r="AZT1638" s="35"/>
      <c r="AZU1638" s="34"/>
      <c r="BAB1638" s="35"/>
      <c r="BAC1638" s="34"/>
      <c r="BAJ1638" s="35"/>
      <c r="BAK1638" s="34"/>
      <c r="BAR1638" s="35"/>
      <c r="BAS1638" s="34"/>
      <c r="BAZ1638" s="35"/>
      <c r="BBA1638" s="34"/>
      <c r="BBH1638" s="35"/>
      <c r="BBI1638" s="34"/>
      <c r="BBP1638" s="35"/>
      <c r="BBQ1638" s="34"/>
      <c r="BBX1638" s="35"/>
      <c r="BBY1638" s="34"/>
      <c r="BCF1638" s="35"/>
      <c r="BCG1638" s="34"/>
      <c r="BCN1638" s="35"/>
      <c r="BCO1638" s="34"/>
      <c r="BCV1638" s="35"/>
      <c r="BCW1638" s="34"/>
      <c r="BDD1638" s="35"/>
      <c r="BDE1638" s="34"/>
      <c r="BDL1638" s="35"/>
      <c r="BDM1638" s="34"/>
      <c r="BDT1638" s="35"/>
      <c r="BDU1638" s="34"/>
      <c r="BEB1638" s="35"/>
      <c r="BEC1638" s="34"/>
      <c r="BEJ1638" s="35"/>
      <c r="BEK1638" s="34"/>
      <c r="BER1638" s="35"/>
      <c r="BES1638" s="34"/>
      <c r="BEZ1638" s="35"/>
      <c r="BFA1638" s="34"/>
      <c r="BFH1638" s="35"/>
      <c r="BFI1638" s="34"/>
      <c r="BFP1638" s="35"/>
      <c r="BFQ1638" s="34"/>
      <c r="BFX1638" s="35"/>
      <c r="BFY1638" s="34"/>
      <c r="BGF1638" s="35"/>
      <c r="BGG1638" s="34"/>
      <c r="BGN1638" s="35"/>
      <c r="BGO1638" s="34"/>
      <c r="BGV1638" s="35"/>
      <c r="BGW1638" s="34"/>
      <c r="BHD1638" s="35"/>
      <c r="BHE1638" s="34"/>
      <c r="BHL1638" s="35"/>
      <c r="BHM1638" s="34"/>
      <c r="BHT1638" s="35"/>
      <c r="BHU1638" s="34"/>
      <c r="BIB1638" s="35"/>
      <c r="BIC1638" s="34"/>
      <c r="BIJ1638" s="35"/>
      <c r="BIK1638" s="34"/>
      <c r="BIR1638" s="35"/>
      <c r="BIS1638" s="34"/>
      <c r="BIZ1638" s="35"/>
      <c r="BJA1638" s="34"/>
      <c r="BJH1638" s="35"/>
      <c r="BJI1638" s="34"/>
      <c r="BJP1638" s="35"/>
      <c r="BJQ1638" s="34"/>
      <c r="BJX1638" s="35"/>
      <c r="BJY1638" s="34"/>
      <c r="BKF1638" s="35"/>
      <c r="BKG1638" s="34"/>
      <c r="BKN1638" s="35"/>
      <c r="BKO1638" s="34"/>
      <c r="BKV1638" s="35"/>
      <c r="BKW1638" s="34"/>
      <c r="BLD1638" s="35"/>
      <c r="BLE1638" s="34"/>
      <c r="BLL1638" s="35"/>
      <c r="BLM1638" s="34"/>
      <c r="BLT1638" s="35"/>
      <c r="BLU1638" s="34"/>
      <c r="BMB1638" s="35"/>
      <c r="BMC1638" s="34"/>
      <c r="BMJ1638" s="35"/>
      <c r="BMK1638" s="34"/>
      <c r="BMR1638" s="35"/>
      <c r="BMS1638" s="34"/>
      <c r="BMZ1638" s="35"/>
      <c r="BNA1638" s="34"/>
      <c r="BNH1638" s="35"/>
      <c r="BNI1638" s="34"/>
      <c r="BNP1638" s="35"/>
      <c r="BNQ1638" s="34"/>
      <c r="BNX1638" s="35"/>
      <c r="BNY1638" s="34"/>
      <c r="BOF1638" s="35"/>
      <c r="BOG1638" s="34"/>
      <c r="BON1638" s="35"/>
      <c r="BOO1638" s="34"/>
      <c r="BOV1638" s="35"/>
      <c r="BOW1638" s="34"/>
      <c r="BPD1638" s="35"/>
      <c r="BPE1638" s="34"/>
      <c r="BPL1638" s="35"/>
      <c r="BPM1638" s="34"/>
      <c r="BPT1638" s="35"/>
      <c r="BPU1638" s="34"/>
      <c r="BQB1638" s="35"/>
      <c r="BQC1638" s="34"/>
      <c r="BQJ1638" s="35"/>
      <c r="BQK1638" s="34"/>
      <c r="BQR1638" s="35"/>
      <c r="BQS1638" s="34"/>
      <c r="BQZ1638" s="35"/>
      <c r="BRA1638" s="34"/>
      <c r="BRH1638" s="35"/>
      <c r="BRI1638" s="34"/>
      <c r="BRP1638" s="35"/>
      <c r="BRQ1638" s="34"/>
      <c r="BRX1638" s="35"/>
      <c r="BRY1638" s="34"/>
      <c r="BSF1638" s="35"/>
      <c r="BSG1638" s="34"/>
      <c r="BSN1638" s="35"/>
      <c r="BSO1638" s="34"/>
      <c r="BSV1638" s="35"/>
      <c r="BSW1638" s="34"/>
      <c r="BTD1638" s="35"/>
      <c r="BTE1638" s="34"/>
      <c r="BTL1638" s="35"/>
      <c r="BTM1638" s="34"/>
      <c r="BTT1638" s="35"/>
      <c r="BTU1638" s="34"/>
      <c r="BUB1638" s="35"/>
      <c r="BUC1638" s="34"/>
      <c r="BUJ1638" s="35"/>
      <c r="BUK1638" s="34"/>
      <c r="BUR1638" s="35"/>
      <c r="BUS1638" s="34"/>
      <c r="BUZ1638" s="35"/>
      <c r="BVA1638" s="34"/>
      <c r="BVH1638" s="35"/>
      <c r="BVI1638" s="34"/>
      <c r="BVP1638" s="35"/>
      <c r="BVQ1638" s="34"/>
      <c r="BVX1638" s="35"/>
      <c r="BVY1638" s="34"/>
      <c r="BWF1638" s="35"/>
      <c r="BWG1638" s="34"/>
      <c r="BWN1638" s="35"/>
      <c r="BWO1638" s="34"/>
      <c r="BWV1638" s="35"/>
      <c r="BWW1638" s="34"/>
      <c r="BXD1638" s="35"/>
      <c r="BXE1638" s="34"/>
      <c r="BXL1638" s="35"/>
      <c r="BXM1638" s="34"/>
      <c r="BXT1638" s="35"/>
      <c r="BXU1638" s="34"/>
      <c r="BYB1638" s="35"/>
      <c r="BYC1638" s="34"/>
      <c r="BYJ1638" s="35"/>
      <c r="BYK1638" s="34"/>
      <c r="BYR1638" s="35"/>
      <c r="BYS1638" s="34"/>
      <c r="BYZ1638" s="35"/>
      <c r="BZA1638" s="34"/>
      <c r="BZH1638" s="35"/>
      <c r="BZI1638" s="34"/>
      <c r="BZP1638" s="35"/>
      <c r="BZQ1638" s="34"/>
      <c r="BZX1638" s="35"/>
      <c r="BZY1638" s="34"/>
      <c r="CAF1638" s="35"/>
      <c r="CAG1638" s="34"/>
      <c r="CAN1638" s="35"/>
      <c r="CAO1638" s="34"/>
      <c r="CAV1638" s="35"/>
      <c r="CAW1638" s="34"/>
      <c r="CBD1638" s="35"/>
      <c r="CBE1638" s="34"/>
      <c r="CBL1638" s="35"/>
      <c r="CBM1638" s="34"/>
      <c r="CBT1638" s="35"/>
      <c r="CBU1638" s="34"/>
      <c r="CCB1638" s="35"/>
      <c r="CCC1638" s="34"/>
      <c r="CCJ1638" s="35"/>
      <c r="CCK1638" s="34"/>
      <c r="CCR1638" s="35"/>
      <c r="CCS1638" s="34"/>
      <c r="CCZ1638" s="35"/>
      <c r="CDA1638" s="34"/>
      <c r="CDH1638" s="35"/>
      <c r="CDI1638" s="34"/>
      <c r="CDP1638" s="35"/>
      <c r="CDQ1638" s="34"/>
      <c r="CDX1638" s="35"/>
      <c r="CDY1638" s="34"/>
      <c r="CEF1638" s="35"/>
      <c r="CEG1638" s="34"/>
      <c r="CEN1638" s="35"/>
      <c r="CEO1638" s="34"/>
      <c r="CEV1638" s="35"/>
      <c r="CEW1638" s="34"/>
      <c r="CFD1638" s="35"/>
      <c r="CFE1638" s="34"/>
      <c r="CFL1638" s="35"/>
      <c r="CFM1638" s="34"/>
      <c r="CFT1638" s="35"/>
      <c r="CFU1638" s="34"/>
      <c r="CGB1638" s="35"/>
      <c r="CGC1638" s="34"/>
      <c r="CGJ1638" s="35"/>
      <c r="CGK1638" s="34"/>
      <c r="CGR1638" s="35"/>
      <c r="CGS1638" s="34"/>
      <c r="CGZ1638" s="35"/>
      <c r="CHA1638" s="34"/>
      <c r="CHH1638" s="35"/>
      <c r="CHI1638" s="34"/>
      <c r="CHP1638" s="35"/>
      <c r="CHQ1638" s="34"/>
      <c r="CHX1638" s="35"/>
      <c r="CHY1638" s="34"/>
      <c r="CIF1638" s="35"/>
      <c r="CIG1638" s="34"/>
      <c r="CIN1638" s="35"/>
      <c r="CIO1638" s="34"/>
      <c r="CIV1638" s="35"/>
      <c r="CIW1638" s="34"/>
      <c r="CJD1638" s="35"/>
      <c r="CJE1638" s="34"/>
      <c r="CJL1638" s="35"/>
      <c r="CJM1638" s="34"/>
      <c r="CJT1638" s="35"/>
      <c r="CJU1638" s="34"/>
      <c r="CKB1638" s="35"/>
      <c r="CKC1638" s="34"/>
      <c r="CKJ1638" s="35"/>
      <c r="CKK1638" s="34"/>
      <c r="CKR1638" s="35"/>
      <c r="CKS1638" s="34"/>
      <c r="CKZ1638" s="35"/>
      <c r="CLA1638" s="34"/>
      <c r="CLH1638" s="35"/>
      <c r="CLI1638" s="34"/>
      <c r="CLP1638" s="35"/>
      <c r="CLQ1638" s="34"/>
      <c r="CLX1638" s="35"/>
      <c r="CLY1638" s="34"/>
      <c r="CMF1638" s="35"/>
      <c r="CMG1638" s="34"/>
      <c r="CMN1638" s="35"/>
      <c r="CMO1638" s="34"/>
      <c r="CMV1638" s="35"/>
      <c r="CMW1638" s="34"/>
      <c r="CND1638" s="35"/>
      <c r="CNE1638" s="34"/>
      <c r="CNL1638" s="35"/>
      <c r="CNM1638" s="34"/>
      <c r="CNT1638" s="35"/>
      <c r="CNU1638" s="34"/>
      <c r="COB1638" s="35"/>
      <c r="COC1638" s="34"/>
      <c r="COJ1638" s="35"/>
      <c r="COK1638" s="34"/>
      <c r="COR1638" s="35"/>
      <c r="COS1638" s="34"/>
      <c r="COZ1638" s="35"/>
      <c r="CPA1638" s="34"/>
      <c r="CPH1638" s="35"/>
      <c r="CPI1638" s="34"/>
      <c r="CPP1638" s="35"/>
      <c r="CPQ1638" s="34"/>
      <c r="CPX1638" s="35"/>
      <c r="CPY1638" s="34"/>
      <c r="CQF1638" s="35"/>
      <c r="CQG1638" s="34"/>
      <c r="CQN1638" s="35"/>
      <c r="CQO1638" s="34"/>
      <c r="CQV1638" s="35"/>
      <c r="CQW1638" s="34"/>
      <c r="CRD1638" s="35"/>
      <c r="CRE1638" s="34"/>
      <c r="CRL1638" s="35"/>
      <c r="CRM1638" s="34"/>
      <c r="CRT1638" s="35"/>
      <c r="CRU1638" s="34"/>
      <c r="CSB1638" s="35"/>
      <c r="CSC1638" s="34"/>
      <c r="CSJ1638" s="35"/>
      <c r="CSK1638" s="34"/>
      <c r="CSR1638" s="35"/>
      <c r="CSS1638" s="34"/>
      <c r="CSZ1638" s="35"/>
      <c r="CTA1638" s="34"/>
      <c r="CTH1638" s="35"/>
      <c r="CTI1638" s="34"/>
      <c r="CTP1638" s="35"/>
      <c r="CTQ1638" s="34"/>
      <c r="CTX1638" s="35"/>
      <c r="CTY1638" s="34"/>
      <c r="CUF1638" s="35"/>
      <c r="CUG1638" s="34"/>
      <c r="CUN1638" s="35"/>
      <c r="CUO1638" s="34"/>
      <c r="CUV1638" s="35"/>
      <c r="CUW1638" s="34"/>
      <c r="CVD1638" s="35"/>
      <c r="CVE1638" s="34"/>
      <c r="CVL1638" s="35"/>
      <c r="CVM1638" s="34"/>
      <c r="CVT1638" s="35"/>
      <c r="CVU1638" s="34"/>
      <c r="CWB1638" s="35"/>
      <c r="CWC1638" s="34"/>
      <c r="CWJ1638" s="35"/>
      <c r="CWK1638" s="34"/>
      <c r="CWR1638" s="35"/>
      <c r="CWS1638" s="34"/>
      <c r="CWZ1638" s="35"/>
      <c r="CXA1638" s="34"/>
      <c r="CXH1638" s="35"/>
      <c r="CXI1638" s="34"/>
      <c r="CXP1638" s="35"/>
      <c r="CXQ1638" s="34"/>
      <c r="CXX1638" s="35"/>
      <c r="CXY1638" s="34"/>
      <c r="CYF1638" s="35"/>
      <c r="CYG1638" s="34"/>
      <c r="CYN1638" s="35"/>
      <c r="CYO1638" s="34"/>
      <c r="CYV1638" s="35"/>
      <c r="CYW1638" s="34"/>
      <c r="CZD1638" s="35"/>
      <c r="CZE1638" s="34"/>
      <c r="CZL1638" s="35"/>
      <c r="CZM1638" s="34"/>
      <c r="CZT1638" s="35"/>
      <c r="CZU1638" s="34"/>
      <c r="DAB1638" s="35"/>
      <c r="DAC1638" s="34"/>
      <c r="DAJ1638" s="35"/>
      <c r="DAK1638" s="34"/>
      <c r="DAR1638" s="35"/>
      <c r="DAS1638" s="34"/>
      <c r="DAZ1638" s="35"/>
      <c r="DBA1638" s="34"/>
      <c r="DBH1638" s="35"/>
      <c r="DBI1638" s="34"/>
      <c r="DBP1638" s="35"/>
      <c r="DBQ1638" s="34"/>
      <c r="DBX1638" s="35"/>
      <c r="DBY1638" s="34"/>
      <c r="DCF1638" s="35"/>
      <c r="DCG1638" s="34"/>
      <c r="DCN1638" s="35"/>
      <c r="DCO1638" s="34"/>
      <c r="DCV1638" s="35"/>
      <c r="DCW1638" s="34"/>
      <c r="DDD1638" s="35"/>
      <c r="DDE1638" s="34"/>
      <c r="DDL1638" s="35"/>
      <c r="DDM1638" s="34"/>
      <c r="DDT1638" s="35"/>
      <c r="DDU1638" s="34"/>
      <c r="DEB1638" s="35"/>
      <c r="DEC1638" s="34"/>
      <c r="DEJ1638" s="35"/>
      <c r="DEK1638" s="34"/>
      <c r="DER1638" s="35"/>
      <c r="DES1638" s="34"/>
      <c r="DEZ1638" s="35"/>
      <c r="DFA1638" s="34"/>
      <c r="DFH1638" s="35"/>
      <c r="DFI1638" s="34"/>
      <c r="DFP1638" s="35"/>
      <c r="DFQ1638" s="34"/>
      <c r="DFX1638" s="35"/>
      <c r="DFY1638" s="34"/>
      <c r="DGF1638" s="35"/>
      <c r="DGG1638" s="34"/>
      <c r="DGN1638" s="35"/>
      <c r="DGO1638" s="34"/>
      <c r="DGV1638" s="35"/>
      <c r="DGW1638" s="34"/>
      <c r="DHD1638" s="35"/>
      <c r="DHE1638" s="34"/>
      <c r="DHL1638" s="35"/>
      <c r="DHM1638" s="34"/>
      <c r="DHT1638" s="35"/>
      <c r="DHU1638" s="34"/>
      <c r="DIB1638" s="35"/>
      <c r="DIC1638" s="34"/>
      <c r="DIJ1638" s="35"/>
      <c r="DIK1638" s="34"/>
      <c r="DIR1638" s="35"/>
      <c r="DIS1638" s="34"/>
      <c r="DIZ1638" s="35"/>
      <c r="DJA1638" s="34"/>
      <c r="DJH1638" s="35"/>
      <c r="DJI1638" s="34"/>
      <c r="DJP1638" s="35"/>
      <c r="DJQ1638" s="34"/>
      <c r="DJX1638" s="35"/>
      <c r="DJY1638" s="34"/>
      <c r="DKF1638" s="35"/>
      <c r="DKG1638" s="34"/>
      <c r="DKN1638" s="35"/>
      <c r="DKO1638" s="34"/>
      <c r="DKV1638" s="35"/>
      <c r="DKW1638" s="34"/>
      <c r="DLD1638" s="35"/>
      <c r="DLE1638" s="34"/>
      <c r="DLL1638" s="35"/>
      <c r="DLM1638" s="34"/>
      <c r="DLT1638" s="35"/>
      <c r="DLU1638" s="34"/>
      <c r="DMB1638" s="35"/>
      <c r="DMC1638" s="34"/>
      <c r="DMJ1638" s="35"/>
      <c r="DMK1638" s="34"/>
      <c r="DMR1638" s="35"/>
      <c r="DMS1638" s="34"/>
      <c r="DMZ1638" s="35"/>
      <c r="DNA1638" s="34"/>
      <c r="DNH1638" s="35"/>
      <c r="DNI1638" s="34"/>
      <c r="DNP1638" s="35"/>
      <c r="DNQ1638" s="34"/>
      <c r="DNX1638" s="35"/>
      <c r="DNY1638" s="34"/>
      <c r="DOF1638" s="35"/>
      <c r="DOG1638" s="34"/>
      <c r="DON1638" s="35"/>
      <c r="DOO1638" s="34"/>
      <c r="DOV1638" s="35"/>
      <c r="DOW1638" s="34"/>
      <c r="DPD1638" s="35"/>
      <c r="DPE1638" s="34"/>
      <c r="DPL1638" s="35"/>
      <c r="DPM1638" s="34"/>
      <c r="DPT1638" s="35"/>
      <c r="DPU1638" s="34"/>
      <c r="DQB1638" s="35"/>
      <c r="DQC1638" s="34"/>
      <c r="DQJ1638" s="35"/>
      <c r="DQK1638" s="34"/>
      <c r="DQR1638" s="35"/>
      <c r="DQS1638" s="34"/>
      <c r="DQZ1638" s="35"/>
      <c r="DRA1638" s="34"/>
      <c r="DRH1638" s="35"/>
      <c r="DRI1638" s="34"/>
      <c r="DRP1638" s="35"/>
      <c r="DRQ1638" s="34"/>
      <c r="DRX1638" s="35"/>
      <c r="DRY1638" s="34"/>
      <c r="DSF1638" s="35"/>
      <c r="DSG1638" s="34"/>
      <c r="DSN1638" s="35"/>
      <c r="DSO1638" s="34"/>
      <c r="DSV1638" s="35"/>
      <c r="DSW1638" s="34"/>
      <c r="DTD1638" s="35"/>
      <c r="DTE1638" s="34"/>
      <c r="DTL1638" s="35"/>
      <c r="DTM1638" s="34"/>
      <c r="DTT1638" s="35"/>
      <c r="DTU1638" s="34"/>
      <c r="DUB1638" s="35"/>
      <c r="DUC1638" s="34"/>
      <c r="DUJ1638" s="35"/>
      <c r="DUK1638" s="34"/>
      <c r="DUR1638" s="35"/>
      <c r="DUS1638" s="34"/>
      <c r="DUZ1638" s="35"/>
      <c r="DVA1638" s="34"/>
      <c r="DVH1638" s="35"/>
      <c r="DVI1638" s="34"/>
      <c r="DVP1638" s="35"/>
      <c r="DVQ1638" s="34"/>
      <c r="DVX1638" s="35"/>
      <c r="DVY1638" s="34"/>
      <c r="DWF1638" s="35"/>
      <c r="DWG1638" s="34"/>
      <c r="DWN1638" s="35"/>
      <c r="DWO1638" s="34"/>
      <c r="DWV1638" s="35"/>
      <c r="DWW1638" s="34"/>
      <c r="DXD1638" s="35"/>
      <c r="DXE1638" s="34"/>
      <c r="DXL1638" s="35"/>
      <c r="DXM1638" s="34"/>
      <c r="DXT1638" s="35"/>
      <c r="DXU1638" s="34"/>
      <c r="DYB1638" s="35"/>
      <c r="DYC1638" s="34"/>
      <c r="DYJ1638" s="35"/>
      <c r="DYK1638" s="34"/>
      <c r="DYR1638" s="35"/>
      <c r="DYS1638" s="34"/>
      <c r="DYZ1638" s="35"/>
      <c r="DZA1638" s="34"/>
      <c r="DZH1638" s="35"/>
      <c r="DZI1638" s="34"/>
      <c r="DZP1638" s="35"/>
      <c r="DZQ1638" s="34"/>
      <c r="DZX1638" s="35"/>
      <c r="DZY1638" s="34"/>
      <c r="EAF1638" s="35"/>
      <c r="EAG1638" s="34"/>
      <c r="EAN1638" s="35"/>
      <c r="EAO1638" s="34"/>
      <c r="EAV1638" s="35"/>
      <c r="EAW1638" s="34"/>
      <c r="EBD1638" s="35"/>
      <c r="EBE1638" s="34"/>
      <c r="EBL1638" s="35"/>
      <c r="EBM1638" s="34"/>
      <c r="EBT1638" s="35"/>
      <c r="EBU1638" s="34"/>
      <c r="ECB1638" s="35"/>
      <c r="ECC1638" s="34"/>
      <c r="ECJ1638" s="35"/>
      <c r="ECK1638" s="34"/>
      <c r="ECR1638" s="35"/>
      <c r="ECS1638" s="34"/>
      <c r="ECZ1638" s="35"/>
      <c r="EDA1638" s="34"/>
      <c r="EDH1638" s="35"/>
      <c r="EDI1638" s="34"/>
      <c r="EDP1638" s="35"/>
      <c r="EDQ1638" s="34"/>
      <c r="EDX1638" s="35"/>
      <c r="EDY1638" s="34"/>
      <c r="EEF1638" s="35"/>
      <c r="EEG1638" s="34"/>
      <c r="EEN1638" s="35"/>
      <c r="EEO1638" s="34"/>
      <c r="EEV1638" s="35"/>
      <c r="EEW1638" s="34"/>
      <c r="EFD1638" s="35"/>
      <c r="EFE1638" s="34"/>
      <c r="EFL1638" s="35"/>
      <c r="EFM1638" s="34"/>
      <c r="EFT1638" s="35"/>
      <c r="EFU1638" s="34"/>
      <c r="EGB1638" s="35"/>
      <c r="EGC1638" s="34"/>
      <c r="EGJ1638" s="35"/>
      <c r="EGK1638" s="34"/>
      <c r="EGR1638" s="35"/>
      <c r="EGS1638" s="34"/>
      <c r="EGZ1638" s="35"/>
      <c r="EHA1638" s="34"/>
      <c r="EHH1638" s="35"/>
      <c r="EHI1638" s="34"/>
      <c r="EHP1638" s="35"/>
      <c r="EHQ1638" s="34"/>
      <c r="EHX1638" s="35"/>
      <c r="EHY1638" s="34"/>
      <c r="EIF1638" s="35"/>
      <c r="EIG1638" s="34"/>
      <c r="EIN1638" s="35"/>
      <c r="EIO1638" s="34"/>
      <c r="EIV1638" s="35"/>
      <c r="EIW1638" s="34"/>
      <c r="EJD1638" s="35"/>
      <c r="EJE1638" s="34"/>
      <c r="EJL1638" s="35"/>
      <c r="EJM1638" s="34"/>
      <c r="EJT1638" s="35"/>
      <c r="EJU1638" s="34"/>
      <c r="EKB1638" s="35"/>
      <c r="EKC1638" s="34"/>
      <c r="EKJ1638" s="35"/>
      <c r="EKK1638" s="34"/>
      <c r="EKR1638" s="35"/>
      <c r="EKS1638" s="34"/>
      <c r="EKZ1638" s="35"/>
      <c r="ELA1638" s="34"/>
      <c r="ELH1638" s="35"/>
      <c r="ELI1638" s="34"/>
      <c r="ELP1638" s="35"/>
      <c r="ELQ1638" s="34"/>
      <c r="ELX1638" s="35"/>
      <c r="ELY1638" s="34"/>
      <c r="EMF1638" s="35"/>
      <c r="EMG1638" s="34"/>
      <c r="EMN1638" s="35"/>
      <c r="EMO1638" s="34"/>
      <c r="EMV1638" s="35"/>
      <c r="EMW1638" s="34"/>
      <c r="END1638" s="35"/>
      <c r="ENE1638" s="34"/>
      <c r="ENL1638" s="35"/>
      <c r="ENM1638" s="34"/>
      <c r="ENT1638" s="35"/>
      <c r="ENU1638" s="34"/>
      <c r="EOB1638" s="35"/>
      <c r="EOC1638" s="34"/>
      <c r="EOJ1638" s="35"/>
      <c r="EOK1638" s="34"/>
      <c r="EOR1638" s="35"/>
      <c r="EOS1638" s="34"/>
      <c r="EOZ1638" s="35"/>
      <c r="EPA1638" s="34"/>
      <c r="EPH1638" s="35"/>
      <c r="EPI1638" s="34"/>
      <c r="EPP1638" s="35"/>
      <c r="EPQ1638" s="34"/>
      <c r="EPX1638" s="35"/>
      <c r="EPY1638" s="34"/>
      <c r="EQF1638" s="35"/>
      <c r="EQG1638" s="34"/>
      <c r="EQN1638" s="35"/>
      <c r="EQO1638" s="34"/>
      <c r="EQV1638" s="35"/>
      <c r="EQW1638" s="34"/>
      <c r="ERD1638" s="35"/>
      <c r="ERE1638" s="34"/>
      <c r="ERL1638" s="35"/>
      <c r="ERM1638" s="34"/>
      <c r="ERT1638" s="35"/>
      <c r="ERU1638" s="34"/>
      <c r="ESB1638" s="35"/>
      <c r="ESC1638" s="34"/>
      <c r="ESJ1638" s="35"/>
      <c r="ESK1638" s="34"/>
      <c r="ESR1638" s="35"/>
      <c r="ESS1638" s="34"/>
      <c r="ESZ1638" s="35"/>
      <c r="ETA1638" s="34"/>
      <c r="ETH1638" s="35"/>
      <c r="ETI1638" s="34"/>
      <c r="ETP1638" s="35"/>
      <c r="ETQ1638" s="34"/>
      <c r="ETX1638" s="35"/>
      <c r="ETY1638" s="34"/>
      <c r="EUF1638" s="35"/>
      <c r="EUG1638" s="34"/>
      <c r="EUN1638" s="35"/>
      <c r="EUO1638" s="34"/>
      <c r="EUV1638" s="35"/>
      <c r="EUW1638" s="34"/>
      <c r="EVD1638" s="35"/>
      <c r="EVE1638" s="34"/>
      <c r="EVL1638" s="35"/>
      <c r="EVM1638" s="34"/>
      <c r="EVT1638" s="35"/>
      <c r="EVU1638" s="34"/>
      <c r="EWB1638" s="35"/>
      <c r="EWC1638" s="34"/>
      <c r="EWJ1638" s="35"/>
      <c r="EWK1638" s="34"/>
      <c r="EWR1638" s="35"/>
      <c r="EWS1638" s="34"/>
      <c r="EWZ1638" s="35"/>
      <c r="EXA1638" s="34"/>
      <c r="EXH1638" s="35"/>
      <c r="EXI1638" s="34"/>
      <c r="EXP1638" s="35"/>
      <c r="EXQ1638" s="34"/>
      <c r="EXX1638" s="35"/>
      <c r="EXY1638" s="34"/>
      <c r="EYF1638" s="35"/>
      <c r="EYG1638" s="34"/>
      <c r="EYN1638" s="35"/>
      <c r="EYO1638" s="34"/>
      <c r="EYV1638" s="35"/>
      <c r="EYW1638" s="34"/>
      <c r="EZD1638" s="35"/>
      <c r="EZE1638" s="34"/>
      <c r="EZL1638" s="35"/>
      <c r="EZM1638" s="34"/>
      <c r="EZT1638" s="35"/>
      <c r="EZU1638" s="34"/>
      <c r="FAB1638" s="35"/>
      <c r="FAC1638" s="34"/>
      <c r="FAJ1638" s="35"/>
      <c r="FAK1638" s="34"/>
      <c r="FAR1638" s="35"/>
      <c r="FAS1638" s="34"/>
      <c r="FAZ1638" s="35"/>
      <c r="FBA1638" s="34"/>
      <c r="FBH1638" s="35"/>
      <c r="FBI1638" s="34"/>
      <c r="FBP1638" s="35"/>
      <c r="FBQ1638" s="34"/>
      <c r="FBX1638" s="35"/>
      <c r="FBY1638" s="34"/>
      <c r="FCF1638" s="35"/>
      <c r="FCG1638" s="34"/>
      <c r="FCN1638" s="35"/>
      <c r="FCO1638" s="34"/>
      <c r="FCV1638" s="35"/>
      <c r="FCW1638" s="34"/>
      <c r="FDD1638" s="35"/>
      <c r="FDE1638" s="34"/>
      <c r="FDL1638" s="35"/>
      <c r="FDM1638" s="34"/>
      <c r="FDT1638" s="35"/>
      <c r="FDU1638" s="34"/>
      <c r="FEB1638" s="35"/>
      <c r="FEC1638" s="34"/>
      <c r="FEJ1638" s="35"/>
      <c r="FEK1638" s="34"/>
      <c r="FER1638" s="35"/>
      <c r="FES1638" s="34"/>
      <c r="FEZ1638" s="35"/>
      <c r="FFA1638" s="34"/>
      <c r="FFH1638" s="35"/>
      <c r="FFI1638" s="34"/>
      <c r="FFP1638" s="35"/>
      <c r="FFQ1638" s="34"/>
      <c r="FFX1638" s="35"/>
      <c r="FFY1638" s="34"/>
      <c r="FGF1638" s="35"/>
      <c r="FGG1638" s="34"/>
      <c r="FGN1638" s="35"/>
      <c r="FGO1638" s="34"/>
      <c r="FGV1638" s="35"/>
      <c r="FGW1638" s="34"/>
      <c r="FHD1638" s="35"/>
      <c r="FHE1638" s="34"/>
      <c r="FHL1638" s="35"/>
      <c r="FHM1638" s="34"/>
      <c r="FHT1638" s="35"/>
      <c r="FHU1638" s="34"/>
      <c r="FIB1638" s="35"/>
      <c r="FIC1638" s="34"/>
      <c r="FIJ1638" s="35"/>
      <c r="FIK1638" s="34"/>
      <c r="FIR1638" s="35"/>
      <c r="FIS1638" s="34"/>
      <c r="FIZ1638" s="35"/>
      <c r="FJA1638" s="34"/>
      <c r="FJH1638" s="35"/>
      <c r="FJI1638" s="34"/>
      <c r="FJP1638" s="35"/>
      <c r="FJQ1638" s="34"/>
      <c r="FJX1638" s="35"/>
      <c r="FJY1638" s="34"/>
      <c r="FKF1638" s="35"/>
      <c r="FKG1638" s="34"/>
      <c r="FKN1638" s="35"/>
      <c r="FKO1638" s="34"/>
      <c r="FKV1638" s="35"/>
      <c r="FKW1638" s="34"/>
      <c r="FLD1638" s="35"/>
      <c r="FLE1638" s="34"/>
      <c r="FLL1638" s="35"/>
      <c r="FLM1638" s="34"/>
      <c r="FLT1638" s="35"/>
      <c r="FLU1638" s="34"/>
      <c r="FMB1638" s="35"/>
      <c r="FMC1638" s="34"/>
      <c r="FMJ1638" s="35"/>
      <c r="FMK1638" s="34"/>
      <c r="FMR1638" s="35"/>
      <c r="FMS1638" s="34"/>
      <c r="FMZ1638" s="35"/>
      <c r="FNA1638" s="34"/>
      <c r="FNH1638" s="35"/>
      <c r="FNI1638" s="34"/>
      <c r="FNP1638" s="35"/>
      <c r="FNQ1638" s="34"/>
      <c r="FNX1638" s="35"/>
      <c r="FNY1638" s="34"/>
      <c r="FOF1638" s="35"/>
      <c r="FOG1638" s="34"/>
      <c r="FON1638" s="35"/>
      <c r="FOO1638" s="34"/>
      <c r="FOV1638" s="35"/>
      <c r="FOW1638" s="34"/>
      <c r="FPD1638" s="35"/>
      <c r="FPE1638" s="34"/>
      <c r="FPL1638" s="35"/>
      <c r="FPM1638" s="34"/>
      <c r="FPT1638" s="35"/>
      <c r="FPU1638" s="34"/>
      <c r="FQB1638" s="35"/>
      <c r="FQC1638" s="34"/>
      <c r="FQJ1638" s="35"/>
      <c r="FQK1638" s="34"/>
      <c r="FQR1638" s="35"/>
      <c r="FQS1638" s="34"/>
      <c r="FQZ1638" s="35"/>
      <c r="FRA1638" s="34"/>
      <c r="FRH1638" s="35"/>
      <c r="FRI1638" s="34"/>
      <c r="FRP1638" s="35"/>
      <c r="FRQ1638" s="34"/>
      <c r="FRX1638" s="35"/>
      <c r="FRY1638" s="34"/>
      <c r="FSF1638" s="35"/>
      <c r="FSG1638" s="34"/>
      <c r="FSN1638" s="35"/>
      <c r="FSO1638" s="34"/>
      <c r="FSV1638" s="35"/>
      <c r="FSW1638" s="34"/>
      <c r="FTD1638" s="35"/>
      <c r="FTE1638" s="34"/>
      <c r="FTL1638" s="35"/>
      <c r="FTM1638" s="34"/>
      <c r="FTT1638" s="35"/>
      <c r="FTU1638" s="34"/>
      <c r="FUB1638" s="35"/>
      <c r="FUC1638" s="34"/>
      <c r="FUJ1638" s="35"/>
      <c r="FUK1638" s="34"/>
      <c r="FUR1638" s="35"/>
      <c r="FUS1638" s="34"/>
      <c r="FUZ1638" s="35"/>
      <c r="FVA1638" s="34"/>
      <c r="FVH1638" s="35"/>
      <c r="FVI1638" s="34"/>
      <c r="FVP1638" s="35"/>
      <c r="FVQ1638" s="34"/>
      <c r="FVX1638" s="35"/>
      <c r="FVY1638" s="34"/>
      <c r="FWF1638" s="35"/>
      <c r="FWG1638" s="34"/>
      <c r="FWN1638" s="35"/>
      <c r="FWO1638" s="34"/>
      <c r="FWV1638" s="35"/>
      <c r="FWW1638" s="34"/>
      <c r="FXD1638" s="35"/>
      <c r="FXE1638" s="34"/>
      <c r="FXL1638" s="35"/>
      <c r="FXM1638" s="34"/>
      <c r="FXT1638" s="35"/>
      <c r="FXU1638" s="34"/>
      <c r="FYB1638" s="35"/>
      <c r="FYC1638" s="34"/>
      <c r="FYJ1638" s="35"/>
      <c r="FYK1638" s="34"/>
      <c r="FYR1638" s="35"/>
      <c r="FYS1638" s="34"/>
      <c r="FYZ1638" s="35"/>
      <c r="FZA1638" s="34"/>
      <c r="FZH1638" s="35"/>
      <c r="FZI1638" s="34"/>
      <c r="FZP1638" s="35"/>
      <c r="FZQ1638" s="34"/>
      <c r="FZX1638" s="35"/>
      <c r="FZY1638" s="34"/>
      <c r="GAF1638" s="35"/>
      <c r="GAG1638" s="34"/>
      <c r="GAN1638" s="35"/>
      <c r="GAO1638" s="34"/>
      <c r="GAV1638" s="35"/>
      <c r="GAW1638" s="34"/>
      <c r="GBD1638" s="35"/>
      <c r="GBE1638" s="34"/>
      <c r="GBL1638" s="35"/>
      <c r="GBM1638" s="34"/>
      <c r="GBT1638" s="35"/>
      <c r="GBU1638" s="34"/>
      <c r="GCB1638" s="35"/>
      <c r="GCC1638" s="34"/>
      <c r="GCJ1638" s="35"/>
      <c r="GCK1638" s="34"/>
      <c r="GCR1638" s="35"/>
      <c r="GCS1638" s="34"/>
      <c r="GCZ1638" s="35"/>
      <c r="GDA1638" s="34"/>
      <c r="GDH1638" s="35"/>
      <c r="GDI1638" s="34"/>
      <c r="GDP1638" s="35"/>
      <c r="GDQ1638" s="34"/>
      <c r="GDX1638" s="35"/>
      <c r="GDY1638" s="34"/>
      <c r="GEF1638" s="35"/>
      <c r="GEG1638" s="34"/>
      <c r="GEN1638" s="35"/>
      <c r="GEO1638" s="34"/>
      <c r="GEV1638" s="35"/>
      <c r="GEW1638" s="34"/>
      <c r="GFD1638" s="35"/>
      <c r="GFE1638" s="34"/>
      <c r="GFL1638" s="35"/>
      <c r="GFM1638" s="34"/>
      <c r="GFT1638" s="35"/>
      <c r="GFU1638" s="34"/>
      <c r="GGB1638" s="35"/>
      <c r="GGC1638" s="34"/>
      <c r="GGJ1638" s="35"/>
      <c r="GGK1638" s="34"/>
      <c r="GGR1638" s="35"/>
      <c r="GGS1638" s="34"/>
      <c r="GGZ1638" s="35"/>
      <c r="GHA1638" s="34"/>
      <c r="GHH1638" s="35"/>
      <c r="GHI1638" s="34"/>
      <c r="GHP1638" s="35"/>
      <c r="GHQ1638" s="34"/>
      <c r="GHX1638" s="35"/>
      <c r="GHY1638" s="34"/>
      <c r="GIF1638" s="35"/>
      <c r="GIG1638" s="34"/>
      <c r="GIN1638" s="35"/>
      <c r="GIO1638" s="34"/>
      <c r="GIV1638" s="35"/>
      <c r="GIW1638" s="34"/>
      <c r="GJD1638" s="35"/>
      <c r="GJE1638" s="34"/>
      <c r="GJL1638" s="35"/>
      <c r="GJM1638" s="34"/>
      <c r="GJT1638" s="35"/>
      <c r="GJU1638" s="34"/>
      <c r="GKB1638" s="35"/>
      <c r="GKC1638" s="34"/>
      <c r="GKJ1638" s="35"/>
      <c r="GKK1638" s="34"/>
      <c r="GKR1638" s="35"/>
      <c r="GKS1638" s="34"/>
      <c r="GKZ1638" s="35"/>
      <c r="GLA1638" s="34"/>
      <c r="GLH1638" s="35"/>
      <c r="GLI1638" s="34"/>
      <c r="GLP1638" s="35"/>
      <c r="GLQ1638" s="34"/>
      <c r="GLX1638" s="35"/>
      <c r="GLY1638" s="34"/>
      <c r="GMF1638" s="35"/>
      <c r="GMG1638" s="34"/>
      <c r="GMN1638" s="35"/>
      <c r="GMO1638" s="34"/>
      <c r="GMV1638" s="35"/>
      <c r="GMW1638" s="34"/>
      <c r="GND1638" s="35"/>
      <c r="GNE1638" s="34"/>
      <c r="GNL1638" s="35"/>
      <c r="GNM1638" s="34"/>
      <c r="GNT1638" s="35"/>
      <c r="GNU1638" s="34"/>
      <c r="GOB1638" s="35"/>
      <c r="GOC1638" s="34"/>
      <c r="GOJ1638" s="35"/>
      <c r="GOK1638" s="34"/>
      <c r="GOR1638" s="35"/>
      <c r="GOS1638" s="34"/>
      <c r="GOZ1638" s="35"/>
      <c r="GPA1638" s="34"/>
      <c r="GPH1638" s="35"/>
      <c r="GPI1638" s="34"/>
      <c r="GPP1638" s="35"/>
      <c r="GPQ1638" s="34"/>
      <c r="GPX1638" s="35"/>
      <c r="GPY1638" s="34"/>
      <c r="GQF1638" s="35"/>
      <c r="GQG1638" s="34"/>
      <c r="GQN1638" s="35"/>
      <c r="GQO1638" s="34"/>
      <c r="GQV1638" s="35"/>
      <c r="GQW1638" s="34"/>
      <c r="GRD1638" s="35"/>
      <c r="GRE1638" s="34"/>
      <c r="GRL1638" s="35"/>
      <c r="GRM1638" s="34"/>
      <c r="GRT1638" s="35"/>
      <c r="GRU1638" s="34"/>
      <c r="GSB1638" s="35"/>
      <c r="GSC1638" s="34"/>
      <c r="GSJ1638" s="35"/>
      <c r="GSK1638" s="34"/>
      <c r="GSR1638" s="35"/>
      <c r="GSS1638" s="34"/>
      <c r="GSZ1638" s="35"/>
      <c r="GTA1638" s="34"/>
      <c r="GTH1638" s="35"/>
      <c r="GTI1638" s="34"/>
      <c r="GTP1638" s="35"/>
      <c r="GTQ1638" s="34"/>
      <c r="GTX1638" s="35"/>
      <c r="GTY1638" s="34"/>
      <c r="GUF1638" s="35"/>
      <c r="GUG1638" s="34"/>
      <c r="GUN1638" s="35"/>
      <c r="GUO1638" s="34"/>
      <c r="GUV1638" s="35"/>
      <c r="GUW1638" s="34"/>
      <c r="GVD1638" s="35"/>
      <c r="GVE1638" s="34"/>
      <c r="GVL1638" s="35"/>
      <c r="GVM1638" s="34"/>
      <c r="GVT1638" s="35"/>
      <c r="GVU1638" s="34"/>
      <c r="GWB1638" s="35"/>
      <c r="GWC1638" s="34"/>
      <c r="GWJ1638" s="35"/>
      <c r="GWK1638" s="34"/>
      <c r="GWR1638" s="35"/>
      <c r="GWS1638" s="34"/>
      <c r="GWZ1638" s="35"/>
      <c r="GXA1638" s="34"/>
      <c r="GXH1638" s="35"/>
      <c r="GXI1638" s="34"/>
      <c r="GXP1638" s="35"/>
      <c r="GXQ1638" s="34"/>
      <c r="GXX1638" s="35"/>
      <c r="GXY1638" s="34"/>
      <c r="GYF1638" s="35"/>
      <c r="GYG1638" s="34"/>
      <c r="GYN1638" s="35"/>
      <c r="GYO1638" s="34"/>
      <c r="GYV1638" s="35"/>
      <c r="GYW1638" s="34"/>
      <c r="GZD1638" s="35"/>
      <c r="GZE1638" s="34"/>
      <c r="GZL1638" s="35"/>
      <c r="GZM1638" s="34"/>
      <c r="GZT1638" s="35"/>
      <c r="GZU1638" s="34"/>
      <c r="HAB1638" s="35"/>
      <c r="HAC1638" s="34"/>
      <c r="HAJ1638" s="35"/>
      <c r="HAK1638" s="34"/>
      <c r="HAR1638" s="35"/>
      <c r="HAS1638" s="34"/>
      <c r="HAZ1638" s="35"/>
      <c r="HBA1638" s="34"/>
      <c r="HBH1638" s="35"/>
      <c r="HBI1638" s="34"/>
      <c r="HBP1638" s="35"/>
      <c r="HBQ1638" s="34"/>
      <c r="HBX1638" s="35"/>
      <c r="HBY1638" s="34"/>
      <c r="HCF1638" s="35"/>
      <c r="HCG1638" s="34"/>
      <c r="HCN1638" s="35"/>
      <c r="HCO1638" s="34"/>
      <c r="HCV1638" s="35"/>
      <c r="HCW1638" s="34"/>
      <c r="HDD1638" s="35"/>
      <c r="HDE1638" s="34"/>
      <c r="HDL1638" s="35"/>
      <c r="HDM1638" s="34"/>
      <c r="HDT1638" s="35"/>
      <c r="HDU1638" s="34"/>
      <c r="HEB1638" s="35"/>
      <c r="HEC1638" s="34"/>
      <c r="HEJ1638" s="35"/>
      <c r="HEK1638" s="34"/>
      <c r="HER1638" s="35"/>
      <c r="HES1638" s="34"/>
      <c r="HEZ1638" s="35"/>
      <c r="HFA1638" s="34"/>
      <c r="HFH1638" s="35"/>
      <c r="HFI1638" s="34"/>
      <c r="HFP1638" s="35"/>
      <c r="HFQ1638" s="34"/>
      <c r="HFX1638" s="35"/>
      <c r="HFY1638" s="34"/>
      <c r="HGF1638" s="35"/>
      <c r="HGG1638" s="34"/>
      <c r="HGN1638" s="35"/>
      <c r="HGO1638" s="34"/>
      <c r="HGV1638" s="35"/>
      <c r="HGW1638" s="34"/>
      <c r="HHD1638" s="35"/>
      <c r="HHE1638" s="34"/>
      <c r="HHL1638" s="35"/>
      <c r="HHM1638" s="34"/>
      <c r="HHT1638" s="35"/>
      <c r="HHU1638" s="34"/>
      <c r="HIB1638" s="35"/>
      <c r="HIC1638" s="34"/>
      <c r="HIJ1638" s="35"/>
      <c r="HIK1638" s="34"/>
      <c r="HIR1638" s="35"/>
      <c r="HIS1638" s="34"/>
      <c r="HIZ1638" s="35"/>
      <c r="HJA1638" s="34"/>
      <c r="HJH1638" s="35"/>
      <c r="HJI1638" s="34"/>
      <c r="HJP1638" s="35"/>
      <c r="HJQ1638" s="34"/>
      <c r="HJX1638" s="35"/>
      <c r="HJY1638" s="34"/>
      <c r="HKF1638" s="35"/>
      <c r="HKG1638" s="34"/>
      <c r="HKN1638" s="35"/>
      <c r="HKO1638" s="34"/>
      <c r="HKV1638" s="35"/>
      <c r="HKW1638" s="34"/>
      <c r="HLD1638" s="35"/>
      <c r="HLE1638" s="34"/>
      <c r="HLL1638" s="35"/>
      <c r="HLM1638" s="34"/>
      <c r="HLT1638" s="35"/>
      <c r="HLU1638" s="34"/>
      <c r="HMB1638" s="35"/>
      <c r="HMC1638" s="34"/>
      <c r="HMJ1638" s="35"/>
      <c r="HMK1638" s="34"/>
      <c r="HMR1638" s="35"/>
      <c r="HMS1638" s="34"/>
      <c r="HMZ1638" s="35"/>
      <c r="HNA1638" s="34"/>
      <c r="HNH1638" s="35"/>
      <c r="HNI1638" s="34"/>
      <c r="HNP1638" s="35"/>
      <c r="HNQ1638" s="34"/>
      <c r="HNX1638" s="35"/>
      <c r="HNY1638" s="34"/>
      <c r="HOF1638" s="35"/>
      <c r="HOG1638" s="34"/>
      <c r="HON1638" s="35"/>
      <c r="HOO1638" s="34"/>
      <c r="HOV1638" s="35"/>
      <c r="HOW1638" s="34"/>
      <c r="HPD1638" s="35"/>
      <c r="HPE1638" s="34"/>
      <c r="HPL1638" s="35"/>
      <c r="HPM1638" s="34"/>
      <c r="HPT1638" s="35"/>
      <c r="HPU1638" s="34"/>
      <c r="HQB1638" s="35"/>
      <c r="HQC1638" s="34"/>
      <c r="HQJ1638" s="35"/>
      <c r="HQK1638" s="34"/>
      <c r="HQR1638" s="35"/>
      <c r="HQS1638" s="34"/>
      <c r="HQZ1638" s="35"/>
      <c r="HRA1638" s="34"/>
      <c r="HRH1638" s="35"/>
      <c r="HRI1638" s="34"/>
      <c r="HRP1638" s="35"/>
      <c r="HRQ1638" s="34"/>
      <c r="HRX1638" s="35"/>
      <c r="HRY1638" s="34"/>
      <c r="HSF1638" s="35"/>
      <c r="HSG1638" s="34"/>
      <c r="HSN1638" s="35"/>
      <c r="HSO1638" s="34"/>
      <c r="HSV1638" s="35"/>
      <c r="HSW1638" s="34"/>
      <c r="HTD1638" s="35"/>
      <c r="HTE1638" s="34"/>
      <c r="HTL1638" s="35"/>
      <c r="HTM1638" s="34"/>
      <c r="HTT1638" s="35"/>
      <c r="HTU1638" s="34"/>
      <c r="HUB1638" s="35"/>
      <c r="HUC1638" s="34"/>
      <c r="HUJ1638" s="35"/>
      <c r="HUK1638" s="34"/>
      <c r="HUR1638" s="35"/>
      <c r="HUS1638" s="34"/>
      <c r="HUZ1638" s="35"/>
      <c r="HVA1638" s="34"/>
      <c r="HVH1638" s="35"/>
      <c r="HVI1638" s="34"/>
      <c r="HVP1638" s="35"/>
      <c r="HVQ1638" s="34"/>
      <c r="HVX1638" s="35"/>
      <c r="HVY1638" s="34"/>
      <c r="HWF1638" s="35"/>
      <c r="HWG1638" s="34"/>
      <c r="HWN1638" s="35"/>
      <c r="HWO1638" s="34"/>
      <c r="HWV1638" s="35"/>
      <c r="HWW1638" s="34"/>
      <c r="HXD1638" s="35"/>
      <c r="HXE1638" s="34"/>
      <c r="HXL1638" s="35"/>
      <c r="HXM1638" s="34"/>
      <c r="HXT1638" s="35"/>
      <c r="HXU1638" s="34"/>
      <c r="HYB1638" s="35"/>
      <c r="HYC1638" s="34"/>
      <c r="HYJ1638" s="35"/>
      <c r="HYK1638" s="34"/>
      <c r="HYR1638" s="35"/>
      <c r="HYS1638" s="34"/>
      <c r="HYZ1638" s="35"/>
      <c r="HZA1638" s="34"/>
      <c r="HZH1638" s="35"/>
      <c r="HZI1638" s="34"/>
      <c r="HZP1638" s="35"/>
      <c r="HZQ1638" s="34"/>
      <c r="HZX1638" s="35"/>
      <c r="HZY1638" s="34"/>
      <c r="IAF1638" s="35"/>
      <c r="IAG1638" s="34"/>
      <c r="IAN1638" s="35"/>
      <c r="IAO1638" s="34"/>
      <c r="IAV1638" s="35"/>
      <c r="IAW1638" s="34"/>
      <c r="IBD1638" s="35"/>
      <c r="IBE1638" s="34"/>
      <c r="IBL1638" s="35"/>
      <c r="IBM1638" s="34"/>
      <c r="IBT1638" s="35"/>
      <c r="IBU1638" s="34"/>
      <c r="ICB1638" s="35"/>
      <c r="ICC1638" s="34"/>
      <c r="ICJ1638" s="35"/>
      <c r="ICK1638" s="34"/>
      <c r="ICR1638" s="35"/>
      <c r="ICS1638" s="34"/>
      <c r="ICZ1638" s="35"/>
      <c r="IDA1638" s="34"/>
      <c r="IDH1638" s="35"/>
      <c r="IDI1638" s="34"/>
      <c r="IDP1638" s="35"/>
      <c r="IDQ1638" s="34"/>
      <c r="IDX1638" s="35"/>
      <c r="IDY1638" s="34"/>
      <c r="IEF1638" s="35"/>
      <c r="IEG1638" s="34"/>
      <c r="IEN1638" s="35"/>
      <c r="IEO1638" s="34"/>
      <c r="IEV1638" s="35"/>
      <c r="IEW1638" s="34"/>
      <c r="IFD1638" s="35"/>
      <c r="IFE1638" s="34"/>
      <c r="IFL1638" s="35"/>
      <c r="IFM1638" s="34"/>
      <c r="IFT1638" s="35"/>
      <c r="IFU1638" s="34"/>
      <c r="IGB1638" s="35"/>
      <c r="IGC1638" s="34"/>
      <c r="IGJ1638" s="35"/>
      <c r="IGK1638" s="34"/>
      <c r="IGR1638" s="35"/>
      <c r="IGS1638" s="34"/>
      <c r="IGZ1638" s="35"/>
      <c r="IHA1638" s="34"/>
      <c r="IHH1638" s="35"/>
      <c r="IHI1638" s="34"/>
      <c r="IHP1638" s="35"/>
      <c r="IHQ1638" s="34"/>
      <c r="IHX1638" s="35"/>
      <c r="IHY1638" s="34"/>
      <c r="IIF1638" s="35"/>
      <c r="IIG1638" s="34"/>
      <c r="IIN1638" s="35"/>
      <c r="IIO1638" s="34"/>
      <c r="IIV1638" s="35"/>
      <c r="IIW1638" s="34"/>
      <c r="IJD1638" s="35"/>
      <c r="IJE1638" s="34"/>
      <c r="IJL1638" s="35"/>
      <c r="IJM1638" s="34"/>
      <c r="IJT1638" s="35"/>
      <c r="IJU1638" s="34"/>
      <c r="IKB1638" s="35"/>
      <c r="IKC1638" s="34"/>
      <c r="IKJ1638" s="35"/>
      <c r="IKK1638" s="34"/>
      <c r="IKR1638" s="35"/>
      <c r="IKS1638" s="34"/>
      <c r="IKZ1638" s="35"/>
      <c r="ILA1638" s="34"/>
      <c r="ILH1638" s="35"/>
      <c r="ILI1638" s="34"/>
      <c r="ILP1638" s="35"/>
      <c r="ILQ1638" s="34"/>
      <c r="ILX1638" s="35"/>
      <c r="ILY1638" s="34"/>
      <c r="IMF1638" s="35"/>
      <c r="IMG1638" s="34"/>
      <c r="IMN1638" s="35"/>
      <c r="IMO1638" s="34"/>
      <c r="IMV1638" s="35"/>
      <c r="IMW1638" s="34"/>
      <c r="IND1638" s="35"/>
      <c r="INE1638" s="34"/>
      <c r="INL1638" s="35"/>
      <c r="INM1638" s="34"/>
      <c r="INT1638" s="35"/>
      <c r="INU1638" s="34"/>
      <c r="IOB1638" s="35"/>
      <c r="IOC1638" s="34"/>
      <c r="IOJ1638" s="35"/>
      <c r="IOK1638" s="34"/>
      <c r="IOR1638" s="35"/>
      <c r="IOS1638" s="34"/>
      <c r="IOZ1638" s="35"/>
      <c r="IPA1638" s="34"/>
      <c r="IPH1638" s="35"/>
      <c r="IPI1638" s="34"/>
      <c r="IPP1638" s="35"/>
      <c r="IPQ1638" s="34"/>
      <c r="IPX1638" s="35"/>
      <c r="IPY1638" s="34"/>
      <c r="IQF1638" s="35"/>
      <c r="IQG1638" s="34"/>
      <c r="IQN1638" s="35"/>
      <c r="IQO1638" s="34"/>
      <c r="IQV1638" s="35"/>
      <c r="IQW1638" s="34"/>
      <c r="IRD1638" s="35"/>
      <c r="IRE1638" s="34"/>
      <c r="IRL1638" s="35"/>
      <c r="IRM1638" s="34"/>
      <c r="IRT1638" s="35"/>
      <c r="IRU1638" s="34"/>
      <c r="ISB1638" s="35"/>
      <c r="ISC1638" s="34"/>
      <c r="ISJ1638" s="35"/>
      <c r="ISK1638" s="34"/>
      <c r="ISR1638" s="35"/>
      <c r="ISS1638" s="34"/>
      <c r="ISZ1638" s="35"/>
      <c r="ITA1638" s="34"/>
      <c r="ITH1638" s="35"/>
      <c r="ITI1638" s="34"/>
      <c r="ITP1638" s="35"/>
      <c r="ITQ1638" s="34"/>
      <c r="ITX1638" s="35"/>
      <c r="ITY1638" s="34"/>
      <c r="IUF1638" s="35"/>
      <c r="IUG1638" s="34"/>
      <c r="IUN1638" s="35"/>
      <c r="IUO1638" s="34"/>
      <c r="IUV1638" s="35"/>
      <c r="IUW1638" s="34"/>
      <c r="IVD1638" s="35"/>
      <c r="IVE1638" s="34"/>
      <c r="IVL1638" s="35"/>
      <c r="IVM1638" s="34"/>
      <c r="IVT1638" s="35"/>
      <c r="IVU1638" s="34"/>
      <c r="IWB1638" s="35"/>
      <c r="IWC1638" s="34"/>
      <c r="IWJ1638" s="35"/>
      <c r="IWK1638" s="34"/>
      <c r="IWR1638" s="35"/>
      <c r="IWS1638" s="34"/>
      <c r="IWZ1638" s="35"/>
      <c r="IXA1638" s="34"/>
      <c r="IXH1638" s="35"/>
      <c r="IXI1638" s="34"/>
      <c r="IXP1638" s="35"/>
      <c r="IXQ1638" s="34"/>
      <c r="IXX1638" s="35"/>
      <c r="IXY1638" s="34"/>
      <c r="IYF1638" s="35"/>
      <c r="IYG1638" s="34"/>
      <c r="IYN1638" s="35"/>
      <c r="IYO1638" s="34"/>
      <c r="IYV1638" s="35"/>
      <c r="IYW1638" s="34"/>
      <c r="IZD1638" s="35"/>
      <c r="IZE1638" s="34"/>
      <c r="IZL1638" s="35"/>
      <c r="IZM1638" s="34"/>
      <c r="IZT1638" s="35"/>
      <c r="IZU1638" s="34"/>
      <c r="JAB1638" s="35"/>
      <c r="JAC1638" s="34"/>
      <c r="JAJ1638" s="35"/>
      <c r="JAK1638" s="34"/>
      <c r="JAR1638" s="35"/>
      <c r="JAS1638" s="34"/>
      <c r="JAZ1638" s="35"/>
      <c r="JBA1638" s="34"/>
      <c r="JBH1638" s="35"/>
      <c r="JBI1638" s="34"/>
      <c r="JBP1638" s="35"/>
      <c r="JBQ1638" s="34"/>
      <c r="JBX1638" s="35"/>
      <c r="JBY1638" s="34"/>
      <c r="JCF1638" s="35"/>
      <c r="JCG1638" s="34"/>
      <c r="JCN1638" s="35"/>
      <c r="JCO1638" s="34"/>
      <c r="JCV1638" s="35"/>
      <c r="JCW1638" s="34"/>
      <c r="JDD1638" s="35"/>
      <c r="JDE1638" s="34"/>
      <c r="JDL1638" s="35"/>
      <c r="JDM1638" s="34"/>
      <c r="JDT1638" s="35"/>
      <c r="JDU1638" s="34"/>
      <c r="JEB1638" s="35"/>
      <c r="JEC1638" s="34"/>
      <c r="JEJ1638" s="35"/>
      <c r="JEK1638" s="34"/>
      <c r="JER1638" s="35"/>
      <c r="JES1638" s="34"/>
      <c r="JEZ1638" s="35"/>
      <c r="JFA1638" s="34"/>
      <c r="JFH1638" s="35"/>
      <c r="JFI1638" s="34"/>
      <c r="JFP1638" s="35"/>
      <c r="JFQ1638" s="34"/>
      <c r="JFX1638" s="35"/>
      <c r="JFY1638" s="34"/>
      <c r="JGF1638" s="35"/>
      <c r="JGG1638" s="34"/>
      <c r="JGN1638" s="35"/>
      <c r="JGO1638" s="34"/>
      <c r="JGV1638" s="35"/>
      <c r="JGW1638" s="34"/>
      <c r="JHD1638" s="35"/>
      <c r="JHE1638" s="34"/>
      <c r="JHL1638" s="35"/>
      <c r="JHM1638" s="34"/>
      <c r="JHT1638" s="35"/>
      <c r="JHU1638" s="34"/>
      <c r="JIB1638" s="35"/>
      <c r="JIC1638" s="34"/>
      <c r="JIJ1638" s="35"/>
      <c r="JIK1638" s="34"/>
      <c r="JIR1638" s="35"/>
      <c r="JIS1638" s="34"/>
      <c r="JIZ1638" s="35"/>
      <c r="JJA1638" s="34"/>
      <c r="JJH1638" s="35"/>
      <c r="JJI1638" s="34"/>
      <c r="JJP1638" s="35"/>
      <c r="JJQ1638" s="34"/>
      <c r="JJX1638" s="35"/>
      <c r="JJY1638" s="34"/>
      <c r="JKF1638" s="35"/>
      <c r="JKG1638" s="34"/>
      <c r="JKN1638" s="35"/>
      <c r="JKO1638" s="34"/>
      <c r="JKV1638" s="35"/>
      <c r="JKW1638" s="34"/>
      <c r="JLD1638" s="35"/>
      <c r="JLE1638" s="34"/>
      <c r="JLL1638" s="35"/>
      <c r="JLM1638" s="34"/>
      <c r="JLT1638" s="35"/>
      <c r="JLU1638" s="34"/>
      <c r="JMB1638" s="35"/>
      <c r="JMC1638" s="34"/>
      <c r="JMJ1638" s="35"/>
      <c r="JMK1638" s="34"/>
      <c r="JMR1638" s="35"/>
      <c r="JMS1638" s="34"/>
      <c r="JMZ1638" s="35"/>
      <c r="JNA1638" s="34"/>
      <c r="JNH1638" s="35"/>
      <c r="JNI1638" s="34"/>
      <c r="JNP1638" s="35"/>
      <c r="JNQ1638" s="34"/>
      <c r="JNX1638" s="35"/>
      <c r="JNY1638" s="34"/>
      <c r="JOF1638" s="35"/>
      <c r="JOG1638" s="34"/>
      <c r="JON1638" s="35"/>
      <c r="JOO1638" s="34"/>
      <c r="JOV1638" s="35"/>
      <c r="JOW1638" s="34"/>
      <c r="JPD1638" s="35"/>
      <c r="JPE1638" s="34"/>
      <c r="JPL1638" s="35"/>
      <c r="JPM1638" s="34"/>
      <c r="JPT1638" s="35"/>
      <c r="JPU1638" s="34"/>
      <c r="JQB1638" s="35"/>
      <c r="JQC1638" s="34"/>
      <c r="JQJ1638" s="35"/>
      <c r="JQK1638" s="34"/>
      <c r="JQR1638" s="35"/>
      <c r="JQS1638" s="34"/>
      <c r="JQZ1638" s="35"/>
      <c r="JRA1638" s="34"/>
      <c r="JRH1638" s="35"/>
      <c r="JRI1638" s="34"/>
      <c r="JRP1638" s="35"/>
      <c r="JRQ1638" s="34"/>
      <c r="JRX1638" s="35"/>
      <c r="JRY1638" s="34"/>
      <c r="JSF1638" s="35"/>
      <c r="JSG1638" s="34"/>
      <c r="JSN1638" s="35"/>
      <c r="JSO1638" s="34"/>
      <c r="JSV1638" s="35"/>
      <c r="JSW1638" s="34"/>
      <c r="JTD1638" s="35"/>
      <c r="JTE1638" s="34"/>
      <c r="JTL1638" s="35"/>
      <c r="JTM1638" s="34"/>
      <c r="JTT1638" s="35"/>
      <c r="JTU1638" s="34"/>
      <c r="JUB1638" s="35"/>
      <c r="JUC1638" s="34"/>
      <c r="JUJ1638" s="35"/>
      <c r="JUK1638" s="34"/>
      <c r="JUR1638" s="35"/>
      <c r="JUS1638" s="34"/>
      <c r="JUZ1638" s="35"/>
      <c r="JVA1638" s="34"/>
      <c r="JVH1638" s="35"/>
      <c r="JVI1638" s="34"/>
      <c r="JVP1638" s="35"/>
      <c r="JVQ1638" s="34"/>
      <c r="JVX1638" s="35"/>
      <c r="JVY1638" s="34"/>
      <c r="JWF1638" s="35"/>
      <c r="JWG1638" s="34"/>
      <c r="JWN1638" s="35"/>
      <c r="JWO1638" s="34"/>
      <c r="JWV1638" s="35"/>
      <c r="JWW1638" s="34"/>
      <c r="JXD1638" s="35"/>
      <c r="JXE1638" s="34"/>
      <c r="JXL1638" s="35"/>
      <c r="JXM1638" s="34"/>
      <c r="JXT1638" s="35"/>
      <c r="JXU1638" s="34"/>
      <c r="JYB1638" s="35"/>
      <c r="JYC1638" s="34"/>
      <c r="JYJ1638" s="35"/>
      <c r="JYK1638" s="34"/>
      <c r="JYR1638" s="35"/>
      <c r="JYS1638" s="34"/>
      <c r="JYZ1638" s="35"/>
      <c r="JZA1638" s="34"/>
      <c r="JZH1638" s="35"/>
      <c r="JZI1638" s="34"/>
      <c r="JZP1638" s="35"/>
      <c r="JZQ1638" s="34"/>
      <c r="JZX1638" s="35"/>
      <c r="JZY1638" s="34"/>
      <c r="KAF1638" s="35"/>
      <c r="KAG1638" s="34"/>
      <c r="KAN1638" s="35"/>
      <c r="KAO1638" s="34"/>
      <c r="KAV1638" s="35"/>
      <c r="KAW1638" s="34"/>
      <c r="KBD1638" s="35"/>
      <c r="KBE1638" s="34"/>
      <c r="KBL1638" s="35"/>
      <c r="KBM1638" s="34"/>
      <c r="KBT1638" s="35"/>
      <c r="KBU1638" s="34"/>
      <c r="KCB1638" s="35"/>
      <c r="KCC1638" s="34"/>
      <c r="KCJ1638" s="35"/>
      <c r="KCK1638" s="34"/>
      <c r="KCR1638" s="35"/>
      <c r="KCS1638" s="34"/>
      <c r="KCZ1638" s="35"/>
      <c r="KDA1638" s="34"/>
      <c r="KDH1638" s="35"/>
      <c r="KDI1638" s="34"/>
      <c r="KDP1638" s="35"/>
      <c r="KDQ1638" s="34"/>
      <c r="KDX1638" s="35"/>
      <c r="KDY1638" s="34"/>
      <c r="KEF1638" s="35"/>
      <c r="KEG1638" s="34"/>
      <c r="KEN1638" s="35"/>
      <c r="KEO1638" s="34"/>
      <c r="KEV1638" s="35"/>
      <c r="KEW1638" s="34"/>
      <c r="KFD1638" s="35"/>
      <c r="KFE1638" s="34"/>
      <c r="KFL1638" s="35"/>
      <c r="KFM1638" s="34"/>
      <c r="KFT1638" s="35"/>
      <c r="KFU1638" s="34"/>
      <c r="KGB1638" s="35"/>
      <c r="KGC1638" s="34"/>
      <c r="KGJ1638" s="35"/>
      <c r="KGK1638" s="34"/>
      <c r="KGR1638" s="35"/>
      <c r="KGS1638" s="34"/>
      <c r="KGZ1638" s="35"/>
      <c r="KHA1638" s="34"/>
      <c r="KHH1638" s="35"/>
      <c r="KHI1638" s="34"/>
      <c r="KHP1638" s="35"/>
      <c r="KHQ1638" s="34"/>
      <c r="KHX1638" s="35"/>
      <c r="KHY1638" s="34"/>
      <c r="KIF1638" s="35"/>
      <c r="KIG1638" s="34"/>
      <c r="KIN1638" s="35"/>
      <c r="KIO1638" s="34"/>
      <c r="KIV1638" s="35"/>
      <c r="KIW1638" s="34"/>
      <c r="KJD1638" s="35"/>
      <c r="KJE1638" s="34"/>
      <c r="KJL1638" s="35"/>
      <c r="KJM1638" s="34"/>
      <c r="KJT1638" s="35"/>
      <c r="KJU1638" s="34"/>
      <c r="KKB1638" s="35"/>
      <c r="KKC1638" s="34"/>
      <c r="KKJ1638" s="35"/>
      <c r="KKK1638" s="34"/>
      <c r="KKR1638" s="35"/>
      <c r="KKS1638" s="34"/>
      <c r="KKZ1638" s="35"/>
      <c r="KLA1638" s="34"/>
      <c r="KLH1638" s="35"/>
      <c r="KLI1638" s="34"/>
      <c r="KLP1638" s="35"/>
      <c r="KLQ1638" s="34"/>
      <c r="KLX1638" s="35"/>
      <c r="KLY1638" s="34"/>
      <c r="KMF1638" s="35"/>
      <c r="KMG1638" s="34"/>
      <c r="KMN1638" s="35"/>
      <c r="KMO1638" s="34"/>
      <c r="KMV1638" s="35"/>
      <c r="KMW1638" s="34"/>
      <c r="KND1638" s="35"/>
      <c r="KNE1638" s="34"/>
      <c r="KNL1638" s="35"/>
      <c r="KNM1638" s="34"/>
      <c r="KNT1638" s="35"/>
      <c r="KNU1638" s="34"/>
      <c r="KOB1638" s="35"/>
      <c r="KOC1638" s="34"/>
      <c r="KOJ1638" s="35"/>
      <c r="KOK1638" s="34"/>
      <c r="KOR1638" s="35"/>
      <c r="KOS1638" s="34"/>
      <c r="KOZ1638" s="35"/>
      <c r="KPA1638" s="34"/>
      <c r="KPH1638" s="35"/>
      <c r="KPI1638" s="34"/>
      <c r="KPP1638" s="35"/>
      <c r="KPQ1638" s="34"/>
      <c r="KPX1638" s="35"/>
      <c r="KPY1638" s="34"/>
      <c r="KQF1638" s="35"/>
      <c r="KQG1638" s="34"/>
      <c r="KQN1638" s="35"/>
      <c r="KQO1638" s="34"/>
      <c r="KQV1638" s="35"/>
      <c r="KQW1638" s="34"/>
      <c r="KRD1638" s="35"/>
      <c r="KRE1638" s="34"/>
      <c r="KRL1638" s="35"/>
      <c r="KRM1638" s="34"/>
      <c r="KRT1638" s="35"/>
      <c r="KRU1638" s="34"/>
      <c r="KSB1638" s="35"/>
      <c r="KSC1638" s="34"/>
      <c r="KSJ1638" s="35"/>
      <c r="KSK1638" s="34"/>
      <c r="KSR1638" s="35"/>
      <c r="KSS1638" s="34"/>
      <c r="KSZ1638" s="35"/>
      <c r="KTA1638" s="34"/>
      <c r="KTH1638" s="35"/>
      <c r="KTI1638" s="34"/>
      <c r="KTP1638" s="35"/>
      <c r="KTQ1638" s="34"/>
      <c r="KTX1638" s="35"/>
      <c r="KTY1638" s="34"/>
      <c r="KUF1638" s="35"/>
      <c r="KUG1638" s="34"/>
      <c r="KUN1638" s="35"/>
      <c r="KUO1638" s="34"/>
      <c r="KUV1638" s="35"/>
      <c r="KUW1638" s="34"/>
      <c r="KVD1638" s="35"/>
      <c r="KVE1638" s="34"/>
      <c r="KVL1638" s="35"/>
      <c r="KVM1638" s="34"/>
      <c r="KVT1638" s="35"/>
      <c r="KVU1638" s="34"/>
      <c r="KWB1638" s="35"/>
      <c r="KWC1638" s="34"/>
      <c r="KWJ1638" s="35"/>
      <c r="KWK1638" s="34"/>
      <c r="KWR1638" s="35"/>
      <c r="KWS1638" s="34"/>
      <c r="KWZ1638" s="35"/>
      <c r="KXA1638" s="34"/>
      <c r="KXH1638" s="35"/>
      <c r="KXI1638" s="34"/>
      <c r="KXP1638" s="35"/>
      <c r="KXQ1638" s="34"/>
      <c r="KXX1638" s="35"/>
      <c r="KXY1638" s="34"/>
      <c r="KYF1638" s="35"/>
      <c r="KYG1638" s="34"/>
      <c r="KYN1638" s="35"/>
      <c r="KYO1638" s="34"/>
      <c r="KYV1638" s="35"/>
      <c r="KYW1638" s="34"/>
      <c r="KZD1638" s="35"/>
      <c r="KZE1638" s="34"/>
      <c r="KZL1638" s="35"/>
      <c r="KZM1638" s="34"/>
      <c r="KZT1638" s="35"/>
      <c r="KZU1638" s="34"/>
      <c r="LAB1638" s="35"/>
      <c r="LAC1638" s="34"/>
      <c r="LAJ1638" s="35"/>
      <c r="LAK1638" s="34"/>
      <c r="LAR1638" s="35"/>
      <c r="LAS1638" s="34"/>
      <c r="LAZ1638" s="35"/>
      <c r="LBA1638" s="34"/>
      <c r="LBH1638" s="35"/>
      <c r="LBI1638" s="34"/>
      <c r="LBP1638" s="35"/>
      <c r="LBQ1638" s="34"/>
      <c r="LBX1638" s="35"/>
      <c r="LBY1638" s="34"/>
      <c r="LCF1638" s="35"/>
      <c r="LCG1638" s="34"/>
      <c r="LCN1638" s="35"/>
      <c r="LCO1638" s="34"/>
      <c r="LCV1638" s="35"/>
      <c r="LCW1638" s="34"/>
      <c r="LDD1638" s="35"/>
      <c r="LDE1638" s="34"/>
      <c r="LDL1638" s="35"/>
      <c r="LDM1638" s="34"/>
      <c r="LDT1638" s="35"/>
      <c r="LDU1638" s="34"/>
      <c r="LEB1638" s="35"/>
      <c r="LEC1638" s="34"/>
      <c r="LEJ1638" s="35"/>
      <c r="LEK1638" s="34"/>
      <c r="LER1638" s="35"/>
      <c r="LES1638" s="34"/>
      <c r="LEZ1638" s="35"/>
      <c r="LFA1638" s="34"/>
      <c r="LFH1638" s="35"/>
      <c r="LFI1638" s="34"/>
      <c r="LFP1638" s="35"/>
      <c r="LFQ1638" s="34"/>
      <c r="LFX1638" s="35"/>
      <c r="LFY1638" s="34"/>
      <c r="LGF1638" s="35"/>
      <c r="LGG1638" s="34"/>
      <c r="LGN1638" s="35"/>
      <c r="LGO1638" s="34"/>
      <c r="LGV1638" s="35"/>
      <c r="LGW1638" s="34"/>
      <c r="LHD1638" s="35"/>
      <c r="LHE1638" s="34"/>
      <c r="LHL1638" s="35"/>
      <c r="LHM1638" s="34"/>
      <c r="LHT1638" s="35"/>
      <c r="LHU1638" s="34"/>
      <c r="LIB1638" s="35"/>
      <c r="LIC1638" s="34"/>
      <c r="LIJ1638" s="35"/>
      <c r="LIK1638" s="34"/>
      <c r="LIR1638" s="35"/>
      <c r="LIS1638" s="34"/>
      <c r="LIZ1638" s="35"/>
      <c r="LJA1638" s="34"/>
      <c r="LJH1638" s="35"/>
      <c r="LJI1638" s="34"/>
      <c r="LJP1638" s="35"/>
      <c r="LJQ1638" s="34"/>
      <c r="LJX1638" s="35"/>
      <c r="LJY1638" s="34"/>
      <c r="LKF1638" s="35"/>
      <c r="LKG1638" s="34"/>
      <c r="LKN1638" s="35"/>
      <c r="LKO1638" s="34"/>
      <c r="LKV1638" s="35"/>
      <c r="LKW1638" s="34"/>
      <c r="LLD1638" s="35"/>
      <c r="LLE1638" s="34"/>
      <c r="LLL1638" s="35"/>
      <c r="LLM1638" s="34"/>
      <c r="LLT1638" s="35"/>
      <c r="LLU1638" s="34"/>
      <c r="LMB1638" s="35"/>
      <c r="LMC1638" s="34"/>
      <c r="LMJ1638" s="35"/>
      <c r="LMK1638" s="34"/>
      <c r="LMR1638" s="35"/>
      <c r="LMS1638" s="34"/>
      <c r="LMZ1638" s="35"/>
      <c r="LNA1638" s="34"/>
      <c r="LNH1638" s="35"/>
      <c r="LNI1638" s="34"/>
      <c r="LNP1638" s="35"/>
      <c r="LNQ1638" s="34"/>
      <c r="LNX1638" s="35"/>
      <c r="LNY1638" s="34"/>
      <c r="LOF1638" s="35"/>
      <c r="LOG1638" s="34"/>
      <c r="LON1638" s="35"/>
      <c r="LOO1638" s="34"/>
      <c r="LOV1638" s="35"/>
      <c r="LOW1638" s="34"/>
      <c r="LPD1638" s="35"/>
      <c r="LPE1638" s="34"/>
      <c r="LPL1638" s="35"/>
      <c r="LPM1638" s="34"/>
      <c r="LPT1638" s="35"/>
      <c r="LPU1638" s="34"/>
      <c r="LQB1638" s="35"/>
      <c r="LQC1638" s="34"/>
      <c r="LQJ1638" s="35"/>
      <c r="LQK1638" s="34"/>
      <c r="LQR1638" s="35"/>
      <c r="LQS1638" s="34"/>
      <c r="LQZ1638" s="35"/>
      <c r="LRA1638" s="34"/>
      <c r="LRH1638" s="35"/>
      <c r="LRI1638" s="34"/>
      <c r="LRP1638" s="35"/>
      <c r="LRQ1638" s="34"/>
      <c r="LRX1638" s="35"/>
      <c r="LRY1638" s="34"/>
      <c r="LSF1638" s="35"/>
      <c r="LSG1638" s="34"/>
      <c r="LSN1638" s="35"/>
      <c r="LSO1638" s="34"/>
      <c r="LSV1638" s="35"/>
      <c r="LSW1638" s="34"/>
      <c r="LTD1638" s="35"/>
      <c r="LTE1638" s="34"/>
      <c r="LTL1638" s="35"/>
      <c r="LTM1638" s="34"/>
      <c r="LTT1638" s="35"/>
      <c r="LTU1638" s="34"/>
      <c r="LUB1638" s="35"/>
      <c r="LUC1638" s="34"/>
      <c r="LUJ1638" s="35"/>
      <c r="LUK1638" s="34"/>
      <c r="LUR1638" s="35"/>
      <c r="LUS1638" s="34"/>
      <c r="LUZ1638" s="35"/>
      <c r="LVA1638" s="34"/>
      <c r="LVH1638" s="35"/>
      <c r="LVI1638" s="34"/>
      <c r="LVP1638" s="35"/>
      <c r="LVQ1638" s="34"/>
      <c r="LVX1638" s="35"/>
      <c r="LVY1638" s="34"/>
      <c r="LWF1638" s="35"/>
      <c r="LWG1638" s="34"/>
      <c r="LWN1638" s="35"/>
      <c r="LWO1638" s="34"/>
      <c r="LWV1638" s="35"/>
      <c r="LWW1638" s="34"/>
      <c r="LXD1638" s="35"/>
      <c r="LXE1638" s="34"/>
      <c r="LXL1638" s="35"/>
      <c r="LXM1638" s="34"/>
      <c r="LXT1638" s="35"/>
      <c r="LXU1638" s="34"/>
      <c r="LYB1638" s="35"/>
      <c r="LYC1638" s="34"/>
      <c r="LYJ1638" s="35"/>
      <c r="LYK1638" s="34"/>
      <c r="LYR1638" s="35"/>
      <c r="LYS1638" s="34"/>
      <c r="LYZ1638" s="35"/>
      <c r="LZA1638" s="34"/>
      <c r="LZH1638" s="35"/>
      <c r="LZI1638" s="34"/>
      <c r="LZP1638" s="35"/>
      <c r="LZQ1638" s="34"/>
      <c r="LZX1638" s="35"/>
      <c r="LZY1638" s="34"/>
      <c r="MAF1638" s="35"/>
      <c r="MAG1638" s="34"/>
      <c r="MAN1638" s="35"/>
      <c r="MAO1638" s="34"/>
      <c r="MAV1638" s="35"/>
      <c r="MAW1638" s="34"/>
      <c r="MBD1638" s="35"/>
      <c r="MBE1638" s="34"/>
      <c r="MBL1638" s="35"/>
      <c r="MBM1638" s="34"/>
      <c r="MBT1638" s="35"/>
      <c r="MBU1638" s="34"/>
      <c r="MCB1638" s="35"/>
      <c r="MCC1638" s="34"/>
      <c r="MCJ1638" s="35"/>
      <c r="MCK1638" s="34"/>
      <c r="MCR1638" s="35"/>
      <c r="MCS1638" s="34"/>
      <c r="MCZ1638" s="35"/>
      <c r="MDA1638" s="34"/>
      <c r="MDH1638" s="35"/>
      <c r="MDI1638" s="34"/>
      <c r="MDP1638" s="35"/>
      <c r="MDQ1638" s="34"/>
      <c r="MDX1638" s="35"/>
      <c r="MDY1638" s="34"/>
      <c r="MEF1638" s="35"/>
      <c r="MEG1638" s="34"/>
      <c r="MEN1638" s="35"/>
      <c r="MEO1638" s="34"/>
      <c r="MEV1638" s="35"/>
      <c r="MEW1638" s="34"/>
      <c r="MFD1638" s="35"/>
      <c r="MFE1638" s="34"/>
      <c r="MFL1638" s="35"/>
      <c r="MFM1638" s="34"/>
      <c r="MFT1638" s="35"/>
      <c r="MFU1638" s="34"/>
      <c r="MGB1638" s="35"/>
      <c r="MGC1638" s="34"/>
      <c r="MGJ1638" s="35"/>
      <c r="MGK1638" s="34"/>
      <c r="MGR1638" s="35"/>
      <c r="MGS1638" s="34"/>
      <c r="MGZ1638" s="35"/>
      <c r="MHA1638" s="34"/>
      <c r="MHH1638" s="35"/>
      <c r="MHI1638" s="34"/>
      <c r="MHP1638" s="35"/>
      <c r="MHQ1638" s="34"/>
      <c r="MHX1638" s="35"/>
      <c r="MHY1638" s="34"/>
      <c r="MIF1638" s="35"/>
      <c r="MIG1638" s="34"/>
      <c r="MIN1638" s="35"/>
      <c r="MIO1638" s="34"/>
      <c r="MIV1638" s="35"/>
      <c r="MIW1638" s="34"/>
      <c r="MJD1638" s="35"/>
      <c r="MJE1638" s="34"/>
      <c r="MJL1638" s="35"/>
      <c r="MJM1638" s="34"/>
      <c r="MJT1638" s="35"/>
      <c r="MJU1638" s="34"/>
      <c r="MKB1638" s="35"/>
      <c r="MKC1638" s="34"/>
      <c r="MKJ1638" s="35"/>
      <c r="MKK1638" s="34"/>
      <c r="MKR1638" s="35"/>
      <c r="MKS1638" s="34"/>
      <c r="MKZ1638" s="35"/>
      <c r="MLA1638" s="34"/>
      <c r="MLH1638" s="35"/>
      <c r="MLI1638" s="34"/>
      <c r="MLP1638" s="35"/>
      <c r="MLQ1638" s="34"/>
      <c r="MLX1638" s="35"/>
      <c r="MLY1638" s="34"/>
      <c r="MMF1638" s="35"/>
      <c r="MMG1638" s="34"/>
      <c r="MMN1638" s="35"/>
      <c r="MMO1638" s="34"/>
      <c r="MMV1638" s="35"/>
      <c r="MMW1638" s="34"/>
      <c r="MND1638" s="35"/>
      <c r="MNE1638" s="34"/>
      <c r="MNL1638" s="35"/>
      <c r="MNM1638" s="34"/>
      <c r="MNT1638" s="35"/>
      <c r="MNU1638" s="34"/>
      <c r="MOB1638" s="35"/>
      <c r="MOC1638" s="34"/>
      <c r="MOJ1638" s="35"/>
      <c r="MOK1638" s="34"/>
      <c r="MOR1638" s="35"/>
      <c r="MOS1638" s="34"/>
      <c r="MOZ1638" s="35"/>
      <c r="MPA1638" s="34"/>
      <c r="MPH1638" s="35"/>
      <c r="MPI1638" s="34"/>
      <c r="MPP1638" s="35"/>
      <c r="MPQ1638" s="34"/>
      <c r="MPX1638" s="35"/>
      <c r="MPY1638" s="34"/>
      <c r="MQF1638" s="35"/>
      <c r="MQG1638" s="34"/>
      <c r="MQN1638" s="35"/>
      <c r="MQO1638" s="34"/>
      <c r="MQV1638" s="35"/>
      <c r="MQW1638" s="34"/>
      <c r="MRD1638" s="35"/>
      <c r="MRE1638" s="34"/>
      <c r="MRL1638" s="35"/>
      <c r="MRM1638" s="34"/>
      <c r="MRT1638" s="35"/>
      <c r="MRU1638" s="34"/>
      <c r="MSB1638" s="35"/>
      <c r="MSC1638" s="34"/>
      <c r="MSJ1638" s="35"/>
      <c r="MSK1638" s="34"/>
      <c r="MSR1638" s="35"/>
      <c r="MSS1638" s="34"/>
      <c r="MSZ1638" s="35"/>
      <c r="MTA1638" s="34"/>
      <c r="MTH1638" s="35"/>
      <c r="MTI1638" s="34"/>
      <c r="MTP1638" s="35"/>
      <c r="MTQ1638" s="34"/>
      <c r="MTX1638" s="35"/>
      <c r="MTY1638" s="34"/>
      <c r="MUF1638" s="35"/>
      <c r="MUG1638" s="34"/>
      <c r="MUN1638" s="35"/>
      <c r="MUO1638" s="34"/>
      <c r="MUV1638" s="35"/>
      <c r="MUW1638" s="34"/>
      <c r="MVD1638" s="35"/>
      <c r="MVE1638" s="34"/>
      <c r="MVL1638" s="35"/>
      <c r="MVM1638" s="34"/>
      <c r="MVT1638" s="35"/>
      <c r="MVU1638" s="34"/>
      <c r="MWB1638" s="35"/>
      <c r="MWC1638" s="34"/>
      <c r="MWJ1638" s="35"/>
      <c r="MWK1638" s="34"/>
      <c r="MWR1638" s="35"/>
      <c r="MWS1638" s="34"/>
      <c r="MWZ1638" s="35"/>
      <c r="MXA1638" s="34"/>
      <c r="MXH1638" s="35"/>
      <c r="MXI1638" s="34"/>
      <c r="MXP1638" s="35"/>
      <c r="MXQ1638" s="34"/>
      <c r="MXX1638" s="35"/>
      <c r="MXY1638" s="34"/>
      <c r="MYF1638" s="35"/>
      <c r="MYG1638" s="34"/>
      <c r="MYN1638" s="35"/>
      <c r="MYO1638" s="34"/>
      <c r="MYV1638" s="35"/>
      <c r="MYW1638" s="34"/>
      <c r="MZD1638" s="35"/>
      <c r="MZE1638" s="34"/>
      <c r="MZL1638" s="35"/>
      <c r="MZM1638" s="34"/>
      <c r="MZT1638" s="35"/>
      <c r="MZU1638" s="34"/>
      <c r="NAB1638" s="35"/>
      <c r="NAC1638" s="34"/>
      <c r="NAJ1638" s="35"/>
      <c r="NAK1638" s="34"/>
      <c r="NAR1638" s="35"/>
      <c r="NAS1638" s="34"/>
      <c r="NAZ1638" s="35"/>
      <c r="NBA1638" s="34"/>
      <c r="NBH1638" s="35"/>
      <c r="NBI1638" s="34"/>
      <c r="NBP1638" s="35"/>
      <c r="NBQ1638" s="34"/>
      <c r="NBX1638" s="35"/>
      <c r="NBY1638" s="34"/>
      <c r="NCF1638" s="35"/>
      <c r="NCG1638" s="34"/>
      <c r="NCN1638" s="35"/>
      <c r="NCO1638" s="34"/>
      <c r="NCV1638" s="35"/>
      <c r="NCW1638" s="34"/>
      <c r="NDD1638" s="35"/>
      <c r="NDE1638" s="34"/>
      <c r="NDL1638" s="35"/>
      <c r="NDM1638" s="34"/>
      <c r="NDT1638" s="35"/>
      <c r="NDU1638" s="34"/>
      <c r="NEB1638" s="35"/>
      <c r="NEC1638" s="34"/>
      <c r="NEJ1638" s="35"/>
      <c r="NEK1638" s="34"/>
      <c r="NER1638" s="35"/>
      <c r="NES1638" s="34"/>
      <c r="NEZ1638" s="35"/>
      <c r="NFA1638" s="34"/>
      <c r="NFH1638" s="35"/>
      <c r="NFI1638" s="34"/>
      <c r="NFP1638" s="35"/>
      <c r="NFQ1638" s="34"/>
      <c r="NFX1638" s="35"/>
      <c r="NFY1638" s="34"/>
      <c r="NGF1638" s="35"/>
      <c r="NGG1638" s="34"/>
      <c r="NGN1638" s="35"/>
      <c r="NGO1638" s="34"/>
      <c r="NGV1638" s="35"/>
      <c r="NGW1638" s="34"/>
      <c r="NHD1638" s="35"/>
      <c r="NHE1638" s="34"/>
      <c r="NHL1638" s="35"/>
      <c r="NHM1638" s="34"/>
      <c r="NHT1638" s="35"/>
      <c r="NHU1638" s="34"/>
      <c r="NIB1638" s="35"/>
      <c r="NIC1638" s="34"/>
      <c r="NIJ1638" s="35"/>
      <c r="NIK1638" s="34"/>
      <c r="NIR1638" s="35"/>
      <c r="NIS1638" s="34"/>
      <c r="NIZ1638" s="35"/>
      <c r="NJA1638" s="34"/>
      <c r="NJH1638" s="35"/>
      <c r="NJI1638" s="34"/>
      <c r="NJP1638" s="35"/>
      <c r="NJQ1638" s="34"/>
      <c r="NJX1638" s="35"/>
      <c r="NJY1638" s="34"/>
      <c r="NKF1638" s="35"/>
      <c r="NKG1638" s="34"/>
      <c r="NKN1638" s="35"/>
      <c r="NKO1638" s="34"/>
      <c r="NKV1638" s="35"/>
      <c r="NKW1638" s="34"/>
      <c r="NLD1638" s="35"/>
      <c r="NLE1638" s="34"/>
      <c r="NLL1638" s="35"/>
      <c r="NLM1638" s="34"/>
      <c r="NLT1638" s="35"/>
      <c r="NLU1638" s="34"/>
      <c r="NMB1638" s="35"/>
      <c r="NMC1638" s="34"/>
      <c r="NMJ1638" s="35"/>
      <c r="NMK1638" s="34"/>
      <c r="NMR1638" s="35"/>
      <c r="NMS1638" s="34"/>
      <c r="NMZ1638" s="35"/>
      <c r="NNA1638" s="34"/>
      <c r="NNH1638" s="35"/>
      <c r="NNI1638" s="34"/>
      <c r="NNP1638" s="35"/>
      <c r="NNQ1638" s="34"/>
      <c r="NNX1638" s="35"/>
      <c r="NNY1638" s="34"/>
      <c r="NOF1638" s="35"/>
      <c r="NOG1638" s="34"/>
      <c r="NON1638" s="35"/>
      <c r="NOO1638" s="34"/>
      <c r="NOV1638" s="35"/>
      <c r="NOW1638" s="34"/>
      <c r="NPD1638" s="35"/>
      <c r="NPE1638" s="34"/>
      <c r="NPL1638" s="35"/>
      <c r="NPM1638" s="34"/>
      <c r="NPT1638" s="35"/>
      <c r="NPU1638" s="34"/>
      <c r="NQB1638" s="35"/>
      <c r="NQC1638" s="34"/>
      <c r="NQJ1638" s="35"/>
      <c r="NQK1638" s="34"/>
      <c r="NQR1638" s="35"/>
      <c r="NQS1638" s="34"/>
      <c r="NQZ1638" s="35"/>
      <c r="NRA1638" s="34"/>
      <c r="NRH1638" s="35"/>
      <c r="NRI1638" s="34"/>
      <c r="NRP1638" s="35"/>
      <c r="NRQ1638" s="34"/>
      <c r="NRX1638" s="35"/>
      <c r="NRY1638" s="34"/>
      <c r="NSF1638" s="35"/>
      <c r="NSG1638" s="34"/>
      <c r="NSN1638" s="35"/>
      <c r="NSO1638" s="34"/>
      <c r="NSV1638" s="35"/>
      <c r="NSW1638" s="34"/>
      <c r="NTD1638" s="35"/>
      <c r="NTE1638" s="34"/>
      <c r="NTL1638" s="35"/>
      <c r="NTM1638" s="34"/>
      <c r="NTT1638" s="35"/>
      <c r="NTU1638" s="34"/>
      <c r="NUB1638" s="35"/>
      <c r="NUC1638" s="34"/>
      <c r="NUJ1638" s="35"/>
      <c r="NUK1638" s="34"/>
      <c r="NUR1638" s="35"/>
      <c r="NUS1638" s="34"/>
      <c r="NUZ1638" s="35"/>
      <c r="NVA1638" s="34"/>
      <c r="NVH1638" s="35"/>
      <c r="NVI1638" s="34"/>
      <c r="NVP1638" s="35"/>
      <c r="NVQ1638" s="34"/>
      <c r="NVX1638" s="35"/>
      <c r="NVY1638" s="34"/>
      <c r="NWF1638" s="35"/>
      <c r="NWG1638" s="34"/>
      <c r="NWN1638" s="35"/>
      <c r="NWO1638" s="34"/>
      <c r="NWV1638" s="35"/>
      <c r="NWW1638" s="34"/>
      <c r="NXD1638" s="35"/>
      <c r="NXE1638" s="34"/>
      <c r="NXL1638" s="35"/>
      <c r="NXM1638" s="34"/>
      <c r="NXT1638" s="35"/>
      <c r="NXU1638" s="34"/>
      <c r="NYB1638" s="35"/>
      <c r="NYC1638" s="34"/>
      <c r="NYJ1638" s="35"/>
      <c r="NYK1638" s="34"/>
      <c r="NYR1638" s="35"/>
      <c r="NYS1638" s="34"/>
      <c r="NYZ1638" s="35"/>
      <c r="NZA1638" s="34"/>
      <c r="NZH1638" s="35"/>
      <c r="NZI1638" s="34"/>
      <c r="NZP1638" s="35"/>
      <c r="NZQ1638" s="34"/>
      <c r="NZX1638" s="35"/>
      <c r="NZY1638" s="34"/>
      <c r="OAF1638" s="35"/>
      <c r="OAG1638" s="34"/>
      <c r="OAN1638" s="35"/>
      <c r="OAO1638" s="34"/>
      <c r="OAV1638" s="35"/>
      <c r="OAW1638" s="34"/>
      <c r="OBD1638" s="35"/>
      <c r="OBE1638" s="34"/>
      <c r="OBL1638" s="35"/>
      <c r="OBM1638" s="34"/>
      <c r="OBT1638" s="35"/>
      <c r="OBU1638" s="34"/>
      <c r="OCB1638" s="35"/>
      <c r="OCC1638" s="34"/>
      <c r="OCJ1638" s="35"/>
      <c r="OCK1638" s="34"/>
      <c r="OCR1638" s="35"/>
      <c r="OCS1638" s="34"/>
      <c r="OCZ1638" s="35"/>
      <c r="ODA1638" s="34"/>
      <c r="ODH1638" s="35"/>
      <c r="ODI1638" s="34"/>
      <c r="ODP1638" s="35"/>
      <c r="ODQ1638" s="34"/>
      <c r="ODX1638" s="35"/>
      <c r="ODY1638" s="34"/>
      <c r="OEF1638" s="35"/>
      <c r="OEG1638" s="34"/>
      <c r="OEN1638" s="35"/>
      <c r="OEO1638" s="34"/>
      <c r="OEV1638" s="35"/>
      <c r="OEW1638" s="34"/>
      <c r="OFD1638" s="35"/>
      <c r="OFE1638" s="34"/>
      <c r="OFL1638" s="35"/>
      <c r="OFM1638" s="34"/>
      <c r="OFT1638" s="35"/>
      <c r="OFU1638" s="34"/>
      <c r="OGB1638" s="35"/>
      <c r="OGC1638" s="34"/>
      <c r="OGJ1638" s="35"/>
      <c r="OGK1638" s="34"/>
      <c r="OGR1638" s="35"/>
      <c r="OGS1638" s="34"/>
      <c r="OGZ1638" s="35"/>
      <c r="OHA1638" s="34"/>
      <c r="OHH1638" s="35"/>
      <c r="OHI1638" s="34"/>
      <c r="OHP1638" s="35"/>
      <c r="OHQ1638" s="34"/>
      <c r="OHX1638" s="35"/>
      <c r="OHY1638" s="34"/>
      <c r="OIF1638" s="35"/>
      <c r="OIG1638" s="34"/>
      <c r="OIN1638" s="35"/>
      <c r="OIO1638" s="34"/>
      <c r="OIV1638" s="35"/>
      <c r="OIW1638" s="34"/>
      <c r="OJD1638" s="35"/>
      <c r="OJE1638" s="34"/>
      <c r="OJL1638" s="35"/>
      <c r="OJM1638" s="34"/>
      <c r="OJT1638" s="35"/>
      <c r="OJU1638" s="34"/>
      <c r="OKB1638" s="35"/>
      <c r="OKC1638" s="34"/>
      <c r="OKJ1638" s="35"/>
      <c r="OKK1638" s="34"/>
      <c r="OKR1638" s="35"/>
      <c r="OKS1638" s="34"/>
      <c r="OKZ1638" s="35"/>
      <c r="OLA1638" s="34"/>
      <c r="OLH1638" s="35"/>
      <c r="OLI1638" s="34"/>
      <c r="OLP1638" s="35"/>
      <c r="OLQ1638" s="34"/>
      <c r="OLX1638" s="35"/>
      <c r="OLY1638" s="34"/>
      <c r="OMF1638" s="35"/>
      <c r="OMG1638" s="34"/>
      <c r="OMN1638" s="35"/>
      <c r="OMO1638" s="34"/>
      <c r="OMV1638" s="35"/>
      <c r="OMW1638" s="34"/>
      <c r="OND1638" s="35"/>
      <c r="ONE1638" s="34"/>
      <c r="ONL1638" s="35"/>
      <c r="ONM1638" s="34"/>
      <c r="ONT1638" s="35"/>
      <c r="ONU1638" s="34"/>
      <c r="OOB1638" s="35"/>
      <c r="OOC1638" s="34"/>
      <c r="OOJ1638" s="35"/>
      <c r="OOK1638" s="34"/>
      <c r="OOR1638" s="35"/>
      <c r="OOS1638" s="34"/>
      <c r="OOZ1638" s="35"/>
      <c r="OPA1638" s="34"/>
      <c r="OPH1638" s="35"/>
      <c r="OPI1638" s="34"/>
      <c r="OPP1638" s="35"/>
      <c r="OPQ1638" s="34"/>
      <c r="OPX1638" s="35"/>
      <c r="OPY1638" s="34"/>
      <c r="OQF1638" s="35"/>
      <c r="OQG1638" s="34"/>
      <c r="OQN1638" s="35"/>
      <c r="OQO1638" s="34"/>
      <c r="OQV1638" s="35"/>
      <c r="OQW1638" s="34"/>
      <c r="ORD1638" s="35"/>
      <c r="ORE1638" s="34"/>
      <c r="ORL1638" s="35"/>
      <c r="ORM1638" s="34"/>
      <c r="ORT1638" s="35"/>
      <c r="ORU1638" s="34"/>
      <c r="OSB1638" s="35"/>
      <c r="OSC1638" s="34"/>
      <c r="OSJ1638" s="35"/>
      <c r="OSK1638" s="34"/>
      <c r="OSR1638" s="35"/>
      <c r="OSS1638" s="34"/>
      <c r="OSZ1638" s="35"/>
      <c r="OTA1638" s="34"/>
      <c r="OTH1638" s="35"/>
      <c r="OTI1638" s="34"/>
      <c r="OTP1638" s="35"/>
      <c r="OTQ1638" s="34"/>
      <c r="OTX1638" s="35"/>
      <c r="OTY1638" s="34"/>
      <c r="OUF1638" s="35"/>
      <c r="OUG1638" s="34"/>
      <c r="OUN1638" s="35"/>
      <c r="OUO1638" s="34"/>
      <c r="OUV1638" s="35"/>
      <c r="OUW1638" s="34"/>
      <c r="OVD1638" s="35"/>
      <c r="OVE1638" s="34"/>
      <c r="OVL1638" s="35"/>
      <c r="OVM1638" s="34"/>
      <c r="OVT1638" s="35"/>
      <c r="OVU1638" s="34"/>
      <c r="OWB1638" s="35"/>
      <c r="OWC1638" s="34"/>
      <c r="OWJ1638" s="35"/>
      <c r="OWK1638" s="34"/>
      <c r="OWR1638" s="35"/>
      <c r="OWS1638" s="34"/>
      <c r="OWZ1638" s="35"/>
      <c r="OXA1638" s="34"/>
      <c r="OXH1638" s="35"/>
      <c r="OXI1638" s="34"/>
      <c r="OXP1638" s="35"/>
      <c r="OXQ1638" s="34"/>
      <c r="OXX1638" s="35"/>
      <c r="OXY1638" s="34"/>
      <c r="OYF1638" s="35"/>
      <c r="OYG1638" s="34"/>
      <c r="OYN1638" s="35"/>
      <c r="OYO1638" s="34"/>
      <c r="OYV1638" s="35"/>
      <c r="OYW1638" s="34"/>
      <c r="OZD1638" s="35"/>
      <c r="OZE1638" s="34"/>
      <c r="OZL1638" s="35"/>
      <c r="OZM1638" s="34"/>
      <c r="OZT1638" s="35"/>
      <c r="OZU1638" s="34"/>
      <c r="PAB1638" s="35"/>
      <c r="PAC1638" s="34"/>
      <c r="PAJ1638" s="35"/>
      <c r="PAK1638" s="34"/>
      <c r="PAR1638" s="35"/>
      <c r="PAS1638" s="34"/>
      <c r="PAZ1638" s="35"/>
      <c r="PBA1638" s="34"/>
      <c r="PBH1638" s="35"/>
      <c r="PBI1638" s="34"/>
      <c r="PBP1638" s="35"/>
      <c r="PBQ1638" s="34"/>
      <c r="PBX1638" s="35"/>
      <c r="PBY1638" s="34"/>
      <c r="PCF1638" s="35"/>
      <c r="PCG1638" s="34"/>
      <c r="PCN1638" s="35"/>
      <c r="PCO1638" s="34"/>
      <c r="PCV1638" s="35"/>
      <c r="PCW1638" s="34"/>
      <c r="PDD1638" s="35"/>
      <c r="PDE1638" s="34"/>
      <c r="PDL1638" s="35"/>
      <c r="PDM1638" s="34"/>
      <c r="PDT1638" s="35"/>
      <c r="PDU1638" s="34"/>
      <c r="PEB1638" s="35"/>
      <c r="PEC1638" s="34"/>
      <c r="PEJ1638" s="35"/>
      <c r="PEK1638" s="34"/>
      <c r="PER1638" s="35"/>
      <c r="PES1638" s="34"/>
      <c r="PEZ1638" s="35"/>
      <c r="PFA1638" s="34"/>
      <c r="PFH1638" s="35"/>
      <c r="PFI1638" s="34"/>
      <c r="PFP1638" s="35"/>
      <c r="PFQ1638" s="34"/>
      <c r="PFX1638" s="35"/>
      <c r="PFY1638" s="34"/>
      <c r="PGF1638" s="35"/>
      <c r="PGG1638" s="34"/>
      <c r="PGN1638" s="35"/>
      <c r="PGO1638" s="34"/>
      <c r="PGV1638" s="35"/>
      <c r="PGW1638" s="34"/>
      <c r="PHD1638" s="35"/>
      <c r="PHE1638" s="34"/>
      <c r="PHL1638" s="35"/>
      <c r="PHM1638" s="34"/>
      <c r="PHT1638" s="35"/>
      <c r="PHU1638" s="34"/>
      <c r="PIB1638" s="35"/>
      <c r="PIC1638" s="34"/>
      <c r="PIJ1638" s="35"/>
      <c r="PIK1638" s="34"/>
      <c r="PIR1638" s="35"/>
      <c r="PIS1638" s="34"/>
      <c r="PIZ1638" s="35"/>
      <c r="PJA1638" s="34"/>
      <c r="PJH1638" s="35"/>
      <c r="PJI1638" s="34"/>
      <c r="PJP1638" s="35"/>
      <c r="PJQ1638" s="34"/>
      <c r="PJX1638" s="35"/>
      <c r="PJY1638" s="34"/>
      <c r="PKF1638" s="35"/>
      <c r="PKG1638" s="34"/>
      <c r="PKN1638" s="35"/>
      <c r="PKO1638" s="34"/>
      <c r="PKV1638" s="35"/>
      <c r="PKW1638" s="34"/>
      <c r="PLD1638" s="35"/>
      <c r="PLE1638" s="34"/>
      <c r="PLL1638" s="35"/>
      <c r="PLM1638" s="34"/>
      <c r="PLT1638" s="35"/>
      <c r="PLU1638" s="34"/>
      <c r="PMB1638" s="35"/>
      <c r="PMC1638" s="34"/>
      <c r="PMJ1638" s="35"/>
      <c r="PMK1638" s="34"/>
      <c r="PMR1638" s="35"/>
      <c r="PMS1638" s="34"/>
      <c r="PMZ1638" s="35"/>
      <c r="PNA1638" s="34"/>
      <c r="PNH1638" s="35"/>
      <c r="PNI1638" s="34"/>
      <c r="PNP1638" s="35"/>
      <c r="PNQ1638" s="34"/>
      <c r="PNX1638" s="35"/>
      <c r="PNY1638" s="34"/>
      <c r="POF1638" s="35"/>
      <c r="POG1638" s="34"/>
      <c r="PON1638" s="35"/>
      <c r="POO1638" s="34"/>
      <c r="POV1638" s="35"/>
      <c r="POW1638" s="34"/>
      <c r="PPD1638" s="35"/>
      <c r="PPE1638" s="34"/>
      <c r="PPL1638" s="35"/>
      <c r="PPM1638" s="34"/>
      <c r="PPT1638" s="35"/>
      <c r="PPU1638" s="34"/>
      <c r="PQB1638" s="35"/>
      <c r="PQC1638" s="34"/>
      <c r="PQJ1638" s="35"/>
      <c r="PQK1638" s="34"/>
      <c r="PQR1638" s="35"/>
      <c r="PQS1638" s="34"/>
      <c r="PQZ1638" s="35"/>
      <c r="PRA1638" s="34"/>
      <c r="PRH1638" s="35"/>
      <c r="PRI1638" s="34"/>
      <c r="PRP1638" s="35"/>
      <c r="PRQ1638" s="34"/>
      <c r="PRX1638" s="35"/>
      <c r="PRY1638" s="34"/>
      <c r="PSF1638" s="35"/>
      <c r="PSG1638" s="34"/>
      <c r="PSN1638" s="35"/>
      <c r="PSO1638" s="34"/>
      <c r="PSV1638" s="35"/>
      <c r="PSW1638" s="34"/>
      <c r="PTD1638" s="35"/>
      <c r="PTE1638" s="34"/>
      <c r="PTL1638" s="35"/>
      <c r="PTM1638" s="34"/>
      <c r="PTT1638" s="35"/>
      <c r="PTU1638" s="34"/>
      <c r="PUB1638" s="35"/>
      <c r="PUC1638" s="34"/>
      <c r="PUJ1638" s="35"/>
      <c r="PUK1638" s="34"/>
      <c r="PUR1638" s="35"/>
      <c r="PUS1638" s="34"/>
      <c r="PUZ1638" s="35"/>
      <c r="PVA1638" s="34"/>
      <c r="PVH1638" s="35"/>
      <c r="PVI1638" s="34"/>
      <c r="PVP1638" s="35"/>
      <c r="PVQ1638" s="34"/>
      <c r="PVX1638" s="35"/>
      <c r="PVY1638" s="34"/>
      <c r="PWF1638" s="35"/>
      <c r="PWG1638" s="34"/>
      <c r="PWN1638" s="35"/>
      <c r="PWO1638" s="34"/>
      <c r="PWV1638" s="35"/>
      <c r="PWW1638" s="34"/>
      <c r="PXD1638" s="35"/>
      <c r="PXE1638" s="34"/>
      <c r="PXL1638" s="35"/>
      <c r="PXM1638" s="34"/>
      <c r="PXT1638" s="35"/>
      <c r="PXU1638" s="34"/>
      <c r="PYB1638" s="35"/>
      <c r="PYC1638" s="34"/>
      <c r="PYJ1638" s="35"/>
      <c r="PYK1638" s="34"/>
      <c r="PYR1638" s="35"/>
      <c r="PYS1638" s="34"/>
      <c r="PYZ1638" s="35"/>
      <c r="PZA1638" s="34"/>
      <c r="PZH1638" s="35"/>
      <c r="PZI1638" s="34"/>
      <c r="PZP1638" s="35"/>
      <c r="PZQ1638" s="34"/>
      <c r="PZX1638" s="35"/>
      <c r="PZY1638" s="34"/>
      <c r="QAF1638" s="35"/>
      <c r="QAG1638" s="34"/>
      <c r="QAN1638" s="35"/>
      <c r="QAO1638" s="34"/>
      <c r="QAV1638" s="35"/>
      <c r="QAW1638" s="34"/>
      <c r="QBD1638" s="35"/>
      <c r="QBE1638" s="34"/>
      <c r="QBL1638" s="35"/>
      <c r="QBM1638" s="34"/>
      <c r="QBT1638" s="35"/>
      <c r="QBU1638" s="34"/>
      <c r="QCB1638" s="35"/>
      <c r="QCC1638" s="34"/>
      <c r="QCJ1638" s="35"/>
      <c r="QCK1638" s="34"/>
      <c r="QCR1638" s="35"/>
      <c r="QCS1638" s="34"/>
      <c r="QCZ1638" s="35"/>
      <c r="QDA1638" s="34"/>
      <c r="QDH1638" s="35"/>
      <c r="QDI1638" s="34"/>
      <c r="QDP1638" s="35"/>
      <c r="QDQ1638" s="34"/>
      <c r="QDX1638" s="35"/>
      <c r="QDY1638" s="34"/>
      <c r="QEF1638" s="35"/>
      <c r="QEG1638" s="34"/>
      <c r="QEN1638" s="35"/>
      <c r="QEO1638" s="34"/>
      <c r="QEV1638" s="35"/>
      <c r="QEW1638" s="34"/>
      <c r="QFD1638" s="35"/>
      <c r="QFE1638" s="34"/>
      <c r="QFL1638" s="35"/>
      <c r="QFM1638" s="34"/>
      <c r="QFT1638" s="35"/>
      <c r="QFU1638" s="34"/>
      <c r="QGB1638" s="35"/>
      <c r="QGC1638" s="34"/>
      <c r="QGJ1638" s="35"/>
      <c r="QGK1638" s="34"/>
      <c r="QGR1638" s="35"/>
      <c r="QGS1638" s="34"/>
      <c r="QGZ1638" s="35"/>
      <c r="QHA1638" s="34"/>
      <c r="QHH1638" s="35"/>
      <c r="QHI1638" s="34"/>
      <c r="QHP1638" s="35"/>
      <c r="QHQ1638" s="34"/>
      <c r="QHX1638" s="35"/>
      <c r="QHY1638" s="34"/>
      <c r="QIF1638" s="35"/>
      <c r="QIG1638" s="34"/>
      <c r="QIN1638" s="35"/>
      <c r="QIO1638" s="34"/>
      <c r="QIV1638" s="35"/>
      <c r="QIW1638" s="34"/>
      <c r="QJD1638" s="35"/>
      <c r="QJE1638" s="34"/>
      <c r="QJL1638" s="35"/>
      <c r="QJM1638" s="34"/>
      <c r="QJT1638" s="35"/>
      <c r="QJU1638" s="34"/>
      <c r="QKB1638" s="35"/>
      <c r="QKC1638" s="34"/>
      <c r="QKJ1638" s="35"/>
      <c r="QKK1638" s="34"/>
      <c r="QKR1638" s="35"/>
      <c r="QKS1638" s="34"/>
      <c r="QKZ1638" s="35"/>
      <c r="QLA1638" s="34"/>
      <c r="QLH1638" s="35"/>
      <c r="QLI1638" s="34"/>
      <c r="QLP1638" s="35"/>
      <c r="QLQ1638" s="34"/>
      <c r="QLX1638" s="35"/>
      <c r="QLY1638" s="34"/>
      <c r="QMF1638" s="35"/>
      <c r="QMG1638" s="34"/>
      <c r="QMN1638" s="35"/>
      <c r="QMO1638" s="34"/>
      <c r="QMV1638" s="35"/>
      <c r="QMW1638" s="34"/>
      <c r="QND1638" s="35"/>
      <c r="QNE1638" s="34"/>
      <c r="QNL1638" s="35"/>
      <c r="QNM1638" s="34"/>
      <c r="QNT1638" s="35"/>
      <c r="QNU1638" s="34"/>
      <c r="QOB1638" s="35"/>
      <c r="QOC1638" s="34"/>
      <c r="QOJ1638" s="35"/>
      <c r="QOK1638" s="34"/>
      <c r="QOR1638" s="35"/>
      <c r="QOS1638" s="34"/>
      <c r="QOZ1638" s="35"/>
      <c r="QPA1638" s="34"/>
      <c r="QPH1638" s="35"/>
      <c r="QPI1638" s="34"/>
      <c r="QPP1638" s="35"/>
      <c r="QPQ1638" s="34"/>
      <c r="QPX1638" s="35"/>
      <c r="QPY1638" s="34"/>
      <c r="QQF1638" s="35"/>
      <c r="QQG1638" s="34"/>
      <c r="QQN1638" s="35"/>
      <c r="QQO1638" s="34"/>
      <c r="QQV1638" s="35"/>
      <c r="QQW1638" s="34"/>
      <c r="QRD1638" s="35"/>
      <c r="QRE1638" s="34"/>
      <c r="QRL1638" s="35"/>
      <c r="QRM1638" s="34"/>
      <c r="QRT1638" s="35"/>
      <c r="QRU1638" s="34"/>
      <c r="QSB1638" s="35"/>
      <c r="QSC1638" s="34"/>
      <c r="QSJ1638" s="35"/>
      <c r="QSK1638" s="34"/>
      <c r="QSR1638" s="35"/>
      <c r="QSS1638" s="34"/>
      <c r="QSZ1638" s="35"/>
      <c r="QTA1638" s="34"/>
      <c r="QTH1638" s="35"/>
      <c r="QTI1638" s="34"/>
      <c r="QTP1638" s="35"/>
      <c r="QTQ1638" s="34"/>
      <c r="QTX1638" s="35"/>
      <c r="QTY1638" s="34"/>
      <c r="QUF1638" s="35"/>
      <c r="QUG1638" s="34"/>
      <c r="QUN1638" s="35"/>
      <c r="QUO1638" s="34"/>
      <c r="QUV1638" s="35"/>
      <c r="QUW1638" s="34"/>
      <c r="QVD1638" s="35"/>
      <c r="QVE1638" s="34"/>
      <c r="QVL1638" s="35"/>
      <c r="QVM1638" s="34"/>
      <c r="QVT1638" s="35"/>
      <c r="QVU1638" s="34"/>
      <c r="QWB1638" s="35"/>
      <c r="QWC1638" s="34"/>
      <c r="QWJ1638" s="35"/>
      <c r="QWK1638" s="34"/>
      <c r="QWR1638" s="35"/>
      <c r="QWS1638" s="34"/>
      <c r="QWZ1638" s="35"/>
      <c r="QXA1638" s="34"/>
      <c r="QXH1638" s="35"/>
      <c r="QXI1638" s="34"/>
      <c r="QXP1638" s="35"/>
      <c r="QXQ1638" s="34"/>
      <c r="QXX1638" s="35"/>
      <c r="QXY1638" s="34"/>
      <c r="QYF1638" s="35"/>
      <c r="QYG1638" s="34"/>
      <c r="QYN1638" s="35"/>
      <c r="QYO1638" s="34"/>
      <c r="QYV1638" s="35"/>
      <c r="QYW1638" s="34"/>
      <c r="QZD1638" s="35"/>
      <c r="QZE1638" s="34"/>
      <c r="QZL1638" s="35"/>
      <c r="QZM1638" s="34"/>
      <c r="QZT1638" s="35"/>
      <c r="QZU1638" s="34"/>
      <c r="RAB1638" s="35"/>
      <c r="RAC1638" s="34"/>
      <c r="RAJ1638" s="35"/>
      <c r="RAK1638" s="34"/>
      <c r="RAR1638" s="35"/>
      <c r="RAS1638" s="34"/>
      <c r="RAZ1638" s="35"/>
      <c r="RBA1638" s="34"/>
      <c r="RBH1638" s="35"/>
      <c r="RBI1638" s="34"/>
      <c r="RBP1638" s="35"/>
      <c r="RBQ1638" s="34"/>
      <c r="RBX1638" s="35"/>
      <c r="RBY1638" s="34"/>
      <c r="RCF1638" s="35"/>
      <c r="RCG1638" s="34"/>
      <c r="RCN1638" s="35"/>
      <c r="RCO1638" s="34"/>
      <c r="RCV1638" s="35"/>
      <c r="RCW1638" s="34"/>
      <c r="RDD1638" s="35"/>
      <c r="RDE1638" s="34"/>
      <c r="RDL1638" s="35"/>
      <c r="RDM1638" s="34"/>
      <c r="RDT1638" s="35"/>
      <c r="RDU1638" s="34"/>
      <c r="REB1638" s="35"/>
      <c r="REC1638" s="34"/>
      <c r="REJ1638" s="35"/>
      <c r="REK1638" s="34"/>
      <c r="RER1638" s="35"/>
      <c r="RES1638" s="34"/>
      <c r="REZ1638" s="35"/>
      <c r="RFA1638" s="34"/>
      <c r="RFH1638" s="35"/>
      <c r="RFI1638" s="34"/>
      <c r="RFP1638" s="35"/>
      <c r="RFQ1638" s="34"/>
      <c r="RFX1638" s="35"/>
      <c r="RFY1638" s="34"/>
      <c r="RGF1638" s="35"/>
      <c r="RGG1638" s="34"/>
      <c r="RGN1638" s="35"/>
      <c r="RGO1638" s="34"/>
      <c r="RGV1638" s="35"/>
      <c r="RGW1638" s="34"/>
      <c r="RHD1638" s="35"/>
      <c r="RHE1638" s="34"/>
      <c r="RHL1638" s="35"/>
      <c r="RHM1638" s="34"/>
      <c r="RHT1638" s="35"/>
      <c r="RHU1638" s="34"/>
      <c r="RIB1638" s="35"/>
      <c r="RIC1638" s="34"/>
      <c r="RIJ1638" s="35"/>
      <c r="RIK1638" s="34"/>
      <c r="RIR1638" s="35"/>
      <c r="RIS1638" s="34"/>
      <c r="RIZ1638" s="35"/>
      <c r="RJA1638" s="34"/>
      <c r="RJH1638" s="35"/>
      <c r="RJI1638" s="34"/>
      <c r="RJP1638" s="35"/>
      <c r="RJQ1638" s="34"/>
      <c r="RJX1638" s="35"/>
      <c r="RJY1638" s="34"/>
      <c r="RKF1638" s="35"/>
      <c r="RKG1638" s="34"/>
      <c r="RKN1638" s="35"/>
      <c r="RKO1638" s="34"/>
      <c r="RKV1638" s="35"/>
      <c r="RKW1638" s="34"/>
      <c r="RLD1638" s="35"/>
      <c r="RLE1638" s="34"/>
      <c r="RLL1638" s="35"/>
      <c r="RLM1638" s="34"/>
      <c r="RLT1638" s="35"/>
      <c r="RLU1638" s="34"/>
      <c r="RMB1638" s="35"/>
      <c r="RMC1638" s="34"/>
      <c r="RMJ1638" s="35"/>
      <c r="RMK1638" s="34"/>
      <c r="RMR1638" s="35"/>
      <c r="RMS1638" s="34"/>
      <c r="RMZ1638" s="35"/>
      <c r="RNA1638" s="34"/>
      <c r="RNH1638" s="35"/>
      <c r="RNI1638" s="34"/>
      <c r="RNP1638" s="35"/>
      <c r="RNQ1638" s="34"/>
      <c r="RNX1638" s="35"/>
      <c r="RNY1638" s="34"/>
      <c r="ROF1638" s="35"/>
      <c r="ROG1638" s="34"/>
      <c r="RON1638" s="35"/>
      <c r="ROO1638" s="34"/>
      <c r="ROV1638" s="35"/>
      <c r="ROW1638" s="34"/>
      <c r="RPD1638" s="35"/>
      <c r="RPE1638" s="34"/>
      <c r="RPL1638" s="35"/>
      <c r="RPM1638" s="34"/>
      <c r="RPT1638" s="35"/>
      <c r="RPU1638" s="34"/>
      <c r="RQB1638" s="35"/>
      <c r="RQC1638" s="34"/>
      <c r="RQJ1638" s="35"/>
      <c r="RQK1638" s="34"/>
      <c r="RQR1638" s="35"/>
      <c r="RQS1638" s="34"/>
      <c r="RQZ1638" s="35"/>
      <c r="RRA1638" s="34"/>
      <c r="RRH1638" s="35"/>
      <c r="RRI1638" s="34"/>
      <c r="RRP1638" s="35"/>
      <c r="RRQ1638" s="34"/>
      <c r="RRX1638" s="35"/>
      <c r="RRY1638" s="34"/>
      <c r="RSF1638" s="35"/>
      <c r="RSG1638" s="34"/>
      <c r="RSN1638" s="35"/>
      <c r="RSO1638" s="34"/>
      <c r="RSV1638" s="35"/>
      <c r="RSW1638" s="34"/>
      <c r="RTD1638" s="35"/>
      <c r="RTE1638" s="34"/>
      <c r="RTL1638" s="35"/>
      <c r="RTM1638" s="34"/>
      <c r="RTT1638" s="35"/>
      <c r="RTU1638" s="34"/>
      <c r="RUB1638" s="35"/>
      <c r="RUC1638" s="34"/>
      <c r="RUJ1638" s="35"/>
      <c r="RUK1638" s="34"/>
      <c r="RUR1638" s="35"/>
      <c r="RUS1638" s="34"/>
      <c r="RUZ1638" s="35"/>
      <c r="RVA1638" s="34"/>
      <c r="RVH1638" s="35"/>
      <c r="RVI1638" s="34"/>
      <c r="RVP1638" s="35"/>
      <c r="RVQ1638" s="34"/>
      <c r="RVX1638" s="35"/>
      <c r="RVY1638" s="34"/>
      <c r="RWF1638" s="35"/>
      <c r="RWG1638" s="34"/>
      <c r="RWN1638" s="35"/>
      <c r="RWO1638" s="34"/>
      <c r="RWV1638" s="35"/>
      <c r="RWW1638" s="34"/>
      <c r="RXD1638" s="35"/>
      <c r="RXE1638" s="34"/>
      <c r="RXL1638" s="35"/>
      <c r="RXM1638" s="34"/>
      <c r="RXT1638" s="35"/>
      <c r="RXU1638" s="34"/>
      <c r="RYB1638" s="35"/>
      <c r="RYC1638" s="34"/>
      <c r="RYJ1638" s="35"/>
      <c r="RYK1638" s="34"/>
      <c r="RYR1638" s="35"/>
      <c r="RYS1638" s="34"/>
      <c r="RYZ1638" s="35"/>
      <c r="RZA1638" s="34"/>
      <c r="RZH1638" s="35"/>
      <c r="RZI1638" s="34"/>
      <c r="RZP1638" s="35"/>
      <c r="RZQ1638" s="34"/>
      <c r="RZX1638" s="35"/>
      <c r="RZY1638" s="34"/>
      <c r="SAF1638" s="35"/>
      <c r="SAG1638" s="34"/>
      <c r="SAN1638" s="35"/>
      <c r="SAO1638" s="34"/>
      <c r="SAV1638" s="35"/>
      <c r="SAW1638" s="34"/>
      <c r="SBD1638" s="35"/>
      <c r="SBE1638" s="34"/>
      <c r="SBL1638" s="35"/>
      <c r="SBM1638" s="34"/>
      <c r="SBT1638" s="35"/>
      <c r="SBU1638" s="34"/>
      <c r="SCB1638" s="35"/>
      <c r="SCC1638" s="34"/>
      <c r="SCJ1638" s="35"/>
      <c r="SCK1638" s="34"/>
      <c r="SCR1638" s="35"/>
      <c r="SCS1638" s="34"/>
      <c r="SCZ1638" s="35"/>
      <c r="SDA1638" s="34"/>
      <c r="SDH1638" s="35"/>
      <c r="SDI1638" s="34"/>
      <c r="SDP1638" s="35"/>
      <c r="SDQ1638" s="34"/>
      <c r="SDX1638" s="35"/>
      <c r="SDY1638" s="34"/>
      <c r="SEF1638" s="35"/>
      <c r="SEG1638" s="34"/>
      <c r="SEN1638" s="35"/>
      <c r="SEO1638" s="34"/>
      <c r="SEV1638" s="35"/>
      <c r="SEW1638" s="34"/>
      <c r="SFD1638" s="35"/>
      <c r="SFE1638" s="34"/>
      <c r="SFL1638" s="35"/>
      <c r="SFM1638" s="34"/>
      <c r="SFT1638" s="35"/>
      <c r="SFU1638" s="34"/>
      <c r="SGB1638" s="35"/>
      <c r="SGC1638" s="34"/>
      <c r="SGJ1638" s="35"/>
      <c r="SGK1638" s="34"/>
      <c r="SGR1638" s="35"/>
      <c r="SGS1638" s="34"/>
      <c r="SGZ1638" s="35"/>
      <c r="SHA1638" s="34"/>
      <c r="SHH1638" s="35"/>
      <c r="SHI1638" s="34"/>
      <c r="SHP1638" s="35"/>
      <c r="SHQ1638" s="34"/>
      <c r="SHX1638" s="35"/>
      <c r="SHY1638" s="34"/>
      <c r="SIF1638" s="35"/>
      <c r="SIG1638" s="34"/>
      <c r="SIN1638" s="35"/>
      <c r="SIO1638" s="34"/>
      <c r="SIV1638" s="35"/>
      <c r="SIW1638" s="34"/>
      <c r="SJD1638" s="35"/>
      <c r="SJE1638" s="34"/>
      <c r="SJL1638" s="35"/>
      <c r="SJM1638" s="34"/>
      <c r="SJT1638" s="35"/>
      <c r="SJU1638" s="34"/>
      <c r="SKB1638" s="35"/>
      <c r="SKC1638" s="34"/>
      <c r="SKJ1638" s="35"/>
      <c r="SKK1638" s="34"/>
      <c r="SKR1638" s="35"/>
      <c r="SKS1638" s="34"/>
      <c r="SKZ1638" s="35"/>
      <c r="SLA1638" s="34"/>
      <c r="SLH1638" s="35"/>
      <c r="SLI1638" s="34"/>
      <c r="SLP1638" s="35"/>
      <c r="SLQ1638" s="34"/>
      <c r="SLX1638" s="35"/>
      <c r="SLY1638" s="34"/>
      <c r="SMF1638" s="35"/>
      <c r="SMG1638" s="34"/>
      <c r="SMN1638" s="35"/>
      <c r="SMO1638" s="34"/>
      <c r="SMV1638" s="35"/>
      <c r="SMW1638" s="34"/>
      <c r="SND1638" s="35"/>
      <c r="SNE1638" s="34"/>
      <c r="SNL1638" s="35"/>
      <c r="SNM1638" s="34"/>
      <c r="SNT1638" s="35"/>
      <c r="SNU1638" s="34"/>
      <c r="SOB1638" s="35"/>
      <c r="SOC1638" s="34"/>
      <c r="SOJ1638" s="35"/>
      <c r="SOK1638" s="34"/>
      <c r="SOR1638" s="35"/>
      <c r="SOS1638" s="34"/>
      <c r="SOZ1638" s="35"/>
      <c r="SPA1638" s="34"/>
      <c r="SPH1638" s="35"/>
      <c r="SPI1638" s="34"/>
      <c r="SPP1638" s="35"/>
      <c r="SPQ1638" s="34"/>
      <c r="SPX1638" s="35"/>
      <c r="SPY1638" s="34"/>
      <c r="SQF1638" s="35"/>
      <c r="SQG1638" s="34"/>
      <c r="SQN1638" s="35"/>
      <c r="SQO1638" s="34"/>
      <c r="SQV1638" s="35"/>
      <c r="SQW1638" s="34"/>
      <c r="SRD1638" s="35"/>
      <c r="SRE1638" s="34"/>
      <c r="SRL1638" s="35"/>
      <c r="SRM1638" s="34"/>
      <c r="SRT1638" s="35"/>
      <c r="SRU1638" s="34"/>
      <c r="SSB1638" s="35"/>
      <c r="SSC1638" s="34"/>
      <c r="SSJ1638" s="35"/>
      <c r="SSK1638" s="34"/>
      <c r="SSR1638" s="35"/>
      <c r="SSS1638" s="34"/>
      <c r="SSZ1638" s="35"/>
      <c r="STA1638" s="34"/>
      <c r="STH1638" s="35"/>
      <c r="STI1638" s="34"/>
      <c r="STP1638" s="35"/>
      <c r="STQ1638" s="34"/>
      <c r="STX1638" s="35"/>
      <c r="STY1638" s="34"/>
      <c r="SUF1638" s="35"/>
      <c r="SUG1638" s="34"/>
      <c r="SUN1638" s="35"/>
      <c r="SUO1638" s="34"/>
      <c r="SUV1638" s="35"/>
      <c r="SUW1638" s="34"/>
      <c r="SVD1638" s="35"/>
      <c r="SVE1638" s="34"/>
      <c r="SVL1638" s="35"/>
      <c r="SVM1638" s="34"/>
      <c r="SVT1638" s="35"/>
      <c r="SVU1638" s="34"/>
      <c r="SWB1638" s="35"/>
      <c r="SWC1638" s="34"/>
      <c r="SWJ1638" s="35"/>
      <c r="SWK1638" s="34"/>
      <c r="SWR1638" s="35"/>
      <c r="SWS1638" s="34"/>
      <c r="SWZ1638" s="35"/>
      <c r="SXA1638" s="34"/>
      <c r="SXH1638" s="35"/>
      <c r="SXI1638" s="34"/>
      <c r="SXP1638" s="35"/>
      <c r="SXQ1638" s="34"/>
      <c r="SXX1638" s="35"/>
      <c r="SXY1638" s="34"/>
      <c r="SYF1638" s="35"/>
      <c r="SYG1638" s="34"/>
      <c r="SYN1638" s="35"/>
      <c r="SYO1638" s="34"/>
      <c r="SYV1638" s="35"/>
      <c r="SYW1638" s="34"/>
      <c r="SZD1638" s="35"/>
      <c r="SZE1638" s="34"/>
      <c r="SZL1638" s="35"/>
      <c r="SZM1638" s="34"/>
      <c r="SZT1638" s="35"/>
      <c r="SZU1638" s="34"/>
      <c r="TAB1638" s="35"/>
      <c r="TAC1638" s="34"/>
      <c r="TAJ1638" s="35"/>
      <c r="TAK1638" s="34"/>
      <c r="TAR1638" s="35"/>
      <c r="TAS1638" s="34"/>
      <c r="TAZ1638" s="35"/>
      <c r="TBA1638" s="34"/>
      <c r="TBH1638" s="35"/>
      <c r="TBI1638" s="34"/>
      <c r="TBP1638" s="35"/>
      <c r="TBQ1638" s="34"/>
      <c r="TBX1638" s="35"/>
      <c r="TBY1638" s="34"/>
      <c r="TCF1638" s="35"/>
      <c r="TCG1638" s="34"/>
      <c r="TCN1638" s="35"/>
      <c r="TCO1638" s="34"/>
      <c r="TCV1638" s="35"/>
      <c r="TCW1638" s="34"/>
      <c r="TDD1638" s="35"/>
      <c r="TDE1638" s="34"/>
      <c r="TDL1638" s="35"/>
      <c r="TDM1638" s="34"/>
      <c r="TDT1638" s="35"/>
      <c r="TDU1638" s="34"/>
      <c r="TEB1638" s="35"/>
      <c r="TEC1638" s="34"/>
      <c r="TEJ1638" s="35"/>
      <c r="TEK1638" s="34"/>
      <c r="TER1638" s="35"/>
      <c r="TES1638" s="34"/>
      <c r="TEZ1638" s="35"/>
      <c r="TFA1638" s="34"/>
      <c r="TFH1638" s="35"/>
      <c r="TFI1638" s="34"/>
      <c r="TFP1638" s="35"/>
      <c r="TFQ1638" s="34"/>
      <c r="TFX1638" s="35"/>
      <c r="TFY1638" s="34"/>
      <c r="TGF1638" s="35"/>
      <c r="TGG1638" s="34"/>
      <c r="TGN1638" s="35"/>
      <c r="TGO1638" s="34"/>
      <c r="TGV1638" s="35"/>
      <c r="TGW1638" s="34"/>
      <c r="THD1638" s="35"/>
      <c r="THE1638" s="34"/>
      <c r="THL1638" s="35"/>
      <c r="THM1638" s="34"/>
      <c r="THT1638" s="35"/>
      <c r="THU1638" s="34"/>
      <c r="TIB1638" s="35"/>
      <c r="TIC1638" s="34"/>
      <c r="TIJ1638" s="35"/>
      <c r="TIK1638" s="34"/>
      <c r="TIR1638" s="35"/>
      <c r="TIS1638" s="34"/>
      <c r="TIZ1638" s="35"/>
      <c r="TJA1638" s="34"/>
      <c r="TJH1638" s="35"/>
      <c r="TJI1638" s="34"/>
      <c r="TJP1638" s="35"/>
      <c r="TJQ1638" s="34"/>
      <c r="TJX1638" s="35"/>
      <c r="TJY1638" s="34"/>
      <c r="TKF1638" s="35"/>
      <c r="TKG1638" s="34"/>
      <c r="TKN1638" s="35"/>
      <c r="TKO1638" s="34"/>
      <c r="TKV1638" s="35"/>
      <c r="TKW1638" s="34"/>
      <c r="TLD1638" s="35"/>
      <c r="TLE1638" s="34"/>
      <c r="TLL1638" s="35"/>
      <c r="TLM1638" s="34"/>
      <c r="TLT1638" s="35"/>
      <c r="TLU1638" s="34"/>
      <c r="TMB1638" s="35"/>
      <c r="TMC1638" s="34"/>
      <c r="TMJ1638" s="35"/>
      <c r="TMK1638" s="34"/>
      <c r="TMR1638" s="35"/>
      <c r="TMS1638" s="34"/>
      <c r="TMZ1638" s="35"/>
      <c r="TNA1638" s="34"/>
      <c r="TNH1638" s="35"/>
      <c r="TNI1638" s="34"/>
      <c r="TNP1638" s="35"/>
      <c r="TNQ1638" s="34"/>
      <c r="TNX1638" s="35"/>
      <c r="TNY1638" s="34"/>
      <c r="TOF1638" s="35"/>
      <c r="TOG1638" s="34"/>
      <c r="TON1638" s="35"/>
      <c r="TOO1638" s="34"/>
      <c r="TOV1638" s="35"/>
      <c r="TOW1638" s="34"/>
      <c r="TPD1638" s="35"/>
      <c r="TPE1638" s="34"/>
      <c r="TPL1638" s="35"/>
      <c r="TPM1638" s="34"/>
      <c r="TPT1638" s="35"/>
      <c r="TPU1638" s="34"/>
      <c r="TQB1638" s="35"/>
      <c r="TQC1638" s="34"/>
      <c r="TQJ1638" s="35"/>
      <c r="TQK1638" s="34"/>
      <c r="TQR1638" s="35"/>
      <c r="TQS1638" s="34"/>
      <c r="TQZ1638" s="35"/>
      <c r="TRA1638" s="34"/>
      <c r="TRH1638" s="35"/>
      <c r="TRI1638" s="34"/>
      <c r="TRP1638" s="35"/>
      <c r="TRQ1638" s="34"/>
      <c r="TRX1638" s="35"/>
      <c r="TRY1638" s="34"/>
      <c r="TSF1638" s="35"/>
      <c r="TSG1638" s="34"/>
      <c r="TSN1638" s="35"/>
      <c r="TSO1638" s="34"/>
      <c r="TSV1638" s="35"/>
      <c r="TSW1638" s="34"/>
      <c r="TTD1638" s="35"/>
      <c r="TTE1638" s="34"/>
      <c r="TTL1638" s="35"/>
      <c r="TTM1638" s="34"/>
      <c r="TTT1638" s="35"/>
      <c r="TTU1638" s="34"/>
      <c r="TUB1638" s="35"/>
      <c r="TUC1638" s="34"/>
      <c r="TUJ1638" s="35"/>
      <c r="TUK1638" s="34"/>
      <c r="TUR1638" s="35"/>
      <c r="TUS1638" s="34"/>
      <c r="TUZ1638" s="35"/>
      <c r="TVA1638" s="34"/>
      <c r="TVH1638" s="35"/>
      <c r="TVI1638" s="34"/>
      <c r="TVP1638" s="35"/>
      <c r="TVQ1638" s="34"/>
      <c r="TVX1638" s="35"/>
      <c r="TVY1638" s="34"/>
      <c r="TWF1638" s="35"/>
      <c r="TWG1638" s="34"/>
      <c r="TWN1638" s="35"/>
      <c r="TWO1638" s="34"/>
      <c r="TWV1638" s="35"/>
      <c r="TWW1638" s="34"/>
      <c r="TXD1638" s="35"/>
      <c r="TXE1638" s="34"/>
      <c r="TXL1638" s="35"/>
      <c r="TXM1638" s="34"/>
      <c r="TXT1638" s="35"/>
      <c r="TXU1638" s="34"/>
      <c r="TYB1638" s="35"/>
      <c r="TYC1638" s="34"/>
      <c r="TYJ1638" s="35"/>
      <c r="TYK1638" s="34"/>
      <c r="TYR1638" s="35"/>
      <c r="TYS1638" s="34"/>
      <c r="TYZ1638" s="35"/>
      <c r="TZA1638" s="34"/>
      <c r="TZH1638" s="35"/>
      <c r="TZI1638" s="34"/>
      <c r="TZP1638" s="35"/>
      <c r="TZQ1638" s="34"/>
      <c r="TZX1638" s="35"/>
      <c r="TZY1638" s="34"/>
      <c r="UAF1638" s="35"/>
      <c r="UAG1638" s="34"/>
      <c r="UAN1638" s="35"/>
      <c r="UAO1638" s="34"/>
      <c r="UAV1638" s="35"/>
      <c r="UAW1638" s="34"/>
      <c r="UBD1638" s="35"/>
      <c r="UBE1638" s="34"/>
      <c r="UBL1638" s="35"/>
      <c r="UBM1638" s="34"/>
      <c r="UBT1638" s="35"/>
      <c r="UBU1638" s="34"/>
      <c r="UCB1638" s="35"/>
      <c r="UCC1638" s="34"/>
      <c r="UCJ1638" s="35"/>
      <c r="UCK1638" s="34"/>
      <c r="UCR1638" s="35"/>
      <c r="UCS1638" s="34"/>
      <c r="UCZ1638" s="35"/>
      <c r="UDA1638" s="34"/>
      <c r="UDH1638" s="35"/>
      <c r="UDI1638" s="34"/>
      <c r="UDP1638" s="35"/>
      <c r="UDQ1638" s="34"/>
      <c r="UDX1638" s="35"/>
      <c r="UDY1638" s="34"/>
      <c r="UEF1638" s="35"/>
      <c r="UEG1638" s="34"/>
      <c r="UEN1638" s="35"/>
      <c r="UEO1638" s="34"/>
      <c r="UEV1638" s="35"/>
      <c r="UEW1638" s="34"/>
      <c r="UFD1638" s="35"/>
      <c r="UFE1638" s="34"/>
      <c r="UFL1638" s="35"/>
      <c r="UFM1638" s="34"/>
      <c r="UFT1638" s="35"/>
      <c r="UFU1638" s="34"/>
      <c r="UGB1638" s="35"/>
      <c r="UGC1638" s="34"/>
      <c r="UGJ1638" s="35"/>
      <c r="UGK1638" s="34"/>
      <c r="UGR1638" s="35"/>
      <c r="UGS1638" s="34"/>
      <c r="UGZ1638" s="35"/>
      <c r="UHA1638" s="34"/>
      <c r="UHH1638" s="35"/>
      <c r="UHI1638" s="34"/>
      <c r="UHP1638" s="35"/>
      <c r="UHQ1638" s="34"/>
      <c r="UHX1638" s="35"/>
      <c r="UHY1638" s="34"/>
      <c r="UIF1638" s="35"/>
      <c r="UIG1638" s="34"/>
      <c r="UIN1638" s="35"/>
      <c r="UIO1638" s="34"/>
      <c r="UIV1638" s="35"/>
      <c r="UIW1638" s="34"/>
      <c r="UJD1638" s="35"/>
      <c r="UJE1638" s="34"/>
      <c r="UJL1638" s="35"/>
      <c r="UJM1638" s="34"/>
      <c r="UJT1638" s="35"/>
      <c r="UJU1638" s="34"/>
      <c r="UKB1638" s="35"/>
      <c r="UKC1638" s="34"/>
      <c r="UKJ1638" s="35"/>
      <c r="UKK1638" s="34"/>
      <c r="UKR1638" s="35"/>
      <c r="UKS1638" s="34"/>
      <c r="UKZ1638" s="35"/>
      <c r="ULA1638" s="34"/>
      <c r="ULH1638" s="35"/>
      <c r="ULI1638" s="34"/>
      <c r="ULP1638" s="35"/>
      <c r="ULQ1638" s="34"/>
      <c r="ULX1638" s="35"/>
      <c r="ULY1638" s="34"/>
      <c r="UMF1638" s="35"/>
      <c r="UMG1638" s="34"/>
      <c r="UMN1638" s="35"/>
      <c r="UMO1638" s="34"/>
      <c r="UMV1638" s="35"/>
      <c r="UMW1638" s="34"/>
      <c r="UND1638" s="35"/>
      <c r="UNE1638" s="34"/>
      <c r="UNL1638" s="35"/>
      <c r="UNM1638" s="34"/>
      <c r="UNT1638" s="35"/>
      <c r="UNU1638" s="34"/>
      <c r="UOB1638" s="35"/>
      <c r="UOC1638" s="34"/>
      <c r="UOJ1638" s="35"/>
      <c r="UOK1638" s="34"/>
      <c r="UOR1638" s="35"/>
      <c r="UOS1638" s="34"/>
      <c r="UOZ1638" s="35"/>
      <c r="UPA1638" s="34"/>
      <c r="UPH1638" s="35"/>
      <c r="UPI1638" s="34"/>
      <c r="UPP1638" s="35"/>
      <c r="UPQ1638" s="34"/>
      <c r="UPX1638" s="35"/>
      <c r="UPY1638" s="34"/>
      <c r="UQF1638" s="35"/>
      <c r="UQG1638" s="34"/>
      <c r="UQN1638" s="35"/>
      <c r="UQO1638" s="34"/>
      <c r="UQV1638" s="35"/>
      <c r="UQW1638" s="34"/>
      <c r="URD1638" s="35"/>
      <c r="URE1638" s="34"/>
      <c r="URL1638" s="35"/>
      <c r="URM1638" s="34"/>
      <c r="URT1638" s="35"/>
      <c r="URU1638" s="34"/>
      <c r="USB1638" s="35"/>
      <c r="USC1638" s="34"/>
      <c r="USJ1638" s="35"/>
      <c r="USK1638" s="34"/>
      <c r="USR1638" s="35"/>
      <c r="USS1638" s="34"/>
      <c r="USZ1638" s="35"/>
      <c r="UTA1638" s="34"/>
      <c r="UTH1638" s="35"/>
      <c r="UTI1638" s="34"/>
      <c r="UTP1638" s="35"/>
      <c r="UTQ1638" s="34"/>
      <c r="UTX1638" s="35"/>
      <c r="UTY1638" s="34"/>
      <c r="UUF1638" s="35"/>
      <c r="UUG1638" s="34"/>
      <c r="UUN1638" s="35"/>
      <c r="UUO1638" s="34"/>
      <c r="UUV1638" s="35"/>
      <c r="UUW1638" s="34"/>
      <c r="UVD1638" s="35"/>
      <c r="UVE1638" s="34"/>
      <c r="UVL1638" s="35"/>
      <c r="UVM1638" s="34"/>
      <c r="UVT1638" s="35"/>
      <c r="UVU1638" s="34"/>
      <c r="UWB1638" s="35"/>
      <c r="UWC1638" s="34"/>
      <c r="UWJ1638" s="35"/>
      <c r="UWK1638" s="34"/>
      <c r="UWR1638" s="35"/>
      <c r="UWS1638" s="34"/>
      <c r="UWZ1638" s="35"/>
      <c r="UXA1638" s="34"/>
      <c r="UXH1638" s="35"/>
      <c r="UXI1638" s="34"/>
      <c r="UXP1638" s="35"/>
      <c r="UXQ1638" s="34"/>
      <c r="UXX1638" s="35"/>
      <c r="UXY1638" s="34"/>
      <c r="UYF1638" s="35"/>
      <c r="UYG1638" s="34"/>
      <c r="UYN1638" s="35"/>
      <c r="UYO1638" s="34"/>
      <c r="UYV1638" s="35"/>
      <c r="UYW1638" s="34"/>
      <c r="UZD1638" s="35"/>
      <c r="UZE1638" s="34"/>
      <c r="UZL1638" s="35"/>
      <c r="UZM1638" s="34"/>
      <c r="UZT1638" s="35"/>
      <c r="UZU1638" s="34"/>
      <c r="VAB1638" s="35"/>
      <c r="VAC1638" s="34"/>
      <c r="VAJ1638" s="35"/>
      <c r="VAK1638" s="34"/>
      <c r="VAR1638" s="35"/>
      <c r="VAS1638" s="34"/>
      <c r="VAZ1638" s="35"/>
      <c r="VBA1638" s="34"/>
      <c r="VBH1638" s="35"/>
      <c r="VBI1638" s="34"/>
      <c r="VBP1638" s="35"/>
      <c r="VBQ1638" s="34"/>
      <c r="VBX1638" s="35"/>
      <c r="VBY1638" s="34"/>
      <c r="VCF1638" s="35"/>
      <c r="VCG1638" s="34"/>
      <c r="VCN1638" s="35"/>
      <c r="VCO1638" s="34"/>
      <c r="VCV1638" s="35"/>
      <c r="VCW1638" s="34"/>
      <c r="VDD1638" s="35"/>
      <c r="VDE1638" s="34"/>
      <c r="VDL1638" s="35"/>
      <c r="VDM1638" s="34"/>
      <c r="VDT1638" s="35"/>
      <c r="VDU1638" s="34"/>
      <c r="VEB1638" s="35"/>
      <c r="VEC1638" s="34"/>
      <c r="VEJ1638" s="35"/>
      <c r="VEK1638" s="34"/>
      <c r="VER1638" s="35"/>
      <c r="VES1638" s="34"/>
      <c r="VEZ1638" s="35"/>
      <c r="VFA1638" s="34"/>
      <c r="VFH1638" s="35"/>
      <c r="VFI1638" s="34"/>
      <c r="VFP1638" s="35"/>
      <c r="VFQ1638" s="34"/>
      <c r="VFX1638" s="35"/>
      <c r="VFY1638" s="34"/>
      <c r="VGF1638" s="35"/>
      <c r="VGG1638" s="34"/>
      <c r="VGN1638" s="35"/>
      <c r="VGO1638" s="34"/>
      <c r="VGV1638" s="35"/>
      <c r="VGW1638" s="34"/>
      <c r="VHD1638" s="35"/>
      <c r="VHE1638" s="34"/>
      <c r="VHL1638" s="35"/>
      <c r="VHM1638" s="34"/>
      <c r="VHT1638" s="35"/>
      <c r="VHU1638" s="34"/>
      <c r="VIB1638" s="35"/>
      <c r="VIC1638" s="34"/>
      <c r="VIJ1638" s="35"/>
      <c r="VIK1638" s="34"/>
      <c r="VIR1638" s="35"/>
      <c r="VIS1638" s="34"/>
      <c r="VIZ1638" s="35"/>
      <c r="VJA1638" s="34"/>
      <c r="VJH1638" s="35"/>
      <c r="VJI1638" s="34"/>
      <c r="VJP1638" s="35"/>
      <c r="VJQ1638" s="34"/>
      <c r="VJX1638" s="35"/>
      <c r="VJY1638" s="34"/>
      <c r="VKF1638" s="35"/>
      <c r="VKG1638" s="34"/>
      <c r="VKN1638" s="35"/>
      <c r="VKO1638" s="34"/>
      <c r="VKV1638" s="35"/>
      <c r="VKW1638" s="34"/>
      <c r="VLD1638" s="35"/>
      <c r="VLE1638" s="34"/>
      <c r="VLL1638" s="35"/>
      <c r="VLM1638" s="34"/>
      <c r="VLT1638" s="35"/>
      <c r="VLU1638" s="34"/>
      <c r="VMB1638" s="35"/>
      <c r="VMC1638" s="34"/>
      <c r="VMJ1638" s="35"/>
      <c r="VMK1638" s="34"/>
      <c r="VMR1638" s="35"/>
      <c r="VMS1638" s="34"/>
      <c r="VMZ1638" s="35"/>
      <c r="VNA1638" s="34"/>
      <c r="VNH1638" s="35"/>
      <c r="VNI1638" s="34"/>
      <c r="VNP1638" s="35"/>
      <c r="VNQ1638" s="34"/>
      <c r="VNX1638" s="35"/>
      <c r="VNY1638" s="34"/>
      <c r="VOF1638" s="35"/>
      <c r="VOG1638" s="34"/>
      <c r="VON1638" s="35"/>
      <c r="VOO1638" s="34"/>
      <c r="VOV1638" s="35"/>
      <c r="VOW1638" s="34"/>
      <c r="VPD1638" s="35"/>
      <c r="VPE1638" s="34"/>
      <c r="VPL1638" s="35"/>
      <c r="VPM1638" s="34"/>
      <c r="VPT1638" s="35"/>
      <c r="VPU1638" s="34"/>
      <c r="VQB1638" s="35"/>
      <c r="VQC1638" s="34"/>
      <c r="VQJ1638" s="35"/>
      <c r="VQK1638" s="34"/>
      <c r="VQR1638" s="35"/>
      <c r="VQS1638" s="34"/>
      <c r="VQZ1638" s="35"/>
      <c r="VRA1638" s="34"/>
      <c r="VRH1638" s="35"/>
      <c r="VRI1638" s="34"/>
      <c r="VRP1638" s="35"/>
      <c r="VRQ1638" s="34"/>
      <c r="VRX1638" s="35"/>
      <c r="VRY1638" s="34"/>
      <c r="VSF1638" s="35"/>
      <c r="VSG1638" s="34"/>
      <c r="VSN1638" s="35"/>
      <c r="VSO1638" s="34"/>
      <c r="VSV1638" s="35"/>
      <c r="VSW1638" s="34"/>
      <c r="VTD1638" s="35"/>
      <c r="VTE1638" s="34"/>
      <c r="VTL1638" s="35"/>
      <c r="VTM1638" s="34"/>
      <c r="VTT1638" s="35"/>
      <c r="VTU1638" s="34"/>
      <c r="VUB1638" s="35"/>
      <c r="VUC1638" s="34"/>
      <c r="VUJ1638" s="35"/>
      <c r="VUK1638" s="34"/>
      <c r="VUR1638" s="35"/>
      <c r="VUS1638" s="34"/>
      <c r="VUZ1638" s="35"/>
      <c r="VVA1638" s="34"/>
      <c r="VVH1638" s="35"/>
      <c r="VVI1638" s="34"/>
      <c r="VVP1638" s="35"/>
      <c r="VVQ1638" s="34"/>
      <c r="VVX1638" s="35"/>
      <c r="VVY1638" s="34"/>
      <c r="VWF1638" s="35"/>
      <c r="VWG1638" s="34"/>
      <c r="VWN1638" s="35"/>
      <c r="VWO1638" s="34"/>
      <c r="VWV1638" s="35"/>
      <c r="VWW1638" s="34"/>
      <c r="VXD1638" s="35"/>
      <c r="VXE1638" s="34"/>
      <c r="VXL1638" s="35"/>
      <c r="VXM1638" s="34"/>
      <c r="VXT1638" s="35"/>
      <c r="VXU1638" s="34"/>
      <c r="VYB1638" s="35"/>
      <c r="VYC1638" s="34"/>
      <c r="VYJ1638" s="35"/>
      <c r="VYK1638" s="34"/>
      <c r="VYR1638" s="35"/>
      <c r="VYS1638" s="34"/>
      <c r="VYZ1638" s="35"/>
      <c r="VZA1638" s="34"/>
      <c r="VZH1638" s="35"/>
      <c r="VZI1638" s="34"/>
      <c r="VZP1638" s="35"/>
      <c r="VZQ1638" s="34"/>
      <c r="VZX1638" s="35"/>
      <c r="VZY1638" s="34"/>
      <c r="WAF1638" s="35"/>
      <c r="WAG1638" s="34"/>
      <c r="WAN1638" s="35"/>
      <c r="WAO1638" s="34"/>
      <c r="WAV1638" s="35"/>
      <c r="WAW1638" s="34"/>
      <c r="WBD1638" s="35"/>
      <c r="WBE1638" s="34"/>
      <c r="WBL1638" s="35"/>
      <c r="WBM1638" s="34"/>
      <c r="WBT1638" s="35"/>
      <c r="WBU1638" s="34"/>
      <c r="WCB1638" s="35"/>
      <c r="WCC1638" s="34"/>
      <c r="WCJ1638" s="35"/>
      <c r="WCK1638" s="34"/>
      <c r="WCR1638" s="35"/>
      <c r="WCS1638" s="34"/>
      <c r="WCZ1638" s="35"/>
      <c r="WDA1638" s="34"/>
      <c r="WDH1638" s="35"/>
      <c r="WDI1638" s="34"/>
      <c r="WDP1638" s="35"/>
      <c r="WDQ1638" s="34"/>
      <c r="WDX1638" s="35"/>
      <c r="WDY1638" s="34"/>
      <c r="WEF1638" s="35"/>
      <c r="WEG1638" s="34"/>
      <c r="WEN1638" s="35"/>
      <c r="WEO1638" s="34"/>
      <c r="WEV1638" s="35"/>
      <c r="WEW1638" s="34"/>
      <c r="WFD1638" s="35"/>
      <c r="WFE1638" s="34"/>
      <c r="WFL1638" s="35"/>
      <c r="WFM1638" s="34"/>
      <c r="WFT1638" s="35"/>
      <c r="WFU1638" s="34"/>
      <c r="WGB1638" s="35"/>
      <c r="WGC1638" s="34"/>
      <c r="WGJ1638" s="35"/>
      <c r="WGK1638" s="34"/>
      <c r="WGR1638" s="35"/>
      <c r="WGS1638" s="34"/>
      <c r="WGZ1638" s="35"/>
      <c r="WHA1638" s="34"/>
      <c r="WHH1638" s="35"/>
      <c r="WHI1638" s="34"/>
      <c r="WHP1638" s="35"/>
      <c r="WHQ1638" s="34"/>
      <c r="WHX1638" s="35"/>
      <c r="WHY1638" s="34"/>
      <c r="WIF1638" s="35"/>
      <c r="WIG1638" s="34"/>
      <c r="WIN1638" s="35"/>
      <c r="WIO1638" s="34"/>
      <c r="WIV1638" s="35"/>
      <c r="WIW1638" s="34"/>
      <c r="WJD1638" s="35"/>
      <c r="WJE1638" s="34"/>
      <c r="WJL1638" s="35"/>
      <c r="WJM1638" s="34"/>
      <c r="WJT1638" s="35"/>
      <c r="WJU1638" s="34"/>
      <c r="WKB1638" s="35"/>
      <c r="WKC1638" s="34"/>
      <c r="WKJ1638" s="35"/>
      <c r="WKK1638" s="34"/>
      <c r="WKR1638" s="35"/>
      <c r="WKS1638" s="34"/>
      <c r="WKZ1638" s="35"/>
      <c r="WLA1638" s="34"/>
      <c r="WLH1638" s="35"/>
      <c r="WLI1638" s="34"/>
      <c r="WLP1638" s="35"/>
      <c r="WLQ1638" s="34"/>
      <c r="WLX1638" s="35"/>
      <c r="WLY1638" s="34"/>
      <c r="WMF1638" s="35"/>
      <c r="WMG1638" s="34"/>
      <c r="WMN1638" s="35"/>
      <c r="WMO1638" s="34"/>
      <c r="WMV1638" s="35"/>
      <c r="WMW1638" s="34"/>
      <c r="WND1638" s="35"/>
      <c r="WNE1638" s="34"/>
      <c r="WNL1638" s="35"/>
      <c r="WNM1638" s="34"/>
      <c r="WNT1638" s="35"/>
      <c r="WNU1638" s="34"/>
      <c r="WOB1638" s="35"/>
      <c r="WOC1638" s="34"/>
      <c r="WOJ1638" s="35"/>
      <c r="WOK1638" s="34"/>
      <c r="WOR1638" s="35"/>
      <c r="WOS1638" s="34"/>
      <c r="WOZ1638" s="35"/>
      <c r="WPA1638" s="34"/>
      <c r="WPH1638" s="35"/>
      <c r="WPI1638" s="34"/>
      <c r="WPP1638" s="35"/>
      <c r="WPQ1638" s="34"/>
      <c r="WPX1638" s="35"/>
      <c r="WPY1638" s="34"/>
      <c r="WQF1638" s="35"/>
      <c r="WQG1638" s="34"/>
      <c r="WQN1638" s="35"/>
      <c r="WQO1638" s="34"/>
      <c r="WQV1638" s="35"/>
      <c r="WQW1638" s="34"/>
      <c r="WRD1638" s="35"/>
      <c r="WRE1638" s="34"/>
      <c r="WRL1638" s="35"/>
      <c r="WRM1638" s="34"/>
      <c r="WRT1638" s="35"/>
      <c r="WRU1638" s="34"/>
      <c r="WSB1638" s="35"/>
      <c r="WSC1638" s="34"/>
      <c r="WSJ1638" s="35"/>
      <c r="WSK1638" s="34"/>
      <c r="WSR1638" s="35"/>
      <c r="WSS1638" s="34"/>
      <c r="WSZ1638" s="35"/>
      <c r="WTA1638" s="34"/>
      <c r="WTH1638" s="35"/>
      <c r="WTI1638" s="34"/>
      <c r="WTP1638" s="35"/>
      <c r="WTQ1638" s="34"/>
      <c r="WTX1638" s="35"/>
      <c r="WTY1638" s="34"/>
      <c r="WUF1638" s="35"/>
      <c r="WUG1638" s="34"/>
      <c r="WUN1638" s="35"/>
      <c r="WUO1638" s="34"/>
      <c r="WUV1638" s="35"/>
      <c r="WUW1638" s="34"/>
      <c r="WVD1638" s="35"/>
      <c r="WVE1638" s="34"/>
      <c r="WVL1638" s="35"/>
      <c r="WVM1638" s="34"/>
      <c r="WVT1638" s="35"/>
      <c r="WVU1638" s="34"/>
      <c r="WWB1638" s="35"/>
      <c r="WWC1638" s="34"/>
      <c r="WWJ1638" s="35"/>
      <c r="WWK1638" s="34"/>
      <c r="WWR1638" s="35"/>
      <c r="WWS1638" s="34"/>
      <c r="WWZ1638" s="35"/>
      <c r="WXA1638" s="34"/>
      <c r="WXH1638" s="35"/>
      <c r="WXI1638" s="34"/>
      <c r="WXP1638" s="35"/>
      <c r="WXQ1638" s="34"/>
      <c r="WXX1638" s="35"/>
      <c r="WXY1638" s="34"/>
      <c r="WYF1638" s="35"/>
      <c r="WYG1638" s="34"/>
      <c r="WYN1638" s="35"/>
      <c r="WYO1638" s="34"/>
      <c r="WYV1638" s="35"/>
      <c r="WYW1638" s="34"/>
      <c r="WZD1638" s="35"/>
      <c r="WZE1638" s="34"/>
      <c r="WZL1638" s="35"/>
      <c r="WZM1638" s="34"/>
      <c r="WZT1638" s="35"/>
      <c r="WZU1638" s="34"/>
      <c r="XAB1638" s="35"/>
      <c r="XAC1638" s="34"/>
      <c r="XAJ1638" s="35"/>
      <c r="XAK1638" s="34"/>
      <c r="XAR1638" s="35"/>
      <c r="XAS1638" s="34"/>
      <c r="XAZ1638" s="35"/>
      <c r="XBA1638" s="34"/>
      <c r="XBH1638" s="35"/>
      <c r="XBI1638" s="34"/>
      <c r="XBP1638" s="35"/>
      <c r="XBQ1638" s="34"/>
      <c r="XBX1638" s="35"/>
      <c r="XBY1638" s="34"/>
      <c r="XCF1638" s="35"/>
      <c r="XCG1638" s="34"/>
      <c r="XCN1638" s="35"/>
      <c r="XCO1638" s="34"/>
      <c r="XCV1638" s="35"/>
      <c r="XCW1638" s="34"/>
      <c r="XDD1638" s="35"/>
      <c r="XDE1638" s="34"/>
      <c r="XDL1638" s="35"/>
      <c r="XDM1638" s="34"/>
      <c r="XDT1638" s="35"/>
      <c r="XDU1638" s="34"/>
      <c r="XEB1638" s="35"/>
      <c r="XEC1638" s="34"/>
      <c r="XEJ1638" s="35"/>
      <c r="XEK1638" s="34"/>
      <c r="XER1638" s="35"/>
      <c r="XES1638" s="34"/>
      <c r="XEZ1638" s="35"/>
      <c r="XFA1638" s="34"/>
    </row>
    <row r="1639" spans="1:1021 1028:2045 2052:3069 3076:4093 4100:5117 5124:6141 6148:7165 7172:8189 8196:9213 9220:10237 10244:11261 11268:12285 12292:13309 13316:14333 14340:15357 15364:16381" x14ac:dyDescent="0.25">
      <c r="A1639" t="s">
        <v>484</v>
      </c>
      <c r="B1639" t="s">
        <v>465</v>
      </c>
      <c r="C1639">
        <v>344</v>
      </c>
      <c r="D1639">
        <v>344</v>
      </c>
      <c r="E1639" s="35">
        <v>1</v>
      </c>
      <c r="F1639" s="34">
        <v>5.0000000000000002E-90</v>
      </c>
      <c r="G1639">
        <v>86.07</v>
      </c>
      <c r="H1639">
        <v>1803</v>
      </c>
      <c r="I1639" t="str">
        <f>HYPERLINK("https://www.ncbi.nlm.nih.gov/nucleotide/AF022201.1?report=genbank&amp;log$=nucltop&amp;blast_rank=37&amp;RID=XE6RV0D8013","AF022201.1")</f>
        <v>AF022201.1</v>
      </c>
      <c r="L1639" s="35"/>
      <c r="M1639" s="34"/>
      <c r="T1639" s="35"/>
      <c r="U1639" s="34"/>
      <c r="AB1639" s="35"/>
      <c r="AC1639" s="34"/>
      <c r="AJ1639" s="35"/>
      <c r="AK1639" s="34"/>
      <c r="AR1639" s="35"/>
      <c r="AS1639" s="34"/>
      <c r="AZ1639" s="35"/>
      <c r="BA1639" s="34"/>
      <c r="BH1639" s="35"/>
      <c r="BI1639" s="34"/>
      <c r="BP1639" s="35"/>
      <c r="BQ1639" s="34"/>
      <c r="BX1639" s="35"/>
      <c r="BY1639" s="34"/>
      <c r="CF1639" s="35"/>
      <c r="CG1639" s="34"/>
      <c r="CN1639" s="35"/>
      <c r="CO1639" s="34"/>
      <c r="CV1639" s="35"/>
      <c r="CW1639" s="34"/>
      <c r="DD1639" s="35"/>
      <c r="DE1639" s="34"/>
      <c r="DL1639" s="35"/>
      <c r="DM1639" s="34"/>
      <c r="DT1639" s="35"/>
      <c r="DU1639" s="34"/>
      <c r="EB1639" s="35"/>
      <c r="EC1639" s="34"/>
      <c r="EJ1639" s="35"/>
      <c r="EK1639" s="34"/>
      <c r="ER1639" s="35"/>
      <c r="ES1639" s="34"/>
      <c r="EZ1639" s="35"/>
      <c r="FA1639" s="34"/>
      <c r="FH1639" s="35"/>
      <c r="FI1639" s="34"/>
      <c r="FP1639" s="35"/>
      <c r="FQ1639" s="34"/>
      <c r="FX1639" s="35"/>
      <c r="FY1639" s="34"/>
      <c r="GF1639" s="35"/>
      <c r="GG1639" s="34"/>
      <c r="GN1639" s="35"/>
      <c r="GO1639" s="34"/>
      <c r="GV1639" s="35"/>
      <c r="GW1639" s="34"/>
      <c r="HD1639" s="35"/>
      <c r="HE1639" s="34"/>
      <c r="HL1639" s="35"/>
      <c r="HM1639" s="34"/>
      <c r="HT1639" s="35"/>
      <c r="HU1639" s="34"/>
      <c r="IB1639" s="35"/>
      <c r="IC1639" s="34"/>
      <c r="IJ1639" s="35"/>
      <c r="IK1639" s="34"/>
      <c r="IR1639" s="35"/>
      <c r="IS1639" s="34"/>
      <c r="IZ1639" s="35"/>
      <c r="JA1639" s="34"/>
      <c r="JH1639" s="35"/>
      <c r="JI1639" s="34"/>
      <c r="JP1639" s="35"/>
      <c r="JQ1639" s="34"/>
      <c r="JX1639" s="35"/>
      <c r="JY1639" s="34"/>
      <c r="KF1639" s="35"/>
      <c r="KG1639" s="34"/>
      <c r="KN1639" s="35"/>
      <c r="KO1639" s="34"/>
      <c r="KV1639" s="35"/>
      <c r="KW1639" s="34"/>
      <c r="LD1639" s="35"/>
      <c r="LE1639" s="34"/>
      <c r="LL1639" s="35"/>
      <c r="LM1639" s="34"/>
      <c r="LT1639" s="35"/>
      <c r="LU1639" s="34"/>
      <c r="MB1639" s="35"/>
      <c r="MC1639" s="34"/>
      <c r="MJ1639" s="35"/>
      <c r="MK1639" s="34"/>
      <c r="MR1639" s="35"/>
      <c r="MS1639" s="34"/>
      <c r="MZ1639" s="35"/>
      <c r="NA1639" s="34"/>
      <c r="NH1639" s="35"/>
      <c r="NI1639" s="34"/>
      <c r="NP1639" s="35"/>
      <c r="NQ1639" s="34"/>
      <c r="NX1639" s="35"/>
      <c r="NY1639" s="34"/>
      <c r="OF1639" s="35"/>
      <c r="OG1639" s="34"/>
      <c r="ON1639" s="35"/>
      <c r="OO1639" s="34"/>
      <c r="OV1639" s="35"/>
      <c r="OW1639" s="34"/>
      <c r="PD1639" s="35"/>
      <c r="PE1639" s="34"/>
      <c r="PL1639" s="35"/>
      <c r="PM1639" s="34"/>
      <c r="PT1639" s="35"/>
      <c r="PU1639" s="34"/>
      <c r="QB1639" s="35"/>
      <c r="QC1639" s="34"/>
      <c r="QJ1639" s="35"/>
      <c r="QK1639" s="34"/>
      <c r="QR1639" s="35"/>
      <c r="QS1639" s="34"/>
      <c r="QZ1639" s="35"/>
      <c r="RA1639" s="34"/>
      <c r="RH1639" s="35"/>
      <c r="RI1639" s="34"/>
      <c r="RP1639" s="35"/>
      <c r="RQ1639" s="34"/>
      <c r="RX1639" s="35"/>
      <c r="RY1639" s="34"/>
      <c r="SF1639" s="35"/>
      <c r="SG1639" s="34"/>
      <c r="SN1639" s="35"/>
      <c r="SO1639" s="34"/>
      <c r="SV1639" s="35"/>
      <c r="SW1639" s="34"/>
      <c r="TD1639" s="35"/>
      <c r="TE1639" s="34"/>
      <c r="TL1639" s="35"/>
      <c r="TM1639" s="34"/>
      <c r="TT1639" s="35"/>
      <c r="TU1639" s="34"/>
      <c r="UB1639" s="35"/>
      <c r="UC1639" s="34"/>
      <c r="UJ1639" s="35"/>
      <c r="UK1639" s="34"/>
      <c r="UR1639" s="35"/>
      <c r="US1639" s="34"/>
      <c r="UZ1639" s="35"/>
      <c r="VA1639" s="34"/>
      <c r="VH1639" s="35"/>
      <c r="VI1639" s="34"/>
      <c r="VP1639" s="35"/>
      <c r="VQ1639" s="34"/>
      <c r="VX1639" s="35"/>
      <c r="VY1639" s="34"/>
      <c r="WF1639" s="35"/>
      <c r="WG1639" s="34"/>
      <c r="WN1639" s="35"/>
      <c r="WO1639" s="34"/>
      <c r="WV1639" s="35"/>
      <c r="WW1639" s="34"/>
      <c r="XD1639" s="35"/>
      <c r="XE1639" s="34"/>
      <c r="XL1639" s="35"/>
      <c r="XM1639" s="34"/>
      <c r="XT1639" s="35"/>
      <c r="XU1639" s="34"/>
      <c r="YB1639" s="35"/>
      <c r="YC1639" s="34"/>
      <c r="YJ1639" s="35"/>
      <c r="YK1639" s="34"/>
      <c r="YR1639" s="35"/>
      <c r="YS1639" s="34"/>
      <c r="YZ1639" s="35"/>
      <c r="ZA1639" s="34"/>
      <c r="ZH1639" s="35"/>
      <c r="ZI1639" s="34"/>
      <c r="ZP1639" s="35"/>
      <c r="ZQ1639" s="34"/>
      <c r="ZX1639" s="35"/>
      <c r="ZY1639" s="34"/>
      <c r="AAF1639" s="35"/>
      <c r="AAG1639" s="34"/>
      <c r="AAN1639" s="35"/>
      <c r="AAO1639" s="34"/>
      <c r="AAV1639" s="35"/>
      <c r="AAW1639" s="34"/>
      <c r="ABD1639" s="35"/>
      <c r="ABE1639" s="34"/>
      <c r="ABL1639" s="35"/>
      <c r="ABM1639" s="34"/>
      <c r="ABT1639" s="35"/>
      <c r="ABU1639" s="34"/>
      <c r="ACB1639" s="35"/>
      <c r="ACC1639" s="34"/>
      <c r="ACJ1639" s="35"/>
      <c r="ACK1639" s="34"/>
      <c r="ACR1639" s="35"/>
      <c r="ACS1639" s="34"/>
      <c r="ACZ1639" s="35"/>
      <c r="ADA1639" s="34"/>
      <c r="ADH1639" s="35"/>
      <c r="ADI1639" s="34"/>
      <c r="ADP1639" s="35"/>
      <c r="ADQ1639" s="34"/>
      <c r="ADX1639" s="35"/>
      <c r="ADY1639" s="34"/>
      <c r="AEF1639" s="35"/>
      <c r="AEG1639" s="34"/>
      <c r="AEN1639" s="35"/>
      <c r="AEO1639" s="34"/>
      <c r="AEV1639" s="35"/>
      <c r="AEW1639" s="34"/>
      <c r="AFD1639" s="35"/>
      <c r="AFE1639" s="34"/>
      <c r="AFL1639" s="35"/>
      <c r="AFM1639" s="34"/>
      <c r="AFT1639" s="35"/>
      <c r="AFU1639" s="34"/>
      <c r="AGB1639" s="35"/>
      <c r="AGC1639" s="34"/>
      <c r="AGJ1639" s="35"/>
      <c r="AGK1639" s="34"/>
      <c r="AGR1639" s="35"/>
      <c r="AGS1639" s="34"/>
      <c r="AGZ1639" s="35"/>
      <c r="AHA1639" s="34"/>
      <c r="AHH1639" s="35"/>
      <c r="AHI1639" s="34"/>
      <c r="AHP1639" s="35"/>
      <c r="AHQ1639" s="34"/>
      <c r="AHX1639" s="35"/>
      <c r="AHY1639" s="34"/>
      <c r="AIF1639" s="35"/>
      <c r="AIG1639" s="34"/>
      <c r="AIN1639" s="35"/>
      <c r="AIO1639" s="34"/>
      <c r="AIV1639" s="35"/>
      <c r="AIW1639" s="34"/>
      <c r="AJD1639" s="35"/>
      <c r="AJE1639" s="34"/>
      <c r="AJL1639" s="35"/>
      <c r="AJM1639" s="34"/>
      <c r="AJT1639" s="35"/>
      <c r="AJU1639" s="34"/>
      <c r="AKB1639" s="35"/>
      <c r="AKC1639" s="34"/>
      <c r="AKJ1639" s="35"/>
      <c r="AKK1639" s="34"/>
      <c r="AKR1639" s="35"/>
      <c r="AKS1639" s="34"/>
      <c r="AKZ1639" s="35"/>
      <c r="ALA1639" s="34"/>
      <c r="ALH1639" s="35"/>
      <c r="ALI1639" s="34"/>
      <c r="ALP1639" s="35"/>
      <c r="ALQ1639" s="34"/>
      <c r="ALX1639" s="35"/>
      <c r="ALY1639" s="34"/>
      <c r="AMF1639" s="35"/>
      <c r="AMG1639" s="34"/>
      <c r="AMN1639" s="35"/>
      <c r="AMO1639" s="34"/>
      <c r="AMV1639" s="35"/>
      <c r="AMW1639" s="34"/>
      <c r="AND1639" s="35"/>
      <c r="ANE1639" s="34"/>
      <c r="ANL1639" s="35"/>
      <c r="ANM1639" s="34"/>
      <c r="ANT1639" s="35"/>
      <c r="ANU1639" s="34"/>
      <c r="AOB1639" s="35"/>
      <c r="AOC1639" s="34"/>
      <c r="AOJ1639" s="35"/>
      <c r="AOK1639" s="34"/>
      <c r="AOR1639" s="35"/>
      <c r="AOS1639" s="34"/>
      <c r="AOZ1639" s="35"/>
      <c r="APA1639" s="34"/>
      <c r="APH1639" s="35"/>
      <c r="API1639" s="34"/>
      <c r="APP1639" s="35"/>
      <c r="APQ1639" s="34"/>
      <c r="APX1639" s="35"/>
      <c r="APY1639" s="34"/>
      <c r="AQF1639" s="35"/>
      <c r="AQG1639" s="34"/>
      <c r="AQN1639" s="35"/>
      <c r="AQO1639" s="34"/>
      <c r="AQV1639" s="35"/>
      <c r="AQW1639" s="34"/>
      <c r="ARD1639" s="35"/>
      <c r="ARE1639" s="34"/>
      <c r="ARL1639" s="35"/>
      <c r="ARM1639" s="34"/>
      <c r="ART1639" s="35"/>
      <c r="ARU1639" s="34"/>
      <c r="ASB1639" s="35"/>
      <c r="ASC1639" s="34"/>
      <c r="ASJ1639" s="35"/>
      <c r="ASK1639" s="34"/>
      <c r="ASR1639" s="35"/>
      <c r="ASS1639" s="34"/>
      <c r="ASZ1639" s="35"/>
      <c r="ATA1639" s="34"/>
      <c r="ATH1639" s="35"/>
      <c r="ATI1639" s="34"/>
      <c r="ATP1639" s="35"/>
      <c r="ATQ1639" s="34"/>
      <c r="ATX1639" s="35"/>
      <c r="ATY1639" s="34"/>
      <c r="AUF1639" s="35"/>
      <c r="AUG1639" s="34"/>
      <c r="AUN1639" s="35"/>
      <c r="AUO1639" s="34"/>
      <c r="AUV1639" s="35"/>
      <c r="AUW1639" s="34"/>
      <c r="AVD1639" s="35"/>
      <c r="AVE1639" s="34"/>
      <c r="AVL1639" s="35"/>
      <c r="AVM1639" s="34"/>
      <c r="AVT1639" s="35"/>
      <c r="AVU1639" s="34"/>
      <c r="AWB1639" s="35"/>
      <c r="AWC1639" s="34"/>
      <c r="AWJ1639" s="35"/>
      <c r="AWK1639" s="34"/>
      <c r="AWR1639" s="35"/>
      <c r="AWS1639" s="34"/>
      <c r="AWZ1639" s="35"/>
      <c r="AXA1639" s="34"/>
      <c r="AXH1639" s="35"/>
      <c r="AXI1639" s="34"/>
      <c r="AXP1639" s="35"/>
      <c r="AXQ1639" s="34"/>
      <c r="AXX1639" s="35"/>
      <c r="AXY1639" s="34"/>
      <c r="AYF1639" s="35"/>
      <c r="AYG1639" s="34"/>
      <c r="AYN1639" s="35"/>
      <c r="AYO1639" s="34"/>
      <c r="AYV1639" s="35"/>
      <c r="AYW1639" s="34"/>
      <c r="AZD1639" s="35"/>
      <c r="AZE1639" s="34"/>
      <c r="AZL1639" s="35"/>
      <c r="AZM1639" s="34"/>
      <c r="AZT1639" s="35"/>
      <c r="AZU1639" s="34"/>
      <c r="BAB1639" s="35"/>
      <c r="BAC1639" s="34"/>
      <c r="BAJ1639" s="35"/>
      <c r="BAK1639" s="34"/>
      <c r="BAR1639" s="35"/>
      <c r="BAS1639" s="34"/>
      <c r="BAZ1639" s="35"/>
      <c r="BBA1639" s="34"/>
      <c r="BBH1639" s="35"/>
      <c r="BBI1639" s="34"/>
      <c r="BBP1639" s="35"/>
      <c r="BBQ1639" s="34"/>
      <c r="BBX1639" s="35"/>
      <c r="BBY1639" s="34"/>
      <c r="BCF1639" s="35"/>
      <c r="BCG1639" s="34"/>
      <c r="BCN1639" s="35"/>
      <c r="BCO1639" s="34"/>
      <c r="BCV1639" s="35"/>
      <c r="BCW1639" s="34"/>
      <c r="BDD1639" s="35"/>
      <c r="BDE1639" s="34"/>
      <c r="BDL1639" s="35"/>
      <c r="BDM1639" s="34"/>
      <c r="BDT1639" s="35"/>
      <c r="BDU1639" s="34"/>
      <c r="BEB1639" s="35"/>
      <c r="BEC1639" s="34"/>
      <c r="BEJ1639" s="35"/>
      <c r="BEK1639" s="34"/>
      <c r="BER1639" s="35"/>
      <c r="BES1639" s="34"/>
      <c r="BEZ1639" s="35"/>
      <c r="BFA1639" s="34"/>
      <c r="BFH1639" s="35"/>
      <c r="BFI1639" s="34"/>
      <c r="BFP1639" s="35"/>
      <c r="BFQ1639" s="34"/>
      <c r="BFX1639" s="35"/>
      <c r="BFY1639" s="34"/>
      <c r="BGF1639" s="35"/>
      <c r="BGG1639" s="34"/>
      <c r="BGN1639" s="35"/>
      <c r="BGO1639" s="34"/>
      <c r="BGV1639" s="35"/>
      <c r="BGW1639" s="34"/>
      <c r="BHD1639" s="35"/>
      <c r="BHE1639" s="34"/>
      <c r="BHL1639" s="35"/>
      <c r="BHM1639" s="34"/>
      <c r="BHT1639" s="35"/>
      <c r="BHU1639" s="34"/>
      <c r="BIB1639" s="35"/>
      <c r="BIC1639" s="34"/>
      <c r="BIJ1639" s="35"/>
      <c r="BIK1639" s="34"/>
      <c r="BIR1639" s="35"/>
      <c r="BIS1639" s="34"/>
      <c r="BIZ1639" s="35"/>
      <c r="BJA1639" s="34"/>
      <c r="BJH1639" s="35"/>
      <c r="BJI1639" s="34"/>
      <c r="BJP1639" s="35"/>
      <c r="BJQ1639" s="34"/>
      <c r="BJX1639" s="35"/>
      <c r="BJY1639" s="34"/>
      <c r="BKF1639" s="35"/>
      <c r="BKG1639" s="34"/>
      <c r="BKN1639" s="35"/>
      <c r="BKO1639" s="34"/>
      <c r="BKV1639" s="35"/>
      <c r="BKW1639" s="34"/>
      <c r="BLD1639" s="35"/>
      <c r="BLE1639" s="34"/>
      <c r="BLL1639" s="35"/>
      <c r="BLM1639" s="34"/>
      <c r="BLT1639" s="35"/>
      <c r="BLU1639" s="34"/>
      <c r="BMB1639" s="35"/>
      <c r="BMC1639" s="34"/>
      <c r="BMJ1639" s="35"/>
      <c r="BMK1639" s="34"/>
      <c r="BMR1639" s="35"/>
      <c r="BMS1639" s="34"/>
      <c r="BMZ1639" s="35"/>
      <c r="BNA1639" s="34"/>
      <c r="BNH1639" s="35"/>
      <c r="BNI1639" s="34"/>
      <c r="BNP1639" s="35"/>
      <c r="BNQ1639" s="34"/>
      <c r="BNX1639" s="35"/>
      <c r="BNY1639" s="34"/>
      <c r="BOF1639" s="35"/>
      <c r="BOG1639" s="34"/>
      <c r="BON1639" s="35"/>
      <c r="BOO1639" s="34"/>
      <c r="BOV1639" s="35"/>
      <c r="BOW1639" s="34"/>
      <c r="BPD1639" s="35"/>
      <c r="BPE1639" s="34"/>
      <c r="BPL1639" s="35"/>
      <c r="BPM1639" s="34"/>
      <c r="BPT1639" s="35"/>
      <c r="BPU1639" s="34"/>
      <c r="BQB1639" s="35"/>
      <c r="BQC1639" s="34"/>
      <c r="BQJ1639" s="35"/>
      <c r="BQK1639" s="34"/>
      <c r="BQR1639" s="35"/>
      <c r="BQS1639" s="34"/>
      <c r="BQZ1639" s="35"/>
      <c r="BRA1639" s="34"/>
      <c r="BRH1639" s="35"/>
      <c r="BRI1639" s="34"/>
      <c r="BRP1639" s="35"/>
      <c r="BRQ1639" s="34"/>
      <c r="BRX1639" s="35"/>
      <c r="BRY1639" s="34"/>
      <c r="BSF1639" s="35"/>
      <c r="BSG1639" s="34"/>
      <c r="BSN1639" s="35"/>
      <c r="BSO1639" s="34"/>
      <c r="BSV1639" s="35"/>
      <c r="BSW1639" s="34"/>
      <c r="BTD1639" s="35"/>
      <c r="BTE1639" s="34"/>
      <c r="BTL1639" s="35"/>
      <c r="BTM1639" s="34"/>
      <c r="BTT1639" s="35"/>
      <c r="BTU1639" s="34"/>
      <c r="BUB1639" s="35"/>
      <c r="BUC1639" s="34"/>
      <c r="BUJ1639" s="35"/>
      <c r="BUK1639" s="34"/>
      <c r="BUR1639" s="35"/>
      <c r="BUS1639" s="34"/>
      <c r="BUZ1639" s="35"/>
      <c r="BVA1639" s="34"/>
      <c r="BVH1639" s="35"/>
      <c r="BVI1639" s="34"/>
      <c r="BVP1639" s="35"/>
      <c r="BVQ1639" s="34"/>
      <c r="BVX1639" s="35"/>
      <c r="BVY1639" s="34"/>
      <c r="BWF1639" s="35"/>
      <c r="BWG1639" s="34"/>
      <c r="BWN1639" s="35"/>
      <c r="BWO1639" s="34"/>
      <c r="BWV1639" s="35"/>
      <c r="BWW1639" s="34"/>
      <c r="BXD1639" s="35"/>
      <c r="BXE1639" s="34"/>
      <c r="BXL1639" s="35"/>
      <c r="BXM1639" s="34"/>
      <c r="BXT1639" s="35"/>
      <c r="BXU1639" s="34"/>
      <c r="BYB1639" s="35"/>
      <c r="BYC1639" s="34"/>
      <c r="BYJ1639" s="35"/>
      <c r="BYK1639" s="34"/>
      <c r="BYR1639" s="35"/>
      <c r="BYS1639" s="34"/>
      <c r="BYZ1639" s="35"/>
      <c r="BZA1639" s="34"/>
      <c r="BZH1639" s="35"/>
      <c r="BZI1639" s="34"/>
      <c r="BZP1639" s="35"/>
      <c r="BZQ1639" s="34"/>
      <c r="BZX1639" s="35"/>
      <c r="BZY1639" s="34"/>
      <c r="CAF1639" s="35"/>
      <c r="CAG1639" s="34"/>
      <c r="CAN1639" s="35"/>
      <c r="CAO1639" s="34"/>
      <c r="CAV1639" s="35"/>
      <c r="CAW1639" s="34"/>
      <c r="CBD1639" s="35"/>
      <c r="CBE1639" s="34"/>
      <c r="CBL1639" s="35"/>
      <c r="CBM1639" s="34"/>
      <c r="CBT1639" s="35"/>
      <c r="CBU1639" s="34"/>
      <c r="CCB1639" s="35"/>
      <c r="CCC1639" s="34"/>
      <c r="CCJ1639" s="35"/>
      <c r="CCK1639" s="34"/>
      <c r="CCR1639" s="35"/>
      <c r="CCS1639" s="34"/>
      <c r="CCZ1639" s="35"/>
      <c r="CDA1639" s="34"/>
      <c r="CDH1639" s="35"/>
      <c r="CDI1639" s="34"/>
      <c r="CDP1639" s="35"/>
      <c r="CDQ1639" s="34"/>
      <c r="CDX1639" s="35"/>
      <c r="CDY1639" s="34"/>
      <c r="CEF1639" s="35"/>
      <c r="CEG1639" s="34"/>
      <c r="CEN1639" s="35"/>
      <c r="CEO1639" s="34"/>
      <c r="CEV1639" s="35"/>
      <c r="CEW1639" s="34"/>
      <c r="CFD1639" s="35"/>
      <c r="CFE1639" s="34"/>
      <c r="CFL1639" s="35"/>
      <c r="CFM1639" s="34"/>
      <c r="CFT1639" s="35"/>
      <c r="CFU1639" s="34"/>
      <c r="CGB1639" s="35"/>
      <c r="CGC1639" s="34"/>
      <c r="CGJ1639" s="35"/>
      <c r="CGK1639" s="34"/>
      <c r="CGR1639" s="35"/>
      <c r="CGS1639" s="34"/>
      <c r="CGZ1639" s="35"/>
      <c r="CHA1639" s="34"/>
      <c r="CHH1639" s="35"/>
      <c r="CHI1639" s="34"/>
      <c r="CHP1639" s="35"/>
      <c r="CHQ1639" s="34"/>
      <c r="CHX1639" s="35"/>
      <c r="CHY1639" s="34"/>
      <c r="CIF1639" s="35"/>
      <c r="CIG1639" s="34"/>
      <c r="CIN1639" s="35"/>
      <c r="CIO1639" s="34"/>
      <c r="CIV1639" s="35"/>
      <c r="CIW1639" s="34"/>
      <c r="CJD1639" s="35"/>
      <c r="CJE1639" s="34"/>
      <c r="CJL1639" s="35"/>
      <c r="CJM1639" s="34"/>
      <c r="CJT1639" s="35"/>
      <c r="CJU1639" s="34"/>
      <c r="CKB1639" s="35"/>
      <c r="CKC1639" s="34"/>
      <c r="CKJ1639" s="35"/>
      <c r="CKK1639" s="34"/>
      <c r="CKR1639" s="35"/>
      <c r="CKS1639" s="34"/>
      <c r="CKZ1639" s="35"/>
      <c r="CLA1639" s="34"/>
      <c r="CLH1639" s="35"/>
      <c r="CLI1639" s="34"/>
      <c r="CLP1639" s="35"/>
      <c r="CLQ1639" s="34"/>
      <c r="CLX1639" s="35"/>
      <c r="CLY1639" s="34"/>
      <c r="CMF1639" s="35"/>
      <c r="CMG1639" s="34"/>
      <c r="CMN1639" s="35"/>
      <c r="CMO1639" s="34"/>
      <c r="CMV1639" s="35"/>
      <c r="CMW1639" s="34"/>
      <c r="CND1639" s="35"/>
      <c r="CNE1639" s="34"/>
      <c r="CNL1639" s="35"/>
      <c r="CNM1639" s="34"/>
      <c r="CNT1639" s="35"/>
      <c r="CNU1639" s="34"/>
      <c r="COB1639" s="35"/>
      <c r="COC1639" s="34"/>
      <c r="COJ1639" s="35"/>
      <c r="COK1639" s="34"/>
      <c r="COR1639" s="35"/>
      <c r="COS1639" s="34"/>
      <c r="COZ1639" s="35"/>
      <c r="CPA1639" s="34"/>
      <c r="CPH1639" s="35"/>
      <c r="CPI1639" s="34"/>
      <c r="CPP1639" s="35"/>
      <c r="CPQ1639" s="34"/>
      <c r="CPX1639" s="35"/>
      <c r="CPY1639" s="34"/>
      <c r="CQF1639" s="35"/>
      <c r="CQG1639" s="34"/>
      <c r="CQN1639" s="35"/>
      <c r="CQO1639" s="34"/>
      <c r="CQV1639" s="35"/>
      <c r="CQW1639" s="34"/>
      <c r="CRD1639" s="35"/>
      <c r="CRE1639" s="34"/>
      <c r="CRL1639" s="35"/>
      <c r="CRM1639" s="34"/>
      <c r="CRT1639" s="35"/>
      <c r="CRU1639" s="34"/>
      <c r="CSB1639" s="35"/>
      <c r="CSC1639" s="34"/>
      <c r="CSJ1639" s="35"/>
      <c r="CSK1639" s="34"/>
      <c r="CSR1639" s="35"/>
      <c r="CSS1639" s="34"/>
      <c r="CSZ1639" s="35"/>
      <c r="CTA1639" s="34"/>
      <c r="CTH1639" s="35"/>
      <c r="CTI1639" s="34"/>
      <c r="CTP1639" s="35"/>
      <c r="CTQ1639" s="34"/>
      <c r="CTX1639" s="35"/>
      <c r="CTY1639" s="34"/>
      <c r="CUF1639" s="35"/>
      <c r="CUG1639" s="34"/>
      <c r="CUN1639" s="35"/>
      <c r="CUO1639" s="34"/>
      <c r="CUV1639" s="35"/>
      <c r="CUW1639" s="34"/>
      <c r="CVD1639" s="35"/>
      <c r="CVE1639" s="34"/>
      <c r="CVL1639" s="35"/>
      <c r="CVM1639" s="34"/>
      <c r="CVT1639" s="35"/>
      <c r="CVU1639" s="34"/>
      <c r="CWB1639" s="35"/>
      <c r="CWC1639" s="34"/>
      <c r="CWJ1639" s="35"/>
      <c r="CWK1639" s="34"/>
      <c r="CWR1639" s="35"/>
      <c r="CWS1639" s="34"/>
      <c r="CWZ1639" s="35"/>
      <c r="CXA1639" s="34"/>
      <c r="CXH1639" s="35"/>
      <c r="CXI1639" s="34"/>
      <c r="CXP1639" s="35"/>
      <c r="CXQ1639" s="34"/>
      <c r="CXX1639" s="35"/>
      <c r="CXY1639" s="34"/>
      <c r="CYF1639" s="35"/>
      <c r="CYG1639" s="34"/>
      <c r="CYN1639" s="35"/>
      <c r="CYO1639" s="34"/>
      <c r="CYV1639" s="35"/>
      <c r="CYW1639" s="34"/>
      <c r="CZD1639" s="35"/>
      <c r="CZE1639" s="34"/>
      <c r="CZL1639" s="35"/>
      <c r="CZM1639" s="34"/>
      <c r="CZT1639" s="35"/>
      <c r="CZU1639" s="34"/>
      <c r="DAB1639" s="35"/>
      <c r="DAC1639" s="34"/>
      <c r="DAJ1639" s="35"/>
      <c r="DAK1639" s="34"/>
      <c r="DAR1639" s="35"/>
      <c r="DAS1639" s="34"/>
      <c r="DAZ1639" s="35"/>
      <c r="DBA1639" s="34"/>
      <c r="DBH1639" s="35"/>
      <c r="DBI1639" s="34"/>
      <c r="DBP1639" s="35"/>
      <c r="DBQ1639" s="34"/>
      <c r="DBX1639" s="35"/>
      <c r="DBY1639" s="34"/>
      <c r="DCF1639" s="35"/>
      <c r="DCG1639" s="34"/>
      <c r="DCN1639" s="35"/>
      <c r="DCO1639" s="34"/>
      <c r="DCV1639" s="35"/>
      <c r="DCW1639" s="34"/>
      <c r="DDD1639" s="35"/>
      <c r="DDE1639" s="34"/>
      <c r="DDL1639" s="35"/>
      <c r="DDM1639" s="34"/>
      <c r="DDT1639" s="35"/>
      <c r="DDU1639" s="34"/>
      <c r="DEB1639" s="35"/>
      <c r="DEC1639" s="34"/>
      <c r="DEJ1639" s="35"/>
      <c r="DEK1639" s="34"/>
      <c r="DER1639" s="35"/>
      <c r="DES1639" s="34"/>
      <c r="DEZ1639" s="35"/>
      <c r="DFA1639" s="34"/>
      <c r="DFH1639" s="35"/>
      <c r="DFI1639" s="34"/>
      <c r="DFP1639" s="35"/>
      <c r="DFQ1639" s="34"/>
      <c r="DFX1639" s="35"/>
      <c r="DFY1639" s="34"/>
      <c r="DGF1639" s="35"/>
      <c r="DGG1639" s="34"/>
      <c r="DGN1639" s="35"/>
      <c r="DGO1639" s="34"/>
      <c r="DGV1639" s="35"/>
      <c r="DGW1639" s="34"/>
      <c r="DHD1639" s="35"/>
      <c r="DHE1639" s="34"/>
      <c r="DHL1639" s="35"/>
      <c r="DHM1639" s="34"/>
      <c r="DHT1639" s="35"/>
      <c r="DHU1639" s="34"/>
      <c r="DIB1639" s="35"/>
      <c r="DIC1639" s="34"/>
      <c r="DIJ1639" s="35"/>
      <c r="DIK1639" s="34"/>
      <c r="DIR1639" s="35"/>
      <c r="DIS1639" s="34"/>
      <c r="DIZ1639" s="35"/>
      <c r="DJA1639" s="34"/>
      <c r="DJH1639" s="35"/>
      <c r="DJI1639" s="34"/>
      <c r="DJP1639" s="35"/>
      <c r="DJQ1639" s="34"/>
      <c r="DJX1639" s="35"/>
      <c r="DJY1639" s="34"/>
      <c r="DKF1639" s="35"/>
      <c r="DKG1639" s="34"/>
      <c r="DKN1639" s="35"/>
      <c r="DKO1639" s="34"/>
      <c r="DKV1639" s="35"/>
      <c r="DKW1639" s="34"/>
      <c r="DLD1639" s="35"/>
      <c r="DLE1639" s="34"/>
      <c r="DLL1639" s="35"/>
      <c r="DLM1639" s="34"/>
      <c r="DLT1639" s="35"/>
      <c r="DLU1639" s="34"/>
      <c r="DMB1639" s="35"/>
      <c r="DMC1639" s="34"/>
      <c r="DMJ1639" s="35"/>
      <c r="DMK1639" s="34"/>
      <c r="DMR1639" s="35"/>
      <c r="DMS1639" s="34"/>
      <c r="DMZ1639" s="35"/>
      <c r="DNA1639" s="34"/>
      <c r="DNH1639" s="35"/>
      <c r="DNI1639" s="34"/>
      <c r="DNP1639" s="35"/>
      <c r="DNQ1639" s="34"/>
      <c r="DNX1639" s="35"/>
      <c r="DNY1639" s="34"/>
      <c r="DOF1639" s="35"/>
      <c r="DOG1639" s="34"/>
      <c r="DON1639" s="35"/>
      <c r="DOO1639" s="34"/>
      <c r="DOV1639" s="35"/>
      <c r="DOW1639" s="34"/>
      <c r="DPD1639" s="35"/>
      <c r="DPE1639" s="34"/>
      <c r="DPL1639" s="35"/>
      <c r="DPM1639" s="34"/>
      <c r="DPT1639" s="35"/>
      <c r="DPU1639" s="34"/>
      <c r="DQB1639" s="35"/>
      <c r="DQC1639" s="34"/>
      <c r="DQJ1639" s="35"/>
      <c r="DQK1639" s="34"/>
      <c r="DQR1639" s="35"/>
      <c r="DQS1639" s="34"/>
      <c r="DQZ1639" s="35"/>
      <c r="DRA1639" s="34"/>
      <c r="DRH1639" s="35"/>
      <c r="DRI1639" s="34"/>
      <c r="DRP1639" s="35"/>
      <c r="DRQ1639" s="34"/>
      <c r="DRX1639" s="35"/>
      <c r="DRY1639" s="34"/>
      <c r="DSF1639" s="35"/>
      <c r="DSG1639" s="34"/>
      <c r="DSN1639" s="35"/>
      <c r="DSO1639" s="34"/>
      <c r="DSV1639" s="35"/>
      <c r="DSW1639" s="34"/>
      <c r="DTD1639" s="35"/>
      <c r="DTE1639" s="34"/>
      <c r="DTL1639" s="35"/>
      <c r="DTM1639" s="34"/>
      <c r="DTT1639" s="35"/>
      <c r="DTU1639" s="34"/>
      <c r="DUB1639" s="35"/>
      <c r="DUC1639" s="34"/>
      <c r="DUJ1639" s="35"/>
      <c r="DUK1639" s="34"/>
      <c r="DUR1639" s="35"/>
      <c r="DUS1639" s="34"/>
      <c r="DUZ1639" s="35"/>
      <c r="DVA1639" s="34"/>
      <c r="DVH1639" s="35"/>
      <c r="DVI1639" s="34"/>
      <c r="DVP1639" s="35"/>
      <c r="DVQ1639" s="34"/>
      <c r="DVX1639" s="35"/>
      <c r="DVY1639" s="34"/>
      <c r="DWF1639" s="35"/>
      <c r="DWG1639" s="34"/>
      <c r="DWN1639" s="35"/>
      <c r="DWO1639" s="34"/>
      <c r="DWV1639" s="35"/>
      <c r="DWW1639" s="34"/>
      <c r="DXD1639" s="35"/>
      <c r="DXE1639" s="34"/>
      <c r="DXL1639" s="35"/>
      <c r="DXM1639" s="34"/>
      <c r="DXT1639" s="35"/>
      <c r="DXU1639" s="34"/>
      <c r="DYB1639" s="35"/>
      <c r="DYC1639" s="34"/>
      <c r="DYJ1639" s="35"/>
      <c r="DYK1639" s="34"/>
      <c r="DYR1639" s="35"/>
      <c r="DYS1639" s="34"/>
      <c r="DYZ1639" s="35"/>
      <c r="DZA1639" s="34"/>
      <c r="DZH1639" s="35"/>
      <c r="DZI1639" s="34"/>
      <c r="DZP1639" s="35"/>
      <c r="DZQ1639" s="34"/>
      <c r="DZX1639" s="35"/>
      <c r="DZY1639" s="34"/>
      <c r="EAF1639" s="35"/>
      <c r="EAG1639" s="34"/>
      <c r="EAN1639" s="35"/>
      <c r="EAO1639" s="34"/>
      <c r="EAV1639" s="35"/>
      <c r="EAW1639" s="34"/>
      <c r="EBD1639" s="35"/>
      <c r="EBE1639" s="34"/>
      <c r="EBL1639" s="35"/>
      <c r="EBM1639" s="34"/>
      <c r="EBT1639" s="35"/>
      <c r="EBU1639" s="34"/>
      <c r="ECB1639" s="35"/>
      <c r="ECC1639" s="34"/>
      <c r="ECJ1639" s="35"/>
      <c r="ECK1639" s="34"/>
      <c r="ECR1639" s="35"/>
      <c r="ECS1639" s="34"/>
      <c r="ECZ1639" s="35"/>
      <c r="EDA1639" s="34"/>
      <c r="EDH1639" s="35"/>
      <c r="EDI1639" s="34"/>
      <c r="EDP1639" s="35"/>
      <c r="EDQ1639" s="34"/>
      <c r="EDX1639" s="35"/>
      <c r="EDY1639" s="34"/>
      <c r="EEF1639" s="35"/>
      <c r="EEG1639" s="34"/>
      <c r="EEN1639" s="35"/>
      <c r="EEO1639" s="34"/>
      <c r="EEV1639" s="35"/>
      <c r="EEW1639" s="34"/>
      <c r="EFD1639" s="35"/>
      <c r="EFE1639" s="34"/>
      <c r="EFL1639" s="35"/>
      <c r="EFM1639" s="34"/>
      <c r="EFT1639" s="35"/>
      <c r="EFU1639" s="34"/>
      <c r="EGB1639" s="35"/>
      <c r="EGC1639" s="34"/>
      <c r="EGJ1639" s="35"/>
      <c r="EGK1639" s="34"/>
      <c r="EGR1639" s="35"/>
      <c r="EGS1639" s="34"/>
      <c r="EGZ1639" s="35"/>
      <c r="EHA1639" s="34"/>
      <c r="EHH1639" s="35"/>
      <c r="EHI1639" s="34"/>
      <c r="EHP1639" s="35"/>
      <c r="EHQ1639" s="34"/>
      <c r="EHX1639" s="35"/>
      <c r="EHY1639" s="34"/>
      <c r="EIF1639" s="35"/>
      <c r="EIG1639" s="34"/>
      <c r="EIN1639" s="35"/>
      <c r="EIO1639" s="34"/>
      <c r="EIV1639" s="35"/>
      <c r="EIW1639" s="34"/>
      <c r="EJD1639" s="35"/>
      <c r="EJE1639" s="34"/>
      <c r="EJL1639" s="35"/>
      <c r="EJM1639" s="34"/>
      <c r="EJT1639" s="35"/>
      <c r="EJU1639" s="34"/>
      <c r="EKB1639" s="35"/>
      <c r="EKC1639" s="34"/>
      <c r="EKJ1639" s="35"/>
      <c r="EKK1639" s="34"/>
      <c r="EKR1639" s="35"/>
      <c r="EKS1639" s="34"/>
      <c r="EKZ1639" s="35"/>
      <c r="ELA1639" s="34"/>
      <c r="ELH1639" s="35"/>
      <c r="ELI1639" s="34"/>
      <c r="ELP1639" s="35"/>
      <c r="ELQ1639" s="34"/>
      <c r="ELX1639" s="35"/>
      <c r="ELY1639" s="34"/>
      <c r="EMF1639" s="35"/>
      <c r="EMG1639" s="34"/>
      <c r="EMN1639" s="35"/>
      <c r="EMO1639" s="34"/>
      <c r="EMV1639" s="35"/>
      <c r="EMW1639" s="34"/>
      <c r="END1639" s="35"/>
      <c r="ENE1639" s="34"/>
      <c r="ENL1639" s="35"/>
      <c r="ENM1639" s="34"/>
      <c r="ENT1639" s="35"/>
      <c r="ENU1639" s="34"/>
      <c r="EOB1639" s="35"/>
      <c r="EOC1639" s="34"/>
      <c r="EOJ1639" s="35"/>
      <c r="EOK1639" s="34"/>
      <c r="EOR1639" s="35"/>
      <c r="EOS1639" s="34"/>
      <c r="EOZ1639" s="35"/>
      <c r="EPA1639" s="34"/>
      <c r="EPH1639" s="35"/>
      <c r="EPI1639" s="34"/>
      <c r="EPP1639" s="35"/>
      <c r="EPQ1639" s="34"/>
      <c r="EPX1639" s="35"/>
      <c r="EPY1639" s="34"/>
      <c r="EQF1639" s="35"/>
      <c r="EQG1639" s="34"/>
      <c r="EQN1639" s="35"/>
      <c r="EQO1639" s="34"/>
      <c r="EQV1639" s="35"/>
      <c r="EQW1639" s="34"/>
      <c r="ERD1639" s="35"/>
      <c r="ERE1639" s="34"/>
      <c r="ERL1639" s="35"/>
      <c r="ERM1639" s="34"/>
      <c r="ERT1639" s="35"/>
      <c r="ERU1639" s="34"/>
      <c r="ESB1639" s="35"/>
      <c r="ESC1639" s="34"/>
      <c r="ESJ1639" s="35"/>
      <c r="ESK1639" s="34"/>
      <c r="ESR1639" s="35"/>
      <c r="ESS1639" s="34"/>
      <c r="ESZ1639" s="35"/>
      <c r="ETA1639" s="34"/>
      <c r="ETH1639" s="35"/>
      <c r="ETI1639" s="34"/>
      <c r="ETP1639" s="35"/>
      <c r="ETQ1639" s="34"/>
      <c r="ETX1639" s="35"/>
      <c r="ETY1639" s="34"/>
      <c r="EUF1639" s="35"/>
      <c r="EUG1639" s="34"/>
      <c r="EUN1639" s="35"/>
      <c r="EUO1639" s="34"/>
      <c r="EUV1639" s="35"/>
      <c r="EUW1639" s="34"/>
      <c r="EVD1639" s="35"/>
      <c r="EVE1639" s="34"/>
      <c r="EVL1639" s="35"/>
      <c r="EVM1639" s="34"/>
      <c r="EVT1639" s="35"/>
      <c r="EVU1639" s="34"/>
      <c r="EWB1639" s="35"/>
      <c r="EWC1639" s="34"/>
      <c r="EWJ1639" s="35"/>
      <c r="EWK1639" s="34"/>
      <c r="EWR1639" s="35"/>
      <c r="EWS1639" s="34"/>
      <c r="EWZ1639" s="35"/>
      <c r="EXA1639" s="34"/>
      <c r="EXH1639" s="35"/>
      <c r="EXI1639" s="34"/>
      <c r="EXP1639" s="35"/>
      <c r="EXQ1639" s="34"/>
      <c r="EXX1639" s="35"/>
      <c r="EXY1639" s="34"/>
      <c r="EYF1639" s="35"/>
      <c r="EYG1639" s="34"/>
      <c r="EYN1639" s="35"/>
      <c r="EYO1639" s="34"/>
      <c r="EYV1639" s="35"/>
      <c r="EYW1639" s="34"/>
      <c r="EZD1639" s="35"/>
      <c r="EZE1639" s="34"/>
      <c r="EZL1639" s="35"/>
      <c r="EZM1639" s="34"/>
      <c r="EZT1639" s="35"/>
      <c r="EZU1639" s="34"/>
      <c r="FAB1639" s="35"/>
      <c r="FAC1639" s="34"/>
      <c r="FAJ1639" s="35"/>
      <c r="FAK1639" s="34"/>
      <c r="FAR1639" s="35"/>
      <c r="FAS1639" s="34"/>
      <c r="FAZ1639" s="35"/>
      <c r="FBA1639" s="34"/>
      <c r="FBH1639" s="35"/>
      <c r="FBI1639" s="34"/>
      <c r="FBP1639" s="35"/>
      <c r="FBQ1639" s="34"/>
      <c r="FBX1639" s="35"/>
      <c r="FBY1639" s="34"/>
      <c r="FCF1639" s="35"/>
      <c r="FCG1639" s="34"/>
      <c r="FCN1639" s="35"/>
      <c r="FCO1639" s="34"/>
      <c r="FCV1639" s="35"/>
      <c r="FCW1639" s="34"/>
      <c r="FDD1639" s="35"/>
      <c r="FDE1639" s="34"/>
      <c r="FDL1639" s="35"/>
      <c r="FDM1639" s="34"/>
      <c r="FDT1639" s="35"/>
      <c r="FDU1639" s="34"/>
      <c r="FEB1639" s="35"/>
      <c r="FEC1639" s="34"/>
      <c r="FEJ1639" s="35"/>
      <c r="FEK1639" s="34"/>
      <c r="FER1639" s="35"/>
      <c r="FES1639" s="34"/>
      <c r="FEZ1639" s="35"/>
      <c r="FFA1639" s="34"/>
      <c r="FFH1639" s="35"/>
      <c r="FFI1639" s="34"/>
      <c r="FFP1639" s="35"/>
      <c r="FFQ1639" s="34"/>
      <c r="FFX1639" s="35"/>
      <c r="FFY1639" s="34"/>
      <c r="FGF1639" s="35"/>
      <c r="FGG1639" s="34"/>
      <c r="FGN1639" s="35"/>
      <c r="FGO1639" s="34"/>
      <c r="FGV1639" s="35"/>
      <c r="FGW1639" s="34"/>
      <c r="FHD1639" s="35"/>
      <c r="FHE1639" s="34"/>
      <c r="FHL1639" s="35"/>
      <c r="FHM1639" s="34"/>
      <c r="FHT1639" s="35"/>
      <c r="FHU1639" s="34"/>
      <c r="FIB1639" s="35"/>
      <c r="FIC1639" s="34"/>
      <c r="FIJ1639" s="35"/>
      <c r="FIK1639" s="34"/>
      <c r="FIR1639" s="35"/>
      <c r="FIS1639" s="34"/>
      <c r="FIZ1639" s="35"/>
      <c r="FJA1639" s="34"/>
      <c r="FJH1639" s="35"/>
      <c r="FJI1639" s="34"/>
      <c r="FJP1639" s="35"/>
      <c r="FJQ1639" s="34"/>
      <c r="FJX1639" s="35"/>
      <c r="FJY1639" s="34"/>
      <c r="FKF1639" s="35"/>
      <c r="FKG1639" s="34"/>
      <c r="FKN1639" s="35"/>
      <c r="FKO1639" s="34"/>
      <c r="FKV1639" s="35"/>
      <c r="FKW1639" s="34"/>
      <c r="FLD1639" s="35"/>
      <c r="FLE1639" s="34"/>
      <c r="FLL1639" s="35"/>
      <c r="FLM1639" s="34"/>
      <c r="FLT1639" s="35"/>
      <c r="FLU1639" s="34"/>
      <c r="FMB1639" s="35"/>
      <c r="FMC1639" s="34"/>
      <c r="FMJ1639" s="35"/>
      <c r="FMK1639" s="34"/>
      <c r="FMR1639" s="35"/>
      <c r="FMS1639" s="34"/>
      <c r="FMZ1639" s="35"/>
      <c r="FNA1639" s="34"/>
      <c r="FNH1639" s="35"/>
      <c r="FNI1639" s="34"/>
      <c r="FNP1639" s="35"/>
      <c r="FNQ1639" s="34"/>
      <c r="FNX1639" s="35"/>
      <c r="FNY1639" s="34"/>
      <c r="FOF1639" s="35"/>
      <c r="FOG1639" s="34"/>
      <c r="FON1639" s="35"/>
      <c r="FOO1639" s="34"/>
      <c r="FOV1639" s="35"/>
      <c r="FOW1639" s="34"/>
      <c r="FPD1639" s="35"/>
      <c r="FPE1639" s="34"/>
      <c r="FPL1639" s="35"/>
      <c r="FPM1639" s="34"/>
      <c r="FPT1639" s="35"/>
      <c r="FPU1639" s="34"/>
      <c r="FQB1639" s="35"/>
      <c r="FQC1639" s="34"/>
      <c r="FQJ1639" s="35"/>
      <c r="FQK1639" s="34"/>
      <c r="FQR1639" s="35"/>
      <c r="FQS1639" s="34"/>
      <c r="FQZ1639" s="35"/>
      <c r="FRA1639" s="34"/>
      <c r="FRH1639" s="35"/>
      <c r="FRI1639" s="34"/>
      <c r="FRP1639" s="35"/>
      <c r="FRQ1639" s="34"/>
      <c r="FRX1639" s="35"/>
      <c r="FRY1639" s="34"/>
      <c r="FSF1639" s="35"/>
      <c r="FSG1639" s="34"/>
      <c r="FSN1639" s="35"/>
      <c r="FSO1639" s="34"/>
      <c r="FSV1639" s="35"/>
      <c r="FSW1639" s="34"/>
      <c r="FTD1639" s="35"/>
      <c r="FTE1639" s="34"/>
      <c r="FTL1639" s="35"/>
      <c r="FTM1639" s="34"/>
      <c r="FTT1639" s="35"/>
      <c r="FTU1639" s="34"/>
      <c r="FUB1639" s="35"/>
      <c r="FUC1639" s="34"/>
      <c r="FUJ1639" s="35"/>
      <c r="FUK1639" s="34"/>
      <c r="FUR1639" s="35"/>
      <c r="FUS1639" s="34"/>
      <c r="FUZ1639" s="35"/>
      <c r="FVA1639" s="34"/>
      <c r="FVH1639" s="35"/>
      <c r="FVI1639" s="34"/>
      <c r="FVP1639" s="35"/>
      <c r="FVQ1639" s="34"/>
      <c r="FVX1639" s="35"/>
      <c r="FVY1639" s="34"/>
      <c r="FWF1639" s="35"/>
      <c r="FWG1639" s="34"/>
      <c r="FWN1639" s="35"/>
      <c r="FWO1639" s="34"/>
      <c r="FWV1639" s="35"/>
      <c r="FWW1639" s="34"/>
      <c r="FXD1639" s="35"/>
      <c r="FXE1639" s="34"/>
      <c r="FXL1639" s="35"/>
      <c r="FXM1639" s="34"/>
      <c r="FXT1639" s="35"/>
      <c r="FXU1639" s="34"/>
      <c r="FYB1639" s="35"/>
      <c r="FYC1639" s="34"/>
      <c r="FYJ1639" s="35"/>
      <c r="FYK1639" s="34"/>
      <c r="FYR1639" s="35"/>
      <c r="FYS1639" s="34"/>
      <c r="FYZ1639" s="35"/>
      <c r="FZA1639" s="34"/>
      <c r="FZH1639" s="35"/>
      <c r="FZI1639" s="34"/>
      <c r="FZP1639" s="35"/>
      <c r="FZQ1639" s="34"/>
      <c r="FZX1639" s="35"/>
      <c r="FZY1639" s="34"/>
      <c r="GAF1639" s="35"/>
      <c r="GAG1639" s="34"/>
      <c r="GAN1639" s="35"/>
      <c r="GAO1639" s="34"/>
      <c r="GAV1639" s="35"/>
      <c r="GAW1639" s="34"/>
      <c r="GBD1639" s="35"/>
      <c r="GBE1639" s="34"/>
      <c r="GBL1639" s="35"/>
      <c r="GBM1639" s="34"/>
      <c r="GBT1639" s="35"/>
      <c r="GBU1639" s="34"/>
      <c r="GCB1639" s="35"/>
      <c r="GCC1639" s="34"/>
      <c r="GCJ1639" s="35"/>
      <c r="GCK1639" s="34"/>
      <c r="GCR1639" s="35"/>
      <c r="GCS1639" s="34"/>
      <c r="GCZ1639" s="35"/>
      <c r="GDA1639" s="34"/>
      <c r="GDH1639" s="35"/>
      <c r="GDI1639" s="34"/>
      <c r="GDP1639" s="35"/>
      <c r="GDQ1639" s="34"/>
      <c r="GDX1639" s="35"/>
      <c r="GDY1639" s="34"/>
      <c r="GEF1639" s="35"/>
      <c r="GEG1639" s="34"/>
      <c r="GEN1639" s="35"/>
      <c r="GEO1639" s="34"/>
      <c r="GEV1639" s="35"/>
      <c r="GEW1639" s="34"/>
      <c r="GFD1639" s="35"/>
      <c r="GFE1639" s="34"/>
      <c r="GFL1639" s="35"/>
      <c r="GFM1639" s="34"/>
      <c r="GFT1639" s="35"/>
      <c r="GFU1639" s="34"/>
      <c r="GGB1639" s="35"/>
      <c r="GGC1639" s="34"/>
      <c r="GGJ1639" s="35"/>
      <c r="GGK1639" s="34"/>
      <c r="GGR1639" s="35"/>
      <c r="GGS1639" s="34"/>
      <c r="GGZ1639" s="35"/>
      <c r="GHA1639" s="34"/>
      <c r="GHH1639" s="35"/>
      <c r="GHI1639" s="34"/>
      <c r="GHP1639" s="35"/>
      <c r="GHQ1639" s="34"/>
      <c r="GHX1639" s="35"/>
      <c r="GHY1639" s="34"/>
      <c r="GIF1639" s="35"/>
      <c r="GIG1639" s="34"/>
      <c r="GIN1639" s="35"/>
      <c r="GIO1639" s="34"/>
      <c r="GIV1639" s="35"/>
      <c r="GIW1639" s="34"/>
      <c r="GJD1639" s="35"/>
      <c r="GJE1639" s="34"/>
      <c r="GJL1639" s="35"/>
      <c r="GJM1639" s="34"/>
      <c r="GJT1639" s="35"/>
      <c r="GJU1639" s="34"/>
      <c r="GKB1639" s="35"/>
      <c r="GKC1639" s="34"/>
      <c r="GKJ1639" s="35"/>
      <c r="GKK1639" s="34"/>
      <c r="GKR1639" s="35"/>
      <c r="GKS1639" s="34"/>
      <c r="GKZ1639" s="35"/>
      <c r="GLA1639" s="34"/>
      <c r="GLH1639" s="35"/>
      <c r="GLI1639" s="34"/>
      <c r="GLP1639" s="35"/>
      <c r="GLQ1639" s="34"/>
      <c r="GLX1639" s="35"/>
      <c r="GLY1639" s="34"/>
      <c r="GMF1639" s="35"/>
      <c r="GMG1639" s="34"/>
      <c r="GMN1639" s="35"/>
      <c r="GMO1639" s="34"/>
      <c r="GMV1639" s="35"/>
      <c r="GMW1639" s="34"/>
      <c r="GND1639" s="35"/>
      <c r="GNE1639" s="34"/>
      <c r="GNL1639" s="35"/>
      <c r="GNM1639" s="34"/>
      <c r="GNT1639" s="35"/>
      <c r="GNU1639" s="34"/>
      <c r="GOB1639" s="35"/>
      <c r="GOC1639" s="34"/>
      <c r="GOJ1639" s="35"/>
      <c r="GOK1639" s="34"/>
      <c r="GOR1639" s="35"/>
      <c r="GOS1639" s="34"/>
      <c r="GOZ1639" s="35"/>
      <c r="GPA1639" s="34"/>
      <c r="GPH1639" s="35"/>
      <c r="GPI1639" s="34"/>
      <c r="GPP1639" s="35"/>
      <c r="GPQ1639" s="34"/>
      <c r="GPX1639" s="35"/>
      <c r="GPY1639" s="34"/>
      <c r="GQF1639" s="35"/>
      <c r="GQG1639" s="34"/>
      <c r="GQN1639" s="35"/>
      <c r="GQO1639" s="34"/>
      <c r="GQV1639" s="35"/>
      <c r="GQW1639" s="34"/>
      <c r="GRD1639" s="35"/>
      <c r="GRE1639" s="34"/>
      <c r="GRL1639" s="35"/>
      <c r="GRM1639" s="34"/>
      <c r="GRT1639" s="35"/>
      <c r="GRU1639" s="34"/>
      <c r="GSB1639" s="35"/>
      <c r="GSC1639" s="34"/>
      <c r="GSJ1639" s="35"/>
      <c r="GSK1639" s="34"/>
      <c r="GSR1639" s="35"/>
      <c r="GSS1639" s="34"/>
      <c r="GSZ1639" s="35"/>
      <c r="GTA1639" s="34"/>
      <c r="GTH1639" s="35"/>
      <c r="GTI1639" s="34"/>
      <c r="GTP1639" s="35"/>
      <c r="GTQ1639" s="34"/>
      <c r="GTX1639" s="35"/>
      <c r="GTY1639" s="34"/>
      <c r="GUF1639" s="35"/>
      <c r="GUG1639" s="34"/>
      <c r="GUN1639" s="35"/>
      <c r="GUO1639" s="34"/>
      <c r="GUV1639" s="35"/>
      <c r="GUW1639" s="34"/>
      <c r="GVD1639" s="35"/>
      <c r="GVE1639" s="34"/>
      <c r="GVL1639" s="35"/>
      <c r="GVM1639" s="34"/>
      <c r="GVT1639" s="35"/>
      <c r="GVU1639" s="34"/>
      <c r="GWB1639" s="35"/>
      <c r="GWC1639" s="34"/>
      <c r="GWJ1639" s="35"/>
      <c r="GWK1639" s="34"/>
      <c r="GWR1639" s="35"/>
      <c r="GWS1639" s="34"/>
      <c r="GWZ1639" s="35"/>
      <c r="GXA1639" s="34"/>
      <c r="GXH1639" s="35"/>
      <c r="GXI1639" s="34"/>
      <c r="GXP1639" s="35"/>
      <c r="GXQ1639" s="34"/>
      <c r="GXX1639" s="35"/>
      <c r="GXY1639" s="34"/>
      <c r="GYF1639" s="35"/>
      <c r="GYG1639" s="34"/>
      <c r="GYN1639" s="35"/>
      <c r="GYO1639" s="34"/>
      <c r="GYV1639" s="35"/>
      <c r="GYW1639" s="34"/>
      <c r="GZD1639" s="35"/>
      <c r="GZE1639" s="34"/>
      <c r="GZL1639" s="35"/>
      <c r="GZM1639" s="34"/>
      <c r="GZT1639" s="35"/>
      <c r="GZU1639" s="34"/>
      <c r="HAB1639" s="35"/>
      <c r="HAC1639" s="34"/>
      <c r="HAJ1639" s="35"/>
      <c r="HAK1639" s="34"/>
      <c r="HAR1639" s="35"/>
      <c r="HAS1639" s="34"/>
      <c r="HAZ1639" s="35"/>
      <c r="HBA1639" s="34"/>
      <c r="HBH1639" s="35"/>
      <c r="HBI1639" s="34"/>
      <c r="HBP1639" s="35"/>
      <c r="HBQ1639" s="34"/>
      <c r="HBX1639" s="35"/>
      <c r="HBY1639" s="34"/>
      <c r="HCF1639" s="35"/>
      <c r="HCG1639" s="34"/>
      <c r="HCN1639" s="35"/>
      <c r="HCO1639" s="34"/>
      <c r="HCV1639" s="35"/>
      <c r="HCW1639" s="34"/>
      <c r="HDD1639" s="35"/>
      <c r="HDE1639" s="34"/>
      <c r="HDL1639" s="35"/>
      <c r="HDM1639" s="34"/>
      <c r="HDT1639" s="35"/>
      <c r="HDU1639" s="34"/>
      <c r="HEB1639" s="35"/>
      <c r="HEC1639" s="34"/>
      <c r="HEJ1639" s="35"/>
      <c r="HEK1639" s="34"/>
      <c r="HER1639" s="35"/>
      <c r="HES1639" s="34"/>
      <c r="HEZ1639" s="35"/>
      <c r="HFA1639" s="34"/>
      <c r="HFH1639" s="35"/>
      <c r="HFI1639" s="34"/>
      <c r="HFP1639" s="35"/>
      <c r="HFQ1639" s="34"/>
      <c r="HFX1639" s="35"/>
      <c r="HFY1639" s="34"/>
      <c r="HGF1639" s="35"/>
      <c r="HGG1639" s="34"/>
      <c r="HGN1639" s="35"/>
      <c r="HGO1639" s="34"/>
      <c r="HGV1639" s="35"/>
      <c r="HGW1639" s="34"/>
      <c r="HHD1639" s="35"/>
      <c r="HHE1639" s="34"/>
      <c r="HHL1639" s="35"/>
      <c r="HHM1639" s="34"/>
      <c r="HHT1639" s="35"/>
      <c r="HHU1639" s="34"/>
      <c r="HIB1639" s="35"/>
      <c r="HIC1639" s="34"/>
      <c r="HIJ1639" s="35"/>
      <c r="HIK1639" s="34"/>
      <c r="HIR1639" s="35"/>
      <c r="HIS1639" s="34"/>
      <c r="HIZ1639" s="35"/>
      <c r="HJA1639" s="34"/>
      <c r="HJH1639" s="35"/>
      <c r="HJI1639" s="34"/>
      <c r="HJP1639" s="35"/>
      <c r="HJQ1639" s="34"/>
      <c r="HJX1639" s="35"/>
      <c r="HJY1639" s="34"/>
      <c r="HKF1639" s="35"/>
      <c r="HKG1639" s="34"/>
      <c r="HKN1639" s="35"/>
      <c r="HKO1639" s="34"/>
      <c r="HKV1639" s="35"/>
      <c r="HKW1639" s="34"/>
      <c r="HLD1639" s="35"/>
      <c r="HLE1639" s="34"/>
      <c r="HLL1639" s="35"/>
      <c r="HLM1639" s="34"/>
      <c r="HLT1639" s="35"/>
      <c r="HLU1639" s="34"/>
      <c r="HMB1639" s="35"/>
      <c r="HMC1639" s="34"/>
      <c r="HMJ1639" s="35"/>
      <c r="HMK1639" s="34"/>
      <c r="HMR1639" s="35"/>
      <c r="HMS1639" s="34"/>
      <c r="HMZ1639" s="35"/>
      <c r="HNA1639" s="34"/>
      <c r="HNH1639" s="35"/>
      <c r="HNI1639" s="34"/>
      <c r="HNP1639" s="35"/>
      <c r="HNQ1639" s="34"/>
      <c r="HNX1639" s="35"/>
      <c r="HNY1639" s="34"/>
      <c r="HOF1639" s="35"/>
      <c r="HOG1639" s="34"/>
      <c r="HON1639" s="35"/>
      <c r="HOO1639" s="34"/>
      <c r="HOV1639" s="35"/>
      <c r="HOW1639" s="34"/>
      <c r="HPD1639" s="35"/>
      <c r="HPE1639" s="34"/>
      <c r="HPL1639" s="35"/>
      <c r="HPM1639" s="34"/>
      <c r="HPT1639" s="35"/>
      <c r="HPU1639" s="34"/>
      <c r="HQB1639" s="35"/>
      <c r="HQC1639" s="34"/>
      <c r="HQJ1639" s="35"/>
      <c r="HQK1639" s="34"/>
      <c r="HQR1639" s="35"/>
      <c r="HQS1639" s="34"/>
      <c r="HQZ1639" s="35"/>
      <c r="HRA1639" s="34"/>
      <c r="HRH1639" s="35"/>
      <c r="HRI1639" s="34"/>
      <c r="HRP1639" s="35"/>
      <c r="HRQ1639" s="34"/>
      <c r="HRX1639" s="35"/>
      <c r="HRY1639" s="34"/>
      <c r="HSF1639" s="35"/>
      <c r="HSG1639" s="34"/>
      <c r="HSN1639" s="35"/>
      <c r="HSO1639" s="34"/>
      <c r="HSV1639" s="35"/>
      <c r="HSW1639" s="34"/>
      <c r="HTD1639" s="35"/>
      <c r="HTE1639" s="34"/>
      <c r="HTL1639" s="35"/>
      <c r="HTM1639" s="34"/>
      <c r="HTT1639" s="35"/>
      <c r="HTU1639" s="34"/>
      <c r="HUB1639" s="35"/>
      <c r="HUC1639" s="34"/>
      <c r="HUJ1639" s="35"/>
      <c r="HUK1639" s="34"/>
      <c r="HUR1639" s="35"/>
      <c r="HUS1639" s="34"/>
      <c r="HUZ1639" s="35"/>
      <c r="HVA1639" s="34"/>
      <c r="HVH1639" s="35"/>
      <c r="HVI1639" s="34"/>
      <c r="HVP1639" s="35"/>
      <c r="HVQ1639" s="34"/>
      <c r="HVX1639" s="35"/>
      <c r="HVY1639" s="34"/>
      <c r="HWF1639" s="35"/>
      <c r="HWG1639" s="34"/>
      <c r="HWN1639" s="35"/>
      <c r="HWO1639" s="34"/>
      <c r="HWV1639" s="35"/>
      <c r="HWW1639" s="34"/>
      <c r="HXD1639" s="35"/>
      <c r="HXE1639" s="34"/>
      <c r="HXL1639" s="35"/>
      <c r="HXM1639" s="34"/>
      <c r="HXT1639" s="35"/>
      <c r="HXU1639" s="34"/>
      <c r="HYB1639" s="35"/>
      <c r="HYC1639" s="34"/>
      <c r="HYJ1639" s="35"/>
      <c r="HYK1639" s="34"/>
      <c r="HYR1639" s="35"/>
      <c r="HYS1639" s="34"/>
      <c r="HYZ1639" s="35"/>
      <c r="HZA1639" s="34"/>
      <c r="HZH1639" s="35"/>
      <c r="HZI1639" s="34"/>
      <c r="HZP1639" s="35"/>
      <c r="HZQ1639" s="34"/>
      <c r="HZX1639" s="35"/>
      <c r="HZY1639" s="34"/>
      <c r="IAF1639" s="35"/>
      <c r="IAG1639" s="34"/>
      <c r="IAN1639" s="35"/>
      <c r="IAO1639" s="34"/>
      <c r="IAV1639" s="35"/>
      <c r="IAW1639" s="34"/>
      <c r="IBD1639" s="35"/>
      <c r="IBE1639" s="34"/>
      <c r="IBL1639" s="35"/>
      <c r="IBM1639" s="34"/>
      <c r="IBT1639" s="35"/>
      <c r="IBU1639" s="34"/>
      <c r="ICB1639" s="35"/>
      <c r="ICC1639" s="34"/>
      <c r="ICJ1639" s="35"/>
      <c r="ICK1639" s="34"/>
      <c r="ICR1639" s="35"/>
      <c r="ICS1639" s="34"/>
      <c r="ICZ1639" s="35"/>
      <c r="IDA1639" s="34"/>
      <c r="IDH1639" s="35"/>
      <c r="IDI1639" s="34"/>
      <c r="IDP1639" s="35"/>
      <c r="IDQ1639" s="34"/>
      <c r="IDX1639" s="35"/>
      <c r="IDY1639" s="34"/>
      <c r="IEF1639" s="35"/>
      <c r="IEG1639" s="34"/>
      <c r="IEN1639" s="35"/>
      <c r="IEO1639" s="34"/>
      <c r="IEV1639" s="35"/>
      <c r="IEW1639" s="34"/>
      <c r="IFD1639" s="35"/>
      <c r="IFE1639" s="34"/>
      <c r="IFL1639" s="35"/>
      <c r="IFM1639" s="34"/>
      <c r="IFT1639" s="35"/>
      <c r="IFU1639" s="34"/>
      <c r="IGB1639" s="35"/>
      <c r="IGC1639" s="34"/>
      <c r="IGJ1639" s="35"/>
      <c r="IGK1639" s="34"/>
      <c r="IGR1639" s="35"/>
      <c r="IGS1639" s="34"/>
      <c r="IGZ1639" s="35"/>
      <c r="IHA1639" s="34"/>
      <c r="IHH1639" s="35"/>
      <c r="IHI1639" s="34"/>
      <c r="IHP1639" s="35"/>
      <c r="IHQ1639" s="34"/>
      <c r="IHX1639" s="35"/>
      <c r="IHY1639" s="34"/>
      <c r="IIF1639" s="35"/>
      <c r="IIG1639" s="34"/>
      <c r="IIN1639" s="35"/>
      <c r="IIO1639" s="34"/>
      <c r="IIV1639" s="35"/>
      <c r="IIW1639" s="34"/>
      <c r="IJD1639" s="35"/>
      <c r="IJE1639" s="34"/>
      <c r="IJL1639" s="35"/>
      <c r="IJM1639" s="34"/>
      <c r="IJT1639" s="35"/>
      <c r="IJU1639" s="34"/>
      <c r="IKB1639" s="35"/>
      <c r="IKC1639" s="34"/>
      <c r="IKJ1639" s="35"/>
      <c r="IKK1639" s="34"/>
      <c r="IKR1639" s="35"/>
      <c r="IKS1639" s="34"/>
      <c r="IKZ1639" s="35"/>
      <c r="ILA1639" s="34"/>
      <c r="ILH1639" s="35"/>
      <c r="ILI1639" s="34"/>
      <c r="ILP1639" s="35"/>
      <c r="ILQ1639" s="34"/>
      <c r="ILX1639" s="35"/>
      <c r="ILY1639" s="34"/>
      <c r="IMF1639" s="35"/>
      <c r="IMG1639" s="34"/>
      <c r="IMN1639" s="35"/>
      <c r="IMO1639" s="34"/>
      <c r="IMV1639" s="35"/>
      <c r="IMW1639" s="34"/>
      <c r="IND1639" s="35"/>
      <c r="INE1639" s="34"/>
      <c r="INL1639" s="35"/>
      <c r="INM1639" s="34"/>
      <c r="INT1639" s="35"/>
      <c r="INU1639" s="34"/>
      <c r="IOB1639" s="35"/>
      <c r="IOC1639" s="34"/>
      <c r="IOJ1639" s="35"/>
      <c r="IOK1639" s="34"/>
      <c r="IOR1639" s="35"/>
      <c r="IOS1639" s="34"/>
      <c r="IOZ1639" s="35"/>
      <c r="IPA1639" s="34"/>
      <c r="IPH1639" s="35"/>
      <c r="IPI1639" s="34"/>
      <c r="IPP1639" s="35"/>
      <c r="IPQ1639" s="34"/>
      <c r="IPX1639" s="35"/>
      <c r="IPY1639" s="34"/>
      <c r="IQF1639" s="35"/>
      <c r="IQG1639" s="34"/>
      <c r="IQN1639" s="35"/>
      <c r="IQO1639" s="34"/>
      <c r="IQV1639" s="35"/>
      <c r="IQW1639" s="34"/>
      <c r="IRD1639" s="35"/>
      <c r="IRE1639" s="34"/>
      <c r="IRL1639" s="35"/>
      <c r="IRM1639" s="34"/>
      <c r="IRT1639" s="35"/>
      <c r="IRU1639" s="34"/>
      <c r="ISB1639" s="35"/>
      <c r="ISC1639" s="34"/>
      <c r="ISJ1639" s="35"/>
      <c r="ISK1639" s="34"/>
      <c r="ISR1639" s="35"/>
      <c r="ISS1639" s="34"/>
      <c r="ISZ1639" s="35"/>
      <c r="ITA1639" s="34"/>
      <c r="ITH1639" s="35"/>
      <c r="ITI1639" s="34"/>
      <c r="ITP1639" s="35"/>
      <c r="ITQ1639" s="34"/>
      <c r="ITX1639" s="35"/>
      <c r="ITY1639" s="34"/>
      <c r="IUF1639" s="35"/>
      <c r="IUG1639" s="34"/>
      <c r="IUN1639" s="35"/>
      <c r="IUO1639" s="34"/>
      <c r="IUV1639" s="35"/>
      <c r="IUW1639" s="34"/>
      <c r="IVD1639" s="35"/>
      <c r="IVE1639" s="34"/>
      <c r="IVL1639" s="35"/>
      <c r="IVM1639" s="34"/>
      <c r="IVT1639" s="35"/>
      <c r="IVU1639" s="34"/>
      <c r="IWB1639" s="35"/>
      <c r="IWC1639" s="34"/>
      <c r="IWJ1639" s="35"/>
      <c r="IWK1639" s="34"/>
      <c r="IWR1639" s="35"/>
      <c r="IWS1639" s="34"/>
      <c r="IWZ1639" s="35"/>
      <c r="IXA1639" s="34"/>
      <c r="IXH1639" s="35"/>
      <c r="IXI1639" s="34"/>
      <c r="IXP1639" s="35"/>
      <c r="IXQ1639" s="34"/>
      <c r="IXX1639" s="35"/>
      <c r="IXY1639" s="34"/>
      <c r="IYF1639" s="35"/>
      <c r="IYG1639" s="34"/>
      <c r="IYN1639" s="35"/>
      <c r="IYO1639" s="34"/>
      <c r="IYV1639" s="35"/>
      <c r="IYW1639" s="34"/>
      <c r="IZD1639" s="35"/>
      <c r="IZE1639" s="34"/>
      <c r="IZL1639" s="35"/>
      <c r="IZM1639" s="34"/>
      <c r="IZT1639" s="35"/>
      <c r="IZU1639" s="34"/>
      <c r="JAB1639" s="35"/>
      <c r="JAC1639" s="34"/>
      <c r="JAJ1639" s="35"/>
      <c r="JAK1639" s="34"/>
      <c r="JAR1639" s="35"/>
      <c r="JAS1639" s="34"/>
      <c r="JAZ1639" s="35"/>
      <c r="JBA1639" s="34"/>
      <c r="JBH1639" s="35"/>
      <c r="JBI1639" s="34"/>
      <c r="JBP1639" s="35"/>
      <c r="JBQ1639" s="34"/>
      <c r="JBX1639" s="35"/>
      <c r="JBY1639" s="34"/>
      <c r="JCF1639" s="35"/>
      <c r="JCG1639" s="34"/>
      <c r="JCN1639" s="35"/>
      <c r="JCO1639" s="34"/>
      <c r="JCV1639" s="35"/>
      <c r="JCW1639" s="34"/>
      <c r="JDD1639" s="35"/>
      <c r="JDE1639" s="34"/>
      <c r="JDL1639" s="35"/>
      <c r="JDM1639" s="34"/>
      <c r="JDT1639" s="35"/>
      <c r="JDU1639" s="34"/>
      <c r="JEB1639" s="35"/>
      <c r="JEC1639" s="34"/>
      <c r="JEJ1639" s="35"/>
      <c r="JEK1639" s="34"/>
      <c r="JER1639" s="35"/>
      <c r="JES1639" s="34"/>
      <c r="JEZ1639" s="35"/>
      <c r="JFA1639" s="34"/>
      <c r="JFH1639" s="35"/>
      <c r="JFI1639" s="34"/>
      <c r="JFP1639" s="35"/>
      <c r="JFQ1639" s="34"/>
      <c r="JFX1639" s="35"/>
      <c r="JFY1639" s="34"/>
      <c r="JGF1639" s="35"/>
      <c r="JGG1639" s="34"/>
      <c r="JGN1639" s="35"/>
      <c r="JGO1639" s="34"/>
      <c r="JGV1639" s="35"/>
      <c r="JGW1639" s="34"/>
      <c r="JHD1639" s="35"/>
      <c r="JHE1639" s="34"/>
      <c r="JHL1639" s="35"/>
      <c r="JHM1639" s="34"/>
      <c r="JHT1639" s="35"/>
      <c r="JHU1639" s="34"/>
      <c r="JIB1639" s="35"/>
      <c r="JIC1639" s="34"/>
      <c r="JIJ1639" s="35"/>
      <c r="JIK1639" s="34"/>
      <c r="JIR1639" s="35"/>
      <c r="JIS1639" s="34"/>
      <c r="JIZ1639" s="35"/>
      <c r="JJA1639" s="34"/>
      <c r="JJH1639" s="35"/>
      <c r="JJI1639" s="34"/>
      <c r="JJP1639" s="35"/>
      <c r="JJQ1639" s="34"/>
      <c r="JJX1639" s="35"/>
      <c r="JJY1639" s="34"/>
      <c r="JKF1639" s="35"/>
      <c r="JKG1639" s="34"/>
      <c r="JKN1639" s="35"/>
      <c r="JKO1639" s="34"/>
      <c r="JKV1639" s="35"/>
      <c r="JKW1639" s="34"/>
      <c r="JLD1639" s="35"/>
      <c r="JLE1639" s="34"/>
      <c r="JLL1639" s="35"/>
      <c r="JLM1639" s="34"/>
      <c r="JLT1639" s="35"/>
      <c r="JLU1639" s="34"/>
      <c r="JMB1639" s="35"/>
      <c r="JMC1639" s="34"/>
      <c r="JMJ1639" s="35"/>
      <c r="JMK1639" s="34"/>
      <c r="JMR1639" s="35"/>
      <c r="JMS1639" s="34"/>
      <c r="JMZ1639" s="35"/>
      <c r="JNA1639" s="34"/>
      <c r="JNH1639" s="35"/>
      <c r="JNI1639" s="34"/>
      <c r="JNP1639" s="35"/>
      <c r="JNQ1639" s="34"/>
      <c r="JNX1639" s="35"/>
      <c r="JNY1639" s="34"/>
      <c r="JOF1639" s="35"/>
      <c r="JOG1639" s="34"/>
      <c r="JON1639" s="35"/>
      <c r="JOO1639" s="34"/>
      <c r="JOV1639" s="35"/>
      <c r="JOW1639" s="34"/>
      <c r="JPD1639" s="35"/>
      <c r="JPE1639" s="34"/>
      <c r="JPL1639" s="35"/>
      <c r="JPM1639" s="34"/>
      <c r="JPT1639" s="35"/>
      <c r="JPU1639" s="34"/>
      <c r="JQB1639" s="35"/>
      <c r="JQC1639" s="34"/>
      <c r="JQJ1639" s="35"/>
      <c r="JQK1639" s="34"/>
      <c r="JQR1639" s="35"/>
      <c r="JQS1639" s="34"/>
      <c r="JQZ1639" s="35"/>
      <c r="JRA1639" s="34"/>
      <c r="JRH1639" s="35"/>
      <c r="JRI1639" s="34"/>
      <c r="JRP1639" s="35"/>
      <c r="JRQ1639" s="34"/>
      <c r="JRX1639" s="35"/>
      <c r="JRY1639" s="34"/>
      <c r="JSF1639" s="35"/>
      <c r="JSG1639" s="34"/>
      <c r="JSN1639" s="35"/>
      <c r="JSO1639" s="34"/>
      <c r="JSV1639" s="35"/>
      <c r="JSW1639" s="34"/>
      <c r="JTD1639" s="35"/>
      <c r="JTE1639" s="34"/>
      <c r="JTL1639" s="35"/>
      <c r="JTM1639" s="34"/>
      <c r="JTT1639" s="35"/>
      <c r="JTU1639" s="34"/>
      <c r="JUB1639" s="35"/>
      <c r="JUC1639" s="34"/>
      <c r="JUJ1639" s="35"/>
      <c r="JUK1639" s="34"/>
      <c r="JUR1639" s="35"/>
      <c r="JUS1639" s="34"/>
      <c r="JUZ1639" s="35"/>
      <c r="JVA1639" s="34"/>
      <c r="JVH1639" s="35"/>
      <c r="JVI1639" s="34"/>
      <c r="JVP1639" s="35"/>
      <c r="JVQ1639" s="34"/>
      <c r="JVX1639" s="35"/>
      <c r="JVY1639" s="34"/>
      <c r="JWF1639" s="35"/>
      <c r="JWG1639" s="34"/>
      <c r="JWN1639" s="35"/>
      <c r="JWO1639" s="34"/>
      <c r="JWV1639" s="35"/>
      <c r="JWW1639" s="34"/>
      <c r="JXD1639" s="35"/>
      <c r="JXE1639" s="34"/>
      <c r="JXL1639" s="35"/>
      <c r="JXM1639" s="34"/>
      <c r="JXT1639" s="35"/>
      <c r="JXU1639" s="34"/>
      <c r="JYB1639" s="35"/>
      <c r="JYC1639" s="34"/>
      <c r="JYJ1639" s="35"/>
      <c r="JYK1639" s="34"/>
      <c r="JYR1639" s="35"/>
      <c r="JYS1639" s="34"/>
      <c r="JYZ1639" s="35"/>
      <c r="JZA1639" s="34"/>
      <c r="JZH1639" s="35"/>
      <c r="JZI1639" s="34"/>
      <c r="JZP1639" s="35"/>
      <c r="JZQ1639" s="34"/>
      <c r="JZX1639" s="35"/>
      <c r="JZY1639" s="34"/>
      <c r="KAF1639" s="35"/>
      <c r="KAG1639" s="34"/>
      <c r="KAN1639" s="35"/>
      <c r="KAO1639" s="34"/>
      <c r="KAV1639" s="35"/>
      <c r="KAW1639" s="34"/>
      <c r="KBD1639" s="35"/>
      <c r="KBE1639" s="34"/>
      <c r="KBL1639" s="35"/>
      <c r="KBM1639" s="34"/>
      <c r="KBT1639" s="35"/>
      <c r="KBU1639" s="34"/>
      <c r="KCB1639" s="35"/>
      <c r="KCC1639" s="34"/>
      <c r="KCJ1639" s="35"/>
      <c r="KCK1639" s="34"/>
      <c r="KCR1639" s="35"/>
      <c r="KCS1639" s="34"/>
      <c r="KCZ1639" s="35"/>
      <c r="KDA1639" s="34"/>
      <c r="KDH1639" s="35"/>
      <c r="KDI1639" s="34"/>
      <c r="KDP1639" s="35"/>
      <c r="KDQ1639" s="34"/>
      <c r="KDX1639" s="35"/>
      <c r="KDY1639" s="34"/>
      <c r="KEF1639" s="35"/>
      <c r="KEG1639" s="34"/>
      <c r="KEN1639" s="35"/>
      <c r="KEO1639" s="34"/>
      <c r="KEV1639" s="35"/>
      <c r="KEW1639" s="34"/>
      <c r="KFD1639" s="35"/>
      <c r="KFE1639" s="34"/>
      <c r="KFL1639" s="35"/>
      <c r="KFM1639" s="34"/>
      <c r="KFT1639" s="35"/>
      <c r="KFU1639" s="34"/>
      <c r="KGB1639" s="35"/>
      <c r="KGC1639" s="34"/>
      <c r="KGJ1639" s="35"/>
      <c r="KGK1639" s="34"/>
      <c r="KGR1639" s="35"/>
      <c r="KGS1639" s="34"/>
      <c r="KGZ1639" s="35"/>
      <c r="KHA1639" s="34"/>
      <c r="KHH1639" s="35"/>
      <c r="KHI1639" s="34"/>
      <c r="KHP1639" s="35"/>
      <c r="KHQ1639" s="34"/>
      <c r="KHX1639" s="35"/>
      <c r="KHY1639" s="34"/>
      <c r="KIF1639" s="35"/>
      <c r="KIG1639" s="34"/>
      <c r="KIN1639" s="35"/>
      <c r="KIO1639" s="34"/>
      <c r="KIV1639" s="35"/>
      <c r="KIW1639" s="34"/>
      <c r="KJD1639" s="35"/>
      <c r="KJE1639" s="34"/>
      <c r="KJL1639" s="35"/>
      <c r="KJM1639" s="34"/>
      <c r="KJT1639" s="35"/>
      <c r="KJU1639" s="34"/>
      <c r="KKB1639" s="35"/>
      <c r="KKC1639" s="34"/>
      <c r="KKJ1639" s="35"/>
      <c r="KKK1639" s="34"/>
      <c r="KKR1639" s="35"/>
      <c r="KKS1639" s="34"/>
      <c r="KKZ1639" s="35"/>
      <c r="KLA1639" s="34"/>
      <c r="KLH1639" s="35"/>
      <c r="KLI1639" s="34"/>
      <c r="KLP1639" s="35"/>
      <c r="KLQ1639" s="34"/>
      <c r="KLX1639" s="35"/>
      <c r="KLY1639" s="34"/>
      <c r="KMF1639" s="35"/>
      <c r="KMG1639" s="34"/>
      <c r="KMN1639" s="35"/>
      <c r="KMO1639" s="34"/>
      <c r="KMV1639" s="35"/>
      <c r="KMW1639" s="34"/>
      <c r="KND1639" s="35"/>
      <c r="KNE1639" s="34"/>
      <c r="KNL1639" s="35"/>
      <c r="KNM1639" s="34"/>
      <c r="KNT1639" s="35"/>
      <c r="KNU1639" s="34"/>
      <c r="KOB1639" s="35"/>
      <c r="KOC1639" s="34"/>
      <c r="KOJ1639" s="35"/>
      <c r="KOK1639" s="34"/>
      <c r="KOR1639" s="35"/>
      <c r="KOS1639" s="34"/>
      <c r="KOZ1639" s="35"/>
      <c r="KPA1639" s="34"/>
      <c r="KPH1639" s="35"/>
      <c r="KPI1639" s="34"/>
      <c r="KPP1639" s="35"/>
      <c r="KPQ1639" s="34"/>
      <c r="KPX1639" s="35"/>
      <c r="KPY1639" s="34"/>
      <c r="KQF1639" s="35"/>
      <c r="KQG1639" s="34"/>
      <c r="KQN1639" s="35"/>
      <c r="KQO1639" s="34"/>
      <c r="KQV1639" s="35"/>
      <c r="KQW1639" s="34"/>
      <c r="KRD1639" s="35"/>
      <c r="KRE1639" s="34"/>
      <c r="KRL1639" s="35"/>
      <c r="KRM1639" s="34"/>
      <c r="KRT1639" s="35"/>
      <c r="KRU1639" s="34"/>
      <c r="KSB1639" s="35"/>
      <c r="KSC1639" s="34"/>
      <c r="KSJ1639" s="35"/>
      <c r="KSK1639" s="34"/>
      <c r="KSR1639" s="35"/>
      <c r="KSS1639" s="34"/>
      <c r="KSZ1639" s="35"/>
      <c r="KTA1639" s="34"/>
      <c r="KTH1639" s="35"/>
      <c r="KTI1639" s="34"/>
      <c r="KTP1639" s="35"/>
      <c r="KTQ1639" s="34"/>
      <c r="KTX1639" s="35"/>
      <c r="KTY1639" s="34"/>
      <c r="KUF1639" s="35"/>
      <c r="KUG1639" s="34"/>
      <c r="KUN1639" s="35"/>
      <c r="KUO1639" s="34"/>
      <c r="KUV1639" s="35"/>
      <c r="KUW1639" s="34"/>
      <c r="KVD1639" s="35"/>
      <c r="KVE1639" s="34"/>
      <c r="KVL1639" s="35"/>
      <c r="KVM1639" s="34"/>
      <c r="KVT1639" s="35"/>
      <c r="KVU1639" s="34"/>
      <c r="KWB1639" s="35"/>
      <c r="KWC1639" s="34"/>
      <c r="KWJ1639" s="35"/>
      <c r="KWK1639" s="34"/>
      <c r="KWR1639" s="35"/>
      <c r="KWS1639" s="34"/>
      <c r="KWZ1639" s="35"/>
      <c r="KXA1639" s="34"/>
      <c r="KXH1639" s="35"/>
      <c r="KXI1639" s="34"/>
      <c r="KXP1639" s="35"/>
      <c r="KXQ1639" s="34"/>
      <c r="KXX1639" s="35"/>
      <c r="KXY1639" s="34"/>
      <c r="KYF1639" s="35"/>
      <c r="KYG1639" s="34"/>
      <c r="KYN1639" s="35"/>
      <c r="KYO1639" s="34"/>
      <c r="KYV1639" s="35"/>
      <c r="KYW1639" s="34"/>
      <c r="KZD1639" s="35"/>
      <c r="KZE1639" s="34"/>
      <c r="KZL1639" s="35"/>
      <c r="KZM1639" s="34"/>
      <c r="KZT1639" s="35"/>
      <c r="KZU1639" s="34"/>
      <c r="LAB1639" s="35"/>
      <c r="LAC1639" s="34"/>
      <c r="LAJ1639" s="35"/>
      <c r="LAK1639" s="34"/>
      <c r="LAR1639" s="35"/>
      <c r="LAS1639" s="34"/>
      <c r="LAZ1639" s="35"/>
      <c r="LBA1639" s="34"/>
      <c r="LBH1639" s="35"/>
      <c r="LBI1639" s="34"/>
      <c r="LBP1639" s="35"/>
      <c r="LBQ1639" s="34"/>
      <c r="LBX1639" s="35"/>
      <c r="LBY1639" s="34"/>
      <c r="LCF1639" s="35"/>
      <c r="LCG1639" s="34"/>
      <c r="LCN1639" s="35"/>
      <c r="LCO1639" s="34"/>
      <c r="LCV1639" s="35"/>
      <c r="LCW1639" s="34"/>
      <c r="LDD1639" s="35"/>
      <c r="LDE1639" s="34"/>
      <c r="LDL1639" s="35"/>
      <c r="LDM1639" s="34"/>
      <c r="LDT1639" s="35"/>
      <c r="LDU1639" s="34"/>
      <c r="LEB1639" s="35"/>
      <c r="LEC1639" s="34"/>
      <c r="LEJ1639" s="35"/>
      <c r="LEK1639" s="34"/>
      <c r="LER1639" s="35"/>
      <c r="LES1639" s="34"/>
      <c r="LEZ1639" s="35"/>
      <c r="LFA1639" s="34"/>
      <c r="LFH1639" s="35"/>
      <c r="LFI1639" s="34"/>
      <c r="LFP1639" s="35"/>
      <c r="LFQ1639" s="34"/>
      <c r="LFX1639" s="35"/>
      <c r="LFY1639" s="34"/>
      <c r="LGF1639" s="35"/>
      <c r="LGG1639" s="34"/>
      <c r="LGN1639" s="35"/>
      <c r="LGO1639" s="34"/>
      <c r="LGV1639" s="35"/>
      <c r="LGW1639" s="34"/>
      <c r="LHD1639" s="35"/>
      <c r="LHE1639" s="34"/>
      <c r="LHL1639" s="35"/>
      <c r="LHM1639" s="34"/>
      <c r="LHT1639" s="35"/>
      <c r="LHU1639" s="34"/>
      <c r="LIB1639" s="35"/>
      <c r="LIC1639" s="34"/>
      <c r="LIJ1639" s="35"/>
      <c r="LIK1639" s="34"/>
      <c r="LIR1639" s="35"/>
      <c r="LIS1639" s="34"/>
      <c r="LIZ1639" s="35"/>
      <c r="LJA1639" s="34"/>
      <c r="LJH1639" s="35"/>
      <c r="LJI1639" s="34"/>
      <c r="LJP1639" s="35"/>
      <c r="LJQ1639" s="34"/>
      <c r="LJX1639" s="35"/>
      <c r="LJY1639" s="34"/>
      <c r="LKF1639" s="35"/>
      <c r="LKG1639" s="34"/>
      <c r="LKN1639" s="35"/>
      <c r="LKO1639" s="34"/>
      <c r="LKV1639" s="35"/>
      <c r="LKW1639" s="34"/>
      <c r="LLD1639" s="35"/>
      <c r="LLE1639" s="34"/>
      <c r="LLL1639" s="35"/>
      <c r="LLM1639" s="34"/>
      <c r="LLT1639" s="35"/>
      <c r="LLU1639" s="34"/>
      <c r="LMB1639" s="35"/>
      <c r="LMC1639" s="34"/>
      <c r="LMJ1639" s="35"/>
      <c r="LMK1639" s="34"/>
      <c r="LMR1639" s="35"/>
      <c r="LMS1639" s="34"/>
      <c r="LMZ1639" s="35"/>
      <c r="LNA1639" s="34"/>
      <c r="LNH1639" s="35"/>
      <c r="LNI1639" s="34"/>
      <c r="LNP1639" s="35"/>
      <c r="LNQ1639" s="34"/>
      <c r="LNX1639" s="35"/>
      <c r="LNY1639" s="34"/>
      <c r="LOF1639" s="35"/>
      <c r="LOG1639" s="34"/>
      <c r="LON1639" s="35"/>
      <c r="LOO1639" s="34"/>
      <c r="LOV1639" s="35"/>
      <c r="LOW1639" s="34"/>
      <c r="LPD1639" s="35"/>
      <c r="LPE1639" s="34"/>
      <c r="LPL1639" s="35"/>
      <c r="LPM1639" s="34"/>
      <c r="LPT1639" s="35"/>
      <c r="LPU1639" s="34"/>
      <c r="LQB1639" s="35"/>
      <c r="LQC1639" s="34"/>
      <c r="LQJ1639" s="35"/>
      <c r="LQK1639" s="34"/>
      <c r="LQR1639" s="35"/>
      <c r="LQS1639" s="34"/>
      <c r="LQZ1639" s="35"/>
      <c r="LRA1639" s="34"/>
      <c r="LRH1639" s="35"/>
      <c r="LRI1639" s="34"/>
      <c r="LRP1639" s="35"/>
      <c r="LRQ1639" s="34"/>
      <c r="LRX1639" s="35"/>
      <c r="LRY1639" s="34"/>
      <c r="LSF1639" s="35"/>
      <c r="LSG1639" s="34"/>
      <c r="LSN1639" s="35"/>
      <c r="LSO1639" s="34"/>
      <c r="LSV1639" s="35"/>
      <c r="LSW1639" s="34"/>
      <c r="LTD1639" s="35"/>
      <c r="LTE1639" s="34"/>
      <c r="LTL1639" s="35"/>
      <c r="LTM1639" s="34"/>
      <c r="LTT1639" s="35"/>
      <c r="LTU1639" s="34"/>
      <c r="LUB1639" s="35"/>
      <c r="LUC1639" s="34"/>
      <c r="LUJ1639" s="35"/>
      <c r="LUK1639" s="34"/>
      <c r="LUR1639" s="35"/>
      <c r="LUS1639" s="34"/>
      <c r="LUZ1639" s="35"/>
      <c r="LVA1639" s="34"/>
      <c r="LVH1639" s="35"/>
      <c r="LVI1639" s="34"/>
      <c r="LVP1639" s="35"/>
      <c r="LVQ1639" s="34"/>
      <c r="LVX1639" s="35"/>
      <c r="LVY1639" s="34"/>
      <c r="LWF1639" s="35"/>
      <c r="LWG1639" s="34"/>
      <c r="LWN1639" s="35"/>
      <c r="LWO1639" s="34"/>
      <c r="LWV1639" s="35"/>
      <c r="LWW1639" s="34"/>
      <c r="LXD1639" s="35"/>
      <c r="LXE1639" s="34"/>
      <c r="LXL1639" s="35"/>
      <c r="LXM1639" s="34"/>
      <c r="LXT1639" s="35"/>
      <c r="LXU1639" s="34"/>
      <c r="LYB1639" s="35"/>
      <c r="LYC1639" s="34"/>
      <c r="LYJ1639" s="35"/>
      <c r="LYK1639" s="34"/>
      <c r="LYR1639" s="35"/>
      <c r="LYS1639" s="34"/>
      <c r="LYZ1639" s="35"/>
      <c r="LZA1639" s="34"/>
      <c r="LZH1639" s="35"/>
      <c r="LZI1639" s="34"/>
      <c r="LZP1639" s="35"/>
      <c r="LZQ1639" s="34"/>
      <c r="LZX1639" s="35"/>
      <c r="LZY1639" s="34"/>
      <c r="MAF1639" s="35"/>
      <c r="MAG1639" s="34"/>
      <c r="MAN1639" s="35"/>
      <c r="MAO1639" s="34"/>
      <c r="MAV1639" s="35"/>
      <c r="MAW1639" s="34"/>
      <c r="MBD1639" s="35"/>
      <c r="MBE1639" s="34"/>
      <c r="MBL1639" s="35"/>
      <c r="MBM1639" s="34"/>
      <c r="MBT1639" s="35"/>
      <c r="MBU1639" s="34"/>
      <c r="MCB1639" s="35"/>
      <c r="MCC1639" s="34"/>
      <c r="MCJ1639" s="35"/>
      <c r="MCK1639" s="34"/>
      <c r="MCR1639" s="35"/>
      <c r="MCS1639" s="34"/>
      <c r="MCZ1639" s="35"/>
      <c r="MDA1639" s="34"/>
      <c r="MDH1639" s="35"/>
      <c r="MDI1639" s="34"/>
      <c r="MDP1639" s="35"/>
      <c r="MDQ1639" s="34"/>
      <c r="MDX1639" s="35"/>
      <c r="MDY1639" s="34"/>
      <c r="MEF1639" s="35"/>
      <c r="MEG1639" s="34"/>
      <c r="MEN1639" s="35"/>
      <c r="MEO1639" s="34"/>
      <c r="MEV1639" s="35"/>
      <c r="MEW1639" s="34"/>
      <c r="MFD1639" s="35"/>
      <c r="MFE1639" s="34"/>
      <c r="MFL1639" s="35"/>
      <c r="MFM1639" s="34"/>
      <c r="MFT1639" s="35"/>
      <c r="MFU1639" s="34"/>
      <c r="MGB1639" s="35"/>
      <c r="MGC1639" s="34"/>
      <c r="MGJ1639" s="35"/>
      <c r="MGK1639" s="34"/>
      <c r="MGR1639" s="35"/>
      <c r="MGS1639" s="34"/>
      <c r="MGZ1639" s="35"/>
      <c r="MHA1639" s="34"/>
      <c r="MHH1639" s="35"/>
      <c r="MHI1639" s="34"/>
      <c r="MHP1639" s="35"/>
      <c r="MHQ1639" s="34"/>
      <c r="MHX1639" s="35"/>
      <c r="MHY1639" s="34"/>
      <c r="MIF1639" s="35"/>
      <c r="MIG1639" s="34"/>
      <c r="MIN1639" s="35"/>
      <c r="MIO1639" s="34"/>
      <c r="MIV1639" s="35"/>
      <c r="MIW1639" s="34"/>
      <c r="MJD1639" s="35"/>
      <c r="MJE1639" s="34"/>
      <c r="MJL1639" s="35"/>
      <c r="MJM1639" s="34"/>
      <c r="MJT1639" s="35"/>
      <c r="MJU1639" s="34"/>
      <c r="MKB1639" s="35"/>
      <c r="MKC1639" s="34"/>
      <c r="MKJ1639" s="35"/>
      <c r="MKK1639" s="34"/>
      <c r="MKR1639" s="35"/>
      <c r="MKS1639" s="34"/>
      <c r="MKZ1639" s="35"/>
      <c r="MLA1639" s="34"/>
      <c r="MLH1639" s="35"/>
      <c r="MLI1639" s="34"/>
      <c r="MLP1639" s="35"/>
      <c r="MLQ1639" s="34"/>
      <c r="MLX1639" s="35"/>
      <c r="MLY1639" s="34"/>
      <c r="MMF1639" s="35"/>
      <c r="MMG1639" s="34"/>
      <c r="MMN1639" s="35"/>
      <c r="MMO1639" s="34"/>
      <c r="MMV1639" s="35"/>
      <c r="MMW1639" s="34"/>
      <c r="MND1639" s="35"/>
      <c r="MNE1639" s="34"/>
      <c r="MNL1639" s="35"/>
      <c r="MNM1639" s="34"/>
      <c r="MNT1639" s="35"/>
      <c r="MNU1639" s="34"/>
      <c r="MOB1639" s="35"/>
      <c r="MOC1639" s="34"/>
      <c r="MOJ1639" s="35"/>
      <c r="MOK1639" s="34"/>
      <c r="MOR1639" s="35"/>
      <c r="MOS1639" s="34"/>
      <c r="MOZ1639" s="35"/>
      <c r="MPA1639" s="34"/>
      <c r="MPH1639" s="35"/>
      <c r="MPI1639" s="34"/>
      <c r="MPP1639" s="35"/>
      <c r="MPQ1639" s="34"/>
      <c r="MPX1639" s="35"/>
      <c r="MPY1639" s="34"/>
      <c r="MQF1639" s="35"/>
      <c r="MQG1639" s="34"/>
      <c r="MQN1639" s="35"/>
      <c r="MQO1639" s="34"/>
      <c r="MQV1639" s="35"/>
      <c r="MQW1639" s="34"/>
      <c r="MRD1639" s="35"/>
      <c r="MRE1639" s="34"/>
      <c r="MRL1639" s="35"/>
      <c r="MRM1639" s="34"/>
      <c r="MRT1639" s="35"/>
      <c r="MRU1639" s="34"/>
      <c r="MSB1639" s="35"/>
      <c r="MSC1639" s="34"/>
      <c r="MSJ1639" s="35"/>
      <c r="MSK1639" s="34"/>
      <c r="MSR1639" s="35"/>
      <c r="MSS1639" s="34"/>
      <c r="MSZ1639" s="35"/>
      <c r="MTA1639" s="34"/>
      <c r="MTH1639" s="35"/>
      <c r="MTI1639" s="34"/>
      <c r="MTP1639" s="35"/>
      <c r="MTQ1639" s="34"/>
      <c r="MTX1639" s="35"/>
      <c r="MTY1639" s="34"/>
      <c r="MUF1639" s="35"/>
      <c r="MUG1639" s="34"/>
      <c r="MUN1639" s="35"/>
      <c r="MUO1639" s="34"/>
      <c r="MUV1639" s="35"/>
      <c r="MUW1639" s="34"/>
      <c r="MVD1639" s="35"/>
      <c r="MVE1639" s="34"/>
      <c r="MVL1639" s="35"/>
      <c r="MVM1639" s="34"/>
      <c r="MVT1639" s="35"/>
      <c r="MVU1639" s="34"/>
      <c r="MWB1639" s="35"/>
      <c r="MWC1639" s="34"/>
      <c r="MWJ1639" s="35"/>
      <c r="MWK1639" s="34"/>
      <c r="MWR1639" s="35"/>
      <c r="MWS1639" s="34"/>
      <c r="MWZ1639" s="35"/>
      <c r="MXA1639" s="34"/>
      <c r="MXH1639" s="35"/>
      <c r="MXI1639" s="34"/>
      <c r="MXP1639" s="35"/>
      <c r="MXQ1639" s="34"/>
      <c r="MXX1639" s="35"/>
      <c r="MXY1639" s="34"/>
      <c r="MYF1639" s="35"/>
      <c r="MYG1639" s="34"/>
      <c r="MYN1639" s="35"/>
      <c r="MYO1639" s="34"/>
      <c r="MYV1639" s="35"/>
      <c r="MYW1639" s="34"/>
      <c r="MZD1639" s="35"/>
      <c r="MZE1639" s="34"/>
      <c r="MZL1639" s="35"/>
      <c r="MZM1639" s="34"/>
      <c r="MZT1639" s="35"/>
      <c r="MZU1639" s="34"/>
      <c r="NAB1639" s="35"/>
      <c r="NAC1639" s="34"/>
      <c r="NAJ1639" s="35"/>
      <c r="NAK1639" s="34"/>
      <c r="NAR1639" s="35"/>
      <c r="NAS1639" s="34"/>
      <c r="NAZ1639" s="35"/>
      <c r="NBA1639" s="34"/>
      <c r="NBH1639" s="35"/>
      <c r="NBI1639" s="34"/>
      <c r="NBP1639" s="35"/>
      <c r="NBQ1639" s="34"/>
      <c r="NBX1639" s="35"/>
      <c r="NBY1639" s="34"/>
      <c r="NCF1639" s="35"/>
      <c r="NCG1639" s="34"/>
      <c r="NCN1639" s="35"/>
      <c r="NCO1639" s="34"/>
      <c r="NCV1639" s="35"/>
      <c r="NCW1639" s="34"/>
      <c r="NDD1639" s="35"/>
      <c r="NDE1639" s="34"/>
      <c r="NDL1639" s="35"/>
      <c r="NDM1639" s="34"/>
      <c r="NDT1639" s="35"/>
      <c r="NDU1639" s="34"/>
      <c r="NEB1639" s="35"/>
      <c r="NEC1639" s="34"/>
      <c r="NEJ1639" s="35"/>
      <c r="NEK1639" s="34"/>
      <c r="NER1639" s="35"/>
      <c r="NES1639" s="34"/>
      <c r="NEZ1639" s="35"/>
      <c r="NFA1639" s="34"/>
      <c r="NFH1639" s="35"/>
      <c r="NFI1639" s="34"/>
      <c r="NFP1639" s="35"/>
      <c r="NFQ1639" s="34"/>
      <c r="NFX1639" s="35"/>
      <c r="NFY1639" s="34"/>
      <c r="NGF1639" s="35"/>
      <c r="NGG1639" s="34"/>
      <c r="NGN1639" s="35"/>
      <c r="NGO1639" s="34"/>
      <c r="NGV1639" s="35"/>
      <c r="NGW1639" s="34"/>
      <c r="NHD1639" s="35"/>
      <c r="NHE1639" s="34"/>
      <c r="NHL1639" s="35"/>
      <c r="NHM1639" s="34"/>
      <c r="NHT1639" s="35"/>
      <c r="NHU1639" s="34"/>
      <c r="NIB1639" s="35"/>
      <c r="NIC1639" s="34"/>
      <c r="NIJ1639" s="35"/>
      <c r="NIK1639" s="34"/>
      <c r="NIR1639" s="35"/>
      <c r="NIS1639" s="34"/>
      <c r="NIZ1639" s="35"/>
      <c r="NJA1639" s="34"/>
      <c r="NJH1639" s="35"/>
      <c r="NJI1639" s="34"/>
      <c r="NJP1639" s="35"/>
      <c r="NJQ1639" s="34"/>
      <c r="NJX1639" s="35"/>
      <c r="NJY1639" s="34"/>
      <c r="NKF1639" s="35"/>
      <c r="NKG1639" s="34"/>
      <c r="NKN1639" s="35"/>
      <c r="NKO1639" s="34"/>
      <c r="NKV1639" s="35"/>
      <c r="NKW1639" s="34"/>
      <c r="NLD1639" s="35"/>
      <c r="NLE1639" s="34"/>
      <c r="NLL1639" s="35"/>
      <c r="NLM1639" s="34"/>
      <c r="NLT1639" s="35"/>
      <c r="NLU1639" s="34"/>
      <c r="NMB1639" s="35"/>
      <c r="NMC1639" s="34"/>
      <c r="NMJ1639" s="35"/>
      <c r="NMK1639" s="34"/>
      <c r="NMR1639" s="35"/>
      <c r="NMS1639" s="34"/>
      <c r="NMZ1639" s="35"/>
      <c r="NNA1639" s="34"/>
      <c r="NNH1639" s="35"/>
      <c r="NNI1639" s="34"/>
      <c r="NNP1639" s="35"/>
      <c r="NNQ1639" s="34"/>
      <c r="NNX1639" s="35"/>
      <c r="NNY1639" s="34"/>
      <c r="NOF1639" s="35"/>
      <c r="NOG1639" s="34"/>
      <c r="NON1639" s="35"/>
      <c r="NOO1639" s="34"/>
      <c r="NOV1639" s="35"/>
      <c r="NOW1639" s="34"/>
      <c r="NPD1639" s="35"/>
      <c r="NPE1639" s="34"/>
      <c r="NPL1639" s="35"/>
      <c r="NPM1639" s="34"/>
      <c r="NPT1639" s="35"/>
      <c r="NPU1639" s="34"/>
      <c r="NQB1639" s="35"/>
      <c r="NQC1639" s="34"/>
      <c r="NQJ1639" s="35"/>
      <c r="NQK1639" s="34"/>
      <c r="NQR1639" s="35"/>
      <c r="NQS1639" s="34"/>
      <c r="NQZ1639" s="35"/>
      <c r="NRA1639" s="34"/>
      <c r="NRH1639" s="35"/>
      <c r="NRI1639" s="34"/>
      <c r="NRP1639" s="35"/>
      <c r="NRQ1639" s="34"/>
      <c r="NRX1639" s="35"/>
      <c r="NRY1639" s="34"/>
      <c r="NSF1639" s="35"/>
      <c r="NSG1639" s="34"/>
      <c r="NSN1639" s="35"/>
      <c r="NSO1639" s="34"/>
      <c r="NSV1639" s="35"/>
      <c r="NSW1639" s="34"/>
      <c r="NTD1639" s="35"/>
      <c r="NTE1639" s="34"/>
      <c r="NTL1639" s="35"/>
      <c r="NTM1639" s="34"/>
      <c r="NTT1639" s="35"/>
      <c r="NTU1639" s="34"/>
      <c r="NUB1639" s="35"/>
      <c r="NUC1639" s="34"/>
      <c r="NUJ1639" s="35"/>
      <c r="NUK1639" s="34"/>
      <c r="NUR1639" s="35"/>
      <c r="NUS1639" s="34"/>
      <c r="NUZ1639" s="35"/>
      <c r="NVA1639" s="34"/>
      <c r="NVH1639" s="35"/>
      <c r="NVI1639" s="34"/>
      <c r="NVP1639" s="35"/>
      <c r="NVQ1639" s="34"/>
      <c r="NVX1639" s="35"/>
      <c r="NVY1639" s="34"/>
      <c r="NWF1639" s="35"/>
      <c r="NWG1639" s="34"/>
      <c r="NWN1639" s="35"/>
      <c r="NWO1639" s="34"/>
      <c r="NWV1639" s="35"/>
      <c r="NWW1639" s="34"/>
      <c r="NXD1639" s="35"/>
      <c r="NXE1639" s="34"/>
      <c r="NXL1639" s="35"/>
      <c r="NXM1639" s="34"/>
      <c r="NXT1639" s="35"/>
      <c r="NXU1639" s="34"/>
      <c r="NYB1639" s="35"/>
      <c r="NYC1639" s="34"/>
      <c r="NYJ1639" s="35"/>
      <c r="NYK1639" s="34"/>
      <c r="NYR1639" s="35"/>
      <c r="NYS1639" s="34"/>
      <c r="NYZ1639" s="35"/>
      <c r="NZA1639" s="34"/>
      <c r="NZH1639" s="35"/>
      <c r="NZI1639" s="34"/>
      <c r="NZP1639" s="35"/>
      <c r="NZQ1639" s="34"/>
      <c r="NZX1639" s="35"/>
      <c r="NZY1639" s="34"/>
      <c r="OAF1639" s="35"/>
      <c r="OAG1639" s="34"/>
      <c r="OAN1639" s="35"/>
      <c r="OAO1639" s="34"/>
      <c r="OAV1639" s="35"/>
      <c r="OAW1639" s="34"/>
      <c r="OBD1639" s="35"/>
      <c r="OBE1639" s="34"/>
      <c r="OBL1639" s="35"/>
      <c r="OBM1639" s="34"/>
      <c r="OBT1639" s="35"/>
      <c r="OBU1639" s="34"/>
      <c r="OCB1639" s="35"/>
      <c r="OCC1639" s="34"/>
      <c r="OCJ1639" s="35"/>
      <c r="OCK1639" s="34"/>
      <c r="OCR1639" s="35"/>
      <c r="OCS1639" s="34"/>
      <c r="OCZ1639" s="35"/>
      <c r="ODA1639" s="34"/>
      <c r="ODH1639" s="35"/>
      <c r="ODI1639" s="34"/>
      <c r="ODP1639" s="35"/>
      <c r="ODQ1639" s="34"/>
      <c r="ODX1639" s="35"/>
      <c r="ODY1639" s="34"/>
      <c r="OEF1639" s="35"/>
      <c r="OEG1639" s="34"/>
      <c r="OEN1639" s="35"/>
      <c r="OEO1639" s="34"/>
      <c r="OEV1639" s="35"/>
      <c r="OEW1639" s="34"/>
      <c r="OFD1639" s="35"/>
      <c r="OFE1639" s="34"/>
      <c r="OFL1639" s="35"/>
      <c r="OFM1639" s="34"/>
      <c r="OFT1639" s="35"/>
      <c r="OFU1639" s="34"/>
      <c r="OGB1639" s="35"/>
      <c r="OGC1639" s="34"/>
      <c r="OGJ1639" s="35"/>
      <c r="OGK1639" s="34"/>
      <c r="OGR1639" s="35"/>
      <c r="OGS1639" s="34"/>
      <c r="OGZ1639" s="35"/>
      <c r="OHA1639" s="34"/>
      <c r="OHH1639" s="35"/>
      <c r="OHI1639" s="34"/>
      <c r="OHP1639" s="35"/>
      <c r="OHQ1639" s="34"/>
      <c r="OHX1639" s="35"/>
      <c r="OHY1639" s="34"/>
      <c r="OIF1639" s="35"/>
      <c r="OIG1639" s="34"/>
      <c r="OIN1639" s="35"/>
      <c r="OIO1639" s="34"/>
      <c r="OIV1639" s="35"/>
      <c r="OIW1639" s="34"/>
      <c r="OJD1639" s="35"/>
      <c r="OJE1639" s="34"/>
      <c r="OJL1639" s="35"/>
      <c r="OJM1639" s="34"/>
      <c r="OJT1639" s="35"/>
      <c r="OJU1639" s="34"/>
      <c r="OKB1639" s="35"/>
      <c r="OKC1639" s="34"/>
      <c r="OKJ1639" s="35"/>
      <c r="OKK1639" s="34"/>
      <c r="OKR1639" s="35"/>
      <c r="OKS1639" s="34"/>
      <c r="OKZ1639" s="35"/>
      <c r="OLA1639" s="34"/>
      <c r="OLH1639" s="35"/>
      <c r="OLI1639" s="34"/>
      <c r="OLP1639" s="35"/>
      <c r="OLQ1639" s="34"/>
      <c r="OLX1639" s="35"/>
      <c r="OLY1639" s="34"/>
      <c r="OMF1639" s="35"/>
      <c r="OMG1639" s="34"/>
      <c r="OMN1639" s="35"/>
      <c r="OMO1639" s="34"/>
      <c r="OMV1639" s="35"/>
      <c r="OMW1639" s="34"/>
      <c r="OND1639" s="35"/>
      <c r="ONE1639" s="34"/>
      <c r="ONL1639" s="35"/>
      <c r="ONM1639" s="34"/>
      <c r="ONT1639" s="35"/>
      <c r="ONU1639" s="34"/>
      <c r="OOB1639" s="35"/>
      <c r="OOC1639" s="34"/>
      <c r="OOJ1639" s="35"/>
      <c r="OOK1639" s="34"/>
      <c r="OOR1639" s="35"/>
      <c r="OOS1639" s="34"/>
      <c r="OOZ1639" s="35"/>
      <c r="OPA1639" s="34"/>
      <c r="OPH1639" s="35"/>
      <c r="OPI1639" s="34"/>
      <c r="OPP1639" s="35"/>
      <c r="OPQ1639" s="34"/>
      <c r="OPX1639" s="35"/>
      <c r="OPY1639" s="34"/>
      <c r="OQF1639" s="35"/>
      <c r="OQG1639" s="34"/>
      <c r="OQN1639" s="35"/>
      <c r="OQO1639" s="34"/>
      <c r="OQV1639" s="35"/>
      <c r="OQW1639" s="34"/>
      <c r="ORD1639" s="35"/>
      <c r="ORE1639" s="34"/>
      <c r="ORL1639" s="35"/>
      <c r="ORM1639" s="34"/>
      <c r="ORT1639" s="35"/>
      <c r="ORU1639" s="34"/>
      <c r="OSB1639" s="35"/>
      <c r="OSC1639" s="34"/>
      <c r="OSJ1639" s="35"/>
      <c r="OSK1639" s="34"/>
      <c r="OSR1639" s="35"/>
      <c r="OSS1639" s="34"/>
      <c r="OSZ1639" s="35"/>
      <c r="OTA1639" s="34"/>
      <c r="OTH1639" s="35"/>
      <c r="OTI1639" s="34"/>
      <c r="OTP1639" s="35"/>
      <c r="OTQ1639" s="34"/>
      <c r="OTX1639" s="35"/>
      <c r="OTY1639" s="34"/>
      <c r="OUF1639" s="35"/>
      <c r="OUG1639" s="34"/>
      <c r="OUN1639" s="35"/>
      <c r="OUO1639" s="34"/>
      <c r="OUV1639" s="35"/>
      <c r="OUW1639" s="34"/>
      <c r="OVD1639" s="35"/>
      <c r="OVE1639" s="34"/>
      <c r="OVL1639" s="35"/>
      <c r="OVM1639" s="34"/>
      <c r="OVT1639" s="35"/>
      <c r="OVU1639" s="34"/>
      <c r="OWB1639" s="35"/>
      <c r="OWC1639" s="34"/>
      <c r="OWJ1639" s="35"/>
      <c r="OWK1639" s="34"/>
      <c r="OWR1639" s="35"/>
      <c r="OWS1639" s="34"/>
      <c r="OWZ1639" s="35"/>
      <c r="OXA1639" s="34"/>
      <c r="OXH1639" s="35"/>
      <c r="OXI1639" s="34"/>
      <c r="OXP1639" s="35"/>
      <c r="OXQ1639" s="34"/>
      <c r="OXX1639" s="35"/>
      <c r="OXY1639" s="34"/>
      <c r="OYF1639" s="35"/>
      <c r="OYG1639" s="34"/>
      <c r="OYN1639" s="35"/>
      <c r="OYO1639" s="34"/>
      <c r="OYV1639" s="35"/>
      <c r="OYW1639" s="34"/>
      <c r="OZD1639" s="35"/>
      <c r="OZE1639" s="34"/>
      <c r="OZL1639" s="35"/>
      <c r="OZM1639" s="34"/>
      <c r="OZT1639" s="35"/>
      <c r="OZU1639" s="34"/>
      <c r="PAB1639" s="35"/>
      <c r="PAC1639" s="34"/>
      <c r="PAJ1639" s="35"/>
      <c r="PAK1639" s="34"/>
      <c r="PAR1639" s="35"/>
      <c r="PAS1639" s="34"/>
      <c r="PAZ1639" s="35"/>
      <c r="PBA1639" s="34"/>
      <c r="PBH1639" s="35"/>
      <c r="PBI1639" s="34"/>
      <c r="PBP1639" s="35"/>
      <c r="PBQ1639" s="34"/>
      <c r="PBX1639" s="35"/>
      <c r="PBY1639" s="34"/>
      <c r="PCF1639" s="35"/>
      <c r="PCG1639" s="34"/>
      <c r="PCN1639" s="35"/>
      <c r="PCO1639" s="34"/>
      <c r="PCV1639" s="35"/>
      <c r="PCW1639" s="34"/>
      <c r="PDD1639" s="35"/>
      <c r="PDE1639" s="34"/>
      <c r="PDL1639" s="35"/>
      <c r="PDM1639" s="34"/>
      <c r="PDT1639" s="35"/>
      <c r="PDU1639" s="34"/>
      <c r="PEB1639" s="35"/>
      <c r="PEC1639" s="34"/>
      <c r="PEJ1639" s="35"/>
      <c r="PEK1639" s="34"/>
      <c r="PER1639" s="35"/>
      <c r="PES1639" s="34"/>
      <c r="PEZ1639" s="35"/>
      <c r="PFA1639" s="34"/>
      <c r="PFH1639" s="35"/>
      <c r="PFI1639" s="34"/>
      <c r="PFP1639" s="35"/>
      <c r="PFQ1639" s="34"/>
      <c r="PFX1639" s="35"/>
      <c r="PFY1639" s="34"/>
      <c r="PGF1639" s="35"/>
      <c r="PGG1639" s="34"/>
      <c r="PGN1639" s="35"/>
      <c r="PGO1639" s="34"/>
      <c r="PGV1639" s="35"/>
      <c r="PGW1639" s="34"/>
      <c r="PHD1639" s="35"/>
      <c r="PHE1639" s="34"/>
      <c r="PHL1639" s="35"/>
      <c r="PHM1639" s="34"/>
      <c r="PHT1639" s="35"/>
      <c r="PHU1639" s="34"/>
      <c r="PIB1639" s="35"/>
      <c r="PIC1639" s="34"/>
      <c r="PIJ1639" s="35"/>
      <c r="PIK1639" s="34"/>
      <c r="PIR1639" s="35"/>
      <c r="PIS1639" s="34"/>
      <c r="PIZ1639" s="35"/>
      <c r="PJA1639" s="34"/>
      <c r="PJH1639" s="35"/>
      <c r="PJI1639" s="34"/>
      <c r="PJP1639" s="35"/>
      <c r="PJQ1639" s="34"/>
      <c r="PJX1639" s="35"/>
      <c r="PJY1639" s="34"/>
      <c r="PKF1639" s="35"/>
      <c r="PKG1639" s="34"/>
      <c r="PKN1639" s="35"/>
      <c r="PKO1639" s="34"/>
      <c r="PKV1639" s="35"/>
      <c r="PKW1639" s="34"/>
      <c r="PLD1639" s="35"/>
      <c r="PLE1639" s="34"/>
      <c r="PLL1639" s="35"/>
      <c r="PLM1639" s="34"/>
      <c r="PLT1639" s="35"/>
      <c r="PLU1639" s="34"/>
      <c r="PMB1639" s="35"/>
      <c r="PMC1639" s="34"/>
      <c r="PMJ1639" s="35"/>
      <c r="PMK1639" s="34"/>
      <c r="PMR1639" s="35"/>
      <c r="PMS1639" s="34"/>
      <c r="PMZ1639" s="35"/>
      <c r="PNA1639" s="34"/>
      <c r="PNH1639" s="35"/>
      <c r="PNI1639" s="34"/>
      <c r="PNP1639" s="35"/>
      <c r="PNQ1639" s="34"/>
      <c r="PNX1639" s="35"/>
      <c r="PNY1639" s="34"/>
      <c r="POF1639" s="35"/>
      <c r="POG1639" s="34"/>
      <c r="PON1639" s="35"/>
      <c r="POO1639" s="34"/>
      <c r="POV1639" s="35"/>
      <c r="POW1639" s="34"/>
      <c r="PPD1639" s="35"/>
      <c r="PPE1639" s="34"/>
      <c r="PPL1639" s="35"/>
      <c r="PPM1639" s="34"/>
      <c r="PPT1639" s="35"/>
      <c r="PPU1639" s="34"/>
      <c r="PQB1639" s="35"/>
      <c r="PQC1639" s="34"/>
      <c r="PQJ1639" s="35"/>
      <c r="PQK1639" s="34"/>
      <c r="PQR1639" s="35"/>
      <c r="PQS1639" s="34"/>
      <c r="PQZ1639" s="35"/>
      <c r="PRA1639" s="34"/>
      <c r="PRH1639" s="35"/>
      <c r="PRI1639" s="34"/>
      <c r="PRP1639" s="35"/>
      <c r="PRQ1639" s="34"/>
      <c r="PRX1639" s="35"/>
      <c r="PRY1639" s="34"/>
      <c r="PSF1639" s="35"/>
      <c r="PSG1639" s="34"/>
      <c r="PSN1639" s="35"/>
      <c r="PSO1639" s="34"/>
      <c r="PSV1639" s="35"/>
      <c r="PSW1639" s="34"/>
      <c r="PTD1639" s="35"/>
      <c r="PTE1639" s="34"/>
      <c r="PTL1639" s="35"/>
      <c r="PTM1639" s="34"/>
      <c r="PTT1639" s="35"/>
      <c r="PTU1639" s="34"/>
      <c r="PUB1639" s="35"/>
      <c r="PUC1639" s="34"/>
      <c r="PUJ1639" s="35"/>
      <c r="PUK1639" s="34"/>
      <c r="PUR1639" s="35"/>
      <c r="PUS1639" s="34"/>
      <c r="PUZ1639" s="35"/>
      <c r="PVA1639" s="34"/>
      <c r="PVH1639" s="35"/>
      <c r="PVI1639" s="34"/>
      <c r="PVP1639" s="35"/>
      <c r="PVQ1639" s="34"/>
      <c r="PVX1639" s="35"/>
      <c r="PVY1639" s="34"/>
      <c r="PWF1639" s="35"/>
      <c r="PWG1639" s="34"/>
      <c r="PWN1639" s="35"/>
      <c r="PWO1639" s="34"/>
      <c r="PWV1639" s="35"/>
      <c r="PWW1639" s="34"/>
      <c r="PXD1639" s="35"/>
      <c r="PXE1639" s="34"/>
      <c r="PXL1639" s="35"/>
      <c r="PXM1639" s="34"/>
      <c r="PXT1639" s="35"/>
      <c r="PXU1639" s="34"/>
      <c r="PYB1639" s="35"/>
      <c r="PYC1639" s="34"/>
      <c r="PYJ1639" s="35"/>
      <c r="PYK1639" s="34"/>
      <c r="PYR1639" s="35"/>
      <c r="PYS1639" s="34"/>
      <c r="PYZ1639" s="35"/>
      <c r="PZA1639" s="34"/>
      <c r="PZH1639" s="35"/>
      <c r="PZI1639" s="34"/>
      <c r="PZP1639" s="35"/>
      <c r="PZQ1639" s="34"/>
      <c r="PZX1639" s="35"/>
      <c r="PZY1639" s="34"/>
      <c r="QAF1639" s="35"/>
      <c r="QAG1639" s="34"/>
      <c r="QAN1639" s="35"/>
      <c r="QAO1639" s="34"/>
      <c r="QAV1639" s="35"/>
      <c r="QAW1639" s="34"/>
      <c r="QBD1639" s="35"/>
      <c r="QBE1639" s="34"/>
      <c r="QBL1639" s="35"/>
      <c r="QBM1639" s="34"/>
      <c r="QBT1639" s="35"/>
      <c r="QBU1639" s="34"/>
      <c r="QCB1639" s="35"/>
      <c r="QCC1639" s="34"/>
      <c r="QCJ1639" s="35"/>
      <c r="QCK1639" s="34"/>
      <c r="QCR1639" s="35"/>
      <c r="QCS1639" s="34"/>
      <c r="QCZ1639" s="35"/>
      <c r="QDA1639" s="34"/>
      <c r="QDH1639" s="35"/>
      <c r="QDI1639" s="34"/>
      <c r="QDP1639" s="35"/>
      <c r="QDQ1639" s="34"/>
      <c r="QDX1639" s="35"/>
      <c r="QDY1639" s="34"/>
      <c r="QEF1639" s="35"/>
      <c r="QEG1639" s="34"/>
      <c r="QEN1639" s="35"/>
      <c r="QEO1639" s="34"/>
      <c r="QEV1639" s="35"/>
      <c r="QEW1639" s="34"/>
      <c r="QFD1639" s="35"/>
      <c r="QFE1639" s="34"/>
      <c r="QFL1639" s="35"/>
      <c r="QFM1639" s="34"/>
      <c r="QFT1639" s="35"/>
      <c r="QFU1639" s="34"/>
      <c r="QGB1639" s="35"/>
      <c r="QGC1639" s="34"/>
      <c r="QGJ1639" s="35"/>
      <c r="QGK1639" s="34"/>
      <c r="QGR1639" s="35"/>
      <c r="QGS1639" s="34"/>
      <c r="QGZ1639" s="35"/>
      <c r="QHA1639" s="34"/>
      <c r="QHH1639" s="35"/>
      <c r="QHI1639" s="34"/>
      <c r="QHP1639" s="35"/>
      <c r="QHQ1639" s="34"/>
      <c r="QHX1639" s="35"/>
      <c r="QHY1639" s="34"/>
      <c r="QIF1639" s="35"/>
      <c r="QIG1639" s="34"/>
      <c r="QIN1639" s="35"/>
      <c r="QIO1639" s="34"/>
      <c r="QIV1639" s="35"/>
      <c r="QIW1639" s="34"/>
      <c r="QJD1639" s="35"/>
      <c r="QJE1639" s="34"/>
      <c r="QJL1639" s="35"/>
      <c r="QJM1639" s="34"/>
      <c r="QJT1639" s="35"/>
      <c r="QJU1639" s="34"/>
      <c r="QKB1639" s="35"/>
      <c r="QKC1639" s="34"/>
      <c r="QKJ1639" s="35"/>
      <c r="QKK1639" s="34"/>
      <c r="QKR1639" s="35"/>
      <c r="QKS1639" s="34"/>
      <c r="QKZ1639" s="35"/>
      <c r="QLA1639" s="34"/>
      <c r="QLH1639" s="35"/>
      <c r="QLI1639" s="34"/>
      <c r="QLP1639" s="35"/>
      <c r="QLQ1639" s="34"/>
      <c r="QLX1639" s="35"/>
      <c r="QLY1639" s="34"/>
      <c r="QMF1639" s="35"/>
      <c r="QMG1639" s="34"/>
      <c r="QMN1639" s="35"/>
      <c r="QMO1639" s="34"/>
      <c r="QMV1639" s="35"/>
      <c r="QMW1639" s="34"/>
      <c r="QND1639" s="35"/>
      <c r="QNE1639" s="34"/>
      <c r="QNL1639" s="35"/>
      <c r="QNM1639" s="34"/>
      <c r="QNT1639" s="35"/>
      <c r="QNU1639" s="34"/>
      <c r="QOB1639" s="35"/>
      <c r="QOC1639" s="34"/>
      <c r="QOJ1639" s="35"/>
      <c r="QOK1639" s="34"/>
      <c r="QOR1639" s="35"/>
      <c r="QOS1639" s="34"/>
      <c r="QOZ1639" s="35"/>
      <c r="QPA1639" s="34"/>
      <c r="QPH1639" s="35"/>
      <c r="QPI1639" s="34"/>
      <c r="QPP1639" s="35"/>
      <c r="QPQ1639" s="34"/>
      <c r="QPX1639" s="35"/>
      <c r="QPY1639" s="34"/>
      <c r="QQF1639" s="35"/>
      <c r="QQG1639" s="34"/>
      <c r="QQN1639" s="35"/>
      <c r="QQO1639" s="34"/>
      <c r="QQV1639" s="35"/>
      <c r="QQW1639" s="34"/>
      <c r="QRD1639" s="35"/>
      <c r="QRE1639" s="34"/>
      <c r="QRL1639" s="35"/>
      <c r="QRM1639" s="34"/>
      <c r="QRT1639" s="35"/>
      <c r="QRU1639" s="34"/>
      <c r="QSB1639" s="35"/>
      <c r="QSC1639" s="34"/>
      <c r="QSJ1639" s="35"/>
      <c r="QSK1639" s="34"/>
      <c r="QSR1639" s="35"/>
      <c r="QSS1639" s="34"/>
      <c r="QSZ1639" s="35"/>
      <c r="QTA1639" s="34"/>
      <c r="QTH1639" s="35"/>
      <c r="QTI1639" s="34"/>
      <c r="QTP1639" s="35"/>
      <c r="QTQ1639" s="34"/>
      <c r="QTX1639" s="35"/>
      <c r="QTY1639" s="34"/>
      <c r="QUF1639" s="35"/>
      <c r="QUG1639" s="34"/>
      <c r="QUN1639" s="35"/>
      <c r="QUO1639" s="34"/>
      <c r="QUV1639" s="35"/>
      <c r="QUW1639" s="34"/>
      <c r="QVD1639" s="35"/>
      <c r="QVE1639" s="34"/>
      <c r="QVL1639" s="35"/>
      <c r="QVM1639" s="34"/>
      <c r="QVT1639" s="35"/>
      <c r="QVU1639" s="34"/>
      <c r="QWB1639" s="35"/>
      <c r="QWC1639" s="34"/>
      <c r="QWJ1639" s="35"/>
      <c r="QWK1639" s="34"/>
      <c r="QWR1639" s="35"/>
      <c r="QWS1639" s="34"/>
      <c r="QWZ1639" s="35"/>
      <c r="QXA1639" s="34"/>
      <c r="QXH1639" s="35"/>
      <c r="QXI1639" s="34"/>
      <c r="QXP1639" s="35"/>
      <c r="QXQ1639" s="34"/>
      <c r="QXX1639" s="35"/>
      <c r="QXY1639" s="34"/>
      <c r="QYF1639" s="35"/>
      <c r="QYG1639" s="34"/>
      <c r="QYN1639" s="35"/>
      <c r="QYO1639" s="34"/>
      <c r="QYV1639" s="35"/>
      <c r="QYW1639" s="34"/>
      <c r="QZD1639" s="35"/>
      <c r="QZE1639" s="34"/>
      <c r="QZL1639" s="35"/>
      <c r="QZM1639" s="34"/>
      <c r="QZT1639" s="35"/>
      <c r="QZU1639" s="34"/>
      <c r="RAB1639" s="35"/>
      <c r="RAC1639" s="34"/>
      <c r="RAJ1639" s="35"/>
      <c r="RAK1639" s="34"/>
      <c r="RAR1639" s="35"/>
      <c r="RAS1639" s="34"/>
      <c r="RAZ1639" s="35"/>
      <c r="RBA1639" s="34"/>
      <c r="RBH1639" s="35"/>
      <c r="RBI1639" s="34"/>
      <c r="RBP1639" s="35"/>
      <c r="RBQ1639" s="34"/>
      <c r="RBX1639" s="35"/>
      <c r="RBY1639" s="34"/>
      <c r="RCF1639" s="35"/>
      <c r="RCG1639" s="34"/>
      <c r="RCN1639" s="35"/>
      <c r="RCO1639" s="34"/>
      <c r="RCV1639" s="35"/>
      <c r="RCW1639" s="34"/>
      <c r="RDD1639" s="35"/>
      <c r="RDE1639" s="34"/>
      <c r="RDL1639" s="35"/>
      <c r="RDM1639" s="34"/>
      <c r="RDT1639" s="35"/>
      <c r="RDU1639" s="34"/>
      <c r="REB1639" s="35"/>
      <c r="REC1639" s="34"/>
      <c r="REJ1639" s="35"/>
      <c r="REK1639" s="34"/>
      <c r="RER1639" s="35"/>
      <c r="RES1639" s="34"/>
      <c r="REZ1639" s="35"/>
      <c r="RFA1639" s="34"/>
      <c r="RFH1639" s="35"/>
      <c r="RFI1639" s="34"/>
      <c r="RFP1639" s="35"/>
      <c r="RFQ1639" s="34"/>
      <c r="RFX1639" s="35"/>
      <c r="RFY1639" s="34"/>
      <c r="RGF1639" s="35"/>
      <c r="RGG1639" s="34"/>
      <c r="RGN1639" s="35"/>
      <c r="RGO1639" s="34"/>
      <c r="RGV1639" s="35"/>
      <c r="RGW1639" s="34"/>
      <c r="RHD1639" s="35"/>
      <c r="RHE1639" s="34"/>
      <c r="RHL1639" s="35"/>
      <c r="RHM1639" s="34"/>
      <c r="RHT1639" s="35"/>
      <c r="RHU1639" s="34"/>
      <c r="RIB1639" s="35"/>
      <c r="RIC1639" s="34"/>
      <c r="RIJ1639" s="35"/>
      <c r="RIK1639" s="34"/>
      <c r="RIR1639" s="35"/>
      <c r="RIS1639" s="34"/>
      <c r="RIZ1639" s="35"/>
      <c r="RJA1639" s="34"/>
      <c r="RJH1639" s="35"/>
      <c r="RJI1639" s="34"/>
      <c r="RJP1639" s="35"/>
      <c r="RJQ1639" s="34"/>
      <c r="RJX1639" s="35"/>
      <c r="RJY1639" s="34"/>
      <c r="RKF1639" s="35"/>
      <c r="RKG1639" s="34"/>
      <c r="RKN1639" s="35"/>
      <c r="RKO1639" s="34"/>
      <c r="RKV1639" s="35"/>
      <c r="RKW1639" s="34"/>
      <c r="RLD1639" s="35"/>
      <c r="RLE1639" s="34"/>
      <c r="RLL1639" s="35"/>
      <c r="RLM1639" s="34"/>
      <c r="RLT1639" s="35"/>
      <c r="RLU1639" s="34"/>
      <c r="RMB1639" s="35"/>
      <c r="RMC1639" s="34"/>
      <c r="RMJ1639" s="35"/>
      <c r="RMK1639" s="34"/>
      <c r="RMR1639" s="35"/>
      <c r="RMS1639" s="34"/>
      <c r="RMZ1639" s="35"/>
      <c r="RNA1639" s="34"/>
      <c r="RNH1639" s="35"/>
      <c r="RNI1639" s="34"/>
      <c r="RNP1639" s="35"/>
      <c r="RNQ1639" s="34"/>
      <c r="RNX1639" s="35"/>
      <c r="RNY1639" s="34"/>
      <c r="ROF1639" s="35"/>
      <c r="ROG1639" s="34"/>
      <c r="RON1639" s="35"/>
      <c r="ROO1639" s="34"/>
      <c r="ROV1639" s="35"/>
      <c r="ROW1639" s="34"/>
      <c r="RPD1639" s="35"/>
      <c r="RPE1639" s="34"/>
      <c r="RPL1639" s="35"/>
      <c r="RPM1639" s="34"/>
      <c r="RPT1639" s="35"/>
      <c r="RPU1639" s="34"/>
      <c r="RQB1639" s="35"/>
      <c r="RQC1639" s="34"/>
      <c r="RQJ1639" s="35"/>
      <c r="RQK1639" s="34"/>
      <c r="RQR1639" s="35"/>
      <c r="RQS1639" s="34"/>
      <c r="RQZ1639" s="35"/>
      <c r="RRA1639" s="34"/>
      <c r="RRH1639" s="35"/>
      <c r="RRI1639" s="34"/>
      <c r="RRP1639" s="35"/>
      <c r="RRQ1639" s="34"/>
      <c r="RRX1639" s="35"/>
      <c r="RRY1639" s="34"/>
      <c r="RSF1639" s="35"/>
      <c r="RSG1639" s="34"/>
      <c r="RSN1639" s="35"/>
      <c r="RSO1639" s="34"/>
      <c r="RSV1639" s="35"/>
      <c r="RSW1639" s="34"/>
      <c r="RTD1639" s="35"/>
      <c r="RTE1639" s="34"/>
      <c r="RTL1639" s="35"/>
      <c r="RTM1639" s="34"/>
      <c r="RTT1639" s="35"/>
      <c r="RTU1639" s="34"/>
      <c r="RUB1639" s="35"/>
      <c r="RUC1639" s="34"/>
      <c r="RUJ1639" s="35"/>
      <c r="RUK1639" s="34"/>
      <c r="RUR1639" s="35"/>
      <c r="RUS1639" s="34"/>
      <c r="RUZ1639" s="35"/>
      <c r="RVA1639" s="34"/>
      <c r="RVH1639" s="35"/>
      <c r="RVI1639" s="34"/>
      <c r="RVP1639" s="35"/>
      <c r="RVQ1639" s="34"/>
      <c r="RVX1639" s="35"/>
      <c r="RVY1639" s="34"/>
      <c r="RWF1639" s="35"/>
      <c r="RWG1639" s="34"/>
      <c r="RWN1639" s="35"/>
      <c r="RWO1639" s="34"/>
      <c r="RWV1639" s="35"/>
      <c r="RWW1639" s="34"/>
      <c r="RXD1639" s="35"/>
      <c r="RXE1639" s="34"/>
      <c r="RXL1639" s="35"/>
      <c r="RXM1639" s="34"/>
      <c r="RXT1639" s="35"/>
      <c r="RXU1639" s="34"/>
      <c r="RYB1639" s="35"/>
      <c r="RYC1639" s="34"/>
      <c r="RYJ1639" s="35"/>
      <c r="RYK1639" s="34"/>
      <c r="RYR1639" s="35"/>
      <c r="RYS1639" s="34"/>
      <c r="RYZ1639" s="35"/>
      <c r="RZA1639" s="34"/>
      <c r="RZH1639" s="35"/>
      <c r="RZI1639" s="34"/>
      <c r="RZP1639" s="35"/>
      <c r="RZQ1639" s="34"/>
      <c r="RZX1639" s="35"/>
      <c r="RZY1639" s="34"/>
      <c r="SAF1639" s="35"/>
      <c r="SAG1639" s="34"/>
      <c r="SAN1639" s="35"/>
      <c r="SAO1639" s="34"/>
      <c r="SAV1639" s="35"/>
      <c r="SAW1639" s="34"/>
      <c r="SBD1639" s="35"/>
      <c r="SBE1639" s="34"/>
      <c r="SBL1639" s="35"/>
      <c r="SBM1639" s="34"/>
      <c r="SBT1639" s="35"/>
      <c r="SBU1639" s="34"/>
      <c r="SCB1639" s="35"/>
      <c r="SCC1639" s="34"/>
      <c r="SCJ1639" s="35"/>
      <c r="SCK1639" s="34"/>
      <c r="SCR1639" s="35"/>
      <c r="SCS1639" s="34"/>
      <c r="SCZ1639" s="35"/>
      <c r="SDA1639" s="34"/>
      <c r="SDH1639" s="35"/>
      <c r="SDI1639" s="34"/>
      <c r="SDP1639" s="35"/>
      <c r="SDQ1639" s="34"/>
      <c r="SDX1639" s="35"/>
      <c r="SDY1639" s="34"/>
      <c r="SEF1639" s="35"/>
      <c r="SEG1639" s="34"/>
      <c r="SEN1639" s="35"/>
      <c r="SEO1639" s="34"/>
      <c r="SEV1639" s="35"/>
      <c r="SEW1639" s="34"/>
      <c r="SFD1639" s="35"/>
      <c r="SFE1639" s="34"/>
      <c r="SFL1639" s="35"/>
      <c r="SFM1639" s="34"/>
      <c r="SFT1639" s="35"/>
      <c r="SFU1639" s="34"/>
      <c r="SGB1639" s="35"/>
      <c r="SGC1639" s="34"/>
      <c r="SGJ1639" s="35"/>
      <c r="SGK1639" s="34"/>
      <c r="SGR1639" s="35"/>
      <c r="SGS1639" s="34"/>
      <c r="SGZ1639" s="35"/>
      <c r="SHA1639" s="34"/>
      <c r="SHH1639" s="35"/>
      <c r="SHI1639" s="34"/>
      <c r="SHP1639" s="35"/>
      <c r="SHQ1639" s="34"/>
      <c r="SHX1639" s="35"/>
      <c r="SHY1639" s="34"/>
      <c r="SIF1639" s="35"/>
      <c r="SIG1639" s="34"/>
      <c r="SIN1639" s="35"/>
      <c r="SIO1639" s="34"/>
      <c r="SIV1639" s="35"/>
      <c r="SIW1639" s="34"/>
      <c r="SJD1639" s="35"/>
      <c r="SJE1639" s="34"/>
      <c r="SJL1639" s="35"/>
      <c r="SJM1639" s="34"/>
      <c r="SJT1639" s="35"/>
      <c r="SJU1639" s="34"/>
      <c r="SKB1639" s="35"/>
      <c r="SKC1639" s="34"/>
      <c r="SKJ1639" s="35"/>
      <c r="SKK1639" s="34"/>
      <c r="SKR1639" s="35"/>
      <c r="SKS1639" s="34"/>
      <c r="SKZ1639" s="35"/>
      <c r="SLA1639" s="34"/>
      <c r="SLH1639" s="35"/>
      <c r="SLI1639" s="34"/>
      <c r="SLP1639" s="35"/>
      <c r="SLQ1639" s="34"/>
      <c r="SLX1639" s="35"/>
      <c r="SLY1639" s="34"/>
      <c r="SMF1639" s="35"/>
      <c r="SMG1639" s="34"/>
      <c r="SMN1639" s="35"/>
      <c r="SMO1639" s="34"/>
      <c r="SMV1639" s="35"/>
      <c r="SMW1639" s="34"/>
      <c r="SND1639" s="35"/>
      <c r="SNE1639" s="34"/>
      <c r="SNL1639" s="35"/>
      <c r="SNM1639" s="34"/>
      <c r="SNT1639" s="35"/>
      <c r="SNU1639" s="34"/>
      <c r="SOB1639" s="35"/>
      <c r="SOC1639" s="34"/>
      <c r="SOJ1639" s="35"/>
      <c r="SOK1639" s="34"/>
      <c r="SOR1639" s="35"/>
      <c r="SOS1639" s="34"/>
      <c r="SOZ1639" s="35"/>
      <c r="SPA1639" s="34"/>
      <c r="SPH1639" s="35"/>
      <c r="SPI1639" s="34"/>
      <c r="SPP1639" s="35"/>
      <c r="SPQ1639" s="34"/>
      <c r="SPX1639" s="35"/>
      <c r="SPY1639" s="34"/>
      <c r="SQF1639" s="35"/>
      <c r="SQG1639" s="34"/>
      <c r="SQN1639" s="35"/>
      <c r="SQO1639" s="34"/>
      <c r="SQV1639" s="35"/>
      <c r="SQW1639" s="34"/>
      <c r="SRD1639" s="35"/>
      <c r="SRE1639" s="34"/>
      <c r="SRL1639" s="35"/>
      <c r="SRM1639" s="34"/>
      <c r="SRT1639" s="35"/>
      <c r="SRU1639" s="34"/>
      <c r="SSB1639" s="35"/>
      <c r="SSC1639" s="34"/>
      <c r="SSJ1639" s="35"/>
      <c r="SSK1639" s="34"/>
      <c r="SSR1639" s="35"/>
      <c r="SSS1639" s="34"/>
      <c r="SSZ1639" s="35"/>
      <c r="STA1639" s="34"/>
      <c r="STH1639" s="35"/>
      <c r="STI1639" s="34"/>
      <c r="STP1639" s="35"/>
      <c r="STQ1639" s="34"/>
      <c r="STX1639" s="35"/>
      <c r="STY1639" s="34"/>
      <c r="SUF1639" s="35"/>
      <c r="SUG1639" s="34"/>
      <c r="SUN1639" s="35"/>
      <c r="SUO1639" s="34"/>
      <c r="SUV1639" s="35"/>
      <c r="SUW1639" s="34"/>
      <c r="SVD1639" s="35"/>
      <c r="SVE1639" s="34"/>
      <c r="SVL1639" s="35"/>
      <c r="SVM1639" s="34"/>
      <c r="SVT1639" s="35"/>
      <c r="SVU1639" s="34"/>
      <c r="SWB1639" s="35"/>
      <c r="SWC1639" s="34"/>
      <c r="SWJ1639" s="35"/>
      <c r="SWK1639" s="34"/>
      <c r="SWR1639" s="35"/>
      <c r="SWS1639" s="34"/>
      <c r="SWZ1639" s="35"/>
      <c r="SXA1639" s="34"/>
      <c r="SXH1639" s="35"/>
      <c r="SXI1639" s="34"/>
      <c r="SXP1639" s="35"/>
      <c r="SXQ1639" s="34"/>
      <c r="SXX1639" s="35"/>
      <c r="SXY1639" s="34"/>
      <c r="SYF1639" s="35"/>
      <c r="SYG1639" s="34"/>
      <c r="SYN1639" s="35"/>
      <c r="SYO1639" s="34"/>
      <c r="SYV1639" s="35"/>
      <c r="SYW1639" s="34"/>
      <c r="SZD1639" s="35"/>
      <c r="SZE1639" s="34"/>
      <c r="SZL1639" s="35"/>
      <c r="SZM1639" s="34"/>
      <c r="SZT1639" s="35"/>
      <c r="SZU1639" s="34"/>
      <c r="TAB1639" s="35"/>
      <c r="TAC1639" s="34"/>
      <c r="TAJ1639" s="35"/>
      <c r="TAK1639" s="34"/>
      <c r="TAR1639" s="35"/>
      <c r="TAS1639" s="34"/>
      <c r="TAZ1639" s="35"/>
      <c r="TBA1639" s="34"/>
      <c r="TBH1639" s="35"/>
      <c r="TBI1639" s="34"/>
      <c r="TBP1639" s="35"/>
      <c r="TBQ1639" s="34"/>
      <c r="TBX1639" s="35"/>
      <c r="TBY1639" s="34"/>
      <c r="TCF1639" s="35"/>
      <c r="TCG1639" s="34"/>
      <c r="TCN1639" s="35"/>
      <c r="TCO1639" s="34"/>
      <c r="TCV1639" s="35"/>
      <c r="TCW1639" s="34"/>
      <c r="TDD1639" s="35"/>
      <c r="TDE1639" s="34"/>
      <c r="TDL1639" s="35"/>
      <c r="TDM1639" s="34"/>
      <c r="TDT1639" s="35"/>
      <c r="TDU1639" s="34"/>
      <c r="TEB1639" s="35"/>
      <c r="TEC1639" s="34"/>
      <c r="TEJ1639" s="35"/>
      <c r="TEK1639" s="34"/>
      <c r="TER1639" s="35"/>
      <c r="TES1639" s="34"/>
      <c r="TEZ1639" s="35"/>
      <c r="TFA1639" s="34"/>
      <c r="TFH1639" s="35"/>
      <c r="TFI1639" s="34"/>
      <c r="TFP1639" s="35"/>
      <c r="TFQ1639" s="34"/>
      <c r="TFX1639" s="35"/>
      <c r="TFY1639" s="34"/>
      <c r="TGF1639" s="35"/>
      <c r="TGG1639" s="34"/>
      <c r="TGN1639" s="35"/>
      <c r="TGO1639" s="34"/>
      <c r="TGV1639" s="35"/>
      <c r="TGW1639" s="34"/>
      <c r="THD1639" s="35"/>
      <c r="THE1639" s="34"/>
      <c r="THL1639" s="35"/>
      <c r="THM1639" s="34"/>
      <c r="THT1639" s="35"/>
      <c r="THU1639" s="34"/>
      <c r="TIB1639" s="35"/>
      <c r="TIC1639" s="34"/>
      <c r="TIJ1639" s="35"/>
      <c r="TIK1639" s="34"/>
      <c r="TIR1639" s="35"/>
      <c r="TIS1639" s="34"/>
      <c r="TIZ1639" s="35"/>
      <c r="TJA1639" s="34"/>
      <c r="TJH1639" s="35"/>
      <c r="TJI1639" s="34"/>
      <c r="TJP1639" s="35"/>
      <c r="TJQ1639" s="34"/>
      <c r="TJX1639" s="35"/>
      <c r="TJY1639" s="34"/>
      <c r="TKF1639" s="35"/>
      <c r="TKG1639" s="34"/>
      <c r="TKN1639" s="35"/>
      <c r="TKO1639" s="34"/>
      <c r="TKV1639" s="35"/>
      <c r="TKW1639" s="34"/>
      <c r="TLD1639" s="35"/>
      <c r="TLE1639" s="34"/>
      <c r="TLL1639" s="35"/>
      <c r="TLM1639" s="34"/>
      <c r="TLT1639" s="35"/>
      <c r="TLU1639" s="34"/>
      <c r="TMB1639" s="35"/>
      <c r="TMC1639" s="34"/>
      <c r="TMJ1639" s="35"/>
      <c r="TMK1639" s="34"/>
      <c r="TMR1639" s="35"/>
      <c r="TMS1639" s="34"/>
      <c r="TMZ1639" s="35"/>
      <c r="TNA1639" s="34"/>
      <c r="TNH1639" s="35"/>
      <c r="TNI1639" s="34"/>
      <c r="TNP1639" s="35"/>
      <c r="TNQ1639" s="34"/>
      <c r="TNX1639" s="35"/>
      <c r="TNY1639" s="34"/>
      <c r="TOF1639" s="35"/>
      <c r="TOG1639" s="34"/>
      <c r="TON1639" s="35"/>
      <c r="TOO1639" s="34"/>
      <c r="TOV1639" s="35"/>
      <c r="TOW1639" s="34"/>
      <c r="TPD1639" s="35"/>
      <c r="TPE1639" s="34"/>
      <c r="TPL1639" s="35"/>
      <c r="TPM1639" s="34"/>
      <c r="TPT1639" s="35"/>
      <c r="TPU1639" s="34"/>
      <c r="TQB1639" s="35"/>
      <c r="TQC1639" s="34"/>
      <c r="TQJ1639" s="35"/>
      <c r="TQK1639" s="34"/>
      <c r="TQR1639" s="35"/>
      <c r="TQS1639" s="34"/>
      <c r="TQZ1639" s="35"/>
      <c r="TRA1639" s="34"/>
      <c r="TRH1639" s="35"/>
      <c r="TRI1639" s="34"/>
      <c r="TRP1639" s="35"/>
      <c r="TRQ1639" s="34"/>
      <c r="TRX1639" s="35"/>
      <c r="TRY1639" s="34"/>
      <c r="TSF1639" s="35"/>
      <c r="TSG1639" s="34"/>
      <c r="TSN1639" s="35"/>
      <c r="TSO1639" s="34"/>
      <c r="TSV1639" s="35"/>
      <c r="TSW1639" s="34"/>
      <c r="TTD1639" s="35"/>
      <c r="TTE1639" s="34"/>
      <c r="TTL1639" s="35"/>
      <c r="TTM1639" s="34"/>
      <c r="TTT1639" s="35"/>
      <c r="TTU1639" s="34"/>
      <c r="TUB1639" s="35"/>
      <c r="TUC1639" s="34"/>
      <c r="TUJ1639" s="35"/>
      <c r="TUK1639" s="34"/>
      <c r="TUR1639" s="35"/>
      <c r="TUS1639" s="34"/>
      <c r="TUZ1639" s="35"/>
      <c r="TVA1639" s="34"/>
      <c r="TVH1639" s="35"/>
      <c r="TVI1639" s="34"/>
      <c r="TVP1639" s="35"/>
      <c r="TVQ1639" s="34"/>
      <c r="TVX1639" s="35"/>
      <c r="TVY1639" s="34"/>
      <c r="TWF1639" s="35"/>
      <c r="TWG1639" s="34"/>
      <c r="TWN1639" s="35"/>
      <c r="TWO1639" s="34"/>
      <c r="TWV1639" s="35"/>
      <c r="TWW1639" s="34"/>
      <c r="TXD1639" s="35"/>
      <c r="TXE1639" s="34"/>
      <c r="TXL1639" s="35"/>
      <c r="TXM1639" s="34"/>
      <c r="TXT1639" s="35"/>
      <c r="TXU1639" s="34"/>
      <c r="TYB1639" s="35"/>
      <c r="TYC1639" s="34"/>
      <c r="TYJ1639" s="35"/>
      <c r="TYK1639" s="34"/>
      <c r="TYR1639" s="35"/>
      <c r="TYS1639" s="34"/>
      <c r="TYZ1639" s="35"/>
      <c r="TZA1639" s="34"/>
      <c r="TZH1639" s="35"/>
      <c r="TZI1639" s="34"/>
      <c r="TZP1639" s="35"/>
      <c r="TZQ1639" s="34"/>
      <c r="TZX1639" s="35"/>
      <c r="TZY1639" s="34"/>
      <c r="UAF1639" s="35"/>
      <c r="UAG1639" s="34"/>
      <c r="UAN1639" s="35"/>
      <c r="UAO1639" s="34"/>
      <c r="UAV1639" s="35"/>
      <c r="UAW1639" s="34"/>
      <c r="UBD1639" s="35"/>
      <c r="UBE1639" s="34"/>
      <c r="UBL1639" s="35"/>
      <c r="UBM1639" s="34"/>
      <c r="UBT1639" s="35"/>
      <c r="UBU1639" s="34"/>
      <c r="UCB1639" s="35"/>
      <c r="UCC1639" s="34"/>
      <c r="UCJ1639" s="35"/>
      <c r="UCK1639" s="34"/>
      <c r="UCR1639" s="35"/>
      <c r="UCS1639" s="34"/>
      <c r="UCZ1639" s="35"/>
      <c r="UDA1639" s="34"/>
      <c r="UDH1639" s="35"/>
      <c r="UDI1639" s="34"/>
      <c r="UDP1639" s="35"/>
      <c r="UDQ1639" s="34"/>
      <c r="UDX1639" s="35"/>
      <c r="UDY1639" s="34"/>
      <c r="UEF1639" s="35"/>
      <c r="UEG1639" s="34"/>
      <c r="UEN1639" s="35"/>
      <c r="UEO1639" s="34"/>
      <c r="UEV1639" s="35"/>
      <c r="UEW1639" s="34"/>
      <c r="UFD1639" s="35"/>
      <c r="UFE1639" s="34"/>
      <c r="UFL1639" s="35"/>
      <c r="UFM1639" s="34"/>
      <c r="UFT1639" s="35"/>
      <c r="UFU1639" s="34"/>
      <c r="UGB1639" s="35"/>
      <c r="UGC1639" s="34"/>
      <c r="UGJ1639" s="35"/>
      <c r="UGK1639" s="34"/>
      <c r="UGR1639" s="35"/>
      <c r="UGS1639" s="34"/>
      <c r="UGZ1639" s="35"/>
      <c r="UHA1639" s="34"/>
      <c r="UHH1639" s="35"/>
      <c r="UHI1639" s="34"/>
      <c r="UHP1639" s="35"/>
      <c r="UHQ1639" s="34"/>
      <c r="UHX1639" s="35"/>
      <c r="UHY1639" s="34"/>
      <c r="UIF1639" s="35"/>
      <c r="UIG1639" s="34"/>
      <c r="UIN1639" s="35"/>
      <c r="UIO1639" s="34"/>
      <c r="UIV1639" s="35"/>
      <c r="UIW1639" s="34"/>
      <c r="UJD1639" s="35"/>
      <c r="UJE1639" s="34"/>
      <c r="UJL1639" s="35"/>
      <c r="UJM1639" s="34"/>
      <c r="UJT1639" s="35"/>
      <c r="UJU1639" s="34"/>
      <c r="UKB1639" s="35"/>
      <c r="UKC1639" s="34"/>
      <c r="UKJ1639" s="35"/>
      <c r="UKK1639" s="34"/>
      <c r="UKR1639" s="35"/>
      <c r="UKS1639" s="34"/>
      <c r="UKZ1639" s="35"/>
      <c r="ULA1639" s="34"/>
      <c r="ULH1639" s="35"/>
      <c r="ULI1639" s="34"/>
      <c r="ULP1639" s="35"/>
      <c r="ULQ1639" s="34"/>
      <c r="ULX1639" s="35"/>
      <c r="ULY1639" s="34"/>
      <c r="UMF1639" s="35"/>
      <c r="UMG1639" s="34"/>
      <c r="UMN1639" s="35"/>
      <c r="UMO1639" s="34"/>
      <c r="UMV1639" s="35"/>
      <c r="UMW1639" s="34"/>
      <c r="UND1639" s="35"/>
      <c r="UNE1639" s="34"/>
      <c r="UNL1639" s="35"/>
      <c r="UNM1639" s="34"/>
      <c r="UNT1639" s="35"/>
      <c r="UNU1639" s="34"/>
      <c r="UOB1639" s="35"/>
      <c r="UOC1639" s="34"/>
      <c r="UOJ1639" s="35"/>
      <c r="UOK1639" s="34"/>
      <c r="UOR1639" s="35"/>
      <c r="UOS1639" s="34"/>
      <c r="UOZ1639" s="35"/>
      <c r="UPA1639" s="34"/>
      <c r="UPH1639" s="35"/>
      <c r="UPI1639" s="34"/>
      <c r="UPP1639" s="35"/>
      <c r="UPQ1639" s="34"/>
      <c r="UPX1639" s="35"/>
      <c r="UPY1639" s="34"/>
      <c r="UQF1639" s="35"/>
      <c r="UQG1639" s="34"/>
      <c r="UQN1639" s="35"/>
      <c r="UQO1639" s="34"/>
      <c r="UQV1639" s="35"/>
      <c r="UQW1639" s="34"/>
      <c r="URD1639" s="35"/>
      <c r="URE1639" s="34"/>
      <c r="URL1639" s="35"/>
      <c r="URM1639" s="34"/>
      <c r="URT1639" s="35"/>
      <c r="URU1639" s="34"/>
      <c r="USB1639" s="35"/>
      <c r="USC1639" s="34"/>
      <c r="USJ1639" s="35"/>
      <c r="USK1639" s="34"/>
      <c r="USR1639" s="35"/>
      <c r="USS1639" s="34"/>
      <c r="USZ1639" s="35"/>
      <c r="UTA1639" s="34"/>
      <c r="UTH1639" s="35"/>
      <c r="UTI1639" s="34"/>
      <c r="UTP1639" s="35"/>
      <c r="UTQ1639" s="34"/>
      <c r="UTX1639" s="35"/>
      <c r="UTY1639" s="34"/>
      <c r="UUF1639" s="35"/>
      <c r="UUG1639" s="34"/>
      <c r="UUN1639" s="35"/>
      <c r="UUO1639" s="34"/>
      <c r="UUV1639" s="35"/>
      <c r="UUW1639" s="34"/>
      <c r="UVD1639" s="35"/>
      <c r="UVE1639" s="34"/>
      <c r="UVL1639" s="35"/>
      <c r="UVM1639" s="34"/>
      <c r="UVT1639" s="35"/>
      <c r="UVU1639" s="34"/>
      <c r="UWB1639" s="35"/>
      <c r="UWC1639" s="34"/>
      <c r="UWJ1639" s="35"/>
      <c r="UWK1639" s="34"/>
      <c r="UWR1639" s="35"/>
      <c r="UWS1639" s="34"/>
      <c r="UWZ1639" s="35"/>
      <c r="UXA1639" s="34"/>
      <c r="UXH1639" s="35"/>
      <c r="UXI1639" s="34"/>
      <c r="UXP1639" s="35"/>
      <c r="UXQ1639" s="34"/>
      <c r="UXX1639" s="35"/>
      <c r="UXY1639" s="34"/>
      <c r="UYF1639" s="35"/>
      <c r="UYG1639" s="34"/>
      <c r="UYN1639" s="35"/>
      <c r="UYO1639" s="34"/>
      <c r="UYV1639" s="35"/>
      <c r="UYW1639" s="34"/>
      <c r="UZD1639" s="35"/>
      <c r="UZE1639" s="34"/>
      <c r="UZL1639" s="35"/>
      <c r="UZM1639" s="34"/>
      <c r="UZT1639" s="35"/>
      <c r="UZU1639" s="34"/>
      <c r="VAB1639" s="35"/>
      <c r="VAC1639" s="34"/>
      <c r="VAJ1639" s="35"/>
      <c r="VAK1639" s="34"/>
      <c r="VAR1639" s="35"/>
      <c r="VAS1639" s="34"/>
      <c r="VAZ1639" s="35"/>
      <c r="VBA1639" s="34"/>
      <c r="VBH1639" s="35"/>
      <c r="VBI1639" s="34"/>
      <c r="VBP1639" s="35"/>
      <c r="VBQ1639" s="34"/>
      <c r="VBX1639" s="35"/>
      <c r="VBY1639" s="34"/>
      <c r="VCF1639" s="35"/>
      <c r="VCG1639" s="34"/>
      <c r="VCN1639" s="35"/>
      <c r="VCO1639" s="34"/>
      <c r="VCV1639" s="35"/>
      <c r="VCW1639" s="34"/>
      <c r="VDD1639" s="35"/>
      <c r="VDE1639" s="34"/>
      <c r="VDL1639" s="35"/>
      <c r="VDM1639" s="34"/>
      <c r="VDT1639" s="35"/>
      <c r="VDU1639" s="34"/>
      <c r="VEB1639" s="35"/>
      <c r="VEC1639" s="34"/>
      <c r="VEJ1639" s="35"/>
      <c r="VEK1639" s="34"/>
      <c r="VER1639" s="35"/>
      <c r="VES1639" s="34"/>
      <c r="VEZ1639" s="35"/>
      <c r="VFA1639" s="34"/>
      <c r="VFH1639" s="35"/>
      <c r="VFI1639" s="34"/>
      <c r="VFP1639" s="35"/>
      <c r="VFQ1639" s="34"/>
      <c r="VFX1639" s="35"/>
      <c r="VFY1639" s="34"/>
      <c r="VGF1639" s="35"/>
      <c r="VGG1639" s="34"/>
      <c r="VGN1639" s="35"/>
      <c r="VGO1639" s="34"/>
      <c r="VGV1639" s="35"/>
      <c r="VGW1639" s="34"/>
      <c r="VHD1639" s="35"/>
      <c r="VHE1639" s="34"/>
      <c r="VHL1639" s="35"/>
      <c r="VHM1639" s="34"/>
      <c r="VHT1639" s="35"/>
      <c r="VHU1639" s="34"/>
      <c r="VIB1639" s="35"/>
      <c r="VIC1639" s="34"/>
      <c r="VIJ1639" s="35"/>
      <c r="VIK1639" s="34"/>
      <c r="VIR1639" s="35"/>
      <c r="VIS1639" s="34"/>
      <c r="VIZ1639" s="35"/>
      <c r="VJA1639" s="34"/>
      <c r="VJH1639" s="35"/>
      <c r="VJI1639" s="34"/>
      <c r="VJP1639" s="35"/>
      <c r="VJQ1639" s="34"/>
      <c r="VJX1639" s="35"/>
      <c r="VJY1639" s="34"/>
      <c r="VKF1639" s="35"/>
      <c r="VKG1639" s="34"/>
      <c r="VKN1639" s="35"/>
      <c r="VKO1639" s="34"/>
      <c r="VKV1639" s="35"/>
      <c r="VKW1639" s="34"/>
      <c r="VLD1639" s="35"/>
      <c r="VLE1639" s="34"/>
      <c r="VLL1639" s="35"/>
      <c r="VLM1639" s="34"/>
      <c r="VLT1639" s="35"/>
      <c r="VLU1639" s="34"/>
      <c r="VMB1639" s="35"/>
      <c r="VMC1639" s="34"/>
      <c r="VMJ1639" s="35"/>
      <c r="VMK1639" s="34"/>
      <c r="VMR1639" s="35"/>
      <c r="VMS1639" s="34"/>
      <c r="VMZ1639" s="35"/>
      <c r="VNA1639" s="34"/>
      <c r="VNH1639" s="35"/>
      <c r="VNI1639" s="34"/>
      <c r="VNP1639" s="35"/>
      <c r="VNQ1639" s="34"/>
      <c r="VNX1639" s="35"/>
      <c r="VNY1639" s="34"/>
      <c r="VOF1639" s="35"/>
      <c r="VOG1639" s="34"/>
      <c r="VON1639" s="35"/>
      <c r="VOO1639" s="34"/>
      <c r="VOV1639" s="35"/>
      <c r="VOW1639" s="34"/>
      <c r="VPD1639" s="35"/>
      <c r="VPE1639" s="34"/>
      <c r="VPL1639" s="35"/>
      <c r="VPM1639" s="34"/>
      <c r="VPT1639" s="35"/>
      <c r="VPU1639" s="34"/>
      <c r="VQB1639" s="35"/>
      <c r="VQC1639" s="34"/>
      <c r="VQJ1639" s="35"/>
      <c r="VQK1639" s="34"/>
      <c r="VQR1639" s="35"/>
      <c r="VQS1639" s="34"/>
      <c r="VQZ1639" s="35"/>
      <c r="VRA1639" s="34"/>
      <c r="VRH1639" s="35"/>
      <c r="VRI1639" s="34"/>
      <c r="VRP1639" s="35"/>
      <c r="VRQ1639" s="34"/>
      <c r="VRX1639" s="35"/>
      <c r="VRY1639" s="34"/>
      <c r="VSF1639" s="35"/>
      <c r="VSG1639" s="34"/>
      <c r="VSN1639" s="35"/>
      <c r="VSO1639" s="34"/>
      <c r="VSV1639" s="35"/>
      <c r="VSW1639" s="34"/>
      <c r="VTD1639" s="35"/>
      <c r="VTE1639" s="34"/>
      <c r="VTL1639" s="35"/>
      <c r="VTM1639" s="34"/>
      <c r="VTT1639" s="35"/>
      <c r="VTU1639" s="34"/>
      <c r="VUB1639" s="35"/>
      <c r="VUC1639" s="34"/>
      <c r="VUJ1639" s="35"/>
      <c r="VUK1639" s="34"/>
      <c r="VUR1639" s="35"/>
      <c r="VUS1639" s="34"/>
      <c r="VUZ1639" s="35"/>
      <c r="VVA1639" s="34"/>
      <c r="VVH1639" s="35"/>
      <c r="VVI1639" s="34"/>
      <c r="VVP1639" s="35"/>
      <c r="VVQ1639" s="34"/>
      <c r="VVX1639" s="35"/>
      <c r="VVY1639" s="34"/>
      <c r="VWF1639" s="35"/>
      <c r="VWG1639" s="34"/>
      <c r="VWN1639" s="35"/>
      <c r="VWO1639" s="34"/>
      <c r="VWV1639" s="35"/>
      <c r="VWW1639" s="34"/>
      <c r="VXD1639" s="35"/>
      <c r="VXE1639" s="34"/>
      <c r="VXL1639" s="35"/>
      <c r="VXM1639" s="34"/>
      <c r="VXT1639" s="35"/>
      <c r="VXU1639" s="34"/>
      <c r="VYB1639" s="35"/>
      <c r="VYC1639" s="34"/>
      <c r="VYJ1639" s="35"/>
      <c r="VYK1639" s="34"/>
      <c r="VYR1639" s="35"/>
      <c r="VYS1639" s="34"/>
      <c r="VYZ1639" s="35"/>
      <c r="VZA1639" s="34"/>
      <c r="VZH1639" s="35"/>
      <c r="VZI1639" s="34"/>
      <c r="VZP1639" s="35"/>
      <c r="VZQ1639" s="34"/>
      <c r="VZX1639" s="35"/>
      <c r="VZY1639" s="34"/>
      <c r="WAF1639" s="35"/>
      <c r="WAG1639" s="34"/>
      <c r="WAN1639" s="35"/>
      <c r="WAO1639" s="34"/>
      <c r="WAV1639" s="35"/>
      <c r="WAW1639" s="34"/>
      <c r="WBD1639" s="35"/>
      <c r="WBE1639" s="34"/>
      <c r="WBL1639" s="35"/>
      <c r="WBM1639" s="34"/>
      <c r="WBT1639" s="35"/>
      <c r="WBU1639" s="34"/>
      <c r="WCB1639" s="35"/>
      <c r="WCC1639" s="34"/>
      <c r="WCJ1639" s="35"/>
      <c r="WCK1639" s="34"/>
      <c r="WCR1639" s="35"/>
      <c r="WCS1639" s="34"/>
      <c r="WCZ1639" s="35"/>
      <c r="WDA1639" s="34"/>
      <c r="WDH1639" s="35"/>
      <c r="WDI1639" s="34"/>
      <c r="WDP1639" s="35"/>
      <c r="WDQ1639" s="34"/>
      <c r="WDX1639" s="35"/>
      <c r="WDY1639" s="34"/>
      <c r="WEF1639" s="35"/>
      <c r="WEG1639" s="34"/>
      <c r="WEN1639" s="35"/>
      <c r="WEO1639" s="34"/>
      <c r="WEV1639" s="35"/>
      <c r="WEW1639" s="34"/>
      <c r="WFD1639" s="35"/>
      <c r="WFE1639" s="34"/>
      <c r="WFL1639" s="35"/>
      <c r="WFM1639" s="34"/>
      <c r="WFT1639" s="35"/>
      <c r="WFU1639" s="34"/>
      <c r="WGB1639" s="35"/>
      <c r="WGC1639" s="34"/>
      <c r="WGJ1639" s="35"/>
      <c r="WGK1639" s="34"/>
      <c r="WGR1639" s="35"/>
      <c r="WGS1639" s="34"/>
      <c r="WGZ1639" s="35"/>
      <c r="WHA1639" s="34"/>
      <c r="WHH1639" s="35"/>
      <c r="WHI1639" s="34"/>
      <c r="WHP1639" s="35"/>
      <c r="WHQ1639" s="34"/>
      <c r="WHX1639" s="35"/>
      <c r="WHY1639" s="34"/>
      <c r="WIF1639" s="35"/>
      <c r="WIG1639" s="34"/>
      <c r="WIN1639" s="35"/>
      <c r="WIO1639" s="34"/>
      <c r="WIV1639" s="35"/>
      <c r="WIW1639" s="34"/>
      <c r="WJD1639" s="35"/>
      <c r="WJE1639" s="34"/>
      <c r="WJL1639" s="35"/>
      <c r="WJM1639" s="34"/>
      <c r="WJT1639" s="35"/>
      <c r="WJU1639" s="34"/>
      <c r="WKB1639" s="35"/>
      <c r="WKC1639" s="34"/>
      <c r="WKJ1639" s="35"/>
      <c r="WKK1639" s="34"/>
      <c r="WKR1639" s="35"/>
      <c r="WKS1639" s="34"/>
      <c r="WKZ1639" s="35"/>
      <c r="WLA1639" s="34"/>
      <c r="WLH1639" s="35"/>
      <c r="WLI1639" s="34"/>
      <c r="WLP1639" s="35"/>
      <c r="WLQ1639" s="34"/>
      <c r="WLX1639" s="35"/>
      <c r="WLY1639" s="34"/>
      <c r="WMF1639" s="35"/>
      <c r="WMG1639" s="34"/>
      <c r="WMN1639" s="35"/>
      <c r="WMO1639" s="34"/>
      <c r="WMV1639" s="35"/>
      <c r="WMW1639" s="34"/>
      <c r="WND1639" s="35"/>
      <c r="WNE1639" s="34"/>
      <c r="WNL1639" s="35"/>
      <c r="WNM1639" s="34"/>
      <c r="WNT1639" s="35"/>
      <c r="WNU1639" s="34"/>
      <c r="WOB1639" s="35"/>
      <c r="WOC1639" s="34"/>
      <c r="WOJ1639" s="35"/>
      <c r="WOK1639" s="34"/>
      <c r="WOR1639" s="35"/>
      <c r="WOS1639" s="34"/>
      <c r="WOZ1639" s="35"/>
      <c r="WPA1639" s="34"/>
      <c r="WPH1639" s="35"/>
      <c r="WPI1639" s="34"/>
      <c r="WPP1639" s="35"/>
      <c r="WPQ1639" s="34"/>
      <c r="WPX1639" s="35"/>
      <c r="WPY1639" s="34"/>
      <c r="WQF1639" s="35"/>
      <c r="WQG1639" s="34"/>
      <c r="WQN1639" s="35"/>
      <c r="WQO1639" s="34"/>
      <c r="WQV1639" s="35"/>
      <c r="WQW1639" s="34"/>
      <c r="WRD1639" s="35"/>
      <c r="WRE1639" s="34"/>
      <c r="WRL1639" s="35"/>
      <c r="WRM1639" s="34"/>
      <c r="WRT1639" s="35"/>
      <c r="WRU1639" s="34"/>
      <c r="WSB1639" s="35"/>
      <c r="WSC1639" s="34"/>
      <c r="WSJ1639" s="35"/>
      <c r="WSK1639" s="34"/>
      <c r="WSR1639" s="35"/>
      <c r="WSS1639" s="34"/>
      <c r="WSZ1639" s="35"/>
      <c r="WTA1639" s="34"/>
      <c r="WTH1639" s="35"/>
      <c r="WTI1639" s="34"/>
      <c r="WTP1639" s="35"/>
      <c r="WTQ1639" s="34"/>
      <c r="WTX1639" s="35"/>
      <c r="WTY1639" s="34"/>
      <c r="WUF1639" s="35"/>
      <c r="WUG1639" s="34"/>
      <c r="WUN1639" s="35"/>
      <c r="WUO1639" s="34"/>
      <c r="WUV1639" s="35"/>
      <c r="WUW1639" s="34"/>
      <c r="WVD1639" s="35"/>
      <c r="WVE1639" s="34"/>
      <c r="WVL1639" s="35"/>
      <c r="WVM1639" s="34"/>
      <c r="WVT1639" s="35"/>
      <c r="WVU1639" s="34"/>
      <c r="WWB1639" s="35"/>
      <c r="WWC1639" s="34"/>
      <c r="WWJ1639" s="35"/>
      <c r="WWK1639" s="34"/>
      <c r="WWR1639" s="35"/>
      <c r="WWS1639" s="34"/>
      <c r="WWZ1639" s="35"/>
      <c r="WXA1639" s="34"/>
      <c r="WXH1639" s="35"/>
      <c r="WXI1639" s="34"/>
      <c r="WXP1639" s="35"/>
      <c r="WXQ1639" s="34"/>
      <c r="WXX1639" s="35"/>
      <c r="WXY1639" s="34"/>
      <c r="WYF1639" s="35"/>
      <c r="WYG1639" s="34"/>
      <c r="WYN1639" s="35"/>
      <c r="WYO1639" s="34"/>
      <c r="WYV1639" s="35"/>
      <c r="WYW1639" s="34"/>
      <c r="WZD1639" s="35"/>
      <c r="WZE1639" s="34"/>
      <c r="WZL1639" s="35"/>
      <c r="WZM1639" s="34"/>
      <c r="WZT1639" s="35"/>
      <c r="WZU1639" s="34"/>
      <c r="XAB1639" s="35"/>
      <c r="XAC1639" s="34"/>
      <c r="XAJ1639" s="35"/>
      <c r="XAK1639" s="34"/>
      <c r="XAR1639" s="35"/>
      <c r="XAS1639" s="34"/>
      <c r="XAZ1639" s="35"/>
      <c r="XBA1639" s="34"/>
      <c r="XBH1639" s="35"/>
      <c r="XBI1639" s="34"/>
      <c r="XBP1639" s="35"/>
      <c r="XBQ1639" s="34"/>
      <c r="XBX1639" s="35"/>
      <c r="XBY1639" s="34"/>
      <c r="XCF1639" s="35"/>
      <c r="XCG1639" s="34"/>
      <c r="XCN1639" s="35"/>
      <c r="XCO1639" s="34"/>
      <c r="XCV1639" s="35"/>
      <c r="XCW1639" s="34"/>
      <c r="XDD1639" s="35"/>
      <c r="XDE1639" s="34"/>
      <c r="XDL1639" s="35"/>
      <c r="XDM1639" s="34"/>
      <c r="XDT1639" s="35"/>
      <c r="XDU1639" s="34"/>
      <c r="XEB1639" s="35"/>
      <c r="XEC1639" s="34"/>
      <c r="XEJ1639" s="35"/>
      <c r="XEK1639" s="34"/>
      <c r="XER1639" s="35"/>
      <c r="XES1639" s="34"/>
      <c r="XEZ1639" s="35"/>
      <c r="XFA1639" s="34"/>
    </row>
    <row r="1640" spans="1:1021 1028:2045 2052:3069 3076:4093 4100:5117 5124:6141 6148:7165 7172:8189 8196:9213 9220:10237 10244:11261 11268:12285 12292:13309 13316:14333 14340:15357 15364:16381" x14ac:dyDescent="0.25">
      <c r="A1640" t="s">
        <v>484</v>
      </c>
      <c r="B1640" t="s">
        <v>471</v>
      </c>
      <c r="C1640">
        <v>339</v>
      </c>
      <c r="D1640">
        <v>339</v>
      </c>
      <c r="E1640" s="35">
        <v>1</v>
      </c>
      <c r="F1640" s="34">
        <v>1.9999999999999999E-88</v>
      </c>
      <c r="G1640">
        <v>85.76</v>
      </c>
      <c r="H1640">
        <v>1681</v>
      </c>
      <c r="I1640" t="str">
        <f>HYPERLINK("https://www.ncbi.nlm.nih.gov/nucleotide/MK547149.1?report=genbank&amp;log$=nucltop&amp;blast_rank=38&amp;RID=XE6RV0D8013","MK547149.1")</f>
        <v>MK547149.1</v>
      </c>
      <c r="L1640" s="35"/>
      <c r="M1640" s="34"/>
      <c r="T1640" s="35"/>
      <c r="U1640" s="34"/>
      <c r="AB1640" s="35"/>
      <c r="AC1640" s="34"/>
      <c r="AJ1640" s="35"/>
      <c r="AK1640" s="34"/>
      <c r="AR1640" s="35"/>
      <c r="AS1640" s="34"/>
      <c r="AZ1640" s="35"/>
      <c r="BA1640" s="34"/>
      <c r="BH1640" s="35"/>
      <c r="BI1640" s="34"/>
      <c r="BP1640" s="35"/>
      <c r="BQ1640" s="34"/>
      <c r="BX1640" s="35"/>
      <c r="BY1640" s="34"/>
      <c r="CF1640" s="35"/>
      <c r="CG1640" s="34"/>
      <c r="CN1640" s="35"/>
      <c r="CO1640" s="34"/>
      <c r="CV1640" s="35"/>
      <c r="CW1640" s="34"/>
      <c r="DD1640" s="35"/>
      <c r="DE1640" s="34"/>
      <c r="DL1640" s="35"/>
      <c r="DM1640" s="34"/>
      <c r="DT1640" s="35"/>
      <c r="DU1640" s="34"/>
      <c r="EB1640" s="35"/>
      <c r="EC1640" s="34"/>
      <c r="EJ1640" s="35"/>
      <c r="EK1640" s="34"/>
      <c r="ER1640" s="35"/>
      <c r="ES1640" s="34"/>
      <c r="EZ1640" s="35"/>
      <c r="FA1640" s="34"/>
      <c r="FH1640" s="35"/>
      <c r="FI1640" s="34"/>
      <c r="FP1640" s="35"/>
      <c r="FQ1640" s="34"/>
      <c r="FX1640" s="35"/>
      <c r="FY1640" s="34"/>
      <c r="GF1640" s="35"/>
      <c r="GG1640" s="34"/>
      <c r="GN1640" s="35"/>
      <c r="GO1640" s="34"/>
      <c r="GV1640" s="35"/>
      <c r="GW1640" s="34"/>
      <c r="HD1640" s="35"/>
      <c r="HE1640" s="34"/>
      <c r="HL1640" s="35"/>
      <c r="HM1640" s="34"/>
      <c r="HT1640" s="35"/>
      <c r="HU1640" s="34"/>
      <c r="IB1640" s="35"/>
      <c r="IC1640" s="34"/>
      <c r="IJ1640" s="35"/>
      <c r="IK1640" s="34"/>
      <c r="IR1640" s="35"/>
      <c r="IS1640" s="34"/>
      <c r="IZ1640" s="35"/>
      <c r="JA1640" s="34"/>
      <c r="JH1640" s="35"/>
      <c r="JI1640" s="34"/>
      <c r="JP1640" s="35"/>
      <c r="JQ1640" s="34"/>
      <c r="JX1640" s="35"/>
      <c r="JY1640" s="34"/>
      <c r="KF1640" s="35"/>
      <c r="KG1640" s="34"/>
      <c r="KN1640" s="35"/>
      <c r="KO1640" s="34"/>
      <c r="KV1640" s="35"/>
      <c r="KW1640" s="34"/>
      <c r="LD1640" s="35"/>
      <c r="LE1640" s="34"/>
      <c r="LL1640" s="35"/>
      <c r="LM1640" s="34"/>
      <c r="LT1640" s="35"/>
      <c r="LU1640" s="34"/>
      <c r="MB1640" s="35"/>
      <c r="MC1640" s="34"/>
      <c r="MJ1640" s="35"/>
      <c r="MK1640" s="34"/>
      <c r="MR1640" s="35"/>
      <c r="MS1640" s="34"/>
      <c r="MZ1640" s="35"/>
      <c r="NA1640" s="34"/>
      <c r="NH1640" s="35"/>
      <c r="NI1640" s="34"/>
      <c r="NP1640" s="35"/>
      <c r="NQ1640" s="34"/>
      <c r="NX1640" s="35"/>
      <c r="NY1640" s="34"/>
      <c r="OF1640" s="35"/>
      <c r="OG1640" s="34"/>
      <c r="ON1640" s="35"/>
      <c r="OO1640" s="34"/>
      <c r="OV1640" s="35"/>
      <c r="OW1640" s="34"/>
      <c r="PD1640" s="35"/>
      <c r="PE1640" s="34"/>
      <c r="PL1640" s="35"/>
      <c r="PM1640" s="34"/>
      <c r="PT1640" s="35"/>
      <c r="PU1640" s="34"/>
      <c r="QB1640" s="35"/>
      <c r="QC1640" s="34"/>
      <c r="QJ1640" s="35"/>
      <c r="QK1640" s="34"/>
      <c r="QR1640" s="35"/>
      <c r="QS1640" s="34"/>
      <c r="QZ1640" s="35"/>
      <c r="RA1640" s="34"/>
      <c r="RH1640" s="35"/>
      <c r="RI1640" s="34"/>
      <c r="RP1640" s="35"/>
      <c r="RQ1640" s="34"/>
      <c r="RX1640" s="35"/>
      <c r="RY1640" s="34"/>
      <c r="SF1640" s="35"/>
      <c r="SG1640" s="34"/>
      <c r="SN1640" s="35"/>
      <c r="SO1640" s="34"/>
      <c r="SV1640" s="35"/>
      <c r="SW1640" s="34"/>
      <c r="TD1640" s="35"/>
      <c r="TE1640" s="34"/>
      <c r="TL1640" s="35"/>
      <c r="TM1640" s="34"/>
      <c r="TT1640" s="35"/>
      <c r="TU1640" s="34"/>
      <c r="UB1640" s="35"/>
      <c r="UC1640" s="34"/>
      <c r="UJ1640" s="35"/>
      <c r="UK1640" s="34"/>
      <c r="UR1640" s="35"/>
      <c r="US1640" s="34"/>
      <c r="UZ1640" s="35"/>
      <c r="VA1640" s="34"/>
      <c r="VH1640" s="35"/>
      <c r="VI1640" s="34"/>
      <c r="VP1640" s="35"/>
      <c r="VQ1640" s="34"/>
      <c r="VX1640" s="35"/>
      <c r="VY1640" s="34"/>
      <c r="WF1640" s="35"/>
      <c r="WG1640" s="34"/>
      <c r="WN1640" s="35"/>
      <c r="WO1640" s="34"/>
      <c r="WV1640" s="35"/>
      <c r="WW1640" s="34"/>
      <c r="XD1640" s="35"/>
      <c r="XE1640" s="34"/>
      <c r="XL1640" s="35"/>
      <c r="XM1640" s="34"/>
      <c r="XT1640" s="35"/>
      <c r="XU1640" s="34"/>
      <c r="YB1640" s="35"/>
      <c r="YC1640" s="34"/>
      <c r="YJ1640" s="35"/>
      <c r="YK1640" s="34"/>
      <c r="YR1640" s="35"/>
      <c r="YS1640" s="34"/>
      <c r="YZ1640" s="35"/>
      <c r="ZA1640" s="34"/>
      <c r="ZH1640" s="35"/>
      <c r="ZI1640" s="34"/>
      <c r="ZP1640" s="35"/>
      <c r="ZQ1640" s="34"/>
      <c r="ZX1640" s="35"/>
      <c r="ZY1640" s="34"/>
      <c r="AAF1640" s="35"/>
      <c r="AAG1640" s="34"/>
      <c r="AAN1640" s="35"/>
      <c r="AAO1640" s="34"/>
      <c r="AAV1640" s="35"/>
      <c r="AAW1640" s="34"/>
      <c r="ABD1640" s="35"/>
      <c r="ABE1640" s="34"/>
      <c r="ABL1640" s="35"/>
      <c r="ABM1640" s="34"/>
      <c r="ABT1640" s="35"/>
      <c r="ABU1640" s="34"/>
      <c r="ACB1640" s="35"/>
      <c r="ACC1640" s="34"/>
      <c r="ACJ1640" s="35"/>
      <c r="ACK1640" s="34"/>
      <c r="ACR1640" s="35"/>
      <c r="ACS1640" s="34"/>
      <c r="ACZ1640" s="35"/>
      <c r="ADA1640" s="34"/>
      <c r="ADH1640" s="35"/>
      <c r="ADI1640" s="34"/>
      <c r="ADP1640" s="35"/>
      <c r="ADQ1640" s="34"/>
      <c r="ADX1640" s="35"/>
      <c r="ADY1640" s="34"/>
      <c r="AEF1640" s="35"/>
      <c r="AEG1640" s="34"/>
      <c r="AEN1640" s="35"/>
      <c r="AEO1640" s="34"/>
      <c r="AEV1640" s="35"/>
      <c r="AEW1640" s="34"/>
      <c r="AFD1640" s="35"/>
      <c r="AFE1640" s="34"/>
      <c r="AFL1640" s="35"/>
      <c r="AFM1640" s="34"/>
      <c r="AFT1640" s="35"/>
      <c r="AFU1640" s="34"/>
      <c r="AGB1640" s="35"/>
      <c r="AGC1640" s="34"/>
      <c r="AGJ1640" s="35"/>
      <c r="AGK1640" s="34"/>
      <c r="AGR1640" s="35"/>
      <c r="AGS1640" s="34"/>
      <c r="AGZ1640" s="35"/>
      <c r="AHA1640" s="34"/>
      <c r="AHH1640" s="35"/>
      <c r="AHI1640" s="34"/>
      <c r="AHP1640" s="35"/>
      <c r="AHQ1640" s="34"/>
      <c r="AHX1640" s="35"/>
      <c r="AHY1640" s="34"/>
      <c r="AIF1640" s="35"/>
      <c r="AIG1640" s="34"/>
      <c r="AIN1640" s="35"/>
      <c r="AIO1640" s="34"/>
      <c r="AIV1640" s="35"/>
      <c r="AIW1640" s="34"/>
      <c r="AJD1640" s="35"/>
      <c r="AJE1640" s="34"/>
      <c r="AJL1640" s="35"/>
      <c r="AJM1640" s="34"/>
      <c r="AJT1640" s="35"/>
      <c r="AJU1640" s="34"/>
      <c r="AKB1640" s="35"/>
      <c r="AKC1640" s="34"/>
      <c r="AKJ1640" s="35"/>
      <c r="AKK1640" s="34"/>
      <c r="AKR1640" s="35"/>
      <c r="AKS1640" s="34"/>
      <c r="AKZ1640" s="35"/>
      <c r="ALA1640" s="34"/>
      <c r="ALH1640" s="35"/>
      <c r="ALI1640" s="34"/>
      <c r="ALP1640" s="35"/>
      <c r="ALQ1640" s="34"/>
      <c r="ALX1640" s="35"/>
      <c r="ALY1640" s="34"/>
      <c r="AMF1640" s="35"/>
      <c r="AMG1640" s="34"/>
      <c r="AMN1640" s="35"/>
      <c r="AMO1640" s="34"/>
      <c r="AMV1640" s="35"/>
      <c r="AMW1640" s="34"/>
      <c r="AND1640" s="35"/>
      <c r="ANE1640" s="34"/>
      <c r="ANL1640" s="35"/>
      <c r="ANM1640" s="34"/>
      <c r="ANT1640" s="35"/>
      <c r="ANU1640" s="34"/>
      <c r="AOB1640" s="35"/>
      <c r="AOC1640" s="34"/>
      <c r="AOJ1640" s="35"/>
      <c r="AOK1640" s="34"/>
      <c r="AOR1640" s="35"/>
      <c r="AOS1640" s="34"/>
      <c r="AOZ1640" s="35"/>
      <c r="APA1640" s="34"/>
      <c r="APH1640" s="35"/>
      <c r="API1640" s="34"/>
      <c r="APP1640" s="35"/>
      <c r="APQ1640" s="34"/>
      <c r="APX1640" s="35"/>
      <c r="APY1640" s="34"/>
      <c r="AQF1640" s="35"/>
      <c r="AQG1640" s="34"/>
      <c r="AQN1640" s="35"/>
      <c r="AQO1640" s="34"/>
      <c r="AQV1640" s="35"/>
      <c r="AQW1640" s="34"/>
      <c r="ARD1640" s="35"/>
      <c r="ARE1640" s="34"/>
      <c r="ARL1640" s="35"/>
      <c r="ARM1640" s="34"/>
      <c r="ART1640" s="35"/>
      <c r="ARU1640" s="34"/>
      <c r="ASB1640" s="35"/>
      <c r="ASC1640" s="34"/>
      <c r="ASJ1640" s="35"/>
      <c r="ASK1640" s="34"/>
      <c r="ASR1640" s="35"/>
      <c r="ASS1640" s="34"/>
      <c r="ASZ1640" s="35"/>
      <c r="ATA1640" s="34"/>
      <c r="ATH1640" s="35"/>
      <c r="ATI1640" s="34"/>
      <c r="ATP1640" s="35"/>
      <c r="ATQ1640" s="34"/>
      <c r="ATX1640" s="35"/>
      <c r="ATY1640" s="34"/>
      <c r="AUF1640" s="35"/>
      <c r="AUG1640" s="34"/>
      <c r="AUN1640" s="35"/>
      <c r="AUO1640" s="34"/>
      <c r="AUV1640" s="35"/>
      <c r="AUW1640" s="34"/>
      <c r="AVD1640" s="35"/>
      <c r="AVE1640" s="34"/>
      <c r="AVL1640" s="35"/>
      <c r="AVM1640" s="34"/>
      <c r="AVT1640" s="35"/>
      <c r="AVU1640" s="34"/>
      <c r="AWB1640" s="35"/>
      <c r="AWC1640" s="34"/>
      <c r="AWJ1640" s="35"/>
      <c r="AWK1640" s="34"/>
      <c r="AWR1640" s="35"/>
      <c r="AWS1640" s="34"/>
      <c r="AWZ1640" s="35"/>
      <c r="AXA1640" s="34"/>
      <c r="AXH1640" s="35"/>
      <c r="AXI1640" s="34"/>
      <c r="AXP1640" s="35"/>
      <c r="AXQ1640" s="34"/>
      <c r="AXX1640" s="35"/>
      <c r="AXY1640" s="34"/>
      <c r="AYF1640" s="35"/>
      <c r="AYG1640" s="34"/>
      <c r="AYN1640" s="35"/>
      <c r="AYO1640" s="34"/>
      <c r="AYV1640" s="35"/>
      <c r="AYW1640" s="34"/>
      <c r="AZD1640" s="35"/>
      <c r="AZE1640" s="34"/>
      <c r="AZL1640" s="35"/>
      <c r="AZM1640" s="34"/>
      <c r="AZT1640" s="35"/>
      <c r="AZU1640" s="34"/>
      <c r="BAB1640" s="35"/>
      <c r="BAC1640" s="34"/>
      <c r="BAJ1640" s="35"/>
      <c r="BAK1640" s="34"/>
      <c r="BAR1640" s="35"/>
      <c r="BAS1640" s="34"/>
      <c r="BAZ1640" s="35"/>
      <c r="BBA1640" s="34"/>
      <c r="BBH1640" s="35"/>
      <c r="BBI1640" s="34"/>
      <c r="BBP1640" s="35"/>
      <c r="BBQ1640" s="34"/>
      <c r="BBX1640" s="35"/>
      <c r="BBY1640" s="34"/>
      <c r="BCF1640" s="35"/>
      <c r="BCG1640" s="34"/>
      <c r="BCN1640" s="35"/>
      <c r="BCO1640" s="34"/>
      <c r="BCV1640" s="35"/>
      <c r="BCW1640" s="34"/>
      <c r="BDD1640" s="35"/>
      <c r="BDE1640" s="34"/>
      <c r="BDL1640" s="35"/>
      <c r="BDM1640" s="34"/>
      <c r="BDT1640" s="35"/>
      <c r="BDU1640" s="34"/>
      <c r="BEB1640" s="35"/>
      <c r="BEC1640" s="34"/>
      <c r="BEJ1640" s="35"/>
      <c r="BEK1640" s="34"/>
      <c r="BER1640" s="35"/>
      <c r="BES1640" s="34"/>
      <c r="BEZ1640" s="35"/>
      <c r="BFA1640" s="34"/>
      <c r="BFH1640" s="35"/>
      <c r="BFI1640" s="34"/>
      <c r="BFP1640" s="35"/>
      <c r="BFQ1640" s="34"/>
      <c r="BFX1640" s="35"/>
      <c r="BFY1640" s="34"/>
      <c r="BGF1640" s="35"/>
      <c r="BGG1640" s="34"/>
      <c r="BGN1640" s="35"/>
      <c r="BGO1640" s="34"/>
      <c r="BGV1640" s="35"/>
      <c r="BGW1640" s="34"/>
      <c r="BHD1640" s="35"/>
      <c r="BHE1640" s="34"/>
      <c r="BHL1640" s="35"/>
      <c r="BHM1640" s="34"/>
      <c r="BHT1640" s="35"/>
      <c r="BHU1640" s="34"/>
      <c r="BIB1640" s="35"/>
      <c r="BIC1640" s="34"/>
      <c r="BIJ1640" s="35"/>
      <c r="BIK1640" s="34"/>
      <c r="BIR1640" s="35"/>
      <c r="BIS1640" s="34"/>
      <c r="BIZ1640" s="35"/>
      <c r="BJA1640" s="34"/>
      <c r="BJH1640" s="35"/>
      <c r="BJI1640" s="34"/>
      <c r="BJP1640" s="35"/>
      <c r="BJQ1640" s="34"/>
      <c r="BJX1640" s="35"/>
      <c r="BJY1640" s="34"/>
      <c r="BKF1640" s="35"/>
      <c r="BKG1640" s="34"/>
      <c r="BKN1640" s="35"/>
      <c r="BKO1640" s="34"/>
      <c r="BKV1640" s="35"/>
      <c r="BKW1640" s="34"/>
      <c r="BLD1640" s="35"/>
      <c r="BLE1640" s="34"/>
      <c r="BLL1640" s="35"/>
      <c r="BLM1640" s="34"/>
      <c r="BLT1640" s="35"/>
      <c r="BLU1640" s="34"/>
      <c r="BMB1640" s="35"/>
      <c r="BMC1640" s="34"/>
      <c r="BMJ1640" s="35"/>
      <c r="BMK1640" s="34"/>
      <c r="BMR1640" s="35"/>
      <c r="BMS1640" s="34"/>
      <c r="BMZ1640" s="35"/>
      <c r="BNA1640" s="34"/>
      <c r="BNH1640" s="35"/>
      <c r="BNI1640" s="34"/>
      <c r="BNP1640" s="35"/>
      <c r="BNQ1640" s="34"/>
      <c r="BNX1640" s="35"/>
      <c r="BNY1640" s="34"/>
      <c r="BOF1640" s="35"/>
      <c r="BOG1640" s="34"/>
      <c r="BON1640" s="35"/>
      <c r="BOO1640" s="34"/>
      <c r="BOV1640" s="35"/>
      <c r="BOW1640" s="34"/>
      <c r="BPD1640" s="35"/>
      <c r="BPE1640" s="34"/>
      <c r="BPL1640" s="35"/>
      <c r="BPM1640" s="34"/>
      <c r="BPT1640" s="35"/>
      <c r="BPU1640" s="34"/>
      <c r="BQB1640" s="35"/>
      <c r="BQC1640" s="34"/>
      <c r="BQJ1640" s="35"/>
      <c r="BQK1640" s="34"/>
      <c r="BQR1640" s="35"/>
      <c r="BQS1640" s="34"/>
      <c r="BQZ1640" s="35"/>
      <c r="BRA1640" s="34"/>
      <c r="BRH1640" s="35"/>
      <c r="BRI1640" s="34"/>
      <c r="BRP1640" s="35"/>
      <c r="BRQ1640" s="34"/>
      <c r="BRX1640" s="35"/>
      <c r="BRY1640" s="34"/>
      <c r="BSF1640" s="35"/>
      <c r="BSG1640" s="34"/>
      <c r="BSN1640" s="35"/>
      <c r="BSO1640" s="34"/>
      <c r="BSV1640" s="35"/>
      <c r="BSW1640" s="34"/>
      <c r="BTD1640" s="35"/>
      <c r="BTE1640" s="34"/>
      <c r="BTL1640" s="35"/>
      <c r="BTM1640" s="34"/>
      <c r="BTT1640" s="35"/>
      <c r="BTU1640" s="34"/>
      <c r="BUB1640" s="35"/>
      <c r="BUC1640" s="34"/>
      <c r="BUJ1640" s="35"/>
      <c r="BUK1640" s="34"/>
      <c r="BUR1640" s="35"/>
      <c r="BUS1640" s="34"/>
      <c r="BUZ1640" s="35"/>
      <c r="BVA1640" s="34"/>
      <c r="BVH1640" s="35"/>
      <c r="BVI1640" s="34"/>
      <c r="BVP1640" s="35"/>
      <c r="BVQ1640" s="34"/>
      <c r="BVX1640" s="35"/>
      <c r="BVY1640" s="34"/>
      <c r="BWF1640" s="35"/>
      <c r="BWG1640" s="34"/>
      <c r="BWN1640" s="35"/>
      <c r="BWO1640" s="34"/>
      <c r="BWV1640" s="35"/>
      <c r="BWW1640" s="34"/>
      <c r="BXD1640" s="35"/>
      <c r="BXE1640" s="34"/>
      <c r="BXL1640" s="35"/>
      <c r="BXM1640" s="34"/>
      <c r="BXT1640" s="35"/>
      <c r="BXU1640" s="34"/>
      <c r="BYB1640" s="35"/>
      <c r="BYC1640" s="34"/>
      <c r="BYJ1640" s="35"/>
      <c r="BYK1640" s="34"/>
      <c r="BYR1640" s="35"/>
      <c r="BYS1640" s="34"/>
      <c r="BYZ1640" s="35"/>
      <c r="BZA1640" s="34"/>
      <c r="BZH1640" s="35"/>
      <c r="BZI1640" s="34"/>
      <c r="BZP1640" s="35"/>
      <c r="BZQ1640" s="34"/>
      <c r="BZX1640" s="35"/>
      <c r="BZY1640" s="34"/>
      <c r="CAF1640" s="35"/>
      <c r="CAG1640" s="34"/>
      <c r="CAN1640" s="35"/>
      <c r="CAO1640" s="34"/>
      <c r="CAV1640" s="35"/>
      <c r="CAW1640" s="34"/>
      <c r="CBD1640" s="35"/>
      <c r="CBE1640" s="34"/>
      <c r="CBL1640" s="35"/>
      <c r="CBM1640" s="34"/>
      <c r="CBT1640" s="35"/>
      <c r="CBU1640" s="34"/>
      <c r="CCB1640" s="35"/>
      <c r="CCC1640" s="34"/>
      <c r="CCJ1640" s="35"/>
      <c r="CCK1640" s="34"/>
      <c r="CCR1640" s="35"/>
      <c r="CCS1640" s="34"/>
      <c r="CCZ1640" s="35"/>
      <c r="CDA1640" s="34"/>
      <c r="CDH1640" s="35"/>
      <c r="CDI1640" s="34"/>
      <c r="CDP1640" s="35"/>
      <c r="CDQ1640" s="34"/>
      <c r="CDX1640" s="35"/>
      <c r="CDY1640" s="34"/>
      <c r="CEF1640" s="35"/>
      <c r="CEG1640" s="34"/>
      <c r="CEN1640" s="35"/>
      <c r="CEO1640" s="34"/>
      <c r="CEV1640" s="35"/>
      <c r="CEW1640" s="34"/>
      <c r="CFD1640" s="35"/>
      <c r="CFE1640" s="34"/>
      <c r="CFL1640" s="35"/>
      <c r="CFM1640" s="34"/>
      <c r="CFT1640" s="35"/>
      <c r="CFU1640" s="34"/>
      <c r="CGB1640" s="35"/>
      <c r="CGC1640" s="34"/>
      <c r="CGJ1640" s="35"/>
      <c r="CGK1640" s="34"/>
      <c r="CGR1640" s="35"/>
      <c r="CGS1640" s="34"/>
      <c r="CGZ1640" s="35"/>
      <c r="CHA1640" s="34"/>
      <c r="CHH1640" s="35"/>
      <c r="CHI1640" s="34"/>
      <c r="CHP1640" s="35"/>
      <c r="CHQ1640" s="34"/>
      <c r="CHX1640" s="35"/>
      <c r="CHY1640" s="34"/>
      <c r="CIF1640" s="35"/>
      <c r="CIG1640" s="34"/>
      <c r="CIN1640" s="35"/>
      <c r="CIO1640" s="34"/>
      <c r="CIV1640" s="35"/>
      <c r="CIW1640" s="34"/>
      <c r="CJD1640" s="35"/>
      <c r="CJE1640" s="34"/>
      <c r="CJL1640" s="35"/>
      <c r="CJM1640" s="34"/>
      <c r="CJT1640" s="35"/>
      <c r="CJU1640" s="34"/>
      <c r="CKB1640" s="35"/>
      <c r="CKC1640" s="34"/>
      <c r="CKJ1640" s="35"/>
      <c r="CKK1640" s="34"/>
      <c r="CKR1640" s="35"/>
      <c r="CKS1640" s="34"/>
      <c r="CKZ1640" s="35"/>
      <c r="CLA1640" s="34"/>
      <c r="CLH1640" s="35"/>
      <c r="CLI1640" s="34"/>
      <c r="CLP1640" s="35"/>
      <c r="CLQ1640" s="34"/>
      <c r="CLX1640" s="35"/>
      <c r="CLY1640" s="34"/>
      <c r="CMF1640" s="35"/>
      <c r="CMG1640" s="34"/>
      <c r="CMN1640" s="35"/>
      <c r="CMO1640" s="34"/>
      <c r="CMV1640" s="35"/>
      <c r="CMW1640" s="34"/>
      <c r="CND1640" s="35"/>
      <c r="CNE1640" s="34"/>
      <c r="CNL1640" s="35"/>
      <c r="CNM1640" s="34"/>
      <c r="CNT1640" s="35"/>
      <c r="CNU1640" s="34"/>
      <c r="COB1640" s="35"/>
      <c r="COC1640" s="34"/>
      <c r="COJ1640" s="35"/>
      <c r="COK1640" s="34"/>
      <c r="COR1640" s="35"/>
      <c r="COS1640" s="34"/>
      <c r="COZ1640" s="35"/>
      <c r="CPA1640" s="34"/>
      <c r="CPH1640" s="35"/>
      <c r="CPI1640" s="34"/>
      <c r="CPP1640" s="35"/>
      <c r="CPQ1640" s="34"/>
      <c r="CPX1640" s="35"/>
      <c r="CPY1640" s="34"/>
      <c r="CQF1640" s="35"/>
      <c r="CQG1640" s="34"/>
      <c r="CQN1640" s="35"/>
      <c r="CQO1640" s="34"/>
      <c r="CQV1640" s="35"/>
      <c r="CQW1640" s="34"/>
      <c r="CRD1640" s="35"/>
      <c r="CRE1640" s="34"/>
      <c r="CRL1640" s="35"/>
      <c r="CRM1640" s="34"/>
      <c r="CRT1640" s="35"/>
      <c r="CRU1640" s="34"/>
      <c r="CSB1640" s="35"/>
      <c r="CSC1640" s="34"/>
      <c r="CSJ1640" s="35"/>
      <c r="CSK1640" s="34"/>
      <c r="CSR1640" s="35"/>
      <c r="CSS1640" s="34"/>
      <c r="CSZ1640" s="35"/>
      <c r="CTA1640" s="34"/>
      <c r="CTH1640" s="35"/>
      <c r="CTI1640" s="34"/>
      <c r="CTP1640" s="35"/>
      <c r="CTQ1640" s="34"/>
      <c r="CTX1640" s="35"/>
      <c r="CTY1640" s="34"/>
      <c r="CUF1640" s="35"/>
      <c r="CUG1640" s="34"/>
      <c r="CUN1640" s="35"/>
      <c r="CUO1640" s="34"/>
      <c r="CUV1640" s="35"/>
      <c r="CUW1640" s="34"/>
      <c r="CVD1640" s="35"/>
      <c r="CVE1640" s="34"/>
      <c r="CVL1640" s="35"/>
      <c r="CVM1640" s="34"/>
      <c r="CVT1640" s="35"/>
      <c r="CVU1640" s="34"/>
      <c r="CWB1640" s="35"/>
      <c r="CWC1640" s="34"/>
      <c r="CWJ1640" s="35"/>
      <c r="CWK1640" s="34"/>
      <c r="CWR1640" s="35"/>
      <c r="CWS1640" s="34"/>
      <c r="CWZ1640" s="35"/>
      <c r="CXA1640" s="34"/>
      <c r="CXH1640" s="35"/>
      <c r="CXI1640" s="34"/>
      <c r="CXP1640" s="35"/>
      <c r="CXQ1640" s="34"/>
      <c r="CXX1640" s="35"/>
      <c r="CXY1640" s="34"/>
      <c r="CYF1640" s="35"/>
      <c r="CYG1640" s="34"/>
      <c r="CYN1640" s="35"/>
      <c r="CYO1640" s="34"/>
      <c r="CYV1640" s="35"/>
      <c r="CYW1640" s="34"/>
      <c r="CZD1640" s="35"/>
      <c r="CZE1640" s="34"/>
      <c r="CZL1640" s="35"/>
      <c r="CZM1640" s="34"/>
      <c r="CZT1640" s="35"/>
      <c r="CZU1640" s="34"/>
      <c r="DAB1640" s="35"/>
      <c r="DAC1640" s="34"/>
      <c r="DAJ1640" s="35"/>
      <c r="DAK1640" s="34"/>
      <c r="DAR1640" s="35"/>
      <c r="DAS1640" s="34"/>
      <c r="DAZ1640" s="35"/>
      <c r="DBA1640" s="34"/>
      <c r="DBH1640" s="35"/>
      <c r="DBI1640" s="34"/>
      <c r="DBP1640" s="35"/>
      <c r="DBQ1640" s="34"/>
      <c r="DBX1640" s="35"/>
      <c r="DBY1640" s="34"/>
      <c r="DCF1640" s="35"/>
      <c r="DCG1640" s="34"/>
      <c r="DCN1640" s="35"/>
      <c r="DCO1640" s="34"/>
      <c r="DCV1640" s="35"/>
      <c r="DCW1640" s="34"/>
      <c r="DDD1640" s="35"/>
      <c r="DDE1640" s="34"/>
      <c r="DDL1640" s="35"/>
      <c r="DDM1640" s="34"/>
      <c r="DDT1640" s="35"/>
      <c r="DDU1640" s="34"/>
      <c r="DEB1640" s="35"/>
      <c r="DEC1640" s="34"/>
      <c r="DEJ1640" s="35"/>
      <c r="DEK1640" s="34"/>
      <c r="DER1640" s="35"/>
      <c r="DES1640" s="34"/>
      <c r="DEZ1640" s="35"/>
      <c r="DFA1640" s="34"/>
      <c r="DFH1640" s="35"/>
      <c r="DFI1640" s="34"/>
      <c r="DFP1640" s="35"/>
      <c r="DFQ1640" s="34"/>
      <c r="DFX1640" s="35"/>
      <c r="DFY1640" s="34"/>
      <c r="DGF1640" s="35"/>
      <c r="DGG1640" s="34"/>
      <c r="DGN1640" s="35"/>
      <c r="DGO1640" s="34"/>
      <c r="DGV1640" s="35"/>
      <c r="DGW1640" s="34"/>
      <c r="DHD1640" s="35"/>
      <c r="DHE1640" s="34"/>
      <c r="DHL1640" s="35"/>
      <c r="DHM1640" s="34"/>
      <c r="DHT1640" s="35"/>
      <c r="DHU1640" s="34"/>
      <c r="DIB1640" s="35"/>
      <c r="DIC1640" s="34"/>
      <c r="DIJ1640" s="35"/>
      <c r="DIK1640" s="34"/>
      <c r="DIR1640" s="35"/>
      <c r="DIS1640" s="34"/>
      <c r="DIZ1640" s="35"/>
      <c r="DJA1640" s="34"/>
      <c r="DJH1640" s="35"/>
      <c r="DJI1640" s="34"/>
      <c r="DJP1640" s="35"/>
      <c r="DJQ1640" s="34"/>
      <c r="DJX1640" s="35"/>
      <c r="DJY1640" s="34"/>
      <c r="DKF1640" s="35"/>
      <c r="DKG1640" s="34"/>
      <c r="DKN1640" s="35"/>
      <c r="DKO1640" s="34"/>
      <c r="DKV1640" s="35"/>
      <c r="DKW1640" s="34"/>
      <c r="DLD1640" s="35"/>
      <c r="DLE1640" s="34"/>
      <c r="DLL1640" s="35"/>
      <c r="DLM1640" s="34"/>
      <c r="DLT1640" s="35"/>
      <c r="DLU1640" s="34"/>
      <c r="DMB1640" s="35"/>
      <c r="DMC1640" s="34"/>
      <c r="DMJ1640" s="35"/>
      <c r="DMK1640" s="34"/>
      <c r="DMR1640" s="35"/>
      <c r="DMS1640" s="34"/>
      <c r="DMZ1640" s="35"/>
      <c r="DNA1640" s="34"/>
      <c r="DNH1640" s="35"/>
      <c r="DNI1640" s="34"/>
      <c r="DNP1640" s="35"/>
      <c r="DNQ1640" s="34"/>
      <c r="DNX1640" s="35"/>
      <c r="DNY1640" s="34"/>
      <c r="DOF1640" s="35"/>
      <c r="DOG1640" s="34"/>
      <c r="DON1640" s="35"/>
      <c r="DOO1640" s="34"/>
      <c r="DOV1640" s="35"/>
      <c r="DOW1640" s="34"/>
      <c r="DPD1640" s="35"/>
      <c r="DPE1640" s="34"/>
      <c r="DPL1640" s="35"/>
      <c r="DPM1640" s="34"/>
      <c r="DPT1640" s="35"/>
      <c r="DPU1640" s="34"/>
      <c r="DQB1640" s="35"/>
      <c r="DQC1640" s="34"/>
      <c r="DQJ1640" s="35"/>
      <c r="DQK1640" s="34"/>
      <c r="DQR1640" s="35"/>
      <c r="DQS1640" s="34"/>
      <c r="DQZ1640" s="35"/>
      <c r="DRA1640" s="34"/>
      <c r="DRH1640" s="35"/>
      <c r="DRI1640" s="34"/>
      <c r="DRP1640" s="35"/>
      <c r="DRQ1640" s="34"/>
      <c r="DRX1640" s="35"/>
      <c r="DRY1640" s="34"/>
      <c r="DSF1640" s="35"/>
      <c r="DSG1640" s="34"/>
      <c r="DSN1640" s="35"/>
      <c r="DSO1640" s="34"/>
      <c r="DSV1640" s="35"/>
      <c r="DSW1640" s="34"/>
      <c r="DTD1640" s="35"/>
      <c r="DTE1640" s="34"/>
      <c r="DTL1640" s="35"/>
      <c r="DTM1640" s="34"/>
      <c r="DTT1640" s="35"/>
      <c r="DTU1640" s="34"/>
      <c r="DUB1640" s="35"/>
      <c r="DUC1640" s="34"/>
      <c r="DUJ1640" s="35"/>
      <c r="DUK1640" s="34"/>
      <c r="DUR1640" s="35"/>
      <c r="DUS1640" s="34"/>
      <c r="DUZ1640" s="35"/>
      <c r="DVA1640" s="34"/>
      <c r="DVH1640" s="35"/>
      <c r="DVI1640" s="34"/>
      <c r="DVP1640" s="35"/>
      <c r="DVQ1640" s="34"/>
      <c r="DVX1640" s="35"/>
      <c r="DVY1640" s="34"/>
      <c r="DWF1640" s="35"/>
      <c r="DWG1640" s="34"/>
      <c r="DWN1640" s="35"/>
      <c r="DWO1640" s="34"/>
      <c r="DWV1640" s="35"/>
      <c r="DWW1640" s="34"/>
      <c r="DXD1640" s="35"/>
      <c r="DXE1640" s="34"/>
      <c r="DXL1640" s="35"/>
      <c r="DXM1640" s="34"/>
      <c r="DXT1640" s="35"/>
      <c r="DXU1640" s="34"/>
      <c r="DYB1640" s="35"/>
      <c r="DYC1640" s="34"/>
      <c r="DYJ1640" s="35"/>
      <c r="DYK1640" s="34"/>
      <c r="DYR1640" s="35"/>
      <c r="DYS1640" s="34"/>
      <c r="DYZ1640" s="35"/>
      <c r="DZA1640" s="34"/>
      <c r="DZH1640" s="35"/>
      <c r="DZI1640" s="34"/>
      <c r="DZP1640" s="35"/>
      <c r="DZQ1640" s="34"/>
      <c r="DZX1640" s="35"/>
      <c r="DZY1640" s="34"/>
      <c r="EAF1640" s="35"/>
      <c r="EAG1640" s="34"/>
      <c r="EAN1640" s="35"/>
      <c r="EAO1640" s="34"/>
      <c r="EAV1640" s="35"/>
      <c r="EAW1640" s="34"/>
      <c r="EBD1640" s="35"/>
      <c r="EBE1640" s="34"/>
      <c r="EBL1640" s="35"/>
      <c r="EBM1640" s="34"/>
      <c r="EBT1640" s="35"/>
      <c r="EBU1640" s="34"/>
      <c r="ECB1640" s="35"/>
      <c r="ECC1640" s="34"/>
      <c r="ECJ1640" s="35"/>
      <c r="ECK1640" s="34"/>
      <c r="ECR1640" s="35"/>
      <c r="ECS1640" s="34"/>
      <c r="ECZ1640" s="35"/>
      <c r="EDA1640" s="34"/>
      <c r="EDH1640" s="35"/>
      <c r="EDI1640" s="34"/>
      <c r="EDP1640" s="35"/>
      <c r="EDQ1640" s="34"/>
      <c r="EDX1640" s="35"/>
      <c r="EDY1640" s="34"/>
      <c r="EEF1640" s="35"/>
      <c r="EEG1640" s="34"/>
      <c r="EEN1640" s="35"/>
      <c r="EEO1640" s="34"/>
      <c r="EEV1640" s="35"/>
      <c r="EEW1640" s="34"/>
      <c r="EFD1640" s="35"/>
      <c r="EFE1640" s="34"/>
      <c r="EFL1640" s="35"/>
      <c r="EFM1640" s="34"/>
      <c r="EFT1640" s="35"/>
      <c r="EFU1640" s="34"/>
      <c r="EGB1640" s="35"/>
      <c r="EGC1640" s="34"/>
      <c r="EGJ1640" s="35"/>
      <c r="EGK1640" s="34"/>
      <c r="EGR1640" s="35"/>
      <c r="EGS1640" s="34"/>
      <c r="EGZ1640" s="35"/>
      <c r="EHA1640" s="34"/>
      <c r="EHH1640" s="35"/>
      <c r="EHI1640" s="34"/>
      <c r="EHP1640" s="35"/>
      <c r="EHQ1640" s="34"/>
      <c r="EHX1640" s="35"/>
      <c r="EHY1640" s="34"/>
      <c r="EIF1640" s="35"/>
      <c r="EIG1640" s="34"/>
      <c r="EIN1640" s="35"/>
      <c r="EIO1640" s="34"/>
      <c r="EIV1640" s="35"/>
      <c r="EIW1640" s="34"/>
      <c r="EJD1640" s="35"/>
      <c r="EJE1640" s="34"/>
      <c r="EJL1640" s="35"/>
      <c r="EJM1640" s="34"/>
      <c r="EJT1640" s="35"/>
      <c r="EJU1640" s="34"/>
      <c r="EKB1640" s="35"/>
      <c r="EKC1640" s="34"/>
      <c r="EKJ1640" s="35"/>
      <c r="EKK1640" s="34"/>
      <c r="EKR1640" s="35"/>
      <c r="EKS1640" s="34"/>
      <c r="EKZ1640" s="35"/>
      <c r="ELA1640" s="34"/>
      <c r="ELH1640" s="35"/>
      <c r="ELI1640" s="34"/>
      <c r="ELP1640" s="35"/>
      <c r="ELQ1640" s="34"/>
      <c r="ELX1640" s="35"/>
      <c r="ELY1640" s="34"/>
      <c r="EMF1640" s="35"/>
      <c r="EMG1640" s="34"/>
      <c r="EMN1640" s="35"/>
      <c r="EMO1640" s="34"/>
      <c r="EMV1640" s="35"/>
      <c r="EMW1640" s="34"/>
      <c r="END1640" s="35"/>
      <c r="ENE1640" s="34"/>
      <c r="ENL1640" s="35"/>
      <c r="ENM1640" s="34"/>
      <c r="ENT1640" s="35"/>
      <c r="ENU1640" s="34"/>
      <c r="EOB1640" s="35"/>
      <c r="EOC1640" s="34"/>
      <c r="EOJ1640" s="35"/>
      <c r="EOK1640" s="34"/>
      <c r="EOR1640" s="35"/>
      <c r="EOS1640" s="34"/>
      <c r="EOZ1640" s="35"/>
      <c r="EPA1640" s="34"/>
      <c r="EPH1640" s="35"/>
      <c r="EPI1640" s="34"/>
      <c r="EPP1640" s="35"/>
      <c r="EPQ1640" s="34"/>
      <c r="EPX1640" s="35"/>
      <c r="EPY1640" s="34"/>
      <c r="EQF1640" s="35"/>
      <c r="EQG1640" s="34"/>
      <c r="EQN1640" s="35"/>
      <c r="EQO1640" s="34"/>
      <c r="EQV1640" s="35"/>
      <c r="EQW1640" s="34"/>
      <c r="ERD1640" s="35"/>
      <c r="ERE1640" s="34"/>
      <c r="ERL1640" s="35"/>
      <c r="ERM1640" s="34"/>
      <c r="ERT1640" s="35"/>
      <c r="ERU1640" s="34"/>
      <c r="ESB1640" s="35"/>
      <c r="ESC1640" s="34"/>
      <c r="ESJ1640" s="35"/>
      <c r="ESK1640" s="34"/>
      <c r="ESR1640" s="35"/>
      <c r="ESS1640" s="34"/>
      <c r="ESZ1640" s="35"/>
      <c r="ETA1640" s="34"/>
      <c r="ETH1640" s="35"/>
      <c r="ETI1640" s="34"/>
      <c r="ETP1640" s="35"/>
      <c r="ETQ1640" s="34"/>
      <c r="ETX1640" s="35"/>
      <c r="ETY1640" s="34"/>
      <c r="EUF1640" s="35"/>
      <c r="EUG1640" s="34"/>
      <c r="EUN1640" s="35"/>
      <c r="EUO1640" s="34"/>
      <c r="EUV1640" s="35"/>
      <c r="EUW1640" s="34"/>
      <c r="EVD1640" s="35"/>
      <c r="EVE1640" s="34"/>
      <c r="EVL1640" s="35"/>
      <c r="EVM1640" s="34"/>
      <c r="EVT1640" s="35"/>
      <c r="EVU1640" s="34"/>
      <c r="EWB1640" s="35"/>
      <c r="EWC1640" s="34"/>
      <c r="EWJ1640" s="35"/>
      <c r="EWK1640" s="34"/>
      <c r="EWR1640" s="35"/>
      <c r="EWS1640" s="34"/>
      <c r="EWZ1640" s="35"/>
      <c r="EXA1640" s="34"/>
      <c r="EXH1640" s="35"/>
      <c r="EXI1640" s="34"/>
      <c r="EXP1640" s="35"/>
      <c r="EXQ1640" s="34"/>
      <c r="EXX1640" s="35"/>
      <c r="EXY1640" s="34"/>
      <c r="EYF1640" s="35"/>
      <c r="EYG1640" s="34"/>
      <c r="EYN1640" s="35"/>
      <c r="EYO1640" s="34"/>
      <c r="EYV1640" s="35"/>
      <c r="EYW1640" s="34"/>
      <c r="EZD1640" s="35"/>
      <c r="EZE1640" s="34"/>
      <c r="EZL1640" s="35"/>
      <c r="EZM1640" s="34"/>
      <c r="EZT1640" s="35"/>
      <c r="EZU1640" s="34"/>
      <c r="FAB1640" s="35"/>
      <c r="FAC1640" s="34"/>
      <c r="FAJ1640" s="35"/>
      <c r="FAK1640" s="34"/>
      <c r="FAR1640" s="35"/>
      <c r="FAS1640" s="34"/>
      <c r="FAZ1640" s="35"/>
      <c r="FBA1640" s="34"/>
      <c r="FBH1640" s="35"/>
      <c r="FBI1640" s="34"/>
      <c r="FBP1640" s="35"/>
      <c r="FBQ1640" s="34"/>
      <c r="FBX1640" s="35"/>
      <c r="FBY1640" s="34"/>
      <c r="FCF1640" s="35"/>
      <c r="FCG1640" s="34"/>
      <c r="FCN1640" s="35"/>
      <c r="FCO1640" s="34"/>
      <c r="FCV1640" s="35"/>
      <c r="FCW1640" s="34"/>
      <c r="FDD1640" s="35"/>
      <c r="FDE1640" s="34"/>
      <c r="FDL1640" s="35"/>
      <c r="FDM1640" s="34"/>
      <c r="FDT1640" s="35"/>
      <c r="FDU1640" s="34"/>
      <c r="FEB1640" s="35"/>
      <c r="FEC1640" s="34"/>
      <c r="FEJ1640" s="35"/>
      <c r="FEK1640" s="34"/>
      <c r="FER1640" s="35"/>
      <c r="FES1640" s="34"/>
      <c r="FEZ1640" s="35"/>
      <c r="FFA1640" s="34"/>
      <c r="FFH1640" s="35"/>
      <c r="FFI1640" s="34"/>
      <c r="FFP1640" s="35"/>
      <c r="FFQ1640" s="34"/>
      <c r="FFX1640" s="35"/>
      <c r="FFY1640" s="34"/>
      <c r="FGF1640" s="35"/>
      <c r="FGG1640" s="34"/>
      <c r="FGN1640" s="35"/>
      <c r="FGO1640" s="34"/>
      <c r="FGV1640" s="35"/>
      <c r="FGW1640" s="34"/>
      <c r="FHD1640" s="35"/>
      <c r="FHE1640" s="34"/>
      <c r="FHL1640" s="35"/>
      <c r="FHM1640" s="34"/>
      <c r="FHT1640" s="35"/>
      <c r="FHU1640" s="34"/>
      <c r="FIB1640" s="35"/>
      <c r="FIC1640" s="34"/>
      <c r="FIJ1640" s="35"/>
      <c r="FIK1640" s="34"/>
      <c r="FIR1640" s="35"/>
      <c r="FIS1640" s="34"/>
      <c r="FIZ1640" s="35"/>
      <c r="FJA1640" s="34"/>
      <c r="FJH1640" s="35"/>
      <c r="FJI1640" s="34"/>
      <c r="FJP1640" s="35"/>
      <c r="FJQ1640" s="34"/>
      <c r="FJX1640" s="35"/>
      <c r="FJY1640" s="34"/>
      <c r="FKF1640" s="35"/>
      <c r="FKG1640" s="34"/>
      <c r="FKN1640" s="35"/>
      <c r="FKO1640" s="34"/>
      <c r="FKV1640" s="35"/>
      <c r="FKW1640" s="34"/>
      <c r="FLD1640" s="35"/>
      <c r="FLE1640" s="34"/>
      <c r="FLL1640" s="35"/>
      <c r="FLM1640" s="34"/>
      <c r="FLT1640" s="35"/>
      <c r="FLU1640" s="34"/>
      <c r="FMB1640" s="35"/>
      <c r="FMC1640" s="34"/>
      <c r="FMJ1640" s="35"/>
      <c r="FMK1640" s="34"/>
      <c r="FMR1640" s="35"/>
      <c r="FMS1640" s="34"/>
      <c r="FMZ1640" s="35"/>
      <c r="FNA1640" s="34"/>
      <c r="FNH1640" s="35"/>
      <c r="FNI1640" s="34"/>
      <c r="FNP1640" s="35"/>
      <c r="FNQ1640" s="34"/>
      <c r="FNX1640" s="35"/>
      <c r="FNY1640" s="34"/>
      <c r="FOF1640" s="35"/>
      <c r="FOG1640" s="34"/>
      <c r="FON1640" s="35"/>
      <c r="FOO1640" s="34"/>
      <c r="FOV1640" s="35"/>
      <c r="FOW1640" s="34"/>
      <c r="FPD1640" s="35"/>
      <c r="FPE1640" s="34"/>
      <c r="FPL1640" s="35"/>
      <c r="FPM1640" s="34"/>
      <c r="FPT1640" s="35"/>
      <c r="FPU1640" s="34"/>
      <c r="FQB1640" s="35"/>
      <c r="FQC1640" s="34"/>
      <c r="FQJ1640" s="35"/>
      <c r="FQK1640" s="34"/>
      <c r="FQR1640" s="35"/>
      <c r="FQS1640" s="34"/>
      <c r="FQZ1640" s="35"/>
      <c r="FRA1640" s="34"/>
      <c r="FRH1640" s="35"/>
      <c r="FRI1640" s="34"/>
      <c r="FRP1640" s="35"/>
      <c r="FRQ1640" s="34"/>
      <c r="FRX1640" s="35"/>
      <c r="FRY1640" s="34"/>
      <c r="FSF1640" s="35"/>
      <c r="FSG1640" s="34"/>
      <c r="FSN1640" s="35"/>
      <c r="FSO1640" s="34"/>
      <c r="FSV1640" s="35"/>
      <c r="FSW1640" s="34"/>
      <c r="FTD1640" s="35"/>
      <c r="FTE1640" s="34"/>
      <c r="FTL1640" s="35"/>
      <c r="FTM1640" s="34"/>
      <c r="FTT1640" s="35"/>
      <c r="FTU1640" s="34"/>
      <c r="FUB1640" s="35"/>
      <c r="FUC1640" s="34"/>
      <c r="FUJ1640" s="35"/>
      <c r="FUK1640" s="34"/>
      <c r="FUR1640" s="35"/>
      <c r="FUS1640" s="34"/>
      <c r="FUZ1640" s="35"/>
      <c r="FVA1640" s="34"/>
      <c r="FVH1640" s="35"/>
      <c r="FVI1640" s="34"/>
      <c r="FVP1640" s="35"/>
      <c r="FVQ1640" s="34"/>
      <c r="FVX1640" s="35"/>
      <c r="FVY1640" s="34"/>
      <c r="FWF1640" s="35"/>
      <c r="FWG1640" s="34"/>
      <c r="FWN1640" s="35"/>
      <c r="FWO1640" s="34"/>
      <c r="FWV1640" s="35"/>
      <c r="FWW1640" s="34"/>
      <c r="FXD1640" s="35"/>
      <c r="FXE1640" s="34"/>
      <c r="FXL1640" s="35"/>
      <c r="FXM1640" s="34"/>
      <c r="FXT1640" s="35"/>
      <c r="FXU1640" s="34"/>
      <c r="FYB1640" s="35"/>
      <c r="FYC1640" s="34"/>
      <c r="FYJ1640" s="35"/>
      <c r="FYK1640" s="34"/>
      <c r="FYR1640" s="35"/>
      <c r="FYS1640" s="34"/>
      <c r="FYZ1640" s="35"/>
      <c r="FZA1640" s="34"/>
      <c r="FZH1640" s="35"/>
      <c r="FZI1640" s="34"/>
      <c r="FZP1640" s="35"/>
      <c r="FZQ1640" s="34"/>
      <c r="FZX1640" s="35"/>
      <c r="FZY1640" s="34"/>
      <c r="GAF1640" s="35"/>
      <c r="GAG1640" s="34"/>
      <c r="GAN1640" s="35"/>
      <c r="GAO1640" s="34"/>
      <c r="GAV1640" s="35"/>
      <c r="GAW1640" s="34"/>
      <c r="GBD1640" s="35"/>
      <c r="GBE1640" s="34"/>
      <c r="GBL1640" s="35"/>
      <c r="GBM1640" s="34"/>
      <c r="GBT1640" s="35"/>
      <c r="GBU1640" s="34"/>
      <c r="GCB1640" s="35"/>
      <c r="GCC1640" s="34"/>
      <c r="GCJ1640" s="35"/>
      <c r="GCK1640" s="34"/>
      <c r="GCR1640" s="35"/>
      <c r="GCS1640" s="34"/>
      <c r="GCZ1640" s="35"/>
      <c r="GDA1640" s="34"/>
      <c r="GDH1640" s="35"/>
      <c r="GDI1640" s="34"/>
      <c r="GDP1640" s="35"/>
      <c r="GDQ1640" s="34"/>
      <c r="GDX1640" s="35"/>
      <c r="GDY1640" s="34"/>
      <c r="GEF1640" s="35"/>
      <c r="GEG1640" s="34"/>
      <c r="GEN1640" s="35"/>
      <c r="GEO1640" s="34"/>
      <c r="GEV1640" s="35"/>
      <c r="GEW1640" s="34"/>
      <c r="GFD1640" s="35"/>
      <c r="GFE1640" s="34"/>
      <c r="GFL1640" s="35"/>
      <c r="GFM1640" s="34"/>
      <c r="GFT1640" s="35"/>
      <c r="GFU1640" s="34"/>
      <c r="GGB1640" s="35"/>
      <c r="GGC1640" s="34"/>
      <c r="GGJ1640" s="35"/>
      <c r="GGK1640" s="34"/>
      <c r="GGR1640" s="35"/>
      <c r="GGS1640" s="34"/>
      <c r="GGZ1640" s="35"/>
      <c r="GHA1640" s="34"/>
      <c r="GHH1640" s="35"/>
      <c r="GHI1640" s="34"/>
      <c r="GHP1640" s="35"/>
      <c r="GHQ1640" s="34"/>
      <c r="GHX1640" s="35"/>
      <c r="GHY1640" s="34"/>
      <c r="GIF1640" s="35"/>
      <c r="GIG1640" s="34"/>
      <c r="GIN1640" s="35"/>
      <c r="GIO1640" s="34"/>
      <c r="GIV1640" s="35"/>
      <c r="GIW1640" s="34"/>
      <c r="GJD1640" s="35"/>
      <c r="GJE1640" s="34"/>
      <c r="GJL1640" s="35"/>
      <c r="GJM1640" s="34"/>
      <c r="GJT1640" s="35"/>
      <c r="GJU1640" s="34"/>
      <c r="GKB1640" s="35"/>
      <c r="GKC1640" s="34"/>
      <c r="GKJ1640" s="35"/>
      <c r="GKK1640" s="34"/>
      <c r="GKR1640" s="35"/>
      <c r="GKS1640" s="34"/>
      <c r="GKZ1640" s="35"/>
      <c r="GLA1640" s="34"/>
      <c r="GLH1640" s="35"/>
      <c r="GLI1640" s="34"/>
      <c r="GLP1640" s="35"/>
      <c r="GLQ1640" s="34"/>
      <c r="GLX1640" s="35"/>
      <c r="GLY1640" s="34"/>
      <c r="GMF1640" s="35"/>
      <c r="GMG1640" s="34"/>
      <c r="GMN1640" s="35"/>
      <c r="GMO1640" s="34"/>
      <c r="GMV1640" s="35"/>
      <c r="GMW1640" s="34"/>
      <c r="GND1640" s="35"/>
      <c r="GNE1640" s="34"/>
      <c r="GNL1640" s="35"/>
      <c r="GNM1640" s="34"/>
      <c r="GNT1640" s="35"/>
      <c r="GNU1640" s="34"/>
      <c r="GOB1640" s="35"/>
      <c r="GOC1640" s="34"/>
      <c r="GOJ1640" s="35"/>
      <c r="GOK1640" s="34"/>
      <c r="GOR1640" s="35"/>
      <c r="GOS1640" s="34"/>
      <c r="GOZ1640" s="35"/>
      <c r="GPA1640" s="34"/>
      <c r="GPH1640" s="35"/>
      <c r="GPI1640" s="34"/>
      <c r="GPP1640" s="35"/>
      <c r="GPQ1640" s="34"/>
      <c r="GPX1640" s="35"/>
      <c r="GPY1640" s="34"/>
      <c r="GQF1640" s="35"/>
      <c r="GQG1640" s="34"/>
      <c r="GQN1640" s="35"/>
      <c r="GQO1640" s="34"/>
      <c r="GQV1640" s="35"/>
      <c r="GQW1640" s="34"/>
      <c r="GRD1640" s="35"/>
      <c r="GRE1640" s="34"/>
      <c r="GRL1640" s="35"/>
      <c r="GRM1640" s="34"/>
      <c r="GRT1640" s="35"/>
      <c r="GRU1640" s="34"/>
      <c r="GSB1640" s="35"/>
      <c r="GSC1640" s="34"/>
      <c r="GSJ1640" s="35"/>
      <c r="GSK1640" s="34"/>
      <c r="GSR1640" s="35"/>
      <c r="GSS1640" s="34"/>
      <c r="GSZ1640" s="35"/>
      <c r="GTA1640" s="34"/>
      <c r="GTH1640" s="35"/>
      <c r="GTI1640" s="34"/>
      <c r="GTP1640" s="35"/>
      <c r="GTQ1640" s="34"/>
      <c r="GTX1640" s="35"/>
      <c r="GTY1640" s="34"/>
      <c r="GUF1640" s="35"/>
      <c r="GUG1640" s="34"/>
      <c r="GUN1640" s="35"/>
      <c r="GUO1640" s="34"/>
      <c r="GUV1640" s="35"/>
      <c r="GUW1640" s="34"/>
      <c r="GVD1640" s="35"/>
      <c r="GVE1640" s="34"/>
      <c r="GVL1640" s="35"/>
      <c r="GVM1640" s="34"/>
      <c r="GVT1640" s="35"/>
      <c r="GVU1640" s="34"/>
      <c r="GWB1640" s="35"/>
      <c r="GWC1640" s="34"/>
      <c r="GWJ1640" s="35"/>
      <c r="GWK1640" s="34"/>
      <c r="GWR1640" s="35"/>
      <c r="GWS1640" s="34"/>
      <c r="GWZ1640" s="35"/>
      <c r="GXA1640" s="34"/>
      <c r="GXH1640" s="35"/>
      <c r="GXI1640" s="34"/>
      <c r="GXP1640" s="35"/>
      <c r="GXQ1640" s="34"/>
      <c r="GXX1640" s="35"/>
      <c r="GXY1640" s="34"/>
      <c r="GYF1640" s="35"/>
      <c r="GYG1640" s="34"/>
      <c r="GYN1640" s="35"/>
      <c r="GYO1640" s="34"/>
      <c r="GYV1640" s="35"/>
      <c r="GYW1640" s="34"/>
      <c r="GZD1640" s="35"/>
      <c r="GZE1640" s="34"/>
      <c r="GZL1640" s="35"/>
      <c r="GZM1640" s="34"/>
      <c r="GZT1640" s="35"/>
      <c r="GZU1640" s="34"/>
      <c r="HAB1640" s="35"/>
      <c r="HAC1640" s="34"/>
      <c r="HAJ1640" s="35"/>
      <c r="HAK1640" s="34"/>
      <c r="HAR1640" s="35"/>
      <c r="HAS1640" s="34"/>
      <c r="HAZ1640" s="35"/>
      <c r="HBA1640" s="34"/>
      <c r="HBH1640" s="35"/>
      <c r="HBI1640" s="34"/>
      <c r="HBP1640" s="35"/>
      <c r="HBQ1640" s="34"/>
      <c r="HBX1640" s="35"/>
      <c r="HBY1640" s="34"/>
      <c r="HCF1640" s="35"/>
      <c r="HCG1640" s="34"/>
      <c r="HCN1640" s="35"/>
      <c r="HCO1640" s="34"/>
      <c r="HCV1640" s="35"/>
      <c r="HCW1640" s="34"/>
      <c r="HDD1640" s="35"/>
      <c r="HDE1640" s="34"/>
      <c r="HDL1640" s="35"/>
      <c r="HDM1640" s="34"/>
      <c r="HDT1640" s="35"/>
      <c r="HDU1640" s="34"/>
      <c r="HEB1640" s="35"/>
      <c r="HEC1640" s="34"/>
      <c r="HEJ1640" s="35"/>
      <c r="HEK1640" s="34"/>
      <c r="HER1640" s="35"/>
      <c r="HES1640" s="34"/>
      <c r="HEZ1640" s="35"/>
      <c r="HFA1640" s="34"/>
      <c r="HFH1640" s="35"/>
      <c r="HFI1640" s="34"/>
      <c r="HFP1640" s="35"/>
      <c r="HFQ1640" s="34"/>
      <c r="HFX1640" s="35"/>
      <c r="HFY1640" s="34"/>
      <c r="HGF1640" s="35"/>
      <c r="HGG1640" s="34"/>
      <c r="HGN1640" s="35"/>
      <c r="HGO1640" s="34"/>
      <c r="HGV1640" s="35"/>
      <c r="HGW1640" s="34"/>
      <c r="HHD1640" s="35"/>
      <c r="HHE1640" s="34"/>
      <c r="HHL1640" s="35"/>
      <c r="HHM1640" s="34"/>
      <c r="HHT1640" s="35"/>
      <c r="HHU1640" s="34"/>
      <c r="HIB1640" s="35"/>
      <c r="HIC1640" s="34"/>
      <c r="HIJ1640" s="35"/>
      <c r="HIK1640" s="34"/>
      <c r="HIR1640" s="35"/>
      <c r="HIS1640" s="34"/>
      <c r="HIZ1640" s="35"/>
      <c r="HJA1640" s="34"/>
      <c r="HJH1640" s="35"/>
      <c r="HJI1640" s="34"/>
      <c r="HJP1640" s="35"/>
      <c r="HJQ1640" s="34"/>
      <c r="HJX1640" s="35"/>
      <c r="HJY1640" s="34"/>
      <c r="HKF1640" s="35"/>
      <c r="HKG1640" s="34"/>
      <c r="HKN1640" s="35"/>
      <c r="HKO1640" s="34"/>
      <c r="HKV1640" s="35"/>
      <c r="HKW1640" s="34"/>
      <c r="HLD1640" s="35"/>
      <c r="HLE1640" s="34"/>
      <c r="HLL1640" s="35"/>
      <c r="HLM1640" s="34"/>
      <c r="HLT1640" s="35"/>
      <c r="HLU1640" s="34"/>
      <c r="HMB1640" s="35"/>
      <c r="HMC1640" s="34"/>
      <c r="HMJ1640" s="35"/>
      <c r="HMK1640" s="34"/>
      <c r="HMR1640" s="35"/>
      <c r="HMS1640" s="34"/>
      <c r="HMZ1640" s="35"/>
      <c r="HNA1640" s="34"/>
      <c r="HNH1640" s="35"/>
      <c r="HNI1640" s="34"/>
      <c r="HNP1640" s="35"/>
      <c r="HNQ1640" s="34"/>
      <c r="HNX1640" s="35"/>
      <c r="HNY1640" s="34"/>
      <c r="HOF1640" s="35"/>
      <c r="HOG1640" s="34"/>
      <c r="HON1640" s="35"/>
      <c r="HOO1640" s="34"/>
      <c r="HOV1640" s="35"/>
      <c r="HOW1640" s="34"/>
      <c r="HPD1640" s="35"/>
      <c r="HPE1640" s="34"/>
      <c r="HPL1640" s="35"/>
      <c r="HPM1640" s="34"/>
      <c r="HPT1640" s="35"/>
      <c r="HPU1640" s="34"/>
      <c r="HQB1640" s="35"/>
      <c r="HQC1640" s="34"/>
      <c r="HQJ1640" s="35"/>
      <c r="HQK1640" s="34"/>
      <c r="HQR1640" s="35"/>
      <c r="HQS1640" s="34"/>
      <c r="HQZ1640" s="35"/>
      <c r="HRA1640" s="34"/>
      <c r="HRH1640" s="35"/>
      <c r="HRI1640" s="34"/>
      <c r="HRP1640" s="35"/>
      <c r="HRQ1640" s="34"/>
      <c r="HRX1640" s="35"/>
      <c r="HRY1640" s="34"/>
      <c r="HSF1640" s="35"/>
      <c r="HSG1640" s="34"/>
      <c r="HSN1640" s="35"/>
      <c r="HSO1640" s="34"/>
      <c r="HSV1640" s="35"/>
      <c r="HSW1640" s="34"/>
      <c r="HTD1640" s="35"/>
      <c r="HTE1640" s="34"/>
      <c r="HTL1640" s="35"/>
      <c r="HTM1640" s="34"/>
      <c r="HTT1640" s="35"/>
      <c r="HTU1640" s="34"/>
      <c r="HUB1640" s="35"/>
      <c r="HUC1640" s="34"/>
      <c r="HUJ1640" s="35"/>
      <c r="HUK1640" s="34"/>
      <c r="HUR1640" s="35"/>
      <c r="HUS1640" s="34"/>
      <c r="HUZ1640" s="35"/>
      <c r="HVA1640" s="34"/>
      <c r="HVH1640" s="35"/>
      <c r="HVI1640" s="34"/>
      <c r="HVP1640" s="35"/>
      <c r="HVQ1640" s="34"/>
      <c r="HVX1640" s="35"/>
      <c r="HVY1640" s="34"/>
      <c r="HWF1640" s="35"/>
      <c r="HWG1640" s="34"/>
      <c r="HWN1640" s="35"/>
      <c r="HWO1640" s="34"/>
      <c r="HWV1640" s="35"/>
      <c r="HWW1640" s="34"/>
      <c r="HXD1640" s="35"/>
      <c r="HXE1640" s="34"/>
      <c r="HXL1640" s="35"/>
      <c r="HXM1640" s="34"/>
      <c r="HXT1640" s="35"/>
      <c r="HXU1640" s="34"/>
      <c r="HYB1640" s="35"/>
      <c r="HYC1640" s="34"/>
      <c r="HYJ1640" s="35"/>
      <c r="HYK1640" s="34"/>
      <c r="HYR1640" s="35"/>
      <c r="HYS1640" s="34"/>
      <c r="HYZ1640" s="35"/>
      <c r="HZA1640" s="34"/>
      <c r="HZH1640" s="35"/>
      <c r="HZI1640" s="34"/>
      <c r="HZP1640" s="35"/>
      <c r="HZQ1640" s="34"/>
      <c r="HZX1640" s="35"/>
      <c r="HZY1640" s="34"/>
      <c r="IAF1640" s="35"/>
      <c r="IAG1640" s="34"/>
      <c r="IAN1640" s="35"/>
      <c r="IAO1640" s="34"/>
      <c r="IAV1640" s="35"/>
      <c r="IAW1640" s="34"/>
      <c r="IBD1640" s="35"/>
      <c r="IBE1640" s="34"/>
      <c r="IBL1640" s="35"/>
      <c r="IBM1640" s="34"/>
      <c r="IBT1640" s="35"/>
      <c r="IBU1640" s="34"/>
      <c r="ICB1640" s="35"/>
      <c r="ICC1640" s="34"/>
      <c r="ICJ1640" s="35"/>
      <c r="ICK1640" s="34"/>
      <c r="ICR1640" s="35"/>
      <c r="ICS1640" s="34"/>
      <c r="ICZ1640" s="35"/>
      <c r="IDA1640" s="34"/>
      <c r="IDH1640" s="35"/>
      <c r="IDI1640" s="34"/>
      <c r="IDP1640" s="35"/>
      <c r="IDQ1640" s="34"/>
      <c r="IDX1640" s="35"/>
      <c r="IDY1640" s="34"/>
      <c r="IEF1640" s="35"/>
      <c r="IEG1640" s="34"/>
      <c r="IEN1640" s="35"/>
      <c r="IEO1640" s="34"/>
      <c r="IEV1640" s="35"/>
      <c r="IEW1640" s="34"/>
      <c r="IFD1640" s="35"/>
      <c r="IFE1640" s="34"/>
      <c r="IFL1640" s="35"/>
      <c r="IFM1640" s="34"/>
      <c r="IFT1640" s="35"/>
      <c r="IFU1640" s="34"/>
      <c r="IGB1640" s="35"/>
      <c r="IGC1640" s="34"/>
      <c r="IGJ1640" s="35"/>
      <c r="IGK1640" s="34"/>
      <c r="IGR1640" s="35"/>
      <c r="IGS1640" s="34"/>
      <c r="IGZ1640" s="35"/>
      <c r="IHA1640" s="34"/>
      <c r="IHH1640" s="35"/>
      <c r="IHI1640" s="34"/>
      <c r="IHP1640" s="35"/>
      <c r="IHQ1640" s="34"/>
      <c r="IHX1640" s="35"/>
      <c r="IHY1640" s="34"/>
      <c r="IIF1640" s="35"/>
      <c r="IIG1640" s="34"/>
      <c r="IIN1640" s="35"/>
      <c r="IIO1640" s="34"/>
      <c r="IIV1640" s="35"/>
      <c r="IIW1640" s="34"/>
      <c r="IJD1640" s="35"/>
      <c r="IJE1640" s="34"/>
      <c r="IJL1640" s="35"/>
      <c r="IJM1640" s="34"/>
      <c r="IJT1640" s="35"/>
      <c r="IJU1640" s="34"/>
      <c r="IKB1640" s="35"/>
      <c r="IKC1640" s="34"/>
      <c r="IKJ1640" s="35"/>
      <c r="IKK1640" s="34"/>
      <c r="IKR1640" s="35"/>
      <c r="IKS1640" s="34"/>
      <c r="IKZ1640" s="35"/>
      <c r="ILA1640" s="34"/>
      <c r="ILH1640" s="35"/>
      <c r="ILI1640" s="34"/>
      <c r="ILP1640" s="35"/>
      <c r="ILQ1640" s="34"/>
      <c r="ILX1640" s="35"/>
      <c r="ILY1640" s="34"/>
      <c r="IMF1640" s="35"/>
      <c r="IMG1640" s="34"/>
      <c r="IMN1640" s="35"/>
      <c r="IMO1640" s="34"/>
      <c r="IMV1640" s="35"/>
      <c r="IMW1640" s="34"/>
      <c r="IND1640" s="35"/>
      <c r="INE1640" s="34"/>
      <c r="INL1640" s="35"/>
      <c r="INM1640" s="34"/>
      <c r="INT1640" s="35"/>
      <c r="INU1640" s="34"/>
      <c r="IOB1640" s="35"/>
      <c r="IOC1640" s="34"/>
      <c r="IOJ1640" s="35"/>
      <c r="IOK1640" s="34"/>
      <c r="IOR1640" s="35"/>
      <c r="IOS1640" s="34"/>
      <c r="IOZ1640" s="35"/>
      <c r="IPA1640" s="34"/>
      <c r="IPH1640" s="35"/>
      <c r="IPI1640" s="34"/>
      <c r="IPP1640" s="35"/>
      <c r="IPQ1640" s="34"/>
      <c r="IPX1640" s="35"/>
      <c r="IPY1640" s="34"/>
      <c r="IQF1640" s="35"/>
      <c r="IQG1640" s="34"/>
      <c r="IQN1640" s="35"/>
      <c r="IQO1640" s="34"/>
      <c r="IQV1640" s="35"/>
      <c r="IQW1640" s="34"/>
      <c r="IRD1640" s="35"/>
      <c r="IRE1640" s="34"/>
      <c r="IRL1640" s="35"/>
      <c r="IRM1640" s="34"/>
      <c r="IRT1640" s="35"/>
      <c r="IRU1640" s="34"/>
      <c r="ISB1640" s="35"/>
      <c r="ISC1640" s="34"/>
      <c r="ISJ1640" s="35"/>
      <c r="ISK1640" s="34"/>
      <c r="ISR1640" s="35"/>
      <c r="ISS1640" s="34"/>
      <c r="ISZ1640" s="35"/>
      <c r="ITA1640" s="34"/>
      <c r="ITH1640" s="35"/>
      <c r="ITI1640" s="34"/>
      <c r="ITP1640" s="35"/>
      <c r="ITQ1640" s="34"/>
      <c r="ITX1640" s="35"/>
      <c r="ITY1640" s="34"/>
      <c r="IUF1640" s="35"/>
      <c r="IUG1640" s="34"/>
      <c r="IUN1640" s="35"/>
      <c r="IUO1640" s="34"/>
      <c r="IUV1640" s="35"/>
      <c r="IUW1640" s="34"/>
      <c r="IVD1640" s="35"/>
      <c r="IVE1640" s="34"/>
      <c r="IVL1640" s="35"/>
      <c r="IVM1640" s="34"/>
      <c r="IVT1640" s="35"/>
      <c r="IVU1640" s="34"/>
      <c r="IWB1640" s="35"/>
      <c r="IWC1640" s="34"/>
      <c r="IWJ1640" s="35"/>
      <c r="IWK1640" s="34"/>
      <c r="IWR1640" s="35"/>
      <c r="IWS1640" s="34"/>
      <c r="IWZ1640" s="35"/>
      <c r="IXA1640" s="34"/>
      <c r="IXH1640" s="35"/>
      <c r="IXI1640" s="34"/>
      <c r="IXP1640" s="35"/>
      <c r="IXQ1640" s="34"/>
      <c r="IXX1640" s="35"/>
      <c r="IXY1640" s="34"/>
      <c r="IYF1640" s="35"/>
      <c r="IYG1640" s="34"/>
      <c r="IYN1640" s="35"/>
      <c r="IYO1640" s="34"/>
      <c r="IYV1640" s="35"/>
      <c r="IYW1640" s="34"/>
      <c r="IZD1640" s="35"/>
      <c r="IZE1640" s="34"/>
      <c r="IZL1640" s="35"/>
      <c r="IZM1640" s="34"/>
      <c r="IZT1640" s="35"/>
      <c r="IZU1640" s="34"/>
      <c r="JAB1640" s="35"/>
      <c r="JAC1640" s="34"/>
      <c r="JAJ1640" s="35"/>
      <c r="JAK1640" s="34"/>
      <c r="JAR1640" s="35"/>
      <c r="JAS1640" s="34"/>
      <c r="JAZ1640" s="35"/>
      <c r="JBA1640" s="34"/>
      <c r="JBH1640" s="35"/>
      <c r="JBI1640" s="34"/>
      <c r="JBP1640" s="35"/>
      <c r="JBQ1640" s="34"/>
      <c r="JBX1640" s="35"/>
      <c r="JBY1640" s="34"/>
      <c r="JCF1640" s="35"/>
      <c r="JCG1640" s="34"/>
      <c r="JCN1640" s="35"/>
      <c r="JCO1640" s="34"/>
      <c r="JCV1640" s="35"/>
      <c r="JCW1640" s="34"/>
      <c r="JDD1640" s="35"/>
      <c r="JDE1640" s="34"/>
      <c r="JDL1640" s="35"/>
      <c r="JDM1640" s="34"/>
      <c r="JDT1640" s="35"/>
      <c r="JDU1640" s="34"/>
      <c r="JEB1640" s="35"/>
      <c r="JEC1640" s="34"/>
      <c r="JEJ1640" s="35"/>
      <c r="JEK1640" s="34"/>
      <c r="JER1640" s="35"/>
      <c r="JES1640" s="34"/>
      <c r="JEZ1640" s="35"/>
      <c r="JFA1640" s="34"/>
      <c r="JFH1640" s="35"/>
      <c r="JFI1640" s="34"/>
      <c r="JFP1640" s="35"/>
      <c r="JFQ1640" s="34"/>
      <c r="JFX1640" s="35"/>
      <c r="JFY1640" s="34"/>
      <c r="JGF1640" s="35"/>
      <c r="JGG1640" s="34"/>
      <c r="JGN1640" s="35"/>
      <c r="JGO1640" s="34"/>
      <c r="JGV1640" s="35"/>
      <c r="JGW1640" s="34"/>
      <c r="JHD1640" s="35"/>
      <c r="JHE1640" s="34"/>
      <c r="JHL1640" s="35"/>
      <c r="JHM1640" s="34"/>
      <c r="JHT1640" s="35"/>
      <c r="JHU1640" s="34"/>
      <c r="JIB1640" s="35"/>
      <c r="JIC1640" s="34"/>
      <c r="JIJ1640" s="35"/>
      <c r="JIK1640" s="34"/>
      <c r="JIR1640" s="35"/>
      <c r="JIS1640" s="34"/>
      <c r="JIZ1640" s="35"/>
      <c r="JJA1640" s="34"/>
      <c r="JJH1640" s="35"/>
      <c r="JJI1640" s="34"/>
      <c r="JJP1640" s="35"/>
      <c r="JJQ1640" s="34"/>
      <c r="JJX1640" s="35"/>
      <c r="JJY1640" s="34"/>
      <c r="JKF1640" s="35"/>
      <c r="JKG1640" s="34"/>
      <c r="JKN1640" s="35"/>
      <c r="JKO1640" s="34"/>
      <c r="JKV1640" s="35"/>
      <c r="JKW1640" s="34"/>
      <c r="JLD1640" s="35"/>
      <c r="JLE1640" s="34"/>
      <c r="JLL1640" s="35"/>
      <c r="JLM1640" s="34"/>
      <c r="JLT1640" s="35"/>
      <c r="JLU1640" s="34"/>
      <c r="JMB1640" s="35"/>
      <c r="JMC1640" s="34"/>
      <c r="JMJ1640" s="35"/>
      <c r="JMK1640" s="34"/>
      <c r="JMR1640" s="35"/>
      <c r="JMS1640" s="34"/>
      <c r="JMZ1640" s="35"/>
      <c r="JNA1640" s="34"/>
      <c r="JNH1640" s="35"/>
      <c r="JNI1640" s="34"/>
      <c r="JNP1640" s="35"/>
      <c r="JNQ1640" s="34"/>
      <c r="JNX1640" s="35"/>
      <c r="JNY1640" s="34"/>
      <c r="JOF1640" s="35"/>
      <c r="JOG1640" s="34"/>
      <c r="JON1640" s="35"/>
      <c r="JOO1640" s="34"/>
      <c r="JOV1640" s="35"/>
      <c r="JOW1640" s="34"/>
      <c r="JPD1640" s="35"/>
      <c r="JPE1640" s="34"/>
      <c r="JPL1640" s="35"/>
      <c r="JPM1640" s="34"/>
      <c r="JPT1640" s="35"/>
      <c r="JPU1640" s="34"/>
      <c r="JQB1640" s="35"/>
      <c r="JQC1640" s="34"/>
      <c r="JQJ1640" s="35"/>
      <c r="JQK1640" s="34"/>
      <c r="JQR1640" s="35"/>
      <c r="JQS1640" s="34"/>
      <c r="JQZ1640" s="35"/>
      <c r="JRA1640" s="34"/>
      <c r="JRH1640" s="35"/>
      <c r="JRI1640" s="34"/>
      <c r="JRP1640" s="35"/>
      <c r="JRQ1640" s="34"/>
      <c r="JRX1640" s="35"/>
      <c r="JRY1640" s="34"/>
      <c r="JSF1640" s="35"/>
      <c r="JSG1640" s="34"/>
      <c r="JSN1640" s="35"/>
      <c r="JSO1640" s="34"/>
      <c r="JSV1640" s="35"/>
      <c r="JSW1640" s="34"/>
      <c r="JTD1640" s="35"/>
      <c r="JTE1640" s="34"/>
      <c r="JTL1640" s="35"/>
      <c r="JTM1640" s="34"/>
      <c r="JTT1640" s="35"/>
      <c r="JTU1640" s="34"/>
      <c r="JUB1640" s="35"/>
      <c r="JUC1640" s="34"/>
      <c r="JUJ1640" s="35"/>
      <c r="JUK1640" s="34"/>
      <c r="JUR1640" s="35"/>
      <c r="JUS1640" s="34"/>
      <c r="JUZ1640" s="35"/>
      <c r="JVA1640" s="34"/>
      <c r="JVH1640" s="35"/>
      <c r="JVI1640" s="34"/>
      <c r="JVP1640" s="35"/>
      <c r="JVQ1640" s="34"/>
      <c r="JVX1640" s="35"/>
      <c r="JVY1640" s="34"/>
      <c r="JWF1640" s="35"/>
      <c r="JWG1640" s="34"/>
      <c r="JWN1640" s="35"/>
      <c r="JWO1640" s="34"/>
      <c r="JWV1640" s="35"/>
      <c r="JWW1640" s="34"/>
      <c r="JXD1640" s="35"/>
      <c r="JXE1640" s="34"/>
      <c r="JXL1640" s="35"/>
      <c r="JXM1640" s="34"/>
      <c r="JXT1640" s="35"/>
      <c r="JXU1640" s="34"/>
      <c r="JYB1640" s="35"/>
      <c r="JYC1640" s="34"/>
      <c r="JYJ1640" s="35"/>
      <c r="JYK1640" s="34"/>
      <c r="JYR1640" s="35"/>
      <c r="JYS1640" s="34"/>
      <c r="JYZ1640" s="35"/>
      <c r="JZA1640" s="34"/>
      <c r="JZH1640" s="35"/>
      <c r="JZI1640" s="34"/>
      <c r="JZP1640" s="35"/>
      <c r="JZQ1640" s="34"/>
      <c r="JZX1640" s="35"/>
      <c r="JZY1640" s="34"/>
      <c r="KAF1640" s="35"/>
      <c r="KAG1640" s="34"/>
      <c r="KAN1640" s="35"/>
      <c r="KAO1640" s="34"/>
      <c r="KAV1640" s="35"/>
      <c r="KAW1640" s="34"/>
      <c r="KBD1640" s="35"/>
      <c r="KBE1640" s="34"/>
      <c r="KBL1640" s="35"/>
      <c r="KBM1640" s="34"/>
      <c r="KBT1640" s="35"/>
      <c r="KBU1640" s="34"/>
      <c r="KCB1640" s="35"/>
      <c r="KCC1640" s="34"/>
      <c r="KCJ1640" s="35"/>
      <c r="KCK1640" s="34"/>
      <c r="KCR1640" s="35"/>
      <c r="KCS1640" s="34"/>
      <c r="KCZ1640" s="35"/>
      <c r="KDA1640" s="34"/>
      <c r="KDH1640" s="35"/>
      <c r="KDI1640" s="34"/>
      <c r="KDP1640" s="35"/>
      <c r="KDQ1640" s="34"/>
      <c r="KDX1640" s="35"/>
      <c r="KDY1640" s="34"/>
      <c r="KEF1640" s="35"/>
      <c r="KEG1640" s="34"/>
      <c r="KEN1640" s="35"/>
      <c r="KEO1640" s="34"/>
      <c r="KEV1640" s="35"/>
      <c r="KEW1640" s="34"/>
      <c r="KFD1640" s="35"/>
      <c r="KFE1640" s="34"/>
      <c r="KFL1640" s="35"/>
      <c r="KFM1640" s="34"/>
      <c r="KFT1640" s="35"/>
      <c r="KFU1640" s="34"/>
      <c r="KGB1640" s="35"/>
      <c r="KGC1640" s="34"/>
      <c r="KGJ1640" s="35"/>
      <c r="KGK1640" s="34"/>
      <c r="KGR1640" s="35"/>
      <c r="KGS1640" s="34"/>
      <c r="KGZ1640" s="35"/>
      <c r="KHA1640" s="34"/>
      <c r="KHH1640" s="35"/>
      <c r="KHI1640" s="34"/>
      <c r="KHP1640" s="35"/>
      <c r="KHQ1640" s="34"/>
      <c r="KHX1640" s="35"/>
      <c r="KHY1640" s="34"/>
      <c r="KIF1640" s="35"/>
      <c r="KIG1640" s="34"/>
      <c r="KIN1640" s="35"/>
      <c r="KIO1640" s="34"/>
      <c r="KIV1640" s="35"/>
      <c r="KIW1640" s="34"/>
      <c r="KJD1640" s="35"/>
      <c r="KJE1640" s="34"/>
      <c r="KJL1640" s="35"/>
      <c r="KJM1640" s="34"/>
      <c r="KJT1640" s="35"/>
      <c r="KJU1640" s="34"/>
      <c r="KKB1640" s="35"/>
      <c r="KKC1640" s="34"/>
      <c r="KKJ1640" s="35"/>
      <c r="KKK1640" s="34"/>
      <c r="KKR1640" s="35"/>
      <c r="KKS1640" s="34"/>
      <c r="KKZ1640" s="35"/>
      <c r="KLA1640" s="34"/>
      <c r="KLH1640" s="35"/>
      <c r="KLI1640" s="34"/>
      <c r="KLP1640" s="35"/>
      <c r="KLQ1640" s="34"/>
      <c r="KLX1640" s="35"/>
      <c r="KLY1640" s="34"/>
      <c r="KMF1640" s="35"/>
      <c r="KMG1640" s="34"/>
      <c r="KMN1640" s="35"/>
      <c r="KMO1640" s="34"/>
      <c r="KMV1640" s="35"/>
      <c r="KMW1640" s="34"/>
      <c r="KND1640" s="35"/>
      <c r="KNE1640" s="34"/>
      <c r="KNL1640" s="35"/>
      <c r="KNM1640" s="34"/>
      <c r="KNT1640" s="35"/>
      <c r="KNU1640" s="34"/>
      <c r="KOB1640" s="35"/>
      <c r="KOC1640" s="34"/>
      <c r="KOJ1640" s="35"/>
      <c r="KOK1640" s="34"/>
      <c r="KOR1640" s="35"/>
      <c r="KOS1640" s="34"/>
      <c r="KOZ1640" s="35"/>
      <c r="KPA1640" s="34"/>
      <c r="KPH1640" s="35"/>
      <c r="KPI1640" s="34"/>
      <c r="KPP1640" s="35"/>
      <c r="KPQ1640" s="34"/>
      <c r="KPX1640" s="35"/>
      <c r="KPY1640" s="34"/>
      <c r="KQF1640" s="35"/>
      <c r="KQG1640" s="34"/>
      <c r="KQN1640" s="35"/>
      <c r="KQO1640" s="34"/>
      <c r="KQV1640" s="35"/>
      <c r="KQW1640" s="34"/>
      <c r="KRD1640" s="35"/>
      <c r="KRE1640" s="34"/>
      <c r="KRL1640" s="35"/>
      <c r="KRM1640" s="34"/>
      <c r="KRT1640" s="35"/>
      <c r="KRU1640" s="34"/>
      <c r="KSB1640" s="35"/>
      <c r="KSC1640" s="34"/>
      <c r="KSJ1640" s="35"/>
      <c r="KSK1640" s="34"/>
      <c r="KSR1640" s="35"/>
      <c r="KSS1640" s="34"/>
      <c r="KSZ1640" s="35"/>
      <c r="KTA1640" s="34"/>
      <c r="KTH1640" s="35"/>
      <c r="KTI1640" s="34"/>
      <c r="KTP1640" s="35"/>
      <c r="KTQ1640" s="34"/>
      <c r="KTX1640" s="35"/>
      <c r="KTY1640" s="34"/>
      <c r="KUF1640" s="35"/>
      <c r="KUG1640" s="34"/>
      <c r="KUN1640" s="35"/>
      <c r="KUO1640" s="34"/>
      <c r="KUV1640" s="35"/>
      <c r="KUW1640" s="34"/>
      <c r="KVD1640" s="35"/>
      <c r="KVE1640" s="34"/>
      <c r="KVL1640" s="35"/>
      <c r="KVM1640" s="34"/>
      <c r="KVT1640" s="35"/>
      <c r="KVU1640" s="34"/>
      <c r="KWB1640" s="35"/>
      <c r="KWC1640" s="34"/>
      <c r="KWJ1640" s="35"/>
      <c r="KWK1640" s="34"/>
      <c r="KWR1640" s="35"/>
      <c r="KWS1640" s="34"/>
      <c r="KWZ1640" s="35"/>
      <c r="KXA1640" s="34"/>
      <c r="KXH1640" s="35"/>
      <c r="KXI1640" s="34"/>
      <c r="KXP1640" s="35"/>
      <c r="KXQ1640" s="34"/>
      <c r="KXX1640" s="35"/>
      <c r="KXY1640" s="34"/>
      <c r="KYF1640" s="35"/>
      <c r="KYG1640" s="34"/>
      <c r="KYN1640" s="35"/>
      <c r="KYO1640" s="34"/>
      <c r="KYV1640" s="35"/>
      <c r="KYW1640" s="34"/>
      <c r="KZD1640" s="35"/>
      <c r="KZE1640" s="34"/>
      <c r="KZL1640" s="35"/>
      <c r="KZM1640" s="34"/>
      <c r="KZT1640" s="35"/>
      <c r="KZU1640" s="34"/>
      <c r="LAB1640" s="35"/>
      <c r="LAC1640" s="34"/>
      <c r="LAJ1640" s="35"/>
      <c r="LAK1640" s="34"/>
      <c r="LAR1640" s="35"/>
      <c r="LAS1640" s="34"/>
      <c r="LAZ1640" s="35"/>
      <c r="LBA1640" s="34"/>
      <c r="LBH1640" s="35"/>
      <c r="LBI1640" s="34"/>
      <c r="LBP1640" s="35"/>
      <c r="LBQ1640" s="34"/>
      <c r="LBX1640" s="35"/>
      <c r="LBY1640" s="34"/>
      <c r="LCF1640" s="35"/>
      <c r="LCG1640" s="34"/>
      <c r="LCN1640" s="35"/>
      <c r="LCO1640" s="34"/>
      <c r="LCV1640" s="35"/>
      <c r="LCW1640" s="34"/>
      <c r="LDD1640" s="35"/>
      <c r="LDE1640" s="34"/>
      <c r="LDL1640" s="35"/>
      <c r="LDM1640" s="34"/>
      <c r="LDT1640" s="35"/>
      <c r="LDU1640" s="34"/>
      <c r="LEB1640" s="35"/>
      <c r="LEC1640" s="34"/>
      <c r="LEJ1640" s="35"/>
      <c r="LEK1640" s="34"/>
      <c r="LER1640" s="35"/>
      <c r="LES1640" s="34"/>
      <c r="LEZ1640" s="35"/>
      <c r="LFA1640" s="34"/>
      <c r="LFH1640" s="35"/>
      <c r="LFI1640" s="34"/>
      <c r="LFP1640" s="35"/>
      <c r="LFQ1640" s="34"/>
      <c r="LFX1640" s="35"/>
      <c r="LFY1640" s="34"/>
      <c r="LGF1640" s="35"/>
      <c r="LGG1640" s="34"/>
      <c r="LGN1640" s="35"/>
      <c r="LGO1640" s="34"/>
      <c r="LGV1640" s="35"/>
      <c r="LGW1640" s="34"/>
      <c r="LHD1640" s="35"/>
      <c r="LHE1640" s="34"/>
      <c r="LHL1640" s="35"/>
      <c r="LHM1640" s="34"/>
      <c r="LHT1640" s="35"/>
      <c r="LHU1640" s="34"/>
      <c r="LIB1640" s="35"/>
      <c r="LIC1640" s="34"/>
      <c r="LIJ1640" s="35"/>
      <c r="LIK1640" s="34"/>
      <c r="LIR1640" s="35"/>
      <c r="LIS1640" s="34"/>
      <c r="LIZ1640" s="35"/>
      <c r="LJA1640" s="34"/>
      <c r="LJH1640" s="35"/>
      <c r="LJI1640" s="34"/>
      <c r="LJP1640" s="35"/>
      <c r="LJQ1640" s="34"/>
      <c r="LJX1640" s="35"/>
      <c r="LJY1640" s="34"/>
      <c r="LKF1640" s="35"/>
      <c r="LKG1640" s="34"/>
      <c r="LKN1640" s="35"/>
      <c r="LKO1640" s="34"/>
      <c r="LKV1640" s="35"/>
      <c r="LKW1640" s="34"/>
      <c r="LLD1640" s="35"/>
      <c r="LLE1640" s="34"/>
      <c r="LLL1640" s="35"/>
      <c r="LLM1640" s="34"/>
      <c r="LLT1640" s="35"/>
      <c r="LLU1640" s="34"/>
      <c r="LMB1640" s="35"/>
      <c r="LMC1640" s="34"/>
      <c r="LMJ1640" s="35"/>
      <c r="LMK1640" s="34"/>
      <c r="LMR1640" s="35"/>
      <c r="LMS1640" s="34"/>
      <c r="LMZ1640" s="35"/>
      <c r="LNA1640" s="34"/>
      <c r="LNH1640" s="35"/>
      <c r="LNI1640" s="34"/>
      <c r="LNP1640" s="35"/>
      <c r="LNQ1640" s="34"/>
      <c r="LNX1640" s="35"/>
      <c r="LNY1640" s="34"/>
      <c r="LOF1640" s="35"/>
      <c r="LOG1640" s="34"/>
      <c r="LON1640" s="35"/>
      <c r="LOO1640" s="34"/>
      <c r="LOV1640" s="35"/>
      <c r="LOW1640" s="34"/>
      <c r="LPD1640" s="35"/>
      <c r="LPE1640" s="34"/>
      <c r="LPL1640" s="35"/>
      <c r="LPM1640" s="34"/>
      <c r="LPT1640" s="35"/>
      <c r="LPU1640" s="34"/>
      <c r="LQB1640" s="35"/>
      <c r="LQC1640" s="34"/>
      <c r="LQJ1640" s="35"/>
      <c r="LQK1640" s="34"/>
      <c r="LQR1640" s="35"/>
      <c r="LQS1640" s="34"/>
      <c r="LQZ1640" s="35"/>
      <c r="LRA1640" s="34"/>
      <c r="LRH1640" s="35"/>
      <c r="LRI1640" s="34"/>
      <c r="LRP1640" s="35"/>
      <c r="LRQ1640" s="34"/>
      <c r="LRX1640" s="35"/>
      <c r="LRY1640" s="34"/>
      <c r="LSF1640" s="35"/>
      <c r="LSG1640" s="34"/>
      <c r="LSN1640" s="35"/>
      <c r="LSO1640" s="34"/>
      <c r="LSV1640" s="35"/>
      <c r="LSW1640" s="34"/>
      <c r="LTD1640" s="35"/>
      <c r="LTE1640" s="34"/>
      <c r="LTL1640" s="35"/>
      <c r="LTM1640" s="34"/>
      <c r="LTT1640" s="35"/>
      <c r="LTU1640" s="34"/>
      <c r="LUB1640" s="35"/>
      <c r="LUC1640" s="34"/>
      <c r="LUJ1640" s="35"/>
      <c r="LUK1640" s="34"/>
      <c r="LUR1640" s="35"/>
      <c r="LUS1640" s="34"/>
      <c r="LUZ1640" s="35"/>
      <c r="LVA1640" s="34"/>
      <c r="LVH1640" s="35"/>
      <c r="LVI1640" s="34"/>
      <c r="LVP1640" s="35"/>
      <c r="LVQ1640" s="34"/>
      <c r="LVX1640" s="35"/>
      <c r="LVY1640" s="34"/>
      <c r="LWF1640" s="35"/>
      <c r="LWG1640" s="34"/>
      <c r="LWN1640" s="35"/>
      <c r="LWO1640" s="34"/>
      <c r="LWV1640" s="35"/>
      <c r="LWW1640" s="34"/>
      <c r="LXD1640" s="35"/>
      <c r="LXE1640" s="34"/>
      <c r="LXL1640" s="35"/>
      <c r="LXM1640" s="34"/>
      <c r="LXT1640" s="35"/>
      <c r="LXU1640" s="34"/>
      <c r="LYB1640" s="35"/>
      <c r="LYC1640" s="34"/>
      <c r="LYJ1640" s="35"/>
      <c r="LYK1640" s="34"/>
      <c r="LYR1640" s="35"/>
      <c r="LYS1640" s="34"/>
      <c r="LYZ1640" s="35"/>
      <c r="LZA1640" s="34"/>
      <c r="LZH1640" s="35"/>
      <c r="LZI1640" s="34"/>
      <c r="LZP1640" s="35"/>
      <c r="LZQ1640" s="34"/>
      <c r="LZX1640" s="35"/>
      <c r="LZY1640" s="34"/>
      <c r="MAF1640" s="35"/>
      <c r="MAG1640" s="34"/>
      <c r="MAN1640" s="35"/>
      <c r="MAO1640" s="34"/>
      <c r="MAV1640" s="35"/>
      <c r="MAW1640" s="34"/>
      <c r="MBD1640" s="35"/>
      <c r="MBE1640" s="34"/>
      <c r="MBL1640" s="35"/>
      <c r="MBM1640" s="34"/>
      <c r="MBT1640" s="35"/>
      <c r="MBU1640" s="34"/>
      <c r="MCB1640" s="35"/>
      <c r="MCC1640" s="34"/>
      <c r="MCJ1640" s="35"/>
      <c r="MCK1640" s="34"/>
      <c r="MCR1640" s="35"/>
      <c r="MCS1640" s="34"/>
      <c r="MCZ1640" s="35"/>
      <c r="MDA1640" s="34"/>
      <c r="MDH1640" s="35"/>
      <c r="MDI1640" s="34"/>
      <c r="MDP1640" s="35"/>
      <c r="MDQ1640" s="34"/>
      <c r="MDX1640" s="35"/>
      <c r="MDY1640" s="34"/>
      <c r="MEF1640" s="35"/>
      <c r="MEG1640" s="34"/>
      <c r="MEN1640" s="35"/>
      <c r="MEO1640" s="34"/>
      <c r="MEV1640" s="35"/>
      <c r="MEW1640" s="34"/>
      <c r="MFD1640" s="35"/>
      <c r="MFE1640" s="34"/>
      <c r="MFL1640" s="35"/>
      <c r="MFM1640" s="34"/>
      <c r="MFT1640" s="35"/>
      <c r="MFU1640" s="34"/>
      <c r="MGB1640" s="35"/>
      <c r="MGC1640" s="34"/>
      <c r="MGJ1640" s="35"/>
      <c r="MGK1640" s="34"/>
      <c r="MGR1640" s="35"/>
      <c r="MGS1640" s="34"/>
      <c r="MGZ1640" s="35"/>
      <c r="MHA1640" s="34"/>
      <c r="MHH1640" s="35"/>
      <c r="MHI1640" s="34"/>
      <c r="MHP1640" s="35"/>
      <c r="MHQ1640" s="34"/>
      <c r="MHX1640" s="35"/>
      <c r="MHY1640" s="34"/>
      <c r="MIF1640" s="35"/>
      <c r="MIG1640" s="34"/>
      <c r="MIN1640" s="35"/>
      <c r="MIO1640" s="34"/>
      <c r="MIV1640" s="35"/>
      <c r="MIW1640" s="34"/>
      <c r="MJD1640" s="35"/>
      <c r="MJE1640" s="34"/>
      <c r="MJL1640" s="35"/>
      <c r="MJM1640" s="34"/>
      <c r="MJT1640" s="35"/>
      <c r="MJU1640" s="34"/>
      <c r="MKB1640" s="35"/>
      <c r="MKC1640" s="34"/>
      <c r="MKJ1640" s="35"/>
      <c r="MKK1640" s="34"/>
      <c r="MKR1640" s="35"/>
      <c r="MKS1640" s="34"/>
      <c r="MKZ1640" s="35"/>
      <c r="MLA1640" s="34"/>
      <c r="MLH1640" s="35"/>
      <c r="MLI1640" s="34"/>
      <c r="MLP1640" s="35"/>
      <c r="MLQ1640" s="34"/>
      <c r="MLX1640" s="35"/>
      <c r="MLY1640" s="34"/>
      <c r="MMF1640" s="35"/>
      <c r="MMG1640" s="34"/>
      <c r="MMN1640" s="35"/>
      <c r="MMO1640" s="34"/>
      <c r="MMV1640" s="35"/>
      <c r="MMW1640" s="34"/>
      <c r="MND1640" s="35"/>
      <c r="MNE1640" s="34"/>
      <c r="MNL1640" s="35"/>
      <c r="MNM1640" s="34"/>
      <c r="MNT1640" s="35"/>
      <c r="MNU1640" s="34"/>
      <c r="MOB1640" s="35"/>
      <c r="MOC1640" s="34"/>
      <c r="MOJ1640" s="35"/>
      <c r="MOK1640" s="34"/>
      <c r="MOR1640" s="35"/>
      <c r="MOS1640" s="34"/>
      <c r="MOZ1640" s="35"/>
      <c r="MPA1640" s="34"/>
      <c r="MPH1640" s="35"/>
      <c r="MPI1640" s="34"/>
      <c r="MPP1640" s="35"/>
      <c r="MPQ1640" s="34"/>
      <c r="MPX1640" s="35"/>
      <c r="MPY1640" s="34"/>
      <c r="MQF1640" s="35"/>
      <c r="MQG1640" s="34"/>
      <c r="MQN1640" s="35"/>
      <c r="MQO1640" s="34"/>
      <c r="MQV1640" s="35"/>
      <c r="MQW1640" s="34"/>
      <c r="MRD1640" s="35"/>
      <c r="MRE1640" s="34"/>
      <c r="MRL1640" s="35"/>
      <c r="MRM1640" s="34"/>
      <c r="MRT1640" s="35"/>
      <c r="MRU1640" s="34"/>
      <c r="MSB1640" s="35"/>
      <c r="MSC1640" s="34"/>
      <c r="MSJ1640" s="35"/>
      <c r="MSK1640" s="34"/>
      <c r="MSR1640" s="35"/>
      <c r="MSS1640" s="34"/>
      <c r="MSZ1640" s="35"/>
      <c r="MTA1640" s="34"/>
      <c r="MTH1640" s="35"/>
      <c r="MTI1640" s="34"/>
      <c r="MTP1640" s="35"/>
      <c r="MTQ1640" s="34"/>
      <c r="MTX1640" s="35"/>
      <c r="MTY1640" s="34"/>
      <c r="MUF1640" s="35"/>
      <c r="MUG1640" s="34"/>
      <c r="MUN1640" s="35"/>
      <c r="MUO1640" s="34"/>
      <c r="MUV1640" s="35"/>
      <c r="MUW1640" s="34"/>
      <c r="MVD1640" s="35"/>
      <c r="MVE1640" s="34"/>
      <c r="MVL1640" s="35"/>
      <c r="MVM1640" s="34"/>
      <c r="MVT1640" s="35"/>
      <c r="MVU1640" s="34"/>
      <c r="MWB1640" s="35"/>
      <c r="MWC1640" s="34"/>
      <c r="MWJ1640" s="35"/>
      <c r="MWK1640" s="34"/>
      <c r="MWR1640" s="35"/>
      <c r="MWS1640" s="34"/>
      <c r="MWZ1640" s="35"/>
      <c r="MXA1640" s="34"/>
      <c r="MXH1640" s="35"/>
      <c r="MXI1640" s="34"/>
      <c r="MXP1640" s="35"/>
      <c r="MXQ1640" s="34"/>
      <c r="MXX1640" s="35"/>
      <c r="MXY1640" s="34"/>
      <c r="MYF1640" s="35"/>
      <c r="MYG1640" s="34"/>
      <c r="MYN1640" s="35"/>
      <c r="MYO1640" s="34"/>
      <c r="MYV1640" s="35"/>
      <c r="MYW1640" s="34"/>
      <c r="MZD1640" s="35"/>
      <c r="MZE1640" s="34"/>
      <c r="MZL1640" s="35"/>
      <c r="MZM1640" s="34"/>
      <c r="MZT1640" s="35"/>
      <c r="MZU1640" s="34"/>
      <c r="NAB1640" s="35"/>
      <c r="NAC1640" s="34"/>
      <c r="NAJ1640" s="35"/>
      <c r="NAK1640" s="34"/>
      <c r="NAR1640" s="35"/>
      <c r="NAS1640" s="34"/>
      <c r="NAZ1640" s="35"/>
      <c r="NBA1640" s="34"/>
      <c r="NBH1640" s="35"/>
      <c r="NBI1640" s="34"/>
      <c r="NBP1640" s="35"/>
      <c r="NBQ1640" s="34"/>
      <c r="NBX1640" s="35"/>
      <c r="NBY1640" s="34"/>
      <c r="NCF1640" s="35"/>
      <c r="NCG1640" s="34"/>
      <c r="NCN1640" s="35"/>
      <c r="NCO1640" s="34"/>
      <c r="NCV1640" s="35"/>
      <c r="NCW1640" s="34"/>
      <c r="NDD1640" s="35"/>
      <c r="NDE1640" s="34"/>
      <c r="NDL1640" s="35"/>
      <c r="NDM1640" s="34"/>
      <c r="NDT1640" s="35"/>
      <c r="NDU1640" s="34"/>
      <c r="NEB1640" s="35"/>
      <c r="NEC1640" s="34"/>
      <c r="NEJ1640" s="35"/>
      <c r="NEK1640" s="34"/>
      <c r="NER1640" s="35"/>
      <c r="NES1640" s="34"/>
      <c r="NEZ1640" s="35"/>
      <c r="NFA1640" s="34"/>
      <c r="NFH1640" s="35"/>
      <c r="NFI1640" s="34"/>
      <c r="NFP1640" s="35"/>
      <c r="NFQ1640" s="34"/>
      <c r="NFX1640" s="35"/>
      <c r="NFY1640" s="34"/>
      <c r="NGF1640" s="35"/>
      <c r="NGG1640" s="34"/>
      <c r="NGN1640" s="35"/>
      <c r="NGO1640" s="34"/>
      <c r="NGV1640" s="35"/>
      <c r="NGW1640" s="34"/>
      <c r="NHD1640" s="35"/>
      <c r="NHE1640" s="34"/>
      <c r="NHL1640" s="35"/>
      <c r="NHM1640" s="34"/>
      <c r="NHT1640" s="35"/>
      <c r="NHU1640" s="34"/>
      <c r="NIB1640" s="35"/>
      <c r="NIC1640" s="34"/>
      <c r="NIJ1640" s="35"/>
      <c r="NIK1640" s="34"/>
      <c r="NIR1640" s="35"/>
      <c r="NIS1640" s="34"/>
      <c r="NIZ1640" s="35"/>
      <c r="NJA1640" s="34"/>
      <c r="NJH1640" s="35"/>
      <c r="NJI1640" s="34"/>
      <c r="NJP1640" s="35"/>
      <c r="NJQ1640" s="34"/>
      <c r="NJX1640" s="35"/>
      <c r="NJY1640" s="34"/>
      <c r="NKF1640" s="35"/>
      <c r="NKG1640" s="34"/>
      <c r="NKN1640" s="35"/>
      <c r="NKO1640" s="34"/>
      <c r="NKV1640" s="35"/>
      <c r="NKW1640" s="34"/>
      <c r="NLD1640" s="35"/>
      <c r="NLE1640" s="34"/>
      <c r="NLL1640" s="35"/>
      <c r="NLM1640" s="34"/>
      <c r="NLT1640" s="35"/>
      <c r="NLU1640" s="34"/>
      <c r="NMB1640" s="35"/>
      <c r="NMC1640" s="34"/>
      <c r="NMJ1640" s="35"/>
      <c r="NMK1640" s="34"/>
      <c r="NMR1640" s="35"/>
      <c r="NMS1640" s="34"/>
      <c r="NMZ1640" s="35"/>
      <c r="NNA1640" s="34"/>
      <c r="NNH1640" s="35"/>
      <c r="NNI1640" s="34"/>
      <c r="NNP1640" s="35"/>
      <c r="NNQ1640" s="34"/>
      <c r="NNX1640" s="35"/>
      <c r="NNY1640" s="34"/>
      <c r="NOF1640" s="35"/>
      <c r="NOG1640" s="34"/>
      <c r="NON1640" s="35"/>
      <c r="NOO1640" s="34"/>
      <c r="NOV1640" s="35"/>
      <c r="NOW1640" s="34"/>
      <c r="NPD1640" s="35"/>
      <c r="NPE1640" s="34"/>
      <c r="NPL1640" s="35"/>
      <c r="NPM1640" s="34"/>
      <c r="NPT1640" s="35"/>
      <c r="NPU1640" s="34"/>
      <c r="NQB1640" s="35"/>
      <c r="NQC1640" s="34"/>
      <c r="NQJ1640" s="35"/>
      <c r="NQK1640" s="34"/>
      <c r="NQR1640" s="35"/>
      <c r="NQS1640" s="34"/>
      <c r="NQZ1640" s="35"/>
      <c r="NRA1640" s="34"/>
      <c r="NRH1640" s="35"/>
      <c r="NRI1640" s="34"/>
      <c r="NRP1640" s="35"/>
      <c r="NRQ1640" s="34"/>
      <c r="NRX1640" s="35"/>
      <c r="NRY1640" s="34"/>
      <c r="NSF1640" s="35"/>
      <c r="NSG1640" s="34"/>
      <c r="NSN1640" s="35"/>
      <c r="NSO1640" s="34"/>
      <c r="NSV1640" s="35"/>
      <c r="NSW1640" s="34"/>
      <c r="NTD1640" s="35"/>
      <c r="NTE1640" s="34"/>
      <c r="NTL1640" s="35"/>
      <c r="NTM1640" s="34"/>
      <c r="NTT1640" s="35"/>
      <c r="NTU1640" s="34"/>
      <c r="NUB1640" s="35"/>
      <c r="NUC1640" s="34"/>
      <c r="NUJ1640" s="35"/>
      <c r="NUK1640" s="34"/>
      <c r="NUR1640" s="35"/>
      <c r="NUS1640" s="34"/>
      <c r="NUZ1640" s="35"/>
      <c r="NVA1640" s="34"/>
      <c r="NVH1640" s="35"/>
      <c r="NVI1640" s="34"/>
      <c r="NVP1640" s="35"/>
      <c r="NVQ1640" s="34"/>
      <c r="NVX1640" s="35"/>
      <c r="NVY1640" s="34"/>
      <c r="NWF1640" s="35"/>
      <c r="NWG1640" s="34"/>
      <c r="NWN1640" s="35"/>
      <c r="NWO1640" s="34"/>
      <c r="NWV1640" s="35"/>
      <c r="NWW1640" s="34"/>
      <c r="NXD1640" s="35"/>
      <c r="NXE1640" s="34"/>
      <c r="NXL1640" s="35"/>
      <c r="NXM1640" s="34"/>
      <c r="NXT1640" s="35"/>
      <c r="NXU1640" s="34"/>
      <c r="NYB1640" s="35"/>
      <c r="NYC1640" s="34"/>
      <c r="NYJ1640" s="35"/>
      <c r="NYK1640" s="34"/>
      <c r="NYR1640" s="35"/>
      <c r="NYS1640" s="34"/>
      <c r="NYZ1640" s="35"/>
      <c r="NZA1640" s="34"/>
      <c r="NZH1640" s="35"/>
      <c r="NZI1640" s="34"/>
      <c r="NZP1640" s="35"/>
      <c r="NZQ1640" s="34"/>
      <c r="NZX1640" s="35"/>
      <c r="NZY1640" s="34"/>
      <c r="OAF1640" s="35"/>
      <c r="OAG1640" s="34"/>
      <c r="OAN1640" s="35"/>
      <c r="OAO1640" s="34"/>
      <c r="OAV1640" s="35"/>
      <c r="OAW1640" s="34"/>
      <c r="OBD1640" s="35"/>
      <c r="OBE1640" s="34"/>
      <c r="OBL1640" s="35"/>
      <c r="OBM1640" s="34"/>
      <c r="OBT1640" s="35"/>
      <c r="OBU1640" s="34"/>
      <c r="OCB1640" s="35"/>
      <c r="OCC1640" s="34"/>
      <c r="OCJ1640" s="35"/>
      <c r="OCK1640" s="34"/>
      <c r="OCR1640" s="35"/>
      <c r="OCS1640" s="34"/>
      <c r="OCZ1640" s="35"/>
      <c r="ODA1640" s="34"/>
      <c r="ODH1640" s="35"/>
      <c r="ODI1640" s="34"/>
      <c r="ODP1640" s="35"/>
      <c r="ODQ1640" s="34"/>
      <c r="ODX1640" s="35"/>
      <c r="ODY1640" s="34"/>
      <c r="OEF1640" s="35"/>
      <c r="OEG1640" s="34"/>
      <c r="OEN1640" s="35"/>
      <c r="OEO1640" s="34"/>
      <c r="OEV1640" s="35"/>
      <c r="OEW1640" s="34"/>
      <c r="OFD1640" s="35"/>
      <c r="OFE1640" s="34"/>
      <c r="OFL1640" s="35"/>
      <c r="OFM1640" s="34"/>
      <c r="OFT1640" s="35"/>
      <c r="OFU1640" s="34"/>
      <c r="OGB1640" s="35"/>
      <c r="OGC1640" s="34"/>
      <c r="OGJ1640" s="35"/>
      <c r="OGK1640" s="34"/>
      <c r="OGR1640" s="35"/>
      <c r="OGS1640" s="34"/>
      <c r="OGZ1640" s="35"/>
      <c r="OHA1640" s="34"/>
      <c r="OHH1640" s="35"/>
      <c r="OHI1640" s="34"/>
      <c r="OHP1640" s="35"/>
      <c r="OHQ1640" s="34"/>
      <c r="OHX1640" s="35"/>
      <c r="OHY1640" s="34"/>
      <c r="OIF1640" s="35"/>
      <c r="OIG1640" s="34"/>
      <c r="OIN1640" s="35"/>
      <c r="OIO1640" s="34"/>
      <c r="OIV1640" s="35"/>
      <c r="OIW1640" s="34"/>
      <c r="OJD1640" s="35"/>
      <c r="OJE1640" s="34"/>
      <c r="OJL1640" s="35"/>
      <c r="OJM1640" s="34"/>
      <c r="OJT1640" s="35"/>
      <c r="OJU1640" s="34"/>
      <c r="OKB1640" s="35"/>
      <c r="OKC1640" s="34"/>
      <c r="OKJ1640" s="35"/>
      <c r="OKK1640" s="34"/>
      <c r="OKR1640" s="35"/>
      <c r="OKS1640" s="34"/>
      <c r="OKZ1640" s="35"/>
      <c r="OLA1640" s="34"/>
      <c r="OLH1640" s="35"/>
      <c r="OLI1640" s="34"/>
      <c r="OLP1640" s="35"/>
      <c r="OLQ1640" s="34"/>
      <c r="OLX1640" s="35"/>
      <c r="OLY1640" s="34"/>
      <c r="OMF1640" s="35"/>
      <c r="OMG1640" s="34"/>
      <c r="OMN1640" s="35"/>
      <c r="OMO1640" s="34"/>
      <c r="OMV1640" s="35"/>
      <c r="OMW1640" s="34"/>
      <c r="OND1640" s="35"/>
      <c r="ONE1640" s="34"/>
      <c r="ONL1640" s="35"/>
      <c r="ONM1640" s="34"/>
      <c r="ONT1640" s="35"/>
      <c r="ONU1640" s="34"/>
      <c r="OOB1640" s="35"/>
      <c r="OOC1640" s="34"/>
      <c r="OOJ1640" s="35"/>
      <c r="OOK1640" s="34"/>
      <c r="OOR1640" s="35"/>
      <c r="OOS1640" s="34"/>
      <c r="OOZ1640" s="35"/>
      <c r="OPA1640" s="34"/>
      <c r="OPH1640" s="35"/>
      <c r="OPI1640" s="34"/>
      <c r="OPP1640" s="35"/>
      <c r="OPQ1640" s="34"/>
      <c r="OPX1640" s="35"/>
      <c r="OPY1640" s="34"/>
      <c r="OQF1640" s="35"/>
      <c r="OQG1640" s="34"/>
      <c r="OQN1640" s="35"/>
      <c r="OQO1640" s="34"/>
      <c r="OQV1640" s="35"/>
      <c r="OQW1640" s="34"/>
      <c r="ORD1640" s="35"/>
      <c r="ORE1640" s="34"/>
      <c r="ORL1640" s="35"/>
      <c r="ORM1640" s="34"/>
      <c r="ORT1640" s="35"/>
      <c r="ORU1640" s="34"/>
      <c r="OSB1640" s="35"/>
      <c r="OSC1640" s="34"/>
      <c r="OSJ1640" s="35"/>
      <c r="OSK1640" s="34"/>
      <c r="OSR1640" s="35"/>
      <c r="OSS1640" s="34"/>
      <c r="OSZ1640" s="35"/>
      <c r="OTA1640" s="34"/>
      <c r="OTH1640" s="35"/>
      <c r="OTI1640" s="34"/>
      <c r="OTP1640" s="35"/>
      <c r="OTQ1640" s="34"/>
      <c r="OTX1640" s="35"/>
      <c r="OTY1640" s="34"/>
      <c r="OUF1640" s="35"/>
      <c r="OUG1640" s="34"/>
      <c r="OUN1640" s="35"/>
      <c r="OUO1640" s="34"/>
      <c r="OUV1640" s="35"/>
      <c r="OUW1640" s="34"/>
      <c r="OVD1640" s="35"/>
      <c r="OVE1640" s="34"/>
      <c r="OVL1640" s="35"/>
      <c r="OVM1640" s="34"/>
      <c r="OVT1640" s="35"/>
      <c r="OVU1640" s="34"/>
      <c r="OWB1640" s="35"/>
      <c r="OWC1640" s="34"/>
      <c r="OWJ1640" s="35"/>
      <c r="OWK1640" s="34"/>
      <c r="OWR1640" s="35"/>
      <c r="OWS1640" s="34"/>
      <c r="OWZ1640" s="35"/>
      <c r="OXA1640" s="34"/>
      <c r="OXH1640" s="35"/>
      <c r="OXI1640" s="34"/>
      <c r="OXP1640" s="35"/>
      <c r="OXQ1640" s="34"/>
      <c r="OXX1640" s="35"/>
      <c r="OXY1640" s="34"/>
      <c r="OYF1640" s="35"/>
      <c r="OYG1640" s="34"/>
      <c r="OYN1640" s="35"/>
      <c r="OYO1640" s="34"/>
      <c r="OYV1640" s="35"/>
      <c r="OYW1640" s="34"/>
      <c r="OZD1640" s="35"/>
      <c r="OZE1640" s="34"/>
      <c r="OZL1640" s="35"/>
      <c r="OZM1640" s="34"/>
      <c r="OZT1640" s="35"/>
      <c r="OZU1640" s="34"/>
      <c r="PAB1640" s="35"/>
      <c r="PAC1640" s="34"/>
      <c r="PAJ1640" s="35"/>
      <c r="PAK1640" s="34"/>
      <c r="PAR1640" s="35"/>
      <c r="PAS1640" s="34"/>
      <c r="PAZ1640" s="35"/>
      <c r="PBA1640" s="34"/>
      <c r="PBH1640" s="35"/>
      <c r="PBI1640" s="34"/>
      <c r="PBP1640" s="35"/>
      <c r="PBQ1640" s="34"/>
      <c r="PBX1640" s="35"/>
      <c r="PBY1640" s="34"/>
      <c r="PCF1640" s="35"/>
      <c r="PCG1640" s="34"/>
      <c r="PCN1640" s="35"/>
      <c r="PCO1640" s="34"/>
      <c r="PCV1640" s="35"/>
      <c r="PCW1640" s="34"/>
      <c r="PDD1640" s="35"/>
      <c r="PDE1640" s="34"/>
      <c r="PDL1640" s="35"/>
      <c r="PDM1640" s="34"/>
      <c r="PDT1640" s="35"/>
      <c r="PDU1640" s="34"/>
      <c r="PEB1640" s="35"/>
      <c r="PEC1640" s="34"/>
      <c r="PEJ1640" s="35"/>
      <c r="PEK1640" s="34"/>
      <c r="PER1640" s="35"/>
      <c r="PES1640" s="34"/>
      <c r="PEZ1640" s="35"/>
      <c r="PFA1640" s="34"/>
      <c r="PFH1640" s="35"/>
      <c r="PFI1640" s="34"/>
      <c r="PFP1640" s="35"/>
      <c r="PFQ1640" s="34"/>
      <c r="PFX1640" s="35"/>
      <c r="PFY1640" s="34"/>
      <c r="PGF1640" s="35"/>
      <c r="PGG1640" s="34"/>
      <c r="PGN1640" s="35"/>
      <c r="PGO1640" s="34"/>
      <c r="PGV1640" s="35"/>
      <c r="PGW1640" s="34"/>
      <c r="PHD1640" s="35"/>
      <c r="PHE1640" s="34"/>
      <c r="PHL1640" s="35"/>
      <c r="PHM1640" s="34"/>
      <c r="PHT1640" s="35"/>
      <c r="PHU1640" s="34"/>
      <c r="PIB1640" s="35"/>
      <c r="PIC1640" s="34"/>
      <c r="PIJ1640" s="35"/>
      <c r="PIK1640" s="34"/>
      <c r="PIR1640" s="35"/>
      <c r="PIS1640" s="34"/>
      <c r="PIZ1640" s="35"/>
      <c r="PJA1640" s="34"/>
      <c r="PJH1640" s="35"/>
      <c r="PJI1640" s="34"/>
      <c r="PJP1640" s="35"/>
      <c r="PJQ1640" s="34"/>
      <c r="PJX1640" s="35"/>
      <c r="PJY1640" s="34"/>
      <c r="PKF1640" s="35"/>
      <c r="PKG1640" s="34"/>
      <c r="PKN1640" s="35"/>
      <c r="PKO1640" s="34"/>
      <c r="PKV1640" s="35"/>
      <c r="PKW1640" s="34"/>
      <c r="PLD1640" s="35"/>
      <c r="PLE1640" s="34"/>
      <c r="PLL1640" s="35"/>
      <c r="PLM1640" s="34"/>
      <c r="PLT1640" s="35"/>
      <c r="PLU1640" s="34"/>
      <c r="PMB1640" s="35"/>
      <c r="PMC1640" s="34"/>
      <c r="PMJ1640" s="35"/>
      <c r="PMK1640" s="34"/>
      <c r="PMR1640" s="35"/>
      <c r="PMS1640" s="34"/>
      <c r="PMZ1640" s="35"/>
      <c r="PNA1640" s="34"/>
      <c r="PNH1640" s="35"/>
      <c r="PNI1640" s="34"/>
      <c r="PNP1640" s="35"/>
      <c r="PNQ1640" s="34"/>
      <c r="PNX1640" s="35"/>
      <c r="PNY1640" s="34"/>
      <c r="POF1640" s="35"/>
      <c r="POG1640" s="34"/>
      <c r="PON1640" s="35"/>
      <c r="POO1640" s="34"/>
      <c r="POV1640" s="35"/>
      <c r="POW1640" s="34"/>
      <c r="PPD1640" s="35"/>
      <c r="PPE1640" s="34"/>
      <c r="PPL1640" s="35"/>
      <c r="PPM1640" s="34"/>
      <c r="PPT1640" s="35"/>
      <c r="PPU1640" s="34"/>
      <c r="PQB1640" s="35"/>
      <c r="PQC1640" s="34"/>
      <c r="PQJ1640" s="35"/>
      <c r="PQK1640" s="34"/>
      <c r="PQR1640" s="35"/>
      <c r="PQS1640" s="34"/>
      <c r="PQZ1640" s="35"/>
      <c r="PRA1640" s="34"/>
      <c r="PRH1640" s="35"/>
      <c r="PRI1640" s="34"/>
      <c r="PRP1640" s="35"/>
      <c r="PRQ1640" s="34"/>
      <c r="PRX1640" s="35"/>
      <c r="PRY1640" s="34"/>
      <c r="PSF1640" s="35"/>
      <c r="PSG1640" s="34"/>
      <c r="PSN1640" s="35"/>
      <c r="PSO1640" s="34"/>
      <c r="PSV1640" s="35"/>
      <c r="PSW1640" s="34"/>
      <c r="PTD1640" s="35"/>
      <c r="PTE1640" s="34"/>
      <c r="PTL1640" s="35"/>
      <c r="PTM1640" s="34"/>
      <c r="PTT1640" s="35"/>
      <c r="PTU1640" s="34"/>
      <c r="PUB1640" s="35"/>
      <c r="PUC1640" s="34"/>
      <c r="PUJ1640" s="35"/>
      <c r="PUK1640" s="34"/>
      <c r="PUR1640" s="35"/>
      <c r="PUS1640" s="34"/>
      <c r="PUZ1640" s="35"/>
      <c r="PVA1640" s="34"/>
      <c r="PVH1640" s="35"/>
      <c r="PVI1640" s="34"/>
      <c r="PVP1640" s="35"/>
      <c r="PVQ1640" s="34"/>
      <c r="PVX1640" s="35"/>
      <c r="PVY1640" s="34"/>
      <c r="PWF1640" s="35"/>
      <c r="PWG1640" s="34"/>
      <c r="PWN1640" s="35"/>
      <c r="PWO1640" s="34"/>
      <c r="PWV1640" s="35"/>
      <c r="PWW1640" s="34"/>
      <c r="PXD1640" s="35"/>
      <c r="PXE1640" s="34"/>
      <c r="PXL1640" s="35"/>
      <c r="PXM1640" s="34"/>
      <c r="PXT1640" s="35"/>
      <c r="PXU1640" s="34"/>
      <c r="PYB1640" s="35"/>
      <c r="PYC1640" s="34"/>
      <c r="PYJ1640" s="35"/>
      <c r="PYK1640" s="34"/>
      <c r="PYR1640" s="35"/>
      <c r="PYS1640" s="34"/>
      <c r="PYZ1640" s="35"/>
      <c r="PZA1640" s="34"/>
      <c r="PZH1640" s="35"/>
      <c r="PZI1640" s="34"/>
      <c r="PZP1640" s="35"/>
      <c r="PZQ1640" s="34"/>
      <c r="PZX1640" s="35"/>
      <c r="PZY1640" s="34"/>
      <c r="QAF1640" s="35"/>
      <c r="QAG1640" s="34"/>
      <c r="QAN1640" s="35"/>
      <c r="QAO1640" s="34"/>
      <c r="QAV1640" s="35"/>
      <c r="QAW1640" s="34"/>
      <c r="QBD1640" s="35"/>
      <c r="QBE1640" s="34"/>
      <c r="QBL1640" s="35"/>
      <c r="QBM1640" s="34"/>
      <c r="QBT1640" s="35"/>
      <c r="QBU1640" s="34"/>
      <c r="QCB1640" s="35"/>
      <c r="QCC1640" s="34"/>
      <c r="QCJ1640" s="35"/>
      <c r="QCK1640" s="34"/>
      <c r="QCR1640" s="35"/>
      <c r="QCS1640" s="34"/>
      <c r="QCZ1640" s="35"/>
      <c r="QDA1640" s="34"/>
      <c r="QDH1640" s="35"/>
      <c r="QDI1640" s="34"/>
      <c r="QDP1640" s="35"/>
      <c r="QDQ1640" s="34"/>
      <c r="QDX1640" s="35"/>
      <c r="QDY1640" s="34"/>
      <c r="QEF1640" s="35"/>
      <c r="QEG1640" s="34"/>
      <c r="QEN1640" s="35"/>
      <c r="QEO1640" s="34"/>
      <c r="QEV1640" s="35"/>
      <c r="QEW1640" s="34"/>
      <c r="QFD1640" s="35"/>
      <c r="QFE1640" s="34"/>
      <c r="QFL1640" s="35"/>
      <c r="QFM1640" s="34"/>
      <c r="QFT1640" s="35"/>
      <c r="QFU1640" s="34"/>
      <c r="QGB1640" s="35"/>
      <c r="QGC1640" s="34"/>
      <c r="QGJ1640" s="35"/>
      <c r="QGK1640" s="34"/>
      <c r="QGR1640" s="35"/>
      <c r="QGS1640" s="34"/>
      <c r="QGZ1640" s="35"/>
      <c r="QHA1640" s="34"/>
      <c r="QHH1640" s="35"/>
      <c r="QHI1640" s="34"/>
      <c r="QHP1640" s="35"/>
      <c r="QHQ1640" s="34"/>
      <c r="QHX1640" s="35"/>
      <c r="QHY1640" s="34"/>
      <c r="QIF1640" s="35"/>
      <c r="QIG1640" s="34"/>
      <c r="QIN1640" s="35"/>
      <c r="QIO1640" s="34"/>
      <c r="QIV1640" s="35"/>
      <c r="QIW1640" s="34"/>
      <c r="QJD1640" s="35"/>
      <c r="QJE1640" s="34"/>
      <c r="QJL1640" s="35"/>
      <c r="QJM1640" s="34"/>
      <c r="QJT1640" s="35"/>
      <c r="QJU1640" s="34"/>
      <c r="QKB1640" s="35"/>
      <c r="QKC1640" s="34"/>
      <c r="QKJ1640" s="35"/>
      <c r="QKK1640" s="34"/>
      <c r="QKR1640" s="35"/>
      <c r="QKS1640" s="34"/>
      <c r="QKZ1640" s="35"/>
      <c r="QLA1640" s="34"/>
      <c r="QLH1640" s="35"/>
      <c r="QLI1640" s="34"/>
      <c r="QLP1640" s="35"/>
      <c r="QLQ1640" s="34"/>
      <c r="QLX1640" s="35"/>
      <c r="QLY1640" s="34"/>
      <c r="QMF1640" s="35"/>
      <c r="QMG1640" s="34"/>
      <c r="QMN1640" s="35"/>
      <c r="QMO1640" s="34"/>
      <c r="QMV1640" s="35"/>
      <c r="QMW1640" s="34"/>
      <c r="QND1640" s="35"/>
      <c r="QNE1640" s="34"/>
      <c r="QNL1640" s="35"/>
      <c r="QNM1640" s="34"/>
      <c r="QNT1640" s="35"/>
      <c r="QNU1640" s="34"/>
      <c r="QOB1640" s="35"/>
      <c r="QOC1640" s="34"/>
      <c r="QOJ1640" s="35"/>
      <c r="QOK1640" s="34"/>
      <c r="QOR1640" s="35"/>
      <c r="QOS1640" s="34"/>
      <c r="QOZ1640" s="35"/>
      <c r="QPA1640" s="34"/>
      <c r="QPH1640" s="35"/>
      <c r="QPI1640" s="34"/>
      <c r="QPP1640" s="35"/>
      <c r="QPQ1640" s="34"/>
      <c r="QPX1640" s="35"/>
      <c r="QPY1640" s="34"/>
      <c r="QQF1640" s="35"/>
      <c r="QQG1640" s="34"/>
      <c r="QQN1640" s="35"/>
      <c r="QQO1640" s="34"/>
      <c r="QQV1640" s="35"/>
      <c r="QQW1640" s="34"/>
      <c r="QRD1640" s="35"/>
      <c r="QRE1640" s="34"/>
      <c r="QRL1640" s="35"/>
      <c r="QRM1640" s="34"/>
      <c r="QRT1640" s="35"/>
      <c r="QRU1640" s="34"/>
      <c r="QSB1640" s="35"/>
      <c r="QSC1640" s="34"/>
      <c r="QSJ1640" s="35"/>
      <c r="QSK1640" s="34"/>
      <c r="QSR1640" s="35"/>
      <c r="QSS1640" s="34"/>
      <c r="QSZ1640" s="35"/>
      <c r="QTA1640" s="34"/>
      <c r="QTH1640" s="35"/>
      <c r="QTI1640" s="34"/>
      <c r="QTP1640" s="35"/>
      <c r="QTQ1640" s="34"/>
      <c r="QTX1640" s="35"/>
      <c r="QTY1640" s="34"/>
      <c r="QUF1640" s="35"/>
      <c r="QUG1640" s="34"/>
      <c r="QUN1640" s="35"/>
      <c r="QUO1640" s="34"/>
      <c r="QUV1640" s="35"/>
      <c r="QUW1640" s="34"/>
      <c r="QVD1640" s="35"/>
      <c r="QVE1640" s="34"/>
      <c r="QVL1640" s="35"/>
      <c r="QVM1640" s="34"/>
      <c r="QVT1640" s="35"/>
      <c r="QVU1640" s="34"/>
      <c r="QWB1640" s="35"/>
      <c r="QWC1640" s="34"/>
      <c r="QWJ1640" s="35"/>
      <c r="QWK1640" s="34"/>
      <c r="QWR1640" s="35"/>
      <c r="QWS1640" s="34"/>
      <c r="QWZ1640" s="35"/>
      <c r="QXA1640" s="34"/>
      <c r="QXH1640" s="35"/>
      <c r="QXI1640" s="34"/>
      <c r="QXP1640" s="35"/>
      <c r="QXQ1640" s="34"/>
      <c r="QXX1640" s="35"/>
      <c r="QXY1640" s="34"/>
      <c r="QYF1640" s="35"/>
      <c r="QYG1640" s="34"/>
      <c r="QYN1640" s="35"/>
      <c r="QYO1640" s="34"/>
      <c r="QYV1640" s="35"/>
      <c r="QYW1640" s="34"/>
      <c r="QZD1640" s="35"/>
      <c r="QZE1640" s="34"/>
      <c r="QZL1640" s="35"/>
      <c r="QZM1640" s="34"/>
      <c r="QZT1640" s="35"/>
      <c r="QZU1640" s="34"/>
      <c r="RAB1640" s="35"/>
      <c r="RAC1640" s="34"/>
      <c r="RAJ1640" s="35"/>
      <c r="RAK1640" s="34"/>
      <c r="RAR1640" s="35"/>
      <c r="RAS1640" s="34"/>
      <c r="RAZ1640" s="35"/>
      <c r="RBA1640" s="34"/>
      <c r="RBH1640" s="35"/>
      <c r="RBI1640" s="34"/>
      <c r="RBP1640" s="35"/>
      <c r="RBQ1640" s="34"/>
      <c r="RBX1640" s="35"/>
      <c r="RBY1640" s="34"/>
      <c r="RCF1640" s="35"/>
      <c r="RCG1640" s="34"/>
      <c r="RCN1640" s="35"/>
      <c r="RCO1640" s="34"/>
      <c r="RCV1640" s="35"/>
      <c r="RCW1640" s="34"/>
      <c r="RDD1640" s="35"/>
      <c r="RDE1640" s="34"/>
      <c r="RDL1640" s="35"/>
      <c r="RDM1640" s="34"/>
      <c r="RDT1640" s="35"/>
      <c r="RDU1640" s="34"/>
      <c r="REB1640" s="35"/>
      <c r="REC1640" s="34"/>
      <c r="REJ1640" s="35"/>
      <c r="REK1640" s="34"/>
      <c r="RER1640" s="35"/>
      <c r="RES1640" s="34"/>
      <c r="REZ1640" s="35"/>
      <c r="RFA1640" s="34"/>
      <c r="RFH1640" s="35"/>
      <c r="RFI1640" s="34"/>
      <c r="RFP1640" s="35"/>
      <c r="RFQ1640" s="34"/>
      <c r="RFX1640" s="35"/>
      <c r="RFY1640" s="34"/>
      <c r="RGF1640" s="35"/>
      <c r="RGG1640" s="34"/>
      <c r="RGN1640" s="35"/>
      <c r="RGO1640" s="34"/>
      <c r="RGV1640" s="35"/>
      <c r="RGW1640" s="34"/>
      <c r="RHD1640" s="35"/>
      <c r="RHE1640" s="34"/>
      <c r="RHL1640" s="35"/>
      <c r="RHM1640" s="34"/>
      <c r="RHT1640" s="35"/>
      <c r="RHU1640" s="34"/>
      <c r="RIB1640" s="35"/>
      <c r="RIC1640" s="34"/>
      <c r="RIJ1640" s="35"/>
      <c r="RIK1640" s="34"/>
      <c r="RIR1640" s="35"/>
      <c r="RIS1640" s="34"/>
      <c r="RIZ1640" s="35"/>
      <c r="RJA1640" s="34"/>
      <c r="RJH1640" s="35"/>
      <c r="RJI1640" s="34"/>
      <c r="RJP1640" s="35"/>
      <c r="RJQ1640" s="34"/>
      <c r="RJX1640" s="35"/>
      <c r="RJY1640" s="34"/>
      <c r="RKF1640" s="35"/>
      <c r="RKG1640" s="34"/>
      <c r="RKN1640" s="35"/>
      <c r="RKO1640" s="34"/>
      <c r="RKV1640" s="35"/>
      <c r="RKW1640" s="34"/>
      <c r="RLD1640" s="35"/>
      <c r="RLE1640" s="34"/>
      <c r="RLL1640" s="35"/>
      <c r="RLM1640" s="34"/>
      <c r="RLT1640" s="35"/>
      <c r="RLU1640" s="34"/>
      <c r="RMB1640" s="35"/>
      <c r="RMC1640" s="34"/>
      <c r="RMJ1640" s="35"/>
      <c r="RMK1640" s="34"/>
      <c r="RMR1640" s="35"/>
      <c r="RMS1640" s="34"/>
      <c r="RMZ1640" s="35"/>
      <c r="RNA1640" s="34"/>
      <c r="RNH1640" s="35"/>
      <c r="RNI1640" s="34"/>
      <c r="RNP1640" s="35"/>
      <c r="RNQ1640" s="34"/>
      <c r="RNX1640" s="35"/>
      <c r="RNY1640" s="34"/>
      <c r="ROF1640" s="35"/>
      <c r="ROG1640" s="34"/>
      <c r="RON1640" s="35"/>
      <c r="ROO1640" s="34"/>
      <c r="ROV1640" s="35"/>
      <c r="ROW1640" s="34"/>
      <c r="RPD1640" s="35"/>
      <c r="RPE1640" s="34"/>
      <c r="RPL1640" s="35"/>
      <c r="RPM1640" s="34"/>
      <c r="RPT1640" s="35"/>
      <c r="RPU1640" s="34"/>
      <c r="RQB1640" s="35"/>
      <c r="RQC1640" s="34"/>
      <c r="RQJ1640" s="35"/>
      <c r="RQK1640" s="34"/>
      <c r="RQR1640" s="35"/>
      <c r="RQS1640" s="34"/>
      <c r="RQZ1640" s="35"/>
      <c r="RRA1640" s="34"/>
      <c r="RRH1640" s="35"/>
      <c r="RRI1640" s="34"/>
      <c r="RRP1640" s="35"/>
      <c r="RRQ1640" s="34"/>
      <c r="RRX1640" s="35"/>
      <c r="RRY1640" s="34"/>
      <c r="RSF1640" s="35"/>
      <c r="RSG1640" s="34"/>
      <c r="RSN1640" s="35"/>
      <c r="RSO1640" s="34"/>
      <c r="RSV1640" s="35"/>
      <c r="RSW1640" s="34"/>
      <c r="RTD1640" s="35"/>
      <c r="RTE1640" s="34"/>
      <c r="RTL1640" s="35"/>
      <c r="RTM1640" s="34"/>
      <c r="RTT1640" s="35"/>
      <c r="RTU1640" s="34"/>
      <c r="RUB1640" s="35"/>
      <c r="RUC1640" s="34"/>
      <c r="RUJ1640" s="35"/>
      <c r="RUK1640" s="34"/>
      <c r="RUR1640" s="35"/>
      <c r="RUS1640" s="34"/>
      <c r="RUZ1640" s="35"/>
      <c r="RVA1640" s="34"/>
      <c r="RVH1640" s="35"/>
      <c r="RVI1640" s="34"/>
      <c r="RVP1640" s="35"/>
      <c r="RVQ1640" s="34"/>
      <c r="RVX1640" s="35"/>
      <c r="RVY1640" s="34"/>
      <c r="RWF1640" s="35"/>
      <c r="RWG1640" s="34"/>
      <c r="RWN1640" s="35"/>
      <c r="RWO1640" s="34"/>
      <c r="RWV1640" s="35"/>
      <c r="RWW1640" s="34"/>
      <c r="RXD1640" s="35"/>
      <c r="RXE1640" s="34"/>
      <c r="RXL1640" s="35"/>
      <c r="RXM1640" s="34"/>
      <c r="RXT1640" s="35"/>
      <c r="RXU1640" s="34"/>
      <c r="RYB1640" s="35"/>
      <c r="RYC1640" s="34"/>
      <c r="RYJ1640" s="35"/>
      <c r="RYK1640" s="34"/>
      <c r="RYR1640" s="35"/>
      <c r="RYS1640" s="34"/>
      <c r="RYZ1640" s="35"/>
      <c r="RZA1640" s="34"/>
      <c r="RZH1640" s="35"/>
      <c r="RZI1640" s="34"/>
      <c r="RZP1640" s="35"/>
      <c r="RZQ1640" s="34"/>
      <c r="RZX1640" s="35"/>
      <c r="RZY1640" s="34"/>
      <c r="SAF1640" s="35"/>
      <c r="SAG1640" s="34"/>
      <c r="SAN1640" s="35"/>
      <c r="SAO1640" s="34"/>
      <c r="SAV1640" s="35"/>
      <c r="SAW1640" s="34"/>
      <c r="SBD1640" s="35"/>
      <c r="SBE1640" s="34"/>
      <c r="SBL1640" s="35"/>
      <c r="SBM1640" s="34"/>
      <c r="SBT1640" s="35"/>
      <c r="SBU1640" s="34"/>
      <c r="SCB1640" s="35"/>
      <c r="SCC1640" s="34"/>
      <c r="SCJ1640" s="35"/>
      <c r="SCK1640" s="34"/>
      <c r="SCR1640" s="35"/>
      <c r="SCS1640" s="34"/>
      <c r="SCZ1640" s="35"/>
      <c r="SDA1640" s="34"/>
      <c r="SDH1640" s="35"/>
      <c r="SDI1640" s="34"/>
      <c r="SDP1640" s="35"/>
      <c r="SDQ1640" s="34"/>
      <c r="SDX1640" s="35"/>
      <c r="SDY1640" s="34"/>
      <c r="SEF1640" s="35"/>
      <c r="SEG1640" s="34"/>
      <c r="SEN1640" s="35"/>
      <c r="SEO1640" s="34"/>
      <c r="SEV1640" s="35"/>
      <c r="SEW1640" s="34"/>
      <c r="SFD1640" s="35"/>
      <c r="SFE1640" s="34"/>
      <c r="SFL1640" s="35"/>
      <c r="SFM1640" s="34"/>
      <c r="SFT1640" s="35"/>
      <c r="SFU1640" s="34"/>
      <c r="SGB1640" s="35"/>
      <c r="SGC1640" s="34"/>
      <c r="SGJ1640" s="35"/>
      <c r="SGK1640" s="34"/>
      <c r="SGR1640" s="35"/>
      <c r="SGS1640" s="34"/>
      <c r="SGZ1640" s="35"/>
      <c r="SHA1640" s="34"/>
      <c r="SHH1640" s="35"/>
      <c r="SHI1640" s="34"/>
      <c r="SHP1640" s="35"/>
      <c r="SHQ1640" s="34"/>
      <c r="SHX1640" s="35"/>
      <c r="SHY1640" s="34"/>
      <c r="SIF1640" s="35"/>
      <c r="SIG1640" s="34"/>
      <c r="SIN1640" s="35"/>
      <c r="SIO1640" s="34"/>
      <c r="SIV1640" s="35"/>
      <c r="SIW1640" s="34"/>
      <c r="SJD1640" s="35"/>
      <c r="SJE1640" s="34"/>
      <c r="SJL1640" s="35"/>
      <c r="SJM1640" s="34"/>
      <c r="SJT1640" s="35"/>
      <c r="SJU1640" s="34"/>
      <c r="SKB1640" s="35"/>
      <c r="SKC1640" s="34"/>
      <c r="SKJ1640" s="35"/>
      <c r="SKK1640" s="34"/>
      <c r="SKR1640" s="35"/>
      <c r="SKS1640" s="34"/>
      <c r="SKZ1640" s="35"/>
      <c r="SLA1640" s="34"/>
      <c r="SLH1640" s="35"/>
      <c r="SLI1640" s="34"/>
      <c r="SLP1640" s="35"/>
      <c r="SLQ1640" s="34"/>
      <c r="SLX1640" s="35"/>
      <c r="SLY1640" s="34"/>
      <c r="SMF1640" s="35"/>
      <c r="SMG1640" s="34"/>
      <c r="SMN1640" s="35"/>
      <c r="SMO1640" s="34"/>
      <c r="SMV1640" s="35"/>
      <c r="SMW1640" s="34"/>
      <c r="SND1640" s="35"/>
      <c r="SNE1640" s="34"/>
      <c r="SNL1640" s="35"/>
      <c r="SNM1640" s="34"/>
      <c r="SNT1640" s="35"/>
      <c r="SNU1640" s="34"/>
      <c r="SOB1640" s="35"/>
      <c r="SOC1640" s="34"/>
      <c r="SOJ1640" s="35"/>
      <c r="SOK1640" s="34"/>
      <c r="SOR1640" s="35"/>
      <c r="SOS1640" s="34"/>
      <c r="SOZ1640" s="35"/>
      <c r="SPA1640" s="34"/>
      <c r="SPH1640" s="35"/>
      <c r="SPI1640" s="34"/>
      <c r="SPP1640" s="35"/>
      <c r="SPQ1640" s="34"/>
      <c r="SPX1640" s="35"/>
      <c r="SPY1640" s="34"/>
      <c r="SQF1640" s="35"/>
      <c r="SQG1640" s="34"/>
      <c r="SQN1640" s="35"/>
      <c r="SQO1640" s="34"/>
      <c r="SQV1640" s="35"/>
      <c r="SQW1640" s="34"/>
      <c r="SRD1640" s="35"/>
      <c r="SRE1640" s="34"/>
      <c r="SRL1640" s="35"/>
      <c r="SRM1640" s="34"/>
      <c r="SRT1640" s="35"/>
      <c r="SRU1640" s="34"/>
      <c r="SSB1640" s="35"/>
      <c r="SSC1640" s="34"/>
      <c r="SSJ1640" s="35"/>
      <c r="SSK1640" s="34"/>
      <c r="SSR1640" s="35"/>
      <c r="SSS1640" s="34"/>
      <c r="SSZ1640" s="35"/>
      <c r="STA1640" s="34"/>
      <c r="STH1640" s="35"/>
      <c r="STI1640" s="34"/>
      <c r="STP1640" s="35"/>
      <c r="STQ1640" s="34"/>
      <c r="STX1640" s="35"/>
      <c r="STY1640" s="34"/>
      <c r="SUF1640" s="35"/>
      <c r="SUG1640" s="34"/>
      <c r="SUN1640" s="35"/>
      <c r="SUO1640" s="34"/>
      <c r="SUV1640" s="35"/>
      <c r="SUW1640" s="34"/>
      <c r="SVD1640" s="35"/>
      <c r="SVE1640" s="34"/>
      <c r="SVL1640" s="35"/>
      <c r="SVM1640" s="34"/>
      <c r="SVT1640" s="35"/>
      <c r="SVU1640" s="34"/>
      <c r="SWB1640" s="35"/>
      <c r="SWC1640" s="34"/>
      <c r="SWJ1640" s="35"/>
      <c r="SWK1640" s="34"/>
      <c r="SWR1640" s="35"/>
      <c r="SWS1640" s="34"/>
      <c r="SWZ1640" s="35"/>
      <c r="SXA1640" s="34"/>
      <c r="SXH1640" s="35"/>
      <c r="SXI1640" s="34"/>
      <c r="SXP1640" s="35"/>
      <c r="SXQ1640" s="34"/>
      <c r="SXX1640" s="35"/>
      <c r="SXY1640" s="34"/>
      <c r="SYF1640" s="35"/>
      <c r="SYG1640" s="34"/>
      <c r="SYN1640" s="35"/>
      <c r="SYO1640" s="34"/>
      <c r="SYV1640" s="35"/>
      <c r="SYW1640" s="34"/>
      <c r="SZD1640" s="35"/>
      <c r="SZE1640" s="34"/>
      <c r="SZL1640" s="35"/>
      <c r="SZM1640" s="34"/>
      <c r="SZT1640" s="35"/>
      <c r="SZU1640" s="34"/>
      <c r="TAB1640" s="35"/>
      <c r="TAC1640" s="34"/>
      <c r="TAJ1640" s="35"/>
      <c r="TAK1640" s="34"/>
      <c r="TAR1640" s="35"/>
      <c r="TAS1640" s="34"/>
      <c r="TAZ1640" s="35"/>
      <c r="TBA1640" s="34"/>
      <c r="TBH1640" s="35"/>
      <c r="TBI1640" s="34"/>
      <c r="TBP1640" s="35"/>
      <c r="TBQ1640" s="34"/>
      <c r="TBX1640" s="35"/>
      <c r="TBY1640" s="34"/>
      <c r="TCF1640" s="35"/>
      <c r="TCG1640" s="34"/>
      <c r="TCN1640" s="35"/>
      <c r="TCO1640" s="34"/>
      <c r="TCV1640" s="35"/>
      <c r="TCW1640" s="34"/>
      <c r="TDD1640" s="35"/>
      <c r="TDE1640" s="34"/>
      <c r="TDL1640" s="35"/>
      <c r="TDM1640" s="34"/>
      <c r="TDT1640" s="35"/>
      <c r="TDU1640" s="34"/>
      <c r="TEB1640" s="35"/>
      <c r="TEC1640" s="34"/>
      <c r="TEJ1640" s="35"/>
      <c r="TEK1640" s="34"/>
      <c r="TER1640" s="35"/>
      <c r="TES1640" s="34"/>
      <c r="TEZ1640" s="35"/>
      <c r="TFA1640" s="34"/>
      <c r="TFH1640" s="35"/>
      <c r="TFI1640" s="34"/>
      <c r="TFP1640" s="35"/>
      <c r="TFQ1640" s="34"/>
      <c r="TFX1640" s="35"/>
      <c r="TFY1640" s="34"/>
      <c r="TGF1640" s="35"/>
      <c r="TGG1640" s="34"/>
      <c r="TGN1640" s="35"/>
      <c r="TGO1640" s="34"/>
      <c r="TGV1640" s="35"/>
      <c r="TGW1640" s="34"/>
      <c r="THD1640" s="35"/>
      <c r="THE1640" s="34"/>
      <c r="THL1640" s="35"/>
      <c r="THM1640" s="34"/>
      <c r="THT1640" s="35"/>
      <c r="THU1640" s="34"/>
      <c r="TIB1640" s="35"/>
      <c r="TIC1640" s="34"/>
      <c r="TIJ1640" s="35"/>
      <c r="TIK1640" s="34"/>
      <c r="TIR1640" s="35"/>
      <c r="TIS1640" s="34"/>
      <c r="TIZ1640" s="35"/>
      <c r="TJA1640" s="34"/>
      <c r="TJH1640" s="35"/>
      <c r="TJI1640" s="34"/>
      <c r="TJP1640" s="35"/>
      <c r="TJQ1640" s="34"/>
      <c r="TJX1640" s="35"/>
      <c r="TJY1640" s="34"/>
      <c r="TKF1640" s="35"/>
      <c r="TKG1640" s="34"/>
      <c r="TKN1640" s="35"/>
      <c r="TKO1640" s="34"/>
      <c r="TKV1640" s="35"/>
      <c r="TKW1640" s="34"/>
      <c r="TLD1640" s="35"/>
      <c r="TLE1640" s="34"/>
      <c r="TLL1640" s="35"/>
      <c r="TLM1640" s="34"/>
      <c r="TLT1640" s="35"/>
      <c r="TLU1640" s="34"/>
      <c r="TMB1640" s="35"/>
      <c r="TMC1640" s="34"/>
      <c r="TMJ1640" s="35"/>
      <c r="TMK1640" s="34"/>
      <c r="TMR1640" s="35"/>
      <c r="TMS1640" s="34"/>
      <c r="TMZ1640" s="35"/>
      <c r="TNA1640" s="34"/>
      <c r="TNH1640" s="35"/>
      <c r="TNI1640" s="34"/>
      <c r="TNP1640" s="35"/>
      <c r="TNQ1640" s="34"/>
      <c r="TNX1640" s="35"/>
      <c r="TNY1640" s="34"/>
      <c r="TOF1640" s="35"/>
      <c r="TOG1640" s="34"/>
      <c r="TON1640" s="35"/>
      <c r="TOO1640" s="34"/>
      <c r="TOV1640" s="35"/>
      <c r="TOW1640" s="34"/>
      <c r="TPD1640" s="35"/>
      <c r="TPE1640" s="34"/>
      <c r="TPL1640" s="35"/>
      <c r="TPM1640" s="34"/>
      <c r="TPT1640" s="35"/>
      <c r="TPU1640" s="34"/>
      <c r="TQB1640" s="35"/>
      <c r="TQC1640" s="34"/>
      <c r="TQJ1640" s="35"/>
      <c r="TQK1640" s="34"/>
      <c r="TQR1640" s="35"/>
      <c r="TQS1640" s="34"/>
      <c r="TQZ1640" s="35"/>
      <c r="TRA1640" s="34"/>
      <c r="TRH1640" s="35"/>
      <c r="TRI1640" s="34"/>
      <c r="TRP1640" s="35"/>
      <c r="TRQ1640" s="34"/>
      <c r="TRX1640" s="35"/>
      <c r="TRY1640" s="34"/>
      <c r="TSF1640" s="35"/>
      <c r="TSG1640" s="34"/>
      <c r="TSN1640" s="35"/>
      <c r="TSO1640" s="34"/>
      <c r="TSV1640" s="35"/>
      <c r="TSW1640" s="34"/>
      <c r="TTD1640" s="35"/>
      <c r="TTE1640" s="34"/>
      <c r="TTL1640" s="35"/>
      <c r="TTM1640" s="34"/>
      <c r="TTT1640" s="35"/>
      <c r="TTU1640" s="34"/>
      <c r="TUB1640" s="35"/>
      <c r="TUC1640" s="34"/>
      <c r="TUJ1640" s="35"/>
      <c r="TUK1640" s="34"/>
      <c r="TUR1640" s="35"/>
      <c r="TUS1640" s="34"/>
      <c r="TUZ1640" s="35"/>
      <c r="TVA1640" s="34"/>
      <c r="TVH1640" s="35"/>
      <c r="TVI1640" s="34"/>
      <c r="TVP1640" s="35"/>
      <c r="TVQ1640" s="34"/>
      <c r="TVX1640" s="35"/>
      <c r="TVY1640" s="34"/>
      <c r="TWF1640" s="35"/>
      <c r="TWG1640" s="34"/>
      <c r="TWN1640" s="35"/>
      <c r="TWO1640" s="34"/>
      <c r="TWV1640" s="35"/>
      <c r="TWW1640" s="34"/>
      <c r="TXD1640" s="35"/>
      <c r="TXE1640" s="34"/>
      <c r="TXL1640" s="35"/>
      <c r="TXM1640" s="34"/>
      <c r="TXT1640" s="35"/>
      <c r="TXU1640" s="34"/>
      <c r="TYB1640" s="35"/>
      <c r="TYC1640" s="34"/>
      <c r="TYJ1640" s="35"/>
      <c r="TYK1640" s="34"/>
      <c r="TYR1640" s="35"/>
      <c r="TYS1640" s="34"/>
      <c r="TYZ1640" s="35"/>
      <c r="TZA1640" s="34"/>
      <c r="TZH1640" s="35"/>
      <c r="TZI1640" s="34"/>
      <c r="TZP1640" s="35"/>
      <c r="TZQ1640" s="34"/>
      <c r="TZX1640" s="35"/>
      <c r="TZY1640" s="34"/>
      <c r="UAF1640" s="35"/>
      <c r="UAG1640" s="34"/>
      <c r="UAN1640" s="35"/>
      <c r="UAO1640" s="34"/>
      <c r="UAV1640" s="35"/>
      <c r="UAW1640" s="34"/>
      <c r="UBD1640" s="35"/>
      <c r="UBE1640" s="34"/>
      <c r="UBL1640" s="35"/>
      <c r="UBM1640" s="34"/>
      <c r="UBT1640" s="35"/>
      <c r="UBU1640" s="34"/>
      <c r="UCB1640" s="35"/>
      <c r="UCC1640" s="34"/>
      <c r="UCJ1640" s="35"/>
      <c r="UCK1640" s="34"/>
      <c r="UCR1640" s="35"/>
      <c r="UCS1640" s="34"/>
      <c r="UCZ1640" s="35"/>
      <c r="UDA1640" s="34"/>
      <c r="UDH1640" s="35"/>
      <c r="UDI1640" s="34"/>
      <c r="UDP1640" s="35"/>
      <c r="UDQ1640" s="34"/>
      <c r="UDX1640" s="35"/>
      <c r="UDY1640" s="34"/>
      <c r="UEF1640" s="35"/>
      <c r="UEG1640" s="34"/>
      <c r="UEN1640" s="35"/>
      <c r="UEO1640" s="34"/>
      <c r="UEV1640" s="35"/>
      <c r="UEW1640" s="34"/>
      <c r="UFD1640" s="35"/>
      <c r="UFE1640" s="34"/>
      <c r="UFL1640" s="35"/>
      <c r="UFM1640" s="34"/>
      <c r="UFT1640" s="35"/>
      <c r="UFU1640" s="34"/>
      <c r="UGB1640" s="35"/>
      <c r="UGC1640" s="34"/>
      <c r="UGJ1640" s="35"/>
      <c r="UGK1640" s="34"/>
      <c r="UGR1640" s="35"/>
      <c r="UGS1640" s="34"/>
      <c r="UGZ1640" s="35"/>
      <c r="UHA1640" s="34"/>
      <c r="UHH1640" s="35"/>
      <c r="UHI1640" s="34"/>
      <c r="UHP1640" s="35"/>
      <c r="UHQ1640" s="34"/>
      <c r="UHX1640" s="35"/>
      <c r="UHY1640" s="34"/>
      <c r="UIF1640" s="35"/>
      <c r="UIG1640" s="34"/>
      <c r="UIN1640" s="35"/>
      <c r="UIO1640" s="34"/>
      <c r="UIV1640" s="35"/>
      <c r="UIW1640" s="34"/>
      <c r="UJD1640" s="35"/>
      <c r="UJE1640" s="34"/>
      <c r="UJL1640" s="35"/>
      <c r="UJM1640" s="34"/>
      <c r="UJT1640" s="35"/>
      <c r="UJU1640" s="34"/>
      <c r="UKB1640" s="35"/>
      <c r="UKC1640" s="34"/>
      <c r="UKJ1640" s="35"/>
      <c r="UKK1640" s="34"/>
      <c r="UKR1640" s="35"/>
      <c r="UKS1640" s="34"/>
      <c r="UKZ1640" s="35"/>
      <c r="ULA1640" s="34"/>
      <c r="ULH1640" s="35"/>
      <c r="ULI1640" s="34"/>
      <c r="ULP1640" s="35"/>
      <c r="ULQ1640" s="34"/>
      <c r="ULX1640" s="35"/>
      <c r="ULY1640" s="34"/>
      <c r="UMF1640" s="35"/>
      <c r="UMG1640" s="34"/>
      <c r="UMN1640" s="35"/>
      <c r="UMO1640" s="34"/>
      <c r="UMV1640" s="35"/>
      <c r="UMW1640" s="34"/>
      <c r="UND1640" s="35"/>
      <c r="UNE1640" s="34"/>
      <c r="UNL1640" s="35"/>
      <c r="UNM1640" s="34"/>
      <c r="UNT1640" s="35"/>
      <c r="UNU1640" s="34"/>
      <c r="UOB1640" s="35"/>
      <c r="UOC1640" s="34"/>
      <c r="UOJ1640" s="35"/>
      <c r="UOK1640" s="34"/>
      <c r="UOR1640" s="35"/>
      <c r="UOS1640" s="34"/>
      <c r="UOZ1640" s="35"/>
      <c r="UPA1640" s="34"/>
      <c r="UPH1640" s="35"/>
      <c r="UPI1640" s="34"/>
      <c r="UPP1640" s="35"/>
      <c r="UPQ1640" s="34"/>
      <c r="UPX1640" s="35"/>
      <c r="UPY1640" s="34"/>
      <c r="UQF1640" s="35"/>
      <c r="UQG1640" s="34"/>
      <c r="UQN1640" s="35"/>
      <c r="UQO1640" s="34"/>
      <c r="UQV1640" s="35"/>
      <c r="UQW1640" s="34"/>
      <c r="URD1640" s="35"/>
      <c r="URE1640" s="34"/>
      <c r="URL1640" s="35"/>
      <c r="URM1640" s="34"/>
      <c r="URT1640" s="35"/>
      <c r="URU1640" s="34"/>
      <c r="USB1640" s="35"/>
      <c r="USC1640" s="34"/>
      <c r="USJ1640" s="35"/>
      <c r="USK1640" s="34"/>
      <c r="USR1640" s="35"/>
      <c r="USS1640" s="34"/>
      <c r="USZ1640" s="35"/>
      <c r="UTA1640" s="34"/>
      <c r="UTH1640" s="35"/>
      <c r="UTI1640" s="34"/>
      <c r="UTP1640" s="35"/>
      <c r="UTQ1640" s="34"/>
      <c r="UTX1640" s="35"/>
      <c r="UTY1640" s="34"/>
      <c r="UUF1640" s="35"/>
      <c r="UUG1640" s="34"/>
      <c r="UUN1640" s="35"/>
      <c r="UUO1640" s="34"/>
      <c r="UUV1640" s="35"/>
      <c r="UUW1640" s="34"/>
      <c r="UVD1640" s="35"/>
      <c r="UVE1640" s="34"/>
      <c r="UVL1640" s="35"/>
      <c r="UVM1640" s="34"/>
      <c r="UVT1640" s="35"/>
      <c r="UVU1640" s="34"/>
      <c r="UWB1640" s="35"/>
      <c r="UWC1640" s="34"/>
      <c r="UWJ1640" s="35"/>
      <c r="UWK1640" s="34"/>
      <c r="UWR1640" s="35"/>
      <c r="UWS1640" s="34"/>
      <c r="UWZ1640" s="35"/>
      <c r="UXA1640" s="34"/>
      <c r="UXH1640" s="35"/>
      <c r="UXI1640" s="34"/>
      <c r="UXP1640" s="35"/>
      <c r="UXQ1640" s="34"/>
      <c r="UXX1640" s="35"/>
      <c r="UXY1640" s="34"/>
      <c r="UYF1640" s="35"/>
      <c r="UYG1640" s="34"/>
      <c r="UYN1640" s="35"/>
      <c r="UYO1640" s="34"/>
      <c r="UYV1640" s="35"/>
      <c r="UYW1640" s="34"/>
      <c r="UZD1640" s="35"/>
      <c r="UZE1640" s="34"/>
      <c r="UZL1640" s="35"/>
      <c r="UZM1640" s="34"/>
      <c r="UZT1640" s="35"/>
      <c r="UZU1640" s="34"/>
      <c r="VAB1640" s="35"/>
      <c r="VAC1640" s="34"/>
      <c r="VAJ1640" s="35"/>
      <c r="VAK1640" s="34"/>
      <c r="VAR1640" s="35"/>
      <c r="VAS1640" s="34"/>
      <c r="VAZ1640" s="35"/>
      <c r="VBA1640" s="34"/>
      <c r="VBH1640" s="35"/>
      <c r="VBI1640" s="34"/>
      <c r="VBP1640" s="35"/>
      <c r="VBQ1640" s="34"/>
      <c r="VBX1640" s="35"/>
      <c r="VBY1640" s="34"/>
      <c r="VCF1640" s="35"/>
      <c r="VCG1640" s="34"/>
      <c r="VCN1640" s="35"/>
      <c r="VCO1640" s="34"/>
      <c r="VCV1640" s="35"/>
      <c r="VCW1640" s="34"/>
      <c r="VDD1640" s="35"/>
      <c r="VDE1640" s="34"/>
      <c r="VDL1640" s="35"/>
      <c r="VDM1640" s="34"/>
      <c r="VDT1640" s="35"/>
      <c r="VDU1640" s="34"/>
      <c r="VEB1640" s="35"/>
      <c r="VEC1640" s="34"/>
      <c r="VEJ1640" s="35"/>
      <c r="VEK1640" s="34"/>
      <c r="VER1640" s="35"/>
      <c r="VES1640" s="34"/>
      <c r="VEZ1640" s="35"/>
      <c r="VFA1640" s="34"/>
      <c r="VFH1640" s="35"/>
      <c r="VFI1640" s="34"/>
      <c r="VFP1640" s="35"/>
      <c r="VFQ1640" s="34"/>
      <c r="VFX1640" s="35"/>
      <c r="VFY1640" s="34"/>
      <c r="VGF1640" s="35"/>
      <c r="VGG1640" s="34"/>
      <c r="VGN1640" s="35"/>
      <c r="VGO1640" s="34"/>
      <c r="VGV1640" s="35"/>
      <c r="VGW1640" s="34"/>
      <c r="VHD1640" s="35"/>
      <c r="VHE1640" s="34"/>
      <c r="VHL1640" s="35"/>
      <c r="VHM1640" s="34"/>
      <c r="VHT1640" s="35"/>
      <c r="VHU1640" s="34"/>
      <c r="VIB1640" s="35"/>
      <c r="VIC1640" s="34"/>
      <c r="VIJ1640" s="35"/>
      <c r="VIK1640" s="34"/>
      <c r="VIR1640" s="35"/>
      <c r="VIS1640" s="34"/>
      <c r="VIZ1640" s="35"/>
      <c r="VJA1640" s="34"/>
      <c r="VJH1640" s="35"/>
      <c r="VJI1640" s="34"/>
      <c r="VJP1640" s="35"/>
      <c r="VJQ1640" s="34"/>
      <c r="VJX1640" s="35"/>
      <c r="VJY1640" s="34"/>
      <c r="VKF1640" s="35"/>
      <c r="VKG1640" s="34"/>
      <c r="VKN1640" s="35"/>
      <c r="VKO1640" s="34"/>
      <c r="VKV1640" s="35"/>
      <c r="VKW1640" s="34"/>
      <c r="VLD1640" s="35"/>
      <c r="VLE1640" s="34"/>
      <c r="VLL1640" s="35"/>
      <c r="VLM1640" s="34"/>
      <c r="VLT1640" s="35"/>
      <c r="VLU1640" s="34"/>
      <c r="VMB1640" s="35"/>
      <c r="VMC1640" s="34"/>
      <c r="VMJ1640" s="35"/>
      <c r="VMK1640" s="34"/>
      <c r="VMR1640" s="35"/>
      <c r="VMS1640" s="34"/>
      <c r="VMZ1640" s="35"/>
      <c r="VNA1640" s="34"/>
      <c r="VNH1640" s="35"/>
      <c r="VNI1640" s="34"/>
      <c r="VNP1640" s="35"/>
      <c r="VNQ1640" s="34"/>
      <c r="VNX1640" s="35"/>
      <c r="VNY1640" s="34"/>
      <c r="VOF1640" s="35"/>
      <c r="VOG1640" s="34"/>
      <c r="VON1640" s="35"/>
      <c r="VOO1640" s="34"/>
      <c r="VOV1640" s="35"/>
      <c r="VOW1640" s="34"/>
      <c r="VPD1640" s="35"/>
      <c r="VPE1640" s="34"/>
      <c r="VPL1640" s="35"/>
      <c r="VPM1640" s="34"/>
      <c r="VPT1640" s="35"/>
      <c r="VPU1640" s="34"/>
      <c r="VQB1640" s="35"/>
      <c r="VQC1640" s="34"/>
      <c r="VQJ1640" s="35"/>
      <c r="VQK1640" s="34"/>
      <c r="VQR1640" s="35"/>
      <c r="VQS1640" s="34"/>
      <c r="VQZ1640" s="35"/>
      <c r="VRA1640" s="34"/>
      <c r="VRH1640" s="35"/>
      <c r="VRI1640" s="34"/>
      <c r="VRP1640" s="35"/>
      <c r="VRQ1640" s="34"/>
      <c r="VRX1640" s="35"/>
      <c r="VRY1640" s="34"/>
      <c r="VSF1640" s="35"/>
      <c r="VSG1640" s="34"/>
      <c r="VSN1640" s="35"/>
      <c r="VSO1640" s="34"/>
      <c r="VSV1640" s="35"/>
      <c r="VSW1640" s="34"/>
      <c r="VTD1640" s="35"/>
      <c r="VTE1640" s="34"/>
      <c r="VTL1640" s="35"/>
      <c r="VTM1640" s="34"/>
      <c r="VTT1640" s="35"/>
      <c r="VTU1640" s="34"/>
      <c r="VUB1640" s="35"/>
      <c r="VUC1640" s="34"/>
      <c r="VUJ1640" s="35"/>
      <c r="VUK1640" s="34"/>
      <c r="VUR1640" s="35"/>
      <c r="VUS1640" s="34"/>
      <c r="VUZ1640" s="35"/>
      <c r="VVA1640" s="34"/>
      <c r="VVH1640" s="35"/>
      <c r="VVI1640" s="34"/>
      <c r="VVP1640" s="35"/>
      <c r="VVQ1640" s="34"/>
      <c r="VVX1640" s="35"/>
      <c r="VVY1640" s="34"/>
      <c r="VWF1640" s="35"/>
      <c r="VWG1640" s="34"/>
      <c r="VWN1640" s="35"/>
      <c r="VWO1640" s="34"/>
      <c r="VWV1640" s="35"/>
      <c r="VWW1640" s="34"/>
      <c r="VXD1640" s="35"/>
      <c r="VXE1640" s="34"/>
      <c r="VXL1640" s="35"/>
      <c r="VXM1640" s="34"/>
      <c r="VXT1640" s="35"/>
      <c r="VXU1640" s="34"/>
      <c r="VYB1640" s="35"/>
      <c r="VYC1640" s="34"/>
      <c r="VYJ1640" s="35"/>
      <c r="VYK1640" s="34"/>
      <c r="VYR1640" s="35"/>
      <c r="VYS1640" s="34"/>
      <c r="VYZ1640" s="35"/>
      <c r="VZA1640" s="34"/>
      <c r="VZH1640" s="35"/>
      <c r="VZI1640" s="34"/>
      <c r="VZP1640" s="35"/>
      <c r="VZQ1640" s="34"/>
      <c r="VZX1640" s="35"/>
      <c r="VZY1640" s="34"/>
      <c r="WAF1640" s="35"/>
      <c r="WAG1640" s="34"/>
      <c r="WAN1640" s="35"/>
      <c r="WAO1640" s="34"/>
      <c r="WAV1640" s="35"/>
      <c r="WAW1640" s="34"/>
      <c r="WBD1640" s="35"/>
      <c r="WBE1640" s="34"/>
      <c r="WBL1640" s="35"/>
      <c r="WBM1640" s="34"/>
      <c r="WBT1640" s="35"/>
      <c r="WBU1640" s="34"/>
      <c r="WCB1640" s="35"/>
      <c r="WCC1640" s="34"/>
      <c r="WCJ1640" s="35"/>
      <c r="WCK1640" s="34"/>
      <c r="WCR1640" s="35"/>
      <c r="WCS1640" s="34"/>
      <c r="WCZ1640" s="35"/>
      <c r="WDA1640" s="34"/>
      <c r="WDH1640" s="35"/>
      <c r="WDI1640" s="34"/>
      <c r="WDP1640" s="35"/>
      <c r="WDQ1640" s="34"/>
      <c r="WDX1640" s="35"/>
      <c r="WDY1640" s="34"/>
      <c r="WEF1640" s="35"/>
      <c r="WEG1640" s="34"/>
      <c r="WEN1640" s="35"/>
      <c r="WEO1640" s="34"/>
      <c r="WEV1640" s="35"/>
      <c r="WEW1640" s="34"/>
      <c r="WFD1640" s="35"/>
      <c r="WFE1640" s="34"/>
      <c r="WFL1640" s="35"/>
      <c r="WFM1640" s="34"/>
      <c r="WFT1640" s="35"/>
      <c r="WFU1640" s="34"/>
      <c r="WGB1640" s="35"/>
      <c r="WGC1640" s="34"/>
      <c r="WGJ1640" s="35"/>
      <c r="WGK1640" s="34"/>
      <c r="WGR1640" s="35"/>
      <c r="WGS1640" s="34"/>
      <c r="WGZ1640" s="35"/>
      <c r="WHA1640" s="34"/>
      <c r="WHH1640" s="35"/>
      <c r="WHI1640" s="34"/>
      <c r="WHP1640" s="35"/>
      <c r="WHQ1640" s="34"/>
      <c r="WHX1640" s="35"/>
      <c r="WHY1640" s="34"/>
      <c r="WIF1640" s="35"/>
      <c r="WIG1640" s="34"/>
      <c r="WIN1640" s="35"/>
      <c r="WIO1640" s="34"/>
      <c r="WIV1640" s="35"/>
      <c r="WIW1640" s="34"/>
      <c r="WJD1640" s="35"/>
      <c r="WJE1640" s="34"/>
      <c r="WJL1640" s="35"/>
      <c r="WJM1640" s="34"/>
      <c r="WJT1640" s="35"/>
      <c r="WJU1640" s="34"/>
      <c r="WKB1640" s="35"/>
      <c r="WKC1640" s="34"/>
      <c r="WKJ1640" s="35"/>
      <c r="WKK1640" s="34"/>
      <c r="WKR1640" s="35"/>
      <c r="WKS1640" s="34"/>
      <c r="WKZ1640" s="35"/>
      <c r="WLA1640" s="34"/>
      <c r="WLH1640" s="35"/>
      <c r="WLI1640" s="34"/>
      <c r="WLP1640" s="35"/>
      <c r="WLQ1640" s="34"/>
      <c r="WLX1640" s="35"/>
      <c r="WLY1640" s="34"/>
      <c r="WMF1640" s="35"/>
      <c r="WMG1640" s="34"/>
      <c r="WMN1640" s="35"/>
      <c r="WMO1640" s="34"/>
      <c r="WMV1640" s="35"/>
      <c r="WMW1640" s="34"/>
      <c r="WND1640" s="35"/>
      <c r="WNE1640" s="34"/>
      <c r="WNL1640" s="35"/>
      <c r="WNM1640" s="34"/>
      <c r="WNT1640" s="35"/>
      <c r="WNU1640" s="34"/>
      <c r="WOB1640" s="35"/>
      <c r="WOC1640" s="34"/>
      <c r="WOJ1640" s="35"/>
      <c r="WOK1640" s="34"/>
      <c r="WOR1640" s="35"/>
      <c r="WOS1640" s="34"/>
      <c r="WOZ1640" s="35"/>
      <c r="WPA1640" s="34"/>
      <c r="WPH1640" s="35"/>
      <c r="WPI1640" s="34"/>
      <c r="WPP1640" s="35"/>
      <c r="WPQ1640" s="34"/>
      <c r="WPX1640" s="35"/>
      <c r="WPY1640" s="34"/>
      <c r="WQF1640" s="35"/>
      <c r="WQG1640" s="34"/>
      <c r="WQN1640" s="35"/>
      <c r="WQO1640" s="34"/>
      <c r="WQV1640" s="35"/>
      <c r="WQW1640" s="34"/>
      <c r="WRD1640" s="35"/>
      <c r="WRE1640" s="34"/>
      <c r="WRL1640" s="35"/>
      <c r="WRM1640" s="34"/>
      <c r="WRT1640" s="35"/>
      <c r="WRU1640" s="34"/>
      <c r="WSB1640" s="35"/>
      <c r="WSC1640" s="34"/>
      <c r="WSJ1640" s="35"/>
      <c r="WSK1640" s="34"/>
      <c r="WSR1640" s="35"/>
      <c r="WSS1640" s="34"/>
      <c r="WSZ1640" s="35"/>
      <c r="WTA1640" s="34"/>
      <c r="WTH1640" s="35"/>
      <c r="WTI1640" s="34"/>
      <c r="WTP1640" s="35"/>
      <c r="WTQ1640" s="34"/>
      <c r="WTX1640" s="35"/>
      <c r="WTY1640" s="34"/>
      <c r="WUF1640" s="35"/>
      <c r="WUG1640" s="34"/>
      <c r="WUN1640" s="35"/>
      <c r="WUO1640" s="34"/>
      <c r="WUV1640" s="35"/>
      <c r="WUW1640" s="34"/>
      <c r="WVD1640" s="35"/>
      <c r="WVE1640" s="34"/>
      <c r="WVL1640" s="35"/>
      <c r="WVM1640" s="34"/>
      <c r="WVT1640" s="35"/>
      <c r="WVU1640" s="34"/>
      <c r="WWB1640" s="35"/>
      <c r="WWC1640" s="34"/>
      <c r="WWJ1640" s="35"/>
      <c r="WWK1640" s="34"/>
      <c r="WWR1640" s="35"/>
      <c r="WWS1640" s="34"/>
      <c r="WWZ1640" s="35"/>
      <c r="WXA1640" s="34"/>
      <c r="WXH1640" s="35"/>
      <c r="WXI1640" s="34"/>
      <c r="WXP1640" s="35"/>
      <c r="WXQ1640" s="34"/>
      <c r="WXX1640" s="35"/>
      <c r="WXY1640" s="34"/>
      <c r="WYF1640" s="35"/>
      <c r="WYG1640" s="34"/>
      <c r="WYN1640" s="35"/>
      <c r="WYO1640" s="34"/>
      <c r="WYV1640" s="35"/>
      <c r="WYW1640" s="34"/>
      <c r="WZD1640" s="35"/>
      <c r="WZE1640" s="34"/>
      <c r="WZL1640" s="35"/>
      <c r="WZM1640" s="34"/>
      <c r="WZT1640" s="35"/>
      <c r="WZU1640" s="34"/>
      <c r="XAB1640" s="35"/>
      <c r="XAC1640" s="34"/>
      <c r="XAJ1640" s="35"/>
      <c r="XAK1640" s="34"/>
      <c r="XAR1640" s="35"/>
      <c r="XAS1640" s="34"/>
      <c r="XAZ1640" s="35"/>
      <c r="XBA1640" s="34"/>
      <c r="XBH1640" s="35"/>
      <c r="XBI1640" s="34"/>
      <c r="XBP1640" s="35"/>
      <c r="XBQ1640" s="34"/>
      <c r="XBX1640" s="35"/>
      <c r="XBY1640" s="34"/>
      <c r="XCF1640" s="35"/>
      <c r="XCG1640" s="34"/>
      <c r="XCN1640" s="35"/>
      <c r="XCO1640" s="34"/>
      <c r="XCV1640" s="35"/>
      <c r="XCW1640" s="34"/>
      <c r="XDD1640" s="35"/>
      <c r="XDE1640" s="34"/>
      <c r="XDL1640" s="35"/>
      <c r="XDM1640" s="34"/>
      <c r="XDT1640" s="35"/>
      <c r="XDU1640" s="34"/>
      <c r="XEB1640" s="35"/>
      <c r="XEC1640" s="34"/>
      <c r="XEJ1640" s="35"/>
      <c r="XEK1640" s="34"/>
      <c r="XER1640" s="35"/>
      <c r="XES1640" s="34"/>
      <c r="XEZ1640" s="35"/>
      <c r="XFA1640" s="34"/>
    </row>
    <row r="1641" spans="1:1021 1028:2045 2052:3069 3076:4093 4100:5117 5124:6141 6148:7165 7172:8189 8196:9213 9220:10237 10244:11261 11268:12285 12292:13309 13316:14333 14340:15357 15364:16381" x14ac:dyDescent="0.25">
      <c r="A1641" t="s">
        <v>484</v>
      </c>
      <c r="B1641" t="s">
        <v>471</v>
      </c>
      <c r="C1641">
        <v>339</v>
      </c>
      <c r="D1641">
        <v>339</v>
      </c>
      <c r="E1641" s="35">
        <v>1</v>
      </c>
      <c r="F1641" s="34">
        <v>1.9999999999999999E-88</v>
      </c>
      <c r="G1641">
        <v>85.76</v>
      </c>
      <c r="H1641">
        <v>1690</v>
      </c>
      <c r="I1641" t="str">
        <f>HYPERLINK("https://www.ncbi.nlm.nih.gov/nucleotide/MK547148.1?report=genbank&amp;log$=nucltop&amp;blast_rank=39&amp;RID=XE6RV0D8013","MK547148.1")</f>
        <v>MK547148.1</v>
      </c>
      <c r="L1641" s="35"/>
      <c r="M1641" s="34"/>
      <c r="T1641" s="35"/>
      <c r="U1641" s="34"/>
      <c r="AB1641" s="35"/>
      <c r="AC1641" s="34"/>
      <c r="AJ1641" s="35"/>
      <c r="AK1641" s="34"/>
      <c r="AR1641" s="35"/>
      <c r="AS1641" s="34"/>
      <c r="AZ1641" s="35"/>
      <c r="BA1641" s="34"/>
      <c r="BH1641" s="35"/>
      <c r="BI1641" s="34"/>
      <c r="BP1641" s="35"/>
      <c r="BQ1641" s="34"/>
      <c r="BX1641" s="35"/>
      <c r="BY1641" s="34"/>
      <c r="CF1641" s="35"/>
      <c r="CG1641" s="34"/>
      <c r="CN1641" s="35"/>
      <c r="CO1641" s="34"/>
      <c r="CV1641" s="35"/>
      <c r="CW1641" s="34"/>
      <c r="DD1641" s="35"/>
      <c r="DE1641" s="34"/>
      <c r="DL1641" s="35"/>
      <c r="DM1641" s="34"/>
      <c r="DT1641" s="35"/>
      <c r="DU1641" s="34"/>
      <c r="EB1641" s="35"/>
      <c r="EC1641" s="34"/>
      <c r="EJ1641" s="35"/>
      <c r="EK1641" s="34"/>
      <c r="ER1641" s="35"/>
      <c r="ES1641" s="34"/>
      <c r="EZ1641" s="35"/>
      <c r="FA1641" s="34"/>
      <c r="FH1641" s="35"/>
      <c r="FI1641" s="34"/>
      <c r="FP1641" s="35"/>
      <c r="FQ1641" s="34"/>
      <c r="FX1641" s="35"/>
      <c r="FY1641" s="34"/>
      <c r="GF1641" s="35"/>
      <c r="GG1641" s="34"/>
      <c r="GN1641" s="35"/>
      <c r="GO1641" s="34"/>
      <c r="GV1641" s="35"/>
      <c r="GW1641" s="34"/>
      <c r="HD1641" s="35"/>
      <c r="HE1641" s="34"/>
      <c r="HL1641" s="35"/>
      <c r="HM1641" s="34"/>
      <c r="HT1641" s="35"/>
      <c r="HU1641" s="34"/>
      <c r="IB1641" s="35"/>
      <c r="IC1641" s="34"/>
      <c r="IJ1641" s="35"/>
      <c r="IK1641" s="34"/>
      <c r="IR1641" s="35"/>
      <c r="IS1641" s="34"/>
      <c r="IZ1641" s="35"/>
      <c r="JA1641" s="34"/>
      <c r="JH1641" s="35"/>
      <c r="JI1641" s="34"/>
      <c r="JP1641" s="35"/>
      <c r="JQ1641" s="34"/>
      <c r="JX1641" s="35"/>
      <c r="JY1641" s="34"/>
      <c r="KF1641" s="35"/>
      <c r="KG1641" s="34"/>
      <c r="KN1641" s="35"/>
      <c r="KO1641" s="34"/>
      <c r="KV1641" s="35"/>
      <c r="KW1641" s="34"/>
      <c r="LD1641" s="35"/>
      <c r="LE1641" s="34"/>
      <c r="LL1641" s="35"/>
      <c r="LM1641" s="34"/>
      <c r="LT1641" s="35"/>
      <c r="LU1641" s="34"/>
      <c r="MB1641" s="35"/>
      <c r="MC1641" s="34"/>
      <c r="MJ1641" s="35"/>
      <c r="MK1641" s="34"/>
      <c r="MR1641" s="35"/>
      <c r="MS1641" s="34"/>
      <c r="MZ1641" s="35"/>
      <c r="NA1641" s="34"/>
      <c r="NH1641" s="35"/>
      <c r="NI1641" s="34"/>
      <c r="NP1641" s="35"/>
      <c r="NQ1641" s="34"/>
      <c r="NX1641" s="35"/>
      <c r="NY1641" s="34"/>
      <c r="OF1641" s="35"/>
      <c r="OG1641" s="34"/>
      <c r="ON1641" s="35"/>
      <c r="OO1641" s="34"/>
      <c r="OV1641" s="35"/>
      <c r="OW1641" s="34"/>
      <c r="PD1641" s="35"/>
      <c r="PE1641" s="34"/>
      <c r="PL1641" s="35"/>
      <c r="PM1641" s="34"/>
      <c r="PT1641" s="35"/>
      <c r="PU1641" s="34"/>
      <c r="QB1641" s="35"/>
      <c r="QC1641" s="34"/>
      <c r="QJ1641" s="35"/>
      <c r="QK1641" s="34"/>
      <c r="QR1641" s="35"/>
      <c r="QS1641" s="34"/>
      <c r="QZ1641" s="35"/>
      <c r="RA1641" s="34"/>
      <c r="RH1641" s="35"/>
      <c r="RI1641" s="34"/>
      <c r="RP1641" s="35"/>
      <c r="RQ1641" s="34"/>
      <c r="RX1641" s="35"/>
      <c r="RY1641" s="34"/>
      <c r="SF1641" s="35"/>
      <c r="SG1641" s="34"/>
      <c r="SN1641" s="35"/>
      <c r="SO1641" s="34"/>
      <c r="SV1641" s="35"/>
      <c r="SW1641" s="34"/>
      <c r="TD1641" s="35"/>
      <c r="TE1641" s="34"/>
      <c r="TL1641" s="35"/>
      <c r="TM1641" s="34"/>
      <c r="TT1641" s="35"/>
      <c r="TU1641" s="34"/>
      <c r="UB1641" s="35"/>
      <c r="UC1641" s="34"/>
      <c r="UJ1641" s="35"/>
      <c r="UK1641" s="34"/>
      <c r="UR1641" s="35"/>
      <c r="US1641" s="34"/>
      <c r="UZ1641" s="35"/>
      <c r="VA1641" s="34"/>
      <c r="VH1641" s="35"/>
      <c r="VI1641" s="34"/>
      <c r="VP1641" s="35"/>
      <c r="VQ1641" s="34"/>
      <c r="VX1641" s="35"/>
      <c r="VY1641" s="34"/>
      <c r="WF1641" s="35"/>
      <c r="WG1641" s="34"/>
      <c r="WN1641" s="35"/>
      <c r="WO1641" s="34"/>
      <c r="WV1641" s="35"/>
      <c r="WW1641" s="34"/>
      <c r="XD1641" s="35"/>
      <c r="XE1641" s="34"/>
      <c r="XL1641" s="35"/>
      <c r="XM1641" s="34"/>
      <c r="XT1641" s="35"/>
      <c r="XU1641" s="34"/>
      <c r="YB1641" s="35"/>
      <c r="YC1641" s="34"/>
      <c r="YJ1641" s="35"/>
      <c r="YK1641" s="34"/>
      <c r="YR1641" s="35"/>
      <c r="YS1641" s="34"/>
      <c r="YZ1641" s="35"/>
      <c r="ZA1641" s="34"/>
      <c r="ZH1641" s="35"/>
      <c r="ZI1641" s="34"/>
      <c r="ZP1641" s="35"/>
      <c r="ZQ1641" s="34"/>
      <c r="ZX1641" s="35"/>
      <c r="ZY1641" s="34"/>
      <c r="AAF1641" s="35"/>
      <c r="AAG1641" s="34"/>
      <c r="AAN1641" s="35"/>
      <c r="AAO1641" s="34"/>
      <c r="AAV1641" s="35"/>
      <c r="AAW1641" s="34"/>
      <c r="ABD1641" s="35"/>
      <c r="ABE1641" s="34"/>
      <c r="ABL1641" s="35"/>
      <c r="ABM1641" s="34"/>
      <c r="ABT1641" s="35"/>
      <c r="ABU1641" s="34"/>
      <c r="ACB1641" s="35"/>
      <c r="ACC1641" s="34"/>
      <c r="ACJ1641" s="35"/>
      <c r="ACK1641" s="34"/>
      <c r="ACR1641" s="35"/>
      <c r="ACS1641" s="34"/>
      <c r="ACZ1641" s="35"/>
      <c r="ADA1641" s="34"/>
      <c r="ADH1641" s="35"/>
      <c r="ADI1641" s="34"/>
      <c r="ADP1641" s="35"/>
      <c r="ADQ1641" s="34"/>
      <c r="ADX1641" s="35"/>
      <c r="ADY1641" s="34"/>
      <c r="AEF1641" s="35"/>
      <c r="AEG1641" s="34"/>
      <c r="AEN1641" s="35"/>
      <c r="AEO1641" s="34"/>
      <c r="AEV1641" s="35"/>
      <c r="AEW1641" s="34"/>
      <c r="AFD1641" s="35"/>
      <c r="AFE1641" s="34"/>
      <c r="AFL1641" s="35"/>
      <c r="AFM1641" s="34"/>
      <c r="AFT1641" s="35"/>
      <c r="AFU1641" s="34"/>
      <c r="AGB1641" s="35"/>
      <c r="AGC1641" s="34"/>
      <c r="AGJ1641" s="35"/>
      <c r="AGK1641" s="34"/>
      <c r="AGR1641" s="35"/>
      <c r="AGS1641" s="34"/>
      <c r="AGZ1641" s="35"/>
      <c r="AHA1641" s="34"/>
      <c r="AHH1641" s="35"/>
      <c r="AHI1641" s="34"/>
      <c r="AHP1641" s="35"/>
      <c r="AHQ1641" s="34"/>
      <c r="AHX1641" s="35"/>
      <c r="AHY1641" s="34"/>
      <c r="AIF1641" s="35"/>
      <c r="AIG1641" s="34"/>
      <c r="AIN1641" s="35"/>
      <c r="AIO1641" s="34"/>
      <c r="AIV1641" s="35"/>
      <c r="AIW1641" s="34"/>
      <c r="AJD1641" s="35"/>
      <c r="AJE1641" s="34"/>
      <c r="AJL1641" s="35"/>
      <c r="AJM1641" s="34"/>
      <c r="AJT1641" s="35"/>
      <c r="AJU1641" s="34"/>
      <c r="AKB1641" s="35"/>
      <c r="AKC1641" s="34"/>
      <c r="AKJ1641" s="35"/>
      <c r="AKK1641" s="34"/>
      <c r="AKR1641" s="35"/>
      <c r="AKS1641" s="34"/>
      <c r="AKZ1641" s="35"/>
      <c r="ALA1641" s="34"/>
      <c r="ALH1641" s="35"/>
      <c r="ALI1641" s="34"/>
      <c r="ALP1641" s="35"/>
      <c r="ALQ1641" s="34"/>
      <c r="ALX1641" s="35"/>
      <c r="ALY1641" s="34"/>
      <c r="AMF1641" s="35"/>
      <c r="AMG1641" s="34"/>
      <c r="AMN1641" s="35"/>
      <c r="AMO1641" s="34"/>
      <c r="AMV1641" s="35"/>
      <c r="AMW1641" s="34"/>
      <c r="AND1641" s="35"/>
      <c r="ANE1641" s="34"/>
      <c r="ANL1641" s="35"/>
      <c r="ANM1641" s="34"/>
      <c r="ANT1641" s="35"/>
      <c r="ANU1641" s="34"/>
      <c r="AOB1641" s="35"/>
      <c r="AOC1641" s="34"/>
      <c r="AOJ1641" s="35"/>
      <c r="AOK1641" s="34"/>
      <c r="AOR1641" s="35"/>
      <c r="AOS1641" s="34"/>
      <c r="AOZ1641" s="35"/>
      <c r="APA1641" s="34"/>
      <c r="APH1641" s="35"/>
      <c r="API1641" s="34"/>
      <c r="APP1641" s="35"/>
      <c r="APQ1641" s="34"/>
      <c r="APX1641" s="35"/>
      <c r="APY1641" s="34"/>
      <c r="AQF1641" s="35"/>
      <c r="AQG1641" s="34"/>
      <c r="AQN1641" s="35"/>
      <c r="AQO1641" s="34"/>
      <c r="AQV1641" s="35"/>
      <c r="AQW1641" s="34"/>
      <c r="ARD1641" s="35"/>
      <c r="ARE1641" s="34"/>
      <c r="ARL1641" s="35"/>
      <c r="ARM1641" s="34"/>
      <c r="ART1641" s="35"/>
      <c r="ARU1641" s="34"/>
      <c r="ASB1641" s="35"/>
      <c r="ASC1641" s="34"/>
      <c r="ASJ1641" s="35"/>
      <c r="ASK1641" s="34"/>
      <c r="ASR1641" s="35"/>
      <c r="ASS1641" s="34"/>
      <c r="ASZ1641" s="35"/>
      <c r="ATA1641" s="34"/>
      <c r="ATH1641" s="35"/>
      <c r="ATI1641" s="34"/>
      <c r="ATP1641" s="35"/>
      <c r="ATQ1641" s="34"/>
      <c r="ATX1641" s="35"/>
      <c r="ATY1641" s="34"/>
      <c r="AUF1641" s="35"/>
      <c r="AUG1641" s="34"/>
      <c r="AUN1641" s="35"/>
      <c r="AUO1641" s="34"/>
      <c r="AUV1641" s="35"/>
      <c r="AUW1641" s="34"/>
      <c r="AVD1641" s="35"/>
      <c r="AVE1641" s="34"/>
      <c r="AVL1641" s="35"/>
      <c r="AVM1641" s="34"/>
      <c r="AVT1641" s="35"/>
      <c r="AVU1641" s="34"/>
      <c r="AWB1641" s="35"/>
      <c r="AWC1641" s="34"/>
      <c r="AWJ1641" s="35"/>
      <c r="AWK1641" s="34"/>
      <c r="AWR1641" s="35"/>
      <c r="AWS1641" s="34"/>
      <c r="AWZ1641" s="35"/>
      <c r="AXA1641" s="34"/>
      <c r="AXH1641" s="35"/>
      <c r="AXI1641" s="34"/>
      <c r="AXP1641" s="35"/>
      <c r="AXQ1641" s="34"/>
      <c r="AXX1641" s="35"/>
      <c r="AXY1641" s="34"/>
      <c r="AYF1641" s="35"/>
      <c r="AYG1641" s="34"/>
      <c r="AYN1641" s="35"/>
      <c r="AYO1641" s="34"/>
      <c r="AYV1641" s="35"/>
      <c r="AYW1641" s="34"/>
      <c r="AZD1641" s="35"/>
      <c r="AZE1641" s="34"/>
      <c r="AZL1641" s="35"/>
      <c r="AZM1641" s="34"/>
      <c r="AZT1641" s="35"/>
      <c r="AZU1641" s="34"/>
      <c r="BAB1641" s="35"/>
      <c r="BAC1641" s="34"/>
      <c r="BAJ1641" s="35"/>
      <c r="BAK1641" s="34"/>
      <c r="BAR1641" s="35"/>
      <c r="BAS1641" s="34"/>
      <c r="BAZ1641" s="35"/>
      <c r="BBA1641" s="34"/>
      <c r="BBH1641" s="35"/>
      <c r="BBI1641" s="34"/>
      <c r="BBP1641" s="35"/>
      <c r="BBQ1641" s="34"/>
      <c r="BBX1641" s="35"/>
      <c r="BBY1641" s="34"/>
      <c r="BCF1641" s="35"/>
      <c r="BCG1641" s="34"/>
      <c r="BCN1641" s="35"/>
      <c r="BCO1641" s="34"/>
      <c r="BCV1641" s="35"/>
      <c r="BCW1641" s="34"/>
      <c r="BDD1641" s="35"/>
      <c r="BDE1641" s="34"/>
      <c r="BDL1641" s="35"/>
      <c r="BDM1641" s="34"/>
      <c r="BDT1641" s="35"/>
      <c r="BDU1641" s="34"/>
      <c r="BEB1641" s="35"/>
      <c r="BEC1641" s="34"/>
      <c r="BEJ1641" s="35"/>
      <c r="BEK1641" s="34"/>
      <c r="BER1641" s="35"/>
      <c r="BES1641" s="34"/>
      <c r="BEZ1641" s="35"/>
      <c r="BFA1641" s="34"/>
      <c r="BFH1641" s="35"/>
      <c r="BFI1641" s="34"/>
      <c r="BFP1641" s="35"/>
      <c r="BFQ1641" s="34"/>
      <c r="BFX1641" s="35"/>
      <c r="BFY1641" s="34"/>
      <c r="BGF1641" s="35"/>
      <c r="BGG1641" s="34"/>
      <c r="BGN1641" s="35"/>
      <c r="BGO1641" s="34"/>
      <c r="BGV1641" s="35"/>
      <c r="BGW1641" s="34"/>
      <c r="BHD1641" s="35"/>
      <c r="BHE1641" s="34"/>
      <c r="BHL1641" s="35"/>
      <c r="BHM1641" s="34"/>
      <c r="BHT1641" s="35"/>
      <c r="BHU1641" s="34"/>
      <c r="BIB1641" s="35"/>
      <c r="BIC1641" s="34"/>
      <c r="BIJ1641" s="35"/>
      <c r="BIK1641" s="34"/>
      <c r="BIR1641" s="35"/>
      <c r="BIS1641" s="34"/>
      <c r="BIZ1641" s="35"/>
      <c r="BJA1641" s="34"/>
      <c r="BJH1641" s="35"/>
      <c r="BJI1641" s="34"/>
      <c r="BJP1641" s="35"/>
      <c r="BJQ1641" s="34"/>
      <c r="BJX1641" s="35"/>
      <c r="BJY1641" s="34"/>
      <c r="BKF1641" s="35"/>
      <c r="BKG1641" s="34"/>
      <c r="BKN1641" s="35"/>
      <c r="BKO1641" s="34"/>
      <c r="BKV1641" s="35"/>
      <c r="BKW1641" s="34"/>
      <c r="BLD1641" s="35"/>
      <c r="BLE1641" s="34"/>
      <c r="BLL1641" s="35"/>
      <c r="BLM1641" s="34"/>
      <c r="BLT1641" s="35"/>
      <c r="BLU1641" s="34"/>
      <c r="BMB1641" s="35"/>
      <c r="BMC1641" s="34"/>
      <c r="BMJ1641" s="35"/>
      <c r="BMK1641" s="34"/>
      <c r="BMR1641" s="35"/>
      <c r="BMS1641" s="34"/>
      <c r="BMZ1641" s="35"/>
      <c r="BNA1641" s="34"/>
      <c r="BNH1641" s="35"/>
      <c r="BNI1641" s="34"/>
      <c r="BNP1641" s="35"/>
      <c r="BNQ1641" s="34"/>
      <c r="BNX1641" s="35"/>
      <c r="BNY1641" s="34"/>
      <c r="BOF1641" s="35"/>
      <c r="BOG1641" s="34"/>
      <c r="BON1641" s="35"/>
      <c r="BOO1641" s="34"/>
      <c r="BOV1641" s="35"/>
      <c r="BOW1641" s="34"/>
      <c r="BPD1641" s="35"/>
      <c r="BPE1641" s="34"/>
      <c r="BPL1641" s="35"/>
      <c r="BPM1641" s="34"/>
      <c r="BPT1641" s="35"/>
      <c r="BPU1641" s="34"/>
      <c r="BQB1641" s="35"/>
      <c r="BQC1641" s="34"/>
      <c r="BQJ1641" s="35"/>
      <c r="BQK1641" s="34"/>
      <c r="BQR1641" s="35"/>
      <c r="BQS1641" s="34"/>
      <c r="BQZ1641" s="35"/>
      <c r="BRA1641" s="34"/>
      <c r="BRH1641" s="35"/>
      <c r="BRI1641" s="34"/>
      <c r="BRP1641" s="35"/>
      <c r="BRQ1641" s="34"/>
      <c r="BRX1641" s="35"/>
      <c r="BRY1641" s="34"/>
      <c r="BSF1641" s="35"/>
      <c r="BSG1641" s="34"/>
      <c r="BSN1641" s="35"/>
      <c r="BSO1641" s="34"/>
      <c r="BSV1641" s="35"/>
      <c r="BSW1641" s="34"/>
      <c r="BTD1641" s="35"/>
      <c r="BTE1641" s="34"/>
      <c r="BTL1641" s="35"/>
      <c r="BTM1641" s="34"/>
      <c r="BTT1641" s="35"/>
      <c r="BTU1641" s="34"/>
      <c r="BUB1641" s="35"/>
      <c r="BUC1641" s="34"/>
      <c r="BUJ1641" s="35"/>
      <c r="BUK1641" s="34"/>
      <c r="BUR1641" s="35"/>
      <c r="BUS1641" s="34"/>
      <c r="BUZ1641" s="35"/>
      <c r="BVA1641" s="34"/>
      <c r="BVH1641" s="35"/>
      <c r="BVI1641" s="34"/>
      <c r="BVP1641" s="35"/>
      <c r="BVQ1641" s="34"/>
      <c r="BVX1641" s="35"/>
      <c r="BVY1641" s="34"/>
      <c r="BWF1641" s="35"/>
      <c r="BWG1641" s="34"/>
      <c r="BWN1641" s="35"/>
      <c r="BWO1641" s="34"/>
      <c r="BWV1641" s="35"/>
      <c r="BWW1641" s="34"/>
      <c r="BXD1641" s="35"/>
      <c r="BXE1641" s="34"/>
      <c r="BXL1641" s="35"/>
      <c r="BXM1641" s="34"/>
      <c r="BXT1641" s="35"/>
      <c r="BXU1641" s="34"/>
      <c r="BYB1641" s="35"/>
      <c r="BYC1641" s="34"/>
      <c r="BYJ1641" s="35"/>
      <c r="BYK1641" s="34"/>
      <c r="BYR1641" s="35"/>
      <c r="BYS1641" s="34"/>
      <c r="BYZ1641" s="35"/>
      <c r="BZA1641" s="34"/>
      <c r="BZH1641" s="35"/>
      <c r="BZI1641" s="34"/>
      <c r="BZP1641" s="35"/>
      <c r="BZQ1641" s="34"/>
      <c r="BZX1641" s="35"/>
      <c r="BZY1641" s="34"/>
      <c r="CAF1641" s="35"/>
      <c r="CAG1641" s="34"/>
      <c r="CAN1641" s="35"/>
      <c r="CAO1641" s="34"/>
      <c r="CAV1641" s="35"/>
      <c r="CAW1641" s="34"/>
      <c r="CBD1641" s="35"/>
      <c r="CBE1641" s="34"/>
      <c r="CBL1641" s="35"/>
      <c r="CBM1641" s="34"/>
      <c r="CBT1641" s="35"/>
      <c r="CBU1641" s="34"/>
      <c r="CCB1641" s="35"/>
      <c r="CCC1641" s="34"/>
      <c r="CCJ1641" s="35"/>
      <c r="CCK1641" s="34"/>
      <c r="CCR1641" s="35"/>
      <c r="CCS1641" s="34"/>
      <c r="CCZ1641" s="35"/>
      <c r="CDA1641" s="34"/>
      <c r="CDH1641" s="35"/>
      <c r="CDI1641" s="34"/>
      <c r="CDP1641" s="35"/>
      <c r="CDQ1641" s="34"/>
      <c r="CDX1641" s="35"/>
      <c r="CDY1641" s="34"/>
      <c r="CEF1641" s="35"/>
      <c r="CEG1641" s="34"/>
      <c r="CEN1641" s="35"/>
      <c r="CEO1641" s="34"/>
      <c r="CEV1641" s="35"/>
      <c r="CEW1641" s="34"/>
      <c r="CFD1641" s="35"/>
      <c r="CFE1641" s="34"/>
      <c r="CFL1641" s="35"/>
      <c r="CFM1641" s="34"/>
      <c r="CFT1641" s="35"/>
      <c r="CFU1641" s="34"/>
      <c r="CGB1641" s="35"/>
      <c r="CGC1641" s="34"/>
      <c r="CGJ1641" s="35"/>
      <c r="CGK1641" s="34"/>
      <c r="CGR1641" s="35"/>
      <c r="CGS1641" s="34"/>
      <c r="CGZ1641" s="35"/>
      <c r="CHA1641" s="34"/>
      <c r="CHH1641" s="35"/>
      <c r="CHI1641" s="34"/>
      <c r="CHP1641" s="35"/>
      <c r="CHQ1641" s="34"/>
      <c r="CHX1641" s="35"/>
      <c r="CHY1641" s="34"/>
      <c r="CIF1641" s="35"/>
      <c r="CIG1641" s="34"/>
      <c r="CIN1641" s="35"/>
      <c r="CIO1641" s="34"/>
      <c r="CIV1641" s="35"/>
      <c r="CIW1641" s="34"/>
      <c r="CJD1641" s="35"/>
      <c r="CJE1641" s="34"/>
      <c r="CJL1641" s="35"/>
      <c r="CJM1641" s="34"/>
      <c r="CJT1641" s="35"/>
      <c r="CJU1641" s="34"/>
      <c r="CKB1641" s="35"/>
      <c r="CKC1641" s="34"/>
      <c r="CKJ1641" s="35"/>
      <c r="CKK1641" s="34"/>
      <c r="CKR1641" s="35"/>
      <c r="CKS1641" s="34"/>
      <c r="CKZ1641" s="35"/>
      <c r="CLA1641" s="34"/>
      <c r="CLH1641" s="35"/>
      <c r="CLI1641" s="34"/>
      <c r="CLP1641" s="35"/>
      <c r="CLQ1641" s="34"/>
      <c r="CLX1641" s="35"/>
      <c r="CLY1641" s="34"/>
      <c r="CMF1641" s="35"/>
      <c r="CMG1641" s="34"/>
      <c r="CMN1641" s="35"/>
      <c r="CMO1641" s="34"/>
      <c r="CMV1641" s="35"/>
      <c r="CMW1641" s="34"/>
      <c r="CND1641" s="35"/>
      <c r="CNE1641" s="34"/>
      <c r="CNL1641" s="35"/>
      <c r="CNM1641" s="34"/>
      <c r="CNT1641" s="35"/>
      <c r="CNU1641" s="34"/>
      <c r="COB1641" s="35"/>
      <c r="COC1641" s="34"/>
      <c r="COJ1641" s="35"/>
      <c r="COK1641" s="34"/>
      <c r="COR1641" s="35"/>
      <c r="COS1641" s="34"/>
      <c r="COZ1641" s="35"/>
      <c r="CPA1641" s="34"/>
      <c r="CPH1641" s="35"/>
      <c r="CPI1641" s="34"/>
      <c r="CPP1641" s="35"/>
      <c r="CPQ1641" s="34"/>
      <c r="CPX1641" s="35"/>
      <c r="CPY1641" s="34"/>
      <c r="CQF1641" s="35"/>
      <c r="CQG1641" s="34"/>
      <c r="CQN1641" s="35"/>
      <c r="CQO1641" s="34"/>
      <c r="CQV1641" s="35"/>
      <c r="CQW1641" s="34"/>
      <c r="CRD1641" s="35"/>
      <c r="CRE1641" s="34"/>
      <c r="CRL1641" s="35"/>
      <c r="CRM1641" s="34"/>
      <c r="CRT1641" s="35"/>
      <c r="CRU1641" s="34"/>
      <c r="CSB1641" s="35"/>
      <c r="CSC1641" s="34"/>
      <c r="CSJ1641" s="35"/>
      <c r="CSK1641" s="34"/>
      <c r="CSR1641" s="35"/>
      <c r="CSS1641" s="34"/>
      <c r="CSZ1641" s="35"/>
      <c r="CTA1641" s="34"/>
      <c r="CTH1641" s="35"/>
      <c r="CTI1641" s="34"/>
      <c r="CTP1641" s="35"/>
      <c r="CTQ1641" s="34"/>
      <c r="CTX1641" s="35"/>
      <c r="CTY1641" s="34"/>
      <c r="CUF1641" s="35"/>
      <c r="CUG1641" s="34"/>
      <c r="CUN1641" s="35"/>
      <c r="CUO1641" s="34"/>
      <c r="CUV1641" s="35"/>
      <c r="CUW1641" s="34"/>
      <c r="CVD1641" s="35"/>
      <c r="CVE1641" s="34"/>
      <c r="CVL1641" s="35"/>
      <c r="CVM1641" s="34"/>
      <c r="CVT1641" s="35"/>
      <c r="CVU1641" s="34"/>
      <c r="CWB1641" s="35"/>
      <c r="CWC1641" s="34"/>
      <c r="CWJ1641" s="35"/>
      <c r="CWK1641" s="34"/>
      <c r="CWR1641" s="35"/>
      <c r="CWS1641" s="34"/>
      <c r="CWZ1641" s="35"/>
      <c r="CXA1641" s="34"/>
      <c r="CXH1641" s="35"/>
      <c r="CXI1641" s="34"/>
      <c r="CXP1641" s="35"/>
      <c r="CXQ1641" s="34"/>
      <c r="CXX1641" s="35"/>
      <c r="CXY1641" s="34"/>
      <c r="CYF1641" s="35"/>
      <c r="CYG1641" s="34"/>
      <c r="CYN1641" s="35"/>
      <c r="CYO1641" s="34"/>
      <c r="CYV1641" s="35"/>
      <c r="CYW1641" s="34"/>
      <c r="CZD1641" s="35"/>
      <c r="CZE1641" s="34"/>
      <c r="CZL1641" s="35"/>
      <c r="CZM1641" s="34"/>
      <c r="CZT1641" s="35"/>
      <c r="CZU1641" s="34"/>
      <c r="DAB1641" s="35"/>
      <c r="DAC1641" s="34"/>
      <c r="DAJ1641" s="35"/>
      <c r="DAK1641" s="34"/>
      <c r="DAR1641" s="35"/>
      <c r="DAS1641" s="34"/>
      <c r="DAZ1641" s="35"/>
      <c r="DBA1641" s="34"/>
      <c r="DBH1641" s="35"/>
      <c r="DBI1641" s="34"/>
      <c r="DBP1641" s="35"/>
      <c r="DBQ1641" s="34"/>
      <c r="DBX1641" s="35"/>
      <c r="DBY1641" s="34"/>
      <c r="DCF1641" s="35"/>
      <c r="DCG1641" s="34"/>
      <c r="DCN1641" s="35"/>
      <c r="DCO1641" s="34"/>
      <c r="DCV1641" s="35"/>
      <c r="DCW1641" s="34"/>
      <c r="DDD1641" s="35"/>
      <c r="DDE1641" s="34"/>
      <c r="DDL1641" s="35"/>
      <c r="DDM1641" s="34"/>
      <c r="DDT1641" s="35"/>
      <c r="DDU1641" s="34"/>
      <c r="DEB1641" s="35"/>
      <c r="DEC1641" s="34"/>
      <c r="DEJ1641" s="35"/>
      <c r="DEK1641" s="34"/>
      <c r="DER1641" s="35"/>
      <c r="DES1641" s="34"/>
      <c r="DEZ1641" s="35"/>
      <c r="DFA1641" s="34"/>
      <c r="DFH1641" s="35"/>
      <c r="DFI1641" s="34"/>
      <c r="DFP1641" s="35"/>
      <c r="DFQ1641" s="34"/>
      <c r="DFX1641" s="35"/>
      <c r="DFY1641" s="34"/>
      <c r="DGF1641" s="35"/>
      <c r="DGG1641" s="34"/>
      <c r="DGN1641" s="35"/>
      <c r="DGO1641" s="34"/>
      <c r="DGV1641" s="35"/>
      <c r="DGW1641" s="34"/>
      <c r="DHD1641" s="35"/>
      <c r="DHE1641" s="34"/>
      <c r="DHL1641" s="35"/>
      <c r="DHM1641" s="34"/>
      <c r="DHT1641" s="35"/>
      <c r="DHU1641" s="34"/>
      <c r="DIB1641" s="35"/>
      <c r="DIC1641" s="34"/>
      <c r="DIJ1641" s="35"/>
      <c r="DIK1641" s="34"/>
      <c r="DIR1641" s="35"/>
      <c r="DIS1641" s="34"/>
      <c r="DIZ1641" s="35"/>
      <c r="DJA1641" s="34"/>
      <c r="DJH1641" s="35"/>
      <c r="DJI1641" s="34"/>
      <c r="DJP1641" s="35"/>
      <c r="DJQ1641" s="34"/>
      <c r="DJX1641" s="35"/>
      <c r="DJY1641" s="34"/>
      <c r="DKF1641" s="35"/>
      <c r="DKG1641" s="34"/>
      <c r="DKN1641" s="35"/>
      <c r="DKO1641" s="34"/>
      <c r="DKV1641" s="35"/>
      <c r="DKW1641" s="34"/>
      <c r="DLD1641" s="35"/>
      <c r="DLE1641" s="34"/>
      <c r="DLL1641" s="35"/>
      <c r="DLM1641" s="34"/>
      <c r="DLT1641" s="35"/>
      <c r="DLU1641" s="34"/>
      <c r="DMB1641" s="35"/>
      <c r="DMC1641" s="34"/>
      <c r="DMJ1641" s="35"/>
      <c r="DMK1641" s="34"/>
      <c r="DMR1641" s="35"/>
      <c r="DMS1641" s="34"/>
      <c r="DMZ1641" s="35"/>
      <c r="DNA1641" s="34"/>
      <c r="DNH1641" s="35"/>
      <c r="DNI1641" s="34"/>
      <c r="DNP1641" s="35"/>
      <c r="DNQ1641" s="34"/>
      <c r="DNX1641" s="35"/>
      <c r="DNY1641" s="34"/>
      <c r="DOF1641" s="35"/>
      <c r="DOG1641" s="34"/>
      <c r="DON1641" s="35"/>
      <c r="DOO1641" s="34"/>
      <c r="DOV1641" s="35"/>
      <c r="DOW1641" s="34"/>
      <c r="DPD1641" s="35"/>
      <c r="DPE1641" s="34"/>
      <c r="DPL1641" s="35"/>
      <c r="DPM1641" s="34"/>
      <c r="DPT1641" s="35"/>
      <c r="DPU1641" s="34"/>
      <c r="DQB1641" s="35"/>
      <c r="DQC1641" s="34"/>
      <c r="DQJ1641" s="35"/>
      <c r="DQK1641" s="34"/>
      <c r="DQR1641" s="35"/>
      <c r="DQS1641" s="34"/>
      <c r="DQZ1641" s="35"/>
      <c r="DRA1641" s="34"/>
      <c r="DRH1641" s="35"/>
      <c r="DRI1641" s="34"/>
      <c r="DRP1641" s="35"/>
      <c r="DRQ1641" s="34"/>
      <c r="DRX1641" s="35"/>
      <c r="DRY1641" s="34"/>
      <c r="DSF1641" s="35"/>
      <c r="DSG1641" s="34"/>
      <c r="DSN1641" s="35"/>
      <c r="DSO1641" s="34"/>
      <c r="DSV1641" s="35"/>
      <c r="DSW1641" s="34"/>
      <c r="DTD1641" s="35"/>
      <c r="DTE1641" s="34"/>
      <c r="DTL1641" s="35"/>
      <c r="DTM1641" s="34"/>
      <c r="DTT1641" s="35"/>
      <c r="DTU1641" s="34"/>
      <c r="DUB1641" s="35"/>
      <c r="DUC1641" s="34"/>
      <c r="DUJ1641" s="35"/>
      <c r="DUK1641" s="34"/>
      <c r="DUR1641" s="35"/>
      <c r="DUS1641" s="34"/>
      <c r="DUZ1641" s="35"/>
      <c r="DVA1641" s="34"/>
      <c r="DVH1641" s="35"/>
      <c r="DVI1641" s="34"/>
      <c r="DVP1641" s="35"/>
      <c r="DVQ1641" s="34"/>
      <c r="DVX1641" s="35"/>
      <c r="DVY1641" s="34"/>
      <c r="DWF1641" s="35"/>
      <c r="DWG1641" s="34"/>
      <c r="DWN1641" s="35"/>
      <c r="DWO1641" s="34"/>
      <c r="DWV1641" s="35"/>
      <c r="DWW1641" s="34"/>
      <c r="DXD1641" s="35"/>
      <c r="DXE1641" s="34"/>
      <c r="DXL1641" s="35"/>
      <c r="DXM1641" s="34"/>
      <c r="DXT1641" s="35"/>
      <c r="DXU1641" s="34"/>
      <c r="DYB1641" s="35"/>
      <c r="DYC1641" s="34"/>
      <c r="DYJ1641" s="35"/>
      <c r="DYK1641" s="34"/>
      <c r="DYR1641" s="35"/>
      <c r="DYS1641" s="34"/>
      <c r="DYZ1641" s="35"/>
      <c r="DZA1641" s="34"/>
      <c r="DZH1641" s="35"/>
      <c r="DZI1641" s="34"/>
      <c r="DZP1641" s="35"/>
      <c r="DZQ1641" s="34"/>
      <c r="DZX1641" s="35"/>
      <c r="DZY1641" s="34"/>
      <c r="EAF1641" s="35"/>
      <c r="EAG1641" s="34"/>
      <c r="EAN1641" s="35"/>
      <c r="EAO1641" s="34"/>
      <c r="EAV1641" s="35"/>
      <c r="EAW1641" s="34"/>
      <c r="EBD1641" s="35"/>
      <c r="EBE1641" s="34"/>
      <c r="EBL1641" s="35"/>
      <c r="EBM1641" s="34"/>
      <c r="EBT1641" s="35"/>
      <c r="EBU1641" s="34"/>
      <c r="ECB1641" s="35"/>
      <c r="ECC1641" s="34"/>
      <c r="ECJ1641" s="35"/>
      <c r="ECK1641" s="34"/>
      <c r="ECR1641" s="35"/>
      <c r="ECS1641" s="34"/>
      <c r="ECZ1641" s="35"/>
      <c r="EDA1641" s="34"/>
      <c r="EDH1641" s="35"/>
      <c r="EDI1641" s="34"/>
      <c r="EDP1641" s="35"/>
      <c r="EDQ1641" s="34"/>
      <c r="EDX1641" s="35"/>
      <c r="EDY1641" s="34"/>
      <c r="EEF1641" s="35"/>
      <c r="EEG1641" s="34"/>
      <c r="EEN1641" s="35"/>
      <c r="EEO1641" s="34"/>
      <c r="EEV1641" s="35"/>
      <c r="EEW1641" s="34"/>
      <c r="EFD1641" s="35"/>
      <c r="EFE1641" s="34"/>
      <c r="EFL1641" s="35"/>
      <c r="EFM1641" s="34"/>
      <c r="EFT1641" s="35"/>
      <c r="EFU1641" s="34"/>
      <c r="EGB1641" s="35"/>
      <c r="EGC1641" s="34"/>
      <c r="EGJ1641" s="35"/>
      <c r="EGK1641" s="34"/>
      <c r="EGR1641" s="35"/>
      <c r="EGS1641" s="34"/>
      <c r="EGZ1641" s="35"/>
      <c r="EHA1641" s="34"/>
      <c r="EHH1641" s="35"/>
      <c r="EHI1641" s="34"/>
      <c r="EHP1641" s="35"/>
      <c r="EHQ1641" s="34"/>
      <c r="EHX1641" s="35"/>
      <c r="EHY1641" s="34"/>
      <c r="EIF1641" s="35"/>
      <c r="EIG1641" s="34"/>
      <c r="EIN1641" s="35"/>
      <c r="EIO1641" s="34"/>
      <c r="EIV1641" s="35"/>
      <c r="EIW1641" s="34"/>
      <c r="EJD1641" s="35"/>
      <c r="EJE1641" s="34"/>
      <c r="EJL1641" s="35"/>
      <c r="EJM1641" s="34"/>
      <c r="EJT1641" s="35"/>
      <c r="EJU1641" s="34"/>
      <c r="EKB1641" s="35"/>
      <c r="EKC1641" s="34"/>
      <c r="EKJ1641" s="35"/>
      <c r="EKK1641" s="34"/>
      <c r="EKR1641" s="35"/>
      <c r="EKS1641" s="34"/>
      <c r="EKZ1641" s="35"/>
      <c r="ELA1641" s="34"/>
      <c r="ELH1641" s="35"/>
      <c r="ELI1641" s="34"/>
      <c r="ELP1641" s="35"/>
      <c r="ELQ1641" s="34"/>
      <c r="ELX1641" s="35"/>
      <c r="ELY1641" s="34"/>
      <c r="EMF1641" s="35"/>
      <c r="EMG1641" s="34"/>
      <c r="EMN1641" s="35"/>
      <c r="EMO1641" s="34"/>
      <c r="EMV1641" s="35"/>
      <c r="EMW1641" s="34"/>
      <c r="END1641" s="35"/>
      <c r="ENE1641" s="34"/>
      <c r="ENL1641" s="35"/>
      <c r="ENM1641" s="34"/>
      <c r="ENT1641" s="35"/>
      <c r="ENU1641" s="34"/>
      <c r="EOB1641" s="35"/>
      <c r="EOC1641" s="34"/>
      <c r="EOJ1641" s="35"/>
      <c r="EOK1641" s="34"/>
      <c r="EOR1641" s="35"/>
      <c r="EOS1641" s="34"/>
      <c r="EOZ1641" s="35"/>
      <c r="EPA1641" s="34"/>
      <c r="EPH1641" s="35"/>
      <c r="EPI1641" s="34"/>
      <c r="EPP1641" s="35"/>
      <c r="EPQ1641" s="34"/>
      <c r="EPX1641" s="35"/>
      <c r="EPY1641" s="34"/>
      <c r="EQF1641" s="35"/>
      <c r="EQG1641" s="34"/>
      <c r="EQN1641" s="35"/>
      <c r="EQO1641" s="34"/>
      <c r="EQV1641" s="35"/>
      <c r="EQW1641" s="34"/>
      <c r="ERD1641" s="35"/>
      <c r="ERE1641" s="34"/>
      <c r="ERL1641" s="35"/>
      <c r="ERM1641" s="34"/>
      <c r="ERT1641" s="35"/>
      <c r="ERU1641" s="34"/>
      <c r="ESB1641" s="35"/>
      <c r="ESC1641" s="34"/>
      <c r="ESJ1641" s="35"/>
      <c r="ESK1641" s="34"/>
      <c r="ESR1641" s="35"/>
      <c r="ESS1641" s="34"/>
      <c r="ESZ1641" s="35"/>
      <c r="ETA1641" s="34"/>
      <c r="ETH1641" s="35"/>
      <c r="ETI1641" s="34"/>
      <c r="ETP1641" s="35"/>
      <c r="ETQ1641" s="34"/>
      <c r="ETX1641" s="35"/>
      <c r="ETY1641" s="34"/>
      <c r="EUF1641" s="35"/>
      <c r="EUG1641" s="34"/>
      <c r="EUN1641" s="35"/>
      <c r="EUO1641" s="34"/>
      <c r="EUV1641" s="35"/>
      <c r="EUW1641" s="34"/>
      <c r="EVD1641" s="35"/>
      <c r="EVE1641" s="34"/>
      <c r="EVL1641" s="35"/>
      <c r="EVM1641" s="34"/>
      <c r="EVT1641" s="35"/>
      <c r="EVU1641" s="34"/>
      <c r="EWB1641" s="35"/>
      <c r="EWC1641" s="34"/>
      <c r="EWJ1641" s="35"/>
      <c r="EWK1641" s="34"/>
      <c r="EWR1641" s="35"/>
      <c r="EWS1641" s="34"/>
      <c r="EWZ1641" s="35"/>
      <c r="EXA1641" s="34"/>
      <c r="EXH1641" s="35"/>
      <c r="EXI1641" s="34"/>
      <c r="EXP1641" s="35"/>
      <c r="EXQ1641" s="34"/>
      <c r="EXX1641" s="35"/>
      <c r="EXY1641" s="34"/>
      <c r="EYF1641" s="35"/>
      <c r="EYG1641" s="34"/>
      <c r="EYN1641" s="35"/>
      <c r="EYO1641" s="34"/>
      <c r="EYV1641" s="35"/>
      <c r="EYW1641" s="34"/>
      <c r="EZD1641" s="35"/>
      <c r="EZE1641" s="34"/>
      <c r="EZL1641" s="35"/>
      <c r="EZM1641" s="34"/>
      <c r="EZT1641" s="35"/>
      <c r="EZU1641" s="34"/>
      <c r="FAB1641" s="35"/>
      <c r="FAC1641" s="34"/>
      <c r="FAJ1641" s="35"/>
      <c r="FAK1641" s="34"/>
      <c r="FAR1641" s="35"/>
      <c r="FAS1641" s="34"/>
      <c r="FAZ1641" s="35"/>
      <c r="FBA1641" s="34"/>
      <c r="FBH1641" s="35"/>
      <c r="FBI1641" s="34"/>
      <c r="FBP1641" s="35"/>
      <c r="FBQ1641" s="34"/>
      <c r="FBX1641" s="35"/>
      <c r="FBY1641" s="34"/>
      <c r="FCF1641" s="35"/>
      <c r="FCG1641" s="34"/>
      <c r="FCN1641" s="35"/>
      <c r="FCO1641" s="34"/>
      <c r="FCV1641" s="35"/>
      <c r="FCW1641" s="34"/>
      <c r="FDD1641" s="35"/>
      <c r="FDE1641" s="34"/>
      <c r="FDL1641" s="35"/>
      <c r="FDM1641" s="34"/>
      <c r="FDT1641" s="35"/>
      <c r="FDU1641" s="34"/>
      <c r="FEB1641" s="35"/>
      <c r="FEC1641" s="34"/>
      <c r="FEJ1641" s="35"/>
      <c r="FEK1641" s="34"/>
      <c r="FER1641" s="35"/>
      <c r="FES1641" s="34"/>
      <c r="FEZ1641" s="35"/>
      <c r="FFA1641" s="34"/>
      <c r="FFH1641" s="35"/>
      <c r="FFI1641" s="34"/>
      <c r="FFP1641" s="35"/>
      <c r="FFQ1641" s="34"/>
      <c r="FFX1641" s="35"/>
      <c r="FFY1641" s="34"/>
      <c r="FGF1641" s="35"/>
      <c r="FGG1641" s="34"/>
      <c r="FGN1641" s="35"/>
      <c r="FGO1641" s="34"/>
      <c r="FGV1641" s="35"/>
      <c r="FGW1641" s="34"/>
      <c r="FHD1641" s="35"/>
      <c r="FHE1641" s="34"/>
      <c r="FHL1641" s="35"/>
      <c r="FHM1641" s="34"/>
      <c r="FHT1641" s="35"/>
      <c r="FHU1641" s="34"/>
      <c r="FIB1641" s="35"/>
      <c r="FIC1641" s="34"/>
      <c r="FIJ1641" s="35"/>
      <c r="FIK1641" s="34"/>
      <c r="FIR1641" s="35"/>
      <c r="FIS1641" s="34"/>
      <c r="FIZ1641" s="35"/>
      <c r="FJA1641" s="34"/>
      <c r="FJH1641" s="35"/>
      <c r="FJI1641" s="34"/>
      <c r="FJP1641" s="35"/>
      <c r="FJQ1641" s="34"/>
      <c r="FJX1641" s="35"/>
      <c r="FJY1641" s="34"/>
      <c r="FKF1641" s="35"/>
      <c r="FKG1641" s="34"/>
      <c r="FKN1641" s="35"/>
      <c r="FKO1641" s="34"/>
      <c r="FKV1641" s="35"/>
      <c r="FKW1641" s="34"/>
      <c r="FLD1641" s="35"/>
      <c r="FLE1641" s="34"/>
      <c r="FLL1641" s="35"/>
      <c r="FLM1641" s="34"/>
      <c r="FLT1641" s="35"/>
      <c r="FLU1641" s="34"/>
      <c r="FMB1641" s="35"/>
      <c r="FMC1641" s="34"/>
      <c r="FMJ1641" s="35"/>
      <c r="FMK1641" s="34"/>
      <c r="FMR1641" s="35"/>
      <c r="FMS1641" s="34"/>
      <c r="FMZ1641" s="35"/>
      <c r="FNA1641" s="34"/>
      <c r="FNH1641" s="35"/>
      <c r="FNI1641" s="34"/>
      <c r="FNP1641" s="35"/>
      <c r="FNQ1641" s="34"/>
      <c r="FNX1641" s="35"/>
      <c r="FNY1641" s="34"/>
      <c r="FOF1641" s="35"/>
      <c r="FOG1641" s="34"/>
      <c r="FON1641" s="35"/>
      <c r="FOO1641" s="34"/>
      <c r="FOV1641" s="35"/>
      <c r="FOW1641" s="34"/>
      <c r="FPD1641" s="35"/>
      <c r="FPE1641" s="34"/>
      <c r="FPL1641" s="35"/>
      <c r="FPM1641" s="34"/>
      <c r="FPT1641" s="35"/>
      <c r="FPU1641" s="34"/>
      <c r="FQB1641" s="35"/>
      <c r="FQC1641" s="34"/>
      <c r="FQJ1641" s="35"/>
      <c r="FQK1641" s="34"/>
      <c r="FQR1641" s="35"/>
      <c r="FQS1641" s="34"/>
      <c r="FQZ1641" s="35"/>
      <c r="FRA1641" s="34"/>
      <c r="FRH1641" s="35"/>
      <c r="FRI1641" s="34"/>
      <c r="FRP1641" s="35"/>
      <c r="FRQ1641" s="34"/>
      <c r="FRX1641" s="35"/>
      <c r="FRY1641" s="34"/>
      <c r="FSF1641" s="35"/>
      <c r="FSG1641" s="34"/>
      <c r="FSN1641" s="35"/>
      <c r="FSO1641" s="34"/>
      <c r="FSV1641" s="35"/>
      <c r="FSW1641" s="34"/>
      <c r="FTD1641" s="35"/>
      <c r="FTE1641" s="34"/>
      <c r="FTL1641" s="35"/>
      <c r="FTM1641" s="34"/>
      <c r="FTT1641" s="35"/>
      <c r="FTU1641" s="34"/>
      <c r="FUB1641" s="35"/>
      <c r="FUC1641" s="34"/>
      <c r="FUJ1641" s="35"/>
      <c r="FUK1641" s="34"/>
      <c r="FUR1641" s="35"/>
      <c r="FUS1641" s="34"/>
      <c r="FUZ1641" s="35"/>
      <c r="FVA1641" s="34"/>
      <c r="FVH1641" s="35"/>
      <c r="FVI1641" s="34"/>
      <c r="FVP1641" s="35"/>
      <c r="FVQ1641" s="34"/>
      <c r="FVX1641" s="35"/>
      <c r="FVY1641" s="34"/>
      <c r="FWF1641" s="35"/>
      <c r="FWG1641" s="34"/>
      <c r="FWN1641" s="35"/>
      <c r="FWO1641" s="34"/>
      <c r="FWV1641" s="35"/>
      <c r="FWW1641" s="34"/>
      <c r="FXD1641" s="35"/>
      <c r="FXE1641" s="34"/>
      <c r="FXL1641" s="35"/>
      <c r="FXM1641" s="34"/>
      <c r="FXT1641" s="35"/>
      <c r="FXU1641" s="34"/>
      <c r="FYB1641" s="35"/>
      <c r="FYC1641" s="34"/>
      <c r="FYJ1641" s="35"/>
      <c r="FYK1641" s="34"/>
      <c r="FYR1641" s="35"/>
      <c r="FYS1641" s="34"/>
      <c r="FYZ1641" s="35"/>
      <c r="FZA1641" s="34"/>
      <c r="FZH1641" s="35"/>
      <c r="FZI1641" s="34"/>
      <c r="FZP1641" s="35"/>
      <c r="FZQ1641" s="34"/>
      <c r="FZX1641" s="35"/>
      <c r="FZY1641" s="34"/>
      <c r="GAF1641" s="35"/>
      <c r="GAG1641" s="34"/>
      <c r="GAN1641" s="35"/>
      <c r="GAO1641" s="34"/>
      <c r="GAV1641" s="35"/>
      <c r="GAW1641" s="34"/>
      <c r="GBD1641" s="35"/>
      <c r="GBE1641" s="34"/>
      <c r="GBL1641" s="35"/>
      <c r="GBM1641" s="34"/>
      <c r="GBT1641" s="35"/>
      <c r="GBU1641" s="34"/>
      <c r="GCB1641" s="35"/>
      <c r="GCC1641" s="34"/>
      <c r="GCJ1641" s="35"/>
      <c r="GCK1641" s="34"/>
      <c r="GCR1641" s="35"/>
      <c r="GCS1641" s="34"/>
      <c r="GCZ1641" s="35"/>
      <c r="GDA1641" s="34"/>
      <c r="GDH1641" s="35"/>
      <c r="GDI1641" s="34"/>
      <c r="GDP1641" s="35"/>
      <c r="GDQ1641" s="34"/>
      <c r="GDX1641" s="35"/>
      <c r="GDY1641" s="34"/>
      <c r="GEF1641" s="35"/>
      <c r="GEG1641" s="34"/>
      <c r="GEN1641" s="35"/>
      <c r="GEO1641" s="34"/>
      <c r="GEV1641" s="35"/>
      <c r="GEW1641" s="34"/>
      <c r="GFD1641" s="35"/>
      <c r="GFE1641" s="34"/>
      <c r="GFL1641" s="35"/>
      <c r="GFM1641" s="34"/>
      <c r="GFT1641" s="35"/>
      <c r="GFU1641" s="34"/>
      <c r="GGB1641" s="35"/>
      <c r="GGC1641" s="34"/>
      <c r="GGJ1641" s="35"/>
      <c r="GGK1641" s="34"/>
      <c r="GGR1641" s="35"/>
      <c r="GGS1641" s="34"/>
      <c r="GGZ1641" s="35"/>
      <c r="GHA1641" s="34"/>
      <c r="GHH1641" s="35"/>
      <c r="GHI1641" s="34"/>
      <c r="GHP1641" s="35"/>
      <c r="GHQ1641" s="34"/>
      <c r="GHX1641" s="35"/>
      <c r="GHY1641" s="34"/>
      <c r="GIF1641" s="35"/>
      <c r="GIG1641" s="34"/>
      <c r="GIN1641" s="35"/>
      <c r="GIO1641" s="34"/>
      <c r="GIV1641" s="35"/>
      <c r="GIW1641" s="34"/>
      <c r="GJD1641" s="35"/>
      <c r="GJE1641" s="34"/>
      <c r="GJL1641" s="35"/>
      <c r="GJM1641" s="34"/>
      <c r="GJT1641" s="35"/>
      <c r="GJU1641" s="34"/>
      <c r="GKB1641" s="35"/>
      <c r="GKC1641" s="34"/>
      <c r="GKJ1641" s="35"/>
      <c r="GKK1641" s="34"/>
      <c r="GKR1641" s="35"/>
      <c r="GKS1641" s="34"/>
      <c r="GKZ1641" s="35"/>
      <c r="GLA1641" s="34"/>
      <c r="GLH1641" s="35"/>
      <c r="GLI1641" s="34"/>
      <c r="GLP1641" s="35"/>
      <c r="GLQ1641" s="34"/>
      <c r="GLX1641" s="35"/>
      <c r="GLY1641" s="34"/>
      <c r="GMF1641" s="35"/>
      <c r="GMG1641" s="34"/>
      <c r="GMN1641" s="35"/>
      <c r="GMO1641" s="34"/>
      <c r="GMV1641" s="35"/>
      <c r="GMW1641" s="34"/>
      <c r="GND1641" s="35"/>
      <c r="GNE1641" s="34"/>
      <c r="GNL1641" s="35"/>
      <c r="GNM1641" s="34"/>
      <c r="GNT1641" s="35"/>
      <c r="GNU1641" s="34"/>
      <c r="GOB1641" s="35"/>
      <c r="GOC1641" s="34"/>
      <c r="GOJ1641" s="35"/>
      <c r="GOK1641" s="34"/>
      <c r="GOR1641" s="35"/>
      <c r="GOS1641" s="34"/>
      <c r="GOZ1641" s="35"/>
      <c r="GPA1641" s="34"/>
      <c r="GPH1641" s="35"/>
      <c r="GPI1641" s="34"/>
      <c r="GPP1641" s="35"/>
      <c r="GPQ1641" s="34"/>
      <c r="GPX1641" s="35"/>
      <c r="GPY1641" s="34"/>
      <c r="GQF1641" s="35"/>
      <c r="GQG1641" s="34"/>
      <c r="GQN1641" s="35"/>
      <c r="GQO1641" s="34"/>
      <c r="GQV1641" s="35"/>
      <c r="GQW1641" s="34"/>
      <c r="GRD1641" s="35"/>
      <c r="GRE1641" s="34"/>
      <c r="GRL1641" s="35"/>
      <c r="GRM1641" s="34"/>
      <c r="GRT1641" s="35"/>
      <c r="GRU1641" s="34"/>
      <c r="GSB1641" s="35"/>
      <c r="GSC1641" s="34"/>
      <c r="GSJ1641" s="35"/>
      <c r="GSK1641" s="34"/>
      <c r="GSR1641" s="35"/>
      <c r="GSS1641" s="34"/>
      <c r="GSZ1641" s="35"/>
      <c r="GTA1641" s="34"/>
      <c r="GTH1641" s="35"/>
      <c r="GTI1641" s="34"/>
      <c r="GTP1641" s="35"/>
      <c r="GTQ1641" s="34"/>
      <c r="GTX1641" s="35"/>
      <c r="GTY1641" s="34"/>
      <c r="GUF1641" s="35"/>
      <c r="GUG1641" s="34"/>
      <c r="GUN1641" s="35"/>
      <c r="GUO1641" s="34"/>
      <c r="GUV1641" s="35"/>
      <c r="GUW1641" s="34"/>
      <c r="GVD1641" s="35"/>
      <c r="GVE1641" s="34"/>
      <c r="GVL1641" s="35"/>
      <c r="GVM1641" s="34"/>
      <c r="GVT1641" s="35"/>
      <c r="GVU1641" s="34"/>
      <c r="GWB1641" s="35"/>
      <c r="GWC1641" s="34"/>
      <c r="GWJ1641" s="35"/>
      <c r="GWK1641" s="34"/>
      <c r="GWR1641" s="35"/>
      <c r="GWS1641" s="34"/>
      <c r="GWZ1641" s="35"/>
      <c r="GXA1641" s="34"/>
      <c r="GXH1641" s="35"/>
      <c r="GXI1641" s="34"/>
      <c r="GXP1641" s="35"/>
      <c r="GXQ1641" s="34"/>
      <c r="GXX1641" s="35"/>
      <c r="GXY1641" s="34"/>
      <c r="GYF1641" s="35"/>
      <c r="GYG1641" s="34"/>
      <c r="GYN1641" s="35"/>
      <c r="GYO1641" s="34"/>
      <c r="GYV1641" s="35"/>
      <c r="GYW1641" s="34"/>
      <c r="GZD1641" s="35"/>
      <c r="GZE1641" s="34"/>
      <c r="GZL1641" s="35"/>
      <c r="GZM1641" s="34"/>
      <c r="GZT1641" s="35"/>
      <c r="GZU1641" s="34"/>
      <c r="HAB1641" s="35"/>
      <c r="HAC1641" s="34"/>
      <c r="HAJ1641" s="35"/>
      <c r="HAK1641" s="34"/>
      <c r="HAR1641" s="35"/>
      <c r="HAS1641" s="34"/>
      <c r="HAZ1641" s="35"/>
      <c r="HBA1641" s="34"/>
      <c r="HBH1641" s="35"/>
      <c r="HBI1641" s="34"/>
      <c r="HBP1641" s="35"/>
      <c r="HBQ1641" s="34"/>
      <c r="HBX1641" s="35"/>
      <c r="HBY1641" s="34"/>
      <c r="HCF1641" s="35"/>
      <c r="HCG1641" s="34"/>
      <c r="HCN1641" s="35"/>
      <c r="HCO1641" s="34"/>
      <c r="HCV1641" s="35"/>
      <c r="HCW1641" s="34"/>
      <c r="HDD1641" s="35"/>
      <c r="HDE1641" s="34"/>
      <c r="HDL1641" s="35"/>
      <c r="HDM1641" s="34"/>
      <c r="HDT1641" s="35"/>
      <c r="HDU1641" s="34"/>
      <c r="HEB1641" s="35"/>
      <c r="HEC1641" s="34"/>
      <c r="HEJ1641" s="35"/>
      <c r="HEK1641" s="34"/>
      <c r="HER1641" s="35"/>
      <c r="HES1641" s="34"/>
      <c r="HEZ1641" s="35"/>
      <c r="HFA1641" s="34"/>
      <c r="HFH1641" s="35"/>
      <c r="HFI1641" s="34"/>
      <c r="HFP1641" s="35"/>
      <c r="HFQ1641" s="34"/>
      <c r="HFX1641" s="35"/>
      <c r="HFY1641" s="34"/>
      <c r="HGF1641" s="35"/>
      <c r="HGG1641" s="34"/>
      <c r="HGN1641" s="35"/>
      <c r="HGO1641" s="34"/>
      <c r="HGV1641" s="35"/>
      <c r="HGW1641" s="34"/>
      <c r="HHD1641" s="35"/>
      <c r="HHE1641" s="34"/>
      <c r="HHL1641" s="35"/>
      <c r="HHM1641" s="34"/>
      <c r="HHT1641" s="35"/>
      <c r="HHU1641" s="34"/>
      <c r="HIB1641" s="35"/>
      <c r="HIC1641" s="34"/>
      <c r="HIJ1641" s="35"/>
      <c r="HIK1641" s="34"/>
      <c r="HIR1641" s="35"/>
      <c r="HIS1641" s="34"/>
      <c r="HIZ1641" s="35"/>
      <c r="HJA1641" s="34"/>
      <c r="HJH1641" s="35"/>
      <c r="HJI1641" s="34"/>
      <c r="HJP1641" s="35"/>
      <c r="HJQ1641" s="34"/>
      <c r="HJX1641" s="35"/>
      <c r="HJY1641" s="34"/>
      <c r="HKF1641" s="35"/>
      <c r="HKG1641" s="34"/>
      <c r="HKN1641" s="35"/>
      <c r="HKO1641" s="34"/>
      <c r="HKV1641" s="35"/>
      <c r="HKW1641" s="34"/>
      <c r="HLD1641" s="35"/>
      <c r="HLE1641" s="34"/>
      <c r="HLL1641" s="35"/>
      <c r="HLM1641" s="34"/>
      <c r="HLT1641" s="35"/>
      <c r="HLU1641" s="34"/>
      <c r="HMB1641" s="35"/>
      <c r="HMC1641" s="34"/>
      <c r="HMJ1641" s="35"/>
      <c r="HMK1641" s="34"/>
      <c r="HMR1641" s="35"/>
      <c r="HMS1641" s="34"/>
      <c r="HMZ1641" s="35"/>
      <c r="HNA1641" s="34"/>
      <c r="HNH1641" s="35"/>
      <c r="HNI1641" s="34"/>
      <c r="HNP1641" s="35"/>
      <c r="HNQ1641" s="34"/>
      <c r="HNX1641" s="35"/>
      <c r="HNY1641" s="34"/>
      <c r="HOF1641" s="35"/>
      <c r="HOG1641" s="34"/>
      <c r="HON1641" s="35"/>
      <c r="HOO1641" s="34"/>
      <c r="HOV1641" s="35"/>
      <c r="HOW1641" s="34"/>
      <c r="HPD1641" s="35"/>
      <c r="HPE1641" s="34"/>
      <c r="HPL1641" s="35"/>
      <c r="HPM1641" s="34"/>
      <c r="HPT1641" s="35"/>
      <c r="HPU1641" s="34"/>
      <c r="HQB1641" s="35"/>
      <c r="HQC1641" s="34"/>
      <c r="HQJ1641" s="35"/>
      <c r="HQK1641" s="34"/>
      <c r="HQR1641" s="35"/>
      <c r="HQS1641" s="34"/>
      <c r="HQZ1641" s="35"/>
      <c r="HRA1641" s="34"/>
      <c r="HRH1641" s="35"/>
      <c r="HRI1641" s="34"/>
      <c r="HRP1641" s="35"/>
      <c r="HRQ1641" s="34"/>
      <c r="HRX1641" s="35"/>
      <c r="HRY1641" s="34"/>
      <c r="HSF1641" s="35"/>
      <c r="HSG1641" s="34"/>
      <c r="HSN1641" s="35"/>
      <c r="HSO1641" s="34"/>
      <c r="HSV1641" s="35"/>
      <c r="HSW1641" s="34"/>
      <c r="HTD1641" s="35"/>
      <c r="HTE1641" s="34"/>
      <c r="HTL1641" s="35"/>
      <c r="HTM1641" s="34"/>
      <c r="HTT1641" s="35"/>
      <c r="HTU1641" s="34"/>
      <c r="HUB1641" s="35"/>
      <c r="HUC1641" s="34"/>
      <c r="HUJ1641" s="35"/>
      <c r="HUK1641" s="34"/>
      <c r="HUR1641" s="35"/>
      <c r="HUS1641" s="34"/>
      <c r="HUZ1641" s="35"/>
      <c r="HVA1641" s="34"/>
      <c r="HVH1641" s="35"/>
      <c r="HVI1641" s="34"/>
      <c r="HVP1641" s="35"/>
      <c r="HVQ1641" s="34"/>
      <c r="HVX1641" s="35"/>
      <c r="HVY1641" s="34"/>
      <c r="HWF1641" s="35"/>
      <c r="HWG1641" s="34"/>
      <c r="HWN1641" s="35"/>
      <c r="HWO1641" s="34"/>
      <c r="HWV1641" s="35"/>
      <c r="HWW1641" s="34"/>
      <c r="HXD1641" s="35"/>
      <c r="HXE1641" s="34"/>
      <c r="HXL1641" s="35"/>
      <c r="HXM1641" s="34"/>
      <c r="HXT1641" s="35"/>
      <c r="HXU1641" s="34"/>
      <c r="HYB1641" s="35"/>
      <c r="HYC1641" s="34"/>
      <c r="HYJ1641" s="35"/>
      <c r="HYK1641" s="34"/>
      <c r="HYR1641" s="35"/>
      <c r="HYS1641" s="34"/>
      <c r="HYZ1641" s="35"/>
      <c r="HZA1641" s="34"/>
      <c r="HZH1641" s="35"/>
      <c r="HZI1641" s="34"/>
      <c r="HZP1641" s="35"/>
      <c r="HZQ1641" s="34"/>
      <c r="HZX1641" s="35"/>
      <c r="HZY1641" s="34"/>
      <c r="IAF1641" s="35"/>
      <c r="IAG1641" s="34"/>
      <c r="IAN1641" s="35"/>
      <c r="IAO1641" s="34"/>
      <c r="IAV1641" s="35"/>
      <c r="IAW1641" s="34"/>
      <c r="IBD1641" s="35"/>
      <c r="IBE1641" s="34"/>
      <c r="IBL1641" s="35"/>
      <c r="IBM1641" s="34"/>
      <c r="IBT1641" s="35"/>
      <c r="IBU1641" s="34"/>
      <c r="ICB1641" s="35"/>
      <c r="ICC1641" s="34"/>
      <c r="ICJ1641" s="35"/>
      <c r="ICK1641" s="34"/>
      <c r="ICR1641" s="35"/>
      <c r="ICS1641" s="34"/>
      <c r="ICZ1641" s="35"/>
      <c r="IDA1641" s="34"/>
      <c r="IDH1641" s="35"/>
      <c r="IDI1641" s="34"/>
      <c r="IDP1641" s="35"/>
      <c r="IDQ1641" s="34"/>
      <c r="IDX1641" s="35"/>
      <c r="IDY1641" s="34"/>
      <c r="IEF1641" s="35"/>
      <c r="IEG1641" s="34"/>
      <c r="IEN1641" s="35"/>
      <c r="IEO1641" s="34"/>
      <c r="IEV1641" s="35"/>
      <c r="IEW1641" s="34"/>
      <c r="IFD1641" s="35"/>
      <c r="IFE1641" s="34"/>
      <c r="IFL1641" s="35"/>
      <c r="IFM1641" s="34"/>
      <c r="IFT1641" s="35"/>
      <c r="IFU1641" s="34"/>
      <c r="IGB1641" s="35"/>
      <c r="IGC1641" s="34"/>
      <c r="IGJ1641" s="35"/>
      <c r="IGK1641" s="34"/>
      <c r="IGR1641" s="35"/>
      <c r="IGS1641" s="34"/>
      <c r="IGZ1641" s="35"/>
      <c r="IHA1641" s="34"/>
      <c r="IHH1641" s="35"/>
      <c r="IHI1641" s="34"/>
      <c r="IHP1641" s="35"/>
      <c r="IHQ1641" s="34"/>
      <c r="IHX1641" s="35"/>
      <c r="IHY1641" s="34"/>
      <c r="IIF1641" s="35"/>
      <c r="IIG1641" s="34"/>
      <c r="IIN1641" s="35"/>
      <c r="IIO1641" s="34"/>
      <c r="IIV1641" s="35"/>
      <c r="IIW1641" s="34"/>
      <c r="IJD1641" s="35"/>
      <c r="IJE1641" s="34"/>
      <c r="IJL1641" s="35"/>
      <c r="IJM1641" s="34"/>
      <c r="IJT1641" s="35"/>
      <c r="IJU1641" s="34"/>
      <c r="IKB1641" s="35"/>
      <c r="IKC1641" s="34"/>
      <c r="IKJ1641" s="35"/>
      <c r="IKK1641" s="34"/>
      <c r="IKR1641" s="35"/>
      <c r="IKS1641" s="34"/>
      <c r="IKZ1641" s="35"/>
      <c r="ILA1641" s="34"/>
      <c r="ILH1641" s="35"/>
      <c r="ILI1641" s="34"/>
      <c r="ILP1641" s="35"/>
      <c r="ILQ1641" s="34"/>
      <c r="ILX1641" s="35"/>
      <c r="ILY1641" s="34"/>
      <c r="IMF1641" s="35"/>
      <c r="IMG1641" s="34"/>
      <c r="IMN1641" s="35"/>
      <c r="IMO1641" s="34"/>
      <c r="IMV1641" s="35"/>
      <c r="IMW1641" s="34"/>
      <c r="IND1641" s="35"/>
      <c r="INE1641" s="34"/>
      <c r="INL1641" s="35"/>
      <c r="INM1641" s="34"/>
      <c r="INT1641" s="35"/>
      <c r="INU1641" s="34"/>
      <c r="IOB1641" s="35"/>
      <c r="IOC1641" s="34"/>
      <c r="IOJ1641" s="35"/>
      <c r="IOK1641" s="34"/>
      <c r="IOR1641" s="35"/>
      <c r="IOS1641" s="34"/>
      <c r="IOZ1641" s="35"/>
      <c r="IPA1641" s="34"/>
      <c r="IPH1641" s="35"/>
      <c r="IPI1641" s="34"/>
      <c r="IPP1641" s="35"/>
      <c r="IPQ1641" s="34"/>
      <c r="IPX1641" s="35"/>
      <c r="IPY1641" s="34"/>
      <c r="IQF1641" s="35"/>
      <c r="IQG1641" s="34"/>
      <c r="IQN1641" s="35"/>
      <c r="IQO1641" s="34"/>
      <c r="IQV1641" s="35"/>
      <c r="IQW1641" s="34"/>
      <c r="IRD1641" s="35"/>
      <c r="IRE1641" s="34"/>
      <c r="IRL1641" s="35"/>
      <c r="IRM1641" s="34"/>
      <c r="IRT1641" s="35"/>
      <c r="IRU1641" s="34"/>
      <c r="ISB1641" s="35"/>
      <c r="ISC1641" s="34"/>
      <c r="ISJ1641" s="35"/>
      <c r="ISK1641" s="34"/>
      <c r="ISR1641" s="35"/>
      <c r="ISS1641" s="34"/>
      <c r="ISZ1641" s="35"/>
      <c r="ITA1641" s="34"/>
      <c r="ITH1641" s="35"/>
      <c r="ITI1641" s="34"/>
      <c r="ITP1641" s="35"/>
      <c r="ITQ1641" s="34"/>
      <c r="ITX1641" s="35"/>
      <c r="ITY1641" s="34"/>
      <c r="IUF1641" s="35"/>
      <c r="IUG1641" s="34"/>
      <c r="IUN1641" s="35"/>
      <c r="IUO1641" s="34"/>
      <c r="IUV1641" s="35"/>
      <c r="IUW1641" s="34"/>
      <c r="IVD1641" s="35"/>
      <c r="IVE1641" s="34"/>
      <c r="IVL1641" s="35"/>
      <c r="IVM1641" s="34"/>
      <c r="IVT1641" s="35"/>
      <c r="IVU1641" s="34"/>
      <c r="IWB1641" s="35"/>
      <c r="IWC1641" s="34"/>
      <c r="IWJ1641" s="35"/>
      <c r="IWK1641" s="34"/>
      <c r="IWR1641" s="35"/>
      <c r="IWS1641" s="34"/>
      <c r="IWZ1641" s="35"/>
      <c r="IXA1641" s="34"/>
      <c r="IXH1641" s="35"/>
      <c r="IXI1641" s="34"/>
      <c r="IXP1641" s="35"/>
      <c r="IXQ1641" s="34"/>
      <c r="IXX1641" s="35"/>
      <c r="IXY1641" s="34"/>
      <c r="IYF1641" s="35"/>
      <c r="IYG1641" s="34"/>
      <c r="IYN1641" s="35"/>
      <c r="IYO1641" s="34"/>
      <c r="IYV1641" s="35"/>
      <c r="IYW1641" s="34"/>
      <c r="IZD1641" s="35"/>
      <c r="IZE1641" s="34"/>
      <c r="IZL1641" s="35"/>
      <c r="IZM1641" s="34"/>
      <c r="IZT1641" s="35"/>
      <c r="IZU1641" s="34"/>
      <c r="JAB1641" s="35"/>
      <c r="JAC1641" s="34"/>
      <c r="JAJ1641" s="35"/>
      <c r="JAK1641" s="34"/>
      <c r="JAR1641" s="35"/>
      <c r="JAS1641" s="34"/>
      <c r="JAZ1641" s="35"/>
      <c r="JBA1641" s="34"/>
      <c r="JBH1641" s="35"/>
      <c r="JBI1641" s="34"/>
      <c r="JBP1641" s="35"/>
      <c r="JBQ1641" s="34"/>
      <c r="JBX1641" s="35"/>
      <c r="JBY1641" s="34"/>
      <c r="JCF1641" s="35"/>
      <c r="JCG1641" s="34"/>
      <c r="JCN1641" s="35"/>
      <c r="JCO1641" s="34"/>
      <c r="JCV1641" s="35"/>
      <c r="JCW1641" s="34"/>
      <c r="JDD1641" s="35"/>
      <c r="JDE1641" s="34"/>
      <c r="JDL1641" s="35"/>
      <c r="JDM1641" s="34"/>
      <c r="JDT1641" s="35"/>
      <c r="JDU1641" s="34"/>
      <c r="JEB1641" s="35"/>
      <c r="JEC1641" s="34"/>
      <c r="JEJ1641" s="35"/>
      <c r="JEK1641" s="34"/>
      <c r="JER1641" s="35"/>
      <c r="JES1641" s="34"/>
      <c r="JEZ1641" s="35"/>
      <c r="JFA1641" s="34"/>
      <c r="JFH1641" s="35"/>
      <c r="JFI1641" s="34"/>
      <c r="JFP1641" s="35"/>
      <c r="JFQ1641" s="34"/>
      <c r="JFX1641" s="35"/>
      <c r="JFY1641" s="34"/>
      <c r="JGF1641" s="35"/>
      <c r="JGG1641" s="34"/>
      <c r="JGN1641" s="35"/>
      <c r="JGO1641" s="34"/>
      <c r="JGV1641" s="35"/>
      <c r="JGW1641" s="34"/>
      <c r="JHD1641" s="35"/>
      <c r="JHE1641" s="34"/>
      <c r="JHL1641" s="35"/>
      <c r="JHM1641" s="34"/>
      <c r="JHT1641" s="35"/>
      <c r="JHU1641" s="34"/>
      <c r="JIB1641" s="35"/>
      <c r="JIC1641" s="34"/>
      <c r="JIJ1641" s="35"/>
      <c r="JIK1641" s="34"/>
      <c r="JIR1641" s="35"/>
      <c r="JIS1641" s="34"/>
      <c r="JIZ1641" s="35"/>
      <c r="JJA1641" s="34"/>
      <c r="JJH1641" s="35"/>
      <c r="JJI1641" s="34"/>
      <c r="JJP1641" s="35"/>
      <c r="JJQ1641" s="34"/>
      <c r="JJX1641" s="35"/>
      <c r="JJY1641" s="34"/>
      <c r="JKF1641" s="35"/>
      <c r="JKG1641" s="34"/>
      <c r="JKN1641" s="35"/>
      <c r="JKO1641" s="34"/>
      <c r="JKV1641" s="35"/>
      <c r="JKW1641" s="34"/>
      <c r="JLD1641" s="35"/>
      <c r="JLE1641" s="34"/>
      <c r="JLL1641" s="35"/>
      <c r="JLM1641" s="34"/>
      <c r="JLT1641" s="35"/>
      <c r="JLU1641" s="34"/>
      <c r="JMB1641" s="35"/>
      <c r="JMC1641" s="34"/>
      <c r="JMJ1641" s="35"/>
      <c r="JMK1641" s="34"/>
      <c r="JMR1641" s="35"/>
      <c r="JMS1641" s="34"/>
      <c r="JMZ1641" s="35"/>
      <c r="JNA1641" s="34"/>
      <c r="JNH1641" s="35"/>
      <c r="JNI1641" s="34"/>
      <c r="JNP1641" s="35"/>
      <c r="JNQ1641" s="34"/>
      <c r="JNX1641" s="35"/>
      <c r="JNY1641" s="34"/>
      <c r="JOF1641" s="35"/>
      <c r="JOG1641" s="34"/>
      <c r="JON1641" s="35"/>
      <c r="JOO1641" s="34"/>
      <c r="JOV1641" s="35"/>
      <c r="JOW1641" s="34"/>
      <c r="JPD1641" s="35"/>
      <c r="JPE1641" s="34"/>
      <c r="JPL1641" s="35"/>
      <c r="JPM1641" s="34"/>
      <c r="JPT1641" s="35"/>
      <c r="JPU1641" s="34"/>
      <c r="JQB1641" s="35"/>
      <c r="JQC1641" s="34"/>
      <c r="JQJ1641" s="35"/>
      <c r="JQK1641" s="34"/>
      <c r="JQR1641" s="35"/>
      <c r="JQS1641" s="34"/>
      <c r="JQZ1641" s="35"/>
      <c r="JRA1641" s="34"/>
      <c r="JRH1641" s="35"/>
      <c r="JRI1641" s="34"/>
      <c r="JRP1641" s="35"/>
      <c r="JRQ1641" s="34"/>
      <c r="JRX1641" s="35"/>
      <c r="JRY1641" s="34"/>
      <c r="JSF1641" s="35"/>
      <c r="JSG1641" s="34"/>
      <c r="JSN1641" s="35"/>
      <c r="JSO1641" s="34"/>
      <c r="JSV1641" s="35"/>
      <c r="JSW1641" s="34"/>
      <c r="JTD1641" s="35"/>
      <c r="JTE1641" s="34"/>
      <c r="JTL1641" s="35"/>
      <c r="JTM1641" s="34"/>
      <c r="JTT1641" s="35"/>
      <c r="JTU1641" s="34"/>
      <c r="JUB1641" s="35"/>
      <c r="JUC1641" s="34"/>
      <c r="JUJ1641" s="35"/>
      <c r="JUK1641" s="34"/>
      <c r="JUR1641" s="35"/>
      <c r="JUS1641" s="34"/>
      <c r="JUZ1641" s="35"/>
      <c r="JVA1641" s="34"/>
      <c r="JVH1641" s="35"/>
      <c r="JVI1641" s="34"/>
      <c r="JVP1641" s="35"/>
      <c r="JVQ1641" s="34"/>
      <c r="JVX1641" s="35"/>
      <c r="JVY1641" s="34"/>
      <c r="JWF1641" s="35"/>
      <c r="JWG1641" s="34"/>
      <c r="JWN1641" s="35"/>
      <c r="JWO1641" s="34"/>
      <c r="JWV1641" s="35"/>
      <c r="JWW1641" s="34"/>
      <c r="JXD1641" s="35"/>
      <c r="JXE1641" s="34"/>
      <c r="JXL1641" s="35"/>
      <c r="JXM1641" s="34"/>
      <c r="JXT1641" s="35"/>
      <c r="JXU1641" s="34"/>
      <c r="JYB1641" s="35"/>
      <c r="JYC1641" s="34"/>
      <c r="JYJ1641" s="35"/>
      <c r="JYK1641" s="34"/>
      <c r="JYR1641" s="35"/>
      <c r="JYS1641" s="34"/>
      <c r="JYZ1641" s="35"/>
      <c r="JZA1641" s="34"/>
      <c r="JZH1641" s="35"/>
      <c r="JZI1641" s="34"/>
      <c r="JZP1641" s="35"/>
      <c r="JZQ1641" s="34"/>
      <c r="JZX1641" s="35"/>
      <c r="JZY1641" s="34"/>
      <c r="KAF1641" s="35"/>
      <c r="KAG1641" s="34"/>
      <c r="KAN1641" s="35"/>
      <c r="KAO1641" s="34"/>
      <c r="KAV1641" s="35"/>
      <c r="KAW1641" s="34"/>
      <c r="KBD1641" s="35"/>
      <c r="KBE1641" s="34"/>
      <c r="KBL1641" s="35"/>
      <c r="KBM1641" s="34"/>
      <c r="KBT1641" s="35"/>
      <c r="KBU1641" s="34"/>
      <c r="KCB1641" s="35"/>
      <c r="KCC1641" s="34"/>
      <c r="KCJ1641" s="35"/>
      <c r="KCK1641" s="34"/>
      <c r="KCR1641" s="35"/>
      <c r="KCS1641" s="34"/>
      <c r="KCZ1641" s="35"/>
      <c r="KDA1641" s="34"/>
      <c r="KDH1641" s="35"/>
      <c r="KDI1641" s="34"/>
      <c r="KDP1641" s="35"/>
      <c r="KDQ1641" s="34"/>
      <c r="KDX1641" s="35"/>
      <c r="KDY1641" s="34"/>
      <c r="KEF1641" s="35"/>
      <c r="KEG1641" s="34"/>
      <c r="KEN1641" s="35"/>
      <c r="KEO1641" s="34"/>
      <c r="KEV1641" s="35"/>
      <c r="KEW1641" s="34"/>
      <c r="KFD1641" s="35"/>
      <c r="KFE1641" s="34"/>
      <c r="KFL1641" s="35"/>
      <c r="KFM1641" s="34"/>
      <c r="KFT1641" s="35"/>
      <c r="KFU1641" s="34"/>
      <c r="KGB1641" s="35"/>
      <c r="KGC1641" s="34"/>
      <c r="KGJ1641" s="35"/>
      <c r="KGK1641" s="34"/>
      <c r="KGR1641" s="35"/>
      <c r="KGS1641" s="34"/>
      <c r="KGZ1641" s="35"/>
      <c r="KHA1641" s="34"/>
      <c r="KHH1641" s="35"/>
      <c r="KHI1641" s="34"/>
      <c r="KHP1641" s="35"/>
      <c r="KHQ1641" s="34"/>
      <c r="KHX1641" s="35"/>
      <c r="KHY1641" s="34"/>
      <c r="KIF1641" s="35"/>
      <c r="KIG1641" s="34"/>
      <c r="KIN1641" s="35"/>
      <c r="KIO1641" s="34"/>
      <c r="KIV1641" s="35"/>
      <c r="KIW1641" s="34"/>
      <c r="KJD1641" s="35"/>
      <c r="KJE1641" s="34"/>
      <c r="KJL1641" s="35"/>
      <c r="KJM1641" s="34"/>
      <c r="KJT1641" s="35"/>
      <c r="KJU1641" s="34"/>
      <c r="KKB1641" s="35"/>
      <c r="KKC1641" s="34"/>
      <c r="KKJ1641" s="35"/>
      <c r="KKK1641" s="34"/>
      <c r="KKR1641" s="35"/>
      <c r="KKS1641" s="34"/>
      <c r="KKZ1641" s="35"/>
      <c r="KLA1641" s="34"/>
      <c r="KLH1641" s="35"/>
      <c r="KLI1641" s="34"/>
      <c r="KLP1641" s="35"/>
      <c r="KLQ1641" s="34"/>
      <c r="KLX1641" s="35"/>
      <c r="KLY1641" s="34"/>
      <c r="KMF1641" s="35"/>
      <c r="KMG1641" s="34"/>
      <c r="KMN1641" s="35"/>
      <c r="KMO1641" s="34"/>
      <c r="KMV1641" s="35"/>
      <c r="KMW1641" s="34"/>
      <c r="KND1641" s="35"/>
      <c r="KNE1641" s="34"/>
      <c r="KNL1641" s="35"/>
      <c r="KNM1641" s="34"/>
      <c r="KNT1641" s="35"/>
      <c r="KNU1641" s="34"/>
      <c r="KOB1641" s="35"/>
      <c r="KOC1641" s="34"/>
      <c r="KOJ1641" s="35"/>
      <c r="KOK1641" s="34"/>
      <c r="KOR1641" s="35"/>
      <c r="KOS1641" s="34"/>
      <c r="KOZ1641" s="35"/>
      <c r="KPA1641" s="34"/>
      <c r="KPH1641" s="35"/>
      <c r="KPI1641" s="34"/>
      <c r="KPP1641" s="35"/>
      <c r="KPQ1641" s="34"/>
      <c r="KPX1641" s="35"/>
      <c r="KPY1641" s="34"/>
      <c r="KQF1641" s="35"/>
      <c r="KQG1641" s="34"/>
      <c r="KQN1641" s="35"/>
      <c r="KQO1641" s="34"/>
      <c r="KQV1641" s="35"/>
      <c r="KQW1641" s="34"/>
      <c r="KRD1641" s="35"/>
      <c r="KRE1641" s="34"/>
      <c r="KRL1641" s="35"/>
      <c r="KRM1641" s="34"/>
      <c r="KRT1641" s="35"/>
      <c r="KRU1641" s="34"/>
      <c r="KSB1641" s="35"/>
      <c r="KSC1641" s="34"/>
      <c r="KSJ1641" s="35"/>
      <c r="KSK1641" s="34"/>
      <c r="KSR1641" s="35"/>
      <c r="KSS1641" s="34"/>
      <c r="KSZ1641" s="35"/>
      <c r="KTA1641" s="34"/>
      <c r="KTH1641" s="35"/>
      <c r="KTI1641" s="34"/>
      <c r="KTP1641" s="35"/>
      <c r="KTQ1641" s="34"/>
      <c r="KTX1641" s="35"/>
      <c r="KTY1641" s="34"/>
      <c r="KUF1641" s="35"/>
      <c r="KUG1641" s="34"/>
      <c r="KUN1641" s="35"/>
      <c r="KUO1641" s="34"/>
      <c r="KUV1641" s="35"/>
      <c r="KUW1641" s="34"/>
      <c r="KVD1641" s="35"/>
      <c r="KVE1641" s="34"/>
      <c r="KVL1641" s="35"/>
      <c r="KVM1641" s="34"/>
      <c r="KVT1641" s="35"/>
      <c r="KVU1641" s="34"/>
      <c r="KWB1641" s="35"/>
      <c r="KWC1641" s="34"/>
      <c r="KWJ1641" s="35"/>
      <c r="KWK1641" s="34"/>
      <c r="KWR1641" s="35"/>
      <c r="KWS1641" s="34"/>
      <c r="KWZ1641" s="35"/>
      <c r="KXA1641" s="34"/>
      <c r="KXH1641" s="35"/>
      <c r="KXI1641" s="34"/>
      <c r="KXP1641" s="35"/>
      <c r="KXQ1641" s="34"/>
      <c r="KXX1641" s="35"/>
      <c r="KXY1641" s="34"/>
      <c r="KYF1641" s="35"/>
      <c r="KYG1641" s="34"/>
      <c r="KYN1641" s="35"/>
      <c r="KYO1641" s="34"/>
      <c r="KYV1641" s="35"/>
      <c r="KYW1641" s="34"/>
      <c r="KZD1641" s="35"/>
      <c r="KZE1641" s="34"/>
      <c r="KZL1641" s="35"/>
      <c r="KZM1641" s="34"/>
      <c r="KZT1641" s="35"/>
      <c r="KZU1641" s="34"/>
      <c r="LAB1641" s="35"/>
      <c r="LAC1641" s="34"/>
      <c r="LAJ1641" s="35"/>
      <c r="LAK1641" s="34"/>
      <c r="LAR1641" s="35"/>
      <c r="LAS1641" s="34"/>
      <c r="LAZ1641" s="35"/>
      <c r="LBA1641" s="34"/>
      <c r="LBH1641" s="35"/>
      <c r="LBI1641" s="34"/>
      <c r="LBP1641" s="35"/>
      <c r="LBQ1641" s="34"/>
      <c r="LBX1641" s="35"/>
      <c r="LBY1641" s="34"/>
      <c r="LCF1641" s="35"/>
      <c r="LCG1641" s="34"/>
      <c r="LCN1641" s="35"/>
      <c r="LCO1641" s="34"/>
      <c r="LCV1641" s="35"/>
      <c r="LCW1641" s="34"/>
      <c r="LDD1641" s="35"/>
      <c r="LDE1641" s="34"/>
      <c r="LDL1641" s="35"/>
      <c r="LDM1641" s="34"/>
      <c r="LDT1641" s="35"/>
      <c r="LDU1641" s="34"/>
      <c r="LEB1641" s="35"/>
      <c r="LEC1641" s="34"/>
      <c r="LEJ1641" s="35"/>
      <c r="LEK1641" s="34"/>
      <c r="LER1641" s="35"/>
      <c r="LES1641" s="34"/>
      <c r="LEZ1641" s="35"/>
      <c r="LFA1641" s="34"/>
      <c r="LFH1641" s="35"/>
      <c r="LFI1641" s="34"/>
      <c r="LFP1641" s="35"/>
      <c r="LFQ1641" s="34"/>
      <c r="LFX1641" s="35"/>
      <c r="LFY1641" s="34"/>
      <c r="LGF1641" s="35"/>
      <c r="LGG1641" s="34"/>
      <c r="LGN1641" s="35"/>
      <c r="LGO1641" s="34"/>
      <c r="LGV1641" s="35"/>
      <c r="LGW1641" s="34"/>
      <c r="LHD1641" s="35"/>
      <c r="LHE1641" s="34"/>
      <c r="LHL1641" s="35"/>
      <c r="LHM1641" s="34"/>
      <c r="LHT1641" s="35"/>
      <c r="LHU1641" s="34"/>
      <c r="LIB1641" s="35"/>
      <c r="LIC1641" s="34"/>
      <c r="LIJ1641" s="35"/>
      <c r="LIK1641" s="34"/>
      <c r="LIR1641" s="35"/>
      <c r="LIS1641" s="34"/>
      <c r="LIZ1641" s="35"/>
      <c r="LJA1641" s="34"/>
      <c r="LJH1641" s="35"/>
      <c r="LJI1641" s="34"/>
      <c r="LJP1641" s="35"/>
      <c r="LJQ1641" s="34"/>
      <c r="LJX1641" s="35"/>
      <c r="LJY1641" s="34"/>
      <c r="LKF1641" s="35"/>
      <c r="LKG1641" s="34"/>
      <c r="LKN1641" s="35"/>
      <c r="LKO1641" s="34"/>
      <c r="LKV1641" s="35"/>
      <c r="LKW1641" s="34"/>
      <c r="LLD1641" s="35"/>
      <c r="LLE1641" s="34"/>
      <c r="LLL1641" s="35"/>
      <c r="LLM1641" s="34"/>
      <c r="LLT1641" s="35"/>
      <c r="LLU1641" s="34"/>
      <c r="LMB1641" s="35"/>
      <c r="LMC1641" s="34"/>
      <c r="LMJ1641" s="35"/>
      <c r="LMK1641" s="34"/>
      <c r="LMR1641" s="35"/>
      <c r="LMS1641" s="34"/>
      <c r="LMZ1641" s="35"/>
      <c r="LNA1641" s="34"/>
      <c r="LNH1641" s="35"/>
      <c r="LNI1641" s="34"/>
      <c r="LNP1641" s="35"/>
      <c r="LNQ1641" s="34"/>
      <c r="LNX1641" s="35"/>
      <c r="LNY1641" s="34"/>
      <c r="LOF1641" s="35"/>
      <c r="LOG1641" s="34"/>
      <c r="LON1641" s="35"/>
      <c r="LOO1641" s="34"/>
      <c r="LOV1641" s="35"/>
      <c r="LOW1641" s="34"/>
      <c r="LPD1641" s="35"/>
      <c r="LPE1641" s="34"/>
      <c r="LPL1641" s="35"/>
      <c r="LPM1641" s="34"/>
      <c r="LPT1641" s="35"/>
      <c r="LPU1641" s="34"/>
      <c r="LQB1641" s="35"/>
      <c r="LQC1641" s="34"/>
      <c r="LQJ1641" s="35"/>
      <c r="LQK1641" s="34"/>
      <c r="LQR1641" s="35"/>
      <c r="LQS1641" s="34"/>
      <c r="LQZ1641" s="35"/>
      <c r="LRA1641" s="34"/>
      <c r="LRH1641" s="35"/>
      <c r="LRI1641" s="34"/>
      <c r="LRP1641" s="35"/>
      <c r="LRQ1641" s="34"/>
      <c r="LRX1641" s="35"/>
      <c r="LRY1641" s="34"/>
      <c r="LSF1641" s="35"/>
      <c r="LSG1641" s="34"/>
      <c r="LSN1641" s="35"/>
      <c r="LSO1641" s="34"/>
      <c r="LSV1641" s="35"/>
      <c r="LSW1641" s="34"/>
      <c r="LTD1641" s="35"/>
      <c r="LTE1641" s="34"/>
      <c r="LTL1641" s="35"/>
      <c r="LTM1641" s="34"/>
      <c r="LTT1641" s="35"/>
      <c r="LTU1641" s="34"/>
      <c r="LUB1641" s="35"/>
      <c r="LUC1641" s="34"/>
      <c r="LUJ1641" s="35"/>
      <c r="LUK1641" s="34"/>
      <c r="LUR1641" s="35"/>
      <c r="LUS1641" s="34"/>
      <c r="LUZ1641" s="35"/>
      <c r="LVA1641" s="34"/>
      <c r="LVH1641" s="35"/>
      <c r="LVI1641" s="34"/>
      <c r="LVP1641" s="35"/>
      <c r="LVQ1641" s="34"/>
      <c r="LVX1641" s="35"/>
      <c r="LVY1641" s="34"/>
      <c r="LWF1641" s="35"/>
      <c r="LWG1641" s="34"/>
      <c r="LWN1641" s="35"/>
      <c r="LWO1641" s="34"/>
      <c r="LWV1641" s="35"/>
      <c r="LWW1641" s="34"/>
      <c r="LXD1641" s="35"/>
      <c r="LXE1641" s="34"/>
      <c r="LXL1641" s="35"/>
      <c r="LXM1641" s="34"/>
      <c r="LXT1641" s="35"/>
      <c r="LXU1641" s="34"/>
      <c r="LYB1641" s="35"/>
      <c r="LYC1641" s="34"/>
      <c r="LYJ1641" s="35"/>
      <c r="LYK1641" s="34"/>
      <c r="LYR1641" s="35"/>
      <c r="LYS1641" s="34"/>
      <c r="LYZ1641" s="35"/>
      <c r="LZA1641" s="34"/>
      <c r="LZH1641" s="35"/>
      <c r="LZI1641" s="34"/>
      <c r="LZP1641" s="35"/>
      <c r="LZQ1641" s="34"/>
      <c r="LZX1641" s="35"/>
      <c r="LZY1641" s="34"/>
      <c r="MAF1641" s="35"/>
      <c r="MAG1641" s="34"/>
      <c r="MAN1641" s="35"/>
      <c r="MAO1641" s="34"/>
      <c r="MAV1641" s="35"/>
      <c r="MAW1641" s="34"/>
      <c r="MBD1641" s="35"/>
      <c r="MBE1641" s="34"/>
      <c r="MBL1641" s="35"/>
      <c r="MBM1641" s="34"/>
      <c r="MBT1641" s="35"/>
      <c r="MBU1641" s="34"/>
      <c r="MCB1641" s="35"/>
      <c r="MCC1641" s="34"/>
      <c r="MCJ1641" s="35"/>
      <c r="MCK1641" s="34"/>
      <c r="MCR1641" s="35"/>
      <c r="MCS1641" s="34"/>
      <c r="MCZ1641" s="35"/>
      <c r="MDA1641" s="34"/>
      <c r="MDH1641" s="35"/>
      <c r="MDI1641" s="34"/>
      <c r="MDP1641" s="35"/>
      <c r="MDQ1641" s="34"/>
      <c r="MDX1641" s="35"/>
      <c r="MDY1641" s="34"/>
      <c r="MEF1641" s="35"/>
      <c r="MEG1641" s="34"/>
      <c r="MEN1641" s="35"/>
      <c r="MEO1641" s="34"/>
      <c r="MEV1641" s="35"/>
      <c r="MEW1641" s="34"/>
      <c r="MFD1641" s="35"/>
      <c r="MFE1641" s="34"/>
      <c r="MFL1641" s="35"/>
      <c r="MFM1641" s="34"/>
      <c r="MFT1641" s="35"/>
      <c r="MFU1641" s="34"/>
      <c r="MGB1641" s="35"/>
      <c r="MGC1641" s="34"/>
      <c r="MGJ1641" s="35"/>
      <c r="MGK1641" s="34"/>
      <c r="MGR1641" s="35"/>
      <c r="MGS1641" s="34"/>
      <c r="MGZ1641" s="35"/>
      <c r="MHA1641" s="34"/>
      <c r="MHH1641" s="35"/>
      <c r="MHI1641" s="34"/>
      <c r="MHP1641" s="35"/>
      <c r="MHQ1641" s="34"/>
      <c r="MHX1641" s="35"/>
      <c r="MHY1641" s="34"/>
      <c r="MIF1641" s="35"/>
      <c r="MIG1641" s="34"/>
      <c r="MIN1641" s="35"/>
      <c r="MIO1641" s="34"/>
      <c r="MIV1641" s="35"/>
      <c r="MIW1641" s="34"/>
      <c r="MJD1641" s="35"/>
      <c r="MJE1641" s="34"/>
      <c r="MJL1641" s="35"/>
      <c r="MJM1641" s="34"/>
      <c r="MJT1641" s="35"/>
      <c r="MJU1641" s="34"/>
      <c r="MKB1641" s="35"/>
      <c r="MKC1641" s="34"/>
      <c r="MKJ1641" s="35"/>
      <c r="MKK1641" s="34"/>
      <c r="MKR1641" s="35"/>
      <c r="MKS1641" s="34"/>
      <c r="MKZ1641" s="35"/>
      <c r="MLA1641" s="34"/>
      <c r="MLH1641" s="35"/>
      <c r="MLI1641" s="34"/>
      <c r="MLP1641" s="35"/>
      <c r="MLQ1641" s="34"/>
      <c r="MLX1641" s="35"/>
      <c r="MLY1641" s="34"/>
      <c r="MMF1641" s="35"/>
      <c r="MMG1641" s="34"/>
      <c r="MMN1641" s="35"/>
      <c r="MMO1641" s="34"/>
      <c r="MMV1641" s="35"/>
      <c r="MMW1641" s="34"/>
      <c r="MND1641" s="35"/>
      <c r="MNE1641" s="34"/>
      <c r="MNL1641" s="35"/>
      <c r="MNM1641" s="34"/>
      <c r="MNT1641" s="35"/>
      <c r="MNU1641" s="34"/>
      <c r="MOB1641" s="35"/>
      <c r="MOC1641" s="34"/>
      <c r="MOJ1641" s="35"/>
      <c r="MOK1641" s="34"/>
      <c r="MOR1641" s="35"/>
      <c r="MOS1641" s="34"/>
      <c r="MOZ1641" s="35"/>
      <c r="MPA1641" s="34"/>
      <c r="MPH1641" s="35"/>
      <c r="MPI1641" s="34"/>
      <c r="MPP1641" s="35"/>
      <c r="MPQ1641" s="34"/>
      <c r="MPX1641" s="35"/>
      <c r="MPY1641" s="34"/>
      <c r="MQF1641" s="35"/>
      <c r="MQG1641" s="34"/>
      <c r="MQN1641" s="35"/>
      <c r="MQO1641" s="34"/>
      <c r="MQV1641" s="35"/>
      <c r="MQW1641" s="34"/>
      <c r="MRD1641" s="35"/>
      <c r="MRE1641" s="34"/>
      <c r="MRL1641" s="35"/>
      <c r="MRM1641" s="34"/>
      <c r="MRT1641" s="35"/>
      <c r="MRU1641" s="34"/>
      <c r="MSB1641" s="35"/>
      <c r="MSC1641" s="34"/>
      <c r="MSJ1641" s="35"/>
      <c r="MSK1641" s="34"/>
      <c r="MSR1641" s="35"/>
      <c r="MSS1641" s="34"/>
      <c r="MSZ1641" s="35"/>
      <c r="MTA1641" s="34"/>
      <c r="MTH1641" s="35"/>
      <c r="MTI1641" s="34"/>
      <c r="MTP1641" s="35"/>
      <c r="MTQ1641" s="34"/>
      <c r="MTX1641" s="35"/>
      <c r="MTY1641" s="34"/>
      <c r="MUF1641" s="35"/>
      <c r="MUG1641" s="34"/>
      <c r="MUN1641" s="35"/>
      <c r="MUO1641" s="34"/>
      <c r="MUV1641" s="35"/>
      <c r="MUW1641" s="34"/>
      <c r="MVD1641" s="35"/>
      <c r="MVE1641" s="34"/>
      <c r="MVL1641" s="35"/>
      <c r="MVM1641" s="34"/>
      <c r="MVT1641" s="35"/>
      <c r="MVU1641" s="34"/>
      <c r="MWB1641" s="35"/>
      <c r="MWC1641" s="34"/>
      <c r="MWJ1641" s="35"/>
      <c r="MWK1641" s="34"/>
      <c r="MWR1641" s="35"/>
      <c r="MWS1641" s="34"/>
      <c r="MWZ1641" s="35"/>
      <c r="MXA1641" s="34"/>
      <c r="MXH1641" s="35"/>
      <c r="MXI1641" s="34"/>
      <c r="MXP1641" s="35"/>
      <c r="MXQ1641" s="34"/>
      <c r="MXX1641" s="35"/>
      <c r="MXY1641" s="34"/>
      <c r="MYF1641" s="35"/>
      <c r="MYG1641" s="34"/>
      <c r="MYN1641" s="35"/>
      <c r="MYO1641" s="34"/>
      <c r="MYV1641" s="35"/>
      <c r="MYW1641" s="34"/>
      <c r="MZD1641" s="35"/>
      <c r="MZE1641" s="34"/>
      <c r="MZL1641" s="35"/>
      <c r="MZM1641" s="34"/>
      <c r="MZT1641" s="35"/>
      <c r="MZU1641" s="34"/>
      <c r="NAB1641" s="35"/>
      <c r="NAC1641" s="34"/>
      <c r="NAJ1641" s="35"/>
      <c r="NAK1641" s="34"/>
      <c r="NAR1641" s="35"/>
      <c r="NAS1641" s="34"/>
      <c r="NAZ1641" s="35"/>
      <c r="NBA1641" s="34"/>
      <c r="NBH1641" s="35"/>
      <c r="NBI1641" s="34"/>
      <c r="NBP1641" s="35"/>
      <c r="NBQ1641" s="34"/>
      <c r="NBX1641" s="35"/>
      <c r="NBY1641" s="34"/>
      <c r="NCF1641" s="35"/>
      <c r="NCG1641" s="34"/>
      <c r="NCN1641" s="35"/>
      <c r="NCO1641" s="34"/>
      <c r="NCV1641" s="35"/>
      <c r="NCW1641" s="34"/>
      <c r="NDD1641" s="35"/>
      <c r="NDE1641" s="34"/>
      <c r="NDL1641" s="35"/>
      <c r="NDM1641" s="34"/>
      <c r="NDT1641" s="35"/>
      <c r="NDU1641" s="34"/>
      <c r="NEB1641" s="35"/>
      <c r="NEC1641" s="34"/>
      <c r="NEJ1641" s="35"/>
      <c r="NEK1641" s="34"/>
      <c r="NER1641" s="35"/>
      <c r="NES1641" s="34"/>
      <c r="NEZ1641" s="35"/>
      <c r="NFA1641" s="34"/>
      <c r="NFH1641" s="35"/>
      <c r="NFI1641" s="34"/>
      <c r="NFP1641" s="35"/>
      <c r="NFQ1641" s="34"/>
      <c r="NFX1641" s="35"/>
      <c r="NFY1641" s="34"/>
      <c r="NGF1641" s="35"/>
      <c r="NGG1641" s="34"/>
      <c r="NGN1641" s="35"/>
      <c r="NGO1641" s="34"/>
      <c r="NGV1641" s="35"/>
      <c r="NGW1641" s="34"/>
      <c r="NHD1641" s="35"/>
      <c r="NHE1641" s="34"/>
      <c r="NHL1641" s="35"/>
      <c r="NHM1641" s="34"/>
      <c r="NHT1641" s="35"/>
      <c r="NHU1641" s="34"/>
      <c r="NIB1641" s="35"/>
      <c r="NIC1641" s="34"/>
      <c r="NIJ1641" s="35"/>
      <c r="NIK1641" s="34"/>
      <c r="NIR1641" s="35"/>
      <c r="NIS1641" s="34"/>
      <c r="NIZ1641" s="35"/>
      <c r="NJA1641" s="34"/>
      <c r="NJH1641" s="35"/>
      <c r="NJI1641" s="34"/>
      <c r="NJP1641" s="35"/>
      <c r="NJQ1641" s="34"/>
      <c r="NJX1641" s="35"/>
      <c r="NJY1641" s="34"/>
      <c r="NKF1641" s="35"/>
      <c r="NKG1641" s="34"/>
      <c r="NKN1641" s="35"/>
      <c r="NKO1641" s="34"/>
      <c r="NKV1641" s="35"/>
      <c r="NKW1641" s="34"/>
      <c r="NLD1641" s="35"/>
      <c r="NLE1641" s="34"/>
      <c r="NLL1641" s="35"/>
      <c r="NLM1641" s="34"/>
      <c r="NLT1641" s="35"/>
      <c r="NLU1641" s="34"/>
      <c r="NMB1641" s="35"/>
      <c r="NMC1641" s="34"/>
      <c r="NMJ1641" s="35"/>
      <c r="NMK1641" s="34"/>
      <c r="NMR1641" s="35"/>
      <c r="NMS1641" s="34"/>
      <c r="NMZ1641" s="35"/>
      <c r="NNA1641" s="34"/>
      <c r="NNH1641" s="35"/>
      <c r="NNI1641" s="34"/>
      <c r="NNP1641" s="35"/>
      <c r="NNQ1641" s="34"/>
      <c r="NNX1641" s="35"/>
      <c r="NNY1641" s="34"/>
      <c r="NOF1641" s="35"/>
      <c r="NOG1641" s="34"/>
      <c r="NON1641" s="35"/>
      <c r="NOO1641" s="34"/>
      <c r="NOV1641" s="35"/>
      <c r="NOW1641" s="34"/>
      <c r="NPD1641" s="35"/>
      <c r="NPE1641" s="34"/>
      <c r="NPL1641" s="35"/>
      <c r="NPM1641" s="34"/>
      <c r="NPT1641" s="35"/>
      <c r="NPU1641" s="34"/>
      <c r="NQB1641" s="35"/>
      <c r="NQC1641" s="34"/>
      <c r="NQJ1641" s="35"/>
      <c r="NQK1641" s="34"/>
      <c r="NQR1641" s="35"/>
      <c r="NQS1641" s="34"/>
      <c r="NQZ1641" s="35"/>
      <c r="NRA1641" s="34"/>
      <c r="NRH1641" s="35"/>
      <c r="NRI1641" s="34"/>
      <c r="NRP1641" s="35"/>
      <c r="NRQ1641" s="34"/>
      <c r="NRX1641" s="35"/>
      <c r="NRY1641" s="34"/>
      <c r="NSF1641" s="35"/>
      <c r="NSG1641" s="34"/>
      <c r="NSN1641" s="35"/>
      <c r="NSO1641" s="34"/>
      <c r="NSV1641" s="35"/>
      <c r="NSW1641" s="34"/>
      <c r="NTD1641" s="35"/>
      <c r="NTE1641" s="34"/>
      <c r="NTL1641" s="35"/>
      <c r="NTM1641" s="34"/>
      <c r="NTT1641" s="35"/>
      <c r="NTU1641" s="34"/>
      <c r="NUB1641" s="35"/>
      <c r="NUC1641" s="34"/>
      <c r="NUJ1641" s="35"/>
      <c r="NUK1641" s="34"/>
      <c r="NUR1641" s="35"/>
      <c r="NUS1641" s="34"/>
      <c r="NUZ1641" s="35"/>
      <c r="NVA1641" s="34"/>
      <c r="NVH1641" s="35"/>
      <c r="NVI1641" s="34"/>
      <c r="NVP1641" s="35"/>
      <c r="NVQ1641" s="34"/>
      <c r="NVX1641" s="35"/>
      <c r="NVY1641" s="34"/>
      <c r="NWF1641" s="35"/>
      <c r="NWG1641" s="34"/>
      <c r="NWN1641" s="35"/>
      <c r="NWO1641" s="34"/>
      <c r="NWV1641" s="35"/>
      <c r="NWW1641" s="34"/>
      <c r="NXD1641" s="35"/>
      <c r="NXE1641" s="34"/>
      <c r="NXL1641" s="35"/>
      <c r="NXM1641" s="34"/>
      <c r="NXT1641" s="35"/>
      <c r="NXU1641" s="34"/>
      <c r="NYB1641" s="35"/>
      <c r="NYC1641" s="34"/>
      <c r="NYJ1641" s="35"/>
      <c r="NYK1641" s="34"/>
      <c r="NYR1641" s="35"/>
      <c r="NYS1641" s="34"/>
      <c r="NYZ1641" s="35"/>
      <c r="NZA1641" s="34"/>
      <c r="NZH1641" s="35"/>
      <c r="NZI1641" s="34"/>
      <c r="NZP1641" s="35"/>
      <c r="NZQ1641" s="34"/>
      <c r="NZX1641" s="35"/>
      <c r="NZY1641" s="34"/>
      <c r="OAF1641" s="35"/>
      <c r="OAG1641" s="34"/>
      <c r="OAN1641" s="35"/>
      <c r="OAO1641" s="34"/>
      <c r="OAV1641" s="35"/>
      <c r="OAW1641" s="34"/>
      <c r="OBD1641" s="35"/>
      <c r="OBE1641" s="34"/>
      <c r="OBL1641" s="35"/>
      <c r="OBM1641" s="34"/>
      <c r="OBT1641" s="35"/>
      <c r="OBU1641" s="34"/>
      <c r="OCB1641" s="35"/>
      <c r="OCC1641" s="34"/>
      <c r="OCJ1641" s="35"/>
      <c r="OCK1641" s="34"/>
      <c r="OCR1641" s="35"/>
      <c r="OCS1641" s="34"/>
      <c r="OCZ1641" s="35"/>
      <c r="ODA1641" s="34"/>
      <c r="ODH1641" s="35"/>
      <c r="ODI1641" s="34"/>
      <c r="ODP1641" s="35"/>
      <c r="ODQ1641" s="34"/>
      <c r="ODX1641" s="35"/>
      <c r="ODY1641" s="34"/>
      <c r="OEF1641" s="35"/>
      <c r="OEG1641" s="34"/>
      <c r="OEN1641" s="35"/>
      <c r="OEO1641" s="34"/>
      <c r="OEV1641" s="35"/>
      <c r="OEW1641" s="34"/>
      <c r="OFD1641" s="35"/>
      <c r="OFE1641" s="34"/>
      <c r="OFL1641" s="35"/>
      <c r="OFM1641" s="34"/>
      <c r="OFT1641" s="35"/>
      <c r="OFU1641" s="34"/>
      <c r="OGB1641" s="35"/>
      <c r="OGC1641" s="34"/>
      <c r="OGJ1641" s="35"/>
      <c r="OGK1641" s="34"/>
      <c r="OGR1641" s="35"/>
      <c r="OGS1641" s="34"/>
      <c r="OGZ1641" s="35"/>
      <c r="OHA1641" s="34"/>
      <c r="OHH1641" s="35"/>
      <c r="OHI1641" s="34"/>
      <c r="OHP1641" s="35"/>
      <c r="OHQ1641" s="34"/>
      <c r="OHX1641" s="35"/>
      <c r="OHY1641" s="34"/>
      <c r="OIF1641" s="35"/>
      <c r="OIG1641" s="34"/>
      <c r="OIN1641" s="35"/>
      <c r="OIO1641" s="34"/>
      <c r="OIV1641" s="35"/>
      <c r="OIW1641" s="34"/>
      <c r="OJD1641" s="35"/>
      <c r="OJE1641" s="34"/>
      <c r="OJL1641" s="35"/>
      <c r="OJM1641" s="34"/>
      <c r="OJT1641" s="35"/>
      <c r="OJU1641" s="34"/>
      <c r="OKB1641" s="35"/>
      <c r="OKC1641" s="34"/>
      <c r="OKJ1641" s="35"/>
      <c r="OKK1641" s="34"/>
      <c r="OKR1641" s="35"/>
      <c r="OKS1641" s="34"/>
      <c r="OKZ1641" s="35"/>
      <c r="OLA1641" s="34"/>
      <c r="OLH1641" s="35"/>
      <c r="OLI1641" s="34"/>
      <c r="OLP1641" s="35"/>
      <c r="OLQ1641" s="34"/>
      <c r="OLX1641" s="35"/>
      <c r="OLY1641" s="34"/>
      <c r="OMF1641" s="35"/>
      <c r="OMG1641" s="34"/>
      <c r="OMN1641" s="35"/>
      <c r="OMO1641" s="34"/>
      <c r="OMV1641" s="35"/>
      <c r="OMW1641" s="34"/>
      <c r="OND1641" s="35"/>
      <c r="ONE1641" s="34"/>
      <c r="ONL1641" s="35"/>
      <c r="ONM1641" s="34"/>
      <c r="ONT1641" s="35"/>
      <c r="ONU1641" s="34"/>
      <c r="OOB1641" s="35"/>
      <c r="OOC1641" s="34"/>
      <c r="OOJ1641" s="35"/>
      <c r="OOK1641" s="34"/>
      <c r="OOR1641" s="35"/>
      <c r="OOS1641" s="34"/>
      <c r="OOZ1641" s="35"/>
      <c r="OPA1641" s="34"/>
      <c r="OPH1641" s="35"/>
      <c r="OPI1641" s="34"/>
      <c r="OPP1641" s="35"/>
      <c r="OPQ1641" s="34"/>
      <c r="OPX1641" s="35"/>
      <c r="OPY1641" s="34"/>
      <c r="OQF1641" s="35"/>
      <c r="OQG1641" s="34"/>
      <c r="OQN1641" s="35"/>
      <c r="OQO1641" s="34"/>
      <c r="OQV1641" s="35"/>
      <c r="OQW1641" s="34"/>
      <c r="ORD1641" s="35"/>
      <c r="ORE1641" s="34"/>
      <c r="ORL1641" s="35"/>
      <c r="ORM1641" s="34"/>
      <c r="ORT1641" s="35"/>
      <c r="ORU1641" s="34"/>
      <c r="OSB1641" s="35"/>
      <c r="OSC1641" s="34"/>
      <c r="OSJ1641" s="35"/>
      <c r="OSK1641" s="34"/>
      <c r="OSR1641" s="35"/>
      <c r="OSS1641" s="34"/>
      <c r="OSZ1641" s="35"/>
      <c r="OTA1641" s="34"/>
      <c r="OTH1641" s="35"/>
      <c r="OTI1641" s="34"/>
      <c r="OTP1641" s="35"/>
      <c r="OTQ1641" s="34"/>
      <c r="OTX1641" s="35"/>
      <c r="OTY1641" s="34"/>
      <c r="OUF1641" s="35"/>
      <c r="OUG1641" s="34"/>
      <c r="OUN1641" s="35"/>
      <c r="OUO1641" s="34"/>
      <c r="OUV1641" s="35"/>
      <c r="OUW1641" s="34"/>
      <c r="OVD1641" s="35"/>
      <c r="OVE1641" s="34"/>
      <c r="OVL1641" s="35"/>
      <c r="OVM1641" s="34"/>
      <c r="OVT1641" s="35"/>
      <c r="OVU1641" s="34"/>
      <c r="OWB1641" s="35"/>
      <c r="OWC1641" s="34"/>
      <c r="OWJ1641" s="35"/>
      <c r="OWK1641" s="34"/>
      <c r="OWR1641" s="35"/>
      <c r="OWS1641" s="34"/>
      <c r="OWZ1641" s="35"/>
      <c r="OXA1641" s="34"/>
      <c r="OXH1641" s="35"/>
      <c r="OXI1641" s="34"/>
      <c r="OXP1641" s="35"/>
      <c r="OXQ1641" s="34"/>
      <c r="OXX1641" s="35"/>
      <c r="OXY1641" s="34"/>
      <c r="OYF1641" s="35"/>
      <c r="OYG1641" s="34"/>
      <c r="OYN1641" s="35"/>
      <c r="OYO1641" s="34"/>
      <c r="OYV1641" s="35"/>
      <c r="OYW1641" s="34"/>
      <c r="OZD1641" s="35"/>
      <c r="OZE1641" s="34"/>
      <c r="OZL1641" s="35"/>
      <c r="OZM1641" s="34"/>
      <c r="OZT1641" s="35"/>
      <c r="OZU1641" s="34"/>
      <c r="PAB1641" s="35"/>
      <c r="PAC1641" s="34"/>
      <c r="PAJ1641" s="35"/>
      <c r="PAK1641" s="34"/>
      <c r="PAR1641" s="35"/>
      <c r="PAS1641" s="34"/>
      <c r="PAZ1641" s="35"/>
      <c r="PBA1641" s="34"/>
      <c r="PBH1641" s="35"/>
      <c r="PBI1641" s="34"/>
      <c r="PBP1641" s="35"/>
      <c r="PBQ1641" s="34"/>
      <c r="PBX1641" s="35"/>
      <c r="PBY1641" s="34"/>
      <c r="PCF1641" s="35"/>
      <c r="PCG1641" s="34"/>
      <c r="PCN1641" s="35"/>
      <c r="PCO1641" s="34"/>
      <c r="PCV1641" s="35"/>
      <c r="PCW1641" s="34"/>
      <c r="PDD1641" s="35"/>
      <c r="PDE1641" s="34"/>
      <c r="PDL1641" s="35"/>
      <c r="PDM1641" s="34"/>
      <c r="PDT1641" s="35"/>
      <c r="PDU1641" s="34"/>
      <c r="PEB1641" s="35"/>
      <c r="PEC1641" s="34"/>
      <c r="PEJ1641" s="35"/>
      <c r="PEK1641" s="34"/>
      <c r="PER1641" s="35"/>
      <c r="PES1641" s="34"/>
      <c r="PEZ1641" s="35"/>
      <c r="PFA1641" s="34"/>
      <c r="PFH1641" s="35"/>
      <c r="PFI1641" s="34"/>
      <c r="PFP1641" s="35"/>
      <c r="PFQ1641" s="34"/>
      <c r="PFX1641" s="35"/>
      <c r="PFY1641" s="34"/>
      <c r="PGF1641" s="35"/>
      <c r="PGG1641" s="34"/>
      <c r="PGN1641" s="35"/>
      <c r="PGO1641" s="34"/>
      <c r="PGV1641" s="35"/>
      <c r="PGW1641" s="34"/>
      <c r="PHD1641" s="35"/>
      <c r="PHE1641" s="34"/>
      <c r="PHL1641" s="35"/>
      <c r="PHM1641" s="34"/>
      <c r="PHT1641" s="35"/>
      <c r="PHU1641" s="34"/>
      <c r="PIB1641" s="35"/>
      <c r="PIC1641" s="34"/>
      <c r="PIJ1641" s="35"/>
      <c r="PIK1641" s="34"/>
      <c r="PIR1641" s="35"/>
      <c r="PIS1641" s="34"/>
      <c r="PIZ1641" s="35"/>
      <c r="PJA1641" s="34"/>
      <c r="PJH1641" s="35"/>
      <c r="PJI1641" s="34"/>
      <c r="PJP1641" s="35"/>
      <c r="PJQ1641" s="34"/>
      <c r="PJX1641" s="35"/>
      <c r="PJY1641" s="34"/>
      <c r="PKF1641" s="35"/>
      <c r="PKG1641" s="34"/>
      <c r="PKN1641" s="35"/>
      <c r="PKO1641" s="34"/>
      <c r="PKV1641" s="35"/>
      <c r="PKW1641" s="34"/>
      <c r="PLD1641" s="35"/>
      <c r="PLE1641" s="34"/>
      <c r="PLL1641" s="35"/>
      <c r="PLM1641" s="34"/>
      <c r="PLT1641" s="35"/>
      <c r="PLU1641" s="34"/>
      <c r="PMB1641" s="35"/>
      <c r="PMC1641" s="34"/>
      <c r="PMJ1641" s="35"/>
      <c r="PMK1641" s="34"/>
      <c r="PMR1641" s="35"/>
      <c r="PMS1641" s="34"/>
      <c r="PMZ1641" s="35"/>
      <c r="PNA1641" s="34"/>
      <c r="PNH1641" s="35"/>
      <c r="PNI1641" s="34"/>
      <c r="PNP1641" s="35"/>
      <c r="PNQ1641" s="34"/>
      <c r="PNX1641" s="35"/>
      <c r="PNY1641" s="34"/>
      <c r="POF1641" s="35"/>
      <c r="POG1641" s="34"/>
      <c r="PON1641" s="35"/>
      <c r="POO1641" s="34"/>
      <c r="POV1641" s="35"/>
      <c r="POW1641" s="34"/>
      <c r="PPD1641" s="35"/>
      <c r="PPE1641" s="34"/>
      <c r="PPL1641" s="35"/>
      <c r="PPM1641" s="34"/>
      <c r="PPT1641" s="35"/>
      <c r="PPU1641" s="34"/>
      <c r="PQB1641" s="35"/>
      <c r="PQC1641" s="34"/>
      <c r="PQJ1641" s="35"/>
      <c r="PQK1641" s="34"/>
      <c r="PQR1641" s="35"/>
      <c r="PQS1641" s="34"/>
      <c r="PQZ1641" s="35"/>
      <c r="PRA1641" s="34"/>
      <c r="PRH1641" s="35"/>
      <c r="PRI1641" s="34"/>
      <c r="PRP1641" s="35"/>
      <c r="PRQ1641" s="34"/>
      <c r="PRX1641" s="35"/>
      <c r="PRY1641" s="34"/>
      <c r="PSF1641" s="35"/>
      <c r="PSG1641" s="34"/>
      <c r="PSN1641" s="35"/>
      <c r="PSO1641" s="34"/>
      <c r="PSV1641" s="35"/>
      <c r="PSW1641" s="34"/>
      <c r="PTD1641" s="35"/>
      <c r="PTE1641" s="34"/>
      <c r="PTL1641" s="35"/>
      <c r="PTM1641" s="34"/>
      <c r="PTT1641" s="35"/>
      <c r="PTU1641" s="34"/>
      <c r="PUB1641" s="35"/>
      <c r="PUC1641" s="34"/>
      <c r="PUJ1641" s="35"/>
      <c r="PUK1641" s="34"/>
      <c r="PUR1641" s="35"/>
      <c r="PUS1641" s="34"/>
      <c r="PUZ1641" s="35"/>
      <c r="PVA1641" s="34"/>
      <c r="PVH1641" s="35"/>
      <c r="PVI1641" s="34"/>
      <c r="PVP1641" s="35"/>
      <c r="PVQ1641" s="34"/>
      <c r="PVX1641" s="35"/>
      <c r="PVY1641" s="34"/>
      <c r="PWF1641" s="35"/>
      <c r="PWG1641" s="34"/>
      <c r="PWN1641" s="35"/>
      <c r="PWO1641" s="34"/>
      <c r="PWV1641" s="35"/>
      <c r="PWW1641" s="34"/>
      <c r="PXD1641" s="35"/>
      <c r="PXE1641" s="34"/>
      <c r="PXL1641" s="35"/>
      <c r="PXM1641" s="34"/>
      <c r="PXT1641" s="35"/>
      <c r="PXU1641" s="34"/>
      <c r="PYB1641" s="35"/>
      <c r="PYC1641" s="34"/>
      <c r="PYJ1641" s="35"/>
      <c r="PYK1641" s="34"/>
      <c r="PYR1641" s="35"/>
      <c r="PYS1641" s="34"/>
      <c r="PYZ1641" s="35"/>
      <c r="PZA1641" s="34"/>
      <c r="PZH1641" s="35"/>
      <c r="PZI1641" s="34"/>
      <c r="PZP1641" s="35"/>
      <c r="PZQ1641" s="34"/>
      <c r="PZX1641" s="35"/>
      <c r="PZY1641" s="34"/>
      <c r="QAF1641" s="35"/>
      <c r="QAG1641" s="34"/>
      <c r="QAN1641" s="35"/>
      <c r="QAO1641" s="34"/>
      <c r="QAV1641" s="35"/>
      <c r="QAW1641" s="34"/>
      <c r="QBD1641" s="35"/>
      <c r="QBE1641" s="34"/>
      <c r="QBL1641" s="35"/>
      <c r="QBM1641" s="34"/>
      <c r="QBT1641" s="35"/>
      <c r="QBU1641" s="34"/>
      <c r="QCB1641" s="35"/>
      <c r="QCC1641" s="34"/>
      <c r="QCJ1641" s="35"/>
      <c r="QCK1641" s="34"/>
      <c r="QCR1641" s="35"/>
      <c r="QCS1641" s="34"/>
      <c r="QCZ1641" s="35"/>
      <c r="QDA1641" s="34"/>
      <c r="QDH1641" s="35"/>
      <c r="QDI1641" s="34"/>
      <c r="QDP1641" s="35"/>
      <c r="QDQ1641" s="34"/>
      <c r="QDX1641" s="35"/>
      <c r="QDY1641" s="34"/>
      <c r="QEF1641" s="35"/>
      <c r="QEG1641" s="34"/>
      <c r="QEN1641" s="35"/>
      <c r="QEO1641" s="34"/>
      <c r="QEV1641" s="35"/>
      <c r="QEW1641" s="34"/>
      <c r="QFD1641" s="35"/>
      <c r="QFE1641" s="34"/>
      <c r="QFL1641" s="35"/>
      <c r="QFM1641" s="34"/>
      <c r="QFT1641" s="35"/>
      <c r="QFU1641" s="34"/>
      <c r="QGB1641" s="35"/>
      <c r="QGC1641" s="34"/>
      <c r="QGJ1641" s="35"/>
      <c r="QGK1641" s="34"/>
      <c r="QGR1641" s="35"/>
      <c r="QGS1641" s="34"/>
      <c r="QGZ1641" s="35"/>
      <c r="QHA1641" s="34"/>
      <c r="QHH1641" s="35"/>
      <c r="QHI1641" s="34"/>
      <c r="QHP1641" s="35"/>
      <c r="QHQ1641" s="34"/>
      <c r="QHX1641" s="35"/>
      <c r="QHY1641" s="34"/>
      <c r="QIF1641" s="35"/>
      <c r="QIG1641" s="34"/>
      <c r="QIN1641" s="35"/>
      <c r="QIO1641" s="34"/>
      <c r="QIV1641" s="35"/>
      <c r="QIW1641" s="34"/>
      <c r="QJD1641" s="35"/>
      <c r="QJE1641" s="34"/>
      <c r="QJL1641" s="35"/>
      <c r="QJM1641" s="34"/>
      <c r="QJT1641" s="35"/>
      <c r="QJU1641" s="34"/>
      <c r="QKB1641" s="35"/>
      <c r="QKC1641" s="34"/>
      <c r="QKJ1641" s="35"/>
      <c r="QKK1641" s="34"/>
      <c r="QKR1641" s="35"/>
      <c r="QKS1641" s="34"/>
      <c r="QKZ1641" s="35"/>
      <c r="QLA1641" s="34"/>
      <c r="QLH1641" s="35"/>
      <c r="QLI1641" s="34"/>
      <c r="QLP1641" s="35"/>
      <c r="QLQ1641" s="34"/>
      <c r="QLX1641" s="35"/>
      <c r="QLY1641" s="34"/>
      <c r="QMF1641" s="35"/>
      <c r="QMG1641" s="34"/>
      <c r="QMN1641" s="35"/>
      <c r="QMO1641" s="34"/>
      <c r="QMV1641" s="35"/>
      <c r="QMW1641" s="34"/>
      <c r="QND1641" s="35"/>
      <c r="QNE1641" s="34"/>
      <c r="QNL1641" s="35"/>
      <c r="QNM1641" s="34"/>
      <c r="QNT1641" s="35"/>
      <c r="QNU1641" s="34"/>
      <c r="QOB1641" s="35"/>
      <c r="QOC1641" s="34"/>
      <c r="QOJ1641" s="35"/>
      <c r="QOK1641" s="34"/>
      <c r="QOR1641" s="35"/>
      <c r="QOS1641" s="34"/>
      <c r="QOZ1641" s="35"/>
      <c r="QPA1641" s="34"/>
      <c r="QPH1641" s="35"/>
      <c r="QPI1641" s="34"/>
      <c r="QPP1641" s="35"/>
      <c r="QPQ1641" s="34"/>
      <c r="QPX1641" s="35"/>
      <c r="QPY1641" s="34"/>
      <c r="QQF1641" s="35"/>
      <c r="QQG1641" s="34"/>
      <c r="QQN1641" s="35"/>
      <c r="QQO1641" s="34"/>
      <c r="QQV1641" s="35"/>
      <c r="QQW1641" s="34"/>
      <c r="QRD1641" s="35"/>
      <c r="QRE1641" s="34"/>
      <c r="QRL1641" s="35"/>
      <c r="QRM1641" s="34"/>
      <c r="QRT1641" s="35"/>
      <c r="QRU1641" s="34"/>
      <c r="QSB1641" s="35"/>
      <c r="QSC1641" s="34"/>
      <c r="QSJ1641" s="35"/>
      <c r="QSK1641" s="34"/>
      <c r="QSR1641" s="35"/>
      <c r="QSS1641" s="34"/>
      <c r="QSZ1641" s="35"/>
      <c r="QTA1641" s="34"/>
      <c r="QTH1641" s="35"/>
      <c r="QTI1641" s="34"/>
      <c r="QTP1641" s="35"/>
      <c r="QTQ1641" s="34"/>
      <c r="QTX1641" s="35"/>
      <c r="QTY1641" s="34"/>
      <c r="QUF1641" s="35"/>
      <c r="QUG1641" s="34"/>
      <c r="QUN1641" s="35"/>
      <c r="QUO1641" s="34"/>
      <c r="QUV1641" s="35"/>
      <c r="QUW1641" s="34"/>
      <c r="QVD1641" s="35"/>
      <c r="QVE1641" s="34"/>
      <c r="QVL1641" s="35"/>
      <c r="QVM1641" s="34"/>
      <c r="QVT1641" s="35"/>
      <c r="QVU1641" s="34"/>
      <c r="QWB1641" s="35"/>
      <c r="QWC1641" s="34"/>
      <c r="QWJ1641" s="35"/>
      <c r="QWK1641" s="34"/>
      <c r="QWR1641" s="35"/>
      <c r="QWS1641" s="34"/>
      <c r="QWZ1641" s="35"/>
      <c r="QXA1641" s="34"/>
      <c r="QXH1641" s="35"/>
      <c r="QXI1641" s="34"/>
      <c r="QXP1641" s="35"/>
      <c r="QXQ1641" s="34"/>
      <c r="QXX1641" s="35"/>
      <c r="QXY1641" s="34"/>
      <c r="QYF1641" s="35"/>
      <c r="QYG1641" s="34"/>
      <c r="QYN1641" s="35"/>
      <c r="QYO1641" s="34"/>
      <c r="QYV1641" s="35"/>
      <c r="QYW1641" s="34"/>
      <c r="QZD1641" s="35"/>
      <c r="QZE1641" s="34"/>
      <c r="QZL1641" s="35"/>
      <c r="QZM1641" s="34"/>
      <c r="QZT1641" s="35"/>
      <c r="QZU1641" s="34"/>
      <c r="RAB1641" s="35"/>
      <c r="RAC1641" s="34"/>
      <c r="RAJ1641" s="35"/>
      <c r="RAK1641" s="34"/>
      <c r="RAR1641" s="35"/>
      <c r="RAS1641" s="34"/>
      <c r="RAZ1641" s="35"/>
      <c r="RBA1641" s="34"/>
      <c r="RBH1641" s="35"/>
      <c r="RBI1641" s="34"/>
      <c r="RBP1641" s="35"/>
      <c r="RBQ1641" s="34"/>
      <c r="RBX1641" s="35"/>
      <c r="RBY1641" s="34"/>
      <c r="RCF1641" s="35"/>
      <c r="RCG1641" s="34"/>
      <c r="RCN1641" s="35"/>
      <c r="RCO1641" s="34"/>
      <c r="RCV1641" s="35"/>
      <c r="RCW1641" s="34"/>
      <c r="RDD1641" s="35"/>
      <c r="RDE1641" s="34"/>
      <c r="RDL1641" s="35"/>
      <c r="RDM1641" s="34"/>
      <c r="RDT1641" s="35"/>
      <c r="RDU1641" s="34"/>
      <c r="REB1641" s="35"/>
      <c r="REC1641" s="34"/>
      <c r="REJ1641" s="35"/>
      <c r="REK1641" s="34"/>
      <c r="RER1641" s="35"/>
      <c r="RES1641" s="34"/>
      <c r="REZ1641" s="35"/>
      <c r="RFA1641" s="34"/>
      <c r="RFH1641" s="35"/>
      <c r="RFI1641" s="34"/>
      <c r="RFP1641" s="35"/>
      <c r="RFQ1641" s="34"/>
      <c r="RFX1641" s="35"/>
      <c r="RFY1641" s="34"/>
      <c r="RGF1641" s="35"/>
      <c r="RGG1641" s="34"/>
      <c r="RGN1641" s="35"/>
      <c r="RGO1641" s="34"/>
      <c r="RGV1641" s="35"/>
      <c r="RGW1641" s="34"/>
      <c r="RHD1641" s="35"/>
      <c r="RHE1641" s="34"/>
      <c r="RHL1641" s="35"/>
      <c r="RHM1641" s="34"/>
      <c r="RHT1641" s="35"/>
      <c r="RHU1641" s="34"/>
      <c r="RIB1641" s="35"/>
      <c r="RIC1641" s="34"/>
      <c r="RIJ1641" s="35"/>
      <c r="RIK1641" s="34"/>
      <c r="RIR1641" s="35"/>
      <c r="RIS1641" s="34"/>
      <c r="RIZ1641" s="35"/>
      <c r="RJA1641" s="34"/>
      <c r="RJH1641" s="35"/>
      <c r="RJI1641" s="34"/>
      <c r="RJP1641" s="35"/>
      <c r="RJQ1641" s="34"/>
      <c r="RJX1641" s="35"/>
      <c r="RJY1641" s="34"/>
      <c r="RKF1641" s="35"/>
      <c r="RKG1641" s="34"/>
      <c r="RKN1641" s="35"/>
      <c r="RKO1641" s="34"/>
      <c r="RKV1641" s="35"/>
      <c r="RKW1641" s="34"/>
      <c r="RLD1641" s="35"/>
      <c r="RLE1641" s="34"/>
      <c r="RLL1641" s="35"/>
      <c r="RLM1641" s="34"/>
      <c r="RLT1641" s="35"/>
      <c r="RLU1641" s="34"/>
      <c r="RMB1641" s="35"/>
      <c r="RMC1641" s="34"/>
      <c r="RMJ1641" s="35"/>
      <c r="RMK1641" s="34"/>
      <c r="RMR1641" s="35"/>
      <c r="RMS1641" s="34"/>
      <c r="RMZ1641" s="35"/>
      <c r="RNA1641" s="34"/>
      <c r="RNH1641" s="35"/>
      <c r="RNI1641" s="34"/>
      <c r="RNP1641" s="35"/>
      <c r="RNQ1641" s="34"/>
      <c r="RNX1641" s="35"/>
      <c r="RNY1641" s="34"/>
      <c r="ROF1641" s="35"/>
      <c r="ROG1641" s="34"/>
      <c r="RON1641" s="35"/>
      <c r="ROO1641" s="34"/>
      <c r="ROV1641" s="35"/>
      <c r="ROW1641" s="34"/>
      <c r="RPD1641" s="35"/>
      <c r="RPE1641" s="34"/>
      <c r="RPL1641" s="35"/>
      <c r="RPM1641" s="34"/>
      <c r="RPT1641" s="35"/>
      <c r="RPU1641" s="34"/>
      <c r="RQB1641" s="35"/>
      <c r="RQC1641" s="34"/>
      <c r="RQJ1641" s="35"/>
      <c r="RQK1641" s="34"/>
      <c r="RQR1641" s="35"/>
      <c r="RQS1641" s="34"/>
      <c r="RQZ1641" s="35"/>
      <c r="RRA1641" s="34"/>
      <c r="RRH1641" s="35"/>
      <c r="RRI1641" s="34"/>
      <c r="RRP1641" s="35"/>
      <c r="RRQ1641" s="34"/>
      <c r="RRX1641" s="35"/>
      <c r="RRY1641" s="34"/>
      <c r="RSF1641" s="35"/>
      <c r="RSG1641" s="34"/>
      <c r="RSN1641" s="35"/>
      <c r="RSO1641" s="34"/>
      <c r="RSV1641" s="35"/>
      <c r="RSW1641" s="34"/>
      <c r="RTD1641" s="35"/>
      <c r="RTE1641" s="34"/>
      <c r="RTL1641" s="35"/>
      <c r="RTM1641" s="34"/>
      <c r="RTT1641" s="35"/>
      <c r="RTU1641" s="34"/>
      <c r="RUB1641" s="35"/>
      <c r="RUC1641" s="34"/>
      <c r="RUJ1641" s="35"/>
      <c r="RUK1641" s="34"/>
      <c r="RUR1641" s="35"/>
      <c r="RUS1641" s="34"/>
      <c r="RUZ1641" s="35"/>
      <c r="RVA1641" s="34"/>
      <c r="RVH1641" s="35"/>
      <c r="RVI1641" s="34"/>
      <c r="RVP1641" s="35"/>
      <c r="RVQ1641" s="34"/>
      <c r="RVX1641" s="35"/>
      <c r="RVY1641" s="34"/>
      <c r="RWF1641" s="35"/>
      <c r="RWG1641" s="34"/>
      <c r="RWN1641" s="35"/>
      <c r="RWO1641" s="34"/>
      <c r="RWV1641" s="35"/>
      <c r="RWW1641" s="34"/>
      <c r="RXD1641" s="35"/>
      <c r="RXE1641" s="34"/>
      <c r="RXL1641" s="35"/>
      <c r="RXM1641" s="34"/>
      <c r="RXT1641" s="35"/>
      <c r="RXU1641" s="34"/>
      <c r="RYB1641" s="35"/>
      <c r="RYC1641" s="34"/>
      <c r="RYJ1641" s="35"/>
      <c r="RYK1641" s="34"/>
      <c r="RYR1641" s="35"/>
      <c r="RYS1641" s="34"/>
      <c r="RYZ1641" s="35"/>
      <c r="RZA1641" s="34"/>
      <c r="RZH1641" s="35"/>
      <c r="RZI1641" s="34"/>
      <c r="RZP1641" s="35"/>
      <c r="RZQ1641" s="34"/>
      <c r="RZX1641" s="35"/>
      <c r="RZY1641" s="34"/>
      <c r="SAF1641" s="35"/>
      <c r="SAG1641" s="34"/>
      <c r="SAN1641" s="35"/>
      <c r="SAO1641" s="34"/>
      <c r="SAV1641" s="35"/>
      <c r="SAW1641" s="34"/>
      <c r="SBD1641" s="35"/>
      <c r="SBE1641" s="34"/>
      <c r="SBL1641" s="35"/>
      <c r="SBM1641" s="34"/>
      <c r="SBT1641" s="35"/>
      <c r="SBU1641" s="34"/>
      <c r="SCB1641" s="35"/>
      <c r="SCC1641" s="34"/>
      <c r="SCJ1641" s="35"/>
      <c r="SCK1641" s="34"/>
      <c r="SCR1641" s="35"/>
      <c r="SCS1641" s="34"/>
      <c r="SCZ1641" s="35"/>
      <c r="SDA1641" s="34"/>
      <c r="SDH1641" s="35"/>
      <c r="SDI1641" s="34"/>
      <c r="SDP1641" s="35"/>
      <c r="SDQ1641" s="34"/>
      <c r="SDX1641" s="35"/>
      <c r="SDY1641" s="34"/>
      <c r="SEF1641" s="35"/>
      <c r="SEG1641" s="34"/>
      <c r="SEN1641" s="35"/>
      <c r="SEO1641" s="34"/>
      <c r="SEV1641" s="35"/>
      <c r="SEW1641" s="34"/>
      <c r="SFD1641" s="35"/>
      <c r="SFE1641" s="34"/>
      <c r="SFL1641" s="35"/>
      <c r="SFM1641" s="34"/>
      <c r="SFT1641" s="35"/>
      <c r="SFU1641" s="34"/>
      <c r="SGB1641" s="35"/>
      <c r="SGC1641" s="34"/>
      <c r="SGJ1641" s="35"/>
      <c r="SGK1641" s="34"/>
      <c r="SGR1641" s="35"/>
      <c r="SGS1641" s="34"/>
      <c r="SGZ1641" s="35"/>
      <c r="SHA1641" s="34"/>
      <c r="SHH1641" s="35"/>
      <c r="SHI1641" s="34"/>
      <c r="SHP1641" s="35"/>
      <c r="SHQ1641" s="34"/>
      <c r="SHX1641" s="35"/>
      <c r="SHY1641" s="34"/>
      <c r="SIF1641" s="35"/>
      <c r="SIG1641" s="34"/>
      <c r="SIN1641" s="35"/>
      <c r="SIO1641" s="34"/>
      <c r="SIV1641" s="35"/>
      <c r="SIW1641" s="34"/>
      <c r="SJD1641" s="35"/>
      <c r="SJE1641" s="34"/>
      <c r="SJL1641" s="35"/>
      <c r="SJM1641" s="34"/>
      <c r="SJT1641" s="35"/>
      <c r="SJU1641" s="34"/>
      <c r="SKB1641" s="35"/>
      <c r="SKC1641" s="34"/>
      <c r="SKJ1641" s="35"/>
      <c r="SKK1641" s="34"/>
      <c r="SKR1641" s="35"/>
      <c r="SKS1641" s="34"/>
      <c r="SKZ1641" s="35"/>
      <c r="SLA1641" s="34"/>
      <c r="SLH1641" s="35"/>
      <c r="SLI1641" s="34"/>
      <c r="SLP1641" s="35"/>
      <c r="SLQ1641" s="34"/>
      <c r="SLX1641" s="35"/>
      <c r="SLY1641" s="34"/>
      <c r="SMF1641" s="35"/>
      <c r="SMG1641" s="34"/>
      <c r="SMN1641" s="35"/>
      <c r="SMO1641" s="34"/>
      <c r="SMV1641" s="35"/>
      <c r="SMW1641" s="34"/>
      <c r="SND1641" s="35"/>
      <c r="SNE1641" s="34"/>
      <c r="SNL1641" s="35"/>
      <c r="SNM1641" s="34"/>
      <c r="SNT1641" s="35"/>
      <c r="SNU1641" s="34"/>
      <c r="SOB1641" s="35"/>
      <c r="SOC1641" s="34"/>
      <c r="SOJ1641" s="35"/>
      <c r="SOK1641" s="34"/>
      <c r="SOR1641" s="35"/>
      <c r="SOS1641" s="34"/>
      <c r="SOZ1641" s="35"/>
      <c r="SPA1641" s="34"/>
      <c r="SPH1641" s="35"/>
      <c r="SPI1641" s="34"/>
      <c r="SPP1641" s="35"/>
      <c r="SPQ1641" s="34"/>
      <c r="SPX1641" s="35"/>
      <c r="SPY1641" s="34"/>
      <c r="SQF1641" s="35"/>
      <c r="SQG1641" s="34"/>
      <c r="SQN1641" s="35"/>
      <c r="SQO1641" s="34"/>
      <c r="SQV1641" s="35"/>
      <c r="SQW1641" s="34"/>
      <c r="SRD1641" s="35"/>
      <c r="SRE1641" s="34"/>
      <c r="SRL1641" s="35"/>
      <c r="SRM1641" s="34"/>
      <c r="SRT1641" s="35"/>
      <c r="SRU1641" s="34"/>
      <c r="SSB1641" s="35"/>
      <c r="SSC1641" s="34"/>
      <c r="SSJ1641" s="35"/>
      <c r="SSK1641" s="34"/>
      <c r="SSR1641" s="35"/>
      <c r="SSS1641" s="34"/>
      <c r="SSZ1641" s="35"/>
      <c r="STA1641" s="34"/>
      <c r="STH1641" s="35"/>
      <c r="STI1641" s="34"/>
      <c r="STP1641" s="35"/>
      <c r="STQ1641" s="34"/>
      <c r="STX1641" s="35"/>
      <c r="STY1641" s="34"/>
      <c r="SUF1641" s="35"/>
      <c r="SUG1641" s="34"/>
      <c r="SUN1641" s="35"/>
      <c r="SUO1641" s="34"/>
      <c r="SUV1641" s="35"/>
      <c r="SUW1641" s="34"/>
      <c r="SVD1641" s="35"/>
      <c r="SVE1641" s="34"/>
      <c r="SVL1641" s="35"/>
      <c r="SVM1641" s="34"/>
      <c r="SVT1641" s="35"/>
      <c r="SVU1641" s="34"/>
      <c r="SWB1641" s="35"/>
      <c r="SWC1641" s="34"/>
      <c r="SWJ1641" s="35"/>
      <c r="SWK1641" s="34"/>
      <c r="SWR1641" s="35"/>
      <c r="SWS1641" s="34"/>
      <c r="SWZ1641" s="35"/>
      <c r="SXA1641" s="34"/>
      <c r="SXH1641" s="35"/>
      <c r="SXI1641" s="34"/>
      <c r="SXP1641" s="35"/>
      <c r="SXQ1641" s="34"/>
      <c r="SXX1641" s="35"/>
      <c r="SXY1641" s="34"/>
      <c r="SYF1641" s="35"/>
      <c r="SYG1641" s="34"/>
      <c r="SYN1641" s="35"/>
      <c r="SYO1641" s="34"/>
      <c r="SYV1641" s="35"/>
      <c r="SYW1641" s="34"/>
      <c r="SZD1641" s="35"/>
      <c r="SZE1641" s="34"/>
      <c r="SZL1641" s="35"/>
      <c r="SZM1641" s="34"/>
      <c r="SZT1641" s="35"/>
      <c r="SZU1641" s="34"/>
      <c r="TAB1641" s="35"/>
      <c r="TAC1641" s="34"/>
      <c r="TAJ1641" s="35"/>
      <c r="TAK1641" s="34"/>
      <c r="TAR1641" s="35"/>
      <c r="TAS1641" s="34"/>
      <c r="TAZ1641" s="35"/>
      <c r="TBA1641" s="34"/>
      <c r="TBH1641" s="35"/>
      <c r="TBI1641" s="34"/>
      <c r="TBP1641" s="35"/>
      <c r="TBQ1641" s="34"/>
      <c r="TBX1641" s="35"/>
      <c r="TBY1641" s="34"/>
      <c r="TCF1641" s="35"/>
      <c r="TCG1641" s="34"/>
      <c r="TCN1641" s="35"/>
      <c r="TCO1641" s="34"/>
      <c r="TCV1641" s="35"/>
      <c r="TCW1641" s="34"/>
      <c r="TDD1641" s="35"/>
      <c r="TDE1641" s="34"/>
      <c r="TDL1641" s="35"/>
      <c r="TDM1641" s="34"/>
      <c r="TDT1641" s="35"/>
      <c r="TDU1641" s="34"/>
      <c r="TEB1641" s="35"/>
      <c r="TEC1641" s="34"/>
      <c r="TEJ1641" s="35"/>
      <c r="TEK1641" s="34"/>
      <c r="TER1641" s="35"/>
      <c r="TES1641" s="34"/>
      <c r="TEZ1641" s="35"/>
      <c r="TFA1641" s="34"/>
      <c r="TFH1641" s="35"/>
      <c r="TFI1641" s="34"/>
      <c r="TFP1641" s="35"/>
      <c r="TFQ1641" s="34"/>
      <c r="TFX1641" s="35"/>
      <c r="TFY1641" s="34"/>
      <c r="TGF1641" s="35"/>
      <c r="TGG1641" s="34"/>
      <c r="TGN1641" s="35"/>
      <c r="TGO1641" s="34"/>
      <c r="TGV1641" s="35"/>
      <c r="TGW1641" s="34"/>
      <c r="THD1641" s="35"/>
      <c r="THE1641" s="34"/>
      <c r="THL1641" s="35"/>
      <c r="THM1641" s="34"/>
      <c r="THT1641" s="35"/>
      <c r="THU1641" s="34"/>
      <c r="TIB1641" s="35"/>
      <c r="TIC1641" s="34"/>
      <c r="TIJ1641" s="35"/>
      <c r="TIK1641" s="34"/>
      <c r="TIR1641" s="35"/>
      <c r="TIS1641" s="34"/>
      <c r="TIZ1641" s="35"/>
      <c r="TJA1641" s="34"/>
      <c r="TJH1641" s="35"/>
      <c r="TJI1641" s="34"/>
      <c r="TJP1641" s="35"/>
      <c r="TJQ1641" s="34"/>
      <c r="TJX1641" s="35"/>
      <c r="TJY1641" s="34"/>
      <c r="TKF1641" s="35"/>
      <c r="TKG1641" s="34"/>
      <c r="TKN1641" s="35"/>
      <c r="TKO1641" s="34"/>
      <c r="TKV1641" s="35"/>
      <c r="TKW1641" s="34"/>
      <c r="TLD1641" s="35"/>
      <c r="TLE1641" s="34"/>
      <c r="TLL1641" s="35"/>
      <c r="TLM1641" s="34"/>
      <c r="TLT1641" s="35"/>
      <c r="TLU1641" s="34"/>
      <c r="TMB1641" s="35"/>
      <c r="TMC1641" s="34"/>
      <c r="TMJ1641" s="35"/>
      <c r="TMK1641" s="34"/>
      <c r="TMR1641" s="35"/>
      <c r="TMS1641" s="34"/>
      <c r="TMZ1641" s="35"/>
      <c r="TNA1641" s="34"/>
      <c r="TNH1641" s="35"/>
      <c r="TNI1641" s="34"/>
      <c r="TNP1641" s="35"/>
      <c r="TNQ1641" s="34"/>
      <c r="TNX1641" s="35"/>
      <c r="TNY1641" s="34"/>
      <c r="TOF1641" s="35"/>
      <c r="TOG1641" s="34"/>
      <c r="TON1641" s="35"/>
      <c r="TOO1641" s="34"/>
      <c r="TOV1641" s="35"/>
      <c r="TOW1641" s="34"/>
      <c r="TPD1641" s="35"/>
      <c r="TPE1641" s="34"/>
      <c r="TPL1641" s="35"/>
      <c r="TPM1641" s="34"/>
      <c r="TPT1641" s="35"/>
      <c r="TPU1641" s="34"/>
      <c r="TQB1641" s="35"/>
      <c r="TQC1641" s="34"/>
      <c r="TQJ1641" s="35"/>
      <c r="TQK1641" s="34"/>
      <c r="TQR1641" s="35"/>
      <c r="TQS1641" s="34"/>
      <c r="TQZ1641" s="35"/>
      <c r="TRA1641" s="34"/>
      <c r="TRH1641" s="35"/>
      <c r="TRI1641" s="34"/>
      <c r="TRP1641" s="35"/>
      <c r="TRQ1641" s="34"/>
      <c r="TRX1641" s="35"/>
      <c r="TRY1641" s="34"/>
      <c r="TSF1641" s="35"/>
      <c r="TSG1641" s="34"/>
      <c r="TSN1641" s="35"/>
      <c r="TSO1641" s="34"/>
      <c r="TSV1641" s="35"/>
      <c r="TSW1641" s="34"/>
      <c r="TTD1641" s="35"/>
      <c r="TTE1641" s="34"/>
      <c r="TTL1641" s="35"/>
      <c r="TTM1641" s="34"/>
      <c r="TTT1641" s="35"/>
      <c r="TTU1641" s="34"/>
      <c r="TUB1641" s="35"/>
      <c r="TUC1641" s="34"/>
      <c r="TUJ1641" s="35"/>
      <c r="TUK1641" s="34"/>
      <c r="TUR1641" s="35"/>
      <c r="TUS1641" s="34"/>
      <c r="TUZ1641" s="35"/>
      <c r="TVA1641" s="34"/>
      <c r="TVH1641" s="35"/>
      <c r="TVI1641" s="34"/>
      <c r="TVP1641" s="35"/>
      <c r="TVQ1641" s="34"/>
      <c r="TVX1641" s="35"/>
      <c r="TVY1641" s="34"/>
      <c r="TWF1641" s="35"/>
      <c r="TWG1641" s="34"/>
      <c r="TWN1641" s="35"/>
      <c r="TWO1641" s="34"/>
      <c r="TWV1641" s="35"/>
      <c r="TWW1641" s="34"/>
      <c r="TXD1641" s="35"/>
      <c r="TXE1641" s="34"/>
      <c r="TXL1641" s="35"/>
      <c r="TXM1641" s="34"/>
      <c r="TXT1641" s="35"/>
      <c r="TXU1641" s="34"/>
      <c r="TYB1641" s="35"/>
      <c r="TYC1641" s="34"/>
      <c r="TYJ1641" s="35"/>
      <c r="TYK1641" s="34"/>
      <c r="TYR1641" s="35"/>
      <c r="TYS1641" s="34"/>
      <c r="TYZ1641" s="35"/>
      <c r="TZA1641" s="34"/>
      <c r="TZH1641" s="35"/>
      <c r="TZI1641" s="34"/>
      <c r="TZP1641" s="35"/>
      <c r="TZQ1641" s="34"/>
      <c r="TZX1641" s="35"/>
      <c r="TZY1641" s="34"/>
      <c r="UAF1641" s="35"/>
      <c r="UAG1641" s="34"/>
      <c r="UAN1641" s="35"/>
      <c r="UAO1641" s="34"/>
      <c r="UAV1641" s="35"/>
      <c r="UAW1641" s="34"/>
      <c r="UBD1641" s="35"/>
      <c r="UBE1641" s="34"/>
      <c r="UBL1641" s="35"/>
      <c r="UBM1641" s="34"/>
      <c r="UBT1641" s="35"/>
      <c r="UBU1641" s="34"/>
      <c r="UCB1641" s="35"/>
      <c r="UCC1641" s="34"/>
      <c r="UCJ1641" s="35"/>
      <c r="UCK1641" s="34"/>
      <c r="UCR1641" s="35"/>
      <c r="UCS1641" s="34"/>
      <c r="UCZ1641" s="35"/>
      <c r="UDA1641" s="34"/>
      <c r="UDH1641" s="35"/>
      <c r="UDI1641" s="34"/>
      <c r="UDP1641" s="35"/>
      <c r="UDQ1641" s="34"/>
      <c r="UDX1641" s="35"/>
      <c r="UDY1641" s="34"/>
      <c r="UEF1641" s="35"/>
      <c r="UEG1641" s="34"/>
      <c r="UEN1641" s="35"/>
      <c r="UEO1641" s="34"/>
      <c r="UEV1641" s="35"/>
      <c r="UEW1641" s="34"/>
      <c r="UFD1641" s="35"/>
      <c r="UFE1641" s="34"/>
      <c r="UFL1641" s="35"/>
      <c r="UFM1641" s="34"/>
      <c r="UFT1641" s="35"/>
      <c r="UFU1641" s="34"/>
      <c r="UGB1641" s="35"/>
      <c r="UGC1641" s="34"/>
      <c r="UGJ1641" s="35"/>
      <c r="UGK1641" s="34"/>
      <c r="UGR1641" s="35"/>
      <c r="UGS1641" s="34"/>
      <c r="UGZ1641" s="35"/>
      <c r="UHA1641" s="34"/>
      <c r="UHH1641" s="35"/>
      <c r="UHI1641" s="34"/>
      <c r="UHP1641" s="35"/>
      <c r="UHQ1641" s="34"/>
      <c r="UHX1641" s="35"/>
      <c r="UHY1641" s="34"/>
      <c r="UIF1641" s="35"/>
      <c r="UIG1641" s="34"/>
      <c r="UIN1641" s="35"/>
      <c r="UIO1641" s="34"/>
      <c r="UIV1641" s="35"/>
      <c r="UIW1641" s="34"/>
      <c r="UJD1641" s="35"/>
      <c r="UJE1641" s="34"/>
      <c r="UJL1641" s="35"/>
      <c r="UJM1641" s="34"/>
      <c r="UJT1641" s="35"/>
      <c r="UJU1641" s="34"/>
      <c r="UKB1641" s="35"/>
      <c r="UKC1641" s="34"/>
      <c r="UKJ1641" s="35"/>
      <c r="UKK1641" s="34"/>
      <c r="UKR1641" s="35"/>
      <c r="UKS1641" s="34"/>
      <c r="UKZ1641" s="35"/>
      <c r="ULA1641" s="34"/>
      <c r="ULH1641" s="35"/>
      <c r="ULI1641" s="34"/>
      <c r="ULP1641" s="35"/>
      <c r="ULQ1641" s="34"/>
      <c r="ULX1641" s="35"/>
      <c r="ULY1641" s="34"/>
      <c r="UMF1641" s="35"/>
      <c r="UMG1641" s="34"/>
      <c r="UMN1641" s="35"/>
      <c r="UMO1641" s="34"/>
      <c r="UMV1641" s="35"/>
      <c r="UMW1641" s="34"/>
      <c r="UND1641" s="35"/>
      <c r="UNE1641" s="34"/>
      <c r="UNL1641" s="35"/>
      <c r="UNM1641" s="34"/>
      <c r="UNT1641" s="35"/>
      <c r="UNU1641" s="34"/>
      <c r="UOB1641" s="35"/>
      <c r="UOC1641" s="34"/>
      <c r="UOJ1641" s="35"/>
      <c r="UOK1641" s="34"/>
      <c r="UOR1641" s="35"/>
      <c r="UOS1641" s="34"/>
      <c r="UOZ1641" s="35"/>
      <c r="UPA1641" s="34"/>
      <c r="UPH1641" s="35"/>
      <c r="UPI1641" s="34"/>
      <c r="UPP1641" s="35"/>
      <c r="UPQ1641" s="34"/>
      <c r="UPX1641" s="35"/>
      <c r="UPY1641" s="34"/>
      <c r="UQF1641" s="35"/>
      <c r="UQG1641" s="34"/>
      <c r="UQN1641" s="35"/>
      <c r="UQO1641" s="34"/>
      <c r="UQV1641" s="35"/>
      <c r="UQW1641" s="34"/>
      <c r="URD1641" s="35"/>
      <c r="URE1641" s="34"/>
      <c r="URL1641" s="35"/>
      <c r="URM1641" s="34"/>
      <c r="URT1641" s="35"/>
      <c r="URU1641" s="34"/>
      <c r="USB1641" s="35"/>
      <c r="USC1641" s="34"/>
      <c r="USJ1641" s="35"/>
      <c r="USK1641" s="34"/>
      <c r="USR1641" s="35"/>
      <c r="USS1641" s="34"/>
      <c r="USZ1641" s="35"/>
      <c r="UTA1641" s="34"/>
      <c r="UTH1641" s="35"/>
      <c r="UTI1641" s="34"/>
      <c r="UTP1641" s="35"/>
      <c r="UTQ1641" s="34"/>
      <c r="UTX1641" s="35"/>
      <c r="UTY1641" s="34"/>
      <c r="UUF1641" s="35"/>
      <c r="UUG1641" s="34"/>
      <c r="UUN1641" s="35"/>
      <c r="UUO1641" s="34"/>
      <c r="UUV1641" s="35"/>
      <c r="UUW1641" s="34"/>
      <c r="UVD1641" s="35"/>
      <c r="UVE1641" s="34"/>
      <c r="UVL1641" s="35"/>
      <c r="UVM1641" s="34"/>
      <c r="UVT1641" s="35"/>
      <c r="UVU1641" s="34"/>
      <c r="UWB1641" s="35"/>
      <c r="UWC1641" s="34"/>
      <c r="UWJ1641" s="35"/>
      <c r="UWK1641" s="34"/>
      <c r="UWR1641" s="35"/>
      <c r="UWS1641" s="34"/>
      <c r="UWZ1641" s="35"/>
      <c r="UXA1641" s="34"/>
      <c r="UXH1641" s="35"/>
      <c r="UXI1641" s="34"/>
      <c r="UXP1641" s="35"/>
      <c r="UXQ1641" s="34"/>
      <c r="UXX1641" s="35"/>
      <c r="UXY1641" s="34"/>
      <c r="UYF1641" s="35"/>
      <c r="UYG1641" s="34"/>
      <c r="UYN1641" s="35"/>
      <c r="UYO1641" s="34"/>
      <c r="UYV1641" s="35"/>
      <c r="UYW1641" s="34"/>
      <c r="UZD1641" s="35"/>
      <c r="UZE1641" s="34"/>
      <c r="UZL1641" s="35"/>
      <c r="UZM1641" s="34"/>
      <c r="UZT1641" s="35"/>
      <c r="UZU1641" s="34"/>
      <c r="VAB1641" s="35"/>
      <c r="VAC1641" s="34"/>
      <c r="VAJ1641" s="35"/>
      <c r="VAK1641" s="34"/>
      <c r="VAR1641" s="35"/>
      <c r="VAS1641" s="34"/>
      <c r="VAZ1641" s="35"/>
      <c r="VBA1641" s="34"/>
      <c r="VBH1641" s="35"/>
      <c r="VBI1641" s="34"/>
      <c r="VBP1641" s="35"/>
      <c r="VBQ1641" s="34"/>
      <c r="VBX1641" s="35"/>
      <c r="VBY1641" s="34"/>
      <c r="VCF1641" s="35"/>
      <c r="VCG1641" s="34"/>
      <c r="VCN1641" s="35"/>
      <c r="VCO1641" s="34"/>
      <c r="VCV1641" s="35"/>
      <c r="VCW1641" s="34"/>
      <c r="VDD1641" s="35"/>
      <c r="VDE1641" s="34"/>
      <c r="VDL1641" s="35"/>
      <c r="VDM1641" s="34"/>
      <c r="VDT1641" s="35"/>
      <c r="VDU1641" s="34"/>
      <c r="VEB1641" s="35"/>
      <c r="VEC1641" s="34"/>
      <c r="VEJ1641" s="35"/>
      <c r="VEK1641" s="34"/>
      <c r="VER1641" s="35"/>
      <c r="VES1641" s="34"/>
      <c r="VEZ1641" s="35"/>
      <c r="VFA1641" s="34"/>
      <c r="VFH1641" s="35"/>
      <c r="VFI1641" s="34"/>
      <c r="VFP1641" s="35"/>
      <c r="VFQ1641" s="34"/>
      <c r="VFX1641" s="35"/>
      <c r="VFY1641" s="34"/>
      <c r="VGF1641" s="35"/>
      <c r="VGG1641" s="34"/>
      <c r="VGN1641" s="35"/>
      <c r="VGO1641" s="34"/>
      <c r="VGV1641" s="35"/>
      <c r="VGW1641" s="34"/>
      <c r="VHD1641" s="35"/>
      <c r="VHE1641" s="34"/>
      <c r="VHL1641" s="35"/>
      <c r="VHM1641" s="34"/>
      <c r="VHT1641" s="35"/>
      <c r="VHU1641" s="34"/>
      <c r="VIB1641" s="35"/>
      <c r="VIC1641" s="34"/>
      <c r="VIJ1641" s="35"/>
      <c r="VIK1641" s="34"/>
      <c r="VIR1641" s="35"/>
      <c r="VIS1641" s="34"/>
      <c r="VIZ1641" s="35"/>
      <c r="VJA1641" s="34"/>
      <c r="VJH1641" s="35"/>
      <c r="VJI1641" s="34"/>
      <c r="VJP1641" s="35"/>
      <c r="VJQ1641" s="34"/>
      <c r="VJX1641" s="35"/>
      <c r="VJY1641" s="34"/>
      <c r="VKF1641" s="35"/>
      <c r="VKG1641" s="34"/>
      <c r="VKN1641" s="35"/>
      <c r="VKO1641" s="34"/>
      <c r="VKV1641" s="35"/>
      <c r="VKW1641" s="34"/>
      <c r="VLD1641" s="35"/>
      <c r="VLE1641" s="34"/>
      <c r="VLL1641" s="35"/>
      <c r="VLM1641" s="34"/>
      <c r="VLT1641" s="35"/>
      <c r="VLU1641" s="34"/>
      <c r="VMB1641" s="35"/>
      <c r="VMC1641" s="34"/>
      <c r="VMJ1641" s="35"/>
      <c r="VMK1641" s="34"/>
      <c r="VMR1641" s="35"/>
      <c r="VMS1641" s="34"/>
      <c r="VMZ1641" s="35"/>
      <c r="VNA1641" s="34"/>
      <c r="VNH1641" s="35"/>
      <c r="VNI1641" s="34"/>
      <c r="VNP1641" s="35"/>
      <c r="VNQ1641" s="34"/>
      <c r="VNX1641" s="35"/>
      <c r="VNY1641" s="34"/>
      <c r="VOF1641" s="35"/>
      <c r="VOG1641" s="34"/>
      <c r="VON1641" s="35"/>
      <c r="VOO1641" s="34"/>
      <c r="VOV1641" s="35"/>
      <c r="VOW1641" s="34"/>
      <c r="VPD1641" s="35"/>
      <c r="VPE1641" s="34"/>
      <c r="VPL1641" s="35"/>
      <c r="VPM1641" s="34"/>
      <c r="VPT1641" s="35"/>
      <c r="VPU1641" s="34"/>
      <c r="VQB1641" s="35"/>
      <c r="VQC1641" s="34"/>
      <c r="VQJ1641" s="35"/>
      <c r="VQK1641" s="34"/>
      <c r="VQR1641" s="35"/>
      <c r="VQS1641" s="34"/>
      <c r="VQZ1641" s="35"/>
      <c r="VRA1641" s="34"/>
      <c r="VRH1641" s="35"/>
      <c r="VRI1641" s="34"/>
      <c r="VRP1641" s="35"/>
      <c r="VRQ1641" s="34"/>
      <c r="VRX1641" s="35"/>
      <c r="VRY1641" s="34"/>
      <c r="VSF1641" s="35"/>
      <c r="VSG1641" s="34"/>
      <c r="VSN1641" s="35"/>
      <c r="VSO1641" s="34"/>
      <c r="VSV1641" s="35"/>
      <c r="VSW1641" s="34"/>
      <c r="VTD1641" s="35"/>
      <c r="VTE1641" s="34"/>
      <c r="VTL1641" s="35"/>
      <c r="VTM1641" s="34"/>
      <c r="VTT1641" s="35"/>
      <c r="VTU1641" s="34"/>
      <c r="VUB1641" s="35"/>
      <c r="VUC1641" s="34"/>
      <c r="VUJ1641" s="35"/>
      <c r="VUK1641" s="34"/>
      <c r="VUR1641" s="35"/>
      <c r="VUS1641" s="34"/>
      <c r="VUZ1641" s="35"/>
      <c r="VVA1641" s="34"/>
      <c r="VVH1641" s="35"/>
      <c r="VVI1641" s="34"/>
      <c r="VVP1641" s="35"/>
      <c r="VVQ1641" s="34"/>
      <c r="VVX1641" s="35"/>
      <c r="VVY1641" s="34"/>
      <c r="VWF1641" s="35"/>
      <c r="VWG1641" s="34"/>
      <c r="VWN1641" s="35"/>
      <c r="VWO1641" s="34"/>
      <c r="VWV1641" s="35"/>
      <c r="VWW1641" s="34"/>
      <c r="VXD1641" s="35"/>
      <c r="VXE1641" s="34"/>
      <c r="VXL1641" s="35"/>
      <c r="VXM1641" s="34"/>
      <c r="VXT1641" s="35"/>
      <c r="VXU1641" s="34"/>
      <c r="VYB1641" s="35"/>
      <c r="VYC1641" s="34"/>
      <c r="VYJ1641" s="35"/>
      <c r="VYK1641" s="34"/>
      <c r="VYR1641" s="35"/>
      <c r="VYS1641" s="34"/>
      <c r="VYZ1641" s="35"/>
      <c r="VZA1641" s="34"/>
      <c r="VZH1641" s="35"/>
      <c r="VZI1641" s="34"/>
      <c r="VZP1641" s="35"/>
      <c r="VZQ1641" s="34"/>
      <c r="VZX1641" s="35"/>
      <c r="VZY1641" s="34"/>
      <c r="WAF1641" s="35"/>
      <c r="WAG1641" s="34"/>
      <c r="WAN1641" s="35"/>
      <c r="WAO1641" s="34"/>
      <c r="WAV1641" s="35"/>
      <c r="WAW1641" s="34"/>
      <c r="WBD1641" s="35"/>
      <c r="WBE1641" s="34"/>
      <c r="WBL1641" s="35"/>
      <c r="WBM1641" s="34"/>
      <c r="WBT1641" s="35"/>
      <c r="WBU1641" s="34"/>
      <c r="WCB1641" s="35"/>
      <c r="WCC1641" s="34"/>
      <c r="WCJ1641" s="35"/>
      <c r="WCK1641" s="34"/>
      <c r="WCR1641" s="35"/>
      <c r="WCS1641" s="34"/>
      <c r="WCZ1641" s="35"/>
      <c r="WDA1641" s="34"/>
      <c r="WDH1641" s="35"/>
      <c r="WDI1641" s="34"/>
      <c r="WDP1641" s="35"/>
      <c r="WDQ1641" s="34"/>
      <c r="WDX1641" s="35"/>
      <c r="WDY1641" s="34"/>
      <c r="WEF1641" s="35"/>
      <c r="WEG1641" s="34"/>
      <c r="WEN1641" s="35"/>
      <c r="WEO1641" s="34"/>
      <c r="WEV1641" s="35"/>
      <c r="WEW1641" s="34"/>
      <c r="WFD1641" s="35"/>
      <c r="WFE1641" s="34"/>
      <c r="WFL1641" s="35"/>
      <c r="WFM1641" s="34"/>
      <c r="WFT1641" s="35"/>
      <c r="WFU1641" s="34"/>
      <c r="WGB1641" s="35"/>
      <c r="WGC1641" s="34"/>
      <c r="WGJ1641" s="35"/>
      <c r="WGK1641" s="34"/>
      <c r="WGR1641" s="35"/>
      <c r="WGS1641" s="34"/>
      <c r="WGZ1641" s="35"/>
      <c r="WHA1641" s="34"/>
      <c r="WHH1641" s="35"/>
      <c r="WHI1641" s="34"/>
      <c r="WHP1641" s="35"/>
      <c r="WHQ1641" s="34"/>
      <c r="WHX1641" s="35"/>
      <c r="WHY1641" s="34"/>
      <c r="WIF1641" s="35"/>
      <c r="WIG1641" s="34"/>
      <c r="WIN1641" s="35"/>
      <c r="WIO1641" s="34"/>
      <c r="WIV1641" s="35"/>
      <c r="WIW1641" s="34"/>
      <c r="WJD1641" s="35"/>
      <c r="WJE1641" s="34"/>
      <c r="WJL1641" s="35"/>
      <c r="WJM1641" s="34"/>
      <c r="WJT1641" s="35"/>
      <c r="WJU1641" s="34"/>
      <c r="WKB1641" s="35"/>
      <c r="WKC1641" s="34"/>
      <c r="WKJ1641" s="35"/>
      <c r="WKK1641" s="34"/>
      <c r="WKR1641" s="35"/>
      <c r="WKS1641" s="34"/>
      <c r="WKZ1641" s="35"/>
      <c r="WLA1641" s="34"/>
      <c r="WLH1641" s="35"/>
      <c r="WLI1641" s="34"/>
      <c r="WLP1641" s="35"/>
      <c r="WLQ1641" s="34"/>
      <c r="WLX1641" s="35"/>
      <c r="WLY1641" s="34"/>
      <c r="WMF1641" s="35"/>
      <c r="WMG1641" s="34"/>
      <c r="WMN1641" s="35"/>
      <c r="WMO1641" s="34"/>
      <c r="WMV1641" s="35"/>
      <c r="WMW1641" s="34"/>
      <c r="WND1641" s="35"/>
      <c r="WNE1641" s="34"/>
      <c r="WNL1641" s="35"/>
      <c r="WNM1641" s="34"/>
      <c r="WNT1641" s="35"/>
      <c r="WNU1641" s="34"/>
      <c r="WOB1641" s="35"/>
      <c r="WOC1641" s="34"/>
      <c r="WOJ1641" s="35"/>
      <c r="WOK1641" s="34"/>
      <c r="WOR1641" s="35"/>
      <c r="WOS1641" s="34"/>
      <c r="WOZ1641" s="35"/>
      <c r="WPA1641" s="34"/>
      <c r="WPH1641" s="35"/>
      <c r="WPI1641" s="34"/>
      <c r="WPP1641" s="35"/>
      <c r="WPQ1641" s="34"/>
      <c r="WPX1641" s="35"/>
      <c r="WPY1641" s="34"/>
      <c r="WQF1641" s="35"/>
      <c r="WQG1641" s="34"/>
      <c r="WQN1641" s="35"/>
      <c r="WQO1641" s="34"/>
      <c r="WQV1641" s="35"/>
      <c r="WQW1641" s="34"/>
      <c r="WRD1641" s="35"/>
      <c r="WRE1641" s="34"/>
      <c r="WRL1641" s="35"/>
      <c r="WRM1641" s="34"/>
      <c r="WRT1641" s="35"/>
      <c r="WRU1641" s="34"/>
      <c r="WSB1641" s="35"/>
      <c r="WSC1641" s="34"/>
      <c r="WSJ1641" s="35"/>
      <c r="WSK1641" s="34"/>
      <c r="WSR1641" s="35"/>
      <c r="WSS1641" s="34"/>
      <c r="WSZ1641" s="35"/>
      <c r="WTA1641" s="34"/>
      <c r="WTH1641" s="35"/>
      <c r="WTI1641" s="34"/>
      <c r="WTP1641" s="35"/>
      <c r="WTQ1641" s="34"/>
      <c r="WTX1641" s="35"/>
      <c r="WTY1641" s="34"/>
      <c r="WUF1641" s="35"/>
      <c r="WUG1641" s="34"/>
      <c r="WUN1641" s="35"/>
      <c r="WUO1641" s="34"/>
      <c r="WUV1641" s="35"/>
      <c r="WUW1641" s="34"/>
      <c r="WVD1641" s="35"/>
      <c r="WVE1641" s="34"/>
      <c r="WVL1641" s="35"/>
      <c r="WVM1641" s="34"/>
      <c r="WVT1641" s="35"/>
      <c r="WVU1641" s="34"/>
      <c r="WWB1641" s="35"/>
      <c r="WWC1641" s="34"/>
      <c r="WWJ1641" s="35"/>
      <c r="WWK1641" s="34"/>
      <c r="WWR1641" s="35"/>
      <c r="WWS1641" s="34"/>
      <c r="WWZ1641" s="35"/>
      <c r="WXA1641" s="34"/>
      <c r="WXH1641" s="35"/>
      <c r="WXI1641" s="34"/>
      <c r="WXP1641" s="35"/>
      <c r="WXQ1641" s="34"/>
      <c r="WXX1641" s="35"/>
      <c r="WXY1641" s="34"/>
      <c r="WYF1641" s="35"/>
      <c r="WYG1641" s="34"/>
      <c r="WYN1641" s="35"/>
      <c r="WYO1641" s="34"/>
      <c r="WYV1641" s="35"/>
      <c r="WYW1641" s="34"/>
      <c r="WZD1641" s="35"/>
      <c r="WZE1641" s="34"/>
      <c r="WZL1641" s="35"/>
      <c r="WZM1641" s="34"/>
      <c r="WZT1641" s="35"/>
      <c r="WZU1641" s="34"/>
      <c r="XAB1641" s="35"/>
      <c r="XAC1641" s="34"/>
      <c r="XAJ1641" s="35"/>
      <c r="XAK1641" s="34"/>
      <c r="XAR1641" s="35"/>
      <c r="XAS1641" s="34"/>
      <c r="XAZ1641" s="35"/>
      <c r="XBA1641" s="34"/>
      <c r="XBH1641" s="35"/>
      <c r="XBI1641" s="34"/>
      <c r="XBP1641" s="35"/>
      <c r="XBQ1641" s="34"/>
      <c r="XBX1641" s="35"/>
      <c r="XBY1641" s="34"/>
      <c r="XCF1641" s="35"/>
      <c r="XCG1641" s="34"/>
      <c r="XCN1641" s="35"/>
      <c r="XCO1641" s="34"/>
      <c r="XCV1641" s="35"/>
      <c r="XCW1641" s="34"/>
      <c r="XDD1641" s="35"/>
      <c r="XDE1641" s="34"/>
      <c r="XDL1641" s="35"/>
      <c r="XDM1641" s="34"/>
      <c r="XDT1641" s="35"/>
      <c r="XDU1641" s="34"/>
      <c r="XEB1641" s="35"/>
      <c r="XEC1641" s="34"/>
      <c r="XEJ1641" s="35"/>
      <c r="XEK1641" s="34"/>
      <c r="XER1641" s="35"/>
      <c r="XES1641" s="34"/>
      <c r="XEZ1641" s="35"/>
      <c r="XFA1641" s="34"/>
    </row>
    <row r="1642" spans="1:1021 1028:2045 2052:3069 3076:4093 4100:5117 5124:6141 6148:7165 7172:8189 8196:9213 9220:10237 10244:11261 11268:12285 12292:13309 13316:14333 14340:15357 15364:16381" x14ac:dyDescent="0.25">
      <c r="A1642" t="s">
        <v>484</v>
      </c>
      <c r="B1642" t="s">
        <v>243</v>
      </c>
      <c r="C1642">
        <v>339</v>
      </c>
      <c r="D1642">
        <v>339</v>
      </c>
      <c r="E1642" s="35">
        <v>1</v>
      </c>
      <c r="F1642" s="34">
        <v>1.9999999999999999E-88</v>
      </c>
      <c r="G1642">
        <v>85.89</v>
      </c>
      <c r="H1642">
        <v>1161</v>
      </c>
      <c r="I1642" t="str">
        <f>HYPERLINK("https://www.ncbi.nlm.nih.gov/nucleotide/MN416312.1?report=genbank&amp;log$=nucltop&amp;blast_rank=40&amp;RID=XE6RV0D8013","MN416312.1")</f>
        <v>MN416312.1</v>
      </c>
      <c r="L1642" s="35"/>
      <c r="M1642" s="34"/>
      <c r="T1642" s="35"/>
      <c r="U1642" s="34"/>
      <c r="AB1642" s="35"/>
      <c r="AC1642" s="34"/>
      <c r="AJ1642" s="35"/>
      <c r="AK1642" s="34"/>
      <c r="AR1642" s="35"/>
      <c r="AS1642" s="34"/>
      <c r="AZ1642" s="35"/>
      <c r="BA1642" s="34"/>
      <c r="BH1642" s="35"/>
      <c r="BI1642" s="34"/>
      <c r="BP1642" s="35"/>
      <c r="BQ1642" s="34"/>
      <c r="BX1642" s="35"/>
      <c r="BY1642" s="34"/>
      <c r="CF1642" s="35"/>
      <c r="CG1642" s="34"/>
      <c r="CN1642" s="35"/>
      <c r="CO1642" s="34"/>
      <c r="CV1642" s="35"/>
      <c r="CW1642" s="34"/>
      <c r="DD1642" s="35"/>
      <c r="DE1642" s="34"/>
      <c r="DL1642" s="35"/>
      <c r="DM1642" s="34"/>
      <c r="DT1642" s="35"/>
      <c r="DU1642" s="34"/>
      <c r="EB1642" s="35"/>
      <c r="EC1642" s="34"/>
      <c r="EJ1642" s="35"/>
      <c r="EK1642" s="34"/>
      <c r="ER1642" s="35"/>
      <c r="ES1642" s="34"/>
      <c r="EZ1642" s="35"/>
      <c r="FA1642" s="34"/>
      <c r="FH1642" s="35"/>
      <c r="FI1642" s="34"/>
      <c r="FP1642" s="35"/>
      <c r="FQ1642" s="34"/>
      <c r="FX1642" s="35"/>
      <c r="FY1642" s="34"/>
      <c r="GF1642" s="35"/>
      <c r="GG1642" s="34"/>
      <c r="GN1642" s="35"/>
      <c r="GO1642" s="34"/>
      <c r="GV1642" s="35"/>
      <c r="GW1642" s="34"/>
      <c r="HD1642" s="35"/>
      <c r="HE1642" s="34"/>
      <c r="HL1642" s="35"/>
      <c r="HM1642" s="34"/>
      <c r="HT1642" s="35"/>
      <c r="HU1642" s="34"/>
      <c r="IB1642" s="35"/>
      <c r="IC1642" s="34"/>
      <c r="IJ1642" s="35"/>
      <c r="IK1642" s="34"/>
      <c r="IR1642" s="35"/>
      <c r="IS1642" s="34"/>
      <c r="IZ1642" s="35"/>
      <c r="JA1642" s="34"/>
      <c r="JH1642" s="35"/>
      <c r="JI1642" s="34"/>
      <c r="JP1642" s="35"/>
      <c r="JQ1642" s="34"/>
      <c r="JX1642" s="35"/>
      <c r="JY1642" s="34"/>
      <c r="KF1642" s="35"/>
      <c r="KG1642" s="34"/>
      <c r="KN1642" s="35"/>
      <c r="KO1642" s="34"/>
      <c r="KV1642" s="35"/>
      <c r="KW1642" s="34"/>
      <c r="LD1642" s="35"/>
      <c r="LE1642" s="34"/>
      <c r="LL1642" s="35"/>
      <c r="LM1642" s="34"/>
      <c r="LT1642" s="35"/>
      <c r="LU1642" s="34"/>
      <c r="MB1642" s="35"/>
      <c r="MC1642" s="34"/>
      <c r="MJ1642" s="35"/>
      <c r="MK1642" s="34"/>
      <c r="MR1642" s="35"/>
      <c r="MS1642" s="34"/>
      <c r="MZ1642" s="35"/>
      <c r="NA1642" s="34"/>
      <c r="NH1642" s="35"/>
      <c r="NI1642" s="34"/>
      <c r="NP1642" s="35"/>
      <c r="NQ1642" s="34"/>
      <c r="NX1642" s="35"/>
      <c r="NY1642" s="34"/>
      <c r="OF1642" s="35"/>
      <c r="OG1642" s="34"/>
      <c r="ON1642" s="35"/>
      <c r="OO1642" s="34"/>
      <c r="OV1642" s="35"/>
      <c r="OW1642" s="34"/>
      <c r="PD1642" s="35"/>
      <c r="PE1642" s="34"/>
      <c r="PL1642" s="35"/>
      <c r="PM1642" s="34"/>
      <c r="PT1642" s="35"/>
      <c r="PU1642" s="34"/>
      <c r="QB1642" s="35"/>
      <c r="QC1642" s="34"/>
      <c r="QJ1642" s="35"/>
      <c r="QK1642" s="34"/>
      <c r="QR1642" s="35"/>
      <c r="QS1642" s="34"/>
      <c r="QZ1642" s="35"/>
      <c r="RA1642" s="34"/>
      <c r="RH1642" s="35"/>
      <c r="RI1642" s="34"/>
      <c r="RP1642" s="35"/>
      <c r="RQ1642" s="34"/>
      <c r="RX1642" s="35"/>
      <c r="RY1642" s="34"/>
      <c r="SF1642" s="35"/>
      <c r="SG1642" s="34"/>
      <c r="SN1642" s="35"/>
      <c r="SO1642" s="34"/>
      <c r="SV1642" s="35"/>
      <c r="SW1642" s="34"/>
      <c r="TD1642" s="35"/>
      <c r="TE1642" s="34"/>
      <c r="TL1642" s="35"/>
      <c r="TM1642" s="34"/>
      <c r="TT1642" s="35"/>
      <c r="TU1642" s="34"/>
      <c r="UB1642" s="35"/>
      <c r="UC1642" s="34"/>
      <c r="UJ1642" s="35"/>
      <c r="UK1642" s="34"/>
      <c r="UR1642" s="35"/>
      <c r="US1642" s="34"/>
      <c r="UZ1642" s="35"/>
      <c r="VA1642" s="34"/>
      <c r="VH1642" s="35"/>
      <c r="VI1642" s="34"/>
      <c r="VP1642" s="35"/>
      <c r="VQ1642" s="34"/>
      <c r="VX1642" s="35"/>
      <c r="VY1642" s="34"/>
      <c r="WF1642" s="35"/>
      <c r="WG1642" s="34"/>
      <c r="WN1642" s="35"/>
      <c r="WO1642" s="34"/>
      <c r="WV1642" s="35"/>
      <c r="WW1642" s="34"/>
      <c r="XD1642" s="35"/>
      <c r="XE1642" s="34"/>
      <c r="XL1642" s="35"/>
      <c r="XM1642" s="34"/>
      <c r="XT1642" s="35"/>
      <c r="XU1642" s="34"/>
      <c r="YB1642" s="35"/>
      <c r="YC1642" s="34"/>
      <c r="YJ1642" s="35"/>
      <c r="YK1642" s="34"/>
      <c r="YR1642" s="35"/>
      <c r="YS1642" s="34"/>
      <c r="YZ1642" s="35"/>
      <c r="ZA1642" s="34"/>
      <c r="ZH1642" s="35"/>
      <c r="ZI1642" s="34"/>
      <c r="ZP1642" s="35"/>
      <c r="ZQ1642" s="34"/>
      <c r="ZX1642" s="35"/>
      <c r="ZY1642" s="34"/>
      <c r="AAF1642" s="35"/>
      <c r="AAG1642" s="34"/>
      <c r="AAN1642" s="35"/>
      <c r="AAO1642" s="34"/>
      <c r="AAV1642" s="35"/>
      <c r="AAW1642" s="34"/>
      <c r="ABD1642" s="35"/>
      <c r="ABE1642" s="34"/>
      <c r="ABL1642" s="35"/>
      <c r="ABM1642" s="34"/>
      <c r="ABT1642" s="35"/>
      <c r="ABU1642" s="34"/>
      <c r="ACB1642" s="35"/>
      <c r="ACC1642" s="34"/>
      <c r="ACJ1642" s="35"/>
      <c r="ACK1642" s="34"/>
      <c r="ACR1642" s="35"/>
      <c r="ACS1642" s="34"/>
      <c r="ACZ1642" s="35"/>
      <c r="ADA1642" s="34"/>
      <c r="ADH1642" s="35"/>
      <c r="ADI1642" s="34"/>
      <c r="ADP1642" s="35"/>
      <c r="ADQ1642" s="34"/>
      <c r="ADX1642" s="35"/>
      <c r="ADY1642" s="34"/>
      <c r="AEF1642" s="35"/>
      <c r="AEG1642" s="34"/>
      <c r="AEN1642" s="35"/>
      <c r="AEO1642" s="34"/>
      <c r="AEV1642" s="35"/>
      <c r="AEW1642" s="34"/>
      <c r="AFD1642" s="35"/>
      <c r="AFE1642" s="34"/>
      <c r="AFL1642" s="35"/>
      <c r="AFM1642" s="34"/>
      <c r="AFT1642" s="35"/>
      <c r="AFU1642" s="34"/>
      <c r="AGB1642" s="35"/>
      <c r="AGC1642" s="34"/>
      <c r="AGJ1642" s="35"/>
      <c r="AGK1642" s="34"/>
      <c r="AGR1642" s="35"/>
      <c r="AGS1642" s="34"/>
      <c r="AGZ1642" s="35"/>
      <c r="AHA1642" s="34"/>
      <c r="AHH1642" s="35"/>
      <c r="AHI1642" s="34"/>
      <c r="AHP1642" s="35"/>
      <c r="AHQ1642" s="34"/>
      <c r="AHX1642" s="35"/>
      <c r="AHY1642" s="34"/>
      <c r="AIF1642" s="35"/>
      <c r="AIG1642" s="34"/>
      <c r="AIN1642" s="35"/>
      <c r="AIO1642" s="34"/>
      <c r="AIV1642" s="35"/>
      <c r="AIW1642" s="34"/>
      <c r="AJD1642" s="35"/>
      <c r="AJE1642" s="34"/>
      <c r="AJL1642" s="35"/>
      <c r="AJM1642" s="34"/>
      <c r="AJT1642" s="35"/>
      <c r="AJU1642" s="34"/>
      <c r="AKB1642" s="35"/>
      <c r="AKC1642" s="34"/>
      <c r="AKJ1642" s="35"/>
      <c r="AKK1642" s="34"/>
      <c r="AKR1642" s="35"/>
      <c r="AKS1642" s="34"/>
      <c r="AKZ1642" s="35"/>
      <c r="ALA1642" s="34"/>
      <c r="ALH1642" s="35"/>
      <c r="ALI1642" s="34"/>
      <c r="ALP1642" s="35"/>
      <c r="ALQ1642" s="34"/>
      <c r="ALX1642" s="35"/>
      <c r="ALY1642" s="34"/>
      <c r="AMF1642" s="35"/>
      <c r="AMG1642" s="34"/>
      <c r="AMN1642" s="35"/>
      <c r="AMO1642" s="34"/>
      <c r="AMV1642" s="35"/>
      <c r="AMW1642" s="34"/>
      <c r="AND1642" s="35"/>
      <c r="ANE1642" s="34"/>
      <c r="ANL1642" s="35"/>
      <c r="ANM1642" s="34"/>
      <c r="ANT1642" s="35"/>
      <c r="ANU1642" s="34"/>
      <c r="AOB1642" s="35"/>
      <c r="AOC1642" s="34"/>
      <c r="AOJ1642" s="35"/>
      <c r="AOK1642" s="34"/>
      <c r="AOR1642" s="35"/>
      <c r="AOS1642" s="34"/>
      <c r="AOZ1642" s="35"/>
      <c r="APA1642" s="34"/>
      <c r="APH1642" s="35"/>
      <c r="API1642" s="34"/>
      <c r="APP1642" s="35"/>
      <c r="APQ1642" s="34"/>
      <c r="APX1642" s="35"/>
      <c r="APY1642" s="34"/>
      <c r="AQF1642" s="35"/>
      <c r="AQG1642" s="34"/>
      <c r="AQN1642" s="35"/>
      <c r="AQO1642" s="34"/>
      <c r="AQV1642" s="35"/>
      <c r="AQW1642" s="34"/>
      <c r="ARD1642" s="35"/>
      <c r="ARE1642" s="34"/>
      <c r="ARL1642" s="35"/>
      <c r="ARM1642" s="34"/>
      <c r="ART1642" s="35"/>
      <c r="ARU1642" s="34"/>
      <c r="ASB1642" s="35"/>
      <c r="ASC1642" s="34"/>
      <c r="ASJ1642" s="35"/>
      <c r="ASK1642" s="34"/>
      <c r="ASR1642" s="35"/>
      <c r="ASS1642" s="34"/>
      <c r="ASZ1642" s="35"/>
      <c r="ATA1642" s="34"/>
      <c r="ATH1642" s="35"/>
      <c r="ATI1642" s="34"/>
      <c r="ATP1642" s="35"/>
      <c r="ATQ1642" s="34"/>
      <c r="ATX1642" s="35"/>
      <c r="ATY1642" s="34"/>
      <c r="AUF1642" s="35"/>
      <c r="AUG1642" s="34"/>
      <c r="AUN1642" s="35"/>
      <c r="AUO1642" s="34"/>
      <c r="AUV1642" s="35"/>
      <c r="AUW1642" s="34"/>
      <c r="AVD1642" s="35"/>
      <c r="AVE1642" s="34"/>
      <c r="AVL1642" s="35"/>
      <c r="AVM1642" s="34"/>
      <c r="AVT1642" s="35"/>
      <c r="AVU1642" s="34"/>
      <c r="AWB1642" s="35"/>
      <c r="AWC1642" s="34"/>
      <c r="AWJ1642" s="35"/>
      <c r="AWK1642" s="34"/>
      <c r="AWR1642" s="35"/>
      <c r="AWS1642" s="34"/>
      <c r="AWZ1642" s="35"/>
      <c r="AXA1642" s="34"/>
      <c r="AXH1642" s="35"/>
      <c r="AXI1642" s="34"/>
      <c r="AXP1642" s="35"/>
      <c r="AXQ1642" s="34"/>
      <c r="AXX1642" s="35"/>
      <c r="AXY1642" s="34"/>
      <c r="AYF1642" s="35"/>
      <c r="AYG1642" s="34"/>
      <c r="AYN1642" s="35"/>
      <c r="AYO1642" s="34"/>
      <c r="AYV1642" s="35"/>
      <c r="AYW1642" s="34"/>
      <c r="AZD1642" s="35"/>
      <c r="AZE1642" s="34"/>
      <c r="AZL1642" s="35"/>
      <c r="AZM1642" s="34"/>
      <c r="AZT1642" s="35"/>
      <c r="AZU1642" s="34"/>
      <c r="BAB1642" s="35"/>
      <c r="BAC1642" s="34"/>
      <c r="BAJ1642" s="35"/>
      <c r="BAK1642" s="34"/>
      <c r="BAR1642" s="35"/>
      <c r="BAS1642" s="34"/>
      <c r="BAZ1642" s="35"/>
      <c r="BBA1642" s="34"/>
      <c r="BBH1642" s="35"/>
      <c r="BBI1642" s="34"/>
      <c r="BBP1642" s="35"/>
      <c r="BBQ1642" s="34"/>
      <c r="BBX1642" s="35"/>
      <c r="BBY1642" s="34"/>
      <c r="BCF1642" s="35"/>
      <c r="BCG1642" s="34"/>
      <c r="BCN1642" s="35"/>
      <c r="BCO1642" s="34"/>
      <c r="BCV1642" s="35"/>
      <c r="BCW1642" s="34"/>
      <c r="BDD1642" s="35"/>
      <c r="BDE1642" s="34"/>
      <c r="BDL1642" s="35"/>
      <c r="BDM1642" s="34"/>
      <c r="BDT1642" s="35"/>
      <c r="BDU1642" s="34"/>
      <c r="BEB1642" s="35"/>
      <c r="BEC1642" s="34"/>
      <c r="BEJ1642" s="35"/>
      <c r="BEK1642" s="34"/>
      <c r="BER1642" s="35"/>
      <c r="BES1642" s="34"/>
      <c r="BEZ1642" s="35"/>
      <c r="BFA1642" s="34"/>
      <c r="BFH1642" s="35"/>
      <c r="BFI1642" s="34"/>
      <c r="BFP1642" s="35"/>
      <c r="BFQ1642" s="34"/>
      <c r="BFX1642" s="35"/>
      <c r="BFY1642" s="34"/>
      <c r="BGF1642" s="35"/>
      <c r="BGG1642" s="34"/>
      <c r="BGN1642" s="35"/>
      <c r="BGO1642" s="34"/>
      <c r="BGV1642" s="35"/>
      <c r="BGW1642" s="34"/>
      <c r="BHD1642" s="35"/>
      <c r="BHE1642" s="34"/>
      <c r="BHL1642" s="35"/>
      <c r="BHM1642" s="34"/>
      <c r="BHT1642" s="35"/>
      <c r="BHU1642" s="34"/>
      <c r="BIB1642" s="35"/>
      <c r="BIC1642" s="34"/>
      <c r="BIJ1642" s="35"/>
      <c r="BIK1642" s="34"/>
      <c r="BIR1642" s="35"/>
      <c r="BIS1642" s="34"/>
      <c r="BIZ1642" s="35"/>
      <c r="BJA1642" s="34"/>
      <c r="BJH1642" s="35"/>
      <c r="BJI1642" s="34"/>
      <c r="BJP1642" s="35"/>
      <c r="BJQ1642" s="34"/>
      <c r="BJX1642" s="35"/>
      <c r="BJY1642" s="34"/>
      <c r="BKF1642" s="35"/>
      <c r="BKG1642" s="34"/>
      <c r="BKN1642" s="35"/>
      <c r="BKO1642" s="34"/>
      <c r="BKV1642" s="35"/>
      <c r="BKW1642" s="34"/>
      <c r="BLD1642" s="35"/>
      <c r="BLE1642" s="34"/>
      <c r="BLL1642" s="35"/>
      <c r="BLM1642" s="34"/>
      <c r="BLT1642" s="35"/>
      <c r="BLU1642" s="34"/>
      <c r="BMB1642" s="35"/>
      <c r="BMC1642" s="34"/>
      <c r="BMJ1642" s="35"/>
      <c r="BMK1642" s="34"/>
      <c r="BMR1642" s="35"/>
      <c r="BMS1642" s="34"/>
      <c r="BMZ1642" s="35"/>
      <c r="BNA1642" s="34"/>
      <c r="BNH1642" s="35"/>
      <c r="BNI1642" s="34"/>
      <c r="BNP1642" s="35"/>
      <c r="BNQ1642" s="34"/>
      <c r="BNX1642" s="35"/>
      <c r="BNY1642" s="34"/>
      <c r="BOF1642" s="35"/>
      <c r="BOG1642" s="34"/>
      <c r="BON1642" s="35"/>
      <c r="BOO1642" s="34"/>
      <c r="BOV1642" s="35"/>
      <c r="BOW1642" s="34"/>
      <c r="BPD1642" s="35"/>
      <c r="BPE1642" s="34"/>
      <c r="BPL1642" s="35"/>
      <c r="BPM1642" s="34"/>
      <c r="BPT1642" s="35"/>
      <c r="BPU1642" s="34"/>
      <c r="BQB1642" s="35"/>
      <c r="BQC1642" s="34"/>
      <c r="BQJ1642" s="35"/>
      <c r="BQK1642" s="34"/>
      <c r="BQR1642" s="35"/>
      <c r="BQS1642" s="34"/>
      <c r="BQZ1642" s="35"/>
      <c r="BRA1642" s="34"/>
      <c r="BRH1642" s="35"/>
      <c r="BRI1642" s="34"/>
      <c r="BRP1642" s="35"/>
      <c r="BRQ1642" s="34"/>
      <c r="BRX1642" s="35"/>
      <c r="BRY1642" s="34"/>
      <c r="BSF1642" s="35"/>
      <c r="BSG1642" s="34"/>
      <c r="BSN1642" s="35"/>
      <c r="BSO1642" s="34"/>
      <c r="BSV1642" s="35"/>
      <c r="BSW1642" s="34"/>
      <c r="BTD1642" s="35"/>
      <c r="BTE1642" s="34"/>
      <c r="BTL1642" s="35"/>
      <c r="BTM1642" s="34"/>
      <c r="BTT1642" s="35"/>
      <c r="BTU1642" s="34"/>
      <c r="BUB1642" s="35"/>
      <c r="BUC1642" s="34"/>
      <c r="BUJ1642" s="35"/>
      <c r="BUK1642" s="34"/>
      <c r="BUR1642" s="35"/>
      <c r="BUS1642" s="34"/>
      <c r="BUZ1642" s="35"/>
      <c r="BVA1642" s="34"/>
      <c r="BVH1642" s="35"/>
      <c r="BVI1642" s="34"/>
      <c r="BVP1642" s="35"/>
      <c r="BVQ1642" s="34"/>
      <c r="BVX1642" s="35"/>
      <c r="BVY1642" s="34"/>
      <c r="BWF1642" s="35"/>
      <c r="BWG1642" s="34"/>
      <c r="BWN1642" s="35"/>
      <c r="BWO1642" s="34"/>
      <c r="BWV1642" s="35"/>
      <c r="BWW1642" s="34"/>
      <c r="BXD1642" s="35"/>
      <c r="BXE1642" s="34"/>
      <c r="BXL1642" s="35"/>
      <c r="BXM1642" s="34"/>
      <c r="BXT1642" s="35"/>
      <c r="BXU1642" s="34"/>
      <c r="BYB1642" s="35"/>
      <c r="BYC1642" s="34"/>
      <c r="BYJ1642" s="35"/>
      <c r="BYK1642" s="34"/>
      <c r="BYR1642" s="35"/>
      <c r="BYS1642" s="34"/>
      <c r="BYZ1642" s="35"/>
      <c r="BZA1642" s="34"/>
      <c r="BZH1642" s="35"/>
      <c r="BZI1642" s="34"/>
      <c r="BZP1642" s="35"/>
      <c r="BZQ1642" s="34"/>
      <c r="BZX1642" s="35"/>
      <c r="BZY1642" s="34"/>
      <c r="CAF1642" s="35"/>
      <c r="CAG1642" s="34"/>
      <c r="CAN1642" s="35"/>
      <c r="CAO1642" s="34"/>
      <c r="CAV1642" s="35"/>
      <c r="CAW1642" s="34"/>
      <c r="CBD1642" s="35"/>
      <c r="CBE1642" s="34"/>
      <c r="CBL1642" s="35"/>
      <c r="CBM1642" s="34"/>
      <c r="CBT1642" s="35"/>
      <c r="CBU1642" s="34"/>
      <c r="CCB1642" s="35"/>
      <c r="CCC1642" s="34"/>
      <c r="CCJ1642" s="35"/>
      <c r="CCK1642" s="34"/>
      <c r="CCR1642" s="35"/>
      <c r="CCS1642" s="34"/>
      <c r="CCZ1642" s="35"/>
      <c r="CDA1642" s="34"/>
      <c r="CDH1642" s="35"/>
      <c r="CDI1642" s="34"/>
      <c r="CDP1642" s="35"/>
      <c r="CDQ1642" s="34"/>
      <c r="CDX1642" s="35"/>
      <c r="CDY1642" s="34"/>
      <c r="CEF1642" s="35"/>
      <c r="CEG1642" s="34"/>
      <c r="CEN1642" s="35"/>
      <c r="CEO1642" s="34"/>
      <c r="CEV1642" s="35"/>
      <c r="CEW1642" s="34"/>
      <c r="CFD1642" s="35"/>
      <c r="CFE1642" s="34"/>
      <c r="CFL1642" s="35"/>
      <c r="CFM1642" s="34"/>
      <c r="CFT1642" s="35"/>
      <c r="CFU1642" s="34"/>
      <c r="CGB1642" s="35"/>
      <c r="CGC1642" s="34"/>
      <c r="CGJ1642" s="35"/>
      <c r="CGK1642" s="34"/>
      <c r="CGR1642" s="35"/>
      <c r="CGS1642" s="34"/>
      <c r="CGZ1642" s="35"/>
      <c r="CHA1642" s="34"/>
      <c r="CHH1642" s="35"/>
      <c r="CHI1642" s="34"/>
      <c r="CHP1642" s="35"/>
      <c r="CHQ1642" s="34"/>
      <c r="CHX1642" s="35"/>
      <c r="CHY1642" s="34"/>
      <c r="CIF1642" s="35"/>
      <c r="CIG1642" s="34"/>
      <c r="CIN1642" s="35"/>
      <c r="CIO1642" s="34"/>
      <c r="CIV1642" s="35"/>
      <c r="CIW1642" s="34"/>
      <c r="CJD1642" s="35"/>
      <c r="CJE1642" s="34"/>
      <c r="CJL1642" s="35"/>
      <c r="CJM1642" s="34"/>
      <c r="CJT1642" s="35"/>
      <c r="CJU1642" s="34"/>
      <c r="CKB1642" s="35"/>
      <c r="CKC1642" s="34"/>
      <c r="CKJ1642" s="35"/>
      <c r="CKK1642" s="34"/>
      <c r="CKR1642" s="35"/>
      <c r="CKS1642" s="34"/>
      <c r="CKZ1642" s="35"/>
      <c r="CLA1642" s="34"/>
      <c r="CLH1642" s="35"/>
      <c r="CLI1642" s="34"/>
      <c r="CLP1642" s="35"/>
      <c r="CLQ1642" s="34"/>
      <c r="CLX1642" s="35"/>
      <c r="CLY1642" s="34"/>
      <c r="CMF1642" s="35"/>
      <c r="CMG1642" s="34"/>
      <c r="CMN1642" s="35"/>
      <c r="CMO1642" s="34"/>
      <c r="CMV1642" s="35"/>
      <c r="CMW1642" s="34"/>
      <c r="CND1642" s="35"/>
      <c r="CNE1642" s="34"/>
      <c r="CNL1642" s="35"/>
      <c r="CNM1642" s="34"/>
      <c r="CNT1642" s="35"/>
      <c r="CNU1642" s="34"/>
      <c r="COB1642" s="35"/>
      <c r="COC1642" s="34"/>
      <c r="COJ1642" s="35"/>
      <c r="COK1642" s="34"/>
      <c r="COR1642" s="35"/>
      <c r="COS1642" s="34"/>
      <c r="COZ1642" s="35"/>
      <c r="CPA1642" s="34"/>
      <c r="CPH1642" s="35"/>
      <c r="CPI1642" s="34"/>
      <c r="CPP1642" s="35"/>
      <c r="CPQ1642" s="34"/>
      <c r="CPX1642" s="35"/>
      <c r="CPY1642" s="34"/>
      <c r="CQF1642" s="35"/>
      <c r="CQG1642" s="34"/>
      <c r="CQN1642" s="35"/>
      <c r="CQO1642" s="34"/>
      <c r="CQV1642" s="35"/>
      <c r="CQW1642" s="34"/>
      <c r="CRD1642" s="35"/>
      <c r="CRE1642" s="34"/>
      <c r="CRL1642" s="35"/>
      <c r="CRM1642" s="34"/>
      <c r="CRT1642" s="35"/>
      <c r="CRU1642" s="34"/>
      <c r="CSB1642" s="35"/>
      <c r="CSC1642" s="34"/>
      <c r="CSJ1642" s="35"/>
      <c r="CSK1642" s="34"/>
      <c r="CSR1642" s="35"/>
      <c r="CSS1642" s="34"/>
      <c r="CSZ1642" s="35"/>
      <c r="CTA1642" s="34"/>
      <c r="CTH1642" s="35"/>
      <c r="CTI1642" s="34"/>
      <c r="CTP1642" s="35"/>
      <c r="CTQ1642" s="34"/>
      <c r="CTX1642" s="35"/>
      <c r="CTY1642" s="34"/>
      <c r="CUF1642" s="35"/>
      <c r="CUG1642" s="34"/>
      <c r="CUN1642" s="35"/>
      <c r="CUO1642" s="34"/>
      <c r="CUV1642" s="35"/>
      <c r="CUW1642" s="34"/>
      <c r="CVD1642" s="35"/>
      <c r="CVE1642" s="34"/>
      <c r="CVL1642" s="35"/>
      <c r="CVM1642" s="34"/>
      <c r="CVT1642" s="35"/>
      <c r="CVU1642" s="34"/>
      <c r="CWB1642" s="35"/>
      <c r="CWC1642" s="34"/>
      <c r="CWJ1642" s="35"/>
      <c r="CWK1642" s="34"/>
      <c r="CWR1642" s="35"/>
      <c r="CWS1642" s="34"/>
      <c r="CWZ1642" s="35"/>
      <c r="CXA1642" s="34"/>
      <c r="CXH1642" s="35"/>
      <c r="CXI1642" s="34"/>
      <c r="CXP1642" s="35"/>
      <c r="CXQ1642" s="34"/>
      <c r="CXX1642" s="35"/>
      <c r="CXY1642" s="34"/>
      <c r="CYF1642" s="35"/>
      <c r="CYG1642" s="34"/>
      <c r="CYN1642" s="35"/>
      <c r="CYO1642" s="34"/>
      <c r="CYV1642" s="35"/>
      <c r="CYW1642" s="34"/>
      <c r="CZD1642" s="35"/>
      <c r="CZE1642" s="34"/>
      <c r="CZL1642" s="35"/>
      <c r="CZM1642" s="34"/>
      <c r="CZT1642" s="35"/>
      <c r="CZU1642" s="34"/>
      <c r="DAB1642" s="35"/>
      <c r="DAC1642" s="34"/>
      <c r="DAJ1642" s="35"/>
      <c r="DAK1642" s="34"/>
      <c r="DAR1642" s="35"/>
      <c r="DAS1642" s="34"/>
      <c r="DAZ1642" s="35"/>
      <c r="DBA1642" s="34"/>
      <c r="DBH1642" s="35"/>
      <c r="DBI1642" s="34"/>
      <c r="DBP1642" s="35"/>
      <c r="DBQ1642" s="34"/>
      <c r="DBX1642" s="35"/>
      <c r="DBY1642" s="34"/>
      <c r="DCF1642" s="35"/>
      <c r="DCG1642" s="34"/>
      <c r="DCN1642" s="35"/>
      <c r="DCO1642" s="34"/>
      <c r="DCV1642" s="35"/>
      <c r="DCW1642" s="34"/>
      <c r="DDD1642" s="35"/>
      <c r="DDE1642" s="34"/>
      <c r="DDL1642" s="35"/>
      <c r="DDM1642" s="34"/>
      <c r="DDT1642" s="35"/>
      <c r="DDU1642" s="34"/>
      <c r="DEB1642" s="35"/>
      <c r="DEC1642" s="34"/>
      <c r="DEJ1642" s="35"/>
      <c r="DEK1642" s="34"/>
      <c r="DER1642" s="35"/>
      <c r="DES1642" s="34"/>
      <c r="DEZ1642" s="35"/>
      <c r="DFA1642" s="34"/>
      <c r="DFH1642" s="35"/>
      <c r="DFI1642" s="34"/>
      <c r="DFP1642" s="35"/>
      <c r="DFQ1642" s="34"/>
      <c r="DFX1642" s="35"/>
      <c r="DFY1642" s="34"/>
      <c r="DGF1642" s="35"/>
      <c r="DGG1642" s="34"/>
      <c r="DGN1642" s="35"/>
      <c r="DGO1642" s="34"/>
      <c r="DGV1642" s="35"/>
      <c r="DGW1642" s="34"/>
      <c r="DHD1642" s="35"/>
      <c r="DHE1642" s="34"/>
      <c r="DHL1642" s="35"/>
      <c r="DHM1642" s="34"/>
      <c r="DHT1642" s="35"/>
      <c r="DHU1642" s="34"/>
      <c r="DIB1642" s="35"/>
      <c r="DIC1642" s="34"/>
      <c r="DIJ1642" s="35"/>
      <c r="DIK1642" s="34"/>
      <c r="DIR1642" s="35"/>
      <c r="DIS1642" s="34"/>
      <c r="DIZ1642" s="35"/>
      <c r="DJA1642" s="34"/>
      <c r="DJH1642" s="35"/>
      <c r="DJI1642" s="34"/>
      <c r="DJP1642" s="35"/>
      <c r="DJQ1642" s="34"/>
      <c r="DJX1642" s="35"/>
      <c r="DJY1642" s="34"/>
      <c r="DKF1642" s="35"/>
      <c r="DKG1642" s="34"/>
      <c r="DKN1642" s="35"/>
      <c r="DKO1642" s="34"/>
      <c r="DKV1642" s="35"/>
      <c r="DKW1642" s="34"/>
      <c r="DLD1642" s="35"/>
      <c r="DLE1642" s="34"/>
      <c r="DLL1642" s="35"/>
      <c r="DLM1642" s="34"/>
      <c r="DLT1642" s="35"/>
      <c r="DLU1642" s="34"/>
      <c r="DMB1642" s="35"/>
      <c r="DMC1642" s="34"/>
      <c r="DMJ1642" s="35"/>
      <c r="DMK1642" s="34"/>
      <c r="DMR1642" s="35"/>
      <c r="DMS1642" s="34"/>
      <c r="DMZ1642" s="35"/>
      <c r="DNA1642" s="34"/>
      <c r="DNH1642" s="35"/>
      <c r="DNI1642" s="34"/>
      <c r="DNP1642" s="35"/>
      <c r="DNQ1642" s="34"/>
      <c r="DNX1642" s="35"/>
      <c r="DNY1642" s="34"/>
      <c r="DOF1642" s="35"/>
      <c r="DOG1642" s="34"/>
      <c r="DON1642" s="35"/>
      <c r="DOO1642" s="34"/>
      <c r="DOV1642" s="35"/>
      <c r="DOW1642" s="34"/>
      <c r="DPD1642" s="35"/>
      <c r="DPE1642" s="34"/>
      <c r="DPL1642" s="35"/>
      <c r="DPM1642" s="34"/>
      <c r="DPT1642" s="35"/>
      <c r="DPU1642" s="34"/>
      <c r="DQB1642" s="35"/>
      <c r="DQC1642" s="34"/>
      <c r="DQJ1642" s="35"/>
      <c r="DQK1642" s="34"/>
      <c r="DQR1642" s="35"/>
      <c r="DQS1642" s="34"/>
      <c r="DQZ1642" s="35"/>
      <c r="DRA1642" s="34"/>
      <c r="DRH1642" s="35"/>
      <c r="DRI1642" s="34"/>
      <c r="DRP1642" s="35"/>
      <c r="DRQ1642" s="34"/>
      <c r="DRX1642" s="35"/>
      <c r="DRY1642" s="34"/>
      <c r="DSF1642" s="35"/>
      <c r="DSG1642" s="34"/>
      <c r="DSN1642" s="35"/>
      <c r="DSO1642" s="34"/>
      <c r="DSV1642" s="35"/>
      <c r="DSW1642" s="34"/>
      <c r="DTD1642" s="35"/>
      <c r="DTE1642" s="34"/>
      <c r="DTL1642" s="35"/>
      <c r="DTM1642" s="34"/>
      <c r="DTT1642" s="35"/>
      <c r="DTU1642" s="34"/>
      <c r="DUB1642" s="35"/>
      <c r="DUC1642" s="34"/>
      <c r="DUJ1642" s="35"/>
      <c r="DUK1642" s="34"/>
      <c r="DUR1642" s="35"/>
      <c r="DUS1642" s="34"/>
      <c r="DUZ1642" s="35"/>
      <c r="DVA1642" s="34"/>
      <c r="DVH1642" s="35"/>
      <c r="DVI1642" s="34"/>
      <c r="DVP1642" s="35"/>
      <c r="DVQ1642" s="34"/>
      <c r="DVX1642" s="35"/>
      <c r="DVY1642" s="34"/>
      <c r="DWF1642" s="35"/>
      <c r="DWG1642" s="34"/>
      <c r="DWN1642" s="35"/>
      <c r="DWO1642" s="34"/>
      <c r="DWV1642" s="35"/>
      <c r="DWW1642" s="34"/>
      <c r="DXD1642" s="35"/>
      <c r="DXE1642" s="34"/>
      <c r="DXL1642" s="35"/>
      <c r="DXM1642" s="34"/>
      <c r="DXT1642" s="35"/>
      <c r="DXU1642" s="34"/>
      <c r="DYB1642" s="35"/>
      <c r="DYC1642" s="34"/>
      <c r="DYJ1642" s="35"/>
      <c r="DYK1642" s="34"/>
      <c r="DYR1642" s="35"/>
      <c r="DYS1642" s="34"/>
      <c r="DYZ1642" s="35"/>
      <c r="DZA1642" s="34"/>
      <c r="DZH1642" s="35"/>
      <c r="DZI1642" s="34"/>
      <c r="DZP1642" s="35"/>
      <c r="DZQ1642" s="34"/>
      <c r="DZX1642" s="35"/>
      <c r="DZY1642" s="34"/>
      <c r="EAF1642" s="35"/>
      <c r="EAG1642" s="34"/>
      <c r="EAN1642" s="35"/>
      <c r="EAO1642" s="34"/>
      <c r="EAV1642" s="35"/>
      <c r="EAW1642" s="34"/>
      <c r="EBD1642" s="35"/>
      <c r="EBE1642" s="34"/>
      <c r="EBL1642" s="35"/>
      <c r="EBM1642" s="34"/>
      <c r="EBT1642" s="35"/>
      <c r="EBU1642" s="34"/>
      <c r="ECB1642" s="35"/>
      <c r="ECC1642" s="34"/>
      <c r="ECJ1642" s="35"/>
      <c r="ECK1642" s="34"/>
      <c r="ECR1642" s="35"/>
      <c r="ECS1642" s="34"/>
      <c r="ECZ1642" s="35"/>
      <c r="EDA1642" s="34"/>
      <c r="EDH1642" s="35"/>
      <c r="EDI1642" s="34"/>
      <c r="EDP1642" s="35"/>
      <c r="EDQ1642" s="34"/>
      <c r="EDX1642" s="35"/>
      <c r="EDY1642" s="34"/>
      <c r="EEF1642" s="35"/>
      <c r="EEG1642" s="34"/>
      <c r="EEN1642" s="35"/>
      <c r="EEO1642" s="34"/>
      <c r="EEV1642" s="35"/>
      <c r="EEW1642" s="34"/>
      <c r="EFD1642" s="35"/>
      <c r="EFE1642" s="34"/>
      <c r="EFL1642" s="35"/>
      <c r="EFM1642" s="34"/>
      <c r="EFT1642" s="35"/>
      <c r="EFU1642" s="34"/>
      <c r="EGB1642" s="35"/>
      <c r="EGC1642" s="34"/>
      <c r="EGJ1642" s="35"/>
      <c r="EGK1642" s="34"/>
      <c r="EGR1642" s="35"/>
      <c r="EGS1642" s="34"/>
      <c r="EGZ1642" s="35"/>
      <c r="EHA1642" s="34"/>
      <c r="EHH1642" s="35"/>
      <c r="EHI1642" s="34"/>
      <c r="EHP1642" s="35"/>
      <c r="EHQ1642" s="34"/>
      <c r="EHX1642" s="35"/>
      <c r="EHY1642" s="34"/>
      <c r="EIF1642" s="35"/>
      <c r="EIG1642" s="34"/>
      <c r="EIN1642" s="35"/>
      <c r="EIO1642" s="34"/>
      <c r="EIV1642" s="35"/>
      <c r="EIW1642" s="34"/>
      <c r="EJD1642" s="35"/>
      <c r="EJE1642" s="34"/>
      <c r="EJL1642" s="35"/>
      <c r="EJM1642" s="34"/>
      <c r="EJT1642" s="35"/>
      <c r="EJU1642" s="34"/>
      <c r="EKB1642" s="35"/>
      <c r="EKC1642" s="34"/>
      <c r="EKJ1642" s="35"/>
      <c r="EKK1642" s="34"/>
      <c r="EKR1642" s="35"/>
      <c r="EKS1642" s="34"/>
      <c r="EKZ1642" s="35"/>
      <c r="ELA1642" s="34"/>
      <c r="ELH1642" s="35"/>
      <c r="ELI1642" s="34"/>
      <c r="ELP1642" s="35"/>
      <c r="ELQ1642" s="34"/>
      <c r="ELX1642" s="35"/>
      <c r="ELY1642" s="34"/>
      <c r="EMF1642" s="35"/>
      <c r="EMG1642" s="34"/>
      <c r="EMN1642" s="35"/>
      <c r="EMO1642" s="34"/>
      <c r="EMV1642" s="35"/>
      <c r="EMW1642" s="34"/>
      <c r="END1642" s="35"/>
      <c r="ENE1642" s="34"/>
      <c r="ENL1642" s="35"/>
      <c r="ENM1642" s="34"/>
      <c r="ENT1642" s="35"/>
      <c r="ENU1642" s="34"/>
      <c r="EOB1642" s="35"/>
      <c r="EOC1642" s="34"/>
      <c r="EOJ1642" s="35"/>
      <c r="EOK1642" s="34"/>
      <c r="EOR1642" s="35"/>
      <c r="EOS1642" s="34"/>
      <c r="EOZ1642" s="35"/>
      <c r="EPA1642" s="34"/>
      <c r="EPH1642" s="35"/>
      <c r="EPI1642" s="34"/>
      <c r="EPP1642" s="35"/>
      <c r="EPQ1642" s="34"/>
      <c r="EPX1642" s="35"/>
      <c r="EPY1642" s="34"/>
      <c r="EQF1642" s="35"/>
      <c r="EQG1642" s="34"/>
      <c r="EQN1642" s="35"/>
      <c r="EQO1642" s="34"/>
      <c r="EQV1642" s="35"/>
      <c r="EQW1642" s="34"/>
      <c r="ERD1642" s="35"/>
      <c r="ERE1642" s="34"/>
      <c r="ERL1642" s="35"/>
      <c r="ERM1642" s="34"/>
      <c r="ERT1642" s="35"/>
      <c r="ERU1642" s="34"/>
      <c r="ESB1642" s="35"/>
      <c r="ESC1642" s="34"/>
      <c r="ESJ1642" s="35"/>
      <c r="ESK1642" s="34"/>
      <c r="ESR1642" s="35"/>
      <c r="ESS1642" s="34"/>
      <c r="ESZ1642" s="35"/>
      <c r="ETA1642" s="34"/>
      <c r="ETH1642" s="35"/>
      <c r="ETI1642" s="34"/>
      <c r="ETP1642" s="35"/>
      <c r="ETQ1642" s="34"/>
      <c r="ETX1642" s="35"/>
      <c r="ETY1642" s="34"/>
      <c r="EUF1642" s="35"/>
      <c r="EUG1642" s="34"/>
      <c r="EUN1642" s="35"/>
      <c r="EUO1642" s="34"/>
      <c r="EUV1642" s="35"/>
      <c r="EUW1642" s="34"/>
      <c r="EVD1642" s="35"/>
      <c r="EVE1642" s="34"/>
      <c r="EVL1642" s="35"/>
      <c r="EVM1642" s="34"/>
      <c r="EVT1642" s="35"/>
      <c r="EVU1642" s="34"/>
      <c r="EWB1642" s="35"/>
      <c r="EWC1642" s="34"/>
      <c r="EWJ1642" s="35"/>
      <c r="EWK1642" s="34"/>
      <c r="EWR1642" s="35"/>
      <c r="EWS1642" s="34"/>
      <c r="EWZ1642" s="35"/>
      <c r="EXA1642" s="34"/>
      <c r="EXH1642" s="35"/>
      <c r="EXI1642" s="34"/>
      <c r="EXP1642" s="35"/>
      <c r="EXQ1642" s="34"/>
      <c r="EXX1642" s="35"/>
      <c r="EXY1642" s="34"/>
      <c r="EYF1642" s="35"/>
      <c r="EYG1642" s="34"/>
      <c r="EYN1642" s="35"/>
      <c r="EYO1642" s="34"/>
      <c r="EYV1642" s="35"/>
      <c r="EYW1642" s="34"/>
      <c r="EZD1642" s="35"/>
      <c r="EZE1642" s="34"/>
      <c r="EZL1642" s="35"/>
      <c r="EZM1642" s="34"/>
      <c r="EZT1642" s="35"/>
      <c r="EZU1642" s="34"/>
      <c r="FAB1642" s="35"/>
      <c r="FAC1642" s="34"/>
      <c r="FAJ1642" s="35"/>
      <c r="FAK1642" s="34"/>
      <c r="FAR1642" s="35"/>
      <c r="FAS1642" s="34"/>
      <c r="FAZ1642" s="35"/>
      <c r="FBA1642" s="34"/>
      <c r="FBH1642" s="35"/>
      <c r="FBI1642" s="34"/>
      <c r="FBP1642" s="35"/>
      <c r="FBQ1642" s="34"/>
      <c r="FBX1642" s="35"/>
      <c r="FBY1642" s="34"/>
      <c r="FCF1642" s="35"/>
      <c r="FCG1642" s="34"/>
      <c r="FCN1642" s="35"/>
      <c r="FCO1642" s="34"/>
      <c r="FCV1642" s="35"/>
      <c r="FCW1642" s="34"/>
      <c r="FDD1642" s="35"/>
      <c r="FDE1642" s="34"/>
      <c r="FDL1642" s="35"/>
      <c r="FDM1642" s="34"/>
      <c r="FDT1642" s="35"/>
      <c r="FDU1642" s="34"/>
      <c r="FEB1642" s="35"/>
      <c r="FEC1642" s="34"/>
      <c r="FEJ1642" s="35"/>
      <c r="FEK1642" s="34"/>
      <c r="FER1642" s="35"/>
      <c r="FES1642" s="34"/>
      <c r="FEZ1642" s="35"/>
      <c r="FFA1642" s="34"/>
      <c r="FFH1642" s="35"/>
      <c r="FFI1642" s="34"/>
      <c r="FFP1642" s="35"/>
      <c r="FFQ1642" s="34"/>
      <c r="FFX1642" s="35"/>
      <c r="FFY1642" s="34"/>
      <c r="FGF1642" s="35"/>
      <c r="FGG1642" s="34"/>
      <c r="FGN1642" s="35"/>
      <c r="FGO1642" s="34"/>
      <c r="FGV1642" s="35"/>
      <c r="FGW1642" s="34"/>
      <c r="FHD1642" s="35"/>
      <c r="FHE1642" s="34"/>
      <c r="FHL1642" s="35"/>
      <c r="FHM1642" s="34"/>
      <c r="FHT1642" s="35"/>
      <c r="FHU1642" s="34"/>
      <c r="FIB1642" s="35"/>
      <c r="FIC1642" s="34"/>
      <c r="FIJ1642" s="35"/>
      <c r="FIK1642" s="34"/>
      <c r="FIR1642" s="35"/>
      <c r="FIS1642" s="34"/>
      <c r="FIZ1642" s="35"/>
      <c r="FJA1642" s="34"/>
      <c r="FJH1642" s="35"/>
      <c r="FJI1642" s="34"/>
      <c r="FJP1642" s="35"/>
      <c r="FJQ1642" s="34"/>
      <c r="FJX1642" s="35"/>
      <c r="FJY1642" s="34"/>
      <c r="FKF1642" s="35"/>
      <c r="FKG1642" s="34"/>
      <c r="FKN1642" s="35"/>
      <c r="FKO1642" s="34"/>
      <c r="FKV1642" s="35"/>
      <c r="FKW1642" s="34"/>
      <c r="FLD1642" s="35"/>
      <c r="FLE1642" s="34"/>
      <c r="FLL1642" s="35"/>
      <c r="FLM1642" s="34"/>
      <c r="FLT1642" s="35"/>
      <c r="FLU1642" s="34"/>
      <c r="FMB1642" s="35"/>
      <c r="FMC1642" s="34"/>
      <c r="FMJ1642" s="35"/>
      <c r="FMK1642" s="34"/>
      <c r="FMR1642" s="35"/>
      <c r="FMS1642" s="34"/>
      <c r="FMZ1642" s="35"/>
      <c r="FNA1642" s="34"/>
      <c r="FNH1642" s="35"/>
      <c r="FNI1642" s="34"/>
      <c r="FNP1642" s="35"/>
      <c r="FNQ1642" s="34"/>
      <c r="FNX1642" s="35"/>
      <c r="FNY1642" s="34"/>
      <c r="FOF1642" s="35"/>
      <c r="FOG1642" s="34"/>
      <c r="FON1642" s="35"/>
      <c r="FOO1642" s="34"/>
      <c r="FOV1642" s="35"/>
      <c r="FOW1642" s="34"/>
      <c r="FPD1642" s="35"/>
      <c r="FPE1642" s="34"/>
      <c r="FPL1642" s="35"/>
      <c r="FPM1642" s="34"/>
      <c r="FPT1642" s="35"/>
      <c r="FPU1642" s="34"/>
      <c r="FQB1642" s="35"/>
      <c r="FQC1642" s="34"/>
      <c r="FQJ1642" s="35"/>
      <c r="FQK1642" s="34"/>
      <c r="FQR1642" s="35"/>
      <c r="FQS1642" s="34"/>
      <c r="FQZ1642" s="35"/>
      <c r="FRA1642" s="34"/>
      <c r="FRH1642" s="35"/>
      <c r="FRI1642" s="34"/>
      <c r="FRP1642" s="35"/>
      <c r="FRQ1642" s="34"/>
      <c r="FRX1642" s="35"/>
      <c r="FRY1642" s="34"/>
      <c r="FSF1642" s="35"/>
      <c r="FSG1642" s="34"/>
      <c r="FSN1642" s="35"/>
      <c r="FSO1642" s="34"/>
      <c r="FSV1642" s="35"/>
      <c r="FSW1642" s="34"/>
      <c r="FTD1642" s="35"/>
      <c r="FTE1642" s="34"/>
      <c r="FTL1642" s="35"/>
      <c r="FTM1642" s="34"/>
      <c r="FTT1642" s="35"/>
      <c r="FTU1642" s="34"/>
      <c r="FUB1642" s="35"/>
      <c r="FUC1642" s="34"/>
      <c r="FUJ1642" s="35"/>
      <c r="FUK1642" s="34"/>
      <c r="FUR1642" s="35"/>
      <c r="FUS1642" s="34"/>
      <c r="FUZ1642" s="35"/>
      <c r="FVA1642" s="34"/>
      <c r="FVH1642" s="35"/>
      <c r="FVI1642" s="34"/>
      <c r="FVP1642" s="35"/>
      <c r="FVQ1642" s="34"/>
      <c r="FVX1642" s="35"/>
      <c r="FVY1642" s="34"/>
      <c r="FWF1642" s="35"/>
      <c r="FWG1642" s="34"/>
      <c r="FWN1642" s="35"/>
      <c r="FWO1642" s="34"/>
      <c r="FWV1642" s="35"/>
      <c r="FWW1642" s="34"/>
      <c r="FXD1642" s="35"/>
      <c r="FXE1642" s="34"/>
      <c r="FXL1642" s="35"/>
      <c r="FXM1642" s="34"/>
      <c r="FXT1642" s="35"/>
      <c r="FXU1642" s="34"/>
      <c r="FYB1642" s="35"/>
      <c r="FYC1642" s="34"/>
      <c r="FYJ1642" s="35"/>
      <c r="FYK1642" s="34"/>
      <c r="FYR1642" s="35"/>
      <c r="FYS1642" s="34"/>
      <c r="FYZ1642" s="35"/>
      <c r="FZA1642" s="34"/>
      <c r="FZH1642" s="35"/>
      <c r="FZI1642" s="34"/>
      <c r="FZP1642" s="35"/>
      <c r="FZQ1642" s="34"/>
      <c r="FZX1642" s="35"/>
      <c r="FZY1642" s="34"/>
      <c r="GAF1642" s="35"/>
      <c r="GAG1642" s="34"/>
      <c r="GAN1642" s="35"/>
      <c r="GAO1642" s="34"/>
      <c r="GAV1642" s="35"/>
      <c r="GAW1642" s="34"/>
      <c r="GBD1642" s="35"/>
      <c r="GBE1642" s="34"/>
      <c r="GBL1642" s="35"/>
      <c r="GBM1642" s="34"/>
      <c r="GBT1642" s="35"/>
      <c r="GBU1642" s="34"/>
      <c r="GCB1642" s="35"/>
      <c r="GCC1642" s="34"/>
      <c r="GCJ1642" s="35"/>
      <c r="GCK1642" s="34"/>
      <c r="GCR1642" s="35"/>
      <c r="GCS1642" s="34"/>
      <c r="GCZ1642" s="35"/>
      <c r="GDA1642" s="34"/>
      <c r="GDH1642" s="35"/>
      <c r="GDI1642" s="34"/>
      <c r="GDP1642" s="35"/>
      <c r="GDQ1642" s="34"/>
      <c r="GDX1642" s="35"/>
      <c r="GDY1642" s="34"/>
      <c r="GEF1642" s="35"/>
      <c r="GEG1642" s="34"/>
      <c r="GEN1642" s="35"/>
      <c r="GEO1642" s="34"/>
      <c r="GEV1642" s="35"/>
      <c r="GEW1642" s="34"/>
      <c r="GFD1642" s="35"/>
      <c r="GFE1642" s="34"/>
      <c r="GFL1642" s="35"/>
      <c r="GFM1642" s="34"/>
      <c r="GFT1642" s="35"/>
      <c r="GFU1642" s="34"/>
      <c r="GGB1642" s="35"/>
      <c r="GGC1642" s="34"/>
      <c r="GGJ1642" s="35"/>
      <c r="GGK1642" s="34"/>
      <c r="GGR1642" s="35"/>
      <c r="GGS1642" s="34"/>
      <c r="GGZ1642" s="35"/>
      <c r="GHA1642" s="34"/>
      <c r="GHH1642" s="35"/>
      <c r="GHI1642" s="34"/>
      <c r="GHP1642" s="35"/>
      <c r="GHQ1642" s="34"/>
      <c r="GHX1642" s="35"/>
      <c r="GHY1642" s="34"/>
      <c r="GIF1642" s="35"/>
      <c r="GIG1642" s="34"/>
      <c r="GIN1642" s="35"/>
      <c r="GIO1642" s="34"/>
      <c r="GIV1642" s="35"/>
      <c r="GIW1642" s="34"/>
      <c r="GJD1642" s="35"/>
      <c r="GJE1642" s="34"/>
      <c r="GJL1642" s="35"/>
      <c r="GJM1642" s="34"/>
      <c r="GJT1642" s="35"/>
      <c r="GJU1642" s="34"/>
      <c r="GKB1642" s="35"/>
      <c r="GKC1642" s="34"/>
      <c r="GKJ1642" s="35"/>
      <c r="GKK1642" s="34"/>
      <c r="GKR1642" s="35"/>
      <c r="GKS1642" s="34"/>
      <c r="GKZ1642" s="35"/>
      <c r="GLA1642" s="34"/>
      <c r="GLH1642" s="35"/>
      <c r="GLI1642" s="34"/>
      <c r="GLP1642" s="35"/>
      <c r="GLQ1642" s="34"/>
      <c r="GLX1642" s="35"/>
      <c r="GLY1642" s="34"/>
      <c r="GMF1642" s="35"/>
      <c r="GMG1642" s="34"/>
      <c r="GMN1642" s="35"/>
      <c r="GMO1642" s="34"/>
      <c r="GMV1642" s="35"/>
      <c r="GMW1642" s="34"/>
      <c r="GND1642" s="35"/>
      <c r="GNE1642" s="34"/>
      <c r="GNL1642" s="35"/>
      <c r="GNM1642" s="34"/>
      <c r="GNT1642" s="35"/>
      <c r="GNU1642" s="34"/>
      <c r="GOB1642" s="35"/>
      <c r="GOC1642" s="34"/>
      <c r="GOJ1642" s="35"/>
      <c r="GOK1642" s="34"/>
      <c r="GOR1642" s="35"/>
      <c r="GOS1642" s="34"/>
      <c r="GOZ1642" s="35"/>
      <c r="GPA1642" s="34"/>
      <c r="GPH1642" s="35"/>
      <c r="GPI1642" s="34"/>
      <c r="GPP1642" s="35"/>
      <c r="GPQ1642" s="34"/>
      <c r="GPX1642" s="35"/>
      <c r="GPY1642" s="34"/>
      <c r="GQF1642" s="35"/>
      <c r="GQG1642" s="34"/>
      <c r="GQN1642" s="35"/>
      <c r="GQO1642" s="34"/>
      <c r="GQV1642" s="35"/>
      <c r="GQW1642" s="34"/>
      <c r="GRD1642" s="35"/>
      <c r="GRE1642" s="34"/>
      <c r="GRL1642" s="35"/>
      <c r="GRM1642" s="34"/>
      <c r="GRT1642" s="35"/>
      <c r="GRU1642" s="34"/>
      <c r="GSB1642" s="35"/>
      <c r="GSC1642" s="34"/>
      <c r="GSJ1642" s="35"/>
      <c r="GSK1642" s="34"/>
      <c r="GSR1642" s="35"/>
      <c r="GSS1642" s="34"/>
      <c r="GSZ1642" s="35"/>
      <c r="GTA1642" s="34"/>
      <c r="GTH1642" s="35"/>
      <c r="GTI1642" s="34"/>
      <c r="GTP1642" s="35"/>
      <c r="GTQ1642" s="34"/>
      <c r="GTX1642" s="35"/>
      <c r="GTY1642" s="34"/>
      <c r="GUF1642" s="35"/>
      <c r="GUG1642" s="34"/>
      <c r="GUN1642" s="35"/>
      <c r="GUO1642" s="34"/>
      <c r="GUV1642" s="35"/>
      <c r="GUW1642" s="34"/>
      <c r="GVD1642" s="35"/>
      <c r="GVE1642" s="34"/>
      <c r="GVL1642" s="35"/>
      <c r="GVM1642" s="34"/>
      <c r="GVT1642" s="35"/>
      <c r="GVU1642" s="34"/>
      <c r="GWB1642" s="35"/>
      <c r="GWC1642" s="34"/>
      <c r="GWJ1642" s="35"/>
      <c r="GWK1642" s="34"/>
      <c r="GWR1642" s="35"/>
      <c r="GWS1642" s="34"/>
      <c r="GWZ1642" s="35"/>
      <c r="GXA1642" s="34"/>
      <c r="GXH1642" s="35"/>
      <c r="GXI1642" s="34"/>
      <c r="GXP1642" s="35"/>
      <c r="GXQ1642" s="34"/>
      <c r="GXX1642" s="35"/>
      <c r="GXY1642" s="34"/>
      <c r="GYF1642" s="35"/>
      <c r="GYG1642" s="34"/>
      <c r="GYN1642" s="35"/>
      <c r="GYO1642" s="34"/>
      <c r="GYV1642" s="35"/>
      <c r="GYW1642" s="34"/>
      <c r="GZD1642" s="35"/>
      <c r="GZE1642" s="34"/>
      <c r="GZL1642" s="35"/>
      <c r="GZM1642" s="34"/>
      <c r="GZT1642" s="35"/>
      <c r="GZU1642" s="34"/>
      <c r="HAB1642" s="35"/>
      <c r="HAC1642" s="34"/>
      <c r="HAJ1642" s="35"/>
      <c r="HAK1642" s="34"/>
      <c r="HAR1642" s="35"/>
      <c r="HAS1642" s="34"/>
      <c r="HAZ1642" s="35"/>
      <c r="HBA1642" s="34"/>
      <c r="HBH1642" s="35"/>
      <c r="HBI1642" s="34"/>
      <c r="HBP1642" s="35"/>
      <c r="HBQ1642" s="34"/>
      <c r="HBX1642" s="35"/>
      <c r="HBY1642" s="34"/>
      <c r="HCF1642" s="35"/>
      <c r="HCG1642" s="34"/>
      <c r="HCN1642" s="35"/>
      <c r="HCO1642" s="34"/>
      <c r="HCV1642" s="35"/>
      <c r="HCW1642" s="34"/>
      <c r="HDD1642" s="35"/>
      <c r="HDE1642" s="34"/>
      <c r="HDL1642" s="35"/>
      <c r="HDM1642" s="34"/>
      <c r="HDT1642" s="35"/>
      <c r="HDU1642" s="34"/>
      <c r="HEB1642" s="35"/>
      <c r="HEC1642" s="34"/>
      <c r="HEJ1642" s="35"/>
      <c r="HEK1642" s="34"/>
      <c r="HER1642" s="35"/>
      <c r="HES1642" s="34"/>
      <c r="HEZ1642" s="35"/>
      <c r="HFA1642" s="34"/>
      <c r="HFH1642" s="35"/>
      <c r="HFI1642" s="34"/>
      <c r="HFP1642" s="35"/>
      <c r="HFQ1642" s="34"/>
      <c r="HFX1642" s="35"/>
      <c r="HFY1642" s="34"/>
      <c r="HGF1642" s="35"/>
      <c r="HGG1642" s="34"/>
      <c r="HGN1642" s="35"/>
      <c r="HGO1642" s="34"/>
      <c r="HGV1642" s="35"/>
      <c r="HGW1642" s="34"/>
      <c r="HHD1642" s="35"/>
      <c r="HHE1642" s="34"/>
      <c r="HHL1642" s="35"/>
      <c r="HHM1642" s="34"/>
      <c r="HHT1642" s="35"/>
      <c r="HHU1642" s="34"/>
      <c r="HIB1642" s="35"/>
      <c r="HIC1642" s="34"/>
      <c r="HIJ1642" s="35"/>
      <c r="HIK1642" s="34"/>
      <c r="HIR1642" s="35"/>
      <c r="HIS1642" s="34"/>
      <c r="HIZ1642" s="35"/>
      <c r="HJA1642" s="34"/>
      <c r="HJH1642" s="35"/>
      <c r="HJI1642" s="34"/>
      <c r="HJP1642" s="35"/>
      <c r="HJQ1642" s="34"/>
      <c r="HJX1642" s="35"/>
      <c r="HJY1642" s="34"/>
      <c r="HKF1642" s="35"/>
      <c r="HKG1642" s="34"/>
      <c r="HKN1642" s="35"/>
      <c r="HKO1642" s="34"/>
      <c r="HKV1642" s="35"/>
      <c r="HKW1642" s="34"/>
      <c r="HLD1642" s="35"/>
      <c r="HLE1642" s="34"/>
      <c r="HLL1642" s="35"/>
      <c r="HLM1642" s="34"/>
      <c r="HLT1642" s="35"/>
      <c r="HLU1642" s="34"/>
      <c r="HMB1642" s="35"/>
      <c r="HMC1642" s="34"/>
      <c r="HMJ1642" s="35"/>
      <c r="HMK1642" s="34"/>
      <c r="HMR1642" s="35"/>
      <c r="HMS1642" s="34"/>
      <c r="HMZ1642" s="35"/>
      <c r="HNA1642" s="34"/>
      <c r="HNH1642" s="35"/>
      <c r="HNI1642" s="34"/>
      <c r="HNP1642" s="35"/>
      <c r="HNQ1642" s="34"/>
      <c r="HNX1642" s="35"/>
      <c r="HNY1642" s="34"/>
      <c r="HOF1642" s="35"/>
      <c r="HOG1642" s="34"/>
      <c r="HON1642" s="35"/>
      <c r="HOO1642" s="34"/>
      <c r="HOV1642" s="35"/>
      <c r="HOW1642" s="34"/>
      <c r="HPD1642" s="35"/>
      <c r="HPE1642" s="34"/>
      <c r="HPL1642" s="35"/>
      <c r="HPM1642" s="34"/>
      <c r="HPT1642" s="35"/>
      <c r="HPU1642" s="34"/>
      <c r="HQB1642" s="35"/>
      <c r="HQC1642" s="34"/>
      <c r="HQJ1642" s="35"/>
      <c r="HQK1642" s="34"/>
      <c r="HQR1642" s="35"/>
      <c r="HQS1642" s="34"/>
      <c r="HQZ1642" s="35"/>
      <c r="HRA1642" s="34"/>
      <c r="HRH1642" s="35"/>
      <c r="HRI1642" s="34"/>
      <c r="HRP1642" s="35"/>
      <c r="HRQ1642" s="34"/>
      <c r="HRX1642" s="35"/>
      <c r="HRY1642" s="34"/>
      <c r="HSF1642" s="35"/>
      <c r="HSG1642" s="34"/>
      <c r="HSN1642" s="35"/>
      <c r="HSO1642" s="34"/>
      <c r="HSV1642" s="35"/>
      <c r="HSW1642" s="34"/>
      <c r="HTD1642" s="35"/>
      <c r="HTE1642" s="34"/>
      <c r="HTL1642" s="35"/>
      <c r="HTM1642" s="34"/>
      <c r="HTT1642" s="35"/>
      <c r="HTU1642" s="34"/>
      <c r="HUB1642" s="35"/>
      <c r="HUC1642" s="34"/>
      <c r="HUJ1642" s="35"/>
      <c r="HUK1642" s="34"/>
      <c r="HUR1642" s="35"/>
      <c r="HUS1642" s="34"/>
      <c r="HUZ1642" s="35"/>
      <c r="HVA1642" s="34"/>
      <c r="HVH1642" s="35"/>
      <c r="HVI1642" s="34"/>
      <c r="HVP1642" s="35"/>
      <c r="HVQ1642" s="34"/>
      <c r="HVX1642" s="35"/>
      <c r="HVY1642" s="34"/>
      <c r="HWF1642" s="35"/>
      <c r="HWG1642" s="34"/>
      <c r="HWN1642" s="35"/>
      <c r="HWO1642" s="34"/>
      <c r="HWV1642" s="35"/>
      <c r="HWW1642" s="34"/>
      <c r="HXD1642" s="35"/>
      <c r="HXE1642" s="34"/>
      <c r="HXL1642" s="35"/>
      <c r="HXM1642" s="34"/>
      <c r="HXT1642" s="35"/>
      <c r="HXU1642" s="34"/>
      <c r="HYB1642" s="35"/>
      <c r="HYC1642" s="34"/>
      <c r="HYJ1642" s="35"/>
      <c r="HYK1642" s="34"/>
      <c r="HYR1642" s="35"/>
      <c r="HYS1642" s="34"/>
      <c r="HYZ1642" s="35"/>
      <c r="HZA1642" s="34"/>
      <c r="HZH1642" s="35"/>
      <c r="HZI1642" s="34"/>
      <c r="HZP1642" s="35"/>
      <c r="HZQ1642" s="34"/>
      <c r="HZX1642" s="35"/>
      <c r="HZY1642" s="34"/>
      <c r="IAF1642" s="35"/>
      <c r="IAG1642" s="34"/>
      <c r="IAN1642" s="35"/>
      <c r="IAO1642" s="34"/>
      <c r="IAV1642" s="35"/>
      <c r="IAW1642" s="34"/>
      <c r="IBD1642" s="35"/>
      <c r="IBE1642" s="34"/>
      <c r="IBL1642" s="35"/>
      <c r="IBM1642" s="34"/>
      <c r="IBT1642" s="35"/>
      <c r="IBU1642" s="34"/>
      <c r="ICB1642" s="35"/>
      <c r="ICC1642" s="34"/>
      <c r="ICJ1642" s="35"/>
      <c r="ICK1642" s="34"/>
      <c r="ICR1642" s="35"/>
      <c r="ICS1642" s="34"/>
      <c r="ICZ1642" s="35"/>
      <c r="IDA1642" s="34"/>
      <c r="IDH1642" s="35"/>
      <c r="IDI1642" s="34"/>
      <c r="IDP1642" s="35"/>
      <c r="IDQ1642" s="34"/>
      <c r="IDX1642" s="35"/>
      <c r="IDY1642" s="34"/>
      <c r="IEF1642" s="35"/>
      <c r="IEG1642" s="34"/>
      <c r="IEN1642" s="35"/>
      <c r="IEO1642" s="34"/>
      <c r="IEV1642" s="35"/>
      <c r="IEW1642" s="34"/>
      <c r="IFD1642" s="35"/>
      <c r="IFE1642" s="34"/>
      <c r="IFL1642" s="35"/>
      <c r="IFM1642" s="34"/>
      <c r="IFT1642" s="35"/>
      <c r="IFU1642" s="34"/>
      <c r="IGB1642" s="35"/>
      <c r="IGC1642" s="34"/>
      <c r="IGJ1642" s="35"/>
      <c r="IGK1642" s="34"/>
      <c r="IGR1642" s="35"/>
      <c r="IGS1642" s="34"/>
      <c r="IGZ1642" s="35"/>
      <c r="IHA1642" s="34"/>
      <c r="IHH1642" s="35"/>
      <c r="IHI1642" s="34"/>
      <c r="IHP1642" s="35"/>
      <c r="IHQ1642" s="34"/>
      <c r="IHX1642" s="35"/>
      <c r="IHY1642" s="34"/>
      <c r="IIF1642" s="35"/>
      <c r="IIG1642" s="34"/>
      <c r="IIN1642" s="35"/>
      <c r="IIO1642" s="34"/>
      <c r="IIV1642" s="35"/>
      <c r="IIW1642" s="34"/>
      <c r="IJD1642" s="35"/>
      <c r="IJE1642" s="34"/>
      <c r="IJL1642" s="35"/>
      <c r="IJM1642" s="34"/>
      <c r="IJT1642" s="35"/>
      <c r="IJU1642" s="34"/>
      <c r="IKB1642" s="35"/>
      <c r="IKC1642" s="34"/>
      <c r="IKJ1642" s="35"/>
      <c r="IKK1642" s="34"/>
      <c r="IKR1642" s="35"/>
      <c r="IKS1642" s="34"/>
      <c r="IKZ1642" s="35"/>
      <c r="ILA1642" s="34"/>
      <c r="ILH1642" s="35"/>
      <c r="ILI1642" s="34"/>
      <c r="ILP1642" s="35"/>
      <c r="ILQ1642" s="34"/>
      <c r="ILX1642" s="35"/>
      <c r="ILY1642" s="34"/>
      <c r="IMF1642" s="35"/>
      <c r="IMG1642" s="34"/>
      <c r="IMN1642" s="35"/>
      <c r="IMO1642" s="34"/>
      <c r="IMV1642" s="35"/>
      <c r="IMW1642" s="34"/>
      <c r="IND1642" s="35"/>
      <c r="INE1642" s="34"/>
      <c r="INL1642" s="35"/>
      <c r="INM1642" s="34"/>
      <c r="INT1642" s="35"/>
      <c r="INU1642" s="34"/>
      <c r="IOB1642" s="35"/>
      <c r="IOC1642" s="34"/>
      <c r="IOJ1642" s="35"/>
      <c r="IOK1642" s="34"/>
      <c r="IOR1642" s="35"/>
      <c r="IOS1642" s="34"/>
      <c r="IOZ1642" s="35"/>
      <c r="IPA1642" s="34"/>
      <c r="IPH1642" s="35"/>
      <c r="IPI1642" s="34"/>
      <c r="IPP1642" s="35"/>
      <c r="IPQ1642" s="34"/>
      <c r="IPX1642" s="35"/>
      <c r="IPY1642" s="34"/>
      <c r="IQF1642" s="35"/>
      <c r="IQG1642" s="34"/>
      <c r="IQN1642" s="35"/>
      <c r="IQO1642" s="34"/>
      <c r="IQV1642" s="35"/>
      <c r="IQW1642" s="34"/>
      <c r="IRD1642" s="35"/>
      <c r="IRE1642" s="34"/>
      <c r="IRL1642" s="35"/>
      <c r="IRM1642" s="34"/>
      <c r="IRT1642" s="35"/>
      <c r="IRU1642" s="34"/>
      <c r="ISB1642" s="35"/>
      <c r="ISC1642" s="34"/>
      <c r="ISJ1642" s="35"/>
      <c r="ISK1642" s="34"/>
      <c r="ISR1642" s="35"/>
      <c r="ISS1642" s="34"/>
      <c r="ISZ1642" s="35"/>
      <c r="ITA1642" s="34"/>
      <c r="ITH1642" s="35"/>
      <c r="ITI1642" s="34"/>
      <c r="ITP1642" s="35"/>
      <c r="ITQ1642" s="34"/>
      <c r="ITX1642" s="35"/>
      <c r="ITY1642" s="34"/>
      <c r="IUF1642" s="35"/>
      <c r="IUG1642" s="34"/>
      <c r="IUN1642" s="35"/>
      <c r="IUO1642" s="34"/>
      <c r="IUV1642" s="35"/>
      <c r="IUW1642" s="34"/>
      <c r="IVD1642" s="35"/>
      <c r="IVE1642" s="34"/>
      <c r="IVL1642" s="35"/>
      <c r="IVM1642" s="34"/>
      <c r="IVT1642" s="35"/>
      <c r="IVU1642" s="34"/>
      <c r="IWB1642" s="35"/>
      <c r="IWC1642" s="34"/>
      <c r="IWJ1642" s="35"/>
      <c r="IWK1642" s="34"/>
      <c r="IWR1642" s="35"/>
      <c r="IWS1642" s="34"/>
      <c r="IWZ1642" s="35"/>
      <c r="IXA1642" s="34"/>
      <c r="IXH1642" s="35"/>
      <c r="IXI1642" s="34"/>
      <c r="IXP1642" s="35"/>
      <c r="IXQ1642" s="34"/>
      <c r="IXX1642" s="35"/>
      <c r="IXY1642" s="34"/>
      <c r="IYF1642" s="35"/>
      <c r="IYG1642" s="34"/>
      <c r="IYN1642" s="35"/>
      <c r="IYO1642" s="34"/>
      <c r="IYV1642" s="35"/>
      <c r="IYW1642" s="34"/>
      <c r="IZD1642" s="35"/>
      <c r="IZE1642" s="34"/>
      <c r="IZL1642" s="35"/>
      <c r="IZM1642" s="34"/>
      <c r="IZT1642" s="35"/>
      <c r="IZU1642" s="34"/>
      <c r="JAB1642" s="35"/>
      <c r="JAC1642" s="34"/>
      <c r="JAJ1642" s="35"/>
      <c r="JAK1642" s="34"/>
      <c r="JAR1642" s="35"/>
      <c r="JAS1642" s="34"/>
      <c r="JAZ1642" s="35"/>
      <c r="JBA1642" s="34"/>
      <c r="JBH1642" s="35"/>
      <c r="JBI1642" s="34"/>
      <c r="JBP1642" s="35"/>
      <c r="JBQ1642" s="34"/>
      <c r="JBX1642" s="35"/>
      <c r="JBY1642" s="34"/>
      <c r="JCF1642" s="35"/>
      <c r="JCG1642" s="34"/>
      <c r="JCN1642" s="35"/>
      <c r="JCO1642" s="34"/>
      <c r="JCV1642" s="35"/>
      <c r="JCW1642" s="34"/>
      <c r="JDD1642" s="35"/>
      <c r="JDE1642" s="34"/>
      <c r="JDL1642" s="35"/>
      <c r="JDM1642" s="34"/>
      <c r="JDT1642" s="35"/>
      <c r="JDU1642" s="34"/>
      <c r="JEB1642" s="35"/>
      <c r="JEC1642" s="34"/>
      <c r="JEJ1642" s="35"/>
      <c r="JEK1642" s="34"/>
      <c r="JER1642" s="35"/>
      <c r="JES1642" s="34"/>
      <c r="JEZ1642" s="35"/>
      <c r="JFA1642" s="34"/>
      <c r="JFH1642" s="35"/>
      <c r="JFI1642" s="34"/>
      <c r="JFP1642" s="35"/>
      <c r="JFQ1642" s="34"/>
      <c r="JFX1642" s="35"/>
      <c r="JFY1642" s="34"/>
      <c r="JGF1642" s="35"/>
      <c r="JGG1642" s="34"/>
      <c r="JGN1642" s="35"/>
      <c r="JGO1642" s="34"/>
      <c r="JGV1642" s="35"/>
      <c r="JGW1642" s="34"/>
      <c r="JHD1642" s="35"/>
      <c r="JHE1642" s="34"/>
      <c r="JHL1642" s="35"/>
      <c r="JHM1642" s="34"/>
      <c r="JHT1642" s="35"/>
      <c r="JHU1642" s="34"/>
      <c r="JIB1642" s="35"/>
      <c r="JIC1642" s="34"/>
      <c r="JIJ1642" s="35"/>
      <c r="JIK1642" s="34"/>
      <c r="JIR1642" s="35"/>
      <c r="JIS1642" s="34"/>
      <c r="JIZ1642" s="35"/>
      <c r="JJA1642" s="34"/>
      <c r="JJH1642" s="35"/>
      <c r="JJI1642" s="34"/>
      <c r="JJP1642" s="35"/>
      <c r="JJQ1642" s="34"/>
      <c r="JJX1642" s="35"/>
      <c r="JJY1642" s="34"/>
      <c r="JKF1642" s="35"/>
      <c r="JKG1642" s="34"/>
      <c r="JKN1642" s="35"/>
      <c r="JKO1642" s="34"/>
      <c r="JKV1642" s="35"/>
      <c r="JKW1642" s="34"/>
      <c r="JLD1642" s="35"/>
      <c r="JLE1642" s="34"/>
      <c r="JLL1642" s="35"/>
      <c r="JLM1642" s="34"/>
      <c r="JLT1642" s="35"/>
      <c r="JLU1642" s="34"/>
      <c r="JMB1642" s="35"/>
      <c r="JMC1642" s="34"/>
      <c r="JMJ1642" s="35"/>
      <c r="JMK1642" s="34"/>
      <c r="JMR1642" s="35"/>
      <c r="JMS1642" s="34"/>
      <c r="JMZ1642" s="35"/>
      <c r="JNA1642" s="34"/>
      <c r="JNH1642" s="35"/>
      <c r="JNI1642" s="34"/>
      <c r="JNP1642" s="35"/>
      <c r="JNQ1642" s="34"/>
      <c r="JNX1642" s="35"/>
      <c r="JNY1642" s="34"/>
      <c r="JOF1642" s="35"/>
      <c r="JOG1642" s="34"/>
      <c r="JON1642" s="35"/>
      <c r="JOO1642" s="34"/>
      <c r="JOV1642" s="35"/>
      <c r="JOW1642" s="34"/>
      <c r="JPD1642" s="35"/>
      <c r="JPE1642" s="34"/>
      <c r="JPL1642" s="35"/>
      <c r="JPM1642" s="34"/>
      <c r="JPT1642" s="35"/>
      <c r="JPU1642" s="34"/>
      <c r="JQB1642" s="35"/>
      <c r="JQC1642" s="34"/>
      <c r="JQJ1642" s="35"/>
      <c r="JQK1642" s="34"/>
      <c r="JQR1642" s="35"/>
      <c r="JQS1642" s="34"/>
      <c r="JQZ1642" s="35"/>
      <c r="JRA1642" s="34"/>
      <c r="JRH1642" s="35"/>
      <c r="JRI1642" s="34"/>
      <c r="JRP1642" s="35"/>
      <c r="JRQ1642" s="34"/>
      <c r="JRX1642" s="35"/>
      <c r="JRY1642" s="34"/>
      <c r="JSF1642" s="35"/>
      <c r="JSG1642" s="34"/>
      <c r="JSN1642" s="35"/>
      <c r="JSO1642" s="34"/>
      <c r="JSV1642" s="35"/>
      <c r="JSW1642" s="34"/>
      <c r="JTD1642" s="35"/>
      <c r="JTE1642" s="34"/>
      <c r="JTL1642" s="35"/>
      <c r="JTM1642" s="34"/>
      <c r="JTT1642" s="35"/>
      <c r="JTU1642" s="34"/>
      <c r="JUB1642" s="35"/>
      <c r="JUC1642" s="34"/>
      <c r="JUJ1642" s="35"/>
      <c r="JUK1642" s="34"/>
      <c r="JUR1642" s="35"/>
      <c r="JUS1642" s="34"/>
      <c r="JUZ1642" s="35"/>
      <c r="JVA1642" s="34"/>
      <c r="JVH1642" s="35"/>
      <c r="JVI1642" s="34"/>
      <c r="JVP1642" s="35"/>
      <c r="JVQ1642" s="34"/>
      <c r="JVX1642" s="35"/>
      <c r="JVY1642" s="34"/>
      <c r="JWF1642" s="35"/>
      <c r="JWG1642" s="34"/>
      <c r="JWN1642" s="35"/>
      <c r="JWO1642" s="34"/>
      <c r="JWV1642" s="35"/>
      <c r="JWW1642" s="34"/>
      <c r="JXD1642" s="35"/>
      <c r="JXE1642" s="34"/>
      <c r="JXL1642" s="35"/>
      <c r="JXM1642" s="34"/>
      <c r="JXT1642" s="35"/>
      <c r="JXU1642" s="34"/>
      <c r="JYB1642" s="35"/>
      <c r="JYC1642" s="34"/>
      <c r="JYJ1642" s="35"/>
      <c r="JYK1642" s="34"/>
      <c r="JYR1642" s="35"/>
      <c r="JYS1642" s="34"/>
      <c r="JYZ1642" s="35"/>
      <c r="JZA1642" s="34"/>
      <c r="JZH1642" s="35"/>
      <c r="JZI1642" s="34"/>
      <c r="JZP1642" s="35"/>
      <c r="JZQ1642" s="34"/>
      <c r="JZX1642" s="35"/>
      <c r="JZY1642" s="34"/>
      <c r="KAF1642" s="35"/>
      <c r="KAG1642" s="34"/>
      <c r="KAN1642" s="35"/>
      <c r="KAO1642" s="34"/>
      <c r="KAV1642" s="35"/>
      <c r="KAW1642" s="34"/>
      <c r="KBD1642" s="35"/>
      <c r="KBE1642" s="34"/>
      <c r="KBL1642" s="35"/>
      <c r="KBM1642" s="34"/>
      <c r="KBT1642" s="35"/>
      <c r="KBU1642" s="34"/>
      <c r="KCB1642" s="35"/>
      <c r="KCC1642" s="34"/>
      <c r="KCJ1642" s="35"/>
      <c r="KCK1642" s="34"/>
      <c r="KCR1642" s="35"/>
      <c r="KCS1642" s="34"/>
      <c r="KCZ1642" s="35"/>
      <c r="KDA1642" s="34"/>
      <c r="KDH1642" s="35"/>
      <c r="KDI1642" s="34"/>
      <c r="KDP1642" s="35"/>
      <c r="KDQ1642" s="34"/>
      <c r="KDX1642" s="35"/>
      <c r="KDY1642" s="34"/>
      <c r="KEF1642" s="35"/>
      <c r="KEG1642" s="34"/>
      <c r="KEN1642" s="35"/>
      <c r="KEO1642" s="34"/>
      <c r="KEV1642" s="35"/>
      <c r="KEW1642" s="34"/>
      <c r="KFD1642" s="35"/>
      <c r="KFE1642" s="34"/>
      <c r="KFL1642" s="35"/>
      <c r="KFM1642" s="34"/>
      <c r="KFT1642" s="35"/>
      <c r="KFU1642" s="34"/>
      <c r="KGB1642" s="35"/>
      <c r="KGC1642" s="34"/>
      <c r="KGJ1642" s="35"/>
      <c r="KGK1642" s="34"/>
      <c r="KGR1642" s="35"/>
      <c r="KGS1642" s="34"/>
      <c r="KGZ1642" s="35"/>
      <c r="KHA1642" s="34"/>
      <c r="KHH1642" s="35"/>
      <c r="KHI1642" s="34"/>
      <c r="KHP1642" s="35"/>
      <c r="KHQ1642" s="34"/>
      <c r="KHX1642" s="35"/>
      <c r="KHY1642" s="34"/>
      <c r="KIF1642" s="35"/>
      <c r="KIG1642" s="34"/>
      <c r="KIN1642" s="35"/>
      <c r="KIO1642" s="34"/>
      <c r="KIV1642" s="35"/>
      <c r="KIW1642" s="34"/>
      <c r="KJD1642" s="35"/>
      <c r="KJE1642" s="34"/>
      <c r="KJL1642" s="35"/>
      <c r="KJM1642" s="34"/>
      <c r="KJT1642" s="35"/>
      <c r="KJU1642" s="34"/>
      <c r="KKB1642" s="35"/>
      <c r="KKC1642" s="34"/>
      <c r="KKJ1642" s="35"/>
      <c r="KKK1642" s="34"/>
      <c r="KKR1642" s="35"/>
      <c r="KKS1642" s="34"/>
      <c r="KKZ1642" s="35"/>
      <c r="KLA1642" s="34"/>
      <c r="KLH1642" s="35"/>
      <c r="KLI1642" s="34"/>
      <c r="KLP1642" s="35"/>
      <c r="KLQ1642" s="34"/>
      <c r="KLX1642" s="35"/>
      <c r="KLY1642" s="34"/>
      <c r="KMF1642" s="35"/>
      <c r="KMG1642" s="34"/>
      <c r="KMN1642" s="35"/>
      <c r="KMO1642" s="34"/>
      <c r="KMV1642" s="35"/>
      <c r="KMW1642" s="34"/>
      <c r="KND1642" s="35"/>
      <c r="KNE1642" s="34"/>
      <c r="KNL1642" s="35"/>
      <c r="KNM1642" s="34"/>
      <c r="KNT1642" s="35"/>
      <c r="KNU1642" s="34"/>
      <c r="KOB1642" s="35"/>
      <c r="KOC1642" s="34"/>
      <c r="KOJ1642" s="35"/>
      <c r="KOK1642" s="34"/>
      <c r="KOR1642" s="35"/>
      <c r="KOS1642" s="34"/>
      <c r="KOZ1642" s="35"/>
      <c r="KPA1642" s="34"/>
      <c r="KPH1642" s="35"/>
      <c r="KPI1642" s="34"/>
      <c r="KPP1642" s="35"/>
      <c r="KPQ1642" s="34"/>
      <c r="KPX1642" s="35"/>
      <c r="KPY1642" s="34"/>
      <c r="KQF1642" s="35"/>
      <c r="KQG1642" s="34"/>
      <c r="KQN1642" s="35"/>
      <c r="KQO1642" s="34"/>
      <c r="KQV1642" s="35"/>
      <c r="KQW1642" s="34"/>
      <c r="KRD1642" s="35"/>
      <c r="KRE1642" s="34"/>
      <c r="KRL1642" s="35"/>
      <c r="KRM1642" s="34"/>
      <c r="KRT1642" s="35"/>
      <c r="KRU1642" s="34"/>
      <c r="KSB1642" s="35"/>
      <c r="KSC1642" s="34"/>
      <c r="KSJ1642" s="35"/>
      <c r="KSK1642" s="34"/>
      <c r="KSR1642" s="35"/>
      <c r="KSS1642" s="34"/>
      <c r="KSZ1642" s="35"/>
      <c r="KTA1642" s="34"/>
      <c r="KTH1642" s="35"/>
      <c r="KTI1642" s="34"/>
      <c r="KTP1642" s="35"/>
      <c r="KTQ1642" s="34"/>
      <c r="KTX1642" s="35"/>
      <c r="KTY1642" s="34"/>
      <c r="KUF1642" s="35"/>
      <c r="KUG1642" s="34"/>
      <c r="KUN1642" s="35"/>
      <c r="KUO1642" s="34"/>
      <c r="KUV1642" s="35"/>
      <c r="KUW1642" s="34"/>
      <c r="KVD1642" s="35"/>
      <c r="KVE1642" s="34"/>
      <c r="KVL1642" s="35"/>
      <c r="KVM1642" s="34"/>
      <c r="KVT1642" s="35"/>
      <c r="KVU1642" s="34"/>
      <c r="KWB1642" s="35"/>
      <c r="KWC1642" s="34"/>
      <c r="KWJ1642" s="35"/>
      <c r="KWK1642" s="34"/>
      <c r="KWR1642" s="35"/>
      <c r="KWS1642" s="34"/>
      <c r="KWZ1642" s="35"/>
      <c r="KXA1642" s="34"/>
      <c r="KXH1642" s="35"/>
      <c r="KXI1642" s="34"/>
      <c r="KXP1642" s="35"/>
      <c r="KXQ1642" s="34"/>
      <c r="KXX1642" s="35"/>
      <c r="KXY1642" s="34"/>
      <c r="KYF1642" s="35"/>
      <c r="KYG1642" s="34"/>
      <c r="KYN1642" s="35"/>
      <c r="KYO1642" s="34"/>
      <c r="KYV1642" s="35"/>
      <c r="KYW1642" s="34"/>
      <c r="KZD1642" s="35"/>
      <c r="KZE1642" s="34"/>
      <c r="KZL1642" s="35"/>
      <c r="KZM1642" s="34"/>
      <c r="KZT1642" s="35"/>
      <c r="KZU1642" s="34"/>
      <c r="LAB1642" s="35"/>
      <c r="LAC1642" s="34"/>
      <c r="LAJ1642" s="35"/>
      <c r="LAK1642" s="34"/>
      <c r="LAR1642" s="35"/>
      <c r="LAS1642" s="34"/>
      <c r="LAZ1642" s="35"/>
      <c r="LBA1642" s="34"/>
      <c r="LBH1642" s="35"/>
      <c r="LBI1642" s="34"/>
      <c r="LBP1642" s="35"/>
      <c r="LBQ1642" s="34"/>
      <c r="LBX1642" s="35"/>
      <c r="LBY1642" s="34"/>
      <c r="LCF1642" s="35"/>
      <c r="LCG1642" s="34"/>
      <c r="LCN1642" s="35"/>
      <c r="LCO1642" s="34"/>
      <c r="LCV1642" s="35"/>
      <c r="LCW1642" s="34"/>
      <c r="LDD1642" s="35"/>
      <c r="LDE1642" s="34"/>
      <c r="LDL1642" s="35"/>
      <c r="LDM1642" s="34"/>
      <c r="LDT1642" s="35"/>
      <c r="LDU1642" s="34"/>
      <c r="LEB1642" s="35"/>
      <c r="LEC1642" s="34"/>
      <c r="LEJ1642" s="35"/>
      <c r="LEK1642" s="34"/>
      <c r="LER1642" s="35"/>
      <c r="LES1642" s="34"/>
      <c r="LEZ1642" s="35"/>
      <c r="LFA1642" s="34"/>
      <c r="LFH1642" s="35"/>
      <c r="LFI1642" s="34"/>
      <c r="LFP1642" s="35"/>
      <c r="LFQ1642" s="34"/>
      <c r="LFX1642" s="35"/>
      <c r="LFY1642" s="34"/>
      <c r="LGF1642" s="35"/>
      <c r="LGG1642" s="34"/>
      <c r="LGN1642" s="35"/>
      <c r="LGO1642" s="34"/>
      <c r="LGV1642" s="35"/>
      <c r="LGW1642" s="34"/>
      <c r="LHD1642" s="35"/>
      <c r="LHE1642" s="34"/>
      <c r="LHL1642" s="35"/>
      <c r="LHM1642" s="34"/>
      <c r="LHT1642" s="35"/>
      <c r="LHU1642" s="34"/>
      <c r="LIB1642" s="35"/>
      <c r="LIC1642" s="34"/>
      <c r="LIJ1642" s="35"/>
      <c r="LIK1642" s="34"/>
      <c r="LIR1642" s="35"/>
      <c r="LIS1642" s="34"/>
      <c r="LIZ1642" s="35"/>
      <c r="LJA1642" s="34"/>
      <c r="LJH1642" s="35"/>
      <c r="LJI1642" s="34"/>
      <c r="LJP1642" s="35"/>
      <c r="LJQ1642" s="34"/>
      <c r="LJX1642" s="35"/>
      <c r="LJY1642" s="34"/>
      <c r="LKF1642" s="35"/>
      <c r="LKG1642" s="34"/>
      <c r="LKN1642" s="35"/>
      <c r="LKO1642" s="34"/>
      <c r="LKV1642" s="35"/>
      <c r="LKW1642" s="34"/>
      <c r="LLD1642" s="35"/>
      <c r="LLE1642" s="34"/>
      <c r="LLL1642" s="35"/>
      <c r="LLM1642" s="34"/>
      <c r="LLT1642" s="35"/>
      <c r="LLU1642" s="34"/>
      <c r="LMB1642" s="35"/>
      <c r="LMC1642" s="34"/>
      <c r="LMJ1642" s="35"/>
      <c r="LMK1642" s="34"/>
      <c r="LMR1642" s="35"/>
      <c r="LMS1642" s="34"/>
      <c r="LMZ1642" s="35"/>
      <c r="LNA1642" s="34"/>
      <c r="LNH1642" s="35"/>
      <c r="LNI1642" s="34"/>
      <c r="LNP1642" s="35"/>
      <c r="LNQ1642" s="34"/>
      <c r="LNX1642" s="35"/>
      <c r="LNY1642" s="34"/>
      <c r="LOF1642" s="35"/>
      <c r="LOG1642" s="34"/>
      <c r="LON1642" s="35"/>
      <c r="LOO1642" s="34"/>
      <c r="LOV1642" s="35"/>
      <c r="LOW1642" s="34"/>
      <c r="LPD1642" s="35"/>
      <c r="LPE1642" s="34"/>
      <c r="LPL1642" s="35"/>
      <c r="LPM1642" s="34"/>
      <c r="LPT1642" s="35"/>
      <c r="LPU1642" s="34"/>
      <c r="LQB1642" s="35"/>
      <c r="LQC1642" s="34"/>
      <c r="LQJ1642" s="35"/>
      <c r="LQK1642" s="34"/>
      <c r="LQR1642" s="35"/>
      <c r="LQS1642" s="34"/>
      <c r="LQZ1642" s="35"/>
      <c r="LRA1642" s="34"/>
      <c r="LRH1642" s="35"/>
      <c r="LRI1642" s="34"/>
      <c r="LRP1642" s="35"/>
      <c r="LRQ1642" s="34"/>
      <c r="LRX1642" s="35"/>
      <c r="LRY1642" s="34"/>
      <c r="LSF1642" s="35"/>
      <c r="LSG1642" s="34"/>
      <c r="LSN1642" s="35"/>
      <c r="LSO1642" s="34"/>
      <c r="LSV1642" s="35"/>
      <c r="LSW1642" s="34"/>
      <c r="LTD1642" s="35"/>
      <c r="LTE1642" s="34"/>
      <c r="LTL1642" s="35"/>
      <c r="LTM1642" s="34"/>
      <c r="LTT1642" s="35"/>
      <c r="LTU1642" s="34"/>
      <c r="LUB1642" s="35"/>
      <c r="LUC1642" s="34"/>
      <c r="LUJ1642" s="35"/>
      <c r="LUK1642" s="34"/>
      <c r="LUR1642" s="35"/>
      <c r="LUS1642" s="34"/>
      <c r="LUZ1642" s="35"/>
      <c r="LVA1642" s="34"/>
      <c r="LVH1642" s="35"/>
      <c r="LVI1642" s="34"/>
      <c r="LVP1642" s="35"/>
      <c r="LVQ1642" s="34"/>
      <c r="LVX1642" s="35"/>
      <c r="LVY1642" s="34"/>
      <c r="LWF1642" s="35"/>
      <c r="LWG1642" s="34"/>
      <c r="LWN1642" s="35"/>
      <c r="LWO1642" s="34"/>
      <c r="LWV1642" s="35"/>
      <c r="LWW1642" s="34"/>
      <c r="LXD1642" s="35"/>
      <c r="LXE1642" s="34"/>
      <c r="LXL1642" s="35"/>
      <c r="LXM1642" s="34"/>
      <c r="LXT1642" s="35"/>
      <c r="LXU1642" s="34"/>
      <c r="LYB1642" s="35"/>
      <c r="LYC1642" s="34"/>
      <c r="LYJ1642" s="35"/>
      <c r="LYK1642" s="34"/>
      <c r="LYR1642" s="35"/>
      <c r="LYS1642" s="34"/>
      <c r="LYZ1642" s="35"/>
      <c r="LZA1642" s="34"/>
      <c r="LZH1642" s="35"/>
      <c r="LZI1642" s="34"/>
      <c r="LZP1642" s="35"/>
      <c r="LZQ1642" s="34"/>
      <c r="LZX1642" s="35"/>
      <c r="LZY1642" s="34"/>
      <c r="MAF1642" s="35"/>
      <c r="MAG1642" s="34"/>
      <c r="MAN1642" s="35"/>
      <c r="MAO1642" s="34"/>
      <c r="MAV1642" s="35"/>
      <c r="MAW1642" s="34"/>
      <c r="MBD1642" s="35"/>
      <c r="MBE1642" s="34"/>
      <c r="MBL1642" s="35"/>
      <c r="MBM1642" s="34"/>
      <c r="MBT1642" s="35"/>
      <c r="MBU1642" s="34"/>
      <c r="MCB1642" s="35"/>
      <c r="MCC1642" s="34"/>
      <c r="MCJ1642" s="35"/>
      <c r="MCK1642" s="34"/>
      <c r="MCR1642" s="35"/>
      <c r="MCS1642" s="34"/>
      <c r="MCZ1642" s="35"/>
      <c r="MDA1642" s="34"/>
      <c r="MDH1642" s="35"/>
      <c r="MDI1642" s="34"/>
      <c r="MDP1642" s="35"/>
      <c r="MDQ1642" s="34"/>
      <c r="MDX1642" s="35"/>
      <c r="MDY1642" s="34"/>
      <c r="MEF1642" s="35"/>
      <c r="MEG1642" s="34"/>
      <c r="MEN1642" s="35"/>
      <c r="MEO1642" s="34"/>
      <c r="MEV1642" s="35"/>
      <c r="MEW1642" s="34"/>
      <c r="MFD1642" s="35"/>
      <c r="MFE1642" s="34"/>
      <c r="MFL1642" s="35"/>
      <c r="MFM1642" s="34"/>
      <c r="MFT1642" s="35"/>
      <c r="MFU1642" s="34"/>
      <c r="MGB1642" s="35"/>
      <c r="MGC1642" s="34"/>
      <c r="MGJ1642" s="35"/>
      <c r="MGK1642" s="34"/>
      <c r="MGR1642" s="35"/>
      <c r="MGS1642" s="34"/>
      <c r="MGZ1642" s="35"/>
      <c r="MHA1642" s="34"/>
      <c r="MHH1642" s="35"/>
      <c r="MHI1642" s="34"/>
      <c r="MHP1642" s="35"/>
      <c r="MHQ1642" s="34"/>
      <c r="MHX1642" s="35"/>
      <c r="MHY1642" s="34"/>
      <c r="MIF1642" s="35"/>
      <c r="MIG1642" s="34"/>
      <c r="MIN1642" s="35"/>
      <c r="MIO1642" s="34"/>
      <c r="MIV1642" s="35"/>
      <c r="MIW1642" s="34"/>
      <c r="MJD1642" s="35"/>
      <c r="MJE1642" s="34"/>
      <c r="MJL1642" s="35"/>
      <c r="MJM1642" s="34"/>
      <c r="MJT1642" s="35"/>
      <c r="MJU1642" s="34"/>
      <c r="MKB1642" s="35"/>
      <c r="MKC1642" s="34"/>
      <c r="MKJ1642" s="35"/>
      <c r="MKK1642" s="34"/>
      <c r="MKR1642" s="35"/>
      <c r="MKS1642" s="34"/>
      <c r="MKZ1642" s="35"/>
      <c r="MLA1642" s="34"/>
      <c r="MLH1642" s="35"/>
      <c r="MLI1642" s="34"/>
      <c r="MLP1642" s="35"/>
      <c r="MLQ1642" s="34"/>
      <c r="MLX1642" s="35"/>
      <c r="MLY1642" s="34"/>
      <c r="MMF1642" s="35"/>
      <c r="MMG1642" s="34"/>
      <c r="MMN1642" s="35"/>
      <c r="MMO1642" s="34"/>
      <c r="MMV1642" s="35"/>
      <c r="MMW1642" s="34"/>
      <c r="MND1642" s="35"/>
      <c r="MNE1642" s="34"/>
      <c r="MNL1642" s="35"/>
      <c r="MNM1642" s="34"/>
      <c r="MNT1642" s="35"/>
      <c r="MNU1642" s="34"/>
      <c r="MOB1642" s="35"/>
      <c r="MOC1642" s="34"/>
      <c r="MOJ1642" s="35"/>
      <c r="MOK1642" s="34"/>
      <c r="MOR1642" s="35"/>
      <c r="MOS1642" s="34"/>
      <c r="MOZ1642" s="35"/>
      <c r="MPA1642" s="34"/>
      <c r="MPH1642" s="35"/>
      <c r="MPI1642" s="34"/>
      <c r="MPP1642" s="35"/>
      <c r="MPQ1642" s="34"/>
      <c r="MPX1642" s="35"/>
      <c r="MPY1642" s="34"/>
      <c r="MQF1642" s="35"/>
      <c r="MQG1642" s="34"/>
      <c r="MQN1642" s="35"/>
      <c r="MQO1642" s="34"/>
      <c r="MQV1642" s="35"/>
      <c r="MQW1642" s="34"/>
      <c r="MRD1642" s="35"/>
      <c r="MRE1642" s="34"/>
      <c r="MRL1642" s="35"/>
      <c r="MRM1642" s="34"/>
      <c r="MRT1642" s="35"/>
      <c r="MRU1642" s="34"/>
      <c r="MSB1642" s="35"/>
      <c r="MSC1642" s="34"/>
      <c r="MSJ1642" s="35"/>
      <c r="MSK1642" s="34"/>
      <c r="MSR1642" s="35"/>
      <c r="MSS1642" s="34"/>
      <c r="MSZ1642" s="35"/>
      <c r="MTA1642" s="34"/>
      <c r="MTH1642" s="35"/>
      <c r="MTI1642" s="34"/>
      <c r="MTP1642" s="35"/>
      <c r="MTQ1642" s="34"/>
      <c r="MTX1642" s="35"/>
      <c r="MTY1642" s="34"/>
      <c r="MUF1642" s="35"/>
      <c r="MUG1642" s="34"/>
      <c r="MUN1642" s="35"/>
      <c r="MUO1642" s="34"/>
      <c r="MUV1642" s="35"/>
      <c r="MUW1642" s="34"/>
      <c r="MVD1642" s="35"/>
      <c r="MVE1642" s="34"/>
      <c r="MVL1642" s="35"/>
      <c r="MVM1642" s="34"/>
      <c r="MVT1642" s="35"/>
      <c r="MVU1642" s="34"/>
      <c r="MWB1642" s="35"/>
      <c r="MWC1642" s="34"/>
      <c r="MWJ1642" s="35"/>
      <c r="MWK1642" s="34"/>
      <c r="MWR1642" s="35"/>
      <c r="MWS1642" s="34"/>
      <c r="MWZ1642" s="35"/>
      <c r="MXA1642" s="34"/>
      <c r="MXH1642" s="35"/>
      <c r="MXI1642" s="34"/>
      <c r="MXP1642" s="35"/>
      <c r="MXQ1642" s="34"/>
      <c r="MXX1642" s="35"/>
      <c r="MXY1642" s="34"/>
      <c r="MYF1642" s="35"/>
      <c r="MYG1642" s="34"/>
      <c r="MYN1642" s="35"/>
      <c r="MYO1642" s="34"/>
      <c r="MYV1642" s="35"/>
      <c r="MYW1642" s="34"/>
      <c r="MZD1642" s="35"/>
      <c r="MZE1642" s="34"/>
      <c r="MZL1642" s="35"/>
      <c r="MZM1642" s="34"/>
      <c r="MZT1642" s="35"/>
      <c r="MZU1642" s="34"/>
      <c r="NAB1642" s="35"/>
      <c r="NAC1642" s="34"/>
      <c r="NAJ1642" s="35"/>
      <c r="NAK1642" s="34"/>
      <c r="NAR1642" s="35"/>
      <c r="NAS1642" s="34"/>
      <c r="NAZ1642" s="35"/>
      <c r="NBA1642" s="34"/>
      <c r="NBH1642" s="35"/>
      <c r="NBI1642" s="34"/>
      <c r="NBP1642" s="35"/>
      <c r="NBQ1642" s="34"/>
      <c r="NBX1642" s="35"/>
      <c r="NBY1642" s="34"/>
      <c r="NCF1642" s="35"/>
      <c r="NCG1642" s="34"/>
      <c r="NCN1642" s="35"/>
      <c r="NCO1642" s="34"/>
      <c r="NCV1642" s="35"/>
      <c r="NCW1642" s="34"/>
      <c r="NDD1642" s="35"/>
      <c r="NDE1642" s="34"/>
      <c r="NDL1642" s="35"/>
      <c r="NDM1642" s="34"/>
      <c r="NDT1642" s="35"/>
      <c r="NDU1642" s="34"/>
      <c r="NEB1642" s="35"/>
      <c r="NEC1642" s="34"/>
      <c r="NEJ1642" s="35"/>
      <c r="NEK1642" s="34"/>
      <c r="NER1642" s="35"/>
      <c r="NES1642" s="34"/>
      <c r="NEZ1642" s="35"/>
      <c r="NFA1642" s="34"/>
      <c r="NFH1642" s="35"/>
      <c r="NFI1642" s="34"/>
      <c r="NFP1642" s="35"/>
      <c r="NFQ1642" s="34"/>
      <c r="NFX1642" s="35"/>
      <c r="NFY1642" s="34"/>
      <c r="NGF1642" s="35"/>
      <c r="NGG1642" s="34"/>
      <c r="NGN1642" s="35"/>
      <c r="NGO1642" s="34"/>
      <c r="NGV1642" s="35"/>
      <c r="NGW1642" s="34"/>
      <c r="NHD1642" s="35"/>
      <c r="NHE1642" s="34"/>
      <c r="NHL1642" s="35"/>
      <c r="NHM1642" s="34"/>
      <c r="NHT1642" s="35"/>
      <c r="NHU1642" s="34"/>
      <c r="NIB1642" s="35"/>
      <c r="NIC1642" s="34"/>
      <c r="NIJ1642" s="35"/>
      <c r="NIK1642" s="34"/>
      <c r="NIR1642" s="35"/>
      <c r="NIS1642" s="34"/>
      <c r="NIZ1642" s="35"/>
      <c r="NJA1642" s="34"/>
      <c r="NJH1642" s="35"/>
      <c r="NJI1642" s="34"/>
      <c r="NJP1642" s="35"/>
      <c r="NJQ1642" s="34"/>
      <c r="NJX1642" s="35"/>
      <c r="NJY1642" s="34"/>
      <c r="NKF1642" s="35"/>
      <c r="NKG1642" s="34"/>
      <c r="NKN1642" s="35"/>
      <c r="NKO1642" s="34"/>
      <c r="NKV1642" s="35"/>
      <c r="NKW1642" s="34"/>
      <c r="NLD1642" s="35"/>
      <c r="NLE1642" s="34"/>
      <c r="NLL1642" s="35"/>
      <c r="NLM1642" s="34"/>
      <c r="NLT1642" s="35"/>
      <c r="NLU1642" s="34"/>
      <c r="NMB1642" s="35"/>
      <c r="NMC1642" s="34"/>
      <c r="NMJ1642" s="35"/>
      <c r="NMK1642" s="34"/>
      <c r="NMR1642" s="35"/>
      <c r="NMS1642" s="34"/>
      <c r="NMZ1642" s="35"/>
      <c r="NNA1642" s="34"/>
      <c r="NNH1642" s="35"/>
      <c r="NNI1642" s="34"/>
      <c r="NNP1642" s="35"/>
      <c r="NNQ1642" s="34"/>
      <c r="NNX1642" s="35"/>
      <c r="NNY1642" s="34"/>
      <c r="NOF1642" s="35"/>
      <c r="NOG1642" s="34"/>
      <c r="NON1642" s="35"/>
      <c r="NOO1642" s="34"/>
      <c r="NOV1642" s="35"/>
      <c r="NOW1642" s="34"/>
      <c r="NPD1642" s="35"/>
      <c r="NPE1642" s="34"/>
      <c r="NPL1642" s="35"/>
      <c r="NPM1642" s="34"/>
      <c r="NPT1642" s="35"/>
      <c r="NPU1642" s="34"/>
      <c r="NQB1642" s="35"/>
      <c r="NQC1642" s="34"/>
      <c r="NQJ1642" s="35"/>
      <c r="NQK1642" s="34"/>
      <c r="NQR1642" s="35"/>
      <c r="NQS1642" s="34"/>
      <c r="NQZ1642" s="35"/>
      <c r="NRA1642" s="34"/>
      <c r="NRH1642" s="35"/>
      <c r="NRI1642" s="34"/>
      <c r="NRP1642" s="35"/>
      <c r="NRQ1642" s="34"/>
      <c r="NRX1642" s="35"/>
      <c r="NRY1642" s="34"/>
      <c r="NSF1642" s="35"/>
      <c r="NSG1642" s="34"/>
      <c r="NSN1642" s="35"/>
      <c r="NSO1642" s="34"/>
      <c r="NSV1642" s="35"/>
      <c r="NSW1642" s="34"/>
      <c r="NTD1642" s="35"/>
      <c r="NTE1642" s="34"/>
      <c r="NTL1642" s="35"/>
      <c r="NTM1642" s="34"/>
      <c r="NTT1642" s="35"/>
      <c r="NTU1642" s="34"/>
      <c r="NUB1642" s="35"/>
      <c r="NUC1642" s="34"/>
      <c r="NUJ1642" s="35"/>
      <c r="NUK1642" s="34"/>
      <c r="NUR1642" s="35"/>
      <c r="NUS1642" s="34"/>
      <c r="NUZ1642" s="35"/>
      <c r="NVA1642" s="34"/>
      <c r="NVH1642" s="35"/>
      <c r="NVI1642" s="34"/>
      <c r="NVP1642" s="35"/>
      <c r="NVQ1642" s="34"/>
      <c r="NVX1642" s="35"/>
      <c r="NVY1642" s="34"/>
      <c r="NWF1642" s="35"/>
      <c r="NWG1642" s="34"/>
      <c r="NWN1642" s="35"/>
      <c r="NWO1642" s="34"/>
      <c r="NWV1642" s="35"/>
      <c r="NWW1642" s="34"/>
      <c r="NXD1642" s="35"/>
      <c r="NXE1642" s="34"/>
      <c r="NXL1642" s="35"/>
      <c r="NXM1642" s="34"/>
      <c r="NXT1642" s="35"/>
      <c r="NXU1642" s="34"/>
      <c r="NYB1642" s="35"/>
      <c r="NYC1642" s="34"/>
      <c r="NYJ1642" s="35"/>
      <c r="NYK1642" s="34"/>
      <c r="NYR1642" s="35"/>
      <c r="NYS1642" s="34"/>
      <c r="NYZ1642" s="35"/>
      <c r="NZA1642" s="34"/>
      <c r="NZH1642" s="35"/>
      <c r="NZI1642" s="34"/>
      <c r="NZP1642" s="35"/>
      <c r="NZQ1642" s="34"/>
      <c r="NZX1642" s="35"/>
      <c r="NZY1642" s="34"/>
      <c r="OAF1642" s="35"/>
      <c r="OAG1642" s="34"/>
      <c r="OAN1642" s="35"/>
      <c r="OAO1642" s="34"/>
      <c r="OAV1642" s="35"/>
      <c r="OAW1642" s="34"/>
      <c r="OBD1642" s="35"/>
      <c r="OBE1642" s="34"/>
      <c r="OBL1642" s="35"/>
      <c r="OBM1642" s="34"/>
      <c r="OBT1642" s="35"/>
      <c r="OBU1642" s="34"/>
      <c r="OCB1642" s="35"/>
      <c r="OCC1642" s="34"/>
      <c r="OCJ1642" s="35"/>
      <c r="OCK1642" s="34"/>
      <c r="OCR1642" s="35"/>
      <c r="OCS1642" s="34"/>
      <c r="OCZ1642" s="35"/>
      <c r="ODA1642" s="34"/>
      <c r="ODH1642" s="35"/>
      <c r="ODI1642" s="34"/>
      <c r="ODP1642" s="35"/>
      <c r="ODQ1642" s="34"/>
      <c r="ODX1642" s="35"/>
      <c r="ODY1642" s="34"/>
      <c r="OEF1642" s="35"/>
      <c r="OEG1642" s="34"/>
      <c r="OEN1642" s="35"/>
      <c r="OEO1642" s="34"/>
      <c r="OEV1642" s="35"/>
      <c r="OEW1642" s="34"/>
      <c r="OFD1642" s="35"/>
      <c r="OFE1642" s="34"/>
      <c r="OFL1642" s="35"/>
      <c r="OFM1642" s="34"/>
      <c r="OFT1642" s="35"/>
      <c r="OFU1642" s="34"/>
      <c r="OGB1642" s="35"/>
      <c r="OGC1642" s="34"/>
      <c r="OGJ1642" s="35"/>
      <c r="OGK1642" s="34"/>
      <c r="OGR1642" s="35"/>
      <c r="OGS1642" s="34"/>
      <c r="OGZ1642" s="35"/>
      <c r="OHA1642" s="34"/>
      <c r="OHH1642" s="35"/>
      <c r="OHI1642" s="34"/>
      <c r="OHP1642" s="35"/>
      <c r="OHQ1642" s="34"/>
      <c r="OHX1642" s="35"/>
      <c r="OHY1642" s="34"/>
      <c r="OIF1642" s="35"/>
      <c r="OIG1642" s="34"/>
      <c r="OIN1642" s="35"/>
      <c r="OIO1642" s="34"/>
      <c r="OIV1642" s="35"/>
      <c r="OIW1642" s="34"/>
      <c r="OJD1642" s="35"/>
      <c r="OJE1642" s="34"/>
      <c r="OJL1642" s="35"/>
      <c r="OJM1642" s="34"/>
      <c r="OJT1642" s="35"/>
      <c r="OJU1642" s="34"/>
      <c r="OKB1642" s="35"/>
      <c r="OKC1642" s="34"/>
      <c r="OKJ1642" s="35"/>
      <c r="OKK1642" s="34"/>
      <c r="OKR1642" s="35"/>
      <c r="OKS1642" s="34"/>
      <c r="OKZ1642" s="35"/>
      <c r="OLA1642" s="34"/>
      <c r="OLH1642" s="35"/>
      <c r="OLI1642" s="34"/>
      <c r="OLP1642" s="35"/>
      <c r="OLQ1642" s="34"/>
      <c r="OLX1642" s="35"/>
      <c r="OLY1642" s="34"/>
      <c r="OMF1642" s="35"/>
      <c r="OMG1642" s="34"/>
      <c r="OMN1642" s="35"/>
      <c r="OMO1642" s="34"/>
      <c r="OMV1642" s="35"/>
      <c r="OMW1642" s="34"/>
      <c r="OND1642" s="35"/>
      <c r="ONE1642" s="34"/>
      <c r="ONL1642" s="35"/>
      <c r="ONM1642" s="34"/>
      <c r="ONT1642" s="35"/>
      <c r="ONU1642" s="34"/>
      <c r="OOB1642" s="35"/>
      <c r="OOC1642" s="34"/>
      <c r="OOJ1642" s="35"/>
      <c r="OOK1642" s="34"/>
      <c r="OOR1642" s="35"/>
      <c r="OOS1642" s="34"/>
      <c r="OOZ1642" s="35"/>
      <c r="OPA1642" s="34"/>
      <c r="OPH1642" s="35"/>
      <c r="OPI1642" s="34"/>
      <c r="OPP1642" s="35"/>
      <c r="OPQ1642" s="34"/>
      <c r="OPX1642" s="35"/>
      <c r="OPY1642" s="34"/>
      <c r="OQF1642" s="35"/>
      <c r="OQG1642" s="34"/>
      <c r="OQN1642" s="35"/>
      <c r="OQO1642" s="34"/>
      <c r="OQV1642" s="35"/>
      <c r="OQW1642" s="34"/>
      <c r="ORD1642" s="35"/>
      <c r="ORE1642" s="34"/>
      <c r="ORL1642" s="35"/>
      <c r="ORM1642" s="34"/>
      <c r="ORT1642" s="35"/>
      <c r="ORU1642" s="34"/>
      <c r="OSB1642" s="35"/>
      <c r="OSC1642" s="34"/>
      <c r="OSJ1642" s="35"/>
      <c r="OSK1642" s="34"/>
      <c r="OSR1642" s="35"/>
      <c r="OSS1642" s="34"/>
      <c r="OSZ1642" s="35"/>
      <c r="OTA1642" s="34"/>
      <c r="OTH1642" s="35"/>
      <c r="OTI1642" s="34"/>
      <c r="OTP1642" s="35"/>
      <c r="OTQ1642" s="34"/>
      <c r="OTX1642" s="35"/>
      <c r="OTY1642" s="34"/>
      <c r="OUF1642" s="35"/>
      <c r="OUG1642" s="34"/>
      <c r="OUN1642" s="35"/>
      <c r="OUO1642" s="34"/>
      <c r="OUV1642" s="35"/>
      <c r="OUW1642" s="34"/>
      <c r="OVD1642" s="35"/>
      <c r="OVE1642" s="34"/>
      <c r="OVL1642" s="35"/>
      <c r="OVM1642" s="34"/>
      <c r="OVT1642" s="35"/>
      <c r="OVU1642" s="34"/>
      <c r="OWB1642" s="35"/>
      <c r="OWC1642" s="34"/>
      <c r="OWJ1642" s="35"/>
      <c r="OWK1642" s="34"/>
      <c r="OWR1642" s="35"/>
      <c r="OWS1642" s="34"/>
      <c r="OWZ1642" s="35"/>
      <c r="OXA1642" s="34"/>
      <c r="OXH1642" s="35"/>
      <c r="OXI1642" s="34"/>
      <c r="OXP1642" s="35"/>
      <c r="OXQ1642" s="34"/>
      <c r="OXX1642" s="35"/>
      <c r="OXY1642" s="34"/>
      <c r="OYF1642" s="35"/>
      <c r="OYG1642" s="34"/>
      <c r="OYN1642" s="35"/>
      <c r="OYO1642" s="34"/>
      <c r="OYV1642" s="35"/>
      <c r="OYW1642" s="34"/>
      <c r="OZD1642" s="35"/>
      <c r="OZE1642" s="34"/>
      <c r="OZL1642" s="35"/>
      <c r="OZM1642" s="34"/>
      <c r="OZT1642" s="35"/>
      <c r="OZU1642" s="34"/>
      <c r="PAB1642" s="35"/>
      <c r="PAC1642" s="34"/>
      <c r="PAJ1642" s="35"/>
      <c r="PAK1642" s="34"/>
      <c r="PAR1642" s="35"/>
      <c r="PAS1642" s="34"/>
      <c r="PAZ1642" s="35"/>
      <c r="PBA1642" s="34"/>
      <c r="PBH1642" s="35"/>
      <c r="PBI1642" s="34"/>
      <c r="PBP1642" s="35"/>
      <c r="PBQ1642" s="34"/>
      <c r="PBX1642" s="35"/>
      <c r="PBY1642" s="34"/>
      <c r="PCF1642" s="35"/>
      <c r="PCG1642" s="34"/>
      <c r="PCN1642" s="35"/>
      <c r="PCO1642" s="34"/>
      <c r="PCV1642" s="35"/>
      <c r="PCW1642" s="34"/>
      <c r="PDD1642" s="35"/>
      <c r="PDE1642" s="34"/>
      <c r="PDL1642" s="35"/>
      <c r="PDM1642" s="34"/>
      <c r="PDT1642" s="35"/>
      <c r="PDU1642" s="34"/>
      <c r="PEB1642" s="35"/>
      <c r="PEC1642" s="34"/>
      <c r="PEJ1642" s="35"/>
      <c r="PEK1642" s="34"/>
      <c r="PER1642" s="35"/>
      <c r="PES1642" s="34"/>
      <c r="PEZ1642" s="35"/>
      <c r="PFA1642" s="34"/>
      <c r="PFH1642" s="35"/>
      <c r="PFI1642" s="34"/>
      <c r="PFP1642" s="35"/>
      <c r="PFQ1642" s="34"/>
      <c r="PFX1642" s="35"/>
      <c r="PFY1642" s="34"/>
      <c r="PGF1642" s="35"/>
      <c r="PGG1642" s="34"/>
      <c r="PGN1642" s="35"/>
      <c r="PGO1642" s="34"/>
      <c r="PGV1642" s="35"/>
      <c r="PGW1642" s="34"/>
      <c r="PHD1642" s="35"/>
      <c r="PHE1642" s="34"/>
      <c r="PHL1642" s="35"/>
      <c r="PHM1642" s="34"/>
      <c r="PHT1642" s="35"/>
      <c r="PHU1642" s="34"/>
      <c r="PIB1642" s="35"/>
      <c r="PIC1642" s="34"/>
      <c r="PIJ1642" s="35"/>
      <c r="PIK1642" s="34"/>
      <c r="PIR1642" s="35"/>
      <c r="PIS1642" s="34"/>
      <c r="PIZ1642" s="35"/>
      <c r="PJA1642" s="34"/>
      <c r="PJH1642" s="35"/>
      <c r="PJI1642" s="34"/>
      <c r="PJP1642" s="35"/>
      <c r="PJQ1642" s="34"/>
      <c r="PJX1642" s="35"/>
      <c r="PJY1642" s="34"/>
      <c r="PKF1642" s="35"/>
      <c r="PKG1642" s="34"/>
      <c r="PKN1642" s="35"/>
      <c r="PKO1642" s="34"/>
      <c r="PKV1642" s="35"/>
      <c r="PKW1642" s="34"/>
      <c r="PLD1642" s="35"/>
      <c r="PLE1642" s="34"/>
      <c r="PLL1642" s="35"/>
      <c r="PLM1642" s="34"/>
      <c r="PLT1642" s="35"/>
      <c r="PLU1642" s="34"/>
      <c r="PMB1642" s="35"/>
      <c r="PMC1642" s="34"/>
      <c r="PMJ1642" s="35"/>
      <c r="PMK1642" s="34"/>
      <c r="PMR1642" s="35"/>
      <c r="PMS1642" s="34"/>
      <c r="PMZ1642" s="35"/>
      <c r="PNA1642" s="34"/>
      <c r="PNH1642" s="35"/>
      <c r="PNI1642" s="34"/>
      <c r="PNP1642" s="35"/>
      <c r="PNQ1642" s="34"/>
      <c r="PNX1642" s="35"/>
      <c r="PNY1642" s="34"/>
      <c r="POF1642" s="35"/>
      <c r="POG1642" s="34"/>
      <c r="PON1642" s="35"/>
      <c r="POO1642" s="34"/>
      <c r="POV1642" s="35"/>
      <c r="POW1642" s="34"/>
      <c r="PPD1642" s="35"/>
      <c r="PPE1642" s="34"/>
      <c r="PPL1642" s="35"/>
      <c r="PPM1642" s="34"/>
      <c r="PPT1642" s="35"/>
      <c r="PPU1642" s="34"/>
      <c r="PQB1642" s="35"/>
      <c r="PQC1642" s="34"/>
      <c r="PQJ1642" s="35"/>
      <c r="PQK1642" s="34"/>
      <c r="PQR1642" s="35"/>
      <c r="PQS1642" s="34"/>
      <c r="PQZ1642" s="35"/>
      <c r="PRA1642" s="34"/>
      <c r="PRH1642" s="35"/>
      <c r="PRI1642" s="34"/>
      <c r="PRP1642" s="35"/>
      <c r="PRQ1642" s="34"/>
      <c r="PRX1642" s="35"/>
      <c r="PRY1642" s="34"/>
      <c r="PSF1642" s="35"/>
      <c r="PSG1642" s="34"/>
      <c r="PSN1642" s="35"/>
      <c r="PSO1642" s="34"/>
      <c r="PSV1642" s="35"/>
      <c r="PSW1642" s="34"/>
      <c r="PTD1642" s="35"/>
      <c r="PTE1642" s="34"/>
      <c r="PTL1642" s="35"/>
      <c r="PTM1642" s="34"/>
      <c r="PTT1642" s="35"/>
      <c r="PTU1642" s="34"/>
      <c r="PUB1642" s="35"/>
      <c r="PUC1642" s="34"/>
      <c r="PUJ1642" s="35"/>
      <c r="PUK1642" s="34"/>
      <c r="PUR1642" s="35"/>
      <c r="PUS1642" s="34"/>
      <c r="PUZ1642" s="35"/>
      <c r="PVA1642" s="34"/>
      <c r="PVH1642" s="35"/>
      <c r="PVI1642" s="34"/>
      <c r="PVP1642" s="35"/>
      <c r="PVQ1642" s="34"/>
      <c r="PVX1642" s="35"/>
      <c r="PVY1642" s="34"/>
      <c r="PWF1642" s="35"/>
      <c r="PWG1642" s="34"/>
      <c r="PWN1642" s="35"/>
      <c r="PWO1642" s="34"/>
      <c r="PWV1642" s="35"/>
      <c r="PWW1642" s="34"/>
      <c r="PXD1642" s="35"/>
      <c r="PXE1642" s="34"/>
      <c r="PXL1642" s="35"/>
      <c r="PXM1642" s="34"/>
      <c r="PXT1642" s="35"/>
      <c r="PXU1642" s="34"/>
      <c r="PYB1642" s="35"/>
      <c r="PYC1642" s="34"/>
      <c r="PYJ1642" s="35"/>
      <c r="PYK1642" s="34"/>
      <c r="PYR1642" s="35"/>
      <c r="PYS1642" s="34"/>
      <c r="PYZ1642" s="35"/>
      <c r="PZA1642" s="34"/>
      <c r="PZH1642" s="35"/>
      <c r="PZI1642" s="34"/>
      <c r="PZP1642" s="35"/>
      <c r="PZQ1642" s="34"/>
      <c r="PZX1642" s="35"/>
      <c r="PZY1642" s="34"/>
      <c r="QAF1642" s="35"/>
      <c r="QAG1642" s="34"/>
      <c r="QAN1642" s="35"/>
      <c r="QAO1642" s="34"/>
      <c r="QAV1642" s="35"/>
      <c r="QAW1642" s="34"/>
      <c r="QBD1642" s="35"/>
      <c r="QBE1642" s="34"/>
      <c r="QBL1642" s="35"/>
      <c r="QBM1642" s="34"/>
      <c r="QBT1642" s="35"/>
      <c r="QBU1642" s="34"/>
      <c r="QCB1642" s="35"/>
      <c r="QCC1642" s="34"/>
      <c r="QCJ1642" s="35"/>
      <c r="QCK1642" s="34"/>
      <c r="QCR1642" s="35"/>
      <c r="QCS1642" s="34"/>
      <c r="QCZ1642" s="35"/>
      <c r="QDA1642" s="34"/>
      <c r="QDH1642" s="35"/>
      <c r="QDI1642" s="34"/>
      <c r="QDP1642" s="35"/>
      <c r="QDQ1642" s="34"/>
      <c r="QDX1642" s="35"/>
      <c r="QDY1642" s="34"/>
      <c r="QEF1642" s="35"/>
      <c r="QEG1642" s="34"/>
      <c r="QEN1642" s="35"/>
      <c r="QEO1642" s="34"/>
      <c r="QEV1642" s="35"/>
      <c r="QEW1642" s="34"/>
      <c r="QFD1642" s="35"/>
      <c r="QFE1642" s="34"/>
      <c r="QFL1642" s="35"/>
      <c r="QFM1642" s="34"/>
      <c r="QFT1642" s="35"/>
      <c r="QFU1642" s="34"/>
      <c r="QGB1642" s="35"/>
      <c r="QGC1642" s="34"/>
      <c r="QGJ1642" s="35"/>
      <c r="QGK1642" s="34"/>
      <c r="QGR1642" s="35"/>
      <c r="QGS1642" s="34"/>
      <c r="QGZ1642" s="35"/>
      <c r="QHA1642" s="34"/>
      <c r="QHH1642" s="35"/>
      <c r="QHI1642" s="34"/>
      <c r="QHP1642" s="35"/>
      <c r="QHQ1642" s="34"/>
      <c r="QHX1642" s="35"/>
      <c r="QHY1642" s="34"/>
      <c r="QIF1642" s="35"/>
      <c r="QIG1642" s="34"/>
      <c r="QIN1642" s="35"/>
      <c r="QIO1642" s="34"/>
      <c r="QIV1642" s="35"/>
      <c r="QIW1642" s="34"/>
      <c r="QJD1642" s="35"/>
      <c r="QJE1642" s="34"/>
      <c r="QJL1642" s="35"/>
      <c r="QJM1642" s="34"/>
      <c r="QJT1642" s="35"/>
      <c r="QJU1642" s="34"/>
      <c r="QKB1642" s="35"/>
      <c r="QKC1642" s="34"/>
      <c r="QKJ1642" s="35"/>
      <c r="QKK1642" s="34"/>
      <c r="QKR1642" s="35"/>
      <c r="QKS1642" s="34"/>
      <c r="QKZ1642" s="35"/>
      <c r="QLA1642" s="34"/>
      <c r="QLH1642" s="35"/>
      <c r="QLI1642" s="34"/>
      <c r="QLP1642" s="35"/>
      <c r="QLQ1642" s="34"/>
      <c r="QLX1642" s="35"/>
      <c r="QLY1642" s="34"/>
      <c r="QMF1642" s="35"/>
      <c r="QMG1642" s="34"/>
      <c r="QMN1642" s="35"/>
      <c r="QMO1642" s="34"/>
      <c r="QMV1642" s="35"/>
      <c r="QMW1642" s="34"/>
      <c r="QND1642" s="35"/>
      <c r="QNE1642" s="34"/>
      <c r="QNL1642" s="35"/>
      <c r="QNM1642" s="34"/>
      <c r="QNT1642" s="35"/>
      <c r="QNU1642" s="34"/>
      <c r="QOB1642" s="35"/>
      <c r="QOC1642" s="34"/>
      <c r="QOJ1642" s="35"/>
      <c r="QOK1642" s="34"/>
      <c r="QOR1642" s="35"/>
      <c r="QOS1642" s="34"/>
      <c r="QOZ1642" s="35"/>
      <c r="QPA1642" s="34"/>
      <c r="QPH1642" s="35"/>
      <c r="QPI1642" s="34"/>
      <c r="QPP1642" s="35"/>
      <c r="QPQ1642" s="34"/>
      <c r="QPX1642" s="35"/>
      <c r="QPY1642" s="34"/>
      <c r="QQF1642" s="35"/>
      <c r="QQG1642" s="34"/>
      <c r="QQN1642" s="35"/>
      <c r="QQO1642" s="34"/>
      <c r="QQV1642" s="35"/>
      <c r="QQW1642" s="34"/>
      <c r="QRD1642" s="35"/>
      <c r="QRE1642" s="34"/>
      <c r="QRL1642" s="35"/>
      <c r="QRM1642" s="34"/>
      <c r="QRT1642" s="35"/>
      <c r="QRU1642" s="34"/>
      <c r="QSB1642" s="35"/>
      <c r="QSC1642" s="34"/>
      <c r="QSJ1642" s="35"/>
      <c r="QSK1642" s="34"/>
      <c r="QSR1642" s="35"/>
      <c r="QSS1642" s="34"/>
      <c r="QSZ1642" s="35"/>
      <c r="QTA1642" s="34"/>
      <c r="QTH1642" s="35"/>
      <c r="QTI1642" s="34"/>
      <c r="QTP1642" s="35"/>
      <c r="QTQ1642" s="34"/>
      <c r="QTX1642" s="35"/>
      <c r="QTY1642" s="34"/>
      <c r="QUF1642" s="35"/>
      <c r="QUG1642" s="34"/>
      <c r="QUN1642" s="35"/>
      <c r="QUO1642" s="34"/>
      <c r="QUV1642" s="35"/>
      <c r="QUW1642" s="34"/>
      <c r="QVD1642" s="35"/>
      <c r="QVE1642" s="34"/>
      <c r="QVL1642" s="35"/>
      <c r="QVM1642" s="34"/>
      <c r="QVT1642" s="35"/>
      <c r="QVU1642" s="34"/>
      <c r="QWB1642" s="35"/>
      <c r="QWC1642" s="34"/>
      <c r="QWJ1642" s="35"/>
      <c r="QWK1642" s="34"/>
      <c r="QWR1642" s="35"/>
      <c r="QWS1642" s="34"/>
      <c r="QWZ1642" s="35"/>
      <c r="QXA1642" s="34"/>
      <c r="QXH1642" s="35"/>
      <c r="QXI1642" s="34"/>
      <c r="QXP1642" s="35"/>
      <c r="QXQ1642" s="34"/>
      <c r="QXX1642" s="35"/>
      <c r="QXY1642" s="34"/>
      <c r="QYF1642" s="35"/>
      <c r="QYG1642" s="34"/>
      <c r="QYN1642" s="35"/>
      <c r="QYO1642" s="34"/>
      <c r="QYV1642" s="35"/>
      <c r="QYW1642" s="34"/>
      <c r="QZD1642" s="35"/>
      <c r="QZE1642" s="34"/>
      <c r="QZL1642" s="35"/>
      <c r="QZM1642" s="34"/>
      <c r="QZT1642" s="35"/>
      <c r="QZU1642" s="34"/>
      <c r="RAB1642" s="35"/>
      <c r="RAC1642" s="34"/>
      <c r="RAJ1642" s="35"/>
      <c r="RAK1642" s="34"/>
      <c r="RAR1642" s="35"/>
      <c r="RAS1642" s="34"/>
      <c r="RAZ1642" s="35"/>
      <c r="RBA1642" s="34"/>
      <c r="RBH1642" s="35"/>
      <c r="RBI1642" s="34"/>
      <c r="RBP1642" s="35"/>
      <c r="RBQ1642" s="34"/>
      <c r="RBX1642" s="35"/>
      <c r="RBY1642" s="34"/>
      <c r="RCF1642" s="35"/>
      <c r="RCG1642" s="34"/>
      <c r="RCN1642" s="35"/>
      <c r="RCO1642" s="34"/>
      <c r="RCV1642" s="35"/>
      <c r="RCW1642" s="34"/>
      <c r="RDD1642" s="35"/>
      <c r="RDE1642" s="34"/>
      <c r="RDL1642" s="35"/>
      <c r="RDM1642" s="34"/>
      <c r="RDT1642" s="35"/>
      <c r="RDU1642" s="34"/>
      <c r="REB1642" s="35"/>
      <c r="REC1642" s="34"/>
      <c r="REJ1642" s="35"/>
      <c r="REK1642" s="34"/>
      <c r="RER1642" s="35"/>
      <c r="RES1642" s="34"/>
      <c r="REZ1642" s="35"/>
      <c r="RFA1642" s="34"/>
      <c r="RFH1642" s="35"/>
      <c r="RFI1642" s="34"/>
      <c r="RFP1642" s="35"/>
      <c r="RFQ1642" s="34"/>
      <c r="RFX1642" s="35"/>
      <c r="RFY1642" s="34"/>
      <c r="RGF1642" s="35"/>
      <c r="RGG1642" s="34"/>
      <c r="RGN1642" s="35"/>
      <c r="RGO1642" s="34"/>
      <c r="RGV1642" s="35"/>
      <c r="RGW1642" s="34"/>
      <c r="RHD1642" s="35"/>
      <c r="RHE1642" s="34"/>
      <c r="RHL1642" s="35"/>
      <c r="RHM1642" s="34"/>
      <c r="RHT1642" s="35"/>
      <c r="RHU1642" s="34"/>
      <c r="RIB1642" s="35"/>
      <c r="RIC1642" s="34"/>
      <c r="RIJ1642" s="35"/>
      <c r="RIK1642" s="34"/>
      <c r="RIR1642" s="35"/>
      <c r="RIS1642" s="34"/>
      <c r="RIZ1642" s="35"/>
      <c r="RJA1642" s="34"/>
      <c r="RJH1642" s="35"/>
      <c r="RJI1642" s="34"/>
      <c r="RJP1642" s="35"/>
      <c r="RJQ1642" s="34"/>
      <c r="RJX1642" s="35"/>
      <c r="RJY1642" s="34"/>
      <c r="RKF1642" s="35"/>
      <c r="RKG1642" s="34"/>
      <c r="RKN1642" s="35"/>
      <c r="RKO1642" s="34"/>
      <c r="RKV1642" s="35"/>
      <c r="RKW1642" s="34"/>
      <c r="RLD1642" s="35"/>
      <c r="RLE1642" s="34"/>
      <c r="RLL1642" s="35"/>
      <c r="RLM1642" s="34"/>
      <c r="RLT1642" s="35"/>
      <c r="RLU1642" s="34"/>
      <c r="RMB1642" s="35"/>
      <c r="RMC1642" s="34"/>
      <c r="RMJ1642" s="35"/>
      <c r="RMK1642" s="34"/>
      <c r="RMR1642" s="35"/>
      <c r="RMS1642" s="34"/>
      <c r="RMZ1642" s="35"/>
      <c r="RNA1642" s="34"/>
      <c r="RNH1642" s="35"/>
      <c r="RNI1642" s="34"/>
      <c r="RNP1642" s="35"/>
      <c r="RNQ1642" s="34"/>
      <c r="RNX1642" s="35"/>
      <c r="RNY1642" s="34"/>
      <c r="ROF1642" s="35"/>
      <c r="ROG1642" s="34"/>
      <c r="RON1642" s="35"/>
      <c r="ROO1642" s="34"/>
      <c r="ROV1642" s="35"/>
      <c r="ROW1642" s="34"/>
      <c r="RPD1642" s="35"/>
      <c r="RPE1642" s="34"/>
      <c r="RPL1642" s="35"/>
      <c r="RPM1642" s="34"/>
      <c r="RPT1642" s="35"/>
      <c r="RPU1642" s="34"/>
      <c r="RQB1642" s="35"/>
      <c r="RQC1642" s="34"/>
      <c r="RQJ1642" s="35"/>
      <c r="RQK1642" s="34"/>
      <c r="RQR1642" s="35"/>
      <c r="RQS1642" s="34"/>
      <c r="RQZ1642" s="35"/>
      <c r="RRA1642" s="34"/>
      <c r="RRH1642" s="35"/>
      <c r="RRI1642" s="34"/>
      <c r="RRP1642" s="35"/>
      <c r="RRQ1642" s="34"/>
      <c r="RRX1642" s="35"/>
      <c r="RRY1642" s="34"/>
      <c r="RSF1642" s="35"/>
      <c r="RSG1642" s="34"/>
      <c r="RSN1642" s="35"/>
      <c r="RSO1642" s="34"/>
      <c r="RSV1642" s="35"/>
      <c r="RSW1642" s="34"/>
      <c r="RTD1642" s="35"/>
      <c r="RTE1642" s="34"/>
      <c r="RTL1642" s="35"/>
      <c r="RTM1642" s="34"/>
      <c r="RTT1642" s="35"/>
      <c r="RTU1642" s="34"/>
      <c r="RUB1642" s="35"/>
      <c r="RUC1642" s="34"/>
      <c r="RUJ1642" s="35"/>
      <c r="RUK1642" s="34"/>
      <c r="RUR1642" s="35"/>
      <c r="RUS1642" s="34"/>
      <c r="RUZ1642" s="35"/>
      <c r="RVA1642" s="34"/>
      <c r="RVH1642" s="35"/>
      <c r="RVI1642" s="34"/>
      <c r="RVP1642" s="35"/>
      <c r="RVQ1642" s="34"/>
      <c r="RVX1642" s="35"/>
      <c r="RVY1642" s="34"/>
      <c r="RWF1642" s="35"/>
      <c r="RWG1642" s="34"/>
      <c r="RWN1642" s="35"/>
      <c r="RWO1642" s="34"/>
      <c r="RWV1642" s="35"/>
      <c r="RWW1642" s="34"/>
      <c r="RXD1642" s="35"/>
      <c r="RXE1642" s="34"/>
      <c r="RXL1642" s="35"/>
      <c r="RXM1642" s="34"/>
      <c r="RXT1642" s="35"/>
      <c r="RXU1642" s="34"/>
      <c r="RYB1642" s="35"/>
      <c r="RYC1642" s="34"/>
      <c r="RYJ1642" s="35"/>
      <c r="RYK1642" s="34"/>
      <c r="RYR1642" s="35"/>
      <c r="RYS1642" s="34"/>
      <c r="RYZ1642" s="35"/>
      <c r="RZA1642" s="34"/>
      <c r="RZH1642" s="35"/>
      <c r="RZI1642" s="34"/>
      <c r="RZP1642" s="35"/>
      <c r="RZQ1642" s="34"/>
      <c r="RZX1642" s="35"/>
      <c r="RZY1642" s="34"/>
      <c r="SAF1642" s="35"/>
      <c r="SAG1642" s="34"/>
      <c r="SAN1642" s="35"/>
      <c r="SAO1642" s="34"/>
      <c r="SAV1642" s="35"/>
      <c r="SAW1642" s="34"/>
      <c r="SBD1642" s="35"/>
      <c r="SBE1642" s="34"/>
      <c r="SBL1642" s="35"/>
      <c r="SBM1642" s="34"/>
      <c r="SBT1642" s="35"/>
      <c r="SBU1642" s="34"/>
      <c r="SCB1642" s="35"/>
      <c r="SCC1642" s="34"/>
      <c r="SCJ1642" s="35"/>
      <c r="SCK1642" s="34"/>
      <c r="SCR1642" s="35"/>
      <c r="SCS1642" s="34"/>
      <c r="SCZ1642" s="35"/>
      <c r="SDA1642" s="34"/>
      <c r="SDH1642" s="35"/>
      <c r="SDI1642" s="34"/>
      <c r="SDP1642" s="35"/>
      <c r="SDQ1642" s="34"/>
      <c r="SDX1642" s="35"/>
      <c r="SDY1642" s="34"/>
      <c r="SEF1642" s="35"/>
      <c r="SEG1642" s="34"/>
      <c r="SEN1642" s="35"/>
      <c r="SEO1642" s="34"/>
      <c r="SEV1642" s="35"/>
      <c r="SEW1642" s="34"/>
      <c r="SFD1642" s="35"/>
      <c r="SFE1642" s="34"/>
      <c r="SFL1642" s="35"/>
      <c r="SFM1642" s="34"/>
      <c r="SFT1642" s="35"/>
      <c r="SFU1642" s="34"/>
      <c r="SGB1642" s="35"/>
      <c r="SGC1642" s="34"/>
      <c r="SGJ1642" s="35"/>
      <c r="SGK1642" s="34"/>
      <c r="SGR1642" s="35"/>
      <c r="SGS1642" s="34"/>
      <c r="SGZ1642" s="35"/>
      <c r="SHA1642" s="34"/>
      <c r="SHH1642" s="35"/>
      <c r="SHI1642" s="34"/>
      <c r="SHP1642" s="35"/>
      <c r="SHQ1642" s="34"/>
      <c r="SHX1642" s="35"/>
      <c r="SHY1642" s="34"/>
      <c r="SIF1642" s="35"/>
      <c r="SIG1642" s="34"/>
      <c r="SIN1642" s="35"/>
      <c r="SIO1642" s="34"/>
      <c r="SIV1642" s="35"/>
      <c r="SIW1642" s="34"/>
      <c r="SJD1642" s="35"/>
      <c r="SJE1642" s="34"/>
      <c r="SJL1642" s="35"/>
      <c r="SJM1642" s="34"/>
      <c r="SJT1642" s="35"/>
      <c r="SJU1642" s="34"/>
      <c r="SKB1642" s="35"/>
      <c r="SKC1642" s="34"/>
      <c r="SKJ1642" s="35"/>
      <c r="SKK1642" s="34"/>
      <c r="SKR1642" s="35"/>
      <c r="SKS1642" s="34"/>
      <c r="SKZ1642" s="35"/>
      <c r="SLA1642" s="34"/>
      <c r="SLH1642" s="35"/>
      <c r="SLI1642" s="34"/>
      <c r="SLP1642" s="35"/>
      <c r="SLQ1642" s="34"/>
      <c r="SLX1642" s="35"/>
      <c r="SLY1642" s="34"/>
      <c r="SMF1642" s="35"/>
      <c r="SMG1642" s="34"/>
      <c r="SMN1642" s="35"/>
      <c r="SMO1642" s="34"/>
      <c r="SMV1642" s="35"/>
      <c r="SMW1642" s="34"/>
      <c r="SND1642" s="35"/>
      <c r="SNE1642" s="34"/>
      <c r="SNL1642" s="35"/>
      <c r="SNM1642" s="34"/>
      <c r="SNT1642" s="35"/>
      <c r="SNU1642" s="34"/>
      <c r="SOB1642" s="35"/>
      <c r="SOC1642" s="34"/>
      <c r="SOJ1642" s="35"/>
      <c r="SOK1642" s="34"/>
      <c r="SOR1642" s="35"/>
      <c r="SOS1642" s="34"/>
      <c r="SOZ1642" s="35"/>
      <c r="SPA1642" s="34"/>
      <c r="SPH1642" s="35"/>
      <c r="SPI1642" s="34"/>
      <c r="SPP1642" s="35"/>
      <c r="SPQ1642" s="34"/>
      <c r="SPX1642" s="35"/>
      <c r="SPY1642" s="34"/>
      <c r="SQF1642" s="35"/>
      <c r="SQG1642" s="34"/>
      <c r="SQN1642" s="35"/>
      <c r="SQO1642" s="34"/>
      <c r="SQV1642" s="35"/>
      <c r="SQW1642" s="34"/>
      <c r="SRD1642" s="35"/>
      <c r="SRE1642" s="34"/>
      <c r="SRL1642" s="35"/>
      <c r="SRM1642" s="34"/>
      <c r="SRT1642" s="35"/>
      <c r="SRU1642" s="34"/>
      <c r="SSB1642" s="35"/>
      <c r="SSC1642" s="34"/>
      <c r="SSJ1642" s="35"/>
      <c r="SSK1642" s="34"/>
      <c r="SSR1642" s="35"/>
      <c r="SSS1642" s="34"/>
      <c r="SSZ1642" s="35"/>
      <c r="STA1642" s="34"/>
      <c r="STH1642" s="35"/>
      <c r="STI1642" s="34"/>
      <c r="STP1642" s="35"/>
      <c r="STQ1642" s="34"/>
      <c r="STX1642" s="35"/>
      <c r="STY1642" s="34"/>
      <c r="SUF1642" s="35"/>
      <c r="SUG1642" s="34"/>
      <c r="SUN1642" s="35"/>
      <c r="SUO1642" s="34"/>
      <c r="SUV1642" s="35"/>
      <c r="SUW1642" s="34"/>
      <c r="SVD1642" s="35"/>
      <c r="SVE1642" s="34"/>
      <c r="SVL1642" s="35"/>
      <c r="SVM1642" s="34"/>
      <c r="SVT1642" s="35"/>
      <c r="SVU1642" s="34"/>
      <c r="SWB1642" s="35"/>
      <c r="SWC1642" s="34"/>
      <c r="SWJ1642" s="35"/>
      <c r="SWK1642" s="34"/>
      <c r="SWR1642" s="35"/>
      <c r="SWS1642" s="34"/>
      <c r="SWZ1642" s="35"/>
      <c r="SXA1642" s="34"/>
      <c r="SXH1642" s="35"/>
      <c r="SXI1642" s="34"/>
      <c r="SXP1642" s="35"/>
      <c r="SXQ1642" s="34"/>
      <c r="SXX1642" s="35"/>
      <c r="SXY1642" s="34"/>
      <c r="SYF1642" s="35"/>
      <c r="SYG1642" s="34"/>
      <c r="SYN1642" s="35"/>
      <c r="SYO1642" s="34"/>
      <c r="SYV1642" s="35"/>
      <c r="SYW1642" s="34"/>
      <c r="SZD1642" s="35"/>
      <c r="SZE1642" s="34"/>
      <c r="SZL1642" s="35"/>
      <c r="SZM1642" s="34"/>
      <c r="SZT1642" s="35"/>
      <c r="SZU1642" s="34"/>
      <c r="TAB1642" s="35"/>
      <c r="TAC1642" s="34"/>
      <c r="TAJ1642" s="35"/>
      <c r="TAK1642" s="34"/>
      <c r="TAR1642" s="35"/>
      <c r="TAS1642" s="34"/>
      <c r="TAZ1642" s="35"/>
      <c r="TBA1642" s="34"/>
      <c r="TBH1642" s="35"/>
      <c r="TBI1642" s="34"/>
      <c r="TBP1642" s="35"/>
      <c r="TBQ1642" s="34"/>
      <c r="TBX1642" s="35"/>
      <c r="TBY1642" s="34"/>
      <c r="TCF1642" s="35"/>
      <c r="TCG1642" s="34"/>
      <c r="TCN1642" s="35"/>
      <c r="TCO1642" s="34"/>
      <c r="TCV1642" s="35"/>
      <c r="TCW1642" s="34"/>
      <c r="TDD1642" s="35"/>
      <c r="TDE1642" s="34"/>
      <c r="TDL1642" s="35"/>
      <c r="TDM1642" s="34"/>
      <c r="TDT1642" s="35"/>
      <c r="TDU1642" s="34"/>
      <c r="TEB1642" s="35"/>
      <c r="TEC1642" s="34"/>
      <c r="TEJ1642" s="35"/>
      <c r="TEK1642" s="34"/>
      <c r="TER1642" s="35"/>
      <c r="TES1642" s="34"/>
      <c r="TEZ1642" s="35"/>
      <c r="TFA1642" s="34"/>
      <c r="TFH1642" s="35"/>
      <c r="TFI1642" s="34"/>
      <c r="TFP1642" s="35"/>
      <c r="TFQ1642" s="34"/>
      <c r="TFX1642" s="35"/>
      <c r="TFY1642" s="34"/>
      <c r="TGF1642" s="35"/>
      <c r="TGG1642" s="34"/>
      <c r="TGN1642" s="35"/>
      <c r="TGO1642" s="34"/>
      <c r="TGV1642" s="35"/>
      <c r="TGW1642" s="34"/>
      <c r="THD1642" s="35"/>
      <c r="THE1642" s="34"/>
      <c r="THL1642" s="35"/>
      <c r="THM1642" s="34"/>
      <c r="THT1642" s="35"/>
      <c r="THU1642" s="34"/>
      <c r="TIB1642" s="35"/>
      <c r="TIC1642" s="34"/>
      <c r="TIJ1642" s="35"/>
      <c r="TIK1642" s="34"/>
      <c r="TIR1642" s="35"/>
      <c r="TIS1642" s="34"/>
      <c r="TIZ1642" s="35"/>
      <c r="TJA1642" s="34"/>
      <c r="TJH1642" s="35"/>
      <c r="TJI1642" s="34"/>
      <c r="TJP1642" s="35"/>
      <c r="TJQ1642" s="34"/>
      <c r="TJX1642" s="35"/>
      <c r="TJY1642" s="34"/>
      <c r="TKF1642" s="35"/>
      <c r="TKG1642" s="34"/>
      <c r="TKN1642" s="35"/>
      <c r="TKO1642" s="34"/>
      <c r="TKV1642" s="35"/>
      <c r="TKW1642" s="34"/>
      <c r="TLD1642" s="35"/>
      <c r="TLE1642" s="34"/>
      <c r="TLL1642" s="35"/>
      <c r="TLM1642" s="34"/>
      <c r="TLT1642" s="35"/>
      <c r="TLU1642" s="34"/>
      <c r="TMB1642" s="35"/>
      <c r="TMC1642" s="34"/>
      <c r="TMJ1642" s="35"/>
      <c r="TMK1642" s="34"/>
      <c r="TMR1642" s="35"/>
      <c r="TMS1642" s="34"/>
      <c r="TMZ1642" s="35"/>
      <c r="TNA1642" s="34"/>
      <c r="TNH1642" s="35"/>
      <c r="TNI1642" s="34"/>
      <c r="TNP1642" s="35"/>
      <c r="TNQ1642" s="34"/>
      <c r="TNX1642" s="35"/>
      <c r="TNY1642" s="34"/>
      <c r="TOF1642" s="35"/>
      <c r="TOG1642" s="34"/>
      <c r="TON1642" s="35"/>
      <c r="TOO1642" s="34"/>
      <c r="TOV1642" s="35"/>
      <c r="TOW1642" s="34"/>
      <c r="TPD1642" s="35"/>
      <c r="TPE1642" s="34"/>
      <c r="TPL1642" s="35"/>
      <c r="TPM1642" s="34"/>
      <c r="TPT1642" s="35"/>
      <c r="TPU1642" s="34"/>
      <c r="TQB1642" s="35"/>
      <c r="TQC1642" s="34"/>
      <c r="TQJ1642" s="35"/>
      <c r="TQK1642" s="34"/>
      <c r="TQR1642" s="35"/>
      <c r="TQS1642" s="34"/>
      <c r="TQZ1642" s="35"/>
      <c r="TRA1642" s="34"/>
      <c r="TRH1642" s="35"/>
      <c r="TRI1642" s="34"/>
      <c r="TRP1642" s="35"/>
      <c r="TRQ1642" s="34"/>
      <c r="TRX1642" s="35"/>
      <c r="TRY1642" s="34"/>
      <c r="TSF1642" s="35"/>
      <c r="TSG1642" s="34"/>
      <c r="TSN1642" s="35"/>
      <c r="TSO1642" s="34"/>
      <c r="TSV1642" s="35"/>
      <c r="TSW1642" s="34"/>
      <c r="TTD1642" s="35"/>
      <c r="TTE1642" s="34"/>
      <c r="TTL1642" s="35"/>
      <c r="TTM1642" s="34"/>
      <c r="TTT1642" s="35"/>
      <c r="TTU1642" s="34"/>
      <c r="TUB1642" s="35"/>
      <c r="TUC1642" s="34"/>
      <c r="TUJ1642" s="35"/>
      <c r="TUK1642" s="34"/>
      <c r="TUR1642" s="35"/>
      <c r="TUS1642" s="34"/>
      <c r="TUZ1642" s="35"/>
      <c r="TVA1642" s="34"/>
      <c r="TVH1642" s="35"/>
      <c r="TVI1642" s="34"/>
      <c r="TVP1642" s="35"/>
      <c r="TVQ1642" s="34"/>
      <c r="TVX1642" s="35"/>
      <c r="TVY1642" s="34"/>
      <c r="TWF1642" s="35"/>
      <c r="TWG1642" s="34"/>
      <c r="TWN1642" s="35"/>
      <c r="TWO1642" s="34"/>
      <c r="TWV1642" s="35"/>
      <c r="TWW1642" s="34"/>
      <c r="TXD1642" s="35"/>
      <c r="TXE1642" s="34"/>
      <c r="TXL1642" s="35"/>
      <c r="TXM1642" s="34"/>
      <c r="TXT1642" s="35"/>
      <c r="TXU1642" s="34"/>
      <c r="TYB1642" s="35"/>
      <c r="TYC1642" s="34"/>
      <c r="TYJ1642" s="35"/>
      <c r="TYK1642" s="34"/>
      <c r="TYR1642" s="35"/>
      <c r="TYS1642" s="34"/>
      <c r="TYZ1642" s="35"/>
      <c r="TZA1642" s="34"/>
      <c r="TZH1642" s="35"/>
      <c r="TZI1642" s="34"/>
      <c r="TZP1642" s="35"/>
      <c r="TZQ1642" s="34"/>
      <c r="TZX1642" s="35"/>
      <c r="TZY1642" s="34"/>
      <c r="UAF1642" s="35"/>
      <c r="UAG1642" s="34"/>
      <c r="UAN1642" s="35"/>
      <c r="UAO1642" s="34"/>
      <c r="UAV1642" s="35"/>
      <c r="UAW1642" s="34"/>
      <c r="UBD1642" s="35"/>
      <c r="UBE1642" s="34"/>
      <c r="UBL1642" s="35"/>
      <c r="UBM1642" s="34"/>
      <c r="UBT1642" s="35"/>
      <c r="UBU1642" s="34"/>
      <c r="UCB1642" s="35"/>
      <c r="UCC1642" s="34"/>
      <c r="UCJ1642" s="35"/>
      <c r="UCK1642" s="34"/>
      <c r="UCR1642" s="35"/>
      <c r="UCS1642" s="34"/>
      <c r="UCZ1642" s="35"/>
      <c r="UDA1642" s="34"/>
      <c r="UDH1642" s="35"/>
      <c r="UDI1642" s="34"/>
      <c r="UDP1642" s="35"/>
      <c r="UDQ1642" s="34"/>
      <c r="UDX1642" s="35"/>
      <c r="UDY1642" s="34"/>
      <c r="UEF1642" s="35"/>
      <c r="UEG1642" s="34"/>
      <c r="UEN1642" s="35"/>
      <c r="UEO1642" s="34"/>
      <c r="UEV1642" s="35"/>
      <c r="UEW1642" s="34"/>
      <c r="UFD1642" s="35"/>
      <c r="UFE1642" s="34"/>
      <c r="UFL1642" s="35"/>
      <c r="UFM1642" s="34"/>
      <c r="UFT1642" s="35"/>
      <c r="UFU1642" s="34"/>
      <c r="UGB1642" s="35"/>
      <c r="UGC1642" s="34"/>
      <c r="UGJ1642" s="35"/>
      <c r="UGK1642" s="34"/>
      <c r="UGR1642" s="35"/>
      <c r="UGS1642" s="34"/>
      <c r="UGZ1642" s="35"/>
      <c r="UHA1642" s="34"/>
      <c r="UHH1642" s="35"/>
      <c r="UHI1642" s="34"/>
      <c r="UHP1642" s="35"/>
      <c r="UHQ1642" s="34"/>
      <c r="UHX1642" s="35"/>
      <c r="UHY1642" s="34"/>
      <c r="UIF1642" s="35"/>
      <c r="UIG1642" s="34"/>
      <c r="UIN1642" s="35"/>
      <c r="UIO1642" s="34"/>
      <c r="UIV1642" s="35"/>
      <c r="UIW1642" s="34"/>
      <c r="UJD1642" s="35"/>
      <c r="UJE1642" s="34"/>
      <c r="UJL1642" s="35"/>
      <c r="UJM1642" s="34"/>
      <c r="UJT1642" s="35"/>
      <c r="UJU1642" s="34"/>
      <c r="UKB1642" s="35"/>
      <c r="UKC1642" s="34"/>
      <c r="UKJ1642" s="35"/>
      <c r="UKK1642" s="34"/>
      <c r="UKR1642" s="35"/>
      <c r="UKS1642" s="34"/>
      <c r="UKZ1642" s="35"/>
      <c r="ULA1642" s="34"/>
      <c r="ULH1642" s="35"/>
      <c r="ULI1642" s="34"/>
      <c r="ULP1642" s="35"/>
      <c r="ULQ1642" s="34"/>
      <c r="ULX1642" s="35"/>
      <c r="ULY1642" s="34"/>
      <c r="UMF1642" s="35"/>
      <c r="UMG1642" s="34"/>
      <c r="UMN1642" s="35"/>
      <c r="UMO1642" s="34"/>
      <c r="UMV1642" s="35"/>
      <c r="UMW1642" s="34"/>
      <c r="UND1642" s="35"/>
      <c r="UNE1642" s="34"/>
      <c r="UNL1642" s="35"/>
      <c r="UNM1642" s="34"/>
      <c r="UNT1642" s="35"/>
      <c r="UNU1642" s="34"/>
      <c r="UOB1642" s="35"/>
      <c r="UOC1642" s="34"/>
      <c r="UOJ1642" s="35"/>
      <c r="UOK1642" s="34"/>
      <c r="UOR1642" s="35"/>
      <c r="UOS1642" s="34"/>
      <c r="UOZ1642" s="35"/>
      <c r="UPA1642" s="34"/>
      <c r="UPH1642" s="35"/>
      <c r="UPI1642" s="34"/>
      <c r="UPP1642" s="35"/>
      <c r="UPQ1642" s="34"/>
      <c r="UPX1642" s="35"/>
      <c r="UPY1642" s="34"/>
      <c r="UQF1642" s="35"/>
      <c r="UQG1642" s="34"/>
      <c r="UQN1642" s="35"/>
      <c r="UQO1642" s="34"/>
      <c r="UQV1642" s="35"/>
      <c r="UQW1642" s="34"/>
      <c r="URD1642" s="35"/>
      <c r="URE1642" s="34"/>
      <c r="URL1642" s="35"/>
      <c r="URM1642" s="34"/>
      <c r="URT1642" s="35"/>
      <c r="URU1642" s="34"/>
      <c r="USB1642" s="35"/>
      <c r="USC1642" s="34"/>
      <c r="USJ1642" s="35"/>
      <c r="USK1642" s="34"/>
      <c r="USR1642" s="35"/>
      <c r="USS1642" s="34"/>
      <c r="USZ1642" s="35"/>
      <c r="UTA1642" s="34"/>
      <c r="UTH1642" s="35"/>
      <c r="UTI1642" s="34"/>
      <c r="UTP1642" s="35"/>
      <c r="UTQ1642" s="34"/>
      <c r="UTX1642" s="35"/>
      <c r="UTY1642" s="34"/>
      <c r="UUF1642" s="35"/>
      <c r="UUG1642" s="34"/>
      <c r="UUN1642" s="35"/>
      <c r="UUO1642" s="34"/>
      <c r="UUV1642" s="35"/>
      <c r="UUW1642" s="34"/>
      <c r="UVD1642" s="35"/>
      <c r="UVE1642" s="34"/>
      <c r="UVL1642" s="35"/>
      <c r="UVM1642" s="34"/>
      <c r="UVT1642" s="35"/>
      <c r="UVU1642" s="34"/>
      <c r="UWB1642" s="35"/>
      <c r="UWC1642" s="34"/>
      <c r="UWJ1642" s="35"/>
      <c r="UWK1642" s="34"/>
      <c r="UWR1642" s="35"/>
      <c r="UWS1642" s="34"/>
      <c r="UWZ1642" s="35"/>
      <c r="UXA1642" s="34"/>
      <c r="UXH1642" s="35"/>
      <c r="UXI1642" s="34"/>
      <c r="UXP1642" s="35"/>
      <c r="UXQ1642" s="34"/>
      <c r="UXX1642" s="35"/>
      <c r="UXY1642" s="34"/>
      <c r="UYF1642" s="35"/>
      <c r="UYG1642" s="34"/>
      <c r="UYN1642" s="35"/>
      <c r="UYO1642" s="34"/>
      <c r="UYV1642" s="35"/>
      <c r="UYW1642" s="34"/>
      <c r="UZD1642" s="35"/>
      <c r="UZE1642" s="34"/>
      <c r="UZL1642" s="35"/>
      <c r="UZM1642" s="34"/>
      <c r="UZT1642" s="35"/>
      <c r="UZU1642" s="34"/>
      <c r="VAB1642" s="35"/>
      <c r="VAC1642" s="34"/>
      <c r="VAJ1642" s="35"/>
      <c r="VAK1642" s="34"/>
      <c r="VAR1642" s="35"/>
      <c r="VAS1642" s="34"/>
      <c r="VAZ1642" s="35"/>
      <c r="VBA1642" s="34"/>
      <c r="VBH1642" s="35"/>
      <c r="VBI1642" s="34"/>
      <c r="VBP1642" s="35"/>
      <c r="VBQ1642" s="34"/>
      <c r="VBX1642" s="35"/>
      <c r="VBY1642" s="34"/>
      <c r="VCF1642" s="35"/>
      <c r="VCG1642" s="34"/>
      <c r="VCN1642" s="35"/>
      <c r="VCO1642" s="34"/>
      <c r="VCV1642" s="35"/>
      <c r="VCW1642" s="34"/>
      <c r="VDD1642" s="35"/>
      <c r="VDE1642" s="34"/>
      <c r="VDL1642" s="35"/>
      <c r="VDM1642" s="34"/>
      <c r="VDT1642" s="35"/>
      <c r="VDU1642" s="34"/>
      <c r="VEB1642" s="35"/>
      <c r="VEC1642" s="34"/>
      <c r="VEJ1642" s="35"/>
      <c r="VEK1642" s="34"/>
      <c r="VER1642" s="35"/>
      <c r="VES1642" s="34"/>
      <c r="VEZ1642" s="35"/>
      <c r="VFA1642" s="34"/>
      <c r="VFH1642" s="35"/>
      <c r="VFI1642" s="34"/>
      <c r="VFP1642" s="35"/>
      <c r="VFQ1642" s="34"/>
      <c r="VFX1642" s="35"/>
      <c r="VFY1642" s="34"/>
      <c r="VGF1642" s="35"/>
      <c r="VGG1642" s="34"/>
      <c r="VGN1642" s="35"/>
      <c r="VGO1642" s="34"/>
      <c r="VGV1642" s="35"/>
      <c r="VGW1642" s="34"/>
      <c r="VHD1642" s="35"/>
      <c r="VHE1642" s="34"/>
      <c r="VHL1642" s="35"/>
      <c r="VHM1642" s="34"/>
      <c r="VHT1642" s="35"/>
      <c r="VHU1642" s="34"/>
      <c r="VIB1642" s="35"/>
      <c r="VIC1642" s="34"/>
      <c r="VIJ1642" s="35"/>
      <c r="VIK1642" s="34"/>
      <c r="VIR1642" s="35"/>
      <c r="VIS1642" s="34"/>
      <c r="VIZ1642" s="35"/>
      <c r="VJA1642" s="34"/>
      <c r="VJH1642" s="35"/>
      <c r="VJI1642" s="34"/>
      <c r="VJP1642" s="35"/>
      <c r="VJQ1642" s="34"/>
      <c r="VJX1642" s="35"/>
      <c r="VJY1642" s="34"/>
      <c r="VKF1642" s="35"/>
      <c r="VKG1642" s="34"/>
      <c r="VKN1642" s="35"/>
      <c r="VKO1642" s="34"/>
      <c r="VKV1642" s="35"/>
      <c r="VKW1642" s="34"/>
      <c r="VLD1642" s="35"/>
      <c r="VLE1642" s="34"/>
      <c r="VLL1642" s="35"/>
      <c r="VLM1642" s="34"/>
      <c r="VLT1642" s="35"/>
      <c r="VLU1642" s="34"/>
      <c r="VMB1642" s="35"/>
      <c r="VMC1642" s="34"/>
      <c r="VMJ1642" s="35"/>
      <c r="VMK1642" s="34"/>
      <c r="VMR1642" s="35"/>
      <c r="VMS1642" s="34"/>
      <c r="VMZ1642" s="35"/>
      <c r="VNA1642" s="34"/>
      <c r="VNH1642" s="35"/>
      <c r="VNI1642" s="34"/>
      <c r="VNP1642" s="35"/>
      <c r="VNQ1642" s="34"/>
      <c r="VNX1642" s="35"/>
      <c r="VNY1642" s="34"/>
      <c r="VOF1642" s="35"/>
      <c r="VOG1642" s="34"/>
      <c r="VON1642" s="35"/>
      <c r="VOO1642" s="34"/>
      <c r="VOV1642" s="35"/>
      <c r="VOW1642" s="34"/>
      <c r="VPD1642" s="35"/>
      <c r="VPE1642" s="34"/>
      <c r="VPL1642" s="35"/>
      <c r="VPM1642" s="34"/>
      <c r="VPT1642" s="35"/>
      <c r="VPU1642" s="34"/>
      <c r="VQB1642" s="35"/>
      <c r="VQC1642" s="34"/>
      <c r="VQJ1642" s="35"/>
      <c r="VQK1642" s="34"/>
      <c r="VQR1642" s="35"/>
      <c r="VQS1642" s="34"/>
      <c r="VQZ1642" s="35"/>
      <c r="VRA1642" s="34"/>
      <c r="VRH1642" s="35"/>
      <c r="VRI1642" s="34"/>
      <c r="VRP1642" s="35"/>
      <c r="VRQ1642" s="34"/>
      <c r="VRX1642" s="35"/>
      <c r="VRY1642" s="34"/>
      <c r="VSF1642" s="35"/>
      <c r="VSG1642" s="34"/>
      <c r="VSN1642" s="35"/>
      <c r="VSO1642" s="34"/>
      <c r="VSV1642" s="35"/>
      <c r="VSW1642" s="34"/>
      <c r="VTD1642" s="35"/>
      <c r="VTE1642" s="34"/>
      <c r="VTL1642" s="35"/>
      <c r="VTM1642" s="34"/>
      <c r="VTT1642" s="35"/>
      <c r="VTU1642" s="34"/>
      <c r="VUB1642" s="35"/>
      <c r="VUC1642" s="34"/>
      <c r="VUJ1642" s="35"/>
      <c r="VUK1642" s="34"/>
      <c r="VUR1642" s="35"/>
      <c r="VUS1642" s="34"/>
      <c r="VUZ1642" s="35"/>
      <c r="VVA1642" s="34"/>
      <c r="VVH1642" s="35"/>
      <c r="VVI1642" s="34"/>
      <c r="VVP1642" s="35"/>
      <c r="VVQ1642" s="34"/>
      <c r="VVX1642" s="35"/>
      <c r="VVY1642" s="34"/>
      <c r="VWF1642" s="35"/>
      <c r="VWG1642" s="34"/>
      <c r="VWN1642" s="35"/>
      <c r="VWO1642" s="34"/>
      <c r="VWV1642" s="35"/>
      <c r="VWW1642" s="34"/>
      <c r="VXD1642" s="35"/>
      <c r="VXE1642" s="34"/>
      <c r="VXL1642" s="35"/>
      <c r="VXM1642" s="34"/>
      <c r="VXT1642" s="35"/>
      <c r="VXU1642" s="34"/>
      <c r="VYB1642" s="35"/>
      <c r="VYC1642" s="34"/>
      <c r="VYJ1642" s="35"/>
      <c r="VYK1642" s="34"/>
      <c r="VYR1642" s="35"/>
      <c r="VYS1642" s="34"/>
      <c r="VYZ1642" s="35"/>
      <c r="VZA1642" s="34"/>
      <c r="VZH1642" s="35"/>
      <c r="VZI1642" s="34"/>
      <c r="VZP1642" s="35"/>
      <c r="VZQ1642" s="34"/>
      <c r="VZX1642" s="35"/>
      <c r="VZY1642" s="34"/>
      <c r="WAF1642" s="35"/>
      <c r="WAG1642" s="34"/>
      <c r="WAN1642" s="35"/>
      <c r="WAO1642" s="34"/>
      <c r="WAV1642" s="35"/>
      <c r="WAW1642" s="34"/>
      <c r="WBD1642" s="35"/>
      <c r="WBE1642" s="34"/>
      <c r="WBL1642" s="35"/>
      <c r="WBM1642" s="34"/>
      <c r="WBT1642" s="35"/>
      <c r="WBU1642" s="34"/>
      <c r="WCB1642" s="35"/>
      <c r="WCC1642" s="34"/>
      <c r="WCJ1642" s="35"/>
      <c r="WCK1642" s="34"/>
      <c r="WCR1642" s="35"/>
      <c r="WCS1642" s="34"/>
      <c r="WCZ1642" s="35"/>
      <c r="WDA1642" s="34"/>
      <c r="WDH1642" s="35"/>
      <c r="WDI1642" s="34"/>
      <c r="WDP1642" s="35"/>
      <c r="WDQ1642" s="34"/>
      <c r="WDX1642" s="35"/>
      <c r="WDY1642" s="34"/>
      <c r="WEF1642" s="35"/>
      <c r="WEG1642" s="34"/>
      <c r="WEN1642" s="35"/>
      <c r="WEO1642" s="34"/>
      <c r="WEV1642" s="35"/>
      <c r="WEW1642" s="34"/>
      <c r="WFD1642" s="35"/>
      <c r="WFE1642" s="34"/>
      <c r="WFL1642" s="35"/>
      <c r="WFM1642" s="34"/>
      <c r="WFT1642" s="35"/>
      <c r="WFU1642" s="34"/>
      <c r="WGB1642" s="35"/>
      <c r="WGC1642" s="34"/>
      <c r="WGJ1642" s="35"/>
      <c r="WGK1642" s="34"/>
      <c r="WGR1642" s="35"/>
      <c r="WGS1642" s="34"/>
      <c r="WGZ1642" s="35"/>
      <c r="WHA1642" s="34"/>
      <c r="WHH1642" s="35"/>
      <c r="WHI1642" s="34"/>
      <c r="WHP1642" s="35"/>
      <c r="WHQ1642" s="34"/>
      <c r="WHX1642" s="35"/>
      <c r="WHY1642" s="34"/>
      <c r="WIF1642" s="35"/>
      <c r="WIG1642" s="34"/>
      <c r="WIN1642" s="35"/>
      <c r="WIO1642" s="34"/>
      <c r="WIV1642" s="35"/>
      <c r="WIW1642" s="34"/>
      <c r="WJD1642" s="35"/>
      <c r="WJE1642" s="34"/>
      <c r="WJL1642" s="35"/>
      <c r="WJM1642" s="34"/>
      <c r="WJT1642" s="35"/>
      <c r="WJU1642" s="34"/>
      <c r="WKB1642" s="35"/>
      <c r="WKC1642" s="34"/>
      <c r="WKJ1642" s="35"/>
      <c r="WKK1642" s="34"/>
      <c r="WKR1642" s="35"/>
      <c r="WKS1642" s="34"/>
      <c r="WKZ1642" s="35"/>
      <c r="WLA1642" s="34"/>
      <c r="WLH1642" s="35"/>
      <c r="WLI1642" s="34"/>
      <c r="WLP1642" s="35"/>
      <c r="WLQ1642" s="34"/>
      <c r="WLX1642" s="35"/>
      <c r="WLY1642" s="34"/>
      <c r="WMF1642" s="35"/>
      <c r="WMG1642" s="34"/>
      <c r="WMN1642" s="35"/>
      <c r="WMO1642" s="34"/>
      <c r="WMV1642" s="35"/>
      <c r="WMW1642" s="34"/>
      <c r="WND1642" s="35"/>
      <c r="WNE1642" s="34"/>
      <c r="WNL1642" s="35"/>
      <c r="WNM1642" s="34"/>
      <c r="WNT1642" s="35"/>
      <c r="WNU1642" s="34"/>
      <c r="WOB1642" s="35"/>
      <c r="WOC1642" s="34"/>
      <c r="WOJ1642" s="35"/>
      <c r="WOK1642" s="34"/>
      <c r="WOR1642" s="35"/>
      <c r="WOS1642" s="34"/>
      <c r="WOZ1642" s="35"/>
      <c r="WPA1642" s="34"/>
      <c r="WPH1642" s="35"/>
      <c r="WPI1642" s="34"/>
      <c r="WPP1642" s="35"/>
      <c r="WPQ1642" s="34"/>
      <c r="WPX1642" s="35"/>
      <c r="WPY1642" s="34"/>
      <c r="WQF1642" s="35"/>
      <c r="WQG1642" s="34"/>
      <c r="WQN1642" s="35"/>
      <c r="WQO1642" s="34"/>
      <c r="WQV1642" s="35"/>
      <c r="WQW1642" s="34"/>
      <c r="WRD1642" s="35"/>
      <c r="WRE1642" s="34"/>
      <c r="WRL1642" s="35"/>
      <c r="WRM1642" s="34"/>
      <c r="WRT1642" s="35"/>
      <c r="WRU1642" s="34"/>
      <c r="WSB1642" s="35"/>
      <c r="WSC1642" s="34"/>
      <c r="WSJ1642" s="35"/>
      <c r="WSK1642" s="34"/>
      <c r="WSR1642" s="35"/>
      <c r="WSS1642" s="34"/>
      <c r="WSZ1642" s="35"/>
      <c r="WTA1642" s="34"/>
      <c r="WTH1642" s="35"/>
      <c r="WTI1642" s="34"/>
      <c r="WTP1642" s="35"/>
      <c r="WTQ1642" s="34"/>
      <c r="WTX1642" s="35"/>
      <c r="WTY1642" s="34"/>
      <c r="WUF1642" s="35"/>
      <c r="WUG1642" s="34"/>
      <c r="WUN1642" s="35"/>
      <c r="WUO1642" s="34"/>
      <c r="WUV1642" s="35"/>
      <c r="WUW1642" s="34"/>
      <c r="WVD1642" s="35"/>
      <c r="WVE1642" s="34"/>
      <c r="WVL1642" s="35"/>
      <c r="WVM1642" s="34"/>
      <c r="WVT1642" s="35"/>
      <c r="WVU1642" s="34"/>
      <c r="WWB1642" s="35"/>
      <c r="WWC1642" s="34"/>
      <c r="WWJ1642" s="35"/>
      <c r="WWK1642" s="34"/>
      <c r="WWR1642" s="35"/>
      <c r="WWS1642" s="34"/>
      <c r="WWZ1642" s="35"/>
      <c r="WXA1642" s="34"/>
      <c r="WXH1642" s="35"/>
      <c r="WXI1642" s="34"/>
      <c r="WXP1642" s="35"/>
      <c r="WXQ1642" s="34"/>
      <c r="WXX1642" s="35"/>
      <c r="WXY1642" s="34"/>
      <c r="WYF1642" s="35"/>
      <c r="WYG1642" s="34"/>
      <c r="WYN1642" s="35"/>
      <c r="WYO1642" s="34"/>
      <c r="WYV1642" s="35"/>
      <c r="WYW1642" s="34"/>
      <c r="WZD1642" s="35"/>
      <c r="WZE1642" s="34"/>
      <c r="WZL1642" s="35"/>
      <c r="WZM1642" s="34"/>
      <c r="WZT1642" s="35"/>
      <c r="WZU1642" s="34"/>
      <c r="XAB1642" s="35"/>
      <c r="XAC1642" s="34"/>
      <c r="XAJ1642" s="35"/>
      <c r="XAK1642" s="34"/>
      <c r="XAR1642" s="35"/>
      <c r="XAS1642" s="34"/>
      <c r="XAZ1642" s="35"/>
      <c r="XBA1642" s="34"/>
      <c r="XBH1642" s="35"/>
      <c r="XBI1642" s="34"/>
      <c r="XBP1642" s="35"/>
      <c r="XBQ1642" s="34"/>
      <c r="XBX1642" s="35"/>
      <c r="XBY1642" s="34"/>
      <c r="XCF1642" s="35"/>
      <c r="XCG1642" s="34"/>
      <c r="XCN1642" s="35"/>
      <c r="XCO1642" s="34"/>
      <c r="XCV1642" s="35"/>
      <c r="XCW1642" s="34"/>
      <c r="XDD1642" s="35"/>
      <c r="XDE1642" s="34"/>
      <c r="XDL1642" s="35"/>
      <c r="XDM1642" s="34"/>
      <c r="XDT1642" s="35"/>
      <c r="XDU1642" s="34"/>
      <c r="XEB1642" s="35"/>
      <c r="XEC1642" s="34"/>
      <c r="XEJ1642" s="35"/>
      <c r="XEK1642" s="34"/>
      <c r="XER1642" s="35"/>
      <c r="XES1642" s="34"/>
      <c r="XEZ1642" s="35"/>
      <c r="XFA1642" s="34"/>
    </row>
    <row r="1643" spans="1:1021 1028:2045 2052:3069 3076:4093 4100:5117 5124:6141 6148:7165 7172:8189 8196:9213 9220:10237 10244:11261 11268:12285 12292:13309 13316:14333 14340:15357 15364:16381" x14ac:dyDescent="0.25">
      <c r="A1643" t="s">
        <v>484</v>
      </c>
      <c r="B1643" t="s">
        <v>243</v>
      </c>
      <c r="C1643">
        <v>339</v>
      </c>
      <c r="D1643">
        <v>339</v>
      </c>
      <c r="E1643" s="35">
        <v>1</v>
      </c>
      <c r="F1643" s="34">
        <v>1.9999999999999999E-88</v>
      </c>
      <c r="G1643">
        <v>85.89</v>
      </c>
      <c r="H1643">
        <v>1161</v>
      </c>
      <c r="I1643" t="str">
        <f>HYPERLINK("https://www.ncbi.nlm.nih.gov/nucleotide/MN416310.1?report=genbank&amp;log$=nucltop&amp;blast_rank=41&amp;RID=XE6RV0D8013","MN416310.1")</f>
        <v>MN416310.1</v>
      </c>
      <c r="L1643" s="35"/>
      <c r="M1643" s="34"/>
      <c r="T1643" s="35"/>
      <c r="U1643" s="34"/>
      <c r="AB1643" s="35"/>
      <c r="AC1643" s="34"/>
      <c r="AJ1643" s="35"/>
      <c r="AK1643" s="34"/>
      <c r="AR1643" s="35"/>
      <c r="AS1643" s="34"/>
      <c r="AZ1643" s="35"/>
      <c r="BA1643" s="34"/>
      <c r="BH1643" s="35"/>
      <c r="BI1643" s="34"/>
      <c r="BP1643" s="35"/>
      <c r="BQ1643" s="34"/>
      <c r="BX1643" s="35"/>
      <c r="BY1643" s="34"/>
      <c r="CF1643" s="35"/>
      <c r="CG1643" s="34"/>
      <c r="CN1643" s="35"/>
      <c r="CO1643" s="34"/>
      <c r="CV1643" s="35"/>
      <c r="CW1643" s="34"/>
      <c r="DD1643" s="35"/>
      <c r="DE1643" s="34"/>
      <c r="DL1643" s="35"/>
      <c r="DM1643" s="34"/>
      <c r="DT1643" s="35"/>
      <c r="DU1643" s="34"/>
      <c r="EB1643" s="35"/>
      <c r="EC1643" s="34"/>
      <c r="EJ1643" s="35"/>
      <c r="EK1643" s="34"/>
      <c r="ER1643" s="35"/>
      <c r="ES1643" s="34"/>
      <c r="EZ1643" s="35"/>
      <c r="FA1643" s="34"/>
      <c r="FH1643" s="35"/>
      <c r="FI1643" s="34"/>
      <c r="FP1643" s="35"/>
      <c r="FQ1643" s="34"/>
      <c r="FX1643" s="35"/>
      <c r="FY1643" s="34"/>
      <c r="GF1643" s="35"/>
      <c r="GG1643" s="34"/>
      <c r="GN1643" s="35"/>
      <c r="GO1643" s="34"/>
      <c r="GV1643" s="35"/>
      <c r="GW1643" s="34"/>
      <c r="HD1643" s="35"/>
      <c r="HE1643" s="34"/>
      <c r="HL1643" s="35"/>
      <c r="HM1643" s="34"/>
      <c r="HT1643" s="35"/>
      <c r="HU1643" s="34"/>
      <c r="IB1643" s="35"/>
      <c r="IC1643" s="34"/>
      <c r="IJ1643" s="35"/>
      <c r="IK1643" s="34"/>
      <c r="IR1643" s="35"/>
      <c r="IS1643" s="34"/>
      <c r="IZ1643" s="35"/>
      <c r="JA1643" s="34"/>
      <c r="JH1643" s="35"/>
      <c r="JI1643" s="34"/>
      <c r="JP1643" s="35"/>
      <c r="JQ1643" s="34"/>
      <c r="JX1643" s="35"/>
      <c r="JY1643" s="34"/>
      <c r="KF1643" s="35"/>
      <c r="KG1643" s="34"/>
      <c r="KN1643" s="35"/>
      <c r="KO1643" s="34"/>
      <c r="KV1643" s="35"/>
      <c r="KW1643" s="34"/>
      <c r="LD1643" s="35"/>
      <c r="LE1643" s="34"/>
      <c r="LL1643" s="35"/>
      <c r="LM1643" s="34"/>
      <c r="LT1643" s="35"/>
      <c r="LU1643" s="34"/>
      <c r="MB1643" s="35"/>
      <c r="MC1643" s="34"/>
      <c r="MJ1643" s="35"/>
      <c r="MK1643" s="34"/>
      <c r="MR1643" s="35"/>
      <c r="MS1643" s="34"/>
      <c r="MZ1643" s="35"/>
      <c r="NA1643" s="34"/>
      <c r="NH1643" s="35"/>
      <c r="NI1643" s="34"/>
      <c r="NP1643" s="35"/>
      <c r="NQ1643" s="34"/>
      <c r="NX1643" s="35"/>
      <c r="NY1643" s="34"/>
      <c r="OF1643" s="35"/>
      <c r="OG1643" s="34"/>
      <c r="ON1643" s="35"/>
      <c r="OO1643" s="34"/>
      <c r="OV1643" s="35"/>
      <c r="OW1643" s="34"/>
      <c r="PD1643" s="35"/>
      <c r="PE1643" s="34"/>
      <c r="PL1643" s="35"/>
      <c r="PM1643" s="34"/>
      <c r="PT1643" s="35"/>
      <c r="PU1643" s="34"/>
      <c r="QB1643" s="35"/>
      <c r="QC1643" s="34"/>
      <c r="QJ1643" s="35"/>
      <c r="QK1643" s="34"/>
      <c r="QR1643" s="35"/>
      <c r="QS1643" s="34"/>
      <c r="QZ1643" s="35"/>
      <c r="RA1643" s="34"/>
      <c r="RH1643" s="35"/>
      <c r="RI1643" s="34"/>
      <c r="RP1643" s="35"/>
      <c r="RQ1643" s="34"/>
      <c r="RX1643" s="35"/>
      <c r="RY1643" s="34"/>
      <c r="SF1643" s="35"/>
      <c r="SG1643" s="34"/>
      <c r="SN1643" s="35"/>
      <c r="SO1643" s="34"/>
      <c r="SV1643" s="35"/>
      <c r="SW1643" s="34"/>
      <c r="TD1643" s="35"/>
      <c r="TE1643" s="34"/>
      <c r="TL1643" s="35"/>
      <c r="TM1643" s="34"/>
      <c r="TT1643" s="35"/>
      <c r="TU1643" s="34"/>
      <c r="UB1643" s="35"/>
      <c r="UC1643" s="34"/>
      <c r="UJ1643" s="35"/>
      <c r="UK1643" s="34"/>
      <c r="UR1643" s="35"/>
      <c r="US1643" s="34"/>
      <c r="UZ1643" s="35"/>
      <c r="VA1643" s="34"/>
      <c r="VH1643" s="35"/>
      <c r="VI1643" s="34"/>
      <c r="VP1643" s="35"/>
      <c r="VQ1643" s="34"/>
      <c r="VX1643" s="35"/>
      <c r="VY1643" s="34"/>
      <c r="WF1643" s="35"/>
      <c r="WG1643" s="34"/>
      <c r="WN1643" s="35"/>
      <c r="WO1643" s="34"/>
      <c r="WV1643" s="35"/>
      <c r="WW1643" s="34"/>
      <c r="XD1643" s="35"/>
      <c r="XE1643" s="34"/>
      <c r="XL1643" s="35"/>
      <c r="XM1643" s="34"/>
      <c r="XT1643" s="35"/>
      <c r="XU1643" s="34"/>
      <c r="YB1643" s="35"/>
      <c r="YC1643" s="34"/>
      <c r="YJ1643" s="35"/>
      <c r="YK1643" s="34"/>
      <c r="YR1643" s="35"/>
      <c r="YS1643" s="34"/>
      <c r="YZ1643" s="35"/>
      <c r="ZA1643" s="34"/>
      <c r="ZH1643" s="35"/>
      <c r="ZI1643" s="34"/>
      <c r="ZP1643" s="35"/>
      <c r="ZQ1643" s="34"/>
      <c r="ZX1643" s="35"/>
      <c r="ZY1643" s="34"/>
      <c r="AAF1643" s="35"/>
      <c r="AAG1643" s="34"/>
      <c r="AAN1643" s="35"/>
      <c r="AAO1643" s="34"/>
      <c r="AAV1643" s="35"/>
      <c r="AAW1643" s="34"/>
      <c r="ABD1643" s="35"/>
      <c r="ABE1643" s="34"/>
      <c r="ABL1643" s="35"/>
      <c r="ABM1643" s="34"/>
      <c r="ABT1643" s="35"/>
      <c r="ABU1643" s="34"/>
      <c r="ACB1643" s="35"/>
      <c r="ACC1643" s="34"/>
      <c r="ACJ1643" s="35"/>
      <c r="ACK1643" s="34"/>
      <c r="ACR1643" s="35"/>
      <c r="ACS1643" s="34"/>
      <c r="ACZ1643" s="35"/>
      <c r="ADA1643" s="34"/>
      <c r="ADH1643" s="35"/>
      <c r="ADI1643" s="34"/>
      <c r="ADP1643" s="35"/>
      <c r="ADQ1643" s="34"/>
      <c r="ADX1643" s="35"/>
      <c r="ADY1643" s="34"/>
      <c r="AEF1643" s="35"/>
      <c r="AEG1643" s="34"/>
      <c r="AEN1643" s="35"/>
      <c r="AEO1643" s="34"/>
      <c r="AEV1643" s="35"/>
      <c r="AEW1643" s="34"/>
      <c r="AFD1643" s="35"/>
      <c r="AFE1643" s="34"/>
      <c r="AFL1643" s="35"/>
      <c r="AFM1643" s="34"/>
      <c r="AFT1643" s="35"/>
      <c r="AFU1643" s="34"/>
      <c r="AGB1643" s="35"/>
      <c r="AGC1643" s="34"/>
      <c r="AGJ1643" s="35"/>
      <c r="AGK1643" s="34"/>
      <c r="AGR1643" s="35"/>
      <c r="AGS1643" s="34"/>
      <c r="AGZ1643" s="35"/>
      <c r="AHA1643" s="34"/>
      <c r="AHH1643" s="35"/>
      <c r="AHI1643" s="34"/>
      <c r="AHP1643" s="35"/>
      <c r="AHQ1643" s="34"/>
      <c r="AHX1643" s="35"/>
      <c r="AHY1643" s="34"/>
      <c r="AIF1643" s="35"/>
      <c r="AIG1643" s="34"/>
      <c r="AIN1643" s="35"/>
      <c r="AIO1643" s="34"/>
      <c r="AIV1643" s="35"/>
      <c r="AIW1643" s="34"/>
      <c r="AJD1643" s="35"/>
      <c r="AJE1643" s="34"/>
      <c r="AJL1643" s="35"/>
      <c r="AJM1643" s="34"/>
      <c r="AJT1643" s="35"/>
      <c r="AJU1643" s="34"/>
      <c r="AKB1643" s="35"/>
      <c r="AKC1643" s="34"/>
      <c r="AKJ1643" s="35"/>
      <c r="AKK1643" s="34"/>
      <c r="AKR1643" s="35"/>
      <c r="AKS1643" s="34"/>
      <c r="AKZ1643" s="35"/>
      <c r="ALA1643" s="34"/>
      <c r="ALH1643" s="35"/>
      <c r="ALI1643" s="34"/>
      <c r="ALP1643" s="35"/>
      <c r="ALQ1643" s="34"/>
      <c r="ALX1643" s="35"/>
      <c r="ALY1643" s="34"/>
      <c r="AMF1643" s="35"/>
      <c r="AMG1643" s="34"/>
      <c r="AMN1643" s="35"/>
      <c r="AMO1643" s="34"/>
      <c r="AMV1643" s="35"/>
      <c r="AMW1643" s="34"/>
      <c r="AND1643" s="35"/>
      <c r="ANE1643" s="34"/>
      <c r="ANL1643" s="35"/>
      <c r="ANM1643" s="34"/>
      <c r="ANT1643" s="35"/>
      <c r="ANU1643" s="34"/>
      <c r="AOB1643" s="35"/>
      <c r="AOC1643" s="34"/>
      <c r="AOJ1643" s="35"/>
      <c r="AOK1643" s="34"/>
      <c r="AOR1643" s="35"/>
      <c r="AOS1643" s="34"/>
      <c r="AOZ1643" s="35"/>
      <c r="APA1643" s="34"/>
      <c r="APH1643" s="35"/>
      <c r="API1643" s="34"/>
      <c r="APP1643" s="35"/>
      <c r="APQ1643" s="34"/>
      <c r="APX1643" s="35"/>
      <c r="APY1643" s="34"/>
      <c r="AQF1643" s="35"/>
      <c r="AQG1643" s="34"/>
      <c r="AQN1643" s="35"/>
      <c r="AQO1643" s="34"/>
      <c r="AQV1643" s="35"/>
      <c r="AQW1643" s="34"/>
      <c r="ARD1643" s="35"/>
      <c r="ARE1643" s="34"/>
      <c r="ARL1643" s="35"/>
      <c r="ARM1643" s="34"/>
      <c r="ART1643" s="35"/>
      <c r="ARU1643" s="34"/>
      <c r="ASB1643" s="35"/>
      <c r="ASC1643" s="34"/>
      <c r="ASJ1643" s="35"/>
      <c r="ASK1643" s="34"/>
      <c r="ASR1643" s="35"/>
      <c r="ASS1643" s="34"/>
      <c r="ASZ1643" s="35"/>
      <c r="ATA1643" s="34"/>
      <c r="ATH1643" s="35"/>
      <c r="ATI1643" s="34"/>
      <c r="ATP1643" s="35"/>
      <c r="ATQ1643" s="34"/>
      <c r="ATX1643" s="35"/>
      <c r="ATY1643" s="34"/>
      <c r="AUF1643" s="35"/>
      <c r="AUG1643" s="34"/>
      <c r="AUN1643" s="35"/>
      <c r="AUO1643" s="34"/>
      <c r="AUV1643" s="35"/>
      <c r="AUW1643" s="34"/>
      <c r="AVD1643" s="35"/>
      <c r="AVE1643" s="34"/>
      <c r="AVL1643" s="35"/>
      <c r="AVM1643" s="34"/>
      <c r="AVT1643" s="35"/>
      <c r="AVU1643" s="34"/>
      <c r="AWB1643" s="35"/>
      <c r="AWC1643" s="34"/>
      <c r="AWJ1643" s="35"/>
      <c r="AWK1643" s="34"/>
      <c r="AWR1643" s="35"/>
      <c r="AWS1643" s="34"/>
      <c r="AWZ1643" s="35"/>
      <c r="AXA1643" s="34"/>
      <c r="AXH1643" s="35"/>
      <c r="AXI1643" s="34"/>
      <c r="AXP1643" s="35"/>
      <c r="AXQ1643" s="34"/>
      <c r="AXX1643" s="35"/>
      <c r="AXY1643" s="34"/>
      <c r="AYF1643" s="35"/>
      <c r="AYG1643" s="34"/>
      <c r="AYN1643" s="35"/>
      <c r="AYO1643" s="34"/>
      <c r="AYV1643" s="35"/>
      <c r="AYW1643" s="34"/>
      <c r="AZD1643" s="35"/>
      <c r="AZE1643" s="34"/>
      <c r="AZL1643" s="35"/>
      <c r="AZM1643" s="34"/>
      <c r="AZT1643" s="35"/>
      <c r="AZU1643" s="34"/>
      <c r="BAB1643" s="35"/>
      <c r="BAC1643" s="34"/>
      <c r="BAJ1643" s="35"/>
      <c r="BAK1643" s="34"/>
      <c r="BAR1643" s="35"/>
      <c r="BAS1643" s="34"/>
      <c r="BAZ1643" s="35"/>
      <c r="BBA1643" s="34"/>
      <c r="BBH1643" s="35"/>
      <c r="BBI1643" s="34"/>
      <c r="BBP1643" s="35"/>
      <c r="BBQ1643" s="34"/>
      <c r="BBX1643" s="35"/>
      <c r="BBY1643" s="34"/>
      <c r="BCF1643" s="35"/>
      <c r="BCG1643" s="34"/>
      <c r="BCN1643" s="35"/>
      <c r="BCO1643" s="34"/>
      <c r="BCV1643" s="35"/>
      <c r="BCW1643" s="34"/>
      <c r="BDD1643" s="35"/>
      <c r="BDE1643" s="34"/>
      <c r="BDL1643" s="35"/>
      <c r="BDM1643" s="34"/>
      <c r="BDT1643" s="35"/>
      <c r="BDU1643" s="34"/>
      <c r="BEB1643" s="35"/>
      <c r="BEC1643" s="34"/>
      <c r="BEJ1643" s="35"/>
      <c r="BEK1643" s="34"/>
      <c r="BER1643" s="35"/>
      <c r="BES1643" s="34"/>
      <c r="BEZ1643" s="35"/>
      <c r="BFA1643" s="34"/>
      <c r="BFH1643" s="35"/>
      <c r="BFI1643" s="34"/>
      <c r="BFP1643" s="35"/>
      <c r="BFQ1643" s="34"/>
      <c r="BFX1643" s="35"/>
      <c r="BFY1643" s="34"/>
      <c r="BGF1643" s="35"/>
      <c r="BGG1643" s="34"/>
      <c r="BGN1643" s="35"/>
      <c r="BGO1643" s="34"/>
      <c r="BGV1643" s="35"/>
      <c r="BGW1643" s="34"/>
      <c r="BHD1643" s="35"/>
      <c r="BHE1643" s="34"/>
      <c r="BHL1643" s="35"/>
      <c r="BHM1643" s="34"/>
      <c r="BHT1643" s="35"/>
      <c r="BHU1643" s="34"/>
      <c r="BIB1643" s="35"/>
      <c r="BIC1643" s="34"/>
      <c r="BIJ1643" s="35"/>
      <c r="BIK1643" s="34"/>
      <c r="BIR1643" s="35"/>
      <c r="BIS1643" s="34"/>
      <c r="BIZ1643" s="35"/>
      <c r="BJA1643" s="34"/>
      <c r="BJH1643" s="35"/>
      <c r="BJI1643" s="34"/>
      <c r="BJP1643" s="35"/>
      <c r="BJQ1643" s="34"/>
      <c r="BJX1643" s="35"/>
      <c r="BJY1643" s="34"/>
      <c r="BKF1643" s="35"/>
      <c r="BKG1643" s="34"/>
      <c r="BKN1643" s="35"/>
      <c r="BKO1643" s="34"/>
      <c r="BKV1643" s="35"/>
      <c r="BKW1643" s="34"/>
      <c r="BLD1643" s="35"/>
      <c r="BLE1643" s="34"/>
      <c r="BLL1643" s="35"/>
      <c r="BLM1643" s="34"/>
      <c r="BLT1643" s="35"/>
      <c r="BLU1643" s="34"/>
      <c r="BMB1643" s="35"/>
      <c r="BMC1643" s="34"/>
      <c r="BMJ1643" s="35"/>
      <c r="BMK1643" s="34"/>
      <c r="BMR1643" s="35"/>
      <c r="BMS1643" s="34"/>
      <c r="BMZ1643" s="35"/>
      <c r="BNA1643" s="34"/>
      <c r="BNH1643" s="35"/>
      <c r="BNI1643" s="34"/>
      <c r="BNP1643" s="35"/>
      <c r="BNQ1643" s="34"/>
      <c r="BNX1643" s="35"/>
      <c r="BNY1643" s="34"/>
      <c r="BOF1643" s="35"/>
      <c r="BOG1643" s="34"/>
      <c r="BON1643" s="35"/>
      <c r="BOO1643" s="34"/>
      <c r="BOV1643" s="35"/>
      <c r="BOW1643" s="34"/>
      <c r="BPD1643" s="35"/>
      <c r="BPE1643" s="34"/>
      <c r="BPL1643" s="35"/>
      <c r="BPM1643" s="34"/>
      <c r="BPT1643" s="35"/>
      <c r="BPU1643" s="34"/>
      <c r="BQB1643" s="35"/>
      <c r="BQC1643" s="34"/>
      <c r="BQJ1643" s="35"/>
      <c r="BQK1643" s="34"/>
      <c r="BQR1643" s="35"/>
      <c r="BQS1643" s="34"/>
      <c r="BQZ1643" s="35"/>
      <c r="BRA1643" s="34"/>
      <c r="BRH1643" s="35"/>
      <c r="BRI1643" s="34"/>
      <c r="BRP1643" s="35"/>
      <c r="BRQ1643" s="34"/>
      <c r="BRX1643" s="35"/>
      <c r="BRY1643" s="34"/>
      <c r="BSF1643" s="35"/>
      <c r="BSG1643" s="34"/>
      <c r="BSN1643" s="35"/>
      <c r="BSO1643" s="34"/>
      <c r="BSV1643" s="35"/>
      <c r="BSW1643" s="34"/>
      <c r="BTD1643" s="35"/>
      <c r="BTE1643" s="34"/>
      <c r="BTL1643" s="35"/>
      <c r="BTM1643" s="34"/>
      <c r="BTT1643" s="35"/>
      <c r="BTU1643" s="34"/>
      <c r="BUB1643" s="35"/>
      <c r="BUC1643" s="34"/>
      <c r="BUJ1643" s="35"/>
      <c r="BUK1643" s="34"/>
      <c r="BUR1643" s="35"/>
      <c r="BUS1643" s="34"/>
      <c r="BUZ1643" s="35"/>
      <c r="BVA1643" s="34"/>
      <c r="BVH1643" s="35"/>
      <c r="BVI1643" s="34"/>
      <c r="BVP1643" s="35"/>
      <c r="BVQ1643" s="34"/>
      <c r="BVX1643" s="35"/>
      <c r="BVY1643" s="34"/>
      <c r="BWF1643" s="35"/>
      <c r="BWG1643" s="34"/>
      <c r="BWN1643" s="35"/>
      <c r="BWO1643" s="34"/>
      <c r="BWV1643" s="35"/>
      <c r="BWW1643" s="34"/>
      <c r="BXD1643" s="35"/>
      <c r="BXE1643" s="34"/>
      <c r="BXL1643" s="35"/>
      <c r="BXM1643" s="34"/>
      <c r="BXT1643" s="35"/>
      <c r="BXU1643" s="34"/>
      <c r="BYB1643" s="35"/>
      <c r="BYC1643" s="34"/>
      <c r="BYJ1643" s="35"/>
      <c r="BYK1643" s="34"/>
      <c r="BYR1643" s="35"/>
      <c r="BYS1643" s="34"/>
      <c r="BYZ1643" s="35"/>
      <c r="BZA1643" s="34"/>
      <c r="BZH1643" s="35"/>
      <c r="BZI1643" s="34"/>
      <c r="BZP1643" s="35"/>
      <c r="BZQ1643" s="34"/>
      <c r="BZX1643" s="35"/>
      <c r="BZY1643" s="34"/>
      <c r="CAF1643" s="35"/>
      <c r="CAG1643" s="34"/>
      <c r="CAN1643" s="35"/>
      <c r="CAO1643" s="34"/>
      <c r="CAV1643" s="35"/>
      <c r="CAW1643" s="34"/>
      <c r="CBD1643" s="35"/>
      <c r="CBE1643" s="34"/>
      <c r="CBL1643" s="35"/>
      <c r="CBM1643" s="34"/>
      <c r="CBT1643" s="35"/>
      <c r="CBU1643" s="34"/>
      <c r="CCB1643" s="35"/>
      <c r="CCC1643" s="34"/>
      <c r="CCJ1643" s="35"/>
      <c r="CCK1643" s="34"/>
      <c r="CCR1643" s="35"/>
      <c r="CCS1643" s="34"/>
      <c r="CCZ1643" s="35"/>
      <c r="CDA1643" s="34"/>
      <c r="CDH1643" s="35"/>
      <c r="CDI1643" s="34"/>
      <c r="CDP1643" s="35"/>
      <c r="CDQ1643" s="34"/>
      <c r="CDX1643" s="35"/>
      <c r="CDY1643" s="34"/>
      <c r="CEF1643" s="35"/>
      <c r="CEG1643" s="34"/>
      <c r="CEN1643" s="35"/>
      <c r="CEO1643" s="34"/>
      <c r="CEV1643" s="35"/>
      <c r="CEW1643" s="34"/>
      <c r="CFD1643" s="35"/>
      <c r="CFE1643" s="34"/>
      <c r="CFL1643" s="35"/>
      <c r="CFM1643" s="34"/>
      <c r="CFT1643" s="35"/>
      <c r="CFU1643" s="34"/>
      <c r="CGB1643" s="35"/>
      <c r="CGC1643" s="34"/>
      <c r="CGJ1643" s="35"/>
      <c r="CGK1643" s="34"/>
      <c r="CGR1643" s="35"/>
      <c r="CGS1643" s="34"/>
      <c r="CGZ1643" s="35"/>
      <c r="CHA1643" s="34"/>
      <c r="CHH1643" s="35"/>
      <c r="CHI1643" s="34"/>
      <c r="CHP1643" s="35"/>
      <c r="CHQ1643" s="34"/>
      <c r="CHX1643" s="35"/>
      <c r="CHY1643" s="34"/>
      <c r="CIF1643" s="35"/>
      <c r="CIG1643" s="34"/>
      <c r="CIN1643" s="35"/>
      <c r="CIO1643" s="34"/>
      <c r="CIV1643" s="35"/>
      <c r="CIW1643" s="34"/>
      <c r="CJD1643" s="35"/>
      <c r="CJE1643" s="34"/>
      <c r="CJL1643" s="35"/>
      <c r="CJM1643" s="34"/>
      <c r="CJT1643" s="35"/>
      <c r="CJU1643" s="34"/>
      <c r="CKB1643" s="35"/>
      <c r="CKC1643" s="34"/>
      <c r="CKJ1643" s="35"/>
      <c r="CKK1643" s="34"/>
      <c r="CKR1643" s="35"/>
      <c r="CKS1643" s="34"/>
      <c r="CKZ1643" s="35"/>
      <c r="CLA1643" s="34"/>
      <c r="CLH1643" s="35"/>
      <c r="CLI1643" s="34"/>
      <c r="CLP1643" s="35"/>
      <c r="CLQ1643" s="34"/>
      <c r="CLX1643" s="35"/>
      <c r="CLY1643" s="34"/>
      <c r="CMF1643" s="35"/>
      <c r="CMG1643" s="34"/>
      <c r="CMN1643" s="35"/>
      <c r="CMO1643" s="34"/>
      <c r="CMV1643" s="35"/>
      <c r="CMW1643" s="34"/>
      <c r="CND1643" s="35"/>
      <c r="CNE1643" s="34"/>
      <c r="CNL1643" s="35"/>
      <c r="CNM1643" s="34"/>
      <c r="CNT1643" s="35"/>
      <c r="CNU1643" s="34"/>
      <c r="COB1643" s="35"/>
      <c r="COC1643" s="34"/>
      <c r="COJ1643" s="35"/>
      <c r="COK1643" s="34"/>
      <c r="COR1643" s="35"/>
      <c r="COS1643" s="34"/>
      <c r="COZ1643" s="35"/>
      <c r="CPA1643" s="34"/>
      <c r="CPH1643" s="35"/>
      <c r="CPI1643" s="34"/>
      <c r="CPP1643" s="35"/>
      <c r="CPQ1643" s="34"/>
      <c r="CPX1643" s="35"/>
      <c r="CPY1643" s="34"/>
      <c r="CQF1643" s="35"/>
      <c r="CQG1643" s="34"/>
      <c r="CQN1643" s="35"/>
      <c r="CQO1643" s="34"/>
      <c r="CQV1643" s="35"/>
      <c r="CQW1643" s="34"/>
      <c r="CRD1643" s="35"/>
      <c r="CRE1643" s="34"/>
      <c r="CRL1643" s="35"/>
      <c r="CRM1643" s="34"/>
      <c r="CRT1643" s="35"/>
      <c r="CRU1643" s="34"/>
      <c r="CSB1643" s="35"/>
      <c r="CSC1643" s="34"/>
      <c r="CSJ1643" s="35"/>
      <c r="CSK1643" s="34"/>
      <c r="CSR1643" s="35"/>
      <c r="CSS1643" s="34"/>
      <c r="CSZ1643" s="35"/>
      <c r="CTA1643" s="34"/>
      <c r="CTH1643" s="35"/>
      <c r="CTI1643" s="34"/>
      <c r="CTP1643" s="35"/>
      <c r="CTQ1643" s="34"/>
      <c r="CTX1643" s="35"/>
      <c r="CTY1643" s="34"/>
      <c r="CUF1643" s="35"/>
      <c r="CUG1643" s="34"/>
      <c r="CUN1643" s="35"/>
      <c r="CUO1643" s="34"/>
      <c r="CUV1643" s="35"/>
      <c r="CUW1643" s="34"/>
      <c r="CVD1643" s="35"/>
      <c r="CVE1643" s="34"/>
      <c r="CVL1643" s="35"/>
      <c r="CVM1643" s="34"/>
      <c r="CVT1643" s="35"/>
      <c r="CVU1643" s="34"/>
      <c r="CWB1643" s="35"/>
      <c r="CWC1643" s="34"/>
      <c r="CWJ1643" s="35"/>
      <c r="CWK1643" s="34"/>
      <c r="CWR1643" s="35"/>
      <c r="CWS1643" s="34"/>
      <c r="CWZ1643" s="35"/>
      <c r="CXA1643" s="34"/>
      <c r="CXH1643" s="35"/>
      <c r="CXI1643" s="34"/>
      <c r="CXP1643" s="35"/>
      <c r="CXQ1643" s="34"/>
      <c r="CXX1643" s="35"/>
      <c r="CXY1643" s="34"/>
      <c r="CYF1643" s="35"/>
      <c r="CYG1643" s="34"/>
      <c r="CYN1643" s="35"/>
      <c r="CYO1643" s="34"/>
      <c r="CYV1643" s="35"/>
      <c r="CYW1643" s="34"/>
      <c r="CZD1643" s="35"/>
      <c r="CZE1643" s="34"/>
      <c r="CZL1643" s="35"/>
      <c r="CZM1643" s="34"/>
      <c r="CZT1643" s="35"/>
      <c r="CZU1643" s="34"/>
      <c r="DAB1643" s="35"/>
      <c r="DAC1643" s="34"/>
      <c r="DAJ1643" s="35"/>
      <c r="DAK1643" s="34"/>
      <c r="DAR1643" s="35"/>
      <c r="DAS1643" s="34"/>
      <c r="DAZ1643" s="35"/>
      <c r="DBA1643" s="34"/>
      <c r="DBH1643" s="35"/>
      <c r="DBI1643" s="34"/>
      <c r="DBP1643" s="35"/>
      <c r="DBQ1643" s="34"/>
      <c r="DBX1643" s="35"/>
      <c r="DBY1643" s="34"/>
      <c r="DCF1643" s="35"/>
      <c r="DCG1643" s="34"/>
      <c r="DCN1643" s="35"/>
      <c r="DCO1643" s="34"/>
      <c r="DCV1643" s="35"/>
      <c r="DCW1643" s="34"/>
      <c r="DDD1643" s="35"/>
      <c r="DDE1643" s="34"/>
      <c r="DDL1643" s="35"/>
      <c r="DDM1643" s="34"/>
      <c r="DDT1643" s="35"/>
      <c r="DDU1643" s="34"/>
      <c r="DEB1643" s="35"/>
      <c r="DEC1643" s="34"/>
      <c r="DEJ1643" s="35"/>
      <c r="DEK1643" s="34"/>
      <c r="DER1643" s="35"/>
      <c r="DES1643" s="34"/>
      <c r="DEZ1643" s="35"/>
      <c r="DFA1643" s="34"/>
      <c r="DFH1643" s="35"/>
      <c r="DFI1643" s="34"/>
      <c r="DFP1643" s="35"/>
      <c r="DFQ1643" s="34"/>
      <c r="DFX1643" s="35"/>
      <c r="DFY1643" s="34"/>
      <c r="DGF1643" s="35"/>
      <c r="DGG1643" s="34"/>
      <c r="DGN1643" s="35"/>
      <c r="DGO1643" s="34"/>
      <c r="DGV1643" s="35"/>
      <c r="DGW1643" s="34"/>
      <c r="DHD1643" s="35"/>
      <c r="DHE1643" s="34"/>
      <c r="DHL1643" s="35"/>
      <c r="DHM1643" s="34"/>
      <c r="DHT1643" s="35"/>
      <c r="DHU1643" s="34"/>
      <c r="DIB1643" s="35"/>
      <c r="DIC1643" s="34"/>
      <c r="DIJ1643" s="35"/>
      <c r="DIK1643" s="34"/>
      <c r="DIR1643" s="35"/>
      <c r="DIS1643" s="34"/>
      <c r="DIZ1643" s="35"/>
      <c r="DJA1643" s="34"/>
      <c r="DJH1643" s="35"/>
      <c r="DJI1643" s="34"/>
      <c r="DJP1643" s="35"/>
      <c r="DJQ1643" s="34"/>
      <c r="DJX1643" s="35"/>
      <c r="DJY1643" s="34"/>
      <c r="DKF1643" s="35"/>
      <c r="DKG1643" s="34"/>
      <c r="DKN1643" s="35"/>
      <c r="DKO1643" s="34"/>
      <c r="DKV1643" s="35"/>
      <c r="DKW1643" s="34"/>
      <c r="DLD1643" s="35"/>
      <c r="DLE1643" s="34"/>
      <c r="DLL1643" s="35"/>
      <c r="DLM1643" s="34"/>
      <c r="DLT1643" s="35"/>
      <c r="DLU1643" s="34"/>
      <c r="DMB1643" s="35"/>
      <c r="DMC1643" s="34"/>
      <c r="DMJ1643" s="35"/>
      <c r="DMK1643" s="34"/>
      <c r="DMR1643" s="35"/>
      <c r="DMS1643" s="34"/>
      <c r="DMZ1643" s="35"/>
      <c r="DNA1643" s="34"/>
      <c r="DNH1643" s="35"/>
      <c r="DNI1643" s="34"/>
      <c r="DNP1643" s="35"/>
      <c r="DNQ1643" s="34"/>
      <c r="DNX1643" s="35"/>
      <c r="DNY1643" s="34"/>
      <c r="DOF1643" s="35"/>
      <c r="DOG1643" s="34"/>
      <c r="DON1643" s="35"/>
      <c r="DOO1643" s="34"/>
      <c r="DOV1643" s="35"/>
      <c r="DOW1643" s="34"/>
      <c r="DPD1643" s="35"/>
      <c r="DPE1643" s="34"/>
      <c r="DPL1643" s="35"/>
      <c r="DPM1643" s="34"/>
      <c r="DPT1643" s="35"/>
      <c r="DPU1643" s="34"/>
      <c r="DQB1643" s="35"/>
      <c r="DQC1643" s="34"/>
      <c r="DQJ1643" s="35"/>
      <c r="DQK1643" s="34"/>
      <c r="DQR1643" s="35"/>
      <c r="DQS1643" s="34"/>
      <c r="DQZ1643" s="35"/>
      <c r="DRA1643" s="34"/>
      <c r="DRH1643" s="35"/>
      <c r="DRI1643" s="34"/>
      <c r="DRP1643" s="35"/>
      <c r="DRQ1643" s="34"/>
      <c r="DRX1643" s="35"/>
      <c r="DRY1643" s="34"/>
      <c r="DSF1643" s="35"/>
      <c r="DSG1643" s="34"/>
      <c r="DSN1643" s="35"/>
      <c r="DSO1643" s="34"/>
      <c r="DSV1643" s="35"/>
      <c r="DSW1643" s="34"/>
      <c r="DTD1643" s="35"/>
      <c r="DTE1643" s="34"/>
      <c r="DTL1643" s="35"/>
      <c r="DTM1643" s="34"/>
      <c r="DTT1643" s="35"/>
      <c r="DTU1643" s="34"/>
      <c r="DUB1643" s="35"/>
      <c r="DUC1643" s="34"/>
      <c r="DUJ1643" s="35"/>
      <c r="DUK1643" s="34"/>
      <c r="DUR1643" s="35"/>
      <c r="DUS1643" s="34"/>
      <c r="DUZ1643" s="35"/>
      <c r="DVA1643" s="34"/>
      <c r="DVH1643" s="35"/>
      <c r="DVI1643" s="34"/>
      <c r="DVP1643" s="35"/>
      <c r="DVQ1643" s="34"/>
      <c r="DVX1643" s="35"/>
      <c r="DVY1643" s="34"/>
      <c r="DWF1643" s="35"/>
      <c r="DWG1643" s="34"/>
      <c r="DWN1643" s="35"/>
      <c r="DWO1643" s="34"/>
      <c r="DWV1643" s="35"/>
      <c r="DWW1643" s="34"/>
      <c r="DXD1643" s="35"/>
      <c r="DXE1643" s="34"/>
      <c r="DXL1643" s="35"/>
      <c r="DXM1643" s="34"/>
      <c r="DXT1643" s="35"/>
      <c r="DXU1643" s="34"/>
      <c r="DYB1643" s="35"/>
      <c r="DYC1643" s="34"/>
      <c r="DYJ1643" s="35"/>
      <c r="DYK1643" s="34"/>
      <c r="DYR1643" s="35"/>
      <c r="DYS1643" s="34"/>
      <c r="DYZ1643" s="35"/>
      <c r="DZA1643" s="34"/>
      <c r="DZH1643" s="35"/>
      <c r="DZI1643" s="34"/>
      <c r="DZP1643" s="35"/>
      <c r="DZQ1643" s="34"/>
      <c r="DZX1643" s="35"/>
      <c r="DZY1643" s="34"/>
      <c r="EAF1643" s="35"/>
      <c r="EAG1643" s="34"/>
      <c r="EAN1643" s="35"/>
      <c r="EAO1643" s="34"/>
      <c r="EAV1643" s="35"/>
      <c r="EAW1643" s="34"/>
      <c r="EBD1643" s="35"/>
      <c r="EBE1643" s="34"/>
      <c r="EBL1643" s="35"/>
      <c r="EBM1643" s="34"/>
      <c r="EBT1643" s="35"/>
      <c r="EBU1643" s="34"/>
      <c r="ECB1643" s="35"/>
      <c r="ECC1643" s="34"/>
      <c r="ECJ1643" s="35"/>
      <c r="ECK1643" s="34"/>
      <c r="ECR1643" s="35"/>
      <c r="ECS1643" s="34"/>
      <c r="ECZ1643" s="35"/>
      <c r="EDA1643" s="34"/>
      <c r="EDH1643" s="35"/>
      <c r="EDI1643" s="34"/>
      <c r="EDP1643" s="35"/>
      <c r="EDQ1643" s="34"/>
      <c r="EDX1643" s="35"/>
      <c r="EDY1643" s="34"/>
      <c r="EEF1643" s="35"/>
      <c r="EEG1643" s="34"/>
      <c r="EEN1643" s="35"/>
      <c r="EEO1643" s="34"/>
      <c r="EEV1643" s="35"/>
      <c r="EEW1643" s="34"/>
      <c r="EFD1643" s="35"/>
      <c r="EFE1643" s="34"/>
      <c r="EFL1643" s="35"/>
      <c r="EFM1643" s="34"/>
      <c r="EFT1643" s="35"/>
      <c r="EFU1643" s="34"/>
      <c r="EGB1643" s="35"/>
      <c r="EGC1643" s="34"/>
      <c r="EGJ1643" s="35"/>
      <c r="EGK1643" s="34"/>
      <c r="EGR1643" s="35"/>
      <c r="EGS1643" s="34"/>
      <c r="EGZ1643" s="35"/>
      <c r="EHA1643" s="34"/>
      <c r="EHH1643" s="35"/>
      <c r="EHI1643" s="34"/>
      <c r="EHP1643" s="35"/>
      <c r="EHQ1643" s="34"/>
      <c r="EHX1643" s="35"/>
      <c r="EHY1643" s="34"/>
      <c r="EIF1643" s="35"/>
      <c r="EIG1643" s="34"/>
      <c r="EIN1643" s="35"/>
      <c r="EIO1643" s="34"/>
      <c r="EIV1643" s="35"/>
      <c r="EIW1643" s="34"/>
      <c r="EJD1643" s="35"/>
      <c r="EJE1643" s="34"/>
      <c r="EJL1643" s="35"/>
      <c r="EJM1643" s="34"/>
      <c r="EJT1643" s="35"/>
      <c r="EJU1643" s="34"/>
      <c r="EKB1643" s="35"/>
      <c r="EKC1643" s="34"/>
      <c r="EKJ1643" s="35"/>
      <c r="EKK1643" s="34"/>
      <c r="EKR1643" s="35"/>
      <c r="EKS1643" s="34"/>
      <c r="EKZ1643" s="35"/>
      <c r="ELA1643" s="34"/>
      <c r="ELH1643" s="35"/>
      <c r="ELI1643" s="34"/>
      <c r="ELP1643" s="35"/>
      <c r="ELQ1643" s="34"/>
      <c r="ELX1643" s="35"/>
      <c r="ELY1643" s="34"/>
      <c r="EMF1643" s="35"/>
      <c r="EMG1643" s="34"/>
      <c r="EMN1643" s="35"/>
      <c r="EMO1643" s="34"/>
      <c r="EMV1643" s="35"/>
      <c r="EMW1643" s="34"/>
      <c r="END1643" s="35"/>
      <c r="ENE1643" s="34"/>
      <c r="ENL1643" s="35"/>
      <c r="ENM1643" s="34"/>
      <c r="ENT1643" s="35"/>
      <c r="ENU1643" s="34"/>
      <c r="EOB1643" s="35"/>
      <c r="EOC1643" s="34"/>
      <c r="EOJ1643" s="35"/>
      <c r="EOK1643" s="34"/>
      <c r="EOR1643" s="35"/>
      <c r="EOS1643" s="34"/>
      <c r="EOZ1643" s="35"/>
      <c r="EPA1643" s="34"/>
      <c r="EPH1643" s="35"/>
      <c r="EPI1643" s="34"/>
      <c r="EPP1643" s="35"/>
      <c r="EPQ1643" s="34"/>
      <c r="EPX1643" s="35"/>
      <c r="EPY1643" s="34"/>
      <c r="EQF1643" s="35"/>
      <c r="EQG1643" s="34"/>
      <c r="EQN1643" s="35"/>
      <c r="EQO1643" s="34"/>
      <c r="EQV1643" s="35"/>
      <c r="EQW1643" s="34"/>
      <c r="ERD1643" s="35"/>
      <c r="ERE1643" s="34"/>
      <c r="ERL1643" s="35"/>
      <c r="ERM1643" s="34"/>
      <c r="ERT1643" s="35"/>
      <c r="ERU1643" s="34"/>
      <c r="ESB1643" s="35"/>
      <c r="ESC1643" s="34"/>
      <c r="ESJ1643" s="35"/>
      <c r="ESK1643" s="34"/>
      <c r="ESR1643" s="35"/>
      <c r="ESS1643" s="34"/>
      <c r="ESZ1643" s="35"/>
      <c r="ETA1643" s="34"/>
      <c r="ETH1643" s="35"/>
      <c r="ETI1643" s="34"/>
      <c r="ETP1643" s="35"/>
      <c r="ETQ1643" s="34"/>
      <c r="ETX1643" s="35"/>
      <c r="ETY1643" s="34"/>
      <c r="EUF1643" s="35"/>
      <c r="EUG1643" s="34"/>
      <c r="EUN1643" s="35"/>
      <c r="EUO1643" s="34"/>
      <c r="EUV1643" s="35"/>
      <c r="EUW1643" s="34"/>
      <c r="EVD1643" s="35"/>
      <c r="EVE1643" s="34"/>
      <c r="EVL1643" s="35"/>
      <c r="EVM1643" s="34"/>
      <c r="EVT1643" s="35"/>
      <c r="EVU1643" s="34"/>
      <c r="EWB1643" s="35"/>
      <c r="EWC1643" s="34"/>
      <c r="EWJ1643" s="35"/>
      <c r="EWK1643" s="34"/>
      <c r="EWR1643" s="35"/>
      <c r="EWS1643" s="34"/>
      <c r="EWZ1643" s="35"/>
      <c r="EXA1643" s="34"/>
      <c r="EXH1643" s="35"/>
      <c r="EXI1643" s="34"/>
      <c r="EXP1643" s="35"/>
      <c r="EXQ1643" s="34"/>
      <c r="EXX1643" s="35"/>
      <c r="EXY1643" s="34"/>
      <c r="EYF1643" s="35"/>
      <c r="EYG1643" s="34"/>
      <c r="EYN1643" s="35"/>
      <c r="EYO1643" s="34"/>
      <c r="EYV1643" s="35"/>
      <c r="EYW1643" s="34"/>
      <c r="EZD1643" s="35"/>
      <c r="EZE1643" s="34"/>
      <c r="EZL1643" s="35"/>
      <c r="EZM1643" s="34"/>
      <c r="EZT1643" s="35"/>
      <c r="EZU1643" s="34"/>
      <c r="FAB1643" s="35"/>
      <c r="FAC1643" s="34"/>
      <c r="FAJ1643" s="35"/>
      <c r="FAK1643" s="34"/>
      <c r="FAR1643" s="35"/>
      <c r="FAS1643" s="34"/>
      <c r="FAZ1643" s="35"/>
      <c r="FBA1643" s="34"/>
      <c r="FBH1643" s="35"/>
      <c r="FBI1643" s="34"/>
      <c r="FBP1643" s="35"/>
      <c r="FBQ1643" s="34"/>
      <c r="FBX1643" s="35"/>
      <c r="FBY1643" s="34"/>
      <c r="FCF1643" s="35"/>
      <c r="FCG1643" s="34"/>
      <c r="FCN1643" s="35"/>
      <c r="FCO1643" s="34"/>
      <c r="FCV1643" s="35"/>
      <c r="FCW1643" s="34"/>
      <c r="FDD1643" s="35"/>
      <c r="FDE1643" s="34"/>
      <c r="FDL1643" s="35"/>
      <c r="FDM1643" s="34"/>
      <c r="FDT1643" s="35"/>
      <c r="FDU1643" s="34"/>
      <c r="FEB1643" s="35"/>
      <c r="FEC1643" s="34"/>
      <c r="FEJ1643" s="35"/>
      <c r="FEK1643" s="34"/>
      <c r="FER1643" s="35"/>
      <c r="FES1643" s="34"/>
      <c r="FEZ1643" s="35"/>
      <c r="FFA1643" s="34"/>
      <c r="FFH1643" s="35"/>
      <c r="FFI1643" s="34"/>
      <c r="FFP1643" s="35"/>
      <c r="FFQ1643" s="34"/>
      <c r="FFX1643" s="35"/>
      <c r="FFY1643" s="34"/>
      <c r="FGF1643" s="35"/>
      <c r="FGG1643" s="34"/>
      <c r="FGN1643" s="35"/>
      <c r="FGO1643" s="34"/>
      <c r="FGV1643" s="35"/>
      <c r="FGW1643" s="34"/>
      <c r="FHD1643" s="35"/>
      <c r="FHE1643" s="34"/>
      <c r="FHL1643" s="35"/>
      <c r="FHM1643" s="34"/>
      <c r="FHT1643" s="35"/>
      <c r="FHU1643" s="34"/>
      <c r="FIB1643" s="35"/>
      <c r="FIC1643" s="34"/>
      <c r="FIJ1643" s="35"/>
      <c r="FIK1643" s="34"/>
      <c r="FIR1643" s="35"/>
      <c r="FIS1643" s="34"/>
      <c r="FIZ1643" s="35"/>
      <c r="FJA1643" s="34"/>
      <c r="FJH1643" s="35"/>
      <c r="FJI1643" s="34"/>
      <c r="FJP1643" s="35"/>
      <c r="FJQ1643" s="34"/>
      <c r="FJX1643" s="35"/>
      <c r="FJY1643" s="34"/>
      <c r="FKF1643" s="35"/>
      <c r="FKG1643" s="34"/>
      <c r="FKN1643" s="35"/>
      <c r="FKO1643" s="34"/>
      <c r="FKV1643" s="35"/>
      <c r="FKW1643" s="34"/>
      <c r="FLD1643" s="35"/>
      <c r="FLE1643" s="34"/>
      <c r="FLL1643" s="35"/>
      <c r="FLM1643" s="34"/>
      <c r="FLT1643" s="35"/>
      <c r="FLU1643" s="34"/>
      <c r="FMB1643" s="35"/>
      <c r="FMC1643" s="34"/>
      <c r="FMJ1643" s="35"/>
      <c r="FMK1643" s="34"/>
      <c r="FMR1643" s="35"/>
      <c r="FMS1643" s="34"/>
      <c r="FMZ1643" s="35"/>
      <c r="FNA1643" s="34"/>
      <c r="FNH1643" s="35"/>
      <c r="FNI1643" s="34"/>
      <c r="FNP1643" s="35"/>
      <c r="FNQ1643" s="34"/>
      <c r="FNX1643" s="35"/>
      <c r="FNY1643" s="34"/>
      <c r="FOF1643" s="35"/>
      <c r="FOG1643" s="34"/>
      <c r="FON1643" s="35"/>
      <c r="FOO1643" s="34"/>
      <c r="FOV1643" s="35"/>
      <c r="FOW1643" s="34"/>
      <c r="FPD1643" s="35"/>
      <c r="FPE1643" s="34"/>
      <c r="FPL1643" s="35"/>
      <c r="FPM1643" s="34"/>
      <c r="FPT1643" s="35"/>
      <c r="FPU1643" s="34"/>
      <c r="FQB1643" s="35"/>
      <c r="FQC1643" s="34"/>
      <c r="FQJ1643" s="35"/>
      <c r="FQK1643" s="34"/>
      <c r="FQR1643" s="35"/>
      <c r="FQS1643" s="34"/>
      <c r="FQZ1643" s="35"/>
      <c r="FRA1643" s="34"/>
      <c r="FRH1643" s="35"/>
      <c r="FRI1643" s="34"/>
      <c r="FRP1643" s="35"/>
      <c r="FRQ1643" s="34"/>
      <c r="FRX1643" s="35"/>
      <c r="FRY1643" s="34"/>
      <c r="FSF1643" s="35"/>
      <c r="FSG1643" s="34"/>
      <c r="FSN1643" s="35"/>
      <c r="FSO1643" s="34"/>
      <c r="FSV1643" s="35"/>
      <c r="FSW1643" s="34"/>
      <c r="FTD1643" s="35"/>
      <c r="FTE1643" s="34"/>
      <c r="FTL1643" s="35"/>
      <c r="FTM1643" s="34"/>
      <c r="FTT1643" s="35"/>
      <c r="FTU1643" s="34"/>
      <c r="FUB1643" s="35"/>
      <c r="FUC1643" s="34"/>
      <c r="FUJ1643" s="35"/>
      <c r="FUK1643" s="34"/>
      <c r="FUR1643" s="35"/>
      <c r="FUS1643" s="34"/>
      <c r="FUZ1643" s="35"/>
      <c r="FVA1643" s="34"/>
      <c r="FVH1643" s="35"/>
      <c r="FVI1643" s="34"/>
      <c r="FVP1643" s="35"/>
      <c r="FVQ1643" s="34"/>
      <c r="FVX1643" s="35"/>
      <c r="FVY1643" s="34"/>
      <c r="FWF1643" s="35"/>
      <c r="FWG1643" s="34"/>
      <c r="FWN1643" s="35"/>
      <c r="FWO1643" s="34"/>
      <c r="FWV1643" s="35"/>
      <c r="FWW1643" s="34"/>
      <c r="FXD1643" s="35"/>
      <c r="FXE1643" s="34"/>
      <c r="FXL1643" s="35"/>
      <c r="FXM1643" s="34"/>
      <c r="FXT1643" s="35"/>
      <c r="FXU1643" s="34"/>
      <c r="FYB1643" s="35"/>
      <c r="FYC1643" s="34"/>
      <c r="FYJ1643" s="35"/>
      <c r="FYK1643" s="34"/>
      <c r="FYR1643" s="35"/>
      <c r="FYS1643" s="34"/>
      <c r="FYZ1643" s="35"/>
      <c r="FZA1643" s="34"/>
      <c r="FZH1643" s="35"/>
      <c r="FZI1643" s="34"/>
      <c r="FZP1643" s="35"/>
      <c r="FZQ1643" s="34"/>
      <c r="FZX1643" s="35"/>
      <c r="FZY1643" s="34"/>
      <c r="GAF1643" s="35"/>
      <c r="GAG1643" s="34"/>
      <c r="GAN1643" s="35"/>
      <c r="GAO1643" s="34"/>
      <c r="GAV1643" s="35"/>
      <c r="GAW1643" s="34"/>
      <c r="GBD1643" s="35"/>
      <c r="GBE1643" s="34"/>
      <c r="GBL1643" s="35"/>
      <c r="GBM1643" s="34"/>
      <c r="GBT1643" s="35"/>
      <c r="GBU1643" s="34"/>
      <c r="GCB1643" s="35"/>
      <c r="GCC1643" s="34"/>
      <c r="GCJ1643" s="35"/>
      <c r="GCK1643" s="34"/>
      <c r="GCR1643" s="35"/>
      <c r="GCS1643" s="34"/>
      <c r="GCZ1643" s="35"/>
      <c r="GDA1643" s="34"/>
      <c r="GDH1643" s="35"/>
      <c r="GDI1643" s="34"/>
      <c r="GDP1643" s="35"/>
      <c r="GDQ1643" s="34"/>
      <c r="GDX1643" s="35"/>
      <c r="GDY1643" s="34"/>
      <c r="GEF1643" s="35"/>
      <c r="GEG1643" s="34"/>
      <c r="GEN1643" s="35"/>
      <c r="GEO1643" s="34"/>
      <c r="GEV1643" s="35"/>
      <c r="GEW1643" s="34"/>
      <c r="GFD1643" s="35"/>
      <c r="GFE1643" s="34"/>
      <c r="GFL1643" s="35"/>
      <c r="GFM1643" s="34"/>
      <c r="GFT1643" s="35"/>
      <c r="GFU1643" s="34"/>
      <c r="GGB1643" s="35"/>
      <c r="GGC1643" s="34"/>
      <c r="GGJ1643" s="35"/>
      <c r="GGK1643" s="34"/>
      <c r="GGR1643" s="35"/>
      <c r="GGS1643" s="34"/>
      <c r="GGZ1643" s="35"/>
      <c r="GHA1643" s="34"/>
      <c r="GHH1643" s="35"/>
      <c r="GHI1643" s="34"/>
      <c r="GHP1643" s="35"/>
      <c r="GHQ1643" s="34"/>
      <c r="GHX1643" s="35"/>
      <c r="GHY1643" s="34"/>
      <c r="GIF1643" s="35"/>
      <c r="GIG1643" s="34"/>
      <c r="GIN1643" s="35"/>
      <c r="GIO1643" s="34"/>
      <c r="GIV1643" s="35"/>
      <c r="GIW1643" s="34"/>
      <c r="GJD1643" s="35"/>
      <c r="GJE1643" s="34"/>
      <c r="GJL1643" s="35"/>
      <c r="GJM1643" s="34"/>
      <c r="GJT1643" s="35"/>
      <c r="GJU1643" s="34"/>
      <c r="GKB1643" s="35"/>
      <c r="GKC1643" s="34"/>
      <c r="GKJ1643" s="35"/>
      <c r="GKK1643" s="34"/>
      <c r="GKR1643" s="35"/>
      <c r="GKS1643" s="34"/>
      <c r="GKZ1643" s="35"/>
      <c r="GLA1643" s="34"/>
      <c r="GLH1643" s="35"/>
      <c r="GLI1643" s="34"/>
      <c r="GLP1643" s="35"/>
      <c r="GLQ1643" s="34"/>
      <c r="GLX1643" s="35"/>
      <c r="GLY1643" s="34"/>
      <c r="GMF1643" s="35"/>
      <c r="GMG1643" s="34"/>
      <c r="GMN1643" s="35"/>
      <c r="GMO1643" s="34"/>
      <c r="GMV1643" s="35"/>
      <c r="GMW1643" s="34"/>
      <c r="GND1643" s="35"/>
      <c r="GNE1643" s="34"/>
      <c r="GNL1643" s="35"/>
      <c r="GNM1643" s="34"/>
      <c r="GNT1643" s="35"/>
      <c r="GNU1643" s="34"/>
      <c r="GOB1643" s="35"/>
      <c r="GOC1643" s="34"/>
      <c r="GOJ1643" s="35"/>
      <c r="GOK1643" s="34"/>
      <c r="GOR1643" s="35"/>
      <c r="GOS1643" s="34"/>
      <c r="GOZ1643" s="35"/>
      <c r="GPA1643" s="34"/>
      <c r="GPH1643" s="35"/>
      <c r="GPI1643" s="34"/>
      <c r="GPP1643" s="35"/>
      <c r="GPQ1643" s="34"/>
      <c r="GPX1643" s="35"/>
      <c r="GPY1643" s="34"/>
      <c r="GQF1643" s="35"/>
      <c r="GQG1643" s="34"/>
      <c r="GQN1643" s="35"/>
      <c r="GQO1643" s="34"/>
      <c r="GQV1643" s="35"/>
      <c r="GQW1643" s="34"/>
      <c r="GRD1643" s="35"/>
      <c r="GRE1643" s="34"/>
      <c r="GRL1643" s="35"/>
      <c r="GRM1643" s="34"/>
      <c r="GRT1643" s="35"/>
      <c r="GRU1643" s="34"/>
      <c r="GSB1643" s="35"/>
      <c r="GSC1643" s="34"/>
      <c r="GSJ1643" s="35"/>
      <c r="GSK1643" s="34"/>
      <c r="GSR1643" s="35"/>
      <c r="GSS1643" s="34"/>
      <c r="GSZ1643" s="35"/>
      <c r="GTA1643" s="34"/>
      <c r="GTH1643" s="35"/>
      <c r="GTI1643" s="34"/>
      <c r="GTP1643" s="35"/>
      <c r="GTQ1643" s="34"/>
      <c r="GTX1643" s="35"/>
      <c r="GTY1643" s="34"/>
      <c r="GUF1643" s="35"/>
      <c r="GUG1643" s="34"/>
      <c r="GUN1643" s="35"/>
      <c r="GUO1643" s="34"/>
      <c r="GUV1643" s="35"/>
      <c r="GUW1643" s="34"/>
      <c r="GVD1643" s="35"/>
      <c r="GVE1643" s="34"/>
      <c r="GVL1643" s="35"/>
      <c r="GVM1643" s="34"/>
      <c r="GVT1643" s="35"/>
      <c r="GVU1643" s="34"/>
      <c r="GWB1643" s="35"/>
      <c r="GWC1643" s="34"/>
      <c r="GWJ1643" s="35"/>
      <c r="GWK1643" s="34"/>
      <c r="GWR1643" s="35"/>
      <c r="GWS1643" s="34"/>
      <c r="GWZ1643" s="35"/>
      <c r="GXA1643" s="34"/>
      <c r="GXH1643" s="35"/>
      <c r="GXI1643" s="34"/>
      <c r="GXP1643" s="35"/>
      <c r="GXQ1643" s="34"/>
      <c r="GXX1643" s="35"/>
      <c r="GXY1643" s="34"/>
      <c r="GYF1643" s="35"/>
      <c r="GYG1643" s="34"/>
      <c r="GYN1643" s="35"/>
      <c r="GYO1643" s="34"/>
      <c r="GYV1643" s="35"/>
      <c r="GYW1643" s="34"/>
      <c r="GZD1643" s="35"/>
      <c r="GZE1643" s="34"/>
      <c r="GZL1643" s="35"/>
      <c r="GZM1643" s="34"/>
      <c r="GZT1643" s="35"/>
      <c r="GZU1643" s="34"/>
      <c r="HAB1643" s="35"/>
      <c r="HAC1643" s="34"/>
      <c r="HAJ1643" s="35"/>
      <c r="HAK1643" s="34"/>
      <c r="HAR1643" s="35"/>
      <c r="HAS1643" s="34"/>
      <c r="HAZ1643" s="35"/>
      <c r="HBA1643" s="34"/>
      <c r="HBH1643" s="35"/>
      <c r="HBI1643" s="34"/>
      <c r="HBP1643" s="35"/>
      <c r="HBQ1643" s="34"/>
      <c r="HBX1643" s="35"/>
      <c r="HBY1643" s="34"/>
      <c r="HCF1643" s="35"/>
      <c r="HCG1643" s="34"/>
      <c r="HCN1643" s="35"/>
      <c r="HCO1643" s="34"/>
      <c r="HCV1643" s="35"/>
      <c r="HCW1643" s="34"/>
      <c r="HDD1643" s="35"/>
      <c r="HDE1643" s="34"/>
      <c r="HDL1643" s="35"/>
      <c r="HDM1643" s="34"/>
      <c r="HDT1643" s="35"/>
      <c r="HDU1643" s="34"/>
      <c r="HEB1643" s="35"/>
      <c r="HEC1643" s="34"/>
      <c r="HEJ1643" s="35"/>
      <c r="HEK1643" s="34"/>
      <c r="HER1643" s="35"/>
      <c r="HES1643" s="34"/>
      <c r="HEZ1643" s="35"/>
      <c r="HFA1643" s="34"/>
      <c r="HFH1643" s="35"/>
      <c r="HFI1643" s="34"/>
      <c r="HFP1643" s="35"/>
      <c r="HFQ1643" s="34"/>
      <c r="HFX1643" s="35"/>
      <c r="HFY1643" s="34"/>
      <c r="HGF1643" s="35"/>
      <c r="HGG1643" s="34"/>
      <c r="HGN1643" s="35"/>
      <c r="HGO1643" s="34"/>
      <c r="HGV1643" s="35"/>
      <c r="HGW1643" s="34"/>
      <c r="HHD1643" s="35"/>
      <c r="HHE1643" s="34"/>
      <c r="HHL1643" s="35"/>
      <c r="HHM1643" s="34"/>
      <c r="HHT1643" s="35"/>
      <c r="HHU1643" s="34"/>
      <c r="HIB1643" s="35"/>
      <c r="HIC1643" s="34"/>
      <c r="HIJ1643" s="35"/>
      <c r="HIK1643" s="34"/>
      <c r="HIR1643" s="35"/>
      <c r="HIS1643" s="34"/>
      <c r="HIZ1643" s="35"/>
      <c r="HJA1643" s="34"/>
      <c r="HJH1643" s="35"/>
      <c r="HJI1643" s="34"/>
      <c r="HJP1643" s="35"/>
      <c r="HJQ1643" s="34"/>
      <c r="HJX1643" s="35"/>
      <c r="HJY1643" s="34"/>
      <c r="HKF1643" s="35"/>
      <c r="HKG1643" s="34"/>
      <c r="HKN1643" s="35"/>
      <c r="HKO1643" s="34"/>
      <c r="HKV1643" s="35"/>
      <c r="HKW1643" s="34"/>
      <c r="HLD1643" s="35"/>
      <c r="HLE1643" s="34"/>
      <c r="HLL1643" s="35"/>
      <c r="HLM1643" s="34"/>
      <c r="HLT1643" s="35"/>
      <c r="HLU1643" s="34"/>
      <c r="HMB1643" s="35"/>
      <c r="HMC1643" s="34"/>
      <c r="HMJ1643" s="35"/>
      <c r="HMK1643" s="34"/>
      <c r="HMR1643" s="35"/>
      <c r="HMS1643" s="34"/>
      <c r="HMZ1643" s="35"/>
      <c r="HNA1643" s="34"/>
      <c r="HNH1643" s="35"/>
      <c r="HNI1643" s="34"/>
      <c r="HNP1643" s="35"/>
      <c r="HNQ1643" s="34"/>
      <c r="HNX1643" s="35"/>
      <c r="HNY1643" s="34"/>
      <c r="HOF1643" s="35"/>
      <c r="HOG1643" s="34"/>
      <c r="HON1643" s="35"/>
      <c r="HOO1643" s="34"/>
      <c r="HOV1643" s="35"/>
      <c r="HOW1643" s="34"/>
      <c r="HPD1643" s="35"/>
      <c r="HPE1643" s="34"/>
      <c r="HPL1643" s="35"/>
      <c r="HPM1643" s="34"/>
      <c r="HPT1643" s="35"/>
      <c r="HPU1643" s="34"/>
      <c r="HQB1643" s="35"/>
      <c r="HQC1643" s="34"/>
      <c r="HQJ1643" s="35"/>
      <c r="HQK1643" s="34"/>
      <c r="HQR1643" s="35"/>
      <c r="HQS1643" s="34"/>
      <c r="HQZ1643" s="35"/>
      <c r="HRA1643" s="34"/>
      <c r="HRH1643" s="35"/>
      <c r="HRI1643" s="34"/>
      <c r="HRP1643" s="35"/>
      <c r="HRQ1643" s="34"/>
      <c r="HRX1643" s="35"/>
      <c r="HRY1643" s="34"/>
      <c r="HSF1643" s="35"/>
      <c r="HSG1643" s="34"/>
      <c r="HSN1643" s="35"/>
      <c r="HSO1643" s="34"/>
      <c r="HSV1643" s="35"/>
      <c r="HSW1643" s="34"/>
      <c r="HTD1643" s="35"/>
      <c r="HTE1643" s="34"/>
      <c r="HTL1643" s="35"/>
      <c r="HTM1643" s="34"/>
      <c r="HTT1643" s="35"/>
      <c r="HTU1643" s="34"/>
      <c r="HUB1643" s="35"/>
      <c r="HUC1643" s="34"/>
      <c r="HUJ1643" s="35"/>
      <c r="HUK1643" s="34"/>
      <c r="HUR1643" s="35"/>
      <c r="HUS1643" s="34"/>
      <c r="HUZ1643" s="35"/>
      <c r="HVA1643" s="34"/>
      <c r="HVH1643" s="35"/>
      <c r="HVI1643" s="34"/>
      <c r="HVP1643" s="35"/>
      <c r="HVQ1643" s="34"/>
      <c r="HVX1643" s="35"/>
      <c r="HVY1643" s="34"/>
      <c r="HWF1643" s="35"/>
      <c r="HWG1643" s="34"/>
      <c r="HWN1643" s="35"/>
      <c r="HWO1643" s="34"/>
      <c r="HWV1643" s="35"/>
      <c r="HWW1643" s="34"/>
      <c r="HXD1643" s="35"/>
      <c r="HXE1643" s="34"/>
      <c r="HXL1643" s="35"/>
      <c r="HXM1643" s="34"/>
      <c r="HXT1643" s="35"/>
      <c r="HXU1643" s="34"/>
      <c r="HYB1643" s="35"/>
      <c r="HYC1643" s="34"/>
      <c r="HYJ1643" s="35"/>
      <c r="HYK1643" s="34"/>
      <c r="HYR1643" s="35"/>
      <c r="HYS1643" s="34"/>
      <c r="HYZ1643" s="35"/>
      <c r="HZA1643" s="34"/>
      <c r="HZH1643" s="35"/>
      <c r="HZI1643" s="34"/>
      <c r="HZP1643" s="35"/>
      <c r="HZQ1643" s="34"/>
      <c r="HZX1643" s="35"/>
      <c r="HZY1643" s="34"/>
      <c r="IAF1643" s="35"/>
      <c r="IAG1643" s="34"/>
      <c r="IAN1643" s="35"/>
      <c r="IAO1643" s="34"/>
      <c r="IAV1643" s="35"/>
      <c r="IAW1643" s="34"/>
      <c r="IBD1643" s="35"/>
      <c r="IBE1643" s="34"/>
      <c r="IBL1643" s="35"/>
      <c r="IBM1643" s="34"/>
      <c r="IBT1643" s="35"/>
      <c r="IBU1643" s="34"/>
      <c r="ICB1643" s="35"/>
      <c r="ICC1643" s="34"/>
      <c r="ICJ1643" s="35"/>
      <c r="ICK1643" s="34"/>
      <c r="ICR1643" s="35"/>
      <c r="ICS1643" s="34"/>
      <c r="ICZ1643" s="35"/>
      <c r="IDA1643" s="34"/>
      <c r="IDH1643" s="35"/>
      <c r="IDI1643" s="34"/>
      <c r="IDP1643" s="35"/>
      <c r="IDQ1643" s="34"/>
      <c r="IDX1643" s="35"/>
      <c r="IDY1643" s="34"/>
      <c r="IEF1643" s="35"/>
      <c r="IEG1643" s="34"/>
      <c r="IEN1643" s="35"/>
      <c r="IEO1643" s="34"/>
      <c r="IEV1643" s="35"/>
      <c r="IEW1643" s="34"/>
      <c r="IFD1643" s="35"/>
      <c r="IFE1643" s="34"/>
      <c r="IFL1643" s="35"/>
      <c r="IFM1643" s="34"/>
      <c r="IFT1643" s="35"/>
      <c r="IFU1643" s="34"/>
      <c r="IGB1643" s="35"/>
      <c r="IGC1643" s="34"/>
      <c r="IGJ1643" s="35"/>
      <c r="IGK1643" s="34"/>
      <c r="IGR1643" s="35"/>
      <c r="IGS1643" s="34"/>
      <c r="IGZ1643" s="35"/>
      <c r="IHA1643" s="34"/>
      <c r="IHH1643" s="35"/>
      <c r="IHI1643" s="34"/>
      <c r="IHP1643" s="35"/>
      <c r="IHQ1643" s="34"/>
      <c r="IHX1643" s="35"/>
      <c r="IHY1643" s="34"/>
      <c r="IIF1643" s="35"/>
      <c r="IIG1643" s="34"/>
      <c r="IIN1643" s="35"/>
      <c r="IIO1643" s="34"/>
      <c r="IIV1643" s="35"/>
      <c r="IIW1643" s="34"/>
      <c r="IJD1643" s="35"/>
      <c r="IJE1643" s="34"/>
      <c r="IJL1643" s="35"/>
      <c r="IJM1643" s="34"/>
      <c r="IJT1643" s="35"/>
      <c r="IJU1643" s="34"/>
      <c r="IKB1643" s="35"/>
      <c r="IKC1643" s="34"/>
      <c r="IKJ1643" s="35"/>
      <c r="IKK1643" s="34"/>
      <c r="IKR1643" s="35"/>
      <c r="IKS1643" s="34"/>
      <c r="IKZ1643" s="35"/>
      <c r="ILA1643" s="34"/>
      <c r="ILH1643" s="35"/>
      <c r="ILI1643" s="34"/>
      <c r="ILP1643" s="35"/>
      <c r="ILQ1643" s="34"/>
      <c r="ILX1643" s="35"/>
      <c r="ILY1643" s="34"/>
      <c r="IMF1643" s="35"/>
      <c r="IMG1643" s="34"/>
      <c r="IMN1643" s="35"/>
      <c r="IMO1643" s="34"/>
      <c r="IMV1643" s="35"/>
      <c r="IMW1643" s="34"/>
      <c r="IND1643" s="35"/>
      <c r="INE1643" s="34"/>
      <c r="INL1643" s="35"/>
      <c r="INM1643" s="34"/>
      <c r="INT1643" s="35"/>
      <c r="INU1643" s="34"/>
      <c r="IOB1643" s="35"/>
      <c r="IOC1643" s="34"/>
      <c r="IOJ1643" s="35"/>
      <c r="IOK1643" s="34"/>
      <c r="IOR1643" s="35"/>
      <c r="IOS1643" s="34"/>
      <c r="IOZ1643" s="35"/>
      <c r="IPA1643" s="34"/>
      <c r="IPH1643" s="35"/>
      <c r="IPI1643" s="34"/>
      <c r="IPP1643" s="35"/>
      <c r="IPQ1643" s="34"/>
      <c r="IPX1643" s="35"/>
      <c r="IPY1643" s="34"/>
      <c r="IQF1643" s="35"/>
      <c r="IQG1643" s="34"/>
      <c r="IQN1643" s="35"/>
      <c r="IQO1643" s="34"/>
      <c r="IQV1643" s="35"/>
      <c r="IQW1643" s="34"/>
      <c r="IRD1643" s="35"/>
      <c r="IRE1643" s="34"/>
      <c r="IRL1643" s="35"/>
      <c r="IRM1643" s="34"/>
      <c r="IRT1643" s="35"/>
      <c r="IRU1643" s="34"/>
      <c r="ISB1643" s="35"/>
      <c r="ISC1643" s="34"/>
      <c r="ISJ1643" s="35"/>
      <c r="ISK1643" s="34"/>
      <c r="ISR1643" s="35"/>
      <c r="ISS1643" s="34"/>
      <c r="ISZ1643" s="35"/>
      <c r="ITA1643" s="34"/>
      <c r="ITH1643" s="35"/>
      <c r="ITI1643" s="34"/>
      <c r="ITP1643" s="35"/>
      <c r="ITQ1643" s="34"/>
      <c r="ITX1643" s="35"/>
      <c r="ITY1643" s="34"/>
      <c r="IUF1643" s="35"/>
      <c r="IUG1643" s="34"/>
      <c r="IUN1643" s="35"/>
      <c r="IUO1643" s="34"/>
      <c r="IUV1643" s="35"/>
      <c r="IUW1643" s="34"/>
      <c r="IVD1643" s="35"/>
      <c r="IVE1643" s="34"/>
      <c r="IVL1643" s="35"/>
      <c r="IVM1643" s="34"/>
      <c r="IVT1643" s="35"/>
      <c r="IVU1643" s="34"/>
      <c r="IWB1643" s="35"/>
      <c r="IWC1643" s="34"/>
      <c r="IWJ1643" s="35"/>
      <c r="IWK1643" s="34"/>
      <c r="IWR1643" s="35"/>
      <c r="IWS1643" s="34"/>
      <c r="IWZ1643" s="35"/>
      <c r="IXA1643" s="34"/>
      <c r="IXH1643" s="35"/>
      <c r="IXI1643" s="34"/>
      <c r="IXP1643" s="35"/>
      <c r="IXQ1643" s="34"/>
      <c r="IXX1643" s="35"/>
      <c r="IXY1643" s="34"/>
      <c r="IYF1643" s="35"/>
      <c r="IYG1643" s="34"/>
      <c r="IYN1643" s="35"/>
      <c r="IYO1643" s="34"/>
      <c r="IYV1643" s="35"/>
      <c r="IYW1643" s="34"/>
      <c r="IZD1643" s="35"/>
      <c r="IZE1643" s="34"/>
      <c r="IZL1643" s="35"/>
      <c r="IZM1643" s="34"/>
      <c r="IZT1643" s="35"/>
      <c r="IZU1643" s="34"/>
      <c r="JAB1643" s="35"/>
      <c r="JAC1643" s="34"/>
      <c r="JAJ1643" s="35"/>
      <c r="JAK1643" s="34"/>
      <c r="JAR1643" s="35"/>
      <c r="JAS1643" s="34"/>
      <c r="JAZ1643" s="35"/>
      <c r="JBA1643" s="34"/>
      <c r="JBH1643" s="35"/>
      <c r="JBI1643" s="34"/>
      <c r="JBP1643" s="35"/>
      <c r="JBQ1643" s="34"/>
      <c r="JBX1643" s="35"/>
      <c r="JBY1643" s="34"/>
      <c r="JCF1643" s="35"/>
      <c r="JCG1643" s="34"/>
      <c r="JCN1643" s="35"/>
      <c r="JCO1643" s="34"/>
      <c r="JCV1643" s="35"/>
      <c r="JCW1643" s="34"/>
      <c r="JDD1643" s="35"/>
      <c r="JDE1643" s="34"/>
      <c r="JDL1643" s="35"/>
      <c r="JDM1643" s="34"/>
      <c r="JDT1643" s="35"/>
      <c r="JDU1643" s="34"/>
      <c r="JEB1643" s="35"/>
      <c r="JEC1643" s="34"/>
      <c r="JEJ1643" s="35"/>
      <c r="JEK1643" s="34"/>
      <c r="JER1643" s="35"/>
      <c r="JES1643" s="34"/>
      <c r="JEZ1643" s="35"/>
      <c r="JFA1643" s="34"/>
      <c r="JFH1643" s="35"/>
      <c r="JFI1643" s="34"/>
      <c r="JFP1643" s="35"/>
      <c r="JFQ1643" s="34"/>
      <c r="JFX1643" s="35"/>
      <c r="JFY1643" s="34"/>
      <c r="JGF1643" s="35"/>
      <c r="JGG1643" s="34"/>
      <c r="JGN1643" s="35"/>
      <c r="JGO1643" s="34"/>
      <c r="JGV1643" s="35"/>
      <c r="JGW1643" s="34"/>
      <c r="JHD1643" s="35"/>
      <c r="JHE1643" s="34"/>
      <c r="JHL1643" s="35"/>
      <c r="JHM1643" s="34"/>
      <c r="JHT1643" s="35"/>
      <c r="JHU1643" s="34"/>
      <c r="JIB1643" s="35"/>
      <c r="JIC1643" s="34"/>
      <c r="JIJ1643" s="35"/>
      <c r="JIK1643" s="34"/>
      <c r="JIR1643" s="35"/>
      <c r="JIS1643" s="34"/>
      <c r="JIZ1643" s="35"/>
      <c r="JJA1643" s="34"/>
      <c r="JJH1643" s="35"/>
      <c r="JJI1643" s="34"/>
      <c r="JJP1643" s="35"/>
      <c r="JJQ1643" s="34"/>
      <c r="JJX1643" s="35"/>
      <c r="JJY1643" s="34"/>
      <c r="JKF1643" s="35"/>
      <c r="JKG1643" s="34"/>
      <c r="JKN1643" s="35"/>
      <c r="JKO1643" s="34"/>
      <c r="JKV1643" s="35"/>
      <c r="JKW1643" s="34"/>
      <c r="JLD1643" s="35"/>
      <c r="JLE1643" s="34"/>
      <c r="JLL1643" s="35"/>
      <c r="JLM1643" s="34"/>
      <c r="JLT1643" s="35"/>
      <c r="JLU1643" s="34"/>
      <c r="JMB1643" s="35"/>
      <c r="JMC1643" s="34"/>
      <c r="JMJ1643" s="35"/>
      <c r="JMK1643" s="34"/>
      <c r="JMR1643" s="35"/>
      <c r="JMS1643" s="34"/>
      <c r="JMZ1643" s="35"/>
      <c r="JNA1643" s="34"/>
      <c r="JNH1643" s="35"/>
      <c r="JNI1643" s="34"/>
      <c r="JNP1643" s="35"/>
      <c r="JNQ1643" s="34"/>
      <c r="JNX1643" s="35"/>
      <c r="JNY1643" s="34"/>
      <c r="JOF1643" s="35"/>
      <c r="JOG1643" s="34"/>
      <c r="JON1643" s="35"/>
      <c r="JOO1643" s="34"/>
      <c r="JOV1643" s="35"/>
      <c r="JOW1643" s="34"/>
      <c r="JPD1643" s="35"/>
      <c r="JPE1643" s="34"/>
      <c r="JPL1643" s="35"/>
      <c r="JPM1643" s="34"/>
      <c r="JPT1643" s="35"/>
      <c r="JPU1643" s="34"/>
      <c r="JQB1643" s="35"/>
      <c r="JQC1643" s="34"/>
      <c r="JQJ1643" s="35"/>
      <c r="JQK1643" s="34"/>
      <c r="JQR1643" s="35"/>
      <c r="JQS1643" s="34"/>
      <c r="JQZ1643" s="35"/>
      <c r="JRA1643" s="34"/>
      <c r="JRH1643" s="35"/>
      <c r="JRI1643" s="34"/>
      <c r="JRP1643" s="35"/>
      <c r="JRQ1643" s="34"/>
      <c r="JRX1643" s="35"/>
      <c r="JRY1643" s="34"/>
      <c r="JSF1643" s="35"/>
      <c r="JSG1643" s="34"/>
      <c r="JSN1643" s="35"/>
      <c r="JSO1643" s="34"/>
      <c r="JSV1643" s="35"/>
      <c r="JSW1643" s="34"/>
      <c r="JTD1643" s="35"/>
      <c r="JTE1643" s="34"/>
      <c r="JTL1643" s="35"/>
      <c r="JTM1643" s="34"/>
      <c r="JTT1643" s="35"/>
      <c r="JTU1643" s="34"/>
      <c r="JUB1643" s="35"/>
      <c r="JUC1643" s="34"/>
      <c r="JUJ1643" s="35"/>
      <c r="JUK1643" s="34"/>
      <c r="JUR1643" s="35"/>
      <c r="JUS1643" s="34"/>
      <c r="JUZ1643" s="35"/>
      <c r="JVA1643" s="34"/>
      <c r="JVH1643" s="35"/>
      <c r="JVI1643" s="34"/>
      <c r="JVP1643" s="35"/>
      <c r="JVQ1643" s="34"/>
      <c r="JVX1643" s="35"/>
      <c r="JVY1643" s="34"/>
      <c r="JWF1643" s="35"/>
      <c r="JWG1643" s="34"/>
      <c r="JWN1643" s="35"/>
      <c r="JWO1643" s="34"/>
      <c r="JWV1643" s="35"/>
      <c r="JWW1643" s="34"/>
      <c r="JXD1643" s="35"/>
      <c r="JXE1643" s="34"/>
      <c r="JXL1643" s="35"/>
      <c r="JXM1643" s="34"/>
      <c r="JXT1643" s="35"/>
      <c r="JXU1643" s="34"/>
      <c r="JYB1643" s="35"/>
      <c r="JYC1643" s="34"/>
      <c r="JYJ1643" s="35"/>
      <c r="JYK1643" s="34"/>
      <c r="JYR1643" s="35"/>
      <c r="JYS1643" s="34"/>
      <c r="JYZ1643" s="35"/>
      <c r="JZA1643" s="34"/>
      <c r="JZH1643" s="35"/>
      <c r="JZI1643" s="34"/>
      <c r="JZP1643" s="35"/>
      <c r="JZQ1643" s="34"/>
      <c r="JZX1643" s="35"/>
      <c r="JZY1643" s="34"/>
      <c r="KAF1643" s="35"/>
      <c r="KAG1643" s="34"/>
      <c r="KAN1643" s="35"/>
      <c r="KAO1643" s="34"/>
      <c r="KAV1643" s="35"/>
      <c r="KAW1643" s="34"/>
      <c r="KBD1643" s="35"/>
      <c r="KBE1643" s="34"/>
      <c r="KBL1643" s="35"/>
      <c r="KBM1643" s="34"/>
      <c r="KBT1643" s="35"/>
      <c r="KBU1643" s="34"/>
      <c r="KCB1643" s="35"/>
      <c r="KCC1643" s="34"/>
      <c r="KCJ1643" s="35"/>
      <c r="KCK1643" s="34"/>
      <c r="KCR1643" s="35"/>
      <c r="KCS1643" s="34"/>
      <c r="KCZ1643" s="35"/>
      <c r="KDA1643" s="34"/>
      <c r="KDH1643" s="35"/>
      <c r="KDI1643" s="34"/>
      <c r="KDP1643" s="35"/>
      <c r="KDQ1643" s="34"/>
      <c r="KDX1643" s="35"/>
      <c r="KDY1643" s="34"/>
      <c r="KEF1643" s="35"/>
      <c r="KEG1643" s="34"/>
      <c r="KEN1643" s="35"/>
      <c r="KEO1643" s="34"/>
      <c r="KEV1643" s="35"/>
      <c r="KEW1643" s="34"/>
      <c r="KFD1643" s="35"/>
      <c r="KFE1643" s="34"/>
      <c r="KFL1643" s="35"/>
      <c r="KFM1643" s="34"/>
      <c r="KFT1643" s="35"/>
      <c r="KFU1643" s="34"/>
      <c r="KGB1643" s="35"/>
      <c r="KGC1643" s="34"/>
      <c r="KGJ1643" s="35"/>
      <c r="KGK1643" s="34"/>
      <c r="KGR1643" s="35"/>
      <c r="KGS1643" s="34"/>
      <c r="KGZ1643" s="35"/>
      <c r="KHA1643" s="34"/>
      <c r="KHH1643" s="35"/>
      <c r="KHI1643" s="34"/>
      <c r="KHP1643" s="35"/>
      <c r="KHQ1643" s="34"/>
      <c r="KHX1643" s="35"/>
      <c r="KHY1643" s="34"/>
      <c r="KIF1643" s="35"/>
      <c r="KIG1643" s="34"/>
      <c r="KIN1643" s="35"/>
      <c r="KIO1643" s="34"/>
      <c r="KIV1643" s="35"/>
      <c r="KIW1643" s="34"/>
      <c r="KJD1643" s="35"/>
      <c r="KJE1643" s="34"/>
      <c r="KJL1643" s="35"/>
      <c r="KJM1643" s="34"/>
      <c r="KJT1643" s="35"/>
      <c r="KJU1643" s="34"/>
      <c r="KKB1643" s="35"/>
      <c r="KKC1643" s="34"/>
      <c r="KKJ1643" s="35"/>
      <c r="KKK1643" s="34"/>
      <c r="KKR1643" s="35"/>
      <c r="KKS1643" s="34"/>
      <c r="KKZ1643" s="35"/>
      <c r="KLA1643" s="34"/>
      <c r="KLH1643" s="35"/>
      <c r="KLI1643" s="34"/>
      <c r="KLP1643" s="35"/>
      <c r="KLQ1643" s="34"/>
      <c r="KLX1643" s="35"/>
      <c r="KLY1643" s="34"/>
      <c r="KMF1643" s="35"/>
      <c r="KMG1643" s="34"/>
      <c r="KMN1643" s="35"/>
      <c r="KMO1643" s="34"/>
      <c r="KMV1643" s="35"/>
      <c r="KMW1643" s="34"/>
      <c r="KND1643" s="35"/>
      <c r="KNE1643" s="34"/>
      <c r="KNL1643" s="35"/>
      <c r="KNM1643" s="34"/>
      <c r="KNT1643" s="35"/>
      <c r="KNU1643" s="34"/>
      <c r="KOB1643" s="35"/>
      <c r="KOC1643" s="34"/>
      <c r="KOJ1643" s="35"/>
      <c r="KOK1643" s="34"/>
      <c r="KOR1643" s="35"/>
      <c r="KOS1643" s="34"/>
      <c r="KOZ1643" s="35"/>
      <c r="KPA1643" s="34"/>
      <c r="KPH1643" s="35"/>
      <c r="KPI1643" s="34"/>
      <c r="KPP1643" s="35"/>
      <c r="KPQ1643" s="34"/>
      <c r="KPX1643" s="35"/>
      <c r="KPY1643" s="34"/>
      <c r="KQF1643" s="35"/>
      <c r="KQG1643" s="34"/>
      <c r="KQN1643" s="35"/>
      <c r="KQO1643" s="34"/>
      <c r="KQV1643" s="35"/>
      <c r="KQW1643" s="34"/>
      <c r="KRD1643" s="35"/>
      <c r="KRE1643" s="34"/>
      <c r="KRL1643" s="35"/>
      <c r="KRM1643" s="34"/>
      <c r="KRT1643" s="35"/>
      <c r="KRU1643" s="34"/>
      <c r="KSB1643" s="35"/>
      <c r="KSC1643" s="34"/>
      <c r="KSJ1643" s="35"/>
      <c r="KSK1643" s="34"/>
      <c r="KSR1643" s="35"/>
      <c r="KSS1643" s="34"/>
      <c r="KSZ1643" s="35"/>
      <c r="KTA1643" s="34"/>
      <c r="KTH1643" s="35"/>
      <c r="KTI1643" s="34"/>
      <c r="KTP1643" s="35"/>
      <c r="KTQ1643" s="34"/>
      <c r="KTX1643" s="35"/>
      <c r="KTY1643" s="34"/>
      <c r="KUF1643" s="35"/>
      <c r="KUG1643" s="34"/>
      <c r="KUN1643" s="35"/>
      <c r="KUO1643" s="34"/>
      <c r="KUV1643" s="35"/>
      <c r="KUW1643" s="34"/>
      <c r="KVD1643" s="35"/>
      <c r="KVE1643" s="34"/>
      <c r="KVL1643" s="35"/>
      <c r="KVM1643" s="34"/>
      <c r="KVT1643" s="35"/>
      <c r="KVU1643" s="34"/>
      <c r="KWB1643" s="35"/>
      <c r="KWC1643" s="34"/>
      <c r="KWJ1643" s="35"/>
      <c r="KWK1643" s="34"/>
      <c r="KWR1643" s="35"/>
      <c r="KWS1643" s="34"/>
      <c r="KWZ1643" s="35"/>
      <c r="KXA1643" s="34"/>
      <c r="KXH1643" s="35"/>
      <c r="KXI1643" s="34"/>
      <c r="KXP1643" s="35"/>
      <c r="KXQ1643" s="34"/>
      <c r="KXX1643" s="35"/>
      <c r="KXY1643" s="34"/>
      <c r="KYF1643" s="35"/>
      <c r="KYG1643" s="34"/>
      <c r="KYN1643" s="35"/>
      <c r="KYO1643" s="34"/>
      <c r="KYV1643" s="35"/>
      <c r="KYW1643" s="34"/>
      <c r="KZD1643" s="35"/>
      <c r="KZE1643" s="34"/>
      <c r="KZL1643" s="35"/>
      <c r="KZM1643" s="34"/>
      <c r="KZT1643" s="35"/>
      <c r="KZU1643" s="34"/>
      <c r="LAB1643" s="35"/>
      <c r="LAC1643" s="34"/>
      <c r="LAJ1643" s="35"/>
      <c r="LAK1643" s="34"/>
      <c r="LAR1643" s="35"/>
      <c r="LAS1643" s="34"/>
      <c r="LAZ1643" s="35"/>
      <c r="LBA1643" s="34"/>
      <c r="LBH1643" s="35"/>
      <c r="LBI1643" s="34"/>
      <c r="LBP1643" s="35"/>
      <c r="LBQ1643" s="34"/>
      <c r="LBX1643" s="35"/>
      <c r="LBY1643" s="34"/>
      <c r="LCF1643" s="35"/>
      <c r="LCG1643" s="34"/>
      <c r="LCN1643" s="35"/>
      <c r="LCO1643" s="34"/>
      <c r="LCV1643" s="35"/>
      <c r="LCW1643" s="34"/>
      <c r="LDD1643" s="35"/>
      <c r="LDE1643" s="34"/>
      <c r="LDL1643" s="35"/>
      <c r="LDM1643" s="34"/>
      <c r="LDT1643" s="35"/>
      <c r="LDU1643" s="34"/>
      <c r="LEB1643" s="35"/>
      <c r="LEC1643" s="34"/>
      <c r="LEJ1643" s="35"/>
      <c r="LEK1643" s="34"/>
      <c r="LER1643" s="35"/>
      <c r="LES1643" s="34"/>
      <c r="LEZ1643" s="35"/>
      <c r="LFA1643" s="34"/>
      <c r="LFH1643" s="35"/>
      <c r="LFI1643" s="34"/>
      <c r="LFP1643" s="35"/>
      <c r="LFQ1643" s="34"/>
      <c r="LFX1643" s="35"/>
      <c r="LFY1643" s="34"/>
      <c r="LGF1643" s="35"/>
      <c r="LGG1643" s="34"/>
      <c r="LGN1643" s="35"/>
      <c r="LGO1643" s="34"/>
      <c r="LGV1643" s="35"/>
      <c r="LGW1643" s="34"/>
      <c r="LHD1643" s="35"/>
      <c r="LHE1643" s="34"/>
      <c r="LHL1643" s="35"/>
      <c r="LHM1643" s="34"/>
      <c r="LHT1643" s="35"/>
      <c r="LHU1643" s="34"/>
      <c r="LIB1643" s="35"/>
      <c r="LIC1643" s="34"/>
      <c r="LIJ1643" s="35"/>
      <c r="LIK1643" s="34"/>
      <c r="LIR1643" s="35"/>
      <c r="LIS1643" s="34"/>
      <c r="LIZ1643" s="35"/>
      <c r="LJA1643" s="34"/>
      <c r="LJH1643" s="35"/>
      <c r="LJI1643" s="34"/>
      <c r="LJP1643" s="35"/>
      <c r="LJQ1643" s="34"/>
      <c r="LJX1643" s="35"/>
      <c r="LJY1643" s="34"/>
      <c r="LKF1643" s="35"/>
      <c r="LKG1643" s="34"/>
      <c r="LKN1643" s="35"/>
      <c r="LKO1643" s="34"/>
      <c r="LKV1643" s="35"/>
      <c r="LKW1643" s="34"/>
      <c r="LLD1643" s="35"/>
      <c r="LLE1643" s="34"/>
      <c r="LLL1643" s="35"/>
      <c r="LLM1643" s="34"/>
      <c r="LLT1643" s="35"/>
      <c r="LLU1643" s="34"/>
      <c r="LMB1643" s="35"/>
      <c r="LMC1643" s="34"/>
      <c r="LMJ1643" s="35"/>
      <c r="LMK1643" s="34"/>
      <c r="LMR1643" s="35"/>
      <c r="LMS1643" s="34"/>
      <c r="LMZ1643" s="35"/>
      <c r="LNA1643" s="34"/>
      <c r="LNH1643" s="35"/>
      <c r="LNI1643" s="34"/>
      <c r="LNP1643" s="35"/>
      <c r="LNQ1643" s="34"/>
      <c r="LNX1643" s="35"/>
      <c r="LNY1643" s="34"/>
      <c r="LOF1643" s="35"/>
      <c r="LOG1643" s="34"/>
      <c r="LON1643" s="35"/>
      <c r="LOO1643" s="34"/>
      <c r="LOV1643" s="35"/>
      <c r="LOW1643" s="34"/>
      <c r="LPD1643" s="35"/>
      <c r="LPE1643" s="34"/>
      <c r="LPL1643" s="35"/>
      <c r="LPM1643" s="34"/>
      <c r="LPT1643" s="35"/>
      <c r="LPU1643" s="34"/>
      <c r="LQB1643" s="35"/>
      <c r="LQC1643" s="34"/>
      <c r="LQJ1643" s="35"/>
      <c r="LQK1643" s="34"/>
      <c r="LQR1643" s="35"/>
      <c r="LQS1643" s="34"/>
      <c r="LQZ1643" s="35"/>
      <c r="LRA1643" s="34"/>
      <c r="LRH1643" s="35"/>
      <c r="LRI1643" s="34"/>
      <c r="LRP1643" s="35"/>
      <c r="LRQ1643" s="34"/>
      <c r="LRX1643" s="35"/>
      <c r="LRY1643" s="34"/>
      <c r="LSF1643" s="35"/>
      <c r="LSG1643" s="34"/>
      <c r="LSN1643" s="35"/>
      <c r="LSO1643" s="34"/>
      <c r="LSV1643" s="35"/>
      <c r="LSW1643" s="34"/>
      <c r="LTD1643" s="35"/>
      <c r="LTE1643" s="34"/>
      <c r="LTL1643" s="35"/>
      <c r="LTM1643" s="34"/>
      <c r="LTT1643" s="35"/>
      <c r="LTU1643" s="34"/>
      <c r="LUB1643" s="35"/>
      <c r="LUC1643" s="34"/>
      <c r="LUJ1643" s="35"/>
      <c r="LUK1643" s="34"/>
      <c r="LUR1643" s="35"/>
      <c r="LUS1643" s="34"/>
      <c r="LUZ1643" s="35"/>
      <c r="LVA1643" s="34"/>
      <c r="LVH1643" s="35"/>
      <c r="LVI1643" s="34"/>
      <c r="LVP1643" s="35"/>
      <c r="LVQ1643" s="34"/>
      <c r="LVX1643" s="35"/>
      <c r="LVY1643" s="34"/>
      <c r="LWF1643" s="35"/>
      <c r="LWG1643" s="34"/>
      <c r="LWN1643" s="35"/>
      <c r="LWO1643" s="34"/>
      <c r="LWV1643" s="35"/>
      <c r="LWW1643" s="34"/>
      <c r="LXD1643" s="35"/>
      <c r="LXE1643" s="34"/>
      <c r="LXL1643" s="35"/>
      <c r="LXM1643" s="34"/>
      <c r="LXT1643" s="35"/>
      <c r="LXU1643" s="34"/>
      <c r="LYB1643" s="35"/>
      <c r="LYC1643" s="34"/>
      <c r="LYJ1643" s="35"/>
      <c r="LYK1643" s="34"/>
      <c r="LYR1643" s="35"/>
      <c r="LYS1643" s="34"/>
      <c r="LYZ1643" s="35"/>
      <c r="LZA1643" s="34"/>
      <c r="LZH1643" s="35"/>
      <c r="LZI1643" s="34"/>
      <c r="LZP1643" s="35"/>
      <c r="LZQ1643" s="34"/>
      <c r="LZX1643" s="35"/>
      <c r="LZY1643" s="34"/>
      <c r="MAF1643" s="35"/>
      <c r="MAG1643" s="34"/>
      <c r="MAN1643" s="35"/>
      <c r="MAO1643" s="34"/>
      <c r="MAV1643" s="35"/>
      <c r="MAW1643" s="34"/>
      <c r="MBD1643" s="35"/>
      <c r="MBE1643" s="34"/>
      <c r="MBL1643" s="35"/>
      <c r="MBM1643" s="34"/>
      <c r="MBT1643" s="35"/>
      <c r="MBU1643" s="34"/>
      <c r="MCB1643" s="35"/>
      <c r="MCC1643" s="34"/>
      <c r="MCJ1643" s="35"/>
      <c r="MCK1643" s="34"/>
      <c r="MCR1643" s="35"/>
      <c r="MCS1643" s="34"/>
      <c r="MCZ1643" s="35"/>
      <c r="MDA1643" s="34"/>
      <c r="MDH1643" s="35"/>
      <c r="MDI1643" s="34"/>
      <c r="MDP1643" s="35"/>
      <c r="MDQ1643" s="34"/>
      <c r="MDX1643" s="35"/>
      <c r="MDY1643" s="34"/>
      <c r="MEF1643" s="35"/>
      <c r="MEG1643" s="34"/>
      <c r="MEN1643" s="35"/>
      <c r="MEO1643" s="34"/>
      <c r="MEV1643" s="35"/>
      <c r="MEW1643" s="34"/>
      <c r="MFD1643" s="35"/>
      <c r="MFE1643" s="34"/>
      <c r="MFL1643" s="35"/>
      <c r="MFM1643" s="34"/>
      <c r="MFT1643" s="35"/>
      <c r="MFU1643" s="34"/>
      <c r="MGB1643" s="35"/>
      <c r="MGC1643" s="34"/>
      <c r="MGJ1643" s="35"/>
      <c r="MGK1643" s="34"/>
      <c r="MGR1643" s="35"/>
      <c r="MGS1643" s="34"/>
      <c r="MGZ1643" s="35"/>
      <c r="MHA1643" s="34"/>
      <c r="MHH1643" s="35"/>
      <c r="MHI1643" s="34"/>
      <c r="MHP1643" s="35"/>
      <c r="MHQ1643" s="34"/>
      <c r="MHX1643" s="35"/>
      <c r="MHY1643" s="34"/>
      <c r="MIF1643" s="35"/>
      <c r="MIG1643" s="34"/>
      <c r="MIN1643" s="35"/>
      <c r="MIO1643" s="34"/>
      <c r="MIV1643" s="35"/>
      <c r="MIW1643" s="34"/>
      <c r="MJD1643" s="35"/>
      <c r="MJE1643" s="34"/>
      <c r="MJL1643" s="35"/>
      <c r="MJM1643" s="34"/>
      <c r="MJT1643" s="35"/>
      <c r="MJU1643" s="34"/>
      <c r="MKB1643" s="35"/>
      <c r="MKC1643" s="34"/>
      <c r="MKJ1643" s="35"/>
      <c r="MKK1643" s="34"/>
      <c r="MKR1643" s="35"/>
      <c r="MKS1643" s="34"/>
      <c r="MKZ1643" s="35"/>
      <c r="MLA1643" s="34"/>
      <c r="MLH1643" s="35"/>
      <c r="MLI1643" s="34"/>
      <c r="MLP1643" s="35"/>
      <c r="MLQ1643" s="34"/>
      <c r="MLX1643" s="35"/>
      <c r="MLY1643" s="34"/>
      <c r="MMF1643" s="35"/>
      <c r="MMG1643" s="34"/>
      <c r="MMN1643" s="35"/>
      <c r="MMO1643" s="34"/>
      <c r="MMV1643" s="35"/>
      <c r="MMW1643" s="34"/>
      <c r="MND1643" s="35"/>
      <c r="MNE1643" s="34"/>
      <c r="MNL1643" s="35"/>
      <c r="MNM1643" s="34"/>
      <c r="MNT1643" s="35"/>
      <c r="MNU1643" s="34"/>
      <c r="MOB1643" s="35"/>
      <c r="MOC1643" s="34"/>
      <c r="MOJ1643" s="35"/>
      <c r="MOK1643" s="34"/>
      <c r="MOR1643" s="35"/>
      <c r="MOS1643" s="34"/>
      <c r="MOZ1643" s="35"/>
      <c r="MPA1643" s="34"/>
      <c r="MPH1643" s="35"/>
      <c r="MPI1643" s="34"/>
      <c r="MPP1643" s="35"/>
      <c r="MPQ1643" s="34"/>
      <c r="MPX1643" s="35"/>
      <c r="MPY1643" s="34"/>
      <c r="MQF1643" s="35"/>
      <c r="MQG1643" s="34"/>
      <c r="MQN1643" s="35"/>
      <c r="MQO1643" s="34"/>
      <c r="MQV1643" s="35"/>
      <c r="MQW1643" s="34"/>
      <c r="MRD1643" s="35"/>
      <c r="MRE1643" s="34"/>
      <c r="MRL1643" s="35"/>
      <c r="MRM1643" s="34"/>
      <c r="MRT1643" s="35"/>
      <c r="MRU1643" s="34"/>
      <c r="MSB1643" s="35"/>
      <c r="MSC1643" s="34"/>
      <c r="MSJ1643" s="35"/>
      <c r="MSK1643" s="34"/>
      <c r="MSR1643" s="35"/>
      <c r="MSS1643" s="34"/>
      <c r="MSZ1643" s="35"/>
      <c r="MTA1643" s="34"/>
      <c r="MTH1643" s="35"/>
      <c r="MTI1643" s="34"/>
      <c r="MTP1643" s="35"/>
      <c r="MTQ1643" s="34"/>
      <c r="MTX1643" s="35"/>
      <c r="MTY1643" s="34"/>
      <c r="MUF1643" s="35"/>
      <c r="MUG1643" s="34"/>
      <c r="MUN1643" s="35"/>
      <c r="MUO1643" s="34"/>
      <c r="MUV1643" s="35"/>
      <c r="MUW1643" s="34"/>
      <c r="MVD1643" s="35"/>
      <c r="MVE1643" s="34"/>
      <c r="MVL1643" s="35"/>
      <c r="MVM1643" s="34"/>
      <c r="MVT1643" s="35"/>
      <c r="MVU1643" s="34"/>
      <c r="MWB1643" s="35"/>
      <c r="MWC1643" s="34"/>
      <c r="MWJ1643" s="35"/>
      <c r="MWK1643" s="34"/>
      <c r="MWR1643" s="35"/>
      <c r="MWS1643" s="34"/>
      <c r="MWZ1643" s="35"/>
      <c r="MXA1643" s="34"/>
      <c r="MXH1643" s="35"/>
      <c r="MXI1643" s="34"/>
      <c r="MXP1643" s="35"/>
      <c r="MXQ1643" s="34"/>
      <c r="MXX1643" s="35"/>
      <c r="MXY1643" s="34"/>
      <c r="MYF1643" s="35"/>
      <c r="MYG1643" s="34"/>
      <c r="MYN1643" s="35"/>
      <c r="MYO1643" s="34"/>
      <c r="MYV1643" s="35"/>
      <c r="MYW1643" s="34"/>
      <c r="MZD1643" s="35"/>
      <c r="MZE1643" s="34"/>
      <c r="MZL1643" s="35"/>
      <c r="MZM1643" s="34"/>
      <c r="MZT1643" s="35"/>
      <c r="MZU1643" s="34"/>
      <c r="NAB1643" s="35"/>
      <c r="NAC1643" s="34"/>
      <c r="NAJ1643" s="35"/>
      <c r="NAK1643" s="34"/>
      <c r="NAR1643" s="35"/>
      <c r="NAS1643" s="34"/>
      <c r="NAZ1643" s="35"/>
      <c r="NBA1643" s="34"/>
      <c r="NBH1643" s="35"/>
      <c r="NBI1643" s="34"/>
      <c r="NBP1643" s="35"/>
      <c r="NBQ1643" s="34"/>
      <c r="NBX1643" s="35"/>
      <c r="NBY1643" s="34"/>
      <c r="NCF1643" s="35"/>
      <c r="NCG1643" s="34"/>
      <c r="NCN1643" s="35"/>
      <c r="NCO1643" s="34"/>
      <c r="NCV1643" s="35"/>
      <c r="NCW1643" s="34"/>
      <c r="NDD1643" s="35"/>
      <c r="NDE1643" s="34"/>
      <c r="NDL1643" s="35"/>
      <c r="NDM1643" s="34"/>
      <c r="NDT1643" s="35"/>
      <c r="NDU1643" s="34"/>
      <c r="NEB1643" s="35"/>
      <c r="NEC1643" s="34"/>
      <c r="NEJ1643" s="35"/>
      <c r="NEK1643" s="34"/>
      <c r="NER1643" s="35"/>
      <c r="NES1643" s="34"/>
      <c r="NEZ1643" s="35"/>
      <c r="NFA1643" s="34"/>
      <c r="NFH1643" s="35"/>
      <c r="NFI1643" s="34"/>
      <c r="NFP1643" s="35"/>
      <c r="NFQ1643" s="34"/>
      <c r="NFX1643" s="35"/>
      <c r="NFY1643" s="34"/>
      <c r="NGF1643" s="35"/>
      <c r="NGG1643" s="34"/>
      <c r="NGN1643" s="35"/>
      <c r="NGO1643" s="34"/>
      <c r="NGV1643" s="35"/>
      <c r="NGW1643" s="34"/>
      <c r="NHD1643" s="35"/>
      <c r="NHE1643" s="34"/>
      <c r="NHL1643" s="35"/>
      <c r="NHM1643" s="34"/>
      <c r="NHT1643" s="35"/>
      <c r="NHU1643" s="34"/>
      <c r="NIB1643" s="35"/>
      <c r="NIC1643" s="34"/>
      <c r="NIJ1643" s="35"/>
      <c r="NIK1643" s="34"/>
      <c r="NIR1643" s="35"/>
      <c r="NIS1643" s="34"/>
      <c r="NIZ1643" s="35"/>
      <c r="NJA1643" s="34"/>
      <c r="NJH1643" s="35"/>
      <c r="NJI1643" s="34"/>
      <c r="NJP1643" s="35"/>
      <c r="NJQ1643" s="34"/>
      <c r="NJX1643" s="35"/>
      <c r="NJY1643" s="34"/>
      <c r="NKF1643" s="35"/>
      <c r="NKG1643" s="34"/>
      <c r="NKN1643" s="35"/>
      <c r="NKO1643" s="34"/>
      <c r="NKV1643" s="35"/>
      <c r="NKW1643" s="34"/>
      <c r="NLD1643" s="35"/>
      <c r="NLE1643" s="34"/>
      <c r="NLL1643" s="35"/>
      <c r="NLM1643" s="34"/>
      <c r="NLT1643" s="35"/>
      <c r="NLU1643" s="34"/>
      <c r="NMB1643" s="35"/>
      <c r="NMC1643" s="34"/>
      <c r="NMJ1643" s="35"/>
      <c r="NMK1643" s="34"/>
      <c r="NMR1643" s="35"/>
      <c r="NMS1643" s="34"/>
      <c r="NMZ1643" s="35"/>
      <c r="NNA1643" s="34"/>
      <c r="NNH1643" s="35"/>
      <c r="NNI1643" s="34"/>
      <c r="NNP1643" s="35"/>
      <c r="NNQ1643" s="34"/>
      <c r="NNX1643" s="35"/>
      <c r="NNY1643" s="34"/>
      <c r="NOF1643" s="35"/>
      <c r="NOG1643" s="34"/>
      <c r="NON1643" s="35"/>
      <c r="NOO1643" s="34"/>
      <c r="NOV1643" s="35"/>
      <c r="NOW1643" s="34"/>
      <c r="NPD1643" s="35"/>
      <c r="NPE1643" s="34"/>
      <c r="NPL1643" s="35"/>
      <c r="NPM1643" s="34"/>
      <c r="NPT1643" s="35"/>
      <c r="NPU1643" s="34"/>
      <c r="NQB1643" s="35"/>
      <c r="NQC1643" s="34"/>
      <c r="NQJ1643" s="35"/>
      <c r="NQK1643" s="34"/>
      <c r="NQR1643" s="35"/>
      <c r="NQS1643" s="34"/>
      <c r="NQZ1643" s="35"/>
      <c r="NRA1643" s="34"/>
      <c r="NRH1643" s="35"/>
      <c r="NRI1643" s="34"/>
      <c r="NRP1643" s="35"/>
      <c r="NRQ1643" s="34"/>
      <c r="NRX1643" s="35"/>
      <c r="NRY1643" s="34"/>
      <c r="NSF1643" s="35"/>
      <c r="NSG1643" s="34"/>
      <c r="NSN1643" s="35"/>
      <c r="NSO1643" s="34"/>
      <c r="NSV1643" s="35"/>
      <c r="NSW1643" s="34"/>
      <c r="NTD1643" s="35"/>
      <c r="NTE1643" s="34"/>
      <c r="NTL1643" s="35"/>
      <c r="NTM1643" s="34"/>
      <c r="NTT1643" s="35"/>
      <c r="NTU1643" s="34"/>
      <c r="NUB1643" s="35"/>
      <c r="NUC1643" s="34"/>
      <c r="NUJ1643" s="35"/>
      <c r="NUK1643" s="34"/>
      <c r="NUR1643" s="35"/>
      <c r="NUS1643" s="34"/>
      <c r="NUZ1643" s="35"/>
      <c r="NVA1643" s="34"/>
      <c r="NVH1643" s="35"/>
      <c r="NVI1643" s="34"/>
      <c r="NVP1643" s="35"/>
      <c r="NVQ1643" s="34"/>
      <c r="NVX1643" s="35"/>
      <c r="NVY1643" s="34"/>
      <c r="NWF1643" s="35"/>
      <c r="NWG1643" s="34"/>
      <c r="NWN1643" s="35"/>
      <c r="NWO1643" s="34"/>
      <c r="NWV1643" s="35"/>
      <c r="NWW1643" s="34"/>
      <c r="NXD1643" s="35"/>
      <c r="NXE1643" s="34"/>
      <c r="NXL1643" s="35"/>
      <c r="NXM1643" s="34"/>
      <c r="NXT1643" s="35"/>
      <c r="NXU1643" s="34"/>
      <c r="NYB1643" s="35"/>
      <c r="NYC1643" s="34"/>
      <c r="NYJ1643" s="35"/>
      <c r="NYK1643" s="34"/>
      <c r="NYR1643" s="35"/>
      <c r="NYS1643" s="34"/>
      <c r="NYZ1643" s="35"/>
      <c r="NZA1643" s="34"/>
      <c r="NZH1643" s="35"/>
      <c r="NZI1643" s="34"/>
      <c r="NZP1643" s="35"/>
      <c r="NZQ1643" s="34"/>
      <c r="NZX1643" s="35"/>
      <c r="NZY1643" s="34"/>
      <c r="OAF1643" s="35"/>
      <c r="OAG1643" s="34"/>
      <c r="OAN1643" s="35"/>
      <c r="OAO1643" s="34"/>
      <c r="OAV1643" s="35"/>
      <c r="OAW1643" s="34"/>
      <c r="OBD1643" s="35"/>
      <c r="OBE1643" s="34"/>
      <c r="OBL1643" s="35"/>
      <c r="OBM1643" s="34"/>
      <c r="OBT1643" s="35"/>
      <c r="OBU1643" s="34"/>
      <c r="OCB1643" s="35"/>
      <c r="OCC1643" s="34"/>
      <c r="OCJ1643" s="35"/>
      <c r="OCK1643" s="34"/>
      <c r="OCR1643" s="35"/>
      <c r="OCS1643" s="34"/>
      <c r="OCZ1643" s="35"/>
      <c r="ODA1643" s="34"/>
      <c r="ODH1643" s="35"/>
      <c r="ODI1643" s="34"/>
      <c r="ODP1643" s="35"/>
      <c r="ODQ1643" s="34"/>
      <c r="ODX1643" s="35"/>
      <c r="ODY1643" s="34"/>
      <c r="OEF1643" s="35"/>
      <c r="OEG1643" s="34"/>
      <c r="OEN1643" s="35"/>
      <c r="OEO1643" s="34"/>
      <c r="OEV1643" s="35"/>
      <c r="OEW1643" s="34"/>
      <c r="OFD1643" s="35"/>
      <c r="OFE1643" s="34"/>
      <c r="OFL1643" s="35"/>
      <c r="OFM1643" s="34"/>
      <c r="OFT1643" s="35"/>
      <c r="OFU1643" s="34"/>
      <c r="OGB1643" s="35"/>
      <c r="OGC1643" s="34"/>
      <c r="OGJ1643" s="35"/>
      <c r="OGK1643" s="34"/>
      <c r="OGR1643" s="35"/>
      <c r="OGS1643" s="34"/>
      <c r="OGZ1643" s="35"/>
      <c r="OHA1643" s="34"/>
      <c r="OHH1643" s="35"/>
      <c r="OHI1643" s="34"/>
      <c r="OHP1643" s="35"/>
      <c r="OHQ1643" s="34"/>
      <c r="OHX1643" s="35"/>
      <c r="OHY1643" s="34"/>
      <c r="OIF1643" s="35"/>
      <c r="OIG1643" s="34"/>
      <c r="OIN1643" s="35"/>
      <c r="OIO1643" s="34"/>
      <c r="OIV1643" s="35"/>
      <c r="OIW1643" s="34"/>
      <c r="OJD1643" s="35"/>
      <c r="OJE1643" s="34"/>
      <c r="OJL1643" s="35"/>
      <c r="OJM1643" s="34"/>
      <c r="OJT1643" s="35"/>
      <c r="OJU1643" s="34"/>
      <c r="OKB1643" s="35"/>
      <c r="OKC1643" s="34"/>
      <c r="OKJ1643" s="35"/>
      <c r="OKK1643" s="34"/>
      <c r="OKR1643" s="35"/>
      <c r="OKS1643" s="34"/>
      <c r="OKZ1643" s="35"/>
      <c r="OLA1643" s="34"/>
      <c r="OLH1643" s="35"/>
      <c r="OLI1643" s="34"/>
      <c r="OLP1643" s="35"/>
      <c r="OLQ1643" s="34"/>
      <c r="OLX1643" s="35"/>
      <c r="OLY1643" s="34"/>
      <c r="OMF1643" s="35"/>
      <c r="OMG1643" s="34"/>
      <c r="OMN1643" s="35"/>
      <c r="OMO1643" s="34"/>
      <c r="OMV1643" s="35"/>
      <c r="OMW1643" s="34"/>
      <c r="OND1643" s="35"/>
      <c r="ONE1643" s="34"/>
      <c r="ONL1643" s="35"/>
      <c r="ONM1643" s="34"/>
      <c r="ONT1643" s="35"/>
      <c r="ONU1643" s="34"/>
      <c r="OOB1643" s="35"/>
      <c r="OOC1643" s="34"/>
      <c r="OOJ1643" s="35"/>
      <c r="OOK1643" s="34"/>
      <c r="OOR1643" s="35"/>
      <c r="OOS1643" s="34"/>
      <c r="OOZ1643" s="35"/>
      <c r="OPA1643" s="34"/>
      <c r="OPH1643" s="35"/>
      <c r="OPI1643" s="34"/>
      <c r="OPP1643" s="35"/>
      <c r="OPQ1643" s="34"/>
      <c r="OPX1643" s="35"/>
      <c r="OPY1643" s="34"/>
      <c r="OQF1643" s="35"/>
      <c r="OQG1643" s="34"/>
      <c r="OQN1643" s="35"/>
      <c r="OQO1643" s="34"/>
      <c r="OQV1643" s="35"/>
      <c r="OQW1643" s="34"/>
      <c r="ORD1643" s="35"/>
      <c r="ORE1643" s="34"/>
      <c r="ORL1643" s="35"/>
      <c r="ORM1643" s="34"/>
      <c r="ORT1643" s="35"/>
      <c r="ORU1643" s="34"/>
      <c r="OSB1643" s="35"/>
      <c r="OSC1643" s="34"/>
      <c r="OSJ1643" s="35"/>
      <c r="OSK1643" s="34"/>
      <c r="OSR1643" s="35"/>
      <c r="OSS1643" s="34"/>
      <c r="OSZ1643" s="35"/>
      <c r="OTA1643" s="34"/>
      <c r="OTH1643" s="35"/>
      <c r="OTI1643" s="34"/>
      <c r="OTP1643" s="35"/>
      <c r="OTQ1643" s="34"/>
      <c r="OTX1643" s="35"/>
      <c r="OTY1643" s="34"/>
      <c r="OUF1643" s="35"/>
      <c r="OUG1643" s="34"/>
      <c r="OUN1643" s="35"/>
      <c r="OUO1643" s="34"/>
      <c r="OUV1643" s="35"/>
      <c r="OUW1643" s="34"/>
      <c r="OVD1643" s="35"/>
      <c r="OVE1643" s="34"/>
      <c r="OVL1643" s="35"/>
      <c r="OVM1643" s="34"/>
      <c r="OVT1643" s="35"/>
      <c r="OVU1643" s="34"/>
      <c r="OWB1643" s="35"/>
      <c r="OWC1643" s="34"/>
      <c r="OWJ1643" s="35"/>
      <c r="OWK1643" s="34"/>
      <c r="OWR1643" s="35"/>
      <c r="OWS1643" s="34"/>
      <c r="OWZ1643" s="35"/>
      <c r="OXA1643" s="34"/>
      <c r="OXH1643" s="35"/>
      <c r="OXI1643" s="34"/>
      <c r="OXP1643" s="35"/>
      <c r="OXQ1643" s="34"/>
      <c r="OXX1643" s="35"/>
      <c r="OXY1643" s="34"/>
      <c r="OYF1643" s="35"/>
      <c r="OYG1643" s="34"/>
      <c r="OYN1643" s="35"/>
      <c r="OYO1643" s="34"/>
      <c r="OYV1643" s="35"/>
      <c r="OYW1643" s="34"/>
      <c r="OZD1643" s="35"/>
      <c r="OZE1643" s="34"/>
      <c r="OZL1643" s="35"/>
      <c r="OZM1643" s="34"/>
      <c r="OZT1643" s="35"/>
      <c r="OZU1643" s="34"/>
      <c r="PAB1643" s="35"/>
      <c r="PAC1643" s="34"/>
      <c r="PAJ1643" s="35"/>
      <c r="PAK1643" s="34"/>
      <c r="PAR1643" s="35"/>
      <c r="PAS1643" s="34"/>
      <c r="PAZ1643" s="35"/>
      <c r="PBA1643" s="34"/>
      <c r="PBH1643" s="35"/>
      <c r="PBI1643" s="34"/>
      <c r="PBP1643" s="35"/>
      <c r="PBQ1643" s="34"/>
      <c r="PBX1643" s="35"/>
      <c r="PBY1643" s="34"/>
      <c r="PCF1643" s="35"/>
      <c r="PCG1643" s="34"/>
      <c r="PCN1643" s="35"/>
      <c r="PCO1643" s="34"/>
      <c r="PCV1643" s="35"/>
      <c r="PCW1643" s="34"/>
      <c r="PDD1643" s="35"/>
      <c r="PDE1643" s="34"/>
      <c r="PDL1643" s="35"/>
      <c r="PDM1643" s="34"/>
      <c r="PDT1643" s="35"/>
      <c r="PDU1643" s="34"/>
      <c r="PEB1643" s="35"/>
      <c r="PEC1643" s="34"/>
      <c r="PEJ1643" s="35"/>
      <c r="PEK1643" s="34"/>
      <c r="PER1643" s="35"/>
      <c r="PES1643" s="34"/>
      <c r="PEZ1643" s="35"/>
      <c r="PFA1643" s="34"/>
      <c r="PFH1643" s="35"/>
      <c r="PFI1643" s="34"/>
      <c r="PFP1643" s="35"/>
      <c r="PFQ1643" s="34"/>
      <c r="PFX1643" s="35"/>
      <c r="PFY1643" s="34"/>
      <c r="PGF1643" s="35"/>
      <c r="PGG1643" s="34"/>
      <c r="PGN1643" s="35"/>
      <c r="PGO1643" s="34"/>
      <c r="PGV1643" s="35"/>
      <c r="PGW1643" s="34"/>
      <c r="PHD1643" s="35"/>
      <c r="PHE1643" s="34"/>
      <c r="PHL1643" s="35"/>
      <c r="PHM1643" s="34"/>
      <c r="PHT1643" s="35"/>
      <c r="PHU1643" s="34"/>
      <c r="PIB1643" s="35"/>
      <c r="PIC1643" s="34"/>
      <c r="PIJ1643" s="35"/>
      <c r="PIK1643" s="34"/>
      <c r="PIR1643" s="35"/>
      <c r="PIS1643" s="34"/>
      <c r="PIZ1643" s="35"/>
      <c r="PJA1643" s="34"/>
      <c r="PJH1643" s="35"/>
      <c r="PJI1643" s="34"/>
      <c r="PJP1643" s="35"/>
      <c r="PJQ1643" s="34"/>
      <c r="PJX1643" s="35"/>
      <c r="PJY1643" s="34"/>
      <c r="PKF1643" s="35"/>
      <c r="PKG1643" s="34"/>
      <c r="PKN1643" s="35"/>
      <c r="PKO1643" s="34"/>
      <c r="PKV1643" s="35"/>
      <c r="PKW1643" s="34"/>
      <c r="PLD1643" s="35"/>
      <c r="PLE1643" s="34"/>
      <c r="PLL1643" s="35"/>
      <c r="PLM1643" s="34"/>
      <c r="PLT1643" s="35"/>
      <c r="PLU1643" s="34"/>
      <c r="PMB1643" s="35"/>
      <c r="PMC1643" s="34"/>
      <c r="PMJ1643" s="35"/>
      <c r="PMK1643" s="34"/>
      <c r="PMR1643" s="35"/>
      <c r="PMS1643" s="34"/>
      <c r="PMZ1643" s="35"/>
      <c r="PNA1643" s="34"/>
      <c r="PNH1643" s="35"/>
      <c r="PNI1643" s="34"/>
      <c r="PNP1643" s="35"/>
      <c r="PNQ1643" s="34"/>
      <c r="PNX1643" s="35"/>
      <c r="PNY1643" s="34"/>
      <c r="POF1643" s="35"/>
      <c r="POG1643" s="34"/>
      <c r="PON1643" s="35"/>
      <c r="POO1643" s="34"/>
      <c r="POV1643" s="35"/>
      <c r="POW1643" s="34"/>
      <c r="PPD1643" s="35"/>
      <c r="PPE1643" s="34"/>
      <c r="PPL1643" s="35"/>
      <c r="PPM1643" s="34"/>
      <c r="PPT1643" s="35"/>
      <c r="PPU1643" s="34"/>
      <c r="PQB1643" s="35"/>
      <c r="PQC1643" s="34"/>
      <c r="PQJ1643" s="35"/>
      <c r="PQK1643" s="34"/>
      <c r="PQR1643" s="35"/>
      <c r="PQS1643" s="34"/>
      <c r="PQZ1643" s="35"/>
      <c r="PRA1643" s="34"/>
      <c r="PRH1643" s="35"/>
      <c r="PRI1643" s="34"/>
      <c r="PRP1643" s="35"/>
      <c r="PRQ1643" s="34"/>
      <c r="PRX1643" s="35"/>
      <c r="PRY1643" s="34"/>
      <c r="PSF1643" s="35"/>
      <c r="PSG1643" s="34"/>
      <c r="PSN1643" s="35"/>
      <c r="PSO1643" s="34"/>
      <c r="PSV1643" s="35"/>
      <c r="PSW1643" s="34"/>
      <c r="PTD1643" s="35"/>
      <c r="PTE1643" s="34"/>
      <c r="PTL1643" s="35"/>
      <c r="PTM1643" s="34"/>
      <c r="PTT1643" s="35"/>
      <c r="PTU1643" s="34"/>
      <c r="PUB1643" s="35"/>
      <c r="PUC1643" s="34"/>
      <c r="PUJ1643" s="35"/>
      <c r="PUK1643" s="34"/>
      <c r="PUR1643" s="35"/>
      <c r="PUS1643" s="34"/>
      <c r="PUZ1643" s="35"/>
      <c r="PVA1643" s="34"/>
      <c r="PVH1643" s="35"/>
      <c r="PVI1643" s="34"/>
      <c r="PVP1643" s="35"/>
      <c r="PVQ1643" s="34"/>
      <c r="PVX1643" s="35"/>
      <c r="PVY1643" s="34"/>
      <c r="PWF1643" s="35"/>
      <c r="PWG1643" s="34"/>
      <c r="PWN1643" s="35"/>
      <c r="PWO1643" s="34"/>
      <c r="PWV1643" s="35"/>
      <c r="PWW1643" s="34"/>
      <c r="PXD1643" s="35"/>
      <c r="PXE1643" s="34"/>
      <c r="PXL1643" s="35"/>
      <c r="PXM1643" s="34"/>
      <c r="PXT1643" s="35"/>
      <c r="PXU1643" s="34"/>
      <c r="PYB1643" s="35"/>
      <c r="PYC1643" s="34"/>
      <c r="PYJ1643" s="35"/>
      <c r="PYK1643" s="34"/>
      <c r="PYR1643" s="35"/>
      <c r="PYS1643" s="34"/>
      <c r="PYZ1643" s="35"/>
      <c r="PZA1643" s="34"/>
      <c r="PZH1643" s="35"/>
      <c r="PZI1643" s="34"/>
      <c r="PZP1643" s="35"/>
      <c r="PZQ1643" s="34"/>
      <c r="PZX1643" s="35"/>
      <c r="PZY1643" s="34"/>
      <c r="QAF1643" s="35"/>
      <c r="QAG1643" s="34"/>
      <c r="QAN1643" s="35"/>
      <c r="QAO1643" s="34"/>
      <c r="QAV1643" s="35"/>
      <c r="QAW1643" s="34"/>
      <c r="QBD1643" s="35"/>
      <c r="QBE1643" s="34"/>
      <c r="QBL1643" s="35"/>
      <c r="QBM1643" s="34"/>
      <c r="QBT1643" s="35"/>
      <c r="QBU1643" s="34"/>
      <c r="QCB1643" s="35"/>
      <c r="QCC1643" s="34"/>
      <c r="QCJ1643" s="35"/>
      <c r="QCK1643" s="34"/>
      <c r="QCR1643" s="35"/>
      <c r="QCS1643" s="34"/>
      <c r="QCZ1643" s="35"/>
      <c r="QDA1643" s="34"/>
      <c r="QDH1643" s="35"/>
      <c r="QDI1643" s="34"/>
      <c r="QDP1643" s="35"/>
      <c r="QDQ1643" s="34"/>
      <c r="QDX1643" s="35"/>
      <c r="QDY1643" s="34"/>
      <c r="QEF1643" s="35"/>
      <c r="QEG1643" s="34"/>
      <c r="QEN1643" s="35"/>
      <c r="QEO1643" s="34"/>
      <c r="QEV1643" s="35"/>
      <c r="QEW1643" s="34"/>
      <c r="QFD1643" s="35"/>
      <c r="QFE1643" s="34"/>
      <c r="QFL1643" s="35"/>
      <c r="QFM1643" s="34"/>
      <c r="QFT1643" s="35"/>
      <c r="QFU1643" s="34"/>
      <c r="QGB1643" s="35"/>
      <c r="QGC1643" s="34"/>
      <c r="QGJ1643" s="35"/>
      <c r="QGK1643" s="34"/>
      <c r="QGR1643" s="35"/>
      <c r="QGS1643" s="34"/>
      <c r="QGZ1643" s="35"/>
      <c r="QHA1643" s="34"/>
      <c r="QHH1643" s="35"/>
      <c r="QHI1643" s="34"/>
      <c r="QHP1643" s="35"/>
      <c r="QHQ1643" s="34"/>
      <c r="QHX1643" s="35"/>
      <c r="QHY1643" s="34"/>
      <c r="QIF1643" s="35"/>
      <c r="QIG1643" s="34"/>
      <c r="QIN1643" s="35"/>
      <c r="QIO1643" s="34"/>
      <c r="QIV1643" s="35"/>
      <c r="QIW1643" s="34"/>
      <c r="QJD1643" s="35"/>
      <c r="QJE1643" s="34"/>
      <c r="QJL1643" s="35"/>
      <c r="QJM1643" s="34"/>
      <c r="QJT1643" s="35"/>
      <c r="QJU1643" s="34"/>
      <c r="QKB1643" s="35"/>
      <c r="QKC1643" s="34"/>
      <c r="QKJ1643" s="35"/>
      <c r="QKK1643" s="34"/>
      <c r="QKR1643" s="35"/>
      <c r="QKS1643" s="34"/>
      <c r="QKZ1643" s="35"/>
      <c r="QLA1643" s="34"/>
      <c r="QLH1643" s="35"/>
      <c r="QLI1643" s="34"/>
      <c r="QLP1643" s="35"/>
      <c r="QLQ1643" s="34"/>
      <c r="QLX1643" s="35"/>
      <c r="QLY1643" s="34"/>
      <c r="QMF1643" s="35"/>
      <c r="QMG1643" s="34"/>
      <c r="QMN1643" s="35"/>
      <c r="QMO1643" s="34"/>
      <c r="QMV1643" s="35"/>
      <c r="QMW1643" s="34"/>
      <c r="QND1643" s="35"/>
      <c r="QNE1643" s="34"/>
      <c r="QNL1643" s="35"/>
      <c r="QNM1643" s="34"/>
      <c r="QNT1643" s="35"/>
      <c r="QNU1643" s="34"/>
      <c r="QOB1643" s="35"/>
      <c r="QOC1643" s="34"/>
      <c r="QOJ1643" s="35"/>
      <c r="QOK1643" s="34"/>
      <c r="QOR1643" s="35"/>
      <c r="QOS1643" s="34"/>
      <c r="QOZ1643" s="35"/>
      <c r="QPA1643" s="34"/>
      <c r="QPH1643" s="35"/>
      <c r="QPI1643" s="34"/>
      <c r="QPP1643" s="35"/>
      <c r="QPQ1643" s="34"/>
      <c r="QPX1643" s="35"/>
      <c r="QPY1643" s="34"/>
      <c r="QQF1643" s="35"/>
      <c r="QQG1643" s="34"/>
      <c r="QQN1643" s="35"/>
      <c r="QQO1643" s="34"/>
      <c r="QQV1643" s="35"/>
      <c r="QQW1643" s="34"/>
      <c r="QRD1643" s="35"/>
      <c r="QRE1643" s="34"/>
      <c r="QRL1643" s="35"/>
      <c r="QRM1643" s="34"/>
      <c r="QRT1643" s="35"/>
      <c r="QRU1643" s="34"/>
      <c r="QSB1643" s="35"/>
      <c r="QSC1643" s="34"/>
      <c r="QSJ1643" s="35"/>
      <c r="QSK1643" s="34"/>
      <c r="QSR1643" s="35"/>
      <c r="QSS1643" s="34"/>
      <c r="QSZ1643" s="35"/>
      <c r="QTA1643" s="34"/>
      <c r="QTH1643" s="35"/>
      <c r="QTI1643" s="34"/>
      <c r="QTP1643" s="35"/>
      <c r="QTQ1643" s="34"/>
      <c r="QTX1643" s="35"/>
      <c r="QTY1643" s="34"/>
      <c r="QUF1643" s="35"/>
      <c r="QUG1643" s="34"/>
      <c r="QUN1643" s="35"/>
      <c r="QUO1643" s="34"/>
      <c r="QUV1643" s="35"/>
      <c r="QUW1643" s="34"/>
      <c r="QVD1643" s="35"/>
      <c r="QVE1643" s="34"/>
      <c r="QVL1643" s="35"/>
      <c r="QVM1643" s="34"/>
      <c r="QVT1643" s="35"/>
      <c r="QVU1643" s="34"/>
      <c r="QWB1643" s="35"/>
      <c r="QWC1643" s="34"/>
      <c r="QWJ1643" s="35"/>
      <c r="QWK1643" s="34"/>
      <c r="QWR1643" s="35"/>
      <c r="QWS1643" s="34"/>
      <c r="QWZ1643" s="35"/>
      <c r="QXA1643" s="34"/>
      <c r="QXH1643" s="35"/>
      <c r="QXI1643" s="34"/>
      <c r="QXP1643" s="35"/>
      <c r="QXQ1643" s="34"/>
      <c r="QXX1643" s="35"/>
      <c r="QXY1643" s="34"/>
      <c r="QYF1643" s="35"/>
      <c r="QYG1643" s="34"/>
      <c r="QYN1643" s="35"/>
      <c r="QYO1643" s="34"/>
      <c r="QYV1643" s="35"/>
      <c r="QYW1643" s="34"/>
      <c r="QZD1643" s="35"/>
      <c r="QZE1643" s="34"/>
      <c r="QZL1643" s="35"/>
      <c r="QZM1643" s="34"/>
      <c r="QZT1643" s="35"/>
      <c r="QZU1643" s="34"/>
      <c r="RAB1643" s="35"/>
      <c r="RAC1643" s="34"/>
      <c r="RAJ1643" s="35"/>
      <c r="RAK1643" s="34"/>
      <c r="RAR1643" s="35"/>
      <c r="RAS1643" s="34"/>
      <c r="RAZ1643" s="35"/>
      <c r="RBA1643" s="34"/>
      <c r="RBH1643" s="35"/>
      <c r="RBI1643" s="34"/>
      <c r="RBP1643" s="35"/>
      <c r="RBQ1643" s="34"/>
      <c r="RBX1643" s="35"/>
      <c r="RBY1643" s="34"/>
      <c r="RCF1643" s="35"/>
      <c r="RCG1643" s="34"/>
      <c r="RCN1643" s="35"/>
      <c r="RCO1643" s="34"/>
      <c r="RCV1643" s="35"/>
      <c r="RCW1643" s="34"/>
      <c r="RDD1643" s="35"/>
      <c r="RDE1643" s="34"/>
      <c r="RDL1643" s="35"/>
      <c r="RDM1643" s="34"/>
      <c r="RDT1643" s="35"/>
      <c r="RDU1643" s="34"/>
      <c r="REB1643" s="35"/>
      <c r="REC1643" s="34"/>
      <c r="REJ1643" s="35"/>
      <c r="REK1643" s="34"/>
      <c r="RER1643" s="35"/>
      <c r="RES1643" s="34"/>
      <c r="REZ1643" s="35"/>
      <c r="RFA1643" s="34"/>
      <c r="RFH1643" s="35"/>
      <c r="RFI1643" s="34"/>
      <c r="RFP1643" s="35"/>
      <c r="RFQ1643" s="34"/>
      <c r="RFX1643" s="35"/>
      <c r="RFY1643" s="34"/>
      <c r="RGF1643" s="35"/>
      <c r="RGG1643" s="34"/>
      <c r="RGN1643" s="35"/>
      <c r="RGO1643" s="34"/>
      <c r="RGV1643" s="35"/>
      <c r="RGW1643" s="34"/>
      <c r="RHD1643" s="35"/>
      <c r="RHE1643" s="34"/>
      <c r="RHL1643" s="35"/>
      <c r="RHM1643" s="34"/>
      <c r="RHT1643" s="35"/>
      <c r="RHU1643" s="34"/>
      <c r="RIB1643" s="35"/>
      <c r="RIC1643" s="34"/>
      <c r="RIJ1643" s="35"/>
      <c r="RIK1643" s="34"/>
      <c r="RIR1643" s="35"/>
      <c r="RIS1643" s="34"/>
      <c r="RIZ1643" s="35"/>
      <c r="RJA1643" s="34"/>
      <c r="RJH1643" s="35"/>
      <c r="RJI1643" s="34"/>
      <c r="RJP1643" s="35"/>
      <c r="RJQ1643" s="34"/>
      <c r="RJX1643" s="35"/>
      <c r="RJY1643" s="34"/>
      <c r="RKF1643" s="35"/>
      <c r="RKG1643" s="34"/>
      <c r="RKN1643" s="35"/>
      <c r="RKO1643" s="34"/>
      <c r="RKV1643" s="35"/>
      <c r="RKW1643" s="34"/>
      <c r="RLD1643" s="35"/>
      <c r="RLE1643" s="34"/>
      <c r="RLL1643" s="35"/>
      <c r="RLM1643" s="34"/>
      <c r="RLT1643" s="35"/>
      <c r="RLU1643" s="34"/>
      <c r="RMB1643" s="35"/>
      <c r="RMC1643" s="34"/>
      <c r="RMJ1643" s="35"/>
      <c r="RMK1643" s="34"/>
      <c r="RMR1643" s="35"/>
      <c r="RMS1643" s="34"/>
      <c r="RMZ1643" s="35"/>
      <c r="RNA1643" s="34"/>
      <c r="RNH1643" s="35"/>
      <c r="RNI1643" s="34"/>
      <c r="RNP1643" s="35"/>
      <c r="RNQ1643" s="34"/>
      <c r="RNX1643" s="35"/>
      <c r="RNY1643" s="34"/>
      <c r="ROF1643" s="35"/>
      <c r="ROG1643" s="34"/>
      <c r="RON1643" s="35"/>
      <c r="ROO1643" s="34"/>
      <c r="ROV1643" s="35"/>
      <c r="ROW1643" s="34"/>
      <c r="RPD1643" s="35"/>
      <c r="RPE1643" s="34"/>
      <c r="RPL1643" s="35"/>
      <c r="RPM1643" s="34"/>
      <c r="RPT1643" s="35"/>
      <c r="RPU1643" s="34"/>
      <c r="RQB1643" s="35"/>
      <c r="RQC1643" s="34"/>
      <c r="RQJ1643" s="35"/>
      <c r="RQK1643" s="34"/>
      <c r="RQR1643" s="35"/>
      <c r="RQS1643" s="34"/>
      <c r="RQZ1643" s="35"/>
      <c r="RRA1643" s="34"/>
      <c r="RRH1643" s="35"/>
      <c r="RRI1643" s="34"/>
      <c r="RRP1643" s="35"/>
      <c r="RRQ1643" s="34"/>
      <c r="RRX1643" s="35"/>
      <c r="RRY1643" s="34"/>
      <c r="RSF1643" s="35"/>
      <c r="RSG1643" s="34"/>
      <c r="RSN1643" s="35"/>
      <c r="RSO1643" s="34"/>
      <c r="RSV1643" s="35"/>
      <c r="RSW1643" s="34"/>
      <c r="RTD1643" s="35"/>
      <c r="RTE1643" s="34"/>
      <c r="RTL1643" s="35"/>
      <c r="RTM1643" s="34"/>
      <c r="RTT1643" s="35"/>
      <c r="RTU1643" s="34"/>
      <c r="RUB1643" s="35"/>
      <c r="RUC1643" s="34"/>
      <c r="RUJ1643" s="35"/>
      <c r="RUK1643" s="34"/>
      <c r="RUR1643" s="35"/>
      <c r="RUS1643" s="34"/>
      <c r="RUZ1643" s="35"/>
      <c r="RVA1643" s="34"/>
      <c r="RVH1643" s="35"/>
      <c r="RVI1643" s="34"/>
      <c r="RVP1643" s="35"/>
      <c r="RVQ1643" s="34"/>
      <c r="RVX1643" s="35"/>
      <c r="RVY1643" s="34"/>
      <c r="RWF1643" s="35"/>
      <c r="RWG1643" s="34"/>
      <c r="RWN1643" s="35"/>
      <c r="RWO1643" s="34"/>
      <c r="RWV1643" s="35"/>
      <c r="RWW1643" s="34"/>
      <c r="RXD1643" s="35"/>
      <c r="RXE1643" s="34"/>
      <c r="RXL1643" s="35"/>
      <c r="RXM1643" s="34"/>
      <c r="RXT1643" s="35"/>
      <c r="RXU1643" s="34"/>
      <c r="RYB1643" s="35"/>
      <c r="RYC1643" s="34"/>
      <c r="RYJ1643" s="35"/>
      <c r="RYK1643" s="34"/>
      <c r="RYR1643" s="35"/>
      <c r="RYS1643" s="34"/>
      <c r="RYZ1643" s="35"/>
      <c r="RZA1643" s="34"/>
      <c r="RZH1643" s="35"/>
      <c r="RZI1643" s="34"/>
      <c r="RZP1643" s="35"/>
      <c r="RZQ1643" s="34"/>
      <c r="RZX1643" s="35"/>
      <c r="RZY1643" s="34"/>
      <c r="SAF1643" s="35"/>
      <c r="SAG1643" s="34"/>
      <c r="SAN1643" s="35"/>
      <c r="SAO1643" s="34"/>
      <c r="SAV1643" s="35"/>
      <c r="SAW1643" s="34"/>
      <c r="SBD1643" s="35"/>
      <c r="SBE1643" s="34"/>
      <c r="SBL1643" s="35"/>
      <c r="SBM1643" s="34"/>
      <c r="SBT1643" s="35"/>
      <c r="SBU1643" s="34"/>
      <c r="SCB1643" s="35"/>
      <c r="SCC1643" s="34"/>
      <c r="SCJ1643" s="35"/>
      <c r="SCK1643" s="34"/>
      <c r="SCR1643" s="35"/>
      <c r="SCS1643" s="34"/>
      <c r="SCZ1643" s="35"/>
      <c r="SDA1643" s="34"/>
      <c r="SDH1643" s="35"/>
      <c r="SDI1643" s="34"/>
      <c r="SDP1643" s="35"/>
      <c r="SDQ1643" s="34"/>
      <c r="SDX1643" s="35"/>
      <c r="SDY1643" s="34"/>
      <c r="SEF1643" s="35"/>
      <c r="SEG1643" s="34"/>
      <c r="SEN1643" s="35"/>
      <c r="SEO1643" s="34"/>
      <c r="SEV1643" s="35"/>
      <c r="SEW1643" s="34"/>
      <c r="SFD1643" s="35"/>
      <c r="SFE1643" s="34"/>
      <c r="SFL1643" s="35"/>
      <c r="SFM1643" s="34"/>
      <c r="SFT1643" s="35"/>
      <c r="SFU1643" s="34"/>
      <c r="SGB1643" s="35"/>
      <c r="SGC1643" s="34"/>
      <c r="SGJ1643" s="35"/>
      <c r="SGK1643" s="34"/>
      <c r="SGR1643" s="35"/>
      <c r="SGS1643" s="34"/>
      <c r="SGZ1643" s="35"/>
      <c r="SHA1643" s="34"/>
      <c r="SHH1643" s="35"/>
      <c r="SHI1643" s="34"/>
      <c r="SHP1643" s="35"/>
      <c r="SHQ1643" s="34"/>
      <c r="SHX1643" s="35"/>
      <c r="SHY1643" s="34"/>
      <c r="SIF1643" s="35"/>
      <c r="SIG1643" s="34"/>
      <c r="SIN1643" s="35"/>
      <c r="SIO1643" s="34"/>
      <c r="SIV1643" s="35"/>
      <c r="SIW1643" s="34"/>
      <c r="SJD1643" s="35"/>
      <c r="SJE1643" s="34"/>
      <c r="SJL1643" s="35"/>
      <c r="SJM1643" s="34"/>
      <c r="SJT1643" s="35"/>
      <c r="SJU1643" s="34"/>
      <c r="SKB1643" s="35"/>
      <c r="SKC1643" s="34"/>
      <c r="SKJ1643" s="35"/>
      <c r="SKK1643" s="34"/>
      <c r="SKR1643" s="35"/>
      <c r="SKS1643" s="34"/>
      <c r="SKZ1643" s="35"/>
      <c r="SLA1643" s="34"/>
      <c r="SLH1643" s="35"/>
      <c r="SLI1643" s="34"/>
      <c r="SLP1643" s="35"/>
      <c r="SLQ1643" s="34"/>
      <c r="SLX1643" s="35"/>
      <c r="SLY1643" s="34"/>
      <c r="SMF1643" s="35"/>
      <c r="SMG1643" s="34"/>
      <c r="SMN1643" s="35"/>
      <c r="SMO1643" s="34"/>
      <c r="SMV1643" s="35"/>
      <c r="SMW1643" s="34"/>
      <c r="SND1643" s="35"/>
      <c r="SNE1643" s="34"/>
      <c r="SNL1643" s="35"/>
      <c r="SNM1643" s="34"/>
      <c r="SNT1643" s="35"/>
      <c r="SNU1643" s="34"/>
      <c r="SOB1643" s="35"/>
      <c r="SOC1643" s="34"/>
      <c r="SOJ1643" s="35"/>
      <c r="SOK1643" s="34"/>
      <c r="SOR1643" s="35"/>
      <c r="SOS1643" s="34"/>
      <c r="SOZ1643" s="35"/>
      <c r="SPA1643" s="34"/>
      <c r="SPH1643" s="35"/>
      <c r="SPI1643" s="34"/>
      <c r="SPP1643" s="35"/>
      <c r="SPQ1643" s="34"/>
      <c r="SPX1643" s="35"/>
      <c r="SPY1643" s="34"/>
      <c r="SQF1643" s="35"/>
      <c r="SQG1643" s="34"/>
      <c r="SQN1643" s="35"/>
      <c r="SQO1643" s="34"/>
      <c r="SQV1643" s="35"/>
      <c r="SQW1643" s="34"/>
      <c r="SRD1643" s="35"/>
      <c r="SRE1643" s="34"/>
      <c r="SRL1643" s="35"/>
      <c r="SRM1643" s="34"/>
      <c r="SRT1643" s="35"/>
      <c r="SRU1643" s="34"/>
      <c r="SSB1643" s="35"/>
      <c r="SSC1643" s="34"/>
      <c r="SSJ1643" s="35"/>
      <c r="SSK1643" s="34"/>
      <c r="SSR1643" s="35"/>
      <c r="SSS1643" s="34"/>
      <c r="SSZ1643" s="35"/>
      <c r="STA1643" s="34"/>
      <c r="STH1643" s="35"/>
      <c r="STI1643" s="34"/>
      <c r="STP1643" s="35"/>
      <c r="STQ1643" s="34"/>
      <c r="STX1643" s="35"/>
      <c r="STY1643" s="34"/>
      <c r="SUF1643" s="35"/>
      <c r="SUG1643" s="34"/>
      <c r="SUN1643" s="35"/>
      <c r="SUO1643" s="34"/>
      <c r="SUV1643" s="35"/>
      <c r="SUW1643" s="34"/>
      <c r="SVD1643" s="35"/>
      <c r="SVE1643" s="34"/>
      <c r="SVL1643" s="35"/>
      <c r="SVM1643" s="34"/>
      <c r="SVT1643" s="35"/>
      <c r="SVU1643" s="34"/>
      <c r="SWB1643" s="35"/>
      <c r="SWC1643" s="34"/>
      <c r="SWJ1643" s="35"/>
      <c r="SWK1643" s="34"/>
      <c r="SWR1643" s="35"/>
      <c r="SWS1643" s="34"/>
      <c r="SWZ1643" s="35"/>
      <c r="SXA1643" s="34"/>
      <c r="SXH1643" s="35"/>
      <c r="SXI1643" s="34"/>
      <c r="SXP1643" s="35"/>
      <c r="SXQ1643" s="34"/>
      <c r="SXX1643" s="35"/>
      <c r="SXY1643" s="34"/>
      <c r="SYF1643" s="35"/>
      <c r="SYG1643" s="34"/>
      <c r="SYN1643" s="35"/>
      <c r="SYO1643" s="34"/>
      <c r="SYV1643" s="35"/>
      <c r="SYW1643" s="34"/>
      <c r="SZD1643" s="35"/>
      <c r="SZE1643" s="34"/>
      <c r="SZL1643" s="35"/>
      <c r="SZM1643" s="34"/>
      <c r="SZT1643" s="35"/>
      <c r="SZU1643" s="34"/>
      <c r="TAB1643" s="35"/>
      <c r="TAC1643" s="34"/>
      <c r="TAJ1643" s="35"/>
      <c r="TAK1643" s="34"/>
      <c r="TAR1643" s="35"/>
      <c r="TAS1643" s="34"/>
      <c r="TAZ1643" s="35"/>
      <c r="TBA1643" s="34"/>
      <c r="TBH1643" s="35"/>
      <c r="TBI1643" s="34"/>
      <c r="TBP1643" s="35"/>
      <c r="TBQ1643" s="34"/>
      <c r="TBX1643" s="35"/>
      <c r="TBY1643" s="34"/>
      <c r="TCF1643" s="35"/>
      <c r="TCG1643" s="34"/>
      <c r="TCN1643" s="35"/>
      <c r="TCO1643" s="34"/>
      <c r="TCV1643" s="35"/>
      <c r="TCW1643" s="34"/>
      <c r="TDD1643" s="35"/>
      <c r="TDE1643" s="34"/>
      <c r="TDL1643" s="35"/>
      <c r="TDM1643" s="34"/>
      <c r="TDT1643" s="35"/>
      <c r="TDU1643" s="34"/>
      <c r="TEB1643" s="35"/>
      <c r="TEC1643" s="34"/>
      <c r="TEJ1643" s="35"/>
      <c r="TEK1643" s="34"/>
      <c r="TER1643" s="35"/>
      <c r="TES1643" s="34"/>
      <c r="TEZ1643" s="35"/>
      <c r="TFA1643" s="34"/>
      <c r="TFH1643" s="35"/>
      <c r="TFI1643" s="34"/>
      <c r="TFP1643" s="35"/>
      <c r="TFQ1643" s="34"/>
      <c r="TFX1643" s="35"/>
      <c r="TFY1643" s="34"/>
      <c r="TGF1643" s="35"/>
      <c r="TGG1643" s="34"/>
      <c r="TGN1643" s="35"/>
      <c r="TGO1643" s="34"/>
      <c r="TGV1643" s="35"/>
      <c r="TGW1643" s="34"/>
      <c r="THD1643" s="35"/>
      <c r="THE1643" s="34"/>
      <c r="THL1643" s="35"/>
      <c r="THM1643" s="34"/>
      <c r="THT1643" s="35"/>
      <c r="THU1643" s="34"/>
      <c r="TIB1643" s="35"/>
      <c r="TIC1643" s="34"/>
      <c r="TIJ1643" s="35"/>
      <c r="TIK1643" s="34"/>
      <c r="TIR1643" s="35"/>
      <c r="TIS1643" s="34"/>
      <c r="TIZ1643" s="35"/>
      <c r="TJA1643" s="34"/>
      <c r="TJH1643" s="35"/>
      <c r="TJI1643" s="34"/>
      <c r="TJP1643" s="35"/>
      <c r="TJQ1643" s="34"/>
      <c r="TJX1643" s="35"/>
      <c r="TJY1643" s="34"/>
      <c r="TKF1643" s="35"/>
      <c r="TKG1643" s="34"/>
      <c r="TKN1643" s="35"/>
      <c r="TKO1643" s="34"/>
      <c r="TKV1643" s="35"/>
      <c r="TKW1643" s="34"/>
      <c r="TLD1643" s="35"/>
      <c r="TLE1643" s="34"/>
      <c r="TLL1643" s="35"/>
      <c r="TLM1643" s="34"/>
      <c r="TLT1643" s="35"/>
      <c r="TLU1643" s="34"/>
      <c r="TMB1643" s="35"/>
      <c r="TMC1643" s="34"/>
      <c r="TMJ1643" s="35"/>
      <c r="TMK1643" s="34"/>
      <c r="TMR1643" s="35"/>
      <c r="TMS1643" s="34"/>
      <c r="TMZ1643" s="35"/>
      <c r="TNA1643" s="34"/>
      <c r="TNH1643" s="35"/>
      <c r="TNI1643" s="34"/>
      <c r="TNP1643" s="35"/>
      <c r="TNQ1643" s="34"/>
      <c r="TNX1643" s="35"/>
      <c r="TNY1643" s="34"/>
      <c r="TOF1643" s="35"/>
      <c r="TOG1643" s="34"/>
      <c r="TON1643" s="35"/>
      <c r="TOO1643" s="34"/>
      <c r="TOV1643" s="35"/>
      <c r="TOW1643" s="34"/>
      <c r="TPD1643" s="35"/>
      <c r="TPE1643" s="34"/>
      <c r="TPL1643" s="35"/>
      <c r="TPM1643" s="34"/>
      <c r="TPT1643" s="35"/>
      <c r="TPU1643" s="34"/>
      <c r="TQB1643" s="35"/>
      <c r="TQC1643" s="34"/>
      <c r="TQJ1643" s="35"/>
      <c r="TQK1643" s="34"/>
      <c r="TQR1643" s="35"/>
      <c r="TQS1643" s="34"/>
      <c r="TQZ1643" s="35"/>
      <c r="TRA1643" s="34"/>
      <c r="TRH1643" s="35"/>
      <c r="TRI1643" s="34"/>
      <c r="TRP1643" s="35"/>
      <c r="TRQ1643" s="34"/>
      <c r="TRX1643" s="35"/>
      <c r="TRY1643" s="34"/>
      <c r="TSF1643" s="35"/>
      <c r="TSG1643" s="34"/>
      <c r="TSN1643" s="35"/>
      <c r="TSO1643" s="34"/>
      <c r="TSV1643" s="35"/>
      <c r="TSW1643" s="34"/>
      <c r="TTD1643" s="35"/>
      <c r="TTE1643" s="34"/>
      <c r="TTL1643" s="35"/>
      <c r="TTM1643" s="34"/>
      <c r="TTT1643" s="35"/>
      <c r="TTU1643" s="34"/>
      <c r="TUB1643" s="35"/>
      <c r="TUC1643" s="34"/>
      <c r="TUJ1643" s="35"/>
      <c r="TUK1643" s="34"/>
      <c r="TUR1643" s="35"/>
      <c r="TUS1643" s="34"/>
      <c r="TUZ1643" s="35"/>
      <c r="TVA1643" s="34"/>
      <c r="TVH1643" s="35"/>
      <c r="TVI1643" s="34"/>
      <c r="TVP1643" s="35"/>
      <c r="TVQ1643" s="34"/>
      <c r="TVX1643" s="35"/>
      <c r="TVY1643" s="34"/>
      <c r="TWF1643" s="35"/>
      <c r="TWG1643" s="34"/>
      <c r="TWN1643" s="35"/>
      <c r="TWO1643" s="34"/>
      <c r="TWV1643" s="35"/>
      <c r="TWW1643" s="34"/>
      <c r="TXD1643" s="35"/>
      <c r="TXE1643" s="34"/>
      <c r="TXL1643" s="35"/>
      <c r="TXM1643" s="34"/>
      <c r="TXT1643" s="35"/>
      <c r="TXU1643" s="34"/>
      <c r="TYB1643" s="35"/>
      <c r="TYC1643" s="34"/>
      <c r="TYJ1643" s="35"/>
      <c r="TYK1643" s="34"/>
      <c r="TYR1643" s="35"/>
      <c r="TYS1643" s="34"/>
      <c r="TYZ1643" s="35"/>
      <c r="TZA1643" s="34"/>
      <c r="TZH1643" s="35"/>
      <c r="TZI1643" s="34"/>
      <c r="TZP1643" s="35"/>
      <c r="TZQ1643" s="34"/>
      <c r="TZX1643" s="35"/>
      <c r="TZY1643" s="34"/>
      <c r="UAF1643" s="35"/>
      <c r="UAG1643" s="34"/>
      <c r="UAN1643" s="35"/>
      <c r="UAO1643" s="34"/>
      <c r="UAV1643" s="35"/>
      <c r="UAW1643" s="34"/>
      <c r="UBD1643" s="35"/>
      <c r="UBE1643" s="34"/>
      <c r="UBL1643" s="35"/>
      <c r="UBM1643" s="34"/>
      <c r="UBT1643" s="35"/>
      <c r="UBU1643" s="34"/>
      <c r="UCB1643" s="35"/>
      <c r="UCC1643" s="34"/>
      <c r="UCJ1643" s="35"/>
      <c r="UCK1643" s="34"/>
      <c r="UCR1643" s="35"/>
      <c r="UCS1643" s="34"/>
      <c r="UCZ1643" s="35"/>
      <c r="UDA1643" s="34"/>
      <c r="UDH1643" s="35"/>
      <c r="UDI1643" s="34"/>
      <c r="UDP1643" s="35"/>
      <c r="UDQ1643" s="34"/>
      <c r="UDX1643" s="35"/>
      <c r="UDY1643" s="34"/>
      <c r="UEF1643" s="35"/>
      <c r="UEG1643" s="34"/>
      <c r="UEN1643" s="35"/>
      <c r="UEO1643" s="34"/>
      <c r="UEV1643" s="35"/>
      <c r="UEW1643" s="34"/>
      <c r="UFD1643" s="35"/>
      <c r="UFE1643" s="34"/>
      <c r="UFL1643" s="35"/>
      <c r="UFM1643" s="34"/>
      <c r="UFT1643" s="35"/>
      <c r="UFU1643" s="34"/>
      <c r="UGB1643" s="35"/>
      <c r="UGC1643" s="34"/>
      <c r="UGJ1643" s="35"/>
      <c r="UGK1643" s="34"/>
      <c r="UGR1643" s="35"/>
      <c r="UGS1643" s="34"/>
      <c r="UGZ1643" s="35"/>
      <c r="UHA1643" s="34"/>
      <c r="UHH1643" s="35"/>
      <c r="UHI1643" s="34"/>
      <c r="UHP1643" s="35"/>
      <c r="UHQ1643" s="34"/>
      <c r="UHX1643" s="35"/>
      <c r="UHY1643" s="34"/>
      <c r="UIF1643" s="35"/>
      <c r="UIG1643" s="34"/>
      <c r="UIN1643" s="35"/>
      <c r="UIO1643" s="34"/>
      <c r="UIV1643" s="35"/>
      <c r="UIW1643" s="34"/>
      <c r="UJD1643" s="35"/>
      <c r="UJE1643" s="34"/>
      <c r="UJL1643" s="35"/>
      <c r="UJM1643" s="34"/>
      <c r="UJT1643" s="35"/>
      <c r="UJU1643" s="34"/>
      <c r="UKB1643" s="35"/>
      <c r="UKC1643" s="34"/>
      <c r="UKJ1643" s="35"/>
      <c r="UKK1643" s="34"/>
      <c r="UKR1643" s="35"/>
      <c r="UKS1643" s="34"/>
      <c r="UKZ1643" s="35"/>
      <c r="ULA1643" s="34"/>
      <c r="ULH1643" s="35"/>
      <c r="ULI1643" s="34"/>
      <c r="ULP1643" s="35"/>
      <c r="ULQ1643" s="34"/>
      <c r="ULX1643" s="35"/>
      <c r="ULY1643" s="34"/>
      <c r="UMF1643" s="35"/>
      <c r="UMG1643" s="34"/>
      <c r="UMN1643" s="35"/>
      <c r="UMO1643" s="34"/>
      <c r="UMV1643" s="35"/>
      <c r="UMW1643" s="34"/>
      <c r="UND1643" s="35"/>
      <c r="UNE1643" s="34"/>
      <c r="UNL1643" s="35"/>
      <c r="UNM1643" s="34"/>
      <c r="UNT1643" s="35"/>
      <c r="UNU1643" s="34"/>
      <c r="UOB1643" s="35"/>
      <c r="UOC1643" s="34"/>
      <c r="UOJ1643" s="35"/>
      <c r="UOK1643" s="34"/>
      <c r="UOR1643" s="35"/>
      <c r="UOS1643" s="34"/>
      <c r="UOZ1643" s="35"/>
      <c r="UPA1643" s="34"/>
      <c r="UPH1643" s="35"/>
      <c r="UPI1643" s="34"/>
      <c r="UPP1643" s="35"/>
      <c r="UPQ1643" s="34"/>
      <c r="UPX1643" s="35"/>
      <c r="UPY1643" s="34"/>
      <c r="UQF1643" s="35"/>
      <c r="UQG1643" s="34"/>
      <c r="UQN1643" s="35"/>
      <c r="UQO1643" s="34"/>
      <c r="UQV1643" s="35"/>
      <c r="UQW1643" s="34"/>
      <c r="URD1643" s="35"/>
      <c r="URE1643" s="34"/>
      <c r="URL1643" s="35"/>
      <c r="URM1643" s="34"/>
      <c r="URT1643" s="35"/>
      <c r="URU1643" s="34"/>
      <c r="USB1643" s="35"/>
      <c r="USC1643" s="34"/>
      <c r="USJ1643" s="35"/>
      <c r="USK1643" s="34"/>
      <c r="USR1643" s="35"/>
      <c r="USS1643" s="34"/>
      <c r="USZ1643" s="35"/>
      <c r="UTA1643" s="34"/>
      <c r="UTH1643" s="35"/>
      <c r="UTI1643" s="34"/>
      <c r="UTP1643" s="35"/>
      <c r="UTQ1643" s="34"/>
      <c r="UTX1643" s="35"/>
      <c r="UTY1643" s="34"/>
      <c r="UUF1643" s="35"/>
      <c r="UUG1643" s="34"/>
      <c r="UUN1643" s="35"/>
      <c r="UUO1643" s="34"/>
      <c r="UUV1643" s="35"/>
      <c r="UUW1643" s="34"/>
      <c r="UVD1643" s="35"/>
      <c r="UVE1643" s="34"/>
      <c r="UVL1643" s="35"/>
      <c r="UVM1643" s="34"/>
      <c r="UVT1643" s="35"/>
      <c r="UVU1643" s="34"/>
      <c r="UWB1643" s="35"/>
      <c r="UWC1643" s="34"/>
      <c r="UWJ1643" s="35"/>
      <c r="UWK1643" s="34"/>
      <c r="UWR1643" s="35"/>
      <c r="UWS1643" s="34"/>
      <c r="UWZ1643" s="35"/>
      <c r="UXA1643" s="34"/>
      <c r="UXH1643" s="35"/>
      <c r="UXI1643" s="34"/>
      <c r="UXP1643" s="35"/>
      <c r="UXQ1643" s="34"/>
      <c r="UXX1643" s="35"/>
      <c r="UXY1643" s="34"/>
      <c r="UYF1643" s="35"/>
      <c r="UYG1643" s="34"/>
      <c r="UYN1643" s="35"/>
      <c r="UYO1643" s="34"/>
      <c r="UYV1643" s="35"/>
      <c r="UYW1643" s="34"/>
      <c r="UZD1643" s="35"/>
      <c r="UZE1643" s="34"/>
      <c r="UZL1643" s="35"/>
      <c r="UZM1643" s="34"/>
      <c r="UZT1643" s="35"/>
      <c r="UZU1643" s="34"/>
      <c r="VAB1643" s="35"/>
      <c r="VAC1643" s="34"/>
      <c r="VAJ1643" s="35"/>
      <c r="VAK1643" s="34"/>
      <c r="VAR1643" s="35"/>
      <c r="VAS1643" s="34"/>
      <c r="VAZ1643" s="35"/>
      <c r="VBA1643" s="34"/>
      <c r="VBH1643" s="35"/>
      <c r="VBI1643" s="34"/>
      <c r="VBP1643" s="35"/>
      <c r="VBQ1643" s="34"/>
      <c r="VBX1643" s="35"/>
      <c r="VBY1643" s="34"/>
      <c r="VCF1643" s="35"/>
      <c r="VCG1643" s="34"/>
      <c r="VCN1643" s="35"/>
      <c r="VCO1643" s="34"/>
      <c r="VCV1643" s="35"/>
      <c r="VCW1643" s="34"/>
      <c r="VDD1643" s="35"/>
      <c r="VDE1643" s="34"/>
      <c r="VDL1643" s="35"/>
      <c r="VDM1643" s="34"/>
      <c r="VDT1643" s="35"/>
      <c r="VDU1643" s="34"/>
      <c r="VEB1643" s="35"/>
      <c r="VEC1643" s="34"/>
      <c r="VEJ1643" s="35"/>
      <c r="VEK1643" s="34"/>
      <c r="VER1643" s="35"/>
      <c r="VES1643" s="34"/>
      <c r="VEZ1643" s="35"/>
      <c r="VFA1643" s="34"/>
      <c r="VFH1643" s="35"/>
      <c r="VFI1643" s="34"/>
      <c r="VFP1643" s="35"/>
      <c r="VFQ1643" s="34"/>
      <c r="VFX1643" s="35"/>
      <c r="VFY1643" s="34"/>
      <c r="VGF1643" s="35"/>
      <c r="VGG1643" s="34"/>
      <c r="VGN1643" s="35"/>
      <c r="VGO1643" s="34"/>
      <c r="VGV1643" s="35"/>
      <c r="VGW1643" s="34"/>
      <c r="VHD1643" s="35"/>
      <c r="VHE1643" s="34"/>
      <c r="VHL1643" s="35"/>
      <c r="VHM1643" s="34"/>
      <c r="VHT1643" s="35"/>
      <c r="VHU1643" s="34"/>
      <c r="VIB1643" s="35"/>
      <c r="VIC1643" s="34"/>
      <c r="VIJ1643" s="35"/>
      <c r="VIK1643" s="34"/>
      <c r="VIR1643" s="35"/>
      <c r="VIS1643" s="34"/>
      <c r="VIZ1643" s="35"/>
      <c r="VJA1643" s="34"/>
      <c r="VJH1643" s="35"/>
      <c r="VJI1643" s="34"/>
      <c r="VJP1643" s="35"/>
      <c r="VJQ1643" s="34"/>
      <c r="VJX1643" s="35"/>
      <c r="VJY1643" s="34"/>
      <c r="VKF1643" s="35"/>
      <c r="VKG1643" s="34"/>
      <c r="VKN1643" s="35"/>
      <c r="VKO1643" s="34"/>
      <c r="VKV1643" s="35"/>
      <c r="VKW1643" s="34"/>
      <c r="VLD1643" s="35"/>
      <c r="VLE1643" s="34"/>
      <c r="VLL1643" s="35"/>
      <c r="VLM1643" s="34"/>
      <c r="VLT1643" s="35"/>
      <c r="VLU1643" s="34"/>
      <c r="VMB1643" s="35"/>
      <c r="VMC1643" s="34"/>
      <c r="VMJ1643" s="35"/>
      <c r="VMK1643" s="34"/>
      <c r="VMR1643" s="35"/>
      <c r="VMS1643" s="34"/>
      <c r="VMZ1643" s="35"/>
      <c r="VNA1643" s="34"/>
      <c r="VNH1643" s="35"/>
      <c r="VNI1643" s="34"/>
      <c r="VNP1643" s="35"/>
      <c r="VNQ1643" s="34"/>
      <c r="VNX1643" s="35"/>
      <c r="VNY1643" s="34"/>
      <c r="VOF1643" s="35"/>
      <c r="VOG1643" s="34"/>
      <c r="VON1643" s="35"/>
      <c r="VOO1643" s="34"/>
      <c r="VOV1643" s="35"/>
      <c r="VOW1643" s="34"/>
      <c r="VPD1643" s="35"/>
      <c r="VPE1643" s="34"/>
      <c r="VPL1643" s="35"/>
      <c r="VPM1643" s="34"/>
      <c r="VPT1643" s="35"/>
      <c r="VPU1643" s="34"/>
      <c r="VQB1643" s="35"/>
      <c r="VQC1643" s="34"/>
      <c r="VQJ1643" s="35"/>
      <c r="VQK1643" s="34"/>
      <c r="VQR1643" s="35"/>
      <c r="VQS1643" s="34"/>
      <c r="VQZ1643" s="35"/>
      <c r="VRA1643" s="34"/>
      <c r="VRH1643" s="35"/>
      <c r="VRI1643" s="34"/>
      <c r="VRP1643" s="35"/>
      <c r="VRQ1643" s="34"/>
      <c r="VRX1643" s="35"/>
      <c r="VRY1643" s="34"/>
      <c r="VSF1643" s="35"/>
      <c r="VSG1643" s="34"/>
      <c r="VSN1643" s="35"/>
      <c r="VSO1643" s="34"/>
      <c r="VSV1643" s="35"/>
      <c r="VSW1643" s="34"/>
      <c r="VTD1643" s="35"/>
      <c r="VTE1643" s="34"/>
      <c r="VTL1643" s="35"/>
      <c r="VTM1643" s="34"/>
      <c r="VTT1643" s="35"/>
      <c r="VTU1643" s="34"/>
      <c r="VUB1643" s="35"/>
      <c r="VUC1643" s="34"/>
      <c r="VUJ1643" s="35"/>
      <c r="VUK1643" s="34"/>
      <c r="VUR1643" s="35"/>
      <c r="VUS1643" s="34"/>
      <c r="VUZ1643" s="35"/>
      <c r="VVA1643" s="34"/>
      <c r="VVH1643" s="35"/>
      <c r="VVI1643" s="34"/>
      <c r="VVP1643" s="35"/>
      <c r="VVQ1643" s="34"/>
      <c r="VVX1643" s="35"/>
      <c r="VVY1643" s="34"/>
      <c r="VWF1643" s="35"/>
      <c r="VWG1643" s="34"/>
      <c r="VWN1643" s="35"/>
      <c r="VWO1643" s="34"/>
      <c r="VWV1643" s="35"/>
      <c r="VWW1643" s="34"/>
      <c r="VXD1643" s="35"/>
      <c r="VXE1643" s="34"/>
      <c r="VXL1643" s="35"/>
      <c r="VXM1643" s="34"/>
      <c r="VXT1643" s="35"/>
      <c r="VXU1643" s="34"/>
      <c r="VYB1643" s="35"/>
      <c r="VYC1643" s="34"/>
      <c r="VYJ1643" s="35"/>
      <c r="VYK1643" s="34"/>
      <c r="VYR1643" s="35"/>
      <c r="VYS1643" s="34"/>
      <c r="VYZ1643" s="35"/>
      <c r="VZA1643" s="34"/>
      <c r="VZH1643" s="35"/>
      <c r="VZI1643" s="34"/>
      <c r="VZP1643" s="35"/>
      <c r="VZQ1643" s="34"/>
      <c r="VZX1643" s="35"/>
      <c r="VZY1643" s="34"/>
      <c r="WAF1643" s="35"/>
      <c r="WAG1643" s="34"/>
      <c r="WAN1643" s="35"/>
      <c r="WAO1643" s="34"/>
      <c r="WAV1643" s="35"/>
      <c r="WAW1643" s="34"/>
      <c r="WBD1643" s="35"/>
      <c r="WBE1643" s="34"/>
      <c r="WBL1643" s="35"/>
      <c r="WBM1643" s="34"/>
      <c r="WBT1643" s="35"/>
      <c r="WBU1643" s="34"/>
      <c r="WCB1643" s="35"/>
      <c r="WCC1643" s="34"/>
      <c r="WCJ1643" s="35"/>
      <c r="WCK1643" s="34"/>
      <c r="WCR1643" s="35"/>
      <c r="WCS1643" s="34"/>
      <c r="WCZ1643" s="35"/>
      <c r="WDA1643" s="34"/>
      <c r="WDH1643" s="35"/>
      <c r="WDI1643" s="34"/>
      <c r="WDP1643" s="35"/>
      <c r="WDQ1643" s="34"/>
      <c r="WDX1643" s="35"/>
      <c r="WDY1643" s="34"/>
      <c r="WEF1643" s="35"/>
      <c r="WEG1643" s="34"/>
      <c r="WEN1643" s="35"/>
      <c r="WEO1643" s="34"/>
      <c r="WEV1643" s="35"/>
      <c r="WEW1643" s="34"/>
      <c r="WFD1643" s="35"/>
      <c r="WFE1643" s="34"/>
      <c r="WFL1643" s="35"/>
      <c r="WFM1643" s="34"/>
      <c r="WFT1643" s="35"/>
      <c r="WFU1643" s="34"/>
      <c r="WGB1643" s="35"/>
      <c r="WGC1643" s="34"/>
      <c r="WGJ1643" s="35"/>
      <c r="WGK1643" s="34"/>
      <c r="WGR1643" s="35"/>
      <c r="WGS1643" s="34"/>
      <c r="WGZ1643" s="35"/>
      <c r="WHA1643" s="34"/>
      <c r="WHH1643" s="35"/>
      <c r="WHI1643" s="34"/>
      <c r="WHP1643" s="35"/>
      <c r="WHQ1643" s="34"/>
      <c r="WHX1643" s="35"/>
      <c r="WHY1643" s="34"/>
      <c r="WIF1643" s="35"/>
      <c r="WIG1643" s="34"/>
      <c r="WIN1643" s="35"/>
      <c r="WIO1643" s="34"/>
      <c r="WIV1643" s="35"/>
      <c r="WIW1643" s="34"/>
      <c r="WJD1643" s="35"/>
      <c r="WJE1643" s="34"/>
      <c r="WJL1643" s="35"/>
      <c r="WJM1643" s="34"/>
      <c r="WJT1643" s="35"/>
      <c r="WJU1643" s="34"/>
      <c r="WKB1643" s="35"/>
      <c r="WKC1643" s="34"/>
      <c r="WKJ1643" s="35"/>
      <c r="WKK1643" s="34"/>
      <c r="WKR1643" s="35"/>
      <c r="WKS1643" s="34"/>
      <c r="WKZ1643" s="35"/>
      <c r="WLA1643" s="34"/>
      <c r="WLH1643" s="35"/>
      <c r="WLI1643" s="34"/>
      <c r="WLP1643" s="35"/>
      <c r="WLQ1643" s="34"/>
      <c r="WLX1643" s="35"/>
      <c r="WLY1643" s="34"/>
      <c r="WMF1643" s="35"/>
      <c r="WMG1643" s="34"/>
      <c r="WMN1643" s="35"/>
      <c r="WMO1643" s="34"/>
      <c r="WMV1643" s="35"/>
      <c r="WMW1643" s="34"/>
      <c r="WND1643" s="35"/>
      <c r="WNE1643" s="34"/>
      <c r="WNL1643" s="35"/>
      <c r="WNM1643" s="34"/>
      <c r="WNT1643" s="35"/>
      <c r="WNU1643" s="34"/>
      <c r="WOB1643" s="35"/>
      <c r="WOC1643" s="34"/>
      <c r="WOJ1643" s="35"/>
      <c r="WOK1643" s="34"/>
      <c r="WOR1643" s="35"/>
      <c r="WOS1643" s="34"/>
      <c r="WOZ1643" s="35"/>
      <c r="WPA1643" s="34"/>
      <c r="WPH1643" s="35"/>
      <c r="WPI1643" s="34"/>
      <c r="WPP1643" s="35"/>
      <c r="WPQ1643" s="34"/>
      <c r="WPX1643" s="35"/>
      <c r="WPY1643" s="34"/>
      <c r="WQF1643" s="35"/>
      <c r="WQG1643" s="34"/>
      <c r="WQN1643" s="35"/>
      <c r="WQO1643" s="34"/>
      <c r="WQV1643" s="35"/>
      <c r="WQW1643" s="34"/>
      <c r="WRD1643" s="35"/>
      <c r="WRE1643" s="34"/>
      <c r="WRL1643" s="35"/>
      <c r="WRM1643" s="34"/>
      <c r="WRT1643" s="35"/>
      <c r="WRU1643" s="34"/>
      <c r="WSB1643" s="35"/>
      <c r="WSC1643" s="34"/>
      <c r="WSJ1643" s="35"/>
      <c r="WSK1643" s="34"/>
      <c r="WSR1643" s="35"/>
      <c r="WSS1643" s="34"/>
      <c r="WSZ1643" s="35"/>
      <c r="WTA1643" s="34"/>
      <c r="WTH1643" s="35"/>
      <c r="WTI1643" s="34"/>
      <c r="WTP1643" s="35"/>
      <c r="WTQ1643" s="34"/>
      <c r="WTX1643" s="35"/>
      <c r="WTY1643" s="34"/>
      <c r="WUF1643" s="35"/>
      <c r="WUG1643" s="34"/>
      <c r="WUN1643" s="35"/>
      <c r="WUO1643" s="34"/>
      <c r="WUV1643" s="35"/>
      <c r="WUW1643" s="34"/>
      <c r="WVD1643" s="35"/>
      <c r="WVE1643" s="34"/>
      <c r="WVL1643" s="35"/>
      <c r="WVM1643" s="34"/>
      <c r="WVT1643" s="35"/>
      <c r="WVU1643" s="34"/>
      <c r="WWB1643" s="35"/>
      <c r="WWC1643" s="34"/>
      <c r="WWJ1643" s="35"/>
      <c r="WWK1643" s="34"/>
      <c r="WWR1643" s="35"/>
      <c r="WWS1643" s="34"/>
      <c r="WWZ1643" s="35"/>
      <c r="WXA1643" s="34"/>
      <c r="WXH1643" s="35"/>
      <c r="WXI1643" s="34"/>
      <c r="WXP1643" s="35"/>
      <c r="WXQ1643" s="34"/>
      <c r="WXX1643" s="35"/>
      <c r="WXY1643" s="34"/>
      <c r="WYF1643" s="35"/>
      <c r="WYG1643" s="34"/>
      <c r="WYN1643" s="35"/>
      <c r="WYO1643" s="34"/>
      <c r="WYV1643" s="35"/>
      <c r="WYW1643" s="34"/>
      <c r="WZD1643" s="35"/>
      <c r="WZE1643" s="34"/>
      <c r="WZL1643" s="35"/>
      <c r="WZM1643" s="34"/>
      <c r="WZT1643" s="35"/>
      <c r="WZU1643" s="34"/>
      <c r="XAB1643" s="35"/>
      <c r="XAC1643" s="34"/>
      <c r="XAJ1643" s="35"/>
      <c r="XAK1643" s="34"/>
      <c r="XAR1643" s="35"/>
      <c r="XAS1643" s="34"/>
      <c r="XAZ1643" s="35"/>
      <c r="XBA1643" s="34"/>
      <c r="XBH1643" s="35"/>
      <c r="XBI1643" s="34"/>
      <c r="XBP1643" s="35"/>
      <c r="XBQ1643" s="34"/>
      <c r="XBX1643" s="35"/>
      <c r="XBY1643" s="34"/>
      <c r="XCF1643" s="35"/>
      <c r="XCG1643" s="34"/>
      <c r="XCN1643" s="35"/>
      <c r="XCO1643" s="34"/>
      <c r="XCV1643" s="35"/>
      <c r="XCW1643" s="34"/>
      <c r="XDD1643" s="35"/>
      <c r="XDE1643" s="34"/>
      <c r="XDL1643" s="35"/>
      <c r="XDM1643" s="34"/>
      <c r="XDT1643" s="35"/>
      <c r="XDU1643" s="34"/>
      <c r="XEB1643" s="35"/>
      <c r="XEC1643" s="34"/>
      <c r="XEJ1643" s="35"/>
      <c r="XEK1643" s="34"/>
      <c r="XER1643" s="35"/>
      <c r="XES1643" s="34"/>
      <c r="XEZ1643" s="35"/>
      <c r="XFA1643" s="34"/>
    </row>
    <row r="1644" spans="1:1021 1028:2045 2052:3069 3076:4093 4100:5117 5124:6141 6148:7165 7172:8189 8196:9213 9220:10237 10244:11261 11268:12285 12292:13309 13316:14333 14340:15357 15364:16381" x14ac:dyDescent="0.25">
      <c r="A1644" t="s">
        <v>484</v>
      </c>
      <c r="B1644" t="s">
        <v>244</v>
      </c>
      <c r="C1644">
        <v>339</v>
      </c>
      <c r="D1644">
        <v>339</v>
      </c>
      <c r="E1644" s="35">
        <v>1</v>
      </c>
      <c r="F1644" s="34">
        <v>1.9999999999999999E-88</v>
      </c>
      <c r="G1644">
        <v>85.89</v>
      </c>
      <c r="H1644">
        <v>1161</v>
      </c>
      <c r="I1644" t="str">
        <f>HYPERLINK("https://www.ncbi.nlm.nih.gov/nucleotide/MN416309.1?report=genbank&amp;log$=nucltop&amp;blast_rank=42&amp;RID=XE6RV0D8013","MN416309.1")</f>
        <v>MN416309.1</v>
      </c>
      <c r="L1644" s="35"/>
      <c r="M1644" s="34"/>
      <c r="T1644" s="35"/>
      <c r="U1644" s="34"/>
      <c r="AB1644" s="35"/>
      <c r="AC1644" s="34"/>
      <c r="AJ1644" s="35"/>
      <c r="AK1644" s="34"/>
      <c r="AR1644" s="35"/>
      <c r="AS1644" s="34"/>
      <c r="AZ1644" s="35"/>
      <c r="BA1644" s="34"/>
      <c r="BH1644" s="35"/>
      <c r="BI1644" s="34"/>
      <c r="BP1644" s="35"/>
      <c r="BQ1644" s="34"/>
      <c r="BX1644" s="35"/>
      <c r="BY1644" s="34"/>
      <c r="CF1644" s="35"/>
      <c r="CG1644" s="34"/>
      <c r="CN1644" s="35"/>
      <c r="CO1644" s="34"/>
      <c r="CV1644" s="35"/>
      <c r="CW1644" s="34"/>
      <c r="DD1644" s="35"/>
      <c r="DE1644" s="34"/>
      <c r="DL1644" s="35"/>
      <c r="DM1644" s="34"/>
      <c r="DT1644" s="35"/>
      <c r="DU1644" s="34"/>
      <c r="EB1644" s="35"/>
      <c r="EC1644" s="34"/>
      <c r="EJ1644" s="35"/>
      <c r="EK1644" s="34"/>
      <c r="ER1644" s="35"/>
      <c r="ES1644" s="34"/>
      <c r="EZ1644" s="35"/>
      <c r="FA1644" s="34"/>
      <c r="FH1644" s="35"/>
      <c r="FI1644" s="34"/>
      <c r="FP1644" s="35"/>
      <c r="FQ1644" s="34"/>
      <c r="FX1644" s="35"/>
      <c r="FY1644" s="34"/>
      <c r="GF1644" s="35"/>
      <c r="GG1644" s="34"/>
      <c r="GN1644" s="35"/>
      <c r="GO1644" s="34"/>
      <c r="GV1644" s="35"/>
      <c r="GW1644" s="34"/>
      <c r="HD1644" s="35"/>
      <c r="HE1644" s="34"/>
      <c r="HL1644" s="35"/>
      <c r="HM1644" s="34"/>
      <c r="HT1644" s="35"/>
      <c r="HU1644" s="34"/>
      <c r="IB1644" s="35"/>
      <c r="IC1644" s="34"/>
      <c r="IJ1644" s="35"/>
      <c r="IK1644" s="34"/>
      <c r="IR1644" s="35"/>
      <c r="IS1644" s="34"/>
      <c r="IZ1644" s="35"/>
      <c r="JA1644" s="34"/>
      <c r="JH1644" s="35"/>
      <c r="JI1644" s="34"/>
      <c r="JP1644" s="35"/>
      <c r="JQ1644" s="34"/>
      <c r="JX1644" s="35"/>
      <c r="JY1644" s="34"/>
      <c r="KF1644" s="35"/>
      <c r="KG1644" s="34"/>
      <c r="KN1644" s="35"/>
      <c r="KO1644" s="34"/>
      <c r="KV1644" s="35"/>
      <c r="KW1644" s="34"/>
      <c r="LD1644" s="35"/>
      <c r="LE1644" s="34"/>
      <c r="LL1644" s="35"/>
      <c r="LM1644" s="34"/>
      <c r="LT1644" s="35"/>
      <c r="LU1644" s="34"/>
      <c r="MB1644" s="35"/>
      <c r="MC1644" s="34"/>
      <c r="MJ1644" s="35"/>
      <c r="MK1644" s="34"/>
      <c r="MR1644" s="35"/>
      <c r="MS1644" s="34"/>
      <c r="MZ1644" s="35"/>
      <c r="NA1644" s="34"/>
      <c r="NH1644" s="35"/>
      <c r="NI1644" s="34"/>
      <c r="NP1644" s="35"/>
      <c r="NQ1644" s="34"/>
      <c r="NX1644" s="35"/>
      <c r="NY1644" s="34"/>
      <c r="OF1644" s="35"/>
      <c r="OG1644" s="34"/>
      <c r="ON1644" s="35"/>
      <c r="OO1644" s="34"/>
      <c r="OV1644" s="35"/>
      <c r="OW1644" s="34"/>
      <c r="PD1644" s="35"/>
      <c r="PE1644" s="34"/>
      <c r="PL1644" s="35"/>
      <c r="PM1644" s="34"/>
      <c r="PT1644" s="35"/>
      <c r="PU1644" s="34"/>
      <c r="QB1644" s="35"/>
      <c r="QC1644" s="34"/>
      <c r="QJ1644" s="35"/>
      <c r="QK1644" s="34"/>
      <c r="QR1644" s="35"/>
      <c r="QS1644" s="34"/>
      <c r="QZ1644" s="35"/>
      <c r="RA1644" s="34"/>
      <c r="RH1644" s="35"/>
      <c r="RI1644" s="34"/>
      <c r="RP1644" s="35"/>
      <c r="RQ1644" s="34"/>
      <c r="RX1644" s="35"/>
      <c r="RY1644" s="34"/>
      <c r="SF1644" s="35"/>
      <c r="SG1644" s="34"/>
      <c r="SN1644" s="35"/>
      <c r="SO1644" s="34"/>
      <c r="SV1644" s="35"/>
      <c r="SW1644" s="34"/>
      <c r="TD1644" s="35"/>
      <c r="TE1644" s="34"/>
      <c r="TL1644" s="35"/>
      <c r="TM1644" s="34"/>
      <c r="TT1644" s="35"/>
      <c r="TU1644" s="34"/>
      <c r="UB1644" s="35"/>
      <c r="UC1644" s="34"/>
      <c r="UJ1644" s="35"/>
      <c r="UK1644" s="34"/>
      <c r="UR1644" s="35"/>
      <c r="US1644" s="34"/>
      <c r="UZ1644" s="35"/>
      <c r="VA1644" s="34"/>
      <c r="VH1644" s="35"/>
      <c r="VI1644" s="34"/>
      <c r="VP1644" s="35"/>
      <c r="VQ1644" s="34"/>
      <c r="VX1644" s="35"/>
      <c r="VY1644" s="34"/>
      <c r="WF1644" s="35"/>
      <c r="WG1644" s="34"/>
      <c r="WN1644" s="35"/>
      <c r="WO1644" s="34"/>
      <c r="WV1644" s="35"/>
      <c r="WW1644" s="34"/>
      <c r="XD1644" s="35"/>
      <c r="XE1644" s="34"/>
      <c r="XL1644" s="35"/>
      <c r="XM1644" s="34"/>
      <c r="XT1644" s="35"/>
      <c r="XU1644" s="34"/>
      <c r="YB1644" s="35"/>
      <c r="YC1644" s="34"/>
      <c r="YJ1644" s="35"/>
      <c r="YK1644" s="34"/>
      <c r="YR1644" s="35"/>
      <c r="YS1644" s="34"/>
      <c r="YZ1644" s="35"/>
      <c r="ZA1644" s="34"/>
      <c r="ZH1644" s="35"/>
      <c r="ZI1644" s="34"/>
      <c r="ZP1644" s="35"/>
      <c r="ZQ1644" s="34"/>
      <c r="ZX1644" s="35"/>
      <c r="ZY1644" s="34"/>
      <c r="AAF1644" s="35"/>
      <c r="AAG1644" s="34"/>
      <c r="AAN1644" s="35"/>
      <c r="AAO1644" s="34"/>
      <c r="AAV1644" s="35"/>
      <c r="AAW1644" s="34"/>
      <c r="ABD1644" s="35"/>
      <c r="ABE1644" s="34"/>
      <c r="ABL1644" s="35"/>
      <c r="ABM1644" s="34"/>
      <c r="ABT1644" s="35"/>
      <c r="ABU1644" s="34"/>
      <c r="ACB1644" s="35"/>
      <c r="ACC1644" s="34"/>
      <c r="ACJ1644" s="35"/>
      <c r="ACK1644" s="34"/>
      <c r="ACR1644" s="35"/>
      <c r="ACS1644" s="34"/>
      <c r="ACZ1644" s="35"/>
      <c r="ADA1644" s="34"/>
      <c r="ADH1644" s="35"/>
      <c r="ADI1644" s="34"/>
      <c r="ADP1644" s="35"/>
      <c r="ADQ1644" s="34"/>
      <c r="ADX1644" s="35"/>
      <c r="ADY1644" s="34"/>
      <c r="AEF1644" s="35"/>
      <c r="AEG1644" s="34"/>
      <c r="AEN1644" s="35"/>
      <c r="AEO1644" s="34"/>
      <c r="AEV1644" s="35"/>
      <c r="AEW1644" s="34"/>
      <c r="AFD1644" s="35"/>
      <c r="AFE1644" s="34"/>
      <c r="AFL1644" s="35"/>
      <c r="AFM1644" s="34"/>
      <c r="AFT1644" s="35"/>
      <c r="AFU1644" s="34"/>
      <c r="AGB1644" s="35"/>
      <c r="AGC1644" s="34"/>
      <c r="AGJ1644" s="35"/>
      <c r="AGK1644" s="34"/>
      <c r="AGR1644" s="35"/>
      <c r="AGS1644" s="34"/>
      <c r="AGZ1644" s="35"/>
      <c r="AHA1644" s="34"/>
      <c r="AHH1644" s="35"/>
      <c r="AHI1644" s="34"/>
      <c r="AHP1644" s="35"/>
      <c r="AHQ1644" s="34"/>
      <c r="AHX1644" s="35"/>
      <c r="AHY1644" s="34"/>
      <c r="AIF1644" s="35"/>
      <c r="AIG1644" s="34"/>
      <c r="AIN1644" s="35"/>
      <c r="AIO1644" s="34"/>
      <c r="AIV1644" s="35"/>
      <c r="AIW1644" s="34"/>
      <c r="AJD1644" s="35"/>
      <c r="AJE1644" s="34"/>
      <c r="AJL1644" s="35"/>
      <c r="AJM1644" s="34"/>
      <c r="AJT1644" s="35"/>
      <c r="AJU1644" s="34"/>
      <c r="AKB1644" s="35"/>
      <c r="AKC1644" s="34"/>
      <c r="AKJ1644" s="35"/>
      <c r="AKK1644" s="34"/>
      <c r="AKR1644" s="35"/>
      <c r="AKS1644" s="34"/>
      <c r="AKZ1644" s="35"/>
      <c r="ALA1644" s="34"/>
      <c r="ALH1644" s="35"/>
      <c r="ALI1644" s="34"/>
      <c r="ALP1644" s="35"/>
      <c r="ALQ1644" s="34"/>
      <c r="ALX1644" s="35"/>
      <c r="ALY1644" s="34"/>
      <c r="AMF1644" s="35"/>
      <c r="AMG1644" s="34"/>
      <c r="AMN1644" s="35"/>
      <c r="AMO1644" s="34"/>
      <c r="AMV1644" s="35"/>
      <c r="AMW1644" s="34"/>
      <c r="AND1644" s="35"/>
      <c r="ANE1644" s="34"/>
      <c r="ANL1644" s="35"/>
      <c r="ANM1644" s="34"/>
      <c r="ANT1644" s="35"/>
      <c r="ANU1644" s="34"/>
      <c r="AOB1644" s="35"/>
      <c r="AOC1644" s="34"/>
      <c r="AOJ1644" s="35"/>
      <c r="AOK1644" s="34"/>
      <c r="AOR1644" s="35"/>
      <c r="AOS1644" s="34"/>
      <c r="AOZ1644" s="35"/>
      <c r="APA1644" s="34"/>
      <c r="APH1644" s="35"/>
      <c r="API1644" s="34"/>
      <c r="APP1644" s="35"/>
      <c r="APQ1644" s="34"/>
      <c r="APX1644" s="35"/>
      <c r="APY1644" s="34"/>
      <c r="AQF1644" s="35"/>
      <c r="AQG1644" s="34"/>
      <c r="AQN1644" s="35"/>
      <c r="AQO1644" s="34"/>
      <c r="AQV1644" s="35"/>
      <c r="AQW1644" s="34"/>
      <c r="ARD1644" s="35"/>
      <c r="ARE1644" s="34"/>
      <c r="ARL1644" s="35"/>
      <c r="ARM1644" s="34"/>
      <c r="ART1644" s="35"/>
      <c r="ARU1644" s="34"/>
      <c r="ASB1644" s="35"/>
      <c r="ASC1644" s="34"/>
      <c r="ASJ1644" s="35"/>
      <c r="ASK1644" s="34"/>
      <c r="ASR1644" s="35"/>
      <c r="ASS1644" s="34"/>
      <c r="ASZ1644" s="35"/>
      <c r="ATA1644" s="34"/>
      <c r="ATH1644" s="35"/>
      <c r="ATI1644" s="34"/>
      <c r="ATP1644" s="35"/>
      <c r="ATQ1644" s="34"/>
      <c r="ATX1644" s="35"/>
      <c r="ATY1644" s="34"/>
      <c r="AUF1644" s="35"/>
      <c r="AUG1644" s="34"/>
      <c r="AUN1644" s="35"/>
      <c r="AUO1644" s="34"/>
      <c r="AUV1644" s="35"/>
      <c r="AUW1644" s="34"/>
      <c r="AVD1644" s="35"/>
      <c r="AVE1644" s="34"/>
      <c r="AVL1644" s="35"/>
      <c r="AVM1644" s="34"/>
      <c r="AVT1644" s="35"/>
      <c r="AVU1644" s="34"/>
      <c r="AWB1644" s="35"/>
      <c r="AWC1644" s="34"/>
      <c r="AWJ1644" s="35"/>
      <c r="AWK1644" s="34"/>
      <c r="AWR1644" s="35"/>
      <c r="AWS1644" s="34"/>
      <c r="AWZ1644" s="35"/>
      <c r="AXA1644" s="34"/>
      <c r="AXH1644" s="35"/>
      <c r="AXI1644" s="34"/>
      <c r="AXP1644" s="35"/>
      <c r="AXQ1644" s="34"/>
      <c r="AXX1644" s="35"/>
      <c r="AXY1644" s="34"/>
      <c r="AYF1644" s="35"/>
      <c r="AYG1644" s="34"/>
      <c r="AYN1644" s="35"/>
      <c r="AYO1644" s="34"/>
      <c r="AYV1644" s="35"/>
      <c r="AYW1644" s="34"/>
      <c r="AZD1644" s="35"/>
      <c r="AZE1644" s="34"/>
      <c r="AZL1644" s="35"/>
      <c r="AZM1644" s="34"/>
      <c r="AZT1644" s="35"/>
      <c r="AZU1644" s="34"/>
      <c r="BAB1644" s="35"/>
      <c r="BAC1644" s="34"/>
      <c r="BAJ1644" s="35"/>
      <c r="BAK1644" s="34"/>
      <c r="BAR1644" s="35"/>
      <c r="BAS1644" s="34"/>
      <c r="BAZ1644" s="35"/>
      <c r="BBA1644" s="34"/>
      <c r="BBH1644" s="35"/>
      <c r="BBI1644" s="34"/>
      <c r="BBP1644" s="35"/>
      <c r="BBQ1644" s="34"/>
      <c r="BBX1644" s="35"/>
      <c r="BBY1644" s="34"/>
      <c r="BCF1644" s="35"/>
      <c r="BCG1644" s="34"/>
      <c r="BCN1644" s="35"/>
      <c r="BCO1644" s="34"/>
      <c r="BCV1644" s="35"/>
      <c r="BCW1644" s="34"/>
      <c r="BDD1644" s="35"/>
      <c r="BDE1644" s="34"/>
      <c r="BDL1644" s="35"/>
      <c r="BDM1644" s="34"/>
      <c r="BDT1644" s="35"/>
      <c r="BDU1644" s="34"/>
      <c r="BEB1644" s="35"/>
      <c r="BEC1644" s="34"/>
      <c r="BEJ1644" s="35"/>
      <c r="BEK1644" s="34"/>
      <c r="BER1644" s="35"/>
      <c r="BES1644" s="34"/>
      <c r="BEZ1644" s="35"/>
      <c r="BFA1644" s="34"/>
      <c r="BFH1644" s="35"/>
      <c r="BFI1644" s="34"/>
      <c r="BFP1644" s="35"/>
      <c r="BFQ1644" s="34"/>
      <c r="BFX1644" s="35"/>
      <c r="BFY1644" s="34"/>
      <c r="BGF1644" s="35"/>
      <c r="BGG1644" s="34"/>
      <c r="BGN1644" s="35"/>
      <c r="BGO1644" s="34"/>
      <c r="BGV1644" s="35"/>
      <c r="BGW1644" s="34"/>
      <c r="BHD1644" s="35"/>
      <c r="BHE1644" s="34"/>
      <c r="BHL1644" s="35"/>
      <c r="BHM1644" s="34"/>
      <c r="BHT1644" s="35"/>
      <c r="BHU1644" s="34"/>
      <c r="BIB1644" s="35"/>
      <c r="BIC1644" s="34"/>
      <c r="BIJ1644" s="35"/>
      <c r="BIK1644" s="34"/>
      <c r="BIR1644" s="35"/>
      <c r="BIS1644" s="34"/>
      <c r="BIZ1644" s="35"/>
      <c r="BJA1644" s="34"/>
      <c r="BJH1644" s="35"/>
      <c r="BJI1644" s="34"/>
      <c r="BJP1644" s="35"/>
      <c r="BJQ1644" s="34"/>
      <c r="BJX1644" s="35"/>
      <c r="BJY1644" s="34"/>
      <c r="BKF1644" s="35"/>
      <c r="BKG1644" s="34"/>
      <c r="BKN1644" s="35"/>
      <c r="BKO1644" s="34"/>
      <c r="BKV1644" s="35"/>
      <c r="BKW1644" s="34"/>
      <c r="BLD1644" s="35"/>
      <c r="BLE1644" s="34"/>
      <c r="BLL1644" s="35"/>
      <c r="BLM1644" s="34"/>
      <c r="BLT1644" s="35"/>
      <c r="BLU1644" s="34"/>
      <c r="BMB1644" s="35"/>
      <c r="BMC1644" s="34"/>
      <c r="BMJ1644" s="35"/>
      <c r="BMK1644" s="34"/>
      <c r="BMR1644" s="35"/>
      <c r="BMS1644" s="34"/>
      <c r="BMZ1644" s="35"/>
      <c r="BNA1644" s="34"/>
      <c r="BNH1644" s="35"/>
      <c r="BNI1644" s="34"/>
      <c r="BNP1644" s="35"/>
      <c r="BNQ1644" s="34"/>
      <c r="BNX1644" s="35"/>
      <c r="BNY1644" s="34"/>
      <c r="BOF1644" s="35"/>
      <c r="BOG1644" s="34"/>
      <c r="BON1644" s="35"/>
      <c r="BOO1644" s="34"/>
      <c r="BOV1644" s="35"/>
      <c r="BOW1644" s="34"/>
      <c r="BPD1644" s="35"/>
      <c r="BPE1644" s="34"/>
      <c r="BPL1644" s="35"/>
      <c r="BPM1644" s="34"/>
      <c r="BPT1644" s="35"/>
      <c r="BPU1644" s="34"/>
      <c r="BQB1644" s="35"/>
      <c r="BQC1644" s="34"/>
      <c r="BQJ1644" s="35"/>
      <c r="BQK1644" s="34"/>
      <c r="BQR1644" s="35"/>
      <c r="BQS1644" s="34"/>
      <c r="BQZ1644" s="35"/>
      <c r="BRA1644" s="34"/>
      <c r="BRH1644" s="35"/>
      <c r="BRI1644" s="34"/>
      <c r="BRP1644" s="35"/>
      <c r="BRQ1644" s="34"/>
      <c r="BRX1644" s="35"/>
      <c r="BRY1644" s="34"/>
      <c r="BSF1644" s="35"/>
      <c r="BSG1644" s="34"/>
      <c r="BSN1644" s="35"/>
      <c r="BSO1644" s="34"/>
      <c r="BSV1644" s="35"/>
      <c r="BSW1644" s="34"/>
      <c r="BTD1644" s="35"/>
      <c r="BTE1644" s="34"/>
      <c r="BTL1644" s="35"/>
      <c r="BTM1644" s="34"/>
      <c r="BTT1644" s="35"/>
      <c r="BTU1644" s="34"/>
      <c r="BUB1644" s="35"/>
      <c r="BUC1644" s="34"/>
      <c r="BUJ1644" s="35"/>
      <c r="BUK1644" s="34"/>
      <c r="BUR1644" s="35"/>
      <c r="BUS1644" s="34"/>
      <c r="BUZ1644" s="35"/>
      <c r="BVA1644" s="34"/>
      <c r="BVH1644" s="35"/>
      <c r="BVI1644" s="34"/>
      <c r="BVP1644" s="35"/>
      <c r="BVQ1644" s="34"/>
      <c r="BVX1644" s="35"/>
      <c r="BVY1644" s="34"/>
      <c r="BWF1644" s="35"/>
      <c r="BWG1644" s="34"/>
      <c r="BWN1644" s="35"/>
      <c r="BWO1644" s="34"/>
      <c r="BWV1644" s="35"/>
      <c r="BWW1644" s="34"/>
      <c r="BXD1644" s="35"/>
      <c r="BXE1644" s="34"/>
      <c r="BXL1644" s="35"/>
      <c r="BXM1644" s="34"/>
      <c r="BXT1644" s="35"/>
      <c r="BXU1644" s="34"/>
      <c r="BYB1644" s="35"/>
      <c r="BYC1644" s="34"/>
      <c r="BYJ1644" s="35"/>
      <c r="BYK1644" s="34"/>
      <c r="BYR1644" s="35"/>
      <c r="BYS1644" s="34"/>
      <c r="BYZ1644" s="35"/>
      <c r="BZA1644" s="34"/>
      <c r="BZH1644" s="35"/>
      <c r="BZI1644" s="34"/>
      <c r="BZP1644" s="35"/>
      <c r="BZQ1644" s="34"/>
      <c r="BZX1644" s="35"/>
      <c r="BZY1644" s="34"/>
      <c r="CAF1644" s="35"/>
      <c r="CAG1644" s="34"/>
      <c r="CAN1644" s="35"/>
      <c r="CAO1644" s="34"/>
      <c r="CAV1644" s="35"/>
      <c r="CAW1644" s="34"/>
      <c r="CBD1644" s="35"/>
      <c r="CBE1644" s="34"/>
      <c r="CBL1644" s="35"/>
      <c r="CBM1644" s="34"/>
      <c r="CBT1644" s="35"/>
      <c r="CBU1644" s="34"/>
      <c r="CCB1644" s="35"/>
      <c r="CCC1644" s="34"/>
      <c r="CCJ1644" s="35"/>
      <c r="CCK1644" s="34"/>
      <c r="CCR1644" s="35"/>
      <c r="CCS1644" s="34"/>
      <c r="CCZ1644" s="35"/>
      <c r="CDA1644" s="34"/>
      <c r="CDH1644" s="35"/>
      <c r="CDI1644" s="34"/>
      <c r="CDP1644" s="35"/>
      <c r="CDQ1644" s="34"/>
      <c r="CDX1644" s="35"/>
      <c r="CDY1644" s="34"/>
      <c r="CEF1644" s="35"/>
      <c r="CEG1644" s="34"/>
      <c r="CEN1644" s="35"/>
      <c r="CEO1644" s="34"/>
      <c r="CEV1644" s="35"/>
      <c r="CEW1644" s="34"/>
      <c r="CFD1644" s="35"/>
      <c r="CFE1644" s="34"/>
      <c r="CFL1644" s="35"/>
      <c r="CFM1644" s="34"/>
      <c r="CFT1644" s="35"/>
      <c r="CFU1644" s="34"/>
      <c r="CGB1644" s="35"/>
      <c r="CGC1644" s="34"/>
      <c r="CGJ1644" s="35"/>
      <c r="CGK1644" s="34"/>
      <c r="CGR1644" s="35"/>
      <c r="CGS1644" s="34"/>
      <c r="CGZ1644" s="35"/>
      <c r="CHA1644" s="34"/>
      <c r="CHH1644" s="35"/>
      <c r="CHI1644" s="34"/>
      <c r="CHP1644" s="35"/>
      <c r="CHQ1644" s="34"/>
      <c r="CHX1644" s="35"/>
      <c r="CHY1644" s="34"/>
      <c r="CIF1644" s="35"/>
      <c r="CIG1644" s="34"/>
      <c r="CIN1644" s="35"/>
      <c r="CIO1644" s="34"/>
      <c r="CIV1644" s="35"/>
      <c r="CIW1644" s="34"/>
      <c r="CJD1644" s="35"/>
      <c r="CJE1644" s="34"/>
      <c r="CJL1644" s="35"/>
      <c r="CJM1644" s="34"/>
      <c r="CJT1644" s="35"/>
      <c r="CJU1644" s="34"/>
      <c r="CKB1644" s="35"/>
      <c r="CKC1644" s="34"/>
      <c r="CKJ1644" s="35"/>
      <c r="CKK1644" s="34"/>
      <c r="CKR1644" s="35"/>
      <c r="CKS1644" s="34"/>
      <c r="CKZ1644" s="35"/>
      <c r="CLA1644" s="34"/>
      <c r="CLH1644" s="35"/>
      <c r="CLI1644" s="34"/>
      <c r="CLP1644" s="35"/>
      <c r="CLQ1644" s="34"/>
      <c r="CLX1644" s="35"/>
      <c r="CLY1644" s="34"/>
      <c r="CMF1644" s="35"/>
      <c r="CMG1644" s="34"/>
      <c r="CMN1644" s="35"/>
      <c r="CMO1644" s="34"/>
      <c r="CMV1644" s="35"/>
      <c r="CMW1644" s="34"/>
      <c r="CND1644" s="35"/>
      <c r="CNE1644" s="34"/>
      <c r="CNL1644" s="35"/>
      <c r="CNM1644" s="34"/>
      <c r="CNT1644" s="35"/>
      <c r="CNU1644" s="34"/>
      <c r="COB1644" s="35"/>
      <c r="COC1644" s="34"/>
      <c r="COJ1644" s="35"/>
      <c r="COK1644" s="34"/>
      <c r="COR1644" s="35"/>
      <c r="COS1644" s="34"/>
      <c r="COZ1644" s="35"/>
      <c r="CPA1644" s="34"/>
      <c r="CPH1644" s="35"/>
      <c r="CPI1644" s="34"/>
      <c r="CPP1644" s="35"/>
      <c r="CPQ1644" s="34"/>
      <c r="CPX1644" s="35"/>
      <c r="CPY1644" s="34"/>
      <c r="CQF1644" s="35"/>
      <c r="CQG1644" s="34"/>
      <c r="CQN1644" s="35"/>
      <c r="CQO1644" s="34"/>
      <c r="CQV1644" s="35"/>
      <c r="CQW1644" s="34"/>
      <c r="CRD1644" s="35"/>
      <c r="CRE1644" s="34"/>
      <c r="CRL1644" s="35"/>
      <c r="CRM1644" s="34"/>
      <c r="CRT1644" s="35"/>
      <c r="CRU1644" s="34"/>
      <c r="CSB1644" s="35"/>
      <c r="CSC1644" s="34"/>
      <c r="CSJ1644" s="35"/>
      <c r="CSK1644" s="34"/>
      <c r="CSR1644" s="35"/>
      <c r="CSS1644" s="34"/>
      <c r="CSZ1644" s="35"/>
      <c r="CTA1644" s="34"/>
      <c r="CTH1644" s="35"/>
      <c r="CTI1644" s="34"/>
      <c r="CTP1644" s="35"/>
      <c r="CTQ1644" s="34"/>
      <c r="CTX1644" s="35"/>
      <c r="CTY1644" s="34"/>
      <c r="CUF1644" s="35"/>
      <c r="CUG1644" s="34"/>
      <c r="CUN1644" s="35"/>
      <c r="CUO1644" s="34"/>
      <c r="CUV1644" s="35"/>
      <c r="CUW1644" s="34"/>
      <c r="CVD1644" s="35"/>
      <c r="CVE1644" s="34"/>
      <c r="CVL1644" s="35"/>
      <c r="CVM1644" s="34"/>
      <c r="CVT1644" s="35"/>
      <c r="CVU1644" s="34"/>
      <c r="CWB1644" s="35"/>
      <c r="CWC1644" s="34"/>
      <c r="CWJ1644" s="35"/>
      <c r="CWK1644" s="34"/>
      <c r="CWR1644" s="35"/>
      <c r="CWS1644" s="34"/>
      <c r="CWZ1644" s="35"/>
      <c r="CXA1644" s="34"/>
      <c r="CXH1644" s="35"/>
      <c r="CXI1644" s="34"/>
      <c r="CXP1644" s="35"/>
      <c r="CXQ1644" s="34"/>
      <c r="CXX1644" s="35"/>
      <c r="CXY1644" s="34"/>
      <c r="CYF1644" s="35"/>
      <c r="CYG1644" s="34"/>
      <c r="CYN1644" s="35"/>
      <c r="CYO1644" s="34"/>
      <c r="CYV1644" s="35"/>
      <c r="CYW1644" s="34"/>
      <c r="CZD1644" s="35"/>
      <c r="CZE1644" s="34"/>
      <c r="CZL1644" s="35"/>
      <c r="CZM1644" s="34"/>
      <c r="CZT1644" s="35"/>
      <c r="CZU1644" s="34"/>
      <c r="DAB1644" s="35"/>
      <c r="DAC1644" s="34"/>
      <c r="DAJ1644" s="35"/>
      <c r="DAK1644" s="34"/>
      <c r="DAR1644" s="35"/>
      <c r="DAS1644" s="34"/>
      <c r="DAZ1644" s="35"/>
      <c r="DBA1644" s="34"/>
      <c r="DBH1644" s="35"/>
      <c r="DBI1644" s="34"/>
      <c r="DBP1644" s="35"/>
      <c r="DBQ1644" s="34"/>
      <c r="DBX1644" s="35"/>
      <c r="DBY1644" s="34"/>
      <c r="DCF1644" s="35"/>
      <c r="DCG1644" s="34"/>
      <c r="DCN1644" s="35"/>
      <c r="DCO1644" s="34"/>
      <c r="DCV1644" s="35"/>
      <c r="DCW1644" s="34"/>
      <c r="DDD1644" s="35"/>
      <c r="DDE1644" s="34"/>
      <c r="DDL1644" s="35"/>
      <c r="DDM1644" s="34"/>
      <c r="DDT1644" s="35"/>
      <c r="DDU1644" s="34"/>
      <c r="DEB1644" s="35"/>
      <c r="DEC1644" s="34"/>
      <c r="DEJ1644" s="35"/>
      <c r="DEK1644" s="34"/>
      <c r="DER1644" s="35"/>
      <c r="DES1644" s="34"/>
      <c r="DEZ1644" s="35"/>
      <c r="DFA1644" s="34"/>
      <c r="DFH1644" s="35"/>
      <c r="DFI1644" s="34"/>
      <c r="DFP1644" s="35"/>
      <c r="DFQ1644" s="34"/>
      <c r="DFX1644" s="35"/>
      <c r="DFY1644" s="34"/>
      <c r="DGF1644" s="35"/>
      <c r="DGG1644" s="34"/>
      <c r="DGN1644" s="35"/>
      <c r="DGO1644" s="34"/>
      <c r="DGV1644" s="35"/>
      <c r="DGW1644" s="34"/>
      <c r="DHD1644" s="35"/>
      <c r="DHE1644" s="34"/>
      <c r="DHL1644" s="35"/>
      <c r="DHM1644" s="34"/>
      <c r="DHT1644" s="35"/>
      <c r="DHU1644" s="34"/>
      <c r="DIB1644" s="35"/>
      <c r="DIC1644" s="34"/>
      <c r="DIJ1644" s="35"/>
      <c r="DIK1644" s="34"/>
      <c r="DIR1644" s="35"/>
      <c r="DIS1644" s="34"/>
      <c r="DIZ1644" s="35"/>
      <c r="DJA1644" s="34"/>
      <c r="DJH1644" s="35"/>
      <c r="DJI1644" s="34"/>
      <c r="DJP1644" s="35"/>
      <c r="DJQ1644" s="34"/>
      <c r="DJX1644" s="35"/>
      <c r="DJY1644" s="34"/>
      <c r="DKF1644" s="35"/>
      <c r="DKG1644" s="34"/>
      <c r="DKN1644" s="35"/>
      <c r="DKO1644" s="34"/>
      <c r="DKV1644" s="35"/>
      <c r="DKW1644" s="34"/>
      <c r="DLD1644" s="35"/>
      <c r="DLE1644" s="34"/>
      <c r="DLL1644" s="35"/>
      <c r="DLM1644" s="34"/>
      <c r="DLT1644" s="35"/>
      <c r="DLU1644" s="34"/>
      <c r="DMB1644" s="35"/>
      <c r="DMC1644" s="34"/>
      <c r="DMJ1644" s="35"/>
      <c r="DMK1644" s="34"/>
      <c r="DMR1644" s="35"/>
      <c r="DMS1644" s="34"/>
      <c r="DMZ1644" s="35"/>
      <c r="DNA1644" s="34"/>
      <c r="DNH1644" s="35"/>
      <c r="DNI1644" s="34"/>
      <c r="DNP1644" s="35"/>
      <c r="DNQ1644" s="34"/>
      <c r="DNX1644" s="35"/>
      <c r="DNY1644" s="34"/>
      <c r="DOF1644" s="35"/>
      <c r="DOG1644" s="34"/>
      <c r="DON1644" s="35"/>
      <c r="DOO1644" s="34"/>
      <c r="DOV1644" s="35"/>
      <c r="DOW1644" s="34"/>
      <c r="DPD1644" s="35"/>
      <c r="DPE1644" s="34"/>
      <c r="DPL1644" s="35"/>
      <c r="DPM1644" s="34"/>
      <c r="DPT1644" s="35"/>
      <c r="DPU1644" s="34"/>
      <c r="DQB1644" s="35"/>
      <c r="DQC1644" s="34"/>
      <c r="DQJ1644" s="35"/>
      <c r="DQK1644" s="34"/>
      <c r="DQR1644" s="35"/>
      <c r="DQS1644" s="34"/>
      <c r="DQZ1644" s="35"/>
      <c r="DRA1644" s="34"/>
      <c r="DRH1644" s="35"/>
      <c r="DRI1644" s="34"/>
      <c r="DRP1644" s="35"/>
      <c r="DRQ1644" s="34"/>
      <c r="DRX1644" s="35"/>
      <c r="DRY1644" s="34"/>
      <c r="DSF1644" s="35"/>
      <c r="DSG1644" s="34"/>
      <c r="DSN1644" s="35"/>
      <c r="DSO1644" s="34"/>
      <c r="DSV1644" s="35"/>
      <c r="DSW1644" s="34"/>
      <c r="DTD1644" s="35"/>
      <c r="DTE1644" s="34"/>
      <c r="DTL1644" s="35"/>
      <c r="DTM1644" s="34"/>
      <c r="DTT1644" s="35"/>
      <c r="DTU1644" s="34"/>
      <c r="DUB1644" s="35"/>
      <c r="DUC1644" s="34"/>
      <c r="DUJ1644" s="35"/>
      <c r="DUK1644" s="34"/>
      <c r="DUR1644" s="35"/>
      <c r="DUS1644" s="34"/>
      <c r="DUZ1644" s="35"/>
      <c r="DVA1644" s="34"/>
      <c r="DVH1644" s="35"/>
      <c r="DVI1644" s="34"/>
      <c r="DVP1644" s="35"/>
      <c r="DVQ1644" s="34"/>
      <c r="DVX1644" s="35"/>
      <c r="DVY1644" s="34"/>
      <c r="DWF1644" s="35"/>
      <c r="DWG1644" s="34"/>
      <c r="DWN1644" s="35"/>
      <c r="DWO1644" s="34"/>
      <c r="DWV1644" s="35"/>
      <c r="DWW1644" s="34"/>
      <c r="DXD1644" s="35"/>
      <c r="DXE1644" s="34"/>
      <c r="DXL1644" s="35"/>
      <c r="DXM1644" s="34"/>
      <c r="DXT1644" s="35"/>
      <c r="DXU1644" s="34"/>
      <c r="DYB1644" s="35"/>
      <c r="DYC1644" s="34"/>
      <c r="DYJ1644" s="35"/>
      <c r="DYK1644" s="34"/>
      <c r="DYR1644" s="35"/>
      <c r="DYS1644" s="34"/>
      <c r="DYZ1644" s="35"/>
      <c r="DZA1644" s="34"/>
      <c r="DZH1644" s="35"/>
      <c r="DZI1644" s="34"/>
      <c r="DZP1644" s="35"/>
      <c r="DZQ1644" s="34"/>
      <c r="DZX1644" s="35"/>
      <c r="DZY1644" s="34"/>
      <c r="EAF1644" s="35"/>
      <c r="EAG1644" s="34"/>
      <c r="EAN1644" s="35"/>
      <c r="EAO1644" s="34"/>
      <c r="EAV1644" s="35"/>
      <c r="EAW1644" s="34"/>
      <c r="EBD1644" s="35"/>
      <c r="EBE1644" s="34"/>
      <c r="EBL1644" s="35"/>
      <c r="EBM1644" s="34"/>
      <c r="EBT1644" s="35"/>
      <c r="EBU1644" s="34"/>
      <c r="ECB1644" s="35"/>
      <c r="ECC1644" s="34"/>
      <c r="ECJ1644" s="35"/>
      <c r="ECK1644" s="34"/>
      <c r="ECR1644" s="35"/>
      <c r="ECS1644" s="34"/>
      <c r="ECZ1644" s="35"/>
      <c r="EDA1644" s="34"/>
      <c r="EDH1644" s="35"/>
      <c r="EDI1644" s="34"/>
      <c r="EDP1644" s="35"/>
      <c r="EDQ1644" s="34"/>
      <c r="EDX1644" s="35"/>
      <c r="EDY1644" s="34"/>
      <c r="EEF1644" s="35"/>
      <c r="EEG1644" s="34"/>
      <c r="EEN1644" s="35"/>
      <c r="EEO1644" s="34"/>
      <c r="EEV1644" s="35"/>
      <c r="EEW1644" s="34"/>
      <c r="EFD1644" s="35"/>
      <c r="EFE1644" s="34"/>
      <c r="EFL1644" s="35"/>
      <c r="EFM1644" s="34"/>
      <c r="EFT1644" s="35"/>
      <c r="EFU1644" s="34"/>
      <c r="EGB1644" s="35"/>
      <c r="EGC1644" s="34"/>
      <c r="EGJ1644" s="35"/>
      <c r="EGK1644" s="34"/>
      <c r="EGR1644" s="35"/>
      <c r="EGS1644" s="34"/>
      <c r="EGZ1644" s="35"/>
      <c r="EHA1644" s="34"/>
      <c r="EHH1644" s="35"/>
      <c r="EHI1644" s="34"/>
      <c r="EHP1644" s="35"/>
      <c r="EHQ1644" s="34"/>
      <c r="EHX1644" s="35"/>
      <c r="EHY1644" s="34"/>
      <c r="EIF1644" s="35"/>
      <c r="EIG1644" s="34"/>
      <c r="EIN1644" s="35"/>
      <c r="EIO1644" s="34"/>
      <c r="EIV1644" s="35"/>
      <c r="EIW1644" s="34"/>
      <c r="EJD1644" s="35"/>
      <c r="EJE1644" s="34"/>
      <c r="EJL1644" s="35"/>
      <c r="EJM1644" s="34"/>
      <c r="EJT1644" s="35"/>
      <c r="EJU1644" s="34"/>
      <c r="EKB1644" s="35"/>
      <c r="EKC1644" s="34"/>
      <c r="EKJ1644" s="35"/>
      <c r="EKK1644" s="34"/>
      <c r="EKR1644" s="35"/>
      <c r="EKS1644" s="34"/>
      <c r="EKZ1644" s="35"/>
      <c r="ELA1644" s="34"/>
      <c r="ELH1644" s="35"/>
      <c r="ELI1644" s="34"/>
      <c r="ELP1644" s="35"/>
      <c r="ELQ1644" s="34"/>
      <c r="ELX1644" s="35"/>
      <c r="ELY1644" s="34"/>
      <c r="EMF1644" s="35"/>
      <c r="EMG1644" s="34"/>
      <c r="EMN1644" s="35"/>
      <c r="EMO1644" s="34"/>
      <c r="EMV1644" s="35"/>
      <c r="EMW1644" s="34"/>
      <c r="END1644" s="35"/>
      <c r="ENE1644" s="34"/>
      <c r="ENL1644" s="35"/>
      <c r="ENM1644" s="34"/>
      <c r="ENT1644" s="35"/>
      <c r="ENU1644" s="34"/>
      <c r="EOB1644" s="35"/>
      <c r="EOC1644" s="34"/>
      <c r="EOJ1644" s="35"/>
      <c r="EOK1644" s="34"/>
      <c r="EOR1644" s="35"/>
      <c r="EOS1644" s="34"/>
      <c r="EOZ1644" s="35"/>
      <c r="EPA1644" s="34"/>
      <c r="EPH1644" s="35"/>
      <c r="EPI1644" s="34"/>
      <c r="EPP1644" s="35"/>
      <c r="EPQ1644" s="34"/>
      <c r="EPX1644" s="35"/>
      <c r="EPY1644" s="34"/>
      <c r="EQF1644" s="35"/>
      <c r="EQG1644" s="34"/>
      <c r="EQN1644" s="35"/>
      <c r="EQO1644" s="34"/>
      <c r="EQV1644" s="35"/>
      <c r="EQW1644" s="34"/>
      <c r="ERD1644" s="35"/>
      <c r="ERE1644" s="34"/>
      <c r="ERL1644" s="35"/>
      <c r="ERM1644" s="34"/>
      <c r="ERT1644" s="35"/>
      <c r="ERU1644" s="34"/>
      <c r="ESB1644" s="35"/>
      <c r="ESC1644" s="34"/>
      <c r="ESJ1644" s="35"/>
      <c r="ESK1644" s="34"/>
      <c r="ESR1644" s="35"/>
      <c r="ESS1644" s="34"/>
      <c r="ESZ1644" s="35"/>
      <c r="ETA1644" s="34"/>
      <c r="ETH1644" s="35"/>
      <c r="ETI1644" s="34"/>
      <c r="ETP1644" s="35"/>
      <c r="ETQ1644" s="34"/>
      <c r="ETX1644" s="35"/>
      <c r="ETY1644" s="34"/>
      <c r="EUF1644" s="35"/>
      <c r="EUG1644" s="34"/>
      <c r="EUN1644" s="35"/>
      <c r="EUO1644" s="34"/>
      <c r="EUV1644" s="35"/>
      <c r="EUW1644" s="34"/>
      <c r="EVD1644" s="35"/>
      <c r="EVE1644" s="34"/>
      <c r="EVL1644" s="35"/>
      <c r="EVM1644" s="34"/>
      <c r="EVT1644" s="35"/>
      <c r="EVU1644" s="34"/>
      <c r="EWB1644" s="35"/>
      <c r="EWC1644" s="34"/>
      <c r="EWJ1644" s="35"/>
      <c r="EWK1644" s="34"/>
      <c r="EWR1644" s="35"/>
      <c r="EWS1644" s="34"/>
      <c r="EWZ1644" s="35"/>
      <c r="EXA1644" s="34"/>
      <c r="EXH1644" s="35"/>
      <c r="EXI1644" s="34"/>
      <c r="EXP1644" s="35"/>
      <c r="EXQ1644" s="34"/>
      <c r="EXX1644" s="35"/>
      <c r="EXY1644" s="34"/>
      <c r="EYF1644" s="35"/>
      <c r="EYG1644" s="34"/>
      <c r="EYN1644" s="35"/>
      <c r="EYO1644" s="34"/>
      <c r="EYV1644" s="35"/>
      <c r="EYW1644" s="34"/>
      <c r="EZD1644" s="35"/>
      <c r="EZE1644" s="34"/>
      <c r="EZL1644" s="35"/>
      <c r="EZM1644" s="34"/>
      <c r="EZT1644" s="35"/>
      <c r="EZU1644" s="34"/>
      <c r="FAB1644" s="35"/>
      <c r="FAC1644" s="34"/>
      <c r="FAJ1644" s="35"/>
      <c r="FAK1644" s="34"/>
      <c r="FAR1644" s="35"/>
      <c r="FAS1644" s="34"/>
      <c r="FAZ1644" s="35"/>
      <c r="FBA1644" s="34"/>
      <c r="FBH1644" s="35"/>
      <c r="FBI1644" s="34"/>
      <c r="FBP1644" s="35"/>
      <c r="FBQ1644" s="34"/>
      <c r="FBX1644" s="35"/>
      <c r="FBY1644" s="34"/>
      <c r="FCF1644" s="35"/>
      <c r="FCG1644" s="34"/>
      <c r="FCN1644" s="35"/>
      <c r="FCO1644" s="34"/>
      <c r="FCV1644" s="35"/>
      <c r="FCW1644" s="34"/>
      <c r="FDD1644" s="35"/>
      <c r="FDE1644" s="34"/>
      <c r="FDL1644" s="35"/>
      <c r="FDM1644" s="34"/>
      <c r="FDT1644" s="35"/>
      <c r="FDU1644" s="34"/>
      <c r="FEB1644" s="35"/>
      <c r="FEC1644" s="34"/>
      <c r="FEJ1644" s="35"/>
      <c r="FEK1644" s="34"/>
      <c r="FER1644" s="35"/>
      <c r="FES1644" s="34"/>
      <c r="FEZ1644" s="35"/>
      <c r="FFA1644" s="34"/>
      <c r="FFH1644" s="35"/>
      <c r="FFI1644" s="34"/>
      <c r="FFP1644" s="35"/>
      <c r="FFQ1644" s="34"/>
      <c r="FFX1644" s="35"/>
      <c r="FFY1644" s="34"/>
      <c r="FGF1644" s="35"/>
      <c r="FGG1644" s="34"/>
      <c r="FGN1644" s="35"/>
      <c r="FGO1644" s="34"/>
      <c r="FGV1644" s="35"/>
      <c r="FGW1644" s="34"/>
      <c r="FHD1644" s="35"/>
      <c r="FHE1644" s="34"/>
      <c r="FHL1644" s="35"/>
      <c r="FHM1644" s="34"/>
      <c r="FHT1644" s="35"/>
      <c r="FHU1644" s="34"/>
      <c r="FIB1644" s="35"/>
      <c r="FIC1644" s="34"/>
      <c r="FIJ1644" s="35"/>
      <c r="FIK1644" s="34"/>
      <c r="FIR1644" s="35"/>
      <c r="FIS1644" s="34"/>
      <c r="FIZ1644" s="35"/>
      <c r="FJA1644" s="34"/>
      <c r="FJH1644" s="35"/>
      <c r="FJI1644" s="34"/>
      <c r="FJP1644" s="35"/>
      <c r="FJQ1644" s="34"/>
      <c r="FJX1644" s="35"/>
      <c r="FJY1644" s="34"/>
      <c r="FKF1644" s="35"/>
      <c r="FKG1644" s="34"/>
      <c r="FKN1644" s="35"/>
      <c r="FKO1644" s="34"/>
      <c r="FKV1644" s="35"/>
      <c r="FKW1644" s="34"/>
      <c r="FLD1644" s="35"/>
      <c r="FLE1644" s="34"/>
      <c r="FLL1644" s="35"/>
      <c r="FLM1644" s="34"/>
      <c r="FLT1644" s="35"/>
      <c r="FLU1644" s="34"/>
      <c r="FMB1644" s="35"/>
      <c r="FMC1644" s="34"/>
      <c r="FMJ1644" s="35"/>
      <c r="FMK1644" s="34"/>
      <c r="FMR1644" s="35"/>
      <c r="FMS1644" s="34"/>
      <c r="FMZ1644" s="35"/>
      <c r="FNA1644" s="34"/>
      <c r="FNH1644" s="35"/>
      <c r="FNI1644" s="34"/>
      <c r="FNP1644" s="35"/>
      <c r="FNQ1644" s="34"/>
      <c r="FNX1644" s="35"/>
      <c r="FNY1644" s="34"/>
      <c r="FOF1644" s="35"/>
      <c r="FOG1644" s="34"/>
      <c r="FON1644" s="35"/>
      <c r="FOO1644" s="34"/>
      <c r="FOV1644" s="35"/>
      <c r="FOW1644" s="34"/>
      <c r="FPD1644" s="35"/>
      <c r="FPE1644" s="34"/>
      <c r="FPL1644" s="35"/>
      <c r="FPM1644" s="34"/>
      <c r="FPT1644" s="35"/>
      <c r="FPU1644" s="34"/>
      <c r="FQB1644" s="35"/>
      <c r="FQC1644" s="34"/>
      <c r="FQJ1644" s="35"/>
      <c r="FQK1644" s="34"/>
      <c r="FQR1644" s="35"/>
      <c r="FQS1644" s="34"/>
      <c r="FQZ1644" s="35"/>
      <c r="FRA1644" s="34"/>
      <c r="FRH1644" s="35"/>
      <c r="FRI1644" s="34"/>
      <c r="FRP1644" s="35"/>
      <c r="FRQ1644" s="34"/>
      <c r="FRX1644" s="35"/>
      <c r="FRY1644" s="34"/>
      <c r="FSF1644" s="35"/>
      <c r="FSG1644" s="34"/>
      <c r="FSN1644" s="35"/>
      <c r="FSO1644" s="34"/>
      <c r="FSV1644" s="35"/>
      <c r="FSW1644" s="34"/>
      <c r="FTD1644" s="35"/>
      <c r="FTE1644" s="34"/>
      <c r="FTL1644" s="35"/>
      <c r="FTM1644" s="34"/>
      <c r="FTT1644" s="35"/>
      <c r="FTU1644" s="34"/>
      <c r="FUB1644" s="35"/>
      <c r="FUC1644" s="34"/>
      <c r="FUJ1644" s="35"/>
      <c r="FUK1644" s="34"/>
      <c r="FUR1644" s="35"/>
      <c r="FUS1644" s="34"/>
      <c r="FUZ1644" s="35"/>
      <c r="FVA1644" s="34"/>
      <c r="FVH1644" s="35"/>
      <c r="FVI1644" s="34"/>
      <c r="FVP1644" s="35"/>
      <c r="FVQ1644" s="34"/>
      <c r="FVX1644" s="35"/>
      <c r="FVY1644" s="34"/>
      <c r="FWF1644" s="35"/>
      <c r="FWG1644" s="34"/>
      <c r="FWN1644" s="35"/>
      <c r="FWO1644" s="34"/>
      <c r="FWV1644" s="35"/>
      <c r="FWW1644" s="34"/>
      <c r="FXD1644" s="35"/>
      <c r="FXE1644" s="34"/>
      <c r="FXL1644" s="35"/>
      <c r="FXM1644" s="34"/>
      <c r="FXT1644" s="35"/>
      <c r="FXU1644" s="34"/>
      <c r="FYB1644" s="35"/>
      <c r="FYC1644" s="34"/>
      <c r="FYJ1644" s="35"/>
      <c r="FYK1644" s="34"/>
      <c r="FYR1644" s="35"/>
      <c r="FYS1644" s="34"/>
      <c r="FYZ1644" s="35"/>
      <c r="FZA1644" s="34"/>
      <c r="FZH1644" s="35"/>
      <c r="FZI1644" s="34"/>
      <c r="FZP1644" s="35"/>
      <c r="FZQ1644" s="34"/>
      <c r="FZX1644" s="35"/>
      <c r="FZY1644" s="34"/>
      <c r="GAF1644" s="35"/>
      <c r="GAG1644" s="34"/>
      <c r="GAN1644" s="35"/>
      <c r="GAO1644" s="34"/>
      <c r="GAV1644" s="35"/>
      <c r="GAW1644" s="34"/>
      <c r="GBD1644" s="35"/>
      <c r="GBE1644" s="34"/>
      <c r="GBL1644" s="35"/>
      <c r="GBM1644" s="34"/>
      <c r="GBT1644" s="35"/>
      <c r="GBU1644" s="34"/>
      <c r="GCB1644" s="35"/>
      <c r="GCC1644" s="34"/>
      <c r="GCJ1644" s="35"/>
      <c r="GCK1644" s="34"/>
      <c r="GCR1644" s="35"/>
      <c r="GCS1644" s="34"/>
      <c r="GCZ1644" s="35"/>
      <c r="GDA1644" s="34"/>
      <c r="GDH1644" s="35"/>
      <c r="GDI1644" s="34"/>
      <c r="GDP1644" s="35"/>
      <c r="GDQ1644" s="34"/>
      <c r="GDX1644" s="35"/>
      <c r="GDY1644" s="34"/>
      <c r="GEF1644" s="35"/>
      <c r="GEG1644" s="34"/>
      <c r="GEN1644" s="35"/>
      <c r="GEO1644" s="34"/>
      <c r="GEV1644" s="35"/>
      <c r="GEW1644" s="34"/>
      <c r="GFD1644" s="35"/>
      <c r="GFE1644" s="34"/>
      <c r="GFL1644" s="35"/>
      <c r="GFM1644" s="34"/>
      <c r="GFT1644" s="35"/>
      <c r="GFU1644" s="34"/>
      <c r="GGB1644" s="35"/>
      <c r="GGC1644" s="34"/>
      <c r="GGJ1644" s="35"/>
      <c r="GGK1644" s="34"/>
      <c r="GGR1644" s="35"/>
      <c r="GGS1644" s="34"/>
      <c r="GGZ1644" s="35"/>
      <c r="GHA1644" s="34"/>
      <c r="GHH1644" s="35"/>
      <c r="GHI1644" s="34"/>
      <c r="GHP1644" s="35"/>
      <c r="GHQ1644" s="34"/>
      <c r="GHX1644" s="35"/>
      <c r="GHY1644" s="34"/>
      <c r="GIF1644" s="35"/>
      <c r="GIG1644" s="34"/>
      <c r="GIN1644" s="35"/>
      <c r="GIO1644" s="34"/>
      <c r="GIV1644" s="35"/>
      <c r="GIW1644" s="34"/>
      <c r="GJD1644" s="35"/>
      <c r="GJE1644" s="34"/>
      <c r="GJL1644" s="35"/>
      <c r="GJM1644" s="34"/>
      <c r="GJT1644" s="35"/>
      <c r="GJU1644" s="34"/>
      <c r="GKB1644" s="35"/>
      <c r="GKC1644" s="34"/>
      <c r="GKJ1644" s="35"/>
      <c r="GKK1644" s="34"/>
      <c r="GKR1644" s="35"/>
      <c r="GKS1644" s="34"/>
      <c r="GKZ1644" s="35"/>
      <c r="GLA1644" s="34"/>
      <c r="GLH1644" s="35"/>
      <c r="GLI1644" s="34"/>
      <c r="GLP1644" s="35"/>
      <c r="GLQ1644" s="34"/>
      <c r="GLX1644" s="35"/>
      <c r="GLY1644" s="34"/>
      <c r="GMF1644" s="35"/>
      <c r="GMG1644" s="34"/>
      <c r="GMN1644" s="35"/>
      <c r="GMO1644" s="34"/>
      <c r="GMV1644" s="35"/>
      <c r="GMW1644" s="34"/>
      <c r="GND1644" s="35"/>
      <c r="GNE1644" s="34"/>
      <c r="GNL1644" s="35"/>
      <c r="GNM1644" s="34"/>
      <c r="GNT1644" s="35"/>
      <c r="GNU1644" s="34"/>
      <c r="GOB1644" s="35"/>
      <c r="GOC1644" s="34"/>
      <c r="GOJ1644" s="35"/>
      <c r="GOK1644" s="34"/>
      <c r="GOR1644" s="35"/>
      <c r="GOS1644" s="34"/>
      <c r="GOZ1644" s="35"/>
      <c r="GPA1644" s="34"/>
      <c r="GPH1644" s="35"/>
      <c r="GPI1644" s="34"/>
      <c r="GPP1644" s="35"/>
      <c r="GPQ1644" s="34"/>
      <c r="GPX1644" s="35"/>
      <c r="GPY1644" s="34"/>
      <c r="GQF1644" s="35"/>
      <c r="GQG1644" s="34"/>
      <c r="GQN1644" s="35"/>
      <c r="GQO1644" s="34"/>
      <c r="GQV1644" s="35"/>
      <c r="GQW1644" s="34"/>
      <c r="GRD1644" s="35"/>
      <c r="GRE1644" s="34"/>
      <c r="GRL1644" s="35"/>
      <c r="GRM1644" s="34"/>
      <c r="GRT1644" s="35"/>
      <c r="GRU1644" s="34"/>
      <c r="GSB1644" s="35"/>
      <c r="GSC1644" s="34"/>
      <c r="GSJ1644" s="35"/>
      <c r="GSK1644" s="34"/>
      <c r="GSR1644" s="35"/>
      <c r="GSS1644" s="34"/>
      <c r="GSZ1644" s="35"/>
      <c r="GTA1644" s="34"/>
      <c r="GTH1644" s="35"/>
      <c r="GTI1644" s="34"/>
      <c r="GTP1644" s="35"/>
      <c r="GTQ1644" s="34"/>
      <c r="GTX1644" s="35"/>
      <c r="GTY1644" s="34"/>
      <c r="GUF1644" s="35"/>
      <c r="GUG1644" s="34"/>
      <c r="GUN1644" s="35"/>
      <c r="GUO1644" s="34"/>
      <c r="GUV1644" s="35"/>
      <c r="GUW1644" s="34"/>
      <c r="GVD1644" s="35"/>
      <c r="GVE1644" s="34"/>
      <c r="GVL1644" s="35"/>
      <c r="GVM1644" s="34"/>
      <c r="GVT1644" s="35"/>
      <c r="GVU1644" s="34"/>
      <c r="GWB1644" s="35"/>
      <c r="GWC1644" s="34"/>
      <c r="GWJ1644" s="35"/>
      <c r="GWK1644" s="34"/>
      <c r="GWR1644" s="35"/>
      <c r="GWS1644" s="34"/>
      <c r="GWZ1644" s="35"/>
      <c r="GXA1644" s="34"/>
      <c r="GXH1644" s="35"/>
      <c r="GXI1644" s="34"/>
      <c r="GXP1644" s="35"/>
      <c r="GXQ1644" s="34"/>
      <c r="GXX1644" s="35"/>
      <c r="GXY1644" s="34"/>
      <c r="GYF1644" s="35"/>
      <c r="GYG1644" s="34"/>
      <c r="GYN1644" s="35"/>
      <c r="GYO1644" s="34"/>
      <c r="GYV1644" s="35"/>
      <c r="GYW1644" s="34"/>
      <c r="GZD1644" s="35"/>
      <c r="GZE1644" s="34"/>
      <c r="GZL1644" s="35"/>
      <c r="GZM1644" s="34"/>
      <c r="GZT1644" s="35"/>
      <c r="GZU1644" s="34"/>
      <c r="HAB1644" s="35"/>
      <c r="HAC1644" s="34"/>
      <c r="HAJ1644" s="35"/>
      <c r="HAK1644" s="34"/>
      <c r="HAR1644" s="35"/>
      <c r="HAS1644" s="34"/>
      <c r="HAZ1644" s="35"/>
      <c r="HBA1644" s="34"/>
      <c r="HBH1644" s="35"/>
      <c r="HBI1644" s="34"/>
      <c r="HBP1644" s="35"/>
      <c r="HBQ1644" s="34"/>
      <c r="HBX1644" s="35"/>
      <c r="HBY1644" s="34"/>
      <c r="HCF1644" s="35"/>
      <c r="HCG1644" s="34"/>
      <c r="HCN1644" s="35"/>
      <c r="HCO1644" s="34"/>
      <c r="HCV1644" s="35"/>
      <c r="HCW1644" s="34"/>
      <c r="HDD1644" s="35"/>
      <c r="HDE1644" s="34"/>
      <c r="HDL1644" s="35"/>
      <c r="HDM1644" s="34"/>
      <c r="HDT1644" s="35"/>
      <c r="HDU1644" s="34"/>
      <c r="HEB1644" s="35"/>
      <c r="HEC1644" s="34"/>
      <c r="HEJ1644" s="35"/>
      <c r="HEK1644" s="34"/>
      <c r="HER1644" s="35"/>
      <c r="HES1644" s="34"/>
      <c r="HEZ1644" s="35"/>
      <c r="HFA1644" s="34"/>
      <c r="HFH1644" s="35"/>
      <c r="HFI1644" s="34"/>
      <c r="HFP1644" s="35"/>
      <c r="HFQ1644" s="34"/>
      <c r="HFX1644" s="35"/>
      <c r="HFY1644" s="34"/>
      <c r="HGF1644" s="35"/>
      <c r="HGG1644" s="34"/>
      <c r="HGN1644" s="35"/>
      <c r="HGO1644" s="34"/>
      <c r="HGV1644" s="35"/>
      <c r="HGW1644" s="34"/>
      <c r="HHD1644" s="35"/>
      <c r="HHE1644" s="34"/>
      <c r="HHL1644" s="35"/>
      <c r="HHM1644" s="34"/>
      <c r="HHT1644" s="35"/>
      <c r="HHU1644" s="34"/>
      <c r="HIB1644" s="35"/>
      <c r="HIC1644" s="34"/>
      <c r="HIJ1644" s="35"/>
      <c r="HIK1644" s="34"/>
      <c r="HIR1644" s="35"/>
      <c r="HIS1644" s="34"/>
      <c r="HIZ1644" s="35"/>
      <c r="HJA1644" s="34"/>
      <c r="HJH1644" s="35"/>
      <c r="HJI1644" s="34"/>
      <c r="HJP1644" s="35"/>
      <c r="HJQ1644" s="34"/>
      <c r="HJX1644" s="35"/>
      <c r="HJY1644" s="34"/>
      <c r="HKF1644" s="35"/>
      <c r="HKG1644" s="34"/>
      <c r="HKN1644" s="35"/>
      <c r="HKO1644" s="34"/>
      <c r="HKV1644" s="35"/>
      <c r="HKW1644" s="34"/>
      <c r="HLD1644" s="35"/>
      <c r="HLE1644" s="34"/>
      <c r="HLL1644" s="35"/>
      <c r="HLM1644" s="34"/>
      <c r="HLT1644" s="35"/>
      <c r="HLU1644" s="34"/>
      <c r="HMB1644" s="35"/>
      <c r="HMC1644" s="34"/>
      <c r="HMJ1644" s="35"/>
      <c r="HMK1644" s="34"/>
      <c r="HMR1644" s="35"/>
      <c r="HMS1644" s="34"/>
      <c r="HMZ1644" s="35"/>
      <c r="HNA1644" s="34"/>
      <c r="HNH1644" s="35"/>
      <c r="HNI1644" s="34"/>
      <c r="HNP1644" s="35"/>
      <c r="HNQ1644" s="34"/>
      <c r="HNX1644" s="35"/>
      <c r="HNY1644" s="34"/>
      <c r="HOF1644" s="35"/>
      <c r="HOG1644" s="34"/>
      <c r="HON1644" s="35"/>
      <c r="HOO1644" s="34"/>
      <c r="HOV1644" s="35"/>
      <c r="HOW1644" s="34"/>
      <c r="HPD1644" s="35"/>
      <c r="HPE1644" s="34"/>
      <c r="HPL1644" s="35"/>
      <c r="HPM1644" s="34"/>
      <c r="HPT1644" s="35"/>
      <c r="HPU1644" s="34"/>
      <c r="HQB1644" s="35"/>
      <c r="HQC1644" s="34"/>
      <c r="HQJ1644" s="35"/>
      <c r="HQK1644" s="34"/>
      <c r="HQR1644" s="35"/>
      <c r="HQS1644" s="34"/>
      <c r="HQZ1644" s="35"/>
      <c r="HRA1644" s="34"/>
      <c r="HRH1644" s="35"/>
      <c r="HRI1644" s="34"/>
      <c r="HRP1644" s="35"/>
      <c r="HRQ1644" s="34"/>
      <c r="HRX1644" s="35"/>
      <c r="HRY1644" s="34"/>
      <c r="HSF1644" s="35"/>
      <c r="HSG1644" s="34"/>
      <c r="HSN1644" s="35"/>
      <c r="HSO1644" s="34"/>
      <c r="HSV1644" s="35"/>
      <c r="HSW1644" s="34"/>
      <c r="HTD1644" s="35"/>
      <c r="HTE1644" s="34"/>
      <c r="HTL1644" s="35"/>
      <c r="HTM1644" s="34"/>
      <c r="HTT1644" s="35"/>
      <c r="HTU1644" s="34"/>
      <c r="HUB1644" s="35"/>
      <c r="HUC1644" s="34"/>
      <c r="HUJ1644" s="35"/>
      <c r="HUK1644" s="34"/>
      <c r="HUR1644" s="35"/>
      <c r="HUS1644" s="34"/>
      <c r="HUZ1644" s="35"/>
      <c r="HVA1644" s="34"/>
      <c r="HVH1644" s="35"/>
      <c r="HVI1644" s="34"/>
      <c r="HVP1644" s="35"/>
      <c r="HVQ1644" s="34"/>
      <c r="HVX1644" s="35"/>
      <c r="HVY1644" s="34"/>
      <c r="HWF1644" s="35"/>
      <c r="HWG1644" s="34"/>
      <c r="HWN1644" s="35"/>
      <c r="HWO1644" s="34"/>
      <c r="HWV1644" s="35"/>
      <c r="HWW1644" s="34"/>
      <c r="HXD1644" s="35"/>
      <c r="HXE1644" s="34"/>
      <c r="HXL1644" s="35"/>
      <c r="HXM1644" s="34"/>
      <c r="HXT1644" s="35"/>
      <c r="HXU1644" s="34"/>
      <c r="HYB1644" s="35"/>
      <c r="HYC1644" s="34"/>
      <c r="HYJ1644" s="35"/>
      <c r="HYK1644" s="34"/>
      <c r="HYR1644" s="35"/>
      <c r="HYS1644" s="34"/>
      <c r="HYZ1644" s="35"/>
      <c r="HZA1644" s="34"/>
      <c r="HZH1644" s="35"/>
      <c r="HZI1644" s="34"/>
      <c r="HZP1644" s="35"/>
      <c r="HZQ1644" s="34"/>
      <c r="HZX1644" s="35"/>
      <c r="HZY1644" s="34"/>
      <c r="IAF1644" s="35"/>
      <c r="IAG1644" s="34"/>
      <c r="IAN1644" s="35"/>
      <c r="IAO1644" s="34"/>
      <c r="IAV1644" s="35"/>
      <c r="IAW1644" s="34"/>
      <c r="IBD1644" s="35"/>
      <c r="IBE1644" s="34"/>
      <c r="IBL1644" s="35"/>
      <c r="IBM1644" s="34"/>
      <c r="IBT1644" s="35"/>
      <c r="IBU1644" s="34"/>
      <c r="ICB1644" s="35"/>
      <c r="ICC1644" s="34"/>
      <c r="ICJ1644" s="35"/>
      <c r="ICK1644" s="34"/>
      <c r="ICR1644" s="35"/>
      <c r="ICS1644" s="34"/>
      <c r="ICZ1644" s="35"/>
      <c r="IDA1644" s="34"/>
      <c r="IDH1644" s="35"/>
      <c r="IDI1644" s="34"/>
      <c r="IDP1644" s="35"/>
      <c r="IDQ1644" s="34"/>
      <c r="IDX1644" s="35"/>
      <c r="IDY1644" s="34"/>
      <c r="IEF1644" s="35"/>
      <c r="IEG1644" s="34"/>
      <c r="IEN1644" s="35"/>
      <c r="IEO1644" s="34"/>
      <c r="IEV1644" s="35"/>
      <c r="IEW1644" s="34"/>
      <c r="IFD1644" s="35"/>
      <c r="IFE1644" s="34"/>
      <c r="IFL1644" s="35"/>
      <c r="IFM1644" s="34"/>
      <c r="IFT1644" s="35"/>
      <c r="IFU1644" s="34"/>
      <c r="IGB1644" s="35"/>
      <c r="IGC1644" s="34"/>
      <c r="IGJ1644" s="35"/>
      <c r="IGK1644" s="34"/>
      <c r="IGR1644" s="35"/>
      <c r="IGS1644" s="34"/>
      <c r="IGZ1644" s="35"/>
      <c r="IHA1644" s="34"/>
      <c r="IHH1644" s="35"/>
      <c r="IHI1644" s="34"/>
      <c r="IHP1644" s="35"/>
      <c r="IHQ1644" s="34"/>
      <c r="IHX1644" s="35"/>
      <c r="IHY1644" s="34"/>
      <c r="IIF1644" s="35"/>
      <c r="IIG1644" s="34"/>
      <c r="IIN1644" s="35"/>
      <c r="IIO1644" s="34"/>
      <c r="IIV1644" s="35"/>
      <c r="IIW1644" s="34"/>
      <c r="IJD1644" s="35"/>
      <c r="IJE1644" s="34"/>
      <c r="IJL1644" s="35"/>
      <c r="IJM1644" s="34"/>
      <c r="IJT1644" s="35"/>
      <c r="IJU1644" s="34"/>
      <c r="IKB1644" s="35"/>
      <c r="IKC1644" s="34"/>
      <c r="IKJ1644" s="35"/>
      <c r="IKK1644" s="34"/>
      <c r="IKR1644" s="35"/>
      <c r="IKS1644" s="34"/>
      <c r="IKZ1644" s="35"/>
      <c r="ILA1644" s="34"/>
      <c r="ILH1644" s="35"/>
      <c r="ILI1644" s="34"/>
      <c r="ILP1644" s="35"/>
      <c r="ILQ1644" s="34"/>
      <c r="ILX1644" s="35"/>
      <c r="ILY1644" s="34"/>
      <c r="IMF1644" s="35"/>
      <c r="IMG1644" s="34"/>
      <c r="IMN1644" s="35"/>
      <c r="IMO1644" s="34"/>
      <c r="IMV1644" s="35"/>
      <c r="IMW1644" s="34"/>
      <c r="IND1644" s="35"/>
      <c r="INE1644" s="34"/>
      <c r="INL1644" s="35"/>
      <c r="INM1644" s="34"/>
      <c r="INT1644" s="35"/>
      <c r="INU1644" s="34"/>
      <c r="IOB1644" s="35"/>
      <c r="IOC1644" s="34"/>
      <c r="IOJ1644" s="35"/>
      <c r="IOK1644" s="34"/>
      <c r="IOR1644" s="35"/>
      <c r="IOS1644" s="34"/>
      <c r="IOZ1644" s="35"/>
      <c r="IPA1644" s="34"/>
      <c r="IPH1644" s="35"/>
      <c r="IPI1644" s="34"/>
      <c r="IPP1644" s="35"/>
      <c r="IPQ1644" s="34"/>
      <c r="IPX1644" s="35"/>
      <c r="IPY1644" s="34"/>
      <c r="IQF1644" s="35"/>
      <c r="IQG1644" s="34"/>
      <c r="IQN1644" s="35"/>
      <c r="IQO1644" s="34"/>
      <c r="IQV1644" s="35"/>
      <c r="IQW1644" s="34"/>
      <c r="IRD1644" s="35"/>
      <c r="IRE1644" s="34"/>
      <c r="IRL1644" s="35"/>
      <c r="IRM1644" s="34"/>
      <c r="IRT1644" s="35"/>
      <c r="IRU1644" s="34"/>
      <c r="ISB1644" s="35"/>
      <c r="ISC1644" s="34"/>
      <c r="ISJ1644" s="35"/>
      <c r="ISK1644" s="34"/>
      <c r="ISR1644" s="35"/>
      <c r="ISS1644" s="34"/>
      <c r="ISZ1644" s="35"/>
      <c r="ITA1644" s="34"/>
      <c r="ITH1644" s="35"/>
      <c r="ITI1644" s="34"/>
      <c r="ITP1644" s="35"/>
      <c r="ITQ1644" s="34"/>
      <c r="ITX1644" s="35"/>
      <c r="ITY1644" s="34"/>
      <c r="IUF1644" s="35"/>
      <c r="IUG1644" s="34"/>
      <c r="IUN1644" s="35"/>
      <c r="IUO1644" s="34"/>
      <c r="IUV1644" s="35"/>
      <c r="IUW1644" s="34"/>
      <c r="IVD1644" s="35"/>
      <c r="IVE1644" s="34"/>
      <c r="IVL1644" s="35"/>
      <c r="IVM1644" s="34"/>
      <c r="IVT1644" s="35"/>
      <c r="IVU1644" s="34"/>
      <c r="IWB1644" s="35"/>
      <c r="IWC1644" s="34"/>
      <c r="IWJ1644" s="35"/>
      <c r="IWK1644" s="34"/>
      <c r="IWR1644" s="35"/>
      <c r="IWS1644" s="34"/>
      <c r="IWZ1644" s="35"/>
      <c r="IXA1644" s="34"/>
      <c r="IXH1644" s="35"/>
      <c r="IXI1644" s="34"/>
      <c r="IXP1644" s="35"/>
      <c r="IXQ1644" s="34"/>
      <c r="IXX1644" s="35"/>
      <c r="IXY1644" s="34"/>
      <c r="IYF1644" s="35"/>
      <c r="IYG1644" s="34"/>
      <c r="IYN1644" s="35"/>
      <c r="IYO1644" s="34"/>
      <c r="IYV1644" s="35"/>
      <c r="IYW1644" s="34"/>
      <c r="IZD1644" s="35"/>
      <c r="IZE1644" s="34"/>
      <c r="IZL1644" s="35"/>
      <c r="IZM1644" s="34"/>
      <c r="IZT1644" s="35"/>
      <c r="IZU1644" s="34"/>
      <c r="JAB1644" s="35"/>
      <c r="JAC1644" s="34"/>
      <c r="JAJ1644" s="35"/>
      <c r="JAK1644" s="34"/>
      <c r="JAR1644" s="35"/>
      <c r="JAS1644" s="34"/>
      <c r="JAZ1644" s="35"/>
      <c r="JBA1644" s="34"/>
      <c r="JBH1644" s="35"/>
      <c r="JBI1644" s="34"/>
      <c r="JBP1644" s="35"/>
      <c r="JBQ1644" s="34"/>
      <c r="JBX1644" s="35"/>
      <c r="JBY1644" s="34"/>
      <c r="JCF1644" s="35"/>
      <c r="JCG1644" s="34"/>
      <c r="JCN1644" s="35"/>
      <c r="JCO1644" s="34"/>
      <c r="JCV1644" s="35"/>
      <c r="JCW1644" s="34"/>
      <c r="JDD1644" s="35"/>
      <c r="JDE1644" s="34"/>
      <c r="JDL1644" s="35"/>
      <c r="JDM1644" s="34"/>
      <c r="JDT1644" s="35"/>
      <c r="JDU1644" s="34"/>
      <c r="JEB1644" s="35"/>
      <c r="JEC1644" s="34"/>
      <c r="JEJ1644" s="35"/>
      <c r="JEK1644" s="34"/>
      <c r="JER1644" s="35"/>
      <c r="JES1644" s="34"/>
      <c r="JEZ1644" s="35"/>
      <c r="JFA1644" s="34"/>
      <c r="JFH1644" s="35"/>
      <c r="JFI1644" s="34"/>
      <c r="JFP1644" s="35"/>
      <c r="JFQ1644" s="34"/>
      <c r="JFX1644" s="35"/>
      <c r="JFY1644" s="34"/>
      <c r="JGF1644" s="35"/>
      <c r="JGG1644" s="34"/>
      <c r="JGN1644" s="35"/>
      <c r="JGO1644" s="34"/>
      <c r="JGV1644" s="35"/>
      <c r="JGW1644" s="34"/>
      <c r="JHD1644" s="35"/>
      <c r="JHE1644" s="34"/>
      <c r="JHL1644" s="35"/>
      <c r="JHM1644" s="34"/>
      <c r="JHT1644" s="35"/>
      <c r="JHU1644" s="34"/>
      <c r="JIB1644" s="35"/>
      <c r="JIC1644" s="34"/>
      <c r="JIJ1644" s="35"/>
      <c r="JIK1644" s="34"/>
      <c r="JIR1644" s="35"/>
      <c r="JIS1644" s="34"/>
      <c r="JIZ1644" s="35"/>
      <c r="JJA1644" s="34"/>
      <c r="JJH1644" s="35"/>
      <c r="JJI1644" s="34"/>
      <c r="JJP1644" s="35"/>
      <c r="JJQ1644" s="34"/>
      <c r="JJX1644" s="35"/>
      <c r="JJY1644" s="34"/>
      <c r="JKF1644" s="35"/>
      <c r="JKG1644" s="34"/>
      <c r="JKN1644" s="35"/>
      <c r="JKO1644" s="34"/>
      <c r="JKV1644" s="35"/>
      <c r="JKW1644" s="34"/>
      <c r="JLD1644" s="35"/>
      <c r="JLE1644" s="34"/>
      <c r="JLL1644" s="35"/>
      <c r="JLM1644" s="34"/>
      <c r="JLT1644" s="35"/>
      <c r="JLU1644" s="34"/>
      <c r="JMB1644" s="35"/>
      <c r="JMC1644" s="34"/>
      <c r="JMJ1644" s="35"/>
      <c r="JMK1644" s="34"/>
      <c r="JMR1644" s="35"/>
      <c r="JMS1644" s="34"/>
      <c r="JMZ1644" s="35"/>
      <c r="JNA1644" s="34"/>
      <c r="JNH1644" s="35"/>
      <c r="JNI1644" s="34"/>
      <c r="JNP1644" s="35"/>
      <c r="JNQ1644" s="34"/>
      <c r="JNX1644" s="35"/>
      <c r="JNY1644" s="34"/>
      <c r="JOF1644" s="35"/>
      <c r="JOG1644" s="34"/>
      <c r="JON1644" s="35"/>
      <c r="JOO1644" s="34"/>
      <c r="JOV1644" s="35"/>
      <c r="JOW1644" s="34"/>
      <c r="JPD1644" s="35"/>
      <c r="JPE1644" s="34"/>
      <c r="JPL1644" s="35"/>
      <c r="JPM1644" s="34"/>
      <c r="JPT1644" s="35"/>
      <c r="JPU1644" s="34"/>
      <c r="JQB1644" s="35"/>
      <c r="JQC1644" s="34"/>
      <c r="JQJ1644" s="35"/>
      <c r="JQK1644" s="34"/>
      <c r="JQR1644" s="35"/>
      <c r="JQS1644" s="34"/>
      <c r="JQZ1644" s="35"/>
      <c r="JRA1644" s="34"/>
      <c r="JRH1644" s="35"/>
      <c r="JRI1644" s="34"/>
      <c r="JRP1644" s="35"/>
      <c r="JRQ1644" s="34"/>
      <c r="JRX1644" s="35"/>
      <c r="JRY1644" s="34"/>
      <c r="JSF1644" s="35"/>
      <c r="JSG1644" s="34"/>
      <c r="JSN1644" s="35"/>
      <c r="JSO1644" s="34"/>
      <c r="JSV1644" s="35"/>
      <c r="JSW1644" s="34"/>
      <c r="JTD1644" s="35"/>
      <c r="JTE1644" s="34"/>
      <c r="JTL1644" s="35"/>
      <c r="JTM1644" s="34"/>
      <c r="JTT1644" s="35"/>
      <c r="JTU1644" s="34"/>
      <c r="JUB1644" s="35"/>
      <c r="JUC1644" s="34"/>
      <c r="JUJ1644" s="35"/>
      <c r="JUK1644" s="34"/>
      <c r="JUR1644" s="35"/>
      <c r="JUS1644" s="34"/>
      <c r="JUZ1644" s="35"/>
      <c r="JVA1644" s="34"/>
      <c r="JVH1644" s="35"/>
      <c r="JVI1644" s="34"/>
      <c r="JVP1644" s="35"/>
      <c r="JVQ1644" s="34"/>
      <c r="JVX1644" s="35"/>
      <c r="JVY1644" s="34"/>
      <c r="JWF1644" s="35"/>
      <c r="JWG1644" s="34"/>
      <c r="JWN1644" s="35"/>
      <c r="JWO1644" s="34"/>
      <c r="JWV1644" s="35"/>
      <c r="JWW1644" s="34"/>
      <c r="JXD1644" s="35"/>
      <c r="JXE1644" s="34"/>
      <c r="JXL1644" s="35"/>
      <c r="JXM1644" s="34"/>
      <c r="JXT1644" s="35"/>
      <c r="JXU1644" s="34"/>
      <c r="JYB1644" s="35"/>
      <c r="JYC1644" s="34"/>
      <c r="JYJ1644" s="35"/>
      <c r="JYK1644" s="34"/>
      <c r="JYR1644" s="35"/>
      <c r="JYS1644" s="34"/>
      <c r="JYZ1644" s="35"/>
      <c r="JZA1644" s="34"/>
      <c r="JZH1644" s="35"/>
      <c r="JZI1644" s="34"/>
      <c r="JZP1644" s="35"/>
      <c r="JZQ1644" s="34"/>
      <c r="JZX1644" s="35"/>
      <c r="JZY1644" s="34"/>
      <c r="KAF1644" s="35"/>
      <c r="KAG1644" s="34"/>
      <c r="KAN1644" s="35"/>
      <c r="KAO1644" s="34"/>
      <c r="KAV1644" s="35"/>
      <c r="KAW1644" s="34"/>
      <c r="KBD1644" s="35"/>
      <c r="KBE1644" s="34"/>
      <c r="KBL1644" s="35"/>
      <c r="KBM1644" s="34"/>
      <c r="KBT1644" s="35"/>
      <c r="KBU1644" s="34"/>
      <c r="KCB1644" s="35"/>
      <c r="KCC1644" s="34"/>
      <c r="KCJ1644" s="35"/>
      <c r="KCK1644" s="34"/>
      <c r="KCR1644" s="35"/>
      <c r="KCS1644" s="34"/>
      <c r="KCZ1644" s="35"/>
      <c r="KDA1644" s="34"/>
      <c r="KDH1644" s="35"/>
      <c r="KDI1644" s="34"/>
      <c r="KDP1644" s="35"/>
      <c r="KDQ1644" s="34"/>
      <c r="KDX1644" s="35"/>
      <c r="KDY1644" s="34"/>
      <c r="KEF1644" s="35"/>
      <c r="KEG1644" s="34"/>
      <c r="KEN1644" s="35"/>
      <c r="KEO1644" s="34"/>
      <c r="KEV1644" s="35"/>
      <c r="KEW1644" s="34"/>
      <c r="KFD1644" s="35"/>
      <c r="KFE1644" s="34"/>
      <c r="KFL1644" s="35"/>
      <c r="KFM1644" s="34"/>
      <c r="KFT1644" s="35"/>
      <c r="KFU1644" s="34"/>
      <c r="KGB1644" s="35"/>
      <c r="KGC1644" s="34"/>
      <c r="KGJ1644" s="35"/>
      <c r="KGK1644" s="34"/>
      <c r="KGR1644" s="35"/>
      <c r="KGS1644" s="34"/>
      <c r="KGZ1644" s="35"/>
      <c r="KHA1644" s="34"/>
      <c r="KHH1644" s="35"/>
      <c r="KHI1644" s="34"/>
      <c r="KHP1644" s="35"/>
      <c r="KHQ1644" s="34"/>
      <c r="KHX1644" s="35"/>
      <c r="KHY1644" s="34"/>
      <c r="KIF1644" s="35"/>
      <c r="KIG1644" s="34"/>
      <c r="KIN1644" s="35"/>
      <c r="KIO1644" s="34"/>
      <c r="KIV1644" s="35"/>
      <c r="KIW1644" s="34"/>
      <c r="KJD1644" s="35"/>
      <c r="KJE1644" s="34"/>
      <c r="KJL1644" s="35"/>
      <c r="KJM1644" s="34"/>
      <c r="KJT1644" s="35"/>
      <c r="KJU1644" s="34"/>
      <c r="KKB1644" s="35"/>
      <c r="KKC1644" s="34"/>
      <c r="KKJ1644" s="35"/>
      <c r="KKK1644" s="34"/>
      <c r="KKR1644" s="35"/>
      <c r="KKS1644" s="34"/>
      <c r="KKZ1644" s="35"/>
      <c r="KLA1644" s="34"/>
      <c r="KLH1644" s="35"/>
      <c r="KLI1644" s="34"/>
      <c r="KLP1644" s="35"/>
      <c r="KLQ1644" s="34"/>
      <c r="KLX1644" s="35"/>
      <c r="KLY1644" s="34"/>
      <c r="KMF1644" s="35"/>
      <c r="KMG1644" s="34"/>
      <c r="KMN1644" s="35"/>
      <c r="KMO1644" s="34"/>
      <c r="KMV1644" s="35"/>
      <c r="KMW1644" s="34"/>
      <c r="KND1644" s="35"/>
      <c r="KNE1644" s="34"/>
      <c r="KNL1644" s="35"/>
      <c r="KNM1644" s="34"/>
      <c r="KNT1644" s="35"/>
      <c r="KNU1644" s="34"/>
      <c r="KOB1644" s="35"/>
      <c r="KOC1644" s="34"/>
      <c r="KOJ1644" s="35"/>
      <c r="KOK1644" s="34"/>
      <c r="KOR1644" s="35"/>
      <c r="KOS1644" s="34"/>
      <c r="KOZ1644" s="35"/>
      <c r="KPA1644" s="34"/>
      <c r="KPH1644" s="35"/>
      <c r="KPI1644" s="34"/>
      <c r="KPP1644" s="35"/>
      <c r="KPQ1644" s="34"/>
      <c r="KPX1644" s="35"/>
      <c r="KPY1644" s="34"/>
      <c r="KQF1644" s="35"/>
      <c r="KQG1644" s="34"/>
      <c r="KQN1644" s="35"/>
      <c r="KQO1644" s="34"/>
      <c r="KQV1644" s="35"/>
      <c r="KQW1644" s="34"/>
      <c r="KRD1644" s="35"/>
      <c r="KRE1644" s="34"/>
      <c r="KRL1644" s="35"/>
      <c r="KRM1644" s="34"/>
      <c r="KRT1644" s="35"/>
      <c r="KRU1644" s="34"/>
      <c r="KSB1644" s="35"/>
      <c r="KSC1644" s="34"/>
      <c r="KSJ1644" s="35"/>
      <c r="KSK1644" s="34"/>
      <c r="KSR1644" s="35"/>
      <c r="KSS1644" s="34"/>
      <c r="KSZ1644" s="35"/>
      <c r="KTA1644" s="34"/>
      <c r="KTH1644" s="35"/>
      <c r="KTI1644" s="34"/>
      <c r="KTP1644" s="35"/>
      <c r="KTQ1644" s="34"/>
      <c r="KTX1644" s="35"/>
      <c r="KTY1644" s="34"/>
      <c r="KUF1644" s="35"/>
      <c r="KUG1644" s="34"/>
      <c r="KUN1644" s="35"/>
      <c r="KUO1644" s="34"/>
      <c r="KUV1644" s="35"/>
      <c r="KUW1644" s="34"/>
      <c r="KVD1644" s="35"/>
      <c r="KVE1644" s="34"/>
      <c r="KVL1644" s="35"/>
      <c r="KVM1644" s="34"/>
      <c r="KVT1644" s="35"/>
      <c r="KVU1644" s="34"/>
      <c r="KWB1644" s="35"/>
      <c r="KWC1644" s="34"/>
      <c r="KWJ1644" s="35"/>
      <c r="KWK1644" s="34"/>
      <c r="KWR1644" s="35"/>
      <c r="KWS1644" s="34"/>
      <c r="KWZ1644" s="35"/>
      <c r="KXA1644" s="34"/>
      <c r="KXH1644" s="35"/>
      <c r="KXI1644" s="34"/>
      <c r="KXP1644" s="35"/>
      <c r="KXQ1644" s="34"/>
      <c r="KXX1644" s="35"/>
      <c r="KXY1644" s="34"/>
      <c r="KYF1644" s="35"/>
      <c r="KYG1644" s="34"/>
      <c r="KYN1644" s="35"/>
      <c r="KYO1644" s="34"/>
      <c r="KYV1644" s="35"/>
      <c r="KYW1644" s="34"/>
      <c r="KZD1644" s="35"/>
      <c r="KZE1644" s="34"/>
      <c r="KZL1644" s="35"/>
      <c r="KZM1644" s="34"/>
      <c r="KZT1644" s="35"/>
      <c r="KZU1644" s="34"/>
      <c r="LAB1644" s="35"/>
      <c r="LAC1644" s="34"/>
      <c r="LAJ1644" s="35"/>
      <c r="LAK1644" s="34"/>
      <c r="LAR1644" s="35"/>
      <c r="LAS1644" s="34"/>
      <c r="LAZ1644" s="35"/>
      <c r="LBA1644" s="34"/>
      <c r="LBH1644" s="35"/>
      <c r="LBI1644" s="34"/>
      <c r="LBP1644" s="35"/>
      <c r="LBQ1644" s="34"/>
      <c r="LBX1644" s="35"/>
      <c r="LBY1644" s="34"/>
      <c r="LCF1644" s="35"/>
      <c r="LCG1644" s="34"/>
      <c r="LCN1644" s="35"/>
      <c r="LCO1644" s="34"/>
      <c r="LCV1644" s="35"/>
      <c r="LCW1644" s="34"/>
      <c r="LDD1644" s="35"/>
      <c r="LDE1644" s="34"/>
      <c r="LDL1644" s="35"/>
      <c r="LDM1644" s="34"/>
      <c r="LDT1644" s="35"/>
      <c r="LDU1644" s="34"/>
      <c r="LEB1644" s="35"/>
      <c r="LEC1644" s="34"/>
      <c r="LEJ1644" s="35"/>
      <c r="LEK1644" s="34"/>
      <c r="LER1644" s="35"/>
      <c r="LES1644" s="34"/>
      <c r="LEZ1644" s="35"/>
      <c r="LFA1644" s="34"/>
      <c r="LFH1644" s="35"/>
      <c r="LFI1644" s="34"/>
      <c r="LFP1644" s="35"/>
      <c r="LFQ1644" s="34"/>
      <c r="LFX1644" s="35"/>
      <c r="LFY1644" s="34"/>
      <c r="LGF1644" s="35"/>
      <c r="LGG1644" s="34"/>
      <c r="LGN1644" s="35"/>
      <c r="LGO1644" s="34"/>
      <c r="LGV1644" s="35"/>
      <c r="LGW1644" s="34"/>
      <c r="LHD1644" s="35"/>
      <c r="LHE1644" s="34"/>
      <c r="LHL1644" s="35"/>
      <c r="LHM1644" s="34"/>
      <c r="LHT1644" s="35"/>
      <c r="LHU1644" s="34"/>
      <c r="LIB1644" s="35"/>
      <c r="LIC1644" s="34"/>
      <c r="LIJ1644" s="35"/>
      <c r="LIK1644" s="34"/>
      <c r="LIR1644" s="35"/>
      <c r="LIS1644" s="34"/>
      <c r="LIZ1644" s="35"/>
      <c r="LJA1644" s="34"/>
      <c r="LJH1644" s="35"/>
      <c r="LJI1644" s="34"/>
      <c r="LJP1644" s="35"/>
      <c r="LJQ1644" s="34"/>
      <c r="LJX1644" s="35"/>
      <c r="LJY1644" s="34"/>
      <c r="LKF1644" s="35"/>
      <c r="LKG1644" s="34"/>
      <c r="LKN1644" s="35"/>
      <c r="LKO1644" s="34"/>
      <c r="LKV1644" s="35"/>
      <c r="LKW1644" s="34"/>
      <c r="LLD1644" s="35"/>
      <c r="LLE1644" s="34"/>
      <c r="LLL1644" s="35"/>
      <c r="LLM1644" s="34"/>
      <c r="LLT1644" s="35"/>
      <c r="LLU1644" s="34"/>
      <c r="LMB1644" s="35"/>
      <c r="LMC1644" s="34"/>
      <c r="LMJ1644" s="35"/>
      <c r="LMK1644" s="34"/>
      <c r="LMR1644" s="35"/>
      <c r="LMS1644" s="34"/>
      <c r="LMZ1644" s="35"/>
      <c r="LNA1644" s="34"/>
      <c r="LNH1644" s="35"/>
      <c r="LNI1644" s="34"/>
      <c r="LNP1644" s="35"/>
      <c r="LNQ1644" s="34"/>
      <c r="LNX1644" s="35"/>
      <c r="LNY1644" s="34"/>
      <c r="LOF1644" s="35"/>
      <c r="LOG1644" s="34"/>
      <c r="LON1644" s="35"/>
      <c r="LOO1644" s="34"/>
      <c r="LOV1644" s="35"/>
      <c r="LOW1644" s="34"/>
      <c r="LPD1644" s="35"/>
      <c r="LPE1644" s="34"/>
      <c r="LPL1644" s="35"/>
      <c r="LPM1644" s="34"/>
      <c r="LPT1644" s="35"/>
      <c r="LPU1644" s="34"/>
      <c r="LQB1644" s="35"/>
      <c r="LQC1644" s="34"/>
      <c r="LQJ1644" s="35"/>
      <c r="LQK1644" s="34"/>
      <c r="LQR1644" s="35"/>
      <c r="LQS1644" s="34"/>
      <c r="LQZ1644" s="35"/>
      <c r="LRA1644" s="34"/>
      <c r="LRH1644" s="35"/>
      <c r="LRI1644" s="34"/>
      <c r="LRP1644" s="35"/>
      <c r="LRQ1644" s="34"/>
      <c r="LRX1644" s="35"/>
      <c r="LRY1644" s="34"/>
      <c r="LSF1644" s="35"/>
      <c r="LSG1644" s="34"/>
      <c r="LSN1644" s="35"/>
      <c r="LSO1644" s="34"/>
      <c r="LSV1644" s="35"/>
      <c r="LSW1644" s="34"/>
      <c r="LTD1644" s="35"/>
      <c r="LTE1644" s="34"/>
      <c r="LTL1644" s="35"/>
      <c r="LTM1644" s="34"/>
      <c r="LTT1644" s="35"/>
      <c r="LTU1644" s="34"/>
      <c r="LUB1644" s="35"/>
      <c r="LUC1644" s="34"/>
      <c r="LUJ1644" s="35"/>
      <c r="LUK1644" s="34"/>
      <c r="LUR1644" s="35"/>
      <c r="LUS1644" s="34"/>
      <c r="LUZ1644" s="35"/>
      <c r="LVA1644" s="34"/>
      <c r="LVH1644" s="35"/>
      <c r="LVI1644" s="34"/>
      <c r="LVP1644" s="35"/>
      <c r="LVQ1644" s="34"/>
      <c r="LVX1644" s="35"/>
      <c r="LVY1644" s="34"/>
      <c r="LWF1644" s="35"/>
      <c r="LWG1644" s="34"/>
      <c r="LWN1644" s="35"/>
      <c r="LWO1644" s="34"/>
      <c r="LWV1644" s="35"/>
      <c r="LWW1644" s="34"/>
      <c r="LXD1644" s="35"/>
      <c r="LXE1644" s="34"/>
      <c r="LXL1644" s="35"/>
      <c r="LXM1644" s="34"/>
      <c r="LXT1644" s="35"/>
      <c r="LXU1644" s="34"/>
      <c r="LYB1644" s="35"/>
      <c r="LYC1644" s="34"/>
      <c r="LYJ1644" s="35"/>
      <c r="LYK1644" s="34"/>
      <c r="LYR1644" s="35"/>
      <c r="LYS1644" s="34"/>
      <c r="LYZ1644" s="35"/>
      <c r="LZA1644" s="34"/>
      <c r="LZH1644" s="35"/>
      <c r="LZI1644" s="34"/>
      <c r="LZP1644" s="35"/>
      <c r="LZQ1644" s="34"/>
      <c r="LZX1644" s="35"/>
      <c r="LZY1644" s="34"/>
      <c r="MAF1644" s="35"/>
      <c r="MAG1644" s="34"/>
      <c r="MAN1644" s="35"/>
      <c r="MAO1644" s="34"/>
      <c r="MAV1644" s="35"/>
      <c r="MAW1644" s="34"/>
      <c r="MBD1644" s="35"/>
      <c r="MBE1644" s="34"/>
      <c r="MBL1644" s="35"/>
      <c r="MBM1644" s="34"/>
      <c r="MBT1644" s="35"/>
      <c r="MBU1644" s="34"/>
      <c r="MCB1644" s="35"/>
      <c r="MCC1644" s="34"/>
      <c r="MCJ1644" s="35"/>
      <c r="MCK1644" s="34"/>
      <c r="MCR1644" s="35"/>
      <c r="MCS1644" s="34"/>
      <c r="MCZ1644" s="35"/>
      <c r="MDA1644" s="34"/>
      <c r="MDH1644" s="35"/>
      <c r="MDI1644" s="34"/>
      <c r="MDP1644" s="35"/>
      <c r="MDQ1644" s="34"/>
      <c r="MDX1644" s="35"/>
      <c r="MDY1644" s="34"/>
      <c r="MEF1644" s="35"/>
      <c r="MEG1644" s="34"/>
      <c r="MEN1644" s="35"/>
      <c r="MEO1644" s="34"/>
      <c r="MEV1644" s="35"/>
      <c r="MEW1644" s="34"/>
      <c r="MFD1644" s="35"/>
      <c r="MFE1644" s="34"/>
      <c r="MFL1644" s="35"/>
      <c r="MFM1644" s="34"/>
      <c r="MFT1644" s="35"/>
      <c r="MFU1644" s="34"/>
      <c r="MGB1644" s="35"/>
      <c r="MGC1644" s="34"/>
      <c r="MGJ1644" s="35"/>
      <c r="MGK1644" s="34"/>
      <c r="MGR1644" s="35"/>
      <c r="MGS1644" s="34"/>
      <c r="MGZ1644" s="35"/>
      <c r="MHA1644" s="34"/>
      <c r="MHH1644" s="35"/>
      <c r="MHI1644" s="34"/>
      <c r="MHP1644" s="35"/>
      <c r="MHQ1644" s="34"/>
      <c r="MHX1644" s="35"/>
      <c r="MHY1644" s="34"/>
      <c r="MIF1644" s="35"/>
      <c r="MIG1644" s="34"/>
      <c r="MIN1644" s="35"/>
      <c r="MIO1644" s="34"/>
      <c r="MIV1644" s="35"/>
      <c r="MIW1644" s="34"/>
      <c r="MJD1644" s="35"/>
      <c r="MJE1644" s="34"/>
      <c r="MJL1644" s="35"/>
      <c r="MJM1644" s="34"/>
      <c r="MJT1644" s="35"/>
      <c r="MJU1644" s="34"/>
      <c r="MKB1644" s="35"/>
      <c r="MKC1644" s="34"/>
      <c r="MKJ1644" s="35"/>
      <c r="MKK1644" s="34"/>
      <c r="MKR1644" s="35"/>
      <c r="MKS1644" s="34"/>
      <c r="MKZ1644" s="35"/>
      <c r="MLA1644" s="34"/>
      <c r="MLH1644" s="35"/>
      <c r="MLI1644" s="34"/>
      <c r="MLP1644" s="35"/>
      <c r="MLQ1644" s="34"/>
      <c r="MLX1644" s="35"/>
      <c r="MLY1644" s="34"/>
      <c r="MMF1644" s="35"/>
      <c r="MMG1644" s="34"/>
      <c r="MMN1644" s="35"/>
      <c r="MMO1644" s="34"/>
      <c r="MMV1644" s="35"/>
      <c r="MMW1644" s="34"/>
      <c r="MND1644" s="35"/>
      <c r="MNE1644" s="34"/>
      <c r="MNL1644" s="35"/>
      <c r="MNM1644" s="34"/>
      <c r="MNT1644" s="35"/>
      <c r="MNU1644" s="34"/>
      <c r="MOB1644" s="35"/>
      <c r="MOC1644" s="34"/>
      <c r="MOJ1644" s="35"/>
      <c r="MOK1644" s="34"/>
      <c r="MOR1644" s="35"/>
      <c r="MOS1644" s="34"/>
      <c r="MOZ1644" s="35"/>
      <c r="MPA1644" s="34"/>
      <c r="MPH1644" s="35"/>
      <c r="MPI1644" s="34"/>
      <c r="MPP1644" s="35"/>
      <c r="MPQ1644" s="34"/>
      <c r="MPX1644" s="35"/>
      <c r="MPY1644" s="34"/>
      <c r="MQF1644" s="35"/>
      <c r="MQG1644" s="34"/>
      <c r="MQN1644" s="35"/>
      <c r="MQO1644" s="34"/>
      <c r="MQV1644" s="35"/>
      <c r="MQW1644" s="34"/>
      <c r="MRD1644" s="35"/>
      <c r="MRE1644" s="34"/>
      <c r="MRL1644" s="35"/>
      <c r="MRM1644" s="34"/>
      <c r="MRT1644" s="35"/>
      <c r="MRU1644" s="34"/>
      <c r="MSB1644" s="35"/>
      <c r="MSC1644" s="34"/>
      <c r="MSJ1644" s="35"/>
      <c r="MSK1644" s="34"/>
      <c r="MSR1644" s="35"/>
      <c r="MSS1644" s="34"/>
      <c r="MSZ1644" s="35"/>
      <c r="MTA1644" s="34"/>
      <c r="MTH1644" s="35"/>
      <c r="MTI1644" s="34"/>
      <c r="MTP1644" s="35"/>
      <c r="MTQ1644" s="34"/>
      <c r="MTX1644" s="35"/>
      <c r="MTY1644" s="34"/>
      <c r="MUF1644" s="35"/>
      <c r="MUG1644" s="34"/>
      <c r="MUN1644" s="35"/>
      <c r="MUO1644" s="34"/>
      <c r="MUV1644" s="35"/>
      <c r="MUW1644" s="34"/>
      <c r="MVD1644" s="35"/>
      <c r="MVE1644" s="34"/>
      <c r="MVL1644" s="35"/>
      <c r="MVM1644" s="34"/>
      <c r="MVT1644" s="35"/>
      <c r="MVU1644" s="34"/>
      <c r="MWB1644" s="35"/>
      <c r="MWC1644" s="34"/>
      <c r="MWJ1644" s="35"/>
      <c r="MWK1644" s="34"/>
      <c r="MWR1644" s="35"/>
      <c r="MWS1644" s="34"/>
      <c r="MWZ1644" s="35"/>
      <c r="MXA1644" s="34"/>
      <c r="MXH1644" s="35"/>
      <c r="MXI1644" s="34"/>
      <c r="MXP1644" s="35"/>
      <c r="MXQ1644" s="34"/>
      <c r="MXX1644" s="35"/>
      <c r="MXY1644" s="34"/>
      <c r="MYF1644" s="35"/>
      <c r="MYG1644" s="34"/>
      <c r="MYN1644" s="35"/>
      <c r="MYO1644" s="34"/>
      <c r="MYV1644" s="35"/>
      <c r="MYW1644" s="34"/>
      <c r="MZD1644" s="35"/>
      <c r="MZE1644" s="34"/>
      <c r="MZL1644" s="35"/>
      <c r="MZM1644" s="34"/>
      <c r="MZT1644" s="35"/>
      <c r="MZU1644" s="34"/>
      <c r="NAB1644" s="35"/>
      <c r="NAC1644" s="34"/>
      <c r="NAJ1644" s="35"/>
      <c r="NAK1644" s="34"/>
      <c r="NAR1644" s="35"/>
      <c r="NAS1644" s="34"/>
      <c r="NAZ1644" s="35"/>
      <c r="NBA1644" s="34"/>
      <c r="NBH1644" s="35"/>
      <c r="NBI1644" s="34"/>
      <c r="NBP1644" s="35"/>
      <c r="NBQ1644" s="34"/>
      <c r="NBX1644" s="35"/>
      <c r="NBY1644" s="34"/>
      <c r="NCF1644" s="35"/>
      <c r="NCG1644" s="34"/>
      <c r="NCN1644" s="35"/>
      <c r="NCO1644" s="34"/>
      <c r="NCV1644" s="35"/>
      <c r="NCW1644" s="34"/>
      <c r="NDD1644" s="35"/>
      <c r="NDE1644" s="34"/>
      <c r="NDL1644" s="35"/>
      <c r="NDM1644" s="34"/>
      <c r="NDT1644" s="35"/>
      <c r="NDU1644" s="34"/>
      <c r="NEB1644" s="35"/>
      <c r="NEC1644" s="34"/>
      <c r="NEJ1644" s="35"/>
      <c r="NEK1644" s="34"/>
      <c r="NER1644" s="35"/>
      <c r="NES1644" s="34"/>
      <c r="NEZ1644" s="35"/>
      <c r="NFA1644" s="34"/>
      <c r="NFH1644" s="35"/>
      <c r="NFI1644" s="34"/>
      <c r="NFP1644" s="35"/>
      <c r="NFQ1644" s="34"/>
      <c r="NFX1644" s="35"/>
      <c r="NFY1644" s="34"/>
      <c r="NGF1644" s="35"/>
      <c r="NGG1644" s="34"/>
      <c r="NGN1644" s="35"/>
      <c r="NGO1644" s="34"/>
      <c r="NGV1644" s="35"/>
      <c r="NGW1644" s="34"/>
      <c r="NHD1644" s="35"/>
      <c r="NHE1644" s="34"/>
      <c r="NHL1644" s="35"/>
      <c r="NHM1644" s="34"/>
      <c r="NHT1644" s="35"/>
      <c r="NHU1644" s="34"/>
      <c r="NIB1644" s="35"/>
      <c r="NIC1644" s="34"/>
      <c r="NIJ1644" s="35"/>
      <c r="NIK1644" s="34"/>
      <c r="NIR1644" s="35"/>
      <c r="NIS1644" s="34"/>
      <c r="NIZ1644" s="35"/>
      <c r="NJA1644" s="34"/>
      <c r="NJH1644" s="35"/>
      <c r="NJI1644" s="34"/>
      <c r="NJP1644" s="35"/>
      <c r="NJQ1644" s="34"/>
      <c r="NJX1644" s="35"/>
      <c r="NJY1644" s="34"/>
      <c r="NKF1644" s="35"/>
      <c r="NKG1644" s="34"/>
      <c r="NKN1644" s="35"/>
      <c r="NKO1644" s="34"/>
      <c r="NKV1644" s="35"/>
      <c r="NKW1644" s="34"/>
      <c r="NLD1644" s="35"/>
      <c r="NLE1644" s="34"/>
      <c r="NLL1644" s="35"/>
      <c r="NLM1644" s="34"/>
      <c r="NLT1644" s="35"/>
      <c r="NLU1644" s="34"/>
      <c r="NMB1644" s="35"/>
      <c r="NMC1644" s="34"/>
      <c r="NMJ1644" s="35"/>
      <c r="NMK1644" s="34"/>
      <c r="NMR1644" s="35"/>
      <c r="NMS1644" s="34"/>
      <c r="NMZ1644" s="35"/>
      <c r="NNA1644" s="34"/>
      <c r="NNH1644" s="35"/>
      <c r="NNI1644" s="34"/>
      <c r="NNP1644" s="35"/>
      <c r="NNQ1644" s="34"/>
      <c r="NNX1644" s="35"/>
      <c r="NNY1644" s="34"/>
      <c r="NOF1644" s="35"/>
      <c r="NOG1644" s="34"/>
      <c r="NON1644" s="35"/>
      <c r="NOO1644" s="34"/>
      <c r="NOV1644" s="35"/>
      <c r="NOW1644" s="34"/>
      <c r="NPD1644" s="35"/>
      <c r="NPE1644" s="34"/>
      <c r="NPL1644" s="35"/>
      <c r="NPM1644" s="34"/>
      <c r="NPT1644" s="35"/>
      <c r="NPU1644" s="34"/>
      <c r="NQB1644" s="35"/>
      <c r="NQC1644" s="34"/>
      <c r="NQJ1644" s="35"/>
      <c r="NQK1644" s="34"/>
      <c r="NQR1644" s="35"/>
      <c r="NQS1644" s="34"/>
      <c r="NQZ1644" s="35"/>
      <c r="NRA1644" s="34"/>
      <c r="NRH1644" s="35"/>
      <c r="NRI1644" s="34"/>
      <c r="NRP1644" s="35"/>
      <c r="NRQ1644" s="34"/>
      <c r="NRX1644" s="35"/>
      <c r="NRY1644" s="34"/>
      <c r="NSF1644" s="35"/>
      <c r="NSG1644" s="34"/>
      <c r="NSN1644" s="35"/>
      <c r="NSO1644" s="34"/>
      <c r="NSV1644" s="35"/>
      <c r="NSW1644" s="34"/>
      <c r="NTD1644" s="35"/>
      <c r="NTE1644" s="34"/>
      <c r="NTL1644" s="35"/>
      <c r="NTM1644" s="34"/>
      <c r="NTT1644" s="35"/>
      <c r="NTU1644" s="34"/>
      <c r="NUB1644" s="35"/>
      <c r="NUC1644" s="34"/>
      <c r="NUJ1644" s="35"/>
      <c r="NUK1644" s="34"/>
      <c r="NUR1644" s="35"/>
      <c r="NUS1644" s="34"/>
      <c r="NUZ1644" s="35"/>
      <c r="NVA1644" s="34"/>
      <c r="NVH1644" s="35"/>
      <c r="NVI1644" s="34"/>
      <c r="NVP1644" s="35"/>
      <c r="NVQ1644" s="34"/>
      <c r="NVX1644" s="35"/>
      <c r="NVY1644" s="34"/>
      <c r="NWF1644" s="35"/>
      <c r="NWG1644" s="34"/>
      <c r="NWN1644" s="35"/>
      <c r="NWO1644" s="34"/>
      <c r="NWV1644" s="35"/>
      <c r="NWW1644" s="34"/>
      <c r="NXD1644" s="35"/>
      <c r="NXE1644" s="34"/>
      <c r="NXL1644" s="35"/>
      <c r="NXM1644" s="34"/>
      <c r="NXT1644" s="35"/>
      <c r="NXU1644" s="34"/>
      <c r="NYB1644" s="35"/>
      <c r="NYC1644" s="34"/>
      <c r="NYJ1644" s="35"/>
      <c r="NYK1644" s="34"/>
      <c r="NYR1644" s="35"/>
      <c r="NYS1644" s="34"/>
      <c r="NYZ1644" s="35"/>
      <c r="NZA1644" s="34"/>
      <c r="NZH1644" s="35"/>
      <c r="NZI1644" s="34"/>
      <c r="NZP1644" s="35"/>
      <c r="NZQ1644" s="34"/>
      <c r="NZX1644" s="35"/>
      <c r="NZY1644" s="34"/>
      <c r="OAF1644" s="35"/>
      <c r="OAG1644" s="34"/>
      <c r="OAN1644" s="35"/>
      <c r="OAO1644" s="34"/>
      <c r="OAV1644" s="35"/>
      <c r="OAW1644" s="34"/>
      <c r="OBD1644" s="35"/>
      <c r="OBE1644" s="34"/>
      <c r="OBL1644" s="35"/>
      <c r="OBM1644" s="34"/>
      <c r="OBT1644" s="35"/>
      <c r="OBU1644" s="34"/>
      <c r="OCB1644" s="35"/>
      <c r="OCC1644" s="34"/>
      <c r="OCJ1644" s="35"/>
      <c r="OCK1644" s="34"/>
      <c r="OCR1644" s="35"/>
      <c r="OCS1644" s="34"/>
      <c r="OCZ1644" s="35"/>
      <c r="ODA1644" s="34"/>
      <c r="ODH1644" s="35"/>
      <c r="ODI1644" s="34"/>
      <c r="ODP1644" s="35"/>
      <c r="ODQ1644" s="34"/>
      <c r="ODX1644" s="35"/>
      <c r="ODY1644" s="34"/>
      <c r="OEF1644" s="35"/>
      <c r="OEG1644" s="34"/>
      <c r="OEN1644" s="35"/>
      <c r="OEO1644" s="34"/>
      <c r="OEV1644" s="35"/>
      <c r="OEW1644" s="34"/>
      <c r="OFD1644" s="35"/>
      <c r="OFE1644" s="34"/>
      <c r="OFL1644" s="35"/>
      <c r="OFM1644" s="34"/>
      <c r="OFT1644" s="35"/>
      <c r="OFU1644" s="34"/>
      <c r="OGB1644" s="35"/>
      <c r="OGC1644" s="34"/>
      <c r="OGJ1644" s="35"/>
      <c r="OGK1644" s="34"/>
      <c r="OGR1644" s="35"/>
      <c r="OGS1644" s="34"/>
      <c r="OGZ1644" s="35"/>
      <c r="OHA1644" s="34"/>
      <c r="OHH1644" s="35"/>
      <c r="OHI1644" s="34"/>
      <c r="OHP1644" s="35"/>
      <c r="OHQ1644" s="34"/>
      <c r="OHX1644" s="35"/>
      <c r="OHY1644" s="34"/>
      <c r="OIF1644" s="35"/>
      <c r="OIG1644" s="34"/>
      <c r="OIN1644" s="35"/>
      <c r="OIO1644" s="34"/>
      <c r="OIV1644" s="35"/>
      <c r="OIW1644" s="34"/>
      <c r="OJD1644" s="35"/>
      <c r="OJE1644" s="34"/>
      <c r="OJL1644" s="35"/>
      <c r="OJM1644" s="34"/>
      <c r="OJT1644" s="35"/>
      <c r="OJU1644" s="34"/>
      <c r="OKB1644" s="35"/>
      <c r="OKC1644" s="34"/>
      <c r="OKJ1644" s="35"/>
      <c r="OKK1644" s="34"/>
      <c r="OKR1644" s="35"/>
      <c r="OKS1644" s="34"/>
      <c r="OKZ1644" s="35"/>
      <c r="OLA1644" s="34"/>
      <c r="OLH1644" s="35"/>
      <c r="OLI1644" s="34"/>
      <c r="OLP1644" s="35"/>
      <c r="OLQ1644" s="34"/>
      <c r="OLX1644" s="35"/>
      <c r="OLY1644" s="34"/>
      <c r="OMF1644" s="35"/>
      <c r="OMG1644" s="34"/>
      <c r="OMN1644" s="35"/>
      <c r="OMO1644" s="34"/>
      <c r="OMV1644" s="35"/>
      <c r="OMW1644" s="34"/>
      <c r="OND1644" s="35"/>
      <c r="ONE1644" s="34"/>
      <c r="ONL1644" s="35"/>
      <c r="ONM1644" s="34"/>
      <c r="ONT1644" s="35"/>
      <c r="ONU1644" s="34"/>
      <c r="OOB1644" s="35"/>
      <c r="OOC1644" s="34"/>
      <c r="OOJ1644" s="35"/>
      <c r="OOK1644" s="34"/>
      <c r="OOR1644" s="35"/>
      <c r="OOS1644" s="34"/>
      <c r="OOZ1644" s="35"/>
      <c r="OPA1644" s="34"/>
      <c r="OPH1644" s="35"/>
      <c r="OPI1644" s="34"/>
      <c r="OPP1644" s="35"/>
      <c r="OPQ1644" s="34"/>
      <c r="OPX1644" s="35"/>
      <c r="OPY1644" s="34"/>
      <c r="OQF1644" s="35"/>
      <c r="OQG1644" s="34"/>
      <c r="OQN1644" s="35"/>
      <c r="OQO1644" s="34"/>
      <c r="OQV1644" s="35"/>
      <c r="OQW1644" s="34"/>
      <c r="ORD1644" s="35"/>
      <c r="ORE1644" s="34"/>
      <c r="ORL1644" s="35"/>
      <c r="ORM1644" s="34"/>
      <c r="ORT1644" s="35"/>
      <c r="ORU1644" s="34"/>
      <c r="OSB1644" s="35"/>
      <c r="OSC1644" s="34"/>
      <c r="OSJ1644" s="35"/>
      <c r="OSK1644" s="34"/>
      <c r="OSR1644" s="35"/>
      <c r="OSS1644" s="34"/>
      <c r="OSZ1644" s="35"/>
      <c r="OTA1644" s="34"/>
      <c r="OTH1644" s="35"/>
      <c r="OTI1644" s="34"/>
      <c r="OTP1644" s="35"/>
      <c r="OTQ1644" s="34"/>
      <c r="OTX1644" s="35"/>
      <c r="OTY1644" s="34"/>
      <c r="OUF1644" s="35"/>
      <c r="OUG1644" s="34"/>
      <c r="OUN1644" s="35"/>
      <c r="OUO1644" s="34"/>
      <c r="OUV1644" s="35"/>
      <c r="OUW1644" s="34"/>
      <c r="OVD1644" s="35"/>
      <c r="OVE1644" s="34"/>
      <c r="OVL1644" s="35"/>
      <c r="OVM1644" s="34"/>
      <c r="OVT1644" s="35"/>
      <c r="OVU1644" s="34"/>
      <c r="OWB1644" s="35"/>
      <c r="OWC1644" s="34"/>
      <c r="OWJ1644" s="35"/>
      <c r="OWK1644" s="34"/>
      <c r="OWR1644" s="35"/>
      <c r="OWS1644" s="34"/>
      <c r="OWZ1644" s="35"/>
      <c r="OXA1644" s="34"/>
      <c r="OXH1644" s="35"/>
      <c r="OXI1644" s="34"/>
      <c r="OXP1644" s="35"/>
      <c r="OXQ1644" s="34"/>
      <c r="OXX1644" s="35"/>
      <c r="OXY1644" s="34"/>
      <c r="OYF1644" s="35"/>
      <c r="OYG1644" s="34"/>
      <c r="OYN1644" s="35"/>
      <c r="OYO1644" s="34"/>
      <c r="OYV1644" s="35"/>
      <c r="OYW1644" s="34"/>
      <c r="OZD1644" s="35"/>
      <c r="OZE1644" s="34"/>
      <c r="OZL1644" s="35"/>
      <c r="OZM1644" s="34"/>
      <c r="OZT1644" s="35"/>
      <c r="OZU1644" s="34"/>
      <c r="PAB1644" s="35"/>
      <c r="PAC1644" s="34"/>
      <c r="PAJ1644" s="35"/>
      <c r="PAK1644" s="34"/>
      <c r="PAR1644" s="35"/>
      <c r="PAS1644" s="34"/>
      <c r="PAZ1644" s="35"/>
      <c r="PBA1644" s="34"/>
      <c r="PBH1644" s="35"/>
      <c r="PBI1644" s="34"/>
      <c r="PBP1644" s="35"/>
      <c r="PBQ1644" s="34"/>
      <c r="PBX1644" s="35"/>
      <c r="PBY1644" s="34"/>
      <c r="PCF1644" s="35"/>
      <c r="PCG1644" s="34"/>
      <c r="PCN1644" s="35"/>
      <c r="PCO1644" s="34"/>
      <c r="PCV1644" s="35"/>
      <c r="PCW1644" s="34"/>
      <c r="PDD1644" s="35"/>
      <c r="PDE1644" s="34"/>
      <c r="PDL1644" s="35"/>
      <c r="PDM1644" s="34"/>
      <c r="PDT1644" s="35"/>
      <c r="PDU1644" s="34"/>
      <c r="PEB1644" s="35"/>
      <c r="PEC1644" s="34"/>
      <c r="PEJ1644" s="35"/>
      <c r="PEK1644" s="34"/>
      <c r="PER1644" s="35"/>
      <c r="PES1644" s="34"/>
      <c r="PEZ1644" s="35"/>
      <c r="PFA1644" s="34"/>
      <c r="PFH1644" s="35"/>
      <c r="PFI1644" s="34"/>
      <c r="PFP1644" s="35"/>
      <c r="PFQ1644" s="34"/>
      <c r="PFX1644" s="35"/>
      <c r="PFY1644" s="34"/>
      <c r="PGF1644" s="35"/>
      <c r="PGG1644" s="34"/>
      <c r="PGN1644" s="35"/>
      <c r="PGO1644" s="34"/>
      <c r="PGV1644" s="35"/>
      <c r="PGW1644" s="34"/>
      <c r="PHD1644" s="35"/>
      <c r="PHE1644" s="34"/>
      <c r="PHL1644" s="35"/>
      <c r="PHM1644" s="34"/>
      <c r="PHT1644" s="35"/>
      <c r="PHU1644" s="34"/>
      <c r="PIB1644" s="35"/>
      <c r="PIC1644" s="34"/>
      <c r="PIJ1644" s="35"/>
      <c r="PIK1644" s="34"/>
      <c r="PIR1644" s="35"/>
      <c r="PIS1644" s="34"/>
      <c r="PIZ1644" s="35"/>
      <c r="PJA1644" s="34"/>
      <c r="PJH1644" s="35"/>
      <c r="PJI1644" s="34"/>
      <c r="PJP1644" s="35"/>
      <c r="PJQ1644" s="34"/>
      <c r="PJX1644" s="35"/>
      <c r="PJY1644" s="34"/>
      <c r="PKF1644" s="35"/>
      <c r="PKG1644" s="34"/>
      <c r="PKN1644" s="35"/>
      <c r="PKO1644" s="34"/>
      <c r="PKV1644" s="35"/>
      <c r="PKW1644" s="34"/>
      <c r="PLD1644" s="35"/>
      <c r="PLE1644" s="34"/>
      <c r="PLL1644" s="35"/>
      <c r="PLM1644" s="34"/>
      <c r="PLT1644" s="35"/>
      <c r="PLU1644" s="34"/>
      <c r="PMB1644" s="35"/>
      <c r="PMC1644" s="34"/>
      <c r="PMJ1644" s="35"/>
      <c r="PMK1644" s="34"/>
      <c r="PMR1644" s="35"/>
      <c r="PMS1644" s="34"/>
      <c r="PMZ1644" s="35"/>
      <c r="PNA1644" s="34"/>
      <c r="PNH1644" s="35"/>
      <c r="PNI1644" s="34"/>
      <c r="PNP1644" s="35"/>
      <c r="PNQ1644" s="34"/>
      <c r="PNX1644" s="35"/>
      <c r="PNY1644" s="34"/>
      <c r="POF1644" s="35"/>
      <c r="POG1644" s="34"/>
      <c r="PON1644" s="35"/>
      <c r="POO1644" s="34"/>
      <c r="POV1644" s="35"/>
      <c r="POW1644" s="34"/>
      <c r="PPD1644" s="35"/>
      <c r="PPE1644" s="34"/>
      <c r="PPL1644" s="35"/>
      <c r="PPM1644" s="34"/>
      <c r="PPT1644" s="35"/>
      <c r="PPU1644" s="34"/>
      <c r="PQB1644" s="35"/>
      <c r="PQC1644" s="34"/>
      <c r="PQJ1644" s="35"/>
      <c r="PQK1644" s="34"/>
      <c r="PQR1644" s="35"/>
      <c r="PQS1644" s="34"/>
      <c r="PQZ1644" s="35"/>
      <c r="PRA1644" s="34"/>
      <c r="PRH1644" s="35"/>
      <c r="PRI1644" s="34"/>
      <c r="PRP1644" s="35"/>
      <c r="PRQ1644" s="34"/>
      <c r="PRX1644" s="35"/>
      <c r="PRY1644" s="34"/>
      <c r="PSF1644" s="35"/>
      <c r="PSG1644" s="34"/>
      <c r="PSN1644" s="35"/>
      <c r="PSO1644" s="34"/>
      <c r="PSV1644" s="35"/>
      <c r="PSW1644" s="34"/>
      <c r="PTD1644" s="35"/>
      <c r="PTE1644" s="34"/>
      <c r="PTL1644" s="35"/>
      <c r="PTM1644" s="34"/>
      <c r="PTT1644" s="35"/>
      <c r="PTU1644" s="34"/>
      <c r="PUB1644" s="35"/>
      <c r="PUC1644" s="34"/>
      <c r="PUJ1644" s="35"/>
      <c r="PUK1644" s="34"/>
      <c r="PUR1644" s="35"/>
      <c r="PUS1644" s="34"/>
      <c r="PUZ1644" s="35"/>
      <c r="PVA1644" s="34"/>
      <c r="PVH1644" s="35"/>
      <c r="PVI1644" s="34"/>
      <c r="PVP1644" s="35"/>
      <c r="PVQ1644" s="34"/>
      <c r="PVX1644" s="35"/>
      <c r="PVY1644" s="34"/>
      <c r="PWF1644" s="35"/>
      <c r="PWG1644" s="34"/>
      <c r="PWN1644" s="35"/>
      <c r="PWO1644" s="34"/>
      <c r="PWV1644" s="35"/>
      <c r="PWW1644" s="34"/>
      <c r="PXD1644" s="35"/>
      <c r="PXE1644" s="34"/>
      <c r="PXL1644" s="35"/>
      <c r="PXM1644" s="34"/>
      <c r="PXT1644" s="35"/>
      <c r="PXU1644" s="34"/>
      <c r="PYB1644" s="35"/>
      <c r="PYC1644" s="34"/>
      <c r="PYJ1644" s="35"/>
      <c r="PYK1644" s="34"/>
      <c r="PYR1644" s="35"/>
      <c r="PYS1644" s="34"/>
      <c r="PYZ1644" s="35"/>
      <c r="PZA1644" s="34"/>
      <c r="PZH1644" s="35"/>
      <c r="PZI1644" s="34"/>
      <c r="PZP1644" s="35"/>
      <c r="PZQ1644" s="34"/>
      <c r="PZX1644" s="35"/>
      <c r="PZY1644" s="34"/>
      <c r="QAF1644" s="35"/>
      <c r="QAG1644" s="34"/>
      <c r="QAN1644" s="35"/>
      <c r="QAO1644" s="34"/>
      <c r="QAV1644" s="35"/>
      <c r="QAW1644" s="34"/>
      <c r="QBD1644" s="35"/>
      <c r="QBE1644" s="34"/>
      <c r="QBL1644" s="35"/>
      <c r="QBM1644" s="34"/>
      <c r="QBT1644" s="35"/>
      <c r="QBU1644" s="34"/>
      <c r="QCB1644" s="35"/>
      <c r="QCC1644" s="34"/>
      <c r="QCJ1644" s="35"/>
      <c r="QCK1644" s="34"/>
      <c r="QCR1644" s="35"/>
      <c r="QCS1644" s="34"/>
      <c r="QCZ1644" s="35"/>
      <c r="QDA1644" s="34"/>
      <c r="QDH1644" s="35"/>
      <c r="QDI1644" s="34"/>
      <c r="QDP1644" s="35"/>
      <c r="QDQ1644" s="34"/>
      <c r="QDX1644" s="35"/>
      <c r="QDY1644" s="34"/>
      <c r="QEF1644" s="35"/>
      <c r="QEG1644" s="34"/>
      <c r="QEN1644" s="35"/>
      <c r="QEO1644" s="34"/>
      <c r="QEV1644" s="35"/>
      <c r="QEW1644" s="34"/>
      <c r="QFD1644" s="35"/>
      <c r="QFE1644" s="34"/>
      <c r="QFL1644" s="35"/>
      <c r="QFM1644" s="34"/>
      <c r="QFT1644" s="35"/>
      <c r="QFU1644" s="34"/>
      <c r="QGB1644" s="35"/>
      <c r="QGC1644" s="34"/>
      <c r="QGJ1644" s="35"/>
      <c r="QGK1644" s="34"/>
      <c r="QGR1644" s="35"/>
      <c r="QGS1644" s="34"/>
      <c r="QGZ1644" s="35"/>
      <c r="QHA1644" s="34"/>
      <c r="QHH1644" s="35"/>
      <c r="QHI1644" s="34"/>
      <c r="QHP1644" s="35"/>
      <c r="QHQ1644" s="34"/>
      <c r="QHX1644" s="35"/>
      <c r="QHY1644" s="34"/>
      <c r="QIF1644" s="35"/>
      <c r="QIG1644" s="34"/>
      <c r="QIN1644" s="35"/>
      <c r="QIO1644" s="34"/>
      <c r="QIV1644" s="35"/>
      <c r="QIW1644" s="34"/>
      <c r="QJD1644" s="35"/>
      <c r="QJE1644" s="34"/>
      <c r="QJL1644" s="35"/>
      <c r="QJM1644" s="34"/>
      <c r="QJT1644" s="35"/>
      <c r="QJU1644" s="34"/>
      <c r="QKB1644" s="35"/>
      <c r="QKC1644" s="34"/>
      <c r="QKJ1644" s="35"/>
      <c r="QKK1644" s="34"/>
      <c r="QKR1644" s="35"/>
      <c r="QKS1644" s="34"/>
      <c r="QKZ1644" s="35"/>
      <c r="QLA1644" s="34"/>
      <c r="QLH1644" s="35"/>
      <c r="QLI1644" s="34"/>
      <c r="QLP1644" s="35"/>
      <c r="QLQ1644" s="34"/>
      <c r="QLX1644" s="35"/>
      <c r="QLY1644" s="34"/>
      <c r="QMF1644" s="35"/>
      <c r="QMG1644" s="34"/>
      <c r="QMN1644" s="35"/>
      <c r="QMO1644" s="34"/>
      <c r="QMV1644" s="35"/>
      <c r="QMW1644" s="34"/>
      <c r="QND1644" s="35"/>
      <c r="QNE1644" s="34"/>
      <c r="QNL1644" s="35"/>
      <c r="QNM1644" s="34"/>
      <c r="QNT1644" s="35"/>
      <c r="QNU1644" s="34"/>
      <c r="QOB1644" s="35"/>
      <c r="QOC1644" s="34"/>
      <c r="QOJ1644" s="35"/>
      <c r="QOK1644" s="34"/>
      <c r="QOR1644" s="35"/>
      <c r="QOS1644" s="34"/>
      <c r="QOZ1644" s="35"/>
      <c r="QPA1644" s="34"/>
      <c r="QPH1644" s="35"/>
      <c r="QPI1644" s="34"/>
      <c r="QPP1644" s="35"/>
      <c r="QPQ1644" s="34"/>
      <c r="QPX1644" s="35"/>
      <c r="QPY1644" s="34"/>
      <c r="QQF1644" s="35"/>
      <c r="QQG1644" s="34"/>
      <c r="QQN1644" s="35"/>
      <c r="QQO1644" s="34"/>
      <c r="QQV1644" s="35"/>
      <c r="QQW1644" s="34"/>
      <c r="QRD1644" s="35"/>
      <c r="QRE1644" s="34"/>
      <c r="QRL1644" s="35"/>
      <c r="QRM1644" s="34"/>
      <c r="QRT1644" s="35"/>
      <c r="QRU1644" s="34"/>
      <c r="QSB1644" s="35"/>
      <c r="QSC1644" s="34"/>
      <c r="QSJ1644" s="35"/>
      <c r="QSK1644" s="34"/>
      <c r="QSR1644" s="35"/>
      <c r="QSS1644" s="34"/>
      <c r="QSZ1644" s="35"/>
      <c r="QTA1644" s="34"/>
      <c r="QTH1644" s="35"/>
      <c r="QTI1644" s="34"/>
      <c r="QTP1644" s="35"/>
      <c r="QTQ1644" s="34"/>
      <c r="QTX1644" s="35"/>
      <c r="QTY1644" s="34"/>
      <c r="QUF1644" s="35"/>
      <c r="QUG1644" s="34"/>
      <c r="QUN1644" s="35"/>
      <c r="QUO1644" s="34"/>
      <c r="QUV1644" s="35"/>
      <c r="QUW1644" s="34"/>
      <c r="QVD1644" s="35"/>
      <c r="QVE1644" s="34"/>
      <c r="QVL1644" s="35"/>
      <c r="QVM1644" s="34"/>
      <c r="QVT1644" s="35"/>
      <c r="QVU1644" s="34"/>
      <c r="QWB1644" s="35"/>
      <c r="QWC1644" s="34"/>
      <c r="QWJ1644" s="35"/>
      <c r="QWK1644" s="34"/>
      <c r="QWR1644" s="35"/>
      <c r="QWS1644" s="34"/>
      <c r="QWZ1644" s="35"/>
      <c r="QXA1644" s="34"/>
      <c r="QXH1644" s="35"/>
      <c r="QXI1644" s="34"/>
      <c r="QXP1644" s="35"/>
      <c r="QXQ1644" s="34"/>
      <c r="QXX1644" s="35"/>
      <c r="QXY1644" s="34"/>
      <c r="QYF1644" s="35"/>
      <c r="QYG1644" s="34"/>
      <c r="QYN1644" s="35"/>
      <c r="QYO1644" s="34"/>
      <c r="QYV1644" s="35"/>
      <c r="QYW1644" s="34"/>
      <c r="QZD1644" s="35"/>
      <c r="QZE1644" s="34"/>
      <c r="QZL1644" s="35"/>
      <c r="QZM1644" s="34"/>
      <c r="QZT1644" s="35"/>
      <c r="QZU1644" s="34"/>
      <c r="RAB1644" s="35"/>
      <c r="RAC1644" s="34"/>
      <c r="RAJ1644" s="35"/>
      <c r="RAK1644" s="34"/>
      <c r="RAR1644" s="35"/>
      <c r="RAS1644" s="34"/>
      <c r="RAZ1644" s="35"/>
      <c r="RBA1644" s="34"/>
      <c r="RBH1644" s="35"/>
      <c r="RBI1644" s="34"/>
      <c r="RBP1644" s="35"/>
      <c r="RBQ1644" s="34"/>
      <c r="RBX1644" s="35"/>
      <c r="RBY1644" s="34"/>
      <c r="RCF1644" s="35"/>
      <c r="RCG1644" s="34"/>
      <c r="RCN1644" s="35"/>
      <c r="RCO1644" s="34"/>
      <c r="RCV1644" s="35"/>
      <c r="RCW1644" s="34"/>
      <c r="RDD1644" s="35"/>
      <c r="RDE1644" s="34"/>
      <c r="RDL1644" s="35"/>
      <c r="RDM1644" s="34"/>
      <c r="RDT1644" s="35"/>
      <c r="RDU1644" s="34"/>
      <c r="REB1644" s="35"/>
      <c r="REC1644" s="34"/>
      <c r="REJ1644" s="35"/>
      <c r="REK1644" s="34"/>
      <c r="RER1644" s="35"/>
      <c r="RES1644" s="34"/>
      <c r="REZ1644" s="35"/>
      <c r="RFA1644" s="34"/>
      <c r="RFH1644" s="35"/>
      <c r="RFI1644" s="34"/>
      <c r="RFP1644" s="35"/>
      <c r="RFQ1644" s="34"/>
      <c r="RFX1644" s="35"/>
      <c r="RFY1644" s="34"/>
      <c r="RGF1644" s="35"/>
      <c r="RGG1644" s="34"/>
      <c r="RGN1644" s="35"/>
      <c r="RGO1644" s="34"/>
      <c r="RGV1644" s="35"/>
      <c r="RGW1644" s="34"/>
      <c r="RHD1644" s="35"/>
      <c r="RHE1644" s="34"/>
      <c r="RHL1644" s="35"/>
      <c r="RHM1644" s="34"/>
      <c r="RHT1644" s="35"/>
      <c r="RHU1644" s="34"/>
      <c r="RIB1644" s="35"/>
      <c r="RIC1644" s="34"/>
      <c r="RIJ1644" s="35"/>
      <c r="RIK1644" s="34"/>
      <c r="RIR1644" s="35"/>
      <c r="RIS1644" s="34"/>
      <c r="RIZ1644" s="35"/>
      <c r="RJA1644" s="34"/>
      <c r="RJH1644" s="35"/>
      <c r="RJI1644" s="34"/>
      <c r="RJP1644" s="35"/>
      <c r="RJQ1644" s="34"/>
      <c r="RJX1644" s="35"/>
      <c r="RJY1644" s="34"/>
      <c r="RKF1644" s="35"/>
      <c r="RKG1644" s="34"/>
      <c r="RKN1644" s="35"/>
      <c r="RKO1644" s="34"/>
      <c r="RKV1644" s="35"/>
      <c r="RKW1644" s="34"/>
      <c r="RLD1644" s="35"/>
      <c r="RLE1644" s="34"/>
      <c r="RLL1644" s="35"/>
      <c r="RLM1644" s="34"/>
      <c r="RLT1644" s="35"/>
      <c r="RLU1644" s="34"/>
      <c r="RMB1644" s="35"/>
      <c r="RMC1644" s="34"/>
      <c r="RMJ1644" s="35"/>
      <c r="RMK1644" s="34"/>
      <c r="RMR1644" s="35"/>
      <c r="RMS1644" s="34"/>
      <c r="RMZ1644" s="35"/>
      <c r="RNA1644" s="34"/>
      <c r="RNH1644" s="35"/>
      <c r="RNI1644" s="34"/>
      <c r="RNP1644" s="35"/>
      <c r="RNQ1644" s="34"/>
      <c r="RNX1644" s="35"/>
      <c r="RNY1644" s="34"/>
      <c r="ROF1644" s="35"/>
      <c r="ROG1644" s="34"/>
      <c r="RON1644" s="35"/>
      <c r="ROO1644" s="34"/>
      <c r="ROV1644" s="35"/>
      <c r="ROW1644" s="34"/>
      <c r="RPD1644" s="35"/>
      <c r="RPE1644" s="34"/>
      <c r="RPL1644" s="35"/>
      <c r="RPM1644" s="34"/>
      <c r="RPT1644" s="35"/>
      <c r="RPU1644" s="34"/>
      <c r="RQB1644" s="35"/>
      <c r="RQC1644" s="34"/>
      <c r="RQJ1644" s="35"/>
      <c r="RQK1644" s="34"/>
      <c r="RQR1644" s="35"/>
      <c r="RQS1644" s="34"/>
      <c r="RQZ1644" s="35"/>
      <c r="RRA1644" s="34"/>
      <c r="RRH1644" s="35"/>
      <c r="RRI1644" s="34"/>
      <c r="RRP1644" s="35"/>
      <c r="RRQ1644" s="34"/>
      <c r="RRX1644" s="35"/>
      <c r="RRY1644" s="34"/>
      <c r="RSF1644" s="35"/>
      <c r="RSG1644" s="34"/>
      <c r="RSN1644" s="35"/>
      <c r="RSO1644" s="34"/>
      <c r="RSV1644" s="35"/>
      <c r="RSW1644" s="34"/>
      <c r="RTD1644" s="35"/>
      <c r="RTE1644" s="34"/>
      <c r="RTL1644" s="35"/>
      <c r="RTM1644" s="34"/>
      <c r="RTT1644" s="35"/>
      <c r="RTU1644" s="34"/>
      <c r="RUB1644" s="35"/>
      <c r="RUC1644" s="34"/>
      <c r="RUJ1644" s="35"/>
      <c r="RUK1644" s="34"/>
      <c r="RUR1644" s="35"/>
      <c r="RUS1644" s="34"/>
      <c r="RUZ1644" s="35"/>
      <c r="RVA1644" s="34"/>
      <c r="RVH1644" s="35"/>
      <c r="RVI1644" s="34"/>
      <c r="RVP1644" s="35"/>
      <c r="RVQ1644" s="34"/>
      <c r="RVX1644" s="35"/>
      <c r="RVY1644" s="34"/>
      <c r="RWF1644" s="35"/>
      <c r="RWG1644" s="34"/>
      <c r="RWN1644" s="35"/>
      <c r="RWO1644" s="34"/>
      <c r="RWV1644" s="35"/>
      <c r="RWW1644" s="34"/>
      <c r="RXD1644" s="35"/>
      <c r="RXE1644" s="34"/>
      <c r="RXL1644" s="35"/>
      <c r="RXM1644" s="34"/>
      <c r="RXT1644" s="35"/>
      <c r="RXU1644" s="34"/>
      <c r="RYB1644" s="35"/>
      <c r="RYC1644" s="34"/>
      <c r="RYJ1644" s="35"/>
      <c r="RYK1644" s="34"/>
      <c r="RYR1644" s="35"/>
      <c r="RYS1644" s="34"/>
      <c r="RYZ1644" s="35"/>
      <c r="RZA1644" s="34"/>
      <c r="RZH1644" s="35"/>
      <c r="RZI1644" s="34"/>
      <c r="RZP1644" s="35"/>
      <c r="RZQ1644" s="34"/>
      <c r="RZX1644" s="35"/>
      <c r="RZY1644" s="34"/>
      <c r="SAF1644" s="35"/>
      <c r="SAG1644" s="34"/>
      <c r="SAN1644" s="35"/>
      <c r="SAO1644" s="34"/>
      <c r="SAV1644" s="35"/>
      <c r="SAW1644" s="34"/>
      <c r="SBD1644" s="35"/>
      <c r="SBE1644" s="34"/>
      <c r="SBL1644" s="35"/>
      <c r="SBM1644" s="34"/>
      <c r="SBT1644" s="35"/>
      <c r="SBU1644" s="34"/>
      <c r="SCB1644" s="35"/>
      <c r="SCC1644" s="34"/>
      <c r="SCJ1644" s="35"/>
      <c r="SCK1644" s="34"/>
      <c r="SCR1644" s="35"/>
      <c r="SCS1644" s="34"/>
      <c r="SCZ1644" s="35"/>
      <c r="SDA1644" s="34"/>
      <c r="SDH1644" s="35"/>
      <c r="SDI1644" s="34"/>
      <c r="SDP1644" s="35"/>
      <c r="SDQ1644" s="34"/>
      <c r="SDX1644" s="35"/>
      <c r="SDY1644" s="34"/>
      <c r="SEF1644" s="35"/>
      <c r="SEG1644" s="34"/>
      <c r="SEN1644" s="35"/>
      <c r="SEO1644" s="34"/>
      <c r="SEV1644" s="35"/>
      <c r="SEW1644" s="34"/>
      <c r="SFD1644" s="35"/>
      <c r="SFE1644" s="34"/>
      <c r="SFL1644" s="35"/>
      <c r="SFM1644" s="34"/>
      <c r="SFT1644" s="35"/>
      <c r="SFU1644" s="34"/>
      <c r="SGB1644" s="35"/>
      <c r="SGC1644" s="34"/>
      <c r="SGJ1644" s="35"/>
      <c r="SGK1644" s="34"/>
      <c r="SGR1644" s="35"/>
      <c r="SGS1644" s="34"/>
      <c r="SGZ1644" s="35"/>
      <c r="SHA1644" s="34"/>
      <c r="SHH1644" s="35"/>
      <c r="SHI1644" s="34"/>
      <c r="SHP1644" s="35"/>
      <c r="SHQ1644" s="34"/>
      <c r="SHX1644" s="35"/>
      <c r="SHY1644" s="34"/>
      <c r="SIF1644" s="35"/>
      <c r="SIG1644" s="34"/>
      <c r="SIN1644" s="35"/>
      <c r="SIO1644" s="34"/>
      <c r="SIV1644" s="35"/>
      <c r="SIW1644" s="34"/>
      <c r="SJD1644" s="35"/>
      <c r="SJE1644" s="34"/>
      <c r="SJL1644" s="35"/>
      <c r="SJM1644" s="34"/>
      <c r="SJT1644" s="35"/>
      <c r="SJU1644" s="34"/>
      <c r="SKB1644" s="35"/>
      <c r="SKC1644" s="34"/>
      <c r="SKJ1644" s="35"/>
      <c r="SKK1644" s="34"/>
      <c r="SKR1644" s="35"/>
      <c r="SKS1644" s="34"/>
      <c r="SKZ1644" s="35"/>
      <c r="SLA1644" s="34"/>
      <c r="SLH1644" s="35"/>
      <c r="SLI1644" s="34"/>
      <c r="SLP1644" s="35"/>
      <c r="SLQ1644" s="34"/>
      <c r="SLX1644" s="35"/>
      <c r="SLY1644" s="34"/>
      <c r="SMF1644" s="35"/>
      <c r="SMG1644" s="34"/>
      <c r="SMN1644" s="35"/>
      <c r="SMO1644" s="34"/>
      <c r="SMV1644" s="35"/>
      <c r="SMW1644" s="34"/>
      <c r="SND1644" s="35"/>
      <c r="SNE1644" s="34"/>
      <c r="SNL1644" s="35"/>
      <c r="SNM1644" s="34"/>
      <c r="SNT1644" s="35"/>
      <c r="SNU1644" s="34"/>
      <c r="SOB1644" s="35"/>
      <c r="SOC1644" s="34"/>
      <c r="SOJ1644" s="35"/>
      <c r="SOK1644" s="34"/>
      <c r="SOR1644" s="35"/>
      <c r="SOS1644" s="34"/>
      <c r="SOZ1644" s="35"/>
      <c r="SPA1644" s="34"/>
      <c r="SPH1644" s="35"/>
      <c r="SPI1644" s="34"/>
      <c r="SPP1644" s="35"/>
      <c r="SPQ1644" s="34"/>
      <c r="SPX1644" s="35"/>
      <c r="SPY1644" s="34"/>
      <c r="SQF1644" s="35"/>
      <c r="SQG1644" s="34"/>
      <c r="SQN1644" s="35"/>
      <c r="SQO1644" s="34"/>
      <c r="SQV1644" s="35"/>
      <c r="SQW1644" s="34"/>
      <c r="SRD1644" s="35"/>
      <c r="SRE1644" s="34"/>
      <c r="SRL1644" s="35"/>
      <c r="SRM1644" s="34"/>
      <c r="SRT1644" s="35"/>
      <c r="SRU1644" s="34"/>
      <c r="SSB1644" s="35"/>
      <c r="SSC1644" s="34"/>
      <c r="SSJ1644" s="35"/>
      <c r="SSK1644" s="34"/>
      <c r="SSR1644" s="35"/>
      <c r="SSS1644" s="34"/>
      <c r="SSZ1644" s="35"/>
      <c r="STA1644" s="34"/>
      <c r="STH1644" s="35"/>
      <c r="STI1644" s="34"/>
      <c r="STP1644" s="35"/>
      <c r="STQ1644" s="34"/>
      <c r="STX1644" s="35"/>
      <c r="STY1644" s="34"/>
      <c r="SUF1644" s="35"/>
      <c r="SUG1644" s="34"/>
      <c r="SUN1644" s="35"/>
      <c r="SUO1644" s="34"/>
      <c r="SUV1644" s="35"/>
      <c r="SUW1644" s="34"/>
      <c r="SVD1644" s="35"/>
      <c r="SVE1644" s="34"/>
      <c r="SVL1644" s="35"/>
      <c r="SVM1644" s="34"/>
      <c r="SVT1644" s="35"/>
      <c r="SVU1644" s="34"/>
      <c r="SWB1644" s="35"/>
      <c r="SWC1644" s="34"/>
      <c r="SWJ1644" s="35"/>
      <c r="SWK1644" s="34"/>
      <c r="SWR1644" s="35"/>
      <c r="SWS1644" s="34"/>
      <c r="SWZ1644" s="35"/>
      <c r="SXA1644" s="34"/>
      <c r="SXH1644" s="35"/>
      <c r="SXI1644" s="34"/>
      <c r="SXP1644" s="35"/>
      <c r="SXQ1644" s="34"/>
      <c r="SXX1644" s="35"/>
      <c r="SXY1644" s="34"/>
      <c r="SYF1644" s="35"/>
      <c r="SYG1644" s="34"/>
      <c r="SYN1644" s="35"/>
      <c r="SYO1644" s="34"/>
      <c r="SYV1644" s="35"/>
      <c r="SYW1644" s="34"/>
      <c r="SZD1644" s="35"/>
      <c r="SZE1644" s="34"/>
      <c r="SZL1644" s="35"/>
      <c r="SZM1644" s="34"/>
      <c r="SZT1644" s="35"/>
      <c r="SZU1644" s="34"/>
      <c r="TAB1644" s="35"/>
      <c r="TAC1644" s="34"/>
      <c r="TAJ1644" s="35"/>
      <c r="TAK1644" s="34"/>
      <c r="TAR1644" s="35"/>
      <c r="TAS1644" s="34"/>
      <c r="TAZ1644" s="35"/>
      <c r="TBA1644" s="34"/>
      <c r="TBH1644" s="35"/>
      <c r="TBI1644" s="34"/>
      <c r="TBP1644" s="35"/>
      <c r="TBQ1644" s="34"/>
      <c r="TBX1644" s="35"/>
      <c r="TBY1644" s="34"/>
      <c r="TCF1644" s="35"/>
      <c r="TCG1644" s="34"/>
      <c r="TCN1644" s="35"/>
      <c r="TCO1644" s="34"/>
      <c r="TCV1644" s="35"/>
      <c r="TCW1644" s="34"/>
      <c r="TDD1644" s="35"/>
      <c r="TDE1644" s="34"/>
      <c r="TDL1644" s="35"/>
      <c r="TDM1644" s="34"/>
      <c r="TDT1644" s="35"/>
      <c r="TDU1644" s="34"/>
      <c r="TEB1644" s="35"/>
      <c r="TEC1644" s="34"/>
      <c r="TEJ1644" s="35"/>
      <c r="TEK1644" s="34"/>
      <c r="TER1644" s="35"/>
      <c r="TES1644" s="34"/>
      <c r="TEZ1644" s="35"/>
      <c r="TFA1644" s="34"/>
      <c r="TFH1644" s="35"/>
      <c r="TFI1644" s="34"/>
      <c r="TFP1644" s="35"/>
      <c r="TFQ1644" s="34"/>
      <c r="TFX1644" s="35"/>
      <c r="TFY1644" s="34"/>
      <c r="TGF1644" s="35"/>
      <c r="TGG1644" s="34"/>
      <c r="TGN1644" s="35"/>
      <c r="TGO1644" s="34"/>
      <c r="TGV1644" s="35"/>
      <c r="TGW1644" s="34"/>
      <c r="THD1644" s="35"/>
      <c r="THE1644" s="34"/>
      <c r="THL1644" s="35"/>
      <c r="THM1644" s="34"/>
      <c r="THT1644" s="35"/>
      <c r="THU1644" s="34"/>
      <c r="TIB1644" s="35"/>
      <c r="TIC1644" s="34"/>
      <c r="TIJ1644" s="35"/>
      <c r="TIK1644" s="34"/>
      <c r="TIR1644" s="35"/>
      <c r="TIS1644" s="34"/>
      <c r="TIZ1644" s="35"/>
      <c r="TJA1644" s="34"/>
      <c r="TJH1644" s="35"/>
      <c r="TJI1644" s="34"/>
      <c r="TJP1644" s="35"/>
      <c r="TJQ1644" s="34"/>
      <c r="TJX1644" s="35"/>
      <c r="TJY1644" s="34"/>
      <c r="TKF1644" s="35"/>
      <c r="TKG1644" s="34"/>
      <c r="TKN1644" s="35"/>
      <c r="TKO1644" s="34"/>
      <c r="TKV1644" s="35"/>
      <c r="TKW1644" s="34"/>
      <c r="TLD1644" s="35"/>
      <c r="TLE1644" s="34"/>
      <c r="TLL1644" s="35"/>
      <c r="TLM1644" s="34"/>
      <c r="TLT1644" s="35"/>
      <c r="TLU1644" s="34"/>
      <c r="TMB1644" s="35"/>
      <c r="TMC1644" s="34"/>
      <c r="TMJ1644" s="35"/>
      <c r="TMK1644" s="34"/>
      <c r="TMR1644" s="35"/>
      <c r="TMS1644" s="34"/>
      <c r="TMZ1644" s="35"/>
      <c r="TNA1644" s="34"/>
      <c r="TNH1644" s="35"/>
      <c r="TNI1644" s="34"/>
      <c r="TNP1644" s="35"/>
      <c r="TNQ1644" s="34"/>
      <c r="TNX1644" s="35"/>
      <c r="TNY1644" s="34"/>
      <c r="TOF1644" s="35"/>
      <c r="TOG1644" s="34"/>
      <c r="TON1644" s="35"/>
      <c r="TOO1644" s="34"/>
      <c r="TOV1644" s="35"/>
      <c r="TOW1644" s="34"/>
      <c r="TPD1644" s="35"/>
      <c r="TPE1644" s="34"/>
      <c r="TPL1644" s="35"/>
      <c r="TPM1644" s="34"/>
      <c r="TPT1644" s="35"/>
      <c r="TPU1644" s="34"/>
      <c r="TQB1644" s="35"/>
      <c r="TQC1644" s="34"/>
      <c r="TQJ1644" s="35"/>
      <c r="TQK1644" s="34"/>
      <c r="TQR1644" s="35"/>
      <c r="TQS1644" s="34"/>
      <c r="TQZ1644" s="35"/>
      <c r="TRA1644" s="34"/>
      <c r="TRH1644" s="35"/>
      <c r="TRI1644" s="34"/>
      <c r="TRP1644" s="35"/>
      <c r="TRQ1644" s="34"/>
      <c r="TRX1644" s="35"/>
      <c r="TRY1644" s="34"/>
      <c r="TSF1644" s="35"/>
      <c r="TSG1644" s="34"/>
      <c r="TSN1644" s="35"/>
      <c r="TSO1644" s="34"/>
      <c r="TSV1644" s="35"/>
      <c r="TSW1644" s="34"/>
      <c r="TTD1644" s="35"/>
      <c r="TTE1644" s="34"/>
      <c r="TTL1644" s="35"/>
      <c r="TTM1644" s="34"/>
      <c r="TTT1644" s="35"/>
      <c r="TTU1644" s="34"/>
      <c r="TUB1644" s="35"/>
      <c r="TUC1644" s="34"/>
      <c r="TUJ1644" s="35"/>
      <c r="TUK1644" s="34"/>
      <c r="TUR1644" s="35"/>
      <c r="TUS1644" s="34"/>
      <c r="TUZ1644" s="35"/>
      <c r="TVA1644" s="34"/>
      <c r="TVH1644" s="35"/>
      <c r="TVI1644" s="34"/>
      <c r="TVP1644" s="35"/>
      <c r="TVQ1644" s="34"/>
      <c r="TVX1644" s="35"/>
      <c r="TVY1644" s="34"/>
      <c r="TWF1644" s="35"/>
      <c r="TWG1644" s="34"/>
      <c r="TWN1644" s="35"/>
      <c r="TWO1644" s="34"/>
      <c r="TWV1644" s="35"/>
      <c r="TWW1644" s="34"/>
      <c r="TXD1644" s="35"/>
      <c r="TXE1644" s="34"/>
      <c r="TXL1644" s="35"/>
      <c r="TXM1644" s="34"/>
      <c r="TXT1644" s="35"/>
      <c r="TXU1644" s="34"/>
      <c r="TYB1644" s="35"/>
      <c r="TYC1644" s="34"/>
      <c r="TYJ1644" s="35"/>
      <c r="TYK1644" s="34"/>
      <c r="TYR1644" s="35"/>
      <c r="TYS1644" s="34"/>
      <c r="TYZ1644" s="35"/>
      <c r="TZA1644" s="34"/>
      <c r="TZH1644" s="35"/>
      <c r="TZI1644" s="34"/>
      <c r="TZP1644" s="35"/>
      <c r="TZQ1644" s="34"/>
      <c r="TZX1644" s="35"/>
      <c r="TZY1644" s="34"/>
      <c r="UAF1644" s="35"/>
      <c r="UAG1644" s="34"/>
      <c r="UAN1644" s="35"/>
      <c r="UAO1644" s="34"/>
      <c r="UAV1644" s="35"/>
      <c r="UAW1644" s="34"/>
      <c r="UBD1644" s="35"/>
      <c r="UBE1644" s="34"/>
      <c r="UBL1644" s="35"/>
      <c r="UBM1644" s="34"/>
      <c r="UBT1644" s="35"/>
      <c r="UBU1644" s="34"/>
      <c r="UCB1644" s="35"/>
      <c r="UCC1644" s="34"/>
      <c r="UCJ1644" s="35"/>
      <c r="UCK1644" s="34"/>
      <c r="UCR1644" s="35"/>
      <c r="UCS1644" s="34"/>
      <c r="UCZ1644" s="35"/>
      <c r="UDA1644" s="34"/>
      <c r="UDH1644" s="35"/>
      <c r="UDI1644" s="34"/>
      <c r="UDP1644" s="35"/>
      <c r="UDQ1644" s="34"/>
      <c r="UDX1644" s="35"/>
      <c r="UDY1644" s="34"/>
      <c r="UEF1644" s="35"/>
      <c r="UEG1644" s="34"/>
      <c r="UEN1644" s="35"/>
      <c r="UEO1644" s="34"/>
      <c r="UEV1644" s="35"/>
      <c r="UEW1644" s="34"/>
      <c r="UFD1644" s="35"/>
      <c r="UFE1644" s="34"/>
      <c r="UFL1644" s="35"/>
      <c r="UFM1644" s="34"/>
      <c r="UFT1644" s="35"/>
      <c r="UFU1644" s="34"/>
      <c r="UGB1644" s="35"/>
      <c r="UGC1644" s="34"/>
      <c r="UGJ1644" s="35"/>
      <c r="UGK1644" s="34"/>
      <c r="UGR1644" s="35"/>
      <c r="UGS1644" s="34"/>
      <c r="UGZ1644" s="35"/>
      <c r="UHA1644" s="34"/>
      <c r="UHH1644" s="35"/>
      <c r="UHI1644" s="34"/>
      <c r="UHP1644" s="35"/>
      <c r="UHQ1644" s="34"/>
      <c r="UHX1644" s="35"/>
      <c r="UHY1644" s="34"/>
      <c r="UIF1644" s="35"/>
      <c r="UIG1644" s="34"/>
      <c r="UIN1644" s="35"/>
      <c r="UIO1644" s="34"/>
      <c r="UIV1644" s="35"/>
      <c r="UIW1644" s="34"/>
      <c r="UJD1644" s="35"/>
      <c r="UJE1644" s="34"/>
      <c r="UJL1644" s="35"/>
      <c r="UJM1644" s="34"/>
      <c r="UJT1644" s="35"/>
      <c r="UJU1644" s="34"/>
      <c r="UKB1644" s="35"/>
      <c r="UKC1644" s="34"/>
      <c r="UKJ1644" s="35"/>
      <c r="UKK1644" s="34"/>
      <c r="UKR1644" s="35"/>
      <c r="UKS1644" s="34"/>
      <c r="UKZ1644" s="35"/>
      <c r="ULA1644" s="34"/>
      <c r="ULH1644" s="35"/>
      <c r="ULI1644" s="34"/>
      <c r="ULP1644" s="35"/>
      <c r="ULQ1644" s="34"/>
      <c r="ULX1644" s="35"/>
      <c r="ULY1644" s="34"/>
      <c r="UMF1644" s="35"/>
      <c r="UMG1644" s="34"/>
      <c r="UMN1644" s="35"/>
      <c r="UMO1644" s="34"/>
      <c r="UMV1644" s="35"/>
      <c r="UMW1644" s="34"/>
      <c r="UND1644" s="35"/>
      <c r="UNE1644" s="34"/>
      <c r="UNL1644" s="35"/>
      <c r="UNM1644" s="34"/>
      <c r="UNT1644" s="35"/>
      <c r="UNU1644" s="34"/>
      <c r="UOB1644" s="35"/>
      <c r="UOC1644" s="34"/>
      <c r="UOJ1644" s="35"/>
      <c r="UOK1644" s="34"/>
      <c r="UOR1644" s="35"/>
      <c r="UOS1644" s="34"/>
      <c r="UOZ1644" s="35"/>
      <c r="UPA1644" s="34"/>
      <c r="UPH1644" s="35"/>
      <c r="UPI1644" s="34"/>
      <c r="UPP1644" s="35"/>
      <c r="UPQ1644" s="34"/>
      <c r="UPX1644" s="35"/>
      <c r="UPY1644" s="34"/>
      <c r="UQF1644" s="35"/>
      <c r="UQG1644" s="34"/>
      <c r="UQN1644" s="35"/>
      <c r="UQO1644" s="34"/>
      <c r="UQV1644" s="35"/>
      <c r="UQW1644" s="34"/>
      <c r="URD1644" s="35"/>
      <c r="URE1644" s="34"/>
      <c r="URL1644" s="35"/>
      <c r="URM1644" s="34"/>
      <c r="URT1644" s="35"/>
      <c r="URU1644" s="34"/>
      <c r="USB1644" s="35"/>
      <c r="USC1644" s="34"/>
      <c r="USJ1644" s="35"/>
      <c r="USK1644" s="34"/>
      <c r="USR1644" s="35"/>
      <c r="USS1644" s="34"/>
      <c r="USZ1644" s="35"/>
      <c r="UTA1644" s="34"/>
      <c r="UTH1644" s="35"/>
      <c r="UTI1644" s="34"/>
      <c r="UTP1644" s="35"/>
      <c r="UTQ1644" s="34"/>
      <c r="UTX1644" s="35"/>
      <c r="UTY1644" s="34"/>
      <c r="UUF1644" s="35"/>
      <c r="UUG1644" s="34"/>
      <c r="UUN1644" s="35"/>
      <c r="UUO1644" s="34"/>
      <c r="UUV1644" s="35"/>
      <c r="UUW1644" s="34"/>
      <c r="UVD1644" s="35"/>
      <c r="UVE1644" s="34"/>
      <c r="UVL1644" s="35"/>
      <c r="UVM1644" s="34"/>
      <c r="UVT1644" s="35"/>
      <c r="UVU1644" s="34"/>
      <c r="UWB1644" s="35"/>
      <c r="UWC1644" s="34"/>
      <c r="UWJ1644" s="35"/>
      <c r="UWK1644" s="34"/>
      <c r="UWR1644" s="35"/>
      <c r="UWS1644" s="34"/>
      <c r="UWZ1644" s="35"/>
      <c r="UXA1644" s="34"/>
      <c r="UXH1644" s="35"/>
      <c r="UXI1644" s="34"/>
      <c r="UXP1644" s="35"/>
      <c r="UXQ1644" s="34"/>
      <c r="UXX1644" s="35"/>
      <c r="UXY1644" s="34"/>
      <c r="UYF1644" s="35"/>
      <c r="UYG1644" s="34"/>
      <c r="UYN1644" s="35"/>
      <c r="UYO1644" s="34"/>
      <c r="UYV1644" s="35"/>
      <c r="UYW1644" s="34"/>
      <c r="UZD1644" s="35"/>
      <c r="UZE1644" s="34"/>
      <c r="UZL1644" s="35"/>
      <c r="UZM1644" s="34"/>
      <c r="UZT1644" s="35"/>
      <c r="UZU1644" s="34"/>
      <c r="VAB1644" s="35"/>
      <c r="VAC1644" s="34"/>
      <c r="VAJ1644" s="35"/>
      <c r="VAK1644" s="34"/>
      <c r="VAR1644" s="35"/>
      <c r="VAS1644" s="34"/>
      <c r="VAZ1644" s="35"/>
      <c r="VBA1644" s="34"/>
      <c r="VBH1644" s="35"/>
      <c r="VBI1644" s="34"/>
      <c r="VBP1644" s="35"/>
      <c r="VBQ1644" s="34"/>
      <c r="VBX1644" s="35"/>
      <c r="VBY1644" s="34"/>
      <c r="VCF1644" s="35"/>
      <c r="VCG1644" s="34"/>
      <c r="VCN1644" s="35"/>
      <c r="VCO1644" s="34"/>
      <c r="VCV1644" s="35"/>
      <c r="VCW1644" s="34"/>
      <c r="VDD1644" s="35"/>
      <c r="VDE1644" s="34"/>
      <c r="VDL1644" s="35"/>
      <c r="VDM1644" s="34"/>
      <c r="VDT1644" s="35"/>
      <c r="VDU1644" s="34"/>
      <c r="VEB1644" s="35"/>
      <c r="VEC1644" s="34"/>
      <c r="VEJ1644" s="35"/>
      <c r="VEK1644" s="34"/>
      <c r="VER1644" s="35"/>
      <c r="VES1644" s="34"/>
      <c r="VEZ1644" s="35"/>
      <c r="VFA1644" s="34"/>
      <c r="VFH1644" s="35"/>
      <c r="VFI1644" s="34"/>
      <c r="VFP1644" s="35"/>
      <c r="VFQ1644" s="34"/>
      <c r="VFX1644" s="35"/>
      <c r="VFY1644" s="34"/>
      <c r="VGF1644" s="35"/>
      <c r="VGG1644" s="34"/>
      <c r="VGN1644" s="35"/>
      <c r="VGO1644" s="34"/>
      <c r="VGV1644" s="35"/>
      <c r="VGW1644" s="34"/>
      <c r="VHD1644" s="35"/>
      <c r="VHE1644" s="34"/>
      <c r="VHL1644" s="35"/>
      <c r="VHM1644" s="34"/>
      <c r="VHT1644" s="35"/>
      <c r="VHU1644" s="34"/>
      <c r="VIB1644" s="35"/>
      <c r="VIC1644" s="34"/>
      <c r="VIJ1644" s="35"/>
      <c r="VIK1644" s="34"/>
      <c r="VIR1644" s="35"/>
      <c r="VIS1644" s="34"/>
      <c r="VIZ1644" s="35"/>
      <c r="VJA1644" s="34"/>
      <c r="VJH1644" s="35"/>
      <c r="VJI1644" s="34"/>
      <c r="VJP1644" s="35"/>
      <c r="VJQ1644" s="34"/>
      <c r="VJX1644" s="35"/>
      <c r="VJY1644" s="34"/>
      <c r="VKF1644" s="35"/>
      <c r="VKG1644" s="34"/>
      <c r="VKN1644" s="35"/>
      <c r="VKO1644" s="34"/>
      <c r="VKV1644" s="35"/>
      <c r="VKW1644" s="34"/>
      <c r="VLD1644" s="35"/>
      <c r="VLE1644" s="34"/>
      <c r="VLL1644" s="35"/>
      <c r="VLM1644" s="34"/>
      <c r="VLT1644" s="35"/>
      <c r="VLU1644" s="34"/>
      <c r="VMB1644" s="35"/>
      <c r="VMC1644" s="34"/>
      <c r="VMJ1644" s="35"/>
      <c r="VMK1644" s="34"/>
      <c r="VMR1644" s="35"/>
      <c r="VMS1644" s="34"/>
      <c r="VMZ1644" s="35"/>
      <c r="VNA1644" s="34"/>
      <c r="VNH1644" s="35"/>
      <c r="VNI1644" s="34"/>
      <c r="VNP1644" s="35"/>
      <c r="VNQ1644" s="34"/>
      <c r="VNX1644" s="35"/>
      <c r="VNY1644" s="34"/>
      <c r="VOF1644" s="35"/>
      <c r="VOG1644" s="34"/>
      <c r="VON1644" s="35"/>
      <c r="VOO1644" s="34"/>
      <c r="VOV1644" s="35"/>
      <c r="VOW1644" s="34"/>
      <c r="VPD1644" s="35"/>
      <c r="VPE1644" s="34"/>
      <c r="VPL1644" s="35"/>
      <c r="VPM1644" s="34"/>
      <c r="VPT1644" s="35"/>
      <c r="VPU1644" s="34"/>
      <c r="VQB1644" s="35"/>
      <c r="VQC1644" s="34"/>
      <c r="VQJ1644" s="35"/>
      <c r="VQK1644" s="34"/>
      <c r="VQR1644" s="35"/>
      <c r="VQS1644" s="34"/>
      <c r="VQZ1644" s="35"/>
      <c r="VRA1644" s="34"/>
      <c r="VRH1644" s="35"/>
      <c r="VRI1644" s="34"/>
      <c r="VRP1644" s="35"/>
      <c r="VRQ1644" s="34"/>
      <c r="VRX1644" s="35"/>
      <c r="VRY1644" s="34"/>
      <c r="VSF1644" s="35"/>
      <c r="VSG1644" s="34"/>
      <c r="VSN1644" s="35"/>
      <c r="VSO1644" s="34"/>
      <c r="VSV1644" s="35"/>
      <c r="VSW1644" s="34"/>
      <c r="VTD1644" s="35"/>
      <c r="VTE1644" s="34"/>
      <c r="VTL1644" s="35"/>
      <c r="VTM1644" s="34"/>
      <c r="VTT1644" s="35"/>
      <c r="VTU1644" s="34"/>
      <c r="VUB1644" s="35"/>
      <c r="VUC1644" s="34"/>
      <c r="VUJ1644" s="35"/>
      <c r="VUK1644" s="34"/>
      <c r="VUR1644" s="35"/>
      <c r="VUS1644" s="34"/>
      <c r="VUZ1644" s="35"/>
      <c r="VVA1644" s="34"/>
      <c r="VVH1644" s="35"/>
      <c r="VVI1644" s="34"/>
      <c r="VVP1644" s="35"/>
      <c r="VVQ1644" s="34"/>
      <c r="VVX1644" s="35"/>
      <c r="VVY1644" s="34"/>
      <c r="VWF1644" s="35"/>
      <c r="VWG1644" s="34"/>
      <c r="VWN1644" s="35"/>
      <c r="VWO1644" s="34"/>
      <c r="VWV1644" s="35"/>
      <c r="VWW1644" s="34"/>
      <c r="VXD1644" s="35"/>
      <c r="VXE1644" s="34"/>
      <c r="VXL1644" s="35"/>
      <c r="VXM1644" s="34"/>
      <c r="VXT1644" s="35"/>
      <c r="VXU1644" s="34"/>
      <c r="VYB1644" s="35"/>
      <c r="VYC1644" s="34"/>
      <c r="VYJ1644" s="35"/>
      <c r="VYK1644" s="34"/>
      <c r="VYR1644" s="35"/>
      <c r="VYS1644" s="34"/>
      <c r="VYZ1644" s="35"/>
      <c r="VZA1644" s="34"/>
      <c r="VZH1644" s="35"/>
      <c r="VZI1644" s="34"/>
      <c r="VZP1644" s="35"/>
      <c r="VZQ1644" s="34"/>
      <c r="VZX1644" s="35"/>
      <c r="VZY1644" s="34"/>
      <c r="WAF1644" s="35"/>
      <c r="WAG1644" s="34"/>
      <c r="WAN1644" s="35"/>
      <c r="WAO1644" s="34"/>
      <c r="WAV1644" s="35"/>
      <c r="WAW1644" s="34"/>
      <c r="WBD1644" s="35"/>
      <c r="WBE1644" s="34"/>
      <c r="WBL1644" s="35"/>
      <c r="WBM1644" s="34"/>
      <c r="WBT1644" s="35"/>
      <c r="WBU1644" s="34"/>
      <c r="WCB1644" s="35"/>
      <c r="WCC1644" s="34"/>
      <c r="WCJ1644" s="35"/>
      <c r="WCK1644" s="34"/>
      <c r="WCR1644" s="35"/>
      <c r="WCS1644" s="34"/>
      <c r="WCZ1644" s="35"/>
      <c r="WDA1644" s="34"/>
      <c r="WDH1644" s="35"/>
      <c r="WDI1644" s="34"/>
      <c r="WDP1644" s="35"/>
      <c r="WDQ1644" s="34"/>
      <c r="WDX1644" s="35"/>
      <c r="WDY1644" s="34"/>
      <c r="WEF1644" s="35"/>
      <c r="WEG1644" s="34"/>
      <c r="WEN1644" s="35"/>
      <c r="WEO1644" s="34"/>
      <c r="WEV1644" s="35"/>
      <c r="WEW1644" s="34"/>
      <c r="WFD1644" s="35"/>
      <c r="WFE1644" s="34"/>
      <c r="WFL1644" s="35"/>
      <c r="WFM1644" s="34"/>
      <c r="WFT1644" s="35"/>
      <c r="WFU1644" s="34"/>
      <c r="WGB1644" s="35"/>
      <c r="WGC1644" s="34"/>
      <c r="WGJ1644" s="35"/>
      <c r="WGK1644" s="34"/>
      <c r="WGR1644" s="35"/>
      <c r="WGS1644" s="34"/>
      <c r="WGZ1644" s="35"/>
      <c r="WHA1644" s="34"/>
      <c r="WHH1644" s="35"/>
      <c r="WHI1644" s="34"/>
      <c r="WHP1644" s="35"/>
      <c r="WHQ1644" s="34"/>
      <c r="WHX1644" s="35"/>
      <c r="WHY1644" s="34"/>
      <c r="WIF1644" s="35"/>
      <c r="WIG1644" s="34"/>
      <c r="WIN1644" s="35"/>
      <c r="WIO1644" s="34"/>
      <c r="WIV1644" s="35"/>
      <c r="WIW1644" s="34"/>
      <c r="WJD1644" s="35"/>
      <c r="WJE1644" s="34"/>
      <c r="WJL1644" s="35"/>
      <c r="WJM1644" s="34"/>
      <c r="WJT1644" s="35"/>
      <c r="WJU1644" s="34"/>
      <c r="WKB1644" s="35"/>
      <c r="WKC1644" s="34"/>
      <c r="WKJ1644" s="35"/>
      <c r="WKK1644" s="34"/>
      <c r="WKR1644" s="35"/>
      <c r="WKS1644" s="34"/>
      <c r="WKZ1644" s="35"/>
      <c r="WLA1644" s="34"/>
      <c r="WLH1644" s="35"/>
      <c r="WLI1644" s="34"/>
      <c r="WLP1644" s="35"/>
      <c r="WLQ1644" s="34"/>
      <c r="WLX1644" s="35"/>
      <c r="WLY1644" s="34"/>
      <c r="WMF1644" s="35"/>
      <c r="WMG1644" s="34"/>
      <c r="WMN1644" s="35"/>
      <c r="WMO1644" s="34"/>
      <c r="WMV1644" s="35"/>
      <c r="WMW1644" s="34"/>
      <c r="WND1644" s="35"/>
      <c r="WNE1644" s="34"/>
      <c r="WNL1644" s="35"/>
      <c r="WNM1644" s="34"/>
      <c r="WNT1644" s="35"/>
      <c r="WNU1644" s="34"/>
      <c r="WOB1644" s="35"/>
      <c r="WOC1644" s="34"/>
      <c r="WOJ1644" s="35"/>
      <c r="WOK1644" s="34"/>
      <c r="WOR1644" s="35"/>
      <c r="WOS1644" s="34"/>
      <c r="WOZ1644" s="35"/>
      <c r="WPA1644" s="34"/>
      <c r="WPH1644" s="35"/>
      <c r="WPI1644" s="34"/>
      <c r="WPP1644" s="35"/>
      <c r="WPQ1644" s="34"/>
      <c r="WPX1644" s="35"/>
      <c r="WPY1644" s="34"/>
      <c r="WQF1644" s="35"/>
      <c r="WQG1644" s="34"/>
      <c r="WQN1644" s="35"/>
      <c r="WQO1644" s="34"/>
      <c r="WQV1644" s="35"/>
      <c r="WQW1644" s="34"/>
      <c r="WRD1644" s="35"/>
      <c r="WRE1644" s="34"/>
      <c r="WRL1644" s="35"/>
      <c r="WRM1644" s="34"/>
      <c r="WRT1644" s="35"/>
      <c r="WRU1644" s="34"/>
      <c r="WSB1644" s="35"/>
      <c r="WSC1644" s="34"/>
      <c r="WSJ1644" s="35"/>
      <c r="WSK1644" s="34"/>
      <c r="WSR1644" s="35"/>
      <c r="WSS1644" s="34"/>
      <c r="WSZ1644" s="35"/>
      <c r="WTA1644" s="34"/>
      <c r="WTH1644" s="35"/>
      <c r="WTI1644" s="34"/>
      <c r="WTP1644" s="35"/>
      <c r="WTQ1644" s="34"/>
      <c r="WTX1644" s="35"/>
      <c r="WTY1644" s="34"/>
      <c r="WUF1644" s="35"/>
      <c r="WUG1644" s="34"/>
      <c r="WUN1644" s="35"/>
      <c r="WUO1644" s="34"/>
      <c r="WUV1644" s="35"/>
      <c r="WUW1644" s="34"/>
      <c r="WVD1644" s="35"/>
      <c r="WVE1644" s="34"/>
      <c r="WVL1644" s="35"/>
      <c r="WVM1644" s="34"/>
      <c r="WVT1644" s="35"/>
      <c r="WVU1644" s="34"/>
      <c r="WWB1644" s="35"/>
      <c r="WWC1644" s="34"/>
      <c r="WWJ1644" s="35"/>
      <c r="WWK1644" s="34"/>
      <c r="WWR1644" s="35"/>
      <c r="WWS1644" s="34"/>
      <c r="WWZ1644" s="35"/>
      <c r="WXA1644" s="34"/>
      <c r="WXH1644" s="35"/>
      <c r="WXI1644" s="34"/>
      <c r="WXP1644" s="35"/>
      <c r="WXQ1644" s="34"/>
      <c r="WXX1644" s="35"/>
      <c r="WXY1644" s="34"/>
      <c r="WYF1644" s="35"/>
      <c r="WYG1644" s="34"/>
      <c r="WYN1644" s="35"/>
      <c r="WYO1644" s="34"/>
      <c r="WYV1644" s="35"/>
      <c r="WYW1644" s="34"/>
      <c r="WZD1644" s="35"/>
      <c r="WZE1644" s="34"/>
      <c r="WZL1644" s="35"/>
      <c r="WZM1644" s="34"/>
      <c r="WZT1644" s="35"/>
      <c r="WZU1644" s="34"/>
      <c r="XAB1644" s="35"/>
      <c r="XAC1644" s="34"/>
      <c r="XAJ1644" s="35"/>
      <c r="XAK1644" s="34"/>
      <c r="XAR1644" s="35"/>
      <c r="XAS1644" s="34"/>
      <c r="XAZ1644" s="35"/>
      <c r="XBA1644" s="34"/>
      <c r="XBH1644" s="35"/>
      <c r="XBI1644" s="34"/>
      <c r="XBP1644" s="35"/>
      <c r="XBQ1644" s="34"/>
      <c r="XBX1644" s="35"/>
      <c r="XBY1644" s="34"/>
      <c r="XCF1644" s="35"/>
      <c r="XCG1644" s="34"/>
      <c r="XCN1644" s="35"/>
      <c r="XCO1644" s="34"/>
      <c r="XCV1644" s="35"/>
      <c r="XCW1644" s="34"/>
      <c r="XDD1644" s="35"/>
      <c r="XDE1644" s="34"/>
      <c r="XDL1644" s="35"/>
      <c r="XDM1644" s="34"/>
      <c r="XDT1644" s="35"/>
      <c r="XDU1644" s="34"/>
      <c r="XEB1644" s="35"/>
      <c r="XEC1644" s="34"/>
      <c r="XEJ1644" s="35"/>
      <c r="XEK1644" s="34"/>
      <c r="XER1644" s="35"/>
      <c r="XES1644" s="34"/>
      <c r="XEZ1644" s="35"/>
      <c r="XFA1644" s="34"/>
    </row>
    <row r="1645" spans="1:1021 1028:2045 2052:3069 3076:4093 4100:5117 5124:6141 6148:7165 7172:8189 8196:9213 9220:10237 10244:11261 11268:12285 12292:13309 13316:14333 14340:15357 15364:16381" x14ac:dyDescent="0.25">
      <c r="A1645" t="s">
        <v>484</v>
      </c>
      <c r="B1645" t="s">
        <v>472</v>
      </c>
      <c r="C1645">
        <v>339</v>
      </c>
      <c r="D1645">
        <v>339</v>
      </c>
      <c r="E1645" s="35">
        <v>1</v>
      </c>
      <c r="F1645" s="34">
        <v>1.9999999999999999E-88</v>
      </c>
      <c r="G1645">
        <v>85.89</v>
      </c>
      <c r="H1645">
        <v>3672</v>
      </c>
      <c r="I1645" t="str">
        <f>HYPERLINK("https://www.ncbi.nlm.nih.gov/nucleotide/MK860896.1?report=genbank&amp;log$=nucltop&amp;blast_rank=43&amp;RID=XE6RV0D8013","MK860896.1")</f>
        <v>MK860896.1</v>
      </c>
      <c r="L1645" s="35"/>
      <c r="M1645" s="34"/>
      <c r="T1645" s="35"/>
      <c r="U1645" s="34"/>
      <c r="AB1645" s="35"/>
      <c r="AC1645" s="34"/>
      <c r="AJ1645" s="35"/>
      <c r="AK1645" s="34"/>
      <c r="AR1645" s="35"/>
      <c r="AS1645" s="34"/>
      <c r="AZ1645" s="35"/>
      <c r="BA1645" s="34"/>
      <c r="BH1645" s="35"/>
      <c r="BI1645" s="34"/>
      <c r="BP1645" s="35"/>
      <c r="BQ1645" s="34"/>
      <c r="BX1645" s="35"/>
      <c r="BY1645" s="34"/>
      <c r="CF1645" s="35"/>
      <c r="CG1645" s="34"/>
      <c r="CN1645" s="35"/>
      <c r="CO1645" s="34"/>
      <c r="CV1645" s="35"/>
      <c r="CW1645" s="34"/>
      <c r="DD1645" s="35"/>
      <c r="DE1645" s="34"/>
      <c r="DL1645" s="35"/>
      <c r="DM1645" s="34"/>
      <c r="DT1645" s="35"/>
      <c r="DU1645" s="34"/>
      <c r="EB1645" s="35"/>
      <c r="EC1645" s="34"/>
      <c r="EJ1645" s="35"/>
      <c r="EK1645" s="34"/>
      <c r="ER1645" s="35"/>
      <c r="ES1645" s="34"/>
      <c r="EZ1645" s="35"/>
      <c r="FA1645" s="34"/>
      <c r="FH1645" s="35"/>
      <c r="FI1645" s="34"/>
      <c r="FP1645" s="35"/>
      <c r="FQ1645" s="34"/>
      <c r="FX1645" s="35"/>
      <c r="FY1645" s="34"/>
      <c r="GF1645" s="35"/>
      <c r="GG1645" s="34"/>
      <c r="GN1645" s="35"/>
      <c r="GO1645" s="34"/>
      <c r="GV1645" s="35"/>
      <c r="GW1645" s="34"/>
      <c r="HD1645" s="35"/>
      <c r="HE1645" s="34"/>
      <c r="HL1645" s="35"/>
      <c r="HM1645" s="34"/>
      <c r="HT1645" s="35"/>
      <c r="HU1645" s="34"/>
      <c r="IB1645" s="35"/>
      <c r="IC1645" s="34"/>
      <c r="IJ1645" s="35"/>
      <c r="IK1645" s="34"/>
      <c r="IR1645" s="35"/>
      <c r="IS1645" s="34"/>
      <c r="IZ1645" s="35"/>
      <c r="JA1645" s="34"/>
      <c r="JH1645" s="35"/>
      <c r="JI1645" s="34"/>
      <c r="JP1645" s="35"/>
      <c r="JQ1645" s="34"/>
      <c r="JX1645" s="35"/>
      <c r="JY1645" s="34"/>
      <c r="KF1645" s="35"/>
      <c r="KG1645" s="34"/>
      <c r="KN1645" s="35"/>
      <c r="KO1645" s="34"/>
      <c r="KV1645" s="35"/>
      <c r="KW1645" s="34"/>
      <c r="LD1645" s="35"/>
      <c r="LE1645" s="34"/>
      <c r="LL1645" s="35"/>
      <c r="LM1645" s="34"/>
      <c r="LT1645" s="35"/>
      <c r="LU1645" s="34"/>
      <c r="MB1645" s="35"/>
      <c r="MC1645" s="34"/>
      <c r="MJ1645" s="35"/>
      <c r="MK1645" s="34"/>
      <c r="MR1645" s="35"/>
      <c r="MS1645" s="34"/>
      <c r="MZ1645" s="35"/>
      <c r="NA1645" s="34"/>
      <c r="NH1645" s="35"/>
      <c r="NI1645" s="34"/>
      <c r="NP1645" s="35"/>
      <c r="NQ1645" s="34"/>
      <c r="NX1645" s="35"/>
      <c r="NY1645" s="34"/>
      <c r="OF1645" s="35"/>
      <c r="OG1645" s="34"/>
      <c r="ON1645" s="35"/>
      <c r="OO1645" s="34"/>
      <c r="OV1645" s="35"/>
      <c r="OW1645" s="34"/>
      <c r="PD1645" s="35"/>
      <c r="PE1645" s="34"/>
      <c r="PL1645" s="35"/>
      <c r="PM1645" s="34"/>
      <c r="PT1645" s="35"/>
      <c r="PU1645" s="34"/>
      <c r="QB1645" s="35"/>
      <c r="QC1645" s="34"/>
      <c r="QJ1645" s="35"/>
      <c r="QK1645" s="34"/>
      <c r="QR1645" s="35"/>
      <c r="QS1645" s="34"/>
      <c r="QZ1645" s="35"/>
      <c r="RA1645" s="34"/>
      <c r="RH1645" s="35"/>
      <c r="RI1645" s="34"/>
      <c r="RP1645" s="35"/>
      <c r="RQ1645" s="34"/>
      <c r="RX1645" s="35"/>
      <c r="RY1645" s="34"/>
      <c r="SF1645" s="35"/>
      <c r="SG1645" s="34"/>
      <c r="SN1645" s="35"/>
      <c r="SO1645" s="34"/>
      <c r="SV1645" s="35"/>
      <c r="SW1645" s="34"/>
      <c r="TD1645" s="35"/>
      <c r="TE1645" s="34"/>
      <c r="TL1645" s="35"/>
      <c r="TM1645" s="34"/>
      <c r="TT1645" s="35"/>
      <c r="TU1645" s="34"/>
      <c r="UB1645" s="35"/>
      <c r="UC1645" s="34"/>
      <c r="UJ1645" s="35"/>
      <c r="UK1645" s="34"/>
      <c r="UR1645" s="35"/>
      <c r="US1645" s="34"/>
      <c r="UZ1645" s="35"/>
      <c r="VA1645" s="34"/>
      <c r="VH1645" s="35"/>
      <c r="VI1645" s="34"/>
      <c r="VP1645" s="35"/>
      <c r="VQ1645" s="34"/>
      <c r="VX1645" s="35"/>
      <c r="VY1645" s="34"/>
      <c r="WF1645" s="35"/>
      <c r="WG1645" s="34"/>
      <c r="WN1645" s="35"/>
      <c r="WO1645" s="34"/>
      <c r="WV1645" s="35"/>
      <c r="WW1645" s="34"/>
      <c r="XD1645" s="35"/>
      <c r="XE1645" s="34"/>
      <c r="XL1645" s="35"/>
      <c r="XM1645" s="34"/>
      <c r="XT1645" s="35"/>
      <c r="XU1645" s="34"/>
      <c r="YB1645" s="35"/>
      <c r="YC1645" s="34"/>
      <c r="YJ1645" s="35"/>
      <c r="YK1645" s="34"/>
      <c r="YR1645" s="35"/>
      <c r="YS1645" s="34"/>
      <c r="YZ1645" s="35"/>
      <c r="ZA1645" s="34"/>
      <c r="ZH1645" s="35"/>
      <c r="ZI1645" s="34"/>
      <c r="ZP1645" s="35"/>
      <c r="ZQ1645" s="34"/>
      <c r="ZX1645" s="35"/>
      <c r="ZY1645" s="34"/>
      <c r="AAF1645" s="35"/>
      <c r="AAG1645" s="34"/>
      <c r="AAN1645" s="35"/>
      <c r="AAO1645" s="34"/>
      <c r="AAV1645" s="35"/>
      <c r="AAW1645" s="34"/>
      <c r="ABD1645" s="35"/>
      <c r="ABE1645" s="34"/>
      <c r="ABL1645" s="35"/>
      <c r="ABM1645" s="34"/>
      <c r="ABT1645" s="35"/>
      <c r="ABU1645" s="34"/>
      <c r="ACB1645" s="35"/>
      <c r="ACC1645" s="34"/>
      <c r="ACJ1645" s="35"/>
      <c r="ACK1645" s="34"/>
      <c r="ACR1645" s="35"/>
      <c r="ACS1645" s="34"/>
      <c r="ACZ1645" s="35"/>
      <c r="ADA1645" s="34"/>
      <c r="ADH1645" s="35"/>
      <c r="ADI1645" s="34"/>
      <c r="ADP1645" s="35"/>
      <c r="ADQ1645" s="34"/>
      <c r="ADX1645" s="35"/>
      <c r="ADY1645" s="34"/>
      <c r="AEF1645" s="35"/>
      <c r="AEG1645" s="34"/>
      <c r="AEN1645" s="35"/>
      <c r="AEO1645" s="34"/>
      <c r="AEV1645" s="35"/>
      <c r="AEW1645" s="34"/>
      <c r="AFD1645" s="35"/>
      <c r="AFE1645" s="34"/>
      <c r="AFL1645" s="35"/>
      <c r="AFM1645" s="34"/>
      <c r="AFT1645" s="35"/>
      <c r="AFU1645" s="34"/>
      <c r="AGB1645" s="35"/>
      <c r="AGC1645" s="34"/>
      <c r="AGJ1645" s="35"/>
      <c r="AGK1645" s="34"/>
      <c r="AGR1645" s="35"/>
      <c r="AGS1645" s="34"/>
      <c r="AGZ1645" s="35"/>
      <c r="AHA1645" s="34"/>
      <c r="AHH1645" s="35"/>
      <c r="AHI1645" s="34"/>
      <c r="AHP1645" s="35"/>
      <c r="AHQ1645" s="34"/>
      <c r="AHX1645" s="35"/>
      <c r="AHY1645" s="34"/>
      <c r="AIF1645" s="35"/>
      <c r="AIG1645" s="34"/>
      <c r="AIN1645" s="35"/>
      <c r="AIO1645" s="34"/>
      <c r="AIV1645" s="35"/>
      <c r="AIW1645" s="34"/>
      <c r="AJD1645" s="35"/>
      <c r="AJE1645" s="34"/>
      <c r="AJL1645" s="35"/>
      <c r="AJM1645" s="34"/>
      <c r="AJT1645" s="35"/>
      <c r="AJU1645" s="34"/>
      <c r="AKB1645" s="35"/>
      <c r="AKC1645" s="34"/>
      <c r="AKJ1645" s="35"/>
      <c r="AKK1645" s="34"/>
      <c r="AKR1645" s="35"/>
      <c r="AKS1645" s="34"/>
      <c r="AKZ1645" s="35"/>
      <c r="ALA1645" s="34"/>
      <c r="ALH1645" s="35"/>
      <c r="ALI1645" s="34"/>
      <c r="ALP1645" s="35"/>
      <c r="ALQ1645" s="34"/>
      <c r="ALX1645" s="35"/>
      <c r="ALY1645" s="34"/>
      <c r="AMF1645" s="35"/>
      <c r="AMG1645" s="34"/>
      <c r="AMN1645" s="35"/>
      <c r="AMO1645" s="34"/>
      <c r="AMV1645" s="35"/>
      <c r="AMW1645" s="34"/>
      <c r="AND1645" s="35"/>
      <c r="ANE1645" s="34"/>
      <c r="ANL1645" s="35"/>
      <c r="ANM1645" s="34"/>
      <c r="ANT1645" s="35"/>
      <c r="ANU1645" s="34"/>
      <c r="AOB1645" s="35"/>
      <c r="AOC1645" s="34"/>
      <c r="AOJ1645" s="35"/>
      <c r="AOK1645" s="34"/>
      <c r="AOR1645" s="35"/>
      <c r="AOS1645" s="34"/>
      <c r="AOZ1645" s="35"/>
      <c r="APA1645" s="34"/>
      <c r="APH1645" s="35"/>
      <c r="API1645" s="34"/>
      <c r="APP1645" s="35"/>
      <c r="APQ1645" s="34"/>
      <c r="APX1645" s="35"/>
      <c r="APY1645" s="34"/>
      <c r="AQF1645" s="35"/>
      <c r="AQG1645" s="34"/>
      <c r="AQN1645" s="35"/>
      <c r="AQO1645" s="34"/>
      <c r="AQV1645" s="35"/>
      <c r="AQW1645" s="34"/>
      <c r="ARD1645" s="35"/>
      <c r="ARE1645" s="34"/>
      <c r="ARL1645" s="35"/>
      <c r="ARM1645" s="34"/>
      <c r="ART1645" s="35"/>
      <c r="ARU1645" s="34"/>
      <c r="ASB1645" s="35"/>
      <c r="ASC1645" s="34"/>
      <c r="ASJ1645" s="35"/>
      <c r="ASK1645" s="34"/>
      <c r="ASR1645" s="35"/>
      <c r="ASS1645" s="34"/>
      <c r="ASZ1645" s="35"/>
      <c r="ATA1645" s="34"/>
      <c r="ATH1645" s="35"/>
      <c r="ATI1645" s="34"/>
      <c r="ATP1645" s="35"/>
      <c r="ATQ1645" s="34"/>
      <c r="ATX1645" s="35"/>
      <c r="ATY1645" s="34"/>
      <c r="AUF1645" s="35"/>
      <c r="AUG1645" s="34"/>
      <c r="AUN1645" s="35"/>
      <c r="AUO1645" s="34"/>
      <c r="AUV1645" s="35"/>
      <c r="AUW1645" s="34"/>
      <c r="AVD1645" s="35"/>
      <c r="AVE1645" s="34"/>
      <c r="AVL1645" s="35"/>
      <c r="AVM1645" s="34"/>
      <c r="AVT1645" s="35"/>
      <c r="AVU1645" s="34"/>
      <c r="AWB1645" s="35"/>
      <c r="AWC1645" s="34"/>
      <c r="AWJ1645" s="35"/>
      <c r="AWK1645" s="34"/>
      <c r="AWR1645" s="35"/>
      <c r="AWS1645" s="34"/>
      <c r="AWZ1645" s="35"/>
      <c r="AXA1645" s="34"/>
      <c r="AXH1645" s="35"/>
      <c r="AXI1645" s="34"/>
      <c r="AXP1645" s="35"/>
      <c r="AXQ1645" s="34"/>
      <c r="AXX1645" s="35"/>
      <c r="AXY1645" s="34"/>
      <c r="AYF1645" s="35"/>
      <c r="AYG1645" s="34"/>
      <c r="AYN1645" s="35"/>
      <c r="AYO1645" s="34"/>
      <c r="AYV1645" s="35"/>
      <c r="AYW1645" s="34"/>
      <c r="AZD1645" s="35"/>
      <c r="AZE1645" s="34"/>
      <c r="AZL1645" s="35"/>
      <c r="AZM1645" s="34"/>
      <c r="AZT1645" s="35"/>
      <c r="AZU1645" s="34"/>
      <c r="BAB1645" s="35"/>
      <c r="BAC1645" s="34"/>
      <c r="BAJ1645" s="35"/>
      <c r="BAK1645" s="34"/>
      <c r="BAR1645" s="35"/>
      <c r="BAS1645" s="34"/>
      <c r="BAZ1645" s="35"/>
      <c r="BBA1645" s="34"/>
      <c r="BBH1645" s="35"/>
      <c r="BBI1645" s="34"/>
      <c r="BBP1645" s="35"/>
      <c r="BBQ1645" s="34"/>
      <c r="BBX1645" s="35"/>
      <c r="BBY1645" s="34"/>
      <c r="BCF1645" s="35"/>
      <c r="BCG1645" s="34"/>
      <c r="BCN1645" s="35"/>
      <c r="BCO1645" s="34"/>
      <c r="BCV1645" s="35"/>
      <c r="BCW1645" s="34"/>
      <c r="BDD1645" s="35"/>
      <c r="BDE1645" s="34"/>
      <c r="BDL1645" s="35"/>
      <c r="BDM1645" s="34"/>
      <c r="BDT1645" s="35"/>
      <c r="BDU1645" s="34"/>
      <c r="BEB1645" s="35"/>
      <c r="BEC1645" s="34"/>
      <c r="BEJ1645" s="35"/>
      <c r="BEK1645" s="34"/>
      <c r="BER1645" s="35"/>
      <c r="BES1645" s="34"/>
      <c r="BEZ1645" s="35"/>
      <c r="BFA1645" s="34"/>
      <c r="BFH1645" s="35"/>
      <c r="BFI1645" s="34"/>
      <c r="BFP1645" s="35"/>
      <c r="BFQ1645" s="34"/>
      <c r="BFX1645" s="35"/>
      <c r="BFY1645" s="34"/>
      <c r="BGF1645" s="35"/>
      <c r="BGG1645" s="34"/>
      <c r="BGN1645" s="35"/>
      <c r="BGO1645" s="34"/>
      <c r="BGV1645" s="35"/>
      <c r="BGW1645" s="34"/>
      <c r="BHD1645" s="35"/>
      <c r="BHE1645" s="34"/>
      <c r="BHL1645" s="35"/>
      <c r="BHM1645" s="34"/>
      <c r="BHT1645" s="35"/>
      <c r="BHU1645" s="34"/>
      <c r="BIB1645" s="35"/>
      <c r="BIC1645" s="34"/>
      <c r="BIJ1645" s="35"/>
      <c r="BIK1645" s="34"/>
      <c r="BIR1645" s="35"/>
      <c r="BIS1645" s="34"/>
      <c r="BIZ1645" s="35"/>
      <c r="BJA1645" s="34"/>
      <c r="BJH1645" s="35"/>
      <c r="BJI1645" s="34"/>
      <c r="BJP1645" s="35"/>
      <c r="BJQ1645" s="34"/>
      <c r="BJX1645" s="35"/>
      <c r="BJY1645" s="34"/>
      <c r="BKF1645" s="35"/>
      <c r="BKG1645" s="34"/>
      <c r="BKN1645" s="35"/>
      <c r="BKO1645" s="34"/>
      <c r="BKV1645" s="35"/>
      <c r="BKW1645" s="34"/>
      <c r="BLD1645" s="35"/>
      <c r="BLE1645" s="34"/>
      <c r="BLL1645" s="35"/>
      <c r="BLM1645" s="34"/>
      <c r="BLT1645" s="35"/>
      <c r="BLU1645" s="34"/>
      <c r="BMB1645" s="35"/>
      <c r="BMC1645" s="34"/>
      <c r="BMJ1645" s="35"/>
      <c r="BMK1645" s="34"/>
      <c r="BMR1645" s="35"/>
      <c r="BMS1645" s="34"/>
      <c r="BMZ1645" s="35"/>
      <c r="BNA1645" s="34"/>
      <c r="BNH1645" s="35"/>
      <c r="BNI1645" s="34"/>
      <c r="BNP1645" s="35"/>
      <c r="BNQ1645" s="34"/>
      <c r="BNX1645" s="35"/>
      <c r="BNY1645" s="34"/>
      <c r="BOF1645" s="35"/>
      <c r="BOG1645" s="34"/>
      <c r="BON1645" s="35"/>
      <c r="BOO1645" s="34"/>
      <c r="BOV1645" s="35"/>
      <c r="BOW1645" s="34"/>
      <c r="BPD1645" s="35"/>
      <c r="BPE1645" s="34"/>
      <c r="BPL1645" s="35"/>
      <c r="BPM1645" s="34"/>
      <c r="BPT1645" s="35"/>
      <c r="BPU1645" s="34"/>
      <c r="BQB1645" s="35"/>
      <c r="BQC1645" s="34"/>
      <c r="BQJ1645" s="35"/>
      <c r="BQK1645" s="34"/>
      <c r="BQR1645" s="35"/>
      <c r="BQS1645" s="34"/>
      <c r="BQZ1645" s="35"/>
      <c r="BRA1645" s="34"/>
      <c r="BRH1645" s="35"/>
      <c r="BRI1645" s="34"/>
      <c r="BRP1645" s="35"/>
      <c r="BRQ1645" s="34"/>
      <c r="BRX1645" s="35"/>
      <c r="BRY1645" s="34"/>
      <c r="BSF1645" s="35"/>
      <c r="BSG1645" s="34"/>
      <c r="BSN1645" s="35"/>
      <c r="BSO1645" s="34"/>
      <c r="BSV1645" s="35"/>
      <c r="BSW1645" s="34"/>
      <c r="BTD1645" s="35"/>
      <c r="BTE1645" s="34"/>
      <c r="BTL1645" s="35"/>
      <c r="BTM1645" s="34"/>
      <c r="BTT1645" s="35"/>
      <c r="BTU1645" s="34"/>
      <c r="BUB1645" s="35"/>
      <c r="BUC1645" s="34"/>
      <c r="BUJ1645" s="35"/>
      <c r="BUK1645" s="34"/>
      <c r="BUR1645" s="35"/>
      <c r="BUS1645" s="34"/>
      <c r="BUZ1645" s="35"/>
      <c r="BVA1645" s="34"/>
      <c r="BVH1645" s="35"/>
      <c r="BVI1645" s="34"/>
      <c r="BVP1645" s="35"/>
      <c r="BVQ1645" s="34"/>
      <c r="BVX1645" s="35"/>
      <c r="BVY1645" s="34"/>
      <c r="BWF1645" s="35"/>
      <c r="BWG1645" s="34"/>
      <c r="BWN1645" s="35"/>
      <c r="BWO1645" s="34"/>
      <c r="BWV1645" s="35"/>
      <c r="BWW1645" s="34"/>
      <c r="BXD1645" s="35"/>
      <c r="BXE1645" s="34"/>
      <c r="BXL1645" s="35"/>
      <c r="BXM1645" s="34"/>
      <c r="BXT1645" s="35"/>
      <c r="BXU1645" s="34"/>
      <c r="BYB1645" s="35"/>
      <c r="BYC1645" s="34"/>
      <c r="BYJ1645" s="35"/>
      <c r="BYK1645" s="34"/>
      <c r="BYR1645" s="35"/>
      <c r="BYS1645" s="34"/>
      <c r="BYZ1645" s="35"/>
      <c r="BZA1645" s="34"/>
      <c r="BZH1645" s="35"/>
      <c r="BZI1645" s="34"/>
      <c r="BZP1645" s="35"/>
      <c r="BZQ1645" s="34"/>
      <c r="BZX1645" s="35"/>
      <c r="BZY1645" s="34"/>
      <c r="CAF1645" s="35"/>
      <c r="CAG1645" s="34"/>
      <c r="CAN1645" s="35"/>
      <c r="CAO1645" s="34"/>
      <c r="CAV1645" s="35"/>
      <c r="CAW1645" s="34"/>
      <c r="CBD1645" s="35"/>
      <c r="CBE1645" s="34"/>
      <c r="CBL1645" s="35"/>
      <c r="CBM1645" s="34"/>
      <c r="CBT1645" s="35"/>
      <c r="CBU1645" s="34"/>
      <c r="CCB1645" s="35"/>
      <c r="CCC1645" s="34"/>
      <c r="CCJ1645" s="35"/>
      <c r="CCK1645" s="34"/>
      <c r="CCR1645" s="35"/>
      <c r="CCS1645" s="34"/>
      <c r="CCZ1645" s="35"/>
      <c r="CDA1645" s="34"/>
      <c r="CDH1645" s="35"/>
      <c r="CDI1645" s="34"/>
      <c r="CDP1645" s="35"/>
      <c r="CDQ1645" s="34"/>
      <c r="CDX1645" s="35"/>
      <c r="CDY1645" s="34"/>
      <c r="CEF1645" s="35"/>
      <c r="CEG1645" s="34"/>
      <c r="CEN1645" s="35"/>
      <c r="CEO1645" s="34"/>
      <c r="CEV1645" s="35"/>
      <c r="CEW1645" s="34"/>
      <c r="CFD1645" s="35"/>
      <c r="CFE1645" s="34"/>
      <c r="CFL1645" s="35"/>
      <c r="CFM1645" s="34"/>
      <c r="CFT1645" s="35"/>
      <c r="CFU1645" s="34"/>
      <c r="CGB1645" s="35"/>
      <c r="CGC1645" s="34"/>
      <c r="CGJ1645" s="35"/>
      <c r="CGK1645" s="34"/>
      <c r="CGR1645" s="35"/>
      <c r="CGS1645" s="34"/>
      <c r="CGZ1645" s="35"/>
      <c r="CHA1645" s="34"/>
      <c r="CHH1645" s="35"/>
      <c r="CHI1645" s="34"/>
      <c r="CHP1645" s="35"/>
      <c r="CHQ1645" s="34"/>
      <c r="CHX1645" s="35"/>
      <c r="CHY1645" s="34"/>
      <c r="CIF1645" s="35"/>
      <c r="CIG1645" s="34"/>
      <c r="CIN1645" s="35"/>
      <c r="CIO1645" s="34"/>
      <c r="CIV1645" s="35"/>
      <c r="CIW1645" s="34"/>
      <c r="CJD1645" s="35"/>
      <c r="CJE1645" s="34"/>
      <c r="CJL1645" s="35"/>
      <c r="CJM1645" s="34"/>
      <c r="CJT1645" s="35"/>
      <c r="CJU1645" s="34"/>
      <c r="CKB1645" s="35"/>
      <c r="CKC1645" s="34"/>
      <c r="CKJ1645" s="35"/>
      <c r="CKK1645" s="34"/>
      <c r="CKR1645" s="35"/>
      <c r="CKS1645" s="34"/>
      <c r="CKZ1645" s="35"/>
      <c r="CLA1645" s="34"/>
      <c r="CLH1645" s="35"/>
      <c r="CLI1645" s="34"/>
      <c r="CLP1645" s="35"/>
      <c r="CLQ1645" s="34"/>
      <c r="CLX1645" s="35"/>
      <c r="CLY1645" s="34"/>
      <c r="CMF1645" s="35"/>
      <c r="CMG1645" s="34"/>
      <c r="CMN1645" s="35"/>
      <c r="CMO1645" s="34"/>
      <c r="CMV1645" s="35"/>
      <c r="CMW1645" s="34"/>
      <c r="CND1645" s="35"/>
      <c r="CNE1645" s="34"/>
      <c r="CNL1645" s="35"/>
      <c r="CNM1645" s="34"/>
      <c r="CNT1645" s="35"/>
      <c r="CNU1645" s="34"/>
      <c r="COB1645" s="35"/>
      <c r="COC1645" s="34"/>
      <c r="COJ1645" s="35"/>
      <c r="COK1645" s="34"/>
      <c r="COR1645" s="35"/>
      <c r="COS1645" s="34"/>
      <c r="COZ1645" s="35"/>
      <c r="CPA1645" s="34"/>
      <c r="CPH1645" s="35"/>
      <c r="CPI1645" s="34"/>
      <c r="CPP1645" s="35"/>
      <c r="CPQ1645" s="34"/>
      <c r="CPX1645" s="35"/>
      <c r="CPY1645" s="34"/>
      <c r="CQF1645" s="35"/>
      <c r="CQG1645" s="34"/>
      <c r="CQN1645" s="35"/>
      <c r="CQO1645" s="34"/>
      <c r="CQV1645" s="35"/>
      <c r="CQW1645" s="34"/>
      <c r="CRD1645" s="35"/>
      <c r="CRE1645" s="34"/>
      <c r="CRL1645" s="35"/>
      <c r="CRM1645" s="34"/>
      <c r="CRT1645" s="35"/>
      <c r="CRU1645" s="34"/>
      <c r="CSB1645" s="35"/>
      <c r="CSC1645" s="34"/>
      <c r="CSJ1645" s="35"/>
      <c r="CSK1645" s="34"/>
      <c r="CSR1645" s="35"/>
      <c r="CSS1645" s="34"/>
      <c r="CSZ1645" s="35"/>
      <c r="CTA1645" s="34"/>
      <c r="CTH1645" s="35"/>
      <c r="CTI1645" s="34"/>
      <c r="CTP1645" s="35"/>
      <c r="CTQ1645" s="34"/>
      <c r="CTX1645" s="35"/>
      <c r="CTY1645" s="34"/>
      <c r="CUF1645" s="35"/>
      <c r="CUG1645" s="34"/>
      <c r="CUN1645" s="35"/>
      <c r="CUO1645" s="34"/>
      <c r="CUV1645" s="35"/>
      <c r="CUW1645" s="34"/>
      <c r="CVD1645" s="35"/>
      <c r="CVE1645" s="34"/>
      <c r="CVL1645" s="35"/>
      <c r="CVM1645" s="34"/>
      <c r="CVT1645" s="35"/>
      <c r="CVU1645" s="34"/>
      <c r="CWB1645" s="35"/>
      <c r="CWC1645" s="34"/>
      <c r="CWJ1645" s="35"/>
      <c r="CWK1645" s="34"/>
      <c r="CWR1645" s="35"/>
      <c r="CWS1645" s="34"/>
      <c r="CWZ1645" s="35"/>
      <c r="CXA1645" s="34"/>
      <c r="CXH1645" s="35"/>
      <c r="CXI1645" s="34"/>
      <c r="CXP1645" s="35"/>
      <c r="CXQ1645" s="34"/>
      <c r="CXX1645" s="35"/>
      <c r="CXY1645" s="34"/>
      <c r="CYF1645" s="35"/>
      <c r="CYG1645" s="34"/>
      <c r="CYN1645" s="35"/>
      <c r="CYO1645" s="34"/>
      <c r="CYV1645" s="35"/>
      <c r="CYW1645" s="34"/>
      <c r="CZD1645" s="35"/>
      <c r="CZE1645" s="34"/>
      <c r="CZL1645" s="35"/>
      <c r="CZM1645" s="34"/>
      <c r="CZT1645" s="35"/>
      <c r="CZU1645" s="34"/>
      <c r="DAB1645" s="35"/>
      <c r="DAC1645" s="34"/>
      <c r="DAJ1645" s="35"/>
      <c r="DAK1645" s="34"/>
      <c r="DAR1645" s="35"/>
      <c r="DAS1645" s="34"/>
      <c r="DAZ1645" s="35"/>
      <c r="DBA1645" s="34"/>
      <c r="DBH1645" s="35"/>
      <c r="DBI1645" s="34"/>
      <c r="DBP1645" s="35"/>
      <c r="DBQ1645" s="34"/>
      <c r="DBX1645" s="35"/>
      <c r="DBY1645" s="34"/>
      <c r="DCF1645" s="35"/>
      <c r="DCG1645" s="34"/>
      <c r="DCN1645" s="35"/>
      <c r="DCO1645" s="34"/>
      <c r="DCV1645" s="35"/>
      <c r="DCW1645" s="34"/>
      <c r="DDD1645" s="35"/>
      <c r="DDE1645" s="34"/>
      <c r="DDL1645" s="35"/>
      <c r="DDM1645" s="34"/>
      <c r="DDT1645" s="35"/>
      <c r="DDU1645" s="34"/>
      <c r="DEB1645" s="35"/>
      <c r="DEC1645" s="34"/>
      <c r="DEJ1645" s="35"/>
      <c r="DEK1645" s="34"/>
      <c r="DER1645" s="35"/>
      <c r="DES1645" s="34"/>
      <c r="DEZ1645" s="35"/>
      <c r="DFA1645" s="34"/>
      <c r="DFH1645" s="35"/>
      <c r="DFI1645" s="34"/>
      <c r="DFP1645" s="35"/>
      <c r="DFQ1645" s="34"/>
      <c r="DFX1645" s="35"/>
      <c r="DFY1645" s="34"/>
      <c r="DGF1645" s="35"/>
      <c r="DGG1645" s="34"/>
      <c r="DGN1645" s="35"/>
      <c r="DGO1645" s="34"/>
      <c r="DGV1645" s="35"/>
      <c r="DGW1645" s="34"/>
      <c r="DHD1645" s="35"/>
      <c r="DHE1645" s="34"/>
      <c r="DHL1645" s="35"/>
      <c r="DHM1645" s="34"/>
      <c r="DHT1645" s="35"/>
      <c r="DHU1645" s="34"/>
      <c r="DIB1645" s="35"/>
      <c r="DIC1645" s="34"/>
      <c r="DIJ1645" s="35"/>
      <c r="DIK1645" s="34"/>
      <c r="DIR1645" s="35"/>
      <c r="DIS1645" s="34"/>
      <c r="DIZ1645" s="35"/>
      <c r="DJA1645" s="34"/>
      <c r="DJH1645" s="35"/>
      <c r="DJI1645" s="34"/>
      <c r="DJP1645" s="35"/>
      <c r="DJQ1645" s="34"/>
      <c r="DJX1645" s="35"/>
      <c r="DJY1645" s="34"/>
      <c r="DKF1645" s="35"/>
      <c r="DKG1645" s="34"/>
      <c r="DKN1645" s="35"/>
      <c r="DKO1645" s="34"/>
      <c r="DKV1645" s="35"/>
      <c r="DKW1645" s="34"/>
      <c r="DLD1645" s="35"/>
      <c r="DLE1645" s="34"/>
      <c r="DLL1645" s="35"/>
      <c r="DLM1645" s="34"/>
      <c r="DLT1645" s="35"/>
      <c r="DLU1645" s="34"/>
      <c r="DMB1645" s="35"/>
      <c r="DMC1645" s="34"/>
      <c r="DMJ1645" s="35"/>
      <c r="DMK1645" s="34"/>
      <c r="DMR1645" s="35"/>
      <c r="DMS1645" s="34"/>
      <c r="DMZ1645" s="35"/>
      <c r="DNA1645" s="34"/>
      <c r="DNH1645" s="35"/>
      <c r="DNI1645" s="34"/>
      <c r="DNP1645" s="35"/>
      <c r="DNQ1645" s="34"/>
      <c r="DNX1645" s="35"/>
      <c r="DNY1645" s="34"/>
      <c r="DOF1645" s="35"/>
      <c r="DOG1645" s="34"/>
      <c r="DON1645" s="35"/>
      <c r="DOO1645" s="34"/>
      <c r="DOV1645" s="35"/>
      <c r="DOW1645" s="34"/>
      <c r="DPD1645" s="35"/>
      <c r="DPE1645" s="34"/>
      <c r="DPL1645" s="35"/>
      <c r="DPM1645" s="34"/>
      <c r="DPT1645" s="35"/>
      <c r="DPU1645" s="34"/>
      <c r="DQB1645" s="35"/>
      <c r="DQC1645" s="34"/>
      <c r="DQJ1645" s="35"/>
      <c r="DQK1645" s="34"/>
      <c r="DQR1645" s="35"/>
      <c r="DQS1645" s="34"/>
      <c r="DQZ1645" s="35"/>
      <c r="DRA1645" s="34"/>
      <c r="DRH1645" s="35"/>
      <c r="DRI1645" s="34"/>
      <c r="DRP1645" s="35"/>
      <c r="DRQ1645" s="34"/>
      <c r="DRX1645" s="35"/>
      <c r="DRY1645" s="34"/>
      <c r="DSF1645" s="35"/>
      <c r="DSG1645" s="34"/>
      <c r="DSN1645" s="35"/>
      <c r="DSO1645" s="34"/>
      <c r="DSV1645" s="35"/>
      <c r="DSW1645" s="34"/>
      <c r="DTD1645" s="35"/>
      <c r="DTE1645" s="34"/>
      <c r="DTL1645" s="35"/>
      <c r="DTM1645" s="34"/>
      <c r="DTT1645" s="35"/>
      <c r="DTU1645" s="34"/>
      <c r="DUB1645" s="35"/>
      <c r="DUC1645" s="34"/>
      <c r="DUJ1645" s="35"/>
      <c r="DUK1645" s="34"/>
      <c r="DUR1645" s="35"/>
      <c r="DUS1645" s="34"/>
      <c r="DUZ1645" s="35"/>
      <c r="DVA1645" s="34"/>
      <c r="DVH1645" s="35"/>
      <c r="DVI1645" s="34"/>
      <c r="DVP1645" s="35"/>
      <c r="DVQ1645" s="34"/>
      <c r="DVX1645" s="35"/>
      <c r="DVY1645" s="34"/>
      <c r="DWF1645" s="35"/>
      <c r="DWG1645" s="34"/>
      <c r="DWN1645" s="35"/>
      <c r="DWO1645" s="34"/>
      <c r="DWV1645" s="35"/>
      <c r="DWW1645" s="34"/>
      <c r="DXD1645" s="35"/>
      <c r="DXE1645" s="34"/>
      <c r="DXL1645" s="35"/>
      <c r="DXM1645" s="34"/>
      <c r="DXT1645" s="35"/>
      <c r="DXU1645" s="34"/>
      <c r="DYB1645" s="35"/>
      <c r="DYC1645" s="34"/>
      <c r="DYJ1645" s="35"/>
      <c r="DYK1645" s="34"/>
      <c r="DYR1645" s="35"/>
      <c r="DYS1645" s="34"/>
      <c r="DYZ1645" s="35"/>
      <c r="DZA1645" s="34"/>
      <c r="DZH1645" s="35"/>
      <c r="DZI1645" s="34"/>
      <c r="DZP1645" s="35"/>
      <c r="DZQ1645" s="34"/>
      <c r="DZX1645" s="35"/>
      <c r="DZY1645" s="34"/>
      <c r="EAF1645" s="35"/>
      <c r="EAG1645" s="34"/>
      <c r="EAN1645" s="35"/>
      <c r="EAO1645" s="34"/>
      <c r="EAV1645" s="35"/>
      <c r="EAW1645" s="34"/>
      <c r="EBD1645" s="35"/>
      <c r="EBE1645" s="34"/>
      <c r="EBL1645" s="35"/>
      <c r="EBM1645" s="34"/>
      <c r="EBT1645" s="35"/>
      <c r="EBU1645" s="34"/>
      <c r="ECB1645" s="35"/>
      <c r="ECC1645" s="34"/>
      <c r="ECJ1645" s="35"/>
      <c r="ECK1645" s="34"/>
      <c r="ECR1645" s="35"/>
      <c r="ECS1645" s="34"/>
      <c r="ECZ1645" s="35"/>
      <c r="EDA1645" s="34"/>
      <c r="EDH1645" s="35"/>
      <c r="EDI1645" s="34"/>
      <c r="EDP1645" s="35"/>
      <c r="EDQ1645" s="34"/>
      <c r="EDX1645" s="35"/>
      <c r="EDY1645" s="34"/>
      <c r="EEF1645" s="35"/>
      <c r="EEG1645" s="34"/>
      <c r="EEN1645" s="35"/>
      <c r="EEO1645" s="34"/>
      <c r="EEV1645" s="35"/>
      <c r="EEW1645" s="34"/>
      <c r="EFD1645" s="35"/>
      <c r="EFE1645" s="34"/>
      <c r="EFL1645" s="35"/>
      <c r="EFM1645" s="34"/>
      <c r="EFT1645" s="35"/>
      <c r="EFU1645" s="34"/>
      <c r="EGB1645" s="35"/>
      <c r="EGC1645" s="34"/>
      <c r="EGJ1645" s="35"/>
      <c r="EGK1645" s="34"/>
      <c r="EGR1645" s="35"/>
      <c r="EGS1645" s="34"/>
      <c r="EGZ1645" s="35"/>
      <c r="EHA1645" s="34"/>
      <c r="EHH1645" s="35"/>
      <c r="EHI1645" s="34"/>
      <c r="EHP1645" s="35"/>
      <c r="EHQ1645" s="34"/>
      <c r="EHX1645" s="35"/>
      <c r="EHY1645" s="34"/>
      <c r="EIF1645" s="35"/>
      <c r="EIG1645" s="34"/>
      <c r="EIN1645" s="35"/>
      <c r="EIO1645" s="34"/>
      <c r="EIV1645" s="35"/>
      <c r="EIW1645" s="34"/>
      <c r="EJD1645" s="35"/>
      <c r="EJE1645" s="34"/>
      <c r="EJL1645" s="35"/>
      <c r="EJM1645" s="34"/>
      <c r="EJT1645" s="35"/>
      <c r="EJU1645" s="34"/>
      <c r="EKB1645" s="35"/>
      <c r="EKC1645" s="34"/>
      <c r="EKJ1645" s="35"/>
      <c r="EKK1645" s="34"/>
      <c r="EKR1645" s="35"/>
      <c r="EKS1645" s="34"/>
      <c r="EKZ1645" s="35"/>
      <c r="ELA1645" s="34"/>
      <c r="ELH1645" s="35"/>
      <c r="ELI1645" s="34"/>
      <c r="ELP1645" s="35"/>
      <c r="ELQ1645" s="34"/>
      <c r="ELX1645" s="35"/>
      <c r="ELY1645" s="34"/>
      <c r="EMF1645" s="35"/>
      <c r="EMG1645" s="34"/>
      <c r="EMN1645" s="35"/>
      <c r="EMO1645" s="34"/>
      <c r="EMV1645" s="35"/>
      <c r="EMW1645" s="34"/>
      <c r="END1645" s="35"/>
      <c r="ENE1645" s="34"/>
      <c r="ENL1645" s="35"/>
      <c r="ENM1645" s="34"/>
      <c r="ENT1645" s="35"/>
      <c r="ENU1645" s="34"/>
      <c r="EOB1645" s="35"/>
      <c r="EOC1645" s="34"/>
      <c r="EOJ1645" s="35"/>
      <c r="EOK1645" s="34"/>
      <c r="EOR1645" s="35"/>
      <c r="EOS1645" s="34"/>
      <c r="EOZ1645" s="35"/>
      <c r="EPA1645" s="34"/>
      <c r="EPH1645" s="35"/>
      <c r="EPI1645" s="34"/>
      <c r="EPP1645" s="35"/>
      <c r="EPQ1645" s="34"/>
      <c r="EPX1645" s="35"/>
      <c r="EPY1645" s="34"/>
      <c r="EQF1645" s="35"/>
      <c r="EQG1645" s="34"/>
      <c r="EQN1645" s="35"/>
      <c r="EQO1645" s="34"/>
      <c r="EQV1645" s="35"/>
      <c r="EQW1645" s="34"/>
      <c r="ERD1645" s="35"/>
      <c r="ERE1645" s="34"/>
      <c r="ERL1645" s="35"/>
      <c r="ERM1645" s="34"/>
      <c r="ERT1645" s="35"/>
      <c r="ERU1645" s="34"/>
      <c r="ESB1645" s="35"/>
      <c r="ESC1645" s="34"/>
      <c r="ESJ1645" s="35"/>
      <c r="ESK1645" s="34"/>
      <c r="ESR1645" s="35"/>
      <c r="ESS1645" s="34"/>
      <c r="ESZ1645" s="35"/>
      <c r="ETA1645" s="34"/>
      <c r="ETH1645" s="35"/>
      <c r="ETI1645" s="34"/>
      <c r="ETP1645" s="35"/>
      <c r="ETQ1645" s="34"/>
      <c r="ETX1645" s="35"/>
      <c r="ETY1645" s="34"/>
      <c r="EUF1645" s="35"/>
      <c r="EUG1645" s="34"/>
      <c r="EUN1645" s="35"/>
      <c r="EUO1645" s="34"/>
      <c r="EUV1645" s="35"/>
      <c r="EUW1645" s="34"/>
      <c r="EVD1645" s="35"/>
      <c r="EVE1645" s="34"/>
      <c r="EVL1645" s="35"/>
      <c r="EVM1645" s="34"/>
      <c r="EVT1645" s="35"/>
      <c r="EVU1645" s="34"/>
      <c r="EWB1645" s="35"/>
      <c r="EWC1645" s="34"/>
      <c r="EWJ1645" s="35"/>
      <c r="EWK1645" s="34"/>
      <c r="EWR1645" s="35"/>
      <c r="EWS1645" s="34"/>
      <c r="EWZ1645" s="35"/>
      <c r="EXA1645" s="34"/>
      <c r="EXH1645" s="35"/>
      <c r="EXI1645" s="34"/>
      <c r="EXP1645" s="35"/>
      <c r="EXQ1645" s="34"/>
      <c r="EXX1645" s="35"/>
      <c r="EXY1645" s="34"/>
      <c r="EYF1645" s="35"/>
      <c r="EYG1645" s="34"/>
      <c r="EYN1645" s="35"/>
      <c r="EYO1645" s="34"/>
      <c r="EYV1645" s="35"/>
      <c r="EYW1645" s="34"/>
      <c r="EZD1645" s="35"/>
      <c r="EZE1645" s="34"/>
      <c r="EZL1645" s="35"/>
      <c r="EZM1645" s="34"/>
      <c r="EZT1645" s="35"/>
      <c r="EZU1645" s="34"/>
      <c r="FAB1645" s="35"/>
      <c r="FAC1645" s="34"/>
      <c r="FAJ1645" s="35"/>
      <c r="FAK1645" s="34"/>
      <c r="FAR1645" s="35"/>
      <c r="FAS1645" s="34"/>
      <c r="FAZ1645" s="35"/>
      <c r="FBA1645" s="34"/>
      <c r="FBH1645" s="35"/>
      <c r="FBI1645" s="34"/>
      <c r="FBP1645" s="35"/>
      <c r="FBQ1645" s="34"/>
      <c r="FBX1645" s="35"/>
      <c r="FBY1645" s="34"/>
      <c r="FCF1645" s="35"/>
      <c r="FCG1645" s="34"/>
      <c r="FCN1645" s="35"/>
      <c r="FCO1645" s="34"/>
      <c r="FCV1645" s="35"/>
      <c r="FCW1645" s="34"/>
      <c r="FDD1645" s="35"/>
      <c r="FDE1645" s="34"/>
      <c r="FDL1645" s="35"/>
      <c r="FDM1645" s="34"/>
      <c r="FDT1645" s="35"/>
      <c r="FDU1645" s="34"/>
      <c r="FEB1645" s="35"/>
      <c r="FEC1645" s="34"/>
      <c r="FEJ1645" s="35"/>
      <c r="FEK1645" s="34"/>
      <c r="FER1645" s="35"/>
      <c r="FES1645" s="34"/>
      <c r="FEZ1645" s="35"/>
      <c r="FFA1645" s="34"/>
      <c r="FFH1645" s="35"/>
      <c r="FFI1645" s="34"/>
      <c r="FFP1645" s="35"/>
      <c r="FFQ1645" s="34"/>
      <c r="FFX1645" s="35"/>
      <c r="FFY1645" s="34"/>
      <c r="FGF1645" s="35"/>
      <c r="FGG1645" s="34"/>
      <c r="FGN1645" s="35"/>
      <c r="FGO1645" s="34"/>
      <c r="FGV1645" s="35"/>
      <c r="FGW1645" s="34"/>
      <c r="FHD1645" s="35"/>
      <c r="FHE1645" s="34"/>
      <c r="FHL1645" s="35"/>
      <c r="FHM1645" s="34"/>
      <c r="FHT1645" s="35"/>
      <c r="FHU1645" s="34"/>
      <c r="FIB1645" s="35"/>
      <c r="FIC1645" s="34"/>
      <c r="FIJ1645" s="35"/>
      <c r="FIK1645" s="34"/>
      <c r="FIR1645" s="35"/>
      <c r="FIS1645" s="34"/>
      <c r="FIZ1645" s="35"/>
      <c r="FJA1645" s="34"/>
      <c r="FJH1645" s="35"/>
      <c r="FJI1645" s="34"/>
      <c r="FJP1645" s="35"/>
      <c r="FJQ1645" s="34"/>
      <c r="FJX1645" s="35"/>
      <c r="FJY1645" s="34"/>
      <c r="FKF1645" s="35"/>
      <c r="FKG1645" s="34"/>
      <c r="FKN1645" s="35"/>
      <c r="FKO1645" s="34"/>
      <c r="FKV1645" s="35"/>
      <c r="FKW1645" s="34"/>
      <c r="FLD1645" s="35"/>
      <c r="FLE1645" s="34"/>
      <c r="FLL1645" s="35"/>
      <c r="FLM1645" s="34"/>
      <c r="FLT1645" s="35"/>
      <c r="FLU1645" s="34"/>
      <c r="FMB1645" s="35"/>
      <c r="FMC1645" s="34"/>
      <c r="FMJ1645" s="35"/>
      <c r="FMK1645" s="34"/>
      <c r="FMR1645" s="35"/>
      <c r="FMS1645" s="34"/>
      <c r="FMZ1645" s="35"/>
      <c r="FNA1645" s="34"/>
      <c r="FNH1645" s="35"/>
      <c r="FNI1645" s="34"/>
      <c r="FNP1645" s="35"/>
      <c r="FNQ1645" s="34"/>
      <c r="FNX1645" s="35"/>
      <c r="FNY1645" s="34"/>
      <c r="FOF1645" s="35"/>
      <c r="FOG1645" s="34"/>
      <c r="FON1645" s="35"/>
      <c r="FOO1645" s="34"/>
      <c r="FOV1645" s="35"/>
      <c r="FOW1645" s="34"/>
      <c r="FPD1645" s="35"/>
      <c r="FPE1645" s="34"/>
      <c r="FPL1645" s="35"/>
      <c r="FPM1645" s="34"/>
      <c r="FPT1645" s="35"/>
      <c r="FPU1645" s="34"/>
      <c r="FQB1645" s="35"/>
      <c r="FQC1645" s="34"/>
      <c r="FQJ1645" s="35"/>
      <c r="FQK1645" s="34"/>
      <c r="FQR1645" s="35"/>
      <c r="FQS1645" s="34"/>
      <c r="FQZ1645" s="35"/>
      <c r="FRA1645" s="34"/>
      <c r="FRH1645" s="35"/>
      <c r="FRI1645" s="34"/>
      <c r="FRP1645" s="35"/>
      <c r="FRQ1645" s="34"/>
      <c r="FRX1645" s="35"/>
      <c r="FRY1645" s="34"/>
      <c r="FSF1645" s="35"/>
      <c r="FSG1645" s="34"/>
      <c r="FSN1645" s="35"/>
      <c r="FSO1645" s="34"/>
      <c r="FSV1645" s="35"/>
      <c r="FSW1645" s="34"/>
      <c r="FTD1645" s="35"/>
      <c r="FTE1645" s="34"/>
      <c r="FTL1645" s="35"/>
      <c r="FTM1645" s="34"/>
      <c r="FTT1645" s="35"/>
      <c r="FTU1645" s="34"/>
      <c r="FUB1645" s="35"/>
      <c r="FUC1645" s="34"/>
      <c r="FUJ1645" s="35"/>
      <c r="FUK1645" s="34"/>
      <c r="FUR1645" s="35"/>
      <c r="FUS1645" s="34"/>
      <c r="FUZ1645" s="35"/>
      <c r="FVA1645" s="34"/>
      <c r="FVH1645" s="35"/>
      <c r="FVI1645" s="34"/>
      <c r="FVP1645" s="35"/>
      <c r="FVQ1645" s="34"/>
      <c r="FVX1645" s="35"/>
      <c r="FVY1645" s="34"/>
      <c r="FWF1645" s="35"/>
      <c r="FWG1645" s="34"/>
      <c r="FWN1645" s="35"/>
      <c r="FWO1645" s="34"/>
      <c r="FWV1645" s="35"/>
      <c r="FWW1645" s="34"/>
      <c r="FXD1645" s="35"/>
      <c r="FXE1645" s="34"/>
      <c r="FXL1645" s="35"/>
      <c r="FXM1645" s="34"/>
      <c r="FXT1645" s="35"/>
      <c r="FXU1645" s="34"/>
      <c r="FYB1645" s="35"/>
      <c r="FYC1645" s="34"/>
      <c r="FYJ1645" s="35"/>
      <c r="FYK1645" s="34"/>
      <c r="FYR1645" s="35"/>
      <c r="FYS1645" s="34"/>
      <c r="FYZ1645" s="35"/>
      <c r="FZA1645" s="34"/>
      <c r="FZH1645" s="35"/>
      <c r="FZI1645" s="34"/>
      <c r="FZP1645" s="35"/>
      <c r="FZQ1645" s="34"/>
      <c r="FZX1645" s="35"/>
      <c r="FZY1645" s="34"/>
      <c r="GAF1645" s="35"/>
      <c r="GAG1645" s="34"/>
      <c r="GAN1645" s="35"/>
      <c r="GAO1645" s="34"/>
      <c r="GAV1645" s="35"/>
      <c r="GAW1645" s="34"/>
      <c r="GBD1645" s="35"/>
      <c r="GBE1645" s="34"/>
      <c r="GBL1645" s="35"/>
      <c r="GBM1645" s="34"/>
      <c r="GBT1645" s="35"/>
      <c r="GBU1645" s="34"/>
      <c r="GCB1645" s="35"/>
      <c r="GCC1645" s="34"/>
      <c r="GCJ1645" s="35"/>
      <c r="GCK1645" s="34"/>
      <c r="GCR1645" s="35"/>
      <c r="GCS1645" s="34"/>
      <c r="GCZ1645" s="35"/>
      <c r="GDA1645" s="34"/>
      <c r="GDH1645" s="35"/>
      <c r="GDI1645" s="34"/>
      <c r="GDP1645" s="35"/>
      <c r="GDQ1645" s="34"/>
      <c r="GDX1645" s="35"/>
      <c r="GDY1645" s="34"/>
      <c r="GEF1645" s="35"/>
      <c r="GEG1645" s="34"/>
      <c r="GEN1645" s="35"/>
      <c r="GEO1645" s="34"/>
      <c r="GEV1645" s="35"/>
      <c r="GEW1645" s="34"/>
      <c r="GFD1645" s="35"/>
      <c r="GFE1645" s="34"/>
      <c r="GFL1645" s="35"/>
      <c r="GFM1645" s="34"/>
      <c r="GFT1645" s="35"/>
      <c r="GFU1645" s="34"/>
      <c r="GGB1645" s="35"/>
      <c r="GGC1645" s="34"/>
      <c r="GGJ1645" s="35"/>
      <c r="GGK1645" s="34"/>
      <c r="GGR1645" s="35"/>
      <c r="GGS1645" s="34"/>
      <c r="GGZ1645" s="35"/>
      <c r="GHA1645" s="34"/>
      <c r="GHH1645" s="35"/>
      <c r="GHI1645" s="34"/>
      <c r="GHP1645" s="35"/>
      <c r="GHQ1645" s="34"/>
      <c r="GHX1645" s="35"/>
      <c r="GHY1645" s="34"/>
      <c r="GIF1645" s="35"/>
      <c r="GIG1645" s="34"/>
      <c r="GIN1645" s="35"/>
      <c r="GIO1645" s="34"/>
      <c r="GIV1645" s="35"/>
      <c r="GIW1645" s="34"/>
      <c r="GJD1645" s="35"/>
      <c r="GJE1645" s="34"/>
      <c r="GJL1645" s="35"/>
      <c r="GJM1645" s="34"/>
      <c r="GJT1645" s="35"/>
      <c r="GJU1645" s="34"/>
      <c r="GKB1645" s="35"/>
      <c r="GKC1645" s="34"/>
      <c r="GKJ1645" s="35"/>
      <c r="GKK1645" s="34"/>
      <c r="GKR1645" s="35"/>
      <c r="GKS1645" s="34"/>
      <c r="GKZ1645" s="35"/>
      <c r="GLA1645" s="34"/>
      <c r="GLH1645" s="35"/>
      <c r="GLI1645" s="34"/>
      <c r="GLP1645" s="35"/>
      <c r="GLQ1645" s="34"/>
      <c r="GLX1645" s="35"/>
      <c r="GLY1645" s="34"/>
      <c r="GMF1645" s="35"/>
      <c r="GMG1645" s="34"/>
      <c r="GMN1645" s="35"/>
      <c r="GMO1645" s="34"/>
      <c r="GMV1645" s="35"/>
      <c r="GMW1645" s="34"/>
      <c r="GND1645" s="35"/>
      <c r="GNE1645" s="34"/>
      <c r="GNL1645" s="35"/>
      <c r="GNM1645" s="34"/>
      <c r="GNT1645" s="35"/>
      <c r="GNU1645" s="34"/>
      <c r="GOB1645" s="35"/>
      <c r="GOC1645" s="34"/>
      <c r="GOJ1645" s="35"/>
      <c r="GOK1645" s="34"/>
      <c r="GOR1645" s="35"/>
      <c r="GOS1645" s="34"/>
      <c r="GOZ1645" s="35"/>
      <c r="GPA1645" s="34"/>
      <c r="GPH1645" s="35"/>
      <c r="GPI1645" s="34"/>
      <c r="GPP1645" s="35"/>
      <c r="GPQ1645" s="34"/>
      <c r="GPX1645" s="35"/>
      <c r="GPY1645" s="34"/>
      <c r="GQF1645" s="35"/>
      <c r="GQG1645" s="34"/>
      <c r="GQN1645" s="35"/>
      <c r="GQO1645" s="34"/>
      <c r="GQV1645" s="35"/>
      <c r="GQW1645" s="34"/>
      <c r="GRD1645" s="35"/>
      <c r="GRE1645" s="34"/>
      <c r="GRL1645" s="35"/>
      <c r="GRM1645" s="34"/>
      <c r="GRT1645" s="35"/>
      <c r="GRU1645" s="34"/>
      <c r="GSB1645" s="35"/>
      <c r="GSC1645" s="34"/>
      <c r="GSJ1645" s="35"/>
      <c r="GSK1645" s="34"/>
      <c r="GSR1645" s="35"/>
      <c r="GSS1645" s="34"/>
      <c r="GSZ1645" s="35"/>
      <c r="GTA1645" s="34"/>
      <c r="GTH1645" s="35"/>
      <c r="GTI1645" s="34"/>
      <c r="GTP1645" s="35"/>
      <c r="GTQ1645" s="34"/>
      <c r="GTX1645" s="35"/>
      <c r="GTY1645" s="34"/>
      <c r="GUF1645" s="35"/>
      <c r="GUG1645" s="34"/>
      <c r="GUN1645" s="35"/>
      <c r="GUO1645" s="34"/>
      <c r="GUV1645" s="35"/>
      <c r="GUW1645" s="34"/>
      <c r="GVD1645" s="35"/>
      <c r="GVE1645" s="34"/>
      <c r="GVL1645" s="35"/>
      <c r="GVM1645" s="34"/>
      <c r="GVT1645" s="35"/>
      <c r="GVU1645" s="34"/>
      <c r="GWB1645" s="35"/>
      <c r="GWC1645" s="34"/>
      <c r="GWJ1645" s="35"/>
      <c r="GWK1645" s="34"/>
      <c r="GWR1645" s="35"/>
      <c r="GWS1645" s="34"/>
      <c r="GWZ1645" s="35"/>
      <c r="GXA1645" s="34"/>
      <c r="GXH1645" s="35"/>
      <c r="GXI1645" s="34"/>
      <c r="GXP1645" s="35"/>
      <c r="GXQ1645" s="34"/>
      <c r="GXX1645" s="35"/>
      <c r="GXY1645" s="34"/>
      <c r="GYF1645" s="35"/>
      <c r="GYG1645" s="34"/>
      <c r="GYN1645" s="35"/>
      <c r="GYO1645" s="34"/>
      <c r="GYV1645" s="35"/>
      <c r="GYW1645" s="34"/>
      <c r="GZD1645" s="35"/>
      <c r="GZE1645" s="34"/>
      <c r="GZL1645" s="35"/>
      <c r="GZM1645" s="34"/>
      <c r="GZT1645" s="35"/>
      <c r="GZU1645" s="34"/>
      <c r="HAB1645" s="35"/>
      <c r="HAC1645" s="34"/>
      <c r="HAJ1645" s="35"/>
      <c r="HAK1645" s="34"/>
      <c r="HAR1645" s="35"/>
      <c r="HAS1645" s="34"/>
      <c r="HAZ1645" s="35"/>
      <c r="HBA1645" s="34"/>
      <c r="HBH1645" s="35"/>
      <c r="HBI1645" s="34"/>
      <c r="HBP1645" s="35"/>
      <c r="HBQ1645" s="34"/>
      <c r="HBX1645" s="35"/>
      <c r="HBY1645" s="34"/>
      <c r="HCF1645" s="35"/>
      <c r="HCG1645" s="34"/>
      <c r="HCN1645" s="35"/>
      <c r="HCO1645" s="34"/>
      <c r="HCV1645" s="35"/>
      <c r="HCW1645" s="34"/>
      <c r="HDD1645" s="35"/>
      <c r="HDE1645" s="34"/>
      <c r="HDL1645" s="35"/>
      <c r="HDM1645" s="34"/>
      <c r="HDT1645" s="35"/>
      <c r="HDU1645" s="34"/>
      <c r="HEB1645" s="35"/>
      <c r="HEC1645" s="34"/>
      <c r="HEJ1645" s="35"/>
      <c r="HEK1645" s="34"/>
      <c r="HER1645" s="35"/>
      <c r="HES1645" s="34"/>
      <c r="HEZ1645" s="35"/>
      <c r="HFA1645" s="34"/>
      <c r="HFH1645" s="35"/>
      <c r="HFI1645" s="34"/>
      <c r="HFP1645" s="35"/>
      <c r="HFQ1645" s="34"/>
      <c r="HFX1645" s="35"/>
      <c r="HFY1645" s="34"/>
      <c r="HGF1645" s="35"/>
      <c r="HGG1645" s="34"/>
      <c r="HGN1645" s="35"/>
      <c r="HGO1645" s="34"/>
      <c r="HGV1645" s="35"/>
      <c r="HGW1645" s="34"/>
      <c r="HHD1645" s="35"/>
      <c r="HHE1645" s="34"/>
      <c r="HHL1645" s="35"/>
      <c r="HHM1645" s="34"/>
      <c r="HHT1645" s="35"/>
      <c r="HHU1645" s="34"/>
      <c r="HIB1645" s="35"/>
      <c r="HIC1645" s="34"/>
      <c r="HIJ1645" s="35"/>
      <c r="HIK1645" s="34"/>
      <c r="HIR1645" s="35"/>
      <c r="HIS1645" s="34"/>
      <c r="HIZ1645" s="35"/>
      <c r="HJA1645" s="34"/>
      <c r="HJH1645" s="35"/>
      <c r="HJI1645" s="34"/>
      <c r="HJP1645" s="35"/>
      <c r="HJQ1645" s="34"/>
      <c r="HJX1645" s="35"/>
      <c r="HJY1645" s="34"/>
      <c r="HKF1645" s="35"/>
      <c r="HKG1645" s="34"/>
      <c r="HKN1645" s="35"/>
      <c r="HKO1645" s="34"/>
      <c r="HKV1645" s="35"/>
      <c r="HKW1645" s="34"/>
      <c r="HLD1645" s="35"/>
      <c r="HLE1645" s="34"/>
      <c r="HLL1645" s="35"/>
      <c r="HLM1645" s="34"/>
      <c r="HLT1645" s="35"/>
      <c r="HLU1645" s="34"/>
      <c r="HMB1645" s="35"/>
      <c r="HMC1645" s="34"/>
      <c r="HMJ1645" s="35"/>
      <c r="HMK1645" s="34"/>
      <c r="HMR1645" s="35"/>
      <c r="HMS1645" s="34"/>
      <c r="HMZ1645" s="35"/>
      <c r="HNA1645" s="34"/>
      <c r="HNH1645" s="35"/>
      <c r="HNI1645" s="34"/>
      <c r="HNP1645" s="35"/>
      <c r="HNQ1645" s="34"/>
      <c r="HNX1645" s="35"/>
      <c r="HNY1645" s="34"/>
      <c r="HOF1645" s="35"/>
      <c r="HOG1645" s="34"/>
      <c r="HON1645" s="35"/>
      <c r="HOO1645" s="34"/>
      <c r="HOV1645" s="35"/>
      <c r="HOW1645" s="34"/>
      <c r="HPD1645" s="35"/>
      <c r="HPE1645" s="34"/>
      <c r="HPL1645" s="35"/>
      <c r="HPM1645" s="34"/>
      <c r="HPT1645" s="35"/>
      <c r="HPU1645" s="34"/>
      <c r="HQB1645" s="35"/>
      <c r="HQC1645" s="34"/>
      <c r="HQJ1645" s="35"/>
      <c r="HQK1645" s="34"/>
      <c r="HQR1645" s="35"/>
      <c r="HQS1645" s="34"/>
      <c r="HQZ1645" s="35"/>
      <c r="HRA1645" s="34"/>
      <c r="HRH1645" s="35"/>
      <c r="HRI1645" s="34"/>
      <c r="HRP1645" s="35"/>
      <c r="HRQ1645" s="34"/>
      <c r="HRX1645" s="35"/>
      <c r="HRY1645" s="34"/>
      <c r="HSF1645" s="35"/>
      <c r="HSG1645" s="34"/>
      <c r="HSN1645" s="35"/>
      <c r="HSO1645" s="34"/>
      <c r="HSV1645" s="35"/>
      <c r="HSW1645" s="34"/>
      <c r="HTD1645" s="35"/>
      <c r="HTE1645" s="34"/>
      <c r="HTL1645" s="35"/>
      <c r="HTM1645" s="34"/>
      <c r="HTT1645" s="35"/>
      <c r="HTU1645" s="34"/>
      <c r="HUB1645" s="35"/>
      <c r="HUC1645" s="34"/>
      <c r="HUJ1645" s="35"/>
      <c r="HUK1645" s="34"/>
      <c r="HUR1645" s="35"/>
      <c r="HUS1645" s="34"/>
      <c r="HUZ1645" s="35"/>
      <c r="HVA1645" s="34"/>
      <c r="HVH1645" s="35"/>
      <c r="HVI1645" s="34"/>
      <c r="HVP1645" s="35"/>
      <c r="HVQ1645" s="34"/>
      <c r="HVX1645" s="35"/>
      <c r="HVY1645" s="34"/>
      <c r="HWF1645" s="35"/>
      <c r="HWG1645" s="34"/>
      <c r="HWN1645" s="35"/>
      <c r="HWO1645" s="34"/>
      <c r="HWV1645" s="35"/>
      <c r="HWW1645" s="34"/>
      <c r="HXD1645" s="35"/>
      <c r="HXE1645" s="34"/>
      <c r="HXL1645" s="35"/>
      <c r="HXM1645" s="34"/>
      <c r="HXT1645" s="35"/>
      <c r="HXU1645" s="34"/>
      <c r="HYB1645" s="35"/>
      <c r="HYC1645" s="34"/>
      <c r="HYJ1645" s="35"/>
      <c r="HYK1645" s="34"/>
      <c r="HYR1645" s="35"/>
      <c r="HYS1645" s="34"/>
      <c r="HYZ1645" s="35"/>
      <c r="HZA1645" s="34"/>
      <c r="HZH1645" s="35"/>
      <c r="HZI1645" s="34"/>
      <c r="HZP1645" s="35"/>
      <c r="HZQ1645" s="34"/>
      <c r="HZX1645" s="35"/>
      <c r="HZY1645" s="34"/>
      <c r="IAF1645" s="35"/>
      <c r="IAG1645" s="34"/>
      <c r="IAN1645" s="35"/>
      <c r="IAO1645" s="34"/>
      <c r="IAV1645" s="35"/>
      <c r="IAW1645" s="34"/>
      <c r="IBD1645" s="35"/>
      <c r="IBE1645" s="34"/>
      <c r="IBL1645" s="35"/>
      <c r="IBM1645" s="34"/>
      <c r="IBT1645" s="35"/>
      <c r="IBU1645" s="34"/>
      <c r="ICB1645" s="35"/>
      <c r="ICC1645" s="34"/>
      <c r="ICJ1645" s="35"/>
      <c r="ICK1645" s="34"/>
      <c r="ICR1645" s="35"/>
      <c r="ICS1645" s="34"/>
      <c r="ICZ1645" s="35"/>
      <c r="IDA1645" s="34"/>
      <c r="IDH1645" s="35"/>
      <c r="IDI1645" s="34"/>
      <c r="IDP1645" s="35"/>
      <c r="IDQ1645" s="34"/>
      <c r="IDX1645" s="35"/>
      <c r="IDY1645" s="34"/>
      <c r="IEF1645" s="35"/>
      <c r="IEG1645" s="34"/>
      <c r="IEN1645" s="35"/>
      <c r="IEO1645" s="34"/>
      <c r="IEV1645" s="35"/>
      <c r="IEW1645" s="34"/>
      <c r="IFD1645" s="35"/>
      <c r="IFE1645" s="34"/>
      <c r="IFL1645" s="35"/>
      <c r="IFM1645" s="34"/>
      <c r="IFT1645" s="35"/>
      <c r="IFU1645" s="34"/>
      <c r="IGB1645" s="35"/>
      <c r="IGC1645" s="34"/>
      <c r="IGJ1645" s="35"/>
      <c r="IGK1645" s="34"/>
      <c r="IGR1645" s="35"/>
      <c r="IGS1645" s="34"/>
      <c r="IGZ1645" s="35"/>
      <c r="IHA1645" s="34"/>
      <c r="IHH1645" s="35"/>
      <c r="IHI1645" s="34"/>
      <c r="IHP1645" s="35"/>
      <c r="IHQ1645" s="34"/>
      <c r="IHX1645" s="35"/>
      <c r="IHY1645" s="34"/>
      <c r="IIF1645" s="35"/>
      <c r="IIG1645" s="34"/>
      <c r="IIN1645" s="35"/>
      <c r="IIO1645" s="34"/>
      <c r="IIV1645" s="35"/>
      <c r="IIW1645" s="34"/>
      <c r="IJD1645" s="35"/>
      <c r="IJE1645" s="34"/>
      <c r="IJL1645" s="35"/>
      <c r="IJM1645" s="34"/>
      <c r="IJT1645" s="35"/>
      <c r="IJU1645" s="34"/>
      <c r="IKB1645" s="35"/>
      <c r="IKC1645" s="34"/>
      <c r="IKJ1645" s="35"/>
      <c r="IKK1645" s="34"/>
      <c r="IKR1645" s="35"/>
      <c r="IKS1645" s="34"/>
      <c r="IKZ1645" s="35"/>
      <c r="ILA1645" s="34"/>
      <c r="ILH1645" s="35"/>
      <c r="ILI1645" s="34"/>
      <c r="ILP1645" s="35"/>
      <c r="ILQ1645" s="34"/>
      <c r="ILX1645" s="35"/>
      <c r="ILY1645" s="34"/>
      <c r="IMF1645" s="35"/>
      <c r="IMG1645" s="34"/>
      <c r="IMN1645" s="35"/>
      <c r="IMO1645" s="34"/>
      <c r="IMV1645" s="35"/>
      <c r="IMW1645" s="34"/>
      <c r="IND1645" s="35"/>
      <c r="INE1645" s="34"/>
      <c r="INL1645" s="35"/>
      <c r="INM1645" s="34"/>
      <c r="INT1645" s="35"/>
      <c r="INU1645" s="34"/>
      <c r="IOB1645" s="35"/>
      <c r="IOC1645" s="34"/>
      <c r="IOJ1645" s="35"/>
      <c r="IOK1645" s="34"/>
      <c r="IOR1645" s="35"/>
      <c r="IOS1645" s="34"/>
      <c r="IOZ1645" s="35"/>
      <c r="IPA1645" s="34"/>
      <c r="IPH1645" s="35"/>
      <c r="IPI1645" s="34"/>
      <c r="IPP1645" s="35"/>
      <c r="IPQ1645" s="34"/>
      <c r="IPX1645" s="35"/>
      <c r="IPY1645" s="34"/>
      <c r="IQF1645" s="35"/>
      <c r="IQG1645" s="34"/>
      <c r="IQN1645" s="35"/>
      <c r="IQO1645" s="34"/>
      <c r="IQV1645" s="35"/>
      <c r="IQW1645" s="34"/>
      <c r="IRD1645" s="35"/>
      <c r="IRE1645" s="34"/>
      <c r="IRL1645" s="35"/>
      <c r="IRM1645" s="34"/>
      <c r="IRT1645" s="35"/>
      <c r="IRU1645" s="34"/>
      <c r="ISB1645" s="35"/>
      <c r="ISC1645" s="34"/>
      <c r="ISJ1645" s="35"/>
      <c r="ISK1645" s="34"/>
      <c r="ISR1645" s="35"/>
      <c r="ISS1645" s="34"/>
      <c r="ISZ1645" s="35"/>
      <c r="ITA1645" s="34"/>
      <c r="ITH1645" s="35"/>
      <c r="ITI1645" s="34"/>
      <c r="ITP1645" s="35"/>
      <c r="ITQ1645" s="34"/>
      <c r="ITX1645" s="35"/>
      <c r="ITY1645" s="34"/>
      <c r="IUF1645" s="35"/>
      <c r="IUG1645" s="34"/>
      <c r="IUN1645" s="35"/>
      <c r="IUO1645" s="34"/>
      <c r="IUV1645" s="35"/>
      <c r="IUW1645" s="34"/>
      <c r="IVD1645" s="35"/>
      <c r="IVE1645" s="34"/>
      <c r="IVL1645" s="35"/>
      <c r="IVM1645" s="34"/>
      <c r="IVT1645" s="35"/>
      <c r="IVU1645" s="34"/>
      <c r="IWB1645" s="35"/>
      <c r="IWC1645" s="34"/>
      <c r="IWJ1645" s="35"/>
      <c r="IWK1645" s="34"/>
      <c r="IWR1645" s="35"/>
      <c r="IWS1645" s="34"/>
      <c r="IWZ1645" s="35"/>
      <c r="IXA1645" s="34"/>
      <c r="IXH1645" s="35"/>
      <c r="IXI1645" s="34"/>
      <c r="IXP1645" s="35"/>
      <c r="IXQ1645" s="34"/>
      <c r="IXX1645" s="35"/>
      <c r="IXY1645" s="34"/>
      <c r="IYF1645" s="35"/>
      <c r="IYG1645" s="34"/>
      <c r="IYN1645" s="35"/>
      <c r="IYO1645" s="34"/>
      <c r="IYV1645" s="35"/>
      <c r="IYW1645" s="34"/>
      <c r="IZD1645" s="35"/>
      <c r="IZE1645" s="34"/>
      <c r="IZL1645" s="35"/>
      <c r="IZM1645" s="34"/>
      <c r="IZT1645" s="35"/>
      <c r="IZU1645" s="34"/>
      <c r="JAB1645" s="35"/>
      <c r="JAC1645" s="34"/>
      <c r="JAJ1645" s="35"/>
      <c r="JAK1645" s="34"/>
      <c r="JAR1645" s="35"/>
      <c r="JAS1645" s="34"/>
      <c r="JAZ1645" s="35"/>
      <c r="JBA1645" s="34"/>
      <c r="JBH1645" s="35"/>
      <c r="JBI1645" s="34"/>
      <c r="JBP1645" s="35"/>
      <c r="JBQ1645" s="34"/>
      <c r="JBX1645" s="35"/>
      <c r="JBY1645" s="34"/>
      <c r="JCF1645" s="35"/>
      <c r="JCG1645" s="34"/>
      <c r="JCN1645" s="35"/>
      <c r="JCO1645" s="34"/>
      <c r="JCV1645" s="35"/>
      <c r="JCW1645" s="34"/>
      <c r="JDD1645" s="35"/>
      <c r="JDE1645" s="34"/>
      <c r="JDL1645" s="35"/>
      <c r="JDM1645" s="34"/>
      <c r="JDT1645" s="35"/>
      <c r="JDU1645" s="34"/>
      <c r="JEB1645" s="35"/>
      <c r="JEC1645" s="34"/>
      <c r="JEJ1645" s="35"/>
      <c r="JEK1645" s="34"/>
      <c r="JER1645" s="35"/>
      <c r="JES1645" s="34"/>
      <c r="JEZ1645" s="35"/>
      <c r="JFA1645" s="34"/>
      <c r="JFH1645" s="35"/>
      <c r="JFI1645" s="34"/>
      <c r="JFP1645" s="35"/>
      <c r="JFQ1645" s="34"/>
      <c r="JFX1645" s="35"/>
      <c r="JFY1645" s="34"/>
      <c r="JGF1645" s="35"/>
      <c r="JGG1645" s="34"/>
      <c r="JGN1645" s="35"/>
      <c r="JGO1645" s="34"/>
      <c r="JGV1645" s="35"/>
      <c r="JGW1645" s="34"/>
      <c r="JHD1645" s="35"/>
      <c r="JHE1645" s="34"/>
      <c r="JHL1645" s="35"/>
      <c r="JHM1645" s="34"/>
      <c r="JHT1645" s="35"/>
      <c r="JHU1645" s="34"/>
      <c r="JIB1645" s="35"/>
      <c r="JIC1645" s="34"/>
      <c r="JIJ1645" s="35"/>
      <c r="JIK1645" s="34"/>
      <c r="JIR1645" s="35"/>
      <c r="JIS1645" s="34"/>
      <c r="JIZ1645" s="35"/>
      <c r="JJA1645" s="34"/>
      <c r="JJH1645" s="35"/>
      <c r="JJI1645" s="34"/>
      <c r="JJP1645" s="35"/>
      <c r="JJQ1645" s="34"/>
      <c r="JJX1645" s="35"/>
      <c r="JJY1645" s="34"/>
      <c r="JKF1645" s="35"/>
      <c r="JKG1645" s="34"/>
      <c r="JKN1645" s="35"/>
      <c r="JKO1645" s="34"/>
      <c r="JKV1645" s="35"/>
      <c r="JKW1645" s="34"/>
      <c r="JLD1645" s="35"/>
      <c r="JLE1645" s="34"/>
      <c r="JLL1645" s="35"/>
      <c r="JLM1645" s="34"/>
      <c r="JLT1645" s="35"/>
      <c r="JLU1645" s="34"/>
      <c r="JMB1645" s="35"/>
      <c r="JMC1645" s="34"/>
      <c r="JMJ1645" s="35"/>
      <c r="JMK1645" s="34"/>
      <c r="JMR1645" s="35"/>
      <c r="JMS1645" s="34"/>
      <c r="JMZ1645" s="35"/>
      <c r="JNA1645" s="34"/>
      <c r="JNH1645" s="35"/>
      <c r="JNI1645" s="34"/>
      <c r="JNP1645" s="35"/>
      <c r="JNQ1645" s="34"/>
      <c r="JNX1645" s="35"/>
      <c r="JNY1645" s="34"/>
      <c r="JOF1645" s="35"/>
      <c r="JOG1645" s="34"/>
      <c r="JON1645" s="35"/>
      <c r="JOO1645" s="34"/>
      <c r="JOV1645" s="35"/>
      <c r="JOW1645" s="34"/>
      <c r="JPD1645" s="35"/>
      <c r="JPE1645" s="34"/>
      <c r="JPL1645" s="35"/>
      <c r="JPM1645" s="34"/>
      <c r="JPT1645" s="35"/>
      <c r="JPU1645" s="34"/>
      <c r="JQB1645" s="35"/>
      <c r="JQC1645" s="34"/>
      <c r="JQJ1645" s="35"/>
      <c r="JQK1645" s="34"/>
      <c r="JQR1645" s="35"/>
      <c r="JQS1645" s="34"/>
      <c r="JQZ1645" s="35"/>
      <c r="JRA1645" s="34"/>
      <c r="JRH1645" s="35"/>
      <c r="JRI1645" s="34"/>
      <c r="JRP1645" s="35"/>
      <c r="JRQ1645" s="34"/>
      <c r="JRX1645" s="35"/>
      <c r="JRY1645" s="34"/>
      <c r="JSF1645" s="35"/>
      <c r="JSG1645" s="34"/>
      <c r="JSN1645" s="35"/>
      <c r="JSO1645" s="34"/>
      <c r="JSV1645" s="35"/>
      <c r="JSW1645" s="34"/>
      <c r="JTD1645" s="35"/>
      <c r="JTE1645" s="34"/>
      <c r="JTL1645" s="35"/>
      <c r="JTM1645" s="34"/>
      <c r="JTT1645" s="35"/>
      <c r="JTU1645" s="34"/>
      <c r="JUB1645" s="35"/>
      <c r="JUC1645" s="34"/>
      <c r="JUJ1645" s="35"/>
      <c r="JUK1645" s="34"/>
      <c r="JUR1645" s="35"/>
      <c r="JUS1645" s="34"/>
      <c r="JUZ1645" s="35"/>
      <c r="JVA1645" s="34"/>
      <c r="JVH1645" s="35"/>
      <c r="JVI1645" s="34"/>
      <c r="JVP1645" s="35"/>
      <c r="JVQ1645" s="34"/>
      <c r="JVX1645" s="35"/>
      <c r="JVY1645" s="34"/>
      <c r="JWF1645" s="35"/>
      <c r="JWG1645" s="34"/>
      <c r="JWN1645" s="35"/>
      <c r="JWO1645" s="34"/>
      <c r="JWV1645" s="35"/>
      <c r="JWW1645" s="34"/>
      <c r="JXD1645" s="35"/>
      <c r="JXE1645" s="34"/>
      <c r="JXL1645" s="35"/>
      <c r="JXM1645" s="34"/>
      <c r="JXT1645" s="35"/>
      <c r="JXU1645" s="34"/>
      <c r="JYB1645" s="35"/>
      <c r="JYC1645" s="34"/>
      <c r="JYJ1645" s="35"/>
      <c r="JYK1645" s="34"/>
      <c r="JYR1645" s="35"/>
      <c r="JYS1645" s="34"/>
      <c r="JYZ1645" s="35"/>
      <c r="JZA1645" s="34"/>
      <c r="JZH1645" s="35"/>
      <c r="JZI1645" s="34"/>
      <c r="JZP1645" s="35"/>
      <c r="JZQ1645" s="34"/>
      <c r="JZX1645" s="35"/>
      <c r="JZY1645" s="34"/>
      <c r="KAF1645" s="35"/>
      <c r="KAG1645" s="34"/>
      <c r="KAN1645" s="35"/>
      <c r="KAO1645" s="34"/>
      <c r="KAV1645" s="35"/>
      <c r="KAW1645" s="34"/>
      <c r="KBD1645" s="35"/>
      <c r="KBE1645" s="34"/>
      <c r="KBL1645" s="35"/>
      <c r="KBM1645" s="34"/>
      <c r="KBT1645" s="35"/>
      <c r="KBU1645" s="34"/>
      <c r="KCB1645" s="35"/>
      <c r="KCC1645" s="34"/>
      <c r="KCJ1645" s="35"/>
      <c r="KCK1645" s="34"/>
      <c r="KCR1645" s="35"/>
      <c r="KCS1645" s="34"/>
      <c r="KCZ1645" s="35"/>
      <c r="KDA1645" s="34"/>
      <c r="KDH1645" s="35"/>
      <c r="KDI1645" s="34"/>
      <c r="KDP1645" s="35"/>
      <c r="KDQ1645" s="34"/>
      <c r="KDX1645" s="35"/>
      <c r="KDY1645" s="34"/>
      <c r="KEF1645" s="35"/>
      <c r="KEG1645" s="34"/>
      <c r="KEN1645" s="35"/>
      <c r="KEO1645" s="34"/>
      <c r="KEV1645" s="35"/>
      <c r="KEW1645" s="34"/>
      <c r="KFD1645" s="35"/>
      <c r="KFE1645" s="34"/>
      <c r="KFL1645" s="35"/>
      <c r="KFM1645" s="34"/>
      <c r="KFT1645" s="35"/>
      <c r="KFU1645" s="34"/>
      <c r="KGB1645" s="35"/>
      <c r="KGC1645" s="34"/>
      <c r="KGJ1645" s="35"/>
      <c r="KGK1645" s="34"/>
      <c r="KGR1645" s="35"/>
      <c r="KGS1645" s="34"/>
      <c r="KGZ1645" s="35"/>
      <c r="KHA1645" s="34"/>
      <c r="KHH1645" s="35"/>
      <c r="KHI1645" s="34"/>
      <c r="KHP1645" s="35"/>
      <c r="KHQ1645" s="34"/>
      <c r="KHX1645" s="35"/>
      <c r="KHY1645" s="34"/>
      <c r="KIF1645" s="35"/>
      <c r="KIG1645" s="34"/>
      <c r="KIN1645" s="35"/>
      <c r="KIO1645" s="34"/>
      <c r="KIV1645" s="35"/>
      <c r="KIW1645" s="34"/>
      <c r="KJD1645" s="35"/>
      <c r="KJE1645" s="34"/>
      <c r="KJL1645" s="35"/>
      <c r="KJM1645" s="34"/>
      <c r="KJT1645" s="35"/>
      <c r="KJU1645" s="34"/>
      <c r="KKB1645" s="35"/>
      <c r="KKC1645" s="34"/>
      <c r="KKJ1645" s="35"/>
      <c r="KKK1645" s="34"/>
      <c r="KKR1645" s="35"/>
      <c r="KKS1645" s="34"/>
      <c r="KKZ1645" s="35"/>
      <c r="KLA1645" s="34"/>
      <c r="KLH1645" s="35"/>
      <c r="KLI1645" s="34"/>
      <c r="KLP1645" s="35"/>
      <c r="KLQ1645" s="34"/>
      <c r="KLX1645" s="35"/>
      <c r="KLY1645" s="34"/>
      <c r="KMF1645" s="35"/>
      <c r="KMG1645" s="34"/>
      <c r="KMN1645" s="35"/>
      <c r="KMO1645" s="34"/>
      <c r="KMV1645" s="35"/>
      <c r="KMW1645" s="34"/>
      <c r="KND1645" s="35"/>
      <c r="KNE1645" s="34"/>
      <c r="KNL1645" s="35"/>
      <c r="KNM1645" s="34"/>
      <c r="KNT1645" s="35"/>
      <c r="KNU1645" s="34"/>
      <c r="KOB1645" s="35"/>
      <c r="KOC1645" s="34"/>
      <c r="KOJ1645" s="35"/>
      <c r="KOK1645" s="34"/>
      <c r="KOR1645" s="35"/>
      <c r="KOS1645" s="34"/>
      <c r="KOZ1645" s="35"/>
      <c r="KPA1645" s="34"/>
      <c r="KPH1645" s="35"/>
      <c r="KPI1645" s="34"/>
      <c r="KPP1645" s="35"/>
      <c r="KPQ1645" s="34"/>
      <c r="KPX1645" s="35"/>
      <c r="KPY1645" s="34"/>
      <c r="KQF1645" s="35"/>
      <c r="KQG1645" s="34"/>
      <c r="KQN1645" s="35"/>
      <c r="KQO1645" s="34"/>
      <c r="KQV1645" s="35"/>
      <c r="KQW1645" s="34"/>
      <c r="KRD1645" s="35"/>
      <c r="KRE1645" s="34"/>
      <c r="KRL1645" s="35"/>
      <c r="KRM1645" s="34"/>
      <c r="KRT1645" s="35"/>
      <c r="KRU1645" s="34"/>
      <c r="KSB1645" s="35"/>
      <c r="KSC1645" s="34"/>
      <c r="KSJ1645" s="35"/>
      <c r="KSK1645" s="34"/>
      <c r="KSR1645" s="35"/>
      <c r="KSS1645" s="34"/>
      <c r="KSZ1645" s="35"/>
      <c r="KTA1645" s="34"/>
      <c r="KTH1645" s="35"/>
      <c r="KTI1645" s="34"/>
      <c r="KTP1645" s="35"/>
      <c r="KTQ1645" s="34"/>
      <c r="KTX1645" s="35"/>
      <c r="KTY1645" s="34"/>
      <c r="KUF1645" s="35"/>
      <c r="KUG1645" s="34"/>
      <c r="KUN1645" s="35"/>
      <c r="KUO1645" s="34"/>
      <c r="KUV1645" s="35"/>
      <c r="KUW1645" s="34"/>
      <c r="KVD1645" s="35"/>
      <c r="KVE1645" s="34"/>
      <c r="KVL1645" s="35"/>
      <c r="KVM1645" s="34"/>
      <c r="KVT1645" s="35"/>
      <c r="KVU1645" s="34"/>
      <c r="KWB1645" s="35"/>
      <c r="KWC1645" s="34"/>
      <c r="KWJ1645" s="35"/>
      <c r="KWK1645" s="34"/>
      <c r="KWR1645" s="35"/>
      <c r="KWS1645" s="34"/>
      <c r="KWZ1645" s="35"/>
      <c r="KXA1645" s="34"/>
      <c r="KXH1645" s="35"/>
      <c r="KXI1645" s="34"/>
      <c r="KXP1645" s="35"/>
      <c r="KXQ1645" s="34"/>
      <c r="KXX1645" s="35"/>
      <c r="KXY1645" s="34"/>
      <c r="KYF1645" s="35"/>
      <c r="KYG1645" s="34"/>
      <c r="KYN1645" s="35"/>
      <c r="KYO1645" s="34"/>
      <c r="KYV1645" s="35"/>
      <c r="KYW1645" s="34"/>
      <c r="KZD1645" s="35"/>
      <c r="KZE1645" s="34"/>
      <c r="KZL1645" s="35"/>
      <c r="KZM1645" s="34"/>
      <c r="KZT1645" s="35"/>
      <c r="KZU1645" s="34"/>
      <c r="LAB1645" s="35"/>
      <c r="LAC1645" s="34"/>
      <c r="LAJ1645" s="35"/>
      <c r="LAK1645" s="34"/>
      <c r="LAR1645" s="35"/>
      <c r="LAS1645" s="34"/>
      <c r="LAZ1645" s="35"/>
      <c r="LBA1645" s="34"/>
      <c r="LBH1645" s="35"/>
      <c r="LBI1645" s="34"/>
      <c r="LBP1645" s="35"/>
      <c r="LBQ1645" s="34"/>
      <c r="LBX1645" s="35"/>
      <c r="LBY1645" s="34"/>
      <c r="LCF1645" s="35"/>
      <c r="LCG1645" s="34"/>
      <c r="LCN1645" s="35"/>
      <c r="LCO1645" s="34"/>
      <c r="LCV1645" s="35"/>
      <c r="LCW1645" s="34"/>
      <c r="LDD1645" s="35"/>
      <c r="LDE1645" s="34"/>
      <c r="LDL1645" s="35"/>
      <c r="LDM1645" s="34"/>
      <c r="LDT1645" s="35"/>
      <c r="LDU1645" s="34"/>
      <c r="LEB1645" s="35"/>
      <c r="LEC1645" s="34"/>
      <c r="LEJ1645" s="35"/>
      <c r="LEK1645" s="34"/>
      <c r="LER1645" s="35"/>
      <c r="LES1645" s="34"/>
      <c r="LEZ1645" s="35"/>
      <c r="LFA1645" s="34"/>
      <c r="LFH1645" s="35"/>
      <c r="LFI1645" s="34"/>
      <c r="LFP1645" s="35"/>
      <c r="LFQ1645" s="34"/>
      <c r="LFX1645" s="35"/>
      <c r="LFY1645" s="34"/>
      <c r="LGF1645" s="35"/>
      <c r="LGG1645" s="34"/>
      <c r="LGN1645" s="35"/>
      <c r="LGO1645" s="34"/>
      <c r="LGV1645" s="35"/>
      <c r="LGW1645" s="34"/>
      <c r="LHD1645" s="35"/>
      <c r="LHE1645" s="34"/>
      <c r="LHL1645" s="35"/>
      <c r="LHM1645" s="34"/>
      <c r="LHT1645" s="35"/>
      <c r="LHU1645" s="34"/>
      <c r="LIB1645" s="35"/>
      <c r="LIC1645" s="34"/>
      <c r="LIJ1645" s="35"/>
      <c r="LIK1645" s="34"/>
      <c r="LIR1645" s="35"/>
      <c r="LIS1645" s="34"/>
      <c r="LIZ1645" s="35"/>
      <c r="LJA1645" s="34"/>
      <c r="LJH1645" s="35"/>
      <c r="LJI1645" s="34"/>
      <c r="LJP1645" s="35"/>
      <c r="LJQ1645" s="34"/>
      <c r="LJX1645" s="35"/>
      <c r="LJY1645" s="34"/>
      <c r="LKF1645" s="35"/>
      <c r="LKG1645" s="34"/>
      <c r="LKN1645" s="35"/>
      <c r="LKO1645" s="34"/>
      <c r="LKV1645" s="35"/>
      <c r="LKW1645" s="34"/>
      <c r="LLD1645" s="35"/>
      <c r="LLE1645" s="34"/>
      <c r="LLL1645" s="35"/>
      <c r="LLM1645" s="34"/>
      <c r="LLT1645" s="35"/>
      <c r="LLU1645" s="34"/>
      <c r="LMB1645" s="35"/>
      <c r="LMC1645" s="34"/>
      <c r="LMJ1645" s="35"/>
      <c r="LMK1645" s="34"/>
      <c r="LMR1645" s="35"/>
      <c r="LMS1645" s="34"/>
      <c r="LMZ1645" s="35"/>
      <c r="LNA1645" s="34"/>
      <c r="LNH1645" s="35"/>
      <c r="LNI1645" s="34"/>
      <c r="LNP1645" s="35"/>
      <c r="LNQ1645" s="34"/>
      <c r="LNX1645" s="35"/>
      <c r="LNY1645" s="34"/>
      <c r="LOF1645" s="35"/>
      <c r="LOG1645" s="34"/>
      <c r="LON1645" s="35"/>
      <c r="LOO1645" s="34"/>
      <c r="LOV1645" s="35"/>
      <c r="LOW1645" s="34"/>
      <c r="LPD1645" s="35"/>
      <c r="LPE1645" s="34"/>
      <c r="LPL1645" s="35"/>
      <c r="LPM1645" s="34"/>
      <c r="LPT1645" s="35"/>
      <c r="LPU1645" s="34"/>
      <c r="LQB1645" s="35"/>
      <c r="LQC1645" s="34"/>
      <c r="LQJ1645" s="35"/>
      <c r="LQK1645" s="34"/>
      <c r="LQR1645" s="35"/>
      <c r="LQS1645" s="34"/>
      <c r="LQZ1645" s="35"/>
      <c r="LRA1645" s="34"/>
      <c r="LRH1645" s="35"/>
      <c r="LRI1645" s="34"/>
      <c r="LRP1645" s="35"/>
      <c r="LRQ1645" s="34"/>
      <c r="LRX1645" s="35"/>
      <c r="LRY1645" s="34"/>
      <c r="LSF1645" s="35"/>
      <c r="LSG1645" s="34"/>
      <c r="LSN1645" s="35"/>
      <c r="LSO1645" s="34"/>
      <c r="LSV1645" s="35"/>
      <c r="LSW1645" s="34"/>
      <c r="LTD1645" s="35"/>
      <c r="LTE1645" s="34"/>
      <c r="LTL1645" s="35"/>
      <c r="LTM1645" s="34"/>
      <c r="LTT1645" s="35"/>
      <c r="LTU1645" s="34"/>
      <c r="LUB1645" s="35"/>
      <c r="LUC1645" s="34"/>
      <c r="LUJ1645" s="35"/>
      <c r="LUK1645" s="34"/>
      <c r="LUR1645" s="35"/>
      <c r="LUS1645" s="34"/>
      <c r="LUZ1645" s="35"/>
      <c r="LVA1645" s="34"/>
      <c r="LVH1645" s="35"/>
      <c r="LVI1645" s="34"/>
      <c r="LVP1645" s="35"/>
      <c r="LVQ1645" s="34"/>
      <c r="LVX1645" s="35"/>
      <c r="LVY1645" s="34"/>
      <c r="LWF1645" s="35"/>
      <c r="LWG1645" s="34"/>
      <c r="LWN1645" s="35"/>
      <c r="LWO1645" s="34"/>
      <c r="LWV1645" s="35"/>
      <c r="LWW1645" s="34"/>
      <c r="LXD1645" s="35"/>
      <c r="LXE1645" s="34"/>
      <c r="LXL1645" s="35"/>
      <c r="LXM1645" s="34"/>
      <c r="LXT1645" s="35"/>
      <c r="LXU1645" s="34"/>
      <c r="LYB1645" s="35"/>
      <c r="LYC1645" s="34"/>
      <c r="LYJ1645" s="35"/>
      <c r="LYK1645" s="34"/>
      <c r="LYR1645" s="35"/>
      <c r="LYS1645" s="34"/>
      <c r="LYZ1645" s="35"/>
      <c r="LZA1645" s="34"/>
      <c r="LZH1645" s="35"/>
      <c r="LZI1645" s="34"/>
      <c r="LZP1645" s="35"/>
      <c r="LZQ1645" s="34"/>
      <c r="LZX1645" s="35"/>
      <c r="LZY1645" s="34"/>
      <c r="MAF1645" s="35"/>
      <c r="MAG1645" s="34"/>
      <c r="MAN1645" s="35"/>
      <c r="MAO1645" s="34"/>
      <c r="MAV1645" s="35"/>
      <c r="MAW1645" s="34"/>
      <c r="MBD1645" s="35"/>
      <c r="MBE1645" s="34"/>
      <c r="MBL1645" s="35"/>
      <c r="MBM1645" s="34"/>
      <c r="MBT1645" s="35"/>
      <c r="MBU1645" s="34"/>
      <c r="MCB1645" s="35"/>
      <c r="MCC1645" s="34"/>
      <c r="MCJ1645" s="35"/>
      <c r="MCK1645" s="34"/>
      <c r="MCR1645" s="35"/>
      <c r="MCS1645" s="34"/>
      <c r="MCZ1645" s="35"/>
      <c r="MDA1645" s="34"/>
      <c r="MDH1645" s="35"/>
      <c r="MDI1645" s="34"/>
      <c r="MDP1645" s="35"/>
      <c r="MDQ1645" s="34"/>
      <c r="MDX1645" s="35"/>
      <c r="MDY1645" s="34"/>
      <c r="MEF1645" s="35"/>
      <c r="MEG1645" s="34"/>
      <c r="MEN1645" s="35"/>
      <c r="MEO1645" s="34"/>
      <c r="MEV1645" s="35"/>
      <c r="MEW1645" s="34"/>
      <c r="MFD1645" s="35"/>
      <c r="MFE1645" s="34"/>
      <c r="MFL1645" s="35"/>
      <c r="MFM1645" s="34"/>
      <c r="MFT1645" s="35"/>
      <c r="MFU1645" s="34"/>
      <c r="MGB1645" s="35"/>
      <c r="MGC1645" s="34"/>
      <c r="MGJ1645" s="35"/>
      <c r="MGK1645" s="34"/>
      <c r="MGR1645" s="35"/>
      <c r="MGS1645" s="34"/>
      <c r="MGZ1645" s="35"/>
      <c r="MHA1645" s="34"/>
      <c r="MHH1645" s="35"/>
      <c r="MHI1645" s="34"/>
      <c r="MHP1645" s="35"/>
      <c r="MHQ1645" s="34"/>
      <c r="MHX1645" s="35"/>
      <c r="MHY1645" s="34"/>
      <c r="MIF1645" s="35"/>
      <c r="MIG1645" s="34"/>
      <c r="MIN1645" s="35"/>
      <c r="MIO1645" s="34"/>
      <c r="MIV1645" s="35"/>
      <c r="MIW1645" s="34"/>
      <c r="MJD1645" s="35"/>
      <c r="MJE1645" s="34"/>
      <c r="MJL1645" s="35"/>
      <c r="MJM1645" s="34"/>
      <c r="MJT1645" s="35"/>
      <c r="MJU1645" s="34"/>
      <c r="MKB1645" s="35"/>
      <c r="MKC1645" s="34"/>
      <c r="MKJ1645" s="35"/>
      <c r="MKK1645" s="34"/>
      <c r="MKR1645" s="35"/>
      <c r="MKS1645" s="34"/>
      <c r="MKZ1645" s="35"/>
      <c r="MLA1645" s="34"/>
      <c r="MLH1645" s="35"/>
      <c r="MLI1645" s="34"/>
      <c r="MLP1645" s="35"/>
      <c r="MLQ1645" s="34"/>
      <c r="MLX1645" s="35"/>
      <c r="MLY1645" s="34"/>
      <c r="MMF1645" s="35"/>
      <c r="MMG1645" s="34"/>
      <c r="MMN1645" s="35"/>
      <c r="MMO1645" s="34"/>
      <c r="MMV1645" s="35"/>
      <c r="MMW1645" s="34"/>
      <c r="MND1645" s="35"/>
      <c r="MNE1645" s="34"/>
      <c r="MNL1645" s="35"/>
      <c r="MNM1645" s="34"/>
      <c r="MNT1645" s="35"/>
      <c r="MNU1645" s="34"/>
      <c r="MOB1645" s="35"/>
      <c r="MOC1645" s="34"/>
      <c r="MOJ1645" s="35"/>
      <c r="MOK1645" s="34"/>
      <c r="MOR1645" s="35"/>
      <c r="MOS1645" s="34"/>
      <c r="MOZ1645" s="35"/>
      <c r="MPA1645" s="34"/>
      <c r="MPH1645" s="35"/>
      <c r="MPI1645" s="34"/>
      <c r="MPP1645" s="35"/>
      <c r="MPQ1645" s="34"/>
      <c r="MPX1645" s="35"/>
      <c r="MPY1645" s="34"/>
      <c r="MQF1645" s="35"/>
      <c r="MQG1645" s="34"/>
      <c r="MQN1645" s="35"/>
      <c r="MQO1645" s="34"/>
      <c r="MQV1645" s="35"/>
      <c r="MQW1645" s="34"/>
      <c r="MRD1645" s="35"/>
      <c r="MRE1645" s="34"/>
      <c r="MRL1645" s="35"/>
      <c r="MRM1645" s="34"/>
      <c r="MRT1645" s="35"/>
      <c r="MRU1645" s="34"/>
      <c r="MSB1645" s="35"/>
      <c r="MSC1645" s="34"/>
      <c r="MSJ1645" s="35"/>
      <c r="MSK1645" s="34"/>
      <c r="MSR1645" s="35"/>
      <c r="MSS1645" s="34"/>
      <c r="MSZ1645" s="35"/>
      <c r="MTA1645" s="34"/>
      <c r="MTH1645" s="35"/>
      <c r="MTI1645" s="34"/>
      <c r="MTP1645" s="35"/>
      <c r="MTQ1645" s="34"/>
      <c r="MTX1645" s="35"/>
      <c r="MTY1645" s="34"/>
      <c r="MUF1645" s="35"/>
      <c r="MUG1645" s="34"/>
      <c r="MUN1645" s="35"/>
      <c r="MUO1645" s="34"/>
      <c r="MUV1645" s="35"/>
      <c r="MUW1645" s="34"/>
      <c r="MVD1645" s="35"/>
      <c r="MVE1645" s="34"/>
      <c r="MVL1645" s="35"/>
      <c r="MVM1645" s="34"/>
      <c r="MVT1645" s="35"/>
      <c r="MVU1645" s="34"/>
      <c r="MWB1645" s="35"/>
      <c r="MWC1645" s="34"/>
      <c r="MWJ1645" s="35"/>
      <c r="MWK1645" s="34"/>
      <c r="MWR1645" s="35"/>
      <c r="MWS1645" s="34"/>
      <c r="MWZ1645" s="35"/>
      <c r="MXA1645" s="34"/>
      <c r="MXH1645" s="35"/>
      <c r="MXI1645" s="34"/>
      <c r="MXP1645" s="35"/>
      <c r="MXQ1645" s="34"/>
      <c r="MXX1645" s="35"/>
      <c r="MXY1645" s="34"/>
      <c r="MYF1645" s="35"/>
      <c r="MYG1645" s="34"/>
      <c r="MYN1645" s="35"/>
      <c r="MYO1645" s="34"/>
      <c r="MYV1645" s="35"/>
      <c r="MYW1645" s="34"/>
      <c r="MZD1645" s="35"/>
      <c r="MZE1645" s="34"/>
      <c r="MZL1645" s="35"/>
      <c r="MZM1645" s="34"/>
      <c r="MZT1645" s="35"/>
      <c r="MZU1645" s="34"/>
      <c r="NAB1645" s="35"/>
      <c r="NAC1645" s="34"/>
      <c r="NAJ1645" s="35"/>
      <c r="NAK1645" s="34"/>
      <c r="NAR1645" s="35"/>
      <c r="NAS1645" s="34"/>
      <c r="NAZ1645" s="35"/>
      <c r="NBA1645" s="34"/>
      <c r="NBH1645" s="35"/>
      <c r="NBI1645" s="34"/>
      <c r="NBP1645" s="35"/>
      <c r="NBQ1645" s="34"/>
      <c r="NBX1645" s="35"/>
      <c r="NBY1645" s="34"/>
      <c r="NCF1645" s="35"/>
      <c r="NCG1645" s="34"/>
      <c r="NCN1645" s="35"/>
      <c r="NCO1645" s="34"/>
      <c r="NCV1645" s="35"/>
      <c r="NCW1645" s="34"/>
      <c r="NDD1645" s="35"/>
      <c r="NDE1645" s="34"/>
      <c r="NDL1645" s="35"/>
      <c r="NDM1645" s="34"/>
      <c r="NDT1645" s="35"/>
      <c r="NDU1645" s="34"/>
      <c r="NEB1645" s="35"/>
      <c r="NEC1645" s="34"/>
      <c r="NEJ1645" s="35"/>
      <c r="NEK1645" s="34"/>
      <c r="NER1645" s="35"/>
      <c r="NES1645" s="34"/>
      <c r="NEZ1645" s="35"/>
      <c r="NFA1645" s="34"/>
      <c r="NFH1645" s="35"/>
      <c r="NFI1645" s="34"/>
      <c r="NFP1645" s="35"/>
      <c r="NFQ1645" s="34"/>
      <c r="NFX1645" s="35"/>
      <c r="NFY1645" s="34"/>
      <c r="NGF1645" s="35"/>
      <c r="NGG1645" s="34"/>
      <c r="NGN1645" s="35"/>
      <c r="NGO1645" s="34"/>
      <c r="NGV1645" s="35"/>
      <c r="NGW1645" s="34"/>
      <c r="NHD1645" s="35"/>
      <c r="NHE1645" s="34"/>
      <c r="NHL1645" s="35"/>
      <c r="NHM1645" s="34"/>
      <c r="NHT1645" s="35"/>
      <c r="NHU1645" s="34"/>
      <c r="NIB1645" s="35"/>
      <c r="NIC1645" s="34"/>
      <c r="NIJ1645" s="35"/>
      <c r="NIK1645" s="34"/>
      <c r="NIR1645" s="35"/>
      <c r="NIS1645" s="34"/>
      <c r="NIZ1645" s="35"/>
      <c r="NJA1645" s="34"/>
      <c r="NJH1645" s="35"/>
      <c r="NJI1645" s="34"/>
      <c r="NJP1645" s="35"/>
      <c r="NJQ1645" s="34"/>
      <c r="NJX1645" s="35"/>
      <c r="NJY1645" s="34"/>
      <c r="NKF1645" s="35"/>
      <c r="NKG1645" s="34"/>
      <c r="NKN1645" s="35"/>
      <c r="NKO1645" s="34"/>
      <c r="NKV1645" s="35"/>
      <c r="NKW1645" s="34"/>
      <c r="NLD1645" s="35"/>
      <c r="NLE1645" s="34"/>
      <c r="NLL1645" s="35"/>
      <c r="NLM1645" s="34"/>
      <c r="NLT1645" s="35"/>
      <c r="NLU1645" s="34"/>
      <c r="NMB1645" s="35"/>
      <c r="NMC1645" s="34"/>
      <c r="NMJ1645" s="35"/>
      <c r="NMK1645" s="34"/>
      <c r="NMR1645" s="35"/>
      <c r="NMS1645" s="34"/>
      <c r="NMZ1645" s="35"/>
      <c r="NNA1645" s="34"/>
      <c r="NNH1645" s="35"/>
      <c r="NNI1645" s="34"/>
      <c r="NNP1645" s="35"/>
      <c r="NNQ1645" s="34"/>
      <c r="NNX1645" s="35"/>
      <c r="NNY1645" s="34"/>
      <c r="NOF1645" s="35"/>
      <c r="NOG1645" s="34"/>
      <c r="NON1645" s="35"/>
      <c r="NOO1645" s="34"/>
      <c r="NOV1645" s="35"/>
      <c r="NOW1645" s="34"/>
      <c r="NPD1645" s="35"/>
      <c r="NPE1645" s="34"/>
      <c r="NPL1645" s="35"/>
      <c r="NPM1645" s="34"/>
      <c r="NPT1645" s="35"/>
      <c r="NPU1645" s="34"/>
      <c r="NQB1645" s="35"/>
      <c r="NQC1645" s="34"/>
      <c r="NQJ1645" s="35"/>
      <c r="NQK1645" s="34"/>
      <c r="NQR1645" s="35"/>
      <c r="NQS1645" s="34"/>
      <c r="NQZ1645" s="35"/>
      <c r="NRA1645" s="34"/>
      <c r="NRH1645" s="35"/>
      <c r="NRI1645" s="34"/>
      <c r="NRP1645" s="35"/>
      <c r="NRQ1645" s="34"/>
      <c r="NRX1645" s="35"/>
      <c r="NRY1645" s="34"/>
      <c r="NSF1645" s="35"/>
      <c r="NSG1645" s="34"/>
      <c r="NSN1645" s="35"/>
      <c r="NSO1645" s="34"/>
      <c r="NSV1645" s="35"/>
      <c r="NSW1645" s="34"/>
      <c r="NTD1645" s="35"/>
      <c r="NTE1645" s="34"/>
      <c r="NTL1645" s="35"/>
      <c r="NTM1645" s="34"/>
      <c r="NTT1645" s="35"/>
      <c r="NTU1645" s="34"/>
      <c r="NUB1645" s="35"/>
      <c r="NUC1645" s="34"/>
      <c r="NUJ1645" s="35"/>
      <c r="NUK1645" s="34"/>
      <c r="NUR1645" s="35"/>
      <c r="NUS1645" s="34"/>
      <c r="NUZ1645" s="35"/>
      <c r="NVA1645" s="34"/>
      <c r="NVH1645" s="35"/>
      <c r="NVI1645" s="34"/>
      <c r="NVP1645" s="35"/>
      <c r="NVQ1645" s="34"/>
      <c r="NVX1645" s="35"/>
      <c r="NVY1645" s="34"/>
      <c r="NWF1645" s="35"/>
      <c r="NWG1645" s="34"/>
      <c r="NWN1645" s="35"/>
      <c r="NWO1645" s="34"/>
      <c r="NWV1645" s="35"/>
      <c r="NWW1645" s="34"/>
      <c r="NXD1645" s="35"/>
      <c r="NXE1645" s="34"/>
      <c r="NXL1645" s="35"/>
      <c r="NXM1645" s="34"/>
      <c r="NXT1645" s="35"/>
      <c r="NXU1645" s="34"/>
      <c r="NYB1645" s="35"/>
      <c r="NYC1645" s="34"/>
      <c r="NYJ1645" s="35"/>
      <c r="NYK1645" s="34"/>
      <c r="NYR1645" s="35"/>
      <c r="NYS1645" s="34"/>
      <c r="NYZ1645" s="35"/>
      <c r="NZA1645" s="34"/>
      <c r="NZH1645" s="35"/>
      <c r="NZI1645" s="34"/>
      <c r="NZP1645" s="35"/>
      <c r="NZQ1645" s="34"/>
      <c r="NZX1645" s="35"/>
      <c r="NZY1645" s="34"/>
      <c r="OAF1645" s="35"/>
      <c r="OAG1645" s="34"/>
      <c r="OAN1645" s="35"/>
      <c r="OAO1645" s="34"/>
      <c r="OAV1645" s="35"/>
      <c r="OAW1645" s="34"/>
      <c r="OBD1645" s="35"/>
      <c r="OBE1645" s="34"/>
      <c r="OBL1645" s="35"/>
      <c r="OBM1645" s="34"/>
      <c r="OBT1645" s="35"/>
      <c r="OBU1645" s="34"/>
      <c r="OCB1645" s="35"/>
      <c r="OCC1645" s="34"/>
      <c r="OCJ1645" s="35"/>
      <c r="OCK1645" s="34"/>
      <c r="OCR1645" s="35"/>
      <c r="OCS1645" s="34"/>
      <c r="OCZ1645" s="35"/>
      <c r="ODA1645" s="34"/>
      <c r="ODH1645" s="35"/>
      <c r="ODI1645" s="34"/>
      <c r="ODP1645" s="35"/>
      <c r="ODQ1645" s="34"/>
      <c r="ODX1645" s="35"/>
      <c r="ODY1645" s="34"/>
      <c r="OEF1645" s="35"/>
      <c r="OEG1645" s="34"/>
      <c r="OEN1645" s="35"/>
      <c r="OEO1645" s="34"/>
      <c r="OEV1645" s="35"/>
      <c r="OEW1645" s="34"/>
      <c r="OFD1645" s="35"/>
      <c r="OFE1645" s="34"/>
      <c r="OFL1645" s="35"/>
      <c r="OFM1645" s="34"/>
      <c r="OFT1645" s="35"/>
      <c r="OFU1645" s="34"/>
      <c r="OGB1645" s="35"/>
      <c r="OGC1645" s="34"/>
      <c r="OGJ1645" s="35"/>
      <c r="OGK1645" s="34"/>
      <c r="OGR1645" s="35"/>
      <c r="OGS1645" s="34"/>
      <c r="OGZ1645" s="35"/>
      <c r="OHA1645" s="34"/>
      <c r="OHH1645" s="35"/>
      <c r="OHI1645" s="34"/>
      <c r="OHP1645" s="35"/>
      <c r="OHQ1645" s="34"/>
      <c r="OHX1645" s="35"/>
      <c r="OHY1645" s="34"/>
      <c r="OIF1645" s="35"/>
      <c r="OIG1645" s="34"/>
      <c r="OIN1645" s="35"/>
      <c r="OIO1645" s="34"/>
      <c r="OIV1645" s="35"/>
      <c r="OIW1645" s="34"/>
      <c r="OJD1645" s="35"/>
      <c r="OJE1645" s="34"/>
      <c r="OJL1645" s="35"/>
      <c r="OJM1645" s="34"/>
      <c r="OJT1645" s="35"/>
      <c r="OJU1645" s="34"/>
      <c r="OKB1645" s="35"/>
      <c r="OKC1645" s="34"/>
      <c r="OKJ1645" s="35"/>
      <c r="OKK1645" s="34"/>
      <c r="OKR1645" s="35"/>
      <c r="OKS1645" s="34"/>
      <c r="OKZ1645" s="35"/>
      <c r="OLA1645" s="34"/>
      <c r="OLH1645" s="35"/>
      <c r="OLI1645" s="34"/>
      <c r="OLP1645" s="35"/>
      <c r="OLQ1645" s="34"/>
      <c r="OLX1645" s="35"/>
      <c r="OLY1645" s="34"/>
      <c r="OMF1645" s="35"/>
      <c r="OMG1645" s="34"/>
      <c r="OMN1645" s="35"/>
      <c r="OMO1645" s="34"/>
      <c r="OMV1645" s="35"/>
      <c r="OMW1645" s="34"/>
      <c r="OND1645" s="35"/>
      <c r="ONE1645" s="34"/>
      <c r="ONL1645" s="35"/>
      <c r="ONM1645" s="34"/>
      <c r="ONT1645" s="35"/>
      <c r="ONU1645" s="34"/>
      <c r="OOB1645" s="35"/>
      <c r="OOC1645" s="34"/>
      <c r="OOJ1645" s="35"/>
      <c r="OOK1645" s="34"/>
      <c r="OOR1645" s="35"/>
      <c r="OOS1645" s="34"/>
      <c r="OOZ1645" s="35"/>
      <c r="OPA1645" s="34"/>
      <c r="OPH1645" s="35"/>
      <c r="OPI1645" s="34"/>
      <c r="OPP1645" s="35"/>
      <c r="OPQ1645" s="34"/>
      <c r="OPX1645" s="35"/>
      <c r="OPY1645" s="34"/>
      <c r="OQF1645" s="35"/>
      <c r="OQG1645" s="34"/>
      <c r="OQN1645" s="35"/>
      <c r="OQO1645" s="34"/>
      <c r="OQV1645" s="35"/>
      <c r="OQW1645" s="34"/>
      <c r="ORD1645" s="35"/>
      <c r="ORE1645" s="34"/>
      <c r="ORL1645" s="35"/>
      <c r="ORM1645" s="34"/>
      <c r="ORT1645" s="35"/>
      <c r="ORU1645" s="34"/>
      <c r="OSB1645" s="35"/>
      <c r="OSC1645" s="34"/>
      <c r="OSJ1645" s="35"/>
      <c r="OSK1645" s="34"/>
      <c r="OSR1645" s="35"/>
      <c r="OSS1645" s="34"/>
      <c r="OSZ1645" s="35"/>
      <c r="OTA1645" s="34"/>
      <c r="OTH1645" s="35"/>
      <c r="OTI1645" s="34"/>
      <c r="OTP1645" s="35"/>
      <c r="OTQ1645" s="34"/>
      <c r="OTX1645" s="35"/>
      <c r="OTY1645" s="34"/>
      <c r="OUF1645" s="35"/>
      <c r="OUG1645" s="34"/>
      <c r="OUN1645" s="35"/>
      <c r="OUO1645" s="34"/>
      <c r="OUV1645" s="35"/>
      <c r="OUW1645" s="34"/>
      <c r="OVD1645" s="35"/>
      <c r="OVE1645" s="34"/>
      <c r="OVL1645" s="35"/>
      <c r="OVM1645" s="34"/>
      <c r="OVT1645" s="35"/>
      <c r="OVU1645" s="34"/>
      <c r="OWB1645" s="35"/>
      <c r="OWC1645" s="34"/>
      <c r="OWJ1645" s="35"/>
      <c r="OWK1645" s="34"/>
      <c r="OWR1645" s="35"/>
      <c r="OWS1645" s="34"/>
      <c r="OWZ1645" s="35"/>
      <c r="OXA1645" s="34"/>
      <c r="OXH1645" s="35"/>
      <c r="OXI1645" s="34"/>
      <c r="OXP1645" s="35"/>
      <c r="OXQ1645" s="34"/>
      <c r="OXX1645" s="35"/>
      <c r="OXY1645" s="34"/>
      <c r="OYF1645" s="35"/>
      <c r="OYG1645" s="34"/>
      <c r="OYN1645" s="35"/>
      <c r="OYO1645" s="34"/>
      <c r="OYV1645" s="35"/>
      <c r="OYW1645" s="34"/>
      <c r="OZD1645" s="35"/>
      <c r="OZE1645" s="34"/>
      <c r="OZL1645" s="35"/>
      <c r="OZM1645" s="34"/>
      <c r="OZT1645" s="35"/>
      <c r="OZU1645" s="34"/>
      <c r="PAB1645" s="35"/>
      <c r="PAC1645" s="34"/>
      <c r="PAJ1645" s="35"/>
      <c r="PAK1645" s="34"/>
      <c r="PAR1645" s="35"/>
      <c r="PAS1645" s="34"/>
      <c r="PAZ1645" s="35"/>
      <c r="PBA1645" s="34"/>
      <c r="PBH1645" s="35"/>
      <c r="PBI1645" s="34"/>
      <c r="PBP1645" s="35"/>
      <c r="PBQ1645" s="34"/>
      <c r="PBX1645" s="35"/>
      <c r="PBY1645" s="34"/>
      <c r="PCF1645" s="35"/>
      <c r="PCG1645" s="34"/>
      <c r="PCN1645" s="35"/>
      <c r="PCO1645" s="34"/>
      <c r="PCV1645" s="35"/>
      <c r="PCW1645" s="34"/>
      <c r="PDD1645" s="35"/>
      <c r="PDE1645" s="34"/>
      <c r="PDL1645" s="35"/>
      <c r="PDM1645" s="34"/>
      <c r="PDT1645" s="35"/>
      <c r="PDU1645" s="34"/>
      <c r="PEB1645" s="35"/>
      <c r="PEC1645" s="34"/>
      <c r="PEJ1645" s="35"/>
      <c r="PEK1645" s="34"/>
      <c r="PER1645" s="35"/>
      <c r="PES1645" s="34"/>
      <c r="PEZ1645" s="35"/>
      <c r="PFA1645" s="34"/>
      <c r="PFH1645" s="35"/>
      <c r="PFI1645" s="34"/>
      <c r="PFP1645" s="35"/>
      <c r="PFQ1645" s="34"/>
      <c r="PFX1645" s="35"/>
      <c r="PFY1645" s="34"/>
      <c r="PGF1645" s="35"/>
      <c r="PGG1645" s="34"/>
      <c r="PGN1645" s="35"/>
      <c r="PGO1645" s="34"/>
      <c r="PGV1645" s="35"/>
      <c r="PGW1645" s="34"/>
      <c r="PHD1645" s="35"/>
      <c r="PHE1645" s="34"/>
      <c r="PHL1645" s="35"/>
      <c r="PHM1645" s="34"/>
      <c r="PHT1645" s="35"/>
      <c r="PHU1645" s="34"/>
      <c r="PIB1645" s="35"/>
      <c r="PIC1645" s="34"/>
      <c r="PIJ1645" s="35"/>
      <c r="PIK1645" s="34"/>
      <c r="PIR1645" s="35"/>
      <c r="PIS1645" s="34"/>
      <c r="PIZ1645" s="35"/>
      <c r="PJA1645" s="34"/>
      <c r="PJH1645" s="35"/>
      <c r="PJI1645" s="34"/>
      <c r="PJP1645" s="35"/>
      <c r="PJQ1645" s="34"/>
      <c r="PJX1645" s="35"/>
      <c r="PJY1645" s="34"/>
      <c r="PKF1645" s="35"/>
      <c r="PKG1645" s="34"/>
      <c r="PKN1645" s="35"/>
      <c r="PKO1645" s="34"/>
      <c r="PKV1645" s="35"/>
      <c r="PKW1645" s="34"/>
      <c r="PLD1645" s="35"/>
      <c r="PLE1645" s="34"/>
      <c r="PLL1645" s="35"/>
      <c r="PLM1645" s="34"/>
      <c r="PLT1645" s="35"/>
      <c r="PLU1645" s="34"/>
      <c r="PMB1645" s="35"/>
      <c r="PMC1645" s="34"/>
      <c r="PMJ1645" s="35"/>
      <c r="PMK1645" s="34"/>
      <c r="PMR1645" s="35"/>
      <c r="PMS1645" s="34"/>
      <c r="PMZ1645" s="35"/>
      <c r="PNA1645" s="34"/>
      <c r="PNH1645" s="35"/>
      <c r="PNI1645" s="34"/>
      <c r="PNP1645" s="35"/>
      <c r="PNQ1645" s="34"/>
      <c r="PNX1645" s="35"/>
      <c r="PNY1645" s="34"/>
      <c r="POF1645" s="35"/>
      <c r="POG1645" s="34"/>
      <c r="PON1645" s="35"/>
      <c r="POO1645" s="34"/>
      <c r="POV1645" s="35"/>
      <c r="POW1645" s="34"/>
      <c r="PPD1645" s="35"/>
      <c r="PPE1645" s="34"/>
      <c r="PPL1645" s="35"/>
      <c r="PPM1645" s="34"/>
      <c r="PPT1645" s="35"/>
      <c r="PPU1645" s="34"/>
      <c r="PQB1645" s="35"/>
      <c r="PQC1645" s="34"/>
      <c r="PQJ1645" s="35"/>
      <c r="PQK1645" s="34"/>
      <c r="PQR1645" s="35"/>
      <c r="PQS1645" s="34"/>
      <c r="PQZ1645" s="35"/>
      <c r="PRA1645" s="34"/>
      <c r="PRH1645" s="35"/>
      <c r="PRI1645" s="34"/>
      <c r="PRP1645" s="35"/>
      <c r="PRQ1645" s="34"/>
      <c r="PRX1645" s="35"/>
      <c r="PRY1645" s="34"/>
      <c r="PSF1645" s="35"/>
      <c r="PSG1645" s="34"/>
      <c r="PSN1645" s="35"/>
      <c r="PSO1645" s="34"/>
      <c r="PSV1645" s="35"/>
      <c r="PSW1645" s="34"/>
      <c r="PTD1645" s="35"/>
      <c r="PTE1645" s="34"/>
      <c r="PTL1645" s="35"/>
      <c r="PTM1645" s="34"/>
      <c r="PTT1645" s="35"/>
      <c r="PTU1645" s="34"/>
      <c r="PUB1645" s="35"/>
      <c r="PUC1645" s="34"/>
      <c r="PUJ1645" s="35"/>
      <c r="PUK1645" s="34"/>
      <c r="PUR1645" s="35"/>
      <c r="PUS1645" s="34"/>
      <c r="PUZ1645" s="35"/>
      <c r="PVA1645" s="34"/>
      <c r="PVH1645" s="35"/>
      <c r="PVI1645" s="34"/>
      <c r="PVP1645" s="35"/>
      <c r="PVQ1645" s="34"/>
      <c r="PVX1645" s="35"/>
      <c r="PVY1645" s="34"/>
      <c r="PWF1645" s="35"/>
      <c r="PWG1645" s="34"/>
      <c r="PWN1645" s="35"/>
      <c r="PWO1645" s="34"/>
      <c r="PWV1645" s="35"/>
      <c r="PWW1645" s="34"/>
      <c r="PXD1645" s="35"/>
      <c r="PXE1645" s="34"/>
      <c r="PXL1645" s="35"/>
      <c r="PXM1645" s="34"/>
      <c r="PXT1645" s="35"/>
      <c r="PXU1645" s="34"/>
      <c r="PYB1645" s="35"/>
      <c r="PYC1645" s="34"/>
      <c r="PYJ1645" s="35"/>
      <c r="PYK1645" s="34"/>
      <c r="PYR1645" s="35"/>
      <c r="PYS1645" s="34"/>
      <c r="PYZ1645" s="35"/>
      <c r="PZA1645" s="34"/>
      <c r="PZH1645" s="35"/>
      <c r="PZI1645" s="34"/>
      <c r="PZP1645" s="35"/>
      <c r="PZQ1645" s="34"/>
      <c r="PZX1645" s="35"/>
      <c r="PZY1645" s="34"/>
      <c r="QAF1645" s="35"/>
      <c r="QAG1645" s="34"/>
      <c r="QAN1645" s="35"/>
      <c r="QAO1645" s="34"/>
      <c r="QAV1645" s="35"/>
      <c r="QAW1645" s="34"/>
      <c r="QBD1645" s="35"/>
      <c r="QBE1645" s="34"/>
      <c r="QBL1645" s="35"/>
      <c r="QBM1645" s="34"/>
      <c r="QBT1645" s="35"/>
      <c r="QBU1645" s="34"/>
      <c r="QCB1645" s="35"/>
      <c r="QCC1645" s="34"/>
      <c r="QCJ1645" s="35"/>
      <c r="QCK1645" s="34"/>
      <c r="QCR1645" s="35"/>
      <c r="QCS1645" s="34"/>
      <c r="QCZ1645" s="35"/>
      <c r="QDA1645" s="34"/>
      <c r="QDH1645" s="35"/>
      <c r="QDI1645" s="34"/>
      <c r="QDP1645" s="35"/>
      <c r="QDQ1645" s="34"/>
      <c r="QDX1645" s="35"/>
      <c r="QDY1645" s="34"/>
      <c r="QEF1645" s="35"/>
      <c r="QEG1645" s="34"/>
      <c r="QEN1645" s="35"/>
      <c r="QEO1645" s="34"/>
      <c r="QEV1645" s="35"/>
      <c r="QEW1645" s="34"/>
      <c r="QFD1645" s="35"/>
      <c r="QFE1645" s="34"/>
      <c r="QFL1645" s="35"/>
      <c r="QFM1645" s="34"/>
      <c r="QFT1645" s="35"/>
      <c r="QFU1645" s="34"/>
      <c r="QGB1645" s="35"/>
      <c r="QGC1645" s="34"/>
      <c r="QGJ1645" s="35"/>
      <c r="QGK1645" s="34"/>
      <c r="QGR1645" s="35"/>
      <c r="QGS1645" s="34"/>
      <c r="QGZ1645" s="35"/>
      <c r="QHA1645" s="34"/>
      <c r="QHH1645" s="35"/>
      <c r="QHI1645" s="34"/>
      <c r="QHP1645" s="35"/>
      <c r="QHQ1645" s="34"/>
      <c r="QHX1645" s="35"/>
      <c r="QHY1645" s="34"/>
      <c r="QIF1645" s="35"/>
      <c r="QIG1645" s="34"/>
      <c r="QIN1645" s="35"/>
      <c r="QIO1645" s="34"/>
      <c r="QIV1645" s="35"/>
      <c r="QIW1645" s="34"/>
      <c r="QJD1645" s="35"/>
      <c r="QJE1645" s="34"/>
      <c r="QJL1645" s="35"/>
      <c r="QJM1645" s="34"/>
      <c r="QJT1645" s="35"/>
      <c r="QJU1645" s="34"/>
      <c r="QKB1645" s="35"/>
      <c r="QKC1645" s="34"/>
      <c r="QKJ1645" s="35"/>
      <c r="QKK1645" s="34"/>
      <c r="QKR1645" s="35"/>
      <c r="QKS1645" s="34"/>
      <c r="QKZ1645" s="35"/>
      <c r="QLA1645" s="34"/>
      <c r="QLH1645" s="35"/>
      <c r="QLI1645" s="34"/>
      <c r="QLP1645" s="35"/>
      <c r="QLQ1645" s="34"/>
      <c r="QLX1645" s="35"/>
      <c r="QLY1645" s="34"/>
      <c r="QMF1645" s="35"/>
      <c r="QMG1645" s="34"/>
      <c r="QMN1645" s="35"/>
      <c r="QMO1645" s="34"/>
      <c r="QMV1645" s="35"/>
      <c r="QMW1645" s="34"/>
      <c r="QND1645" s="35"/>
      <c r="QNE1645" s="34"/>
      <c r="QNL1645" s="35"/>
      <c r="QNM1645" s="34"/>
      <c r="QNT1645" s="35"/>
      <c r="QNU1645" s="34"/>
      <c r="QOB1645" s="35"/>
      <c r="QOC1645" s="34"/>
      <c r="QOJ1645" s="35"/>
      <c r="QOK1645" s="34"/>
      <c r="QOR1645" s="35"/>
      <c r="QOS1645" s="34"/>
      <c r="QOZ1645" s="35"/>
      <c r="QPA1645" s="34"/>
      <c r="QPH1645" s="35"/>
      <c r="QPI1645" s="34"/>
      <c r="QPP1645" s="35"/>
      <c r="QPQ1645" s="34"/>
      <c r="QPX1645" s="35"/>
      <c r="QPY1645" s="34"/>
      <c r="QQF1645" s="35"/>
      <c r="QQG1645" s="34"/>
      <c r="QQN1645" s="35"/>
      <c r="QQO1645" s="34"/>
      <c r="QQV1645" s="35"/>
      <c r="QQW1645" s="34"/>
      <c r="QRD1645" s="35"/>
      <c r="QRE1645" s="34"/>
      <c r="QRL1645" s="35"/>
      <c r="QRM1645" s="34"/>
      <c r="QRT1645" s="35"/>
      <c r="QRU1645" s="34"/>
      <c r="QSB1645" s="35"/>
      <c r="QSC1645" s="34"/>
      <c r="QSJ1645" s="35"/>
      <c r="QSK1645" s="34"/>
      <c r="QSR1645" s="35"/>
      <c r="QSS1645" s="34"/>
      <c r="QSZ1645" s="35"/>
      <c r="QTA1645" s="34"/>
      <c r="QTH1645" s="35"/>
      <c r="QTI1645" s="34"/>
      <c r="QTP1645" s="35"/>
      <c r="QTQ1645" s="34"/>
      <c r="QTX1645" s="35"/>
      <c r="QTY1645" s="34"/>
      <c r="QUF1645" s="35"/>
      <c r="QUG1645" s="34"/>
      <c r="QUN1645" s="35"/>
      <c r="QUO1645" s="34"/>
      <c r="QUV1645" s="35"/>
      <c r="QUW1645" s="34"/>
      <c r="QVD1645" s="35"/>
      <c r="QVE1645" s="34"/>
      <c r="QVL1645" s="35"/>
      <c r="QVM1645" s="34"/>
      <c r="QVT1645" s="35"/>
      <c r="QVU1645" s="34"/>
      <c r="QWB1645" s="35"/>
      <c r="QWC1645" s="34"/>
      <c r="QWJ1645" s="35"/>
      <c r="QWK1645" s="34"/>
      <c r="QWR1645" s="35"/>
      <c r="QWS1645" s="34"/>
      <c r="QWZ1645" s="35"/>
      <c r="QXA1645" s="34"/>
      <c r="QXH1645" s="35"/>
      <c r="QXI1645" s="34"/>
      <c r="QXP1645" s="35"/>
      <c r="QXQ1645" s="34"/>
      <c r="QXX1645" s="35"/>
      <c r="QXY1645" s="34"/>
      <c r="QYF1645" s="35"/>
      <c r="QYG1645" s="34"/>
      <c r="QYN1645" s="35"/>
      <c r="QYO1645" s="34"/>
      <c r="QYV1645" s="35"/>
      <c r="QYW1645" s="34"/>
      <c r="QZD1645" s="35"/>
      <c r="QZE1645" s="34"/>
      <c r="QZL1645" s="35"/>
      <c r="QZM1645" s="34"/>
      <c r="QZT1645" s="35"/>
      <c r="QZU1645" s="34"/>
      <c r="RAB1645" s="35"/>
      <c r="RAC1645" s="34"/>
      <c r="RAJ1645" s="35"/>
      <c r="RAK1645" s="34"/>
      <c r="RAR1645" s="35"/>
      <c r="RAS1645" s="34"/>
      <c r="RAZ1645" s="35"/>
      <c r="RBA1645" s="34"/>
      <c r="RBH1645" s="35"/>
      <c r="RBI1645" s="34"/>
      <c r="RBP1645" s="35"/>
      <c r="RBQ1645" s="34"/>
      <c r="RBX1645" s="35"/>
      <c r="RBY1645" s="34"/>
      <c r="RCF1645" s="35"/>
      <c r="RCG1645" s="34"/>
      <c r="RCN1645" s="35"/>
      <c r="RCO1645" s="34"/>
      <c r="RCV1645" s="35"/>
      <c r="RCW1645" s="34"/>
      <c r="RDD1645" s="35"/>
      <c r="RDE1645" s="34"/>
      <c r="RDL1645" s="35"/>
      <c r="RDM1645" s="34"/>
      <c r="RDT1645" s="35"/>
      <c r="RDU1645" s="34"/>
      <c r="REB1645" s="35"/>
      <c r="REC1645" s="34"/>
      <c r="REJ1645" s="35"/>
      <c r="REK1645" s="34"/>
      <c r="RER1645" s="35"/>
      <c r="RES1645" s="34"/>
      <c r="REZ1645" s="35"/>
      <c r="RFA1645" s="34"/>
      <c r="RFH1645" s="35"/>
      <c r="RFI1645" s="34"/>
      <c r="RFP1645" s="35"/>
      <c r="RFQ1645" s="34"/>
      <c r="RFX1645" s="35"/>
      <c r="RFY1645" s="34"/>
      <c r="RGF1645" s="35"/>
      <c r="RGG1645" s="34"/>
      <c r="RGN1645" s="35"/>
      <c r="RGO1645" s="34"/>
      <c r="RGV1645" s="35"/>
      <c r="RGW1645" s="34"/>
      <c r="RHD1645" s="35"/>
      <c r="RHE1645" s="34"/>
      <c r="RHL1645" s="35"/>
      <c r="RHM1645" s="34"/>
      <c r="RHT1645" s="35"/>
      <c r="RHU1645" s="34"/>
      <c r="RIB1645" s="35"/>
      <c r="RIC1645" s="34"/>
      <c r="RIJ1645" s="35"/>
      <c r="RIK1645" s="34"/>
      <c r="RIR1645" s="35"/>
      <c r="RIS1645" s="34"/>
      <c r="RIZ1645" s="35"/>
      <c r="RJA1645" s="34"/>
      <c r="RJH1645" s="35"/>
      <c r="RJI1645" s="34"/>
      <c r="RJP1645" s="35"/>
      <c r="RJQ1645" s="34"/>
      <c r="RJX1645" s="35"/>
      <c r="RJY1645" s="34"/>
      <c r="RKF1645" s="35"/>
      <c r="RKG1645" s="34"/>
      <c r="RKN1645" s="35"/>
      <c r="RKO1645" s="34"/>
      <c r="RKV1645" s="35"/>
      <c r="RKW1645" s="34"/>
      <c r="RLD1645" s="35"/>
      <c r="RLE1645" s="34"/>
      <c r="RLL1645" s="35"/>
      <c r="RLM1645" s="34"/>
      <c r="RLT1645" s="35"/>
      <c r="RLU1645" s="34"/>
      <c r="RMB1645" s="35"/>
      <c r="RMC1645" s="34"/>
      <c r="RMJ1645" s="35"/>
      <c r="RMK1645" s="34"/>
      <c r="RMR1645" s="35"/>
      <c r="RMS1645" s="34"/>
      <c r="RMZ1645" s="35"/>
      <c r="RNA1645" s="34"/>
      <c r="RNH1645" s="35"/>
      <c r="RNI1645" s="34"/>
      <c r="RNP1645" s="35"/>
      <c r="RNQ1645" s="34"/>
      <c r="RNX1645" s="35"/>
      <c r="RNY1645" s="34"/>
      <c r="ROF1645" s="35"/>
      <c r="ROG1645" s="34"/>
      <c r="RON1645" s="35"/>
      <c r="ROO1645" s="34"/>
      <c r="ROV1645" s="35"/>
      <c r="ROW1645" s="34"/>
      <c r="RPD1645" s="35"/>
      <c r="RPE1645" s="34"/>
      <c r="RPL1645" s="35"/>
      <c r="RPM1645" s="34"/>
      <c r="RPT1645" s="35"/>
      <c r="RPU1645" s="34"/>
      <c r="RQB1645" s="35"/>
      <c r="RQC1645" s="34"/>
      <c r="RQJ1645" s="35"/>
      <c r="RQK1645" s="34"/>
      <c r="RQR1645" s="35"/>
      <c r="RQS1645" s="34"/>
      <c r="RQZ1645" s="35"/>
      <c r="RRA1645" s="34"/>
      <c r="RRH1645" s="35"/>
      <c r="RRI1645" s="34"/>
      <c r="RRP1645" s="35"/>
      <c r="RRQ1645" s="34"/>
      <c r="RRX1645" s="35"/>
      <c r="RRY1645" s="34"/>
      <c r="RSF1645" s="35"/>
      <c r="RSG1645" s="34"/>
      <c r="RSN1645" s="35"/>
      <c r="RSO1645" s="34"/>
      <c r="RSV1645" s="35"/>
      <c r="RSW1645" s="34"/>
      <c r="RTD1645" s="35"/>
      <c r="RTE1645" s="34"/>
      <c r="RTL1645" s="35"/>
      <c r="RTM1645" s="34"/>
      <c r="RTT1645" s="35"/>
      <c r="RTU1645" s="34"/>
      <c r="RUB1645" s="35"/>
      <c r="RUC1645" s="34"/>
      <c r="RUJ1645" s="35"/>
      <c r="RUK1645" s="34"/>
      <c r="RUR1645" s="35"/>
      <c r="RUS1645" s="34"/>
      <c r="RUZ1645" s="35"/>
      <c r="RVA1645" s="34"/>
      <c r="RVH1645" s="35"/>
      <c r="RVI1645" s="34"/>
      <c r="RVP1645" s="35"/>
      <c r="RVQ1645" s="34"/>
      <c r="RVX1645" s="35"/>
      <c r="RVY1645" s="34"/>
      <c r="RWF1645" s="35"/>
      <c r="RWG1645" s="34"/>
      <c r="RWN1645" s="35"/>
      <c r="RWO1645" s="34"/>
      <c r="RWV1645" s="35"/>
      <c r="RWW1645" s="34"/>
      <c r="RXD1645" s="35"/>
      <c r="RXE1645" s="34"/>
      <c r="RXL1645" s="35"/>
      <c r="RXM1645" s="34"/>
      <c r="RXT1645" s="35"/>
      <c r="RXU1645" s="34"/>
      <c r="RYB1645" s="35"/>
      <c r="RYC1645" s="34"/>
      <c r="RYJ1645" s="35"/>
      <c r="RYK1645" s="34"/>
      <c r="RYR1645" s="35"/>
      <c r="RYS1645" s="34"/>
      <c r="RYZ1645" s="35"/>
      <c r="RZA1645" s="34"/>
      <c r="RZH1645" s="35"/>
      <c r="RZI1645" s="34"/>
      <c r="RZP1645" s="35"/>
      <c r="RZQ1645" s="34"/>
      <c r="RZX1645" s="35"/>
      <c r="RZY1645" s="34"/>
      <c r="SAF1645" s="35"/>
      <c r="SAG1645" s="34"/>
      <c r="SAN1645" s="35"/>
      <c r="SAO1645" s="34"/>
      <c r="SAV1645" s="35"/>
      <c r="SAW1645" s="34"/>
      <c r="SBD1645" s="35"/>
      <c r="SBE1645" s="34"/>
      <c r="SBL1645" s="35"/>
      <c r="SBM1645" s="34"/>
      <c r="SBT1645" s="35"/>
      <c r="SBU1645" s="34"/>
      <c r="SCB1645" s="35"/>
      <c r="SCC1645" s="34"/>
      <c r="SCJ1645" s="35"/>
      <c r="SCK1645" s="34"/>
      <c r="SCR1645" s="35"/>
      <c r="SCS1645" s="34"/>
      <c r="SCZ1645" s="35"/>
      <c r="SDA1645" s="34"/>
      <c r="SDH1645" s="35"/>
      <c r="SDI1645" s="34"/>
      <c r="SDP1645" s="35"/>
      <c r="SDQ1645" s="34"/>
      <c r="SDX1645" s="35"/>
      <c r="SDY1645" s="34"/>
      <c r="SEF1645" s="35"/>
      <c r="SEG1645" s="34"/>
      <c r="SEN1645" s="35"/>
      <c r="SEO1645" s="34"/>
      <c r="SEV1645" s="35"/>
      <c r="SEW1645" s="34"/>
      <c r="SFD1645" s="35"/>
      <c r="SFE1645" s="34"/>
      <c r="SFL1645" s="35"/>
      <c r="SFM1645" s="34"/>
      <c r="SFT1645" s="35"/>
      <c r="SFU1645" s="34"/>
      <c r="SGB1645" s="35"/>
      <c r="SGC1645" s="34"/>
      <c r="SGJ1645" s="35"/>
      <c r="SGK1645" s="34"/>
      <c r="SGR1645" s="35"/>
      <c r="SGS1645" s="34"/>
      <c r="SGZ1645" s="35"/>
      <c r="SHA1645" s="34"/>
      <c r="SHH1645" s="35"/>
      <c r="SHI1645" s="34"/>
      <c r="SHP1645" s="35"/>
      <c r="SHQ1645" s="34"/>
      <c r="SHX1645" s="35"/>
      <c r="SHY1645" s="34"/>
      <c r="SIF1645" s="35"/>
      <c r="SIG1645" s="34"/>
      <c r="SIN1645" s="35"/>
      <c r="SIO1645" s="34"/>
      <c r="SIV1645" s="35"/>
      <c r="SIW1645" s="34"/>
      <c r="SJD1645" s="35"/>
      <c r="SJE1645" s="34"/>
      <c r="SJL1645" s="35"/>
      <c r="SJM1645" s="34"/>
      <c r="SJT1645" s="35"/>
      <c r="SJU1645" s="34"/>
      <c r="SKB1645" s="35"/>
      <c r="SKC1645" s="34"/>
      <c r="SKJ1645" s="35"/>
      <c r="SKK1645" s="34"/>
      <c r="SKR1645" s="35"/>
      <c r="SKS1645" s="34"/>
      <c r="SKZ1645" s="35"/>
      <c r="SLA1645" s="34"/>
      <c r="SLH1645" s="35"/>
      <c r="SLI1645" s="34"/>
      <c r="SLP1645" s="35"/>
      <c r="SLQ1645" s="34"/>
      <c r="SLX1645" s="35"/>
      <c r="SLY1645" s="34"/>
      <c r="SMF1645" s="35"/>
      <c r="SMG1645" s="34"/>
      <c r="SMN1645" s="35"/>
      <c r="SMO1645" s="34"/>
      <c r="SMV1645" s="35"/>
      <c r="SMW1645" s="34"/>
      <c r="SND1645" s="35"/>
      <c r="SNE1645" s="34"/>
      <c r="SNL1645" s="35"/>
      <c r="SNM1645" s="34"/>
      <c r="SNT1645" s="35"/>
      <c r="SNU1645" s="34"/>
      <c r="SOB1645" s="35"/>
      <c r="SOC1645" s="34"/>
      <c r="SOJ1645" s="35"/>
      <c r="SOK1645" s="34"/>
      <c r="SOR1645" s="35"/>
      <c r="SOS1645" s="34"/>
      <c r="SOZ1645" s="35"/>
      <c r="SPA1645" s="34"/>
      <c r="SPH1645" s="35"/>
      <c r="SPI1645" s="34"/>
      <c r="SPP1645" s="35"/>
      <c r="SPQ1645" s="34"/>
      <c r="SPX1645" s="35"/>
      <c r="SPY1645" s="34"/>
      <c r="SQF1645" s="35"/>
      <c r="SQG1645" s="34"/>
      <c r="SQN1645" s="35"/>
      <c r="SQO1645" s="34"/>
      <c r="SQV1645" s="35"/>
      <c r="SQW1645" s="34"/>
      <c r="SRD1645" s="35"/>
      <c r="SRE1645" s="34"/>
      <c r="SRL1645" s="35"/>
      <c r="SRM1645" s="34"/>
      <c r="SRT1645" s="35"/>
      <c r="SRU1645" s="34"/>
      <c r="SSB1645" s="35"/>
      <c r="SSC1645" s="34"/>
      <c r="SSJ1645" s="35"/>
      <c r="SSK1645" s="34"/>
      <c r="SSR1645" s="35"/>
      <c r="SSS1645" s="34"/>
      <c r="SSZ1645" s="35"/>
      <c r="STA1645" s="34"/>
      <c r="STH1645" s="35"/>
      <c r="STI1645" s="34"/>
      <c r="STP1645" s="35"/>
      <c r="STQ1645" s="34"/>
      <c r="STX1645" s="35"/>
      <c r="STY1645" s="34"/>
      <c r="SUF1645" s="35"/>
      <c r="SUG1645" s="34"/>
      <c r="SUN1645" s="35"/>
      <c r="SUO1645" s="34"/>
      <c r="SUV1645" s="35"/>
      <c r="SUW1645" s="34"/>
      <c r="SVD1645" s="35"/>
      <c r="SVE1645" s="34"/>
      <c r="SVL1645" s="35"/>
      <c r="SVM1645" s="34"/>
      <c r="SVT1645" s="35"/>
      <c r="SVU1645" s="34"/>
      <c r="SWB1645" s="35"/>
      <c r="SWC1645" s="34"/>
      <c r="SWJ1645" s="35"/>
      <c r="SWK1645" s="34"/>
      <c r="SWR1645" s="35"/>
      <c r="SWS1645" s="34"/>
      <c r="SWZ1645" s="35"/>
      <c r="SXA1645" s="34"/>
      <c r="SXH1645" s="35"/>
      <c r="SXI1645" s="34"/>
      <c r="SXP1645" s="35"/>
      <c r="SXQ1645" s="34"/>
      <c r="SXX1645" s="35"/>
      <c r="SXY1645" s="34"/>
      <c r="SYF1645" s="35"/>
      <c r="SYG1645" s="34"/>
      <c r="SYN1645" s="35"/>
      <c r="SYO1645" s="34"/>
      <c r="SYV1645" s="35"/>
      <c r="SYW1645" s="34"/>
      <c r="SZD1645" s="35"/>
      <c r="SZE1645" s="34"/>
      <c r="SZL1645" s="35"/>
      <c r="SZM1645" s="34"/>
      <c r="SZT1645" s="35"/>
      <c r="SZU1645" s="34"/>
      <c r="TAB1645" s="35"/>
      <c r="TAC1645" s="34"/>
      <c r="TAJ1645" s="35"/>
      <c r="TAK1645" s="34"/>
      <c r="TAR1645" s="35"/>
      <c r="TAS1645" s="34"/>
      <c r="TAZ1645" s="35"/>
      <c r="TBA1645" s="34"/>
      <c r="TBH1645" s="35"/>
      <c r="TBI1645" s="34"/>
      <c r="TBP1645" s="35"/>
      <c r="TBQ1645" s="34"/>
      <c r="TBX1645" s="35"/>
      <c r="TBY1645" s="34"/>
      <c r="TCF1645" s="35"/>
      <c r="TCG1645" s="34"/>
      <c r="TCN1645" s="35"/>
      <c r="TCO1645" s="34"/>
      <c r="TCV1645" s="35"/>
      <c r="TCW1645" s="34"/>
      <c r="TDD1645" s="35"/>
      <c r="TDE1645" s="34"/>
      <c r="TDL1645" s="35"/>
      <c r="TDM1645" s="34"/>
      <c r="TDT1645" s="35"/>
      <c r="TDU1645" s="34"/>
      <c r="TEB1645" s="35"/>
      <c r="TEC1645" s="34"/>
      <c r="TEJ1645" s="35"/>
      <c r="TEK1645" s="34"/>
      <c r="TER1645" s="35"/>
      <c r="TES1645" s="34"/>
      <c r="TEZ1645" s="35"/>
      <c r="TFA1645" s="34"/>
      <c r="TFH1645" s="35"/>
      <c r="TFI1645" s="34"/>
      <c r="TFP1645" s="35"/>
      <c r="TFQ1645" s="34"/>
      <c r="TFX1645" s="35"/>
      <c r="TFY1645" s="34"/>
      <c r="TGF1645" s="35"/>
      <c r="TGG1645" s="34"/>
      <c r="TGN1645" s="35"/>
      <c r="TGO1645" s="34"/>
      <c r="TGV1645" s="35"/>
      <c r="TGW1645" s="34"/>
      <c r="THD1645" s="35"/>
      <c r="THE1645" s="34"/>
      <c r="THL1645" s="35"/>
      <c r="THM1645" s="34"/>
      <c r="THT1645" s="35"/>
      <c r="THU1645" s="34"/>
      <c r="TIB1645" s="35"/>
      <c r="TIC1645" s="34"/>
      <c r="TIJ1645" s="35"/>
      <c r="TIK1645" s="34"/>
      <c r="TIR1645" s="35"/>
      <c r="TIS1645" s="34"/>
      <c r="TIZ1645" s="35"/>
      <c r="TJA1645" s="34"/>
      <c r="TJH1645" s="35"/>
      <c r="TJI1645" s="34"/>
      <c r="TJP1645" s="35"/>
      <c r="TJQ1645" s="34"/>
      <c r="TJX1645" s="35"/>
      <c r="TJY1645" s="34"/>
      <c r="TKF1645" s="35"/>
      <c r="TKG1645" s="34"/>
      <c r="TKN1645" s="35"/>
      <c r="TKO1645" s="34"/>
      <c r="TKV1645" s="35"/>
      <c r="TKW1645" s="34"/>
      <c r="TLD1645" s="35"/>
      <c r="TLE1645" s="34"/>
      <c r="TLL1645" s="35"/>
      <c r="TLM1645" s="34"/>
      <c r="TLT1645" s="35"/>
      <c r="TLU1645" s="34"/>
      <c r="TMB1645" s="35"/>
      <c r="TMC1645" s="34"/>
      <c r="TMJ1645" s="35"/>
      <c r="TMK1645" s="34"/>
      <c r="TMR1645" s="35"/>
      <c r="TMS1645" s="34"/>
      <c r="TMZ1645" s="35"/>
      <c r="TNA1645" s="34"/>
      <c r="TNH1645" s="35"/>
      <c r="TNI1645" s="34"/>
      <c r="TNP1645" s="35"/>
      <c r="TNQ1645" s="34"/>
      <c r="TNX1645" s="35"/>
      <c r="TNY1645" s="34"/>
      <c r="TOF1645" s="35"/>
      <c r="TOG1645" s="34"/>
      <c r="TON1645" s="35"/>
      <c r="TOO1645" s="34"/>
      <c r="TOV1645" s="35"/>
      <c r="TOW1645" s="34"/>
      <c r="TPD1645" s="35"/>
      <c r="TPE1645" s="34"/>
      <c r="TPL1645" s="35"/>
      <c r="TPM1645" s="34"/>
      <c r="TPT1645" s="35"/>
      <c r="TPU1645" s="34"/>
      <c r="TQB1645" s="35"/>
      <c r="TQC1645" s="34"/>
      <c r="TQJ1645" s="35"/>
      <c r="TQK1645" s="34"/>
      <c r="TQR1645" s="35"/>
      <c r="TQS1645" s="34"/>
      <c r="TQZ1645" s="35"/>
      <c r="TRA1645" s="34"/>
      <c r="TRH1645" s="35"/>
      <c r="TRI1645" s="34"/>
      <c r="TRP1645" s="35"/>
      <c r="TRQ1645" s="34"/>
      <c r="TRX1645" s="35"/>
      <c r="TRY1645" s="34"/>
      <c r="TSF1645" s="35"/>
      <c r="TSG1645" s="34"/>
      <c r="TSN1645" s="35"/>
      <c r="TSO1645" s="34"/>
      <c r="TSV1645" s="35"/>
      <c r="TSW1645" s="34"/>
      <c r="TTD1645" s="35"/>
      <c r="TTE1645" s="34"/>
      <c r="TTL1645" s="35"/>
      <c r="TTM1645" s="34"/>
      <c r="TTT1645" s="35"/>
      <c r="TTU1645" s="34"/>
      <c r="TUB1645" s="35"/>
      <c r="TUC1645" s="34"/>
      <c r="TUJ1645" s="35"/>
      <c r="TUK1645" s="34"/>
      <c r="TUR1645" s="35"/>
      <c r="TUS1645" s="34"/>
      <c r="TUZ1645" s="35"/>
      <c r="TVA1645" s="34"/>
      <c r="TVH1645" s="35"/>
      <c r="TVI1645" s="34"/>
      <c r="TVP1645" s="35"/>
      <c r="TVQ1645" s="34"/>
      <c r="TVX1645" s="35"/>
      <c r="TVY1645" s="34"/>
      <c r="TWF1645" s="35"/>
      <c r="TWG1645" s="34"/>
      <c r="TWN1645" s="35"/>
      <c r="TWO1645" s="34"/>
      <c r="TWV1645" s="35"/>
      <c r="TWW1645" s="34"/>
      <c r="TXD1645" s="35"/>
      <c r="TXE1645" s="34"/>
      <c r="TXL1645" s="35"/>
      <c r="TXM1645" s="34"/>
      <c r="TXT1645" s="35"/>
      <c r="TXU1645" s="34"/>
      <c r="TYB1645" s="35"/>
      <c r="TYC1645" s="34"/>
      <c r="TYJ1645" s="35"/>
      <c r="TYK1645" s="34"/>
      <c r="TYR1645" s="35"/>
      <c r="TYS1645" s="34"/>
      <c r="TYZ1645" s="35"/>
      <c r="TZA1645" s="34"/>
      <c r="TZH1645" s="35"/>
      <c r="TZI1645" s="34"/>
      <c r="TZP1645" s="35"/>
      <c r="TZQ1645" s="34"/>
      <c r="TZX1645" s="35"/>
      <c r="TZY1645" s="34"/>
      <c r="UAF1645" s="35"/>
      <c r="UAG1645" s="34"/>
      <c r="UAN1645" s="35"/>
      <c r="UAO1645" s="34"/>
      <c r="UAV1645" s="35"/>
      <c r="UAW1645" s="34"/>
      <c r="UBD1645" s="35"/>
      <c r="UBE1645" s="34"/>
      <c r="UBL1645" s="35"/>
      <c r="UBM1645" s="34"/>
      <c r="UBT1645" s="35"/>
      <c r="UBU1645" s="34"/>
      <c r="UCB1645" s="35"/>
      <c r="UCC1645" s="34"/>
      <c r="UCJ1645" s="35"/>
      <c r="UCK1645" s="34"/>
      <c r="UCR1645" s="35"/>
      <c r="UCS1645" s="34"/>
      <c r="UCZ1645" s="35"/>
      <c r="UDA1645" s="34"/>
      <c r="UDH1645" s="35"/>
      <c r="UDI1645" s="34"/>
      <c r="UDP1645" s="35"/>
      <c r="UDQ1645" s="34"/>
      <c r="UDX1645" s="35"/>
      <c r="UDY1645" s="34"/>
      <c r="UEF1645" s="35"/>
      <c r="UEG1645" s="34"/>
      <c r="UEN1645" s="35"/>
      <c r="UEO1645" s="34"/>
      <c r="UEV1645" s="35"/>
      <c r="UEW1645" s="34"/>
      <c r="UFD1645" s="35"/>
      <c r="UFE1645" s="34"/>
      <c r="UFL1645" s="35"/>
      <c r="UFM1645" s="34"/>
      <c r="UFT1645" s="35"/>
      <c r="UFU1645" s="34"/>
      <c r="UGB1645" s="35"/>
      <c r="UGC1645" s="34"/>
      <c r="UGJ1645" s="35"/>
      <c r="UGK1645" s="34"/>
      <c r="UGR1645" s="35"/>
      <c r="UGS1645" s="34"/>
      <c r="UGZ1645" s="35"/>
      <c r="UHA1645" s="34"/>
      <c r="UHH1645" s="35"/>
      <c r="UHI1645" s="34"/>
      <c r="UHP1645" s="35"/>
      <c r="UHQ1645" s="34"/>
      <c r="UHX1645" s="35"/>
      <c r="UHY1645" s="34"/>
      <c r="UIF1645" s="35"/>
      <c r="UIG1645" s="34"/>
      <c r="UIN1645" s="35"/>
      <c r="UIO1645" s="34"/>
      <c r="UIV1645" s="35"/>
      <c r="UIW1645" s="34"/>
      <c r="UJD1645" s="35"/>
      <c r="UJE1645" s="34"/>
      <c r="UJL1645" s="35"/>
      <c r="UJM1645" s="34"/>
      <c r="UJT1645" s="35"/>
      <c r="UJU1645" s="34"/>
      <c r="UKB1645" s="35"/>
      <c r="UKC1645" s="34"/>
      <c r="UKJ1645" s="35"/>
      <c r="UKK1645" s="34"/>
      <c r="UKR1645" s="35"/>
      <c r="UKS1645" s="34"/>
      <c r="UKZ1645" s="35"/>
      <c r="ULA1645" s="34"/>
      <c r="ULH1645" s="35"/>
      <c r="ULI1645" s="34"/>
      <c r="ULP1645" s="35"/>
      <c r="ULQ1645" s="34"/>
      <c r="ULX1645" s="35"/>
      <c r="ULY1645" s="34"/>
      <c r="UMF1645" s="35"/>
      <c r="UMG1645" s="34"/>
      <c r="UMN1645" s="35"/>
      <c r="UMO1645" s="34"/>
      <c r="UMV1645" s="35"/>
      <c r="UMW1645" s="34"/>
      <c r="UND1645" s="35"/>
      <c r="UNE1645" s="34"/>
      <c r="UNL1645" s="35"/>
      <c r="UNM1645" s="34"/>
      <c r="UNT1645" s="35"/>
      <c r="UNU1645" s="34"/>
      <c r="UOB1645" s="35"/>
      <c r="UOC1645" s="34"/>
      <c r="UOJ1645" s="35"/>
      <c r="UOK1645" s="34"/>
      <c r="UOR1645" s="35"/>
      <c r="UOS1645" s="34"/>
      <c r="UOZ1645" s="35"/>
      <c r="UPA1645" s="34"/>
      <c r="UPH1645" s="35"/>
      <c r="UPI1645" s="34"/>
      <c r="UPP1645" s="35"/>
      <c r="UPQ1645" s="34"/>
      <c r="UPX1645" s="35"/>
      <c r="UPY1645" s="34"/>
      <c r="UQF1645" s="35"/>
      <c r="UQG1645" s="34"/>
      <c r="UQN1645" s="35"/>
      <c r="UQO1645" s="34"/>
      <c r="UQV1645" s="35"/>
      <c r="UQW1645" s="34"/>
      <c r="URD1645" s="35"/>
      <c r="URE1645" s="34"/>
      <c r="URL1645" s="35"/>
      <c r="URM1645" s="34"/>
      <c r="URT1645" s="35"/>
      <c r="URU1645" s="34"/>
      <c r="USB1645" s="35"/>
      <c r="USC1645" s="34"/>
      <c r="USJ1645" s="35"/>
      <c r="USK1645" s="34"/>
      <c r="USR1645" s="35"/>
      <c r="USS1645" s="34"/>
      <c r="USZ1645" s="35"/>
      <c r="UTA1645" s="34"/>
      <c r="UTH1645" s="35"/>
      <c r="UTI1645" s="34"/>
      <c r="UTP1645" s="35"/>
      <c r="UTQ1645" s="34"/>
      <c r="UTX1645" s="35"/>
      <c r="UTY1645" s="34"/>
      <c r="UUF1645" s="35"/>
      <c r="UUG1645" s="34"/>
      <c r="UUN1645" s="35"/>
      <c r="UUO1645" s="34"/>
      <c r="UUV1645" s="35"/>
      <c r="UUW1645" s="34"/>
      <c r="UVD1645" s="35"/>
      <c r="UVE1645" s="34"/>
      <c r="UVL1645" s="35"/>
      <c r="UVM1645" s="34"/>
      <c r="UVT1645" s="35"/>
      <c r="UVU1645" s="34"/>
      <c r="UWB1645" s="35"/>
      <c r="UWC1645" s="34"/>
      <c r="UWJ1645" s="35"/>
      <c r="UWK1645" s="34"/>
      <c r="UWR1645" s="35"/>
      <c r="UWS1645" s="34"/>
      <c r="UWZ1645" s="35"/>
      <c r="UXA1645" s="34"/>
      <c r="UXH1645" s="35"/>
      <c r="UXI1645" s="34"/>
      <c r="UXP1645" s="35"/>
      <c r="UXQ1645" s="34"/>
      <c r="UXX1645" s="35"/>
      <c r="UXY1645" s="34"/>
      <c r="UYF1645" s="35"/>
      <c r="UYG1645" s="34"/>
      <c r="UYN1645" s="35"/>
      <c r="UYO1645" s="34"/>
      <c r="UYV1645" s="35"/>
      <c r="UYW1645" s="34"/>
      <c r="UZD1645" s="35"/>
      <c r="UZE1645" s="34"/>
      <c r="UZL1645" s="35"/>
      <c r="UZM1645" s="34"/>
      <c r="UZT1645" s="35"/>
      <c r="UZU1645" s="34"/>
      <c r="VAB1645" s="35"/>
      <c r="VAC1645" s="34"/>
      <c r="VAJ1645" s="35"/>
      <c r="VAK1645" s="34"/>
      <c r="VAR1645" s="35"/>
      <c r="VAS1645" s="34"/>
      <c r="VAZ1645" s="35"/>
      <c r="VBA1645" s="34"/>
      <c r="VBH1645" s="35"/>
      <c r="VBI1645" s="34"/>
      <c r="VBP1645" s="35"/>
      <c r="VBQ1645" s="34"/>
      <c r="VBX1645" s="35"/>
      <c r="VBY1645" s="34"/>
      <c r="VCF1645" s="35"/>
      <c r="VCG1645" s="34"/>
      <c r="VCN1645" s="35"/>
      <c r="VCO1645" s="34"/>
      <c r="VCV1645" s="35"/>
      <c r="VCW1645" s="34"/>
      <c r="VDD1645" s="35"/>
      <c r="VDE1645" s="34"/>
      <c r="VDL1645" s="35"/>
      <c r="VDM1645" s="34"/>
      <c r="VDT1645" s="35"/>
      <c r="VDU1645" s="34"/>
      <c r="VEB1645" s="35"/>
      <c r="VEC1645" s="34"/>
      <c r="VEJ1645" s="35"/>
      <c r="VEK1645" s="34"/>
      <c r="VER1645" s="35"/>
      <c r="VES1645" s="34"/>
      <c r="VEZ1645" s="35"/>
      <c r="VFA1645" s="34"/>
      <c r="VFH1645" s="35"/>
      <c r="VFI1645" s="34"/>
      <c r="VFP1645" s="35"/>
      <c r="VFQ1645" s="34"/>
      <c r="VFX1645" s="35"/>
      <c r="VFY1645" s="34"/>
      <c r="VGF1645" s="35"/>
      <c r="VGG1645" s="34"/>
      <c r="VGN1645" s="35"/>
      <c r="VGO1645" s="34"/>
      <c r="VGV1645" s="35"/>
      <c r="VGW1645" s="34"/>
      <c r="VHD1645" s="35"/>
      <c r="VHE1645" s="34"/>
      <c r="VHL1645" s="35"/>
      <c r="VHM1645" s="34"/>
      <c r="VHT1645" s="35"/>
      <c r="VHU1645" s="34"/>
      <c r="VIB1645" s="35"/>
      <c r="VIC1645" s="34"/>
      <c r="VIJ1645" s="35"/>
      <c r="VIK1645" s="34"/>
      <c r="VIR1645" s="35"/>
      <c r="VIS1645" s="34"/>
      <c r="VIZ1645" s="35"/>
      <c r="VJA1645" s="34"/>
      <c r="VJH1645" s="35"/>
      <c r="VJI1645" s="34"/>
      <c r="VJP1645" s="35"/>
      <c r="VJQ1645" s="34"/>
      <c r="VJX1645" s="35"/>
      <c r="VJY1645" s="34"/>
      <c r="VKF1645" s="35"/>
      <c r="VKG1645" s="34"/>
      <c r="VKN1645" s="35"/>
      <c r="VKO1645" s="34"/>
      <c r="VKV1645" s="35"/>
      <c r="VKW1645" s="34"/>
      <c r="VLD1645" s="35"/>
      <c r="VLE1645" s="34"/>
      <c r="VLL1645" s="35"/>
      <c r="VLM1645" s="34"/>
      <c r="VLT1645" s="35"/>
      <c r="VLU1645" s="34"/>
      <c r="VMB1645" s="35"/>
      <c r="VMC1645" s="34"/>
      <c r="VMJ1645" s="35"/>
      <c r="VMK1645" s="34"/>
      <c r="VMR1645" s="35"/>
      <c r="VMS1645" s="34"/>
      <c r="VMZ1645" s="35"/>
      <c r="VNA1645" s="34"/>
      <c r="VNH1645" s="35"/>
      <c r="VNI1645" s="34"/>
      <c r="VNP1645" s="35"/>
      <c r="VNQ1645" s="34"/>
      <c r="VNX1645" s="35"/>
      <c r="VNY1645" s="34"/>
      <c r="VOF1645" s="35"/>
      <c r="VOG1645" s="34"/>
      <c r="VON1645" s="35"/>
      <c r="VOO1645" s="34"/>
      <c r="VOV1645" s="35"/>
      <c r="VOW1645" s="34"/>
      <c r="VPD1645" s="35"/>
      <c r="VPE1645" s="34"/>
      <c r="VPL1645" s="35"/>
      <c r="VPM1645" s="34"/>
      <c r="VPT1645" s="35"/>
      <c r="VPU1645" s="34"/>
      <c r="VQB1645" s="35"/>
      <c r="VQC1645" s="34"/>
      <c r="VQJ1645" s="35"/>
      <c r="VQK1645" s="34"/>
      <c r="VQR1645" s="35"/>
      <c r="VQS1645" s="34"/>
      <c r="VQZ1645" s="35"/>
      <c r="VRA1645" s="34"/>
      <c r="VRH1645" s="35"/>
      <c r="VRI1645" s="34"/>
      <c r="VRP1645" s="35"/>
      <c r="VRQ1645" s="34"/>
      <c r="VRX1645" s="35"/>
      <c r="VRY1645" s="34"/>
      <c r="VSF1645" s="35"/>
      <c r="VSG1645" s="34"/>
      <c r="VSN1645" s="35"/>
      <c r="VSO1645" s="34"/>
      <c r="VSV1645" s="35"/>
      <c r="VSW1645" s="34"/>
      <c r="VTD1645" s="35"/>
      <c r="VTE1645" s="34"/>
      <c r="VTL1645" s="35"/>
      <c r="VTM1645" s="34"/>
      <c r="VTT1645" s="35"/>
      <c r="VTU1645" s="34"/>
      <c r="VUB1645" s="35"/>
      <c r="VUC1645" s="34"/>
      <c r="VUJ1645" s="35"/>
      <c r="VUK1645" s="34"/>
      <c r="VUR1645" s="35"/>
      <c r="VUS1645" s="34"/>
      <c r="VUZ1645" s="35"/>
      <c r="VVA1645" s="34"/>
      <c r="VVH1645" s="35"/>
      <c r="VVI1645" s="34"/>
      <c r="VVP1645" s="35"/>
      <c r="VVQ1645" s="34"/>
      <c r="VVX1645" s="35"/>
      <c r="VVY1645" s="34"/>
      <c r="VWF1645" s="35"/>
      <c r="VWG1645" s="34"/>
      <c r="VWN1645" s="35"/>
      <c r="VWO1645" s="34"/>
      <c r="VWV1645" s="35"/>
      <c r="VWW1645" s="34"/>
      <c r="VXD1645" s="35"/>
      <c r="VXE1645" s="34"/>
      <c r="VXL1645" s="35"/>
      <c r="VXM1645" s="34"/>
      <c r="VXT1645" s="35"/>
      <c r="VXU1645" s="34"/>
      <c r="VYB1645" s="35"/>
      <c r="VYC1645" s="34"/>
      <c r="VYJ1645" s="35"/>
      <c r="VYK1645" s="34"/>
      <c r="VYR1645" s="35"/>
      <c r="VYS1645" s="34"/>
      <c r="VYZ1645" s="35"/>
      <c r="VZA1645" s="34"/>
      <c r="VZH1645" s="35"/>
      <c r="VZI1645" s="34"/>
      <c r="VZP1645" s="35"/>
      <c r="VZQ1645" s="34"/>
      <c r="VZX1645" s="35"/>
      <c r="VZY1645" s="34"/>
      <c r="WAF1645" s="35"/>
      <c r="WAG1645" s="34"/>
      <c r="WAN1645" s="35"/>
      <c r="WAO1645" s="34"/>
      <c r="WAV1645" s="35"/>
      <c r="WAW1645" s="34"/>
      <c r="WBD1645" s="35"/>
      <c r="WBE1645" s="34"/>
      <c r="WBL1645" s="35"/>
      <c r="WBM1645" s="34"/>
      <c r="WBT1645" s="35"/>
      <c r="WBU1645" s="34"/>
      <c r="WCB1645" s="35"/>
      <c r="WCC1645" s="34"/>
      <c r="WCJ1645" s="35"/>
      <c r="WCK1645" s="34"/>
      <c r="WCR1645" s="35"/>
      <c r="WCS1645" s="34"/>
      <c r="WCZ1645" s="35"/>
      <c r="WDA1645" s="34"/>
      <c r="WDH1645" s="35"/>
      <c r="WDI1645" s="34"/>
      <c r="WDP1645" s="35"/>
      <c r="WDQ1645" s="34"/>
      <c r="WDX1645" s="35"/>
      <c r="WDY1645" s="34"/>
      <c r="WEF1645" s="35"/>
      <c r="WEG1645" s="34"/>
      <c r="WEN1645" s="35"/>
      <c r="WEO1645" s="34"/>
      <c r="WEV1645" s="35"/>
      <c r="WEW1645" s="34"/>
      <c r="WFD1645" s="35"/>
      <c r="WFE1645" s="34"/>
      <c r="WFL1645" s="35"/>
      <c r="WFM1645" s="34"/>
      <c r="WFT1645" s="35"/>
      <c r="WFU1645" s="34"/>
      <c r="WGB1645" s="35"/>
      <c r="WGC1645" s="34"/>
      <c r="WGJ1645" s="35"/>
      <c r="WGK1645" s="34"/>
      <c r="WGR1645" s="35"/>
      <c r="WGS1645" s="34"/>
      <c r="WGZ1645" s="35"/>
      <c r="WHA1645" s="34"/>
      <c r="WHH1645" s="35"/>
      <c r="WHI1645" s="34"/>
      <c r="WHP1645" s="35"/>
      <c r="WHQ1645" s="34"/>
      <c r="WHX1645" s="35"/>
      <c r="WHY1645" s="34"/>
      <c r="WIF1645" s="35"/>
      <c r="WIG1645" s="34"/>
      <c r="WIN1645" s="35"/>
      <c r="WIO1645" s="34"/>
      <c r="WIV1645" s="35"/>
      <c r="WIW1645" s="34"/>
      <c r="WJD1645" s="35"/>
      <c r="WJE1645" s="34"/>
      <c r="WJL1645" s="35"/>
      <c r="WJM1645" s="34"/>
      <c r="WJT1645" s="35"/>
      <c r="WJU1645" s="34"/>
      <c r="WKB1645" s="35"/>
      <c r="WKC1645" s="34"/>
      <c r="WKJ1645" s="35"/>
      <c r="WKK1645" s="34"/>
      <c r="WKR1645" s="35"/>
      <c r="WKS1645" s="34"/>
      <c r="WKZ1645" s="35"/>
      <c r="WLA1645" s="34"/>
      <c r="WLH1645" s="35"/>
      <c r="WLI1645" s="34"/>
      <c r="WLP1645" s="35"/>
      <c r="WLQ1645" s="34"/>
      <c r="WLX1645" s="35"/>
      <c r="WLY1645" s="34"/>
      <c r="WMF1645" s="35"/>
      <c r="WMG1645" s="34"/>
      <c r="WMN1645" s="35"/>
      <c r="WMO1645" s="34"/>
      <c r="WMV1645" s="35"/>
      <c r="WMW1645" s="34"/>
      <c r="WND1645" s="35"/>
      <c r="WNE1645" s="34"/>
      <c r="WNL1645" s="35"/>
      <c r="WNM1645" s="34"/>
      <c r="WNT1645" s="35"/>
      <c r="WNU1645" s="34"/>
      <c r="WOB1645" s="35"/>
      <c r="WOC1645" s="34"/>
      <c r="WOJ1645" s="35"/>
      <c r="WOK1645" s="34"/>
      <c r="WOR1645" s="35"/>
      <c r="WOS1645" s="34"/>
      <c r="WOZ1645" s="35"/>
      <c r="WPA1645" s="34"/>
      <c r="WPH1645" s="35"/>
      <c r="WPI1645" s="34"/>
      <c r="WPP1645" s="35"/>
      <c r="WPQ1645" s="34"/>
      <c r="WPX1645" s="35"/>
      <c r="WPY1645" s="34"/>
      <c r="WQF1645" s="35"/>
      <c r="WQG1645" s="34"/>
      <c r="WQN1645" s="35"/>
      <c r="WQO1645" s="34"/>
      <c r="WQV1645" s="35"/>
      <c r="WQW1645" s="34"/>
      <c r="WRD1645" s="35"/>
      <c r="WRE1645" s="34"/>
      <c r="WRL1645" s="35"/>
      <c r="WRM1645" s="34"/>
      <c r="WRT1645" s="35"/>
      <c r="WRU1645" s="34"/>
      <c r="WSB1645" s="35"/>
      <c r="WSC1645" s="34"/>
      <c r="WSJ1645" s="35"/>
      <c r="WSK1645" s="34"/>
      <c r="WSR1645" s="35"/>
      <c r="WSS1645" s="34"/>
      <c r="WSZ1645" s="35"/>
      <c r="WTA1645" s="34"/>
      <c r="WTH1645" s="35"/>
      <c r="WTI1645" s="34"/>
      <c r="WTP1645" s="35"/>
      <c r="WTQ1645" s="34"/>
      <c r="WTX1645" s="35"/>
      <c r="WTY1645" s="34"/>
      <c r="WUF1645" s="35"/>
      <c r="WUG1645" s="34"/>
      <c r="WUN1645" s="35"/>
      <c r="WUO1645" s="34"/>
      <c r="WUV1645" s="35"/>
      <c r="WUW1645" s="34"/>
      <c r="WVD1645" s="35"/>
      <c r="WVE1645" s="34"/>
      <c r="WVL1645" s="35"/>
      <c r="WVM1645" s="34"/>
      <c r="WVT1645" s="35"/>
      <c r="WVU1645" s="34"/>
      <c r="WWB1645" s="35"/>
      <c r="WWC1645" s="34"/>
      <c r="WWJ1645" s="35"/>
      <c r="WWK1645" s="34"/>
      <c r="WWR1645" s="35"/>
      <c r="WWS1645" s="34"/>
      <c r="WWZ1645" s="35"/>
      <c r="WXA1645" s="34"/>
      <c r="WXH1645" s="35"/>
      <c r="WXI1645" s="34"/>
      <c r="WXP1645" s="35"/>
      <c r="WXQ1645" s="34"/>
      <c r="WXX1645" s="35"/>
      <c r="WXY1645" s="34"/>
      <c r="WYF1645" s="35"/>
      <c r="WYG1645" s="34"/>
      <c r="WYN1645" s="35"/>
      <c r="WYO1645" s="34"/>
      <c r="WYV1645" s="35"/>
      <c r="WYW1645" s="34"/>
      <c r="WZD1645" s="35"/>
      <c r="WZE1645" s="34"/>
      <c r="WZL1645" s="35"/>
      <c r="WZM1645" s="34"/>
      <c r="WZT1645" s="35"/>
      <c r="WZU1645" s="34"/>
      <c r="XAB1645" s="35"/>
      <c r="XAC1645" s="34"/>
      <c r="XAJ1645" s="35"/>
      <c r="XAK1645" s="34"/>
      <c r="XAR1645" s="35"/>
      <c r="XAS1645" s="34"/>
      <c r="XAZ1645" s="35"/>
      <c r="XBA1645" s="34"/>
      <c r="XBH1645" s="35"/>
      <c r="XBI1645" s="34"/>
      <c r="XBP1645" s="35"/>
      <c r="XBQ1645" s="34"/>
      <c r="XBX1645" s="35"/>
      <c r="XBY1645" s="34"/>
      <c r="XCF1645" s="35"/>
      <c r="XCG1645" s="34"/>
      <c r="XCN1645" s="35"/>
      <c r="XCO1645" s="34"/>
      <c r="XCV1645" s="35"/>
      <c r="XCW1645" s="34"/>
      <c r="XDD1645" s="35"/>
      <c r="XDE1645" s="34"/>
      <c r="XDL1645" s="35"/>
      <c r="XDM1645" s="34"/>
      <c r="XDT1645" s="35"/>
      <c r="XDU1645" s="34"/>
      <c r="XEB1645" s="35"/>
      <c r="XEC1645" s="34"/>
      <c r="XEJ1645" s="35"/>
      <c r="XEK1645" s="34"/>
      <c r="XER1645" s="35"/>
      <c r="XES1645" s="34"/>
      <c r="XEZ1645" s="35"/>
      <c r="XFA1645" s="34"/>
    </row>
    <row r="1646" spans="1:1021 1028:2045 2052:3069 3076:4093 4100:5117 5124:6141 6148:7165 7172:8189 8196:9213 9220:10237 10244:11261 11268:12285 12292:13309 13316:14333 14340:15357 15364:16381" x14ac:dyDescent="0.25">
      <c r="A1646" t="s">
        <v>484</v>
      </c>
      <c r="B1646" t="s">
        <v>472</v>
      </c>
      <c r="C1646">
        <v>339</v>
      </c>
      <c r="D1646">
        <v>339</v>
      </c>
      <c r="E1646" s="35">
        <v>1</v>
      </c>
      <c r="F1646" s="34">
        <v>1.9999999999999999E-88</v>
      </c>
      <c r="G1646">
        <v>85.89</v>
      </c>
      <c r="H1646">
        <v>3667</v>
      </c>
      <c r="I1646" t="str">
        <f>HYPERLINK("https://www.ncbi.nlm.nih.gov/nucleotide/MK860882.1?report=genbank&amp;log$=nucltop&amp;blast_rank=44&amp;RID=XE6RV0D8013","MK860882.1")</f>
        <v>MK860882.1</v>
      </c>
      <c r="L1646" s="35"/>
      <c r="M1646" s="34"/>
      <c r="T1646" s="35"/>
      <c r="U1646" s="34"/>
      <c r="AB1646" s="35"/>
      <c r="AC1646" s="34"/>
      <c r="AJ1646" s="35"/>
      <c r="AK1646" s="34"/>
      <c r="AR1646" s="35"/>
      <c r="AS1646" s="34"/>
      <c r="AZ1646" s="35"/>
      <c r="BA1646" s="34"/>
      <c r="BH1646" s="35"/>
      <c r="BI1646" s="34"/>
      <c r="BP1646" s="35"/>
      <c r="BQ1646" s="34"/>
      <c r="BX1646" s="35"/>
      <c r="BY1646" s="34"/>
      <c r="CF1646" s="35"/>
      <c r="CG1646" s="34"/>
      <c r="CN1646" s="35"/>
      <c r="CO1646" s="34"/>
      <c r="CV1646" s="35"/>
      <c r="CW1646" s="34"/>
      <c r="DD1646" s="35"/>
      <c r="DE1646" s="34"/>
      <c r="DL1646" s="35"/>
      <c r="DM1646" s="34"/>
      <c r="DT1646" s="35"/>
      <c r="DU1646" s="34"/>
      <c r="EB1646" s="35"/>
      <c r="EC1646" s="34"/>
      <c r="EJ1646" s="35"/>
      <c r="EK1646" s="34"/>
      <c r="ER1646" s="35"/>
      <c r="ES1646" s="34"/>
      <c r="EZ1646" s="35"/>
      <c r="FA1646" s="34"/>
      <c r="FH1646" s="35"/>
      <c r="FI1646" s="34"/>
      <c r="FP1646" s="35"/>
      <c r="FQ1646" s="34"/>
      <c r="FX1646" s="35"/>
      <c r="FY1646" s="34"/>
      <c r="GF1646" s="35"/>
      <c r="GG1646" s="34"/>
      <c r="GN1646" s="35"/>
      <c r="GO1646" s="34"/>
      <c r="GV1646" s="35"/>
      <c r="GW1646" s="34"/>
      <c r="HD1646" s="35"/>
      <c r="HE1646" s="34"/>
      <c r="HL1646" s="35"/>
      <c r="HM1646" s="34"/>
      <c r="HT1646" s="35"/>
      <c r="HU1646" s="34"/>
      <c r="IB1646" s="35"/>
      <c r="IC1646" s="34"/>
      <c r="IJ1646" s="35"/>
      <c r="IK1646" s="34"/>
      <c r="IR1646" s="35"/>
      <c r="IS1646" s="34"/>
      <c r="IZ1646" s="35"/>
      <c r="JA1646" s="34"/>
      <c r="JH1646" s="35"/>
      <c r="JI1646" s="34"/>
      <c r="JP1646" s="35"/>
      <c r="JQ1646" s="34"/>
      <c r="JX1646" s="35"/>
      <c r="JY1646" s="34"/>
      <c r="KF1646" s="35"/>
      <c r="KG1646" s="34"/>
      <c r="KN1646" s="35"/>
      <c r="KO1646" s="34"/>
      <c r="KV1646" s="35"/>
      <c r="KW1646" s="34"/>
      <c r="LD1646" s="35"/>
      <c r="LE1646" s="34"/>
      <c r="LL1646" s="35"/>
      <c r="LM1646" s="34"/>
      <c r="LT1646" s="35"/>
      <c r="LU1646" s="34"/>
      <c r="MB1646" s="35"/>
      <c r="MC1646" s="34"/>
      <c r="MJ1646" s="35"/>
      <c r="MK1646" s="34"/>
      <c r="MR1646" s="35"/>
      <c r="MS1646" s="34"/>
      <c r="MZ1646" s="35"/>
      <c r="NA1646" s="34"/>
      <c r="NH1646" s="35"/>
      <c r="NI1646" s="34"/>
      <c r="NP1646" s="35"/>
      <c r="NQ1646" s="34"/>
      <c r="NX1646" s="35"/>
      <c r="NY1646" s="34"/>
      <c r="OF1646" s="35"/>
      <c r="OG1646" s="34"/>
      <c r="ON1646" s="35"/>
      <c r="OO1646" s="34"/>
      <c r="OV1646" s="35"/>
      <c r="OW1646" s="34"/>
      <c r="PD1646" s="35"/>
      <c r="PE1646" s="34"/>
      <c r="PL1646" s="35"/>
      <c r="PM1646" s="34"/>
      <c r="PT1646" s="35"/>
      <c r="PU1646" s="34"/>
      <c r="QB1646" s="35"/>
      <c r="QC1646" s="34"/>
      <c r="QJ1646" s="35"/>
      <c r="QK1646" s="34"/>
      <c r="QR1646" s="35"/>
      <c r="QS1646" s="34"/>
      <c r="QZ1646" s="35"/>
      <c r="RA1646" s="34"/>
      <c r="RH1646" s="35"/>
      <c r="RI1646" s="34"/>
      <c r="RP1646" s="35"/>
      <c r="RQ1646" s="34"/>
      <c r="RX1646" s="35"/>
      <c r="RY1646" s="34"/>
      <c r="SF1646" s="35"/>
      <c r="SG1646" s="34"/>
      <c r="SN1646" s="35"/>
      <c r="SO1646" s="34"/>
      <c r="SV1646" s="35"/>
      <c r="SW1646" s="34"/>
      <c r="TD1646" s="35"/>
      <c r="TE1646" s="34"/>
      <c r="TL1646" s="35"/>
      <c r="TM1646" s="34"/>
      <c r="TT1646" s="35"/>
      <c r="TU1646" s="34"/>
      <c r="UB1646" s="35"/>
      <c r="UC1646" s="34"/>
      <c r="UJ1646" s="35"/>
      <c r="UK1646" s="34"/>
      <c r="UR1646" s="35"/>
      <c r="US1646" s="34"/>
      <c r="UZ1646" s="35"/>
      <c r="VA1646" s="34"/>
      <c r="VH1646" s="35"/>
      <c r="VI1646" s="34"/>
      <c r="VP1646" s="35"/>
      <c r="VQ1646" s="34"/>
      <c r="VX1646" s="35"/>
      <c r="VY1646" s="34"/>
      <c r="WF1646" s="35"/>
      <c r="WG1646" s="34"/>
      <c r="WN1646" s="35"/>
      <c r="WO1646" s="34"/>
      <c r="WV1646" s="35"/>
      <c r="WW1646" s="34"/>
      <c r="XD1646" s="35"/>
      <c r="XE1646" s="34"/>
      <c r="XL1646" s="35"/>
      <c r="XM1646" s="34"/>
      <c r="XT1646" s="35"/>
      <c r="XU1646" s="34"/>
      <c r="YB1646" s="35"/>
      <c r="YC1646" s="34"/>
      <c r="YJ1646" s="35"/>
      <c r="YK1646" s="34"/>
      <c r="YR1646" s="35"/>
      <c r="YS1646" s="34"/>
      <c r="YZ1646" s="35"/>
      <c r="ZA1646" s="34"/>
      <c r="ZH1646" s="35"/>
      <c r="ZI1646" s="34"/>
      <c r="ZP1646" s="35"/>
      <c r="ZQ1646" s="34"/>
      <c r="ZX1646" s="35"/>
      <c r="ZY1646" s="34"/>
      <c r="AAF1646" s="35"/>
      <c r="AAG1646" s="34"/>
      <c r="AAN1646" s="35"/>
      <c r="AAO1646" s="34"/>
      <c r="AAV1646" s="35"/>
      <c r="AAW1646" s="34"/>
      <c r="ABD1646" s="35"/>
      <c r="ABE1646" s="34"/>
      <c r="ABL1646" s="35"/>
      <c r="ABM1646" s="34"/>
      <c r="ABT1646" s="35"/>
      <c r="ABU1646" s="34"/>
      <c r="ACB1646" s="35"/>
      <c r="ACC1646" s="34"/>
      <c r="ACJ1646" s="35"/>
      <c r="ACK1646" s="34"/>
      <c r="ACR1646" s="35"/>
      <c r="ACS1646" s="34"/>
      <c r="ACZ1646" s="35"/>
      <c r="ADA1646" s="34"/>
      <c r="ADH1646" s="35"/>
      <c r="ADI1646" s="34"/>
      <c r="ADP1646" s="35"/>
      <c r="ADQ1646" s="34"/>
      <c r="ADX1646" s="35"/>
      <c r="ADY1646" s="34"/>
      <c r="AEF1646" s="35"/>
      <c r="AEG1646" s="34"/>
      <c r="AEN1646" s="35"/>
      <c r="AEO1646" s="34"/>
      <c r="AEV1646" s="35"/>
      <c r="AEW1646" s="34"/>
      <c r="AFD1646" s="35"/>
      <c r="AFE1646" s="34"/>
      <c r="AFL1646" s="35"/>
      <c r="AFM1646" s="34"/>
      <c r="AFT1646" s="35"/>
      <c r="AFU1646" s="34"/>
      <c r="AGB1646" s="35"/>
      <c r="AGC1646" s="34"/>
      <c r="AGJ1646" s="35"/>
      <c r="AGK1646" s="34"/>
      <c r="AGR1646" s="35"/>
      <c r="AGS1646" s="34"/>
      <c r="AGZ1646" s="35"/>
      <c r="AHA1646" s="34"/>
      <c r="AHH1646" s="35"/>
      <c r="AHI1646" s="34"/>
      <c r="AHP1646" s="35"/>
      <c r="AHQ1646" s="34"/>
      <c r="AHX1646" s="35"/>
      <c r="AHY1646" s="34"/>
      <c r="AIF1646" s="35"/>
      <c r="AIG1646" s="34"/>
      <c r="AIN1646" s="35"/>
      <c r="AIO1646" s="34"/>
      <c r="AIV1646" s="35"/>
      <c r="AIW1646" s="34"/>
      <c r="AJD1646" s="35"/>
      <c r="AJE1646" s="34"/>
      <c r="AJL1646" s="35"/>
      <c r="AJM1646" s="34"/>
      <c r="AJT1646" s="35"/>
      <c r="AJU1646" s="34"/>
      <c r="AKB1646" s="35"/>
      <c r="AKC1646" s="34"/>
      <c r="AKJ1646" s="35"/>
      <c r="AKK1646" s="34"/>
      <c r="AKR1646" s="35"/>
      <c r="AKS1646" s="34"/>
      <c r="AKZ1646" s="35"/>
      <c r="ALA1646" s="34"/>
      <c r="ALH1646" s="35"/>
      <c r="ALI1646" s="34"/>
      <c r="ALP1646" s="35"/>
      <c r="ALQ1646" s="34"/>
      <c r="ALX1646" s="35"/>
      <c r="ALY1646" s="34"/>
      <c r="AMF1646" s="35"/>
      <c r="AMG1646" s="34"/>
      <c r="AMN1646" s="35"/>
      <c r="AMO1646" s="34"/>
      <c r="AMV1646" s="35"/>
      <c r="AMW1646" s="34"/>
      <c r="AND1646" s="35"/>
      <c r="ANE1646" s="34"/>
      <c r="ANL1646" s="35"/>
      <c r="ANM1646" s="34"/>
      <c r="ANT1646" s="35"/>
      <c r="ANU1646" s="34"/>
      <c r="AOB1646" s="35"/>
      <c r="AOC1646" s="34"/>
      <c r="AOJ1646" s="35"/>
      <c r="AOK1646" s="34"/>
      <c r="AOR1646" s="35"/>
      <c r="AOS1646" s="34"/>
      <c r="AOZ1646" s="35"/>
      <c r="APA1646" s="34"/>
      <c r="APH1646" s="35"/>
      <c r="API1646" s="34"/>
      <c r="APP1646" s="35"/>
      <c r="APQ1646" s="34"/>
      <c r="APX1646" s="35"/>
      <c r="APY1646" s="34"/>
      <c r="AQF1646" s="35"/>
      <c r="AQG1646" s="34"/>
      <c r="AQN1646" s="35"/>
      <c r="AQO1646" s="34"/>
      <c r="AQV1646" s="35"/>
      <c r="AQW1646" s="34"/>
      <c r="ARD1646" s="35"/>
      <c r="ARE1646" s="34"/>
      <c r="ARL1646" s="35"/>
      <c r="ARM1646" s="34"/>
      <c r="ART1646" s="35"/>
      <c r="ARU1646" s="34"/>
      <c r="ASB1646" s="35"/>
      <c r="ASC1646" s="34"/>
      <c r="ASJ1646" s="35"/>
      <c r="ASK1646" s="34"/>
      <c r="ASR1646" s="35"/>
      <c r="ASS1646" s="34"/>
      <c r="ASZ1646" s="35"/>
      <c r="ATA1646" s="34"/>
      <c r="ATH1646" s="35"/>
      <c r="ATI1646" s="34"/>
      <c r="ATP1646" s="35"/>
      <c r="ATQ1646" s="34"/>
      <c r="ATX1646" s="35"/>
      <c r="ATY1646" s="34"/>
      <c r="AUF1646" s="35"/>
      <c r="AUG1646" s="34"/>
      <c r="AUN1646" s="35"/>
      <c r="AUO1646" s="34"/>
      <c r="AUV1646" s="35"/>
      <c r="AUW1646" s="34"/>
      <c r="AVD1646" s="35"/>
      <c r="AVE1646" s="34"/>
      <c r="AVL1646" s="35"/>
      <c r="AVM1646" s="34"/>
      <c r="AVT1646" s="35"/>
      <c r="AVU1646" s="34"/>
      <c r="AWB1646" s="35"/>
      <c r="AWC1646" s="34"/>
      <c r="AWJ1646" s="35"/>
      <c r="AWK1646" s="34"/>
      <c r="AWR1646" s="35"/>
      <c r="AWS1646" s="34"/>
      <c r="AWZ1646" s="35"/>
      <c r="AXA1646" s="34"/>
      <c r="AXH1646" s="35"/>
      <c r="AXI1646" s="34"/>
      <c r="AXP1646" s="35"/>
      <c r="AXQ1646" s="34"/>
      <c r="AXX1646" s="35"/>
      <c r="AXY1646" s="34"/>
      <c r="AYF1646" s="35"/>
      <c r="AYG1646" s="34"/>
      <c r="AYN1646" s="35"/>
      <c r="AYO1646" s="34"/>
      <c r="AYV1646" s="35"/>
      <c r="AYW1646" s="34"/>
      <c r="AZD1646" s="35"/>
      <c r="AZE1646" s="34"/>
      <c r="AZL1646" s="35"/>
      <c r="AZM1646" s="34"/>
      <c r="AZT1646" s="35"/>
      <c r="AZU1646" s="34"/>
      <c r="BAB1646" s="35"/>
      <c r="BAC1646" s="34"/>
      <c r="BAJ1646" s="35"/>
      <c r="BAK1646" s="34"/>
      <c r="BAR1646" s="35"/>
      <c r="BAS1646" s="34"/>
      <c r="BAZ1646" s="35"/>
      <c r="BBA1646" s="34"/>
      <c r="BBH1646" s="35"/>
      <c r="BBI1646" s="34"/>
      <c r="BBP1646" s="35"/>
      <c r="BBQ1646" s="34"/>
      <c r="BBX1646" s="35"/>
      <c r="BBY1646" s="34"/>
      <c r="BCF1646" s="35"/>
      <c r="BCG1646" s="34"/>
      <c r="BCN1646" s="35"/>
      <c r="BCO1646" s="34"/>
      <c r="BCV1646" s="35"/>
      <c r="BCW1646" s="34"/>
      <c r="BDD1646" s="35"/>
      <c r="BDE1646" s="34"/>
      <c r="BDL1646" s="35"/>
      <c r="BDM1646" s="34"/>
      <c r="BDT1646" s="35"/>
      <c r="BDU1646" s="34"/>
      <c r="BEB1646" s="35"/>
      <c r="BEC1646" s="34"/>
      <c r="BEJ1646" s="35"/>
      <c r="BEK1646" s="34"/>
      <c r="BER1646" s="35"/>
      <c r="BES1646" s="34"/>
      <c r="BEZ1646" s="35"/>
      <c r="BFA1646" s="34"/>
      <c r="BFH1646" s="35"/>
      <c r="BFI1646" s="34"/>
      <c r="BFP1646" s="35"/>
      <c r="BFQ1646" s="34"/>
      <c r="BFX1646" s="35"/>
      <c r="BFY1646" s="34"/>
      <c r="BGF1646" s="35"/>
      <c r="BGG1646" s="34"/>
      <c r="BGN1646" s="35"/>
      <c r="BGO1646" s="34"/>
      <c r="BGV1646" s="35"/>
      <c r="BGW1646" s="34"/>
      <c r="BHD1646" s="35"/>
      <c r="BHE1646" s="34"/>
      <c r="BHL1646" s="35"/>
      <c r="BHM1646" s="34"/>
      <c r="BHT1646" s="35"/>
      <c r="BHU1646" s="34"/>
      <c r="BIB1646" s="35"/>
      <c r="BIC1646" s="34"/>
      <c r="BIJ1646" s="35"/>
      <c r="BIK1646" s="34"/>
      <c r="BIR1646" s="35"/>
      <c r="BIS1646" s="34"/>
      <c r="BIZ1646" s="35"/>
      <c r="BJA1646" s="34"/>
      <c r="BJH1646" s="35"/>
      <c r="BJI1646" s="34"/>
      <c r="BJP1646" s="35"/>
      <c r="BJQ1646" s="34"/>
      <c r="BJX1646" s="35"/>
      <c r="BJY1646" s="34"/>
      <c r="BKF1646" s="35"/>
      <c r="BKG1646" s="34"/>
      <c r="BKN1646" s="35"/>
      <c r="BKO1646" s="34"/>
      <c r="BKV1646" s="35"/>
      <c r="BKW1646" s="34"/>
      <c r="BLD1646" s="35"/>
      <c r="BLE1646" s="34"/>
      <c r="BLL1646" s="35"/>
      <c r="BLM1646" s="34"/>
      <c r="BLT1646" s="35"/>
      <c r="BLU1646" s="34"/>
      <c r="BMB1646" s="35"/>
      <c r="BMC1646" s="34"/>
      <c r="BMJ1646" s="35"/>
      <c r="BMK1646" s="34"/>
      <c r="BMR1646" s="35"/>
      <c r="BMS1646" s="34"/>
      <c r="BMZ1646" s="35"/>
      <c r="BNA1646" s="34"/>
      <c r="BNH1646" s="35"/>
      <c r="BNI1646" s="34"/>
      <c r="BNP1646" s="35"/>
      <c r="BNQ1646" s="34"/>
      <c r="BNX1646" s="35"/>
      <c r="BNY1646" s="34"/>
      <c r="BOF1646" s="35"/>
      <c r="BOG1646" s="34"/>
      <c r="BON1646" s="35"/>
      <c r="BOO1646" s="34"/>
      <c r="BOV1646" s="35"/>
      <c r="BOW1646" s="34"/>
      <c r="BPD1646" s="35"/>
      <c r="BPE1646" s="34"/>
      <c r="BPL1646" s="35"/>
      <c r="BPM1646" s="34"/>
      <c r="BPT1646" s="35"/>
      <c r="BPU1646" s="34"/>
      <c r="BQB1646" s="35"/>
      <c r="BQC1646" s="34"/>
      <c r="BQJ1646" s="35"/>
      <c r="BQK1646" s="34"/>
      <c r="BQR1646" s="35"/>
      <c r="BQS1646" s="34"/>
      <c r="BQZ1646" s="35"/>
      <c r="BRA1646" s="34"/>
      <c r="BRH1646" s="35"/>
      <c r="BRI1646" s="34"/>
      <c r="BRP1646" s="35"/>
      <c r="BRQ1646" s="34"/>
      <c r="BRX1646" s="35"/>
      <c r="BRY1646" s="34"/>
      <c r="BSF1646" s="35"/>
      <c r="BSG1646" s="34"/>
      <c r="BSN1646" s="35"/>
      <c r="BSO1646" s="34"/>
      <c r="BSV1646" s="35"/>
      <c r="BSW1646" s="34"/>
      <c r="BTD1646" s="35"/>
      <c r="BTE1646" s="34"/>
      <c r="BTL1646" s="35"/>
      <c r="BTM1646" s="34"/>
      <c r="BTT1646" s="35"/>
      <c r="BTU1646" s="34"/>
      <c r="BUB1646" s="35"/>
      <c r="BUC1646" s="34"/>
      <c r="BUJ1646" s="35"/>
      <c r="BUK1646" s="34"/>
      <c r="BUR1646" s="35"/>
      <c r="BUS1646" s="34"/>
      <c r="BUZ1646" s="35"/>
      <c r="BVA1646" s="34"/>
      <c r="BVH1646" s="35"/>
      <c r="BVI1646" s="34"/>
      <c r="BVP1646" s="35"/>
      <c r="BVQ1646" s="34"/>
      <c r="BVX1646" s="35"/>
      <c r="BVY1646" s="34"/>
      <c r="BWF1646" s="35"/>
      <c r="BWG1646" s="34"/>
      <c r="BWN1646" s="35"/>
      <c r="BWO1646" s="34"/>
      <c r="BWV1646" s="35"/>
      <c r="BWW1646" s="34"/>
      <c r="BXD1646" s="35"/>
      <c r="BXE1646" s="34"/>
      <c r="BXL1646" s="35"/>
      <c r="BXM1646" s="34"/>
      <c r="BXT1646" s="35"/>
      <c r="BXU1646" s="34"/>
      <c r="BYB1646" s="35"/>
      <c r="BYC1646" s="34"/>
      <c r="BYJ1646" s="35"/>
      <c r="BYK1646" s="34"/>
      <c r="BYR1646" s="35"/>
      <c r="BYS1646" s="34"/>
      <c r="BYZ1646" s="35"/>
      <c r="BZA1646" s="34"/>
      <c r="BZH1646" s="35"/>
      <c r="BZI1646" s="34"/>
      <c r="BZP1646" s="35"/>
      <c r="BZQ1646" s="34"/>
      <c r="BZX1646" s="35"/>
      <c r="BZY1646" s="34"/>
      <c r="CAF1646" s="35"/>
      <c r="CAG1646" s="34"/>
      <c r="CAN1646" s="35"/>
      <c r="CAO1646" s="34"/>
      <c r="CAV1646" s="35"/>
      <c r="CAW1646" s="34"/>
      <c r="CBD1646" s="35"/>
      <c r="CBE1646" s="34"/>
      <c r="CBL1646" s="35"/>
      <c r="CBM1646" s="34"/>
      <c r="CBT1646" s="35"/>
      <c r="CBU1646" s="34"/>
      <c r="CCB1646" s="35"/>
      <c r="CCC1646" s="34"/>
      <c r="CCJ1646" s="35"/>
      <c r="CCK1646" s="34"/>
      <c r="CCR1646" s="35"/>
      <c r="CCS1646" s="34"/>
      <c r="CCZ1646" s="35"/>
      <c r="CDA1646" s="34"/>
      <c r="CDH1646" s="35"/>
      <c r="CDI1646" s="34"/>
      <c r="CDP1646" s="35"/>
      <c r="CDQ1646" s="34"/>
      <c r="CDX1646" s="35"/>
      <c r="CDY1646" s="34"/>
      <c r="CEF1646" s="35"/>
      <c r="CEG1646" s="34"/>
      <c r="CEN1646" s="35"/>
      <c r="CEO1646" s="34"/>
      <c r="CEV1646" s="35"/>
      <c r="CEW1646" s="34"/>
      <c r="CFD1646" s="35"/>
      <c r="CFE1646" s="34"/>
      <c r="CFL1646" s="35"/>
      <c r="CFM1646" s="34"/>
      <c r="CFT1646" s="35"/>
      <c r="CFU1646" s="34"/>
      <c r="CGB1646" s="35"/>
      <c r="CGC1646" s="34"/>
      <c r="CGJ1646" s="35"/>
      <c r="CGK1646" s="34"/>
      <c r="CGR1646" s="35"/>
      <c r="CGS1646" s="34"/>
      <c r="CGZ1646" s="35"/>
      <c r="CHA1646" s="34"/>
      <c r="CHH1646" s="35"/>
      <c r="CHI1646" s="34"/>
      <c r="CHP1646" s="35"/>
      <c r="CHQ1646" s="34"/>
      <c r="CHX1646" s="35"/>
      <c r="CHY1646" s="34"/>
      <c r="CIF1646" s="35"/>
      <c r="CIG1646" s="34"/>
      <c r="CIN1646" s="35"/>
      <c r="CIO1646" s="34"/>
      <c r="CIV1646" s="35"/>
      <c r="CIW1646" s="34"/>
      <c r="CJD1646" s="35"/>
      <c r="CJE1646" s="34"/>
      <c r="CJL1646" s="35"/>
      <c r="CJM1646" s="34"/>
      <c r="CJT1646" s="35"/>
      <c r="CJU1646" s="34"/>
      <c r="CKB1646" s="35"/>
      <c r="CKC1646" s="34"/>
      <c r="CKJ1646" s="35"/>
      <c r="CKK1646" s="34"/>
      <c r="CKR1646" s="35"/>
      <c r="CKS1646" s="34"/>
      <c r="CKZ1646" s="35"/>
      <c r="CLA1646" s="34"/>
      <c r="CLH1646" s="35"/>
      <c r="CLI1646" s="34"/>
      <c r="CLP1646" s="35"/>
      <c r="CLQ1646" s="34"/>
      <c r="CLX1646" s="35"/>
      <c r="CLY1646" s="34"/>
      <c r="CMF1646" s="35"/>
      <c r="CMG1646" s="34"/>
      <c r="CMN1646" s="35"/>
      <c r="CMO1646" s="34"/>
      <c r="CMV1646" s="35"/>
      <c r="CMW1646" s="34"/>
      <c r="CND1646" s="35"/>
      <c r="CNE1646" s="34"/>
      <c r="CNL1646" s="35"/>
      <c r="CNM1646" s="34"/>
      <c r="CNT1646" s="35"/>
      <c r="CNU1646" s="34"/>
      <c r="COB1646" s="35"/>
      <c r="COC1646" s="34"/>
      <c r="COJ1646" s="35"/>
      <c r="COK1646" s="34"/>
      <c r="COR1646" s="35"/>
      <c r="COS1646" s="34"/>
      <c r="COZ1646" s="35"/>
      <c r="CPA1646" s="34"/>
      <c r="CPH1646" s="35"/>
      <c r="CPI1646" s="34"/>
      <c r="CPP1646" s="35"/>
      <c r="CPQ1646" s="34"/>
      <c r="CPX1646" s="35"/>
      <c r="CPY1646" s="34"/>
      <c r="CQF1646" s="35"/>
      <c r="CQG1646" s="34"/>
      <c r="CQN1646" s="35"/>
      <c r="CQO1646" s="34"/>
      <c r="CQV1646" s="35"/>
      <c r="CQW1646" s="34"/>
      <c r="CRD1646" s="35"/>
      <c r="CRE1646" s="34"/>
      <c r="CRL1646" s="35"/>
      <c r="CRM1646" s="34"/>
      <c r="CRT1646" s="35"/>
      <c r="CRU1646" s="34"/>
      <c r="CSB1646" s="35"/>
      <c r="CSC1646" s="34"/>
      <c r="CSJ1646" s="35"/>
      <c r="CSK1646" s="34"/>
      <c r="CSR1646" s="35"/>
      <c r="CSS1646" s="34"/>
      <c r="CSZ1646" s="35"/>
      <c r="CTA1646" s="34"/>
      <c r="CTH1646" s="35"/>
      <c r="CTI1646" s="34"/>
      <c r="CTP1646" s="35"/>
      <c r="CTQ1646" s="34"/>
      <c r="CTX1646" s="35"/>
      <c r="CTY1646" s="34"/>
      <c r="CUF1646" s="35"/>
      <c r="CUG1646" s="34"/>
      <c r="CUN1646" s="35"/>
      <c r="CUO1646" s="34"/>
      <c r="CUV1646" s="35"/>
      <c r="CUW1646" s="34"/>
      <c r="CVD1646" s="35"/>
      <c r="CVE1646" s="34"/>
      <c r="CVL1646" s="35"/>
      <c r="CVM1646" s="34"/>
      <c r="CVT1646" s="35"/>
      <c r="CVU1646" s="34"/>
      <c r="CWB1646" s="35"/>
      <c r="CWC1646" s="34"/>
      <c r="CWJ1646" s="35"/>
      <c r="CWK1646" s="34"/>
      <c r="CWR1646" s="35"/>
      <c r="CWS1646" s="34"/>
      <c r="CWZ1646" s="35"/>
      <c r="CXA1646" s="34"/>
      <c r="CXH1646" s="35"/>
      <c r="CXI1646" s="34"/>
      <c r="CXP1646" s="35"/>
      <c r="CXQ1646" s="34"/>
      <c r="CXX1646" s="35"/>
      <c r="CXY1646" s="34"/>
      <c r="CYF1646" s="35"/>
      <c r="CYG1646" s="34"/>
      <c r="CYN1646" s="35"/>
      <c r="CYO1646" s="34"/>
      <c r="CYV1646" s="35"/>
      <c r="CYW1646" s="34"/>
      <c r="CZD1646" s="35"/>
      <c r="CZE1646" s="34"/>
      <c r="CZL1646" s="35"/>
      <c r="CZM1646" s="34"/>
      <c r="CZT1646" s="35"/>
      <c r="CZU1646" s="34"/>
      <c r="DAB1646" s="35"/>
      <c r="DAC1646" s="34"/>
      <c r="DAJ1646" s="35"/>
      <c r="DAK1646" s="34"/>
      <c r="DAR1646" s="35"/>
      <c r="DAS1646" s="34"/>
      <c r="DAZ1646" s="35"/>
      <c r="DBA1646" s="34"/>
      <c r="DBH1646" s="35"/>
      <c r="DBI1646" s="34"/>
      <c r="DBP1646" s="35"/>
      <c r="DBQ1646" s="34"/>
      <c r="DBX1646" s="35"/>
      <c r="DBY1646" s="34"/>
      <c r="DCF1646" s="35"/>
      <c r="DCG1646" s="34"/>
      <c r="DCN1646" s="35"/>
      <c r="DCO1646" s="34"/>
      <c r="DCV1646" s="35"/>
      <c r="DCW1646" s="34"/>
      <c r="DDD1646" s="35"/>
      <c r="DDE1646" s="34"/>
      <c r="DDL1646" s="35"/>
      <c r="DDM1646" s="34"/>
      <c r="DDT1646" s="35"/>
      <c r="DDU1646" s="34"/>
      <c r="DEB1646" s="35"/>
      <c r="DEC1646" s="34"/>
      <c r="DEJ1646" s="35"/>
      <c r="DEK1646" s="34"/>
      <c r="DER1646" s="35"/>
      <c r="DES1646" s="34"/>
      <c r="DEZ1646" s="35"/>
      <c r="DFA1646" s="34"/>
      <c r="DFH1646" s="35"/>
      <c r="DFI1646" s="34"/>
      <c r="DFP1646" s="35"/>
      <c r="DFQ1646" s="34"/>
      <c r="DFX1646" s="35"/>
      <c r="DFY1646" s="34"/>
      <c r="DGF1646" s="35"/>
      <c r="DGG1646" s="34"/>
      <c r="DGN1646" s="35"/>
      <c r="DGO1646" s="34"/>
      <c r="DGV1646" s="35"/>
      <c r="DGW1646" s="34"/>
      <c r="DHD1646" s="35"/>
      <c r="DHE1646" s="34"/>
      <c r="DHL1646" s="35"/>
      <c r="DHM1646" s="34"/>
      <c r="DHT1646" s="35"/>
      <c r="DHU1646" s="34"/>
      <c r="DIB1646" s="35"/>
      <c r="DIC1646" s="34"/>
      <c r="DIJ1646" s="35"/>
      <c r="DIK1646" s="34"/>
      <c r="DIR1646" s="35"/>
      <c r="DIS1646" s="34"/>
      <c r="DIZ1646" s="35"/>
      <c r="DJA1646" s="34"/>
      <c r="DJH1646" s="35"/>
      <c r="DJI1646" s="34"/>
      <c r="DJP1646" s="35"/>
      <c r="DJQ1646" s="34"/>
      <c r="DJX1646" s="35"/>
      <c r="DJY1646" s="34"/>
      <c r="DKF1646" s="35"/>
      <c r="DKG1646" s="34"/>
      <c r="DKN1646" s="35"/>
      <c r="DKO1646" s="34"/>
      <c r="DKV1646" s="35"/>
      <c r="DKW1646" s="34"/>
      <c r="DLD1646" s="35"/>
      <c r="DLE1646" s="34"/>
      <c r="DLL1646" s="35"/>
      <c r="DLM1646" s="34"/>
      <c r="DLT1646" s="35"/>
      <c r="DLU1646" s="34"/>
      <c r="DMB1646" s="35"/>
      <c r="DMC1646" s="34"/>
      <c r="DMJ1646" s="35"/>
      <c r="DMK1646" s="34"/>
      <c r="DMR1646" s="35"/>
      <c r="DMS1646" s="34"/>
      <c r="DMZ1646" s="35"/>
      <c r="DNA1646" s="34"/>
      <c r="DNH1646" s="35"/>
      <c r="DNI1646" s="34"/>
      <c r="DNP1646" s="35"/>
      <c r="DNQ1646" s="34"/>
      <c r="DNX1646" s="35"/>
      <c r="DNY1646" s="34"/>
      <c r="DOF1646" s="35"/>
      <c r="DOG1646" s="34"/>
      <c r="DON1646" s="35"/>
      <c r="DOO1646" s="34"/>
      <c r="DOV1646" s="35"/>
      <c r="DOW1646" s="34"/>
      <c r="DPD1646" s="35"/>
      <c r="DPE1646" s="34"/>
      <c r="DPL1646" s="35"/>
      <c r="DPM1646" s="34"/>
      <c r="DPT1646" s="35"/>
      <c r="DPU1646" s="34"/>
      <c r="DQB1646" s="35"/>
      <c r="DQC1646" s="34"/>
      <c r="DQJ1646" s="35"/>
      <c r="DQK1646" s="34"/>
      <c r="DQR1646" s="35"/>
      <c r="DQS1646" s="34"/>
      <c r="DQZ1646" s="35"/>
      <c r="DRA1646" s="34"/>
      <c r="DRH1646" s="35"/>
      <c r="DRI1646" s="34"/>
      <c r="DRP1646" s="35"/>
      <c r="DRQ1646" s="34"/>
      <c r="DRX1646" s="35"/>
      <c r="DRY1646" s="34"/>
      <c r="DSF1646" s="35"/>
      <c r="DSG1646" s="34"/>
      <c r="DSN1646" s="35"/>
      <c r="DSO1646" s="34"/>
      <c r="DSV1646" s="35"/>
      <c r="DSW1646" s="34"/>
      <c r="DTD1646" s="35"/>
      <c r="DTE1646" s="34"/>
      <c r="DTL1646" s="35"/>
      <c r="DTM1646" s="34"/>
      <c r="DTT1646" s="35"/>
      <c r="DTU1646" s="34"/>
      <c r="DUB1646" s="35"/>
      <c r="DUC1646" s="34"/>
      <c r="DUJ1646" s="35"/>
      <c r="DUK1646" s="34"/>
      <c r="DUR1646" s="35"/>
      <c r="DUS1646" s="34"/>
      <c r="DUZ1646" s="35"/>
      <c r="DVA1646" s="34"/>
      <c r="DVH1646" s="35"/>
      <c r="DVI1646" s="34"/>
      <c r="DVP1646" s="35"/>
      <c r="DVQ1646" s="34"/>
      <c r="DVX1646" s="35"/>
      <c r="DVY1646" s="34"/>
      <c r="DWF1646" s="35"/>
      <c r="DWG1646" s="34"/>
      <c r="DWN1646" s="35"/>
      <c r="DWO1646" s="34"/>
      <c r="DWV1646" s="35"/>
      <c r="DWW1646" s="34"/>
      <c r="DXD1646" s="35"/>
      <c r="DXE1646" s="34"/>
      <c r="DXL1646" s="35"/>
      <c r="DXM1646" s="34"/>
      <c r="DXT1646" s="35"/>
      <c r="DXU1646" s="34"/>
      <c r="DYB1646" s="35"/>
      <c r="DYC1646" s="34"/>
      <c r="DYJ1646" s="35"/>
      <c r="DYK1646" s="34"/>
      <c r="DYR1646" s="35"/>
      <c r="DYS1646" s="34"/>
      <c r="DYZ1646" s="35"/>
      <c r="DZA1646" s="34"/>
      <c r="DZH1646" s="35"/>
      <c r="DZI1646" s="34"/>
      <c r="DZP1646" s="35"/>
      <c r="DZQ1646" s="34"/>
      <c r="DZX1646" s="35"/>
      <c r="DZY1646" s="34"/>
      <c r="EAF1646" s="35"/>
      <c r="EAG1646" s="34"/>
      <c r="EAN1646" s="35"/>
      <c r="EAO1646" s="34"/>
      <c r="EAV1646" s="35"/>
      <c r="EAW1646" s="34"/>
      <c r="EBD1646" s="35"/>
      <c r="EBE1646" s="34"/>
      <c r="EBL1646" s="35"/>
      <c r="EBM1646" s="34"/>
      <c r="EBT1646" s="35"/>
      <c r="EBU1646" s="34"/>
      <c r="ECB1646" s="35"/>
      <c r="ECC1646" s="34"/>
      <c r="ECJ1646" s="35"/>
      <c r="ECK1646" s="34"/>
      <c r="ECR1646" s="35"/>
      <c r="ECS1646" s="34"/>
      <c r="ECZ1646" s="35"/>
      <c r="EDA1646" s="34"/>
      <c r="EDH1646" s="35"/>
      <c r="EDI1646" s="34"/>
      <c r="EDP1646" s="35"/>
      <c r="EDQ1646" s="34"/>
      <c r="EDX1646" s="35"/>
      <c r="EDY1646" s="34"/>
      <c r="EEF1646" s="35"/>
      <c r="EEG1646" s="34"/>
      <c r="EEN1646" s="35"/>
      <c r="EEO1646" s="34"/>
      <c r="EEV1646" s="35"/>
      <c r="EEW1646" s="34"/>
      <c r="EFD1646" s="35"/>
      <c r="EFE1646" s="34"/>
      <c r="EFL1646" s="35"/>
      <c r="EFM1646" s="34"/>
      <c r="EFT1646" s="35"/>
      <c r="EFU1646" s="34"/>
      <c r="EGB1646" s="35"/>
      <c r="EGC1646" s="34"/>
      <c r="EGJ1646" s="35"/>
      <c r="EGK1646" s="34"/>
      <c r="EGR1646" s="35"/>
      <c r="EGS1646" s="34"/>
      <c r="EGZ1646" s="35"/>
      <c r="EHA1646" s="34"/>
      <c r="EHH1646" s="35"/>
      <c r="EHI1646" s="34"/>
      <c r="EHP1646" s="35"/>
      <c r="EHQ1646" s="34"/>
      <c r="EHX1646" s="35"/>
      <c r="EHY1646" s="34"/>
      <c r="EIF1646" s="35"/>
      <c r="EIG1646" s="34"/>
      <c r="EIN1646" s="35"/>
      <c r="EIO1646" s="34"/>
      <c r="EIV1646" s="35"/>
      <c r="EIW1646" s="34"/>
      <c r="EJD1646" s="35"/>
      <c r="EJE1646" s="34"/>
      <c r="EJL1646" s="35"/>
      <c r="EJM1646" s="34"/>
      <c r="EJT1646" s="35"/>
      <c r="EJU1646" s="34"/>
      <c r="EKB1646" s="35"/>
      <c r="EKC1646" s="34"/>
      <c r="EKJ1646" s="35"/>
      <c r="EKK1646" s="34"/>
      <c r="EKR1646" s="35"/>
      <c r="EKS1646" s="34"/>
      <c r="EKZ1646" s="35"/>
      <c r="ELA1646" s="34"/>
      <c r="ELH1646" s="35"/>
      <c r="ELI1646" s="34"/>
      <c r="ELP1646" s="35"/>
      <c r="ELQ1646" s="34"/>
      <c r="ELX1646" s="35"/>
      <c r="ELY1646" s="34"/>
      <c r="EMF1646" s="35"/>
      <c r="EMG1646" s="34"/>
      <c r="EMN1646" s="35"/>
      <c r="EMO1646" s="34"/>
      <c r="EMV1646" s="35"/>
      <c r="EMW1646" s="34"/>
      <c r="END1646" s="35"/>
      <c r="ENE1646" s="34"/>
      <c r="ENL1646" s="35"/>
      <c r="ENM1646" s="34"/>
      <c r="ENT1646" s="35"/>
      <c r="ENU1646" s="34"/>
      <c r="EOB1646" s="35"/>
      <c r="EOC1646" s="34"/>
      <c r="EOJ1646" s="35"/>
      <c r="EOK1646" s="34"/>
      <c r="EOR1646" s="35"/>
      <c r="EOS1646" s="34"/>
      <c r="EOZ1646" s="35"/>
      <c r="EPA1646" s="34"/>
      <c r="EPH1646" s="35"/>
      <c r="EPI1646" s="34"/>
      <c r="EPP1646" s="35"/>
      <c r="EPQ1646" s="34"/>
      <c r="EPX1646" s="35"/>
      <c r="EPY1646" s="34"/>
      <c r="EQF1646" s="35"/>
      <c r="EQG1646" s="34"/>
      <c r="EQN1646" s="35"/>
      <c r="EQO1646" s="34"/>
      <c r="EQV1646" s="35"/>
      <c r="EQW1646" s="34"/>
      <c r="ERD1646" s="35"/>
      <c r="ERE1646" s="34"/>
      <c r="ERL1646" s="35"/>
      <c r="ERM1646" s="34"/>
      <c r="ERT1646" s="35"/>
      <c r="ERU1646" s="34"/>
      <c r="ESB1646" s="35"/>
      <c r="ESC1646" s="34"/>
      <c r="ESJ1646" s="35"/>
      <c r="ESK1646" s="34"/>
      <c r="ESR1646" s="35"/>
      <c r="ESS1646" s="34"/>
      <c r="ESZ1646" s="35"/>
      <c r="ETA1646" s="34"/>
      <c r="ETH1646" s="35"/>
      <c r="ETI1646" s="34"/>
      <c r="ETP1646" s="35"/>
      <c r="ETQ1646" s="34"/>
      <c r="ETX1646" s="35"/>
      <c r="ETY1646" s="34"/>
      <c r="EUF1646" s="35"/>
      <c r="EUG1646" s="34"/>
      <c r="EUN1646" s="35"/>
      <c r="EUO1646" s="34"/>
      <c r="EUV1646" s="35"/>
      <c r="EUW1646" s="34"/>
      <c r="EVD1646" s="35"/>
      <c r="EVE1646" s="34"/>
      <c r="EVL1646" s="35"/>
      <c r="EVM1646" s="34"/>
      <c r="EVT1646" s="35"/>
      <c r="EVU1646" s="34"/>
      <c r="EWB1646" s="35"/>
      <c r="EWC1646" s="34"/>
      <c r="EWJ1646" s="35"/>
      <c r="EWK1646" s="34"/>
      <c r="EWR1646" s="35"/>
      <c r="EWS1646" s="34"/>
      <c r="EWZ1646" s="35"/>
      <c r="EXA1646" s="34"/>
      <c r="EXH1646" s="35"/>
      <c r="EXI1646" s="34"/>
      <c r="EXP1646" s="35"/>
      <c r="EXQ1646" s="34"/>
      <c r="EXX1646" s="35"/>
      <c r="EXY1646" s="34"/>
      <c r="EYF1646" s="35"/>
      <c r="EYG1646" s="34"/>
      <c r="EYN1646" s="35"/>
      <c r="EYO1646" s="34"/>
      <c r="EYV1646" s="35"/>
      <c r="EYW1646" s="34"/>
      <c r="EZD1646" s="35"/>
      <c r="EZE1646" s="34"/>
      <c r="EZL1646" s="35"/>
      <c r="EZM1646" s="34"/>
      <c r="EZT1646" s="35"/>
      <c r="EZU1646" s="34"/>
      <c r="FAB1646" s="35"/>
      <c r="FAC1646" s="34"/>
      <c r="FAJ1646" s="35"/>
      <c r="FAK1646" s="34"/>
      <c r="FAR1646" s="35"/>
      <c r="FAS1646" s="34"/>
      <c r="FAZ1646" s="35"/>
      <c r="FBA1646" s="34"/>
      <c r="FBH1646" s="35"/>
      <c r="FBI1646" s="34"/>
      <c r="FBP1646" s="35"/>
      <c r="FBQ1646" s="34"/>
      <c r="FBX1646" s="35"/>
      <c r="FBY1646" s="34"/>
      <c r="FCF1646" s="35"/>
      <c r="FCG1646" s="34"/>
      <c r="FCN1646" s="35"/>
      <c r="FCO1646" s="34"/>
      <c r="FCV1646" s="35"/>
      <c r="FCW1646" s="34"/>
      <c r="FDD1646" s="35"/>
      <c r="FDE1646" s="34"/>
      <c r="FDL1646" s="35"/>
      <c r="FDM1646" s="34"/>
      <c r="FDT1646" s="35"/>
      <c r="FDU1646" s="34"/>
      <c r="FEB1646" s="35"/>
      <c r="FEC1646" s="34"/>
      <c r="FEJ1646" s="35"/>
      <c r="FEK1646" s="34"/>
      <c r="FER1646" s="35"/>
      <c r="FES1646" s="34"/>
      <c r="FEZ1646" s="35"/>
      <c r="FFA1646" s="34"/>
      <c r="FFH1646" s="35"/>
      <c r="FFI1646" s="34"/>
      <c r="FFP1646" s="35"/>
      <c r="FFQ1646" s="34"/>
      <c r="FFX1646" s="35"/>
      <c r="FFY1646" s="34"/>
      <c r="FGF1646" s="35"/>
      <c r="FGG1646" s="34"/>
      <c r="FGN1646" s="35"/>
      <c r="FGO1646" s="34"/>
      <c r="FGV1646" s="35"/>
      <c r="FGW1646" s="34"/>
      <c r="FHD1646" s="35"/>
      <c r="FHE1646" s="34"/>
      <c r="FHL1646" s="35"/>
      <c r="FHM1646" s="34"/>
      <c r="FHT1646" s="35"/>
      <c r="FHU1646" s="34"/>
      <c r="FIB1646" s="35"/>
      <c r="FIC1646" s="34"/>
      <c r="FIJ1646" s="35"/>
      <c r="FIK1646" s="34"/>
      <c r="FIR1646" s="35"/>
      <c r="FIS1646" s="34"/>
      <c r="FIZ1646" s="35"/>
      <c r="FJA1646" s="34"/>
      <c r="FJH1646" s="35"/>
      <c r="FJI1646" s="34"/>
      <c r="FJP1646" s="35"/>
      <c r="FJQ1646" s="34"/>
      <c r="FJX1646" s="35"/>
      <c r="FJY1646" s="34"/>
      <c r="FKF1646" s="35"/>
      <c r="FKG1646" s="34"/>
      <c r="FKN1646" s="35"/>
      <c r="FKO1646" s="34"/>
      <c r="FKV1646" s="35"/>
      <c r="FKW1646" s="34"/>
      <c r="FLD1646" s="35"/>
      <c r="FLE1646" s="34"/>
      <c r="FLL1646" s="35"/>
      <c r="FLM1646" s="34"/>
      <c r="FLT1646" s="35"/>
      <c r="FLU1646" s="34"/>
      <c r="FMB1646" s="35"/>
      <c r="FMC1646" s="34"/>
      <c r="FMJ1646" s="35"/>
      <c r="FMK1646" s="34"/>
      <c r="FMR1646" s="35"/>
      <c r="FMS1646" s="34"/>
      <c r="FMZ1646" s="35"/>
      <c r="FNA1646" s="34"/>
      <c r="FNH1646" s="35"/>
      <c r="FNI1646" s="34"/>
      <c r="FNP1646" s="35"/>
      <c r="FNQ1646" s="34"/>
      <c r="FNX1646" s="35"/>
      <c r="FNY1646" s="34"/>
      <c r="FOF1646" s="35"/>
      <c r="FOG1646" s="34"/>
      <c r="FON1646" s="35"/>
      <c r="FOO1646" s="34"/>
      <c r="FOV1646" s="35"/>
      <c r="FOW1646" s="34"/>
      <c r="FPD1646" s="35"/>
      <c r="FPE1646" s="34"/>
      <c r="FPL1646" s="35"/>
      <c r="FPM1646" s="34"/>
      <c r="FPT1646" s="35"/>
      <c r="FPU1646" s="34"/>
      <c r="FQB1646" s="35"/>
      <c r="FQC1646" s="34"/>
      <c r="FQJ1646" s="35"/>
      <c r="FQK1646" s="34"/>
      <c r="FQR1646" s="35"/>
      <c r="FQS1646" s="34"/>
      <c r="FQZ1646" s="35"/>
      <c r="FRA1646" s="34"/>
      <c r="FRH1646" s="35"/>
      <c r="FRI1646" s="34"/>
      <c r="FRP1646" s="35"/>
      <c r="FRQ1646" s="34"/>
      <c r="FRX1646" s="35"/>
      <c r="FRY1646" s="34"/>
      <c r="FSF1646" s="35"/>
      <c r="FSG1646" s="34"/>
      <c r="FSN1646" s="35"/>
      <c r="FSO1646" s="34"/>
      <c r="FSV1646" s="35"/>
      <c r="FSW1646" s="34"/>
      <c r="FTD1646" s="35"/>
      <c r="FTE1646" s="34"/>
      <c r="FTL1646" s="35"/>
      <c r="FTM1646" s="34"/>
      <c r="FTT1646" s="35"/>
      <c r="FTU1646" s="34"/>
      <c r="FUB1646" s="35"/>
      <c r="FUC1646" s="34"/>
      <c r="FUJ1646" s="35"/>
      <c r="FUK1646" s="34"/>
      <c r="FUR1646" s="35"/>
      <c r="FUS1646" s="34"/>
      <c r="FUZ1646" s="35"/>
      <c r="FVA1646" s="34"/>
      <c r="FVH1646" s="35"/>
      <c r="FVI1646" s="34"/>
      <c r="FVP1646" s="35"/>
      <c r="FVQ1646" s="34"/>
      <c r="FVX1646" s="35"/>
      <c r="FVY1646" s="34"/>
      <c r="FWF1646" s="35"/>
      <c r="FWG1646" s="34"/>
      <c r="FWN1646" s="35"/>
      <c r="FWO1646" s="34"/>
      <c r="FWV1646" s="35"/>
      <c r="FWW1646" s="34"/>
      <c r="FXD1646" s="35"/>
      <c r="FXE1646" s="34"/>
      <c r="FXL1646" s="35"/>
      <c r="FXM1646" s="34"/>
      <c r="FXT1646" s="35"/>
      <c r="FXU1646" s="34"/>
      <c r="FYB1646" s="35"/>
      <c r="FYC1646" s="34"/>
      <c r="FYJ1646" s="35"/>
      <c r="FYK1646" s="34"/>
      <c r="FYR1646" s="35"/>
      <c r="FYS1646" s="34"/>
      <c r="FYZ1646" s="35"/>
      <c r="FZA1646" s="34"/>
      <c r="FZH1646" s="35"/>
      <c r="FZI1646" s="34"/>
      <c r="FZP1646" s="35"/>
      <c r="FZQ1646" s="34"/>
      <c r="FZX1646" s="35"/>
      <c r="FZY1646" s="34"/>
      <c r="GAF1646" s="35"/>
      <c r="GAG1646" s="34"/>
      <c r="GAN1646" s="35"/>
      <c r="GAO1646" s="34"/>
      <c r="GAV1646" s="35"/>
      <c r="GAW1646" s="34"/>
      <c r="GBD1646" s="35"/>
      <c r="GBE1646" s="34"/>
      <c r="GBL1646" s="35"/>
      <c r="GBM1646" s="34"/>
      <c r="GBT1646" s="35"/>
      <c r="GBU1646" s="34"/>
      <c r="GCB1646" s="35"/>
      <c r="GCC1646" s="34"/>
      <c r="GCJ1646" s="35"/>
      <c r="GCK1646" s="34"/>
      <c r="GCR1646" s="35"/>
      <c r="GCS1646" s="34"/>
      <c r="GCZ1646" s="35"/>
      <c r="GDA1646" s="34"/>
      <c r="GDH1646" s="35"/>
      <c r="GDI1646" s="34"/>
      <c r="GDP1646" s="35"/>
      <c r="GDQ1646" s="34"/>
      <c r="GDX1646" s="35"/>
      <c r="GDY1646" s="34"/>
      <c r="GEF1646" s="35"/>
      <c r="GEG1646" s="34"/>
      <c r="GEN1646" s="35"/>
      <c r="GEO1646" s="34"/>
      <c r="GEV1646" s="35"/>
      <c r="GEW1646" s="34"/>
      <c r="GFD1646" s="35"/>
      <c r="GFE1646" s="34"/>
      <c r="GFL1646" s="35"/>
      <c r="GFM1646" s="34"/>
      <c r="GFT1646" s="35"/>
      <c r="GFU1646" s="34"/>
      <c r="GGB1646" s="35"/>
      <c r="GGC1646" s="34"/>
      <c r="GGJ1646" s="35"/>
      <c r="GGK1646" s="34"/>
      <c r="GGR1646" s="35"/>
      <c r="GGS1646" s="34"/>
      <c r="GGZ1646" s="35"/>
      <c r="GHA1646" s="34"/>
      <c r="GHH1646" s="35"/>
      <c r="GHI1646" s="34"/>
      <c r="GHP1646" s="35"/>
      <c r="GHQ1646" s="34"/>
      <c r="GHX1646" s="35"/>
      <c r="GHY1646" s="34"/>
      <c r="GIF1646" s="35"/>
      <c r="GIG1646" s="34"/>
      <c r="GIN1646" s="35"/>
      <c r="GIO1646" s="34"/>
      <c r="GIV1646" s="35"/>
      <c r="GIW1646" s="34"/>
      <c r="GJD1646" s="35"/>
      <c r="GJE1646" s="34"/>
      <c r="GJL1646" s="35"/>
      <c r="GJM1646" s="34"/>
      <c r="GJT1646" s="35"/>
      <c r="GJU1646" s="34"/>
      <c r="GKB1646" s="35"/>
      <c r="GKC1646" s="34"/>
      <c r="GKJ1646" s="35"/>
      <c r="GKK1646" s="34"/>
      <c r="GKR1646" s="35"/>
      <c r="GKS1646" s="34"/>
      <c r="GKZ1646" s="35"/>
      <c r="GLA1646" s="34"/>
      <c r="GLH1646" s="35"/>
      <c r="GLI1646" s="34"/>
      <c r="GLP1646" s="35"/>
      <c r="GLQ1646" s="34"/>
      <c r="GLX1646" s="35"/>
      <c r="GLY1646" s="34"/>
      <c r="GMF1646" s="35"/>
      <c r="GMG1646" s="34"/>
      <c r="GMN1646" s="35"/>
      <c r="GMO1646" s="34"/>
      <c r="GMV1646" s="35"/>
      <c r="GMW1646" s="34"/>
      <c r="GND1646" s="35"/>
      <c r="GNE1646" s="34"/>
      <c r="GNL1646" s="35"/>
      <c r="GNM1646" s="34"/>
      <c r="GNT1646" s="35"/>
      <c r="GNU1646" s="34"/>
      <c r="GOB1646" s="35"/>
      <c r="GOC1646" s="34"/>
      <c r="GOJ1646" s="35"/>
      <c r="GOK1646" s="34"/>
      <c r="GOR1646" s="35"/>
      <c r="GOS1646" s="34"/>
      <c r="GOZ1646" s="35"/>
      <c r="GPA1646" s="34"/>
      <c r="GPH1646" s="35"/>
      <c r="GPI1646" s="34"/>
      <c r="GPP1646" s="35"/>
      <c r="GPQ1646" s="34"/>
      <c r="GPX1646" s="35"/>
      <c r="GPY1646" s="34"/>
      <c r="GQF1646" s="35"/>
      <c r="GQG1646" s="34"/>
      <c r="GQN1646" s="35"/>
      <c r="GQO1646" s="34"/>
      <c r="GQV1646" s="35"/>
      <c r="GQW1646" s="34"/>
      <c r="GRD1646" s="35"/>
      <c r="GRE1646" s="34"/>
      <c r="GRL1646" s="35"/>
      <c r="GRM1646" s="34"/>
      <c r="GRT1646" s="35"/>
      <c r="GRU1646" s="34"/>
      <c r="GSB1646" s="35"/>
      <c r="GSC1646" s="34"/>
      <c r="GSJ1646" s="35"/>
      <c r="GSK1646" s="34"/>
      <c r="GSR1646" s="35"/>
      <c r="GSS1646" s="34"/>
      <c r="GSZ1646" s="35"/>
      <c r="GTA1646" s="34"/>
      <c r="GTH1646" s="35"/>
      <c r="GTI1646" s="34"/>
      <c r="GTP1646" s="35"/>
      <c r="GTQ1646" s="34"/>
      <c r="GTX1646" s="35"/>
      <c r="GTY1646" s="34"/>
      <c r="GUF1646" s="35"/>
      <c r="GUG1646" s="34"/>
      <c r="GUN1646" s="35"/>
      <c r="GUO1646" s="34"/>
      <c r="GUV1646" s="35"/>
      <c r="GUW1646" s="34"/>
      <c r="GVD1646" s="35"/>
      <c r="GVE1646" s="34"/>
      <c r="GVL1646" s="35"/>
      <c r="GVM1646" s="34"/>
      <c r="GVT1646" s="35"/>
      <c r="GVU1646" s="34"/>
      <c r="GWB1646" s="35"/>
      <c r="GWC1646" s="34"/>
      <c r="GWJ1646" s="35"/>
      <c r="GWK1646" s="34"/>
      <c r="GWR1646" s="35"/>
      <c r="GWS1646" s="34"/>
      <c r="GWZ1646" s="35"/>
      <c r="GXA1646" s="34"/>
      <c r="GXH1646" s="35"/>
      <c r="GXI1646" s="34"/>
      <c r="GXP1646" s="35"/>
      <c r="GXQ1646" s="34"/>
      <c r="GXX1646" s="35"/>
      <c r="GXY1646" s="34"/>
      <c r="GYF1646" s="35"/>
      <c r="GYG1646" s="34"/>
      <c r="GYN1646" s="35"/>
      <c r="GYO1646" s="34"/>
      <c r="GYV1646" s="35"/>
      <c r="GYW1646" s="34"/>
      <c r="GZD1646" s="35"/>
      <c r="GZE1646" s="34"/>
      <c r="GZL1646" s="35"/>
      <c r="GZM1646" s="34"/>
      <c r="GZT1646" s="35"/>
      <c r="GZU1646" s="34"/>
      <c r="HAB1646" s="35"/>
      <c r="HAC1646" s="34"/>
      <c r="HAJ1646" s="35"/>
      <c r="HAK1646" s="34"/>
      <c r="HAR1646" s="35"/>
      <c r="HAS1646" s="34"/>
      <c r="HAZ1646" s="35"/>
      <c r="HBA1646" s="34"/>
      <c r="HBH1646" s="35"/>
      <c r="HBI1646" s="34"/>
      <c r="HBP1646" s="35"/>
      <c r="HBQ1646" s="34"/>
      <c r="HBX1646" s="35"/>
      <c r="HBY1646" s="34"/>
      <c r="HCF1646" s="35"/>
      <c r="HCG1646" s="34"/>
      <c r="HCN1646" s="35"/>
      <c r="HCO1646" s="34"/>
      <c r="HCV1646" s="35"/>
      <c r="HCW1646" s="34"/>
      <c r="HDD1646" s="35"/>
      <c r="HDE1646" s="34"/>
      <c r="HDL1646" s="35"/>
      <c r="HDM1646" s="34"/>
      <c r="HDT1646" s="35"/>
      <c r="HDU1646" s="34"/>
      <c r="HEB1646" s="35"/>
      <c r="HEC1646" s="34"/>
      <c r="HEJ1646" s="35"/>
      <c r="HEK1646" s="34"/>
      <c r="HER1646" s="35"/>
      <c r="HES1646" s="34"/>
      <c r="HEZ1646" s="35"/>
      <c r="HFA1646" s="34"/>
      <c r="HFH1646" s="35"/>
      <c r="HFI1646" s="34"/>
      <c r="HFP1646" s="35"/>
      <c r="HFQ1646" s="34"/>
      <c r="HFX1646" s="35"/>
      <c r="HFY1646" s="34"/>
      <c r="HGF1646" s="35"/>
      <c r="HGG1646" s="34"/>
      <c r="HGN1646" s="35"/>
      <c r="HGO1646" s="34"/>
      <c r="HGV1646" s="35"/>
      <c r="HGW1646" s="34"/>
      <c r="HHD1646" s="35"/>
      <c r="HHE1646" s="34"/>
      <c r="HHL1646" s="35"/>
      <c r="HHM1646" s="34"/>
      <c r="HHT1646" s="35"/>
      <c r="HHU1646" s="34"/>
      <c r="HIB1646" s="35"/>
      <c r="HIC1646" s="34"/>
      <c r="HIJ1646" s="35"/>
      <c r="HIK1646" s="34"/>
      <c r="HIR1646" s="35"/>
      <c r="HIS1646" s="34"/>
      <c r="HIZ1646" s="35"/>
      <c r="HJA1646" s="34"/>
      <c r="HJH1646" s="35"/>
      <c r="HJI1646" s="34"/>
      <c r="HJP1646" s="35"/>
      <c r="HJQ1646" s="34"/>
      <c r="HJX1646" s="35"/>
      <c r="HJY1646" s="34"/>
      <c r="HKF1646" s="35"/>
      <c r="HKG1646" s="34"/>
      <c r="HKN1646" s="35"/>
      <c r="HKO1646" s="34"/>
      <c r="HKV1646" s="35"/>
      <c r="HKW1646" s="34"/>
      <c r="HLD1646" s="35"/>
      <c r="HLE1646" s="34"/>
      <c r="HLL1646" s="35"/>
      <c r="HLM1646" s="34"/>
      <c r="HLT1646" s="35"/>
      <c r="HLU1646" s="34"/>
      <c r="HMB1646" s="35"/>
      <c r="HMC1646" s="34"/>
      <c r="HMJ1646" s="35"/>
      <c r="HMK1646" s="34"/>
      <c r="HMR1646" s="35"/>
      <c r="HMS1646" s="34"/>
      <c r="HMZ1646" s="35"/>
      <c r="HNA1646" s="34"/>
      <c r="HNH1646" s="35"/>
      <c r="HNI1646" s="34"/>
      <c r="HNP1646" s="35"/>
      <c r="HNQ1646" s="34"/>
      <c r="HNX1646" s="35"/>
      <c r="HNY1646" s="34"/>
      <c r="HOF1646" s="35"/>
      <c r="HOG1646" s="34"/>
      <c r="HON1646" s="35"/>
      <c r="HOO1646" s="34"/>
      <c r="HOV1646" s="35"/>
      <c r="HOW1646" s="34"/>
      <c r="HPD1646" s="35"/>
      <c r="HPE1646" s="34"/>
      <c r="HPL1646" s="35"/>
      <c r="HPM1646" s="34"/>
      <c r="HPT1646" s="35"/>
      <c r="HPU1646" s="34"/>
      <c r="HQB1646" s="35"/>
      <c r="HQC1646" s="34"/>
      <c r="HQJ1646" s="35"/>
      <c r="HQK1646" s="34"/>
      <c r="HQR1646" s="35"/>
      <c r="HQS1646" s="34"/>
      <c r="HQZ1646" s="35"/>
      <c r="HRA1646" s="34"/>
      <c r="HRH1646" s="35"/>
      <c r="HRI1646" s="34"/>
      <c r="HRP1646" s="35"/>
      <c r="HRQ1646" s="34"/>
      <c r="HRX1646" s="35"/>
      <c r="HRY1646" s="34"/>
      <c r="HSF1646" s="35"/>
      <c r="HSG1646" s="34"/>
      <c r="HSN1646" s="35"/>
      <c r="HSO1646" s="34"/>
      <c r="HSV1646" s="35"/>
      <c r="HSW1646" s="34"/>
      <c r="HTD1646" s="35"/>
      <c r="HTE1646" s="34"/>
      <c r="HTL1646" s="35"/>
      <c r="HTM1646" s="34"/>
      <c r="HTT1646" s="35"/>
      <c r="HTU1646" s="34"/>
      <c r="HUB1646" s="35"/>
      <c r="HUC1646" s="34"/>
      <c r="HUJ1646" s="35"/>
      <c r="HUK1646" s="34"/>
      <c r="HUR1646" s="35"/>
      <c r="HUS1646" s="34"/>
      <c r="HUZ1646" s="35"/>
      <c r="HVA1646" s="34"/>
      <c r="HVH1646" s="35"/>
      <c r="HVI1646" s="34"/>
      <c r="HVP1646" s="35"/>
      <c r="HVQ1646" s="34"/>
      <c r="HVX1646" s="35"/>
      <c r="HVY1646" s="34"/>
      <c r="HWF1646" s="35"/>
      <c r="HWG1646" s="34"/>
      <c r="HWN1646" s="35"/>
      <c r="HWO1646" s="34"/>
      <c r="HWV1646" s="35"/>
      <c r="HWW1646" s="34"/>
      <c r="HXD1646" s="35"/>
      <c r="HXE1646" s="34"/>
      <c r="HXL1646" s="35"/>
      <c r="HXM1646" s="34"/>
      <c r="HXT1646" s="35"/>
      <c r="HXU1646" s="34"/>
      <c r="HYB1646" s="35"/>
      <c r="HYC1646" s="34"/>
      <c r="HYJ1646" s="35"/>
      <c r="HYK1646" s="34"/>
      <c r="HYR1646" s="35"/>
      <c r="HYS1646" s="34"/>
      <c r="HYZ1646" s="35"/>
      <c r="HZA1646" s="34"/>
      <c r="HZH1646" s="35"/>
      <c r="HZI1646" s="34"/>
      <c r="HZP1646" s="35"/>
      <c r="HZQ1646" s="34"/>
      <c r="HZX1646" s="35"/>
      <c r="HZY1646" s="34"/>
      <c r="IAF1646" s="35"/>
      <c r="IAG1646" s="34"/>
      <c r="IAN1646" s="35"/>
      <c r="IAO1646" s="34"/>
      <c r="IAV1646" s="35"/>
      <c r="IAW1646" s="34"/>
      <c r="IBD1646" s="35"/>
      <c r="IBE1646" s="34"/>
      <c r="IBL1646" s="35"/>
      <c r="IBM1646" s="34"/>
      <c r="IBT1646" s="35"/>
      <c r="IBU1646" s="34"/>
      <c r="ICB1646" s="35"/>
      <c r="ICC1646" s="34"/>
      <c r="ICJ1646" s="35"/>
      <c r="ICK1646" s="34"/>
      <c r="ICR1646" s="35"/>
      <c r="ICS1646" s="34"/>
      <c r="ICZ1646" s="35"/>
      <c r="IDA1646" s="34"/>
      <c r="IDH1646" s="35"/>
      <c r="IDI1646" s="34"/>
      <c r="IDP1646" s="35"/>
      <c r="IDQ1646" s="34"/>
      <c r="IDX1646" s="35"/>
      <c r="IDY1646" s="34"/>
      <c r="IEF1646" s="35"/>
      <c r="IEG1646" s="34"/>
      <c r="IEN1646" s="35"/>
      <c r="IEO1646" s="34"/>
      <c r="IEV1646" s="35"/>
      <c r="IEW1646" s="34"/>
      <c r="IFD1646" s="35"/>
      <c r="IFE1646" s="34"/>
      <c r="IFL1646" s="35"/>
      <c r="IFM1646" s="34"/>
      <c r="IFT1646" s="35"/>
      <c r="IFU1646" s="34"/>
      <c r="IGB1646" s="35"/>
      <c r="IGC1646" s="34"/>
      <c r="IGJ1646" s="35"/>
      <c r="IGK1646" s="34"/>
      <c r="IGR1646" s="35"/>
      <c r="IGS1646" s="34"/>
      <c r="IGZ1646" s="35"/>
      <c r="IHA1646" s="34"/>
      <c r="IHH1646" s="35"/>
      <c r="IHI1646" s="34"/>
      <c r="IHP1646" s="35"/>
      <c r="IHQ1646" s="34"/>
      <c r="IHX1646" s="35"/>
      <c r="IHY1646" s="34"/>
      <c r="IIF1646" s="35"/>
      <c r="IIG1646" s="34"/>
      <c r="IIN1646" s="35"/>
      <c r="IIO1646" s="34"/>
      <c r="IIV1646" s="35"/>
      <c r="IIW1646" s="34"/>
      <c r="IJD1646" s="35"/>
      <c r="IJE1646" s="34"/>
      <c r="IJL1646" s="35"/>
      <c r="IJM1646" s="34"/>
      <c r="IJT1646" s="35"/>
      <c r="IJU1646" s="34"/>
      <c r="IKB1646" s="35"/>
      <c r="IKC1646" s="34"/>
      <c r="IKJ1646" s="35"/>
      <c r="IKK1646" s="34"/>
      <c r="IKR1646" s="35"/>
      <c r="IKS1646" s="34"/>
      <c r="IKZ1646" s="35"/>
      <c r="ILA1646" s="34"/>
      <c r="ILH1646" s="35"/>
      <c r="ILI1646" s="34"/>
      <c r="ILP1646" s="35"/>
      <c r="ILQ1646" s="34"/>
      <c r="ILX1646" s="35"/>
      <c r="ILY1646" s="34"/>
      <c r="IMF1646" s="35"/>
      <c r="IMG1646" s="34"/>
      <c r="IMN1646" s="35"/>
      <c r="IMO1646" s="34"/>
      <c r="IMV1646" s="35"/>
      <c r="IMW1646" s="34"/>
      <c r="IND1646" s="35"/>
      <c r="INE1646" s="34"/>
      <c r="INL1646" s="35"/>
      <c r="INM1646" s="34"/>
      <c r="INT1646" s="35"/>
      <c r="INU1646" s="34"/>
      <c r="IOB1646" s="35"/>
      <c r="IOC1646" s="34"/>
      <c r="IOJ1646" s="35"/>
      <c r="IOK1646" s="34"/>
      <c r="IOR1646" s="35"/>
      <c r="IOS1646" s="34"/>
      <c r="IOZ1646" s="35"/>
      <c r="IPA1646" s="34"/>
      <c r="IPH1646" s="35"/>
      <c r="IPI1646" s="34"/>
      <c r="IPP1646" s="35"/>
      <c r="IPQ1646" s="34"/>
      <c r="IPX1646" s="35"/>
      <c r="IPY1646" s="34"/>
      <c r="IQF1646" s="35"/>
      <c r="IQG1646" s="34"/>
      <c r="IQN1646" s="35"/>
      <c r="IQO1646" s="34"/>
      <c r="IQV1646" s="35"/>
      <c r="IQW1646" s="34"/>
      <c r="IRD1646" s="35"/>
      <c r="IRE1646" s="34"/>
      <c r="IRL1646" s="35"/>
      <c r="IRM1646" s="34"/>
      <c r="IRT1646" s="35"/>
      <c r="IRU1646" s="34"/>
      <c r="ISB1646" s="35"/>
      <c r="ISC1646" s="34"/>
      <c r="ISJ1646" s="35"/>
      <c r="ISK1646" s="34"/>
      <c r="ISR1646" s="35"/>
      <c r="ISS1646" s="34"/>
      <c r="ISZ1646" s="35"/>
      <c r="ITA1646" s="34"/>
      <c r="ITH1646" s="35"/>
      <c r="ITI1646" s="34"/>
      <c r="ITP1646" s="35"/>
      <c r="ITQ1646" s="34"/>
      <c r="ITX1646" s="35"/>
      <c r="ITY1646" s="34"/>
      <c r="IUF1646" s="35"/>
      <c r="IUG1646" s="34"/>
      <c r="IUN1646" s="35"/>
      <c r="IUO1646" s="34"/>
      <c r="IUV1646" s="35"/>
      <c r="IUW1646" s="34"/>
      <c r="IVD1646" s="35"/>
      <c r="IVE1646" s="34"/>
      <c r="IVL1646" s="35"/>
      <c r="IVM1646" s="34"/>
      <c r="IVT1646" s="35"/>
      <c r="IVU1646" s="34"/>
      <c r="IWB1646" s="35"/>
      <c r="IWC1646" s="34"/>
      <c r="IWJ1646" s="35"/>
      <c r="IWK1646" s="34"/>
      <c r="IWR1646" s="35"/>
      <c r="IWS1646" s="34"/>
      <c r="IWZ1646" s="35"/>
      <c r="IXA1646" s="34"/>
      <c r="IXH1646" s="35"/>
      <c r="IXI1646" s="34"/>
      <c r="IXP1646" s="35"/>
      <c r="IXQ1646" s="34"/>
      <c r="IXX1646" s="35"/>
      <c r="IXY1646" s="34"/>
      <c r="IYF1646" s="35"/>
      <c r="IYG1646" s="34"/>
      <c r="IYN1646" s="35"/>
      <c r="IYO1646" s="34"/>
      <c r="IYV1646" s="35"/>
      <c r="IYW1646" s="34"/>
      <c r="IZD1646" s="35"/>
      <c r="IZE1646" s="34"/>
      <c r="IZL1646" s="35"/>
      <c r="IZM1646" s="34"/>
      <c r="IZT1646" s="35"/>
      <c r="IZU1646" s="34"/>
      <c r="JAB1646" s="35"/>
      <c r="JAC1646" s="34"/>
      <c r="JAJ1646" s="35"/>
      <c r="JAK1646" s="34"/>
      <c r="JAR1646" s="35"/>
      <c r="JAS1646" s="34"/>
      <c r="JAZ1646" s="35"/>
      <c r="JBA1646" s="34"/>
      <c r="JBH1646" s="35"/>
      <c r="JBI1646" s="34"/>
      <c r="JBP1646" s="35"/>
      <c r="JBQ1646" s="34"/>
      <c r="JBX1646" s="35"/>
      <c r="JBY1646" s="34"/>
      <c r="JCF1646" s="35"/>
      <c r="JCG1646" s="34"/>
      <c r="JCN1646" s="35"/>
      <c r="JCO1646" s="34"/>
      <c r="JCV1646" s="35"/>
      <c r="JCW1646" s="34"/>
      <c r="JDD1646" s="35"/>
      <c r="JDE1646" s="34"/>
      <c r="JDL1646" s="35"/>
      <c r="JDM1646" s="34"/>
      <c r="JDT1646" s="35"/>
      <c r="JDU1646" s="34"/>
      <c r="JEB1646" s="35"/>
      <c r="JEC1646" s="34"/>
      <c r="JEJ1646" s="35"/>
      <c r="JEK1646" s="34"/>
      <c r="JER1646" s="35"/>
      <c r="JES1646" s="34"/>
      <c r="JEZ1646" s="35"/>
      <c r="JFA1646" s="34"/>
      <c r="JFH1646" s="35"/>
      <c r="JFI1646" s="34"/>
      <c r="JFP1646" s="35"/>
      <c r="JFQ1646" s="34"/>
      <c r="JFX1646" s="35"/>
      <c r="JFY1646" s="34"/>
      <c r="JGF1646" s="35"/>
      <c r="JGG1646" s="34"/>
      <c r="JGN1646" s="35"/>
      <c r="JGO1646" s="34"/>
      <c r="JGV1646" s="35"/>
      <c r="JGW1646" s="34"/>
      <c r="JHD1646" s="35"/>
      <c r="JHE1646" s="34"/>
      <c r="JHL1646" s="35"/>
      <c r="JHM1646" s="34"/>
      <c r="JHT1646" s="35"/>
      <c r="JHU1646" s="34"/>
      <c r="JIB1646" s="35"/>
      <c r="JIC1646" s="34"/>
      <c r="JIJ1646" s="35"/>
      <c r="JIK1646" s="34"/>
      <c r="JIR1646" s="35"/>
      <c r="JIS1646" s="34"/>
      <c r="JIZ1646" s="35"/>
      <c r="JJA1646" s="34"/>
      <c r="JJH1646" s="35"/>
      <c r="JJI1646" s="34"/>
      <c r="JJP1646" s="35"/>
      <c r="JJQ1646" s="34"/>
      <c r="JJX1646" s="35"/>
      <c r="JJY1646" s="34"/>
      <c r="JKF1646" s="35"/>
      <c r="JKG1646" s="34"/>
      <c r="JKN1646" s="35"/>
      <c r="JKO1646" s="34"/>
      <c r="JKV1646" s="35"/>
      <c r="JKW1646" s="34"/>
      <c r="JLD1646" s="35"/>
      <c r="JLE1646" s="34"/>
      <c r="JLL1646" s="35"/>
      <c r="JLM1646" s="34"/>
      <c r="JLT1646" s="35"/>
      <c r="JLU1646" s="34"/>
      <c r="JMB1646" s="35"/>
      <c r="JMC1646" s="34"/>
      <c r="JMJ1646" s="35"/>
      <c r="JMK1646" s="34"/>
      <c r="JMR1646" s="35"/>
      <c r="JMS1646" s="34"/>
      <c r="JMZ1646" s="35"/>
      <c r="JNA1646" s="34"/>
      <c r="JNH1646" s="35"/>
      <c r="JNI1646" s="34"/>
      <c r="JNP1646" s="35"/>
      <c r="JNQ1646" s="34"/>
      <c r="JNX1646" s="35"/>
      <c r="JNY1646" s="34"/>
      <c r="JOF1646" s="35"/>
      <c r="JOG1646" s="34"/>
      <c r="JON1646" s="35"/>
      <c r="JOO1646" s="34"/>
      <c r="JOV1646" s="35"/>
      <c r="JOW1646" s="34"/>
      <c r="JPD1646" s="35"/>
      <c r="JPE1646" s="34"/>
      <c r="JPL1646" s="35"/>
      <c r="JPM1646" s="34"/>
      <c r="JPT1646" s="35"/>
      <c r="JPU1646" s="34"/>
      <c r="JQB1646" s="35"/>
      <c r="JQC1646" s="34"/>
      <c r="JQJ1646" s="35"/>
      <c r="JQK1646" s="34"/>
      <c r="JQR1646" s="35"/>
      <c r="JQS1646" s="34"/>
      <c r="JQZ1646" s="35"/>
      <c r="JRA1646" s="34"/>
      <c r="JRH1646" s="35"/>
      <c r="JRI1646" s="34"/>
      <c r="JRP1646" s="35"/>
      <c r="JRQ1646" s="34"/>
      <c r="JRX1646" s="35"/>
      <c r="JRY1646" s="34"/>
      <c r="JSF1646" s="35"/>
      <c r="JSG1646" s="34"/>
      <c r="JSN1646" s="35"/>
      <c r="JSO1646" s="34"/>
      <c r="JSV1646" s="35"/>
      <c r="JSW1646" s="34"/>
      <c r="JTD1646" s="35"/>
      <c r="JTE1646" s="34"/>
      <c r="JTL1646" s="35"/>
      <c r="JTM1646" s="34"/>
      <c r="JTT1646" s="35"/>
      <c r="JTU1646" s="34"/>
      <c r="JUB1646" s="35"/>
      <c r="JUC1646" s="34"/>
      <c r="JUJ1646" s="35"/>
      <c r="JUK1646" s="34"/>
      <c r="JUR1646" s="35"/>
      <c r="JUS1646" s="34"/>
      <c r="JUZ1646" s="35"/>
      <c r="JVA1646" s="34"/>
      <c r="JVH1646" s="35"/>
      <c r="JVI1646" s="34"/>
      <c r="JVP1646" s="35"/>
      <c r="JVQ1646" s="34"/>
      <c r="JVX1646" s="35"/>
      <c r="JVY1646" s="34"/>
      <c r="JWF1646" s="35"/>
      <c r="JWG1646" s="34"/>
      <c r="JWN1646" s="35"/>
      <c r="JWO1646" s="34"/>
      <c r="JWV1646" s="35"/>
      <c r="JWW1646" s="34"/>
      <c r="JXD1646" s="35"/>
      <c r="JXE1646" s="34"/>
      <c r="JXL1646" s="35"/>
      <c r="JXM1646" s="34"/>
      <c r="JXT1646" s="35"/>
      <c r="JXU1646" s="34"/>
      <c r="JYB1646" s="35"/>
      <c r="JYC1646" s="34"/>
      <c r="JYJ1646" s="35"/>
      <c r="JYK1646" s="34"/>
      <c r="JYR1646" s="35"/>
      <c r="JYS1646" s="34"/>
      <c r="JYZ1646" s="35"/>
      <c r="JZA1646" s="34"/>
      <c r="JZH1646" s="35"/>
      <c r="JZI1646" s="34"/>
      <c r="JZP1646" s="35"/>
      <c r="JZQ1646" s="34"/>
      <c r="JZX1646" s="35"/>
      <c r="JZY1646" s="34"/>
      <c r="KAF1646" s="35"/>
      <c r="KAG1646" s="34"/>
      <c r="KAN1646" s="35"/>
      <c r="KAO1646" s="34"/>
      <c r="KAV1646" s="35"/>
      <c r="KAW1646" s="34"/>
      <c r="KBD1646" s="35"/>
      <c r="KBE1646" s="34"/>
      <c r="KBL1646" s="35"/>
      <c r="KBM1646" s="34"/>
      <c r="KBT1646" s="35"/>
      <c r="KBU1646" s="34"/>
      <c r="KCB1646" s="35"/>
      <c r="KCC1646" s="34"/>
      <c r="KCJ1646" s="35"/>
      <c r="KCK1646" s="34"/>
      <c r="KCR1646" s="35"/>
      <c r="KCS1646" s="34"/>
      <c r="KCZ1646" s="35"/>
      <c r="KDA1646" s="34"/>
      <c r="KDH1646" s="35"/>
      <c r="KDI1646" s="34"/>
      <c r="KDP1646" s="35"/>
      <c r="KDQ1646" s="34"/>
      <c r="KDX1646" s="35"/>
      <c r="KDY1646" s="34"/>
      <c r="KEF1646" s="35"/>
      <c r="KEG1646" s="34"/>
      <c r="KEN1646" s="35"/>
      <c r="KEO1646" s="34"/>
      <c r="KEV1646" s="35"/>
      <c r="KEW1646" s="34"/>
      <c r="KFD1646" s="35"/>
      <c r="KFE1646" s="34"/>
      <c r="KFL1646" s="35"/>
      <c r="KFM1646" s="34"/>
      <c r="KFT1646" s="35"/>
      <c r="KFU1646" s="34"/>
      <c r="KGB1646" s="35"/>
      <c r="KGC1646" s="34"/>
      <c r="KGJ1646" s="35"/>
      <c r="KGK1646" s="34"/>
      <c r="KGR1646" s="35"/>
      <c r="KGS1646" s="34"/>
      <c r="KGZ1646" s="35"/>
      <c r="KHA1646" s="34"/>
      <c r="KHH1646" s="35"/>
      <c r="KHI1646" s="34"/>
      <c r="KHP1646" s="35"/>
      <c r="KHQ1646" s="34"/>
      <c r="KHX1646" s="35"/>
      <c r="KHY1646" s="34"/>
      <c r="KIF1646" s="35"/>
      <c r="KIG1646" s="34"/>
      <c r="KIN1646" s="35"/>
      <c r="KIO1646" s="34"/>
      <c r="KIV1646" s="35"/>
      <c r="KIW1646" s="34"/>
      <c r="KJD1646" s="35"/>
      <c r="KJE1646" s="34"/>
      <c r="KJL1646" s="35"/>
      <c r="KJM1646" s="34"/>
      <c r="KJT1646" s="35"/>
      <c r="KJU1646" s="34"/>
      <c r="KKB1646" s="35"/>
      <c r="KKC1646" s="34"/>
      <c r="KKJ1646" s="35"/>
      <c r="KKK1646" s="34"/>
      <c r="KKR1646" s="35"/>
      <c r="KKS1646" s="34"/>
      <c r="KKZ1646" s="35"/>
      <c r="KLA1646" s="34"/>
      <c r="KLH1646" s="35"/>
      <c r="KLI1646" s="34"/>
      <c r="KLP1646" s="35"/>
      <c r="KLQ1646" s="34"/>
      <c r="KLX1646" s="35"/>
      <c r="KLY1646" s="34"/>
      <c r="KMF1646" s="35"/>
      <c r="KMG1646" s="34"/>
      <c r="KMN1646" s="35"/>
      <c r="KMO1646" s="34"/>
      <c r="KMV1646" s="35"/>
      <c r="KMW1646" s="34"/>
      <c r="KND1646" s="35"/>
      <c r="KNE1646" s="34"/>
      <c r="KNL1646" s="35"/>
      <c r="KNM1646" s="34"/>
      <c r="KNT1646" s="35"/>
      <c r="KNU1646" s="34"/>
      <c r="KOB1646" s="35"/>
      <c r="KOC1646" s="34"/>
      <c r="KOJ1646" s="35"/>
      <c r="KOK1646" s="34"/>
      <c r="KOR1646" s="35"/>
      <c r="KOS1646" s="34"/>
      <c r="KOZ1646" s="35"/>
      <c r="KPA1646" s="34"/>
      <c r="KPH1646" s="35"/>
      <c r="KPI1646" s="34"/>
      <c r="KPP1646" s="35"/>
      <c r="KPQ1646" s="34"/>
      <c r="KPX1646" s="35"/>
      <c r="KPY1646" s="34"/>
      <c r="KQF1646" s="35"/>
      <c r="KQG1646" s="34"/>
      <c r="KQN1646" s="35"/>
      <c r="KQO1646" s="34"/>
      <c r="KQV1646" s="35"/>
      <c r="KQW1646" s="34"/>
      <c r="KRD1646" s="35"/>
      <c r="KRE1646" s="34"/>
      <c r="KRL1646" s="35"/>
      <c r="KRM1646" s="34"/>
      <c r="KRT1646" s="35"/>
      <c r="KRU1646" s="34"/>
      <c r="KSB1646" s="35"/>
      <c r="KSC1646" s="34"/>
      <c r="KSJ1646" s="35"/>
      <c r="KSK1646" s="34"/>
      <c r="KSR1646" s="35"/>
      <c r="KSS1646" s="34"/>
      <c r="KSZ1646" s="35"/>
      <c r="KTA1646" s="34"/>
      <c r="KTH1646" s="35"/>
      <c r="KTI1646" s="34"/>
      <c r="KTP1646" s="35"/>
      <c r="KTQ1646" s="34"/>
      <c r="KTX1646" s="35"/>
      <c r="KTY1646" s="34"/>
      <c r="KUF1646" s="35"/>
      <c r="KUG1646" s="34"/>
      <c r="KUN1646" s="35"/>
      <c r="KUO1646" s="34"/>
      <c r="KUV1646" s="35"/>
      <c r="KUW1646" s="34"/>
      <c r="KVD1646" s="35"/>
      <c r="KVE1646" s="34"/>
      <c r="KVL1646" s="35"/>
      <c r="KVM1646" s="34"/>
      <c r="KVT1646" s="35"/>
      <c r="KVU1646" s="34"/>
      <c r="KWB1646" s="35"/>
      <c r="KWC1646" s="34"/>
      <c r="KWJ1646" s="35"/>
      <c r="KWK1646" s="34"/>
      <c r="KWR1646" s="35"/>
      <c r="KWS1646" s="34"/>
      <c r="KWZ1646" s="35"/>
      <c r="KXA1646" s="34"/>
      <c r="KXH1646" s="35"/>
      <c r="KXI1646" s="34"/>
      <c r="KXP1646" s="35"/>
      <c r="KXQ1646" s="34"/>
      <c r="KXX1646" s="35"/>
      <c r="KXY1646" s="34"/>
      <c r="KYF1646" s="35"/>
      <c r="KYG1646" s="34"/>
      <c r="KYN1646" s="35"/>
      <c r="KYO1646" s="34"/>
      <c r="KYV1646" s="35"/>
      <c r="KYW1646" s="34"/>
      <c r="KZD1646" s="35"/>
      <c r="KZE1646" s="34"/>
      <c r="KZL1646" s="35"/>
      <c r="KZM1646" s="34"/>
      <c r="KZT1646" s="35"/>
      <c r="KZU1646" s="34"/>
      <c r="LAB1646" s="35"/>
      <c r="LAC1646" s="34"/>
      <c r="LAJ1646" s="35"/>
      <c r="LAK1646" s="34"/>
      <c r="LAR1646" s="35"/>
      <c r="LAS1646" s="34"/>
      <c r="LAZ1646" s="35"/>
      <c r="LBA1646" s="34"/>
      <c r="LBH1646" s="35"/>
      <c r="LBI1646" s="34"/>
      <c r="LBP1646" s="35"/>
      <c r="LBQ1646" s="34"/>
      <c r="LBX1646" s="35"/>
      <c r="LBY1646" s="34"/>
      <c r="LCF1646" s="35"/>
      <c r="LCG1646" s="34"/>
      <c r="LCN1646" s="35"/>
      <c r="LCO1646" s="34"/>
      <c r="LCV1646" s="35"/>
      <c r="LCW1646" s="34"/>
      <c r="LDD1646" s="35"/>
      <c r="LDE1646" s="34"/>
      <c r="LDL1646" s="35"/>
      <c r="LDM1646" s="34"/>
      <c r="LDT1646" s="35"/>
      <c r="LDU1646" s="34"/>
      <c r="LEB1646" s="35"/>
      <c r="LEC1646" s="34"/>
      <c r="LEJ1646" s="35"/>
      <c r="LEK1646" s="34"/>
      <c r="LER1646" s="35"/>
      <c r="LES1646" s="34"/>
      <c r="LEZ1646" s="35"/>
      <c r="LFA1646" s="34"/>
      <c r="LFH1646" s="35"/>
      <c r="LFI1646" s="34"/>
      <c r="LFP1646" s="35"/>
      <c r="LFQ1646" s="34"/>
      <c r="LFX1646" s="35"/>
      <c r="LFY1646" s="34"/>
      <c r="LGF1646" s="35"/>
      <c r="LGG1646" s="34"/>
      <c r="LGN1646" s="35"/>
      <c r="LGO1646" s="34"/>
      <c r="LGV1646" s="35"/>
      <c r="LGW1646" s="34"/>
      <c r="LHD1646" s="35"/>
      <c r="LHE1646" s="34"/>
      <c r="LHL1646" s="35"/>
      <c r="LHM1646" s="34"/>
      <c r="LHT1646" s="35"/>
      <c r="LHU1646" s="34"/>
      <c r="LIB1646" s="35"/>
      <c r="LIC1646" s="34"/>
      <c r="LIJ1646" s="35"/>
      <c r="LIK1646" s="34"/>
      <c r="LIR1646" s="35"/>
      <c r="LIS1646" s="34"/>
      <c r="LIZ1646" s="35"/>
      <c r="LJA1646" s="34"/>
      <c r="LJH1646" s="35"/>
      <c r="LJI1646" s="34"/>
      <c r="LJP1646" s="35"/>
      <c r="LJQ1646" s="34"/>
      <c r="LJX1646" s="35"/>
      <c r="LJY1646" s="34"/>
      <c r="LKF1646" s="35"/>
      <c r="LKG1646" s="34"/>
      <c r="LKN1646" s="35"/>
      <c r="LKO1646" s="34"/>
      <c r="LKV1646" s="35"/>
      <c r="LKW1646" s="34"/>
      <c r="LLD1646" s="35"/>
      <c r="LLE1646" s="34"/>
      <c r="LLL1646" s="35"/>
      <c r="LLM1646" s="34"/>
      <c r="LLT1646" s="35"/>
      <c r="LLU1646" s="34"/>
      <c r="LMB1646" s="35"/>
      <c r="LMC1646" s="34"/>
      <c r="LMJ1646" s="35"/>
      <c r="LMK1646" s="34"/>
      <c r="LMR1646" s="35"/>
      <c r="LMS1646" s="34"/>
      <c r="LMZ1646" s="35"/>
      <c r="LNA1646" s="34"/>
      <c r="LNH1646" s="35"/>
      <c r="LNI1646" s="34"/>
      <c r="LNP1646" s="35"/>
      <c r="LNQ1646" s="34"/>
      <c r="LNX1646" s="35"/>
      <c r="LNY1646" s="34"/>
      <c r="LOF1646" s="35"/>
      <c r="LOG1646" s="34"/>
      <c r="LON1646" s="35"/>
      <c r="LOO1646" s="34"/>
      <c r="LOV1646" s="35"/>
      <c r="LOW1646" s="34"/>
      <c r="LPD1646" s="35"/>
      <c r="LPE1646" s="34"/>
      <c r="LPL1646" s="35"/>
      <c r="LPM1646" s="34"/>
      <c r="LPT1646" s="35"/>
      <c r="LPU1646" s="34"/>
      <c r="LQB1646" s="35"/>
      <c r="LQC1646" s="34"/>
      <c r="LQJ1646" s="35"/>
      <c r="LQK1646" s="34"/>
      <c r="LQR1646" s="35"/>
      <c r="LQS1646" s="34"/>
      <c r="LQZ1646" s="35"/>
      <c r="LRA1646" s="34"/>
      <c r="LRH1646" s="35"/>
      <c r="LRI1646" s="34"/>
      <c r="LRP1646" s="35"/>
      <c r="LRQ1646" s="34"/>
      <c r="LRX1646" s="35"/>
      <c r="LRY1646" s="34"/>
      <c r="LSF1646" s="35"/>
      <c r="LSG1646" s="34"/>
      <c r="LSN1646" s="35"/>
      <c r="LSO1646" s="34"/>
      <c r="LSV1646" s="35"/>
      <c r="LSW1646" s="34"/>
      <c r="LTD1646" s="35"/>
      <c r="LTE1646" s="34"/>
      <c r="LTL1646" s="35"/>
      <c r="LTM1646" s="34"/>
      <c r="LTT1646" s="35"/>
      <c r="LTU1646" s="34"/>
      <c r="LUB1646" s="35"/>
      <c r="LUC1646" s="34"/>
      <c r="LUJ1646" s="35"/>
      <c r="LUK1646" s="34"/>
      <c r="LUR1646" s="35"/>
      <c r="LUS1646" s="34"/>
      <c r="LUZ1646" s="35"/>
      <c r="LVA1646" s="34"/>
      <c r="LVH1646" s="35"/>
      <c r="LVI1646" s="34"/>
      <c r="LVP1646" s="35"/>
      <c r="LVQ1646" s="34"/>
      <c r="LVX1646" s="35"/>
      <c r="LVY1646" s="34"/>
      <c r="LWF1646" s="35"/>
      <c r="LWG1646" s="34"/>
      <c r="LWN1646" s="35"/>
      <c r="LWO1646" s="34"/>
      <c r="LWV1646" s="35"/>
      <c r="LWW1646" s="34"/>
      <c r="LXD1646" s="35"/>
      <c r="LXE1646" s="34"/>
      <c r="LXL1646" s="35"/>
      <c r="LXM1646" s="34"/>
      <c r="LXT1646" s="35"/>
      <c r="LXU1646" s="34"/>
      <c r="LYB1646" s="35"/>
      <c r="LYC1646" s="34"/>
      <c r="LYJ1646" s="35"/>
      <c r="LYK1646" s="34"/>
      <c r="LYR1646" s="35"/>
      <c r="LYS1646" s="34"/>
      <c r="LYZ1646" s="35"/>
      <c r="LZA1646" s="34"/>
      <c r="LZH1646" s="35"/>
      <c r="LZI1646" s="34"/>
      <c r="LZP1646" s="35"/>
      <c r="LZQ1646" s="34"/>
      <c r="LZX1646" s="35"/>
      <c r="LZY1646" s="34"/>
      <c r="MAF1646" s="35"/>
      <c r="MAG1646" s="34"/>
      <c r="MAN1646" s="35"/>
      <c r="MAO1646" s="34"/>
      <c r="MAV1646" s="35"/>
      <c r="MAW1646" s="34"/>
      <c r="MBD1646" s="35"/>
      <c r="MBE1646" s="34"/>
      <c r="MBL1646" s="35"/>
      <c r="MBM1646" s="34"/>
      <c r="MBT1646" s="35"/>
      <c r="MBU1646" s="34"/>
      <c r="MCB1646" s="35"/>
      <c r="MCC1646" s="34"/>
      <c r="MCJ1646" s="35"/>
      <c r="MCK1646" s="34"/>
      <c r="MCR1646" s="35"/>
      <c r="MCS1646" s="34"/>
      <c r="MCZ1646" s="35"/>
      <c r="MDA1646" s="34"/>
      <c r="MDH1646" s="35"/>
      <c r="MDI1646" s="34"/>
      <c r="MDP1646" s="35"/>
      <c r="MDQ1646" s="34"/>
      <c r="MDX1646" s="35"/>
      <c r="MDY1646" s="34"/>
      <c r="MEF1646" s="35"/>
      <c r="MEG1646" s="34"/>
      <c r="MEN1646" s="35"/>
      <c r="MEO1646" s="34"/>
      <c r="MEV1646" s="35"/>
      <c r="MEW1646" s="34"/>
      <c r="MFD1646" s="35"/>
      <c r="MFE1646" s="34"/>
      <c r="MFL1646" s="35"/>
      <c r="MFM1646" s="34"/>
      <c r="MFT1646" s="35"/>
      <c r="MFU1646" s="34"/>
      <c r="MGB1646" s="35"/>
      <c r="MGC1646" s="34"/>
      <c r="MGJ1646" s="35"/>
      <c r="MGK1646" s="34"/>
      <c r="MGR1646" s="35"/>
      <c r="MGS1646" s="34"/>
      <c r="MGZ1646" s="35"/>
      <c r="MHA1646" s="34"/>
      <c r="MHH1646" s="35"/>
      <c r="MHI1646" s="34"/>
      <c r="MHP1646" s="35"/>
      <c r="MHQ1646" s="34"/>
      <c r="MHX1646" s="35"/>
      <c r="MHY1646" s="34"/>
      <c r="MIF1646" s="35"/>
      <c r="MIG1646" s="34"/>
      <c r="MIN1646" s="35"/>
      <c r="MIO1646" s="34"/>
      <c r="MIV1646" s="35"/>
      <c r="MIW1646" s="34"/>
      <c r="MJD1646" s="35"/>
      <c r="MJE1646" s="34"/>
      <c r="MJL1646" s="35"/>
      <c r="MJM1646" s="34"/>
      <c r="MJT1646" s="35"/>
      <c r="MJU1646" s="34"/>
      <c r="MKB1646" s="35"/>
      <c r="MKC1646" s="34"/>
      <c r="MKJ1646" s="35"/>
      <c r="MKK1646" s="34"/>
      <c r="MKR1646" s="35"/>
      <c r="MKS1646" s="34"/>
      <c r="MKZ1646" s="35"/>
      <c r="MLA1646" s="34"/>
      <c r="MLH1646" s="35"/>
      <c r="MLI1646" s="34"/>
      <c r="MLP1646" s="35"/>
      <c r="MLQ1646" s="34"/>
      <c r="MLX1646" s="35"/>
      <c r="MLY1646" s="34"/>
      <c r="MMF1646" s="35"/>
      <c r="MMG1646" s="34"/>
      <c r="MMN1646" s="35"/>
      <c r="MMO1646" s="34"/>
      <c r="MMV1646" s="35"/>
      <c r="MMW1646" s="34"/>
      <c r="MND1646" s="35"/>
      <c r="MNE1646" s="34"/>
      <c r="MNL1646" s="35"/>
      <c r="MNM1646" s="34"/>
      <c r="MNT1646" s="35"/>
      <c r="MNU1646" s="34"/>
      <c r="MOB1646" s="35"/>
      <c r="MOC1646" s="34"/>
      <c r="MOJ1646" s="35"/>
      <c r="MOK1646" s="34"/>
      <c r="MOR1646" s="35"/>
      <c r="MOS1646" s="34"/>
      <c r="MOZ1646" s="35"/>
      <c r="MPA1646" s="34"/>
      <c r="MPH1646" s="35"/>
      <c r="MPI1646" s="34"/>
      <c r="MPP1646" s="35"/>
      <c r="MPQ1646" s="34"/>
      <c r="MPX1646" s="35"/>
      <c r="MPY1646" s="34"/>
      <c r="MQF1646" s="35"/>
      <c r="MQG1646" s="34"/>
      <c r="MQN1646" s="35"/>
      <c r="MQO1646" s="34"/>
      <c r="MQV1646" s="35"/>
      <c r="MQW1646" s="34"/>
      <c r="MRD1646" s="35"/>
      <c r="MRE1646" s="34"/>
      <c r="MRL1646" s="35"/>
      <c r="MRM1646" s="34"/>
      <c r="MRT1646" s="35"/>
      <c r="MRU1646" s="34"/>
      <c r="MSB1646" s="35"/>
      <c r="MSC1646" s="34"/>
      <c r="MSJ1646" s="35"/>
      <c r="MSK1646" s="34"/>
      <c r="MSR1646" s="35"/>
      <c r="MSS1646" s="34"/>
      <c r="MSZ1646" s="35"/>
      <c r="MTA1646" s="34"/>
      <c r="MTH1646" s="35"/>
      <c r="MTI1646" s="34"/>
      <c r="MTP1646" s="35"/>
      <c r="MTQ1646" s="34"/>
      <c r="MTX1646" s="35"/>
      <c r="MTY1646" s="34"/>
      <c r="MUF1646" s="35"/>
      <c r="MUG1646" s="34"/>
      <c r="MUN1646" s="35"/>
      <c r="MUO1646" s="34"/>
      <c r="MUV1646" s="35"/>
      <c r="MUW1646" s="34"/>
      <c r="MVD1646" s="35"/>
      <c r="MVE1646" s="34"/>
      <c r="MVL1646" s="35"/>
      <c r="MVM1646" s="34"/>
      <c r="MVT1646" s="35"/>
      <c r="MVU1646" s="34"/>
      <c r="MWB1646" s="35"/>
      <c r="MWC1646" s="34"/>
      <c r="MWJ1646" s="35"/>
      <c r="MWK1646" s="34"/>
      <c r="MWR1646" s="35"/>
      <c r="MWS1646" s="34"/>
      <c r="MWZ1646" s="35"/>
      <c r="MXA1646" s="34"/>
      <c r="MXH1646" s="35"/>
      <c r="MXI1646" s="34"/>
      <c r="MXP1646" s="35"/>
      <c r="MXQ1646" s="34"/>
      <c r="MXX1646" s="35"/>
      <c r="MXY1646" s="34"/>
      <c r="MYF1646" s="35"/>
      <c r="MYG1646" s="34"/>
      <c r="MYN1646" s="35"/>
      <c r="MYO1646" s="34"/>
      <c r="MYV1646" s="35"/>
      <c r="MYW1646" s="34"/>
      <c r="MZD1646" s="35"/>
      <c r="MZE1646" s="34"/>
      <c r="MZL1646" s="35"/>
      <c r="MZM1646" s="34"/>
      <c r="MZT1646" s="35"/>
      <c r="MZU1646" s="34"/>
      <c r="NAB1646" s="35"/>
      <c r="NAC1646" s="34"/>
      <c r="NAJ1646" s="35"/>
      <c r="NAK1646" s="34"/>
      <c r="NAR1646" s="35"/>
      <c r="NAS1646" s="34"/>
      <c r="NAZ1646" s="35"/>
      <c r="NBA1646" s="34"/>
      <c r="NBH1646" s="35"/>
      <c r="NBI1646" s="34"/>
      <c r="NBP1646" s="35"/>
      <c r="NBQ1646" s="34"/>
      <c r="NBX1646" s="35"/>
      <c r="NBY1646" s="34"/>
      <c r="NCF1646" s="35"/>
      <c r="NCG1646" s="34"/>
      <c r="NCN1646" s="35"/>
      <c r="NCO1646" s="34"/>
      <c r="NCV1646" s="35"/>
      <c r="NCW1646" s="34"/>
      <c r="NDD1646" s="35"/>
      <c r="NDE1646" s="34"/>
      <c r="NDL1646" s="35"/>
      <c r="NDM1646" s="34"/>
      <c r="NDT1646" s="35"/>
      <c r="NDU1646" s="34"/>
      <c r="NEB1646" s="35"/>
      <c r="NEC1646" s="34"/>
      <c r="NEJ1646" s="35"/>
      <c r="NEK1646" s="34"/>
      <c r="NER1646" s="35"/>
      <c r="NES1646" s="34"/>
      <c r="NEZ1646" s="35"/>
      <c r="NFA1646" s="34"/>
      <c r="NFH1646" s="35"/>
      <c r="NFI1646" s="34"/>
      <c r="NFP1646" s="35"/>
      <c r="NFQ1646" s="34"/>
      <c r="NFX1646" s="35"/>
      <c r="NFY1646" s="34"/>
      <c r="NGF1646" s="35"/>
      <c r="NGG1646" s="34"/>
      <c r="NGN1646" s="35"/>
      <c r="NGO1646" s="34"/>
      <c r="NGV1646" s="35"/>
      <c r="NGW1646" s="34"/>
      <c r="NHD1646" s="35"/>
      <c r="NHE1646" s="34"/>
      <c r="NHL1646" s="35"/>
      <c r="NHM1646" s="34"/>
      <c r="NHT1646" s="35"/>
      <c r="NHU1646" s="34"/>
      <c r="NIB1646" s="35"/>
      <c r="NIC1646" s="34"/>
      <c r="NIJ1646" s="35"/>
      <c r="NIK1646" s="34"/>
      <c r="NIR1646" s="35"/>
      <c r="NIS1646" s="34"/>
      <c r="NIZ1646" s="35"/>
      <c r="NJA1646" s="34"/>
      <c r="NJH1646" s="35"/>
      <c r="NJI1646" s="34"/>
      <c r="NJP1646" s="35"/>
      <c r="NJQ1646" s="34"/>
      <c r="NJX1646" s="35"/>
      <c r="NJY1646" s="34"/>
      <c r="NKF1646" s="35"/>
      <c r="NKG1646" s="34"/>
      <c r="NKN1646" s="35"/>
      <c r="NKO1646" s="34"/>
      <c r="NKV1646" s="35"/>
      <c r="NKW1646" s="34"/>
      <c r="NLD1646" s="35"/>
      <c r="NLE1646" s="34"/>
      <c r="NLL1646" s="35"/>
      <c r="NLM1646" s="34"/>
      <c r="NLT1646" s="35"/>
      <c r="NLU1646" s="34"/>
      <c r="NMB1646" s="35"/>
      <c r="NMC1646" s="34"/>
      <c r="NMJ1646" s="35"/>
      <c r="NMK1646" s="34"/>
      <c r="NMR1646" s="35"/>
      <c r="NMS1646" s="34"/>
      <c r="NMZ1646" s="35"/>
      <c r="NNA1646" s="34"/>
      <c r="NNH1646" s="35"/>
      <c r="NNI1646" s="34"/>
      <c r="NNP1646" s="35"/>
      <c r="NNQ1646" s="34"/>
      <c r="NNX1646" s="35"/>
      <c r="NNY1646" s="34"/>
      <c r="NOF1646" s="35"/>
      <c r="NOG1646" s="34"/>
      <c r="NON1646" s="35"/>
      <c r="NOO1646" s="34"/>
      <c r="NOV1646" s="35"/>
      <c r="NOW1646" s="34"/>
      <c r="NPD1646" s="35"/>
      <c r="NPE1646" s="34"/>
      <c r="NPL1646" s="35"/>
      <c r="NPM1646" s="34"/>
      <c r="NPT1646" s="35"/>
      <c r="NPU1646" s="34"/>
      <c r="NQB1646" s="35"/>
      <c r="NQC1646" s="34"/>
      <c r="NQJ1646" s="35"/>
      <c r="NQK1646" s="34"/>
      <c r="NQR1646" s="35"/>
      <c r="NQS1646" s="34"/>
      <c r="NQZ1646" s="35"/>
      <c r="NRA1646" s="34"/>
      <c r="NRH1646" s="35"/>
      <c r="NRI1646" s="34"/>
      <c r="NRP1646" s="35"/>
      <c r="NRQ1646" s="34"/>
      <c r="NRX1646" s="35"/>
      <c r="NRY1646" s="34"/>
      <c r="NSF1646" s="35"/>
      <c r="NSG1646" s="34"/>
      <c r="NSN1646" s="35"/>
      <c r="NSO1646" s="34"/>
      <c r="NSV1646" s="35"/>
      <c r="NSW1646" s="34"/>
      <c r="NTD1646" s="35"/>
      <c r="NTE1646" s="34"/>
      <c r="NTL1646" s="35"/>
      <c r="NTM1646" s="34"/>
      <c r="NTT1646" s="35"/>
      <c r="NTU1646" s="34"/>
      <c r="NUB1646" s="35"/>
      <c r="NUC1646" s="34"/>
      <c r="NUJ1646" s="35"/>
      <c r="NUK1646" s="34"/>
      <c r="NUR1646" s="35"/>
      <c r="NUS1646" s="34"/>
      <c r="NUZ1646" s="35"/>
      <c r="NVA1646" s="34"/>
      <c r="NVH1646" s="35"/>
      <c r="NVI1646" s="34"/>
      <c r="NVP1646" s="35"/>
      <c r="NVQ1646" s="34"/>
      <c r="NVX1646" s="35"/>
      <c r="NVY1646" s="34"/>
      <c r="NWF1646" s="35"/>
      <c r="NWG1646" s="34"/>
      <c r="NWN1646" s="35"/>
      <c r="NWO1646" s="34"/>
      <c r="NWV1646" s="35"/>
      <c r="NWW1646" s="34"/>
      <c r="NXD1646" s="35"/>
      <c r="NXE1646" s="34"/>
      <c r="NXL1646" s="35"/>
      <c r="NXM1646" s="34"/>
      <c r="NXT1646" s="35"/>
      <c r="NXU1646" s="34"/>
      <c r="NYB1646" s="35"/>
      <c r="NYC1646" s="34"/>
      <c r="NYJ1646" s="35"/>
      <c r="NYK1646" s="34"/>
      <c r="NYR1646" s="35"/>
      <c r="NYS1646" s="34"/>
      <c r="NYZ1646" s="35"/>
      <c r="NZA1646" s="34"/>
      <c r="NZH1646" s="35"/>
      <c r="NZI1646" s="34"/>
      <c r="NZP1646" s="35"/>
      <c r="NZQ1646" s="34"/>
      <c r="NZX1646" s="35"/>
      <c r="NZY1646" s="34"/>
      <c r="OAF1646" s="35"/>
      <c r="OAG1646" s="34"/>
      <c r="OAN1646" s="35"/>
      <c r="OAO1646" s="34"/>
      <c r="OAV1646" s="35"/>
      <c r="OAW1646" s="34"/>
      <c r="OBD1646" s="35"/>
      <c r="OBE1646" s="34"/>
      <c r="OBL1646" s="35"/>
      <c r="OBM1646" s="34"/>
      <c r="OBT1646" s="35"/>
      <c r="OBU1646" s="34"/>
      <c r="OCB1646" s="35"/>
      <c r="OCC1646" s="34"/>
      <c r="OCJ1646" s="35"/>
      <c r="OCK1646" s="34"/>
      <c r="OCR1646" s="35"/>
      <c r="OCS1646" s="34"/>
      <c r="OCZ1646" s="35"/>
      <c r="ODA1646" s="34"/>
      <c r="ODH1646" s="35"/>
      <c r="ODI1646" s="34"/>
      <c r="ODP1646" s="35"/>
      <c r="ODQ1646" s="34"/>
      <c r="ODX1646" s="35"/>
      <c r="ODY1646" s="34"/>
      <c r="OEF1646" s="35"/>
      <c r="OEG1646" s="34"/>
      <c r="OEN1646" s="35"/>
      <c r="OEO1646" s="34"/>
      <c r="OEV1646" s="35"/>
      <c r="OEW1646" s="34"/>
      <c r="OFD1646" s="35"/>
      <c r="OFE1646" s="34"/>
      <c r="OFL1646" s="35"/>
      <c r="OFM1646" s="34"/>
      <c r="OFT1646" s="35"/>
      <c r="OFU1646" s="34"/>
      <c r="OGB1646" s="35"/>
      <c r="OGC1646" s="34"/>
      <c r="OGJ1646" s="35"/>
      <c r="OGK1646" s="34"/>
      <c r="OGR1646" s="35"/>
      <c r="OGS1646" s="34"/>
      <c r="OGZ1646" s="35"/>
      <c r="OHA1646" s="34"/>
      <c r="OHH1646" s="35"/>
      <c r="OHI1646" s="34"/>
      <c r="OHP1646" s="35"/>
      <c r="OHQ1646" s="34"/>
      <c r="OHX1646" s="35"/>
      <c r="OHY1646" s="34"/>
      <c r="OIF1646" s="35"/>
      <c r="OIG1646" s="34"/>
      <c r="OIN1646" s="35"/>
      <c r="OIO1646" s="34"/>
      <c r="OIV1646" s="35"/>
      <c r="OIW1646" s="34"/>
      <c r="OJD1646" s="35"/>
      <c r="OJE1646" s="34"/>
      <c r="OJL1646" s="35"/>
      <c r="OJM1646" s="34"/>
      <c r="OJT1646" s="35"/>
      <c r="OJU1646" s="34"/>
      <c r="OKB1646" s="35"/>
      <c r="OKC1646" s="34"/>
      <c r="OKJ1646" s="35"/>
      <c r="OKK1646" s="34"/>
      <c r="OKR1646" s="35"/>
      <c r="OKS1646" s="34"/>
      <c r="OKZ1646" s="35"/>
      <c r="OLA1646" s="34"/>
      <c r="OLH1646" s="35"/>
      <c r="OLI1646" s="34"/>
      <c r="OLP1646" s="35"/>
      <c r="OLQ1646" s="34"/>
      <c r="OLX1646" s="35"/>
      <c r="OLY1646" s="34"/>
      <c r="OMF1646" s="35"/>
      <c r="OMG1646" s="34"/>
      <c r="OMN1646" s="35"/>
      <c r="OMO1646" s="34"/>
      <c r="OMV1646" s="35"/>
      <c r="OMW1646" s="34"/>
      <c r="OND1646" s="35"/>
      <c r="ONE1646" s="34"/>
      <c r="ONL1646" s="35"/>
      <c r="ONM1646" s="34"/>
      <c r="ONT1646" s="35"/>
      <c r="ONU1646" s="34"/>
      <c r="OOB1646" s="35"/>
      <c r="OOC1646" s="34"/>
      <c r="OOJ1646" s="35"/>
      <c r="OOK1646" s="34"/>
      <c r="OOR1646" s="35"/>
      <c r="OOS1646" s="34"/>
      <c r="OOZ1646" s="35"/>
      <c r="OPA1646" s="34"/>
      <c r="OPH1646" s="35"/>
      <c r="OPI1646" s="34"/>
      <c r="OPP1646" s="35"/>
      <c r="OPQ1646" s="34"/>
      <c r="OPX1646" s="35"/>
      <c r="OPY1646" s="34"/>
      <c r="OQF1646" s="35"/>
      <c r="OQG1646" s="34"/>
      <c r="OQN1646" s="35"/>
      <c r="OQO1646" s="34"/>
      <c r="OQV1646" s="35"/>
      <c r="OQW1646" s="34"/>
      <c r="ORD1646" s="35"/>
      <c r="ORE1646" s="34"/>
      <c r="ORL1646" s="35"/>
      <c r="ORM1646" s="34"/>
      <c r="ORT1646" s="35"/>
      <c r="ORU1646" s="34"/>
      <c r="OSB1646" s="35"/>
      <c r="OSC1646" s="34"/>
      <c r="OSJ1646" s="35"/>
      <c r="OSK1646" s="34"/>
      <c r="OSR1646" s="35"/>
      <c r="OSS1646" s="34"/>
      <c r="OSZ1646" s="35"/>
      <c r="OTA1646" s="34"/>
      <c r="OTH1646" s="35"/>
      <c r="OTI1646" s="34"/>
      <c r="OTP1646" s="35"/>
      <c r="OTQ1646" s="34"/>
      <c r="OTX1646" s="35"/>
      <c r="OTY1646" s="34"/>
      <c r="OUF1646" s="35"/>
      <c r="OUG1646" s="34"/>
      <c r="OUN1646" s="35"/>
      <c r="OUO1646" s="34"/>
      <c r="OUV1646" s="35"/>
      <c r="OUW1646" s="34"/>
      <c r="OVD1646" s="35"/>
      <c r="OVE1646" s="34"/>
      <c r="OVL1646" s="35"/>
      <c r="OVM1646" s="34"/>
      <c r="OVT1646" s="35"/>
      <c r="OVU1646" s="34"/>
      <c r="OWB1646" s="35"/>
      <c r="OWC1646" s="34"/>
      <c r="OWJ1646" s="35"/>
      <c r="OWK1646" s="34"/>
      <c r="OWR1646" s="35"/>
      <c r="OWS1646" s="34"/>
      <c r="OWZ1646" s="35"/>
      <c r="OXA1646" s="34"/>
      <c r="OXH1646" s="35"/>
      <c r="OXI1646" s="34"/>
      <c r="OXP1646" s="35"/>
      <c r="OXQ1646" s="34"/>
      <c r="OXX1646" s="35"/>
      <c r="OXY1646" s="34"/>
      <c r="OYF1646" s="35"/>
      <c r="OYG1646" s="34"/>
      <c r="OYN1646" s="35"/>
      <c r="OYO1646" s="34"/>
      <c r="OYV1646" s="35"/>
      <c r="OYW1646" s="34"/>
      <c r="OZD1646" s="35"/>
      <c r="OZE1646" s="34"/>
      <c r="OZL1646" s="35"/>
      <c r="OZM1646" s="34"/>
      <c r="OZT1646" s="35"/>
      <c r="OZU1646" s="34"/>
      <c r="PAB1646" s="35"/>
      <c r="PAC1646" s="34"/>
      <c r="PAJ1646" s="35"/>
      <c r="PAK1646" s="34"/>
      <c r="PAR1646" s="35"/>
      <c r="PAS1646" s="34"/>
      <c r="PAZ1646" s="35"/>
      <c r="PBA1646" s="34"/>
      <c r="PBH1646" s="35"/>
      <c r="PBI1646" s="34"/>
      <c r="PBP1646" s="35"/>
      <c r="PBQ1646" s="34"/>
      <c r="PBX1646" s="35"/>
      <c r="PBY1646" s="34"/>
      <c r="PCF1646" s="35"/>
      <c r="PCG1646" s="34"/>
      <c r="PCN1646" s="35"/>
      <c r="PCO1646" s="34"/>
      <c r="PCV1646" s="35"/>
      <c r="PCW1646" s="34"/>
      <c r="PDD1646" s="35"/>
      <c r="PDE1646" s="34"/>
      <c r="PDL1646" s="35"/>
      <c r="PDM1646" s="34"/>
      <c r="PDT1646" s="35"/>
      <c r="PDU1646" s="34"/>
      <c r="PEB1646" s="35"/>
      <c r="PEC1646" s="34"/>
      <c r="PEJ1646" s="35"/>
      <c r="PEK1646" s="34"/>
      <c r="PER1646" s="35"/>
      <c r="PES1646" s="34"/>
      <c r="PEZ1646" s="35"/>
      <c r="PFA1646" s="34"/>
      <c r="PFH1646" s="35"/>
      <c r="PFI1646" s="34"/>
      <c r="PFP1646" s="35"/>
      <c r="PFQ1646" s="34"/>
      <c r="PFX1646" s="35"/>
      <c r="PFY1646" s="34"/>
      <c r="PGF1646" s="35"/>
      <c r="PGG1646" s="34"/>
      <c r="PGN1646" s="35"/>
      <c r="PGO1646" s="34"/>
      <c r="PGV1646" s="35"/>
      <c r="PGW1646" s="34"/>
      <c r="PHD1646" s="35"/>
      <c r="PHE1646" s="34"/>
      <c r="PHL1646" s="35"/>
      <c r="PHM1646" s="34"/>
      <c r="PHT1646" s="35"/>
      <c r="PHU1646" s="34"/>
      <c r="PIB1646" s="35"/>
      <c r="PIC1646" s="34"/>
      <c r="PIJ1646" s="35"/>
      <c r="PIK1646" s="34"/>
      <c r="PIR1646" s="35"/>
      <c r="PIS1646" s="34"/>
      <c r="PIZ1646" s="35"/>
      <c r="PJA1646" s="34"/>
      <c r="PJH1646" s="35"/>
      <c r="PJI1646" s="34"/>
      <c r="PJP1646" s="35"/>
      <c r="PJQ1646" s="34"/>
      <c r="PJX1646" s="35"/>
      <c r="PJY1646" s="34"/>
      <c r="PKF1646" s="35"/>
      <c r="PKG1646" s="34"/>
      <c r="PKN1646" s="35"/>
      <c r="PKO1646" s="34"/>
      <c r="PKV1646" s="35"/>
      <c r="PKW1646" s="34"/>
      <c r="PLD1646" s="35"/>
      <c r="PLE1646" s="34"/>
      <c r="PLL1646" s="35"/>
      <c r="PLM1646" s="34"/>
      <c r="PLT1646" s="35"/>
      <c r="PLU1646" s="34"/>
      <c r="PMB1646" s="35"/>
      <c r="PMC1646" s="34"/>
      <c r="PMJ1646" s="35"/>
      <c r="PMK1646" s="34"/>
      <c r="PMR1646" s="35"/>
      <c r="PMS1646" s="34"/>
      <c r="PMZ1646" s="35"/>
      <c r="PNA1646" s="34"/>
      <c r="PNH1646" s="35"/>
      <c r="PNI1646" s="34"/>
      <c r="PNP1646" s="35"/>
      <c r="PNQ1646" s="34"/>
      <c r="PNX1646" s="35"/>
      <c r="PNY1646" s="34"/>
      <c r="POF1646" s="35"/>
      <c r="POG1646" s="34"/>
      <c r="PON1646" s="35"/>
      <c r="POO1646" s="34"/>
      <c r="POV1646" s="35"/>
      <c r="POW1646" s="34"/>
      <c r="PPD1646" s="35"/>
      <c r="PPE1646" s="34"/>
      <c r="PPL1646" s="35"/>
      <c r="PPM1646" s="34"/>
      <c r="PPT1646" s="35"/>
      <c r="PPU1646" s="34"/>
      <c r="PQB1646" s="35"/>
      <c r="PQC1646" s="34"/>
      <c r="PQJ1646" s="35"/>
      <c r="PQK1646" s="34"/>
      <c r="PQR1646" s="35"/>
      <c r="PQS1646" s="34"/>
      <c r="PQZ1646" s="35"/>
      <c r="PRA1646" s="34"/>
      <c r="PRH1646" s="35"/>
      <c r="PRI1646" s="34"/>
      <c r="PRP1646" s="35"/>
      <c r="PRQ1646" s="34"/>
      <c r="PRX1646" s="35"/>
      <c r="PRY1646" s="34"/>
      <c r="PSF1646" s="35"/>
      <c r="PSG1646" s="34"/>
      <c r="PSN1646" s="35"/>
      <c r="PSO1646" s="34"/>
      <c r="PSV1646" s="35"/>
      <c r="PSW1646" s="34"/>
      <c r="PTD1646" s="35"/>
      <c r="PTE1646" s="34"/>
      <c r="PTL1646" s="35"/>
      <c r="PTM1646" s="34"/>
      <c r="PTT1646" s="35"/>
      <c r="PTU1646" s="34"/>
      <c r="PUB1646" s="35"/>
      <c r="PUC1646" s="34"/>
      <c r="PUJ1646" s="35"/>
      <c r="PUK1646" s="34"/>
      <c r="PUR1646" s="35"/>
      <c r="PUS1646" s="34"/>
      <c r="PUZ1646" s="35"/>
      <c r="PVA1646" s="34"/>
      <c r="PVH1646" s="35"/>
      <c r="PVI1646" s="34"/>
      <c r="PVP1646" s="35"/>
      <c r="PVQ1646" s="34"/>
      <c r="PVX1646" s="35"/>
      <c r="PVY1646" s="34"/>
      <c r="PWF1646" s="35"/>
      <c r="PWG1646" s="34"/>
      <c r="PWN1646" s="35"/>
      <c r="PWO1646" s="34"/>
      <c r="PWV1646" s="35"/>
      <c r="PWW1646" s="34"/>
      <c r="PXD1646" s="35"/>
      <c r="PXE1646" s="34"/>
      <c r="PXL1646" s="35"/>
      <c r="PXM1646" s="34"/>
      <c r="PXT1646" s="35"/>
      <c r="PXU1646" s="34"/>
      <c r="PYB1646" s="35"/>
      <c r="PYC1646" s="34"/>
      <c r="PYJ1646" s="35"/>
      <c r="PYK1646" s="34"/>
      <c r="PYR1646" s="35"/>
      <c r="PYS1646" s="34"/>
      <c r="PYZ1646" s="35"/>
      <c r="PZA1646" s="34"/>
      <c r="PZH1646" s="35"/>
      <c r="PZI1646" s="34"/>
      <c r="PZP1646" s="35"/>
      <c r="PZQ1646" s="34"/>
      <c r="PZX1646" s="35"/>
      <c r="PZY1646" s="34"/>
      <c r="QAF1646" s="35"/>
      <c r="QAG1646" s="34"/>
      <c r="QAN1646" s="35"/>
      <c r="QAO1646" s="34"/>
      <c r="QAV1646" s="35"/>
      <c r="QAW1646" s="34"/>
      <c r="QBD1646" s="35"/>
      <c r="QBE1646" s="34"/>
      <c r="QBL1646" s="35"/>
      <c r="QBM1646" s="34"/>
      <c r="QBT1646" s="35"/>
      <c r="QBU1646" s="34"/>
      <c r="QCB1646" s="35"/>
      <c r="QCC1646" s="34"/>
      <c r="QCJ1646" s="35"/>
      <c r="QCK1646" s="34"/>
      <c r="QCR1646" s="35"/>
      <c r="QCS1646" s="34"/>
      <c r="QCZ1646" s="35"/>
      <c r="QDA1646" s="34"/>
      <c r="QDH1646" s="35"/>
      <c r="QDI1646" s="34"/>
      <c r="QDP1646" s="35"/>
      <c r="QDQ1646" s="34"/>
      <c r="QDX1646" s="35"/>
      <c r="QDY1646" s="34"/>
      <c r="QEF1646" s="35"/>
      <c r="QEG1646" s="34"/>
      <c r="QEN1646" s="35"/>
      <c r="QEO1646" s="34"/>
      <c r="QEV1646" s="35"/>
      <c r="QEW1646" s="34"/>
      <c r="QFD1646" s="35"/>
      <c r="QFE1646" s="34"/>
      <c r="QFL1646" s="35"/>
      <c r="QFM1646" s="34"/>
      <c r="QFT1646" s="35"/>
      <c r="QFU1646" s="34"/>
      <c r="QGB1646" s="35"/>
      <c r="QGC1646" s="34"/>
      <c r="QGJ1646" s="35"/>
      <c r="QGK1646" s="34"/>
      <c r="QGR1646" s="35"/>
      <c r="QGS1646" s="34"/>
      <c r="QGZ1646" s="35"/>
      <c r="QHA1646" s="34"/>
      <c r="QHH1646" s="35"/>
      <c r="QHI1646" s="34"/>
      <c r="QHP1646" s="35"/>
      <c r="QHQ1646" s="34"/>
      <c r="QHX1646" s="35"/>
      <c r="QHY1646" s="34"/>
      <c r="QIF1646" s="35"/>
      <c r="QIG1646" s="34"/>
      <c r="QIN1646" s="35"/>
      <c r="QIO1646" s="34"/>
      <c r="QIV1646" s="35"/>
      <c r="QIW1646" s="34"/>
      <c r="QJD1646" s="35"/>
      <c r="QJE1646" s="34"/>
      <c r="QJL1646" s="35"/>
      <c r="QJM1646" s="34"/>
      <c r="QJT1646" s="35"/>
      <c r="QJU1646" s="34"/>
      <c r="QKB1646" s="35"/>
      <c r="QKC1646" s="34"/>
      <c r="QKJ1646" s="35"/>
      <c r="QKK1646" s="34"/>
      <c r="QKR1646" s="35"/>
      <c r="QKS1646" s="34"/>
      <c r="QKZ1646" s="35"/>
      <c r="QLA1646" s="34"/>
      <c r="QLH1646" s="35"/>
      <c r="QLI1646" s="34"/>
      <c r="QLP1646" s="35"/>
      <c r="QLQ1646" s="34"/>
      <c r="QLX1646" s="35"/>
      <c r="QLY1646" s="34"/>
      <c r="QMF1646" s="35"/>
      <c r="QMG1646" s="34"/>
      <c r="QMN1646" s="35"/>
      <c r="QMO1646" s="34"/>
      <c r="QMV1646" s="35"/>
      <c r="QMW1646" s="34"/>
      <c r="QND1646" s="35"/>
      <c r="QNE1646" s="34"/>
      <c r="QNL1646" s="35"/>
      <c r="QNM1646" s="34"/>
      <c r="QNT1646" s="35"/>
      <c r="QNU1646" s="34"/>
      <c r="QOB1646" s="35"/>
      <c r="QOC1646" s="34"/>
      <c r="QOJ1646" s="35"/>
      <c r="QOK1646" s="34"/>
      <c r="QOR1646" s="35"/>
      <c r="QOS1646" s="34"/>
      <c r="QOZ1646" s="35"/>
      <c r="QPA1646" s="34"/>
      <c r="QPH1646" s="35"/>
      <c r="QPI1646" s="34"/>
      <c r="QPP1646" s="35"/>
      <c r="QPQ1646" s="34"/>
      <c r="QPX1646" s="35"/>
      <c r="QPY1646" s="34"/>
      <c r="QQF1646" s="35"/>
      <c r="QQG1646" s="34"/>
      <c r="QQN1646" s="35"/>
      <c r="QQO1646" s="34"/>
      <c r="QQV1646" s="35"/>
      <c r="QQW1646" s="34"/>
      <c r="QRD1646" s="35"/>
      <c r="QRE1646" s="34"/>
      <c r="QRL1646" s="35"/>
      <c r="QRM1646" s="34"/>
      <c r="QRT1646" s="35"/>
      <c r="QRU1646" s="34"/>
      <c r="QSB1646" s="35"/>
      <c r="QSC1646" s="34"/>
      <c r="QSJ1646" s="35"/>
      <c r="QSK1646" s="34"/>
      <c r="QSR1646" s="35"/>
      <c r="QSS1646" s="34"/>
      <c r="QSZ1646" s="35"/>
      <c r="QTA1646" s="34"/>
      <c r="QTH1646" s="35"/>
      <c r="QTI1646" s="34"/>
      <c r="QTP1646" s="35"/>
      <c r="QTQ1646" s="34"/>
      <c r="QTX1646" s="35"/>
      <c r="QTY1646" s="34"/>
      <c r="QUF1646" s="35"/>
      <c r="QUG1646" s="34"/>
      <c r="QUN1646" s="35"/>
      <c r="QUO1646" s="34"/>
      <c r="QUV1646" s="35"/>
      <c r="QUW1646" s="34"/>
      <c r="QVD1646" s="35"/>
      <c r="QVE1646" s="34"/>
      <c r="QVL1646" s="35"/>
      <c r="QVM1646" s="34"/>
      <c r="QVT1646" s="35"/>
      <c r="QVU1646" s="34"/>
      <c r="QWB1646" s="35"/>
      <c r="QWC1646" s="34"/>
      <c r="QWJ1646" s="35"/>
      <c r="QWK1646" s="34"/>
      <c r="QWR1646" s="35"/>
      <c r="QWS1646" s="34"/>
      <c r="QWZ1646" s="35"/>
      <c r="QXA1646" s="34"/>
      <c r="QXH1646" s="35"/>
      <c r="QXI1646" s="34"/>
      <c r="QXP1646" s="35"/>
      <c r="QXQ1646" s="34"/>
      <c r="QXX1646" s="35"/>
      <c r="QXY1646" s="34"/>
      <c r="QYF1646" s="35"/>
      <c r="QYG1646" s="34"/>
      <c r="QYN1646" s="35"/>
      <c r="QYO1646" s="34"/>
      <c r="QYV1646" s="35"/>
      <c r="QYW1646" s="34"/>
      <c r="QZD1646" s="35"/>
      <c r="QZE1646" s="34"/>
      <c r="QZL1646" s="35"/>
      <c r="QZM1646" s="34"/>
      <c r="QZT1646" s="35"/>
      <c r="QZU1646" s="34"/>
      <c r="RAB1646" s="35"/>
      <c r="RAC1646" s="34"/>
      <c r="RAJ1646" s="35"/>
      <c r="RAK1646" s="34"/>
      <c r="RAR1646" s="35"/>
      <c r="RAS1646" s="34"/>
      <c r="RAZ1646" s="35"/>
      <c r="RBA1646" s="34"/>
      <c r="RBH1646" s="35"/>
      <c r="RBI1646" s="34"/>
      <c r="RBP1646" s="35"/>
      <c r="RBQ1646" s="34"/>
      <c r="RBX1646" s="35"/>
      <c r="RBY1646" s="34"/>
      <c r="RCF1646" s="35"/>
      <c r="RCG1646" s="34"/>
      <c r="RCN1646" s="35"/>
      <c r="RCO1646" s="34"/>
      <c r="RCV1646" s="35"/>
      <c r="RCW1646" s="34"/>
      <c r="RDD1646" s="35"/>
      <c r="RDE1646" s="34"/>
      <c r="RDL1646" s="35"/>
      <c r="RDM1646" s="34"/>
      <c r="RDT1646" s="35"/>
      <c r="RDU1646" s="34"/>
      <c r="REB1646" s="35"/>
      <c r="REC1646" s="34"/>
      <c r="REJ1646" s="35"/>
      <c r="REK1646" s="34"/>
      <c r="RER1646" s="35"/>
      <c r="RES1646" s="34"/>
      <c r="REZ1646" s="35"/>
      <c r="RFA1646" s="34"/>
      <c r="RFH1646" s="35"/>
      <c r="RFI1646" s="34"/>
      <c r="RFP1646" s="35"/>
      <c r="RFQ1646" s="34"/>
      <c r="RFX1646" s="35"/>
      <c r="RFY1646" s="34"/>
      <c r="RGF1646" s="35"/>
      <c r="RGG1646" s="34"/>
      <c r="RGN1646" s="35"/>
      <c r="RGO1646" s="34"/>
      <c r="RGV1646" s="35"/>
      <c r="RGW1646" s="34"/>
      <c r="RHD1646" s="35"/>
      <c r="RHE1646" s="34"/>
      <c r="RHL1646" s="35"/>
      <c r="RHM1646" s="34"/>
      <c r="RHT1646" s="35"/>
      <c r="RHU1646" s="34"/>
      <c r="RIB1646" s="35"/>
      <c r="RIC1646" s="34"/>
      <c r="RIJ1646" s="35"/>
      <c r="RIK1646" s="34"/>
      <c r="RIR1646" s="35"/>
      <c r="RIS1646" s="34"/>
      <c r="RIZ1646" s="35"/>
      <c r="RJA1646" s="34"/>
      <c r="RJH1646" s="35"/>
      <c r="RJI1646" s="34"/>
      <c r="RJP1646" s="35"/>
      <c r="RJQ1646" s="34"/>
      <c r="RJX1646" s="35"/>
      <c r="RJY1646" s="34"/>
      <c r="RKF1646" s="35"/>
      <c r="RKG1646" s="34"/>
      <c r="RKN1646" s="35"/>
      <c r="RKO1646" s="34"/>
      <c r="RKV1646" s="35"/>
      <c r="RKW1646" s="34"/>
      <c r="RLD1646" s="35"/>
      <c r="RLE1646" s="34"/>
      <c r="RLL1646" s="35"/>
      <c r="RLM1646" s="34"/>
      <c r="RLT1646" s="35"/>
      <c r="RLU1646" s="34"/>
      <c r="RMB1646" s="35"/>
      <c r="RMC1646" s="34"/>
      <c r="RMJ1646" s="35"/>
      <c r="RMK1646" s="34"/>
      <c r="RMR1646" s="35"/>
      <c r="RMS1646" s="34"/>
      <c r="RMZ1646" s="35"/>
      <c r="RNA1646" s="34"/>
      <c r="RNH1646" s="35"/>
      <c r="RNI1646" s="34"/>
      <c r="RNP1646" s="35"/>
      <c r="RNQ1646" s="34"/>
      <c r="RNX1646" s="35"/>
      <c r="RNY1646" s="34"/>
      <c r="ROF1646" s="35"/>
      <c r="ROG1646" s="34"/>
      <c r="RON1646" s="35"/>
      <c r="ROO1646" s="34"/>
      <c r="ROV1646" s="35"/>
      <c r="ROW1646" s="34"/>
      <c r="RPD1646" s="35"/>
      <c r="RPE1646" s="34"/>
      <c r="RPL1646" s="35"/>
      <c r="RPM1646" s="34"/>
      <c r="RPT1646" s="35"/>
      <c r="RPU1646" s="34"/>
      <c r="RQB1646" s="35"/>
      <c r="RQC1646" s="34"/>
      <c r="RQJ1646" s="35"/>
      <c r="RQK1646" s="34"/>
      <c r="RQR1646" s="35"/>
      <c r="RQS1646" s="34"/>
      <c r="RQZ1646" s="35"/>
      <c r="RRA1646" s="34"/>
      <c r="RRH1646" s="35"/>
      <c r="RRI1646" s="34"/>
      <c r="RRP1646" s="35"/>
      <c r="RRQ1646" s="34"/>
      <c r="RRX1646" s="35"/>
      <c r="RRY1646" s="34"/>
      <c r="RSF1646" s="35"/>
      <c r="RSG1646" s="34"/>
      <c r="RSN1646" s="35"/>
      <c r="RSO1646" s="34"/>
      <c r="RSV1646" s="35"/>
      <c r="RSW1646" s="34"/>
      <c r="RTD1646" s="35"/>
      <c r="RTE1646" s="34"/>
      <c r="RTL1646" s="35"/>
      <c r="RTM1646" s="34"/>
      <c r="RTT1646" s="35"/>
      <c r="RTU1646" s="34"/>
      <c r="RUB1646" s="35"/>
      <c r="RUC1646" s="34"/>
      <c r="RUJ1646" s="35"/>
      <c r="RUK1646" s="34"/>
      <c r="RUR1646" s="35"/>
      <c r="RUS1646" s="34"/>
      <c r="RUZ1646" s="35"/>
      <c r="RVA1646" s="34"/>
      <c r="RVH1646" s="35"/>
      <c r="RVI1646" s="34"/>
      <c r="RVP1646" s="35"/>
      <c r="RVQ1646" s="34"/>
      <c r="RVX1646" s="35"/>
      <c r="RVY1646" s="34"/>
      <c r="RWF1646" s="35"/>
      <c r="RWG1646" s="34"/>
      <c r="RWN1646" s="35"/>
      <c r="RWO1646" s="34"/>
      <c r="RWV1646" s="35"/>
      <c r="RWW1646" s="34"/>
      <c r="RXD1646" s="35"/>
      <c r="RXE1646" s="34"/>
      <c r="RXL1646" s="35"/>
      <c r="RXM1646" s="34"/>
      <c r="RXT1646" s="35"/>
      <c r="RXU1646" s="34"/>
      <c r="RYB1646" s="35"/>
      <c r="RYC1646" s="34"/>
      <c r="RYJ1646" s="35"/>
      <c r="RYK1646" s="34"/>
      <c r="RYR1646" s="35"/>
      <c r="RYS1646" s="34"/>
      <c r="RYZ1646" s="35"/>
      <c r="RZA1646" s="34"/>
      <c r="RZH1646" s="35"/>
      <c r="RZI1646" s="34"/>
      <c r="RZP1646" s="35"/>
      <c r="RZQ1646" s="34"/>
      <c r="RZX1646" s="35"/>
      <c r="RZY1646" s="34"/>
      <c r="SAF1646" s="35"/>
      <c r="SAG1646" s="34"/>
      <c r="SAN1646" s="35"/>
      <c r="SAO1646" s="34"/>
      <c r="SAV1646" s="35"/>
      <c r="SAW1646" s="34"/>
      <c r="SBD1646" s="35"/>
      <c r="SBE1646" s="34"/>
      <c r="SBL1646" s="35"/>
      <c r="SBM1646" s="34"/>
      <c r="SBT1646" s="35"/>
      <c r="SBU1646" s="34"/>
      <c r="SCB1646" s="35"/>
      <c r="SCC1646" s="34"/>
      <c r="SCJ1646" s="35"/>
      <c r="SCK1646" s="34"/>
      <c r="SCR1646" s="35"/>
      <c r="SCS1646" s="34"/>
      <c r="SCZ1646" s="35"/>
      <c r="SDA1646" s="34"/>
      <c r="SDH1646" s="35"/>
      <c r="SDI1646" s="34"/>
      <c r="SDP1646" s="35"/>
      <c r="SDQ1646" s="34"/>
      <c r="SDX1646" s="35"/>
      <c r="SDY1646" s="34"/>
      <c r="SEF1646" s="35"/>
      <c r="SEG1646" s="34"/>
      <c r="SEN1646" s="35"/>
      <c r="SEO1646" s="34"/>
      <c r="SEV1646" s="35"/>
      <c r="SEW1646" s="34"/>
      <c r="SFD1646" s="35"/>
      <c r="SFE1646" s="34"/>
      <c r="SFL1646" s="35"/>
      <c r="SFM1646" s="34"/>
      <c r="SFT1646" s="35"/>
      <c r="SFU1646" s="34"/>
      <c r="SGB1646" s="35"/>
      <c r="SGC1646" s="34"/>
      <c r="SGJ1646" s="35"/>
      <c r="SGK1646" s="34"/>
      <c r="SGR1646" s="35"/>
      <c r="SGS1646" s="34"/>
      <c r="SGZ1646" s="35"/>
      <c r="SHA1646" s="34"/>
      <c r="SHH1646" s="35"/>
      <c r="SHI1646" s="34"/>
      <c r="SHP1646" s="35"/>
      <c r="SHQ1646" s="34"/>
      <c r="SHX1646" s="35"/>
      <c r="SHY1646" s="34"/>
      <c r="SIF1646" s="35"/>
      <c r="SIG1646" s="34"/>
      <c r="SIN1646" s="35"/>
      <c r="SIO1646" s="34"/>
      <c r="SIV1646" s="35"/>
      <c r="SIW1646" s="34"/>
      <c r="SJD1646" s="35"/>
      <c r="SJE1646" s="34"/>
      <c r="SJL1646" s="35"/>
      <c r="SJM1646" s="34"/>
      <c r="SJT1646" s="35"/>
      <c r="SJU1646" s="34"/>
      <c r="SKB1646" s="35"/>
      <c r="SKC1646" s="34"/>
      <c r="SKJ1646" s="35"/>
      <c r="SKK1646" s="34"/>
      <c r="SKR1646" s="35"/>
      <c r="SKS1646" s="34"/>
      <c r="SKZ1646" s="35"/>
      <c r="SLA1646" s="34"/>
      <c r="SLH1646" s="35"/>
      <c r="SLI1646" s="34"/>
      <c r="SLP1646" s="35"/>
      <c r="SLQ1646" s="34"/>
      <c r="SLX1646" s="35"/>
      <c r="SLY1646" s="34"/>
      <c r="SMF1646" s="35"/>
      <c r="SMG1646" s="34"/>
      <c r="SMN1646" s="35"/>
      <c r="SMO1646" s="34"/>
      <c r="SMV1646" s="35"/>
      <c r="SMW1646" s="34"/>
      <c r="SND1646" s="35"/>
      <c r="SNE1646" s="34"/>
      <c r="SNL1646" s="35"/>
      <c r="SNM1646" s="34"/>
      <c r="SNT1646" s="35"/>
      <c r="SNU1646" s="34"/>
      <c r="SOB1646" s="35"/>
      <c r="SOC1646" s="34"/>
      <c r="SOJ1646" s="35"/>
      <c r="SOK1646" s="34"/>
      <c r="SOR1646" s="35"/>
      <c r="SOS1646" s="34"/>
      <c r="SOZ1646" s="35"/>
      <c r="SPA1646" s="34"/>
      <c r="SPH1646" s="35"/>
      <c r="SPI1646" s="34"/>
      <c r="SPP1646" s="35"/>
      <c r="SPQ1646" s="34"/>
      <c r="SPX1646" s="35"/>
      <c r="SPY1646" s="34"/>
      <c r="SQF1646" s="35"/>
      <c r="SQG1646" s="34"/>
      <c r="SQN1646" s="35"/>
      <c r="SQO1646" s="34"/>
      <c r="SQV1646" s="35"/>
      <c r="SQW1646" s="34"/>
      <c r="SRD1646" s="35"/>
      <c r="SRE1646" s="34"/>
      <c r="SRL1646" s="35"/>
      <c r="SRM1646" s="34"/>
      <c r="SRT1646" s="35"/>
      <c r="SRU1646" s="34"/>
      <c r="SSB1646" s="35"/>
      <c r="SSC1646" s="34"/>
      <c r="SSJ1646" s="35"/>
      <c r="SSK1646" s="34"/>
      <c r="SSR1646" s="35"/>
      <c r="SSS1646" s="34"/>
      <c r="SSZ1646" s="35"/>
      <c r="STA1646" s="34"/>
      <c r="STH1646" s="35"/>
      <c r="STI1646" s="34"/>
      <c r="STP1646" s="35"/>
      <c r="STQ1646" s="34"/>
      <c r="STX1646" s="35"/>
      <c r="STY1646" s="34"/>
      <c r="SUF1646" s="35"/>
      <c r="SUG1646" s="34"/>
      <c r="SUN1646" s="35"/>
      <c r="SUO1646" s="34"/>
      <c r="SUV1646" s="35"/>
      <c r="SUW1646" s="34"/>
      <c r="SVD1646" s="35"/>
      <c r="SVE1646" s="34"/>
      <c r="SVL1646" s="35"/>
      <c r="SVM1646" s="34"/>
      <c r="SVT1646" s="35"/>
      <c r="SVU1646" s="34"/>
      <c r="SWB1646" s="35"/>
      <c r="SWC1646" s="34"/>
      <c r="SWJ1646" s="35"/>
      <c r="SWK1646" s="34"/>
      <c r="SWR1646" s="35"/>
      <c r="SWS1646" s="34"/>
      <c r="SWZ1646" s="35"/>
      <c r="SXA1646" s="34"/>
      <c r="SXH1646" s="35"/>
      <c r="SXI1646" s="34"/>
      <c r="SXP1646" s="35"/>
      <c r="SXQ1646" s="34"/>
      <c r="SXX1646" s="35"/>
      <c r="SXY1646" s="34"/>
      <c r="SYF1646" s="35"/>
      <c r="SYG1646" s="34"/>
      <c r="SYN1646" s="35"/>
      <c r="SYO1646" s="34"/>
      <c r="SYV1646" s="35"/>
      <c r="SYW1646" s="34"/>
      <c r="SZD1646" s="35"/>
      <c r="SZE1646" s="34"/>
      <c r="SZL1646" s="35"/>
      <c r="SZM1646" s="34"/>
      <c r="SZT1646" s="35"/>
      <c r="SZU1646" s="34"/>
      <c r="TAB1646" s="35"/>
      <c r="TAC1646" s="34"/>
      <c r="TAJ1646" s="35"/>
      <c r="TAK1646" s="34"/>
      <c r="TAR1646" s="35"/>
      <c r="TAS1646" s="34"/>
      <c r="TAZ1646" s="35"/>
      <c r="TBA1646" s="34"/>
      <c r="TBH1646" s="35"/>
      <c r="TBI1646" s="34"/>
      <c r="TBP1646" s="35"/>
      <c r="TBQ1646" s="34"/>
      <c r="TBX1646" s="35"/>
      <c r="TBY1646" s="34"/>
      <c r="TCF1646" s="35"/>
      <c r="TCG1646" s="34"/>
      <c r="TCN1646" s="35"/>
      <c r="TCO1646" s="34"/>
      <c r="TCV1646" s="35"/>
      <c r="TCW1646" s="34"/>
      <c r="TDD1646" s="35"/>
      <c r="TDE1646" s="34"/>
      <c r="TDL1646" s="35"/>
      <c r="TDM1646" s="34"/>
      <c r="TDT1646" s="35"/>
      <c r="TDU1646" s="34"/>
      <c r="TEB1646" s="35"/>
      <c r="TEC1646" s="34"/>
      <c r="TEJ1646" s="35"/>
      <c r="TEK1646" s="34"/>
      <c r="TER1646" s="35"/>
      <c r="TES1646" s="34"/>
      <c r="TEZ1646" s="35"/>
      <c r="TFA1646" s="34"/>
      <c r="TFH1646" s="35"/>
      <c r="TFI1646" s="34"/>
      <c r="TFP1646" s="35"/>
      <c r="TFQ1646" s="34"/>
      <c r="TFX1646" s="35"/>
      <c r="TFY1646" s="34"/>
      <c r="TGF1646" s="35"/>
      <c r="TGG1646" s="34"/>
      <c r="TGN1646" s="35"/>
      <c r="TGO1646" s="34"/>
      <c r="TGV1646" s="35"/>
      <c r="TGW1646" s="34"/>
      <c r="THD1646" s="35"/>
      <c r="THE1646" s="34"/>
      <c r="THL1646" s="35"/>
      <c r="THM1646" s="34"/>
      <c r="THT1646" s="35"/>
      <c r="THU1646" s="34"/>
      <c r="TIB1646" s="35"/>
      <c r="TIC1646" s="34"/>
      <c r="TIJ1646" s="35"/>
      <c r="TIK1646" s="34"/>
      <c r="TIR1646" s="35"/>
      <c r="TIS1646" s="34"/>
      <c r="TIZ1646" s="35"/>
      <c r="TJA1646" s="34"/>
      <c r="TJH1646" s="35"/>
      <c r="TJI1646" s="34"/>
      <c r="TJP1646" s="35"/>
      <c r="TJQ1646" s="34"/>
      <c r="TJX1646" s="35"/>
      <c r="TJY1646" s="34"/>
      <c r="TKF1646" s="35"/>
      <c r="TKG1646" s="34"/>
      <c r="TKN1646" s="35"/>
      <c r="TKO1646" s="34"/>
      <c r="TKV1646" s="35"/>
      <c r="TKW1646" s="34"/>
      <c r="TLD1646" s="35"/>
      <c r="TLE1646" s="34"/>
      <c r="TLL1646" s="35"/>
      <c r="TLM1646" s="34"/>
      <c r="TLT1646" s="35"/>
      <c r="TLU1646" s="34"/>
      <c r="TMB1646" s="35"/>
      <c r="TMC1646" s="34"/>
      <c r="TMJ1646" s="35"/>
      <c r="TMK1646" s="34"/>
      <c r="TMR1646" s="35"/>
      <c r="TMS1646" s="34"/>
      <c r="TMZ1646" s="35"/>
      <c r="TNA1646" s="34"/>
      <c r="TNH1646" s="35"/>
      <c r="TNI1646" s="34"/>
      <c r="TNP1646" s="35"/>
      <c r="TNQ1646" s="34"/>
      <c r="TNX1646" s="35"/>
      <c r="TNY1646" s="34"/>
      <c r="TOF1646" s="35"/>
      <c r="TOG1646" s="34"/>
      <c r="TON1646" s="35"/>
      <c r="TOO1646" s="34"/>
      <c r="TOV1646" s="35"/>
      <c r="TOW1646" s="34"/>
      <c r="TPD1646" s="35"/>
      <c r="TPE1646" s="34"/>
      <c r="TPL1646" s="35"/>
      <c r="TPM1646" s="34"/>
      <c r="TPT1646" s="35"/>
      <c r="TPU1646" s="34"/>
      <c r="TQB1646" s="35"/>
      <c r="TQC1646" s="34"/>
      <c r="TQJ1646" s="35"/>
      <c r="TQK1646" s="34"/>
      <c r="TQR1646" s="35"/>
      <c r="TQS1646" s="34"/>
      <c r="TQZ1646" s="35"/>
      <c r="TRA1646" s="34"/>
      <c r="TRH1646" s="35"/>
      <c r="TRI1646" s="34"/>
      <c r="TRP1646" s="35"/>
      <c r="TRQ1646" s="34"/>
      <c r="TRX1646" s="35"/>
      <c r="TRY1646" s="34"/>
      <c r="TSF1646" s="35"/>
      <c r="TSG1646" s="34"/>
      <c r="TSN1646" s="35"/>
      <c r="TSO1646" s="34"/>
      <c r="TSV1646" s="35"/>
      <c r="TSW1646" s="34"/>
      <c r="TTD1646" s="35"/>
      <c r="TTE1646" s="34"/>
      <c r="TTL1646" s="35"/>
      <c r="TTM1646" s="34"/>
      <c r="TTT1646" s="35"/>
      <c r="TTU1646" s="34"/>
      <c r="TUB1646" s="35"/>
      <c r="TUC1646" s="34"/>
      <c r="TUJ1646" s="35"/>
      <c r="TUK1646" s="34"/>
      <c r="TUR1646" s="35"/>
      <c r="TUS1646" s="34"/>
      <c r="TUZ1646" s="35"/>
      <c r="TVA1646" s="34"/>
      <c r="TVH1646" s="35"/>
      <c r="TVI1646" s="34"/>
      <c r="TVP1646" s="35"/>
      <c r="TVQ1646" s="34"/>
      <c r="TVX1646" s="35"/>
      <c r="TVY1646" s="34"/>
      <c r="TWF1646" s="35"/>
      <c r="TWG1646" s="34"/>
      <c r="TWN1646" s="35"/>
      <c r="TWO1646" s="34"/>
      <c r="TWV1646" s="35"/>
      <c r="TWW1646" s="34"/>
      <c r="TXD1646" s="35"/>
      <c r="TXE1646" s="34"/>
      <c r="TXL1646" s="35"/>
      <c r="TXM1646" s="34"/>
      <c r="TXT1646" s="35"/>
      <c r="TXU1646" s="34"/>
      <c r="TYB1646" s="35"/>
      <c r="TYC1646" s="34"/>
      <c r="TYJ1646" s="35"/>
      <c r="TYK1646" s="34"/>
      <c r="TYR1646" s="35"/>
      <c r="TYS1646" s="34"/>
      <c r="TYZ1646" s="35"/>
      <c r="TZA1646" s="34"/>
      <c r="TZH1646" s="35"/>
      <c r="TZI1646" s="34"/>
      <c r="TZP1646" s="35"/>
      <c r="TZQ1646" s="34"/>
      <c r="TZX1646" s="35"/>
      <c r="TZY1646" s="34"/>
      <c r="UAF1646" s="35"/>
      <c r="UAG1646" s="34"/>
      <c r="UAN1646" s="35"/>
      <c r="UAO1646" s="34"/>
      <c r="UAV1646" s="35"/>
      <c r="UAW1646" s="34"/>
      <c r="UBD1646" s="35"/>
      <c r="UBE1646" s="34"/>
      <c r="UBL1646" s="35"/>
      <c r="UBM1646" s="34"/>
      <c r="UBT1646" s="35"/>
      <c r="UBU1646" s="34"/>
      <c r="UCB1646" s="35"/>
      <c r="UCC1646" s="34"/>
      <c r="UCJ1646" s="35"/>
      <c r="UCK1646" s="34"/>
      <c r="UCR1646" s="35"/>
      <c r="UCS1646" s="34"/>
      <c r="UCZ1646" s="35"/>
      <c r="UDA1646" s="34"/>
      <c r="UDH1646" s="35"/>
      <c r="UDI1646" s="34"/>
      <c r="UDP1646" s="35"/>
      <c r="UDQ1646" s="34"/>
      <c r="UDX1646" s="35"/>
      <c r="UDY1646" s="34"/>
      <c r="UEF1646" s="35"/>
      <c r="UEG1646" s="34"/>
      <c r="UEN1646" s="35"/>
      <c r="UEO1646" s="34"/>
      <c r="UEV1646" s="35"/>
      <c r="UEW1646" s="34"/>
      <c r="UFD1646" s="35"/>
      <c r="UFE1646" s="34"/>
      <c r="UFL1646" s="35"/>
      <c r="UFM1646" s="34"/>
      <c r="UFT1646" s="35"/>
      <c r="UFU1646" s="34"/>
      <c r="UGB1646" s="35"/>
      <c r="UGC1646" s="34"/>
      <c r="UGJ1646" s="35"/>
      <c r="UGK1646" s="34"/>
      <c r="UGR1646" s="35"/>
      <c r="UGS1646" s="34"/>
      <c r="UGZ1646" s="35"/>
      <c r="UHA1646" s="34"/>
      <c r="UHH1646" s="35"/>
      <c r="UHI1646" s="34"/>
      <c r="UHP1646" s="35"/>
      <c r="UHQ1646" s="34"/>
      <c r="UHX1646" s="35"/>
      <c r="UHY1646" s="34"/>
      <c r="UIF1646" s="35"/>
      <c r="UIG1646" s="34"/>
      <c r="UIN1646" s="35"/>
      <c r="UIO1646" s="34"/>
      <c r="UIV1646" s="35"/>
      <c r="UIW1646" s="34"/>
      <c r="UJD1646" s="35"/>
      <c r="UJE1646" s="34"/>
      <c r="UJL1646" s="35"/>
      <c r="UJM1646" s="34"/>
      <c r="UJT1646" s="35"/>
      <c r="UJU1646" s="34"/>
      <c r="UKB1646" s="35"/>
      <c r="UKC1646" s="34"/>
      <c r="UKJ1646" s="35"/>
      <c r="UKK1646" s="34"/>
      <c r="UKR1646" s="35"/>
      <c r="UKS1646" s="34"/>
      <c r="UKZ1646" s="35"/>
      <c r="ULA1646" s="34"/>
      <c r="ULH1646" s="35"/>
      <c r="ULI1646" s="34"/>
      <c r="ULP1646" s="35"/>
      <c r="ULQ1646" s="34"/>
      <c r="ULX1646" s="35"/>
      <c r="ULY1646" s="34"/>
      <c r="UMF1646" s="35"/>
      <c r="UMG1646" s="34"/>
      <c r="UMN1646" s="35"/>
      <c r="UMO1646" s="34"/>
      <c r="UMV1646" s="35"/>
      <c r="UMW1646" s="34"/>
      <c r="UND1646" s="35"/>
      <c r="UNE1646" s="34"/>
      <c r="UNL1646" s="35"/>
      <c r="UNM1646" s="34"/>
      <c r="UNT1646" s="35"/>
      <c r="UNU1646" s="34"/>
      <c r="UOB1646" s="35"/>
      <c r="UOC1646" s="34"/>
      <c r="UOJ1646" s="35"/>
      <c r="UOK1646" s="34"/>
      <c r="UOR1646" s="35"/>
      <c r="UOS1646" s="34"/>
      <c r="UOZ1646" s="35"/>
      <c r="UPA1646" s="34"/>
      <c r="UPH1646" s="35"/>
      <c r="UPI1646" s="34"/>
      <c r="UPP1646" s="35"/>
      <c r="UPQ1646" s="34"/>
      <c r="UPX1646" s="35"/>
      <c r="UPY1646" s="34"/>
      <c r="UQF1646" s="35"/>
      <c r="UQG1646" s="34"/>
      <c r="UQN1646" s="35"/>
      <c r="UQO1646" s="34"/>
      <c r="UQV1646" s="35"/>
      <c r="UQW1646" s="34"/>
      <c r="URD1646" s="35"/>
      <c r="URE1646" s="34"/>
      <c r="URL1646" s="35"/>
      <c r="URM1646" s="34"/>
      <c r="URT1646" s="35"/>
      <c r="URU1646" s="34"/>
      <c r="USB1646" s="35"/>
      <c r="USC1646" s="34"/>
      <c r="USJ1646" s="35"/>
      <c r="USK1646" s="34"/>
      <c r="USR1646" s="35"/>
      <c r="USS1646" s="34"/>
      <c r="USZ1646" s="35"/>
      <c r="UTA1646" s="34"/>
      <c r="UTH1646" s="35"/>
      <c r="UTI1646" s="34"/>
      <c r="UTP1646" s="35"/>
      <c r="UTQ1646" s="34"/>
      <c r="UTX1646" s="35"/>
      <c r="UTY1646" s="34"/>
      <c r="UUF1646" s="35"/>
      <c r="UUG1646" s="34"/>
      <c r="UUN1646" s="35"/>
      <c r="UUO1646" s="34"/>
      <c r="UUV1646" s="35"/>
      <c r="UUW1646" s="34"/>
      <c r="UVD1646" s="35"/>
      <c r="UVE1646" s="34"/>
      <c r="UVL1646" s="35"/>
      <c r="UVM1646" s="34"/>
      <c r="UVT1646" s="35"/>
      <c r="UVU1646" s="34"/>
      <c r="UWB1646" s="35"/>
      <c r="UWC1646" s="34"/>
      <c r="UWJ1646" s="35"/>
      <c r="UWK1646" s="34"/>
      <c r="UWR1646" s="35"/>
      <c r="UWS1646" s="34"/>
      <c r="UWZ1646" s="35"/>
      <c r="UXA1646" s="34"/>
      <c r="UXH1646" s="35"/>
      <c r="UXI1646" s="34"/>
      <c r="UXP1646" s="35"/>
      <c r="UXQ1646" s="34"/>
      <c r="UXX1646" s="35"/>
      <c r="UXY1646" s="34"/>
      <c r="UYF1646" s="35"/>
      <c r="UYG1646" s="34"/>
      <c r="UYN1646" s="35"/>
      <c r="UYO1646" s="34"/>
      <c r="UYV1646" s="35"/>
      <c r="UYW1646" s="34"/>
      <c r="UZD1646" s="35"/>
      <c r="UZE1646" s="34"/>
      <c r="UZL1646" s="35"/>
      <c r="UZM1646" s="34"/>
      <c r="UZT1646" s="35"/>
      <c r="UZU1646" s="34"/>
      <c r="VAB1646" s="35"/>
      <c r="VAC1646" s="34"/>
      <c r="VAJ1646" s="35"/>
      <c r="VAK1646" s="34"/>
      <c r="VAR1646" s="35"/>
      <c r="VAS1646" s="34"/>
      <c r="VAZ1646" s="35"/>
      <c r="VBA1646" s="34"/>
      <c r="VBH1646" s="35"/>
      <c r="VBI1646" s="34"/>
      <c r="VBP1646" s="35"/>
      <c r="VBQ1646" s="34"/>
      <c r="VBX1646" s="35"/>
      <c r="VBY1646" s="34"/>
      <c r="VCF1646" s="35"/>
      <c r="VCG1646" s="34"/>
      <c r="VCN1646" s="35"/>
      <c r="VCO1646" s="34"/>
      <c r="VCV1646" s="35"/>
      <c r="VCW1646" s="34"/>
      <c r="VDD1646" s="35"/>
      <c r="VDE1646" s="34"/>
      <c r="VDL1646" s="35"/>
      <c r="VDM1646" s="34"/>
      <c r="VDT1646" s="35"/>
      <c r="VDU1646" s="34"/>
      <c r="VEB1646" s="35"/>
      <c r="VEC1646" s="34"/>
      <c r="VEJ1646" s="35"/>
      <c r="VEK1646" s="34"/>
      <c r="VER1646" s="35"/>
      <c r="VES1646" s="34"/>
      <c r="VEZ1646" s="35"/>
      <c r="VFA1646" s="34"/>
      <c r="VFH1646" s="35"/>
      <c r="VFI1646" s="34"/>
      <c r="VFP1646" s="35"/>
      <c r="VFQ1646" s="34"/>
      <c r="VFX1646" s="35"/>
      <c r="VFY1646" s="34"/>
      <c r="VGF1646" s="35"/>
      <c r="VGG1646" s="34"/>
      <c r="VGN1646" s="35"/>
      <c r="VGO1646" s="34"/>
      <c r="VGV1646" s="35"/>
      <c r="VGW1646" s="34"/>
      <c r="VHD1646" s="35"/>
      <c r="VHE1646" s="34"/>
      <c r="VHL1646" s="35"/>
      <c r="VHM1646" s="34"/>
      <c r="VHT1646" s="35"/>
      <c r="VHU1646" s="34"/>
      <c r="VIB1646" s="35"/>
      <c r="VIC1646" s="34"/>
      <c r="VIJ1646" s="35"/>
      <c r="VIK1646" s="34"/>
      <c r="VIR1646" s="35"/>
      <c r="VIS1646" s="34"/>
      <c r="VIZ1646" s="35"/>
      <c r="VJA1646" s="34"/>
      <c r="VJH1646" s="35"/>
      <c r="VJI1646" s="34"/>
      <c r="VJP1646" s="35"/>
      <c r="VJQ1646" s="34"/>
      <c r="VJX1646" s="35"/>
      <c r="VJY1646" s="34"/>
      <c r="VKF1646" s="35"/>
      <c r="VKG1646" s="34"/>
      <c r="VKN1646" s="35"/>
      <c r="VKO1646" s="34"/>
      <c r="VKV1646" s="35"/>
      <c r="VKW1646" s="34"/>
      <c r="VLD1646" s="35"/>
      <c r="VLE1646" s="34"/>
      <c r="VLL1646" s="35"/>
      <c r="VLM1646" s="34"/>
      <c r="VLT1646" s="35"/>
      <c r="VLU1646" s="34"/>
      <c r="VMB1646" s="35"/>
      <c r="VMC1646" s="34"/>
      <c r="VMJ1646" s="35"/>
      <c r="VMK1646" s="34"/>
      <c r="VMR1646" s="35"/>
      <c r="VMS1646" s="34"/>
      <c r="VMZ1646" s="35"/>
      <c r="VNA1646" s="34"/>
      <c r="VNH1646" s="35"/>
      <c r="VNI1646" s="34"/>
      <c r="VNP1646" s="35"/>
      <c r="VNQ1646" s="34"/>
      <c r="VNX1646" s="35"/>
      <c r="VNY1646" s="34"/>
      <c r="VOF1646" s="35"/>
      <c r="VOG1646" s="34"/>
      <c r="VON1646" s="35"/>
      <c r="VOO1646" s="34"/>
      <c r="VOV1646" s="35"/>
      <c r="VOW1646" s="34"/>
      <c r="VPD1646" s="35"/>
      <c r="VPE1646" s="34"/>
      <c r="VPL1646" s="35"/>
      <c r="VPM1646" s="34"/>
      <c r="VPT1646" s="35"/>
      <c r="VPU1646" s="34"/>
      <c r="VQB1646" s="35"/>
      <c r="VQC1646" s="34"/>
      <c r="VQJ1646" s="35"/>
      <c r="VQK1646" s="34"/>
      <c r="VQR1646" s="35"/>
      <c r="VQS1646" s="34"/>
      <c r="VQZ1646" s="35"/>
      <c r="VRA1646" s="34"/>
      <c r="VRH1646" s="35"/>
      <c r="VRI1646" s="34"/>
      <c r="VRP1646" s="35"/>
      <c r="VRQ1646" s="34"/>
      <c r="VRX1646" s="35"/>
      <c r="VRY1646" s="34"/>
      <c r="VSF1646" s="35"/>
      <c r="VSG1646" s="34"/>
      <c r="VSN1646" s="35"/>
      <c r="VSO1646" s="34"/>
      <c r="VSV1646" s="35"/>
      <c r="VSW1646" s="34"/>
      <c r="VTD1646" s="35"/>
      <c r="VTE1646" s="34"/>
      <c r="VTL1646" s="35"/>
      <c r="VTM1646" s="34"/>
      <c r="VTT1646" s="35"/>
      <c r="VTU1646" s="34"/>
      <c r="VUB1646" s="35"/>
      <c r="VUC1646" s="34"/>
      <c r="VUJ1646" s="35"/>
      <c r="VUK1646" s="34"/>
      <c r="VUR1646" s="35"/>
      <c r="VUS1646" s="34"/>
      <c r="VUZ1646" s="35"/>
      <c r="VVA1646" s="34"/>
      <c r="VVH1646" s="35"/>
      <c r="VVI1646" s="34"/>
      <c r="VVP1646" s="35"/>
      <c r="VVQ1646" s="34"/>
      <c r="VVX1646" s="35"/>
      <c r="VVY1646" s="34"/>
      <c r="VWF1646" s="35"/>
      <c r="VWG1646" s="34"/>
      <c r="VWN1646" s="35"/>
      <c r="VWO1646" s="34"/>
      <c r="VWV1646" s="35"/>
      <c r="VWW1646" s="34"/>
      <c r="VXD1646" s="35"/>
      <c r="VXE1646" s="34"/>
      <c r="VXL1646" s="35"/>
      <c r="VXM1646" s="34"/>
      <c r="VXT1646" s="35"/>
      <c r="VXU1646" s="34"/>
      <c r="VYB1646" s="35"/>
      <c r="VYC1646" s="34"/>
      <c r="VYJ1646" s="35"/>
      <c r="VYK1646" s="34"/>
      <c r="VYR1646" s="35"/>
      <c r="VYS1646" s="34"/>
      <c r="VYZ1646" s="35"/>
      <c r="VZA1646" s="34"/>
      <c r="VZH1646" s="35"/>
      <c r="VZI1646" s="34"/>
      <c r="VZP1646" s="35"/>
      <c r="VZQ1646" s="34"/>
      <c r="VZX1646" s="35"/>
      <c r="VZY1646" s="34"/>
      <c r="WAF1646" s="35"/>
      <c r="WAG1646" s="34"/>
      <c r="WAN1646" s="35"/>
      <c r="WAO1646" s="34"/>
      <c r="WAV1646" s="35"/>
      <c r="WAW1646" s="34"/>
      <c r="WBD1646" s="35"/>
      <c r="WBE1646" s="34"/>
      <c r="WBL1646" s="35"/>
      <c r="WBM1646" s="34"/>
      <c r="WBT1646" s="35"/>
      <c r="WBU1646" s="34"/>
      <c r="WCB1646" s="35"/>
      <c r="WCC1646" s="34"/>
      <c r="WCJ1646" s="35"/>
      <c r="WCK1646" s="34"/>
      <c r="WCR1646" s="35"/>
      <c r="WCS1646" s="34"/>
      <c r="WCZ1646" s="35"/>
      <c r="WDA1646" s="34"/>
      <c r="WDH1646" s="35"/>
      <c r="WDI1646" s="34"/>
      <c r="WDP1646" s="35"/>
      <c r="WDQ1646" s="34"/>
      <c r="WDX1646" s="35"/>
      <c r="WDY1646" s="34"/>
      <c r="WEF1646" s="35"/>
      <c r="WEG1646" s="34"/>
      <c r="WEN1646" s="35"/>
      <c r="WEO1646" s="34"/>
      <c r="WEV1646" s="35"/>
      <c r="WEW1646" s="34"/>
      <c r="WFD1646" s="35"/>
      <c r="WFE1646" s="34"/>
      <c r="WFL1646" s="35"/>
      <c r="WFM1646" s="34"/>
      <c r="WFT1646" s="35"/>
      <c r="WFU1646" s="34"/>
      <c r="WGB1646" s="35"/>
      <c r="WGC1646" s="34"/>
      <c r="WGJ1646" s="35"/>
      <c r="WGK1646" s="34"/>
      <c r="WGR1646" s="35"/>
      <c r="WGS1646" s="34"/>
      <c r="WGZ1646" s="35"/>
      <c r="WHA1646" s="34"/>
      <c r="WHH1646" s="35"/>
      <c r="WHI1646" s="34"/>
      <c r="WHP1646" s="35"/>
      <c r="WHQ1646" s="34"/>
      <c r="WHX1646" s="35"/>
      <c r="WHY1646" s="34"/>
      <c r="WIF1646" s="35"/>
      <c r="WIG1646" s="34"/>
      <c r="WIN1646" s="35"/>
      <c r="WIO1646" s="34"/>
      <c r="WIV1646" s="35"/>
      <c r="WIW1646" s="34"/>
      <c r="WJD1646" s="35"/>
      <c r="WJE1646" s="34"/>
      <c r="WJL1646" s="35"/>
      <c r="WJM1646" s="34"/>
      <c r="WJT1646" s="35"/>
      <c r="WJU1646" s="34"/>
      <c r="WKB1646" s="35"/>
      <c r="WKC1646" s="34"/>
      <c r="WKJ1646" s="35"/>
      <c r="WKK1646" s="34"/>
      <c r="WKR1646" s="35"/>
      <c r="WKS1646" s="34"/>
      <c r="WKZ1646" s="35"/>
      <c r="WLA1646" s="34"/>
      <c r="WLH1646" s="35"/>
      <c r="WLI1646" s="34"/>
      <c r="WLP1646" s="35"/>
      <c r="WLQ1646" s="34"/>
      <c r="WLX1646" s="35"/>
      <c r="WLY1646" s="34"/>
      <c r="WMF1646" s="35"/>
      <c r="WMG1646" s="34"/>
      <c r="WMN1646" s="35"/>
      <c r="WMO1646" s="34"/>
      <c r="WMV1646" s="35"/>
      <c r="WMW1646" s="34"/>
      <c r="WND1646" s="35"/>
      <c r="WNE1646" s="34"/>
      <c r="WNL1646" s="35"/>
      <c r="WNM1646" s="34"/>
      <c r="WNT1646" s="35"/>
      <c r="WNU1646" s="34"/>
      <c r="WOB1646" s="35"/>
      <c r="WOC1646" s="34"/>
      <c r="WOJ1646" s="35"/>
      <c r="WOK1646" s="34"/>
      <c r="WOR1646" s="35"/>
      <c r="WOS1646" s="34"/>
      <c r="WOZ1646" s="35"/>
      <c r="WPA1646" s="34"/>
      <c r="WPH1646" s="35"/>
      <c r="WPI1646" s="34"/>
      <c r="WPP1646" s="35"/>
      <c r="WPQ1646" s="34"/>
      <c r="WPX1646" s="35"/>
      <c r="WPY1646" s="34"/>
      <c r="WQF1646" s="35"/>
      <c r="WQG1646" s="34"/>
      <c r="WQN1646" s="35"/>
      <c r="WQO1646" s="34"/>
      <c r="WQV1646" s="35"/>
      <c r="WQW1646" s="34"/>
      <c r="WRD1646" s="35"/>
      <c r="WRE1646" s="34"/>
      <c r="WRL1646" s="35"/>
      <c r="WRM1646" s="34"/>
      <c r="WRT1646" s="35"/>
      <c r="WRU1646" s="34"/>
      <c r="WSB1646" s="35"/>
      <c r="WSC1646" s="34"/>
      <c r="WSJ1646" s="35"/>
      <c r="WSK1646" s="34"/>
      <c r="WSR1646" s="35"/>
      <c r="WSS1646" s="34"/>
      <c r="WSZ1646" s="35"/>
      <c r="WTA1646" s="34"/>
      <c r="WTH1646" s="35"/>
      <c r="WTI1646" s="34"/>
      <c r="WTP1646" s="35"/>
      <c r="WTQ1646" s="34"/>
      <c r="WTX1646" s="35"/>
      <c r="WTY1646" s="34"/>
      <c r="WUF1646" s="35"/>
      <c r="WUG1646" s="34"/>
      <c r="WUN1646" s="35"/>
      <c r="WUO1646" s="34"/>
      <c r="WUV1646" s="35"/>
      <c r="WUW1646" s="34"/>
      <c r="WVD1646" s="35"/>
      <c r="WVE1646" s="34"/>
      <c r="WVL1646" s="35"/>
      <c r="WVM1646" s="34"/>
      <c r="WVT1646" s="35"/>
      <c r="WVU1646" s="34"/>
      <c r="WWB1646" s="35"/>
      <c r="WWC1646" s="34"/>
      <c r="WWJ1646" s="35"/>
      <c r="WWK1646" s="34"/>
      <c r="WWR1646" s="35"/>
      <c r="WWS1646" s="34"/>
      <c r="WWZ1646" s="35"/>
      <c r="WXA1646" s="34"/>
      <c r="WXH1646" s="35"/>
      <c r="WXI1646" s="34"/>
      <c r="WXP1646" s="35"/>
      <c r="WXQ1646" s="34"/>
      <c r="WXX1646" s="35"/>
      <c r="WXY1646" s="34"/>
      <c r="WYF1646" s="35"/>
      <c r="WYG1646" s="34"/>
      <c r="WYN1646" s="35"/>
      <c r="WYO1646" s="34"/>
      <c r="WYV1646" s="35"/>
      <c r="WYW1646" s="34"/>
      <c r="WZD1646" s="35"/>
      <c r="WZE1646" s="34"/>
      <c r="WZL1646" s="35"/>
      <c r="WZM1646" s="34"/>
      <c r="WZT1646" s="35"/>
      <c r="WZU1646" s="34"/>
      <c r="XAB1646" s="35"/>
      <c r="XAC1646" s="34"/>
      <c r="XAJ1646" s="35"/>
      <c r="XAK1646" s="34"/>
      <c r="XAR1646" s="35"/>
      <c r="XAS1646" s="34"/>
      <c r="XAZ1646" s="35"/>
      <c r="XBA1646" s="34"/>
      <c r="XBH1646" s="35"/>
      <c r="XBI1646" s="34"/>
      <c r="XBP1646" s="35"/>
      <c r="XBQ1646" s="34"/>
      <c r="XBX1646" s="35"/>
      <c r="XBY1646" s="34"/>
      <c r="XCF1646" s="35"/>
      <c r="XCG1646" s="34"/>
      <c r="XCN1646" s="35"/>
      <c r="XCO1646" s="34"/>
      <c r="XCV1646" s="35"/>
      <c r="XCW1646" s="34"/>
      <c r="XDD1646" s="35"/>
      <c r="XDE1646" s="34"/>
      <c r="XDL1646" s="35"/>
      <c r="XDM1646" s="34"/>
      <c r="XDT1646" s="35"/>
      <c r="XDU1646" s="34"/>
      <c r="XEB1646" s="35"/>
      <c r="XEC1646" s="34"/>
      <c r="XEJ1646" s="35"/>
      <c r="XEK1646" s="34"/>
      <c r="XER1646" s="35"/>
      <c r="XES1646" s="34"/>
      <c r="XEZ1646" s="35"/>
      <c r="XFA1646" s="34"/>
    </row>
    <row r="1647" spans="1:1021 1028:2045 2052:3069 3076:4093 4100:5117 5124:6141 6148:7165 7172:8189 8196:9213 9220:10237 10244:11261 11268:12285 12292:13309 13316:14333 14340:15357 15364:16381" x14ac:dyDescent="0.25">
      <c r="A1647" t="s">
        <v>484</v>
      </c>
      <c r="B1647" t="s">
        <v>260</v>
      </c>
      <c r="C1647">
        <v>339</v>
      </c>
      <c r="D1647">
        <v>339</v>
      </c>
      <c r="E1647" s="35">
        <v>1</v>
      </c>
      <c r="F1647" s="34">
        <v>1.9999999999999999E-88</v>
      </c>
      <c r="G1647">
        <v>85.85</v>
      </c>
      <c r="H1647">
        <v>2889</v>
      </c>
      <c r="I1647" t="str">
        <f>HYPERLINK("https://www.ncbi.nlm.nih.gov/nucleotide/MN319493.1?report=genbank&amp;log$=nucltop&amp;blast_rank=45&amp;RID=XE6RV0D8013","MN319493.1")</f>
        <v>MN319493.1</v>
      </c>
      <c r="L1647" s="35"/>
      <c r="M1647" s="34"/>
      <c r="T1647" s="35"/>
      <c r="U1647" s="34"/>
      <c r="AB1647" s="35"/>
      <c r="AC1647" s="34"/>
      <c r="AJ1647" s="35"/>
      <c r="AK1647" s="34"/>
      <c r="AR1647" s="35"/>
      <c r="AS1647" s="34"/>
      <c r="AZ1647" s="35"/>
      <c r="BA1647" s="34"/>
      <c r="BH1647" s="35"/>
      <c r="BI1647" s="34"/>
      <c r="BP1647" s="35"/>
      <c r="BQ1647" s="34"/>
      <c r="BX1647" s="35"/>
      <c r="BY1647" s="34"/>
      <c r="CF1647" s="35"/>
      <c r="CG1647" s="34"/>
      <c r="CN1647" s="35"/>
      <c r="CO1647" s="34"/>
      <c r="CV1647" s="35"/>
      <c r="CW1647" s="34"/>
      <c r="DD1647" s="35"/>
      <c r="DE1647" s="34"/>
      <c r="DL1647" s="35"/>
      <c r="DM1647" s="34"/>
      <c r="DT1647" s="35"/>
      <c r="DU1647" s="34"/>
      <c r="EB1647" s="35"/>
      <c r="EC1647" s="34"/>
      <c r="EJ1647" s="35"/>
      <c r="EK1647" s="34"/>
      <c r="ER1647" s="35"/>
      <c r="ES1647" s="34"/>
      <c r="EZ1647" s="35"/>
      <c r="FA1647" s="34"/>
      <c r="FH1647" s="35"/>
      <c r="FI1647" s="34"/>
      <c r="FP1647" s="35"/>
      <c r="FQ1647" s="34"/>
      <c r="FX1647" s="35"/>
      <c r="FY1647" s="34"/>
      <c r="GF1647" s="35"/>
      <c r="GG1647" s="34"/>
      <c r="GN1647" s="35"/>
      <c r="GO1647" s="34"/>
      <c r="GV1647" s="35"/>
      <c r="GW1647" s="34"/>
      <c r="HD1647" s="35"/>
      <c r="HE1647" s="34"/>
      <c r="HL1647" s="35"/>
      <c r="HM1647" s="34"/>
      <c r="HT1647" s="35"/>
      <c r="HU1647" s="34"/>
      <c r="IB1647" s="35"/>
      <c r="IC1647" s="34"/>
      <c r="IJ1647" s="35"/>
      <c r="IK1647" s="34"/>
      <c r="IR1647" s="35"/>
      <c r="IS1647" s="34"/>
      <c r="IZ1647" s="35"/>
      <c r="JA1647" s="34"/>
      <c r="JH1647" s="35"/>
      <c r="JI1647" s="34"/>
      <c r="JP1647" s="35"/>
      <c r="JQ1647" s="34"/>
      <c r="JX1647" s="35"/>
      <c r="JY1647" s="34"/>
      <c r="KF1647" s="35"/>
      <c r="KG1647" s="34"/>
      <c r="KN1647" s="35"/>
      <c r="KO1647" s="34"/>
      <c r="KV1647" s="35"/>
      <c r="KW1647" s="34"/>
      <c r="LD1647" s="35"/>
      <c r="LE1647" s="34"/>
      <c r="LL1647" s="35"/>
      <c r="LM1647" s="34"/>
      <c r="LT1647" s="35"/>
      <c r="LU1647" s="34"/>
      <c r="MB1647" s="35"/>
      <c r="MC1647" s="34"/>
      <c r="MJ1647" s="35"/>
      <c r="MK1647" s="34"/>
      <c r="MR1647" s="35"/>
      <c r="MS1647" s="34"/>
      <c r="MZ1647" s="35"/>
      <c r="NA1647" s="34"/>
      <c r="NH1647" s="35"/>
      <c r="NI1647" s="34"/>
      <c r="NP1647" s="35"/>
      <c r="NQ1647" s="34"/>
      <c r="NX1647" s="35"/>
      <c r="NY1647" s="34"/>
      <c r="OF1647" s="35"/>
      <c r="OG1647" s="34"/>
      <c r="ON1647" s="35"/>
      <c r="OO1647" s="34"/>
      <c r="OV1647" s="35"/>
      <c r="OW1647" s="34"/>
      <c r="PD1647" s="35"/>
      <c r="PE1647" s="34"/>
      <c r="PL1647" s="35"/>
      <c r="PM1647" s="34"/>
      <c r="PT1647" s="35"/>
      <c r="PU1647" s="34"/>
      <c r="QB1647" s="35"/>
      <c r="QC1647" s="34"/>
      <c r="QJ1647" s="35"/>
      <c r="QK1647" s="34"/>
      <c r="QR1647" s="35"/>
      <c r="QS1647" s="34"/>
      <c r="QZ1647" s="35"/>
      <c r="RA1647" s="34"/>
      <c r="RH1647" s="35"/>
      <c r="RI1647" s="34"/>
      <c r="RP1647" s="35"/>
      <c r="RQ1647" s="34"/>
      <c r="RX1647" s="35"/>
      <c r="RY1647" s="34"/>
      <c r="SF1647" s="35"/>
      <c r="SG1647" s="34"/>
      <c r="SN1647" s="35"/>
      <c r="SO1647" s="34"/>
      <c r="SV1647" s="35"/>
      <c r="SW1647" s="34"/>
      <c r="TD1647" s="35"/>
      <c r="TE1647" s="34"/>
      <c r="TL1647" s="35"/>
      <c r="TM1647" s="34"/>
      <c r="TT1647" s="35"/>
      <c r="TU1647" s="34"/>
      <c r="UB1647" s="35"/>
      <c r="UC1647" s="34"/>
      <c r="UJ1647" s="35"/>
      <c r="UK1647" s="34"/>
      <c r="UR1647" s="35"/>
      <c r="US1647" s="34"/>
      <c r="UZ1647" s="35"/>
      <c r="VA1647" s="34"/>
      <c r="VH1647" s="35"/>
      <c r="VI1647" s="34"/>
      <c r="VP1647" s="35"/>
      <c r="VQ1647" s="34"/>
      <c r="VX1647" s="35"/>
      <c r="VY1647" s="34"/>
      <c r="WF1647" s="35"/>
      <c r="WG1647" s="34"/>
      <c r="WN1647" s="35"/>
      <c r="WO1647" s="34"/>
      <c r="WV1647" s="35"/>
      <c r="WW1647" s="34"/>
      <c r="XD1647" s="35"/>
      <c r="XE1647" s="34"/>
      <c r="XL1647" s="35"/>
      <c r="XM1647" s="34"/>
      <c r="XT1647" s="35"/>
      <c r="XU1647" s="34"/>
      <c r="YB1647" s="35"/>
      <c r="YC1647" s="34"/>
      <c r="YJ1647" s="35"/>
      <c r="YK1647" s="34"/>
      <c r="YR1647" s="35"/>
      <c r="YS1647" s="34"/>
      <c r="YZ1647" s="35"/>
      <c r="ZA1647" s="34"/>
      <c r="ZH1647" s="35"/>
      <c r="ZI1647" s="34"/>
      <c r="ZP1647" s="35"/>
      <c r="ZQ1647" s="34"/>
      <c r="ZX1647" s="35"/>
      <c r="ZY1647" s="34"/>
      <c r="AAF1647" s="35"/>
      <c r="AAG1647" s="34"/>
      <c r="AAN1647" s="35"/>
      <c r="AAO1647" s="34"/>
      <c r="AAV1647" s="35"/>
      <c r="AAW1647" s="34"/>
      <c r="ABD1647" s="35"/>
      <c r="ABE1647" s="34"/>
      <c r="ABL1647" s="35"/>
      <c r="ABM1647" s="34"/>
      <c r="ABT1647" s="35"/>
      <c r="ABU1647" s="34"/>
      <c r="ACB1647" s="35"/>
      <c r="ACC1647" s="34"/>
      <c r="ACJ1647" s="35"/>
      <c r="ACK1647" s="34"/>
      <c r="ACR1647" s="35"/>
      <c r="ACS1647" s="34"/>
      <c r="ACZ1647" s="35"/>
      <c r="ADA1647" s="34"/>
      <c r="ADH1647" s="35"/>
      <c r="ADI1647" s="34"/>
      <c r="ADP1647" s="35"/>
      <c r="ADQ1647" s="34"/>
      <c r="ADX1647" s="35"/>
      <c r="ADY1647" s="34"/>
      <c r="AEF1647" s="35"/>
      <c r="AEG1647" s="34"/>
      <c r="AEN1647" s="35"/>
      <c r="AEO1647" s="34"/>
      <c r="AEV1647" s="35"/>
      <c r="AEW1647" s="34"/>
      <c r="AFD1647" s="35"/>
      <c r="AFE1647" s="34"/>
      <c r="AFL1647" s="35"/>
      <c r="AFM1647" s="34"/>
      <c r="AFT1647" s="35"/>
      <c r="AFU1647" s="34"/>
      <c r="AGB1647" s="35"/>
      <c r="AGC1647" s="34"/>
      <c r="AGJ1647" s="35"/>
      <c r="AGK1647" s="34"/>
      <c r="AGR1647" s="35"/>
      <c r="AGS1647" s="34"/>
      <c r="AGZ1647" s="35"/>
      <c r="AHA1647" s="34"/>
      <c r="AHH1647" s="35"/>
      <c r="AHI1647" s="34"/>
      <c r="AHP1647" s="35"/>
      <c r="AHQ1647" s="34"/>
      <c r="AHX1647" s="35"/>
      <c r="AHY1647" s="34"/>
      <c r="AIF1647" s="35"/>
      <c r="AIG1647" s="34"/>
      <c r="AIN1647" s="35"/>
      <c r="AIO1647" s="34"/>
      <c r="AIV1647" s="35"/>
      <c r="AIW1647" s="34"/>
      <c r="AJD1647" s="35"/>
      <c r="AJE1647" s="34"/>
      <c r="AJL1647" s="35"/>
      <c r="AJM1647" s="34"/>
      <c r="AJT1647" s="35"/>
      <c r="AJU1647" s="34"/>
      <c r="AKB1647" s="35"/>
      <c r="AKC1647" s="34"/>
      <c r="AKJ1647" s="35"/>
      <c r="AKK1647" s="34"/>
      <c r="AKR1647" s="35"/>
      <c r="AKS1647" s="34"/>
      <c r="AKZ1647" s="35"/>
      <c r="ALA1647" s="34"/>
      <c r="ALH1647" s="35"/>
      <c r="ALI1647" s="34"/>
      <c r="ALP1647" s="35"/>
      <c r="ALQ1647" s="34"/>
      <c r="ALX1647" s="35"/>
      <c r="ALY1647" s="34"/>
      <c r="AMF1647" s="35"/>
      <c r="AMG1647" s="34"/>
      <c r="AMN1647" s="35"/>
      <c r="AMO1647" s="34"/>
      <c r="AMV1647" s="35"/>
      <c r="AMW1647" s="34"/>
      <c r="AND1647" s="35"/>
      <c r="ANE1647" s="34"/>
      <c r="ANL1647" s="35"/>
      <c r="ANM1647" s="34"/>
      <c r="ANT1647" s="35"/>
      <c r="ANU1647" s="34"/>
      <c r="AOB1647" s="35"/>
      <c r="AOC1647" s="34"/>
      <c r="AOJ1647" s="35"/>
      <c r="AOK1647" s="34"/>
      <c r="AOR1647" s="35"/>
      <c r="AOS1647" s="34"/>
      <c r="AOZ1647" s="35"/>
      <c r="APA1647" s="34"/>
      <c r="APH1647" s="35"/>
      <c r="API1647" s="34"/>
      <c r="APP1647" s="35"/>
      <c r="APQ1647" s="34"/>
      <c r="APX1647" s="35"/>
      <c r="APY1647" s="34"/>
      <c r="AQF1647" s="35"/>
      <c r="AQG1647" s="34"/>
      <c r="AQN1647" s="35"/>
      <c r="AQO1647" s="34"/>
      <c r="AQV1647" s="35"/>
      <c r="AQW1647" s="34"/>
      <c r="ARD1647" s="35"/>
      <c r="ARE1647" s="34"/>
      <c r="ARL1647" s="35"/>
      <c r="ARM1647" s="34"/>
      <c r="ART1647" s="35"/>
      <c r="ARU1647" s="34"/>
      <c r="ASB1647" s="35"/>
      <c r="ASC1647" s="34"/>
      <c r="ASJ1647" s="35"/>
      <c r="ASK1647" s="34"/>
      <c r="ASR1647" s="35"/>
      <c r="ASS1647" s="34"/>
      <c r="ASZ1647" s="35"/>
      <c r="ATA1647" s="34"/>
      <c r="ATH1647" s="35"/>
      <c r="ATI1647" s="34"/>
      <c r="ATP1647" s="35"/>
      <c r="ATQ1647" s="34"/>
      <c r="ATX1647" s="35"/>
      <c r="ATY1647" s="34"/>
      <c r="AUF1647" s="35"/>
      <c r="AUG1647" s="34"/>
      <c r="AUN1647" s="35"/>
      <c r="AUO1647" s="34"/>
      <c r="AUV1647" s="35"/>
      <c r="AUW1647" s="34"/>
      <c r="AVD1647" s="35"/>
      <c r="AVE1647" s="34"/>
      <c r="AVL1647" s="35"/>
      <c r="AVM1647" s="34"/>
      <c r="AVT1647" s="35"/>
      <c r="AVU1647" s="34"/>
      <c r="AWB1647" s="35"/>
      <c r="AWC1647" s="34"/>
      <c r="AWJ1647" s="35"/>
      <c r="AWK1647" s="34"/>
      <c r="AWR1647" s="35"/>
      <c r="AWS1647" s="34"/>
      <c r="AWZ1647" s="35"/>
      <c r="AXA1647" s="34"/>
      <c r="AXH1647" s="35"/>
      <c r="AXI1647" s="34"/>
      <c r="AXP1647" s="35"/>
      <c r="AXQ1647" s="34"/>
      <c r="AXX1647" s="35"/>
      <c r="AXY1647" s="34"/>
      <c r="AYF1647" s="35"/>
      <c r="AYG1647" s="34"/>
      <c r="AYN1647" s="35"/>
      <c r="AYO1647" s="34"/>
      <c r="AYV1647" s="35"/>
      <c r="AYW1647" s="34"/>
      <c r="AZD1647" s="35"/>
      <c r="AZE1647" s="34"/>
      <c r="AZL1647" s="35"/>
      <c r="AZM1647" s="34"/>
      <c r="AZT1647" s="35"/>
      <c r="AZU1647" s="34"/>
      <c r="BAB1647" s="35"/>
      <c r="BAC1647" s="34"/>
      <c r="BAJ1647" s="35"/>
      <c r="BAK1647" s="34"/>
      <c r="BAR1647" s="35"/>
      <c r="BAS1647" s="34"/>
      <c r="BAZ1647" s="35"/>
      <c r="BBA1647" s="34"/>
      <c r="BBH1647" s="35"/>
      <c r="BBI1647" s="34"/>
      <c r="BBP1647" s="35"/>
      <c r="BBQ1647" s="34"/>
      <c r="BBX1647" s="35"/>
      <c r="BBY1647" s="34"/>
      <c r="BCF1647" s="35"/>
      <c r="BCG1647" s="34"/>
      <c r="BCN1647" s="35"/>
      <c r="BCO1647" s="34"/>
      <c r="BCV1647" s="35"/>
      <c r="BCW1647" s="34"/>
      <c r="BDD1647" s="35"/>
      <c r="BDE1647" s="34"/>
      <c r="BDL1647" s="35"/>
      <c r="BDM1647" s="34"/>
      <c r="BDT1647" s="35"/>
      <c r="BDU1647" s="34"/>
      <c r="BEB1647" s="35"/>
      <c r="BEC1647" s="34"/>
      <c r="BEJ1647" s="35"/>
      <c r="BEK1647" s="34"/>
      <c r="BER1647" s="35"/>
      <c r="BES1647" s="34"/>
      <c r="BEZ1647" s="35"/>
      <c r="BFA1647" s="34"/>
      <c r="BFH1647" s="35"/>
      <c r="BFI1647" s="34"/>
      <c r="BFP1647" s="35"/>
      <c r="BFQ1647" s="34"/>
      <c r="BFX1647" s="35"/>
      <c r="BFY1647" s="34"/>
      <c r="BGF1647" s="35"/>
      <c r="BGG1647" s="34"/>
      <c r="BGN1647" s="35"/>
      <c r="BGO1647" s="34"/>
      <c r="BGV1647" s="35"/>
      <c r="BGW1647" s="34"/>
      <c r="BHD1647" s="35"/>
      <c r="BHE1647" s="34"/>
      <c r="BHL1647" s="35"/>
      <c r="BHM1647" s="34"/>
      <c r="BHT1647" s="35"/>
      <c r="BHU1647" s="34"/>
      <c r="BIB1647" s="35"/>
      <c r="BIC1647" s="34"/>
      <c r="BIJ1647" s="35"/>
      <c r="BIK1647" s="34"/>
      <c r="BIR1647" s="35"/>
      <c r="BIS1647" s="34"/>
      <c r="BIZ1647" s="35"/>
      <c r="BJA1647" s="34"/>
      <c r="BJH1647" s="35"/>
      <c r="BJI1647" s="34"/>
      <c r="BJP1647" s="35"/>
      <c r="BJQ1647" s="34"/>
      <c r="BJX1647" s="35"/>
      <c r="BJY1647" s="34"/>
      <c r="BKF1647" s="35"/>
      <c r="BKG1647" s="34"/>
      <c r="BKN1647" s="35"/>
      <c r="BKO1647" s="34"/>
      <c r="BKV1647" s="35"/>
      <c r="BKW1647" s="34"/>
      <c r="BLD1647" s="35"/>
      <c r="BLE1647" s="34"/>
      <c r="BLL1647" s="35"/>
      <c r="BLM1647" s="34"/>
      <c r="BLT1647" s="35"/>
      <c r="BLU1647" s="34"/>
      <c r="BMB1647" s="35"/>
      <c r="BMC1647" s="34"/>
      <c r="BMJ1647" s="35"/>
      <c r="BMK1647" s="34"/>
      <c r="BMR1647" s="35"/>
      <c r="BMS1647" s="34"/>
      <c r="BMZ1647" s="35"/>
      <c r="BNA1647" s="34"/>
      <c r="BNH1647" s="35"/>
      <c r="BNI1647" s="34"/>
      <c r="BNP1647" s="35"/>
      <c r="BNQ1647" s="34"/>
      <c r="BNX1647" s="35"/>
      <c r="BNY1647" s="34"/>
      <c r="BOF1647" s="35"/>
      <c r="BOG1647" s="34"/>
      <c r="BON1647" s="35"/>
      <c r="BOO1647" s="34"/>
      <c r="BOV1647" s="35"/>
      <c r="BOW1647" s="34"/>
      <c r="BPD1647" s="35"/>
      <c r="BPE1647" s="34"/>
      <c r="BPL1647" s="35"/>
      <c r="BPM1647" s="34"/>
      <c r="BPT1647" s="35"/>
      <c r="BPU1647" s="34"/>
      <c r="BQB1647" s="35"/>
      <c r="BQC1647" s="34"/>
      <c r="BQJ1647" s="35"/>
      <c r="BQK1647" s="34"/>
      <c r="BQR1647" s="35"/>
      <c r="BQS1647" s="34"/>
      <c r="BQZ1647" s="35"/>
      <c r="BRA1647" s="34"/>
      <c r="BRH1647" s="35"/>
      <c r="BRI1647" s="34"/>
      <c r="BRP1647" s="35"/>
      <c r="BRQ1647" s="34"/>
      <c r="BRX1647" s="35"/>
      <c r="BRY1647" s="34"/>
      <c r="BSF1647" s="35"/>
      <c r="BSG1647" s="34"/>
      <c r="BSN1647" s="35"/>
      <c r="BSO1647" s="34"/>
      <c r="BSV1647" s="35"/>
      <c r="BSW1647" s="34"/>
      <c r="BTD1647" s="35"/>
      <c r="BTE1647" s="34"/>
      <c r="BTL1647" s="35"/>
      <c r="BTM1647" s="34"/>
      <c r="BTT1647" s="35"/>
      <c r="BTU1647" s="34"/>
      <c r="BUB1647" s="35"/>
      <c r="BUC1647" s="34"/>
      <c r="BUJ1647" s="35"/>
      <c r="BUK1647" s="34"/>
      <c r="BUR1647" s="35"/>
      <c r="BUS1647" s="34"/>
      <c r="BUZ1647" s="35"/>
      <c r="BVA1647" s="34"/>
      <c r="BVH1647" s="35"/>
      <c r="BVI1647" s="34"/>
      <c r="BVP1647" s="35"/>
      <c r="BVQ1647" s="34"/>
      <c r="BVX1647" s="35"/>
      <c r="BVY1647" s="34"/>
      <c r="BWF1647" s="35"/>
      <c r="BWG1647" s="34"/>
      <c r="BWN1647" s="35"/>
      <c r="BWO1647" s="34"/>
      <c r="BWV1647" s="35"/>
      <c r="BWW1647" s="34"/>
      <c r="BXD1647" s="35"/>
      <c r="BXE1647" s="34"/>
      <c r="BXL1647" s="35"/>
      <c r="BXM1647" s="34"/>
      <c r="BXT1647" s="35"/>
      <c r="BXU1647" s="34"/>
      <c r="BYB1647" s="35"/>
      <c r="BYC1647" s="34"/>
      <c r="BYJ1647" s="35"/>
      <c r="BYK1647" s="34"/>
      <c r="BYR1647" s="35"/>
      <c r="BYS1647" s="34"/>
      <c r="BYZ1647" s="35"/>
      <c r="BZA1647" s="34"/>
      <c r="BZH1647" s="35"/>
      <c r="BZI1647" s="34"/>
      <c r="BZP1647" s="35"/>
      <c r="BZQ1647" s="34"/>
      <c r="BZX1647" s="35"/>
      <c r="BZY1647" s="34"/>
      <c r="CAF1647" s="35"/>
      <c r="CAG1647" s="34"/>
      <c r="CAN1647" s="35"/>
      <c r="CAO1647" s="34"/>
      <c r="CAV1647" s="35"/>
      <c r="CAW1647" s="34"/>
      <c r="CBD1647" s="35"/>
      <c r="CBE1647" s="34"/>
      <c r="CBL1647" s="35"/>
      <c r="CBM1647" s="34"/>
      <c r="CBT1647" s="35"/>
      <c r="CBU1647" s="34"/>
      <c r="CCB1647" s="35"/>
      <c r="CCC1647" s="34"/>
      <c r="CCJ1647" s="35"/>
      <c r="CCK1647" s="34"/>
      <c r="CCR1647" s="35"/>
      <c r="CCS1647" s="34"/>
      <c r="CCZ1647" s="35"/>
      <c r="CDA1647" s="34"/>
      <c r="CDH1647" s="35"/>
      <c r="CDI1647" s="34"/>
      <c r="CDP1647" s="35"/>
      <c r="CDQ1647" s="34"/>
      <c r="CDX1647" s="35"/>
      <c r="CDY1647" s="34"/>
      <c r="CEF1647" s="35"/>
      <c r="CEG1647" s="34"/>
      <c r="CEN1647" s="35"/>
      <c r="CEO1647" s="34"/>
      <c r="CEV1647" s="35"/>
      <c r="CEW1647" s="34"/>
      <c r="CFD1647" s="35"/>
      <c r="CFE1647" s="34"/>
      <c r="CFL1647" s="35"/>
      <c r="CFM1647" s="34"/>
      <c r="CFT1647" s="35"/>
      <c r="CFU1647" s="34"/>
      <c r="CGB1647" s="35"/>
      <c r="CGC1647" s="34"/>
      <c r="CGJ1647" s="35"/>
      <c r="CGK1647" s="34"/>
      <c r="CGR1647" s="35"/>
      <c r="CGS1647" s="34"/>
      <c r="CGZ1647" s="35"/>
      <c r="CHA1647" s="34"/>
      <c r="CHH1647" s="35"/>
      <c r="CHI1647" s="34"/>
      <c r="CHP1647" s="35"/>
      <c r="CHQ1647" s="34"/>
      <c r="CHX1647" s="35"/>
      <c r="CHY1647" s="34"/>
      <c r="CIF1647" s="35"/>
      <c r="CIG1647" s="34"/>
      <c r="CIN1647" s="35"/>
      <c r="CIO1647" s="34"/>
      <c r="CIV1647" s="35"/>
      <c r="CIW1647" s="34"/>
      <c r="CJD1647" s="35"/>
      <c r="CJE1647" s="34"/>
      <c r="CJL1647" s="35"/>
      <c r="CJM1647" s="34"/>
      <c r="CJT1647" s="35"/>
      <c r="CJU1647" s="34"/>
      <c r="CKB1647" s="35"/>
      <c r="CKC1647" s="34"/>
      <c r="CKJ1647" s="35"/>
      <c r="CKK1647" s="34"/>
      <c r="CKR1647" s="35"/>
      <c r="CKS1647" s="34"/>
      <c r="CKZ1647" s="35"/>
      <c r="CLA1647" s="34"/>
      <c r="CLH1647" s="35"/>
      <c r="CLI1647" s="34"/>
      <c r="CLP1647" s="35"/>
      <c r="CLQ1647" s="34"/>
      <c r="CLX1647" s="35"/>
      <c r="CLY1647" s="34"/>
      <c r="CMF1647" s="35"/>
      <c r="CMG1647" s="34"/>
      <c r="CMN1647" s="35"/>
      <c r="CMO1647" s="34"/>
      <c r="CMV1647" s="35"/>
      <c r="CMW1647" s="34"/>
      <c r="CND1647" s="35"/>
      <c r="CNE1647" s="34"/>
      <c r="CNL1647" s="35"/>
      <c r="CNM1647" s="34"/>
      <c r="CNT1647" s="35"/>
      <c r="CNU1647" s="34"/>
      <c r="COB1647" s="35"/>
      <c r="COC1647" s="34"/>
      <c r="COJ1647" s="35"/>
      <c r="COK1647" s="34"/>
      <c r="COR1647" s="35"/>
      <c r="COS1647" s="34"/>
      <c r="COZ1647" s="35"/>
      <c r="CPA1647" s="34"/>
      <c r="CPH1647" s="35"/>
      <c r="CPI1647" s="34"/>
      <c r="CPP1647" s="35"/>
      <c r="CPQ1647" s="34"/>
      <c r="CPX1647" s="35"/>
      <c r="CPY1647" s="34"/>
      <c r="CQF1647" s="35"/>
      <c r="CQG1647" s="34"/>
      <c r="CQN1647" s="35"/>
      <c r="CQO1647" s="34"/>
      <c r="CQV1647" s="35"/>
      <c r="CQW1647" s="34"/>
      <c r="CRD1647" s="35"/>
      <c r="CRE1647" s="34"/>
      <c r="CRL1647" s="35"/>
      <c r="CRM1647" s="34"/>
      <c r="CRT1647" s="35"/>
      <c r="CRU1647" s="34"/>
      <c r="CSB1647" s="35"/>
      <c r="CSC1647" s="34"/>
      <c r="CSJ1647" s="35"/>
      <c r="CSK1647" s="34"/>
      <c r="CSR1647" s="35"/>
      <c r="CSS1647" s="34"/>
      <c r="CSZ1647" s="35"/>
      <c r="CTA1647" s="34"/>
      <c r="CTH1647" s="35"/>
      <c r="CTI1647" s="34"/>
      <c r="CTP1647" s="35"/>
      <c r="CTQ1647" s="34"/>
      <c r="CTX1647" s="35"/>
      <c r="CTY1647" s="34"/>
      <c r="CUF1647" s="35"/>
      <c r="CUG1647" s="34"/>
      <c r="CUN1647" s="35"/>
      <c r="CUO1647" s="34"/>
      <c r="CUV1647" s="35"/>
      <c r="CUW1647" s="34"/>
      <c r="CVD1647" s="35"/>
      <c r="CVE1647" s="34"/>
      <c r="CVL1647" s="35"/>
      <c r="CVM1647" s="34"/>
      <c r="CVT1647" s="35"/>
      <c r="CVU1647" s="34"/>
      <c r="CWB1647" s="35"/>
      <c r="CWC1647" s="34"/>
      <c r="CWJ1647" s="35"/>
      <c r="CWK1647" s="34"/>
      <c r="CWR1647" s="35"/>
      <c r="CWS1647" s="34"/>
      <c r="CWZ1647" s="35"/>
      <c r="CXA1647" s="34"/>
      <c r="CXH1647" s="35"/>
      <c r="CXI1647" s="34"/>
      <c r="CXP1647" s="35"/>
      <c r="CXQ1647" s="34"/>
      <c r="CXX1647" s="35"/>
      <c r="CXY1647" s="34"/>
      <c r="CYF1647" s="35"/>
      <c r="CYG1647" s="34"/>
      <c r="CYN1647" s="35"/>
      <c r="CYO1647" s="34"/>
      <c r="CYV1647" s="35"/>
      <c r="CYW1647" s="34"/>
      <c r="CZD1647" s="35"/>
      <c r="CZE1647" s="34"/>
      <c r="CZL1647" s="35"/>
      <c r="CZM1647" s="34"/>
      <c r="CZT1647" s="35"/>
      <c r="CZU1647" s="34"/>
      <c r="DAB1647" s="35"/>
      <c r="DAC1647" s="34"/>
      <c r="DAJ1647" s="35"/>
      <c r="DAK1647" s="34"/>
      <c r="DAR1647" s="35"/>
      <c r="DAS1647" s="34"/>
      <c r="DAZ1647" s="35"/>
      <c r="DBA1647" s="34"/>
      <c r="DBH1647" s="35"/>
      <c r="DBI1647" s="34"/>
      <c r="DBP1647" s="35"/>
      <c r="DBQ1647" s="34"/>
      <c r="DBX1647" s="35"/>
      <c r="DBY1647" s="34"/>
      <c r="DCF1647" s="35"/>
      <c r="DCG1647" s="34"/>
      <c r="DCN1647" s="35"/>
      <c r="DCO1647" s="34"/>
      <c r="DCV1647" s="35"/>
      <c r="DCW1647" s="34"/>
      <c r="DDD1647" s="35"/>
      <c r="DDE1647" s="34"/>
      <c r="DDL1647" s="35"/>
      <c r="DDM1647" s="34"/>
      <c r="DDT1647" s="35"/>
      <c r="DDU1647" s="34"/>
      <c r="DEB1647" s="35"/>
      <c r="DEC1647" s="34"/>
      <c r="DEJ1647" s="35"/>
      <c r="DEK1647" s="34"/>
      <c r="DER1647" s="35"/>
      <c r="DES1647" s="34"/>
      <c r="DEZ1647" s="35"/>
      <c r="DFA1647" s="34"/>
      <c r="DFH1647" s="35"/>
      <c r="DFI1647" s="34"/>
      <c r="DFP1647" s="35"/>
      <c r="DFQ1647" s="34"/>
      <c r="DFX1647" s="35"/>
      <c r="DFY1647" s="34"/>
      <c r="DGF1647" s="35"/>
      <c r="DGG1647" s="34"/>
      <c r="DGN1647" s="35"/>
      <c r="DGO1647" s="34"/>
      <c r="DGV1647" s="35"/>
      <c r="DGW1647" s="34"/>
      <c r="DHD1647" s="35"/>
      <c r="DHE1647" s="34"/>
      <c r="DHL1647" s="35"/>
      <c r="DHM1647" s="34"/>
      <c r="DHT1647" s="35"/>
      <c r="DHU1647" s="34"/>
      <c r="DIB1647" s="35"/>
      <c r="DIC1647" s="34"/>
      <c r="DIJ1647" s="35"/>
      <c r="DIK1647" s="34"/>
      <c r="DIR1647" s="35"/>
      <c r="DIS1647" s="34"/>
      <c r="DIZ1647" s="35"/>
      <c r="DJA1647" s="34"/>
      <c r="DJH1647" s="35"/>
      <c r="DJI1647" s="34"/>
      <c r="DJP1647" s="35"/>
      <c r="DJQ1647" s="34"/>
      <c r="DJX1647" s="35"/>
      <c r="DJY1647" s="34"/>
      <c r="DKF1647" s="35"/>
      <c r="DKG1647" s="34"/>
      <c r="DKN1647" s="35"/>
      <c r="DKO1647" s="34"/>
      <c r="DKV1647" s="35"/>
      <c r="DKW1647" s="34"/>
      <c r="DLD1647" s="35"/>
      <c r="DLE1647" s="34"/>
      <c r="DLL1647" s="35"/>
      <c r="DLM1647" s="34"/>
      <c r="DLT1647" s="35"/>
      <c r="DLU1647" s="34"/>
      <c r="DMB1647" s="35"/>
      <c r="DMC1647" s="34"/>
      <c r="DMJ1647" s="35"/>
      <c r="DMK1647" s="34"/>
      <c r="DMR1647" s="35"/>
      <c r="DMS1647" s="34"/>
      <c r="DMZ1647" s="35"/>
      <c r="DNA1647" s="34"/>
      <c r="DNH1647" s="35"/>
      <c r="DNI1647" s="34"/>
      <c r="DNP1647" s="35"/>
      <c r="DNQ1647" s="34"/>
      <c r="DNX1647" s="35"/>
      <c r="DNY1647" s="34"/>
      <c r="DOF1647" s="35"/>
      <c r="DOG1647" s="34"/>
      <c r="DON1647" s="35"/>
      <c r="DOO1647" s="34"/>
      <c r="DOV1647" s="35"/>
      <c r="DOW1647" s="34"/>
      <c r="DPD1647" s="35"/>
      <c r="DPE1647" s="34"/>
      <c r="DPL1647" s="35"/>
      <c r="DPM1647" s="34"/>
      <c r="DPT1647" s="35"/>
      <c r="DPU1647" s="34"/>
      <c r="DQB1647" s="35"/>
      <c r="DQC1647" s="34"/>
      <c r="DQJ1647" s="35"/>
      <c r="DQK1647" s="34"/>
      <c r="DQR1647" s="35"/>
      <c r="DQS1647" s="34"/>
      <c r="DQZ1647" s="35"/>
      <c r="DRA1647" s="34"/>
      <c r="DRH1647" s="35"/>
      <c r="DRI1647" s="34"/>
      <c r="DRP1647" s="35"/>
      <c r="DRQ1647" s="34"/>
      <c r="DRX1647" s="35"/>
      <c r="DRY1647" s="34"/>
      <c r="DSF1647" s="35"/>
      <c r="DSG1647" s="34"/>
      <c r="DSN1647" s="35"/>
      <c r="DSO1647" s="34"/>
      <c r="DSV1647" s="35"/>
      <c r="DSW1647" s="34"/>
      <c r="DTD1647" s="35"/>
      <c r="DTE1647" s="34"/>
      <c r="DTL1647" s="35"/>
      <c r="DTM1647" s="34"/>
      <c r="DTT1647" s="35"/>
      <c r="DTU1647" s="34"/>
      <c r="DUB1647" s="35"/>
      <c r="DUC1647" s="34"/>
      <c r="DUJ1647" s="35"/>
      <c r="DUK1647" s="34"/>
      <c r="DUR1647" s="35"/>
      <c r="DUS1647" s="34"/>
      <c r="DUZ1647" s="35"/>
      <c r="DVA1647" s="34"/>
      <c r="DVH1647" s="35"/>
      <c r="DVI1647" s="34"/>
      <c r="DVP1647" s="35"/>
      <c r="DVQ1647" s="34"/>
      <c r="DVX1647" s="35"/>
      <c r="DVY1647" s="34"/>
      <c r="DWF1647" s="35"/>
      <c r="DWG1647" s="34"/>
      <c r="DWN1647" s="35"/>
      <c r="DWO1647" s="34"/>
      <c r="DWV1647" s="35"/>
      <c r="DWW1647" s="34"/>
      <c r="DXD1647" s="35"/>
      <c r="DXE1647" s="34"/>
      <c r="DXL1647" s="35"/>
      <c r="DXM1647" s="34"/>
      <c r="DXT1647" s="35"/>
      <c r="DXU1647" s="34"/>
      <c r="DYB1647" s="35"/>
      <c r="DYC1647" s="34"/>
      <c r="DYJ1647" s="35"/>
      <c r="DYK1647" s="34"/>
      <c r="DYR1647" s="35"/>
      <c r="DYS1647" s="34"/>
      <c r="DYZ1647" s="35"/>
      <c r="DZA1647" s="34"/>
      <c r="DZH1647" s="35"/>
      <c r="DZI1647" s="34"/>
      <c r="DZP1647" s="35"/>
      <c r="DZQ1647" s="34"/>
      <c r="DZX1647" s="35"/>
      <c r="DZY1647" s="34"/>
      <c r="EAF1647" s="35"/>
      <c r="EAG1647" s="34"/>
      <c r="EAN1647" s="35"/>
      <c r="EAO1647" s="34"/>
      <c r="EAV1647" s="35"/>
      <c r="EAW1647" s="34"/>
      <c r="EBD1647" s="35"/>
      <c r="EBE1647" s="34"/>
      <c r="EBL1647" s="35"/>
      <c r="EBM1647" s="34"/>
      <c r="EBT1647" s="35"/>
      <c r="EBU1647" s="34"/>
      <c r="ECB1647" s="35"/>
      <c r="ECC1647" s="34"/>
      <c r="ECJ1647" s="35"/>
      <c r="ECK1647" s="34"/>
      <c r="ECR1647" s="35"/>
      <c r="ECS1647" s="34"/>
      <c r="ECZ1647" s="35"/>
      <c r="EDA1647" s="34"/>
      <c r="EDH1647" s="35"/>
      <c r="EDI1647" s="34"/>
      <c r="EDP1647" s="35"/>
      <c r="EDQ1647" s="34"/>
      <c r="EDX1647" s="35"/>
      <c r="EDY1647" s="34"/>
      <c r="EEF1647" s="35"/>
      <c r="EEG1647" s="34"/>
      <c r="EEN1647" s="35"/>
      <c r="EEO1647" s="34"/>
      <c r="EEV1647" s="35"/>
      <c r="EEW1647" s="34"/>
      <c r="EFD1647" s="35"/>
      <c r="EFE1647" s="34"/>
      <c r="EFL1647" s="35"/>
      <c r="EFM1647" s="34"/>
      <c r="EFT1647" s="35"/>
      <c r="EFU1647" s="34"/>
      <c r="EGB1647" s="35"/>
      <c r="EGC1647" s="34"/>
      <c r="EGJ1647" s="35"/>
      <c r="EGK1647" s="34"/>
      <c r="EGR1647" s="35"/>
      <c r="EGS1647" s="34"/>
      <c r="EGZ1647" s="35"/>
      <c r="EHA1647" s="34"/>
      <c r="EHH1647" s="35"/>
      <c r="EHI1647" s="34"/>
      <c r="EHP1647" s="35"/>
      <c r="EHQ1647" s="34"/>
      <c r="EHX1647" s="35"/>
      <c r="EHY1647" s="34"/>
      <c r="EIF1647" s="35"/>
      <c r="EIG1647" s="34"/>
      <c r="EIN1647" s="35"/>
      <c r="EIO1647" s="34"/>
      <c r="EIV1647" s="35"/>
      <c r="EIW1647" s="34"/>
      <c r="EJD1647" s="35"/>
      <c r="EJE1647" s="34"/>
      <c r="EJL1647" s="35"/>
      <c r="EJM1647" s="34"/>
      <c r="EJT1647" s="35"/>
      <c r="EJU1647" s="34"/>
      <c r="EKB1647" s="35"/>
      <c r="EKC1647" s="34"/>
      <c r="EKJ1647" s="35"/>
      <c r="EKK1647" s="34"/>
      <c r="EKR1647" s="35"/>
      <c r="EKS1647" s="34"/>
      <c r="EKZ1647" s="35"/>
      <c r="ELA1647" s="34"/>
      <c r="ELH1647" s="35"/>
      <c r="ELI1647" s="34"/>
      <c r="ELP1647" s="35"/>
      <c r="ELQ1647" s="34"/>
      <c r="ELX1647" s="35"/>
      <c r="ELY1647" s="34"/>
      <c r="EMF1647" s="35"/>
      <c r="EMG1647" s="34"/>
      <c r="EMN1647" s="35"/>
      <c r="EMO1647" s="34"/>
      <c r="EMV1647" s="35"/>
      <c r="EMW1647" s="34"/>
      <c r="END1647" s="35"/>
      <c r="ENE1647" s="34"/>
      <c r="ENL1647" s="35"/>
      <c r="ENM1647" s="34"/>
      <c r="ENT1647" s="35"/>
      <c r="ENU1647" s="34"/>
      <c r="EOB1647" s="35"/>
      <c r="EOC1647" s="34"/>
      <c r="EOJ1647" s="35"/>
      <c r="EOK1647" s="34"/>
      <c r="EOR1647" s="35"/>
      <c r="EOS1647" s="34"/>
      <c r="EOZ1647" s="35"/>
      <c r="EPA1647" s="34"/>
      <c r="EPH1647" s="35"/>
      <c r="EPI1647" s="34"/>
      <c r="EPP1647" s="35"/>
      <c r="EPQ1647" s="34"/>
      <c r="EPX1647" s="35"/>
      <c r="EPY1647" s="34"/>
      <c r="EQF1647" s="35"/>
      <c r="EQG1647" s="34"/>
      <c r="EQN1647" s="35"/>
      <c r="EQO1647" s="34"/>
      <c r="EQV1647" s="35"/>
      <c r="EQW1647" s="34"/>
      <c r="ERD1647" s="35"/>
      <c r="ERE1647" s="34"/>
      <c r="ERL1647" s="35"/>
      <c r="ERM1647" s="34"/>
      <c r="ERT1647" s="35"/>
      <c r="ERU1647" s="34"/>
      <c r="ESB1647" s="35"/>
      <c r="ESC1647" s="34"/>
      <c r="ESJ1647" s="35"/>
      <c r="ESK1647" s="34"/>
      <c r="ESR1647" s="35"/>
      <c r="ESS1647" s="34"/>
      <c r="ESZ1647" s="35"/>
      <c r="ETA1647" s="34"/>
      <c r="ETH1647" s="35"/>
      <c r="ETI1647" s="34"/>
      <c r="ETP1647" s="35"/>
      <c r="ETQ1647" s="34"/>
      <c r="ETX1647" s="35"/>
      <c r="ETY1647" s="34"/>
      <c r="EUF1647" s="35"/>
      <c r="EUG1647" s="34"/>
      <c r="EUN1647" s="35"/>
      <c r="EUO1647" s="34"/>
      <c r="EUV1647" s="35"/>
      <c r="EUW1647" s="34"/>
      <c r="EVD1647" s="35"/>
      <c r="EVE1647" s="34"/>
      <c r="EVL1647" s="35"/>
      <c r="EVM1647" s="34"/>
      <c r="EVT1647" s="35"/>
      <c r="EVU1647" s="34"/>
      <c r="EWB1647" s="35"/>
      <c r="EWC1647" s="34"/>
      <c r="EWJ1647" s="35"/>
      <c r="EWK1647" s="34"/>
      <c r="EWR1647" s="35"/>
      <c r="EWS1647" s="34"/>
      <c r="EWZ1647" s="35"/>
      <c r="EXA1647" s="34"/>
      <c r="EXH1647" s="35"/>
      <c r="EXI1647" s="34"/>
      <c r="EXP1647" s="35"/>
      <c r="EXQ1647" s="34"/>
      <c r="EXX1647" s="35"/>
      <c r="EXY1647" s="34"/>
      <c r="EYF1647" s="35"/>
      <c r="EYG1647" s="34"/>
      <c r="EYN1647" s="35"/>
      <c r="EYO1647" s="34"/>
      <c r="EYV1647" s="35"/>
      <c r="EYW1647" s="34"/>
      <c r="EZD1647" s="35"/>
      <c r="EZE1647" s="34"/>
      <c r="EZL1647" s="35"/>
      <c r="EZM1647" s="34"/>
      <c r="EZT1647" s="35"/>
      <c r="EZU1647" s="34"/>
      <c r="FAB1647" s="35"/>
      <c r="FAC1647" s="34"/>
      <c r="FAJ1647" s="35"/>
      <c r="FAK1647" s="34"/>
      <c r="FAR1647" s="35"/>
      <c r="FAS1647" s="34"/>
      <c r="FAZ1647" s="35"/>
      <c r="FBA1647" s="34"/>
      <c r="FBH1647" s="35"/>
      <c r="FBI1647" s="34"/>
      <c r="FBP1647" s="35"/>
      <c r="FBQ1647" s="34"/>
      <c r="FBX1647" s="35"/>
      <c r="FBY1647" s="34"/>
      <c r="FCF1647" s="35"/>
      <c r="FCG1647" s="34"/>
      <c r="FCN1647" s="35"/>
      <c r="FCO1647" s="34"/>
      <c r="FCV1647" s="35"/>
      <c r="FCW1647" s="34"/>
      <c r="FDD1647" s="35"/>
      <c r="FDE1647" s="34"/>
      <c r="FDL1647" s="35"/>
      <c r="FDM1647" s="34"/>
      <c r="FDT1647" s="35"/>
      <c r="FDU1647" s="34"/>
      <c r="FEB1647" s="35"/>
      <c r="FEC1647" s="34"/>
      <c r="FEJ1647" s="35"/>
      <c r="FEK1647" s="34"/>
      <c r="FER1647" s="35"/>
      <c r="FES1647" s="34"/>
      <c r="FEZ1647" s="35"/>
      <c r="FFA1647" s="34"/>
      <c r="FFH1647" s="35"/>
      <c r="FFI1647" s="34"/>
      <c r="FFP1647" s="35"/>
      <c r="FFQ1647" s="34"/>
      <c r="FFX1647" s="35"/>
      <c r="FFY1647" s="34"/>
      <c r="FGF1647" s="35"/>
      <c r="FGG1647" s="34"/>
      <c r="FGN1647" s="35"/>
      <c r="FGO1647" s="34"/>
      <c r="FGV1647" s="35"/>
      <c r="FGW1647" s="34"/>
      <c r="FHD1647" s="35"/>
      <c r="FHE1647" s="34"/>
      <c r="FHL1647" s="35"/>
      <c r="FHM1647" s="34"/>
      <c r="FHT1647" s="35"/>
      <c r="FHU1647" s="34"/>
      <c r="FIB1647" s="35"/>
      <c r="FIC1647" s="34"/>
      <c r="FIJ1647" s="35"/>
      <c r="FIK1647" s="34"/>
      <c r="FIR1647" s="35"/>
      <c r="FIS1647" s="34"/>
      <c r="FIZ1647" s="35"/>
      <c r="FJA1647" s="34"/>
      <c r="FJH1647" s="35"/>
      <c r="FJI1647" s="34"/>
      <c r="FJP1647" s="35"/>
      <c r="FJQ1647" s="34"/>
      <c r="FJX1647" s="35"/>
      <c r="FJY1647" s="34"/>
      <c r="FKF1647" s="35"/>
      <c r="FKG1647" s="34"/>
      <c r="FKN1647" s="35"/>
      <c r="FKO1647" s="34"/>
      <c r="FKV1647" s="35"/>
      <c r="FKW1647" s="34"/>
      <c r="FLD1647" s="35"/>
      <c r="FLE1647" s="34"/>
      <c r="FLL1647" s="35"/>
      <c r="FLM1647" s="34"/>
      <c r="FLT1647" s="35"/>
      <c r="FLU1647" s="34"/>
      <c r="FMB1647" s="35"/>
      <c r="FMC1647" s="34"/>
      <c r="FMJ1647" s="35"/>
      <c r="FMK1647" s="34"/>
      <c r="FMR1647" s="35"/>
      <c r="FMS1647" s="34"/>
      <c r="FMZ1647" s="35"/>
      <c r="FNA1647" s="34"/>
      <c r="FNH1647" s="35"/>
      <c r="FNI1647" s="34"/>
      <c r="FNP1647" s="35"/>
      <c r="FNQ1647" s="34"/>
      <c r="FNX1647" s="35"/>
      <c r="FNY1647" s="34"/>
      <c r="FOF1647" s="35"/>
      <c r="FOG1647" s="34"/>
      <c r="FON1647" s="35"/>
      <c r="FOO1647" s="34"/>
      <c r="FOV1647" s="35"/>
      <c r="FOW1647" s="34"/>
      <c r="FPD1647" s="35"/>
      <c r="FPE1647" s="34"/>
      <c r="FPL1647" s="35"/>
      <c r="FPM1647" s="34"/>
      <c r="FPT1647" s="35"/>
      <c r="FPU1647" s="34"/>
      <c r="FQB1647" s="35"/>
      <c r="FQC1647" s="34"/>
      <c r="FQJ1647" s="35"/>
      <c r="FQK1647" s="34"/>
      <c r="FQR1647" s="35"/>
      <c r="FQS1647" s="34"/>
      <c r="FQZ1647" s="35"/>
      <c r="FRA1647" s="34"/>
      <c r="FRH1647" s="35"/>
      <c r="FRI1647" s="34"/>
      <c r="FRP1647" s="35"/>
      <c r="FRQ1647" s="34"/>
      <c r="FRX1647" s="35"/>
      <c r="FRY1647" s="34"/>
      <c r="FSF1647" s="35"/>
      <c r="FSG1647" s="34"/>
      <c r="FSN1647" s="35"/>
      <c r="FSO1647" s="34"/>
      <c r="FSV1647" s="35"/>
      <c r="FSW1647" s="34"/>
      <c r="FTD1647" s="35"/>
      <c r="FTE1647" s="34"/>
      <c r="FTL1647" s="35"/>
      <c r="FTM1647" s="34"/>
      <c r="FTT1647" s="35"/>
      <c r="FTU1647" s="34"/>
      <c r="FUB1647" s="35"/>
      <c r="FUC1647" s="34"/>
      <c r="FUJ1647" s="35"/>
      <c r="FUK1647" s="34"/>
      <c r="FUR1647" s="35"/>
      <c r="FUS1647" s="34"/>
      <c r="FUZ1647" s="35"/>
      <c r="FVA1647" s="34"/>
      <c r="FVH1647" s="35"/>
      <c r="FVI1647" s="34"/>
      <c r="FVP1647" s="35"/>
      <c r="FVQ1647" s="34"/>
      <c r="FVX1647" s="35"/>
      <c r="FVY1647" s="34"/>
      <c r="FWF1647" s="35"/>
      <c r="FWG1647" s="34"/>
      <c r="FWN1647" s="35"/>
      <c r="FWO1647" s="34"/>
      <c r="FWV1647" s="35"/>
      <c r="FWW1647" s="34"/>
      <c r="FXD1647" s="35"/>
      <c r="FXE1647" s="34"/>
      <c r="FXL1647" s="35"/>
      <c r="FXM1647" s="34"/>
      <c r="FXT1647" s="35"/>
      <c r="FXU1647" s="34"/>
      <c r="FYB1647" s="35"/>
      <c r="FYC1647" s="34"/>
      <c r="FYJ1647" s="35"/>
      <c r="FYK1647" s="34"/>
      <c r="FYR1647" s="35"/>
      <c r="FYS1647" s="34"/>
      <c r="FYZ1647" s="35"/>
      <c r="FZA1647" s="34"/>
      <c r="FZH1647" s="35"/>
      <c r="FZI1647" s="34"/>
      <c r="FZP1647" s="35"/>
      <c r="FZQ1647" s="34"/>
      <c r="FZX1647" s="35"/>
      <c r="FZY1647" s="34"/>
      <c r="GAF1647" s="35"/>
      <c r="GAG1647" s="34"/>
      <c r="GAN1647" s="35"/>
      <c r="GAO1647" s="34"/>
      <c r="GAV1647" s="35"/>
      <c r="GAW1647" s="34"/>
      <c r="GBD1647" s="35"/>
      <c r="GBE1647" s="34"/>
      <c r="GBL1647" s="35"/>
      <c r="GBM1647" s="34"/>
      <c r="GBT1647" s="35"/>
      <c r="GBU1647" s="34"/>
      <c r="GCB1647" s="35"/>
      <c r="GCC1647" s="34"/>
      <c r="GCJ1647" s="35"/>
      <c r="GCK1647" s="34"/>
      <c r="GCR1647" s="35"/>
      <c r="GCS1647" s="34"/>
      <c r="GCZ1647" s="35"/>
      <c r="GDA1647" s="34"/>
      <c r="GDH1647" s="35"/>
      <c r="GDI1647" s="34"/>
      <c r="GDP1647" s="35"/>
      <c r="GDQ1647" s="34"/>
      <c r="GDX1647" s="35"/>
      <c r="GDY1647" s="34"/>
      <c r="GEF1647" s="35"/>
      <c r="GEG1647" s="34"/>
      <c r="GEN1647" s="35"/>
      <c r="GEO1647" s="34"/>
      <c r="GEV1647" s="35"/>
      <c r="GEW1647" s="34"/>
      <c r="GFD1647" s="35"/>
      <c r="GFE1647" s="34"/>
      <c r="GFL1647" s="35"/>
      <c r="GFM1647" s="34"/>
      <c r="GFT1647" s="35"/>
      <c r="GFU1647" s="34"/>
      <c r="GGB1647" s="35"/>
      <c r="GGC1647" s="34"/>
      <c r="GGJ1647" s="35"/>
      <c r="GGK1647" s="34"/>
      <c r="GGR1647" s="35"/>
      <c r="GGS1647" s="34"/>
      <c r="GGZ1647" s="35"/>
      <c r="GHA1647" s="34"/>
      <c r="GHH1647" s="35"/>
      <c r="GHI1647" s="34"/>
      <c r="GHP1647" s="35"/>
      <c r="GHQ1647" s="34"/>
      <c r="GHX1647" s="35"/>
      <c r="GHY1647" s="34"/>
      <c r="GIF1647" s="35"/>
      <c r="GIG1647" s="34"/>
      <c r="GIN1647" s="35"/>
      <c r="GIO1647" s="34"/>
      <c r="GIV1647" s="35"/>
      <c r="GIW1647" s="34"/>
      <c r="GJD1647" s="35"/>
      <c r="GJE1647" s="34"/>
      <c r="GJL1647" s="35"/>
      <c r="GJM1647" s="34"/>
      <c r="GJT1647" s="35"/>
      <c r="GJU1647" s="34"/>
      <c r="GKB1647" s="35"/>
      <c r="GKC1647" s="34"/>
      <c r="GKJ1647" s="35"/>
      <c r="GKK1647" s="34"/>
      <c r="GKR1647" s="35"/>
      <c r="GKS1647" s="34"/>
      <c r="GKZ1647" s="35"/>
      <c r="GLA1647" s="34"/>
      <c r="GLH1647" s="35"/>
      <c r="GLI1647" s="34"/>
      <c r="GLP1647" s="35"/>
      <c r="GLQ1647" s="34"/>
      <c r="GLX1647" s="35"/>
      <c r="GLY1647" s="34"/>
      <c r="GMF1647" s="35"/>
      <c r="GMG1647" s="34"/>
      <c r="GMN1647" s="35"/>
      <c r="GMO1647" s="34"/>
      <c r="GMV1647" s="35"/>
      <c r="GMW1647" s="34"/>
      <c r="GND1647" s="35"/>
      <c r="GNE1647" s="34"/>
      <c r="GNL1647" s="35"/>
      <c r="GNM1647" s="34"/>
      <c r="GNT1647" s="35"/>
      <c r="GNU1647" s="34"/>
      <c r="GOB1647" s="35"/>
      <c r="GOC1647" s="34"/>
      <c r="GOJ1647" s="35"/>
      <c r="GOK1647" s="34"/>
      <c r="GOR1647" s="35"/>
      <c r="GOS1647" s="34"/>
      <c r="GOZ1647" s="35"/>
      <c r="GPA1647" s="34"/>
      <c r="GPH1647" s="35"/>
      <c r="GPI1647" s="34"/>
      <c r="GPP1647" s="35"/>
      <c r="GPQ1647" s="34"/>
      <c r="GPX1647" s="35"/>
      <c r="GPY1647" s="34"/>
      <c r="GQF1647" s="35"/>
      <c r="GQG1647" s="34"/>
      <c r="GQN1647" s="35"/>
      <c r="GQO1647" s="34"/>
      <c r="GQV1647" s="35"/>
      <c r="GQW1647" s="34"/>
      <c r="GRD1647" s="35"/>
      <c r="GRE1647" s="34"/>
      <c r="GRL1647" s="35"/>
      <c r="GRM1647" s="34"/>
      <c r="GRT1647" s="35"/>
      <c r="GRU1647" s="34"/>
      <c r="GSB1647" s="35"/>
      <c r="GSC1647" s="34"/>
      <c r="GSJ1647" s="35"/>
      <c r="GSK1647" s="34"/>
      <c r="GSR1647" s="35"/>
      <c r="GSS1647" s="34"/>
      <c r="GSZ1647" s="35"/>
      <c r="GTA1647" s="34"/>
      <c r="GTH1647" s="35"/>
      <c r="GTI1647" s="34"/>
      <c r="GTP1647" s="35"/>
      <c r="GTQ1647" s="34"/>
      <c r="GTX1647" s="35"/>
      <c r="GTY1647" s="34"/>
      <c r="GUF1647" s="35"/>
      <c r="GUG1647" s="34"/>
      <c r="GUN1647" s="35"/>
      <c r="GUO1647" s="34"/>
      <c r="GUV1647" s="35"/>
      <c r="GUW1647" s="34"/>
      <c r="GVD1647" s="35"/>
      <c r="GVE1647" s="34"/>
      <c r="GVL1647" s="35"/>
      <c r="GVM1647" s="34"/>
      <c r="GVT1647" s="35"/>
      <c r="GVU1647" s="34"/>
      <c r="GWB1647" s="35"/>
      <c r="GWC1647" s="34"/>
      <c r="GWJ1647" s="35"/>
      <c r="GWK1647" s="34"/>
      <c r="GWR1647" s="35"/>
      <c r="GWS1647" s="34"/>
      <c r="GWZ1647" s="35"/>
      <c r="GXA1647" s="34"/>
      <c r="GXH1647" s="35"/>
      <c r="GXI1647" s="34"/>
      <c r="GXP1647" s="35"/>
      <c r="GXQ1647" s="34"/>
      <c r="GXX1647" s="35"/>
      <c r="GXY1647" s="34"/>
      <c r="GYF1647" s="35"/>
      <c r="GYG1647" s="34"/>
      <c r="GYN1647" s="35"/>
      <c r="GYO1647" s="34"/>
      <c r="GYV1647" s="35"/>
      <c r="GYW1647" s="34"/>
      <c r="GZD1647" s="35"/>
      <c r="GZE1647" s="34"/>
      <c r="GZL1647" s="35"/>
      <c r="GZM1647" s="34"/>
      <c r="GZT1647" s="35"/>
      <c r="GZU1647" s="34"/>
      <c r="HAB1647" s="35"/>
      <c r="HAC1647" s="34"/>
      <c r="HAJ1647" s="35"/>
      <c r="HAK1647" s="34"/>
      <c r="HAR1647" s="35"/>
      <c r="HAS1647" s="34"/>
      <c r="HAZ1647" s="35"/>
      <c r="HBA1647" s="34"/>
      <c r="HBH1647" s="35"/>
      <c r="HBI1647" s="34"/>
      <c r="HBP1647" s="35"/>
      <c r="HBQ1647" s="34"/>
      <c r="HBX1647" s="35"/>
      <c r="HBY1647" s="34"/>
      <c r="HCF1647" s="35"/>
      <c r="HCG1647" s="34"/>
      <c r="HCN1647" s="35"/>
      <c r="HCO1647" s="34"/>
      <c r="HCV1647" s="35"/>
      <c r="HCW1647" s="34"/>
      <c r="HDD1647" s="35"/>
      <c r="HDE1647" s="34"/>
      <c r="HDL1647" s="35"/>
      <c r="HDM1647" s="34"/>
      <c r="HDT1647" s="35"/>
      <c r="HDU1647" s="34"/>
      <c r="HEB1647" s="35"/>
      <c r="HEC1647" s="34"/>
      <c r="HEJ1647" s="35"/>
      <c r="HEK1647" s="34"/>
      <c r="HER1647" s="35"/>
      <c r="HES1647" s="34"/>
      <c r="HEZ1647" s="35"/>
      <c r="HFA1647" s="34"/>
      <c r="HFH1647" s="35"/>
      <c r="HFI1647" s="34"/>
      <c r="HFP1647" s="35"/>
      <c r="HFQ1647" s="34"/>
      <c r="HFX1647" s="35"/>
      <c r="HFY1647" s="34"/>
      <c r="HGF1647" s="35"/>
      <c r="HGG1647" s="34"/>
      <c r="HGN1647" s="35"/>
      <c r="HGO1647" s="34"/>
      <c r="HGV1647" s="35"/>
      <c r="HGW1647" s="34"/>
      <c r="HHD1647" s="35"/>
      <c r="HHE1647" s="34"/>
      <c r="HHL1647" s="35"/>
      <c r="HHM1647" s="34"/>
      <c r="HHT1647" s="35"/>
      <c r="HHU1647" s="34"/>
      <c r="HIB1647" s="35"/>
      <c r="HIC1647" s="34"/>
      <c r="HIJ1647" s="35"/>
      <c r="HIK1647" s="34"/>
      <c r="HIR1647" s="35"/>
      <c r="HIS1647" s="34"/>
      <c r="HIZ1647" s="35"/>
      <c r="HJA1647" s="34"/>
      <c r="HJH1647" s="35"/>
      <c r="HJI1647" s="34"/>
      <c r="HJP1647" s="35"/>
      <c r="HJQ1647" s="34"/>
      <c r="HJX1647" s="35"/>
      <c r="HJY1647" s="34"/>
      <c r="HKF1647" s="35"/>
      <c r="HKG1647" s="34"/>
      <c r="HKN1647" s="35"/>
      <c r="HKO1647" s="34"/>
      <c r="HKV1647" s="35"/>
      <c r="HKW1647" s="34"/>
      <c r="HLD1647" s="35"/>
      <c r="HLE1647" s="34"/>
      <c r="HLL1647" s="35"/>
      <c r="HLM1647" s="34"/>
      <c r="HLT1647" s="35"/>
      <c r="HLU1647" s="34"/>
      <c r="HMB1647" s="35"/>
      <c r="HMC1647" s="34"/>
      <c r="HMJ1647" s="35"/>
      <c r="HMK1647" s="34"/>
      <c r="HMR1647" s="35"/>
      <c r="HMS1647" s="34"/>
      <c r="HMZ1647" s="35"/>
      <c r="HNA1647" s="34"/>
      <c r="HNH1647" s="35"/>
      <c r="HNI1647" s="34"/>
      <c r="HNP1647" s="35"/>
      <c r="HNQ1647" s="34"/>
      <c r="HNX1647" s="35"/>
      <c r="HNY1647" s="34"/>
      <c r="HOF1647" s="35"/>
      <c r="HOG1647" s="34"/>
      <c r="HON1647" s="35"/>
      <c r="HOO1647" s="34"/>
      <c r="HOV1647" s="35"/>
      <c r="HOW1647" s="34"/>
      <c r="HPD1647" s="35"/>
      <c r="HPE1647" s="34"/>
      <c r="HPL1647" s="35"/>
      <c r="HPM1647" s="34"/>
      <c r="HPT1647" s="35"/>
      <c r="HPU1647" s="34"/>
      <c r="HQB1647" s="35"/>
      <c r="HQC1647" s="34"/>
      <c r="HQJ1647" s="35"/>
      <c r="HQK1647" s="34"/>
      <c r="HQR1647" s="35"/>
      <c r="HQS1647" s="34"/>
      <c r="HQZ1647" s="35"/>
      <c r="HRA1647" s="34"/>
      <c r="HRH1647" s="35"/>
      <c r="HRI1647" s="34"/>
      <c r="HRP1647" s="35"/>
      <c r="HRQ1647" s="34"/>
      <c r="HRX1647" s="35"/>
      <c r="HRY1647" s="34"/>
      <c r="HSF1647" s="35"/>
      <c r="HSG1647" s="34"/>
      <c r="HSN1647" s="35"/>
      <c r="HSO1647" s="34"/>
      <c r="HSV1647" s="35"/>
      <c r="HSW1647" s="34"/>
      <c r="HTD1647" s="35"/>
      <c r="HTE1647" s="34"/>
      <c r="HTL1647" s="35"/>
      <c r="HTM1647" s="34"/>
      <c r="HTT1647" s="35"/>
      <c r="HTU1647" s="34"/>
      <c r="HUB1647" s="35"/>
      <c r="HUC1647" s="34"/>
      <c r="HUJ1647" s="35"/>
      <c r="HUK1647" s="34"/>
      <c r="HUR1647" s="35"/>
      <c r="HUS1647" s="34"/>
      <c r="HUZ1647" s="35"/>
      <c r="HVA1647" s="34"/>
      <c r="HVH1647" s="35"/>
      <c r="HVI1647" s="34"/>
      <c r="HVP1647" s="35"/>
      <c r="HVQ1647" s="34"/>
      <c r="HVX1647" s="35"/>
      <c r="HVY1647" s="34"/>
      <c r="HWF1647" s="35"/>
      <c r="HWG1647" s="34"/>
      <c r="HWN1647" s="35"/>
      <c r="HWO1647" s="34"/>
      <c r="HWV1647" s="35"/>
      <c r="HWW1647" s="34"/>
      <c r="HXD1647" s="35"/>
      <c r="HXE1647" s="34"/>
      <c r="HXL1647" s="35"/>
      <c r="HXM1647" s="34"/>
      <c r="HXT1647" s="35"/>
      <c r="HXU1647" s="34"/>
      <c r="HYB1647" s="35"/>
      <c r="HYC1647" s="34"/>
      <c r="HYJ1647" s="35"/>
      <c r="HYK1647" s="34"/>
      <c r="HYR1647" s="35"/>
      <c r="HYS1647" s="34"/>
      <c r="HYZ1647" s="35"/>
      <c r="HZA1647" s="34"/>
      <c r="HZH1647" s="35"/>
      <c r="HZI1647" s="34"/>
      <c r="HZP1647" s="35"/>
      <c r="HZQ1647" s="34"/>
      <c r="HZX1647" s="35"/>
      <c r="HZY1647" s="34"/>
      <c r="IAF1647" s="35"/>
      <c r="IAG1647" s="34"/>
      <c r="IAN1647" s="35"/>
      <c r="IAO1647" s="34"/>
      <c r="IAV1647" s="35"/>
      <c r="IAW1647" s="34"/>
      <c r="IBD1647" s="35"/>
      <c r="IBE1647" s="34"/>
      <c r="IBL1647" s="35"/>
      <c r="IBM1647" s="34"/>
      <c r="IBT1647" s="35"/>
      <c r="IBU1647" s="34"/>
      <c r="ICB1647" s="35"/>
      <c r="ICC1647" s="34"/>
      <c r="ICJ1647" s="35"/>
      <c r="ICK1647" s="34"/>
      <c r="ICR1647" s="35"/>
      <c r="ICS1647" s="34"/>
      <c r="ICZ1647" s="35"/>
      <c r="IDA1647" s="34"/>
      <c r="IDH1647" s="35"/>
      <c r="IDI1647" s="34"/>
      <c r="IDP1647" s="35"/>
      <c r="IDQ1647" s="34"/>
      <c r="IDX1647" s="35"/>
      <c r="IDY1647" s="34"/>
      <c r="IEF1647" s="35"/>
      <c r="IEG1647" s="34"/>
      <c r="IEN1647" s="35"/>
      <c r="IEO1647" s="34"/>
      <c r="IEV1647" s="35"/>
      <c r="IEW1647" s="34"/>
      <c r="IFD1647" s="35"/>
      <c r="IFE1647" s="34"/>
      <c r="IFL1647" s="35"/>
      <c r="IFM1647" s="34"/>
      <c r="IFT1647" s="35"/>
      <c r="IFU1647" s="34"/>
      <c r="IGB1647" s="35"/>
      <c r="IGC1647" s="34"/>
      <c r="IGJ1647" s="35"/>
      <c r="IGK1647" s="34"/>
      <c r="IGR1647" s="35"/>
      <c r="IGS1647" s="34"/>
      <c r="IGZ1647" s="35"/>
      <c r="IHA1647" s="34"/>
      <c r="IHH1647" s="35"/>
      <c r="IHI1647" s="34"/>
      <c r="IHP1647" s="35"/>
      <c r="IHQ1647" s="34"/>
      <c r="IHX1647" s="35"/>
      <c r="IHY1647" s="34"/>
      <c r="IIF1647" s="35"/>
      <c r="IIG1647" s="34"/>
      <c r="IIN1647" s="35"/>
      <c r="IIO1647" s="34"/>
      <c r="IIV1647" s="35"/>
      <c r="IIW1647" s="34"/>
      <c r="IJD1647" s="35"/>
      <c r="IJE1647" s="34"/>
      <c r="IJL1647" s="35"/>
      <c r="IJM1647" s="34"/>
      <c r="IJT1647" s="35"/>
      <c r="IJU1647" s="34"/>
      <c r="IKB1647" s="35"/>
      <c r="IKC1647" s="34"/>
      <c r="IKJ1647" s="35"/>
      <c r="IKK1647" s="34"/>
      <c r="IKR1647" s="35"/>
      <c r="IKS1647" s="34"/>
      <c r="IKZ1647" s="35"/>
      <c r="ILA1647" s="34"/>
      <c r="ILH1647" s="35"/>
      <c r="ILI1647" s="34"/>
      <c r="ILP1647" s="35"/>
      <c r="ILQ1647" s="34"/>
      <c r="ILX1647" s="35"/>
      <c r="ILY1647" s="34"/>
      <c r="IMF1647" s="35"/>
      <c r="IMG1647" s="34"/>
      <c r="IMN1647" s="35"/>
      <c r="IMO1647" s="34"/>
      <c r="IMV1647" s="35"/>
      <c r="IMW1647" s="34"/>
      <c r="IND1647" s="35"/>
      <c r="INE1647" s="34"/>
      <c r="INL1647" s="35"/>
      <c r="INM1647" s="34"/>
      <c r="INT1647" s="35"/>
      <c r="INU1647" s="34"/>
      <c r="IOB1647" s="35"/>
      <c r="IOC1647" s="34"/>
      <c r="IOJ1647" s="35"/>
      <c r="IOK1647" s="34"/>
      <c r="IOR1647" s="35"/>
      <c r="IOS1647" s="34"/>
      <c r="IOZ1647" s="35"/>
      <c r="IPA1647" s="34"/>
      <c r="IPH1647" s="35"/>
      <c r="IPI1647" s="34"/>
      <c r="IPP1647" s="35"/>
      <c r="IPQ1647" s="34"/>
      <c r="IPX1647" s="35"/>
      <c r="IPY1647" s="34"/>
      <c r="IQF1647" s="35"/>
      <c r="IQG1647" s="34"/>
      <c r="IQN1647" s="35"/>
      <c r="IQO1647" s="34"/>
      <c r="IQV1647" s="35"/>
      <c r="IQW1647" s="34"/>
      <c r="IRD1647" s="35"/>
      <c r="IRE1647" s="34"/>
      <c r="IRL1647" s="35"/>
      <c r="IRM1647" s="34"/>
      <c r="IRT1647" s="35"/>
      <c r="IRU1647" s="34"/>
      <c r="ISB1647" s="35"/>
      <c r="ISC1647" s="34"/>
      <c r="ISJ1647" s="35"/>
      <c r="ISK1647" s="34"/>
      <c r="ISR1647" s="35"/>
      <c r="ISS1647" s="34"/>
      <c r="ISZ1647" s="35"/>
      <c r="ITA1647" s="34"/>
      <c r="ITH1647" s="35"/>
      <c r="ITI1647" s="34"/>
      <c r="ITP1647" s="35"/>
      <c r="ITQ1647" s="34"/>
      <c r="ITX1647" s="35"/>
      <c r="ITY1647" s="34"/>
      <c r="IUF1647" s="35"/>
      <c r="IUG1647" s="34"/>
      <c r="IUN1647" s="35"/>
      <c r="IUO1647" s="34"/>
      <c r="IUV1647" s="35"/>
      <c r="IUW1647" s="34"/>
      <c r="IVD1647" s="35"/>
      <c r="IVE1647" s="34"/>
      <c r="IVL1647" s="35"/>
      <c r="IVM1647" s="34"/>
      <c r="IVT1647" s="35"/>
      <c r="IVU1647" s="34"/>
      <c r="IWB1647" s="35"/>
      <c r="IWC1647" s="34"/>
      <c r="IWJ1647" s="35"/>
      <c r="IWK1647" s="34"/>
      <c r="IWR1647" s="35"/>
      <c r="IWS1647" s="34"/>
      <c r="IWZ1647" s="35"/>
      <c r="IXA1647" s="34"/>
      <c r="IXH1647" s="35"/>
      <c r="IXI1647" s="34"/>
      <c r="IXP1647" s="35"/>
      <c r="IXQ1647" s="34"/>
      <c r="IXX1647" s="35"/>
      <c r="IXY1647" s="34"/>
      <c r="IYF1647" s="35"/>
      <c r="IYG1647" s="34"/>
      <c r="IYN1647" s="35"/>
      <c r="IYO1647" s="34"/>
      <c r="IYV1647" s="35"/>
      <c r="IYW1647" s="34"/>
      <c r="IZD1647" s="35"/>
      <c r="IZE1647" s="34"/>
      <c r="IZL1647" s="35"/>
      <c r="IZM1647" s="34"/>
      <c r="IZT1647" s="35"/>
      <c r="IZU1647" s="34"/>
      <c r="JAB1647" s="35"/>
      <c r="JAC1647" s="34"/>
      <c r="JAJ1647" s="35"/>
      <c r="JAK1647" s="34"/>
      <c r="JAR1647" s="35"/>
      <c r="JAS1647" s="34"/>
      <c r="JAZ1647" s="35"/>
      <c r="JBA1647" s="34"/>
      <c r="JBH1647" s="35"/>
      <c r="JBI1647" s="34"/>
      <c r="JBP1647" s="35"/>
      <c r="JBQ1647" s="34"/>
      <c r="JBX1647" s="35"/>
      <c r="JBY1647" s="34"/>
      <c r="JCF1647" s="35"/>
      <c r="JCG1647" s="34"/>
      <c r="JCN1647" s="35"/>
      <c r="JCO1647" s="34"/>
      <c r="JCV1647" s="35"/>
      <c r="JCW1647" s="34"/>
      <c r="JDD1647" s="35"/>
      <c r="JDE1647" s="34"/>
      <c r="JDL1647" s="35"/>
      <c r="JDM1647" s="34"/>
      <c r="JDT1647" s="35"/>
      <c r="JDU1647" s="34"/>
      <c r="JEB1647" s="35"/>
      <c r="JEC1647" s="34"/>
      <c r="JEJ1647" s="35"/>
      <c r="JEK1647" s="34"/>
      <c r="JER1647" s="35"/>
      <c r="JES1647" s="34"/>
      <c r="JEZ1647" s="35"/>
      <c r="JFA1647" s="34"/>
      <c r="JFH1647" s="35"/>
      <c r="JFI1647" s="34"/>
      <c r="JFP1647" s="35"/>
      <c r="JFQ1647" s="34"/>
      <c r="JFX1647" s="35"/>
      <c r="JFY1647" s="34"/>
      <c r="JGF1647" s="35"/>
      <c r="JGG1647" s="34"/>
      <c r="JGN1647" s="35"/>
      <c r="JGO1647" s="34"/>
      <c r="JGV1647" s="35"/>
      <c r="JGW1647" s="34"/>
      <c r="JHD1647" s="35"/>
      <c r="JHE1647" s="34"/>
      <c r="JHL1647" s="35"/>
      <c r="JHM1647" s="34"/>
      <c r="JHT1647" s="35"/>
      <c r="JHU1647" s="34"/>
      <c r="JIB1647" s="35"/>
      <c r="JIC1647" s="34"/>
      <c r="JIJ1647" s="35"/>
      <c r="JIK1647" s="34"/>
      <c r="JIR1647" s="35"/>
      <c r="JIS1647" s="34"/>
      <c r="JIZ1647" s="35"/>
      <c r="JJA1647" s="34"/>
      <c r="JJH1647" s="35"/>
      <c r="JJI1647" s="34"/>
      <c r="JJP1647" s="35"/>
      <c r="JJQ1647" s="34"/>
      <c r="JJX1647" s="35"/>
      <c r="JJY1647" s="34"/>
      <c r="JKF1647" s="35"/>
      <c r="JKG1647" s="34"/>
      <c r="JKN1647" s="35"/>
      <c r="JKO1647" s="34"/>
      <c r="JKV1647" s="35"/>
      <c r="JKW1647" s="34"/>
      <c r="JLD1647" s="35"/>
      <c r="JLE1647" s="34"/>
      <c r="JLL1647" s="35"/>
      <c r="JLM1647" s="34"/>
      <c r="JLT1647" s="35"/>
      <c r="JLU1647" s="34"/>
      <c r="JMB1647" s="35"/>
      <c r="JMC1647" s="34"/>
      <c r="JMJ1647" s="35"/>
      <c r="JMK1647" s="34"/>
      <c r="JMR1647" s="35"/>
      <c r="JMS1647" s="34"/>
      <c r="JMZ1647" s="35"/>
      <c r="JNA1647" s="34"/>
      <c r="JNH1647" s="35"/>
      <c r="JNI1647" s="34"/>
      <c r="JNP1647" s="35"/>
      <c r="JNQ1647" s="34"/>
      <c r="JNX1647" s="35"/>
      <c r="JNY1647" s="34"/>
      <c r="JOF1647" s="35"/>
      <c r="JOG1647" s="34"/>
      <c r="JON1647" s="35"/>
      <c r="JOO1647" s="34"/>
      <c r="JOV1647" s="35"/>
      <c r="JOW1647" s="34"/>
      <c r="JPD1647" s="35"/>
      <c r="JPE1647" s="34"/>
      <c r="JPL1647" s="35"/>
      <c r="JPM1647" s="34"/>
      <c r="JPT1647" s="35"/>
      <c r="JPU1647" s="34"/>
      <c r="JQB1647" s="35"/>
      <c r="JQC1647" s="34"/>
      <c r="JQJ1647" s="35"/>
      <c r="JQK1647" s="34"/>
      <c r="JQR1647" s="35"/>
      <c r="JQS1647" s="34"/>
      <c r="JQZ1647" s="35"/>
      <c r="JRA1647" s="34"/>
      <c r="JRH1647" s="35"/>
      <c r="JRI1647" s="34"/>
      <c r="JRP1647" s="35"/>
      <c r="JRQ1647" s="34"/>
      <c r="JRX1647" s="35"/>
      <c r="JRY1647" s="34"/>
      <c r="JSF1647" s="35"/>
      <c r="JSG1647" s="34"/>
      <c r="JSN1647" s="35"/>
      <c r="JSO1647" s="34"/>
      <c r="JSV1647" s="35"/>
      <c r="JSW1647" s="34"/>
      <c r="JTD1647" s="35"/>
      <c r="JTE1647" s="34"/>
      <c r="JTL1647" s="35"/>
      <c r="JTM1647" s="34"/>
      <c r="JTT1647" s="35"/>
      <c r="JTU1647" s="34"/>
      <c r="JUB1647" s="35"/>
      <c r="JUC1647" s="34"/>
      <c r="JUJ1647" s="35"/>
      <c r="JUK1647" s="34"/>
      <c r="JUR1647" s="35"/>
      <c r="JUS1647" s="34"/>
      <c r="JUZ1647" s="35"/>
      <c r="JVA1647" s="34"/>
      <c r="JVH1647" s="35"/>
      <c r="JVI1647" s="34"/>
      <c r="JVP1647" s="35"/>
      <c r="JVQ1647" s="34"/>
      <c r="JVX1647" s="35"/>
      <c r="JVY1647" s="34"/>
      <c r="JWF1647" s="35"/>
      <c r="JWG1647" s="34"/>
      <c r="JWN1647" s="35"/>
      <c r="JWO1647" s="34"/>
      <c r="JWV1647" s="35"/>
      <c r="JWW1647" s="34"/>
      <c r="JXD1647" s="35"/>
      <c r="JXE1647" s="34"/>
      <c r="JXL1647" s="35"/>
      <c r="JXM1647" s="34"/>
      <c r="JXT1647" s="35"/>
      <c r="JXU1647" s="34"/>
      <c r="JYB1647" s="35"/>
      <c r="JYC1647" s="34"/>
      <c r="JYJ1647" s="35"/>
      <c r="JYK1647" s="34"/>
      <c r="JYR1647" s="35"/>
      <c r="JYS1647" s="34"/>
      <c r="JYZ1647" s="35"/>
      <c r="JZA1647" s="34"/>
      <c r="JZH1647" s="35"/>
      <c r="JZI1647" s="34"/>
      <c r="JZP1647" s="35"/>
      <c r="JZQ1647" s="34"/>
      <c r="JZX1647" s="35"/>
      <c r="JZY1647" s="34"/>
      <c r="KAF1647" s="35"/>
      <c r="KAG1647" s="34"/>
      <c r="KAN1647" s="35"/>
      <c r="KAO1647" s="34"/>
      <c r="KAV1647" s="35"/>
      <c r="KAW1647" s="34"/>
      <c r="KBD1647" s="35"/>
      <c r="KBE1647" s="34"/>
      <c r="KBL1647" s="35"/>
      <c r="KBM1647" s="34"/>
      <c r="KBT1647" s="35"/>
      <c r="KBU1647" s="34"/>
      <c r="KCB1647" s="35"/>
      <c r="KCC1647" s="34"/>
      <c r="KCJ1647" s="35"/>
      <c r="KCK1647" s="34"/>
      <c r="KCR1647" s="35"/>
      <c r="KCS1647" s="34"/>
      <c r="KCZ1647" s="35"/>
      <c r="KDA1647" s="34"/>
      <c r="KDH1647" s="35"/>
      <c r="KDI1647" s="34"/>
      <c r="KDP1647" s="35"/>
      <c r="KDQ1647" s="34"/>
      <c r="KDX1647" s="35"/>
      <c r="KDY1647" s="34"/>
      <c r="KEF1647" s="35"/>
      <c r="KEG1647" s="34"/>
      <c r="KEN1647" s="35"/>
      <c r="KEO1647" s="34"/>
      <c r="KEV1647" s="35"/>
      <c r="KEW1647" s="34"/>
      <c r="KFD1647" s="35"/>
      <c r="KFE1647" s="34"/>
      <c r="KFL1647" s="35"/>
      <c r="KFM1647" s="34"/>
      <c r="KFT1647" s="35"/>
      <c r="KFU1647" s="34"/>
      <c r="KGB1647" s="35"/>
      <c r="KGC1647" s="34"/>
      <c r="KGJ1647" s="35"/>
      <c r="KGK1647" s="34"/>
      <c r="KGR1647" s="35"/>
      <c r="KGS1647" s="34"/>
      <c r="KGZ1647" s="35"/>
      <c r="KHA1647" s="34"/>
      <c r="KHH1647" s="35"/>
      <c r="KHI1647" s="34"/>
      <c r="KHP1647" s="35"/>
      <c r="KHQ1647" s="34"/>
      <c r="KHX1647" s="35"/>
      <c r="KHY1647" s="34"/>
      <c r="KIF1647" s="35"/>
      <c r="KIG1647" s="34"/>
      <c r="KIN1647" s="35"/>
      <c r="KIO1647" s="34"/>
      <c r="KIV1647" s="35"/>
      <c r="KIW1647" s="34"/>
      <c r="KJD1647" s="35"/>
      <c r="KJE1647" s="34"/>
      <c r="KJL1647" s="35"/>
      <c r="KJM1647" s="34"/>
      <c r="KJT1647" s="35"/>
      <c r="KJU1647" s="34"/>
      <c r="KKB1647" s="35"/>
      <c r="KKC1647" s="34"/>
      <c r="KKJ1647" s="35"/>
      <c r="KKK1647" s="34"/>
      <c r="KKR1647" s="35"/>
      <c r="KKS1647" s="34"/>
      <c r="KKZ1647" s="35"/>
      <c r="KLA1647" s="34"/>
      <c r="KLH1647" s="35"/>
      <c r="KLI1647" s="34"/>
      <c r="KLP1647" s="35"/>
      <c r="KLQ1647" s="34"/>
      <c r="KLX1647" s="35"/>
      <c r="KLY1647" s="34"/>
      <c r="KMF1647" s="35"/>
      <c r="KMG1647" s="34"/>
      <c r="KMN1647" s="35"/>
      <c r="KMO1647" s="34"/>
      <c r="KMV1647" s="35"/>
      <c r="KMW1647" s="34"/>
      <c r="KND1647" s="35"/>
      <c r="KNE1647" s="34"/>
      <c r="KNL1647" s="35"/>
      <c r="KNM1647" s="34"/>
      <c r="KNT1647" s="35"/>
      <c r="KNU1647" s="34"/>
      <c r="KOB1647" s="35"/>
      <c r="KOC1647" s="34"/>
      <c r="KOJ1647" s="35"/>
      <c r="KOK1647" s="34"/>
      <c r="KOR1647" s="35"/>
      <c r="KOS1647" s="34"/>
      <c r="KOZ1647" s="35"/>
      <c r="KPA1647" s="34"/>
      <c r="KPH1647" s="35"/>
      <c r="KPI1647" s="34"/>
      <c r="KPP1647" s="35"/>
      <c r="KPQ1647" s="34"/>
      <c r="KPX1647" s="35"/>
      <c r="KPY1647" s="34"/>
      <c r="KQF1647" s="35"/>
      <c r="KQG1647" s="34"/>
      <c r="KQN1647" s="35"/>
      <c r="KQO1647" s="34"/>
      <c r="KQV1647" s="35"/>
      <c r="KQW1647" s="34"/>
      <c r="KRD1647" s="35"/>
      <c r="KRE1647" s="34"/>
      <c r="KRL1647" s="35"/>
      <c r="KRM1647" s="34"/>
      <c r="KRT1647" s="35"/>
      <c r="KRU1647" s="34"/>
      <c r="KSB1647" s="35"/>
      <c r="KSC1647" s="34"/>
      <c r="KSJ1647" s="35"/>
      <c r="KSK1647" s="34"/>
      <c r="KSR1647" s="35"/>
      <c r="KSS1647" s="34"/>
      <c r="KSZ1647" s="35"/>
      <c r="KTA1647" s="34"/>
      <c r="KTH1647" s="35"/>
      <c r="KTI1647" s="34"/>
      <c r="KTP1647" s="35"/>
      <c r="KTQ1647" s="34"/>
      <c r="KTX1647" s="35"/>
      <c r="KTY1647" s="34"/>
      <c r="KUF1647" s="35"/>
      <c r="KUG1647" s="34"/>
      <c r="KUN1647" s="35"/>
      <c r="KUO1647" s="34"/>
      <c r="KUV1647" s="35"/>
      <c r="KUW1647" s="34"/>
      <c r="KVD1647" s="35"/>
      <c r="KVE1647" s="34"/>
      <c r="KVL1647" s="35"/>
      <c r="KVM1647" s="34"/>
      <c r="KVT1647" s="35"/>
      <c r="KVU1647" s="34"/>
      <c r="KWB1647" s="35"/>
      <c r="KWC1647" s="34"/>
      <c r="KWJ1647" s="35"/>
      <c r="KWK1647" s="34"/>
      <c r="KWR1647" s="35"/>
      <c r="KWS1647" s="34"/>
      <c r="KWZ1647" s="35"/>
      <c r="KXA1647" s="34"/>
      <c r="KXH1647" s="35"/>
      <c r="KXI1647" s="34"/>
      <c r="KXP1647" s="35"/>
      <c r="KXQ1647" s="34"/>
      <c r="KXX1647" s="35"/>
      <c r="KXY1647" s="34"/>
      <c r="KYF1647" s="35"/>
      <c r="KYG1647" s="34"/>
      <c r="KYN1647" s="35"/>
      <c r="KYO1647" s="34"/>
      <c r="KYV1647" s="35"/>
      <c r="KYW1647" s="34"/>
      <c r="KZD1647" s="35"/>
      <c r="KZE1647" s="34"/>
      <c r="KZL1647" s="35"/>
      <c r="KZM1647" s="34"/>
      <c r="KZT1647" s="35"/>
      <c r="KZU1647" s="34"/>
      <c r="LAB1647" s="35"/>
      <c r="LAC1647" s="34"/>
      <c r="LAJ1647" s="35"/>
      <c r="LAK1647" s="34"/>
      <c r="LAR1647" s="35"/>
      <c r="LAS1647" s="34"/>
      <c r="LAZ1647" s="35"/>
      <c r="LBA1647" s="34"/>
      <c r="LBH1647" s="35"/>
      <c r="LBI1647" s="34"/>
      <c r="LBP1647" s="35"/>
      <c r="LBQ1647" s="34"/>
      <c r="LBX1647" s="35"/>
      <c r="LBY1647" s="34"/>
      <c r="LCF1647" s="35"/>
      <c r="LCG1647" s="34"/>
      <c r="LCN1647" s="35"/>
      <c r="LCO1647" s="34"/>
      <c r="LCV1647" s="35"/>
      <c r="LCW1647" s="34"/>
      <c r="LDD1647" s="35"/>
      <c r="LDE1647" s="34"/>
      <c r="LDL1647" s="35"/>
      <c r="LDM1647" s="34"/>
      <c r="LDT1647" s="35"/>
      <c r="LDU1647" s="34"/>
      <c r="LEB1647" s="35"/>
      <c r="LEC1647" s="34"/>
      <c r="LEJ1647" s="35"/>
      <c r="LEK1647" s="34"/>
      <c r="LER1647" s="35"/>
      <c r="LES1647" s="34"/>
      <c r="LEZ1647" s="35"/>
      <c r="LFA1647" s="34"/>
      <c r="LFH1647" s="35"/>
      <c r="LFI1647" s="34"/>
      <c r="LFP1647" s="35"/>
      <c r="LFQ1647" s="34"/>
      <c r="LFX1647" s="35"/>
      <c r="LFY1647" s="34"/>
      <c r="LGF1647" s="35"/>
      <c r="LGG1647" s="34"/>
      <c r="LGN1647" s="35"/>
      <c r="LGO1647" s="34"/>
      <c r="LGV1647" s="35"/>
      <c r="LGW1647" s="34"/>
      <c r="LHD1647" s="35"/>
      <c r="LHE1647" s="34"/>
      <c r="LHL1647" s="35"/>
      <c r="LHM1647" s="34"/>
      <c r="LHT1647" s="35"/>
      <c r="LHU1647" s="34"/>
      <c r="LIB1647" s="35"/>
      <c r="LIC1647" s="34"/>
      <c r="LIJ1647" s="35"/>
      <c r="LIK1647" s="34"/>
      <c r="LIR1647" s="35"/>
      <c r="LIS1647" s="34"/>
      <c r="LIZ1647" s="35"/>
      <c r="LJA1647" s="34"/>
      <c r="LJH1647" s="35"/>
      <c r="LJI1647" s="34"/>
      <c r="LJP1647" s="35"/>
      <c r="LJQ1647" s="34"/>
      <c r="LJX1647" s="35"/>
      <c r="LJY1647" s="34"/>
      <c r="LKF1647" s="35"/>
      <c r="LKG1647" s="34"/>
      <c r="LKN1647" s="35"/>
      <c r="LKO1647" s="34"/>
      <c r="LKV1647" s="35"/>
      <c r="LKW1647" s="34"/>
      <c r="LLD1647" s="35"/>
      <c r="LLE1647" s="34"/>
      <c r="LLL1647" s="35"/>
      <c r="LLM1647" s="34"/>
      <c r="LLT1647" s="35"/>
      <c r="LLU1647" s="34"/>
      <c r="LMB1647" s="35"/>
      <c r="LMC1647" s="34"/>
      <c r="LMJ1647" s="35"/>
      <c r="LMK1647" s="34"/>
      <c r="LMR1647" s="35"/>
      <c r="LMS1647" s="34"/>
      <c r="LMZ1647" s="35"/>
      <c r="LNA1647" s="34"/>
      <c r="LNH1647" s="35"/>
      <c r="LNI1647" s="34"/>
      <c r="LNP1647" s="35"/>
      <c r="LNQ1647" s="34"/>
      <c r="LNX1647" s="35"/>
      <c r="LNY1647" s="34"/>
      <c r="LOF1647" s="35"/>
      <c r="LOG1647" s="34"/>
      <c r="LON1647" s="35"/>
      <c r="LOO1647" s="34"/>
      <c r="LOV1647" s="35"/>
      <c r="LOW1647" s="34"/>
      <c r="LPD1647" s="35"/>
      <c r="LPE1647" s="34"/>
      <c r="LPL1647" s="35"/>
      <c r="LPM1647" s="34"/>
      <c r="LPT1647" s="35"/>
      <c r="LPU1647" s="34"/>
      <c r="LQB1647" s="35"/>
      <c r="LQC1647" s="34"/>
      <c r="LQJ1647" s="35"/>
      <c r="LQK1647" s="34"/>
      <c r="LQR1647" s="35"/>
      <c r="LQS1647" s="34"/>
      <c r="LQZ1647" s="35"/>
      <c r="LRA1647" s="34"/>
      <c r="LRH1647" s="35"/>
      <c r="LRI1647" s="34"/>
      <c r="LRP1647" s="35"/>
      <c r="LRQ1647" s="34"/>
      <c r="LRX1647" s="35"/>
      <c r="LRY1647" s="34"/>
      <c r="LSF1647" s="35"/>
      <c r="LSG1647" s="34"/>
      <c r="LSN1647" s="35"/>
      <c r="LSO1647" s="34"/>
      <c r="LSV1647" s="35"/>
      <c r="LSW1647" s="34"/>
      <c r="LTD1647" s="35"/>
      <c r="LTE1647" s="34"/>
      <c r="LTL1647" s="35"/>
      <c r="LTM1647" s="34"/>
      <c r="LTT1647" s="35"/>
      <c r="LTU1647" s="34"/>
      <c r="LUB1647" s="35"/>
      <c r="LUC1647" s="34"/>
      <c r="LUJ1647" s="35"/>
      <c r="LUK1647" s="34"/>
      <c r="LUR1647" s="35"/>
      <c r="LUS1647" s="34"/>
      <c r="LUZ1647" s="35"/>
      <c r="LVA1647" s="34"/>
      <c r="LVH1647" s="35"/>
      <c r="LVI1647" s="34"/>
      <c r="LVP1647" s="35"/>
      <c r="LVQ1647" s="34"/>
      <c r="LVX1647" s="35"/>
      <c r="LVY1647" s="34"/>
      <c r="LWF1647" s="35"/>
      <c r="LWG1647" s="34"/>
      <c r="LWN1647" s="35"/>
      <c r="LWO1647" s="34"/>
      <c r="LWV1647" s="35"/>
      <c r="LWW1647" s="34"/>
      <c r="LXD1647" s="35"/>
      <c r="LXE1647" s="34"/>
      <c r="LXL1647" s="35"/>
      <c r="LXM1647" s="34"/>
      <c r="LXT1647" s="35"/>
      <c r="LXU1647" s="34"/>
      <c r="LYB1647" s="35"/>
      <c r="LYC1647" s="34"/>
      <c r="LYJ1647" s="35"/>
      <c r="LYK1647" s="34"/>
      <c r="LYR1647" s="35"/>
      <c r="LYS1647" s="34"/>
      <c r="LYZ1647" s="35"/>
      <c r="LZA1647" s="34"/>
      <c r="LZH1647" s="35"/>
      <c r="LZI1647" s="34"/>
      <c r="LZP1647" s="35"/>
      <c r="LZQ1647" s="34"/>
      <c r="LZX1647" s="35"/>
      <c r="LZY1647" s="34"/>
      <c r="MAF1647" s="35"/>
      <c r="MAG1647" s="34"/>
      <c r="MAN1647" s="35"/>
      <c r="MAO1647" s="34"/>
      <c r="MAV1647" s="35"/>
      <c r="MAW1647" s="34"/>
      <c r="MBD1647" s="35"/>
      <c r="MBE1647" s="34"/>
      <c r="MBL1647" s="35"/>
      <c r="MBM1647" s="34"/>
      <c r="MBT1647" s="35"/>
      <c r="MBU1647" s="34"/>
      <c r="MCB1647" s="35"/>
      <c r="MCC1647" s="34"/>
      <c r="MCJ1647" s="35"/>
      <c r="MCK1647" s="34"/>
      <c r="MCR1647" s="35"/>
      <c r="MCS1647" s="34"/>
      <c r="MCZ1647" s="35"/>
      <c r="MDA1647" s="34"/>
      <c r="MDH1647" s="35"/>
      <c r="MDI1647" s="34"/>
      <c r="MDP1647" s="35"/>
      <c r="MDQ1647" s="34"/>
      <c r="MDX1647" s="35"/>
      <c r="MDY1647" s="34"/>
      <c r="MEF1647" s="35"/>
      <c r="MEG1647" s="34"/>
      <c r="MEN1647" s="35"/>
      <c r="MEO1647" s="34"/>
      <c r="MEV1647" s="35"/>
      <c r="MEW1647" s="34"/>
      <c r="MFD1647" s="35"/>
      <c r="MFE1647" s="34"/>
      <c r="MFL1647" s="35"/>
      <c r="MFM1647" s="34"/>
      <c r="MFT1647" s="35"/>
      <c r="MFU1647" s="34"/>
      <c r="MGB1647" s="35"/>
      <c r="MGC1647" s="34"/>
      <c r="MGJ1647" s="35"/>
      <c r="MGK1647" s="34"/>
      <c r="MGR1647" s="35"/>
      <c r="MGS1647" s="34"/>
      <c r="MGZ1647" s="35"/>
      <c r="MHA1647" s="34"/>
      <c r="MHH1647" s="35"/>
      <c r="MHI1647" s="34"/>
      <c r="MHP1647" s="35"/>
      <c r="MHQ1647" s="34"/>
      <c r="MHX1647" s="35"/>
      <c r="MHY1647" s="34"/>
      <c r="MIF1647" s="35"/>
      <c r="MIG1647" s="34"/>
      <c r="MIN1647" s="35"/>
      <c r="MIO1647" s="34"/>
      <c r="MIV1647" s="35"/>
      <c r="MIW1647" s="34"/>
      <c r="MJD1647" s="35"/>
      <c r="MJE1647" s="34"/>
      <c r="MJL1647" s="35"/>
      <c r="MJM1647" s="34"/>
      <c r="MJT1647" s="35"/>
      <c r="MJU1647" s="34"/>
      <c r="MKB1647" s="35"/>
      <c r="MKC1647" s="34"/>
      <c r="MKJ1647" s="35"/>
      <c r="MKK1647" s="34"/>
      <c r="MKR1647" s="35"/>
      <c r="MKS1647" s="34"/>
      <c r="MKZ1647" s="35"/>
      <c r="MLA1647" s="34"/>
      <c r="MLH1647" s="35"/>
      <c r="MLI1647" s="34"/>
      <c r="MLP1647" s="35"/>
      <c r="MLQ1647" s="34"/>
      <c r="MLX1647" s="35"/>
      <c r="MLY1647" s="34"/>
      <c r="MMF1647" s="35"/>
      <c r="MMG1647" s="34"/>
      <c r="MMN1647" s="35"/>
      <c r="MMO1647" s="34"/>
      <c r="MMV1647" s="35"/>
      <c r="MMW1647" s="34"/>
      <c r="MND1647" s="35"/>
      <c r="MNE1647" s="34"/>
      <c r="MNL1647" s="35"/>
      <c r="MNM1647" s="34"/>
      <c r="MNT1647" s="35"/>
      <c r="MNU1647" s="34"/>
      <c r="MOB1647" s="35"/>
      <c r="MOC1647" s="34"/>
      <c r="MOJ1647" s="35"/>
      <c r="MOK1647" s="34"/>
      <c r="MOR1647" s="35"/>
      <c r="MOS1647" s="34"/>
      <c r="MOZ1647" s="35"/>
      <c r="MPA1647" s="34"/>
      <c r="MPH1647" s="35"/>
      <c r="MPI1647" s="34"/>
      <c r="MPP1647" s="35"/>
      <c r="MPQ1647" s="34"/>
      <c r="MPX1647" s="35"/>
      <c r="MPY1647" s="34"/>
      <c r="MQF1647" s="35"/>
      <c r="MQG1647" s="34"/>
      <c r="MQN1647" s="35"/>
      <c r="MQO1647" s="34"/>
      <c r="MQV1647" s="35"/>
      <c r="MQW1647" s="34"/>
      <c r="MRD1647" s="35"/>
      <c r="MRE1647" s="34"/>
      <c r="MRL1647" s="35"/>
      <c r="MRM1647" s="34"/>
      <c r="MRT1647" s="35"/>
      <c r="MRU1647" s="34"/>
      <c r="MSB1647" s="35"/>
      <c r="MSC1647" s="34"/>
      <c r="MSJ1647" s="35"/>
      <c r="MSK1647" s="34"/>
      <c r="MSR1647" s="35"/>
      <c r="MSS1647" s="34"/>
      <c r="MSZ1647" s="35"/>
      <c r="MTA1647" s="34"/>
      <c r="MTH1647" s="35"/>
      <c r="MTI1647" s="34"/>
      <c r="MTP1647" s="35"/>
      <c r="MTQ1647" s="34"/>
      <c r="MTX1647" s="35"/>
      <c r="MTY1647" s="34"/>
      <c r="MUF1647" s="35"/>
      <c r="MUG1647" s="34"/>
      <c r="MUN1647" s="35"/>
      <c r="MUO1647" s="34"/>
      <c r="MUV1647" s="35"/>
      <c r="MUW1647" s="34"/>
      <c r="MVD1647" s="35"/>
      <c r="MVE1647" s="34"/>
      <c r="MVL1647" s="35"/>
      <c r="MVM1647" s="34"/>
      <c r="MVT1647" s="35"/>
      <c r="MVU1647" s="34"/>
      <c r="MWB1647" s="35"/>
      <c r="MWC1647" s="34"/>
      <c r="MWJ1647" s="35"/>
      <c r="MWK1647" s="34"/>
      <c r="MWR1647" s="35"/>
      <c r="MWS1647" s="34"/>
      <c r="MWZ1647" s="35"/>
      <c r="MXA1647" s="34"/>
      <c r="MXH1647" s="35"/>
      <c r="MXI1647" s="34"/>
      <c r="MXP1647" s="35"/>
      <c r="MXQ1647" s="34"/>
      <c r="MXX1647" s="35"/>
      <c r="MXY1647" s="34"/>
      <c r="MYF1647" s="35"/>
      <c r="MYG1647" s="34"/>
      <c r="MYN1647" s="35"/>
      <c r="MYO1647" s="34"/>
      <c r="MYV1647" s="35"/>
      <c r="MYW1647" s="34"/>
      <c r="MZD1647" s="35"/>
      <c r="MZE1647" s="34"/>
      <c r="MZL1647" s="35"/>
      <c r="MZM1647" s="34"/>
      <c r="MZT1647" s="35"/>
      <c r="MZU1647" s="34"/>
      <c r="NAB1647" s="35"/>
      <c r="NAC1647" s="34"/>
      <c r="NAJ1647" s="35"/>
      <c r="NAK1647" s="34"/>
      <c r="NAR1647" s="35"/>
      <c r="NAS1647" s="34"/>
      <c r="NAZ1647" s="35"/>
      <c r="NBA1647" s="34"/>
      <c r="NBH1647" s="35"/>
      <c r="NBI1647" s="34"/>
      <c r="NBP1647" s="35"/>
      <c r="NBQ1647" s="34"/>
      <c r="NBX1647" s="35"/>
      <c r="NBY1647" s="34"/>
      <c r="NCF1647" s="35"/>
      <c r="NCG1647" s="34"/>
      <c r="NCN1647" s="35"/>
      <c r="NCO1647" s="34"/>
      <c r="NCV1647" s="35"/>
      <c r="NCW1647" s="34"/>
      <c r="NDD1647" s="35"/>
      <c r="NDE1647" s="34"/>
      <c r="NDL1647" s="35"/>
      <c r="NDM1647" s="34"/>
      <c r="NDT1647" s="35"/>
      <c r="NDU1647" s="34"/>
      <c r="NEB1647" s="35"/>
      <c r="NEC1647" s="34"/>
      <c r="NEJ1647" s="35"/>
      <c r="NEK1647" s="34"/>
      <c r="NER1647" s="35"/>
      <c r="NES1647" s="34"/>
      <c r="NEZ1647" s="35"/>
      <c r="NFA1647" s="34"/>
      <c r="NFH1647" s="35"/>
      <c r="NFI1647" s="34"/>
      <c r="NFP1647" s="35"/>
      <c r="NFQ1647" s="34"/>
      <c r="NFX1647" s="35"/>
      <c r="NFY1647" s="34"/>
      <c r="NGF1647" s="35"/>
      <c r="NGG1647" s="34"/>
      <c r="NGN1647" s="35"/>
      <c r="NGO1647" s="34"/>
      <c r="NGV1647" s="35"/>
      <c r="NGW1647" s="34"/>
      <c r="NHD1647" s="35"/>
      <c r="NHE1647" s="34"/>
      <c r="NHL1647" s="35"/>
      <c r="NHM1647" s="34"/>
      <c r="NHT1647" s="35"/>
      <c r="NHU1647" s="34"/>
      <c r="NIB1647" s="35"/>
      <c r="NIC1647" s="34"/>
      <c r="NIJ1647" s="35"/>
      <c r="NIK1647" s="34"/>
      <c r="NIR1647" s="35"/>
      <c r="NIS1647" s="34"/>
      <c r="NIZ1647" s="35"/>
      <c r="NJA1647" s="34"/>
      <c r="NJH1647" s="35"/>
      <c r="NJI1647" s="34"/>
      <c r="NJP1647" s="35"/>
      <c r="NJQ1647" s="34"/>
      <c r="NJX1647" s="35"/>
      <c r="NJY1647" s="34"/>
      <c r="NKF1647" s="35"/>
      <c r="NKG1647" s="34"/>
      <c r="NKN1647" s="35"/>
      <c r="NKO1647" s="34"/>
      <c r="NKV1647" s="35"/>
      <c r="NKW1647" s="34"/>
      <c r="NLD1647" s="35"/>
      <c r="NLE1647" s="34"/>
      <c r="NLL1647" s="35"/>
      <c r="NLM1647" s="34"/>
      <c r="NLT1647" s="35"/>
      <c r="NLU1647" s="34"/>
      <c r="NMB1647" s="35"/>
      <c r="NMC1647" s="34"/>
      <c r="NMJ1647" s="35"/>
      <c r="NMK1647" s="34"/>
      <c r="NMR1647" s="35"/>
      <c r="NMS1647" s="34"/>
      <c r="NMZ1647" s="35"/>
      <c r="NNA1647" s="34"/>
      <c r="NNH1647" s="35"/>
      <c r="NNI1647" s="34"/>
      <c r="NNP1647" s="35"/>
      <c r="NNQ1647" s="34"/>
      <c r="NNX1647" s="35"/>
      <c r="NNY1647" s="34"/>
      <c r="NOF1647" s="35"/>
      <c r="NOG1647" s="34"/>
      <c r="NON1647" s="35"/>
      <c r="NOO1647" s="34"/>
      <c r="NOV1647" s="35"/>
      <c r="NOW1647" s="34"/>
      <c r="NPD1647" s="35"/>
      <c r="NPE1647" s="34"/>
      <c r="NPL1647" s="35"/>
      <c r="NPM1647" s="34"/>
      <c r="NPT1647" s="35"/>
      <c r="NPU1647" s="34"/>
      <c r="NQB1647" s="35"/>
      <c r="NQC1647" s="34"/>
      <c r="NQJ1647" s="35"/>
      <c r="NQK1647" s="34"/>
      <c r="NQR1647" s="35"/>
      <c r="NQS1647" s="34"/>
      <c r="NQZ1647" s="35"/>
      <c r="NRA1647" s="34"/>
      <c r="NRH1647" s="35"/>
      <c r="NRI1647" s="34"/>
      <c r="NRP1647" s="35"/>
      <c r="NRQ1647" s="34"/>
      <c r="NRX1647" s="35"/>
      <c r="NRY1647" s="34"/>
      <c r="NSF1647" s="35"/>
      <c r="NSG1647" s="34"/>
      <c r="NSN1647" s="35"/>
      <c r="NSO1647" s="34"/>
      <c r="NSV1647" s="35"/>
      <c r="NSW1647" s="34"/>
      <c r="NTD1647" s="35"/>
      <c r="NTE1647" s="34"/>
      <c r="NTL1647" s="35"/>
      <c r="NTM1647" s="34"/>
      <c r="NTT1647" s="35"/>
      <c r="NTU1647" s="34"/>
      <c r="NUB1647" s="35"/>
      <c r="NUC1647" s="34"/>
      <c r="NUJ1647" s="35"/>
      <c r="NUK1647" s="34"/>
      <c r="NUR1647" s="35"/>
      <c r="NUS1647" s="34"/>
      <c r="NUZ1647" s="35"/>
      <c r="NVA1647" s="34"/>
      <c r="NVH1647" s="35"/>
      <c r="NVI1647" s="34"/>
      <c r="NVP1647" s="35"/>
      <c r="NVQ1647" s="34"/>
      <c r="NVX1647" s="35"/>
      <c r="NVY1647" s="34"/>
      <c r="NWF1647" s="35"/>
      <c r="NWG1647" s="34"/>
      <c r="NWN1647" s="35"/>
      <c r="NWO1647" s="34"/>
      <c r="NWV1647" s="35"/>
      <c r="NWW1647" s="34"/>
      <c r="NXD1647" s="35"/>
      <c r="NXE1647" s="34"/>
      <c r="NXL1647" s="35"/>
      <c r="NXM1647" s="34"/>
      <c r="NXT1647" s="35"/>
      <c r="NXU1647" s="34"/>
      <c r="NYB1647" s="35"/>
      <c r="NYC1647" s="34"/>
      <c r="NYJ1647" s="35"/>
      <c r="NYK1647" s="34"/>
      <c r="NYR1647" s="35"/>
      <c r="NYS1647" s="34"/>
      <c r="NYZ1647" s="35"/>
      <c r="NZA1647" s="34"/>
      <c r="NZH1647" s="35"/>
      <c r="NZI1647" s="34"/>
      <c r="NZP1647" s="35"/>
      <c r="NZQ1647" s="34"/>
      <c r="NZX1647" s="35"/>
      <c r="NZY1647" s="34"/>
      <c r="OAF1647" s="35"/>
      <c r="OAG1647" s="34"/>
      <c r="OAN1647" s="35"/>
      <c r="OAO1647" s="34"/>
      <c r="OAV1647" s="35"/>
      <c r="OAW1647" s="34"/>
      <c r="OBD1647" s="35"/>
      <c r="OBE1647" s="34"/>
      <c r="OBL1647" s="35"/>
      <c r="OBM1647" s="34"/>
      <c r="OBT1647" s="35"/>
      <c r="OBU1647" s="34"/>
      <c r="OCB1647" s="35"/>
      <c r="OCC1647" s="34"/>
      <c r="OCJ1647" s="35"/>
      <c r="OCK1647" s="34"/>
      <c r="OCR1647" s="35"/>
      <c r="OCS1647" s="34"/>
      <c r="OCZ1647" s="35"/>
      <c r="ODA1647" s="34"/>
      <c r="ODH1647" s="35"/>
      <c r="ODI1647" s="34"/>
      <c r="ODP1647" s="35"/>
      <c r="ODQ1647" s="34"/>
      <c r="ODX1647" s="35"/>
      <c r="ODY1647" s="34"/>
      <c r="OEF1647" s="35"/>
      <c r="OEG1647" s="34"/>
      <c r="OEN1647" s="35"/>
      <c r="OEO1647" s="34"/>
      <c r="OEV1647" s="35"/>
      <c r="OEW1647" s="34"/>
      <c r="OFD1647" s="35"/>
      <c r="OFE1647" s="34"/>
      <c r="OFL1647" s="35"/>
      <c r="OFM1647" s="34"/>
      <c r="OFT1647" s="35"/>
      <c r="OFU1647" s="34"/>
      <c r="OGB1647" s="35"/>
      <c r="OGC1647" s="34"/>
      <c r="OGJ1647" s="35"/>
      <c r="OGK1647" s="34"/>
      <c r="OGR1647" s="35"/>
      <c r="OGS1647" s="34"/>
      <c r="OGZ1647" s="35"/>
      <c r="OHA1647" s="34"/>
      <c r="OHH1647" s="35"/>
      <c r="OHI1647" s="34"/>
      <c r="OHP1647" s="35"/>
      <c r="OHQ1647" s="34"/>
      <c r="OHX1647" s="35"/>
      <c r="OHY1647" s="34"/>
      <c r="OIF1647" s="35"/>
      <c r="OIG1647" s="34"/>
      <c r="OIN1647" s="35"/>
      <c r="OIO1647" s="34"/>
      <c r="OIV1647" s="35"/>
      <c r="OIW1647" s="34"/>
      <c r="OJD1647" s="35"/>
      <c r="OJE1647" s="34"/>
      <c r="OJL1647" s="35"/>
      <c r="OJM1647" s="34"/>
      <c r="OJT1647" s="35"/>
      <c r="OJU1647" s="34"/>
      <c r="OKB1647" s="35"/>
      <c r="OKC1647" s="34"/>
      <c r="OKJ1647" s="35"/>
      <c r="OKK1647" s="34"/>
      <c r="OKR1647" s="35"/>
      <c r="OKS1647" s="34"/>
      <c r="OKZ1647" s="35"/>
      <c r="OLA1647" s="34"/>
      <c r="OLH1647" s="35"/>
      <c r="OLI1647" s="34"/>
      <c r="OLP1647" s="35"/>
      <c r="OLQ1647" s="34"/>
      <c r="OLX1647" s="35"/>
      <c r="OLY1647" s="34"/>
      <c r="OMF1647" s="35"/>
      <c r="OMG1647" s="34"/>
      <c r="OMN1647" s="35"/>
      <c r="OMO1647" s="34"/>
      <c r="OMV1647" s="35"/>
      <c r="OMW1647" s="34"/>
      <c r="OND1647" s="35"/>
      <c r="ONE1647" s="34"/>
      <c r="ONL1647" s="35"/>
      <c r="ONM1647" s="34"/>
      <c r="ONT1647" s="35"/>
      <c r="ONU1647" s="34"/>
      <c r="OOB1647" s="35"/>
      <c r="OOC1647" s="34"/>
      <c r="OOJ1647" s="35"/>
      <c r="OOK1647" s="34"/>
      <c r="OOR1647" s="35"/>
      <c r="OOS1647" s="34"/>
      <c r="OOZ1647" s="35"/>
      <c r="OPA1647" s="34"/>
      <c r="OPH1647" s="35"/>
      <c r="OPI1647" s="34"/>
      <c r="OPP1647" s="35"/>
      <c r="OPQ1647" s="34"/>
      <c r="OPX1647" s="35"/>
      <c r="OPY1647" s="34"/>
      <c r="OQF1647" s="35"/>
      <c r="OQG1647" s="34"/>
      <c r="OQN1647" s="35"/>
      <c r="OQO1647" s="34"/>
      <c r="OQV1647" s="35"/>
      <c r="OQW1647" s="34"/>
      <c r="ORD1647" s="35"/>
      <c r="ORE1647" s="34"/>
      <c r="ORL1647" s="35"/>
      <c r="ORM1647" s="34"/>
      <c r="ORT1647" s="35"/>
      <c r="ORU1647" s="34"/>
      <c r="OSB1647" s="35"/>
      <c r="OSC1647" s="34"/>
      <c r="OSJ1647" s="35"/>
      <c r="OSK1647" s="34"/>
      <c r="OSR1647" s="35"/>
      <c r="OSS1647" s="34"/>
      <c r="OSZ1647" s="35"/>
      <c r="OTA1647" s="34"/>
      <c r="OTH1647" s="35"/>
      <c r="OTI1647" s="34"/>
      <c r="OTP1647" s="35"/>
      <c r="OTQ1647" s="34"/>
      <c r="OTX1647" s="35"/>
      <c r="OTY1647" s="34"/>
      <c r="OUF1647" s="35"/>
      <c r="OUG1647" s="34"/>
      <c r="OUN1647" s="35"/>
      <c r="OUO1647" s="34"/>
      <c r="OUV1647" s="35"/>
      <c r="OUW1647" s="34"/>
      <c r="OVD1647" s="35"/>
      <c r="OVE1647" s="34"/>
      <c r="OVL1647" s="35"/>
      <c r="OVM1647" s="34"/>
      <c r="OVT1647" s="35"/>
      <c r="OVU1647" s="34"/>
      <c r="OWB1647" s="35"/>
      <c r="OWC1647" s="34"/>
      <c r="OWJ1647" s="35"/>
      <c r="OWK1647" s="34"/>
      <c r="OWR1647" s="35"/>
      <c r="OWS1647" s="34"/>
      <c r="OWZ1647" s="35"/>
      <c r="OXA1647" s="34"/>
      <c r="OXH1647" s="35"/>
      <c r="OXI1647" s="34"/>
      <c r="OXP1647" s="35"/>
      <c r="OXQ1647" s="34"/>
      <c r="OXX1647" s="35"/>
      <c r="OXY1647" s="34"/>
      <c r="OYF1647" s="35"/>
      <c r="OYG1647" s="34"/>
      <c r="OYN1647" s="35"/>
      <c r="OYO1647" s="34"/>
      <c r="OYV1647" s="35"/>
      <c r="OYW1647" s="34"/>
      <c r="OZD1647" s="35"/>
      <c r="OZE1647" s="34"/>
      <c r="OZL1647" s="35"/>
      <c r="OZM1647" s="34"/>
      <c r="OZT1647" s="35"/>
      <c r="OZU1647" s="34"/>
      <c r="PAB1647" s="35"/>
      <c r="PAC1647" s="34"/>
      <c r="PAJ1647" s="35"/>
      <c r="PAK1647" s="34"/>
      <c r="PAR1647" s="35"/>
      <c r="PAS1647" s="34"/>
      <c r="PAZ1647" s="35"/>
      <c r="PBA1647" s="34"/>
      <c r="PBH1647" s="35"/>
      <c r="PBI1647" s="34"/>
      <c r="PBP1647" s="35"/>
      <c r="PBQ1647" s="34"/>
      <c r="PBX1647" s="35"/>
      <c r="PBY1647" s="34"/>
      <c r="PCF1647" s="35"/>
      <c r="PCG1647" s="34"/>
      <c r="PCN1647" s="35"/>
      <c r="PCO1647" s="34"/>
      <c r="PCV1647" s="35"/>
      <c r="PCW1647" s="34"/>
      <c r="PDD1647" s="35"/>
      <c r="PDE1647" s="34"/>
      <c r="PDL1647" s="35"/>
      <c r="PDM1647" s="34"/>
      <c r="PDT1647" s="35"/>
      <c r="PDU1647" s="34"/>
      <c r="PEB1647" s="35"/>
      <c r="PEC1647" s="34"/>
      <c r="PEJ1647" s="35"/>
      <c r="PEK1647" s="34"/>
      <c r="PER1647" s="35"/>
      <c r="PES1647" s="34"/>
      <c r="PEZ1647" s="35"/>
      <c r="PFA1647" s="34"/>
      <c r="PFH1647" s="35"/>
      <c r="PFI1647" s="34"/>
      <c r="PFP1647" s="35"/>
      <c r="PFQ1647" s="34"/>
      <c r="PFX1647" s="35"/>
      <c r="PFY1647" s="34"/>
      <c r="PGF1647" s="35"/>
      <c r="PGG1647" s="34"/>
      <c r="PGN1647" s="35"/>
      <c r="PGO1647" s="34"/>
      <c r="PGV1647" s="35"/>
      <c r="PGW1647" s="34"/>
      <c r="PHD1647" s="35"/>
      <c r="PHE1647" s="34"/>
      <c r="PHL1647" s="35"/>
      <c r="PHM1647" s="34"/>
      <c r="PHT1647" s="35"/>
      <c r="PHU1647" s="34"/>
      <c r="PIB1647" s="35"/>
      <c r="PIC1647" s="34"/>
      <c r="PIJ1647" s="35"/>
      <c r="PIK1647" s="34"/>
      <c r="PIR1647" s="35"/>
      <c r="PIS1647" s="34"/>
      <c r="PIZ1647" s="35"/>
      <c r="PJA1647" s="34"/>
      <c r="PJH1647" s="35"/>
      <c r="PJI1647" s="34"/>
      <c r="PJP1647" s="35"/>
      <c r="PJQ1647" s="34"/>
      <c r="PJX1647" s="35"/>
      <c r="PJY1647" s="34"/>
      <c r="PKF1647" s="35"/>
      <c r="PKG1647" s="34"/>
      <c r="PKN1647" s="35"/>
      <c r="PKO1647" s="34"/>
      <c r="PKV1647" s="35"/>
      <c r="PKW1647" s="34"/>
      <c r="PLD1647" s="35"/>
      <c r="PLE1647" s="34"/>
      <c r="PLL1647" s="35"/>
      <c r="PLM1647" s="34"/>
      <c r="PLT1647" s="35"/>
      <c r="PLU1647" s="34"/>
      <c r="PMB1647" s="35"/>
      <c r="PMC1647" s="34"/>
      <c r="PMJ1647" s="35"/>
      <c r="PMK1647" s="34"/>
      <c r="PMR1647" s="35"/>
      <c r="PMS1647" s="34"/>
      <c r="PMZ1647" s="35"/>
      <c r="PNA1647" s="34"/>
      <c r="PNH1647" s="35"/>
      <c r="PNI1647" s="34"/>
      <c r="PNP1647" s="35"/>
      <c r="PNQ1647" s="34"/>
      <c r="PNX1647" s="35"/>
      <c r="PNY1647" s="34"/>
      <c r="POF1647" s="35"/>
      <c r="POG1647" s="34"/>
      <c r="PON1647" s="35"/>
      <c r="POO1647" s="34"/>
      <c r="POV1647" s="35"/>
      <c r="POW1647" s="34"/>
      <c r="PPD1647" s="35"/>
      <c r="PPE1647" s="34"/>
      <c r="PPL1647" s="35"/>
      <c r="PPM1647" s="34"/>
      <c r="PPT1647" s="35"/>
      <c r="PPU1647" s="34"/>
      <c r="PQB1647" s="35"/>
      <c r="PQC1647" s="34"/>
      <c r="PQJ1647" s="35"/>
      <c r="PQK1647" s="34"/>
      <c r="PQR1647" s="35"/>
      <c r="PQS1647" s="34"/>
      <c r="PQZ1647" s="35"/>
      <c r="PRA1647" s="34"/>
      <c r="PRH1647" s="35"/>
      <c r="PRI1647" s="34"/>
      <c r="PRP1647" s="35"/>
      <c r="PRQ1647" s="34"/>
      <c r="PRX1647" s="35"/>
      <c r="PRY1647" s="34"/>
      <c r="PSF1647" s="35"/>
      <c r="PSG1647" s="34"/>
      <c r="PSN1647" s="35"/>
      <c r="PSO1647" s="34"/>
      <c r="PSV1647" s="35"/>
      <c r="PSW1647" s="34"/>
      <c r="PTD1647" s="35"/>
      <c r="PTE1647" s="34"/>
      <c r="PTL1647" s="35"/>
      <c r="PTM1647" s="34"/>
      <c r="PTT1647" s="35"/>
      <c r="PTU1647" s="34"/>
      <c r="PUB1647" s="35"/>
      <c r="PUC1647" s="34"/>
      <c r="PUJ1647" s="35"/>
      <c r="PUK1647" s="34"/>
      <c r="PUR1647" s="35"/>
      <c r="PUS1647" s="34"/>
      <c r="PUZ1647" s="35"/>
      <c r="PVA1647" s="34"/>
      <c r="PVH1647" s="35"/>
      <c r="PVI1647" s="34"/>
      <c r="PVP1647" s="35"/>
      <c r="PVQ1647" s="34"/>
      <c r="PVX1647" s="35"/>
      <c r="PVY1647" s="34"/>
      <c r="PWF1647" s="35"/>
      <c r="PWG1647" s="34"/>
      <c r="PWN1647" s="35"/>
      <c r="PWO1647" s="34"/>
      <c r="PWV1647" s="35"/>
      <c r="PWW1647" s="34"/>
      <c r="PXD1647" s="35"/>
      <c r="PXE1647" s="34"/>
      <c r="PXL1647" s="35"/>
      <c r="PXM1647" s="34"/>
      <c r="PXT1647" s="35"/>
      <c r="PXU1647" s="34"/>
      <c r="PYB1647" s="35"/>
      <c r="PYC1647" s="34"/>
      <c r="PYJ1647" s="35"/>
      <c r="PYK1647" s="34"/>
      <c r="PYR1647" s="35"/>
      <c r="PYS1647" s="34"/>
      <c r="PYZ1647" s="35"/>
      <c r="PZA1647" s="34"/>
      <c r="PZH1647" s="35"/>
      <c r="PZI1647" s="34"/>
      <c r="PZP1647" s="35"/>
      <c r="PZQ1647" s="34"/>
      <c r="PZX1647" s="35"/>
      <c r="PZY1647" s="34"/>
      <c r="QAF1647" s="35"/>
      <c r="QAG1647" s="34"/>
      <c r="QAN1647" s="35"/>
      <c r="QAO1647" s="34"/>
      <c r="QAV1647" s="35"/>
      <c r="QAW1647" s="34"/>
      <c r="QBD1647" s="35"/>
      <c r="QBE1647" s="34"/>
      <c r="QBL1647" s="35"/>
      <c r="QBM1647" s="34"/>
      <c r="QBT1647" s="35"/>
      <c r="QBU1647" s="34"/>
      <c r="QCB1647" s="35"/>
      <c r="QCC1647" s="34"/>
      <c r="QCJ1647" s="35"/>
      <c r="QCK1647" s="34"/>
      <c r="QCR1647" s="35"/>
      <c r="QCS1647" s="34"/>
      <c r="QCZ1647" s="35"/>
      <c r="QDA1647" s="34"/>
      <c r="QDH1647" s="35"/>
      <c r="QDI1647" s="34"/>
      <c r="QDP1647" s="35"/>
      <c r="QDQ1647" s="34"/>
      <c r="QDX1647" s="35"/>
      <c r="QDY1647" s="34"/>
      <c r="QEF1647" s="35"/>
      <c r="QEG1647" s="34"/>
      <c r="QEN1647" s="35"/>
      <c r="QEO1647" s="34"/>
      <c r="QEV1647" s="35"/>
      <c r="QEW1647" s="34"/>
      <c r="QFD1647" s="35"/>
      <c r="QFE1647" s="34"/>
      <c r="QFL1647" s="35"/>
      <c r="QFM1647" s="34"/>
      <c r="QFT1647" s="35"/>
      <c r="QFU1647" s="34"/>
      <c r="QGB1647" s="35"/>
      <c r="QGC1647" s="34"/>
      <c r="QGJ1647" s="35"/>
      <c r="QGK1647" s="34"/>
      <c r="QGR1647" s="35"/>
      <c r="QGS1647" s="34"/>
      <c r="QGZ1647" s="35"/>
      <c r="QHA1647" s="34"/>
      <c r="QHH1647" s="35"/>
      <c r="QHI1647" s="34"/>
      <c r="QHP1647" s="35"/>
      <c r="QHQ1647" s="34"/>
      <c r="QHX1647" s="35"/>
      <c r="QHY1647" s="34"/>
      <c r="QIF1647" s="35"/>
      <c r="QIG1647" s="34"/>
      <c r="QIN1647" s="35"/>
      <c r="QIO1647" s="34"/>
      <c r="QIV1647" s="35"/>
      <c r="QIW1647" s="34"/>
      <c r="QJD1647" s="35"/>
      <c r="QJE1647" s="34"/>
      <c r="QJL1647" s="35"/>
      <c r="QJM1647" s="34"/>
      <c r="QJT1647" s="35"/>
      <c r="QJU1647" s="34"/>
      <c r="QKB1647" s="35"/>
      <c r="QKC1647" s="34"/>
      <c r="QKJ1647" s="35"/>
      <c r="QKK1647" s="34"/>
      <c r="QKR1647" s="35"/>
      <c r="QKS1647" s="34"/>
      <c r="QKZ1647" s="35"/>
      <c r="QLA1647" s="34"/>
      <c r="QLH1647" s="35"/>
      <c r="QLI1647" s="34"/>
      <c r="QLP1647" s="35"/>
      <c r="QLQ1647" s="34"/>
      <c r="QLX1647" s="35"/>
      <c r="QLY1647" s="34"/>
      <c r="QMF1647" s="35"/>
      <c r="QMG1647" s="34"/>
      <c r="QMN1647" s="35"/>
      <c r="QMO1647" s="34"/>
      <c r="QMV1647" s="35"/>
      <c r="QMW1647" s="34"/>
      <c r="QND1647" s="35"/>
      <c r="QNE1647" s="34"/>
      <c r="QNL1647" s="35"/>
      <c r="QNM1647" s="34"/>
      <c r="QNT1647" s="35"/>
      <c r="QNU1647" s="34"/>
      <c r="QOB1647" s="35"/>
      <c r="QOC1647" s="34"/>
      <c r="QOJ1647" s="35"/>
      <c r="QOK1647" s="34"/>
      <c r="QOR1647" s="35"/>
      <c r="QOS1647" s="34"/>
      <c r="QOZ1647" s="35"/>
      <c r="QPA1647" s="34"/>
      <c r="QPH1647" s="35"/>
      <c r="QPI1647" s="34"/>
      <c r="QPP1647" s="35"/>
      <c r="QPQ1647" s="34"/>
      <c r="QPX1647" s="35"/>
      <c r="QPY1647" s="34"/>
      <c r="QQF1647" s="35"/>
      <c r="QQG1647" s="34"/>
      <c r="QQN1647" s="35"/>
      <c r="QQO1647" s="34"/>
      <c r="QQV1647" s="35"/>
      <c r="QQW1647" s="34"/>
      <c r="QRD1647" s="35"/>
      <c r="QRE1647" s="34"/>
      <c r="QRL1647" s="35"/>
      <c r="QRM1647" s="34"/>
      <c r="QRT1647" s="35"/>
      <c r="QRU1647" s="34"/>
      <c r="QSB1647" s="35"/>
      <c r="QSC1647" s="34"/>
      <c r="QSJ1647" s="35"/>
      <c r="QSK1647" s="34"/>
      <c r="QSR1647" s="35"/>
      <c r="QSS1647" s="34"/>
      <c r="QSZ1647" s="35"/>
      <c r="QTA1647" s="34"/>
      <c r="QTH1647" s="35"/>
      <c r="QTI1647" s="34"/>
      <c r="QTP1647" s="35"/>
      <c r="QTQ1647" s="34"/>
      <c r="QTX1647" s="35"/>
      <c r="QTY1647" s="34"/>
      <c r="QUF1647" s="35"/>
      <c r="QUG1647" s="34"/>
      <c r="QUN1647" s="35"/>
      <c r="QUO1647" s="34"/>
      <c r="QUV1647" s="35"/>
      <c r="QUW1647" s="34"/>
      <c r="QVD1647" s="35"/>
      <c r="QVE1647" s="34"/>
      <c r="QVL1647" s="35"/>
      <c r="QVM1647" s="34"/>
      <c r="QVT1647" s="35"/>
      <c r="QVU1647" s="34"/>
      <c r="QWB1647" s="35"/>
      <c r="QWC1647" s="34"/>
      <c r="QWJ1647" s="35"/>
      <c r="QWK1647" s="34"/>
      <c r="QWR1647" s="35"/>
      <c r="QWS1647" s="34"/>
      <c r="QWZ1647" s="35"/>
      <c r="QXA1647" s="34"/>
      <c r="QXH1647" s="35"/>
      <c r="QXI1647" s="34"/>
      <c r="QXP1647" s="35"/>
      <c r="QXQ1647" s="34"/>
      <c r="QXX1647" s="35"/>
      <c r="QXY1647" s="34"/>
      <c r="QYF1647" s="35"/>
      <c r="QYG1647" s="34"/>
      <c r="QYN1647" s="35"/>
      <c r="QYO1647" s="34"/>
      <c r="QYV1647" s="35"/>
      <c r="QYW1647" s="34"/>
      <c r="QZD1647" s="35"/>
      <c r="QZE1647" s="34"/>
      <c r="QZL1647" s="35"/>
      <c r="QZM1647" s="34"/>
      <c r="QZT1647" s="35"/>
      <c r="QZU1647" s="34"/>
      <c r="RAB1647" s="35"/>
      <c r="RAC1647" s="34"/>
      <c r="RAJ1647" s="35"/>
      <c r="RAK1647" s="34"/>
      <c r="RAR1647" s="35"/>
      <c r="RAS1647" s="34"/>
      <c r="RAZ1647" s="35"/>
      <c r="RBA1647" s="34"/>
      <c r="RBH1647" s="35"/>
      <c r="RBI1647" s="34"/>
      <c r="RBP1647" s="35"/>
      <c r="RBQ1647" s="34"/>
      <c r="RBX1647" s="35"/>
      <c r="RBY1647" s="34"/>
      <c r="RCF1647" s="35"/>
      <c r="RCG1647" s="34"/>
      <c r="RCN1647" s="35"/>
      <c r="RCO1647" s="34"/>
      <c r="RCV1647" s="35"/>
      <c r="RCW1647" s="34"/>
      <c r="RDD1647" s="35"/>
      <c r="RDE1647" s="34"/>
      <c r="RDL1647" s="35"/>
      <c r="RDM1647" s="34"/>
      <c r="RDT1647" s="35"/>
      <c r="RDU1647" s="34"/>
      <c r="REB1647" s="35"/>
      <c r="REC1647" s="34"/>
      <c r="REJ1647" s="35"/>
      <c r="REK1647" s="34"/>
      <c r="RER1647" s="35"/>
      <c r="RES1647" s="34"/>
      <c r="REZ1647" s="35"/>
      <c r="RFA1647" s="34"/>
      <c r="RFH1647" s="35"/>
      <c r="RFI1647" s="34"/>
      <c r="RFP1647" s="35"/>
      <c r="RFQ1647" s="34"/>
      <c r="RFX1647" s="35"/>
      <c r="RFY1647" s="34"/>
      <c r="RGF1647" s="35"/>
      <c r="RGG1647" s="34"/>
      <c r="RGN1647" s="35"/>
      <c r="RGO1647" s="34"/>
      <c r="RGV1647" s="35"/>
      <c r="RGW1647" s="34"/>
      <c r="RHD1647" s="35"/>
      <c r="RHE1647" s="34"/>
      <c r="RHL1647" s="35"/>
      <c r="RHM1647" s="34"/>
      <c r="RHT1647" s="35"/>
      <c r="RHU1647" s="34"/>
      <c r="RIB1647" s="35"/>
      <c r="RIC1647" s="34"/>
      <c r="RIJ1647" s="35"/>
      <c r="RIK1647" s="34"/>
      <c r="RIR1647" s="35"/>
      <c r="RIS1647" s="34"/>
      <c r="RIZ1647" s="35"/>
      <c r="RJA1647" s="34"/>
      <c r="RJH1647" s="35"/>
      <c r="RJI1647" s="34"/>
      <c r="RJP1647" s="35"/>
      <c r="RJQ1647" s="34"/>
      <c r="RJX1647" s="35"/>
      <c r="RJY1647" s="34"/>
      <c r="RKF1647" s="35"/>
      <c r="RKG1647" s="34"/>
      <c r="RKN1647" s="35"/>
      <c r="RKO1647" s="34"/>
      <c r="RKV1647" s="35"/>
      <c r="RKW1647" s="34"/>
      <c r="RLD1647" s="35"/>
      <c r="RLE1647" s="34"/>
      <c r="RLL1647" s="35"/>
      <c r="RLM1647" s="34"/>
      <c r="RLT1647" s="35"/>
      <c r="RLU1647" s="34"/>
      <c r="RMB1647" s="35"/>
      <c r="RMC1647" s="34"/>
      <c r="RMJ1647" s="35"/>
      <c r="RMK1647" s="34"/>
      <c r="RMR1647" s="35"/>
      <c r="RMS1647" s="34"/>
      <c r="RMZ1647" s="35"/>
      <c r="RNA1647" s="34"/>
      <c r="RNH1647" s="35"/>
      <c r="RNI1647" s="34"/>
      <c r="RNP1647" s="35"/>
      <c r="RNQ1647" s="34"/>
      <c r="RNX1647" s="35"/>
      <c r="RNY1647" s="34"/>
      <c r="ROF1647" s="35"/>
      <c r="ROG1647" s="34"/>
      <c r="RON1647" s="35"/>
      <c r="ROO1647" s="34"/>
      <c r="ROV1647" s="35"/>
      <c r="ROW1647" s="34"/>
      <c r="RPD1647" s="35"/>
      <c r="RPE1647" s="34"/>
      <c r="RPL1647" s="35"/>
      <c r="RPM1647" s="34"/>
      <c r="RPT1647" s="35"/>
      <c r="RPU1647" s="34"/>
      <c r="RQB1647" s="35"/>
      <c r="RQC1647" s="34"/>
      <c r="RQJ1647" s="35"/>
      <c r="RQK1647" s="34"/>
      <c r="RQR1647" s="35"/>
      <c r="RQS1647" s="34"/>
      <c r="RQZ1647" s="35"/>
      <c r="RRA1647" s="34"/>
      <c r="RRH1647" s="35"/>
      <c r="RRI1647" s="34"/>
      <c r="RRP1647" s="35"/>
      <c r="RRQ1647" s="34"/>
      <c r="RRX1647" s="35"/>
      <c r="RRY1647" s="34"/>
      <c r="RSF1647" s="35"/>
      <c r="RSG1647" s="34"/>
      <c r="RSN1647" s="35"/>
      <c r="RSO1647" s="34"/>
      <c r="RSV1647" s="35"/>
      <c r="RSW1647" s="34"/>
      <c r="RTD1647" s="35"/>
      <c r="RTE1647" s="34"/>
      <c r="RTL1647" s="35"/>
      <c r="RTM1647" s="34"/>
      <c r="RTT1647" s="35"/>
      <c r="RTU1647" s="34"/>
      <c r="RUB1647" s="35"/>
      <c r="RUC1647" s="34"/>
      <c r="RUJ1647" s="35"/>
      <c r="RUK1647" s="34"/>
      <c r="RUR1647" s="35"/>
      <c r="RUS1647" s="34"/>
      <c r="RUZ1647" s="35"/>
      <c r="RVA1647" s="34"/>
      <c r="RVH1647" s="35"/>
      <c r="RVI1647" s="34"/>
      <c r="RVP1647" s="35"/>
      <c r="RVQ1647" s="34"/>
      <c r="RVX1647" s="35"/>
      <c r="RVY1647" s="34"/>
      <c r="RWF1647" s="35"/>
      <c r="RWG1647" s="34"/>
      <c r="RWN1647" s="35"/>
      <c r="RWO1647" s="34"/>
      <c r="RWV1647" s="35"/>
      <c r="RWW1647" s="34"/>
      <c r="RXD1647" s="35"/>
      <c r="RXE1647" s="34"/>
      <c r="RXL1647" s="35"/>
      <c r="RXM1647" s="34"/>
      <c r="RXT1647" s="35"/>
      <c r="RXU1647" s="34"/>
      <c r="RYB1647" s="35"/>
      <c r="RYC1647" s="34"/>
      <c r="RYJ1647" s="35"/>
      <c r="RYK1647" s="34"/>
      <c r="RYR1647" s="35"/>
      <c r="RYS1647" s="34"/>
      <c r="RYZ1647" s="35"/>
      <c r="RZA1647" s="34"/>
      <c r="RZH1647" s="35"/>
      <c r="RZI1647" s="34"/>
      <c r="RZP1647" s="35"/>
      <c r="RZQ1647" s="34"/>
      <c r="RZX1647" s="35"/>
      <c r="RZY1647" s="34"/>
      <c r="SAF1647" s="35"/>
      <c r="SAG1647" s="34"/>
      <c r="SAN1647" s="35"/>
      <c r="SAO1647" s="34"/>
      <c r="SAV1647" s="35"/>
      <c r="SAW1647" s="34"/>
      <c r="SBD1647" s="35"/>
      <c r="SBE1647" s="34"/>
      <c r="SBL1647" s="35"/>
      <c r="SBM1647" s="34"/>
      <c r="SBT1647" s="35"/>
      <c r="SBU1647" s="34"/>
      <c r="SCB1647" s="35"/>
      <c r="SCC1647" s="34"/>
      <c r="SCJ1647" s="35"/>
      <c r="SCK1647" s="34"/>
      <c r="SCR1647" s="35"/>
      <c r="SCS1647" s="34"/>
      <c r="SCZ1647" s="35"/>
      <c r="SDA1647" s="34"/>
      <c r="SDH1647" s="35"/>
      <c r="SDI1647" s="34"/>
      <c r="SDP1647" s="35"/>
      <c r="SDQ1647" s="34"/>
      <c r="SDX1647" s="35"/>
      <c r="SDY1647" s="34"/>
      <c r="SEF1647" s="35"/>
      <c r="SEG1647" s="34"/>
      <c r="SEN1647" s="35"/>
      <c r="SEO1647" s="34"/>
      <c r="SEV1647" s="35"/>
      <c r="SEW1647" s="34"/>
      <c r="SFD1647" s="35"/>
      <c r="SFE1647" s="34"/>
      <c r="SFL1647" s="35"/>
      <c r="SFM1647" s="34"/>
      <c r="SFT1647" s="35"/>
      <c r="SFU1647" s="34"/>
      <c r="SGB1647" s="35"/>
      <c r="SGC1647" s="34"/>
      <c r="SGJ1647" s="35"/>
      <c r="SGK1647" s="34"/>
      <c r="SGR1647" s="35"/>
      <c r="SGS1647" s="34"/>
      <c r="SGZ1647" s="35"/>
      <c r="SHA1647" s="34"/>
      <c r="SHH1647" s="35"/>
      <c r="SHI1647" s="34"/>
      <c r="SHP1647" s="35"/>
      <c r="SHQ1647" s="34"/>
      <c r="SHX1647" s="35"/>
      <c r="SHY1647" s="34"/>
      <c r="SIF1647" s="35"/>
      <c r="SIG1647" s="34"/>
      <c r="SIN1647" s="35"/>
      <c r="SIO1647" s="34"/>
      <c r="SIV1647" s="35"/>
      <c r="SIW1647" s="34"/>
      <c r="SJD1647" s="35"/>
      <c r="SJE1647" s="34"/>
      <c r="SJL1647" s="35"/>
      <c r="SJM1647" s="34"/>
      <c r="SJT1647" s="35"/>
      <c r="SJU1647" s="34"/>
      <c r="SKB1647" s="35"/>
      <c r="SKC1647" s="34"/>
      <c r="SKJ1647" s="35"/>
      <c r="SKK1647" s="34"/>
      <c r="SKR1647" s="35"/>
      <c r="SKS1647" s="34"/>
      <c r="SKZ1647" s="35"/>
      <c r="SLA1647" s="34"/>
      <c r="SLH1647" s="35"/>
      <c r="SLI1647" s="34"/>
      <c r="SLP1647" s="35"/>
      <c r="SLQ1647" s="34"/>
      <c r="SLX1647" s="35"/>
      <c r="SLY1647" s="34"/>
      <c r="SMF1647" s="35"/>
      <c r="SMG1647" s="34"/>
      <c r="SMN1647" s="35"/>
      <c r="SMO1647" s="34"/>
      <c r="SMV1647" s="35"/>
      <c r="SMW1647" s="34"/>
      <c r="SND1647" s="35"/>
      <c r="SNE1647" s="34"/>
      <c r="SNL1647" s="35"/>
      <c r="SNM1647" s="34"/>
      <c r="SNT1647" s="35"/>
      <c r="SNU1647" s="34"/>
      <c r="SOB1647" s="35"/>
      <c r="SOC1647" s="34"/>
      <c r="SOJ1647" s="35"/>
      <c r="SOK1647" s="34"/>
      <c r="SOR1647" s="35"/>
      <c r="SOS1647" s="34"/>
      <c r="SOZ1647" s="35"/>
      <c r="SPA1647" s="34"/>
      <c r="SPH1647" s="35"/>
      <c r="SPI1647" s="34"/>
      <c r="SPP1647" s="35"/>
      <c r="SPQ1647" s="34"/>
      <c r="SPX1647" s="35"/>
      <c r="SPY1647" s="34"/>
      <c r="SQF1647" s="35"/>
      <c r="SQG1647" s="34"/>
      <c r="SQN1647" s="35"/>
      <c r="SQO1647" s="34"/>
      <c r="SQV1647" s="35"/>
      <c r="SQW1647" s="34"/>
      <c r="SRD1647" s="35"/>
      <c r="SRE1647" s="34"/>
      <c r="SRL1647" s="35"/>
      <c r="SRM1647" s="34"/>
      <c r="SRT1647" s="35"/>
      <c r="SRU1647" s="34"/>
      <c r="SSB1647" s="35"/>
      <c r="SSC1647" s="34"/>
      <c r="SSJ1647" s="35"/>
      <c r="SSK1647" s="34"/>
      <c r="SSR1647" s="35"/>
      <c r="SSS1647" s="34"/>
      <c r="SSZ1647" s="35"/>
      <c r="STA1647" s="34"/>
      <c r="STH1647" s="35"/>
      <c r="STI1647" s="34"/>
      <c r="STP1647" s="35"/>
      <c r="STQ1647" s="34"/>
      <c r="STX1647" s="35"/>
      <c r="STY1647" s="34"/>
      <c r="SUF1647" s="35"/>
      <c r="SUG1647" s="34"/>
      <c r="SUN1647" s="35"/>
      <c r="SUO1647" s="34"/>
      <c r="SUV1647" s="35"/>
      <c r="SUW1647" s="34"/>
      <c r="SVD1647" s="35"/>
      <c r="SVE1647" s="34"/>
      <c r="SVL1647" s="35"/>
      <c r="SVM1647" s="34"/>
      <c r="SVT1647" s="35"/>
      <c r="SVU1647" s="34"/>
      <c r="SWB1647" s="35"/>
      <c r="SWC1647" s="34"/>
      <c r="SWJ1647" s="35"/>
      <c r="SWK1647" s="34"/>
      <c r="SWR1647" s="35"/>
      <c r="SWS1647" s="34"/>
      <c r="SWZ1647" s="35"/>
      <c r="SXA1647" s="34"/>
      <c r="SXH1647" s="35"/>
      <c r="SXI1647" s="34"/>
      <c r="SXP1647" s="35"/>
      <c r="SXQ1647" s="34"/>
      <c r="SXX1647" s="35"/>
      <c r="SXY1647" s="34"/>
      <c r="SYF1647" s="35"/>
      <c r="SYG1647" s="34"/>
      <c r="SYN1647" s="35"/>
      <c r="SYO1647" s="34"/>
      <c r="SYV1647" s="35"/>
      <c r="SYW1647" s="34"/>
      <c r="SZD1647" s="35"/>
      <c r="SZE1647" s="34"/>
      <c r="SZL1647" s="35"/>
      <c r="SZM1647" s="34"/>
      <c r="SZT1647" s="35"/>
      <c r="SZU1647" s="34"/>
      <c r="TAB1647" s="35"/>
      <c r="TAC1647" s="34"/>
      <c r="TAJ1647" s="35"/>
      <c r="TAK1647" s="34"/>
      <c r="TAR1647" s="35"/>
      <c r="TAS1647" s="34"/>
      <c r="TAZ1647" s="35"/>
      <c r="TBA1647" s="34"/>
      <c r="TBH1647" s="35"/>
      <c r="TBI1647" s="34"/>
      <c r="TBP1647" s="35"/>
      <c r="TBQ1647" s="34"/>
      <c r="TBX1647" s="35"/>
      <c r="TBY1647" s="34"/>
      <c r="TCF1647" s="35"/>
      <c r="TCG1647" s="34"/>
      <c r="TCN1647" s="35"/>
      <c r="TCO1647" s="34"/>
      <c r="TCV1647" s="35"/>
      <c r="TCW1647" s="34"/>
      <c r="TDD1647" s="35"/>
      <c r="TDE1647" s="34"/>
      <c r="TDL1647" s="35"/>
      <c r="TDM1647" s="34"/>
      <c r="TDT1647" s="35"/>
      <c r="TDU1647" s="34"/>
      <c r="TEB1647" s="35"/>
      <c r="TEC1647" s="34"/>
      <c r="TEJ1647" s="35"/>
      <c r="TEK1647" s="34"/>
      <c r="TER1647" s="35"/>
      <c r="TES1647" s="34"/>
      <c r="TEZ1647" s="35"/>
      <c r="TFA1647" s="34"/>
      <c r="TFH1647" s="35"/>
      <c r="TFI1647" s="34"/>
      <c r="TFP1647" s="35"/>
      <c r="TFQ1647" s="34"/>
      <c r="TFX1647" s="35"/>
      <c r="TFY1647" s="34"/>
      <c r="TGF1647" s="35"/>
      <c r="TGG1647" s="34"/>
      <c r="TGN1647" s="35"/>
      <c r="TGO1647" s="34"/>
      <c r="TGV1647" s="35"/>
      <c r="TGW1647" s="34"/>
      <c r="THD1647" s="35"/>
      <c r="THE1647" s="34"/>
      <c r="THL1647" s="35"/>
      <c r="THM1647" s="34"/>
      <c r="THT1647" s="35"/>
      <c r="THU1647" s="34"/>
      <c r="TIB1647" s="35"/>
      <c r="TIC1647" s="34"/>
      <c r="TIJ1647" s="35"/>
      <c r="TIK1647" s="34"/>
      <c r="TIR1647" s="35"/>
      <c r="TIS1647" s="34"/>
      <c r="TIZ1647" s="35"/>
      <c r="TJA1647" s="34"/>
      <c r="TJH1647" s="35"/>
      <c r="TJI1647" s="34"/>
      <c r="TJP1647" s="35"/>
      <c r="TJQ1647" s="34"/>
      <c r="TJX1647" s="35"/>
      <c r="TJY1647" s="34"/>
      <c r="TKF1647" s="35"/>
      <c r="TKG1647" s="34"/>
      <c r="TKN1647" s="35"/>
      <c r="TKO1647" s="34"/>
      <c r="TKV1647" s="35"/>
      <c r="TKW1647" s="34"/>
      <c r="TLD1647" s="35"/>
      <c r="TLE1647" s="34"/>
      <c r="TLL1647" s="35"/>
      <c r="TLM1647" s="34"/>
      <c r="TLT1647" s="35"/>
      <c r="TLU1647" s="34"/>
      <c r="TMB1647" s="35"/>
      <c r="TMC1647" s="34"/>
      <c r="TMJ1647" s="35"/>
      <c r="TMK1647" s="34"/>
      <c r="TMR1647" s="35"/>
      <c r="TMS1647" s="34"/>
      <c r="TMZ1647" s="35"/>
      <c r="TNA1647" s="34"/>
      <c r="TNH1647" s="35"/>
      <c r="TNI1647" s="34"/>
      <c r="TNP1647" s="35"/>
      <c r="TNQ1647" s="34"/>
      <c r="TNX1647" s="35"/>
      <c r="TNY1647" s="34"/>
      <c r="TOF1647" s="35"/>
      <c r="TOG1647" s="34"/>
      <c r="TON1647" s="35"/>
      <c r="TOO1647" s="34"/>
      <c r="TOV1647" s="35"/>
      <c r="TOW1647" s="34"/>
      <c r="TPD1647" s="35"/>
      <c r="TPE1647" s="34"/>
      <c r="TPL1647" s="35"/>
      <c r="TPM1647" s="34"/>
      <c r="TPT1647" s="35"/>
      <c r="TPU1647" s="34"/>
      <c r="TQB1647" s="35"/>
      <c r="TQC1647" s="34"/>
      <c r="TQJ1647" s="35"/>
      <c r="TQK1647" s="34"/>
      <c r="TQR1647" s="35"/>
      <c r="TQS1647" s="34"/>
      <c r="TQZ1647" s="35"/>
      <c r="TRA1647" s="34"/>
      <c r="TRH1647" s="35"/>
      <c r="TRI1647" s="34"/>
      <c r="TRP1647" s="35"/>
      <c r="TRQ1647" s="34"/>
      <c r="TRX1647" s="35"/>
      <c r="TRY1647" s="34"/>
      <c r="TSF1647" s="35"/>
      <c r="TSG1647" s="34"/>
      <c r="TSN1647" s="35"/>
      <c r="TSO1647" s="34"/>
      <c r="TSV1647" s="35"/>
      <c r="TSW1647" s="34"/>
      <c r="TTD1647" s="35"/>
      <c r="TTE1647" s="34"/>
      <c r="TTL1647" s="35"/>
      <c r="TTM1647" s="34"/>
      <c r="TTT1647" s="35"/>
      <c r="TTU1647" s="34"/>
      <c r="TUB1647" s="35"/>
      <c r="TUC1647" s="34"/>
      <c r="TUJ1647" s="35"/>
      <c r="TUK1647" s="34"/>
      <c r="TUR1647" s="35"/>
      <c r="TUS1647" s="34"/>
      <c r="TUZ1647" s="35"/>
      <c r="TVA1647" s="34"/>
      <c r="TVH1647" s="35"/>
      <c r="TVI1647" s="34"/>
      <c r="TVP1647" s="35"/>
      <c r="TVQ1647" s="34"/>
      <c r="TVX1647" s="35"/>
      <c r="TVY1647" s="34"/>
      <c r="TWF1647" s="35"/>
      <c r="TWG1647" s="34"/>
      <c r="TWN1647" s="35"/>
      <c r="TWO1647" s="34"/>
      <c r="TWV1647" s="35"/>
      <c r="TWW1647" s="34"/>
      <c r="TXD1647" s="35"/>
      <c r="TXE1647" s="34"/>
      <c r="TXL1647" s="35"/>
      <c r="TXM1647" s="34"/>
      <c r="TXT1647" s="35"/>
      <c r="TXU1647" s="34"/>
      <c r="TYB1647" s="35"/>
      <c r="TYC1647" s="34"/>
      <c r="TYJ1647" s="35"/>
      <c r="TYK1647" s="34"/>
      <c r="TYR1647" s="35"/>
      <c r="TYS1647" s="34"/>
      <c r="TYZ1647" s="35"/>
      <c r="TZA1647" s="34"/>
      <c r="TZH1647" s="35"/>
      <c r="TZI1647" s="34"/>
      <c r="TZP1647" s="35"/>
      <c r="TZQ1647" s="34"/>
      <c r="TZX1647" s="35"/>
      <c r="TZY1647" s="34"/>
      <c r="UAF1647" s="35"/>
      <c r="UAG1647" s="34"/>
      <c r="UAN1647" s="35"/>
      <c r="UAO1647" s="34"/>
      <c r="UAV1647" s="35"/>
      <c r="UAW1647" s="34"/>
      <c r="UBD1647" s="35"/>
      <c r="UBE1647" s="34"/>
      <c r="UBL1647" s="35"/>
      <c r="UBM1647" s="34"/>
      <c r="UBT1647" s="35"/>
      <c r="UBU1647" s="34"/>
      <c r="UCB1647" s="35"/>
      <c r="UCC1647" s="34"/>
      <c r="UCJ1647" s="35"/>
      <c r="UCK1647" s="34"/>
      <c r="UCR1647" s="35"/>
      <c r="UCS1647" s="34"/>
      <c r="UCZ1647" s="35"/>
      <c r="UDA1647" s="34"/>
      <c r="UDH1647" s="35"/>
      <c r="UDI1647" s="34"/>
      <c r="UDP1647" s="35"/>
      <c r="UDQ1647" s="34"/>
      <c r="UDX1647" s="35"/>
      <c r="UDY1647" s="34"/>
      <c r="UEF1647" s="35"/>
      <c r="UEG1647" s="34"/>
      <c r="UEN1647" s="35"/>
      <c r="UEO1647" s="34"/>
      <c r="UEV1647" s="35"/>
      <c r="UEW1647" s="34"/>
      <c r="UFD1647" s="35"/>
      <c r="UFE1647" s="34"/>
      <c r="UFL1647" s="35"/>
      <c r="UFM1647" s="34"/>
      <c r="UFT1647" s="35"/>
      <c r="UFU1647" s="34"/>
      <c r="UGB1647" s="35"/>
      <c r="UGC1647" s="34"/>
      <c r="UGJ1647" s="35"/>
      <c r="UGK1647" s="34"/>
      <c r="UGR1647" s="35"/>
      <c r="UGS1647" s="34"/>
      <c r="UGZ1647" s="35"/>
      <c r="UHA1647" s="34"/>
      <c r="UHH1647" s="35"/>
      <c r="UHI1647" s="34"/>
      <c r="UHP1647" s="35"/>
      <c r="UHQ1647" s="34"/>
      <c r="UHX1647" s="35"/>
      <c r="UHY1647" s="34"/>
      <c r="UIF1647" s="35"/>
      <c r="UIG1647" s="34"/>
      <c r="UIN1647" s="35"/>
      <c r="UIO1647" s="34"/>
      <c r="UIV1647" s="35"/>
      <c r="UIW1647" s="34"/>
      <c r="UJD1647" s="35"/>
      <c r="UJE1647" s="34"/>
      <c r="UJL1647" s="35"/>
      <c r="UJM1647" s="34"/>
      <c r="UJT1647" s="35"/>
      <c r="UJU1647" s="34"/>
      <c r="UKB1647" s="35"/>
      <c r="UKC1647" s="34"/>
      <c r="UKJ1647" s="35"/>
      <c r="UKK1647" s="34"/>
      <c r="UKR1647" s="35"/>
      <c r="UKS1647" s="34"/>
      <c r="UKZ1647" s="35"/>
      <c r="ULA1647" s="34"/>
      <c r="ULH1647" s="35"/>
      <c r="ULI1647" s="34"/>
      <c r="ULP1647" s="35"/>
      <c r="ULQ1647" s="34"/>
      <c r="ULX1647" s="35"/>
      <c r="ULY1647" s="34"/>
      <c r="UMF1647" s="35"/>
      <c r="UMG1647" s="34"/>
      <c r="UMN1647" s="35"/>
      <c r="UMO1647" s="34"/>
      <c r="UMV1647" s="35"/>
      <c r="UMW1647" s="34"/>
      <c r="UND1647" s="35"/>
      <c r="UNE1647" s="34"/>
      <c r="UNL1647" s="35"/>
      <c r="UNM1647" s="34"/>
      <c r="UNT1647" s="35"/>
      <c r="UNU1647" s="34"/>
      <c r="UOB1647" s="35"/>
      <c r="UOC1647" s="34"/>
      <c r="UOJ1647" s="35"/>
      <c r="UOK1647" s="34"/>
      <c r="UOR1647" s="35"/>
      <c r="UOS1647" s="34"/>
      <c r="UOZ1647" s="35"/>
      <c r="UPA1647" s="34"/>
      <c r="UPH1647" s="35"/>
      <c r="UPI1647" s="34"/>
      <c r="UPP1647" s="35"/>
      <c r="UPQ1647" s="34"/>
      <c r="UPX1647" s="35"/>
      <c r="UPY1647" s="34"/>
      <c r="UQF1647" s="35"/>
      <c r="UQG1647" s="34"/>
      <c r="UQN1647" s="35"/>
      <c r="UQO1647" s="34"/>
      <c r="UQV1647" s="35"/>
      <c r="UQW1647" s="34"/>
      <c r="URD1647" s="35"/>
      <c r="URE1647" s="34"/>
      <c r="URL1647" s="35"/>
      <c r="URM1647" s="34"/>
      <c r="URT1647" s="35"/>
      <c r="URU1647" s="34"/>
      <c r="USB1647" s="35"/>
      <c r="USC1647" s="34"/>
      <c r="USJ1647" s="35"/>
      <c r="USK1647" s="34"/>
      <c r="USR1647" s="35"/>
      <c r="USS1647" s="34"/>
      <c r="USZ1647" s="35"/>
      <c r="UTA1647" s="34"/>
      <c r="UTH1647" s="35"/>
      <c r="UTI1647" s="34"/>
      <c r="UTP1647" s="35"/>
      <c r="UTQ1647" s="34"/>
      <c r="UTX1647" s="35"/>
      <c r="UTY1647" s="34"/>
      <c r="UUF1647" s="35"/>
      <c r="UUG1647" s="34"/>
      <c r="UUN1647" s="35"/>
      <c r="UUO1647" s="34"/>
      <c r="UUV1647" s="35"/>
      <c r="UUW1647" s="34"/>
      <c r="UVD1647" s="35"/>
      <c r="UVE1647" s="34"/>
      <c r="UVL1647" s="35"/>
      <c r="UVM1647" s="34"/>
      <c r="UVT1647" s="35"/>
      <c r="UVU1647" s="34"/>
      <c r="UWB1647" s="35"/>
      <c r="UWC1647" s="34"/>
      <c r="UWJ1647" s="35"/>
      <c r="UWK1647" s="34"/>
      <c r="UWR1647" s="35"/>
      <c r="UWS1647" s="34"/>
      <c r="UWZ1647" s="35"/>
      <c r="UXA1647" s="34"/>
      <c r="UXH1647" s="35"/>
      <c r="UXI1647" s="34"/>
      <c r="UXP1647" s="35"/>
      <c r="UXQ1647" s="34"/>
      <c r="UXX1647" s="35"/>
      <c r="UXY1647" s="34"/>
      <c r="UYF1647" s="35"/>
      <c r="UYG1647" s="34"/>
      <c r="UYN1647" s="35"/>
      <c r="UYO1647" s="34"/>
      <c r="UYV1647" s="35"/>
      <c r="UYW1647" s="34"/>
      <c r="UZD1647" s="35"/>
      <c r="UZE1647" s="34"/>
      <c r="UZL1647" s="35"/>
      <c r="UZM1647" s="34"/>
      <c r="UZT1647" s="35"/>
      <c r="UZU1647" s="34"/>
      <c r="VAB1647" s="35"/>
      <c r="VAC1647" s="34"/>
      <c r="VAJ1647" s="35"/>
      <c r="VAK1647" s="34"/>
      <c r="VAR1647" s="35"/>
      <c r="VAS1647" s="34"/>
      <c r="VAZ1647" s="35"/>
      <c r="VBA1647" s="34"/>
      <c r="VBH1647" s="35"/>
      <c r="VBI1647" s="34"/>
      <c r="VBP1647" s="35"/>
      <c r="VBQ1647" s="34"/>
      <c r="VBX1647" s="35"/>
      <c r="VBY1647" s="34"/>
      <c r="VCF1647" s="35"/>
      <c r="VCG1647" s="34"/>
      <c r="VCN1647" s="35"/>
      <c r="VCO1647" s="34"/>
      <c r="VCV1647" s="35"/>
      <c r="VCW1647" s="34"/>
      <c r="VDD1647" s="35"/>
      <c r="VDE1647" s="34"/>
      <c r="VDL1647" s="35"/>
      <c r="VDM1647" s="34"/>
      <c r="VDT1647" s="35"/>
      <c r="VDU1647" s="34"/>
      <c r="VEB1647" s="35"/>
      <c r="VEC1647" s="34"/>
      <c r="VEJ1647" s="35"/>
      <c r="VEK1647" s="34"/>
      <c r="VER1647" s="35"/>
      <c r="VES1647" s="34"/>
      <c r="VEZ1647" s="35"/>
      <c r="VFA1647" s="34"/>
      <c r="VFH1647" s="35"/>
      <c r="VFI1647" s="34"/>
      <c r="VFP1647" s="35"/>
      <c r="VFQ1647" s="34"/>
      <c r="VFX1647" s="35"/>
      <c r="VFY1647" s="34"/>
      <c r="VGF1647" s="35"/>
      <c r="VGG1647" s="34"/>
      <c r="VGN1647" s="35"/>
      <c r="VGO1647" s="34"/>
      <c r="VGV1647" s="35"/>
      <c r="VGW1647" s="34"/>
      <c r="VHD1647" s="35"/>
      <c r="VHE1647" s="34"/>
      <c r="VHL1647" s="35"/>
      <c r="VHM1647" s="34"/>
      <c r="VHT1647" s="35"/>
      <c r="VHU1647" s="34"/>
      <c r="VIB1647" s="35"/>
      <c r="VIC1647" s="34"/>
      <c r="VIJ1647" s="35"/>
      <c r="VIK1647" s="34"/>
      <c r="VIR1647" s="35"/>
      <c r="VIS1647" s="34"/>
      <c r="VIZ1647" s="35"/>
      <c r="VJA1647" s="34"/>
      <c r="VJH1647" s="35"/>
      <c r="VJI1647" s="34"/>
      <c r="VJP1647" s="35"/>
      <c r="VJQ1647" s="34"/>
      <c r="VJX1647" s="35"/>
      <c r="VJY1647" s="34"/>
      <c r="VKF1647" s="35"/>
      <c r="VKG1647" s="34"/>
      <c r="VKN1647" s="35"/>
      <c r="VKO1647" s="34"/>
      <c r="VKV1647" s="35"/>
      <c r="VKW1647" s="34"/>
      <c r="VLD1647" s="35"/>
      <c r="VLE1647" s="34"/>
      <c r="VLL1647" s="35"/>
      <c r="VLM1647" s="34"/>
      <c r="VLT1647" s="35"/>
      <c r="VLU1647" s="34"/>
      <c r="VMB1647" s="35"/>
      <c r="VMC1647" s="34"/>
      <c r="VMJ1647" s="35"/>
      <c r="VMK1647" s="34"/>
      <c r="VMR1647" s="35"/>
      <c r="VMS1647" s="34"/>
      <c r="VMZ1647" s="35"/>
      <c r="VNA1647" s="34"/>
      <c r="VNH1647" s="35"/>
      <c r="VNI1647" s="34"/>
      <c r="VNP1647" s="35"/>
      <c r="VNQ1647" s="34"/>
      <c r="VNX1647" s="35"/>
      <c r="VNY1647" s="34"/>
      <c r="VOF1647" s="35"/>
      <c r="VOG1647" s="34"/>
      <c r="VON1647" s="35"/>
      <c r="VOO1647" s="34"/>
      <c r="VOV1647" s="35"/>
      <c r="VOW1647" s="34"/>
      <c r="VPD1647" s="35"/>
      <c r="VPE1647" s="34"/>
      <c r="VPL1647" s="35"/>
      <c r="VPM1647" s="34"/>
      <c r="VPT1647" s="35"/>
      <c r="VPU1647" s="34"/>
      <c r="VQB1647" s="35"/>
      <c r="VQC1647" s="34"/>
      <c r="VQJ1647" s="35"/>
      <c r="VQK1647" s="34"/>
      <c r="VQR1647" s="35"/>
      <c r="VQS1647" s="34"/>
      <c r="VQZ1647" s="35"/>
      <c r="VRA1647" s="34"/>
      <c r="VRH1647" s="35"/>
      <c r="VRI1647" s="34"/>
      <c r="VRP1647" s="35"/>
      <c r="VRQ1647" s="34"/>
      <c r="VRX1647" s="35"/>
      <c r="VRY1647" s="34"/>
      <c r="VSF1647" s="35"/>
      <c r="VSG1647" s="34"/>
      <c r="VSN1647" s="35"/>
      <c r="VSO1647" s="34"/>
      <c r="VSV1647" s="35"/>
      <c r="VSW1647" s="34"/>
      <c r="VTD1647" s="35"/>
      <c r="VTE1647" s="34"/>
      <c r="VTL1647" s="35"/>
      <c r="VTM1647" s="34"/>
      <c r="VTT1647" s="35"/>
      <c r="VTU1647" s="34"/>
      <c r="VUB1647" s="35"/>
      <c r="VUC1647" s="34"/>
      <c r="VUJ1647" s="35"/>
      <c r="VUK1647" s="34"/>
      <c r="VUR1647" s="35"/>
      <c r="VUS1647" s="34"/>
      <c r="VUZ1647" s="35"/>
      <c r="VVA1647" s="34"/>
      <c r="VVH1647" s="35"/>
      <c r="VVI1647" s="34"/>
      <c r="VVP1647" s="35"/>
      <c r="VVQ1647" s="34"/>
      <c r="VVX1647" s="35"/>
      <c r="VVY1647" s="34"/>
      <c r="VWF1647" s="35"/>
      <c r="VWG1647" s="34"/>
      <c r="VWN1647" s="35"/>
      <c r="VWO1647" s="34"/>
      <c r="VWV1647" s="35"/>
      <c r="VWW1647" s="34"/>
      <c r="VXD1647" s="35"/>
      <c r="VXE1647" s="34"/>
      <c r="VXL1647" s="35"/>
      <c r="VXM1647" s="34"/>
      <c r="VXT1647" s="35"/>
      <c r="VXU1647" s="34"/>
      <c r="VYB1647" s="35"/>
      <c r="VYC1647" s="34"/>
      <c r="VYJ1647" s="35"/>
      <c r="VYK1647" s="34"/>
      <c r="VYR1647" s="35"/>
      <c r="VYS1647" s="34"/>
      <c r="VYZ1647" s="35"/>
      <c r="VZA1647" s="34"/>
      <c r="VZH1647" s="35"/>
      <c r="VZI1647" s="34"/>
      <c r="VZP1647" s="35"/>
      <c r="VZQ1647" s="34"/>
      <c r="VZX1647" s="35"/>
      <c r="VZY1647" s="34"/>
      <c r="WAF1647" s="35"/>
      <c r="WAG1647" s="34"/>
      <c r="WAN1647" s="35"/>
      <c r="WAO1647" s="34"/>
      <c r="WAV1647" s="35"/>
      <c r="WAW1647" s="34"/>
      <c r="WBD1647" s="35"/>
      <c r="WBE1647" s="34"/>
      <c r="WBL1647" s="35"/>
      <c r="WBM1647" s="34"/>
      <c r="WBT1647" s="35"/>
      <c r="WBU1647" s="34"/>
      <c r="WCB1647" s="35"/>
      <c r="WCC1647" s="34"/>
      <c r="WCJ1647" s="35"/>
      <c r="WCK1647" s="34"/>
      <c r="WCR1647" s="35"/>
      <c r="WCS1647" s="34"/>
      <c r="WCZ1647" s="35"/>
      <c r="WDA1647" s="34"/>
      <c r="WDH1647" s="35"/>
      <c r="WDI1647" s="34"/>
      <c r="WDP1647" s="35"/>
      <c r="WDQ1647" s="34"/>
      <c r="WDX1647" s="35"/>
      <c r="WDY1647" s="34"/>
      <c r="WEF1647" s="35"/>
      <c r="WEG1647" s="34"/>
      <c r="WEN1647" s="35"/>
      <c r="WEO1647" s="34"/>
      <c r="WEV1647" s="35"/>
      <c r="WEW1647" s="34"/>
      <c r="WFD1647" s="35"/>
      <c r="WFE1647" s="34"/>
      <c r="WFL1647" s="35"/>
      <c r="WFM1647" s="34"/>
      <c r="WFT1647" s="35"/>
      <c r="WFU1647" s="34"/>
      <c r="WGB1647" s="35"/>
      <c r="WGC1647" s="34"/>
      <c r="WGJ1647" s="35"/>
      <c r="WGK1647" s="34"/>
      <c r="WGR1647" s="35"/>
      <c r="WGS1647" s="34"/>
      <c r="WGZ1647" s="35"/>
      <c r="WHA1647" s="34"/>
      <c r="WHH1647" s="35"/>
      <c r="WHI1647" s="34"/>
      <c r="WHP1647" s="35"/>
      <c r="WHQ1647" s="34"/>
      <c r="WHX1647" s="35"/>
      <c r="WHY1647" s="34"/>
      <c r="WIF1647" s="35"/>
      <c r="WIG1647" s="34"/>
      <c r="WIN1647" s="35"/>
      <c r="WIO1647" s="34"/>
      <c r="WIV1647" s="35"/>
      <c r="WIW1647" s="34"/>
      <c r="WJD1647" s="35"/>
      <c r="WJE1647" s="34"/>
      <c r="WJL1647" s="35"/>
      <c r="WJM1647" s="34"/>
      <c r="WJT1647" s="35"/>
      <c r="WJU1647" s="34"/>
      <c r="WKB1647" s="35"/>
      <c r="WKC1647" s="34"/>
      <c r="WKJ1647" s="35"/>
      <c r="WKK1647" s="34"/>
      <c r="WKR1647" s="35"/>
      <c r="WKS1647" s="34"/>
      <c r="WKZ1647" s="35"/>
      <c r="WLA1647" s="34"/>
      <c r="WLH1647" s="35"/>
      <c r="WLI1647" s="34"/>
      <c r="WLP1647" s="35"/>
      <c r="WLQ1647" s="34"/>
      <c r="WLX1647" s="35"/>
      <c r="WLY1647" s="34"/>
      <c r="WMF1647" s="35"/>
      <c r="WMG1647" s="34"/>
      <c r="WMN1647" s="35"/>
      <c r="WMO1647" s="34"/>
      <c r="WMV1647" s="35"/>
      <c r="WMW1647" s="34"/>
      <c r="WND1647" s="35"/>
      <c r="WNE1647" s="34"/>
      <c r="WNL1647" s="35"/>
      <c r="WNM1647" s="34"/>
      <c r="WNT1647" s="35"/>
      <c r="WNU1647" s="34"/>
      <c r="WOB1647" s="35"/>
      <c r="WOC1647" s="34"/>
      <c r="WOJ1647" s="35"/>
      <c r="WOK1647" s="34"/>
      <c r="WOR1647" s="35"/>
      <c r="WOS1647" s="34"/>
      <c r="WOZ1647" s="35"/>
      <c r="WPA1647" s="34"/>
      <c r="WPH1647" s="35"/>
      <c r="WPI1647" s="34"/>
      <c r="WPP1647" s="35"/>
      <c r="WPQ1647" s="34"/>
      <c r="WPX1647" s="35"/>
      <c r="WPY1647" s="34"/>
      <c r="WQF1647" s="35"/>
      <c r="WQG1647" s="34"/>
      <c r="WQN1647" s="35"/>
      <c r="WQO1647" s="34"/>
      <c r="WQV1647" s="35"/>
      <c r="WQW1647" s="34"/>
      <c r="WRD1647" s="35"/>
      <c r="WRE1647" s="34"/>
      <c r="WRL1647" s="35"/>
      <c r="WRM1647" s="34"/>
      <c r="WRT1647" s="35"/>
      <c r="WRU1647" s="34"/>
      <c r="WSB1647" s="35"/>
      <c r="WSC1647" s="34"/>
      <c r="WSJ1647" s="35"/>
      <c r="WSK1647" s="34"/>
      <c r="WSR1647" s="35"/>
      <c r="WSS1647" s="34"/>
      <c r="WSZ1647" s="35"/>
      <c r="WTA1647" s="34"/>
      <c r="WTH1647" s="35"/>
      <c r="WTI1647" s="34"/>
      <c r="WTP1647" s="35"/>
      <c r="WTQ1647" s="34"/>
      <c r="WTX1647" s="35"/>
      <c r="WTY1647" s="34"/>
      <c r="WUF1647" s="35"/>
      <c r="WUG1647" s="34"/>
      <c r="WUN1647" s="35"/>
      <c r="WUO1647" s="34"/>
      <c r="WUV1647" s="35"/>
      <c r="WUW1647" s="34"/>
      <c r="WVD1647" s="35"/>
      <c r="WVE1647" s="34"/>
      <c r="WVL1647" s="35"/>
      <c r="WVM1647" s="34"/>
      <c r="WVT1647" s="35"/>
      <c r="WVU1647" s="34"/>
      <c r="WWB1647" s="35"/>
      <c r="WWC1647" s="34"/>
      <c r="WWJ1647" s="35"/>
      <c r="WWK1647" s="34"/>
      <c r="WWR1647" s="35"/>
      <c r="WWS1647" s="34"/>
      <c r="WWZ1647" s="35"/>
      <c r="WXA1647" s="34"/>
      <c r="WXH1647" s="35"/>
      <c r="WXI1647" s="34"/>
      <c r="WXP1647" s="35"/>
      <c r="WXQ1647" s="34"/>
      <c r="WXX1647" s="35"/>
      <c r="WXY1647" s="34"/>
      <c r="WYF1647" s="35"/>
      <c r="WYG1647" s="34"/>
      <c r="WYN1647" s="35"/>
      <c r="WYO1647" s="34"/>
      <c r="WYV1647" s="35"/>
      <c r="WYW1647" s="34"/>
      <c r="WZD1647" s="35"/>
      <c r="WZE1647" s="34"/>
      <c r="WZL1647" s="35"/>
      <c r="WZM1647" s="34"/>
      <c r="WZT1647" s="35"/>
      <c r="WZU1647" s="34"/>
      <c r="XAB1647" s="35"/>
      <c r="XAC1647" s="34"/>
      <c r="XAJ1647" s="35"/>
      <c r="XAK1647" s="34"/>
      <c r="XAR1647" s="35"/>
      <c r="XAS1647" s="34"/>
      <c r="XAZ1647" s="35"/>
      <c r="XBA1647" s="34"/>
      <c r="XBH1647" s="35"/>
      <c r="XBI1647" s="34"/>
      <c r="XBP1647" s="35"/>
      <c r="XBQ1647" s="34"/>
      <c r="XBX1647" s="35"/>
      <c r="XBY1647" s="34"/>
      <c r="XCF1647" s="35"/>
      <c r="XCG1647" s="34"/>
      <c r="XCN1647" s="35"/>
      <c r="XCO1647" s="34"/>
      <c r="XCV1647" s="35"/>
      <c r="XCW1647" s="34"/>
      <c r="XDD1647" s="35"/>
      <c r="XDE1647" s="34"/>
      <c r="XDL1647" s="35"/>
      <c r="XDM1647" s="34"/>
      <c r="XDT1647" s="35"/>
      <c r="XDU1647" s="34"/>
      <c r="XEB1647" s="35"/>
      <c r="XEC1647" s="34"/>
      <c r="XEJ1647" s="35"/>
      <c r="XEK1647" s="34"/>
      <c r="XER1647" s="35"/>
      <c r="XES1647" s="34"/>
      <c r="XEZ1647" s="35"/>
      <c r="XFA1647" s="34"/>
    </row>
    <row r="1648" spans="1:1021 1028:2045 2052:3069 3076:4093 4100:5117 5124:6141 6148:7165 7172:8189 8196:9213 9220:10237 10244:11261 11268:12285 12292:13309 13316:14333 14340:15357 15364:16381" x14ac:dyDescent="0.25">
      <c r="A1648" t="s">
        <v>484</v>
      </c>
      <c r="B1648" t="s">
        <v>260</v>
      </c>
      <c r="C1648">
        <v>339</v>
      </c>
      <c r="D1648">
        <v>339</v>
      </c>
      <c r="E1648" s="35">
        <v>1</v>
      </c>
      <c r="F1648" s="34">
        <v>1.9999999999999999E-88</v>
      </c>
      <c r="G1648">
        <v>85.85</v>
      </c>
      <c r="H1648">
        <v>2906</v>
      </c>
      <c r="I1648" t="str">
        <f>HYPERLINK("https://www.ncbi.nlm.nih.gov/nucleotide/MN319492.1?report=genbank&amp;log$=nucltop&amp;blast_rank=46&amp;RID=XE6RV0D8013","MN319492.1")</f>
        <v>MN319492.1</v>
      </c>
      <c r="L1648" s="35"/>
      <c r="M1648" s="34"/>
      <c r="T1648" s="35"/>
      <c r="U1648" s="34"/>
      <c r="AB1648" s="35"/>
      <c r="AC1648" s="34"/>
      <c r="AJ1648" s="35"/>
      <c r="AK1648" s="34"/>
      <c r="AR1648" s="35"/>
      <c r="AS1648" s="34"/>
      <c r="AZ1648" s="35"/>
      <c r="BA1648" s="34"/>
      <c r="BH1648" s="35"/>
      <c r="BI1648" s="34"/>
      <c r="BP1648" s="35"/>
      <c r="BQ1648" s="34"/>
      <c r="BX1648" s="35"/>
      <c r="BY1648" s="34"/>
      <c r="CF1648" s="35"/>
      <c r="CG1648" s="34"/>
      <c r="CN1648" s="35"/>
      <c r="CO1648" s="34"/>
      <c r="CV1648" s="35"/>
      <c r="CW1648" s="34"/>
      <c r="DD1648" s="35"/>
      <c r="DE1648" s="34"/>
      <c r="DL1648" s="35"/>
      <c r="DM1648" s="34"/>
      <c r="DT1648" s="35"/>
      <c r="DU1648" s="34"/>
      <c r="EB1648" s="35"/>
      <c r="EC1648" s="34"/>
      <c r="EJ1648" s="35"/>
      <c r="EK1648" s="34"/>
      <c r="ER1648" s="35"/>
      <c r="ES1648" s="34"/>
      <c r="EZ1648" s="35"/>
      <c r="FA1648" s="34"/>
      <c r="FH1648" s="35"/>
      <c r="FI1648" s="34"/>
      <c r="FP1648" s="35"/>
      <c r="FQ1648" s="34"/>
      <c r="FX1648" s="35"/>
      <c r="FY1648" s="34"/>
      <c r="GF1648" s="35"/>
      <c r="GG1648" s="34"/>
      <c r="GN1648" s="35"/>
      <c r="GO1648" s="34"/>
      <c r="GV1648" s="35"/>
      <c r="GW1648" s="34"/>
      <c r="HD1648" s="35"/>
      <c r="HE1648" s="34"/>
      <c r="HL1648" s="35"/>
      <c r="HM1648" s="34"/>
      <c r="HT1648" s="35"/>
      <c r="HU1648" s="34"/>
      <c r="IB1648" s="35"/>
      <c r="IC1648" s="34"/>
      <c r="IJ1648" s="35"/>
      <c r="IK1648" s="34"/>
      <c r="IR1648" s="35"/>
      <c r="IS1648" s="34"/>
      <c r="IZ1648" s="35"/>
      <c r="JA1648" s="34"/>
      <c r="JH1648" s="35"/>
      <c r="JI1648" s="34"/>
      <c r="JP1648" s="35"/>
      <c r="JQ1648" s="34"/>
      <c r="JX1648" s="35"/>
      <c r="JY1648" s="34"/>
      <c r="KF1648" s="35"/>
      <c r="KG1648" s="34"/>
      <c r="KN1648" s="35"/>
      <c r="KO1648" s="34"/>
      <c r="KV1648" s="35"/>
      <c r="KW1648" s="34"/>
      <c r="LD1648" s="35"/>
      <c r="LE1648" s="34"/>
      <c r="LL1648" s="35"/>
      <c r="LM1648" s="34"/>
      <c r="LT1648" s="35"/>
      <c r="LU1648" s="34"/>
      <c r="MB1648" s="35"/>
      <c r="MC1648" s="34"/>
      <c r="MJ1648" s="35"/>
      <c r="MK1648" s="34"/>
      <c r="MR1648" s="35"/>
      <c r="MS1648" s="34"/>
      <c r="MZ1648" s="35"/>
      <c r="NA1648" s="34"/>
      <c r="NH1648" s="35"/>
      <c r="NI1648" s="34"/>
      <c r="NP1648" s="35"/>
      <c r="NQ1648" s="34"/>
      <c r="NX1648" s="35"/>
      <c r="NY1648" s="34"/>
      <c r="OF1648" s="35"/>
      <c r="OG1648" s="34"/>
      <c r="ON1648" s="35"/>
      <c r="OO1648" s="34"/>
      <c r="OV1648" s="35"/>
      <c r="OW1648" s="34"/>
      <c r="PD1648" s="35"/>
      <c r="PE1648" s="34"/>
      <c r="PL1648" s="35"/>
      <c r="PM1648" s="34"/>
      <c r="PT1648" s="35"/>
      <c r="PU1648" s="34"/>
      <c r="QB1648" s="35"/>
      <c r="QC1648" s="34"/>
      <c r="QJ1648" s="35"/>
      <c r="QK1648" s="34"/>
      <c r="QR1648" s="35"/>
      <c r="QS1648" s="34"/>
      <c r="QZ1648" s="35"/>
      <c r="RA1648" s="34"/>
      <c r="RH1648" s="35"/>
      <c r="RI1648" s="34"/>
      <c r="RP1648" s="35"/>
      <c r="RQ1648" s="34"/>
      <c r="RX1648" s="35"/>
      <c r="RY1648" s="34"/>
      <c r="SF1648" s="35"/>
      <c r="SG1648" s="34"/>
      <c r="SN1648" s="35"/>
      <c r="SO1648" s="34"/>
      <c r="SV1648" s="35"/>
      <c r="SW1648" s="34"/>
      <c r="TD1648" s="35"/>
      <c r="TE1648" s="34"/>
      <c r="TL1648" s="35"/>
      <c r="TM1648" s="34"/>
      <c r="TT1648" s="35"/>
      <c r="TU1648" s="34"/>
      <c r="UB1648" s="35"/>
      <c r="UC1648" s="34"/>
      <c r="UJ1648" s="35"/>
      <c r="UK1648" s="34"/>
      <c r="UR1648" s="35"/>
      <c r="US1648" s="34"/>
      <c r="UZ1648" s="35"/>
      <c r="VA1648" s="34"/>
      <c r="VH1648" s="35"/>
      <c r="VI1648" s="34"/>
      <c r="VP1648" s="35"/>
      <c r="VQ1648" s="34"/>
      <c r="VX1648" s="35"/>
      <c r="VY1648" s="34"/>
      <c r="WF1648" s="35"/>
      <c r="WG1648" s="34"/>
      <c r="WN1648" s="35"/>
      <c r="WO1648" s="34"/>
      <c r="WV1648" s="35"/>
      <c r="WW1648" s="34"/>
      <c r="XD1648" s="35"/>
      <c r="XE1648" s="34"/>
      <c r="XL1648" s="35"/>
      <c r="XM1648" s="34"/>
      <c r="XT1648" s="35"/>
      <c r="XU1648" s="34"/>
      <c r="YB1648" s="35"/>
      <c r="YC1648" s="34"/>
      <c r="YJ1648" s="35"/>
      <c r="YK1648" s="34"/>
      <c r="YR1648" s="35"/>
      <c r="YS1648" s="34"/>
      <c r="YZ1648" s="35"/>
      <c r="ZA1648" s="34"/>
      <c r="ZH1648" s="35"/>
      <c r="ZI1648" s="34"/>
      <c r="ZP1648" s="35"/>
      <c r="ZQ1648" s="34"/>
      <c r="ZX1648" s="35"/>
      <c r="ZY1648" s="34"/>
      <c r="AAF1648" s="35"/>
      <c r="AAG1648" s="34"/>
      <c r="AAN1648" s="35"/>
      <c r="AAO1648" s="34"/>
      <c r="AAV1648" s="35"/>
      <c r="AAW1648" s="34"/>
      <c r="ABD1648" s="35"/>
      <c r="ABE1648" s="34"/>
      <c r="ABL1648" s="35"/>
      <c r="ABM1648" s="34"/>
      <c r="ABT1648" s="35"/>
      <c r="ABU1648" s="34"/>
      <c r="ACB1648" s="35"/>
      <c r="ACC1648" s="34"/>
      <c r="ACJ1648" s="35"/>
      <c r="ACK1648" s="34"/>
      <c r="ACR1648" s="35"/>
      <c r="ACS1648" s="34"/>
      <c r="ACZ1648" s="35"/>
      <c r="ADA1648" s="34"/>
      <c r="ADH1648" s="35"/>
      <c r="ADI1648" s="34"/>
      <c r="ADP1648" s="35"/>
      <c r="ADQ1648" s="34"/>
      <c r="ADX1648" s="35"/>
      <c r="ADY1648" s="34"/>
      <c r="AEF1648" s="35"/>
      <c r="AEG1648" s="34"/>
      <c r="AEN1648" s="35"/>
      <c r="AEO1648" s="34"/>
      <c r="AEV1648" s="35"/>
      <c r="AEW1648" s="34"/>
      <c r="AFD1648" s="35"/>
      <c r="AFE1648" s="34"/>
      <c r="AFL1648" s="35"/>
      <c r="AFM1648" s="34"/>
      <c r="AFT1648" s="35"/>
      <c r="AFU1648" s="34"/>
      <c r="AGB1648" s="35"/>
      <c r="AGC1648" s="34"/>
      <c r="AGJ1648" s="35"/>
      <c r="AGK1648" s="34"/>
      <c r="AGR1648" s="35"/>
      <c r="AGS1648" s="34"/>
      <c r="AGZ1648" s="35"/>
      <c r="AHA1648" s="34"/>
      <c r="AHH1648" s="35"/>
      <c r="AHI1648" s="34"/>
      <c r="AHP1648" s="35"/>
      <c r="AHQ1648" s="34"/>
      <c r="AHX1648" s="35"/>
      <c r="AHY1648" s="34"/>
      <c r="AIF1648" s="35"/>
      <c r="AIG1648" s="34"/>
      <c r="AIN1648" s="35"/>
      <c r="AIO1648" s="34"/>
      <c r="AIV1648" s="35"/>
      <c r="AIW1648" s="34"/>
      <c r="AJD1648" s="35"/>
      <c r="AJE1648" s="34"/>
      <c r="AJL1648" s="35"/>
      <c r="AJM1648" s="34"/>
      <c r="AJT1648" s="35"/>
      <c r="AJU1648" s="34"/>
      <c r="AKB1648" s="35"/>
      <c r="AKC1648" s="34"/>
      <c r="AKJ1648" s="35"/>
      <c r="AKK1648" s="34"/>
      <c r="AKR1648" s="35"/>
      <c r="AKS1648" s="34"/>
      <c r="AKZ1648" s="35"/>
      <c r="ALA1648" s="34"/>
      <c r="ALH1648" s="35"/>
      <c r="ALI1648" s="34"/>
      <c r="ALP1648" s="35"/>
      <c r="ALQ1648" s="34"/>
      <c r="ALX1648" s="35"/>
      <c r="ALY1648" s="34"/>
      <c r="AMF1648" s="35"/>
      <c r="AMG1648" s="34"/>
      <c r="AMN1648" s="35"/>
      <c r="AMO1648" s="34"/>
      <c r="AMV1648" s="35"/>
      <c r="AMW1648" s="34"/>
      <c r="AND1648" s="35"/>
      <c r="ANE1648" s="34"/>
      <c r="ANL1648" s="35"/>
      <c r="ANM1648" s="34"/>
      <c r="ANT1648" s="35"/>
      <c r="ANU1648" s="34"/>
      <c r="AOB1648" s="35"/>
      <c r="AOC1648" s="34"/>
      <c r="AOJ1648" s="35"/>
      <c r="AOK1648" s="34"/>
      <c r="AOR1648" s="35"/>
      <c r="AOS1648" s="34"/>
      <c r="AOZ1648" s="35"/>
      <c r="APA1648" s="34"/>
      <c r="APH1648" s="35"/>
      <c r="API1648" s="34"/>
      <c r="APP1648" s="35"/>
      <c r="APQ1648" s="34"/>
      <c r="APX1648" s="35"/>
      <c r="APY1648" s="34"/>
      <c r="AQF1648" s="35"/>
      <c r="AQG1648" s="34"/>
      <c r="AQN1648" s="35"/>
      <c r="AQO1648" s="34"/>
      <c r="AQV1648" s="35"/>
      <c r="AQW1648" s="34"/>
      <c r="ARD1648" s="35"/>
      <c r="ARE1648" s="34"/>
      <c r="ARL1648" s="35"/>
      <c r="ARM1648" s="34"/>
      <c r="ART1648" s="35"/>
      <c r="ARU1648" s="34"/>
      <c r="ASB1648" s="35"/>
      <c r="ASC1648" s="34"/>
      <c r="ASJ1648" s="35"/>
      <c r="ASK1648" s="34"/>
      <c r="ASR1648" s="35"/>
      <c r="ASS1648" s="34"/>
      <c r="ASZ1648" s="35"/>
      <c r="ATA1648" s="34"/>
      <c r="ATH1648" s="35"/>
      <c r="ATI1648" s="34"/>
      <c r="ATP1648" s="35"/>
      <c r="ATQ1648" s="34"/>
      <c r="ATX1648" s="35"/>
      <c r="ATY1648" s="34"/>
      <c r="AUF1648" s="35"/>
      <c r="AUG1648" s="34"/>
      <c r="AUN1648" s="35"/>
      <c r="AUO1648" s="34"/>
      <c r="AUV1648" s="35"/>
      <c r="AUW1648" s="34"/>
      <c r="AVD1648" s="35"/>
      <c r="AVE1648" s="34"/>
      <c r="AVL1648" s="35"/>
      <c r="AVM1648" s="34"/>
      <c r="AVT1648" s="35"/>
      <c r="AVU1648" s="34"/>
      <c r="AWB1648" s="35"/>
      <c r="AWC1648" s="34"/>
      <c r="AWJ1648" s="35"/>
      <c r="AWK1648" s="34"/>
      <c r="AWR1648" s="35"/>
      <c r="AWS1648" s="34"/>
      <c r="AWZ1648" s="35"/>
      <c r="AXA1648" s="34"/>
      <c r="AXH1648" s="35"/>
      <c r="AXI1648" s="34"/>
      <c r="AXP1648" s="35"/>
      <c r="AXQ1648" s="34"/>
      <c r="AXX1648" s="35"/>
      <c r="AXY1648" s="34"/>
      <c r="AYF1648" s="35"/>
      <c r="AYG1648" s="34"/>
      <c r="AYN1648" s="35"/>
      <c r="AYO1648" s="34"/>
      <c r="AYV1648" s="35"/>
      <c r="AYW1648" s="34"/>
      <c r="AZD1648" s="35"/>
      <c r="AZE1648" s="34"/>
      <c r="AZL1648" s="35"/>
      <c r="AZM1648" s="34"/>
      <c r="AZT1648" s="35"/>
      <c r="AZU1648" s="34"/>
      <c r="BAB1648" s="35"/>
      <c r="BAC1648" s="34"/>
      <c r="BAJ1648" s="35"/>
      <c r="BAK1648" s="34"/>
      <c r="BAR1648" s="35"/>
      <c r="BAS1648" s="34"/>
      <c r="BAZ1648" s="35"/>
      <c r="BBA1648" s="34"/>
      <c r="BBH1648" s="35"/>
      <c r="BBI1648" s="34"/>
      <c r="BBP1648" s="35"/>
      <c r="BBQ1648" s="34"/>
      <c r="BBX1648" s="35"/>
      <c r="BBY1648" s="34"/>
      <c r="BCF1648" s="35"/>
      <c r="BCG1648" s="34"/>
      <c r="BCN1648" s="35"/>
      <c r="BCO1648" s="34"/>
      <c r="BCV1648" s="35"/>
      <c r="BCW1648" s="34"/>
      <c r="BDD1648" s="35"/>
      <c r="BDE1648" s="34"/>
      <c r="BDL1648" s="35"/>
      <c r="BDM1648" s="34"/>
      <c r="BDT1648" s="35"/>
      <c r="BDU1648" s="34"/>
      <c r="BEB1648" s="35"/>
      <c r="BEC1648" s="34"/>
      <c r="BEJ1648" s="35"/>
      <c r="BEK1648" s="34"/>
      <c r="BER1648" s="35"/>
      <c r="BES1648" s="34"/>
      <c r="BEZ1648" s="35"/>
      <c r="BFA1648" s="34"/>
      <c r="BFH1648" s="35"/>
      <c r="BFI1648" s="34"/>
      <c r="BFP1648" s="35"/>
      <c r="BFQ1648" s="34"/>
      <c r="BFX1648" s="35"/>
      <c r="BFY1648" s="34"/>
      <c r="BGF1648" s="35"/>
      <c r="BGG1648" s="34"/>
      <c r="BGN1648" s="35"/>
      <c r="BGO1648" s="34"/>
      <c r="BGV1648" s="35"/>
      <c r="BGW1648" s="34"/>
      <c r="BHD1648" s="35"/>
      <c r="BHE1648" s="34"/>
      <c r="BHL1648" s="35"/>
      <c r="BHM1648" s="34"/>
      <c r="BHT1648" s="35"/>
      <c r="BHU1648" s="34"/>
      <c r="BIB1648" s="35"/>
      <c r="BIC1648" s="34"/>
      <c r="BIJ1648" s="35"/>
      <c r="BIK1648" s="34"/>
      <c r="BIR1648" s="35"/>
      <c r="BIS1648" s="34"/>
      <c r="BIZ1648" s="35"/>
      <c r="BJA1648" s="34"/>
      <c r="BJH1648" s="35"/>
      <c r="BJI1648" s="34"/>
      <c r="BJP1648" s="35"/>
      <c r="BJQ1648" s="34"/>
      <c r="BJX1648" s="35"/>
      <c r="BJY1648" s="34"/>
      <c r="BKF1648" s="35"/>
      <c r="BKG1648" s="34"/>
      <c r="BKN1648" s="35"/>
      <c r="BKO1648" s="34"/>
      <c r="BKV1648" s="35"/>
      <c r="BKW1648" s="34"/>
      <c r="BLD1648" s="35"/>
      <c r="BLE1648" s="34"/>
      <c r="BLL1648" s="35"/>
      <c r="BLM1648" s="34"/>
      <c r="BLT1648" s="35"/>
      <c r="BLU1648" s="34"/>
      <c r="BMB1648" s="35"/>
      <c r="BMC1648" s="34"/>
      <c r="BMJ1648" s="35"/>
      <c r="BMK1648" s="34"/>
      <c r="BMR1648" s="35"/>
      <c r="BMS1648" s="34"/>
      <c r="BMZ1648" s="35"/>
      <c r="BNA1648" s="34"/>
      <c r="BNH1648" s="35"/>
      <c r="BNI1648" s="34"/>
      <c r="BNP1648" s="35"/>
      <c r="BNQ1648" s="34"/>
      <c r="BNX1648" s="35"/>
      <c r="BNY1648" s="34"/>
      <c r="BOF1648" s="35"/>
      <c r="BOG1648" s="34"/>
      <c r="BON1648" s="35"/>
      <c r="BOO1648" s="34"/>
      <c r="BOV1648" s="35"/>
      <c r="BOW1648" s="34"/>
      <c r="BPD1648" s="35"/>
      <c r="BPE1648" s="34"/>
      <c r="BPL1648" s="35"/>
      <c r="BPM1648" s="34"/>
      <c r="BPT1648" s="35"/>
      <c r="BPU1648" s="34"/>
      <c r="BQB1648" s="35"/>
      <c r="BQC1648" s="34"/>
      <c r="BQJ1648" s="35"/>
      <c r="BQK1648" s="34"/>
      <c r="BQR1648" s="35"/>
      <c r="BQS1648" s="34"/>
      <c r="BQZ1648" s="35"/>
      <c r="BRA1648" s="34"/>
      <c r="BRH1648" s="35"/>
      <c r="BRI1648" s="34"/>
      <c r="BRP1648" s="35"/>
      <c r="BRQ1648" s="34"/>
      <c r="BRX1648" s="35"/>
      <c r="BRY1648" s="34"/>
      <c r="BSF1648" s="35"/>
      <c r="BSG1648" s="34"/>
      <c r="BSN1648" s="35"/>
      <c r="BSO1648" s="34"/>
      <c r="BSV1648" s="35"/>
      <c r="BSW1648" s="34"/>
      <c r="BTD1648" s="35"/>
      <c r="BTE1648" s="34"/>
      <c r="BTL1648" s="35"/>
      <c r="BTM1648" s="34"/>
      <c r="BTT1648" s="35"/>
      <c r="BTU1648" s="34"/>
      <c r="BUB1648" s="35"/>
      <c r="BUC1648" s="34"/>
      <c r="BUJ1648" s="35"/>
      <c r="BUK1648" s="34"/>
      <c r="BUR1648" s="35"/>
      <c r="BUS1648" s="34"/>
      <c r="BUZ1648" s="35"/>
      <c r="BVA1648" s="34"/>
      <c r="BVH1648" s="35"/>
      <c r="BVI1648" s="34"/>
      <c r="BVP1648" s="35"/>
      <c r="BVQ1648" s="34"/>
      <c r="BVX1648" s="35"/>
      <c r="BVY1648" s="34"/>
      <c r="BWF1648" s="35"/>
      <c r="BWG1648" s="34"/>
      <c r="BWN1648" s="35"/>
      <c r="BWO1648" s="34"/>
      <c r="BWV1648" s="35"/>
      <c r="BWW1648" s="34"/>
      <c r="BXD1648" s="35"/>
      <c r="BXE1648" s="34"/>
      <c r="BXL1648" s="35"/>
      <c r="BXM1648" s="34"/>
      <c r="BXT1648" s="35"/>
      <c r="BXU1648" s="34"/>
      <c r="BYB1648" s="35"/>
      <c r="BYC1648" s="34"/>
      <c r="BYJ1648" s="35"/>
      <c r="BYK1648" s="34"/>
      <c r="BYR1648" s="35"/>
      <c r="BYS1648" s="34"/>
      <c r="BYZ1648" s="35"/>
      <c r="BZA1648" s="34"/>
      <c r="BZH1648" s="35"/>
      <c r="BZI1648" s="34"/>
      <c r="BZP1648" s="35"/>
      <c r="BZQ1648" s="34"/>
      <c r="BZX1648" s="35"/>
      <c r="BZY1648" s="34"/>
      <c r="CAF1648" s="35"/>
      <c r="CAG1648" s="34"/>
      <c r="CAN1648" s="35"/>
      <c r="CAO1648" s="34"/>
      <c r="CAV1648" s="35"/>
      <c r="CAW1648" s="34"/>
      <c r="CBD1648" s="35"/>
      <c r="CBE1648" s="34"/>
      <c r="CBL1648" s="35"/>
      <c r="CBM1648" s="34"/>
      <c r="CBT1648" s="35"/>
      <c r="CBU1648" s="34"/>
      <c r="CCB1648" s="35"/>
      <c r="CCC1648" s="34"/>
      <c r="CCJ1648" s="35"/>
      <c r="CCK1648" s="34"/>
      <c r="CCR1648" s="35"/>
      <c r="CCS1648" s="34"/>
      <c r="CCZ1648" s="35"/>
      <c r="CDA1648" s="34"/>
      <c r="CDH1648" s="35"/>
      <c r="CDI1648" s="34"/>
      <c r="CDP1648" s="35"/>
      <c r="CDQ1648" s="34"/>
      <c r="CDX1648" s="35"/>
      <c r="CDY1648" s="34"/>
      <c r="CEF1648" s="35"/>
      <c r="CEG1648" s="34"/>
      <c r="CEN1648" s="35"/>
      <c r="CEO1648" s="34"/>
      <c r="CEV1648" s="35"/>
      <c r="CEW1648" s="34"/>
      <c r="CFD1648" s="35"/>
      <c r="CFE1648" s="34"/>
      <c r="CFL1648" s="35"/>
      <c r="CFM1648" s="34"/>
      <c r="CFT1648" s="35"/>
      <c r="CFU1648" s="34"/>
      <c r="CGB1648" s="35"/>
      <c r="CGC1648" s="34"/>
      <c r="CGJ1648" s="35"/>
      <c r="CGK1648" s="34"/>
      <c r="CGR1648" s="35"/>
      <c r="CGS1648" s="34"/>
      <c r="CGZ1648" s="35"/>
      <c r="CHA1648" s="34"/>
      <c r="CHH1648" s="35"/>
      <c r="CHI1648" s="34"/>
      <c r="CHP1648" s="35"/>
      <c r="CHQ1648" s="34"/>
      <c r="CHX1648" s="35"/>
      <c r="CHY1648" s="34"/>
      <c r="CIF1648" s="35"/>
      <c r="CIG1648" s="34"/>
      <c r="CIN1648" s="35"/>
      <c r="CIO1648" s="34"/>
      <c r="CIV1648" s="35"/>
      <c r="CIW1648" s="34"/>
      <c r="CJD1648" s="35"/>
      <c r="CJE1648" s="34"/>
      <c r="CJL1648" s="35"/>
      <c r="CJM1648" s="34"/>
      <c r="CJT1648" s="35"/>
      <c r="CJU1648" s="34"/>
      <c r="CKB1648" s="35"/>
      <c r="CKC1648" s="34"/>
      <c r="CKJ1648" s="35"/>
      <c r="CKK1648" s="34"/>
      <c r="CKR1648" s="35"/>
      <c r="CKS1648" s="34"/>
      <c r="CKZ1648" s="35"/>
      <c r="CLA1648" s="34"/>
      <c r="CLH1648" s="35"/>
      <c r="CLI1648" s="34"/>
      <c r="CLP1648" s="35"/>
      <c r="CLQ1648" s="34"/>
      <c r="CLX1648" s="35"/>
      <c r="CLY1648" s="34"/>
      <c r="CMF1648" s="35"/>
      <c r="CMG1648" s="34"/>
      <c r="CMN1648" s="35"/>
      <c r="CMO1648" s="34"/>
      <c r="CMV1648" s="35"/>
      <c r="CMW1648" s="34"/>
      <c r="CND1648" s="35"/>
      <c r="CNE1648" s="34"/>
      <c r="CNL1648" s="35"/>
      <c r="CNM1648" s="34"/>
      <c r="CNT1648" s="35"/>
      <c r="CNU1648" s="34"/>
      <c r="COB1648" s="35"/>
      <c r="COC1648" s="34"/>
      <c r="COJ1648" s="35"/>
      <c r="COK1648" s="34"/>
      <c r="COR1648" s="35"/>
      <c r="COS1648" s="34"/>
      <c r="COZ1648" s="35"/>
      <c r="CPA1648" s="34"/>
      <c r="CPH1648" s="35"/>
      <c r="CPI1648" s="34"/>
      <c r="CPP1648" s="35"/>
      <c r="CPQ1648" s="34"/>
      <c r="CPX1648" s="35"/>
      <c r="CPY1648" s="34"/>
      <c r="CQF1648" s="35"/>
      <c r="CQG1648" s="34"/>
      <c r="CQN1648" s="35"/>
      <c r="CQO1648" s="34"/>
      <c r="CQV1648" s="35"/>
      <c r="CQW1648" s="34"/>
      <c r="CRD1648" s="35"/>
      <c r="CRE1648" s="34"/>
      <c r="CRL1648" s="35"/>
      <c r="CRM1648" s="34"/>
      <c r="CRT1648" s="35"/>
      <c r="CRU1648" s="34"/>
      <c r="CSB1648" s="35"/>
      <c r="CSC1648" s="34"/>
      <c r="CSJ1648" s="35"/>
      <c r="CSK1648" s="34"/>
      <c r="CSR1648" s="35"/>
      <c r="CSS1648" s="34"/>
      <c r="CSZ1648" s="35"/>
      <c r="CTA1648" s="34"/>
      <c r="CTH1648" s="35"/>
      <c r="CTI1648" s="34"/>
      <c r="CTP1648" s="35"/>
      <c r="CTQ1648" s="34"/>
      <c r="CTX1648" s="35"/>
      <c r="CTY1648" s="34"/>
      <c r="CUF1648" s="35"/>
      <c r="CUG1648" s="34"/>
      <c r="CUN1648" s="35"/>
      <c r="CUO1648" s="34"/>
      <c r="CUV1648" s="35"/>
      <c r="CUW1648" s="34"/>
      <c r="CVD1648" s="35"/>
      <c r="CVE1648" s="34"/>
      <c r="CVL1648" s="35"/>
      <c r="CVM1648" s="34"/>
      <c r="CVT1648" s="35"/>
      <c r="CVU1648" s="34"/>
      <c r="CWB1648" s="35"/>
      <c r="CWC1648" s="34"/>
      <c r="CWJ1648" s="35"/>
      <c r="CWK1648" s="34"/>
      <c r="CWR1648" s="35"/>
      <c r="CWS1648" s="34"/>
      <c r="CWZ1648" s="35"/>
      <c r="CXA1648" s="34"/>
      <c r="CXH1648" s="35"/>
      <c r="CXI1648" s="34"/>
      <c r="CXP1648" s="35"/>
      <c r="CXQ1648" s="34"/>
      <c r="CXX1648" s="35"/>
      <c r="CXY1648" s="34"/>
      <c r="CYF1648" s="35"/>
      <c r="CYG1648" s="34"/>
      <c r="CYN1648" s="35"/>
      <c r="CYO1648" s="34"/>
      <c r="CYV1648" s="35"/>
      <c r="CYW1648" s="34"/>
      <c r="CZD1648" s="35"/>
      <c r="CZE1648" s="34"/>
      <c r="CZL1648" s="35"/>
      <c r="CZM1648" s="34"/>
      <c r="CZT1648" s="35"/>
      <c r="CZU1648" s="34"/>
      <c r="DAB1648" s="35"/>
      <c r="DAC1648" s="34"/>
      <c r="DAJ1648" s="35"/>
      <c r="DAK1648" s="34"/>
      <c r="DAR1648" s="35"/>
      <c r="DAS1648" s="34"/>
      <c r="DAZ1648" s="35"/>
      <c r="DBA1648" s="34"/>
      <c r="DBH1648" s="35"/>
      <c r="DBI1648" s="34"/>
      <c r="DBP1648" s="35"/>
      <c r="DBQ1648" s="34"/>
      <c r="DBX1648" s="35"/>
      <c r="DBY1648" s="34"/>
      <c r="DCF1648" s="35"/>
      <c r="DCG1648" s="34"/>
      <c r="DCN1648" s="35"/>
      <c r="DCO1648" s="34"/>
      <c r="DCV1648" s="35"/>
      <c r="DCW1648" s="34"/>
      <c r="DDD1648" s="35"/>
      <c r="DDE1648" s="34"/>
      <c r="DDL1648" s="35"/>
      <c r="DDM1648" s="34"/>
      <c r="DDT1648" s="35"/>
      <c r="DDU1648" s="34"/>
      <c r="DEB1648" s="35"/>
      <c r="DEC1648" s="34"/>
      <c r="DEJ1648" s="35"/>
      <c r="DEK1648" s="34"/>
      <c r="DER1648" s="35"/>
      <c r="DES1648" s="34"/>
      <c r="DEZ1648" s="35"/>
      <c r="DFA1648" s="34"/>
      <c r="DFH1648" s="35"/>
      <c r="DFI1648" s="34"/>
      <c r="DFP1648" s="35"/>
      <c r="DFQ1648" s="34"/>
      <c r="DFX1648" s="35"/>
      <c r="DFY1648" s="34"/>
      <c r="DGF1648" s="35"/>
      <c r="DGG1648" s="34"/>
      <c r="DGN1648" s="35"/>
      <c r="DGO1648" s="34"/>
      <c r="DGV1648" s="35"/>
      <c r="DGW1648" s="34"/>
      <c r="DHD1648" s="35"/>
      <c r="DHE1648" s="34"/>
      <c r="DHL1648" s="35"/>
      <c r="DHM1648" s="34"/>
      <c r="DHT1648" s="35"/>
      <c r="DHU1648" s="34"/>
      <c r="DIB1648" s="35"/>
      <c r="DIC1648" s="34"/>
      <c r="DIJ1648" s="35"/>
      <c r="DIK1648" s="34"/>
      <c r="DIR1648" s="35"/>
      <c r="DIS1648" s="34"/>
      <c r="DIZ1648" s="35"/>
      <c r="DJA1648" s="34"/>
      <c r="DJH1648" s="35"/>
      <c r="DJI1648" s="34"/>
      <c r="DJP1648" s="35"/>
      <c r="DJQ1648" s="34"/>
      <c r="DJX1648" s="35"/>
      <c r="DJY1648" s="34"/>
      <c r="DKF1648" s="35"/>
      <c r="DKG1648" s="34"/>
      <c r="DKN1648" s="35"/>
      <c r="DKO1648" s="34"/>
      <c r="DKV1648" s="35"/>
      <c r="DKW1648" s="34"/>
      <c r="DLD1648" s="35"/>
      <c r="DLE1648" s="34"/>
      <c r="DLL1648" s="35"/>
      <c r="DLM1648" s="34"/>
      <c r="DLT1648" s="35"/>
      <c r="DLU1648" s="34"/>
      <c r="DMB1648" s="35"/>
      <c r="DMC1648" s="34"/>
      <c r="DMJ1648" s="35"/>
      <c r="DMK1648" s="34"/>
      <c r="DMR1648" s="35"/>
      <c r="DMS1648" s="34"/>
      <c r="DMZ1648" s="35"/>
      <c r="DNA1648" s="34"/>
      <c r="DNH1648" s="35"/>
      <c r="DNI1648" s="34"/>
      <c r="DNP1648" s="35"/>
      <c r="DNQ1648" s="34"/>
      <c r="DNX1648" s="35"/>
      <c r="DNY1648" s="34"/>
      <c r="DOF1648" s="35"/>
      <c r="DOG1648" s="34"/>
      <c r="DON1648" s="35"/>
      <c r="DOO1648" s="34"/>
      <c r="DOV1648" s="35"/>
      <c r="DOW1648" s="34"/>
      <c r="DPD1648" s="35"/>
      <c r="DPE1648" s="34"/>
      <c r="DPL1648" s="35"/>
      <c r="DPM1648" s="34"/>
      <c r="DPT1648" s="35"/>
      <c r="DPU1648" s="34"/>
      <c r="DQB1648" s="35"/>
      <c r="DQC1648" s="34"/>
      <c r="DQJ1648" s="35"/>
      <c r="DQK1648" s="34"/>
      <c r="DQR1648" s="35"/>
      <c r="DQS1648" s="34"/>
      <c r="DQZ1648" s="35"/>
      <c r="DRA1648" s="34"/>
      <c r="DRH1648" s="35"/>
      <c r="DRI1648" s="34"/>
      <c r="DRP1648" s="35"/>
      <c r="DRQ1648" s="34"/>
      <c r="DRX1648" s="35"/>
      <c r="DRY1648" s="34"/>
      <c r="DSF1648" s="35"/>
      <c r="DSG1648" s="34"/>
      <c r="DSN1648" s="35"/>
      <c r="DSO1648" s="34"/>
      <c r="DSV1648" s="35"/>
      <c r="DSW1648" s="34"/>
      <c r="DTD1648" s="35"/>
      <c r="DTE1648" s="34"/>
      <c r="DTL1648" s="35"/>
      <c r="DTM1648" s="34"/>
      <c r="DTT1648" s="35"/>
      <c r="DTU1648" s="34"/>
      <c r="DUB1648" s="35"/>
      <c r="DUC1648" s="34"/>
      <c r="DUJ1648" s="35"/>
      <c r="DUK1648" s="34"/>
      <c r="DUR1648" s="35"/>
      <c r="DUS1648" s="34"/>
      <c r="DUZ1648" s="35"/>
      <c r="DVA1648" s="34"/>
      <c r="DVH1648" s="35"/>
      <c r="DVI1648" s="34"/>
      <c r="DVP1648" s="35"/>
      <c r="DVQ1648" s="34"/>
      <c r="DVX1648" s="35"/>
      <c r="DVY1648" s="34"/>
      <c r="DWF1648" s="35"/>
      <c r="DWG1648" s="34"/>
      <c r="DWN1648" s="35"/>
      <c r="DWO1648" s="34"/>
      <c r="DWV1648" s="35"/>
      <c r="DWW1648" s="34"/>
      <c r="DXD1648" s="35"/>
      <c r="DXE1648" s="34"/>
      <c r="DXL1648" s="35"/>
      <c r="DXM1648" s="34"/>
      <c r="DXT1648" s="35"/>
      <c r="DXU1648" s="34"/>
      <c r="DYB1648" s="35"/>
      <c r="DYC1648" s="34"/>
      <c r="DYJ1648" s="35"/>
      <c r="DYK1648" s="34"/>
      <c r="DYR1648" s="35"/>
      <c r="DYS1648" s="34"/>
      <c r="DYZ1648" s="35"/>
      <c r="DZA1648" s="34"/>
      <c r="DZH1648" s="35"/>
      <c r="DZI1648" s="34"/>
      <c r="DZP1648" s="35"/>
      <c r="DZQ1648" s="34"/>
      <c r="DZX1648" s="35"/>
      <c r="DZY1648" s="34"/>
      <c r="EAF1648" s="35"/>
      <c r="EAG1648" s="34"/>
      <c r="EAN1648" s="35"/>
      <c r="EAO1648" s="34"/>
      <c r="EAV1648" s="35"/>
      <c r="EAW1648" s="34"/>
      <c r="EBD1648" s="35"/>
      <c r="EBE1648" s="34"/>
      <c r="EBL1648" s="35"/>
      <c r="EBM1648" s="34"/>
      <c r="EBT1648" s="35"/>
      <c r="EBU1648" s="34"/>
      <c r="ECB1648" s="35"/>
      <c r="ECC1648" s="34"/>
      <c r="ECJ1648" s="35"/>
      <c r="ECK1648" s="34"/>
      <c r="ECR1648" s="35"/>
      <c r="ECS1648" s="34"/>
      <c r="ECZ1648" s="35"/>
      <c r="EDA1648" s="34"/>
      <c r="EDH1648" s="35"/>
      <c r="EDI1648" s="34"/>
      <c r="EDP1648" s="35"/>
      <c r="EDQ1648" s="34"/>
      <c r="EDX1648" s="35"/>
      <c r="EDY1648" s="34"/>
      <c r="EEF1648" s="35"/>
      <c r="EEG1648" s="34"/>
      <c r="EEN1648" s="35"/>
      <c r="EEO1648" s="34"/>
      <c r="EEV1648" s="35"/>
      <c r="EEW1648" s="34"/>
      <c r="EFD1648" s="35"/>
      <c r="EFE1648" s="34"/>
      <c r="EFL1648" s="35"/>
      <c r="EFM1648" s="34"/>
      <c r="EFT1648" s="35"/>
      <c r="EFU1648" s="34"/>
      <c r="EGB1648" s="35"/>
      <c r="EGC1648" s="34"/>
      <c r="EGJ1648" s="35"/>
      <c r="EGK1648" s="34"/>
      <c r="EGR1648" s="35"/>
      <c r="EGS1648" s="34"/>
      <c r="EGZ1648" s="35"/>
      <c r="EHA1648" s="34"/>
      <c r="EHH1648" s="35"/>
      <c r="EHI1648" s="34"/>
      <c r="EHP1648" s="35"/>
      <c r="EHQ1648" s="34"/>
      <c r="EHX1648" s="35"/>
      <c r="EHY1648" s="34"/>
      <c r="EIF1648" s="35"/>
      <c r="EIG1648" s="34"/>
      <c r="EIN1648" s="35"/>
      <c r="EIO1648" s="34"/>
      <c r="EIV1648" s="35"/>
      <c r="EIW1648" s="34"/>
      <c r="EJD1648" s="35"/>
      <c r="EJE1648" s="34"/>
      <c r="EJL1648" s="35"/>
      <c r="EJM1648" s="34"/>
      <c r="EJT1648" s="35"/>
      <c r="EJU1648" s="34"/>
      <c r="EKB1648" s="35"/>
      <c r="EKC1648" s="34"/>
      <c r="EKJ1648" s="35"/>
      <c r="EKK1648" s="34"/>
      <c r="EKR1648" s="35"/>
      <c r="EKS1648" s="34"/>
      <c r="EKZ1648" s="35"/>
      <c r="ELA1648" s="34"/>
      <c r="ELH1648" s="35"/>
      <c r="ELI1648" s="34"/>
      <c r="ELP1648" s="35"/>
      <c r="ELQ1648" s="34"/>
      <c r="ELX1648" s="35"/>
      <c r="ELY1648" s="34"/>
      <c r="EMF1648" s="35"/>
      <c r="EMG1648" s="34"/>
      <c r="EMN1648" s="35"/>
      <c r="EMO1648" s="34"/>
      <c r="EMV1648" s="35"/>
      <c r="EMW1648" s="34"/>
      <c r="END1648" s="35"/>
      <c r="ENE1648" s="34"/>
      <c r="ENL1648" s="35"/>
      <c r="ENM1648" s="34"/>
      <c r="ENT1648" s="35"/>
      <c r="ENU1648" s="34"/>
      <c r="EOB1648" s="35"/>
      <c r="EOC1648" s="34"/>
      <c r="EOJ1648" s="35"/>
      <c r="EOK1648" s="34"/>
      <c r="EOR1648" s="35"/>
      <c r="EOS1648" s="34"/>
      <c r="EOZ1648" s="35"/>
      <c r="EPA1648" s="34"/>
      <c r="EPH1648" s="35"/>
      <c r="EPI1648" s="34"/>
      <c r="EPP1648" s="35"/>
      <c r="EPQ1648" s="34"/>
      <c r="EPX1648" s="35"/>
      <c r="EPY1648" s="34"/>
      <c r="EQF1648" s="35"/>
      <c r="EQG1648" s="34"/>
      <c r="EQN1648" s="35"/>
      <c r="EQO1648" s="34"/>
      <c r="EQV1648" s="35"/>
      <c r="EQW1648" s="34"/>
      <c r="ERD1648" s="35"/>
      <c r="ERE1648" s="34"/>
      <c r="ERL1648" s="35"/>
      <c r="ERM1648" s="34"/>
      <c r="ERT1648" s="35"/>
      <c r="ERU1648" s="34"/>
      <c r="ESB1648" s="35"/>
      <c r="ESC1648" s="34"/>
      <c r="ESJ1648" s="35"/>
      <c r="ESK1648" s="34"/>
      <c r="ESR1648" s="35"/>
      <c r="ESS1648" s="34"/>
      <c r="ESZ1648" s="35"/>
      <c r="ETA1648" s="34"/>
      <c r="ETH1648" s="35"/>
      <c r="ETI1648" s="34"/>
      <c r="ETP1648" s="35"/>
      <c r="ETQ1648" s="34"/>
      <c r="ETX1648" s="35"/>
      <c r="ETY1648" s="34"/>
      <c r="EUF1648" s="35"/>
      <c r="EUG1648" s="34"/>
      <c r="EUN1648" s="35"/>
      <c r="EUO1648" s="34"/>
      <c r="EUV1648" s="35"/>
      <c r="EUW1648" s="34"/>
      <c r="EVD1648" s="35"/>
      <c r="EVE1648" s="34"/>
      <c r="EVL1648" s="35"/>
      <c r="EVM1648" s="34"/>
      <c r="EVT1648" s="35"/>
      <c r="EVU1648" s="34"/>
      <c r="EWB1648" s="35"/>
      <c r="EWC1648" s="34"/>
      <c r="EWJ1648" s="35"/>
      <c r="EWK1648" s="34"/>
      <c r="EWR1648" s="35"/>
      <c r="EWS1648" s="34"/>
      <c r="EWZ1648" s="35"/>
      <c r="EXA1648" s="34"/>
      <c r="EXH1648" s="35"/>
      <c r="EXI1648" s="34"/>
      <c r="EXP1648" s="35"/>
      <c r="EXQ1648" s="34"/>
      <c r="EXX1648" s="35"/>
      <c r="EXY1648" s="34"/>
      <c r="EYF1648" s="35"/>
      <c r="EYG1648" s="34"/>
      <c r="EYN1648" s="35"/>
      <c r="EYO1648" s="34"/>
      <c r="EYV1648" s="35"/>
      <c r="EYW1648" s="34"/>
      <c r="EZD1648" s="35"/>
      <c r="EZE1648" s="34"/>
      <c r="EZL1648" s="35"/>
      <c r="EZM1648" s="34"/>
      <c r="EZT1648" s="35"/>
      <c r="EZU1648" s="34"/>
      <c r="FAB1648" s="35"/>
      <c r="FAC1648" s="34"/>
      <c r="FAJ1648" s="35"/>
      <c r="FAK1648" s="34"/>
      <c r="FAR1648" s="35"/>
      <c r="FAS1648" s="34"/>
      <c r="FAZ1648" s="35"/>
      <c r="FBA1648" s="34"/>
      <c r="FBH1648" s="35"/>
      <c r="FBI1648" s="34"/>
      <c r="FBP1648" s="35"/>
      <c r="FBQ1648" s="34"/>
      <c r="FBX1648" s="35"/>
      <c r="FBY1648" s="34"/>
      <c r="FCF1648" s="35"/>
      <c r="FCG1648" s="34"/>
      <c r="FCN1648" s="35"/>
      <c r="FCO1648" s="34"/>
      <c r="FCV1648" s="35"/>
      <c r="FCW1648" s="34"/>
      <c r="FDD1648" s="35"/>
      <c r="FDE1648" s="34"/>
      <c r="FDL1648" s="35"/>
      <c r="FDM1648" s="34"/>
      <c r="FDT1648" s="35"/>
      <c r="FDU1648" s="34"/>
      <c r="FEB1648" s="35"/>
      <c r="FEC1648" s="34"/>
      <c r="FEJ1648" s="35"/>
      <c r="FEK1648" s="34"/>
      <c r="FER1648" s="35"/>
      <c r="FES1648" s="34"/>
      <c r="FEZ1648" s="35"/>
      <c r="FFA1648" s="34"/>
      <c r="FFH1648" s="35"/>
      <c r="FFI1648" s="34"/>
      <c r="FFP1648" s="35"/>
      <c r="FFQ1648" s="34"/>
      <c r="FFX1648" s="35"/>
      <c r="FFY1648" s="34"/>
      <c r="FGF1648" s="35"/>
      <c r="FGG1648" s="34"/>
      <c r="FGN1648" s="35"/>
      <c r="FGO1648" s="34"/>
      <c r="FGV1648" s="35"/>
      <c r="FGW1648" s="34"/>
      <c r="FHD1648" s="35"/>
      <c r="FHE1648" s="34"/>
      <c r="FHL1648" s="35"/>
      <c r="FHM1648" s="34"/>
      <c r="FHT1648" s="35"/>
      <c r="FHU1648" s="34"/>
      <c r="FIB1648" s="35"/>
      <c r="FIC1648" s="34"/>
      <c r="FIJ1648" s="35"/>
      <c r="FIK1648" s="34"/>
      <c r="FIR1648" s="35"/>
      <c r="FIS1648" s="34"/>
      <c r="FIZ1648" s="35"/>
      <c r="FJA1648" s="34"/>
      <c r="FJH1648" s="35"/>
      <c r="FJI1648" s="34"/>
      <c r="FJP1648" s="35"/>
      <c r="FJQ1648" s="34"/>
      <c r="FJX1648" s="35"/>
      <c r="FJY1648" s="34"/>
      <c r="FKF1648" s="35"/>
      <c r="FKG1648" s="34"/>
      <c r="FKN1648" s="35"/>
      <c r="FKO1648" s="34"/>
      <c r="FKV1648" s="35"/>
      <c r="FKW1648" s="34"/>
      <c r="FLD1648" s="35"/>
      <c r="FLE1648" s="34"/>
      <c r="FLL1648" s="35"/>
      <c r="FLM1648" s="34"/>
      <c r="FLT1648" s="35"/>
      <c r="FLU1648" s="34"/>
      <c r="FMB1648" s="35"/>
      <c r="FMC1648" s="34"/>
      <c r="FMJ1648" s="35"/>
      <c r="FMK1648" s="34"/>
      <c r="FMR1648" s="35"/>
      <c r="FMS1648" s="34"/>
      <c r="FMZ1648" s="35"/>
      <c r="FNA1648" s="34"/>
      <c r="FNH1648" s="35"/>
      <c r="FNI1648" s="34"/>
      <c r="FNP1648" s="35"/>
      <c r="FNQ1648" s="34"/>
      <c r="FNX1648" s="35"/>
      <c r="FNY1648" s="34"/>
      <c r="FOF1648" s="35"/>
      <c r="FOG1648" s="34"/>
      <c r="FON1648" s="35"/>
      <c r="FOO1648" s="34"/>
      <c r="FOV1648" s="35"/>
      <c r="FOW1648" s="34"/>
      <c r="FPD1648" s="35"/>
      <c r="FPE1648" s="34"/>
      <c r="FPL1648" s="35"/>
      <c r="FPM1648" s="34"/>
      <c r="FPT1648" s="35"/>
      <c r="FPU1648" s="34"/>
      <c r="FQB1648" s="35"/>
      <c r="FQC1648" s="34"/>
      <c r="FQJ1648" s="35"/>
      <c r="FQK1648" s="34"/>
      <c r="FQR1648" s="35"/>
      <c r="FQS1648" s="34"/>
      <c r="FQZ1648" s="35"/>
      <c r="FRA1648" s="34"/>
      <c r="FRH1648" s="35"/>
      <c r="FRI1648" s="34"/>
      <c r="FRP1648" s="35"/>
      <c r="FRQ1648" s="34"/>
      <c r="FRX1648" s="35"/>
      <c r="FRY1648" s="34"/>
      <c r="FSF1648" s="35"/>
      <c r="FSG1648" s="34"/>
      <c r="FSN1648" s="35"/>
      <c r="FSO1648" s="34"/>
      <c r="FSV1648" s="35"/>
      <c r="FSW1648" s="34"/>
      <c r="FTD1648" s="35"/>
      <c r="FTE1648" s="34"/>
      <c r="FTL1648" s="35"/>
      <c r="FTM1648" s="34"/>
      <c r="FTT1648" s="35"/>
      <c r="FTU1648" s="34"/>
      <c r="FUB1648" s="35"/>
      <c r="FUC1648" s="34"/>
      <c r="FUJ1648" s="35"/>
      <c r="FUK1648" s="34"/>
      <c r="FUR1648" s="35"/>
      <c r="FUS1648" s="34"/>
      <c r="FUZ1648" s="35"/>
      <c r="FVA1648" s="34"/>
      <c r="FVH1648" s="35"/>
      <c r="FVI1648" s="34"/>
      <c r="FVP1648" s="35"/>
      <c r="FVQ1648" s="34"/>
      <c r="FVX1648" s="35"/>
      <c r="FVY1648" s="34"/>
      <c r="FWF1648" s="35"/>
      <c r="FWG1648" s="34"/>
      <c r="FWN1648" s="35"/>
      <c r="FWO1648" s="34"/>
      <c r="FWV1648" s="35"/>
      <c r="FWW1648" s="34"/>
      <c r="FXD1648" s="35"/>
      <c r="FXE1648" s="34"/>
      <c r="FXL1648" s="35"/>
      <c r="FXM1648" s="34"/>
      <c r="FXT1648" s="35"/>
      <c r="FXU1648" s="34"/>
      <c r="FYB1648" s="35"/>
      <c r="FYC1648" s="34"/>
      <c r="FYJ1648" s="35"/>
      <c r="FYK1648" s="34"/>
      <c r="FYR1648" s="35"/>
      <c r="FYS1648" s="34"/>
      <c r="FYZ1648" s="35"/>
      <c r="FZA1648" s="34"/>
      <c r="FZH1648" s="35"/>
      <c r="FZI1648" s="34"/>
      <c r="FZP1648" s="35"/>
      <c r="FZQ1648" s="34"/>
      <c r="FZX1648" s="35"/>
      <c r="FZY1648" s="34"/>
      <c r="GAF1648" s="35"/>
      <c r="GAG1648" s="34"/>
      <c r="GAN1648" s="35"/>
      <c r="GAO1648" s="34"/>
      <c r="GAV1648" s="35"/>
      <c r="GAW1648" s="34"/>
      <c r="GBD1648" s="35"/>
      <c r="GBE1648" s="34"/>
      <c r="GBL1648" s="35"/>
      <c r="GBM1648" s="34"/>
      <c r="GBT1648" s="35"/>
      <c r="GBU1648" s="34"/>
      <c r="GCB1648" s="35"/>
      <c r="GCC1648" s="34"/>
      <c r="GCJ1648" s="35"/>
      <c r="GCK1648" s="34"/>
      <c r="GCR1648" s="35"/>
      <c r="GCS1648" s="34"/>
      <c r="GCZ1648" s="35"/>
      <c r="GDA1648" s="34"/>
      <c r="GDH1648" s="35"/>
      <c r="GDI1648" s="34"/>
      <c r="GDP1648" s="35"/>
      <c r="GDQ1648" s="34"/>
      <c r="GDX1648" s="35"/>
      <c r="GDY1648" s="34"/>
      <c r="GEF1648" s="35"/>
      <c r="GEG1648" s="34"/>
      <c r="GEN1648" s="35"/>
      <c r="GEO1648" s="34"/>
      <c r="GEV1648" s="35"/>
      <c r="GEW1648" s="34"/>
      <c r="GFD1648" s="35"/>
      <c r="GFE1648" s="34"/>
      <c r="GFL1648" s="35"/>
      <c r="GFM1648" s="34"/>
      <c r="GFT1648" s="35"/>
      <c r="GFU1648" s="34"/>
      <c r="GGB1648" s="35"/>
      <c r="GGC1648" s="34"/>
      <c r="GGJ1648" s="35"/>
      <c r="GGK1648" s="34"/>
      <c r="GGR1648" s="35"/>
      <c r="GGS1648" s="34"/>
      <c r="GGZ1648" s="35"/>
      <c r="GHA1648" s="34"/>
      <c r="GHH1648" s="35"/>
      <c r="GHI1648" s="34"/>
      <c r="GHP1648" s="35"/>
      <c r="GHQ1648" s="34"/>
      <c r="GHX1648" s="35"/>
      <c r="GHY1648" s="34"/>
      <c r="GIF1648" s="35"/>
      <c r="GIG1648" s="34"/>
      <c r="GIN1648" s="35"/>
      <c r="GIO1648" s="34"/>
      <c r="GIV1648" s="35"/>
      <c r="GIW1648" s="34"/>
      <c r="GJD1648" s="35"/>
      <c r="GJE1648" s="34"/>
      <c r="GJL1648" s="35"/>
      <c r="GJM1648" s="34"/>
      <c r="GJT1648" s="35"/>
      <c r="GJU1648" s="34"/>
      <c r="GKB1648" s="35"/>
      <c r="GKC1648" s="34"/>
      <c r="GKJ1648" s="35"/>
      <c r="GKK1648" s="34"/>
      <c r="GKR1648" s="35"/>
      <c r="GKS1648" s="34"/>
      <c r="GKZ1648" s="35"/>
      <c r="GLA1648" s="34"/>
      <c r="GLH1648" s="35"/>
      <c r="GLI1648" s="34"/>
      <c r="GLP1648" s="35"/>
      <c r="GLQ1648" s="34"/>
      <c r="GLX1648" s="35"/>
      <c r="GLY1648" s="34"/>
      <c r="GMF1648" s="35"/>
      <c r="GMG1648" s="34"/>
      <c r="GMN1648" s="35"/>
      <c r="GMO1648" s="34"/>
      <c r="GMV1648" s="35"/>
      <c r="GMW1648" s="34"/>
      <c r="GND1648" s="35"/>
      <c r="GNE1648" s="34"/>
      <c r="GNL1648" s="35"/>
      <c r="GNM1648" s="34"/>
      <c r="GNT1648" s="35"/>
      <c r="GNU1648" s="34"/>
      <c r="GOB1648" s="35"/>
      <c r="GOC1648" s="34"/>
      <c r="GOJ1648" s="35"/>
      <c r="GOK1648" s="34"/>
      <c r="GOR1648" s="35"/>
      <c r="GOS1648" s="34"/>
      <c r="GOZ1648" s="35"/>
      <c r="GPA1648" s="34"/>
      <c r="GPH1648" s="35"/>
      <c r="GPI1648" s="34"/>
      <c r="GPP1648" s="35"/>
      <c r="GPQ1648" s="34"/>
      <c r="GPX1648" s="35"/>
      <c r="GPY1648" s="34"/>
      <c r="GQF1648" s="35"/>
      <c r="GQG1648" s="34"/>
      <c r="GQN1648" s="35"/>
      <c r="GQO1648" s="34"/>
      <c r="GQV1648" s="35"/>
      <c r="GQW1648" s="34"/>
      <c r="GRD1648" s="35"/>
      <c r="GRE1648" s="34"/>
      <c r="GRL1648" s="35"/>
      <c r="GRM1648" s="34"/>
      <c r="GRT1648" s="35"/>
      <c r="GRU1648" s="34"/>
      <c r="GSB1648" s="35"/>
      <c r="GSC1648" s="34"/>
      <c r="GSJ1648" s="35"/>
      <c r="GSK1648" s="34"/>
      <c r="GSR1648" s="35"/>
      <c r="GSS1648" s="34"/>
      <c r="GSZ1648" s="35"/>
      <c r="GTA1648" s="34"/>
      <c r="GTH1648" s="35"/>
      <c r="GTI1648" s="34"/>
      <c r="GTP1648" s="35"/>
      <c r="GTQ1648" s="34"/>
      <c r="GTX1648" s="35"/>
      <c r="GTY1648" s="34"/>
      <c r="GUF1648" s="35"/>
      <c r="GUG1648" s="34"/>
      <c r="GUN1648" s="35"/>
      <c r="GUO1648" s="34"/>
      <c r="GUV1648" s="35"/>
      <c r="GUW1648" s="34"/>
      <c r="GVD1648" s="35"/>
      <c r="GVE1648" s="34"/>
      <c r="GVL1648" s="35"/>
      <c r="GVM1648" s="34"/>
      <c r="GVT1648" s="35"/>
      <c r="GVU1648" s="34"/>
      <c r="GWB1648" s="35"/>
      <c r="GWC1648" s="34"/>
      <c r="GWJ1648" s="35"/>
      <c r="GWK1648" s="34"/>
      <c r="GWR1648" s="35"/>
      <c r="GWS1648" s="34"/>
      <c r="GWZ1648" s="35"/>
      <c r="GXA1648" s="34"/>
      <c r="GXH1648" s="35"/>
      <c r="GXI1648" s="34"/>
      <c r="GXP1648" s="35"/>
      <c r="GXQ1648" s="34"/>
      <c r="GXX1648" s="35"/>
      <c r="GXY1648" s="34"/>
      <c r="GYF1648" s="35"/>
      <c r="GYG1648" s="34"/>
      <c r="GYN1648" s="35"/>
      <c r="GYO1648" s="34"/>
      <c r="GYV1648" s="35"/>
      <c r="GYW1648" s="34"/>
      <c r="GZD1648" s="35"/>
      <c r="GZE1648" s="34"/>
      <c r="GZL1648" s="35"/>
      <c r="GZM1648" s="34"/>
      <c r="GZT1648" s="35"/>
      <c r="GZU1648" s="34"/>
      <c r="HAB1648" s="35"/>
      <c r="HAC1648" s="34"/>
      <c r="HAJ1648" s="35"/>
      <c r="HAK1648" s="34"/>
      <c r="HAR1648" s="35"/>
      <c r="HAS1648" s="34"/>
      <c r="HAZ1648" s="35"/>
      <c r="HBA1648" s="34"/>
      <c r="HBH1648" s="35"/>
      <c r="HBI1648" s="34"/>
      <c r="HBP1648" s="35"/>
      <c r="HBQ1648" s="34"/>
      <c r="HBX1648" s="35"/>
      <c r="HBY1648" s="34"/>
      <c r="HCF1648" s="35"/>
      <c r="HCG1648" s="34"/>
      <c r="HCN1648" s="35"/>
      <c r="HCO1648" s="34"/>
      <c r="HCV1648" s="35"/>
      <c r="HCW1648" s="34"/>
      <c r="HDD1648" s="35"/>
      <c r="HDE1648" s="34"/>
      <c r="HDL1648" s="35"/>
      <c r="HDM1648" s="34"/>
      <c r="HDT1648" s="35"/>
      <c r="HDU1648" s="34"/>
      <c r="HEB1648" s="35"/>
      <c r="HEC1648" s="34"/>
      <c r="HEJ1648" s="35"/>
      <c r="HEK1648" s="34"/>
      <c r="HER1648" s="35"/>
      <c r="HES1648" s="34"/>
      <c r="HEZ1648" s="35"/>
      <c r="HFA1648" s="34"/>
      <c r="HFH1648" s="35"/>
      <c r="HFI1648" s="34"/>
      <c r="HFP1648" s="35"/>
      <c r="HFQ1648" s="34"/>
      <c r="HFX1648" s="35"/>
      <c r="HFY1648" s="34"/>
      <c r="HGF1648" s="35"/>
      <c r="HGG1648" s="34"/>
      <c r="HGN1648" s="35"/>
      <c r="HGO1648" s="34"/>
      <c r="HGV1648" s="35"/>
      <c r="HGW1648" s="34"/>
      <c r="HHD1648" s="35"/>
      <c r="HHE1648" s="34"/>
      <c r="HHL1648" s="35"/>
      <c r="HHM1648" s="34"/>
      <c r="HHT1648" s="35"/>
      <c r="HHU1648" s="34"/>
      <c r="HIB1648" s="35"/>
      <c r="HIC1648" s="34"/>
      <c r="HIJ1648" s="35"/>
      <c r="HIK1648" s="34"/>
      <c r="HIR1648" s="35"/>
      <c r="HIS1648" s="34"/>
      <c r="HIZ1648" s="35"/>
      <c r="HJA1648" s="34"/>
      <c r="HJH1648" s="35"/>
      <c r="HJI1648" s="34"/>
      <c r="HJP1648" s="35"/>
      <c r="HJQ1648" s="34"/>
      <c r="HJX1648" s="35"/>
      <c r="HJY1648" s="34"/>
      <c r="HKF1648" s="35"/>
      <c r="HKG1648" s="34"/>
      <c r="HKN1648" s="35"/>
      <c r="HKO1648" s="34"/>
      <c r="HKV1648" s="35"/>
      <c r="HKW1648" s="34"/>
      <c r="HLD1648" s="35"/>
      <c r="HLE1648" s="34"/>
      <c r="HLL1648" s="35"/>
      <c r="HLM1648" s="34"/>
      <c r="HLT1648" s="35"/>
      <c r="HLU1648" s="34"/>
      <c r="HMB1648" s="35"/>
      <c r="HMC1648" s="34"/>
      <c r="HMJ1648" s="35"/>
      <c r="HMK1648" s="34"/>
      <c r="HMR1648" s="35"/>
      <c r="HMS1648" s="34"/>
      <c r="HMZ1648" s="35"/>
      <c r="HNA1648" s="34"/>
      <c r="HNH1648" s="35"/>
      <c r="HNI1648" s="34"/>
      <c r="HNP1648" s="35"/>
      <c r="HNQ1648" s="34"/>
      <c r="HNX1648" s="35"/>
      <c r="HNY1648" s="34"/>
      <c r="HOF1648" s="35"/>
      <c r="HOG1648" s="34"/>
      <c r="HON1648" s="35"/>
      <c r="HOO1648" s="34"/>
      <c r="HOV1648" s="35"/>
      <c r="HOW1648" s="34"/>
      <c r="HPD1648" s="35"/>
      <c r="HPE1648" s="34"/>
      <c r="HPL1648" s="35"/>
      <c r="HPM1648" s="34"/>
      <c r="HPT1648" s="35"/>
      <c r="HPU1648" s="34"/>
      <c r="HQB1648" s="35"/>
      <c r="HQC1648" s="34"/>
      <c r="HQJ1648" s="35"/>
      <c r="HQK1648" s="34"/>
      <c r="HQR1648" s="35"/>
      <c r="HQS1648" s="34"/>
      <c r="HQZ1648" s="35"/>
      <c r="HRA1648" s="34"/>
      <c r="HRH1648" s="35"/>
      <c r="HRI1648" s="34"/>
      <c r="HRP1648" s="35"/>
      <c r="HRQ1648" s="34"/>
      <c r="HRX1648" s="35"/>
      <c r="HRY1648" s="34"/>
      <c r="HSF1648" s="35"/>
      <c r="HSG1648" s="34"/>
      <c r="HSN1648" s="35"/>
      <c r="HSO1648" s="34"/>
      <c r="HSV1648" s="35"/>
      <c r="HSW1648" s="34"/>
      <c r="HTD1648" s="35"/>
      <c r="HTE1648" s="34"/>
      <c r="HTL1648" s="35"/>
      <c r="HTM1648" s="34"/>
      <c r="HTT1648" s="35"/>
      <c r="HTU1648" s="34"/>
      <c r="HUB1648" s="35"/>
      <c r="HUC1648" s="34"/>
      <c r="HUJ1648" s="35"/>
      <c r="HUK1648" s="34"/>
      <c r="HUR1648" s="35"/>
      <c r="HUS1648" s="34"/>
      <c r="HUZ1648" s="35"/>
      <c r="HVA1648" s="34"/>
      <c r="HVH1648" s="35"/>
      <c r="HVI1648" s="34"/>
      <c r="HVP1648" s="35"/>
      <c r="HVQ1648" s="34"/>
      <c r="HVX1648" s="35"/>
      <c r="HVY1648" s="34"/>
      <c r="HWF1648" s="35"/>
      <c r="HWG1648" s="34"/>
      <c r="HWN1648" s="35"/>
      <c r="HWO1648" s="34"/>
      <c r="HWV1648" s="35"/>
      <c r="HWW1648" s="34"/>
      <c r="HXD1648" s="35"/>
      <c r="HXE1648" s="34"/>
      <c r="HXL1648" s="35"/>
      <c r="HXM1648" s="34"/>
      <c r="HXT1648" s="35"/>
      <c r="HXU1648" s="34"/>
      <c r="HYB1648" s="35"/>
      <c r="HYC1648" s="34"/>
      <c r="HYJ1648" s="35"/>
      <c r="HYK1648" s="34"/>
      <c r="HYR1648" s="35"/>
      <c r="HYS1648" s="34"/>
      <c r="HYZ1648" s="35"/>
      <c r="HZA1648" s="34"/>
      <c r="HZH1648" s="35"/>
      <c r="HZI1648" s="34"/>
      <c r="HZP1648" s="35"/>
      <c r="HZQ1648" s="34"/>
      <c r="HZX1648" s="35"/>
      <c r="HZY1648" s="34"/>
      <c r="IAF1648" s="35"/>
      <c r="IAG1648" s="34"/>
      <c r="IAN1648" s="35"/>
      <c r="IAO1648" s="34"/>
      <c r="IAV1648" s="35"/>
      <c r="IAW1648" s="34"/>
      <c r="IBD1648" s="35"/>
      <c r="IBE1648" s="34"/>
      <c r="IBL1648" s="35"/>
      <c r="IBM1648" s="34"/>
      <c r="IBT1648" s="35"/>
      <c r="IBU1648" s="34"/>
      <c r="ICB1648" s="35"/>
      <c r="ICC1648" s="34"/>
      <c r="ICJ1648" s="35"/>
      <c r="ICK1648" s="34"/>
      <c r="ICR1648" s="35"/>
      <c r="ICS1648" s="34"/>
      <c r="ICZ1648" s="35"/>
      <c r="IDA1648" s="34"/>
      <c r="IDH1648" s="35"/>
      <c r="IDI1648" s="34"/>
      <c r="IDP1648" s="35"/>
      <c r="IDQ1648" s="34"/>
      <c r="IDX1648" s="35"/>
      <c r="IDY1648" s="34"/>
      <c r="IEF1648" s="35"/>
      <c r="IEG1648" s="34"/>
      <c r="IEN1648" s="35"/>
      <c r="IEO1648" s="34"/>
      <c r="IEV1648" s="35"/>
      <c r="IEW1648" s="34"/>
      <c r="IFD1648" s="35"/>
      <c r="IFE1648" s="34"/>
      <c r="IFL1648" s="35"/>
      <c r="IFM1648" s="34"/>
      <c r="IFT1648" s="35"/>
      <c r="IFU1648" s="34"/>
      <c r="IGB1648" s="35"/>
      <c r="IGC1648" s="34"/>
      <c r="IGJ1648" s="35"/>
      <c r="IGK1648" s="34"/>
      <c r="IGR1648" s="35"/>
      <c r="IGS1648" s="34"/>
      <c r="IGZ1648" s="35"/>
      <c r="IHA1648" s="34"/>
      <c r="IHH1648" s="35"/>
      <c r="IHI1648" s="34"/>
      <c r="IHP1648" s="35"/>
      <c r="IHQ1648" s="34"/>
      <c r="IHX1648" s="35"/>
      <c r="IHY1648" s="34"/>
      <c r="IIF1648" s="35"/>
      <c r="IIG1648" s="34"/>
      <c r="IIN1648" s="35"/>
      <c r="IIO1648" s="34"/>
      <c r="IIV1648" s="35"/>
      <c r="IIW1648" s="34"/>
      <c r="IJD1648" s="35"/>
      <c r="IJE1648" s="34"/>
      <c r="IJL1648" s="35"/>
      <c r="IJM1648" s="34"/>
      <c r="IJT1648" s="35"/>
      <c r="IJU1648" s="34"/>
      <c r="IKB1648" s="35"/>
      <c r="IKC1648" s="34"/>
      <c r="IKJ1648" s="35"/>
      <c r="IKK1648" s="34"/>
      <c r="IKR1648" s="35"/>
      <c r="IKS1648" s="34"/>
      <c r="IKZ1648" s="35"/>
      <c r="ILA1648" s="34"/>
      <c r="ILH1648" s="35"/>
      <c r="ILI1648" s="34"/>
      <c r="ILP1648" s="35"/>
      <c r="ILQ1648" s="34"/>
      <c r="ILX1648" s="35"/>
      <c r="ILY1648" s="34"/>
      <c r="IMF1648" s="35"/>
      <c r="IMG1648" s="34"/>
      <c r="IMN1648" s="35"/>
      <c r="IMO1648" s="34"/>
      <c r="IMV1648" s="35"/>
      <c r="IMW1648" s="34"/>
      <c r="IND1648" s="35"/>
      <c r="INE1648" s="34"/>
      <c r="INL1648" s="35"/>
      <c r="INM1648" s="34"/>
      <c r="INT1648" s="35"/>
      <c r="INU1648" s="34"/>
      <c r="IOB1648" s="35"/>
      <c r="IOC1648" s="34"/>
      <c r="IOJ1648" s="35"/>
      <c r="IOK1648" s="34"/>
      <c r="IOR1648" s="35"/>
      <c r="IOS1648" s="34"/>
      <c r="IOZ1648" s="35"/>
      <c r="IPA1648" s="34"/>
      <c r="IPH1648" s="35"/>
      <c r="IPI1648" s="34"/>
      <c r="IPP1648" s="35"/>
      <c r="IPQ1648" s="34"/>
      <c r="IPX1648" s="35"/>
      <c r="IPY1648" s="34"/>
      <c r="IQF1648" s="35"/>
      <c r="IQG1648" s="34"/>
      <c r="IQN1648" s="35"/>
      <c r="IQO1648" s="34"/>
      <c r="IQV1648" s="35"/>
      <c r="IQW1648" s="34"/>
      <c r="IRD1648" s="35"/>
      <c r="IRE1648" s="34"/>
      <c r="IRL1648" s="35"/>
      <c r="IRM1648" s="34"/>
      <c r="IRT1648" s="35"/>
      <c r="IRU1648" s="34"/>
      <c r="ISB1648" s="35"/>
      <c r="ISC1648" s="34"/>
      <c r="ISJ1648" s="35"/>
      <c r="ISK1648" s="34"/>
      <c r="ISR1648" s="35"/>
      <c r="ISS1648" s="34"/>
      <c r="ISZ1648" s="35"/>
      <c r="ITA1648" s="34"/>
      <c r="ITH1648" s="35"/>
      <c r="ITI1648" s="34"/>
      <c r="ITP1648" s="35"/>
      <c r="ITQ1648" s="34"/>
      <c r="ITX1648" s="35"/>
      <c r="ITY1648" s="34"/>
      <c r="IUF1648" s="35"/>
      <c r="IUG1648" s="34"/>
      <c r="IUN1648" s="35"/>
      <c r="IUO1648" s="34"/>
      <c r="IUV1648" s="35"/>
      <c r="IUW1648" s="34"/>
      <c r="IVD1648" s="35"/>
      <c r="IVE1648" s="34"/>
      <c r="IVL1648" s="35"/>
      <c r="IVM1648" s="34"/>
      <c r="IVT1648" s="35"/>
      <c r="IVU1648" s="34"/>
      <c r="IWB1648" s="35"/>
      <c r="IWC1648" s="34"/>
      <c r="IWJ1648" s="35"/>
      <c r="IWK1648" s="34"/>
      <c r="IWR1648" s="35"/>
      <c r="IWS1648" s="34"/>
      <c r="IWZ1648" s="35"/>
      <c r="IXA1648" s="34"/>
      <c r="IXH1648" s="35"/>
      <c r="IXI1648" s="34"/>
      <c r="IXP1648" s="35"/>
      <c r="IXQ1648" s="34"/>
      <c r="IXX1648" s="35"/>
      <c r="IXY1648" s="34"/>
      <c r="IYF1648" s="35"/>
      <c r="IYG1648" s="34"/>
      <c r="IYN1648" s="35"/>
      <c r="IYO1648" s="34"/>
      <c r="IYV1648" s="35"/>
      <c r="IYW1648" s="34"/>
      <c r="IZD1648" s="35"/>
      <c r="IZE1648" s="34"/>
      <c r="IZL1648" s="35"/>
      <c r="IZM1648" s="34"/>
      <c r="IZT1648" s="35"/>
      <c r="IZU1648" s="34"/>
      <c r="JAB1648" s="35"/>
      <c r="JAC1648" s="34"/>
      <c r="JAJ1648" s="35"/>
      <c r="JAK1648" s="34"/>
      <c r="JAR1648" s="35"/>
      <c r="JAS1648" s="34"/>
      <c r="JAZ1648" s="35"/>
      <c r="JBA1648" s="34"/>
      <c r="JBH1648" s="35"/>
      <c r="JBI1648" s="34"/>
      <c r="JBP1648" s="35"/>
      <c r="JBQ1648" s="34"/>
      <c r="JBX1648" s="35"/>
      <c r="JBY1648" s="34"/>
      <c r="JCF1648" s="35"/>
      <c r="JCG1648" s="34"/>
      <c r="JCN1648" s="35"/>
      <c r="JCO1648" s="34"/>
      <c r="JCV1648" s="35"/>
      <c r="JCW1648" s="34"/>
      <c r="JDD1648" s="35"/>
      <c r="JDE1648" s="34"/>
      <c r="JDL1648" s="35"/>
      <c r="JDM1648" s="34"/>
      <c r="JDT1648" s="35"/>
      <c r="JDU1648" s="34"/>
      <c r="JEB1648" s="35"/>
      <c r="JEC1648" s="34"/>
      <c r="JEJ1648" s="35"/>
      <c r="JEK1648" s="34"/>
      <c r="JER1648" s="35"/>
      <c r="JES1648" s="34"/>
      <c r="JEZ1648" s="35"/>
      <c r="JFA1648" s="34"/>
      <c r="JFH1648" s="35"/>
      <c r="JFI1648" s="34"/>
      <c r="JFP1648" s="35"/>
      <c r="JFQ1648" s="34"/>
      <c r="JFX1648" s="35"/>
      <c r="JFY1648" s="34"/>
      <c r="JGF1648" s="35"/>
      <c r="JGG1648" s="34"/>
      <c r="JGN1648" s="35"/>
      <c r="JGO1648" s="34"/>
      <c r="JGV1648" s="35"/>
      <c r="JGW1648" s="34"/>
      <c r="JHD1648" s="35"/>
      <c r="JHE1648" s="34"/>
      <c r="JHL1648" s="35"/>
      <c r="JHM1648" s="34"/>
      <c r="JHT1648" s="35"/>
      <c r="JHU1648" s="34"/>
      <c r="JIB1648" s="35"/>
      <c r="JIC1648" s="34"/>
      <c r="JIJ1648" s="35"/>
      <c r="JIK1648" s="34"/>
      <c r="JIR1648" s="35"/>
      <c r="JIS1648" s="34"/>
      <c r="JIZ1648" s="35"/>
      <c r="JJA1648" s="34"/>
      <c r="JJH1648" s="35"/>
      <c r="JJI1648" s="34"/>
      <c r="JJP1648" s="35"/>
      <c r="JJQ1648" s="34"/>
      <c r="JJX1648" s="35"/>
      <c r="JJY1648" s="34"/>
      <c r="JKF1648" s="35"/>
      <c r="JKG1648" s="34"/>
      <c r="JKN1648" s="35"/>
      <c r="JKO1648" s="34"/>
      <c r="JKV1648" s="35"/>
      <c r="JKW1648" s="34"/>
      <c r="JLD1648" s="35"/>
      <c r="JLE1648" s="34"/>
      <c r="JLL1648" s="35"/>
      <c r="JLM1648" s="34"/>
      <c r="JLT1648" s="35"/>
      <c r="JLU1648" s="34"/>
      <c r="JMB1648" s="35"/>
      <c r="JMC1648" s="34"/>
      <c r="JMJ1648" s="35"/>
      <c r="JMK1648" s="34"/>
      <c r="JMR1648" s="35"/>
      <c r="JMS1648" s="34"/>
      <c r="JMZ1648" s="35"/>
      <c r="JNA1648" s="34"/>
      <c r="JNH1648" s="35"/>
      <c r="JNI1648" s="34"/>
      <c r="JNP1648" s="35"/>
      <c r="JNQ1648" s="34"/>
      <c r="JNX1648" s="35"/>
      <c r="JNY1648" s="34"/>
      <c r="JOF1648" s="35"/>
      <c r="JOG1648" s="34"/>
      <c r="JON1648" s="35"/>
      <c r="JOO1648" s="34"/>
      <c r="JOV1648" s="35"/>
      <c r="JOW1648" s="34"/>
      <c r="JPD1648" s="35"/>
      <c r="JPE1648" s="34"/>
      <c r="JPL1648" s="35"/>
      <c r="JPM1648" s="34"/>
      <c r="JPT1648" s="35"/>
      <c r="JPU1648" s="34"/>
      <c r="JQB1648" s="35"/>
      <c r="JQC1648" s="34"/>
      <c r="JQJ1648" s="35"/>
      <c r="JQK1648" s="34"/>
      <c r="JQR1648" s="35"/>
      <c r="JQS1648" s="34"/>
      <c r="JQZ1648" s="35"/>
      <c r="JRA1648" s="34"/>
      <c r="JRH1648" s="35"/>
      <c r="JRI1648" s="34"/>
      <c r="JRP1648" s="35"/>
      <c r="JRQ1648" s="34"/>
      <c r="JRX1648" s="35"/>
      <c r="JRY1648" s="34"/>
      <c r="JSF1648" s="35"/>
      <c r="JSG1648" s="34"/>
      <c r="JSN1648" s="35"/>
      <c r="JSO1648" s="34"/>
      <c r="JSV1648" s="35"/>
      <c r="JSW1648" s="34"/>
      <c r="JTD1648" s="35"/>
      <c r="JTE1648" s="34"/>
      <c r="JTL1648" s="35"/>
      <c r="JTM1648" s="34"/>
      <c r="JTT1648" s="35"/>
      <c r="JTU1648" s="34"/>
      <c r="JUB1648" s="35"/>
      <c r="JUC1648" s="34"/>
      <c r="JUJ1648" s="35"/>
      <c r="JUK1648" s="34"/>
      <c r="JUR1648" s="35"/>
      <c r="JUS1648" s="34"/>
      <c r="JUZ1648" s="35"/>
      <c r="JVA1648" s="34"/>
      <c r="JVH1648" s="35"/>
      <c r="JVI1648" s="34"/>
      <c r="JVP1648" s="35"/>
      <c r="JVQ1648" s="34"/>
      <c r="JVX1648" s="35"/>
      <c r="JVY1648" s="34"/>
      <c r="JWF1648" s="35"/>
      <c r="JWG1648" s="34"/>
      <c r="JWN1648" s="35"/>
      <c r="JWO1648" s="34"/>
      <c r="JWV1648" s="35"/>
      <c r="JWW1648" s="34"/>
      <c r="JXD1648" s="35"/>
      <c r="JXE1648" s="34"/>
      <c r="JXL1648" s="35"/>
      <c r="JXM1648" s="34"/>
      <c r="JXT1648" s="35"/>
      <c r="JXU1648" s="34"/>
      <c r="JYB1648" s="35"/>
      <c r="JYC1648" s="34"/>
      <c r="JYJ1648" s="35"/>
      <c r="JYK1648" s="34"/>
      <c r="JYR1648" s="35"/>
      <c r="JYS1648" s="34"/>
      <c r="JYZ1648" s="35"/>
      <c r="JZA1648" s="34"/>
      <c r="JZH1648" s="35"/>
      <c r="JZI1648" s="34"/>
      <c r="JZP1648" s="35"/>
      <c r="JZQ1648" s="34"/>
      <c r="JZX1648" s="35"/>
      <c r="JZY1648" s="34"/>
      <c r="KAF1648" s="35"/>
      <c r="KAG1648" s="34"/>
      <c r="KAN1648" s="35"/>
      <c r="KAO1648" s="34"/>
      <c r="KAV1648" s="35"/>
      <c r="KAW1648" s="34"/>
      <c r="KBD1648" s="35"/>
      <c r="KBE1648" s="34"/>
      <c r="KBL1648" s="35"/>
      <c r="KBM1648" s="34"/>
      <c r="KBT1648" s="35"/>
      <c r="KBU1648" s="34"/>
      <c r="KCB1648" s="35"/>
      <c r="KCC1648" s="34"/>
      <c r="KCJ1648" s="35"/>
      <c r="KCK1648" s="34"/>
      <c r="KCR1648" s="35"/>
      <c r="KCS1648" s="34"/>
      <c r="KCZ1648" s="35"/>
      <c r="KDA1648" s="34"/>
      <c r="KDH1648" s="35"/>
      <c r="KDI1648" s="34"/>
      <c r="KDP1648" s="35"/>
      <c r="KDQ1648" s="34"/>
      <c r="KDX1648" s="35"/>
      <c r="KDY1648" s="34"/>
      <c r="KEF1648" s="35"/>
      <c r="KEG1648" s="34"/>
      <c r="KEN1648" s="35"/>
      <c r="KEO1648" s="34"/>
      <c r="KEV1648" s="35"/>
      <c r="KEW1648" s="34"/>
      <c r="KFD1648" s="35"/>
      <c r="KFE1648" s="34"/>
      <c r="KFL1648" s="35"/>
      <c r="KFM1648" s="34"/>
      <c r="KFT1648" s="35"/>
      <c r="KFU1648" s="34"/>
      <c r="KGB1648" s="35"/>
      <c r="KGC1648" s="34"/>
      <c r="KGJ1648" s="35"/>
      <c r="KGK1648" s="34"/>
      <c r="KGR1648" s="35"/>
      <c r="KGS1648" s="34"/>
      <c r="KGZ1648" s="35"/>
      <c r="KHA1648" s="34"/>
      <c r="KHH1648" s="35"/>
      <c r="KHI1648" s="34"/>
      <c r="KHP1648" s="35"/>
      <c r="KHQ1648" s="34"/>
      <c r="KHX1648" s="35"/>
      <c r="KHY1648" s="34"/>
      <c r="KIF1648" s="35"/>
      <c r="KIG1648" s="34"/>
      <c r="KIN1648" s="35"/>
      <c r="KIO1648" s="34"/>
      <c r="KIV1648" s="35"/>
      <c r="KIW1648" s="34"/>
      <c r="KJD1648" s="35"/>
      <c r="KJE1648" s="34"/>
      <c r="KJL1648" s="35"/>
      <c r="KJM1648" s="34"/>
      <c r="KJT1648" s="35"/>
      <c r="KJU1648" s="34"/>
      <c r="KKB1648" s="35"/>
      <c r="KKC1648" s="34"/>
      <c r="KKJ1648" s="35"/>
      <c r="KKK1648" s="34"/>
      <c r="KKR1648" s="35"/>
      <c r="KKS1648" s="34"/>
      <c r="KKZ1648" s="35"/>
      <c r="KLA1648" s="34"/>
      <c r="KLH1648" s="35"/>
      <c r="KLI1648" s="34"/>
      <c r="KLP1648" s="35"/>
      <c r="KLQ1648" s="34"/>
      <c r="KLX1648" s="35"/>
      <c r="KLY1648" s="34"/>
      <c r="KMF1648" s="35"/>
      <c r="KMG1648" s="34"/>
      <c r="KMN1648" s="35"/>
      <c r="KMO1648" s="34"/>
      <c r="KMV1648" s="35"/>
      <c r="KMW1648" s="34"/>
      <c r="KND1648" s="35"/>
      <c r="KNE1648" s="34"/>
      <c r="KNL1648" s="35"/>
      <c r="KNM1648" s="34"/>
      <c r="KNT1648" s="35"/>
      <c r="KNU1648" s="34"/>
      <c r="KOB1648" s="35"/>
      <c r="KOC1648" s="34"/>
      <c r="KOJ1648" s="35"/>
      <c r="KOK1648" s="34"/>
      <c r="KOR1648" s="35"/>
      <c r="KOS1648" s="34"/>
      <c r="KOZ1648" s="35"/>
      <c r="KPA1648" s="34"/>
      <c r="KPH1648" s="35"/>
      <c r="KPI1648" s="34"/>
      <c r="KPP1648" s="35"/>
      <c r="KPQ1648" s="34"/>
      <c r="KPX1648" s="35"/>
      <c r="KPY1648" s="34"/>
      <c r="KQF1648" s="35"/>
      <c r="KQG1648" s="34"/>
      <c r="KQN1648" s="35"/>
      <c r="KQO1648" s="34"/>
      <c r="KQV1648" s="35"/>
      <c r="KQW1648" s="34"/>
      <c r="KRD1648" s="35"/>
      <c r="KRE1648" s="34"/>
      <c r="KRL1648" s="35"/>
      <c r="KRM1648" s="34"/>
      <c r="KRT1648" s="35"/>
      <c r="KRU1648" s="34"/>
      <c r="KSB1648" s="35"/>
      <c r="KSC1648" s="34"/>
      <c r="KSJ1648" s="35"/>
      <c r="KSK1648" s="34"/>
      <c r="KSR1648" s="35"/>
      <c r="KSS1648" s="34"/>
      <c r="KSZ1648" s="35"/>
      <c r="KTA1648" s="34"/>
      <c r="KTH1648" s="35"/>
      <c r="KTI1648" s="34"/>
      <c r="KTP1648" s="35"/>
      <c r="KTQ1648" s="34"/>
      <c r="KTX1648" s="35"/>
      <c r="KTY1648" s="34"/>
      <c r="KUF1648" s="35"/>
      <c r="KUG1648" s="34"/>
      <c r="KUN1648" s="35"/>
      <c r="KUO1648" s="34"/>
      <c r="KUV1648" s="35"/>
      <c r="KUW1648" s="34"/>
      <c r="KVD1648" s="35"/>
      <c r="KVE1648" s="34"/>
      <c r="KVL1648" s="35"/>
      <c r="KVM1648" s="34"/>
      <c r="KVT1648" s="35"/>
      <c r="KVU1648" s="34"/>
      <c r="KWB1648" s="35"/>
      <c r="KWC1648" s="34"/>
      <c r="KWJ1648" s="35"/>
      <c r="KWK1648" s="34"/>
      <c r="KWR1648" s="35"/>
      <c r="KWS1648" s="34"/>
      <c r="KWZ1648" s="35"/>
      <c r="KXA1648" s="34"/>
      <c r="KXH1648" s="35"/>
      <c r="KXI1648" s="34"/>
      <c r="KXP1648" s="35"/>
      <c r="KXQ1648" s="34"/>
      <c r="KXX1648" s="35"/>
      <c r="KXY1648" s="34"/>
      <c r="KYF1648" s="35"/>
      <c r="KYG1648" s="34"/>
      <c r="KYN1648" s="35"/>
      <c r="KYO1648" s="34"/>
      <c r="KYV1648" s="35"/>
      <c r="KYW1648" s="34"/>
      <c r="KZD1648" s="35"/>
      <c r="KZE1648" s="34"/>
      <c r="KZL1648" s="35"/>
      <c r="KZM1648" s="34"/>
      <c r="KZT1648" s="35"/>
      <c r="KZU1648" s="34"/>
      <c r="LAB1648" s="35"/>
      <c r="LAC1648" s="34"/>
      <c r="LAJ1648" s="35"/>
      <c r="LAK1648" s="34"/>
      <c r="LAR1648" s="35"/>
      <c r="LAS1648" s="34"/>
      <c r="LAZ1648" s="35"/>
      <c r="LBA1648" s="34"/>
      <c r="LBH1648" s="35"/>
      <c r="LBI1648" s="34"/>
      <c r="LBP1648" s="35"/>
      <c r="LBQ1648" s="34"/>
      <c r="LBX1648" s="35"/>
      <c r="LBY1648" s="34"/>
      <c r="LCF1648" s="35"/>
      <c r="LCG1648" s="34"/>
      <c r="LCN1648" s="35"/>
      <c r="LCO1648" s="34"/>
      <c r="LCV1648" s="35"/>
      <c r="LCW1648" s="34"/>
      <c r="LDD1648" s="35"/>
      <c r="LDE1648" s="34"/>
      <c r="LDL1648" s="35"/>
      <c r="LDM1648" s="34"/>
      <c r="LDT1648" s="35"/>
      <c r="LDU1648" s="34"/>
      <c r="LEB1648" s="35"/>
      <c r="LEC1648" s="34"/>
      <c r="LEJ1648" s="35"/>
      <c r="LEK1648" s="34"/>
      <c r="LER1648" s="35"/>
      <c r="LES1648" s="34"/>
      <c r="LEZ1648" s="35"/>
      <c r="LFA1648" s="34"/>
      <c r="LFH1648" s="35"/>
      <c r="LFI1648" s="34"/>
      <c r="LFP1648" s="35"/>
      <c r="LFQ1648" s="34"/>
      <c r="LFX1648" s="35"/>
      <c r="LFY1648" s="34"/>
      <c r="LGF1648" s="35"/>
      <c r="LGG1648" s="34"/>
      <c r="LGN1648" s="35"/>
      <c r="LGO1648" s="34"/>
      <c r="LGV1648" s="35"/>
      <c r="LGW1648" s="34"/>
      <c r="LHD1648" s="35"/>
      <c r="LHE1648" s="34"/>
      <c r="LHL1648" s="35"/>
      <c r="LHM1648" s="34"/>
      <c r="LHT1648" s="35"/>
      <c r="LHU1648" s="34"/>
      <c r="LIB1648" s="35"/>
      <c r="LIC1648" s="34"/>
      <c r="LIJ1648" s="35"/>
      <c r="LIK1648" s="34"/>
      <c r="LIR1648" s="35"/>
      <c r="LIS1648" s="34"/>
      <c r="LIZ1648" s="35"/>
      <c r="LJA1648" s="34"/>
      <c r="LJH1648" s="35"/>
      <c r="LJI1648" s="34"/>
      <c r="LJP1648" s="35"/>
      <c r="LJQ1648" s="34"/>
      <c r="LJX1648" s="35"/>
      <c r="LJY1648" s="34"/>
      <c r="LKF1648" s="35"/>
      <c r="LKG1648" s="34"/>
      <c r="LKN1648" s="35"/>
      <c r="LKO1648" s="34"/>
      <c r="LKV1648" s="35"/>
      <c r="LKW1648" s="34"/>
      <c r="LLD1648" s="35"/>
      <c r="LLE1648" s="34"/>
      <c r="LLL1648" s="35"/>
      <c r="LLM1648" s="34"/>
      <c r="LLT1648" s="35"/>
      <c r="LLU1648" s="34"/>
      <c r="LMB1648" s="35"/>
      <c r="LMC1648" s="34"/>
      <c r="LMJ1648" s="35"/>
      <c r="LMK1648" s="34"/>
      <c r="LMR1648" s="35"/>
      <c r="LMS1648" s="34"/>
      <c r="LMZ1648" s="35"/>
      <c r="LNA1648" s="34"/>
      <c r="LNH1648" s="35"/>
      <c r="LNI1648" s="34"/>
      <c r="LNP1648" s="35"/>
      <c r="LNQ1648" s="34"/>
      <c r="LNX1648" s="35"/>
      <c r="LNY1648" s="34"/>
      <c r="LOF1648" s="35"/>
      <c r="LOG1648" s="34"/>
      <c r="LON1648" s="35"/>
      <c r="LOO1648" s="34"/>
      <c r="LOV1648" s="35"/>
      <c r="LOW1648" s="34"/>
      <c r="LPD1648" s="35"/>
      <c r="LPE1648" s="34"/>
      <c r="LPL1648" s="35"/>
      <c r="LPM1648" s="34"/>
      <c r="LPT1648" s="35"/>
      <c r="LPU1648" s="34"/>
      <c r="LQB1648" s="35"/>
      <c r="LQC1648" s="34"/>
      <c r="LQJ1648" s="35"/>
      <c r="LQK1648" s="34"/>
      <c r="LQR1648" s="35"/>
      <c r="LQS1648" s="34"/>
      <c r="LQZ1648" s="35"/>
      <c r="LRA1648" s="34"/>
      <c r="LRH1648" s="35"/>
      <c r="LRI1648" s="34"/>
      <c r="LRP1648" s="35"/>
      <c r="LRQ1648" s="34"/>
      <c r="LRX1648" s="35"/>
      <c r="LRY1648" s="34"/>
      <c r="LSF1648" s="35"/>
      <c r="LSG1648" s="34"/>
      <c r="LSN1648" s="35"/>
      <c r="LSO1648" s="34"/>
      <c r="LSV1648" s="35"/>
      <c r="LSW1648" s="34"/>
      <c r="LTD1648" s="35"/>
      <c r="LTE1648" s="34"/>
      <c r="LTL1648" s="35"/>
      <c r="LTM1648" s="34"/>
      <c r="LTT1648" s="35"/>
      <c r="LTU1648" s="34"/>
      <c r="LUB1648" s="35"/>
      <c r="LUC1648" s="34"/>
      <c r="LUJ1648" s="35"/>
      <c r="LUK1648" s="34"/>
      <c r="LUR1648" s="35"/>
      <c r="LUS1648" s="34"/>
      <c r="LUZ1648" s="35"/>
      <c r="LVA1648" s="34"/>
      <c r="LVH1648" s="35"/>
      <c r="LVI1648" s="34"/>
      <c r="LVP1648" s="35"/>
      <c r="LVQ1648" s="34"/>
      <c r="LVX1648" s="35"/>
      <c r="LVY1648" s="34"/>
      <c r="LWF1648" s="35"/>
      <c r="LWG1648" s="34"/>
      <c r="LWN1648" s="35"/>
      <c r="LWO1648" s="34"/>
      <c r="LWV1648" s="35"/>
      <c r="LWW1648" s="34"/>
      <c r="LXD1648" s="35"/>
      <c r="LXE1648" s="34"/>
      <c r="LXL1648" s="35"/>
      <c r="LXM1648" s="34"/>
      <c r="LXT1648" s="35"/>
      <c r="LXU1648" s="34"/>
      <c r="LYB1648" s="35"/>
      <c r="LYC1648" s="34"/>
      <c r="LYJ1648" s="35"/>
      <c r="LYK1648" s="34"/>
      <c r="LYR1648" s="35"/>
      <c r="LYS1648" s="34"/>
      <c r="LYZ1648" s="35"/>
      <c r="LZA1648" s="34"/>
      <c r="LZH1648" s="35"/>
      <c r="LZI1648" s="34"/>
      <c r="LZP1648" s="35"/>
      <c r="LZQ1648" s="34"/>
      <c r="LZX1648" s="35"/>
      <c r="LZY1648" s="34"/>
      <c r="MAF1648" s="35"/>
      <c r="MAG1648" s="34"/>
      <c r="MAN1648" s="35"/>
      <c r="MAO1648" s="34"/>
      <c r="MAV1648" s="35"/>
      <c r="MAW1648" s="34"/>
      <c r="MBD1648" s="35"/>
      <c r="MBE1648" s="34"/>
      <c r="MBL1648" s="35"/>
      <c r="MBM1648" s="34"/>
      <c r="MBT1648" s="35"/>
      <c r="MBU1648" s="34"/>
      <c r="MCB1648" s="35"/>
      <c r="MCC1648" s="34"/>
      <c r="MCJ1648" s="35"/>
      <c r="MCK1648" s="34"/>
      <c r="MCR1648" s="35"/>
      <c r="MCS1648" s="34"/>
      <c r="MCZ1648" s="35"/>
      <c r="MDA1648" s="34"/>
      <c r="MDH1648" s="35"/>
      <c r="MDI1648" s="34"/>
      <c r="MDP1648" s="35"/>
      <c r="MDQ1648" s="34"/>
      <c r="MDX1648" s="35"/>
      <c r="MDY1648" s="34"/>
      <c r="MEF1648" s="35"/>
      <c r="MEG1648" s="34"/>
      <c r="MEN1648" s="35"/>
      <c r="MEO1648" s="34"/>
      <c r="MEV1648" s="35"/>
      <c r="MEW1648" s="34"/>
      <c r="MFD1648" s="35"/>
      <c r="MFE1648" s="34"/>
      <c r="MFL1648" s="35"/>
      <c r="MFM1648" s="34"/>
      <c r="MFT1648" s="35"/>
      <c r="MFU1648" s="34"/>
      <c r="MGB1648" s="35"/>
      <c r="MGC1648" s="34"/>
      <c r="MGJ1648" s="35"/>
      <c r="MGK1648" s="34"/>
      <c r="MGR1648" s="35"/>
      <c r="MGS1648" s="34"/>
      <c r="MGZ1648" s="35"/>
      <c r="MHA1648" s="34"/>
      <c r="MHH1648" s="35"/>
      <c r="MHI1648" s="34"/>
      <c r="MHP1648" s="35"/>
      <c r="MHQ1648" s="34"/>
      <c r="MHX1648" s="35"/>
      <c r="MHY1648" s="34"/>
      <c r="MIF1648" s="35"/>
      <c r="MIG1648" s="34"/>
      <c r="MIN1648" s="35"/>
      <c r="MIO1648" s="34"/>
      <c r="MIV1648" s="35"/>
      <c r="MIW1648" s="34"/>
      <c r="MJD1648" s="35"/>
      <c r="MJE1648" s="34"/>
      <c r="MJL1648" s="35"/>
      <c r="MJM1648" s="34"/>
      <c r="MJT1648" s="35"/>
      <c r="MJU1648" s="34"/>
      <c r="MKB1648" s="35"/>
      <c r="MKC1648" s="34"/>
      <c r="MKJ1648" s="35"/>
      <c r="MKK1648" s="34"/>
      <c r="MKR1648" s="35"/>
      <c r="MKS1648" s="34"/>
      <c r="MKZ1648" s="35"/>
      <c r="MLA1648" s="34"/>
      <c r="MLH1648" s="35"/>
      <c r="MLI1648" s="34"/>
      <c r="MLP1648" s="35"/>
      <c r="MLQ1648" s="34"/>
      <c r="MLX1648" s="35"/>
      <c r="MLY1648" s="34"/>
      <c r="MMF1648" s="35"/>
      <c r="MMG1648" s="34"/>
      <c r="MMN1648" s="35"/>
      <c r="MMO1648" s="34"/>
      <c r="MMV1648" s="35"/>
      <c r="MMW1648" s="34"/>
      <c r="MND1648" s="35"/>
      <c r="MNE1648" s="34"/>
      <c r="MNL1648" s="35"/>
      <c r="MNM1648" s="34"/>
      <c r="MNT1648" s="35"/>
      <c r="MNU1648" s="34"/>
      <c r="MOB1648" s="35"/>
      <c r="MOC1648" s="34"/>
      <c r="MOJ1648" s="35"/>
      <c r="MOK1648" s="34"/>
      <c r="MOR1648" s="35"/>
      <c r="MOS1648" s="34"/>
      <c r="MOZ1648" s="35"/>
      <c r="MPA1648" s="34"/>
      <c r="MPH1648" s="35"/>
      <c r="MPI1648" s="34"/>
      <c r="MPP1648" s="35"/>
      <c r="MPQ1648" s="34"/>
      <c r="MPX1648" s="35"/>
      <c r="MPY1648" s="34"/>
      <c r="MQF1648" s="35"/>
      <c r="MQG1648" s="34"/>
      <c r="MQN1648" s="35"/>
      <c r="MQO1648" s="34"/>
      <c r="MQV1648" s="35"/>
      <c r="MQW1648" s="34"/>
      <c r="MRD1648" s="35"/>
      <c r="MRE1648" s="34"/>
      <c r="MRL1648" s="35"/>
      <c r="MRM1648" s="34"/>
      <c r="MRT1648" s="35"/>
      <c r="MRU1648" s="34"/>
      <c r="MSB1648" s="35"/>
      <c r="MSC1648" s="34"/>
      <c r="MSJ1648" s="35"/>
      <c r="MSK1648" s="34"/>
      <c r="MSR1648" s="35"/>
      <c r="MSS1648" s="34"/>
      <c r="MSZ1648" s="35"/>
      <c r="MTA1648" s="34"/>
      <c r="MTH1648" s="35"/>
      <c r="MTI1648" s="34"/>
      <c r="MTP1648" s="35"/>
      <c r="MTQ1648" s="34"/>
      <c r="MTX1648" s="35"/>
      <c r="MTY1648" s="34"/>
      <c r="MUF1648" s="35"/>
      <c r="MUG1648" s="34"/>
      <c r="MUN1648" s="35"/>
      <c r="MUO1648" s="34"/>
      <c r="MUV1648" s="35"/>
      <c r="MUW1648" s="34"/>
      <c r="MVD1648" s="35"/>
      <c r="MVE1648" s="34"/>
      <c r="MVL1648" s="35"/>
      <c r="MVM1648" s="34"/>
      <c r="MVT1648" s="35"/>
      <c r="MVU1648" s="34"/>
      <c r="MWB1648" s="35"/>
      <c r="MWC1648" s="34"/>
      <c r="MWJ1648" s="35"/>
      <c r="MWK1648" s="34"/>
      <c r="MWR1648" s="35"/>
      <c r="MWS1648" s="34"/>
      <c r="MWZ1648" s="35"/>
      <c r="MXA1648" s="34"/>
      <c r="MXH1648" s="35"/>
      <c r="MXI1648" s="34"/>
      <c r="MXP1648" s="35"/>
      <c r="MXQ1648" s="34"/>
      <c r="MXX1648" s="35"/>
      <c r="MXY1648" s="34"/>
      <c r="MYF1648" s="35"/>
      <c r="MYG1648" s="34"/>
      <c r="MYN1648" s="35"/>
      <c r="MYO1648" s="34"/>
      <c r="MYV1648" s="35"/>
      <c r="MYW1648" s="34"/>
      <c r="MZD1648" s="35"/>
      <c r="MZE1648" s="34"/>
      <c r="MZL1648" s="35"/>
      <c r="MZM1648" s="34"/>
      <c r="MZT1648" s="35"/>
      <c r="MZU1648" s="34"/>
      <c r="NAB1648" s="35"/>
      <c r="NAC1648" s="34"/>
      <c r="NAJ1648" s="35"/>
      <c r="NAK1648" s="34"/>
      <c r="NAR1648" s="35"/>
      <c r="NAS1648" s="34"/>
      <c r="NAZ1648" s="35"/>
      <c r="NBA1648" s="34"/>
      <c r="NBH1648" s="35"/>
      <c r="NBI1648" s="34"/>
      <c r="NBP1648" s="35"/>
      <c r="NBQ1648" s="34"/>
      <c r="NBX1648" s="35"/>
      <c r="NBY1648" s="34"/>
      <c r="NCF1648" s="35"/>
      <c r="NCG1648" s="34"/>
      <c r="NCN1648" s="35"/>
      <c r="NCO1648" s="34"/>
      <c r="NCV1648" s="35"/>
      <c r="NCW1648" s="34"/>
      <c r="NDD1648" s="35"/>
      <c r="NDE1648" s="34"/>
      <c r="NDL1648" s="35"/>
      <c r="NDM1648" s="34"/>
      <c r="NDT1648" s="35"/>
      <c r="NDU1648" s="34"/>
      <c r="NEB1648" s="35"/>
      <c r="NEC1648" s="34"/>
      <c r="NEJ1648" s="35"/>
      <c r="NEK1648" s="34"/>
      <c r="NER1648" s="35"/>
      <c r="NES1648" s="34"/>
      <c r="NEZ1648" s="35"/>
      <c r="NFA1648" s="34"/>
      <c r="NFH1648" s="35"/>
      <c r="NFI1648" s="34"/>
      <c r="NFP1648" s="35"/>
      <c r="NFQ1648" s="34"/>
      <c r="NFX1648" s="35"/>
      <c r="NFY1648" s="34"/>
      <c r="NGF1648" s="35"/>
      <c r="NGG1648" s="34"/>
      <c r="NGN1648" s="35"/>
      <c r="NGO1648" s="34"/>
      <c r="NGV1648" s="35"/>
      <c r="NGW1648" s="34"/>
      <c r="NHD1648" s="35"/>
      <c r="NHE1648" s="34"/>
      <c r="NHL1648" s="35"/>
      <c r="NHM1648" s="34"/>
      <c r="NHT1648" s="35"/>
      <c r="NHU1648" s="34"/>
      <c r="NIB1648" s="35"/>
      <c r="NIC1648" s="34"/>
      <c r="NIJ1648" s="35"/>
      <c r="NIK1648" s="34"/>
      <c r="NIR1648" s="35"/>
      <c r="NIS1648" s="34"/>
      <c r="NIZ1648" s="35"/>
      <c r="NJA1648" s="34"/>
      <c r="NJH1648" s="35"/>
      <c r="NJI1648" s="34"/>
      <c r="NJP1648" s="35"/>
      <c r="NJQ1648" s="34"/>
      <c r="NJX1648" s="35"/>
      <c r="NJY1648" s="34"/>
      <c r="NKF1648" s="35"/>
      <c r="NKG1648" s="34"/>
      <c r="NKN1648" s="35"/>
      <c r="NKO1648" s="34"/>
      <c r="NKV1648" s="35"/>
      <c r="NKW1648" s="34"/>
      <c r="NLD1648" s="35"/>
      <c r="NLE1648" s="34"/>
      <c r="NLL1648" s="35"/>
      <c r="NLM1648" s="34"/>
      <c r="NLT1648" s="35"/>
      <c r="NLU1648" s="34"/>
      <c r="NMB1648" s="35"/>
      <c r="NMC1648" s="34"/>
      <c r="NMJ1648" s="35"/>
      <c r="NMK1648" s="34"/>
      <c r="NMR1648" s="35"/>
      <c r="NMS1648" s="34"/>
      <c r="NMZ1648" s="35"/>
      <c r="NNA1648" s="34"/>
      <c r="NNH1648" s="35"/>
      <c r="NNI1648" s="34"/>
      <c r="NNP1648" s="35"/>
      <c r="NNQ1648" s="34"/>
      <c r="NNX1648" s="35"/>
      <c r="NNY1648" s="34"/>
      <c r="NOF1648" s="35"/>
      <c r="NOG1648" s="34"/>
      <c r="NON1648" s="35"/>
      <c r="NOO1648" s="34"/>
      <c r="NOV1648" s="35"/>
      <c r="NOW1648" s="34"/>
      <c r="NPD1648" s="35"/>
      <c r="NPE1648" s="34"/>
      <c r="NPL1648" s="35"/>
      <c r="NPM1648" s="34"/>
      <c r="NPT1648" s="35"/>
      <c r="NPU1648" s="34"/>
      <c r="NQB1648" s="35"/>
      <c r="NQC1648" s="34"/>
      <c r="NQJ1648" s="35"/>
      <c r="NQK1648" s="34"/>
      <c r="NQR1648" s="35"/>
      <c r="NQS1648" s="34"/>
      <c r="NQZ1648" s="35"/>
      <c r="NRA1648" s="34"/>
      <c r="NRH1648" s="35"/>
      <c r="NRI1648" s="34"/>
      <c r="NRP1648" s="35"/>
      <c r="NRQ1648" s="34"/>
      <c r="NRX1648" s="35"/>
      <c r="NRY1648" s="34"/>
      <c r="NSF1648" s="35"/>
      <c r="NSG1648" s="34"/>
      <c r="NSN1648" s="35"/>
      <c r="NSO1648" s="34"/>
      <c r="NSV1648" s="35"/>
      <c r="NSW1648" s="34"/>
      <c r="NTD1648" s="35"/>
      <c r="NTE1648" s="34"/>
      <c r="NTL1648" s="35"/>
      <c r="NTM1648" s="34"/>
      <c r="NTT1648" s="35"/>
      <c r="NTU1648" s="34"/>
      <c r="NUB1648" s="35"/>
      <c r="NUC1648" s="34"/>
      <c r="NUJ1648" s="35"/>
      <c r="NUK1648" s="34"/>
      <c r="NUR1648" s="35"/>
      <c r="NUS1648" s="34"/>
      <c r="NUZ1648" s="35"/>
      <c r="NVA1648" s="34"/>
      <c r="NVH1648" s="35"/>
      <c r="NVI1648" s="34"/>
      <c r="NVP1648" s="35"/>
      <c r="NVQ1648" s="34"/>
      <c r="NVX1648" s="35"/>
      <c r="NVY1648" s="34"/>
      <c r="NWF1648" s="35"/>
      <c r="NWG1648" s="34"/>
      <c r="NWN1648" s="35"/>
      <c r="NWO1648" s="34"/>
      <c r="NWV1648" s="35"/>
      <c r="NWW1648" s="34"/>
      <c r="NXD1648" s="35"/>
      <c r="NXE1648" s="34"/>
      <c r="NXL1648" s="35"/>
      <c r="NXM1648" s="34"/>
      <c r="NXT1648" s="35"/>
      <c r="NXU1648" s="34"/>
      <c r="NYB1648" s="35"/>
      <c r="NYC1648" s="34"/>
      <c r="NYJ1648" s="35"/>
      <c r="NYK1648" s="34"/>
      <c r="NYR1648" s="35"/>
      <c r="NYS1648" s="34"/>
      <c r="NYZ1648" s="35"/>
      <c r="NZA1648" s="34"/>
      <c r="NZH1648" s="35"/>
      <c r="NZI1648" s="34"/>
      <c r="NZP1648" s="35"/>
      <c r="NZQ1648" s="34"/>
      <c r="NZX1648" s="35"/>
      <c r="NZY1648" s="34"/>
      <c r="OAF1648" s="35"/>
      <c r="OAG1648" s="34"/>
      <c r="OAN1648" s="35"/>
      <c r="OAO1648" s="34"/>
      <c r="OAV1648" s="35"/>
      <c r="OAW1648" s="34"/>
      <c r="OBD1648" s="35"/>
      <c r="OBE1648" s="34"/>
      <c r="OBL1648" s="35"/>
      <c r="OBM1648" s="34"/>
      <c r="OBT1648" s="35"/>
      <c r="OBU1648" s="34"/>
      <c r="OCB1648" s="35"/>
      <c r="OCC1648" s="34"/>
      <c r="OCJ1648" s="35"/>
      <c r="OCK1648" s="34"/>
      <c r="OCR1648" s="35"/>
      <c r="OCS1648" s="34"/>
      <c r="OCZ1648" s="35"/>
      <c r="ODA1648" s="34"/>
      <c r="ODH1648" s="35"/>
      <c r="ODI1648" s="34"/>
      <c r="ODP1648" s="35"/>
      <c r="ODQ1648" s="34"/>
      <c r="ODX1648" s="35"/>
      <c r="ODY1648" s="34"/>
      <c r="OEF1648" s="35"/>
      <c r="OEG1648" s="34"/>
      <c r="OEN1648" s="35"/>
      <c r="OEO1648" s="34"/>
      <c r="OEV1648" s="35"/>
      <c r="OEW1648" s="34"/>
      <c r="OFD1648" s="35"/>
      <c r="OFE1648" s="34"/>
      <c r="OFL1648" s="35"/>
      <c r="OFM1648" s="34"/>
      <c r="OFT1648" s="35"/>
      <c r="OFU1648" s="34"/>
      <c r="OGB1648" s="35"/>
      <c r="OGC1648" s="34"/>
      <c r="OGJ1648" s="35"/>
      <c r="OGK1648" s="34"/>
      <c r="OGR1648" s="35"/>
      <c r="OGS1648" s="34"/>
      <c r="OGZ1648" s="35"/>
      <c r="OHA1648" s="34"/>
      <c r="OHH1648" s="35"/>
      <c r="OHI1648" s="34"/>
      <c r="OHP1648" s="35"/>
      <c r="OHQ1648" s="34"/>
      <c r="OHX1648" s="35"/>
      <c r="OHY1648" s="34"/>
      <c r="OIF1648" s="35"/>
      <c r="OIG1648" s="34"/>
      <c r="OIN1648" s="35"/>
      <c r="OIO1648" s="34"/>
      <c r="OIV1648" s="35"/>
      <c r="OIW1648" s="34"/>
      <c r="OJD1648" s="35"/>
      <c r="OJE1648" s="34"/>
      <c r="OJL1648" s="35"/>
      <c r="OJM1648" s="34"/>
      <c r="OJT1648" s="35"/>
      <c r="OJU1648" s="34"/>
      <c r="OKB1648" s="35"/>
      <c r="OKC1648" s="34"/>
      <c r="OKJ1648" s="35"/>
      <c r="OKK1648" s="34"/>
      <c r="OKR1648" s="35"/>
      <c r="OKS1648" s="34"/>
      <c r="OKZ1648" s="35"/>
      <c r="OLA1648" s="34"/>
      <c r="OLH1648" s="35"/>
      <c r="OLI1648" s="34"/>
      <c r="OLP1648" s="35"/>
      <c r="OLQ1648" s="34"/>
      <c r="OLX1648" s="35"/>
      <c r="OLY1648" s="34"/>
      <c r="OMF1648" s="35"/>
      <c r="OMG1648" s="34"/>
      <c r="OMN1648" s="35"/>
      <c r="OMO1648" s="34"/>
      <c r="OMV1648" s="35"/>
      <c r="OMW1648" s="34"/>
      <c r="OND1648" s="35"/>
      <c r="ONE1648" s="34"/>
      <c r="ONL1648" s="35"/>
      <c r="ONM1648" s="34"/>
      <c r="ONT1648" s="35"/>
      <c r="ONU1648" s="34"/>
      <c r="OOB1648" s="35"/>
      <c r="OOC1648" s="34"/>
      <c r="OOJ1648" s="35"/>
      <c r="OOK1648" s="34"/>
      <c r="OOR1648" s="35"/>
      <c r="OOS1648" s="34"/>
      <c r="OOZ1648" s="35"/>
      <c r="OPA1648" s="34"/>
      <c r="OPH1648" s="35"/>
      <c r="OPI1648" s="34"/>
      <c r="OPP1648" s="35"/>
      <c r="OPQ1648" s="34"/>
      <c r="OPX1648" s="35"/>
      <c r="OPY1648" s="34"/>
      <c r="OQF1648" s="35"/>
      <c r="OQG1648" s="34"/>
      <c r="OQN1648" s="35"/>
      <c r="OQO1648" s="34"/>
      <c r="OQV1648" s="35"/>
      <c r="OQW1648" s="34"/>
      <c r="ORD1648" s="35"/>
      <c r="ORE1648" s="34"/>
      <c r="ORL1648" s="35"/>
      <c r="ORM1648" s="34"/>
      <c r="ORT1648" s="35"/>
      <c r="ORU1648" s="34"/>
      <c r="OSB1648" s="35"/>
      <c r="OSC1648" s="34"/>
      <c r="OSJ1648" s="35"/>
      <c r="OSK1648" s="34"/>
      <c r="OSR1648" s="35"/>
      <c r="OSS1648" s="34"/>
      <c r="OSZ1648" s="35"/>
      <c r="OTA1648" s="34"/>
      <c r="OTH1648" s="35"/>
      <c r="OTI1648" s="34"/>
      <c r="OTP1648" s="35"/>
      <c r="OTQ1648" s="34"/>
      <c r="OTX1648" s="35"/>
      <c r="OTY1648" s="34"/>
      <c r="OUF1648" s="35"/>
      <c r="OUG1648" s="34"/>
      <c r="OUN1648" s="35"/>
      <c r="OUO1648" s="34"/>
      <c r="OUV1648" s="35"/>
      <c r="OUW1648" s="34"/>
      <c r="OVD1648" s="35"/>
      <c r="OVE1648" s="34"/>
      <c r="OVL1648" s="35"/>
      <c r="OVM1648" s="34"/>
      <c r="OVT1648" s="35"/>
      <c r="OVU1648" s="34"/>
      <c r="OWB1648" s="35"/>
      <c r="OWC1648" s="34"/>
      <c r="OWJ1648" s="35"/>
      <c r="OWK1648" s="34"/>
      <c r="OWR1648" s="35"/>
      <c r="OWS1648" s="34"/>
      <c r="OWZ1648" s="35"/>
      <c r="OXA1648" s="34"/>
      <c r="OXH1648" s="35"/>
      <c r="OXI1648" s="34"/>
      <c r="OXP1648" s="35"/>
      <c r="OXQ1648" s="34"/>
      <c r="OXX1648" s="35"/>
      <c r="OXY1648" s="34"/>
      <c r="OYF1648" s="35"/>
      <c r="OYG1648" s="34"/>
      <c r="OYN1648" s="35"/>
      <c r="OYO1648" s="34"/>
      <c r="OYV1648" s="35"/>
      <c r="OYW1648" s="34"/>
      <c r="OZD1648" s="35"/>
      <c r="OZE1648" s="34"/>
      <c r="OZL1648" s="35"/>
      <c r="OZM1648" s="34"/>
      <c r="OZT1648" s="35"/>
      <c r="OZU1648" s="34"/>
      <c r="PAB1648" s="35"/>
      <c r="PAC1648" s="34"/>
      <c r="PAJ1648" s="35"/>
      <c r="PAK1648" s="34"/>
      <c r="PAR1648" s="35"/>
      <c r="PAS1648" s="34"/>
      <c r="PAZ1648" s="35"/>
      <c r="PBA1648" s="34"/>
      <c r="PBH1648" s="35"/>
      <c r="PBI1648" s="34"/>
      <c r="PBP1648" s="35"/>
      <c r="PBQ1648" s="34"/>
      <c r="PBX1648" s="35"/>
      <c r="PBY1648" s="34"/>
      <c r="PCF1648" s="35"/>
      <c r="PCG1648" s="34"/>
      <c r="PCN1648" s="35"/>
      <c r="PCO1648" s="34"/>
      <c r="PCV1648" s="35"/>
      <c r="PCW1648" s="34"/>
      <c r="PDD1648" s="35"/>
      <c r="PDE1648" s="34"/>
      <c r="PDL1648" s="35"/>
      <c r="PDM1648" s="34"/>
      <c r="PDT1648" s="35"/>
      <c r="PDU1648" s="34"/>
      <c r="PEB1648" s="35"/>
      <c r="PEC1648" s="34"/>
      <c r="PEJ1648" s="35"/>
      <c r="PEK1648" s="34"/>
      <c r="PER1648" s="35"/>
      <c r="PES1648" s="34"/>
      <c r="PEZ1648" s="35"/>
      <c r="PFA1648" s="34"/>
      <c r="PFH1648" s="35"/>
      <c r="PFI1648" s="34"/>
      <c r="PFP1648" s="35"/>
      <c r="PFQ1648" s="34"/>
      <c r="PFX1648" s="35"/>
      <c r="PFY1648" s="34"/>
      <c r="PGF1648" s="35"/>
      <c r="PGG1648" s="34"/>
      <c r="PGN1648" s="35"/>
      <c r="PGO1648" s="34"/>
      <c r="PGV1648" s="35"/>
      <c r="PGW1648" s="34"/>
      <c r="PHD1648" s="35"/>
      <c r="PHE1648" s="34"/>
      <c r="PHL1648" s="35"/>
      <c r="PHM1648" s="34"/>
      <c r="PHT1648" s="35"/>
      <c r="PHU1648" s="34"/>
      <c r="PIB1648" s="35"/>
      <c r="PIC1648" s="34"/>
      <c r="PIJ1648" s="35"/>
      <c r="PIK1648" s="34"/>
      <c r="PIR1648" s="35"/>
      <c r="PIS1648" s="34"/>
      <c r="PIZ1648" s="35"/>
      <c r="PJA1648" s="34"/>
      <c r="PJH1648" s="35"/>
      <c r="PJI1648" s="34"/>
      <c r="PJP1648" s="35"/>
      <c r="PJQ1648" s="34"/>
      <c r="PJX1648" s="35"/>
      <c r="PJY1648" s="34"/>
      <c r="PKF1648" s="35"/>
      <c r="PKG1648" s="34"/>
      <c r="PKN1648" s="35"/>
      <c r="PKO1648" s="34"/>
      <c r="PKV1648" s="35"/>
      <c r="PKW1648" s="34"/>
      <c r="PLD1648" s="35"/>
      <c r="PLE1648" s="34"/>
      <c r="PLL1648" s="35"/>
      <c r="PLM1648" s="34"/>
      <c r="PLT1648" s="35"/>
      <c r="PLU1648" s="34"/>
      <c r="PMB1648" s="35"/>
      <c r="PMC1648" s="34"/>
      <c r="PMJ1648" s="35"/>
      <c r="PMK1648" s="34"/>
      <c r="PMR1648" s="35"/>
      <c r="PMS1648" s="34"/>
      <c r="PMZ1648" s="35"/>
      <c r="PNA1648" s="34"/>
      <c r="PNH1648" s="35"/>
      <c r="PNI1648" s="34"/>
      <c r="PNP1648" s="35"/>
      <c r="PNQ1648" s="34"/>
      <c r="PNX1648" s="35"/>
      <c r="PNY1648" s="34"/>
      <c r="POF1648" s="35"/>
      <c r="POG1648" s="34"/>
      <c r="PON1648" s="35"/>
      <c r="POO1648" s="34"/>
      <c r="POV1648" s="35"/>
      <c r="POW1648" s="34"/>
      <c r="PPD1648" s="35"/>
      <c r="PPE1648" s="34"/>
      <c r="PPL1648" s="35"/>
      <c r="PPM1648" s="34"/>
      <c r="PPT1648" s="35"/>
      <c r="PPU1648" s="34"/>
      <c r="PQB1648" s="35"/>
      <c r="PQC1648" s="34"/>
      <c r="PQJ1648" s="35"/>
      <c r="PQK1648" s="34"/>
      <c r="PQR1648" s="35"/>
      <c r="PQS1648" s="34"/>
      <c r="PQZ1648" s="35"/>
      <c r="PRA1648" s="34"/>
      <c r="PRH1648" s="35"/>
      <c r="PRI1648" s="34"/>
      <c r="PRP1648" s="35"/>
      <c r="PRQ1648" s="34"/>
      <c r="PRX1648" s="35"/>
      <c r="PRY1648" s="34"/>
      <c r="PSF1648" s="35"/>
      <c r="PSG1648" s="34"/>
      <c r="PSN1648" s="35"/>
      <c r="PSO1648" s="34"/>
      <c r="PSV1648" s="35"/>
      <c r="PSW1648" s="34"/>
      <c r="PTD1648" s="35"/>
      <c r="PTE1648" s="34"/>
      <c r="PTL1648" s="35"/>
      <c r="PTM1648" s="34"/>
      <c r="PTT1648" s="35"/>
      <c r="PTU1648" s="34"/>
      <c r="PUB1648" s="35"/>
      <c r="PUC1648" s="34"/>
      <c r="PUJ1648" s="35"/>
      <c r="PUK1648" s="34"/>
      <c r="PUR1648" s="35"/>
      <c r="PUS1648" s="34"/>
      <c r="PUZ1648" s="35"/>
      <c r="PVA1648" s="34"/>
      <c r="PVH1648" s="35"/>
      <c r="PVI1648" s="34"/>
      <c r="PVP1648" s="35"/>
      <c r="PVQ1648" s="34"/>
      <c r="PVX1648" s="35"/>
      <c r="PVY1648" s="34"/>
      <c r="PWF1648" s="35"/>
      <c r="PWG1648" s="34"/>
      <c r="PWN1648" s="35"/>
      <c r="PWO1648" s="34"/>
      <c r="PWV1648" s="35"/>
      <c r="PWW1648" s="34"/>
      <c r="PXD1648" s="35"/>
      <c r="PXE1648" s="34"/>
      <c r="PXL1648" s="35"/>
      <c r="PXM1648" s="34"/>
      <c r="PXT1648" s="35"/>
      <c r="PXU1648" s="34"/>
      <c r="PYB1648" s="35"/>
      <c r="PYC1648" s="34"/>
      <c r="PYJ1648" s="35"/>
      <c r="PYK1648" s="34"/>
      <c r="PYR1648" s="35"/>
      <c r="PYS1648" s="34"/>
      <c r="PYZ1648" s="35"/>
      <c r="PZA1648" s="34"/>
      <c r="PZH1648" s="35"/>
      <c r="PZI1648" s="34"/>
      <c r="PZP1648" s="35"/>
      <c r="PZQ1648" s="34"/>
      <c r="PZX1648" s="35"/>
      <c r="PZY1648" s="34"/>
      <c r="QAF1648" s="35"/>
      <c r="QAG1648" s="34"/>
      <c r="QAN1648" s="35"/>
      <c r="QAO1648" s="34"/>
      <c r="QAV1648" s="35"/>
      <c r="QAW1648" s="34"/>
      <c r="QBD1648" s="35"/>
      <c r="QBE1648" s="34"/>
      <c r="QBL1648" s="35"/>
      <c r="QBM1648" s="34"/>
      <c r="QBT1648" s="35"/>
      <c r="QBU1648" s="34"/>
      <c r="QCB1648" s="35"/>
      <c r="QCC1648" s="34"/>
      <c r="QCJ1648" s="35"/>
      <c r="QCK1648" s="34"/>
      <c r="QCR1648" s="35"/>
      <c r="QCS1648" s="34"/>
      <c r="QCZ1648" s="35"/>
      <c r="QDA1648" s="34"/>
      <c r="QDH1648" s="35"/>
      <c r="QDI1648" s="34"/>
      <c r="QDP1648" s="35"/>
      <c r="QDQ1648" s="34"/>
      <c r="QDX1648" s="35"/>
      <c r="QDY1648" s="34"/>
      <c r="QEF1648" s="35"/>
      <c r="QEG1648" s="34"/>
      <c r="QEN1648" s="35"/>
      <c r="QEO1648" s="34"/>
      <c r="QEV1648" s="35"/>
      <c r="QEW1648" s="34"/>
      <c r="QFD1648" s="35"/>
      <c r="QFE1648" s="34"/>
      <c r="QFL1648" s="35"/>
      <c r="QFM1648" s="34"/>
      <c r="QFT1648" s="35"/>
      <c r="QFU1648" s="34"/>
      <c r="QGB1648" s="35"/>
      <c r="QGC1648" s="34"/>
      <c r="QGJ1648" s="35"/>
      <c r="QGK1648" s="34"/>
      <c r="QGR1648" s="35"/>
      <c r="QGS1648" s="34"/>
      <c r="QGZ1648" s="35"/>
      <c r="QHA1648" s="34"/>
      <c r="QHH1648" s="35"/>
      <c r="QHI1648" s="34"/>
      <c r="QHP1648" s="35"/>
      <c r="QHQ1648" s="34"/>
      <c r="QHX1648" s="35"/>
      <c r="QHY1648" s="34"/>
      <c r="QIF1648" s="35"/>
      <c r="QIG1648" s="34"/>
      <c r="QIN1648" s="35"/>
      <c r="QIO1648" s="34"/>
      <c r="QIV1648" s="35"/>
      <c r="QIW1648" s="34"/>
      <c r="QJD1648" s="35"/>
      <c r="QJE1648" s="34"/>
      <c r="QJL1648" s="35"/>
      <c r="QJM1648" s="34"/>
      <c r="QJT1648" s="35"/>
      <c r="QJU1648" s="34"/>
      <c r="QKB1648" s="35"/>
      <c r="QKC1648" s="34"/>
      <c r="QKJ1648" s="35"/>
      <c r="QKK1648" s="34"/>
      <c r="QKR1648" s="35"/>
      <c r="QKS1648" s="34"/>
      <c r="QKZ1648" s="35"/>
      <c r="QLA1648" s="34"/>
      <c r="QLH1648" s="35"/>
      <c r="QLI1648" s="34"/>
      <c r="QLP1648" s="35"/>
      <c r="QLQ1648" s="34"/>
      <c r="QLX1648" s="35"/>
      <c r="QLY1648" s="34"/>
      <c r="QMF1648" s="35"/>
      <c r="QMG1648" s="34"/>
      <c r="QMN1648" s="35"/>
      <c r="QMO1648" s="34"/>
      <c r="QMV1648" s="35"/>
      <c r="QMW1648" s="34"/>
      <c r="QND1648" s="35"/>
      <c r="QNE1648" s="34"/>
      <c r="QNL1648" s="35"/>
      <c r="QNM1648" s="34"/>
      <c r="QNT1648" s="35"/>
      <c r="QNU1648" s="34"/>
      <c r="QOB1648" s="35"/>
      <c r="QOC1648" s="34"/>
      <c r="QOJ1648" s="35"/>
      <c r="QOK1648" s="34"/>
      <c r="QOR1648" s="35"/>
      <c r="QOS1648" s="34"/>
      <c r="QOZ1648" s="35"/>
      <c r="QPA1648" s="34"/>
      <c r="QPH1648" s="35"/>
      <c r="QPI1648" s="34"/>
      <c r="QPP1648" s="35"/>
      <c r="QPQ1648" s="34"/>
      <c r="QPX1648" s="35"/>
      <c r="QPY1648" s="34"/>
      <c r="QQF1648" s="35"/>
      <c r="QQG1648" s="34"/>
      <c r="QQN1648" s="35"/>
      <c r="QQO1648" s="34"/>
      <c r="QQV1648" s="35"/>
      <c r="QQW1648" s="34"/>
      <c r="QRD1648" s="35"/>
      <c r="QRE1648" s="34"/>
      <c r="QRL1648" s="35"/>
      <c r="QRM1648" s="34"/>
      <c r="QRT1648" s="35"/>
      <c r="QRU1648" s="34"/>
      <c r="QSB1648" s="35"/>
      <c r="QSC1648" s="34"/>
      <c r="QSJ1648" s="35"/>
      <c r="QSK1648" s="34"/>
      <c r="QSR1648" s="35"/>
      <c r="QSS1648" s="34"/>
      <c r="QSZ1648" s="35"/>
      <c r="QTA1648" s="34"/>
      <c r="QTH1648" s="35"/>
      <c r="QTI1648" s="34"/>
      <c r="QTP1648" s="35"/>
      <c r="QTQ1648" s="34"/>
      <c r="QTX1648" s="35"/>
      <c r="QTY1648" s="34"/>
      <c r="QUF1648" s="35"/>
      <c r="QUG1648" s="34"/>
      <c r="QUN1648" s="35"/>
      <c r="QUO1648" s="34"/>
      <c r="QUV1648" s="35"/>
      <c r="QUW1648" s="34"/>
      <c r="QVD1648" s="35"/>
      <c r="QVE1648" s="34"/>
      <c r="QVL1648" s="35"/>
      <c r="QVM1648" s="34"/>
      <c r="QVT1648" s="35"/>
      <c r="QVU1648" s="34"/>
      <c r="QWB1648" s="35"/>
      <c r="QWC1648" s="34"/>
      <c r="QWJ1648" s="35"/>
      <c r="QWK1648" s="34"/>
      <c r="QWR1648" s="35"/>
      <c r="QWS1648" s="34"/>
      <c r="QWZ1648" s="35"/>
      <c r="QXA1648" s="34"/>
      <c r="QXH1648" s="35"/>
      <c r="QXI1648" s="34"/>
      <c r="QXP1648" s="35"/>
      <c r="QXQ1648" s="34"/>
      <c r="QXX1648" s="35"/>
      <c r="QXY1648" s="34"/>
      <c r="QYF1648" s="35"/>
      <c r="QYG1648" s="34"/>
      <c r="QYN1648" s="35"/>
      <c r="QYO1648" s="34"/>
      <c r="QYV1648" s="35"/>
      <c r="QYW1648" s="34"/>
      <c r="QZD1648" s="35"/>
      <c r="QZE1648" s="34"/>
      <c r="QZL1648" s="35"/>
      <c r="QZM1648" s="34"/>
      <c r="QZT1648" s="35"/>
      <c r="QZU1648" s="34"/>
      <c r="RAB1648" s="35"/>
      <c r="RAC1648" s="34"/>
      <c r="RAJ1648" s="35"/>
      <c r="RAK1648" s="34"/>
      <c r="RAR1648" s="35"/>
      <c r="RAS1648" s="34"/>
      <c r="RAZ1648" s="35"/>
      <c r="RBA1648" s="34"/>
      <c r="RBH1648" s="35"/>
      <c r="RBI1648" s="34"/>
      <c r="RBP1648" s="35"/>
      <c r="RBQ1648" s="34"/>
      <c r="RBX1648" s="35"/>
      <c r="RBY1648" s="34"/>
      <c r="RCF1648" s="35"/>
      <c r="RCG1648" s="34"/>
      <c r="RCN1648" s="35"/>
      <c r="RCO1648" s="34"/>
      <c r="RCV1648" s="35"/>
      <c r="RCW1648" s="34"/>
      <c r="RDD1648" s="35"/>
      <c r="RDE1648" s="34"/>
      <c r="RDL1648" s="35"/>
      <c r="RDM1648" s="34"/>
      <c r="RDT1648" s="35"/>
      <c r="RDU1648" s="34"/>
      <c r="REB1648" s="35"/>
      <c r="REC1648" s="34"/>
      <c r="REJ1648" s="35"/>
      <c r="REK1648" s="34"/>
      <c r="RER1648" s="35"/>
      <c r="RES1648" s="34"/>
      <c r="REZ1648" s="35"/>
      <c r="RFA1648" s="34"/>
      <c r="RFH1648" s="35"/>
      <c r="RFI1648" s="34"/>
      <c r="RFP1648" s="35"/>
      <c r="RFQ1648" s="34"/>
      <c r="RFX1648" s="35"/>
      <c r="RFY1648" s="34"/>
      <c r="RGF1648" s="35"/>
      <c r="RGG1648" s="34"/>
      <c r="RGN1648" s="35"/>
      <c r="RGO1648" s="34"/>
      <c r="RGV1648" s="35"/>
      <c r="RGW1648" s="34"/>
      <c r="RHD1648" s="35"/>
      <c r="RHE1648" s="34"/>
      <c r="RHL1648" s="35"/>
      <c r="RHM1648" s="34"/>
      <c r="RHT1648" s="35"/>
      <c r="RHU1648" s="34"/>
      <c r="RIB1648" s="35"/>
      <c r="RIC1648" s="34"/>
      <c r="RIJ1648" s="35"/>
      <c r="RIK1648" s="34"/>
      <c r="RIR1648" s="35"/>
      <c r="RIS1648" s="34"/>
      <c r="RIZ1648" s="35"/>
      <c r="RJA1648" s="34"/>
      <c r="RJH1648" s="35"/>
      <c r="RJI1648" s="34"/>
      <c r="RJP1648" s="35"/>
      <c r="RJQ1648" s="34"/>
      <c r="RJX1648" s="35"/>
      <c r="RJY1648" s="34"/>
      <c r="RKF1648" s="35"/>
      <c r="RKG1648" s="34"/>
      <c r="RKN1648" s="35"/>
      <c r="RKO1648" s="34"/>
      <c r="RKV1648" s="35"/>
      <c r="RKW1648" s="34"/>
      <c r="RLD1648" s="35"/>
      <c r="RLE1648" s="34"/>
      <c r="RLL1648" s="35"/>
      <c r="RLM1648" s="34"/>
      <c r="RLT1648" s="35"/>
      <c r="RLU1648" s="34"/>
      <c r="RMB1648" s="35"/>
      <c r="RMC1648" s="34"/>
      <c r="RMJ1648" s="35"/>
      <c r="RMK1648" s="34"/>
      <c r="RMR1648" s="35"/>
      <c r="RMS1648" s="34"/>
      <c r="RMZ1648" s="35"/>
      <c r="RNA1648" s="34"/>
      <c r="RNH1648" s="35"/>
      <c r="RNI1648" s="34"/>
      <c r="RNP1648" s="35"/>
      <c r="RNQ1648" s="34"/>
      <c r="RNX1648" s="35"/>
      <c r="RNY1648" s="34"/>
      <c r="ROF1648" s="35"/>
      <c r="ROG1648" s="34"/>
      <c r="RON1648" s="35"/>
      <c r="ROO1648" s="34"/>
      <c r="ROV1648" s="35"/>
      <c r="ROW1648" s="34"/>
      <c r="RPD1648" s="35"/>
      <c r="RPE1648" s="34"/>
      <c r="RPL1648" s="35"/>
      <c r="RPM1648" s="34"/>
      <c r="RPT1648" s="35"/>
      <c r="RPU1648" s="34"/>
      <c r="RQB1648" s="35"/>
      <c r="RQC1648" s="34"/>
      <c r="RQJ1648" s="35"/>
      <c r="RQK1648" s="34"/>
      <c r="RQR1648" s="35"/>
      <c r="RQS1648" s="34"/>
      <c r="RQZ1648" s="35"/>
      <c r="RRA1648" s="34"/>
      <c r="RRH1648" s="35"/>
      <c r="RRI1648" s="34"/>
      <c r="RRP1648" s="35"/>
      <c r="RRQ1648" s="34"/>
      <c r="RRX1648" s="35"/>
      <c r="RRY1648" s="34"/>
      <c r="RSF1648" s="35"/>
      <c r="RSG1648" s="34"/>
      <c r="RSN1648" s="35"/>
      <c r="RSO1648" s="34"/>
      <c r="RSV1648" s="35"/>
      <c r="RSW1648" s="34"/>
      <c r="RTD1648" s="35"/>
      <c r="RTE1648" s="34"/>
      <c r="RTL1648" s="35"/>
      <c r="RTM1648" s="34"/>
      <c r="RTT1648" s="35"/>
      <c r="RTU1648" s="34"/>
      <c r="RUB1648" s="35"/>
      <c r="RUC1648" s="34"/>
      <c r="RUJ1648" s="35"/>
      <c r="RUK1648" s="34"/>
      <c r="RUR1648" s="35"/>
      <c r="RUS1648" s="34"/>
      <c r="RUZ1648" s="35"/>
      <c r="RVA1648" s="34"/>
      <c r="RVH1648" s="35"/>
      <c r="RVI1648" s="34"/>
      <c r="RVP1648" s="35"/>
      <c r="RVQ1648" s="34"/>
      <c r="RVX1648" s="35"/>
      <c r="RVY1648" s="34"/>
      <c r="RWF1648" s="35"/>
      <c r="RWG1648" s="34"/>
      <c r="RWN1648" s="35"/>
      <c r="RWO1648" s="34"/>
      <c r="RWV1648" s="35"/>
      <c r="RWW1648" s="34"/>
      <c r="RXD1648" s="35"/>
      <c r="RXE1648" s="34"/>
      <c r="RXL1648" s="35"/>
      <c r="RXM1648" s="34"/>
      <c r="RXT1648" s="35"/>
      <c r="RXU1648" s="34"/>
      <c r="RYB1648" s="35"/>
      <c r="RYC1648" s="34"/>
      <c r="RYJ1648" s="35"/>
      <c r="RYK1648" s="34"/>
      <c r="RYR1648" s="35"/>
      <c r="RYS1648" s="34"/>
      <c r="RYZ1648" s="35"/>
      <c r="RZA1648" s="34"/>
      <c r="RZH1648" s="35"/>
      <c r="RZI1648" s="34"/>
      <c r="RZP1648" s="35"/>
      <c r="RZQ1648" s="34"/>
      <c r="RZX1648" s="35"/>
      <c r="RZY1648" s="34"/>
      <c r="SAF1648" s="35"/>
      <c r="SAG1648" s="34"/>
      <c r="SAN1648" s="35"/>
      <c r="SAO1648" s="34"/>
      <c r="SAV1648" s="35"/>
      <c r="SAW1648" s="34"/>
      <c r="SBD1648" s="35"/>
      <c r="SBE1648" s="34"/>
      <c r="SBL1648" s="35"/>
      <c r="SBM1648" s="34"/>
      <c r="SBT1648" s="35"/>
      <c r="SBU1648" s="34"/>
      <c r="SCB1648" s="35"/>
      <c r="SCC1648" s="34"/>
      <c r="SCJ1648" s="35"/>
      <c r="SCK1648" s="34"/>
      <c r="SCR1648" s="35"/>
      <c r="SCS1648" s="34"/>
      <c r="SCZ1648" s="35"/>
      <c r="SDA1648" s="34"/>
      <c r="SDH1648" s="35"/>
      <c r="SDI1648" s="34"/>
      <c r="SDP1648" s="35"/>
      <c r="SDQ1648" s="34"/>
      <c r="SDX1648" s="35"/>
      <c r="SDY1648" s="34"/>
      <c r="SEF1648" s="35"/>
      <c r="SEG1648" s="34"/>
      <c r="SEN1648" s="35"/>
      <c r="SEO1648" s="34"/>
      <c r="SEV1648" s="35"/>
      <c r="SEW1648" s="34"/>
      <c r="SFD1648" s="35"/>
      <c r="SFE1648" s="34"/>
      <c r="SFL1648" s="35"/>
      <c r="SFM1648" s="34"/>
      <c r="SFT1648" s="35"/>
      <c r="SFU1648" s="34"/>
      <c r="SGB1648" s="35"/>
      <c r="SGC1648" s="34"/>
      <c r="SGJ1648" s="35"/>
      <c r="SGK1648" s="34"/>
      <c r="SGR1648" s="35"/>
      <c r="SGS1648" s="34"/>
      <c r="SGZ1648" s="35"/>
      <c r="SHA1648" s="34"/>
      <c r="SHH1648" s="35"/>
      <c r="SHI1648" s="34"/>
      <c r="SHP1648" s="35"/>
      <c r="SHQ1648" s="34"/>
      <c r="SHX1648" s="35"/>
      <c r="SHY1648" s="34"/>
      <c r="SIF1648" s="35"/>
      <c r="SIG1648" s="34"/>
      <c r="SIN1648" s="35"/>
      <c r="SIO1648" s="34"/>
      <c r="SIV1648" s="35"/>
      <c r="SIW1648" s="34"/>
      <c r="SJD1648" s="35"/>
      <c r="SJE1648" s="34"/>
      <c r="SJL1648" s="35"/>
      <c r="SJM1648" s="34"/>
      <c r="SJT1648" s="35"/>
      <c r="SJU1648" s="34"/>
      <c r="SKB1648" s="35"/>
      <c r="SKC1648" s="34"/>
      <c r="SKJ1648" s="35"/>
      <c r="SKK1648" s="34"/>
      <c r="SKR1648" s="35"/>
      <c r="SKS1648" s="34"/>
      <c r="SKZ1648" s="35"/>
      <c r="SLA1648" s="34"/>
      <c r="SLH1648" s="35"/>
      <c r="SLI1648" s="34"/>
      <c r="SLP1648" s="35"/>
      <c r="SLQ1648" s="34"/>
      <c r="SLX1648" s="35"/>
      <c r="SLY1648" s="34"/>
      <c r="SMF1648" s="35"/>
      <c r="SMG1648" s="34"/>
      <c r="SMN1648" s="35"/>
      <c r="SMO1648" s="34"/>
      <c r="SMV1648" s="35"/>
      <c r="SMW1648" s="34"/>
      <c r="SND1648" s="35"/>
      <c r="SNE1648" s="34"/>
      <c r="SNL1648" s="35"/>
      <c r="SNM1648" s="34"/>
      <c r="SNT1648" s="35"/>
      <c r="SNU1648" s="34"/>
      <c r="SOB1648" s="35"/>
      <c r="SOC1648" s="34"/>
      <c r="SOJ1648" s="35"/>
      <c r="SOK1648" s="34"/>
      <c r="SOR1648" s="35"/>
      <c r="SOS1648" s="34"/>
      <c r="SOZ1648" s="35"/>
      <c r="SPA1648" s="34"/>
      <c r="SPH1648" s="35"/>
      <c r="SPI1648" s="34"/>
      <c r="SPP1648" s="35"/>
      <c r="SPQ1648" s="34"/>
      <c r="SPX1648" s="35"/>
      <c r="SPY1648" s="34"/>
      <c r="SQF1648" s="35"/>
      <c r="SQG1648" s="34"/>
      <c r="SQN1648" s="35"/>
      <c r="SQO1648" s="34"/>
      <c r="SQV1648" s="35"/>
      <c r="SQW1648" s="34"/>
      <c r="SRD1648" s="35"/>
      <c r="SRE1648" s="34"/>
      <c r="SRL1648" s="35"/>
      <c r="SRM1648" s="34"/>
      <c r="SRT1648" s="35"/>
      <c r="SRU1648" s="34"/>
      <c r="SSB1648" s="35"/>
      <c r="SSC1648" s="34"/>
      <c r="SSJ1648" s="35"/>
      <c r="SSK1648" s="34"/>
      <c r="SSR1648" s="35"/>
      <c r="SSS1648" s="34"/>
      <c r="SSZ1648" s="35"/>
      <c r="STA1648" s="34"/>
      <c r="STH1648" s="35"/>
      <c r="STI1648" s="34"/>
      <c r="STP1648" s="35"/>
      <c r="STQ1648" s="34"/>
      <c r="STX1648" s="35"/>
      <c r="STY1648" s="34"/>
      <c r="SUF1648" s="35"/>
      <c r="SUG1648" s="34"/>
      <c r="SUN1648" s="35"/>
      <c r="SUO1648" s="34"/>
      <c r="SUV1648" s="35"/>
      <c r="SUW1648" s="34"/>
      <c r="SVD1648" s="35"/>
      <c r="SVE1648" s="34"/>
      <c r="SVL1648" s="35"/>
      <c r="SVM1648" s="34"/>
      <c r="SVT1648" s="35"/>
      <c r="SVU1648" s="34"/>
      <c r="SWB1648" s="35"/>
      <c r="SWC1648" s="34"/>
      <c r="SWJ1648" s="35"/>
      <c r="SWK1648" s="34"/>
      <c r="SWR1648" s="35"/>
      <c r="SWS1648" s="34"/>
      <c r="SWZ1648" s="35"/>
      <c r="SXA1648" s="34"/>
      <c r="SXH1648" s="35"/>
      <c r="SXI1648" s="34"/>
      <c r="SXP1648" s="35"/>
      <c r="SXQ1648" s="34"/>
      <c r="SXX1648" s="35"/>
      <c r="SXY1648" s="34"/>
      <c r="SYF1648" s="35"/>
      <c r="SYG1648" s="34"/>
      <c r="SYN1648" s="35"/>
      <c r="SYO1648" s="34"/>
      <c r="SYV1648" s="35"/>
      <c r="SYW1648" s="34"/>
      <c r="SZD1648" s="35"/>
      <c r="SZE1648" s="34"/>
      <c r="SZL1648" s="35"/>
      <c r="SZM1648" s="34"/>
      <c r="SZT1648" s="35"/>
      <c r="SZU1648" s="34"/>
      <c r="TAB1648" s="35"/>
      <c r="TAC1648" s="34"/>
      <c r="TAJ1648" s="35"/>
      <c r="TAK1648" s="34"/>
      <c r="TAR1648" s="35"/>
      <c r="TAS1648" s="34"/>
      <c r="TAZ1648" s="35"/>
      <c r="TBA1648" s="34"/>
      <c r="TBH1648" s="35"/>
      <c r="TBI1648" s="34"/>
      <c r="TBP1648" s="35"/>
      <c r="TBQ1648" s="34"/>
      <c r="TBX1648" s="35"/>
      <c r="TBY1648" s="34"/>
      <c r="TCF1648" s="35"/>
      <c r="TCG1648" s="34"/>
      <c r="TCN1648" s="35"/>
      <c r="TCO1648" s="34"/>
      <c r="TCV1648" s="35"/>
      <c r="TCW1648" s="34"/>
      <c r="TDD1648" s="35"/>
      <c r="TDE1648" s="34"/>
      <c r="TDL1648" s="35"/>
      <c r="TDM1648" s="34"/>
      <c r="TDT1648" s="35"/>
      <c r="TDU1648" s="34"/>
      <c r="TEB1648" s="35"/>
      <c r="TEC1648" s="34"/>
      <c r="TEJ1648" s="35"/>
      <c r="TEK1648" s="34"/>
      <c r="TER1648" s="35"/>
      <c r="TES1648" s="34"/>
      <c r="TEZ1648" s="35"/>
      <c r="TFA1648" s="34"/>
      <c r="TFH1648" s="35"/>
      <c r="TFI1648" s="34"/>
      <c r="TFP1648" s="35"/>
      <c r="TFQ1648" s="34"/>
      <c r="TFX1648" s="35"/>
      <c r="TFY1648" s="34"/>
      <c r="TGF1648" s="35"/>
      <c r="TGG1648" s="34"/>
      <c r="TGN1648" s="35"/>
      <c r="TGO1648" s="34"/>
      <c r="TGV1648" s="35"/>
      <c r="TGW1648" s="34"/>
      <c r="THD1648" s="35"/>
      <c r="THE1648" s="34"/>
      <c r="THL1648" s="35"/>
      <c r="THM1648" s="34"/>
      <c r="THT1648" s="35"/>
      <c r="THU1648" s="34"/>
      <c r="TIB1648" s="35"/>
      <c r="TIC1648" s="34"/>
      <c r="TIJ1648" s="35"/>
      <c r="TIK1648" s="34"/>
      <c r="TIR1648" s="35"/>
      <c r="TIS1648" s="34"/>
      <c r="TIZ1648" s="35"/>
      <c r="TJA1648" s="34"/>
      <c r="TJH1648" s="35"/>
      <c r="TJI1648" s="34"/>
      <c r="TJP1648" s="35"/>
      <c r="TJQ1648" s="34"/>
      <c r="TJX1648" s="35"/>
      <c r="TJY1648" s="34"/>
      <c r="TKF1648" s="35"/>
      <c r="TKG1648" s="34"/>
      <c r="TKN1648" s="35"/>
      <c r="TKO1648" s="34"/>
      <c r="TKV1648" s="35"/>
      <c r="TKW1648" s="34"/>
      <c r="TLD1648" s="35"/>
      <c r="TLE1648" s="34"/>
      <c r="TLL1648" s="35"/>
      <c r="TLM1648" s="34"/>
      <c r="TLT1648" s="35"/>
      <c r="TLU1648" s="34"/>
      <c r="TMB1648" s="35"/>
      <c r="TMC1648" s="34"/>
      <c r="TMJ1648" s="35"/>
      <c r="TMK1648" s="34"/>
      <c r="TMR1648" s="35"/>
      <c r="TMS1648" s="34"/>
      <c r="TMZ1648" s="35"/>
      <c r="TNA1648" s="34"/>
      <c r="TNH1648" s="35"/>
      <c r="TNI1648" s="34"/>
      <c r="TNP1648" s="35"/>
      <c r="TNQ1648" s="34"/>
      <c r="TNX1648" s="35"/>
      <c r="TNY1648" s="34"/>
      <c r="TOF1648" s="35"/>
      <c r="TOG1648" s="34"/>
      <c r="TON1648" s="35"/>
      <c r="TOO1648" s="34"/>
      <c r="TOV1648" s="35"/>
      <c r="TOW1648" s="34"/>
      <c r="TPD1648" s="35"/>
      <c r="TPE1648" s="34"/>
      <c r="TPL1648" s="35"/>
      <c r="TPM1648" s="34"/>
      <c r="TPT1648" s="35"/>
      <c r="TPU1648" s="34"/>
      <c r="TQB1648" s="35"/>
      <c r="TQC1648" s="34"/>
      <c r="TQJ1648" s="35"/>
      <c r="TQK1648" s="34"/>
      <c r="TQR1648" s="35"/>
      <c r="TQS1648" s="34"/>
      <c r="TQZ1648" s="35"/>
      <c r="TRA1648" s="34"/>
      <c r="TRH1648" s="35"/>
      <c r="TRI1648" s="34"/>
      <c r="TRP1648" s="35"/>
      <c r="TRQ1648" s="34"/>
      <c r="TRX1648" s="35"/>
      <c r="TRY1648" s="34"/>
      <c r="TSF1648" s="35"/>
      <c r="TSG1648" s="34"/>
      <c r="TSN1648" s="35"/>
      <c r="TSO1648" s="34"/>
      <c r="TSV1648" s="35"/>
      <c r="TSW1648" s="34"/>
      <c r="TTD1648" s="35"/>
      <c r="TTE1648" s="34"/>
      <c r="TTL1648" s="35"/>
      <c r="TTM1648" s="34"/>
      <c r="TTT1648" s="35"/>
      <c r="TTU1648" s="34"/>
      <c r="TUB1648" s="35"/>
      <c r="TUC1648" s="34"/>
      <c r="TUJ1648" s="35"/>
      <c r="TUK1648" s="34"/>
      <c r="TUR1648" s="35"/>
      <c r="TUS1648" s="34"/>
      <c r="TUZ1648" s="35"/>
      <c r="TVA1648" s="34"/>
      <c r="TVH1648" s="35"/>
      <c r="TVI1648" s="34"/>
      <c r="TVP1648" s="35"/>
      <c r="TVQ1648" s="34"/>
      <c r="TVX1648" s="35"/>
      <c r="TVY1648" s="34"/>
      <c r="TWF1648" s="35"/>
      <c r="TWG1648" s="34"/>
      <c r="TWN1648" s="35"/>
      <c r="TWO1648" s="34"/>
      <c r="TWV1648" s="35"/>
      <c r="TWW1648" s="34"/>
      <c r="TXD1648" s="35"/>
      <c r="TXE1648" s="34"/>
      <c r="TXL1648" s="35"/>
      <c r="TXM1648" s="34"/>
      <c r="TXT1648" s="35"/>
      <c r="TXU1648" s="34"/>
      <c r="TYB1648" s="35"/>
      <c r="TYC1648" s="34"/>
      <c r="TYJ1648" s="35"/>
      <c r="TYK1648" s="34"/>
      <c r="TYR1648" s="35"/>
      <c r="TYS1648" s="34"/>
      <c r="TYZ1648" s="35"/>
      <c r="TZA1648" s="34"/>
      <c r="TZH1648" s="35"/>
      <c r="TZI1648" s="34"/>
      <c r="TZP1648" s="35"/>
      <c r="TZQ1648" s="34"/>
      <c r="TZX1648" s="35"/>
      <c r="TZY1648" s="34"/>
      <c r="UAF1648" s="35"/>
      <c r="UAG1648" s="34"/>
      <c r="UAN1648" s="35"/>
      <c r="UAO1648" s="34"/>
      <c r="UAV1648" s="35"/>
      <c r="UAW1648" s="34"/>
      <c r="UBD1648" s="35"/>
      <c r="UBE1648" s="34"/>
      <c r="UBL1648" s="35"/>
      <c r="UBM1648" s="34"/>
      <c r="UBT1648" s="35"/>
      <c r="UBU1648" s="34"/>
      <c r="UCB1648" s="35"/>
      <c r="UCC1648" s="34"/>
      <c r="UCJ1648" s="35"/>
      <c r="UCK1648" s="34"/>
      <c r="UCR1648" s="35"/>
      <c r="UCS1648" s="34"/>
      <c r="UCZ1648" s="35"/>
      <c r="UDA1648" s="34"/>
      <c r="UDH1648" s="35"/>
      <c r="UDI1648" s="34"/>
      <c r="UDP1648" s="35"/>
      <c r="UDQ1648" s="34"/>
      <c r="UDX1648" s="35"/>
      <c r="UDY1648" s="34"/>
      <c r="UEF1648" s="35"/>
      <c r="UEG1648" s="34"/>
      <c r="UEN1648" s="35"/>
      <c r="UEO1648" s="34"/>
      <c r="UEV1648" s="35"/>
      <c r="UEW1648" s="34"/>
      <c r="UFD1648" s="35"/>
      <c r="UFE1648" s="34"/>
      <c r="UFL1648" s="35"/>
      <c r="UFM1648" s="34"/>
      <c r="UFT1648" s="35"/>
      <c r="UFU1648" s="34"/>
      <c r="UGB1648" s="35"/>
      <c r="UGC1648" s="34"/>
      <c r="UGJ1648" s="35"/>
      <c r="UGK1648" s="34"/>
      <c r="UGR1648" s="35"/>
      <c r="UGS1648" s="34"/>
      <c r="UGZ1648" s="35"/>
      <c r="UHA1648" s="34"/>
      <c r="UHH1648" s="35"/>
      <c r="UHI1648" s="34"/>
      <c r="UHP1648" s="35"/>
      <c r="UHQ1648" s="34"/>
      <c r="UHX1648" s="35"/>
      <c r="UHY1648" s="34"/>
      <c r="UIF1648" s="35"/>
      <c r="UIG1648" s="34"/>
      <c r="UIN1648" s="35"/>
      <c r="UIO1648" s="34"/>
      <c r="UIV1648" s="35"/>
      <c r="UIW1648" s="34"/>
      <c r="UJD1648" s="35"/>
      <c r="UJE1648" s="34"/>
      <c r="UJL1648" s="35"/>
      <c r="UJM1648" s="34"/>
      <c r="UJT1648" s="35"/>
      <c r="UJU1648" s="34"/>
      <c r="UKB1648" s="35"/>
      <c r="UKC1648" s="34"/>
      <c r="UKJ1648" s="35"/>
      <c r="UKK1648" s="34"/>
      <c r="UKR1648" s="35"/>
      <c r="UKS1648" s="34"/>
      <c r="UKZ1648" s="35"/>
      <c r="ULA1648" s="34"/>
      <c r="ULH1648" s="35"/>
      <c r="ULI1648" s="34"/>
      <c r="ULP1648" s="35"/>
      <c r="ULQ1648" s="34"/>
      <c r="ULX1648" s="35"/>
      <c r="ULY1648" s="34"/>
      <c r="UMF1648" s="35"/>
      <c r="UMG1648" s="34"/>
      <c r="UMN1648" s="35"/>
      <c r="UMO1648" s="34"/>
      <c r="UMV1648" s="35"/>
      <c r="UMW1648" s="34"/>
      <c r="UND1648" s="35"/>
      <c r="UNE1648" s="34"/>
      <c r="UNL1648" s="35"/>
      <c r="UNM1648" s="34"/>
      <c r="UNT1648" s="35"/>
      <c r="UNU1648" s="34"/>
      <c r="UOB1648" s="35"/>
      <c r="UOC1648" s="34"/>
      <c r="UOJ1648" s="35"/>
      <c r="UOK1648" s="34"/>
      <c r="UOR1648" s="35"/>
      <c r="UOS1648" s="34"/>
      <c r="UOZ1648" s="35"/>
      <c r="UPA1648" s="34"/>
      <c r="UPH1648" s="35"/>
      <c r="UPI1648" s="34"/>
      <c r="UPP1648" s="35"/>
      <c r="UPQ1648" s="34"/>
      <c r="UPX1648" s="35"/>
      <c r="UPY1648" s="34"/>
      <c r="UQF1648" s="35"/>
      <c r="UQG1648" s="34"/>
      <c r="UQN1648" s="35"/>
      <c r="UQO1648" s="34"/>
      <c r="UQV1648" s="35"/>
      <c r="UQW1648" s="34"/>
      <c r="URD1648" s="35"/>
      <c r="URE1648" s="34"/>
      <c r="URL1648" s="35"/>
      <c r="URM1648" s="34"/>
      <c r="URT1648" s="35"/>
      <c r="URU1648" s="34"/>
      <c r="USB1648" s="35"/>
      <c r="USC1648" s="34"/>
      <c r="USJ1648" s="35"/>
      <c r="USK1648" s="34"/>
      <c r="USR1648" s="35"/>
      <c r="USS1648" s="34"/>
      <c r="USZ1648" s="35"/>
      <c r="UTA1648" s="34"/>
      <c r="UTH1648" s="35"/>
      <c r="UTI1648" s="34"/>
      <c r="UTP1648" s="35"/>
      <c r="UTQ1648" s="34"/>
      <c r="UTX1648" s="35"/>
      <c r="UTY1648" s="34"/>
      <c r="UUF1648" s="35"/>
      <c r="UUG1648" s="34"/>
      <c r="UUN1648" s="35"/>
      <c r="UUO1648" s="34"/>
      <c r="UUV1648" s="35"/>
      <c r="UUW1648" s="34"/>
      <c r="UVD1648" s="35"/>
      <c r="UVE1648" s="34"/>
      <c r="UVL1648" s="35"/>
      <c r="UVM1648" s="34"/>
      <c r="UVT1648" s="35"/>
      <c r="UVU1648" s="34"/>
      <c r="UWB1648" s="35"/>
      <c r="UWC1648" s="34"/>
      <c r="UWJ1648" s="35"/>
      <c r="UWK1648" s="34"/>
      <c r="UWR1648" s="35"/>
      <c r="UWS1648" s="34"/>
      <c r="UWZ1648" s="35"/>
      <c r="UXA1648" s="34"/>
      <c r="UXH1648" s="35"/>
      <c r="UXI1648" s="34"/>
      <c r="UXP1648" s="35"/>
      <c r="UXQ1648" s="34"/>
      <c r="UXX1648" s="35"/>
      <c r="UXY1648" s="34"/>
      <c r="UYF1648" s="35"/>
      <c r="UYG1648" s="34"/>
      <c r="UYN1648" s="35"/>
      <c r="UYO1648" s="34"/>
      <c r="UYV1648" s="35"/>
      <c r="UYW1648" s="34"/>
      <c r="UZD1648" s="35"/>
      <c r="UZE1648" s="34"/>
      <c r="UZL1648" s="35"/>
      <c r="UZM1648" s="34"/>
      <c r="UZT1648" s="35"/>
      <c r="UZU1648" s="34"/>
      <c r="VAB1648" s="35"/>
      <c r="VAC1648" s="34"/>
      <c r="VAJ1648" s="35"/>
      <c r="VAK1648" s="34"/>
      <c r="VAR1648" s="35"/>
      <c r="VAS1648" s="34"/>
      <c r="VAZ1648" s="35"/>
      <c r="VBA1648" s="34"/>
      <c r="VBH1648" s="35"/>
      <c r="VBI1648" s="34"/>
      <c r="VBP1648" s="35"/>
      <c r="VBQ1648" s="34"/>
      <c r="VBX1648" s="35"/>
      <c r="VBY1648" s="34"/>
      <c r="VCF1648" s="35"/>
      <c r="VCG1648" s="34"/>
      <c r="VCN1648" s="35"/>
      <c r="VCO1648" s="34"/>
      <c r="VCV1648" s="35"/>
      <c r="VCW1648" s="34"/>
      <c r="VDD1648" s="35"/>
      <c r="VDE1648" s="34"/>
      <c r="VDL1648" s="35"/>
      <c r="VDM1648" s="34"/>
      <c r="VDT1648" s="35"/>
      <c r="VDU1648" s="34"/>
      <c r="VEB1648" s="35"/>
      <c r="VEC1648" s="34"/>
      <c r="VEJ1648" s="35"/>
      <c r="VEK1648" s="34"/>
      <c r="VER1648" s="35"/>
      <c r="VES1648" s="34"/>
      <c r="VEZ1648" s="35"/>
      <c r="VFA1648" s="34"/>
      <c r="VFH1648" s="35"/>
      <c r="VFI1648" s="34"/>
      <c r="VFP1648" s="35"/>
      <c r="VFQ1648" s="34"/>
      <c r="VFX1648" s="35"/>
      <c r="VFY1648" s="34"/>
      <c r="VGF1648" s="35"/>
      <c r="VGG1648" s="34"/>
      <c r="VGN1648" s="35"/>
      <c r="VGO1648" s="34"/>
      <c r="VGV1648" s="35"/>
      <c r="VGW1648" s="34"/>
      <c r="VHD1648" s="35"/>
      <c r="VHE1648" s="34"/>
      <c r="VHL1648" s="35"/>
      <c r="VHM1648" s="34"/>
      <c r="VHT1648" s="35"/>
      <c r="VHU1648" s="34"/>
      <c r="VIB1648" s="35"/>
      <c r="VIC1648" s="34"/>
      <c r="VIJ1648" s="35"/>
      <c r="VIK1648" s="34"/>
      <c r="VIR1648" s="35"/>
      <c r="VIS1648" s="34"/>
      <c r="VIZ1648" s="35"/>
      <c r="VJA1648" s="34"/>
      <c r="VJH1648" s="35"/>
      <c r="VJI1648" s="34"/>
      <c r="VJP1648" s="35"/>
      <c r="VJQ1648" s="34"/>
      <c r="VJX1648" s="35"/>
      <c r="VJY1648" s="34"/>
      <c r="VKF1648" s="35"/>
      <c r="VKG1648" s="34"/>
      <c r="VKN1648" s="35"/>
      <c r="VKO1648" s="34"/>
      <c r="VKV1648" s="35"/>
      <c r="VKW1648" s="34"/>
      <c r="VLD1648" s="35"/>
      <c r="VLE1648" s="34"/>
      <c r="VLL1648" s="35"/>
      <c r="VLM1648" s="34"/>
      <c r="VLT1648" s="35"/>
      <c r="VLU1648" s="34"/>
      <c r="VMB1648" s="35"/>
      <c r="VMC1648" s="34"/>
      <c r="VMJ1648" s="35"/>
      <c r="VMK1648" s="34"/>
      <c r="VMR1648" s="35"/>
      <c r="VMS1648" s="34"/>
      <c r="VMZ1648" s="35"/>
      <c r="VNA1648" s="34"/>
      <c r="VNH1648" s="35"/>
      <c r="VNI1648" s="34"/>
      <c r="VNP1648" s="35"/>
      <c r="VNQ1648" s="34"/>
      <c r="VNX1648" s="35"/>
      <c r="VNY1648" s="34"/>
      <c r="VOF1648" s="35"/>
      <c r="VOG1648" s="34"/>
      <c r="VON1648" s="35"/>
      <c r="VOO1648" s="34"/>
      <c r="VOV1648" s="35"/>
      <c r="VOW1648" s="34"/>
      <c r="VPD1648" s="35"/>
      <c r="VPE1648" s="34"/>
      <c r="VPL1648" s="35"/>
      <c r="VPM1648" s="34"/>
      <c r="VPT1648" s="35"/>
      <c r="VPU1648" s="34"/>
      <c r="VQB1648" s="35"/>
      <c r="VQC1648" s="34"/>
      <c r="VQJ1648" s="35"/>
      <c r="VQK1648" s="34"/>
      <c r="VQR1648" s="35"/>
      <c r="VQS1648" s="34"/>
      <c r="VQZ1648" s="35"/>
      <c r="VRA1648" s="34"/>
      <c r="VRH1648" s="35"/>
      <c r="VRI1648" s="34"/>
      <c r="VRP1648" s="35"/>
      <c r="VRQ1648" s="34"/>
      <c r="VRX1648" s="35"/>
      <c r="VRY1648" s="34"/>
      <c r="VSF1648" s="35"/>
      <c r="VSG1648" s="34"/>
      <c r="VSN1648" s="35"/>
      <c r="VSO1648" s="34"/>
      <c r="VSV1648" s="35"/>
      <c r="VSW1648" s="34"/>
      <c r="VTD1648" s="35"/>
      <c r="VTE1648" s="34"/>
      <c r="VTL1648" s="35"/>
      <c r="VTM1648" s="34"/>
      <c r="VTT1648" s="35"/>
      <c r="VTU1648" s="34"/>
      <c r="VUB1648" s="35"/>
      <c r="VUC1648" s="34"/>
      <c r="VUJ1648" s="35"/>
      <c r="VUK1648" s="34"/>
      <c r="VUR1648" s="35"/>
      <c r="VUS1648" s="34"/>
      <c r="VUZ1648" s="35"/>
      <c r="VVA1648" s="34"/>
      <c r="VVH1648" s="35"/>
      <c r="VVI1648" s="34"/>
      <c r="VVP1648" s="35"/>
      <c r="VVQ1648" s="34"/>
      <c r="VVX1648" s="35"/>
      <c r="VVY1648" s="34"/>
      <c r="VWF1648" s="35"/>
      <c r="VWG1648" s="34"/>
      <c r="VWN1648" s="35"/>
      <c r="VWO1648" s="34"/>
      <c r="VWV1648" s="35"/>
      <c r="VWW1648" s="34"/>
      <c r="VXD1648" s="35"/>
      <c r="VXE1648" s="34"/>
      <c r="VXL1648" s="35"/>
      <c r="VXM1648" s="34"/>
      <c r="VXT1648" s="35"/>
      <c r="VXU1648" s="34"/>
      <c r="VYB1648" s="35"/>
      <c r="VYC1648" s="34"/>
      <c r="VYJ1648" s="35"/>
      <c r="VYK1648" s="34"/>
      <c r="VYR1648" s="35"/>
      <c r="VYS1648" s="34"/>
      <c r="VYZ1648" s="35"/>
      <c r="VZA1648" s="34"/>
      <c r="VZH1648" s="35"/>
      <c r="VZI1648" s="34"/>
      <c r="VZP1648" s="35"/>
      <c r="VZQ1648" s="34"/>
      <c r="VZX1648" s="35"/>
      <c r="VZY1648" s="34"/>
      <c r="WAF1648" s="35"/>
      <c r="WAG1648" s="34"/>
      <c r="WAN1648" s="35"/>
      <c r="WAO1648" s="34"/>
      <c r="WAV1648" s="35"/>
      <c r="WAW1648" s="34"/>
      <c r="WBD1648" s="35"/>
      <c r="WBE1648" s="34"/>
      <c r="WBL1648" s="35"/>
      <c r="WBM1648" s="34"/>
      <c r="WBT1648" s="35"/>
      <c r="WBU1648" s="34"/>
      <c r="WCB1648" s="35"/>
      <c r="WCC1648" s="34"/>
      <c r="WCJ1648" s="35"/>
      <c r="WCK1648" s="34"/>
      <c r="WCR1648" s="35"/>
      <c r="WCS1648" s="34"/>
      <c r="WCZ1648" s="35"/>
      <c r="WDA1648" s="34"/>
      <c r="WDH1648" s="35"/>
      <c r="WDI1648" s="34"/>
      <c r="WDP1648" s="35"/>
      <c r="WDQ1648" s="34"/>
      <c r="WDX1648" s="35"/>
      <c r="WDY1648" s="34"/>
      <c r="WEF1648" s="35"/>
      <c r="WEG1648" s="34"/>
      <c r="WEN1648" s="35"/>
      <c r="WEO1648" s="34"/>
      <c r="WEV1648" s="35"/>
      <c r="WEW1648" s="34"/>
      <c r="WFD1648" s="35"/>
      <c r="WFE1648" s="34"/>
      <c r="WFL1648" s="35"/>
      <c r="WFM1648" s="34"/>
      <c r="WFT1648" s="35"/>
      <c r="WFU1648" s="34"/>
      <c r="WGB1648" s="35"/>
      <c r="WGC1648" s="34"/>
      <c r="WGJ1648" s="35"/>
      <c r="WGK1648" s="34"/>
      <c r="WGR1648" s="35"/>
      <c r="WGS1648" s="34"/>
      <c r="WGZ1648" s="35"/>
      <c r="WHA1648" s="34"/>
      <c r="WHH1648" s="35"/>
      <c r="WHI1648" s="34"/>
      <c r="WHP1648" s="35"/>
      <c r="WHQ1648" s="34"/>
      <c r="WHX1648" s="35"/>
      <c r="WHY1648" s="34"/>
      <c r="WIF1648" s="35"/>
      <c r="WIG1648" s="34"/>
      <c r="WIN1648" s="35"/>
      <c r="WIO1648" s="34"/>
      <c r="WIV1648" s="35"/>
      <c r="WIW1648" s="34"/>
      <c r="WJD1648" s="35"/>
      <c r="WJE1648" s="34"/>
      <c r="WJL1648" s="35"/>
      <c r="WJM1648" s="34"/>
      <c r="WJT1648" s="35"/>
      <c r="WJU1648" s="34"/>
      <c r="WKB1648" s="35"/>
      <c r="WKC1648" s="34"/>
      <c r="WKJ1648" s="35"/>
      <c r="WKK1648" s="34"/>
      <c r="WKR1648" s="35"/>
      <c r="WKS1648" s="34"/>
      <c r="WKZ1648" s="35"/>
      <c r="WLA1648" s="34"/>
      <c r="WLH1648" s="35"/>
      <c r="WLI1648" s="34"/>
      <c r="WLP1648" s="35"/>
      <c r="WLQ1648" s="34"/>
      <c r="WLX1648" s="35"/>
      <c r="WLY1648" s="34"/>
      <c r="WMF1648" s="35"/>
      <c r="WMG1648" s="34"/>
      <c r="WMN1648" s="35"/>
      <c r="WMO1648" s="34"/>
      <c r="WMV1648" s="35"/>
      <c r="WMW1648" s="34"/>
      <c r="WND1648" s="35"/>
      <c r="WNE1648" s="34"/>
      <c r="WNL1648" s="35"/>
      <c r="WNM1648" s="34"/>
      <c r="WNT1648" s="35"/>
      <c r="WNU1648" s="34"/>
      <c r="WOB1648" s="35"/>
      <c r="WOC1648" s="34"/>
      <c r="WOJ1648" s="35"/>
      <c r="WOK1648" s="34"/>
      <c r="WOR1648" s="35"/>
      <c r="WOS1648" s="34"/>
      <c r="WOZ1648" s="35"/>
      <c r="WPA1648" s="34"/>
      <c r="WPH1648" s="35"/>
      <c r="WPI1648" s="34"/>
      <c r="WPP1648" s="35"/>
      <c r="WPQ1648" s="34"/>
      <c r="WPX1648" s="35"/>
      <c r="WPY1648" s="34"/>
      <c r="WQF1648" s="35"/>
      <c r="WQG1648" s="34"/>
      <c r="WQN1648" s="35"/>
      <c r="WQO1648" s="34"/>
      <c r="WQV1648" s="35"/>
      <c r="WQW1648" s="34"/>
      <c r="WRD1648" s="35"/>
      <c r="WRE1648" s="34"/>
      <c r="WRL1648" s="35"/>
      <c r="WRM1648" s="34"/>
      <c r="WRT1648" s="35"/>
      <c r="WRU1648" s="34"/>
      <c r="WSB1648" s="35"/>
      <c r="WSC1648" s="34"/>
      <c r="WSJ1648" s="35"/>
      <c r="WSK1648" s="34"/>
      <c r="WSR1648" s="35"/>
      <c r="WSS1648" s="34"/>
      <c r="WSZ1648" s="35"/>
      <c r="WTA1648" s="34"/>
      <c r="WTH1648" s="35"/>
      <c r="WTI1648" s="34"/>
      <c r="WTP1648" s="35"/>
      <c r="WTQ1648" s="34"/>
      <c r="WTX1648" s="35"/>
      <c r="WTY1648" s="34"/>
      <c r="WUF1648" s="35"/>
      <c r="WUG1648" s="34"/>
      <c r="WUN1648" s="35"/>
      <c r="WUO1648" s="34"/>
      <c r="WUV1648" s="35"/>
      <c r="WUW1648" s="34"/>
      <c r="WVD1648" s="35"/>
      <c r="WVE1648" s="34"/>
      <c r="WVL1648" s="35"/>
      <c r="WVM1648" s="34"/>
      <c r="WVT1648" s="35"/>
      <c r="WVU1648" s="34"/>
      <c r="WWB1648" s="35"/>
      <c r="WWC1648" s="34"/>
      <c r="WWJ1648" s="35"/>
      <c r="WWK1648" s="34"/>
      <c r="WWR1648" s="35"/>
      <c r="WWS1648" s="34"/>
      <c r="WWZ1648" s="35"/>
      <c r="WXA1648" s="34"/>
      <c r="WXH1648" s="35"/>
      <c r="WXI1648" s="34"/>
      <c r="WXP1648" s="35"/>
      <c r="WXQ1648" s="34"/>
      <c r="WXX1648" s="35"/>
      <c r="WXY1648" s="34"/>
      <c r="WYF1648" s="35"/>
      <c r="WYG1648" s="34"/>
      <c r="WYN1648" s="35"/>
      <c r="WYO1648" s="34"/>
      <c r="WYV1648" s="35"/>
      <c r="WYW1648" s="34"/>
      <c r="WZD1648" s="35"/>
      <c r="WZE1648" s="34"/>
      <c r="WZL1648" s="35"/>
      <c r="WZM1648" s="34"/>
      <c r="WZT1648" s="35"/>
      <c r="WZU1648" s="34"/>
      <c r="XAB1648" s="35"/>
      <c r="XAC1648" s="34"/>
      <c r="XAJ1648" s="35"/>
      <c r="XAK1648" s="34"/>
      <c r="XAR1648" s="35"/>
      <c r="XAS1648" s="34"/>
      <c r="XAZ1648" s="35"/>
      <c r="XBA1648" s="34"/>
      <c r="XBH1648" s="35"/>
      <c r="XBI1648" s="34"/>
      <c r="XBP1648" s="35"/>
      <c r="XBQ1648" s="34"/>
      <c r="XBX1648" s="35"/>
      <c r="XBY1648" s="34"/>
      <c r="XCF1648" s="35"/>
      <c r="XCG1648" s="34"/>
      <c r="XCN1648" s="35"/>
      <c r="XCO1648" s="34"/>
      <c r="XCV1648" s="35"/>
      <c r="XCW1648" s="34"/>
      <c r="XDD1648" s="35"/>
      <c r="XDE1648" s="34"/>
      <c r="XDL1648" s="35"/>
      <c r="XDM1648" s="34"/>
      <c r="XDT1648" s="35"/>
      <c r="XDU1648" s="34"/>
      <c r="XEB1648" s="35"/>
      <c r="XEC1648" s="34"/>
      <c r="XEJ1648" s="35"/>
      <c r="XEK1648" s="34"/>
      <c r="XER1648" s="35"/>
      <c r="XES1648" s="34"/>
      <c r="XEZ1648" s="35"/>
      <c r="XFA1648" s="34"/>
    </row>
    <row r="1649" spans="1:1021 1028:2045 2052:3069 3076:4093 4100:5117 5124:6141 6148:7165 7172:8189 8196:9213 9220:10237 10244:11261 11268:12285 12292:13309 13316:14333 14340:15357 15364:16381" x14ac:dyDescent="0.25">
      <c r="A1649" t="s">
        <v>484</v>
      </c>
      <c r="B1649" t="s">
        <v>260</v>
      </c>
      <c r="C1649">
        <v>339</v>
      </c>
      <c r="D1649">
        <v>339</v>
      </c>
      <c r="E1649" s="35">
        <v>1</v>
      </c>
      <c r="F1649" s="34">
        <v>1.9999999999999999E-88</v>
      </c>
      <c r="G1649">
        <v>85.85</v>
      </c>
      <c r="H1649">
        <v>2984</v>
      </c>
      <c r="I1649" t="str">
        <f>HYPERLINK("https://www.ncbi.nlm.nih.gov/nucleotide/MN319491.1?report=genbank&amp;log$=nucltop&amp;blast_rank=47&amp;RID=XE6RV0D8013","MN319491.1")</f>
        <v>MN319491.1</v>
      </c>
      <c r="L1649" s="35"/>
      <c r="M1649" s="34"/>
      <c r="T1649" s="35"/>
      <c r="U1649" s="34"/>
      <c r="AB1649" s="35"/>
      <c r="AC1649" s="34"/>
      <c r="AJ1649" s="35"/>
      <c r="AK1649" s="34"/>
      <c r="AR1649" s="35"/>
      <c r="AS1649" s="34"/>
      <c r="AZ1649" s="35"/>
      <c r="BA1649" s="34"/>
      <c r="BH1649" s="35"/>
      <c r="BI1649" s="34"/>
      <c r="BP1649" s="35"/>
      <c r="BQ1649" s="34"/>
      <c r="BX1649" s="35"/>
      <c r="BY1649" s="34"/>
      <c r="CF1649" s="35"/>
      <c r="CG1649" s="34"/>
      <c r="CN1649" s="35"/>
      <c r="CO1649" s="34"/>
      <c r="CV1649" s="35"/>
      <c r="CW1649" s="34"/>
      <c r="DD1649" s="35"/>
      <c r="DE1649" s="34"/>
      <c r="DL1649" s="35"/>
      <c r="DM1649" s="34"/>
      <c r="DT1649" s="35"/>
      <c r="DU1649" s="34"/>
      <c r="EB1649" s="35"/>
      <c r="EC1649" s="34"/>
      <c r="EJ1649" s="35"/>
      <c r="EK1649" s="34"/>
      <c r="ER1649" s="35"/>
      <c r="ES1649" s="34"/>
      <c r="EZ1649" s="35"/>
      <c r="FA1649" s="34"/>
      <c r="FH1649" s="35"/>
      <c r="FI1649" s="34"/>
      <c r="FP1649" s="35"/>
      <c r="FQ1649" s="34"/>
      <c r="FX1649" s="35"/>
      <c r="FY1649" s="34"/>
      <c r="GF1649" s="35"/>
      <c r="GG1649" s="34"/>
      <c r="GN1649" s="35"/>
      <c r="GO1649" s="34"/>
      <c r="GV1649" s="35"/>
      <c r="GW1649" s="34"/>
      <c r="HD1649" s="35"/>
      <c r="HE1649" s="34"/>
      <c r="HL1649" s="35"/>
      <c r="HM1649" s="34"/>
      <c r="HT1649" s="35"/>
      <c r="HU1649" s="34"/>
      <c r="IB1649" s="35"/>
      <c r="IC1649" s="34"/>
      <c r="IJ1649" s="35"/>
      <c r="IK1649" s="34"/>
      <c r="IR1649" s="35"/>
      <c r="IS1649" s="34"/>
      <c r="IZ1649" s="35"/>
      <c r="JA1649" s="34"/>
      <c r="JH1649" s="35"/>
      <c r="JI1649" s="34"/>
      <c r="JP1649" s="35"/>
      <c r="JQ1649" s="34"/>
      <c r="JX1649" s="35"/>
      <c r="JY1649" s="34"/>
      <c r="KF1649" s="35"/>
      <c r="KG1649" s="34"/>
      <c r="KN1649" s="35"/>
      <c r="KO1649" s="34"/>
      <c r="KV1649" s="35"/>
      <c r="KW1649" s="34"/>
      <c r="LD1649" s="35"/>
      <c r="LE1649" s="34"/>
      <c r="LL1649" s="35"/>
      <c r="LM1649" s="34"/>
      <c r="LT1649" s="35"/>
      <c r="LU1649" s="34"/>
      <c r="MB1649" s="35"/>
      <c r="MC1649" s="34"/>
      <c r="MJ1649" s="35"/>
      <c r="MK1649" s="34"/>
      <c r="MR1649" s="35"/>
      <c r="MS1649" s="34"/>
      <c r="MZ1649" s="35"/>
      <c r="NA1649" s="34"/>
      <c r="NH1649" s="35"/>
      <c r="NI1649" s="34"/>
      <c r="NP1649" s="35"/>
      <c r="NQ1649" s="34"/>
      <c r="NX1649" s="35"/>
      <c r="NY1649" s="34"/>
      <c r="OF1649" s="35"/>
      <c r="OG1649" s="34"/>
      <c r="ON1649" s="35"/>
      <c r="OO1649" s="34"/>
      <c r="OV1649" s="35"/>
      <c r="OW1649" s="34"/>
      <c r="PD1649" s="35"/>
      <c r="PE1649" s="34"/>
      <c r="PL1649" s="35"/>
      <c r="PM1649" s="34"/>
      <c r="PT1649" s="35"/>
      <c r="PU1649" s="34"/>
      <c r="QB1649" s="35"/>
      <c r="QC1649" s="34"/>
      <c r="QJ1649" s="35"/>
      <c r="QK1649" s="34"/>
      <c r="QR1649" s="35"/>
      <c r="QS1649" s="34"/>
      <c r="QZ1649" s="35"/>
      <c r="RA1649" s="34"/>
      <c r="RH1649" s="35"/>
      <c r="RI1649" s="34"/>
      <c r="RP1649" s="35"/>
      <c r="RQ1649" s="34"/>
      <c r="RX1649" s="35"/>
      <c r="RY1649" s="34"/>
      <c r="SF1649" s="35"/>
      <c r="SG1649" s="34"/>
      <c r="SN1649" s="35"/>
      <c r="SO1649" s="34"/>
      <c r="SV1649" s="35"/>
      <c r="SW1649" s="34"/>
      <c r="TD1649" s="35"/>
      <c r="TE1649" s="34"/>
      <c r="TL1649" s="35"/>
      <c r="TM1649" s="34"/>
      <c r="TT1649" s="35"/>
      <c r="TU1649" s="34"/>
      <c r="UB1649" s="35"/>
      <c r="UC1649" s="34"/>
      <c r="UJ1649" s="35"/>
      <c r="UK1649" s="34"/>
      <c r="UR1649" s="35"/>
      <c r="US1649" s="34"/>
      <c r="UZ1649" s="35"/>
      <c r="VA1649" s="34"/>
      <c r="VH1649" s="35"/>
      <c r="VI1649" s="34"/>
      <c r="VP1649" s="35"/>
      <c r="VQ1649" s="34"/>
      <c r="VX1649" s="35"/>
      <c r="VY1649" s="34"/>
      <c r="WF1649" s="35"/>
      <c r="WG1649" s="34"/>
      <c r="WN1649" s="35"/>
      <c r="WO1649" s="34"/>
      <c r="WV1649" s="35"/>
      <c r="WW1649" s="34"/>
      <c r="XD1649" s="35"/>
      <c r="XE1649" s="34"/>
      <c r="XL1649" s="35"/>
      <c r="XM1649" s="34"/>
      <c r="XT1649" s="35"/>
      <c r="XU1649" s="34"/>
      <c r="YB1649" s="35"/>
      <c r="YC1649" s="34"/>
      <c r="YJ1649" s="35"/>
      <c r="YK1649" s="34"/>
      <c r="YR1649" s="35"/>
      <c r="YS1649" s="34"/>
      <c r="YZ1649" s="35"/>
      <c r="ZA1649" s="34"/>
      <c r="ZH1649" s="35"/>
      <c r="ZI1649" s="34"/>
      <c r="ZP1649" s="35"/>
      <c r="ZQ1649" s="34"/>
      <c r="ZX1649" s="35"/>
      <c r="ZY1649" s="34"/>
      <c r="AAF1649" s="35"/>
      <c r="AAG1649" s="34"/>
      <c r="AAN1649" s="35"/>
      <c r="AAO1649" s="34"/>
      <c r="AAV1649" s="35"/>
      <c r="AAW1649" s="34"/>
      <c r="ABD1649" s="35"/>
      <c r="ABE1649" s="34"/>
      <c r="ABL1649" s="35"/>
      <c r="ABM1649" s="34"/>
      <c r="ABT1649" s="35"/>
      <c r="ABU1649" s="34"/>
      <c r="ACB1649" s="35"/>
      <c r="ACC1649" s="34"/>
      <c r="ACJ1649" s="35"/>
      <c r="ACK1649" s="34"/>
      <c r="ACR1649" s="35"/>
      <c r="ACS1649" s="34"/>
      <c r="ACZ1649" s="35"/>
      <c r="ADA1649" s="34"/>
      <c r="ADH1649" s="35"/>
      <c r="ADI1649" s="34"/>
      <c r="ADP1649" s="35"/>
      <c r="ADQ1649" s="34"/>
      <c r="ADX1649" s="35"/>
      <c r="ADY1649" s="34"/>
      <c r="AEF1649" s="35"/>
      <c r="AEG1649" s="34"/>
      <c r="AEN1649" s="35"/>
      <c r="AEO1649" s="34"/>
      <c r="AEV1649" s="35"/>
      <c r="AEW1649" s="34"/>
      <c r="AFD1649" s="35"/>
      <c r="AFE1649" s="34"/>
      <c r="AFL1649" s="35"/>
      <c r="AFM1649" s="34"/>
      <c r="AFT1649" s="35"/>
      <c r="AFU1649" s="34"/>
      <c r="AGB1649" s="35"/>
      <c r="AGC1649" s="34"/>
      <c r="AGJ1649" s="35"/>
      <c r="AGK1649" s="34"/>
      <c r="AGR1649" s="35"/>
      <c r="AGS1649" s="34"/>
      <c r="AGZ1649" s="35"/>
      <c r="AHA1649" s="34"/>
      <c r="AHH1649" s="35"/>
      <c r="AHI1649" s="34"/>
      <c r="AHP1649" s="35"/>
      <c r="AHQ1649" s="34"/>
      <c r="AHX1649" s="35"/>
      <c r="AHY1649" s="34"/>
      <c r="AIF1649" s="35"/>
      <c r="AIG1649" s="34"/>
      <c r="AIN1649" s="35"/>
      <c r="AIO1649" s="34"/>
      <c r="AIV1649" s="35"/>
      <c r="AIW1649" s="34"/>
      <c r="AJD1649" s="35"/>
      <c r="AJE1649" s="34"/>
      <c r="AJL1649" s="35"/>
      <c r="AJM1649" s="34"/>
      <c r="AJT1649" s="35"/>
      <c r="AJU1649" s="34"/>
      <c r="AKB1649" s="35"/>
      <c r="AKC1649" s="34"/>
      <c r="AKJ1649" s="35"/>
      <c r="AKK1649" s="34"/>
      <c r="AKR1649" s="35"/>
      <c r="AKS1649" s="34"/>
      <c r="AKZ1649" s="35"/>
      <c r="ALA1649" s="34"/>
      <c r="ALH1649" s="35"/>
      <c r="ALI1649" s="34"/>
      <c r="ALP1649" s="35"/>
      <c r="ALQ1649" s="34"/>
      <c r="ALX1649" s="35"/>
      <c r="ALY1649" s="34"/>
      <c r="AMF1649" s="35"/>
      <c r="AMG1649" s="34"/>
      <c r="AMN1649" s="35"/>
      <c r="AMO1649" s="34"/>
      <c r="AMV1649" s="35"/>
      <c r="AMW1649" s="34"/>
      <c r="AND1649" s="35"/>
      <c r="ANE1649" s="34"/>
      <c r="ANL1649" s="35"/>
      <c r="ANM1649" s="34"/>
      <c r="ANT1649" s="35"/>
      <c r="ANU1649" s="34"/>
      <c r="AOB1649" s="35"/>
      <c r="AOC1649" s="34"/>
      <c r="AOJ1649" s="35"/>
      <c r="AOK1649" s="34"/>
      <c r="AOR1649" s="35"/>
      <c r="AOS1649" s="34"/>
      <c r="AOZ1649" s="35"/>
      <c r="APA1649" s="34"/>
      <c r="APH1649" s="35"/>
      <c r="API1649" s="34"/>
      <c r="APP1649" s="35"/>
      <c r="APQ1649" s="34"/>
      <c r="APX1649" s="35"/>
      <c r="APY1649" s="34"/>
      <c r="AQF1649" s="35"/>
      <c r="AQG1649" s="34"/>
      <c r="AQN1649" s="35"/>
      <c r="AQO1649" s="34"/>
      <c r="AQV1649" s="35"/>
      <c r="AQW1649" s="34"/>
      <c r="ARD1649" s="35"/>
      <c r="ARE1649" s="34"/>
      <c r="ARL1649" s="35"/>
      <c r="ARM1649" s="34"/>
      <c r="ART1649" s="35"/>
      <c r="ARU1649" s="34"/>
      <c r="ASB1649" s="35"/>
      <c r="ASC1649" s="34"/>
      <c r="ASJ1649" s="35"/>
      <c r="ASK1649" s="34"/>
      <c r="ASR1649" s="35"/>
      <c r="ASS1649" s="34"/>
      <c r="ASZ1649" s="35"/>
      <c r="ATA1649" s="34"/>
      <c r="ATH1649" s="35"/>
      <c r="ATI1649" s="34"/>
      <c r="ATP1649" s="35"/>
      <c r="ATQ1649" s="34"/>
      <c r="ATX1649" s="35"/>
      <c r="ATY1649" s="34"/>
      <c r="AUF1649" s="35"/>
      <c r="AUG1649" s="34"/>
      <c r="AUN1649" s="35"/>
      <c r="AUO1649" s="34"/>
      <c r="AUV1649" s="35"/>
      <c r="AUW1649" s="34"/>
      <c r="AVD1649" s="35"/>
      <c r="AVE1649" s="34"/>
      <c r="AVL1649" s="35"/>
      <c r="AVM1649" s="34"/>
      <c r="AVT1649" s="35"/>
      <c r="AVU1649" s="34"/>
      <c r="AWB1649" s="35"/>
      <c r="AWC1649" s="34"/>
      <c r="AWJ1649" s="35"/>
      <c r="AWK1649" s="34"/>
      <c r="AWR1649" s="35"/>
      <c r="AWS1649" s="34"/>
      <c r="AWZ1649" s="35"/>
      <c r="AXA1649" s="34"/>
      <c r="AXH1649" s="35"/>
      <c r="AXI1649" s="34"/>
      <c r="AXP1649" s="35"/>
      <c r="AXQ1649" s="34"/>
      <c r="AXX1649" s="35"/>
      <c r="AXY1649" s="34"/>
      <c r="AYF1649" s="35"/>
      <c r="AYG1649" s="34"/>
      <c r="AYN1649" s="35"/>
      <c r="AYO1649" s="34"/>
      <c r="AYV1649" s="35"/>
      <c r="AYW1649" s="34"/>
      <c r="AZD1649" s="35"/>
      <c r="AZE1649" s="34"/>
      <c r="AZL1649" s="35"/>
      <c r="AZM1649" s="34"/>
      <c r="AZT1649" s="35"/>
      <c r="AZU1649" s="34"/>
      <c r="BAB1649" s="35"/>
      <c r="BAC1649" s="34"/>
      <c r="BAJ1649" s="35"/>
      <c r="BAK1649" s="34"/>
      <c r="BAR1649" s="35"/>
      <c r="BAS1649" s="34"/>
      <c r="BAZ1649" s="35"/>
      <c r="BBA1649" s="34"/>
      <c r="BBH1649" s="35"/>
      <c r="BBI1649" s="34"/>
      <c r="BBP1649" s="35"/>
      <c r="BBQ1649" s="34"/>
      <c r="BBX1649" s="35"/>
      <c r="BBY1649" s="34"/>
      <c r="BCF1649" s="35"/>
      <c r="BCG1649" s="34"/>
      <c r="BCN1649" s="35"/>
      <c r="BCO1649" s="34"/>
      <c r="BCV1649" s="35"/>
      <c r="BCW1649" s="34"/>
      <c r="BDD1649" s="35"/>
      <c r="BDE1649" s="34"/>
      <c r="BDL1649" s="35"/>
      <c r="BDM1649" s="34"/>
      <c r="BDT1649" s="35"/>
      <c r="BDU1649" s="34"/>
      <c r="BEB1649" s="35"/>
      <c r="BEC1649" s="34"/>
      <c r="BEJ1649" s="35"/>
      <c r="BEK1649" s="34"/>
      <c r="BER1649" s="35"/>
      <c r="BES1649" s="34"/>
      <c r="BEZ1649" s="35"/>
      <c r="BFA1649" s="34"/>
      <c r="BFH1649" s="35"/>
      <c r="BFI1649" s="34"/>
      <c r="BFP1649" s="35"/>
      <c r="BFQ1649" s="34"/>
      <c r="BFX1649" s="35"/>
      <c r="BFY1649" s="34"/>
      <c r="BGF1649" s="35"/>
      <c r="BGG1649" s="34"/>
      <c r="BGN1649" s="35"/>
      <c r="BGO1649" s="34"/>
      <c r="BGV1649" s="35"/>
      <c r="BGW1649" s="34"/>
      <c r="BHD1649" s="35"/>
      <c r="BHE1649" s="34"/>
      <c r="BHL1649" s="35"/>
      <c r="BHM1649" s="34"/>
      <c r="BHT1649" s="35"/>
      <c r="BHU1649" s="34"/>
      <c r="BIB1649" s="35"/>
      <c r="BIC1649" s="34"/>
      <c r="BIJ1649" s="35"/>
      <c r="BIK1649" s="34"/>
      <c r="BIR1649" s="35"/>
      <c r="BIS1649" s="34"/>
      <c r="BIZ1649" s="35"/>
      <c r="BJA1649" s="34"/>
      <c r="BJH1649" s="35"/>
      <c r="BJI1649" s="34"/>
      <c r="BJP1649" s="35"/>
      <c r="BJQ1649" s="34"/>
      <c r="BJX1649" s="35"/>
      <c r="BJY1649" s="34"/>
      <c r="BKF1649" s="35"/>
      <c r="BKG1649" s="34"/>
      <c r="BKN1649" s="35"/>
      <c r="BKO1649" s="34"/>
      <c r="BKV1649" s="35"/>
      <c r="BKW1649" s="34"/>
      <c r="BLD1649" s="35"/>
      <c r="BLE1649" s="34"/>
      <c r="BLL1649" s="35"/>
      <c r="BLM1649" s="34"/>
      <c r="BLT1649" s="35"/>
      <c r="BLU1649" s="34"/>
      <c r="BMB1649" s="35"/>
      <c r="BMC1649" s="34"/>
      <c r="BMJ1649" s="35"/>
      <c r="BMK1649" s="34"/>
      <c r="BMR1649" s="35"/>
      <c r="BMS1649" s="34"/>
      <c r="BMZ1649" s="35"/>
      <c r="BNA1649" s="34"/>
      <c r="BNH1649" s="35"/>
      <c r="BNI1649" s="34"/>
      <c r="BNP1649" s="35"/>
      <c r="BNQ1649" s="34"/>
      <c r="BNX1649" s="35"/>
      <c r="BNY1649" s="34"/>
      <c r="BOF1649" s="35"/>
      <c r="BOG1649" s="34"/>
      <c r="BON1649" s="35"/>
      <c r="BOO1649" s="34"/>
      <c r="BOV1649" s="35"/>
      <c r="BOW1649" s="34"/>
      <c r="BPD1649" s="35"/>
      <c r="BPE1649" s="34"/>
      <c r="BPL1649" s="35"/>
      <c r="BPM1649" s="34"/>
      <c r="BPT1649" s="35"/>
      <c r="BPU1649" s="34"/>
      <c r="BQB1649" s="35"/>
      <c r="BQC1649" s="34"/>
      <c r="BQJ1649" s="35"/>
      <c r="BQK1649" s="34"/>
      <c r="BQR1649" s="35"/>
      <c r="BQS1649" s="34"/>
      <c r="BQZ1649" s="35"/>
      <c r="BRA1649" s="34"/>
      <c r="BRH1649" s="35"/>
      <c r="BRI1649" s="34"/>
      <c r="BRP1649" s="35"/>
      <c r="BRQ1649" s="34"/>
      <c r="BRX1649" s="35"/>
      <c r="BRY1649" s="34"/>
      <c r="BSF1649" s="35"/>
      <c r="BSG1649" s="34"/>
      <c r="BSN1649" s="35"/>
      <c r="BSO1649" s="34"/>
      <c r="BSV1649" s="35"/>
      <c r="BSW1649" s="34"/>
      <c r="BTD1649" s="35"/>
      <c r="BTE1649" s="34"/>
      <c r="BTL1649" s="35"/>
      <c r="BTM1649" s="34"/>
      <c r="BTT1649" s="35"/>
      <c r="BTU1649" s="34"/>
      <c r="BUB1649" s="35"/>
      <c r="BUC1649" s="34"/>
      <c r="BUJ1649" s="35"/>
      <c r="BUK1649" s="34"/>
      <c r="BUR1649" s="35"/>
      <c r="BUS1649" s="34"/>
      <c r="BUZ1649" s="35"/>
      <c r="BVA1649" s="34"/>
      <c r="BVH1649" s="35"/>
      <c r="BVI1649" s="34"/>
      <c r="BVP1649" s="35"/>
      <c r="BVQ1649" s="34"/>
      <c r="BVX1649" s="35"/>
      <c r="BVY1649" s="34"/>
      <c r="BWF1649" s="35"/>
      <c r="BWG1649" s="34"/>
      <c r="BWN1649" s="35"/>
      <c r="BWO1649" s="34"/>
      <c r="BWV1649" s="35"/>
      <c r="BWW1649" s="34"/>
      <c r="BXD1649" s="35"/>
      <c r="BXE1649" s="34"/>
      <c r="BXL1649" s="35"/>
      <c r="BXM1649" s="34"/>
      <c r="BXT1649" s="35"/>
      <c r="BXU1649" s="34"/>
      <c r="BYB1649" s="35"/>
      <c r="BYC1649" s="34"/>
      <c r="BYJ1649" s="35"/>
      <c r="BYK1649" s="34"/>
      <c r="BYR1649" s="35"/>
      <c r="BYS1649" s="34"/>
      <c r="BYZ1649" s="35"/>
      <c r="BZA1649" s="34"/>
      <c r="BZH1649" s="35"/>
      <c r="BZI1649" s="34"/>
      <c r="BZP1649" s="35"/>
      <c r="BZQ1649" s="34"/>
      <c r="BZX1649" s="35"/>
      <c r="BZY1649" s="34"/>
      <c r="CAF1649" s="35"/>
      <c r="CAG1649" s="34"/>
      <c r="CAN1649" s="35"/>
      <c r="CAO1649" s="34"/>
      <c r="CAV1649" s="35"/>
      <c r="CAW1649" s="34"/>
      <c r="CBD1649" s="35"/>
      <c r="CBE1649" s="34"/>
      <c r="CBL1649" s="35"/>
      <c r="CBM1649" s="34"/>
      <c r="CBT1649" s="35"/>
      <c r="CBU1649" s="34"/>
      <c r="CCB1649" s="35"/>
      <c r="CCC1649" s="34"/>
      <c r="CCJ1649" s="35"/>
      <c r="CCK1649" s="34"/>
      <c r="CCR1649" s="35"/>
      <c r="CCS1649" s="34"/>
      <c r="CCZ1649" s="35"/>
      <c r="CDA1649" s="34"/>
      <c r="CDH1649" s="35"/>
      <c r="CDI1649" s="34"/>
      <c r="CDP1649" s="35"/>
      <c r="CDQ1649" s="34"/>
      <c r="CDX1649" s="35"/>
      <c r="CDY1649" s="34"/>
      <c r="CEF1649" s="35"/>
      <c r="CEG1649" s="34"/>
      <c r="CEN1649" s="35"/>
      <c r="CEO1649" s="34"/>
      <c r="CEV1649" s="35"/>
      <c r="CEW1649" s="34"/>
      <c r="CFD1649" s="35"/>
      <c r="CFE1649" s="34"/>
      <c r="CFL1649" s="35"/>
      <c r="CFM1649" s="34"/>
      <c r="CFT1649" s="35"/>
      <c r="CFU1649" s="34"/>
      <c r="CGB1649" s="35"/>
      <c r="CGC1649" s="34"/>
      <c r="CGJ1649" s="35"/>
      <c r="CGK1649" s="34"/>
      <c r="CGR1649" s="35"/>
      <c r="CGS1649" s="34"/>
      <c r="CGZ1649" s="35"/>
      <c r="CHA1649" s="34"/>
      <c r="CHH1649" s="35"/>
      <c r="CHI1649" s="34"/>
      <c r="CHP1649" s="35"/>
      <c r="CHQ1649" s="34"/>
      <c r="CHX1649" s="35"/>
      <c r="CHY1649" s="34"/>
      <c r="CIF1649" s="35"/>
      <c r="CIG1649" s="34"/>
      <c r="CIN1649" s="35"/>
      <c r="CIO1649" s="34"/>
      <c r="CIV1649" s="35"/>
      <c r="CIW1649" s="34"/>
      <c r="CJD1649" s="35"/>
      <c r="CJE1649" s="34"/>
      <c r="CJL1649" s="35"/>
      <c r="CJM1649" s="34"/>
      <c r="CJT1649" s="35"/>
      <c r="CJU1649" s="34"/>
      <c r="CKB1649" s="35"/>
      <c r="CKC1649" s="34"/>
      <c r="CKJ1649" s="35"/>
      <c r="CKK1649" s="34"/>
      <c r="CKR1649" s="35"/>
      <c r="CKS1649" s="34"/>
      <c r="CKZ1649" s="35"/>
      <c r="CLA1649" s="34"/>
      <c r="CLH1649" s="35"/>
      <c r="CLI1649" s="34"/>
      <c r="CLP1649" s="35"/>
      <c r="CLQ1649" s="34"/>
      <c r="CLX1649" s="35"/>
      <c r="CLY1649" s="34"/>
      <c r="CMF1649" s="35"/>
      <c r="CMG1649" s="34"/>
      <c r="CMN1649" s="35"/>
      <c r="CMO1649" s="34"/>
      <c r="CMV1649" s="35"/>
      <c r="CMW1649" s="34"/>
      <c r="CND1649" s="35"/>
      <c r="CNE1649" s="34"/>
      <c r="CNL1649" s="35"/>
      <c r="CNM1649" s="34"/>
      <c r="CNT1649" s="35"/>
      <c r="CNU1649" s="34"/>
      <c r="COB1649" s="35"/>
      <c r="COC1649" s="34"/>
      <c r="COJ1649" s="35"/>
      <c r="COK1649" s="34"/>
      <c r="COR1649" s="35"/>
      <c r="COS1649" s="34"/>
      <c r="COZ1649" s="35"/>
      <c r="CPA1649" s="34"/>
      <c r="CPH1649" s="35"/>
      <c r="CPI1649" s="34"/>
      <c r="CPP1649" s="35"/>
      <c r="CPQ1649" s="34"/>
      <c r="CPX1649" s="35"/>
      <c r="CPY1649" s="34"/>
      <c r="CQF1649" s="35"/>
      <c r="CQG1649" s="34"/>
      <c r="CQN1649" s="35"/>
      <c r="CQO1649" s="34"/>
      <c r="CQV1649" s="35"/>
      <c r="CQW1649" s="34"/>
      <c r="CRD1649" s="35"/>
      <c r="CRE1649" s="34"/>
      <c r="CRL1649" s="35"/>
      <c r="CRM1649" s="34"/>
      <c r="CRT1649" s="35"/>
      <c r="CRU1649" s="34"/>
      <c r="CSB1649" s="35"/>
      <c r="CSC1649" s="34"/>
      <c r="CSJ1649" s="35"/>
      <c r="CSK1649" s="34"/>
      <c r="CSR1649" s="35"/>
      <c r="CSS1649" s="34"/>
      <c r="CSZ1649" s="35"/>
      <c r="CTA1649" s="34"/>
      <c r="CTH1649" s="35"/>
      <c r="CTI1649" s="34"/>
      <c r="CTP1649" s="35"/>
      <c r="CTQ1649" s="34"/>
      <c r="CTX1649" s="35"/>
      <c r="CTY1649" s="34"/>
      <c r="CUF1649" s="35"/>
      <c r="CUG1649" s="34"/>
      <c r="CUN1649" s="35"/>
      <c r="CUO1649" s="34"/>
      <c r="CUV1649" s="35"/>
      <c r="CUW1649" s="34"/>
      <c r="CVD1649" s="35"/>
      <c r="CVE1649" s="34"/>
      <c r="CVL1649" s="35"/>
      <c r="CVM1649" s="34"/>
      <c r="CVT1649" s="35"/>
      <c r="CVU1649" s="34"/>
      <c r="CWB1649" s="35"/>
      <c r="CWC1649" s="34"/>
      <c r="CWJ1649" s="35"/>
      <c r="CWK1649" s="34"/>
      <c r="CWR1649" s="35"/>
      <c r="CWS1649" s="34"/>
      <c r="CWZ1649" s="35"/>
      <c r="CXA1649" s="34"/>
      <c r="CXH1649" s="35"/>
      <c r="CXI1649" s="34"/>
      <c r="CXP1649" s="35"/>
      <c r="CXQ1649" s="34"/>
      <c r="CXX1649" s="35"/>
      <c r="CXY1649" s="34"/>
      <c r="CYF1649" s="35"/>
      <c r="CYG1649" s="34"/>
      <c r="CYN1649" s="35"/>
      <c r="CYO1649" s="34"/>
      <c r="CYV1649" s="35"/>
      <c r="CYW1649" s="34"/>
      <c r="CZD1649" s="35"/>
      <c r="CZE1649" s="34"/>
      <c r="CZL1649" s="35"/>
      <c r="CZM1649" s="34"/>
      <c r="CZT1649" s="35"/>
      <c r="CZU1649" s="34"/>
      <c r="DAB1649" s="35"/>
      <c r="DAC1649" s="34"/>
      <c r="DAJ1649" s="35"/>
      <c r="DAK1649" s="34"/>
      <c r="DAR1649" s="35"/>
      <c r="DAS1649" s="34"/>
      <c r="DAZ1649" s="35"/>
      <c r="DBA1649" s="34"/>
      <c r="DBH1649" s="35"/>
      <c r="DBI1649" s="34"/>
      <c r="DBP1649" s="35"/>
      <c r="DBQ1649" s="34"/>
      <c r="DBX1649" s="35"/>
      <c r="DBY1649" s="34"/>
      <c r="DCF1649" s="35"/>
      <c r="DCG1649" s="34"/>
      <c r="DCN1649" s="35"/>
      <c r="DCO1649" s="34"/>
      <c r="DCV1649" s="35"/>
      <c r="DCW1649" s="34"/>
      <c r="DDD1649" s="35"/>
      <c r="DDE1649" s="34"/>
      <c r="DDL1649" s="35"/>
      <c r="DDM1649" s="34"/>
      <c r="DDT1649" s="35"/>
      <c r="DDU1649" s="34"/>
      <c r="DEB1649" s="35"/>
      <c r="DEC1649" s="34"/>
      <c r="DEJ1649" s="35"/>
      <c r="DEK1649" s="34"/>
      <c r="DER1649" s="35"/>
      <c r="DES1649" s="34"/>
      <c r="DEZ1649" s="35"/>
      <c r="DFA1649" s="34"/>
      <c r="DFH1649" s="35"/>
      <c r="DFI1649" s="34"/>
      <c r="DFP1649" s="35"/>
      <c r="DFQ1649" s="34"/>
      <c r="DFX1649" s="35"/>
      <c r="DFY1649" s="34"/>
      <c r="DGF1649" s="35"/>
      <c r="DGG1649" s="34"/>
      <c r="DGN1649" s="35"/>
      <c r="DGO1649" s="34"/>
      <c r="DGV1649" s="35"/>
      <c r="DGW1649" s="34"/>
      <c r="DHD1649" s="35"/>
      <c r="DHE1649" s="34"/>
      <c r="DHL1649" s="35"/>
      <c r="DHM1649" s="34"/>
      <c r="DHT1649" s="35"/>
      <c r="DHU1649" s="34"/>
      <c r="DIB1649" s="35"/>
      <c r="DIC1649" s="34"/>
      <c r="DIJ1649" s="35"/>
      <c r="DIK1649" s="34"/>
      <c r="DIR1649" s="35"/>
      <c r="DIS1649" s="34"/>
      <c r="DIZ1649" s="35"/>
      <c r="DJA1649" s="34"/>
      <c r="DJH1649" s="35"/>
      <c r="DJI1649" s="34"/>
      <c r="DJP1649" s="35"/>
      <c r="DJQ1649" s="34"/>
      <c r="DJX1649" s="35"/>
      <c r="DJY1649" s="34"/>
      <c r="DKF1649" s="35"/>
      <c r="DKG1649" s="34"/>
      <c r="DKN1649" s="35"/>
      <c r="DKO1649" s="34"/>
      <c r="DKV1649" s="35"/>
      <c r="DKW1649" s="34"/>
      <c r="DLD1649" s="35"/>
      <c r="DLE1649" s="34"/>
      <c r="DLL1649" s="35"/>
      <c r="DLM1649" s="34"/>
      <c r="DLT1649" s="35"/>
      <c r="DLU1649" s="34"/>
      <c r="DMB1649" s="35"/>
      <c r="DMC1649" s="34"/>
      <c r="DMJ1649" s="35"/>
      <c r="DMK1649" s="34"/>
      <c r="DMR1649" s="35"/>
      <c r="DMS1649" s="34"/>
      <c r="DMZ1649" s="35"/>
      <c r="DNA1649" s="34"/>
      <c r="DNH1649" s="35"/>
      <c r="DNI1649" s="34"/>
      <c r="DNP1649" s="35"/>
      <c r="DNQ1649" s="34"/>
      <c r="DNX1649" s="35"/>
      <c r="DNY1649" s="34"/>
      <c r="DOF1649" s="35"/>
      <c r="DOG1649" s="34"/>
      <c r="DON1649" s="35"/>
      <c r="DOO1649" s="34"/>
      <c r="DOV1649" s="35"/>
      <c r="DOW1649" s="34"/>
      <c r="DPD1649" s="35"/>
      <c r="DPE1649" s="34"/>
      <c r="DPL1649" s="35"/>
      <c r="DPM1649" s="34"/>
      <c r="DPT1649" s="35"/>
      <c r="DPU1649" s="34"/>
      <c r="DQB1649" s="35"/>
      <c r="DQC1649" s="34"/>
      <c r="DQJ1649" s="35"/>
      <c r="DQK1649" s="34"/>
      <c r="DQR1649" s="35"/>
      <c r="DQS1649" s="34"/>
      <c r="DQZ1649" s="35"/>
      <c r="DRA1649" s="34"/>
      <c r="DRH1649" s="35"/>
      <c r="DRI1649" s="34"/>
      <c r="DRP1649" s="35"/>
      <c r="DRQ1649" s="34"/>
      <c r="DRX1649" s="35"/>
      <c r="DRY1649" s="34"/>
      <c r="DSF1649" s="35"/>
      <c r="DSG1649" s="34"/>
      <c r="DSN1649" s="35"/>
      <c r="DSO1649" s="34"/>
      <c r="DSV1649" s="35"/>
      <c r="DSW1649" s="34"/>
      <c r="DTD1649" s="35"/>
      <c r="DTE1649" s="34"/>
      <c r="DTL1649" s="35"/>
      <c r="DTM1649" s="34"/>
      <c r="DTT1649" s="35"/>
      <c r="DTU1649" s="34"/>
      <c r="DUB1649" s="35"/>
      <c r="DUC1649" s="34"/>
      <c r="DUJ1649" s="35"/>
      <c r="DUK1649" s="34"/>
      <c r="DUR1649" s="35"/>
      <c r="DUS1649" s="34"/>
      <c r="DUZ1649" s="35"/>
      <c r="DVA1649" s="34"/>
      <c r="DVH1649" s="35"/>
      <c r="DVI1649" s="34"/>
      <c r="DVP1649" s="35"/>
      <c r="DVQ1649" s="34"/>
      <c r="DVX1649" s="35"/>
      <c r="DVY1649" s="34"/>
      <c r="DWF1649" s="35"/>
      <c r="DWG1649" s="34"/>
      <c r="DWN1649" s="35"/>
      <c r="DWO1649" s="34"/>
      <c r="DWV1649" s="35"/>
      <c r="DWW1649" s="34"/>
      <c r="DXD1649" s="35"/>
      <c r="DXE1649" s="34"/>
      <c r="DXL1649" s="35"/>
      <c r="DXM1649" s="34"/>
      <c r="DXT1649" s="35"/>
      <c r="DXU1649" s="34"/>
      <c r="DYB1649" s="35"/>
      <c r="DYC1649" s="34"/>
      <c r="DYJ1649" s="35"/>
      <c r="DYK1649" s="34"/>
      <c r="DYR1649" s="35"/>
      <c r="DYS1649" s="34"/>
      <c r="DYZ1649" s="35"/>
      <c r="DZA1649" s="34"/>
      <c r="DZH1649" s="35"/>
      <c r="DZI1649" s="34"/>
      <c r="DZP1649" s="35"/>
      <c r="DZQ1649" s="34"/>
      <c r="DZX1649" s="35"/>
      <c r="DZY1649" s="34"/>
      <c r="EAF1649" s="35"/>
      <c r="EAG1649" s="34"/>
      <c r="EAN1649" s="35"/>
      <c r="EAO1649" s="34"/>
      <c r="EAV1649" s="35"/>
      <c r="EAW1649" s="34"/>
      <c r="EBD1649" s="35"/>
      <c r="EBE1649" s="34"/>
      <c r="EBL1649" s="35"/>
      <c r="EBM1649" s="34"/>
      <c r="EBT1649" s="35"/>
      <c r="EBU1649" s="34"/>
      <c r="ECB1649" s="35"/>
      <c r="ECC1649" s="34"/>
      <c r="ECJ1649" s="35"/>
      <c r="ECK1649" s="34"/>
      <c r="ECR1649" s="35"/>
      <c r="ECS1649" s="34"/>
      <c r="ECZ1649" s="35"/>
      <c r="EDA1649" s="34"/>
      <c r="EDH1649" s="35"/>
      <c r="EDI1649" s="34"/>
      <c r="EDP1649" s="35"/>
      <c r="EDQ1649" s="34"/>
      <c r="EDX1649" s="35"/>
      <c r="EDY1649" s="34"/>
      <c r="EEF1649" s="35"/>
      <c r="EEG1649" s="34"/>
      <c r="EEN1649" s="35"/>
      <c r="EEO1649" s="34"/>
      <c r="EEV1649" s="35"/>
      <c r="EEW1649" s="34"/>
      <c r="EFD1649" s="35"/>
      <c r="EFE1649" s="34"/>
      <c r="EFL1649" s="35"/>
      <c r="EFM1649" s="34"/>
      <c r="EFT1649" s="35"/>
      <c r="EFU1649" s="34"/>
      <c r="EGB1649" s="35"/>
      <c r="EGC1649" s="34"/>
      <c r="EGJ1649" s="35"/>
      <c r="EGK1649" s="34"/>
      <c r="EGR1649" s="35"/>
      <c r="EGS1649" s="34"/>
      <c r="EGZ1649" s="35"/>
      <c r="EHA1649" s="34"/>
      <c r="EHH1649" s="35"/>
      <c r="EHI1649" s="34"/>
      <c r="EHP1649" s="35"/>
      <c r="EHQ1649" s="34"/>
      <c r="EHX1649" s="35"/>
      <c r="EHY1649" s="34"/>
      <c r="EIF1649" s="35"/>
      <c r="EIG1649" s="34"/>
      <c r="EIN1649" s="35"/>
      <c r="EIO1649" s="34"/>
      <c r="EIV1649" s="35"/>
      <c r="EIW1649" s="34"/>
      <c r="EJD1649" s="35"/>
      <c r="EJE1649" s="34"/>
      <c r="EJL1649" s="35"/>
      <c r="EJM1649" s="34"/>
      <c r="EJT1649" s="35"/>
      <c r="EJU1649" s="34"/>
      <c r="EKB1649" s="35"/>
      <c r="EKC1649" s="34"/>
      <c r="EKJ1649" s="35"/>
      <c r="EKK1649" s="34"/>
      <c r="EKR1649" s="35"/>
      <c r="EKS1649" s="34"/>
      <c r="EKZ1649" s="35"/>
      <c r="ELA1649" s="34"/>
      <c r="ELH1649" s="35"/>
      <c r="ELI1649" s="34"/>
      <c r="ELP1649" s="35"/>
      <c r="ELQ1649" s="34"/>
      <c r="ELX1649" s="35"/>
      <c r="ELY1649" s="34"/>
      <c r="EMF1649" s="35"/>
      <c r="EMG1649" s="34"/>
      <c r="EMN1649" s="35"/>
      <c r="EMO1649" s="34"/>
      <c r="EMV1649" s="35"/>
      <c r="EMW1649" s="34"/>
      <c r="END1649" s="35"/>
      <c r="ENE1649" s="34"/>
      <c r="ENL1649" s="35"/>
      <c r="ENM1649" s="34"/>
      <c r="ENT1649" s="35"/>
      <c r="ENU1649" s="34"/>
      <c r="EOB1649" s="35"/>
      <c r="EOC1649" s="34"/>
      <c r="EOJ1649" s="35"/>
      <c r="EOK1649" s="34"/>
      <c r="EOR1649" s="35"/>
      <c r="EOS1649" s="34"/>
      <c r="EOZ1649" s="35"/>
      <c r="EPA1649" s="34"/>
      <c r="EPH1649" s="35"/>
      <c r="EPI1649" s="34"/>
      <c r="EPP1649" s="35"/>
      <c r="EPQ1649" s="34"/>
      <c r="EPX1649" s="35"/>
      <c r="EPY1649" s="34"/>
      <c r="EQF1649" s="35"/>
      <c r="EQG1649" s="34"/>
      <c r="EQN1649" s="35"/>
      <c r="EQO1649" s="34"/>
      <c r="EQV1649" s="35"/>
      <c r="EQW1649" s="34"/>
      <c r="ERD1649" s="35"/>
      <c r="ERE1649" s="34"/>
      <c r="ERL1649" s="35"/>
      <c r="ERM1649" s="34"/>
      <c r="ERT1649" s="35"/>
      <c r="ERU1649" s="34"/>
      <c r="ESB1649" s="35"/>
      <c r="ESC1649" s="34"/>
      <c r="ESJ1649" s="35"/>
      <c r="ESK1649" s="34"/>
      <c r="ESR1649" s="35"/>
      <c r="ESS1649" s="34"/>
      <c r="ESZ1649" s="35"/>
      <c r="ETA1649" s="34"/>
      <c r="ETH1649" s="35"/>
      <c r="ETI1649" s="34"/>
      <c r="ETP1649" s="35"/>
      <c r="ETQ1649" s="34"/>
      <c r="ETX1649" s="35"/>
      <c r="ETY1649" s="34"/>
      <c r="EUF1649" s="35"/>
      <c r="EUG1649" s="34"/>
      <c r="EUN1649" s="35"/>
      <c r="EUO1649" s="34"/>
      <c r="EUV1649" s="35"/>
      <c r="EUW1649" s="34"/>
      <c r="EVD1649" s="35"/>
      <c r="EVE1649" s="34"/>
      <c r="EVL1649" s="35"/>
      <c r="EVM1649" s="34"/>
      <c r="EVT1649" s="35"/>
      <c r="EVU1649" s="34"/>
      <c r="EWB1649" s="35"/>
      <c r="EWC1649" s="34"/>
      <c r="EWJ1649" s="35"/>
      <c r="EWK1649" s="34"/>
      <c r="EWR1649" s="35"/>
      <c r="EWS1649" s="34"/>
      <c r="EWZ1649" s="35"/>
      <c r="EXA1649" s="34"/>
      <c r="EXH1649" s="35"/>
      <c r="EXI1649" s="34"/>
      <c r="EXP1649" s="35"/>
      <c r="EXQ1649" s="34"/>
      <c r="EXX1649" s="35"/>
      <c r="EXY1649" s="34"/>
      <c r="EYF1649" s="35"/>
      <c r="EYG1649" s="34"/>
      <c r="EYN1649" s="35"/>
      <c r="EYO1649" s="34"/>
      <c r="EYV1649" s="35"/>
      <c r="EYW1649" s="34"/>
      <c r="EZD1649" s="35"/>
      <c r="EZE1649" s="34"/>
      <c r="EZL1649" s="35"/>
      <c r="EZM1649" s="34"/>
      <c r="EZT1649" s="35"/>
      <c r="EZU1649" s="34"/>
      <c r="FAB1649" s="35"/>
      <c r="FAC1649" s="34"/>
      <c r="FAJ1649" s="35"/>
      <c r="FAK1649" s="34"/>
      <c r="FAR1649" s="35"/>
      <c r="FAS1649" s="34"/>
      <c r="FAZ1649" s="35"/>
      <c r="FBA1649" s="34"/>
      <c r="FBH1649" s="35"/>
      <c r="FBI1649" s="34"/>
      <c r="FBP1649" s="35"/>
      <c r="FBQ1649" s="34"/>
      <c r="FBX1649" s="35"/>
      <c r="FBY1649" s="34"/>
      <c r="FCF1649" s="35"/>
      <c r="FCG1649" s="34"/>
      <c r="FCN1649" s="35"/>
      <c r="FCO1649" s="34"/>
      <c r="FCV1649" s="35"/>
      <c r="FCW1649" s="34"/>
      <c r="FDD1649" s="35"/>
      <c r="FDE1649" s="34"/>
      <c r="FDL1649" s="35"/>
      <c r="FDM1649" s="34"/>
      <c r="FDT1649" s="35"/>
      <c r="FDU1649" s="34"/>
      <c r="FEB1649" s="35"/>
      <c r="FEC1649" s="34"/>
      <c r="FEJ1649" s="35"/>
      <c r="FEK1649" s="34"/>
      <c r="FER1649" s="35"/>
      <c r="FES1649" s="34"/>
      <c r="FEZ1649" s="35"/>
      <c r="FFA1649" s="34"/>
      <c r="FFH1649" s="35"/>
      <c r="FFI1649" s="34"/>
      <c r="FFP1649" s="35"/>
      <c r="FFQ1649" s="34"/>
      <c r="FFX1649" s="35"/>
      <c r="FFY1649" s="34"/>
      <c r="FGF1649" s="35"/>
      <c r="FGG1649" s="34"/>
      <c r="FGN1649" s="35"/>
      <c r="FGO1649" s="34"/>
      <c r="FGV1649" s="35"/>
      <c r="FGW1649" s="34"/>
      <c r="FHD1649" s="35"/>
      <c r="FHE1649" s="34"/>
      <c r="FHL1649" s="35"/>
      <c r="FHM1649" s="34"/>
      <c r="FHT1649" s="35"/>
      <c r="FHU1649" s="34"/>
      <c r="FIB1649" s="35"/>
      <c r="FIC1649" s="34"/>
      <c r="FIJ1649" s="35"/>
      <c r="FIK1649" s="34"/>
      <c r="FIR1649" s="35"/>
      <c r="FIS1649" s="34"/>
      <c r="FIZ1649" s="35"/>
      <c r="FJA1649" s="34"/>
      <c r="FJH1649" s="35"/>
      <c r="FJI1649" s="34"/>
      <c r="FJP1649" s="35"/>
      <c r="FJQ1649" s="34"/>
      <c r="FJX1649" s="35"/>
      <c r="FJY1649" s="34"/>
      <c r="FKF1649" s="35"/>
      <c r="FKG1649" s="34"/>
      <c r="FKN1649" s="35"/>
      <c r="FKO1649" s="34"/>
      <c r="FKV1649" s="35"/>
      <c r="FKW1649" s="34"/>
      <c r="FLD1649" s="35"/>
      <c r="FLE1649" s="34"/>
      <c r="FLL1649" s="35"/>
      <c r="FLM1649" s="34"/>
      <c r="FLT1649" s="35"/>
      <c r="FLU1649" s="34"/>
      <c r="FMB1649" s="35"/>
      <c r="FMC1649" s="34"/>
      <c r="FMJ1649" s="35"/>
      <c r="FMK1649" s="34"/>
      <c r="FMR1649" s="35"/>
      <c r="FMS1649" s="34"/>
      <c r="FMZ1649" s="35"/>
      <c r="FNA1649" s="34"/>
      <c r="FNH1649" s="35"/>
      <c r="FNI1649" s="34"/>
      <c r="FNP1649" s="35"/>
      <c r="FNQ1649" s="34"/>
      <c r="FNX1649" s="35"/>
      <c r="FNY1649" s="34"/>
      <c r="FOF1649" s="35"/>
      <c r="FOG1649" s="34"/>
      <c r="FON1649" s="35"/>
      <c r="FOO1649" s="34"/>
      <c r="FOV1649" s="35"/>
      <c r="FOW1649" s="34"/>
      <c r="FPD1649" s="35"/>
      <c r="FPE1649" s="34"/>
      <c r="FPL1649" s="35"/>
      <c r="FPM1649" s="34"/>
      <c r="FPT1649" s="35"/>
      <c r="FPU1649" s="34"/>
      <c r="FQB1649" s="35"/>
      <c r="FQC1649" s="34"/>
      <c r="FQJ1649" s="35"/>
      <c r="FQK1649" s="34"/>
      <c r="FQR1649" s="35"/>
      <c r="FQS1649" s="34"/>
      <c r="FQZ1649" s="35"/>
      <c r="FRA1649" s="34"/>
      <c r="FRH1649" s="35"/>
      <c r="FRI1649" s="34"/>
      <c r="FRP1649" s="35"/>
      <c r="FRQ1649" s="34"/>
      <c r="FRX1649" s="35"/>
      <c r="FRY1649" s="34"/>
      <c r="FSF1649" s="35"/>
      <c r="FSG1649" s="34"/>
      <c r="FSN1649" s="35"/>
      <c r="FSO1649" s="34"/>
      <c r="FSV1649" s="35"/>
      <c r="FSW1649" s="34"/>
      <c r="FTD1649" s="35"/>
      <c r="FTE1649" s="34"/>
      <c r="FTL1649" s="35"/>
      <c r="FTM1649" s="34"/>
      <c r="FTT1649" s="35"/>
      <c r="FTU1649" s="34"/>
      <c r="FUB1649" s="35"/>
      <c r="FUC1649" s="34"/>
      <c r="FUJ1649" s="35"/>
      <c r="FUK1649" s="34"/>
      <c r="FUR1649" s="35"/>
      <c r="FUS1649" s="34"/>
      <c r="FUZ1649" s="35"/>
      <c r="FVA1649" s="34"/>
      <c r="FVH1649" s="35"/>
      <c r="FVI1649" s="34"/>
      <c r="FVP1649" s="35"/>
      <c r="FVQ1649" s="34"/>
      <c r="FVX1649" s="35"/>
      <c r="FVY1649" s="34"/>
      <c r="FWF1649" s="35"/>
      <c r="FWG1649" s="34"/>
      <c r="FWN1649" s="35"/>
      <c r="FWO1649" s="34"/>
      <c r="FWV1649" s="35"/>
      <c r="FWW1649" s="34"/>
      <c r="FXD1649" s="35"/>
      <c r="FXE1649" s="34"/>
      <c r="FXL1649" s="35"/>
      <c r="FXM1649" s="34"/>
      <c r="FXT1649" s="35"/>
      <c r="FXU1649" s="34"/>
      <c r="FYB1649" s="35"/>
      <c r="FYC1649" s="34"/>
      <c r="FYJ1649" s="35"/>
      <c r="FYK1649" s="34"/>
      <c r="FYR1649" s="35"/>
      <c r="FYS1649" s="34"/>
      <c r="FYZ1649" s="35"/>
      <c r="FZA1649" s="34"/>
      <c r="FZH1649" s="35"/>
      <c r="FZI1649" s="34"/>
      <c r="FZP1649" s="35"/>
      <c r="FZQ1649" s="34"/>
      <c r="FZX1649" s="35"/>
      <c r="FZY1649" s="34"/>
      <c r="GAF1649" s="35"/>
      <c r="GAG1649" s="34"/>
      <c r="GAN1649" s="35"/>
      <c r="GAO1649" s="34"/>
      <c r="GAV1649" s="35"/>
      <c r="GAW1649" s="34"/>
      <c r="GBD1649" s="35"/>
      <c r="GBE1649" s="34"/>
      <c r="GBL1649" s="35"/>
      <c r="GBM1649" s="34"/>
      <c r="GBT1649" s="35"/>
      <c r="GBU1649" s="34"/>
      <c r="GCB1649" s="35"/>
      <c r="GCC1649" s="34"/>
      <c r="GCJ1649" s="35"/>
      <c r="GCK1649" s="34"/>
      <c r="GCR1649" s="35"/>
      <c r="GCS1649" s="34"/>
      <c r="GCZ1649" s="35"/>
      <c r="GDA1649" s="34"/>
      <c r="GDH1649" s="35"/>
      <c r="GDI1649" s="34"/>
      <c r="GDP1649" s="35"/>
      <c r="GDQ1649" s="34"/>
      <c r="GDX1649" s="35"/>
      <c r="GDY1649" s="34"/>
      <c r="GEF1649" s="35"/>
      <c r="GEG1649" s="34"/>
      <c r="GEN1649" s="35"/>
      <c r="GEO1649" s="34"/>
      <c r="GEV1649" s="35"/>
      <c r="GEW1649" s="34"/>
      <c r="GFD1649" s="35"/>
      <c r="GFE1649" s="34"/>
      <c r="GFL1649" s="35"/>
      <c r="GFM1649" s="34"/>
      <c r="GFT1649" s="35"/>
      <c r="GFU1649" s="34"/>
      <c r="GGB1649" s="35"/>
      <c r="GGC1649" s="34"/>
      <c r="GGJ1649" s="35"/>
      <c r="GGK1649" s="34"/>
      <c r="GGR1649" s="35"/>
      <c r="GGS1649" s="34"/>
      <c r="GGZ1649" s="35"/>
      <c r="GHA1649" s="34"/>
      <c r="GHH1649" s="35"/>
      <c r="GHI1649" s="34"/>
      <c r="GHP1649" s="35"/>
      <c r="GHQ1649" s="34"/>
      <c r="GHX1649" s="35"/>
      <c r="GHY1649" s="34"/>
      <c r="GIF1649" s="35"/>
      <c r="GIG1649" s="34"/>
      <c r="GIN1649" s="35"/>
      <c r="GIO1649" s="34"/>
      <c r="GIV1649" s="35"/>
      <c r="GIW1649" s="34"/>
      <c r="GJD1649" s="35"/>
      <c r="GJE1649" s="34"/>
      <c r="GJL1649" s="35"/>
      <c r="GJM1649" s="34"/>
      <c r="GJT1649" s="35"/>
      <c r="GJU1649" s="34"/>
      <c r="GKB1649" s="35"/>
      <c r="GKC1649" s="34"/>
      <c r="GKJ1649" s="35"/>
      <c r="GKK1649" s="34"/>
      <c r="GKR1649" s="35"/>
      <c r="GKS1649" s="34"/>
      <c r="GKZ1649" s="35"/>
      <c r="GLA1649" s="34"/>
      <c r="GLH1649" s="35"/>
      <c r="GLI1649" s="34"/>
      <c r="GLP1649" s="35"/>
      <c r="GLQ1649" s="34"/>
      <c r="GLX1649" s="35"/>
      <c r="GLY1649" s="34"/>
      <c r="GMF1649" s="35"/>
      <c r="GMG1649" s="34"/>
      <c r="GMN1649" s="35"/>
      <c r="GMO1649" s="34"/>
      <c r="GMV1649" s="35"/>
      <c r="GMW1649" s="34"/>
      <c r="GND1649" s="35"/>
      <c r="GNE1649" s="34"/>
      <c r="GNL1649" s="35"/>
      <c r="GNM1649" s="34"/>
      <c r="GNT1649" s="35"/>
      <c r="GNU1649" s="34"/>
      <c r="GOB1649" s="35"/>
      <c r="GOC1649" s="34"/>
      <c r="GOJ1649" s="35"/>
      <c r="GOK1649" s="34"/>
      <c r="GOR1649" s="35"/>
      <c r="GOS1649" s="34"/>
      <c r="GOZ1649" s="35"/>
      <c r="GPA1649" s="34"/>
      <c r="GPH1649" s="35"/>
      <c r="GPI1649" s="34"/>
      <c r="GPP1649" s="35"/>
      <c r="GPQ1649" s="34"/>
      <c r="GPX1649" s="35"/>
      <c r="GPY1649" s="34"/>
      <c r="GQF1649" s="35"/>
      <c r="GQG1649" s="34"/>
      <c r="GQN1649" s="35"/>
      <c r="GQO1649" s="34"/>
      <c r="GQV1649" s="35"/>
      <c r="GQW1649" s="34"/>
      <c r="GRD1649" s="35"/>
      <c r="GRE1649" s="34"/>
      <c r="GRL1649" s="35"/>
      <c r="GRM1649" s="34"/>
      <c r="GRT1649" s="35"/>
      <c r="GRU1649" s="34"/>
      <c r="GSB1649" s="35"/>
      <c r="GSC1649" s="34"/>
      <c r="GSJ1649" s="35"/>
      <c r="GSK1649" s="34"/>
      <c r="GSR1649" s="35"/>
      <c r="GSS1649" s="34"/>
      <c r="GSZ1649" s="35"/>
      <c r="GTA1649" s="34"/>
      <c r="GTH1649" s="35"/>
      <c r="GTI1649" s="34"/>
      <c r="GTP1649" s="35"/>
      <c r="GTQ1649" s="34"/>
      <c r="GTX1649" s="35"/>
      <c r="GTY1649" s="34"/>
      <c r="GUF1649" s="35"/>
      <c r="GUG1649" s="34"/>
      <c r="GUN1649" s="35"/>
      <c r="GUO1649" s="34"/>
      <c r="GUV1649" s="35"/>
      <c r="GUW1649" s="34"/>
      <c r="GVD1649" s="35"/>
      <c r="GVE1649" s="34"/>
      <c r="GVL1649" s="35"/>
      <c r="GVM1649" s="34"/>
      <c r="GVT1649" s="35"/>
      <c r="GVU1649" s="34"/>
      <c r="GWB1649" s="35"/>
      <c r="GWC1649" s="34"/>
      <c r="GWJ1649" s="35"/>
      <c r="GWK1649" s="34"/>
      <c r="GWR1649" s="35"/>
      <c r="GWS1649" s="34"/>
      <c r="GWZ1649" s="35"/>
      <c r="GXA1649" s="34"/>
      <c r="GXH1649" s="35"/>
      <c r="GXI1649" s="34"/>
      <c r="GXP1649" s="35"/>
      <c r="GXQ1649" s="34"/>
      <c r="GXX1649" s="35"/>
      <c r="GXY1649" s="34"/>
      <c r="GYF1649" s="35"/>
      <c r="GYG1649" s="34"/>
      <c r="GYN1649" s="35"/>
      <c r="GYO1649" s="34"/>
      <c r="GYV1649" s="35"/>
      <c r="GYW1649" s="34"/>
      <c r="GZD1649" s="35"/>
      <c r="GZE1649" s="34"/>
      <c r="GZL1649" s="35"/>
      <c r="GZM1649" s="34"/>
      <c r="GZT1649" s="35"/>
      <c r="GZU1649" s="34"/>
      <c r="HAB1649" s="35"/>
      <c r="HAC1649" s="34"/>
      <c r="HAJ1649" s="35"/>
      <c r="HAK1649" s="34"/>
      <c r="HAR1649" s="35"/>
      <c r="HAS1649" s="34"/>
      <c r="HAZ1649" s="35"/>
      <c r="HBA1649" s="34"/>
      <c r="HBH1649" s="35"/>
      <c r="HBI1649" s="34"/>
      <c r="HBP1649" s="35"/>
      <c r="HBQ1649" s="34"/>
      <c r="HBX1649" s="35"/>
      <c r="HBY1649" s="34"/>
      <c r="HCF1649" s="35"/>
      <c r="HCG1649" s="34"/>
      <c r="HCN1649" s="35"/>
      <c r="HCO1649" s="34"/>
      <c r="HCV1649" s="35"/>
      <c r="HCW1649" s="34"/>
      <c r="HDD1649" s="35"/>
      <c r="HDE1649" s="34"/>
      <c r="HDL1649" s="35"/>
      <c r="HDM1649" s="34"/>
      <c r="HDT1649" s="35"/>
      <c r="HDU1649" s="34"/>
      <c r="HEB1649" s="35"/>
      <c r="HEC1649" s="34"/>
      <c r="HEJ1649" s="35"/>
      <c r="HEK1649" s="34"/>
      <c r="HER1649" s="35"/>
      <c r="HES1649" s="34"/>
      <c r="HEZ1649" s="35"/>
      <c r="HFA1649" s="34"/>
      <c r="HFH1649" s="35"/>
      <c r="HFI1649" s="34"/>
      <c r="HFP1649" s="35"/>
      <c r="HFQ1649" s="34"/>
      <c r="HFX1649" s="35"/>
      <c r="HFY1649" s="34"/>
      <c r="HGF1649" s="35"/>
      <c r="HGG1649" s="34"/>
      <c r="HGN1649" s="35"/>
      <c r="HGO1649" s="34"/>
      <c r="HGV1649" s="35"/>
      <c r="HGW1649" s="34"/>
      <c r="HHD1649" s="35"/>
      <c r="HHE1649" s="34"/>
      <c r="HHL1649" s="35"/>
      <c r="HHM1649" s="34"/>
      <c r="HHT1649" s="35"/>
      <c r="HHU1649" s="34"/>
      <c r="HIB1649" s="35"/>
      <c r="HIC1649" s="34"/>
      <c r="HIJ1649" s="35"/>
      <c r="HIK1649" s="34"/>
      <c r="HIR1649" s="35"/>
      <c r="HIS1649" s="34"/>
      <c r="HIZ1649" s="35"/>
      <c r="HJA1649" s="34"/>
      <c r="HJH1649" s="35"/>
      <c r="HJI1649" s="34"/>
      <c r="HJP1649" s="35"/>
      <c r="HJQ1649" s="34"/>
      <c r="HJX1649" s="35"/>
      <c r="HJY1649" s="34"/>
      <c r="HKF1649" s="35"/>
      <c r="HKG1649" s="34"/>
      <c r="HKN1649" s="35"/>
      <c r="HKO1649" s="34"/>
      <c r="HKV1649" s="35"/>
      <c r="HKW1649" s="34"/>
      <c r="HLD1649" s="35"/>
      <c r="HLE1649" s="34"/>
      <c r="HLL1649" s="35"/>
      <c r="HLM1649" s="34"/>
      <c r="HLT1649" s="35"/>
      <c r="HLU1649" s="34"/>
      <c r="HMB1649" s="35"/>
      <c r="HMC1649" s="34"/>
      <c r="HMJ1649" s="35"/>
      <c r="HMK1649" s="34"/>
      <c r="HMR1649" s="35"/>
      <c r="HMS1649" s="34"/>
      <c r="HMZ1649" s="35"/>
      <c r="HNA1649" s="34"/>
      <c r="HNH1649" s="35"/>
      <c r="HNI1649" s="34"/>
      <c r="HNP1649" s="35"/>
      <c r="HNQ1649" s="34"/>
      <c r="HNX1649" s="35"/>
      <c r="HNY1649" s="34"/>
      <c r="HOF1649" s="35"/>
      <c r="HOG1649" s="34"/>
      <c r="HON1649" s="35"/>
      <c r="HOO1649" s="34"/>
      <c r="HOV1649" s="35"/>
      <c r="HOW1649" s="34"/>
      <c r="HPD1649" s="35"/>
      <c r="HPE1649" s="34"/>
      <c r="HPL1649" s="35"/>
      <c r="HPM1649" s="34"/>
      <c r="HPT1649" s="35"/>
      <c r="HPU1649" s="34"/>
      <c r="HQB1649" s="35"/>
      <c r="HQC1649" s="34"/>
      <c r="HQJ1649" s="35"/>
      <c r="HQK1649" s="34"/>
      <c r="HQR1649" s="35"/>
      <c r="HQS1649" s="34"/>
      <c r="HQZ1649" s="35"/>
      <c r="HRA1649" s="34"/>
      <c r="HRH1649" s="35"/>
      <c r="HRI1649" s="34"/>
      <c r="HRP1649" s="35"/>
      <c r="HRQ1649" s="34"/>
      <c r="HRX1649" s="35"/>
      <c r="HRY1649" s="34"/>
      <c r="HSF1649" s="35"/>
      <c r="HSG1649" s="34"/>
      <c r="HSN1649" s="35"/>
      <c r="HSO1649" s="34"/>
      <c r="HSV1649" s="35"/>
      <c r="HSW1649" s="34"/>
      <c r="HTD1649" s="35"/>
      <c r="HTE1649" s="34"/>
      <c r="HTL1649" s="35"/>
      <c r="HTM1649" s="34"/>
      <c r="HTT1649" s="35"/>
      <c r="HTU1649" s="34"/>
      <c r="HUB1649" s="35"/>
      <c r="HUC1649" s="34"/>
      <c r="HUJ1649" s="35"/>
      <c r="HUK1649" s="34"/>
      <c r="HUR1649" s="35"/>
      <c r="HUS1649" s="34"/>
      <c r="HUZ1649" s="35"/>
      <c r="HVA1649" s="34"/>
      <c r="HVH1649" s="35"/>
      <c r="HVI1649" s="34"/>
      <c r="HVP1649" s="35"/>
      <c r="HVQ1649" s="34"/>
      <c r="HVX1649" s="35"/>
      <c r="HVY1649" s="34"/>
      <c r="HWF1649" s="35"/>
      <c r="HWG1649" s="34"/>
      <c r="HWN1649" s="35"/>
      <c r="HWO1649" s="34"/>
      <c r="HWV1649" s="35"/>
      <c r="HWW1649" s="34"/>
      <c r="HXD1649" s="35"/>
      <c r="HXE1649" s="34"/>
      <c r="HXL1649" s="35"/>
      <c r="HXM1649" s="34"/>
      <c r="HXT1649" s="35"/>
      <c r="HXU1649" s="34"/>
      <c r="HYB1649" s="35"/>
      <c r="HYC1649" s="34"/>
      <c r="HYJ1649" s="35"/>
      <c r="HYK1649" s="34"/>
      <c r="HYR1649" s="35"/>
      <c r="HYS1649" s="34"/>
      <c r="HYZ1649" s="35"/>
      <c r="HZA1649" s="34"/>
      <c r="HZH1649" s="35"/>
      <c r="HZI1649" s="34"/>
      <c r="HZP1649" s="35"/>
      <c r="HZQ1649" s="34"/>
      <c r="HZX1649" s="35"/>
      <c r="HZY1649" s="34"/>
      <c r="IAF1649" s="35"/>
      <c r="IAG1649" s="34"/>
      <c r="IAN1649" s="35"/>
      <c r="IAO1649" s="34"/>
      <c r="IAV1649" s="35"/>
      <c r="IAW1649" s="34"/>
      <c r="IBD1649" s="35"/>
      <c r="IBE1649" s="34"/>
      <c r="IBL1649" s="35"/>
      <c r="IBM1649" s="34"/>
      <c r="IBT1649" s="35"/>
      <c r="IBU1649" s="34"/>
      <c r="ICB1649" s="35"/>
      <c r="ICC1649" s="34"/>
      <c r="ICJ1649" s="35"/>
      <c r="ICK1649" s="34"/>
      <c r="ICR1649" s="35"/>
      <c r="ICS1649" s="34"/>
      <c r="ICZ1649" s="35"/>
      <c r="IDA1649" s="34"/>
      <c r="IDH1649" s="35"/>
      <c r="IDI1649" s="34"/>
      <c r="IDP1649" s="35"/>
      <c r="IDQ1649" s="34"/>
      <c r="IDX1649" s="35"/>
      <c r="IDY1649" s="34"/>
      <c r="IEF1649" s="35"/>
      <c r="IEG1649" s="34"/>
      <c r="IEN1649" s="35"/>
      <c r="IEO1649" s="34"/>
      <c r="IEV1649" s="35"/>
      <c r="IEW1649" s="34"/>
      <c r="IFD1649" s="35"/>
      <c r="IFE1649" s="34"/>
      <c r="IFL1649" s="35"/>
      <c r="IFM1649" s="34"/>
      <c r="IFT1649" s="35"/>
      <c r="IFU1649" s="34"/>
      <c r="IGB1649" s="35"/>
      <c r="IGC1649" s="34"/>
      <c r="IGJ1649" s="35"/>
      <c r="IGK1649" s="34"/>
      <c r="IGR1649" s="35"/>
      <c r="IGS1649" s="34"/>
      <c r="IGZ1649" s="35"/>
      <c r="IHA1649" s="34"/>
      <c r="IHH1649" s="35"/>
      <c r="IHI1649" s="34"/>
      <c r="IHP1649" s="35"/>
      <c r="IHQ1649" s="34"/>
      <c r="IHX1649" s="35"/>
      <c r="IHY1649" s="34"/>
      <c r="IIF1649" s="35"/>
      <c r="IIG1649" s="34"/>
      <c r="IIN1649" s="35"/>
      <c r="IIO1649" s="34"/>
      <c r="IIV1649" s="35"/>
      <c r="IIW1649" s="34"/>
      <c r="IJD1649" s="35"/>
      <c r="IJE1649" s="34"/>
      <c r="IJL1649" s="35"/>
      <c r="IJM1649" s="34"/>
      <c r="IJT1649" s="35"/>
      <c r="IJU1649" s="34"/>
      <c r="IKB1649" s="35"/>
      <c r="IKC1649" s="34"/>
      <c r="IKJ1649" s="35"/>
      <c r="IKK1649" s="34"/>
      <c r="IKR1649" s="35"/>
      <c r="IKS1649" s="34"/>
      <c r="IKZ1649" s="35"/>
      <c r="ILA1649" s="34"/>
      <c r="ILH1649" s="35"/>
      <c r="ILI1649" s="34"/>
      <c r="ILP1649" s="35"/>
      <c r="ILQ1649" s="34"/>
      <c r="ILX1649" s="35"/>
      <c r="ILY1649" s="34"/>
      <c r="IMF1649" s="35"/>
      <c r="IMG1649" s="34"/>
      <c r="IMN1649" s="35"/>
      <c r="IMO1649" s="34"/>
      <c r="IMV1649" s="35"/>
      <c r="IMW1649" s="34"/>
      <c r="IND1649" s="35"/>
      <c r="INE1649" s="34"/>
      <c r="INL1649" s="35"/>
      <c r="INM1649" s="34"/>
      <c r="INT1649" s="35"/>
      <c r="INU1649" s="34"/>
      <c r="IOB1649" s="35"/>
      <c r="IOC1649" s="34"/>
      <c r="IOJ1649" s="35"/>
      <c r="IOK1649" s="34"/>
      <c r="IOR1649" s="35"/>
      <c r="IOS1649" s="34"/>
      <c r="IOZ1649" s="35"/>
      <c r="IPA1649" s="34"/>
      <c r="IPH1649" s="35"/>
      <c r="IPI1649" s="34"/>
      <c r="IPP1649" s="35"/>
      <c r="IPQ1649" s="34"/>
      <c r="IPX1649" s="35"/>
      <c r="IPY1649" s="34"/>
      <c r="IQF1649" s="35"/>
      <c r="IQG1649" s="34"/>
      <c r="IQN1649" s="35"/>
      <c r="IQO1649" s="34"/>
      <c r="IQV1649" s="35"/>
      <c r="IQW1649" s="34"/>
      <c r="IRD1649" s="35"/>
      <c r="IRE1649" s="34"/>
      <c r="IRL1649" s="35"/>
      <c r="IRM1649" s="34"/>
      <c r="IRT1649" s="35"/>
      <c r="IRU1649" s="34"/>
      <c r="ISB1649" s="35"/>
      <c r="ISC1649" s="34"/>
      <c r="ISJ1649" s="35"/>
      <c r="ISK1649" s="34"/>
      <c r="ISR1649" s="35"/>
      <c r="ISS1649" s="34"/>
      <c r="ISZ1649" s="35"/>
      <c r="ITA1649" s="34"/>
      <c r="ITH1649" s="35"/>
      <c r="ITI1649" s="34"/>
      <c r="ITP1649" s="35"/>
      <c r="ITQ1649" s="34"/>
      <c r="ITX1649" s="35"/>
      <c r="ITY1649" s="34"/>
      <c r="IUF1649" s="35"/>
      <c r="IUG1649" s="34"/>
      <c r="IUN1649" s="35"/>
      <c r="IUO1649" s="34"/>
      <c r="IUV1649" s="35"/>
      <c r="IUW1649" s="34"/>
      <c r="IVD1649" s="35"/>
      <c r="IVE1649" s="34"/>
      <c r="IVL1649" s="35"/>
      <c r="IVM1649" s="34"/>
      <c r="IVT1649" s="35"/>
      <c r="IVU1649" s="34"/>
      <c r="IWB1649" s="35"/>
      <c r="IWC1649" s="34"/>
      <c r="IWJ1649" s="35"/>
      <c r="IWK1649" s="34"/>
      <c r="IWR1649" s="35"/>
      <c r="IWS1649" s="34"/>
      <c r="IWZ1649" s="35"/>
      <c r="IXA1649" s="34"/>
      <c r="IXH1649" s="35"/>
      <c r="IXI1649" s="34"/>
      <c r="IXP1649" s="35"/>
      <c r="IXQ1649" s="34"/>
      <c r="IXX1649" s="35"/>
      <c r="IXY1649" s="34"/>
      <c r="IYF1649" s="35"/>
      <c r="IYG1649" s="34"/>
      <c r="IYN1649" s="35"/>
      <c r="IYO1649" s="34"/>
      <c r="IYV1649" s="35"/>
      <c r="IYW1649" s="34"/>
      <c r="IZD1649" s="35"/>
      <c r="IZE1649" s="34"/>
      <c r="IZL1649" s="35"/>
      <c r="IZM1649" s="34"/>
      <c r="IZT1649" s="35"/>
      <c r="IZU1649" s="34"/>
      <c r="JAB1649" s="35"/>
      <c r="JAC1649" s="34"/>
      <c r="JAJ1649" s="35"/>
      <c r="JAK1649" s="34"/>
      <c r="JAR1649" s="35"/>
      <c r="JAS1649" s="34"/>
      <c r="JAZ1649" s="35"/>
      <c r="JBA1649" s="34"/>
      <c r="JBH1649" s="35"/>
      <c r="JBI1649" s="34"/>
      <c r="JBP1649" s="35"/>
      <c r="JBQ1649" s="34"/>
      <c r="JBX1649" s="35"/>
      <c r="JBY1649" s="34"/>
      <c r="JCF1649" s="35"/>
      <c r="JCG1649" s="34"/>
      <c r="JCN1649" s="35"/>
      <c r="JCO1649" s="34"/>
      <c r="JCV1649" s="35"/>
      <c r="JCW1649" s="34"/>
      <c r="JDD1649" s="35"/>
      <c r="JDE1649" s="34"/>
      <c r="JDL1649" s="35"/>
      <c r="JDM1649" s="34"/>
      <c r="JDT1649" s="35"/>
      <c r="JDU1649" s="34"/>
      <c r="JEB1649" s="35"/>
      <c r="JEC1649" s="34"/>
      <c r="JEJ1649" s="35"/>
      <c r="JEK1649" s="34"/>
      <c r="JER1649" s="35"/>
      <c r="JES1649" s="34"/>
      <c r="JEZ1649" s="35"/>
      <c r="JFA1649" s="34"/>
      <c r="JFH1649" s="35"/>
      <c r="JFI1649" s="34"/>
      <c r="JFP1649" s="35"/>
      <c r="JFQ1649" s="34"/>
      <c r="JFX1649" s="35"/>
      <c r="JFY1649" s="34"/>
      <c r="JGF1649" s="35"/>
      <c r="JGG1649" s="34"/>
      <c r="JGN1649" s="35"/>
      <c r="JGO1649" s="34"/>
      <c r="JGV1649" s="35"/>
      <c r="JGW1649" s="34"/>
      <c r="JHD1649" s="35"/>
      <c r="JHE1649" s="34"/>
      <c r="JHL1649" s="35"/>
      <c r="JHM1649" s="34"/>
      <c r="JHT1649" s="35"/>
      <c r="JHU1649" s="34"/>
      <c r="JIB1649" s="35"/>
      <c r="JIC1649" s="34"/>
      <c r="JIJ1649" s="35"/>
      <c r="JIK1649" s="34"/>
      <c r="JIR1649" s="35"/>
      <c r="JIS1649" s="34"/>
      <c r="JIZ1649" s="35"/>
      <c r="JJA1649" s="34"/>
      <c r="JJH1649" s="35"/>
      <c r="JJI1649" s="34"/>
      <c r="JJP1649" s="35"/>
      <c r="JJQ1649" s="34"/>
      <c r="JJX1649" s="35"/>
      <c r="JJY1649" s="34"/>
      <c r="JKF1649" s="35"/>
      <c r="JKG1649" s="34"/>
      <c r="JKN1649" s="35"/>
      <c r="JKO1649" s="34"/>
      <c r="JKV1649" s="35"/>
      <c r="JKW1649" s="34"/>
      <c r="JLD1649" s="35"/>
      <c r="JLE1649" s="34"/>
      <c r="JLL1649" s="35"/>
      <c r="JLM1649" s="34"/>
      <c r="JLT1649" s="35"/>
      <c r="JLU1649" s="34"/>
      <c r="JMB1649" s="35"/>
      <c r="JMC1649" s="34"/>
      <c r="JMJ1649" s="35"/>
      <c r="JMK1649" s="34"/>
      <c r="JMR1649" s="35"/>
      <c r="JMS1649" s="34"/>
      <c r="JMZ1649" s="35"/>
      <c r="JNA1649" s="34"/>
      <c r="JNH1649" s="35"/>
      <c r="JNI1649" s="34"/>
      <c r="JNP1649" s="35"/>
      <c r="JNQ1649" s="34"/>
      <c r="JNX1649" s="35"/>
      <c r="JNY1649" s="34"/>
      <c r="JOF1649" s="35"/>
      <c r="JOG1649" s="34"/>
      <c r="JON1649" s="35"/>
      <c r="JOO1649" s="34"/>
      <c r="JOV1649" s="35"/>
      <c r="JOW1649" s="34"/>
      <c r="JPD1649" s="35"/>
      <c r="JPE1649" s="34"/>
      <c r="JPL1649" s="35"/>
      <c r="JPM1649" s="34"/>
      <c r="JPT1649" s="35"/>
      <c r="JPU1649" s="34"/>
      <c r="JQB1649" s="35"/>
      <c r="JQC1649" s="34"/>
      <c r="JQJ1649" s="35"/>
      <c r="JQK1649" s="34"/>
      <c r="JQR1649" s="35"/>
      <c r="JQS1649" s="34"/>
      <c r="JQZ1649" s="35"/>
      <c r="JRA1649" s="34"/>
      <c r="JRH1649" s="35"/>
      <c r="JRI1649" s="34"/>
      <c r="JRP1649" s="35"/>
      <c r="JRQ1649" s="34"/>
      <c r="JRX1649" s="35"/>
      <c r="JRY1649" s="34"/>
      <c r="JSF1649" s="35"/>
      <c r="JSG1649" s="34"/>
      <c r="JSN1649" s="35"/>
      <c r="JSO1649" s="34"/>
      <c r="JSV1649" s="35"/>
      <c r="JSW1649" s="34"/>
      <c r="JTD1649" s="35"/>
      <c r="JTE1649" s="34"/>
      <c r="JTL1649" s="35"/>
      <c r="JTM1649" s="34"/>
      <c r="JTT1649" s="35"/>
      <c r="JTU1649" s="34"/>
      <c r="JUB1649" s="35"/>
      <c r="JUC1649" s="34"/>
      <c r="JUJ1649" s="35"/>
      <c r="JUK1649" s="34"/>
      <c r="JUR1649" s="35"/>
      <c r="JUS1649" s="34"/>
      <c r="JUZ1649" s="35"/>
      <c r="JVA1649" s="34"/>
      <c r="JVH1649" s="35"/>
      <c r="JVI1649" s="34"/>
      <c r="JVP1649" s="35"/>
      <c r="JVQ1649" s="34"/>
      <c r="JVX1649" s="35"/>
      <c r="JVY1649" s="34"/>
      <c r="JWF1649" s="35"/>
      <c r="JWG1649" s="34"/>
      <c r="JWN1649" s="35"/>
      <c r="JWO1649" s="34"/>
      <c r="JWV1649" s="35"/>
      <c r="JWW1649" s="34"/>
      <c r="JXD1649" s="35"/>
      <c r="JXE1649" s="34"/>
      <c r="JXL1649" s="35"/>
      <c r="JXM1649" s="34"/>
      <c r="JXT1649" s="35"/>
      <c r="JXU1649" s="34"/>
      <c r="JYB1649" s="35"/>
      <c r="JYC1649" s="34"/>
      <c r="JYJ1649" s="35"/>
      <c r="JYK1649" s="34"/>
      <c r="JYR1649" s="35"/>
      <c r="JYS1649" s="34"/>
      <c r="JYZ1649" s="35"/>
      <c r="JZA1649" s="34"/>
      <c r="JZH1649" s="35"/>
      <c r="JZI1649" s="34"/>
      <c r="JZP1649" s="35"/>
      <c r="JZQ1649" s="34"/>
      <c r="JZX1649" s="35"/>
      <c r="JZY1649" s="34"/>
      <c r="KAF1649" s="35"/>
      <c r="KAG1649" s="34"/>
      <c r="KAN1649" s="35"/>
      <c r="KAO1649" s="34"/>
      <c r="KAV1649" s="35"/>
      <c r="KAW1649" s="34"/>
      <c r="KBD1649" s="35"/>
      <c r="KBE1649" s="34"/>
      <c r="KBL1649" s="35"/>
      <c r="KBM1649" s="34"/>
      <c r="KBT1649" s="35"/>
      <c r="KBU1649" s="34"/>
      <c r="KCB1649" s="35"/>
      <c r="KCC1649" s="34"/>
      <c r="KCJ1649" s="35"/>
      <c r="KCK1649" s="34"/>
      <c r="KCR1649" s="35"/>
      <c r="KCS1649" s="34"/>
      <c r="KCZ1649" s="35"/>
      <c r="KDA1649" s="34"/>
      <c r="KDH1649" s="35"/>
      <c r="KDI1649" s="34"/>
      <c r="KDP1649" s="35"/>
      <c r="KDQ1649" s="34"/>
      <c r="KDX1649" s="35"/>
      <c r="KDY1649" s="34"/>
      <c r="KEF1649" s="35"/>
      <c r="KEG1649" s="34"/>
      <c r="KEN1649" s="35"/>
      <c r="KEO1649" s="34"/>
      <c r="KEV1649" s="35"/>
      <c r="KEW1649" s="34"/>
      <c r="KFD1649" s="35"/>
      <c r="KFE1649" s="34"/>
      <c r="KFL1649" s="35"/>
      <c r="KFM1649" s="34"/>
      <c r="KFT1649" s="35"/>
      <c r="KFU1649" s="34"/>
      <c r="KGB1649" s="35"/>
      <c r="KGC1649" s="34"/>
      <c r="KGJ1649" s="35"/>
      <c r="KGK1649" s="34"/>
      <c r="KGR1649" s="35"/>
      <c r="KGS1649" s="34"/>
      <c r="KGZ1649" s="35"/>
      <c r="KHA1649" s="34"/>
      <c r="KHH1649" s="35"/>
      <c r="KHI1649" s="34"/>
      <c r="KHP1649" s="35"/>
      <c r="KHQ1649" s="34"/>
      <c r="KHX1649" s="35"/>
      <c r="KHY1649" s="34"/>
      <c r="KIF1649" s="35"/>
      <c r="KIG1649" s="34"/>
      <c r="KIN1649" s="35"/>
      <c r="KIO1649" s="34"/>
      <c r="KIV1649" s="35"/>
      <c r="KIW1649" s="34"/>
      <c r="KJD1649" s="35"/>
      <c r="KJE1649" s="34"/>
      <c r="KJL1649" s="35"/>
      <c r="KJM1649" s="34"/>
      <c r="KJT1649" s="35"/>
      <c r="KJU1649" s="34"/>
      <c r="KKB1649" s="35"/>
      <c r="KKC1649" s="34"/>
      <c r="KKJ1649" s="35"/>
      <c r="KKK1649" s="34"/>
      <c r="KKR1649" s="35"/>
      <c r="KKS1649" s="34"/>
      <c r="KKZ1649" s="35"/>
      <c r="KLA1649" s="34"/>
      <c r="KLH1649" s="35"/>
      <c r="KLI1649" s="34"/>
      <c r="KLP1649" s="35"/>
      <c r="KLQ1649" s="34"/>
      <c r="KLX1649" s="35"/>
      <c r="KLY1649" s="34"/>
      <c r="KMF1649" s="35"/>
      <c r="KMG1649" s="34"/>
      <c r="KMN1649" s="35"/>
      <c r="KMO1649" s="34"/>
      <c r="KMV1649" s="35"/>
      <c r="KMW1649" s="34"/>
      <c r="KND1649" s="35"/>
      <c r="KNE1649" s="34"/>
      <c r="KNL1649" s="35"/>
      <c r="KNM1649" s="34"/>
      <c r="KNT1649" s="35"/>
      <c r="KNU1649" s="34"/>
      <c r="KOB1649" s="35"/>
      <c r="KOC1649" s="34"/>
      <c r="KOJ1649" s="35"/>
      <c r="KOK1649" s="34"/>
      <c r="KOR1649" s="35"/>
      <c r="KOS1649" s="34"/>
      <c r="KOZ1649" s="35"/>
      <c r="KPA1649" s="34"/>
      <c r="KPH1649" s="35"/>
      <c r="KPI1649" s="34"/>
      <c r="KPP1649" s="35"/>
      <c r="KPQ1649" s="34"/>
      <c r="KPX1649" s="35"/>
      <c r="KPY1649" s="34"/>
      <c r="KQF1649" s="35"/>
      <c r="KQG1649" s="34"/>
      <c r="KQN1649" s="35"/>
      <c r="KQO1649" s="34"/>
      <c r="KQV1649" s="35"/>
      <c r="KQW1649" s="34"/>
      <c r="KRD1649" s="35"/>
      <c r="KRE1649" s="34"/>
      <c r="KRL1649" s="35"/>
      <c r="KRM1649" s="34"/>
      <c r="KRT1649" s="35"/>
      <c r="KRU1649" s="34"/>
      <c r="KSB1649" s="35"/>
      <c r="KSC1649" s="34"/>
      <c r="KSJ1649" s="35"/>
      <c r="KSK1649" s="34"/>
      <c r="KSR1649" s="35"/>
      <c r="KSS1649" s="34"/>
      <c r="KSZ1649" s="35"/>
      <c r="KTA1649" s="34"/>
      <c r="KTH1649" s="35"/>
      <c r="KTI1649" s="34"/>
      <c r="KTP1649" s="35"/>
      <c r="KTQ1649" s="34"/>
      <c r="KTX1649" s="35"/>
      <c r="KTY1649" s="34"/>
      <c r="KUF1649" s="35"/>
      <c r="KUG1649" s="34"/>
      <c r="KUN1649" s="35"/>
      <c r="KUO1649" s="34"/>
      <c r="KUV1649" s="35"/>
      <c r="KUW1649" s="34"/>
      <c r="KVD1649" s="35"/>
      <c r="KVE1649" s="34"/>
      <c r="KVL1649" s="35"/>
      <c r="KVM1649" s="34"/>
      <c r="KVT1649" s="35"/>
      <c r="KVU1649" s="34"/>
      <c r="KWB1649" s="35"/>
      <c r="KWC1649" s="34"/>
      <c r="KWJ1649" s="35"/>
      <c r="KWK1649" s="34"/>
      <c r="KWR1649" s="35"/>
      <c r="KWS1649" s="34"/>
      <c r="KWZ1649" s="35"/>
      <c r="KXA1649" s="34"/>
      <c r="KXH1649" s="35"/>
      <c r="KXI1649" s="34"/>
      <c r="KXP1649" s="35"/>
      <c r="KXQ1649" s="34"/>
      <c r="KXX1649" s="35"/>
      <c r="KXY1649" s="34"/>
      <c r="KYF1649" s="35"/>
      <c r="KYG1649" s="34"/>
      <c r="KYN1649" s="35"/>
      <c r="KYO1649" s="34"/>
      <c r="KYV1649" s="35"/>
      <c r="KYW1649" s="34"/>
      <c r="KZD1649" s="35"/>
      <c r="KZE1649" s="34"/>
      <c r="KZL1649" s="35"/>
      <c r="KZM1649" s="34"/>
      <c r="KZT1649" s="35"/>
      <c r="KZU1649" s="34"/>
      <c r="LAB1649" s="35"/>
      <c r="LAC1649" s="34"/>
      <c r="LAJ1649" s="35"/>
      <c r="LAK1649" s="34"/>
      <c r="LAR1649" s="35"/>
      <c r="LAS1649" s="34"/>
      <c r="LAZ1649" s="35"/>
      <c r="LBA1649" s="34"/>
      <c r="LBH1649" s="35"/>
      <c r="LBI1649" s="34"/>
      <c r="LBP1649" s="35"/>
      <c r="LBQ1649" s="34"/>
      <c r="LBX1649" s="35"/>
      <c r="LBY1649" s="34"/>
      <c r="LCF1649" s="35"/>
      <c r="LCG1649" s="34"/>
      <c r="LCN1649" s="35"/>
      <c r="LCO1649" s="34"/>
      <c r="LCV1649" s="35"/>
      <c r="LCW1649" s="34"/>
      <c r="LDD1649" s="35"/>
      <c r="LDE1649" s="34"/>
      <c r="LDL1649" s="35"/>
      <c r="LDM1649" s="34"/>
      <c r="LDT1649" s="35"/>
      <c r="LDU1649" s="34"/>
      <c r="LEB1649" s="35"/>
      <c r="LEC1649" s="34"/>
      <c r="LEJ1649" s="35"/>
      <c r="LEK1649" s="34"/>
      <c r="LER1649" s="35"/>
      <c r="LES1649" s="34"/>
      <c r="LEZ1649" s="35"/>
      <c r="LFA1649" s="34"/>
      <c r="LFH1649" s="35"/>
      <c r="LFI1649" s="34"/>
      <c r="LFP1649" s="35"/>
      <c r="LFQ1649" s="34"/>
      <c r="LFX1649" s="35"/>
      <c r="LFY1649" s="34"/>
      <c r="LGF1649" s="35"/>
      <c r="LGG1649" s="34"/>
      <c r="LGN1649" s="35"/>
      <c r="LGO1649" s="34"/>
      <c r="LGV1649" s="35"/>
      <c r="LGW1649" s="34"/>
      <c r="LHD1649" s="35"/>
      <c r="LHE1649" s="34"/>
      <c r="LHL1649" s="35"/>
      <c r="LHM1649" s="34"/>
      <c r="LHT1649" s="35"/>
      <c r="LHU1649" s="34"/>
      <c r="LIB1649" s="35"/>
      <c r="LIC1649" s="34"/>
      <c r="LIJ1649" s="35"/>
      <c r="LIK1649" s="34"/>
      <c r="LIR1649" s="35"/>
      <c r="LIS1649" s="34"/>
      <c r="LIZ1649" s="35"/>
      <c r="LJA1649" s="34"/>
      <c r="LJH1649" s="35"/>
      <c r="LJI1649" s="34"/>
      <c r="LJP1649" s="35"/>
      <c r="LJQ1649" s="34"/>
      <c r="LJX1649" s="35"/>
      <c r="LJY1649" s="34"/>
      <c r="LKF1649" s="35"/>
      <c r="LKG1649" s="34"/>
      <c r="LKN1649" s="35"/>
      <c r="LKO1649" s="34"/>
      <c r="LKV1649" s="35"/>
      <c r="LKW1649" s="34"/>
      <c r="LLD1649" s="35"/>
      <c r="LLE1649" s="34"/>
      <c r="LLL1649" s="35"/>
      <c r="LLM1649" s="34"/>
      <c r="LLT1649" s="35"/>
      <c r="LLU1649" s="34"/>
      <c r="LMB1649" s="35"/>
      <c r="LMC1649" s="34"/>
      <c r="LMJ1649" s="35"/>
      <c r="LMK1649" s="34"/>
      <c r="LMR1649" s="35"/>
      <c r="LMS1649" s="34"/>
      <c r="LMZ1649" s="35"/>
      <c r="LNA1649" s="34"/>
      <c r="LNH1649" s="35"/>
      <c r="LNI1649" s="34"/>
      <c r="LNP1649" s="35"/>
      <c r="LNQ1649" s="34"/>
      <c r="LNX1649" s="35"/>
      <c r="LNY1649" s="34"/>
      <c r="LOF1649" s="35"/>
      <c r="LOG1649" s="34"/>
      <c r="LON1649" s="35"/>
      <c r="LOO1649" s="34"/>
      <c r="LOV1649" s="35"/>
      <c r="LOW1649" s="34"/>
      <c r="LPD1649" s="35"/>
      <c r="LPE1649" s="34"/>
      <c r="LPL1649" s="35"/>
      <c r="LPM1649" s="34"/>
      <c r="LPT1649" s="35"/>
      <c r="LPU1649" s="34"/>
      <c r="LQB1649" s="35"/>
      <c r="LQC1649" s="34"/>
      <c r="LQJ1649" s="35"/>
      <c r="LQK1649" s="34"/>
      <c r="LQR1649" s="35"/>
      <c r="LQS1649" s="34"/>
      <c r="LQZ1649" s="35"/>
      <c r="LRA1649" s="34"/>
      <c r="LRH1649" s="35"/>
      <c r="LRI1649" s="34"/>
      <c r="LRP1649" s="35"/>
      <c r="LRQ1649" s="34"/>
      <c r="LRX1649" s="35"/>
      <c r="LRY1649" s="34"/>
      <c r="LSF1649" s="35"/>
      <c r="LSG1649" s="34"/>
      <c r="LSN1649" s="35"/>
      <c r="LSO1649" s="34"/>
      <c r="LSV1649" s="35"/>
      <c r="LSW1649" s="34"/>
      <c r="LTD1649" s="35"/>
      <c r="LTE1649" s="34"/>
      <c r="LTL1649" s="35"/>
      <c r="LTM1649" s="34"/>
      <c r="LTT1649" s="35"/>
      <c r="LTU1649" s="34"/>
      <c r="LUB1649" s="35"/>
      <c r="LUC1649" s="34"/>
      <c r="LUJ1649" s="35"/>
      <c r="LUK1649" s="34"/>
      <c r="LUR1649" s="35"/>
      <c r="LUS1649" s="34"/>
      <c r="LUZ1649" s="35"/>
      <c r="LVA1649" s="34"/>
      <c r="LVH1649" s="35"/>
      <c r="LVI1649" s="34"/>
      <c r="LVP1649" s="35"/>
      <c r="LVQ1649" s="34"/>
      <c r="LVX1649" s="35"/>
      <c r="LVY1649" s="34"/>
      <c r="LWF1649" s="35"/>
      <c r="LWG1649" s="34"/>
      <c r="LWN1649" s="35"/>
      <c r="LWO1649" s="34"/>
      <c r="LWV1649" s="35"/>
      <c r="LWW1649" s="34"/>
      <c r="LXD1649" s="35"/>
      <c r="LXE1649" s="34"/>
      <c r="LXL1649" s="35"/>
      <c r="LXM1649" s="34"/>
      <c r="LXT1649" s="35"/>
      <c r="LXU1649" s="34"/>
      <c r="LYB1649" s="35"/>
      <c r="LYC1649" s="34"/>
      <c r="LYJ1649" s="35"/>
      <c r="LYK1649" s="34"/>
      <c r="LYR1649" s="35"/>
      <c r="LYS1649" s="34"/>
      <c r="LYZ1649" s="35"/>
      <c r="LZA1649" s="34"/>
      <c r="LZH1649" s="35"/>
      <c r="LZI1649" s="34"/>
      <c r="LZP1649" s="35"/>
      <c r="LZQ1649" s="34"/>
      <c r="LZX1649" s="35"/>
      <c r="LZY1649" s="34"/>
      <c r="MAF1649" s="35"/>
      <c r="MAG1649" s="34"/>
      <c r="MAN1649" s="35"/>
      <c r="MAO1649" s="34"/>
      <c r="MAV1649" s="35"/>
      <c r="MAW1649" s="34"/>
      <c r="MBD1649" s="35"/>
      <c r="MBE1649" s="34"/>
      <c r="MBL1649" s="35"/>
      <c r="MBM1649" s="34"/>
      <c r="MBT1649" s="35"/>
      <c r="MBU1649" s="34"/>
      <c r="MCB1649" s="35"/>
      <c r="MCC1649" s="34"/>
      <c r="MCJ1649" s="35"/>
      <c r="MCK1649" s="34"/>
      <c r="MCR1649" s="35"/>
      <c r="MCS1649" s="34"/>
      <c r="MCZ1649" s="35"/>
      <c r="MDA1649" s="34"/>
      <c r="MDH1649" s="35"/>
      <c r="MDI1649" s="34"/>
      <c r="MDP1649" s="35"/>
      <c r="MDQ1649" s="34"/>
      <c r="MDX1649" s="35"/>
      <c r="MDY1649" s="34"/>
      <c r="MEF1649" s="35"/>
      <c r="MEG1649" s="34"/>
      <c r="MEN1649" s="35"/>
      <c r="MEO1649" s="34"/>
      <c r="MEV1649" s="35"/>
      <c r="MEW1649" s="34"/>
      <c r="MFD1649" s="35"/>
      <c r="MFE1649" s="34"/>
      <c r="MFL1649" s="35"/>
      <c r="MFM1649" s="34"/>
      <c r="MFT1649" s="35"/>
      <c r="MFU1649" s="34"/>
      <c r="MGB1649" s="35"/>
      <c r="MGC1649" s="34"/>
      <c r="MGJ1649" s="35"/>
      <c r="MGK1649" s="34"/>
      <c r="MGR1649" s="35"/>
      <c r="MGS1649" s="34"/>
      <c r="MGZ1649" s="35"/>
      <c r="MHA1649" s="34"/>
      <c r="MHH1649" s="35"/>
      <c r="MHI1649" s="34"/>
      <c r="MHP1649" s="35"/>
      <c r="MHQ1649" s="34"/>
      <c r="MHX1649" s="35"/>
      <c r="MHY1649" s="34"/>
      <c r="MIF1649" s="35"/>
      <c r="MIG1649" s="34"/>
      <c r="MIN1649" s="35"/>
      <c r="MIO1649" s="34"/>
      <c r="MIV1649" s="35"/>
      <c r="MIW1649" s="34"/>
      <c r="MJD1649" s="35"/>
      <c r="MJE1649" s="34"/>
      <c r="MJL1649" s="35"/>
      <c r="MJM1649" s="34"/>
      <c r="MJT1649" s="35"/>
      <c r="MJU1649" s="34"/>
      <c r="MKB1649" s="35"/>
      <c r="MKC1649" s="34"/>
      <c r="MKJ1649" s="35"/>
      <c r="MKK1649" s="34"/>
      <c r="MKR1649" s="35"/>
      <c r="MKS1649" s="34"/>
      <c r="MKZ1649" s="35"/>
      <c r="MLA1649" s="34"/>
      <c r="MLH1649" s="35"/>
      <c r="MLI1649" s="34"/>
      <c r="MLP1649" s="35"/>
      <c r="MLQ1649" s="34"/>
      <c r="MLX1649" s="35"/>
      <c r="MLY1649" s="34"/>
      <c r="MMF1649" s="35"/>
      <c r="MMG1649" s="34"/>
      <c r="MMN1649" s="35"/>
      <c r="MMO1649" s="34"/>
      <c r="MMV1649" s="35"/>
      <c r="MMW1649" s="34"/>
      <c r="MND1649" s="35"/>
      <c r="MNE1649" s="34"/>
      <c r="MNL1649" s="35"/>
      <c r="MNM1649" s="34"/>
      <c r="MNT1649" s="35"/>
      <c r="MNU1649" s="34"/>
      <c r="MOB1649" s="35"/>
      <c r="MOC1649" s="34"/>
      <c r="MOJ1649" s="35"/>
      <c r="MOK1649" s="34"/>
      <c r="MOR1649" s="35"/>
      <c r="MOS1649" s="34"/>
      <c r="MOZ1649" s="35"/>
      <c r="MPA1649" s="34"/>
      <c r="MPH1649" s="35"/>
      <c r="MPI1649" s="34"/>
      <c r="MPP1649" s="35"/>
      <c r="MPQ1649" s="34"/>
      <c r="MPX1649" s="35"/>
      <c r="MPY1649" s="34"/>
      <c r="MQF1649" s="35"/>
      <c r="MQG1649" s="34"/>
      <c r="MQN1649" s="35"/>
      <c r="MQO1649" s="34"/>
      <c r="MQV1649" s="35"/>
      <c r="MQW1649" s="34"/>
      <c r="MRD1649" s="35"/>
      <c r="MRE1649" s="34"/>
      <c r="MRL1649" s="35"/>
      <c r="MRM1649" s="34"/>
      <c r="MRT1649" s="35"/>
      <c r="MRU1649" s="34"/>
      <c r="MSB1649" s="35"/>
      <c r="MSC1649" s="34"/>
      <c r="MSJ1649" s="35"/>
      <c r="MSK1649" s="34"/>
      <c r="MSR1649" s="35"/>
      <c r="MSS1649" s="34"/>
      <c r="MSZ1649" s="35"/>
      <c r="MTA1649" s="34"/>
      <c r="MTH1649" s="35"/>
      <c r="MTI1649" s="34"/>
      <c r="MTP1649" s="35"/>
      <c r="MTQ1649" s="34"/>
      <c r="MTX1649" s="35"/>
      <c r="MTY1649" s="34"/>
      <c r="MUF1649" s="35"/>
      <c r="MUG1649" s="34"/>
      <c r="MUN1649" s="35"/>
      <c r="MUO1649" s="34"/>
      <c r="MUV1649" s="35"/>
      <c r="MUW1649" s="34"/>
      <c r="MVD1649" s="35"/>
      <c r="MVE1649" s="34"/>
      <c r="MVL1649" s="35"/>
      <c r="MVM1649" s="34"/>
      <c r="MVT1649" s="35"/>
      <c r="MVU1649" s="34"/>
      <c r="MWB1649" s="35"/>
      <c r="MWC1649" s="34"/>
      <c r="MWJ1649" s="35"/>
      <c r="MWK1649" s="34"/>
      <c r="MWR1649" s="35"/>
      <c r="MWS1649" s="34"/>
      <c r="MWZ1649" s="35"/>
      <c r="MXA1649" s="34"/>
      <c r="MXH1649" s="35"/>
      <c r="MXI1649" s="34"/>
      <c r="MXP1649" s="35"/>
      <c r="MXQ1649" s="34"/>
      <c r="MXX1649" s="35"/>
      <c r="MXY1649" s="34"/>
      <c r="MYF1649" s="35"/>
      <c r="MYG1649" s="34"/>
      <c r="MYN1649" s="35"/>
      <c r="MYO1649" s="34"/>
      <c r="MYV1649" s="35"/>
      <c r="MYW1649" s="34"/>
      <c r="MZD1649" s="35"/>
      <c r="MZE1649" s="34"/>
      <c r="MZL1649" s="35"/>
      <c r="MZM1649" s="34"/>
      <c r="MZT1649" s="35"/>
      <c r="MZU1649" s="34"/>
      <c r="NAB1649" s="35"/>
      <c r="NAC1649" s="34"/>
      <c r="NAJ1649" s="35"/>
      <c r="NAK1649" s="34"/>
      <c r="NAR1649" s="35"/>
      <c r="NAS1649" s="34"/>
      <c r="NAZ1649" s="35"/>
      <c r="NBA1649" s="34"/>
      <c r="NBH1649" s="35"/>
      <c r="NBI1649" s="34"/>
      <c r="NBP1649" s="35"/>
      <c r="NBQ1649" s="34"/>
      <c r="NBX1649" s="35"/>
      <c r="NBY1649" s="34"/>
      <c r="NCF1649" s="35"/>
      <c r="NCG1649" s="34"/>
      <c r="NCN1649" s="35"/>
      <c r="NCO1649" s="34"/>
      <c r="NCV1649" s="35"/>
      <c r="NCW1649" s="34"/>
      <c r="NDD1649" s="35"/>
      <c r="NDE1649" s="34"/>
      <c r="NDL1649" s="35"/>
      <c r="NDM1649" s="34"/>
      <c r="NDT1649" s="35"/>
      <c r="NDU1649" s="34"/>
      <c r="NEB1649" s="35"/>
      <c r="NEC1649" s="34"/>
      <c r="NEJ1649" s="35"/>
      <c r="NEK1649" s="34"/>
      <c r="NER1649" s="35"/>
      <c r="NES1649" s="34"/>
      <c r="NEZ1649" s="35"/>
      <c r="NFA1649" s="34"/>
      <c r="NFH1649" s="35"/>
      <c r="NFI1649" s="34"/>
      <c r="NFP1649" s="35"/>
      <c r="NFQ1649" s="34"/>
      <c r="NFX1649" s="35"/>
      <c r="NFY1649" s="34"/>
      <c r="NGF1649" s="35"/>
      <c r="NGG1649" s="34"/>
      <c r="NGN1649" s="35"/>
      <c r="NGO1649" s="34"/>
      <c r="NGV1649" s="35"/>
      <c r="NGW1649" s="34"/>
      <c r="NHD1649" s="35"/>
      <c r="NHE1649" s="34"/>
      <c r="NHL1649" s="35"/>
      <c r="NHM1649" s="34"/>
      <c r="NHT1649" s="35"/>
      <c r="NHU1649" s="34"/>
      <c r="NIB1649" s="35"/>
      <c r="NIC1649" s="34"/>
      <c r="NIJ1649" s="35"/>
      <c r="NIK1649" s="34"/>
      <c r="NIR1649" s="35"/>
      <c r="NIS1649" s="34"/>
      <c r="NIZ1649" s="35"/>
      <c r="NJA1649" s="34"/>
      <c r="NJH1649" s="35"/>
      <c r="NJI1649" s="34"/>
      <c r="NJP1649" s="35"/>
      <c r="NJQ1649" s="34"/>
      <c r="NJX1649" s="35"/>
      <c r="NJY1649" s="34"/>
      <c r="NKF1649" s="35"/>
      <c r="NKG1649" s="34"/>
      <c r="NKN1649" s="35"/>
      <c r="NKO1649" s="34"/>
      <c r="NKV1649" s="35"/>
      <c r="NKW1649" s="34"/>
      <c r="NLD1649" s="35"/>
      <c r="NLE1649" s="34"/>
      <c r="NLL1649" s="35"/>
      <c r="NLM1649" s="34"/>
      <c r="NLT1649" s="35"/>
      <c r="NLU1649" s="34"/>
      <c r="NMB1649" s="35"/>
      <c r="NMC1649" s="34"/>
      <c r="NMJ1649" s="35"/>
      <c r="NMK1649" s="34"/>
      <c r="NMR1649" s="35"/>
      <c r="NMS1649" s="34"/>
      <c r="NMZ1649" s="35"/>
      <c r="NNA1649" s="34"/>
      <c r="NNH1649" s="35"/>
      <c r="NNI1649" s="34"/>
      <c r="NNP1649" s="35"/>
      <c r="NNQ1649" s="34"/>
      <c r="NNX1649" s="35"/>
      <c r="NNY1649" s="34"/>
      <c r="NOF1649" s="35"/>
      <c r="NOG1649" s="34"/>
      <c r="NON1649" s="35"/>
      <c r="NOO1649" s="34"/>
      <c r="NOV1649" s="35"/>
      <c r="NOW1649" s="34"/>
      <c r="NPD1649" s="35"/>
      <c r="NPE1649" s="34"/>
      <c r="NPL1649" s="35"/>
      <c r="NPM1649" s="34"/>
      <c r="NPT1649" s="35"/>
      <c r="NPU1649" s="34"/>
      <c r="NQB1649" s="35"/>
      <c r="NQC1649" s="34"/>
      <c r="NQJ1649" s="35"/>
      <c r="NQK1649" s="34"/>
      <c r="NQR1649" s="35"/>
      <c r="NQS1649" s="34"/>
      <c r="NQZ1649" s="35"/>
      <c r="NRA1649" s="34"/>
      <c r="NRH1649" s="35"/>
      <c r="NRI1649" s="34"/>
      <c r="NRP1649" s="35"/>
      <c r="NRQ1649" s="34"/>
      <c r="NRX1649" s="35"/>
      <c r="NRY1649" s="34"/>
      <c r="NSF1649" s="35"/>
      <c r="NSG1649" s="34"/>
      <c r="NSN1649" s="35"/>
      <c r="NSO1649" s="34"/>
      <c r="NSV1649" s="35"/>
      <c r="NSW1649" s="34"/>
      <c r="NTD1649" s="35"/>
      <c r="NTE1649" s="34"/>
      <c r="NTL1649" s="35"/>
      <c r="NTM1649" s="34"/>
      <c r="NTT1649" s="35"/>
      <c r="NTU1649" s="34"/>
      <c r="NUB1649" s="35"/>
      <c r="NUC1649" s="34"/>
      <c r="NUJ1649" s="35"/>
      <c r="NUK1649" s="34"/>
      <c r="NUR1649" s="35"/>
      <c r="NUS1649" s="34"/>
      <c r="NUZ1649" s="35"/>
      <c r="NVA1649" s="34"/>
      <c r="NVH1649" s="35"/>
      <c r="NVI1649" s="34"/>
      <c r="NVP1649" s="35"/>
      <c r="NVQ1649" s="34"/>
      <c r="NVX1649" s="35"/>
      <c r="NVY1649" s="34"/>
      <c r="NWF1649" s="35"/>
      <c r="NWG1649" s="34"/>
      <c r="NWN1649" s="35"/>
      <c r="NWO1649" s="34"/>
      <c r="NWV1649" s="35"/>
      <c r="NWW1649" s="34"/>
      <c r="NXD1649" s="35"/>
      <c r="NXE1649" s="34"/>
      <c r="NXL1649" s="35"/>
      <c r="NXM1649" s="34"/>
      <c r="NXT1649" s="35"/>
      <c r="NXU1649" s="34"/>
      <c r="NYB1649" s="35"/>
      <c r="NYC1649" s="34"/>
      <c r="NYJ1649" s="35"/>
      <c r="NYK1649" s="34"/>
      <c r="NYR1649" s="35"/>
      <c r="NYS1649" s="34"/>
      <c r="NYZ1649" s="35"/>
      <c r="NZA1649" s="34"/>
      <c r="NZH1649" s="35"/>
      <c r="NZI1649" s="34"/>
      <c r="NZP1649" s="35"/>
      <c r="NZQ1649" s="34"/>
      <c r="NZX1649" s="35"/>
      <c r="NZY1649" s="34"/>
      <c r="OAF1649" s="35"/>
      <c r="OAG1649" s="34"/>
      <c r="OAN1649" s="35"/>
      <c r="OAO1649" s="34"/>
      <c r="OAV1649" s="35"/>
      <c r="OAW1649" s="34"/>
      <c r="OBD1649" s="35"/>
      <c r="OBE1649" s="34"/>
      <c r="OBL1649" s="35"/>
      <c r="OBM1649" s="34"/>
      <c r="OBT1649" s="35"/>
      <c r="OBU1649" s="34"/>
      <c r="OCB1649" s="35"/>
      <c r="OCC1649" s="34"/>
      <c r="OCJ1649" s="35"/>
      <c r="OCK1649" s="34"/>
      <c r="OCR1649" s="35"/>
      <c r="OCS1649" s="34"/>
      <c r="OCZ1649" s="35"/>
      <c r="ODA1649" s="34"/>
      <c r="ODH1649" s="35"/>
      <c r="ODI1649" s="34"/>
      <c r="ODP1649" s="35"/>
      <c r="ODQ1649" s="34"/>
      <c r="ODX1649" s="35"/>
      <c r="ODY1649" s="34"/>
      <c r="OEF1649" s="35"/>
      <c r="OEG1649" s="34"/>
      <c r="OEN1649" s="35"/>
      <c r="OEO1649" s="34"/>
      <c r="OEV1649" s="35"/>
      <c r="OEW1649" s="34"/>
      <c r="OFD1649" s="35"/>
      <c r="OFE1649" s="34"/>
      <c r="OFL1649" s="35"/>
      <c r="OFM1649" s="34"/>
      <c r="OFT1649" s="35"/>
      <c r="OFU1649" s="34"/>
      <c r="OGB1649" s="35"/>
      <c r="OGC1649" s="34"/>
      <c r="OGJ1649" s="35"/>
      <c r="OGK1649" s="34"/>
      <c r="OGR1649" s="35"/>
      <c r="OGS1649" s="34"/>
      <c r="OGZ1649" s="35"/>
      <c r="OHA1649" s="34"/>
      <c r="OHH1649" s="35"/>
      <c r="OHI1649" s="34"/>
      <c r="OHP1649" s="35"/>
      <c r="OHQ1649" s="34"/>
      <c r="OHX1649" s="35"/>
      <c r="OHY1649" s="34"/>
      <c r="OIF1649" s="35"/>
      <c r="OIG1649" s="34"/>
      <c r="OIN1649" s="35"/>
      <c r="OIO1649" s="34"/>
      <c r="OIV1649" s="35"/>
      <c r="OIW1649" s="34"/>
      <c r="OJD1649" s="35"/>
      <c r="OJE1649" s="34"/>
      <c r="OJL1649" s="35"/>
      <c r="OJM1649" s="34"/>
      <c r="OJT1649" s="35"/>
      <c r="OJU1649" s="34"/>
      <c r="OKB1649" s="35"/>
      <c r="OKC1649" s="34"/>
      <c r="OKJ1649" s="35"/>
      <c r="OKK1649" s="34"/>
      <c r="OKR1649" s="35"/>
      <c r="OKS1649" s="34"/>
      <c r="OKZ1649" s="35"/>
      <c r="OLA1649" s="34"/>
      <c r="OLH1649" s="35"/>
      <c r="OLI1649" s="34"/>
      <c r="OLP1649" s="35"/>
      <c r="OLQ1649" s="34"/>
      <c r="OLX1649" s="35"/>
      <c r="OLY1649" s="34"/>
      <c r="OMF1649" s="35"/>
      <c r="OMG1649" s="34"/>
      <c r="OMN1649" s="35"/>
      <c r="OMO1649" s="34"/>
      <c r="OMV1649" s="35"/>
      <c r="OMW1649" s="34"/>
      <c r="OND1649" s="35"/>
      <c r="ONE1649" s="34"/>
      <c r="ONL1649" s="35"/>
      <c r="ONM1649" s="34"/>
      <c r="ONT1649" s="35"/>
      <c r="ONU1649" s="34"/>
      <c r="OOB1649" s="35"/>
      <c r="OOC1649" s="34"/>
      <c r="OOJ1649" s="35"/>
      <c r="OOK1649" s="34"/>
      <c r="OOR1649" s="35"/>
      <c r="OOS1649" s="34"/>
      <c r="OOZ1649" s="35"/>
      <c r="OPA1649" s="34"/>
      <c r="OPH1649" s="35"/>
      <c r="OPI1649" s="34"/>
      <c r="OPP1649" s="35"/>
      <c r="OPQ1649" s="34"/>
      <c r="OPX1649" s="35"/>
      <c r="OPY1649" s="34"/>
      <c r="OQF1649" s="35"/>
      <c r="OQG1649" s="34"/>
      <c r="OQN1649" s="35"/>
      <c r="OQO1649" s="34"/>
      <c r="OQV1649" s="35"/>
      <c r="OQW1649" s="34"/>
      <c r="ORD1649" s="35"/>
      <c r="ORE1649" s="34"/>
      <c r="ORL1649" s="35"/>
      <c r="ORM1649" s="34"/>
      <c r="ORT1649" s="35"/>
      <c r="ORU1649" s="34"/>
      <c r="OSB1649" s="35"/>
      <c r="OSC1649" s="34"/>
      <c r="OSJ1649" s="35"/>
      <c r="OSK1649" s="34"/>
      <c r="OSR1649" s="35"/>
      <c r="OSS1649" s="34"/>
      <c r="OSZ1649" s="35"/>
      <c r="OTA1649" s="34"/>
      <c r="OTH1649" s="35"/>
      <c r="OTI1649" s="34"/>
      <c r="OTP1649" s="35"/>
      <c r="OTQ1649" s="34"/>
      <c r="OTX1649" s="35"/>
      <c r="OTY1649" s="34"/>
      <c r="OUF1649" s="35"/>
      <c r="OUG1649" s="34"/>
      <c r="OUN1649" s="35"/>
      <c r="OUO1649" s="34"/>
      <c r="OUV1649" s="35"/>
      <c r="OUW1649" s="34"/>
      <c r="OVD1649" s="35"/>
      <c r="OVE1649" s="34"/>
      <c r="OVL1649" s="35"/>
      <c r="OVM1649" s="34"/>
      <c r="OVT1649" s="35"/>
      <c r="OVU1649" s="34"/>
      <c r="OWB1649" s="35"/>
      <c r="OWC1649" s="34"/>
      <c r="OWJ1649" s="35"/>
      <c r="OWK1649" s="34"/>
      <c r="OWR1649" s="35"/>
      <c r="OWS1649" s="34"/>
      <c r="OWZ1649" s="35"/>
      <c r="OXA1649" s="34"/>
      <c r="OXH1649" s="35"/>
      <c r="OXI1649" s="34"/>
      <c r="OXP1649" s="35"/>
      <c r="OXQ1649" s="34"/>
      <c r="OXX1649" s="35"/>
      <c r="OXY1649" s="34"/>
      <c r="OYF1649" s="35"/>
      <c r="OYG1649" s="34"/>
      <c r="OYN1649" s="35"/>
      <c r="OYO1649" s="34"/>
      <c r="OYV1649" s="35"/>
      <c r="OYW1649" s="34"/>
      <c r="OZD1649" s="35"/>
      <c r="OZE1649" s="34"/>
      <c r="OZL1649" s="35"/>
      <c r="OZM1649" s="34"/>
      <c r="OZT1649" s="35"/>
      <c r="OZU1649" s="34"/>
      <c r="PAB1649" s="35"/>
      <c r="PAC1649" s="34"/>
      <c r="PAJ1649" s="35"/>
      <c r="PAK1649" s="34"/>
      <c r="PAR1649" s="35"/>
      <c r="PAS1649" s="34"/>
      <c r="PAZ1649" s="35"/>
      <c r="PBA1649" s="34"/>
      <c r="PBH1649" s="35"/>
      <c r="PBI1649" s="34"/>
      <c r="PBP1649" s="35"/>
      <c r="PBQ1649" s="34"/>
      <c r="PBX1649" s="35"/>
      <c r="PBY1649" s="34"/>
      <c r="PCF1649" s="35"/>
      <c r="PCG1649" s="34"/>
      <c r="PCN1649" s="35"/>
      <c r="PCO1649" s="34"/>
      <c r="PCV1649" s="35"/>
      <c r="PCW1649" s="34"/>
      <c r="PDD1649" s="35"/>
      <c r="PDE1649" s="34"/>
      <c r="PDL1649" s="35"/>
      <c r="PDM1649" s="34"/>
      <c r="PDT1649" s="35"/>
      <c r="PDU1649" s="34"/>
      <c r="PEB1649" s="35"/>
      <c r="PEC1649" s="34"/>
      <c r="PEJ1649" s="35"/>
      <c r="PEK1649" s="34"/>
      <c r="PER1649" s="35"/>
      <c r="PES1649" s="34"/>
      <c r="PEZ1649" s="35"/>
      <c r="PFA1649" s="34"/>
      <c r="PFH1649" s="35"/>
      <c r="PFI1649" s="34"/>
      <c r="PFP1649" s="35"/>
      <c r="PFQ1649" s="34"/>
      <c r="PFX1649" s="35"/>
      <c r="PFY1649" s="34"/>
      <c r="PGF1649" s="35"/>
      <c r="PGG1649" s="34"/>
      <c r="PGN1649" s="35"/>
      <c r="PGO1649" s="34"/>
      <c r="PGV1649" s="35"/>
      <c r="PGW1649" s="34"/>
      <c r="PHD1649" s="35"/>
      <c r="PHE1649" s="34"/>
      <c r="PHL1649" s="35"/>
      <c r="PHM1649" s="34"/>
      <c r="PHT1649" s="35"/>
      <c r="PHU1649" s="34"/>
      <c r="PIB1649" s="35"/>
      <c r="PIC1649" s="34"/>
      <c r="PIJ1649" s="35"/>
      <c r="PIK1649" s="34"/>
      <c r="PIR1649" s="35"/>
      <c r="PIS1649" s="34"/>
      <c r="PIZ1649" s="35"/>
      <c r="PJA1649" s="34"/>
      <c r="PJH1649" s="35"/>
      <c r="PJI1649" s="34"/>
      <c r="PJP1649" s="35"/>
      <c r="PJQ1649" s="34"/>
      <c r="PJX1649" s="35"/>
      <c r="PJY1649" s="34"/>
      <c r="PKF1649" s="35"/>
      <c r="PKG1649" s="34"/>
      <c r="PKN1649" s="35"/>
      <c r="PKO1649" s="34"/>
      <c r="PKV1649" s="35"/>
      <c r="PKW1649" s="34"/>
      <c r="PLD1649" s="35"/>
      <c r="PLE1649" s="34"/>
      <c r="PLL1649" s="35"/>
      <c r="PLM1649" s="34"/>
      <c r="PLT1649" s="35"/>
      <c r="PLU1649" s="34"/>
      <c r="PMB1649" s="35"/>
      <c r="PMC1649" s="34"/>
      <c r="PMJ1649" s="35"/>
      <c r="PMK1649" s="34"/>
      <c r="PMR1649" s="35"/>
      <c r="PMS1649" s="34"/>
      <c r="PMZ1649" s="35"/>
      <c r="PNA1649" s="34"/>
      <c r="PNH1649" s="35"/>
      <c r="PNI1649" s="34"/>
      <c r="PNP1649" s="35"/>
      <c r="PNQ1649" s="34"/>
      <c r="PNX1649" s="35"/>
      <c r="PNY1649" s="34"/>
      <c r="POF1649" s="35"/>
      <c r="POG1649" s="34"/>
      <c r="PON1649" s="35"/>
      <c r="POO1649" s="34"/>
      <c r="POV1649" s="35"/>
      <c r="POW1649" s="34"/>
      <c r="PPD1649" s="35"/>
      <c r="PPE1649" s="34"/>
      <c r="PPL1649" s="35"/>
      <c r="PPM1649" s="34"/>
      <c r="PPT1649" s="35"/>
      <c r="PPU1649" s="34"/>
      <c r="PQB1649" s="35"/>
      <c r="PQC1649" s="34"/>
      <c r="PQJ1649" s="35"/>
      <c r="PQK1649" s="34"/>
      <c r="PQR1649" s="35"/>
      <c r="PQS1649" s="34"/>
      <c r="PQZ1649" s="35"/>
      <c r="PRA1649" s="34"/>
      <c r="PRH1649" s="35"/>
      <c r="PRI1649" s="34"/>
      <c r="PRP1649" s="35"/>
      <c r="PRQ1649" s="34"/>
      <c r="PRX1649" s="35"/>
      <c r="PRY1649" s="34"/>
      <c r="PSF1649" s="35"/>
      <c r="PSG1649" s="34"/>
      <c r="PSN1649" s="35"/>
      <c r="PSO1649" s="34"/>
      <c r="PSV1649" s="35"/>
      <c r="PSW1649" s="34"/>
      <c r="PTD1649" s="35"/>
      <c r="PTE1649" s="34"/>
      <c r="PTL1649" s="35"/>
      <c r="PTM1649" s="34"/>
      <c r="PTT1649" s="35"/>
      <c r="PTU1649" s="34"/>
      <c r="PUB1649" s="35"/>
      <c r="PUC1649" s="34"/>
      <c r="PUJ1649" s="35"/>
      <c r="PUK1649" s="34"/>
      <c r="PUR1649" s="35"/>
      <c r="PUS1649" s="34"/>
      <c r="PUZ1649" s="35"/>
      <c r="PVA1649" s="34"/>
      <c r="PVH1649" s="35"/>
      <c r="PVI1649" s="34"/>
      <c r="PVP1649" s="35"/>
      <c r="PVQ1649" s="34"/>
      <c r="PVX1649" s="35"/>
      <c r="PVY1649" s="34"/>
      <c r="PWF1649" s="35"/>
      <c r="PWG1649" s="34"/>
      <c r="PWN1649" s="35"/>
      <c r="PWO1649" s="34"/>
      <c r="PWV1649" s="35"/>
      <c r="PWW1649" s="34"/>
      <c r="PXD1649" s="35"/>
      <c r="PXE1649" s="34"/>
      <c r="PXL1649" s="35"/>
      <c r="PXM1649" s="34"/>
      <c r="PXT1649" s="35"/>
      <c r="PXU1649" s="34"/>
      <c r="PYB1649" s="35"/>
      <c r="PYC1649" s="34"/>
      <c r="PYJ1649" s="35"/>
      <c r="PYK1649" s="34"/>
      <c r="PYR1649" s="35"/>
      <c r="PYS1649" s="34"/>
      <c r="PYZ1649" s="35"/>
      <c r="PZA1649" s="34"/>
      <c r="PZH1649" s="35"/>
      <c r="PZI1649" s="34"/>
      <c r="PZP1649" s="35"/>
      <c r="PZQ1649" s="34"/>
      <c r="PZX1649" s="35"/>
      <c r="PZY1649" s="34"/>
      <c r="QAF1649" s="35"/>
      <c r="QAG1649" s="34"/>
      <c r="QAN1649" s="35"/>
      <c r="QAO1649" s="34"/>
      <c r="QAV1649" s="35"/>
      <c r="QAW1649" s="34"/>
      <c r="QBD1649" s="35"/>
      <c r="QBE1649" s="34"/>
      <c r="QBL1649" s="35"/>
      <c r="QBM1649" s="34"/>
      <c r="QBT1649" s="35"/>
      <c r="QBU1649" s="34"/>
      <c r="QCB1649" s="35"/>
      <c r="QCC1649" s="34"/>
      <c r="QCJ1649" s="35"/>
      <c r="QCK1649" s="34"/>
      <c r="QCR1649" s="35"/>
      <c r="QCS1649" s="34"/>
      <c r="QCZ1649" s="35"/>
      <c r="QDA1649" s="34"/>
      <c r="QDH1649" s="35"/>
      <c r="QDI1649" s="34"/>
      <c r="QDP1649" s="35"/>
      <c r="QDQ1649" s="34"/>
      <c r="QDX1649" s="35"/>
      <c r="QDY1649" s="34"/>
      <c r="QEF1649" s="35"/>
      <c r="QEG1649" s="34"/>
      <c r="QEN1649" s="35"/>
      <c r="QEO1649" s="34"/>
      <c r="QEV1649" s="35"/>
      <c r="QEW1649" s="34"/>
      <c r="QFD1649" s="35"/>
      <c r="QFE1649" s="34"/>
      <c r="QFL1649" s="35"/>
      <c r="QFM1649" s="34"/>
      <c r="QFT1649" s="35"/>
      <c r="QFU1649" s="34"/>
      <c r="QGB1649" s="35"/>
      <c r="QGC1649" s="34"/>
      <c r="QGJ1649" s="35"/>
      <c r="QGK1649" s="34"/>
      <c r="QGR1649" s="35"/>
      <c r="QGS1649" s="34"/>
      <c r="QGZ1649" s="35"/>
      <c r="QHA1649" s="34"/>
      <c r="QHH1649" s="35"/>
      <c r="QHI1649" s="34"/>
      <c r="QHP1649" s="35"/>
      <c r="QHQ1649" s="34"/>
      <c r="QHX1649" s="35"/>
      <c r="QHY1649" s="34"/>
      <c r="QIF1649" s="35"/>
      <c r="QIG1649" s="34"/>
      <c r="QIN1649" s="35"/>
      <c r="QIO1649" s="34"/>
      <c r="QIV1649" s="35"/>
      <c r="QIW1649" s="34"/>
      <c r="QJD1649" s="35"/>
      <c r="QJE1649" s="34"/>
      <c r="QJL1649" s="35"/>
      <c r="QJM1649" s="34"/>
      <c r="QJT1649" s="35"/>
      <c r="QJU1649" s="34"/>
      <c r="QKB1649" s="35"/>
      <c r="QKC1649" s="34"/>
      <c r="QKJ1649" s="35"/>
      <c r="QKK1649" s="34"/>
      <c r="QKR1649" s="35"/>
      <c r="QKS1649" s="34"/>
      <c r="QKZ1649" s="35"/>
      <c r="QLA1649" s="34"/>
      <c r="QLH1649" s="35"/>
      <c r="QLI1649" s="34"/>
      <c r="QLP1649" s="35"/>
      <c r="QLQ1649" s="34"/>
      <c r="QLX1649" s="35"/>
      <c r="QLY1649" s="34"/>
      <c r="QMF1649" s="35"/>
      <c r="QMG1649" s="34"/>
      <c r="QMN1649" s="35"/>
      <c r="QMO1649" s="34"/>
      <c r="QMV1649" s="35"/>
      <c r="QMW1649" s="34"/>
      <c r="QND1649" s="35"/>
      <c r="QNE1649" s="34"/>
      <c r="QNL1649" s="35"/>
      <c r="QNM1649" s="34"/>
      <c r="QNT1649" s="35"/>
      <c r="QNU1649" s="34"/>
      <c r="QOB1649" s="35"/>
      <c r="QOC1649" s="34"/>
      <c r="QOJ1649" s="35"/>
      <c r="QOK1649" s="34"/>
      <c r="QOR1649" s="35"/>
      <c r="QOS1649" s="34"/>
      <c r="QOZ1649" s="35"/>
      <c r="QPA1649" s="34"/>
      <c r="QPH1649" s="35"/>
      <c r="QPI1649" s="34"/>
      <c r="QPP1649" s="35"/>
      <c r="QPQ1649" s="34"/>
      <c r="QPX1649" s="35"/>
      <c r="QPY1649" s="34"/>
      <c r="QQF1649" s="35"/>
      <c r="QQG1649" s="34"/>
      <c r="QQN1649" s="35"/>
      <c r="QQO1649" s="34"/>
      <c r="QQV1649" s="35"/>
      <c r="QQW1649" s="34"/>
      <c r="QRD1649" s="35"/>
      <c r="QRE1649" s="34"/>
      <c r="QRL1649" s="35"/>
      <c r="QRM1649" s="34"/>
      <c r="QRT1649" s="35"/>
      <c r="QRU1649" s="34"/>
      <c r="QSB1649" s="35"/>
      <c r="QSC1649" s="34"/>
      <c r="QSJ1649" s="35"/>
      <c r="QSK1649" s="34"/>
      <c r="QSR1649" s="35"/>
      <c r="QSS1649" s="34"/>
      <c r="QSZ1649" s="35"/>
      <c r="QTA1649" s="34"/>
      <c r="QTH1649" s="35"/>
      <c r="QTI1649" s="34"/>
      <c r="QTP1649" s="35"/>
      <c r="QTQ1649" s="34"/>
      <c r="QTX1649" s="35"/>
      <c r="QTY1649" s="34"/>
      <c r="QUF1649" s="35"/>
      <c r="QUG1649" s="34"/>
      <c r="QUN1649" s="35"/>
      <c r="QUO1649" s="34"/>
      <c r="QUV1649" s="35"/>
      <c r="QUW1649" s="34"/>
      <c r="QVD1649" s="35"/>
      <c r="QVE1649" s="34"/>
      <c r="QVL1649" s="35"/>
      <c r="QVM1649" s="34"/>
      <c r="QVT1649" s="35"/>
      <c r="QVU1649" s="34"/>
      <c r="QWB1649" s="35"/>
      <c r="QWC1649" s="34"/>
      <c r="QWJ1649" s="35"/>
      <c r="QWK1649" s="34"/>
      <c r="QWR1649" s="35"/>
      <c r="QWS1649" s="34"/>
      <c r="QWZ1649" s="35"/>
      <c r="QXA1649" s="34"/>
      <c r="QXH1649" s="35"/>
      <c r="QXI1649" s="34"/>
      <c r="QXP1649" s="35"/>
      <c r="QXQ1649" s="34"/>
      <c r="QXX1649" s="35"/>
      <c r="QXY1649" s="34"/>
      <c r="QYF1649" s="35"/>
      <c r="QYG1649" s="34"/>
      <c r="QYN1649" s="35"/>
      <c r="QYO1649" s="34"/>
      <c r="QYV1649" s="35"/>
      <c r="QYW1649" s="34"/>
      <c r="QZD1649" s="35"/>
      <c r="QZE1649" s="34"/>
      <c r="QZL1649" s="35"/>
      <c r="QZM1649" s="34"/>
      <c r="QZT1649" s="35"/>
      <c r="QZU1649" s="34"/>
      <c r="RAB1649" s="35"/>
      <c r="RAC1649" s="34"/>
      <c r="RAJ1649" s="35"/>
      <c r="RAK1649" s="34"/>
      <c r="RAR1649" s="35"/>
      <c r="RAS1649" s="34"/>
      <c r="RAZ1649" s="35"/>
      <c r="RBA1649" s="34"/>
      <c r="RBH1649" s="35"/>
      <c r="RBI1649" s="34"/>
      <c r="RBP1649" s="35"/>
      <c r="RBQ1649" s="34"/>
      <c r="RBX1649" s="35"/>
      <c r="RBY1649" s="34"/>
      <c r="RCF1649" s="35"/>
      <c r="RCG1649" s="34"/>
      <c r="RCN1649" s="35"/>
      <c r="RCO1649" s="34"/>
      <c r="RCV1649" s="35"/>
      <c r="RCW1649" s="34"/>
      <c r="RDD1649" s="35"/>
      <c r="RDE1649" s="34"/>
      <c r="RDL1649" s="35"/>
      <c r="RDM1649" s="34"/>
      <c r="RDT1649" s="35"/>
      <c r="RDU1649" s="34"/>
      <c r="REB1649" s="35"/>
      <c r="REC1649" s="34"/>
      <c r="REJ1649" s="35"/>
      <c r="REK1649" s="34"/>
      <c r="RER1649" s="35"/>
      <c r="RES1649" s="34"/>
      <c r="REZ1649" s="35"/>
      <c r="RFA1649" s="34"/>
      <c r="RFH1649" s="35"/>
      <c r="RFI1649" s="34"/>
      <c r="RFP1649" s="35"/>
      <c r="RFQ1649" s="34"/>
      <c r="RFX1649" s="35"/>
      <c r="RFY1649" s="34"/>
      <c r="RGF1649" s="35"/>
      <c r="RGG1649" s="34"/>
      <c r="RGN1649" s="35"/>
      <c r="RGO1649" s="34"/>
      <c r="RGV1649" s="35"/>
      <c r="RGW1649" s="34"/>
      <c r="RHD1649" s="35"/>
      <c r="RHE1649" s="34"/>
      <c r="RHL1649" s="35"/>
      <c r="RHM1649" s="34"/>
      <c r="RHT1649" s="35"/>
      <c r="RHU1649" s="34"/>
      <c r="RIB1649" s="35"/>
      <c r="RIC1649" s="34"/>
      <c r="RIJ1649" s="35"/>
      <c r="RIK1649" s="34"/>
      <c r="RIR1649" s="35"/>
      <c r="RIS1649" s="34"/>
      <c r="RIZ1649" s="35"/>
      <c r="RJA1649" s="34"/>
      <c r="RJH1649" s="35"/>
      <c r="RJI1649" s="34"/>
      <c r="RJP1649" s="35"/>
      <c r="RJQ1649" s="34"/>
      <c r="RJX1649" s="35"/>
      <c r="RJY1649" s="34"/>
      <c r="RKF1649" s="35"/>
      <c r="RKG1649" s="34"/>
      <c r="RKN1649" s="35"/>
      <c r="RKO1649" s="34"/>
      <c r="RKV1649" s="35"/>
      <c r="RKW1649" s="34"/>
      <c r="RLD1649" s="35"/>
      <c r="RLE1649" s="34"/>
      <c r="RLL1649" s="35"/>
      <c r="RLM1649" s="34"/>
      <c r="RLT1649" s="35"/>
      <c r="RLU1649" s="34"/>
      <c r="RMB1649" s="35"/>
      <c r="RMC1649" s="34"/>
      <c r="RMJ1649" s="35"/>
      <c r="RMK1649" s="34"/>
      <c r="RMR1649" s="35"/>
      <c r="RMS1649" s="34"/>
      <c r="RMZ1649" s="35"/>
      <c r="RNA1649" s="34"/>
      <c r="RNH1649" s="35"/>
      <c r="RNI1649" s="34"/>
      <c r="RNP1649" s="35"/>
      <c r="RNQ1649" s="34"/>
      <c r="RNX1649" s="35"/>
      <c r="RNY1649" s="34"/>
      <c r="ROF1649" s="35"/>
      <c r="ROG1649" s="34"/>
      <c r="RON1649" s="35"/>
      <c r="ROO1649" s="34"/>
      <c r="ROV1649" s="35"/>
      <c r="ROW1649" s="34"/>
      <c r="RPD1649" s="35"/>
      <c r="RPE1649" s="34"/>
      <c r="RPL1649" s="35"/>
      <c r="RPM1649" s="34"/>
      <c r="RPT1649" s="35"/>
      <c r="RPU1649" s="34"/>
      <c r="RQB1649" s="35"/>
      <c r="RQC1649" s="34"/>
      <c r="RQJ1649" s="35"/>
      <c r="RQK1649" s="34"/>
      <c r="RQR1649" s="35"/>
      <c r="RQS1649" s="34"/>
      <c r="RQZ1649" s="35"/>
      <c r="RRA1649" s="34"/>
      <c r="RRH1649" s="35"/>
      <c r="RRI1649" s="34"/>
      <c r="RRP1649" s="35"/>
      <c r="RRQ1649" s="34"/>
      <c r="RRX1649" s="35"/>
      <c r="RRY1649" s="34"/>
      <c r="RSF1649" s="35"/>
      <c r="RSG1649" s="34"/>
      <c r="RSN1649" s="35"/>
      <c r="RSO1649" s="34"/>
      <c r="RSV1649" s="35"/>
      <c r="RSW1649" s="34"/>
      <c r="RTD1649" s="35"/>
      <c r="RTE1649" s="34"/>
      <c r="RTL1649" s="35"/>
      <c r="RTM1649" s="34"/>
      <c r="RTT1649" s="35"/>
      <c r="RTU1649" s="34"/>
      <c r="RUB1649" s="35"/>
      <c r="RUC1649" s="34"/>
      <c r="RUJ1649" s="35"/>
      <c r="RUK1649" s="34"/>
      <c r="RUR1649" s="35"/>
      <c r="RUS1649" s="34"/>
      <c r="RUZ1649" s="35"/>
      <c r="RVA1649" s="34"/>
      <c r="RVH1649" s="35"/>
      <c r="RVI1649" s="34"/>
      <c r="RVP1649" s="35"/>
      <c r="RVQ1649" s="34"/>
      <c r="RVX1649" s="35"/>
      <c r="RVY1649" s="34"/>
      <c r="RWF1649" s="35"/>
      <c r="RWG1649" s="34"/>
      <c r="RWN1649" s="35"/>
      <c r="RWO1649" s="34"/>
      <c r="RWV1649" s="35"/>
      <c r="RWW1649" s="34"/>
      <c r="RXD1649" s="35"/>
      <c r="RXE1649" s="34"/>
      <c r="RXL1649" s="35"/>
      <c r="RXM1649" s="34"/>
      <c r="RXT1649" s="35"/>
      <c r="RXU1649" s="34"/>
      <c r="RYB1649" s="35"/>
      <c r="RYC1649" s="34"/>
      <c r="RYJ1649" s="35"/>
      <c r="RYK1649" s="34"/>
      <c r="RYR1649" s="35"/>
      <c r="RYS1649" s="34"/>
      <c r="RYZ1649" s="35"/>
      <c r="RZA1649" s="34"/>
      <c r="RZH1649" s="35"/>
      <c r="RZI1649" s="34"/>
      <c r="RZP1649" s="35"/>
      <c r="RZQ1649" s="34"/>
      <c r="RZX1649" s="35"/>
      <c r="RZY1649" s="34"/>
      <c r="SAF1649" s="35"/>
      <c r="SAG1649" s="34"/>
      <c r="SAN1649" s="35"/>
      <c r="SAO1649" s="34"/>
      <c r="SAV1649" s="35"/>
      <c r="SAW1649" s="34"/>
      <c r="SBD1649" s="35"/>
      <c r="SBE1649" s="34"/>
      <c r="SBL1649" s="35"/>
      <c r="SBM1649" s="34"/>
      <c r="SBT1649" s="35"/>
      <c r="SBU1649" s="34"/>
      <c r="SCB1649" s="35"/>
      <c r="SCC1649" s="34"/>
      <c r="SCJ1649" s="35"/>
      <c r="SCK1649" s="34"/>
      <c r="SCR1649" s="35"/>
      <c r="SCS1649" s="34"/>
      <c r="SCZ1649" s="35"/>
      <c r="SDA1649" s="34"/>
      <c r="SDH1649" s="35"/>
      <c r="SDI1649" s="34"/>
      <c r="SDP1649" s="35"/>
      <c r="SDQ1649" s="34"/>
      <c r="SDX1649" s="35"/>
      <c r="SDY1649" s="34"/>
      <c r="SEF1649" s="35"/>
      <c r="SEG1649" s="34"/>
      <c r="SEN1649" s="35"/>
      <c r="SEO1649" s="34"/>
      <c r="SEV1649" s="35"/>
      <c r="SEW1649" s="34"/>
      <c r="SFD1649" s="35"/>
      <c r="SFE1649" s="34"/>
      <c r="SFL1649" s="35"/>
      <c r="SFM1649" s="34"/>
      <c r="SFT1649" s="35"/>
      <c r="SFU1649" s="34"/>
      <c r="SGB1649" s="35"/>
      <c r="SGC1649" s="34"/>
      <c r="SGJ1649" s="35"/>
      <c r="SGK1649" s="34"/>
      <c r="SGR1649" s="35"/>
      <c r="SGS1649" s="34"/>
      <c r="SGZ1649" s="35"/>
      <c r="SHA1649" s="34"/>
      <c r="SHH1649" s="35"/>
      <c r="SHI1649" s="34"/>
      <c r="SHP1649" s="35"/>
      <c r="SHQ1649" s="34"/>
      <c r="SHX1649" s="35"/>
      <c r="SHY1649" s="34"/>
      <c r="SIF1649" s="35"/>
      <c r="SIG1649" s="34"/>
      <c r="SIN1649" s="35"/>
      <c r="SIO1649" s="34"/>
      <c r="SIV1649" s="35"/>
      <c r="SIW1649" s="34"/>
      <c r="SJD1649" s="35"/>
      <c r="SJE1649" s="34"/>
      <c r="SJL1649" s="35"/>
      <c r="SJM1649" s="34"/>
      <c r="SJT1649" s="35"/>
      <c r="SJU1649" s="34"/>
      <c r="SKB1649" s="35"/>
      <c r="SKC1649" s="34"/>
      <c r="SKJ1649" s="35"/>
      <c r="SKK1649" s="34"/>
      <c r="SKR1649" s="35"/>
      <c r="SKS1649" s="34"/>
      <c r="SKZ1649" s="35"/>
      <c r="SLA1649" s="34"/>
      <c r="SLH1649" s="35"/>
      <c r="SLI1649" s="34"/>
      <c r="SLP1649" s="35"/>
      <c r="SLQ1649" s="34"/>
      <c r="SLX1649" s="35"/>
      <c r="SLY1649" s="34"/>
      <c r="SMF1649" s="35"/>
      <c r="SMG1649" s="34"/>
      <c r="SMN1649" s="35"/>
      <c r="SMO1649" s="34"/>
      <c r="SMV1649" s="35"/>
      <c r="SMW1649" s="34"/>
      <c r="SND1649" s="35"/>
      <c r="SNE1649" s="34"/>
      <c r="SNL1649" s="35"/>
      <c r="SNM1649" s="34"/>
      <c r="SNT1649" s="35"/>
      <c r="SNU1649" s="34"/>
      <c r="SOB1649" s="35"/>
      <c r="SOC1649" s="34"/>
      <c r="SOJ1649" s="35"/>
      <c r="SOK1649" s="34"/>
      <c r="SOR1649" s="35"/>
      <c r="SOS1649" s="34"/>
      <c r="SOZ1649" s="35"/>
      <c r="SPA1649" s="34"/>
      <c r="SPH1649" s="35"/>
      <c r="SPI1649" s="34"/>
      <c r="SPP1649" s="35"/>
      <c r="SPQ1649" s="34"/>
      <c r="SPX1649" s="35"/>
      <c r="SPY1649" s="34"/>
      <c r="SQF1649" s="35"/>
      <c r="SQG1649" s="34"/>
      <c r="SQN1649" s="35"/>
      <c r="SQO1649" s="34"/>
      <c r="SQV1649" s="35"/>
      <c r="SQW1649" s="34"/>
      <c r="SRD1649" s="35"/>
      <c r="SRE1649" s="34"/>
      <c r="SRL1649" s="35"/>
      <c r="SRM1649" s="34"/>
      <c r="SRT1649" s="35"/>
      <c r="SRU1649" s="34"/>
      <c r="SSB1649" s="35"/>
      <c r="SSC1649" s="34"/>
      <c r="SSJ1649" s="35"/>
      <c r="SSK1649" s="34"/>
      <c r="SSR1649" s="35"/>
      <c r="SSS1649" s="34"/>
      <c r="SSZ1649" s="35"/>
      <c r="STA1649" s="34"/>
      <c r="STH1649" s="35"/>
      <c r="STI1649" s="34"/>
      <c r="STP1649" s="35"/>
      <c r="STQ1649" s="34"/>
      <c r="STX1649" s="35"/>
      <c r="STY1649" s="34"/>
      <c r="SUF1649" s="35"/>
      <c r="SUG1649" s="34"/>
      <c r="SUN1649" s="35"/>
      <c r="SUO1649" s="34"/>
      <c r="SUV1649" s="35"/>
      <c r="SUW1649" s="34"/>
      <c r="SVD1649" s="35"/>
      <c r="SVE1649" s="34"/>
      <c r="SVL1649" s="35"/>
      <c r="SVM1649" s="34"/>
      <c r="SVT1649" s="35"/>
      <c r="SVU1649" s="34"/>
      <c r="SWB1649" s="35"/>
      <c r="SWC1649" s="34"/>
      <c r="SWJ1649" s="35"/>
      <c r="SWK1649" s="34"/>
      <c r="SWR1649" s="35"/>
      <c r="SWS1649" s="34"/>
      <c r="SWZ1649" s="35"/>
      <c r="SXA1649" s="34"/>
      <c r="SXH1649" s="35"/>
      <c r="SXI1649" s="34"/>
      <c r="SXP1649" s="35"/>
      <c r="SXQ1649" s="34"/>
      <c r="SXX1649" s="35"/>
      <c r="SXY1649" s="34"/>
      <c r="SYF1649" s="35"/>
      <c r="SYG1649" s="34"/>
      <c r="SYN1649" s="35"/>
      <c r="SYO1649" s="34"/>
      <c r="SYV1649" s="35"/>
      <c r="SYW1649" s="34"/>
      <c r="SZD1649" s="35"/>
      <c r="SZE1649" s="34"/>
      <c r="SZL1649" s="35"/>
      <c r="SZM1649" s="34"/>
      <c r="SZT1649" s="35"/>
      <c r="SZU1649" s="34"/>
      <c r="TAB1649" s="35"/>
      <c r="TAC1649" s="34"/>
      <c r="TAJ1649" s="35"/>
      <c r="TAK1649" s="34"/>
      <c r="TAR1649" s="35"/>
      <c r="TAS1649" s="34"/>
      <c r="TAZ1649" s="35"/>
      <c r="TBA1649" s="34"/>
      <c r="TBH1649" s="35"/>
      <c r="TBI1649" s="34"/>
      <c r="TBP1649" s="35"/>
      <c r="TBQ1649" s="34"/>
      <c r="TBX1649" s="35"/>
      <c r="TBY1649" s="34"/>
      <c r="TCF1649" s="35"/>
      <c r="TCG1649" s="34"/>
      <c r="TCN1649" s="35"/>
      <c r="TCO1649" s="34"/>
      <c r="TCV1649" s="35"/>
      <c r="TCW1649" s="34"/>
      <c r="TDD1649" s="35"/>
      <c r="TDE1649" s="34"/>
      <c r="TDL1649" s="35"/>
      <c r="TDM1649" s="34"/>
      <c r="TDT1649" s="35"/>
      <c r="TDU1649" s="34"/>
      <c r="TEB1649" s="35"/>
      <c r="TEC1649" s="34"/>
      <c r="TEJ1649" s="35"/>
      <c r="TEK1649" s="34"/>
      <c r="TER1649" s="35"/>
      <c r="TES1649" s="34"/>
      <c r="TEZ1649" s="35"/>
      <c r="TFA1649" s="34"/>
      <c r="TFH1649" s="35"/>
      <c r="TFI1649" s="34"/>
      <c r="TFP1649" s="35"/>
      <c r="TFQ1649" s="34"/>
      <c r="TFX1649" s="35"/>
      <c r="TFY1649" s="34"/>
      <c r="TGF1649" s="35"/>
      <c r="TGG1649" s="34"/>
      <c r="TGN1649" s="35"/>
      <c r="TGO1649" s="34"/>
      <c r="TGV1649" s="35"/>
      <c r="TGW1649" s="34"/>
      <c r="THD1649" s="35"/>
      <c r="THE1649" s="34"/>
      <c r="THL1649" s="35"/>
      <c r="THM1649" s="34"/>
      <c r="THT1649" s="35"/>
      <c r="THU1649" s="34"/>
      <c r="TIB1649" s="35"/>
      <c r="TIC1649" s="34"/>
      <c r="TIJ1649" s="35"/>
      <c r="TIK1649" s="34"/>
      <c r="TIR1649" s="35"/>
      <c r="TIS1649" s="34"/>
      <c r="TIZ1649" s="35"/>
      <c r="TJA1649" s="34"/>
      <c r="TJH1649" s="35"/>
      <c r="TJI1649" s="34"/>
      <c r="TJP1649" s="35"/>
      <c r="TJQ1649" s="34"/>
      <c r="TJX1649" s="35"/>
      <c r="TJY1649" s="34"/>
      <c r="TKF1649" s="35"/>
      <c r="TKG1649" s="34"/>
      <c r="TKN1649" s="35"/>
      <c r="TKO1649" s="34"/>
      <c r="TKV1649" s="35"/>
      <c r="TKW1649" s="34"/>
      <c r="TLD1649" s="35"/>
      <c r="TLE1649" s="34"/>
      <c r="TLL1649" s="35"/>
      <c r="TLM1649" s="34"/>
      <c r="TLT1649" s="35"/>
      <c r="TLU1649" s="34"/>
      <c r="TMB1649" s="35"/>
      <c r="TMC1649" s="34"/>
      <c r="TMJ1649" s="35"/>
      <c r="TMK1649" s="34"/>
      <c r="TMR1649" s="35"/>
      <c r="TMS1649" s="34"/>
      <c r="TMZ1649" s="35"/>
      <c r="TNA1649" s="34"/>
      <c r="TNH1649" s="35"/>
      <c r="TNI1649" s="34"/>
      <c r="TNP1649" s="35"/>
      <c r="TNQ1649" s="34"/>
      <c r="TNX1649" s="35"/>
      <c r="TNY1649" s="34"/>
      <c r="TOF1649" s="35"/>
      <c r="TOG1649" s="34"/>
      <c r="TON1649" s="35"/>
      <c r="TOO1649" s="34"/>
      <c r="TOV1649" s="35"/>
      <c r="TOW1649" s="34"/>
      <c r="TPD1649" s="35"/>
      <c r="TPE1649" s="34"/>
      <c r="TPL1649" s="35"/>
      <c r="TPM1649" s="34"/>
      <c r="TPT1649" s="35"/>
      <c r="TPU1649" s="34"/>
      <c r="TQB1649" s="35"/>
      <c r="TQC1649" s="34"/>
      <c r="TQJ1649" s="35"/>
      <c r="TQK1649" s="34"/>
      <c r="TQR1649" s="35"/>
      <c r="TQS1649" s="34"/>
      <c r="TQZ1649" s="35"/>
      <c r="TRA1649" s="34"/>
      <c r="TRH1649" s="35"/>
      <c r="TRI1649" s="34"/>
      <c r="TRP1649" s="35"/>
      <c r="TRQ1649" s="34"/>
      <c r="TRX1649" s="35"/>
      <c r="TRY1649" s="34"/>
      <c r="TSF1649" s="35"/>
      <c r="TSG1649" s="34"/>
      <c r="TSN1649" s="35"/>
      <c r="TSO1649" s="34"/>
      <c r="TSV1649" s="35"/>
      <c r="TSW1649" s="34"/>
      <c r="TTD1649" s="35"/>
      <c r="TTE1649" s="34"/>
      <c r="TTL1649" s="35"/>
      <c r="TTM1649" s="34"/>
      <c r="TTT1649" s="35"/>
      <c r="TTU1649" s="34"/>
      <c r="TUB1649" s="35"/>
      <c r="TUC1649" s="34"/>
      <c r="TUJ1649" s="35"/>
      <c r="TUK1649" s="34"/>
      <c r="TUR1649" s="35"/>
      <c r="TUS1649" s="34"/>
      <c r="TUZ1649" s="35"/>
      <c r="TVA1649" s="34"/>
      <c r="TVH1649" s="35"/>
      <c r="TVI1649" s="34"/>
      <c r="TVP1649" s="35"/>
      <c r="TVQ1649" s="34"/>
      <c r="TVX1649" s="35"/>
      <c r="TVY1649" s="34"/>
      <c r="TWF1649" s="35"/>
      <c r="TWG1649" s="34"/>
      <c r="TWN1649" s="35"/>
      <c r="TWO1649" s="34"/>
      <c r="TWV1649" s="35"/>
      <c r="TWW1649" s="34"/>
      <c r="TXD1649" s="35"/>
      <c r="TXE1649" s="34"/>
      <c r="TXL1649" s="35"/>
      <c r="TXM1649" s="34"/>
      <c r="TXT1649" s="35"/>
      <c r="TXU1649" s="34"/>
      <c r="TYB1649" s="35"/>
      <c r="TYC1649" s="34"/>
      <c r="TYJ1649" s="35"/>
      <c r="TYK1649" s="34"/>
      <c r="TYR1649" s="35"/>
      <c r="TYS1649" s="34"/>
      <c r="TYZ1649" s="35"/>
      <c r="TZA1649" s="34"/>
      <c r="TZH1649" s="35"/>
      <c r="TZI1649" s="34"/>
      <c r="TZP1649" s="35"/>
      <c r="TZQ1649" s="34"/>
      <c r="TZX1649" s="35"/>
      <c r="TZY1649" s="34"/>
      <c r="UAF1649" s="35"/>
      <c r="UAG1649" s="34"/>
      <c r="UAN1649" s="35"/>
      <c r="UAO1649" s="34"/>
      <c r="UAV1649" s="35"/>
      <c r="UAW1649" s="34"/>
      <c r="UBD1649" s="35"/>
      <c r="UBE1649" s="34"/>
      <c r="UBL1649" s="35"/>
      <c r="UBM1649" s="34"/>
      <c r="UBT1649" s="35"/>
      <c r="UBU1649" s="34"/>
      <c r="UCB1649" s="35"/>
      <c r="UCC1649" s="34"/>
      <c r="UCJ1649" s="35"/>
      <c r="UCK1649" s="34"/>
      <c r="UCR1649" s="35"/>
      <c r="UCS1649" s="34"/>
      <c r="UCZ1649" s="35"/>
      <c r="UDA1649" s="34"/>
      <c r="UDH1649" s="35"/>
      <c r="UDI1649" s="34"/>
      <c r="UDP1649" s="35"/>
      <c r="UDQ1649" s="34"/>
      <c r="UDX1649" s="35"/>
      <c r="UDY1649" s="34"/>
      <c r="UEF1649" s="35"/>
      <c r="UEG1649" s="34"/>
      <c r="UEN1649" s="35"/>
      <c r="UEO1649" s="34"/>
      <c r="UEV1649" s="35"/>
      <c r="UEW1649" s="34"/>
      <c r="UFD1649" s="35"/>
      <c r="UFE1649" s="34"/>
      <c r="UFL1649" s="35"/>
      <c r="UFM1649" s="34"/>
      <c r="UFT1649" s="35"/>
      <c r="UFU1649" s="34"/>
      <c r="UGB1649" s="35"/>
      <c r="UGC1649" s="34"/>
      <c r="UGJ1649" s="35"/>
      <c r="UGK1649" s="34"/>
      <c r="UGR1649" s="35"/>
      <c r="UGS1649" s="34"/>
      <c r="UGZ1649" s="35"/>
      <c r="UHA1649" s="34"/>
      <c r="UHH1649" s="35"/>
      <c r="UHI1649" s="34"/>
      <c r="UHP1649" s="35"/>
      <c r="UHQ1649" s="34"/>
      <c r="UHX1649" s="35"/>
      <c r="UHY1649" s="34"/>
      <c r="UIF1649" s="35"/>
      <c r="UIG1649" s="34"/>
      <c r="UIN1649" s="35"/>
      <c r="UIO1649" s="34"/>
      <c r="UIV1649" s="35"/>
      <c r="UIW1649" s="34"/>
      <c r="UJD1649" s="35"/>
      <c r="UJE1649" s="34"/>
      <c r="UJL1649" s="35"/>
      <c r="UJM1649" s="34"/>
      <c r="UJT1649" s="35"/>
      <c r="UJU1649" s="34"/>
      <c r="UKB1649" s="35"/>
      <c r="UKC1649" s="34"/>
      <c r="UKJ1649" s="35"/>
      <c r="UKK1649" s="34"/>
      <c r="UKR1649" s="35"/>
      <c r="UKS1649" s="34"/>
      <c r="UKZ1649" s="35"/>
      <c r="ULA1649" s="34"/>
      <c r="ULH1649" s="35"/>
      <c r="ULI1649" s="34"/>
      <c r="ULP1649" s="35"/>
      <c r="ULQ1649" s="34"/>
      <c r="ULX1649" s="35"/>
      <c r="ULY1649" s="34"/>
      <c r="UMF1649" s="35"/>
      <c r="UMG1649" s="34"/>
      <c r="UMN1649" s="35"/>
      <c r="UMO1649" s="34"/>
      <c r="UMV1649" s="35"/>
      <c r="UMW1649" s="34"/>
      <c r="UND1649" s="35"/>
      <c r="UNE1649" s="34"/>
      <c r="UNL1649" s="35"/>
      <c r="UNM1649" s="34"/>
      <c r="UNT1649" s="35"/>
      <c r="UNU1649" s="34"/>
      <c r="UOB1649" s="35"/>
      <c r="UOC1649" s="34"/>
      <c r="UOJ1649" s="35"/>
      <c r="UOK1649" s="34"/>
      <c r="UOR1649" s="35"/>
      <c r="UOS1649" s="34"/>
      <c r="UOZ1649" s="35"/>
      <c r="UPA1649" s="34"/>
      <c r="UPH1649" s="35"/>
      <c r="UPI1649" s="34"/>
      <c r="UPP1649" s="35"/>
      <c r="UPQ1649" s="34"/>
      <c r="UPX1649" s="35"/>
      <c r="UPY1649" s="34"/>
      <c r="UQF1649" s="35"/>
      <c r="UQG1649" s="34"/>
      <c r="UQN1649" s="35"/>
      <c r="UQO1649" s="34"/>
      <c r="UQV1649" s="35"/>
      <c r="UQW1649" s="34"/>
      <c r="URD1649" s="35"/>
      <c r="URE1649" s="34"/>
      <c r="URL1649" s="35"/>
      <c r="URM1649" s="34"/>
      <c r="URT1649" s="35"/>
      <c r="URU1649" s="34"/>
      <c r="USB1649" s="35"/>
      <c r="USC1649" s="34"/>
      <c r="USJ1649" s="35"/>
      <c r="USK1649" s="34"/>
      <c r="USR1649" s="35"/>
      <c r="USS1649" s="34"/>
      <c r="USZ1649" s="35"/>
      <c r="UTA1649" s="34"/>
      <c r="UTH1649" s="35"/>
      <c r="UTI1649" s="34"/>
      <c r="UTP1649" s="35"/>
      <c r="UTQ1649" s="34"/>
      <c r="UTX1649" s="35"/>
      <c r="UTY1649" s="34"/>
      <c r="UUF1649" s="35"/>
      <c r="UUG1649" s="34"/>
      <c r="UUN1649" s="35"/>
      <c r="UUO1649" s="34"/>
      <c r="UUV1649" s="35"/>
      <c r="UUW1649" s="34"/>
      <c r="UVD1649" s="35"/>
      <c r="UVE1649" s="34"/>
      <c r="UVL1649" s="35"/>
      <c r="UVM1649" s="34"/>
      <c r="UVT1649" s="35"/>
      <c r="UVU1649" s="34"/>
      <c r="UWB1649" s="35"/>
      <c r="UWC1649" s="34"/>
      <c r="UWJ1649" s="35"/>
      <c r="UWK1649" s="34"/>
      <c r="UWR1649" s="35"/>
      <c r="UWS1649" s="34"/>
      <c r="UWZ1649" s="35"/>
      <c r="UXA1649" s="34"/>
      <c r="UXH1649" s="35"/>
      <c r="UXI1649" s="34"/>
      <c r="UXP1649" s="35"/>
      <c r="UXQ1649" s="34"/>
      <c r="UXX1649" s="35"/>
      <c r="UXY1649" s="34"/>
      <c r="UYF1649" s="35"/>
      <c r="UYG1649" s="34"/>
      <c r="UYN1649" s="35"/>
      <c r="UYO1649" s="34"/>
      <c r="UYV1649" s="35"/>
      <c r="UYW1649" s="34"/>
      <c r="UZD1649" s="35"/>
      <c r="UZE1649" s="34"/>
      <c r="UZL1649" s="35"/>
      <c r="UZM1649" s="34"/>
      <c r="UZT1649" s="35"/>
      <c r="UZU1649" s="34"/>
      <c r="VAB1649" s="35"/>
      <c r="VAC1649" s="34"/>
      <c r="VAJ1649" s="35"/>
      <c r="VAK1649" s="34"/>
      <c r="VAR1649" s="35"/>
      <c r="VAS1649" s="34"/>
      <c r="VAZ1649" s="35"/>
      <c r="VBA1649" s="34"/>
      <c r="VBH1649" s="35"/>
      <c r="VBI1649" s="34"/>
      <c r="VBP1649" s="35"/>
      <c r="VBQ1649" s="34"/>
      <c r="VBX1649" s="35"/>
      <c r="VBY1649" s="34"/>
      <c r="VCF1649" s="35"/>
      <c r="VCG1649" s="34"/>
      <c r="VCN1649" s="35"/>
      <c r="VCO1649" s="34"/>
      <c r="VCV1649" s="35"/>
      <c r="VCW1649" s="34"/>
      <c r="VDD1649" s="35"/>
      <c r="VDE1649" s="34"/>
      <c r="VDL1649" s="35"/>
      <c r="VDM1649" s="34"/>
      <c r="VDT1649" s="35"/>
      <c r="VDU1649" s="34"/>
      <c r="VEB1649" s="35"/>
      <c r="VEC1649" s="34"/>
      <c r="VEJ1649" s="35"/>
      <c r="VEK1649" s="34"/>
      <c r="VER1649" s="35"/>
      <c r="VES1649" s="34"/>
      <c r="VEZ1649" s="35"/>
      <c r="VFA1649" s="34"/>
      <c r="VFH1649" s="35"/>
      <c r="VFI1649" s="34"/>
      <c r="VFP1649" s="35"/>
      <c r="VFQ1649" s="34"/>
      <c r="VFX1649" s="35"/>
      <c r="VFY1649" s="34"/>
      <c r="VGF1649" s="35"/>
      <c r="VGG1649" s="34"/>
      <c r="VGN1649" s="35"/>
      <c r="VGO1649" s="34"/>
      <c r="VGV1649" s="35"/>
      <c r="VGW1649" s="34"/>
      <c r="VHD1649" s="35"/>
      <c r="VHE1649" s="34"/>
      <c r="VHL1649" s="35"/>
      <c r="VHM1649" s="34"/>
      <c r="VHT1649" s="35"/>
      <c r="VHU1649" s="34"/>
      <c r="VIB1649" s="35"/>
      <c r="VIC1649" s="34"/>
      <c r="VIJ1649" s="35"/>
      <c r="VIK1649" s="34"/>
      <c r="VIR1649" s="35"/>
      <c r="VIS1649" s="34"/>
      <c r="VIZ1649" s="35"/>
      <c r="VJA1649" s="34"/>
      <c r="VJH1649" s="35"/>
      <c r="VJI1649" s="34"/>
      <c r="VJP1649" s="35"/>
      <c r="VJQ1649" s="34"/>
      <c r="VJX1649" s="35"/>
      <c r="VJY1649" s="34"/>
      <c r="VKF1649" s="35"/>
      <c r="VKG1649" s="34"/>
      <c r="VKN1649" s="35"/>
      <c r="VKO1649" s="34"/>
      <c r="VKV1649" s="35"/>
      <c r="VKW1649" s="34"/>
      <c r="VLD1649" s="35"/>
      <c r="VLE1649" s="34"/>
      <c r="VLL1649" s="35"/>
      <c r="VLM1649" s="34"/>
      <c r="VLT1649" s="35"/>
      <c r="VLU1649" s="34"/>
      <c r="VMB1649" s="35"/>
      <c r="VMC1649" s="34"/>
      <c r="VMJ1649" s="35"/>
      <c r="VMK1649" s="34"/>
      <c r="VMR1649" s="35"/>
      <c r="VMS1649" s="34"/>
      <c r="VMZ1649" s="35"/>
      <c r="VNA1649" s="34"/>
      <c r="VNH1649" s="35"/>
      <c r="VNI1649" s="34"/>
      <c r="VNP1649" s="35"/>
      <c r="VNQ1649" s="34"/>
      <c r="VNX1649" s="35"/>
      <c r="VNY1649" s="34"/>
      <c r="VOF1649" s="35"/>
      <c r="VOG1649" s="34"/>
      <c r="VON1649" s="35"/>
      <c r="VOO1649" s="34"/>
      <c r="VOV1649" s="35"/>
      <c r="VOW1649" s="34"/>
      <c r="VPD1649" s="35"/>
      <c r="VPE1649" s="34"/>
      <c r="VPL1649" s="35"/>
      <c r="VPM1649" s="34"/>
      <c r="VPT1649" s="35"/>
      <c r="VPU1649" s="34"/>
      <c r="VQB1649" s="35"/>
      <c r="VQC1649" s="34"/>
      <c r="VQJ1649" s="35"/>
      <c r="VQK1649" s="34"/>
      <c r="VQR1649" s="35"/>
      <c r="VQS1649" s="34"/>
      <c r="VQZ1649" s="35"/>
      <c r="VRA1649" s="34"/>
      <c r="VRH1649" s="35"/>
      <c r="VRI1649" s="34"/>
      <c r="VRP1649" s="35"/>
      <c r="VRQ1649" s="34"/>
      <c r="VRX1649" s="35"/>
      <c r="VRY1649" s="34"/>
      <c r="VSF1649" s="35"/>
      <c r="VSG1649" s="34"/>
      <c r="VSN1649" s="35"/>
      <c r="VSO1649" s="34"/>
      <c r="VSV1649" s="35"/>
      <c r="VSW1649" s="34"/>
      <c r="VTD1649" s="35"/>
      <c r="VTE1649" s="34"/>
      <c r="VTL1649" s="35"/>
      <c r="VTM1649" s="34"/>
      <c r="VTT1649" s="35"/>
      <c r="VTU1649" s="34"/>
      <c r="VUB1649" s="35"/>
      <c r="VUC1649" s="34"/>
      <c r="VUJ1649" s="35"/>
      <c r="VUK1649" s="34"/>
      <c r="VUR1649" s="35"/>
      <c r="VUS1649" s="34"/>
      <c r="VUZ1649" s="35"/>
      <c r="VVA1649" s="34"/>
      <c r="VVH1649" s="35"/>
      <c r="VVI1649" s="34"/>
      <c r="VVP1649" s="35"/>
      <c r="VVQ1649" s="34"/>
      <c r="VVX1649" s="35"/>
      <c r="VVY1649" s="34"/>
      <c r="VWF1649" s="35"/>
      <c r="VWG1649" s="34"/>
      <c r="VWN1649" s="35"/>
      <c r="VWO1649" s="34"/>
      <c r="VWV1649" s="35"/>
      <c r="VWW1649" s="34"/>
      <c r="VXD1649" s="35"/>
      <c r="VXE1649" s="34"/>
      <c r="VXL1649" s="35"/>
      <c r="VXM1649" s="34"/>
      <c r="VXT1649" s="35"/>
      <c r="VXU1649" s="34"/>
      <c r="VYB1649" s="35"/>
      <c r="VYC1649" s="34"/>
      <c r="VYJ1649" s="35"/>
      <c r="VYK1649" s="34"/>
      <c r="VYR1649" s="35"/>
      <c r="VYS1649" s="34"/>
      <c r="VYZ1649" s="35"/>
      <c r="VZA1649" s="34"/>
      <c r="VZH1649" s="35"/>
      <c r="VZI1649" s="34"/>
      <c r="VZP1649" s="35"/>
      <c r="VZQ1649" s="34"/>
      <c r="VZX1649" s="35"/>
      <c r="VZY1649" s="34"/>
      <c r="WAF1649" s="35"/>
      <c r="WAG1649" s="34"/>
      <c r="WAN1649" s="35"/>
      <c r="WAO1649" s="34"/>
      <c r="WAV1649" s="35"/>
      <c r="WAW1649" s="34"/>
      <c r="WBD1649" s="35"/>
      <c r="WBE1649" s="34"/>
      <c r="WBL1649" s="35"/>
      <c r="WBM1649" s="34"/>
      <c r="WBT1649" s="35"/>
      <c r="WBU1649" s="34"/>
      <c r="WCB1649" s="35"/>
      <c r="WCC1649" s="34"/>
      <c r="WCJ1649" s="35"/>
      <c r="WCK1649" s="34"/>
      <c r="WCR1649" s="35"/>
      <c r="WCS1649" s="34"/>
      <c r="WCZ1649" s="35"/>
      <c r="WDA1649" s="34"/>
      <c r="WDH1649" s="35"/>
      <c r="WDI1649" s="34"/>
      <c r="WDP1649" s="35"/>
      <c r="WDQ1649" s="34"/>
      <c r="WDX1649" s="35"/>
      <c r="WDY1649" s="34"/>
      <c r="WEF1649" s="35"/>
      <c r="WEG1649" s="34"/>
      <c r="WEN1649" s="35"/>
      <c r="WEO1649" s="34"/>
      <c r="WEV1649" s="35"/>
      <c r="WEW1649" s="34"/>
      <c r="WFD1649" s="35"/>
      <c r="WFE1649" s="34"/>
      <c r="WFL1649" s="35"/>
      <c r="WFM1649" s="34"/>
      <c r="WFT1649" s="35"/>
      <c r="WFU1649" s="34"/>
      <c r="WGB1649" s="35"/>
      <c r="WGC1649" s="34"/>
      <c r="WGJ1649" s="35"/>
      <c r="WGK1649" s="34"/>
      <c r="WGR1649" s="35"/>
      <c r="WGS1649" s="34"/>
      <c r="WGZ1649" s="35"/>
      <c r="WHA1649" s="34"/>
      <c r="WHH1649" s="35"/>
      <c r="WHI1649" s="34"/>
      <c r="WHP1649" s="35"/>
      <c r="WHQ1649" s="34"/>
      <c r="WHX1649" s="35"/>
      <c r="WHY1649" s="34"/>
      <c r="WIF1649" s="35"/>
      <c r="WIG1649" s="34"/>
      <c r="WIN1649" s="35"/>
      <c r="WIO1649" s="34"/>
      <c r="WIV1649" s="35"/>
      <c r="WIW1649" s="34"/>
      <c r="WJD1649" s="35"/>
      <c r="WJE1649" s="34"/>
      <c r="WJL1649" s="35"/>
      <c r="WJM1649" s="34"/>
      <c r="WJT1649" s="35"/>
      <c r="WJU1649" s="34"/>
      <c r="WKB1649" s="35"/>
      <c r="WKC1649" s="34"/>
      <c r="WKJ1649" s="35"/>
      <c r="WKK1649" s="34"/>
      <c r="WKR1649" s="35"/>
      <c r="WKS1649" s="34"/>
      <c r="WKZ1649" s="35"/>
      <c r="WLA1649" s="34"/>
      <c r="WLH1649" s="35"/>
      <c r="WLI1649" s="34"/>
      <c r="WLP1649" s="35"/>
      <c r="WLQ1649" s="34"/>
      <c r="WLX1649" s="35"/>
      <c r="WLY1649" s="34"/>
      <c r="WMF1649" s="35"/>
      <c r="WMG1649" s="34"/>
      <c r="WMN1649" s="35"/>
      <c r="WMO1649" s="34"/>
      <c r="WMV1649" s="35"/>
      <c r="WMW1649" s="34"/>
      <c r="WND1649" s="35"/>
      <c r="WNE1649" s="34"/>
      <c r="WNL1649" s="35"/>
      <c r="WNM1649" s="34"/>
      <c r="WNT1649" s="35"/>
      <c r="WNU1649" s="34"/>
      <c r="WOB1649" s="35"/>
      <c r="WOC1649" s="34"/>
      <c r="WOJ1649" s="35"/>
      <c r="WOK1649" s="34"/>
      <c r="WOR1649" s="35"/>
      <c r="WOS1649" s="34"/>
      <c r="WOZ1649" s="35"/>
      <c r="WPA1649" s="34"/>
      <c r="WPH1649" s="35"/>
      <c r="WPI1649" s="34"/>
      <c r="WPP1649" s="35"/>
      <c r="WPQ1649" s="34"/>
      <c r="WPX1649" s="35"/>
      <c r="WPY1649" s="34"/>
      <c r="WQF1649" s="35"/>
      <c r="WQG1649" s="34"/>
      <c r="WQN1649" s="35"/>
      <c r="WQO1649" s="34"/>
      <c r="WQV1649" s="35"/>
      <c r="WQW1649" s="34"/>
      <c r="WRD1649" s="35"/>
      <c r="WRE1649" s="34"/>
      <c r="WRL1649" s="35"/>
      <c r="WRM1649" s="34"/>
      <c r="WRT1649" s="35"/>
      <c r="WRU1649" s="34"/>
      <c r="WSB1649" s="35"/>
      <c r="WSC1649" s="34"/>
      <c r="WSJ1649" s="35"/>
      <c r="WSK1649" s="34"/>
      <c r="WSR1649" s="35"/>
      <c r="WSS1649" s="34"/>
      <c r="WSZ1649" s="35"/>
      <c r="WTA1649" s="34"/>
      <c r="WTH1649" s="35"/>
      <c r="WTI1649" s="34"/>
      <c r="WTP1649" s="35"/>
      <c r="WTQ1649" s="34"/>
      <c r="WTX1649" s="35"/>
      <c r="WTY1649" s="34"/>
      <c r="WUF1649" s="35"/>
      <c r="WUG1649" s="34"/>
      <c r="WUN1649" s="35"/>
      <c r="WUO1649" s="34"/>
      <c r="WUV1649" s="35"/>
      <c r="WUW1649" s="34"/>
      <c r="WVD1649" s="35"/>
      <c r="WVE1649" s="34"/>
      <c r="WVL1649" s="35"/>
      <c r="WVM1649" s="34"/>
      <c r="WVT1649" s="35"/>
      <c r="WVU1649" s="34"/>
      <c r="WWB1649" s="35"/>
      <c r="WWC1649" s="34"/>
      <c r="WWJ1649" s="35"/>
      <c r="WWK1649" s="34"/>
      <c r="WWR1649" s="35"/>
      <c r="WWS1649" s="34"/>
      <c r="WWZ1649" s="35"/>
      <c r="WXA1649" s="34"/>
      <c r="WXH1649" s="35"/>
      <c r="WXI1649" s="34"/>
      <c r="WXP1649" s="35"/>
      <c r="WXQ1649" s="34"/>
      <c r="WXX1649" s="35"/>
      <c r="WXY1649" s="34"/>
      <c r="WYF1649" s="35"/>
      <c r="WYG1649" s="34"/>
      <c r="WYN1649" s="35"/>
      <c r="WYO1649" s="34"/>
      <c r="WYV1649" s="35"/>
      <c r="WYW1649" s="34"/>
      <c r="WZD1649" s="35"/>
      <c r="WZE1649" s="34"/>
      <c r="WZL1649" s="35"/>
      <c r="WZM1649" s="34"/>
      <c r="WZT1649" s="35"/>
      <c r="WZU1649" s="34"/>
      <c r="XAB1649" s="35"/>
      <c r="XAC1649" s="34"/>
      <c r="XAJ1649" s="35"/>
      <c r="XAK1649" s="34"/>
      <c r="XAR1649" s="35"/>
      <c r="XAS1649" s="34"/>
      <c r="XAZ1649" s="35"/>
      <c r="XBA1649" s="34"/>
      <c r="XBH1649" s="35"/>
      <c r="XBI1649" s="34"/>
      <c r="XBP1649" s="35"/>
      <c r="XBQ1649" s="34"/>
      <c r="XBX1649" s="35"/>
      <c r="XBY1649" s="34"/>
      <c r="XCF1649" s="35"/>
      <c r="XCG1649" s="34"/>
      <c r="XCN1649" s="35"/>
      <c r="XCO1649" s="34"/>
      <c r="XCV1649" s="35"/>
      <c r="XCW1649" s="34"/>
      <c r="XDD1649" s="35"/>
      <c r="XDE1649" s="34"/>
      <c r="XDL1649" s="35"/>
      <c r="XDM1649" s="34"/>
      <c r="XDT1649" s="35"/>
      <c r="XDU1649" s="34"/>
      <c r="XEB1649" s="35"/>
      <c r="XEC1649" s="34"/>
      <c r="XEJ1649" s="35"/>
      <c r="XEK1649" s="34"/>
      <c r="XER1649" s="35"/>
      <c r="XES1649" s="34"/>
      <c r="XEZ1649" s="35"/>
      <c r="XFA1649" s="34"/>
    </row>
    <row r="1650" spans="1:1021 1028:2045 2052:3069 3076:4093 4100:5117 5124:6141 6148:7165 7172:8189 8196:9213 9220:10237 10244:11261 11268:12285 12292:13309 13316:14333 14340:15357 15364:16381" x14ac:dyDescent="0.25">
      <c r="A1650" t="s">
        <v>484</v>
      </c>
      <c r="B1650" t="s">
        <v>260</v>
      </c>
      <c r="C1650">
        <v>339</v>
      </c>
      <c r="D1650">
        <v>339</v>
      </c>
      <c r="E1650" s="35">
        <v>1</v>
      </c>
      <c r="F1650" s="34">
        <v>1.9999999999999999E-88</v>
      </c>
      <c r="G1650">
        <v>85.85</v>
      </c>
      <c r="H1650">
        <v>2931</v>
      </c>
      <c r="I1650" t="str">
        <f>HYPERLINK("https://www.ncbi.nlm.nih.gov/nucleotide/MN319490.1?report=genbank&amp;log$=nucltop&amp;blast_rank=48&amp;RID=XE6RV0D8013","MN319490.1")</f>
        <v>MN319490.1</v>
      </c>
      <c r="L1650" s="35"/>
      <c r="M1650" s="34"/>
      <c r="T1650" s="35"/>
      <c r="U1650" s="34"/>
      <c r="AB1650" s="35"/>
      <c r="AC1650" s="34"/>
      <c r="AJ1650" s="35"/>
      <c r="AK1650" s="34"/>
      <c r="AR1650" s="35"/>
      <c r="AS1650" s="34"/>
      <c r="AZ1650" s="35"/>
      <c r="BA1650" s="34"/>
      <c r="BH1650" s="35"/>
      <c r="BI1650" s="34"/>
      <c r="BP1650" s="35"/>
      <c r="BQ1650" s="34"/>
      <c r="BX1650" s="35"/>
      <c r="BY1650" s="34"/>
      <c r="CF1650" s="35"/>
      <c r="CG1650" s="34"/>
      <c r="CN1650" s="35"/>
      <c r="CO1650" s="34"/>
      <c r="CV1650" s="35"/>
      <c r="CW1650" s="34"/>
      <c r="DD1650" s="35"/>
      <c r="DE1650" s="34"/>
      <c r="DL1650" s="35"/>
      <c r="DM1650" s="34"/>
      <c r="DT1650" s="35"/>
      <c r="DU1650" s="34"/>
      <c r="EB1650" s="35"/>
      <c r="EC1650" s="34"/>
      <c r="EJ1650" s="35"/>
      <c r="EK1650" s="34"/>
      <c r="ER1650" s="35"/>
      <c r="ES1650" s="34"/>
      <c r="EZ1650" s="35"/>
      <c r="FA1650" s="34"/>
      <c r="FH1650" s="35"/>
      <c r="FI1650" s="34"/>
      <c r="FP1650" s="35"/>
      <c r="FQ1650" s="34"/>
      <c r="FX1650" s="35"/>
      <c r="FY1650" s="34"/>
      <c r="GF1650" s="35"/>
      <c r="GG1650" s="34"/>
      <c r="GN1650" s="35"/>
      <c r="GO1650" s="34"/>
      <c r="GV1650" s="35"/>
      <c r="GW1650" s="34"/>
      <c r="HD1650" s="35"/>
      <c r="HE1650" s="34"/>
      <c r="HL1650" s="35"/>
      <c r="HM1650" s="34"/>
      <c r="HT1650" s="35"/>
      <c r="HU1650" s="34"/>
      <c r="IB1650" s="35"/>
      <c r="IC1650" s="34"/>
      <c r="IJ1650" s="35"/>
      <c r="IK1650" s="34"/>
      <c r="IR1650" s="35"/>
      <c r="IS1650" s="34"/>
      <c r="IZ1650" s="35"/>
      <c r="JA1650" s="34"/>
      <c r="JH1650" s="35"/>
      <c r="JI1650" s="34"/>
      <c r="JP1650" s="35"/>
      <c r="JQ1650" s="34"/>
      <c r="JX1650" s="35"/>
      <c r="JY1650" s="34"/>
      <c r="KF1650" s="35"/>
      <c r="KG1650" s="34"/>
      <c r="KN1650" s="35"/>
      <c r="KO1650" s="34"/>
      <c r="KV1650" s="35"/>
      <c r="KW1650" s="34"/>
      <c r="LD1650" s="35"/>
      <c r="LE1650" s="34"/>
      <c r="LL1650" s="35"/>
      <c r="LM1650" s="34"/>
      <c r="LT1650" s="35"/>
      <c r="LU1650" s="34"/>
      <c r="MB1650" s="35"/>
      <c r="MC1650" s="34"/>
      <c r="MJ1650" s="35"/>
      <c r="MK1650" s="34"/>
      <c r="MR1650" s="35"/>
      <c r="MS1650" s="34"/>
      <c r="MZ1650" s="35"/>
      <c r="NA1650" s="34"/>
      <c r="NH1650" s="35"/>
      <c r="NI1650" s="34"/>
      <c r="NP1650" s="35"/>
      <c r="NQ1650" s="34"/>
      <c r="NX1650" s="35"/>
      <c r="NY1650" s="34"/>
      <c r="OF1650" s="35"/>
      <c r="OG1650" s="34"/>
      <c r="ON1650" s="35"/>
      <c r="OO1650" s="34"/>
      <c r="OV1650" s="35"/>
      <c r="OW1650" s="34"/>
      <c r="PD1650" s="35"/>
      <c r="PE1650" s="34"/>
      <c r="PL1650" s="35"/>
      <c r="PM1650" s="34"/>
      <c r="PT1650" s="35"/>
      <c r="PU1650" s="34"/>
      <c r="QB1650" s="35"/>
      <c r="QC1650" s="34"/>
      <c r="QJ1650" s="35"/>
      <c r="QK1650" s="34"/>
      <c r="QR1650" s="35"/>
      <c r="QS1650" s="34"/>
      <c r="QZ1650" s="35"/>
      <c r="RA1650" s="34"/>
      <c r="RH1650" s="35"/>
      <c r="RI1650" s="34"/>
      <c r="RP1650" s="35"/>
      <c r="RQ1650" s="34"/>
      <c r="RX1650" s="35"/>
      <c r="RY1650" s="34"/>
      <c r="SF1650" s="35"/>
      <c r="SG1650" s="34"/>
      <c r="SN1650" s="35"/>
      <c r="SO1650" s="34"/>
      <c r="SV1650" s="35"/>
      <c r="SW1650" s="34"/>
      <c r="TD1650" s="35"/>
      <c r="TE1650" s="34"/>
      <c r="TL1650" s="35"/>
      <c r="TM1650" s="34"/>
      <c r="TT1650" s="35"/>
      <c r="TU1650" s="34"/>
      <c r="UB1650" s="35"/>
      <c r="UC1650" s="34"/>
      <c r="UJ1650" s="35"/>
      <c r="UK1650" s="34"/>
      <c r="UR1650" s="35"/>
      <c r="US1650" s="34"/>
      <c r="UZ1650" s="35"/>
      <c r="VA1650" s="34"/>
      <c r="VH1650" s="35"/>
      <c r="VI1650" s="34"/>
      <c r="VP1650" s="35"/>
      <c r="VQ1650" s="34"/>
      <c r="VX1650" s="35"/>
      <c r="VY1650" s="34"/>
      <c r="WF1650" s="35"/>
      <c r="WG1650" s="34"/>
      <c r="WN1650" s="35"/>
      <c r="WO1650" s="34"/>
      <c r="WV1650" s="35"/>
      <c r="WW1650" s="34"/>
      <c r="XD1650" s="35"/>
      <c r="XE1650" s="34"/>
      <c r="XL1650" s="35"/>
      <c r="XM1650" s="34"/>
      <c r="XT1650" s="35"/>
      <c r="XU1650" s="34"/>
      <c r="YB1650" s="35"/>
      <c r="YC1650" s="34"/>
      <c r="YJ1650" s="35"/>
      <c r="YK1650" s="34"/>
      <c r="YR1650" s="35"/>
      <c r="YS1650" s="34"/>
      <c r="YZ1650" s="35"/>
      <c r="ZA1650" s="34"/>
      <c r="ZH1650" s="35"/>
      <c r="ZI1650" s="34"/>
      <c r="ZP1650" s="35"/>
      <c r="ZQ1650" s="34"/>
      <c r="ZX1650" s="35"/>
      <c r="ZY1650" s="34"/>
      <c r="AAF1650" s="35"/>
      <c r="AAG1650" s="34"/>
      <c r="AAN1650" s="35"/>
      <c r="AAO1650" s="34"/>
      <c r="AAV1650" s="35"/>
      <c r="AAW1650" s="34"/>
      <c r="ABD1650" s="35"/>
      <c r="ABE1650" s="34"/>
      <c r="ABL1650" s="35"/>
      <c r="ABM1650" s="34"/>
      <c r="ABT1650" s="35"/>
      <c r="ABU1650" s="34"/>
      <c r="ACB1650" s="35"/>
      <c r="ACC1650" s="34"/>
      <c r="ACJ1650" s="35"/>
      <c r="ACK1650" s="34"/>
      <c r="ACR1650" s="35"/>
      <c r="ACS1650" s="34"/>
      <c r="ACZ1650" s="35"/>
      <c r="ADA1650" s="34"/>
      <c r="ADH1650" s="35"/>
      <c r="ADI1650" s="34"/>
      <c r="ADP1650" s="35"/>
      <c r="ADQ1650" s="34"/>
      <c r="ADX1650" s="35"/>
      <c r="ADY1650" s="34"/>
      <c r="AEF1650" s="35"/>
      <c r="AEG1650" s="34"/>
      <c r="AEN1650" s="35"/>
      <c r="AEO1650" s="34"/>
      <c r="AEV1650" s="35"/>
      <c r="AEW1650" s="34"/>
      <c r="AFD1650" s="35"/>
      <c r="AFE1650" s="34"/>
      <c r="AFL1650" s="35"/>
      <c r="AFM1650" s="34"/>
      <c r="AFT1650" s="35"/>
      <c r="AFU1650" s="34"/>
      <c r="AGB1650" s="35"/>
      <c r="AGC1650" s="34"/>
      <c r="AGJ1650" s="35"/>
      <c r="AGK1650" s="34"/>
      <c r="AGR1650" s="35"/>
      <c r="AGS1650" s="34"/>
      <c r="AGZ1650" s="35"/>
      <c r="AHA1650" s="34"/>
      <c r="AHH1650" s="35"/>
      <c r="AHI1650" s="34"/>
      <c r="AHP1650" s="35"/>
      <c r="AHQ1650" s="34"/>
      <c r="AHX1650" s="35"/>
      <c r="AHY1650" s="34"/>
      <c r="AIF1650" s="35"/>
      <c r="AIG1650" s="34"/>
      <c r="AIN1650" s="35"/>
      <c r="AIO1650" s="34"/>
      <c r="AIV1650" s="35"/>
      <c r="AIW1650" s="34"/>
      <c r="AJD1650" s="35"/>
      <c r="AJE1650" s="34"/>
      <c r="AJL1650" s="35"/>
      <c r="AJM1650" s="34"/>
      <c r="AJT1650" s="35"/>
      <c r="AJU1650" s="34"/>
      <c r="AKB1650" s="35"/>
      <c r="AKC1650" s="34"/>
      <c r="AKJ1650" s="35"/>
      <c r="AKK1650" s="34"/>
      <c r="AKR1650" s="35"/>
      <c r="AKS1650" s="34"/>
      <c r="AKZ1650" s="35"/>
      <c r="ALA1650" s="34"/>
      <c r="ALH1650" s="35"/>
      <c r="ALI1650" s="34"/>
      <c r="ALP1650" s="35"/>
      <c r="ALQ1650" s="34"/>
      <c r="ALX1650" s="35"/>
      <c r="ALY1650" s="34"/>
      <c r="AMF1650" s="35"/>
      <c r="AMG1650" s="34"/>
      <c r="AMN1650" s="35"/>
      <c r="AMO1650" s="34"/>
      <c r="AMV1650" s="35"/>
      <c r="AMW1650" s="34"/>
      <c r="AND1650" s="35"/>
      <c r="ANE1650" s="34"/>
      <c r="ANL1650" s="35"/>
      <c r="ANM1650" s="34"/>
      <c r="ANT1650" s="35"/>
      <c r="ANU1650" s="34"/>
      <c r="AOB1650" s="35"/>
      <c r="AOC1650" s="34"/>
      <c r="AOJ1650" s="35"/>
      <c r="AOK1650" s="34"/>
      <c r="AOR1650" s="35"/>
      <c r="AOS1650" s="34"/>
      <c r="AOZ1650" s="35"/>
      <c r="APA1650" s="34"/>
      <c r="APH1650" s="35"/>
      <c r="API1650" s="34"/>
      <c r="APP1650" s="35"/>
      <c r="APQ1650" s="34"/>
      <c r="APX1650" s="35"/>
      <c r="APY1650" s="34"/>
      <c r="AQF1650" s="35"/>
      <c r="AQG1650" s="34"/>
      <c r="AQN1650" s="35"/>
      <c r="AQO1650" s="34"/>
      <c r="AQV1650" s="35"/>
      <c r="AQW1650" s="34"/>
      <c r="ARD1650" s="35"/>
      <c r="ARE1650" s="34"/>
      <c r="ARL1650" s="35"/>
      <c r="ARM1650" s="34"/>
      <c r="ART1650" s="35"/>
      <c r="ARU1650" s="34"/>
      <c r="ASB1650" s="35"/>
      <c r="ASC1650" s="34"/>
      <c r="ASJ1650" s="35"/>
      <c r="ASK1650" s="34"/>
      <c r="ASR1650" s="35"/>
      <c r="ASS1650" s="34"/>
      <c r="ASZ1650" s="35"/>
      <c r="ATA1650" s="34"/>
      <c r="ATH1650" s="35"/>
      <c r="ATI1650" s="34"/>
      <c r="ATP1650" s="35"/>
      <c r="ATQ1650" s="34"/>
      <c r="ATX1650" s="35"/>
      <c r="ATY1650" s="34"/>
      <c r="AUF1650" s="35"/>
      <c r="AUG1650" s="34"/>
      <c r="AUN1650" s="35"/>
      <c r="AUO1650" s="34"/>
      <c r="AUV1650" s="35"/>
      <c r="AUW1650" s="34"/>
      <c r="AVD1650" s="35"/>
      <c r="AVE1650" s="34"/>
      <c r="AVL1650" s="35"/>
      <c r="AVM1650" s="34"/>
      <c r="AVT1650" s="35"/>
      <c r="AVU1650" s="34"/>
      <c r="AWB1650" s="35"/>
      <c r="AWC1650" s="34"/>
      <c r="AWJ1650" s="35"/>
      <c r="AWK1650" s="34"/>
      <c r="AWR1650" s="35"/>
      <c r="AWS1650" s="34"/>
      <c r="AWZ1650" s="35"/>
      <c r="AXA1650" s="34"/>
      <c r="AXH1650" s="35"/>
      <c r="AXI1650" s="34"/>
      <c r="AXP1650" s="35"/>
      <c r="AXQ1650" s="34"/>
      <c r="AXX1650" s="35"/>
      <c r="AXY1650" s="34"/>
      <c r="AYF1650" s="35"/>
      <c r="AYG1650" s="34"/>
      <c r="AYN1650" s="35"/>
      <c r="AYO1650" s="34"/>
      <c r="AYV1650" s="35"/>
      <c r="AYW1650" s="34"/>
      <c r="AZD1650" s="35"/>
      <c r="AZE1650" s="34"/>
      <c r="AZL1650" s="35"/>
      <c r="AZM1650" s="34"/>
      <c r="AZT1650" s="35"/>
      <c r="AZU1650" s="34"/>
      <c r="BAB1650" s="35"/>
      <c r="BAC1650" s="34"/>
      <c r="BAJ1650" s="35"/>
      <c r="BAK1650" s="34"/>
      <c r="BAR1650" s="35"/>
      <c r="BAS1650" s="34"/>
      <c r="BAZ1650" s="35"/>
      <c r="BBA1650" s="34"/>
      <c r="BBH1650" s="35"/>
      <c r="BBI1650" s="34"/>
      <c r="BBP1650" s="35"/>
      <c r="BBQ1650" s="34"/>
      <c r="BBX1650" s="35"/>
      <c r="BBY1650" s="34"/>
      <c r="BCF1650" s="35"/>
      <c r="BCG1650" s="34"/>
      <c r="BCN1650" s="35"/>
      <c r="BCO1650" s="34"/>
      <c r="BCV1650" s="35"/>
      <c r="BCW1650" s="34"/>
      <c r="BDD1650" s="35"/>
      <c r="BDE1650" s="34"/>
      <c r="BDL1650" s="35"/>
      <c r="BDM1650" s="34"/>
      <c r="BDT1650" s="35"/>
      <c r="BDU1650" s="34"/>
      <c r="BEB1650" s="35"/>
      <c r="BEC1650" s="34"/>
      <c r="BEJ1650" s="35"/>
      <c r="BEK1650" s="34"/>
      <c r="BER1650" s="35"/>
      <c r="BES1650" s="34"/>
      <c r="BEZ1650" s="35"/>
      <c r="BFA1650" s="34"/>
      <c r="BFH1650" s="35"/>
      <c r="BFI1650" s="34"/>
      <c r="BFP1650" s="35"/>
      <c r="BFQ1650" s="34"/>
      <c r="BFX1650" s="35"/>
      <c r="BFY1650" s="34"/>
      <c r="BGF1650" s="35"/>
      <c r="BGG1650" s="34"/>
      <c r="BGN1650" s="35"/>
      <c r="BGO1650" s="34"/>
      <c r="BGV1650" s="35"/>
      <c r="BGW1650" s="34"/>
      <c r="BHD1650" s="35"/>
      <c r="BHE1650" s="34"/>
      <c r="BHL1650" s="35"/>
      <c r="BHM1650" s="34"/>
      <c r="BHT1650" s="35"/>
      <c r="BHU1650" s="34"/>
      <c r="BIB1650" s="35"/>
      <c r="BIC1650" s="34"/>
      <c r="BIJ1650" s="35"/>
      <c r="BIK1650" s="34"/>
      <c r="BIR1650" s="35"/>
      <c r="BIS1650" s="34"/>
      <c r="BIZ1650" s="35"/>
      <c r="BJA1650" s="34"/>
      <c r="BJH1650" s="35"/>
      <c r="BJI1650" s="34"/>
      <c r="BJP1650" s="35"/>
      <c r="BJQ1650" s="34"/>
      <c r="BJX1650" s="35"/>
      <c r="BJY1650" s="34"/>
      <c r="BKF1650" s="35"/>
      <c r="BKG1650" s="34"/>
      <c r="BKN1650" s="35"/>
      <c r="BKO1650" s="34"/>
      <c r="BKV1650" s="35"/>
      <c r="BKW1650" s="34"/>
      <c r="BLD1650" s="35"/>
      <c r="BLE1650" s="34"/>
      <c r="BLL1650" s="35"/>
      <c r="BLM1650" s="34"/>
      <c r="BLT1650" s="35"/>
      <c r="BLU1650" s="34"/>
      <c r="BMB1650" s="35"/>
      <c r="BMC1650" s="34"/>
      <c r="BMJ1650" s="35"/>
      <c r="BMK1650" s="34"/>
      <c r="BMR1650" s="35"/>
      <c r="BMS1650" s="34"/>
      <c r="BMZ1650" s="35"/>
      <c r="BNA1650" s="34"/>
      <c r="BNH1650" s="35"/>
      <c r="BNI1650" s="34"/>
      <c r="BNP1650" s="35"/>
      <c r="BNQ1650" s="34"/>
      <c r="BNX1650" s="35"/>
      <c r="BNY1650" s="34"/>
      <c r="BOF1650" s="35"/>
      <c r="BOG1650" s="34"/>
      <c r="BON1650" s="35"/>
      <c r="BOO1650" s="34"/>
      <c r="BOV1650" s="35"/>
      <c r="BOW1650" s="34"/>
      <c r="BPD1650" s="35"/>
      <c r="BPE1650" s="34"/>
      <c r="BPL1650" s="35"/>
      <c r="BPM1650" s="34"/>
      <c r="BPT1650" s="35"/>
      <c r="BPU1650" s="34"/>
      <c r="BQB1650" s="35"/>
      <c r="BQC1650" s="34"/>
      <c r="BQJ1650" s="35"/>
      <c r="BQK1650" s="34"/>
      <c r="BQR1650" s="35"/>
      <c r="BQS1650" s="34"/>
      <c r="BQZ1650" s="35"/>
      <c r="BRA1650" s="34"/>
      <c r="BRH1650" s="35"/>
      <c r="BRI1650" s="34"/>
      <c r="BRP1650" s="35"/>
      <c r="BRQ1650" s="34"/>
      <c r="BRX1650" s="35"/>
      <c r="BRY1650" s="34"/>
      <c r="BSF1650" s="35"/>
      <c r="BSG1650" s="34"/>
      <c r="BSN1650" s="35"/>
      <c r="BSO1650" s="34"/>
      <c r="BSV1650" s="35"/>
      <c r="BSW1650" s="34"/>
      <c r="BTD1650" s="35"/>
      <c r="BTE1650" s="34"/>
      <c r="BTL1650" s="35"/>
      <c r="BTM1650" s="34"/>
      <c r="BTT1650" s="35"/>
      <c r="BTU1650" s="34"/>
      <c r="BUB1650" s="35"/>
      <c r="BUC1650" s="34"/>
      <c r="BUJ1650" s="35"/>
      <c r="BUK1650" s="34"/>
      <c r="BUR1650" s="35"/>
      <c r="BUS1650" s="34"/>
      <c r="BUZ1650" s="35"/>
      <c r="BVA1650" s="34"/>
      <c r="BVH1650" s="35"/>
      <c r="BVI1650" s="34"/>
      <c r="BVP1650" s="35"/>
      <c r="BVQ1650" s="34"/>
      <c r="BVX1650" s="35"/>
      <c r="BVY1650" s="34"/>
      <c r="BWF1650" s="35"/>
      <c r="BWG1650" s="34"/>
      <c r="BWN1650" s="35"/>
      <c r="BWO1650" s="34"/>
      <c r="BWV1650" s="35"/>
      <c r="BWW1650" s="34"/>
      <c r="BXD1650" s="35"/>
      <c r="BXE1650" s="34"/>
      <c r="BXL1650" s="35"/>
      <c r="BXM1650" s="34"/>
      <c r="BXT1650" s="35"/>
      <c r="BXU1650" s="34"/>
      <c r="BYB1650" s="35"/>
      <c r="BYC1650" s="34"/>
      <c r="BYJ1650" s="35"/>
      <c r="BYK1650" s="34"/>
      <c r="BYR1650" s="35"/>
      <c r="BYS1650" s="34"/>
      <c r="BYZ1650" s="35"/>
      <c r="BZA1650" s="34"/>
      <c r="BZH1650" s="35"/>
      <c r="BZI1650" s="34"/>
      <c r="BZP1650" s="35"/>
      <c r="BZQ1650" s="34"/>
      <c r="BZX1650" s="35"/>
      <c r="BZY1650" s="34"/>
      <c r="CAF1650" s="35"/>
      <c r="CAG1650" s="34"/>
      <c r="CAN1650" s="35"/>
      <c r="CAO1650" s="34"/>
      <c r="CAV1650" s="35"/>
      <c r="CAW1650" s="34"/>
      <c r="CBD1650" s="35"/>
      <c r="CBE1650" s="34"/>
      <c r="CBL1650" s="35"/>
      <c r="CBM1650" s="34"/>
      <c r="CBT1650" s="35"/>
      <c r="CBU1650" s="34"/>
      <c r="CCB1650" s="35"/>
      <c r="CCC1650" s="34"/>
      <c r="CCJ1650" s="35"/>
      <c r="CCK1650" s="34"/>
      <c r="CCR1650" s="35"/>
      <c r="CCS1650" s="34"/>
      <c r="CCZ1650" s="35"/>
      <c r="CDA1650" s="34"/>
      <c r="CDH1650" s="35"/>
      <c r="CDI1650" s="34"/>
      <c r="CDP1650" s="35"/>
      <c r="CDQ1650" s="34"/>
      <c r="CDX1650" s="35"/>
      <c r="CDY1650" s="34"/>
      <c r="CEF1650" s="35"/>
      <c r="CEG1650" s="34"/>
      <c r="CEN1650" s="35"/>
      <c r="CEO1650" s="34"/>
      <c r="CEV1650" s="35"/>
      <c r="CEW1650" s="34"/>
      <c r="CFD1650" s="35"/>
      <c r="CFE1650" s="34"/>
      <c r="CFL1650" s="35"/>
      <c r="CFM1650" s="34"/>
      <c r="CFT1650" s="35"/>
      <c r="CFU1650" s="34"/>
      <c r="CGB1650" s="35"/>
      <c r="CGC1650" s="34"/>
      <c r="CGJ1650" s="35"/>
      <c r="CGK1650" s="34"/>
      <c r="CGR1650" s="35"/>
      <c r="CGS1650" s="34"/>
      <c r="CGZ1650" s="35"/>
      <c r="CHA1650" s="34"/>
      <c r="CHH1650" s="35"/>
      <c r="CHI1650" s="34"/>
      <c r="CHP1650" s="35"/>
      <c r="CHQ1650" s="34"/>
      <c r="CHX1650" s="35"/>
      <c r="CHY1650" s="34"/>
      <c r="CIF1650" s="35"/>
      <c r="CIG1650" s="34"/>
      <c r="CIN1650" s="35"/>
      <c r="CIO1650" s="34"/>
      <c r="CIV1650" s="35"/>
      <c r="CIW1650" s="34"/>
      <c r="CJD1650" s="35"/>
      <c r="CJE1650" s="34"/>
      <c r="CJL1650" s="35"/>
      <c r="CJM1650" s="34"/>
      <c r="CJT1650" s="35"/>
      <c r="CJU1650" s="34"/>
      <c r="CKB1650" s="35"/>
      <c r="CKC1650" s="34"/>
      <c r="CKJ1650" s="35"/>
      <c r="CKK1650" s="34"/>
      <c r="CKR1650" s="35"/>
      <c r="CKS1650" s="34"/>
      <c r="CKZ1650" s="35"/>
      <c r="CLA1650" s="34"/>
      <c r="CLH1650" s="35"/>
      <c r="CLI1650" s="34"/>
      <c r="CLP1650" s="35"/>
      <c r="CLQ1650" s="34"/>
      <c r="CLX1650" s="35"/>
      <c r="CLY1650" s="34"/>
      <c r="CMF1650" s="35"/>
      <c r="CMG1650" s="34"/>
      <c r="CMN1650" s="35"/>
      <c r="CMO1650" s="34"/>
      <c r="CMV1650" s="35"/>
      <c r="CMW1650" s="34"/>
      <c r="CND1650" s="35"/>
      <c r="CNE1650" s="34"/>
      <c r="CNL1650" s="35"/>
      <c r="CNM1650" s="34"/>
      <c r="CNT1650" s="35"/>
      <c r="CNU1650" s="34"/>
      <c r="COB1650" s="35"/>
      <c r="COC1650" s="34"/>
      <c r="COJ1650" s="35"/>
      <c r="COK1650" s="34"/>
      <c r="COR1650" s="35"/>
      <c r="COS1650" s="34"/>
      <c r="COZ1650" s="35"/>
      <c r="CPA1650" s="34"/>
      <c r="CPH1650" s="35"/>
      <c r="CPI1650" s="34"/>
      <c r="CPP1650" s="35"/>
      <c r="CPQ1650" s="34"/>
      <c r="CPX1650" s="35"/>
      <c r="CPY1650" s="34"/>
      <c r="CQF1650" s="35"/>
      <c r="CQG1650" s="34"/>
      <c r="CQN1650" s="35"/>
      <c r="CQO1650" s="34"/>
      <c r="CQV1650" s="35"/>
      <c r="CQW1650" s="34"/>
      <c r="CRD1650" s="35"/>
      <c r="CRE1650" s="34"/>
      <c r="CRL1650" s="35"/>
      <c r="CRM1650" s="34"/>
      <c r="CRT1650" s="35"/>
      <c r="CRU1650" s="34"/>
      <c r="CSB1650" s="35"/>
      <c r="CSC1650" s="34"/>
      <c r="CSJ1650" s="35"/>
      <c r="CSK1650" s="34"/>
      <c r="CSR1650" s="35"/>
      <c r="CSS1650" s="34"/>
      <c r="CSZ1650" s="35"/>
      <c r="CTA1650" s="34"/>
      <c r="CTH1650" s="35"/>
      <c r="CTI1650" s="34"/>
      <c r="CTP1650" s="35"/>
      <c r="CTQ1650" s="34"/>
      <c r="CTX1650" s="35"/>
      <c r="CTY1650" s="34"/>
      <c r="CUF1650" s="35"/>
      <c r="CUG1650" s="34"/>
      <c r="CUN1650" s="35"/>
      <c r="CUO1650" s="34"/>
      <c r="CUV1650" s="35"/>
      <c r="CUW1650" s="34"/>
      <c r="CVD1650" s="35"/>
      <c r="CVE1650" s="34"/>
      <c r="CVL1650" s="35"/>
      <c r="CVM1650" s="34"/>
      <c r="CVT1650" s="35"/>
      <c r="CVU1650" s="34"/>
      <c r="CWB1650" s="35"/>
      <c r="CWC1650" s="34"/>
      <c r="CWJ1650" s="35"/>
      <c r="CWK1650" s="34"/>
      <c r="CWR1650" s="35"/>
      <c r="CWS1650" s="34"/>
      <c r="CWZ1650" s="35"/>
      <c r="CXA1650" s="34"/>
      <c r="CXH1650" s="35"/>
      <c r="CXI1650" s="34"/>
      <c r="CXP1650" s="35"/>
      <c r="CXQ1650" s="34"/>
      <c r="CXX1650" s="35"/>
      <c r="CXY1650" s="34"/>
      <c r="CYF1650" s="35"/>
      <c r="CYG1650" s="34"/>
      <c r="CYN1650" s="35"/>
      <c r="CYO1650" s="34"/>
      <c r="CYV1650" s="35"/>
      <c r="CYW1650" s="34"/>
      <c r="CZD1650" s="35"/>
      <c r="CZE1650" s="34"/>
      <c r="CZL1650" s="35"/>
      <c r="CZM1650" s="34"/>
      <c r="CZT1650" s="35"/>
      <c r="CZU1650" s="34"/>
      <c r="DAB1650" s="35"/>
      <c r="DAC1650" s="34"/>
      <c r="DAJ1650" s="35"/>
      <c r="DAK1650" s="34"/>
      <c r="DAR1650" s="35"/>
      <c r="DAS1650" s="34"/>
      <c r="DAZ1650" s="35"/>
      <c r="DBA1650" s="34"/>
      <c r="DBH1650" s="35"/>
      <c r="DBI1650" s="34"/>
      <c r="DBP1650" s="35"/>
      <c r="DBQ1650" s="34"/>
      <c r="DBX1650" s="35"/>
      <c r="DBY1650" s="34"/>
      <c r="DCF1650" s="35"/>
      <c r="DCG1650" s="34"/>
      <c r="DCN1650" s="35"/>
      <c r="DCO1650" s="34"/>
      <c r="DCV1650" s="35"/>
      <c r="DCW1650" s="34"/>
      <c r="DDD1650" s="35"/>
      <c r="DDE1650" s="34"/>
      <c r="DDL1650" s="35"/>
      <c r="DDM1650" s="34"/>
      <c r="DDT1650" s="35"/>
      <c r="DDU1650" s="34"/>
      <c r="DEB1650" s="35"/>
      <c r="DEC1650" s="34"/>
      <c r="DEJ1650" s="35"/>
      <c r="DEK1650" s="34"/>
      <c r="DER1650" s="35"/>
      <c r="DES1650" s="34"/>
      <c r="DEZ1650" s="35"/>
      <c r="DFA1650" s="34"/>
      <c r="DFH1650" s="35"/>
      <c r="DFI1650" s="34"/>
      <c r="DFP1650" s="35"/>
      <c r="DFQ1650" s="34"/>
      <c r="DFX1650" s="35"/>
      <c r="DFY1650" s="34"/>
      <c r="DGF1650" s="35"/>
      <c r="DGG1650" s="34"/>
      <c r="DGN1650" s="35"/>
      <c r="DGO1650" s="34"/>
      <c r="DGV1650" s="35"/>
      <c r="DGW1650" s="34"/>
      <c r="DHD1650" s="35"/>
      <c r="DHE1650" s="34"/>
      <c r="DHL1650" s="35"/>
      <c r="DHM1650" s="34"/>
      <c r="DHT1650" s="35"/>
      <c r="DHU1650" s="34"/>
      <c r="DIB1650" s="35"/>
      <c r="DIC1650" s="34"/>
      <c r="DIJ1650" s="35"/>
      <c r="DIK1650" s="34"/>
      <c r="DIR1650" s="35"/>
      <c r="DIS1650" s="34"/>
      <c r="DIZ1650" s="35"/>
      <c r="DJA1650" s="34"/>
      <c r="DJH1650" s="35"/>
      <c r="DJI1650" s="34"/>
      <c r="DJP1650" s="35"/>
      <c r="DJQ1650" s="34"/>
      <c r="DJX1650" s="35"/>
      <c r="DJY1650" s="34"/>
      <c r="DKF1650" s="35"/>
      <c r="DKG1650" s="34"/>
      <c r="DKN1650" s="35"/>
      <c r="DKO1650" s="34"/>
      <c r="DKV1650" s="35"/>
      <c r="DKW1650" s="34"/>
      <c r="DLD1650" s="35"/>
      <c r="DLE1650" s="34"/>
      <c r="DLL1650" s="35"/>
      <c r="DLM1650" s="34"/>
      <c r="DLT1650" s="35"/>
      <c r="DLU1650" s="34"/>
      <c r="DMB1650" s="35"/>
      <c r="DMC1650" s="34"/>
      <c r="DMJ1650" s="35"/>
      <c r="DMK1650" s="34"/>
      <c r="DMR1650" s="35"/>
      <c r="DMS1650" s="34"/>
      <c r="DMZ1650" s="35"/>
      <c r="DNA1650" s="34"/>
      <c r="DNH1650" s="35"/>
      <c r="DNI1650" s="34"/>
      <c r="DNP1650" s="35"/>
      <c r="DNQ1650" s="34"/>
      <c r="DNX1650" s="35"/>
      <c r="DNY1650" s="34"/>
      <c r="DOF1650" s="35"/>
      <c r="DOG1650" s="34"/>
      <c r="DON1650" s="35"/>
      <c r="DOO1650" s="34"/>
      <c r="DOV1650" s="35"/>
      <c r="DOW1650" s="34"/>
      <c r="DPD1650" s="35"/>
      <c r="DPE1650" s="34"/>
      <c r="DPL1650" s="35"/>
      <c r="DPM1650" s="34"/>
      <c r="DPT1650" s="35"/>
      <c r="DPU1650" s="34"/>
      <c r="DQB1650" s="35"/>
      <c r="DQC1650" s="34"/>
      <c r="DQJ1650" s="35"/>
      <c r="DQK1650" s="34"/>
      <c r="DQR1650" s="35"/>
      <c r="DQS1650" s="34"/>
      <c r="DQZ1650" s="35"/>
      <c r="DRA1650" s="34"/>
      <c r="DRH1650" s="35"/>
      <c r="DRI1650" s="34"/>
      <c r="DRP1650" s="35"/>
      <c r="DRQ1650" s="34"/>
      <c r="DRX1650" s="35"/>
      <c r="DRY1650" s="34"/>
      <c r="DSF1650" s="35"/>
      <c r="DSG1650" s="34"/>
      <c r="DSN1650" s="35"/>
      <c r="DSO1650" s="34"/>
      <c r="DSV1650" s="35"/>
      <c r="DSW1650" s="34"/>
      <c r="DTD1650" s="35"/>
      <c r="DTE1650" s="34"/>
      <c r="DTL1650" s="35"/>
      <c r="DTM1650" s="34"/>
      <c r="DTT1650" s="35"/>
      <c r="DTU1650" s="34"/>
      <c r="DUB1650" s="35"/>
      <c r="DUC1650" s="34"/>
      <c r="DUJ1650" s="35"/>
      <c r="DUK1650" s="34"/>
      <c r="DUR1650" s="35"/>
      <c r="DUS1650" s="34"/>
      <c r="DUZ1650" s="35"/>
      <c r="DVA1650" s="34"/>
      <c r="DVH1650" s="35"/>
      <c r="DVI1650" s="34"/>
      <c r="DVP1650" s="35"/>
      <c r="DVQ1650" s="34"/>
      <c r="DVX1650" s="35"/>
      <c r="DVY1650" s="34"/>
      <c r="DWF1650" s="35"/>
      <c r="DWG1650" s="34"/>
      <c r="DWN1650" s="35"/>
      <c r="DWO1650" s="34"/>
      <c r="DWV1650" s="35"/>
      <c r="DWW1650" s="34"/>
      <c r="DXD1650" s="35"/>
      <c r="DXE1650" s="34"/>
      <c r="DXL1650" s="35"/>
      <c r="DXM1650" s="34"/>
      <c r="DXT1650" s="35"/>
      <c r="DXU1650" s="34"/>
      <c r="DYB1650" s="35"/>
      <c r="DYC1650" s="34"/>
      <c r="DYJ1650" s="35"/>
      <c r="DYK1650" s="34"/>
      <c r="DYR1650" s="35"/>
      <c r="DYS1650" s="34"/>
      <c r="DYZ1650" s="35"/>
      <c r="DZA1650" s="34"/>
      <c r="DZH1650" s="35"/>
      <c r="DZI1650" s="34"/>
      <c r="DZP1650" s="35"/>
      <c r="DZQ1650" s="34"/>
      <c r="DZX1650" s="35"/>
      <c r="DZY1650" s="34"/>
      <c r="EAF1650" s="35"/>
      <c r="EAG1650" s="34"/>
      <c r="EAN1650" s="35"/>
      <c r="EAO1650" s="34"/>
      <c r="EAV1650" s="35"/>
      <c r="EAW1650" s="34"/>
      <c r="EBD1650" s="35"/>
      <c r="EBE1650" s="34"/>
      <c r="EBL1650" s="35"/>
      <c r="EBM1650" s="34"/>
      <c r="EBT1650" s="35"/>
      <c r="EBU1650" s="34"/>
      <c r="ECB1650" s="35"/>
      <c r="ECC1650" s="34"/>
      <c r="ECJ1650" s="35"/>
      <c r="ECK1650" s="34"/>
      <c r="ECR1650" s="35"/>
      <c r="ECS1650" s="34"/>
      <c r="ECZ1650" s="35"/>
      <c r="EDA1650" s="34"/>
      <c r="EDH1650" s="35"/>
      <c r="EDI1650" s="34"/>
      <c r="EDP1650" s="35"/>
      <c r="EDQ1650" s="34"/>
      <c r="EDX1650" s="35"/>
      <c r="EDY1650" s="34"/>
      <c r="EEF1650" s="35"/>
      <c r="EEG1650" s="34"/>
      <c r="EEN1650" s="35"/>
      <c r="EEO1650" s="34"/>
      <c r="EEV1650" s="35"/>
      <c r="EEW1650" s="34"/>
      <c r="EFD1650" s="35"/>
      <c r="EFE1650" s="34"/>
      <c r="EFL1650" s="35"/>
      <c r="EFM1650" s="34"/>
      <c r="EFT1650" s="35"/>
      <c r="EFU1650" s="34"/>
      <c r="EGB1650" s="35"/>
      <c r="EGC1650" s="34"/>
      <c r="EGJ1650" s="35"/>
      <c r="EGK1650" s="34"/>
      <c r="EGR1650" s="35"/>
      <c r="EGS1650" s="34"/>
      <c r="EGZ1650" s="35"/>
      <c r="EHA1650" s="34"/>
      <c r="EHH1650" s="35"/>
      <c r="EHI1650" s="34"/>
      <c r="EHP1650" s="35"/>
      <c r="EHQ1650" s="34"/>
      <c r="EHX1650" s="35"/>
      <c r="EHY1650" s="34"/>
      <c r="EIF1650" s="35"/>
      <c r="EIG1650" s="34"/>
      <c r="EIN1650" s="35"/>
      <c r="EIO1650" s="34"/>
      <c r="EIV1650" s="35"/>
      <c r="EIW1650" s="34"/>
      <c r="EJD1650" s="35"/>
      <c r="EJE1650" s="34"/>
      <c r="EJL1650" s="35"/>
      <c r="EJM1650" s="34"/>
      <c r="EJT1650" s="35"/>
      <c r="EJU1650" s="34"/>
      <c r="EKB1650" s="35"/>
      <c r="EKC1650" s="34"/>
      <c r="EKJ1650" s="35"/>
      <c r="EKK1650" s="34"/>
      <c r="EKR1650" s="35"/>
      <c r="EKS1650" s="34"/>
      <c r="EKZ1650" s="35"/>
      <c r="ELA1650" s="34"/>
      <c r="ELH1650" s="35"/>
      <c r="ELI1650" s="34"/>
      <c r="ELP1650" s="35"/>
      <c r="ELQ1650" s="34"/>
      <c r="ELX1650" s="35"/>
      <c r="ELY1650" s="34"/>
      <c r="EMF1650" s="35"/>
      <c r="EMG1650" s="34"/>
      <c r="EMN1650" s="35"/>
      <c r="EMO1650" s="34"/>
      <c r="EMV1650" s="35"/>
      <c r="EMW1650" s="34"/>
      <c r="END1650" s="35"/>
      <c r="ENE1650" s="34"/>
      <c r="ENL1650" s="35"/>
      <c r="ENM1650" s="34"/>
      <c r="ENT1650" s="35"/>
      <c r="ENU1650" s="34"/>
      <c r="EOB1650" s="35"/>
      <c r="EOC1650" s="34"/>
      <c r="EOJ1650" s="35"/>
      <c r="EOK1650" s="34"/>
      <c r="EOR1650" s="35"/>
      <c r="EOS1650" s="34"/>
      <c r="EOZ1650" s="35"/>
      <c r="EPA1650" s="34"/>
      <c r="EPH1650" s="35"/>
      <c r="EPI1650" s="34"/>
      <c r="EPP1650" s="35"/>
      <c r="EPQ1650" s="34"/>
      <c r="EPX1650" s="35"/>
      <c r="EPY1650" s="34"/>
      <c r="EQF1650" s="35"/>
      <c r="EQG1650" s="34"/>
      <c r="EQN1650" s="35"/>
      <c r="EQO1650" s="34"/>
      <c r="EQV1650" s="35"/>
      <c r="EQW1650" s="34"/>
      <c r="ERD1650" s="35"/>
      <c r="ERE1650" s="34"/>
      <c r="ERL1650" s="35"/>
      <c r="ERM1650" s="34"/>
      <c r="ERT1650" s="35"/>
      <c r="ERU1650" s="34"/>
      <c r="ESB1650" s="35"/>
      <c r="ESC1650" s="34"/>
      <c r="ESJ1650" s="35"/>
      <c r="ESK1650" s="34"/>
      <c r="ESR1650" s="35"/>
      <c r="ESS1650" s="34"/>
      <c r="ESZ1650" s="35"/>
      <c r="ETA1650" s="34"/>
      <c r="ETH1650" s="35"/>
      <c r="ETI1650" s="34"/>
      <c r="ETP1650" s="35"/>
      <c r="ETQ1650" s="34"/>
      <c r="ETX1650" s="35"/>
      <c r="ETY1650" s="34"/>
      <c r="EUF1650" s="35"/>
      <c r="EUG1650" s="34"/>
      <c r="EUN1650" s="35"/>
      <c r="EUO1650" s="34"/>
      <c r="EUV1650" s="35"/>
      <c r="EUW1650" s="34"/>
      <c r="EVD1650" s="35"/>
      <c r="EVE1650" s="34"/>
      <c r="EVL1650" s="35"/>
      <c r="EVM1650" s="34"/>
      <c r="EVT1650" s="35"/>
      <c r="EVU1650" s="34"/>
      <c r="EWB1650" s="35"/>
      <c r="EWC1650" s="34"/>
      <c r="EWJ1650" s="35"/>
      <c r="EWK1650" s="34"/>
      <c r="EWR1650" s="35"/>
      <c r="EWS1650" s="34"/>
      <c r="EWZ1650" s="35"/>
      <c r="EXA1650" s="34"/>
      <c r="EXH1650" s="35"/>
      <c r="EXI1650" s="34"/>
      <c r="EXP1650" s="35"/>
      <c r="EXQ1650" s="34"/>
      <c r="EXX1650" s="35"/>
      <c r="EXY1650" s="34"/>
      <c r="EYF1650" s="35"/>
      <c r="EYG1650" s="34"/>
      <c r="EYN1650" s="35"/>
      <c r="EYO1650" s="34"/>
      <c r="EYV1650" s="35"/>
      <c r="EYW1650" s="34"/>
      <c r="EZD1650" s="35"/>
      <c r="EZE1650" s="34"/>
      <c r="EZL1650" s="35"/>
      <c r="EZM1650" s="34"/>
      <c r="EZT1650" s="35"/>
      <c r="EZU1650" s="34"/>
      <c r="FAB1650" s="35"/>
      <c r="FAC1650" s="34"/>
      <c r="FAJ1650" s="35"/>
      <c r="FAK1650" s="34"/>
      <c r="FAR1650" s="35"/>
      <c r="FAS1650" s="34"/>
      <c r="FAZ1650" s="35"/>
      <c r="FBA1650" s="34"/>
      <c r="FBH1650" s="35"/>
      <c r="FBI1650" s="34"/>
      <c r="FBP1650" s="35"/>
      <c r="FBQ1650" s="34"/>
      <c r="FBX1650" s="35"/>
      <c r="FBY1650" s="34"/>
      <c r="FCF1650" s="35"/>
      <c r="FCG1650" s="34"/>
      <c r="FCN1650" s="35"/>
      <c r="FCO1650" s="34"/>
      <c r="FCV1650" s="35"/>
      <c r="FCW1650" s="34"/>
      <c r="FDD1650" s="35"/>
      <c r="FDE1650" s="34"/>
      <c r="FDL1650" s="35"/>
      <c r="FDM1650" s="34"/>
      <c r="FDT1650" s="35"/>
      <c r="FDU1650" s="34"/>
      <c r="FEB1650" s="35"/>
      <c r="FEC1650" s="34"/>
      <c r="FEJ1650" s="35"/>
      <c r="FEK1650" s="34"/>
      <c r="FER1650" s="35"/>
      <c r="FES1650" s="34"/>
      <c r="FEZ1650" s="35"/>
      <c r="FFA1650" s="34"/>
      <c r="FFH1650" s="35"/>
      <c r="FFI1650" s="34"/>
      <c r="FFP1650" s="35"/>
      <c r="FFQ1650" s="34"/>
      <c r="FFX1650" s="35"/>
      <c r="FFY1650" s="34"/>
      <c r="FGF1650" s="35"/>
      <c r="FGG1650" s="34"/>
      <c r="FGN1650" s="35"/>
      <c r="FGO1650" s="34"/>
      <c r="FGV1650" s="35"/>
      <c r="FGW1650" s="34"/>
      <c r="FHD1650" s="35"/>
      <c r="FHE1650" s="34"/>
      <c r="FHL1650" s="35"/>
      <c r="FHM1650" s="34"/>
      <c r="FHT1650" s="35"/>
      <c r="FHU1650" s="34"/>
      <c r="FIB1650" s="35"/>
      <c r="FIC1650" s="34"/>
      <c r="FIJ1650" s="35"/>
      <c r="FIK1650" s="34"/>
      <c r="FIR1650" s="35"/>
      <c r="FIS1650" s="34"/>
      <c r="FIZ1650" s="35"/>
      <c r="FJA1650" s="34"/>
      <c r="FJH1650" s="35"/>
      <c r="FJI1650" s="34"/>
      <c r="FJP1650" s="35"/>
      <c r="FJQ1650" s="34"/>
      <c r="FJX1650" s="35"/>
      <c r="FJY1650" s="34"/>
      <c r="FKF1650" s="35"/>
      <c r="FKG1650" s="34"/>
      <c r="FKN1650" s="35"/>
      <c r="FKO1650" s="34"/>
      <c r="FKV1650" s="35"/>
      <c r="FKW1650" s="34"/>
      <c r="FLD1650" s="35"/>
      <c r="FLE1650" s="34"/>
      <c r="FLL1650" s="35"/>
      <c r="FLM1650" s="34"/>
      <c r="FLT1650" s="35"/>
      <c r="FLU1650" s="34"/>
      <c r="FMB1650" s="35"/>
      <c r="FMC1650" s="34"/>
      <c r="FMJ1650" s="35"/>
      <c r="FMK1650" s="34"/>
      <c r="FMR1650" s="35"/>
      <c r="FMS1650" s="34"/>
      <c r="FMZ1650" s="35"/>
      <c r="FNA1650" s="34"/>
      <c r="FNH1650" s="35"/>
      <c r="FNI1650" s="34"/>
      <c r="FNP1650" s="35"/>
      <c r="FNQ1650" s="34"/>
      <c r="FNX1650" s="35"/>
      <c r="FNY1650" s="34"/>
      <c r="FOF1650" s="35"/>
      <c r="FOG1650" s="34"/>
      <c r="FON1650" s="35"/>
      <c r="FOO1650" s="34"/>
      <c r="FOV1650" s="35"/>
      <c r="FOW1650" s="34"/>
      <c r="FPD1650" s="35"/>
      <c r="FPE1650" s="34"/>
      <c r="FPL1650" s="35"/>
      <c r="FPM1650" s="34"/>
      <c r="FPT1650" s="35"/>
      <c r="FPU1650" s="34"/>
      <c r="FQB1650" s="35"/>
      <c r="FQC1650" s="34"/>
      <c r="FQJ1650" s="35"/>
      <c r="FQK1650" s="34"/>
      <c r="FQR1650" s="35"/>
      <c r="FQS1650" s="34"/>
      <c r="FQZ1650" s="35"/>
      <c r="FRA1650" s="34"/>
      <c r="FRH1650" s="35"/>
      <c r="FRI1650" s="34"/>
      <c r="FRP1650" s="35"/>
      <c r="FRQ1650" s="34"/>
      <c r="FRX1650" s="35"/>
      <c r="FRY1650" s="34"/>
      <c r="FSF1650" s="35"/>
      <c r="FSG1650" s="34"/>
      <c r="FSN1650" s="35"/>
      <c r="FSO1650" s="34"/>
      <c r="FSV1650" s="35"/>
      <c r="FSW1650" s="34"/>
      <c r="FTD1650" s="35"/>
      <c r="FTE1650" s="34"/>
      <c r="FTL1650" s="35"/>
      <c r="FTM1650" s="34"/>
      <c r="FTT1650" s="35"/>
      <c r="FTU1650" s="34"/>
      <c r="FUB1650" s="35"/>
      <c r="FUC1650" s="34"/>
      <c r="FUJ1650" s="35"/>
      <c r="FUK1650" s="34"/>
      <c r="FUR1650" s="35"/>
      <c r="FUS1650" s="34"/>
      <c r="FUZ1650" s="35"/>
      <c r="FVA1650" s="34"/>
      <c r="FVH1650" s="35"/>
      <c r="FVI1650" s="34"/>
      <c r="FVP1650" s="35"/>
      <c r="FVQ1650" s="34"/>
      <c r="FVX1650" s="35"/>
      <c r="FVY1650" s="34"/>
      <c r="FWF1650" s="35"/>
      <c r="FWG1650" s="34"/>
      <c r="FWN1650" s="35"/>
      <c r="FWO1650" s="34"/>
      <c r="FWV1650" s="35"/>
      <c r="FWW1650" s="34"/>
      <c r="FXD1650" s="35"/>
      <c r="FXE1650" s="34"/>
      <c r="FXL1650" s="35"/>
      <c r="FXM1650" s="34"/>
      <c r="FXT1650" s="35"/>
      <c r="FXU1650" s="34"/>
      <c r="FYB1650" s="35"/>
      <c r="FYC1650" s="34"/>
      <c r="FYJ1650" s="35"/>
      <c r="FYK1650" s="34"/>
      <c r="FYR1650" s="35"/>
      <c r="FYS1650" s="34"/>
      <c r="FYZ1650" s="35"/>
      <c r="FZA1650" s="34"/>
      <c r="FZH1650" s="35"/>
      <c r="FZI1650" s="34"/>
      <c r="FZP1650" s="35"/>
      <c r="FZQ1650" s="34"/>
      <c r="FZX1650" s="35"/>
      <c r="FZY1650" s="34"/>
      <c r="GAF1650" s="35"/>
      <c r="GAG1650" s="34"/>
      <c r="GAN1650" s="35"/>
      <c r="GAO1650" s="34"/>
      <c r="GAV1650" s="35"/>
      <c r="GAW1650" s="34"/>
      <c r="GBD1650" s="35"/>
      <c r="GBE1650" s="34"/>
      <c r="GBL1650" s="35"/>
      <c r="GBM1650" s="34"/>
      <c r="GBT1650" s="35"/>
      <c r="GBU1650" s="34"/>
      <c r="GCB1650" s="35"/>
      <c r="GCC1650" s="34"/>
      <c r="GCJ1650" s="35"/>
      <c r="GCK1650" s="34"/>
      <c r="GCR1650" s="35"/>
      <c r="GCS1650" s="34"/>
      <c r="GCZ1650" s="35"/>
      <c r="GDA1650" s="34"/>
      <c r="GDH1650" s="35"/>
      <c r="GDI1650" s="34"/>
      <c r="GDP1650" s="35"/>
      <c r="GDQ1650" s="34"/>
      <c r="GDX1650" s="35"/>
      <c r="GDY1650" s="34"/>
      <c r="GEF1650" s="35"/>
      <c r="GEG1650" s="34"/>
      <c r="GEN1650" s="35"/>
      <c r="GEO1650" s="34"/>
      <c r="GEV1650" s="35"/>
      <c r="GEW1650" s="34"/>
      <c r="GFD1650" s="35"/>
      <c r="GFE1650" s="34"/>
      <c r="GFL1650" s="35"/>
      <c r="GFM1650" s="34"/>
      <c r="GFT1650" s="35"/>
      <c r="GFU1650" s="34"/>
      <c r="GGB1650" s="35"/>
      <c r="GGC1650" s="34"/>
      <c r="GGJ1650" s="35"/>
      <c r="GGK1650" s="34"/>
      <c r="GGR1650" s="35"/>
      <c r="GGS1650" s="34"/>
      <c r="GGZ1650" s="35"/>
      <c r="GHA1650" s="34"/>
      <c r="GHH1650" s="35"/>
      <c r="GHI1650" s="34"/>
      <c r="GHP1650" s="35"/>
      <c r="GHQ1650" s="34"/>
      <c r="GHX1650" s="35"/>
      <c r="GHY1650" s="34"/>
      <c r="GIF1650" s="35"/>
      <c r="GIG1650" s="34"/>
      <c r="GIN1650" s="35"/>
      <c r="GIO1650" s="34"/>
      <c r="GIV1650" s="35"/>
      <c r="GIW1650" s="34"/>
      <c r="GJD1650" s="35"/>
      <c r="GJE1650" s="34"/>
      <c r="GJL1650" s="35"/>
      <c r="GJM1650" s="34"/>
      <c r="GJT1650" s="35"/>
      <c r="GJU1650" s="34"/>
      <c r="GKB1650" s="35"/>
      <c r="GKC1650" s="34"/>
      <c r="GKJ1650" s="35"/>
      <c r="GKK1650" s="34"/>
      <c r="GKR1650" s="35"/>
      <c r="GKS1650" s="34"/>
      <c r="GKZ1650" s="35"/>
      <c r="GLA1650" s="34"/>
      <c r="GLH1650" s="35"/>
      <c r="GLI1650" s="34"/>
      <c r="GLP1650" s="35"/>
      <c r="GLQ1650" s="34"/>
      <c r="GLX1650" s="35"/>
      <c r="GLY1650" s="34"/>
      <c r="GMF1650" s="35"/>
      <c r="GMG1650" s="34"/>
      <c r="GMN1650" s="35"/>
      <c r="GMO1650" s="34"/>
      <c r="GMV1650" s="35"/>
      <c r="GMW1650" s="34"/>
      <c r="GND1650" s="35"/>
      <c r="GNE1650" s="34"/>
      <c r="GNL1650" s="35"/>
      <c r="GNM1650" s="34"/>
      <c r="GNT1650" s="35"/>
      <c r="GNU1650" s="34"/>
      <c r="GOB1650" s="35"/>
      <c r="GOC1650" s="34"/>
      <c r="GOJ1650" s="35"/>
      <c r="GOK1650" s="34"/>
      <c r="GOR1650" s="35"/>
      <c r="GOS1650" s="34"/>
      <c r="GOZ1650" s="35"/>
      <c r="GPA1650" s="34"/>
      <c r="GPH1650" s="35"/>
      <c r="GPI1650" s="34"/>
      <c r="GPP1650" s="35"/>
      <c r="GPQ1650" s="34"/>
      <c r="GPX1650" s="35"/>
      <c r="GPY1650" s="34"/>
      <c r="GQF1650" s="35"/>
      <c r="GQG1650" s="34"/>
      <c r="GQN1650" s="35"/>
      <c r="GQO1650" s="34"/>
      <c r="GQV1650" s="35"/>
      <c r="GQW1650" s="34"/>
      <c r="GRD1650" s="35"/>
      <c r="GRE1650" s="34"/>
      <c r="GRL1650" s="35"/>
      <c r="GRM1650" s="34"/>
      <c r="GRT1650" s="35"/>
      <c r="GRU1650" s="34"/>
      <c r="GSB1650" s="35"/>
      <c r="GSC1650" s="34"/>
      <c r="GSJ1650" s="35"/>
      <c r="GSK1650" s="34"/>
      <c r="GSR1650" s="35"/>
      <c r="GSS1650" s="34"/>
      <c r="GSZ1650" s="35"/>
      <c r="GTA1650" s="34"/>
      <c r="GTH1650" s="35"/>
      <c r="GTI1650" s="34"/>
      <c r="GTP1650" s="35"/>
      <c r="GTQ1650" s="34"/>
      <c r="GTX1650" s="35"/>
      <c r="GTY1650" s="34"/>
      <c r="GUF1650" s="35"/>
      <c r="GUG1650" s="34"/>
      <c r="GUN1650" s="35"/>
      <c r="GUO1650" s="34"/>
      <c r="GUV1650" s="35"/>
      <c r="GUW1650" s="34"/>
      <c r="GVD1650" s="35"/>
      <c r="GVE1650" s="34"/>
      <c r="GVL1650" s="35"/>
      <c r="GVM1650" s="34"/>
      <c r="GVT1650" s="35"/>
      <c r="GVU1650" s="34"/>
      <c r="GWB1650" s="35"/>
      <c r="GWC1650" s="34"/>
      <c r="GWJ1650" s="35"/>
      <c r="GWK1650" s="34"/>
      <c r="GWR1650" s="35"/>
      <c r="GWS1650" s="34"/>
      <c r="GWZ1650" s="35"/>
      <c r="GXA1650" s="34"/>
      <c r="GXH1650" s="35"/>
      <c r="GXI1650" s="34"/>
      <c r="GXP1650" s="35"/>
      <c r="GXQ1650" s="34"/>
      <c r="GXX1650" s="35"/>
      <c r="GXY1650" s="34"/>
      <c r="GYF1650" s="35"/>
      <c r="GYG1650" s="34"/>
      <c r="GYN1650" s="35"/>
      <c r="GYO1650" s="34"/>
      <c r="GYV1650" s="35"/>
      <c r="GYW1650" s="34"/>
      <c r="GZD1650" s="35"/>
      <c r="GZE1650" s="34"/>
      <c r="GZL1650" s="35"/>
      <c r="GZM1650" s="34"/>
      <c r="GZT1650" s="35"/>
      <c r="GZU1650" s="34"/>
      <c r="HAB1650" s="35"/>
      <c r="HAC1650" s="34"/>
      <c r="HAJ1650" s="35"/>
      <c r="HAK1650" s="34"/>
      <c r="HAR1650" s="35"/>
      <c r="HAS1650" s="34"/>
      <c r="HAZ1650" s="35"/>
      <c r="HBA1650" s="34"/>
      <c r="HBH1650" s="35"/>
      <c r="HBI1650" s="34"/>
      <c r="HBP1650" s="35"/>
      <c r="HBQ1650" s="34"/>
      <c r="HBX1650" s="35"/>
      <c r="HBY1650" s="34"/>
      <c r="HCF1650" s="35"/>
      <c r="HCG1650" s="34"/>
      <c r="HCN1650" s="35"/>
      <c r="HCO1650" s="34"/>
      <c r="HCV1650" s="35"/>
      <c r="HCW1650" s="34"/>
      <c r="HDD1650" s="35"/>
      <c r="HDE1650" s="34"/>
      <c r="HDL1650" s="35"/>
      <c r="HDM1650" s="34"/>
      <c r="HDT1650" s="35"/>
      <c r="HDU1650" s="34"/>
      <c r="HEB1650" s="35"/>
      <c r="HEC1650" s="34"/>
      <c r="HEJ1650" s="35"/>
      <c r="HEK1650" s="34"/>
      <c r="HER1650" s="35"/>
      <c r="HES1650" s="34"/>
      <c r="HEZ1650" s="35"/>
      <c r="HFA1650" s="34"/>
      <c r="HFH1650" s="35"/>
      <c r="HFI1650" s="34"/>
      <c r="HFP1650" s="35"/>
      <c r="HFQ1650" s="34"/>
      <c r="HFX1650" s="35"/>
      <c r="HFY1650" s="34"/>
      <c r="HGF1650" s="35"/>
      <c r="HGG1650" s="34"/>
      <c r="HGN1650" s="35"/>
      <c r="HGO1650" s="34"/>
      <c r="HGV1650" s="35"/>
      <c r="HGW1650" s="34"/>
      <c r="HHD1650" s="35"/>
      <c r="HHE1650" s="34"/>
      <c r="HHL1650" s="35"/>
      <c r="HHM1650" s="34"/>
      <c r="HHT1650" s="35"/>
      <c r="HHU1650" s="34"/>
      <c r="HIB1650" s="35"/>
      <c r="HIC1650" s="34"/>
      <c r="HIJ1650" s="35"/>
      <c r="HIK1650" s="34"/>
      <c r="HIR1650" s="35"/>
      <c r="HIS1650" s="34"/>
      <c r="HIZ1650" s="35"/>
      <c r="HJA1650" s="34"/>
      <c r="HJH1650" s="35"/>
      <c r="HJI1650" s="34"/>
      <c r="HJP1650" s="35"/>
      <c r="HJQ1650" s="34"/>
      <c r="HJX1650" s="35"/>
      <c r="HJY1650" s="34"/>
      <c r="HKF1650" s="35"/>
      <c r="HKG1650" s="34"/>
      <c r="HKN1650" s="35"/>
      <c r="HKO1650" s="34"/>
      <c r="HKV1650" s="35"/>
      <c r="HKW1650" s="34"/>
      <c r="HLD1650" s="35"/>
      <c r="HLE1650" s="34"/>
      <c r="HLL1650" s="35"/>
      <c r="HLM1650" s="34"/>
      <c r="HLT1650" s="35"/>
      <c r="HLU1650" s="34"/>
      <c r="HMB1650" s="35"/>
      <c r="HMC1650" s="34"/>
      <c r="HMJ1650" s="35"/>
      <c r="HMK1650" s="34"/>
      <c r="HMR1650" s="35"/>
      <c r="HMS1650" s="34"/>
      <c r="HMZ1650" s="35"/>
      <c r="HNA1650" s="34"/>
      <c r="HNH1650" s="35"/>
      <c r="HNI1650" s="34"/>
      <c r="HNP1650" s="35"/>
      <c r="HNQ1650" s="34"/>
      <c r="HNX1650" s="35"/>
      <c r="HNY1650" s="34"/>
      <c r="HOF1650" s="35"/>
      <c r="HOG1650" s="34"/>
      <c r="HON1650" s="35"/>
      <c r="HOO1650" s="34"/>
      <c r="HOV1650" s="35"/>
      <c r="HOW1650" s="34"/>
      <c r="HPD1650" s="35"/>
      <c r="HPE1650" s="34"/>
      <c r="HPL1650" s="35"/>
      <c r="HPM1650" s="34"/>
      <c r="HPT1650" s="35"/>
      <c r="HPU1650" s="34"/>
      <c r="HQB1650" s="35"/>
      <c r="HQC1650" s="34"/>
      <c r="HQJ1650" s="35"/>
      <c r="HQK1650" s="34"/>
      <c r="HQR1650" s="35"/>
      <c r="HQS1650" s="34"/>
      <c r="HQZ1650" s="35"/>
      <c r="HRA1650" s="34"/>
      <c r="HRH1650" s="35"/>
      <c r="HRI1650" s="34"/>
      <c r="HRP1650" s="35"/>
      <c r="HRQ1650" s="34"/>
      <c r="HRX1650" s="35"/>
      <c r="HRY1650" s="34"/>
      <c r="HSF1650" s="35"/>
      <c r="HSG1650" s="34"/>
      <c r="HSN1650" s="35"/>
      <c r="HSO1650" s="34"/>
      <c r="HSV1650" s="35"/>
      <c r="HSW1650" s="34"/>
      <c r="HTD1650" s="35"/>
      <c r="HTE1650" s="34"/>
      <c r="HTL1650" s="35"/>
      <c r="HTM1650" s="34"/>
      <c r="HTT1650" s="35"/>
      <c r="HTU1650" s="34"/>
      <c r="HUB1650" s="35"/>
      <c r="HUC1650" s="34"/>
      <c r="HUJ1650" s="35"/>
      <c r="HUK1650" s="34"/>
      <c r="HUR1650" s="35"/>
      <c r="HUS1650" s="34"/>
      <c r="HUZ1650" s="35"/>
      <c r="HVA1650" s="34"/>
      <c r="HVH1650" s="35"/>
      <c r="HVI1650" s="34"/>
      <c r="HVP1650" s="35"/>
      <c r="HVQ1650" s="34"/>
      <c r="HVX1650" s="35"/>
      <c r="HVY1650" s="34"/>
      <c r="HWF1650" s="35"/>
      <c r="HWG1650" s="34"/>
      <c r="HWN1650" s="35"/>
      <c r="HWO1650" s="34"/>
      <c r="HWV1650" s="35"/>
      <c r="HWW1650" s="34"/>
      <c r="HXD1650" s="35"/>
      <c r="HXE1650" s="34"/>
      <c r="HXL1650" s="35"/>
      <c r="HXM1650" s="34"/>
      <c r="HXT1650" s="35"/>
      <c r="HXU1650" s="34"/>
      <c r="HYB1650" s="35"/>
      <c r="HYC1650" s="34"/>
      <c r="HYJ1650" s="35"/>
      <c r="HYK1650" s="34"/>
      <c r="HYR1650" s="35"/>
      <c r="HYS1650" s="34"/>
      <c r="HYZ1650" s="35"/>
      <c r="HZA1650" s="34"/>
      <c r="HZH1650" s="35"/>
      <c r="HZI1650" s="34"/>
      <c r="HZP1650" s="35"/>
      <c r="HZQ1650" s="34"/>
      <c r="HZX1650" s="35"/>
      <c r="HZY1650" s="34"/>
      <c r="IAF1650" s="35"/>
      <c r="IAG1650" s="34"/>
      <c r="IAN1650" s="35"/>
      <c r="IAO1650" s="34"/>
      <c r="IAV1650" s="35"/>
      <c r="IAW1650" s="34"/>
      <c r="IBD1650" s="35"/>
      <c r="IBE1650" s="34"/>
      <c r="IBL1650" s="35"/>
      <c r="IBM1650" s="34"/>
      <c r="IBT1650" s="35"/>
      <c r="IBU1650" s="34"/>
      <c r="ICB1650" s="35"/>
      <c r="ICC1650" s="34"/>
      <c r="ICJ1650" s="35"/>
      <c r="ICK1650" s="34"/>
      <c r="ICR1650" s="35"/>
      <c r="ICS1650" s="34"/>
      <c r="ICZ1650" s="35"/>
      <c r="IDA1650" s="34"/>
      <c r="IDH1650" s="35"/>
      <c r="IDI1650" s="34"/>
      <c r="IDP1650" s="35"/>
      <c r="IDQ1650" s="34"/>
      <c r="IDX1650" s="35"/>
      <c r="IDY1650" s="34"/>
      <c r="IEF1650" s="35"/>
      <c r="IEG1650" s="34"/>
      <c r="IEN1650" s="35"/>
      <c r="IEO1650" s="34"/>
      <c r="IEV1650" s="35"/>
      <c r="IEW1650" s="34"/>
      <c r="IFD1650" s="35"/>
      <c r="IFE1650" s="34"/>
      <c r="IFL1650" s="35"/>
      <c r="IFM1650" s="34"/>
      <c r="IFT1650" s="35"/>
      <c r="IFU1650" s="34"/>
      <c r="IGB1650" s="35"/>
      <c r="IGC1650" s="34"/>
      <c r="IGJ1650" s="35"/>
      <c r="IGK1650" s="34"/>
      <c r="IGR1650" s="35"/>
      <c r="IGS1650" s="34"/>
      <c r="IGZ1650" s="35"/>
      <c r="IHA1650" s="34"/>
      <c r="IHH1650" s="35"/>
      <c r="IHI1650" s="34"/>
      <c r="IHP1650" s="35"/>
      <c r="IHQ1650" s="34"/>
      <c r="IHX1650" s="35"/>
      <c r="IHY1650" s="34"/>
      <c r="IIF1650" s="35"/>
      <c r="IIG1650" s="34"/>
      <c r="IIN1650" s="35"/>
      <c r="IIO1650" s="34"/>
      <c r="IIV1650" s="35"/>
      <c r="IIW1650" s="34"/>
      <c r="IJD1650" s="35"/>
      <c r="IJE1650" s="34"/>
      <c r="IJL1650" s="35"/>
      <c r="IJM1650" s="34"/>
      <c r="IJT1650" s="35"/>
      <c r="IJU1650" s="34"/>
      <c r="IKB1650" s="35"/>
      <c r="IKC1650" s="34"/>
      <c r="IKJ1650" s="35"/>
      <c r="IKK1650" s="34"/>
      <c r="IKR1650" s="35"/>
      <c r="IKS1650" s="34"/>
      <c r="IKZ1650" s="35"/>
      <c r="ILA1650" s="34"/>
      <c r="ILH1650" s="35"/>
      <c r="ILI1650" s="34"/>
      <c r="ILP1650" s="35"/>
      <c r="ILQ1650" s="34"/>
      <c r="ILX1650" s="35"/>
      <c r="ILY1650" s="34"/>
      <c r="IMF1650" s="35"/>
      <c r="IMG1650" s="34"/>
      <c r="IMN1650" s="35"/>
      <c r="IMO1650" s="34"/>
      <c r="IMV1650" s="35"/>
      <c r="IMW1650" s="34"/>
      <c r="IND1650" s="35"/>
      <c r="INE1650" s="34"/>
      <c r="INL1650" s="35"/>
      <c r="INM1650" s="34"/>
      <c r="INT1650" s="35"/>
      <c r="INU1650" s="34"/>
      <c r="IOB1650" s="35"/>
      <c r="IOC1650" s="34"/>
      <c r="IOJ1650" s="35"/>
      <c r="IOK1650" s="34"/>
      <c r="IOR1650" s="35"/>
      <c r="IOS1650" s="34"/>
      <c r="IOZ1650" s="35"/>
      <c r="IPA1650" s="34"/>
      <c r="IPH1650" s="35"/>
      <c r="IPI1650" s="34"/>
      <c r="IPP1650" s="35"/>
      <c r="IPQ1650" s="34"/>
      <c r="IPX1650" s="35"/>
      <c r="IPY1650" s="34"/>
      <c r="IQF1650" s="35"/>
      <c r="IQG1650" s="34"/>
      <c r="IQN1650" s="35"/>
      <c r="IQO1650" s="34"/>
      <c r="IQV1650" s="35"/>
      <c r="IQW1650" s="34"/>
      <c r="IRD1650" s="35"/>
      <c r="IRE1650" s="34"/>
      <c r="IRL1650" s="35"/>
      <c r="IRM1650" s="34"/>
      <c r="IRT1650" s="35"/>
      <c r="IRU1650" s="34"/>
      <c r="ISB1650" s="35"/>
      <c r="ISC1650" s="34"/>
      <c r="ISJ1650" s="35"/>
      <c r="ISK1650" s="34"/>
      <c r="ISR1650" s="35"/>
      <c r="ISS1650" s="34"/>
      <c r="ISZ1650" s="35"/>
      <c r="ITA1650" s="34"/>
      <c r="ITH1650" s="35"/>
      <c r="ITI1650" s="34"/>
      <c r="ITP1650" s="35"/>
      <c r="ITQ1650" s="34"/>
      <c r="ITX1650" s="35"/>
      <c r="ITY1650" s="34"/>
      <c r="IUF1650" s="35"/>
      <c r="IUG1650" s="34"/>
      <c r="IUN1650" s="35"/>
      <c r="IUO1650" s="34"/>
      <c r="IUV1650" s="35"/>
      <c r="IUW1650" s="34"/>
      <c r="IVD1650" s="35"/>
      <c r="IVE1650" s="34"/>
      <c r="IVL1650" s="35"/>
      <c r="IVM1650" s="34"/>
      <c r="IVT1650" s="35"/>
      <c r="IVU1650" s="34"/>
      <c r="IWB1650" s="35"/>
      <c r="IWC1650" s="34"/>
      <c r="IWJ1650" s="35"/>
      <c r="IWK1650" s="34"/>
      <c r="IWR1650" s="35"/>
      <c r="IWS1650" s="34"/>
      <c r="IWZ1650" s="35"/>
      <c r="IXA1650" s="34"/>
      <c r="IXH1650" s="35"/>
      <c r="IXI1650" s="34"/>
      <c r="IXP1650" s="35"/>
      <c r="IXQ1650" s="34"/>
      <c r="IXX1650" s="35"/>
      <c r="IXY1650" s="34"/>
      <c r="IYF1650" s="35"/>
      <c r="IYG1650" s="34"/>
      <c r="IYN1650" s="35"/>
      <c r="IYO1650" s="34"/>
      <c r="IYV1650" s="35"/>
      <c r="IYW1650" s="34"/>
      <c r="IZD1650" s="35"/>
      <c r="IZE1650" s="34"/>
      <c r="IZL1650" s="35"/>
      <c r="IZM1650" s="34"/>
      <c r="IZT1650" s="35"/>
      <c r="IZU1650" s="34"/>
      <c r="JAB1650" s="35"/>
      <c r="JAC1650" s="34"/>
      <c r="JAJ1650" s="35"/>
      <c r="JAK1650" s="34"/>
      <c r="JAR1650" s="35"/>
      <c r="JAS1650" s="34"/>
      <c r="JAZ1650" s="35"/>
      <c r="JBA1650" s="34"/>
      <c r="JBH1650" s="35"/>
      <c r="JBI1650" s="34"/>
      <c r="JBP1650" s="35"/>
      <c r="JBQ1650" s="34"/>
      <c r="JBX1650" s="35"/>
      <c r="JBY1650" s="34"/>
      <c r="JCF1650" s="35"/>
      <c r="JCG1650" s="34"/>
      <c r="JCN1650" s="35"/>
      <c r="JCO1650" s="34"/>
      <c r="JCV1650" s="35"/>
      <c r="JCW1650" s="34"/>
      <c r="JDD1650" s="35"/>
      <c r="JDE1650" s="34"/>
      <c r="JDL1650" s="35"/>
      <c r="JDM1650" s="34"/>
      <c r="JDT1650" s="35"/>
      <c r="JDU1650" s="34"/>
      <c r="JEB1650" s="35"/>
      <c r="JEC1650" s="34"/>
      <c r="JEJ1650" s="35"/>
      <c r="JEK1650" s="34"/>
      <c r="JER1650" s="35"/>
      <c r="JES1650" s="34"/>
      <c r="JEZ1650" s="35"/>
      <c r="JFA1650" s="34"/>
      <c r="JFH1650" s="35"/>
      <c r="JFI1650" s="34"/>
      <c r="JFP1650" s="35"/>
      <c r="JFQ1650" s="34"/>
      <c r="JFX1650" s="35"/>
      <c r="JFY1650" s="34"/>
      <c r="JGF1650" s="35"/>
      <c r="JGG1650" s="34"/>
      <c r="JGN1650" s="35"/>
      <c r="JGO1650" s="34"/>
      <c r="JGV1650" s="35"/>
      <c r="JGW1650" s="34"/>
      <c r="JHD1650" s="35"/>
      <c r="JHE1650" s="34"/>
      <c r="JHL1650" s="35"/>
      <c r="JHM1650" s="34"/>
      <c r="JHT1650" s="35"/>
      <c r="JHU1650" s="34"/>
      <c r="JIB1650" s="35"/>
      <c r="JIC1650" s="34"/>
      <c r="JIJ1650" s="35"/>
      <c r="JIK1650" s="34"/>
      <c r="JIR1650" s="35"/>
      <c r="JIS1650" s="34"/>
      <c r="JIZ1650" s="35"/>
      <c r="JJA1650" s="34"/>
      <c r="JJH1650" s="35"/>
      <c r="JJI1650" s="34"/>
      <c r="JJP1650" s="35"/>
      <c r="JJQ1650" s="34"/>
      <c r="JJX1650" s="35"/>
      <c r="JJY1650" s="34"/>
      <c r="JKF1650" s="35"/>
      <c r="JKG1650" s="34"/>
      <c r="JKN1650" s="35"/>
      <c r="JKO1650" s="34"/>
      <c r="JKV1650" s="35"/>
      <c r="JKW1650" s="34"/>
      <c r="JLD1650" s="35"/>
      <c r="JLE1650" s="34"/>
      <c r="JLL1650" s="35"/>
      <c r="JLM1650" s="34"/>
      <c r="JLT1650" s="35"/>
      <c r="JLU1650" s="34"/>
      <c r="JMB1650" s="35"/>
      <c r="JMC1650" s="34"/>
      <c r="JMJ1650" s="35"/>
      <c r="JMK1650" s="34"/>
      <c r="JMR1650" s="35"/>
      <c r="JMS1650" s="34"/>
      <c r="JMZ1650" s="35"/>
      <c r="JNA1650" s="34"/>
      <c r="JNH1650" s="35"/>
      <c r="JNI1650" s="34"/>
      <c r="JNP1650" s="35"/>
      <c r="JNQ1650" s="34"/>
      <c r="JNX1650" s="35"/>
      <c r="JNY1650" s="34"/>
      <c r="JOF1650" s="35"/>
      <c r="JOG1650" s="34"/>
      <c r="JON1650" s="35"/>
      <c r="JOO1650" s="34"/>
      <c r="JOV1650" s="35"/>
      <c r="JOW1650" s="34"/>
      <c r="JPD1650" s="35"/>
      <c r="JPE1650" s="34"/>
      <c r="JPL1650" s="35"/>
      <c r="JPM1650" s="34"/>
      <c r="JPT1650" s="35"/>
      <c r="JPU1650" s="34"/>
      <c r="JQB1650" s="35"/>
      <c r="JQC1650" s="34"/>
      <c r="JQJ1650" s="35"/>
      <c r="JQK1650" s="34"/>
      <c r="JQR1650" s="35"/>
      <c r="JQS1650" s="34"/>
      <c r="JQZ1650" s="35"/>
      <c r="JRA1650" s="34"/>
      <c r="JRH1650" s="35"/>
      <c r="JRI1650" s="34"/>
      <c r="JRP1650" s="35"/>
      <c r="JRQ1650" s="34"/>
      <c r="JRX1650" s="35"/>
      <c r="JRY1650" s="34"/>
      <c r="JSF1650" s="35"/>
      <c r="JSG1650" s="34"/>
      <c r="JSN1650" s="35"/>
      <c r="JSO1650" s="34"/>
      <c r="JSV1650" s="35"/>
      <c r="JSW1650" s="34"/>
      <c r="JTD1650" s="35"/>
      <c r="JTE1650" s="34"/>
      <c r="JTL1650" s="35"/>
      <c r="JTM1650" s="34"/>
      <c r="JTT1650" s="35"/>
      <c r="JTU1650" s="34"/>
      <c r="JUB1650" s="35"/>
      <c r="JUC1650" s="34"/>
      <c r="JUJ1650" s="35"/>
      <c r="JUK1650" s="34"/>
      <c r="JUR1650" s="35"/>
      <c r="JUS1650" s="34"/>
      <c r="JUZ1650" s="35"/>
      <c r="JVA1650" s="34"/>
      <c r="JVH1650" s="35"/>
      <c r="JVI1650" s="34"/>
      <c r="JVP1650" s="35"/>
      <c r="JVQ1650" s="34"/>
      <c r="JVX1650" s="35"/>
      <c r="JVY1650" s="34"/>
      <c r="JWF1650" s="35"/>
      <c r="JWG1650" s="34"/>
      <c r="JWN1650" s="35"/>
      <c r="JWO1650" s="34"/>
      <c r="JWV1650" s="35"/>
      <c r="JWW1650" s="34"/>
      <c r="JXD1650" s="35"/>
      <c r="JXE1650" s="34"/>
      <c r="JXL1650" s="35"/>
      <c r="JXM1650" s="34"/>
      <c r="JXT1650" s="35"/>
      <c r="JXU1650" s="34"/>
      <c r="JYB1650" s="35"/>
      <c r="JYC1650" s="34"/>
      <c r="JYJ1650" s="35"/>
      <c r="JYK1650" s="34"/>
      <c r="JYR1650" s="35"/>
      <c r="JYS1650" s="34"/>
      <c r="JYZ1650" s="35"/>
      <c r="JZA1650" s="34"/>
      <c r="JZH1650" s="35"/>
      <c r="JZI1650" s="34"/>
      <c r="JZP1650" s="35"/>
      <c r="JZQ1650" s="34"/>
      <c r="JZX1650" s="35"/>
      <c r="JZY1650" s="34"/>
      <c r="KAF1650" s="35"/>
      <c r="KAG1650" s="34"/>
      <c r="KAN1650" s="35"/>
      <c r="KAO1650" s="34"/>
      <c r="KAV1650" s="35"/>
      <c r="KAW1650" s="34"/>
      <c r="KBD1650" s="35"/>
      <c r="KBE1650" s="34"/>
      <c r="KBL1650" s="35"/>
      <c r="KBM1650" s="34"/>
      <c r="KBT1650" s="35"/>
      <c r="KBU1650" s="34"/>
      <c r="KCB1650" s="35"/>
      <c r="KCC1650" s="34"/>
      <c r="KCJ1650" s="35"/>
      <c r="KCK1650" s="34"/>
      <c r="KCR1650" s="35"/>
      <c r="KCS1650" s="34"/>
      <c r="KCZ1650" s="35"/>
      <c r="KDA1650" s="34"/>
      <c r="KDH1650" s="35"/>
      <c r="KDI1650" s="34"/>
      <c r="KDP1650" s="35"/>
      <c r="KDQ1650" s="34"/>
      <c r="KDX1650" s="35"/>
      <c r="KDY1650" s="34"/>
      <c r="KEF1650" s="35"/>
      <c r="KEG1650" s="34"/>
      <c r="KEN1650" s="35"/>
      <c r="KEO1650" s="34"/>
      <c r="KEV1650" s="35"/>
      <c r="KEW1650" s="34"/>
      <c r="KFD1650" s="35"/>
      <c r="KFE1650" s="34"/>
      <c r="KFL1650" s="35"/>
      <c r="KFM1650" s="34"/>
      <c r="KFT1650" s="35"/>
      <c r="KFU1650" s="34"/>
      <c r="KGB1650" s="35"/>
      <c r="KGC1650" s="34"/>
      <c r="KGJ1650" s="35"/>
      <c r="KGK1650" s="34"/>
      <c r="KGR1650" s="35"/>
      <c r="KGS1650" s="34"/>
      <c r="KGZ1650" s="35"/>
      <c r="KHA1650" s="34"/>
      <c r="KHH1650" s="35"/>
      <c r="KHI1650" s="34"/>
      <c r="KHP1650" s="35"/>
      <c r="KHQ1650" s="34"/>
      <c r="KHX1650" s="35"/>
      <c r="KHY1650" s="34"/>
      <c r="KIF1650" s="35"/>
      <c r="KIG1650" s="34"/>
      <c r="KIN1650" s="35"/>
      <c r="KIO1650" s="34"/>
      <c r="KIV1650" s="35"/>
      <c r="KIW1650" s="34"/>
      <c r="KJD1650" s="35"/>
      <c r="KJE1650" s="34"/>
      <c r="KJL1650" s="35"/>
      <c r="KJM1650" s="34"/>
      <c r="KJT1650" s="35"/>
      <c r="KJU1650" s="34"/>
      <c r="KKB1650" s="35"/>
      <c r="KKC1650" s="34"/>
      <c r="KKJ1650" s="35"/>
      <c r="KKK1650" s="34"/>
      <c r="KKR1650" s="35"/>
      <c r="KKS1650" s="34"/>
      <c r="KKZ1650" s="35"/>
      <c r="KLA1650" s="34"/>
      <c r="KLH1650" s="35"/>
      <c r="KLI1650" s="34"/>
      <c r="KLP1650" s="35"/>
      <c r="KLQ1650" s="34"/>
      <c r="KLX1650" s="35"/>
      <c r="KLY1650" s="34"/>
      <c r="KMF1650" s="35"/>
      <c r="KMG1650" s="34"/>
      <c r="KMN1650" s="35"/>
      <c r="KMO1650" s="34"/>
      <c r="KMV1650" s="35"/>
      <c r="KMW1650" s="34"/>
      <c r="KND1650" s="35"/>
      <c r="KNE1650" s="34"/>
      <c r="KNL1650" s="35"/>
      <c r="KNM1650" s="34"/>
      <c r="KNT1650" s="35"/>
      <c r="KNU1650" s="34"/>
      <c r="KOB1650" s="35"/>
      <c r="KOC1650" s="34"/>
      <c r="KOJ1650" s="35"/>
      <c r="KOK1650" s="34"/>
      <c r="KOR1650" s="35"/>
      <c r="KOS1650" s="34"/>
      <c r="KOZ1650" s="35"/>
      <c r="KPA1650" s="34"/>
      <c r="KPH1650" s="35"/>
      <c r="KPI1650" s="34"/>
      <c r="KPP1650" s="35"/>
      <c r="KPQ1650" s="34"/>
      <c r="KPX1650" s="35"/>
      <c r="KPY1650" s="34"/>
      <c r="KQF1650" s="35"/>
      <c r="KQG1650" s="34"/>
      <c r="KQN1650" s="35"/>
      <c r="KQO1650" s="34"/>
      <c r="KQV1650" s="35"/>
      <c r="KQW1650" s="34"/>
      <c r="KRD1650" s="35"/>
      <c r="KRE1650" s="34"/>
      <c r="KRL1650" s="35"/>
      <c r="KRM1650" s="34"/>
      <c r="KRT1650" s="35"/>
      <c r="KRU1650" s="34"/>
      <c r="KSB1650" s="35"/>
      <c r="KSC1650" s="34"/>
      <c r="KSJ1650" s="35"/>
      <c r="KSK1650" s="34"/>
      <c r="KSR1650" s="35"/>
      <c r="KSS1650" s="34"/>
      <c r="KSZ1650" s="35"/>
      <c r="KTA1650" s="34"/>
      <c r="KTH1650" s="35"/>
      <c r="KTI1650" s="34"/>
      <c r="KTP1650" s="35"/>
      <c r="KTQ1650" s="34"/>
      <c r="KTX1650" s="35"/>
      <c r="KTY1650" s="34"/>
      <c r="KUF1650" s="35"/>
      <c r="KUG1650" s="34"/>
      <c r="KUN1650" s="35"/>
      <c r="KUO1650" s="34"/>
      <c r="KUV1650" s="35"/>
      <c r="KUW1650" s="34"/>
      <c r="KVD1650" s="35"/>
      <c r="KVE1650" s="34"/>
      <c r="KVL1650" s="35"/>
      <c r="KVM1650" s="34"/>
      <c r="KVT1650" s="35"/>
      <c r="KVU1650" s="34"/>
      <c r="KWB1650" s="35"/>
      <c r="KWC1650" s="34"/>
      <c r="KWJ1650" s="35"/>
      <c r="KWK1650" s="34"/>
      <c r="KWR1650" s="35"/>
      <c r="KWS1650" s="34"/>
      <c r="KWZ1650" s="35"/>
      <c r="KXA1650" s="34"/>
      <c r="KXH1650" s="35"/>
      <c r="KXI1650" s="34"/>
      <c r="KXP1650" s="35"/>
      <c r="KXQ1650" s="34"/>
      <c r="KXX1650" s="35"/>
      <c r="KXY1650" s="34"/>
      <c r="KYF1650" s="35"/>
      <c r="KYG1650" s="34"/>
      <c r="KYN1650" s="35"/>
      <c r="KYO1650" s="34"/>
      <c r="KYV1650" s="35"/>
      <c r="KYW1650" s="34"/>
      <c r="KZD1650" s="35"/>
      <c r="KZE1650" s="34"/>
      <c r="KZL1650" s="35"/>
      <c r="KZM1650" s="34"/>
      <c r="KZT1650" s="35"/>
      <c r="KZU1650" s="34"/>
      <c r="LAB1650" s="35"/>
      <c r="LAC1650" s="34"/>
      <c r="LAJ1650" s="35"/>
      <c r="LAK1650" s="34"/>
      <c r="LAR1650" s="35"/>
      <c r="LAS1650" s="34"/>
      <c r="LAZ1650" s="35"/>
      <c r="LBA1650" s="34"/>
      <c r="LBH1650" s="35"/>
      <c r="LBI1650" s="34"/>
      <c r="LBP1650" s="35"/>
      <c r="LBQ1650" s="34"/>
      <c r="LBX1650" s="35"/>
      <c r="LBY1650" s="34"/>
      <c r="LCF1650" s="35"/>
      <c r="LCG1650" s="34"/>
      <c r="LCN1650" s="35"/>
      <c r="LCO1650" s="34"/>
      <c r="LCV1650" s="35"/>
      <c r="LCW1650" s="34"/>
      <c r="LDD1650" s="35"/>
      <c r="LDE1650" s="34"/>
      <c r="LDL1650" s="35"/>
      <c r="LDM1650" s="34"/>
      <c r="LDT1650" s="35"/>
      <c r="LDU1650" s="34"/>
      <c r="LEB1650" s="35"/>
      <c r="LEC1650" s="34"/>
      <c r="LEJ1650" s="35"/>
      <c r="LEK1650" s="34"/>
      <c r="LER1650" s="35"/>
      <c r="LES1650" s="34"/>
      <c r="LEZ1650" s="35"/>
      <c r="LFA1650" s="34"/>
      <c r="LFH1650" s="35"/>
      <c r="LFI1650" s="34"/>
      <c r="LFP1650" s="35"/>
      <c r="LFQ1650" s="34"/>
      <c r="LFX1650" s="35"/>
      <c r="LFY1650" s="34"/>
      <c r="LGF1650" s="35"/>
      <c r="LGG1650" s="34"/>
      <c r="LGN1650" s="35"/>
      <c r="LGO1650" s="34"/>
      <c r="LGV1650" s="35"/>
      <c r="LGW1650" s="34"/>
      <c r="LHD1650" s="35"/>
      <c r="LHE1650" s="34"/>
      <c r="LHL1650" s="35"/>
      <c r="LHM1650" s="34"/>
      <c r="LHT1650" s="35"/>
      <c r="LHU1650" s="34"/>
      <c r="LIB1650" s="35"/>
      <c r="LIC1650" s="34"/>
      <c r="LIJ1650" s="35"/>
      <c r="LIK1650" s="34"/>
      <c r="LIR1650" s="35"/>
      <c r="LIS1650" s="34"/>
      <c r="LIZ1650" s="35"/>
      <c r="LJA1650" s="34"/>
      <c r="LJH1650" s="35"/>
      <c r="LJI1650" s="34"/>
      <c r="LJP1650" s="35"/>
      <c r="LJQ1650" s="34"/>
      <c r="LJX1650" s="35"/>
      <c r="LJY1650" s="34"/>
      <c r="LKF1650" s="35"/>
      <c r="LKG1650" s="34"/>
      <c r="LKN1650" s="35"/>
      <c r="LKO1650" s="34"/>
      <c r="LKV1650" s="35"/>
      <c r="LKW1650" s="34"/>
      <c r="LLD1650" s="35"/>
      <c r="LLE1650" s="34"/>
      <c r="LLL1650" s="35"/>
      <c r="LLM1650" s="34"/>
      <c r="LLT1650" s="35"/>
      <c r="LLU1650" s="34"/>
      <c r="LMB1650" s="35"/>
      <c r="LMC1650" s="34"/>
      <c r="LMJ1650" s="35"/>
      <c r="LMK1650" s="34"/>
      <c r="LMR1650" s="35"/>
      <c r="LMS1650" s="34"/>
      <c r="LMZ1650" s="35"/>
      <c r="LNA1650" s="34"/>
      <c r="LNH1650" s="35"/>
      <c r="LNI1650" s="34"/>
      <c r="LNP1650" s="35"/>
      <c r="LNQ1650" s="34"/>
      <c r="LNX1650" s="35"/>
      <c r="LNY1650" s="34"/>
      <c r="LOF1650" s="35"/>
      <c r="LOG1650" s="34"/>
      <c r="LON1650" s="35"/>
      <c r="LOO1650" s="34"/>
      <c r="LOV1650" s="35"/>
      <c r="LOW1650" s="34"/>
      <c r="LPD1650" s="35"/>
      <c r="LPE1650" s="34"/>
      <c r="LPL1650" s="35"/>
      <c r="LPM1650" s="34"/>
      <c r="LPT1650" s="35"/>
      <c r="LPU1650" s="34"/>
      <c r="LQB1650" s="35"/>
      <c r="LQC1650" s="34"/>
      <c r="LQJ1650" s="35"/>
      <c r="LQK1650" s="34"/>
      <c r="LQR1650" s="35"/>
      <c r="LQS1650" s="34"/>
      <c r="LQZ1650" s="35"/>
      <c r="LRA1650" s="34"/>
      <c r="LRH1650" s="35"/>
      <c r="LRI1650" s="34"/>
      <c r="LRP1650" s="35"/>
      <c r="LRQ1650" s="34"/>
      <c r="LRX1650" s="35"/>
      <c r="LRY1650" s="34"/>
      <c r="LSF1650" s="35"/>
      <c r="LSG1650" s="34"/>
      <c r="LSN1650" s="35"/>
      <c r="LSO1650" s="34"/>
      <c r="LSV1650" s="35"/>
      <c r="LSW1650" s="34"/>
      <c r="LTD1650" s="35"/>
      <c r="LTE1650" s="34"/>
      <c r="LTL1650" s="35"/>
      <c r="LTM1650" s="34"/>
      <c r="LTT1650" s="35"/>
      <c r="LTU1650" s="34"/>
      <c r="LUB1650" s="35"/>
      <c r="LUC1650" s="34"/>
      <c r="LUJ1650" s="35"/>
      <c r="LUK1650" s="34"/>
      <c r="LUR1650" s="35"/>
      <c r="LUS1650" s="34"/>
      <c r="LUZ1650" s="35"/>
      <c r="LVA1650" s="34"/>
      <c r="LVH1650" s="35"/>
      <c r="LVI1650" s="34"/>
      <c r="LVP1650" s="35"/>
      <c r="LVQ1650" s="34"/>
      <c r="LVX1650" s="35"/>
      <c r="LVY1650" s="34"/>
      <c r="LWF1650" s="35"/>
      <c r="LWG1650" s="34"/>
      <c r="LWN1650" s="35"/>
      <c r="LWO1650" s="34"/>
      <c r="LWV1650" s="35"/>
      <c r="LWW1650" s="34"/>
      <c r="LXD1650" s="35"/>
      <c r="LXE1650" s="34"/>
      <c r="LXL1650" s="35"/>
      <c r="LXM1650" s="34"/>
      <c r="LXT1650" s="35"/>
      <c r="LXU1650" s="34"/>
      <c r="LYB1650" s="35"/>
      <c r="LYC1650" s="34"/>
      <c r="LYJ1650" s="35"/>
      <c r="LYK1650" s="34"/>
      <c r="LYR1650" s="35"/>
      <c r="LYS1650" s="34"/>
      <c r="LYZ1650" s="35"/>
      <c r="LZA1650" s="34"/>
      <c r="LZH1650" s="35"/>
      <c r="LZI1650" s="34"/>
      <c r="LZP1650" s="35"/>
      <c r="LZQ1650" s="34"/>
      <c r="LZX1650" s="35"/>
      <c r="LZY1650" s="34"/>
      <c r="MAF1650" s="35"/>
      <c r="MAG1650" s="34"/>
      <c r="MAN1650" s="35"/>
      <c r="MAO1650" s="34"/>
      <c r="MAV1650" s="35"/>
      <c r="MAW1650" s="34"/>
      <c r="MBD1650" s="35"/>
      <c r="MBE1650" s="34"/>
      <c r="MBL1650" s="35"/>
      <c r="MBM1650" s="34"/>
      <c r="MBT1650" s="35"/>
      <c r="MBU1650" s="34"/>
      <c r="MCB1650" s="35"/>
      <c r="MCC1650" s="34"/>
      <c r="MCJ1650" s="35"/>
      <c r="MCK1650" s="34"/>
      <c r="MCR1650" s="35"/>
      <c r="MCS1650" s="34"/>
      <c r="MCZ1650" s="35"/>
      <c r="MDA1650" s="34"/>
      <c r="MDH1650" s="35"/>
      <c r="MDI1650" s="34"/>
      <c r="MDP1650" s="35"/>
      <c r="MDQ1650" s="34"/>
      <c r="MDX1650" s="35"/>
      <c r="MDY1650" s="34"/>
      <c r="MEF1650" s="35"/>
      <c r="MEG1650" s="34"/>
      <c r="MEN1650" s="35"/>
      <c r="MEO1650" s="34"/>
      <c r="MEV1650" s="35"/>
      <c r="MEW1650" s="34"/>
      <c r="MFD1650" s="35"/>
      <c r="MFE1650" s="34"/>
      <c r="MFL1650" s="35"/>
      <c r="MFM1650" s="34"/>
      <c r="MFT1650" s="35"/>
      <c r="MFU1650" s="34"/>
      <c r="MGB1650" s="35"/>
      <c r="MGC1650" s="34"/>
      <c r="MGJ1650" s="35"/>
      <c r="MGK1650" s="34"/>
      <c r="MGR1650" s="35"/>
      <c r="MGS1650" s="34"/>
      <c r="MGZ1650" s="35"/>
      <c r="MHA1650" s="34"/>
      <c r="MHH1650" s="35"/>
      <c r="MHI1650" s="34"/>
      <c r="MHP1650" s="35"/>
      <c r="MHQ1650" s="34"/>
      <c r="MHX1650" s="35"/>
      <c r="MHY1650" s="34"/>
      <c r="MIF1650" s="35"/>
      <c r="MIG1650" s="34"/>
      <c r="MIN1650" s="35"/>
      <c r="MIO1650" s="34"/>
      <c r="MIV1650" s="35"/>
      <c r="MIW1650" s="34"/>
      <c r="MJD1650" s="35"/>
      <c r="MJE1650" s="34"/>
      <c r="MJL1650" s="35"/>
      <c r="MJM1650" s="34"/>
      <c r="MJT1650" s="35"/>
      <c r="MJU1650" s="34"/>
      <c r="MKB1650" s="35"/>
      <c r="MKC1650" s="34"/>
      <c r="MKJ1650" s="35"/>
      <c r="MKK1650" s="34"/>
      <c r="MKR1650" s="35"/>
      <c r="MKS1650" s="34"/>
      <c r="MKZ1650" s="35"/>
      <c r="MLA1650" s="34"/>
      <c r="MLH1650" s="35"/>
      <c r="MLI1650" s="34"/>
      <c r="MLP1650" s="35"/>
      <c r="MLQ1650" s="34"/>
      <c r="MLX1650" s="35"/>
      <c r="MLY1650" s="34"/>
      <c r="MMF1650" s="35"/>
      <c r="MMG1650" s="34"/>
      <c r="MMN1650" s="35"/>
      <c r="MMO1650" s="34"/>
      <c r="MMV1650" s="35"/>
      <c r="MMW1650" s="34"/>
      <c r="MND1650" s="35"/>
      <c r="MNE1650" s="34"/>
      <c r="MNL1650" s="35"/>
      <c r="MNM1650" s="34"/>
      <c r="MNT1650" s="35"/>
      <c r="MNU1650" s="34"/>
      <c r="MOB1650" s="35"/>
      <c r="MOC1650" s="34"/>
      <c r="MOJ1650" s="35"/>
      <c r="MOK1650" s="34"/>
      <c r="MOR1650" s="35"/>
      <c r="MOS1650" s="34"/>
      <c r="MOZ1650" s="35"/>
      <c r="MPA1650" s="34"/>
      <c r="MPH1650" s="35"/>
      <c r="MPI1650" s="34"/>
      <c r="MPP1650" s="35"/>
      <c r="MPQ1650" s="34"/>
      <c r="MPX1650" s="35"/>
      <c r="MPY1650" s="34"/>
      <c r="MQF1650" s="35"/>
      <c r="MQG1650" s="34"/>
      <c r="MQN1650" s="35"/>
      <c r="MQO1650" s="34"/>
      <c r="MQV1650" s="35"/>
      <c r="MQW1650" s="34"/>
      <c r="MRD1650" s="35"/>
      <c r="MRE1650" s="34"/>
      <c r="MRL1650" s="35"/>
      <c r="MRM1650" s="34"/>
      <c r="MRT1650" s="35"/>
      <c r="MRU1650" s="34"/>
      <c r="MSB1650" s="35"/>
      <c r="MSC1650" s="34"/>
      <c r="MSJ1650" s="35"/>
      <c r="MSK1650" s="34"/>
      <c r="MSR1650" s="35"/>
      <c r="MSS1650" s="34"/>
      <c r="MSZ1650" s="35"/>
      <c r="MTA1650" s="34"/>
      <c r="MTH1650" s="35"/>
      <c r="MTI1650" s="34"/>
      <c r="MTP1650" s="35"/>
      <c r="MTQ1650" s="34"/>
      <c r="MTX1650" s="35"/>
      <c r="MTY1650" s="34"/>
      <c r="MUF1650" s="35"/>
      <c r="MUG1650" s="34"/>
      <c r="MUN1650" s="35"/>
      <c r="MUO1650" s="34"/>
      <c r="MUV1650" s="35"/>
      <c r="MUW1650" s="34"/>
      <c r="MVD1650" s="35"/>
      <c r="MVE1650" s="34"/>
      <c r="MVL1650" s="35"/>
      <c r="MVM1650" s="34"/>
      <c r="MVT1650" s="35"/>
      <c r="MVU1650" s="34"/>
      <c r="MWB1650" s="35"/>
      <c r="MWC1650" s="34"/>
      <c r="MWJ1650" s="35"/>
      <c r="MWK1650" s="34"/>
      <c r="MWR1650" s="35"/>
      <c r="MWS1650" s="34"/>
      <c r="MWZ1650" s="35"/>
      <c r="MXA1650" s="34"/>
      <c r="MXH1650" s="35"/>
      <c r="MXI1650" s="34"/>
      <c r="MXP1650" s="35"/>
      <c r="MXQ1650" s="34"/>
      <c r="MXX1650" s="35"/>
      <c r="MXY1650" s="34"/>
      <c r="MYF1650" s="35"/>
      <c r="MYG1650" s="34"/>
      <c r="MYN1650" s="35"/>
      <c r="MYO1650" s="34"/>
      <c r="MYV1650" s="35"/>
      <c r="MYW1650" s="34"/>
      <c r="MZD1650" s="35"/>
      <c r="MZE1650" s="34"/>
      <c r="MZL1650" s="35"/>
      <c r="MZM1650" s="34"/>
      <c r="MZT1650" s="35"/>
      <c r="MZU1650" s="34"/>
      <c r="NAB1650" s="35"/>
      <c r="NAC1650" s="34"/>
      <c r="NAJ1650" s="35"/>
      <c r="NAK1650" s="34"/>
      <c r="NAR1650" s="35"/>
      <c r="NAS1650" s="34"/>
      <c r="NAZ1650" s="35"/>
      <c r="NBA1650" s="34"/>
      <c r="NBH1650" s="35"/>
      <c r="NBI1650" s="34"/>
      <c r="NBP1650" s="35"/>
      <c r="NBQ1650" s="34"/>
      <c r="NBX1650" s="35"/>
      <c r="NBY1650" s="34"/>
      <c r="NCF1650" s="35"/>
      <c r="NCG1650" s="34"/>
      <c r="NCN1650" s="35"/>
      <c r="NCO1650" s="34"/>
      <c r="NCV1650" s="35"/>
      <c r="NCW1650" s="34"/>
      <c r="NDD1650" s="35"/>
      <c r="NDE1650" s="34"/>
      <c r="NDL1650" s="35"/>
      <c r="NDM1650" s="34"/>
      <c r="NDT1650" s="35"/>
      <c r="NDU1650" s="34"/>
      <c r="NEB1650" s="35"/>
      <c r="NEC1650" s="34"/>
      <c r="NEJ1650" s="35"/>
      <c r="NEK1650" s="34"/>
      <c r="NER1650" s="35"/>
      <c r="NES1650" s="34"/>
      <c r="NEZ1650" s="35"/>
      <c r="NFA1650" s="34"/>
      <c r="NFH1650" s="35"/>
      <c r="NFI1650" s="34"/>
      <c r="NFP1650" s="35"/>
      <c r="NFQ1650" s="34"/>
      <c r="NFX1650" s="35"/>
      <c r="NFY1650" s="34"/>
      <c r="NGF1650" s="35"/>
      <c r="NGG1650" s="34"/>
      <c r="NGN1650" s="35"/>
      <c r="NGO1650" s="34"/>
      <c r="NGV1650" s="35"/>
      <c r="NGW1650" s="34"/>
      <c r="NHD1650" s="35"/>
      <c r="NHE1650" s="34"/>
      <c r="NHL1650" s="35"/>
      <c r="NHM1650" s="34"/>
      <c r="NHT1650" s="35"/>
      <c r="NHU1650" s="34"/>
      <c r="NIB1650" s="35"/>
      <c r="NIC1650" s="34"/>
      <c r="NIJ1650" s="35"/>
      <c r="NIK1650" s="34"/>
      <c r="NIR1650" s="35"/>
      <c r="NIS1650" s="34"/>
      <c r="NIZ1650" s="35"/>
      <c r="NJA1650" s="34"/>
      <c r="NJH1650" s="35"/>
      <c r="NJI1650" s="34"/>
      <c r="NJP1650" s="35"/>
      <c r="NJQ1650" s="34"/>
      <c r="NJX1650" s="35"/>
      <c r="NJY1650" s="34"/>
      <c r="NKF1650" s="35"/>
      <c r="NKG1650" s="34"/>
      <c r="NKN1650" s="35"/>
      <c r="NKO1650" s="34"/>
      <c r="NKV1650" s="35"/>
      <c r="NKW1650" s="34"/>
      <c r="NLD1650" s="35"/>
      <c r="NLE1650" s="34"/>
      <c r="NLL1650" s="35"/>
      <c r="NLM1650" s="34"/>
      <c r="NLT1650" s="35"/>
      <c r="NLU1650" s="34"/>
      <c r="NMB1650" s="35"/>
      <c r="NMC1650" s="34"/>
      <c r="NMJ1650" s="35"/>
      <c r="NMK1650" s="34"/>
      <c r="NMR1650" s="35"/>
      <c r="NMS1650" s="34"/>
      <c r="NMZ1650" s="35"/>
      <c r="NNA1650" s="34"/>
      <c r="NNH1650" s="35"/>
      <c r="NNI1650" s="34"/>
      <c r="NNP1650" s="35"/>
      <c r="NNQ1650" s="34"/>
      <c r="NNX1650" s="35"/>
      <c r="NNY1650" s="34"/>
      <c r="NOF1650" s="35"/>
      <c r="NOG1650" s="34"/>
      <c r="NON1650" s="35"/>
      <c r="NOO1650" s="34"/>
      <c r="NOV1650" s="35"/>
      <c r="NOW1650" s="34"/>
      <c r="NPD1650" s="35"/>
      <c r="NPE1650" s="34"/>
      <c r="NPL1650" s="35"/>
      <c r="NPM1650" s="34"/>
      <c r="NPT1650" s="35"/>
      <c r="NPU1650" s="34"/>
      <c r="NQB1650" s="35"/>
      <c r="NQC1650" s="34"/>
      <c r="NQJ1650" s="35"/>
      <c r="NQK1650" s="34"/>
      <c r="NQR1650" s="35"/>
      <c r="NQS1650" s="34"/>
      <c r="NQZ1650" s="35"/>
      <c r="NRA1650" s="34"/>
      <c r="NRH1650" s="35"/>
      <c r="NRI1650" s="34"/>
      <c r="NRP1650" s="35"/>
      <c r="NRQ1650" s="34"/>
      <c r="NRX1650" s="35"/>
      <c r="NRY1650" s="34"/>
      <c r="NSF1650" s="35"/>
      <c r="NSG1650" s="34"/>
      <c r="NSN1650" s="35"/>
      <c r="NSO1650" s="34"/>
      <c r="NSV1650" s="35"/>
      <c r="NSW1650" s="34"/>
      <c r="NTD1650" s="35"/>
      <c r="NTE1650" s="34"/>
      <c r="NTL1650" s="35"/>
      <c r="NTM1650" s="34"/>
      <c r="NTT1650" s="35"/>
      <c r="NTU1650" s="34"/>
      <c r="NUB1650" s="35"/>
      <c r="NUC1650" s="34"/>
      <c r="NUJ1650" s="35"/>
      <c r="NUK1650" s="34"/>
      <c r="NUR1650" s="35"/>
      <c r="NUS1650" s="34"/>
      <c r="NUZ1650" s="35"/>
      <c r="NVA1650" s="34"/>
      <c r="NVH1650" s="35"/>
      <c r="NVI1650" s="34"/>
      <c r="NVP1650" s="35"/>
      <c r="NVQ1650" s="34"/>
      <c r="NVX1650" s="35"/>
      <c r="NVY1650" s="34"/>
      <c r="NWF1650" s="35"/>
      <c r="NWG1650" s="34"/>
      <c r="NWN1650" s="35"/>
      <c r="NWO1650" s="34"/>
      <c r="NWV1650" s="35"/>
      <c r="NWW1650" s="34"/>
      <c r="NXD1650" s="35"/>
      <c r="NXE1650" s="34"/>
      <c r="NXL1650" s="35"/>
      <c r="NXM1650" s="34"/>
      <c r="NXT1650" s="35"/>
      <c r="NXU1650" s="34"/>
      <c r="NYB1650" s="35"/>
      <c r="NYC1650" s="34"/>
      <c r="NYJ1650" s="35"/>
      <c r="NYK1650" s="34"/>
      <c r="NYR1650" s="35"/>
      <c r="NYS1650" s="34"/>
      <c r="NYZ1650" s="35"/>
      <c r="NZA1650" s="34"/>
      <c r="NZH1650" s="35"/>
      <c r="NZI1650" s="34"/>
      <c r="NZP1650" s="35"/>
      <c r="NZQ1650" s="34"/>
      <c r="NZX1650" s="35"/>
      <c r="NZY1650" s="34"/>
      <c r="OAF1650" s="35"/>
      <c r="OAG1650" s="34"/>
      <c r="OAN1650" s="35"/>
      <c r="OAO1650" s="34"/>
      <c r="OAV1650" s="35"/>
      <c r="OAW1650" s="34"/>
      <c r="OBD1650" s="35"/>
      <c r="OBE1650" s="34"/>
      <c r="OBL1650" s="35"/>
      <c r="OBM1650" s="34"/>
      <c r="OBT1650" s="35"/>
      <c r="OBU1650" s="34"/>
      <c r="OCB1650" s="35"/>
      <c r="OCC1650" s="34"/>
      <c r="OCJ1650" s="35"/>
      <c r="OCK1650" s="34"/>
      <c r="OCR1650" s="35"/>
      <c r="OCS1650" s="34"/>
      <c r="OCZ1650" s="35"/>
      <c r="ODA1650" s="34"/>
      <c r="ODH1650" s="35"/>
      <c r="ODI1650" s="34"/>
      <c r="ODP1650" s="35"/>
      <c r="ODQ1650" s="34"/>
      <c r="ODX1650" s="35"/>
      <c r="ODY1650" s="34"/>
      <c r="OEF1650" s="35"/>
      <c r="OEG1650" s="34"/>
      <c r="OEN1650" s="35"/>
      <c r="OEO1650" s="34"/>
      <c r="OEV1650" s="35"/>
      <c r="OEW1650" s="34"/>
      <c r="OFD1650" s="35"/>
      <c r="OFE1650" s="34"/>
      <c r="OFL1650" s="35"/>
      <c r="OFM1650" s="34"/>
      <c r="OFT1650" s="35"/>
      <c r="OFU1650" s="34"/>
      <c r="OGB1650" s="35"/>
      <c r="OGC1650" s="34"/>
      <c r="OGJ1650" s="35"/>
      <c r="OGK1650" s="34"/>
      <c r="OGR1650" s="35"/>
      <c r="OGS1650" s="34"/>
      <c r="OGZ1650" s="35"/>
      <c r="OHA1650" s="34"/>
      <c r="OHH1650" s="35"/>
      <c r="OHI1650" s="34"/>
      <c r="OHP1650" s="35"/>
      <c r="OHQ1650" s="34"/>
      <c r="OHX1650" s="35"/>
      <c r="OHY1650" s="34"/>
      <c r="OIF1650" s="35"/>
      <c r="OIG1650" s="34"/>
      <c r="OIN1650" s="35"/>
      <c r="OIO1650" s="34"/>
      <c r="OIV1650" s="35"/>
      <c r="OIW1650" s="34"/>
      <c r="OJD1650" s="35"/>
      <c r="OJE1650" s="34"/>
      <c r="OJL1650" s="35"/>
      <c r="OJM1650" s="34"/>
      <c r="OJT1650" s="35"/>
      <c r="OJU1650" s="34"/>
      <c r="OKB1650" s="35"/>
      <c r="OKC1650" s="34"/>
      <c r="OKJ1650" s="35"/>
      <c r="OKK1650" s="34"/>
      <c r="OKR1650" s="35"/>
      <c r="OKS1650" s="34"/>
      <c r="OKZ1650" s="35"/>
      <c r="OLA1650" s="34"/>
      <c r="OLH1650" s="35"/>
      <c r="OLI1650" s="34"/>
      <c r="OLP1650" s="35"/>
      <c r="OLQ1650" s="34"/>
      <c r="OLX1650" s="35"/>
      <c r="OLY1650" s="34"/>
      <c r="OMF1650" s="35"/>
      <c r="OMG1650" s="34"/>
      <c r="OMN1650" s="35"/>
      <c r="OMO1650" s="34"/>
      <c r="OMV1650" s="35"/>
      <c r="OMW1650" s="34"/>
      <c r="OND1650" s="35"/>
      <c r="ONE1650" s="34"/>
      <c r="ONL1650" s="35"/>
      <c r="ONM1650" s="34"/>
      <c r="ONT1650" s="35"/>
      <c r="ONU1650" s="34"/>
      <c r="OOB1650" s="35"/>
      <c r="OOC1650" s="34"/>
      <c r="OOJ1650" s="35"/>
      <c r="OOK1650" s="34"/>
      <c r="OOR1650" s="35"/>
      <c r="OOS1650" s="34"/>
      <c r="OOZ1650" s="35"/>
      <c r="OPA1650" s="34"/>
      <c r="OPH1650" s="35"/>
      <c r="OPI1650" s="34"/>
      <c r="OPP1650" s="35"/>
      <c r="OPQ1650" s="34"/>
      <c r="OPX1650" s="35"/>
      <c r="OPY1650" s="34"/>
      <c r="OQF1650" s="35"/>
      <c r="OQG1650" s="34"/>
      <c r="OQN1650" s="35"/>
      <c r="OQO1650" s="34"/>
      <c r="OQV1650" s="35"/>
      <c r="OQW1650" s="34"/>
      <c r="ORD1650" s="35"/>
      <c r="ORE1650" s="34"/>
      <c r="ORL1650" s="35"/>
      <c r="ORM1650" s="34"/>
      <c r="ORT1650" s="35"/>
      <c r="ORU1650" s="34"/>
      <c r="OSB1650" s="35"/>
      <c r="OSC1650" s="34"/>
      <c r="OSJ1650" s="35"/>
      <c r="OSK1650" s="34"/>
      <c r="OSR1650" s="35"/>
      <c r="OSS1650" s="34"/>
      <c r="OSZ1650" s="35"/>
      <c r="OTA1650" s="34"/>
      <c r="OTH1650" s="35"/>
      <c r="OTI1650" s="34"/>
      <c r="OTP1650" s="35"/>
      <c r="OTQ1650" s="34"/>
      <c r="OTX1650" s="35"/>
      <c r="OTY1650" s="34"/>
      <c r="OUF1650" s="35"/>
      <c r="OUG1650" s="34"/>
      <c r="OUN1650" s="35"/>
      <c r="OUO1650" s="34"/>
      <c r="OUV1650" s="35"/>
      <c r="OUW1650" s="34"/>
      <c r="OVD1650" s="35"/>
      <c r="OVE1650" s="34"/>
      <c r="OVL1650" s="35"/>
      <c r="OVM1650" s="34"/>
      <c r="OVT1650" s="35"/>
      <c r="OVU1650" s="34"/>
      <c r="OWB1650" s="35"/>
      <c r="OWC1650" s="34"/>
      <c r="OWJ1650" s="35"/>
      <c r="OWK1650" s="34"/>
      <c r="OWR1650" s="35"/>
      <c r="OWS1650" s="34"/>
      <c r="OWZ1650" s="35"/>
      <c r="OXA1650" s="34"/>
      <c r="OXH1650" s="35"/>
      <c r="OXI1650" s="34"/>
      <c r="OXP1650" s="35"/>
      <c r="OXQ1650" s="34"/>
      <c r="OXX1650" s="35"/>
      <c r="OXY1650" s="34"/>
      <c r="OYF1650" s="35"/>
      <c r="OYG1650" s="34"/>
      <c r="OYN1650" s="35"/>
      <c r="OYO1650" s="34"/>
      <c r="OYV1650" s="35"/>
      <c r="OYW1650" s="34"/>
      <c r="OZD1650" s="35"/>
      <c r="OZE1650" s="34"/>
      <c r="OZL1650" s="35"/>
      <c r="OZM1650" s="34"/>
      <c r="OZT1650" s="35"/>
      <c r="OZU1650" s="34"/>
      <c r="PAB1650" s="35"/>
      <c r="PAC1650" s="34"/>
      <c r="PAJ1650" s="35"/>
      <c r="PAK1650" s="34"/>
      <c r="PAR1650" s="35"/>
      <c r="PAS1650" s="34"/>
      <c r="PAZ1650" s="35"/>
      <c r="PBA1650" s="34"/>
      <c r="PBH1650" s="35"/>
      <c r="PBI1650" s="34"/>
      <c r="PBP1650" s="35"/>
      <c r="PBQ1650" s="34"/>
      <c r="PBX1650" s="35"/>
      <c r="PBY1650" s="34"/>
      <c r="PCF1650" s="35"/>
      <c r="PCG1650" s="34"/>
      <c r="PCN1650" s="35"/>
      <c r="PCO1650" s="34"/>
      <c r="PCV1650" s="35"/>
      <c r="PCW1650" s="34"/>
      <c r="PDD1650" s="35"/>
      <c r="PDE1650" s="34"/>
      <c r="PDL1650" s="35"/>
      <c r="PDM1650" s="34"/>
      <c r="PDT1650" s="35"/>
      <c r="PDU1650" s="34"/>
      <c r="PEB1650" s="35"/>
      <c r="PEC1650" s="34"/>
      <c r="PEJ1650" s="35"/>
      <c r="PEK1650" s="34"/>
      <c r="PER1650" s="35"/>
      <c r="PES1650" s="34"/>
      <c r="PEZ1650" s="35"/>
      <c r="PFA1650" s="34"/>
      <c r="PFH1650" s="35"/>
      <c r="PFI1650" s="34"/>
      <c r="PFP1650" s="35"/>
      <c r="PFQ1650" s="34"/>
      <c r="PFX1650" s="35"/>
      <c r="PFY1650" s="34"/>
      <c r="PGF1650" s="35"/>
      <c r="PGG1650" s="34"/>
      <c r="PGN1650" s="35"/>
      <c r="PGO1650" s="34"/>
      <c r="PGV1650" s="35"/>
      <c r="PGW1650" s="34"/>
      <c r="PHD1650" s="35"/>
      <c r="PHE1650" s="34"/>
      <c r="PHL1650" s="35"/>
      <c r="PHM1650" s="34"/>
      <c r="PHT1650" s="35"/>
      <c r="PHU1650" s="34"/>
      <c r="PIB1650" s="35"/>
      <c r="PIC1650" s="34"/>
      <c r="PIJ1650" s="35"/>
      <c r="PIK1650" s="34"/>
      <c r="PIR1650" s="35"/>
      <c r="PIS1650" s="34"/>
      <c r="PIZ1650" s="35"/>
      <c r="PJA1650" s="34"/>
      <c r="PJH1650" s="35"/>
      <c r="PJI1650" s="34"/>
      <c r="PJP1650" s="35"/>
      <c r="PJQ1650" s="34"/>
      <c r="PJX1650" s="35"/>
      <c r="PJY1650" s="34"/>
      <c r="PKF1650" s="35"/>
      <c r="PKG1650" s="34"/>
      <c r="PKN1650" s="35"/>
      <c r="PKO1650" s="34"/>
      <c r="PKV1650" s="35"/>
      <c r="PKW1650" s="34"/>
      <c r="PLD1650" s="35"/>
      <c r="PLE1650" s="34"/>
      <c r="PLL1650" s="35"/>
      <c r="PLM1650" s="34"/>
      <c r="PLT1650" s="35"/>
      <c r="PLU1650" s="34"/>
      <c r="PMB1650" s="35"/>
      <c r="PMC1650" s="34"/>
      <c r="PMJ1650" s="35"/>
      <c r="PMK1650" s="34"/>
      <c r="PMR1650" s="35"/>
      <c r="PMS1650" s="34"/>
      <c r="PMZ1650" s="35"/>
      <c r="PNA1650" s="34"/>
      <c r="PNH1650" s="35"/>
      <c r="PNI1650" s="34"/>
      <c r="PNP1650" s="35"/>
      <c r="PNQ1650" s="34"/>
      <c r="PNX1650" s="35"/>
      <c r="PNY1650" s="34"/>
      <c r="POF1650" s="35"/>
      <c r="POG1650" s="34"/>
      <c r="PON1650" s="35"/>
      <c r="POO1650" s="34"/>
      <c r="POV1650" s="35"/>
      <c r="POW1650" s="34"/>
      <c r="PPD1650" s="35"/>
      <c r="PPE1650" s="34"/>
      <c r="PPL1650" s="35"/>
      <c r="PPM1650" s="34"/>
      <c r="PPT1650" s="35"/>
      <c r="PPU1650" s="34"/>
      <c r="PQB1650" s="35"/>
      <c r="PQC1650" s="34"/>
      <c r="PQJ1650" s="35"/>
      <c r="PQK1650" s="34"/>
      <c r="PQR1650" s="35"/>
      <c r="PQS1650" s="34"/>
      <c r="PQZ1650" s="35"/>
      <c r="PRA1650" s="34"/>
      <c r="PRH1650" s="35"/>
      <c r="PRI1650" s="34"/>
      <c r="PRP1650" s="35"/>
      <c r="PRQ1650" s="34"/>
      <c r="PRX1650" s="35"/>
      <c r="PRY1650" s="34"/>
      <c r="PSF1650" s="35"/>
      <c r="PSG1650" s="34"/>
      <c r="PSN1650" s="35"/>
      <c r="PSO1650" s="34"/>
      <c r="PSV1650" s="35"/>
      <c r="PSW1650" s="34"/>
      <c r="PTD1650" s="35"/>
      <c r="PTE1650" s="34"/>
      <c r="PTL1650" s="35"/>
      <c r="PTM1650" s="34"/>
      <c r="PTT1650" s="35"/>
      <c r="PTU1650" s="34"/>
      <c r="PUB1650" s="35"/>
      <c r="PUC1650" s="34"/>
      <c r="PUJ1650" s="35"/>
      <c r="PUK1650" s="34"/>
      <c r="PUR1650" s="35"/>
      <c r="PUS1650" s="34"/>
      <c r="PUZ1650" s="35"/>
      <c r="PVA1650" s="34"/>
      <c r="PVH1650" s="35"/>
      <c r="PVI1650" s="34"/>
      <c r="PVP1650" s="35"/>
      <c r="PVQ1650" s="34"/>
      <c r="PVX1650" s="35"/>
      <c r="PVY1650" s="34"/>
      <c r="PWF1650" s="35"/>
      <c r="PWG1650" s="34"/>
      <c r="PWN1650" s="35"/>
      <c r="PWO1650" s="34"/>
      <c r="PWV1650" s="35"/>
      <c r="PWW1650" s="34"/>
      <c r="PXD1650" s="35"/>
      <c r="PXE1650" s="34"/>
      <c r="PXL1650" s="35"/>
      <c r="PXM1650" s="34"/>
      <c r="PXT1650" s="35"/>
      <c r="PXU1650" s="34"/>
      <c r="PYB1650" s="35"/>
      <c r="PYC1650" s="34"/>
      <c r="PYJ1650" s="35"/>
      <c r="PYK1650" s="34"/>
      <c r="PYR1650" s="35"/>
      <c r="PYS1650" s="34"/>
      <c r="PYZ1650" s="35"/>
      <c r="PZA1650" s="34"/>
      <c r="PZH1650" s="35"/>
      <c r="PZI1650" s="34"/>
      <c r="PZP1650" s="35"/>
      <c r="PZQ1650" s="34"/>
      <c r="PZX1650" s="35"/>
      <c r="PZY1650" s="34"/>
      <c r="QAF1650" s="35"/>
      <c r="QAG1650" s="34"/>
      <c r="QAN1650" s="35"/>
      <c r="QAO1650" s="34"/>
      <c r="QAV1650" s="35"/>
      <c r="QAW1650" s="34"/>
      <c r="QBD1650" s="35"/>
      <c r="QBE1650" s="34"/>
      <c r="QBL1650" s="35"/>
      <c r="QBM1650" s="34"/>
      <c r="QBT1650" s="35"/>
      <c r="QBU1650" s="34"/>
      <c r="QCB1650" s="35"/>
      <c r="QCC1650" s="34"/>
      <c r="QCJ1650" s="35"/>
      <c r="QCK1650" s="34"/>
      <c r="QCR1650" s="35"/>
      <c r="QCS1650" s="34"/>
      <c r="QCZ1650" s="35"/>
      <c r="QDA1650" s="34"/>
      <c r="QDH1650" s="35"/>
      <c r="QDI1650" s="34"/>
      <c r="QDP1650" s="35"/>
      <c r="QDQ1650" s="34"/>
      <c r="QDX1650" s="35"/>
      <c r="QDY1650" s="34"/>
      <c r="QEF1650" s="35"/>
      <c r="QEG1650" s="34"/>
      <c r="QEN1650" s="35"/>
      <c r="QEO1650" s="34"/>
      <c r="QEV1650" s="35"/>
      <c r="QEW1650" s="34"/>
      <c r="QFD1650" s="35"/>
      <c r="QFE1650" s="34"/>
      <c r="QFL1650" s="35"/>
      <c r="QFM1650" s="34"/>
      <c r="QFT1650" s="35"/>
      <c r="QFU1650" s="34"/>
      <c r="QGB1650" s="35"/>
      <c r="QGC1650" s="34"/>
      <c r="QGJ1650" s="35"/>
      <c r="QGK1650" s="34"/>
      <c r="QGR1650" s="35"/>
      <c r="QGS1650" s="34"/>
      <c r="QGZ1650" s="35"/>
      <c r="QHA1650" s="34"/>
      <c r="QHH1650" s="35"/>
      <c r="QHI1650" s="34"/>
      <c r="QHP1650" s="35"/>
      <c r="QHQ1650" s="34"/>
      <c r="QHX1650" s="35"/>
      <c r="QHY1650" s="34"/>
      <c r="QIF1650" s="35"/>
      <c r="QIG1650" s="34"/>
      <c r="QIN1650" s="35"/>
      <c r="QIO1650" s="34"/>
      <c r="QIV1650" s="35"/>
      <c r="QIW1650" s="34"/>
      <c r="QJD1650" s="35"/>
      <c r="QJE1650" s="34"/>
      <c r="QJL1650" s="35"/>
      <c r="QJM1650" s="34"/>
      <c r="QJT1650" s="35"/>
      <c r="QJU1650" s="34"/>
      <c r="QKB1650" s="35"/>
      <c r="QKC1650" s="34"/>
      <c r="QKJ1650" s="35"/>
      <c r="QKK1650" s="34"/>
      <c r="QKR1650" s="35"/>
      <c r="QKS1650" s="34"/>
      <c r="QKZ1650" s="35"/>
      <c r="QLA1650" s="34"/>
      <c r="QLH1650" s="35"/>
      <c r="QLI1650" s="34"/>
      <c r="QLP1650" s="35"/>
      <c r="QLQ1650" s="34"/>
      <c r="QLX1650" s="35"/>
      <c r="QLY1650" s="34"/>
      <c r="QMF1650" s="35"/>
      <c r="QMG1650" s="34"/>
      <c r="QMN1650" s="35"/>
      <c r="QMO1650" s="34"/>
      <c r="QMV1650" s="35"/>
      <c r="QMW1650" s="34"/>
      <c r="QND1650" s="35"/>
      <c r="QNE1650" s="34"/>
      <c r="QNL1650" s="35"/>
      <c r="QNM1650" s="34"/>
      <c r="QNT1650" s="35"/>
      <c r="QNU1650" s="34"/>
      <c r="QOB1650" s="35"/>
      <c r="QOC1650" s="34"/>
      <c r="QOJ1650" s="35"/>
      <c r="QOK1650" s="34"/>
      <c r="QOR1650" s="35"/>
      <c r="QOS1650" s="34"/>
      <c r="QOZ1650" s="35"/>
      <c r="QPA1650" s="34"/>
      <c r="QPH1650" s="35"/>
      <c r="QPI1650" s="34"/>
      <c r="QPP1650" s="35"/>
      <c r="QPQ1650" s="34"/>
      <c r="QPX1650" s="35"/>
      <c r="QPY1650" s="34"/>
      <c r="QQF1650" s="35"/>
      <c r="QQG1650" s="34"/>
      <c r="QQN1650" s="35"/>
      <c r="QQO1650" s="34"/>
      <c r="QQV1650" s="35"/>
      <c r="QQW1650" s="34"/>
      <c r="QRD1650" s="35"/>
      <c r="QRE1650" s="34"/>
      <c r="QRL1650" s="35"/>
      <c r="QRM1650" s="34"/>
      <c r="QRT1650" s="35"/>
      <c r="QRU1650" s="34"/>
      <c r="QSB1650" s="35"/>
      <c r="QSC1650" s="34"/>
      <c r="QSJ1650" s="35"/>
      <c r="QSK1650" s="34"/>
      <c r="QSR1650" s="35"/>
      <c r="QSS1650" s="34"/>
      <c r="QSZ1650" s="35"/>
      <c r="QTA1650" s="34"/>
      <c r="QTH1650" s="35"/>
      <c r="QTI1650" s="34"/>
      <c r="QTP1650" s="35"/>
      <c r="QTQ1650" s="34"/>
      <c r="QTX1650" s="35"/>
      <c r="QTY1650" s="34"/>
      <c r="QUF1650" s="35"/>
      <c r="QUG1650" s="34"/>
      <c r="QUN1650" s="35"/>
      <c r="QUO1650" s="34"/>
      <c r="QUV1650" s="35"/>
      <c r="QUW1650" s="34"/>
      <c r="QVD1650" s="35"/>
      <c r="QVE1650" s="34"/>
      <c r="QVL1650" s="35"/>
      <c r="QVM1650" s="34"/>
      <c r="QVT1650" s="35"/>
      <c r="QVU1650" s="34"/>
      <c r="QWB1650" s="35"/>
      <c r="QWC1650" s="34"/>
      <c r="QWJ1650" s="35"/>
      <c r="QWK1650" s="34"/>
      <c r="QWR1650" s="35"/>
      <c r="QWS1650" s="34"/>
      <c r="QWZ1650" s="35"/>
      <c r="QXA1650" s="34"/>
      <c r="QXH1650" s="35"/>
      <c r="QXI1650" s="34"/>
      <c r="QXP1650" s="35"/>
      <c r="QXQ1650" s="34"/>
      <c r="QXX1650" s="35"/>
      <c r="QXY1650" s="34"/>
      <c r="QYF1650" s="35"/>
      <c r="QYG1650" s="34"/>
      <c r="QYN1650" s="35"/>
      <c r="QYO1650" s="34"/>
      <c r="QYV1650" s="35"/>
      <c r="QYW1650" s="34"/>
      <c r="QZD1650" s="35"/>
      <c r="QZE1650" s="34"/>
      <c r="QZL1650" s="35"/>
      <c r="QZM1650" s="34"/>
      <c r="QZT1650" s="35"/>
      <c r="QZU1650" s="34"/>
      <c r="RAB1650" s="35"/>
      <c r="RAC1650" s="34"/>
      <c r="RAJ1650" s="35"/>
      <c r="RAK1650" s="34"/>
      <c r="RAR1650" s="35"/>
      <c r="RAS1650" s="34"/>
      <c r="RAZ1650" s="35"/>
      <c r="RBA1650" s="34"/>
      <c r="RBH1650" s="35"/>
      <c r="RBI1650" s="34"/>
      <c r="RBP1650" s="35"/>
      <c r="RBQ1650" s="34"/>
      <c r="RBX1650" s="35"/>
      <c r="RBY1650" s="34"/>
      <c r="RCF1650" s="35"/>
      <c r="RCG1650" s="34"/>
      <c r="RCN1650" s="35"/>
      <c r="RCO1650" s="34"/>
      <c r="RCV1650" s="35"/>
      <c r="RCW1650" s="34"/>
      <c r="RDD1650" s="35"/>
      <c r="RDE1650" s="34"/>
      <c r="RDL1650" s="35"/>
      <c r="RDM1650" s="34"/>
      <c r="RDT1650" s="35"/>
      <c r="RDU1650" s="34"/>
      <c r="REB1650" s="35"/>
      <c r="REC1650" s="34"/>
      <c r="REJ1650" s="35"/>
      <c r="REK1650" s="34"/>
      <c r="RER1650" s="35"/>
      <c r="RES1650" s="34"/>
      <c r="REZ1650" s="35"/>
      <c r="RFA1650" s="34"/>
      <c r="RFH1650" s="35"/>
      <c r="RFI1650" s="34"/>
      <c r="RFP1650" s="35"/>
      <c r="RFQ1650" s="34"/>
      <c r="RFX1650" s="35"/>
      <c r="RFY1650" s="34"/>
      <c r="RGF1650" s="35"/>
      <c r="RGG1650" s="34"/>
      <c r="RGN1650" s="35"/>
      <c r="RGO1650" s="34"/>
      <c r="RGV1650" s="35"/>
      <c r="RGW1650" s="34"/>
      <c r="RHD1650" s="35"/>
      <c r="RHE1650" s="34"/>
      <c r="RHL1650" s="35"/>
      <c r="RHM1650" s="34"/>
      <c r="RHT1650" s="35"/>
      <c r="RHU1650" s="34"/>
      <c r="RIB1650" s="35"/>
      <c r="RIC1650" s="34"/>
      <c r="RIJ1650" s="35"/>
      <c r="RIK1650" s="34"/>
      <c r="RIR1650" s="35"/>
      <c r="RIS1650" s="34"/>
      <c r="RIZ1650" s="35"/>
      <c r="RJA1650" s="34"/>
      <c r="RJH1650" s="35"/>
      <c r="RJI1650" s="34"/>
      <c r="RJP1650" s="35"/>
      <c r="RJQ1650" s="34"/>
      <c r="RJX1650" s="35"/>
      <c r="RJY1650" s="34"/>
      <c r="RKF1650" s="35"/>
      <c r="RKG1650" s="34"/>
      <c r="RKN1650" s="35"/>
      <c r="RKO1650" s="34"/>
      <c r="RKV1650" s="35"/>
      <c r="RKW1650" s="34"/>
      <c r="RLD1650" s="35"/>
      <c r="RLE1650" s="34"/>
      <c r="RLL1650" s="35"/>
      <c r="RLM1650" s="34"/>
      <c r="RLT1650" s="35"/>
      <c r="RLU1650" s="34"/>
      <c r="RMB1650" s="35"/>
      <c r="RMC1650" s="34"/>
      <c r="RMJ1650" s="35"/>
      <c r="RMK1650" s="34"/>
      <c r="RMR1650" s="35"/>
      <c r="RMS1650" s="34"/>
      <c r="RMZ1650" s="35"/>
      <c r="RNA1650" s="34"/>
      <c r="RNH1650" s="35"/>
      <c r="RNI1650" s="34"/>
      <c r="RNP1650" s="35"/>
      <c r="RNQ1650" s="34"/>
      <c r="RNX1650" s="35"/>
      <c r="RNY1650" s="34"/>
      <c r="ROF1650" s="35"/>
      <c r="ROG1650" s="34"/>
      <c r="RON1650" s="35"/>
      <c r="ROO1650" s="34"/>
      <c r="ROV1650" s="35"/>
      <c r="ROW1650" s="34"/>
      <c r="RPD1650" s="35"/>
      <c r="RPE1650" s="34"/>
      <c r="RPL1650" s="35"/>
      <c r="RPM1650" s="34"/>
      <c r="RPT1650" s="35"/>
      <c r="RPU1650" s="34"/>
      <c r="RQB1650" s="35"/>
      <c r="RQC1650" s="34"/>
      <c r="RQJ1650" s="35"/>
      <c r="RQK1650" s="34"/>
      <c r="RQR1650" s="35"/>
      <c r="RQS1650" s="34"/>
      <c r="RQZ1650" s="35"/>
      <c r="RRA1650" s="34"/>
      <c r="RRH1650" s="35"/>
      <c r="RRI1650" s="34"/>
      <c r="RRP1650" s="35"/>
      <c r="RRQ1650" s="34"/>
      <c r="RRX1650" s="35"/>
      <c r="RRY1650" s="34"/>
      <c r="RSF1650" s="35"/>
      <c r="RSG1650" s="34"/>
      <c r="RSN1650" s="35"/>
      <c r="RSO1650" s="34"/>
      <c r="RSV1650" s="35"/>
      <c r="RSW1650" s="34"/>
      <c r="RTD1650" s="35"/>
      <c r="RTE1650" s="34"/>
      <c r="RTL1650" s="35"/>
      <c r="RTM1650" s="34"/>
      <c r="RTT1650" s="35"/>
      <c r="RTU1650" s="34"/>
      <c r="RUB1650" s="35"/>
      <c r="RUC1650" s="34"/>
      <c r="RUJ1650" s="35"/>
      <c r="RUK1650" s="34"/>
      <c r="RUR1650" s="35"/>
      <c r="RUS1650" s="34"/>
      <c r="RUZ1650" s="35"/>
      <c r="RVA1650" s="34"/>
      <c r="RVH1650" s="35"/>
      <c r="RVI1650" s="34"/>
      <c r="RVP1650" s="35"/>
      <c r="RVQ1650" s="34"/>
      <c r="RVX1650" s="35"/>
      <c r="RVY1650" s="34"/>
      <c r="RWF1650" s="35"/>
      <c r="RWG1650" s="34"/>
      <c r="RWN1650" s="35"/>
      <c r="RWO1650" s="34"/>
      <c r="RWV1650" s="35"/>
      <c r="RWW1650" s="34"/>
      <c r="RXD1650" s="35"/>
      <c r="RXE1650" s="34"/>
      <c r="RXL1650" s="35"/>
      <c r="RXM1650" s="34"/>
      <c r="RXT1650" s="35"/>
      <c r="RXU1650" s="34"/>
      <c r="RYB1650" s="35"/>
      <c r="RYC1650" s="34"/>
      <c r="RYJ1650" s="35"/>
      <c r="RYK1650" s="34"/>
      <c r="RYR1650" s="35"/>
      <c r="RYS1650" s="34"/>
      <c r="RYZ1650" s="35"/>
      <c r="RZA1650" s="34"/>
      <c r="RZH1650" s="35"/>
      <c r="RZI1650" s="34"/>
      <c r="RZP1650" s="35"/>
      <c r="RZQ1650" s="34"/>
      <c r="RZX1650" s="35"/>
      <c r="RZY1650" s="34"/>
      <c r="SAF1650" s="35"/>
      <c r="SAG1650" s="34"/>
      <c r="SAN1650" s="35"/>
      <c r="SAO1650" s="34"/>
      <c r="SAV1650" s="35"/>
      <c r="SAW1650" s="34"/>
      <c r="SBD1650" s="35"/>
      <c r="SBE1650" s="34"/>
      <c r="SBL1650" s="35"/>
      <c r="SBM1650" s="34"/>
      <c r="SBT1650" s="35"/>
      <c r="SBU1650" s="34"/>
      <c r="SCB1650" s="35"/>
      <c r="SCC1650" s="34"/>
      <c r="SCJ1650" s="35"/>
      <c r="SCK1650" s="34"/>
      <c r="SCR1650" s="35"/>
      <c r="SCS1650" s="34"/>
      <c r="SCZ1650" s="35"/>
      <c r="SDA1650" s="34"/>
      <c r="SDH1650" s="35"/>
      <c r="SDI1650" s="34"/>
      <c r="SDP1650" s="35"/>
      <c r="SDQ1650" s="34"/>
      <c r="SDX1650" s="35"/>
      <c r="SDY1650" s="34"/>
      <c r="SEF1650" s="35"/>
      <c r="SEG1650" s="34"/>
      <c r="SEN1650" s="35"/>
      <c r="SEO1650" s="34"/>
      <c r="SEV1650" s="35"/>
      <c r="SEW1650" s="34"/>
      <c r="SFD1650" s="35"/>
      <c r="SFE1650" s="34"/>
      <c r="SFL1650" s="35"/>
      <c r="SFM1650" s="34"/>
      <c r="SFT1650" s="35"/>
      <c r="SFU1650" s="34"/>
      <c r="SGB1650" s="35"/>
      <c r="SGC1650" s="34"/>
      <c r="SGJ1650" s="35"/>
      <c r="SGK1650" s="34"/>
      <c r="SGR1650" s="35"/>
      <c r="SGS1650" s="34"/>
      <c r="SGZ1650" s="35"/>
      <c r="SHA1650" s="34"/>
      <c r="SHH1650" s="35"/>
      <c r="SHI1650" s="34"/>
      <c r="SHP1650" s="35"/>
      <c r="SHQ1650" s="34"/>
      <c r="SHX1650" s="35"/>
      <c r="SHY1650" s="34"/>
      <c r="SIF1650" s="35"/>
      <c r="SIG1650" s="34"/>
      <c r="SIN1650" s="35"/>
      <c r="SIO1650" s="34"/>
      <c r="SIV1650" s="35"/>
      <c r="SIW1650" s="34"/>
      <c r="SJD1650" s="35"/>
      <c r="SJE1650" s="34"/>
      <c r="SJL1650" s="35"/>
      <c r="SJM1650" s="34"/>
      <c r="SJT1650" s="35"/>
      <c r="SJU1650" s="34"/>
      <c r="SKB1650" s="35"/>
      <c r="SKC1650" s="34"/>
      <c r="SKJ1650" s="35"/>
      <c r="SKK1650" s="34"/>
      <c r="SKR1650" s="35"/>
      <c r="SKS1650" s="34"/>
      <c r="SKZ1650" s="35"/>
      <c r="SLA1650" s="34"/>
      <c r="SLH1650" s="35"/>
      <c r="SLI1650" s="34"/>
      <c r="SLP1650" s="35"/>
      <c r="SLQ1650" s="34"/>
      <c r="SLX1650" s="35"/>
      <c r="SLY1650" s="34"/>
      <c r="SMF1650" s="35"/>
      <c r="SMG1650" s="34"/>
      <c r="SMN1650" s="35"/>
      <c r="SMO1650" s="34"/>
      <c r="SMV1650" s="35"/>
      <c r="SMW1650" s="34"/>
      <c r="SND1650" s="35"/>
      <c r="SNE1650" s="34"/>
      <c r="SNL1650" s="35"/>
      <c r="SNM1650" s="34"/>
      <c r="SNT1650" s="35"/>
      <c r="SNU1650" s="34"/>
      <c r="SOB1650" s="35"/>
      <c r="SOC1650" s="34"/>
      <c r="SOJ1650" s="35"/>
      <c r="SOK1650" s="34"/>
      <c r="SOR1650" s="35"/>
      <c r="SOS1650" s="34"/>
      <c r="SOZ1650" s="35"/>
      <c r="SPA1650" s="34"/>
      <c r="SPH1650" s="35"/>
      <c r="SPI1650" s="34"/>
      <c r="SPP1650" s="35"/>
      <c r="SPQ1650" s="34"/>
      <c r="SPX1650" s="35"/>
      <c r="SPY1650" s="34"/>
      <c r="SQF1650" s="35"/>
      <c r="SQG1650" s="34"/>
      <c r="SQN1650" s="35"/>
      <c r="SQO1650" s="34"/>
      <c r="SQV1650" s="35"/>
      <c r="SQW1650" s="34"/>
      <c r="SRD1650" s="35"/>
      <c r="SRE1650" s="34"/>
      <c r="SRL1650" s="35"/>
      <c r="SRM1650" s="34"/>
      <c r="SRT1650" s="35"/>
      <c r="SRU1650" s="34"/>
      <c r="SSB1650" s="35"/>
      <c r="SSC1650" s="34"/>
      <c r="SSJ1650" s="35"/>
      <c r="SSK1650" s="34"/>
      <c r="SSR1650" s="35"/>
      <c r="SSS1650" s="34"/>
      <c r="SSZ1650" s="35"/>
      <c r="STA1650" s="34"/>
      <c r="STH1650" s="35"/>
      <c r="STI1650" s="34"/>
      <c r="STP1650" s="35"/>
      <c r="STQ1650" s="34"/>
      <c r="STX1650" s="35"/>
      <c r="STY1650" s="34"/>
      <c r="SUF1650" s="35"/>
      <c r="SUG1650" s="34"/>
      <c r="SUN1650" s="35"/>
      <c r="SUO1650" s="34"/>
      <c r="SUV1650" s="35"/>
      <c r="SUW1650" s="34"/>
      <c r="SVD1650" s="35"/>
      <c r="SVE1650" s="34"/>
      <c r="SVL1650" s="35"/>
      <c r="SVM1650" s="34"/>
      <c r="SVT1650" s="35"/>
      <c r="SVU1650" s="34"/>
      <c r="SWB1650" s="35"/>
      <c r="SWC1650" s="34"/>
      <c r="SWJ1650" s="35"/>
      <c r="SWK1650" s="34"/>
      <c r="SWR1650" s="35"/>
      <c r="SWS1650" s="34"/>
      <c r="SWZ1650" s="35"/>
      <c r="SXA1650" s="34"/>
      <c r="SXH1650" s="35"/>
      <c r="SXI1650" s="34"/>
      <c r="SXP1650" s="35"/>
      <c r="SXQ1650" s="34"/>
      <c r="SXX1650" s="35"/>
      <c r="SXY1650" s="34"/>
      <c r="SYF1650" s="35"/>
      <c r="SYG1650" s="34"/>
      <c r="SYN1650" s="35"/>
      <c r="SYO1650" s="34"/>
      <c r="SYV1650" s="35"/>
      <c r="SYW1650" s="34"/>
      <c r="SZD1650" s="35"/>
      <c r="SZE1650" s="34"/>
      <c r="SZL1650" s="35"/>
      <c r="SZM1650" s="34"/>
      <c r="SZT1650" s="35"/>
      <c r="SZU1650" s="34"/>
      <c r="TAB1650" s="35"/>
      <c r="TAC1650" s="34"/>
      <c r="TAJ1650" s="35"/>
      <c r="TAK1650" s="34"/>
      <c r="TAR1650" s="35"/>
      <c r="TAS1650" s="34"/>
      <c r="TAZ1650" s="35"/>
      <c r="TBA1650" s="34"/>
      <c r="TBH1650" s="35"/>
      <c r="TBI1650" s="34"/>
      <c r="TBP1650" s="35"/>
      <c r="TBQ1650" s="34"/>
      <c r="TBX1650" s="35"/>
      <c r="TBY1650" s="34"/>
      <c r="TCF1650" s="35"/>
      <c r="TCG1650" s="34"/>
      <c r="TCN1650" s="35"/>
      <c r="TCO1650" s="34"/>
      <c r="TCV1650" s="35"/>
      <c r="TCW1650" s="34"/>
      <c r="TDD1650" s="35"/>
      <c r="TDE1650" s="34"/>
      <c r="TDL1650" s="35"/>
      <c r="TDM1650" s="34"/>
      <c r="TDT1650" s="35"/>
      <c r="TDU1650" s="34"/>
      <c r="TEB1650" s="35"/>
      <c r="TEC1650" s="34"/>
      <c r="TEJ1650" s="35"/>
      <c r="TEK1650" s="34"/>
      <c r="TER1650" s="35"/>
      <c r="TES1650" s="34"/>
      <c r="TEZ1650" s="35"/>
      <c r="TFA1650" s="34"/>
      <c r="TFH1650" s="35"/>
      <c r="TFI1650" s="34"/>
      <c r="TFP1650" s="35"/>
      <c r="TFQ1650" s="34"/>
      <c r="TFX1650" s="35"/>
      <c r="TFY1650" s="34"/>
      <c r="TGF1650" s="35"/>
      <c r="TGG1650" s="34"/>
      <c r="TGN1650" s="35"/>
      <c r="TGO1650" s="34"/>
      <c r="TGV1650" s="35"/>
      <c r="TGW1650" s="34"/>
      <c r="THD1650" s="35"/>
      <c r="THE1650" s="34"/>
      <c r="THL1650" s="35"/>
      <c r="THM1650" s="34"/>
      <c r="THT1650" s="35"/>
      <c r="THU1650" s="34"/>
      <c r="TIB1650" s="35"/>
      <c r="TIC1650" s="34"/>
      <c r="TIJ1650" s="35"/>
      <c r="TIK1650" s="34"/>
      <c r="TIR1650" s="35"/>
      <c r="TIS1650" s="34"/>
      <c r="TIZ1650" s="35"/>
      <c r="TJA1650" s="34"/>
      <c r="TJH1650" s="35"/>
      <c r="TJI1650" s="34"/>
      <c r="TJP1650" s="35"/>
      <c r="TJQ1650" s="34"/>
      <c r="TJX1650" s="35"/>
      <c r="TJY1650" s="34"/>
      <c r="TKF1650" s="35"/>
      <c r="TKG1650" s="34"/>
      <c r="TKN1650" s="35"/>
      <c r="TKO1650" s="34"/>
      <c r="TKV1650" s="35"/>
      <c r="TKW1650" s="34"/>
      <c r="TLD1650" s="35"/>
      <c r="TLE1650" s="34"/>
      <c r="TLL1650" s="35"/>
      <c r="TLM1650" s="34"/>
      <c r="TLT1650" s="35"/>
      <c r="TLU1650" s="34"/>
      <c r="TMB1650" s="35"/>
      <c r="TMC1650" s="34"/>
      <c r="TMJ1650" s="35"/>
      <c r="TMK1650" s="34"/>
      <c r="TMR1650" s="35"/>
      <c r="TMS1650" s="34"/>
      <c r="TMZ1650" s="35"/>
      <c r="TNA1650" s="34"/>
      <c r="TNH1650" s="35"/>
      <c r="TNI1650" s="34"/>
      <c r="TNP1650" s="35"/>
      <c r="TNQ1650" s="34"/>
      <c r="TNX1650" s="35"/>
      <c r="TNY1650" s="34"/>
      <c r="TOF1650" s="35"/>
      <c r="TOG1650" s="34"/>
      <c r="TON1650" s="35"/>
      <c r="TOO1650" s="34"/>
      <c r="TOV1650" s="35"/>
      <c r="TOW1650" s="34"/>
      <c r="TPD1650" s="35"/>
      <c r="TPE1650" s="34"/>
      <c r="TPL1650" s="35"/>
      <c r="TPM1650" s="34"/>
      <c r="TPT1650" s="35"/>
      <c r="TPU1650" s="34"/>
      <c r="TQB1650" s="35"/>
      <c r="TQC1650" s="34"/>
      <c r="TQJ1650" s="35"/>
      <c r="TQK1650" s="34"/>
      <c r="TQR1650" s="35"/>
      <c r="TQS1650" s="34"/>
      <c r="TQZ1650" s="35"/>
      <c r="TRA1650" s="34"/>
      <c r="TRH1650" s="35"/>
      <c r="TRI1650" s="34"/>
      <c r="TRP1650" s="35"/>
      <c r="TRQ1650" s="34"/>
      <c r="TRX1650" s="35"/>
      <c r="TRY1650" s="34"/>
      <c r="TSF1650" s="35"/>
      <c r="TSG1650" s="34"/>
      <c r="TSN1650" s="35"/>
      <c r="TSO1650" s="34"/>
      <c r="TSV1650" s="35"/>
      <c r="TSW1650" s="34"/>
      <c r="TTD1650" s="35"/>
      <c r="TTE1650" s="34"/>
      <c r="TTL1650" s="35"/>
      <c r="TTM1650" s="34"/>
      <c r="TTT1650" s="35"/>
      <c r="TTU1650" s="34"/>
      <c r="TUB1650" s="35"/>
      <c r="TUC1650" s="34"/>
      <c r="TUJ1650" s="35"/>
      <c r="TUK1650" s="34"/>
      <c r="TUR1650" s="35"/>
      <c r="TUS1650" s="34"/>
      <c r="TUZ1650" s="35"/>
      <c r="TVA1650" s="34"/>
      <c r="TVH1650" s="35"/>
      <c r="TVI1650" s="34"/>
      <c r="TVP1650" s="35"/>
      <c r="TVQ1650" s="34"/>
      <c r="TVX1650" s="35"/>
      <c r="TVY1650" s="34"/>
      <c r="TWF1650" s="35"/>
      <c r="TWG1650" s="34"/>
      <c r="TWN1650" s="35"/>
      <c r="TWO1650" s="34"/>
      <c r="TWV1650" s="35"/>
      <c r="TWW1650" s="34"/>
      <c r="TXD1650" s="35"/>
      <c r="TXE1650" s="34"/>
      <c r="TXL1650" s="35"/>
      <c r="TXM1650" s="34"/>
      <c r="TXT1650" s="35"/>
      <c r="TXU1650" s="34"/>
      <c r="TYB1650" s="35"/>
      <c r="TYC1650" s="34"/>
      <c r="TYJ1650" s="35"/>
      <c r="TYK1650" s="34"/>
      <c r="TYR1650" s="35"/>
      <c r="TYS1650" s="34"/>
      <c r="TYZ1650" s="35"/>
      <c r="TZA1650" s="34"/>
      <c r="TZH1650" s="35"/>
      <c r="TZI1650" s="34"/>
      <c r="TZP1650" s="35"/>
      <c r="TZQ1650" s="34"/>
      <c r="TZX1650" s="35"/>
      <c r="TZY1650" s="34"/>
      <c r="UAF1650" s="35"/>
      <c r="UAG1650" s="34"/>
      <c r="UAN1650" s="35"/>
      <c r="UAO1650" s="34"/>
      <c r="UAV1650" s="35"/>
      <c r="UAW1650" s="34"/>
      <c r="UBD1650" s="35"/>
      <c r="UBE1650" s="34"/>
      <c r="UBL1650" s="35"/>
      <c r="UBM1650" s="34"/>
      <c r="UBT1650" s="35"/>
      <c r="UBU1650" s="34"/>
      <c r="UCB1650" s="35"/>
      <c r="UCC1650" s="34"/>
      <c r="UCJ1650" s="35"/>
      <c r="UCK1650" s="34"/>
      <c r="UCR1650" s="35"/>
      <c r="UCS1650" s="34"/>
      <c r="UCZ1650" s="35"/>
      <c r="UDA1650" s="34"/>
      <c r="UDH1650" s="35"/>
      <c r="UDI1650" s="34"/>
      <c r="UDP1650" s="35"/>
      <c r="UDQ1650" s="34"/>
      <c r="UDX1650" s="35"/>
      <c r="UDY1650" s="34"/>
      <c r="UEF1650" s="35"/>
      <c r="UEG1650" s="34"/>
      <c r="UEN1650" s="35"/>
      <c r="UEO1650" s="34"/>
      <c r="UEV1650" s="35"/>
      <c r="UEW1650" s="34"/>
      <c r="UFD1650" s="35"/>
      <c r="UFE1650" s="34"/>
      <c r="UFL1650" s="35"/>
      <c r="UFM1650" s="34"/>
      <c r="UFT1650" s="35"/>
      <c r="UFU1650" s="34"/>
      <c r="UGB1650" s="35"/>
      <c r="UGC1650" s="34"/>
      <c r="UGJ1650" s="35"/>
      <c r="UGK1650" s="34"/>
      <c r="UGR1650" s="35"/>
      <c r="UGS1650" s="34"/>
      <c r="UGZ1650" s="35"/>
      <c r="UHA1650" s="34"/>
      <c r="UHH1650" s="35"/>
      <c r="UHI1650" s="34"/>
      <c r="UHP1650" s="35"/>
      <c r="UHQ1650" s="34"/>
      <c r="UHX1650" s="35"/>
      <c r="UHY1650" s="34"/>
      <c r="UIF1650" s="35"/>
      <c r="UIG1650" s="34"/>
      <c r="UIN1650" s="35"/>
      <c r="UIO1650" s="34"/>
      <c r="UIV1650" s="35"/>
      <c r="UIW1650" s="34"/>
      <c r="UJD1650" s="35"/>
      <c r="UJE1650" s="34"/>
      <c r="UJL1650" s="35"/>
      <c r="UJM1650" s="34"/>
      <c r="UJT1650" s="35"/>
      <c r="UJU1650" s="34"/>
      <c r="UKB1650" s="35"/>
      <c r="UKC1650" s="34"/>
      <c r="UKJ1650" s="35"/>
      <c r="UKK1650" s="34"/>
      <c r="UKR1650" s="35"/>
      <c r="UKS1650" s="34"/>
      <c r="UKZ1650" s="35"/>
      <c r="ULA1650" s="34"/>
      <c r="ULH1650" s="35"/>
      <c r="ULI1650" s="34"/>
      <c r="ULP1650" s="35"/>
      <c r="ULQ1650" s="34"/>
      <c r="ULX1650" s="35"/>
      <c r="ULY1650" s="34"/>
      <c r="UMF1650" s="35"/>
      <c r="UMG1650" s="34"/>
      <c r="UMN1650" s="35"/>
      <c r="UMO1650" s="34"/>
      <c r="UMV1650" s="35"/>
      <c r="UMW1650" s="34"/>
      <c r="UND1650" s="35"/>
      <c r="UNE1650" s="34"/>
      <c r="UNL1650" s="35"/>
      <c r="UNM1650" s="34"/>
      <c r="UNT1650" s="35"/>
      <c r="UNU1650" s="34"/>
      <c r="UOB1650" s="35"/>
      <c r="UOC1650" s="34"/>
      <c r="UOJ1650" s="35"/>
      <c r="UOK1650" s="34"/>
      <c r="UOR1650" s="35"/>
      <c r="UOS1650" s="34"/>
      <c r="UOZ1650" s="35"/>
      <c r="UPA1650" s="34"/>
      <c r="UPH1650" s="35"/>
      <c r="UPI1650" s="34"/>
      <c r="UPP1650" s="35"/>
      <c r="UPQ1650" s="34"/>
      <c r="UPX1650" s="35"/>
      <c r="UPY1650" s="34"/>
      <c r="UQF1650" s="35"/>
      <c r="UQG1650" s="34"/>
      <c r="UQN1650" s="35"/>
      <c r="UQO1650" s="34"/>
      <c r="UQV1650" s="35"/>
      <c r="UQW1650" s="34"/>
      <c r="URD1650" s="35"/>
      <c r="URE1650" s="34"/>
      <c r="URL1650" s="35"/>
      <c r="URM1650" s="34"/>
      <c r="URT1650" s="35"/>
      <c r="URU1650" s="34"/>
      <c r="USB1650" s="35"/>
      <c r="USC1650" s="34"/>
      <c r="USJ1650" s="35"/>
      <c r="USK1650" s="34"/>
      <c r="USR1650" s="35"/>
      <c r="USS1650" s="34"/>
      <c r="USZ1650" s="35"/>
      <c r="UTA1650" s="34"/>
      <c r="UTH1650" s="35"/>
      <c r="UTI1650" s="34"/>
      <c r="UTP1650" s="35"/>
      <c r="UTQ1650" s="34"/>
      <c r="UTX1650" s="35"/>
      <c r="UTY1650" s="34"/>
      <c r="UUF1650" s="35"/>
      <c r="UUG1650" s="34"/>
      <c r="UUN1650" s="35"/>
      <c r="UUO1650" s="34"/>
      <c r="UUV1650" s="35"/>
      <c r="UUW1650" s="34"/>
      <c r="UVD1650" s="35"/>
      <c r="UVE1650" s="34"/>
      <c r="UVL1650" s="35"/>
      <c r="UVM1650" s="34"/>
      <c r="UVT1650" s="35"/>
      <c r="UVU1650" s="34"/>
      <c r="UWB1650" s="35"/>
      <c r="UWC1650" s="34"/>
      <c r="UWJ1650" s="35"/>
      <c r="UWK1650" s="34"/>
      <c r="UWR1650" s="35"/>
      <c r="UWS1650" s="34"/>
      <c r="UWZ1650" s="35"/>
      <c r="UXA1650" s="34"/>
      <c r="UXH1650" s="35"/>
      <c r="UXI1650" s="34"/>
      <c r="UXP1650" s="35"/>
      <c r="UXQ1650" s="34"/>
      <c r="UXX1650" s="35"/>
      <c r="UXY1650" s="34"/>
      <c r="UYF1650" s="35"/>
      <c r="UYG1650" s="34"/>
      <c r="UYN1650" s="35"/>
      <c r="UYO1650" s="34"/>
      <c r="UYV1650" s="35"/>
      <c r="UYW1650" s="34"/>
      <c r="UZD1650" s="35"/>
      <c r="UZE1650" s="34"/>
      <c r="UZL1650" s="35"/>
      <c r="UZM1650" s="34"/>
      <c r="UZT1650" s="35"/>
      <c r="UZU1650" s="34"/>
      <c r="VAB1650" s="35"/>
      <c r="VAC1650" s="34"/>
      <c r="VAJ1650" s="35"/>
      <c r="VAK1650" s="34"/>
      <c r="VAR1650" s="35"/>
      <c r="VAS1650" s="34"/>
      <c r="VAZ1650" s="35"/>
      <c r="VBA1650" s="34"/>
      <c r="VBH1650" s="35"/>
      <c r="VBI1650" s="34"/>
      <c r="VBP1650" s="35"/>
      <c r="VBQ1650" s="34"/>
      <c r="VBX1650" s="35"/>
      <c r="VBY1650" s="34"/>
      <c r="VCF1650" s="35"/>
      <c r="VCG1650" s="34"/>
      <c r="VCN1650" s="35"/>
      <c r="VCO1650" s="34"/>
      <c r="VCV1650" s="35"/>
      <c r="VCW1650" s="34"/>
      <c r="VDD1650" s="35"/>
      <c r="VDE1650" s="34"/>
      <c r="VDL1650" s="35"/>
      <c r="VDM1650" s="34"/>
      <c r="VDT1650" s="35"/>
      <c r="VDU1650" s="34"/>
      <c r="VEB1650" s="35"/>
      <c r="VEC1650" s="34"/>
      <c r="VEJ1650" s="35"/>
      <c r="VEK1650" s="34"/>
      <c r="VER1650" s="35"/>
      <c r="VES1650" s="34"/>
      <c r="VEZ1650" s="35"/>
      <c r="VFA1650" s="34"/>
      <c r="VFH1650" s="35"/>
      <c r="VFI1650" s="34"/>
      <c r="VFP1650" s="35"/>
      <c r="VFQ1650" s="34"/>
      <c r="VFX1650" s="35"/>
      <c r="VFY1650" s="34"/>
      <c r="VGF1650" s="35"/>
      <c r="VGG1650" s="34"/>
      <c r="VGN1650" s="35"/>
      <c r="VGO1650" s="34"/>
      <c r="VGV1650" s="35"/>
      <c r="VGW1650" s="34"/>
      <c r="VHD1650" s="35"/>
      <c r="VHE1650" s="34"/>
      <c r="VHL1650" s="35"/>
      <c r="VHM1650" s="34"/>
      <c r="VHT1650" s="35"/>
      <c r="VHU1650" s="34"/>
      <c r="VIB1650" s="35"/>
      <c r="VIC1650" s="34"/>
      <c r="VIJ1650" s="35"/>
      <c r="VIK1650" s="34"/>
      <c r="VIR1650" s="35"/>
      <c r="VIS1650" s="34"/>
      <c r="VIZ1650" s="35"/>
      <c r="VJA1650" s="34"/>
      <c r="VJH1650" s="35"/>
      <c r="VJI1650" s="34"/>
      <c r="VJP1650" s="35"/>
      <c r="VJQ1650" s="34"/>
      <c r="VJX1650" s="35"/>
      <c r="VJY1650" s="34"/>
      <c r="VKF1650" s="35"/>
      <c r="VKG1650" s="34"/>
      <c r="VKN1650" s="35"/>
      <c r="VKO1650" s="34"/>
      <c r="VKV1650" s="35"/>
      <c r="VKW1650" s="34"/>
      <c r="VLD1650" s="35"/>
      <c r="VLE1650" s="34"/>
      <c r="VLL1650" s="35"/>
      <c r="VLM1650" s="34"/>
      <c r="VLT1650" s="35"/>
      <c r="VLU1650" s="34"/>
      <c r="VMB1650" s="35"/>
      <c r="VMC1650" s="34"/>
      <c r="VMJ1650" s="35"/>
      <c r="VMK1650" s="34"/>
      <c r="VMR1650" s="35"/>
      <c r="VMS1650" s="34"/>
      <c r="VMZ1650" s="35"/>
      <c r="VNA1650" s="34"/>
      <c r="VNH1650" s="35"/>
      <c r="VNI1650" s="34"/>
      <c r="VNP1650" s="35"/>
      <c r="VNQ1650" s="34"/>
      <c r="VNX1650" s="35"/>
      <c r="VNY1650" s="34"/>
      <c r="VOF1650" s="35"/>
      <c r="VOG1650" s="34"/>
      <c r="VON1650" s="35"/>
      <c r="VOO1650" s="34"/>
      <c r="VOV1650" s="35"/>
      <c r="VOW1650" s="34"/>
      <c r="VPD1650" s="35"/>
      <c r="VPE1650" s="34"/>
      <c r="VPL1650" s="35"/>
      <c r="VPM1650" s="34"/>
      <c r="VPT1650" s="35"/>
      <c r="VPU1650" s="34"/>
      <c r="VQB1650" s="35"/>
      <c r="VQC1650" s="34"/>
      <c r="VQJ1650" s="35"/>
      <c r="VQK1650" s="34"/>
      <c r="VQR1650" s="35"/>
      <c r="VQS1650" s="34"/>
      <c r="VQZ1650" s="35"/>
      <c r="VRA1650" s="34"/>
      <c r="VRH1650" s="35"/>
      <c r="VRI1650" s="34"/>
      <c r="VRP1650" s="35"/>
      <c r="VRQ1650" s="34"/>
      <c r="VRX1650" s="35"/>
      <c r="VRY1650" s="34"/>
      <c r="VSF1650" s="35"/>
      <c r="VSG1650" s="34"/>
      <c r="VSN1650" s="35"/>
      <c r="VSO1650" s="34"/>
      <c r="VSV1650" s="35"/>
      <c r="VSW1650" s="34"/>
      <c r="VTD1650" s="35"/>
      <c r="VTE1650" s="34"/>
      <c r="VTL1650" s="35"/>
      <c r="VTM1650" s="34"/>
      <c r="VTT1650" s="35"/>
      <c r="VTU1650" s="34"/>
      <c r="VUB1650" s="35"/>
      <c r="VUC1650" s="34"/>
      <c r="VUJ1650" s="35"/>
      <c r="VUK1650" s="34"/>
      <c r="VUR1650" s="35"/>
      <c r="VUS1650" s="34"/>
      <c r="VUZ1650" s="35"/>
      <c r="VVA1650" s="34"/>
      <c r="VVH1650" s="35"/>
      <c r="VVI1650" s="34"/>
      <c r="VVP1650" s="35"/>
      <c r="VVQ1650" s="34"/>
      <c r="VVX1650" s="35"/>
      <c r="VVY1650" s="34"/>
      <c r="VWF1650" s="35"/>
      <c r="VWG1650" s="34"/>
      <c r="VWN1650" s="35"/>
      <c r="VWO1650" s="34"/>
      <c r="VWV1650" s="35"/>
      <c r="VWW1650" s="34"/>
      <c r="VXD1650" s="35"/>
      <c r="VXE1650" s="34"/>
      <c r="VXL1650" s="35"/>
      <c r="VXM1650" s="34"/>
      <c r="VXT1650" s="35"/>
      <c r="VXU1650" s="34"/>
      <c r="VYB1650" s="35"/>
      <c r="VYC1650" s="34"/>
      <c r="VYJ1650" s="35"/>
      <c r="VYK1650" s="34"/>
      <c r="VYR1650" s="35"/>
      <c r="VYS1650" s="34"/>
      <c r="VYZ1650" s="35"/>
      <c r="VZA1650" s="34"/>
      <c r="VZH1650" s="35"/>
      <c r="VZI1650" s="34"/>
      <c r="VZP1650" s="35"/>
      <c r="VZQ1650" s="34"/>
      <c r="VZX1650" s="35"/>
      <c r="VZY1650" s="34"/>
      <c r="WAF1650" s="35"/>
      <c r="WAG1650" s="34"/>
      <c r="WAN1650" s="35"/>
      <c r="WAO1650" s="34"/>
      <c r="WAV1650" s="35"/>
      <c r="WAW1650" s="34"/>
      <c r="WBD1650" s="35"/>
      <c r="WBE1650" s="34"/>
      <c r="WBL1650" s="35"/>
      <c r="WBM1650" s="34"/>
      <c r="WBT1650" s="35"/>
      <c r="WBU1650" s="34"/>
      <c r="WCB1650" s="35"/>
      <c r="WCC1650" s="34"/>
      <c r="WCJ1650" s="35"/>
      <c r="WCK1650" s="34"/>
      <c r="WCR1650" s="35"/>
      <c r="WCS1650" s="34"/>
      <c r="WCZ1650" s="35"/>
      <c r="WDA1650" s="34"/>
      <c r="WDH1650" s="35"/>
      <c r="WDI1650" s="34"/>
      <c r="WDP1650" s="35"/>
      <c r="WDQ1650" s="34"/>
      <c r="WDX1650" s="35"/>
      <c r="WDY1650" s="34"/>
      <c r="WEF1650" s="35"/>
      <c r="WEG1650" s="34"/>
      <c r="WEN1650" s="35"/>
      <c r="WEO1650" s="34"/>
      <c r="WEV1650" s="35"/>
      <c r="WEW1650" s="34"/>
      <c r="WFD1650" s="35"/>
      <c r="WFE1650" s="34"/>
      <c r="WFL1650" s="35"/>
      <c r="WFM1650" s="34"/>
      <c r="WFT1650" s="35"/>
      <c r="WFU1650" s="34"/>
      <c r="WGB1650" s="35"/>
      <c r="WGC1650" s="34"/>
      <c r="WGJ1650" s="35"/>
      <c r="WGK1650" s="34"/>
      <c r="WGR1650" s="35"/>
      <c r="WGS1650" s="34"/>
      <c r="WGZ1650" s="35"/>
      <c r="WHA1650" s="34"/>
      <c r="WHH1650" s="35"/>
      <c r="WHI1650" s="34"/>
      <c r="WHP1650" s="35"/>
      <c r="WHQ1650" s="34"/>
      <c r="WHX1650" s="35"/>
      <c r="WHY1650" s="34"/>
      <c r="WIF1650" s="35"/>
      <c r="WIG1650" s="34"/>
      <c r="WIN1650" s="35"/>
      <c r="WIO1650" s="34"/>
      <c r="WIV1650" s="35"/>
      <c r="WIW1650" s="34"/>
      <c r="WJD1650" s="35"/>
      <c r="WJE1650" s="34"/>
      <c r="WJL1650" s="35"/>
      <c r="WJM1650" s="34"/>
      <c r="WJT1650" s="35"/>
      <c r="WJU1650" s="34"/>
      <c r="WKB1650" s="35"/>
      <c r="WKC1650" s="34"/>
      <c r="WKJ1650" s="35"/>
      <c r="WKK1650" s="34"/>
      <c r="WKR1650" s="35"/>
      <c r="WKS1650" s="34"/>
      <c r="WKZ1650" s="35"/>
      <c r="WLA1650" s="34"/>
      <c r="WLH1650" s="35"/>
      <c r="WLI1650" s="34"/>
      <c r="WLP1650" s="35"/>
      <c r="WLQ1650" s="34"/>
      <c r="WLX1650" s="35"/>
      <c r="WLY1650" s="34"/>
      <c r="WMF1650" s="35"/>
      <c r="WMG1650" s="34"/>
      <c r="WMN1650" s="35"/>
      <c r="WMO1650" s="34"/>
      <c r="WMV1650" s="35"/>
      <c r="WMW1650" s="34"/>
      <c r="WND1650" s="35"/>
      <c r="WNE1650" s="34"/>
      <c r="WNL1650" s="35"/>
      <c r="WNM1650" s="34"/>
      <c r="WNT1650" s="35"/>
      <c r="WNU1650" s="34"/>
      <c r="WOB1650" s="35"/>
      <c r="WOC1650" s="34"/>
      <c r="WOJ1650" s="35"/>
      <c r="WOK1650" s="34"/>
      <c r="WOR1650" s="35"/>
      <c r="WOS1650" s="34"/>
      <c r="WOZ1650" s="35"/>
      <c r="WPA1650" s="34"/>
      <c r="WPH1650" s="35"/>
      <c r="WPI1650" s="34"/>
      <c r="WPP1650" s="35"/>
      <c r="WPQ1650" s="34"/>
      <c r="WPX1650" s="35"/>
      <c r="WPY1650" s="34"/>
      <c r="WQF1650" s="35"/>
      <c r="WQG1650" s="34"/>
      <c r="WQN1650" s="35"/>
      <c r="WQO1650" s="34"/>
      <c r="WQV1650" s="35"/>
      <c r="WQW1650" s="34"/>
      <c r="WRD1650" s="35"/>
      <c r="WRE1650" s="34"/>
      <c r="WRL1650" s="35"/>
      <c r="WRM1650" s="34"/>
      <c r="WRT1650" s="35"/>
      <c r="WRU1650" s="34"/>
      <c r="WSB1650" s="35"/>
      <c r="WSC1650" s="34"/>
      <c r="WSJ1650" s="35"/>
      <c r="WSK1650" s="34"/>
      <c r="WSR1650" s="35"/>
      <c r="WSS1650" s="34"/>
      <c r="WSZ1650" s="35"/>
      <c r="WTA1650" s="34"/>
      <c r="WTH1650" s="35"/>
      <c r="WTI1650" s="34"/>
      <c r="WTP1650" s="35"/>
      <c r="WTQ1650" s="34"/>
      <c r="WTX1650" s="35"/>
      <c r="WTY1650" s="34"/>
      <c r="WUF1650" s="35"/>
      <c r="WUG1650" s="34"/>
      <c r="WUN1650" s="35"/>
      <c r="WUO1650" s="34"/>
      <c r="WUV1650" s="35"/>
      <c r="WUW1650" s="34"/>
      <c r="WVD1650" s="35"/>
      <c r="WVE1650" s="34"/>
      <c r="WVL1650" s="35"/>
      <c r="WVM1650" s="34"/>
      <c r="WVT1650" s="35"/>
      <c r="WVU1650" s="34"/>
      <c r="WWB1650" s="35"/>
      <c r="WWC1650" s="34"/>
      <c r="WWJ1650" s="35"/>
      <c r="WWK1650" s="34"/>
      <c r="WWR1650" s="35"/>
      <c r="WWS1650" s="34"/>
      <c r="WWZ1650" s="35"/>
      <c r="WXA1650" s="34"/>
      <c r="WXH1650" s="35"/>
      <c r="WXI1650" s="34"/>
      <c r="WXP1650" s="35"/>
      <c r="WXQ1650" s="34"/>
      <c r="WXX1650" s="35"/>
      <c r="WXY1650" s="34"/>
      <c r="WYF1650" s="35"/>
      <c r="WYG1650" s="34"/>
      <c r="WYN1650" s="35"/>
      <c r="WYO1650" s="34"/>
      <c r="WYV1650" s="35"/>
      <c r="WYW1650" s="34"/>
      <c r="WZD1650" s="35"/>
      <c r="WZE1650" s="34"/>
      <c r="WZL1650" s="35"/>
      <c r="WZM1650" s="34"/>
      <c r="WZT1650" s="35"/>
      <c r="WZU1650" s="34"/>
      <c r="XAB1650" s="35"/>
      <c r="XAC1650" s="34"/>
      <c r="XAJ1650" s="35"/>
      <c r="XAK1650" s="34"/>
      <c r="XAR1650" s="35"/>
      <c r="XAS1650" s="34"/>
      <c r="XAZ1650" s="35"/>
      <c r="XBA1650" s="34"/>
      <c r="XBH1650" s="35"/>
      <c r="XBI1650" s="34"/>
      <c r="XBP1650" s="35"/>
      <c r="XBQ1650" s="34"/>
      <c r="XBX1650" s="35"/>
      <c r="XBY1650" s="34"/>
      <c r="XCF1650" s="35"/>
      <c r="XCG1650" s="34"/>
      <c r="XCN1650" s="35"/>
      <c r="XCO1650" s="34"/>
      <c r="XCV1650" s="35"/>
      <c r="XCW1650" s="34"/>
      <c r="XDD1650" s="35"/>
      <c r="XDE1650" s="34"/>
      <c r="XDL1650" s="35"/>
      <c r="XDM1650" s="34"/>
      <c r="XDT1650" s="35"/>
      <c r="XDU1650" s="34"/>
      <c r="XEB1650" s="35"/>
      <c r="XEC1650" s="34"/>
      <c r="XEJ1650" s="35"/>
      <c r="XEK1650" s="34"/>
      <c r="XER1650" s="35"/>
      <c r="XES1650" s="34"/>
      <c r="XEZ1650" s="35"/>
      <c r="XFA1650" s="34"/>
    </row>
    <row r="1651" spans="1:1021 1028:2045 2052:3069 3076:4093 4100:5117 5124:6141 6148:7165 7172:8189 8196:9213 9220:10237 10244:11261 11268:12285 12292:13309 13316:14333 14340:15357 15364:16381" x14ac:dyDescent="0.25">
      <c r="A1651" t="s">
        <v>484</v>
      </c>
      <c r="B1651" t="s">
        <v>260</v>
      </c>
      <c r="C1651">
        <v>339</v>
      </c>
      <c r="D1651">
        <v>339</v>
      </c>
      <c r="E1651" s="35">
        <v>1</v>
      </c>
      <c r="F1651" s="34">
        <v>1.9999999999999999E-88</v>
      </c>
      <c r="G1651">
        <v>85.85</v>
      </c>
      <c r="H1651">
        <v>2938</v>
      </c>
      <c r="I1651" t="str">
        <f>HYPERLINK("https://www.ncbi.nlm.nih.gov/nucleotide/MN319489.1?report=genbank&amp;log$=nucltop&amp;blast_rank=49&amp;RID=XE6RV0D8013","MN319489.1")</f>
        <v>MN319489.1</v>
      </c>
      <c r="L1651" s="35"/>
      <c r="M1651" s="34"/>
      <c r="T1651" s="35"/>
      <c r="U1651" s="34"/>
      <c r="AB1651" s="35"/>
      <c r="AC1651" s="34"/>
      <c r="AJ1651" s="35"/>
      <c r="AK1651" s="34"/>
      <c r="AR1651" s="35"/>
      <c r="AS1651" s="34"/>
      <c r="AZ1651" s="35"/>
      <c r="BA1651" s="34"/>
      <c r="BH1651" s="35"/>
      <c r="BI1651" s="34"/>
      <c r="BP1651" s="35"/>
      <c r="BQ1651" s="34"/>
      <c r="BX1651" s="35"/>
      <c r="BY1651" s="34"/>
      <c r="CF1651" s="35"/>
      <c r="CG1651" s="34"/>
      <c r="CN1651" s="35"/>
      <c r="CO1651" s="34"/>
      <c r="CV1651" s="35"/>
      <c r="CW1651" s="34"/>
      <c r="DD1651" s="35"/>
      <c r="DE1651" s="34"/>
      <c r="DL1651" s="35"/>
      <c r="DM1651" s="34"/>
      <c r="DT1651" s="35"/>
      <c r="DU1651" s="34"/>
      <c r="EB1651" s="35"/>
      <c r="EC1651" s="34"/>
      <c r="EJ1651" s="35"/>
      <c r="EK1651" s="34"/>
      <c r="ER1651" s="35"/>
      <c r="ES1651" s="34"/>
      <c r="EZ1651" s="35"/>
      <c r="FA1651" s="34"/>
      <c r="FH1651" s="35"/>
      <c r="FI1651" s="34"/>
      <c r="FP1651" s="35"/>
      <c r="FQ1651" s="34"/>
      <c r="FX1651" s="35"/>
      <c r="FY1651" s="34"/>
      <c r="GF1651" s="35"/>
      <c r="GG1651" s="34"/>
      <c r="GN1651" s="35"/>
      <c r="GO1651" s="34"/>
      <c r="GV1651" s="35"/>
      <c r="GW1651" s="34"/>
      <c r="HD1651" s="35"/>
      <c r="HE1651" s="34"/>
      <c r="HL1651" s="35"/>
      <c r="HM1651" s="34"/>
      <c r="HT1651" s="35"/>
      <c r="HU1651" s="34"/>
      <c r="IB1651" s="35"/>
      <c r="IC1651" s="34"/>
      <c r="IJ1651" s="35"/>
      <c r="IK1651" s="34"/>
      <c r="IR1651" s="35"/>
      <c r="IS1651" s="34"/>
      <c r="IZ1651" s="35"/>
      <c r="JA1651" s="34"/>
      <c r="JH1651" s="35"/>
      <c r="JI1651" s="34"/>
      <c r="JP1651" s="35"/>
      <c r="JQ1651" s="34"/>
      <c r="JX1651" s="35"/>
      <c r="JY1651" s="34"/>
      <c r="KF1651" s="35"/>
      <c r="KG1651" s="34"/>
      <c r="KN1651" s="35"/>
      <c r="KO1651" s="34"/>
      <c r="KV1651" s="35"/>
      <c r="KW1651" s="34"/>
      <c r="LD1651" s="35"/>
      <c r="LE1651" s="34"/>
      <c r="LL1651" s="35"/>
      <c r="LM1651" s="34"/>
      <c r="LT1651" s="35"/>
      <c r="LU1651" s="34"/>
      <c r="MB1651" s="35"/>
      <c r="MC1651" s="34"/>
      <c r="MJ1651" s="35"/>
      <c r="MK1651" s="34"/>
      <c r="MR1651" s="35"/>
      <c r="MS1651" s="34"/>
      <c r="MZ1651" s="35"/>
      <c r="NA1651" s="34"/>
      <c r="NH1651" s="35"/>
      <c r="NI1651" s="34"/>
      <c r="NP1651" s="35"/>
      <c r="NQ1651" s="34"/>
      <c r="NX1651" s="35"/>
      <c r="NY1651" s="34"/>
      <c r="OF1651" s="35"/>
      <c r="OG1651" s="34"/>
      <c r="ON1651" s="35"/>
      <c r="OO1651" s="34"/>
      <c r="OV1651" s="35"/>
      <c r="OW1651" s="34"/>
      <c r="PD1651" s="35"/>
      <c r="PE1651" s="34"/>
      <c r="PL1651" s="35"/>
      <c r="PM1651" s="34"/>
      <c r="PT1651" s="35"/>
      <c r="PU1651" s="34"/>
      <c r="QB1651" s="35"/>
      <c r="QC1651" s="34"/>
      <c r="QJ1651" s="35"/>
      <c r="QK1651" s="34"/>
      <c r="QR1651" s="35"/>
      <c r="QS1651" s="34"/>
      <c r="QZ1651" s="35"/>
      <c r="RA1651" s="34"/>
      <c r="RH1651" s="35"/>
      <c r="RI1651" s="34"/>
      <c r="RP1651" s="35"/>
      <c r="RQ1651" s="34"/>
      <c r="RX1651" s="35"/>
      <c r="RY1651" s="34"/>
      <c r="SF1651" s="35"/>
      <c r="SG1651" s="34"/>
      <c r="SN1651" s="35"/>
      <c r="SO1651" s="34"/>
      <c r="SV1651" s="35"/>
      <c r="SW1651" s="34"/>
      <c r="TD1651" s="35"/>
      <c r="TE1651" s="34"/>
      <c r="TL1651" s="35"/>
      <c r="TM1651" s="34"/>
      <c r="TT1651" s="35"/>
      <c r="TU1651" s="34"/>
      <c r="UB1651" s="35"/>
      <c r="UC1651" s="34"/>
      <c r="UJ1651" s="35"/>
      <c r="UK1651" s="34"/>
      <c r="UR1651" s="35"/>
      <c r="US1651" s="34"/>
      <c r="UZ1651" s="35"/>
      <c r="VA1651" s="34"/>
      <c r="VH1651" s="35"/>
      <c r="VI1651" s="34"/>
      <c r="VP1651" s="35"/>
      <c r="VQ1651" s="34"/>
      <c r="VX1651" s="35"/>
      <c r="VY1651" s="34"/>
      <c r="WF1651" s="35"/>
      <c r="WG1651" s="34"/>
      <c r="WN1651" s="35"/>
      <c r="WO1651" s="34"/>
      <c r="WV1651" s="35"/>
      <c r="WW1651" s="34"/>
      <c r="XD1651" s="35"/>
      <c r="XE1651" s="34"/>
      <c r="XL1651" s="35"/>
      <c r="XM1651" s="34"/>
      <c r="XT1651" s="35"/>
      <c r="XU1651" s="34"/>
      <c r="YB1651" s="35"/>
      <c r="YC1651" s="34"/>
      <c r="YJ1651" s="35"/>
      <c r="YK1651" s="34"/>
      <c r="YR1651" s="35"/>
      <c r="YS1651" s="34"/>
      <c r="YZ1651" s="35"/>
      <c r="ZA1651" s="34"/>
      <c r="ZH1651" s="35"/>
      <c r="ZI1651" s="34"/>
      <c r="ZP1651" s="35"/>
      <c r="ZQ1651" s="34"/>
      <c r="ZX1651" s="35"/>
      <c r="ZY1651" s="34"/>
      <c r="AAF1651" s="35"/>
      <c r="AAG1651" s="34"/>
      <c r="AAN1651" s="35"/>
      <c r="AAO1651" s="34"/>
      <c r="AAV1651" s="35"/>
      <c r="AAW1651" s="34"/>
      <c r="ABD1651" s="35"/>
      <c r="ABE1651" s="34"/>
      <c r="ABL1651" s="35"/>
      <c r="ABM1651" s="34"/>
      <c r="ABT1651" s="35"/>
      <c r="ABU1651" s="34"/>
      <c r="ACB1651" s="35"/>
      <c r="ACC1651" s="34"/>
      <c r="ACJ1651" s="35"/>
      <c r="ACK1651" s="34"/>
      <c r="ACR1651" s="35"/>
      <c r="ACS1651" s="34"/>
      <c r="ACZ1651" s="35"/>
      <c r="ADA1651" s="34"/>
      <c r="ADH1651" s="35"/>
      <c r="ADI1651" s="34"/>
      <c r="ADP1651" s="35"/>
      <c r="ADQ1651" s="34"/>
      <c r="ADX1651" s="35"/>
      <c r="ADY1651" s="34"/>
      <c r="AEF1651" s="35"/>
      <c r="AEG1651" s="34"/>
      <c r="AEN1651" s="35"/>
      <c r="AEO1651" s="34"/>
      <c r="AEV1651" s="35"/>
      <c r="AEW1651" s="34"/>
      <c r="AFD1651" s="35"/>
      <c r="AFE1651" s="34"/>
      <c r="AFL1651" s="35"/>
      <c r="AFM1651" s="34"/>
      <c r="AFT1651" s="35"/>
      <c r="AFU1651" s="34"/>
      <c r="AGB1651" s="35"/>
      <c r="AGC1651" s="34"/>
      <c r="AGJ1651" s="35"/>
      <c r="AGK1651" s="34"/>
      <c r="AGR1651" s="35"/>
      <c r="AGS1651" s="34"/>
      <c r="AGZ1651" s="35"/>
      <c r="AHA1651" s="34"/>
      <c r="AHH1651" s="35"/>
      <c r="AHI1651" s="34"/>
      <c r="AHP1651" s="35"/>
      <c r="AHQ1651" s="34"/>
      <c r="AHX1651" s="35"/>
      <c r="AHY1651" s="34"/>
      <c r="AIF1651" s="35"/>
      <c r="AIG1651" s="34"/>
      <c r="AIN1651" s="35"/>
      <c r="AIO1651" s="34"/>
      <c r="AIV1651" s="35"/>
      <c r="AIW1651" s="34"/>
      <c r="AJD1651" s="35"/>
      <c r="AJE1651" s="34"/>
      <c r="AJL1651" s="35"/>
      <c r="AJM1651" s="34"/>
      <c r="AJT1651" s="35"/>
      <c r="AJU1651" s="34"/>
      <c r="AKB1651" s="35"/>
      <c r="AKC1651" s="34"/>
      <c r="AKJ1651" s="35"/>
      <c r="AKK1651" s="34"/>
      <c r="AKR1651" s="35"/>
      <c r="AKS1651" s="34"/>
      <c r="AKZ1651" s="35"/>
      <c r="ALA1651" s="34"/>
      <c r="ALH1651" s="35"/>
      <c r="ALI1651" s="34"/>
      <c r="ALP1651" s="35"/>
      <c r="ALQ1651" s="34"/>
      <c r="ALX1651" s="35"/>
      <c r="ALY1651" s="34"/>
      <c r="AMF1651" s="35"/>
      <c r="AMG1651" s="34"/>
      <c r="AMN1651" s="35"/>
      <c r="AMO1651" s="34"/>
      <c r="AMV1651" s="35"/>
      <c r="AMW1651" s="34"/>
      <c r="AND1651" s="35"/>
      <c r="ANE1651" s="34"/>
      <c r="ANL1651" s="35"/>
      <c r="ANM1651" s="34"/>
      <c r="ANT1651" s="35"/>
      <c r="ANU1651" s="34"/>
      <c r="AOB1651" s="35"/>
      <c r="AOC1651" s="34"/>
      <c r="AOJ1651" s="35"/>
      <c r="AOK1651" s="34"/>
      <c r="AOR1651" s="35"/>
      <c r="AOS1651" s="34"/>
      <c r="AOZ1651" s="35"/>
      <c r="APA1651" s="34"/>
      <c r="APH1651" s="35"/>
      <c r="API1651" s="34"/>
      <c r="APP1651" s="35"/>
      <c r="APQ1651" s="34"/>
      <c r="APX1651" s="35"/>
      <c r="APY1651" s="34"/>
      <c r="AQF1651" s="35"/>
      <c r="AQG1651" s="34"/>
      <c r="AQN1651" s="35"/>
      <c r="AQO1651" s="34"/>
      <c r="AQV1651" s="35"/>
      <c r="AQW1651" s="34"/>
      <c r="ARD1651" s="35"/>
      <c r="ARE1651" s="34"/>
      <c r="ARL1651" s="35"/>
      <c r="ARM1651" s="34"/>
      <c r="ART1651" s="35"/>
      <c r="ARU1651" s="34"/>
      <c r="ASB1651" s="35"/>
      <c r="ASC1651" s="34"/>
      <c r="ASJ1651" s="35"/>
      <c r="ASK1651" s="34"/>
      <c r="ASR1651" s="35"/>
      <c r="ASS1651" s="34"/>
      <c r="ASZ1651" s="35"/>
      <c r="ATA1651" s="34"/>
      <c r="ATH1651" s="35"/>
      <c r="ATI1651" s="34"/>
      <c r="ATP1651" s="35"/>
      <c r="ATQ1651" s="34"/>
      <c r="ATX1651" s="35"/>
      <c r="ATY1651" s="34"/>
      <c r="AUF1651" s="35"/>
      <c r="AUG1651" s="34"/>
      <c r="AUN1651" s="35"/>
      <c r="AUO1651" s="34"/>
      <c r="AUV1651" s="35"/>
      <c r="AUW1651" s="34"/>
      <c r="AVD1651" s="35"/>
      <c r="AVE1651" s="34"/>
      <c r="AVL1651" s="35"/>
      <c r="AVM1651" s="34"/>
      <c r="AVT1651" s="35"/>
      <c r="AVU1651" s="34"/>
      <c r="AWB1651" s="35"/>
      <c r="AWC1651" s="34"/>
      <c r="AWJ1651" s="35"/>
      <c r="AWK1651" s="34"/>
      <c r="AWR1651" s="35"/>
      <c r="AWS1651" s="34"/>
      <c r="AWZ1651" s="35"/>
      <c r="AXA1651" s="34"/>
      <c r="AXH1651" s="35"/>
      <c r="AXI1651" s="34"/>
      <c r="AXP1651" s="35"/>
      <c r="AXQ1651" s="34"/>
      <c r="AXX1651" s="35"/>
      <c r="AXY1651" s="34"/>
      <c r="AYF1651" s="35"/>
      <c r="AYG1651" s="34"/>
      <c r="AYN1651" s="35"/>
      <c r="AYO1651" s="34"/>
      <c r="AYV1651" s="35"/>
      <c r="AYW1651" s="34"/>
      <c r="AZD1651" s="35"/>
      <c r="AZE1651" s="34"/>
      <c r="AZL1651" s="35"/>
      <c r="AZM1651" s="34"/>
      <c r="AZT1651" s="35"/>
      <c r="AZU1651" s="34"/>
      <c r="BAB1651" s="35"/>
      <c r="BAC1651" s="34"/>
      <c r="BAJ1651" s="35"/>
      <c r="BAK1651" s="34"/>
      <c r="BAR1651" s="35"/>
      <c r="BAS1651" s="34"/>
      <c r="BAZ1651" s="35"/>
      <c r="BBA1651" s="34"/>
      <c r="BBH1651" s="35"/>
      <c r="BBI1651" s="34"/>
      <c r="BBP1651" s="35"/>
      <c r="BBQ1651" s="34"/>
      <c r="BBX1651" s="35"/>
      <c r="BBY1651" s="34"/>
      <c r="BCF1651" s="35"/>
      <c r="BCG1651" s="34"/>
      <c r="BCN1651" s="35"/>
      <c r="BCO1651" s="34"/>
      <c r="BCV1651" s="35"/>
      <c r="BCW1651" s="34"/>
      <c r="BDD1651" s="35"/>
      <c r="BDE1651" s="34"/>
      <c r="BDL1651" s="35"/>
      <c r="BDM1651" s="34"/>
      <c r="BDT1651" s="35"/>
      <c r="BDU1651" s="34"/>
      <c r="BEB1651" s="35"/>
      <c r="BEC1651" s="34"/>
      <c r="BEJ1651" s="35"/>
      <c r="BEK1651" s="34"/>
      <c r="BER1651" s="35"/>
      <c r="BES1651" s="34"/>
      <c r="BEZ1651" s="35"/>
      <c r="BFA1651" s="34"/>
      <c r="BFH1651" s="35"/>
      <c r="BFI1651" s="34"/>
      <c r="BFP1651" s="35"/>
      <c r="BFQ1651" s="34"/>
      <c r="BFX1651" s="35"/>
      <c r="BFY1651" s="34"/>
      <c r="BGF1651" s="35"/>
      <c r="BGG1651" s="34"/>
      <c r="BGN1651" s="35"/>
      <c r="BGO1651" s="34"/>
      <c r="BGV1651" s="35"/>
      <c r="BGW1651" s="34"/>
      <c r="BHD1651" s="35"/>
      <c r="BHE1651" s="34"/>
      <c r="BHL1651" s="35"/>
      <c r="BHM1651" s="34"/>
      <c r="BHT1651" s="35"/>
      <c r="BHU1651" s="34"/>
      <c r="BIB1651" s="35"/>
      <c r="BIC1651" s="34"/>
      <c r="BIJ1651" s="35"/>
      <c r="BIK1651" s="34"/>
      <c r="BIR1651" s="35"/>
      <c r="BIS1651" s="34"/>
      <c r="BIZ1651" s="35"/>
      <c r="BJA1651" s="34"/>
      <c r="BJH1651" s="35"/>
      <c r="BJI1651" s="34"/>
      <c r="BJP1651" s="35"/>
      <c r="BJQ1651" s="34"/>
      <c r="BJX1651" s="35"/>
      <c r="BJY1651" s="34"/>
      <c r="BKF1651" s="35"/>
      <c r="BKG1651" s="34"/>
      <c r="BKN1651" s="35"/>
      <c r="BKO1651" s="34"/>
      <c r="BKV1651" s="35"/>
      <c r="BKW1651" s="34"/>
      <c r="BLD1651" s="35"/>
      <c r="BLE1651" s="34"/>
      <c r="BLL1651" s="35"/>
      <c r="BLM1651" s="34"/>
      <c r="BLT1651" s="35"/>
      <c r="BLU1651" s="34"/>
      <c r="BMB1651" s="35"/>
      <c r="BMC1651" s="34"/>
      <c r="BMJ1651" s="35"/>
      <c r="BMK1651" s="34"/>
      <c r="BMR1651" s="35"/>
      <c r="BMS1651" s="34"/>
      <c r="BMZ1651" s="35"/>
      <c r="BNA1651" s="34"/>
      <c r="BNH1651" s="35"/>
      <c r="BNI1651" s="34"/>
      <c r="BNP1651" s="35"/>
      <c r="BNQ1651" s="34"/>
      <c r="BNX1651" s="35"/>
      <c r="BNY1651" s="34"/>
      <c r="BOF1651" s="35"/>
      <c r="BOG1651" s="34"/>
      <c r="BON1651" s="35"/>
      <c r="BOO1651" s="34"/>
      <c r="BOV1651" s="35"/>
      <c r="BOW1651" s="34"/>
      <c r="BPD1651" s="35"/>
      <c r="BPE1651" s="34"/>
      <c r="BPL1651" s="35"/>
      <c r="BPM1651" s="34"/>
      <c r="BPT1651" s="35"/>
      <c r="BPU1651" s="34"/>
      <c r="BQB1651" s="35"/>
      <c r="BQC1651" s="34"/>
      <c r="BQJ1651" s="35"/>
      <c r="BQK1651" s="34"/>
      <c r="BQR1651" s="35"/>
      <c r="BQS1651" s="34"/>
      <c r="BQZ1651" s="35"/>
      <c r="BRA1651" s="34"/>
      <c r="BRH1651" s="35"/>
      <c r="BRI1651" s="34"/>
      <c r="BRP1651" s="35"/>
      <c r="BRQ1651" s="34"/>
      <c r="BRX1651" s="35"/>
      <c r="BRY1651" s="34"/>
      <c r="BSF1651" s="35"/>
      <c r="BSG1651" s="34"/>
      <c r="BSN1651" s="35"/>
      <c r="BSO1651" s="34"/>
      <c r="BSV1651" s="35"/>
      <c r="BSW1651" s="34"/>
      <c r="BTD1651" s="35"/>
      <c r="BTE1651" s="34"/>
      <c r="BTL1651" s="35"/>
      <c r="BTM1651" s="34"/>
      <c r="BTT1651" s="35"/>
      <c r="BTU1651" s="34"/>
      <c r="BUB1651" s="35"/>
      <c r="BUC1651" s="34"/>
      <c r="BUJ1651" s="35"/>
      <c r="BUK1651" s="34"/>
      <c r="BUR1651" s="35"/>
      <c r="BUS1651" s="34"/>
      <c r="BUZ1651" s="35"/>
      <c r="BVA1651" s="34"/>
      <c r="BVH1651" s="35"/>
      <c r="BVI1651" s="34"/>
      <c r="BVP1651" s="35"/>
      <c r="BVQ1651" s="34"/>
      <c r="BVX1651" s="35"/>
      <c r="BVY1651" s="34"/>
      <c r="BWF1651" s="35"/>
      <c r="BWG1651" s="34"/>
      <c r="BWN1651" s="35"/>
      <c r="BWO1651" s="34"/>
      <c r="BWV1651" s="35"/>
      <c r="BWW1651" s="34"/>
      <c r="BXD1651" s="35"/>
      <c r="BXE1651" s="34"/>
      <c r="BXL1651" s="35"/>
      <c r="BXM1651" s="34"/>
      <c r="BXT1651" s="35"/>
      <c r="BXU1651" s="34"/>
      <c r="BYB1651" s="35"/>
      <c r="BYC1651" s="34"/>
      <c r="BYJ1651" s="35"/>
      <c r="BYK1651" s="34"/>
      <c r="BYR1651" s="35"/>
      <c r="BYS1651" s="34"/>
      <c r="BYZ1651" s="35"/>
      <c r="BZA1651" s="34"/>
      <c r="BZH1651" s="35"/>
      <c r="BZI1651" s="34"/>
      <c r="BZP1651" s="35"/>
      <c r="BZQ1651" s="34"/>
      <c r="BZX1651" s="35"/>
      <c r="BZY1651" s="34"/>
      <c r="CAF1651" s="35"/>
      <c r="CAG1651" s="34"/>
      <c r="CAN1651" s="35"/>
      <c r="CAO1651" s="34"/>
      <c r="CAV1651" s="35"/>
      <c r="CAW1651" s="34"/>
      <c r="CBD1651" s="35"/>
      <c r="CBE1651" s="34"/>
      <c r="CBL1651" s="35"/>
      <c r="CBM1651" s="34"/>
      <c r="CBT1651" s="35"/>
      <c r="CBU1651" s="34"/>
      <c r="CCB1651" s="35"/>
      <c r="CCC1651" s="34"/>
      <c r="CCJ1651" s="35"/>
      <c r="CCK1651" s="34"/>
      <c r="CCR1651" s="35"/>
      <c r="CCS1651" s="34"/>
      <c r="CCZ1651" s="35"/>
      <c r="CDA1651" s="34"/>
      <c r="CDH1651" s="35"/>
      <c r="CDI1651" s="34"/>
      <c r="CDP1651" s="35"/>
      <c r="CDQ1651" s="34"/>
      <c r="CDX1651" s="35"/>
      <c r="CDY1651" s="34"/>
      <c r="CEF1651" s="35"/>
      <c r="CEG1651" s="34"/>
      <c r="CEN1651" s="35"/>
      <c r="CEO1651" s="34"/>
      <c r="CEV1651" s="35"/>
      <c r="CEW1651" s="34"/>
      <c r="CFD1651" s="35"/>
      <c r="CFE1651" s="34"/>
      <c r="CFL1651" s="35"/>
      <c r="CFM1651" s="34"/>
      <c r="CFT1651" s="35"/>
      <c r="CFU1651" s="34"/>
      <c r="CGB1651" s="35"/>
      <c r="CGC1651" s="34"/>
      <c r="CGJ1651" s="35"/>
      <c r="CGK1651" s="34"/>
      <c r="CGR1651" s="35"/>
      <c r="CGS1651" s="34"/>
      <c r="CGZ1651" s="35"/>
      <c r="CHA1651" s="34"/>
      <c r="CHH1651" s="35"/>
      <c r="CHI1651" s="34"/>
      <c r="CHP1651" s="35"/>
      <c r="CHQ1651" s="34"/>
      <c r="CHX1651" s="35"/>
      <c r="CHY1651" s="34"/>
      <c r="CIF1651" s="35"/>
      <c r="CIG1651" s="34"/>
      <c r="CIN1651" s="35"/>
      <c r="CIO1651" s="34"/>
      <c r="CIV1651" s="35"/>
      <c r="CIW1651" s="34"/>
      <c r="CJD1651" s="35"/>
      <c r="CJE1651" s="34"/>
      <c r="CJL1651" s="35"/>
      <c r="CJM1651" s="34"/>
      <c r="CJT1651" s="35"/>
      <c r="CJU1651" s="34"/>
      <c r="CKB1651" s="35"/>
      <c r="CKC1651" s="34"/>
      <c r="CKJ1651" s="35"/>
      <c r="CKK1651" s="34"/>
      <c r="CKR1651" s="35"/>
      <c r="CKS1651" s="34"/>
      <c r="CKZ1651" s="35"/>
      <c r="CLA1651" s="34"/>
      <c r="CLH1651" s="35"/>
      <c r="CLI1651" s="34"/>
      <c r="CLP1651" s="35"/>
      <c r="CLQ1651" s="34"/>
      <c r="CLX1651" s="35"/>
      <c r="CLY1651" s="34"/>
      <c r="CMF1651" s="35"/>
      <c r="CMG1651" s="34"/>
      <c r="CMN1651" s="35"/>
      <c r="CMO1651" s="34"/>
      <c r="CMV1651" s="35"/>
      <c r="CMW1651" s="34"/>
      <c r="CND1651" s="35"/>
      <c r="CNE1651" s="34"/>
      <c r="CNL1651" s="35"/>
      <c r="CNM1651" s="34"/>
      <c r="CNT1651" s="35"/>
      <c r="CNU1651" s="34"/>
      <c r="COB1651" s="35"/>
      <c r="COC1651" s="34"/>
      <c r="COJ1651" s="35"/>
      <c r="COK1651" s="34"/>
      <c r="COR1651" s="35"/>
      <c r="COS1651" s="34"/>
      <c r="COZ1651" s="35"/>
      <c r="CPA1651" s="34"/>
      <c r="CPH1651" s="35"/>
      <c r="CPI1651" s="34"/>
      <c r="CPP1651" s="35"/>
      <c r="CPQ1651" s="34"/>
      <c r="CPX1651" s="35"/>
      <c r="CPY1651" s="34"/>
      <c r="CQF1651" s="35"/>
      <c r="CQG1651" s="34"/>
      <c r="CQN1651" s="35"/>
      <c r="CQO1651" s="34"/>
      <c r="CQV1651" s="35"/>
      <c r="CQW1651" s="34"/>
      <c r="CRD1651" s="35"/>
      <c r="CRE1651" s="34"/>
      <c r="CRL1651" s="35"/>
      <c r="CRM1651" s="34"/>
      <c r="CRT1651" s="35"/>
      <c r="CRU1651" s="34"/>
      <c r="CSB1651" s="35"/>
      <c r="CSC1651" s="34"/>
      <c r="CSJ1651" s="35"/>
      <c r="CSK1651" s="34"/>
      <c r="CSR1651" s="35"/>
      <c r="CSS1651" s="34"/>
      <c r="CSZ1651" s="35"/>
      <c r="CTA1651" s="34"/>
      <c r="CTH1651" s="35"/>
      <c r="CTI1651" s="34"/>
      <c r="CTP1651" s="35"/>
      <c r="CTQ1651" s="34"/>
      <c r="CTX1651" s="35"/>
      <c r="CTY1651" s="34"/>
      <c r="CUF1651" s="35"/>
      <c r="CUG1651" s="34"/>
      <c r="CUN1651" s="35"/>
      <c r="CUO1651" s="34"/>
      <c r="CUV1651" s="35"/>
      <c r="CUW1651" s="34"/>
      <c r="CVD1651" s="35"/>
      <c r="CVE1651" s="34"/>
      <c r="CVL1651" s="35"/>
      <c r="CVM1651" s="34"/>
      <c r="CVT1651" s="35"/>
      <c r="CVU1651" s="34"/>
      <c r="CWB1651" s="35"/>
      <c r="CWC1651" s="34"/>
      <c r="CWJ1651" s="35"/>
      <c r="CWK1651" s="34"/>
      <c r="CWR1651" s="35"/>
      <c r="CWS1651" s="34"/>
      <c r="CWZ1651" s="35"/>
      <c r="CXA1651" s="34"/>
      <c r="CXH1651" s="35"/>
      <c r="CXI1651" s="34"/>
      <c r="CXP1651" s="35"/>
      <c r="CXQ1651" s="34"/>
      <c r="CXX1651" s="35"/>
      <c r="CXY1651" s="34"/>
      <c r="CYF1651" s="35"/>
      <c r="CYG1651" s="34"/>
      <c r="CYN1651" s="35"/>
      <c r="CYO1651" s="34"/>
      <c r="CYV1651" s="35"/>
      <c r="CYW1651" s="34"/>
      <c r="CZD1651" s="35"/>
      <c r="CZE1651" s="34"/>
      <c r="CZL1651" s="35"/>
      <c r="CZM1651" s="34"/>
      <c r="CZT1651" s="35"/>
      <c r="CZU1651" s="34"/>
      <c r="DAB1651" s="35"/>
      <c r="DAC1651" s="34"/>
      <c r="DAJ1651" s="35"/>
      <c r="DAK1651" s="34"/>
      <c r="DAR1651" s="35"/>
      <c r="DAS1651" s="34"/>
      <c r="DAZ1651" s="35"/>
      <c r="DBA1651" s="34"/>
      <c r="DBH1651" s="35"/>
      <c r="DBI1651" s="34"/>
      <c r="DBP1651" s="35"/>
      <c r="DBQ1651" s="34"/>
      <c r="DBX1651" s="35"/>
      <c r="DBY1651" s="34"/>
      <c r="DCF1651" s="35"/>
      <c r="DCG1651" s="34"/>
      <c r="DCN1651" s="35"/>
      <c r="DCO1651" s="34"/>
      <c r="DCV1651" s="35"/>
      <c r="DCW1651" s="34"/>
      <c r="DDD1651" s="35"/>
      <c r="DDE1651" s="34"/>
      <c r="DDL1651" s="35"/>
      <c r="DDM1651" s="34"/>
      <c r="DDT1651" s="35"/>
      <c r="DDU1651" s="34"/>
      <c r="DEB1651" s="35"/>
      <c r="DEC1651" s="34"/>
      <c r="DEJ1651" s="35"/>
      <c r="DEK1651" s="34"/>
      <c r="DER1651" s="35"/>
      <c r="DES1651" s="34"/>
      <c r="DEZ1651" s="35"/>
      <c r="DFA1651" s="34"/>
      <c r="DFH1651" s="35"/>
      <c r="DFI1651" s="34"/>
      <c r="DFP1651" s="35"/>
      <c r="DFQ1651" s="34"/>
      <c r="DFX1651" s="35"/>
      <c r="DFY1651" s="34"/>
      <c r="DGF1651" s="35"/>
      <c r="DGG1651" s="34"/>
      <c r="DGN1651" s="35"/>
      <c r="DGO1651" s="34"/>
      <c r="DGV1651" s="35"/>
      <c r="DGW1651" s="34"/>
      <c r="DHD1651" s="35"/>
      <c r="DHE1651" s="34"/>
      <c r="DHL1651" s="35"/>
      <c r="DHM1651" s="34"/>
      <c r="DHT1651" s="35"/>
      <c r="DHU1651" s="34"/>
      <c r="DIB1651" s="35"/>
      <c r="DIC1651" s="34"/>
      <c r="DIJ1651" s="35"/>
      <c r="DIK1651" s="34"/>
      <c r="DIR1651" s="35"/>
      <c r="DIS1651" s="34"/>
      <c r="DIZ1651" s="35"/>
      <c r="DJA1651" s="34"/>
      <c r="DJH1651" s="35"/>
      <c r="DJI1651" s="34"/>
      <c r="DJP1651" s="35"/>
      <c r="DJQ1651" s="34"/>
      <c r="DJX1651" s="35"/>
      <c r="DJY1651" s="34"/>
      <c r="DKF1651" s="35"/>
      <c r="DKG1651" s="34"/>
      <c r="DKN1651" s="35"/>
      <c r="DKO1651" s="34"/>
      <c r="DKV1651" s="35"/>
      <c r="DKW1651" s="34"/>
      <c r="DLD1651" s="35"/>
      <c r="DLE1651" s="34"/>
      <c r="DLL1651" s="35"/>
      <c r="DLM1651" s="34"/>
      <c r="DLT1651" s="35"/>
      <c r="DLU1651" s="34"/>
      <c r="DMB1651" s="35"/>
      <c r="DMC1651" s="34"/>
      <c r="DMJ1651" s="35"/>
      <c r="DMK1651" s="34"/>
      <c r="DMR1651" s="35"/>
      <c r="DMS1651" s="34"/>
      <c r="DMZ1651" s="35"/>
      <c r="DNA1651" s="34"/>
      <c r="DNH1651" s="35"/>
      <c r="DNI1651" s="34"/>
      <c r="DNP1651" s="35"/>
      <c r="DNQ1651" s="34"/>
      <c r="DNX1651" s="35"/>
      <c r="DNY1651" s="34"/>
      <c r="DOF1651" s="35"/>
      <c r="DOG1651" s="34"/>
      <c r="DON1651" s="35"/>
      <c r="DOO1651" s="34"/>
      <c r="DOV1651" s="35"/>
      <c r="DOW1651" s="34"/>
      <c r="DPD1651" s="35"/>
      <c r="DPE1651" s="34"/>
      <c r="DPL1651" s="35"/>
      <c r="DPM1651" s="34"/>
      <c r="DPT1651" s="35"/>
      <c r="DPU1651" s="34"/>
      <c r="DQB1651" s="35"/>
      <c r="DQC1651" s="34"/>
      <c r="DQJ1651" s="35"/>
      <c r="DQK1651" s="34"/>
      <c r="DQR1651" s="35"/>
      <c r="DQS1651" s="34"/>
      <c r="DQZ1651" s="35"/>
      <c r="DRA1651" s="34"/>
      <c r="DRH1651" s="35"/>
      <c r="DRI1651" s="34"/>
      <c r="DRP1651" s="35"/>
      <c r="DRQ1651" s="34"/>
      <c r="DRX1651" s="35"/>
      <c r="DRY1651" s="34"/>
      <c r="DSF1651" s="35"/>
      <c r="DSG1651" s="34"/>
      <c r="DSN1651" s="35"/>
      <c r="DSO1651" s="34"/>
      <c r="DSV1651" s="35"/>
      <c r="DSW1651" s="34"/>
      <c r="DTD1651" s="35"/>
      <c r="DTE1651" s="34"/>
      <c r="DTL1651" s="35"/>
      <c r="DTM1651" s="34"/>
      <c r="DTT1651" s="35"/>
      <c r="DTU1651" s="34"/>
      <c r="DUB1651" s="35"/>
      <c r="DUC1651" s="34"/>
      <c r="DUJ1651" s="35"/>
      <c r="DUK1651" s="34"/>
      <c r="DUR1651" s="35"/>
      <c r="DUS1651" s="34"/>
      <c r="DUZ1651" s="35"/>
      <c r="DVA1651" s="34"/>
      <c r="DVH1651" s="35"/>
      <c r="DVI1651" s="34"/>
      <c r="DVP1651" s="35"/>
      <c r="DVQ1651" s="34"/>
      <c r="DVX1651" s="35"/>
      <c r="DVY1651" s="34"/>
      <c r="DWF1651" s="35"/>
      <c r="DWG1651" s="34"/>
      <c r="DWN1651" s="35"/>
      <c r="DWO1651" s="34"/>
      <c r="DWV1651" s="35"/>
      <c r="DWW1651" s="34"/>
      <c r="DXD1651" s="35"/>
      <c r="DXE1651" s="34"/>
      <c r="DXL1651" s="35"/>
      <c r="DXM1651" s="34"/>
      <c r="DXT1651" s="35"/>
      <c r="DXU1651" s="34"/>
      <c r="DYB1651" s="35"/>
      <c r="DYC1651" s="34"/>
      <c r="DYJ1651" s="35"/>
      <c r="DYK1651" s="34"/>
      <c r="DYR1651" s="35"/>
      <c r="DYS1651" s="34"/>
      <c r="DYZ1651" s="35"/>
      <c r="DZA1651" s="34"/>
      <c r="DZH1651" s="35"/>
      <c r="DZI1651" s="34"/>
      <c r="DZP1651" s="35"/>
      <c r="DZQ1651" s="34"/>
      <c r="DZX1651" s="35"/>
      <c r="DZY1651" s="34"/>
      <c r="EAF1651" s="35"/>
      <c r="EAG1651" s="34"/>
      <c r="EAN1651" s="35"/>
      <c r="EAO1651" s="34"/>
      <c r="EAV1651" s="35"/>
      <c r="EAW1651" s="34"/>
      <c r="EBD1651" s="35"/>
      <c r="EBE1651" s="34"/>
      <c r="EBL1651" s="35"/>
      <c r="EBM1651" s="34"/>
      <c r="EBT1651" s="35"/>
      <c r="EBU1651" s="34"/>
      <c r="ECB1651" s="35"/>
      <c r="ECC1651" s="34"/>
      <c r="ECJ1651" s="35"/>
      <c r="ECK1651" s="34"/>
      <c r="ECR1651" s="35"/>
      <c r="ECS1651" s="34"/>
      <c r="ECZ1651" s="35"/>
      <c r="EDA1651" s="34"/>
      <c r="EDH1651" s="35"/>
      <c r="EDI1651" s="34"/>
      <c r="EDP1651" s="35"/>
      <c r="EDQ1651" s="34"/>
      <c r="EDX1651" s="35"/>
      <c r="EDY1651" s="34"/>
      <c r="EEF1651" s="35"/>
      <c r="EEG1651" s="34"/>
      <c r="EEN1651" s="35"/>
      <c r="EEO1651" s="34"/>
      <c r="EEV1651" s="35"/>
      <c r="EEW1651" s="34"/>
      <c r="EFD1651" s="35"/>
      <c r="EFE1651" s="34"/>
      <c r="EFL1651" s="35"/>
      <c r="EFM1651" s="34"/>
      <c r="EFT1651" s="35"/>
      <c r="EFU1651" s="34"/>
      <c r="EGB1651" s="35"/>
      <c r="EGC1651" s="34"/>
      <c r="EGJ1651" s="35"/>
      <c r="EGK1651" s="34"/>
      <c r="EGR1651" s="35"/>
      <c r="EGS1651" s="34"/>
      <c r="EGZ1651" s="35"/>
      <c r="EHA1651" s="34"/>
      <c r="EHH1651" s="35"/>
      <c r="EHI1651" s="34"/>
      <c r="EHP1651" s="35"/>
      <c r="EHQ1651" s="34"/>
      <c r="EHX1651" s="35"/>
      <c r="EHY1651" s="34"/>
      <c r="EIF1651" s="35"/>
      <c r="EIG1651" s="34"/>
      <c r="EIN1651" s="35"/>
      <c r="EIO1651" s="34"/>
      <c r="EIV1651" s="35"/>
      <c r="EIW1651" s="34"/>
      <c r="EJD1651" s="35"/>
      <c r="EJE1651" s="34"/>
      <c r="EJL1651" s="35"/>
      <c r="EJM1651" s="34"/>
      <c r="EJT1651" s="35"/>
      <c r="EJU1651" s="34"/>
      <c r="EKB1651" s="35"/>
      <c r="EKC1651" s="34"/>
      <c r="EKJ1651" s="35"/>
      <c r="EKK1651" s="34"/>
      <c r="EKR1651" s="35"/>
      <c r="EKS1651" s="34"/>
      <c r="EKZ1651" s="35"/>
      <c r="ELA1651" s="34"/>
      <c r="ELH1651" s="35"/>
      <c r="ELI1651" s="34"/>
      <c r="ELP1651" s="35"/>
      <c r="ELQ1651" s="34"/>
      <c r="ELX1651" s="35"/>
      <c r="ELY1651" s="34"/>
      <c r="EMF1651" s="35"/>
      <c r="EMG1651" s="34"/>
      <c r="EMN1651" s="35"/>
      <c r="EMO1651" s="34"/>
      <c r="EMV1651" s="35"/>
      <c r="EMW1651" s="34"/>
      <c r="END1651" s="35"/>
      <c r="ENE1651" s="34"/>
      <c r="ENL1651" s="35"/>
      <c r="ENM1651" s="34"/>
      <c r="ENT1651" s="35"/>
      <c r="ENU1651" s="34"/>
      <c r="EOB1651" s="35"/>
      <c r="EOC1651" s="34"/>
      <c r="EOJ1651" s="35"/>
      <c r="EOK1651" s="34"/>
      <c r="EOR1651" s="35"/>
      <c r="EOS1651" s="34"/>
      <c r="EOZ1651" s="35"/>
      <c r="EPA1651" s="34"/>
      <c r="EPH1651" s="35"/>
      <c r="EPI1651" s="34"/>
      <c r="EPP1651" s="35"/>
      <c r="EPQ1651" s="34"/>
      <c r="EPX1651" s="35"/>
      <c r="EPY1651" s="34"/>
      <c r="EQF1651" s="35"/>
      <c r="EQG1651" s="34"/>
      <c r="EQN1651" s="35"/>
      <c r="EQO1651" s="34"/>
      <c r="EQV1651" s="35"/>
      <c r="EQW1651" s="34"/>
      <c r="ERD1651" s="35"/>
      <c r="ERE1651" s="34"/>
      <c r="ERL1651" s="35"/>
      <c r="ERM1651" s="34"/>
      <c r="ERT1651" s="35"/>
      <c r="ERU1651" s="34"/>
      <c r="ESB1651" s="35"/>
      <c r="ESC1651" s="34"/>
      <c r="ESJ1651" s="35"/>
      <c r="ESK1651" s="34"/>
      <c r="ESR1651" s="35"/>
      <c r="ESS1651" s="34"/>
      <c r="ESZ1651" s="35"/>
      <c r="ETA1651" s="34"/>
      <c r="ETH1651" s="35"/>
      <c r="ETI1651" s="34"/>
      <c r="ETP1651" s="35"/>
      <c r="ETQ1651" s="34"/>
      <c r="ETX1651" s="35"/>
      <c r="ETY1651" s="34"/>
      <c r="EUF1651" s="35"/>
      <c r="EUG1651" s="34"/>
      <c r="EUN1651" s="35"/>
      <c r="EUO1651" s="34"/>
      <c r="EUV1651" s="35"/>
      <c r="EUW1651" s="34"/>
      <c r="EVD1651" s="35"/>
      <c r="EVE1651" s="34"/>
      <c r="EVL1651" s="35"/>
      <c r="EVM1651" s="34"/>
      <c r="EVT1651" s="35"/>
      <c r="EVU1651" s="34"/>
      <c r="EWB1651" s="35"/>
      <c r="EWC1651" s="34"/>
      <c r="EWJ1651" s="35"/>
      <c r="EWK1651" s="34"/>
      <c r="EWR1651" s="35"/>
      <c r="EWS1651" s="34"/>
      <c r="EWZ1651" s="35"/>
      <c r="EXA1651" s="34"/>
      <c r="EXH1651" s="35"/>
      <c r="EXI1651" s="34"/>
      <c r="EXP1651" s="35"/>
      <c r="EXQ1651" s="34"/>
      <c r="EXX1651" s="35"/>
      <c r="EXY1651" s="34"/>
      <c r="EYF1651" s="35"/>
      <c r="EYG1651" s="34"/>
      <c r="EYN1651" s="35"/>
      <c r="EYO1651" s="34"/>
      <c r="EYV1651" s="35"/>
      <c r="EYW1651" s="34"/>
      <c r="EZD1651" s="35"/>
      <c r="EZE1651" s="34"/>
      <c r="EZL1651" s="35"/>
      <c r="EZM1651" s="34"/>
      <c r="EZT1651" s="35"/>
      <c r="EZU1651" s="34"/>
      <c r="FAB1651" s="35"/>
      <c r="FAC1651" s="34"/>
      <c r="FAJ1651" s="35"/>
      <c r="FAK1651" s="34"/>
      <c r="FAR1651" s="35"/>
      <c r="FAS1651" s="34"/>
      <c r="FAZ1651" s="35"/>
      <c r="FBA1651" s="34"/>
      <c r="FBH1651" s="35"/>
      <c r="FBI1651" s="34"/>
      <c r="FBP1651" s="35"/>
      <c r="FBQ1651" s="34"/>
      <c r="FBX1651" s="35"/>
      <c r="FBY1651" s="34"/>
      <c r="FCF1651" s="35"/>
      <c r="FCG1651" s="34"/>
      <c r="FCN1651" s="35"/>
      <c r="FCO1651" s="34"/>
      <c r="FCV1651" s="35"/>
      <c r="FCW1651" s="34"/>
      <c r="FDD1651" s="35"/>
      <c r="FDE1651" s="34"/>
      <c r="FDL1651" s="35"/>
      <c r="FDM1651" s="34"/>
      <c r="FDT1651" s="35"/>
      <c r="FDU1651" s="34"/>
      <c r="FEB1651" s="35"/>
      <c r="FEC1651" s="34"/>
      <c r="FEJ1651" s="35"/>
      <c r="FEK1651" s="34"/>
      <c r="FER1651" s="35"/>
      <c r="FES1651" s="34"/>
      <c r="FEZ1651" s="35"/>
      <c r="FFA1651" s="34"/>
      <c r="FFH1651" s="35"/>
      <c r="FFI1651" s="34"/>
      <c r="FFP1651" s="35"/>
      <c r="FFQ1651" s="34"/>
      <c r="FFX1651" s="35"/>
      <c r="FFY1651" s="34"/>
      <c r="FGF1651" s="35"/>
      <c r="FGG1651" s="34"/>
      <c r="FGN1651" s="35"/>
      <c r="FGO1651" s="34"/>
      <c r="FGV1651" s="35"/>
      <c r="FGW1651" s="34"/>
      <c r="FHD1651" s="35"/>
      <c r="FHE1651" s="34"/>
      <c r="FHL1651" s="35"/>
      <c r="FHM1651" s="34"/>
      <c r="FHT1651" s="35"/>
      <c r="FHU1651" s="34"/>
      <c r="FIB1651" s="35"/>
      <c r="FIC1651" s="34"/>
      <c r="FIJ1651" s="35"/>
      <c r="FIK1651" s="34"/>
      <c r="FIR1651" s="35"/>
      <c r="FIS1651" s="34"/>
      <c r="FIZ1651" s="35"/>
      <c r="FJA1651" s="34"/>
      <c r="FJH1651" s="35"/>
      <c r="FJI1651" s="34"/>
      <c r="FJP1651" s="35"/>
      <c r="FJQ1651" s="34"/>
      <c r="FJX1651" s="35"/>
      <c r="FJY1651" s="34"/>
      <c r="FKF1651" s="35"/>
      <c r="FKG1651" s="34"/>
      <c r="FKN1651" s="35"/>
      <c r="FKO1651" s="34"/>
      <c r="FKV1651" s="35"/>
      <c r="FKW1651" s="34"/>
      <c r="FLD1651" s="35"/>
      <c r="FLE1651" s="34"/>
      <c r="FLL1651" s="35"/>
      <c r="FLM1651" s="34"/>
      <c r="FLT1651" s="35"/>
      <c r="FLU1651" s="34"/>
      <c r="FMB1651" s="35"/>
      <c r="FMC1651" s="34"/>
      <c r="FMJ1651" s="35"/>
      <c r="FMK1651" s="34"/>
      <c r="FMR1651" s="35"/>
      <c r="FMS1651" s="34"/>
      <c r="FMZ1651" s="35"/>
      <c r="FNA1651" s="34"/>
      <c r="FNH1651" s="35"/>
      <c r="FNI1651" s="34"/>
      <c r="FNP1651" s="35"/>
      <c r="FNQ1651" s="34"/>
      <c r="FNX1651" s="35"/>
      <c r="FNY1651" s="34"/>
      <c r="FOF1651" s="35"/>
      <c r="FOG1651" s="34"/>
      <c r="FON1651" s="35"/>
      <c r="FOO1651" s="34"/>
      <c r="FOV1651" s="35"/>
      <c r="FOW1651" s="34"/>
      <c r="FPD1651" s="35"/>
      <c r="FPE1651" s="34"/>
      <c r="FPL1651" s="35"/>
      <c r="FPM1651" s="34"/>
      <c r="FPT1651" s="35"/>
      <c r="FPU1651" s="34"/>
      <c r="FQB1651" s="35"/>
      <c r="FQC1651" s="34"/>
      <c r="FQJ1651" s="35"/>
      <c r="FQK1651" s="34"/>
      <c r="FQR1651" s="35"/>
      <c r="FQS1651" s="34"/>
      <c r="FQZ1651" s="35"/>
      <c r="FRA1651" s="34"/>
      <c r="FRH1651" s="35"/>
      <c r="FRI1651" s="34"/>
      <c r="FRP1651" s="35"/>
      <c r="FRQ1651" s="34"/>
      <c r="FRX1651" s="35"/>
      <c r="FRY1651" s="34"/>
      <c r="FSF1651" s="35"/>
      <c r="FSG1651" s="34"/>
      <c r="FSN1651" s="35"/>
      <c r="FSO1651" s="34"/>
      <c r="FSV1651" s="35"/>
      <c r="FSW1651" s="34"/>
      <c r="FTD1651" s="35"/>
      <c r="FTE1651" s="34"/>
      <c r="FTL1651" s="35"/>
      <c r="FTM1651" s="34"/>
      <c r="FTT1651" s="35"/>
      <c r="FTU1651" s="34"/>
      <c r="FUB1651" s="35"/>
      <c r="FUC1651" s="34"/>
      <c r="FUJ1651" s="35"/>
      <c r="FUK1651" s="34"/>
      <c r="FUR1651" s="35"/>
      <c r="FUS1651" s="34"/>
      <c r="FUZ1651" s="35"/>
      <c r="FVA1651" s="34"/>
      <c r="FVH1651" s="35"/>
      <c r="FVI1651" s="34"/>
      <c r="FVP1651" s="35"/>
      <c r="FVQ1651" s="34"/>
      <c r="FVX1651" s="35"/>
      <c r="FVY1651" s="34"/>
      <c r="FWF1651" s="35"/>
      <c r="FWG1651" s="34"/>
      <c r="FWN1651" s="35"/>
      <c r="FWO1651" s="34"/>
      <c r="FWV1651" s="35"/>
      <c r="FWW1651" s="34"/>
      <c r="FXD1651" s="35"/>
      <c r="FXE1651" s="34"/>
      <c r="FXL1651" s="35"/>
      <c r="FXM1651" s="34"/>
      <c r="FXT1651" s="35"/>
      <c r="FXU1651" s="34"/>
      <c r="FYB1651" s="35"/>
      <c r="FYC1651" s="34"/>
      <c r="FYJ1651" s="35"/>
      <c r="FYK1651" s="34"/>
      <c r="FYR1651" s="35"/>
      <c r="FYS1651" s="34"/>
      <c r="FYZ1651" s="35"/>
      <c r="FZA1651" s="34"/>
      <c r="FZH1651" s="35"/>
      <c r="FZI1651" s="34"/>
      <c r="FZP1651" s="35"/>
      <c r="FZQ1651" s="34"/>
      <c r="FZX1651" s="35"/>
      <c r="FZY1651" s="34"/>
      <c r="GAF1651" s="35"/>
      <c r="GAG1651" s="34"/>
      <c r="GAN1651" s="35"/>
      <c r="GAO1651" s="34"/>
      <c r="GAV1651" s="35"/>
      <c r="GAW1651" s="34"/>
      <c r="GBD1651" s="35"/>
      <c r="GBE1651" s="34"/>
      <c r="GBL1651" s="35"/>
      <c r="GBM1651" s="34"/>
      <c r="GBT1651" s="35"/>
      <c r="GBU1651" s="34"/>
      <c r="GCB1651" s="35"/>
      <c r="GCC1651" s="34"/>
      <c r="GCJ1651" s="35"/>
      <c r="GCK1651" s="34"/>
      <c r="GCR1651" s="35"/>
      <c r="GCS1651" s="34"/>
      <c r="GCZ1651" s="35"/>
      <c r="GDA1651" s="34"/>
      <c r="GDH1651" s="35"/>
      <c r="GDI1651" s="34"/>
      <c r="GDP1651" s="35"/>
      <c r="GDQ1651" s="34"/>
      <c r="GDX1651" s="35"/>
      <c r="GDY1651" s="34"/>
      <c r="GEF1651" s="35"/>
      <c r="GEG1651" s="34"/>
      <c r="GEN1651" s="35"/>
      <c r="GEO1651" s="34"/>
      <c r="GEV1651" s="35"/>
      <c r="GEW1651" s="34"/>
      <c r="GFD1651" s="35"/>
      <c r="GFE1651" s="34"/>
      <c r="GFL1651" s="35"/>
      <c r="GFM1651" s="34"/>
      <c r="GFT1651" s="35"/>
      <c r="GFU1651" s="34"/>
      <c r="GGB1651" s="35"/>
      <c r="GGC1651" s="34"/>
      <c r="GGJ1651" s="35"/>
      <c r="GGK1651" s="34"/>
      <c r="GGR1651" s="35"/>
      <c r="GGS1651" s="34"/>
      <c r="GGZ1651" s="35"/>
      <c r="GHA1651" s="34"/>
      <c r="GHH1651" s="35"/>
      <c r="GHI1651" s="34"/>
      <c r="GHP1651" s="35"/>
      <c r="GHQ1651" s="34"/>
      <c r="GHX1651" s="35"/>
      <c r="GHY1651" s="34"/>
      <c r="GIF1651" s="35"/>
      <c r="GIG1651" s="34"/>
      <c r="GIN1651" s="35"/>
      <c r="GIO1651" s="34"/>
      <c r="GIV1651" s="35"/>
      <c r="GIW1651" s="34"/>
      <c r="GJD1651" s="35"/>
      <c r="GJE1651" s="34"/>
      <c r="GJL1651" s="35"/>
      <c r="GJM1651" s="34"/>
      <c r="GJT1651" s="35"/>
      <c r="GJU1651" s="34"/>
      <c r="GKB1651" s="35"/>
      <c r="GKC1651" s="34"/>
      <c r="GKJ1651" s="35"/>
      <c r="GKK1651" s="34"/>
      <c r="GKR1651" s="35"/>
      <c r="GKS1651" s="34"/>
      <c r="GKZ1651" s="35"/>
      <c r="GLA1651" s="34"/>
      <c r="GLH1651" s="35"/>
      <c r="GLI1651" s="34"/>
      <c r="GLP1651" s="35"/>
      <c r="GLQ1651" s="34"/>
      <c r="GLX1651" s="35"/>
      <c r="GLY1651" s="34"/>
      <c r="GMF1651" s="35"/>
      <c r="GMG1651" s="34"/>
      <c r="GMN1651" s="35"/>
      <c r="GMO1651" s="34"/>
      <c r="GMV1651" s="35"/>
      <c r="GMW1651" s="34"/>
      <c r="GND1651" s="35"/>
      <c r="GNE1651" s="34"/>
      <c r="GNL1651" s="35"/>
      <c r="GNM1651" s="34"/>
      <c r="GNT1651" s="35"/>
      <c r="GNU1651" s="34"/>
      <c r="GOB1651" s="35"/>
      <c r="GOC1651" s="34"/>
      <c r="GOJ1651" s="35"/>
      <c r="GOK1651" s="34"/>
      <c r="GOR1651" s="35"/>
      <c r="GOS1651" s="34"/>
      <c r="GOZ1651" s="35"/>
      <c r="GPA1651" s="34"/>
      <c r="GPH1651" s="35"/>
      <c r="GPI1651" s="34"/>
      <c r="GPP1651" s="35"/>
      <c r="GPQ1651" s="34"/>
      <c r="GPX1651" s="35"/>
      <c r="GPY1651" s="34"/>
      <c r="GQF1651" s="35"/>
      <c r="GQG1651" s="34"/>
      <c r="GQN1651" s="35"/>
      <c r="GQO1651" s="34"/>
      <c r="GQV1651" s="35"/>
      <c r="GQW1651" s="34"/>
      <c r="GRD1651" s="35"/>
      <c r="GRE1651" s="34"/>
      <c r="GRL1651" s="35"/>
      <c r="GRM1651" s="34"/>
      <c r="GRT1651" s="35"/>
      <c r="GRU1651" s="34"/>
      <c r="GSB1651" s="35"/>
      <c r="GSC1651" s="34"/>
      <c r="GSJ1651" s="35"/>
      <c r="GSK1651" s="34"/>
      <c r="GSR1651" s="35"/>
      <c r="GSS1651" s="34"/>
      <c r="GSZ1651" s="35"/>
      <c r="GTA1651" s="34"/>
      <c r="GTH1651" s="35"/>
      <c r="GTI1651" s="34"/>
      <c r="GTP1651" s="35"/>
      <c r="GTQ1651" s="34"/>
      <c r="GTX1651" s="35"/>
      <c r="GTY1651" s="34"/>
      <c r="GUF1651" s="35"/>
      <c r="GUG1651" s="34"/>
      <c r="GUN1651" s="35"/>
      <c r="GUO1651" s="34"/>
      <c r="GUV1651" s="35"/>
      <c r="GUW1651" s="34"/>
      <c r="GVD1651" s="35"/>
      <c r="GVE1651" s="34"/>
      <c r="GVL1651" s="35"/>
      <c r="GVM1651" s="34"/>
      <c r="GVT1651" s="35"/>
      <c r="GVU1651" s="34"/>
      <c r="GWB1651" s="35"/>
      <c r="GWC1651" s="34"/>
      <c r="GWJ1651" s="35"/>
      <c r="GWK1651" s="34"/>
      <c r="GWR1651" s="35"/>
      <c r="GWS1651" s="34"/>
      <c r="GWZ1651" s="35"/>
      <c r="GXA1651" s="34"/>
      <c r="GXH1651" s="35"/>
      <c r="GXI1651" s="34"/>
      <c r="GXP1651" s="35"/>
      <c r="GXQ1651" s="34"/>
      <c r="GXX1651" s="35"/>
      <c r="GXY1651" s="34"/>
      <c r="GYF1651" s="35"/>
      <c r="GYG1651" s="34"/>
      <c r="GYN1651" s="35"/>
      <c r="GYO1651" s="34"/>
      <c r="GYV1651" s="35"/>
      <c r="GYW1651" s="34"/>
      <c r="GZD1651" s="35"/>
      <c r="GZE1651" s="34"/>
      <c r="GZL1651" s="35"/>
      <c r="GZM1651" s="34"/>
      <c r="GZT1651" s="35"/>
      <c r="GZU1651" s="34"/>
      <c r="HAB1651" s="35"/>
      <c r="HAC1651" s="34"/>
      <c r="HAJ1651" s="35"/>
      <c r="HAK1651" s="34"/>
      <c r="HAR1651" s="35"/>
      <c r="HAS1651" s="34"/>
      <c r="HAZ1651" s="35"/>
      <c r="HBA1651" s="34"/>
      <c r="HBH1651" s="35"/>
      <c r="HBI1651" s="34"/>
      <c r="HBP1651" s="35"/>
      <c r="HBQ1651" s="34"/>
      <c r="HBX1651" s="35"/>
      <c r="HBY1651" s="34"/>
      <c r="HCF1651" s="35"/>
      <c r="HCG1651" s="34"/>
      <c r="HCN1651" s="35"/>
      <c r="HCO1651" s="34"/>
      <c r="HCV1651" s="35"/>
      <c r="HCW1651" s="34"/>
      <c r="HDD1651" s="35"/>
      <c r="HDE1651" s="34"/>
      <c r="HDL1651" s="35"/>
      <c r="HDM1651" s="34"/>
      <c r="HDT1651" s="35"/>
      <c r="HDU1651" s="34"/>
      <c r="HEB1651" s="35"/>
      <c r="HEC1651" s="34"/>
      <c r="HEJ1651" s="35"/>
      <c r="HEK1651" s="34"/>
      <c r="HER1651" s="35"/>
      <c r="HES1651" s="34"/>
      <c r="HEZ1651" s="35"/>
      <c r="HFA1651" s="34"/>
      <c r="HFH1651" s="35"/>
      <c r="HFI1651" s="34"/>
      <c r="HFP1651" s="35"/>
      <c r="HFQ1651" s="34"/>
      <c r="HFX1651" s="35"/>
      <c r="HFY1651" s="34"/>
      <c r="HGF1651" s="35"/>
      <c r="HGG1651" s="34"/>
      <c r="HGN1651" s="35"/>
      <c r="HGO1651" s="34"/>
      <c r="HGV1651" s="35"/>
      <c r="HGW1651" s="34"/>
      <c r="HHD1651" s="35"/>
      <c r="HHE1651" s="34"/>
      <c r="HHL1651" s="35"/>
      <c r="HHM1651" s="34"/>
      <c r="HHT1651" s="35"/>
      <c r="HHU1651" s="34"/>
      <c r="HIB1651" s="35"/>
      <c r="HIC1651" s="34"/>
      <c r="HIJ1651" s="35"/>
      <c r="HIK1651" s="34"/>
      <c r="HIR1651" s="35"/>
      <c r="HIS1651" s="34"/>
      <c r="HIZ1651" s="35"/>
      <c r="HJA1651" s="34"/>
      <c r="HJH1651" s="35"/>
      <c r="HJI1651" s="34"/>
      <c r="HJP1651" s="35"/>
      <c r="HJQ1651" s="34"/>
      <c r="HJX1651" s="35"/>
      <c r="HJY1651" s="34"/>
      <c r="HKF1651" s="35"/>
      <c r="HKG1651" s="34"/>
      <c r="HKN1651" s="35"/>
      <c r="HKO1651" s="34"/>
      <c r="HKV1651" s="35"/>
      <c r="HKW1651" s="34"/>
      <c r="HLD1651" s="35"/>
      <c r="HLE1651" s="34"/>
      <c r="HLL1651" s="35"/>
      <c r="HLM1651" s="34"/>
      <c r="HLT1651" s="35"/>
      <c r="HLU1651" s="34"/>
      <c r="HMB1651" s="35"/>
      <c r="HMC1651" s="34"/>
      <c r="HMJ1651" s="35"/>
      <c r="HMK1651" s="34"/>
      <c r="HMR1651" s="35"/>
      <c r="HMS1651" s="34"/>
      <c r="HMZ1651" s="35"/>
      <c r="HNA1651" s="34"/>
      <c r="HNH1651" s="35"/>
      <c r="HNI1651" s="34"/>
      <c r="HNP1651" s="35"/>
      <c r="HNQ1651" s="34"/>
      <c r="HNX1651" s="35"/>
      <c r="HNY1651" s="34"/>
      <c r="HOF1651" s="35"/>
      <c r="HOG1651" s="34"/>
      <c r="HON1651" s="35"/>
      <c r="HOO1651" s="34"/>
      <c r="HOV1651" s="35"/>
      <c r="HOW1651" s="34"/>
      <c r="HPD1651" s="35"/>
      <c r="HPE1651" s="34"/>
      <c r="HPL1651" s="35"/>
      <c r="HPM1651" s="34"/>
      <c r="HPT1651" s="35"/>
      <c r="HPU1651" s="34"/>
      <c r="HQB1651" s="35"/>
      <c r="HQC1651" s="34"/>
      <c r="HQJ1651" s="35"/>
      <c r="HQK1651" s="34"/>
      <c r="HQR1651" s="35"/>
      <c r="HQS1651" s="34"/>
      <c r="HQZ1651" s="35"/>
      <c r="HRA1651" s="34"/>
      <c r="HRH1651" s="35"/>
      <c r="HRI1651" s="34"/>
      <c r="HRP1651" s="35"/>
      <c r="HRQ1651" s="34"/>
      <c r="HRX1651" s="35"/>
      <c r="HRY1651" s="34"/>
      <c r="HSF1651" s="35"/>
      <c r="HSG1651" s="34"/>
      <c r="HSN1651" s="35"/>
      <c r="HSO1651" s="34"/>
      <c r="HSV1651" s="35"/>
      <c r="HSW1651" s="34"/>
      <c r="HTD1651" s="35"/>
      <c r="HTE1651" s="34"/>
      <c r="HTL1651" s="35"/>
      <c r="HTM1651" s="34"/>
      <c r="HTT1651" s="35"/>
      <c r="HTU1651" s="34"/>
      <c r="HUB1651" s="35"/>
      <c r="HUC1651" s="34"/>
      <c r="HUJ1651" s="35"/>
      <c r="HUK1651" s="34"/>
      <c r="HUR1651" s="35"/>
      <c r="HUS1651" s="34"/>
      <c r="HUZ1651" s="35"/>
      <c r="HVA1651" s="34"/>
      <c r="HVH1651" s="35"/>
      <c r="HVI1651" s="34"/>
      <c r="HVP1651" s="35"/>
      <c r="HVQ1651" s="34"/>
      <c r="HVX1651" s="35"/>
      <c r="HVY1651" s="34"/>
      <c r="HWF1651" s="35"/>
      <c r="HWG1651" s="34"/>
      <c r="HWN1651" s="35"/>
      <c r="HWO1651" s="34"/>
      <c r="HWV1651" s="35"/>
      <c r="HWW1651" s="34"/>
      <c r="HXD1651" s="35"/>
      <c r="HXE1651" s="34"/>
      <c r="HXL1651" s="35"/>
      <c r="HXM1651" s="34"/>
      <c r="HXT1651" s="35"/>
      <c r="HXU1651" s="34"/>
      <c r="HYB1651" s="35"/>
      <c r="HYC1651" s="34"/>
      <c r="HYJ1651" s="35"/>
      <c r="HYK1651" s="34"/>
      <c r="HYR1651" s="35"/>
      <c r="HYS1651" s="34"/>
      <c r="HYZ1651" s="35"/>
      <c r="HZA1651" s="34"/>
      <c r="HZH1651" s="35"/>
      <c r="HZI1651" s="34"/>
      <c r="HZP1651" s="35"/>
      <c r="HZQ1651" s="34"/>
      <c r="HZX1651" s="35"/>
      <c r="HZY1651" s="34"/>
      <c r="IAF1651" s="35"/>
      <c r="IAG1651" s="34"/>
      <c r="IAN1651" s="35"/>
      <c r="IAO1651" s="34"/>
      <c r="IAV1651" s="35"/>
      <c r="IAW1651" s="34"/>
      <c r="IBD1651" s="35"/>
      <c r="IBE1651" s="34"/>
      <c r="IBL1651" s="35"/>
      <c r="IBM1651" s="34"/>
      <c r="IBT1651" s="35"/>
      <c r="IBU1651" s="34"/>
      <c r="ICB1651" s="35"/>
      <c r="ICC1651" s="34"/>
      <c r="ICJ1651" s="35"/>
      <c r="ICK1651" s="34"/>
      <c r="ICR1651" s="35"/>
      <c r="ICS1651" s="34"/>
      <c r="ICZ1651" s="35"/>
      <c r="IDA1651" s="34"/>
      <c r="IDH1651" s="35"/>
      <c r="IDI1651" s="34"/>
      <c r="IDP1651" s="35"/>
      <c r="IDQ1651" s="34"/>
      <c r="IDX1651" s="35"/>
      <c r="IDY1651" s="34"/>
      <c r="IEF1651" s="35"/>
      <c r="IEG1651" s="34"/>
      <c r="IEN1651" s="35"/>
      <c r="IEO1651" s="34"/>
      <c r="IEV1651" s="35"/>
      <c r="IEW1651" s="34"/>
      <c r="IFD1651" s="35"/>
      <c r="IFE1651" s="34"/>
      <c r="IFL1651" s="35"/>
      <c r="IFM1651" s="34"/>
      <c r="IFT1651" s="35"/>
      <c r="IFU1651" s="34"/>
      <c r="IGB1651" s="35"/>
      <c r="IGC1651" s="34"/>
      <c r="IGJ1651" s="35"/>
      <c r="IGK1651" s="34"/>
      <c r="IGR1651" s="35"/>
      <c r="IGS1651" s="34"/>
      <c r="IGZ1651" s="35"/>
      <c r="IHA1651" s="34"/>
      <c r="IHH1651" s="35"/>
      <c r="IHI1651" s="34"/>
      <c r="IHP1651" s="35"/>
      <c r="IHQ1651" s="34"/>
      <c r="IHX1651" s="35"/>
      <c r="IHY1651" s="34"/>
      <c r="IIF1651" s="35"/>
      <c r="IIG1651" s="34"/>
      <c r="IIN1651" s="35"/>
      <c r="IIO1651" s="34"/>
      <c r="IIV1651" s="35"/>
      <c r="IIW1651" s="34"/>
      <c r="IJD1651" s="35"/>
      <c r="IJE1651" s="34"/>
      <c r="IJL1651" s="35"/>
      <c r="IJM1651" s="34"/>
      <c r="IJT1651" s="35"/>
      <c r="IJU1651" s="34"/>
      <c r="IKB1651" s="35"/>
      <c r="IKC1651" s="34"/>
      <c r="IKJ1651" s="35"/>
      <c r="IKK1651" s="34"/>
      <c r="IKR1651" s="35"/>
      <c r="IKS1651" s="34"/>
      <c r="IKZ1651" s="35"/>
      <c r="ILA1651" s="34"/>
      <c r="ILH1651" s="35"/>
      <c r="ILI1651" s="34"/>
      <c r="ILP1651" s="35"/>
      <c r="ILQ1651" s="34"/>
      <c r="ILX1651" s="35"/>
      <c r="ILY1651" s="34"/>
      <c r="IMF1651" s="35"/>
      <c r="IMG1651" s="34"/>
      <c r="IMN1651" s="35"/>
      <c r="IMO1651" s="34"/>
      <c r="IMV1651" s="35"/>
      <c r="IMW1651" s="34"/>
      <c r="IND1651" s="35"/>
      <c r="INE1651" s="34"/>
      <c r="INL1651" s="35"/>
      <c r="INM1651" s="34"/>
      <c r="INT1651" s="35"/>
      <c r="INU1651" s="34"/>
      <c r="IOB1651" s="35"/>
      <c r="IOC1651" s="34"/>
      <c r="IOJ1651" s="35"/>
      <c r="IOK1651" s="34"/>
      <c r="IOR1651" s="35"/>
      <c r="IOS1651" s="34"/>
      <c r="IOZ1651" s="35"/>
      <c r="IPA1651" s="34"/>
      <c r="IPH1651" s="35"/>
      <c r="IPI1651" s="34"/>
      <c r="IPP1651" s="35"/>
      <c r="IPQ1651" s="34"/>
      <c r="IPX1651" s="35"/>
      <c r="IPY1651" s="34"/>
      <c r="IQF1651" s="35"/>
      <c r="IQG1651" s="34"/>
      <c r="IQN1651" s="35"/>
      <c r="IQO1651" s="34"/>
      <c r="IQV1651" s="35"/>
      <c r="IQW1651" s="34"/>
      <c r="IRD1651" s="35"/>
      <c r="IRE1651" s="34"/>
      <c r="IRL1651" s="35"/>
      <c r="IRM1651" s="34"/>
      <c r="IRT1651" s="35"/>
      <c r="IRU1651" s="34"/>
      <c r="ISB1651" s="35"/>
      <c r="ISC1651" s="34"/>
      <c r="ISJ1651" s="35"/>
      <c r="ISK1651" s="34"/>
      <c r="ISR1651" s="35"/>
      <c r="ISS1651" s="34"/>
      <c r="ISZ1651" s="35"/>
      <c r="ITA1651" s="34"/>
      <c r="ITH1651" s="35"/>
      <c r="ITI1651" s="34"/>
      <c r="ITP1651" s="35"/>
      <c r="ITQ1651" s="34"/>
      <c r="ITX1651" s="35"/>
      <c r="ITY1651" s="34"/>
      <c r="IUF1651" s="35"/>
      <c r="IUG1651" s="34"/>
      <c r="IUN1651" s="35"/>
      <c r="IUO1651" s="34"/>
      <c r="IUV1651" s="35"/>
      <c r="IUW1651" s="34"/>
      <c r="IVD1651" s="35"/>
      <c r="IVE1651" s="34"/>
      <c r="IVL1651" s="35"/>
      <c r="IVM1651" s="34"/>
      <c r="IVT1651" s="35"/>
      <c r="IVU1651" s="34"/>
      <c r="IWB1651" s="35"/>
      <c r="IWC1651" s="34"/>
      <c r="IWJ1651" s="35"/>
      <c r="IWK1651" s="34"/>
      <c r="IWR1651" s="35"/>
      <c r="IWS1651" s="34"/>
      <c r="IWZ1651" s="35"/>
      <c r="IXA1651" s="34"/>
      <c r="IXH1651" s="35"/>
      <c r="IXI1651" s="34"/>
      <c r="IXP1651" s="35"/>
      <c r="IXQ1651" s="34"/>
      <c r="IXX1651" s="35"/>
      <c r="IXY1651" s="34"/>
      <c r="IYF1651" s="35"/>
      <c r="IYG1651" s="34"/>
      <c r="IYN1651" s="35"/>
      <c r="IYO1651" s="34"/>
      <c r="IYV1651" s="35"/>
      <c r="IYW1651" s="34"/>
      <c r="IZD1651" s="35"/>
      <c r="IZE1651" s="34"/>
      <c r="IZL1651" s="35"/>
      <c r="IZM1651" s="34"/>
      <c r="IZT1651" s="35"/>
      <c r="IZU1651" s="34"/>
      <c r="JAB1651" s="35"/>
      <c r="JAC1651" s="34"/>
      <c r="JAJ1651" s="35"/>
      <c r="JAK1651" s="34"/>
      <c r="JAR1651" s="35"/>
      <c r="JAS1651" s="34"/>
      <c r="JAZ1651" s="35"/>
      <c r="JBA1651" s="34"/>
      <c r="JBH1651" s="35"/>
      <c r="JBI1651" s="34"/>
      <c r="JBP1651" s="35"/>
      <c r="JBQ1651" s="34"/>
      <c r="JBX1651" s="35"/>
      <c r="JBY1651" s="34"/>
      <c r="JCF1651" s="35"/>
      <c r="JCG1651" s="34"/>
      <c r="JCN1651" s="35"/>
      <c r="JCO1651" s="34"/>
      <c r="JCV1651" s="35"/>
      <c r="JCW1651" s="34"/>
      <c r="JDD1651" s="35"/>
      <c r="JDE1651" s="34"/>
      <c r="JDL1651" s="35"/>
      <c r="JDM1651" s="34"/>
      <c r="JDT1651" s="35"/>
      <c r="JDU1651" s="34"/>
      <c r="JEB1651" s="35"/>
      <c r="JEC1651" s="34"/>
      <c r="JEJ1651" s="35"/>
      <c r="JEK1651" s="34"/>
      <c r="JER1651" s="35"/>
      <c r="JES1651" s="34"/>
      <c r="JEZ1651" s="35"/>
      <c r="JFA1651" s="34"/>
      <c r="JFH1651" s="35"/>
      <c r="JFI1651" s="34"/>
      <c r="JFP1651" s="35"/>
      <c r="JFQ1651" s="34"/>
      <c r="JFX1651" s="35"/>
      <c r="JFY1651" s="34"/>
      <c r="JGF1651" s="35"/>
      <c r="JGG1651" s="34"/>
      <c r="JGN1651" s="35"/>
      <c r="JGO1651" s="34"/>
      <c r="JGV1651" s="35"/>
      <c r="JGW1651" s="34"/>
      <c r="JHD1651" s="35"/>
      <c r="JHE1651" s="34"/>
      <c r="JHL1651" s="35"/>
      <c r="JHM1651" s="34"/>
      <c r="JHT1651" s="35"/>
      <c r="JHU1651" s="34"/>
      <c r="JIB1651" s="35"/>
      <c r="JIC1651" s="34"/>
      <c r="JIJ1651" s="35"/>
      <c r="JIK1651" s="34"/>
      <c r="JIR1651" s="35"/>
      <c r="JIS1651" s="34"/>
      <c r="JIZ1651" s="35"/>
      <c r="JJA1651" s="34"/>
      <c r="JJH1651" s="35"/>
      <c r="JJI1651" s="34"/>
      <c r="JJP1651" s="35"/>
      <c r="JJQ1651" s="34"/>
      <c r="JJX1651" s="35"/>
      <c r="JJY1651" s="34"/>
      <c r="JKF1651" s="35"/>
      <c r="JKG1651" s="34"/>
      <c r="JKN1651" s="35"/>
      <c r="JKO1651" s="34"/>
      <c r="JKV1651" s="35"/>
      <c r="JKW1651" s="34"/>
      <c r="JLD1651" s="35"/>
      <c r="JLE1651" s="34"/>
      <c r="JLL1651" s="35"/>
      <c r="JLM1651" s="34"/>
      <c r="JLT1651" s="35"/>
      <c r="JLU1651" s="34"/>
      <c r="JMB1651" s="35"/>
      <c r="JMC1651" s="34"/>
      <c r="JMJ1651" s="35"/>
      <c r="JMK1651" s="34"/>
      <c r="JMR1651" s="35"/>
      <c r="JMS1651" s="34"/>
      <c r="JMZ1651" s="35"/>
      <c r="JNA1651" s="34"/>
      <c r="JNH1651" s="35"/>
      <c r="JNI1651" s="34"/>
      <c r="JNP1651" s="35"/>
      <c r="JNQ1651" s="34"/>
      <c r="JNX1651" s="35"/>
      <c r="JNY1651" s="34"/>
      <c r="JOF1651" s="35"/>
      <c r="JOG1651" s="34"/>
      <c r="JON1651" s="35"/>
      <c r="JOO1651" s="34"/>
      <c r="JOV1651" s="35"/>
      <c r="JOW1651" s="34"/>
      <c r="JPD1651" s="35"/>
      <c r="JPE1651" s="34"/>
      <c r="JPL1651" s="35"/>
      <c r="JPM1651" s="34"/>
      <c r="JPT1651" s="35"/>
      <c r="JPU1651" s="34"/>
      <c r="JQB1651" s="35"/>
      <c r="JQC1651" s="34"/>
      <c r="JQJ1651" s="35"/>
      <c r="JQK1651" s="34"/>
      <c r="JQR1651" s="35"/>
      <c r="JQS1651" s="34"/>
      <c r="JQZ1651" s="35"/>
      <c r="JRA1651" s="34"/>
      <c r="JRH1651" s="35"/>
      <c r="JRI1651" s="34"/>
      <c r="JRP1651" s="35"/>
      <c r="JRQ1651" s="34"/>
      <c r="JRX1651" s="35"/>
      <c r="JRY1651" s="34"/>
      <c r="JSF1651" s="35"/>
      <c r="JSG1651" s="34"/>
      <c r="JSN1651" s="35"/>
      <c r="JSO1651" s="34"/>
      <c r="JSV1651" s="35"/>
      <c r="JSW1651" s="34"/>
      <c r="JTD1651" s="35"/>
      <c r="JTE1651" s="34"/>
      <c r="JTL1651" s="35"/>
      <c r="JTM1651" s="34"/>
      <c r="JTT1651" s="35"/>
      <c r="JTU1651" s="34"/>
      <c r="JUB1651" s="35"/>
      <c r="JUC1651" s="34"/>
      <c r="JUJ1651" s="35"/>
      <c r="JUK1651" s="34"/>
      <c r="JUR1651" s="35"/>
      <c r="JUS1651" s="34"/>
      <c r="JUZ1651" s="35"/>
      <c r="JVA1651" s="34"/>
      <c r="JVH1651" s="35"/>
      <c r="JVI1651" s="34"/>
      <c r="JVP1651" s="35"/>
      <c r="JVQ1651" s="34"/>
      <c r="JVX1651" s="35"/>
      <c r="JVY1651" s="34"/>
      <c r="JWF1651" s="35"/>
      <c r="JWG1651" s="34"/>
      <c r="JWN1651" s="35"/>
      <c r="JWO1651" s="34"/>
      <c r="JWV1651" s="35"/>
      <c r="JWW1651" s="34"/>
      <c r="JXD1651" s="35"/>
      <c r="JXE1651" s="34"/>
      <c r="JXL1651" s="35"/>
      <c r="JXM1651" s="34"/>
      <c r="JXT1651" s="35"/>
      <c r="JXU1651" s="34"/>
      <c r="JYB1651" s="35"/>
      <c r="JYC1651" s="34"/>
      <c r="JYJ1651" s="35"/>
      <c r="JYK1651" s="34"/>
      <c r="JYR1651" s="35"/>
      <c r="JYS1651" s="34"/>
      <c r="JYZ1651" s="35"/>
      <c r="JZA1651" s="34"/>
      <c r="JZH1651" s="35"/>
      <c r="JZI1651" s="34"/>
      <c r="JZP1651" s="35"/>
      <c r="JZQ1651" s="34"/>
      <c r="JZX1651" s="35"/>
      <c r="JZY1651" s="34"/>
      <c r="KAF1651" s="35"/>
      <c r="KAG1651" s="34"/>
      <c r="KAN1651" s="35"/>
      <c r="KAO1651" s="34"/>
      <c r="KAV1651" s="35"/>
      <c r="KAW1651" s="34"/>
      <c r="KBD1651" s="35"/>
      <c r="KBE1651" s="34"/>
      <c r="KBL1651" s="35"/>
      <c r="KBM1651" s="34"/>
      <c r="KBT1651" s="35"/>
      <c r="KBU1651" s="34"/>
      <c r="KCB1651" s="35"/>
      <c r="KCC1651" s="34"/>
      <c r="KCJ1651" s="35"/>
      <c r="KCK1651" s="34"/>
      <c r="KCR1651" s="35"/>
      <c r="KCS1651" s="34"/>
      <c r="KCZ1651" s="35"/>
      <c r="KDA1651" s="34"/>
      <c r="KDH1651" s="35"/>
      <c r="KDI1651" s="34"/>
      <c r="KDP1651" s="35"/>
      <c r="KDQ1651" s="34"/>
      <c r="KDX1651" s="35"/>
      <c r="KDY1651" s="34"/>
      <c r="KEF1651" s="35"/>
      <c r="KEG1651" s="34"/>
      <c r="KEN1651" s="35"/>
      <c r="KEO1651" s="34"/>
      <c r="KEV1651" s="35"/>
      <c r="KEW1651" s="34"/>
      <c r="KFD1651" s="35"/>
      <c r="KFE1651" s="34"/>
      <c r="KFL1651" s="35"/>
      <c r="KFM1651" s="34"/>
      <c r="KFT1651" s="35"/>
      <c r="KFU1651" s="34"/>
      <c r="KGB1651" s="35"/>
      <c r="KGC1651" s="34"/>
      <c r="KGJ1651" s="35"/>
      <c r="KGK1651" s="34"/>
      <c r="KGR1651" s="35"/>
      <c r="KGS1651" s="34"/>
      <c r="KGZ1651" s="35"/>
      <c r="KHA1651" s="34"/>
      <c r="KHH1651" s="35"/>
      <c r="KHI1651" s="34"/>
      <c r="KHP1651" s="35"/>
      <c r="KHQ1651" s="34"/>
      <c r="KHX1651" s="35"/>
      <c r="KHY1651" s="34"/>
      <c r="KIF1651" s="35"/>
      <c r="KIG1651" s="34"/>
      <c r="KIN1651" s="35"/>
      <c r="KIO1651" s="34"/>
      <c r="KIV1651" s="35"/>
      <c r="KIW1651" s="34"/>
      <c r="KJD1651" s="35"/>
      <c r="KJE1651" s="34"/>
      <c r="KJL1651" s="35"/>
      <c r="KJM1651" s="34"/>
      <c r="KJT1651" s="35"/>
      <c r="KJU1651" s="34"/>
      <c r="KKB1651" s="35"/>
      <c r="KKC1651" s="34"/>
      <c r="KKJ1651" s="35"/>
      <c r="KKK1651" s="34"/>
      <c r="KKR1651" s="35"/>
      <c r="KKS1651" s="34"/>
      <c r="KKZ1651" s="35"/>
      <c r="KLA1651" s="34"/>
      <c r="KLH1651" s="35"/>
      <c r="KLI1651" s="34"/>
      <c r="KLP1651" s="35"/>
      <c r="KLQ1651" s="34"/>
      <c r="KLX1651" s="35"/>
      <c r="KLY1651" s="34"/>
      <c r="KMF1651" s="35"/>
      <c r="KMG1651" s="34"/>
      <c r="KMN1651" s="35"/>
      <c r="KMO1651" s="34"/>
      <c r="KMV1651" s="35"/>
      <c r="KMW1651" s="34"/>
      <c r="KND1651" s="35"/>
      <c r="KNE1651" s="34"/>
      <c r="KNL1651" s="35"/>
      <c r="KNM1651" s="34"/>
      <c r="KNT1651" s="35"/>
      <c r="KNU1651" s="34"/>
      <c r="KOB1651" s="35"/>
      <c r="KOC1651" s="34"/>
      <c r="KOJ1651" s="35"/>
      <c r="KOK1651" s="34"/>
      <c r="KOR1651" s="35"/>
      <c r="KOS1651" s="34"/>
      <c r="KOZ1651" s="35"/>
      <c r="KPA1651" s="34"/>
      <c r="KPH1651" s="35"/>
      <c r="KPI1651" s="34"/>
      <c r="KPP1651" s="35"/>
      <c r="KPQ1651" s="34"/>
      <c r="KPX1651" s="35"/>
      <c r="KPY1651" s="34"/>
      <c r="KQF1651" s="35"/>
      <c r="KQG1651" s="34"/>
      <c r="KQN1651" s="35"/>
      <c r="KQO1651" s="34"/>
      <c r="KQV1651" s="35"/>
      <c r="KQW1651" s="34"/>
      <c r="KRD1651" s="35"/>
      <c r="KRE1651" s="34"/>
      <c r="KRL1651" s="35"/>
      <c r="KRM1651" s="34"/>
      <c r="KRT1651" s="35"/>
      <c r="KRU1651" s="34"/>
      <c r="KSB1651" s="35"/>
      <c r="KSC1651" s="34"/>
      <c r="KSJ1651" s="35"/>
      <c r="KSK1651" s="34"/>
      <c r="KSR1651" s="35"/>
      <c r="KSS1651" s="34"/>
      <c r="KSZ1651" s="35"/>
      <c r="KTA1651" s="34"/>
      <c r="KTH1651" s="35"/>
      <c r="KTI1651" s="34"/>
      <c r="KTP1651" s="35"/>
      <c r="KTQ1651" s="34"/>
      <c r="KTX1651" s="35"/>
      <c r="KTY1651" s="34"/>
      <c r="KUF1651" s="35"/>
      <c r="KUG1651" s="34"/>
      <c r="KUN1651" s="35"/>
      <c r="KUO1651" s="34"/>
      <c r="KUV1651" s="35"/>
      <c r="KUW1651" s="34"/>
      <c r="KVD1651" s="35"/>
      <c r="KVE1651" s="34"/>
      <c r="KVL1651" s="35"/>
      <c r="KVM1651" s="34"/>
      <c r="KVT1651" s="35"/>
      <c r="KVU1651" s="34"/>
      <c r="KWB1651" s="35"/>
      <c r="KWC1651" s="34"/>
      <c r="KWJ1651" s="35"/>
      <c r="KWK1651" s="34"/>
      <c r="KWR1651" s="35"/>
      <c r="KWS1651" s="34"/>
      <c r="KWZ1651" s="35"/>
      <c r="KXA1651" s="34"/>
      <c r="KXH1651" s="35"/>
      <c r="KXI1651" s="34"/>
      <c r="KXP1651" s="35"/>
      <c r="KXQ1651" s="34"/>
      <c r="KXX1651" s="35"/>
      <c r="KXY1651" s="34"/>
      <c r="KYF1651" s="35"/>
      <c r="KYG1651" s="34"/>
      <c r="KYN1651" s="35"/>
      <c r="KYO1651" s="34"/>
      <c r="KYV1651" s="35"/>
      <c r="KYW1651" s="34"/>
      <c r="KZD1651" s="35"/>
      <c r="KZE1651" s="34"/>
      <c r="KZL1651" s="35"/>
      <c r="KZM1651" s="34"/>
      <c r="KZT1651" s="35"/>
      <c r="KZU1651" s="34"/>
      <c r="LAB1651" s="35"/>
      <c r="LAC1651" s="34"/>
      <c r="LAJ1651" s="35"/>
      <c r="LAK1651" s="34"/>
      <c r="LAR1651" s="35"/>
      <c r="LAS1651" s="34"/>
      <c r="LAZ1651" s="35"/>
      <c r="LBA1651" s="34"/>
      <c r="LBH1651" s="35"/>
      <c r="LBI1651" s="34"/>
      <c r="LBP1651" s="35"/>
      <c r="LBQ1651" s="34"/>
      <c r="LBX1651" s="35"/>
      <c r="LBY1651" s="34"/>
      <c r="LCF1651" s="35"/>
      <c r="LCG1651" s="34"/>
      <c r="LCN1651" s="35"/>
      <c r="LCO1651" s="34"/>
      <c r="LCV1651" s="35"/>
      <c r="LCW1651" s="34"/>
      <c r="LDD1651" s="35"/>
      <c r="LDE1651" s="34"/>
      <c r="LDL1651" s="35"/>
      <c r="LDM1651" s="34"/>
      <c r="LDT1651" s="35"/>
      <c r="LDU1651" s="34"/>
      <c r="LEB1651" s="35"/>
      <c r="LEC1651" s="34"/>
      <c r="LEJ1651" s="35"/>
      <c r="LEK1651" s="34"/>
      <c r="LER1651" s="35"/>
      <c r="LES1651" s="34"/>
      <c r="LEZ1651" s="35"/>
      <c r="LFA1651" s="34"/>
      <c r="LFH1651" s="35"/>
      <c r="LFI1651" s="34"/>
      <c r="LFP1651" s="35"/>
      <c r="LFQ1651" s="34"/>
      <c r="LFX1651" s="35"/>
      <c r="LFY1651" s="34"/>
      <c r="LGF1651" s="35"/>
      <c r="LGG1651" s="34"/>
      <c r="LGN1651" s="35"/>
      <c r="LGO1651" s="34"/>
      <c r="LGV1651" s="35"/>
      <c r="LGW1651" s="34"/>
      <c r="LHD1651" s="35"/>
      <c r="LHE1651" s="34"/>
      <c r="LHL1651" s="35"/>
      <c r="LHM1651" s="34"/>
      <c r="LHT1651" s="35"/>
      <c r="LHU1651" s="34"/>
      <c r="LIB1651" s="35"/>
      <c r="LIC1651" s="34"/>
      <c r="LIJ1651" s="35"/>
      <c r="LIK1651" s="34"/>
      <c r="LIR1651" s="35"/>
      <c r="LIS1651" s="34"/>
      <c r="LIZ1651" s="35"/>
      <c r="LJA1651" s="34"/>
      <c r="LJH1651" s="35"/>
      <c r="LJI1651" s="34"/>
      <c r="LJP1651" s="35"/>
      <c r="LJQ1651" s="34"/>
      <c r="LJX1651" s="35"/>
      <c r="LJY1651" s="34"/>
      <c r="LKF1651" s="35"/>
      <c r="LKG1651" s="34"/>
      <c r="LKN1651" s="35"/>
      <c r="LKO1651" s="34"/>
      <c r="LKV1651" s="35"/>
      <c r="LKW1651" s="34"/>
      <c r="LLD1651" s="35"/>
      <c r="LLE1651" s="34"/>
      <c r="LLL1651" s="35"/>
      <c r="LLM1651" s="34"/>
      <c r="LLT1651" s="35"/>
      <c r="LLU1651" s="34"/>
      <c r="LMB1651" s="35"/>
      <c r="LMC1651" s="34"/>
      <c r="LMJ1651" s="35"/>
      <c r="LMK1651" s="34"/>
      <c r="LMR1651" s="35"/>
      <c r="LMS1651" s="34"/>
      <c r="LMZ1651" s="35"/>
      <c r="LNA1651" s="34"/>
      <c r="LNH1651" s="35"/>
      <c r="LNI1651" s="34"/>
      <c r="LNP1651" s="35"/>
      <c r="LNQ1651" s="34"/>
      <c r="LNX1651" s="35"/>
      <c r="LNY1651" s="34"/>
      <c r="LOF1651" s="35"/>
      <c r="LOG1651" s="34"/>
      <c r="LON1651" s="35"/>
      <c r="LOO1651" s="34"/>
      <c r="LOV1651" s="35"/>
      <c r="LOW1651" s="34"/>
      <c r="LPD1651" s="35"/>
      <c r="LPE1651" s="34"/>
      <c r="LPL1651" s="35"/>
      <c r="LPM1651" s="34"/>
      <c r="LPT1651" s="35"/>
      <c r="LPU1651" s="34"/>
      <c r="LQB1651" s="35"/>
      <c r="LQC1651" s="34"/>
      <c r="LQJ1651" s="35"/>
      <c r="LQK1651" s="34"/>
      <c r="LQR1651" s="35"/>
      <c r="LQS1651" s="34"/>
      <c r="LQZ1651" s="35"/>
      <c r="LRA1651" s="34"/>
      <c r="LRH1651" s="35"/>
      <c r="LRI1651" s="34"/>
      <c r="LRP1651" s="35"/>
      <c r="LRQ1651" s="34"/>
      <c r="LRX1651" s="35"/>
      <c r="LRY1651" s="34"/>
      <c r="LSF1651" s="35"/>
      <c r="LSG1651" s="34"/>
      <c r="LSN1651" s="35"/>
      <c r="LSO1651" s="34"/>
      <c r="LSV1651" s="35"/>
      <c r="LSW1651" s="34"/>
      <c r="LTD1651" s="35"/>
      <c r="LTE1651" s="34"/>
      <c r="LTL1651" s="35"/>
      <c r="LTM1651" s="34"/>
      <c r="LTT1651" s="35"/>
      <c r="LTU1651" s="34"/>
      <c r="LUB1651" s="35"/>
      <c r="LUC1651" s="34"/>
      <c r="LUJ1651" s="35"/>
      <c r="LUK1651" s="34"/>
      <c r="LUR1651" s="35"/>
      <c r="LUS1651" s="34"/>
      <c r="LUZ1651" s="35"/>
      <c r="LVA1651" s="34"/>
      <c r="LVH1651" s="35"/>
      <c r="LVI1651" s="34"/>
      <c r="LVP1651" s="35"/>
      <c r="LVQ1651" s="34"/>
      <c r="LVX1651" s="35"/>
      <c r="LVY1651" s="34"/>
      <c r="LWF1651" s="35"/>
      <c r="LWG1651" s="34"/>
      <c r="LWN1651" s="35"/>
      <c r="LWO1651" s="34"/>
      <c r="LWV1651" s="35"/>
      <c r="LWW1651" s="34"/>
      <c r="LXD1651" s="35"/>
      <c r="LXE1651" s="34"/>
      <c r="LXL1651" s="35"/>
      <c r="LXM1651" s="34"/>
      <c r="LXT1651" s="35"/>
      <c r="LXU1651" s="34"/>
      <c r="LYB1651" s="35"/>
      <c r="LYC1651" s="34"/>
      <c r="LYJ1651" s="35"/>
      <c r="LYK1651" s="34"/>
      <c r="LYR1651" s="35"/>
      <c r="LYS1651" s="34"/>
      <c r="LYZ1651" s="35"/>
      <c r="LZA1651" s="34"/>
      <c r="LZH1651" s="35"/>
      <c r="LZI1651" s="34"/>
      <c r="LZP1651" s="35"/>
      <c r="LZQ1651" s="34"/>
      <c r="LZX1651" s="35"/>
      <c r="LZY1651" s="34"/>
      <c r="MAF1651" s="35"/>
      <c r="MAG1651" s="34"/>
      <c r="MAN1651" s="35"/>
      <c r="MAO1651" s="34"/>
      <c r="MAV1651" s="35"/>
      <c r="MAW1651" s="34"/>
      <c r="MBD1651" s="35"/>
      <c r="MBE1651" s="34"/>
      <c r="MBL1651" s="35"/>
      <c r="MBM1651" s="34"/>
      <c r="MBT1651" s="35"/>
      <c r="MBU1651" s="34"/>
      <c r="MCB1651" s="35"/>
      <c r="MCC1651" s="34"/>
      <c r="MCJ1651" s="35"/>
      <c r="MCK1651" s="34"/>
      <c r="MCR1651" s="35"/>
      <c r="MCS1651" s="34"/>
      <c r="MCZ1651" s="35"/>
      <c r="MDA1651" s="34"/>
      <c r="MDH1651" s="35"/>
      <c r="MDI1651" s="34"/>
      <c r="MDP1651" s="35"/>
      <c r="MDQ1651" s="34"/>
      <c r="MDX1651" s="35"/>
      <c r="MDY1651" s="34"/>
      <c r="MEF1651" s="35"/>
      <c r="MEG1651" s="34"/>
      <c r="MEN1651" s="35"/>
      <c r="MEO1651" s="34"/>
      <c r="MEV1651" s="35"/>
      <c r="MEW1651" s="34"/>
      <c r="MFD1651" s="35"/>
      <c r="MFE1651" s="34"/>
      <c r="MFL1651" s="35"/>
      <c r="MFM1651" s="34"/>
      <c r="MFT1651" s="35"/>
      <c r="MFU1651" s="34"/>
      <c r="MGB1651" s="35"/>
      <c r="MGC1651" s="34"/>
      <c r="MGJ1651" s="35"/>
      <c r="MGK1651" s="34"/>
      <c r="MGR1651" s="35"/>
      <c r="MGS1651" s="34"/>
      <c r="MGZ1651" s="35"/>
      <c r="MHA1651" s="34"/>
      <c r="MHH1651" s="35"/>
      <c r="MHI1651" s="34"/>
      <c r="MHP1651" s="35"/>
      <c r="MHQ1651" s="34"/>
      <c r="MHX1651" s="35"/>
      <c r="MHY1651" s="34"/>
      <c r="MIF1651" s="35"/>
      <c r="MIG1651" s="34"/>
      <c r="MIN1651" s="35"/>
      <c r="MIO1651" s="34"/>
      <c r="MIV1651" s="35"/>
      <c r="MIW1651" s="34"/>
      <c r="MJD1651" s="35"/>
      <c r="MJE1651" s="34"/>
      <c r="MJL1651" s="35"/>
      <c r="MJM1651" s="34"/>
      <c r="MJT1651" s="35"/>
      <c r="MJU1651" s="34"/>
      <c r="MKB1651" s="35"/>
      <c r="MKC1651" s="34"/>
      <c r="MKJ1651" s="35"/>
      <c r="MKK1651" s="34"/>
      <c r="MKR1651" s="35"/>
      <c r="MKS1651" s="34"/>
      <c r="MKZ1651" s="35"/>
      <c r="MLA1651" s="34"/>
      <c r="MLH1651" s="35"/>
      <c r="MLI1651" s="34"/>
      <c r="MLP1651" s="35"/>
      <c r="MLQ1651" s="34"/>
      <c r="MLX1651" s="35"/>
      <c r="MLY1651" s="34"/>
      <c r="MMF1651" s="35"/>
      <c r="MMG1651" s="34"/>
      <c r="MMN1651" s="35"/>
      <c r="MMO1651" s="34"/>
      <c r="MMV1651" s="35"/>
      <c r="MMW1651" s="34"/>
      <c r="MND1651" s="35"/>
      <c r="MNE1651" s="34"/>
      <c r="MNL1651" s="35"/>
      <c r="MNM1651" s="34"/>
      <c r="MNT1651" s="35"/>
      <c r="MNU1651" s="34"/>
      <c r="MOB1651" s="35"/>
      <c r="MOC1651" s="34"/>
      <c r="MOJ1651" s="35"/>
      <c r="MOK1651" s="34"/>
      <c r="MOR1651" s="35"/>
      <c r="MOS1651" s="34"/>
      <c r="MOZ1651" s="35"/>
      <c r="MPA1651" s="34"/>
      <c r="MPH1651" s="35"/>
      <c r="MPI1651" s="34"/>
      <c r="MPP1651" s="35"/>
      <c r="MPQ1651" s="34"/>
      <c r="MPX1651" s="35"/>
      <c r="MPY1651" s="34"/>
      <c r="MQF1651" s="35"/>
      <c r="MQG1651" s="34"/>
      <c r="MQN1651" s="35"/>
      <c r="MQO1651" s="34"/>
      <c r="MQV1651" s="35"/>
      <c r="MQW1651" s="34"/>
      <c r="MRD1651" s="35"/>
      <c r="MRE1651" s="34"/>
      <c r="MRL1651" s="35"/>
      <c r="MRM1651" s="34"/>
      <c r="MRT1651" s="35"/>
      <c r="MRU1651" s="34"/>
      <c r="MSB1651" s="35"/>
      <c r="MSC1651" s="34"/>
      <c r="MSJ1651" s="35"/>
      <c r="MSK1651" s="34"/>
      <c r="MSR1651" s="35"/>
      <c r="MSS1651" s="34"/>
      <c r="MSZ1651" s="35"/>
      <c r="MTA1651" s="34"/>
      <c r="MTH1651" s="35"/>
      <c r="MTI1651" s="34"/>
      <c r="MTP1651" s="35"/>
      <c r="MTQ1651" s="34"/>
      <c r="MTX1651" s="35"/>
      <c r="MTY1651" s="34"/>
      <c r="MUF1651" s="35"/>
      <c r="MUG1651" s="34"/>
      <c r="MUN1651" s="35"/>
      <c r="MUO1651" s="34"/>
      <c r="MUV1651" s="35"/>
      <c r="MUW1651" s="34"/>
      <c r="MVD1651" s="35"/>
      <c r="MVE1651" s="34"/>
      <c r="MVL1651" s="35"/>
      <c r="MVM1651" s="34"/>
      <c r="MVT1651" s="35"/>
      <c r="MVU1651" s="34"/>
      <c r="MWB1651" s="35"/>
      <c r="MWC1651" s="34"/>
      <c r="MWJ1651" s="35"/>
      <c r="MWK1651" s="34"/>
      <c r="MWR1651" s="35"/>
      <c r="MWS1651" s="34"/>
      <c r="MWZ1651" s="35"/>
      <c r="MXA1651" s="34"/>
      <c r="MXH1651" s="35"/>
      <c r="MXI1651" s="34"/>
      <c r="MXP1651" s="35"/>
      <c r="MXQ1651" s="34"/>
      <c r="MXX1651" s="35"/>
      <c r="MXY1651" s="34"/>
      <c r="MYF1651" s="35"/>
      <c r="MYG1651" s="34"/>
      <c r="MYN1651" s="35"/>
      <c r="MYO1651" s="34"/>
      <c r="MYV1651" s="35"/>
      <c r="MYW1651" s="34"/>
      <c r="MZD1651" s="35"/>
      <c r="MZE1651" s="34"/>
      <c r="MZL1651" s="35"/>
      <c r="MZM1651" s="34"/>
      <c r="MZT1651" s="35"/>
      <c r="MZU1651" s="34"/>
      <c r="NAB1651" s="35"/>
      <c r="NAC1651" s="34"/>
      <c r="NAJ1651" s="35"/>
      <c r="NAK1651" s="34"/>
      <c r="NAR1651" s="35"/>
      <c r="NAS1651" s="34"/>
      <c r="NAZ1651" s="35"/>
      <c r="NBA1651" s="34"/>
      <c r="NBH1651" s="35"/>
      <c r="NBI1651" s="34"/>
      <c r="NBP1651" s="35"/>
      <c r="NBQ1651" s="34"/>
      <c r="NBX1651" s="35"/>
      <c r="NBY1651" s="34"/>
      <c r="NCF1651" s="35"/>
      <c r="NCG1651" s="34"/>
      <c r="NCN1651" s="35"/>
      <c r="NCO1651" s="34"/>
      <c r="NCV1651" s="35"/>
      <c r="NCW1651" s="34"/>
      <c r="NDD1651" s="35"/>
      <c r="NDE1651" s="34"/>
      <c r="NDL1651" s="35"/>
      <c r="NDM1651" s="34"/>
      <c r="NDT1651" s="35"/>
      <c r="NDU1651" s="34"/>
      <c r="NEB1651" s="35"/>
      <c r="NEC1651" s="34"/>
      <c r="NEJ1651" s="35"/>
      <c r="NEK1651" s="34"/>
      <c r="NER1651" s="35"/>
      <c r="NES1651" s="34"/>
      <c r="NEZ1651" s="35"/>
      <c r="NFA1651" s="34"/>
      <c r="NFH1651" s="35"/>
      <c r="NFI1651" s="34"/>
      <c r="NFP1651" s="35"/>
      <c r="NFQ1651" s="34"/>
      <c r="NFX1651" s="35"/>
      <c r="NFY1651" s="34"/>
      <c r="NGF1651" s="35"/>
      <c r="NGG1651" s="34"/>
      <c r="NGN1651" s="35"/>
      <c r="NGO1651" s="34"/>
      <c r="NGV1651" s="35"/>
      <c r="NGW1651" s="34"/>
      <c r="NHD1651" s="35"/>
      <c r="NHE1651" s="34"/>
      <c r="NHL1651" s="35"/>
      <c r="NHM1651" s="34"/>
      <c r="NHT1651" s="35"/>
      <c r="NHU1651" s="34"/>
      <c r="NIB1651" s="35"/>
      <c r="NIC1651" s="34"/>
      <c r="NIJ1651" s="35"/>
      <c r="NIK1651" s="34"/>
      <c r="NIR1651" s="35"/>
      <c r="NIS1651" s="34"/>
      <c r="NIZ1651" s="35"/>
      <c r="NJA1651" s="34"/>
      <c r="NJH1651" s="35"/>
      <c r="NJI1651" s="34"/>
      <c r="NJP1651" s="35"/>
      <c r="NJQ1651" s="34"/>
      <c r="NJX1651" s="35"/>
      <c r="NJY1651" s="34"/>
      <c r="NKF1651" s="35"/>
      <c r="NKG1651" s="34"/>
      <c r="NKN1651" s="35"/>
      <c r="NKO1651" s="34"/>
      <c r="NKV1651" s="35"/>
      <c r="NKW1651" s="34"/>
      <c r="NLD1651" s="35"/>
      <c r="NLE1651" s="34"/>
      <c r="NLL1651" s="35"/>
      <c r="NLM1651" s="34"/>
      <c r="NLT1651" s="35"/>
      <c r="NLU1651" s="34"/>
      <c r="NMB1651" s="35"/>
      <c r="NMC1651" s="34"/>
      <c r="NMJ1651" s="35"/>
      <c r="NMK1651" s="34"/>
      <c r="NMR1651" s="35"/>
      <c r="NMS1651" s="34"/>
      <c r="NMZ1651" s="35"/>
      <c r="NNA1651" s="34"/>
      <c r="NNH1651" s="35"/>
      <c r="NNI1651" s="34"/>
      <c r="NNP1651" s="35"/>
      <c r="NNQ1651" s="34"/>
      <c r="NNX1651" s="35"/>
      <c r="NNY1651" s="34"/>
      <c r="NOF1651" s="35"/>
      <c r="NOG1651" s="34"/>
      <c r="NON1651" s="35"/>
      <c r="NOO1651" s="34"/>
      <c r="NOV1651" s="35"/>
      <c r="NOW1651" s="34"/>
      <c r="NPD1651" s="35"/>
      <c r="NPE1651" s="34"/>
      <c r="NPL1651" s="35"/>
      <c r="NPM1651" s="34"/>
      <c r="NPT1651" s="35"/>
      <c r="NPU1651" s="34"/>
      <c r="NQB1651" s="35"/>
      <c r="NQC1651" s="34"/>
      <c r="NQJ1651" s="35"/>
      <c r="NQK1651" s="34"/>
      <c r="NQR1651" s="35"/>
      <c r="NQS1651" s="34"/>
      <c r="NQZ1651" s="35"/>
      <c r="NRA1651" s="34"/>
      <c r="NRH1651" s="35"/>
      <c r="NRI1651" s="34"/>
      <c r="NRP1651" s="35"/>
      <c r="NRQ1651" s="34"/>
      <c r="NRX1651" s="35"/>
      <c r="NRY1651" s="34"/>
      <c r="NSF1651" s="35"/>
      <c r="NSG1651" s="34"/>
      <c r="NSN1651" s="35"/>
      <c r="NSO1651" s="34"/>
      <c r="NSV1651" s="35"/>
      <c r="NSW1651" s="34"/>
      <c r="NTD1651" s="35"/>
      <c r="NTE1651" s="34"/>
      <c r="NTL1651" s="35"/>
      <c r="NTM1651" s="34"/>
      <c r="NTT1651" s="35"/>
      <c r="NTU1651" s="34"/>
      <c r="NUB1651" s="35"/>
      <c r="NUC1651" s="34"/>
      <c r="NUJ1651" s="35"/>
      <c r="NUK1651" s="34"/>
      <c r="NUR1651" s="35"/>
      <c r="NUS1651" s="34"/>
      <c r="NUZ1651" s="35"/>
      <c r="NVA1651" s="34"/>
      <c r="NVH1651" s="35"/>
      <c r="NVI1651" s="34"/>
      <c r="NVP1651" s="35"/>
      <c r="NVQ1651" s="34"/>
      <c r="NVX1651" s="35"/>
      <c r="NVY1651" s="34"/>
      <c r="NWF1651" s="35"/>
      <c r="NWG1651" s="34"/>
      <c r="NWN1651" s="35"/>
      <c r="NWO1651" s="34"/>
      <c r="NWV1651" s="35"/>
      <c r="NWW1651" s="34"/>
      <c r="NXD1651" s="35"/>
      <c r="NXE1651" s="34"/>
      <c r="NXL1651" s="35"/>
      <c r="NXM1651" s="34"/>
      <c r="NXT1651" s="35"/>
      <c r="NXU1651" s="34"/>
      <c r="NYB1651" s="35"/>
      <c r="NYC1651" s="34"/>
      <c r="NYJ1651" s="35"/>
      <c r="NYK1651" s="34"/>
      <c r="NYR1651" s="35"/>
      <c r="NYS1651" s="34"/>
      <c r="NYZ1651" s="35"/>
      <c r="NZA1651" s="34"/>
      <c r="NZH1651" s="35"/>
      <c r="NZI1651" s="34"/>
      <c r="NZP1651" s="35"/>
      <c r="NZQ1651" s="34"/>
      <c r="NZX1651" s="35"/>
      <c r="NZY1651" s="34"/>
      <c r="OAF1651" s="35"/>
      <c r="OAG1651" s="34"/>
      <c r="OAN1651" s="35"/>
      <c r="OAO1651" s="34"/>
      <c r="OAV1651" s="35"/>
      <c r="OAW1651" s="34"/>
      <c r="OBD1651" s="35"/>
      <c r="OBE1651" s="34"/>
      <c r="OBL1651" s="35"/>
      <c r="OBM1651" s="34"/>
      <c r="OBT1651" s="35"/>
      <c r="OBU1651" s="34"/>
      <c r="OCB1651" s="35"/>
      <c r="OCC1651" s="34"/>
      <c r="OCJ1651" s="35"/>
      <c r="OCK1651" s="34"/>
      <c r="OCR1651" s="35"/>
      <c r="OCS1651" s="34"/>
      <c r="OCZ1651" s="35"/>
      <c r="ODA1651" s="34"/>
      <c r="ODH1651" s="35"/>
      <c r="ODI1651" s="34"/>
      <c r="ODP1651" s="35"/>
      <c r="ODQ1651" s="34"/>
      <c r="ODX1651" s="35"/>
      <c r="ODY1651" s="34"/>
      <c r="OEF1651" s="35"/>
      <c r="OEG1651" s="34"/>
      <c r="OEN1651" s="35"/>
      <c r="OEO1651" s="34"/>
      <c r="OEV1651" s="35"/>
      <c r="OEW1651" s="34"/>
      <c r="OFD1651" s="35"/>
      <c r="OFE1651" s="34"/>
      <c r="OFL1651" s="35"/>
      <c r="OFM1651" s="34"/>
      <c r="OFT1651" s="35"/>
      <c r="OFU1651" s="34"/>
      <c r="OGB1651" s="35"/>
      <c r="OGC1651" s="34"/>
      <c r="OGJ1651" s="35"/>
      <c r="OGK1651" s="34"/>
      <c r="OGR1651" s="35"/>
      <c r="OGS1651" s="34"/>
      <c r="OGZ1651" s="35"/>
      <c r="OHA1651" s="34"/>
      <c r="OHH1651" s="35"/>
      <c r="OHI1651" s="34"/>
      <c r="OHP1651" s="35"/>
      <c r="OHQ1651" s="34"/>
      <c r="OHX1651" s="35"/>
      <c r="OHY1651" s="34"/>
      <c r="OIF1651" s="35"/>
      <c r="OIG1651" s="34"/>
      <c r="OIN1651" s="35"/>
      <c r="OIO1651" s="34"/>
      <c r="OIV1651" s="35"/>
      <c r="OIW1651" s="34"/>
      <c r="OJD1651" s="35"/>
      <c r="OJE1651" s="34"/>
      <c r="OJL1651" s="35"/>
      <c r="OJM1651" s="34"/>
      <c r="OJT1651" s="35"/>
      <c r="OJU1651" s="34"/>
      <c r="OKB1651" s="35"/>
      <c r="OKC1651" s="34"/>
      <c r="OKJ1651" s="35"/>
      <c r="OKK1651" s="34"/>
      <c r="OKR1651" s="35"/>
      <c r="OKS1651" s="34"/>
      <c r="OKZ1651" s="35"/>
      <c r="OLA1651" s="34"/>
      <c r="OLH1651" s="35"/>
      <c r="OLI1651" s="34"/>
      <c r="OLP1651" s="35"/>
      <c r="OLQ1651" s="34"/>
      <c r="OLX1651" s="35"/>
      <c r="OLY1651" s="34"/>
      <c r="OMF1651" s="35"/>
      <c r="OMG1651" s="34"/>
      <c r="OMN1651" s="35"/>
      <c r="OMO1651" s="34"/>
      <c r="OMV1651" s="35"/>
      <c r="OMW1651" s="34"/>
      <c r="OND1651" s="35"/>
      <c r="ONE1651" s="34"/>
      <c r="ONL1651" s="35"/>
      <c r="ONM1651" s="34"/>
      <c r="ONT1651" s="35"/>
      <c r="ONU1651" s="34"/>
      <c r="OOB1651" s="35"/>
      <c r="OOC1651" s="34"/>
      <c r="OOJ1651" s="35"/>
      <c r="OOK1651" s="34"/>
      <c r="OOR1651" s="35"/>
      <c r="OOS1651" s="34"/>
      <c r="OOZ1651" s="35"/>
      <c r="OPA1651" s="34"/>
      <c r="OPH1651" s="35"/>
      <c r="OPI1651" s="34"/>
      <c r="OPP1651" s="35"/>
      <c r="OPQ1651" s="34"/>
      <c r="OPX1651" s="35"/>
      <c r="OPY1651" s="34"/>
      <c r="OQF1651" s="35"/>
      <c r="OQG1651" s="34"/>
      <c r="OQN1651" s="35"/>
      <c r="OQO1651" s="34"/>
      <c r="OQV1651" s="35"/>
      <c r="OQW1651" s="34"/>
      <c r="ORD1651" s="35"/>
      <c r="ORE1651" s="34"/>
      <c r="ORL1651" s="35"/>
      <c r="ORM1651" s="34"/>
      <c r="ORT1651" s="35"/>
      <c r="ORU1651" s="34"/>
      <c r="OSB1651" s="35"/>
      <c r="OSC1651" s="34"/>
      <c r="OSJ1651" s="35"/>
      <c r="OSK1651" s="34"/>
      <c r="OSR1651" s="35"/>
      <c r="OSS1651" s="34"/>
      <c r="OSZ1651" s="35"/>
      <c r="OTA1651" s="34"/>
      <c r="OTH1651" s="35"/>
      <c r="OTI1651" s="34"/>
      <c r="OTP1651" s="35"/>
      <c r="OTQ1651" s="34"/>
      <c r="OTX1651" s="35"/>
      <c r="OTY1651" s="34"/>
      <c r="OUF1651" s="35"/>
      <c r="OUG1651" s="34"/>
      <c r="OUN1651" s="35"/>
      <c r="OUO1651" s="34"/>
      <c r="OUV1651" s="35"/>
      <c r="OUW1651" s="34"/>
      <c r="OVD1651" s="35"/>
      <c r="OVE1651" s="34"/>
      <c r="OVL1651" s="35"/>
      <c r="OVM1651" s="34"/>
      <c r="OVT1651" s="35"/>
      <c r="OVU1651" s="34"/>
      <c r="OWB1651" s="35"/>
      <c r="OWC1651" s="34"/>
      <c r="OWJ1651" s="35"/>
      <c r="OWK1651" s="34"/>
      <c r="OWR1651" s="35"/>
      <c r="OWS1651" s="34"/>
      <c r="OWZ1651" s="35"/>
      <c r="OXA1651" s="34"/>
      <c r="OXH1651" s="35"/>
      <c r="OXI1651" s="34"/>
      <c r="OXP1651" s="35"/>
      <c r="OXQ1651" s="34"/>
      <c r="OXX1651" s="35"/>
      <c r="OXY1651" s="34"/>
      <c r="OYF1651" s="35"/>
      <c r="OYG1651" s="34"/>
      <c r="OYN1651" s="35"/>
      <c r="OYO1651" s="34"/>
      <c r="OYV1651" s="35"/>
      <c r="OYW1651" s="34"/>
      <c r="OZD1651" s="35"/>
      <c r="OZE1651" s="34"/>
      <c r="OZL1651" s="35"/>
      <c r="OZM1651" s="34"/>
      <c r="OZT1651" s="35"/>
      <c r="OZU1651" s="34"/>
      <c r="PAB1651" s="35"/>
      <c r="PAC1651" s="34"/>
      <c r="PAJ1651" s="35"/>
      <c r="PAK1651" s="34"/>
      <c r="PAR1651" s="35"/>
      <c r="PAS1651" s="34"/>
      <c r="PAZ1651" s="35"/>
      <c r="PBA1651" s="34"/>
      <c r="PBH1651" s="35"/>
      <c r="PBI1651" s="34"/>
      <c r="PBP1651" s="35"/>
      <c r="PBQ1651" s="34"/>
      <c r="PBX1651" s="35"/>
      <c r="PBY1651" s="34"/>
      <c r="PCF1651" s="35"/>
      <c r="PCG1651" s="34"/>
      <c r="PCN1651" s="35"/>
      <c r="PCO1651" s="34"/>
      <c r="PCV1651" s="35"/>
      <c r="PCW1651" s="34"/>
      <c r="PDD1651" s="35"/>
      <c r="PDE1651" s="34"/>
      <c r="PDL1651" s="35"/>
      <c r="PDM1651" s="34"/>
      <c r="PDT1651" s="35"/>
      <c r="PDU1651" s="34"/>
      <c r="PEB1651" s="35"/>
      <c r="PEC1651" s="34"/>
      <c r="PEJ1651" s="35"/>
      <c r="PEK1651" s="34"/>
      <c r="PER1651" s="35"/>
      <c r="PES1651" s="34"/>
      <c r="PEZ1651" s="35"/>
      <c r="PFA1651" s="34"/>
      <c r="PFH1651" s="35"/>
      <c r="PFI1651" s="34"/>
      <c r="PFP1651" s="35"/>
      <c r="PFQ1651" s="34"/>
      <c r="PFX1651" s="35"/>
      <c r="PFY1651" s="34"/>
      <c r="PGF1651" s="35"/>
      <c r="PGG1651" s="34"/>
      <c r="PGN1651" s="35"/>
      <c r="PGO1651" s="34"/>
      <c r="PGV1651" s="35"/>
      <c r="PGW1651" s="34"/>
      <c r="PHD1651" s="35"/>
      <c r="PHE1651" s="34"/>
      <c r="PHL1651" s="35"/>
      <c r="PHM1651" s="34"/>
      <c r="PHT1651" s="35"/>
      <c r="PHU1651" s="34"/>
      <c r="PIB1651" s="35"/>
      <c r="PIC1651" s="34"/>
      <c r="PIJ1651" s="35"/>
      <c r="PIK1651" s="34"/>
      <c r="PIR1651" s="35"/>
      <c r="PIS1651" s="34"/>
      <c r="PIZ1651" s="35"/>
      <c r="PJA1651" s="34"/>
      <c r="PJH1651" s="35"/>
      <c r="PJI1651" s="34"/>
      <c r="PJP1651" s="35"/>
      <c r="PJQ1651" s="34"/>
      <c r="PJX1651" s="35"/>
      <c r="PJY1651" s="34"/>
      <c r="PKF1651" s="35"/>
      <c r="PKG1651" s="34"/>
      <c r="PKN1651" s="35"/>
      <c r="PKO1651" s="34"/>
      <c r="PKV1651" s="35"/>
      <c r="PKW1651" s="34"/>
      <c r="PLD1651" s="35"/>
      <c r="PLE1651" s="34"/>
      <c r="PLL1651" s="35"/>
      <c r="PLM1651" s="34"/>
      <c r="PLT1651" s="35"/>
      <c r="PLU1651" s="34"/>
      <c r="PMB1651" s="35"/>
      <c r="PMC1651" s="34"/>
      <c r="PMJ1651" s="35"/>
      <c r="PMK1651" s="34"/>
      <c r="PMR1651" s="35"/>
      <c r="PMS1651" s="34"/>
      <c r="PMZ1651" s="35"/>
      <c r="PNA1651" s="34"/>
      <c r="PNH1651" s="35"/>
      <c r="PNI1651" s="34"/>
      <c r="PNP1651" s="35"/>
      <c r="PNQ1651" s="34"/>
      <c r="PNX1651" s="35"/>
      <c r="PNY1651" s="34"/>
      <c r="POF1651" s="35"/>
      <c r="POG1651" s="34"/>
      <c r="PON1651" s="35"/>
      <c r="POO1651" s="34"/>
      <c r="POV1651" s="35"/>
      <c r="POW1651" s="34"/>
      <c r="PPD1651" s="35"/>
      <c r="PPE1651" s="34"/>
      <c r="PPL1651" s="35"/>
      <c r="PPM1651" s="34"/>
      <c r="PPT1651" s="35"/>
      <c r="PPU1651" s="34"/>
      <c r="PQB1651" s="35"/>
      <c r="PQC1651" s="34"/>
      <c r="PQJ1651" s="35"/>
      <c r="PQK1651" s="34"/>
      <c r="PQR1651" s="35"/>
      <c r="PQS1651" s="34"/>
      <c r="PQZ1651" s="35"/>
      <c r="PRA1651" s="34"/>
      <c r="PRH1651" s="35"/>
      <c r="PRI1651" s="34"/>
      <c r="PRP1651" s="35"/>
      <c r="PRQ1651" s="34"/>
      <c r="PRX1651" s="35"/>
      <c r="PRY1651" s="34"/>
      <c r="PSF1651" s="35"/>
      <c r="PSG1651" s="34"/>
      <c r="PSN1651" s="35"/>
      <c r="PSO1651" s="34"/>
      <c r="PSV1651" s="35"/>
      <c r="PSW1651" s="34"/>
      <c r="PTD1651" s="35"/>
      <c r="PTE1651" s="34"/>
      <c r="PTL1651" s="35"/>
      <c r="PTM1651" s="34"/>
      <c r="PTT1651" s="35"/>
      <c r="PTU1651" s="34"/>
      <c r="PUB1651" s="35"/>
      <c r="PUC1651" s="34"/>
      <c r="PUJ1651" s="35"/>
      <c r="PUK1651" s="34"/>
      <c r="PUR1651" s="35"/>
      <c r="PUS1651" s="34"/>
      <c r="PUZ1651" s="35"/>
      <c r="PVA1651" s="34"/>
      <c r="PVH1651" s="35"/>
      <c r="PVI1651" s="34"/>
      <c r="PVP1651" s="35"/>
      <c r="PVQ1651" s="34"/>
      <c r="PVX1651" s="35"/>
      <c r="PVY1651" s="34"/>
      <c r="PWF1651" s="35"/>
      <c r="PWG1651" s="34"/>
      <c r="PWN1651" s="35"/>
      <c r="PWO1651" s="34"/>
      <c r="PWV1651" s="35"/>
      <c r="PWW1651" s="34"/>
      <c r="PXD1651" s="35"/>
      <c r="PXE1651" s="34"/>
      <c r="PXL1651" s="35"/>
      <c r="PXM1651" s="34"/>
      <c r="PXT1651" s="35"/>
      <c r="PXU1651" s="34"/>
      <c r="PYB1651" s="35"/>
      <c r="PYC1651" s="34"/>
      <c r="PYJ1651" s="35"/>
      <c r="PYK1651" s="34"/>
      <c r="PYR1651" s="35"/>
      <c r="PYS1651" s="34"/>
      <c r="PYZ1651" s="35"/>
      <c r="PZA1651" s="34"/>
      <c r="PZH1651" s="35"/>
      <c r="PZI1651" s="34"/>
      <c r="PZP1651" s="35"/>
      <c r="PZQ1651" s="34"/>
      <c r="PZX1651" s="35"/>
      <c r="PZY1651" s="34"/>
      <c r="QAF1651" s="35"/>
      <c r="QAG1651" s="34"/>
      <c r="QAN1651" s="35"/>
      <c r="QAO1651" s="34"/>
      <c r="QAV1651" s="35"/>
      <c r="QAW1651" s="34"/>
      <c r="QBD1651" s="35"/>
      <c r="QBE1651" s="34"/>
      <c r="QBL1651" s="35"/>
      <c r="QBM1651" s="34"/>
      <c r="QBT1651" s="35"/>
      <c r="QBU1651" s="34"/>
      <c r="QCB1651" s="35"/>
      <c r="QCC1651" s="34"/>
      <c r="QCJ1651" s="35"/>
      <c r="QCK1651" s="34"/>
      <c r="QCR1651" s="35"/>
      <c r="QCS1651" s="34"/>
      <c r="QCZ1651" s="35"/>
      <c r="QDA1651" s="34"/>
      <c r="QDH1651" s="35"/>
      <c r="QDI1651" s="34"/>
      <c r="QDP1651" s="35"/>
      <c r="QDQ1651" s="34"/>
      <c r="QDX1651" s="35"/>
      <c r="QDY1651" s="34"/>
      <c r="QEF1651" s="35"/>
      <c r="QEG1651" s="34"/>
      <c r="QEN1651" s="35"/>
      <c r="QEO1651" s="34"/>
      <c r="QEV1651" s="35"/>
      <c r="QEW1651" s="34"/>
      <c r="QFD1651" s="35"/>
      <c r="QFE1651" s="34"/>
      <c r="QFL1651" s="35"/>
      <c r="QFM1651" s="34"/>
      <c r="QFT1651" s="35"/>
      <c r="QFU1651" s="34"/>
      <c r="QGB1651" s="35"/>
      <c r="QGC1651" s="34"/>
      <c r="QGJ1651" s="35"/>
      <c r="QGK1651" s="34"/>
      <c r="QGR1651" s="35"/>
      <c r="QGS1651" s="34"/>
      <c r="QGZ1651" s="35"/>
      <c r="QHA1651" s="34"/>
      <c r="QHH1651" s="35"/>
      <c r="QHI1651" s="34"/>
      <c r="QHP1651" s="35"/>
      <c r="QHQ1651" s="34"/>
      <c r="QHX1651" s="35"/>
      <c r="QHY1651" s="34"/>
      <c r="QIF1651" s="35"/>
      <c r="QIG1651" s="34"/>
      <c r="QIN1651" s="35"/>
      <c r="QIO1651" s="34"/>
      <c r="QIV1651" s="35"/>
      <c r="QIW1651" s="34"/>
      <c r="QJD1651" s="35"/>
      <c r="QJE1651" s="34"/>
      <c r="QJL1651" s="35"/>
      <c r="QJM1651" s="34"/>
      <c r="QJT1651" s="35"/>
      <c r="QJU1651" s="34"/>
      <c r="QKB1651" s="35"/>
      <c r="QKC1651" s="34"/>
      <c r="QKJ1651" s="35"/>
      <c r="QKK1651" s="34"/>
      <c r="QKR1651" s="35"/>
      <c r="QKS1651" s="34"/>
      <c r="QKZ1651" s="35"/>
      <c r="QLA1651" s="34"/>
      <c r="QLH1651" s="35"/>
      <c r="QLI1651" s="34"/>
      <c r="QLP1651" s="35"/>
      <c r="QLQ1651" s="34"/>
      <c r="QLX1651" s="35"/>
      <c r="QLY1651" s="34"/>
      <c r="QMF1651" s="35"/>
      <c r="QMG1651" s="34"/>
      <c r="QMN1651" s="35"/>
      <c r="QMO1651" s="34"/>
      <c r="QMV1651" s="35"/>
      <c r="QMW1651" s="34"/>
      <c r="QND1651" s="35"/>
      <c r="QNE1651" s="34"/>
      <c r="QNL1651" s="35"/>
      <c r="QNM1651" s="34"/>
      <c r="QNT1651" s="35"/>
      <c r="QNU1651" s="34"/>
      <c r="QOB1651" s="35"/>
      <c r="QOC1651" s="34"/>
      <c r="QOJ1651" s="35"/>
      <c r="QOK1651" s="34"/>
      <c r="QOR1651" s="35"/>
      <c r="QOS1651" s="34"/>
      <c r="QOZ1651" s="35"/>
      <c r="QPA1651" s="34"/>
      <c r="QPH1651" s="35"/>
      <c r="QPI1651" s="34"/>
      <c r="QPP1651" s="35"/>
      <c r="QPQ1651" s="34"/>
      <c r="QPX1651" s="35"/>
      <c r="QPY1651" s="34"/>
      <c r="QQF1651" s="35"/>
      <c r="QQG1651" s="34"/>
      <c r="QQN1651" s="35"/>
      <c r="QQO1651" s="34"/>
      <c r="QQV1651" s="35"/>
      <c r="QQW1651" s="34"/>
      <c r="QRD1651" s="35"/>
      <c r="QRE1651" s="34"/>
      <c r="QRL1651" s="35"/>
      <c r="QRM1651" s="34"/>
      <c r="QRT1651" s="35"/>
      <c r="QRU1651" s="34"/>
      <c r="QSB1651" s="35"/>
      <c r="QSC1651" s="34"/>
      <c r="QSJ1651" s="35"/>
      <c r="QSK1651" s="34"/>
      <c r="QSR1651" s="35"/>
      <c r="QSS1651" s="34"/>
      <c r="QSZ1651" s="35"/>
      <c r="QTA1651" s="34"/>
      <c r="QTH1651" s="35"/>
      <c r="QTI1651" s="34"/>
      <c r="QTP1651" s="35"/>
      <c r="QTQ1651" s="34"/>
      <c r="QTX1651" s="35"/>
      <c r="QTY1651" s="34"/>
      <c r="QUF1651" s="35"/>
      <c r="QUG1651" s="34"/>
      <c r="QUN1651" s="35"/>
      <c r="QUO1651" s="34"/>
      <c r="QUV1651" s="35"/>
      <c r="QUW1651" s="34"/>
      <c r="QVD1651" s="35"/>
      <c r="QVE1651" s="34"/>
      <c r="QVL1651" s="35"/>
      <c r="QVM1651" s="34"/>
      <c r="QVT1651" s="35"/>
      <c r="QVU1651" s="34"/>
      <c r="QWB1651" s="35"/>
      <c r="QWC1651" s="34"/>
      <c r="QWJ1651" s="35"/>
      <c r="QWK1651" s="34"/>
      <c r="QWR1651" s="35"/>
      <c r="QWS1651" s="34"/>
      <c r="QWZ1651" s="35"/>
      <c r="QXA1651" s="34"/>
      <c r="QXH1651" s="35"/>
      <c r="QXI1651" s="34"/>
      <c r="QXP1651" s="35"/>
      <c r="QXQ1651" s="34"/>
      <c r="QXX1651" s="35"/>
      <c r="QXY1651" s="34"/>
      <c r="QYF1651" s="35"/>
      <c r="QYG1651" s="34"/>
      <c r="QYN1651" s="35"/>
      <c r="QYO1651" s="34"/>
      <c r="QYV1651" s="35"/>
      <c r="QYW1651" s="34"/>
      <c r="QZD1651" s="35"/>
      <c r="QZE1651" s="34"/>
      <c r="QZL1651" s="35"/>
      <c r="QZM1651" s="34"/>
      <c r="QZT1651" s="35"/>
      <c r="QZU1651" s="34"/>
      <c r="RAB1651" s="35"/>
      <c r="RAC1651" s="34"/>
      <c r="RAJ1651" s="35"/>
      <c r="RAK1651" s="34"/>
      <c r="RAR1651" s="35"/>
      <c r="RAS1651" s="34"/>
      <c r="RAZ1651" s="35"/>
      <c r="RBA1651" s="34"/>
      <c r="RBH1651" s="35"/>
      <c r="RBI1651" s="34"/>
      <c r="RBP1651" s="35"/>
      <c r="RBQ1651" s="34"/>
      <c r="RBX1651" s="35"/>
      <c r="RBY1651" s="34"/>
      <c r="RCF1651" s="35"/>
      <c r="RCG1651" s="34"/>
      <c r="RCN1651" s="35"/>
      <c r="RCO1651" s="34"/>
      <c r="RCV1651" s="35"/>
      <c r="RCW1651" s="34"/>
      <c r="RDD1651" s="35"/>
      <c r="RDE1651" s="34"/>
      <c r="RDL1651" s="35"/>
      <c r="RDM1651" s="34"/>
      <c r="RDT1651" s="35"/>
      <c r="RDU1651" s="34"/>
      <c r="REB1651" s="35"/>
      <c r="REC1651" s="34"/>
      <c r="REJ1651" s="35"/>
      <c r="REK1651" s="34"/>
      <c r="RER1651" s="35"/>
      <c r="RES1651" s="34"/>
      <c r="REZ1651" s="35"/>
      <c r="RFA1651" s="34"/>
      <c r="RFH1651" s="35"/>
      <c r="RFI1651" s="34"/>
      <c r="RFP1651" s="35"/>
      <c r="RFQ1651" s="34"/>
      <c r="RFX1651" s="35"/>
      <c r="RFY1651" s="34"/>
      <c r="RGF1651" s="35"/>
      <c r="RGG1651" s="34"/>
      <c r="RGN1651" s="35"/>
      <c r="RGO1651" s="34"/>
      <c r="RGV1651" s="35"/>
      <c r="RGW1651" s="34"/>
      <c r="RHD1651" s="35"/>
      <c r="RHE1651" s="34"/>
      <c r="RHL1651" s="35"/>
      <c r="RHM1651" s="34"/>
      <c r="RHT1651" s="35"/>
      <c r="RHU1651" s="34"/>
      <c r="RIB1651" s="35"/>
      <c r="RIC1651" s="34"/>
      <c r="RIJ1651" s="35"/>
      <c r="RIK1651" s="34"/>
      <c r="RIR1651" s="35"/>
      <c r="RIS1651" s="34"/>
      <c r="RIZ1651" s="35"/>
      <c r="RJA1651" s="34"/>
      <c r="RJH1651" s="35"/>
      <c r="RJI1651" s="34"/>
      <c r="RJP1651" s="35"/>
      <c r="RJQ1651" s="34"/>
      <c r="RJX1651" s="35"/>
      <c r="RJY1651" s="34"/>
      <c r="RKF1651" s="35"/>
      <c r="RKG1651" s="34"/>
      <c r="RKN1651" s="35"/>
      <c r="RKO1651" s="34"/>
      <c r="RKV1651" s="35"/>
      <c r="RKW1651" s="34"/>
      <c r="RLD1651" s="35"/>
      <c r="RLE1651" s="34"/>
      <c r="RLL1651" s="35"/>
      <c r="RLM1651" s="34"/>
      <c r="RLT1651" s="35"/>
      <c r="RLU1651" s="34"/>
      <c r="RMB1651" s="35"/>
      <c r="RMC1651" s="34"/>
      <c r="RMJ1651" s="35"/>
      <c r="RMK1651" s="34"/>
      <c r="RMR1651" s="35"/>
      <c r="RMS1651" s="34"/>
      <c r="RMZ1651" s="35"/>
      <c r="RNA1651" s="34"/>
      <c r="RNH1651" s="35"/>
      <c r="RNI1651" s="34"/>
      <c r="RNP1651" s="35"/>
      <c r="RNQ1651" s="34"/>
      <c r="RNX1651" s="35"/>
      <c r="RNY1651" s="34"/>
      <c r="ROF1651" s="35"/>
      <c r="ROG1651" s="34"/>
      <c r="RON1651" s="35"/>
      <c r="ROO1651" s="34"/>
      <c r="ROV1651" s="35"/>
      <c r="ROW1651" s="34"/>
      <c r="RPD1651" s="35"/>
      <c r="RPE1651" s="34"/>
      <c r="RPL1651" s="35"/>
      <c r="RPM1651" s="34"/>
      <c r="RPT1651" s="35"/>
      <c r="RPU1651" s="34"/>
      <c r="RQB1651" s="35"/>
      <c r="RQC1651" s="34"/>
      <c r="RQJ1651" s="35"/>
      <c r="RQK1651" s="34"/>
      <c r="RQR1651" s="35"/>
      <c r="RQS1651" s="34"/>
      <c r="RQZ1651" s="35"/>
      <c r="RRA1651" s="34"/>
      <c r="RRH1651" s="35"/>
      <c r="RRI1651" s="34"/>
      <c r="RRP1651" s="35"/>
      <c r="RRQ1651" s="34"/>
      <c r="RRX1651" s="35"/>
      <c r="RRY1651" s="34"/>
      <c r="RSF1651" s="35"/>
      <c r="RSG1651" s="34"/>
      <c r="RSN1651" s="35"/>
      <c r="RSO1651" s="34"/>
      <c r="RSV1651" s="35"/>
      <c r="RSW1651" s="34"/>
      <c r="RTD1651" s="35"/>
      <c r="RTE1651" s="34"/>
      <c r="RTL1651" s="35"/>
      <c r="RTM1651" s="34"/>
      <c r="RTT1651" s="35"/>
      <c r="RTU1651" s="34"/>
      <c r="RUB1651" s="35"/>
      <c r="RUC1651" s="34"/>
      <c r="RUJ1651" s="35"/>
      <c r="RUK1651" s="34"/>
      <c r="RUR1651" s="35"/>
      <c r="RUS1651" s="34"/>
      <c r="RUZ1651" s="35"/>
      <c r="RVA1651" s="34"/>
      <c r="RVH1651" s="35"/>
      <c r="RVI1651" s="34"/>
      <c r="RVP1651" s="35"/>
      <c r="RVQ1651" s="34"/>
      <c r="RVX1651" s="35"/>
      <c r="RVY1651" s="34"/>
      <c r="RWF1651" s="35"/>
      <c r="RWG1651" s="34"/>
      <c r="RWN1651" s="35"/>
      <c r="RWO1651" s="34"/>
      <c r="RWV1651" s="35"/>
      <c r="RWW1651" s="34"/>
      <c r="RXD1651" s="35"/>
      <c r="RXE1651" s="34"/>
      <c r="RXL1651" s="35"/>
      <c r="RXM1651" s="34"/>
      <c r="RXT1651" s="35"/>
      <c r="RXU1651" s="34"/>
      <c r="RYB1651" s="35"/>
      <c r="RYC1651" s="34"/>
      <c r="RYJ1651" s="35"/>
      <c r="RYK1651" s="34"/>
      <c r="RYR1651" s="35"/>
      <c r="RYS1651" s="34"/>
      <c r="RYZ1651" s="35"/>
      <c r="RZA1651" s="34"/>
      <c r="RZH1651" s="35"/>
      <c r="RZI1651" s="34"/>
      <c r="RZP1651" s="35"/>
      <c r="RZQ1651" s="34"/>
      <c r="RZX1651" s="35"/>
      <c r="RZY1651" s="34"/>
      <c r="SAF1651" s="35"/>
      <c r="SAG1651" s="34"/>
      <c r="SAN1651" s="35"/>
      <c r="SAO1651" s="34"/>
      <c r="SAV1651" s="35"/>
      <c r="SAW1651" s="34"/>
      <c r="SBD1651" s="35"/>
      <c r="SBE1651" s="34"/>
      <c r="SBL1651" s="35"/>
      <c r="SBM1651" s="34"/>
      <c r="SBT1651" s="35"/>
      <c r="SBU1651" s="34"/>
      <c r="SCB1651" s="35"/>
      <c r="SCC1651" s="34"/>
      <c r="SCJ1651" s="35"/>
      <c r="SCK1651" s="34"/>
      <c r="SCR1651" s="35"/>
      <c r="SCS1651" s="34"/>
      <c r="SCZ1651" s="35"/>
      <c r="SDA1651" s="34"/>
      <c r="SDH1651" s="35"/>
      <c r="SDI1651" s="34"/>
      <c r="SDP1651" s="35"/>
      <c r="SDQ1651" s="34"/>
      <c r="SDX1651" s="35"/>
      <c r="SDY1651" s="34"/>
      <c r="SEF1651" s="35"/>
      <c r="SEG1651" s="34"/>
      <c r="SEN1651" s="35"/>
      <c r="SEO1651" s="34"/>
      <c r="SEV1651" s="35"/>
      <c r="SEW1651" s="34"/>
      <c r="SFD1651" s="35"/>
      <c r="SFE1651" s="34"/>
      <c r="SFL1651" s="35"/>
      <c r="SFM1651" s="34"/>
      <c r="SFT1651" s="35"/>
      <c r="SFU1651" s="34"/>
      <c r="SGB1651" s="35"/>
      <c r="SGC1651" s="34"/>
      <c r="SGJ1651" s="35"/>
      <c r="SGK1651" s="34"/>
      <c r="SGR1651" s="35"/>
      <c r="SGS1651" s="34"/>
      <c r="SGZ1651" s="35"/>
      <c r="SHA1651" s="34"/>
      <c r="SHH1651" s="35"/>
      <c r="SHI1651" s="34"/>
      <c r="SHP1651" s="35"/>
      <c r="SHQ1651" s="34"/>
      <c r="SHX1651" s="35"/>
      <c r="SHY1651" s="34"/>
      <c r="SIF1651" s="35"/>
      <c r="SIG1651" s="34"/>
      <c r="SIN1651" s="35"/>
      <c r="SIO1651" s="34"/>
      <c r="SIV1651" s="35"/>
      <c r="SIW1651" s="34"/>
      <c r="SJD1651" s="35"/>
      <c r="SJE1651" s="34"/>
      <c r="SJL1651" s="35"/>
      <c r="SJM1651" s="34"/>
      <c r="SJT1651" s="35"/>
      <c r="SJU1651" s="34"/>
      <c r="SKB1651" s="35"/>
      <c r="SKC1651" s="34"/>
      <c r="SKJ1651" s="35"/>
      <c r="SKK1651" s="34"/>
      <c r="SKR1651" s="35"/>
      <c r="SKS1651" s="34"/>
      <c r="SKZ1651" s="35"/>
      <c r="SLA1651" s="34"/>
      <c r="SLH1651" s="35"/>
      <c r="SLI1651" s="34"/>
      <c r="SLP1651" s="35"/>
      <c r="SLQ1651" s="34"/>
      <c r="SLX1651" s="35"/>
      <c r="SLY1651" s="34"/>
      <c r="SMF1651" s="35"/>
      <c r="SMG1651" s="34"/>
      <c r="SMN1651" s="35"/>
      <c r="SMO1651" s="34"/>
      <c r="SMV1651" s="35"/>
      <c r="SMW1651" s="34"/>
      <c r="SND1651" s="35"/>
      <c r="SNE1651" s="34"/>
      <c r="SNL1651" s="35"/>
      <c r="SNM1651" s="34"/>
      <c r="SNT1651" s="35"/>
      <c r="SNU1651" s="34"/>
      <c r="SOB1651" s="35"/>
      <c r="SOC1651" s="34"/>
      <c r="SOJ1651" s="35"/>
      <c r="SOK1651" s="34"/>
      <c r="SOR1651" s="35"/>
      <c r="SOS1651" s="34"/>
      <c r="SOZ1651" s="35"/>
      <c r="SPA1651" s="34"/>
      <c r="SPH1651" s="35"/>
      <c r="SPI1651" s="34"/>
      <c r="SPP1651" s="35"/>
      <c r="SPQ1651" s="34"/>
      <c r="SPX1651" s="35"/>
      <c r="SPY1651" s="34"/>
      <c r="SQF1651" s="35"/>
      <c r="SQG1651" s="34"/>
      <c r="SQN1651" s="35"/>
      <c r="SQO1651" s="34"/>
      <c r="SQV1651" s="35"/>
      <c r="SQW1651" s="34"/>
      <c r="SRD1651" s="35"/>
      <c r="SRE1651" s="34"/>
      <c r="SRL1651" s="35"/>
      <c r="SRM1651" s="34"/>
      <c r="SRT1651" s="35"/>
      <c r="SRU1651" s="34"/>
      <c r="SSB1651" s="35"/>
      <c r="SSC1651" s="34"/>
      <c r="SSJ1651" s="35"/>
      <c r="SSK1651" s="34"/>
      <c r="SSR1651" s="35"/>
      <c r="SSS1651" s="34"/>
      <c r="SSZ1651" s="35"/>
      <c r="STA1651" s="34"/>
      <c r="STH1651" s="35"/>
      <c r="STI1651" s="34"/>
      <c r="STP1651" s="35"/>
      <c r="STQ1651" s="34"/>
      <c r="STX1651" s="35"/>
      <c r="STY1651" s="34"/>
      <c r="SUF1651" s="35"/>
      <c r="SUG1651" s="34"/>
      <c r="SUN1651" s="35"/>
      <c r="SUO1651" s="34"/>
      <c r="SUV1651" s="35"/>
      <c r="SUW1651" s="34"/>
      <c r="SVD1651" s="35"/>
      <c r="SVE1651" s="34"/>
      <c r="SVL1651" s="35"/>
      <c r="SVM1651" s="34"/>
      <c r="SVT1651" s="35"/>
      <c r="SVU1651" s="34"/>
      <c r="SWB1651" s="35"/>
      <c r="SWC1651" s="34"/>
      <c r="SWJ1651" s="35"/>
      <c r="SWK1651" s="34"/>
      <c r="SWR1651" s="35"/>
      <c r="SWS1651" s="34"/>
      <c r="SWZ1651" s="35"/>
      <c r="SXA1651" s="34"/>
      <c r="SXH1651" s="35"/>
      <c r="SXI1651" s="34"/>
      <c r="SXP1651" s="35"/>
      <c r="SXQ1651" s="34"/>
      <c r="SXX1651" s="35"/>
      <c r="SXY1651" s="34"/>
      <c r="SYF1651" s="35"/>
      <c r="SYG1651" s="34"/>
      <c r="SYN1651" s="35"/>
      <c r="SYO1651" s="34"/>
      <c r="SYV1651" s="35"/>
      <c r="SYW1651" s="34"/>
      <c r="SZD1651" s="35"/>
      <c r="SZE1651" s="34"/>
      <c r="SZL1651" s="35"/>
      <c r="SZM1651" s="34"/>
      <c r="SZT1651" s="35"/>
      <c r="SZU1651" s="34"/>
      <c r="TAB1651" s="35"/>
      <c r="TAC1651" s="34"/>
      <c r="TAJ1651" s="35"/>
      <c r="TAK1651" s="34"/>
      <c r="TAR1651" s="35"/>
      <c r="TAS1651" s="34"/>
      <c r="TAZ1651" s="35"/>
      <c r="TBA1651" s="34"/>
      <c r="TBH1651" s="35"/>
      <c r="TBI1651" s="34"/>
      <c r="TBP1651" s="35"/>
      <c r="TBQ1651" s="34"/>
      <c r="TBX1651" s="35"/>
      <c r="TBY1651" s="34"/>
      <c r="TCF1651" s="35"/>
      <c r="TCG1651" s="34"/>
      <c r="TCN1651" s="35"/>
      <c r="TCO1651" s="34"/>
      <c r="TCV1651" s="35"/>
      <c r="TCW1651" s="34"/>
      <c r="TDD1651" s="35"/>
      <c r="TDE1651" s="34"/>
      <c r="TDL1651" s="35"/>
      <c r="TDM1651" s="34"/>
      <c r="TDT1651" s="35"/>
      <c r="TDU1651" s="34"/>
      <c r="TEB1651" s="35"/>
      <c r="TEC1651" s="34"/>
      <c r="TEJ1651" s="35"/>
      <c r="TEK1651" s="34"/>
      <c r="TER1651" s="35"/>
      <c r="TES1651" s="34"/>
      <c r="TEZ1651" s="35"/>
      <c r="TFA1651" s="34"/>
      <c r="TFH1651" s="35"/>
      <c r="TFI1651" s="34"/>
      <c r="TFP1651" s="35"/>
      <c r="TFQ1651" s="34"/>
      <c r="TFX1651" s="35"/>
      <c r="TFY1651" s="34"/>
      <c r="TGF1651" s="35"/>
      <c r="TGG1651" s="34"/>
      <c r="TGN1651" s="35"/>
      <c r="TGO1651" s="34"/>
      <c r="TGV1651" s="35"/>
      <c r="TGW1651" s="34"/>
      <c r="THD1651" s="35"/>
      <c r="THE1651" s="34"/>
      <c r="THL1651" s="35"/>
      <c r="THM1651" s="34"/>
      <c r="THT1651" s="35"/>
      <c r="THU1651" s="34"/>
      <c r="TIB1651" s="35"/>
      <c r="TIC1651" s="34"/>
      <c r="TIJ1651" s="35"/>
      <c r="TIK1651" s="34"/>
      <c r="TIR1651" s="35"/>
      <c r="TIS1651" s="34"/>
      <c r="TIZ1651" s="35"/>
      <c r="TJA1651" s="34"/>
      <c r="TJH1651" s="35"/>
      <c r="TJI1651" s="34"/>
      <c r="TJP1651" s="35"/>
      <c r="TJQ1651" s="34"/>
      <c r="TJX1651" s="35"/>
      <c r="TJY1651" s="34"/>
      <c r="TKF1651" s="35"/>
      <c r="TKG1651" s="34"/>
      <c r="TKN1651" s="35"/>
      <c r="TKO1651" s="34"/>
      <c r="TKV1651" s="35"/>
      <c r="TKW1651" s="34"/>
      <c r="TLD1651" s="35"/>
      <c r="TLE1651" s="34"/>
      <c r="TLL1651" s="35"/>
      <c r="TLM1651" s="34"/>
      <c r="TLT1651" s="35"/>
      <c r="TLU1651" s="34"/>
      <c r="TMB1651" s="35"/>
      <c r="TMC1651" s="34"/>
      <c r="TMJ1651" s="35"/>
      <c r="TMK1651" s="34"/>
      <c r="TMR1651" s="35"/>
      <c r="TMS1651" s="34"/>
      <c r="TMZ1651" s="35"/>
      <c r="TNA1651" s="34"/>
      <c r="TNH1651" s="35"/>
      <c r="TNI1651" s="34"/>
      <c r="TNP1651" s="35"/>
      <c r="TNQ1651" s="34"/>
      <c r="TNX1651" s="35"/>
      <c r="TNY1651" s="34"/>
      <c r="TOF1651" s="35"/>
      <c r="TOG1651" s="34"/>
      <c r="TON1651" s="35"/>
      <c r="TOO1651" s="34"/>
      <c r="TOV1651" s="35"/>
      <c r="TOW1651" s="34"/>
      <c r="TPD1651" s="35"/>
      <c r="TPE1651" s="34"/>
      <c r="TPL1651" s="35"/>
      <c r="TPM1651" s="34"/>
      <c r="TPT1651" s="35"/>
      <c r="TPU1651" s="34"/>
      <c r="TQB1651" s="35"/>
      <c r="TQC1651" s="34"/>
      <c r="TQJ1651" s="35"/>
      <c r="TQK1651" s="34"/>
      <c r="TQR1651" s="35"/>
      <c r="TQS1651" s="34"/>
      <c r="TQZ1651" s="35"/>
      <c r="TRA1651" s="34"/>
      <c r="TRH1651" s="35"/>
      <c r="TRI1651" s="34"/>
      <c r="TRP1651" s="35"/>
      <c r="TRQ1651" s="34"/>
      <c r="TRX1651" s="35"/>
      <c r="TRY1651" s="34"/>
      <c r="TSF1651" s="35"/>
      <c r="TSG1651" s="34"/>
      <c r="TSN1651" s="35"/>
      <c r="TSO1651" s="34"/>
      <c r="TSV1651" s="35"/>
      <c r="TSW1651" s="34"/>
      <c r="TTD1651" s="35"/>
      <c r="TTE1651" s="34"/>
      <c r="TTL1651" s="35"/>
      <c r="TTM1651" s="34"/>
      <c r="TTT1651" s="35"/>
      <c r="TTU1651" s="34"/>
      <c r="TUB1651" s="35"/>
      <c r="TUC1651" s="34"/>
      <c r="TUJ1651" s="35"/>
      <c r="TUK1651" s="34"/>
      <c r="TUR1651" s="35"/>
      <c r="TUS1651" s="34"/>
      <c r="TUZ1651" s="35"/>
      <c r="TVA1651" s="34"/>
      <c r="TVH1651" s="35"/>
      <c r="TVI1651" s="34"/>
      <c r="TVP1651" s="35"/>
      <c r="TVQ1651" s="34"/>
      <c r="TVX1651" s="35"/>
      <c r="TVY1651" s="34"/>
      <c r="TWF1651" s="35"/>
      <c r="TWG1651" s="34"/>
      <c r="TWN1651" s="35"/>
      <c r="TWO1651" s="34"/>
      <c r="TWV1651" s="35"/>
      <c r="TWW1651" s="34"/>
      <c r="TXD1651" s="35"/>
      <c r="TXE1651" s="34"/>
      <c r="TXL1651" s="35"/>
      <c r="TXM1651" s="34"/>
      <c r="TXT1651" s="35"/>
      <c r="TXU1651" s="34"/>
      <c r="TYB1651" s="35"/>
      <c r="TYC1651" s="34"/>
      <c r="TYJ1651" s="35"/>
      <c r="TYK1651" s="34"/>
      <c r="TYR1651" s="35"/>
      <c r="TYS1651" s="34"/>
      <c r="TYZ1651" s="35"/>
      <c r="TZA1651" s="34"/>
      <c r="TZH1651" s="35"/>
      <c r="TZI1651" s="34"/>
      <c r="TZP1651" s="35"/>
      <c r="TZQ1651" s="34"/>
      <c r="TZX1651" s="35"/>
      <c r="TZY1651" s="34"/>
      <c r="UAF1651" s="35"/>
      <c r="UAG1651" s="34"/>
      <c r="UAN1651" s="35"/>
      <c r="UAO1651" s="34"/>
      <c r="UAV1651" s="35"/>
      <c r="UAW1651" s="34"/>
      <c r="UBD1651" s="35"/>
      <c r="UBE1651" s="34"/>
      <c r="UBL1651" s="35"/>
      <c r="UBM1651" s="34"/>
      <c r="UBT1651" s="35"/>
      <c r="UBU1651" s="34"/>
      <c r="UCB1651" s="35"/>
      <c r="UCC1651" s="34"/>
      <c r="UCJ1651" s="35"/>
      <c r="UCK1651" s="34"/>
      <c r="UCR1651" s="35"/>
      <c r="UCS1651" s="34"/>
      <c r="UCZ1651" s="35"/>
      <c r="UDA1651" s="34"/>
      <c r="UDH1651" s="35"/>
      <c r="UDI1651" s="34"/>
      <c r="UDP1651" s="35"/>
      <c r="UDQ1651" s="34"/>
      <c r="UDX1651" s="35"/>
      <c r="UDY1651" s="34"/>
      <c r="UEF1651" s="35"/>
      <c r="UEG1651" s="34"/>
      <c r="UEN1651" s="35"/>
      <c r="UEO1651" s="34"/>
      <c r="UEV1651" s="35"/>
      <c r="UEW1651" s="34"/>
      <c r="UFD1651" s="35"/>
      <c r="UFE1651" s="34"/>
      <c r="UFL1651" s="35"/>
      <c r="UFM1651" s="34"/>
      <c r="UFT1651" s="35"/>
      <c r="UFU1651" s="34"/>
      <c r="UGB1651" s="35"/>
      <c r="UGC1651" s="34"/>
      <c r="UGJ1651" s="35"/>
      <c r="UGK1651" s="34"/>
      <c r="UGR1651" s="35"/>
      <c r="UGS1651" s="34"/>
      <c r="UGZ1651" s="35"/>
      <c r="UHA1651" s="34"/>
      <c r="UHH1651" s="35"/>
      <c r="UHI1651" s="34"/>
      <c r="UHP1651" s="35"/>
      <c r="UHQ1651" s="34"/>
      <c r="UHX1651" s="35"/>
      <c r="UHY1651" s="34"/>
      <c r="UIF1651" s="35"/>
      <c r="UIG1651" s="34"/>
      <c r="UIN1651" s="35"/>
      <c r="UIO1651" s="34"/>
      <c r="UIV1651" s="35"/>
      <c r="UIW1651" s="34"/>
      <c r="UJD1651" s="35"/>
      <c r="UJE1651" s="34"/>
      <c r="UJL1651" s="35"/>
      <c r="UJM1651" s="34"/>
      <c r="UJT1651" s="35"/>
      <c r="UJU1651" s="34"/>
      <c r="UKB1651" s="35"/>
      <c r="UKC1651" s="34"/>
      <c r="UKJ1651" s="35"/>
      <c r="UKK1651" s="34"/>
      <c r="UKR1651" s="35"/>
      <c r="UKS1651" s="34"/>
      <c r="UKZ1651" s="35"/>
      <c r="ULA1651" s="34"/>
      <c r="ULH1651" s="35"/>
      <c r="ULI1651" s="34"/>
      <c r="ULP1651" s="35"/>
      <c r="ULQ1651" s="34"/>
      <c r="ULX1651" s="35"/>
      <c r="ULY1651" s="34"/>
      <c r="UMF1651" s="35"/>
      <c r="UMG1651" s="34"/>
      <c r="UMN1651" s="35"/>
      <c r="UMO1651" s="34"/>
      <c r="UMV1651" s="35"/>
      <c r="UMW1651" s="34"/>
      <c r="UND1651" s="35"/>
      <c r="UNE1651" s="34"/>
      <c r="UNL1651" s="35"/>
      <c r="UNM1651" s="34"/>
      <c r="UNT1651" s="35"/>
      <c r="UNU1651" s="34"/>
      <c r="UOB1651" s="35"/>
      <c r="UOC1651" s="34"/>
      <c r="UOJ1651" s="35"/>
      <c r="UOK1651" s="34"/>
      <c r="UOR1651" s="35"/>
      <c r="UOS1651" s="34"/>
      <c r="UOZ1651" s="35"/>
      <c r="UPA1651" s="34"/>
      <c r="UPH1651" s="35"/>
      <c r="UPI1651" s="34"/>
      <c r="UPP1651" s="35"/>
      <c r="UPQ1651" s="34"/>
      <c r="UPX1651" s="35"/>
      <c r="UPY1651" s="34"/>
      <c r="UQF1651" s="35"/>
      <c r="UQG1651" s="34"/>
      <c r="UQN1651" s="35"/>
      <c r="UQO1651" s="34"/>
      <c r="UQV1651" s="35"/>
      <c r="UQW1651" s="34"/>
      <c r="URD1651" s="35"/>
      <c r="URE1651" s="34"/>
      <c r="URL1651" s="35"/>
      <c r="URM1651" s="34"/>
      <c r="URT1651" s="35"/>
      <c r="URU1651" s="34"/>
      <c r="USB1651" s="35"/>
      <c r="USC1651" s="34"/>
      <c r="USJ1651" s="35"/>
      <c r="USK1651" s="34"/>
      <c r="USR1651" s="35"/>
      <c r="USS1651" s="34"/>
      <c r="USZ1651" s="35"/>
      <c r="UTA1651" s="34"/>
      <c r="UTH1651" s="35"/>
      <c r="UTI1651" s="34"/>
      <c r="UTP1651" s="35"/>
      <c r="UTQ1651" s="34"/>
      <c r="UTX1651" s="35"/>
      <c r="UTY1651" s="34"/>
      <c r="UUF1651" s="35"/>
      <c r="UUG1651" s="34"/>
      <c r="UUN1651" s="35"/>
      <c r="UUO1651" s="34"/>
      <c r="UUV1651" s="35"/>
      <c r="UUW1651" s="34"/>
      <c r="UVD1651" s="35"/>
      <c r="UVE1651" s="34"/>
      <c r="UVL1651" s="35"/>
      <c r="UVM1651" s="34"/>
      <c r="UVT1651" s="35"/>
      <c r="UVU1651" s="34"/>
      <c r="UWB1651" s="35"/>
      <c r="UWC1651" s="34"/>
      <c r="UWJ1651" s="35"/>
      <c r="UWK1651" s="34"/>
      <c r="UWR1651" s="35"/>
      <c r="UWS1651" s="34"/>
      <c r="UWZ1651" s="35"/>
      <c r="UXA1651" s="34"/>
      <c r="UXH1651" s="35"/>
      <c r="UXI1651" s="34"/>
      <c r="UXP1651" s="35"/>
      <c r="UXQ1651" s="34"/>
      <c r="UXX1651" s="35"/>
      <c r="UXY1651" s="34"/>
      <c r="UYF1651" s="35"/>
      <c r="UYG1651" s="34"/>
      <c r="UYN1651" s="35"/>
      <c r="UYO1651" s="34"/>
      <c r="UYV1651" s="35"/>
      <c r="UYW1651" s="34"/>
      <c r="UZD1651" s="35"/>
      <c r="UZE1651" s="34"/>
      <c r="UZL1651" s="35"/>
      <c r="UZM1651" s="34"/>
      <c r="UZT1651" s="35"/>
      <c r="UZU1651" s="34"/>
      <c r="VAB1651" s="35"/>
      <c r="VAC1651" s="34"/>
      <c r="VAJ1651" s="35"/>
      <c r="VAK1651" s="34"/>
      <c r="VAR1651" s="35"/>
      <c r="VAS1651" s="34"/>
      <c r="VAZ1651" s="35"/>
      <c r="VBA1651" s="34"/>
      <c r="VBH1651" s="35"/>
      <c r="VBI1651" s="34"/>
      <c r="VBP1651" s="35"/>
      <c r="VBQ1651" s="34"/>
      <c r="VBX1651" s="35"/>
      <c r="VBY1651" s="34"/>
      <c r="VCF1651" s="35"/>
      <c r="VCG1651" s="34"/>
      <c r="VCN1651" s="35"/>
      <c r="VCO1651" s="34"/>
      <c r="VCV1651" s="35"/>
      <c r="VCW1651" s="34"/>
      <c r="VDD1651" s="35"/>
      <c r="VDE1651" s="34"/>
      <c r="VDL1651" s="35"/>
      <c r="VDM1651" s="34"/>
      <c r="VDT1651" s="35"/>
      <c r="VDU1651" s="34"/>
      <c r="VEB1651" s="35"/>
      <c r="VEC1651" s="34"/>
      <c r="VEJ1651" s="35"/>
      <c r="VEK1651" s="34"/>
      <c r="VER1651" s="35"/>
      <c r="VES1651" s="34"/>
      <c r="VEZ1651" s="35"/>
      <c r="VFA1651" s="34"/>
      <c r="VFH1651" s="35"/>
      <c r="VFI1651" s="34"/>
      <c r="VFP1651" s="35"/>
      <c r="VFQ1651" s="34"/>
      <c r="VFX1651" s="35"/>
      <c r="VFY1651" s="34"/>
      <c r="VGF1651" s="35"/>
      <c r="VGG1651" s="34"/>
      <c r="VGN1651" s="35"/>
      <c r="VGO1651" s="34"/>
      <c r="VGV1651" s="35"/>
      <c r="VGW1651" s="34"/>
      <c r="VHD1651" s="35"/>
      <c r="VHE1651" s="34"/>
      <c r="VHL1651" s="35"/>
      <c r="VHM1651" s="34"/>
      <c r="VHT1651" s="35"/>
      <c r="VHU1651" s="34"/>
      <c r="VIB1651" s="35"/>
      <c r="VIC1651" s="34"/>
      <c r="VIJ1651" s="35"/>
      <c r="VIK1651" s="34"/>
      <c r="VIR1651" s="35"/>
      <c r="VIS1651" s="34"/>
      <c r="VIZ1651" s="35"/>
      <c r="VJA1651" s="34"/>
      <c r="VJH1651" s="35"/>
      <c r="VJI1651" s="34"/>
      <c r="VJP1651" s="35"/>
      <c r="VJQ1651" s="34"/>
      <c r="VJX1651" s="35"/>
      <c r="VJY1651" s="34"/>
      <c r="VKF1651" s="35"/>
      <c r="VKG1651" s="34"/>
      <c r="VKN1651" s="35"/>
      <c r="VKO1651" s="34"/>
      <c r="VKV1651" s="35"/>
      <c r="VKW1651" s="34"/>
      <c r="VLD1651" s="35"/>
      <c r="VLE1651" s="34"/>
      <c r="VLL1651" s="35"/>
      <c r="VLM1651" s="34"/>
      <c r="VLT1651" s="35"/>
      <c r="VLU1651" s="34"/>
      <c r="VMB1651" s="35"/>
      <c r="VMC1651" s="34"/>
      <c r="VMJ1651" s="35"/>
      <c r="VMK1651" s="34"/>
      <c r="VMR1651" s="35"/>
      <c r="VMS1651" s="34"/>
      <c r="VMZ1651" s="35"/>
      <c r="VNA1651" s="34"/>
      <c r="VNH1651" s="35"/>
      <c r="VNI1651" s="34"/>
      <c r="VNP1651" s="35"/>
      <c r="VNQ1651" s="34"/>
      <c r="VNX1651" s="35"/>
      <c r="VNY1651" s="34"/>
      <c r="VOF1651" s="35"/>
      <c r="VOG1651" s="34"/>
      <c r="VON1651" s="35"/>
      <c r="VOO1651" s="34"/>
      <c r="VOV1651" s="35"/>
      <c r="VOW1651" s="34"/>
      <c r="VPD1651" s="35"/>
      <c r="VPE1651" s="34"/>
      <c r="VPL1651" s="35"/>
      <c r="VPM1651" s="34"/>
      <c r="VPT1651" s="35"/>
      <c r="VPU1651" s="34"/>
      <c r="VQB1651" s="35"/>
      <c r="VQC1651" s="34"/>
      <c r="VQJ1651" s="35"/>
      <c r="VQK1651" s="34"/>
      <c r="VQR1651" s="35"/>
      <c r="VQS1651" s="34"/>
      <c r="VQZ1651" s="35"/>
      <c r="VRA1651" s="34"/>
      <c r="VRH1651" s="35"/>
      <c r="VRI1651" s="34"/>
      <c r="VRP1651" s="35"/>
      <c r="VRQ1651" s="34"/>
      <c r="VRX1651" s="35"/>
      <c r="VRY1651" s="34"/>
      <c r="VSF1651" s="35"/>
      <c r="VSG1651" s="34"/>
      <c r="VSN1651" s="35"/>
      <c r="VSO1651" s="34"/>
      <c r="VSV1651" s="35"/>
      <c r="VSW1651" s="34"/>
      <c r="VTD1651" s="35"/>
      <c r="VTE1651" s="34"/>
      <c r="VTL1651" s="35"/>
      <c r="VTM1651" s="34"/>
      <c r="VTT1651" s="35"/>
      <c r="VTU1651" s="34"/>
      <c r="VUB1651" s="35"/>
      <c r="VUC1651" s="34"/>
      <c r="VUJ1651" s="35"/>
      <c r="VUK1651" s="34"/>
      <c r="VUR1651" s="35"/>
      <c r="VUS1651" s="34"/>
      <c r="VUZ1651" s="35"/>
      <c r="VVA1651" s="34"/>
      <c r="VVH1651" s="35"/>
      <c r="VVI1651" s="34"/>
      <c r="VVP1651" s="35"/>
      <c r="VVQ1651" s="34"/>
      <c r="VVX1651" s="35"/>
      <c r="VVY1651" s="34"/>
      <c r="VWF1651" s="35"/>
      <c r="VWG1651" s="34"/>
      <c r="VWN1651" s="35"/>
      <c r="VWO1651" s="34"/>
      <c r="VWV1651" s="35"/>
      <c r="VWW1651" s="34"/>
      <c r="VXD1651" s="35"/>
      <c r="VXE1651" s="34"/>
      <c r="VXL1651" s="35"/>
      <c r="VXM1651" s="34"/>
      <c r="VXT1651" s="35"/>
      <c r="VXU1651" s="34"/>
      <c r="VYB1651" s="35"/>
      <c r="VYC1651" s="34"/>
      <c r="VYJ1651" s="35"/>
      <c r="VYK1651" s="34"/>
      <c r="VYR1651" s="35"/>
      <c r="VYS1651" s="34"/>
      <c r="VYZ1651" s="35"/>
      <c r="VZA1651" s="34"/>
      <c r="VZH1651" s="35"/>
      <c r="VZI1651" s="34"/>
      <c r="VZP1651" s="35"/>
      <c r="VZQ1651" s="34"/>
      <c r="VZX1651" s="35"/>
      <c r="VZY1651" s="34"/>
      <c r="WAF1651" s="35"/>
      <c r="WAG1651" s="34"/>
      <c r="WAN1651" s="35"/>
      <c r="WAO1651" s="34"/>
      <c r="WAV1651" s="35"/>
      <c r="WAW1651" s="34"/>
      <c r="WBD1651" s="35"/>
      <c r="WBE1651" s="34"/>
      <c r="WBL1651" s="35"/>
      <c r="WBM1651" s="34"/>
      <c r="WBT1651" s="35"/>
      <c r="WBU1651" s="34"/>
      <c r="WCB1651" s="35"/>
      <c r="WCC1651" s="34"/>
      <c r="WCJ1651" s="35"/>
      <c r="WCK1651" s="34"/>
      <c r="WCR1651" s="35"/>
      <c r="WCS1651" s="34"/>
      <c r="WCZ1651" s="35"/>
      <c r="WDA1651" s="34"/>
      <c r="WDH1651" s="35"/>
      <c r="WDI1651" s="34"/>
      <c r="WDP1651" s="35"/>
      <c r="WDQ1651" s="34"/>
      <c r="WDX1651" s="35"/>
      <c r="WDY1651" s="34"/>
      <c r="WEF1651" s="35"/>
      <c r="WEG1651" s="34"/>
      <c r="WEN1651" s="35"/>
      <c r="WEO1651" s="34"/>
      <c r="WEV1651" s="35"/>
      <c r="WEW1651" s="34"/>
      <c r="WFD1651" s="35"/>
      <c r="WFE1651" s="34"/>
      <c r="WFL1651" s="35"/>
      <c r="WFM1651" s="34"/>
      <c r="WFT1651" s="35"/>
      <c r="WFU1651" s="34"/>
      <c r="WGB1651" s="35"/>
      <c r="WGC1651" s="34"/>
      <c r="WGJ1651" s="35"/>
      <c r="WGK1651" s="34"/>
      <c r="WGR1651" s="35"/>
      <c r="WGS1651" s="34"/>
      <c r="WGZ1651" s="35"/>
      <c r="WHA1651" s="34"/>
      <c r="WHH1651" s="35"/>
      <c r="WHI1651" s="34"/>
      <c r="WHP1651" s="35"/>
      <c r="WHQ1651" s="34"/>
      <c r="WHX1651" s="35"/>
      <c r="WHY1651" s="34"/>
      <c r="WIF1651" s="35"/>
      <c r="WIG1651" s="34"/>
      <c r="WIN1651" s="35"/>
      <c r="WIO1651" s="34"/>
      <c r="WIV1651" s="35"/>
      <c r="WIW1651" s="34"/>
      <c r="WJD1651" s="35"/>
      <c r="WJE1651" s="34"/>
      <c r="WJL1651" s="35"/>
      <c r="WJM1651" s="34"/>
      <c r="WJT1651" s="35"/>
      <c r="WJU1651" s="34"/>
      <c r="WKB1651" s="35"/>
      <c r="WKC1651" s="34"/>
      <c r="WKJ1651" s="35"/>
      <c r="WKK1651" s="34"/>
      <c r="WKR1651" s="35"/>
      <c r="WKS1651" s="34"/>
      <c r="WKZ1651" s="35"/>
      <c r="WLA1651" s="34"/>
      <c r="WLH1651" s="35"/>
      <c r="WLI1651" s="34"/>
      <c r="WLP1651" s="35"/>
      <c r="WLQ1651" s="34"/>
      <c r="WLX1651" s="35"/>
      <c r="WLY1651" s="34"/>
      <c r="WMF1651" s="35"/>
      <c r="WMG1651" s="34"/>
      <c r="WMN1651" s="35"/>
      <c r="WMO1651" s="34"/>
      <c r="WMV1651" s="35"/>
      <c r="WMW1651" s="34"/>
      <c r="WND1651" s="35"/>
      <c r="WNE1651" s="34"/>
      <c r="WNL1651" s="35"/>
      <c r="WNM1651" s="34"/>
      <c r="WNT1651" s="35"/>
      <c r="WNU1651" s="34"/>
      <c r="WOB1651" s="35"/>
      <c r="WOC1651" s="34"/>
      <c r="WOJ1651" s="35"/>
      <c r="WOK1651" s="34"/>
      <c r="WOR1651" s="35"/>
      <c r="WOS1651" s="34"/>
      <c r="WOZ1651" s="35"/>
      <c r="WPA1651" s="34"/>
      <c r="WPH1651" s="35"/>
      <c r="WPI1651" s="34"/>
      <c r="WPP1651" s="35"/>
      <c r="WPQ1651" s="34"/>
      <c r="WPX1651" s="35"/>
      <c r="WPY1651" s="34"/>
      <c r="WQF1651" s="35"/>
      <c r="WQG1651" s="34"/>
      <c r="WQN1651" s="35"/>
      <c r="WQO1651" s="34"/>
      <c r="WQV1651" s="35"/>
      <c r="WQW1651" s="34"/>
      <c r="WRD1651" s="35"/>
      <c r="WRE1651" s="34"/>
      <c r="WRL1651" s="35"/>
      <c r="WRM1651" s="34"/>
      <c r="WRT1651" s="35"/>
      <c r="WRU1651" s="34"/>
      <c r="WSB1651" s="35"/>
      <c r="WSC1651" s="34"/>
      <c r="WSJ1651" s="35"/>
      <c r="WSK1651" s="34"/>
      <c r="WSR1651" s="35"/>
      <c r="WSS1651" s="34"/>
      <c r="WSZ1651" s="35"/>
      <c r="WTA1651" s="34"/>
      <c r="WTH1651" s="35"/>
      <c r="WTI1651" s="34"/>
      <c r="WTP1651" s="35"/>
      <c r="WTQ1651" s="34"/>
      <c r="WTX1651" s="35"/>
      <c r="WTY1651" s="34"/>
      <c r="WUF1651" s="35"/>
      <c r="WUG1651" s="34"/>
      <c r="WUN1651" s="35"/>
      <c r="WUO1651" s="34"/>
      <c r="WUV1651" s="35"/>
      <c r="WUW1651" s="34"/>
      <c r="WVD1651" s="35"/>
      <c r="WVE1651" s="34"/>
      <c r="WVL1651" s="35"/>
      <c r="WVM1651" s="34"/>
      <c r="WVT1651" s="35"/>
      <c r="WVU1651" s="34"/>
      <c r="WWB1651" s="35"/>
      <c r="WWC1651" s="34"/>
      <c r="WWJ1651" s="35"/>
      <c r="WWK1651" s="34"/>
      <c r="WWR1651" s="35"/>
      <c r="WWS1651" s="34"/>
      <c r="WWZ1651" s="35"/>
      <c r="WXA1651" s="34"/>
      <c r="WXH1651" s="35"/>
      <c r="WXI1651" s="34"/>
      <c r="WXP1651" s="35"/>
      <c r="WXQ1651" s="34"/>
      <c r="WXX1651" s="35"/>
      <c r="WXY1651" s="34"/>
      <c r="WYF1651" s="35"/>
      <c r="WYG1651" s="34"/>
      <c r="WYN1651" s="35"/>
      <c r="WYO1651" s="34"/>
      <c r="WYV1651" s="35"/>
      <c r="WYW1651" s="34"/>
      <c r="WZD1651" s="35"/>
      <c r="WZE1651" s="34"/>
      <c r="WZL1651" s="35"/>
      <c r="WZM1651" s="34"/>
      <c r="WZT1651" s="35"/>
      <c r="WZU1651" s="34"/>
      <c r="XAB1651" s="35"/>
      <c r="XAC1651" s="34"/>
      <c r="XAJ1651" s="35"/>
      <c r="XAK1651" s="34"/>
      <c r="XAR1651" s="35"/>
      <c r="XAS1651" s="34"/>
      <c r="XAZ1651" s="35"/>
      <c r="XBA1651" s="34"/>
      <c r="XBH1651" s="35"/>
      <c r="XBI1651" s="34"/>
      <c r="XBP1651" s="35"/>
      <c r="XBQ1651" s="34"/>
      <c r="XBX1651" s="35"/>
      <c r="XBY1651" s="34"/>
      <c r="XCF1651" s="35"/>
      <c r="XCG1651" s="34"/>
      <c r="XCN1651" s="35"/>
      <c r="XCO1651" s="34"/>
      <c r="XCV1651" s="35"/>
      <c r="XCW1651" s="34"/>
      <c r="XDD1651" s="35"/>
      <c r="XDE1651" s="34"/>
      <c r="XDL1651" s="35"/>
      <c r="XDM1651" s="34"/>
      <c r="XDT1651" s="35"/>
      <c r="XDU1651" s="34"/>
      <c r="XEB1651" s="35"/>
      <c r="XEC1651" s="34"/>
      <c r="XEJ1651" s="35"/>
      <c r="XEK1651" s="34"/>
      <c r="XER1651" s="35"/>
      <c r="XES1651" s="34"/>
      <c r="XEZ1651" s="35"/>
      <c r="XFA1651" s="34"/>
    </row>
    <row r="1652" spans="1:1021 1028:2045 2052:3069 3076:4093 4100:5117 5124:6141 6148:7165 7172:8189 8196:9213 9220:10237 10244:11261 11268:12285 12292:13309 13316:14333 14340:15357 15364:16381" x14ac:dyDescent="0.25">
      <c r="A1652" t="s">
        <v>484</v>
      </c>
      <c r="B1652" t="s">
        <v>260</v>
      </c>
      <c r="C1652">
        <v>339</v>
      </c>
      <c r="D1652">
        <v>339</v>
      </c>
      <c r="E1652" s="35">
        <v>1</v>
      </c>
      <c r="F1652" s="34">
        <v>1.9999999999999999E-88</v>
      </c>
      <c r="G1652">
        <v>85.85</v>
      </c>
      <c r="H1652">
        <v>1773</v>
      </c>
      <c r="I1652" t="str">
        <f>HYPERLINK("https://www.ncbi.nlm.nih.gov/nucleotide/MN314592.1?report=genbank&amp;log$=nucltop&amp;blast_rank=50&amp;RID=XE6RV0D8013","MN314592.1")</f>
        <v>MN314592.1</v>
      </c>
      <c r="L1652" s="35"/>
      <c r="M1652" s="34"/>
      <c r="T1652" s="35"/>
      <c r="U1652" s="34"/>
      <c r="AB1652" s="35"/>
      <c r="AC1652" s="34"/>
      <c r="AJ1652" s="35"/>
      <c r="AK1652" s="34"/>
      <c r="AR1652" s="35"/>
      <c r="AS1652" s="34"/>
      <c r="AZ1652" s="35"/>
      <c r="BA1652" s="34"/>
      <c r="BH1652" s="35"/>
      <c r="BI1652" s="34"/>
      <c r="BP1652" s="35"/>
      <c r="BQ1652" s="34"/>
      <c r="BX1652" s="35"/>
      <c r="BY1652" s="34"/>
      <c r="CF1652" s="35"/>
      <c r="CG1652" s="34"/>
      <c r="CN1652" s="35"/>
      <c r="CO1652" s="34"/>
      <c r="CV1652" s="35"/>
      <c r="CW1652" s="34"/>
      <c r="DD1652" s="35"/>
      <c r="DE1652" s="34"/>
      <c r="DL1652" s="35"/>
      <c r="DM1652" s="34"/>
      <c r="DT1652" s="35"/>
      <c r="DU1652" s="34"/>
      <c r="EB1652" s="35"/>
      <c r="EC1652" s="34"/>
      <c r="EJ1652" s="35"/>
      <c r="EK1652" s="34"/>
      <c r="ER1652" s="35"/>
      <c r="ES1652" s="34"/>
      <c r="EZ1652" s="35"/>
      <c r="FA1652" s="34"/>
      <c r="FH1652" s="35"/>
      <c r="FI1652" s="34"/>
      <c r="FP1652" s="35"/>
      <c r="FQ1652" s="34"/>
      <c r="FX1652" s="35"/>
      <c r="FY1652" s="34"/>
      <c r="GF1652" s="35"/>
      <c r="GG1652" s="34"/>
      <c r="GN1652" s="35"/>
      <c r="GO1652" s="34"/>
      <c r="GV1652" s="35"/>
      <c r="GW1652" s="34"/>
      <c r="HD1652" s="35"/>
      <c r="HE1652" s="34"/>
      <c r="HL1652" s="35"/>
      <c r="HM1652" s="34"/>
      <c r="HT1652" s="35"/>
      <c r="HU1652" s="34"/>
      <c r="IB1652" s="35"/>
      <c r="IC1652" s="34"/>
      <c r="IJ1652" s="35"/>
      <c r="IK1652" s="34"/>
      <c r="IR1652" s="35"/>
      <c r="IS1652" s="34"/>
      <c r="IZ1652" s="35"/>
      <c r="JA1652" s="34"/>
      <c r="JH1652" s="35"/>
      <c r="JI1652" s="34"/>
      <c r="JP1652" s="35"/>
      <c r="JQ1652" s="34"/>
      <c r="JX1652" s="35"/>
      <c r="JY1652" s="34"/>
      <c r="KF1652" s="35"/>
      <c r="KG1652" s="34"/>
      <c r="KN1652" s="35"/>
      <c r="KO1652" s="34"/>
      <c r="KV1652" s="35"/>
      <c r="KW1652" s="34"/>
      <c r="LD1652" s="35"/>
      <c r="LE1652" s="34"/>
      <c r="LL1652" s="35"/>
      <c r="LM1652" s="34"/>
      <c r="LT1652" s="35"/>
      <c r="LU1652" s="34"/>
      <c r="MB1652" s="35"/>
      <c r="MC1652" s="34"/>
      <c r="MJ1652" s="35"/>
      <c r="MK1652" s="34"/>
      <c r="MR1652" s="35"/>
      <c r="MS1652" s="34"/>
      <c r="MZ1652" s="35"/>
      <c r="NA1652" s="34"/>
      <c r="NH1652" s="35"/>
      <c r="NI1652" s="34"/>
      <c r="NP1652" s="35"/>
      <c r="NQ1652" s="34"/>
      <c r="NX1652" s="35"/>
      <c r="NY1652" s="34"/>
      <c r="OF1652" s="35"/>
      <c r="OG1652" s="34"/>
      <c r="ON1652" s="35"/>
      <c r="OO1652" s="34"/>
      <c r="OV1652" s="35"/>
      <c r="OW1652" s="34"/>
      <c r="PD1652" s="35"/>
      <c r="PE1652" s="34"/>
      <c r="PL1652" s="35"/>
      <c r="PM1652" s="34"/>
      <c r="PT1652" s="35"/>
      <c r="PU1652" s="34"/>
      <c r="QB1652" s="35"/>
      <c r="QC1652" s="34"/>
      <c r="QJ1652" s="35"/>
      <c r="QK1652" s="34"/>
      <c r="QR1652" s="35"/>
      <c r="QS1652" s="34"/>
      <c r="QZ1652" s="35"/>
      <c r="RA1652" s="34"/>
      <c r="RH1652" s="35"/>
      <c r="RI1652" s="34"/>
      <c r="RP1652" s="35"/>
      <c r="RQ1652" s="34"/>
      <c r="RX1652" s="35"/>
      <c r="RY1652" s="34"/>
      <c r="SF1652" s="35"/>
      <c r="SG1652" s="34"/>
      <c r="SN1652" s="35"/>
      <c r="SO1652" s="34"/>
      <c r="SV1652" s="35"/>
      <c r="SW1652" s="34"/>
      <c r="TD1652" s="35"/>
      <c r="TE1652" s="34"/>
      <c r="TL1652" s="35"/>
      <c r="TM1652" s="34"/>
      <c r="TT1652" s="35"/>
      <c r="TU1652" s="34"/>
      <c r="UB1652" s="35"/>
      <c r="UC1652" s="34"/>
      <c r="UJ1652" s="35"/>
      <c r="UK1652" s="34"/>
      <c r="UR1652" s="35"/>
      <c r="US1652" s="34"/>
      <c r="UZ1652" s="35"/>
      <c r="VA1652" s="34"/>
      <c r="VH1652" s="35"/>
      <c r="VI1652" s="34"/>
      <c r="VP1652" s="35"/>
      <c r="VQ1652" s="34"/>
      <c r="VX1652" s="35"/>
      <c r="VY1652" s="34"/>
      <c r="WF1652" s="35"/>
      <c r="WG1652" s="34"/>
      <c r="WN1652" s="35"/>
      <c r="WO1652" s="34"/>
      <c r="WV1652" s="35"/>
      <c r="WW1652" s="34"/>
      <c r="XD1652" s="35"/>
      <c r="XE1652" s="34"/>
      <c r="XL1652" s="35"/>
      <c r="XM1652" s="34"/>
      <c r="XT1652" s="35"/>
      <c r="XU1652" s="34"/>
      <c r="YB1652" s="35"/>
      <c r="YC1652" s="34"/>
      <c r="YJ1652" s="35"/>
      <c r="YK1652" s="34"/>
      <c r="YR1652" s="35"/>
      <c r="YS1652" s="34"/>
      <c r="YZ1652" s="35"/>
      <c r="ZA1652" s="34"/>
      <c r="ZH1652" s="35"/>
      <c r="ZI1652" s="34"/>
      <c r="ZP1652" s="35"/>
      <c r="ZQ1652" s="34"/>
      <c r="ZX1652" s="35"/>
      <c r="ZY1652" s="34"/>
      <c r="AAF1652" s="35"/>
      <c r="AAG1652" s="34"/>
      <c r="AAN1652" s="35"/>
      <c r="AAO1652" s="34"/>
      <c r="AAV1652" s="35"/>
      <c r="AAW1652" s="34"/>
      <c r="ABD1652" s="35"/>
      <c r="ABE1652" s="34"/>
      <c r="ABL1652" s="35"/>
      <c r="ABM1652" s="34"/>
      <c r="ABT1652" s="35"/>
      <c r="ABU1652" s="34"/>
      <c r="ACB1652" s="35"/>
      <c r="ACC1652" s="34"/>
      <c r="ACJ1652" s="35"/>
      <c r="ACK1652" s="34"/>
      <c r="ACR1652" s="35"/>
      <c r="ACS1652" s="34"/>
      <c r="ACZ1652" s="35"/>
      <c r="ADA1652" s="34"/>
      <c r="ADH1652" s="35"/>
      <c r="ADI1652" s="34"/>
      <c r="ADP1652" s="35"/>
      <c r="ADQ1652" s="34"/>
      <c r="ADX1652" s="35"/>
      <c r="ADY1652" s="34"/>
      <c r="AEF1652" s="35"/>
      <c r="AEG1652" s="34"/>
      <c r="AEN1652" s="35"/>
      <c r="AEO1652" s="34"/>
      <c r="AEV1652" s="35"/>
      <c r="AEW1652" s="34"/>
      <c r="AFD1652" s="35"/>
      <c r="AFE1652" s="34"/>
      <c r="AFL1652" s="35"/>
      <c r="AFM1652" s="34"/>
      <c r="AFT1652" s="35"/>
      <c r="AFU1652" s="34"/>
      <c r="AGB1652" s="35"/>
      <c r="AGC1652" s="34"/>
      <c r="AGJ1652" s="35"/>
      <c r="AGK1652" s="34"/>
      <c r="AGR1652" s="35"/>
      <c r="AGS1652" s="34"/>
      <c r="AGZ1652" s="35"/>
      <c r="AHA1652" s="34"/>
      <c r="AHH1652" s="35"/>
      <c r="AHI1652" s="34"/>
      <c r="AHP1652" s="35"/>
      <c r="AHQ1652" s="34"/>
      <c r="AHX1652" s="35"/>
      <c r="AHY1652" s="34"/>
      <c r="AIF1652" s="35"/>
      <c r="AIG1652" s="34"/>
      <c r="AIN1652" s="35"/>
      <c r="AIO1652" s="34"/>
      <c r="AIV1652" s="35"/>
      <c r="AIW1652" s="34"/>
      <c r="AJD1652" s="35"/>
      <c r="AJE1652" s="34"/>
      <c r="AJL1652" s="35"/>
      <c r="AJM1652" s="34"/>
      <c r="AJT1652" s="35"/>
      <c r="AJU1652" s="34"/>
      <c r="AKB1652" s="35"/>
      <c r="AKC1652" s="34"/>
      <c r="AKJ1652" s="35"/>
      <c r="AKK1652" s="34"/>
      <c r="AKR1652" s="35"/>
      <c r="AKS1652" s="34"/>
      <c r="AKZ1652" s="35"/>
      <c r="ALA1652" s="34"/>
      <c r="ALH1652" s="35"/>
      <c r="ALI1652" s="34"/>
      <c r="ALP1652" s="35"/>
      <c r="ALQ1652" s="34"/>
      <c r="ALX1652" s="35"/>
      <c r="ALY1652" s="34"/>
      <c r="AMF1652" s="35"/>
      <c r="AMG1652" s="34"/>
      <c r="AMN1652" s="35"/>
      <c r="AMO1652" s="34"/>
      <c r="AMV1652" s="35"/>
      <c r="AMW1652" s="34"/>
      <c r="AND1652" s="35"/>
      <c r="ANE1652" s="34"/>
      <c r="ANL1652" s="35"/>
      <c r="ANM1652" s="34"/>
      <c r="ANT1652" s="35"/>
      <c r="ANU1652" s="34"/>
      <c r="AOB1652" s="35"/>
      <c r="AOC1652" s="34"/>
      <c r="AOJ1652" s="35"/>
      <c r="AOK1652" s="34"/>
      <c r="AOR1652" s="35"/>
      <c r="AOS1652" s="34"/>
      <c r="AOZ1652" s="35"/>
      <c r="APA1652" s="34"/>
      <c r="APH1652" s="35"/>
      <c r="API1652" s="34"/>
      <c r="APP1652" s="35"/>
      <c r="APQ1652" s="34"/>
      <c r="APX1652" s="35"/>
      <c r="APY1652" s="34"/>
      <c r="AQF1652" s="35"/>
      <c r="AQG1652" s="34"/>
      <c r="AQN1652" s="35"/>
      <c r="AQO1652" s="34"/>
      <c r="AQV1652" s="35"/>
      <c r="AQW1652" s="34"/>
      <c r="ARD1652" s="35"/>
      <c r="ARE1652" s="34"/>
      <c r="ARL1652" s="35"/>
      <c r="ARM1652" s="34"/>
      <c r="ART1652" s="35"/>
      <c r="ARU1652" s="34"/>
      <c r="ASB1652" s="35"/>
      <c r="ASC1652" s="34"/>
      <c r="ASJ1652" s="35"/>
      <c r="ASK1652" s="34"/>
      <c r="ASR1652" s="35"/>
      <c r="ASS1652" s="34"/>
      <c r="ASZ1652" s="35"/>
      <c r="ATA1652" s="34"/>
      <c r="ATH1652" s="35"/>
      <c r="ATI1652" s="34"/>
      <c r="ATP1652" s="35"/>
      <c r="ATQ1652" s="34"/>
      <c r="ATX1652" s="35"/>
      <c r="ATY1652" s="34"/>
      <c r="AUF1652" s="35"/>
      <c r="AUG1652" s="34"/>
      <c r="AUN1652" s="35"/>
      <c r="AUO1652" s="34"/>
      <c r="AUV1652" s="35"/>
      <c r="AUW1652" s="34"/>
      <c r="AVD1652" s="35"/>
      <c r="AVE1652" s="34"/>
      <c r="AVL1652" s="35"/>
      <c r="AVM1652" s="34"/>
      <c r="AVT1652" s="35"/>
      <c r="AVU1652" s="34"/>
      <c r="AWB1652" s="35"/>
      <c r="AWC1652" s="34"/>
      <c r="AWJ1652" s="35"/>
      <c r="AWK1652" s="34"/>
      <c r="AWR1652" s="35"/>
      <c r="AWS1652" s="34"/>
      <c r="AWZ1652" s="35"/>
      <c r="AXA1652" s="34"/>
      <c r="AXH1652" s="35"/>
      <c r="AXI1652" s="34"/>
      <c r="AXP1652" s="35"/>
      <c r="AXQ1652" s="34"/>
      <c r="AXX1652" s="35"/>
      <c r="AXY1652" s="34"/>
      <c r="AYF1652" s="35"/>
      <c r="AYG1652" s="34"/>
      <c r="AYN1652" s="35"/>
      <c r="AYO1652" s="34"/>
      <c r="AYV1652" s="35"/>
      <c r="AYW1652" s="34"/>
      <c r="AZD1652" s="35"/>
      <c r="AZE1652" s="34"/>
      <c r="AZL1652" s="35"/>
      <c r="AZM1652" s="34"/>
      <c r="AZT1652" s="35"/>
      <c r="AZU1652" s="34"/>
      <c r="BAB1652" s="35"/>
      <c r="BAC1652" s="34"/>
      <c r="BAJ1652" s="35"/>
      <c r="BAK1652" s="34"/>
      <c r="BAR1652" s="35"/>
      <c r="BAS1652" s="34"/>
      <c r="BAZ1652" s="35"/>
      <c r="BBA1652" s="34"/>
      <c r="BBH1652" s="35"/>
      <c r="BBI1652" s="34"/>
      <c r="BBP1652" s="35"/>
      <c r="BBQ1652" s="34"/>
      <c r="BBX1652" s="35"/>
      <c r="BBY1652" s="34"/>
      <c r="BCF1652" s="35"/>
      <c r="BCG1652" s="34"/>
      <c r="BCN1652" s="35"/>
      <c r="BCO1652" s="34"/>
      <c r="BCV1652" s="35"/>
      <c r="BCW1652" s="34"/>
      <c r="BDD1652" s="35"/>
      <c r="BDE1652" s="34"/>
      <c r="BDL1652" s="35"/>
      <c r="BDM1652" s="34"/>
      <c r="BDT1652" s="35"/>
      <c r="BDU1652" s="34"/>
      <c r="BEB1652" s="35"/>
      <c r="BEC1652" s="34"/>
      <c r="BEJ1652" s="35"/>
      <c r="BEK1652" s="34"/>
      <c r="BER1652" s="35"/>
      <c r="BES1652" s="34"/>
      <c r="BEZ1652" s="35"/>
      <c r="BFA1652" s="34"/>
      <c r="BFH1652" s="35"/>
      <c r="BFI1652" s="34"/>
      <c r="BFP1652" s="35"/>
      <c r="BFQ1652" s="34"/>
      <c r="BFX1652" s="35"/>
      <c r="BFY1652" s="34"/>
      <c r="BGF1652" s="35"/>
      <c r="BGG1652" s="34"/>
      <c r="BGN1652" s="35"/>
      <c r="BGO1652" s="34"/>
      <c r="BGV1652" s="35"/>
      <c r="BGW1652" s="34"/>
      <c r="BHD1652" s="35"/>
      <c r="BHE1652" s="34"/>
      <c r="BHL1652" s="35"/>
      <c r="BHM1652" s="34"/>
      <c r="BHT1652" s="35"/>
      <c r="BHU1652" s="34"/>
      <c r="BIB1652" s="35"/>
      <c r="BIC1652" s="34"/>
      <c r="BIJ1652" s="35"/>
      <c r="BIK1652" s="34"/>
      <c r="BIR1652" s="35"/>
      <c r="BIS1652" s="34"/>
      <c r="BIZ1652" s="35"/>
      <c r="BJA1652" s="34"/>
      <c r="BJH1652" s="35"/>
      <c r="BJI1652" s="34"/>
      <c r="BJP1652" s="35"/>
      <c r="BJQ1652" s="34"/>
      <c r="BJX1652" s="35"/>
      <c r="BJY1652" s="34"/>
      <c r="BKF1652" s="35"/>
      <c r="BKG1652" s="34"/>
      <c r="BKN1652" s="35"/>
      <c r="BKO1652" s="34"/>
      <c r="BKV1652" s="35"/>
      <c r="BKW1652" s="34"/>
      <c r="BLD1652" s="35"/>
      <c r="BLE1652" s="34"/>
      <c r="BLL1652" s="35"/>
      <c r="BLM1652" s="34"/>
      <c r="BLT1652" s="35"/>
      <c r="BLU1652" s="34"/>
      <c r="BMB1652" s="35"/>
      <c r="BMC1652" s="34"/>
      <c r="BMJ1652" s="35"/>
      <c r="BMK1652" s="34"/>
      <c r="BMR1652" s="35"/>
      <c r="BMS1652" s="34"/>
      <c r="BMZ1652" s="35"/>
      <c r="BNA1652" s="34"/>
      <c r="BNH1652" s="35"/>
      <c r="BNI1652" s="34"/>
      <c r="BNP1652" s="35"/>
      <c r="BNQ1652" s="34"/>
      <c r="BNX1652" s="35"/>
      <c r="BNY1652" s="34"/>
      <c r="BOF1652" s="35"/>
      <c r="BOG1652" s="34"/>
      <c r="BON1652" s="35"/>
      <c r="BOO1652" s="34"/>
      <c r="BOV1652" s="35"/>
      <c r="BOW1652" s="34"/>
      <c r="BPD1652" s="35"/>
      <c r="BPE1652" s="34"/>
      <c r="BPL1652" s="35"/>
      <c r="BPM1652" s="34"/>
      <c r="BPT1652" s="35"/>
      <c r="BPU1652" s="34"/>
      <c r="BQB1652" s="35"/>
      <c r="BQC1652" s="34"/>
      <c r="BQJ1652" s="35"/>
      <c r="BQK1652" s="34"/>
      <c r="BQR1652" s="35"/>
      <c r="BQS1652" s="34"/>
      <c r="BQZ1652" s="35"/>
      <c r="BRA1652" s="34"/>
      <c r="BRH1652" s="35"/>
      <c r="BRI1652" s="34"/>
      <c r="BRP1652" s="35"/>
      <c r="BRQ1652" s="34"/>
      <c r="BRX1652" s="35"/>
      <c r="BRY1652" s="34"/>
      <c r="BSF1652" s="35"/>
      <c r="BSG1652" s="34"/>
      <c r="BSN1652" s="35"/>
      <c r="BSO1652" s="34"/>
      <c r="BSV1652" s="35"/>
      <c r="BSW1652" s="34"/>
      <c r="BTD1652" s="35"/>
      <c r="BTE1652" s="34"/>
      <c r="BTL1652" s="35"/>
      <c r="BTM1652" s="34"/>
      <c r="BTT1652" s="35"/>
      <c r="BTU1652" s="34"/>
      <c r="BUB1652" s="35"/>
      <c r="BUC1652" s="34"/>
      <c r="BUJ1652" s="35"/>
      <c r="BUK1652" s="34"/>
      <c r="BUR1652" s="35"/>
      <c r="BUS1652" s="34"/>
      <c r="BUZ1652" s="35"/>
      <c r="BVA1652" s="34"/>
      <c r="BVH1652" s="35"/>
      <c r="BVI1652" s="34"/>
      <c r="BVP1652" s="35"/>
      <c r="BVQ1652" s="34"/>
      <c r="BVX1652" s="35"/>
      <c r="BVY1652" s="34"/>
      <c r="BWF1652" s="35"/>
      <c r="BWG1652" s="34"/>
      <c r="BWN1652" s="35"/>
      <c r="BWO1652" s="34"/>
      <c r="BWV1652" s="35"/>
      <c r="BWW1652" s="34"/>
      <c r="BXD1652" s="35"/>
      <c r="BXE1652" s="34"/>
      <c r="BXL1652" s="35"/>
      <c r="BXM1652" s="34"/>
      <c r="BXT1652" s="35"/>
      <c r="BXU1652" s="34"/>
      <c r="BYB1652" s="35"/>
      <c r="BYC1652" s="34"/>
      <c r="BYJ1652" s="35"/>
      <c r="BYK1652" s="34"/>
      <c r="BYR1652" s="35"/>
      <c r="BYS1652" s="34"/>
      <c r="BYZ1652" s="35"/>
      <c r="BZA1652" s="34"/>
      <c r="BZH1652" s="35"/>
      <c r="BZI1652" s="34"/>
      <c r="BZP1652" s="35"/>
      <c r="BZQ1652" s="34"/>
      <c r="BZX1652" s="35"/>
      <c r="BZY1652" s="34"/>
      <c r="CAF1652" s="35"/>
      <c r="CAG1652" s="34"/>
      <c r="CAN1652" s="35"/>
      <c r="CAO1652" s="34"/>
      <c r="CAV1652" s="35"/>
      <c r="CAW1652" s="34"/>
      <c r="CBD1652" s="35"/>
      <c r="CBE1652" s="34"/>
      <c r="CBL1652" s="35"/>
      <c r="CBM1652" s="34"/>
      <c r="CBT1652" s="35"/>
      <c r="CBU1652" s="34"/>
      <c r="CCB1652" s="35"/>
      <c r="CCC1652" s="34"/>
      <c r="CCJ1652" s="35"/>
      <c r="CCK1652" s="34"/>
      <c r="CCR1652" s="35"/>
      <c r="CCS1652" s="34"/>
      <c r="CCZ1652" s="35"/>
      <c r="CDA1652" s="34"/>
      <c r="CDH1652" s="35"/>
      <c r="CDI1652" s="34"/>
      <c r="CDP1652" s="35"/>
      <c r="CDQ1652" s="34"/>
      <c r="CDX1652" s="35"/>
      <c r="CDY1652" s="34"/>
      <c r="CEF1652" s="35"/>
      <c r="CEG1652" s="34"/>
      <c r="CEN1652" s="35"/>
      <c r="CEO1652" s="34"/>
      <c r="CEV1652" s="35"/>
      <c r="CEW1652" s="34"/>
      <c r="CFD1652" s="35"/>
      <c r="CFE1652" s="34"/>
      <c r="CFL1652" s="35"/>
      <c r="CFM1652" s="34"/>
      <c r="CFT1652" s="35"/>
      <c r="CFU1652" s="34"/>
      <c r="CGB1652" s="35"/>
      <c r="CGC1652" s="34"/>
      <c r="CGJ1652" s="35"/>
      <c r="CGK1652" s="34"/>
      <c r="CGR1652" s="35"/>
      <c r="CGS1652" s="34"/>
      <c r="CGZ1652" s="35"/>
      <c r="CHA1652" s="34"/>
      <c r="CHH1652" s="35"/>
      <c r="CHI1652" s="34"/>
      <c r="CHP1652" s="35"/>
      <c r="CHQ1652" s="34"/>
      <c r="CHX1652" s="35"/>
      <c r="CHY1652" s="34"/>
      <c r="CIF1652" s="35"/>
      <c r="CIG1652" s="34"/>
      <c r="CIN1652" s="35"/>
      <c r="CIO1652" s="34"/>
      <c r="CIV1652" s="35"/>
      <c r="CIW1652" s="34"/>
      <c r="CJD1652" s="35"/>
      <c r="CJE1652" s="34"/>
      <c r="CJL1652" s="35"/>
      <c r="CJM1652" s="34"/>
      <c r="CJT1652" s="35"/>
      <c r="CJU1652" s="34"/>
      <c r="CKB1652" s="35"/>
      <c r="CKC1652" s="34"/>
      <c r="CKJ1652" s="35"/>
      <c r="CKK1652" s="34"/>
      <c r="CKR1652" s="35"/>
      <c r="CKS1652" s="34"/>
      <c r="CKZ1652" s="35"/>
      <c r="CLA1652" s="34"/>
      <c r="CLH1652" s="35"/>
      <c r="CLI1652" s="34"/>
      <c r="CLP1652" s="35"/>
      <c r="CLQ1652" s="34"/>
      <c r="CLX1652" s="35"/>
      <c r="CLY1652" s="34"/>
      <c r="CMF1652" s="35"/>
      <c r="CMG1652" s="34"/>
      <c r="CMN1652" s="35"/>
      <c r="CMO1652" s="34"/>
      <c r="CMV1652" s="35"/>
      <c r="CMW1652" s="34"/>
      <c r="CND1652" s="35"/>
      <c r="CNE1652" s="34"/>
      <c r="CNL1652" s="35"/>
      <c r="CNM1652" s="34"/>
      <c r="CNT1652" s="35"/>
      <c r="CNU1652" s="34"/>
      <c r="COB1652" s="35"/>
      <c r="COC1652" s="34"/>
      <c r="COJ1652" s="35"/>
      <c r="COK1652" s="34"/>
      <c r="COR1652" s="35"/>
      <c r="COS1652" s="34"/>
      <c r="COZ1652" s="35"/>
      <c r="CPA1652" s="34"/>
      <c r="CPH1652" s="35"/>
      <c r="CPI1652" s="34"/>
      <c r="CPP1652" s="35"/>
      <c r="CPQ1652" s="34"/>
      <c r="CPX1652" s="35"/>
      <c r="CPY1652" s="34"/>
      <c r="CQF1652" s="35"/>
      <c r="CQG1652" s="34"/>
      <c r="CQN1652" s="35"/>
      <c r="CQO1652" s="34"/>
      <c r="CQV1652" s="35"/>
      <c r="CQW1652" s="34"/>
      <c r="CRD1652" s="35"/>
      <c r="CRE1652" s="34"/>
      <c r="CRL1652" s="35"/>
      <c r="CRM1652" s="34"/>
      <c r="CRT1652" s="35"/>
      <c r="CRU1652" s="34"/>
      <c r="CSB1652" s="35"/>
      <c r="CSC1652" s="34"/>
      <c r="CSJ1652" s="35"/>
      <c r="CSK1652" s="34"/>
      <c r="CSR1652" s="35"/>
      <c r="CSS1652" s="34"/>
      <c r="CSZ1652" s="35"/>
      <c r="CTA1652" s="34"/>
      <c r="CTH1652" s="35"/>
      <c r="CTI1652" s="34"/>
      <c r="CTP1652" s="35"/>
      <c r="CTQ1652" s="34"/>
      <c r="CTX1652" s="35"/>
      <c r="CTY1652" s="34"/>
      <c r="CUF1652" s="35"/>
      <c r="CUG1652" s="34"/>
      <c r="CUN1652" s="35"/>
      <c r="CUO1652" s="34"/>
      <c r="CUV1652" s="35"/>
      <c r="CUW1652" s="34"/>
      <c r="CVD1652" s="35"/>
      <c r="CVE1652" s="34"/>
      <c r="CVL1652" s="35"/>
      <c r="CVM1652" s="34"/>
      <c r="CVT1652" s="35"/>
      <c r="CVU1652" s="34"/>
      <c r="CWB1652" s="35"/>
      <c r="CWC1652" s="34"/>
      <c r="CWJ1652" s="35"/>
      <c r="CWK1652" s="34"/>
      <c r="CWR1652" s="35"/>
      <c r="CWS1652" s="34"/>
      <c r="CWZ1652" s="35"/>
      <c r="CXA1652" s="34"/>
      <c r="CXH1652" s="35"/>
      <c r="CXI1652" s="34"/>
      <c r="CXP1652" s="35"/>
      <c r="CXQ1652" s="34"/>
      <c r="CXX1652" s="35"/>
      <c r="CXY1652" s="34"/>
      <c r="CYF1652" s="35"/>
      <c r="CYG1652" s="34"/>
      <c r="CYN1652" s="35"/>
      <c r="CYO1652" s="34"/>
      <c r="CYV1652" s="35"/>
      <c r="CYW1652" s="34"/>
      <c r="CZD1652" s="35"/>
      <c r="CZE1652" s="34"/>
      <c r="CZL1652" s="35"/>
      <c r="CZM1652" s="34"/>
      <c r="CZT1652" s="35"/>
      <c r="CZU1652" s="34"/>
      <c r="DAB1652" s="35"/>
      <c r="DAC1652" s="34"/>
      <c r="DAJ1652" s="35"/>
      <c r="DAK1652" s="34"/>
      <c r="DAR1652" s="35"/>
      <c r="DAS1652" s="34"/>
      <c r="DAZ1652" s="35"/>
      <c r="DBA1652" s="34"/>
      <c r="DBH1652" s="35"/>
      <c r="DBI1652" s="34"/>
      <c r="DBP1652" s="35"/>
      <c r="DBQ1652" s="34"/>
      <c r="DBX1652" s="35"/>
      <c r="DBY1652" s="34"/>
      <c r="DCF1652" s="35"/>
      <c r="DCG1652" s="34"/>
      <c r="DCN1652" s="35"/>
      <c r="DCO1652" s="34"/>
      <c r="DCV1652" s="35"/>
      <c r="DCW1652" s="34"/>
      <c r="DDD1652" s="35"/>
      <c r="DDE1652" s="34"/>
      <c r="DDL1652" s="35"/>
      <c r="DDM1652" s="34"/>
      <c r="DDT1652" s="35"/>
      <c r="DDU1652" s="34"/>
      <c r="DEB1652" s="35"/>
      <c r="DEC1652" s="34"/>
      <c r="DEJ1652" s="35"/>
      <c r="DEK1652" s="34"/>
      <c r="DER1652" s="35"/>
      <c r="DES1652" s="34"/>
      <c r="DEZ1652" s="35"/>
      <c r="DFA1652" s="34"/>
      <c r="DFH1652" s="35"/>
      <c r="DFI1652" s="34"/>
      <c r="DFP1652" s="35"/>
      <c r="DFQ1652" s="34"/>
      <c r="DFX1652" s="35"/>
      <c r="DFY1652" s="34"/>
      <c r="DGF1652" s="35"/>
      <c r="DGG1652" s="34"/>
      <c r="DGN1652" s="35"/>
      <c r="DGO1652" s="34"/>
      <c r="DGV1652" s="35"/>
      <c r="DGW1652" s="34"/>
      <c r="DHD1652" s="35"/>
      <c r="DHE1652" s="34"/>
      <c r="DHL1652" s="35"/>
      <c r="DHM1652" s="34"/>
      <c r="DHT1652" s="35"/>
      <c r="DHU1652" s="34"/>
      <c r="DIB1652" s="35"/>
      <c r="DIC1652" s="34"/>
      <c r="DIJ1652" s="35"/>
      <c r="DIK1652" s="34"/>
      <c r="DIR1652" s="35"/>
      <c r="DIS1652" s="34"/>
      <c r="DIZ1652" s="35"/>
      <c r="DJA1652" s="34"/>
      <c r="DJH1652" s="35"/>
      <c r="DJI1652" s="34"/>
      <c r="DJP1652" s="35"/>
      <c r="DJQ1652" s="34"/>
      <c r="DJX1652" s="35"/>
      <c r="DJY1652" s="34"/>
      <c r="DKF1652" s="35"/>
      <c r="DKG1652" s="34"/>
      <c r="DKN1652" s="35"/>
      <c r="DKO1652" s="34"/>
      <c r="DKV1652" s="35"/>
      <c r="DKW1652" s="34"/>
      <c r="DLD1652" s="35"/>
      <c r="DLE1652" s="34"/>
      <c r="DLL1652" s="35"/>
      <c r="DLM1652" s="34"/>
      <c r="DLT1652" s="35"/>
      <c r="DLU1652" s="34"/>
      <c r="DMB1652" s="35"/>
      <c r="DMC1652" s="34"/>
      <c r="DMJ1652" s="35"/>
      <c r="DMK1652" s="34"/>
      <c r="DMR1652" s="35"/>
      <c r="DMS1652" s="34"/>
      <c r="DMZ1652" s="35"/>
      <c r="DNA1652" s="34"/>
      <c r="DNH1652" s="35"/>
      <c r="DNI1652" s="34"/>
      <c r="DNP1652" s="35"/>
      <c r="DNQ1652" s="34"/>
      <c r="DNX1652" s="35"/>
      <c r="DNY1652" s="34"/>
      <c r="DOF1652" s="35"/>
      <c r="DOG1652" s="34"/>
      <c r="DON1652" s="35"/>
      <c r="DOO1652" s="34"/>
      <c r="DOV1652" s="35"/>
      <c r="DOW1652" s="34"/>
      <c r="DPD1652" s="35"/>
      <c r="DPE1652" s="34"/>
      <c r="DPL1652" s="35"/>
      <c r="DPM1652" s="34"/>
      <c r="DPT1652" s="35"/>
      <c r="DPU1652" s="34"/>
      <c r="DQB1652" s="35"/>
      <c r="DQC1652" s="34"/>
      <c r="DQJ1652" s="35"/>
      <c r="DQK1652" s="34"/>
      <c r="DQR1652" s="35"/>
      <c r="DQS1652" s="34"/>
      <c r="DQZ1652" s="35"/>
      <c r="DRA1652" s="34"/>
      <c r="DRH1652" s="35"/>
      <c r="DRI1652" s="34"/>
      <c r="DRP1652" s="35"/>
      <c r="DRQ1652" s="34"/>
      <c r="DRX1652" s="35"/>
      <c r="DRY1652" s="34"/>
      <c r="DSF1652" s="35"/>
      <c r="DSG1652" s="34"/>
      <c r="DSN1652" s="35"/>
      <c r="DSO1652" s="34"/>
      <c r="DSV1652" s="35"/>
      <c r="DSW1652" s="34"/>
      <c r="DTD1652" s="35"/>
      <c r="DTE1652" s="34"/>
      <c r="DTL1652" s="35"/>
      <c r="DTM1652" s="34"/>
      <c r="DTT1652" s="35"/>
      <c r="DTU1652" s="34"/>
      <c r="DUB1652" s="35"/>
      <c r="DUC1652" s="34"/>
      <c r="DUJ1652" s="35"/>
      <c r="DUK1652" s="34"/>
      <c r="DUR1652" s="35"/>
      <c r="DUS1652" s="34"/>
      <c r="DUZ1652" s="35"/>
      <c r="DVA1652" s="34"/>
      <c r="DVH1652" s="35"/>
      <c r="DVI1652" s="34"/>
      <c r="DVP1652" s="35"/>
      <c r="DVQ1652" s="34"/>
      <c r="DVX1652" s="35"/>
      <c r="DVY1652" s="34"/>
      <c r="DWF1652" s="35"/>
      <c r="DWG1652" s="34"/>
      <c r="DWN1652" s="35"/>
      <c r="DWO1652" s="34"/>
      <c r="DWV1652" s="35"/>
      <c r="DWW1652" s="34"/>
      <c r="DXD1652" s="35"/>
      <c r="DXE1652" s="34"/>
      <c r="DXL1652" s="35"/>
      <c r="DXM1652" s="34"/>
      <c r="DXT1652" s="35"/>
      <c r="DXU1652" s="34"/>
      <c r="DYB1652" s="35"/>
      <c r="DYC1652" s="34"/>
      <c r="DYJ1652" s="35"/>
      <c r="DYK1652" s="34"/>
      <c r="DYR1652" s="35"/>
      <c r="DYS1652" s="34"/>
      <c r="DYZ1652" s="35"/>
      <c r="DZA1652" s="34"/>
      <c r="DZH1652" s="35"/>
      <c r="DZI1652" s="34"/>
      <c r="DZP1652" s="35"/>
      <c r="DZQ1652" s="34"/>
      <c r="DZX1652" s="35"/>
      <c r="DZY1652" s="34"/>
      <c r="EAF1652" s="35"/>
      <c r="EAG1652" s="34"/>
      <c r="EAN1652" s="35"/>
      <c r="EAO1652" s="34"/>
      <c r="EAV1652" s="35"/>
      <c r="EAW1652" s="34"/>
      <c r="EBD1652" s="35"/>
      <c r="EBE1652" s="34"/>
      <c r="EBL1652" s="35"/>
      <c r="EBM1652" s="34"/>
      <c r="EBT1652" s="35"/>
      <c r="EBU1652" s="34"/>
      <c r="ECB1652" s="35"/>
      <c r="ECC1652" s="34"/>
      <c r="ECJ1652" s="35"/>
      <c r="ECK1652" s="34"/>
      <c r="ECR1652" s="35"/>
      <c r="ECS1652" s="34"/>
      <c r="ECZ1652" s="35"/>
      <c r="EDA1652" s="34"/>
      <c r="EDH1652" s="35"/>
      <c r="EDI1652" s="34"/>
      <c r="EDP1652" s="35"/>
      <c r="EDQ1652" s="34"/>
      <c r="EDX1652" s="35"/>
      <c r="EDY1652" s="34"/>
      <c r="EEF1652" s="35"/>
      <c r="EEG1652" s="34"/>
      <c r="EEN1652" s="35"/>
      <c r="EEO1652" s="34"/>
      <c r="EEV1652" s="35"/>
      <c r="EEW1652" s="34"/>
      <c r="EFD1652" s="35"/>
      <c r="EFE1652" s="34"/>
      <c r="EFL1652" s="35"/>
      <c r="EFM1652" s="34"/>
      <c r="EFT1652" s="35"/>
      <c r="EFU1652" s="34"/>
      <c r="EGB1652" s="35"/>
      <c r="EGC1652" s="34"/>
      <c r="EGJ1652" s="35"/>
      <c r="EGK1652" s="34"/>
      <c r="EGR1652" s="35"/>
      <c r="EGS1652" s="34"/>
      <c r="EGZ1652" s="35"/>
      <c r="EHA1652" s="34"/>
      <c r="EHH1652" s="35"/>
      <c r="EHI1652" s="34"/>
      <c r="EHP1652" s="35"/>
      <c r="EHQ1652" s="34"/>
      <c r="EHX1652" s="35"/>
      <c r="EHY1652" s="34"/>
      <c r="EIF1652" s="35"/>
      <c r="EIG1652" s="34"/>
      <c r="EIN1652" s="35"/>
      <c r="EIO1652" s="34"/>
      <c r="EIV1652" s="35"/>
      <c r="EIW1652" s="34"/>
      <c r="EJD1652" s="35"/>
      <c r="EJE1652" s="34"/>
      <c r="EJL1652" s="35"/>
      <c r="EJM1652" s="34"/>
      <c r="EJT1652" s="35"/>
      <c r="EJU1652" s="34"/>
      <c r="EKB1652" s="35"/>
      <c r="EKC1652" s="34"/>
      <c r="EKJ1652" s="35"/>
      <c r="EKK1652" s="34"/>
      <c r="EKR1652" s="35"/>
      <c r="EKS1652" s="34"/>
      <c r="EKZ1652" s="35"/>
      <c r="ELA1652" s="34"/>
      <c r="ELH1652" s="35"/>
      <c r="ELI1652" s="34"/>
      <c r="ELP1652" s="35"/>
      <c r="ELQ1652" s="34"/>
      <c r="ELX1652" s="35"/>
      <c r="ELY1652" s="34"/>
      <c r="EMF1652" s="35"/>
      <c r="EMG1652" s="34"/>
      <c r="EMN1652" s="35"/>
      <c r="EMO1652" s="34"/>
      <c r="EMV1652" s="35"/>
      <c r="EMW1652" s="34"/>
      <c r="END1652" s="35"/>
      <c r="ENE1652" s="34"/>
      <c r="ENL1652" s="35"/>
      <c r="ENM1652" s="34"/>
      <c r="ENT1652" s="35"/>
      <c r="ENU1652" s="34"/>
      <c r="EOB1652" s="35"/>
      <c r="EOC1652" s="34"/>
      <c r="EOJ1652" s="35"/>
      <c r="EOK1652" s="34"/>
      <c r="EOR1652" s="35"/>
      <c r="EOS1652" s="34"/>
      <c r="EOZ1652" s="35"/>
      <c r="EPA1652" s="34"/>
      <c r="EPH1652" s="35"/>
      <c r="EPI1652" s="34"/>
      <c r="EPP1652" s="35"/>
      <c r="EPQ1652" s="34"/>
      <c r="EPX1652" s="35"/>
      <c r="EPY1652" s="34"/>
      <c r="EQF1652" s="35"/>
      <c r="EQG1652" s="34"/>
      <c r="EQN1652" s="35"/>
      <c r="EQO1652" s="34"/>
      <c r="EQV1652" s="35"/>
      <c r="EQW1652" s="34"/>
      <c r="ERD1652" s="35"/>
      <c r="ERE1652" s="34"/>
      <c r="ERL1652" s="35"/>
      <c r="ERM1652" s="34"/>
      <c r="ERT1652" s="35"/>
      <c r="ERU1652" s="34"/>
      <c r="ESB1652" s="35"/>
      <c r="ESC1652" s="34"/>
      <c r="ESJ1652" s="35"/>
      <c r="ESK1652" s="34"/>
      <c r="ESR1652" s="35"/>
      <c r="ESS1652" s="34"/>
      <c r="ESZ1652" s="35"/>
      <c r="ETA1652" s="34"/>
      <c r="ETH1652" s="35"/>
      <c r="ETI1652" s="34"/>
      <c r="ETP1652" s="35"/>
      <c r="ETQ1652" s="34"/>
      <c r="ETX1652" s="35"/>
      <c r="ETY1652" s="34"/>
      <c r="EUF1652" s="35"/>
      <c r="EUG1652" s="34"/>
      <c r="EUN1652" s="35"/>
      <c r="EUO1652" s="34"/>
      <c r="EUV1652" s="35"/>
      <c r="EUW1652" s="34"/>
      <c r="EVD1652" s="35"/>
      <c r="EVE1652" s="34"/>
      <c r="EVL1652" s="35"/>
      <c r="EVM1652" s="34"/>
      <c r="EVT1652" s="35"/>
      <c r="EVU1652" s="34"/>
      <c r="EWB1652" s="35"/>
      <c r="EWC1652" s="34"/>
      <c r="EWJ1652" s="35"/>
      <c r="EWK1652" s="34"/>
      <c r="EWR1652" s="35"/>
      <c r="EWS1652" s="34"/>
      <c r="EWZ1652" s="35"/>
      <c r="EXA1652" s="34"/>
      <c r="EXH1652" s="35"/>
      <c r="EXI1652" s="34"/>
      <c r="EXP1652" s="35"/>
      <c r="EXQ1652" s="34"/>
      <c r="EXX1652" s="35"/>
      <c r="EXY1652" s="34"/>
      <c r="EYF1652" s="35"/>
      <c r="EYG1652" s="34"/>
      <c r="EYN1652" s="35"/>
      <c r="EYO1652" s="34"/>
      <c r="EYV1652" s="35"/>
      <c r="EYW1652" s="34"/>
      <c r="EZD1652" s="35"/>
      <c r="EZE1652" s="34"/>
      <c r="EZL1652" s="35"/>
      <c r="EZM1652" s="34"/>
      <c r="EZT1652" s="35"/>
      <c r="EZU1652" s="34"/>
      <c r="FAB1652" s="35"/>
      <c r="FAC1652" s="34"/>
      <c r="FAJ1652" s="35"/>
      <c r="FAK1652" s="34"/>
      <c r="FAR1652" s="35"/>
      <c r="FAS1652" s="34"/>
      <c r="FAZ1652" s="35"/>
      <c r="FBA1652" s="34"/>
      <c r="FBH1652" s="35"/>
      <c r="FBI1652" s="34"/>
      <c r="FBP1652" s="35"/>
      <c r="FBQ1652" s="34"/>
      <c r="FBX1652" s="35"/>
      <c r="FBY1652" s="34"/>
      <c r="FCF1652" s="35"/>
      <c r="FCG1652" s="34"/>
      <c r="FCN1652" s="35"/>
      <c r="FCO1652" s="34"/>
      <c r="FCV1652" s="35"/>
      <c r="FCW1652" s="34"/>
      <c r="FDD1652" s="35"/>
      <c r="FDE1652" s="34"/>
      <c r="FDL1652" s="35"/>
      <c r="FDM1652" s="34"/>
      <c r="FDT1652" s="35"/>
      <c r="FDU1652" s="34"/>
      <c r="FEB1652" s="35"/>
      <c r="FEC1652" s="34"/>
      <c r="FEJ1652" s="35"/>
      <c r="FEK1652" s="34"/>
      <c r="FER1652" s="35"/>
      <c r="FES1652" s="34"/>
      <c r="FEZ1652" s="35"/>
      <c r="FFA1652" s="34"/>
      <c r="FFH1652" s="35"/>
      <c r="FFI1652" s="34"/>
      <c r="FFP1652" s="35"/>
      <c r="FFQ1652" s="34"/>
      <c r="FFX1652" s="35"/>
      <c r="FFY1652" s="34"/>
      <c r="FGF1652" s="35"/>
      <c r="FGG1652" s="34"/>
      <c r="FGN1652" s="35"/>
      <c r="FGO1652" s="34"/>
      <c r="FGV1652" s="35"/>
      <c r="FGW1652" s="34"/>
      <c r="FHD1652" s="35"/>
      <c r="FHE1652" s="34"/>
      <c r="FHL1652" s="35"/>
      <c r="FHM1652" s="34"/>
      <c r="FHT1652" s="35"/>
      <c r="FHU1652" s="34"/>
      <c r="FIB1652" s="35"/>
      <c r="FIC1652" s="34"/>
      <c r="FIJ1652" s="35"/>
      <c r="FIK1652" s="34"/>
      <c r="FIR1652" s="35"/>
      <c r="FIS1652" s="34"/>
      <c r="FIZ1652" s="35"/>
      <c r="FJA1652" s="34"/>
      <c r="FJH1652" s="35"/>
      <c r="FJI1652" s="34"/>
      <c r="FJP1652" s="35"/>
      <c r="FJQ1652" s="34"/>
      <c r="FJX1652" s="35"/>
      <c r="FJY1652" s="34"/>
      <c r="FKF1652" s="35"/>
      <c r="FKG1652" s="34"/>
      <c r="FKN1652" s="35"/>
      <c r="FKO1652" s="34"/>
      <c r="FKV1652" s="35"/>
      <c r="FKW1652" s="34"/>
      <c r="FLD1652" s="35"/>
      <c r="FLE1652" s="34"/>
      <c r="FLL1652" s="35"/>
      <c r="FLM1652" s="34"/>
      <c r="FLT1652" s="35"/>
      <c r="FLU1652" s="34"/>
      <c r="FMB1652" s="35"/>
      <c r="FMC1652" s="34"/>
      <c r="FMJ1652" s="35"/>
      <c r="FMK1652" s="34"/>
      <c r="FMR1652" s="35"/>
      <c r="FMS1652" s="34"/>
      <c r="FMZ1652" s="35"/>
      <c r="FNA1652" s="34"/>
      <c r="FNH1652" s="35"/>
      <c r="FNI1652" s="34"/>
      <c r="FNP1652" s="35"/>
      <c r="FNQ1652" s="34"/>
      <c r="FNX1652" s="35"/>
      <c r="FNY1652" s="34"/>
      <c r="FOF1652" s="35"/>
      <c r="FOG1652" s="34"/>
      <c r="FON1652" s="35"/>
      <c r="FOO1652" s="34"/>
      <c r="FOV1652" s="35"/>
      <c r="FOW1652" s="34"/>
      <c r="FPD1652" s="35"/>
      <c r="FPE1652" s="34"/>
      <c r="FPL1652" s="35"/>
      <c r="FPM1652" s="34"/>
      <c r="FPT1652" s="35"/>
      <c r="FPU1652" s="34"/>
      <c r="FQB1652" s="35"/>
      <c r="FQC1652" s="34"/>
      <c r="FQJ1652" s="35"/>
      <c r="FQK1652" s="34"/>
      <c r="FQR1652" s="35"/>
      <c r="FQS1652" s="34"/>
      <c r="FQZ1652" s="35"/>
      <c r="FRA1652" s="34"/>
      <c r="FRH1652" s="35"/>
      <c r="FRI1652" s="34"/>
      <c r="FRP1652" s="35"/>
      <c r="FRQ1652" s="34"/>
      <c r="FRX1652" s="35"/>
      <c r="FRY1652" s="34"/>
      <c r="FSF1652" s="35"/>
      <c r="FSG1652" s="34"/>
      <c r="FSN1652" s="35"/>
      <c r="FSO1652" s="34"/>
      <c r="FSV1652" s="35"/>
      <c r="FSW1652" s="34"/>
      <c r="FTD1652" s="35"/>
      <c r="FTE1652" s="34"/>
      <c r="FTL1652" s="35"/>
      <c r="FTM1652" s="34"/>
      <c r="FTT1652" s="35"/>
      <c r="FTU1652" s="34"/>
      <c r="FUB1652" s="35"/>
      <c r="FUC1652" s="34"/>
      <c r="FUJ1652" s="35"/>
      <c r="FUK1652" s="34"/>
      <c r="FUR1652" s="35"/>
      <c r="FUS1652" s="34"/>
      <c r="FUZ1652" s="35"/>
      <c r="FVA1652" s="34"/>
      <c r="FVH1652" s="35"/>
      <c r="FVI1652" s="34"/>
      <c r="FVP1652" s="35"/>
      <c r="FVQ1652" s="34"/>
      <c r="FVX1652" s="35"/>
      <c r="FVY1652" s="34"/>
      <c r="FWF1652" s="35"/>
      <c r="FWG1652" s="34"/>
      <c r="FWN1652" s="35"/>
      <c r="FWO1652" s="34"/>
      <c r="FWV1652" s="35"/>
      <c r="FWW1652" s="34"/>
      <c r="FXD1652" s="35"/>
      <c r="FXE1652" s="34"/>
      <c r="FXL1652" s="35"/>
      <c r="FXM1652" s="34"/>
      <c r="FXT1652" s="35"/>
      <c r="FXU1652" s="34"/>
      <c r="FYB1652" s="35"/>
      <c r="FYC1652" s="34"/>
      <c r="FYJ1652" s="35"/>
      <c r="FYK1652" s="34"/>
      <c r="FYR1652" s="35"/>
      <c r="FYS1652" s="34"/>
      <c r="FYZ1652" s="35"/>
      <c r="FZA1652" s="34"/>
      <c r="FZH1652" s="35"/>
      <c r="FZI1652" s="34"/>
      <c r="FZP1652" s="35"/>
      <c r="FZQ1652" s="34"/>
      <c r="FZX1652" s="35"/>
      <c r="FZY1652" s="34"/>
      <c r="GAF1652" s="35"/>
      <c r="GAG1652" s="34"/>
      <c r="GAN1652" s="35"/>
      <c r="GAO1652" s="34"/>
      <c r="GAV1652" s="35"/>
      <c r="GAW1652" s="34"/>
      <c r="GBD1652" s="35"/>
      <c r="GBE1652" s="34"/>
      <c r="GBL1652" s="35"/>
      <c r="GBM1652" s="34"/>
      <c r="GBT1652" s="35"/>
      <c r="GBU1652" s="34"/>
      <c r="GCB1652" s="35"/>
      <c r="GCC1652" s="34"/>
      <c r="GCJ1652" s="35"/>
      <c r="GCK1652" s="34"/>
      <c r="GCR1652" s="35"/>
      <c r="GCS1652" s="34"/>
      <c r="GCZ1652" s="35"/>
      <c r="GDA1652" s="34"/>
      <c r="GDH1652" s="35"/>
      <c r="GDI1652" s="34"/>
      <c r="GDP1652" s="35"/>
      <c r="GDQ1652" s="34"/>
      <c r="GDX1652" s="35"/>
      <c r="GDY1652" s="34"/>
      <c r="GEF1652" s="35"/>
      <c r="GEG1652" s="34"/>
      <c r="GEN1652" s="35"/>
      <c r="GEO1652" s="34"/>
      <c r="GEV1652" s="35"/>
      <c r="GEW1652" s="34"/>
      <c r="GFD1652" s="35"/>
      <c r="GFE1652" s="34"/>
      <c r="GFL1652" s="35"/>
      <c r="GFM1652" s="34"/>
      <c r="GFT1652" s="35"/>
      <c r="GFU1652" s="34"/>
      <c r="GGB1652" s="35"/>
      <c r="GGC1652" s="34"/>
      <c r="GGJ1652" s="35"/>
      <c r="GGK1652" s="34"/>
      <c r="GGR1652" s="35"/>
      <c r="GGS1652" s="34"/>
      <c r="GGZ1652" s="35"/>
      <c r="GHA1652" s="34"/>
      <c r="GHH1652" s="35"/>
      <c r="GHI1652" s="34"/>
      <c r="GHP1652" s="35"/>
      <c r="GHQ1652" s="34"/>
      <c r="GHX1652" s="35"/>
      <c r="GHY1652" s="34"/>
      <c r="GIF1652" s="35"/>
      <c r="GIG1652" s="34"/>
      <c r="GIN1652" s="35"/>
      <c r="GIO1652" s="34"/>
      <c r="GIV1652" s="35"/>
      <c r="GIW1652" s="34"/>
      <c r="GJD1652" s="35"/>
      <c r="GJE1652" s="34"/>
      <c r="GJL1652" s="35"/>
      <c r="GJM1652" s="34"/>
      <c r="GJT1652" s="35"/>
      <c r="GJU1652" s="34"/>
      <c r="GKB1652" s="35"/>
      <c r="GKC1652" s="34"/>
      <c r="GKJ1652" s="35"/>
      <c r="GKK1652" s="34"/>
      <c r="GKR1652" s="35"/>
      <c r="GKS1652" s="34"/>
      <c r="GKZ1652" s="35"/>
      <c r="GLA1652" s="34"/>
      <c r="GLH1652" s="35"/>
      <c r="GLI1652" s="34"/>
      <c r="GLP1652" s="35"/>
      <c r="GLQ1652" s="34"/>
      <c r="GLX1652" s="35"/>
      <c r="GLY1652" s="34"/>
      <c r="GMF1652" s="35"/>
      <c r="GMG1652" s="34"/>
      <c r="GMN1652" s="35"/>
      <c r="GMO1652" s="34"/>
      <c r="GMV1652" s="35"/>
      <c r="GMW1652" s="34"/>
      <c r="GND1652" s="35"/>
      <c r="GNE1652" s="34"/>
      <c r="GNL1652" s="35"/>
      <c r="GNM1652" s="34"/>
      <c r="GNT1652" s="35"/>
      <c r="GNU1652" s="34"/>
      <c r="GOB1652" s="35"/>
      <c r="GOC1652" s="34"/>
      <c r="GOJ1652" s="35"/>
      <c r="GOK1652" s="34"/>
      <c r="GOR1652" s="35"/>
      <c r="GOS1652" s="34"/>
      <c r="GOZ1652" s="35"/>
      <c r="GPA1652" s="34"/>
      <c r="GPH1652" s="35"/>
      <c r="GPI1652" s="34"/>
      <c r="GPP1652" s="35"/>
      <c r="GPQ1652" s="34"/>
      <c r="GPX1652" s="35"/>
      <c r="GPY1652" s="34"/>
      <c r="GQF1652" s="35"/>
      <c r="GQG1652" s="34"/>
      <c r="GQN1652" s="35"/>
      <c r="GQO1652" s="34"/>
      <c r="GQV1652" s="35"/>
      <c r="GQW1652" s="34"/>
      <c r="GRD1652" s="35"/>
      <c r="GRE1652" s="34"/>
      <c r="GRL1652" s="35"/>
      <c r="GRM1652" s="34"/>
      <c r="GRT1652" s="35"/>
      <c r="GRU1652" s="34"/>
      <c r="GSB1652" s="35"/>
      <c r="GSC1652" s="34"/>
      <c r="GSJ1652" s="35"/>
      <c r="GSK1652" s="34"/>
      <c r="GSR1652" s="35"/>
      <c r="GSS1652" s="34"/>
      <c r="GSZ1652" s="35"/>
      <c r="GTA1652" s="34"/>
      <c r="GTH1652" s="35"/>
      <c r="GTI1652" s="34"/>
      <c r="GTP1652" s="35"/>
      <c r="GTQ1652" s="34"/>
      <c r="GTX1652" s="35"/>
      <c r="GTY1652" s="34"/>
      <c r="GUF1652" s="35"/>
      <c r="GUG1652" s="34"/>
      <c r="GUN1652" s="35"/>
      <c r="GUO1652" s="34"/>
      <c r="GUV1652" s="35"/>
      <c r="GUW1652" s="34"/>
      <c r="GVD1652" s="35"/>
      <c r="GVE1652" s="34"/>
      <c r="GVL1652" s="35"/>
      <c r="GVM1652" s="34"/>
      <c r="GVT1652" s="35"/>
      <c r="GVU1652" s="34"/>
      <c r="GWB1652" s="35"/>
      <c r="GWC1652" s="34"/>
      <c r="GWJ1652" s="35"/>
      <c r="GWK1652" s="34"/>
      <c r="GWR1652" s="35"/>
      <c r="GWS1652" s="34"/>
      <c r="GWZ1652" s="35"/>
      <c r="GXA1652" s="34"/>
      <c r="GXH1652" s="35"/>
      <c r="GXI1652" s="34"/>
      <c r="GXP1652" s="35"/>
      <c r="GXQ1652" s="34"/>
      <c r="GXX1652" s="35"/>
      <c r="GXY1652" s="34"/>
      <c r="GYF1652" s="35"/>
      <c r="GYG1652" s="34"/>
      <c r="GYN1652" s="35"/>
      <c r="GYO1652" s="34"/>
      <c r="GYV1652" s="35"/>
      <c r="GYW1652" s="34"/>
      <c r="GZD1652" s="35"/>
      <c r="GZE1652" s="34"/>
      <c r="GZL1652" s="35"/>
      <c r="GZM1652" s="34"/>
      <c r="GZT1652" s="35"/>
      <c r="GZU1652" s="34"/>
      <c r="HAB1652" s="35"/>
      <c r="HAC1652" s="34"/>
      <c r="HAJ1652" s="35"/>
      <c r="HAK1652" s="34"/>
      <c r="HAR1652" s="35"/>
      <c r="HAS1652" s="34"/>
      <c r="HAZ1652" s="35"/>
      <c r="HBA1652" s="34"/>
      <c r="HBH1652" s="35"/>
      <c r="HBI1652" s="34"/>
      <c r="HBP1652" s="35"/>
      <c r="HBQ1652" s="34"/>
      <c r="HBX1652" s="35"/>
      <c r="HBY1652" s="34"/>
      <c r="HCF1652" s="35"/>
      <c r="HCG1652" s="34"/>
      <c r="HCN1652" s="35"/>
      <c r="HCO1652" s="34"/>
      <c r="HCV1652" s="35"/>
      <c r="HCW1652" s="34"/>
      <c r="HDD1652" s="35"/>
      <c r="HDE1652" s="34"/>
      <c r="HDL1652" s="35"/>
      <c r="HDM1652" s="34"/>
      <c r="HDT1652" s="35"/>
      <c r="HDU1652" s="34"/>
      <c r="HEB1652" s="35"/>
      <c r="HEC1652" s="34"/>
      <c r="HEJ1652" s="35"/>
      <c r="HEK1652" s="34"/>
      <c r="HER1652" s="35"/>
      <c r="HES1652" s="34"/>
      <c r="HEZ1652" s="35"/>
      <c r="HFA1652" s="34"/>
      <c r="HFH1652" s="35"/>
      <c r="HFI1652" s="34"/>
      <c r="HFP1652" s="35"/>
      <c r="HFQ1652" s="34"/>
      <c r="HFX1652" s="35"/>
      <c r="HFY1652" s="34"/>
      <c r="HGF1652" s="35"/>
      <c r="HGG1652" s="34"/>
      <c r="HGN1652" s="35"/>
      <c r="HGO1652" s="34"/>
      <c r="HGV1652" s="35"/>
      <c r="HGW1652" s="34"/>
      <c r="HHD1652" s="35"/>
      <c r="HHE1652" s="34"/>
      <c r="HHL1652" s="35"/>
      <c r="HHM1652" s="34"/>
      <c r="HHT1652" s="35"/>
      <c r="HHU1652" s="34"/>
      <c r="HIB1652" s="35"/>
      <c r="HIC1652" s="34"/>
      <c r="HIJ1652" s="35"/>
      <c r="HIK1652" s="34"/>
      <c r="HIR1652" s="35"/>
      <c r="HIS1652" s="34"/>
      <c r="HIZ1652" s="35"/>
      <c r="HJA1652" s="34"/>
      <c r="HJH1652" s="35"/>
      <c r="HJI1652" s="34"/>
      <c r="HJP1652" s="35"/>
      <c r="HJQ1652" s="34"/>
      <c r="HJX1652" s="35"/>
      <c r="HJY1652" s="34"/>
      <c r="HKF1652" s="35"/>
      <c r="HKG1652" s="34"/>
      <c r="HKN1652" s="35"/>
      <c r="HKO1652" s="34"/>
      <c r="HKV1652" s="35"/>
      <c r="HKW1652" s="34"/>
      <c r="HLD1652" s="35"/>
      <c r="HLE1652" s="34"/>
      <c r="HLL1652" s="35"/>
      <c r="HLM1652" s="34"/>
      <c r="HLT1652" s="35"/>
      <c r="HLU1652" s="34"/>
      <c r="HMB1652" s="35"/>
      <c r="HMC1652" s="34"/>
      <c r="HMJ1652" s="35"/>
      <c r="HMK1652" s="34"/>
      <c r="HMR1652" s="35"/>
      <c r="HMS1652" s="34"/>
      <c r="HMZ1652" s="35"/>
      <c r="HNA1652" s="34"/>
      <c r="HNH1652" s="35"/>
      <c r="HNI1652" s="34"/>
      <c r="HNP1652" s="35"/>
      <c r="HNQ1652" s="34"/>
      <c r="HNX1652" s="35"/>
      <c r="HNY1652" s="34"/>
      <c r="HOF1652" s="35"/>
      <c r="HOG1652" s="34"/>
      <c r="HON1652" s="35"/>
      <c r="HOO1652" s="34"/>
      <c r="HOV1652" s="35"/>
      <c r="HOW1652" s="34"/>
      <c r="HPD1652" s="35"/>
      <c r="HPE1652" s="34"/>
      <c r="HPL1652" s="35"/>
      <c r="HPM1652" s="34"/>
      <c r="HPT1652" s="35"/>
      <c r="HPU1652" s="34"/>
      <c r="HQB1652" s="35"/>
      <c r="HQC1652" s="34"/>
      <c r="HQJ1652" s="35"/>
      <c r="HQK1652" s="34"/>
      <c r="HQR1652" s="35"/>
      <c r="HQS1652" s="34"/>
      <c r="HQZ1652" s="35"/>
      <c r="HRA1652" s="34"/>
      <c r="HRH1652" s="35"/>
      <c r="HRI1652" s="34"/>
      <c r="HRP1652" s="35"/>
      <c r="HRQ1652" s="34"/>
      <c r="HRX1652" s="35"/>
      <c r="HRY1652" s="34"/>
      <c r="HSF1652" s="35"/>
      <c r="HSG1652" s="34"/>
      <c r="HSN1652" s="35"/>
      <c r="HSO1652" s="34"/>
      <c r="HSV1652" s="35"/>
      <c r="HSW1652" s="34"/>
      <c r="HTD1652" s="35"/>
      <c r="HTE1652" s="34"/>
      <c r="HTL1652" s="35"/>
      <c r="HTM1652" s="34"/>
      <c r="HTT1652" s="35"/>
      <c r="HTU1652" s="34"/>
      <c r="HUB1652" s="35"/>
      <c r="HUC1652" s="34"/>
      <c r="HUJ1652" s="35"/>
      <c r="HUK1652" s="34"/>
      <c r="HUR1652" s="35"/>
      <c r="HUS1652" s="34"/>
      <c r="HUZ1652" s="35"/>
      <c r="HVA1652" s="34"/>
      <c r="HVH1652" s="35"/>
      <c r="HVI1652" s="34"/>
      <c r="HVP1652" s="35"/>
      <c r="HVQ1652" s="34"/>
      <c r="HVX1652" s="35"/>
      <c r="HVY1652" s="34"/>
      <c r="HWF1652" s="35"/>
      <c r="HWG1652" s="34"/>
      <c r="HWN1652" s="35"/>
      <c r="HWO1652" s="34"/>
      <c r="HWV1652" s="35"/>
      <c r="HWW1652" s="34"/>
      <c r="HXD1652" s="35"/>
      <c r="HXE1652" s="34"/>
      <c r="HXL1652" s="35"/>
      <c r="HXM1652" s="34"/>
      <c r="HXT1652" s="35"/>
      <c r="HXU1652" s="34"/>
      <c r="HYB1652" s="35"/>
      <c r="HYC1652" s="34"/>
      <c r="HYJ1652" s="35"/>
      <c r="HYK1652" s="34"/>
      <c r="HYR1652" s="35"/>
      <c r="HYS1652" s="34"/>
      <c r="HYZ1652" s="35"/>
      <c r="HZA1652" s="34"/>
      <c r="HZH1652" s="35"/>
      <c r="HZI1652" s="34"/>
      <c r="HZP1652" s="35"/>
      <c r="HZQ1652" s="34"/>
      <c r="HZX1652" s="35"/>
      <c r="HZY1652" s="34"/>
      <c r="IAF1652" s="35"/>
      <c r="IAG1652" s="34"/>
      <c r="IAN1652" s="35"/>
      <c r="IAO1652" s="34"/>
      <c r="IAV1652" s="35"/>
      <c r="IAW1652" s="34"/>
      <c r="IBD1652" s="35"/>
      <c r="IBE1652" s="34"/>
      <c r="IBL1652" s="35"/>
      <c r="IBM1652" s="34"/>
      <c r="IBT1652" s="35"/>
      <c r="IBU1652" s="34"/>
      <c r="ICB1652" s="35"/>
      <c r="ICC1652" s="34"/>
      <c r="ICJ1652" s="35"/>
      <c r="ICK1652" s="34"/>
      <c r="ICR1652" s="35"/>
      <c r="ICS1652" s="34"/>
      <c r="ICZ1652" s="35"/>
      <c r="IDA1652" s="34"/>
      <c r="IDH1652" s="35"/>
      <c r="IDI1652" s="34"/>
      <c r="IDP1652" s="35"/>
      <c r="IDQ1652" s="34"/>
      <c r="IDX1652" s="35"/>
      <c r="IDY1652" s="34"/>
      <c r="IEF1652" s="35"/>
      <c r="IEG1652" s="34"/>
      <c r="IEN1652" s="35"/>
      <c r="IEO1652" s="34"/>
      <c r="IEV1652" s="35"/>
      <c r="IEW1652" s="34"/>
      <c r="IFD1652" s="35"/>
      <c r="IFE1652" s="34"/>
      <c r="IFL1652" s="35"/>
      <c r="IFM1652" s="34"/>
      <c r="IFT1652" s="35"/>
      <c r="IFU1652" s="34"/>
      <c r="IGB1652" s="35"/>
      <c r="IGC1652" s="34"/>
      <c r="IGJ1652" s="35"/>
      <c r="IGK1652" s="34"/>
      <c r="IGR1652" s="35"/>
      <c r="IGS1652" s="34"/>
      <c r="IGZ1652" s="35"/>
      <c r="IHA1652" s="34"/>
      <c r="IHH1652" s="35"/>
      <c r="IHI1652" s="34"/>
      <c r="IHP1652" s="35"/>
      <c r="IHQ1652" s="34"/>
      <c r="IHX1652" s="35"/>
      <c r="IHY1652" s="34"/>
      <c r="IIF1652" s="35"/>
      <c r="IIG1652" s="34"/>
      <c r="IIN1652" s="35"/>
      <c r="IIO1652" s="34"/>
      <c r="IIV1652" s="35"/>
      <c r="IIW1652" s="34"/>
      <c r="IJD1652" s="35"/>
      <c r="IJE1652" s="34"/>
      <c r="IJL1652" s="35"/>
      <c r="IJM1652" s="34"/>
      <c r="IJT1652" s="35"/>
      <c r="IJU1652" s="34"/>
      <c r="IKB1652" s="35"/>
      <c r="IKC1652" s="34"/>
      <c r="IKJ1652" s="35"/>
      <c r="IKK1652" s="34"/>
      <c r="IKR1652" s="35"/>
      <c r="IKS1652" s="34"/>
      <c r="IKZ1652" s="35"/>
      <c r="ILA1652" s="34"/>
      <c r="ILH1652" s="35"/>
      <c r="ILI1652" s="34"/>
      <c r="ILP1652" s="35"/>
      <c r="ILQ1652" s="34"/>
      <c r="ILX1652" s="35"/>
      <c r="ILY1652" s="34"/>
      <c r="IMF1652" s="35"/>
      <c r="IMG1652" s="34"/>
      <c r="IMN1652" s="35"/>
      <c r="IMO1652" s="34"/>
      <c r="IMV1652" s="35"/>
      <c r="IMW1652" s="34"/>
      <c r="IND1652" s="35"/>
      <c r="INE1652" s="34"/>
      <c r="INL1652" s="35"/>
      <c r="INM1652" s="34"/>
      <c r="INT1652" s="35"/>
      <c r="INU1652" s="34"/>
      <c r="IOB1652" s="35"/>
      <c r="IOC1652" s="34"/>
      <c r="IOJ1652" s="35"/>
      <c r="IOK1652" s="34"/>
      <c r="IOR1652" s="35"/>
      <c r="IOS1652" s="34"/>
      <c r="IOZ1652" s="35"/>
      <c r="IPA1652" s="34"/>
      <c r="IPH1652" s="35"/>
      <c r="IPI1652" s="34"/>
      <c r="IPP1652" s="35"/>
      <c r="IPQ1652" s="34"/>
      <c r="IPX1652" s="35"/>
      <c r="IPY1652" s="34"/>
      <c r="IQF1652" s="35"/>
      <c r="IQG1652" s="34"/>
      <c r="IQN1652" s="35"/>
      <c r="IQO1652" s="34"/>
      <c r="IQV1652" s="35"/>
      <c r="IQW1652" s="34"/>
      <c r="IRD1652" s="35"/>
      <c r="IRE1652" s="34"/>
      <c r="IRL1652" s="35"/>
      <c r="IRM1652" s="34"/>
      <c r="IRT1652" s="35"/>
      <c r="IRU1652" s="34"/>
      <c r="ISB1652" s="35"/>
      <c r="ISC1652" s="34"/>
      <c r="ISJ1652" s="35"/>
      <c r="ISK1652" s="34"/>
      <c r="ISR1652" s="35"/>
      <c r="ISS1652" s="34"/>
      <c r="ISZ1652" s="35"/>
      <c r="ITA1652" s="34"/>
      <c r="ITH1652" s="35"/>
      <c r="ITI1652" s="34"/>
      <c r="ITP1652" s="35"/>
      <c r="ITQ1652" s="34"/>
      <c r="ITX1652" s="35"/>
      <c r="ITY1652" s="34"/>
      <c r="IUF1652" s="35"/>
      <c r="IUG1652" s="34"/>
      <c r="IUN1652" s="35"/>
      <c r="IUO1652" s="34"/>
      <c r="IUV1652" s="35"/>
      <c r="IUW1652" s="34"/>
      <c r="IVD1652" s="35"/>
      <c r="IVE1652" s="34"/>
      <c r="IVL1652" s="35"/>
      <c r="IVM1652" s="34"/>
      <c r="IVT1652" s="35"/>
      <c r="IVU1652" s="34"/>
      <c r="IWB1652" s="35"/>
      <c r="IWC1652" s="34"/>
      <c r="IWJ1652" s="35"/>
      <c r="IWK1652" s="34"/>
      <c r="IWR1652" s="35"/>
      <c r="IWS1652" s="34"/>
      <c r="IWZ1652" s="35"/>
      <c r="IXA1652" s="34"/>
      <c r="IXH1652" s="35"/>
      <c r="IXI1652" s="34"/>
      <c r="IXP1652" s="35"/>
      <c r="IXQ1652" s="34"/>
      <c r="IXX1652" s="35"/>
      <c r="IXY1652" s="34"/>
      <c r="IYF1652" s="35"/>
      <c r="IYG1652" s="34"/>
      <c r="IYN1652" s="35"/>
      <c r="IYO1652" s="34"/>
      <c r="IYV1652" s="35"/>
      <c r="IYW1652" s="34"/>
      <c r="IZD1652" s="35"/>
      <c r="IZE1652" s="34"/>
      <c r="IZL1652" s="35"/>
      <c r="IZM1652" s="34"/>
      <c r="IZT1652" s="35"/>
      <c r="IZU1652" s="34"/>
      <c r="JAB1652" s="35"/>
      <c r="JAC1652" s="34"/>
      <c r="JAJ1652" s="35"/>
      <c r="JAK1652" s="34"/>
      <c r="JAR1652" s="35"/>
      <c r="JAS1652" s="34"/>
      <c r="JAZ1652" s="35"/>
      <c r="JBA1652" s="34"/>
      <c r="JBH1652" s="35"/>
      <c r="JBI1652" s="34"/>
      <c r="JBP1652" s="35"/>
      <c r="JBQ1652" s="34"/>
      <c r="JBX1652" s="35"/>
      <c r="JBY1652" s="34"/>
      <c r="JCF1652" s="35"/>
      <c r="JCG1652" s="34"/>
      <c r="JCN1652" s="35"/>
      <c r="JCO1652" s="34"/>
      <c r="JCV1652" s="35"/>
      <c r="JCW1652" s="34"/>
      <c r="JDD1652" s="35"/>
      <c r="JDE1652" s="34"/>
      <c r="JDL1652" s="35"/>
      <c r="JDM1652" s="34"/>
      <c r="JDT1652" s="35"/>
      <c r="JDU1652" s="34"/>
      <c r="JEB1652" s="35"/>
      <c r="JEC1652" s="34"/>
      <c r="JEJ1652" s="35"/>
      <c r="JEK1652" s="34"/>
      <c r="JER1652" s="35"/>
      <c r="JES1652" s="34"/>
      <c r="JEZ1652" s="35"/>
      <c r="JFA1652" s="34"/>
      <c r="JFH1652" s="35"/>
      <c r="JFI1652" s="34"/>
      <c r="JFP1652" s="35"/>
      <c r="JFQ1652" s="34"/>
      <c r="JFX1652" s="35"/>
      <c r="JFY1652" s="34"/>
      <c r="JGF1652" s="35"/>
      <c r="JGG1652" s="34"/>
      <c r="JGN1652" s="35"/>
      <c r="JGO1652" s="34"/>
      <c r="JGV1652" s="35"/>
      <c r="JGW1652" s="34"/>
      <c r="JHD1652" s="35"/>
      <c r="JHE1652" s="34"/>
      <c r="JHL1652" s="35"/>
      <c r="JHM1652" s="34"/>
      <c r="JHT1652" s="35"/>
      <c r="JHU1652" s="34"/>
      <c r="JIB1652" s="35"/>
      <c r="JIC1652" s="34"/>
      <c r="JIJ1652" s="35"/>
      <c r="JIK1652" s="34"/>
      <c r="JIR1652" s="35"/>
      <c r="JIS1652" s="34"/>
      <c r="JIZ1652" s="35"/>
      <c r="JJA1652" s="34"/>
      <c r="JJH1652" s="35"/>
      <c r="JJI1652" s="34"/>
      <c r="JJP1652" s="35"/>
      <c r="JJQ1652" s="34"/>
      <c r="JJX1652" s="35"/>
      <c r="JJY1652" s="34"/>
      <c r="JKF1652" s="35"/>
      <c r="JKG1652" s="34"/>
      <c r="JKN1652" s="35"/>
      <c r="JKO1652" s="34"/>
      <c r="JKV1652" s="35"/>
      <c r="JKW1652" s="34"/>
      <c r="JLD1652" s="35"/>
      <c r="JLE1652" s="34"/>
      <c r="JLL1652" s="35"/>
      <c r="JLM1652" s="34"/>
      <c r="JLT1652" s="35"/>
      <c r="JLU1652" s="34"/>
      <c r="JMB1652" s="35"/>
      <c r="JMC1652" s="34"/>
      <c r="JMJ1652" s="35"/>
      <c r="JMK1652" s="34"/>
      <c r="JMR1652" s="35"/>
      <c r="JMS1652" s="34"/>
      <c r="JMZ1652" s="35"/>
      <c r="JNA1652" s="34"/>
      <c r="JNH1652" s="35"/>
      <c r="JNI1652" s="34"/>
      <c r="JNP1652" s="35"/>
      <c r="JNQ1652" s="34"/>
      <c r="JNX1652" s="35"/>
      <c r="JNY1652" s="34"/>
      <c r="JOF1652" s="35"/>
      <c r="JOG1652" s="34"/>
      <c r="JON1652" s="35"/>
      <c r="JOO1652" s="34"/>
      <c r="JOV1652" s="35"/>
      <c r="JOW1652" s="34"/>
      <c r="JPD1652" s="35"/>
      <c r="JPE1652" s="34"/>
      <c r="JPL1652" s="35"/>
      <c r="JPM1652" s="34"/>
      <c r="JPT1652" s="35"/>
      <c r="JPU1652" s="34"/>
      <c r="JQB1652" s="35"/>
      <c r="JQC1652" s="34"/>
      <c r="JQJ1652" s="35"/>
      <c r="JQK1652" s="34"/>
      <c r="JQR1652" s="35"/>
      <c r="JQS1652" s="34"/>
      <c r="JQZ1652" s="35"/>
      <c r="JRA1652" s="34"/>
      <c r="JRH1652" s="35"/>
      <c r="JRI1652" s="34"/>
      <c r="JRP1652" s="35"/>
      <c r="JRQ1652" s="34"/>
      <c r="JRX1652" s="35"/>
      <c r="JRY1652" s="34"/>
      <c r="JSF1652" s="35"/>
      <c r="JSG1652" s="34"/>
      <c r="JSN1652" s="35"/>
      <c r="JSO1652" s="34"/>
      <c r="JSV1652" s="35"/>
      <c r="JSW1652" s="34"/>
      <c r="JTD1652" s="35"/>
      <c r="JTE1652" s="34"/>
      <c r="JTL1652" s="35"/>
      <c r="JTM1652" s="34"/>
      <c r="JTT1652" s="35"/>
      <c r="JTU1652" s="34"/>
      <c r="JUB1652" s="35"/>
      <c r="JUC1652" s="34"/>
      <c r="JUJ1652" s="35"/>
      <c r="JUK1652" s="34"/>
      <c r="JUR1652" s="35"/>
      <c r="JUS1652" s="34"/>
      <c r="JUZ1652" s="35"/>
      <c r="JVA1652" s="34"/>
      <c r="JVH1652" s="35"/>
      <c r="JVI1652" s="34"/>
      <c r="JVP1652" s="35"/>
      <c r="JVQ1652" s="34"/>
      <c r="JVX1652" s="35"/>
      <c r="JVY1652" s="34"/>
      <c r="JWF1652" s="35"/>
      <c r="JWG1652" s="34"/>
      <c r="JWN1652" s="35"/>
      <c r="JWO1652" s="34"/>
      <c r="JWV1652" s="35"/>
      <c r="JWW1652" s="34"/>
      <c r="JXD1652" s="35"/>
      <c r="JXE1652" s="34"/>
      <c r="JXL1652" s="35"/>
      <c r="JXM1652" s="34"/>
      <c r="JXT1652" s="35"/>
      <c r="JXU1652" s="34"/>
      <c r="JYB1652" s="35"/>
      <c r="JYC1652" s="34"/>
      <c r="JYJ1652" s="35"/>
      <c r="JYK1652" s="34"/>
      <c r="JYR1652" s="35"/>
      <c r="JYS1652" s="34"/>
      <c r="JYZ1652" s="35"/>
      <c r="JZA1652" s="34"/>
      <c r="JZH1652" s="35"/>
      <c r="JZI1652" s="34"/>
      <c r="JZP1652" s="35"/>
      <c r="JZQ1652" s="34"/>
      <c r="JZX1652" s="35"/>
      <c r="JZY1652" s="34"/>
      <c r="KAF1652" s="35"/>
      <c r="KAG1652" s="34"/>
      <c r="KAN1652" s="35"/>
      <c r="KAO1652" s="34"/>
      <c r="KAV1652" s="35"/>
      <c r="KAW1652" s="34"/>
      <c r="KBD1652" s="35"/>
      <c r="KBE1652" s="34"/>
      <c r="KBL1652" s="35"/>
      <c r="KBM1652" s="34"/>
      <c r="KBT1652" s="35"/>
      <c r="KBU1652" s="34"/>
      <c r="KCB1652" s="35"/>
      <c r="KCC1652" s="34"/>
      <c r="KCJ1652" s="35"/>
      <c r="KCK1652" s="34"/>
      <c r="KCR1652" s="35"/>
      <c r="KCS1652" s="34"/>
      <c r="KCZ1652" s="35"/>
      <c r="KDA1652" s="34"/>
      <c r="KDH1652" s="35"/>
      <c r="KDI1652" s="34"/>
      <c r="KDP1652" s="35"/>
      <c r="KDQ1652" s="34"/>
      <c r="KDX1652" s="35"/>
      <c r="KDY1652" s="34"/>
      <c r="KEF1652" s="35"/>
      <c r="KEG1652" s="34"/>
      <c r="KEN1652" s="35"/>
      <c r="KEO1652" s="34"/>
      <c r="KEV1652" s="35"/>
      <c r="KEW1652" s="34"/>
      <c r="KFD1652" s="35"/>
      <c r="KFE1652" s="34"/>
      <c r="KFL1652" s="35"/>
      <c r="KFM1652" s="34"/>
      <c r="KFT1652" s="35"/>
      <c r="KFU1652" s="34"/>
      <c r="KGB1652" s="35"/>
      <c r="KGC1652" s="34"/>
      <c r="KGJ1652" s="35"/>
      <c r="KGK1652" s="34"/>
      <c r="KGR1652" s="35"/>
      <c r="KGS1652" s="34"/>
      <c r="KGZ1652" s="35"/>
      <c r="KHA1652" s="34"/>
      <c r="KHH1652" s="35"/>
      <c r="KHI1652" s="34"/>
      <c r="KHP1652" s="35"/>
      <c r="KHQ1652" s="34"/>
      <c r="KHX1652" s="35"/>
      <c r="KHY1652" s="34"/>
      <c r="KIF1652" s="35"/>
      <c r="KIG1652" s="34"/>
      <c r="KIN1652" s="35"/>
      <c r="KIO1652" s="34"/>
      <c r="KIV1652" s="35"/>
      <c r="KIW1652" s="34"/>
      <c r="KJD1652" s="35"/>
      <c r="KJE1652" s="34"/>
      <c r="KJL1652" s="35"/>
      <c r="KJM1652" s="34"/>
      <c r="KJT1652" s="35"/>
      <c r="KJU1652" s="34"/>
      <c r="KKB1652" s="35"/>
      <c r="KKC1652" s="34"/>
      <c r="KKJ1652" s="35"/>
      <c r="KKK1652" s="34"/>
      <c r="KKR1652" s="35"/>
      <c r="KKS1652" s="34"/>
      <c r="KKZ1652" s="35"/>
      <c r="KLA1652" s="34"/>
      <c r="KLH1652" s="35"/>
      <c r="KLI1652" s="34"/>
      <c r="KLP1652" s="35"/>
      <c r="KLQ1652" s="34"/>
      <c r="KLX1652" s="35"/>
      <c r="KLY1652" s="34"/>
      <c r="KMF1652" s="35"/>
      <c r="KMG1652" s="34"/>
      <c r="KMN1652" s="35"/>
      <c r="KMO1652" s="34"/>
      <c r="KMV1652" s="35"/>
      <c r="KMW1652" s="34"/>
      <c r="KND1652" s="35"/>
      <c r="KNE1652" s="34"/>
      <c r="KNL1652" s="35"/>
      <c r="KNM1652" s="34"/>
      <c r="KNT1652" s="35"/>
      <c r="KNU1652" s="34"/>
      <c r="KOB1652" s="35"/>
      <c r="KOC1652" s="34"/>
      <c r="KOJ1652" s="35"/>
      <c r="KOK1652" s="34"/>
      <c r="KOR1652" s="35"/>
      <c r="KOS1652" s="34"/>
      <c r="KOZ1652" s="35"/>
      <c r="KPA1652" s="34"/>
      <c r="KPH1652" s="35"/>
      <c r="KPI1652" s="34"/>
      <c r="KPP1652" s="35"/>
      <c r="KPQ1652" s="34"/>
      <c r="KPX1652" s="35"/>
      <c r="KPY1652" s="34"/>
      <c r="KQF1652" s="35"/>
      <c r="KQG1652" s="34"/>
      <c r="KQN1652" s="35"/>
      <c r="KQO1652" s="34"/>
      <c r="KQV1652" s="35"/>
      <c r="KQW1652" s="34"/>
      <c r="KRD1652" s="35"/>
      <c r="KRE1652" s="34"/>
      <c r="KRL1652" s="35"/>
      <c r="KRM1652" s="34"/>
      <c r="KRT1652" s="35"/>
      <c r="KRU1652" s="34"/>
      <c r="KSB1652" s="35"/>
      <c r="KSC1652" s="34"/>
      <c r="KSJ1652" s="35"/>
      <c r="KSK1652" s="34"/>
      <c r="KSR1652" s="35"/>
      <c r="KSS1652" s="34"/>
      <c r="KSZ1652" s="35"/>
      <c r="KTA1652" s="34"/>
      <c r="KTH1652" s="35"/>
      <c r="KTI1652" s="34"/>
      <c r="KTP1652" s="35"/>
      <c r="KTQ1652" s="34"/>
      <c r="KTX1652" s="35"/>
      <c r="KTY1652" s="34"/>
      <c r="KUF1652" s="35"/>
      <c r="KUG1652" s="34"/>
      <c r="KUN1652" s="35"/>
      <c r="KUO1652" s="34"/>
      <c r="KUV1652" s="35"/>
      <c r="KUW1652" s="34"/>
      <c r="KVD1652" s="35"/>
      <c r="KVE1652" s="34"/>
      <c r="KVL1652" s="35"/>
      <c r="KVM1652" s="34"/>
      <c r="KVT1652" s="35"/>
      <c r="KVU1652" s="34"/>
      <c r="KWB1652" s="35"/>
      <c r="KWC1652" s="34"/>
      <c r="KWJ1652" s="35"/>
      <c r="KWK1652" s="34"/>
      <c r="KWR1652" s="35"/>
      <c r="KWS1652" s="34"/>
      <c r="KWZ1652" s="35"/>
      <c r="KXA1652" s="34"/>
      <c r="KXH1652" s="35"/>
      <c r="KXI1652" s="34"/>
      <c r="KXP1652" s="35"/>
      <c r="KXQ1652" s="34"/>
      <c r="KXX1652" s="35"/>
      <c r="KXY1652" s="34"/>
      <c r="KYF1652" s="35"/>
      <c r="KYG1652" s="34"/>
      <c r="KYN1652" s="35"/>
      <c r="KYO1652" s="34"/>
      <c r="KYV1652" s="35"/>
      <c r="KYW1652" s="34"/>
      <c r="KZD1652" s="35"/>
      <c r="KZE1652" s="34"/>
      <c r="KZL1652" s="35"/>
      <c r="KZM1652" s="34"/>
      <c r="KZT1652" s="35"/>
      <c r="KZU1652" s="34"/>
      <c r="LAB1652" s="35"/>
      <c r="LAC1652" s="34"/>
      <c r="LAJ1652" s="35"/>
      <c r="LAK1652" s="34"/>
      <c r="LAR1652" s="35"/>
      <c r="LAS1652" s="34"/>
      <c r="LAZ1652" s="35"/>
      <c r="LBA1652" s="34"/>
      <c r="LBH1652" s="35"/>
      <c r="LBI1652" s="34"/>
      <c r="LBP1652" s="35"/>
      <c r="LBQ1652" s="34"/>
      <c r="LBX1652" s="35"/>
      <c r="LBY1652" s="34"/>
      <c r="LCF1652" s="35"/>
      <c r="LCG1652" s="34"/>
      <c r="LCN1652" s="35"/>
      <c r="LCO1652" s="34"/>
      <c r="LCV1652" s="35"/>
      <c r="LCW1652" s="34"/>
      <c r="LDD1652" s="35"/>
      <c r="LDE1652" s="34"/>
      <c r="LDL1652" s="35"/>
      <c r="LDM1652" s="34"/>
      <c r="LDT1652" s="35"/>
      <c r="LDU1652" s="34"/>
      <c r="LEB1652" s="35"/>
      <c r="LEC1652" s="34"/>
      <c r="LEJ1652" s="35"/>
      <c r="LEK1652" s="34"/>
      <c r="LER1652" s="35"/>
      <c r="LES1652" s="34"/>
      <c r="LEZ1652" s="35"/>
      <c r="LFA1652" s="34"/>
      <c r="LFH1652" s="35"/>
      <c r="LFI1652" s="34"/>
      <c r="LFP1652" s="35"/>
      <c r="LFQ1652" s="34"/>
      <c r="LFX1652" s="35"/>
      <c r="LFY1652" s="34"/>
      <c r="LGF1652" s="35"/>
      <c r="LGG1652" s="34"/>
      <c r="LGN1652" s="35"/>
      <c r="LGO1652" s="34"/>
      <c r="LGV1652" s="35"/>
      <c r="LGW1652" s="34"/>
      <c r="LHD1652" s="35"/>
      <c r="LHE1652" s="34"/>
      <c r="LHL1652" s="35"/>
      <c r="LHM1652" s="34"/>
      <c r="LHT1652" s="35"/>
      <c r="LHU1652" s="34"/>
      <c r="LIB1652" s="35"/>
      <c r="LIC1652" s="34"/>
      <c r="LIJ1652" s="35"/>
      <c r="LIK1652" s="34"/>
      <c r="LIR1652" s="35"/>
      <c r="LIS1652" s="34"/>
      <c r="LIZ1652" s="35"/>
      <c r="LJA1652" s="34"/>
      <c r="LJH1652" s="35"/>
      <c r="LJI1652" s="34"/>
      <c r="LJP1652" s="35"/>
      <c r="LJQ1652" s="34"/>
      <c r="LJX1652" s="35"/>
      <c r="LJY1652" s="34"/>
      <c r="LKF1652" s="35"/>
      <c r="LKG1652" s="34"/>
      <c r="LKN1652" s="35"/>
      <c r="LKO1652" s="34"/>
      <c r="LKV1652" s="35"/>
      <c r="LKW1652" s="34"/>
      <c r="LLD1652" s="35"/>
      <c r="LLE1652" s="34"/>
      <c r="LLL1652" s="35"/>
      <c r="LLM1652" s="34"/>
      <c r="LLT1652" s="35"/>
      <c r="LLU1652" s="34"/>
      <c r="LMB1652" s="35"/>
      <c r="LMC1652" s="34"/>
      <c r="LMJ1652" s="35"/>
      <c r="LMK1652" s="34"/>
      <c r="LMR1652" s="35"/>
      <c r="LMS1652" s="34"/>
      <c r="LMZ1652" s="35"/>
      <c r="LNA1652" s="34"/>
      <c r="LNH1652" s="35"/>
      <c r="LNI1652" s="34"/>
      <c r="LNP1652" s="35"/>
      <c r="LNQ1652" s="34"/>
      <c r="LNX1652" s="35"/>
      <c r="LNY1652" s="34"/>
      <c r="LOF1652" s="35"/>
      <c r="LOG1652" s="34"/>
      <c r="LON1652" s="35"/>
      <c r="LOO1652" s="34"/>
      <c r="LOV1652" s="35"/>
      <c r="LOW1652" s="34"/>
      <c r="LPD1652" s="35"/>
      <c r="LPE1652" s="34"/>
      <c r="LPL1652" s="35"/>
      <c r="LPM1652" s="34"/>
      <c r="LPT1652" s="35"/>
      <c r="LPU1652" s="34"/>
      <c r="LQB1652" s="35"/>
      <c r="LQC1652" s="34"/>
      <c r="LQJ1652" s="35"/>
      <c r="LQK1652" s="34"/>
      <c r="LQR1652" s="35"/>
      <c r="LQS1652" s="34"/>
      <c r="LQZ1652" s="35"/>
      <c r="LRA1652" s="34"/>
      <c r="LRH1652" s="35"/>
      <c r="LRI1652" s="34"/>
      <c r="LRP1652" s="35"/>
      <c r="LRQ1652" s="34"/>
      <c r="LRX1652" s="35"/>
      <c r="LRY1652" s="34"/>
      <c r="LSF1652" s="35"/>
      <c r="LSG1652" s="34"/>
      <c r="LSN1652" s="35"/>
      <c r="LSO1652" s="34"/>
      <c r="LSV1652" s="35"/>
      <c r="LSW1652" s="34"/>
      <c r="LTD1652" s="35"/>
      <c r="LTE1652" s="34"/>
      <c r="LTL1652" s="35"/>
      <c r="LTM1652" s="34"/>
      <c r="LTT1652" s="35"/>
      <c r="LTU1652" s="34"/>
      <c r="LUB1652" s="35"/>
      <c r="LUC1652" s="34"/>
      <c r="LUJ1652" s="35"/>
      <c r="LUK1652" s="34"/>
      <c r="LUR1652" s="35"/>
      <c r="LUS1652" s="34"/>
      <c r="LUZ1652" s="35"/>
      <c r="LVA1652" s="34"/>
      <c r="LVH1652" s="35"/>
      <c r="LVI1652" s="34"/>
      <c r="LVP1652" s="35"/>
      <c r="LVQ1652" s="34"/>
      <c r="LVX1652" s="35"/>
      <c r="LVY1652" s="34"/>
      <c r="LWF1652" s="35"/>
      <c r="LWG1652" s="34"/>
      <c r="LWN1652" s="35"/>
      <c r="LWO1652" s="34"/>
      <c r="LWV1652" s="35"/>
      <c r="LWW1652" s="34"/>
      <c r="LXD1652" s="35"/>
      <c r="LXE1652" s="34"/>
      <c r="LXL1652" s="35"/>
      <c r="LXM1652" s="34"/>
      <c r="LXT1652" s="35"/>
      <c r="LXU1652" s="34"/>
      <c r="LYB1652" s="35"/>
      <c r="LYC1652" s="34"/>
      <c r="LYJ1652" s="35"/>
      <c r="LYK1652" s="34"/>
      <c r="LYR1652" s="35"/>
      <c r="LYS1652" s="34"/>
      <c r="LYZ1652" s="35"/>
      <c r="LZA1652" s="34"/>
      <c r="LZH1652" s="35"/>
      <c r="LZI1652" s="34"/>
      <c r="LZP1652" s="35"/>
      <c r="LZQ1652" s="34"/>
      <c r="LZX1652" s="35"/>
      <c r="LZY1652" s="34"/>
      <c r="MAF1652" s="35"/>
      <c r="MAG1652" s="34"/>
      <c r="MAN1652" s="35"/>
      <c r="MAO1652" s="34"/>
      <c r="MAV1652" s="35"/>
      <c r="MAW1652" s="34"/>
      <c r="MBD1652" s="35"/>
      <c r="MBE1652" s="34"/>
      <c r="MBL1652" s="35"/>
      <c r="MBM1652" s="34"/>
      <c r="MBT1652" s="35"/>
      <c r="MBU1652" s="34"/>
      <c r="MCB1652" s="35"/>
      <c r="MCC1652" s="34"/>
      <c r="MCJ1652" s="35"/>
      <c r="MCK1652" s="34"/>
      <c r="MCR1652" s="35"/>
      <c r="MCS1652" s="34"/>
      <c r="MCZ1652" s="35"/>
      <c r="MDA1652" s="34"/>
      <c r="MDH1652" s="35"/>
      <c r="MDI1652" s="34"/>
      <c r="MDP1652" s="35"/>
      <c r="MDQ1652" s="34"/>
      <c r="MDX1652" s="35"/>
      <c r="MDY1652" s="34"/>
      <c r="MEF1652" s="35"/>
      <c r="MEG1652" s="34"/>
      <c r="MEN1652" s="35"/>
      <c r="MEO1652" s="34"/>
      <c r="MEV1652" s="35"/>
      <c r="MEW1652" s="34"/>
      <c r="MFD1652" s="35"/>
      <c r="MFE1652" s="34"/>
      <c r="MFL1652" s="35"/>
      <c r="MFM1652" s="34"/>
      <c r="MFT1652" s="35"/>
      <c r="MFU1652" s="34"/>
      <c r="MGB1652" s="35"/>
      <c r="MGC1652" s="34"/>
      <c r="MGJ1652" s="35"/>
      <c r="MGK1652" s="34"/>
      <c r="MGR1652" s="35"/>
      <c r="MGS1652" s="34"/>
      <c r="MGZ1652" s="35"/>
      <c r="MHA1652" s="34"/>
      <c r="MHH1652" s="35"/>
      <c r="MHI1652" s="34"/>
      <c r="MHP1652" s="35"/>
      <c r="MHQ1652" s="34"/>
      <c r="MHX1652" s="35"/>
      <c r="MHY1652" s="34"/>
      <c r="MIF1652" s="35"/>
      <c r="MIG1652" s="34"/>
      <c r="MIN1652" s="35"/>
      <c r="MIO1652" s="34"/>
      <c r="MIV1652" s="35"/>
      <c r="MIW1652" s="34"/>
      <c r="MJD1652" s="35"/>
      <c r="MJE1652" s="34"/>
      <c r="MJL1652" s="35"/>
      <c r="MJM1652" s="34"/>
      <c r="MJT1652" s="35"/>
      <c r="MJU1652" s="34"/>
      <c r="MKB1652" s="35"/>
      <c r="MKC1652" s="34"/>
      <c r="MKJ1652" s="35"/>
      <c r="MKK1652" s="34"/>
      <c r="MKR1652" s="35"/>
      <c r="MKS1652" s="34"/>
      <c r="MKZ1652" s="35"/>
      <c r="MLA1652" s="34"/>
      <c r="MLH1652" s="35"/>
      <c r="MLI1652" s="34"/>
      <c r="MLP1652" s="35"/>
      <c r="MLQ1652" s="34"/>
      <c r="MLX1652" s="35"/>
      <c r="MLY1652" s="34"/>
      <c r="MMF1652" s="35"/>
      <c r="MMG1652" s="34"/>
      <c r="MMN1652" s="35"/>
      <c r="MMO1652" s="34"/>
      <c r="MMV1652" s="35"/>
      <c r="MMW1652" s="34"/>
      <c r="MND1652" s="35"/>
      <c r="MNE1652" s="34"/>
      <c r="MNL1652" s="35"/>
      <c r="MNM1652" s="34"/>
      <c r="MNT1652" s="35"/>
      <c r="MNU1652" s="34"/>
      <c r="MOB1652" s="35"/>
      <c r="MOC1652" s="34"/>
      <c r="MOJ1652" s="35"/>
      <c r="MOK1652" s="34"/>
      <c r="MOR1652" s="35"/>
      <c r="MOS1652" s="34"/>
      <c r="MOZ1652" s="35"/>
      <c r="MPA1652" s="34"/>
      <c r="MPH1652" s="35"/>
      <c r="MPI1652" s="34"/>
      <c r="MPP1652" s="35"/>
      <c r="MPQ1652" s="34"/>
      <c r="MPX1652" s="35"/>
      <c r="MPY1652" s="34"/>
      <c r="MQF1652" s="35"/>
      <c r="MQG1652" s="34"/>
      <c r="MQN1652" s="35"/>
      <c r="MQO1652" s="34"/>
      <c r="MQV1652" s="35"/>
      <c r="MQW1652" s="34"/>
      <c r="MRD1652" s="35"/>
      <c r="MRE1652" s="34"/>
      <c r="MRL1652" s="35"/>
      <c r="MRM1652" s="34"/>
      <c r="MRT1652" s="35"/>
      <c r="MRU1652" s="34"/>
      <c r="MSB1652" s="35"/>
      <c r="MSC1652" s="34"/>
      <c r="MSJ1652" s="35"/>
      <c r="MSK1652" s="34"/>
      <c r="MSR1652" s="35"/>
      <c r="MSS1652" s="34"/>
      <c r="MSZ1652" s="35"/>
      <c r="MTA1652" s="34"/>
      <c r="MTH1652" s="35"/>
      <c r="MTI1652" s="34"/>
      <c r="MTP1652" s="35"/>
      <c r="MTQ1652" s="34"/>
      <c r="MTX1652" s="35"/>
      <c r="MTY1652" s="34"/>
      <c r="MUF1652" s="35"/>
      <c r="MUG1652" s="34"/>
      <c r="MUN1652" s="35"/>
      <c r="MUO1652" s="34"/>
      <c r="MUV1652" s="35"/>
      <c r="MUW1652" s="34"/>
      <c r="MVD1652" s="35"/>
      <c r="MVE1652" s="34"/>
      <c r="MVL1652" s="35"/>
      <c r="MVM1652" s="34"/>
      <c r="MVT1652" s="35"/>
      <c r="MVU1652" s="34"/>
      <c r="MWB1652" s="35"/>
      <c r="MWC1652" s="34"/>
      <c r="MWJ1652" s="35"/>
      <c r="MWK1652" s="34"/>
      <c r="MWR1652" s="35"/>
      <c r="MWS1652" s="34"/>
      <c r="MWZ1652" s="35"/>
      <c r="MXA1652" s="34"/>
      <c r="MXH1652" s="35"/>
      <c r="MXI1652" s="34"/>
      <c r="MXP1652" s="35"/>
      <c r="MXQ1652" s="34"/>
      <c r="MXX1652" s="35"/>
      <c r="MXY1652" s="34"/>
      <c r="MYF1652" s="35"/>
      <c r="MYG1652" s="34"/>
      <c r="MYN1652" s="35"/>
      <c r="MYO1652" s="34"/>
      <c r="MYV1652" s="35"/>
      <c r="MYW1652" s="34"/>
      <c r="MZD1652" s="35"/>
      <c r="MZE1652" s="34"/>
      <c r="MZL1652" s="35"/>
      <c r="MZM1652" s="34"/>
      <c r="MZT1652" s="35"/>
      <c r="MZU1652" s="34"/>
      <c r="NAB1652" s="35"/>
      <c r="NAC1652" s="34"/>
      <c r="NAJ1652" s="35"/>
      <c r="NAK1652" s="34"/>
      <c r="NAR1652" s="35"/>
      <c r="NAS1652" s="34"/>
      <c r="NAZ1652" s="35"/>
      <c r="NBA1652" s="34"/>
      <c r="NBH1652" s="35"/>
      <c r="NBI1652" s="34"/>
      <c r="NBP1652" s="35"/>
      <c r="NBQ1652" s="34"/>
      <c r="NBX1652" s="35"/>
      <c r="NBY1652" s="34"/>
      <c r="NCF1652" s="35"/>
      <c r="NCG1652" s="34"/>
      <c r="NCN1652" s="35"/>
      <c r="NCO1652" s="34"/>
      <c r="NCV1652" s="35"/>
      <c r="NCW1652" s="34"/>
      <c r="NDD1652" s="35"/>
      <c r="NDE1652" s="34"/>
      <c r="NDL1652" s="35"/>
      <c r="NDM1652" s="34"/>
      <c r="NDT1652" s="35"/>
      <c r="NDU1652" s="34"/>
      <c r="NEB1652" s="35"/>
      <c r="NEC1652" s="34"/>
      <c r="NEJ1652" s="35"/>
      <c r="NEK1652" s="34"/>
      <c r="NER1652" s="35"/>
      <c r="NES1652" s="34"/>
      <c r="NEZ1652" s="35"/>
      <c r="NFA1652" s="34"/>
      <c r="NFH1652" s="35"/>
      <c r="NFI1652" s="34"/>
      <c r="NFP1652" s="35"/>
      <c r="NFQ1652" s="34"/>
      <c r="NFX1652" s="35"/>
      <c r="NFY1652" s="34"/>
      <c r="NGF1652" s="35"/>
      <c r="NGG1652" s="34"/>
      <c r="NGN1652" s="35"/>
      <c r="NGO1652" s="34"/>
      <c r="NGV1652" s="35"/>
      <c r="NGW1652" s="34"/>
      <c r="NHD1652" s="35"/>
      <c r="NHE1652" s="34"/>
      <c r="NHL1652" s="35"/>
      <c r="NHM1652" s="34"/>
      <c r="NHT1652" s="35"/>
      <c r="NHU1652" s="34"/>
      <c r="NIB1652" s="35"/>
      <c r="NIC1652" s="34"/>
      <c r="NIJ1652" s="35"/>
      <c r="NIK1652" s="34"/>
      <c r="NIR1652" s="35"/>
      <c r="NIS1652" s="34"/>
      <c r="NIZ1652" s="35"/>
      <c r="NJA1652" s="34"/>
      <c r="NJH1652" s="35"/>
      <c r="NJI1652" s="34"/>
      <c r="NJP1652" s="35"/>
      <c r="NJQ1652" s="34"/>
      <c r="NJX1652" s="35"/>
      <c r="NJY1652" s="34"/>
      <c r="NKF1652" s="35"/>
      <c r="NKG1652" s="34"/>
      <c r="NKN1652" s="35"/>
      <c r="NKO1652" s="34"/>
      <c r="NKV1652" s="35"/>
      <c r="NKW1652" s="34"/>
      <c r="NLD1652" s="35"/>
      <c r="NLE1652" s="34"/>
      <c r="NLL1652" s="35"/>
      <c r="NLM1652" s="34"/>
      <c r="NLT1652" s="35"/>
      <c r="NLU1652" s="34"/>
      <c r="NMB1652" s="35"/>
      <c r="NMC1652" s="34"/>
      <c r="NMJ1652" s="35"/>
      <c r="NMK1652" s="34"/>
      <c r="NMR1652" s="35"/>
      <c r="NMS1652" s="34"/>
      <c r="NMZ1652" s="35"/>
      <c r="NNA1652" s="34"/>
      <c r="NNH1652" s="35"/>
      <c r="NNI1652" s="34"/>
      <c r="NNP1652" s="35"/>
      <c r="NNQ1652" s="34"/>
      <c r="NNX1652" s="35"/>
      <c r="NNY1652" s="34"/>
      <c r="NOF1652" s="35"/>
      <c r="NOG1652" s="34"/>
      <c r="NON1652" s="35"/>
      <c r="NOO1652" s="34"/>
      <c r="NOV1652" s="35"/>
      <c r="NOW1652" s="34"/>
      <c r="NPD1652" s="35"/>
      <c r="NPE1652" s="34"/>
      <c r="NPL1652" s="35"/>
      <c r="NPM1652" s="34"/>
      <c r="NPT1652" s="35"/>
      <c r="NPU1652" s="34"/>
      <c r="NQB1652" s="35"/>
      <c r="NQC1652" s="34"/>
      <c r="NQJ1652" s="35"/>
      <c r="NQK1652" s="34"/>
      <c r="NQR1652" s="35"/>
      <c r="NQS1652" s="34"/>
      <c r="NQZ1652" s="35"/>
      <c r="NRA1652" s="34"/>
      <c r="NRH1652" s="35"/>
      <c r="NRI1652" s="34"/>
      <c r="NRP1652" s="35"/>
      <c r="NRQ1652" s="34"/>
      <c r="NRX1652" s="35"/>
      <c r="NRY1652" s="34"/>
      <c r="NSF1652" s="35"/>
      <c r="NSG1652" s="34"/>
      <c r="NSN1652" s="35"/>
      <c r="NSO1652" s="34"/>
      <c r="NSV1652" s="35"/>
      <c r="NSW1652" s="34"/>
      <c r="NTD1652" s="35"/>
      <c r="NTE1652" s="34"/>
      <c r="NTL1652" s="35"/>
      <c r="NTM1652" s="34"/>
      <c r="NTT1652" s="35"/>
      <c r="NTU1652" s="34"/>
      <c r="NUB1652" s="35"/>
      <c r="NUC1652" s="34"/>
      <c r="NUJ1652" s="35"/>
      <c r="NUK1652" s="34"/>
      <c r="NUR1652" s="35"/>
      <c r="NUS1652" s="34"/>
      <c r="NUZ1652" s="35"/>
      <c r="NVA1652" s="34"/>
      <c r="NVH1652" s="35"/>
      <c r="NVI1652" s="34"/>
      <c r="NVP1652" s="35"/>
      <c r="NVQ1652" s="34"/>
      <c r="NVX1652" s="35"/>
      <c r="NVY1652" s="34"/>
      <c r="NWF1652" s="35"/>
      <c r="NWG1652" s="34"/>
      <c r="NWN1652" s="35"/>
      <c r="NWO1652" s="34"/>
      <c r="NWV1652" s="35"/>
      <c r="NWW1652" s="34"/>
      <c r="NXD1652" s="35"/>
      <c r="NXE1652" s="34"/>
      <c r="NXL1652" s="35"/>
      <c r="NXM1652" s="34"/>
      <c r="NXT1652" s="35"/>
      <c r="NXU1652" s="34"/>
      <c r="NYB1652" s="35"/>
      <c r="NYC1652" s="34"/>
      <c r="NYJ1652" s="35"/>
      <c r="NYK1652" s="34"/>
      <c r="NYR1652" s="35"/>
      <c r="NYS1652" s="34"/>
      <c r="NYZ1652" s="35"/>
      <c r="NZA1652" s="34"/>
      <c r="NZH1652" s="35"/>
      <c r="NZI1652" s="34"/>
      <c r="NZP1652" s="35"/>
      <c r="NZQ1652" s="34"/>
      <c r="NZX1652" s="35"/>
      <c r="NZY1652" s="34"/>
      <c r="OAF1652" s="35"/>
      <c r="OAG1652" s="34"/>
      <c r="OAN1652" s="35"/>
      <c r="OAO1652" s="34"/>
      <c r="OAV1652" s="35"/>
      <c r="OAW1652" s="34"/>
      <c r="OBD1652" s="35"/>
      <c r="OBE1652" s="34"/>
      <c r="OBL1652" s="35"/>
      <c r="OBM1652" s="34"/>
      <c r="OBT1652" s="35"/>
      <c r="OBU1652" s="34"/>
      <c r="OCB1652" s="35"/>
      <c r="OCC1652" s="34"/>
      <c r="OCJ1652" s="35"/>
      <c r="OCK1652" s="34"/>
      <c r="OCR1652" s="35"/>
      <c r="OCS1652" s="34"/>
      <c r="OCZ1652" s="35"/>
      <c r="ODA1652" s="34"/>
      <c r="ODH1652" s="35"/>
      <c r="ODI1652" s="34"/>
      <c r="ODP1652" s="35"/>
      <c r="ODQ1652" s="34"/>
      <c r="ODX1652" s="35"/>
      <c r="ODY1652" s="34"/>
      <c r="OEF1652" s="35"/>
      <c r="OEG1652" s="34"/>
      <c r="OEN1652" s="35"/>
      <c r="OEO1652" s="34"/>
      <c r="OEV1652" s="35"/>
      <c r="OEW1652" s="34"/>
      <c r="OFD1652" s="35"/>
      <c r="OFE1652" s="34"/>
      <c r="OFL1652" s="35"/>
      <c r="OFM1652" s="34"/>
      <c r="OFT1652" s="35"/>
      <c r="OFU1652" s="34"/>
      <c r="OGB1652" s="35"/>
      <c r="OGC1652" s="34"/>
      <c r="OGJ1652" s="35"/>
      <c r="OGK1652" s="34"/>
      <c r="OGR1652" s="35"/>
      <c r="OGS1652" s="34"/>
      <c r="OGZ1652" s="35"/>
      <c r="OHA1652" s="34"/>
      <c r="OHH1652" s="35"/>
      <c r="OHI1652" s="34"/>
      <c r="OHP1652" s="35"/>
      <c r="OHQ1652" s="34"/>
      <c r="OHX1652" s="35"/>
      <c r="OHY1652" s="34"/>
      <c r="OIF1652" s="35"/>
      <c r="OIG1652" s="34"/>
      <c r="OIN1652" s="35"/>
      <c r="OIO1652" s="34"/>
      <c r="OIV1652" s="35"/>
      <c r="OIW1652" s="34"/>
      <c r="OJD1652" s="35"/>
      <c r="OJE1652" s="34"/>
      <c r="OJL1652" s="35"/>
      <c r="OJM1652" s="34"/>
      <c r="OJT1652" s="35"/>
      <c r="OJU1652" s="34"/>
      <c r="OKB1652" s="35"/>
      <c r="OKC1652" s="34"/>
      <c r="OKJ1652" s="35"/>
      <c r="OKK1652" s="34"/>
      <c r="OKR1652" s="35"/>
      <c r="OKS1652" s="34"/>
      <c r="OKZ1652" s="35"/>
      <c r="OLA1652" s="34"/>
      <c r="OLH1652" s="35"/>
      <c r="OLI1652" s="34"/>
      <c r="OLP1652" s="35"/>
      <c r="OLQ1652" s="34"/>
      <c r="OLX1652" s="35"/>
      <c r="OLY1652" s="34"/>
      <c r="OMF1652" s="35"/>
      <c r="OMG1652" s="34"/>
      <c r="OMN1652" s="35"/>
      <c r="OMO1652" s="34"/>
      <c r="OMV1652" s="35"/>
      <c r="OMW1652" s="34"/>
      <c r="OND1652" s="35"/>
      <c r="ONE1652" s="34"/>
      <c r="ONL1652" s="35"/>
      <c r="ONM1652" s="34"/>
      <c r="ONT1652" s="35"/>
      <c r="ONU1652" s="34"/>
      <c r="OOB1652" s="35"/>
      <c r="OOC1652" s="34"/>
      <c r="OOJ1652" s="35"/>
      <c r="OOK1652" s="34"/>
      <c r="OOR1652" s="35"/>
      <c r="OOS1652" s="34"/>
      <c r="OOZ1652" s="35"/>
      <c r="OPA1652" s="34"/>
      <c r="OPH1652" s="35"/>
      <c r="OPI1652" s="34"/>
      <c r="OPP1652" s="35"/>
      <c r="OPQ1652" s="34"/>
      <c r="OPX1652" s="35"/>
      <c r="OPY1652" s="34"/>
      <c r="OQF1652" s="35"/>
      <c r="OQG1652" s="34"/>
      <c r="OQN1652" s="35"/>
      <c r="OQO1652" s="34"/>
      <c r="OQV1652" s="35"/>
      <c r="OQW1652" s="34"/>
      <c r="ORD1652" s="35"/>
      <c r="ORE1652" s="34"/>
      <c r="ORL1652" s="35"/>
      <c r="ORM1652" s="34"/>
      <c r="ORT1652" s="35"/>
      <c r="ORU1652" s="34"/>
      <c r="OSB1652" s="35"/>
      <c r="OSC1652" s="34"/>
      <c r="OSJ1652" s="35"/>
      <c r="OSK1652" s="34"/>
      <c r="OSR1652" s="35"/>
      <c r="OSS1652" s="34"/>
      <c r="OSZ1652" s="35"/>
      <c r="OTA1652" s="34"/>
      <c r="OTH1652" s="35"/>
      <c r="OTI1652" s="34"/>
      <c r="OTP1652" s="35"/>
      <c r="OTQ1652" s="34"/>
      <c r="OTX1652" s="35"/>
      <c r="OTY1652" s="34"/>
      <c r="OUF1652" s="35"/>
      <c r="OUG1652" s="34"/>
      <c r="OUN1652" s="35"/>
      <c r="OUO1652" s="34"/>
      <c r="OUV1652" s="35"/>
      <c r="OUW1652" s="34"/>
      <c r="OVD1652" s="35"/>
      <c r="OVE1652" s="34"/>
      <c r="OVL1652" s="35"/>
      <c r="OVM1652" s="34"/>
      <c r="OVT1652" s="35"/>
      <c r="OVU1652" s="34"/>
      <c r="OWB1652" s="35"/>
      <c r="OWC1652" s="34"/>
      <c r="OWJ1652" s="35"/>
      <c r="OWK1652" s="34"/>
      <c r="OWR1652" s="35"/>
      <c r="OWS1652" s="34"/>
      <c r="OWZ1652" s="35"/>
      <c r="OXA1652" s="34"/>
      <c r="OXH1652" s="35"/>
      <c r="OXI1652" s="34"/>
      <c r="OXP1652" s="35"/>
      <c r="OXQ1652" s="34"/>
      <c r="OXX1652" s="35"/>
      <c r="OXY1652" s="34"/>
      <c r="OYF1652" s="35"/>
      <c r="OYG1652" s="34"/>
      <c r="OYN1652" s="35"/>
      <c r="OYO1652" s="34"/>
      <c r="OYV1652" s="35"/>
      <c r="OYW1652" s="34"/>
      <c r="OZD1652" s="35"/>
      <c r="OZE1652" s="34"/>
      <c r="OZL1652" s="35"/>
      <c r="OZM1652" s="34"/>
      <c r="OZT1652" s="35"/>
      <c r="OZU1652" s="34"/>
      <c r="PAB1652" s="35"/>
      <c r="PAC1652" s="34"/>
      <c r="PAJ1652" s="35"/>
      <c r="PAK1652" s="34"/>
      <c r="PAR1652" s="35"/>
      <c r="PAS1652" s="34"/>
      <c r="PAZ1652" s="35"/>
      <c r="PBA1652" s="34"/>
      <c r="PBH1652" s="35"/>
      <c r="PBI1652" s="34"/>
      <c r="PBP1652" s="35"/>
      <c r="PBQ1652" s="34"/>
      <c r="PBX1652" s="35"/>
      <c r="PBY1652" s="34"/>
      <c r="PCF1652" s="35"/>
      <c r="PCG1652" s="34"/>
      <c r="PCN1652" s="35"/>
      <c r="PCO1652" s="34"/>
      <c r="PCV1652" s="35"/>
      <c r="PCW1652" s="34"/>
      <c r="PDD1652" s="35"/>
      <c r="PDE1652" s="34"/>
      <c r="PDL1652" s="35"/>
      <c r="PDM1652" s="34"/>
      <c r="PDT1652" s="35"/>
      <c r="PDU1652" s="34"/>
      <c r="PEB1652" s="35"/>
      <c r="PEC1652" s="34"/>
      <c r="PEJ1652" s="35"/>
      <c r="PEK1652" s="34"/>
      <c r="PER1652" s="35"/>
      <c r="PES1652" s="34"/>
      <c r="PEZ1652" s="35"/>
      <c r="PFA1652" s="34"/>
      <c r="PFH1652" s="35"/>
      <c r="PFI1652" s="34"/>
      <c r="PFP1652" s="35"/>
      <c r="PFQ1652" s="34"/>
      <c r="PFX1652" s="35"/>
      <c r="PFY1652" s="34"/>
      <c r="PGF1652" s="35"/>
      <c r="PGG1652" s="34"/>
      <c r="PGN1652" s="35"/>
      <c r="PGO1652" s="34"/>
      <c r="PGV1652" s="35"/>
      <c r="PGW1652" s="34"/>
      <c r="PHD1652" s="35"/>
      <c r="PHE1652" s="34"/>
      <c r="PHL1652" s="35"/>
      <c r="PHM1652" s="34"/>
      <c r="PHT1652" s="35"/>
      <c r="PHU1652" s="34"/>
      <c r="PIB1652" s="35"/>
      <c r="PIC1652" s="34"/>
      <c r="PIJ1652" s="35"/>
      <c r="PIK1652" s="34"/>
      <c r="PIR1652" s="35"/>
      <c r="PIS1652" s="34"/>
      <c r="PIZ1652" s="35"/>
      <c r="PJA1652" s="34"/>
      <c r="PJH1652" s="35"/>
      <c r="PJI1652" s="34"/>
      <c r="PJP1652" s="35"/>
      <c r="PJQ1652" s="34"/>
      <c r="PJX1652" s="35"/>
      <c r="PJY1652" s="34"/>
      <c r="PKF1652" s="35"/>
      <c r="PKG1652" s="34"/>
      <c r="PKN1652" s="35"/>
      <c r="PKO1652" s="34"/>
      <c r="PKV1652" s="35"/>
      <c r="PKW1652" s="34"/>
      <c r="PLD1652" s="35"/>
      <c r="PLE1652" s="34"/>
      <c r="PLL1652" s="35"/>
      <c r="PLM1652" s="34"/>
      <c r="PLT1652" s="35"/>
      <c r="PLU1652" s="34"/>
      <c r="PMB1652" s="35"/>
      <c r="PMC1652" s="34"/>
      <c r="PMJ1652" s="35"/>
      <c r="PMK1652" s="34"/>
      <c r="PMR1652" s="35"/>
      <c r="PMS1652" s="34"/>
      <c r="PMZ1652" s="35"/>
      <c r="PNA1652" s="34"/>
      <c r="PNH1652" s="35"/>
      <c r="PNI1652" s="34"/>
      <c r="PNP1652" s="35"/>
      <c r="PNQ1652" s="34"/>
      <c r="PNX1652" s="35"/>
      <c r="PNY1652" s="34"/>
      <c r="POF1652" s="35"/>
      <c r="POG1652" s="34"/>
      <c r="PON1652" s="35"/>
      <c r="POO1652" s="34"/>
      <c r="POV1652" s="35"/>
      <c r="POW1652" s="34"/>
      <c r="PPD1652" s="35"/>
      <c r="PPE1652" s="34"/>
      <c r="PPL1652" s="35"/>
      <c r="PPM1652" s="34"/>
      <c r="PPT1652" s="35"/>
      <c r="PPU1652" s="34"/>
      <c r="PQB1652" s="35"/>
      <c r="PQC1652" s="34"/>
      <c r="PQJ1652" s="35"/>
      <c r="PQK1652" s="34"/>
      <c r="PQR1652" s="35"/>
      <c r="PQS1652" s="34"/>
      <c r="PQZ1652" s="35"/>
      <c r="PRA1652" s="34"/>
      <c r="PRH1652" s="35"/>
      <c r="PRI1652" s="34"/>
      <c r="PRP1652" s="35"/>
      <c r="PRQ1652" s="34"/>
      <c r="PRX1652" s="35"/>
      <c r="PRY1652" s="34"/>
      <c r="PSF1652" s="35"/>
      <c r="PSG1652" s="34"/>
      <c r="PSN1652" s="35"/>
      <c r="PSO1652" s="34"/>
      <c r="PSV1652" s="35"/>
      <c r="PSW1652" s="34"/>
      <c r="PTD1652" s="35"/>
      <c r="PTE1652" s="34"/>
      <c r="PTL1652" s="35"/>
      <c r="PTM1652" s="34"/>
      <c r="PTT1652" s="35"/>
      <c r="PTU1652" s="34"/>
      <c r="PUB1652" s="35"/>
      <c r="PUC1652" s="34"/>
      <c r="PUJ1652" s="35"/>
      <c r="PUK1652" s="34"/>
      <c r="PUR1652" s="35"/>
      <c r="PUS1652" s="34"/>
      <c r="PUZ1652" s="35"/>
      <c r="PVA1652" s="34"/>
      <c r="PVH1652" s="35"/>
      <c r="PVI1652" s="34"/>
      <c r="PVP1652" s="35"/>
      <c r="PVQ1652" s="34"/>
      <c r="PVX1652" s="35"/>
      <c r="PVY1652" s="34"/>
      <c r="PWF1652" s="35"/>
      <c r="PWG1652" s="34"/>
      <c r="PWN1652" s="35"/>
      <c r="PWO1652" s="34"/>
      <c r="PWV1652" s="35"/>
      <c r="PWW1652" s="34"/>
      <c r="PXD1652" s="35"/>
      <c r="PXE1652" s="34"/>
      <c r="PXL1652" s="35"/>
      <c r="PXM1652" s="34"/>
      <c r="PXT1652" s="35"/>
      <c r="PXU1652" s="34"/>
      <c r="PYB1652" s="35"/>
      <c r="PYC1652" s="34"/>
      <c r="PYJ1652" s="35"/>
      <c r="PYK1652" s="34"/>
      <c r="PYR1652" s="35"/>
      <c r="PYS1652" s="34"/>
      <c r="PYZ1652" s="35"/>
      <c r="PZA1652" s="34"/>
      <c r="PZH1652" s="35"/>
      <c r="PZI1652" s="34"/>
      <c r="PZP1652" s="35"/>
      <c r="PZQ1652" s="34"/>
      <c r="PZX1652" s="35"/>
      <c r="PZY1652" s="34"/>
      <c r="QAF1652" s="35"/>
      <c r="QAG1652" s="34"/>
      <c r="QAN1652" s="35"/>
      <c r="QAO1652" s="34"/>
      <c r="QAV1652" s="35"/>
      <c r="QAW1652" s="34"/>
      <c r="QBD1652" s="35"/>
      <c r="QBE1652" s="34"/>
      <c r="QBL1652" s="35"/>
      <c r="QBM1652" s="34"/>
      <c r="QBT1652" s="35"/>
      <c r="QBU1652" s="34"/>
      <c r="QCB1652" s="35"/>
      <c r="QCC1652" s="34"/>
      <c r="QCJ1652" s="35"/>
      <c r="QCK1652" s="34"/>
      <c r="QCR1652" s="35"/>
      <c r="QCS1652" s="34"/>
      <c r="QCZ1652" s="35"/>
      <c r="QDA1652" s="34"/>
      <c r="QDH1652" s="35"/>
      <c r="QDI1652" s="34"/>
      <c r="QDP1652" s="35"/>
      <c r="QDQ1652" s="34"/>
      <c r="QDX1652" s="35"/>
      <c r="QDY1652" s="34"/>
      <c r="QEF1652" s="35"/>
      <c r="QEG1652" s="34"/>
      <c r="QEN1652" s="35"/>
      <c r="QEO1652" s="34"/>
      <c r="QEV1652" s="35"/>
      <c r="QEW1652" s="34"/>
      <c r="QFD1652" s="35"/>
      <c r="QFE1652" s="34"/>
      <c r="QFL1652" s="35"/>
      <c r="QFM1652" s="34"/>
      <c r="QFT1652" s="35"/>
      <c r="QFU1652" s="34"/>
      <c r="QGB1652" s="35"/>
      <c r="QGC1652" s="34"/>
      <c r="QGJ1652" s="35"/>
      <c r="QGK1652" s="34"/>
      <c r="QGR1652" s="35"/>
      <c r="QGS1652" s="34"/>
      <c r="QGZ1652" s="35"/>
      <c r="QHA1652" s="34"/>
      <c r="QHH1652" s="35"/>
      <c r="QHI1652" s="34"/>
      <c r="QHP1652" s="35"/>
      <c r="QHQ1652" s="34"/>
      <c r="QHX1652" s="35"/>
      <c r="QHY1652" s="34"/>
      <c r="QIF1652" s="35"/>
      <c r="QIG1652" s="34"/>
      <c r="QIN1652" s="35"/>
      <c r="QIO1652" s="34"/>
      <c r="QIV1652" s="35"/>
      <c r="QIW1652" s="34"/>
      <c r="QJD1652" s="35"/>
      <c r="QJE1652" s="34"/>
      <c r="QJL1652" s="35"/>
      <c r="QJM1652" s="34"/>
      <c r="QJT1652" s="35"/>
      <c r="QJU1652" s="34"/>
      <c r="QKB1652" s="35"/>
      <c r="QKC1652" s="34"/>
      <c r="QKJ1652" s="35"/>
      <c r="QKK1652" s="34"/>
      <c r="QKR1652" s="35"/>
      <c r="QKS1652" s="34"/>
      <c r="QKZ1652" s="35"/>
      <c r="QLA1652" s="34"/>
      <c r="QLH1652" s="35"/>
      <c r="QLI1652" s="34"/>
      <c r="QLP1652" s="35"/>
      <c r="QLQ1652" s="34"/>
      <c r="QLX1652" s="35"/>
      <c r="QLY1652" s="34"/>
      <c r="QMF1652" s="35"/>
      <c r="QMG1652" s="34"/>
      <c r="QMN1652" s="35"/>
      <c r="QMO1652" s="34"/>
      <c r="QMV1652" s="35"/>
      <c r="QMW1652" s="34"/>
      <c r="QND1652" s="35"/>
      <c r="QNE1652" s="34"/>
      <c r="QNL1652" s="35"/>
      <c r="QNM1652" s="34"/>
      <c r="QNT1652" s="35"/>
      <c r="QNU1652" s="34"/>
      <c r="QOB1652" s="35"/>
      <c r="QOC1652" s="34"/>
      <c r="QOJ1652" s="35"/>
      <c r="QOK1652" s="34"/>
      <c r="QOR1652" s="35"/>
      <c r="QOS1652" s="34"/>
      <c r="QOZ1652" s="35"/>
      <c r="QPA1652" s="34"/>
      <c r="QPH1652" s="35"/>
      <c r="QPI1652" s="34"/>
      <c r="QPP1652" s="35"/>
      <c r="QPQ1652" s="34"/>
      <c r="QPX1652" s="35"/>
      <c r="QPY1652" s="34"/>
      <c r="QQF1652" s="35"/>
      <c r="QQG1652" s="34"/>
      <c r="QQN1652" s="35"/>
      <c r="QQO1652" s="34"/>
      <c r="QQV1652" s="35"/>
      <c r="QQW1652" s="34"/>
      <c r="QRD1652" s="35"/>
      <c r="QRE1652" s="34"/>
      <c r="QRL1652" s="35"/>
      <c r="QRM1652" s="34"/>
      <c r="QRT1652" s="35"/>
      <c r="QRU1652" s="34"/>
      <c r="QSB1652" s="35"/>
      <c r="QSC1652" s="34"/>
      <c r="QSJ1652" s="35"/>
      <c r="QSK1652" s="34"/>
      <c r="QSR1652" s="35"/>
      <c r="QSS1652" s="34"/>
      <c r="QSZ1652" s="35"/>
      <c r="QTA1652" s="34"/>
      <c r="QTH1652" s="35"/>
      <c r="QTI1652" s="34"/>
      <c r="QTP1652" s="35"/>
      <c r="QTQ1652" s="34"/>
      <c r="QTX1652" s="35"/>
      <c r="QTY1652" s="34"/>
      <c r="QUF1652" s="35"/>
      <c r="QUG1652" s="34"/>
      <c r="QUN1652" s="35"/>
      <c r="QUO1652" s="34"/>
      <c r="QUV1652" s="35"/>
      <c r="QUW1652" s="34"/>
      <c r="QVD1652" s="35"/>
      <c r="QVE1652" s="34"/>
      <c r="QVL1652" s="35"/>
      <c r="QVM1652" s="34"/>
      <c r="QVT1652" s="35"/>
      <c r="QVU1652" s="34"/>
      <c r="QWB1652" s="35"/>
      <c r="QWC1652" s="34"/>
      <c r="QWJ1652" s="35"/>
      <c r="QWK1652" s="34"/>
      <c r="QWR1652" s="35"/>
      <c r="QWS1652" s="34"/>
      <c r="QWZ1652" s="35"/>
      <c r="QXA1652" s="34"/>
      <c r="QXH1652" s="35"/>
      <c r="QXI1652" s="34"/>
      <c r="QXP1652" s="35"/>
      <c r="QXQ1652" s="34"/>
      <c r="QXX1652" s="35"/>
      <c r="QXY1652" s="34"/>
      <c r="QYF1652" s="35"/>
      <c r="QYG1652" s="34"/>
      <c r="QYN1652" s="35"/>
      <c r="QYO1652" s="34"/>
      <c r="QYV1652" s="35"/>
      <c r="QYW1652" s="34"/>
      <c r="QZD1652" s="35"/>
      <c r="QZE1652" s="34"/>
      <c r="QZL1652" s="35"/>
      <c r="QZM1652" s="34"/>
      <c r="QZT1652" s="35"/>
      <c r="QZU1652" s="34"/>
      <c r="RAB1652" s="35"/>
      <c r="RAC1652" s="34"/>
      <c r="RAJ1652" s="35"/>
      <c r="RAK1652" s="34"/>
      <c r="RAR1652" s="35"/>
      <c r="RAS1652" s="34"/>
      <c r="RAZ1652" s="35"/>
      <c r="RBA1652" s="34"/>
      <c r="RBH1652" s="35"/>
      <c r="RBI1652" s="34"/>
      <c r="RBP1652" s="35"/>
      <c r="RBQ1652" s="34"/>
      <c r="RBX1652" s="35"/>
      <c r="RBY1652" s="34"/>
      <c r="RCF1652" s="35"/>
      <c r="RCG1652" s="34"/>
      <c r="RCN1652" s="35"/>
      <c r="RCO1652" s="34"/>
      <c r="RCV1652" s="35"/>
      <c r="RCW1652" s="34"/>
      <c r="RDD1652" s="35"/>
      <c r="RDE1652" s="34"/>
      <c r="RDL1652" s="35"/>
      <c r="RDM1652" s="34"/>
      <c r="RDT1652" s="35"/>
      <c r="RDU1652" s="34"/>
      <c r="REB1652" s="35"/>
      <c r="REC1652" s="34"/>
      <c r="REJ1652" s="35"/>
      <c r="REK1652" s="34"/>
      <c r="RER1652" s="35"/>
      <c r="RES1652" s="34"/>
      <c r="REZ1652" s="35"/>
      <c r="RFA1652" s="34"/>
      <c r="RFH1652" s="35"/>
      <c r="RFI1652" s="34"/>
      <c r="RFP1652" s="35"/>
      <c r="RFQ1652" s="34"/>
      <c r="RFX1652" s="35"/>
      <c r="RFY1652" s="34"/>
      <c r="RGF1652" s="35"/>
      <c r="RGG1652" s="34"/>
      <c r="RGN1652" s="35"/>
      <c r="RGO1652" s="34"/>
      <c r="RGV1652" s="35"/>
      <c r="RGW1652" s="34"/>
      <c r="RHD1652" s="35"/>
      <c r="RHE1652" s="34"/>
      <c r="RHL1652" s="35"/>
      <c r="RHM1652" s="34"/>
      <c r="RHT1652" s="35"/>
      <c r="RHU1652" s="34"/>
      <c r="RIB1652" s="35"/>
      <c r="RIC1652" s="34"/>
      <c r="RIJ1652" s="35"/>
      <c r="RIK1652" s="34"/>
      <c r="RIR1652" s="35"/>
      <c r="RIS1652" s="34"/>
      <c r="RIZ1652" s="35"/>
      <c r="RJA1652" s="34"/>
      <c r="RJH1652" s="35"/>
      <c r="RJI1652" s="34"/>
      <c r="RJP1652" s="35"/>
      <c r="RJQ1652" s="34"/>
      <c r="RJX1652" s="35"/>
      <c r="RJY1652" s="34"/>
      <c r="RKF1652" s="35"/>
      <c r="RKG1652" s="34"/>
      <c r="RKN1652" s="35"/>
      <c r="RKO1652" s="34"/>
      <c r="RKV1652" s="35"/>
      <c r="RKW1652" s="34"/>
      <c r="RLD1652" s="35"/>
      <c r="RLE1652" s="34"/>
      <c r="RLL1652" s="35"/>
      <c r="RLM1652" s="34"/>
      <c r="RLT1652" s="35"/>
      <c r="RLU1652" s="34"/>
      <c r="RMB1652" s="35"/>
      <c r="RMC1652" s="34"/>
      <c r="RMJ1652" s="35"/>
      <c r="RMK1652" s="34"/>
      <c r="RMR1652" s="35"/>
      <c r="RMS1652" s="34"/>
      <c r="RMZ1652" s="35"/>
      <c r="RNA1652" s="34"/>
      <c r="RNH1652" s="35"/>
      <c r="RNI1652" s="34"/>
      <c r="RNP1652" s="35"/>
      <c r="RNQ1652" s="34"/>
      <c r="RNX1652" s="35"/>
      <c r="RNY1652" s="34"/>
      <c r="ROF1652" s="35"/>
      <c r="ROG1652" s="34"/>
      <c r="RON1652" s="35"/>
      <c r="ROO1652" s="34"/>
      <c r="ROV1652" s="35"/>
      <c r="ROW1652" s="34"/>
      <c r="RPD1652" s="35"/>
      <c r="RPE1652" s="34"/>
      <c r="RPL1652" s="35"/>
      <c r="RPM1652" s="34"/>
      <c r="RPT1652" s="35"/>
      <c r="RPU1652" s="34"/>
      <c r="RQB1652" s="35"/>
      <c r="RQC1652" s="34"/>
      <c r="RQJ1652" s="35"/>
      <c r="RQK1652" s="34"/>
      <c r="RQR1652" s="35"/>
      <c r="RQS1652" s="34"/>
      <c r="RQZ1652" s="35"/>
      <c r="RRA1652" s="34"/>
      <c r="RRH1652" s="35"/>
      <c r="RRI1652" s="34"/>
      <c r="RRP1652" s="35"/>
      <c r="RRQ1652" s="34"/>
      <c r="RRX1652" s="35"/>
      <c r="RRY1652" s="34"/>
      <c r="RSF1652" s="35"/>
      <c r="RSG1652" s="34"/>
      <c r="RSN1652" s="35"/>
      <c r="RSO1652" s="34"/>
      <c r="RSV1652" s="35"/>
      <c r="RSW1652" s="34"/>
      <c r="RTD1652" s="35"/>
      <c r="RTE1652" s="34"/>
      <c r="RTL1652" s="35"/>
      <c r="RTM1652" s="34"/>
      <c r="RTT1652" s="35"/>
      <c r="RTU1652" s="34"/>
      <c r="RUB1652" s="35"/>
      <c r="RUC1652" s="34"/>
      <c r="RUJ1652" s="35"/>
      <c r="RUK1652" s="34"/>
      <c r="RUR1652" s="35"/>
      <c r="RUS1652" s="34"/>
      <c r="RUZ1652" s="35"/>
      <c r="RVA1652" s="34"/>
      <c r="RVH1652" s="35"/>
      <c r="RVI1652" s="34"/>
      <c r="RVP1652" s="35"/>
      <c r="RVQ1652" s="34"/>
      <c r="RVX1652" s="35"/>
      <c r="RVY1652" s="34"/>
      <c r="RWF1652" s="35"/>
      <c r="RWG1652" s="34"/>
      <c r="RWN1652" s="35"/>
      <c r="RWO1652" s="34"/>
      <c r="RWV1652" s="35"/>
      <c r="RWW1652" s="34"/>
      <c r="RXD1652" s="35"/>
      <c r="RXE1652" s="34"/>
      <c r="RXL1652" s="35"/>
      <c r="RXM1652" s="34"/>
      <c r="RXT1652" s="35"/>
      <c r="RXU1652" s="34"/>
      <c r="RYB1652" s="35"/>
      <c r="RYC1652" s="34"/>
      <c r="RYJ1652" s="35"/>
      <c r="RYK1652" s="34"/>
      <c r="RYR1652" s="35"/>
      <c r="RYS1652" s="34"/>
      <c r="RYZ1652" s="35"/>
      <c r="RZA1652" s="34"/>
      <c r="RZH1652" s="35"/>
      <c r="RZI1652" s="34"/>
      <c r="RZP1652" s="35"/>
      <c r="RZQ1652" s="34"/>
      <c r="RZX1652" s="35"/>
      <c r="RZY1652" s="34"/>
      <c r="SAF1652" s="35"/>
      <c r="SAG1652" s="34"/>
      <c r="SAN1652" s="35"/>
      <c r="SAO1652" s="34"/>
      <c r="SAV1652" s="35"/>
      <c r="SAW1652" s="34"/>
      <c r="SBD1652" s="35"/>
      <c r="SBE1652" s="34"/>
      <c r="SBL1652" s="35"/>
      <c r="SBM1652" s="34"/>
      <c r="SBT1652" s="35"/>
      <c r="SBU1652" s="34"/>
      <c r="SCB1652" s="35"/>
      <c r="SCC1652" s="34"/>
      <c r="SCJ1652" s="35"/>
      <c r="SCK1652" s="34"/>
      <c r="SCR1652" s="35"/>
      <c r="SCS1652" s="34"/>
      <c r="SCZ1652" s="35"/>
      <c r="SDA1652" s="34"/>
      <c r="SDH1652" s="35"/>
      <c r="SDI1652" s="34"/>
      <c r="SDP1652" s="35"/>
      <c r="SDQ1652" s="34"/>
      <c r="SDX1652" s="35"/>
      <c r="SDY1652" s="34"/>
      <c r="SEF1652" s="35"/>
      <c r="SEG1652" s="34"/>
      <c r="SEN1652" s="35"/>
      <c r="SEO1652" s="34"/>
      <c r="SEV1652" s="35"/>
      <c r="SEW1652" s="34"/>
      <c r="SFD1652" s="35"/>
      <c r="SFE1652" s="34"/>
      <c r="SFL1652" s="35"/>
      <c r="SFM1652" s="34"/>
      <c r="SFT1652" s="35"/>
      <c r="SFU1652" s="34"/>
      <c r="SGB1652" s="35"/>
      <c r="SGC1652" s="34"/>
      <c r="SGJ1652" s="35"/>
      <c r="SGK1652" s="34"/>
      <c r="SGR1652" s="35"/>
      <c r="SGS1652" s="34"/>
      <c r="SGZ1652" s="35"/>
      <c r="SHA1652" s="34"/>
      <c r="SHH1652" s="35"/>
      <c r="SHI1652" s="34"/>
      <c r="SHP1652" s="35"/>
      <c r="SHQ1652" s="34"/>
      <c r="SHX1652" s="35"/>
      <c r="SHY1652" s="34"/>
      <c r="SIF1652" s="35"/>
      <c r="SIG1652" s="34"/>
      <c r="SIN1652" s="35"/>
      <c r="SIO1652" s="34"/>
      <c r="SIV1652" s="35"/>
      <c r="SIW1652" s="34"/>
      <c r="SJD1652" s="35"/>
      <c r="SJE1652" s="34"/>
      <c r="SJL1652" s="35"/>
      <c r="SJM1652" s="34"/>
      <c r="SJT1652" s="35"/>
      <c r="SJU1652" s="34"/>
      <c r="SKB1652" s="35"/>
      <c r="SKC1652" s="34"/>
      <c r="SKJ1652" s="35"/>
      <c r="SKK1652" s="34"/>
      <c r="SKR1652" s="35"/>
      <c r="SKS1652" s="34"/>
      <c r="SKZ1652" s="35"/>
      <c r="SLA1652" s="34"/>
      <c r="SLH1652" s="35"/>
      <c r="SLI1652" s="34"/>
      <c r="SLP1652" s="35"/>
      <c r="SLQ1652" s="34"/>
      <c r="SLX1652" s="35"/>
      <c r="SLY1652" s="34"/>
      <c r="SMF1652" s="35"/>
      <c r="SMG1652" s="34"/>
      <c r="SMN1652" s="35"/>
      <c r="SMO1652" s="34"/>
      <c r="SMV1652" s="35"/>
      <c r="SMW1652" s="34"/>
      <c r="SND1652" s="35"/>
      <c r="SNE1652" s="34"/>
      <c r="SNL1652" s="35"/>
      <c r="SNM1652" s="34"/>
      <c r="SNT1652" s="35"/>
      <c r="SNU1652" s="34"/>
      <c r="SOB1652" s="35"/>
      <c r="SOC1652" s="34"/>
      <c r="SOJ1652" s="35"/>
      <c r="SOK1652" s="34"/>
      <c r="SOR1652" s="35"/>
      <c r="SOS1652" s="34"/>
      <c r="SOZ1652" s="35"/>
      <c r="SPA1652" s="34"/>
      <c r="SPH1652" s="35"/>
      <c r="SPI1652" s="34"/>
      <c r="SPP1652" s="35"/>
      <c r="SPQ1652" s="34"/>
      <c r="SPX1652" s="35"/>
      <c r="SPY1652" s="34"/>
      <c r="SQF1652" s="35"/>
      <c r="SQG1652" s="34"/>
      <c r="SQN1652" s="35"/>
      <c r="SQO1652" s="34"/>
      <c r="SQV1652" s="35"/>
      <c r="SQW1652" s="34"/>
      <c r="SRD1652" s="35"/>
      <c r="SRE1652" s="34"/>
      <c r="SRL1652" s="35"/>
      <c r="SRM1652" s="34"/>
      <c r="SRT1652" s="35"/>
      <c r="SRU1652" s="34"/>
      <c r="SSB1652" s="35"/>
      <c r="SSC1652" s="34"/>
      <c r="SSJ1652" s="35"/>
      <c r="SSK1652" s="34"/>
      <c r="SSR1652" s="35"/>
      <c r="SSS1652" s="34"/>
      <c r="SSZ1652" s="35"/>
      <c r="STA1652" s="34"/>
      <c r="STH1652" s="35"/>
      <c r="STI1652" s="34"/>
      <c r="STP1652" s="35"/>
      <c r="STQ1652" s="34"/>
      <c r="STX1652" s="35"/>
      <c r="STY1652" s="34"/>
      <c r="SUF1652" s="35"/>
      <c r="SUG1652" s="34"/>
      <c r="SUN1652" s="35"/>
      <c r="SUO1652" s="34"/>
      <c r="SUV1652" s="35"/>
      <c r="SUW1652" s="34"/>
      <c r="SVD1652" s="35"/>
      <c r="SVE1652" s="34"/>
      <c r="SVL1652" s="35"/>
      <c r="SVM1652" s="34"/>
      <c r="SVT1652" s="35"/>
      <c r="SVU1652" s="34"/>
      <c r="SWB1652" s="35"/>
      <c r="SWC1652" s="34"/>
      <c r="SWJ1652" s="35"/>
      <c r="SWK1652" s="34"/>
      <c r="SWR1652" s="35"/>
      <c r="SWS1652" s="34"/>
      <c r="SWZ1652" s="35"/>
      <c r="SXA1652" s="34"/>
      <c r="SXH1652" s="35"/>
      <c r="SXI1652" s="34"/>
      <c r="SXP1652" s="35"/>
      <c r="SXQ1652" s="34"/>
      <c r="SXX1652" s="35"/>
      <c r="SXY1652" s="34"/>
      <c r="SYF1652" s="35"/>
      <c r="SYG1652" s="34"/>
      <c r="SYN1652" s="35"/>
      <c r="SYO1652" s="34"/>
      <c r="SYV1652" s="35"/>
      <c r="SYW1652" s="34"/>
      <c r="SZD1652" s="35"/>
      <c r="SZE1652" s="34"/>
      <c r="SZL1652" s="35"/>
      <c r="SZM1652" s="34"/>
      <c r="SZT1652" s="35"/>
      <c r="SZU1652" s="34"/>
      <c r="TAB1652" s="35"/>
      <c r="TAC1652" s="34"/>
      <c r="TAJ1652" s="35"/>
      <c r="TAK1652" s="34"/>
      <c r="TAR1652" s="35"/>
      <c r="TAS1652" s="34"/>
      <c r="TAZ1652" s="35"/>
      <c r="TBA1652" s="34"/>
      <c r="TBH1652" s="35"/>
      <c r="TBI1652" s="34"/>
      <c r="TBP1652" s="35"/>
      <c r="TBQ1652" s="34"/>
      <c r="TBX1652" s="35"/>
      <c r="TBY1652" s="34"/>
      <c r="TCF1652" s="35"/>
      <c r="TCG1652" s="34"/>
      <c r="TCN1652" s="35"/>
      <c r="TCO1652" s="34"/>
      <c r="TCV1652" s="35"/>
      <c r="TCW1652" s="34"/>
      <c r="TDD1652" s="35"/>
      <c r="TDE1652" s="34"/>
      <c r="TDL1652" s="35"/>
      <c r="TDM1652" s="34"/>
      <c r="TDT1652" s="35"/>
      <c r="TDU1652" s="34"/>
      <c r="TEB1652" s="35"/>
      <c r="TEC1652" s="34"/>
      <c r="TEJ1652" s="35"/>
      <c r="TEK1652" s="34"/>
      <c r="TER1652" s="35"/>
      <c r="TES1652" s="34"/>
      <c r="TEZ1652" s="35"/>
      <c r="TFA1652" s="34"/>
      <c r="TFH1652" s="35"/>
      <c r="TFI1652" s="34"/>
      <c r="TFP1652" s="35"/>
      <c r="TFQ1652" s="34"/>
      <c r="TFX1652" s="35"/>
      <c r="TFY1652" s="34"/>
      <c r="TGF1652" s="35"/>
      <c r="TGG1652" s="34"/>
      <c r="TGN1652" s="35"/>
      <c r="TGO1652" s="34"/>
      <c r="TGV1652" s="35"/>
      <c r="TGW1652" s="34"/>
      <c r="THD1652" s="35"/>
      <c r="THE1652" s="34"/>
      <c r="THL1652" s="35"/>
      <c r="THM1652" s="34"/>
      <c r="THT1652" s="35"/>
      <c r="THU1652" s="34"/>
      <c r="TIB1652" s="35"/>
      <c r="TIC1652" s="34"/>
      <c r="TIJ1652" s="35"/>
      <c r="TIK1652" s="34"/>
      <c r="TIR1652" s="35"/>
      <c r="TIS1652" s="34"/>
      <c r="TIZ1652" s="35"/>
      <c r="TJA1652" s="34"/>
      <c r="TJH1652" s="35"/>
      <c r="TJI1652" s="34"/>
      <c r="TJP1652" s="35"/>
      <c r="TJQ1652" s="34"/>
      <c r="TJX1652" s="35"/>
      <c r="TJY1652" s="34"/>
      <c r="TKF1652" s="35"/>
      <c r="TKG1652" s="34"/>
      <c r="TKN1652" s="35"/>
      <c r="TKO1652" s="34"/>
      <c r="TKV1652" s="35"/>
      <c r="TKW1652" s="34"/>
      <c r="TLD1652" s="35"/>
      <c r="TLE1652" s="34"/>
      <c r="TLL1652" s="35"/>
      <c r="TLM1652" s="34"/>
      <c r="TLT1652" s="35"/>
      <c r="TLU1652" s="34"/>
      <c r="TMB1652" s="35"/>
      <c r="TMC1652" s="34"/>
      <c r="TMJ1652" s="35"/>
      <c r="TMK1652" s="34"/>
      <c r="TMR1652" s="35"/>
      <c r="TMS1652" s="34"/>
      <c r="TMZ1652" s="35"/>
      <c r="TNA1652" s="34"/>
      <c r="TNH1652" s="35"/>
      <c r="TNI1652" s="34"/>
      <c r="TNP1652" s="35"/>
      <c r="TNQ1652" s="34"/>
      <c r="TNX1652" s="35"/>
      <c r="TNY1652" s="34"/>
      <c r="TOF1652" s="35"/>
      <c r="TOG1652" s="34"/>
      <c r="TON1652" s="35"/>
      <c r="TOO1652" s="34"/>
      <c r="TOV1652" s="35"/>
      <c r="TOW1652" s="34"/>
      <c r="TPD1652" s="35"/>
      <c r="TPE1652" s="34"/>
      <c r="TPL1652" s="35"/>
      <c r="TPM1652" s="34"/>
      <c r="TPT1652" s="35"/>
      <c r="TPU1652" s="34"/>
      <c r="TQB1652" s="35"/>
      <c r="TQC1652" s="34"/>
      <c r="TQJ1652" s="35"/>
      <c r="TQK1652" s="34"/>
      <c r="TQR1652" s="35"/>
      <c r="TQS1652" s="34"/>
      <c r="TQZ1652" s="35"/>
      <c r="TRA1652" s="34"/>
      <c r="TRH1652" s="35"/>
      <c r="TRI1652" s="34"/>
      <c r="TRP1652" s="35"/>
      <c r="TRQ1652" s="34"/>
      <c r="TRX1652" s="35"/>
      <c r="TRY1652" s="34"/>
      <c r="TSF1652" s="35"/>
      <c r="TSG1652" s="34"/>
      <c r="TSN1652" s="35"/>
      <c r="TSO1652" s="34"/>
      <c r="TSV1652" s="35"/>
      <c r="TSW1652" s="34"/>
      <c r="TTD1652" s="35"/>
      <c r="TTE1652" s="34"/>
      <c r="TTL1652" s="35"/>
      <c r="TTM1652" s="34"/>
      <c r="TTT1652" s="35"/>
      <c r="TTU1652" s="34"/>
      <c r="TUB1652" s="35"/>
      <c r="TUC1652" s="34"/>
      <c r="TUJ1652" s="35"/>
      <c r="TUK1652" s="34"/>
      <c r="TUR1652" s="35"/>
      <c r="TUS1652" s="34"/>
      <c r="TUZ1652" s="35"/>
      <c r="TVA1652" s="34"/>
      <c r="TVH1652" s="35"/>
      <c r="TVI1652" s="34"/>
      <c r="TVP1652" s="35"/>
      <c r="TVQ1652" s="34"/>
      <c r="TVX1652" s="35"/>
      <c r="TVY1652" s="34"/>
      <c r="TWF1652" s="35"/>
      <c r="TWG1652" s="34"/>
      <c r="TWN1652" s="35"/>
      <c r="TWO1652" s="34"/>
      <c r="TWV1652" s="35"/>
      <c r="TWW1652" s="34"/>
      <c r="TXD1652" s="35"/>
      <c r="TXE1652" s="34"/>
      <c r="TXL1652" s="35"/>
      <c r="TXM1652" s="34"/>
      <c r="TXT1652" s="35"/>
      <c r="TXU1652" s="34"/>
      <c r="TYB1652" s="35"/>
      <c r="TYC1652" s="34"/>
      <c r="TYJ1652" s="35"/>
      <c r="TYK1652" s="34"/>
      <c r="TYR1652" s="35"/>
      <c r="TYS1652" s="34"/>
      <c r="TYZ1652" s="35"/>
      <c r="TZA1652" s="34"/>
      <c r="TZH1652" s="35"/>
      <c r="TZI1652" s="34"/>
      <c r="TZP1652" s="35"/>
      <c r="TZQ1652" s="34"/>
      <c r="TZX1652" s="35"/>
      <c r="TZY1652" s="34"/>
      <c r="UAF1652" s="35"/>
      <c r="UAG1652" s="34"/>
      <c r="UAN1652" s="35"/>
      <c r="UAO1652" s="34"/>
      <c r="UAV1652" s="35"/>
      <c r="UAW1652" s="34"/>
      <c r="UBD1652" s="35"/>
      <c r="UBE1652" s="34"/>
      <c r="UBL1652" s="35"/>
      <c r="UBM1652" s="34"/>
      <c r="UBT1652" s="35"/>
      <c r="UBU1652" s="34"/>
      <c r="UCB1652" s="35"/>
      <c r="UCC1652" s="34"/>
      <c r="UCJ1652" s="35"/>
      <c r="UCK1652" s="34"/>
      <c r="UCR1652" s="35"/>
      <c r="UCS1652" s="34"/>
      <c r="UCZ1652" s="35"/>
      <c r="UDA1652" s="34"/>
      <c r="UDH1652" s="35"/>
      <c r="UDI1652" s="34"/>
      <c r="UDP1652" s="35"/>
      <c r="UDQ1652" s="34"/>
      <c r="UDX1652" s="35"/>
      <c r="UDY1652" s="34"/>
      <c r="UEF1652" s="35"/>
      <c r="UEG1652" s="34"/>
      <c r="UEN1652" s="35"/>
      <c r="UEO1652" s="34"/>
      <c r="UEV1652" s="35"/>
      <c r="UEW1652" s="34"/>
      <c r="UFD1652" s="35"/>
      <c r="UFE1652" s="34"/>
      <c r="UFL1652" s="35"/>
      <c r="UFM1652" s="34"/>
      <c r="UFT1652" s="35"/>
      <c r="UFU1652" s="34"/>
      <c r="UGB1652" s="35"/>
      <c r="UGC1652" s="34"/>
      <c r="UGJ1652" s="35"/>
      <c r="UGK1652" s="34"/>
      <c r="UGR1652" s="35"/>
      <c r="UGS1652" s="34"/>
      <c r="UGZ1652" s="35"/>
      <c r="UHA1652" s="34"/>
      <c r="UHH1652" s="35"/>
      <c r="UHI1652" s="34"/>
      <c r="UHP1652" s="35"/>
      <c r="UHQ1652" s="34"/>
      <c r="UHX1652" s="35"/>
      <c r="UHY1652" s="34"/>
      <c r="UIF1652" s="35"/>
      <c r="UIG1652" s="34"/>
      <c r="UIN1652" s="35"/>
      <c r="UIO1652" s="34"/>
      <c r="UIV1652" s="35"/>
      <c r="UIW1652" s="34"/>
      <c r="UJD1652" s="35"/>
      <c r="UJE1652" s="34"/>
      <c r="UJL1652" s="35"/>
      <c r="UJM1652" s="34"/>
      <c r="UJT1652" s="35"/>
      <c r="UJU1652" s="34"/>
      <c r="UKB1652" s="35"/>
      <c r="UKC1652" s="34"/>
      <c r="UKJ1652" s="35"/>
      <c r="UKK1652" s="34"/>
      <c r="UKR1652" s="35"/>
      <c r="UKS1652" s="34"/>
      <c r="UKZ1652" s="35"/>
      <c r="ULA1652" s="34"/>
      <c r="ULH1652" s="35"/>
      <c r="ULI1652" s="34"/>
      <c r="ULP1652" s="35"/>
      <c r="ULQ1652" s="34"/>
      <c r="ULX1652" s="35"/>
      <c r="ULY1652" s="34"/>
      <c r="UMF1652" s="35"/>
      <c r="UMG1652" s="34"/>
      <c r="UMN1652" s="35"/>
      <c r="UMO1652" s="34"/>
      <c r="UMV1652" s="35"/>
      <c r="UMW1652" s="34"/>
      <c r="UND1652" s="35"/>
      <c r="UNE1652" s="34"/>
      <c r="UNL1652" s="35"/>
      <c r="UNM1652" s="34"/>
      <c r="UNT1652" s="35"/>
      <c r="UNU1652" s="34"/>
      <c r="UOB1652" s="35"/>
      <c r="UOC1652" s="34"/>
      <c r="UOJ1652" s="35"/>
      <c r="UOK1652" s="34"/>
      <c r="UOR1652" s="35"/>
      <c r="UOS1652" s="34"/>
      <c r="UOZ1652" s="35"/>
      <c r="UPA1652" s="34"/>
      <c r="UPH1652" s="35"/>
      <c r="UPI1652" s="34"/>
      <c r="UPP1652" s="35"/>
      <c r="UPQ1652" s="34"/>
      <c r="UPX1652" s="35"/>
      <c r="UPY1652" s="34"/>
      <c r="UQF1652" s="35"/>
      <c r="UQG1652" s="34"/>
      <c r="UQN1652" s="35"/>
      <c r="UQO1652" s="34"/>
      <c r="UQV1652" s="35"/>
      <c r="UQW1652" s="34"/>
      <c r="URD1652" s="35"/>
      <c r="URE1652" s="34"/>
      <c r="URL1652" s="35"/>
      <c r="URM1652" s="34"/>
      <c r="URT1652" s="35"/>
      <c r="URU1652" s="34"/>
      <c r="USB1652" s="35"/>
      <c r="USC1652" s="34"/>
      <c r="USJ1652" s="35"/>
      <c r="USK1652" s="34"/>
      <c r="USR1652" s="35"/>
      <c r="USS1652" s="34"/>
      <c r="USZ1652" s="35"/>
      <c r="UTA1652" s="34"/>
      <c r="UTH1652" s="35"/>
      <c r="UTI1652" s="34"/>
      <c r="UTP1652" s="35"/>
      <c r="UTQ1652" s="34"/>
      <c r="UTX1652" s="35"/>
      <c r="UTY1652" s="34"/>
      <c r="UUF1652" s="35"/>
      <c r="UUG1652" s="34"/>
      <c r="UUN1652" s="35"/>
      <c r="UUO1652" s="34"/>
      <c r="UUV1652" s="35"/>
      <c r="UUW1652" s="34"/>
      <c r="UVD1652" s="35"/>
      <c r="UVE1652" s="34"/>
      <c r="UVL1652" s="35"/>
      <c r="UVM1652" s="34"/>
      <c r="UVT1652" s="35"/>
      <c r="UVU1652" s="34"/>
      <c r="UWB1652" s="35"/>
      <c r="UWC1652" s="34"/>
      <c r="UWJ1652" s="35"/>
      <c r="UWK1652" s="34"/>
      <c r="UWR1652" s="35"/>
      <c r="UWS1652" s="34"/>
      <c r="UWZ1652" s="35"/>
      <c r="UXA1652" s="34"/>
      <c r="UXH1652" s="35"/>
      <c r="UXI1652" s="34"/>
      <c r="UXP1652" s="35"/>
      <c r="UXQ1652" s="34"/>
      <c r="UXX1652" s="35"/>
      <c r="UXY1652" s="34"/>
      <c r="UYF1652" s="35"/>
      <c r="UYG1652" s="34"/>
      <c r="UYN1652" s="35"/>
      <c r="UYO1652" s="34"/>
      <c r="UYV1652" s="35"/>
      <c r="UYW1652" s="34"/>
      <c r="UZD1652" s="35"/>
      <c r="UZE1652" s="34"/>
      <c r="UZL1652" s="35"/>
      <c r="UZM1652" s="34"/>
      <c r="UZT1652" s="35"/>
      <c r="UZU1652" s="34"/>
      <c r="VAB1652" s="35"/>
      <c r="VAC1652" s="34"/>
      <c r="VAJ1652" s="35"/>
      <c r="VAK1652" s="34"/>
      <c r="VAR1652" s="35"/>
      <c r="VAS1652" s="34"/>
      <c r="VAZ1652" s="35"/>
      <c r="VBA1652" s="34"/>
      <c r="VBH1652" s="35"/>
      <c r="VBI1652" s="34"/>
      <c r="VBP1652" s="35"/>
      <c r="VBQ1652" s="34"/>
      <c r="VBX1652" s="35"/>
      <c r="VBY1652" s="34"/>
      <c r="VCF1652" s="35"/>
      <c r="VCG1652" s="34"/>
      <c r="VCN1652" s="35"/>
      <c r="VCO1652" s="34"/>
      <c r="VCV1652" s="35"/>
      <c r="VCW1652" s="34"/>
      <c r="VDD1652" s="35"/>
      <c r="VDE1652" s="34"/>
      <c r="VDL1652" s="35"/>
      <c r="VDM1652" s="34"/>
      <c r="VDT1652" s="35"/>
      <c r="VDU1652" s="34"/>
      <c r="VEB1652" s="35"/>
      <c r="VEC1652" s="34"/>
      <c r="VEJ1652" s="35"/>
      <c r="VEK1652" s="34"/>
      <c r="VER1652" s="35"/>
      <c r="VES1652" s="34"/>
      <c r="VEZ1652" s="35"/>
      <c r="VFA1652" s="34"/>
      <c r="VFH1652" s="35"/>
      <c r="VFI1652" s="34"/>
      <c r="VFP1652" s="35"/>
      <c r="VFQ1652" s="34"/>
      <c r="VFX1652" s="35"/>
      <c r="VFY1652" s="34"/>
      <c r="VGF1652" s="35"/>
      <c r="VGG1652" s="34"/>
      <c r="VGN1652" s="35"/>
      <c r="VGO1652" s="34"/>
      <c r="VGV1652" s="35"/>
      <c r="VGW1652" s="34"/>
      <c r="VHD1652" s="35"/>
      <c r="VHE1652" s="34"/>
      <c r="VHL1652" s="35"/>
      <c r="VHM1652" s="34"/>
      <c r="VHT1652" s="35"/>
      <c r="VHU1652" s="34"/>
      <c r="VIB1652" s="35"/>
      <c r="VIC1652" s="34"/>
      <c r="VIJ1652" s="35"/>
      <c r="VIK1652" s="34"/>
      <c r="VIR1652" s="35"/>
      <c r="VIS1652" s="34"/>
      <c r="VIZ1652" s="35"/>
      <c r="VJA1652" s="34"/>
      <c r="VJH1652" s="35"/>
      <c r="VJI1652" s="34"/>
      <c r="VJP1652" s="35"/>
      <c r="VJQ1652" s="34"/>
      <c r="VJX1652" s="35"/>
      <c r="VJY1652" s="34"/>
      <c r="VKF1652" s="35"/>
      <c r="VKG1652" s="34"/>
      <c r="VKN1652" s="35"/>
      <c r="VKO1652" s="34"/>
      <c r="VKV1652" s="35"/>
      <c r="VKW1652" s="34"/>
      <c r="VLD1652" s="35"/>
      <c r="VLE1652" s="34"/>
      <c r="VLL1652" s="35"/>
      <c r="VLM1652" s="34"/>
      <c r="VLT1652" s="35"/>
      <c r="VLU1652" s="34"/>
      <c r="VMB1652" s="35"/>
      <c r="VMC1652" s="34"/>
      <c r="VMJ1652" s="35"/>
      <c r="VMK1652" s="34"/>
      <c r="VMR1652" s="35"/>
      <c r="VMS1652" s="34"/>
      <c r="VMZ1652" s="35"/>
      <c r="VNA1652" s="34"/>
      <c r="VNH1652" s="35"/>
      <c r="VNI1652" s="34"/>
      <c r="VNP1652" s="35"/>
      <c r="VNQ1652" s="34"/>
      <c r="VNX1652" s="35"/>
      <c r="VNY1652" s="34"/>
      <c r="VOF1652" s="35"/>
      <c r="VOG1652" s="34"/>
      <c r="VON1652" s="35"/>
      <c r="VOO1652" s="34"/>
      <c r="VOV1652" s="35"/>
      <c r="VOW1652" s="34"/>
      <c r="VPD1652" s="35"/>
      <c r="VPE1652" s="34"/>
      <c r="VPL1652" s="35"/>
      <c r="VPM1652" s="34"/>
      <c r="VPT1652" s="35"/>
      <c r="VPU1652" s="34"/>
      <c r="VQB1652" s="35"/>
      <c r="VQC1652" s="34"/>
      <c r="VQJ1652" s="35"/>
      <c r="VQK1652" s="34"/>
      <c r="VQR1652" s="35"/>
      <c r="VQS1652" s="34"/>
      <c r="VQZ1652" s="35"/>
      <c r="VRA1652" s="34"/>
      <c r="VRH1652" s="35"/>
      <c r="VRI1652" s="34"/>
      <c r="VRP1652" s="35"/>
      <c r="VRQ1652" s="34"/>
      <c r="VRX1652" s="35"/>
      <c r="VRY1652" s="34"/>
      <c r="VSF1652" s="35"/>
      <c r="VSG1652" s="34"/>
      <c r="VSN1652" s="35"/>
      <c r="VSO1652" s="34"/>
      <c r="VSV1652" s="35"/>
      <c r="VSW1652" s="34"/>
      <c r="VTD1652" s="35"/>
      <c r="VTE1652" s="34"/>
      <c r="VTL1652" s="35"/>
      <c r="VTM1652" s="34"/>
      <c r="VTT1652" s="35"/>
      <c r="VTU1652" s="34"/>
      <c r="VUB1652" s="35"/>
      <c r="VUC1652" s="34"/>
      <c r="VUJ1652" s="35"/>
      <c r="VUK1652" s="34"/>
      <c r="VUR1652" s="35"/>
      <c r="VUS1652" s="34"/>
      <c r="VUZ1652" s="35"/>
      <c r="VVA1652" s="34"/>
      <c r="VVH1652" s="35"/>
      <c r="VVI1652" s="34"/>
      <c r="VVP1652" s="35"/>
      <c r="VVQ1652" s="34"/>
      <c r="VVX1652" s="35"/>
      <c r="VVY1652" s="34"/>
      <c r="VWF1652" s="35"/>
      <c r="VWG1652" s="34"/>
      <c r="VWN1652" s="35"/>
      <c r="VWO1652" s="34"/>
      <c r="VWV1652" s="35"/>
      <c r="VWW1652" s="34"/>
      <c r="VXD1652" s="35"/>
      <c r="VXE1652" s="34"/>
      <c r="VXL1652" s="35"/>
      <c r="VXM1652" s="34"/>
      <c r="VXT1652" s="35"/>
      <c r="VXU1652" s="34"/>
      <c r="VYB1652" s="35"/>
      <c r="VYC1652" s="34"/>
      <c r="VYJ1652" s="35"/>
      <c r="VYK1652" s="34"/>
      <c r="VYR1652" s="35"/>
      <c r="VYS1652" s="34"/>
      <c r="VYZ1652" s="35"/>
      <c r="VZA1652" s="34"/>
      <c r="VZH1652" s="35"/>
      <c r="VZI1652" s="34"/>
      <c r="VZP1652" s="35"/>
      <c r="VZQ1652" s="34"/>
      <c r="VZX1652" s="35"/>
      <c r="VZY1652" s="34"/>
      <c r="WAF1652" s="35"/>
      <c r="WAG1652" s="34"/>
      <c r="WAN1652" s="35"/>
      <c r="WAO1652" s="34"/>
      <c r="WAV1652" s="35"/>
      <c r="WAW1652" s="34"/>
      <c r="WBD1652" s="35"/>
      <c r="WBE1652" s="34"/>
      <c r="WBL1652" s="35"/>
      <c r="WBM1652" s="34"/>
      <c r="WBT1652" s="35"/>
      <c r="WBU1652" s="34"/>
      <c r="WCB1652" s="35"/>
      <c r="WCC1652" s="34"/>
      <c r="WCJ1652" s="35"/>
      <c r="WCK1652" s="34"/>
      <c r="WCR1652" s="35"/>
      <c r="WCS1652" s="34"/>
      <c r="WCZ1652" s="35"/>
      <c r="WDA1652" s="34"/>
      <c r="WDH1652" s="35"/>
      <c r="WDI1652" s="34"/>
      <c r="WDP1652" s="35"/>
      <c r="WDQ1652" s="34"/>
      <c r="WDX1652" s="35"/>
      <c r="WDY1652" s="34"/>
      <c r="WEF1652" s="35"/>
      <c r="WEG1652" s="34"/>
      <c r="WEN1652" s="35"/>
      <c r="WEO1652" s="34"/>
      <c r="WEV1652" s="35"/>
      <c r="WEW1652" s="34"/>
      <c r="WFD1652" s="35"/>
      <c r="WFE1652" s="34"/>
      <c r="WFL1652" s="35"/>
      <c r="WFM1652" s="34"/>
      <c r="WFT1652" s="35"/>
      <c r="WFU1652" s="34"/>
      <c r="WGB1652" s="35"/>
      <c r="WGC1652" s="34"/>
      <c r="WGJ1652" s="35"/>
      <c r="WGK1652" s="34"/>
      <c r="WGR1652" s="35"/>
      <c r="WGS1652" s="34"/>
      <c r="WGZ1652" s="35"/>
      <c r="WHA1652" s="34"/>
      <c r="WHH1652" s="35"/>
      <c r="WHI1652" s="34"/>
      <c r="WHP1652" s="35"/>
      <c r="WHQ1652" s="34"/>
      <c r="WHX1652" s="35"/>
      <c r="WHY1652" s="34"/>
      <c r="WIF1652" s="35"/>
      <c r="WIG1652" s="34"/>
      <c r="WIN1652" s="35"/>
      <c r="WIO1652" s="34"/>
      <c r="WIV1652" s="35"/>
      <c r="WIW1652" s="34"/>
      <c r="WJD1652" s="35"/>
      <c r="WJE1652" s="34"/>
      <c r="WJL1652" s="35"/>
      <c r="WJM1652" s="34"/>
      <c r="WJT1652" s="35"/>
      <c r="WJU1652" s="34"/>
      <c r="WKB1652" s="35"/>
      <c r="WKC1652" s="34"/>
      <c r="WKJ1652" s="35"/>
      <c r="WKK1652" s="34"/>
      <c r="WKR1652" s="35"/>
      <c r="WKS1652" s="34"/>
      <c r="WKZ1652" s="35"/>
      <c r="WLA1652" s="34"/>
      <c r="WLH1652" s="35"/>
      <c r="WLI1652" s="34"/>
      <c r="WLP1652" s="35"/>
      <c r="WLQ1652" s="34"/>
      <c r="WLX1652" s="35"/>
      <c r="WLY1652" s="34"/>
      <c r="WMF1652" s="35"/>
      <c r="WMG1652" s="34"/>
      <c r="WMN1652" s="35"/>
      <c r="WMO1652" s="34"/>
      <c r="WMV1652" s="35"/>
      <c r="WMW1652" s="34"/>
      <c r="WND1652" s="35"/>
      <c r="WNE1652" s="34"/>
      <c r="WNL1652" s="35"/>
      <c r="WNM1652" s="34"/>
      <c r="WNT1652" s="35"/>
      <c r="WNU1652" s="34"/>
      <c r="WOB1652" s="35"/>
      <c r="WOC1652" s="34"/>
      <c r="WOJ1652" s="35"/>
      <c r="WOK1652" s="34"/>
      <c r="WOR1652" s="35"/>
      <c r="WOS1652" s="34"/>
      <c r="WOZ1652" s="35"/>
      <c r="WPA1652" s="34"/>
      <c r="WPH1652" s="35"/>
      <c r="WPI1652" s="34"/>
      <c r="WPP1652" s="35"/>
      <c r="WPQ1652" s="34"/>
      <c r="WPX1652" s="35"/>
      <c r="WPY1652" s="34"/>
      <c r="WQF1652" s="35"/>
      <c r="WQG1652" s="34"/>
      <c r="WQN1652" s="35"/>
      <c r="WQO1652" s="34"/>
      <c r="WQV1652" s="35"/>
      <c r="WQW1652" s="34"/>
      <c r="WRD1652" s="35"/>
      <c r="WRE1652" s="34"/>
      <c r="WRL1652" s="35"/>
      <c r="WRM1652" s="34"/>
      <c r="WRT1652" s="35"/>
      <c r="WRU1652" s="34"/>
      <c r="WSB1652" s="35"/>
      <c r="WSC1652" s="34"/>
      <c r="WSJ1652" s="35"/>
      <c r="WSK1652" s="34"/>
      <c r="WSR1652" s="35"/>
      <c r="WSS1652" s="34"/>
      <c r="WSZ1652" s="35"/>
      <c r="WTA1652" s="34"/>
      <c r="WTH1652" s="35"/>
      <c r="WTI1652" s="34"/>
      <c r="WTP1652" s="35"/>
      <c r="WTQ1652" s="34"/>
      <c r="WTX1652" s="35"/>
      <c r="WTY1652" s="34"/>
      <c r="WUF1652" s="35"/>
      <c r="WUG1652" s="34"/>
      <c r="WUN1652" s="35"/>
      <c r="WUO1652" s="34"/>
      <c r="WUV1652" s="35"/>
      <c r="WUW1652" s="34"/>
      <c r="WVD1652" s="35"/>
      <c r="WVE1652" s="34"/>
      <c r="WVL1652" s="35"/>
      <c r="WVM1652" s="34"/>
      <c r="WVT1652" s="35"/>
      <c r="WVU1652" s="34"/>
      <c r="WWB1652" s="35"/>
      <c r="WWC1652" s="34"/>
      <c r="WWJ1652" s="35"/>
      <c r="WWK1652" s="34"/>
      <c r="WWR1652" s="35"/>
      <c r="WWS1652" s="34"/>
      <c r="WWZ1652" s="35"/>
      <c r="WXA1652" s="34"/>
      <c r="WXH1652" s="35"/>
      <c r="WXI1652" s="34"/>
      <c r="WXP1652" s="35"/>
      <c r="WXQ1652" s="34"/>
      <c r="WXX1652" s="35"/>
      <c r="WXY1652" s="34"/>
      <c r="WYF1652" s="35"/>
      <c r="WYG1652" s="34"/>
      <c r="WYN1652" s="35"/>
      <c r="WYO1652" s="34"/>
      <c r="WYV1652" s="35"/>
      <c r="WYW1652" s="34"/>
      <c r="WZD1652" s="35"/>
      <c r="WZE1652" s="34"/>
      <c r="WZL1652" s="35"/>
      <c r="WZM1652" s="34"/>
      <c r="WZT1652" s="35"/>
      <c r="WZU1652" s="34"/>
      <c r="XAB1652" s="35"/>
      <c r="XAC1652" s="34"/>
      <c r="XAJ1652" s="35"/>
      <c r="XAK1652" s="34"/>
      <c r="XAR1652" s="35"/>
      <c r="XAS1652" s="34"/>
      <c r="XAZ1652" s="35"/>
      <c r="XBA1652" s="34"/>
      <c r="XBH1652" s="35"/>
      <c r="XBI1652" s="34"/>
      <c r="XBP1652" s="35"/>
      <c r="XBQ1652" s="34"/>
      <c r="XBX1652" s="35"/>
      <c r="XBY1652" s="34"/>
      <c r="XCF1652" s="35"/>
      <c r="XCG1652" s="34"/>
      <c r="XCN1652" s="35"/>
      <c r="XCO1652" s="34"/>
      <c r="XCV1652" s="35"/>
      <c r="XCW1652" s="34"/>
      <c r="XDD1652" s="35"/>
      <c r="XDE1652" s="34"/>
      <c r="XDL1652" s="35"/>
      <c r="XDM1652" s="34"/>
      <c r="XDT1652" s="35"/>
      <c r="XDU1652" s="34"/>
      <c r="XEB1652" s="35"/>
      <c r="XEC1652" s="34"/>
      <c r="XEJ1652" s="35"/>
      <c r="XEK1652" s="34"/>
      <c r="XER1652" s="35"/>
      <c r="XES1652" s="34"/>
      <c r="XEZ1652" s="35"/>
      <c r="XFA1652" s="34"/>
    </row>
    <row r="1653" spans="1:1021 1028:2045 2052:3069 3076:4093 4100:5117 5124:6141 6148:7165 7172:8189 8196:9213 9220:10237 10244:11261 11268:12285 12292:13309 13316:14333 14340:15357 15364:16381" x14ac:dyDescent="0.25">
      <c r="A1653" t="s">
        <v>484</v>
      </c>
      <c r="B1653" t="s">
        <v>473</v>
      </c>
      <c r="C1653">
        <v>339</v>
      </c>
      <c r="D1653">
        <v>339</v>
      </c>
      <c r="E1653" s="35">
        <v>1</v>
      </c>
      <c r="F1653" s="34">
        <v>1.9999999999999999E-88</v>
      </c>
      <c r="G1653">
        <v>85.76</v>
      </c>
      <c r="H1653">
        <v>3076</v>
      </c>
      <c r="I1653" t="str">
        <f>HYPERLINK("https://www.ncbi.nlm.nih.gov/nucleotide/LS974170.1?report=genbank&amp;log$=nucltop&amp;blast_rank=51&amp;RID=XE6RV0D8013","LS974170.1")</f>
        <v>LS974170.1</v>
      </c>
      <c r="L1653" s="35"/>
      <c r="M1653" s="34"/>
      <c r="T1653" s="35"/>
      <c r="U1653" s="34"/>
      <c r="AB1653" s="35"/>
      <c r="AC1653" s="34"/>
      <c r="AJ1653" s="35"/>
      <c r="AK1653" s="34"/>
      <c r="AR1653" s="35"/>
      <c r="AS1653" s="34"/>
      <c r="AZ1653" s="35"/>
      <c r="BA1653" s="34"/>
      <c r="BH1653" s="35"/>
      <c r="BI1653" s="34"/>
      <c r="BP1653" s="35"/>
      <c r="BQ1653" s="34"/>
      <c r="BX1653" s="35"/>
      <c r="BY1653" s="34"/>
      <c r="CF1653" s="35"/>
      <c r="CG1653" s="34"/>
      <c r="CN1653" s="35"/>
      <c r="CO1653" s="34"/>
      <c r="CV1653" s="35"/>
      <c r="CW1653" s="34"/>
      <c r="DD1653" s="35"/>
      <c r="DE1653" s="34"/>
      <c r="DL1653" s="35"/>
      <c r="DM1653" s="34"/>
      <c r="DT1653" s="35"/>
      <c r="DU1653" s="34"/>
      <c r="EB1653" s="35"/>
      <c r="EC1653" s="34"/>
      <c r="EJ1653" s="35"/>
      <c r="EK1653" s="34"/>
      <c r="ER1653" s="35"/>
      <c r="ES1653" s="34"/>
      <c r="EZ1653" s="35"/>
      <c r="FA1653" s="34"/>
      <c r="FH1653" s="35"/>
      <c r="FI1653" s="34"/>
      <c r="FP1653" s="35"/>
      <c r="FQ1653" s="34"/>
      <c r="FX1653" s="35"/>
      <c r="FY1653" s="34"/>
      <c r="GF1653" s="35"/>
      <c r="GG1653" s="34"/>
      <c r="GN1653" s="35"/>
      <c r="GO1653" s="34"/>
      <c r="GV1653" s="35"/>
      <c r="GW1653" s="34"/>
      <c r="HD1653" s="35"/>
      <c r="HE1653" s="34"/>
      <c r="HL1653" s="35"/>
      <c r="HM1653" s="34"/>
      <c r="HT1653" s="35"/>
      <c r="HU1653" s="34"/>
      <c r="IB1653" s="35"/>
      <c r="IC1653" s="34"/>
      <c r="IJ1653" s="35"/>
      <c r="IK1653" s="34"/>
      <c r="IR1653" s="35"/>
      <c r="IS1653" s="34"/>
      <c r="IZ1653" s="35"/>
      <c r="JA1653" s="34"/>
      <c r="JH1653" s="35"/>
      <c r="JI1653" s="34"/>
      <c r="JP1653" s="35"/>
      <c r="JQ1653" s="34"/>
      <c r="JX1653" s="35"/>
      <c r="JY1653" s="34"/>
      <c r="KF1653" s="35"/>
      <c r="KG1653" s="34"/>
      <c r="KN1653" s="35"/>
      <c r="KO1653" s="34"/>
      <c r="KV1653" s="35"/>
      <c r="KW1653" s="34"/>
      <c r="LD1653" s="35"/>
      <c r="LE1653" s="34"/>
      <c r="LL1653" s="35"/>
      <c r="LM1653" s="34"/>
      <c r="LT1653" s="35"/>
      <c r="LU1653" s="34"/>
      <c r="MB1653" s="35"/>
      <c r="MC1653" s="34"/>
      <c r="MJ1653" s="35"/>
      <c r="MK1653" s="34"/>
      <c r="MR1653" s="35"/>
      <c r="MS1653" s="34"/>
      <c r="MZ1653" s="35"/>
      <c r="NA1653" s="34"/>
      <c r="NH1653" s="35"/>
      <c r="NI1653" s="34"/>
      <c r="NP1653" s="35"/>
      <c r="NQ1653" s="34"/>
      <c r="NX1653" s="35"/>
      <c r="NY1653" s="34"/>
      <c r="OF1653" s="35"/>
      <c r="OG1653" s="34"/>
      <c r="ON1653" s="35"/>
      <c r="OO1653" s="34"/>
      <c r="OV1653" s="35"/>
      <c r="OW1653" s="34"/>
      <c r="PD1653" s="35"/>
      <c r="PE1653" s="34"/>
      <c r="PL1653" s="35"/>
      <c r="PM1653" s="34"/>
      <c r="PT1653" s="35"/>
      <c r="PU1653" s="34"/>
      <c r="QB1653" s="35"/>
      <c r="QC1653" s="34"/>
      <c r="QJ1653" s="35"/>
      <c r="QK1653" s="34"/>
      <c r="QR1653" s="35"/>
      <c r="QS1653" s="34"/>
      <c r="QZ1653" s="35"/>
      <c r="RA1653" s="34"/>
      <c r="RH1653" s="35"/>
      <c r="RI1653" s="34"/>
      <c r="RP1653" s="35"/>
      <c r="RQ1653" s="34"/>
      <c r="RX1653" s="35"/>
      <c r="RY1653" s="34"/>
      <c r="SF1653" s="35"/>
      <c r="SG1653" s="34"/>
      <c r="SN1653" s="35"/>
      <c r="SO1653" s="34"/>
      <c r="SV1653" s="35"/>
      <c r="SW1653" s="34"/>
      <c r="TD1653" s="35"/>
      <c r="TE1653" s="34"/>
      <c r="TL1653" s="35"/>
      <c r="TM1653" s="34"/>
      <c r="TT1653" s="35"/>
      <c r="TU1653" s="34"/>
      <c r="UB1653" s="35"/>
      <c r="UC1653" s="34"/>
      <c r="UJ1653" s="35"/>
      <c r="UK1653" s="34"/>
      <c r="UR1653" s="35"/>
      <c r="US1653" s="34"/>
      <c r="UZ1653" s="35"/>
      <c r="VA1653" s="34"/>
      <c r="VH1653" s="35"/>
      <c r="VI1653" s="34"/>
      <c r="VP1653" s="35"/>
      <c r="VQ1653" s="34"/>
      <c r="VX1653" s="35"/>
      <c r="VY1653" s="34"/>
      <c r="WF1653" s="35"/>
      <c r="WG1653" s="34"/>
      <c r="WN1653" s="35"/>
      <c r="WO1653" s="34"/>
      <c r="WV1653" s="35"/>
      <c r="WW1653" s="34"/>
      <c r="XD1653" s="35"/>
      <c r="XE1653" s="34"/>
      <c r="XL1653" s="35"/>
      <c r="XM1653" s="34"/>
      <c r="XT1653" s="35"/>
      <c r="XU1653" s="34"/>
      <c r="YB1653" s="35"/>
      <c r="YC1653" s="34"/>
      <c r="YJ1653" s="35"/>
      <c r="YK1653" s="34"/>
      <c r="YR1653" s="35"/>
      <c r="YS1653" s="34"/>
      <c r="YZ1653" s="35"/>
      <c r="ZA1653" s="34"/>
      <c r="ZH1653" s="35"/>
      <c r="ZI1653" s="34"/>
      <c r="ZP1653" s="35"/>
      <c r="ZQ1653" s="34"/>
      <c r="ZX1653" s="35"/>
      <c r="ZY1653" s="34"/>
      <c r="AAF1653" s="35"/>
      <c r="AAG1653" s="34"/>
      <c r="AAN1653" s="35"/>
      <c r="AAO1653" s="34"/>
      <c r="AAV1653" s="35"/>
      <c r="AAW1653" s="34"/>
      <c r="ABD1653" s="35"/>
      <c r="ABE1653" s="34"/>
      <c r="ABL1653" s="35"/>
      <c r="ABM1653" s="34"/>
      <c r="ABT1653" s="35"/>
      <c r="ABU1653" s="34"/>
      <c r="ACB1653" s="35"/>
      <c r="ACC1653" s="34"/>
      <c r="ACJ1653" s="35"/>
      <c r="ACK1653" s="34"/>
      <c r="ACR1653" s="35"/>
      <c r="ACS1653" s="34"/>
      <c r="ACZ1653" s="35"/>
      <c r="ADA1653" s="34"/>
      <c r="ADH1653" s="35"/>
      <c r="ADI1653" s="34"/>
      <c r="ADP1653" s="35"/>
      <c r="ADQ1653" s="34"/>
      <c r="ADX1653" s="35"/>
      <c r="ADY1653" s="34"/>
      <c r="AEF1653" s="35"/>
      <c r="AEG1653" s="34"/>
      <c r="AEN1653" s="35"/>
      <c r="AEO1653" s="34"/>
      <c r="AEV1653" s="35"/>
      <c r="AEW1653" s="34"/>
      <c r="AFD1653" s="35"/>
      <c r="AFE1653" s="34"/>
      <c r="AFL1653" s="35"/>
      <c r="AFM1653" s="34"/>
      <c r="AFT1653" s="35"/>
      <c r="AFU1653" s="34"/>
      <c r="AGB1653" s="35"/>
      <c r="AGC1653" s="34"/>
      <c r="AGJ1653" s="35"/>
      <c r="AGK1653" s="34"/>
      <c r="AGR1653" s="35"/>
      <c r="AGS1653" s="34"/>
      <c r="AGZ1653" s="35"/>
      <c r="AHA1653" s="34"/>
      <c r="AHH1653" s="35"/>
      <c r="AHI1653" s="34"/>
      <c r="AHP1653" s="35"/>
      <c r="AHQ1653" s="34"/>
      <c r="AHX1653" s="35"/>
      <c r="AHY1653" s="34"/>
      <c r="AIF1653" s="35"/>
      <c r="AIG1653" s="34"/>
      <c r="AIN1653" s="35"/>
      <c r="AIO1653" s="34"/>
      <c r="AIV1653" s="35"/>
      <c r="AIW1653" s="34"/>
      <c r="AJD1653" s="35"/>
      <c r="AJE1653" s="34"/>
      <c r="AJL1653" s="35"/>
      <c r="AJM1653" s="34"/>
      <c r="AJT1653" s="35"/>
      <c r="AJU1653" s="34"/>
      <c r="AKB1653" s="35"/>
      <c r="AKC1653" s="34"/>
      <c r="AKJ1653" s="35"/>
      <c r="AKK1653" s="34"/>
      <c r="AKR1653" s="35"/>
      <c r="AKS1653" s="34"/>
      <c r="AKZ1653" s="35"/>
      <c r="ALA1653" s="34"/>
      <c r="ALH1653" s="35"/>
      <c r="ALI1653" s="34"/>
      <c r="ALP1653" s="35"/>
      <c r="ALQ1653" s="34"/>
      <c r="ALX1653" s="35"/>
      <c r="ALY1653" s="34"/>
      <c r="AMF1653" s="35"/>
      <c r="AMG1653" s="34"/>
      <c r="AMN1653" s="35"/>
      <c r="AMO1653" s="34"/>
      <c r="AMV1653" s="35"/>
      <c r="AMW1653" s="34"/>
      <c r="AND1653" s="35"/>
      <c r="ANE1653" s="34"/>
      <c r="ANL1653" s="35"/>
      <c r="ANM1653" s="34"/>
      <c r="ANT1653" s="35"/>
      <c r="ANU1653" s="34"/>
      <c r="AOB1653" s="35"/>
      <c r="AOC1653" s="34"/>
      <c r="AOJ1653" s="35"/>
      <c r="AOK1653" s="34"/>
      <c r="AOR1653" s="35"/>
      <c r="AOS1653" s="34"/>
      <c r="AOZ1653" s="35"/>
      <c r="APA1653" s="34"/>
      <c r="APH1653" s="35"/>
      <c r="API1653" s="34"/>
      <c r="APP1653" s="35"/>
      <c r="APQ1653" s="34"/>
      <c r="APX1653" s="35"/>
      <c r="APY1653" s="34"/>
      <c r="AQF1653" s="35"/>
      <c r="AQG1653" s="34"/>
      <c r="AQN1653" s="35"/>
      <c r="AQO1653" s="34"/>
      <c r="AQV1653" s="35"/>
      <c r="AQW1653" s="34"/>
      <c r="ARD1653" s="35"/>
      <c r="ARE1653" s="34"/>
      <c r="ARL1653" s="35"/>
      <c r="ARM1653" s="34"/>
      <c r="ART1653" s="35"/>
      <c r="ARU1653" s="34"/>
      <c r="ASB1653" s="35"/>
      <c r="ASC1653" s="34"/>
      <c r="ASJ1653" s="35"/>
      <c r="ASK1653" s="34"/>
      <c r="ASR1653" s="35"/>
      <c r="ASS1653" s="34"/>
      <c r="ASZ1653" s="35"/>
      <c r="ATA1653" s="34"/>
      <c r="ATH1653" s="35"/>
      <c r="ATI1653" s="34"/>
      <c r="ATP1653" s="35"/>
      <c r="ATQ1653" s="34"/>
      <c r="ATX1653" s="35"/>
      <c r="ATY1653" s="34"/>
      <c r="AUF1653" s="35"/>
      <c r="AUG1653" s="34"/>
      <c r="AUN1653" s="35"/>
      <c r="AUO1653" s="34"/>
      <c r="AUV1653" s="35"/>
      <c r="AUW1653" s="34"/>
      <c r="AVD1653" s="35"/>
      <c r="AVE1653" s="34"/>
      <c r="AVL1653" s="35"/>
      <c r="AVM1653" s="34"/>
      <c r="AVT1653" s="35"/>
      <c r="AVU1653" s="34"/>
      <c r="AWB1653" s="35"/>
      <c r="AWC1653" s="34"/>
      <c r="AWJ1653" s="35"/>
      <c r="AWK1653" s="34"/>
      <c r="AWR1653" s="35"/>
      <c r="AWS1653" s="34"/>
      <c r="AWZ1653" s="35"/>
      <c r="AXA1653" s="34"/>
      <c r="AXH1653" s="35"/>
      <c r="AXI1653" s="34"/>
      <c r="AXP1653" s="35"/>
      <c r="AXQ1653" s="34"/>
      <c r="AXX1653" s="35"/>
      <c r="AXY1653" s="34"/>
      <c r="AYF1653" s="35"/>
      <c r="AYG1653" s="34"/>
      <c r="AYN1653" s="35"/>
      <c r="AYO1653" s="34"/>
      <c r="AYV1653" s="35"/>
      <c r="AYW1653" s="34"/>
      <c r="AZD1653" s="35"/>
      <c r="AZE1653" s="34"/>
      <c r="AZL1653" s="35"/>
      <c r="AZM1653" s="34"/>
      <c r="AZT1653" s="35"/>
      <c r="AZU1653" s="34"/>
      <c r="BAB1653" s="35"/>
      <c r="BAC1653" s="34"/>
      <c r="BAJ1653" s="35"/>
      <c r="BAK1653" s="34"/>
      <c r="BAR1653" s="35"/>
      <c r="BAS1653" s="34"/>
      <c r="BAZ1653" s="35"/>
      <c r="BBA1653" s="34"/>
      <c r="BBH1653" s="35"/>
      <c r="BBI1653" s="34"/>
      <c r="BBP1653" s="35"/>
      <c r="BBQ1653" s="34"/>
      <c r="BBX1653" s="35"/>
      <c r="BBY1653" s="34"/>
      <c r="BCF1653" s="35"/>
      <c r="BCG1653" s="34"/>
      <c r="BCN1653" s="35"/>
      <c r="BCO1653" s="34"/>
      <c r="BCV1653" s="35"/>
      <c r="BCW1653" s="34"/>
      <c r="BDD1653" s="35"/>
      <c r="BDE1653" s="34"/>
      <c r="BDL1653" s="35"/>
      <c r="BDM1653" s="34"/>
      <c r="BDT1653" s="35"/>
      <c r="BDU1653" s="34"/>
      <c r="BEB1653" s="35"/>
      <c r="BEC1653" s="34"/>
      <c r="BEJ1653" s="35"/>
      <c r="BEK1653" s="34"/>
      <c r="BER1653" s="35"/>
      <c r="BES1653" s="34"/>
      <c r="BEZ1653" s="35"/>
      <c r="BFA1653" s="34"/>
      <c r="BFH1653" s="35"/>
      <c r="BFI1653" s="34"/>
      <c r="BFP1653" s="35"/>
      <c r="BFQ1653" s="34"/>
      <c r="BFX1653" s="35"/>
      <c r="BFY1653" s="34"/>
      <c r="BGF1653" s="35"/>
      <c r="BGG1653" s="34"/>
      <c r="BGN1653" s="35"/>
      <c r="BGO1653" s="34"/>
      <c r="BGV1653" s="35"/>
      <c r="BGW1653" s="34"/>
      <c r="BHD1653" s="35"/>
      <c r="BHE1653" s="34"/>
      <c r="BHL1653" s="35"/>
      <c r="BHM1653" s="34"/>
      <c r="BHT1653" s="35"/>
      <c r="BHU1653" s="34"/>
      <c r="BIB1653" s="35"/>
      <c r="BIC1653" s="34"/>
      <c r="BIJ1653" s="35"/>
      <c r="BIK1653" s="34"/>
      <c r="BIR1653" s="35"/>
      <c r="BIS1653" s="34"/>
      <c r="BIZ1653" s="35"/>
      <c r="BJA1653" s="34"/>
      <c r="BJH1653" s="35"/>
      <c r="BJI1653" s="34"/>
      <c r="BJP1653" s="35"/>
      <c r="BJQ1653" s="34"/>
      <c r="BJX1653" s="35"/>
      <c r="BJY1653" s="34"/>
      <c r="BKF1653" s="35"/>
      <c r="BKG1653" s="34"/>
      <c r="BKN1653" s="35"/>
      <c r="BKO1653" s="34"/>
      <c r="BKV1653" s="35"/>
      <c r="BKW1653" s="34"/>
      <c r="BLD1653" s="35"/>
      <c r="BLE1653" s="34"/>
      <c r="BLL1653" s="35"/>
      <c r="BLM1653" s="34"/>
      <c r="BLT1653" s="35"/>
      <c r="BLU1653" s="34"/>
      <c r="BMB1653" s="35"/>
      <c r="BMC1653" s="34"/>
      <c r="BMJ1653" s="35"/>
      <c r="BMK1653" s="34"/>
      <c r="BMR1653" s="35"/>
      <c r="BMS1653" s="34"/>
      <c r="BMZ1653" s="35"/>
      <c r="BNA1653" s="34"/>
      <c r="BNH1653" s="35"/>
      <c r="BNI1653" s="34"/>
      <c r="BNP1653" s="35"/>
      <c r="BNQ1653" s="34"/>
      <c r="BNX1653" s="35"/>
      <c r="BNY1653" s="34"/>
      <c r="BOF1653" s="35"/>
      <c r="BOG1653" s="34"/>
      <c r="BON1653" s="35"/>
      <c r="BOO1653" s="34"/>
      <c r="BOV1653" s="35"/>
      <c r="BOW1653" s="34"/>
      <c r="BPD1653" s="35"/>
      <c r="BPE1653" s="34"/>
      <c r="BPL1653" s="35"/>
      <c r="BPM1653" s="34"/>
      <c r="BPT1653" s="35"/>
      <c r="BPU1653" s="34"/>
      <c r="BQB1653" s="35"/>
      <c r="BQC1653" s="34"/>
      <c r="BQJ1653" s="35"/>
      <c r="BQK1653" s="34"/>
      <c r="BQR1653" s="35"/>
      <c r="BQS1653" s="34"/>
      <c r="BQZ1653" s="35"/>
      <c r="BRA1653" s="34"/>
      <c r="BRH1653" s="35"/>
      <c r="BRI1653" s="34"/>
      <c r="BRP1653" s="35"/>
      <c r="BRQ1653" s="34"/>
      <c r="BRX1653" s="35"/>
      <c r="BRY1653" s="34"/>
      <c r="BSF1653" s="35"/>
      <c r="BSG1653" s="34"/>
      <c r="BSN1653" s="35"/>
      <c r="BSO1653" s="34"/>
      <c r="BSV1653" s="35"/>
      <c r="BSW1653" s="34"/>
      <c r="BTD1653" s="35"/>
      <c r="BTE1653" s="34"/>
      <c r="BTL1653" s="35"/>
      <c r="BTM1653" s="34"/>
      <c r="BTT1653" s="35"/>
      <c r="BTU1653" s="34"/>
      <c r="BUB1653" s="35"/>
      <c r="BUC1653" s="34"/>
      <c r="BUJ1653" s="35"/>
      <c r="BUK1653" s="34"/>
      <c r="BUR1653" s="35"/>
      <c r="BUS1653" s="34"/>
      <c r="BUZ1653" s="35"/>
      <c r="BVA1653" s="34"/>
      <c r="BVH1653" s="35"/>
      <c r="BVI1653" s="34"/>
      <c r="BVP1653" s="35"/>
      <c r="BVQ1653" s="34"/>
      <c r="BVX1653" s="35"/>
      <c r="BVY1653" s="34"/>
      <c r="BWF1653" s="35"/>
      <c r="BWG1653" s="34"/>
      <c r="BWN1653" s="35"/>
      <c r="BWO1653" s="34"/>
      <c r="BWV1653" s="35"/>
      <c r="BWW1653" s="34"/>
      <c r="BXD1653" s="35"/>
      <c r="BXE1653" s="34"/>
      <c r="BXL1653" s="35"/>
      <c r="BXM1653" s="34"/>
      <c r="BXT1653" s="35"/>
      <c r="BXU1653" s="34"/>
      <c r="BYB1653" s="35"/>
      <c r="BYC1653" s="34"/>
      <c r="BYJ1653" s="35"/>
      <c r="BYK1653" s="34"/>
      <c r="BYR1653" s="35"/>
      <c r="BYS1653" s="34"/>
      <c r="BYZ1653" s="35"/>
      <c r="BZA1653" s="34"/>
      <c r="BZH1653" s="35"/>
      <c r="BZI1653" s="34"/>
      <c r="BZP1653" s="35"/>
      <c r="BZQ1653" s="34"/>
      <c r="BZX1653" s="35"/>
      <c r="BZY1653" s="34"/>
      <c r="CAF1653" s="35"/>
      <c r="CAG1653" s="34"/>
      <c r="CAN1653" s="35"/>
      <c r="CAO1653" s="34"/>
      <c r="CAV1653" s="35"/>
      <c r="CAW1653" s="34"/>
      <c r="CBD1653" s="35"/>
      <c r="CBE1653" s="34"/>
      <c r="CBL1653" s="35"/>
      <c r="CBM1653" s="34"/>
      <c r="CBT1653" s="35"/>
      <c r="CBU1653" s="34"/>
      <c r="CCB1653" s="35"/>
      <c r="CCC1653" s="34"/>
      <c r="CCJ1653" s="35"/>
      <c r="CCK1653" s="34"/>
      <c r="CCR1653" s="35"/>
      <c r="CCS1653" s="34"/>
      <c r="CCZ1653" s="35"/>
      <c r="CDA1653" s="34"/>
      <c r="CDH1653" s="35"/>
      <c r="CDI1653" s="34"/>
      <c r="CDP1653" s="35"/>
      <c r="CDQ1653" s="34"/>
      <c r="CDX1653" s="35"/>
      <c r="CDY1653" s="34"/>
      <c r="CEF1653" s="35"/>
      <c r="CEG1653" s="34"/>
      <c r="CEN1653" s="35"/>
      <c r="CEO1653" s="34"/>
      <c r="CEV1653" s="35"/>
      <c r="CEW1653" s="34"/>
      <c r="CFD1653" s="35"/>
      <c r="CFE1653" s="34"/>
      <c r="CFL1653" s="35"/>
      <c r="CFM1653" s="34"/>
      <c r="CFT1653" s="35"/>
      <c r="CFU1653" s="34"/>
      <c r="CGB1653" s="35"/>
      <c r="CGC1653" s="34"/>
      <c r="CGJ1653" s="35"/>
      <c r="CGK1653" s="34"/>
      <c r="CGR1653" s="35"/>
      <c r="CGS1653" s="34"/>
      <c r="CGZ1653" s="35"/>
      <c r="CHA1653" s="34"/>
      <c r="CHH1653" s="35"/>
      <c r="CHI1653" s="34"/>
      <c r="CHP1653" s="35"/>
      <c r="CHQ1653" s="34"/>
      <c r="CHX1653" s="35"/>
      <c r="CHY1653" s="34"/>
      <c r="CIF1653" s="35"/>
      <c r="CIG1653" s="34"/>
      <c r="CIN1653" s="35"/>
      <c r="CIO1653" s="34"/>
      <c r="CIV1653" s="35"/>
      <c r="CIW1653" s="34"/>
      <c r="CJD1653" s="35"/>
      <c r="CJE1653" s="34"/>
      <c r="CJL1653" s="35"/>
      <c r="CJM1653" s="34"/>
      <c r="CJT1653" s="35"/>
      <c r="CJU1653" s="34"/>
      <c r="CKB1653" s="35"/>
      <c r="CKC1653" s="34"/>
      <c r="CKJ1653" s="35"/>
      <c r="CKK1653" s="34"/>
      <c r="CKR1653" s="35"/>
      <c r="CKS1653" s="34"/>
      <c r="CKZ1653" s="35"/>
      <c r="CLA1653" s="34"/>
      <c r="CLH1653" s="35"/>
      <c r="CLI1653" s="34"/>
      <c r="CLP1653" s="35"/>
      <c r="CLQ1653" s="34"/>
      <c r="CLX1653" s="35"/>
      <c r="CLY1653" s="34"/>
      <c r="CMF1653" s="35"/>
      <c r="CMG1653" s="34"/>
      <c r="CMN1653" s="35"/>
      <c r="CMO1653" s="34"/>
      <c r="CMV1653" s="35"/>
      <c r="CMW1653" s="34"/>
      <c r="CND1653" s="35"/>
      <c r="CNE1653" s="34"/>
      <c r="CNL1653" s="35"/>
      <c r="CNM1653" s="34"/>
      <c r="CNT1653" s="35"/>
      <c r="CNU1653" s="34"/>
      <c r="COB1653" s="35"/>
      <c r="COC1653" s="34"/>
      <c r="COJ1653" s="35"/>
      <c r="COK1653" s="34"/>
      <c r="COR1653" s="35"/>
      <c r="COS1653" s="34"/>
      <c r="COZ1653" s="35"/>
      <c r="CPA1653" s="34"/>
      <c r="CPH1653" s="35"/>
      <c r="CPI1653" s="34"/>
      <c r="CPP1653" s="35"/>
      <c r="CPQ1653" s="34"/>
      <c r="CPX1653" s="35"/>
      <c r="CPY1653" s="34"/>
      <c r="CQF1653" s="35"/>
      <c r="CQG1653" s="34"/>
      <c r="CQN1653" s="35"/>
      <c r="CQO1653" s="34"/>
      <c r="CQV1653" s="35"/>
      <c r="CQW1653" s="34"/>
      <c r="CRD1653" s="35"/>
      <c r="CRE1653" s="34"/>
      <c r="CRL1653" s="35"/>
      <c r="CRM1653" s="34"/>
      <c r="CRT1653" s="35"/>
      <c r="CRU1653" s="34"/>
      <c r="CSB1653" s="35"/>
      <c r="CSC1653" s="34"/>
      <c r="CSJ1653" s="35"/>
      <c r="CSK1653" s="34"/>
      <c r="CSR1653" s="35"/>
      <c r="CSS1653" s="34"/>
      <c r="CSZ1653" s="35"/>
      <c r="CTA1653" s="34"/>
      <c r="CTH1653" s="35"/>
      <c r="CTI1653" s="34"/>
      <c r="CTP1653" s="35"/>
      <c r="CTQ1653" s="34"/>
      <c r="CTX1653" s="35"/>
      <c r="CTY1653" s="34"/>
      <c r="CUF1653" s="35"/>
      <c r="CUG1653" s="34"/>
      <c r="CUN1653" s="35"/>
      <c r="CUO1653" s="34"/>
      <c r="CUV1653" s="35"/>
      <c r="CUW1653" s="34"/>
      <c r="CVD1653" s="35"/>
      <c r="CVE1653" s="34"/>
      <c r="CVL1653" s="35"/>
      <c r="CVM1653" s="34"/>
      <c r="CVT1653" s="35"/>
      <c r="CVU1653" s="34"/>
      <c r="CWB1653" s="35"/>
      <c r="CWC1653" s="34"/>
      <c r="CWJ1653" s="35"/>
      <c r="CWK1653" s="34"/>
      <c r="CWR1653" s="35"/>
      <c r="CWS1653" s="34"/>
      <c r="CWZ1653" s="35"/>
      <c r="CXA1653" s="34"/>
      <c r="CXH1653" s="35"/>
      <c r="CXI1653" s="34"/>
      <c r="CXP1653" s="35"/>
      <c r="CXQ1653" s="34"/>
      <c r="CXX1653" s="35"/>
      <c r="CXY1653" s="34"/>
      <c r="CYF1653" s="35"/>
      <c r="CYG1653" s="34"/>
      <c r="CYN1653" s="35"/>
      <c r="CYO1653" s="34"/>
      <c r="CYV1653" s="35"/>
      <c r="CYW1653" s="34"/>
      <c r="CZD1653" s="35"/>
      <c r="CZE1653" s="34"/>
      <c r="CZL1653" s="35"/>
      <c r="CZM1653" s="34"/>
      <c r="CZT1653" s="35"/>
      <c r="CZU1653" s="34"/>
      <c r="DAB1653" s="35"/>
      <c r="DAC1653" s="34"/>
      <c r="DAJ1653" s="35"/>
      <c r="DAK1653" s="34"/>
      <c r="DAR1653" s="35"/>
      <c r="DAS1653" s="34"/>
      <c r="DAZ1653" s="35"/>
      <c r="DBA1653" s="34"/>
      <c r="DBH1653" s="35"/>
      <c r="DBI1653" s="34"/>
      <c r="DBP1653" s="35"/>
      <c r="DBQ1653" s="34"/>
      <c r="DBX1653" s="35"/>
      <c r="DBY1653" s="34"/>
      <c r="DCF1653" s="35"/>
      <c r="DCG1653" s="34"/>
      <c r="DCN1653" s="35"/>
      <c r="DCO1653" s="34"/>
      <c r="DCV1653" s="35"/>
      <c r="DCW1653" s="34"/>
      <c r="DDD1653" s="35"/>
      <c r="DDE1653" s="34"/>
      <c r="DDL1653" s="35"/>
      <c r="DDM1653" s="34"/>
      <c r="DDT1653" s="35"/>
      <c r="DDU1653" s="34"/>
      <c r="DEB1653" s="35"/>
      <c r="DEC1653" s="34"/>
      <c r="DEJ1653" s="35"/>
      <c r="DEK1653" s="34"/>
      <c r="DER1653" s="35"/>
      <c r="DES1653" s="34"/>
      <c r="DEZ1653" s="35"/>
      <c r="DFA1653" s="34"/>
      <c r="DFH1653" s="35"/>
      <c r="DFI1653" s="34"/>
      <c r="DFP1653" s="35"/>
      <c r="DFQ1653" s="34"/>
      <c r="DFX1653" s="35"/>
      <c r="DFY1653" s="34"/>
      <c r="DGF1653" s="35"/>
      <c r="DGG1653" s="34"/>
      <c r="DGN1653" s="35"/>
      <c r="DGO1653" s="34"/>
      <c r="DGV1653" s="35"/>
      <c r="DGW1653" s="34"/>
      <c r="DHD1653" s="35"/>
      <c r="DHE1653" s="34"/>
      <c r="DHL1653" s="35"/>
      <c r="DHM1653" s="34"/>
      <c r="DHT1653" s="35"/>
      <c r="DHU1653" s="34"/>
      <c r="DIB1653" s="35"/>
      <c r="DIC1653" s="34"/>
      <c r="DIJ1653" s="35"/>
      <c r="DIK1653" s="34"/>
      <c r="DIR1653" s="35"/>
      <c r="DIS1653" s="34"/>
      <c r="DIZ1653" s="35"/>
      <c r="DJA1653" s="34"/>
      <c r="DJH1653" s="35"/>
      <c r="DJI1653" s="34"/>
      <c r="DJP1653" s="35"/>
      <c r="DJQ1653" s="34"/>
      <c r="DJX1653" s="35"/>
      <c r="DJY1653" s="34"/>
      <c r="DKF1653" s="35"/>
      <c r="DKG1653" s="34"/>
      <c r="DKN1653" s="35"/>
      <c r="DKO1653" s="34"/>
      <c r="DKV1653" s="35"/>
      <c r="DKW1653" s="34"/>
      <c r="DLD1653" s="35"/>
      <c r="DLE1653" s="34"/>
      <c r="DLL1653" s="35"/>
      <c r="DLM1653" s="34"/>
      <c r="DLT1653" s="35"/>
      <c r="DLU1653" s="34"/>
      <c r="DMB1653" s="35"/>
      <c r="DMC1653" s="34"/>
      <c r="DMJ1653" s="35"/>
      <c r="DMK1653" s="34"/>
      <c r="DMR1653" s="35"/>
      <c r="DMS1653" s="34"/>
      <c r="DMZ1653" s="35"/>
      <c r="DNA1653" s="34"/>
      <c r="DNH1653" s="35"/>
      <c r="DNI1653" s="34"/>
      <c r="DNP1653" s="35"/>
      <c r="DNQ1653" s="34"/>
      <c r="DNX1653" s="35"/>
      <c r="DNY1653" s="34"/>
      <c r="DOF1653" s="35"/>
      <c r="DOG1653" s="34"/>
      <c r="DON1653" s="35"/>
      <c r="DOO1653" s="34"/>
      <c r="DOV1653" s="35"/>
      <c r="DOW1653" s="34"/>
      <c r="DPD1653" s="35"/>
      <c r="DPE1653" s="34"/>
      <c r="DPL1653" s="35"/>
      <c r="DPM1653" s="34"/>
      <c r="DPT1653" s="35"/>
      <c r="DPU1653" s="34"/>
      <c r="DQB1653" s="35"/>
      <c r="DQC1653" s="34"/>
      <c r="DQJ1653" s="35"/>
      <c r="DQK1653" s="34"/>
      <c r="DQR1653" s="35"/>
      <c r="DQS1653" s="34"/>
      <c r="DQZ1653" s="35"/>
      <c r="DRA1653" s="34"/>
      <c r="DRH1653" s="35"/>
      <c r="DRI1653" s="34"/>
      <c r="DRP1653" s="35"/>
      <c r="DRQ1653" s="34"/>
      <c r="DRX1653" s="35"/>
      <c r="DRY1653" s="34"/>
      <c r="DSF1653" s="35"/>
      <c r="DSG1653" s="34"/>
      <c r="DSN1653" s="35"/>
      <c r="DSO1653" s="34"/>
      <c r="DSV1653" s="35"/>
      <c r="DSW1653" s="34"/>
      <c r="DTD1653" s="35"/>
      <c r="DTE1653" s="34"/>
      <c r="DTL1653" s="35"/>
      <c r="DTM1653" s="34"/>
      <c r="DTT1653" s="35"/>
      <c r="DTU1653" s="34"/>
      <c r="DUB1653" s="35"/>
      <c r="DUC1653" s="34"/>
      <c r="DUJ1653" s="35"/>
      <c r="DUK1653" s="34"/>
      <c r="DUR1653" s="35"/>
      <c r="DUS1653" s="34"/>
      <c r="DUZ1653" s="35"/>
      <c r="DVA1653" s="34"/>
      <c r="DVH1653" s="35"/>
      <c r="DVI1653" s="34"/>
      <c r="DVP1653" s="35"/>
      <c r="DVQ1653" s="34"/>
      <c r="DVX1653" s="35"/>
      <c r="DVY1653" s="34"/>
      <c r="DWF1653" s="35"/>
      <c r="DWG1653" s="34"/>
      <c r="DWN1653" s="35"/>
      <c r="DWO1653" s="34"/>
      <c r="DWV1653" s="35"/>
      <c r="DWW1653" s="34"/>
      <c r="DXD1653" s="35"/>
      <c r="DXE1653" s="34"/>
      <c r="DXL1653" s="35"/>
      <c r="DXM1653" s="34"/>
      <c r="DXT1653" s="35"/>
      <c r="DXU1653" s="34"/>
      <c r="DYB1653" s="35"/>
      <c r="DYC1653" s="34"/>
      <c r="DYJ1653" s="35"/>
      <c r="DYK1653" s="34"/>
      <c r="DYR1653" s="35"/>
      <c r="DYS1653" s="34"/>
      <c r="DYZ1653" s="35"/>
      <c r="DZA1653" s="34"/>
      <c r="DZH1653" s="35"/>
      <c r="DZI1653" s="34"/>
      <c r="DZP1653" s="35"/>
      <c r="DZQ1653" s="34"/>
      <c r="DZX1653" s="35"/>
      <c r="DZY1653" s="34"/>
      <c r="EAF1653" s="35"/>
      <c r="EAG1653" s="34"/>
      <c r="EAN1653" s="35"/>
      <c r="EAO1653" s="34"/>
      <c r="EAV1653" s="35"/>
      <c r="EAW1653" s="34"/>
      <c r="EBD1653" s="35"/>
      <c r="EBE1653" s="34"/>
      <c r="EBL1653" s="35"/>
      <c r="EBM1653" s="34"/>
      <c r="EBT1653" s="35"/>
      <c r="EBU1653" s="34"/>
      <c r="ECB1653" s="35"/>
      <c r="ECC1653" s="34"/>
      <c r="ECJ1653" s="35"/>
      <c r="ECK1653" s="34"/>
      <c r="ECR1653" s="35"/>
      <c r="ECS1653" s="34"/>
      <c r="ECZ1653" s="35"/>
      <c r="EDA1653" s="34"/>
      <c r="EDH1653" s="35"/>
      <c r="EDI1653" s="34"/>
      <c r="EDP1653" s="35"/>
      <c r="EDQ1653" s="34"/>
      <c r="EDX1653" s="35"/>
      <c r="EDY1653" s="34"/>
      <c r="EEF1653" s="35"/>
      <c r="EEG1653" s="34"/>
      <c r="EEN1653" s="35"/>
      <c r="EEO1653" s="34"/>
      <c r="EEV1653" s="35"/>
      <c r="EEW1653" s="34"/>
      <c r="EFD1653" s="35"/>
      <c r="EFE1653" s="34"/>
      <c r="EFL1653" s="35"/>
      <c r="EFM1653" s="34"/>
      <c r="EFT1653" s="35"/>
      <c r="EFU1653" s="34"/>
      <c r="EGB1653" s="35"/>
      <c r="EGC1653" s="34"/>
      <c r="EGJ1653" s="35"/>
      <c r="EGK1653" s="34"/>
      <c r="EGR1653" s="35"/>
      <c r="EGS1653" s="34"/>
      <c r="EGZ1653" s="35"/>
      <c r="EHA1653" s="34"/>
      <c r="EHH1653" s="35"/>
      <c r="EHI1653" s="34"/>
      <c r="EHP1653" s="35"/>
      <c r="EHQ1653" s="34"/>
      <c r="EHX1653" s="35"/>
      <c r="EHY1653" s="34"/>
      <c r="EIF1653" s="35"/>
      <c r="EIG1653" s="34"/>
      <c r="EIN1653" s="35"/>
      <c r="EIO1653" s="34"/>
      <c r="EIV1653" s="35"/>
      <c r="EIW1653" s="34"/>
      <c r="EJD1653" s="35"/>
      <c r="EJE1653" s="34"/>
      <c r="EJL1653" s="35"/>
      <c r="EJM1653" s="34"/>
      <c r="EJT1653" s="35"/>
      <c r="EJU1653" s="34"/>
      <c r="EKB1653" s="35"/>
      <c r="EKC1653" s="34"/>
      <c r="EKJ1653" s="35"/>
      <c r="EKK1653" s="34"/>
      <c r="EKR1653" s="35"/>
      <c r="EKS1653" s="34"/>
      <c r="EKZ1653" s="35"/>
      <c r="ELA1653" s="34"/>
      <c r="ELH1653" s="35"/>
      <c r="ELI1653" s="34"/>
      <c r="ELP1653" s="35"/>
      <c r="ELQ1653" s="34"/>
      <c r="ELX1653" s="35"/>
      <c r="ELY1653" s="34"/>
      <c r="EMF1653" s="35"/>
      <c r="EMG1653" s="34"/>
      <c r="EMN1653" s="35"/>
      <c r="EMO1653" s="34"/>
      <c r="EMV1653" s="35"/>
      <c r="EMW1653" s="34"/>
      <c r="END1653" s="35"/>
      <c r="ENE1653" s="34"/>
      <c r="ENL1653" s="35"/>
      <c r="ENM1653" s="34"/>
      <c r="ENT1653" s="35"/>
      <c r="ENU1653" s="34"/>
      <c r="EOB1653" s="35"/>
      <c r="EOC1653" s="34"/>
      <c r="EOJ1653" s="35"/>
      <c r="EOK1653" s="34"/>
      <c r="EOR1653" s="35"/>
      <c r="EOS1653" s="34"/>
      <c r="EOZ1653" s="35"/>
      <c r="EPA1653" s="34"/>
      <c r="EPH1653" s="35"/>
      <c r="EPI1653" s="34"/>
      <c r="EPP1653" s="35"/>
      <c r="EPQ1653" s="34"/>
      <c r="EPX1653" s="35"/>
      <c r="EPY1653" s="34"/>
      <c r="EQF1653" s="35"/>
      <c r="EQG1653" s="34"/>
      <c r="EQN1653" s="35"/>
      <c r="EQO1653" s="34"/>
      <c r="EQV1653" s="35"/>
      <c r="EQW1653" s="34"/>
      <c r="ERD1653" s="35"/>
      <c r="ERE1653" s="34"/>
      <c r="ERL1653" s="35"/>
      <c r="ERM1653" s="34"/>
      <c r="ERT1653" s="35"/>
      <c r="ERU1653" s="34"/>
      <c r="ESB1653" s="35"/>
      <c r="ESC1653" s="34"/>
      <c r="ESJ1653" s="35"/>
      <c r="ESK1653" s="34"/>
      <c r="ESR1653" s="35"/>
      <c r="ESS1653" s="34"/>
      <c r="ESZ1653" s="35"/>
      <c r="ETA1653" s="34"/>
      <c r="ETH1653" s="35"/>
      <c r="ETI1653" s="34"/>
      <c r="ETP1653" s="35"/>
      <c r="ETQ1653" s="34"/>
      <c r="ETX1653" s="35"/>
      <c r="ETY1653" s="34"/>
      <c r="EUF1653" s="35"/>
      <c r="EUG1653" s="34"/>
      <c r="EUN1653" s="35"/>
      <c r="EUO1653" s="34"/>
      <c r="EUV1653" s="35"/>
      <c r="EUW1653" s="34"/>
      <c r="EVD1653" s="35"/>
      <c r="EVE1653" s="34"/>
      <c r="EVL1653" s="35"/>
      <c r="EVM1653" s="34"/>
      <c r="EVT1653" s="35"/>
      <c r="EVU1653" s="34"/>
      <c r="EWB1653" s="35"/>
      <c r="EWC1653" s="34"/>
      <c r="EWJ1653" s="35"/>
      <c r="EWK1653" s="34"/>
      <c r="EWR1653" s="35"/>
      <c r="EWS1653" s="34"/>
      <c r="EWZ1653" s="35"/>
      <c r="EXA1653" s="34"/>
      <c r="EXH1653" s="35"/>
      <c r="EXI1653" s="34"/>
      <c r="EXP1653" s="35"/>
      <c r="EXQ1653" s="34"/>
      <c r="EXX1653" s="35"/>
      <c r="EXY1653" s="34"/>
      <c r="EYF1653" s="35"/>
      <c r="EYG1653" s="34"/>
      <c r="EYN1653" s="35"/>
      <c r="EYO1653" s="34"/>
      <c r="EYV1653" s="35"/>
      <c r="EYW1653" s="34"/>
      <c r="EZD1653" s="35"/>
      <c r="EZE1653" s="34"/>
      <c r="EZL1653" s="35"/>
      <c r="EZM1653" s="34"/>
      <c r="EZT1653" s="35"/>
      <c r="EZU1653" s="34"/>
      <c r="FAB1653" s="35"/>
      <c r="FAC1653" s="34"/>
      <c r="FAJ1653" s="35"/>
      <c r="FAK1653" s="34"/>
      <c r="FAR1653" s="35"/>
      <c r="FAS1653" s="34"/>
      <c r="FAZ1653" s="35"/>
      <c r="FBA1653" s="34"/>
      <c r="FBH1653" s="35"/>
      <c r="FBI1653" s="34"/>
      <c r="FBP1653" s="35"/>
      <c r="FBQ1653" s="34"/>
      <c r="FBX1653" s="35"/>
      <c r="FBY1653" s="34"/>
      <c r="FCF1653" s="35"/>
      <c r="FCG1653" s="34"/>
      <c r="FCN1653" s="35"/>
      <c r="FCO1653" s="34"/>
      <c r="FCV1653" s="35"/>
      <c r="FCW1653" s="34"/>
      <c r="FDD1653" s="35"/>
      <c r="FDE1653" s="34"/>
      <c r="FDL1653" s="35"/>
      <c r="FDM1653" s="34"/>
      <c r="FDT1653" s="35"/>
      <c r="FDU1653" s="34"/>
      <c r="FEB1653" s="35"/>
      <c r="FEC1653" s="34"/>
      <c r="FEJ1653" s="35"/>
      <c r="FEK1653" s="34"/>
      <c r="FER1653" s="35"/>
      <c r="FES1653" s="34"/>
      <c r="FEZ1653" s="35"/>
      <c r="FFA1653" s="34"/>
      <c r="FFH1653" s="35"/>
      <c r="FFI1653" s="34"/>
      <c r="FFP1653" s="35"/>
      <c r="FFQ1653" s="34"/>
      <c r="FFX1653" s="35"/>
      <c r="FFY1653" s="34"/>
      <c r="FGF1653" s="35"/>
      <c r="FGG1653" s="34"/>
      <c r="FGN1653" s="35"/>
      <c r="FGO1653" s="34"/>
      <c r="FGV1653" s="35"/>
      <c r="FGW1653" s="34"/>
      <c r="FHD1653" s="35"/>
      <c r="FHE1653" s="34"/>
      <c r="FHL1653" s="35"/>
      <c r="FHM1653" s="34"/>
      <c r="FHT1653" s="35"/>
      <c r="FHU1653" s="34"/>
      <c r="FIB1653" s="35"/>
      <c r="FIC1653" s="34"/>
      <c r="FIJ1653" s="35"/>
      <c r="FIK1653" s="34"/>
      <c r="FIR1653" s="35"/>
      <c r="FIS1653" s="34"/>
      <c r="FIZ1653" s="35"/>
      <c r="FJA1653" s="34"/>
      <c r="FJH1653" s="35"/>
      <c r="FJI1653" s="34"/>
      <c r="FJP1653" s="35"/>
      <c r="FJQ1653" s="34"/>
      <c r="FJX1653" s="35"/>
      <c r="FJY1653" s="34"/>
      <c r="FKF1653" s="35"/>
      <c r="FKG1653" s="34"/>
      <c r="FKN1653" s="35"/>
      <c r="FKO1653" s="34"/>
      <c r="FKV1653" s="35"/>
      <c r="FKW1653" s="34"/>
      <c r="FLD1653" s="35"/>
      <c r="FLE1653" s="34"/>
      <c r="FLL1653" s="35"/>
      <c r="FLM1653" s="34"/>
      <c r="FLT1653" s="35"/>
      <c r="FLU1653" s="34"/>
      <c r="FMB1653" s="35"/>
      <c r="FMC1653" s="34"/>
      <c r="FMJ1653" s="35"/>
      <c r="FMK1653" s="34"/>
      <c r="FMR1653" s="35"/>
      <c r="FMS1653" s="34"/>
      <c r="FMZ1653" s="35"/>
      <c r="FNA1653" s="34"/>
      <c r="FNH1653" s="35"/>
      <c r="FNI1653" s="34"/>
      <c r="FNP1653" s="35"/>
      <c r="FNQ1653" s="34"/>
      <c r="FNX1653" s="35"/>
      <c r="FNY1653" s="34"/>
      <c r="FOF1653" s="35"/>
      <c r="FOG1653" s="34"/>
      <c r="FON1653" s="35"/>
      <c r="FOO1653" s="34"/>
      <c r="FOV1653" s="35"/>
      <c r="FOW1653" s="34"/>
      <c r="FPD1653" s="35"/>
      <c r="FPE1653" s="34"/>
      <c r="FPL1653" s="35"/>
      <c r="FPM1653" s="34"/>
      <c r="FPT1653" s="35"/>
      <c r="FPU1653" s="34"/>
      <c r="FQB1653" s="35"/>
      <c r="FQC1653" s="34"/>
      <c r="FQJ1653" s="35"/>
      <c r="FQK1653" s="34"/>
      <c r="FQR1653" s="35"/>
      <c r="FQS1653" s="34"/>
      <c r="FQZ1653" s="35"/>
      <c r="FRA1653" s="34"/>
      <c r="FRH1653" s="35"/>
      <c r="FRI1653" s="34"/>
      <c r="FRP1653" s="35"/>
      <c r="FRQ1653" s="34"/>
      <c r="FRX1653" s="35"/>
      <c r="FRY1653" s="34"/>
      <c r="FSF1653" s="35"/>
      <c r="FSG1653" s="34"/>
      <c r="FSN1653" s="35"/>
      <c r="FSO1653" s="34"/>
      <c r="FSV1653" s="35"/>
      <c r="FSW1653" s="34"/>
      <c r="FTD1653" s="35"/>
      <c r="FTE1653" s="34"/>
      <c r="FTL1653" s="35"/>
      <c r="FTM1653" s="34"/>
      <c r="FTT1653" s="35"/>
      <c r="FTU1653" s="34"/>
      <c r="FUB1653" s="35"/>
      <c r="FUC1653" s="34"/>
      <c r="FUJ1653" s="35"/>
      <c r="FUK1653" s="34"/>
      <c r="FUR1653" s="35"/>
      <c r="FUS1653" s="34"/>
      <c r="FUZ1653" s="35"/>
      <c r="FVA1653" s="34"/>
      <c r="FVH1653" s="35"/>
      <c r="FVI1653" s="34"/>
      <c r="FVP1653" s="35"/>
      <c r="FVQ1653" s="34"/>
      <c r="FVX1653" s="35"/>
      <c r="FVY1653" s="34"/>
      <c r="FWF1653" s="35"/>
      <c r="FWG1653" s="34"/>
      <c r="FWN1653" s="35"/>
      <c r="FWO1653" s="34"/>
      <c r="FWV1653" s="35"/>
      <c r="FWW1653" s="34"/>
      <c r="FXD1653" s="35"/>
      <c r="FXE1653" s="34"/>
      <c r="FXL1653" s="35"/>
      <c r="FXM1653" s="34"/>
      <c r="FXT1653" s="35"/>
      <c r="FXU1653" s="34"/>
      <c r="FYB1653" s="35"/>
      <c r="FYC1653" s="34"/>
      <c r="FYJ1653" s="35"/>
      <c r="FYK1653" s="34"/>
      <c r="FYR1653" s="35"/>
      <c r="FYS1653" s="34"/>
      <c r="FYZ1653" s="35"/>
      <c r="FZA1653" s="34"/>
      <c r="FZH1653" s="35"/>
      <c r="FZI1653" s="34"/>
      <c r="FZP1653" s="35"/>
      <c r="FZQ1653" s="34"/>
      <c r="FZX1653" s="35"/>
      <c r="FZY1653" s="34"/>
      <c r="GAF1653" s="35"/>
      <c r="GAG1653" s="34"/>
      <c r="GAN1653" s="35"/>
      <c r="GAO1653" s="34"/>
      <c r="GAV1653" s="35"/>
      <c r="GAW1653" s="34"/>
      <c r="GBD1653" s="35"/>
      <c r="GBE1653" s="34"/>
      <c r="GBL1653" s="35"/>
      <c r="GBM1653" s="34"/>
      <c r="GBT1653" s="35"/>
      <c r="GBU1653" s="34"/>
      <c r="GCB1653" s="35"/>
      <c r="GCC1653" s="34"/>
      <c r="GCJ1653" s="35"/>
      <c r="GCK1653" s="34"/>
      <c r="GCR1653" s="35"/>
      <c r="GCS1653" s="34"/>
      <c r="GCZ1653" s="35"/>
      <c r="GDA1653" s="34"/>
      <c r="GDH1653" s="35"/>
      <c r="GDI1653" s="34"/>
      <c r="GDP1653" s="35"/>
      <c r="GDQ1653" s="34"/>
      <c r="GDX1653" s="35"/>
      <c r="GDY1653" s="34"/>
      <c r="GEF1653" s="35"/>
      <c r="GEG1653" s="34"/>
      <c r="GEN1653" s="35"/>
      <c r="GEO1653" s="34"/>
      <c r="GEV1653" s="35"/>
      <c r="GEW1653" s="34"/>
      <c r="GFD1653" s="35"/>
      <c r="GFE1653" s="34"/>
      <c r="GFL1653" s="35"/>
      <c r="GFM1653" s="34"/>
      <c r="GFT1653" s="35"/>
      <c r="GFU1653" s="34"/>
      <c r="GGB1653" s="35"/>
      <c r="GGC1653" s="34"/>
      <c r="GGJ1653" s="35"/>
      <c r="GGK1653" s="34"/>
      <c r="GGR1653" s="35"/>
      <c r="GGS1653" s="34"/>
      <c r="GGZ1653" s="35"/>
      <c r="GHA1653" s="34"/>
      <c r="GHH1653" s="35"/>
      <c r="GHI1653" s="34"/>
      <c r="GHP1653" s="35"/>
      <c r="GHQ1653" s="34"/>
      <c r="GHX1653" s="35"/>
      <c r="GHY1653" s="34"/>
      <c r="GIF1653" s="35"/>
      <c r="GIG1653" s="34"/>
      <c r="GIN1653" s="35"/>
      <c r="GIO1653" s="34"/>
      <c r="GIV1653" s="35"/>
      <c r="GIW1653" s="34"/>
      <c r="GJD1653" s="35"/>
      <c r="GJE1653" s="34"/>
      <c r="GJL1653" s="35"/>
      <c r="GJM1653" s="34"/>
      <c r="GJT1653" s="35"/>
      <c r="GJU1653" s="34"/>
      <c r="GKB1653" s="35"/>
      <c r="GKC1653" s="34"/>
      <c r="GKJ1653" s="35"/>
      <c r="GKK1653" s="34"/>
      <c r="GKR1653" s="35"/>
      <c r="GKS1653" s="34"/>
      <c r="GKZ1653" s="35"/>
      <c r="GLA1653" s="34"/>
      <c r="GLH1653" s="35"/>
      <c r="GLI1653" s="34"/>
      <c r="GLP1653" s="35"/>
      <c r="GLQ1653" s="34"/>
      <c r="GLX1653" s="35"/>
      <c r="GLY1653" s="34"/>
      <c r="GMF1653" s="35"/>
      <c r="GMG1653" s="34"/>
      <c r="GMN1653" s="35"/>
      <c r="GMO1653" s="34"/>
      <c r="GMV1653" s="35"/>
      <c r="GMW1653" s="34"/>
      <c r="GND1653" s="35"/>
      <c r="GNE1653" s="34"/>
      <c r="GNL1653" s="35"/>
      <c r="GNM1653" s="34"/>
      <c r="GNT1653" s="35"/>
      <c r="GNU1653" s="34"/>
      <c r="GOB1653" s="35"/>
      <c r="GOC1653" s="34"/>
      <c r="GOJ1653" s="35"/>
      <c r="GOK1653" s="34"/>
      <c r="GOR1653" s="35"/>
      <c r="GOS1653" s="34"/>
      <c r="GOZ1653" s="35"/>
      <c r="GPA1653" s="34"/>
      <c r="GPH1653" s="35"/>
      <c r="GPI1653" s="34"/>
      <c r="GPP1653" s="35"/>
      <c r="GPQ1653" s="34"/>
      <c r="GPX1653" s="35"/>
      <c r="GPY1653" s="34"/>
      <c r="GQF1653" s="35"/>
      <c r="GQG1653" s="34"/>
      <c r="GQN1653" s="35"/>
      <c r="GQO1653" s="34"/>
      <c r="GQV1653" s="35"/>
      <c r="GQW1653" s="34"/>
      <c r="GRD1653" s="35"/>
      <c r="GRE1653" s="34"/>
      <c r="GRL1653" s="35"/>
      <c r="GRM1653" s="34"/>
      <c r="GRT1653" s="35"/>
      <c r="GRU1653" s="34"/>
      <c r="GSB1653" s="35"/>
      <c r="GSC1653" s="34"/>
      <c r="GSJ1653" s="35"/>
      <c r="GSK1653" s="34"/>
      <c r="GSR1653" s="35"/>
      <c r="GSS1653" s="34"/>
      <c r="GSZ1653" s="35"/>
      <c r="GTA1653" s="34"/>
      <c r="GTH1653" s="35"/>
      <c r="GTI1653" s="34"/>
      <c r="GTP1653" s="35"/>
      <c r="GTQ1653" s="34"/>
      <c r="GTX1653" s="35"/>
      <c r="GTY1653" s="34"/>
      <c r="GUF1653" s="35"/>
      <c r="GUG1653" s="34"/>
      <c r="GUN1653" s="35"/>
      <c r="GUO1653" s="34"/>
      <c r="GUV1653" s="35"/>
      <c r="GUW1653" s="34"/>
      <c r="GVD1653" s="35"/>
      <c r="GVE1653" s="34"/>
      <c r="GVL1653" s="35"/>
      <c r="GVM1653" s="34"/>
      <c r="GVT1653" s="35"/>
      <c r="GVU1653" s="34"/>
      <c r="GWB1653" s="35"/>
      <c r="GWC1653" s="34"/>
      <c r="GWJ1653" s="35"/>
      <c r="GWK1653" s="34"/>
      <c r="GWR1653" s="35"/>
      <c r="GWS1653" s="34"/>
      <c r="GWZ1653" s="35"/>
      <c r="GXA1653" s="34"/>
      <c r="GXH1653" s="35"/>
      <c r="GXI1653" s="34"/>
      <c r="GXP1653" s="35"/>
      <c r="GXQ1653" s="34"/>
      <c r="GXX1653" s="35"/>
      <c r="GXY1653" s="34"/>
      <c r="GYF1653" s="35"/>
      <c r="GYG1653" s="34"/>
      <c r="GYN1653" s="35"/>
      <c r="GYO1653" s="34"/>
      <c r="GYV1653" s="35"/>
      <c r="GYW1653" s="34"/>
      <c r="GZD1653" s="35"/>
      <c r="GZE1653" s="34"/>
      <c r="GZL1653" s="35"/>
      <c r="GZM1653" s="34"/>
      <c r="GZT1653" s="35"/>
      <c r="GZU1653" s="34"/>
      <c r="HAB1653" s="35"/>
      <c r="HAC1653" s="34"/>
      <c r="HAJ1653" s="35"/>
      <c r="HAK1653" s="34"/>
      <c r="HAR1653" s="35"/>
      <c r="HAS1653" s="34"/>
      <c r="HAZ1653" s="35"/>
      <c r="HBA1653" s="34"/>
      <c r="HBH1653" s="35"/>
      <c r="HBI1653" s="34"/>
      <c r="HBP1653" s="35"/>
      <c r="HBQ1653" s="34"/>
      <c r="HBX1653" s="35"/>
      <c r="HBY1653" s="34"/>
      <c r="HCF1653" s="35"/>
      <c r="HCG1653" s="34"/>
      <c r="HCN1653" s="35"/>
      <c r="HCO1653" s="34"/>
      <c r="HCV1653" s="35"/>
      <c r="HCW1653" s="34"/>
      <c r="HDD1653" s="35"/>
      <c r="HDE1653" s="34"/>
      <c r="HDL1653" s="35"/>
      <c r="HDM1653" s="34"/>
      <c r="HDT1653" s="35"/>
      <c r="HDU1653" s="34"/>
      <c r="HEB1653" s="35"/>
      <c r="HEC1653" s="34"/>
      <c r="HEJ1653" s="35"/>
      <c r="HEK1653" s="34"/>
      <c r="HER1653" s="35"/>
      <c r="HES1653" s="34"/>
      <c r="HEZ1653" s="35"/>
      <c r="HFA1653" s="34"/>
      <c r="HFH1653" s="35"/>
      <c r="HFI1653" s="34"/>
      <c r="HFP1653" s="35"/>
      <c r="HFQ1653" s="34"/>
      <c r="HFX1653" s="35"/>
      <c r="HFY1653" s="34"/>
      <c r="HGF1653" s="35"/>
      <c r="HGG1653" s="34"/>
      <c r="HGN1653" s="35"/>
      <c r="HGO1653" s="34"/>
      <c r="HGV1653" s="35"/>
      <c r="HGW1653" s="34"/>
      <c r="HHD1653" s="35"/>
      <c r="HHE1653" s="34"/>
      <c r="HHL1653" s="35"/>
      <c r="HHM1653" s="34"/>
      <c r="HHT1653" s="35"/>
      <c r="HHU1653" s="34"/>
      <c r="HIB1653" s="35"/>
      <c r="HIC1653" s="34"/>
      <c r="HIJ1653" s="35"/>
      <c r="HIK1653" s="34"/>
      <c r="HIR1653" s="35"/>
      <c r="HIS1653" s="34"/>
      <c r="HIZ1653" s="35"/>
      <c r="HJA1653" s="34"/>
      <c r="HJH1653" s="35"/>
      <c r="HJI1653" s="34"/>
      <c r="HJP1653" s="35"/>
      <c r="HJQ1653" s="34"/>
      <c r="HJX1653" s="35"/>
      <c r="HJY1653" s="34"/>
      <c r="HKF1653" s="35"/>
      <c r="HKG1653" s="34"/>
      <c r="HKN1653" s="35"/>
      <c r="HKO1653" s="34"/>
      <c r="HKV1653" s="35"/>
      <c r="HKW1653" s="34"/>
      <c r="HLD1653" s="35"/>
      <c r="HLE1653" s="34"/>
      <c r="HLL1653" s="35"/>
      <c r="HLM1653" s="34"/>
      <c r="HLT1653" s="35"/>
      <c r="HLU1653" s="34"/>
      <c r="HMB1653" s="35"/>
      <c r="HMC1653" s="34"/>
      <c r="HMJ1653" s="35"/>
      <c r="HMK1653" s="34"/>
      <c r="HMR1653" s="35"/>
      <c r="HMS1653" s="34"/>
      <c r="HMZ1653" s="35"/>
      <c r="HNA1653" s="34"/>
      <c r="HNH1653" s="35"/>
      <c r="HNI1653" s="34"/>
      <c r="HNP1653" s="35"/>
      <c r="HNQ1653" s="34"/>
      <c r="HNX1653" s="35"/>
      <c r="HNY1653" s="34"/>
      <c r="HOF1653" s="35"/>
      <c r="HOG1653" s="34"/>
      <c r="HON1653" s="35"/>
      <c r="HOO1653" s="34"/>
      <c r="HOV1653" s="35"/>
      <c r="HOW1653" s="34"/>
      <c r="HPD1653" s="35"/>
      <c r="HPE1653" s="34"/>
      <c r="HPL1653" s="35"/>
      <c r="HPM1653" s="34"/>
      <c r="HPT1653" s="35"/>
      <c r="HPU1653" s="34"/>
      <c r="HQB1653" s="35"/>
      <c r="HQC1653" s="34"/>
      <c r="HQJ1653" s="35"/>
      <c r="HQK1653" s="34"/>
      <c r="HQR1653" s="35"/>
      <c r="HQS1653" s="34"/>
      <c r="HQZ1653" s="35"/>
      <c r="HRA1653" s="34"/>
      <c r="HRH1653" s="35"/>
      <c r="HRI1653" s="34"/>
      <c r="HRP1653" s="35"/>
      <c r="HRQ1653" s="34"/>
      <c r="HRX1653" s="35"/>
      <c r="HRY1653" s="34"/>
      <c r="HSF1653" s="35"/>
      <c r="HSG1653" s="34"/>
      <c r="HSN1653" s="35"/>
      <c r="HSO1653" s="34"/>
      <c r="HSV1653" s="35"/>
      <c r="HSW1653" s="34"/>
      <c r="HTD1653" s="35"/>
      <c r="HTE1653" s="34"/>
      <c r="HTL1653" s="35"/>
      <c r="HTM1653" s="34"/>
      <c r="HTT1653" s="35"/>
      <c r="HTU1653" s="34"/>
      <c r="HUB1653" s="35"/>
      <c r="HUC1653" s="34"/>
      <c r="HUJ1653" s="35"/>
      <c r="HUK1653" s="34"/>
      <c r="HUR1653" s="35"/>
      <c r="HUS1653" s="34"/>
      <c r="HUZ1653" s="35"/>
      <c r="HVA1653" s="34"/>
      <c r="HVH1653" s="35"/>
      <c r="HVI1653" s="34"/>
      <c r="HVP1653" s="35"/>
      <c r="HVQ1653" s="34"/>
      <c r="HVX1653" s="35"/>
      <c r="HVY1653" s="34"/>
      <c r="HWF1653" s="35"/>
      <c r="HWG1653" s="34"/>
      <c r="HWN1653" s="35"/>
      <c r="HWO1653" s="34"/>
      <c r="HWV1653" s="35"/>
      <c r="HWW1653" s="34"/>
      <c r="HXD1653" s="35"/>
      <c r="HXE1653" s="34"/>
      <c r="HXL1653" s="35"/>
      <c r="HXM1653" s="34"/>
      <c r="HXT1653" s="35"/>
      <c r="HXU1653" s="34"/>
      <c r="HYB1653" s="35"/>
      <c r="HYC1653" s="34"/>
      <c r="HYJ1653" s="35"/>
      <c r="HYK1653" s="34"/>
      <c r="HYR1653" s="35"/>
      <c r="HYS1653" s="34"/>
      <c r="HYZ1653" s="35"/>
      <c r="HZA1653" s="34"/>
      <c r="HZH1653" s="35"/>
      <c r="HZI1653" s="34"/>
      <c r="HZP1653" s="35"/>
      <c r="HZQ1653" s="34"/>
      <c r="HZX1653" s="35"/>
      <c r="HZY1653" s="34"/>
      <c r="IAF1653" s="35"/>
      <c r="IAG1653" s="34"/>
      <c r="IAN1653" s="35"/>
      <c r="IAO1653" s="34"/>
      <c r="IAV1653" s="35"/>
      <c r="IAW1653" s="34"/>
      <c r="IBD1653" s="35"/>
      <c r="IBE1653" s="34"/>
      <c r="IBL1653" s="35"/>
      <c r="IBM1653" s="34"/>
      <c r="IBT1653" s="35"/>
      <c r="IBU1653" s="34"/>
      <c r="ICB1653" s="35"/>
      <c r="ICC1653" s="34"/>
      <c r="ICJ1653" s="35"/>
      <c r="ICK1653" s="34"/>
      <c r="ICR1653" s="35"/>
      <c r="ICS1653" s="34"/>
      <c r="ICZ1653" s="35"/>
      <c r="IDA1653" s="34"/>
      <c r="IDH1653" s="35"/>
      <c r="IDI1653" s="34"/>
      <c r="IDP1653" s="35"/>
      <c r="IDQ1653" s="34"/>
      <c r="IDX1653" s="35"/>
      <c r="IDY1653" s="34"/>
      <c r="IEF1653" s="35"/>
      <c r="IEG1653" s="34"/>
      <c r="IEN1653" s="35"/>
      <c r="IEO1653" s="34"/>
      <c r="IEV1653" s="35"/>
      <c r="IEW1653" s="34"/>
      <c r="IFD1653" s="35"/>
      <c r="IFE1653" s="34"/>
      <c r="IFL1653" s="35"/>
      <c r="IFM1653" s="34"/>
      <c r="IFT1653" s="35"/>
      <c r="IFU1653" s="34"/>
      <c r="IGB1653" s="35"/>
      <c r="IGC1653" s="34"/>
      <c r="IGJ1653" s="35"/>
      <c r="IGK1653" s="34"/>
      <c r="IGR1653" s="35"/>
      <c r="IGS1653" s="34"/>
      <c r="IGZ1653" s="35"/>
      <c r="IHA1653" s="34"/>
      <c r="IHH1653" s="35"/>
      <c r="IHI1653" s="34"/>
      <c r="IHP1653" s="35"/>
      <c r="IHQ1653" s="34"/>
      <c r="IHX1653" s="35"/>
      <c r="IHY1653" s="34"/>
      <c r="IIF1653" s="35"/>
      <c r="IIG1653" s="34"/>
      <c r="IIN1653" s="35"/>
      <c r="IIO1653" s="34"/>
      <c r="IIV1653" s="35"/>
      <c r="IIW1653" s="34"/>
      <c r="IJD1653" s="35"/>
      <c r="IJE1653" s="34"/>
      <c r="IJL1653" s="35"/>
      <c r="IJM1653" s="34"/>
      <c r="IJT1653" s="35"/>
      <c r="IJU1653" s="34"/>
      <c r="IKB1653" s="35"/>
      <c r="IKC1653" s="34"/>
      <c r="IKJ1653" s="35"/>
      <c r="IKK1653" s="34"/>
      <c r="IKR1653" s="35"/>
      <c r="IKS1653" s="34"/>
      <c r="IKZ1653" s="35"/>
      <c r="ILA1653" s="34"/>
      <c r="ILH1653" s="35"/>
      <c r="ILI1653" s="34"/>
      <c r="ILP1653" s="35"/>
      <c r="ILQ1653" s="34"/>
      <c r="ILX1653" s="35"/>
      <c r="ILY1653" s="34"/>
      <c r="IMF1653" s="35"/>
      <c r="IMG1653" s="34"/>
      <c r="IMN1653" s="35"/>
      <c r="IMO1653" s="34"/>
      <c r="IMV1653" s="35"/>
      <c r="IMW1653" s="34"/>
      <c r="IND1653" s="35"/>
      <c r="INE1653" s="34"/>
      <c r="INL1653" s="35"/>
      <c r="INM1653" s="34"/>
      <c r="INT1653" s="35"/>
      <c r="INU1653" s="34"/>
      <c r="IOB1653" s="35"/>
      <c r="IOC1653" s="34"/>
      <c r="IOJ1653" s="35"/>
      <c r="IOK1653" s="34"/>
      <c r="IOR1653" s="35"/>
      <c r="IOS1653" s="34"/>
      <c r="IOZ1653" s="35"/>
      <c r="IPA1653" s="34"/>
      <c r="IPH1653" s="35"/>
      <c r="IPI1653" s="34"/>
      <c r="IPP1653" s="35"/>
      <c r="IPQ1653" s="34"/>
      <c r="IPX1653" s="35"/>
      <c r="IPY1653" s="34"/>
      <c r="IQF1653" s="35"/>
      <c r="IQG1653" s="34"/>
      <c r="IQN1653" s="35"/>
      <c r="IQO1653" s="34"/>
      <c r="IQV1653" s="35"/>
      <c r="IQW1653" s="34"/>
      <c r="IRD1653" s="35"/>
      <c r="IRE1653" s="34"/>
      <c r="IRL1653" s="35"/>
      <c r="IRM1653" s="34"/>
      <c r="IRT1653" s="35"/>
      <c r="IRU1653" s="34"/>
      <c r="ISB1653" s="35"/>
      <c r="ISC1653" s="34"/>
      <c r="ISJ1653" s="35"/>
      <c r="ISK1653" s="34"/>
      <c r="ISR1653" s="35"/>
      <c r="ISS1653" s="34"/>
      <c r="ISZ1653" s="35"/>
      <c r="ITA1653" s="34"/>
      <c r="ITH1653" s="35"/>
      <c r="ITI1653" s="34"/>
      <c r="ITP1653" s="35"/>
      <c r="ITQ1653" s="34"/>
      <c r="ITX1653" s="35"/>
      <c r="ITY1653" s="34"/>
      <c r="IUF1653" s="35"/>
      <c r="IUG1653" s="34"/>
      <c r="IUN1653" s="35"/>
      <c r="IUO1653" s="34"/>
      <c r="IUV1653" s="35"/>
      <c r="IUW1653" s="34"/>
      <c r="IVD1653" s="35"/>
      <c r="IVE1653" s="34"/>
      <c r="IVL1653" s="35"/>
      <c r="IVM1653" s="34"/>
      <c r="IVT1653" s="35"/>
      <c r="IVU1653" s="34"/>
      <c r="IWB1653" s="35"/>
      <c r="IWC1653" s="34"/>
      <c r="IWJ1653" s="35"/>
      <c r="IWK1653" s="34"/>
      <c r="IWR1653" s="35"/>
      <c r="IWS1653" s="34"/>
      <c r="IWZ1653" s="35"/>
      <c r="IXA1653" s="34"/>
      <c r="IXH1653" s="35"/>
      <c r="IXI1653" s="34"/>
      <c r="IXP1653" s="35"/>
      <c r="IXQ1653" s="34"/>
      <c r="IXX1653" s="35"/>
      <c r="IXY1653" s="34"/>
      <c r="IYF1653" s="35"/>
      <c r="IYG1653" s="34"/>
      <c r="IYN1653" s="35"/>
      <c r="IYO1653" s="34"/>
      <c r="IYV1653" s="35"/>
      <c r="IYW1653" s="34"/>
      <c r="IZD1653" s="35"/>
      <c r="IZE1653" s="34"/>
      <c r="IZL1653" s="35"/>
      <c r="IZM1653" s="34"/>
      <c r="IZT1653" s="35"/>
      <c r="IZU1653" s="34"/>
      <c r="JAB1653" s="35"/>
      <c r="JAC1653" s="34"/>
      <c r="JAJ1653" s="35"/>
      <c r="JAK1653" s="34"/>
      <c r="JAR1653" s="35"/>
      <c r="JAS1653" s="34"/>
      <c r="JAZ1653" s="35"/>
      <c r="JBA1653" s="34"/>
      <c r="JBH1653" s="35"/>
      <c r="JBI1653" s="34"/>
      <c r="JBP1653" s="35"/>
      <c r="JBQ1653" s="34"/>
      <c r="JBX1653" s="35"/>
      <c r="JBY1653" s="34"/>
      <c r="JCF1653" s="35"/>
      <c r="JCG1653" s="34"/>
      <c r="JCN1653" s="35"/>
      <c r="JCO1653" s="34"/>
      <c r="JCV1653" s="35"/>
      <c r="JCW1653" s="34"/>
      <c r="JDD1653" s="35"/>
      <c r="JDE1653" s="34"/>
      <c r="JDL1653" s="35"/>
      <c r="JDM1653" s="34"/>
      <c r="JDT1653" s="35"/>
      <c r="JDU1653" s="34"/>
      <c r="JEB1653" s="35"/>
      <c r="JEC1653" s="34"/>
      <c r="JEJ1653" s="35"/>
      <c r="JEK1653" s="34"/>
      <c r="JER1653" s="35"/>
      <c r="JES1653" s="34"/>
      <c r="JEZ1653" s="35"/>
      <c r="JFA1653" s="34"/>
      <c r="JFH1653" s="35"/>
      <c r="JFI1653" s="34"/>
      <c r="JFP1653" s="35"/>
      <c r="JFQ1653" s="34"/>
      <c r="JFX1653" s="35"/>
      <c r="JFY1653" s="34"/>
      <c r="JGF1653" s="35"/>
      <c r="JGG1653" s="34"/>
      <c r="JGN1653" s="35"/>
      <c r="JGO1653" s="34"/>
      <c r="JGV1653" s="35"/>
      <c r="JGW1653" s="34"/>
      <c r="JHD1653" s="35"/>
      <c r="JHE1653" s="34"/>
      <c r="JHL1653" s="35"/>
      <c r="JHM1653" s="34"/>
      <c r="JHT1653" s="35"/>
      <c r="JHU1653" s="34"/>
      <c r="JIB1653" s="35"/>
      <c r="JIC1653" s="34"/>
      <c r="JIJ1653" s="35"/>
      <c r="JIK1653" s="34"/>
      <c r="JIR1653" s="35"/>
      <c r="JIS1653" s="34"/>
      <c r="JIZ1653" s="35"/>
      <c r="JJA1653" s="34"/>
      <c r="JJH1653" s="35"/>
      <c r="JJI1653" s="34"/>
      <c r="JJP1653" s="35"/>
      <c r="JJQ1653" s="34"/>
      <c r="JJX1653" s="35"/>
      <c r="JJY1653" s="34"/>
      <c r="JKF1653" s="35"/>
      <c r="JKG1653" s="34"/>
      <c r="JKN1653" s="35"/>
      <c r="JKO1653" s="34"/>
      <c r="JKV1653" s="35"/>
      <c r="JKW1653" s="34"/>
      <c r="JLD1653" s="35"/>
      <c r="JLE1653" s="34"/>
      <c r="JLL1653" s="35"/>
      <c r="JLM1653" s="34"/>
      <c r="JLT1653" s="35"/>
      <c r="JLU1653" s="34"/>
      <c r="JMB1653" s="35"/>
      <c r="JMC1653" s="34"/>
      <c r="JMJ1653" s="35"/>
      <c r="JMK1653" s="34"/>
      <c r="JMR1653" s="35"/>
      <c r="JMS1653" s="34"/>
      <c r="JMZ1653" s="35"/>
      <c r="JNA1653" s="34"/>
      <c r="JNH1653" s="35"/>
      <c r="JNI1653" s="34"/>
      <c r="JNP1653" s="35"/>
      <c r="JNQ1653" s="34"/>
      <c r="JNX1653" s="35"/>
      <c r="JNY1653" s="34"/>
      <c r="JOF1653" s="35"/>
      <c r="JOG1653" s="34"/>
      <c r="JON1653" s="35"/>
      <c r="JOO1653" s="34"/>
      <c r="JOV1653" s="35"/>
      <c r="JOW1653" s="34"/>
      <c r="JPD1653" s="35"/>
      <c r="JPE1653" s="34"/>
      <c r="JPL1653" s="35"/>
      <c r="JPM1653" s="34"/>
      <c r="JPT1653" s="35"/>
      <c r="JPU1653" s="34"/>
      <c r="JQB1653" s="35"/>
      <c r="JQC1653" s="34"/>
      <c r="JQJ1653" s="35"/>
      <c r="JQK1653" s="34"/>
      <c r="JQR1653" s="35"/>
      <c r="JQS1653" s="34"/>
      <c r="JQZ1653" s="35"/>
      <c r="JRA1653" s="34"/>
      <c r="JRH1653" s="35"/>
      <c r="JRI1653" s="34"/>
      <c r="JRP1653" s="35"/>
      <c r="JRQ1653" s="34"/>
      <c r="JRX1653" s="35"/>
      <c r="JRY1653" s="34"/>
      <c r="JSF1653" s="35"/>
      <c r="JSG1653" s="34"/>
      <c r="JSN1653" s="35"/>
      <c r="JSO1653" s="34"/>
      <c r="JSV1653" s="35"/>
      <c r="JSW1653" s="34"/>
      <c r="JTD1653" s="35"/>
      <c r="JTE1653" s="34"/>
      <c r="JTL1653" s="35"/>
      <c r="JTM1653" s="34"/>
      <c r="JTT1653" s="35"/>
      <c r="JTU1653" s="34"/>
      <c r="JUB1653" s="35"/>
      <c r="JUC1653" s="34"/>
      <c r="JUJ1653" s="35"/>
      <c r="JUK1653" s="34"/>
      <c r="JUR1653" s="35"/>
      <c r="JUS1653" s="34"/>
      <c r="JUZ1653" s="35"/>
      <c r="JVA1653" s="34"/>
      <c r="JVH1653" s="35"/>
      <c r="JVI1653" s="34"/>
      <c r="JVP1653" s="35"/>
      <c r="JVQ1653" s="34"/>
      <c r="JVX1653" s="35"/>
      <c r="JVY1653" s="34"/>
      <c r="JWF1653" s="35"/>
      <c r="JWG1653" s="34"/>
      <c r="JWN1653" s="35"/>
      <c r="JWO1653" s="34"/>
      <c r="JWV1653" s="35"/>
      <c r="JWW1653" s="34"/>
      <c r="JXD1653" s="35"/>
      <c r="JXE1653" s="34"/>
      <c r="JXL1653" s="35"/>
      <c r="JXM1653" s="34"/>
      <c r="JXT1653" s="35"/>
      <c r="JXU1653" s="34"/>
      <c r="JYB1653" s="35"/>
      <c r="JYC1653" s="34"/>
      <c r="JYJ1653" s="35"/>
      <c r="JYK1653" s="34"/>
      <c r="JYR1653" s="35"/>
      <c r="JYS1653" s="34"/>
      <c r="JYZ1653" s="35"/>
      <c r="JZA1653" s="34"/>
      <c r="JZH1653" s="35"/>
      <c r="JZI1653" s="34"/>
      <c r="JZP1653" s="35"/>
      <c r="JZQ1653" s="34"/>
      <c r="JZX1653" s="35"/>
      <c r="JZY1653" s="34"/>
      <c r="KAF1653" s="35"/>
      <c r="KAG1653" s="34"/>
      <c r="KAN1653" s="35"/>
      <c r="KAO1653" s="34"/>
      <c r="KAV1653" s="35"/>
      <c r="KAW1653" s="34"/>
      <c r="KBD1653" s="35"/>
      <c r="KBE1653" s="34"/>
      <c r="KBL1653" s="35"/>
      <c r="KBM1653" s="34"/>
      <c r="KBT1653" s="35"/>
      <c r="KBU1653" s="34"/>
      <c r="KCB1653" s="35"/>
      <c r="KCC1653" s="34"/>
      <c r="KCJ1653" s="35"/>
      <c r="KCK1653" s="34"/>
      <c r="KCR1653" s="35"/>
      <c r="KCS1653" s="34"/>
      <c r="KCZ1653" s="35"/>
      <c r="KDA1653" s="34"/>
      <c r="KDH1653" s="35"/>
      <c r="KDI1653" s="34"/>
      <c r="KDP1653" s="35"/>
      <c r="KDQ1653" s="34"/>
      <c r="KDX1653" s="35"/>
      <c r="KDY1653" s="34"/>
      <c r="KEF1653" s="35"/>
      <c r="KEG1653" s="34"/>
      <c r="KEN1653" s="35"/>
      <c r="KEO1653" s="34"/>
      <c r="KEV1653" s="35"/>
      <c r="KEW1653" s="34"/>
      <c r="KFD1653" s="35"/>
      <c r="KFE1653" s="34"/>
      <c r="KFL1653" s="35"/>
      <c r="KFM1653" s="34"/>
      <c r="KFT1653" s="35"/>
      <c r="KFU1653" s="34"/>
      <c r="KGB1653" s="35"/>
      <c r="KGC1653" s="34"/>
      <c r="KGJ1653" s="35"/>
      <c r="KGK1653" s="34"/>
      <c r="KGR1653" s="35"/>
      <c r="KGS1653" s="34"/>
      <c r="KGZ1653" s="35"/>
      <c r="KHA1653" s="34"/>
      <c r="KHH1653" s="35"/>
      <c r="KHI1653" s="34"/>
      <c r="KHP1653" s="35"/>
      <c r="KHQ1653" s="34"/>
      <c r="KHX1653" s="35"/>
      <c r="KHY1653" s="34"/>
      <c r="KIF1653" s="35"/>
      <c r="KIG1653" s="34"/>
      <c r="KIN1653" s="35"/>
      <c r="KIO1653" s="34"/>
      <c r="KIV1653" s="35"/>
      <c r="KIW1653" s="34"/>
      <c r="KJD1653" s="35"/>
      <c r="KJE1653" s="34"/>
      <c r="KJL1653" s="35"/>
      <c r="KJM1653" s="34"/>
      <c r="KJT1653" s="35"/>
      <c r="KJU1653" s="34"/>
      <c r="KKB1653" s="35"/>
      <c r="KKC1653" s="34"/>
      <c r="KKJ1653" s="35"/>
      <c r="KKK1653" s="34"/>
      <c r="KKR1653" s="35"/>
      <c r="KKS1653" s="34"/>
      <c r="KKZ1653" s="35"/>
      <c r="KLA1653" s="34"/>
      <c r="KLH1653" s="35"/>
      <c r="KLI1653" s="34"/>
      <c r="KLP1653" s="35"/>
      <c r="KLQ1653" s="34"/>
      <c r="KLX1653" s="35"/>
      <c r="KLY1653" s="34"/>
      <c r="KMF1653" s="35"/>
      <c r="KMG1653" s="34"/>
      <c r="KMN1653" s="35"/>
      <c r="KMO1653" s="34"/>
      <c r="KMV1653" s="35"/>
      <c r="KMW1653" s="34"/>
      <c r="KND1653" s="35"/>
      <c r="KNE1653" s="34"/>
      <c r="KNL1653" s="35"/>
      <c r="KNM1653" s="34"/>
      <c r="KNT1653" s="35"/>
      <c r="KNU1653" s="34"/>
      <c r="KOB1653" s="35"/>
      <c r="KOC1653" s="34"/>
      <c r="KOJ1653" s="35"/>
      <c r="KOK1653" s="34"/>
      <c r="KOR1653" s="35"/>
      <c r="KOS1653" s="34"/>
      <c r="KOZ1653" s="35"/>
      <c r="KPA1653" s="34"/>
      <c r="KPH1653" s="35"/>
      <c r="KPI1653" s="34"/>
      <c r="KPP1653" s="35"/>
      <c r="KPQ1653" s="34"/>
      <c r="KPX1653" s="35"/>
      <c r="KPY1653" s="34"/>
      <c r="KQF1653" s="35"/>
      <c r="KQG1653" s="34"/>
      <c r="KQN1653" s="35"/>
      <c r="KQO1653" s="34"/>
      <c r="KQV1653" s="35"/>
      <c r="KQW1653" s="34"/>
      <c r="KRD1653" s="35"/>
      <c r="KRE1653" s="34"/>
      <c r="KRL1653" s="35"/>
      <c r="KRM1653" s="34"/>
      <c r="KRT1653" s="35"/>
      <c r="KRU1653" s="34"/>
      <c r="KSB1653" s="35"/>
      <c r="KSC1653" s="34"/>
      <c r="KSJ1653" s="35"/>
      <c r="KSK1653" s="34"/>
      <c r="KSR1653" s="35"/>
      <c r="KSS1653" s="34"/>
      <c r="KSZ1653" s="35"/>
      <c r="KTA1653" s="34"/>
      <c r="KTH1653" s="35"/>
      <c r="KTI1653" s="34"/>
      <c r="KTP1653" s="35"/>
      <c r="KTQ1653" s="34"/>
      <c r="KTX1653" s="35"/>
      <c r="KTY1653" s="34"/>
      <c r="KUF1653" s="35"/>
      <c r="KUG1653" s="34"/>
      <c r="KUN1653" s="35"/>
      <c r="KUO1653" s="34"/>
      <c r="KUV1653" s="35"/>
      <c r="KUW1653" s="34"/>
      <c r="KVD1653" s="35"/>
      <c r="KVE1653" s="34"/>
      <c r="KVL1653" s="35"/>
      <c r="KVM1653" s="34"/>
      <c r="KVT1653" s="35"/>
      <c r="KVU1653" s="34"/>
      <c r="KWB1653" s="35"/>
      <c r="KWC1653" s="34"/>
      <c r="KWJ1653" s="35"/>
      <c r="KWK1653" s="34"/>
      <c r="KWR1653" s="35"/>
      <c r="KWS1653" s="34"/>
      <c r="KWZ1653" s="35"/>
      <c r="KXA1653" s="34"/>
      <c r="KXH1653" s="35"/>
      <c r="KXI1653" s="34"/>
      <c r="KXP1653" s="35"/>
      <c r="KXQ1653" s="34"/>
      <c r="KXX1653" s="35"/>
      <c r="KXY1653" s="34"/>
      <c r="KYF1653" s="35"/>
      <c r="KYG1653" s="34"/>
      <c r="KYN1653" s="35"/>
      <c r="KYO1653" s="34"/>
      <c r="KYV1653" s="35"/>
      <c r="KYW1653" s="34"/>
      <c r="KZD1653" s="35"/>
      <c r="KZE1653" s="34"/>
      <c r="KZL1653" s="35"/>
      <c r="KZM1653" s="34"/>
      <c r="KZT1653" s="35"/>
      <c r="KZU1653" s="34"/>
      <c r="LAB1653" s="35"/>
      <c r="LAC1653" s="34"/>
      <c r="LAJ1653" s="35"/>
      <c r="LAK1653" s="34"/>
      <c r="LAR1653" s="35"/>
      <c r="LAS1653" s="34"/>
      <c r="LAZ1653" s="35"/>
      <c r="LBA1653" s="34"/>
      <c r="LBH1653" s="35"/>
      <c r="LBI1653" s="34"/>
      <c r="LBP1653" s="35"/>
      <c r="LBQ1653" s="34"/>
      <c r="LBX1653" s="35"/>
      <c r="LBY1653" s="34"/>
      <c r="LCF1653" s="35"/>
      <c r="LCG1653" s="34"/>
      <c r="LCN1653" s="35"/>
      <c r="LCO1653" s="34"/>
      <c r="LCV1653" s="35"/>
      <c r="LCW1653" s="34"/>
      <c r="LDD1653" s="35"/>
      <c r="LDE1653" s="34"/>
      <c r="LDL1653" s="35"/>
      <c r="LDM1653" s="34"/>
      <c r="LDT1653" s="35"/>
      <c r="LDU1653" s="34"/>
      <c r="LEB1653" s="35"/>
      <c r="LEC1653" s="34"/>
      <c r="LEJ1653" s="35"/>
      <c r="LEK1653" s="34"/>
      <c r="LER1653" s="35"/>
      <c r="LES1653" s="34"/>
      <c r="LEZ1653" s="35"/>
      <c r="LFA1653" s="34"/>
      <c r="LFH1653" s="35"/>
      <c r="LFI1653" s="34"/>
      <c r="LFP1653" s="35"/>
      <c r="LFQ1653" s="34"/>
      <c r="LFX1653" s="35"/>
      <c r="LFY1653" s="34"/>
      <c r="LGF1653" s="35"/>
      <c r="LGG1653" s="34"/>
      <c r="LGN1653" s="35"/>
      <c r="LGO1653" s="34"/>
      <c r="LGV1653" s="35"/>
      <c r="LGW1653" s="34"/>
      <c r="LHD1653" s="35"/>
      <c r="LHE1653" s="34"/>
      <c r="LHL1653" s="35"/>
      <c r="LHM1653" s="34"/>
      <c r="LHT1653" s="35"/>
      <c r="LHU1653" s="34"/>
      <c r="LIB1653" s="35"/>
      <c r="LIC1653" s="34"/>
      <c r="LIJ1653" s="35"/>
      <c r="LIK1653" s="34"/>
      <c r="LIR1653" s="35"/>
      <c r="LIS1653" s="34"/>
      <c r="LIZ1653" s="35"/>
      <c r="LJA1653" s="34"/>
      <c r="LJH1653" s="35"/>
      <c r="LJI1653" s="34"/>
      <c r="LJP1653" s="35"/>
      <c r="LJQ1653" s="34"/>
      <c r="LJX1653" s="35"/>
      <c r="LJY1653" s="34"/>
      <c r="LKF1653" s="35"/>
      <c r="LKG1653" s="34"/>
      <c r="LKN1653" s="35"/>
      <c r="LKO1653" s="34"/>
      <c r="LKV1653" s="35"/>
      <c r="LKW1653" s="34"/>
      <c r="LLD1653" s="35"/>
      <c r="LLE1653" s="34"/>
      <c r="LLL1653" s="35"/>
      <c r="LLM1653" s="34"/>
      <c r="LLT1653" s="35"/>
      <c r="LLU1653" s="34"/>
      <c r="LMB1653" s="35"/>
      <c r="LMC1653" s="34"/>
      <c r="LMJ1653" s="35"/>
      <c r="LMK1653" s="34"/>
      <c r="LMR1653" s="35"/>
      <c r="LMS1653" s="34"/>
      <c r="LMZ1653" s="35"/>
      <c r="LNA1653" s="34"/>
      <c r="LNH1653" s="35"/>
      <c r="LNI1653" s="34"/>
      <c r="LNP1653" s="35"/>
      <c r="LNQ1653" s="34"/>
      <c r="LNX1653" s="35"/>
      <c r="LNY1653" s="34"/>
      <c r="LOF1653" s="35"/>
      <c r="LOG1653" s="34"/>
      <c r="LON1653" s="35"/>
      <c r="LOO1653" s="34"/>
      <c r="LOV1653" s="35"/>
      <c r="LOW1653" s="34"/>
      <c r="LPD1653" s="35"/>
      <c r="LPE1653" s="34"/>
      <c r="LPL1653" s="35"/>
      <c r="LPM1653" s="34"/>
      <c r="LPT1653" s="35"/>
      <c r="LPU1653" s="34"/>
      <c r="LQB1653" s="35"/>
      <c r="LQC1653" s="34"/>
      <c r="LQJ1653" s="35"/>
      <c r="LQK1653" s="34"/>
      <c r="LQR1653" s="35"/>
      <c r="LQS1653" s="34"/>
      <c r="LQZ1653" s="35"/>
      <c r="LRA1653" s="34"/>
      <c r="LRH1653" s="35"/>
      <c r="LRI1653" s="34"/>
      <c r="LRP1653" s="35"/>
      <c r="LRQ1653" s="34"/>
      <c r="LRX1653" s="35"/>
      <c r="LRY1653" s="34"/>
      <c r="LSF1653" s="35"/>
      <c r="LSG1653" s="34"/>
      <c r="LSN1653" s="35"/>
      <c r="LSO1653" s="34"/>
      <c r="LSV1653" s="35"/>
      <c r="LSW1653" s="34"/>
      <c r="LTD1653" s="35"/>
      <c r="LTE1653" s="34"/>
      <c r="LTL1653" s="35"/>
      <c r="LTM1653" s="34"/>
      <c r="LTT1653" s="35"/>
      <c r="LTU1653" s="34"/>
      <c r="LUB1653" s="35"/>
      <c r="LUC1653" s="34"/>
      <c r="LUJ1653" s="35"/>
      <c r="LUK1653" s="34"/>
      <c r="LUR1653" s="35"/>
      <c r="LUS1653" s="34"/>
      <c r="LUZ1653" s="35"/>
      <c r="LVA1653" s="34"/>
      <c r="LVH1653" s="35"/>
      <c r="LVI1653" s="34"/>
      <c r="LVP1653" s="35"/>
      <c r="LVQ1653" s="34"/>
      <c r="LVX1653" s="35"/>
      <c r="LVY1653" s="34"/>
      <c r="LWF1653" s="35"/>
      <c r="LWG1653" s="34"/>
      <c r="LWN1653" s="35"/>
      <c r="LWO1653" s="34"/>
      <c r="LWV1653" s="35"/>
      <c r="LWW1653" s="34"/>
      <c r="LXD1653" s="35"/>
      <c r="LXE1653" s="34"/>
      <c r="LXL1653" s="35"/>
      <c r="LXM1653" s="34"/>
      <c r="LXT1653" s="35"/>
      <c r="LXU1653" s="34"/>
      <c r="LYB1653" s="35"/>
      <c r="LYC1653" s="34"/>
      <c r="LYJ1653" s="35"/>
      <c r="LYK1653" s="34"/>
      <c r="LYR1653" s="35"/>
      <c r="LYS1653" s="34"/>
      <c r="LYZ1653" s="35"/>
      <c r="LZA1653" s="34"/>
      <c r="LZH1653" s="35"/>
      <c r="LZI1653" s="34"/>
      <c r="LZP1653" s="35"/>
      <c r="LZQ1653" s="34"/>
      <c r="LZX1653" s="35"/>
      <c r="LZY1653" s="34"/>
      <c r="MAF1653" s="35"/>
      <c r="MAG1653" s="34"/>
      <c r="MAN1653" s="35"/>
      <c r="MAO1653" s="34"/>
      <c r="MAV1653" s="35"/>
      <c r="MAW1653" s="34"/>
      <c r="MBD1653" s="35"/>
      <c r="MBE1653" s="34"/>
      <c r="MBL1653" s="35"/>
      <c r="MBM1653" s="34"/>
      <c r="MBT1653" s="35"/>
      <c r="MBU1653" s="34"/>
      <c r="MCB1653" s="35"/>
      <c r="MCC1653" s="34"/>
      <c r="MCJ1653" s="35"/>
      <c r="MCK1653" s="34"/>
      <c r="MCR1653" s="35"/>
      <c r="MCS1653" s="34"/>
      <c r="MCZ1653" s="35"/>
      <c r="MDA1653" s="34"/>
      <c r="MDH1653" s="35"/>
      <c r="MDI1653" s="34"/>
      <c r="MDP1653" s="35"/>
      <c r="MDQ1653" s="34"/>
      <c r="MDX1653" s="35"/>
      <c r="MDY1653" s="34"/>
      <c r="MEF1653" s="35"/>
      <c r="MEG1653" s="34"/>
      <c r="MEN1653" s="35"/>
      <c r="MEO1653" s="34"/>
      <c r="MEV1653" s="35"/>
      <c r="MEW1653" s="34"/>
      <c r="MFD1653" s="35"/>
      <c r="MFE1653" s="34"/>
      <c r="MFL1653" s="35"/>
      <c r="MFM1653" s="34"/>
      <c r="MFT1653" s="35"/>
      <c r="MFU1653" s="34"/>
      <c r="MGB1653" s="35"/>
      <c r="MGC1653" s="34"/>
      <c r="MGJ1653" s="35"/>
      <c r="MGK1653" s="34"/>
      <c r="MGR1653" s="35"/>
      <c r="MGS1653" s="34"/>
      <c r="MGZ1653" s="35"/>
      <c r="MHA1653" s="34"/>
      <c r="MHH1653" s="35"/>
      <c r="MHI1653" s="34"/>
      <c r="MHP1653" s="35"/>
      <c r="MHQ1653" s="34"/>
      <c r="MHX1653" s="35"/>
      <c r="MHY1653" s="34"/>
      <c r="MIF1653" s="35"/>
      <c r="MIG1653" s="34"/>
      <c r="MIN1653" s="35"/>
      <c r="MIO1653" s="34"/>
      <c r="MIV1653" s="35"/>
      <c r="MIW1653" s="34"/>
      <c r="MJD1653" s="35"/>
      <c r="MJE1653" s="34"/>
      <c r="MJL1653" s="35"/>
      <c r="MJM1653" s="34"/>
      <c r="MJT1653" s="35"/>
      <c r="MJU1653" s="34"/>
      <c r="MKB1653" s="35"/>
      <c r="MKC1653" s="34"/>
      <c r="MKJ1653" s="35"/>
      <c r="MKK1653" s="34"/>
      <c r="MKR1653" s="35"/>
      <c r="MKS1653" s="34"/>
      <c r="MKZ1653" s="35"/>
      <c r="MLA1653" s="34"/>
      <c r="MLH1653" s="35"/>
      <c r="MLI1653" s="34"/>
      <c r="MLP1653" s="35"/>
      <c r="MLQ1653" s="34"/>
      <c r="MLX1653" s="35"/>
      <c r="MLY1653" s="34"/>
      <c r="MMF1653" s="35"/>
      <c r="MMG1653" s="34"/>
      <c r="MMN1653" s="35"/>
      <c r="MMO1653" s="34"/>
      <c r="MMV1653" s="35"/>
      <c r="MMW1653" s="34"/>
      <c r="MND1653" s="35"/>
      <c r="MNE1653" s="34"/>
      <c r="MNL1653" s="35"/>
      <c r="MNM1653" s="34"/>
      <c r="MNT1653" s="35"/>
      <c r="MNU1653" s="34"/>
      <c r="MOB1653" s="35"/>
      <c r="MOC1653" s="34"/>
      <c r="MOJ1653" s="35"/>
      <c r="MOK1653" s="34"/>
      <c r="MOR1653" s="35"/>
      <c r="MOS1653" s="34"/>
      <c r="MOZ1653" s="35"/>
      <c r="MPA1653" s="34"/>
      <c r="MPH1653" s="35"/>
      <c r="MPI1653" s="34"/>
      <c r="MPP1653" s="35"/>
      <c r="MPQ1653" s="34"/>
      <c r="MPX1653" s="35"/>
      <c r="MPY1653" s="34"/>
      <c r="MQF1653" s="35"/>
      <c r="MQG1653" s="34"/>
      <c r="MQN1653" s="35"/>
      <c r="MQO1653" s="34"/>
      <c r="MQV1653" s="35"/>
      <c r="MQW1653" s="34"/>
      <c r="MRD1653" s="35"/>
      <c r="MRE1653" s="34"/>
      <c r="MRL1653" s="35"/>
      <c r="MRM1653" s="34"/>
      <c r="MRT1653" s="35"/>
      <c r="MRU1653" s="34"/>
      <c r="MSB1653" s="35"/>
      <c r="MSC1653" s="34"/>
      <c r="MSJ1653" s="35"/>
      <c r="MSK1653" s="34"/>
      <c r="MSR1653" s="35"/>
      <c r="MSS1653" s="34"/>
      <c r="MSZ1653" s="35"/>
      <c r="MTA1653" s="34"/>
      <c r="MTH1653" s="35"/>
      <c r="MTI1653" s="34"/>
      <c r="MTP1653" s="35"/>
      <c r="MTQ1653" s="34"/>
      <c r="MTX1653" s="35"/>
      <c r="MTY1653" s="34"/>
      <c r="MUF1653" s="35"/>
      <c r="MUG1653" s="34"/>
      <c r="MUN1653" s="35"/>
      <c r="MUO1653" s="34"/>
      <c r="MUV1653" s="35"/>
      <c r="MUW1653" s="34"/>
      <c r="MVD1653" s="35"/>
      <c r="MVE1653" s="34"/>
      <c r="MVL1653" s="35"/>
      <c r="MVM1653" s="34"/>
      <c r="MVT1653" s="35"/>
      <c r="MVU1653" s="34"/>
      <c r="MWB1653" s="35"/>
      <c r="MWC1653" s="34"/>
      <c r="MWJ1653" s="35"/>
      <c r="MWK1653" s="34"/>
      <c r="MWR1653" s="35"/>
      <c r="MWS1653" s="34"/>
      <c r="MWZ1653" s="35"/>
      <c r="MXA1653" s="34"/>
      <c r="MXH1653" s="35"/>
      <c r="MXI1653" s="34"/>
      <c r="MXP1653" s="35"/>
      <c r="MXQ1653" s="34"/>
      <c r="MXX1653" s="35"/>
      <c r="MXY1653" s="34"/>
      <c r="MYF1653" s="35"/>
      <c r="MYG1653" s="34"/>
      <c r="MYN1653" s="35"/>
      <c r="MYO1653" s="34"/>
      <c r="MYV1653" s="35"/>
      <c r="MYW1653" s="34"/>
      <c r="MZD1653" s="35"/>
      <c r="MZE1653" s="34"/>
      <c r="MZL1653" s="35"/>
      <c r="MZM1653" s="34"/>
      <c r="MZT1653" s="35"/>
      <c r="MZU1653" s="34"/>
      <c r="NAB1653" s="35"/>
      <c r="NAC1653" s="34"/>
      <c r="NAJ1653" s="35"/>
      <c r="NAK1653" s="34"/>
      <c r="NAR1653" s="35"/>
      <c r="NAS1653" s="34"/>
      <c r="NAZ1653" s="35"/>
      <c r="NBA1653" s="34"/>
      <c r="NBH1653" s="35"/>
      <c r="NBI1653" s="34"/>
      <c r="NBP1653" s="35"/>
      <c r="NBQ1653" s="34"/>
      <c r="NBX1653" s="35"/>
      <c r="NBY1653" s="34"/>
      <c r="NCF1653" s="35"/>
      <c r="NCG1653" s="34"/>
      <c r="NCN1653" s="35"/>
      <c r="NCO1653" s="34"/>
      <c r="NCV1653" s="35"/>
      <c r="NCW1653" s="34"/>
      <c r="NDD1653" s="35"/>
      <c r="NDE1653" s="34"/>
      <c r="NDL1653" s="35"/>
      <c r="NDM1653" s="34"/>
      <c r="NDT1653" s="35"/>
      <c r="NDU1653" s="34"/>
      <c r="NEB1653" s="35"/>
      <c r="NEC1653" s="34"/>
      <c r="NEJ1653" s="35"/>
      <c r="NEK1653" s="34"/>
      <c r="NER1653" s="35"/>
      <c r="NES1653" s="34"/>
      <c r="NEZ1653" s="35"/>
      <c r="NFA1653" s="34"/>
      <c r="NFH1653" s="35"/>
      <c r="NFI1653" s="34"/>
      <c r="NFP1653" s="35"/>
      <c r="NFQ1653" s="34"/>
      <c r="NFX1653" s="35"/>
      <c r="NFY1653" s="34"/>
      <c r="NGF1653" s="35"/>
      <c r="NGG1653" s="34"/>
      <c r="NGN1653" s="35"/>
      <c r="NGO1653" s="34"/>
      <c r="NGV1653" s="35"/>
      <c r="NGW1653" s="34"/>
      <c r="NHD1653" s="35"/>
      <c r="NHE1653" s="34"/>
      <c r="NHL1653" s="35"/>
      <c r="NHM1653" s="34"/>
      <c r="NHT1653" s="35"/>
      <c r="NHU1653" s="34"/>
      <c r="NIB1653" s="35"/>
      <c r="NIC1653" s="34"/>
      <c r="NIJ1653" s="35"/>
      <c r="NIK1653" s="34"/>
      <c r="NIR1653" s="35"/>
      <c r="NIS1653" s="34"/>
      <c r="NIZ1653" s="35"/>
      <c r="NJA1653" s="34"/>
      <c r="NJH1653" s="35"/>
      <c r="NJI1653" s="34"/>
      <c r="NJP1653" s="35"/>
      <c r="NJQ1653" s="34"/>
      <c r="NJX1653" s="35"/>
      <c r="NJY1653" s="34"/>
      <c r="NKF1653" s="35"/>
      <c r="NKG1653" s="34"/>
      <c r="NKN1653" s="35"/>
      <c r="NKO1653" s="34"/>
      <c r="NKV1653" s="35"/>
      <c r="NKW1653" s="34"/>
      <c r="NLD1653" s="35"/>
      <c r="NLE1653" s="34"/>
      <c r="NLL1653" s="35"/>
      <c r="NLM1653" s="34"/>
      <c r="NLT1653" s="35"/>
      <c r="NLU1653" s="34"/>
      <c r="NMB1653" s="35"/>
      <c r="NMC1653" s="34"/>
      <c r="NMJ1653" s="35"/>
      <c r="NMK1653" s="34"/>
      <c r="NMR1653" s="35"/>
      <c r="NMS1653" s="34"/>
      <c r="NMZ1653" s="35"/>
      <c r="NNA1653" s="34"/>
      <c r="NNH1653" s="35"/>
      <c r="NNI1653" s="34"/>
      <c r="NNP1653" s="35"/>
      <c r="NNQ1653" s="34"/>
      <c r="NNX1653" s="35"/>
      <c r="NNY1653" s="34"/>
      <c r="NOF1653" s="35"/>
      <c r="NOG1653" s="34"/>
      <c r="NON1653" s="35"/>
      <c r="NOO1653" s="34"/>
      <c r="NOV1653" s="35"/>
      <c r="NOW1653" s="34"/>
      <c r="NPD1653" s="35"/>
      <c r="NPE1653" s="34"/>
      <c r="NPL1653" s="35"/>
      <c r="NPM1653" s="34"/>
      <c r="NPT1653" s="35"/>
      <c r="NPU1653" s="34"/>
      <c r="NQB1653" s="35"/>
      <c r="NQC1653" s="34"/>
      <c r="NQJ1653" s="35"/>
      <c r="NQK1653" s="34"/>
      <c r="NQR1653" s="35"/>
      <c r="NQS1653" s="34"/>
      <c r="NQZ1653" s="35"/>
      <c r="NRA1653" s="34"/>
      <c r="NRH1653" s="35"/>
      <c r="NRI1653" s="34"/>
      <c r="NRP1653" s="35"/>
      <c r="NRQ1653" s="34"/>
      <c r="NRX1653" s="35"/>
      <c r="NRY1653" s="34"/>
      <c r="NSF1653" s="35"/>
      <c r="NSG1653" s="34"/>
      <c r="NSN1653" s="35"/>
      <c r="NSO1653" s="34"/>
      <c r="NSV1653" s="35"/>
      <c r="NSW1653" s="34"/>
      <c r="NTD1653" s="35"/>
      <c r="NTE1653" s="34"/>
      <c r="NTL1653" s="35"/>
      <c r="NTM1653" s="34"/>
      <c r="NTT1653" s="35"/>
      <c r="NTU1653" s="34"/>
      <c r="NUB1653" s="35"/>
      <c r="NUC1653" s="34"/>
      <c r="NUJ1653" s="35"/>
      <c r="NUK1653" s="34"/>
      <c r="NUR1653" s="35"/>
      <c r="NUS1653" s="34"/>
      <c r="NUZ1653" s="35"/>
      <c r="NVA1653" s="34"/>
      <c r="NVH1653" s="35"/>
      <c r="NVI1653" s="34"/>
      <c r="NVP1653" s="35"/>
      <c r="NVQ1653" s="34"/>
      <c r="NVX1653" s="35"/>
      <c r="NVY1653" s="34"/>
      <c r="NWF1653" s="35"/>
      <c r="NWG1653" s="34"/>
      <c r="NWN1653" s="35"/>
      <c r="NWO1653" s="34"/>
      <c r="NWV1653" s="35"/>
      <c r="NWW1653" s="34"/>
      <c r="NXD1653" s="35"/>
      <c r="NXE1653" s="34"/>
      <c r="NXL1653" s="35"/>
      <c r="NXM1653" s="34"/>
      <c r="NXT1653" s="35"/>
      <c r="NXU1653" s="34"/>
      <c r="NYB1653" s="35"/>
      <c r="NYC1653" s="34"/>
      <c r="NYJ1653" s="35"/>
      <c r="NYK1653" s="34"/>
      <c r="NYR1653" s="35"/>
      <c r="NYS1653" s="34"/>
      <c r="NYZ1653" s="35"/>
      <c r="NZA1653" s="34"/>
      <c r="NZH1653" s="35"/>
      <c r="NZI1653" s="34"/>
      <c r="NZP1653" s="35"/>
      <c r="NZQ1653" s="34"/>
      <c r="NZX1653" s="35"/>
      <c r="NZY1653" s="34"/>
      <c r="OAF1653" s="35"/>
      <c r="OAG1653" s="34"/>
      <c r="OAN1653" s="35"/>
      <c r="OAO1653" s="34"/>
      <c r="OAV1653" s="35"/>
      <c r="OAW1653" s="34"/>
      <c r="OBD1653" s="35"/>
      <c r="OBE1653" s="34"/>
      <c r="OBL1653" s="35"/>
      <c r="OBM1653" s="34"/>
      <c r="OBT1653" s="35"/>
      <c r="OBU1653" s="34"/>
      <c r="OCB1653" s="35"/>
      <c r="OCC1653" s="34"/>
      <c r="OCJ1653" s="35"/>
      <c r="OCK1653" s="34"/>
      <c r="OCR1653" s="35"/>
      <c r="OCS1653" s="34"/>
      <c r="OCZ1653" s="35"/>
      <c r="ODA1653" s="34"/>
      <c r="ODH1653" s="35"/>
      <c r="ODI1653" s="34"/>
      <c r="ODP1653" s="35"/>
      <c r="ODQ1653" s="34"/>
      <c r="ODX1653" s="35"/>
      <c r="ODY1653" s="34"/>
      <c r="OEF1653" s="35"/>
      <c r="OEG1653" s="34"/>
      <c r="OEN1653" s="35"/>
      <c r="OEO1653" s="34"/>
      <c r="OEV1653" s="35"/>
      <c r="OEW1653" s="34"/>
      <c r="OFD1653" s="35"/>
      <c r="OFE1653" s="34"/>
      <c r="OFL1653" s="35"/>
      <c r="OFM1653" s="34"/>
      <c r="OFT1653" s="35"/>
      <c r="OFU1653" s="34"/>
      <c r="OGB1653" s="35"/>
      <c r="OGC1653" s="34"/>
      <c r="OGJ1653" s="35"/>
      <c r="OGK1653" s="34"/>
      <c r="OGR1653" s="35"/>
      <c r="OGS1653" s="34"/>
      <c r="OGZ1653" s="35"/>
      <c r="OHA1653" s="34"/>
      <c r="OHH1653" s="35"/>
      <c r="OHI1653" s="34"/>
      <c r="OHP1653" s="35"/>
      <c r="OHQ1653" s="34"/>
      <c r="OHX1653" s="35"/>
      <c r="OHY1653" s="34"/>
      <c r="OIF1653" s="35"/>
      <c r="OIG1653" s="34"/>
      <c r="OIN1653" s="35"/>
      <c r="OIO1653" s="34"/>
      <c r="OIV1653" s="35"/>
      <c r="OIW1653" s="34"/>
      <c r="OJD1653" s="35"/>
      <c r="OJE1653" s="34"/>
      <c r="OJL1653" s="35"/>
      <c r="OJM1653" s="34"/>
      <c r="OJT1653" s="35"/>
      <c r="OJU1653" s="34"/>
      <c r="OKB1653" s="35"/>
      <c r="OKC1653" s="34"/>
      <c r="OKJ1653" s="35"/>
      <c r="OKK1653" s="34"/>
      <c r="OKR1653" s="35"/>
      <c r="OKS1653" s="34"/>
      <c r="OKZ1653" s="35"/>
      <c r="OLA1653" s="34"/>
      <c r="OLH1653" s="35"/>
      <c r="OLI1653" s="34"/>
      <c r="OLP1653" s="35"/>
      <c r="OLQ1653" s="34"/>
      <c r="OLX1653" s="35"/>
      <c r="OLY1653" s="34"/>
      <c r="OMF1653" s="35"/>
      <c r="OMG1653" s="34"/>
      <c r="OMN1653" s="35"/>
      <c r="OMO1653" s="34"/>
      <c r="OMV1653" s="35"/>
      <c r="OMW1653" s="34"/>
      <c r="OND1653" s="35"/>
      <c r="ONE1653" s="34"/>
      <c r="ONL1653" s="35"/>
      <c r="ONM1653" s="34"/>
      <c r="ONT1653" s="35"/>
      <c r="ONU1653" s="34"/>
      <c r="OOB1653" s="35"/>
      <c r="OOC1653" s="34"/>
      <c r="OOJ1653" s="35"/>
      <c r="OOK1653" s="34"/>
      <c r="OOR1653" s="35"/>
      <c r="OOS1653" s="34"/>
      <c r="OOZ1653" s="35"/>
      <c r="OPA1653" s="34"/>
      <c r="OPH1653" s="35"/>
      <c r="OPI1653" s="34"/>
      <c r="OPP1653" s="35"/>
      <c r="OPQ1653" s="34"/>
      <c r="OPX1653" s="35"/>
      <c r="OPY1653" s="34"/>
      <c r="OQF1653" s="35"/>
      <c r="OQG1653" s="34"/>
      <c r="OQN1653" s="35"/>
      <c r="OQO1653" s="34"/>
      <c r="OQV1653" s="35"/>
      <c r="OQW1653" s="34"/>
      <c r="ORD1653" s="35"/>
      <c r="ORE1653" s="34"/>
      <c r="ORL1653" s="35"/>
      <c r="ORM1653" s="34"/>
      <c r="ORT1653" s="35"/>
      <c r="ORU1653" s="34"/>
      <c r="OSB1653" s="35"/>
      <c r="OSC1653" s="34"/>
      <c r="OSJ1653" s="35"/>
      <c r="OSK1653" s="34"/>
      <c r="OSR1653" s="35"/>
      <c r="OSS1653" s="34"/>
      <c r="OSZ1653" s="35"/>
      <c r="OTA1653" s="34"/>
      <c r="OTH1653" s="35"/>
      <c r="OTI1653" s="34"/>
      <c r="OTP1653" s="35"/>
      <c r="OTQ1653" s="34"/>
      <c r="OTX1653" s="35"/>
      <c r="OTY1653" s="34"/>
      <c r="OUF1653" s="35"/>
      <c r="OUG1653" s="34"/>
      <c r="OUN1653" s="35"/>
      <c r="OUO1653" s="34"/>
      <c r="OUV1653" s="35"/>
      <c r="OUW1653" s="34"/>
      <c r="OVD1653" s="35"/>
      <c r="OVE1653" s="34"/>
      <c r="OVL1653" s="35"/>
      <c r="OVM1653" s="34"/>
      <c r="OVT1653" s="35"/>
      <c r="OVU1653" s="34"/>
      <c r="OWB1653" s="35"/>
      <c r="OWC1653" s="34"/>
      <c r="OWJ1653" s="35"/>
      <c r="OWK1653" s="34"/>
      <c r="OWR1653" s="35"/>
      <c r="OWS1653" s="34"/>
      <c r="OWZ1653" s="35"/>
      <c r="OXA1653" s="34"/>
      <c r="OXH1653" s="35"/>
      <c r="OXI1653" s="34"/>
      <c r="OXP1653" s="35"/>
      <c r="OXQ1653" s="34"/>
      <c r="OXX1653" s="35"/>
      <c r="OXY1653" s="34"/>
      <c r="OYF1653" s="35"/>
      <c r="OYG1653" s="34"/>
      <c r="OYN1653" s="35"/>
      <c r="OYO1653" s="34"/>
      <c r="OYV1653" s="35"/>
      <c r="OYW1653" s="34"/>
      <c r="OZD1653" s="35"/>
      <c r="OZE1653" s="34"/>
      <c r="OZL1653" s="35"/>
      <c r="OZM1653" s="34"/>
      <c r="OZT1653" s="35"/>
      <c r="OZU1653" s="34"/>
      <c r="PAB1653" s="35"/>
      <c r="PAC1653" s="34"/>
      <c r="PAJ1653" s="35"/>
      <c r="PAK1653" s="34"/>
      <c r="PAR1653" s="35"/>
      <c r="PAS1653" s="34"/>
      <c r="PAZ1653" s="35"/>
      <c r="PBA1653" s="34"/>
      <c r="PBH1653" s="35"/>
      <c r="PBI1653" s="34"/>
      <c r="PBP1653" s="35"/>
      <c r="PBQ1653" s="34"/>
      <c r="PBX1653" s="35"/>
      <c r="PBY1653" s="34"/>
      <c r="PCF1653" s="35"/>
      <c r="PCG1653" s="34"/>
      <c r="PCN1653" s="35"/>
      <c r="PCO1653" s="34"/>
      <c r="PCV1653" s="35"/>
      <c r="PCW1653" s="34"/>
      <c r="PDD1653" s="35"/>
      <c r="PDE1653" s="34"/>
      <c r="PDL1653" s="35"/>
      <c r="PDM1653" s="34"/>
      <c r="PDT1653" s="35"/>
      <c r="PDU1653" s="34"/>
      <c r="PEB1653" s="35"/>
      <c r="PEC1653" s="34"/>
      <c r="PEJ1653" s="35"/>
      <c r="PEK1653" s="34"/>
      <c r="PER1653" s="35"/>
      <c r="PES1653" s="34"/>
      <c r="PEZ1653" s="35"/>
      <c r="PFA1653" s="34"/>
      <c r="PFH1653" s="35"/>
      <c r="PFI1653" s="34"/>
      <c r="PFP1653" s="35"/>
      <c r="PFQ1653" s="34"/>
      <c r="PFX1653" s="35"/>
      <c r="PFY1653" s="34"/>
      <c r="PGF1653" s="35"/>
      <c r="PGG1653" s="34"/>
      <c r="PGN1653" s="35"/>
      <c r="PGO1653" s="34"/>
      <c r="PGV1653" s="35"/>
      <c r="PGW1653" s="34"/>
      <c r="PHD1653" s="35"/>
      <c r="PHE1653" s="34"/>
      <c r="PHL1653" s="35"/>
      <c r="PHM1653" s="34"/>
      <c r="PHT1653" s="35"/>
      <c r="PHU1653" s="34"/>
      <c r="PIB1653" s="35"/>
      <c r="PIC1653" s="34"/>
      <c r="PIJ1653" s="35"/>
      <c r="PIK1653" s="34"/>
      <c r="PIR1653" s="35"/>
      <c r="PIS1653" s="34"/>
      <c r="PIZ1653" s="35"/>
      <c r="PJA1653" s="34"/>
      <c r="PJH1653" s="35"/>
      <c r="PJI1653" s="34"/>
      <c r="PJP1653" s="35"/>
      <c r="PJQ1653" s="34"/>
      <c r="PJX1653" s="35"/>
      <c r="PJY1653" s="34"/>
      <c r="PKF1653" s="35"/>
      <c r="PKG1653" s="34"/>
      <c r="PKN1653" s="35"/>
      <c r="PKO1653" s="34"/>
      <c r="PKV1653" s="35"/>
      <c r="PKW1653" s="34"/>
      <c r="PLD1653" s="35"/>
      <c r="PLE1653" s="34"/>
      <c r="PLL1653" s="35"/>
      <c r="PLM1653" s="34"/>
      <c r="PLT1653" s="35"/>
      <c r="PLU1653" s="34"/>
      <c r="PMB1653" s="35"/>
      <c r="PMC1653" s="34"/>
      <c r="PMJ1653" s="35"/>
      <c r="PMK1653" s="34"/>
      <c r="PMR1653" s="35"/>
      <c r="PMS1653" s="34"/>
      <c r="PMZ1653" s="35"/>
      <c r="PNA1653" s="34"/>
      <c r="PNH1653" s="35"/>
      <c r="PNI1653" s="34"/>
      <c r="PNP1653" s="35"/>
      <c r="PNQ1653" s="34"/>
      <c r="PNX1653" s="35"/>
      <c r="PNY1653" s="34"/>
      <c r="POF1653" s="35"/>
      <c r="POG1653" s="34"/>
      <c r="PON1653" s="35"/>
      <c r="POO1653" s="34"/>
      <c r="POV1653" s="35"/>
      <c r="POW1653" s="34"/>
      <c r="PPD1653" s="35"/>
      <c r="PPE1653" s="34"/>
      <c r="PPL1653" s="35"/>
      <c r="PPM1653" s="34"/>
      <c r="PPT1653" s="35"/>
      <c r="PPU1653" s="34"/>
      <c r="PQB1653" s="35"/>
      <c r="PQC1653" s="34"/>
      <c r="PQJ1653" s="35"/>
      <c r="PQK1653" s="34"/>
      <c r="PQR1653" s="35"/>
      <c r="PQS1653" s="34"/>
      <c r="PQZ1653" s="35"/>
      <c r="PRA1653" s="34"/>
      <c r="PRH1653" s="35"/>
      <c r="PRI1653" s="34"/>
      <c r="PRP1653" s="35"/>
      <c r="PRQ1653" s="34"/>
      <c r="PRX1653" s="35"/>
      <c r="PRY1653" s="34"/>
      <c r="PSF1653" s="35"/>
      <c r="PSG1653" s="34"/>
      <c r="PSN1653" s="35"/>
      <c r="PSO1653" s="34"/>
      <c r="PSV1653" s="35"/>
      <c r="PSW1653" s="34"/>
      <c r="PTD1653" s="35"/>
      <c r="PTE1653" s="34"/>
      <c r="PTL1653" s="35"/>
      <c r="PTM1653" s="34"/>
      <c r="PTT1653" s="35"/>
      <c r="PTU1653" s="34"/>
      <c r="PUB1653" s="35"/>
      <c r="PUC1653" s="34"/>
      <c r="PUJ1653" s="35"/>
      <c r="PUK1653" s="34"/>
      <c r="PUR1653" s="35"/>
      <c r="PUS1653" s="34"/>
      <c r="PUZ1653" s="35"/>
      <c r="PVA1653" s="34"/>
      <c r="PVH1653" s="35"/>
      <c r="PVI1653" s="34"/>
      <c r="PVP1653" s="35"/>
      <c r="PVQ1653" s="34"/>
      <c r="PVX1653" s="35"/>
      <c r="PVY1653" s="34"/>
      <c r="PWF1653" s="35"/>
      <c r="PWG1653" s="34"/>
      <c r="PWN1653" s="35"/>
      <c r="PWO1653" s="34"/>
      <c r="PWV1653" s="35"/>
      <c r="PWW1653" s="34"/>
      <c r="PXD1653" s="35"/>
      <c r="PXE1653" s="34"/>
      <c r="PXL1653" s="35"/>
      <c r="PXM1653" s="34"/>
      <c r="PXT1653" s="35"/>
      <c r="PXU1653" s="34"/>
      <c r="PYB1653" s="35"/>
      <c r="PYC1653" s="34"/>
      <c r="PYJ1653" s="35"/>
      <c r="PYK1653" s="34"/>
      <c r="PYR1653" s="35"/>
      <c r="PYS1653" s="34"/>
      <c r="PYZ1653" s="35"/>
      <c r="PZA1653" s="34"/>
      <c r="PZH1653" s="35"/>
      <c r="PZI1653" s="34"/>
      <c r="PZP1653" s="35"/>
      <c r="PZQ1653" s="34"/>
      <c r="PZX1653" s="35"/>
      <c r="PZY1653" s="34"/>
      <c r="QAF1653" s="35"/>
      <c r="QAG1653" s="34"/>
      <c r="QAN1653" s="35"/>
      <c r="QAO1653" s="34"/>
      <c r="QAV1653" s="35"/>
      <c r="QAW1653" s="34"/>
      <c r="QBD1653" s="35"/>
      <c r="QBE1653" s="34"/>
      <c r="QBL1653" s="35"/>
      <c r="QBM1653" s="34"/>
      <c r="QBT1653" s="35"/>
      <c r="QBU1653" s="34"/>
      <c r="QCB1653" s="35"/>
      <c r="QCC1653" s="34"/>
      <c r="QCJ1653" s="35"/>
      <c r="QCK1653" s="34"/>
      <c r="QCR1653" s="35"/>
      <c r="QCS1653" s="34"/>
      <c r="QCZ1653" s="35"/>
      <c r="QDA1653" s="34"/>
      <c r="QDH1653" s="35"/>
      <c r="QDI1653" s="34"/>
      <c r="QDP1653" s="35"/>
      <c r="QDQ1653" s="34"/>
      <c r="QDX1653" s="35"/>
      <c r="QDY1653" s="34"/>
      <c r="QEF1653" s="35"/>
      <c r="QEG1653" s="34"/>
      <c r="QEN1653" s="35"/>
      <c r="QEO1653" s="34"/>
      <c r="QEV1653" s="35"/>
      <c r="QEW1653" s="34"/>
      <c r="QFD1653" s="35"/>
      <c r="QFE1653" s="34"/>
      <c r="QFL1653" s="35"/>
      <c r="QFM1653" s="34"/>
      <c r="QFT1653" s="35"/>
      <c r="QFU1653" s="34"/>
      <c r="QGB1653" s="35"/>
      <c r="QGC1653" s="34"/>
      <c r="QGJ1653" s="35"/>
      <c r="QGK1653" s="34"/>
      <c r="QGR1653" s="35"/>
      <c r="QGS1653" s="34"/>
      <c r="QGZ1653" s="35"/>
      <c r="QHA1653" s="34"/>
      <c r="QHH1653" s="35"/>
      <c r="QHI1653" s="34"/>
      <c r="QHP1653" s="35"/>
      <c r="QHQ1653" s="34"/>
      <c r="QHX1653" s="35"/>
      <c r="QHY1653" s="34"/>
      <c r="QIF1653" s="35"/>
      <c r="QIG1653" s="34"/>
      <c r="QIN1653" s="35"/>
      <c r="QIO1653" s="34"/>
      <c r="QIV1653" s="35"/>
      <c r="QIW1653" s="34"/>
      <c r="QJD1653" s="35"/>
      <c r="QJE1653" s="34"/>
      <c r="QJL1653" s="35"/>
      <c r="QJM1653" s="34"/>
      <c r="QJT1653" s="35"/>
      <c r="QJU1653" s="34"/>
      <c r="QKB1653" s="35"/>
      <c r="QKC1653" s="34"/>
      <c r="QKJ1653" s="35"/>
      <c r="QKK1653" s="34"/>
      <c r="QKR1653" s="35"/>
      <c r="QKS1653" s="34"/>
      <c r="QKZ1653" s="35"/>
      <c r="QLA1653" s="34"/>
      <c r="QLH1653" s="35"/>
      <c r="QLI1653" s="34"/>
      <c r="QLP1653" s="35"/>
      <c r="QLQ1653" s="34"/>
      <c r="QLX1653" s="35"/>
      <c r="QLY1653" s="34"/>
      <c r="QMF1653" s="35"/>
      <c r="QMG1653" s="34"/>
      <c r="QMN1653" s="35"/>
      <c r="QMO1653" s="34"/>
      <c r="QMV1653" s="35"/>
      <c r="QMW1653" s="34"/>
      <c r="QND1653" s="35"/>
      <c r="QNE1653" s="34"/>
      <c r="QNL1653" s="35"/>
      <c r="QNM1653" s="34"/>
      <c r="QNT1653" s="35"/>
      <c r="QNU1653" s="34"/>
      <c r="QOB1653" s="35"/>
      <c r="QOC1653" s="34"/>
      <c r="QOJ1653" s="35"/>
      <c r="QOK1653" s="34"/>
      <c r="QOR1653" s="35"/>
      <c r="QOS1653" s="34"/>
      <c r="QOZ1653" s="35"/>
      <c r="QPA1653" s="34"/>
      <c r="QPH1653" s="35"/>
      <c r="QPI1653" s="34"/>
      <c r="QPP1653" s="35"/>
      <c r="QPQ1653" s="34"/>
      <c r="QPX1653" s="35"/>
      <c r="QPY1653" s="34"/>
      <c r="QQF1653" s="35"/>
      <c r="QQG1653" s="34"/>
      <c r="QQN1653" s="35"/>
      <c r="QQO1653" s="34"/>
      <c r="QQV1653" s="35"/>
      <c r="QQW1653" s="34"/>
      <c r="QRD1653" s="35"/>
      <c r="QRE1653" s="34"/>
      <c r="QRL1653" s="35"/>
      <c r="QRM1653" s="34"/>
      <c r="QRT1653" s="35"/>
      <c r="QRU1653" s="34"/>
      <c r="QSB1653" s="35"/>
      <c r="QSC1653" s="34"/>
      <c r="QSJ1653" s="35"/>
      <c r="QSK1653" s="34"/>
      <c r="QSR1653" s="35"/>
      <c r="QSS1653" s="34"/>
      <c r="QSZ1653" s="35"/>
      <c r="QTA1653" s="34"/>
      <c r="QTH1653" s="35"/>
      <c r="QTI1653" s="34"/>
      <c r="QTP1653" s="35"/>
      <c r="QTQ1653" s="34"/>
      <c r="QTX1653" s="35"/>
      <c r="QTY1653" s="34"/>
      <c r="QUF1653" s="35"/>
      <c r="QUG1653" s="34"/>
      <c r="QUN1653" s="35"/>
      <c r="QUO1653" s="34"/>
      <c r="QUV1653" s="35"/>
      <c r="QUW1653" s="34"/>
      <c r="QVD1653" s="35"/>
      <c r="QVE1653" s="34"/>
      <c r="QVL1653" s="35"/>
      <c r="QVM1653" s="34"/>
      <c r="QVT1653" s="35"/>
      <c r="QVU1653" s="34"/>
      <c r="QWB1653" s="35"/>
      <c r="QWC1653" s="34"/>
      <c r="QWJ1653" s="35"/>
      <c r="QWK1653" s="34"/>
      <c r="QWR1653" s="35"/>
      <c r="QWS1653" s="34"/>
      <c r="QWZ1653" s="35"/>
      <c r="QXA1653" s="34"/>
      <c r="QXH1653" s="35"/>
      <c r="QXI1653" s="34"/>
      <c r="QXP1653" s="35"/>
      <c r="QXQ1653" s="34"/>
      <c r="QXX1653" s="35"/>
      <c r="QXY1653" s="34"/>
      <c r="QYF1653" s="35"/>
      <c r="QYG1653" s="34"/>
      <c r="QYN1653" s="35"/>
      <c r="QYO1653" s="34"/>
      <c r="QYV1653" s="35"/>
      <c r="QYW1653" s="34"/>
      <c r="QZD1653" s="35"/>
      <c r="QZE1653" s="34"/>
      <c r="QZL1653" s="35"/>
      <c r="QZM1653" s="34"/>
      <c r="QZT1653" s="35"/>
      <c r="QZU1653" s="34"/>
      <c r="RAB1653" s="35"/>
      <c r="RAC1653" s="34"/>
      <c r="RAJ1653" s="35"/>
      <c r="RAK1653" s="34"/>
      <c r="RAR1653" s="35"/>
      <c r="RAS1653" s="34"/>
      <c r="RAZ1653" s="35"/>
      <c r="RBA1653" s="34"/>
      <c r="RBH1653" s="35"/>
      <c r="RBI1653" s="34"/>
      <c r="RBP1653" s="35"/>
      <c r="RBQ1653" s="34"/>
      <c r="RBX1653" s="35"/>
      <c r="RBY1653" s="34"/>
      <c r="RCF1653" s="35"/>
      <c r="RCG1653" s="34"/>
      <c r="RCN1653" s="35"/>
      <c r="RCO1653" s="34"/>
      <c r="RCV1653" s="35"/>
      <c r="RCW1653" s="34"/>
      <c r="RDD1653" s="35"/>
      <c r="RDE1653" s="34"/>
      <c r="RDL1653" s="35"/>
      <c r="RDM1653" s="34"/>
      <c r="RDT1653" s="35"/>
      <c r="RDU1653" s="34"/>
      <c r="REB1653" s="35"/>
      <c r="REC1653" s="34"/>
      <c r="REJ1653" s="35"/>
      <c r="REK1653" s="34"/>
      <c r="RER1653" s="35"/>
      <c r="RES1653" s="34"/>
      <c r="REZ1653" s="35"/>
      <c r="RFA1653" s="34"/>
      <c r="RFH1653" s="35"/>
      <c r="RFI1653" s="34"/>
      <c r="RFP1653" s="35"/>
      <c r="RFQ1653" s="34"/>
      <c r="RFX1653" s="35"/>
      <c r="RFY1653" s="34"/>
      <c r="RGF1653" s="35"/>
      <c r="RGG1653" s="34"/>
      <c r="RGN1653" s="35"/>
      <c r="RGO1653" s="34"/>
      <c r="RGV1653" s="35"/>
      <c r="RGW1653" s="34"/>
      <c r="RHD1653" s="35"/>
      <c r="RHE1653" s="34"/>
      <c r="RHL1653" s="35"/>
      <c r="RHM1653" s="34"/>
      <c r="RHT1653" s="35"/>
      <c r="RHU1653" s="34"/>
      <c r="RIB1653" s="35"/>
      <c r="RIC1653" s="34"/>
      <c r="RIJ1653" s="35"/>
      <c r="RIK1653" s="34"/>
      <c r="RIR1653" s="35"/>
      <c r="RIS1653" s="34"/>
      <c r="RIZ1653" s="35"/>
      <c r="RJA1653" s="34"/>
      <c r="RJH1653" s="35"/>
      <c r="RJI1653" s="34"/>
      <c r="RJP1653" s="35"/>
      <c r="RJQ1653" s="34"/>
      <c r="RJX1653" s="35"/>
      <c r="RJY1653" s="34"/>
      <c r="RKF1653" s="35"/>
      <c r="RKG1653" s="34"/>
      <c r="RKN1653" s="35"/>
      <c r="RKO1653" s="34"/>
      <c r="RKV1653" s="35"/>
      <c r="RKW1653" s="34"/>
      <c r="RLD1653" s="35"/>
      <c r="RLE1653" s="34"/>
      <c r="RLL1653" s="35"/>
      <c r="RLM1653" s="34"/>
      <c r="RLT1653" s="35"/>
      <c r="RLU1653" s="34"/>
      <c r="RMB1653" s="35"/>
      <c r="RMC1653" s="34"/>
      <c r="RMJ1653" s="35"/>
      <c r="RMK1653" s="34"/>
      <c r="RMR1653" s="35"/>
      <c r="RMS1653" s="34"/>
      <c r="RMZ1653" s="35"/>
      <c r="RNA1653" s="34"/>
      <c r="RNH1653" s="35"/>
      <c r="RNI1653" s="34"/>
      <c r="RNP1653" s="35"/>
      <c r="RNQ1653" s="34"/>
      <c r="RNX1653" s="35"/>
      <c r="RNY1653" s="34"/>
      <c r="ROF1653" s="35"/>
      <c r="ROG1653" s="34"/>
      <c r="RON1653" s="35"/>
      <c r="ROO1653" s="34"/>
      <c r="ROV1653" s="35"/>
      <c r="ROW1653" s="34"/>
      <c r="RPD1653" s="35"/>
      <c r="RPE1653" s="34"/>
      <c r="RPL1653" s="35"/>
      <c r="RPM1653" s="34"/>
      <c r="RPT1653" s="35"/>
      <c r="RPU1653" s="34"/>
      <c r="RQB1653" s="35"/>
      <c r="RQC1653" s="34"/>
      <c r="RQJ1653" s="35"/>
      <c r="RQK1653" s="34"/>
      <c r="RQR1653" s="35"/>
      <c r="RQS1653" s="34"/>
      <c r="RQZ1653" s="35"/>
      <c r="RRA1653" s="34"/>
      <c r="RRH1653" s="35"/>
      <c r="RRI1653" s="34"/>
      <c r="RRP1653" s="35"/>
      <c r="RRQ1653" s="34"/>
      <c r="RRX1653" s="35"/>
      <c r="RRY1653" s="34"/>
      <c r="RSF1653" s="35"/>
      <c r="RSG1653" s="34"/>
      <c r="RSN1653" s="35"/>
      <c r="RSO1653" s="34"/>
      <c r="RSV1653" s="35"/>
      <c r="RSW1653" s="34"/>
      <c r="RTD1653" s="35"/>
      <c r="RTE1653" s="34"/>
      <c r="RTL1653" s="35"/>
      <c r="RTM1653" s="34"/>
      <c r="RTT1653" s="35"/>
      <c r="RTU1653" s="34"/>
      <c r="RUB1653" s="35"/>
      <c r="RUC1653" s="34"/>
      <c r="RUJ1653" s="35"/>
      <c r="RUK1653" s="34"/>
      <c r="RUR1653" s="35"/>
      <c r="RUS1653" s="34"/>
      <c r="RUZ1653" s="35"/>
      <c r="RVA1653" s="34"/>
      <c r="RVH1653" s="35"/>
      <c r="RVI1653" s="34"/>
      <c r="RVP1653" s="35"/>
      <c r="RVQ1653" s="34"/>
      <c r="RVX1653" s="35"/>
      <c r="RVY1653" s="34"/>
      <c r="RWF1653" s="35"/>
      <c r="RWG1653" s="34"/>
      <c r="RWN1653" s="35"/>
      <c r="RWO1653" s="34"/>
      <c r="RWV1653" s="35"/>
      <c r="RWW1653" s="34"/>
      <c r="RXD1653" s="35"/>
      <c r="RXE1653" s="34"/>
      <c r="RXL1653" s="35"/>
      <c r="RXM1653" s="34"/>
      <c r="RXT1653" s="35"/>
      <c r="RXU1653" s="34"/>
      <c r="RYB1653" s="35"/>
      <c r="RYC1653" s="34"/>
      <c r="RYJ1653" s="35"/>
      <c r="RYK1653" s="34"/>
      <c r="RYR1653" s="35"/>
      <c r="RYS1653" s="34"/>
      <c r="RYZ1653" s="35"/>
      <c r="RZA1653" s="34"/>
      <c r="RZH1653" s="35"/>
      <c r="RZI1653" s="34"/>
      <c r="RZP1653" s="35"/>
      <c r="RZQ1653" s="34"/>
      <c r="RZX1653" s="35"/>
      <c r="RZY1653" s="34"/>
      <c r="SAF1653" s="35"/>
      <c r="SAG1653" s="34"/>
      <c r="SAN1653" s="35"/>
      <c r="SAO1653" s="34"/>
      <c r="SAV1653" s="35"/>
      <c r="SAW1653" s="34"/>
      <c r="SBD1653" s="35"/>
      <c r="SBE1653" s="34"/>
      <c r="SBL1653" s="35"/>
      <c r="SBM1653" s="34"/>
      <c r="SBT1653" s="35"/>
      <c r="SBU1653" s="34"/>
      <c r="SCB1653" s="35"/>
      <c r="SCC1653" s="34"/>
      <c r="SCJ1653" s="35"/>
      <c r="SCK1653" s="34"/>
      <c r="SCR1653" s="35"/>
      <c r="SCS1653" s="34"/>
      <c r="SCZ1653" s="35"/>
      <c r="SDA1653" s="34"/>
      <c r="SDH1653" s="35"/>
      <c r="SDI1653" s="34"/>
      <c r="SDP1653" s="35"/>
      <c r="SDQ1653" s="34"/>
      <c r="SDX1653" s="35"/>
      <c r="SDY1653" s="34"/>
      <c r="SEF1653" s="35"/>
      <c r="SEG1653" s="34"/>
      <c r="SEN1653" s="35"/>
      <c r="SEO1653" s="34"/>
      <c r="SEV1653" s="35"/>
      <c r="SEW1653" s="34"/>
      <c r="SFD1653" s="35"/>
      <c r="SFE1653" s="34"/>
      <c r="SFL1653" s="35"/>
      <c r="SFM1653" s="34"/>
      <c r="SFT1653" s="35"/>
      <c r="SFU1653" s="34"/>
      <c r="SGB1653" s="35"/>
      <c r="SGC1653" s="34"/>
      <c r="SGJ1653" s="35"/>
      <c r="SGK1653" s="34"/>
      <c r="SGR1653" s="35"/>
      <c r="SGS1653" s="34"/>
      <c r="SGZ1653" s="35"/>
      <c r="SHA1653" s="34"/>
      <c r="SHH1653" s="35"/>
      <c r="SHI1653" s="34"/>
      <c r="SHP1653" s="35"/>
      <c r="SHQ1653" s="34"/>
      <c r="SHX1653" s="35"/>
      <c r="SHY1653" s="34"/>
      <c r="SIF1653" s="35"/>
      <c r="SIG1653" s="34"/>
      <c r="SIN1653" s="35"/>
      <c r="SIO1653" s="34"/>
      <c r="SIV1653" s="35"/>
      <c r="SIW1653" s="34"/>
      <c r="SJD1653" s="35"/>
      <c r="SJE1653" s="34"/>
      <c r="SJL1653" s="35"/>
      <c r="SJM1653" s="34"/>
      <c r="SJT1653" s="35"/>
      <c r="SJU1653" s="34"/>
      <c r="SKB1653" s="35"/>
      <c r="SKC1653" s="34"/>
      <c r="SKJ1653" s="35"/>
      <c r="SKK1653" s="34"/>
      <c r="SKR1653" s="35"/>
      <c r="SKS1653" s="34"/>
      <c r="SKZ1653" s="35"/>
      <c r="SLA1653" s="34"/>
      <c r="SLH1653" s="35"/>
      <c r="SLI1653" s="34"/>
      <c r="SLP1653" s="35"/>
      <c r="SLQ1653" s="34"/>
      <c r="SLX1653" s="35"/>
      <c r="SLY1653" s="34"/>
      <c r="SMF1653" s="35"/>
      <c r="SMG1653" s="34"/>
      <c r="SMN1653" s="35"/>
      <c r="SMO1653" s="34"/>
      <c r="SMV1653" s="35"/>
      <c r="SMW1653" s="34"/>
      <c r="SND1653" s="35"/>
      <c r="SNE1653" s="34"/>
      <c r="SNL1653" s="35"/>
      <c r="SNM1653" s="34"/>
      <c r="SNT1653" s="35"/>
      <c r="SNU1653" s="34"/>
      <c r="SOB1653" s="35"/>
      <c r="SOC1653" s="34"/>
      <c r="SOJ1653" s="35"/>
      <c r="SOK1653" s="34"/>
      <c r="SOR1653" s="35"/>
      <c r="SOS1653" s="34"/>
      <c r="SOZ1653" s="35"/>
      <c r="SPA1653" s="34"/>
      <c r="SPH1653" s="35"/>
      <c r="SPI1653" s="34"/>
      <c r="SPP1653" s="35"/>
      <c r="SPQ1653" s="34"/>
      <c r="SPX1653" s="35"/>
      <c r="SPY1653" s="34"/>
      <c r="SQF1653" s="35"/>
      <c r="SQG1653" s="34"/>
      <c r="SQN1653" s="35"/>
      <c r="SQO1653" s="34"/>
      <c r="SQV1653" s="35"/>
      <c r="SQW1653" s="34"/>
      <c r="SRD1653" s="35"/>
      <c r="SRE1653" s="34"/>
      <c r="SRL1653" s="35"/>
      <c r="SRM1653" s="34"/>
      <c r="SRT1653" s="35"/>
      <c r="SRU1653" s="34"/>
      <c r="SSB1653" s="35"/>
      <c r="SSC1653" s="34"/>
      <c r="SSJ1653" s="35"/>
      <c r="SSK1653" s="34"/>
      <c r="SSR1653" s="35"/>
      <c r="SSS1653" s="34"/>
      <c r="SSZ1653" s="35"/>
      <c r="STA1653" s="34"/>
      <c r="STH1653" s="35"/>
      <c r="STI1653" s="34"/>
      <c r="STP1653" s="35"/>
      <c r="STQ1653" s="34"/>
      <c r="STX1653" s="35"/>
      <c r="STY1653" s="34"/>
      <c r="SUF1653" s="35"/>
      <c r="SUG1653" s="34"/>
      <c r="SUN1653" s="35"/>
      <c r="SUO1653" s="34"/>
      <c r="SUV1653" s="35"/>
      <c r="SUW1653" s="34"/>
      <c r="SVD1653" s="35"/>
      <c r="SVE1653" s="34"/>
      <c r="SVL1653" s="35"/>
      <c r="SVM1653" s="34"/>
      <c r="SVT1653" s="35"/>
      <c r="SVU1653" s="34"/>
      <c r="SWB1653" s="35"/>
      <c r="SWC1653" s="34"/>
      <c r="SWJ1653" s="35"/>
      <c r="SWK1653" s="34"/>
      <c r="SWR1653" s="35"/>
      <c r="SWS1653" s="34"/>
      <c r="SWZ1653" s="35"/>
      <c r="SXA1653" s="34"/>
      <c r="SXH1653" s="35"/>
      <c r="SXI1653" s="34"/>
      <c r="SXP1653" s="35"/>
      <c r="SXQ1653" s="34"/>
      <c r="SXX1653" s="35"/>
      <c r="SXY1653" s="34"/>
      <c r="SYF1653" s="35"/>
      <c r="SYG1653" s="34"/>
      <c r="SYN1653" s="35"/>
      <c r="SYO1653" s="34"/>
      <c r="SYV1653" s="35"/>
      <c r="SYW1653" s="34"/>
      <c r="SZD1653" s="35"/>
      <c r="SZE1653" s="34"/>
      <c r="SZL1653" s="35"/>
      <c r="SZM1653" s="34"/>
      <c r="SZT1653" s="35"/>
      <c r="SZU1653" s="34"/>
      <c r="TAB1653" s="35"/>
      <c r="TAC1653" s="34"/>
      <c r="TAJ1653" s="35"/>
      <c r="TAK1653" s="34"/>
      <c r="TAR1653" s="35"/>
      <c r="TAS1653" s="34"/>
      <c r="TAZ1653" s="35"/>
      <c r="TBA1653" s="34"/>
      <c r="TBH1653" s="35"/>
      <c r="TBI1653" s="34"/>
      <c r="TBP1653" s="35"/>
      <c r="TBQ1653" s="34"/>
      <c r="TBX1653" s="35"/>
      <c r="TBY1653" s="34"/>
      <c r="TCF1653" s="35"/>
      <c r="TCG1653" s="34"/>
      <c r="TCN1653" s="35"/>
      <c r="TCO1653" s="34"/>
      <c r="TCV1653" s="35"/>
      <c r="TCW1653" s="34"/>
      <c r="TDD1653" s="35"/>
      <c r="TDE1653" s="34"/>
      <c r="TDL1653" s="35"/>
      <c r="TDM1653" s="34"/>
      <c r="TDT1653" s="35"/>
      <c r="TDU1653" s="34"/>
      <c r="TEB1653" s="35"/>
      <c r="TEC1653" s="34"/>
      <c r="TEJ1653" s="35"/>
      <c r="TEK1653" s="34"/>
      <c r="TER1653" s="35"/>
      <c r="TES1653" s="34"/>
      <c r="TEZ1653" s="35"/>
      <c r="TFA1653" s="34"/>
      <c r="TFH1653" s="35"/>
      <c r="TFI1653" s="34"/>
      <c r="TFP1653" s="35"/>
      <c r="TFQ1653" s="34"/>
      <c r="TFX1653" s="35"/>
      <c r="TFY1653" s="34"/>
      <c r="TGF1653" s="35"/>
      <c r="TGG1653" s="34"/>
      <c r="TGN1653" s="35"/>
      <c r="TGO1653" s="34"/>
      <c r="TGV1653" s="35"/>
      <c r="TGW1653" s="34"/>
      <c r="THD1653" s="35"/>
      <c r="THE1653" s="34"/>
      <c r="THL1653" s="35"/>
      <c r="THM1653" s="34"/>
      <c r="THT1653" s="35"/>
      <c r="THU1653" s="34"/>
      <c r="TIB1653" s="35"/>
      <c r="TIC1653" s="34"/>
      <c r="TIJ1653" s="35"/>
      <c r="TIK1653" s="34"/>
      <c r="TIR1653" s="35"/>
      <c r="TIS1653" s="34"/>
      <c r="TIZ1653" s="35"/>
      <c r="TJA1653" s="34"/>
      <c r="TJH1653" s="35"/>
      <c r="TJI1653" s="34"/>
      <c r="TJP1653" s="35"/>
      <c r="TJQ1653" s="34"/>
      <c r="TJX1653" s="35"/>
      <c r="TJY1653" s="34"/>
      <c r="TKF1653" s="35"/>
      <c r="TKG1653" s="34"/>
      <c r="TKN1653" s="35"/>
      <c r="TKO1653" s="34"/>
      <c r="TKV1653" s="35"/>
      <c r="TKW1653" s="34"/>
      <c r="TLD1653" s="35"/>
      <c r="TLE1653" s="34"/>
      <c r="TLL1653" s="35"/>
      <c r="TLM1653" s="34"/>
      <c r="TLT1653" s="35"/>
      <c r="TLU1653" s="34"/>
      <c r="TMB1653" s="35"/>
      <c r="TMC1653" s="34"/>
      <c r="TMJ1653" s="35"/>
      <c r="TMK1653" s="34"/>
      <c r="TMR1653" s="35"/>
      <c r="TMS1653" s="34"/>
      <c r="TMZ1653" s="35"/>
      <c r="TNA1653" s="34"/>
      <c r="TNH1653" s="35"/>
      <c r="TNI1653" s="34"/>
      <c r="TNP1653" s="35"/>
      <c r="TNQ1653" s="34"/>
      <c r="TNX1653" s="35"/>
      <c r="TNY1653" s="34"/>
      <c r="TOF1653" s="35"/>
      <c r="TOG1653" s="34"/>
      <c r="TON1653" s="35"/>
      <c r="TOO1653" s="34"/>
      <c r="TOV1653" s="35"/>
      <c r="TOW1653" s="34"/>
      <c r="TPD1653" s="35"/>
      <c r="TPE1653" s="34"/>
      <c r="TPL1653" s="35"/>
      <c r="TPM1653" s="34"/>
      <c r="TPT1653" s="35"/>
      <c r="TPU1653" s="34"/>
      <c r="TQB1653" s="35"/>
      <c r="TQC1653" s="34"/>
      <c r="TQJ1653" s="35"/>
      <c r="TQK1653" s="34"/>
      <c r="TQR1653" s="35"/>
      <c r="TQS1653" s="34"/>
      <c r="TQZ1653" s="35"/>
      <c r="TRA1653" s="34"/>
      <c r="TRH1653" s="35"/>
      <c r="TRI1653" s="34"/>
      <c r="TRP1653" s="35"/>
      <c r="TRQ1653" s="34"/>
      <c r="TRX1653" s="35"/>
      <c r="TRY1653" s="34"/>
      <c r="TSF1653" s="35"/>
      <c r="TSG1653" s="34"/>
      <c r="TSN1653" s="35"/>
      <c r="TSO1653" s="34"/>
      <c r="TSV1653" s="35"/>
      <c r="TSW1653" s="34"/>
      <c r="TTD1653" s="35"/>
      <c r="TTE1653" s="34"/>
      <c r="TTL1653" s="35"/>
      <c r="TTM1653" s="34"/>
      <c r="TTT1653" s="35"/>
      <c r="TTU1653" s="34"/>
      <c r="TUB1653" s="35"/>
      <c r="TUC1653" s="34"/>
      <c r="TUJ1653" s="35"/>
      <c r="TUK1653" s="34"/>
      <c r="TUR1653" s="35"/>
      <c r="TUS1653" s="34"/>
      <c r="TUZ1653" s="35"/>
      <c r="TVA1653" s="34"/>
      <c r="TVH1653" s="35"/>
      <c r="TVI1653" s="34"/>
      <c r="TVP1653" s="35"/>
      <c r="TVQ1653" s="34"/>
      <c r="TVX1653" s="35"/>
      <c r="TVY1653" s="34"/>
      <c r="TWF1653" s="35"/>
      <c r="TWG1653" s="34"/>
      <c r="TWN1653" s="35"/>
      <c r="TWO1653" s="34"/>
      <c r="TWV1653" s="35"/>
      <c r="TWW1653" s="34"/>
      <c r="TXD1653" s="35"/>
      <c r="TXE1653" s="34"/>
      <c r="TXL1653" s="35"/>
      <c r="TXM1653" s="34"/>
      <c r="TXT1653" s="35"/>
      <c r="TXU1653" s="34"/>
      <c r="TYB1653" s="35"/>
      <c r="TYC1653" s="34"/>
      <c r="TYJ1653" s="35"/>
      <c r="TYK1653" s="34"/>
      <c r="TYR1653" s="35"/>
      <c r="TYS1653" s="34"/>
      <c r="TYZ1653" s="35"/>
      <c r="TZA1653" s="34"/>
      <c r="TZH1653" s="35"/>
      <c r="TZI1653" s="34"/>
      <c r="TZP1653" s="35"/>
      <c r="TZQ1653" s="34"/>
      <c r="TZX1653" s="35"/>
      <c r="TZY1653" s="34"/>
      <c r="UAF1653" s="35"/>
      <c r="UAG1653" s="34"/>
      <c r="UAN1653" s="35"/>
      <c r="UAO1653" s="34"/>
      <c r="UAV1653" s="35"/>
      <c r="UAW1653" s="34"/>
      <c r="UBD1653" s="35"/>
      <c r="UBE1653" s="34"/>
      <c r="UBL1653" s="35"/>
      <c r="UBM1653" s="34"/>
      <c r="UBT1653" s="35"/>
      <c r="UBU1653" s="34"/>
      <c r="UCB1653" s="35"/>
      <c r="UCC1653" s="34"/>
      <c r="UCJ1653" s="35"/>
      <c r="UCK1653" s="34"/>
      <c r="UCR1653" s="35"/>
      <c r="UCS1653" s="34"/>
      <c r="UCZ1653" s="35"/>
      <c r="UDA1653" s="34"/>
      <c r="UDH1653" s="35"/>
      <c r="UDI1653" s="34"/>
      <c r="UDP1653" s="35"/>
      <c r="UDQ1653" s="34"/>
      <c r="UDX1653" s="35"/>
      <c r="UDY1653" s="34"/>
      <c r="UEF1653" s="35"/>
      <c r="UEG1653" s="34"/>
      <c r="UEN1653" s="35"/>
      <c r="UEO1653" s="34"/>
      <c r="UEV1653" s="35"/>
      <c r="UEW1653" s="34"/>
      <c r="UFD1653" s="35"/>
      <c r="UFE1653" s="34"/>
      <c r="UFL1653" s="35"/>
      <c r="UFM1653" s="34"/>
      <c r="UFT1653" s="35"/>
      <c r="UFU1653" s="34"/>
      <c r="UGB1653" s="35"/>
      <c r="UGC1653" s="34"/>
      <c r="UGJ1653" s="35"/>
      <c r="UGK1653" s="34"/>
      <c r="UGR1653" s="35"/>
      <c r="UGS1653" s="34"/>
      <c r="UGZ1653" s="35"/>
      <c r="UHA1653" s="34"/>
      <c r="UHH1653" s="35"/>
      <c r="UHI1653" s="34"/>
      <c r="UHP1653" s="35"/>
      <c r="UHQ1653" s="34"/>
      <c r="UHX1653" s="35"/>
      <c r="UHY1653" s="34"/>
      <c r="UIF1653" s="35"/>
      <c r="UIG1653" s="34"/>
      <c r="UIN1653" s="35"/>
      <c r="UIO1653" s="34"/>
      <c r="UIV1653" s="35"/>
      <c r="UIW1653" s="34"/>
      <c r="UJD1653" s="35"/>
      <c r="UJE1653" s="34"/>
      <c r="UJL1653" s="35"/>
      <c r="UJM1653" s="34"/>
      <c r="UJT1653" s="35"/>
      <c r="UJU1653" s="34"/>
      <c r="UKB1653" s="35"/>
      <c r="UKC1653" s="34"/>
      <c r="UKJ1653" s="35"/>
      <c r="UKK1653" s="34"/>
      <c r="UKR1653" s="35"/>
      <c r="UKS1653" s="34"/>
      <c r="UKZ1653" s="35"/>
      <c r="ULA1653" s="34"/>
      <c r="ULH1653" s="35"/>
      <c r="ULI1653" s="34"/>
      <c r="ULP1653" s="35"/>
      <c r="ULQ1653" s="34"/>
      <c r="ULX1653" s="35"/>
      <c r="ULY1653" s="34"/>
      <c r="UMF1653" s="35"/>
      <c r="UMG1653" s="34"/>
      <c r="UMN1653" s="35"/>
      <c r="UMO1653" s="34"/>
      <c r="UMV1653" s="35"/>
      <c r="UMW1653" s="34"/>
      <c r="UND1653" s="35"/>
      <c r="UNE1653" s="34"/>
      <c r="UNL1653" s="35"/>
      <c r="UNM1653" s="34"/>
      <c r="UNT1653" s="35"/>
      <c r="UNU1653" s="34"/>
      <c r="UOB1653" s="35"/>
      <c r="UOC1653" s="34"/>
      <c r="UOJ1653" s="35"/>
      <c r="UOK1653" s="34"/>
      <c r="UOR1653" s="35"/>
      <c r="UOS1653" s="34"/>
      <c r="UOZ1653" s="35"/>
      <c r="UPA1653" s="34"/>
      <c r="UPH1653" s="35"/>
      <c r="UPI1653" s="34"/>
      <c r="UPP1653" s="35"/>
      <c r="UPQ1653" s="34"/>
      <c r="UPX1653" s="35"/>
      <c r="UPY1653" s="34"/>
      <c r="UQF1653" s="35"/>
      <c r="UQG1653" s="34"/>
      <c r="UQN1653" s="35"/>
      <c r="UQO1653" s="34"/>
      <c r="UQV1653" s="35"/>
      <c r="UQW1653" s="34"/>
      <c r="URD1653" s="35"/>
      <c r="URE1653" s="34"/>
      <c r="URL1653" s="35"/>
      <c r="URM1653" s="34"/>
      <c r="URT1653" s="35"/>
      <c r="URU1653" s="34"/>
      <c r="USB1653" s="35"/>
      <c r="USC1653" s="34"/>
      <c r="USJ1653" s="35"/>
      <c r="USK1653" s="34"/>
      <c r="USR1653" s="35"/>
      <c r="USS1653" s="34"/>
      <c r="USZ1653" s="35"/>
      <c r="UTA1653" s="34"/>
      <c r="UTH1653" s="35"/>
      <c r="UTI1653" s="34"/>
      <c r="UTP1653" s="35"/>
      <c r="UTQ1653" s="34"/>
      <c r="UTX1653" s="35"/>
      <c r="UTY1653" s="34"/>
      <c r="UUF1653" s="35"/>
      <c r="UUG1653" s="34"/>
      <c r="UUN1653" s="35"/>
      <c r="UUO1653" s="34"/>
      <c r="UUV1653" s="35"/>
      <c r="UUW1653" s="34"/>
      <c r="UVD1653" s="35"/>
      <c r="UVE1653" s="34"/>
      <c r="UVL1653" s="35"/>
      <c r="UVM1653" s="34"/>
      <c r="UVT1653" s="35"/>
      <c r="UVU1653" s="34"/>
      <c r="UWB1653" s="35"/>
      <c r="UWC1653" s="34"/>
      <c r="UWJ1653" s="35"/>
      <c r="UWK1653" s="34"/>
      <c r="UWR1653" s="35"/>
      <c r="UWS1653" s="34"/>
      <c r="UWZ1653" s="35"/>
      <c r="UXA1653" s="34"/>
      <c r="UXH1653" s="35"/>
      <c r="UXI1653" s="34"/>
      <c r="UXP1653" s="35"/>
      <c r="UXQ1653" s="34"/>
      <c r="UXX1653" s="35"/>
      <c r="UXY1653" s="34"/>
      <c r="UYF1653" s="35"/>
      <c r="UYG1653" s="34"/>
      <c r="UYN1653" s="35"/>
      <c r="UYO1653" s="34"/>
      <c r="UYV1653" s="35"/>
      <c r="UYW1653" s="34"/>
      <c r="UZD1653" s="35"/>
      <c r="UZE1653" s="34"/>
      <c r="UZL1653" s="35"/>
      <c r="UZM1653" s="34"/>
      <c r="UZT1653" s="35"/>
      <c r="UZU1653" s="34"/>
      <c r="VAB1653" s="35"/>
      <c r="VAC1653" s="34"/>
      <c r="VAJ1653" s="35"/>
      <c r="VAK1653" s="34"/>
      <c r="VAR1653" s="35"/>
      <c r="VAS1653" s="34"/>
      <c r="VAZ1653" s="35"/>
      <c r="VBA1653" s="34"/>
      <c r="VBH1653" s="35"/>
      <c r="VBI1653" s="34"/>
      <c r="VBP1653" s="35"/>
      <c r="VBQ1653" s="34"/>
      <c r="VBX1653" s="35"/>
      <c r="VBY1653" s="34"/>
      <c r="VCF1653" s="35"/>
      <c r="VCG1653" s="34"/>
      <c r="VCN1653" s="35"/>
      <c r="VCO1653" s="34"/>
      <c r="VCV1653" s="35"/>
      <c r="VCW1653" s="34"/>
      <c r="VDD1653" s="35"/>
      <c r="VDE1653" s="34"/>
      <c r="VDL1653" s="35"/>
      <c r="VDM1653" s="34"/>
      <c r="VDT1653" s="35"/>
      <c r="VDU1653" s="34"/>
      <c r="VEB1653" s="35"/>
      <c r="VEC1653" s="34"/>
      <c r="VEJ1653" s="35"/>
      <c r="VEK1653" s="34"/>
      <c r="VER1653" s="35"/>
      <c r="VES1653" s="34"/>
      <c r="VEZ1653" s="35"/>
      <c r="VFA1653" s="34"/>
      <c r="VFH1653" s="35"/>
      <c r="VFI1653" s="34"/>
      <c r="VFP1653" s="35"/>
      <c r="VFQ1653" s="34"/>
      <c r="VFX1653" s="35"/>
      <c r="VFY1653" s="34"/>
      <c r="VGF1653" s="35"/>
      <c r="VGG1653" s="34"/>
      <c r="VGN1653" s="35"/>
      <c r="VGO1653" s="34"/>
      <c r="VGV1653" s="35"/>
      <c r="VGW1653" s="34"/>
      <c r="VHD1653" s="35"/>
      <c r="VHE1653" s="34"/>
      <c r="VHL1653" s="35"/>
      <c r="VHM1653" s="34"/>
      <c r="VHT1653" s="35"/>
      <c r="VHU1653" s="34"/>
      <c r="VIB1653" s="35"/>
      <c r="VIC1653" s="34"/>
      <c r="VIJ1653" s="35"/>
      <c r="VIK1653" s="34"/>
      <c r="VIR1653" s="35"/>
      <c r="VIS1653" s="34"/>
      <c r="VIZ1653" s="35"/>
      <c r="VJA1653" s="34"/>
      <c r="VJH1653" s="35"/>
      <c r="VJI1653" s="34"/>
      <c r="VJP1653" s="35"/>
      <c r="VJQ1653" s="34"/>
      <c r="VJX1653" s="35"/>
      <c r="VJY1653" s="34"/>
      <c r="VKF1653" s="35"/>
      <c r="VKG1653" s="34"/>
      <c r="VKN1653" s="35"/>
      <c r="VKO1653" s="34"/>
      <c r="VKV1653" s="35"/>
      <c r="VKW1653" s="34"/>
      <c r="VLD1653" s="35"/>
      <c r="VLE1653" s="34"/>
      <c r="VLL1653" s="35"/>
      <c r="VLM1653" s="34"/>
      <c r="VLT1653" s="35"/>
      <c r="VLU1653" s="34"/>
      <c r="VMB1653" s="35"/>
      <c r="VMC1653" s="34"/>
      <c r="VMJ1653" s="35"/>
      <c r="VMK1653" s="34"/>
      <c r="VMR1653" s="35"/>
      <c r="VMS1653" s="34"/>
      <c r="VMZ1653" s="35"/>
      <c r="VNA1653" s="34"/>
      <c r="VNH1653" s="35"/>
      <c r="VNI1653" s="34"/>
      <c r="VNP1653" s="35"/>
      <c r="VNQ1653" s="34"/>
      <c r="VNX1653" s="35"/>
      <c r="VNY1653" s="34"/>
      <c r="VOF1653" s="35"/>
      <c r="VOG1653" s="34"/>
      <c r="VON1653" s="35"/>
      <c r="VOO1653" s="34"/>
      <c r="VOV1653" s="35"/>
      <c r="VOW1653" s="34"/>
      <c r="VPD1653" s="35"/>
      <c r="VPE1653" s="34"/>
      <c r="VPL1653" s="35"/>
      <c r="VPM1653" s="34"/>
      <c r="VPT1653" s="35"/>
      <c r="VPU1653" s="34"/>
      <c r="VQB1653" s="35"/>
      <c r="VQC1653" s="34"/>
      <c r="VQJ1653" s="35"/>
      <c r="VQK1653" s="34"/>
      <c r="VQR1653" s="35"/>
      <c r="VQS1653" s="34"/>
      <c r="VQZ1653" s="35"/>
      <c r="VRA1653" s="34"/>
      <c r="VRH1653" s="35"/>
      <c r="VRI1653" s="34"/>
      <c r="VRP1653" s="35"/>
      <c r="VRQ1653" s="34"/>
      <c r="VRX1653" s="35"/>
      <c r="VRY1653" s="34"/>
      <c r="VSF1653" s="35"/>
      <c r="VSG1653" s="34"/>
      <c r="VSN1653" s="35"/>
      <c r="VSO1653" s="34"/>
      <c r="VSV1653" s="35"/>
      <c r="VSW1653" s="34"/>
      <c r="VTD1653" s="35"/>
      <c r="VTE1653" s="34"/>
      <c r="VTL1653" s="35"/>
      <c r="VTM1653" s="34"/>
      <c r="VTT1653" s="35"/>
      <c r="VTU1653" s="34"/>
      <c r="VUB1653" s="35"/>
      <c r="VUC1653" s="34"/>
      <c r="VUJ1653" s="35"/>
      <c r="VUK1653" s="34"/>
      <c r="VUR1653" s="35"/>
      <c r="VUS1653" s="34"/>
      <c r="VUZ1653" s="35"/>
      <c r="VVA1653" s="34"/>
      <c r="VVH1653" s="35"/>
      <c r="VVI1653" s="34"/>
      <c r="VVP1653" s="35"/>
      <c r="VVQ1653" s="34"/>
      <c r="VVX1653" s="35"/>
      <c r="VVY1653" s="34"/>
      <c r="VWF1653" s="35"/>
      <c r="VWG1653" s="34"/>
      <c r="VWN1653" s="35"/>
      <c r="VWO1653" s="34"/>
      <c r="VWV1653" s="35"/>
      <c r="VWW1653" s="34"/>
      <c r="VXD1653" s="35"/>
      <c r="VXE1653" s="34"/>
      <c r="VXL1653" s="35"/>
      <c r="VXM1653" s="34"/>
      <c r="VXT1653" s="35"/>
      <c r="VXU1653" s="34"/>
      <c r="VYB1653" s="35"/>
      <c r="VYC1653" s="34"/>
      <c r="VYJ1653" s="35"/>
      <c r="VYK1653" s="34"/>
      <c r="VYR1653" s="35"/>
      <c r="VYS1653" s="34"/>
      <c r="VYZ1653" s="35"/>
      <c r="VZA1653" s="34"/>
      <c r="VZH1653" s="35"/>
      <c r="VZI1653" s="34"/>
      <c r="VZP1653" s="35"/>
      <c r="VZQ1653" s="34"/>
      <c r="VZX1653" s="35"/>
      <c r="VZY1653" s="34"/>
      <c r="WAF1653" s="35"/>
      <c r="WAG1653" s="34"/>
      <c r="WAN1653" s="35"/>
      <c r="WAO1653" s="34"/>
      <c r="WAV1653" s="35"/>
      <c r="WAW1653" s="34"/>
      <c r="WBD1653" s="35"/>
      <c r="WBE1653" s="34"/>
      <c r="WBL1653" s="35"/>
      <c r="WBM1653" s="34"/>
      <c r="WBT1653" s="35"/>
      <c r="WBU1653" s="34"/>
      <c r="WCB1653" s="35"/>
      <c r="WCC1653" s="34"/>
      <c r="WCJ1653" s="35"/>
      <c r="WCK1653" s="34"/>
      <c r="WCR1653" s="35"/>
      <c r="WCS1653" s="34"/>
      <c r="WCZ1653" s="35"/>
      <c r="WDA1653" s="34"/>
      <c r="WDH1653" s="35"/>
      <c r="WDI1653" s="34"/>
      <c r="WDP1653" s="35"/>
      <c r="WDQ1653" s="34"/>
      <c r="WDX1653" s="35"/>
      <c r="WDY1653" s="34"/>
      <c r="WEF1653" s="35"/>
      <c r="WEG1653" s="34"/>
      <c r="WEN1653" s="35"/>
      <c r="WEO1653" s="34"/>
      <c r="WEV1653" s="35"/>
      <c r="WEW1653" s="34"/>
      <c r="WFD1653" s="35"/>
      <c r="WFE1653" s="34"/>
      <c r="WFL1653" s="35"/>
      <c r="WFM1653" s="34"/>
      <c r="WFT1653" s="35"/>
      <c r="WFU1653" s="34"/>
      <c r="WGB1653" s="35"/>
      <c r="WGC1653" s="34"/>
      <c r="WGJ1653" s="35"/>
      <c r="WGK1653" s="34"/>
      <c r="WGR1653" s="35"/>
      <c r="WGS1653" s="34"/>
      <c r="WGZ1653" s="35"/>
      <c r="WHA1653" s="34"/>
      <c r="WHH1653" s="35"/>
      <c r="WHI1653" s="34"/>
      <c r="WHP1653" s="35"/>
      <c r="WHQ1653" s="34"/>
      <c r="WHX1653" s="35"/>
      <c r="WHY1653" s="34"/>
      <c r="WIF1653" s="35"/>
      <c r="WIG1653" s="34"/>
      <c r="WIN1653" s="35"/>
      <c r="WIO1653" s="34"/>
      <c r="WIV1653" s="35"/>
      <c r="WIW1653" s="34"/>
      <c r="WJD1653" s="35"/>
      <c r="WJE1653" s="34"/>
      <c r="WJL1653" s="35"/>
      <c r="WJM1653" s="34"/>
      <c r="WJT1653" s="35"/>
      <c r="WJU1653" s="34"/>
      <c r="WKB1653" s="35"/>
      <c r="WKC1653" s="34"/>
      <c r="WKJ1653" s="35"/>
      <c r="WKK1653" s="34"/>
      <c r="WKR1653" s="35"/>
      <c r="WKS1653" s="34"/>
      <c r="WKZ1653" s="35"/>
      <c r="WLA1653" s="34"/>
      <c r="WLH1653" s="35"/>
      <c r="WLI1653" s="34"/>
      <c r="WLP1653" s="35"/>
      <c r="WLQ1653" s="34"/>
      <c r="WLX1653" s="35"/>
      <c r="WLY1653" s="34"/>
      <c r="WMF1653" s="35"/>
      <c r="WMG1653" s="34"/>
      <c r="WMN1653" s="35"/>
      <c r="WMO1653" s="34"/>
      <c r="WMV1653" s="35"/>
      <c r="WMW1653" s="34"/>
      <c r="WND1653" s="35"/>
      <c r="WNE1653" s="34"/>
      <c r="WNL1653" s="35"/>
      <c r="WNM1653" s="34"/>
      <c r="WNT1653" s="35"/>
      <c r="WNU1653" s="34"/>
      <c r="WOB1653" s="35"/>
      <c r="WOC1653" s="34"/>
      <c r="WOJ1653" s="35"/>
      <c r="WOK1653" s="34"/>
      <c r="WOR1653" s="35"/>
      <c r="WOS1653" s="34"/>
      <c r="WOZ1653" s="35"/>
      <c r="WPA1653" s="34"/>
      <c r="WPH1653" s="35"/>
      <c r="WPI1653" s="34"/>
      <c r="WPP1653" s="35"/>
      <c r="WPQ1653" s="34"/>
      <c r="WPX1653" s="35"/>
      <c r="WPY1653" s="34"/>
      <c r="WQF1653" s="35"/>
      <c r="WQG1653" s="34"/>
      <c r="WQN1653" s="35"/>
      <c r="WQO1653" s="34"/>
      <c r="WQV1653" s="35"/>
      <c r="WQW1653" s="34"/>
      <c r="WRD1653" s="35"/>
      <c r="WRE1653" s="34"/>
      <c r="WRL1653" s="35"/>
      <c r="WRM1653" s="34"/>
      <c r="WRT1653" s="35"/>
      <c r="WRU1653" s="34"/>
      <c r="WSB1653" s="35"/>
      <c r="WSC1653" s="34"/>
      <c r="WSJ1653" s="35"/>
      <c r="WSK1653" s="34"/>
      <c r="WSR1653" s="35"/>
      <c r="WSS1653" s="34"/>
      <c r="WSZ1653" s="35"/>
      <c r="WTA1653" s="34"/>
      <c r="WTH1653" s="35"/>
      <c r="WTI1653" s="34"/>
      <c r="WTP1653" s="35"/>
      <c r="WTQ1653" s="34"/>
      <c r="WTX1653" s="35"/>
      <c r="WTY1653" s="34"/>
      <c r="WUF1653" s="35"/>
      <c r="WUG1653" s="34"/>
      <c r="WUN1653" s="35"/>
      <c r="WUO1653" s="34"/>
      <c r="WUV1653" s="35"/>
      <c r="WUW1653" s="34"/>
      <c r="WVD1653" s="35"/>
      <c r="WVE1653" s="34"/>
      <c r="WVL1653" s="35"/>
      <c r="WVM1653" s="34"/>
      <c r="WVT1653" s="35"/>
      <c r="WVU1653" s="34"/>
      <c r="WWB1653" s="35"/>
      <c r="WWC1653" s="34"/>
      <c r="WWJ1653" s="35"/>
      <c r="WWK1653" s="34"/>
      <c r="WWR1653" s="35"/>
      <c r="WWS1653" s="34"/>
      <c r="WWZ1653" s="35"/>
      <c r="WXA1653" s="34"/>
      <c r="WXH1653" s="35"/>
      <c r="WXI1653" s="34"/>
      <c r="WXP1653" s="35"/>
      <c r="WXQ1653" s="34"/>
      <c r="WXX1653" s="35"/>
      <c r="WXY1653" s="34"/>
      <c r="WYF1653" s="35"/>
      <c r="WYG1653" s="34"/>
      <c r="WYN1653" s="35"/>
      <c r="WYO1653" s="34"/>
      <c r="WYV1653" s="35"/>
      <c r="WYW1653" s="34"/>
      <c r="WZD1653" s="35"/>
      <c r="WZE1653" s="34"/>
      <c r="WZL1653" s="35"/>
      <c r="WZM1653" s="34"/>
      <c r="WZT1653" s="35"/>
      <c r="WZU1653" s="34"/>
      <c r="XAB1653" s="35"/>
      <c r="XAC1653" s="34"/>
      <c r="XAJ1653" s="35"/>
      <c r="XAK1653" s="34"/>
      <c r="XAR1653" s="35"/>
      <c r="XAS1653" s="34"/>
      <c r="XAZ1653" s="35"/>
      <c r="XBA1653" s="34"/>
      <c r="XBH1653" s="35"/>
      <c r="XBI1653" s="34"/>
      <c r="XBP1653" s="35"/>
      <c r="XBQ1653" s="34"/>
      <c r="XBX1653" s="35"/>
      <c r="XBY1653" s="34"/>
      <c r="XCF1653" s="35"/>
      <c r="XCG1653" s="34"/>
      <c r="XCN1653" s="35"/>
      <c r="XCO1653" s="34"/>
      <c r="XCV1653" s="35"/>
      <c r="XCW1653" s="34"/>
      <c r="XDD1653" s="35"/>
      <c r="XDE1653" s="34"/>
      <c r="XDL1653" s="35"/>
      <c r="XDM1653" s="34"/>
      <c r="XDT1653" s="35"/>
      <c r="XDU1653" s="34"/>
      <c r="XEB1653" s="35"/>
      <c r="XEC1653" s="34"/>
      <c r="XEJ1653" s="35"/>
      <c r="XEK1653" s="34"/>
      <c r="XER1653" s="35"/>
      <c r="XES1653" s="34"/>
      <c r="XEZ1653" s="35"/>
      <c r="XFA1653" s="34"/>
    </row>
    <row r="1654" spans="1:1021 1028:2045 2052:3069 3076:4093 4100:5117 5124:6141 6148:7165 7172:8189 8196:9213 9220:10237 10244:11261 11268:12285 12292:13309 13316:14333 14340:15357 15364:16381" x14ac:dyDescent="0.25">
      <c r="A1654" t="s">
        <v>484</v>
      </c>
      <c r="B1654" t="s">
        <v>474</v>
      </c>
      <c r="C1654">
        <v>339</v>
      </c>
      <c r="D1654">
        <v>339</v>
      </c>
      <c r="E1654" s="35">
        <v>1</v>
      </c>
      <c r="F1654" s="34">
        <v>1.9999999999999999E-88</v>
      </c>
      <c r="G1654">
        <v>85.76</v>
      </c>
      <c r="H1654">
        <v>3056</v>
      </c>
      <c r="I1654" t="str">
        <f>HYPERLINK("https://www.ncbi.nlm.nih.gov/nucleotide/LS974168.1?report=genbank&amp;log$=nucltop&amp;blast_rank=52&amp;RID=XE6RV0D8013","LS974168.1")</f>
        <v>LS974168.1</v>
      </c>
      <c r="L1654" s="35"/>
      <c r="M1654" s="34"/>
      <c r="T1654" s="35"/>
      <c r="U1654" s="34"/>
      <c r="AB1654" s="35"/>
      <c r="AC1654" s="34"/>
      <c r="AJ1654" s="35"/>
      <c r="AK1654" s="34"/>
      <c r="AR1654" s="35"/>
      <c r="AS1654" s="34"/>
      <c r="AZ1654" s="35"/>
      <c r="BA1654" s="34"/>
      <c r="BH1654" s="35"/>
      <c r="BI1654" s="34"/>
      <c r="BP1654" s="35"/>
      <c r="BQ1654" s="34"/>
      <c r="BX1654" s="35"/>
      <c r="BY1654" s="34"/>
      <c r="CF1654" s="35"/>
      <c r="CG1654" s="34"/>
      <c r="CN1654" s="35"/>
      <c r="CO1654" s="34"/>
      <c r="CV1654" s="35"/>
      <c r="CW1654" s="34"/>
      <c r="DD1654" s="35"/>
      <c r="DE1654" s="34"/>
      <c r="DL1654" s="35"/>
      <c r="DM1654" s="34"/>
      <c r="DT1654" s="35"/>
      <c r="DU1654" s="34"/>
      <c r="EB1654" s="35"/>
      <c r="EC1654" s="34"/>
      <c r="EJ1654" s="35"/>
      <c r="EK1654" s="34"/>
      <c r="ER1654" s="35"/>
      <c r="ES1654" s="34"/>
      <c r="EZ1654" s="35"/>
      <c r="FA1654" s="34"/>
      <c r="FH1654" s="35"/>
      <c r="FI1654" s="34"/>
      <c r="FP1654" s="35"/>
      <c r="FQ1654" s="34"/>
      <c r="FX1654" s="35"/>
      <c r="FY1654" s="34"/>
      <c r="GF1654" s="35"/>
      <c r="GG1654" s="34"/>
      <c r="GN1654" s="35"/>
      <c r="GO1654" s="34"/>
      <c r="GV1654" s="35"/>
      <c r="GW1654" s="34"/>
      <c r="HD1654" s="35"/>
      <c r="HE1654" s="34"/>
      <c r="HL1654" s="35"/>
      <c r="HM1654" s="34"/>
      <c r="HT1654" s="35"/>
      <c r="HU1654" s="34"/>
      <c r="IB1654" s="35"/>
      <c r="IC1654" s="34"/>
      <c r="IJ1654" s="35"/>
      <c r="IK1654" s="34"/>
      <c r="IR1654" s="35"/>
      <c r="IS1654" s="34"/>
      <c r="IZ1654" s="35"/>
      <c r="JA1654" s="34"/>
      <c r="JH1654" s="35"/>
      <c r="JI1654" s="34"/>
      <c r="JP1654" s="35"/>
      <c r="JQ1654" s="34"/>
      <c r="JX1654" s="35"/>
      <c r="JY1654" s="34"/>
      <c r="KF1654" s="35"/>
      <c r="KG1654" s="34"/>
      <c r="KN1654" s="35"/>
      <c r="KO1654" s="34"/>
      <c r="KV1654" s="35"/>
      <c r="KW1654" s="34"/>
      <c r="LD1654" s="35"/>
      <c r="LE1654" s="34"/>
      <c r="LL1654" s="35"/>
      <c r="LM1654" s="34"/>
      <c r="LT1654" s="35"/>
      <c r="LU1654" s="34"/>
      <c r="MB1654" s="35"/>
      <c r="MC1654" s="34"/>
      <c r="MJ1654" s="35"/>
      <c r="MK1654" s="34"/>
      <c r="MR1654" s="35"/>
      <c r="MS1654" s="34"/>
      <c r="MZ1654" s="35"/>
      <c r="NA1654" s="34"/>
      <c r="NH1654" s="35"/>
      <c r="NI1654" s="34"/>
      <c r="NP1654" s="35"/>
      <c r="NQ1654" s="34"/>
      <c r="NX1654" s="35"/>
      <c r="NY1654" s="34"/>
      <c r="OF1654" s="35"/>
      <c r="OG1654" s="34"/>
      <c r="ON1654" s="35"/>
      <c r="OO1654" s="34"/>
      <c r="OV1654" s="35"/>
      <c r="OW1654" s="34"/>
      <c r="PD1654" s="35"/>
      <c r="PE1654" s="34"/>
      <c r="PL1654" s="35"/>
      <c r="PM1654" s="34"/>
      <c r="PT1654" s="35"/>
      <c r="PU1654" s="34"/>
      <c r="QB1654" s="35"/>
      <c r="QC1654" s="34"/>
      <c r="QJ1654" s="35"/>
      <c r="QK1654" s="34"/>
      <c r="QR1654" s="35"/>
      <c r="QS1654" s="34"/>
      <c r="QZ1654" s="35"/>
      <c r="RA1654" s="34"/>
      <c r="RH1654" s="35"/>
      <c r="RI1654" s="34"/>
      <c r="RP1654" s="35"/>
      <c r="RQ1654" s="34"/>
      <c r="RX1654" s="35"/>
      <c r="RY1654" s="34"/>
      <c r="SF1654" s="35"/>
      <c r="SG1654" s="34"/>
      <c r="SN1654" s="35"/>
      <c r="SO1654" s="34"/>
      <c r="SV1654" s="35"/>
      <c r="SW1654" s="34"/>
      <c r="TD1654" s="35"/>
      <c r="TE1654" s="34"/>
      <c r="TL1654" s="35"/>
      <c r="TM1654" s="34"/>
      <c r="TT1654" s="35"/>
      <c r="TU1654" s="34"/>
      <c r="UB1654" s="35"/>
      <c r="UC1654" s="34"/>
      <c r="UJ1654" s="35"/>
      <c r="UK1654" s="34"/>
      <c r="UR1654" s="35"/>
      <c r="US1654" s="34"/>
      <c r="UZ1654" s="35"/>
      <c r="VA1654" s="34"/>
      <c r="VH1654" s="35"/>
      <c r="VI1654" s="34"/>
      <c r="VP1654" s="35"/>
      <c r="VQ1654" s="34"/>
      <c r="VX1654" s="35"/>
      <c r="VY1654" s="34"/>
      <c r="WF1654" s="35"/>
      <c r="WG1654" s="34"/>
      <c r="WN1654" s="35"/>
      <c r="WO1654" s="34"/>
      <c r="WV1654" s="35"/>
      <c r="WW1654" s="34"/>
      <c r="XD1654" s="35"/>
      <c r="XE1654" s="34"/>
      <c r="XL1654" s="35"/>
      <c r="XM1654" s="34"/>
      <c r="XT1654" s="35"/>
      <c r="XU1654" s="34"/>
      <c r="YB1654" s="35"/>
      <c r="YC1654" s="34"/>
      <c r="YJ1654" s="35"/>
      <c r="YK1654" s="34"/>
      <c r="YR1654" s="35"/>
      <c r="YS1654" s="34"/>
      <c r="YZ1654" s="35"/>
      <c r="ZA1654" s="34"/>
      <c r="ZH1654" s="35"/>
      <c r="ZI1654" s="34"/>
      <c r="ZP1654" s="35"/>
      <c r="ZQ1654" s="34"/>
      <c r="ZX1654" s="35"/>
      <c r="ZY1654" s="34"/>
      <c r="AAF1654" s="35"/>
      <c r="AAG1654" s="34"/>
      <c r="AAN1654" s="35"/>
      <c r="AAO1654" s="34"/>
      <c r="AAV1654" s="35"/>
      <c r="AAW1654" s="34"/>
      <c r="ABD1654" s="35"/>
      <c r="ABE1654" s="34"/>
      <c r="ABL1654" s="35"/>
      <c r="ABM1654" s="34"/>
      <c r="ABT1654" s="35"/>
      <c r="ABU1654" s="34"/>
      <c r="ACB1654" s="35"/>
      <c r="ACC1654" s="34"/>
      <c r="ACJ1654" s="35"/>
      <c r="ACK1654" s="34"/>
      <c r="ACR1654" s="35"/>
      <c r="ACS1654" s="34"/>
      <c r="ACZ1654" s="35"/>
      <c r="ADA1654" s="34"/>
      <c r="ADH1654" s="35"/>
      <c r="ADI1654" s="34"/>
      <c r="ADP1654" s="35"/>
      <c r="ADQ1654" s="34"/>
      <c r="ADX1654" s="35"/>
      <c r="ADY1654" s="34"/>
      <c r="AEF1654" s="35"/>
      <c r="AEG1654" s="34"/>
      <c r="AEN1654" s="35"/>
      <c r="AEO1654" s="34"/>
      <c r="AEV1654" s="35"/>
      <c r="AEW1654" s="34"/>
      <c r="AFD1654" s="35"/>
      <c r="AFE1654" s="34"/>
      <c r="AFL1654" s="35"/>
      <c r="AFM1654" s="34"/>
      <c r="AFT1654" s="35"/>
      <c r="AFU1654" s="34"/>
      <c r="AGB1654" s="35"/>
      <c r="AGC1654" s="34"/>
      <c r="AGJ1654" s="35"/>
      <c r="AGK1654" s="34"/>
      <c r="AGR1654" s="35"/>
      <c r="AGS1654" s="34"/>
      <c r="AGZ1654" s="35"/>
      <c r="AHA1654" s="34"/>
      <c r="AHH1654" s="35"/>
      <c r="AHI1654" s="34"/>
      <c r="AHP1654" s="35"/>
      <c r="AHQ1654" s="34"/>
      <c r="AHX1654" s="35"/>
      <c r="AHY1654" s="34"/>
      <c r="AIF1654" s="35"/>
      <c r="AIG1654" s="34"/>
      <c r="AIN1654" s="35"/>
      <c r="AIO1654" s="34"/>
      <c r="AIV1654" s="35"/>
      <c r="AIW1654" s="34"/>
      <c r="AJD1654" s="35"/>
      <c r="AJE1654" s="34"/>
      <c r="AJL1654" s="35"/>
      <c r="AJM1654" s="34"/>
      <c r="AJT1654" s="35"/>
      <c r="AJU1654" s="34"/>
      <c r="AKB1654" s="35"/>
      <c r="AKC1654" s="34"/>
      <c r="AKJ1654" s="35"/>
      <c r="AKK1654" s="34"/>
      <c r="AKR1654" s="35"/>
      <c r="AKS1654" s="34"/>
      <c r="AKZ1654" s="35"/>
      <c r="ALA1654" s="34"/>
      <c r="ALH1654" s="35"/>
      <c r="ALI1654" s="34"/>
      <c r="ALP1654" s="35"/>
      <c r="ALQ1654" s="34"/>
      <c r="ALX1654" s="35"/>
      <c r="ALY1654" s="34"/>
      <c r="AMF1654" s="35"/>
      <c r="AMG1654" s="34"/>
      <c r="AMN1654" s="35"/>
      <c r="AMO1654" s="34"/>
      <c r="AMV1654" s="35"/>
      <c r="AMW1654" s="34"/>
      <c r="AND1654" s="35"/>
      <c r="ANE1654" s="34"/>
      <c r="ANL1654" s="35"/>
      <c r="ANM1654" s="34"/>
      <c r="ANT1654" s="35"/>
      <c r="ANU1654" s="34"/>
      <c r="AOB1654" s="35"/>
      <c r="AOC1654" s="34"/>
      <c r="AOJ1654" s="35"/>
      <c r="AOK1654" s="34"/>
      <c r="AOR1654" s="35"/>
      <c r="AOS1654" s="34"/>
      <c r="AOZ1654" s="35"/>
      <c r="APA1654" s="34"/>
      <c r="APH1654" s="35"/>
      <c r="API1654" s="34"/>
      <c r="APP1654" s="35"/>
      <c r="APQ1654" s="34"/>
      <c r="APX1654" s="35"/>
      <c r="APY1654" s="34"/>
      <c r="AQF1654" s="35"/>
      <c r="AQG1654" s="34"/>
      <c r="AQN1654" s="35"/>
      <c r="AQO1654" s="34"/>
      <c r="AQV1654" s="35"/>
      <c r="AQW1654" s="34"/>
      <c r="ARD1654" s="35"/>
      <c r="ARE1654" s="34"/>
      <c r="ARL1654" s="35"/>
      <c r="ARM1654" s="34"/>
      <c r="ART1654" s="35"/>
      <c r="ARU1654" s="34"/>
      <c r="ASB1654" s="35"/>
      <c r="ASC1654" s="34"/>
      <c r="ASJ1654" s="35"/>
      <c r="ASK1654" s="34"/>
      <c r="ASR1654" s="35"/>
      <c r="ASS1654" s="34"/>
      <c r="ASZ1654" s="35"/>
      <c r="ATA1654" s="34"/>
      <c r="ATH1654" s="35"/>
      <c r="ATI1654" s="34"/>
      <c r="ATP1654" s="35"/>
      <c r="ATQ1654" s="34"/>
      <c r="ATX1654" s="35"/>
      <c r="ATY1654" s="34"/>
      <c r="AUF1654" s="35"/>
      <c r="AUG1654" s="34"/>
      <c r="AUN1654" s="35"/>
      <c r="AUO1654" s="34"/>
      <c r="AUV1654" s="35"/>
      <c r="AUW1654" s="34"/>
      <c r="AVD1654" s="35"/>
      <c r="AVE1654" s="34"/>
      <c r="AVL1654" s="35"/>
      <c r="AVM1654" s="34"/>
      <c r="AVT1654" s="35"/>
      <c r="AVU1654" s="34"/>
      <c r="AWB1654" s="35"/>
      <c r="AWC1654" s="34"/>
      <c r="AWJ1654" s="35"/>
      <c r="AWK1654" s="34"/>
      <c r="AWR1654" s="35"/>
      <c r="AWS1654" s="34"/>
      <c r="AWZ1654" s="35"/>
      <c r="AXA1654" s="34"/>
      <c r="AXH1654" s="35"/>
      <c r="AXI1654" s="34"/>
      <c r="AXP1654" s="35"/>
      <c r="AXQ1654" s="34"/>
      <c r="AXX1654" s="35"/>
      <c r="AXY1654" s="34"/>
      <c r="AYF1654" s="35"/>
      <c r="AYG1654" s="34"/>
      <c r="AYN1654" s="35"/>
      <c r="AYO1654" s="34"/>
      <c r="AYV1654" s="35"/>
      <c r="AYW1654" s="34"/>
      <c r="AZD1654" s="35"/>
      <c r="AZE1654" s="34"/>
      <c r="AZL1654" s="35"/>
      <c r="AZM1654" s="34"/>
      <c r="AZT1654" s="35"/>
      <c r="AZU1654" s="34"/>
      <c r="BAB1654" s="35"/>
      <c r="BAC1654" s="34"/>
      <c r="BAJ1654" s="35"/>
      <c r="BAK1654" s="34"/>
      <c r="BAR1654" s="35"/>
      <c r="BAS1654" s="34"/>
      <c r="BAZ1654" s="35"/>
      <c r="BBA1654" s="34"/>
      <c r="BBH1654" s="35"/>
      <c r="BBI1654" s="34"/>
      <c r="BBP1654" s="35"/>
      <c r="BBQ1654" s="34"/>
      <c r="BBX1654" s="35"/>
      <c r="BBY1654" s="34"/>
      <c r="BCF1654" s="35"/>
      <c r="BCG1654" s="34"/>
      <c r="BCN1654" s="35"/>
      <c r="BCO1654" s="34"/>
      <c r="BCV1654" s="35"/>
      <c r="BCW1654" s="34"/>
      <c r="BDD1654" s="35"/>
      <c r="BDE1654" s="34"/>
      <c r="BDL1654" s="35"/>
      <c r="BDM1654" s="34"/>
      <c r="BDT1654" s="35"/>
      <c r="BDU1654" s="34"/>
      <c r="BEB1654" s="35"/>
      <c r="BEC1654" s="34"/>
      <c r="BEJ1654" s="35"/>
      <c r="BEK1654" s="34"/>
      <c r="BER1654" s="35"/>
      <c r="BES1654" s="34"/>
      <c r="BEZ1654" s="35"/>
      <c r="BFA1654" s="34"/>
      <c r="BFH1654" s="35"/>
      <c r="BFI1654" s="34"/>
      <c r="BFP1654" s="35"/>
      <c r="BFQ1654" s="34"/>
      <c r="BFX1654" s="35"/>
      <c r="BFY1654" s="34"/>
      <c r="BGF1654" s="35"/>
      <c r="BGG1654" s="34"/>
      <c r="BGN1654" s="35"/>
      <c r="BGO1654" s="34"/>
      <c r="BGV1654" s="35"/>
      <c r="BGW1654" s="34"/>
      <c r="BHD1654" s="35"/>
      <c r="BHE1654" s="34"/>
      <c r="BHL1654" s="35"/>
      <c r="BHM1654" s="34"/>
      <c r="BHT1654" s="35"/>
      <c r="BHU1654" s="34"/>
      <c r="BIB1654" s="35"/>
      <c r="BIC1654" s="34"/>
      <c r="BIJ1654" s="35"/>
      <c r="BIK1654" s="34"/>
      <c r="BIR1654" s="35"/>
      <c r="BIS1654" s="34"/>
      <c r="BIZ1654" s="35"/>
      <c r="BJA1654" s="34"/>
      <c r="BJH1654" s="35"/>
      <c r="BJI1654" s="34"/>
      <c r="BJP1654" s="35"/>
      <c r="BJQ1654" s="34"/>
      <c r="BJX1654" s="35"/>
      <c r="BJY1654" s="34"/>
      <c r="BKF1654" s="35"/>
      <c r="BKG1654" s="34"/>
      <c r="BKN1654" s="35"/>
      <c r="BKO1654" s="34"/>
      <c r="BKV1654" s="35"/>
      <c r="BKW1654" s="34"/>
      <c r="BLD1654" s="35"/>
      <c r="BLE1654" s="34"/>
      <c r="BLL1654" s="35"/>
      <c r="BLM1654" s="34"/>
      <c r="BLT1654" s="35"/>
      <c r="BLU1654" s="34"/>
      <c r="BMB1654" s="35"/>
      <c r="BMC1654" s="34"/>
      <c r="BMJ1654" s="35"/>
      <c r="BMK1654" s="34"/>
      <c r="BMR1654" s="35"/>
      <c r="BMS1654" s="34"/>
      <c r="BMZ1654" s="35"/>
      <c r="BNA1654" s="34"/>
      <c r="BNH1654" s="35"/>
      <c r="BNI1654" s="34"/>
      <c r="BNP1654" s="35"/>
      <c r="BNQ1654" s="34"/>
      <c r="BNX1654" s="35"/>
      <c r="BNY1654" s="34"/>
      <c r="BOF1654" s="35"/>
      <c r="BOG1654" s="34"/>
      <c r="BON1654" s="35"/>
      <c r="BOO1654" s="34"/>
      <c r="BOV1654" s="35"/>
      <c r="BOW1654" s="34"/>
      <c r="BPD1654" s="35"/>
      <c r="BPE1654" s="34"/>
      <c r="BPL1654" s="35"/>
      <c r="BPM1654" s="34"/>
      <c r="BPT1654" s="35"/>
      <c r="BPU1654" s="34"/>
      <c r="BQB1654" s="35"/>
      <c r="BQC1654" s="34"/>
      <c r="BQJ1654" s="35"/>
      <c r="BQK1654" s="34"/>
      <c r="BQR1654" s="35"/>
      <c r="BQS1654" s="34"/>
      <c r="BQZ1654" s="35"/>
      <c r="BRA1654" s="34"/>
      <c r="BRH1654" s="35"/>
      <c r="BRI1654" s="34"/>
      <c r="BRP1654" s="35"/>
      <c r="BRQ1654" s="34"/>
      <c r="BRX1654" s="35"/>
      <c r="BRY1654" s="34"/>
      <c r="BSF1654" s="35"/>
      <c r="BSG1654" s="34"/>
      <c r="BSN1654" s="35"/>
      <c r="BSO1654" s="34"/>
      <c r="BSV1654" s="35"/>
      <c r="BSW1654" s="34"/>
      <c r="BTD1654" s="35"/>
      <c r="BTE1654" s="34"/>
      <c r="BTL1654" s="35"/>
      <c r="BTM1654" s="34"/>
      <c r="BTT1654" s="35"/>
      <c r="BTU1654" s="34"/>
      <c r="BUB1654" s="35"/>
      <c r="BUC1654" s="34"/>
      <c r="BUJ1654" s="35"/>
      <c r="BUK1654" s="34"/>
      <c r="BUR1654" s="35"/>
      <c r="BUS1654" s="34"/>
      <c r="BUZ1654" s="35"/>
      <c r="BVA1654" s="34"/>
      <c r="BVH1654" s="35"/>
      <c r="BVI1654" s="34"/>
      <c r="BVP1654" s="35"/>
      <c r="BVQ1654" s="34"/>
      <c r="BVX1654" s="35"/>
      <c r="BVY1654" s="34"/>
      <c r="BWF1654" s="35"/>
      <c r="BWG1654" s="34"/>
      <c r="BWN1654" s="35"/>
      <c r="BWO1654" s="34"/>
      <c r="BWV1654" s="35"/>
      <c r="BWW1654" s="34"/>
      <c r="BXD1654" s="35"/>
      <c r="BXE1654" s="34"/>
      <c r="BXL1654" s="35"/>
      <c r="BXM1654" s="34"/>
      <c r="BXT1654" s="35"/>
      <c r="BXU1654" s="34"/>
      <c r="BYB1654" s="35"/>
      <c r="BYC1654" s="34"/>
      <c r="BYJ1654" s="35"/>
      <c r="BYK1654" s="34"/>
      <c r="BYR1654" s="35"/>
      <c r="BYS1654" s="34"/>
      <c r="BYZ1654" s="35"/>
      <c r="BZA1654" s="34"/>
      <c r="BZH1654" s="35"/>
      <c r="BZI1654" s="34"/>
      <c r="BZP1654" s="35"/>
      <c r="BZQ1654" s="34"/>
      <c r="BZX1654" s="35"/>
      <c r="BZY1654" s="34"/>
      <c r="CAF1654" s="35"/>
      <c r="CAG1654" s="34"/>
      <c r="CAN1654" s="35"/>
      <c r="CAO1654" s="34"/>
      <c r="CAV1654" s="35"/>
      <c r="CAW1654" s="34"/>
      <c r="CBD1654" s="35"/>
      <c r="CBE1654" s="34"/>
      <c r="CBL1654" s="35"/>
      <c r="CBM1654" s="34"/>
      <c r="CBT1654" s="35"/>
      <c r="CBU1654" s="34"/>
      <c r="CCB1654" s="35"/>
      <c r="CCC1654" s="34"/>
      <c r="CCJ1654" s="35"/>
      <c r="CCK1654" s="34"/>
      <c r="CCR1654" s="35"/>
      <c r="CCS1654" s="34"/>
      <c r="CCZ1654" s="35"/>
      <c r="CDA1654" s="34"/>
      <c r="CDH1654" s="35"/>
      <c r="CDI1654" s="34"/>
      <c r="CDP1654" s="35"/>
      <c r="CDQ1654" s="34"/>
      <c r="CDX1654" s="35"/>
      <c r="CDY1654" s="34"/>
      <c r="CEF1654" s="35"/>
      <c r="CEG1654" s="34"/>
      <c r="CEN1654" s="35"/>
      <c r="CEO1654" s="34"/>
      <c r="CEV1654" s="35"/>
      <c r="CEW1654" s="34"/>
      <c r="CFD1654" s="35"/>
      <c r="CFE1654" s="34"/>
      <c r="CFL1654" s="35"/>
      <c r="CFM1654" s="34"/>
      <c r="CFT1654" s="35"/>
      <c r="CFU1654" s="34"/>
      <c r="CGB1654" s="35"/>
      <c r="CGC1654" s="34"/>
      <c r="CGJ1654" s="35"/>
      <c r="CGK1654" s="34"/>
      <c r="CGR1654" s="35"/>
      <c r="CGS1654" s="34"/>
      <c r="CGZ1654" s="35"/>
      <c r="CHA1654" s="34"/>
      <c r="CHH1654" s="35"/>
      <c r="CHI1654" s="34"/>
      <c r="CHP1654" s="35"/>
      <c r="CHQ1654" s="34"/>
      <c r="CHX1654" s="35"/>
      <c r="CHY1654" s="34"/>
      <c r="CIF1654" s="35"/>
      <c r="CIG1654" s="34"/>
      <c r="CIN1654" s="35"/>
      <c r="CIO1654" s="34"/>
      <c r="CIV1654" s="35"/>
      <c r="CIW1654" s="34"/>
      <c r="CJD1654" s="35"/>
      <c r="CJE1654" s="34"/>
      <c r="CJL1654" s="35"/>
      <c r="CJM1654" s="34"/>
      <c r="CJT1654" s="35"/>
      <c r="CJU1654" s="34"/>
      <c r="CKB1654" s="35"/>
      <c r="CKC1654" s="34"/>
      <c r="CKJ1654" s="35"/>
      <c r="CKK1654" s="34"/>
      <c r="CKR1654" s="35"/>
      <c r="CKS1654" s="34"/>
      <c r="CKZ1654" s="35"/>
      <c r="CLA1654" s="34"/>
      <c r="CLH1654" s="35"/>
      <c r="CLI1654" s="34"/>
      <c r="CLP1654" s="35"/>
      <c r="CLQ1654" s="34"/>
      <c r="CLX1654" s="35"/>
      <c r="CLY1654" s="34"/>
      <c r="CMF1654" s="35"/>
      <c r="CMG1654" s="34"/>
      <c r="CMN1654" s="35"/>
      <c r="CMO1654" s="34"/>
      <c r="CMV1654" s="35"/>
      <c r="CMW1654" s="34"/>
      <c r="CND1654" s="35"/>
      <c r="CNE1654" s="34"/>
      <c r="CNL1654" s="35"/>
      <c r="CNM1654" s="34"/>
      <c r="CNT1654" s="35"/>
      <c r="CNU1654" s="34"/>
      <c r="COB1654" s="35"/>
      <c r="COC1654" s="34"/>
      <c r="COJ1654" s="35"/>
      <c r="COK1654" s="34"/>
      <c r="COR1654" s="35"/>
      <c r="COS1654" s="34"/>
      <c r="COZ1654" s="35"/>
      <c r="CPA1654" s="34"/>
      <c r="CPH1654" s="35"/>
      <c r="CPI1654" s="34"/>
      <c r="CPP1654" s="35"/>
      <c r="CPQ1654" s="34"/>
      <c r="CPX1654" s="35"/>
      <c r="CPY1654" s="34"/>
      <c r="CQF1654" s="35"/>
      <c r="CQG1654" s="34"/>
      <c r="CQN1654" s="35"/>
      <c r="CQO1654" s="34"/>
      <c r="CQV1654" s="35"/>
      <c r="CQW1654" s="34"/>
      <c r="CRD1654" s="35"/>
      <c r="CRE1654" s="34"/>
      <c r="CRL1654" s="35"/>
      <c r="CRM1654" s="34"/>
      <c r="CRT1654" s="35"/>
      <c r="CRU1654" s="34"/>
      <c r="CSB1654" s="35"/>
      <c r="CSC1654" s="34"/>
      <c r="CSJ1654" s="35"/>
      <c r="CSK1654" s="34"/>
      <c r="CSR1654" s="35"/>
      <c r="CSS1654" s="34"/>
      <c r="CSZ1654" s="35"/>
      <c r="CTA1654" s="34"/>
      <c r="CTH1654" s="35"/>
      <c r="CTI1654" s="34"/>
      <c r="CTP1654" s="35"/>
      <c r="CTQ1654" s="34"/>
      <c r="CTX1654" s="35"/>
      <c r="CTY1654" s="34"/>
      <c r="CUF1654" s="35"/>
      <c r="CUG1654" s="34"/>
      <c r="CUN1654" s="35"/>
      <c r="CUO1654" s="34"/>
      <c r="CUV1654" s="35"/>
      <c r="CUW1654" s="34"/>
      <c r="CVD1654" s="35"/>
      <c r="CVE1654" s="34"/>
      <c r="CVL1654" s="35"/>
      <c r="CVM1654" s="34"/>
      <c r="CVT1654" s="35"/>
      <c r="CVU1654" s="34"/>
      <c r="CWB1654" s="35"/>
      <c r="CWC1654" s="34"/>
      <c r="CWJ1654" s="35"/>
      <c r="CWK1654" s="34"/>
      <c r="CWR1654" s="35"/>
      <c r="CWS1654" s="34"/>
      <c r="CWZ1654" s="35"/>
      <c r="CXA1654" s="34"/>
      <c r="CXH1654" s="35"/>
      <c r="CXI1654" s="34"/>
      <c r="CXP1654" s="35"/>
      <c r="CXQ1654" s="34"/>
      <c r="CXX1654" s="35"/>
      <c r="CXY1654" s="34"/>
      <c r="CYF1654" s="35"/>
      <c r="CYG1654" s="34"/>
      <c r="CYN1654" s="35"/>
      <c r="CYO1654" s="34"/>
      <c r="CYV1654" s="35"/>
      <c r="CYW1654" s="34"/>
      <c r="CZD1654" s="35"/>
      <c r="CZE1654" s="34"/>
      <c r="CZL1654" s="35"/>
      <c r="CZM1654" s="34"/>
      <c r="CZT1654" s="35"/>
      <c r="CZU1654" s="34"/>
      <c r="DAB1654" s="35"/>
      <c r="DAC1654" s="34"/>
      <c r="DAJ1654" s="35"/>
      <c r="DAK1654" s="34"/>
      <c r="DAR1654" s="35"/>
      <c r="DAS1654" s="34"/>
      <c r="DAZ1654" s="35"/>
      <c r="DBA1654" s="34"/>
      <c r="DBH1654" s="35"/>
      <c r="DBI1654" s="34"/>
      <c r="DBP1654" s="35"/>
      <c r="DBQ1654" s="34"/>
      <c r="DBX1654" s="35"/>
      <c r="DBY1654" s="34"/>
      <c r="DCF1654" s="35"/>
      <c r="DCG1654" s="34"/>
      <c r="DCN1654" s="35"/>
      <c r="DCO1654" s="34"/>
      <c r="DCV1654" s="35"/>
      <c r="DCW1654" s="34"/>
      <c r="DDD1654" s="35"/>
      <c r="DDE1654" s="34"/>
      <c r="DDL1654" s="35"/>
      <c r="DDM1654" s="34"/>
      <c r="DDT1654" s="35"/>
      <c r="DDU1654" s="34"/>
      <c r="DEB1654" s="35"/>
      <c r="DEC1654" s="34"/>
      <c r="DEJ1654" s="35"/>
      <c r="DEK1654" s="34"/>
      <c r="DER1654" s="35"/>
      <c r="DES1654" s="34"/>
      <c r="DEZ1654" s="35"/>
      <c r="DFA1654" s="34"/>
      <c r="DFH1654" s="35"/>
      <c r="DFI1654" s="34"/>
      <c r="DFP1654" s="35"/>
      <c r="DFQ1654" s="34"/>
      <c r="DFX1654" s="35"/>
      <c r="DFY1654" s="34"/>
      <c r="DGF1654" s="35"/>
      <c r="DGG1654" s="34"/>
      <c r="DGN1654" s="35"/>
      <c r="DGO1654" s="34"/>
      <c r="DGV1654" s="35"/>
      <c r="DGW1654" s="34"/>
      <c r="DHD1654" s="35"/>
      <c r="DHE1654" s="34"/>
      <c r="DHL1654" s="35"/>
      <c r="DHM1654" s="34"/>
      <c r="DHT1654" s="35"/>
      <c r="DHU1654" s="34"/>
      <c r="DIB1654" s="35"/>
      <c r="DIC1654" s="34"/>
      <c r="DIJ1654" s="35"/>
      <c r="DIK1654" s="34"/>
      <c r="DIR1654" s="35"/>
      <c r="DIS1654" s="34"/>
      <c r="DIZ1654" s="35"/>
      <c r="DJA1654" s="34"/>
      <c r="DJH1654" s="35"/>
      <c r="DJI1654" s="34"/>
      <c r="DJP1654" s="35"/>
      <c r="DJQ1654" s="34"/>
      <c r="DJX1654" s="35"/>
      <c r="DJY1654" s="34"/>
      <c r="DKF1654" s="35"/>
      <c r="DKG1654" s="34"/>
      <c r="DKN1654" s="35"/>
      <c r="DKO1654" s="34"/>
      <c r="DKV1654" s="35"/>
      <c r="DKW1654" s="34"/>
      <c r="DLD1654" s="35"/>
      <c r="DLE1654" s="34"/>
      <c r="DLL1654" s="35"/>
      <c r="DLM1654" s="34"/>
      <c r="DLT1654" s="35"/>
      <c r="DLU1654" s="34"/>
      <c r="DMB1654" s="35"/>
      <c r="DMC1654" s="34"/>
      <c r="DMJ1654" s="35"/>
      <c r="DMK1654" s="34"/>
      <c r="DMR1654" s="35"/>
      <c r="DMS1654" s="34"/>
      <c r="DMZ1654" s="35"/>
      <c r="DNA1654" s="34"/>
      <c r="DNH1654" s="35"/>
      <c r="DNI1654" s="34"/>
      <c r="DNP1654" s="35"/>
      <c r="DNQ1654" s="34"/>
      <c r="DNX1654" s="35"/>
      <c r="DNY1654" s="34"/>
      <c r="DOF1654" s="35"/>
      <c r="DOG1654" s="34"/>
      <c r="DON1654" s="35"/>
      <c r="DOO1654" s="34"/>
      <c r="DOV1654" s="35"/>
      <c r="DOW1654" s="34"/>
      <c r="DPD1654" s="35"/>
      <c r="DPE1654" s="34"/>
      <c r="DPL1654" s="35"/>
      <c r="DPM1654" s="34"/>
      <c r="DPT1654" s="35"/>
      <c r="DPU1654" s="34"/>
      <c r="DQB1654" s="35"/>
      <c r="DQC1654" s="34"/>
      <c r="DQJ1654" s="35"/>
      <c r="DQK1654" s="34"/>
      <c r="DQR1654" s="35"/>
      <c r="DQS1654" s="34"/>
      <c r="DQZ1654" s="35"/>
      <c r="DRA1654" s="34"/>
      <c r="DRH1654" s="35"/>
      <c r="DRI1654" s="34"/>
      <c r="DRP1654" s="35"/>
      <c r="DRQ1654" s="34"/>
      <c r="DRX1654" s="35"/>
      <c r="DRY1654" s="34"/>
      <c r="DSF1654" s="35"/>
      <c r="DSG1654" s="34"/>
      <c r="DSN1654" s="35"/>
      <c r="DSO1654" s="34"/>
      <c r="DSV1654" s="35"/>
      <c r="DSW1654" s="34"/>
      <c r="DTD1654" s="35"/>
      <c r="DTE1654" s="34"/>
      <c r="DTL1654" s="35"/>
      <c r="DTM1654" s="34"/>
      <c r="DTT1654" s="35"/>
      <c r="DTU1654" s="34"/>
      <c r="DUB1654" s="35"/>
      <c r="DUC1654" s="34"/>
      <c r="DUJ1654" s="35"/>
      <c r="DUK1654" s="34"/>
      <c r="DUR1654" s="35"/>
      <c r="DUS1654" s="34"/>
      <c r="DUZ1654" s="35"/>
      <c r="DVA1654" s="34"/>
      <c r="DVH1654" s="35"/>
      <c r="DVI1654" s="34"/>
      <c r="DVP1654" s="35"/>
      <c r="DVQ1654" s="34"/>
      <c r="DVX1654" s="35"/>
      <c r="DVY1654" s="34"/>
      <c r="DWF1654" s="35"/>
      <c r="DWG1654" s="34"/>
      <c r="DWN1654" s="35"/>
      <c r="DWO1654" s="34"/>
      <c r="DWV1654" s="35"/>
      <c r="DWW1654" s="34"/>
      <c r="DXD1654" s="35"/>
      <c r="DXE1654" s="34"/>
      <c r="DXL1654" s="35"/>
      <c r="DXM1654" s="34"/>
      <c r="DXT1654" s="35"/>
      <c r="DXU1654" s="34"/>
      <c r="DYB1654" s="35"/>
      <c r="DYC1654" s="34"/>
      <c r="DYJ1654" s="35"/>
      <c r="DYK1654" s="34"/>
      <c r="DYR1654" s="35"/>
      <c r="DYS1654" s="34"/>
      <c r="DYZ1654" s="35"/>
      <c r="DZA1654" s="34"/>
      <c r="DZH1654" s="35"/>
      <c r="DZI1654" s="34"/>
      <c r="DZP1654" s="35"/>
      <c r="DZQ1654" s="34"/>
      <c r="DZX1654" s="35"/>
      <c r="DZY1654" s="34"/>
      <c r="EAF1654" s="35"/>
      <c r="EAG1654" s="34"/>
      <c r="EAN1654" s="35"/>
      <c r="EAO1654" s="34"/>
      <c r="EAV1654" s="35"/>
      <c r="EAW1654" s="34"/>
      <c r="EBD1654" s="35"/>
      <c r="EBE1654" s="34"/>
      <c r="EBL1654" s="35"/>
      <c r="EBM1654" s="34"/>
      <c r="EBT1654" s="35"/>
      <c r="EBU1654" s="34"/>
      <c r="ECB1654" s="35"/>
      <c r="ECC1654" s="34"/>
      <c r="ECJ1654" s="35"/>
      <c r="ECK1654" s="34"/>
      <c r="ECR1654" s="35"/>
      <c r="ECS1654" s="34"/>
      <c r="ECZ1654" s="35"/>
      <c r="EDA1654" s="34"/>
      <c r="EDH1654" s="35"/>
      <c r="EDI1654" s="34"/>
      <c r="EDP1654" s="35"/>
      <c r="EDQ1654" s="34"/>
      <c r="EDX1654" s="35"/>
      <c r="EDY1654" s="34"/>
      <c r="EEF1654" s="35"/>
      <c r="EEG1654" s="34"/>
      <c r="EEN1654" s="35"/>
      <c r="EEO1654" s="34"/>
      <c r="EEV1654" s="35"/>
      <c r="EEW1654" s="34"/>
      <c r="EFD1654" s="35"/>
      <c r="EFE1654" s="34"/>
      <c r="EFL1654" s="35"/>
      <c r="EFM1654" s="34"/>
      <c r="EFT1654" s="35"/>
      <c r="EFU1654" s="34"/>
      <c r="EGB1654" s="35"/>
      <c r="EGC1654" s="34"/>
      <c r="EGJ1654" s="35"/>
      <c r="EGK1654" s="34"/>
      <c r="EGR1654" s="35"/>
      <c r="EGS1654" s="34"/>
      <c r="EGZ1654" s="35"/>
      <c r="EHA1654" s="34"/>
      <c r="EHH1654" s="35"/>
      <c r="EHI1654" s="34"/>
      <c r="EHP1654" s="35"/>
      <c r="EHQ1654" s="34"/>
      <c r="EHX1654" s="35"/>
      <c r="EHY1654" s="34"/>
      <c r="EIF1654" s="35"/>
      <c r="EIG1654" s="34"/>
      <c r="EIN1654" s="35"/>
      <c r="EIO1654" s="34"/>
      <c r="EIV1654" s="35"/>
      <c r="EIW1654" s="34"/>
      <c r="EJD1654" s="35"/>
      <c r="EJE1654" s="34"/>
      <c r="EJL1654" s="35"/>
      <c r="EJM1654" s="34"/>
      <c r="EJT1654" s="35"/>
      <c r="EJU1654" s="34"/>
      <c r="EKB1654" s="35"/>
      <c r="EKC1654" s="34"/>
      <c r="EKJ1654" s="35"/>
      <c r="EKK1654" s="34"/>
      <c r="EKR1654" s="35"/>
      <c r="EKS1654" s="34"/>
      <c r="EKZ1654" s="35"/>
      <c r="ELA1654" s="34"/>
      <c r="ELH1654" s="35"/>
      <c r="ELI1654" s="34"/>
      <c r="ELP1654" s="35"/>
      <c r="ELQ1654" s="34"/>
      <c r="ELX1654" s="35"/>
      <c r="ELY1654" s="34"/>
      <c r="EMF1654" s="35"/>
      <c r="EMG1654" s="34"/>
      <c r="EMN1654" s="35"/>
      <c r="EMO1654" s="34"/>
      <c r="EMV1654" s="35"/>
      <c r="EMW1654" s="34"/>
      <c r="END1654" s="35"/>
      <c r="ENE1654" s="34"/>
      <c r="ENL1654" s="35"/>
      <c r="ENM1654" s="34"/>
      <c r="ENT1654" s="35"/>
      <c r="ENU1654" s="34"/>
      <c r="EOB1654" s="35"/>
      <c r="EOC1654" s="34"/>
      <c r="EOJ1654" s="35"/>
      <c r="EOK1654" s="34"/>
      <c r="EOR1654" s="35"/>
      <c r="EOS1654" s="34"/>
      <c r="EOZ1654" s="35"/>
      <c r="EPA1654" s="34"/>
      <c r="EPH1654" s="35"/>
      <c r="EPI1654" s="34"/>
      <c r="EPP1654" s="35"/>
      <c r="EPQ1654" s="34"/>
      <c r="EPX1654" s="35"/>
      <c r="EPY1654" s="34"/>
      <c r="EQF1654" s="35"/>
      <c r="EQG1654" s="34"/>
      <c r="EQN1654" s="35"/>
      <c r="EQO1654" s="34"/>
      <c r="EQV1654" s="35"/>
      <c r="EQW1654" s="34"/>
      <c r="ERD1654" s="35"/>
      <c r="ERE1654" s="34"/>
      <c r="ERL1654" s="35"/>
      <c r="ERM1654" s="34"/>
      <c r="ERT1654" s="35"/>
      <c r="ERU1654" s="34"/>
      <c r="ESB1654" s="35"/>
      <c r="ESC1654" s="34"/>
      <c r="ESJ1654" s="35"/>
      <c r="ESK1654" s="34"/>
      <c r="ESR1654" s="35"/>
      <c r="ESS1654" s="34"/>
      <c r="ESZ1654" s="35"/>
      <c r="ETA1654" s="34"/>
      <c r="ETH1654" s="35"/>
      <c r="ETI1654" s="34"/>
      <c r="ETP1654" s="35"/>
      <c r="ETQ1654" s="34"/>
      <c r="ETX1654" s="35"/>
      <c r="ETY1654" s="34"/>
      <c r="EUF1654" s="35"/>
      <c r="EUG1654" s="34"/>
      <c r="EUN1654" s="35"/>
      <c r="EUO1654" s="34"/>
      <c r="EUV1654" s="35"/>
      <c r="EUW1654" s="34"/>
      <c r="EVD1654" s="35"/>
      <c r="EVE1654" s="34"/>
      <c r="EVL1654" s="35"/>
      <c r="EVM1654" s="34"/>
      <c r="EVT1654" s="35"/>
      <c r="EVU1654" s="34"/>
      <c r="EWB1654" s="35"/>
      <c r="EWC1654" s="34"/>
      <c r="EWJ1654" s="35"/>
      <c r="EWK1654" s="34"/>
      <c r="EWR1654" s="35"/>
      <c r="EWS1654" s="34"/>
      <c r="EWZ1654" s="35"/>
      <c r="EXA1654" s="34"/>
      <c r="EXH1654" s="35"/>
      <c r="EXI1654" s="34"/>
      <c r="EXP1654" s="35"/>
      <c r="EXQ1654" s="34"/>
      <c r="EXX1654" s="35"/>
      <c r="EXY1654" s="34"/>
      <c r="EYF1654" s="35"/>
      <c r="EYG1654" s="34"/>
      <c r="EYN1654" s="35"/>
      <c r="EYO1654" s="34"/>
      <c r="EYV1654" s="35"/>
      <c r="EYW1654" s="34"/>
      <c r="EZD1654" s="35"/>
      <c r="EZE1654" s="34"/>
      <c r="EZL1654" s="35"/>
      <c r="EZM1654" s="34"/>
      <c r="EZT1654" s="35"/>
      <c r="EZU1654" s="34"/>
      <c r="FAB1654" s="35"/>
      <c r="FAC1654" s="34"/>
      <c r="FAJ1654" s="35"/>
      <c r="FAK1654" s="34"/>
      <c r="FAR1654" s="35"/>
      <c r="FAS1654" s="34"/>
      <c r="FAZ1654" s="35"/>
      <c r="FBA1654" s="34"/>
      <c r="FBH1654" s="35"/>
      <c r="FBI1654" s="34"/>
      <c r="FBP1654" s="35"/>
      <c r="FBQ1654" s="34"/>
      <c r="FBX1654" s="35"/>
      <c r="FBY1654" s="34"/>
      <c r="FCF1654" s="35"/>
      <c r="FCG1654" s="34"/>
      <c r="FCN1654" s="35"/>
      <c r="FCO1654" s="34"/>
      <c r="FCV1654" s="35"/>
      <c r="FCW1654" s="34"/>
      <c r="FDD1654" s="35"/>
      <c r="FDE1654" s="34"/>
      <c r="FDL1654" s="35"/>
      <c r="FDM1654" s="34"/>
      <c r="FDT1654" s="35"/>
      <c r="FDU1654" s="34"/>
      <c r="FEB1654" s="35"/>
      <c r="FEC1654" s="34"/>
      <c r="FEJ1654" s="35"/>
      <c r="FEK1654" s="34"/>
      <c r="FER1654" s="35"/>
      <c r="FES1654" s="34"/>
      <c r="FEZ1654" s="35"/>
      <c r="FFA1654" s="34"/>
      <c r="FFH1654" s="35"/>
      <c r="FFI1654" s="34"/>
      <c r="FFP1654" s="35"/>
      <c r="FFQ1654" s="34"/>
      <c r="FFX1654" s="35"/>
      <c r="FFY1654" s="34"/>
      <c r="FGF1654" s="35"/>
      <c r="FGG1654" s="34"/>
      <c r="FGN1654" s="35"/>
      <c r="FGO1654" s="34"/>
      <c r="FGV1654" s="35"/>
      <c r="FGW1654" s="34"/>
      <c r="FHD1654" s="35"/>
      <c r="FHE1654" s="34"/>
      <c r="FHL1654" s="35"/>
      <c r="FHM1654" s="34"/>
      <c r="FHT1654" s="35"/>
      <c r="FHU1654" s="34"/>
      <c r="FIB1654" s="35"/>
      <c r="FIC1654" s="34"/>
      <c r="FIJ1654" s="35"/>
      <c r="FIK1654" s="34"/>
      <c r="FIR1654" s="35"/>
      <c r="FIS1654" s="34"/>
      <c r="FIZ1654" s="35"/>
      <c r="FJA1654" s="34"/>
      <c r="FJH1654" s="35"/>
      <c r="FJI1654" s="34"/>
      <c r="FJP1654" s="35"/>
      <c r="FJQ1654" s="34"/>
      <c r="FJX1654" s="35"/>
      <c r="FJY1654" s="34"/>
      <c r="FKF1654" s="35"/>
      <c r="FKG1654" s="34"/>
      <c r="FKN1654" s="35"/>
      <c r="FKO1654" s="34"/>
      <c r="FKV1654" s="35"/>
      <c r="FKW1654" s="34"/>
      <c r="FLD1654" s="35"/>
      <c r="FLE1654" s="34"/>
      <c r="FLL1654" s="35"/>
      <c r="FLM1654" s="34"/>
      <c r="FLT1654" s="35"/>
      <c r="FLU1654" s="34"/>
      <c r="FMB1654" s="35"/>
      <c r="FMC1654" s="34"/>
      <c r="FMJ1654" s="35"/>
      <c r="FMK1654" s="34"/>
      <c r="FMR1654" s="35"/>
      <c r="FMS1654" s="34"/>
      <c r="FMZ1654" s="35"/>
      <c r="FNA1654" s="34"/>
      <c r="FNH1654" s="35"/>
      <c r="FNI1654" s="34"/>
      <c r="FNP1654" s="35"/>
      <c r="FNQ1654" s="34"/>
      <c r="FNX1654" s="35"/>
      <c r="FNY1654" s="34"/>
      <c r="FOF1654" s="35"/>
      <c r="FOG1654" s="34"/>
      <c r="FON1654" s="35"/>
      <c r="FOO1654" s="34"/>
      <c r="FOV1654" s="35"/>
      <c r="FOW1654" s="34"/>
      <c r="FPD1654" s="35"/>
      <c r="FPE1654" s="34"/>
      <c r="FPL1654" s="35"/>
      <c r="FPM1654" s="34"/>
      <c r="FPT1654" s="35"/>
      <c r="FPU1654" s="34"/>
      <c r="FQB1654" s="35"/>
      <c r="FQC1654" s="34"/>
      <c r="FQJ1654" s="35"/>
      <c r="FQK1654" s="34"/>
      <c r="FQR1654" s="35"/>
      <c r="FQS1654" s="34"/>
      <c r="FQZ1654" s="35"/>
      <c r="FRA1654" s="34"/>
      <c r="FRH1654" s="35"/>
      <c r="FRI1654" s="34"/>
      <c r="FRP1654" s="35"/>
      <c r="FRQ1654" s="34"/>
      <c r="FRX1654" s="35"/>
      <c r="FRY1654" s="34"/>
      <c r="FSF1654" s="35"/>
      <c r="FSG1654" s="34"/>
      <c r="FSN1654" s="35"/>
      <c r="FSO1654" s="34"/>
      <c r="FSV1654" s="35"/>
      <c r="FSW1654" s="34"/>
      <c r="FTD1654" s="35"/>
      <c r="FTE1654" s="34"/>
      <c r="FTL1654" s="35"/>
      <c r="FTM1654" s="34"/>
      <c r="FTT1654" s="35"/>
      <c r="FTU1654" s="34"/>
      <c r="FUB1654" s="35"/>
      <c r="FUC1654" s="34"/>
      <c r="FUJ1654" s="35"/>
      <c r="FUK1654" s="34"/>
      <c r="FUR1654" s="35"/>
      <c r="FUS1654" s="34"/>
      <c r="FUZ1654" s="35"/>
      <c r="FVA1654" s="34"/>
      <c r="FVH1654" s="35"/>
      <c r="FVI1654" s="34"/>
      <c r="FVP1654" s="35"/>
      <c r="FVQ1654" s="34"/>
      <c r="FVX1654" s="35"/>
      <c r="FVY1654" s="34"/>
      <c r="FWF1654" s="35"/>
      <c r="FWG1654" s="34"/>
      <c r="FWN1654" s="35"/>
      <c r="FWO1654" s="34"/>
      <c r="FWV1654" s="35"/>
      <c r="FWW1654" s="34"/>
      <c r="FXD1654" s="35"/>
      <c r="FXE1654" s="34"/>
      <c r="FXL1654" s="35"/>
      <c r="FXM1654" s="34"/>
      <c r="FXT1654" s="35"/>
      <c r="FXU1654" s="34"/>
      <c r="FYB1654" s="35"/>
      <c r="FYC1654" s="34"/>
      <c r="FYJ1654" s="35"/>
      <c r="FYK1654" s="34"/>
      <c r="FYR1654" s="35"/>
      <c r="FYS1654" s="34"/>
      <c r="FYZ1654" s="35"/>
      <c r="FZA1654" s="34"/>
      <c r="FZH1654" s="35"/>
      <c r="FZI1654" s="34"/>
      <c r="FZP1654" s="35"/>
      <c r="FZQ1654" s="34"/>
      <c r="FZX1654" s="35"/>
      <c r="FZY1654" s="34"/>
      <c r="GAF1654" s="35"/>
      <c r="GAG1654" s="34"/>
      <c r="GAN1654" s="35"/>
      <c r="GAO1654" s="34"/>
      <c r="GAV1654" s="35"/>
      <c r="GAW1654" s="34"/>
      <c r="GBD1654" s="35"/>
      <c r="GBE1654" s="34"/>
      <c r="GBL1654" s="35"/>
      <c r="GBM1654" s="34"/>
      <c r="GBT1654" s="35"/>
      <c r="GBU1654" s="34"/>
      <c r="GCB1654" s="35"/>
      <c r="GCC1654" s="34"/>
      <c r="GCJ1654" s="35"/>
      <c r="GCK1654" s="34"/>
      <c r="GCR1654" s="35"/>
      <c r="GCS1654" s="34"/>
      <c r="GCZ1654" s="35"/>
      <c r="GDA1654" s="34"/>
      <c r="GDH1654" s="35"/>
      <c r="GDI1654" s="34"/>
      <c r="GDP1654" s="35"/>
      <c r="GDQ1654" s="34"/>
      <c r="GDX1654" s="35"/>
      <c r="GDY1654" s="34"/>
      <c r="GEF1654" s="35"/>
      <c r="GEG1654" s="34"/>
      <c r="GEN1654" s="35"/>
      <c r="GEO1654" s="34"/>
      <c r="GEV1654" s="35"/>
      <c r="GEW1654" s="34"/>
      <c r="GFD1654" s="35"/>
      <c r="GFE1654" s="34"/>
      <c r="GFL1654" s="35"/>
      <c r="GFM1654" s="34"/>
      <c r="GFT1654" s="35"/>
      <c r="GFU1654" s="34"/>
      <c r="GGB1654" s="35"/>
      <c r="GGC1654" s="34"/>
      <c r="GGJ1654" s="35"/>
      <c r="GGK1654" s="34"/>
      <c r="GGR1654" s="35"/>
      <c r="GGS1654" s="34"/>
      <c r="GGZ1654" s="35"/>
      <c r="GHA1654" s="34"/>
      <c r="GHH1654" s="35"/>
      <c r="GHI1654" s="34"/>
      <c r="GHP1654" s="35"/>
      <c r="GHQ1654" s="34"/>
      <c r="GHX1654" s="35"/>
      <c r="GHY1654" s="34"/>
      <c r="GIF1654" s="35"/>
      <c r="GIG1654" s="34"/>
      <c r="GIN1654" s="35"/>
      <c r="GIO1654" s="34"/>
      <c r="GIV1654" s="35"/>
      <c r="GIW1654" s="34"/>
      <c r="GJD1654" s="35"/>
      <c r="GJE1654" s="34"/>
      <c r="GJL1654" s="35"/>
      <c r="GJM1654" s="34"/>
      <c r="GJT1654" s="35"/>
      <c r="GJU1654" s="34"/>
      <c r="GKB1654" s="35"/>
      <c r="GKC1654" s="34"/>
      <c r="GKJ1654" s="35"/>
      <c r="GKK1654" s="34"/>
      <c r="GKR1654" s="35"/>
      <c r="GKS1654" s="34"/>
      <c r="GKZ1654" s="35"/>
      <c r="GLA1654" s="34"/>
      <c r="GLH1654" s="35"/>
      <c r="GLI1654" s="34"/>
      <c r="GLP1654" s="35"/>
      <c r="GLQ1654" s="34"/>
      <c r="GLX1654" s="35"/>
      <c r="GLY1654" s="34"/>
      <c r="GMF1654" s="35"/>
      <c r="GMG1654" s="34"/>
      <c r="GMN1654" s="35"/>
      <c r="GMO1654" s="34"/>
      <c r="GMV1654" s="35"/>
      <c r="GMW1654" s="34"/>
      <c r="GND1654" s="35"/>
      <c r="GNE1654" s="34"/>
      <c r="GNL1654" s="35"/>
      <c r="GNM1654" s="34"/>
      <c r="GNT1654" s="35"/>
      <c r="GNU1654" s="34"/>
      <c r="GOB1654" s="35"/>
      <c r="GOC1654" s="34"/>
      <c r="GOJ1654" s="35"/>
      <c r="GOK1654" s="34"/>
      <c r="GOR1654" s="35"/>
      <c r="GOS1654" s="34"/>
      <c r="GOZ1654" s="35"/>
      <c r="GPA1654" s="34"/>
      <c r="GPH1654" s="35"/>
      <c r="GPI1654" s="34"/>
      <c r="GPP1654" s="35"/>
      <c r="GPQ1654" s="34"/>
      <c r="GPX1654" s="35"/>
      <c r="GPY1654" s="34"/>
      <c r="GQF1654" s="35"/>
      <c r="GQG1654" s="34"/>
      <c r="GQN1654" s="35"/>
      <c r="GQO1654" s="34"/>
      <c r="GQV1654" s="35"/>
      <c r="GQW1654" s="34"/>
      <c r="GRD1654" s="35"/>
      <c r="GRE1654" s="34"/>
      <c r="GRL1654" s="35"/>
      <c r="GRM1654" s="34"/>
      <c r="GRT1654" s="35"/>
      <c r="GRU1654" s="34"/>
      <c r="GSB1654" s="35"/>
      <c r="GSC1654" s="34"/>
      <c r="GSJ1654" s="35"/>
      <c r="GSK1654" s="34"/>
      <c r="GSR1654" s="35"/>
      <c r="GSS1654" s="34"/>
      <c r="GSZ1654" s="35"/>
      <c r="GTA1654" s="34"/>
      <c r="GTH1654" s="35"/>
      <c r="GTI1654" s="34"/>
      <c r="GTP1654" s="35"/>
      <c r="GTQ1654" s="34"/>
      <c r="GTX1654" s="35"/>
      <c r="GTY1654" s="34"/>
      <c r="GUF1654" s="35"/>
      <c r="GUG1654" s="34"/>
      <c r="GUN1654" s="35"/>
      <c r="GUO1654" s="34"/>
      <c r="GUV1654" s="35"/>
      <c r="GUW1654" s="34"/>
      <c r="GVD1654" s="35"/>
      <c r="GVE1654" s="34"/>
      <c r="GVL1654" s="35"/>
      <c r="GVM1654" s="34"/>
      <c r="GVT1654" s="35"/>
      <c r="GVU1654" s="34"/>
      <c r="GWB1654" s="35"/>
      <c r="GWC1654" s="34"/>
      <c r="GWJ1654" s="35"/>
      <c r="GWK1654" s="34"/>
      <c r="GWR1654" s="35"/>
      <c r="GWS1654" s="34"/>
      <c r="GWZ1654" s="35"/>
      <c r="GXA1654" s="34"/>
      <c r="GXH1654" s="35"/>
      <c r="GXI1654" s="34"/>
      <c r="GXP1654" s="35"/>
      <c r="GXQ1654" s="34"/>
      <c r="GXX1654" s="35"/>
      <c r="GXY1654" s="34"/>
      <c r="GYF1654" s="35"/>
      <c r="GYG1654" s="34"/>
      <c r="GYN1654" s="35"/>
      <c r="GYO1654" s="34"/>
      <c r="GYV1654" s="35"/>
      <c r="GYW1654" s="34"/>
      <c r="GZD1654" s="35"/>
      <c r="GZE1654" s="34"/>
      <c r="GZL1654" s="35"/>
      <c r="GZM1654" s="34"/>
      <c r="GZT1654" s="35"/>
      <c r="GZU1654" s="34"/>
      <c r="HAB1654" s="35"/>
      <c r="HAC1654" s="34"/>
      <c r="HAJ1654" s="35"/>
      <c r="HAK1654" s="34"/>
      <c r="HAR1654" s="35"/>
      <c r="HAS1654" s="34"/>
      <c r="HAZ1654" s="35"/>
      <c r="HBA1654" s="34"/>
      <c r="HBH1654" s="35"/>
      <c r="HBI1654" s="34"/>
      <c r="HBP1654" s="35"/>
      <c r="HBQ1654" s="34"/>
      <c r="HBX1654" s="35"/>
      <c r="HBY1654" s="34"/>
      <c r="HCF1654" s="35"/>
      <c r="HCG1654" s="34"/>
      <c r="HCN1654" s="35"/>
      <c r="HCO1654" s="34"/>
      <c r="HCV1654" s="35"/>
      <c r="HCW1654" s="34"/>
      <c r="HDD1654" s="35"/>
      <c r="HDE1654" s="34"/>
      <c r="HDL1654" s="35"/>
      <c r="HDM1654" s="34"/>
      <c r="HDT1654" s="35"/>
      <c r="HDU1654" s="34"/>
      <c r="HEB1654" s="35"/>
      <c r="HEC1654" s="34"/>
      <c r="HEJ1654" s="35"/>
      <c r="HEK1654" s="34"/>
      <c r="HER1654" s="35"/>
      <c r="HES1654" s="34"/>
      <c r="HEZ1654" s="35"/>
      <c r="HFA1654" s="34"/>
      <c r="HFH1654" s="35"/>
      <c r="HFI1654" s="34"/>
      <c r="HFP1654" s="35"/>
      <c r="HFQ1654" s="34"/>
      <c r="HFX1654" s="35"/>
      <c r="HFY1654" s="34"/>
      <c r="HGF1654" s="35"/>
      <c r="HGG1654" s="34"/>
      <c r="HGN1654" s="35"/>
      <c r="HGO1654" s="34"/>
      <c r="HGV1654" s="35"/>
      <c r="HGW1654" s="34"/>
      <c r="HHD1654" s="35"/>
      <c r="HHE1654" s="34"/>
      <c r="HHL1654" s="35"/>
      <c r="HHM1654" s="34"/>
      <c r="HHT1654" s="35"/>
      <c r="HHU1654" s="34"/>
      <c r="HIB1654" s="35"/>
      <c r="HIC1654" s="34"/>
      <c r="HIJ1654" s="35"/>
      <c r="HIK1654" s="34"/>
      <c r="HIR1654" s="35"/>
      <c r="HIS1654" s="34"/>
      <c r="HIZ1654" s="35"/>
      <c r="HJA1654" s="34"/>
      <c r="HJH1654" s="35"/>
      <c r="HJI1654" s="34"/>
      <c r="HJP1654" s="35"/>
      <c r="HJQ1654" s="34"/>
      <c r="HJX1654" s="35"/>
      <c r="HJY1654" s="34"/>
      <c r="HKF1654" s="35"/>
      <c r="HKG1654" s="34"/>
      <c r="HKN1654" s="35"/>
      <c r="HKO1654" s="34"/>
      <c r="HKV1654" s="35"/>
      <c r="HKW1654" s="34"/>
      <c r="HLD1654" s="35"/>
      <c r="HLE1654" s="34"/>
      <c r="HLL1654" s="35"/>
      <c r="HLM1654" s="34"/>
      <c r="HLT1654" s="35"/>
      <c r="HLU1654" s="34"/>
      <c r="HMB1654" s="35"/>
      <c r="HMC1654" s="34"/>
      <c r="HMJ1654" s="35"/>
      <c r="HMK1654" s="34"/>
      <c r="HMR1654" s="35"/>
      <c r="HMS1654" s="34"/>
      <c r="HMZ1654" s="35"/>
      <c r="HNA1654" s="34"/>
      <c r="HNH1654" s="35"/>
      <c r="HNI1654" s="34"/>
      <c r="HNP1654" s="35"/>
      <c r="HNQ1654" s="34"/>
      <c r="HNX1654" s="35"/>
      <c r="HNY1654" s="34"/>
      <c r="HOF1654" s="35"/>
      <c r="HOG1654" s="34"/>
      <c r="HON1654" s="35"/>
      <c r="HOO1654" s="34"/>
      <c r="HOV1654" s="35"/>
      <c r="HOW1654" s="34"/>
      <c r="HPD1654" s="35"/>
      <c r="HPE1654" s="34"/>
      <c r="HPL1654" s="35"/>
      <c r="HPM1654" s="34"/>
      <c r="HPT1654" s="35"/>
      <c r="HPU1654" s="34"/>
      <c r="HQB1654" s="35"/>
      <c r="HQC1654" s="34"/>
      <c r="HQJ1654" s="35"/>
      <c r="HQK1654" s="34"/>
      <c r="HQR1654" s="35"/>
      <c r="HQS1654" s="34"/>
      <c r="HQZ1654" s="35"/>
      <c r="HRA1654" s="34"/>
      <c r="HRH1654" s="35"/>
      <c r="HRI1654" s="34"/>
      <c r="HRP1654" s="35"/>
      <c r="HRQ1654" s="34"/>
      <c r="HRX1654" s="35"/>
      <c r="HRY1654" s="34"/>
      <c r="HSF1654" s="35"/>
      <c r="HSG1654" s="34"/>
      <c r="HSN1654" s="35"/>
      <c r="HSO1654" s="34"/>
      <c r="HSV1654" s="35"/>
      <c r="HSW1654" s="34"/>
      <c r="HTD1654" s="35"/>
      <c r="HTE1654" s="34"/>
      <c r="HTL1654" s="35"/>
      <c r="HTM1654" s="34"/>
      <c r="HTT1654" s="35"/>
      <c r="HTU1654" s="34"/>
      <c r="HUB1654" s="35"/>
      <c r="HUC1654" s="34"/>
      <c r="HUJ1654" s="35"/>
      <c r="HUK1654" s="34"/>
      <c r="HUR1654" s="35"/>
      <c r="HUS1654" s="34"/>
      <c r="HUZ1654" s="35"/>
      <c r="HVA1654" s="34"/>
      <c r="HVH1654" s="35"/>
      <c r="HVI1654" s="34"/>
      <c r="HVP1654" s="35"/>
      <c r="HVQ1654" s="34"/>
      <c r="HVX1654" s="35"/>
      <c r="HVY1654" s="34"/>
      <c r="HWF1654" s="35"/>
      <c r="HWG1654" s="34"/>
      <c r="HWN1654" s="35"/>
      <c r="HWO1654" s="34"/>
      <c r="HWV1654" s="35"/>
      <c r="HWW1654" s="34"/>
      <c r="HXD1654" s="35"/>
      <c r="HXE1654" s="34"/>
      <c r="HXL1654" s="35"/>
      <c r="HXM1654" s="34"/>
      <c r="HXT1654" s="35"/>
      <c r="HXU1654" s="34"/>
      <c r="HYB1654" s="35"/>
      <c r="HYC1654" s="34"/>
      <c r="HYJ1654" s="35"/>
      <c r="HYK1654" s="34"/>
      <c r="HYR1654" s="35"/>
      <c r="HYS1654" s="34"/>
      <c r="HYZ1654" s="35"/>
      <c r="HZA1654" s="34"/>
      <c r="HZH1654" s="35"/>
      <c r="HZI1654" s="34"/>
      <c r="HZP1654" s="35"/>
      <c r="HZQ1654" s="34"/>
      <c r="HZX1654" s="35"/>
      <c r="HZY1654" s="34"/>
      <c r="IAF1654" s="35"/>
      <c r="IAG1654" s="34"/>
      <c r="IAN1654" s="35"/>
      <c r="IAO1654" s="34"/>
      <c r="IAV1654" s="35"/>
      <c r="IAW1654" s="34"/>
      <c r="IBD1654" s="35"/>
      <c r="IBE1654" s="34"/>
      <c r="IBL1654" s="35"/>
      <c r="IBM1654" s="34"/>
      <c r="IBT1654" s="35"/>
      <c r="IBU1654" s="34"/>
      <c r="ICB1654" s="35"/>
      <c r="ICC1654" s="34"/>
      <c r="ICJ1654" s="35"/>
      <c r="ICK1654" s="34"/>
      <c r="ICR1654" s="35"/>
      <c r="ICS1654" s="34"/>
      <c r="ICZ1654" s="35"/>
      <c r="IDA1654" s="34"/>
      <c r="IDH1654" s="35"/>
      <c r="IDI1654" s="34"/>
      <c r="IDP1654" s="35"/>
      <c r="IDQ1654" s="34"/>
      <c r="IDX1654" s="35"/>
      <c r="IDY1654" s="34"/>
      <c r="IEF1654" s="35"/>
      <c r="IEG1654" s="34"/>
      <c r="IEN1654" s="35"/>
      <c r="IEO1654" s="34"/>
      <c r="IEV1654" s="35"/>
      <c r="IEW1654" s="34"/>
      <c r="IFD1654" s="35"/>
      <c r="IFE1654" s="34"/>
      <c r="IFL1654" s="35"/>
      <c r="IFM1654" s="34"/>
      <c r="IFT1654" s="35"/>
      <c r="IFU1654" s="34"/>
      <c r="IGB1654" s="35"/>
      <c r="IGC1654" s="34"/>
      <c r="IGJ1654" s="35"/>
      <c r="IGK1654" s="34"/>
      <c r="IGR1654" s="35"/>
      <c r="IGS1654" s="34"/>
      <c r="IGZ1654" s="35"/>
      <c r="IHA1654" s="34"/>
      <c r="IHH1654" s="35"/>
      <c r="IHI1654" s="34"/>
      <c r="IHP1654" s="35"/>
      <c r="IHQ1654" s="34"/>
      <c r="IHX1654" s="35"/>
      <c r="IHY1654" s="34"/>
      <c r="IIF1654" s="35"/>
      <c r="IIG1654" s="34"/>
      <c r="IIN1654" s="35"/>
      <c r="IIO1654" s="34"/>
      <c r="IIV1654" s="35"/>
      <c r="IIW1654" s="34"/>
      <c r="IJD1654" s="35"/>
      <c r="IJE1654" s="34"/>
      <c r="IJL1654" s="35"/>
      <c r="IJM1654" s="34"/>
      <c r="IJT1654" s="35"/>
      <c r="IJU1654" s="34"/>
      <c r="IKB1654" s="35"/>
      <c r="IKC1654" s="34"/>
      <c r="IKJ1654" s="35"/>
      <c r="IKK1654" s="34"/>
      <c r="IKR1654" s="35"/>
      <c r="IKS1654" s="34"/>
      <c r="IKZ1654" s="35"/>
      <c r="ILA1654" s="34"/>
      <c r="ILH1654" s="35"/>
      <c r="ILI1654" s="34"/>
      <c r="ILP1654" s="35"/>
      <c r="ILQ1654" s="34"/>
      <c r="ILX1654" s="35"/>
      <c r="ILY1654" s="34"/>
      <c r="IMF1654" s="35"/>
      <c r="IMG1654" s="34"/>
      <c r="IMN1654" s="35"/>
      <c r="IMO1654" s="34"/>
      <c r="IMV1654" s="35"/>
      <c r="IMW1654" s="34"/>
      <c r="IND1654" s="35"/>
      <c r="INE1654" s="34"/>
      <c r="INL1654" s="35"/>
      <c r="INM1654" s="34"/>
      <c r="INT1654" s="35"/>
      <c r="INU1654" s="34"/>
      <c r="IOB1654" s="35"/>
      <c r="IOC1654" s="34"/>
      <c r="IOJ1654" s="35"/>
      <c r="IOK1654" s="34"/>
      <c r="IOR1654" s="35"/>
      <c r="IOS1654" s="34"/>
      <c r="IOZ1654" s="35"/>
      <c r="IPA1654" s="34"/>
      <c r="IPH1654" s="35"/>
      <c r="IPI1654" s="34"/>
      <c r="IPP1654" s="35"/>
      <c r="IPQ1654" s="34"/>
      <c r="IPX1654" s="35"/>
      <c r="IPY1654" s="34"/>
      <c r="IQF1654" s="35"/>
      <c r="IQG1654" s="34"/>
      <c r="IQN1654" s="35"/>
      <c r="IQO1654" s="34"/>
      <c r="IQV1654" s="35"/>
      <c r="IQW1654" s="34"/>
      <c r="IRD1654" s="35"/>
      <c r="IRE1654" s="34"/>
      <c r="IRL1654" s="35"/>
      <c r="IRM1654" s="34"/>
      <c r="IRT1654" s="35"/>
      <c r="IRU1654" s="34"/>
      <c r="ISB1654" s="35"/>
      <c r="ISC1654" s="34"/>
      <c r="ISJ1654" s="35"/>
      <c r="ISK1654" s="34"/>
      <c r="ISR1654" s="35"/>
      <c r="ISS1654" s="34"/>
      <c r="ISZ1654" s="35"/>
      <c r="ITA1654" s="34"/>
      <c r="ITH1654" s="35"/>
      <c r="ITI1654" s="34"/>
      <c r="ITP1654" s="35"/>
      <c r="ITQ1654" s="34"/>
      <c r="ITX1654" s="35"/>
      <c r="ITY1654" s="34"/>
      <c r="IUF1654" s="35"/>
      <c r="IUG1654" s="34"/>
      <c r="IUN1654" s="35"/>
      <c r="IUO1654" s="34"/>
      <c r="IUV1654" s="35"/>
      <c r="IUW1654" s="34"/>
      <c r="IVD1654" s="35"/>
      <c r="IVE1654" s="34"/>
      <c r="IVL1654" s="35"/>
      <c r="IVM1654" s="34"/>
      <c r="IVT1654" s="35"/>
      <c r="IVU1654" s="34"/>
      <c r="IWB1654" s="35"/>
      <c r="IWC1654" s="34"/>
      <c r="IWJ1654" s="35"/>
      <c r="IWK1654" s="34"/>
      <c r="IWR1654" s="35"/>
      <c r="IWS1654" s="34"/>
      <c r="IWZ1654" s="35"/>
      <c r="IXA1654" s="34"/>
      <c r="IXH1654" s="35"/>
      <c r="IXI1654" s="34"/>
      <c r="IXP1654" s="35"/>
      <c r="IXQ1654" s="34"/>
      <c r="IXX1654" s="35"/>
      <c r="IXY1654" s="34"/>
      <c r="IYF1654" s="35"/>
      <c r="IYG1654" s="34"/>
      <c r="IYN1654" s="35"/>
      <c r="IYO1654" s="34"/>
      <c r="IYV1654" s="35"/>
      <c r="IYW1654" s="34"/>
      <c r="IZD1654" s="35"/>
      <c r="IZE1654" s="34"/>
      <c r="IZL1654" s="35"/>
      <c r="IZM1654" s="34"/>
      <c r="IZT1654" s="35"/>
      <c r="IZU1654" s="34"/>
      <c r="JAB1654" s="35"/>
      <c r="JAC1654" s="34"/>
      <c r="JAJ1654" s="35"/>
      <c r="JAK1654" s="34"/>
      <c r="JAR1654" s="35"/>
      <c r="JAS1654" s="34"/>
      <c r="JAZ1654" s="35"/>
      <c r="JBA1654" s="34"/>
      <c r="JBH1654" s="35"/>
      <c r="JBI1654" s="34"/>
      <c r="JBP1654" s="35"/>
      <c r="JBQ1654" s="34"/>
      <c r="JBX1654" s="35"/>
      <c r="JBY1654" s="34"/>
      <c r="JCF1654" s="35"/>
      <c r="JCG1654" s="34"/>
      <c r="JCN1654" s="35"/>
      <c r="JCO1654" s="34"/>
      <c r="JCV1654" s="35"/>
      <c r="JCW1654" s="34"/>
      <c r="JDD1654" s="35"/>
      <c r="JDE1654" s="34"/>
      <c r="JDL1654" s="35"/>
      <c r="JDM1654" s="34"/>
      <c r="JDT1654" s="35"/>
      <c r="JDU1654" s="34"/>
      <c r="JEB1654" s="35"/>
      <c r="JEC1654" s="34"/>
      <c r="JEJ1654" s="35"/>
      <c r="JEK1654" s="34"/>
      <c r="JER1654" s="35"/>
      <c r="JES1654" s="34"/>
      <c r="JEZ1654" s="35"/>
      <c r="JFA1654" s="34"/>
      <c r="JFH1654" s="35"/>
      <c r="JFI1654" s="34"/>
      <c r="JFP1654" s="35"/>
      <c r="JFQ1654" s="34"/>
      <c r="JFX1654" s="35"/>
      <c r="JFY1654" s="34"/>
      <c r="JGF1654" s="35"/>
      <c r="JGG1654" s="34"/>
      <c r="JGN1654" s="35"/>
      <c r="JGO1654" s="34"/>
      <c r="JGV1654" s="35"/>
      <c r="JGW1654" s="34"/>
      <c r="JHD1654" s="35"/>
      <c r="JHE1654" s="34"/>
      <c r="JHL1654" s="35"/>
      <c r="JHM1654" s="34"/>
      <c r="JHT1654" s="35"/>
      <c r="JHU1654" s="34"/>
      <c r="JIB1654" s="35"/>
      <c r="JIC1654" s="34"/>
      <c r="JIJ1654" s="35"/>
      <c r="JIK1654" s="34"/>
      <c r="JIR1654" s="35"/>
      <c r="JIS1654" s="34"/>
      <c r="JIZ1654" s="35"/>
      <c r="JJA1654" s="34"/>
      <c r="JJH1654" s="35"/>
      <c r="JJI1654" s="34"/>
      <c r="JJP1654" s="35"/>
      <c r="JJQ1654" s="34"/>
      <c r="JJX1654" s="35"/>
      <c r="JJY1654" s="34"/>
      <c r="JKF1654" s="35"/>
      <c r="JKG1654" s="34"/>
      <c r="JKN1654" s="35"/>
      <c r="JKO1654" s="34"/>
      <c r="JKV1654" s="35"/>
      <c r="JKW1654" s="34"/>
      <c r="JLD1654" s="35"/>
      <c r="JLE1654" s="34"/>
      <c r="JLL1654" s="35"/>
      <c r="JLM1654" s="34"/>
      <c r="JLT1654" s="35"/>
      <c r="JLU1654" s="34"/>
      <c r="JMB1654" s="35"/>
      <c r="JMC1654" s="34"/>
      <c r="JMJ1654" s="35"/>
      <c r="JMK1654" s="34"/>
      <c r="JMR1654" s="35"/>
      <c r="JMS1654" s="34"/>
      <c r="JMZ1654" s="35"/>
      <c r="JNA1654" s="34"/>
      <c r="JNH1654" s="35"/>
      <c r="JNI1654" s="34"/>
      <c r="JNP1654" s="35"/>
      <c r="JNQ1654" s="34"/>
      <c r="JNX1654" s="35"/>
      <c r="JNY1654" s="34"/>
      <c r="JOF1654" s="35"/>
      <c r="JOG1654" s="34"/>
      <c r="JON1654" s="35"/>
      <c r="JOO1654" s="34"/>
      <c r="JOV1654" s="35"/>
      <c r="JOW1654" s="34"/>
      <c r="JPD1654" s="35"/>
      <c r="JPE1654" s="34"/>
      <c r="JPL1654" s="35"/>
      <c r="JPM1654" s="34"/>
      <c r="JPT1654" s="35"/>
      <c r="JPU1654" s="34"/>
      <c r="JQB1654" s="35"/>
      <c r="JQC1654" s="34"/>
      <c r="JQJ1654" s="35"/>
      <c r="JQK1654" s="34"/>
      <c r="JQR1654" s="35"/>
      <c r="JQS1654" s="34"/>
      <c r="JQZ1654" s="35"/>
      <c r="JRA1654" s="34"/>
      <c r="JRH1654" s="35"/>
      <c r="JRI1654" s="34"/>
      <c r="JRP1654" s="35"/>
      <c r="JRQ1654" s="34"/>
      <c r="JRX1654" s="35"/>
      <c r="JRY1654" s="34"/>
      <c r="JSF1654" s="35"/>
      <c r="JSG1654" s="34"/>
      <c r="JSN1654" s="35"/>
      <c r="JSO1654" s="34"/>
      <c r="JSV1654" s="35"/>
      <c r="JSW1654" s="34"/>
      <c r="JTD1654" s="35"/>
      <c r="JTE1654" s="34"/>
      <c r="JTL1654" s="35"/>
      <c r="JTM1654" s="34"/>
      <c r="JTT1654" s="35"/>
      <c r="JTU1654" s="34"/>
      <c r="JUB1654" s="35"/>
      <c r="JUC1654" s="34"/>
      <c r="JUJ1654" s="35"/>
      <c r="JUK1654" s="34"/>
      <c r="JUR1654" s="35"/>
      <c r="JUS1654" s="34"/>
      <c r="JUZ1654" s="35"/>
      <c r="JVA1654" s="34"/>
      <c r="JVH1654" s="35"/>
      <c r="JVI1654" s="34"/>
      <c r="JVP1654" s="35"/>
      <c r="JVQ1654" s="34"/>
      <c r="JVX1654" s="35"/>
      <c r="JVY1654" s="34"/>
      <c r="JWF1654" s="35"/>
      <c r="JWG1654" s="34"/>
      <c r="JWN1654" s="35"/>
      <c r="JWO1654" s="34"/>
      <c r="JWV1654" s="35"/>
      <c r="JWW1654" s="34"/>
      <c r="JXD1654" s="35"/>
      <c r="JXE1654" s="34"/>
      <c r="JXL1654" s="35"/>
      <c r="JXM1654" s="34"/>
      <c r="JXT1654" s="35"/>
      <c r="JXU1654" s="34"/>
      <c r="JYB1654" s="35"/>
      <c r="JYC1654" s="34"/>
      <c r="JYJ1654" s="35"/>
      <c r="JYK1654" s="34"/>
      <c r="JYR1654" s="35"/>
      <c r="JYS1654" s="34"/>
      <c r="JYZ1654" s="35"/>
      <c r="JZA1654" s="34"/>
      <c r="JZH1654" s="35"/>
      <c r="JZI1654" s="34"/>
      <c r="JZP1654" s="35"/>
      <c r="JZQ1654" s="34"/>
      <c r="JZX1654" s="35"/>
      <c r="JZY1654" s="34"/>
      <c r="KAF1654" s="35"/>
      <c r="KAG1654" s="34"/>
      <c r="KAN1654" s="35"/>
      <c r="KAO1654" s="34"/>
      <c r="KAV1654" s="35"/>
      <c r="KAW1654" s="34"/>
      <c r="KBD1654" s="35"/>
      <c r="KBE1654" s="34"/>
      <c r="KBL1654" s="35"/>
      <c r="KBM1654" s="34"/>
      <c r="KBT1654" s="35"/>
      <c r="KBU1654" s="34"/>
      <c r="KCB1654" s="35"/>
      <c r="KCC1654" s="34"/>
      <c r="KCJ1654" s="35"/>
      <c r="KCK1654" s="34"/>
      <c r="KCR1654" s="35"/>
      <c r="KCS1654" s="34"/>
      <c r="KCZ1654" s="35"/>
      <c r="KDA1654" s="34"/>
      <c r="KDH1654" s="35"/>
      <c r="KDI1654" s="34"/>
      <c r="KDP1654" s="35"/>
      <c r="KDQ1654" s="34"/>
      <c r="KDX1654" s="35"/>
      <c r="KDY1654" s="34"/>
      <c r="KEF1654" s="35"/>
      <c r="KEG1654" s="34"/>
      <c r="KEN1654" s="35"/>
      <c r="KEO1654" s="34"/>
      <c r="KEV1654" s="35"/>
      <c r="KEW1654" s="34"/>
      <c r="KFD1654" s="35"/>
      <c r="KFE1654" s="34"/>
      <c r="KFL1654" s="35"/>
      <c r="KFM1654" s="34"/>
      <c r="KFT1654" s="35"/>
      <c r="KFU1654" s="34"/>
      <c r="KGB1654" s="35"/>
      <c r="KGC1654" s="34"/>
      <c r="KGJ1654" s="35"/>
      <c r="KGK1654" s="34"/>
      <c r="KGR1654" s="35"/>
      <c r="KGS1654" s="34"/>
      <c r="KGZ1654" s="35"/>
      <c r="KHA1654" s="34"/>
      <c r="KHH1654" s="35"/>
      <c r="KHI1654" s="34"/>
      <c r="KHP1654" s="35"/>
      <c r="KHQ1654" s="34"/>
      <c r="KHX1654" s="35"/>
      <c r="KHY1654" s="34"/>
      <c r="KIF1654" s="35"/>
      <c r="KIG1654" s="34"/>
      <c r="KIN1654" s="35"/>
      <c r="KIO1654" s="34"/>
      <c r="KIV1654" s="35"/>
      <c r="KIW1654" s="34"/>
      <c r="KJD1654" s="35"/>
      <c r="KJE1654" s="34"/>
      <c r="KJL1654" s="35"/>
      <c r="KJM1654" s="34"/>
      <c r="KJT1654" s="35"/>
      <c r="KJU1654" s="34"/>
      <c r="KKB1654" s="35"/>
      <c r="KKC1654" s="34"/>
      <c r="KKJ1654" s="35"/>
      <c r="KKK1654" s="34"/>
      <c r="KKR1654" s="35"/>
      <c r="KKS1654" s="34"/>
      <c r="KKZ1654" s="35"/>
      <c r="KLA1654" s="34"/>
      <c r="KLH1654" s="35"/>
      <c r="KLI1654" s="34"/>
      <c r="KLP1654" s="35"/>
      <c r="KLQ1654" s="34"/>
      <c r="KLX1654" s="35"/>
      <c r="KLY1654" s="34"/>
      <c r="KMF1654" s="35"/>
      <c r="KMG1654" s="34"/>
      <c r="KMN1654" s="35"/>
      <c r="KMO1654" s="34"/>
      <c r="KMV1654" s="35"/>
      <c r="KMW1654" s="34"/>
      <c r="KND1654" s="35"/>
      <c r="KNE1654" s="34"/>
      <c r="KNL1654" s="35"/>
      <c r="KNM1654" s="34"/>
      <c r="KNT1654" s="35"/>
      <c r="KNU1654" s="34"/>
      <c r="KOB1654" s="35"/>
      <c r="KOC1654" s="34"/>
      <c r="KOJ1654" s="35"/>
      <c r="KOK1654" s="34"/>
      <c r="KOR1654" s="35"/>
      <c r="KOS1654" s="34"/>
      <c r="KOZ1654" s="35"/>
      <c r="KPA1654" s="34"/>
      <c r="KPH1654" s="35"/>
      <c r="KPI1654" s="34"/>
      <c r="KPP1654" s="35"/>
      <c r="KPQ1654" s="34"/>
      <c r="KPX1654" s="35"/>
      <c r="KPY1654" s="34"/>
      <c r="KQF1654" s="35"/>
      <c r="KQG1654" s="34"/>
      <c r="KQN1654" s="35"/>
      <c r="KQO1654" s="34"/>
      <c r="KQV1654" s="35"/>
      <c r="KQW1654" s="34"/>
      <c r="KRD1654" s="35"/>
      <c r="KRE1654" s="34"/>
      <c r="KRL1654" s="35"/>
      <c r="KRM1654" s="34"/>
      <c r="KRT1654" s="35"/>
      <c r="KRU1654" s="34"/>
      <c r="KSB1654" s="35"/>
      <c r="KSC1654" s="34"/>
      <c r="KSJ1654" s="35"/>
      <c r="KSK1654" s="34"/>
      <c r="KSR1654" s="35"/>
      <c r="KSS1654" s="34"/>
      <c r="KSZ1654" s="35"/>
      <c r="KTA1654" s="34"/>
      <c r="KTH1654" s="35"/>
      <c r="KTI1654" s="34"/>
      <c r="KTP1654" s="35"/>
      <c r="KTQ1654" s="34"/>
      <c r="KTX1654" s="35"/>
      <c r="KTY1654" s="34"/>
      <c r="KUF1654" s="35"/>
      <c r="KUG1654" s="34"/>
      <c r="KUN1654" s="35"/>
      <c r="KUO1654" s="34"/>
      <c r="KUV1654" s="35"/>
      <c r="KUW1654" s="34"/>
      <c r="KVD1654" s="35"/>
      <c r="KVE1654" s="34"/>
      <c r="KVL1654" s="35"/>
      <c r="KVM1654" s="34"/>
      <c r="KVT1654" s="35"/>
      <c r="KVU1654" s="34"/>
      <c r="KWB1654" s="35"/>
      <c r="KWC1654" s="34"/>
      <c r="KWJ1654" s="35"/>
      <c r="KWK1654" s="34"/>
      <c r="KWR1654" s="35"/>
      <c r="KWS1654" s="34"/>
      <c r="KWZ1654" s="35"/>
      <c r="KXA1654" s="34"/>
      <c r="KXH1654" s="35"/>
      <c r="KXI1654" s="34"/>
      <c r="KXP1654" s="35"/>
      <c r="KXQ1654" s="34"/>
      <c r="KXX1654" s="35"/>
      <c r="KXY1654" s="34"/>
      <c r="KYF1654" s="35"/>
      <c r="KYG1654" s="34"/>
      <c r="KYN1654" s="35"/>
      <c r="KYO1654" s="34"/>
      <c r="KYV1654" s="35"/>
      <c r="KYW1654" s="34"/>
      <c r="KZD1654" s="35"/>
      <c r="KZE1654" s="34"/>
      <c r="KZL1654" s="35"/>
      <c r="KZM1654" s="34"/>
      <c r="KZT1654" s="35"/>
      <c r="KZU1654" s="34"/>
      <c r="LAB1654" s="35"/>
      <c r="LAC1654" s="34"/>
      <c r="LAJ1654" s="35"/>
      <c r="LAK1654" s="34"/>
      <c r="LAR1654" s="35"/>
      <c r="LAS1654" s="34"/>
      <c r="LAZ1654" s="35"/>
      <c r="LBA1654" s="34"/>
      <c r="LBH1654" s="35"/>
      <c r="LBI1654" s="34"/>
      <c r="LBP1654" s="35"/>
      <c r="LBQ1654" s="34"/>
      <c r="LBX1654" s="35"/>
      <c r="LBY1654" s="34"/>
      <c r="LCF1654" s="35"/>
      <c r="LCG1654" s="34"/>
      <c r="LCN1654" s="35"/>
      <c r="LCO1654" s="34"/>
      <c r="LCV1654" s="35"/>
      <c r="LCW1654" s="34"/>
      <c r="LDD1654" s="35"/>
      <c r="LDE1654" s="34"/>
      <c r="LDL1654" s="35"/>
      <c r="LDM1654" s="34"/>
      <c r="LDT1654" s="35"/>
      <c r="LDU1654" s="34"/>
      <c r="LEB1654" s="35"/>
      <c r="LEC1654" s="34"/>
      <c r="LEJ1654" s="35"/>
      <c r="LEK1654" s="34"/>
      <c r="LER1654" s="35"/>
      <c r="LES1654" s="34"/>
      <c r="LEZ1654" s="35"/>
      <c r="LFA1654" s="34"/>
      <c r="LFH1654" s="35"/>
      <c r="LFI1654" s="34"/>
      <c r="LFP1654" s="35"/>
      <c r="LFQ1654" s="34"/>
      <c r="LFX1654" s="35"/>
      <c r="LFY1654" s="34"/>
      <c r="LGF1654" s="35"/>
      <c r="LGG1654" s="34"/>
      <c r="LGN1654" s="35"/>
      <c r="LGO1654" s="34"/>
      <c r="LGV1654" s="35"/>
      <c r="LGW1654" s="34"/>
      <c r="LHD1654" s="35"/>
      <c r="LHE1654" s="34"/>
      <c r="LHL1654" s="35"/>
      <c r="LHM1654" s="34"/>
      <c r="LHT1654" s="35"/>
      <c r="LHU1654" s="34"/>
      <c r="LIB1654" s="35"/>
      <c r="LIC1654" s="34"/>
      <c r="LIJ1654" s="35"/>
      <c r="LIK1654" s="34"/>
      <c r="LIR1654" s="35"/>
      <c r="LIS1654" s="34"/>
      <c r="LIZ1654" s="35"/>
      <c r="LJA1654" s="34"/>
      <c r="LJH1654" s="35"/>
      <c r="LJI1654" s="34"/>
      <c r="LJP1654" s="35"/>
      <c r="LJQ1654" s="34"/>
      <c r="LJX1654" s="35"/>
      <c r="LJY1654" s="34"/>
      <c r="LKF1654" s="35"/>
      <c r="LKG1654" s="34"/>
      <c r="LKN1654" s="35"/>
      <c r="LKO1654" s="34"/>
      <c r="LKV1654" s="35"/>
      <c r="LKW1654" s="34"/>
      <c r="LLD1654" s="35"/>
      <c r="LLE1654" s="34"/>
      <c r="LLL1654" s="35"/>
      <c r="LLM1654" s="34"/>
      <c r="LLT1654" s="35"/>
      <c r="LLU1654" s="34"/>
      <c r="LMB1654" s="35"/>
      <c r="LMC1654" s="34"/>
      <c r="LMJ1654" s="35"/>
      <c r="LMK1654" s="34"/>
      <c r="LMR1654" s="35"/>
      <c r="LMS1654" s="34"/>
      <c r="LMZ1654" s="35"/>
      <c r="LNA1654" s="34"/>
      <c r="LNH1654" s="35"/>
      <c r="LNI1654" s="34"/>
      <c r="LNP1654" s="35"/>
      <c r="LNQ1654" s="34"/>
      <c r="LNX1654" s="35"/>
      <c r="LNY1654" s="34"/>
      <c r="LOF1654" s="35"/>
      <c r="LOG1654" s="34"/>
      <c r="LON1654" s="35"/>
      <c r="LOO1654" s="34"/>
      <c r="LOV1654" s="35"/>
      <c r="LOW1654" s="34"/>
      <c r="LPD1654" s="35"/>
      <c r="LPE1654" s="34"/>
      <c r="LPL1654" s="35"/>
      <c r="LPM1654" s="34"/>
      <c r="LPT1654" s="35"/>
      <c r="LPU1654" s="34"/>
      <c r="LQB1654" s="35"/>
      <c r="LQC1654" s="34"/>
      <c r="LQJ1654" s="35"/>
      <c r="LQK1654" s="34"/>
      <c r="LQR1654" s="35"/>
      <c r="LQS1654" s="34"/>
      <c r="LQZ1654" s="35"/>
      <c r="LRA1654" s="34"/>
      <c r="LRH1654" s="35"/>
      <c r="LRI1654" s="34"/>
      <c r="LRP1654" s="35"/>
      <c r="LRQ1654" s="34"/>
      <c r="LRX1654" s="35"/>
      <c r="LRY1654" s="34"/>
      <c r="LSF1654" s="35"/>
      <c r="LSG1654" s="34"/>
      <c r="LSN1654" s="35"/>
      <c r="LSO1654" s="34"/>
      <c r="LSV1654" s="35"/>
      <c r="LSW1654" s="34"/>
      <c r="LTD1654" s="35"/>
      <c r="LTE1654" s="34"/>
      <c r="LTL1654" s="35"/>
      <c r="LTM1654" s="34"/>
      <c r="LTT1654" s="35"/>
      <c r="LTU1654" s="34"/>
      <c r="LUB1654" s="35"/>
      <c r="LUC1654" s="34"/>
      <c r="LUJ1654" s="35"/>
      <c r="LUK1654" s="34"/>
      <c r="LUR1654" s="35"/>
      <c r="LUS1654" s="34"/>
      <c r="LUZ1654" s="35"/>
      <c r="LVA1654" s="34"/>
      <c r="LVH1654" s="35"/>
      <c r="LVI1654" s="34"/>
      <c r="LVP1654" s="35"/>
      <c r="LVQ1654" s="34"/>
      <c r="LVX1654" s="35"/>
      <c r="LVY1654" s="34"/>
      <c r="LWF1654" s="35"/>
      <c r="LWG1654" s="34"/>
      <c r="LWN1654" s="35"/>
      <c r="LWO1654" s="34"/>
      <c r="LWV1654" s="35"/>
      <c r="LWW1654" s="34"/>
      <c r="LXD1654" s="35"/>
      <c r="LXE1654" s="34"/>
      <c r="LXL1654" s="35"/>
      <c r="LXM1654" s="34"/>
      <c r="LXT1654" s="35"/>
      <c r="LXU1654" s="34"/>
      <c r="LYB1654" s="35"/>
      <c r="LYC1654" s="34"/>
      <c r="LYJ1654" s="35"/>
      <c r="LYK1654" s="34"/>
      <c r="LYR1654" s="35"/>
      <c r="LYS1654" s="34"/>
      <c r="LYZ1654" s="35"/>
      <c r="LZA1654" s="34"/>
      <c r="LZH1654" s="35"/>
      <c r="LZI1654" s="34"/>
      <c r="LZP1654" s="35"/>
      <c r="LZQ1654" s="34"/>
      <c r="LZX1654" s="35"/>
      <c r="LZY1654" s="34"/>
      <c r="MAF1654" s="35"/>
      <c r="MAG1654" s="34"/>
      <c r="MAN1654" s="35"/>
      <c r="MAO1654" s="34"/>
      <c r="MAV1654" s="35"/>
      <c r="MAW1654" s="34"/>
      <c r="MBD1654" s="35"/>
      <c r="MBE1654" s="34"/>
      <c r="MBL1654" s="35"/>
      <c r="MBM1654" s="34"/>
      <c r="MBT1654" s="35"/>
      <c r="MBU1654" s="34"/>
      <c r="MCB1654" s="35"/>
      <c r="MCC1654" s="34"/>
      <c r="MCJ1654" s="35"/>
      <c r="MCK1654" s="34"/>
      <c r="MCR1654" s="35"/>
      <c r="MCS1654" s="34"/>
      <c r="MCZ1654" s="35"/>
      <c r="MDA1654" s="34"/>
      <c r="MDH1654" s="35"/>
      <c r="MDI1654" s="34"/>
      <c r="MDP1654" s="35"/>
      <c r="MDQ1654" s="34"/>
      <c r="MDX1654" s="35"/>
      <c r="MDY1654" s="34"/>
      <c r="MEF1654" s="35"/>
      <c r="MEG1654" s="34"/>
      <c r="MEN1654" s="35"/>
      <c r="MEO1654" s="34"/>
      <c r="MEV1654" s="35"/>
      <c r="MEW1654" s="34"/>
      <c r="MFD1654" s="35"/>
      <c r="MFE1654" s="34"/>
      <c r="MFL1654" s="35"/>
      <c r="MFM1654" s="34"/>
      <c r="MFT1654" s="35"/>
      <c r="MFU1654" s="34"/>
      <c r="MGB1654" s="35"/>
      <c r="MGC1654" s="34"/>
      <c r="MGJ1654" s="35"/>
      <c r="MGK1654" s="34"/>
      <c r="MGR1654" s="35"/>
      <c r="MGS1654" s="34"/>
      <c r="MGZ1654" s="35"/>
      <c r="MHA1654" s="34"/>
      <c r="MHH1654" s="35"/>
      <c r="MHI1654" s="34"/>
      <c r="MHP1654" s="35"/>
      <c r="MHQ1654" s="34"/>
      <c r="MHX1654" s="35"/>
      <c r="MHY1654" s="34"/>
      <c r="MIF1654" s="35"/>
      <c r="MIG1654" s="34"/>
      <c r="MIN1654" s="35"/>
      <c r="MIO1654" s="34"/>
      <c r="MIV1654" s="35"/>
      <c r="MIW1654" s="34"/>
      <c r="MJD1654" s="35"/>
      <c r="MJE1654" s="34"/>
      <c r="MJL1654" s="35"/>
      <c r="MJM1654" s="34"/>
      <c r="MJT1654" s="35"/>
      <c r="MJU1654" s="34"/>
      <c r="MKB1654" s="35"/>
      <c r="MKC1654" s="34"/>
      <c r="MKJ1654" s="35"/>
      <c r="MKK1654" s="34"/>
      <c r="MKR1654" s="35"/>
      <c r="MKS1654" s="34"/>
      <c r="MKZ1654" s="35"/>
      <c r="MLA1654" s="34"/>
      <c r="MLH1654" s="35"/>
      <c r="MLI1654" s="34"/>
      <c r="MLP1654" s="35"/>
      <c r="MLQ1654" s="34"/>
      <c r="MLX1654" s="35"/>
      <c r="MLY1654" s="34"/>
      <c r="MMF1654" s="35"/>
      <c r="MMG1654" s="34"/>
      <c r="MMN1654" s="35"/>
      <c r="MMO1654" s="34"/>
      <c r="MMV1654" s="35"/>
      <c r="MMW1654" s="34"/>
      <c r="MND1654" s="35"/>
      <c r="MNE1654" s="34"/>
      <c r="MNL1654" s="35"/>
      <c r="MNM1654" s="34"/>
      <c r="MNT1654" s="35"/>
      <c r="MNU1654" s="34"/>
      <c r="MOB1654" s="35"/>
      <c r="MOC1654" s="34"/>
      <c r="MOJ1654" s="35"/>
      <c r="MOK1654" s="34"/>
      <c r="MOR1654" s="35"/>
      <c r="MOS1654" s="34"/>
      <c r="MOZ1654" s="35"/>
      <c r="MPA1654" s="34"/>
      <c r="MPH1654" s="35"/>
      <c r="MPI1654" s="34"/>
      <c r="MPP1654" s="35"/>
      <c r="MPQ1654" s="34"/>
      <c r="MPX1654" s="35"/>
      <c r="MPY1654" s="34"/>
      <c r="MQF1654" s="35"/>
      <c r="MQG1654" s="34"/>
      <c r="MQN1654" s="35"/>
      <c r="MQO1654" s="34"/>
      <c r="MQV1654" s="35"/>
      <c r="MQW1654" s="34"/>
      <c r="MRD1654" s="35"/>
      <c r="MRE1654" s="34"/>
      <c r="MRL1654" s="35"/>
      <c r="MRM1654" s="34"/>
      <c r="MRT1654" s="35"/>
      <c r="MRU1654" s="34"/>
      <c r="MSB1654" s="35"/>
      <c r="MSC1654" s="34"/>
      <c r="MSJ1654" s="35"/>
      <c r="MSK1654" s="34"/>
      <c r="MSR1654" s="35"/>
      <c r="MSS1654" s="34"/>
      <c r="MSZ1654" s="35"/>
      <c r="MTA1654" s="34"/>
      <c r="MTH1654" s="35"/>
      <c r="MTI1654" s="34"/>
      <c r="MTP1654" s="35"/>
      <c r="MTQ1654" s="34"/>
      <c r="MTX1654" s="35"/>
      <c r="MTY1654" s="34"/>
      <c r="MUF1654" s="35"/>
      <c r="MUG1654" s="34"/>
      <c r="MUN1654" s="35"/>
      <c r="MUO1654" s="34"/>
      <c r="MUV1654" s="35"/>
      <c r="MUW1654" s="34"/>
      <c r="MVD1654" s="35"/>
      <c r="MVE1654" s="34"/>
      <c r="MVL1654" s="35"/>
      <c r="MVM1654" s="34"/>
      <c r="MVT1654" s="35"/>
      <c r="MVU1654" s="34"/>
      <c r="MWB1654" s="35"/>
      <c r="MWC1654" s="34"/>
      <c r="MWJ1654" s="35"/>
      <c r="MWK1654" s="34"/>
      <c r="MWR1654" s="35"/>
      <c r="MWS1654" s="34"/>
      <c r="MWZ1654" s="35"/>
      <c r="MXA1654" s="34"/>
      <c r="MXH1654" s="35"/>
      <c r="MXI1654" s="34"/>
      <c r="MXP1654" s="35"/>
      <c r="MXQ1654" s="34"/>
      <c r="MXX1654" s="35"/>
      <c r="MXY1654" s="34"/>
      <c r="MYF1654" s="35"/>
      <c r="MYG1654" s="34"/>
      <c r="MYN1654" s="35"/>
      <c r="MYO1654" s="34"/>
      <c r="MYV1654" s="35"/>
      <c r="MYW1654" s="34"/>
      <c r="MZD1654" s="35"/>
      <c r="MZE1654" s="34"/>
      <c r="MZL1654" s="35"/>
      <c r="MZM1654" s="34"/>
      <c r="MZT1654" s="35"/>
      <c r="MZU1654" s="34"/>
      <c r="NAB1654" s="35"/>
      <c r="NAC1654" s="34"/>
      <c r="NAJ1654" s="35"/>
      <c r="NAK1654" s="34"/>
      <c r="NAR1654" s="35"/>
      <c r="NAS1654" s="34"/>
      <c r="NAZ1654" s="35"/>
      <c r="NBA1654" s="34"/>
      <c r="NBH1654" s="35"/>
      <c r="NBI1654" s="34"/>
      <c r="NBP1654" s="35"/>
      <c r="NBQ1654" s="34"/>
      <c r="NBX1654" s="35"/>
      <c r="NBY1654" s="34"/>
      <c r="NCF1654" s="35"/>
      <c r="NCG1654" s="34"/>
      <c r="NCN1654" s="35"/>
      <c r="NCO1654" s="34"/>
      <c r="NCV1654" s="35"/>
      <c r="NCW1654" s="34"/>
      <c r="NDD1654" s="35"/>
      <c r="NDE1654" s="34"/>
      <c r="NDL1654" s="35"/>
      <c r="NDM1654" s="34"/>
      <c r="NDT1654" s="35"/>
      <c r="NDU1654" s="34"/>
      <c r="NEB1654" s="35"/>
      <c r="NEC1654" s="34"/>
      <c r="NEJ1654" s="35"/>
      <c r="NEK1654" s="34"/>
      <c r="NER1654" s="35"/>
      <c r="NES1654" s="34"/>
      <c r="NEZ1654" s="35"/>
      <c r="NFA1654" s="34"/>
      <c r="NFH1654" s="35"/>
      <c r="NFI1654" s="34"/>
      <c r="NFP1654" s="35"/>
      <c r="NFQ1654" s="34"/>
      <c r="NFX1654" s="35"/>
      <c r="NFY1654" s="34"/>
      <c r="NGF1654" s="35"/>
      <c r="NGG1654" s="34"/>
      <c r="NGN1654" s="35"/>
      <c r="NGO1654" s="34"/>
      <c r="NGV1654" s="35"/>
      <c r="NGW1654" s="34"/>
      <c r="NHD1654" s="35"/>
      <c r="NHE1654" s="34"/>
      <c r="NHL1654" s="35"/>
      <c r="NHM1654" s="34"/>
      <c r="NHT1654" s="35"/>
      <c r="NHU1654" s="34"/>
      <c r="NIB1654" s="35"/>
      <c r="NIC1654" s="34"/>
      <c r="NIJ1654" s="35"/>
      <c r="NIK1654" s="34"/>
      <c r="NIR1654" s="35"/>
      <c r="NIS1654" s="34"/>
      <c r="NIZ1654" s="35"/>
      <c r="NJA1654" s="34"/>
      <c r="NJH1654" s="35"/>
      <c r="NJI1654" s="34"/>
      <c r="NJP1654" s="35"/>
      <c r="NJQ1654" s="34"/>
      <c r="NJX1654" s="35"/>
      <c r="NJY1654" s="34"/>
      <c r="NKF1654" s="35"/>
      <c r="NKG1654" s="34"/>
      <c r="NKN1654" s="35"/>
      <c r="NKO1654" s="34"/>
      <c r="NKV1654" s="35"/>
      <c r="NKW1654" s="34"/>
      <c r="NLD1654" s="35"/>
      <c r="NLE1654" s="34"/>
      <c r="NLL1654" s="35"/>
      <c r="NLM1654" s="34"/>
      <c r="NLT1654" s="35"/>
      <c r="NLU1654" s="34"/>
      <c r="NMB1654" s="35"/>
      <c r="NMC1654" s="34"/>
      <c r="NMJ1654" s="35"/>
      <c r="NMK1654" s="34"/>
      <c r="NMR1654" s="35"/>
      <c r="NMS1654" s="34"/>
      <c r="NMZ1654" s="35"/>
      <c r="NNA1654" s="34"/>
      <c r="NNH1654" s="35"/>
      <c r="NNI1654" s="34"/>
      <c r="NNP1654" s="35"/>
      <c r="NNQ1654" s="34"/>
      <c r="NNX1654" s="35"/>
      <c r="NNY1654" s="34"/>
      <c r="NOF1654" s="35"/>
      <c r="NOG1654" s="34"/>
      <c r="NON1654" s="35"/>
      <c r="NOO1654" s="34"/>
      <c r="NOV1654" s="35"/>
      <c r="NOW1654" s="34"/>
      <c r="NPD1654" s="35"/>
      <c r="NPE1654" s="34"/>
      <c r="NPL1654" s="35"/>
      <c r="NPM1654" s="34"/>
      <c r="NPT1654" s="35"/>
      <c r="NPU1654" s="34"/>
      <c r="NQB1654" s="35"/>
      <c r="NQC1654" s="34"/>
      <c r="NQJ1654" s="35"/>
      <c r="NQK1654" s="34"/>
      <c r="NQR1654" s="35"/>
      <c r="NQS1654" s="34"/>
      <c r="NQZ1654" s="35"/>
      <c r="NRA1654" s="34"/>
      <c r="NRH1654" s="35"/>
      <c r="NRI1654" s="34"/>
      <c r="NRP1654" s="35"/>
      <c r="NRQ1654" s="34"/>
      <c r="NRX1654" s="35"/>
      <c r="NRY1654" s="34"/>
      <c r="NSF1654" s="35"/>
      <c r="NSG1654" s="34"/>
      <c r="NSN1654" s="35"/>
      <c r="NSO1654" s="34"/>
      <c r="NSV1654" s="35"/>
      <c r="NSW1654" s="34"/>
      <c r="NTD1654" s="35"/>
      <c r="NTE1654" s="34"/>
      <c r="NTL1654" s="35"/>
      <c r="NTM1654" s="34"/>
      <c r="NTT1654" s="35"/>
      <c r="NTU1654" s="34"/>
      <c r="NUB1654" s="35"/>
      <c r="NUC1654" s="34"/>
      <c r="NUJ1654" s="35"/>
      <c r="NUK1654" s="34"/>
      <c r="NUR1654" s="35"/>
      <c r="NUS1654" s="34"/>
      <c r="NUZ1654" s="35"/>
      <c r="NVA1654" s="34"/>
      <c r="NVH1654" s="35"/>
      <c r="NVI1654" s="34"/>
      <c r="NVP1654" s="35"/>
      <c r="NVQ1654" s="34"/>
      <c r="NVX1654" s="35"/>
      <c r="NVY1654" s="34"/>
      <c r="NWF1654" s="35"/>
      <c r="NWG1654" s="34"/>
      <c r="NWN1654" s="35"/>
      <c r="NWO1654" s="34"/>
      <c r="NWV1654" s="35"/>
      <c r="NWW1654" s="34"/>
      <c r="NXD1654" s="35"/>
      <c r="NXE1654" s="34"/>
      <c r="NXL1654" s="35"/>
      <c r="NXM1654" s="34"/>
      <c r="NXT1654" s="35"/>
      <c r="NXU1654" s="34"/>
      <c r="NYB1654" s="35"/>
      <c r="NYC1654" s="34"/>
      <c r="NYJ1654" s="35"/>
      <c r="NYK1654" s="34"/>
      <c r="NYR1654" s="35"/>
      <c r="NYS1654" s="34"/>
      <c r="NYZ1654" s="35"/>
      <c r="NZA1654" s="34"/>
      <c r="NZH1654" s="35"/>
      <c r="NZI1654" s="34"/>
      <c r="NZP1654" s="35"/>
      <c r="NZQ1654" s="34"/>
      <c r="NZX1654" s="35"/>
      <c r="NZY1654" s="34"/>
      <c r="OAF1654" s="35"/>
      <c r="OAG1654" s="34"/>
      <c r="OAN1654" s="35"/>
      <c r="OAO1654" s="34"/>
      <c r="OAV1654" s="35"/>
      <c r="OAW1654" s="34"/>
      <c r="OBD1654" s="35"/>
      <c r="OBE1654" s="34"/>
      <c r="OBL1654" s="35"/>
      <c r="OBM1654" s="34"/>
      <c r="OBT1654" s="35"/>
      <c r="OBU1654" s="34"/>
      <c r="OCB1654" s="35"/>
      <c r="OCC1654" s="34"/>
      <c r="OCJ1654" s="35"/>
      <c r="OCK1654" s="34"/>
      <c r="OCR1654" s="35"/>
      <c r="OCS1654" s="34"/>
      <c r="OCZ1654" s="35"/>
      <c r="ODA1654" s="34"/>
      <c r="ODH1654" s="35"/>
      <c r="ODI1654" s="34"/>
      <c r="ODP1654" s="35"/>
      <c r="ODQ1654" s="34"/>
      <c r="ODX1654" s="35"/>
      <c r="ODY1654" s="34"/>
      <c r="OEF1654" s="35"/>
      <c r="OEG1654" s="34"/>
      <c r="OEN1654" s="35"/>
      <c r="OEO1654" s="34"/>
      <c r="OEV1654" s="35"/>
      <c r="OEW1654" s="34"/>
      <c r="OFD1654" s="35"/>
      <c r="OFE1654" s="34"/>
      <c r="OFL1654" s="35"/>
      <c r="OFM1654" s="34"/>
      <c r="OFT1654" s="35"/>
      <c r="OFU1654" s="34"/>
      <c r="OGB1654" s="35"/>
      <c r="OGC1654" s="34"/>
      <c r="OGJ1654" s="35"/>
      <c r="OGK1654" s="34"/>
      <c r="OGR1654" s="35"/>
      <c r="OGS1654" s="34"/>
      <c r="OGZ1654" s="35"/>
      <c r="OHA1654" s="34"/>
      <c r="OHH1654" s="35"/>
      <c r="OHI1654" s="34"/>
      <c r="OHP1654" s="35"/>
      <c r="OHQ1654" s="34"/>
      <c r="OHX1654" s="35"/>
      <c r="OHY1654" s="34"/>
      <c r="OIF1654" s="35"/>
      <c r="OIG1654" s="34"/>
      <c r="OIN1654" s="35"/>
      <c r="OIO1654" s="34"/>
      <c r="OIV1654" s="35"/>
      <c r="OIW1654" s="34"/>
      <c r="OJD1654" s="35"/>
      <c r="OJE1654" s="34"/>
      <c r="OJL1654" s="35"/>
      <c r="OJM1654" s="34"/>
      <c r="OJT1654" s="35"/>
      <c r="OJU1654" s="34"/>
      <c r="OKB1654" s="35"/>
      <c r="OKC1654" s="34"/>
      <c r="OKJ1654" s="35"/>
      <c r="OKK1654" s="34"/>
      <c r="OKR1654" s="35"/>
      <c r="OKS1654" s="34"/>
      <c r="OKZ1654" s="35"/>
      <c r="OLA1654" s="34"/>
      <c r="OLH1654" s="35"/>
      <c r="OLI1654" s="34"/>
      <c r="OLP1654" s="35"/>
      <c r="OLQ1654" s="34"/>
      <c r="OLX1654" s="35"/>
      <c r="OLY1654" s="34"/>
      <c r="OMF1654" s="35"/>
      <c r="OMG1654" s="34"/>
      <c r="OMN1654" s="35"/>
      <c r="OMO1654" s="34"/>
      <c r="OMV1654" s="35"/>
      <c r="OMW1654" s="34"/>
      <c r="OND1654" s="35"/>
      <c r="ONE1654" s="34"/>
      <c r="ONL1654" s="35"/>
      <c r="ONM1654" s="34"/>
      <c r="ONT1654" s="35"/>
      <c r="ONU1654" s="34"/>
      <c r="OOB1654" s="35"/>
      <c r="OOC1654" s="34"/>
      <c r="OOJ1654" s="35"/>
      <c r="OOK1654" s="34"/>
      <c r="OOR1654" s="35"/>
      <c r="OOS1654" s="34"/>
      <c r="OOZ1654" s="35"/>
      <c r="OPA1654" s="34"/>
      <c r="OPH1654" s="35"/>
      <c r="OPI1654" s="34"/>
      <c r="OPP1654" s="35"/>
      <c r="OPQ1654" s="34"/>
      <c r="OPX1654" s="35"/>
      <c r="OPY1654" s="34"/>
      <c r="OQF1654" s="35"/>
      <c r="OQG1654" s="34"/>
      <c r="OQN1654" s="35"/>
      <c r="OQO1654" s="34"/>
      <c r="OQV1654" s="35"/>
      <c r="OQW1654" s="34"/>
      <c r="ORD1654" s="35"/>
      <c r="ORE1654" s="34"/>
      <c r="ORL1654" s="35"/>
      <c r="ORM1654" s="34"/>
      <c r="ORT1654" s="35"/>
      <c r="ORU1654" s="34"/>
      <c r="OSB1654" s="35"/>
      <c r="OSC1654" s="34"/>
      <c r="OSJ1654" s="35"/>
      <c r="OSK1654" s="34"/>
      <c r="OSR1654" s="35"/>
      <c r="OSS1654" s="34"/>
      <c r="OSZ1654" s="35"/>
      <c r="OTA1654" s="34"/>
      <c r="OTH1654" s="35"/>
      <c r="OTI1654" s="34"/>
      <c r="OTP1654" s="35"/>
      <c r="OTQ1654" s="34"/>
      <c r="OTX1654" s="35"/>
      <c r="OTY1654" s="34"/>
      <c r="OUF1654" s="35"/>
      <c r="OUG1654" s="34"/>
      <c r="OUN1654" s="35"/>
      <c r="OUO1654" s="34"/>
      <c r="OUV1654" s="35"/>
      <c r="OUW1654" s="34"/>
      <c r="OVD1654" s="35"/>
      <c r="OVE1654" s="34"/>
      <c r="OVL1654" s="35"/>
      <c r="OVM1654" s="34"/>
      <c r="OVT1654" s="35"/>
      <c r="OVU1654" s="34"/>
      <c r="OWB1654" s="35"/>
      <c r="OWC1654" s="34"/>
      <c r="OWJ1654" s="35"/>
      <c r="OWK1654" s="34"/>
      <c r="OWR1654" s="35"/>
      <c r="OWS1654" s="34"/>
      <c r="OWZ1654" s="35"/>
      <c r="OXA1654" s="34"/>
      <c r="OXH1654" s="35"/>
      <c r="OXI1654" s="34"/>
      <c r="OXP1654" s="35"/>
      <c r="OXQ1654" s="34"/>
      <c r="OXX1654" s="35"/>
      <c r="OXY1654" s="34"/>
      <c r="OYF1654" s="35"/>
      <c r="OYG1654" s="34"/>
      <c r="OYN1654" s="35"/>
      <c r="OYO1654" s="34"/>
      <c r="OYV1654" s="35"/>
      <c r="OYW1654" s="34"/>
      <c r="OZD1654" s="35"/>
      <c r="OZE1654" s="34"/>
      <c r="OZL1654" s="35"/>
      <c r="OZM1654" s="34"/>
      <c r="OZT1654" s="35"/>
      <c r="OZU1654" s="34"/>
      <c r="PAB1654" s="35"/>
      <c r="PAC1654" s="34"/>
      <c r="PAJ1654" s="35"/>
      <c r="PAK1654" s="34"/>
      <c r="PAR1654" s="35"/>
      <c r="PAS1654" s="34"/>
      <c r="PAZ1654" s="35"/>
      <c r="PBA1654" s="34"/>
      <c r="PBH1654" s="35"/>
      <c r="PBI1654" s="34"/>
      <c r="PBP1654" s="35"/>
      <c r="PBQ1654" s="34"/>
      <c r="PBX1654" s="35"/>
      <c r="PBY1654" s="34"/>
      <c r="PCF1654" s="35"/>
      <c r="PCG1654" s="34"/>
      <c r="PCN1654" s="35"/>
      <c r="PCO1654" s="34"/>
      <c r="PCV1654" s="35"/>
      <c r="PCW1654" s="34"/>
      <c r="PDD1654" s="35"/>
      <c r="PDE1654" s="34"/>
      <c r="PDL1654" s="35"/>
      <c r="PDM1654" s="34"/>
      <c r="PDT1654" s="35"/>
      <c r="PDU1654" s="34"/>
      <c r="PEB1654" s="35"/>
      <c r="PEC1654" s="34"/>
      <c r="PEJ1654" s="35"/>
      <c r="PEK1654" s="34"/>
      <c r="PER1654" s="35"/>
      <c r="PES1654" s="34"/>
      <c r="PEZ1654" s="35"/>
      <c r="PFA1654" s="34"/>
      <c r="PFH1654" s="35"/>
      <c r="PFI1654" s="34"/>
      <c r="PFP1654" s="35"/>
      <c r="PFQ1654" s="34"/>
      <c r="PFX1654" s="35"/>
      <c r="PFY1654" s="34"/>
      <c r="PGF1654" s="35"/>
      <c r="PGG1654" s="34"/>
      <c r="PGN1654" s="35"/>
      <c r="PGO1654" s="34"/>
      <c r="PGV1654" s="35"/>
      <c r="PGW1654" s="34"/>
      <c r="PHD1654" s="35"/>
      <c r="PHE1654" s="34"/>
      <c r="PHL1654" s="35"/>
      <c r="PHM1654" s="34"/>
      <c r="PHT1654" s="35"/>
      <c r="PHU1654" s="34"/>
      <c r="PIB1654" s="35"/>
      <c r="PIC1654" s="34"/>
      <c r="PIJ1654" s="35"/>
      <c r="PIK1654" s="34"/>
      <c r="PIR1654" s="35"/>
      <c r="PIS1654" s="34"/>
      <c r="PIZ1654" s="35"/>
      <c r="PJA1654" s="34"/>
      <c r="PJH1654" s="35"/>
      <c r="PJI1654" s="34"/>
      <c r="PJP1654" s="35"/>
      <c r="PJQ1654" s="34"/>
      <c r="PJX1654" s="35"/>
      <c r="PJY1654" s="34"/>
      <c r="PKF1654" s="35"/>
      <c r="PKG1654" s="34"/>
      <c r="PKN1654" s="35"/>
      <c r="PKO1654" s="34"/>
      <c r="PKV1654" s="35"/>
      <c r="PKW1654" s="34"/>
      <c r="PLD1654" s="35"/>
      <c r="PLE1654" s="34"/>
      <c r="PLL1654" s="35"/>
      <c r="PLM1654" s="34"/>
      <c r="PLT1654" s="35"/>
      <c r="PLU1654" s="34"/>
      <c r="PMB1654" s="35"/>
      <c r="PMC1654" s="34"/>
      <c r="PMJ1654" s="35"/>
      <c r="PMK1654" s="34"/>
      <c r="PMR1654" s="35"/>
      <c r="PMS1654" s="34"/>
      <c r="PMZ1654" s="35"/>
      <c r="PNA1654" s="34"/>
      <c r="PNH1654" s="35"/>
      <c r="PNI1654" s="34"/>
      <c r="PNP1654" s="35"/>
      <c r="PNQ1654" s="34"/>
      <c r="PNX1654" s="35"/>
      <c r="PNY1654" s="34"/>
      <c r="POF1654" s="35"/>
      <c r="POG1654" s="34"/>
      <c r="PON1654" s="35"/>
      <c r="POO1654" s="34"/>
      <c r="POV1654" s="35"/>
      <c r="POW1654" s="34"/>
      <c r="PPD1654" s="35"/>
      <c r="PPE1654" s="34"/>
      <c r="PPL1654" s="35"/>
      <c r="PPM1654" s="34"/>
      <c r="PPT1654" s="35"/>
      <c r="PPU1654" s="34"/>
      <c r="PQB1654" s="35"/>
      <c r="PQC1654" s="34"/>
      <c r="PQJ1654" s="35"/>
      <c r="PQK1654" s="34"/>
      <c r="PQR1654" s="35"/>
      <c r="PQS1654" s="34"/>
      <c r="PQZ1654" s="35"/>
      <c r="PRA1654" s="34"/>
      <c r="PRH1654" s="35"/>
      <c r="PRI1654" s="34"/>
      <c r="PRP1654" s="35"/>
      <c r="PRQ1654" s="34"/>
      <c r="PRX1654" s="35"/>
      <c r="PRY1654" s="34"/>
      <c r="PSF1654" s="35"/>
      <c r="PSG1654" s="34"/>
      <c r="PSN1654" s="35"/>
      <c r="PSO1654" s="34"/>
      <c r="PSV1654" s="35"/>
      <c r="PSW1654" s="34"/>
      <c r="PTD1654" s="35"/>
      <c r="PTE1654" s="34"/>
      <c r="PTL1654" s="35"/>
      <c r="PTM1654" s="34"/>
      <c r="PTT1654" s="35"/>
      <c r="PTU1654" s="34"/>
      <c r="PUB1654" s="35"/>
      <c r="PUC1654" s="34"/>
      <c r="PUJ1654" s="35"/>
      <c r="PUK1654" s="34"/>
      <c r="PUR1654" s="35"/>
      <c r="PUS1654" s="34"/>
      <c r="PUZ1654" s="35"/>
      <c r="PVA1654" s="34"/>
      <c r="PVH1654" s="35"/>
      <c r="PVI1654" s="34"/>
      <c r="PVP1654" s="35"/>
      <c r="PVQ1654" s="34"/>
      <c r="PVX1654" s="35"/>
      <c r="PVY1654" s="34"/>
      <c r="PWF1654" s="35"/>
      <c r="PWG1654" s="34"/>
      <c r="PWN1654" s="35"/>
      <c r="PWO1654" s="34"/>
      <c r="PWV1654" s="35"/>
      <c r="PWW1654" s="34"/>
      <c r="PXD1654" s="35"/>
      <c r="PXE1654" s="34"/>
      <c r="PXL1654" s="35"/>
      <c r="PXM1654" s="34"/>
      <c r="PXT1654" s="35"/>
      <c r="PXU1654" s="34"/>
      <c r="PYB1654" s="35"/>
      <c r="PYC1654" s="34"/>
      <c r="PYJ1654" s="35"/>
      <c r="PYK1654" s="34"/>
      <c r="PYR1654" s="35"/>
      <c r="PYS1654" s="34"/>
      <c r="PYZ1654" s="35"/>
      <c r="PZA1654" s="34"/>
      <c r="PZH1654" s="35"/>
      <c r="PZI1654" s="34"/>
      <c r="PZP1654" s="35"/>
      <c r="PZQ1654" s="34"/>
      <c r="PZX1654" s="35"/>
      <c r="PZY1654" s="34"/>
      <c r="QAF1654" s="35"/>
      <c r="QAG1654" s="34"/>
      <c r="QAN1654" s="35"/>
      <c r="QAO1654" s="34"/>
      <c r="QAV1654" s="35"/>
      <c r="QAW1654" s="34"/>
      <c r="QBD1654" s="35"/>
      <c r="QBE1654" s="34"/>
      <c r="QBL1654" s="35"/>
      <c r="QBM1654" s="34"/>
      <c r="QBT1654" s="35"/>
      <c r="QBU1654" s="34"/>
      <c r="QCB1654" s="35"/>
      <c r="QCC1654" s="34"/>
      <c r="QCJ1654" s="35"/>
      <c r="QCK1654" s="34"/>
      <c r="QCR1654" s="35"/>
      <c r="QCS1654" s="34"/>
      <c r="QCZ1654" s="35"/>
      <c r="QDA1654" s="34"/>
      <c r="QDH1654" s="35"/>
      <c r="QDI1654" s="34"/>
      <c r="QDP1654" s="35"/>
      <c r="QDQ1654" s="34"/>
      <c r="QDX1654" s="35"/>
      <c r="QDY1654" s="34"/>
      <c r="QEF1654" s="35"/>
      <c r="QEG1654" s="34"/>
      <c r="QEN1654" s="35"/>
      <c r="QEO1654" s="34"/>
      <c r="QEV1654" s="35"/>
      <c r="QEW1654" s="34"/>
      <c r="QFD1654" s="35"/>
      <c r="QFE1654" s="34"/>
      <c r="QFL1654" s="35"/>
      <c r="QFM1654" s="34"/>
      <c r="QFT1654" s="35"/>
      <c r="QFU1654" s="34"/>
      <c r="QGB1654" s="35"/>
      <c r="QGC1654" s="34"/>
      <c r="QGJ1654" s="35"/>
      <c r="QGK1654" s="34"/>
      <c r="QGR1654" s="35"/>
      <c r="QGS1654" s="34"/>
      <c r="QGZ1654" s="35"/>
      <c r="QHA1654" s="34"/>
      <c r="QHH1654" s="35"/>
      <c r="QHI1654" s="34"/>
      <c r="QHP1654" s="35"/>
      <c r="QHQ1654" s="34"/>
      <c r="QHX1654" s="35"/>
      <c r="QHY1654" s="34"/>
      <c r="QIF1654" s="35"/>
      <c r="QIG1654" s="34"/>
      <c r="QIN1654" s="35"/>
      <c r="QIO1654" s="34"/>
      <c r="QIV1654" s="35"/>
      <c r="QIW1654" s="34"/>
      <c r="QJD1654" s="35"/>
      <c r="QJE1654" s="34"/>
      <c r="QJL1654" s="35"/>
      <c r="QJM1654" s="34"/>
      <c r="QJT1654" s="35"/>
      <c r="QJU1654" s="34"/>
      <c r="QKB1654" s="35"/>
      <c r="QKC1654" s="34"/>
      <c r="QKJ1654" s="35"/>
      <c r="QKK1654" s="34"/>
      <c r="QKR1654" s="35"/>
      <c r="QKS1654" s="34"/>
      <c r="QKZ1654" s="35"/>
      <c r="QLA1654" s="34"/>
      <c r="QLH1654" s="35"/>
      <c r="QLI1654" s="34"/>
      <c r="QLP1654" s="35"/>
      <c r="QLQ1654" s="34"/>
      <c r="QLX1654" s="35"/>
      <c r="QLY1654" s="34"/>
      <c r="QMF1654" s="35"/>
      <c r="QMG1654" s="34"/>
      <c r="QMN1654" s="35"/>
      <c r="QMO1654" s="34"/>
      <c r="QMV1654" s="35"/>
      <c r="QMW1654" s="34"/>
      <c r="QND1654" s="35"/>
      <c r="QNE1654" s="34"/>
      <c r="QNL1654" s="35"/>
      <c r="QNM1654" s="34"/>
      <c r="QNT1654" s="35"/>
      <c r="QNU1654" s="34"/>
      <c r="QOB1654" s="35"/>
      <c r="QOC1654" s="34"/>
      <c r="QOJ1654" s="35"/>
      <c r="QOK1654" s="34"/>
      <c r="QOR1654" s="35"/>
      <c r="QOS1654" s="34"/>
      <c r="QOZ1654" s="35"/>
      <c r="QPA1654" s="34"/>
      <c r="QPH1654" s="35"/>
      <c r="QPI1654" s="34"/>
      <c r="QPP1654" s="35"/>
      <c r="QPQ1654" s="34"/>
      <c r="QPX1654" s="35"/>
      <c r="QPY1654" s="34"/>
      <c r="QQF1654" s="35"/>
      <c r="QQG1654" s="34"/>
      <c r="QQN1654" s="35"/>
      <c r="QQO1654" s="34"/>
      <c r="QQV1654" s="35"/>
      <c r="QQW1654" s="34"/>
      <c r="QRD1654" s="35"/>
      <c r="QRE1654" s="34"/>
      <c r="QRL1654" s="35"/>
      <c r="QRM1654" s="34"/>
      <c r="QRT1654" s="35"/>
      <c r="QRU1654" s="34"/>
      <c r="QSB1654" s="35"/>
      <c r="QSC1654" s="34"/>
      <c r="QSJ1654" s="35"/>
      <c r="QSK1654" s="34"/>
      <c r="QSR1654" s="35"/>
      <c r="QSS1654" s="34"/>
      <c r="QSZ1654" s="35"/>
      <c r="QTA1654" s="34"/>
      <c r="QTH1654" s="35"/>
      <c r="QTI1654" s="34"/>
      <c r="QTP1654" s="35"/>
      <c r="QTQ1654" s="34"/>
      <c r="QTX1654" s="35"/>
      <c r="QTY1654" s="34"/>
      <c r="QUF1654" s="35"/>
      <c r="QUG1654" s="34"/>
      <c r="QUN1654" s="35"/>
      <c r="QUO1654" s="34"/>
      <c r="QUV1654" s="35"/>
      <c r="QUW1654" s="34"/>
      <c r="QVD1654" s="35"/>
      <c r="QVE1654" s="34"/>
      <c r="QVL1654" s="35"/>
      <c r="QVM1654" s="34"/>
      <c r="QVT1654" s="35"/>
      <c r="QVU1654" s="34"/>
      <c r="QWB1654" s="35"/>
      <c r="QWC1654" s="34"/>
      <c r="QWJ1654" s="35"/>
      <c r="QWK1654" s="34"/>
      <c r="QWR1654" s="35"/>
      <c r="QWS1654" s="34"/>
      <c r="QWZ1654" s="35"/>
      <c r="QXA1654" s="34"/>
      <c r="QXH1654" s="35"/>
      <c r="QXI1654" s="34"/>
      <c r="QXP1654" s="35"/>
      <c r="QXQ1654" s="34"/>
      <c r="QXX1654" s="35"/>
      <c r="QXY1654" s="34"/>
      <c r="QYF1654" s="35"/>
      <c r="QYG1654" s="34"/>
      <c r="QYN1654" s="35"/>
      <c r="QYO1654" s="34"/>
      <c r="QYV1654" s="35"/>
      <c r="QYW1654" s="34"/>
      <c r="QZD1654" s="35"/>
      <c r="QZE1654" s="34"/>
      <c r="QZL1654" s="35"/>
      <c r="QZM1654" s="34"/>
      <c r="QZT1654" s="35"/>
      <c r="QZU1654" s="34"/>
      <c r="RAB1654" s="35"/>
      <c r="RAC1654" s="34"/>
      <c r="RAJ1654" s="35"/>
      <c r="RAK1654" s="34"/>
      <c r="RAR1654" s="35"/>
      <c r="RAS1654" s="34"/>
      <c r="RAZ1654" s="35"/>
      <c r="RBA1654" s="34"/>
      <c r="RBH1654" s="35"/>
      <c r="RBI1654" s="34"/>
      <c r="RBP1654" s="35"/>
      <c r="RBQ1654" s="34"/>
      <c r="RBX1654" s="35"/>
      <c r="RBY1654" s="34"/>
      <c r="RCF1654" s="35"/>
      <c r="RCG1654" s="34"/>
      <c r="RCN1654" s="35"/>
      <c r="RCO1654" s="34"/>
      <c r="RCV1654" s="35"/>
      <c r="RCW1654" s="34"/>
      <c r="RDD1654" s="35"/>
      <c r="RDE1654" s="34"/>
      <c r="RDL1654" s="35"/>
      <c r="RDM1654" s="34"/>
      <c r="RDT1654" s="35"/>
      <c r="RDU1654" s="34"/>
      <c r="REB1654" s="35"/>
      <c r="REC1654" s="34"/>
      <c r="REJ1654" s="35"/>
      <c r="REK1654" s="34"/>
      <c r="RER1654" s="35"/>
      <c r="RES1654" s="34"/>
      <c r="REZ1654" s="35"/>
      <c r="RFA1654" s="34"/>
      <c r="RFH1654" s="35"/>
      <c r="RFI1654" s="34"/>
      <c r="RFP1654" s="35"/>
      <c r="RFQ1654" s="34"/>
      <c r="RFX1654" s="35"/>
      <c r="RFY1654" s="34"/>
      <c r="RGF1654" s="35"/>
      <c r="RGG1654" s="34"/>
      <c r="RGN1654" s="35"/>
      <c r="RGO1654" s="34"/>
      <c r="RGV1654" s="35"/>
      <c r="RGW1654" s="34"/>
      <c r="RHD1654" s="35"/>
      <c r="RHE1654" s="34"/>
      <c r="RHL1654" s="35"/>
      <c r="RHM1654" s="34"/>
      <c r="RHT1654" s="35"/>
      <c r="RHU1654" s="34"/>
      <c r="RIB1654" s="35"/>
      <c r="RIC1654" s="34"/>
      <c r="RIJ1654" s="35"/>
      <c r="RIK1654" s="34"/>
      <c r="RIR1654" s="35"/>
      <c r="RIS1654" s="34"/>
      <c r="RIZ1654" s="35"/>
      <c r="RJA1654" s="34"/>
      <c r="RJH1654" s="35"/>
      <c r="RJI1654" s="34"/>
      <c r="RJP1654" s="35"/>
      <c r="RJQ1654" s="34"/>
      <c r="RJX1654" s="35"/>
      <c r="RJY1654" s="34"/>
      <c r="RKF1654" s="35"/>
      <c r="RKG1654" s="34"/>
      <c r="RKN1654" s="35"/>
      <c r="RKO1654" s="34"/>
      <c r="RKV1654" s="35"/>
      <c r="RKW1654" s="34"/>
      <c r="RLD1654" s="35"/>
      <c r="RLE1654" s="34"/>
      <c r="RLL1654" s="35"/>
      <c r="RLM1654" s="34"/>
      <c r="RLT1654" s="35"/>
      <c r="RLU1654" s="34"/>
      <c r="RMB1654" s="35"/>
      <c r="RMC1654" s="34"/>
      <c r="RMJ1654" s="35"/>
      <c r="RMK1654" s="34"/>
      <c r="RMR1654" s="35"/>
      <c r="RMS1654" s="34"/>
      <c r="RMZ1654" s="35"/>
      <c r="RNA1654" s="34"/>
      <c r="RNH1654" s="35"/>
      <c r="RNI1654" s="34"/>
      <c r="RNP1654" s="35"/>
      <c r="RNQ1654" s="34"/>
      <c r="RNX1654" s="35"/>
      <c r="RNY1654" s="34"/>
      <c r="ROF1654" s="35"/>
      <c r="ROG1654" s="34"/>
      <c r="RON1654" s="35"/>
      <c r="ROO1654" s="34"/>
      <c r="ROV1654" s="35"/>
      <c r="ROW1654" s="34"/>
      <c r="RPD1654" s="35"/>
      <c r="RPE1654" s="34"/>
      <c r="RPL1654" s="35"/>
      <c r="RPM1654" s="34"/>
      <c r="RPT1654" s="35"/>
      <c r="RPU1654" s="34"/>
      <c r="RQB1654" s="35"/>
      <c r="RQC1654" s="34"/>
      <c r="RQJ1654" s="35"/>
      <c r="RQK1654" s="34"/>
      <c r="RQR1654" s="35"/>
      <c r="RQS1654" s="34"/>
      <c r="RQZ1654" s="35"/>
      <c r="RRA1654" s="34"/>
      <c r="RRH1654" s="35"/>
      <c r="RRI1654" s="34"/>
      <c r="RRP1654" s="35"/>
      <c r="RRQ1654" s="34"/>
      <c r="RRX1654" s="35"/>
      <c r="RRY1654" s="34"/>
      <c r="RSF1654" s="35"/>
      <c r="RSG1654" s="34"/>
      <c r="RSN1654" s="35"/>
      <c r="RSO1654" s="34"/>
      <c r="RSV1654" s="35"/>
      <c r="RSW1654" s="34"/>
      <c r="RTD1654" s="35"/>
      <c r="RTE1654" s="34"/>
      <c r="RTL1654" s="35"/>
      <c r="RTM1654" s="34"/>
      <c r="RTT1654" s="35"/>
      <c r="RTU1654" s="34"/>
      <c r="RUB1654" s="35"/>
      <c r="RUC1654" s="34"/>
      <c r="RUJ1654" s="35"/>
      <c r="RUK1654" s="34"/>
      <c r="RUR1654" s="35"/>
      <c r="RUS1654" s="34"/>
      <c r="RUZ1654" s="35"/>
      <c r="RVA1654" s="34"/>
      <c r="RVH1654" s="35"/>
      <c r="RVI1654" s="34"/>
      <c r="RVP1654" s="35"/>
      <c r="RVQ1654" s="34"/>
      <c r="RVX1654" s="35"/>
      <c r="RVY1654" s="34"/>
      <c r="RWF1654" s="35"/>
      <c r="RWG1654" s="34"/>
      <c r="RWN1654" s="35"/>
      <c r="RWO1654" s="34"/>
      <c r="RWV1654" s="35"/>
      <c r="RWW1654" s="34"/>
      <c r="RXD1654" s="35"/>
      <c r="RXE1654" s="34"/>
      <c r="RXL1654" s="35"/>
      <c r="RXM1654" s="34"/>
      <c r="RXT1654" s="35"/>
      <c r="RXU1654" s="34"/>
      <c r="RYB1654" s="35"/>
      <c r="RYC1654" s="34"/>
      <c r="RYJ1654" s="35"/>
      <c r="RYK1654" s="34"/>
      <c r="RYR1654" s="35"/>
      <c r="RYS1654" s="34"/>
      <c r="RYZ1654" s="35"/>
      <c r="RZA1654" s="34"/>
      <c r="RZH1654" s="35"/>
      <c r="RZI1654" s="34"/>
      <c r="RZP1654" s="35"/>
      <c r="RZQ1654" s="34"/>
      <c r="RZX1654" s="35"/>
      <c r="RZY1654" s="34"/>
      <c r="SAF1654" s="35"/>
      <c r="SAG1654" s="34"/>
      <c r="SAN1654" s="35"/>
      <c r="SAO1654" s="34"/>
      <c r="SAV1654" s="35"/>
      <c r="SAW1654" s="34"/>
      <c r="SBD1654" s="35"/>
      <c r="SBE1654" s="34"/>
      <c r="SBL1654" s="35"/>
      <c r="SBM1654" s="34"/>
      <c r="SBT1654" s="35"/>
      <c r="SBU1654" s="34"/>
      <c r="SCB1654" s="35"/>
      <c r="SCC1654" s="34"/>
      <c r="SCJ1654" s="35"/>
      <c r="SCK1654" s="34"/>
      <c r="SCR1654" s="35"/>
      <c r="SCS1654" s="34"/>
      <c r="SCZ1654" s="35"/>
      <c r="SDA1654" s="34"/>
      <c r="SDH1654" s="35"/>
      <c r="SDI1654" s="34"/>
      <c r="SDP1654" s="35"/>
      <c r="SDQ1654" s="34"/>
      <c r="SDX1654" s="35"/>
      <c r="SDY1654" s="34"/>
      <c r="SEF1654" s="35"/>
      <c r="SEG1654" s="34"/>
      <c r="SEN1654" s="35"/>
      <c r="SEO1654" s="34"/>
      <c r="SEV1654" s="35"/>
      <c r="SEW1654" s="34"/>
      <c r="SFD1654" s="35"/>
      <c r="SFE1654" s="34"/>
      <c r="SFL1654" s="35"/>
      <c r="SFM1654" s="34"/>
      <c r="SFT1654" s="35"/>
      <c r="SFU1654" s="34"/>
      <c r="SGB1654" s="35"/>
      <c r="SGC1654" s="34"/>
      <c r="SGJ1654" s="35"/>
      <c r="SGK1654" s="34"/>
      <c r="SGR1654" s="35"/>
      <c r="SGS1654" s="34"/>
      <c r="SGZ1654" s="35"/>
      <c r="SHA1654" s="34"/>
      <c r="SHH1654" s="35"/>
      <c r="SHI1654" s="34"/>
      <c r="SHP1654" s="35"/>
      <c r="SHQ1654" s="34"/>
      <c r="SHX1654" s="35"/>
      <c r="SHY1654" s="34"/>
      <c r="SIF1654" s="35"/>
      <c r="SIG1654" s="34"/>
      <c r="SIN1654" s="35"/>
      <c r="SIO1654" s="34"/>
      <c r="SIV1654" s="35"/>
      <c r="SIW1654" s="34"/>
      <c r="SJD1654" s="35"/>
      <c r="SJE1654" s="34"/>
      <c r="SJL1654" s="35"/>
      <c r="SJM1654" s="34"/>
      <c r="SJT1654" s="35"/>
      <c r="SJU1654" s="34"/>
      <c r="SKB1654" s="35"/>
      <c r="SKC1654" s="34"/>
      <c r="SKJ1654" s="35"/>
      <c r="SKK1654" s="34"/>
      <c r="SKR1654" s="35"/>
      <c r="SKS1654" s="34"/>
      <c r="SKZ1654" s="35"/>
      <c r="SLA1654" s="34"/>
      <c r="SLH1654" s="35"/>
      <c r="SLI1654" s="34"/>
      <c r="SLP1654" s="35"/>
      <c r="SLQ1654" s="34"/>
      <c r="SLX1654" s="35"/>
      <c r="SLY1654" s="34"/>
      <c r="SMF1654" s="35"/>
      <c r="SMG1654" s="34"/>
      <c r="SMN1654" s="35"/>
      <c r="SMO1654" s="34"/>
      <c r="SMV1654" s="35"/>
      <c r="SMW1654" s="34"/>
      <c r="SND1654" s="35"/>
      <c r="SNE1654" s="34"/>
      <c r="SNL1654" s="35"/>
      <c r="SNM1654" s="34"/>
      <c r="SNT1654" s="35"/>
      <c r="SNU1654" s="34"/>
      <c r="SOB1654" s="35"/>
      <c r="SOC1654" s="34"/>
      <c r="SOJ1654" s="35"/>
      <c r="SOK1654" s="34"/>
      <c r="SOR1654" s="35"/>
      <c r="SOS1654" s="34"/>
      <c r="SOZ1654" s="35"/>
      <c r="SPA1654" s="34"/>
      <c r="SPH1654" s="35"/>
      <c r="SPI1654" s="34"/>
      <c r="SPP1654" s="35"/>
      <c r="SPQ1654" s="34"/>
      <c r="SPX1654" s="35"/>
      <c r="SPY1654" s="34"/>
      <c r="SQF1654" s="35"/>
      <c r="SQG1654" s="34"/>
      <c r="SQN1654" s="35"/>
      <c r="SQO1654" s="34"/>
      <c r="SQV1654" s="35"/>
      <c r="SQW1654" s="34"/>
      <c r="SRD1654" s="35"/>
      <c r="SRE1654" s="34"/>
      <c r="SRL1654" s="35"/>
      <c r="SRM1654" s="34"/>
      <c r="SRT1654" s="35"/>
      <c r="SRU1654" s="34"/>
      <c r="SSB1654" s="35"/>
      <c r="SSC1654" s="34"/>
      <c r="SSJ1654" s="35"/>
      <c r="SSK1654" s="34"/>
      <c r="SSR1654" s="35"/>
      <c r="SSS1654" s="34"/>
      <c r="SSZ1654" s="35"/>
      <c r="STA1654" s="34"/>
      <c r="STH1654" s="35"/>
      <c r="STI1654" s="34"/>
      <c r="STP1654" s="35"/>
      <c r="STQ1654" s="34"/>
      <c r="STX1654" s="35"/>
      <c r="STY1654" s="34"/>
      <c r="SUF1654" s="35"/>
      <c r="SUG1654" s="34"/>
      <c r="SUN1654" s="35"/>
      <c r="SUO1654" s="34"/>
      <c r="SUV1654" s="35"/>
      <c r="SUW1654" s="34"/>
      <c r="SVD1654" s="35"/>
      <c r="SVE1654" s="34"/>
      <c r="SVL1654" s="35"/>
      <c r="SVM1654" s="34"/>
      <c r="SVT1654" s="35"/>
      <c r="SVU1654" s="34"/>
      <c r="SWB1654" s="35"/>
      <c r="SWC1654" s="34"/>
      <c r="SWJ1654" s="35"/>
      <c r="SWK1654" s="34"/>
      <c r="SWR1654" s="35"/>
      <c r="SWS1654" s="34"/>
      <c r="SWZ1654" s="35"/>
      <c r="SXA1654" s="34"/>
      <c r="SXH1654" s="35"/>
      <c r="SXI1654" s="34"/>
      <c r="SXP1654" s="35"/>
      <c r="SXQ1654" s="34"/>
      <c r="SXX1654" s="35"/>
      <c r="SXY1654" s="34"/>
      <c r="SYF1654" s="35"/>
      <c r="SYG1654" s="34"/>
      <c r="SYN1654" s="35"/>
      <c r="SYO1654" s="34"/>
      <c r="SYV1654" s="35"/>
      <c r="SYW1654" s="34"/>
      <c r="SZD1654" s="35"/>
      <c r="SZE1654" s="34"/>
      <c r="SZL1654" s="35"/>
      <c r="SZM1654" s="34"/>
      <c r="SZT1654" s="35"/>
      <c r="SZU1654" s="34"/>
      <c r="TAB1654" s="35"/>
      <c r="TAC1654" s="34"/>
      <c r="TAJ1654" s="35"/>
      <c r="TAK1654" s="34"/>
      <c r="TAR1654" s="35"/>
      <c r="TAS1654" s="34"/>
      <c r="TAZ1654" s="35"/>
      <c r="TBA1654" s="34"/>
      <c r="TBH1654" s="35"/>
      <c r="TBI1654" s="34"/>
      <c r="TBP1654" s="35"/>
      <c r="TBQ1654" s="34"/>
      <c r="TBX1654" s="35"/>
      <c r="TBY1654" s="34"/>
      <c r="TCF1654" s="35"/>
      <c r="TCG1654" s="34"/>
      <c r="TCN1654" s="35"/>
      <c r="TCO1654" s="34"/>
      <c r="TCV1654" s="35"/>
      <c r="TCW1654" s="34"/>
      <c r="TDD1654" s="35"/>
      <c r="TDE1654" s="34"/>
      <c r="TDL1654" s="35"/>
      <c r="TDM1654" s="34"/>
      <c r="TDT1654" s="35"/>
      <c r="TDU1654" s="34"/>
      <c r="TEB1654" s="35"/>
      <c r="TEC1654" s="34"/>
      <c r="TEJ1654" s="35"/>
      <c r="TEK1654" s="34"/>
      <c r="TER1654" s="35"/>
      <c r="TES1654" s="34"/>
      <c r="TEZ1654" s="35"/>
      <c r="TFA1654" s="34"/>
      <c r="TFH1654" s="35"/>
      <c r="TFI1654" s="34"/>
      <c r="TFP1654" s="35"/>
      <c r="TFQ1654" s="34"/>
      <c r="TFX1654" s="35"/>
      <c r="TFY1654" s="34"/>
      <c r="TGF1654" s="35"/>
      <c r="TGG1654" s="34"/>
      <c r="TGN1654" s="35"/>
      <c r="TGO1654" s="34"/>
      <c r="TGV1654" s="35"/>
      <c r="TGW1654" s="34"/>
      <c r="THD1654" s="35"/>
      <c r="THE1654" s="34"/>
      <c r="THL1654" s="35"/>
      <c r="THM1654" s="34"/>
      <c r="THT1654" s="35"/>
      <c r="THU1654" s="34"/>
      <c r="TIB1654" s="35"/>
      <c r="TIC1654" s="34"/>
      <c r="TIJ1654" s="35"/>
      <c r="TIK1654" s="34"/>
      <c r="TIR1654" s="35"/>
      <c r="TIS1654" s="34"/>
      <c r="TIZ1654" s="35"/>
      <c r="TJA1654" s="34"/>
      <c r="TJH1654" s="35"/>
      <c r="TJI1654" s="34"/>
      <c r="TJP1654" s="35"/>
      <c r="TJQ1654" s="34"/>
      <c r="TJX1654" s="35"/>
      <c r="TJY1654" s="34"/>
      <c r="TKF1654" s="35"/>
      <c r="TKG1654" s="34"/>
      <c r="TKN1654" s="35"/>
      <c r="TKO1654" s="34"/>
      <c r="TKV1654" s="35"/>
      <c r="TKW1654" s="34"/>
      <c r="TLD1654" s="35"/>
      <c r="TLE1654" s="34"/>
      <c r="TLL1654" s="35"/>
      <c r="TLM1654" s="34"/>
      <c r="TLT1654" s="35"/>
      <c r="TLU1654" s="34"/>
      <c r="TMB1654" s="35"/>
      <c r="TMC1654" s="34"/>
      <c r="TMJ1654" s="35"/>
      <c r="TMK1654" s="34"/>
      <c r="TMR1654" s="35"/>
      <c r="TMS1654" s="34"/>
      <c r="TMZ1654" s="35"/>
      <c r="TNA1654" s="34"/>
      <c r="TNH1654" s="35"/>
      <c r="TNI1654" s="34"/>
      <c r="TNP1654" s="35"/>
      <c r="TNQ1654" s="34"/>
      <c r="TNX1654" s="35"/>
      <c r="TNY1654" s="34"/>
      <c r="TOF1654" s="35"/>
      <c r="TOG1654" s="34"/>
      <c r="TON1654" s="35"/>
      <c r="TOO1654" s="34"/>
      <c r="TOV1654" s="35"/>
      <c r="TOW1654" s="34"/>
      <c r="TPD1654" s="35"/>
      <c r="TPE1654" s="34"/>
      <c r="TPL1654" s="35"/>
      <c r="TPM1654" s="34"/>
      <c r="TPT1654" s="35"/>
      <c r="TPU1654" s="34"/>
      <c r="TQB1654" s="35"/>
      <c r="TQC1654" s="34"/>
      <c r="TQJ1654" s="35"/>
      <c r="TQK1654" s="34"/>
      <c r="TQR1654" s="35"/>
      <c r="TQS1654" s="34"/>
      <c r="TQZ1654" s="35"/>
      <c r="TRA1654" s="34"/>
      <c r="TRH1654" s="35"/>
      <c r="TRI1654" s="34"/>
      <c r="TRP1654" s="35"/>
      <c r="TRQ1654" s="34"/>
      <c r="TRX1654" s="35"/>
      <c r="TRY1654" s="34"/>
      <c r="TSF1654" s="35"/>
      <c r="TSG1654" s="34"/>
      <c r="TSN1654" s="35"/>
      <c r="TSO1654" s="34"/>
      <c r="TSV1654" s="35"/>
      <c r="TSW1654" s="34"/>
      <c r="TTD1654" s="35"/>
      <c r="TTE1654" s="34"/>
      <c r="TTL1654" s="35"/>
      <c r="TTM1654" s="34"/>
      <c r="TTT1654" s="35"/>
      <c r="TTU1654" s="34"/>
      <c r="TUB1654" s="35"/>
      <c r="TUC1654" s="34"/>
      <c r="TUJ1654" s="35"/>
      <c r="TUK1654" s="34"/>
      <c r="TUR1654" s="35"/>
      <c r="TUS1654" s="34"/>
      <c r="TUZ1654" s="35"/>
      <c r="TVA1654" s="34"/>
      <c r="TVH1654" s="35"/>
      <c r="TVI1654" s="34"/>
      <c r="TVP1654" s="35"/>
      <c r="TVQ1654" s="34"/>
      <c r="TVX1654" s="35"/>
      <c r="TVY1654" s="34"/>
      <c r="TWF1654" s="35"/>
      <c r="TWG1654" s="34"/>
      <c r="TWN1654" s="35"/>
      <c r="TWO1654" s="34"/>
      <c r="TWV1654" s="35"/>
      <c r="TWW1654" s="34"/>
      <c r="TXD1654" s="35"/>
      <c r="TXE1654" s="34"/>
      <c r="TXL1654" s="35"/>
      <c r="TXM1654" s="34"/>
      <c r="TXT1654" s="35"/>
      <c r="TXU1654" s="34"/>
      <c r="TYB1654" s="35"/>
      <c r="TYC1654" s="34"/>
      <c r="TYJ1654" s="35"/>
      <c r="TYK1654" s="34"/>
      <c r="TYR1654" s="35"/>
      <c r="TYS1654" s="34"/>
      <c r="TYZ1654" s="35"/>
      <c r="TZA1654" s="34"/>
      <c r="TZH1654" s="35"/>
      <c r="TZI1654" s="34"/>
      <c r="TZP1654" s="35"/>
      <c r="TZQ1654" s="34"/>
      <c r="TZX1654" s="35"/>
      <c r="TZY1654" s="34"/>
      <c r="UAF1654" s="35"/>
      <c r="UAG1654" s="34"/>
      <c r="UAN1654" s="35"/>
      <c r="UAO1654" s="34"/>
      <c r="UAV1654" s="35"/>
      <c r="UAW1654" s="34"/>
      <c r="UBD1654" s="35"/>
      <c r="UBE1654" s="34"/>
      <c r="UBL1654" s="35"/>
      <c r="UBM1654" s="34"/>
      <c r="UBT1654" s="35"/>
      <c r="UBU1654" s="34"/>
      <c r="UCB1654" s="35"/>
      <c r="UCC1654" s="34"/>
      <c r="UCJ1654" s="35"/>
      <c r="UCK1654" s="34"/>
      <c r="UCR1654" s="35"/>
      <c r="UCS1654" s="34"/>
      <c r="UCZ1654" s="35"/>
      <c r="UDA1654" s="34"/>
      <c r="UDH1654" s="35"/>
      <c r="UDI1654" s="34"/>
      <c r="UDP1654" s="35"/>
      <c r="UDQ1654" s="34"/>
      <c r="UDX1654" s="35"/>
      <c r="UDY1654" s="34"/>
      <c r="UEF1654" s="35"/>
      <c r="UEG1654" s="34"/>
      <c r="UEN1654" s="35"/>
      <c r="UEO1654" s="34"/>
      <c r="UEV1654" s="35"/>
      <c r="UEW1654" s="34"/>
      <c r="UFD1654" s="35"/>
      <c r="UFE1654" s="34"/>
      <c r="UFL1654" s="35"/>
      <c r="UFM1654" s="34"/>
      <c r="UFT1654" s="35"/>
      <c r="UFU1654" s="34"/>
      <c r="UGB1654" s="35"/>
      <c r="UGC1654" s="34"/>
      <c r="UGJ1654" s="35"/>
      <c r="UGK1654" s="34"/>
      <c r="UGR1654" s="35"/>
      <c r="UGS1654" s="34"/>
      <c r="UGZ1654" s="35"/>
      <c r="UHA1654" s="34"/>
      <c r="UHH1654" s="35"/>
      <c r="UHI1654" s="34"/>
      <c r="UHP1654" s="35"/>
      <c r="UHQ1654" s="34"/>
      <c r="UHX1654" s="35"/>
      <c r="UHY1654" s="34"/>
      <c r="UIF1654" s="35"/>
      <c r="UIG1654" s="34"/>
      <c r="UIN1654" s="35"/>
      <c r="UIO1654" s="34"/>
      <c r="UIV1654" s="35"/>
      <c r="UIW1654" s="34"/>
      <c r="UJD1654" s="35"/>
      <c r="UJE1654" s="34"/>
      <c r="UJL1654" s="35"/>
      <c r="UJM1654" s="34"/>
      <c r="UJT1654" s="35"/>
      <c r="UJU1654" s="34"/>
      <c r="UKB1654" s="35"/>
      <c r="UKC1654" s="34"/>
      <c r="UKJ1654" s="35"/>
      <c r="UKK1654" s="34"/>
      <c r="UKR1654" s="35"/>
      <c r="UKS1654" s="34"/>
      <c r="UKZ1654" s="35"/>
      <c r="ULA1654" s="34"/>
      <c r="ULH1654" s="35"/>
      <c r="ULI1654" s="34"/>
      <c r="ULP1654" s="35"/>
      <c r="ULQ1654" s="34"/>
      <c r="ULX1654" s="35"/>
      <c r="ULY1654" s="34"/>
      <c r="UMF1654" s="35"/>
      <c r="UMG1654" s="34"/>
      <c r="UMN1654" s="35"/>
      <c r="UMO1654" s="34"/>
      <c r="UMV1654" s="35"/>
      <c r="UMW1654" s="34"/>
      <c r="UND1654" s="35"/>
      <c r="UNE1654" s="34"/>
      <c r="UNL1654" s="35"/>
      <c r="UNM1654" s="34"/>
      <c r="UNT1654" s="35"/>
      <c r="UNU1654" s="34"/>
      <c r="UOB1654" s="35"/>
      <c r="UOC1654" s="34"/>
      <c r="UOJ1654" s="35"/>
      <c r="UOK1654" s="34"/>
      <c r="UOR1654" s="35"/>
      <c r="UOS1654" s="34"/>
      <c r="UOZ1654" s="35"/>
      <c r="UPA1654" s="34"/>
      <c r="UPH1654" s="35"/>
      <c r="UPI1654" s="34"/>
      <c r="UPP1654" s="35"/>
      <c r="UPQ1654" s="34"/>
      <c r="UPX1654" s="35"/>
      <c r="UPY1654" s="34"/>
      <c r="UQF1654" s="35"/>
      <c r="UQG1654" s="34"/>
      <c r="UQN1654" s="35"/>
      <c r="UQO1654" s="34"/>
      <c r="UQV1654" s="35"/>
      <c r="UQW1654" s="34"/>
      <c r="URD1654" s="35"/>
      <c r="URE1654" s="34"/>
      <c r="URL1654" s="35"/>
      <c r="URM1654" s="34"/>
      <c r="URT1654" s="35"/>
      <c r="URU1654" s="34"/>
      <c r="USB1654" s="35"/>
      <c r="USC1654" s="34"/>
      <c r="USJ1654" s="35"/>
      <c r="USK1654" s="34"/>
      <c r="USR1654" s="35"/>
      <c r="USS1654" s="34"/>
      <c r="USZ1654" s="35"/>
      <c r="UTA1654" s="34"/>
      <c r="UTH1654" s="35"/>
      <c r="UTI1654" s="34"/>
      <c r="UTP1654" s="35"/>
      <c r="UTQ1654" s="34"/>
      <c r="UTX1654" s="35"/>
      <c r="UTY1654" s="34"/>
      <c r="UUF1654" s="35"/>
      <c r="UUG1654" s="34"/>
      <c r="UUN1654" s="35"/>
      <c r="UUO1654" s="34"/>
      <c r="UUV1654" s="35"/>
      <c r="UUW1654" s="34"/>
      <c r="UVD1654" s="35"/>
      <c r="UVE1654" s="34"/>
      <c r="UVL1654" s="35"/>
      <c r="UVM1654" s="34"/>
      <c r="UVT1654" s="35"/>
      <c r="UVU1654" s="34"/>
      <c r="UWB1654" s="35"/>
      <c r="UWC1654" s="34"/>
      <c r="UWJ1654" s="35"/>
      <c r="UWK1654" s="34"/>
      <c r="UWR1654" s="35"/>
      <c r="UWS1654" s="34"/>
      <c r="UWZ1654" s="35"/>
      <c r="UXA1654" s="34"/>
      <c r="UXH1654" s="35"/>
      <c r="UXI1654" s="34"/>
      <c r="UXP1654" s="35"/>
      <c r="UXQ1654" s="34"/>
      <c r="UXX1654" s="35"/>
      <c r="UXY1654" s="34"/>
      <c r="UYF1654" s="35"/>
      <c r="UYG1654" s="34"/>
      <c r="UYN1654" s="35"/>
      <c r="UYO1654" s="34"/>
      <c r="UYV1654" s="35"/>
      <c r="UYW1654" s="34"/>
      <c r="UZD1654" s="35"/>
      <c r="UZE1654" s="34"/>
      <c r="UZL1654" s="35"/>
      <c r="UZM1654" s="34"/>
      <c r="UZT1654" s="35"/>
      <c r="UZU1654" s="34"/>
      <c r="VAB1654" s="35"/>
      <c r="VAC1654" s="34"/>
      <c r="VAJ1654" s="35"/>
      <c r="VAK1654" s="34"/>
      <c r="VAR1654" s="35"/>
      <c r="VAS1654" s="34"/>
      <c r="VAZ1654" s="35"/>
      <c r="VBA1654" s="34"/>
      <c r="VBH1654" s="35"/>
      <c r="VBI1654" s="34"/>
      <c r="VBP1654" s="35"/>
      <c r="VBQ1654" s="34"/>
      <c r="VBX1654" s="35"/>
      <c r="VBY1654" s="34"/>
      <c r="VCF1654" s="35"/>
      <c r="VCG1654" s="34"/>
      <c r="VCN1654" s="35"/>
      <c r="VCO1654" s="34"/>
      <c r="VCV1654" s="35"/>
      <c r="VCW1654" s="34"/>
      <c r="VDD1654" s="35"/>
      <c r="VDE1654" s="34"/>
      <c r="VDL1654" s="35"/>
      <c r="VDM1654" s="34"/>
      <c r="VDT1654" s="35"/>
      <c r="VDU1654" s="34"/>
      <c r="VEB1654" s="35"/>
      <c r="VEC1654" s="34"/>
      <c r="VEJ1654" s="35"/>
      <c r="VEK1654" s="34"/>
      <c r="VER1654" s="35"/>
      <c r="VES1654" s="34"/>
      <c r="VEZ1654" s="35"/>
      <c r="VFA1654" s="34"/>
      <c r="VFH1654" s="35"/>
      <c r="VFI1654" s="34"/>
      <c r="VFP1654" s="35"/>
      <c r="VFQ1654" s="34"/>
      <c r="VFX1654" s="35"/>
      <c r="VFY1654" s="34"/>
      <c r="VGF1654" s="35"/>
      <c r="VGG1654" s="34"/>
      <c r="VGN1654" s="35"/>
      <c r="VGO1654" s="34"/>
      <c r="VGV1654" s="35"/>
      <c r="VGW1654" s="34"/>
      <c r="VHD1654" s="35"/>
      <c r="VHE1654" s="34"/>
      <c r="VHL1654" s="35"/>
      <c r="VHM1654" s="34"/>
      <c r="VHT1654" s="35"/>
      <c r="VHU1654" s="34"/>
      <c r="VIB1654" s="35"/>
      <c r="VIC1654" s="34"/>
      <c r="VIJ1654" s="35"/>
      <c r="VIK1654" s="34"/>
      <c r="VIR1654" s="35"/>
      <c r="VIS1654" s="34"/>
      <c r="VIZ1654" s="35"/>
      <c r="VJA1654" s="34"/>
      <c r="VJH1654" s="35"/>
      <c r="VJI1654" s="34"/>
      <c r="VJP1654" s="35"/>
      <c r="VJQ1654" s="34"/>
      <c r="VJX1654" s="35"/>
      <c r="VJY1654" s="34"/>
      <c r="VKF1654" s="35"/>
      <c r="VKG1654" s="34"/>
      <c r="VKN1654" s="35"/>
      <c r="VKO1654" s="34"/>
      <c r="VKV1654" s="35"/>
      <c r="VKW1654" s="34"/>
      <c r="VLD1654" s="35"/>
      <c r="VLE1654" s="34"/>
      <c r="VLL1654" s="35"/>
      <c r="VLM1654" s="34"/>
      <c r="VLT1654" s="35"/>
      <c r="VLU1654" s="34"/>
      <c r="VMB1654" s="35"/>
      <c r="VMC1654" s="34"/>
      <c r="VMJ1654" s="35"/>
      <c r="VMK1654" s="34"/>
      <c r="VMR1654" s="35"/>
      <c r="VMS1654" s="34"/>
      <c r="VMZ1654" s="35"/>
      <c r="VNA1654" s="34"/>
      <c r="VNH1654" s="35"/>
      <c r="VNI1654" s="34"/>
      <c r="VNP1654" s="35"/>
      <c r="VNQ1654" s="34"/>
      <c r="VNX1654" s="35"/>
      <c r="VNY1654" s="34"/>
      <c r="VOF1654" s="35"/>
      <c r="VOG1654" s="34"/>
      <c r="VON1654" s="35"/>
      <c r="VOO1654" s="34"/>
      <c r="VOV1654" s="35"/>
      <c r="VOW1654" s="34"/>
      <c r="VPD1654" s="35"/>
      <c r="VPE1654" s="34"/>
      <c r="VPL1654" s="35"/>
      <c r="VPM1654" s="34"/>
      <c r="VPT1654" s="35"/>
      <c r="VPU1654" s="34"/>
      <c r="VQB1654" s="35"/>
      <c r="VQC1654" s="34"/>
      <c r="VQJ1654" s="35"/>
      <c r="VQK1654" s="34"/>
      <c r="VQR1654" s="35"/>
      <c r="VQS1654" s="34"/>
      <c r="VQZ1654" s="35"/>
      <c r="VRA1654" s="34"/>
      <c r="VRH1654" s="35"/>
      <c r="VRI1654" s="34"/>
      <c r="VRP1654" s="35"/>
      <c r="VRQ1654" s="34"/>
      <c r="VRX1654" s="35"/>
      <c r="VRY1654" s="34"/>
      <c r="VSF1654" s="35"/>
      <c r="VSG1654" s="34"/>
      <c r="VSN1654" s="35"/>
      <c r="VSO1654" s="34"/>
      <c r="VSV1654" s="35"/>
      <c r="VSW1654" s="34"/>
      <c r="VTD1654" s="35"/>
      <c r="VTE1654" s="34"/>
      <c r="VTL1654" s="35"/>
      <c r="VTM1654" s="34"/>
      <c r="VTT1654" s="35"/>
      <c r="VTU1654" s="34"/>
      <c r="VUB1654" s="35"/>
      <c r="VUC1654" s="34"/>
      <c r="VUJ1654" s="35"/>
      <c r="VUK1654" s="34"/>
      <c r="VUR1654" s="35"/>
      <c r="VUS1654" s="34"/>
      <c r="VUZ1654" s="35"/>
      <c r="VVA1654" s="34"/>
      <c r="VVH1654" s="35"/>
      <c r="VVI1654" s="34"/>
      <c r="VVP1654" s="35"/>
      <c r="VVQ1654" s="34"/>
      <c r="VVX1654" s="35"/>
      <c r="VVY1654" s="34"/>
      <c r="VWF1654" s="35"/>
      <c r="VWG1654" s="34"/>
      <c r="VWN1654" s="35"/>
      <c r="VWO1654" s="34"/>
      <c r="VWV1654" s="35"/>
      <c r="VWW1654" s="34"/>
      <c r="VXD1654" s="35"/>
      <c r="VXE1654" s="34"/>
      <c r="VXL1654" s="35"/>
      <c r="VXM1654" s="34"/>
      <c r="VXT1654" s="35"/>
      <c r="VXU1654" s="34"/>
      <c r="VYB1654" s="35"/>
      <c r="VYC1654" s="34"/>
      <c r="VYJ1654" s="35"/>
      <c r="VYK1654" s="34"/>
      <c r="VYR1654" s="35"/>
      <c r="VYS1654" s="34"/>
      <c r="VYZ1654" s="35"/>
      <c r="VZA1654" s="34"/>
      <c r="VZH1654" s="35"/>
      <c r="VZI1654" s="34"/>
      <c r="VZP1654" s="35"/>
      <c r="VZQ1654" s="34"/>
      <c r="VZX1654" s="35"/>
      <c r="VZY1654" s="34"/>
      <c r="WAF1654" s="35"/>
      <c r="WAG1654" s="34"/>
      <c r="WAN1654" s="35"/>
      <c r="WAO1654" s="34"/>
      <c r="WAV1654" s="35"/>
      <c r="WAW1654" s="34"/>
      <c r="WBD1654" s="35"/>
      <c r="WBE1654" s="34"/>
      <c r="WBL1654" s="35"/>
      <c r="WBM1654" s="34"/>
      <c r="WBT1654" s="35"/>
      <c r="WBU1654" s="34"/>
      <c r="WCB1654" s="35"/>
      <c r="WCC1654" s="34"/>
      <c r="WCJ1654" s="35"/>
      <c r="WCK1654" s="34"/>
      <c r="WCR1654" s="35"/>
      <c r="WCS1654" s="34"/>
      <c r="WCZ1654" s="35"/>
      <c r="WDA1654" s="34"/>
      <c r="WDH1654" s="35"/>
      <c r="WDI1654" s="34"/>
      <c r="WDP1654" s="35"/>
      <c r="WDQ1654" s="34"/>
      <c r="WDX1654" s="35"/>
      <c r="WDY1654" s="34"/>
      <c r="WEF1654" s="35"/>
      <c r="WEG1654" s="34"/>
      <c r="WEN1654" s="35"/>
      <c r="WEO1654" s="34"/>
      <c r="WEV1654" s="35"/>
      <c r="WEW1654" s="34"/>
      <c r="WFD1654" s="35"/>
      <c r="WFE1654" s="34"/>
      <c r="WFL1654" s="35"/>
      <c r="WFM1654" s="34"/>
      <c r="WFT1654" s="35"/>
      <c r="WFU1654" s="34"/>
      <c r="WGB1654" s="35"/>
      <c r="WGC1654" s="34"/>
      <c r="WGJ1654" s="35"/>
      <c r="WGK1654" s="34"/>
      <c r="WGR1654" s="35"/>
      <c r="WGS1654" s="34"/>
      <c r="WGZ1654" s="35"/>
      <c r="WHA1654" s="34"/>
      <c r="WHH1654" s="35"/>
      <c r="WHI1654" s="34"/>
      <c r="WHP1654" s="35"/>
      <c r="WHQ1654" s="34"/>
      <c r="WHX1654" s="35"/>
      <c r="WHY1654" s="34"/>
      <c r="WIF1654" s="35"/>
      <c r="WIG1654" s="34"/>
      <c r="WIN1654" s="35"/>
      <c r="WIO1654" s="34"/>
      <c r="WIV1654" s="35"/>
      <c r="WIW1654" s="34"/>
      <c r="WJD1654" s="35"/>
      <c r="WJE1654" s="34"/>
      <c r="WJL1654" s="35"/>
      <c r="WJM1654" s="34"/>
      <c r="WJT1654" s="35"/>
      <c r="WJU1654" s="34"/>
      <c r="WKB1654" s="35"/>
      <c r="WKC1654" s="34"/>
      <c r="WKJ1654" s="35"/>
      <c r="WKK1654" s="34"/>
      <c r="WKR1654" s="35"/>
      <c r="WKS1654" s="34"/>
      <c r="WKZ1654" s="35"/>
      <c r="WLA1654" s="34"/>
      <c r="WLH1654" s="35"/>
      <c r="WLI1654" s="34"/>
      <c r="WLP1654" s="35"/>
      <c r="WLQ1654" s="34"/>
      <c r="WLX1654" s="35"/>
      <c r="WLY1654" s="34"/>
      <c r="WMF1654" s="35"/>
      <c r="WMG1654" s="34"/>
      <c r="WMN1654" s="35"/>
      <c r="WMO1654" s="34"/>
      <c r="WMV1654" s="35"/>
      <c r="WMW1654" s="34"/>
      <c r="WND1654" s="35"/>
      <c r="WNE1654" s="34"/>
      <c r="WNL1654" s="35"/>
      <c r="WNM1654" s="34"/>
      <c r="WNT1654" s="35"/>
      <c r="WNU1654" s="34"/>
      <c r="WOB1654" s="35"/>
      <c r="WOC1654" s="34"/>
      <c r="WOJ1654" s="35"/>
      <c r="WOK1654" s="34"/>
      <c r="WOR1654" s="35"/>
      <c r="WOS1654" s="34"/>
      <c r="WOZ1654" s="35"/>
      <c r="WPA1654" s="34"/>
      <c r="WPH1654" s="35"/>
      <c r="WPI1654" s="34"/>
      <c r="WPP1654" s="35"/>
      <c r="WPQ1654" s="34"/>
      <c r="WPX1654" s="35"/>
      <c r="WPY1654" s="34"/>
      <c r="WQF1654" s="35"/>
      <c r="WQG1654" s="34"/>
      <c r="WQN1654" s="35"/>
      <c r="WQO1654" s="34"/>
      <c r="WQV1654" s="35"/>
      <c r="WQW1654" s="34"/>
      <c r="WRD1654" s="35"/>
      <c r="WRE1654" s="34"/>
      <c r="WRL1654" s="35"/>
      <c r="WRM1654" s="34"/>
      <c r="WRT1654" s="35"/>
      <c r="WRU1654" s="34"/>
      <c r="WSB1654" s="35"/>
      <c r="WSC1654" s="34"/>
      <c r="WSJ1654" s="35"/>
      <c r="WSK1654" s="34"/>
      <c r="WSR1654" s="35"/>
      <c r="WSS1654" s="34"/>
      <c r="WSZ1654" s="35"/>
      <c r="WTA1654" s="34"/>
      <c r="WTH1654" s="35"/>
      <c r="WTI1654" s="34"/>
      <c r="WTP1654" s="35"/>
      <c r="WTQ1654" s="34"/>
      <c r="WTX1654" s="35"/>
      <c r="WTY1654" s="34"/>
      <c r="WUF1654" s="35"/>
      <c r="WUG1654" s="34"/>
      <c r="WUN1654" s="35"/>
      <c r="WUO1654" s="34"/>
      <c r="WUV1654" s="35"/>
      <c r="WUW1654" s="34"/>
      <c r="WVD1654" s="35"/>
      <c r="WVE1654" s="34"/>
      <c r="WVL1654" s="35"/>
      <c r="WVM1654" s="34"/>
      <c r="WVT1654" s="35"/>
      <c r="WVU1654" s="34"/>
      <c r="WWB1654" s="35"/>
      <c r="WWC1654" s="34"/>
      <c r="WWJ1654" s="35"/>
      <c r="WWK1654" s="34"/>
      <c r="WWR1654" s="35"/>
      <c r="WWS1654" s="34"/>
      <c r="WWZ1654" s="35"/>
      <c r="WXA1654" s="34"/>
      <c r="WXH1654" s="35"/>
      <c r="WXI1654" s="34"/>
      <c r="WXP1654" s="35"/>
      <c r="WXQ1654" s="34"/>
      <c r="WXX1654" s="35"/>
      <c r="WXY1654" s="34"/>
      <c r="WYF1654" s="35"/>
      <c r="WYG1654" s="34"/>
      <c r="WYN1654" s="35"/>
      <c r="WYO1654" s="34"/>
      <c r="WYV1654" s="35"/>
      <c r="WYW1654" s="34"/>
      <c r="WZD1654" s="35"/>
      <c r="WZE1654" s="34"/>
      <c r="WZL1654" s="35"/>
      <c r="WZM1654" s="34"/>
      <c r="WZT1654" s="35"/>
      <c r="WZU1654" s="34"/>
      <c r="XAB1654" s="35"/>
      <c r="XAC1654" s="34"/>
      <c r="XAJ1654" s="35"/>
      <c r="XAK1654" s="34"/>
      <c r="XAR1654" s="35"/>
      <c r="XAS1654" s="34"/>
      <c r="XAZ1654" s="35"/>
      <c r="XBA1654" s="34"/>
      <c r="XBH1654" s="35"/>
      <c r="XBI1654" s="34"/>
      <c r="XBP1654" s="35"/>
      <c r="XBQ1654" s="34"/>
      <c r="XBX1654" s="35"/>
      <c r="XBY1654" s="34"/>
      <c r="XCF1654" s="35"/>
      <c r="XCG1654" s="34"/>
      <c r="XCN1654" s="35"/>
      <c r="XCO1654" s="34"/>
      <c r="XCV1654" s="35"/>
      <c r="XCW1654" s="34"/>
      <c r="XDD1654" s="35"/>
      <c r="XDE1654" s="34"/>
      <c r="XDL1654" s="35"/>
      <c r="XDM1654" s="34"/>
      <c r="XDT1654" s="35"/>
      <c r="XDU1654" s="34"/>
      <c r="XEB1654" s="35"/>
      <c r="XEC1654" s="34"/>
      <c r="XEJ1654" s="35"/>
      <c r="XEK1654" s="34"/>
      <c r="XER1654" s="35"/>
      <c r="XES1654" s="34"/>
      <c r="XEZ1654" s="35"/>
      <c r="XFA1654" s="34"/>
    </row>
    <row r="1655" spans="1:1021 1028:2045 2052:3069 3076:4093 4100:5117 5124:6141 6148:7165 7172:8189 8196:9213 9220:10237 10244:11261 11268:12285 12292:13309 13316:14333 14340:15357 15364:16381" x14ac:dyDescent="0.25">
      <c r="A1655" t="s">
        <v>484</v>
      </c>
      <c r="B1655" t="s">
        <v>474</v>
      </c>
      <c r="C1655">
        <v>339</v>
      </c>
      <c r="D1655">
        <v>339</v>
      </c>
      <c r="E1655" s="35">
        <v>1</v>
      </c>
      <c r="F1655" s="34">
        <v>1.9999999999999999E-88</v>
      </c>
      <c r="G1655">
        <v>85.76</v>
      </c>
      <c r="H1655">
        <v>1710</v>
      </c>
      <c r="I1655" t="str">
        <f>HYPERLINK("https://www.ncbi.nlm.nih.gov/nucleotide/LS974165.1?report=genbank&amp;log$=nucltop&amp;blast_rank=53&amp;RID=XE6RV0D8013","LS974165.1")</f>
        <v>LS974165.1</v>
      </c>
      <c r="L1655" s="35"/>
      <c r="M1655" s="34"/>
      <c r="T1655" s="35"/>
      <c r="U1655" s="34"/>
      <c r="AB1655" s="35"/>
      <c r="AC1655" s="34"/>
      <c r="AJ1655" s="35"/>
      <c r="AK1655" s="34"/>
      <c r="AR1655" s="35"/>
      <c r="AS1655" s="34"/>
      <c r="AZ1655" s="35"/>
      <c r="BA1655" s="34"/>
      <c r="BH1655" s="35"/>
      <c r="BI1655" s="34"/>
      <c r="BP1655" s="35"/>
      <c r="BQ1655" s="34"/>
      <c r="BX1655" s="35"/>
      <c r="BY1655" s="34"/>
      <c r="CF1655" s="35"/>
      <c r="CG1655" s="34"/>
      <c r="CN1655" s="35"/>
      <c r="CO1655" s="34"/>
      <c r="CV1655" s="35"/>
      <c r="CW1655" s="34"/>
      <c r="DD1655" s="35"/>
      <c r="DE1655" s="34"/>
      <c r="DL1655" s="35"/>
      <c r="DM1655" s="34"/>
      <c r="DT1655" s="35"/>
      <c r="DU1655" s="34"/>
      <c r="EB1655" s="35"/>
      <c r="EC1655" s="34"/>
      <c r="EJ1655" s="35"/>
      <c r="EK1655" s="34"/>
      <c r="ER1655" s="35"/>
      <c r="ES1655" s="34"/>
      <c r="EZ1655" s="35"/>
      <c r="FA1655" s="34"/>
      <c r="FH1655" s="35"/>
      <c r="FI1655" s="34"/>
      <c r="FP1655" s="35"/>
      <c r="FQ1655" s="34"/>
      <c r="FX1655" s="35"/>
      <c r="FY1655" s="34"/>
      <c r="GF1655" s="35"/>
      <c r="GG1655" s="34"/>
      <c r="GN1655" s="35"/>
      <c r="GO1655" s="34"/>
      <c r="GV1655" s="35"/>
      <c r="GW1655" s="34"/>
      <c r="HD1655" s="35"/>
      <c r="HE1655" s="34"/>
      <c r="HL1655" s="35"/>
      <c r="HM1655" s="34"/>
      <c r="HT1655" s="35"/>
      <c r="HU1655" s="34"/>
      <c r="IB1655" s="35"/>
      <c r="IC1655" s="34"/>
      <c r="IJ1655" s="35"/>
      <c r="IK1655" s="34"/>
      <c r="IR1655" s="35"/>
      <c r="IS1655" s="34"/>
      <c r="IZ1655" s="35"/>
      <c r="JA1655" s="34"/>
      <c r="JH1655" s="35"/>
      <c r="JI1655" s="34"/>
      <c r="JP1655" s="35"/>
      <c r="JQ1655" s="34"/>
      <c r="JX1655" s="35"/>
      <c r="JY1655" s="34"/>
      <c r="KF1655" s="35"/>
      <c r="KG1655" s="34"/>
      <c r="KN1655" s="35"/>
      <c r="KO1655" s="34"/>
      <c r="KV1655" s="35"/>
      <c r="KW1655" s="34"/>
      <c r="LD1655" s="35"/>
      <c r="LE1655" s="34"/>
      <c r="LL1655" s="35"/>
      <c r="LM1655" s="34"/>
      <c r="LT1655" s="35"/>
      <c r="LU1655" s="34"/>
      <c r="MB1655" s="35"/>
      <c r="MC1655" s="34"/>
      <c r="MJ1655" s="35"/>
      <c r="MK1655" s="34"/>
      <c r="MR1655" s="35"/>
      <c r="MS1655" s="34"/>
      <c r="MZ1655" s="35"/>
      <c r="NA1655" s="34"/>
      <c r="NH1655" s="35"/>
      <c r="NI1655" s="34"/>
      <c r="NP1655" s="35"/>
      <c r="NQ1655" s="34"/>
      <c r="NX1655" s="35"/>
      <c r="NY1655" s="34"/>
      <c r="OF1655" s="35"/>
      <c r="OG1655" s="34"/>
      <c r="ON1655" s="35"/>
      <c r="OO1655" s="34"/>
      <c r="OV1655" s="35"/>
      <c r="OW1655" s="34"/>
      <c r="PD1655" s="35"/>
      <c r="PE1655" s="34"/>
      <c r="PL1655" s="35"/>
      <c r="PM1655" s="34"/>
      <c r="PT1655" s="35"/>
      <c r="PU1655" s="34"/>
      <c r="QB1655" s="35"/>
      <c r="QC1655" s="34"/>
      <c r="QJ1655" s="35"/>
      <c r="QK1655" s="34"/>
      <c r="QR1655" s="35"/>
      <c r="QS1655" s="34"/>
      <c r="QZ1655" s="35"/>
      <c r="RA1655" s="34"/>
      <c r="RH1655" s="35"/>
      <c r="RI1655" s="34"/>
      <c r="RP1655" s="35"/>
      <c r="RQ1655" s="34"/>
      <c r="RX1655" s="35"/>
      <c r="RY1655" s="34"/>
      <c r="SF1655" s="35"/>
      <c r="SG1655" s="34"/>
      <c r="SN1655" s="35"/>
      <c r="SO1655" s="34"/>
      <c r="SV1655" s="35"/>
      <c r="SW1655" s="34"/>
      <c r="TD1655" s="35"/>
      <c r="TE1655" s="34"/>
      <c r="TL1655" s="35"/>
      <c r="TM1655" s="34"/>
      <c r="TT1655" s="35"/>
      <c r="TU1655" s="34"/>
      <c r="UB1655" s="35"/>
      <c r="UC1655" s="34"/>
      <c r="UJ1655" s="35"/>
      <c r="UK1655" s="34"/>
      <c r="UR1655" s="35"/>
      <c r="US1655" s="34"/>
      <c r="UZ1655" s="35"/>
      <c r="VA1655" s="34"/>
      <c r="VH1655" s="35"/>
      <c r="VI1655" s="34"/>
      <c r="VP1655" s="35"/>
      <c r="VQ1655" s="34"/>
      <c r="VX1655" s="35"/>
      <c r="VY1655" s="34"/>
      <c r="WF1655" s="35"/>
      <c r="WG1655" s="34"/>
      <c r="WN1655" s="35"/>
      <c r="WO1655" s="34"/>
      <c r="WV1655" s="35"/>
      <c r="WW1655" s="34"/>
      <c r="XD1655" s="35"/>
      <c r="XE1655" s="34"/>
      <c r="XL1655" s="35"/>
      <c r="XM1655" s="34"/>
      <c r="XT1655" s="35"/>
      <c r="XU1655" s="34"/>
      <c r="YB1655" s="35"/>
      <c r="YC1655" s="34"/>
      <c r="YJ1655" s="35"/>
      <c r="YK1655" s="34"/>
      <c r="YR1655" s="35"/>
      <c r="YS1655" s="34"/>
      <c r="YZ1655" s="35"/>
      <c r="ZA1655" s="34"/>
      <c r="ZH1655" s="35"/>
      <c r="ZI1655" s="34"/>
      <c r="ZP1655" s="35"/>
      <c r="ZQ1655" s="34"/>
      <c r="ZX1655" s="35"/>
      <c r="ZY1655" s="34"/>
      <c r="AAF1655" s="35"/>
      <c r="AAG1655" s="34"/>
      <c r="AAN1655" s="35"/>
      <c r="AAO1655" s="34"/>
      <c r="AAV1655" s="35"/>
      <c r="AAW1655" s="34"/>
      <c r="ABD1655" s="35"/>
      <c r="ABE1655" s="34"/>
      <c r="ABL1655" s="35"/>
      <c r="ABM1655" s="34"/>
      <c r="ABT1655" s="35"/>
      <c r="ABU1655" s="34"/>
      <c r="ACB1655" s="35"/>
      <c r="ACC1655" s="34"/>
      <c r="ACJ1655" s="35"/>
      <c r="ACK1655" s="34"/>
      <c r="ACR1655" s="35"/>
      <c r="ACS1655" s="34"/>
      <c r="ACZ1655" s="35"/>
      <c r="ADA1655" s="34"/>
      <c r="ADH1655" s="35"/>
      <c r="ADI1655" s="34"/>
      <c r="ADP1655" s="35"/>
      <c r="ADQ1655" s="34"/>
      <c r="ADX1655" s="35"/>
      <c r="ADY1655" s="34"/>
      <c r="AEF1655" s="35"/>
      <c r="AEG1655" s="34"/>
      <c r="AEN1655" s="35"/>
      <c r="AEO1655" s="34"/>
      <c r="AEV1655" s="35"/>
      <c r="AEW1655" s="34"/>
      <c r="AFD1655" s="35"/>
      <c r="AFE1655" s="34"/>
      <c r="AFL1655" s="35"/>
      <c r="AFM1655" s="34"/>
      <c r="AFT1655" s="35"/>
      <c r="AFU1655" s="34"/>
      <c r="AGB1655" s="35"/>
      <c r="AGC1655" s="34"/>
      <c r="AGJ1655" s="35"/>
      <c r="AGK1655" s="34"/>
      <c r="AGR1655" s="35"/>
      <c r="AGS1655" s="34"/>
      <c r="AGZ1655" s="35"/>
      <c r="AHA1655" s="34"/>
      <c r="AHH1655" s="35"/>
      <c r="AHI1655" s="34"/>
      <c r="AHP1655" s="35"/>
      <c r="AHQ1655" s="34"/>
      <c r="AHX1655" s="35"/>
      <c r="AHY1655" s="34"/>
      <c r="AIF1655" s="35"/>
      <c r="AIG1655" s="34"/>
      <c r="AIN1655" s="35"/>
      <c r="AIO1655" s="34"/>
      <c r="AIV1655" s="35"/>
      <c r="AIW1655" s="34"/>
      <c r="AJD1655" s="35"/>
      <c r="AJE1655" s="34"/>
      <c r="AJL1655" s="35"/>
      <c r="AJM1655" s="34"/>
      <c r="AJT1655" s="35"/>
      <c r="AJU1655" s="34"/>
      <c r="AKB1655" s="35"/>
      <c r="AKC1655" s="34"/>
      <c r="AKJ1655" s="35"/>
      <c r="AKK1655" s="34"/>
      <c r="AKR1655" s="35"/>
      <c r="AKS1655" s="34"/>
      <c r="AKZ1655" s="35"/>
      <c r="ALA1655" s="34"/>
      <c r="ALH1655" s="35"/>
      <c r="ALI1655" s="34"/>
      <c r="ALP1655" s="35"/>
      <c r="ALQ1655" s="34"/>
      <c r="ALX1655" s="35"/>
      <c r="ALY1655" s="34"/>
      <c r="AMF1655" s="35"/>
      <c r="AMG1655" s="34"/>
      <c r="AMN1655" s="35"/>
      <c r="AMO1655" s="34"/>
      <c r="AMV1655" s="35"/>
      <c r="AMW1655" s="34"/>
      <c r="AND1655" s="35"/>
      <c r="ANE1655" s="34"/>
      <c r="ANL1655" s="35"/>
      <c r="ANM1655" s="34"/>
      <c r="ANT1655" s="35"/>
      <c r="ANU1655" s="34"/>
      <c r="AOB1655" s="35"/>
      <c r="AOC1655" s="34"/>
      <c r="AOJ1655" s="35"/>
      <c r="AOK1655" s="34"/>
      <c r="AOR1655" s="35"/>
      <c r="AOS1655" s="34"/>
      <c r="AOZ1655" s="35"/>
      <c r="APA1655" s="34"/>
      <c r="APH1655" s="35"/>
      <c r="API1655" s="34"/>
      <c r="APP1655" s="35"/>
      <c r="APQ1655" s="34"/>
      <c r="APX1655" s="35"/>
      <c r="APY1655" s="34"/>
      <c r="AQF1655" s="35"/>
      <c r="AQG1655" s="34"/>
      <c r="AQN1655" s="35"/>
      <c r="AQO1655" s="34"/>
      <c r="AQV1655" s="35"/>
      <c r="AQW1655" s="34"/>
      <c r="ARD1655" s="35"/>
      <c r="ARE1655" s="34"/>
      <c r="ARL1655" s="35"/>
      <c r="ARM1655" s="34"/>
      <c r="ART1655" s="35"/>
      <c r="ARU1655" s="34"/>
      <c r="ASB1655" s="35"/>
      <c r="ASC1655" s="34"/>
      <c r="ASJ1655" s="35"/>
      <c r="ASK1655" s="34"/>
      <c r="ASR1655" s="35"/>
      <c r="ASS1655" s="34"/>
      <c r="ASZ1655" s="35"/>
      <c r="ATA1655" s="34"/>
      <c r="ATH1655" s="35"/>
      <c r="ATI1655" s="34"/>
      <c r="ATP1655" s="35"/>
      <c r="ATQ1655" s="34"/>
      <c r="ATX1655" s="35"/>
      <c r="ATY1655" s="34"/>
      <c r="AUF1655" s="35"/>
      <c r="AUG1655" s="34"/>
      <c r="AUN1655" s="35"/>
      <c r="AUO1655" s="34"/>
      <c r="AUV1655" s="35"/>
      <c r="AUW1655" s="34"/>
      <c r="AVD1655" s="35"/>
      <c r="AVE1655" s="34"/>
      <c r="AVL1655" s="35"/>
      <c r="AVM1655" s="34"/>
      <c r="AVT1655" s="35"/>
      <c r="AVU1655" s="34"/>
      <c r="AWB1655" s="35"/>
      <c r="AWC1655" s="34"/>
      <c r="AWJ1655" s="35"/>
      <c r="AWK1655" s="34"/>
      <c r="AWR1655" s="35"/>
      <c r="AWS1655" s="34"/>
      <c r="AWZ1655" s="35"/>
      <c r="AXA1655" s="34"/>
      <c r="AXH1655" s="35"/>
      <c r="AXI1655" s="34"/>
      <c r="AXP1655" s="35"/>
      <c r="AXQ1655" s="34"/>
      <c r="AXX1655" s="35"/>
      <c r="AXY1655" s="34"/>
      <c r="AYF1655" s="35"/>
      <c r="AYG1655" s="34"/>
      <c r="AYN1655" s="35"/>
      <c r="AYO1655" s="34"/>
      <c r="AYV1655" s="35"/>
      <c r="AYW1655" s="34"/>
      <c r="AZD1655" s="35"/>
      <c r="AZE1655" s="34"/>
      <c r="AZL1655" s="35"/>
      <c r="AZM1655" s="34"/>
      <c r="AZT1655" s="35"/>
      <c r="AZU1655" s="34"/>
      <c r="BAB1655" s="35"/>
      <c r="BAC1655" s="34"/>
      <c r="BAJ1655" s="35"/>
      <c r="BAK1655" s="34"/>
      <c r="BAR1655" s="35"/>
      <c r="BAS1655" s="34"/>
      <c r="BAZ1655" s="35"/>
      <c r="BBA1655" s="34"/>
      <c r="BBH1655" s="35"/>
      <c r="BBI1655" s="34"/>
      <c r="BBP1655" s="35"/>
      <c r="BBQ1655" s="34"/>
      <c r="BBX1655" s="35"/>
      <c r="BBY1655" s="34"/>
      <c r="BCF1655" s="35"/>
      <c r="BCG1655" s="34"/>
      <c r="BCN1655" s="35"/>
      <c r="BCO1655" s="34"/>
      <c r="BCV1655" s="35"/>
      <c r="BCW1655" s="34"/>
      <c r="BDD1655" s="35"/>
      <c r="BDE1655" s="34"/>
      <c r="BDL1655" s="35"/>
      <c r="BDM1655" s="34"/>
      <c r="BDT1655" s="35"/>
      <c r="BDU1655" s="34"/>
      <c r="BEB1655" s="35"/>
      <c r="BEC1655" s="34"/>
      <c r="BEJ1655" s="35"/>
      <c r="BEK1655" s="34"/>
      <c r="BER1655" s="35"/>
      <c r="BES1655" s="34"/>
      <c r="BEZ1655" s="35"/>
      <c r="BFA1655" s="34"/>
      <c r="BFH1655" s="35"/>
      <c r="BFI1655" s="34"/>
      <c r="BFP1655" s="35"/>
      <c r="BFQ1655" s="34"/>
      <c r="BFX1655" s="35"/>
      <c r="BFY1655" s="34"/>
      <c r="BGF1655" s="35"/>
      <c r="BGG1655" s="34"/>
      <c r="BGN1655" s="35"/>
      <c r="BGO1655" s="34"/>
      <c r="BGV1655" s="35"/>
      <c r="BGW1655" s="34"/>
      <c r="BHD1655" s="35"/>
      <c r="BHE1655" s="34"/>
      <c r="BHL1655" s="35"/>
      <c r="BHM1655" s="34"/>
      <c r="BHT1655" s="35"/>
      <c r="BHU1655" s="34"/>
      <c r="BIB1655" s="35"/>
      <c r="BIC1655" s="34"/>
      <c r="BIJ1655" s="35"/>
      <c r="BIK1655" s="34"/>
      <c r="BIR1655" s="35"/>
      <c r="BIS1655" s="34"/>
      <c r="BIZ1655" s="35"/>
      <c r="BJA1655" s="34"/>
      <c r="BJH1655" s="35"/>
      <c r="BJI1655" s="34"/>
      <c r="BJP1655" s="35"/>
      <c r="BJQ1655" s="34"/>
      <c r="BJX1655" s="35"/>
      <c r="BJY1655" s="34"/>
      <c r="BKF1655" s="35"/>
      <c r="BKG1655" s="34"/>
      <c r="BKN1655" s="35"/>
      <c r="BKO1655" s="34"/>
      <c r="BKV1655" s="35"/>
      <c r="BKW1655" s="34"/>
      <c r="BLD1655" s="35"/>
      <c r="BLE1655" s="34"/>
      <c r="BLL1655" s="35"/>
      <c r="BLM1655" s="34"/>
      <c r="BLT1655" s="35"/>
      <c r="BLU1655" s="34"/>
      <c r="BMB1655" s="35"/>
      <c r="BMC1655" s="34"/>
      <c r="BMJ1655" s="35"/>
      <c r="BMK1655" s="34"/>
      <c r="BMR1655" s="35"/>
      <c r="BMS1655" s="34"/>
      <c r="BMZ1655" s="35"/>
      <c r="BNA1655" s="34"/>
      <c r="BNH1655" s="35"/>
      <c r="BNI1655" s="34"/>
      <c r="BNP1655" s="35"/>
      <c r="BNQ1655" s="34"/>
      <c r="BNX1655" s="35"/>
      <c r="BNY1655" s="34"/>
      <c r="BOF1655" s="35"/>
      <c r="BOG1655" s="34"/>
      <c r="BON1655" s="35"/>
      <c r="BOO1655" s="34"/>
      <c r="BOV1655" s="35"/>
      <c r="BOW1655" s="34"/>
      <c r="BPD1655" s="35"/>
      <c r="BPE1655" s="34"/>
      <c r="BPL1655" s="35"/>
      <c r="BPM1655" s="34"/>
      <c r="BPT1655" s="35"/>
      <c r="BPU1655" s="34"/>
      <c r="BQB1655" s="35"/>
      <c r="BQC1655" s="34"/>
      <c r="BQJ1655" s="35"/>
      <c r="BQK1655" s="34"/>
      <c r="BQR1655" s="35"/>
      <c r="BQS1655" s="34"/>
      <c r="BQZ1655" s="35"/>
      <c r="BRA1655" s="34"/>
      <c r="BRH1655" s="35"/>
      <c r="BRI1655" s="34"/>
      <c r="BRP1655" s="35"/>
      <c r="BRQ1655" s="34"/>
      <c r="BRX1655" s="35"/>
      <c r="BRY1655" s="34"/>
      <c r="BSF1655" s="35"/>
      <c r="BSG1655" s="34"/>
      <c r="BSN1655" s="35"/>
      <c r="BSO1655" s="34"/>
      <c r="BSV1655" s="35"/>
      <c r="BSW1655" s="34"/>
      <c r="BTD1655" s="35"/>
      <c r="BTE1655" s="34"/>
      <c r="BTL1655" s="35"/>
      <c r="BTM1655" s="34"/>
      <c r="BTT1655" s="35"/>
      <c r="BTU1655" s="34"/>
      <c r="BUB1655" s="35"/>
      <c r="BUC1655" s="34"/>
      <c r="BUJ1655" s="35"/>
      <c r="BUK1655" s="34"/>
      <c r="BUR1655" s="35"/>
      <c r="BUS1655" s="34"/>
      <c r="BUZ1655" s="35"/>
      <c r="BVA1655" s="34"/>
      <c r="BVH1655" s="35"/>
      <c r="BVI1655" s="34"/>
      <c r="BVP1655" s="35"/>
      <c r="BVQ1655" s="34"/>
      <c r="BVX1655" s="35"/>
      <c r="BVY1655" s="34"/>
      <c r="BWF1655" s="35"/>
      <c r="BWG1655" s="34"/>
      <c r="BWN1655" s="35"/>
      <c r="BWO1655" s="34"/>
      <c r="BWV1655" s="35"/>
      <c r="BWW1655" s="34"/>
      <c r="BXD1655" s="35"/>
      <c r="BXE1655" s="34"/>
      <c r="BXL1655" s="35"/>
      <c r="BXM1655" s="34"/>
      <c r="BXT1655" s="35"/>
      <c r="BXU1655" s="34"/>
      <c r="BYB1655" s="35"/>
      <c r="BYC1655" s="34"/>
      <c r="BYJ1655" s="35"/>
      <c r="BYK1655" s="34"/>
      <c r="BYR1655" s="35"/>
      <c r="BYS1655" s="34"/>
      <c r="BYZ1655" s="35"/>
      <c r="BZA1655" s="34"/>
      <c r="BZH1655" s="35"/>
      <c r="BZI1655" s="34"/>
      <c r="BZP1655" s="35"/>
      <c r="BZQ1655" s="34"/>
      <c r="BZX1655" s="35"/>
      <c r="BZY1655" s="34"/>
      <c r="CAF1655" s="35"/>
      <c r="CAG1655" s="34"/>
      <c r="CAN1655" s="35"/>
      <c r="CAO1655" s="34"/>
      <c r="CAV1655" s="35"/>
      <c r="CAW1655" s="34"/>
      <c r="CBD1655" s="35"/>
      <c r="CBE1655" s="34"/>
      <c r="CBL1655" s="35"/>
      <c r="CBM1655" s="34"/>
      <c r="CBT1655" s="35"/>
      <c r="CBU1655" s="34"/>
      <c r="CCB1655" s="35"/>
      <c r="CCC1655" s="34"/>
      <c r="CCJ1655" s="35"/>
      <c r="CCK1655" s="34"/>
      <c r="CCR1655" s="35"/>
      <c r="CCS1655" s="34"/>
      <c r="CCZ1655" s="35"/>
      <c r="CDA1655" s="34"/>
      <c r="CDH1655" s="35"/>
      <c r="CDI1655" s="34"/>
      <c r="CDP1655" s="35"/>
      <c r="CDQ1655" s="34"/>
      <c r="CDX1655" s="35"/>
      <c r="CDY1655" s="34"/>
      <c r="CEF1655" s="35"/>
      <c r="CEG1655" s="34"/>
      <c r="CEN1655" s="35"/>
      <c r="CEO1655" s="34"/>
      <c r="CEV1655" s="35"/>
      <c r="CEW1655" s="34"/>
      <c r="CFD1655" s="35"/>
      <c r="CFE1655" s="34"/>
      <c r="CFL1655" s="35"/>
      <c r="CFM1655" s="34"/>
      <c r="CFT1655" s="35"/>
      <c r="CFU1655" s="34"/>
      <c r="CGB1655" s="35"/>
      <c r="CGC1655" s="34"/>
      <c r="CGJ1655" s="35"/>
      <c r="CGK1655" s="34"/>
      <c r="CGR1655" s="35"/>
      <c r="CGS1655" s="34"/>
      <c r="CGZ1655" s="35"/>
      <c r="CHA1655" s="34"/>
      <c r="CHH1655" s="35"/>
      <c r="CHI1655" s="34"/>
      <c r="CHP1655" s="35"/>
      <c r="CHQ1655" s="34"/>
      <c r="CHX1655" s="35"/>
      <c r="CHY1655" s="34"/>
      <c r="CIF1655" s="35"/>
      <c r="CIG1655" s="34"/>
      <c r="CIN1655" s="35"/>
      <c r="CIO1655" s="34"/>
      <c r="CIV1655" s="35"/>
      <c r="CIW1655" s="34"/>
      <c r="CJD1655" s="35"/>
      <c r="CJE1655" s="34"/>
      <c r="CJL1655" s="35"/>
      <c r="CJM1655" s="34"/>
      <c r="CJT1655" s="35"/>
      <c r="CJU1655" s="34"/>
      <c r="CKB1655" s="35"/>
      <c r="CKC1655" s="34"/>
      <c r="CKJ1655" s="35"/>
      <c r="CKK1655" s="34"/>
      <c r="CKR1655" s="35"/>
      <c r="CKS1655" s="34"/>
      <c r="CKZ1655" s="35"/>
      <c r="CLA1655" s="34"/>
      <c r="CLH1655" s="35"/>
      <c r="CLI1655" s="34"/>
      <c r="CLP1655" s="35"/>
      <c r="CLQ1655" s="34"/>
      <c r="CLX1655" s="35"/>
      <c r="CLY1655" s="34"/>
      <c r="CMF1655" s="35"/>
      <c r="CMG1655" s="34"/>
      <c r="CMN1655" s="35"/>
      <c r="CMO1655" s="34"/>
      <c r="CMV1655" s="35"/>
      <c r="CMW1655" s="34"/>
      <c r="CND1655" s="35"/>
      <c r="CNE1655" s="34"/>
      <c r="CNL1655" s="35"/>
      <c r="CNM1655" s="34"/>
      <c r="CNT1655" s="35"/>
      <c r="CNU1655" s="34"/>
      <c r="COB1655" s="35"/>
      <c r="COC1655" s="34"/>
      <c r="COJ1655" s="35"/>
      <c r="COK1655" s="34"/>
      <c r="COR1655" s="35"/>
      <c r="COS1655" s="34"/>
      <c r="COZ1655" s="35"/>
      <c r="CPA1655" s="34"/>
      <c r="CPH1655" s="35"/>
      <c r="CPI1655" s="34"/>
      <c r="CPP1655" s="35"/>
      <c r="CPQ1655" s="34"/>
      <c r="CPX1655" s="35"/>
      <c r="CPY1655" s="34"/>
      <c r="CQF1655" s="35"/>
      <c r="CQG1655" s="34"/>
      <c r="CQN1655" s="35"/>
      <c r="CQO1655" s="34"/>
      <c r="CQV1655" s="35"/>
      <c r="CQW1655" s="34"/>
      <c r="CRD1655" s="35"/>
      <c r="CRE1655" s="34"/>
      <c r="CRL1655" s="35"/>
      <c r="CRM1655" s="34"/>
      <c r="CRT1655" s="35"/>
      <c r="CRU1655" s="34"/>
      <c r="CSB1655" s="35"/>
      <c r="CSC1655" s="34"/>
      <c r="CSJ1655" s="35"/>
      <c r="CSK1655" s="34"/>
      <c r="CSR1655" s="35"/>
      <c r="CSS1655" s="34"/>
      <c r="CSZ1655" s="35"/>
      <c r="CTA1655" s="34"/>
      <c r="CTH1655" s="35"/>
      <c r="CTI1655" s="34"/>
      <c r="CTP1655" s="35"/>
      <c r="CTQ1655" s="34"/>
      <c r="CTX1655" s="35"/>
      <c r="CTY1655" s="34"/>
      <c r="CUF1655" s="35"/>
      <c r="CUG1655" s="34"/>
      <c r="CUN1655" s="35"/>
      <c r="CUO1655" s="34"/>
      <c r="CUV1655" s="35"/>
      <c r="CUW1655" s="34"/>
      <c r="CVD1655" s="35"/>
      <c r="CVE1655" s="34"/>
      <c r="CVL1655" s="35"/>
      <c r="CVM1655" s="34"/>
      <c r="CVT1655" s="35"/>
      <c r="CVU1655" s="34"/>
      <c r="CWB1655" s="35"/>
      <c r="CWC1655" s="34"/>
      <c r="CWJ1655" s="35"/>
      <c r="CWK1655" s="34"/>
      <c r="CWR1655" s="35"/>
      <c r="CWS1655" s="34"/>
      <c r="CWZ1655" s="35"/>
      <c r="CXA1655" s="34"/>
      <c r="CXH1655" s="35"/>
      <c r="CXI1655" s="34"/>
      <c r="CXP1655" s="35"/>
      <c r="CXQ1655" s="34"/>
      <c r="CXX1655" s="35"/>
      <c r="CXY1655" s="34"/>
      <c r="CYF1655" s="35"/>
      <c r="CYG1655" s="34"/>
      <c r="CYN1655" s="35"/>
      <c r="CYO1655" s="34"/>
      <c r="CYV1655" s="35"/>
      <c r="CYW1655" s="34"/>
      <c r="CZD1655" s="35"/>
      <c r="CZE1655" s="34"/>
      <c r="CZL1655" s="35"/>
      <c r="CZM1655" s="34"/>
      <c r="CZT1655" s="35"/>
      <c r="CZU1655" s="34"/>
      <c r="DAB1655" s="35"/>
      <c r="DAC1655" s="34"/>
      <c r="DAJ1655" s="35"/>
      <c r="DAK1655" s="34"/>
      <c r="DAR1655" s="35"/>
      <c r="DAS1655" s="34"/>
      <c r="DAZ1655" s="35"/>
      <c r="DBA1655" s="34"/>
      <c r="DBH1655" s="35"/>
      <c r="DBI1655" s="34"/>
      <c r="DBP1655" s="35"/>
      <c r="DBQ1655" s="34"/>
      <c r="DBX1655" s="35"/>
      <c r="DBY1655" s="34"/>
      <c r="DCF1655" s="35"/>
      <c r="DCG1655" s="34"/>
      <c r="DCN1655" s="35"/>
      <c r="DCO1655" s="34"/>
      <c r="DCV1655" s="35"/>
      <c r="DCW1655" s="34"/>
      <c r="DDD1655" s="35"/>
      <c r="DDE1655" s="34"/>
      <c r="DDL1655" s="35"/>
      <c r="DDM1655" s="34"/>
      <c r="DDT1655" s="35"/>
      <c r="DDU1655" s="34"/>
      <c r="DEB1655" s="35"/>
      <c r="DEC1655" s="34"/>
      <c r="DEJ1655" s="35"/>
      <c r="DEK1655" s="34"/>
      <c r="DER1655" s="35"/>
      <c r="DES1655" s="34"/>
      <c r="DEZ1655" s="35"/>
      <c r="DFA1655" s="34"/>
      <c r="DFH1655" s="35"/>
      <c r="DFI1655" s="34"/>
      <c r="DFP1655" s="35"/>
      <c r="DFQ1655" s="34"/>
      <c r="DFX1655" s="35"/>
      <c r="DFY1655" s="34"/>
      <c r="DGF1655" s="35"/>
      <c r="DGG1655" s="34"/>
      <c r="DGN1655" s="35"/>
      <c r="DGO1655" s="34"/>
      <c r="DGV1655" s="35"/>
      <c r="DGW1655" s="34"/>
      <c r="DHD1655" s="35"/>
      <c r="DHE1655" s="34"/>
      <c r="DHL1655" s="35"/>
      <c r="DHM1655" s="34"/>
      <c r="DHT1655" s="35"/>
      <c r="DHU1655" s="34"/>
      <c r="DIB1655" s="35"/>
      <c r="DIC1655" s="34"/>
      <c r="DIJ1655" s="35"/>
      <c r="DIK1655" s="34"/>
      <c r="DIR1655" s="35"/>
      <c r="DIS1655" s="34"/>
      <c r="DIZ1655" s="35"/>
      <c r="DJA1655" s="34"/>
      <c r="DJH1655" s="35"/>
      <c r="DJI1655" s="34"/>
      <c r="DJP1655" s="35"/>
      <c r="DJQ1655" s="34"/>
      <c r="DJX1655" s="35"/>
      <c r="DJY1655" s="34"/>
      <c r="DKF1655" s="35"/>
      <c r="DKG1655" s="34"/>
      <c r="DKN1655" s="35"/>
      <c r="DKO1655" s="34"/>
      <c r="DKV1655" s="35"/>
      <c r="DKW1655" s="34"/>
      <c r="DLD1655" s="35"/>
      <c r="DLE1655" s="34"/>
      <c r="DLL1655" s="35"/>
      <c r="DLM1655" s="34"/>
      <c r="DLT1655" s="35"/>
      <c r="DLU1655" s="34"/>
      <c r="DMB1655" s="35"/>
      <c r="DMC1655" s="34"/>
      <c r="DMJ1655" s="35"/>
      <c r="DMK1655" s="34"/>
      <c r="DMR1655" s="35"/>
      <c r="DMS1655" s="34"/>
      <c r="DMZ1655" s="35"/>
      <c r="DNA1655" s="34"/>
      <c r="DNH1655" s="35"/>
      <c r="DNI1655" s="34"/>
      <c r="DNP1655" s="35"/>
      <c r="DNQ1655" s="34"/>
      <c r="DNX1655" s="35"/>
      <c r="DNY1655" s="34"/>
      <c r="DOF1655" s="35"/>
      <c r="DOG1655" s="34"/>
      <c r="DON1655" s="35"/>
      <c r="DOO1655" s="34"/>
      <c r="DOV1655" s="35"/>
      <c r="DOW1655" s="34"/>
      <c r="DPD1655" s="35"/>
      <c r="DPE1655" s="34"/>
      <c r="DPL1655" s="35"/>
      <c r="DPM1655" s="34"/>
      <c r="DPT1655" s="35"/>
      <c r="DPU1655" s="34"/>
      <c r="DQB1655" s="35"/>
      <c r="DQC1655" s="34"/>
      <c r="DQJ1655" s="35"/>
      <c r="DQK1655" s="34"/>
      <c r="DQR1655" s="35"/>
      <c r="DQS1655" s="34"/>
      <c r="DQZ1655" s="35"/>
      <c r="DRA1655" s="34"/>
      <c r="DRH1655" s="35"/>
      <c r="DRI1655" s="34"/>
      <c r="DRP1655" s="35"/>
      <c r="DRQ1655" s="34"/>
      <c r="DRX1655" s="35"/>
      <c r="DRY1655" s="34"/>
      <c r="DSF1655" s="35"/>
      <c r="DSG1655" s="34"/>
      <c r="DSN1655" s="35"/>
      <c r="DSO1655" s="34"/>
      <c r="DSV1655" s="35"/>
      <c r="DSW1655" s="34"/>
      <c r="DTD1655" s="35"/>
      <c r="DTE1655" s="34"/>
      <c r="DTL1655" s="35"/>
      <c r="DTM1655" s="34"/>
      <c r="DTT1655" s="35"/>
      <c r="DTU1655" s="34"/>
      <c r="DUB1655" s="35"/>
      <c r="DUC1655" s="34"/>
      <c r="DUJ1655" s="35"/>
      <c r="DUK1655" s="34"/>
      <c r="DUR1655" s="35"/>
      <c r="DUS1655" s="34"/>
      <c r="DUZ1655" s="35"/>
      <c r="DVA1655" s="34"/>
      <c r="DVH1655" s="35"/>
      <c r="DVI1655" s="34"/>
      <c r="DVP1655" s="35"/>
      <c r="DVQ1655" s="34"/>
      <c r="DVX1655" s="35"/>
      <c r="DVY1655" s="34"/>
      <c r="DWF1655" s="35"/>
      <c r="DWG1655" s="34"/>
      <c r="DWN1655" s="35"/>
      <c r="DWO1655" s="34"/>
      <c r="DWV1655" s="35"/>
      <c r="DWW1655" s="34"/>
      <c r="DXD1655" s="35"/>
      <c r="DXE1655" s="34"/>
      <c r="DXL1655" s="35"/>
      <c r="DXM1655" s="34"/>
      <c r="DXT1655" s="35"/>
      <c r="DXU1655" s="34"/>
      <c r="DYB1655" s="35"/>
      <c r="DYC1655" s="34"/>
      <c r="DYJ1655" s="35"/>
      <c r="DYK1655" s="34"/>
      <c r="DYR1655" s="35"/>
      <c r="DYS1655" s="34"/>
      <c r="DYZ1655" s="35"/>
      <c r="DZA1655" s="34"/>
      <c r="DZH1655" s="35"/>
      <c r="DZI1655" s="34"/>
      <c r="DZP1655" s="35"/>
      <c r="DZQ1655" s="34"/>
      <c r="DZX1655" s="35"/>
      <c r="DZY1655" s="34"/>
      <c r="EAF1655" s="35"/>
      <c r="EAG1655" s="34"/>
      <c r="EAN1655" s="35"/>
      <c r="EAO1655" s="34"/>
      <c r="EAV1655" s="35"/>
      <c r="EAW1655" s="34"/>
      <c r="EBD1655" s="35"/>
      <c r="EBE1655" s="34"/>
      <c r="EBL1655" s="35"/>
      <c r="EBM1655" s="34"/>
      <c r="EBT1655" s="35"/>
      <c r="EBU1655" s="34"/>
      <c r="ECB1655" s="35"/>
      <c r="ECC1655" s="34"/>
      <c r="ECJ1655" s="35"/>
      <c r="ECK1655" s="34"/>
      <c r="ECR1655" s="35"/>
      <c r="ECS1655" s="34"/>
      <c r="ECZ1655" s="35"/>
      <c r="EDA1655" s="34"/>
      <c r="EDH1655" s="35"/>
      <c r="EDI1655" s="34"/>
      <c r="EDP1655" s="35"/>
      <c r="EDQ1655" s="34"/>
      <c r="EDX1655" s="35"/>
      <c r="EDY1655" s="34"/>
      <c r="EEF1655" s="35"/>
      <c r="EEG1655" s="34"/>
      <c r="EEN1655" s="35"/>
      <c r="EEO1655" s="34"/>
      <c r="EEV1655" s="35"/>
      <c r="EEW1655" s="34"/>
      <c r="EFD1655" s="35"/>
      <c r="EFE1655" s="34"/>
      <c r="EFL1655" s="35"/>
      <c r="EFM1655" s="34"/>
      <c r="EFT1655" s="35"/>
      <c r="EFU1655" s="34"/>
      <c r="EGB1655" s="35"/>
      <c r="EGC1655" s="34"/>
      <c r="EGJ1655" s="35"/>
      <c r="EGK1655" s="34"/>
      <c r="EGR1655" s="35"/>
      <c r="EGS1655" s="34"/>
      <c r="EGZ1655" s="35"/>
      <c r="EHA1655" s="34"/>
      <c r="EHH1655" s="35"/>
      <c r="EHI1655" s="34"/>
      <c r="EHP1655" s="35"/>
      <c r="EHQ1655" s="34"/>
      <c r="EHX1655" s="35"/>
      <c r="EHY1655" s="34"/>
      <c r="EIF1655" s="35"/>
      <c r="EIG1655" s="34"/>
      <c r="EIN1655" s="35"/>
      <c r="EIO1655" s="34"/>
      <c r="EIV1655" s="35"/>
      <c r="EIW1655" s="34"/>
      <c r="EJD1655" s="35"/>
      <c r="EJE1655" s="34"/>
      <c r="EJL1655" s="35"/>
      <c r="EJM1655" s="34"/>
      <c r="EJT1655" s="35"/>
      <c r="EJU1655" s="34"/>
      <c r="EKB1655" s="35"/>
      <c r="EKC1655" s="34"/>
      <c r="EKJ1655" s="35"/>
      <c r="EKK1655" s="34"/>
      <c r="EKR1655" s="35"/>
      <c r="EKS1655" s="34"/>
      <c r="EKZ1655" s="35"/>
      <c r="ELA1655" s="34"/>
      <c r="ELH1655" s="35"/>
      <c r="ELI1655" s="34"/>
      <c r="ELP1655" s="35"/>
      <c r="ELQ1655" s="34"/>
      <c r="ELX1655" s="35"/>
      <c r="ELY1655" s="34"/>
      <c r="EMF1655" s="35"/>
      <c r="EMG1655" s="34"/>
      <c r="EMN1655" s="35"/>
      <c r="EMO1655" s="34"/>
      <c r="EMV1655" s="35"/>
      <c r="EMW1655" s="34"/>
      <c r="END1655" s="35"/>
      <c r="ENE1655" s="34"/>
      <c r="ENL1655" s="35"/>
      <c r="ENM1655" s="34"/>
      <c r="ENT1655" s="35"/>
      <c r="ENU1655" s="34"/>
      <c r="EOB1655" s="35"/>
      <c r="EOC1655" s="34"/>
      <c r="EOJ1655" s="35"/>
      <c r="EOK1655" s="34"/>
      <c r="EOR1655" s="35"/>
      <c r="EOS1655" s="34"/>
      <c r="EOZ1655" s="35"/>
      <c r="EPA1655" s="34"/>
      <c r="EPH1655" s="35"/>
      <c r="EPI1655" s="34"/>
      <c r="EPP1655" s="35"/>
      <c r="EPQ1655" s="34"/>
      <c r="EPX1655" s="35"/>
      <c r="EPY1655" s="34"/>
      <c r="EQF1655" s="35"/>
      <c r="EQG1655" s="34"/>
      <c r="EQN1655" s="35"/>
      <c r="EQO1655" s="34"/>
      <c r="EQV1655" s="35"/>
      <c r="EQW1655" s="34"/>
      <c r="ERD1655" s="35"/>
      <c r="ERE1655" s="34"/>
      <c r="ERL1655" s="35"/>
      <c r="ERM1655" s="34"/>
      <c r="ERT1655" s="35"/>
      <c r="ERU1655" s="34"/>
      <c r="ESB1655" s="35"/>
      <c r="ESC1655" s="34"/>
      <c r="ESJ1655" s="35"/>
      <c r="ESK1655" s="34"/>
      <c r="ESR1655" s="35"/>
      <c r="ESS1655" s="34"/>
      <c r="ESZ1655" s="35"/>
      <c r="ETA1655" s="34"/>
      <c r="ETH1655" s="35"/>
      <c r="ETI1655" s="34"/>
      <c r="ETP1655" s="35"/>
      <c r="ETQ1655" s="34"/>
      <c r="ETX1655" s="35"/>
      <c r="ETY1655" s="34"/>
      <c r="EUF1655" s="35"/>
      <c r="EUG1655" s="34"/>
      <c r="EUN1655" s="35"/>
      <c r="EUO1655" s="34"/>
      <c r="EUV1655" s="35"/>
      <c r="EUW1655" s="34"/>
      <c r="EVD1655" s="35"/>
      <c r="EVE1655" s="34"/>
      <c r="EVL1655" s="35"/>
      <c r="EVM1655" s="34"/>
      <c r="EVT1655" s="35"/>
      <c r="EVU1655" s="34"/>
      <c r="EWB1655" s="35"/>
      <c r="EWC1655" s="34"/>
      <c r="EWJ1655" s="35"/>
      <c r="EWK1655" s="34"/>
      <c r="EWR1655" s="35"/>
      <c r="EWS1655" s="34"/>
      <c r="EWZ1655" s="35"/>
      <c r="EXA1655" s="34"/>
      <c r="EXH1655" s="35"/>
      <c r="EXI1655" s="34"/>
      <c r="EXP1655" s="35"/>
      <c r="EXQ1655" s="34"/>
      <c r="EXX1655" s="35"/>
      <c r="EXY1655" s="34"/>
      <c r="EYF1655" s="35"/>
      <c r="EYG1655" s="34"/>
      <c r="EYN1655" s="35"/>
      <c r="EYO1655" s="34"/>
      <c r="EYV1655" s="35"/>
      <c r="EYW1655" s="34"/>
      <c r="EZD1655" s="35"/>
      <c r="EZE1655" s="34"/>
      <c r="EZL1655" s="35"/>
      <c r="EZM1655" s="34"/>
      <c r="EZT1655" s="35"/>
      <c r="EZU1655" s="34"/>
      <c r="FAB1655" s="35"/>
      <c r="FAC1655" s="34"/>
      <c r="FAJ1655" s="35"/>
      <c r="FAK1655" s="34"/>
      <c r="FAR1655" s="35"/>
      <c r="FAS1655" s="34"/>
      <c r="FAZ1655" s="35"/>
      <c r="FBA1655" s="34"/>
      <c r="FBH1655" s="35"/>
      <c r="FBI1655" s="34"/>
      <c r="FBP1655" s="35"/>
      <c r="FBQ1655" s="34"/>
      <c r="FBX1655" s="35"/>
      <c r="FBY1655" s="34"/>
      <c r="FCF1655" s="35"/>
      <c r="FCG1655" s="34"/>
      <c r="FCN1655" s="35"/>
      <c r="FCO1655" s="34"/>
      <c r="FCV1655" s="35"/>
      <c r="FCW1655" s="34"/>
      <c r="FDD1655" s="35"/>
      <c r="FDE1655" s="34"/>
      <c r="FDL1655" s="35"/>
      <c r="FDM1655" s="34"/>
      <c r="FDT1655" s="35"/>
      <c r="FDU1655" s="34"/>
      <c r="FEB1655" s="35"/>
      <c r="FEC1655" s="34"/>
      <c r="FEJ1655" s="35"/>
      <c r="FEK1655" s="34"/>
      <c r="FER1655" s="35"/>
      <c r="FES1655" s="34"/>
      <c r="FEZ1655" s="35"/>
      <c r="FFA1655" s="34"/>
      <c r="FFH1655" s="35"/>
      <c r="FFI1655" s="34"/>
      <c r="FFP1655" s="35"/>
      <c r="FFQ1655" s="34"/>
      <c r="FFX1655" s="35"/>
      <c r="FFY1655" s="34"/>
      <c r="FGF1655" s="35"/>
      <c r="FGG1655" s="34"/>
      <c r="FGN1655" s="35"/>
      <c r="FGO1655" s="34"/>
      <c r="FGV1655" s="35"/>
      <c r="FGW1655" s="34"/>
      <c r="FHD1655" s="35"/>
      <c r="FHE1655" s="34"/>
      <c r="FHL1655" s="35"/>
      <c r="FHM1655" s="34"/>
      <c r="FHT1655" s="35"/>
      <c r="FHU1655" s="34"/>
      <c r="FIB1655" s="35"/>
      <c r="FIC1655" s="34"/>
      <c r="FIJ1655" s="35"/>
      <c r="FIK1655" s="34"/>
      <c r="FIR1655" s="35"/>
      <c r="FIS1655" s="34"/>
      <c r="FIZ1655" s="35"/>
      <c r="FJA1655" s="34"/>
      <c r="FJH1655" s="35"/>
      <c r="FJI1655" s="34"/>
      <c r="FJP1655" s="35"/>
      <c r="FJQ1655" s="34"/>
      <c r="FJX1655" s="35"/>
      <c r="FJY1655" s="34"/>
      <c r="FKF1655" s="35"/>
      <c r="FKG1655" s="34"/>
      <c r="FKN1655" s="35"/>
      <c r="FKO1655" s="34"/>
      <c r="FKV1655" s="35"/>
      <c r="FKW1655" s="34"/>
      <c r="FLD1655" s="35"/>
      <c r="FLE1655" s="34"/>
      <c r="FLL1655" s="35"/>
      <c r="FLM1655" s="34"/>
      <c r="FLT1655" s="35"/>
      <c r="FLU1655" s="34"/>
      <c r="FMB1655" s="35"/>
      <c r="FMC1655" s="34"/>
      <c r="FMJ1655" s="35"/>
      <c r="FMK1655" s="34"/>
      <c r="FMR1655" s="35"/>
      <c r="FMS1655" s="34"/>
      <c r="FMZ1655" s="35"/>
      <c r="FNA1655" s="34"/>
      <c r="FNH1655" s="35"/>
      <c r="FNI1655" s="34"/>
      <c r="FNP1655" s="35"/>
      <c r="FNQ1655" s="34"/>
      <c r="FNX1655" s="35"/>
      <c r="FNY1655" s="34"/>
      <c r="FOF1655" s="35"/>
      <c r="FOG1655" s="34"/>
      <c r="FON1655" s="35"/>
      <c r="FOO1655" s="34"/>
      <c r="FOV1655" s="35"/>
      <c r="FOW1655" s="34"/>
      <c r="FPD1655" s="35"/>
      <c r="FPE1655" s="34"/>
      <c r="FPL1655" s="35"/>
      <c r="FPM1655" s="34"/>
      <c r="FPT1655" s="35"/>
      <c r="FPU1655" s="34"/>
      <c r="FQB1655" s="35"/>
      <c r="FQC1655" s="34"/>
      <c r="FQJ1655" s="35"/>
      <c r="FQK1655" s="34"/>
      <c r="FQR1655" s="35"/>
      <c r="FQS1655" s="34"/>
      <c r="FQZ1655" s="35"/>
      <c r="FRA1655" s="34"/>
      <c r="FRH1655" s="35"/>
      <c r="FRI1655" s="34"/>
      <c r="FRP1655" s="35"/>
      <c r="FRQ1655" s="34"/>
      <c r="FRX1655" s="35"/>
      <c r="FRY1655" s="34"/>
      <c r="FSF1655" s="35"/>
      <c r="FSG1655" s="34"/>
      <c r="FSN1655" s="35"/>
      <c r="FSO1655" s="34"/>
      <c r="FSV1655" s="35"/>
      <c r="FSW1655" s="34"/>
      <c r="FTD1655" s="35"/>
      <c r="FTE1655" s="34"/>
      <c r="FTL1655" s="35"/>
      <c r="FTM1655" s="34"/>
      <c r="FTT1655" s="35"/>
      <c r="FTU1655" s="34"/>
      <c r="FUB1655" s="35"/>
      <c r="FUC1655" s="34"/>
      <c r="FUJ1655" s="35"/>
      <c r="FUK1655" s="34"/>
      <c r="FUR1655" s="35"/>
      <c r="FUS1655" s="34"/>
      <c r="FUZ1655" s="35"/>
      <c r="FVA1655" s="34"/>
      <c r="FVH1655" s="35"/>
      <c r="FVI1655" s="34"/>
      <c r="FVP1655" s="35"/>
      <c r="FVQ1655" s="34"/>
      <c r="FVX1655" s="35"/>
      <c r="FVY1655" s="34"/>
      <c r="FWF1655" s="35"/>
      <c r="FWG1655" s="34"/>
      <c r="FWN1655" s="35"/>
      <c r="FWO1655" s="34"/>
      <c r="FWV1655" s="35"/>
      <c r="FWW1655" s="34"/>
      <c r="FXD1655" s="35"/>
      <c r="FXE1655" s="34"/>
      <c r="FXL1655" s="35"/>
      <c r="FXM1655" s="34"/>
      <c r="FXT1655" s="35"/>
      <c r="FXU1655" s="34"/>
      <c r="FYB1655" s="35"/>
      <c r="FYC1655" s="34"/>
      <c r="FYJ1655" s="35"/>
      <c r="FYK1655" s="34"/>
      <c r="FYR1655" s="35"/>
      <c r="FYS1655" s="34"/>
      <c r="FYZ1655" s="35"/>
      <c r="FZA1655" s="34"/>
      <c r="FZH1655" s="35"/>
      <c r="FZI1655" s="34"/>
      <c r="FZP1655" s="35"/>
      <c r="FZQ1655" s="34"/>
      <c r="FZX1655" s="35"/>
      <c r="FZY1655" s="34"/>
      <c r="GAF1655" s="35"/>
      <c r="GAG1655" s="34"/>
      <c r="GAN1655" s="35"/>
      <c r="GAO1655" s="34"/>
      <c r="GAV1655" s="35"/>
      <c r="GAW1655" s="34"/>
      <c r="GBD1655" s="35"/>
      <c r="GBE1655" s="34"/>
      <c r="GBL1655" s="35"/>
      <c r="GBM1655" s="34"/>
      <c r="GBT1655" s="35"/>
      <c r="GBU1655" s="34"/>
      <c r="GCB1655" s="35"/>
      <c r="GCC1655" s="34"/>
      <c r="GCJ1655" s="35"/>
      <c r="GCK1655" s="34"/>
      <c r="GCR1655" s="35"/>
      <c r="GCS1655" s="34"/>
      <c r="GCZ1655" s="35"/>
      <c r="GDA1655" s="34"/>
      <c r="GDH1655" s="35"/>
      <c r="GDI1655" s="34"/>
      <c r="GDP1655" s="35"/>
      <c r="GDQ1655" s="34"/>
      <c r="GDX1655" s="35"/>
      <c r="GDY1655" s="34"/>
      <c r="GEF1655" s="35"/>
      <c r="GEG1655" s="34"/>
      <c r="GEN1655" s="35"/>
      <c r="GEO1655" s="34"/>
      <c r="GEV1655" s="35"/>
      <c r="GEW1655" s="34"/>
      <c r="GFD1655" s="35"/>
      <c r="GFE1655" s="34"/>
      <c r="GFL1655" s="35"/>
      <c r="GFM1655" s="34"/>
      <c r="GFT1655" s="35"/>
      <c r="GFU1655" s="34"/>
      <c r="GGB1655" s="35"/>
      <c r="GGC1655" s="34"/>
      <c r="GGJ1655" s="35"/>
      <c r="GGK1655" s="34"/>
      <c r="GGR1655" s="35"/>
      <c r="GGS1655" s="34"/>
      <c r="GGZ1655" s="35"/>
      <c r="GHA1655" s="34"/>
      <c r="GHH1655" s="35"/>
      <c r="GHI1655" s="34"/>
      <c r="GHP1655" s="35"/>
      <c r="GHQ1655" s="34"/>
      <c r="GHX1655" s="35"/>
      <c r="GHY1655" s="34"/>
      <c r="GIF1655" s="35"/>
      <c r="GIG1655" s="34"/>
      <c r="GIN1655" s="35"/>
      <c r="GIO1655" s="34"/>
      <c r="GIV1655" s="35"/>
      <c r="GIW1655" s="34"/>
      <c r="GJD1655" s="35"/>
      <c r="GJE1655" s="34"/>
      <c r="GJL1655" s="35"/>
      <c r="GJM1655" s="34"/>
      <c r="GJT1655" s="35"/>
      <c r="GJU1655" s="34"/>
      <c r="GKB1655" s="35"/>
      <c r="GKC1655" s="34"/>
      <c r="GKJ1655" s="35"/>
      <c r="GKK1655" s="34"/>
      <c r="GKR1655" s="35"/>
      <c r="GKS1655" s="34"/>
      <c r="GKZ1655" s="35"/>
      <c r="GLA1655" s="34"/>
      <c r="GLH1655" s="35"/>
      <c r="GLI1655" s="34"/>
      <c r="GLP1655" s="35"/>
      <c r="GLQ1655" s="34"/>
      <c r="GLX1655" s="35"/>
      <c r="GLY1655" s="34"/>
      <c r="GMF1655" s="35"/>
      <c r="GMG1655" s="34"/>
      <c r="GMN1655" s="35"/>
      <c r="GMO1655" s="34"/>
      <c r="GMV1655" s="35"/>
      <c r="GMW1655" s="34"/>
      <c r="GND1655" s="35"/>
      <c r="GNE1655" s="34"/>
      <c r="GNL1655" s="35"/>
      <c r="GNM1655" s="34"/>
      <c r="GNT1655" s="35"/>
      <c r="GNU1655" s="34"/>
      <c r="GOB1655" s="35"/>
      <c r="GOC1655" s="34"/>
      <c r="GOJ1655" s="35"/>
      <c r="GOK1655" s="34"/>
      <c r="GOR1655" s="35"/>
      <c r="GOS1655" s="34"/>
      <c r="GOZ1655" s="35"/>
      <c r="GPA1655" s="34"/>
      <c r="GPH1655" s="35"/>
      <c r="GPI1655" s="34"/>
      <c r="GPP1655" s="35"/>
      <c r="GPQ1655" s="34"/>
      <c r="GPX1655" s="35"/>
      <c r="GPY1655" s="34"/>
      <c r="GQF1655" s="35"/>
      <c r="GQG1655" s="34"/>
      <c r="GQN1655" s="35"/>
      <c r="GQO1655" s="34"/>
      <c r="GQV1655" s="35"/>
      <c r="GQW1655" s="34"/>
      <c r="GRD1655" s="35"/>
      <c r="GRE1655" s="34"/>
      <c r="GRL1655" s="35"/>
      <c r="GRM1655" s="34"/>
      <c r="GRT1655" s="35"/>
      <c r="GRU1655" s="34"/>
      <c r="GSB1655" s="35"/>
      <c r="GSC1655" s="34"/>
      <c r="GSJ1655" s="35"/>
      <c r="GSK1655" s="34"/>
      <c r="GSR1655" s="35"/>
      <c r="GSS1655" s="34"/>
      <c r="GSZ1655" s="35"/>
      <c r="GTA1655" s="34"/>
      <c r="GTH1655" s="35"/>
      <c r="GTI1655" s="34"/>
      <c r="GTP1655" s="35"/>
      <c r="GTQ1655" s="34"/>
      <c r="GTX1655" s="35"/>
      <c r="GTY1655" s="34"/>
      <c r="GUF1655" s="35"/>
      <c r="GUG1655" s="34"/>
      <c r="GUN1655" s="35"/>
      <c r="GUO1655" s="34"/>
      <c r="GUV1655" s="35"/>
      <c r="GUW1655" s="34"/>
      <c r="GVD1655" s="35"/>
      <c r="GVE1655" s="34"/>
      <c r="GVL1655" s="35"/>
      <c r="GVM1655" s="34"/>
      <c r="GVT1655" s="35"/>
      <c r="GVU1655" s="34"/>
      <c r="GWB1655" s="35"/>
      <c r="GWC1655" s="34"/>
      <c r="GWJ1655" s="35"/>
      <c r="GWK1655" s="34"/>
      <c r="GWR1655" s="35"/>
      <c r="GWS1655" s="34"/>
      <c r="GWZ1655" s="35"/>
      <c r="GXA1655" s="34"/>
      <c r="GXH1655" s="35"/>
      <c r="GXI1655" s="34"/>
      <c r="GXP1655" s="35"/>
      <c r="GXQ1655" s="34"/>
      <c r="GXX1655" s="35"/>
      <c r="GXY1655" s="34"/>
      <c r="GYF1655" s="35"/>
      <c r="GYG1655" s="34"/>
      <c r="GYN1655" s="35"/>
      <c r="GYO1655" s="34"/>
      <c r="GYV1655" s="35"/>
      <c r="GYW1655" s="34"/>
      <c r="GZD1655" s="35"/>
      <c r="GZE1655" s="34"/>
      <c r="GZL1655" s="35"/>
      <c r="GZM1655" s="34"/>
      <c r="GZT1655" s="35"/>
      <c r="GZU1655" s="34"/>
      <c r="HAB1655" s="35"/>
      <c r="HAC1655" s="34"/>
      <c r="HAJ1655" s="35"/>
      <c r="HAK1655" s="34"/>
      <c r="HAR1655" s="35"/>
      <c r="HAS1655" s="34"/>
      <c r="HAZ1655" s="35"/>
      <c r="HBA1655" s="34"/>
      <c r="HBH1655" s="35"/>
      <c r="HBI1655" s="34"/>
      <c r="HBP1655" s="35"/>
      <c r="HBQ1655" s="34"/>
      <c r="HBX1655" s="35"/>
      <c r="HBY1655" s="34"/>
      <c r="HCF1655" s="35"/>
      <c r="HCG1655" s="34"/>
      <c r="HCN1655" s="35"/>
      <c r="HCO1655" s="34"/>
      <c r="HCV1655" s="35"/>
      <c r="HCW1655" s="34"/>
      <c r="HDD1655" s="35"/>
      <c r="HDE1655" s="34"/>
      <c r="HDL1655" s="35"/>
      <c r="HDM1655" s="34"/>
      <c r="HDT1655" s="35"/>
      <c r="HDU1655" s="34"/>
      <c r="HEB1655" s="35"/>
      <c r="HEC1655" s="34"/>
      <c r="HEJ1655" s="35"/>
      <c r="HEK1655" s="34"/>
      <c r="HER1655" s="35"/>
      <c r="HES1655" s="34"/>
      <c r="HEZ1655" s="35"/>
      <c r="HFA1655" s="34"/>
      <c r="HFH1655" s="35"/>
      <c r="HFI1655" s="34"/>
      <c r="HFP1655" s="35"/>
      <c r="HFQ1655" s="34"/>
      <c r="HFX1655" s="35"/>
      <c r="HFY1655" s="34"/>
      <c r="HGF1655" s="35"/>
      <c r="HGG1655" s="34"/>
      <c r="HGN1655" s="35"/>
      <c r="HGO1655" s="34"/>
      <c r="HGV1655" s="35"/>
      <c r="HGW1655" s="34"/>
      <c r="HHD1655" s="35"/>
      <c r="HHE1655" s="34"/>
      <c r="HHL1655" s="35"/>
      <c r="HHM1655" s="34"/>
      <c r="HHT1655" s="35"/>
      <c r="HHU1655" s="34"/>
      <c r="HIB1655" s="35"/>
      <c r="HIC1655" s="34"/>
      <c r="HIJ1655" s="35"/>
      <c r="HIK1655" s="34"/>
      <c r="HIR1655" s="35"/>
      <c r="HIS1655" s="34"/>
      <c r="HIZ1655" s="35"/>
      <c r="HJA1655" s="34"/>
      <c r="HJH1655" s="35"/>
      <c r="HJI1655" s="34"/>
      <c r="HJP1655" s="35"/>
      <c r="HJQ1655" s="34"/>
      <c r="HJX1655" s="35"/>
      <c r="HJY1655" s="34"/>
      <c r="HKF1655" s="35"/>
      <c r="HKG1655" s="34"/>
      <c r="HKN1655" s="35"/>
      <c r="HKO1655" s="34"/>
      <c r="HKV1655" s="35"/>
      <c r="HKW1655" s="34"/>
      <c r="HLD1655" s="35"/>
      <c r="HLE1655" s="34"/>
      <c r="HLL1655" s="35"/>
      <c r="HLM1655" s="34"/>
      <c r="HLT1655" s="35"/>
      <c r="HLU1655" s="34"/>
      <c r="HMB1655" s="35"/>
      <c r="HMC1655" s="34"/>
      <c r="HMJ1655" s="35"/>
      <c r="HMK1655" s="34"/>
      <c r="HMR1655" s="35"/>
      <c r="HMS1655" s="34"/>
      <c r="HMZ1655" s="35"/>
      <c r="HNA1655" s="34"/>
      <c r="HNH1655" s="35"/>
      <c r="HNI1655" s="34"/>
      <c r="HNP1655" s="35"/>
      <c r="HNQ1655" s="34"/>
      <c r="HNX1655" s="35"/>
      <c r="HNY1655" s="34"/>
      <c r="HOF1655" s="35"/>
      <c r="HOG1655" s="34"/>
      <c r="HON1655" s="35"/>
      <c r="HOO1655" s="34"/>
      <c r="HOV1655" s="35"/>
      <c r="HOW1655" s="34"/>
      <c r="HPD1655" s="35"/>
      <c r="HPE1655" s="34"/>
      <c r="HPL1655" s="35"/>
      <c r="HPM1655" s="34"/>
      <c r="HPT1655" s="35"/>
      <c r="HPU1655" s="34"/>
      <c r="HQB1655" s="35"/>
      <c r="HQC1655" s="34"/>
      <c r="HQJ1655" s="35"/>
      <c r="HQK1655" s="34"/>
      <c r="HQR1655" s="35"/>
      <c r="HQS1655" s="34"/>
      <c r="HQZ1655" s="35"/>
      <c r="HRA1655" s="34"/>
      <c r="HRH1655" s="35"/>
      <c r="HRI1655" s="34"/>
      <c r="HRP1655" s="35"/>
      <c r="HRQ1655" s="34"/>
      <c r="HRX1655" s="35"/>
      <c r="HRY1655" s="34"/>
      <c r="HSF1655" s="35"/>
      <c r="HSG1655" s="34"/>
      <c r="HSN1655" s="35"/>
      <c r="HSO1655" s="34"/>
      <c r="HSV1655" s="35"/>
      <c r="HSW1655" s="34"/>
      <c r="HTD1655" s="35"/>
      <c r="HTE1655" s="34"/>
      <c r="HTL1655" s="35"/>
      <c r="HTM1655" s="34"/>
      <c r="HTT1655" s="35"/>
      <c r="HTU1655" s="34"/>
      <c r="HUB1655" s="35"/>
      <c r="HUC1655" s="34"/>
      <c r="HUJ1655" s="35"/>
      <c r="HUK1655" s="34"/>
      <c r="HUR1655" s="35"/>
      <c r="HUS1655" s="34"/>
      <c r="HUZ1655" s="35"/>
      <c r="HVA1655" s="34"/>
      <c r="HVH1655" s="35"/>
      <c r="HVI1655" s="34"/>
      <c r="HVP1655" s="35"/>
      <c r="HVQ1655" s="34"/>
      <c r="HVX1655" s="35"/>
      <c r="HVY1655" s="34"/>
      <c r="HWF1655" s="35"/>
      <c r="HWG1655" s="34"/>
      <c r="HWN1655" s="35"/>
      <c r="HWO1655" s="34"/>
      <c r="HWV1655" s="35"/>
      <c r="HWW1655" s="34"/>
      <c r="HXD1655" s="35"/>
      <c r="HXE1655" s="34"/>
      <c r="HXL1655" s="35"/>
      <c r="HXM1655" s="34"/>
      <c r="HXT1655" s="35"/>
      <c r="HXU1655" s="34"/>
      <c r="HYB1655" s="35"/>
      <c r="HYC1655" s="34"/>
      <c r="HYJ1655" s="35"/>
      <c r="HYK1655" s="34"/>
      <c r="HYR1655" s="35"/>
      <c r="HYS1655" s="34"/>
      <c r="HYZ1655" s="35"/>
      <c r="HZA1655" s="34"/>
      <c r="HZH1655" s="35"/>
      <c r="HZI1655" s="34"/>
      <c r="HZP1655" s="35"/>
      <c r="HZQ1655" s="34"/>
      <c r="HZX1655" s="35"/>
      <c r="HZY1655" s="34"/>
      <c r="IAF1655" s="35"/>
      <c r="IAG1655" s="34"/>
      <c r="IAN1655" s="35"/>
      <c r="IAO1655" s="34"/>
      <c r="IAV1655" s="35"/>
      <c r="IAW1655" s="34"/>
      <c r="IBD1655" s="35"/>
      <c r="IBE1655" s="34"/>
      <c r="IBL1655" s="35"/>
      <c r="IBM1655" s="34"/>
      <c r="IBT1655" s="35"/>
      <c r="IBU1655" s="34"/>
      <c r="ICB1655" s="35"/>
      <c r="ICC1655" s="34"/>
      <c r="ICJ1655" s="35"/>
      <c r="ICK1655" s="34"/>
      <c r="ICR1655" s="35"/>
      <c r="ICS1655" s="34"/>
      <c r="ICZ1655" s="35"/>
      <c r="IDA1655" s="34"/>
      <c r="IDH1655" s="35"/>
      <c r="IDI1655" s="34"/>
      <c r="IDP1655" s="35"/>
      <c r="IDQ1655" s="34"/>
      <c r="IDX1655" s="35"/>
      <c r="IDY1655" s="34"/>
      <c r="IEF1655" s="35"/>
      <c r="IEG1655" s="34"/>
      <c r="IEN1655" s="35"/>
      <c r="IEO1655" s="34"/>
      <c r="IEV1655" s="35"/>
      <c r="IEW1655" s="34"/>
      <c r="IFD1655" s="35"/>
      <c r="IFE1655" s="34"/>
      <c r="IFL1655" s="35"/>
      <c r="IFM1655" s="34"/>
      <c r="IFT1655" s="35"/>
      <c r="IFU1655" s="34"/>
      <c r="IGB1655" s="35"/>
      <c r="IGC1655" s="34"/>
      <c r="IGJ1655" s="35"/>
      <c r="IGK1655" s="34"/>
      <c r="IGR1655" s="35"/>
      <c r="IGS1655" s="34"/>
      <c r="IGZ1655" s="35"/>
      <c r="IHA1655" s="34"/>
      <c r="IHH1655" s="35"/>
      <c r="IHI1655" s="34"/>
      <c r="IHP1655" s="35"/>
      <c r="IHQ1655" s="34"/>
      <c r="IHX1655" s="35"/>
      <c r="IHY1655" s="34"/>
      <c r="IIF1655" s="35"/>
      <c r="IIG1655" s="34"/>
      <c r="IIN1655" s="35"/>
      <c r="IIO1655" s="34"/>
      <c r="IIV1655" s="35"/>
      <c r="IIW1655" s="34"/>
      <c r="IJD1655" s="35"/>
      <c r="IJE1655" s="34"/>
      <c r="IJL1655" s="35"/>
      <c r="IJM1655" s="34"/>
      <c r="IJT1655" s="35"/>
      <c r="IJU1655" s="34"/>
      <c r="IKB1655" s="35"/>
      <c r="IKC1655" s="34"/>
      <c r="IKJ1655" s="35"/>
      <c r="IKK1655" s="34"/>
      <c r="IKR1655" s="35"/>
      <c r="IKS1655" s="34"/>
      <c r="IKZ1655" s="35"/>
      <c r="ILA1655" s="34"/>
      <c r="ILH1655" s="35"/>
      <c r="ILI1655" s="34"/>
      <c r="ILP1655" s="35"/>
      <c r="ILQ1655" s="34"/>
      <c r="ILX1655" s="35"/>
      <c r="ILY1655" s="34"/>
      <c r="IMF1655" s="35"/>
      <c r="IMG1655" s="34"/>
      <c r="IMN1655" s="35"/>
      <c r="IMO1655" s="34"/>
      <c r="IMV1655" s="35"/>
      <c r="IMW1655" s="34"/>
      <c r="IND1655" s="35"/>
      <c r="INE1655" s="34"/>
      <c r="INL1655" s="35"/>
      <c r="INM1655" s="34"/>
      <c r="INT1655" s="35"/>
      <c r="INU1655" s="34"/>
      <c r="IOB1655" s="35"/>
      <c r="IOC1655" s="34"/>
      <c r="IOJ1655" s="35"/>
      <c r="IOK1655" s="34"/>
      <c r="IOR1655" s="35"/>
      <c r="IOS1655" s="34"/>
      <c r="IOZ1655" s="35"/>
      <c r="IPA1655" s="34"/>
      <c r="IPH1655" s="35"/>
      <c r="IPI1655" s="34"/>
      <c r="IPP1655" s="35"/>
      <c r="IPQ1655" s="34"/>
      <c r="IPX1655" s="35"/>
      <c r="IPY1655" s="34"/>
      <c r="IQF1655" s="35"/>
      <c r="IQG1655" s="34"/>
      <c r="IQN1655" s="35"/>
      <c r="IQO1655" s="34"/>
      <c r="IQV1655" s="35"/>
      <c r="IQW1655" s="34"/>
      <c r="IRD1655" s="35"/>
      <c r="IRE1655" s="34"/>
      <c r="IRL1655" s="35"/>
      <c r="IRM1655" s="34"/>
      <c r="IRT1655" s="35"/>
      <c r="IRU1655" s="34"/>
      <c r="ISB1655" s="35"/>
      <c r="ISC1655" s="34"/>
      <c r="ISJ1655" s="35"/>
      <c r="ISK1655" s="34"/>
      <c r="ISR1655" s="35"/>
      <c r="ISS1655" s="34"/>
      <c r="ISZ1655" s="35"/>
      <c r="ITA1655" s="34"/>
      <c r="ITH1655" s="35"/>
      <c r="ITI1655" s="34"/>
      <c r="ITP1655" s="35"/>
      <c r="ITQ1655" s="34"/>
      <c r="ITX1655" s="35"/>
      <c r="ITY1655" s="34"/>
      <c r="IUF1655" s="35"/>
      <c r="IUG1655" s="34"/>
      <c r="IUN1655" s="35"/>
      <c r="IUO1655" s="34"/>
      <c r="IUV1655" s="35"/>
      <c r="IUW1655" s="34"/>
      <c r="IVD1655" s="35"/>
      <c r="IVE1655" s="34"/>
      <c r="IVL1655" s="35"/>
      <c r="IVM1655" s="34"/>
      <c r="IVT1655" s="35"/>
      <c r="IVU1655" s="34"/>
      <c r="IWB1655" s="35"/>
      <c r="IWC1655" s="34"/>
      <c r="IWJ1655" s="35"/>
      <c r="IWK1655" s="34"/>
      <c r="IWR1655" s="35"/>
      <c r="IWS1655" s="34"/>
      <c r="IWZ1655" s="35"/>
      <c r="IXA1655" s="34"/>
      <c r="IXH1655" s="35"/>
      <c r="IXI1655" s="34"/>
      <c r="IXP1655" s="35"/>
      <c r="IXQ1655" s="34"/>
      <c r="IXX1655" s="35"/>
      <c r="IXY1655" s="34"/>
      <c r="IYF1655" s="35"/>
      <c r="IYG1655" s="34"/>
      <c r="IYN1655" s="35"/>
      <c r="IYO1655" s="34"/>
      <c r="IYV1655" s="35"/>
      <c r="IYW1655" s="34"/>
      <c r="IZD1655" s="35"/>
      <c r="IZE1655" s="34"/>
      <c r="IZL1655" s="35"/>
      <c r="IZM1655" s="34"/>
      <c r="IZT1655" s="35"/>
      <c r="IZU1655" s="34"/>
      <c r="JAB1655" s="35"/>
      <c r="JAC1655" s="34"/>
      <c r="JAJ1655" s="35"/>
      <c r="JAK1655" s="34"/>
      <c r="JAR1655" s="35"/>
      <c r="JAS1655" s="34"/>
      <c r="JAZ1655" s="35"/>
      <c r="JBA1655" s="34"/>
      <c r="JBH1655" s="35"/>
      <c r="JBI1655" s="34"/>
      <c r="JBP1655" s="35"/>
      <c r="JBQ1655" s="34"/>
      <c r="JBX1655" s="35"/>
      <c r="JBY1655" s="34"/>
      <c r="JCF1655" s="35"/>
      <c r="JCG1655" s="34"/>
      <c r="JCN1655" s="35"/>
      <c r="JCO1655" s="34"/>
      <c r="JCV1655" s="35"/>
      <c r="JCW1655" s="34"/>
      <c r="JDD1655" s="35"/>
      <c r="JDE1655" s="34"/>
      <c r="JDL1655" s="35"/>
      <c r="JDM1655" s="34"/>
      <c r="JDT1655" s="35"/>
      <c r="JDU1655" s="34"/>
      <c r="JEB1655" s="35"/>
      <c r="JEC1655" s="34"/>
      <c r="JEJ1655" s="35"/>
      <c r="JEK1655" s="34"/>
      <c r="JER1655" s="35"/>
      <c r="JES1655" s="34"/>
      <c r="JEZ1655" s="35"/>
      <c r="JFA1655" s="34"/>
      <c r="JFH1655" s="35"/>
      <c r="JFI1655" s="34"/>
      <c r="JFP1655" s="35"/>
      <c r="JFQ1655" s="34"/>
      <c r="JFX1655" s="35"/>
      <c r="JFY1655" s="34"/>
      <c r="JGF1655" s="35"/>
      <c r="JGG1655" s="34"/>
      <c r="JGN1655" s="35"/>
      <c r="JGO1655" s="34"/>
      <c r="JGV1655" s="35"/>
      <c r="JGW1655" s="34"/>
      <c r="JHD1655" s="35"/>
      <c r="JHE1655" s="34"/>
      <c r="JHL1655" s="35"/>
      <c r="JHM1655" s="34"/>
      <c r="JHT1655" s="35"/>
      <c r="JHU1655" s="34"/>
      <c r="JIB1655" s="35"/>
      <c r="JIC1655" s="34"/>
      <c r="JIJ1655" s="35"/>
      <c r="JIK1655" s="34"/>
      <c r="JIR1655" s="35"/>
      <c r="JIS1655" s="34"/>
      <c r="JIZ1655" s="35"/>
      <c r="JJA1655" s="34"/>
      <c r="JJH1655" s="35"/>
      <c r="JJI1655" s="34"/>
      <c r="JJP1655" s="35"/>
      <c r="JJQ1655" s="34"/>
      <c r="JJX1655" s="35"/>
      <c r="JJY1655" s="34"/>
      <c r="JKF1655" s="35"/>
      <c r="JKG1655" s="34"/>
      <c r="JKN1655" s="35"/>
      <c r="JKO1655" s="34"/>
      <c r="JKV1655" s="35"/>
      <c r="JKW1655" s="34"/>
      <c r="JLD1655" s="35"/>
      <c r="JLE1655" s="34"/>
      <c r="JLL1655" s="35"/>
      <c r="JLM1655" s="34"/>
      <c r="JLT1655" s="35"/>
      <c r="JLU1655" s="34"/>
      <c r="JMB1655" s="35"/>
      <c r="JMC1655" s="34"/>
      <c r="JMJ1655" s="35"/>
      <c r="JMK1655" s="34"/>
      <c r="JMR1655" s="35"/>
      <c r="JMS1655" s="34"/>
      <c r="JMZ1655" s="35"/>
      <c r="JNA1655" s="34"/>
      <c r="JNH1655" s="35"/>
      <c r="JNI1655" s="34"/>
      <c r="JNP1655" s="35"/>
      <c r="JNQ1655" s="34"/>
      <c r="JNX1655" s="35"/>
      <c r="JNY1655" s="34"/>
      <c r="JOF1655" s="35"/>
      <c r="JOG1655" s="34"/>
      <c r="JON1655" s="35"/>
      <c r="JOO1655" s="34"/>
      <c r="JOV1655" s="35"/>
      <c r="JOW1655" s="34"/>
      <c r="JPD1655" s="35"/>
      <c r="JPE1655" s="34"/>
      <c r="JPL1655" s="35"/>
      <c r="JPM1655" s="34"/>
      <c r="JPT1655" s="35"/>
      <c r="JPU1655" s="34"/>
      <c r="JQB1655" s="35"/>
      <c r="JQC1655" s="34"/>
      <c r="JQJ1655" s="35"/>
      <c r="JQK1655" s="34"/>
      <c r="JQR1655" s="35"/>
      <c r="JQS1655" s="34"/>
      <c r="JQZ1655" s="35"/>
      <c r="JRA1655" s="34"/>
      <c r="JRH1655" s="35"/>
      <c r="JRI1655" s="34"/>
      <c r="JRP1655" s="35"/>
      <c r="JRQ1655" s="34"/>
      <c r="JRX1655" s="35"/>
      <c r="JRY1655" s="34"/>
      <c r="JSF1655" s="35"/>
      <c r="JSG1655" s="34"/>
      <c r="JSN1655" s="35"/>
      <c r="JSO1655" s="34"/>
      <c r="JSV1655" s="35"/>
      <c r="JSW1655" s="34"/>
      <c r="JTD1655" s="35"/>
      <c r="JTE1655" s="34"/>
      <c r="JTL1655" s="35"/>
      <c r="JTM1655" s="34"/>
      <c r="JTT1655" s="35"/>
      <c r="JTU1655" s="34"/>
      <c r="JUB1655" s="35"/>
      <c r="JUC1655" s="34"/>
      <c r="JUJ1655" s="35"/>
      <c r="JUK1655" s="34"/>
      <c r="JUR1655" s="35"/>
      <c r="JUS1655" s="34"/>
      <c r="JUZ1655" s="35"/>
      <c r="JVA1655" s="34"/>
      <c r="JVH1655" s="35"/>
      <c r="JVI1655" s="34"/>
      <c r="JVP1655" s="35"/>
      <c r="JVQ1655" s="34"/>
      <c r="JVX1655" s="35"/>
      <c r="JVY1655" s="34"/>
      <c r="JWF1655" s="35"/>
      <c r="JWG1655" s="34"/>
      <c r="JWN1655" s="35"/>
      <c r="JWO1655" s="34"/>
      <c r="JWV1655" s="35"/>
      <c r="JWW1655" s="34"/>
      <c r="JXD1655" s="35"/>
      <c r="JXE1655" s="34"/>
      <c r="JXL1655" s="35"/>
      <c r="JXM1655" s="34"/>
      <c r="JXT1655" s="35"/>
      <c r="JXU1655" s="34"/>
      <c r="JYB1655" s="35"/>
      <c r="JYC1655" s="34"/>
      <c r="JYJ1655" s="35"/>
      <c r="JYK1655" s="34"/>
      <c r="JYR1655" s="35"/>
      <c r="JYS1655" s="34"/>
      <c r="JYZ1655" s="35"/>
      <c r="JZA1655" s="34"/>
      <c r="JZH1655" s="35"/>
      <c r="JZI1655" s="34"/>
      <c r="JZP1655" s="35"/>
      <c r="JZQ1655" s="34"/>
      <c r="JZX1655" s="35"/>
      <c r="JZY1655" s="34"/>
      <c r="KAF1655" s="35"/>
      <c r="KAG1655" s="34"/>
      <c r="KAN1655" s="35"/>
      <c r="KAO1655" s="34"/>
      <c r="KAV1655" s="35"/>
      <c r="KAW1655" s="34"/>
      <c r="KBD1655" s="35"/>
      <c r="KBE1655" s="34"/>
      <c r="KBL1655" s="35"/>
      <c r="KBM1655" s="34"/>
      <c r="KBT1655" s="35"/>
      <c r="KBU1655" s="34"/>
      <c r="KCB1655" s="35"/>
      <c r="KCC1655" s="34"/>
      <c r="KCJ1655" s="35"/>
      <c r="KCK1655" s="34"/>
      <c r="KCR1655" s="35"/>
      <c r="KCS1655" s="34"/>
      <c r="KCZ1655" s="35"/>
      <c r="KDA1655" s="34"/>
      <c r="KDH1655" s="35"/>
      <c r="KDI1655" s="34"/>
      <c r="KDP1655" s="35"/>
      <c r="KDQ1655" s="34"/>
      <c r="KDX1655" s="35"/>
      <c r="KDY1655" s="34"/>
      <c r="KEF1655" s="35"/>
      <c r="KEG1655" s="34"/>
      <c r="KEN1655" s="35"/>
      <c r="KEO1655" s="34"/>
      <c r="KEV1655" s="35"/>
      <c r="KEW1655" s="34"/>
      <c r="KFD1655" s="35"/>
      <c r="KFE1655" s="34"/>
      <c r="KFL1655" s="35"/>
      <c r="KFM1655" s="34"/>
      <c r="KFT1655" s="35"/>
      <c r="KFU1655" s="34"/>
      <c r="KGB1655" s="35"/>
      <c r="KGC1655" s="34"/>
      <c r="KGJ1655" s="35"/>
      <c r="KGK1655" s="34"/>
      <c r="KGR1655" s="35"/>
      <c r="KGS1655" s="34"/>
      <c r="KGZ1655" s="35"/>
      <c r="KHA1655" s="34"/>
      <c r="KHH1655" s="35"/>
      <c r="KHI1655" s="34"/>
      <c r="KHP1655" s="35"/>
      <c r="KHQ1655" s="34"/>
      <c r="KHX1655" s="35"/>
      <c r="KHY1655" s="34"/>
      <c r="KIF1655" s="35"/>
      <c r="KIG1655" s="34"/>
      <c r="KIN1655" s="35"/>
      <c r="KIO1655" s="34"/>
      <c r="KIV1655" s="35"/>
      <c r="KIW1655" s="34"/>
      <c r="KJD1655" s="35"/>
      <c r="KJE1655" s="34"/>
      <c r="KJL1655" s="35"/>
      <c r="KJM1655" s="34"/>
      <c r="KJT1655" s="35"/>
      <c r="KJU1655" s="34"/>
      <c r="KKB1655" s="35"/>
      <c r="KKC1655" s="34"/>
      <c r="KKJ1655" s="35"/>
      <c r="KKK1655" s="34"/>
      <c r="KKR1655" s="35"/>
      <c r="KKS1655" s="34"/>
      <c r="KKZ1655" s="35"/>
      <c r="KLA1655" s="34"/>
      <c r="KLH1655" s="35"/>
      <c r="KLI1655" s="34"/>
      <c r="KLP1655" s="35"/>
      <c r="KLQ1655" s="34"/>
      <c r="KLX1655" s="35"/>
      <c r="KLY1655" s="34"/>
      <c r="KMF1655" s="35"/>
      <c r="KMG1655" s="34"/>
      <c r="KMN1655" s="35"/>
      <c r="KMO1655" s="34"/>
      <c r="KMV1655" s="35"/>
      <c r="KMW1655" s="34"/>
      <c r="KND1655" s="35"/>
      <c r="KNE1655" s="34"/>
      <c r="KNL1655" s="35"/>
      <c r="KNM1655" s="34"/>
      <c r="KNT1655" s="35"/>
      <c r="KNU1655" s="34"/>
      <c r="KOB1655" s="35"/>
      <c r="KOC1655" s="34"/>
      <c r="KOJ1655" s="35"/>
      <c r="KOK1655" s="34"/>
      <c r="KOR1655" s="35"/>
      <c r="KOS1655" s="34"/>
      <c r="KOZ1655" s="35"/>
      <c r="KPA1655" s="34"/>
      <c r="KPH1655" s="35"/>
      <c r="KPI1655" s="34"/>
      <c r="KPP1655" s="35"/>
      <c r="KPQ1655" s="34"/>
      <c r="KPX1655" s="35"/>
      <c r="KPY1655" s="34"/>
      <c r="KQF1655" s="35"/>
      <c r="KQG1655" s="34"/>
      <c r="KQN1655" s="35"/>
      <c r="KQO1655" s="34"/>
      <c r="KQV1655" s="35"/>
      <c r="KQW1655" s="34"/>
      <c r="KRD1655" s="35"/>
      <c r="KRE1655" s="34"/>
      <c r="KRL1655" s="35"/>
      <c r="KRM1655" s="34"/>
      <c r="KRT1655" s="35"/>
      <c r="KRU1655" s="34"/>
      <c r="KSB1655" s="35"/>
      <c r="KSC1655" s="34"/>
      <c r="KSJ1655" s="35"/>
      <c r="KSK1655" s="34"/>
      <c r="KSR1655" s="35"/>
      <c r="KSS1655" s="34"/>
      <c r="KSZ1655" s="35"/>
      <c r="KTA1655" s="34"/>
      <c r="KTH1655" s="35"/>
      <c r="KTI1655" s="34"/>
      <c r="KTP1655" s="35"/>
      <c r="KTQ1655" s="34"/>
      <c r="KTX1655" s="35"/>
      <c r="KTY1655" s="34"/>
      <c r="KUF1655" s="35"/>
      <c r="KUG1655" s="34"/>
      <c r="KUN1655" s="35"/>
      <c r="KUO1655" s="34"/>
      <c r="KUV1655" s="35"/>
      <c r="KUW1655" s="34"/>
      <c r="KVD1655" s="35"/>
      <c r="KVE1655" s="34"/>
      <c r="KVL1655" s="35"/>
      <c r="KVM1655" s="34"/>
      <c r="KVT1655" s="35"/>
      <c r="KVU1655" s="34"/>
      <c r="KWB1655" s="35"/>
      <c r="KWC1655" s="34"/>
      <c r="KWJ1655" s="35"/>
      <c r="KWK1655" s="34"/>
      <c r="KWR1655" s="35"/>
      <c r="KWS1655" s="34"/>
      <c r="KWZ1655" s="35"/>
      <c r="KXA1655" s="34"/>
      <c r="KXH1655" s="35"/>
      <c r="KXI1655" s="34"/>
      <c r="KXP1655" s="35"/>
      <c r="KXQ1655" s="34"/>
      <c r="KXX1655" s="35"/>
      <c r="KXY1655" s="34"/>
      <c r="KYF1655" s="35"/>
      <c r="KYG1655" s="34"/>
      <c r="KYN1655" s="35"/>
      <c r="KYO1655" s="34"/>
      <c r="KYV1655" s="35"/>
      <c r="KYW1655" s="34"/>
      <c r="KZD1655" s="35"/>
      <c r="KZE1655" s="34"/>
      <c r="KZL1655" s="35"/>
      <c r="KZM1655" s="34"/>
      <c r="KZT1655" s="35"/>
      <c r="KZU1655" s="34"/>
      <c r="LAB1655" s="35"/>
      <c r="LAC1655" s="34"/>
      <c r="LAJ1655" s="35"/>
      <c r="LAK1655" s="34"/>
      <c r="LAR1655" s="35"/>
      <c r="LAS1655" s="34"/>
      <c r="LAZ1655" s="35"/>
      <c r="LBA1655" s="34"/>
      <c r="LBH1655" s="35"/>
      <c r="LBI1655" s="34"/>
      <c r="LBP1655" s="35"/>
      <c r="LBQ1655" s="34"/>
      <c r="LBX1655" s="35"/>
      <c r="LBY1655" s="34"/>
      <c r="LCF1655" s="35"/>
      <c r="LCG1655" s="34"/>
      <c r="LCN1655" s="35"/>
      <c r="LCO1655" s="34"/>
      <c r="LCV1655" s="35"/>
      <c r="LCW1655" s="34"/>
      <c r="LDD1655" s="35"/>
      <c r="LDE1655" s="34"/>
      <c r="LDL1655" s="35"/>
      <c r="LDM1655" s="34"/>
      <c r="LDT1655" s="35"/>
      <c r="LDU1655" s="34"/>
      <c r="LEB1655" s="35"/>
      <c r="LEC1655" s="34"/>
      <c r="LEJ1655" s="35"/>
      <c r="LEK1655" s="34"/>
      <c r="LER1655" s="35"/>
      <c r="LES1655" s="34"/>
      <c r="LEZ1655" s="35"/>
      <c r="LFA1655" s="34"/>
      <c r="LFH1655" s="35"/>
      <c r="LFI1655" s="34"/>
      <c r="LFP1655" s="35"/>
      <c r="LFQ1655" s="34"/>
      <c r="LFX1655" s="35"/>
      <c r="LFY1655" s="34"/>
      <c r="LGF1655" s="35"/>
      <c r="LGG1655" s="34"/>
      <c r="LGN1655" s="35"/>
      <c r="LGO1655" s="34"/>
      <c r="LGV1655" s="35"/>
      <c r="LGW1655" s="34"/>
      <c r="LHD1655" s="35"/>
      <c r="LHE1655" s="34"/>
      <c r="LHL1655" s="35"/>
      <c r="LHM1655" s="34"/>
      <c r="LHT1655" s="35"/>
      <c r="LHU1655" s="34"/>
      <c r="LIB1655" s="35"/>
      <c r="LIC1655" s="34"/>
      <c r="LIJ1655" s="35"/>
      <c r="LIK1655" s="34"/>
      <c r="LIR1655" s="35"/>
      <c r="LIS1655" s="34"/>
      <c r="LIZ1655" s="35"/>
      <c r="LJA1655" s="34"/>
      <c r="LJH1655" s="35"/>
      <c r="LJI1655" s="34"/>
      <c r="LJP1655" s="35"/>
      <c r="LJQ1655" s="34"/>
      <c r="LJX1655" s="35"/>
      <c r="LJY1655" s="34"/>
      <c r="LKF1655" s="35"/>
      <c r="LKG1655" s="34"/>
      <c r="LKN1655" s="35"/>
      <c r="LKO1655" s="34"/>
      <c r="LKV1655" s="35"/>
      <c r="LKW1655" s="34"/>
      <c r="LLD1655" s="35"/>
      <c r="LLE1655" s="34"/>
      <c r="LLL1655" s="35"/>
      <c r="LLM1655" s="34"/>
      <c r="LLT1655" s="35"/>
      <c r="LLU1655" s="34"/>
      <c r="LMB1655" s="35"/>
      <c r="LMC1655" s="34"/>
      <c r="LMJ1655" s="35"/>
      <c r="LMK1655" s="34"/>
      <c r="LMR1655" s="35"/>
      <c r="LMS1655" s="34"/>
      <c r="LMZ1655" s="35"/>
      <c r="LNA1655" s="34"/>
      <c r="LNH1655" s="35"/>
      <c r="LNI1655" s="34"/>
      <c r="LNP1655" s="35"/>
      <c r="LNQ1655" s="34"/>
      <c r="LNX1655" s="35"/>
      <c r="LNY1655" s="34"/>
      <c r="LOF1655" s="35"/>
      <c r="LOG1655" s="34"/>
      <c r="LON1655" s="35"/>
      <c r="LOO1655" s="34"/>
      <c r="LOV1655" s="35"/>
      <c r="LOW1655" s="34"/>
      <c r="LPD1655" s="35"/>
      <c r="LPE1655" s="34"/>
      <c r="LPL1655" s="35"/>
      <c r="LPM1655" s="34"/>
      <c r="LPT1655" s="35"/>
      <c r="LPU1655" s="34"/>
      <c r="LQB1655" s="35"/>
      <c r="LQC1655" s="34"/>
      <c r="LQJ1655" s="35"/>
      <c r="LQK1655" s="34"/>
      <c r="LQR1655" s="35"/>
      <c r="LQS1655" s="34"/>
      <c r="LQZ1655" s="35"/>
      <c r="LRA1655" s="34"/>
      <c r="LRH1655" s="35"/>
      <c r="LRI1655" s="34"/>
      <c r="LRP1655" s="35"/>
      <c r="LRQ1655" s="34"/>
      <c r="LRX1655" s="35"/>
      <c r="LRY1655" s="34"/>
      <c r="LSF1655" s="35"/>
      <c r="LSG1655" s="34"/>
      <c r="LSN1655" s="35"/>
      <c r="LSO1655" s="34"/>
      <c r="LSV1655" s="35"/>
      <c r="LSW1655" s="34"/>
      <c r="LTD1655" s="35"/>
      <c r="LTE1655" s="34"/>
      <c r="LTL1655" s="35"/>
      <c r="LTM1655" s="34"/>
      <c r="LTT1655" s="35"/>
      <c r="LTU1655" s="34"/>
      <c r="LUB1655" s="35"/>
      <c r="LUC1655" s="34"/>
      <c r="LUJ1655" s="35"/>
      <c r="LUK1655" s="34"/>
      <c r="LUR1655" s="35"/>
      <c r="LUS1655" s="34"/>
      <c r="LUZ1655" s="35"/>
      <c r="LVA1655" s="34"/>
      <c r="LVH1655" s="35"/>
      <c r="LVI1655" s="34"/>
      <c r="LVP1655" s="35"/>
      <c r="LVQ1655" s="34"/>
      <c r="LVX1655" s="35"/>
      <c r="LVY1655" s="34"/>
      <c r="LWF1655" s="35"/>
      <c r="LWG1655" s="34"/>
      <c r="LWN1655" s="35"/>
      <c r="LWO1655" s="34"/>
      <c r="LWV1655" s="35"/>
      <c r="LWW1655" s="34"/>
      <c r="LXD1655" s="35"/>
      <c r="LXE1655" s="34"/>
      <c r="LXL1655" s="35"/>
      <c r="LXM1655" s="34"/>
      <c r="LXT1655" s="35"/>
      <c r="LXU1655" s="34"/>
      <c r="LYB1655" s="35"/>
      <c r="LYC1655" s="34"/>
      <c r="LYJ1655" s="35"/>
      <c r="LYK1655" s="34"/>
      <c r="LYR1655" s="35"/>
      <c r="LYS1655" s="34"/>
      <c r="LYZ1655" s="35"/>
      <c r="LZA1655" s="34"/>
      <c r="LZH1655" s="35"/>
      <c r="LZI1655" s="34"/>
      <c r="LZP1655" s="35"/>
      <c r="LZQ1655" s="34"/>
      <c r="LZX1655" s="35"/>
      <c r="LZY1655" s="34"/>
      <c r="MAF1655" s="35"/>
      <c r="MAG1655" s="34"/>
      <c r="MAN1655" s="35"/>
      <c r="MAO1655" s="34"/>
      <c r="MAV1655" s="35"/>
      <c r="MAW1655" s="34"/>
      <c r="MBD1655" s="35"/>
      <c r="MBE1655" s="34"/>
      <c r="MBL1655" s="35"/>
      <c r="MBM1655" s="34"/>
      <c r="MBT1655" s="35"/>
      <c r="MBU1655" s="34"/>
      <c r="MCB1655" s="35"/>
      <c r="MCC1655" s="34"/>
      <c r="MCJ1655" s="35"/>
      <c r="MCK1655" s="34"/>
      <c r="MCR1655" s="35"/>
      <c r="MCS1655" s="34"/>
      <c r="MCZ1655" s="35"/>
      <c r="MDA1655" s="34"/>
      <c r="MDH1655" s="35"/>
      <c r="MDI1655" s="34"/>
      <c r="MDP1655" s="35"/>
      <c r="MDQ1655" s="34"/>
      <c r="MDX1655" s="35"/>
      <c r="MDY1655" s="34"/>
      <c r="MEF1655" s="35"/>
      <c r="MEG1655" s="34"/>
      <c r="MEN1655" s="35"/>
      <c r="MEO1655" s="34"/>
      <c r="MEV1655" s="35"/>
      <c r="MEW1655" s="34"/>
      <c r="MFD1655" s="35"/>
      <c r="MFE1655" s="34"/>
      <c r="MFL1655" s="35"/>
      <c r="MFM1655" s="34"/>
      <c r="MFT1655" s="35"/>
      <c r="MFU1655" s="34"/>
      <c r="MGB1655" s="35"/>
      <c r="MGC1655" s="34"/>
      <c r="MGJ1655" s="35"/>
      <c r="MGK1655" s="34"/>
      <c r="MGR1655" s="35"/>
      <c r="MGS1655" s="34"/>
      <c r="MGZ1655" s="35"/>
      <c r="MHA1655" s="34"/>
      <c r="MHH1655" s="35"/>
      <c r="MHI1655" s="34"/>
      <c r="MHP1655" s="35"/>
      <c r="MHQ1655" s="34"/>
      <c r="MHX1655" s="35"/>
      <c r="MHY1655" s="34"/>
      <c r="MIF1655" s="35"/>
      <c r="MIG1655" s="34"/>
      <c r="MIN1655" s="35"/>
      <c r="MIO1655" s="34"/>
      <c r="MIV1655" s="35"/>
      <c r="MIW1655" s="34"/>
      <c r="MJD1655" s="35"/>
      <c r="MJE1655" s="34"/>
      <c r="MJL1655" s="35"/>
      <c r="MJM1655" s="34"/>
      <c r="MJT1655" s="35"/>
      <c r="MJU1655" s="34"/>
      <c r="MKB1655" s="35"/>
      <c r="MKC1655" s="34"/>
      <c r="MKJ1655" s="35"/>
      <c r="MKK1655" s="34"/>
      <c r="MKR1655" s="35"/>
      <c r="MKS1655" s="34"/>
      <c r="MKZ1655" s="35"/>
      <c r="MLA1655" s="34"/>
      <c r="MLH1655" s="35"/>
      <c r="MLI1655" s="34"/>
      <c r="MLP1655" s="35"/>
      <c r="MLQ1655" s="34"/>
      <c r="MLX1655" s="35"/>
      <c r="MLY1655" s="34"/>
      <c r="MMF1655" s="35"/>
      <c r="MMG1655" s="34"/>
      <c r="MMN1655" s="35"/>
      <c r="MMO1655" s="34"/>
      <c r="MMV1655" s="35"/>
      <c r="MMW1655" s="34"/>
      <c r="MND1655" s="35"/>
      <c r="MNE1655" s="34"/>
      <c r="MNL1655" s="35"/>
      <c r="MNM1655" s="34"/>
      <c r="MNT1655" s="35"/>
      <c r="MNU1655" s="34"/>
      <c r="MOB1655" s="35"/>
      <c r="MOC1655" s="34"/>
      <c r="MOJ1655" s="35"/>
      <c r="MOK1655" s="34"/>
      <c r="MOR1655" s="35"/>
      <c r="MOS1655" s="34"/>
      <c r="MOZ1655" s="35"/>
      <c r="MPA1655" s="34"/>
      <c r="MPH1655" s="35"/>
      <c r="MPI1655" s="34"/>
      <c r="MPP1655" s="35"/>
      <c r="MPQ1655" s="34"/>
      <c r="MPX1655" s="35"/>
      <c r="MPY1655" s="34"/>
      <c r="MQF1655" s="35"/>
      <c r="MQG1655" s="34"/>
      <c r="MQN1655" s="35"/>
      <c r="MQO1655" s="34"/>
      <c r="MQV1655" s="35"/>
      <c r="MQW1655" s="34"/>
      <c r="MRD1655" s="35"/>
      <c r="MRE1655" s="34"/>
      <c r="MRL1655" s="35"/>
      <c r="MRM1655" s="34"/>
      <c r="MRT1655" s="35"/>
      <c r="MRU1655" s="34"/>
      <c r="MSB1655" s="35"/>
      <c r="MSC1655" s="34"/>
      <c r="MSJ1655" s="35"/>
      <c r="MSK1655" s="34"/>
      <c r="MSR1655" s="35"/>
      <c r="MSS1655" s="34"/>
      <c r="MSZ1655" s="35"/>
      <c r="MTA1655" s="34"/>
      <c r="MTH1655" s="35"/>
      <c r="MTI1655" s="34"/>
      <c r="MTP1655" s="35"/>
      <c r="MTQ1655" s="34"/>
      <c r="MTX1655" s="35"/>
      <c r="MTY1655" s="34"/>
      <c r="MUF1655" s="35"/>
      <c r="MUG1655" s="34"/>
      <c r="MUN1655" s="35"/>
      <c r="MUO1655" s="34"/>
      <c r="MUV1655" s="35"/>
      <c r="MUW1655" s="34"/>
      <c r="MVD1655" s="35"/>
      <c r="MVE1655" s="34"/>
      <c r="MVL1655" s="35"/>
      <c r="MVM1655" s="34"/>
      <c r="MVT1655" s="35"/>
      <c r="MVU1655" s="34"/>
      <c r="MWB1655" s="35"/>
      <c r="MWC1655" s="34"/>
      <c r="MWJ1655" s="35"/>
      <c r="MWK1655" s="34"/>
      <c r="MWR1655" s="35"/>
      <c r="MWS1655" s="34"/>
      <c r="MWZ1655" s="35"/>
      <c r="MXA1655" s="34"/>
      <c r="MXH1655" s="35"/>
      <c r="MXI1655" s="34"/>
      <c r="MXP1655" s="35"/>
      <c r="MXQ1655" s="34"/>
      <c r="MXX1655" s="35"/>
      <c r="MXY1655" s="34"/>
      <c r="MYF1655" s="35"/>
      <c r="MYG1655" s="34"/>
      <c r="MYN1655" s="35"/>
      <c r="MYO1655" s="34"/>
      <c r="MYV1655" s="35"/>
      <c r="MYW1655" s="34"/>
      <c r="MZD1655" s="35"/>
      <c r="MZE1655" s="34"/>
      <c r="MZL1655" s="35"/>
      <c r="MZM1655" s="34"/>
      <c r="MZT1655" s="35"/>
      <c r="MZU1655" s="34"/>
      <c r="NAB1655" s="35"/>
      <c r="NAC1655" s="34"/>
      <c r="NAJ1655" s="35"/>
      <c r="NAK1655" s="34"/>
      <c r="NAR1655" s="35"/>
      <c r="NAS1655" s="34"/>
      <c r="NAZ1655" s="35"/>
      <c r="NBA1655" s="34"/>
      <c r="NBH1655" s="35"/>
      <c r="NBI1655" s="34"/>
      <c r="NBP1655" s="35"/>
      <c r="NBQ1655" s="34"/>
      <c r="NBX1655" s="35"/>
      <c r="NBY1655" s="34"/>
      <c r="NCF1655" s="35"/>
      <c r="NCG1655" s="34"/>
      <c r="NCN1655" s="35"/>
      <c r="NCO1655" s="34"/>
      <c r="NCV1655" s="35"/>
      <c r="NCW1655" s="34"/>
      <c r="NDD1655" s="35"/>
      <c r="NDE1655" s="34"/>
      <c r="NDL1655" s="35"/>
      <c r="NDM1655" s="34"/>
      <c r="NDT1655" s="35"/>
      <c r="NDU1655" s="34"/>
      <c r="NEB1655" s="35"/>
      <c r="NEC1655" s="34"/>
      <c r="NEJ1655" s="35"/>
      <c r="NEK1655" s="34"/>
      <c r="NER1655" s="35"/>
      <c r="NES1655" s="34"/>
      <c r="NEZ1655" s="35"/>
      <c r="NFA1655" s="34"/>
      <c r="NFH1655" s="35"/>
      <c r="NFI1655" s="34"/>
      <c r="NFP1655" s="35"/>
      <c r="NFQ1655" s="34"/>
      <c r="NFX1655" s="35"/>
      <c r="NFY1655" s="34"/>
      <c r="NGF1655" s="35"/>
      <c r="NGG1655" s="34"/>
      <c r="NGN1655" s="35"/>
      <c r="NGO1655" s="34"/>
      <c r="NGV1655" s="35"/>
      <c r="NGW1655" s="34"/>
      <c r="NHD1655" s="35"/>
      <c r="NHE1655" s="34"/>
      <c r="NHL1655" s="35"/>
      <c r="NHM1655" s="34"/>
      <c r="NHT1655" s="35"/>
      <c r="NHU1655" s="34"/>
      <c r="NIB1655" s="35"/>
      <c r="NIC1655" s="34"/>
      <c r="NIJ1655" s="35"/>
      <c r="NIK1655" s="34"/>
      <c r="NIR1655" s="35"/>
      <c r="NIS1655" s="34"/>
      <c r="NIZ1655" s="35"/>
      <c r="NJA1655" s="34"/>
      <c r="NJH1655" s="35"/>
      <c r="NJI1655" s="34"/>
      <c r="NJP1655" s="35"/>
      <c r="NJQ1655" s="34"/>
      <c r="NJX1655" s="35"/>
      <c r="NJY1655" s="34"/>
      <c r="NKF1655" s="35"/>
      <c r="NKG1655" s="34"/>
      <c r="NKN1655" s="35"/>
      <c r="NKO1655" s="34"/>
      <c r="NKV1655" s="35"/>
      <c r="NKW1655" s="34"/>
      <c r="NLD1655" s="35"/>
      <c r="NLE1655" s="34"/>
      <c r="NLL1655" s="35"/>
      <c r="NLM1655" s="34"/>
      <c r="NLT1655" s="35"/>
      <c r="NLU1655" s="34"/>
      <c r="NMB1655" s="35"/>
      <c r="NMC1655" s="34"/>
      <c r="NMJ1655" s="35"/>
      <c r="NMK1655" s="34"/>
      <c r="NMR1655" s="35"/>
      <c r="NMS1655" s="34"/>
      <c r="NMZ1655" s="35"/>
      <c r="NNA1655" s="34"/>
      <c r="NNH1655" s="35"/>
      <c r="NNI1655" s="34"/>
      <c r="NNP1655" s="35"/>
      <c r="NNQ1655" s="34"/>
      <c r="NNX1655" s="35"/>
      <c r="NNY1655" s="34"/>
      <c r="NOF1655" s="35"/>
      <c r="NOG1655" s="34"/>
      <c r="NON1655" s="35"/>
      <c r="NOO1655" s="34"/>
      <c r="NOV1655" s="35"/>
      <c r="NOW1655" s="34"/>
      <c r="NPD1655" s="35"/>
      <c r="NPE1655" s="34"/>
      <c r="NPL1655" s="35"/>
      <c r="NPM1655" s="34"/>
      <c r="NPT1655" s="35"/>
      <c r="NPU1655" s="34"/>
      <c r="NQB1655" s="35"/>
      <c r="NQC1655" s="34"/>
      <c r="NQJ1655" s="35"/>
      <c r="NQK1655" s="34"/>
      <c r="NQR1655" s="35"/>
      <c r="NQS1655" s="34"/>
      <c r="NQZ1655" s="35"/>
      <c r="NRA1655" s="34"/>
      <c r="NRH1655" s="35"/>
      <c r="NRI1655" s="34"/>
      <c r="NRP1655" s="35"/>
      <c r="NRQ1655" s="34"/>
      <c r="NRX1655" s="35"/>
      <c r="NRY1655" s="34"/>
      <c r="NSF1655" s="35"/>
      <c r="NSG1655" s="34"/>
      <c r="NSN1655" s="35"/>
      <c r="NSO1655" s="34"/>
      <c r="NSV1655" s="35"/>
      <c r="NSW1655" s="34"/>
      <c r="NTD1655" s="35"/>
      <c r="NTE1655" s="34"/>
      <c r="NTL1655" s="35"/>
      <c r="NTM1655" s="34"/>
      <c r="NTT1655" s="35"/>
      <c r="NTU1655" s="34"/>
      <c r="NUB1655" s="35"/>
      <c r="NUC1655" s="34"/>
      <c r="NUJ1655" s="35"/>
      <c r="NUK1655" s="34"/>
      <c r="NUR1655" s="35"/>
      <c r="NUS1655" s="34"/>
      <c r="NUZ1655" s="35"/>
      <c r="NVA1655" s="34"/>
      <c r="NVH1655" s="35"/>
      <c r="NVI1655" s="34"/>
      <c r="NVP1655" s="35"/>
      <c r="NVQ1655" s="34"/>
      <c r="NVX1655" s="35"/>
      <c r="NVY1655" s="34"/>
      <c r="NWF1655" s="35"/>
      <c r="NWG1655" s="34"/>
      <c r="NWN1655" s="35"/>
      <c r="NWO1655" s="34"/>
      <c r="NWV1655" s="35"/>
      <c r="NWW1655" s="34"/>
      <c r="NXD1655" s="35"/>
      <c r="NXE1655" s="34"/>
      <c r="NXL1655" s="35"/>
      <c r="NXM1655" s="34"/>
      <c r="NXT1655" s="35"/>
      <c r="NXU1655" s="34"/>
      <c r="NYB1655" s="35"/>
      <c r="NYC1655" s="34"/>
      <c r="NYJ1655" s="35"/>
      <c r="NYK1655" s="34"/>
      <c r="NYR1655" s="35"/>
      <c r="NYS1655" s="34"/>
      <c r="NYZ1655" s="35"/>
      <c r="NZA1655" s="34"/>
      <c r="NZH1655" s="35"/>
      <c r="NZI1655" s="34"/>
      <c r="NZP1655" s="35"/>
      <c r="NZQ1655" s="34"/>
      <c r="NZX1655" s="35"/>
      <c r="NZY1655" s="34"/>
      <c r="OAF1655" s="35"/>
      <c r="OAG1655" s="34"/>
      <c r="OAN1655" s="35"/>
      <c r="OAO1655" s="34"/>
      <c r="OAV1655" s="35"/>
      <c r="OAW1655" s="34"/>
      <c r="OBD1655" s="35"/>
      <c r="OBE1655" s="34"/>
      <c r="OBL1655" s="35"/>
      <c r="OBM1655" s="34"/>
      <c r="OBT1655" s="35"/>
      <c r="OBU1655" s="34"/>
      <c r="OCB1655" s="35"/>
      <c r="OCC1655" s="34"/>
      <c r="OCJ1655" s="35"/>
      <c r="OCK1655" s="34"/>
      <c r="OCR1655" s="35"/>
      <c r="OCS1655" s="34"/>
      <c r="OCZ1655" s="35"/>
      <c r="ODA1655" s="34"/>
      <c r="ODH1655" s="35"/>
      <c r="ODI1655" s="34"/>
      <c r="ODP1655" s="35"/>
      <c r="ODQ1655" s="34"/>
      <c r="ODX1655" s="35"/>
      <c r="ODY1655" s="34"/>
      <c r="OEF1655" s="35"/>
      <c r="OEG1655" s="34"/>
      <c r="OEN1655" s="35"/>
      <c r="OEO1655" s="34"/>
      <c r="OEV1655" s="35"/>
      <c r="OEW1655" s="34"/>
      <c r="OFD1655" s="35"/>
      <c r="OFE1655" s="34"/>
      <c r="OFL1655" s="35"/>
      <c r="OFM1655" s="34"/>
      <c r="OFT1655" s="35"/>
      <c r="OFU1655" s="34"/>
      <c r="OGB1655" s="35"/>
      <c r="OGC1655" s="34"/>
      <c r="OGJ1655" s="35"/>
      <c r="OGK1655" s="34"/>
      <c r="OGR1655" s="35"/>
      <c r="OGS1655" s="34"/>
      <c r="OGZ1655" s="35"/>
      <c r="OHA1655" s="34"/>
      <c r="OHH1655" s="35"/>
      <c r="OHI1655" s="34"/>
      <c r="OHP1655" s="35"/>
      <c r="OHQ1655" s="34"/>
      <c r="OHX1655" s="35"/>
      <c r="OHY1655" s="34"/>
      <c r="OIF1655" s="35"/>
      <c r="OIG1655" s="34"/>
      <c r="OIN1655" s="35"/>
      <c r="OIO1655" s="34"/>
      <c r="OIV1655" s="35"/>
      <c r="OIW1655" s="34"/>
      <c r="OJD1655" s="35"/>
      <c r="OJE1655" s="34"/>
      <c r="OJL1655" s="35"/>
      <c r="OJM1655" s="34"/>
      <c r="OJT1655" s="35"/>
      <c r="OJU1655" s="34"/>
      <c r="OKB1655" s="35"/>
      <c r="OKC1655" s="34"/>
      <c r="OKJ1655" s="35"/>
      <c r="OKK1655" s="34"/>
      <c r="OKR1655" s="35"/>
      <c r="OKS1655" s="34"/>
      <c r="OKZ1655" s="35"/>
      <c r="OLA1655" s="34"/>
      <c r="OLH1655" s="35"/>
      <c r="OLI1655" s="34"/>
      <c r="OLP1655" s="35"/>
      <c r="OLQ1655" s="34"/>
      <c r="OLX1655" s="35"/>
      <c r="OLY1655" s="34"/>
      <c r="OMF1655" s="35"/>
      <c r="OMG1655" s="34"/>
      <c r="OMN1655" s="35"/>
      <c r="OMO1655" s="34"/>
      <c r="OMV1655" s="35"/>
      <c r="OMW1655" s="34"/>
      <c r="OND1655" s="35"/>
      <c r="ONE1655" s="34"/>
      <c r="ONL1655" s="35"/>
      <c r="ONM1655" s="34"/>
      <c r="ONT1655" s="35"/>
      <c r="ONU1655" s="34"/>
      <c r="OOB1655" s="35"/>
      <c r="OOC1655" s="34"/>
      <c r="OOJ1655" s="35"/>
      <c r="OOK1655" s="34"/>
      <c r="OOR1655" s="35"/>
      <c r="OOS1655" s="34"/>
      <c r="OOZ1655" s="35"/>
      <c r="OPA1655" s="34"/>
      <c r="OPH1655" s="35"/>
      <c r="OPI1655" s="34"/>
      <c r="OPP1655" s="35"/>
      <c r="OPQ1655" s="34"/>
      <c r="OPX1655" s="35"/>
      <c r="OPY1655" s="34"/>
      <c r="OQF1655" s="35"/>
      <c r="OQG1655" s="34"/>
      <c r="OQN1655" s="35"/>
      <c r="OQO1655" s="34"/>
      <c r="OQV1655" s="35"/>
      <c r="OQW1655" s="34"/>
      <c r="ORD1655" s="35"/>
      <c r="ORE1655" s="34"/>
      <c r="ORL1655" s="35"/>
      <c r="ORM1655" s="34"/>
      <c r="ORT1655" s="35"/>
      <c r="ORU1655" s="34"/>
      <c r="OSB1655" s="35"/>
      <c r="OSC1655" s="34"/>
      <c r="OSJ1655" s="35"/>
      <c r="OSK1655" s="34"/>
      <c r="OSR1655" s="35"/>
      <c r="OSS1655" s="34"/>
      <c r="OSZ1655" s="35"/>
      <c r="OTA1655" s="34"/>
      <c r="OTH1655" s="35"/>
      <c r="OTI1655" s="34"/>
      <c r="OTP1655" s="35"/>
      <c r="OTQ1655" s="34"/>
      <c r="OTX1655" s="35"/>
      <c r="OTY1655" s="34"/>
      <c r="OUF1655" s="35"/>
      <c r="OUG1655" s="34"/>
      <c r="OUN1655" s="35"/>
      <c r="OUO1655" s="34"/>
      <c r="OUV1655" s="35"/>
      <c r="OUW1655" s="34"/>
      <c r="OVD1655" s="35"/>
      <c r="OVE1655" s="34"/>
      <c r="OVL1655" s="35"/>
      <c r="OVM1655" s="34"/>
      <c r="OVT1655" s="35"/>
      <c r="OVU1655" s="34"/>
      <c r="OWB1655" s="35"/>
      <c r="OWC1655" s="34"/>
      <c r="OWJ1655" s="35"/>
      <c r="OWK1655" s="34"/>
      <c r="OWR1655" s="35"/>
      <c r="OWS1655" s="34"/>
      <c r="OWZ1655" s="35"/>
      <c r="OXA1655" s="34"/>
      <c r="OXH1655" s="35"/>
      <c r="OXI1655" s="34"/>
      <c r="OXP1655" s="35"/>
      <c r="OXQ1655" s="34"/>
      <c r="OXX1655" s="35"/>
      <c r="OXY1655" s="34"/>
      <c r="OYF1655" s="35"/>
      <c r="OYG1655" s="34"/>
      <c r="OYN1655" s="35"/>
      <c r="OYO1655" s="34"/>
      <c r="OYV1655" s="35"/>
      <c r="OYW1655" s="34"/>
      <c r="OZD1655" s="35"/>
      <c r="OZE1655" s="34"/>
      <c r="OZL1655" s="35"/>
      <c r="OZM1655" s="34"/>
      <c r="OZT1655" s="35"/>
      <c r="OZU1655" s="34"/>
      <c r="PAB1655" s="35"/>
      <c r="PAC1655" s="34"/>
      <c r="PAJ1655" s="35"/>
      <c r="PAK1655" s="34"/>
      <c r="PAR1655" s="35"/>
      <c r="PAS1655" s="34"/>
      <c r="PAZ1655" s="35"/>
      <c r="PBA1655" s="34"/>
      <c r="PBH1655" s="35"/>
      <c r="PBI1655" s="34"/>
      <c r="PBP1655" s="35"/>
      <c r="PBQ1655" s="34"/>
      <c r="PBX1655" s="35"/>
      <c r="PBY1655" s="34"/>
      <c r="PCF1655" s="35"/>
      <c r="PCG1655" s="34"/>
      <c r="PCN1655" s="35"/>
      <c r="PCO1655" s="34"/>
      <c r="PCV1655" s="35"/>
      <c r="PCW1655" s="34"/>
      <c r="PDD1655" s="35"/>
      <c r="PDE1655" s="34"/>
      <c r="PDL1655" s="35"/>
      <c r="PDM1655" s="34"/>
      <c r="PDT1655" s="35"/>
      <c r="PDU1655" s="34"/>
      <c r="PEB1655" s="35"/>
      <c r="PEC1655" s="34"/>
      <c r="PEJ1655" s="35"/>
      <c r="PEK1655" s="34"/>
      <c r="PER1655" s="35"/>
      <c r="PES1655" s="34"/>
      <c r="PEZ1655" s="35"/>
      <c r="PFA1655" s="34"/>
      <c r="PFH1655" s="35"/>
      <c r="PFI1655" s="34"/>
      <c r="PFP1655" s="35"/>
      <c r="PFQ1655" s="34"/>
      <c r="PFX1655" s="35"/>
      <c r="PFY1655" s="34"/>
      <c r="PGF1655" s="35"/>
      <c r="PGG1655" s="34"/>
      <c r="PGN1655" s="35"/>
      <c r="PGO1655" s="34"/>
      <c r="PGV1655" s="35"/>
      <c r="PGW1655" s="34"/>
      <c r="PHD1655" s="35"/>
      <c r="PHE1655" s="34"/>
      <c r="PHL1655" s="35"/>
      <c r="PHM1655" s="34"/>
      <c r="PHT1655" s="35"/>
      <c r="PHU1655" s="34"/>
      <c r="PIB1655" s="35"/>
      <c r="PIC1655" s="34"/>
      <c r="PIJ1655" s="35"/>
      <c r="PIK1655" s="34"/>
      <c r="PIR1655" s="35"/>
      <c r="PIS1655" s="34"/>
      <c r="PIZ1655" s="35"/>
      <c r="PJA1655" s="34"/>
      <c r="PJH1655" s="35"/>
      <c r="PJI1655" s="34"/>
      <c r="PJP1655" s="35"/>
      <c r="PJQ1655" s="34"/>
      <c r="PJX1655" s="35"/>
      <c r="PJY1655" s="34"/>
      <c r="PKF1655" s="35"/>
      <c r="PKG1655" s="34"/>
      <c r="PKN1655" s="35"/>
      <c r="PKO1655" s="34"/>
      <c r="PKV1655" s="35"/>
      <c r="PKW1655" s="34"/>
      <c r="PLD1655" s="35"/>
      <c r="PLE1655" s="34"/>
      <c r="PLL1655" s="35"/>
      <c r="PLM1655" s="34"/>
      <c r="PLT1655" s="35"/>
      <c r="PLU1655" s="34"/>
      <c r="PMB1655" s="35"/>
      <c r="PMC1655" s="34"/>
      <c r="PMJ1655" s="35"/>
      <c r="PMK1655" s="34"/>
      <c r="PMR1655" s="35"/>
      <c r="PMS1655" s="34"/>
      <c r="PMZ1655" s="35"/>
      <c r="PNA1655" s="34"/>
      <c r="PNH1655" s="35"/>
      <c r="PNI1655" s="34"/>
      <c r="PNP1655" s="35"/>
      <c r="PNQ1655" s="34"/>
      <c r="PNX1655" s="35"/>
      <c r="PNY1655" s="34"/>
      <c r="POF1655" s="35"/>
      <c r="POG1655" s="34"/>
      <c r="PON1655" s="35"/>
      <c r="POO1655" s="34"/>
      <c r="POV1655" s="35"/>
      <c r="POW1655" s="34"/>
      <c r="PPD1655" s="35"/>
      <c r="PPE1655" s="34"/>
      <c r="PPL1655" s="35"/>
      <c r="PPM1655" s="34"/>
      <c r="PPT1655" s="35"/>
      <c r="PPU1655" s="34"/>
      <c r="PQB1655" s="35"/>
      <c r="PQC1655" s="34"/>
      <c r="PQJ1655" s="35"/>
      <c r="PQK1655" s="34"/>
      <c r="PQR1655" s="35"/>
      <c r="PQS1655" s="34"/>
      <c r="PQZ1655" s="35"/>
      <c r="PRA1655" s="34"/>
      <c r="PRH1655" s="35"/>
      <c r="PRI1655" s="34"/>
      <c r="PRP1655" s="35"/>
      <c r="PRQ1655" s="34"/>
      <c r="PRX1655" s="35"/>
      <c r="PRY1655" s="34"/>
      <c r="PSF1655" s="35"/>
      <c r="PSG1655" s="34"/>
      <c r="PSN1655" s="35"/>
      <c r="PSO1655" s="34"/>
      <c r="PSV1655" s="35"/>
      <c r="PSW1655" s="34"/>
      <c r="PTD1655" s="35"/>
      <c r="PTE1655" s="34"/>
      <c r="PTL1655" s="35"/>
      <c r="PTM1655" s="34"/>
      <c r="PTT1655" s="35"/>
      <c r="PTU1655" s="34"/>
      <c r="PUB1655" s="35"/>
      <c r="PUC1655" s="34"/>
      <c r="PUJ1655" s="35"/>
      <c r="PUK1655" s="34"/>
      <c r="PUR1655" s="35"/>
      <c r="PUS1655" s="34"/>
      <c r="PUZ1655" s="35"/>
      <c r="PVA1655" s="34"/>
      <c r="PVH1655" s="35"/>
      <c r="PVI1655" s="34"/>
      <c r="PVP1655" s="35"/>
      <c r="PVQ1655" s="34"/>
      <c r="PVX1655" s="35"/>
      <c r="PVY1655" s="34"/>
      <c r="PWF1655" s="35"/>
      <c r="PWG1655" s="34"/>
      <c r="PWN1655" s="35"/>
      <c r="PWO1655" s="34"/>
      <c r="PWV1655" s="35"/>
      <c r="PWW1655" s="34"/>
      <c r="PXD1655" s="35"/>
      <c r="PXE1655" s="34"/>
      <c r="PXL1655" s="35"/>
      <c r="PXM1655" s="34"/>
      <c r="PXT1655" s="35"/>
      <c r="PXU1655" s="34"/>
      <c r="PYB1655" s="35"/>
      <c r="PYC1655" s="34"/>
      <c r="PYJ1655" s="35"/>
      <c r="PYK1655" s="34"/>
      <c r="PYR1655" s="35"/>
      <c r="PYS1655" s="34"/>
      <c r="PYZ1655" s="35"/>
      <c r="PZA1655" s="34"/>
      <c r="PZH1655" s="35"/>
      <c r="PZI1655" s="34"/>
      <c r="PZP1655" s="35"/>
      <c r="PZQ1655" s="34"/>
      <c r="PZX1655" s="35"/>
      <c r="PZY1655" s="34"/>
      <c r="QAF1655" s="35"/>
      <c r="QAG1655" s="34"/>
      <c r="QAN1655" s="35"/>
      <c r="QAO1655" s="34"/>
      <c r="QAV1655" s="35"/>
      <c r="QAW1655" s="34"/>
      <c r="QBD1655" s="35"/>
      <c r="QBE1655" s="34"/>
      <c r="QBL1655" s="35"/>
      <c r="QBM1655" s="34"/>
      <c r="QBT1655" s="35"/>
      <c r="QBU1655" s="34"/>
      <c r="QCB1655" s="35"/>
      <c r="QCC1655" s="34"/>
      <c r="QCJ1655" s="35"/>
      <c r="QCK1655" s="34"/>
      <c r="QCR1655" s="35"/>
      <c r="QCS1655" s="34"/>
      <c r="QCZ1655" s="35"/>
      <c r="QDA1655" s="34"/>
      <c r="QDH1655" s="35"/>
      <c r="QDI1655" s="34"/>
      <c r="QDP1655" s="35"/>
      <c r="QDQ1655" s="34"/>
      <c r="QDX1655" s="35"/>
      <c r="QDY1655" s="34"/>
      <c r="QEF1655" s="35"/>
      <c r="QEG1655" s="34"/>
      <c r="QEN1655" s="35"/>
      <c r="QEO1655" s="34"/>
      <c r="QEV1655" s="35"/>
      <c r="QEW1655" s="34"/>
      <c r="QFD1655" s="35"/>
      <c r="QFE1655" s="34"/>
      <c r="QFL1655" s="35"/>
      <c r="QFM1655" s="34"/>
      <c r="QFT1655" s="35"/>
      <c r="QFU1655" s="34"/>
      <c r="QGB1655" s="35"/>
      <c r="QGC1655" s="34"/>
      <c r="QGJ1655" s="35"/>
      <c r="QGK1655" s="34"/>
      <c r="QGR1655" s="35"/>
      <c r="QGS1655" s="34"/>
      <c r="QGZ1655" s="35"/>
      <c r="QHA1655" s="34"/>
      <c r="QHH1655" s="35"/>
      <c r="QHI1655" s="34"/>
      <c r="QHP1655" s="35"/>
      <c r="QHQ1655" s="34"/>
      <c r="QHX1655" s="35"/>
      <c r="QHY1655" s="34"/>
      <c r="QIF1655" s="35"/>
      <c r="QIG1655" s="34"/>
      <c r="QIN1655" s="35"/>
      <c r="QIO1655" s="34"/>
      <c r="QIV1655" s="35"/>
      <c r="QIW1655" s="34"/>
      <c r="QJD1655" s="35"/>
      <c r="QJE1655" s="34"/>
      <c r="QJL1655" s="35"/>
      <c r="QJM1655" s="34"/>
      <c r="QJT1655" s="35"/>
      <c r="QJU1655" s="34"/>
      <c r="QKB1655" s="35"/>
      <c r="QKC1655" s="34"/>
      <c r="QKJ1655" s="35"/>
      <c r="QKK1655" s="34"/>
      <c r="QKR1655" s="35"/>
      <c r="QKS1655" s="34"/>
      <c r="QKZ1655" s="35"/>
      <c r="QLA1655" s="34"/>
      <c r="QLH1655" s="35"/>
      <c r="QLI1655" s="34"/>
      <c r="QLP1655" s="35"/>
      <c r="QLQ1655" s="34"/>
      <c r="QLX1655" s="35"/>
      <c r="QLY1655" s="34"/>
      <c r="QMF1655" s="35"/>
      <c r="QMG1655" s="34"/>
      <c r="QMN1655" s="35"/>
      <c r="QMO1655" s="34"/>
      <c r="QMV1655" s="35"/>
      <c r="QMW1655" s="34"/>
      <c r="QND1655" s="35"/>
      <c r="QNE1655" s="34"/>
      <c r="QNL1655" s="35"/>
      <c r="QNM1655" s="34"/>
      <c r="QNT1655" s="35"/>
      <c r="QNU1655" s="34"/>
      <c r="QOB1655" s="35"/>
      <c r="QOC1655" s="34"/>
      <c r="QOJ1655" s="35"/>
      <c r="QOK1655" s="34"/>
      <c r="QOR1655" s="35"/>
      <c r="QOS1655" s="34"/>
      <c r="QOZ1655" s="35"/>
      <c r="QPA1655" s="34"/>
      <c r="QPH1655" s="35"/>
      <c r="QPI1655" s="34"/>
      <c r="QPP1655" s="35"/>
      <c r="QPQ1655" s="34"/>
      <c r="QPX1655" s="35"/>
      <c r="QPY1655" s="34"/>
      <c r="QQF1655" s="35"/>
      <c r="QQG1655" s="34"/>
      <c r="QQN1655" s="35"/>
      <c r="QQO1655" s="34"/>
      <c r="QQV1655" s="35"/>
      <c r="QQW1655" s="34"/>
      <c r="QRD1655" s="35"/>
      <c r="QRE1655" s="34"/>
      <c r="QRL1655" s="35"/>
      <c r="QRM1655" s="34"/>
      <c r="QRT1655" s="35"/>
      <c r="QRU1655" s="34"/>
      <c r="QSB1655" s="35"/>
      <c r="QSC1655" s="34"/>
      <c r="QSJ1655" s="35"/>
      <c r="QSK1655" s="34"/>
      <c r="QSR1655" s="35"/>
      <c r="QSS1655" s="34"/>
      <c r="QSZ1655" s="35"/>
      <c r="QTA1655" s="34"/>
      <c r="QTH1655" s="35"/>
      <c r="QTI1655" s="34"/>
      <c r="QTP1655" s="35"/>
      <c r="QTQ1655" s="34"/>
      <c r="QTX1655" s="35"/>
      <c r="QTY1655" s="34"/>
      <c r="QUF1655" s="35"/>
      <c r="QUG1655" s="34"/>
      <c r="QUN1655" s="35"/>
      <c r="QUO1655" s="34"/>
      <c r="QUV1655" s="35"/>
      <c r="QUW1655" s="34"/>
      <c r="QVD1655" s="35"/>
      <c r="QVE1655" s="34"/>
      <c r="QVL1655" s="35"/>
      <c r="QVM1655" s="34"/>
      <c r="QVT1655" s="35"/>
      <c r="QVU1655" s="34"/>
      <c r="QWB1655" s="35"/>
      <c r="QWC1655" s="34"/>
      <c r="QWJ1655" s="35"/>
      <c r="QWK1655" s="34"/>
      <c r="QWR1655" s="35"/>
      <c r="QWS1655" s="34"/>
      <c r="QWZ1655" s="35"/>
      <c r="QXA1655" s="34"/>
      <c r="QXH1655" s="35"/>
      <c r="QXI1655" s="34"/>
      <c r="QXP1655" s="35"/>
      <c r="QXQ1655" s="34"/>
      <c r="QXX1655" s="35"/>
      <c r="QXY1655" s="34"/>
      <c r="QYF1655" s="35"/>
      <c r="QYG1655" s="34"/>
      <c r="QYN1655" s="35"/>
      <c r="QYO1655" s="34"/>
      <c r="QYV1655" s="35"/>
      <c r="QYW1655" s="34"/>
      <c r="QZD1655" s="35"/>
      <c r="QZE1655" s="34"/>
      <c r="QZL1655" s="35"/>
      <c r="QZM1655" s="34"/>
      <c r="QZT1655" s="35"/>
      <c r="QZU1655" s="34"/>
      <c r="RAB1655" s="35"/>
      <c r="RAC1655" s="34"/>
      <c r="RAJ1655" s="35"/>
      <c r="RAK1655" s="34"/>
      <c r="RAR1655" s="35"/>
      <c r="RAS1655" s="34"/>
      <c r="RAZ1655" s="35"/>
      <c r="RBA1655" s="34"/>
      <c r="RBH1655" s="35"/>
      <c r="RBI1655" s="34"/>
      <c r="RBP1655" s="35"/>
      <c r="RBQ1655" s="34"/>
      <c r="RBX1655" s="35"/>
      <c r="RBY1655" s="34"/>
      <c r="RCF1655" s="35"/>
      <c r="RCG1655" s="34"/>
      <c r="RCN1655" s="35"/>
      <c r="RCO1655" s="34"/>
      <c r="RCV1655" s="35"/>
      <c r="RCW1655" s="34"/>
      <c r="RDD1655" s="35"/>
      <c r="RDE1655" s="34"/>
      <c r="RDL1655" s="35"/>
      <c r="RDM1655" s="34"/>
      <c r="RDT1655" s="35"/>
      <c r="RDU1655" s="34"/>
      <c r="REB1655" s="35"/>
      <c r="REC1655" s="34"/>
      <c r="REJ1655" s="35"/>
      <c r="REK1655" s="34"/>
      <c r="RER1655" s="35"/>
      <c r="RES1655" s="34"/>
      <c r="REZ1655" s="35"/>
      <c r="RFA1655" s="34"/>
      <c r="RFH1655" s="35"/>
      <c r="RFI1655" s="34"/>
      <c r="RFP1655" s="35"/>
      <c r="RFQ1655" s="34"/>
      <c r="RFX1655" s="35"/>
      <c r="RFY1655" s="34"/>
      <c r="RGF1655" s="35"/>
      <c r="RGG1655" s="34"/>
      <c r="RGN1655" s="35"/>
      <c r="RGO1655" s="34"/>
      <c r="RGV1655" s="35"/>
      <c r="RGW1655" s="34"/>
      <c r="RHD1655" s="35"/>
      <c r="RHE1655" s="34"/>
      <c r="RHL1655" s="35"/>
      <c r="RHM1655" s="34"/>
      <c r="RHT1655" s="35"/>
      <c r="RHU1655" s="34"/>
      <c r="RIB1655" s="35"/>
      <c r="RIC1655" s="34"/>
      <c r="RIJ1655" s="35"/>
      <c r="RIK1655" s="34"/>
      <c r="RIR1655" s="35"/>
      <c r="RIS1655" s="34"/>
      <c r="RIZ1655" s="35"/>
      <c r="RJA1655" s="34"/>
      <c r="RJH1655" s="35"/>
      <c r="RJI1655" s="34"/>
      <c r="RJP1655" s="35"/>
      <c r="RJQ1655" s="34"/>
      <c r="RJX1655" s="35"/>
      <c r="RJY1655" s="34"/>
      <c r="RKF1655" s="35"/>
      <c r="RKG1655" s="34"/>
      <c r="RKN1655" s="35"/>
      <c r="RKO1655" s="34"/>
      <c r="RKV1655" s="35"/>
      <c r="RKW1655" s="34"/>
      <c r="RLD1655" s="35"/>
      <c r="RLE1655" s="34"/>
      <c r="RLL1655" s="35"/>
      <c r="RLM1655" s="34"/>
      <c r="RLT1655" s="35"/>
      <c r="RLU1655" s="34"/>
      <c r="RMB1655" s="35"/>
      <c r="RMC1655" s="34"/>
      <c r="RMJ1655" s="35"/>
      <c r="RMK1655" s="34"/>
      <c r="RMR1655" s="35"/>
      <c r="RMS1655" s="34"/>
      <c r="RMZ1655" s="35"/>
      <c r="RNA1655" s="34"/>
      <c r="RNH1655" s="35"/>
      <c r="RNI1655" s="34"/>
      <c r="RNP1655" s="35"/>
      <c r="RNQ1655" s="34"/>
      <c r="RNX1655" s="35"/>
      <c r="RNY1655" s="34"/>
      <c r="ROF1655" s="35"/>
      <c r="ROG1655" s="34"/>
      <c r="RON1655" s="35"/>
      <c r="ROO1655" s="34"/>
      <c r="ROV1655" s="35"/>
      <c r="ROW1655" s="34"/>
      <c r="RPD1655" s="35"/>
      <c r="RPE1655" s="34"/>
      <c r="RPL1655" s="35"/>
      <c r="RPM1655" s="34"/>
      <c r="RPT1655" s="35"/>
      <c r="RPU1655" s="34"/>
      <c r="RQB1655" s="35"/>
      <c r="RQC1655" s="34"/>
      <c r="RQJ1655" s="35"/>
      <c r="RQK1655" s="34"/>
      <c r="RQR1655" s="35"/>
      <c r="RQS1655" s="34"/>
      <c r="RQZ1655" s="35"/>
      <c r="RRA1655" s="34"/>
      <c r="RRH1655" s="35"/>
      <c r="RRI1655" s="34"/>
      <c r="RRP1655" s="35"/>
      <c r="RRQ1655" s="34"/>
      <c r="RRX1655" s="35"/>
      <c r="RRY1655" s="34"/>
      <c r="RSF1655" s="35"/>
      <c r="RSG1655" s="34"/>
      <c r="RSN1655" s="35"/>
      <c r="RSO1655" s="34"/>
      <c r="RSV1655" s="35"/>
      <c r="RSW1655" s="34"/>
      <c r="RTD1655" s="35"/>
      <c r="RTE1655" s="34"/>
      <c r="RTL1655" s="35"/>
      <c r="RTM1655" s="34"/>
      <c r="RTT1655" s="35"/>
      <c r="RTU1655" s="34"/>
      <c r="RUB1655" s="35"/>
      <c r="RUC1655" s="34"/>
      <c r="RUJ1655" s="35"/>
      <c r="RUK1655" s="34"/>
      <c r="RUR1655" s="35"/>
      <c r="RUS1655" s="34"/>
      <c r="RUZ1655" s="35"/>
      <c r="RVA1655" s="34"/>
      <c r="RVH1655" s="35"/>
      <c r="RVI1655" s="34"/>
      <c r="RVP1655" s="35"/>
      <c r="RVQ1655" s="34"/>
      <c r="RVX1655" s="35"/>
      <c r="RVY1655" s="34"/>
      <c r="RWF1655" s="35"/>
      <c r="RWG1655" s="34"/>
      <c r="RWN1655" s="35"/>
      <c r="RWO1655" s="34"/>
      <c r="RWV1655" s="35"/>
      <c r="RWW1655" s="34"/>
      <c r="RXD1655" s="35"/>
      <c r="RXE1655" s="34"/>
      <c r="RXL1655" s="35"/>
      <c r="RXM1655" s="34"/>
      <c r="RXT1655" s="35"/>
      <c r="RXU1655" s="34"/>
      <c r="RYB1655" s="35"/>
      <c r="RYC1655" s="34"/>
      <c r="RYJ1655" s="35"/>
      <c r="RYK1655" s="34"/>
      <c r="RYR1655" s="35"/>
      <c r="RYS1655" s="34"/>
      <c r="RYZ1655" s="35"/>
      <c r="RZA1655" s="34"/>
      <c r="RZH1655" s="35"/>
      <c r="RZI1655" s="34"/>
      <c r="RZP1655" s="35"/>
      <c r="RZQ1655" s="34"/>
      <c r="RZX1655" s="35"/>
      <c r="RZY1655" s="34"/>
      <c r="SAF1655" s="35"/>
      <c r="SAG1655" s="34"/>
      <c r="SAN1655" s="35"/>
      <c r="SAO1655" s="34"/>
      <c r="SAV1655" s="35"/>
      <c r="SAW1655" s="34"/>
      <c r="SBD1655" s="35"/>
      <c r="SBE1655" s="34"/>
      <c r="SBL1655" s="35"/>
      <c r="SBM1655" s="34"/>
      <c r="SBT1655" s="35"/>
      <c r="SBU1655" s="34"/>
      <c r="SCB1655" s="35"/>
      <c r="SCC1655" s="34"/>
      <c r="SCJ1655" s="35"/>
      <c r="SCK1655" s="34"/>
      <c r="SCR1655" s="35"/>
      <c r="SCS1655" s="34"/>
      <c r="SCZ1655" s="35"/>
      <c r="SDA1655" s="34"/>
      <c r="SDH1655" s="35"/>
      <c r="SDI1655" s="34"/>
      <c r="SDP1655" s="35"/>
      <c r="SDQ1655" s="34"/>
      <c r="SDX1655" s="35"/>
      <c r="SDY1655" s="34"/>
      <c r="SEF1655" s="35"/>
      <c r="SEG1655" s="34"/>
      <c r="SEN1655" s="35"/>
      <c r="SEO1655" s="34"/>
      <c r="SEV1655" s="35"/>
      <c r="SEW1655" s="34"/>
      <c r="SFD1655" s="35"/>
      <c r="SFE1655" s="34"/>
      <c r="SFL1655" s="35"/>
      <c r="SFM1655" s="34"/>
      <c r="SFT1655" s="35"/>
      <c r="SFU1655" s="34"/>
      <c r="SGB1655" s="35"/>
      <c r="SGC1655" s="34"/>
      <c r="SGJ1655" s="35"/>
      <c r="SGK1655" s="34"/>
      <c r="SGR1655" s="35"/>
      <c r="SGS1655" s="34"/>
      <c r="SGZ1655" s="35"/>
      <c r="SHA1655" s="34"/>
      <c r="SHH1655" s="35"/>
      <c r="SHI1655" s="34"/>
      <c r="SHP1655" s="35"/>
      <c r="SHQ1655" s="34"/>
      <c r="SHX1655" s="35"/>
      <c r="SHY1655" s="34"/>
      <c r="SIF1655" s="35"/>
      <c r="SIG1655" s="34"/>
      <c r="SIN1655" s="35"/>
      <c r="SIO1655" s="34"/>
      <c r="SIV1655" s="35"/>
      <c r="SIW1655" s="34"/>
      <c r="SJD1655" s="35"/>
      <c r="SJE1655" s="34"/>
      <c r="SJL1655" s="35"/>
      <c r="SJM1655" s="34"/>
      <c r="SJT1655" s="35"/>
      <c r="SJU1655" s="34"/>
      <c r="SKB1655" s="35"/>
      <c r="SKC1655" s="34"/>
      <c r="SKJ1655" s="35"/>
      <c r="SKK1655" s="34"/>
      <c r="SKR1655" s="35"/>
      <c r="SKS1655" s="34"/>
      <c r="SKZ1655" s="35"/>
      <c r="SLA1655" s="34"/>
      <c r="SLH1655" s="35"/>
      <c r="SLI1655" s="34"/>
      <c r="SLP1655" s="35"/>
      <c r="SLQ1655" s="34"/>
      <c r="SLX1655" s="35"/>
      <c r="SLY1655" s="34"/>
      <c r="SMF1655" s="35"/>
      <c r="SMG1655" s="34"/>
      <c r="SMN1655" s="35"/>
      <c r="SMO1655" s="34"/>
      <c r="SMV1655" s="35"/>
      <c r="SMW1655" s="34"/>
      <c r="SND1655" s="35"/>
      <c r="SNE1655" s="34"/>
      <c r="SNL1655" s="35"/>
      <c r="SNM1655" s="34"/>
      <c r="SNT1655" s="35"/>
      <c r="SNU1655" s="34"/>
      <c r="SOB1655" s="35"/>
      <c r="SOC1655" s="34"/>
      <c r="SOJ1655" s="35"/>
      <c r="SOK1655" s="34"/>
      <c r="SOR1655" s="35"/>
      <c r="SOS1655" s="34"/>
      <c r="SOZ1655" s="35"/>
      <c r="SPA1655" s="34"/>
      <c r="SPH1655" s="35"/>
      <c r="SPI1655" s="34"/>
      <c r="SPP1655" s="35"/>
      <c r="SPQ1655" s="34"/>
      <c r="SPX1655" s="35"/>
      <c r="SPY1655" s="34"/>
      <c r="SQF1655" s="35"/>
      <c r="SQG1655" s="34"/>
      <c r="SQN1655" s="35"/>
      <c r="SQO1655" s="34"/>
      <c r="SQV1655" s="35"/>
      <c r="SQW1655" s="34"/>
      <c r="SRD1655" s="35"/>
      <c r="SRE1655" s="34"/>
      <c r="SRL1655" s="35"/>
      <c r="SRM1655" s="34"/>
      <c r="SRT1655" s="35"/>
      <c r="SRU1655" s="34"/>
      <c r="SSB1655" s="35"/>
      <c r="SSC1655" s="34"/>
      <c r="SSJ1655" s="35"/>
      <c r="SSK1655" s="34"/>
      <c r="SSR1655" s="35"/>
      <c r="SSS1655" s="34"/>
      <c r="SSZ1655" s="35"/>
      <c r="STA1655" s="34"/>
      <c r="STH1655" s="35"/>
      <c r="STI1655" s="34"/>
      <c r="STP1655" s="35"/>
      <c r="STQ1655" s="34"/>
      <c r="STX1655" s="35"/>
      <c r="STY1655" s="34"/>
      <c r="SUF1655" s="35"/>
      <c r="SUG1655" s="34"/>
      <c r="SUN1655" s="35"/>
      <c r="SUO1655" s="34"/>
      <c r="SUV1655" s="35"/>
      <c r="SUW1655" s="34"/>
      <c r="SVD1655" s="35"/>
      <c r="SVE1655" s="34"/>
      <c r="SVL1655" s="35"/>
      <c r="SVM1655" s="34"/>
      <c r="SVT1655" s="35"/>
      <c r="SVU1655" s="34"/>
      <c r="SWB1655" s="35"/>
      <c r="SWC1655" s="34"/>
      <c r="SWJ1655" s="35"/>
      <c r="SWK1655" s="34"/>
      <c r="SWR1655" s="35"/>
      <c r="SWS1655" s="34"/>
      <c r="SWZ1655" s="35"/>
      <c r="SXA1655" s="34"/>
      <c r="SXH1655" s="35"/>
      <c r="SXI1655" s="34"/>
      <c r="SXP1655" s="35"/>
      <c r="SXQ1655" s="34"/>
      <c r="SXX1655" s="35"/>
      <c r="SXY1655" s="34"/>
      <c r="SYF1655" s="35"/>
      <c r="SYG1655" s="34"/>
      <c r="SYN1655" s="35"/>
      <c r="SYO1655" s="34"/>
      <c r="SYV1655" s="35"/>
      <c r="SYW1655" s="34"/>
      <c r="SZD1655" s="35"/>
      <c r="SZE1655" s="34"/>
      <c r="SZL1655" s="35"/>
      <c r="SZM1655" s="34"/>
      <c r="SZT1655" s="35"/>
      <c r="SZU1655" s="34"/>
      <c r="TAB1655" s="35"/>
      <c r="TAC1655" s="34"/>
      <c r="TAJ1655" s="35"/>
      <c r="TAK1655" s="34"/>
      <c r="TAR1655" s="35"/>
      <c r="TAS1655" s="34"/>
      <c r="TAZ1655" s="35"/>
      <c r="TBA1655" s="34"/>
      <c r="TBH1655" s="35"/>
      <c r="TBI1655" s="34"/>
      <c r="TBP1655" s="35"/>
      <c r="TBQ1655" s="34"/>
      <c r="TBX1655" s="35"/>
      <c r="TBY1655" s="34"/>
      <c r="TCF1655" s="35"/>
      <c r="TCG1655" s="34"/>
      <c r="TCN1655" s="35"/>
      <c r="TCO1655" s="34"/>
      <c r="TCV1655" s="35"/>
      <c r="TCW1655" s="34"/>
      <c r="TDD1655" s="35"/>
      <c r="TDE1655" s="34"/>
      <c r="TDL1655" s="35"/>
      <c r="TDM1655" s="34"/>
      <c r="TDT1655" s="35"/>
      <c r="TDU1655" s="34"/>
      <c r="TEB1655" s="35"/>
      <c r="TEC1655" s="34"/>
      <c r="TEJ1655" s="35"/>
      <c r="TEK1655" s="34"/>
      <c r="TER1655" s="35"/>
      <c r="TES1655" s="34"/>
      <c r="TEZ1655" s="35"/>
      <c r="TFA1655" s="34"/>
      <c r="TFH1655" s="35"/>
      <c r="TFI1655" s="34"/>
      <c r="TFP1655" s="35"/>
      <c r="TFQ1655" s="34"/>
      <c r="TFX1655" s="35"/>
      <c r="TFY1655" s="34"/>
      <c r="TGF1655" s="35"/>
      <c r="TGG1655" s="34"/>
      <c r="TGN1655" s="35"/>
      <c r="TGO1655" s="34"/>
      <c r="TGV1655" s="35"/>
      <c r="TGW1655" s="34"/>
      <c r="THD1655" s="35"/>
      <c r="THE1655" s="34"/>
      <c r="THL1655" s="35"/>
      <c r="THM1655" s="34"/>
      <c r="THT1655" s="35"/>
      <c r="THU1655" s="34"/>
      <c r="TIB1655" s="35"/>
      <c r="TIC1655" s="34"/>
      <c r="TIJ1655" s="35"/>
      <c r="TIK1655" s="34"/>
      <c r="TIR1655" s="35"/>
      <c r="TIS1655" s="34"/>
      <c r="TIZ1655" s="35"/>
      <c r="TJA1655" s="34"/>
      <c r="TJH1655" s="35"/>
      <c r="TJI1655" s="34"/>
      <c r="TJP1655" s="35"/>
      <c r="TJQ1655" s="34"/>
      <c r="TJX1655" s="35"/>
      <c r="TJY1655" s="34"/>
      <c r="TKF1655" s="35"/>
      <c r="TKG1655" s="34"/>
      <c r="TKN1655" s="35"/>
      <c r="TKO1655" s="34"/>
      <c r="TKV1655" s="35"/>
      <c r="TKW1655" s="34"/>
      <c r="TLD1655" s="35"/>
      <c r="TLE1655" s="34"/>
      <c r="TLL1655" s="35"/>
      <c r="TLM1655" s="34"/>
      <c r="TLT1655" s="35"/>
      <c r="TLU1655" s="34"/>
      <c r="TMB1655" s="35"/>
      <c r="TMC1655" s="34"/>
      <c r="TMJ1655" s="35"/>
      <c r="TMK1655" s="34"/>
      <c r="TMR1655" s="35"/>
      <c r="TMS1655" s="34"/>
      <c r="TMZ1655" s="35"/>
      <c r="TNA1655" s="34"/>
      <c r="TNH1655" s="35"/>
      <c r="TNI1655" s="34"/>
      <c r="TNP1655" s="35"/>
      <c r="TNQ1655" s="34"/>
      <c r="TNX1655" s="35"/>
      <c r="TNY1655" s="34"/>
      <c r="TOF1655" s="35"/>
      <c r="TOG1655" s="34"/>
      <c r="TON1655" s="35"/>
      <c r="TOO1655" s="34"/>
      <c r="TOV1655" s="35"/>
      <c r="TOW1655" s="34"/>
      <c r="TPD1655" s="35"/>
      <c r="TPE1655" s="34"/>
      <c r="TPL1655" s="35"/>
      <c r="TPM1655" s="34"/>
      <c r="TPT1655" s="35"/>
      <c r="TPU1655" s="34"/>
      <c r="TQB1655" s="35"/>
      <c r="TQC1655" s="34"/>
      <c r="TQJ1655" s="35"/>
      <c r="TQK1655" s="34"/>
      <c r="TQR1655" s="35"/>
      <c r="TQS1655" s="34"/>
      <c r="TQZ1655" s="35"/>
      <c r="TRA1655" s="34"/>
      <c r="TRH1655" s="35"/>
      <c r="TRI1655" s="34"/>
      <c r="TRP1655" s="35"/>
      <c r="TRQ1655" s="34"/>
      <c r="TRX1655" s="35"/>
      <c r="TRY1655" s="34"/>
      <c r="TSF1655" s="35"/>
      <c r="TSG1655" s="34"/>
      <c r="TSN1655" s="35"/>
      <c r="TSO1655" s="34"/>
      <c r="TSV1655" s="35"/>
      <c r="TSW1655" s="34"/>
      <c r="TTD1655" s="35"/>
      <c r="TTE1655" s="34"/>
      <c r="TTL1655" s="35"/>
      <c r="TTM1655" s="34"/>
      <c r="TTT1655" s="35"/>
      <c r="TTU1655" s="34"/>
      <c r="TUB1655" s="35"/>
      <c r="TUC1655" s="34"/>
      <c r="TUJ1655" s="35"/>
      <c r="TUK1655" s="34"/>
      <c r="TUR1655" s="35"/>
      <c r="TUS1655" s="34"/>
      <c r="TUZ1655" s="35"/>
      <c r="TVA1655" s="34"/>
      <c r="TVH1655" s="35"/>
      <c r="TVI1655" s="34"/>
      <c r="TVP1655" s="35"/>
      <c r="TVQ1655" s="34"/>
      <c r="TVX1655" s="35"/>
      <c r="TVY1655" s="34"/>
      <c r="TWF1655" s="35"/>
      <c r="TWG1655" s="34"/>
      <c r="TWN1655" s="35"/>
      <c r="TWO1655" s="34"/>
      <c r="TWV1655" s="35"/>
      <c r="TWW1655" s="34"/>
      <c r="TXD1655" s="35"/>
      <c r="TXE1655" s="34"/>
      <c r="TXL1655" s="35"/>
      <c r="TXM1655" s="34"/>
      <c r="TXT1655" s="35"/>
      <c r="TXU1655" s="34"/>
      <c r="TYB1655" s="35"/>
      <c r="TYC1655" s="34"/>
      <c r="TYJ1655" s="35"/>
      <c r="TYK1655" s="34"/>
      <c r="TYR1655" s="35"/>
      <c r="TYS1655" s="34"/>
      <c r="TYZ1655" s="35"/>
      <c r="TZA1655" s="34"/>
      <c r="TZH1655" s="35"/>
      <c r="TZI1655" s="34"/>
      <c r="TZP1655" s="35"/>
      <c r="TZQ1655" s="34"/>
      <c r="TZX1655" s="35"/>
      <c r="TZY1655" s="34"/>
      <c r="UAF1655" s="35"/>
      <c r="UAG1655" s="34"/>
      <c r="UAN1655" s="35"/>
      <c r="UAO1655" s="34"/>
      <c r="UAV1655" s="35"/>
      <c r="UAW1655" s="34"/>
      <c r="UBD1655" s="35"/>
      <c r="UBE1655" s="34"/>
      <c r="UBL1655" s="35"/>
      <c r="UBM1655" s="34"/>
      <c r="UBT1655" s="35"/>
      <c r="UBU1655" s="34"/>
      <c r="UCB1655" s="35"/>
      <c r="UCC1655" s="34"/>
      <c r="UCJ1655" s="35"/>
      <c r="UCK1655" s="34"/>
      <c r="UCR1655" s="35"/>
      <c r="UCS1655" s="34"/>
      <c r="UCZ1655" s="35"/>
      <c r="UDA1655" s="34"/>
      <c r="UDH1655" s="35"/>
      <c r="UDI1655" s="34"/>
      <c r="UDP1655" s="35"/>
      <c r="UDQ1655" s="34"/>
      <c r="UDX1655" s="35"/>
      <c r="UDY1655" s="34"/>
      <c r="UEF1655" s="35"/>
      <c r="UEG1655" s="34"/>
      <c r="UEN1655" s="35"/>
      <c r="UEO1655" s="34"/>
      <c r="UEV1655" s="35"/>
      <c r="UEW1655" s="34"/>
      <c r="UFD1655" s="35"/>
      <c r="UFE1655" s="34"/>
      <c r="UFL1655" s="35"/>
      <c r="UFM1655" s="34"/>
      <c r="UFT1655" s="35"/>
      <c r="UFU1655" s="34"/>
      <c r="UGB1655" s="35"/>
      <c r="UGC1655" s="34"/>
      <c r="UGJ1655" s="35"/>
      <c r="UGK1655" s="34"/>
      <c r="UGR1655" s="35"/>
      <c r="UGS1655" s="34"/>
      <c r="UGZ1655" s="35"/>
      <c r="UHA1655" s="34"/>
      <c r="UHH1655" s="35"/>
      <c r="UHI1655" s="34"/>
      <c r="UHP1655" s="35"/>
      <c r="UHQ1655" s="34"/>
      <c r="UHX1655" s="35"/>
      <c r="UHY1655" s="34"/>
      <c r="UIF1655" s="35"/>
      <c r="UIG1655" s="34"/>
      <c r="UIN1655" s="35"/>
      <c r="UIO1655" s="34"/>
      <c r="UIV1655" s="35"/>
      <c r="UIW1655" s="34"/>
      <c r="UJD1655" s="35"/>
      <c r="UJE1655" s="34"/>
      <c r="UJL1655" s="35"/>
      <c r="UJM1655" s="34"/>
      <c r="UJT1655" s="35"/>
      <c r="UJU1655" s="34"/>
      <c r="UKB1655" s="35"/>
      <c r="UKC1655" s="34"/>
      <c r="UKJ1655" s="35"/>
      <c r="UKK1655" s="34"/>
      <c r="UKR1655" s="35"/>
      <c r="UKS1655" s="34"/>
      <c r="UKZ1655" s="35"/>
      <c r="ULA1655" s="34"/>
      <c r="ULH1655" s="35"/>
      <c r="ULI1655" s="34"/>
      <c r="ULP1655" s="35"/>
      <c r="ULQ1655" s="34"/>
      <c r="ULX1655" s="35"/>
      <c r="ULY1655" s="34"/>
      <c r="UMF1655" s="35"/>
      <c r="UMG1655" s="34"/>
      <c r="UMN1655" s="35"/>
      <c r="UMO1655" s="34"/>
      <c r="UMV1655" s="35"/>
      <c r="UMW1655" s="34"/>
      <c r="UND1655" s="35"/>
      <c r="UNE1655" s="34"/>
      <c r="UNL1655" s="35"/>
      <c r="UNM1655" s="34"/>
      <c r="UNT1655" s="35"/>
      <c r="UNU1655" s="34"/>
      <c r="UOB1655" s="35"/>
      <c r="UOC1655" s="34"/>
      <c r="UOJ1655" s="35"/>
      <c r="UOK1655" s="34"/>
      <c r="UOR1655" s="35"/>
      <c r="UOS1655" s="34"/>
      <c r="UOZ1655" s="35"/>
      <c r="UPA1655" s="34"/>
      <c r="UPH1655" s="35"/>
      <c r="UPI1655" s="34"/>
      <c r="UPP1655" s="35"/>
      <c r="UPQ1655" s="34"/>
      <c r="UPX1655" s="35"/>
      <c r="UPY1655" s="34"/>
      <c r="UQF1655" s="35"/>
      <c r="UQG1655" s="34"/>
      <c r="UQN1655" s="35"/>
      <c r="UQO1655" s="34"/>
      <c r="UQV1655" s="35"/>
      <c r="UQW1655" s="34"/>
      <c r="URD1655" s="35"/>
      <c r="URE1655" s="34"/>
      <c r="URL1655" s="35"/>
      <c r="URM1655" s="34"/>
      <c r="URT1655" s="35"/>
      <c r="URU1655" s="34"/>
      <c r="USB1655" s="35"/>
      <c r="USC1655" s="34"/>
      <c r="USJ1655" s="35"/>
      <c r="USK1655" s="34"/>
      <c r="USR1655" s="35"/>
      <c r="USS1655" s="34"/>
      <c r="USZ1655" s="35"/>
      <c r="UTA1655" s="34"/>
      <c r="UTH1655" s="35"/>
      <c r="UTI1655" s="34"/>
      <c r="UTP1655" s="35"/>
      <c r="UTQ1655" s="34"/>
      <c r="UTX1655" s="35"/>
      <c r="UTY1655" s="34"/>
      <c r="UUF1655" s="35"/>
      <c r="UUG1655" s="34"/>
      <c r="UUN1655" s="35"/>
      <c r="UUO1655" s="34"/>
      <c r="UUV1655" s="35"/>
      <c r="UUW1655" s="34"/>
      <c r="UVD1655" s="35"/>
      <c r="UVE1655" s="34"/>
      <c r="UVL1655" s="35"/>
      <c r="UVM1655" s="34"/>
      <c r="UVT1655" s="35"/>
      <c r="UVU1655" s="34"/>
      <c r="UWB1655" s="35"/>
      <c r="UWC1655" s="34"/>
      <c r="UWJ1655" s="35"/>
      <c r="UWK1655" s="34"/>
      <c r="UWR1655" s="35"/>
      <c r="UWS1655" s="34"/>
      <c r="UWZ1655" s="35"/>
      <c r="UXA1655" s="34"/>
      <c r="UXH1655" s="35"/>
      <c r="UXI1655" s="34"/>
      <c r="UXP1655" s="35"/>
      <c r="UXQ1655" s="34"/>
      <c r="UXX1655" s="35"/>
      <c r="UXY1655" s="34"/>
      <c r="UYF1655" s="35"/>
      <c r="UYG1655" s="34"/>
      <c r="UYN1655" s="35"/>
      <c r="UYO1655" s="34"/>
      <c r="UYV1655" s="35"/>
      <c r="UYW1655" s="34"/>
      <c r="UZD1655" s="35"/>
      <c r="UZE1655" s="34"/>
      <c r="UZL1655" s="35"/>
      <c r="UZM1655" s="34"/>
      <c r="UZT1655" s="35"/>
      <c r="UZU1655" s="34"/>
      <c r="VAB1655" s="35"/>
      <c r="VAC1655" s="34"/>
      <c r="VAJ1655" s="35"/>
      <c r="VAK1655" s="34"/>
      <c r="VAR1655" s="35"/>
      <c r="VAS1655" s="34"/>
      <c r="VAZ1655" s="35"/>
      <c r="VBA1655" s="34"/>
      <c r="VBH1655" s="35"/>
      <c r="VBI1655" s="34"/>
      <c r="VBP1655" s="35"/>
      <c r="VBQ1655" s="34"/>
      <c r="VBX1655" s="35"/>
      <c r="VBY1655" s="34"/>
      <c r="VCF1655" s="35"/>
      <c r="VCG1655" s="34"/>
      <c r="VCN1655" s="35"/>
      <c r="VCO1655" s="34"/>
      <c r="VCV1655" s="35"/>
      <c r="VCW1655" s="34"/>
      <c r="VDD1655" s="35"/>
      <c r="VDE1655" s="34"/>
      <c r="VDL1655" s="35"/>
      <c r="VDM1655" s="34"/>
      <c r="VDT1655" s="35"/>
      <c r="VDU1655" s="34"/>
      <c r="VEB1655" s="35"/>
      <c r="VEC1655" s="34"/>
      <c r="VEJ1655" s="35"/>
      <c r="VEK1655" s="34"/>
      <c r="VER1655" s="35"/>
      <c r="VES1655" s="34"/>
      <c r="VEZ1655" s="35"/>
      <c r="VFA1655" s="34"/>
      <c r="VFH1655" s="35"/>
      <c r="VFI1655" s="34"/>
      <c r="VFP1655" s="35"/>
      <c r="VFQ1655" s="34"/>
      <c r="VFX1655" s="35"/>
      <c r="VFY1655" s="34"/>
      <c r="VGF1655" s="35"/>
      <c r="VGG1655" s="34"/>
      <c r="VGN1655" s="35"/>
      <c r="VGO1655" s="34"/>
      <c r="VGV1655" s="35"/>
      <c r="VGW1655" s="34"/>
      <c r="VHD1655" s="35"/>
      <c r="VHE1655" s="34"/>
      <c r="VHL1655" s="35"/>
      <c r="VHM1655" s="34"/>
      <c r="VHT1655" s="35"/>
      <c r="VHU1655" s="34"/>
      <c r="VIB1655" s="35"/>
      <c r="VIC1655" s="34"/>
      <c r="VIJ1655" s="35"/>
      <c r="VIK1655" s="34"/>
      <c r="VIR1655" s="35"/>
      <c r="VIS1655" s="34"/>
      <c r="VIZ1655" s="35"/>
      <c r="VJA1655" s="34"/>
      <c r="VJH1655" s="35"/>
      <c r="VJI1655" s="34"/>
      <c r="VJP1655" s="35"/>
      <c r="VJQ1655" s="34"/>
      <c r="VJX1655" s="35"/>
      <c r="VJY1655" s="34"/>
      <c r="VKF1655" s="35"/>
      <c r="VKG1655" s="34"/>
      <c r="VKN1655" s="35"/>
      <c r="VKO1655" s="34"/>
      <c r="VKV1655" s="35"/>
      <c r="VKW1655" s="34"/>
      <c r="VLD1655" s="35"/>
      <c r="VLE1655" s="34"/>
      <c r="VLL1655" s="35"/>
      <c r="VLM1655" s="34"/>
      <c r="VLT1655" s="35"/>
      <c r="VLU1655" s="34"/>
      <c r="VMB1655" s="35"/>
      <c r="VMC1655" s="34"/>
      <c r="VMJ1655" s="35"/>
      <c r="VMK1655" s="34"/>
      <c r="VMR1655" s="35"/>
      <c r="VMS1655" s="34"/>
      <c r="VMZ1655" s="35"/>
      <c r="VNA1655" s="34"/>
      <c r="VNH1655" s="35"/>
      <c r="VNI1655" s="34"/>
      <c r="VNP1655" s="35"/>
      <c r="VNQ1655" s="34"/>
      <c r="VNX1655" s="35"/>
      <c r="VNY1655" s="34"/>
      <c r="VOF1655" s="35"/>
      <c r="VOG1655" s="34"/>
      <c r="VON1655" s="35"/>
      <c r="VOO1655" s="34"/>
      <c r="VOV1655" s="35"/>
      <c r="VOW1655" s="34"/>
      <c r="VPD1655" s="35"/>
      <c r="VPE1655" s="34"/>
      <c r="VPL1655" s="35"/>
      <c r="VPM1655" s="34"/>
      <c r="VPT1655" s="35"/>
      <c r="VPU1655" s="34"/>
      <c r="VQB1655" s="35"/>
      <c r="VQC1655" s="34"/>
      <c r="VQJ1655" s="35"/>
      <c r="VQK1655" s="34"/>
      <c r="VQR1655" s="35"/>
      <c r="VQS1655" s="34"/>
      <c r="VQZ1655" s="35"/>
      <c r="VRA1655" s="34"/>
      <c r="VRH1655" s="35"/>
      <c r="VRI1655" s="34"/>
      <c r="VRP1655" s="35"/>
      <c r="VRQ1655" s="34"/>
      <c r="VRX1655" s="35"/>
      <c r="VRY1655" s="34"/>
      <c r="VSF1655" s="35"/>
      <c r="VSG1655" s="34"/>
      <c r="VSN1655" s="35"/>
      <c r="VSO1655" s="34"/>
      <c r="VSV1655" s="35"/>
      <c r="VSW1655" s="34"/>
      <c r="VTD1655" s="35"/>
      <c r="VTE1655" s="34"/>
      <c r="VTL1655" s="35"/>
      <c r="VTM1655" s="34"/>
      <c r="VTT1655" s="35"/>
      <c r="VTU1655" s="34"/>
      <c r="VUB1655" s="35"/>
      <c r="VUC1655" s="34"/>
      <c r="VUJ1655" s="35"/>
      <c r="VUK1655" s="34"/>
      <c r="VUR1655" s="35"/>
      <c r="VUS1655" s="34"/>
      <c r="VUZ1655" s="35"/>
      <c r="VVA1655" s="34"/>
      <c r="VVH1655" s="35"/>
      <c r="VVI1655" s="34"/>
      <c r="VVP1655" s="35"/>
      <c r="VVQ1655" s="34"/>
      <c r="VVX1655" s="35"/>
      <c r="VVY1655" s="34"/>
      <c r="VWF1655" s="35"/>
      <c r="VWG1655" s="34"/>
      <c r="VWN1655" s="35"/>
      <c r="VWO1655" s="34"/>
      <c r="VWV1655" s="35"/>
      <c r="VWW1655" s="34"/>
      <c r="VXD1655" s="35"/>
      <c r="VXE1655" s="34"/>
      <c r="VXL1655" s="35"/>
      <c r="VXM1655" s="34"/>
      <c r="VXT1655" s="35"/>
      <c r="VXU1655" s="34"/>
      <c r="VYB1655" s="35"/>
      <c r="VYC1655" s="34"/>
      <c r="VYJ1655" s="35"/>
      <c r="VYK1655" s="34"/>
      <c r="VYR1655" s="35"/>
      <c r="VYS1655" s="34"/>
      <c r="VYZ1655" s="35"/>
      <c r="VZA1655" s="34"/>
      <c r="VZH1655" s="35"/>
      <c r="VZI1655" s="34"/>
      <c r="VZP1655" s="35"/>
      <c r="VZQ1655" s="34"/>
      <c r="VZX1655" s="35"/>
      <c r="VZY1655" s="34"/>
      <c r="WAF1655" s="35"/>
      <c r="WAG1655" s="34"/>
      <c r="WAN1655" s="35"/>
      <c r="WAO1655" s="34"/>
      <c r="WAV1655" s="35"/>
      <c r="WAW1655" s="34"/>
      <c r="WBD1655" s="35"/>
      <c r="WBE1655" s="34"/>
      <c r="WBL1655" s="35"/>
      <c r="WBM1655" s="34"/>
      <c r="WBT1655" s="35"/>
      <c r="WBU1655" s="34"/>
      <c r="WCB1655" s="35"/>
      <c r="WCC1655" s="34"/>
      <c r="WCJ1655" s="35"/>
      <c r="WCK1655" s="34"/>
      <c r="WCR1655" s="35"/>
      <c r="WCS1655" s="34"/>
      <c r="WCZ1655" s="35"/>
      <c r="WDA1655" s="34"/>
      <c r="WDH1655" s="35"/>
      <c r="WDI1655" s="34"/>
      <c r="WDP1655" s="35"/>
      <c r="WDQ1655" s="34"/>
      <c r="WDX1655" s="35"/>
      <c r="WDY1655" s="34"/>
      <c r="WEF1655" s="35"/>
      <c r="WEG1655" s="34"/>
      <c r="WEN1655" s="35"/>
      <c r="WEO1655" s="34"/>
      <c r="WEV1655" s="35"/>
      <c r="WEW1655" s="34"/>
      <c r="WFD1655" s="35"/>
      <c r="WFE1655" s="34"/>
      <c r="WFL1655" s="35"/>
      <c r="WFM1655" s="34"/>
      <c r="WFT1655" s="35"/>
      <c r="WFU1655" s="34"/>
      <c r="WGB1655" s="35"/>
      <c r="WGC1655" s="34"/>
      <c r="WGJ1655" s="35"/>
      <c r="WGK1655" s="34"/>
      <c r="WGR1655" s="35"/>
      <c r="WGS1655" s="34"/>
      <c r="WGZ1655" s="35"/>
      <c r="WHA1655" s="34"/>
      <c r="WHH1655" s="35"/>
      <c r="WHI1655" s="34"/>
      <c r="WHP1655" s="35"/>
      <c r="WHQ1655" s="34"/>
      <c r="WHX1655" s="35"/>
      <c r="WHY1655" s="34"/>
      <c r="WIF1655" s="35"/>
      <c r="WIG1655" s="34"/>
      <c r="WIN1655" s="35"/>
      <c r="WIO1655" s="34"/>
      <c r="WIV1655" s="35"/>
      <c r="WIW1655" s="34"/>
      <c r="WJD1655" s="35"/>
      <c r="WJE1655" s="34"/>
      <c r="WJL1655" s="35"/>
      <c r="WJM1655" s="34"/>
      <c r="WJT1655" s="35"/>
      <c r="WJU1655" s="34"/>
      <c r="WKB1655" s="35"/>
      <c r="WKC1655" s="34"/>
      <c r="WKJ1655" s="35"/>
      <c r="WKK1655" s="34"/>
      <c r="WKR1655" s="35"/>
      <c r="WKS1655" s="34"/>
      <c r="WKZ1655" s="35"/>
      <c r="WLA1655" s="34"/>
      <c r="WLH1655" s="35"/>
      <c r="WLI1655" s="34"/>
      <c r="WLP1655" s="35"/>
      <c r="WLQ1655" s="34"/>
      <c r="WLX1655" s="35"/>
      <c r="WLY1655" s="34"/>
      <c r="WMF1655" s="35"/>
      <c r="WMG1655" s="34"/>
      <c r="WMN1655" s="35"/>
      <c r="WMO1655" s="34"/>
      <c r="WMV1655" s="35"/>
      <c r="WMW1655" s="34"/>
      <c r="WND1655" s="35"/>
      <c r="WNE1655" s="34"/>
      <c r="WNL1655" s="35"/>
      <c r="WNM1655" s="34"/>
      <c r="WNT1655" s="35"/>
      <c r="WNU1655" s="34"/>
      <c r="WOB1655" s="35"/>
      <c r="WOC1655" s="34"/>
      <c r="WOJ1655" s="35"/>
      <c r="WOK1655" s="34"/>
      <c r="WOR1655" s="35"/>
      <c r="WOS1655" s="34"/>
      <c r="WOZ1655" s="35"/>
      <c r="WPA1655" s="34"/>
      <c r="WPH1655" s="35"/>
      <c r="WPI1655" s="34"/>
      <c r="WPP1655" s="35"/>
      <c r="WPQ1655" s="34"/>
      <c r="WPX1655" s="35"/>
      <c r="WPY1655" s="34"/>
      <c r="WQF1655" s="35"/>
      <c r="WQG1655" s="34"/>
      <c r="WQN1655" s="35"/>
      <c r="WQO1655" s="34"/>
      <c r="WQV1655" s="35"/>
      <c r="WQW1655" s="34"/>
      <c r="WRD1655" s="35"/>
      <c r="WRE1655" s="34"/>
      <c r="WRL1655" s="35"/>
      <c r="WRM1655" s="34"/>
      <c r="WRT1655" s="35"/>
      <c r="WRU1655" s="34"/>
      <c r="WSB1655" s="35"/>
      <c r="WSC1655" s="34"/>
      <c r="WSJ1655" s="35"/>
      <c r="WSK1655" s="34"/>
      <c r="WSR1655" s="35"/>
      <c r="WSS1655" s="34"/>
      <c r="WSZ1655" s="35"/>
      <c r="WTA1655" s="34"/>
      <c r="WTH1655" s="35"/>
      <c r="WTI1655" s="34"/>
      <c r="WTP1655" s="35"/>
      <c r="WTQ1655" s="34"/>
      <c r="WTX1655" s="35"/>
      <c r="WTY1655" s="34"/>
      <c r="WUF1655" s="35"/>
      <c r="WUG1655" s="34"/>
      <c r="WUN1655" s="35"/>
      <c r="WUO1655" s="34"/>
      <c r="WUV1655" s="35"/>
      <c r="WUW1655" s="34"/>
      <c r="WVD1655" s="35"/>
      <c r="WVE1655" s="34"/>
      <c r="WVL1655" s="35"/>
      <c r="WVM1655" s="34"/>
      <c r="WVT1655" s="35"/>
      <c r="WVU1655" s="34"/>
      <c r="WWB1655" s="35"/>
      <c r="WWC1655" s="34"/>
      <c r="WWJ1655" s="35"/>
      <c r="WWK1655" s="34"/>
      <c r="WWR1655" s="35"/>
      <c r="WWS1655" s="34"/>
      <c r="WWZ1655" s="35"/>
      <c r="WXA1655" s="34"/>
      <c r="WXH1655" s="35"/>
      <c r="WXI1655" s="34"/>
      <c r="WXP1655" s="35"/>
      <c r="WXQ1655" s="34"/>
      <c r="WXX1655" s="35"/>
      <c r="WXY1655" s="34"/>
      <c r="WYF1655" s="35"/>
      <c r="WYG1655" s="34"/>
      <c r="WYN1655" s="35"/>
      <c r="WYO1655" s="34"/>
      <c r="WYV1655" s="35"/>
      <c r="WYW1655" s="34"/>
      <c r="WZD1655" s="35"/>
      <c r="WZE1655" s="34"/>
      <c r="WZL1655" s="35"/>
      <c r="WZM1655" s="34"/>
      <c r="WZT1655" s="35"/>
      <c r="WZU1655" s="34"/>
      <c r="XAB1655" s="35"/>
      <c r="XAC1655" s="34"/>
      <c r="XAJ1655" s="35"/>
      <c r="XAK1655" s="34"/>
      <c r="XAR1655" s="35"/>
      <c r="XAS1655" s="34"/>
      <c r="XAZ1655" s="35"/>
      <c r="XBA1655" s="34"/>
      <c r="XBH1655" s="35"/>
      <c r="XBI1655" s="34"/>
      <c r="XBP1655" s="35"/>
      <c r="XBQ1655" s="34"/>
      <c r="XBX1655" s="35"/>
      <c r="XBY1655" s="34"/>
      <c r="XCF1655" s="35"/>
      <c r="XCG1655" s="34"/>
      <c r="XCN1655" s="35"/>
      <c r="XCO1655" s="34"/>
      <c r="XCV1655" s="35"/>
      <c r="XCW1655" s="34"/>
      <c r="XDD1655" s="35"/>
      <c r="XDE1655" s="34"/>
      <c r="XDL1655" s="35"/>
      <c r="XDM1655" s="34"/>
      <c r="XDT1655" s="35"/>
      <c r="XDU1655" s="34"/>
      <c r="XEB1655" s="35"/>
      <c r="XEC1655" s="34"/>
      <c r="XEJ1655" s="35"/>
      <c r="XEK1655" s="34"/>
      <c r="XER1655" s="35"/>
      <c r="XES1655" s="34"/>
      <c r="XEZ1655" s="35"/>
      <c r="XFA1655" s="34"/>
    </row>
    <row r="1656" spans="1:1021 1028:2045 2052:3069 3076:4093 4100:5117 5124:6141 6148:7165 7172:8189 8196:9213 9220:10237 10244:11261 11268:12285 12292:13309 13316:14333 14340:15357 15364:16381" x14ac:dyDescent="0.25">
      <c r="A1656" t="s">
        <v>484</v>
      </c>
      <c r="B1656" t="s">
        <v>474</v>
      </c>
      <c r="C1656">
        <v>339</v>
      </c>
      <c r="D1656">
        <v>339</v>
      </c>
      <c r="E1656" s="35">
        <v>1</v>
      </c>
      <c r="F1656" s="34">
        <v>1.9999999999999999E-88</v>
      </c>
      <c r="G1656">
        <v>85.76</v>
      </c>
      <c r="H1656">
        <v>3119</v>
      </c>
      <c r="I1656" t="str">
        <f>HYPERLINK("https://www.ncbi.nlm.nih.gov/nucleotide/LS974163.1?report=genbank&amp;log$=nucltop&amp;blast_rank=54&amp;RID=XE6RV0D8013","LS974163.1")</f>
        <v>LS974163.1</v>
      </c>
      <c r="L1656" s="35"/>
      <c r="M1656" s="34"/>
      <c r="T1656" s="35"/>
      <c r="U1656" s="34"/>
      <c r="AB1656" s="35"/>
      <c r="AC1656" s="34"/>
      <c r="AJ1656" s="35"/>
      <c r="AK1656" s="34"/>
      <c r="AR1656" s="35"/>
      <c r="AS1656" s="34"/>
      <c r="AZ1656" s="35"/>
      <c r="BA1656" s="34"/>
      <c r="BH1656" s="35"/>
      <c r="BI1656" s="34"/>
      <c r="BP1656" s="35"/>
      <c r="BQ1656" s="34"/>
      <c r="BX1656" s="35"/>
      <c r="BY1656" s="34"/>
      <c r="CF1656" s="35"/>
      <c r="CG1656" s="34"/>
      <c r="CN1656" s="35"/>
      <c r="CO1656" s="34"/>
      <c r="CV1656" s="35"/>
      <c r="CW1656" s="34"/>
      <c r="DD1656" s="35"/>
      <c r="DE1656" s="34"/>
      <c r="DL1656" s="35"/>
      <c r="DM1656" s="34"/>
      <c r="DT1656" s="35"/>
      <c r="DU1656" s="34"/>
      <c r="EB1656" s="35"/>
      <c r="EC1656" s="34"/>
      <c r="EJ1656" s="35"/>
      <c r="EK1656" s="34"/>
      <c r="ER1656" s="35"/>
      <c r="ES1656" s="34"/>
      <c r="EZ1656" s="35"/>
      <c r="FA1656" s="34"/>
      <c r="FH1656" s="35"/>
      <c r="FI1656" s="34"/>
      <c r="FP1656" s="35"/>
      <c r="FQ1656" s="34"/>
      <c r="FX1656" s="35"/>
      <c r="FY1656" s="34"/>
      <c r="GF1656" s="35"/>
      <c r="GG1656" s="34"/>
      <c r="GN1656" s="35"/>
      <c r="GO1656" s="34"/>
      <c r="GV1656" s="35"/>
      <c r="GW1656" s="34"/>
      <c r="HD1656" s="35"/>
      <c r="HE1656" s="34"/>
      <c r="HL1656" s="35"/>
      <c r="HM1656" s="34"/>
      <c r="HT1656" s="35"/>
      <c r="HU1656" s="34"/>
      <c r="IB1656" s="35"/>
      <c r="IC1656" s="34"/>
      <c r="IJ1656" s="35"/>
      <c r="IK1656" s="34"/>
      <c r="IR1656" s="35"/>
      <c r="IS1656" s="34"/>
      <c r="IZ1656" s="35"/>
      <c r="JA1656" s="34"/>
      <c r="JH1656" s="35"/>
      <c r="JI1656" s="34"/>
      <c r="JP1656" s="35"/>
      <c r="JQ1656" s="34"/>
      <c r="JX1656" s="35"/>
      <c r="JY1656" s="34"/>
      <c r="KF1656" s="35"/>
      <c r="KG1656" s="34"/>
      <c r="KN1656" s="35"/>
      <c r="KO1656" s="34"/>
      <c r="KV1656" s="35"/>
      <c r="KW1656" s="34"/>
      <c r="LD1656" s="35"/>
      <c r="LE1656" s="34"/>
      <c r="LL1656" s="35"/>
      <c r="LM1656" s="34"/>
      <c r="LT1656" s="35"/>
      <c r="LU1656" s="34"/>
      <c r="MB1656" s="35"/>
      <c r="MC1656" s="34"/>
      <c r="MJ1656" s="35"/>
      <c r="MK1656" s="34"/>
      <c r="MR1656" s="35"/>
      <c r="MS1656" s="34"/>
      <c r="MZ1656" s="35"/>
      <c r="NA1656" s="34"/>
      <c r="NH1656" s="35"/>
      <c r="NI1656" s="34"/>
      <c r="NP1656" s="35"/>
      <c r="NQ1656" s="34"/>
      <c r="NX1656" s="35"/>
      <c r="NY1656" s="34"/>
      <c r="OF1656" s="35"/>
      <c r="OG1656" s="34"/>
      <c r="ON1656" s="35"/>
      <c r="OO1656" s="34"/>
      <c r="OV1656" s="35"/>
      <c r="OW1656" s="34"/>
      <c r="PD1656" s="35"/>
      <c r="PE1656" s="34"/>
      <c r="PL1656" s="35"/>
      <c r="PM1656" s="34"/>
      <c r="PT1656" s="35"/>
      <c r="PU1656" s="34"/>
      <c r="QB1656" s="35"/>
      <c r="QC1656" s="34"/>
      <c r="QJ1656" s="35"/>
      <c r="QK1656" s="34"/>
      <c r="QR1656" s="35"/>
      <c r="QS1656" s="34"/>
      <c r="QZ1656" s="35"/>
      <c r="RA1656" s="34"/>
      <c r="RH1656" s="35"/>
      <c r="RI1656" s="34"/>
      <c r="RP1656" s="35"/>
      <c r="RQ1656" s="34"/>
      <c r="RX1656" s="35"/>
      <c r="RY1656" s="34"/>
      <c r="SF1656" s="35"/>
      <c r="SG1656" s="34"/>
      <c r="SN1656" s="35"/>
      <c r="SO1656" s="34"/>
      <c r="SV1656" s="35"/>
      <c r="SW1656" s="34"/>
      <c r="TD1656" s="35"/>
      <c r="TE1656" s="34"/>
      <c r="TL1656" s="35"/>
      <c r="TM1656" s="34"/>
      <c r="TT1656" s="35"/>
      <c r="TU1656" s="34"/>
      <c r="UB1656" s="35"/>
      <c r="UC1656" s="34"/>
      <c r="UJ1656" s="35"/>
      <c r="UK1656" s="34"/>
      <c r="UR1656" s="35"/>
      <c r="US1656" s="34"/>
      <c r="UZ1656" s="35"/>
      <c r="VA1656" s="34"/>
      <c r="VH1656" s="35"/>
      <c r="VI1656" s="34"/>
      <c r="VP1656" s="35"/>
      <c r="VQ1656" s="34"/>
      <c r="VX1656" s="35"/>
      <c r="VY1656" s="34"/>
      <c r="WF1656" s="35"/>
      <c r="WG1656" s="34"/>
      <c r="WN1656" s="35"/>
      <c r="WO1656" s="34"/>
      <c r="WV1656" s="35"/>
      <c r="WW1656" s="34"/>
      <c r="XD1656" s="35"/>
      <c r="XE1656" s="34"/>
      <c r="XL1656" s="35"/>
      <c r="XM1656" s="34"/>
      <c r="XT1656" s="35"/>
      <c r="XU1656" s="34"/>
      <c r="YB1656" s="35"/>
      <c r="YC1656" s="34"/>
      <c r="YJ1656" s="35"/>
      <c r="YK1656" s="34"/>
      <c r="YR1656" s="35"/>
      <c r="YS1656" s="34"/>
      <c r="YZ1656" s="35"/>
      <c r="ZA1656" s="34"/>
      <c r="ZH1656" s="35"/>
      <c r="ZI1656" s="34"/>
      <c r="ZP1656" s="35"/>
      <c r="ZQ1656" s="34"/>
      <c r="ZX1656" s="35"/>
      <c r="ZY1656" s="34"/>
      <c r="AAF1656" s="35"/>
      <c r="AAG1656" s="34"/>
      <c r="AAN1656" s="35"/>
      <c r="AAO1656" s="34"/>
      <c r="AAV1656" s="35"/>
      <c r="AAW1656" s="34"/>
      <c r="ABD1656" s="35"/>
      <c r="ABE1656" s="34"/>
      <c r="ABL1656" s="35"/>
      <c r="ABM1656" s="34"/>
      <c r="ABT1656" s="35"/>
      <c r="ABU1656" s="34"/>
      <c r="ACB1656" s="35"/>
      <c r="ACC1656" s="34"/>
      <c r="ACJ1656" s="35"/>
      <c r="ACK1656" s="34"/>
      <c r="ACR1656" s="35"/>
      <c r="ACS1656" s="34"/>
      <c r="ACZ1656" s="35"/>
      <c r="ADA1656" s="34"/>
      <c r="ADH1656" s="35"/>
      <c r="ADI1656" s="34"/>
      <c r="ADP1656" s="35"/>
      <c r="ADQ1656" s="34"/>
      <c r="ADX1656" s="35"/>
      <c r="ADY1656" s="34"/>
      <c r="AEF1656" s="35"/>
      <c r="AEG1656" s="34"/>
      <c r="AEN1656" s="35"/>
      <c r="AEO1656" s="34"/>
      <c r="AEV1656" s="35"/>
      <c r="AEW1656" s="34"/>
      <c r="AFD1656" s="35"/>
      <c r="AFE1656" s="34"/>
      <c r="AFL1656" s="35"/>
      <c r="AFM1656" s="34"/>
      <c r="AFT1656" s="35"/>
      <c r="AFU1656" s="34"/>
      <c r="AGB1656" s="35"/>
      <c r="AGC1656" s="34"/>
      <c r="AGJ1656" s="35"/>
      <c r="AGK1656" s="34"/>
      <c r="AGR1656" s="35"/>
      <c r="AGS1656" s="34"/>
      <c r="AGZ1656" s="35"/>
      <c r="AHA1656" s="34"/>
      <c r="AHH1656" s="35"/>
      <c r="AHI1656" s="34"/>
      <c r="AHP1656" s="35"/>
      <c r="AHQ1656" s="34"/>
      <c r="AHX1656" s="35"/>
      <c r="AHY1656" s="34"/>
      <c r="AIF1656" s="35"/>
      <c r="AIG1656" s="34"/>
      <c r="AIN1656" s="35"/>
      <c r="AIO1656" s="34"/>
      <c r="AIV1656" s="35"/>
      <c r="AIW1656" s="34"/>
      <c r="AJD1656" s="35"/>
      <c r="AJE1656" s="34"/>
      <c r="AJL1656" s="35"/>
      <c r="AJM1656" s="34"/>
      <c r="AJT1656" s="35"/>
      <c r="AJU1656" s="34"/>
      <c r="AKB1656" s="35"/>
      <c r="AKC1656" s="34"/>
      <c r="AKJ1656" s="35"/>
      <c r="AKK1656" s="34"/>
      <c r="AKR1656" s="35"/>
      <c r="AKS1656" s="34"/>
      <c r="AKZ1656" s="35"/>
      <c r="ALA1656" s="34"/>
      <c r="ALH1656" s="35"/>
      <c r="ALI1656" s="34"/>
      <c r="ALP1656" s="35"/>
      <c r="ALQ1656" s="34"/>
      <c r="ALX1656" s="35"/>
      <c r="ALY1656" s="34"/>
      <c r="AMF1656" s="35"/>
      <c r="AMG1656" s="34"/>
      <c r="AMN1656" s="35"/>
      <c r="AMO1656" s="34"/>
      <c r="AMV1656" s="35"/>
      <c r="AMW1656" s="34"/>
      <c r="AND1656" s="35"/>
      <c r="ANE1656" s="34"/>
      <c r="ANL1656" s="35"/>
      <c r="ANM1656" s="34"/>
      <c r="ANT1656" s="35"/>
      <c r="ANU1656" s="34"/>
      <c r="AOB1656" s="35"/>
      <c r="AOC1656" s="34"/>
      <c r="AOJ1656" s="35"/>
      <c r="AOK1656" s="34"/>
      <c r="AOR1656" s="35"/>
      <c r="AOS1656" s="34"/>
      <c r="AOZ1656" s="35"/>
      <c r="APA1656" s="34"/>
      <c r="APH1656" s="35"/>
      <c r="API1656" s="34"/>
      <c r="APP1656" s="35"/>
      <c r="APQ1656" s="34"/>
      <c r="APX1656" s="35"/>
      <c r="APY1656" s="34"/>
      <c r="AQF1656" s="35"/>
      <c r="AQG1656" s="34"/>
      <c r="AQN1656" s="35"/>
      <c r="AQO1656" s="34"/>
      <c r="AQV1656" s="35"/>
      <c r="AQW1656" s="34"/>
      <c r="ARD1656" s="35"/>
      <c r="ARE1656" s="34"/>
      <c r="ARL1656" s="35"/>
      <c r="ARM1656" s="34"/>
      <c r="ART1656" s="35"/>
      <c r="ARU1656" s="34"/>
      <c r="ASB1656" s="35"/>
      <c r="ASC1656" s="34"/>
      <c r="ASJ1656" s="35"/>
      <c r="ASK1656" s="34"/>
      <c r="ASR1656" s="35"/>
      <c r="ASS1656" s="34"/>
      <c r="ASZ1656" s="35"/>
      <c r="ATA1656" s="34"/>
      <c r="ATH1656" s="35"/>
      <c r="ATI1656" s="34"/>
      <c r="ATP1656" s="35"/>
      <c r="ATQ1656" s="34"/>
      <c r="ATX1656" s="35"/>
      <c r="ATY1656" s="34"/>
      <c r="AUF1656" s="35"/>
      <c r="AUG1656" s="34"/>
      <c r="AUN1656" s="35"/>
      <c r="AUO1656" s="34"/>
      <c r="AUV1656" s="35"/>
      <c r="AUW1656" s="34"/>
      <c r="AVD1656" s="35"/>
      <c r="AVE1656" s="34"/>
      <c r="AVL1656" s="35"/>
      <c r="AVM1656" s="34"/>
      <c r="AVT1656" s="35"/>
      <c r="AVU1656" s="34"/>
      <c r="AWB1656" s="35"/>
      <c r="AWC1656" s="34"/>
      <c r="AWJ1656" s="35"/>
      <c r="AWK1656" s="34"/>
      <c r="AWR1656" s="35"/>
      <c r="AWS1656" s="34"/>
      <c r="AWZ1656" s="35"/>
      <c r="AXA1656" s="34"/>
      <c r="AXH1656" s="35"/>
      <c r="AXI1656" s="34"/>
      <c r="AXP1656" s="35"/>
      <c r="AXQ1656" s="34"/>
      <c r="AXX1656" s="35"/>
      <c r="AXY1656" s="34"/>
      <c r="AYF1656" s="35"/>
      <c r="AYG1656" s="34"/>
      <c r="AYN1656" s="35"/>
      <c r="AYO1656" s="34"/>
      <c r="AYV1656" s="35"/>
      <c r="AYW1656" s="34"/>
      <c r="AZD1656" s="35"/>
      <c r="AZE1656" s="34"/>
      <c r="AZL1656" s="35"/>
      <c r="AZM1656" s="34"/>
      <c r="AZT1656" s="35"/>
      <c r="AZU1656" s="34"/>
      <c r="BAB1656" s="35"/>
      <c r="BAC1656" s="34"/>
      <c r="BAJ1656" s="35"/>
      <c r="BAK1656" s="34"/>
      <c r="BAR1656" s="35"/>
      <c r="BAS1656" s="34"/>
      <c r="BAZ1656" s="35"/>
      <c r="BBA1656" s="34"/>
      <c r="BBH1656" s="35"/>
      <c r="BBI1656" s="34"/>
      <c r="BBP1656" s="35"/>
      <c r="BBQ1656" s="34"/>
      <c r="BBX1656" s="35"/>
      <c r="BBY1656" s="34"/>
      <c r="BCF1656" s="35"/>
      <c r="BCG1656" s="34"/>
      <c r="BCN1656" s="35"/>
      <c r="BCO1656" s="34"/>
      <c r="BCV1656" s="35"/>
      <c r="BCW1656" s="34"/>
      <c r="BDD1656" s="35"/>
      <c r="BDE1656" s="34"/>
      <c r="BDL1656" s="35"/>
      <c r="BDM1656" s="34"/>
      <c r="BDT1656" s="35"/>
      <c r="BDU1656" s="34"/>
      <c r="BEB1656" s="35"/>
      <c r="BEC1656" s="34"/>
      <c r="BEJ1656" s="35"/>
      <c r="BEK1656" s="34"/>
      <c r="BER1656" s="35"/>
      <c r="BES1656" s="34"/>
      <c r="BEZ1656" s="35"/>
      <c r="BFA1656" s="34"/>
      <c r="BFH1656" s="35"/>
      <c r="BFI1656" s="34"/>
      <c r="BFP1656" s="35"/>
      <c r="BFQ1656" s="34"/>
      <c r="BFX1656" s="35"/>
      <c r="BFY1656" s="34"/>
      <c r="BGF1656" s="35"/>
      <c r="BGG1656" s="34"/>
      <c r="BGN1656" s="35"/>
      <c r="BGO1656" s="34"/>
      <c r="BGV1656" s="35"/>
      <c r="BGW1656" s="34"/>
      <c r="BHD1656" s="35"/>
      <c r="BHE1656" s="34"/>
      <c r="BHL1656" s="35"/>
      <c r="BHM1656" s="34"/>
      <c r="BHT1656" s="35"/>
      <c r="BHU1656" s="34"/>
      <c r="BIB1656" s="35"/>
      <c r="BIC1656" s="34"/>
      <c r="BIJ1656" s="35"/>
      <c r="BIK1656" s="34"/>
      <c r="BIR1656" s="35"/>
      <c r="BIS1656" s="34"/>
      <c r="BIZ1656" s="35"/>
      <c r="BJA1656" s="34"/>
      <c r="BJH1656" s="35"/>
      <c r="BJI1656" s="34"/>
      <c r="BJP1656" s="35"/>
      <c r="BJQ1656" s="34"/>
      <c r="BJX1656" s="35"/>
      <c r="BJY1656" s="34"/>
      <c r="BKF1656" s="35"/>
      <c r="BKG1656" s="34"/>
      <c r="BKN1656" s="35"/>
      <c r="BKO1656" s="34"/>
      <c r="BKV1656" s="35"/>
      <c r="BKW1656" s="34"/>
      <c r="BLD1656" s="35"/>
      <c r="BLE1656" s="34"/>
      <c r="BLL1656" s="35"/>
      <c r="BLM1656" s="34"/>
      <c r="BLT1656" s="35"/>
      <c r="BLU1656" s="34"/>
      <c r="BMB1656" s="35"/>
      <c r="BMC1656" s="34"/>
      <c r="BMJ1656" s="35"/>
      <c r="BMK1656" s="34"/>
      <c r="BMR1656" s="35"/>
      <c r="BMS1656" s="34"/>
      <c r="BMZ1656" s="35"/>
      <c r="BNA1656" s="34"/>
      <c r="BNH1656" s="35"/>
      <c r="BNI1656" s="34"/>
      <c r="BNP1656" s="35"/>
      <c r="BNQ1656" s="34"/>
      <c r="BNX1656" s="35"/>
      <c r="BNY1656" s="34"/>
      <c r="BOF1656" s="35"/>
      <c r="BOG1656" s="34"/>
      <c r="BON1656" s="35"/>
      <c r="BOO1656" s="34"/>
      <c r="BOV1656" s="35"/>
      <c r="BOW1656" s="34"/>
      <c r="BPD1656" s="35"/>
      <c r="BPE1656" s="34"/>
      <c r="BPL1656" s="35"/>
      <c r="BPM1656" s="34"/>
      <c r="BPT1656" s="35"/>
      <c r="BPU1656" s="34"/>
      <c r="BQB1656" s="35"/>
      <c r="BQC1656" s="34"/>
      <c r="BQJ1656" s="35"/>
      <c r="BQK1656" s="34"/>
      <c r="BQR1656" s="35"/>
      <c r="BQS1656" s="34"/>
      <c r="BQZ1656" s="35"/>
      <c r="BRA1656" s="34"/>
      <c r="BRH1656" s="35"/>
      <c r="BRI1656" s="34"/>
      <c r="BRP1656" s="35"/>
      <c r="BRQ1656" s="34"/>
      <c r="BRX1656" s="35"/>
      <c r="BRY1656" s="34"/>
      <c r="BSF1656" s="35"/>
      <c r="BSG1656" s="34"/>
      <c r="BSN1656" s="35"/>
      <c r="BSO1656" s="34"/>
      <c r="BSV1656" s="35"/>
      <c r="BSW1656" s="34"/>
      <c r="BTD1656" s="35"/>
      <c r="BTE1656" s="34"/>
      <c r="BTL1656" s="35"/>
      <c r="BTM1656" s="34"/>
      <c r="BTT1656" s="35"/>
      <c r="BTU1656" s="34"/>
      <c r="BUB1656" s="35"/>
      <c r="BUC1656" s="34"/>
      <c r="BUJ1656" s="35"/>
      <c r="BUK1656" s="34"/>
      <c r="BUR1656" s="35"/>
      <c r="BUS1656" s="34"/>
      <c r="BUZ1656" s="35"/>
      <c r="BVA1656" s="34"/>
      <c r="BVH1656" s="35"/>
      <c r="BVI1656" s="34"/>
      <c r="BVP1656" s="35"/>
      <c r="BVQ1656" s="34"/>
      <c r="BVX1656" s="35"/>
      <c r="BVY1656" s="34"/>
      <c r="BWF1656" s="35"/>
      <c r="BWG1656" s="34"/>
      <c r="BWN1656" s="35"/>
      <c r="BWO1656" s="34"/>
      <c r="BWV1656" s="35"/>
      <c r="BWW1656" s="34"/>
      <c r="BXD1656" s="35"/>
      <c r="BXE1656" s="34"/>
      <c r="BXL1656" s="35"/>
      <c r="BXM1656" s="34"/>
      <c r="BXT1656" s="35"/>
      <c r="BXU1656" s="34"/>
      <c r="BYB1656" s="35"/>
      <c r="BYC1656" s="34"/>
      <c r="BYJ1656" s="35"/>
      <c r="BYK1656" s="34"/>
      <c r="BYR1656" s="35"/>
      <c r="BYS1656" s="34"/>
      <c r="BYZ1656" s="35"/>
      <c r="BZA1656" s="34"/>
      <c r="BZH1656" s="35"/>
      <c r="BZI1656" s="34"/>
      <c r="BZP1656" s="35"/>
      <c r="BZQ1656" s="34"/>
      <c r="BZX1656" s="35"/>
      <c r="BZY1656" s="34"/>
      <c r="CAF1656" s="35"/>
      <c r="CAG1656" s="34"/>
      <c r="CAN1656" s="35"/>
      <c r="CAO1656" s="34"/>
      <c r="CAV1656" s="35"/>
      <c r="CAW1656" s="34"/>
      <c r="CBD1656" s="35"/>
      <c r="CBE1656" s="34"/>
      <c r="CBL1656" s="35"/>
      <c r="CBM1656" s="34"/>
      <c r="CBT1656" s="35"/>
      <c r="CBU1656" s="34"/>
      <c r="CCB1656" s="35"/>
      <c r="CCC1656" s="34"/>
      <c r="CCJ1656" s="35"/>
      <c r="CCK1656" s="34"/>
      <c r="CCR1656" s="35"/>
      <c r="CCS1656" s="34"/>
      <c r="CCZ1656" s="35"/>
      <c r="CDA1656" s="34"/>
      <c r="CDH1656" s="35"/>
      <c r="CDI1656" s="34"/>
      <c r="CDP1656" s="35"/>
      <c r="CDQ1656" s="34"/>
      <c r="CDX1656" s="35"/>
      <c r="CDY1656" s="34"/>
      <c r="CEF1656" s="35"/>
      <c r="CEG1656" s="34"/>
      <c r="CEN1656" s="35"/>
      <c r="CEO1656" s="34"/>
      <c r="CEV1656" s="35"/>
      <c r="CEW1656" s="34"/>
      <c r="CFD1656" s="35"/>
      <c r="CFE1656" s="34"/>
      <c r="CFL1656" s="35"/>
      <c r="CFM1656" s="34"/>
      <c r="CFT1656" s="35"/>
      <c r="CFU1656" s="34"/>
      <c r="CGB1656" s="35"/>
      <c r="CGC1656" s="34"/>
      <c r="CGJ1656" s="35"/>
      <c r="CGK1656" s="34"/>
      <c r="CGR1656" s="35"/>
      <c r="CGS1656" s="34"/>
      <c r="CGZ1656" s="35"/>
      <c r="CHA1656" s="34"/>
      <c r="CHH1656" s="35"/>
      <c r="CHI1656" s="34"/>
      <c r="CHP1656" s="35"/>
      <c r="CHQ1656" s="34"/>
      <c r="CHX1656" s="35"/>
      <c r="CHY1656" s="34"/>
      <c r="CIF1656" s="35"/>
      <c r="CIG1656" s="34"/>
      <c r="CIN1656" s="35"/>
      <c r="CIO1656" s="34"/>
      <c r="CIV1656" s="35"/>
      <c r="CIW1656" s="34"/>
      <c r="CJD1656" s="35"/>
      <c r="CJE1656" s="34"/>
      <c r="CJL1656" s="35"/>
      <c r="CJM1656" s="34"/>
      <c r="CJT1656" s="35"/>
      <c r="CJU1656" s="34"/>
      <c r="CKB1656" s="35"/>
      <c r="CKC1656" s="34"/>
      <c r="CKJ1656" s="35"/>
      <c r="CKK1656" s="34"/>
      <c r="CKR1656" s="35"/>
      <c r="CKS1656" s="34"/>
      <c r="CKZ1656" s="35"/>
      <c r="CLA1656" s="34"/>
      <c r="CLH1656" s="35"/>
      <c r="CLI1656" s="34"/>
      <c r="CLP1656" s="35"/>
      <c r="CLQ1656" s="34"/>
      <c r="CLX1656" s="35"/>
      <c r="CLY1656" s="34"/>
      <c r="CMF1656" s="35"/>
      <c r="CMG1656" s="34"/>
      <c r="CMN1656" s="35"/>
      <c r="CMO1656" s="34"/>
      <c r="CMV1656" s="35"/>
      <c r="CMW1656" s="34"/>
      <c r="CND1656" s="35"/>
      <c r="CNE1656" s="34"/>
      <c r="CNL1656" s="35"/>
      <c r="CNM1656" s="34"/>
      <c r="CNT1656" s="35"/>
      <c r="CNU1656" s="34"/>
      <c r="COB1656" s="35"/>
      <c r="COC1656" s="34"/>
      <c r="COJ1656" s="35"/>
      <c r="COK1656" s="34"/>
      <c r="COR1656" s="35"/>
      <c r="COS1656" s="34"/>
      <c r="COZ1656" s="35"/>
      <c r="CPA1656" s="34"/>
      <c r="CPH1656" s="35"/>
      <c r="CPI1656" s="34"/>
      <c r="CPP1656" s="35"/>
      <c r="CPQ1656" s="34"/>
      <c r="CPX1656" s="35"/>
      <c r="CPY1656" s="34"/>
      <c r="CQF1656" s="35"/>
      <c r="CQG1656" s="34"/>
      <c r="CQN1656" s="35"/>
      <c r="CQO1656" s="34"/>
      <c r="CQV1656" s="35"/>
      <c r="CQW1656" s="34"/>
      <c r="CRD1656" s="35"/>
      <c r="CRE1656" s="34"/>
      <c r="CRL1656" s="35"/>
      <c r="CRM1656" s="34"/>
      <c r="CRT1656" s="35"/>
      <c r="CRU1656" s="34"/>
      <c r="CSB1656" s="35"/>
      <c r="CSC1656" s="34"/>
      <c r="CSJ1656" s="35"/>
      <c r="CSK1656" s="34"/>
      <c r="CSR1656" s="35"/>
      <c r="CSS1656" s="34"/>
      <c r="CSZ1656" s="35"/>
      <c r="CTA1656" s="34"/>
      <c r="CTH1656" s="35"/>
      <c r="CTI1656" s="34"/>
      <c r="CTP1656" s="35"/>
      <c r="CTQ1656" s="34"/>
      <c r="CTX1656" s="35"/>
      <c r="CTY1656" s="34"/>
      <c r="CUF1656" s="35"/>
      <c r="CUG1656" s="34"/>
      <c r="CUN1656" s="35"/>
      <c r="CUO1656" s="34"/>
      <c r="CUV1656" s="35"/>
      <c r="CUW1656" s="34"/>
      <c r="CVD1656" s="35"/>
      <c r="CVE1656" s="34"/>
      <c r="CVL1656" s="35"/>
      <c r="CVM1656" s="34"/>
      <c r="CVT1656" s="35"/>
      <c r="CVU1656" s="34"/>
      <c r="CWB1656" s="35"/>
      <c r="CWC1656" s="34"/>
      <c r="CWJ1656" s="35"/>
      <c r="CWK1656" s="34"/>
      <c r="CWR1656" s="35"/>
      <c r="CWS1656" s="34"/>
      <c r="CWZ1656" s="35"/>
      <c r="CXA1656" s="34"/>
      <c r="CXH1656" s="35"/>
      <c r="CXI1656" s="34"/>
      <c r="CXP1656" s="35"/>
      <c r="CXQ1656" s="34"/>
      <c r="CXX1656" s="35"/>
      <c r="CXY1656" s="34"/>
      <c r="CYF1656" s="35"/>
      <c r="CYG1656" s="34"/>
      <c r="CYN1656" s="35"/>
      <c r="CYO1656" s="34"/>
      <c r="CYV1656" s="35"/>
      <c r="CYW1656" s="34"/>
      <c r="CZD1656" s="35"/>
      <c r="CZE1656" s="34"/>
      <c r="CZL1656" s="35"/>
      <c r="CZM1656" s="34"/>
      <c r="CZT1656" s="35"/>
      <c r="CZU1656" s="34"/>
      <c r="DAB1656" s="35"/>
      <c r="DAC1656" s="34"/>
      <c r="DAJ1656" s="35"/>
      <c r="DAK1656" s="34"/>
      <c r="DAR1656" s="35"/>
      <c r="DAS1656" s="34"/>
      <c r="DAZ1656" s="35"/>
      <c r="DBA1656" s="34"/>
      <c r="DBH1656" s="35"/>
      <c r="DBI1656" s="34"/>
      <c r="DBP1656" s="35"/>
      <c r="DBQ1656" s="34"/>
      <c r="DBX1656" s="35"/>
      <c r="DBY1656" s="34"/>
      <c r="DCF1656" s="35"/>
      <c r="DCG1656" s="34"/>
      <c r="DCN1656" s="35"/>
      <c r="DCO1656" s="34"/>
      <c r="DCV1656" s="35"/>
      <c r="DCW1656" s="34"/>
      <c r="DDD1656" s="35"/>
      <c r="DDE1656" s="34"/>
      <c r="DDL1656" s="35"/>
      <c r="DDM1656" s="34"/>
      <c r="DDT1656" s="35"/>
      <c r="DDU1656" s="34"/>
      <c r="DEB1656" s="35"/>
      <c r="DEC1656" s="34"/>
      <c r="DEJ1656" s="35"/>
      <c r="DEK1656" s="34"/>
      <c r="DER1656" s="35"/>
      <c r="DES1656" s="34"/>
      <c r="DEZ1656" s="35"/>
      <c r="DFA1656" s="34"/>
      <c r="DFH1656" s="35"/>
      <c r="DFI1656" s="34"/>
      <c r="DFP1656" s="35"/>
      <c r="DFQ1656" s="34"/>
      <c r="DFX1656" s="35"/>
      <c r="DFY1656" s="34"/>
      <c r="DGF1656" s="35"/>
      <c r="DGG1656" s="34"/>
      <c r="DGN1656" s="35"/>
      <c r="DGO1656" s="34"/>
      <c r="DGV1656" s="35"/>
      <c r="DGW1656" s="34"/>
      <c r="DHD1656" s="35"/>
      <c r="DHE1656" s="34"/>
      <c r="DHL1656" s="35"/>
      <c r="DHM1656" s="34"/>
      <c r="DHT1656" s="35"/>
      <c r="DHU1656" s="34"/>
      <c r="DIB1656" s="35"/>
      <c r="DIC1656" s="34"/>
      <c r="DIJ1656" s="35"/>
      <c r="DIK1656" s="34"/>
      <c r="DIR1656" s="35"/>
      <c r="DIS1656" s="34"/>
      <c r="DIZ1656" s="35"/>
      <c r="DJA1656" s="34"/>
      <c r="DJH1656" s="35"/>
      <c r="DJI1656" s="34"/>
      <c r="DJP1656" s="35"/>
      <c r="DJQ1656" s="34"/>
      <c r="DJX1656" s="35"/>
      <c r="DJY1656" s="34"/>
      <c r="DKF1656" s="35"/>
      <c r="DKG1656" s="34"/>
      <c r="DKN1656" s="35"/>
      <c r="DKO1656" s="34"/>
      <c r="DKV1656" s="35"/>
      <c r="DKW1656" s="34"/>
      <c r="DLD1656" s="35"/>
      <c r="DLE1656" s="34"/>
      <c r="DLL1656" s="35"/>
      <c r="DLM1656" s="34"/>
      <c r="DLT1656" s="35"/>
      <c r="DLU1656" s="34"/>
      <c r="DMB1656" s="35"/>
      <c r="DMC1656" s="34"/>
      <c r="DMJ1656" s="35"/>
      <c r="DMK1656" s="34"/>
      <c r="DMR1656" s="35"/>
      <c r="DMS1656" s="34"/>
      <c r="DMZ1656" s="35"/>
      <c r="DNA1656" s="34"/>
      <c r="DNH1656" s="35"/>
      <c r="DNI1656" s="34"/>
      <c r="DNP1656" s="35"/>
      <c r="DNQ1656" s="34"/>
      <c r="DNX1656" s="35"/>
      <c r="DNY1656" s="34"/>
      <c r="DOF1656" s="35"/>
      <c r="DOG1656" s="34"/>
      <c r="DON1656" s="35"/>
      <c r="DOO1656" s="34"/>
      <c r="DOV1656" s="35"/>
      <c r="DOW1656" s="34"/>
      <c r="DPD1656" s="35"/>
      <c r="DPE1656" s="34"/>
      <c r="DPL1656" s="35"/>
      <c r="DPM1656" s="34"/>
      <c r="DPT1656" s="35"/>
      <c r="DPU1656" s="34"/>
      <c r="DQB1656" s="35"/>
      <c r="DQC1656" s="34"/>
      <c r="DQJ1656" s="35"/>
      <c r="DQK1656" s="34"/>
      <c r="DQR1656" s="35"/>
      <c r="DQS1656" s="34"/>
      <c r="DQZ1656" s="35"/>
      <c r="DRA1656" s="34"/>
      <c r="DRH1656" s="35"/>
      <c r="DRI1656" s="34"/>
      <c r="DRP1656" s="35"/>
      <c r="DRQ1656" s="34"/>
      <c r="DRX1656" s="35"/>
      <c r="DRY1656" s="34"/>
      <c r="DSF1656" s="35"/>
      <c r="DSG1656" s="34"/>
      <c r="DSN1656" s="35"/>
      <c r="DSO1656" s="34"/>
      <c r="DSV1656" s="35"/>
      <c r="DSW1656" s="34"/>
      <c r="DTD1656" s="35"/>
      <c r="DTE1656" s="34"/>
      <c r="DTL1656" s="35"/>
      <c r="DTM1656" s="34"/>
      <c r="DTT1656" s="35"/>
      <c r="DTU1656" s="34"/>
      <c r="DUB1656" s="35"/>
      <c r="DUC1656" s="34"/>
      <c r="DUJ1656" s="35"/>
      <c r="DUK1656" s="34"/>
      <c r="DUR1656" s="35"/>
      <c r="DUS1656" s="34"/>
      <c r="DUZ1656" s="35"/>
      <c r="DVA1656" s="34"/>
      <c r="DVH1656" s="35"/>
      <c r="DVI1656" s="34"/>
      <c r="DVP1656" s="35"/>
      <c r="DVQ1656" s="34"/>
      <c r="DVX1656" s="35"/>
      <c r="DVY1656" s="34"/>
      <c r="DWF1656" s="35"/>
      <c r="DWG1656" s="34"/>
      <c r="DWN1656" s="35"/>
      <c r="DWO1656" s="34"/>
      <c r="DWV1656" s="35"/>
      <c r="DWW1656" s="34"/>
      <c r="DXD1656" s="35"/>
      <c r="DXE1656" s="34"/>
      <c r="DXL1656" s="35"/>
      <c r="DXM1656" s="34"/>
      <c r="DXT1656" s="35"/>
      <c r="DXU1656" s="34"/>
      <c r="DYB1656" s="35"/>
      <c r="DYC1656" s="34"/>
      <c r="DYJ1656" s="35"/>
      <c r="DYK1656" s="34"/>
      <c r="DYR1656" s="35"/>
      <c r="DYS1656" s="34"/>
      <c r="DYZ1656" s="35"/>
      <c r="DZA1656" s="34"/>
      <c r="DZH1656" s="35"/>
      <c r="DZI1656" s="34"/>
      <c r="DZP1656" s="35"/>
      <c r="DZQ1656" s="34"/>
      <c r="DZX1656" s="35"/>
      <c r="DZY1656" s="34"/>
      <c r="EAF1656" s="35"/>
      <c r="EAG1656" s="34"/>
      <c r="EAN1656" s="35"/>
      <c r="EAO1656" s="34"/>
      <c r="EAV1656" s="35"/>
      <c r="EAW1656" s="34"/>
      <c r="EBD1656" s="35"/>
      <c r="EBE1656" s="34"/>
      <c r="EBL1656" s="35"/>
      <c r="EBM1656" s="34"/>
      <c r="EBT1656" s="35"/>
      <c r="EBU1656" s="34"/>
      <c r="ECB1656" s="35"/>
      <c r="ECC1656" s="34"/>
      <c r="ECJ1656" s="35"/>
      <c r="ECK1656" s="34"/>
      <c r="ECR1656" s="35"/>
      <c r="ECS1656" s="34"/>
      <c r="ECZ1656" s="35"/>
      <c r="EDA1656" s="34"/>
      <c r="EDH1656" s="35"/>
      <c r="EDI1656" s="34"/>
      <c r="EDP1656" s="35"/>
      <c r="EDQ1656" s="34"/>
      <c r="EDX1656" s="35"/>
      <c r="EDY1656" s="34"/>
      <c r="EEF1656" s="35"/>
      <c r="EEG1656" s="34"/>
      <c r="EEN1656" s="35"/>
      <c r="EEO1656" s="34"/>
      <c r="EEV1656" s="35"/>
      <c r="EEW1656" s="34"/>
      <c r="EFD1656" s="35"/>
      <c r="EFE1656" s="34"/>
      <c r="EFL1656" s="35"/>
      <c r="EFM1656" s="34"/>
      <c r="EFT1656" s="35"/>
      <c r="EFU1656" s="34"/>
      <c r="EGB1656" s="35"/>
      <c r="EGC1656" s="34"/>
      <c r="EGJ1656" s="35"/>
      <c r="EGK1656" s="34"/>
      <c r="EGR1656" s="35"/>
      <c r="EGS1656" s="34"/>
      <c r="EGZ1656" s="35"/>
      <c r="EHA1656" s="34"/>
      <c r="EHH1656" s="35"/>
      <c r="EHI1656" s="34"/>
      <c r="EHP1656" s="35"/>
      <c r="EHQ1656" s="34"/>
      <c r="EHX1656" s="35"/>
      <c r="EHY1656" s="34"/>
      <c r="EIF1656" s="35"/>
      <c r="EIG1656" s="34"/>
      <c r="EIN1656" s="35"/>
      <c r="EIO1656" s="34"/>
      <c r="EIV1656" s="35"/>
      <c r="EIW1656" s="34"/>
      <c r="EJD1656" s="35"/>
      <c r="EJE1656" s="34"/>
      <c r="EJL1656" s="35"/>
      <c r="EJM1656" s="34"/>
      <c r="EJT1656" s="35"/>
      <c r="EJU1656" s="34"/>
      <c r="EKB1656" s="35"/>
      <c r="EKC1656" s="34"/>
      <c r="EKJ1656" s="35"/>
      <c r="EKK1656" s="34"/>
      <c r="EKR1656" s="35"/>
      <c r="EKS1656" s="34"/>
      <c r="EKZ1656" s="35"/>
      <c r="ELA1656" s="34"/>
      <c r="ELH1656" s="35"/>
      <c r="ELI1656" s="34"/>
      <c r="ELP1656" s="35"/>
      <c r="ELQ1656" s="34"/>
      <c r="ELX1656" s="35"/>
      <c r="ELY1656" s="34"/>
      <c r="EMF1656" s="35"/>
      <c r="EMG1656" s="34"/>
      <c r="EMN1656" s="35"/>
      <c r="EMO1656" s="34"/>
      <c r="EMV1656" s="35"/>
      <c r="EMW1656" s="34"/>
      <c r="END1656" s="35"/>
      <c r="ENE1656" s="34"/>
      <c r="ENL1656" s="35"/>
      <c r="ENM1656" s="34"/>
      <c r="ENT1656" s="35"/>
      <c r="ENU1656" s="34"/>
      <c r="EOB1656" s="35"/>
      <c r="EOC1656" s="34"/>
      <c r="EOJ1656" s="35"/>
      <c r="EOK1656" s="34"/>
      <c r="EOR1656" s="35"/>
      <c r="EOS1656" s="34"/>
      <c r="EOZ1656" s="35"/>
      <c r="EPA1656" s="34"/>
      <c r="EPH1656" s="35"/>
      <c r="EPI1656" s="34"/>
      <c r="EPP1656" s="35"/>
      <c r="EPQ1656" s="34"/>
      <c r="EPX1656" s="35"/>
      <c r="EPY1656" s="34"/>
      <c r="EQF1656" s="35"/>
      <c r="EQG1656" s="34"/>
      <c r="EQN1656" s="35"/>
      <c r="EQO1656" s="34"/>
      <c r="EQV1656" s="35"/>
      <c r="EQW1656" s="34"/>
      <c r="ERD1656" s="35"/>
      <c r="ERE1656" s="34"/>
      <c r="ERL1656" s="35"/>
      <c r="ERM1656" s="34"/>
      <c r="ERT1656" s="35"/>
      <c r="ERU1656" s="34"/>
      <c r="ESB1656" s="35"/>
      <c r="ESC1656" s="34"/>
      <c r="ESJ1656" s="35"/>
      <c r="ESK1656" s="34"/>
      <c r="ESR1656" s="35"/>
      <c r="ESS1656" s="34"/>
      <c r="ESZ1656" s="35"/>
      <c r="ETA1656" s="34"/>
      <c r="ETH1656" s="35"/>
      <c r="ETI1656" s="34"/>
      <c r="ETP1656" s="35"/>
      <c r="ETQ1656" s="34"/>
      <c r="ETX1656" s="35"/>
      <c r="ETY1656" s="34"/>
      <c r="EUF1656" s="35"/>
      <c r="EUG1656" s="34"/>
      <c r="EUN1656" s="35"/>
      <c r="EUO1656" s="34"/>
      <c r="EUV1656" s="35"/>
      <c r="EUW1656" s="34"/>
      <c r="EVD1656" s="35"/>
      <c r="EVE1656" s="34"/>
      <c r="EVL1656" s="35"/>
      <c r="EVM1656" s="34"/>
      <c r="EVT1656" s="35"/>
      <c r="EVU1656" s="34"/>
      <c r="EWB1656" s="35"/>
      <c r="EWC1656" s="34"/>
      <c r="EWJ1656" s="35"/>
      <c r="EWK1656" s="34"/>
      <c r="EWR1656" s="35"/>
      <c r="EWS1656" s="34"/>
      <c r="EWZ1656" s="35"/>
      <c r="EXA1656" s="34"/>
      <c r="EXH1656" s="35"/>
      <c r="EXI1656" s="34"/>
      <c r="EXP1656" s="35"/>
      <c r="EXQ1656" s="34"/>
      <c r="EXX1656" s="35"/>
      <c r="EXY1656" s="34"/>
      <c r="EYF1656" s="35"/>
      <c r="EYG1656" s="34"/>
      <c r="EYN1656" s="35"/>
      <c r="EYO1656" s="34"/>
      <c r="EYV1656" s="35"/>
      <c r="EYW1656" s="34"/>
      <c r="EZD1656" s="35"/>
      <c r="EZE1656" s="34"/>
      <c r="EZL1656" s="35"/>
      <c r="EZM1656" s="34"/>
      <c r="EZT1656" s="35"/>
      <c r="EZU1656" s="34"/>
      <c r="FAB1656" s="35"/>
      <c r="FAC1656" s="34"/>
      <c r="FAJ1656" s="35"/>
      <c r="FAK1656" s="34"/>
      <c r="FAR1656" s="35"/>
      <c r="FAS1656" s="34"/>
      <c r="FAZ1656" s="35"/>
      <c r="FBA1656" s="34"/>
      <c r="FBH1656" s="35"/>
      <c r="FBI1656" s="34"/>
      <c r="FBP1656" s="35"/>
      <c r="FBQ1656" s="34"/>
      <c r="FBX1656" s="35"/>
      <c r="FBY1656" s="34"/>
      <c r="FCF1656" s="35"/>
      <c r="FCG1656" s="34"/>
      <c r="FCN1656" s="35"/>
      <c r="FCO1656" s="34"/>
      <c r="FCV1656" s="35"/>
      <c r="FCW1656" s="34"/>
      <c r="FDD1656" s="35"/>
      <c r="FDE1656" s="34"/>
      <c r="FDL1656" s="35"/>
      <c r="FDM1656" s="34"/>
      <c r="FDT1656" s="35"/>
      <c r="FDU1656" s="34"/>
      <c r="FEB1656" s="35"/>
      <c r="FEC1656" s="34"/>
      <c r="FEJ1656" s="35"/>
      <c r="FEK1656" s="34"/>
      <c r="FER1656" s="35"/>
      <c r="FES1656" s="34"/>
      <c r="FEZ1656" s="35"/>
      <c r="FFA1656" s="34"/>
      <c r="FFH1656" s="35"/>
      <c r="FFI1656" s="34"/>
      <c r="FFP1656" s="35"/>
      <c r="FFQ1656" s="34"/>
      <c r="FFX1656" s="35"/>
      <c r="FFY1656" s="34"/>
      <c r="FGF1656" s="35"/>
      <c r="FGG1656" s="34"/>
      <c r="FGN1656" s="35"/>
      <c r="FGO1656" s="34"/>
      <c r="FGV1656" s="35"/>
      <c r="FGW1656" s="34"/>
      <c r="FHD1656" s="35"/>
      <c r="FHE1656" s="34"/>
      <c r="FHL1656" s="35"/>
      <c r="FHM1656" s="34"/>
      <c r="FHT1656" s="35"/>
      <c r="FHU1656" s="34"/>
      <c r="FIB1656" s="35"/>
      <c r="FIC1656" s="34"/>
      <c r="FIJ1656" s="35"/>
      <c r="FIK1656" s="34"/>
      <c r="FIR1656" s="35"/>
      <c r="FIS1656" s="34"/>
      <c r="FIZ1656" s="35"/>
      <c r="FJA1656" s="34"/>
      <c r="FJH1656" s="35"/>
      <c r="FJI1656" s="34"/>
      <c r="FJP1656" s="35"/>
      <c r="FJQ1656" s="34"/>
      <c r="FJX1656" s="35"/>
      <c r="FJY1656" s="34"/>
      <c r="FKF1656" s="35"/>
      <c r="FKG1656" s="34"/>
      <c r="FKN1656" s="35"/>
      <c r="FKO1656" s="34"/>
      <c r="FKV1656" s="35"/>
      <c r="FKW1656" s="34"/>
      <c r="FLD1656" s="35"/>
      <c r="FLE1656" s="34"/>
      <c r="FLL1656" s="35"/>
      <c r="FLM1656" s="34"/>
      <c r="FLT1656" s="35"/>
      <c r="FLU1656" s="34"/>
      <c r="FMB1656" s="35"/>
      <c r="FMC1656" s="34"/>
      <c r="FMJ1656" s="35"/>
      <c r="FMK1656" s="34"/>
      <c r="FMR1656" s="35"/>
      <c r="FMS1656" s="34"/>
      <c r="FMZ1656" s="35"/>
      <c r="FNA1656" s="34"/>
      <c r="FNH1656" s="35"/>
      <c r="FNI1656" s="34"/>
      <c r="FNP1656" s="35"/>
      <c r="FNQ1656" s="34"/>
      <c r="FNX1656" s="35"/>
      <c r="FNY1656" s="34"/>
      <c r="FOF1656" s="35"/>
      <c r="FOG1656" s="34"/>
      <c r="FON1656" s="35"/>
      <c r="FOO1656" s="34"/>
      <c r="FOV1656" s="35"/>
      <c r="FOW1656" s="34"/>
      <c r="FPD1656" s="35"/>
      <c r="FPE1656" s="34"/>
      <c r="FPL1656" s="35"/>
      <c r="FPM1656" s="34"/>
      <c r="FPT1656" s="35"/>
      <c r="FPU1656" s="34"/>
      <c r="FQB1656" s="35"/>
      <c r="FQC1656" s="34"/>
      <c r="FQJ1656" s="35"/>
      <c r="FQK1656" s="34"/>
      <c r="FQR1656" s="35"/>
      <c r="FQS1656" s="34"/>
      <c r="FQZ1656" s="35"/>
      <c r="FRA1656" s="34"/>
      <c r="FRH1656" s="35"/>
      <c r="FRI1656" s="34"/>
      <c r="FRP1656" s="35"/>
      <c r="FRQ1656" s="34"/>
      <c r="FRX1656" s="35"/>
      <c r="FRY1656" s="34"/>
      <c r="FSF1656" s="35"/>
      <c r="FSG1656" s="34"/>
      <c r="FSN1656" s="35"/>
      <c r="FSO1656" s="34"/>
      <c r="FSV1656" s="35"/>
      <c r="FSW1656" s="34"/>
      <c r="FTD1656" s="35"/>
      <c r="FTE1656" s="34"/>
      <c r="FTL1656" s="35"/>
      <c r="FTM1656" s="34"/>
      <c r="FTT1656" s="35"/>
      <c r="FTU1656" s="34"/>
      <c r="FUB1656" s="35"/>
      <c r="FUC1656" s="34"/>
      <c r="FUJ1656" s="35"/>
      <c r="FUK1656" s="34"/>
      <c r="FUR1656" s="35"/>
      <c r="FUS1656" s="34"/>
      <c r="FUZ1656" s="35"/>
      <c r="FVA1656" s="34"/>
      <c r="FVH1656" s="35"/>
      <c r="FVI1656" s="34"/>
      <c r="FVP1656" s="35"/>
      <c r="FVQ1656" s="34"/>
      <c r="FVX1656" s="35"/>
      <c r="FVY1656" s="34"/>
      <c r="FWF1656" s="35"/>
      <c r="FWG1656" s="34"/>
      <c r="FWN1656" s="35"/>
      <c r="FWO1656" s="34"/>
      <c r="FWV1656" s="35"/>
      <c r="FWW1656" s="34"/>
      <c r="FXD1656" s="35"/>
      <c r="FXE1656" s="34"/>
      <c r="FXL1656" s="35"/>
      <c r="FXM1656" s="34"/>
      <c r="FXT1656" s="35"/>
      <c r="FXU1656" s="34"/>
      <c r="FYB1656" s="35"/>
      <c r="FYC1656" s="34"/>
      <c r="FYJ1656" s="35"/>
      <c r="FYK1656" s="34"/>
      <c r="FYR1656" s="35"/>
      <c r="FYS1656" s="34"/>
      <c r="FYZ1656" s="35"/>
      <c r="FZA1656" s="34"/>
      <c r="FZH1656" s="35"/>
      <c r="FZI1656" s="34"/>
      <c r="FZP1656" s="35"/>
      <c r="FZQ1656" s="34"/>
      <c r="FZX1656" s="35"/>
      <c r="FZY1656" s="34"/>
      <c r="GAF1656" s="35"/>
      <c r="GAG1656" s="34"/>
      <c r="GAN1656" s="35"/>
      <c r="GAO1656" s="34"/>
      <c r="GAV1656" s="35"/>
      <c r="GAW1656" s="34"/>
      <c r="GBD1656" s="35"/>
      <c r="GBE1656" s="34"/>
      <c r="GBL1656" s="35"/>
      <c r="GBM1656" s="34"/>
      <c r="GBT1656" s="35"/>
      <c r="GBU1656" s="34"/>
      <c r="GCB1656" s="35"/>
      <c r="GCC1656" s="34"/>
      <c r="GCJ1656" s="35"/>
      <c r="GCK1656" s="34"/>
      <c r="GCR1656" s="35"/>
      <c r="GCS1656" s="34"/>
      <c r="GCZ1656" s="35"/>
      <c r="GDA1656" s="34"/>
      <c r="GDH1656" s="35"/>
      <c r="GDI1656" s="34"/>
      <c r="GDP1656" s="35"/>
      <c r="GDQ1656" s="34"/>
      <c r="GDX1656" s="35"/>
      <c r="GDY1656" s="34"/>
      <c r="GEF1656" s="35"/>
      <c r="GEG1656" s="34"/>
      <c r="GEN1656" s="35"/>
      <c r="GEO1656" s="34"/>
      <c r="GEV1656" s="35"/>
      <c r="GEW1656" s="34"/>
      <c r="GFD1656" s="35"/>
      <c r="GFE1656" s="34"/>
      <c r="GFL1656" s="35"/>
      <c r="GFM1656" s="34"/>
      <c r="GFT1656" s="35"/>
      <c r="GFU1656" s="34"/>
      <c r="GGB1656" s="35"/>
      <c r="GGC1656" s="34"/>
      <c r="GGJ1656" s="35"/>
      <c r="GGK1656" s="34"/>
      <c r="GGR1656" s="35"/>
      <c r="GGS1656" s="34"/>
      <c r="GGZ1656" s="35"/>
      <c r="GHA1656" s="34"/>
      <c r="GHH1656" s="35"/>
      <c r="GHI1656" s="34"/>
      <c r="GHP1656" s="35"/>
      <c r="GHQ1656" s="34"/>
      <c r="GHX1656" s="35"/>
      <c r="GHY1656" s="34"/>
      <c r="GIF1656" s="35"/>
      <c r="GIG1656" s="34"/>
      <c r="GIN1656" s="35"/>
      <c r="GIO1656" s="34"/>
      <c r="GIV1656" s="35"/>
      <c r="GIW1656" s="34"/>
      <c r="GJD1656" s="35"/>
      <c r="GJE1656" s="34"/>
      <c r="GJL1656" s="35"/>
      <c r="GJM1656" s="34"/>
      <c r="GJT1656" s="35"/>
      <c r="GJU1656" s="34"/>
      <c r="GKB1656" s="35"/>
      <c r="GKC1656" s="34"/>
      <c r="GKJ1656" s="35"/>
      <c r="GKK1656" s="34"/>
      <c r="GKR1656" s="35"/>
      <c r="GKS1656" s="34"/>
      <c r="GKZ1656" s="35"/>
      <c r="GLA1656" s="34"/>
      <c r="GLH1656" s="35"/>
      <c r="GLI1656" s="34"/>
      <c r="GLP1656" s="35"/>
      <c r="GLQ1656" s="34"/>
      <c r="GLX1656" s="35"/>
      <c r="GLY1656" s="34"/>
      <c r="GMF1656" s="35"/>
      <c r="GMG1656" s="34"/>
      <c r="GMN1656" s="35"/>
      <c r="GMO1656" s="34"/>
      <c r="GMV1656" s="35"/>
      <c r="GMW1656" s="34"/>
      <c r="GND1656" s="35"/>
      <c r="GNE1656" s="34"/>
      <c r="GNL1656" s="35"/>
      <c r="GNM1656" s="34"/>
      <c r="GNT1656" s="35"/>
      <c r="GNU1656" s="34"/>
      <c r="GOB1656" s="35"/>
      <c r="GOC1656" s="34"/>
      <c r="GOJ1656" s="35"/>
      <c r="GOK1656" s="34"/>
      <c r="GOR1656" s="35"/>
      <c r="GOS1656" s="34"/>
      <c r="GOZ1656" s="35"/>
      <c r="GPA1656" s="34"/>
      <c r="GPH1656" s="35"/>
      <c r="GPI1656" s="34"/>
      <c r="GPP1656" s="35"/>
      <c r="GPQ1656" s="34"/>
      <c r="GPX1656" s="35"/>
      <c r="GPY1656" s="34"/>
      <c r="GQF1656" s="35"/>
      <c r="GQG1656" s="34"/>
      <c r="GQN1656" s="35"/>
      <c r="GQO1656" s="34"/>
      <c r="GQV1656" s="35"/>
      <c r="GQW1656" s="34"/>
      <c r="GRD1656" s="35"/>
      <c r="GRE1656" s="34"/>
      <c r="GRL1656" s="35"/>
      <c r="GRM1656" s="34"/>
      <c r="GRT1656" s="35"/>
      <c r="GRU1656" s="34"/>
      <c r="GSB1656" s="35"/>
      <c r="GSC1656" s="34"/>
      <c r="GSJ1656" s="35"/>
      <c r="GSK1656" s="34"/>
      <c r="GSR1656" s="35"/>
      <c r="GSS1656" s="34"/>
      <c r="GSZ1656" s="35"/>
      <c r="GTA1656" s="34"/>
      <c r="GTH1656" s="35"/>
      <c r="GTI1656" s="34"/>
      <c r="GTP1656" s="35"/>
      <c r="GTQ1656" s="34"/>
      <c r="GTX1656" s="35"/>
      <c r="GTY1656" s="34"/>
      <c r="GUF1656" s="35"/>
      <c r="GUG1656" s="34"/>
      <c r="GUN1656" s="35"/>
      <c r="GUO1656" s="34"/>
      <c r="GUV1656" s="35"/>
      <c r="GUW1656" s="34"/>
      <c r="GVD1656" s="35"/>
      <c r="GVE1656" s="34"/>
      <c r="GVL1656" s="35"/>
      <c r="GVM1656" s="34"/>
      <c r="GVT1656" s="35"/>
      <c r="GVU1656" s="34"/>
      <c r="GWB1656" s="35"/>
      <c r="GWC1656" s="34"/>
      <c r="GWJ1656" s="35"/>
      <c r="GWK1656" s="34"/>
      <c r="GWR1656" s="35"/>
      <c r="GWS1656" s="34"/>
      <c r="GWZ1656" s="35"/>
      <c r="GXA1656" s="34"/>
      <c r="GXH1656" s="35"/>
      <c r="GXI1656" s="34"/>
      <c r="GXP1656" s="35"/>
      <c r="GXQ1656" s="34"/>
      <c r="GXX1656" s="35"/>
      <c r="GXY1656" s="34"/>
      <c r="GYF1656" s="35"/>
      <c r="GYG1656" s="34"/>
      <c r="GYN1656" s="35"/>
      <c r="GYO1656" s="34"/>
      <c r="GYV1656" s="35"/>
      <c r="GYW1656" s="34"/>
      <c r="GZD1656" s="35"/>
      <c r="GZE1656" s="34"/>
      <c r="GZL1656" s="35"/>
      <c r="GZM1656" s="34"/>
      <c r="GZT1656" s="35"/>
      <c r="GZU1656" s="34"/>
      <c r="HAB1656" s="35"/>
      <c r="HAC1656" s="34"/>
      <c r="HAJ1656" s="35"/>
      <c r="HAK1656" s="34"/>
      <c r="HAR1656" s="35"/>
      <c r="HAS1656" s="34"/>
      <c r="HAZ1656" s="35"/>
      <c r="HBA1656" s="34"/>
      <c r="HBH1656" s="35"/>
      <c r="HBI1656" s="34"/>
      <c r="HBP1656" s="35"/>
      <c r="HBQ1656" s="34"/>
      <c r="HBX1656" s="35"/>
      <c r="HBY1656" s="34"/>
      <c r="HCF1656" s="35"/>
      <c r="HCG1656" s="34"/>
      <c r="HCN1656" s="35"/>
      <c r="HCO1656" s="34"/>
      <c r="HCV1656" s="35"/>
      <c r="HCW1656" s="34"/>
      <c r="HDD1656" s="35"/>
      <c r="HDE1656" s="34"/>
      <c r="HDL1656" s="35"/>
      <c r="HDM1656" s="34"/>
      <c r="HDT1656" s="35"/>
      <c r="HDU1656" s="34"/>
      <c r="HEB1656" s="35"/>
      <c r="HEC1656" s="34"/>
      <c r="HEJ1656" s="35"/>
      <c r="HEK1656" s="34"/>
      <c r="HER1656" s="35"/>
      <c r="HES1656" s="34"/>
      <c r="HEZ1656" s="35"/>
      <c r="HFA1656" s="34"/>
      <c r="HFH1656" s="35"/>
      <c r="HFI1656" s="34"/>
      <c r="HFP1656" s="35"/>
      <c r="HFQ1656" s="34"/>
      <c r="HFX1656" s="35"/>
      <c r="HFY1656" s="34"/>
      <c r="HGF1656" s="35"/>
      <c r="HGG1656" s="34"/>
      <c r="HGN1656" s="35"/>
      <c r="HGO1656" s="34"/>
      <c r="HGV1656" s="35"/>
      <c r="HGW1656" s="34"/>
      <c r="HHD1656" s="35"/>
      <c r="HHE1656" s="34"/>
      <c r="HHL1656" s="35"/>
      <c r="HHM1656" s="34"/>
      <c r="HHT1656" s="35"/>
      <c r="HHU1656" s="34"/>
      <c r="HIB1656" s="35"/>
      <c r="HIC1656" s="34"/>
      <c r="HIJ1656" s="35"/>
      <c r="HIK1656" s="34"/>
      <c r="HIR1656" s="35"/>
      <c r="HIS1656" s="34"/>
      <c r="HIZ1656" s="35"/>
      <c r="HJA1656" s="34"/>
      <c r="HJH1656" s="35"/>
      <c r="HJI1656" s="34"/>
      <c r="HJP1656" s="35"/>
      <c r="HJQ1656" s="34"/>
      <c r="HJX1656" s="35"/>
      <c r="HJY1656" s="34"/>
      <c r="HKF1656" s="35"/>
      <c r="HKG1656" s="34"/>
      <c r="HKN1656" s="35"/>
      <c r="HKO1656" s="34"/>
      <c r="HKV1656" s="35"/>
      <c r="HKW1656" s="34"/>
      <c r="HLD1656" s="35"/>
      <c r="HLE1656" s="34"/>
      <c r="HLL1656" s="35"/>
      <c r="HLM1656" s="34"/>
      <c r="HLT1656" s="35"/>
      <c r="HLU1656" s="34"/>
      <c r="HMB1656" s="35"/>
      <c r="HMC1656" s="34"/>
      <c r="HMJ1656" s="35"/>
      <c r="HMK1656" s="34"/>
      <c r="HMR1656" s="35"/>
      <c r="HMS1656" s="34"/>
      <c r="HMZ1656" s="35"/>
      <c r="HNA1656" s="34"/>
      <c r="HNH1656" s="35"/>
      <c r="HNI1656" s="34"/>
      <c r="HNP1656" s="35"/>
      <c r="HNQ1656" s="34"/>
      <c r="HNX1656" s="35"/>
      <c r="HNY1656" s="34"/>
      <c r="HOF1656" s="35"/>
      <c r="HOG1656" s="34"/>
      <c r="HON1656" s="35"/>
      <c r="HOO1656" s="34"/>
      <c r="HOV1656" s="35"/>
      <c r="HOW1656" s="34"/>
      <c r="HPD1656" s="35"/>
      <c r="HPE1656" s="34"/>
      <c r="HPL1656" s="35"/>
      <c r="HPM1656" s="34"/>
      <c r="HPT1656" s="35"/>
      <c r="HPU1656" s="34"/>
      <c r="HQB1656" s="35"/>
      <c r="HQC1656" s="34"/>
      <c r="HQJ1656" s="35"/>
      <c r="HQK1656" s="34"/>
      <c r="HQR1656" s="35"/>
      <c r="HQS1656" s="34"/>
      <c r="HQZ1656" s="35"/>
      <c r="HRA1656" s="34"/>
      <c r="HRH1656" s="35"/>
      <c r="HRI1656" s="34"/>
      <c r="HRP1656" s="35"/>
      <c r="HRQ1656" s="34"/>
      <c r="HRX1656" s="35"/>
      <c r="HRY1656" s="34"/>
      <c r="HSF1656" s="35"/>
      <c r="HSG1656" s="34"/>
      <c r="HSN1656" s="35"/>
      <c r="HSO1656" s="34"/>
      <c r="HSV1656" s="35"/>
      <c r="HSW1656" s="34"/>
      <c r="HTD1656" s="35"/>
      <c r="HTE1656" s="34"/>
      <c r="HTL1656" s="35"/>
      <c r="HTM1656" s="34"/>
      <c r="HTT1656" s="35"/>
      <c r="HTU1656" s="34"/>
      <c r="HUB1656" s="35"/>
      <c r="HUC1656" s="34"/>
      <c r="HUJ1656" s="35"/>
      <c r="HUK1656" s="34"/>
      <c r="HUR1656" s="35"/>
      <c r="HUS1656" s="34"/>
      <c r="HUZ1656" s="35"/>
      <c r="HVA1656" s="34"/>
      <c r="HVH1656" s="35"/>
      <c r="HVI1656" s="34"/>
      <c r="HVP1656" s="35"/>
      <c r="HVQ1656" s="34"/>
      <c r="HVX1656" s="35"/>
      <c r="HVY1656" s="34"/>
      <c r="HWF1656" s="35"/>
      <c r="HWG1656" s="34"/>
      <c r="HWN1656" s="35"/>
      <c r="HWO1656" s="34"/>
      <c r="HWV1656" s="35"/>
      <c r="HWW1656" s="34"/>
      <c r="HXD1656" s="35"/>
      <c r="HXE1656" s="34"/>
      <c r="HXL1656" s="35"/>
      <c r="HXM1656" s="34"/>
      <c r="HXT1656" s="35"/>
      <c r="HXU1656" s="34"/>
      <c r="HYB1656" s="35"/>
      <c r="HYC1656" s="34"/>
      <c r="HYJ1656" s="35"/>
      <c r="HYK1656" s="34"/>
      <c r="HYR1656" s="35"/>
      <c r="HYS1656" s="34"/>
      <c r="HYZ1656" s="35"/>
      <c r="HZA1656" s="34"/>
      <c r="HZH1656" s="35"/>
      <c r="HZI1656" s="34"/>
      <c r="HZP1656" s="35"/>
      <c r="HZQ1656" s="34"/>
      <c r="HZX1656" s="35"/>
      <c r="HZY1656" s="34"/>
      <c r="IAF1656" s="35"/>
      <c r="IAG1656" s="34"/>
      <c r="IAN1656" s="35"/>
      <c r="IAO1656" s="34"/>
      <c r="IAV1656" s="35"/>
      <c r="IAW1656" s="34"/>
      <c r="IBD1656" s="35"/>
      <c r="IBE1656" s="34"/>
      <c r="IBL1656" s="35"/>
      <c r="IBM1656" s="34"/>
      <c r="IBT1656" s="35"/>
      <c r="IBU1656" s="34"/>
      <c r="ICB1656" s="35"/>
      <c r="ICC1656" s="34"/>
      <c r="ICJ1656" s="35"/>
      <c r="ICK1656" s="34"/>
      <c r="ICR1656" s="35"/>
      <c r="ICS1656" s="34"/>
      <c r="ICZ1656" s="35"/>
      <c r="IDA1656" s="34"/>
      <c r="IDH1656" s="35"/>
      <c r="IDI1656" s="34"/>
      <c r="IDP1656" s="35"/>
      <c r="IDQ1656" s="34"/>
      <c r="IDX1656" s="35"/>
      <c r="IDY1656" s="34"/>
      <c r="IEF1656" s="35"/>
      <c r="IEG1656" s="34"/>
      <c r="IEN1656" s="35"/>
      <c r="IEO1656" s="34"/>
      <c r="IEV1656" s="35"/>
      <c r="IEW1656" s="34"/>
      <c r="IFD1656" s="35"/>
      <c r="IFE1656" s="34"/>
      <c r="IFL1656" s="35"/>
      <c r="IFM1656" s="34"/>
      <c r="IFT1656" s="35"/>
      <c r="IFU1656" s="34"/>
      <c r="IGB1656" s="35"/>
      <c r="IGC1656" s="34"/>
      <c r="IGJ1656" s="35"/>
      <c r="IGK1656" s="34"/>
      <c r="IGR1656" s="35"/>
      <c r="IGS1656" s="34"/>
      <c r="IGZ1656" s="35"/>
      <c r="IHA1656" s="34"/>
      <c r="IHH1656" s="35"/>
      <c r="IHI1656" s="34"/>
      <c r="IHP1656" s="35"/>
      <c r="IHQ1656" s="34"/>
      <c r="IHX1656" s="35"/>
      <c r="IHY1656" s="34"/>
      <c r="IIF1656" s="35"/>
      <c r="IIG1656" s="34"/>
      <c r="IIN1656" s="35"/>
      <c r="IIO1656" s="34"/>
      <c r="IIV1656" s="35"/>
      <c r="IIW1656" s="34"/>
      <c r="IJD1656" s="35"/>
      <c r="IJE1656" s="34"/>
      <c r="IJL1656" s="35"/>
      <c r="IJM1656" s="34"/>
      <c r="IJT1656" s="35"/>
      <c r="IJU1656" s="34"/>
      <c r="IKB1656" s="35"/>
      <c r="IKC1656" s="34"/>
      <c r="IKJ1656" s="35"/>
      <c r="IKK1656" s="34"/>
      <c r="IKR1656" s="35"/>
      <c r="IKS1656" s="34"/>
      <c r="IKZ1656" s="35"/>
      <c r="ILA1656" s="34"/>
      <c r="ILH1656" s="35"/>
      <c r="ILI1656" s="34"/>
      <c r="ILP1656" s="35"/>
      <c r="ILQ1656" s="34"/>
      <c r="ILX1656" s="35"/>
      <c r="ILY1656" s="34"/>
      <c r="IMF1656" s="35"/>
      <c r="IMG1656" s="34"/>
      <c r="IMN1656" s="35"/>
      <c r="IMO1656" s="34"/>
      <c r="IMV1656" s="35"/>
      <c r="IMW1656" s="34"/>
      <c r="IND1656" s="35"/>
      <c r="INE1656" s="34"/>
      <c r="INL1656" s="35"/>
      <c r="INM1656" s="34"/>
      <c r="INT1656" s="35"/>
      <c r="INU1656" s="34"/>
      <c r="IOB1656" s="35"/>
      <c r="IOC1656" s="34"/>
      <c r="IOJ1656" s="35"/>
      <c r="IOK1656" s="34"/>
      <c r="IOR1656" s="35"/>
      <c r="IOS1656" s="34"/>
      <c r="IOZ1656" s="35"/>
      <c r="IPA1656" s="34"/>
      <c r="IPH1656" s="35"/>
      <c r="IPI1656" s="34"/>
      <c r="IPP1656" s="35"/>
      <c r="IPQ1656" s="34"/>
      <c r="IPX1656" s="35"/>
      <c r="IPY1656" s="34"/>
      <c r="IQF1656" s="35"/>
      <c r="IQG1656" s="34"/>
      <c r="IQN1656" s="35"/>
      <c r="IQO1656" s="34"/>
      <c r="IQV1656" s="35"/>
      <c r="IQW1656" s="34"/>
      <c r="IRD1656" s="35"/>
      <c r="IRE1656" s="34"/>
      <c r="IRL1656" s="35"/>
      <c r="IRM1656" s="34"/>
      <c r="IRT1656" s="35"/>
      <c r="IRU1656" s="34"/>
      <c r="ISB1656" s="35"/>
      <c r="ISC1656" s="34"/>
      <c r="ISJ1656" s="35"/>
      <c r="ISK1656" s="34"/>
      <c r="ISR1656" s="35"/>
      <c r="ISS1656" s="34"/>
      <c r="ISZ1656" s="35"/>
      <c r="ITA1656" s="34"/>
      <c r="ITH1656" s="35"/>
      <c r="ITI1656" s="34"/>
      <c r="ITP1656" s="35"/>
      <c r="ITQ1656" s="34"/>
      <c r="ITX1656" s="35"/>
      <c r="ITY1656" s="34"/>
      <c r="IUF1656" s="35"/>
      <c r="IUG1656" s="34"/>
      <c r="IUN1656" s="35"/>
      <c r="IUO1656" s="34"/>
      <c r="IUV1656" s="35"/>
      <c r="IUW1656" s="34"/>
      <c r="IVD1656" s="35"/>
      <c r="IVE1656" s="34"/>
      <c r="IVL1656" s="35"/>
      <c r="IVM1656" s="34"/>
      <c r="IVT1656" s="35"/>
      <c r="IVU1656" s="34"/>
      <c r="IWB1656" s="35"/>
      <c r="IWC1656" s="34"/>
      <c r="IWJ1656" s="35"/>
      <c r="IWK1656" s="34"/>
      <c r="IWR1656" s="35"/>
      <c r="IWS1656" s="34"/>
      <c r="IWZ1656" s="35"/>
      <c r="IXA1656" s="34"/>
      <c r="IXH1656" s="35"/>
      <c r="IXI1656" s="34"/>
      <c r="IXP1656" s="35"/>
      <c r="IXQ1656" s="34"/>
      <c r="IXX1656" s="35"/>
      <c r="IXY1656" s="34"/>
      <c r="IYF1656" s="35"/>
      <c r="IYG1656" s="34"/>
      <c r="IYN1656" s="35"/>
      <c r="IYO1656" s="34"/>
      <c r="IYV1656" s="35"/>
      <c r="IYW1656" s="34"/>
      <c r="IZD1656" s="35"/>
      <c r="IZE1656" s="34"/>
      <c r="IZL1656" s="35"/>
      <c r="IZM1656" s="34"/>
      <c r="IZT1656" s="35"/>
      <c r="IZU1656" s="34"/>
      <c r="JAB1656" s="35"/>
      <c r="JAC1656" s="34"/>
      <c r="JAJ1656" s="35"/>
      <c r="JAK1656" s="34"/>
      <c r="JAR1656" s="35"/>
      <c r="JAS1656" s="34"/>
      <c r="JAZ1656" s="35"/>
      <c r="JBA1656" s="34"/>
      <c r="JBH1656" s="35"/>
      <c r="JBI1656" s="34"/>
      <c r="JBP1656" s="35"/>
      <c r="JBQ1656" s="34"/>
      <c r="JBX1656" s="35"/>
      <c r="JBY1656" s="34"/>
      <c r="JCF1656" s="35"/>
      <c r="JCG1656" s="34"/>
      <c r="JCN1656" s="35"/>
      <c r="JCO1656" s="34"/>
      <c r="JCV1656" s="35"/>
      <c r="JCW1656" s="34"/>
      <c r="JDD1656" s="35"/>
      <c r="JDE1656" s="34"/>
      <c r="JDL1656" s="35"/>
      <c r="JDM1656" s="34"/>
      <c r="JDT1656" s="35"/>
      <c r="JDU1656" s="34"/>
      <c r="JEB1656" s="35"/>
      <c r="JEC1656" s="34"/>
      <c r="JEJ1656" s="35"/>
      <c r="JEK1656" s="34"/>
      <c r="JER1656" s="35"/>
      <c r="JES1656" s="34"/>
      <c r="JEZ1656" s="35"/>
      <c r="JFA1656" s="34"/>
      <c r="JFH1656" s="35"/>
      <c r="JFI1656" s="34"/>
      <c r="JFP1656" s="35"/>
      <c r="JFQ1656" s="34"/>
      <c r="JFX1656" s="35"/>
      <c r="JFY1656" s="34"/>
      <c r="JGF1656" s="35"/>
      <c r="JGG1656" s="34"/>
      <c r="JGN1656" s="35"/>
      <c r="JGO1656" s="34"/>
      <c r="JGV1656" s="35"/>
      <c r="JGW1656" s="34"/>
      <c r="JHD1656" s="35"/>
      <c r="JHE1656" s="34"/>
      <c r="JHL1656" s="35"/>
      <c r="JHM1656" s="34"/>
      <c r="JHT1656" s="35"/>
      <c r="JHU1656" s="34"/>
      <c r="JIB1656" s="35"/>
      <c r="JIC1656" s="34"/>
      <c r="JIJ1656" s="35"/>
      <c r="JIK1656" s="34"/>
      <c r="JIR1656" s="35"/>
      <c r="JIS1656" s="34"/>
      <c r="JIZ1656" s="35"/>
      <c r="JJA1656" s="34"/>
      <c r="JJH1656" s="35"/>
      <c r="JJI1656" s="34"/>
      <c r="JJP1656" s="35"/>
      <c r="JJQ1656" s="34"/>
      <c r="JJX1656" s="35"/>
      <c r="JJY1656" s="34"/>
      <c r="JKF1656" s="35"/>
      <c r="JKG1656" s="34"/>
      <c r="JKN1656" s="35"/>
      <c r="JKO1656" s="34"/>
      <c r="JKV1656" s="35"/>
      <c r="JKW1656" s="34"/>
      <c r="JLD1656" s="35"/>
      <c r="JLE1656" s="34"/>
      <c r="JLL1656" s="35"/>
      <c r="JLM1656" s="34"/>
      <c r="JLT1656" s="35"/>
      <c r="JLU1656" s="34"/>
      <c r="JMB1656" s="35"/>
      <c r="JMC1656" s="34"/>
      <c r="JMJ1656" s="35"/>
      <c r="JMK1656" s="34"/>
      <c r="JMR1656" s="35"/>
      <c r="JMS1656" s="34"/>
      <c r="JMZ1656" s="35"/>
      <c r="JNA1656" s="34"/>
      <c r="JNH1656" s="35"/>
      <c r="JNI1656" s="34"/>
      <c r="JNP1656" s="35"/>
      <c r="JNQ1656" s="34"/>
      <c r="JNX1656" s="35"/>
      <c r="JNY1656" s="34"/>
      <c r="JOF1656" s="35"/>
      <c r="JOG1656" s="34"/>
      <c r="JON1656" s="35"/>
      <c r="JOO1656" s="34"/>
      <c r="JOV1656" s="35"/>
      <c r="JOW1656" s="34"/>
      <c r="JPD1656" s="35"/>
      <c r="JPE1656" s="34"/>
      <c r="JPL1656" s="35"/>
      <c r="JPM1656" s="34"/>
      <c r="JPT1656" s="35"/>
      <c r="JPU1656" s="34"/>
      <c r="JQB1656" s="35"/>
      <c r="JQC1656" s="34"/>
      <c r="JQJ1656" s="35"/>
      <c r="JQK1656" s="34"/>
      <c r="JQR1656" s="35"/>
      <c r="JQS1656" s="34"/>
      <c r="JQZ1656" s="35"/>
      <c r="JRA1656" s="34"/>
      <c r="JRH1656" s="35"/>
      <c r="JRI1656" s="34"/>
      <c r="JRP1656" s="35"/>
      <c r="JRQ1656" s="34"/>
      <c r="JRX1656" s="35"/>
      <c r="JRY1656" s="34"/>
      <c r="JSF1656" s="35"/>
      <c r="JSG1656" s="34"/>
      <c r="JSN1656" s="35"/>
      <c r="JSO1656" s="34"/>
      <c r="JSV1656" s="35"/>
      <c r="JSW1656" s="34"/>
      <c r="JTD1656" s="35"/>
      <c r="JTE1656" s="34"/>
      <c r="JTL1656" s="35"/>
      <c r="JTM1656" s="34"/>
      <c r="JTT1656" s="35"/>
      <c r="JTU1656" s="34"/>
      <c r="JUB1656" s="35"/>
      <c r="JUC1656" s="34"/>
      <c r="JUJ1656" s="35"/>
      <c r="JUK1656" s="34"/>
      <c r="JUR1656" s="35"/>
      <c r="JUS1656" s="34"/>
      <c r="JUZ1656" s="35"/>
      <c r="JVA1656" s="34"/>
      <c r="JVH1656" s="35"/>
      <c r="JVI1656" s="34"/>
      <c r="JVP1656" s="35"/>
      <c r="JVQ1656" s="34"/>
      <c r="JVX1656" s="35"/>
      <c r="JVY1656" s="34"/>
      <c r="JWF1656" s="35"/>
      <c r="JWG1656" s="34"/>
      <c r="JWN1656" s="35"/>
      <c r="JWO1656" s="34"/>
      <c r="JWV1656" s="35"/>
      <c r="JWW1656" s="34"/>
      <c r="JXD1656" s="35"/>
      <c r="JXE1656" s="34"/>
      <c r="JXL1656" s="35"/>
      <c r="JXM1656" s="34"/>
      <c r="JXT1656" s="35"/>
      <c r="JXU1656" s="34"/>
      <c r="JYB1656" s="35"/>
      <c r="JYC1656" s="34"/>
      <c r="JYJ1656" s="35"/>
      <c r="JYK1656" s="34"/>
      <c r="JYR1656" s="35"/>
      <c r="JYS1656" s="34"/>
      <c r="JYZ1656" s="35"/>
      <c r="JZA1656" s="34"/>
      <c r="JZH1656" s="35"/>
      <c r="JZI1656" s="34"/>
      <c r="JZP1656" s="35"/>
      <c r="JZQ1656" s="34"/>
      <c r="JZX1656" s="35"/>
      <c r="JZY1656" s="34"/>
      <c r="KAF1656" s="35"/>
      <c r="KAG1656" s="34"/>
      <c r="KAN1656" s="35"/>
      <c r="KAO1656" s="34"/>
      <c r="KAV1656" s="35"/>
      <c r="KAW1656" s="34"/>
      <c r="KBD1656" s="35"/>
      <c r="KBE1656" s="34"/>
      <c r="KBL1656" s="35"/>
      <c r="KBM1656" s="34"/>
      <c r="KBT1656" s="35"/>
      <c r="KBU1656" s="34"/>
      <c r="KCB1656" s="35"/>
      <c r="KCC1656" s="34"/>
      <c r="KCJ1656" s="35"/>
      <c r="KCK1656" s="34"/>
      <c r="KCR1656" s="35"/>
      <c r="KCS1656" s="34"/>
      <c r="KCZ1656" s="35"/>
      <c r="KDA1656" s="34"/>
      <c r="KDH1656" s="35"/>
      <c r="KDI1656" s="34"/>
      <c r="KDP1656" s="35"/>
      <c r="KDQ1656" s="34"/>
      <c r="KDX1656" s="35"/>
      <c r="KDY1656" s="34"/>
      <c r="KEF1656" s="35"/>
      <c r="KEG1656" s="34"/>
      <c r="KEN1656" s="35"/>
      <c r="KEO1656" s="34"/>
      <c r="KEV1656" s="35"/>
      <c r="KEW1656" s="34"/>
      <c r="KFD1656" s="35"/>
      <c r="KFE1656" s="34"/>
      <c r="KFL1656" s="35"/>
      <c r="KFM1656" s="34"/>
      <c r="KFT1656" s="35"/>
      <c r="KFU1656" s="34"/>
      <c r="KGB1656" s="35"/>
      <c r="KGC1656" s="34"/>
      <c r="KGJ1656" s="35"/>
      <c r="KGK1656" s="34"/>
      <c r="KGR1656" s="35"/>
      <c r="KGS1656" s="34"/>
      <c r="KGZ1656" s="35"/>
      <c r="KHA1656" s="34"/>
      <c r="KHH1656" s="35"/>
      <c r="KHI1656" s="34"/>
      <c r="KHP1656" s="35"/>
      <c r="KHQ1656" s="34"/>
      <c r="KHX1656" s="35"/>
      <c r="KHY1656" s="34"/>
      <c r="KIF1656" s="35"/>
      <c r="KIG1656" s="34"/>
      <c r="KIN1656" s="35"/>
      <c r="KIO1656" s="34"/>
      <c r="KIV1656" s="35"/>
      <c r="KIW1656" s="34"/>
      <c r="KJD1656" s="35"/>
      <c r="KJE1656" s="34"/>
      <c r="KJL1656" s="35"/>
      <c r="KJM1656" s="34"/>
      <c r="KJT1656" s="35"/>
      <c r="KJU1656" s="34"/>
      <c r="KKB1656" s="35"/>
      <c r="KKC1656" s="34"/>
      <c r="KKJ1656" s="35"/>
      <c r="KKK1656" s="34"/>
      <c r="KKR1656" s="35"/>
      <c r="KKS1656" s="34"/>
      <c r="KKZ1656" s="35"/>
      <c r="KLA1656" s="34"/>
      <c r="KLH1656" s="35"/>
      <c r="KLI1656" s="34"/>
      <c r="KLP1656" s="35"/>
      <c r="KLQ1656" s="34"/>
      <c r="KLX1656" s="35"/>
      <c r="KLY1656" s="34"/>
      <c r="KMF1656" s="35"/>
      <c r="KMG1656" s="34"/>
      <c r="KMN1656" s="35"/>
      <c r="KMO1656" s="34"/>
      <c r="KMV1656" s="35"/>
      <c r="KMW1656" s="34"/>
      <c r="KND1656" s="35"/>
      <c r="KNE1656" s="34"/>
      <c r="KNL1656" s="35"/>
      <c r="KNM1656" s="34"/>
      <c r="KNT1656" s="35"/>
      <c r="KNU1656" s="34"/>
      <c r="KOB1656" s="35"/>
      <c r="KOC1656" s="34"/>
      <c r="KOJ1656" s="35"/>
      <c r="KOK1656" s="34"/>
      <c r="KOR1656" s="35"/>
      <c r="KOS1656" s="34"/>
      <c r="KOZ1656" s="35"/>
      <c r="KPA1656" s="34"/>
      <c r="KPH1656" s="35"/>
      <c r="KPI1656" s="34"/>
      <c r="KPP1656" s="35"/>
      <c r="KPQ1656" s="34"/>
      <c r="KPX1656" s="35"/>
      <c r="KPY1656" s="34"/>
      <c r="KQF1656" s="35"/>
      <c r="KQG1656" s="34"/>
      <c r="KQN1656" s="35"/>
      <c r="KQO1656" s="34"/>
      <c r="KQV1656" s="35"/>
      <c r="KQW1656" s="34"/>
      <c r="KRD1656" s="35"/>
      <c r="KRE1656" s="34"/>
      <c r="KRL1656" s="35"/>
      <c r="KRM1656" s="34"/>
      <c r="KRT1656" s="35"/>
      <c r="KRU1656" s="34"/>
      <c r="KSB1656" s="35"/>
      <c r="KSC1656" s="34"/>
      <c r="KSJ1656" s="35"/>
      <c r="KSK1656" s="34"/>
      <c r="KSR1656" s="35"/>
      <c r="KSS1656" s="34"/>
      <c r="KSZ1656" s="35"/>
      <c r="KTA1656" s="34"/>
      <c r="KTH1656" s="35"/>
      <c r="KTI1656" s="34"/>
      <c r="KTP1656" s="35"/>
      <c r="KTQ1656" s="34"/>
      <c r="KTX1656" s="35"/>
      <c r="KTY1656" s="34"/>
      <c r="KUF1656" s="35"/>
      <c r="KUG1656" s="34"/>
      <c r="KUN1656" s="35"/>
      <c r="KUO1656" s="34"/>
      <c r="KUV1656" s="35"/>
      <c r="KUW1656" s="34"/>
      <c r="KVD1656" s="35"/>
      <c r="KVE1656" s="34"/>
      <c r="KVL1656" s="35"/>
      <c r="KVM1656" s="34"/>
      <c r="KVT1656" s="35"/>
      <c r="KVU1656" s="34"/>
      <c r="KWB1656" s="35"/>
      <c r="KWC1656" s="34"/>
      <c r="KWJ1656" s="35"/>
      <c r="KWK1656" s="34"/>
      <c r="KWR1656" s="35"/>
      <c r="KWS1656" s="34"/>
      <c r="KWZ1656" s="35"/>
      <c r="KXA1656" s="34"/>
      <c r="KXH1656" s="35"/>
      <c r="KXI1656" s="34"/>
      <c r="KXP1656" s="35"/>
      <c r="KXQ1656" s="34"/>
      <c r="KXX1656" s="35"/>
      <c r="KXY1656" s="34"/>
      <c r="KYF1656" s="35"/>
      <c r="KYG1656" s="34"/>
      <c r="KYN1656" s="35"/>
      <c r="KYO1656" s="34"/>
      <c r="KYV1656" s="35"/>
      <c r="KYW1656" s="34"/>
      <c r="KZD1656" s="35"/>
      <c r="KZE1656" s="34"/>
      <c r="KZL1656" s="35"/>
      <c r="KZM1656" s="34"/>
      <c r="KZT1656" s="35"/>
      <c r="KZU1656" s="34"/>
      <c r="LAB1656" s="35"/>
      <c r="LAC1656" s="34"/>
      <c r="LAJ1656" s="35"/>
      <c r="LAK1656" s="34"/>
      <c r="LAR1656" s="35"/>
      <c r="LAS1656" s="34"/>
      <c r="LAZ1656" s="35"/>
      <c r="LBA1656" s="34"/>
      <c r="LBH1656" s="35"/>
      <c r="LBI1656" s="34"/>
      <c r="LBP1656" s="35"/>
      <c r="LBQ1656" s="34"/>
      <c r="LBX1656" s="35"/>
      <c r="LBY1656" s="34"/>
      <c r="LCF1656" s="35"/>
      <c r="LCG1656" s="34"/>
      <c r="LCN1656" s="35"/>
      <c r="LCO1656" s="34"/>
      <c r="LCV1656" s="35"/>
      <c r="LCW1656" s="34"/>
      <c r="LDD1656" s="35"/>
      <c r="LDE1656" s="34"/>
      <c r="LDL1656" s="35"/>
      <c r="LDM1656" s="34"/>
      <c r="LDT1656" s="35"/>
      <c r="LDU1656" s="34"/>
      <c r="LEB1656" s="35"/>
      <c r="LEC1656" s="34"/>
      <c r="LEJ1656" s="35"/>
      <c r="LEK1656" s="34"/>
      <c r="LER1656" s="35"/>
      <c r="LES1656" s="34"/>
      <c r="LEZ1656" s="35"/>
      <c r="LFA1656" s="34"/>
      <c r="LFH1656" s="35"/>
      <c r="LFI1656" s="34"/>
      <c r="LFP1656" s="35"/>
      <c r="LFQ1656" s="34"/>
      <c r="LFX1656" s="35"/>
      <c r="LFY1656" s="34"/>
      <c r="LGF1656" s="35"/>
      <c r="LGG1656" s="34"/>
      <c r="LGN1656" s="35"/>
      <c r="LGO1656" s="34"/>
      <c r="LGV1656" s="35"/>
      <c r="LGW1656" s="34"/>
      <c r="LHD1656" s="35"/>
      <c r="LHE1656" s="34"/>
      <c r="LHL1656" s="35"/>
      <c r="LHM1656" s="34"/>
      <c r="LHT1656" s="35"/>
      <c r="LHU1656" s="34"/>
      <c r="LIB1656" s="35"/>
      <c r="LIC1656" s="34"/>
      <c r="LIJ1656" s="35"/>
      <c r="LIK1656" s="34"/>
      <c r="LIR1656" s="35"/>
      <c r="LIS1656" s="34"/>
      <c r="LIZ1656" s="35"/>
      <c r="LJA1656" s="34"/>
      <c r="LJH1656" s="35"/>
      <c r="LJI1656" s="34"/>
      <c r="LJP1656" s="35"/>
      <c r="LJQ1656" s="34"/>
      <c r="LJX1656" s="35"/>
      <c r="LJY1656" s="34"/>
      <c r="LKF1656" s="35"/>
      <c r="LKG1656" s="34"/>
      <c r="LKN1656" s="35"/>
      <c r="LKO1656" s="34"/>
      <c r="LKV1656" s="35"/>
      <c r="LKW1656" s="34"/>
      <c r="LLD1656" s="35"/>
      <c r="LLE1656" s="34"/>
      <c r="LLL1656" s="35"/>
      <c r="LLM1656" s="34"/>
      <c r="LLT1656" s="35"/>
      <c r="LLU1656" s="34"/>
      <c r="LMB1656" s="35"/>
      <c r="LMC1656" s="34"/>
      <c r="LMJ1656" s="35"/>
      <c r="LMK1656" s="34"/>
      <c r="LMR1656" s="35"/>
      <c r="LMS1656" s="34"/>
      <c r="LMZ1656" s="35"/>
      <c r="LNA1656" s="34"/>
      <c r="LNH1656" s="35"/>
      <c r="LNI1656" s="34"/>
      <c r="LNP1656" s="35"/>
      <c r="LNQ1656" s="34"/>
      <c r="LNX1656" s="35"/>
      <c r="LNY1656" s="34"/>
      <c r="LOF1656" s="35"/>
      <c r="LOG1656" s="34"/>
      <c r="LON1656" s="35"/>
      <c r="LOO1656" s="34"/>
      <c r="LOV1656" s="35"/>
      <c r="LOW1656" s="34"/>
      <c r="LPD1656" s="35"/>
      <c r="LPE1656" s="34"/>
      <c r="LPL1656" s="35"/>
      <c r="LPM1656" s="34"/>
      <c r="LPT1656" s="35"/>
      <c r="LPU1656" s="34"/>
      <c r="LQB1656" s="35"/>
      <c r="LQC1656" s="34"/>
      <c r="LQJ1656" s="35"/>
      <c r="LQK1656" s="34"/>
      <c r="LQR1656" s="35"/>
      <c r="LQS1656" s="34"/>
      <c r="LQZ1656" s="35"/>
      <c r="LRA1656" s="34"/>
      <c r="LRH1656" s="35"/>
      <c r="LRI1656" s="34"/>
      <c r="LRP1656" s="35"/>
      <c r="LRQ1656" s="34"/>
      <c r="LRX1656" s="35"/>
      <c r="LRY1656" s="34"/>
      <c r="LSF1656" s="35"/>
      <c r="LSG1656" s="34"/>
      <c r="LSN1656" s="35"/>
      <c r="LSO1656" s="34"/>
      <c r="LSV1656" s="35"/>
      <c r="LSW1656" s="34"/>
      <c r="LTD1656" s="35"/>
      <c r="LTE1656" s="34"/>
      <c r="LTL1656" s="35"/>
      <c r="LTM1656" s="34"/>
      <c r="LTT1656" s="35"/>
      <c r="LTU1656" s="34"/>
      <c r="LUB1656" s="35"/>
      <c r="LUC1656" s="34"/>
      <c r="LUJ1656" s="35"/>
      <c r="LUK1656" s="34"/>
      <c r="LUR1656" s="35"/>
      <c r="LUS1656" s="34"/>
      <c r="LUZ1656" s="35"/>
      <c r="LVA1656" s="34"/>
      <c r="LVH1656" s="35"/>
      <c r="LVI1656" s="34"/>
      <c r="LVP1656" s="35"/>
      <c r="LVQ1656" s="34"/>
      <c r="LVX1656" s="35"/>
      <c r="LVY1656" s="34"/>
      <c r="LWF1656" s="35"/>
      <c r="LWG1656" s="34"/>
      <c r="LWN1656" s="35"/>
      <c r="LWO1656" s="34"/>
      <c r="LWV1656" s="35"/>
      <c r="LWW1656" s="34"/>
      <c r="LXD1656" s="35"/>
      <c r="LXE1656" s="34"/>
      <c r="LXL1656" s="35"/>
      <c r="LXM1656" s="34"/>
      <c r="LXT1656" s="35"/>
      <c r="LXU1656" s="34"/>
      <c r="LYB1656" s="35"/>
      <c r="LYC1656" s="34"/>
      <c r="LYJ1656" s="35"/>
      <c r="LYK1656" s="34"/>
      <c r="LYR1656" s="35"/>
      <c r="LYS1656" s="34"/>
      <c r="LYZ1656" s="35"/>
      <c r="LZA1656" s="34"/>
      <c r="LZH1656" s="35"/>
      <c r="LZI1656" s="34"/>
      <c r="LZP1656" s="35"/>
      <c r="LZQ1656" s="34"/>
      <c r="LZX1656" s="35"/>
      <c r="LZY1656" s="34"/>
      <c r="MAF1656" s="35"/>
      <c r="MAG1656" s="34"/>
      <c r="MAN1656" s="35"/>
      <c r="MAO1656" s="34"/>
      <c r="MAV1656" s="35"/>
      <c r="MAW1656" s="34"/>
      <c r="MBD1656" s="35"/>
      <c r="MBE1656" s="34"/>
      <c r="MBL1656" s="35"/>
      <c r="MBM1656" s="34"/>
      <c r="MBT1656" s="35"/>
      <c r="MBU1656" s="34"/>
      <c r="MCB1656" s="35"/>
      <c r="MCC1656" s="34"/>
      <c r="MCJ1656" s="35"/>
      <c r="MCK1656" s="34"/>
      <c r="MCR1656" s="35"/>
      <c r="MCS1656" s="34"/>
      <c r="MCZ1656" s="35"/>
      <c r="MDA1656" s="34"/>
      <c r="MDH1656" s="35"/>
      <c r="MDI1656" s="34"/>
      <c r="MDP1656" s="35"/>
      <c r="MDQ1656" s="34"/>
      <c r="MDX1656" s="35"/>
      <c r="MDY1656" s="34"/>
      <c r="MEF1656" s="35"/>
      <c r="MEG1656" s="34"/>
      <c r="MEN1656" s="35"/>
      <c r="MEO1656" s="34"/>
      <c r="MEV1656" s="35"/>
      <c r="MEW1656" s="34"/>
      <c r="MFD1656" s="35"/>
      <c r="MFE1656" s="34"/>
      <c r="MFL1656" s="35"/>
      <c r="MFM1656" s="34"/>
      <c r="MFT1656" s="35"/>
      <c r="MFU1656" s="34"/>
      <c r="MGB1656" s="35"/>
      <c r="MGC1656" s="34"/>
      <c r="MGJ1656" s="35"/>
      <c r="MGK1656" s="34"/>
      <c r="MGR1656" s="35"/>
      <c r="MGS1656" s="34"/>
      <c r="MGZ1656" s="35"/>
      <c r="MHA1656" s="34"/>
      <c r="MHH1656" s="35"/>
      <c r="MHI1656" s="34"/>
      <c r="MHP1656" s="35"/>
      <c r="MHQ1656" s="34"/>
      <c r="MHX1656" s="35"/>
      <c r="MHY1656" s="34"/>
      <c r="MIF1656" s="35"/>
      <c r="MIG1656" s="34"/>
      <c r="MIN1656" s="35"/>
      <c r="MIO1656" s="34"/>
      <c r="MIV1656" s="35"/>
      <c r="MIW1656" s="34"/>
      <c r="MJD1656" s="35"/>
      <c r="MJE1656" s="34"/>
      <c r="MJL1656" s="35"/>
      <c r="MJM1656" s="34"/>
      <c r="MJT1656" s="35"/>
      <c r="MJU1656" s="34"/>
      <c r="MKB1656" s="35"/>
      <c r="MKC1656" s="34"/>
      <c r="MKJ1656" s="35"/>
      <c r="MKK1656" s="34"/>
      <c r="MKR1656" s="35"/>
      <c r="MKS1656" s="34"/>
      <c r="MKZ1656" s="35"/>
      <c r="MLA1656" s="34"/>
      <c r="MLH1656" s="35"/>
      <c r="MLI1656" s="34"/>
      <c r="MLP1656" s="35"/>
      <c r="MLQ1656" s="34"/>
      <c r="MLX1656" s="35"/>
      <c r="MLY1656" s="34"/>
      <c r="MMF1656" s="35"/>
      <c r="MMG1656" s="34"/>
      <c r="MMN1656" s="35"/>
      <c r="MMO1656" s="34"/>
      <c r="MMV1656" s="35"/>
      <c r="MMW1656" s="34"/>
      <c r="MND1656" s="35"/>
      <c r="MNE1656" s="34"/>
      <c r="MNL1656" s="35"/>
      <c r="MNM1656" s="34"/>
      <c r="MNT1656" s="35"/>
      <c r="MNU1656" s="34"/>
      <c r="MOB1656" s="35"/>
      <c r="MOC1656" s="34"/>
      <c r="MOJ1656" s="35"/>
      <c r="MOK1656" s="34"/>
      <c r="MOR1656" s="35"/>
      <c r="MOS1656" s="34"/>
      <c r="MOZ1656" s="35"/>
      <c r="MPA1656" s="34"/>
      <c r="MPH1656" s="35"/>
      <c r="MPI1656" s="34"/>
      <c r="MPP1656" s="35"/>
      <c r="MPQ1656" s="34"/>
      <c r="MPX1656" s="35"/>
      <c r="MPY1656" s="34"/>
      <c r="MQF1656" s="35"/>
      <c r="MQG1656" s="34"/>
      <c r="MQN1656" s="35"/>
      <c r="MQO1656" s="34"/>
      <c r="MQV1656" s="35"/>
      <c r="MQW1656" s="34"/>
      <c r="MRD1656" s="35"/>
      <c r="MRE1656" s="34"/>
      <c r="MRL1656" s="35"/>
      <c r="MRM1656" s="34"/>
      <c r="MRT1656" s="35"/>
      <c r="MRU1656" s="34"/>
      <c r="MSB1656" s="35"/>
      <c r="MSC1656" s="34"/>
      <c r="MSJ1656" s="35"/>
      <c r="MSK1656" s="34"/>
      <c r="MSR1656" s="35"/>
      <c r="MSS1656" s="34"/>
      <c r="MSZ1656" s="35"/>
      <c r="MTA1656" s="34"/>
      <c r="MTH1656" s="35"/>
      <c r="MTI1656" s="34"/>
      <c r="MTP1656" s="35"/>
      <c r="MTQ1656" s="34"/>
      <c r="MTX1656" s="35"/>
      <c r="MTY1656" s="34"/>
      <c r="MUF1656" s="35"/>
      <c r="MUG1656" s="34"/>
      <c r="MUN1656" s="35"/>
      <c r="MUO1656" s="34"/>
      <c r="MUV1656" s="35"/>
      <c r="MUW1656" s="34"/>
      <c r="MVD1656" s="35"/>
      <c r="MVE1656" s="34"/>
      <c r="MVL1656" s="35"/>
      <c r="MVM1656" s="34"/>
      <c r="MVT1656" s="35"/>
      <c r="MVU1656" s="34"/>
      <c r="MWB1656" s="35"/>
      <c r="MWC1656" s="34"/>
      <c r="MWJ1656" s="35"/>
      <c r="MWK1656" s="34"/>
      <c r="MWR1656" s="35"/>
      <c r="MWS1656" s="34"/>
      <c r="MWZ1656" s="35"/>
      <c r="MXA1656" s="34"/>
      <c r="MXH1656" s="35"/>
      <c r="MXI1656" s="34"/>
      <c r="MXP1656" s="35"/>
      <c r="MXQ1656" s="34"/>
      <c r="MXX1656" s="35"/>
      <c r="MXY1656" s="34"/>
      <c r="MYF1656" s="35"/>
      <c r="MYG1656" s="34"/>
      <c r="MYN1656" s="35"/>
      <c r="MYO1656" s="34"/>
      <c r="MYV1656" s="35"/>
      <c r="MYW1656" s="34"/>
      <c r="MZD1656" s="35"/>
      <c r="MZE1656" s="34"/>
      <c r="MZL1656" s="35"/>
      <c r="MZM1656" s="34"/>
      <c r="MZT1656" s="35"/>
      <c r="MZU1656" s="34"/>
      <c r="NAB1656" s="35"/>
      <c r="NAC1656" s="34"/>
      <c r="NAJ1656" s="35"/>
      <c r="NAK1656" s="34"/>
      <c r="NAR1656" s="35"/>
      <c r="NAS1656" s="34"/>
      <c r="NAZ1656" s="35"/>
      <c r="NBA1656" s="34"/>
      <c r="NBH1656" s="35"/>
      <c r="NBI1656" s="34"/>
      <c r="NBP1656" s="35"/>
      <c r="NBQ1656" s="34"/>
      <c r="NBX1656" s="35"/>
      <c r="NBY1656" s="34"/>
      <c r="NCF1656" s="35"/>
      <c r="NCG1656" s="34"/>
      <c r="NCN1656" s="35"/>
      <c r="NCO1656" s="34"/>
      <c r="NCV1656" s="35"/>
      <c r="NCW1656" s="34"/>
      <c r="NDD1656" s="35"/>
      <c r="NDE1656" s="34"/>
      <c r="NDL1656" s="35"/>
      <c r="NDM1656" s="34"/>
      <c r="NDT1656" s="35"/>
      <c r="NDU1656" s="34"/>
      <c r="NEB1656" s="35"/>
      <c r="NEC1656" s="34"/>
      <c r="NEJ1656" s="35"/>
      <c r="NEK1656" s="34"/>
      <c r="NER1656" s="35"/>
      <c r="NES1656" s="34"/>
      <c r="NEZ1656" s="35"/>
      <c r="NFA1656" s="34"/>
      <c r="NFH1656" s="35"/>
      <c r="NFI1656" s="34"/>
      <c r="NFP1656" s="35"/>
      <c r="NFQ1656" s="34"/>
      <c r="NFX1656" s="35"/>
      <c r="NFY1656" s="34"/>
      <c r="NGF1656" s="35"/>
      <c r="NGG1656" s="34"/>
      <c r="NGN1656" s="35"/>
      <c r="NGO1656" s="34"/>
      <c r="NGV1656" s="35"/>
      <c r="NGW1656" s="34"/>
      <c r="NHD1656" s="35"/>
      <c r="NHE1656" s="34"/>
      <c r="NHL1656" s="35"/>
      <c r="NHM1656" s="34"/>
      <c r="NHT1656" s="35"/>
      <c r="NHU1656" s="34"/>
      <c r="NIB1656" s="35"/>
      <c r="NIC1656" s="34"/>
      <c r="NIJ1656" s="35"/>
      <c r="NIK1656" s="34"/>
      <c r="NIR1656" s="35"/>
      <c r="NIS1656" s="34"/>
      <c r="NIZ1656" s="35"/>
      <c r="NJA1656" s="34"/>
      <c r="NJH1656" s="35"/>
      <c r="NJI1656" s="34"/>
      <c r="NJP1656" s="35"/>
      <c r="NJQ1656" s="34"/>
      <c r="NJX1656" s="35"/>
      <c r="NJY1656" s="34"/>
      <c r="NKF1656" s="35"/>
      <c r="NKG1656" s="34"/>
      <c r="NKN1656" s="35"/>
      <c r="NKO1656" s="34"/>
      <c r="NKV1656" s="35"/>
      <c r="NKW1656" s="34"/>
      <c r="NLD1656" s="35"/>
      <c r="NLE1656" s="34"/>
      <c r="NLL1656" s="35"/>
      <c r="NLM1656" s="34"/>
      <c r="NLT1656" s="35"/>
      <c r="NLU1656" s="34"/>
      <c r="NMB1656" s="35"/>
      <c r="NMC1656" s="34"/>
      <c r="NMJ1656" s="35"/>
      <c r="NMK1656" s="34"/>
      <c r="NMR1656" s="35"/>
      <c r="NMS1656" s="34"/>
      <c r="NMZ1656" s="35"/>
      <c r="NNA1656" s="34"/>
      <c r="NNH1656" s="35"/>
      <c r="NNI1656" s="34"/>
      <c r="NNP1656" s="35"/>
      <c r="NNQ1656" s="34"/>
      <c r="NNX1656" s="35"/>
      <c r="NNY1656" s="34"/>
      <c r="NOF1656" s="35"/>
      <c r="NOG1656" s="34"/>
      <c r="NON1656" s="35"/>
      <c r="NOO1656" s="34"/>
      <c r="NOV1656" s="35"/>
      <c r="NOW1656" s="34"/>
      <c r="NPD1656" s="35"/>
      <c r="NPE1656" s="34"/>
      <c r="NPL1656" s="35"/>
      <c r="NPM1656" s="34"/>
      <c r="NPT1656" s="35"/>
      <c r="NPU1656" s="34"/>
      <c r="NQB1656" s="35"/>
      <c r="NQC1656" s="34"/>
      <c r="NQJ1656" s="35"/>
      <c r="NQK1656" s="34"/>
      <c r="NQR1656" s="35"/>
      <c r="NQS1656" s="34"/>
      <c r="NQZ1656" s="35"/>
      <c r="NRA1656" s="34"/>
      <c r="NRH1656" s="35"/>
      <c r="NRI1656" s="34"/>
      <c r="NRP1656" s="35"/>
      <c r="NRQ1656" s="34"/>
      <c r="NRX1656" s="35"/>
      <c r="NRY1656" s="34"/>
      <c r="NSF1656" s="35"/>
      <c r="NSG1656" s="34"/>
      <c r="NSN1656" s="35"/>
      <c r="NSO1656" s="34"/>
      <c r="NSV1656" s="35"/>
      <c r="NSW1656" s="34"/>
      <c r="NTD1656" s="35"/>
      <c r="NTE1656" s="34"/>
      <c r="NTL1656" s="35"/>
      <c r="NTM1656" s="34"/>
      <c r="NTT1656" s="35"/>
      <c r="NTU1656" s="34"/>
      <c r="NUB1656" s="35"/>
      <c r="NUC1656" s="34"/>
      <c r="NUJ1656" s="35"/>
      <c r="NUK1656" s="34"/>
      <c r="NUR1656" s="35"/>
      <c r="NUS1656" s="34"/>
      <c r="NUZ1656" s="35"/>
      <c r="NVA1656" s="34"/>
      <c r="NVH1656" s="35"/>
      <c r="NVI1656" s="34"/>
      <c r="NVP1656" s="35"/>
      <c r="NVQ1656" s="34"/>
      <c r="NVX1656" s="35"/>
      <c r="NVY1656" s="34"/>
      <c r="NWF1656" s="35"/>
      <c r="NWG1656" s="34"/>
      <c r="NWN1656" s="35"/>
      <c r="NWO1656" s="34"/>
      <c r="NWV1656" s="35"/>
      <c r="NWW1656" s="34"/>
      <c r="NXD1656" s="35"/>
      <c r="NXE1656" s="34"/>
      <c r="NXL1656" s="35"/>
      <c r="NXM1656" s="34"/>
      <c r="NXT1656" s="35"/>
      <c r="NXU1656" s="34"/>
      <c r="NYB1656" s="35"/>
      <c r="NYC1656" s="34"/>
      <c r="NYJ1656" s="35"/>
      <c r="NYK1656" s="34"/>
      <c r="NYR1656" s="35"/>
      <c r="NYS1656" s="34"/>
      <c r="NYZ1656" s="35"/>
      <c r="NZA1656" s="34"/>
      <c r="NZH1656" s="35"/>
      <c r="NZI1656" s="34"/>
      <c r="NZP1656" s="35"/>
      <c r="NZQ1656" s="34"/>
      <c r="NZX1656" s="35"/>
      <c r="NZY1656" s="34"/>
      <c r="OAF1656" s="35"/>
      <c r="OAG1656" s="34"/>
      <c r="OAN1656" s="35"/>
      <c r="OAO1656" s="34"/>
      <c r="OAV1656" s="35"/>
      <c r="OAW1656" s="34"/>
      <c r="OBD1656" s="35"/>
      <c r="OBE1656" s="34"/>
      <c r="OBL1656" s="35"/>
      <c r="OBM1656" s="34"/>
      <c r="OBT1656" s="35"/>
      <c r="OBU1656" s="34"/>
      <c r="OCB1656" s="35"/>
      <c r="OCC1656" s="34"/>
      <c r="OCJ1656" s="35"/>
      <c r="OCK1656" s="34"/>
      <c r="OCR1656" s="35"/>
      <c r="OCS1656" s="34"/>
      <c r="OCZ1656" s="35"/>
      <c r="ODA1656" s="34"/>
      <c r="ODH1656" s="35"/>
      <c r="ODI1656" s="34"/>
      <c r="ODP1656" s="35"/>
      <c r="ODQ1656" s="34"/>
      <c r="ODX1656" s="35"/>
      <c r="ODY1656" s="34"/>
      <c r="OEF1656" s="35"/>
      <c r="OEG1656" s="34"/>
      <c r="OEN1656" s="35"/>
      <c r="OEO1656" s="34"/>
      <c r="OEV1656" s="35"/>
      <c r="OEW1656" s="34"/>
      <c r="OFD1656" s="35"/>
      <c r="OFE1656" s="34"/>
      <c r="OFL1656" s="35"/>
      <c r="OFM1656" s="34"/>
      <c r="OFT1656" s="35"/>
      <c r="OFU1656" s="34"/>
      <c r="OGB1656" s="35"/>
      <c r="OGC1656" s="34"/>
      <c r="OGJ1656" s="35"/>
      <c r="OGK1656" s="34"/>
      <c r="OGR1656" s="35"/>
      <c r="OGS1656" s="34"/>
      <c r="OGZ1656" s="35"/>
      <c r="OHA1656" s="34"/>
      <c r="OHH1656" s="35"/>
      <c r="OHI1656" s="34"/>
      <c r="OHP1656" s="35"/>
      <c r="OHQ1656" s="34"/>
      <c r="OHX1656" s="35"/>
      <c r="OHY1656" s="34"/>
      <c r="OIF1656" s="35"/>
      <c r="OIG1656" s="34"/>
      <c r="OIN1656" s="35"/>
      <c r="OIO1656" s="34"/>
      <c r="OIV1656" s="35"/>
      <c r="OIW1656" s="34"/>
      <c r="OJD1656" s="35"/>
      <c r="OJE1656" s="34"/>
      <c r="OJL1656" s="35"/>
      <c r="OJM1656" s="34"/>
      <c r="OJT1656" s="35"/>
      <c r="OJU1656" s="34"/>
      <c r="OKB1656" s="35"/>
      <c r="OKC1656" s="34"/>
      <c r="OKJ1656" s="35"/>
      <c r="OKK1656" s="34"/>
      <c r="OKR1656" s="35"/>
      <c r="OKS1656" s="34"/>
      <c r="OKZ1656" s="35"/>
      <c r="OLA1656" s="34"/>
      <c r="OLH1656" s="35"/>
      <c r="OLI1656" s="34"/>
      <c r="OLP1656" s="35"/>
      <c r="OLQ1656" s="34"/>
      <c r="OLX1656" s="35"/>
      <c r="OLY1656" s="34"/>
      <c r="OMF1656" s="35"/>
      <c r="OMG1656" s="34"/>
      <c r="OMN1656" s="35"/>
      <c r="OMO1656" s="34"/>
      <c r="OMV1656" s="35"/>
      <c r="OMW1656" s="34"/>
      <c r="OND1656" s="35"/>
      <c r="ONE1656" s="34"/>
      <c r="ONL1656" s="35"/>
      <c r="ONM1656" s="34"/>
      <c r="ONT1656" s="35"/>
      <c r="ONU1656" s="34"/>
      <c r="OOB1656" s="35"/>
      <c r="OOC1656" s="34"/>
      <c r="OOJ1656" s="35"/>
      <c r="OOK1656" s="34"/>
      <c r="OOR1656" s="35"/>
      <c r="OOS1656" s="34"/>
      <c r="OOZ1656" s="35"/>
      <c r="OPA1656" s="34"/>
      <c r="OPH1656" s="35"/>
      <c r="OPI1656" s="34"/>
      <c r="OPP1656" s="35"/>
      <c r="OPQ1656" s="34"/>
      <c r="OPX1656" s="35"/>
      <c r="OPY1656" s="34"/>
      <c r="OQF1656" s="35"/>
      <c r="OQG1656" s="34"/>
      <c r="OQN1656" s="35"/>
      <c r="OQO1656" s="34"/>
      <c r="OQV1656" s="35"/>
      <c r="OQW1656" s="34"/>
      <c r="ORD1656" s="35"/>
      <c r="ORE1656" s="34"/>
      <c r="ORL1656" s="35"/>
      <c r="ORM1656" s="34"/>
      <c r="ORT1656" s="35"/>
      <c r="ORU1656" s="34"/>
      <c r="OSB1656" s="35"/>
      <c r="OSC1656" s="34"/>
      <c r="OSJ1656" s="35"/>
      <c r="OSK1656" s="34"/>
      <c r="OSR1656" s="35"/>
      <c r="OSS1656" s="34"/>
      <c r="OSZ1656" s="35"/>
      <c r="OTA1656" s="34"/>
      <c r="OTH1656" s="35"/>
      <c r="OTI1656" s="34"/>
      <c r="OTP1656" s="35"/>
      <c r="OTQ1656" s="34"/>
      <c r="OTX1656" s="35"/>
      <c r="OTY1656" s="34"/>
      <c r="OUF1656" s="35"/>
      <c r="OUG1656" s="34"/>
      <c r="OUN1656" s="35"/>
      <c r="OUO1656" s="34"/>
      <c r="OUV1656" s="35"/>
      <c r="OUW1656" s="34"/>
      <c r="OVD1656" s="35"/>
      <c r="OVE1656" s="34"/>
      <c r="OVL1656" s="35"/>
      <c r="OVM1656" s="34"/>
      <c r="OVT1656" s="35"/>
      <c r="OVU1656" s="34"/>
      <c r="OWB1656" s="35"/>
      <c r="OWC1656" s="34"/>
      <c r="OWJ1656" s="35"/>
      <c r="OWK1656" s="34"/>
      <c r="OWR1656" s="35"/>
      <c r="OWS1656" s="34"/>
      <c r="OWZ1656" s="35"/>
      <c r="OXA1656" s="34"/>
      <c r="OXH1656" s="35"/>
      <c r="OXI1656" s="34"/>
      <c r="OXP1656" s="35"/>
      <c r="OXQ1656" s="34"/>
      <c r="OXX1656" s="35"/>
      <c r="OXY1656" s="34"/>
      <c r="OYF1656" s="35"/>
      <c r="OYG1656" s="34"/>
      <c r="OYN1656" s="35"/>
      <c r="OYO1656" s="34"/>
      <c r="OYV1656" s="35"/>
      <c r="OYW1656" s="34"/>
      <c r="OZD1656" s="35"/>
      <c r="OZE1656" s="34"/>
      <c r="OZL1656" s="35"/>
      <c r="OZM1656" s="34"/>
      <c r="OZT1656" s="35"/>
      <c r="OZU1656" s="34"/>
      <c r="PAB1656" s="35"/>
      <c r="PAC1656" s="34"/>
      <c r="PAJ1656" s="35"/>
      <c r="PAK1656" s="34"/>
      <c r="PAR1656" s="35"/>
      <c r="PAS1656" s="34"/>
      <c r="PAZ1656" s="35"/>
      <c r="PBA1656" s="34"/>
      <c r="PBH1656" s="35"/>
      <c r="PBI1656" s="34"/>
      <c r="PBP1656" s="35"/>
      <c r="PBQ1656" s="34"/>
      <c r="PBX1656" s="35"/>
      <c r="PBY1656" s="34"/>
      <c r="PCF1656" s="35"/>
      <c r="PCG1656" s="34"/>
      <c r="PCN1656" s="35"/>
      <c r="PCO1656" s="34"/>
      <c r="PCV1656" s="35"/>
      <c r="PCW1656" s="34"/>
      <c r="PDD1656" s="35"/>
      <c r="PDE1656" s="34"/>
      <c r="PDL1656" s="35"/>
      <c r="PDM1656" s="34"/>
      <c r="PDT1656" s="35"/>
      <c r="PDU1656" s="34"/>
      <c r="PEB1656" s="35"/>
      <c r="PEC1656" s="34"/>
      <c r="PEJ1656" s="35"/>
      <c r="PEK1656" s="34"/>
      <c r="PER1656" s="35"/>
      <c r="PES1656" s="34"/>
      <c r="PEZ1656" s="35"/>
      <c r="PFA1656" s="34"/>
      <c r="PFH1656" s="35"/>
      <c r="PFI1656" s="34"/>
      <c r="PFP1656" s="35"/>
      <c r="PFQ1656" s="34"/>
      <c r="PFX1656" s="35"/>
      <c r="PFY1656" s="34"/>
      <c r="PGF1656" s="35"/>
      <c r="PGG1656" s="34"/>
      <c r="PGN1656" s="35"/>
      <c r="PGO1656" s="34"/>
      <c r="PGV1656" s="35"/>
      <c r="PGW1656" s="34"/>
      <c r="PHD1656" s="35"/>
      <c r="PHE1656" s="34"/>
      <c r="PHL1656" s="35"/>
      <c r="PHM1656" s="34"/>
      <c r="PHT1656" s="35"/>
      <c r="PHU1656" s="34"/>
      <c r="PIB1656" s="35"/>
      <c r="PIC1656" s="34"/>
      <c r="PIJ1656" s="35"/>
      <c r="PIK1656" s="34"/>
      <c r="PIR1656" s="35"/>
      <c r="PIS1656" s="34"/>
      <c r="PIZ1656" s="35"/>
      <c r="PJA1656" s="34"/>
      <c r="PJH1656" s="35"/>
      <c r="PJI1656" s="34"/>
      <c r="PJP1656" s="35"/>
      <c r="PJQ1656" s="34"/>
      <c r="PJX1656" s="35"/>
      <c r="PJY1656" s="34"/>
      <c r="PKF1656" s="35"/>
      <c r="PKG1656" s="34"/>
      <c r="PKN1656" s="35"/>
      <c r="PKO1656" s="34"/>
      <c r="PKV1656" s="35"/>
      <c r="PKW1656" s="34"/>
      <c r="PLD1656" s="35"/>
      <c r="PLE1656" s="34"/>
      <c r="PLL1656" s="35"/>
      <c r="PLM1656" s="34"/>
      <c r="PLT1656" s="35"/>
      <c r="PLU1656" s="34"/>
      <c r="PMB1656" s="35"/>
      <c r="PMC1656" s="34"/>
      <c r="PMJ1656" s="35"/>
      <c r="PMK1656" s="34"/>
      <c r="PMR1656" s="35"/>
      <c r="PMS1656" s="34"/>
      <c r="PMZ1656" s="35"/>
      <c r="PNA1656" s="34"/>
      <c r="PNH1656" s="35"/>
      <c r="PNI1656" s="34"/>
      <c r="PNP1656" s="35"/>
      <c r="PNQ1656" s="34"/>
      <c r="PNX1656" s="35"/>
      <c r="PNY1656" s="34"/>
      <c r="POF1656" s="35"/>
      <c r="POG1656" s="34"/>
      <c r="PON1656" s="35"/>
      <c r="POO1656" s="34"/>
      <c r="POV1656" s="35"/>
      <c r="POW1656" s="34"/>
      <c r="PPD1656" s="35"/>
      <c r="PPE1656" s="34"/>
      <c r="PPL1656" s="35"/>
      <c r="PPM1656" s="34"/>
      <c r="PPT1656" s="35"/>
      <c r="PPU1656" s="34"/>
      <c r="PQB1656" s="35"/>
      <c r="PQC1656" s="34"/>
      <c r="PQJ1656" s="35"/>
      <c r="PQK1656" s="34"/>
      <c r="PQR1656" s="35"/>
      <c r="PQS1656" s="34"/>
      <c r="PQZ1656" s="35"/>
      <c r="PRA1656" s="34"/>
      <c r="PRH1656" s="35"/>
      <c r="PRI1656" s="34"/>
      <c r="PRP1656" s="35"/>
      <c r="PRQ1656" s="34"/>
      <c r="PRX1656" s="35"/>
      <c r="PRY1656" s="34"/>
      <c r="PSF1656" s="35"/>
      <c r="PSG1656" s="34"/>
      <c r="PSN1656" s="35"/>
      <c r="PSO1656" s="34"/>
      <c r="PSV1656" s="35"/>
      <c r="PSW1656" s="34"/>
      <c r="PTD1656" s="35"/>
      <c r="PTE1656" s="34"/>
      <c r="PTL1656" s="35"/>
      <c r="PTM1656" s="34"/>
      <c r="PTT1656" s="35"/>
      <c r="PTU1656" s="34"/>
      <c r="PUB1656" s="35"/>
      <c r="PUC1656" s="34"/>
      <c r="PUJ1656" s="35"/>
      <c r="PUK1656" s="34"/>
      <c r="PUR1656" s="35"/>
      <c r="PUS1656" s="34"/>
      <c r="PUZ1656" s="35"/>
      <c r="PVA1656" s="34"/>
      <c r="PVH1656" s="35"/>
      <c r="PVI1656" s="34"/>
      <c r="PVP1656" s="35"/>
      <c r="PVQ1656" s="34"/>
      <c r="PVX1656" s="35"/>
      <c r="PVY1656" s="34"/>
      <c r="PWF1656" s="35"/>
      <c r="PWG1656" s="34"/>
      <c r="PWN1656" s="35"/>
      <c r="PWO1656" s="34"/>
      <c r="PWV1656" s="35"/>
      <c r="PWW1656" s="34"/>
      <c r="PXD1656" s="35"/>
      <c r="PXE1656" s="34"/>
      <c r="PXL1656" s="35"/>
      <c r="PXM1656" s="34"/>
      <c r="PXT1656" s="35"/>
      <c r="PXU1656" s="34"/>
      <c r="PYB1656" s="35"/>
      <c r="PYC1656" s="34"/>
      <c r="PYJ1656" s="35"/>
      <c r="PYK1656" s="34"/>
      <c r="PYR1656" s="35"/>
      <c r="PYS1656" s="34"/>
      <c r="PYZ1656" s="35"/>
      <c r="PZA1656" s="34"/>
      <c r="PZH1656" s="35"/>
      <c r="PZI1656" s="34"/>
      <c r="PZP1656" s="35"/>
      <c r="PZQ1656" s="34"/>
      <c r="PZX1656" s="35"/>
      <c r="PZY1656" s="34"/>
      <c r="QAF1656" s="35"/>
      <c r="QAG1656" s="34"/>
      <c r="QAN1656" s="35"/>
      <c r="QAO1656" s="34"/>
      <c r="QAV1656" s="35"/>
      <c r="QAW1656" s="34"/>
      <c r="QBD1656" s="35"/>
      <c r="QBE1656" s="34"/>
      <c r="QBL1656" s="35"/>
      <c r="QBM1656" s="34"/>
      <c r="QBT1656" s="35"/>
      <c r="QBU1656" s="34"/>
      <c r="QCB1656" s="35"/>
      <c r="QCC1656" s="34"/>
      <c r="QCJ1656" s="35"/>
      <c r="QCK1656" s="34"/>
      <c r="QCR1656" s="35"/>
      <c r="QCS1656" s="34"/>
      <c r="QCZ1656" s="35"/>
      <c r="QDA1656" s="34"/>
      <c r="QDH1656" s="35"/>
      <c r="QDI1656" s="34"/>
      <c r="QDP1656" s="35"/>
      <c r="QDQ1656" s="34"/>
      <c r="QDX1656" s="35"/>
      <c r="QDY1656" s="34"/>
      <c r="QEF1656" s="35"/>
      <c r="QEG1656" s="34"/>
      <c r="QEN1656" s="35"/>
      <c r="QEO1656" s="34"/>
      <c r="QEV1656" s="35"/>
      <c r="QEW1656" s="34"/>
      <c r="QFD1656" s="35"/>
      <c r="QFE1656" s="34"/>
      <c r="QFL1656" s="35"/>
      <c r="QFM1656" s="34"/>
      <c r="QFT1656" s="35"/>
      <c r="QFU1656" s="34"/>
      <c r="QGB1656" s="35"/>
      <c r="QGC1656" s="34"/>
      <c r="QGJ1656" s="35"/>
      <c r="QGK1656" s="34"/>
      <c r="QGR1656" s="35"/>
      <c r="QGS1656" s="34"/>
      <c r="QGZ1656" s="35"/>
      <c r="QHA1656" s="34"/>
      <c r="QHH1656" s="35"/>
      <c r="QHI1656" s="34"/>
      <c r="QHP1656" s="35"/>
      <c r="QHQ1656" s="34"/>
      <c r="QHX1656" s="35"/>
      <c r="QHY1656" s="34"/>
      <c r="QIF1656" s="35"/>
      <c r="QIG1656" s="34"/>
      <c r="QIN1656" s="35"/>
      <c r="QIO1656" s="34"/>
      <c r="QIV1656" s="35"/>
      <c r="QIW1656" s="34"/>
      <c r="QJD1656" s="35"/>
      <c r="QJE1656" s="34"/>
      <c r="QJL1656" s="35"/>
      <c r="QJM1656" s="34"/>
      <c r="QJT1656" s="35"/>
      <c r="QJU1656" s="34"/>
      <c r="QKB1656" s="35"/>
      <c r="QKC1656" s="34"/>
      <c r="QKJ1656" s="35"/>
      <c r="QKK1656" s="34"/>
      <c r="QKR1656" s="35"/>
      <c r="QKS1656" s="34"/>
      <c r="QKZ1656" s="35"/>
      <c r="QLA1656" s="34"/>
      <c r="QLH1656" s="35"/>
      <c r="QLI1656" s="34"/>
      <c r="QLP1656" s="35"/>
      <c r="QLQ1656" s="34"/>
      <c r="QLX1656" s="35"/>
      <c r="QLY1656" s="34"/>
      <c r="QMF1656" s="35"/>
      <c r="QMG1656" s="34"/>
      <c r="QMN1656" s="35"/>
      <c r="QMO1656" s="34"/>
      <c r="QMV1656" s="35"/>
      <c r="QMW1656" s="34"/>
      <c r="QND1656" s="35"/>
      <c r="QNE1656" s="34"/>
      <c r="QNL1656" s="35"/>
      <c r="QNM1656" s="34"/>
      <c r="QNT1656" s="35"/>
      <c r="QNU1656" s="34"/>
      <c r="QOB1656" s="35"/>
      <c r="QOC1656" s="34"/>
      <c r="QOJ1656" s="35"/>
      <c r="QOK1656" s="34"/>
      <c r="QOR1656" s="35"/>
      <c r="QOS1656" s="34"/>
      <c r="QOZ1656" s="35"/>
      <c r="QPA1656" s="34"/>
      <c r="QPH1656" s="35"/>
      <c r="QPI1656" s="34"/>
      <c r="QPP1656" s="35"/>
      <c r="QPQ1656" s="34"/>
      <c r="QPX1656" s="35"/>
      <c r="QPY1656" s="34"/>
      <c r="QQF1656" s="35"/>
      <c r="QQG1656" s="34"/>
      <c r="QQN1656" s="35"/>
      <c r="QQO1656" s="34"/>
      <c r="QQV1656" s="35"/>
      <c r="QQW1656" s="34"/>
      <c r="QRD1656" s="35"/>
      <c r="QRE1656" s="34"/>
      <c r="QRL1656" s="35"/>
      <c r="QRM1656" s="34"/>
      <c r="QRT1656" s="35"/>
      <c r="QRU1656" s="34"/>
      <c r="QSB1656" s="35"/>
      <c r="QSC1656" s="34"/>
      <c r="QSJ1656" s="35"/>
      <c r="QSK1656" s="34"/>
      <c r="QSR1656" s="35"/>
      <c r="QSS1656" s="34"/>
      <c r="QSZ1656" s="35"/>
      <c r="QTA1656" s="34"/>
      <c r="QTH1656" s="35"/>
      <c r="QTI1656" s="34"/>
      <c r="QTP1656" s="35"/>
      <c r="QTQ1656" s="34"/>
      <c r="QTX1656" s="35"/>
      <c r="QTY1656" s="34"/>
      <c r="QUF1656" s="35"/>
      <c r="QUG1656" s="34"/>
      <c r="QUN1656" s="35"/>
      <c r="QUO1656" s="34"/>
      <c r="QUV1656" s="35"/>
      <c r="QUW1656" s="34"/>
      <c r="QVD1656" s="35"/>
      <c r="QVE1656" s="34"/>
      <c r="QVL1656" s="35"/>
      <c r="QVM1656" s="34"/>
      <c r="QVT1656" s="35"/>
      <c r="QVU1656" s="34"/>
      <c r="QWB1656" s="35"/>
      <c r="QWC1656" s="34"/>
      <c r="QWJ1656" s="35"/>
      <c r="QWK1656" s="34"/>
      <c r="QWR1656" s="35"/>
      <c r="QWS1656" s="34"/>
      <c r="QWZ1656" s="35"/>
      <c r="QXA1656" s="34"/>
      <c r="QXH1656" s="35"/>
      <c r="QXI1656" s="34"/>
      <c r="QXP1656" s="35"/>
      <c r="QXQ1656" s="34"/>
      <c r="QXX1656" s="35"/>
      <c r="QXY1656" s="34"/>
      <c r="QYF1656" s="35"/>
      <c r="QYG1656" s="34"/>
      <c r="QYN1656" s="35"/>
      <c r="QYO1656" s="34"/>
      <c r="QYV1656" s="35"/>
      <c r="QYW1656" s="34"/>
      <c r="QZD1656" s="35"/>
      <c r="QZE1656" s="34"/>
      <c r="QZL1656" s="35"/>
      <c r="QZM1656" s="34"/>
      <c r="QZT1656" s="35"/>
      <c r="QZU1656" s="34"/>
      <c r="RAB1656" s="35"/>
      <c r="RAC1656" s="34"/>
      <c r="RAJ1656" s="35"/>
      <c r="RAK1656" s="34"/>
      <c r="RAR1656" s="35"/>
      <c r="RAS1656" s="34"/>
      <c r="RAZ1656" s="35"/>
      <c r="RBA1656" s="34"/>
      <c r="RBH1656" s="35"/>
      <c r="RBI1656" s="34"/>
      <c r="RBP1656" s="35"/>
      <c r="RBQ1656" s="34"/>
      <c r="RBX1656" s="35"/>
      <c r="RBY1656" s="34"/>
      <c r="RCF1656" s="35"/>
      <c r="RCG1656" s="34"/>
      <c r="RCN1656" s="35"/>
      <c r="RCO1656" s="34"/>
      <c r="RCV1656" s="35"/>
      <c r="RCW1656" s="34"/>
      <c r="RDD1656" s="35"/>
      <c r="RDE1656" s="34"/>
      <c r="RDL1656" s="35"/>
      <c r="RDM1656" s="34"/>
      <c r="RDT1656" s="35"/>
      <c r="RDU1656" s="34"/>
      <c r="REB1656" s="35"/>
      <c r="REC1656" s="34"/>
      <c r="REJ1656" s="35"/>
      <c r="REK1656" s="34"/>
      <c r="RER1656" s="35"/>
      <c r="RES1656" s="34"/>
      <c r="REZ1656" s="35"/>
      <c r="RFA1656" s="34"/>
      <c r="RFH1656" s="35"/>
      <c r="RFI1656" s="34"/>
      <c r="RFP1656" s="35"/>
      <c r="RFQ1656" s="34"/>
      <c r="RFX1656" s="35"/>
      <c r="RFY1656" s="34"/>
      <c r="RGF1656" s="35"/>
      <c r="RGG1656" s="34"/>
      <c r="RGN1656" s="35"/>
      <c r="RGO1656" s="34"/>
      <c r="RGV1656" s="35"/>
      <c r="RGW1656" s="34"/>
      <c r="RHD1656" s="35"/>
      <c r="RHE1656" s="34"/>
      <c r="RHL1656" s="35"/>
      <c r="RHM1656" s="34"/>
      <c r="RHT1656" s="35"/>
      <c r="RHU1656" s="34"/>
      <c r="RIB1656" s="35"/>
      <c r="RIC1656" s="34"/>
      <c r="RIJ1656" s="35"/>
      <c r="RIK1656" s="34"/>
      <c r="RIR1656" s="35"/>
      <c r="RIS1656" s="34"/>
      <c r="RIZ1656" s="35"/>
      <c r="RJA1656" s="34"/>
      <c r="RJH1656" s="35"/>
      <c r="RJI1656" s="34"/>
      <c r="RJP1656" s="35"/>
      <c r="RJQ1656" s="34"/>
      <c r="RJX1656" s="35"/>
      <c r="RJY1656" s="34"/>
      <c r="RKF1656" s="35"/>
      <c r="RKG1656" s="34"/>
      <c r="RKN1656" s="35"/>
      <c r="RKO1656" s="34"/>
      <c r="RKV1656" s="35"/>
      <c r="RKW1656" s="34"/>
      <c r="RLD1656" s="35"/>
      <c r="RLE1656" s="34"/>
      <c r="RLL1656" s="35"/>
      <c r="RLM1656" s="34"/>
      <c r="RLT1656" s="35"/>
      <c r="RLU1656" s="34"/>
      <c r="RMB1656" s="35"/>
      <c r="RMC1656" s="34"/>
      <c r="RMJ1656" s="35"/>
      <c r="RMK1656" s="34"/>
      <c r="RMR1656" s="35"/>
      <c r="RMS1656" s="34"/>
      <c r="RMZ1656" s="35"/>
      <c r="RNA1656" s="34"/>
      <c r="RNH1656" s="35"/>
      <c r="RNI1656" s="34"/>
      <c r="RNP1656" s="35"/>
      <c r="RNQ1656" s="34"/>
      <c r="RNX1656" s="35"/>
      <c r="RNY1656" s="34"/>
      <c r="ROF1656" s="35"/>
      <c r="ROG1656" s="34"/>
      <c r="RON1656" s="35"/>
      <c r="ROO1656" s="34"/>
      <c r="ROV1656" s="35"/>
      <c r="ROW1656" s="34"/>
      <c r="RPD1656" s="35"/>
      <c r="RPE1656" s="34"/>
      <c r="RPL1656" s="35"/>
      <c r="RPM1656" s="34"/>
      <c r="RPT1656" s="35"/>
      <c r="RPU1656" s="34"/>
      <c r="RQB1656" s="35"/>
      <c r="RQC1656" s="34"/>
      <c r="RQJ1656" s="35"/>
      <c r="RQK1656" s="34"/>
      <c r="RQR1656" s="35"/>
      <c r="RQS1656" s="34"/>
      <c r="RQZ1656" s="35"/>
      <c r="RRA1656" s="34"/>
      <c r="RRH1656" s="35"/>
      <c r="RRI1656" s="34"/>
      <c r="RRP1656" s="35"/>
      <c r="RRQ1656" s="34"/>
      <c r="RRX1656" s="35"/>
      <c r="RRY1656" s="34"/>
      <c r="RSF1656" s="35"/>
      <c r="RSG1656" s="34"/>
      <c r="RSN1656" s="35"/>
      <c r="RSO1656" s="34"/>
      <c r="RSV1656" s="35"/>
      <c r="RSW1656" s="34"/>
      <c r="RTD1656" s="35"/>
      <c r="RTE1656" s="34"/>
      <c r="RTL1656" s="35"/>
      <c r="RTM1656" s="34"/>
      <c r="RTT1656" s="35"/>
      <c r="RTU1656" s="34"/>
      <c r="RUB1656" s="35"/>
      <c r="RUC1656" s="34"/>
      <c r="RUJ1656" s="35"/>
      <c r="RUK1656" s="34"/>
      <c r="RUR1656" s="35"/>
      <c r="RUS1656" s="34"/>
      <c r="RUZ1656" s="35"/>
      <c r="RVA1656" s="34"/>
      <c r="RVH1656" s="35"/>
      <c r="RVI1656" s="34"/>
      <c r="RVP1656" s="35"/>
      <c r="RVQ1656" s="34"/>
      <c r="RVX1656" s="35"/>
      <c r="RVY1656" s="34"/>
      <c r="RWF1656" s="35"/>
      <c r="RWG1656" s="34"/>
      <c r="RWN1656" s="35"/>
      <c r="RWO1656" s="34"/>
      <c r="RWV1656" s="35"/>
      <c r="RWW1656" s="34"/>
      <c r="RXD1656" s="35"/>
      <c r="RXE1656" s="34"/>
      <c r="RXL1656" s="35"/>
      <c r="RXM1656" s="34"/>
      <c r="RXT1656" s="35"/>
      <c r="RXU1656" s="34"/>
      <c r="RYB1656" s="35"/>
      <c r="RYC1656" s="34"/>
      <c r="RYJ1656" s="35"/>
      <c r="RYK1656" s="34"/>
      <c r="RYR1656" s="35"/>
      <c r="RYS1656" s="34"/>
      <c r="RYZ1656" s="35"/>
      <c r="RZA1656" s="34"/>
      <c r="RZH1656" s="35"/>
      <c r="RZI1656" s="34"/>
      <c r="RZP1656" s="35"/>
      <c r="RZQ1656" s="34"/>
      <c r="RZX1656" s="35"/>
      <c r="RZY1656" s="34"/>
      <c r="SAF1656" s="35"/>
      <c r="SAG1656" s="34"/>
      <c r="SAN1656" s="35"/>
      <c r="SAO1656" s="34"/>
      <c r="SAV1656" s="35"/>
      <c r="SAW1656" s="34"/>
      <c r="SBD1656" s="35"/>
      <c r="SBE1656" s="34"/>
      <c r="SBL1656" s="35"/>
      <c r="SBM1656" s="34"/>
      <c r="SBT1656" s="35"/>
      <c r="SBU1656" s="34"/>
      <c r="SCB1656" s="35"/>
      <c r="SCC1656" s="34"/>
      <c r="SCJ1656" s="35"/>
      <c r="SCK1656" s="34"/>
      <c r="SCR1656" s="35"/>
      <c r="SCS1656" s="34"/>
      <c r="SCZ1656" s="35"/>
      <c r="SDA1656" s="34"/>
      <c r="SDH1656" s="35"/>
      <c r="SDI1656" s="34"/>
      <c r="SDP1656" s="35"/>
      <c r="SDQ1656" s="34"/>
      <c r="SDX1656" s="35"/>
      <c r="SDY1656" s="34"/>
      <c r="SEF1656" s="35"/>
      <c r="SEG1656" s="34"/>
      <c r="SEN1656" s="35"/>
      <c r="SEO1656" s="34"/>
      <c r="SEV1656" s="35"/>
      <c r="SEW1656" s="34"/>
      <c r="SFD1656" s="35"/>
      <c r="SFE1656" s="34"/>
      <c r="SFL1656" s="35"/>
      <c r="SFM1656" s="34"/>
      <c r="SFT1656" s="35"/>
      <c r="SFU1656" s="34"/>
      <c r="SGB1656" s="35"/>
      <c r="SGC1656" s="34"/>
      <c r="SGJ1656" s="35"/>
      <c r="SGK1656" s="34"/>
      <c r="SGR1656" s="35"/>
      <c r="SGS1656" s="34"/>
      <c r="SGZ1656" s="35"/>
      <c r="SHA1656" s="34"/>
      <c r="SHH1656" s="35"/>
      <c r="SHI1656" s="34"/>
      <c r="SHP1656" s="35"/>
      <c r="SHQ1656" s="34"/>
      <c r="SHX1656" s="35"/>
      <c r="SHY1656" s="34"/>
      <c r="SIF1656" s="35"/>
      <c r="SIG1656" s="34"/>
      <c r="SIN1656" s="35"/>
      <c r="SIO1656" s="34"/>
      <c r="SIV1656" s="35"/>
      <c r="SIW1656" s="34"/>
      <c r="SJD1656" s="35"/>
      <c r="SJE1656" s="34"/>
      <c r="SJL1656" s="35"/>
      <c r="SJM1656" s="34"/>
      <c r="SJT1656" s="35"/>
      <c r="SJU1656" s="34"/>
      <c r="SKB1656" s="35"/>
      <c r="SKC1656" s="34"/>
      <c r="SKJ1656" s="35"/>
      <c r="SKK1656" s="34"/>
      <c r="SKR1656" s="35"/>
      <c r="SKS1656" s="34"/>
      <c r="SKZ1656" s="35"/>
      <c r="SLA1656" s="34"/>
      <c r="SLH1656" s="35"/>
      <c r="SLI1656" s="34"/>
      <c r="SLP1656" s="35"/>
      <c r="SLQ1656" s="34"/>
      <c r="SLX1656" s="35"/>
      <c r="SLY1656" s="34"/>
      <c r="SMF1656" s="35"/>
      <c r="SMG1656" s="34"/>
      <c r="SMN1656" s="35"/>
      <c r="SMO1656" s="34"/>
      <c r="SMV1656" s="35"/>
      <c r="SMW1656" s="34"/>
      <c r="SND1656" s="35"/>
      <c r="SNE1656" s="34"/>
      <c r="SNL1656" s="35"/>
      <c r="SNM1656" s="34"/>
      <c r="SNT1656" s="35"/>
      <c r="SNU1656" s="34"/>
      <c r="SOB1656" s="35"/>
      <c r="SOC1656" s="34"/>
      <c r="SOJ1656" s="35"/>
      <c r="SOK1656" s="34"/>
      <c r="SOR1656" s="35"/>
      <c r="SOS1656" s="34"/>
      <c r="SOZ1656" s="35"/>
      <c r="SPA1656" s="34"/>
      <c r="SPH1656" s="35"/>
      <c r="SPI1656" s="34"/>
      <c r="SPP1656" s="35"/>
      <c r="SPQ1656" s="34"/>
      <c r="SPX1656" s="35"/>
      <c r="SPY1656" s="34"/>
      <c r="SQF1656" s="35"/>
      <c r="SQG1656" s="34"/>
      <c r="SQN1656" s="35"/>
      <c r="SQO1656" s="34"/>
      <c r="SQV1656" s="35"/>
      <c r="SQW1656" s="34"/>
      <c r="SRD1656" s="35"/>
      <c r="SRE1656" s="34"/>
      <c r="SRL1656" s="35"/>
      <c r="SRM1656" s="34"/>
      <c r="SRT1656" s="35"/>
      <c r="SRU1656" s="34"/>
      <c r="SSB1656" s="35"/>
      <c r="SSC1656" s="34"/>
      <c r="SSJ1656" s="35"/>
      <c r="SSK1656" s="34"/>
      <c r="SSR1656" s="35"/>
      <c r="SSS1656" s="34"/>
      <c r="SSZ1656" s="35"/>
      <c r="STA1656" s="34"/>
      <c r="STH1656" s="35"/>
      <c r="STI1656" s="34"/>
      <c r="STP1656" s="35"/>
      <c r="STQ1656" s="34"/>
      <c r="STX1656" s="35"/>
      <c r="STY1656" s="34"/>
      <c r="SUF1656" s="35"/>
      <c r="SUG1656" s="34"/>
      <c r="SUN1656" s="35"/>
      <c r="SUO1656" s="34"/>
      <c r="SUV1656" s="35"/>
      <c r="SUW1656" s="34"/>
      <c r="SVD1656" s="35"/>
      <c r="SVE1656" s="34"/>
      <c r="SVL1656" s="35"/>
      <c r="SVM1656" s="34"/>
      <c r="SVT1656" s="35"/>
      <c r="SVU1656" s="34"/>
      <c r="SWB1656" s="35"/>
      <c r="SWC1656" s="34"/>
      <c r="SWJ1656" s="35"/>
      <c r="SWK1656" s="34"/>
      <c r="SWR1656" s="35"/>
      <c r="SWS1656" s="34"/>
      <c r="SWZ1656" s="35"/>
      <c r="SXA1656" s="34"/>
      <c r="SXH1656" s="35"/>
      <c r="SXI1656" s="34"/>
      <c r="SXP1656" s="35"/>
      <c r="SXQ1656" s="34"/>
      <c r="SXX1656" s="35"/>
      <c r="SXY1656" s="34"/>
      <c r="SYF1656" s="35"/>
      <c r="SYG1656" s="34"/>
      <c r="SYN1656" s="35"/>
      <c r="SYO1656" s="34"/>
      <c r="SYV1656" s="35"/>
      <c r="SYW1656" s="34"/>
      <c r="SZD1656" s="35"/>
      <c r="SZE1656" s="34"/>
      <c r="SZL1656" s="35"/>
      <c r="SZM1656" s="34"/>
      <c r="SZT1656" s="35"/>
      <c r="SZU1656" s="34"/>
      <c r="TAB1656" s="35"/>
      <c r="TAC1656" s="34"/>
      <c r="TAJ1656" s="35"/>
      <c r="TAK1656" s="34"/>
      <c r="TAR1656" s="35"/>
      <c r="TAS1656" s="34"/>
      <c r="TAZ1656" s="35"/>
      <c r="TBA1656" s="34"/>
      <c r="TBH1656" s="35"/>
      <c r="TBI1656" s="34"/>
      <c r="TBP1656" s="35"/>
      <c r="TBQ1656" s="34"/>
      <c r="TBX1656" s="35"/>
      <c r="TBY1656" s="34"/>
      <c r="TCF1656" s="35"/>
      <c r="TCG1656" s="34"/>
      <c r="TCN1656" s="35"/>
      <c r="TCO1656" s="34"/>
      <c r="TCV1656" s="35"/>
      <c r="TCW1656" s="34"/>
      <c r="TDD1656" s="35"/>
      <c r="TDE1656" s="34"/>
      <c r="TDL1656" s="35"/>
      <c r="TDM1656" s="34"/>
      <c r="TDT1656" s="35"/>
      <c r="TDU1656" s="34"/>
      <c r="TEB1656" s="35"/>
      <c r="TEC1656" s="34"/>
      <c r="TEJ1656" s="35"/>
      <c r="TEK1656" s="34"/>
      <c r="TER1656" s="35"/>
      <c r="TES1656" s="34"/>
      <c r="TEZ1656" s="35"/>
      <c r="TFA1656" s="34"/>
      <c r="TFH1656" s="35"/>
      <c r="TFI1656" s="34"/>
      <c r="TFP1656" s="35"/>
      <c r="TFQ1656" s="34"/>
      <c r="TFX1656" s="35"/>
      <c r="TFY1656" s="34"/>
      <c r="TGF1656" s="35"/>
      <c r="TGG1656" s="34"/>
      <c r="TGN1656" s="35"/>
      <c r="TGO1656" s="34"/>
      <c r="TGV1656" s="35"/>
      <c r="TGW1656" s="34"/>
      <c r="THD1656" s="35"/>
      <c r="THE1656" s="34"/>
      <c r="THL1656" s="35"/>
      <c r="THM1656" s="34"/>
      <c r="THT1656" s="35"/>
      <c r="THU1656" s="34"/>
      <c r="TIB1656" s="35"/>
      <c r="TIC1656" s="34"/>
      <c r="TIJ1656" s="35"/>
      <c r="TIK1656" s="34"/>
      <c r="TIR1656" s="35"/>
      <c r="TIS1656" s="34"/>
      <c r="TIZ1656" s="35"/>
      <c r="TJA1656" s="34"/>
      <c r="TJH1656" s="35"/>
      <c r="TJI1656" s="34"/>
      <c r="TJP1656" s="35"/>
      <c r="TJQ1656" s="34"/>
      <c r="TJX1656" s="35"/>
      <c r="TJY1656" s="34"/>
      <c r="TKF1656" s="35"/>
      <c r="TKG1656" s="34"/>
      <c r="TKN1656" s="35"/>
      <c r="TKO1656" s="34"/>
      <c r="TKV1656" s="35"/>
      <c r="TKW1656" s="34"/>
      <c r="TLD1656" s="35"/>
      <c r="TLE1656" s="34"/>
      <c r="TLL1656" s="35"/>
      <c r="TLM1656" s="34"/>
      <c r="TLT1656" s="35"/>
      <c r="TLU1656" s="34"/>
      <c r="TMB1656" s="35"/>
      <c r="TMC1656" s="34"/>
      <c r="TMJ1656" s="35"/>
      <c r="TMK1656" s="34"/>
      <c r="TMR1656" s="35"/>
      <c r="TMS1656" s="34"/>
      <c r="TMZ1656" s="35"/>
      <c r="TNA1656" s="34"/>
      <c r="TNH1656" s="35"/>
      <c r="TNI1656" s="34"/>
      <c r="TNP1656" s="35"/>
      <c r="TNQ1656" s="34"/>
      <c r="TNX1656" s="35"/>
      <c r="TNY1656" s="34"/>
      <c r="TOF1656" s="35"/>
      <c r="TOG1656" s="34"/>
      <c r="TON1656" s="35"/>
      <c r="TOO1656" s="34"/>
      <c r="TOV1656" s="35"/>
      <c r="TOW1656" s="34"/>
      <c r="TPD1656" s="35"/>
      <c r="TPE1656" s="34"/>
      <c r="TPL1656" s="35"/>
      <c r="TPM1656" s="34"/>
      <c r="TPT1656" s="35"/>
      <c r="TPU1656" s="34"/>
      <c r="TQB1656" s="35"/>
      <c r="TQC1656" s="34"/>
      <c r="TQJ1656" s="35"/>
      <c r="TQK1656" s="34"/>
      <c r="TQR1656" s="35"/>
      <c r="TQS1656" s="34"/>
      <c r="TQZ1656" s="35"/>
      <c r="TRA1656" s="34"/>
      <c r="TRH1656" s="35"/>
      <c r="TRI1656" s="34"/>
      <c r="TRP1656" s="35"/>
      <c r="TRQ1656" s="34"/>
      <c r="TRX1656" s="35"/>
      <c r="TRY1656" s="34"/>
      <c r="TSF1656" s="35"/>
      <c r="TSG1656" s="34"/>
      <c r="TSN1656" s="35"/>
      <c r="TSO1656" s="34"/>
      <c r="TSV1656" s="35"/>
      <c r="TSW1656" s="34"/>
      <c r="TTD1656" s="35"/>
      <c r="TTE1656" s="34"/>
      <c r="TTL1656" s="35"/>
      <c r="TTM1656" s="34"/>
      <c r="TTT1656" s="35"/>
      <c r="TTU1656" s="34"/>
      <c r="TUB1656" s="35"/>
      <c r="TUC1656" s="34"/>
      <c r="TUJ1656" s="35"/>
      <c r="TUK1656" s="34"/>
      <c r="TUR1656" s="35"/>
      <c r="TUS1656" s="34"/>
      <c r="TUZ1656" s="35"/>
      <c r="TVA1656" s="34"/>
      <c r="TVH1656" s="35"/>
      <c r="TVI1656" s="34"/>
      <c r="TVP1656" s="35"/>
      <c r="TVQ1656" s="34"/>
      <c r="TVX1656" s="35"/>
      <c r="TVY1656" s="34"/>
      <c r="TWF1656" s="35"/>
      <c r="TWG1656" s="34"/>
      <c r="TWN1656" s="35"/>
      <c r="TWO1656" s="34"/>
      <c r="TWV1656" s="35"/>
      <c r="TWW1656" s="34"/>
      <c r="TXD1656" s="35"/>
      <c r="TXE1656" s="34"/>
      <c r="TXL1656" s="35"/>
      <c r="TXM1656" s="34"/>
      <c r="TXT1656" s="35"/>
      <c r="TXU1656" s="34"/>
      <c r="TYB1656" s="35"/>
      <c r="TYC1656" s="34"/>
      <c r="TYJ1656" s="35"/>
      <c r="TYK1656" s="34"/>
      <c r="TYR1656" s="35"/>
      <c r="TYS1656" s="34"/>
      <c r="TYZ1656" s="35"/>
      <c r="TZA1656" s="34"/>
      <c r="TZH1656" s="35"/>
      <c r="TZI1656" s="34"/>
      <c r="TZP1656" s="35"/>
      <c r="TZQ1656" s="34"/>
      <c r="TZX1656" s="35"/>
      <c r="TZY1656" s="34"/>
      <c r="UAF1656" s="35"/>
      <c r="UAG1656" s="34"/>
      <c r="UAN1656" s="35"/>
      <c r="UAO1656" s="34"/>
      <c r="UAV1656" s="35"/>
      <c r="UAW1656" s="34"/>
      <c r="UBD1656" s="35"/>
      <c r="UBE1656" s="34"/>
      <c r="UBL1656" s="35"/>
      <c r="UBM1656" s="34"/>
      <c r="UBT1656" s="35"/>
      <c r="UBU1656" s="34"/>
      <c r="UCB1656" s="35"/>
      <c r="UCC1656" s="34"/>
      <c r="UCJ1656" s="35"/>
      <c r="UCK1656" s="34"/>
      <c r="UCR1656" s="35"/>
      <c r="UCS1656" s="34"/>
      <c r="UCZ1656" s="35"/>
      <c r="UDA1656" s="34"/>
      <c r="UDH1656" s="35"/>
      <c r="UDI1656" s="34"/>
      <c r="UDP1656" s="35"/>
      <c r="UDQ1656" s="34"/>
      <c r="UDX1656" s="35"/>
      <c r="UDY1656" s="34"/>
      <c r="UEF1656" s="35"/>
      <c r="UEG1656" s="34"/>
      <c r="UEN1656" s="35"/>
      <c r="UEO1656" s="34"/>
      <c r="UEV1656" s="35"/>
      <c r="UEW1656" s="34"/>
      <c r="UFD1656" s="35"/>
      <c r="UFE1656" s="34"/>
      <c r="UFL1656" s="35"/>
      <c r="UFM1656" s="34"/>
      <c r="UFT1656" s="35"/>
      <c r="UFU1656" s="34"/>
      <c r="UGB1656" s="35"/>
      <c r="UGC1656" s="34"/>
      <c r="UGJ1656" s="35"/>
      <c r="UGK1656" s="34"/>
      <c r="UGR1656" s="35"/>
      <c r="UGS1656" s="34"/>
      <c r="UGZ1656" s="35"/>
      <c r="UHA1656" s="34"/>
      <c r="UHH1656" s="35"/>
      <c r="UHI1656" s="34"/>
      <c r="UHP1656" s="35"/>
      <c r="UHQ1656" s="34"/>
      <c r="UHX1656" s="35"/>
      <c r="UHY1656" s="34"/>
      <c r="UIF1656" s="35"/>
      <c r="UIG1656" s="34"/>
      <c r="UIN1656" s="35"/>
      <c r="UIO1656" s="34"/>
      <c r="UIV1656" s="35"/>
      <c r="UIW1656" s="34"/>
      <c r="UJD1656" s="35"/>
      <c r="UJE1656" s="34"/>
      <c r="UJL1656" s="35"/>
      <c r="UJM1656" s="34"/>
      <c r="UJT1656" s="35"/>
      <c r="UJU1656" s="34"/>
      <c r="UKB1656" s="35"/>
      <c r="UKC1656" s="34"/>
      <c r="UKJ1656" s="35"/>
      <c r="UKK1656" s="34"/>
      <c r="UKR1656" s="35"/>
      <c r="UKS1656" s="34"/>
      <c r="UKZ1656" s="35"/>
      <c r="ULA1656" s="34"/>
      <c r="ULH1656" s="35"/>
      <c r="ULI1656" s="34"/>
      <c r="ULP1656" s="35"/>
      <c r="ULQ1656" s="34"/>
      <c r="ULX1656" s="35"/>
      <c r="ULY1656" s="34"/>
      <c r="UMF1656" s="35"/>
      <c r="UMG1656" s="34"/>
      <c r="UMN1656" s="35"/>
      <c r="UMO1656" s="34"/>
      <c r="UMV1656" s="35"/>
      <c r="UMW1656" s="34"/>
      <c r="UND1656" s="35"/>
      <c r="UNE1656" s="34"/>
      <c r="UNL1656" s="35"/>
      <c r="UNM1656" s="34"/>
      <c r="UNT1656" s="35"/>
      <c r="UNU1656" s="34"/>
      <c r="UOB1656" s="35"/>
      <c r="UOC1656" s="34"/>
      <c r="UOJ1656" s="35"/>
      <c r="UOK1656" s="34"/>
      <c r="UOR1656" s="35"/>
      <c r="UOS1656" s="34"/>
      <c r="UOZ1656" s="35"/>
      <c r="UPA1656" s="34"/>
      <c r="UPH1656" s="35"/>
      <c r="UPI1656" s="34"/>
      <c r="UPP1656" s="35"/>
      <c r="UPQ1656" s="34"/>
      <c r="UPX1656" s="35"/>
      <c r="UPY1656" s="34"/>
      <c r="UQF1656" s="35"/>
      <c r="UQG1656" s="34"/>
      <c r="UQN1656" s="35"/>
      <c r="UQO1656" s="34"/>
      <c r="UQV1656" s="35"/>
      <c r="UQW1656" s="34"/>
      <c r="URD1656" s="35"/>
      <c r="URE1656" s="34"/>
      <c r="URL1656" s="35"/>
      <c r="URM1656" s="34"/>
      <c r="URT1656" s="35"/>
      <c r="URU1656" s="34"/>
      <c r="USB1656" s="35"/>
      <c r="USC1656" s="34"/>
      <c r="USJ1656" s="35"/>
      <c r="USK1656" s="34"/>
      <c r="USR1656" s="35"/>
      <c r="USS1656" s="34"/>
      <c r="USZ1656" s="35"/>
      <c r="UTA1656" s="34"/>
      <c r="UTH1656" s="35"/>
      <c r="UTI1656" s="34"/>
      <c r="UTP1656" s="35"/>
      <c r="UTQ1656" s="34"/>
      <c r="UTX1656" s="35"/>
      <c r="UTY1656" s="34"/>
      <c r="UUF1656" s="35"/>
      <c r="UUG1656" s="34"/>
      <c r="UUN1656" s="35"/>
      <c r="UUO1656" s="34"/>
      <c r="UUV1656" s="35"/>
      <c r="UUW1656" s="34"/>
      <c r="UVD1656" s="35"/>
      <c r="UVE1656" s="34"/>
      <c r="UVL1656" s="35"/>
      <c r="UVM1656" s="34"/>
      <c r="UVT1656" s="35"/>
      <c r="UVU1656" s="34"/>
      <c r="UWB1656" s="35"/>
      <c r="UWC1656" s="34"/>
      <c r="UWJ1656" s="35"/>
      <c r="UWK1656" s="34"/>
      <c r="UWR1656" s="35"/>
      <c r="UWS1656" s="34"/>
      <c r="UWZ1656" s="35"/>
      <c r="UXA1656" s="34"/>
      <c r="UXH1656" s="35"/>
      <c r="UXI1656" s="34"/>
      <c r="UXP1656" s="35"/>
      <c r="UXQ1656" s="34"/>
      <c r="UXX1656" s="35"/>
      <c r="UXY1656" s="34"/>
      <c r="UYF1656" s="35"/>
      <c r="UYG1656" s="34"/>
      <c r="UYN1656" s="35"/>
      <c r="UYO1656" s="34"/>
      <c r="UYV1656" s="35"/>
      <c r="UYW1656" s="34"/>
      <c r="UZD1656" s="35"/>
      <c r="UZE1656" s="34"/>
      <c r="UZL1656" s="35"/>
      <c r="UZM1656" s="34"/>
      <c r="UZT1656" s="35"/>
      <c r="UZU1656" s="34"/>
      <c r="VAB1656" s="35"/>
      <c r="VAC1656" s="34"/>
      <c r="VAJ1656" s="35"/>
      <c r="VAK1656" s="34"/>
      <c r="VAR1656" s="35"/>
      <c r="VAS1656" s="34"/>
      <c r="VAZ1656" s="35"/>
      <c r="VBA1656" s="34"/>
      <c r="VBH1656" s="35"/>
      <c r="VBI1656" s="34"/>
      <c r="VBP1656" s="35"/>
      <c r="VBQ1656" s="34"/>
      <c r="VBX1656" s="35"/>
      <c r="VBY1656" s="34"/>
      <c r="VCF1656" s="35"/>
      <c r="VCG1656" s="34"/>
      <c r="VCN1656" s="35"/>
      <c r="VCO1656" s="34"/>
      <c r="VCV1656" s="35"/>
      <c r="VCW1656" s="34"/>
      <c r="VDD1656" s="35"/>
      <c r="VDE1656" s="34"/>
      <c r="VDL1656" s="35"/>
      <c r="VDM1656" s="34"/>
      <c r="VDT1656" s="35"/>
      <c r="VDU1656" s="34"/>
      <c r="VEB1656" s="35"/>
      <c r="VEC1656" s="34"/>
      <c r="VEJ1656" s="35"/>
      <c r="VEK1656" s="34"/>
      <c r="VER1656" s="35"/>
      <c r="VES1656" s="34"/>
      <c r="VEZ1656" s="35"/>
      <c r="VFA1656" s="34"/>
      <c r="VFH1656" s="35"/>
      <c r="VFI1656" s="34"/>
      <c r="VFP1656" s="35"/>
      <c r="VFQ1656" s="34"/>
      <c r="VFX1656" s="35"/>
      <c r="VFY1656" s="34"/>
      <c r="VGF1656" s="35"/>
      <c r="VGG1656" s="34"/>
      <c r="VGN1656" s="35"/>
      <c r="VGO1656" s="34"/>
      <c r="VGV1656" s="35"/>
      <c r="VGW1656" s="34"/>
      <c r="VHD1656" s="35"/>
      <c r="VHE1656" s="34"/>
      <c r="VHL1656" s="35"/>
      <c r="VHM1656" s="34"/>
      <c r="VHT1656" s="35"/>
      <c r="VHU1656" s="34"/>
      <c r="VIB1656" s="35"/>
      <c r="VIC1656" s="34"/>
      <c r="VIJ1656" s="35"/>
      <c r="VIK1656" s="34"/>
      <c r="VIR1656" s="35"/>
      <c r="VIS1656" s="34"/>
      <c r="VIZ1656" s="35"/>
      <c r="VJA1656" s="34"/>
      <c r="VJH1656" s="35"/>
      <c r="VJI1656" s="34"/>
      <c r="VJP1656" s="35"/>
      <c r="VJQ1656" s="34"/>
      <c r="VJX1656" s="35"/>
      <c r="VJY1656" s="34"/>
      <c r="VKF1656" s="35"/>
      <c r="VKG1656" s="34"/>
      <c r="VKN1656" s="35"/>
      <c r="VKO1656" s="34"/>
      <c r="VKV1656" s="35"/>
      <c r="VKW1656" s="34"/>
      <c r="VLD1656" s="35"/>
      <c r="VLE1656" s="34"/>
      <c r="VLL1656" s="35"/>
      <c r="VLM1656" s="34"/>
      <c r="VLT1656" s="35"/>
      <c r="VLU1656" s="34"/>
      <c r="VMB1656" s="35"/>
      <c r="VMC1656" s="34"/>
      <c r="VMJ1656" s="35"/>
      <c r="VMK1656" s="34"/>
      <c r="VMR1656" s="35"/>
      <c r="VMS1656" s="34"/>
      <c r="VMZ1656" s="35"/>
      <c r="VNA1656" s="34"/>
      <c r="VNH1656" s="35"/>
      <c r="VNI1656" s="34"/>
      <c r="VNP1656" s="35"/>
      <c r="VNQ1656" s="34"/>
      <c r="VNX1656" s="35"/>
      <c r="VNY1656" s="34"/>
      <c r="VOF1656" s="35"/>
      <c r="VOG1656" s="34"/>
      <c r="VON1656" s="35"/>
      <c r="VOO1656" s="34"/>
      <c r="VOV1656" s="35"/>
      <c r="VOW1656" s="34"/>
      <c r="VPD1656" s="35"/>
      <c r="VPE1656" s="34"/>
      <c r="VPL1656" s="35"/>
      <c r="VPM1656" s="34"/>
      <c r="VPT1656" s="35"/>
      <c r="VPU1656" s="34"/>
      <c r="VQB1656" s="35"/>
      <c r="VQC1656" s="34"/>
      <c r="VQJ1656" s="35"/>
      <c r="VQK1656" s="34"/>
      <c r="VQR1656" s="35"/>
      <c r="VQS1656" s="34"/>
      <c r="VQZ1656" s="35"/>
      <c r="VRA1656" s="34"/>
      <c r="VRH1656" s="35"/>
      <c r="VRI1656" s="34"/>
      <c r="VRP1656" s="35"/>
      <c r="VRQ1656" s="34"/>
      <c r="VRX1656" s="35"/>
      <c r="VRY1656" s="34"/>
      <c r="VSF1656" s="35"/>
      <c r="VSG1656" s="34"/>
      <c r="VSN1656" s="35"/>
      <c r="VSO1656" s="34"/>
      <c r="VSV1656" s="35"/>
      <c r="VSW1656" s="34"/>
      <c r="VTD1656" s="35"/>
      <c r="VTE1656" s="34"/>
      <c r="VTL1656" s="35"/>
      <c r="VTM1656" s="34"/>
      <c r="VTT1656" s="35"/>
      <c r="VTU1656" s="34"/>
      <c r="VUB1656" s="35"/>
      <c r="VUC1656" s="34"/>
      <c r="VUJ1656" s="35"/>
      <c r="VUK1656" s="34"/>
      <c r="VUR1656" s="35"/>
      <c r="VUS1656" s="34"/>
      <c r="VUZ1656" s="35"/>
      <c r="VVA1656" s="34"/>
      <c r="VVH1656" s="35"/>
      <c r="VVI1656" s="34"/>
      <c r="VVP1656" s="35"/>
      <c r="VVQ1656" s="34"/>
      <c r="VVX1656" s="35"/>
      <c r="VVY1656" s="34"/>
      <c r="VWF1656" s="35"/>
      <c r="VWG1656" s="34"/>
      <c r="VWN1656" s="35"/>
      <c r="VWO1656" s="34"/>
      <c r="VWV1656" s="35"/>
      <c r="VWW1656" s="34"/>
      <c r="VXD1656" s="35"/>
      <c r="VXE1656" s="34"/>
      <c r="VXL1656" s="35"/>
      <c r="VXM1656" s="34"/>
      <c r="VXT1656" s="35"/>
      <c r="VXU1656" s="34"/>
      <c r="VYB1656" s="35"/>
      <c r="VYC1656" s="34"/>
      <c r="VYJ1656" s="35"/>
      <c r="VYK1656" s="34"/>
      <c r="VYR1656" s="35"/>
      <c r="VYS1656" s="34"/>
      <c r="VYZ1656" s="35"/>
      <c r="VZA1656" s="34"/>
      <c r="VZH1656" s="35"/>
      <c r="VZI1656" s="34"/>
      <c r="VZP1656" s="35"/>
      <c r="VZQ1656" s="34"/>
      <c r="VZX1656" s="35"/>
      <c r="VZY1656" s="34"/>
      <c r="WAF1656" s="35"/>
      <c r="WAG1656" s="34"/>
      <c r="WAN1656" s="35"/>
      <c r="WAO1656" s="34"/>
      <c r="WAV1656" s="35"/>
      <c r="WAW1656" s="34"/>
      <c r="WBD1656" s="35"/>
      <c r="WBE1656" s="34"/>
      <c r="WBL1656" s="35"/>
      <c r="WBM1656" s="34"/>
      <c r="WBT1656" s="35"/>
      <c r="WBU1656" s="34"/>
      <c r="WCB1656" s="35"/>
      <c r="WCC1656" s="34"/>
      <c r="WCJ1656" s="35"/>
      <c r="WCK1656" s="34"/>
      <c r="WCR1656" s="35"/>
      <c r="WCS1656" s="34"/>
      <c r="WCZ1656" s="35"/>
      <c r="WDA1656" s="34"/>
      <c r="WDH1656" s="35"/>
      <c r="WDI1656" s="34"/>
      <c r="WDP1656" s="35"/>
      <c r="WDQ1656" s="34"/>
      <c r="WDX1656" s="35"/>
      <c r="WDY1656" s="34"/>
      <c r="WEF1656" s="35"/>
      <c r="WEG1656" s="34"/>
      <c r="WEN1656" s="35"/>
      <c r="WEO1656" s="34"/>
      <c r="WEV1656" s="35"/>
      <c r="WEW1656" s="34"/>
      <c r="WFD1656" s="35"/>
      <c r="WFE1656" s="34"/>
      <c r="WFL1656" s="35"/>
      <c r="WFM1656" s="34"/>
      <c r="WFT1656" s="35"/>
      <c r="WFU1656" s="34"/>
      <c r="WGB1656" s="35"/>
      <c r="WGC1656" s="34"/>
      <c r="WGJ1656" s="35"/>
      <c r="WGK1656" s="34"/>
      <c r="WGR1656" s="35"/>
      <c r="WGS1656" s="34"/>
      <c r="WGZ1656" s="35"/>
      <c r="WHA1656" s="34"/>
      <c r="WHH1656" s="35"/>
      <c r="WHI1656" s="34"/>
      <c r="WHP1656" s="35"/>
      <c r="WHQ1656" s="34"/>
      <c r="WHX1656" s="35"/>
      <c r="WHY1656" s="34"/>
      <c r="WIF1656" s="35"/>
      <c r="WIG1656" s="34"/>
      <c r="WIN1656" s="35"/>
      <c r="WIO1656" s="34"/>
      <c r="WIV1656" s="35"/>
      <c r="WIW1656" s="34"/>
      <c r="WJD1656" s="35"/>
      <c r="WJE1656" s="34"/>
      <c r="WJL1656" s="35"/>
      <c r="WJM1656" s="34"/>
      <c r="WJT1656" s="35"/>
      <c r="WJU1656" s="34"/>
      <c r="WKB1656" s="35"/>
      <c r="WKC1656" s="34"/>
      <c r="WKJ1656" s="35"/>
      <c r="WKK1656" s="34"/>
      <c r="WKR1656" s="35"/>
      <c r="WKS1656" s="34"/>
      <c r="WKZ1656" s="35"/>
      <c r="WLA1656" s="34"/>
      <c r="WLH1656" s="35"/>
      <c r="WLI1656" s="34"/>
      <c r="WLP1656" s="35"/>
      <c r="WLQ1656" s="34"/>
      <c r="WLX1656" s="35"/>
      <c r="WLY1656" s="34"/>
      <c r="WMF1656" s="35"/>
      <c r="WMG1656" s="34"/>
      <c r="WMN1656" s="35"/>
      <c r="WMO1656" s="34"/>
      <c r="WMV1656" s="35"/>
      <c r="WMW1656" s="34"/>
      <c r="WND1656" s="35"/>
      <c r="WNE1656" s="34"/>
      <c r="WNL1656" s="35"/>
      <c r="WNM1656" s="34"/>
      <c r="WNT1656" s="35"/>
      <c r="WNU1656" s="34"/>
      <c r="WOB1656" s="35"/>
      <c r="WOC1656" s="34"/>
      <c r="WOJ1656" s="35"/>
      <c r="WOK1656" s="34"/>
      <c r="WOR1656" s="35"/>
      <c r="WOS1656" s="34"/>
      <c r="WOZ1656" s="35"/>
      <c r="WPA1656" s="34"/>
      <c r="WPH1656" s="35"/>
      <c r="WPI1656" s="34"/>
      <c r="WPP1656" s="35"/>
      <c r="WPQ1656" s="34"/>
      <c r="WPX1656" s="35"/>
      <c r="WPY1656" s="34"/>
      <c r="WQF1656" s="35"/>
      <c r="WQG1656" s="34"/>
      <c r="WQN1656" s="35"/>
      <c r="WQO1656" s="34"/>
      <c r="WQV1656" s="35"/>
      <c r="WQW1656" s="34"/>
      <c r="WRD1656" s="35"/>
      <c r="WRE1656" s="34"/>
      <c r="WRL1656" s="35"/>
      <c r="WRM1656" s="34"/>
      <c r="WRT1656" s="35"/>
      <c r="WRU1656" s="34"/>
      <c r="WSB1656" s="35"/>
      <c r="WSC1656" s="34"/>
      <c r="WSJ1656" s="35"/>
      <c r="WSK1656" s="34"/>
      <c r="WSR1656" s="35"/>
      <c r="WSS1656" s="34"/>
      <c r="WSZ1656" s="35"/>
      <c r="WTA1656" s="34"/>
      <c r="WTH1656" s="35"/>
      <c r="WTI1656" s="34"/>
      <c r="WTP1656" s="35"/>
      <c r="WTQ1656" s="34"/>
      <c r="WTX1656" s="35"/>
      <c r="WTY1656" s="34"/>
      <c r="WUF1656" s="35"/>
      <c r="WUG1656" s="34"/>
      <c r="WUN1656" s="35"/>
      <c r="WUO1656" s="34"/>
      <c r="WUV1656" s="35"/>
      <c r="WUW1656" s="34"/>
      <c r="WVD1656" s="35"/>
      <c r="WVE1656" s="34"/>
      <c r="WVL1656" s="35"/>
      <c r="WVM1656" s="34"/>
      <c r="WVT1656" s="35"/>
      <c r="WVU1656" s="34"/>
      <c r="WWB1656" s="35"/>
      <c r="WWC1656" s="34"/>
      <c r="WWJ1656" s="35"/>
      <c r="WWK1656" s="34"/>
      <c r="WWR1656" s="35"/>
      <c r="WWS1656" s="34"/>
      <c r="WWZ1656" s="35"/>
      <c r="WXA1656" s="34"/>
      <c r="WXH1656" s="35"/>
      <c r="WXI1656" s="34"/>
      <c r="WXP1656" s="35"/>
      <c r="WXQ1656" s="34"/>
      <c r="WXX1656" s="35"/>
      <c r="WXY1656" s="34"/>
      <c r="WYF1656" s="35"/>
      <c r="WYG1656" s="34"/>
      <c r="WYN1656" s="35"/>
      <c r="WYO1656" s="34"/>
      <c r="WYV1656" s="35"/>
      <c r="WYW1656" s="34"/>
      <c r="WZD1656" s="35"/>
      <c r="WZE1656" s="34"/>
      <c r="WZL1656" s="35"/>
      <c r="WZM1656" s="34"/>
      <c r="WZT1656" s="35"/>
      <c r="WZU1656" s="34"/>
      <c r="XAB1656" s="35"/>
      <c r="XAC1656" s="34"/>
      <c r="XAJ1656" s="35"/>
      <c r="XAK1656" s="34"/>
      <c r="XAR1656" s="35"/>
      <c r="XAS1656" s="34"/>
      <c r="XAZ1656" s="35"/>
      <c r="XBA1656" s="34"/>
      <c r="XBH1656" s="35"/>
      <c r="XBI1656" s="34"/>
      <c r="XBP1656" s="35"/>
      <c r="XBQ1656" s="34"/>
      <c r="XBX1656" s="35"/>
      <c r="XBY1656" s="34"/>
      <c r="XCF1656" s="35"/>
      <c r="XCG1656" s="34"/>
      <c r="XCN1656" s="35"/>
      <c r="XCO1656" s="34"/>
      <c r="XCV1656" s="35"/>
      <c r="XCW1656" s="34"/>
      <c r="XDD1656" s="35"/>
      <c r="XDE1656" s="34"/>
      <c r="XDL1656" s="35"/>
      <c r="XDM1656" s="34"/>
      <c r="XDT1656" s="35"/>
      <c r="XDU1656" s="34"/>
      <c r="XEB1656" s="35"/>
      <c r="XEC1656" s="34"/>
      <c r="XEJ1656" s="35"/>
      <c r="XEK1656" s="34"/>
      <c r="XER1656" s="35"/>
      <c r="XES1656" s="34"/>
      <c r="XEZ1656" s="35"/>
      <c r="XFA1656" s="34"/>
    </row>
    <row r="1657" spans="1:1021 1028:2045 2052:3069 3076:4093 4100:5117 5124:6141 6148:7165 7172:8189 8196:9213 9220:10237 10244:11261 11268:12285 12292:13309 13316:14333 14340:15357 15364:16381" x14ac:dyDescent="0.25">
      <c r="A1657" t="s">
        <v>484</v>
      </c>
      <c r="B1657" t="s">
        <v>474</v>
      </c>
      <c r="C1657">
        <v>339</v>
      </c>
      <c r="D1657">
        <v>339</v>
      </c>
      <c r="E1657" s="35">
        <v>1</v>
      </c>
      <c r="F1657" s="34">
        <v>1.9999999999999999E-88</v>
      </c>
      <c r="G1657">
        <v>85.76</v>
      </c>
      <c r="H1657">
        <v>1710</v>
      </c>
      <c r="I1657" t="str">
        <f>HYPERLINK("https://www.ncbi.nlm.nih.gov/nucleotide/LS974162.1?report=genbank&amp;log$=nucltop&amp;blast_rank=55&amp;RID=XE6RV0D8013","LS974162.1")</f>
        <v>LS974162.1</v>
      </c>
      <c r="L1657" s="35"/>
      <c r="M1657" s="34"/>
      <c r="T1657" s="35"/>
      <c r="U1657" s="34"/>
      <c r="AB1657" s="35"/>
      <c r="AC1657" s="34"/>
      <c r="AJ1657" s="35"/>
      <c r="AK1657" s="34"/>
      <c r="AR1657" s="35"/>
      <c r="AS1657" s="34"/>
      <c r="AZ1657" s="35"/>
      <c r="BA1657" s="34"/>
      <c r="BH1657" s="35"/>
      <c r="BI1657" s="34"/>
      <c r="BP1657" s="35"/>
      <c r="BQ1657" s="34"/>
      <c r="BX1657" s="35"/>
      <c r="BY1657" s="34"/>
      <c r="CF1657" s="35"/>
      <c r="CG1657" s="34"/>
      <c r="CN1657" s="35"/>
      <c r="CO1657" s="34"/>
      <c r="CV1657" s="35"/>
      <c r="CW1657" s="34"/>
      <c r="DD1657" s="35"/>
      <c r="DE1657" s="34"/>
      <c r="DL1657" s="35"/>
      <c r="DM1657" s="34"/>
      <c r="DT1657" s="35"/>
      <c r="DU1657" s="34"/>
      <c r="EB1657" s="35"/>
      <c r="EC1657" s="34"/>
      <c r="EJ1657" s="35"/>
      <c r="EK1657" s="34"/>
      <c r="ER1657" s="35"/>
      <c r="ES1657" s="34"/>
      <c r="EZ1657" s="35"/>
      <c r="FA1657" s="34"/>
      <c r="FH1657" s="35"/>
      <c r="FI1657" s="34"/>
      <c r="FP1657" s="35"/>
      <c r="FQ1657" s="34"/>
      <c r="FX1657" s="35"/>
      <c r="FY1657" s="34"/>
      <c r="GF1657" s="35"/>
      <c r="GG1657" s="34"/>
      <c r="GN1657" s="35"/>
      <c r="GO1657" s="34"/>
      <c r="GV1657" s="35"/>
      <c r="GW1657" s="34"/>
      <c r="HD1657" s="35"/>
      <c r="HE1657" s="34"/>
      <c r="HL1657" s="35"/>
      <c r="HM1657" s="34"/>
      <c r="HT1657" s="35"/>
      <c r="HU1657" s="34"/>
      <c r="IB1657" s="35"/>
      <c r="IC1657" s="34"/>
      <c r="IJ1657" s="35"/>
      <c r="IK1657" s="34"/>
      <c r="IR1657" s="35"/>
      <c r="IS1657" s="34"/>
      <c r="IZ1657" s="35"/>
      <c r="JA1657" s="34"/>
      <c r="JH1657" s="35"/>
      <c r="JI1657" s="34"/>
      <c r="JP1657" s="35"/>
      <c r="JQ1657" s="34"/>
      <c r="JX1657" s="35"/>
      <c r="JY1657" s="34"/>
      <c r="KF1657" s="35"/>
      <c r="KG1657" s="34"/>
      <c r="KN1657" s="35"/>
      <c r="KO1657" s="34"/>
      <c r="KV1657" s="35"/>
      <c r="KW1657" s="34"/>
      <c r="LD1657" s="35"/>
      <c r="LE1657" s="34"/>
      <c r="LL1657" s="35"/>
      <c r="LM1657" s="34"/>
      <c r="LT1657" s="35"/>
      <c r="LU1657" s="34"/>
      <c r="MB1657" s="35"/>
      <c r="MC1657" s="34"/>
      <c r="MJ1657" s="35"/>
      <c r="MK1657" s="34"/>
      <c r="MR1657" s="35"/>
      <c r="MS1657" s="34"/>
      <c r="MZ1657" s="35"/>
      <c r="NA1657" s="34"/>
      <c r="NH1657" s="35"/>
      <c r="NI1657" s="34"/>
      <c r="NP1657" s="35"/>
      <c r="NQ1657" s="34"/>
      <c r="NX1657" s="35"/>
      <c r="NY1657" s="34"/>
      <c r="OF1657" s="35"/>
      <c r="OG1657" s="34"/>
      <c r="ON1657" s="35"/>
      <c r="OO1657" s="34"/>
      <c r="OV1657" s="35"/>
      <c r="OW1657" s="34"/>
      <c r="PD1657" s="35"/>
      <c r="PE1657" s="34"/>
      <c r="PL1657" s="35"/>
      <c r="PM1657" s="34"/>
      <c r="PT1657" s="35"/>
      <c r="PU1657" s="34"/>
      <c r="QB1657" s="35"/>
      <c r="QC1657" s="34"/>
      <c r="QJ1657" s="35"/>
      <c r="QK1657" s="34"/>
      <c r="QR1657" s="35"/>
      <c r="QS1657" s="34"/>
      <c r="QZ1657" s="35"/>
      <c r="RA1657" s="34"/>
      <c r="RH1657" s="35"/>
      <c r="RI1657" s="34"/>
      <c r="RP1657" s="35"/>
      <c r="RQ1657" s="34"/>
      <c r="RX1657" s="35"/>
      <c r="RY1657" s="34"/>
      <c r="SF1657" s="35"/>
      <c r="SG1657" s="34"/>
      <c r="SN1657" s="35"/>
      <c r="SO1657" s="34"/>
      <c r="SV1657" s="35"/>
      <c r="SW1657" s="34"/>
      <c r="TD1657" s="35"/>
      <c r="TE1657" s="34"/>
      <c r="TL1657" s="35"/>
      <c r="TM1657" s="34"/>
      <c r="TT1657" s="35"/>
      <c r="TU1657" s="34"/>
      <c r="UB1657" s="35"/>
      <c r="UC1657" s="34"/>
      <c r="UJ1657" s="35"/>
      <c r="UK1657" s="34"/>
      <c r="UR1657" s="35"/>
      <c r="US1657" s="34"/>
      <c r="UZ1657" s="35"/>
      <c r="VA1657" s="34"/>
      <c r="VH1657" s="35"/>
      <c r="VI1657" s="34"/>
      <c r="VP1657" s="35"/>
      <c r="VQ1657" s="34"/>
      <c r="VX1657" s="35"/>
      <c r="VY1657" s="34"/>
      <c r="WF1657" s="35"/>
      <c r="WG1657" s="34"/>
      <c r="WN1657" s="35"/>
      <c r="WO1657" s="34"/>
      <c r="WV1657" s="35"/>
      <c r="WW1657" s="34"/>
      <c r="XD1657" s="35"/>
      <c r="XE1657" s="34"/>
      <c r="XL1657" s="35"/>
      <c r="XM1657" s="34"/>
      <c r="XT1657" s="35"/>
      <c r="XU1657" s="34"/>
      <c r="YB1657" s="35"/>
      <c r="YC1657" s="34"/>
      <c r="YJ1657" s="35"/>
      <c r="YK1657" s="34"/>
      <c r="YR1657" s="35"/>
      <c r="YS1657" s="34"/>
      <c r="YZ1657" s="35"/>
      <c r="ZA1657" s="34"/>
      <c r="ZH1657" s="35"/>
      <c r="ZI1657" s="34"/>
      <c r="ZP1657" s="35"/>
      <c r="ZQ1657" s="34"/>
      <c r="ZX1657" s="35"/>
      <c r="ZY1657" s="34"/>
      <c r="AAF1657" s="35"/>
      <c r="AAG1657" s="34"/>
      <c r="AAN1657" s="35"/>
      <c r="AAO1657" s="34"/>
      <c r="AAV1657" s="35"/>
      <c r="AAW1657" s="34"/>
      <c r="ABD1657" s="35"/>
      <c r="ABE1657" s="34"/>
      <c r="ABL1657" s="35"/>
      <c r="ABM1657" s="34"/>
      <c r="ABT1657" s="35"/>
      <c r="ABU1657" s="34"/>
      <c r="ACB1657" s="35"/>
      <c r="ACC1657" s="34"/>
      <c r="ACJ1657" s="35"/>
      <c r="ACK1657" s="34"/>
      <c r="ACR1657" s="35"/>
      <c r="ACS1657" s="34"/>
      <c r="ACZ1657" s="35"/>
      <c r="ADA1657" s="34"/>
      <c r="ADH1657" s="35"/>
      <c r="ADI1657" s="34"/>
      <c r="ADP1657" s="35"/>
      <c r="ADQ1657" s="34"/>
      <c r="ADX1657" s="35"/>
      <c r="ADY1657" s="34"/>
      <c r="AEF1657" s="35"/>
      <c r="AEG1657" s="34"/>
      <c r="AEN1657" s="35"/>
      <c r="AEO1657" s="34"/>
      <c r="AEV1657" s="35"/>
      <c r="AEW1657" s="34"/>
      <c r="AFD1657" s="35"/>
      <c r="AFE1657" s="34"/>
      <c r="AFL1657" s="35"/>
      <c r="AFM1657" s="34"/>
      <c r="AFT1657" s="35"/>
      <c r="AFU1657" s="34"/>
      <c r="AGB1657" s="35"/>
      <c r="AGC1657" s="34"/>
      <c r="AGJ1657" s="35"/>
      <c r="AGK1657" s="34"/>
      <c r="AGR1657" s="35"/>
      <c r="AGS1657" s="34"/>
      <c r="AGZ1657" s="35"/>
      <c r="AHA1657" s="34"/>
      <c r="AHH1657" s="35"/>
      <c r="AHI1657" s="34"/>
      <c r="AHP1657" s="35"/>
      <c r="AHQ1657" s="34"/>
      <c r="AHX1657" s="35"/>
      <c r="AHY1657" s="34"/>
      <c r="AIF1657" s="35"/>
      <c r="AIG1657" s="34"/>
      <c r="AIN1657" s="35"/>
      <c r="AIO1657" s="34"/>
      <c r="AIV1657" s="35"/>
      <c r="AIW1657" s="34"/>
      <c r="AJD1657" s="35"/>
      <c r="AJE1657" s="34"/>
      <c r="AJL1657" s="35"/>
      <c r="AJM1657" s="34"/>
      <c r="AJT1657" s="35"/>
      <c r="AJU1657" s="34"/>
      <c r="AKB1657" s="35"/>
      <c r="AKC1657" s="34"/>
      <c r="AKJ1657" s="35"/>
      <c r="AKK1657" s="34"/>
      <c r="AKR1657" s="35"/>
      <c r="AKS1657" s="34"/>
      <c r="AKZ1657" s="35"/>
      <c r="ALA1657" s="34"/>
      <c r="ALH1657" s="35"/>
      <c r="ALI1657" s="34"/>
      <c r="ALP1657" s="35"/>
      <c r="ALQ1657" s="34"/>
      <c r="ALX1657" s="35"/>
      <c r="ALY1657" s="34"/>
      <c r="AMF1657" s="35"/>
      <c r="AMG1657" s="34"/>
      <c r="AMN1657" s="35"/>
      <c r="AMO1657" s="34"/>
      <c r="AMV1657" s="35"/>
      <c r="AMW1657" s="34"/>
      <c r="AND1657" s="35"/>
      <c r="ANE1657" s="34"/>
      <c r="ANL1657" s="35"/>
      <c r="ANM1657" s="34"/>
      <c r="ANT1657" s="35"/>
      <c r="ANU1657" s="34"/>
      <c r="AOB1657" s="35"/>
      <c r="AOC1657" s="34"/>
      <c r="AOJ1657" s="35"/>
      <c r="AOK1657" s="34"/>
      <c r="AOR1657" s="35"/>
      <c r="AOS1657" s="34"/>
      <c r="AOZ1657" s="35"/>
      <c r="APA1657" s="34"/>
      <c r="APH1657" s="35"/>
      <c r="API1657" s="34"/>
      <c r="APP1657" s="35"/>
      <c r="APQ1657" s="34"/>
      <c r="APX1657" s="35"/>
      <c r="APY1657" s="34"/>
      <c r="AQF1657" s="35"/>
      <c r="AQG1657" s="34"/>
      <c r="AQN1657" s="35"/>
      <c r="AQO1657" s="34"/>
      <c r="AQV1657" s="35"/>
      <c r="AQW1657" s="34"/>
      <c r="ARD1657" s="35"/>
      <c r="ARE1657" s="34"/>
      <c r="ARL1657" s="35"/>
      <c r="ARM1657" s="34"/>
      <c r="ART1657" s="35"/>
      <c r="ARU1657" s="34"/>
      <c r="ASB1657" s="35"/>
      <c r="ASC1657" s="34"/>
      <c r="ASJ1657" s="35"/>
      <c r="ASK1657" s="34"/>
      <c r="ASR1657" s="35"/>
      <c r="ASS1657" s="34"/>
      <c r="ASZ1657" s="35"/>
      <c r="ATA1657" s="34"/>
      <c r="ATH1657" s="35"/>
      <c r="ATI1657" s="34"/>
      <c r="ATP1657" s="35"/>
      <c r="ATQ1657" s="34"/>
      <c r="ATX1657" s="35"/>
      <c r="ATY1657" s="34"/>
      <c r="AUF1657" s="35"/>
      <c r="AUG1657" s="34"/>
      <c r="AUN1657" s="35"/>
      <c r="AUO1657" s="34"/>
      <c r="AUV1657" s="35"/>
      <c r="AUW1657" s="34"/>
      <c r="AVD1657" s="35"/>
      <c r="AVE1657" s="34"/>
      <c r="AVL1657" s="35"/>
      <c r="AVM1657" s="34"/>
      <c r="AVT1657" s="35"/>
      <c r="AVU1657" s="34"/>
      <c r="AWB1657" s="35"/>
      <c r="AWC1657" s="34"/>
      <c r="AWJ1657" s="35"/>
      <c r="AWK1657" s="34"/>
      <c r="AWR1657" s="35"/>
      <c r="AWS1657" s="34"/>
      <c r="AWZ1657" s="35"/>
      <c r="AXA1657" s="34"/>
      <c r="AXH1657" s="35"/>
      <c r="AXI1657" s="34"/>
      <c r="AXP1657" s="35"/>
      <c r="AXQ1657" s="34"/>
      <c r="AXX1657" s="35"/>
      <c r="AXY1657" s="34"/>
      <c r="AYF1657" s="35"/>
      <c r="AYG1657" s="34"/>
      <c r="AYN1657" s="35"/>
      <c r="AYO1657" s="34"/>
      <c r="AYV1657" s="35"/>
      <c r="AYW1657" s="34"/>
      <c r="AZD1657" s="35"/>
      <c r="AZE1657" s="34"/>
      <c r="AZL1657" s="35"/>
      <c r="AZM1657" s="34"/>
      <c r="AZT1657" s="35"/>
      <c r="AZU1657" s="34"/>
      <c r="BAB1657" s="35"/>
      <c r="BAC1657" s="34"/>
      <c r="BAJ1657" s="35"/>
      <c r="BAK1657" s="34"/>
      <c r="BAR1657" s="35"/>
      <c r="BAS1657" s="34"/>
      <c r="BAZ1657" s="35"/>
      <c r="BBA1657" s="34"/>
      <c r="BBH1657" s="35"/>
      <c r="BBI1657" s="34"/>
      <c r="BBP1657" s="35"/>
      <c r="BBQ1657" s="34"/>
      <c r="BBX1657" s="35"/>
      <c r="BBY1657" s="34"/>
      <c r="BCF1657" s="35"/>
      <c r="BCG1657" s="34"/>
      <c r="BCN1657" s="35"/>
      <c r="BCO1657" s="34"/>
      <c r="BCV1657" s="35"/>
      <c r="BCW1657" s="34"/>
      <c r="BDD1657" s="35"/>
      <c r="BDE1657" s="34"/>
      <c r="BDL1657" s="35"/>
      <c r="BDM1657" s="34"/>
      <c r="BDT1657" s="35"/>
      <c r="BDU1657" s="34"/>
      <c r="BEB1657" s="35"/>
      <c r="BEC1657" s="34"/>
      <c r="BEJ1657" s="35"/>
      <c r="BEK1657" s="34"/>
      <c r="BER1657" s="35"/>
      <c r="BES1657" s="34"/>
      <c r="BEZ1657" s="35"/>
      <c r="BFA1657" s="34"/>
      <c r="BFH1657" s="35"/>
      <c r="BFI1657" s="34"/>
      <c r="BFP1657" s="35"/>
      <c r="BFQ1657" s="34"/>
      <c r="BFX1657" s="35"/>
      <c r="BFY1657" s="34"/>
      <c r="BGF1657" s="35"/>
      <c r="BGG1657" s="34"/>
      <c r="BGN1657" s="35"/>
      <c r="BGO1657" s="34"/>
      <c r="BGV1657" s="35"/>
      <c r="BGW1657" s="34"/>
      <c r="BHD1657" s="35"/>
      <c r="BHE1657" s="34"/>
      <c r="BHL1657" s="35"/>
      <c r="BHM1657" s="34"/>
      <c r="BHT1657" s="35"/>
      <c r="BHU1657" s="34"/>
      <c r="BIB1657" s="35"/>
      <c r="BIC1657" s="34"/>
      <c r="BIJ1657" s="35"/>
      <c r="BIK1657" s="34"/>
      <c r="BIR1657" s="35"/>
      <c r="BIS1657" s="34"/>
      <c r="BIZ1657" s="35"/>
      <c r="BJA1657" s="34"/>
      <c r="BJH1657" s="35"/>
      <c r="BJI1657" s="34"/>
      <c r="BJP1657" s="35"/>
      <c r="BJQ1657" s="34"/>
      <c r="BJX1657" s="35"/>
      <c r="BJY1657" s="34"/>
      <c r="BKF1657" s="35"/>
      <c r="BKG1657" s="34"/>
      <c r="BKN1657" s="35"/>
      <c r="BKO1657" s="34"/>
      <c r="BKV1657" s="35"/>
      <c r="BKW1657" s="34"/>
      <c r="BLD1657" s="35"/>
      <c r="BLE1657" s="34"/>
      <c r="BLL1657" s="35"/>
      <c r="BLM1657" s="34"/>
      <c r="BLT1657" s="35"/>
      <c r="BLU1657" s="34"/>
      <c r="BMB1657" s="35"/>
      <c r="BMC1657" s="34"/>
      <c r="BMJ1657" s="35"/>
      <c r="BMK1657" s="34"/>
      <c r="BMR1657" s="35"/>
      <c r="BMS1657" s="34"/>
      <c r="BMZ1657" s="35"/>
      <c r="BNA1657" s="34"/>
      <c r="BNH1657" s="35"/>
      <c r="BNI1657" s="34"/>
      <c r="BNP1657" s="35"/>
      <c r="BNQ1657" s="34"/>
      <c r="BNX1657" s="35"/>
      <c r="BNY1657" s="34"/>
      <c r="BOF1657" s="35"/>
      <c r="BOG1657" s="34"/>
      <c r="BON1657" s="35"/>
      <c r="BOO1657" s="34"/>
      <c r="BOV1657" s="35"/>
      <c r="BOW1657" s="34"/>
      <c r="BPD1657" s="35"/>
      <c r="BPE1657" s="34"/>
      <c r="BPL1657" s="35"/>
      <c r="BPM1657" s="34"/>
      <c r="BPT1657" s="35"/>
      <c r="BPU1657" s="34"/>
      <c r="BQB1657" s="35"/>
      <c r="BQC1657" s="34"/>
      <c r="BQJ1657" s="35"/>
      <c r="BQK1657" s="34"/>
      <c r="BQR1657" s="35"/>
      <c r="BQS1657" s="34"/>
      <c r="BQZ1657" s="35"/>
      <c r="BRA1657" s="34"/>
      <c r="BRH1657" s="35"/>
      <c r="BRI1657" s="34"/>
      <c r="BRP1657" s="35"/>
      <c r="BRQ1657" s="34"/>
      <c r="BRX1657" s="35"/>
      <c r="BRY1657" s="34"/>
      <c r="BSF1657" s="35"/>
      <c r="BSG1657" s="34"/>
      <c r="BSN1657" s="35"/>
      <c r="BSO1657" s="34"/>
      <c r="BSV1657" s="35"/>
      <c r="BSW1657" s="34"/>
      <c r="BTD1657" s="35"/>
      <c r="BTE1657" s="34"/>
      <c r="BTL1657" s="35"/>
      <c r="BTM1657" s="34"/>
      <c r="BTT1657" s="35"/>
      <c r="BTU1657" s="34"/>
      <c r="BUB1657" s="35"/>
      <c r="BUC1657" s="34"/>
      <c r="BUJ1657" s="35"/>
      <c r="BUK1657" s="34"/>
      <c r="BUR1657" s="35"/>
      <c r="BUS1657" s="34"/>
      <c r="BUZ1657" s="35"/>
      <c r="BVA1657" s="34"/>
      <c r="BVH1657" s="35"/>
      <c r="BVI1657" s="34"/>
      <c r="BVP1657" s="35"/>
      <c r="BVQ1657" s="34"/>
      <c r="BVX1657" s="35"/>
      <c r="BVY1657" s="34"/>
      <c r="BWF1657" s="35"/>
      <c r="BWG1657" s="34"/>
      <c r="BWN1657" s="35"/>
      <c r="BWO1657" s="34"/>
      <c r="BWV1657" s="35"/>
      <c r="BWW1657" s="34"/>
      <c r="BXD1657" s="35"/>
      <c r="BXE1657" s="34"/>
      <c r="BXL1657" s="35"/>
      <c r="BXM1657" s="34"/>
      <c r="BXT1657" s="35"/>
      <c r="BXU1657" s="34"/>
      <c r="BYB1657" s="35"/>
      <c r="BYC1657" s="34"/>
      <c r="BYJ1657" s="35"/>
      <c r="BYK1657" s="34"/>
      <c r="BYR1657" s="35"/>
      <c r="BYS1657" s="34"/>
      <c r="BYZ1657" s="35"/>
      <c r="BZA1657" s="34"/>
      <c r="BZH1657" s="35"/>
      <c r="BZI1657" s="34"/>
      <c r="BZP1657" s="35"/>
      <c r="BZQ1657" s="34"/>
      <c r="BZX1657" s="35"/>
      <c r="BZY1657" s="34"/>
      <c r="CAF1657" s="35"/>
      <c r="CAG1657" s="34"/>
      <c r="CAN1657" s="35"/>
      <c r="CAO1657" s="34"/>
      <c r="CAV1657" s="35"/>
      <c r="CAW1657" s="34"/>
      <c r="CBD1657" s="35"/>
      <c r="CBE1657" s="34"/>
      <c r="CBL1657" s="35"/>
      <c r="CBM1657" s="34"/>
      <c r="CBT1657" s="35"/>
      <c r="CBU1657" s="34"/>
      <c r="CCB1657" s="35"/>
      <c r="CCC1657" s="34"/>
      <c r="CCJ1657" s="35"/>
      <c r="CCK1657" s="34"/>
      <c r="CCR1657" s="35"/>
      <c r="CCS1657" s="34"/>
      <c r="CCZ1657" s="35"/>
      <c r="CDA1657" s="34"/>
      <c r="CDH1657" s="35"/>
      <c r="CDI1657" s="34"/>
      <c r="CDP1657" s="35"/>
      <c r="CDQ1657" s="34"/>
      <c r="CDX1657" s="35"/>
      <c r="CDY1657" s="34"/>
      <c r="CEF1657" s="35"/>
      <c r="CEG1657" s="34"/>
      <c r="CEN1657" s="35"/>
      <c r="CEO1657" s="34"/>
      <c r="CEV1657" s="35"/>
      <c r="CEW1657" s="34"/>
      <c r="CFD1657" s="35"/>
      <c r="CFE1657" s="34"/>
      <c r="CFL1657" s="35"/>
      <c r="CFM1657" s="34"/>
      <c r="CFT1657" s="35"/>
      <c r="CFU1657" s="34"/>
      <c r="CGB1657" s="35"/>
      <c r="CGC1657" s="34"/>
      <c r="CGJ1657" s="35"/>
      <c r="CGK1657" s="34"/>
      <c r="CGR1657" s="35"/>
      <c r="CGS1657" s="34"/>
      <c r="CGZ1657" s="35"/>
      <c r="CHA1657" s="34"/>
      <c r="CHH1657" s="35"/>
      <c r="CHI1657" s="34"/>
      <c r="CHP1657" s="35"/>
      <c r="CHQ1657" s="34"/>
      <c r="CHX1657" s="35"/>
      <c r="CHY1657" s="34"/>
      <c r="CIF1657" s="35"/>
      <c r="CIG1657" s="34"/>
      <c r="CIN1657" s="35"/>
      <c r="CIO1657" s="34"/>
      <c r="CIV1657" s="35"/>
      <c r="CIW1657" s="34"/>
      <c r="CJD1657" s="35"/>
      <c r="CJE1657" s="34"/>
      <c r="CJL1657" s="35"/>
      <c r="CJM1657" s="34"/>
      <c r="CJT1657" s="35"/>
      <c r="CJU1657" s="34"/>
      <c r="CKB1657" s="35"/>
      <c r="CKC1657" s="34"/>
      <c r="CKJ1657" s="35"/>
      <c r="CKK1657" s="34"/>
      <c r="CKR1657" s="35"/>
      <c r="CKS1657" s="34"/>
      <c r="CKZ1657" s="35"/>
      <c r="CLA1657" s="34"/>
      <c r="CLH1657" s="35"/>
      <c r="CLI1657" s="34"/>
      <c r="CLP1657" s="35"/>
      <c r="CLQ1657" s="34"/>
      <c r="CLX1657" s="35"/>
      <c r="CLY1657" s="34"/>
      <c r="CMF1657" s="35"/>
      <c r="CMG1657" s="34"/>
      <c r="CMN1657" s="35"/>
      <c r="CMO1657" s="34"/>
      <c r="CMV1657" s="35"/>
      <c r="CMW1657" s="34"/>
      <c r="CND1657" s="35"/>
      <c r="CNE1657" s="34"/>
      <c r="CNL1657" s="35"/>
      <c r="CNM1657" s="34"/>
      <c r="CNT1657" s="35"/>
      <c r="CNU1657" s="34"/>
      <c r="COB1657" s="35"/>
      <c r="COC1657" s="34"/>
      <c r="COJ1657" s="35"/>
      <c r="COK1657" s="34"/>
      <c r="COR1657" s="35"/>
      <c r="COS1657" s="34"/>
      <c r="COZ1657" s="35"/>
      <c r="CPA1657" s="34"/>
      <c r="CPH1657" s="35"/>
      <c r="CPI1657" s="34"/>
      <c r="CPP1657" s="35"/>
      <c r="CPQ1657" s="34"/>
      <c r="CPX1657" s="35"/>
      <c r="CPY1657" s="34"/>
      <c r="CQF1657" s="35"/>
      <c r="CQG1657" s="34"/>
      <c r="CQN1657" s="35"/>
      <c r="CQO1657" s="34"/>
      <c r="CQV1657" s="35"/>
      <c r="CQW1657" s="34"/>
      <c r="CRD1657" s="35"/>
      <c r="CRE1657" s="34"/>
      <c r="CRL1657" s="35"/>
      <c r="CRM1657" s="34"/>
      <c r="CRT1657" s="35"/>
      <c r="CRU1657" s="34"/>
      <c r="CSB1657" s="35"/>
      <c r="CSC1657" s="34"/>
      <c r="CSJ1657" s="35"/>
      <c r="CSK1657" s="34"/>
      <c r="CSR1657" s="35"/>
      <c r="CSS1657" s="34"/>
      <c r="CSZ1657" s="35"/>
      <c r="CTA1657" s="34"/>
      <c r="CTH1657" s="35"/>
      <c r="CTI1657" s="34"/>
      <c r="CTP1657" s="35"/>
      <c r="CTQ1657" s="34"/>
      <c r="CTX1657" s="35"/>
      <c r="CTY1657" s="34"/>
      <c r="CUF1657" s="35"/>
      <c r="CUG1657" s="34"/>
      <c r="CUN1657" s="35"/>
      <c r="CUO1657" s="34"/>
      <c r="CUV1657" s="35"/>
      <c r="CUW1657" s="34"/>
      <c r="CVD1657" s="35"/>
      <c r="CVE1657" s="34"/>
      <c r="CVL1657" s="35"/>
      <c r="CVM1657" s="34"/>
      <c r="CVT1657" s="35"/>
      <c r="CVU1657" s="34"/>
      <c r="CWB1657" s="35"/>
      <c r="CWC1657" s="34"/>
      <c r="CWJ1657" s="35"/>
      <c r="CWK1657" s="34"/>
      <c r="CWR1657" s="35"/>
      <c r="CWS1657" s="34"/>
      <c r="CWZ1657" s="35"/>
      <c r="CXA1657" s="34"/>
      <c r="CXH1657" s="35"/>
      <c r="CXI1657" s="34"/>
      <c r="CXP1657" s="35"/>
      <c r="CXQ1657" s="34"/>
      <c r="CXX1657" s="35"/>
      <c r="CXY1657" s="34"/>
      <c r="CYF1657" s="35"/>
      <c r="CYG1657" s="34"/>
      <c r="CYN1657" s="35"/>
      <c r="CYO1657" s="34"/>
      <c r="CYV1657" s="35"/>
      <c r="CYW1657" s="34"/>
      <c r="CZD1657" s="35"/>
      <c r="CZE1657" s="34"/>
      <c r="CZL1657" s="35"/>
      <c r="CZM1657" s="34"/>
      <c r="CZT1657" s="35"/>
      <c r="CZU1657" s="34"/>
      <c r="DAB1657" s="35"/>
      <c r="DAC1657" s="34"/>
      <c r="DAJ1657" s="35"/>
      <c r="DAK1657" s="34"/>
      <c r="DAR1657" s="35"/>
      <c r="DAS1657" s="34"/>
      <c r="DAZ1657" s="35"/>
      <c r="DBA1657" s="34"/>
      <c r="DBH1657" s="35"/>
      <c r="DBI1657" s="34"/>
      <c r="DBP1657" s="35"/>
      <c r="DBQ1657" s="34"/>
      <c r="DBX1657" s="35"/>
      <c r="DBY1657" s="34"/>
      <c r="DCF1657" s="35"/>
      <c r="DCG1657" s="34"/>
      <c r="DCN1657" s="35"/>
      <c r="DCO1657" s="34"/>
      <c r="DCV1657" s="35"/>
      <c r="DCW1657" s="34"/>
      <c r="DDD1657" s="35"/>
      <c r="DDE1657" s="34"/>
      <c r="DDL1657" s="35"/>
      <c r="DDM1657" s="34"/>
      <c r="DDT1657" s="35"/>
      <c r="DDU1657" s="34"/>
      <c r="DEB1657" s="35"/>
      <c r="DEC1657" s="34"/>
      <c r="DEJ1657" s="35"/>
      <c r="DEK1657" s="34"/>
      <c r="DER1657" s="35"/>
      <c r="DES1657" s="34"/>
      <c r="DEZ1657" s="35"/>
      <c r="DFA1657" s="34"/>
      <c r="DFH1657" s="35"/>
      <c r="DFI1657" s="34"/>
      <c r="DFP1657" s="35"/>
      <c r="DFQ1657" s="34"/>
      <c r="DFX1657" s="35"/>
      <c r="DFY1657" s="34"/>
      <c r="DGF1657" s="35"/>
      <c r="DGG1657" s="34"/>
      <c r="DGN1657" s="35"/>
      <c r="DGO1657" s="34"/>
      <c r="DGV1657" s="35"/>
      <c r="DGW1657" s="34"/>
      <c r="DHD1657" s="35"/>
      <c r="DHE1657" s="34"/>
      <c r="DHL1657" s="35"/>
      <c r="DHM1657" s="34"/>
      <c r="DHT1657" s="35"/>
      <c r="DHU1657" s="34"/>
      <c r="DIB1657" s="35"/>
      <c r="DIC1657" s="34"/>
      <c r="DIJ1657" s="35"/>
      <c r="DIK1657" s="34"/>
      <c r="DIR1657" s="35"/>
      <c r="DIS1657" s="34"/>
      <c r="DIZ1657" s="35"/>
      <c r="DJA1657" s="34"/>
      <c r="DJH1657" s="35"/>
      <c r="DJI1657" s="34"/>
      <c r="DJP1657" s="35"/>
      <c r="DJQ1657" s="34"/>
      <c r="DJX1657" s="35"/>
      <c r="DJY1657" s="34"/>
      <c r="DKF1657" s="35"/>
      <c r="DKG1657" s="34"/>
      <c r="DKN1657" s="35"/>
      <c r="DKO1657" s="34"/>
      <c r="DKV1657" s="35"/>
      <c r="DKW1657" s="34"/>
      <c r="DLD1657" s="35"/>
      <c r="DLE1657" s="34"/>
      <c r="DLL1657" s="35"/>
      <c r="DLM1657" s="34"/>
      <c r="DLT1657" s="35"/>
      <c r="DLU1657" s="34"/>
      <c r="DMB1657" s="35"/>
      <c r="DMC1657" s="34"/>
      <c r="DMJ1657" s="35"/>
      <c r="DMK1657" s="34"/>
      <c r="DMR1657" s="35"/>
      <c r="DMS1657" s="34"/>
      <c r="DMZ1657" s="35"/>
      <c r="DNA1657" s="34"/>
      <c r="DNH1657" s="35"/>
      <c r="DNI1657" s="34"/>
      <c r="DNP1657" s="35"/>
      <c r="DNQ1657" s="34"/>
      <c r="DNX1657" s="35"/>
      <c r="DNY1657" s="34"/>
      <c r="DOF1657" s="35"/>
      <c r="DOG1657" s="34"/>
      <c r="DON1657" s="35"/>
      <c r="DOO1657" s="34"/>
      <c r="DOV1657" s="35"/>
      <c r="DOW1657" s="34"/>
      <c r="DPD1657" s="35"/>
      <c r="DPE1657" s="34"/>
      <c r="DPL1657" s="35"/>
      <c r="DPM1657" s="34"/>
      <c r="DPT1657" s="35"/>
      <c r="DPU1657" s="34"/>
      <c r="DQB1657" s="35"/>
      <c r="DQC1657" s="34"/>
      <c r="DQJ1657" s="35"/>
      <c r="DQK1657" s="34"/>
      <c r="DQR1657" s="35"/>
      <c r="DQS1657" s="34"/>
      <c r="DQZ1657" s="35"/>
      <c r="DRA1657" s="34"/>
      <c r="DRH1657" s="35"/>
      <c r="DRI1657" s="34"/>
      <c r="DRP1657" s="35"/>
      <c r="DRQ1657" s="34"/>
      <c r="DRX1657" s="35"/>
      <c r="DRY1657" s="34"/>
      <c r="DSF1657" s="35"/>
      <c r="DSG1657" s="34"/>
      <c r="DSN1657" s="35"/>
      <c r="DSO1657" s="34"/>
      <c r="DSV1657" s="35"/>
      <c r="DSW1657" s="34"/>
      <c r="DTD1657" s="35"/>
      <c r="DTE1657" s="34"/>
      <c r="DTL1657" s="35"/>
      <c r="DTM1657" s="34"/>
      <c r="DTT1657" s="35"/>
      <c r="DTU1657" s="34"/>
      <c r="DUB1657" s="35"/>
      <c r="DUC1657" s="34"/>
      <c r="DUJ1657" s="35"/>
      <c r="DUK1657" s="34"/>
      <c r="DUR1657" s="35"/>
      <c r="DUS1657" s="34"/>
      <c r="DUZ1657" s="35"/>
      <c r="DVA1657" s="34"/>
      <c r="DVH1657" s="35"/>
      <c r="DVI1657" s="34"/>
      <c r="DVP1657" s="35"/>
      <c r="DVQ1657" s="34"/>
      <c r="DVX1657" s="35"/>
      <c r="DVY1657" s="34"/>
      <c r="DWF1657" s="35"/>
      <c r="DWG1657" s="34"/>
      <c r="DWN1657" s="35"/>
      <c r="DWO1657" s="34"/>
      <c r="DWV1657" s="35"/>
      <c r="DWW1657" s="34"/>
      <c r="DXD1657" s="35"/>
      <c r="DXE1657" s="34"/>
      <c r="DXL1657" s="35"/>
      <c r="DXM1657" s="34"/>
      <c r="DXT1657" s="35"/>
      <c r="DXU1657" s="34"/>
      <c r="DYB1657" s="35"/>
      <c r="DYC1657" s="34"/>
      <c r="DYJ1657" s="35"/>
      <c r="DYK1657" s="34"/>
      <c r="DYR1657" s="35"/>
      <c r="DYS1657" s="34"/>
      <c r="DYZ1657" s="35"/>
      <c r="DZA1657" s="34"/>
      <c r="DZH1657" s="35"/>
      <c r="DZI1657" s="34"/>
      <c r="DZP1657" s="35"/>
      <c r="DZQ1657" s="34"/>
      <c r="DZX1657" s="35"/>
      <c r="DZY1657" s="34"/>
      <c r="EAF1657" s="35"/>
      <c r="EAG1657" s="34"/>
      <c r="EAN1657" s="35"/>
      <c r="EAO1657" s="34"/>
      <c r="EAV1657" s="35"/>
      <c r="EAW1657" s="34"/>
      <c r="EBD1657" s="35"/>
      <c r="EBE1657" s="34"/>
      <c r="EBL1657" s="35"/>
      <c r="EBM1657" s="34"/>
      <c r="EBT1657" s="35"/>
      <c r="EBU1657" s="34"/>
      <c r="ECB1657" s="35"/>
      <c r="ECC1657" s="34"/>
      <c r="ECJ1657" s="35"/>
      <c r="ECK1657" s="34"/>
      <c r="ECR1657" s="35"/>
      <c r="ECS1657" s="34"/>
      <c r="ECZ1657" s="35"/>
      <c r="EDA1657" s="34"/>
      <c r="EDH1657" s="35"/>
      <c r="EDI1657" s="34"/>
      <c r="EDP1657" s="35"/>
      <c r="EDQ1657" s="34"/>
      <c r="EDX1657" s="35"/>
      <c r="EDY1657" s="34"/>
      <c r="EEF1657" s="35"/>
      <c r="EEG1657" s="34"/>
      <c r="EEN1657" s="35"/>
      <c r="EEO1657" s="34"/>
      <c r="EEV1657" s="35"/>
      <c r="EEW1657" s="34"/>
      <c r="EFD1657" s="35"/>
      <c r="EFE1657" s="34"/>
      <c r="EFL1657" s="35"/>
      <c r="EFM1657" s="34"/>
      <c r="EFT1657" s="35"/>
      <c r="EFU1657" s="34"/>
      <c r="EGB1657" s="35"/>
      <c r="EGC1657" s="34"/>
      <c r="EGJ1657" s="35"/>
      <c r="EGK1657" s="34"/>
      <c r="EGR1657" s="35"/>
      <c r="EGS1657" s="34"/>
      <c r="EGZ1657" s="35"/>
      <c r="EHA1657" s="34"/>
      <c r="EHH1657" s="35"/>
      <c r="EHI1657" s="34"/>
      <c r="EHP1657" s="35"/>
      <c r="EHQ1657" s="34"/>
      <c r="EHX1657" s="35"/>
      <c r="EHY1657" s="34"/>
      <c r="EIF1657" s="35"/>
      <c r="EIG1657" s="34"/>
      <c r="EIN1657" s="35"/>
      <c r="EIO1657" s="34"/>
      <c r="EIV1657" s="35"/>
      <c r="EIW1657" s="34"/>
      <c r="EJD1657" s="35"/>
      <c r="EJE1657" s="34"/>
      <c r="EJL1657" s="35"/>
      <c r="EJM1657" s="34"/>
      <c r="EJT1657" s="35"/>
      <c r="EJU1657" s="34"/>
      <c r="EKB1657" s="35"/>
      <c r="EKC1657" s="34"/>
      <c r="EKJ1657" s="35"/>
      <c r="EKK1657" s="34"/>
      <c r="EKR1657" s="35"/>
      <c r="EKS1657" s="34"/>
      <c r="EKZ1657" s="35"/>
      <c r="ELA1657" s="34"/>
      <c r="ELH1657" s="35"/>
      <c r="ELI1657" s="34"/>
      <c r="ELP1657" s="35"/>
      <c r="ELQ1657" s="34"/>
      <c r="ELX1657" s="35"/>
      <c r="ELY1657" s="34"/>
      <c r="EMF1657" s="35"/>
      <c r="EMG1657" s="34"/>
      <c r="EMN1657" s="35"/>
      <c r="EMO1657" s="34"/>
      <c r="EMV1657" s="35"/>
      <c r="EMW1657" s="34"/>
      <c r="END1657" s="35"/>
      <c r="ENE1657" s="34"/>
      <c r="ENL1657" s="35"/>
      <c r="ENM1657" s="34"/>
      <c r="ENT1657" s="35"/>
      <c r="ENU1657" s="34"/>
      <c r="EOB1657" s="35"/>
      <c r="EOC1657" s="34"/>
      <c r="EOJ1657" s="35"/>
      <c r="EOK1657" s="34"/>
      <c r="EOR1657" s="35"/>
      <c r="EOS1657" s="34"/>
      <c r="EOZ1657" s="35"/>
      <c r="EPA1657" s="34"/>
      <c r="EPH1657" s="35"/>
      <c r="EPI1657" s="34"/>
      <c r="EPP1657" s="35"/>
      <c r="EPQ1657" s="34"/>
      <c r="EPX1657" s="35"/>
      <c r="EPY1657" s="34"/>
      <c r="EQF1657" s="35"/>
      <c r="EQG1657" s="34"/>
      <c r="EQN1657" s="35"/>
      <c r="EQO1657" s="34"/>
      <c r="EQV1657" s="35"/>
      <c r="EQW1657" s="34"/>
      <c r="ERD1657" s="35"/>
      <c r="ERE1657" s="34"/>
      <c r="ERL1657" s="35"/>
      <c r="ERM1657" s="34"/>
      <c r="ERT1657" s="35"/>
      <c r="ERU1657" s="34"/>
      <c r="ESB1657" s="35"/>
      <c r="ESC1657" s="34"/>
      <c r="ESJ1657" s="35"/>
      <c r="ESK1657" s="34"/>
      <c r="ESR1657" s="35"/>
      <c r="ESS1657" s="34"/>
      <c r="ESZ1657" s="35"/>
      <c r="ETA1657" s="34"/>
      <c r="ETH1657" s="35"/>
      <c r="ETI1657" s="34"/>
      <c r="ETP1657" s="35"/>
      <c r="ETQ1657" s="34"/>
      <c r="ETX1657" s="35"/>
      <c r="ETY1657" s="34"/>
      <c r="EUF1657" s="35"/>
      <c r="EUG1657" s="34"/>
      <c r="EUN1657" s="35"/>
      <c r="EUO1657" s="34"/>
      <c r="EUV1657" s="35"/>
      <c r="EUW1657" s="34"/>
      <c r="EVD1657" s="35"/>
      <c r="EVE1657" s="34"/>
      <c r="EVL1657" s="35"/>
      <c r="EVM1657" s="34"/>
      <c r="EVT1657" s="35"/>
      <c r="EVU1657" s="34"/>
      <c r="EWB1657" s="35"/>
      <c r="EWC1657" s="34"/>
      <c r="EWJ1657" s="35"/>
      <c r="EWK1657" s="34"/>
      <c r="EWR1657" s="35"/>
      <c r="EWS1657" s="34"/>
      <c r="EWZ1657" s="35"/>
      <c r="EXA1657" s="34"/>
      <c r="EXH1657" s="35"/>
      <c r="EXI1657" s="34"/>
      <c r="EXP1657" s="35"/>
      <c r="EXQ1657" s="34"/>
      <c r="EXX1657" s="35"/>
      <c r="EXY1657" s="34"/>
      <c r="EYF1657" s="35"/>
      <c r="EYG1657" s="34"/>
      <c r="EYN1657" s="35"/>
      <c r="EYO1657" s="34"/>
      <c r="EYV1657" s="35"/>
      <c r="EYW1657" s="34"/>
      <c r="EZD1657" s="35"/>
      <c r="EZE1657" s="34"/>
      <c r="EZL1657" s="35"/>
      <c r="EZM1657" s="34"/>
      <c r="EZT1657" s="35"/>
      <c r="EZU1657" s="34"/>
      <c r="FAB1657" s="35"/>
      <c r="FAC1657" s="34"/>
      <c r="FAJ1657" s="35"/>
      <c r="FAK1657" s="34"/>
      <c r="FAR1657" s="35"/>
      <c r="FAS1657" s="34"/>
      <c r="FAZ1657" s="35"/>
      <c r="FBA1657" s="34"/>
      <c r="FBH1657" s="35"/>
      <c r="FBI1657" s="34"/>
      <c r="FBP1657" s="35"/>
      <c r="FBQ1657" s="34"/>
      <c r="FBX1657" s="35"/>
      <c r="FBY1657" s="34"/>
      <c r="FCF1657" s="35"/>
      <c r="FCG1657" s="34"/>
      <c r="FCN1657" s="35"/>
      <c r="FCO1657" s="34"/>
      <c r="FCV1657" s="35"/>
      <c r="FCW1657" s="34"/>
      <c r="FDD1657" s="35"/>
      <c r="FDE1657" s="34"/>
      <c r="FDL1657" s="35"/>
      <c r="FDM1657" s="34"/>
      <c r="FDT1657" s="35"/>
      <c r="FDU1657" s="34"/>
      <c r="FEB1657" s="35"/>
      <c r="FEC1657" s="34"/>
      <c r="FEJ1657" s="35"/>
      <c r="FEK1657" s="34"/>
      <c r="FER1657" s="35"/>
      <c r="FES1657" s="34"/>
      <c r="FEZ1657" s="35"/>
      <c r="FFA1657" s="34"/>
      <c r="FFH1657" s="35"/>
      <c r="FFI1657" s="34"/>
      <c r="FFP1657" s="35"/>
      <c r="FFQ1657" s="34"/>
      <c r="FFX1657" s="35"/>
      <c r="FFY1657" s="34"/>
      <c r="FGF1657" s="35"/>
      <c r="FGG1657" s="34"/>
      <c r="FGN1657" s="35"/>
      <c r="FGO1657" s="34"/>
      <c r="FGV1657" s="35"/>
      <c r="FGW1657" s="34"/>
      <c r="FHD1657" s="35"/>
      <c r="FHE1657" s="34"/>
      <c r="FHL1657" s="35"/>
      <c r="FHM1657" s="34"/>
      <c r="FHT1657" s="35"/>
      <c r="FHU1657" s="34"/>
      <c r="FIB1657" s="35"/>
      <c r="FIC1657" s="34"/>
      <c r="FIJ1657" s="35"/>
      <c r="FIK1657" s="34"/>
      <c r="FIR1657" s="35"/>
      <c r="FIS1657" s="34"/>
      <c r="FIZ1657" s="35"/>
      <c r="FJA1657" s="34"/>
      <c r="FJH1657" s="35"/>
      <c r="FJI1657" s="34"/>
      <c r="FJP1657" s="35"/>
      <c r="FJQ1657" s="34"/>
      <c r="FJX1657" s="35"/>
      <c r="FJY1657" s="34"/>
      <c r="FKF1657" s="35"/>
      <c r="FKG1657" s="34"/>
      <c r="FKN1657" s="35"/>
      <c r="FKO1657" s="34"/>
      <c r="FKV1657" s="35"/>
      <c r="FKW1657" s="34"/>
      <c r="FLD1657" s="35"/>
      <c r="FLE1657" s="34"/>
      <c r="FLL1657" s="35"/>
      <c r="FLM1657" s="34"/>
      <c r="FLT1657" s="35"/>
      <c r="FLU1657" s="34"/>
      <c r="FMB1657" s="35"/>
      <c r="FMC1657" s="34"/>
      <c r="FMJ1657" s="35"/>
      <c r="FMK1657" s="34"/>
      <c r="FMR1657" s="35"/>
      <c r="FMS1657" s="34"/>
      <c r="FMZ1657" s="35"/>
      <c r="FNA1657" s="34"/>
      <c r="FNH1657" s="35"/>
      <c r="FNI1657" s="34"/>
      <c r="FNP1657" s="35"/>
      <c r="FNQ1657" s="34"/>
      <c r="FNX1657" s="35"/>
      <c r="FNY1657" s="34"/>
      <c r="FOF1657" s="35"/>
      <c r="FOG1657" s="34"/>
      <c r="FON1657" s="35"/>
      <c r="FOO1657" s="34"/>
      <c r="FOV1657" s="35"/>
      <c r="FOW1657" s="34"/>
      <c r="FPD1657" s="35"/>
      <c r="FPE1657" s="34"/>
      <c r="FPL1657" s="35"/>
      <c r="FPM1657" s="34"/>
      <c r="FPT1657" s="35"/>
      <c r="FPU1657" s="34"/>
      <c r="FQB1657" s="35"/>
      <c r="FQC1657" s="34"/>
      <c r="FQJ1657" s="35"/>
      <c r="FQK1657" s="34"/>
      <c r="FQR1657" s="35"/>
      <c r="FQS1657" s="34"/>
      <c r="FQZ1657" s="35"/>
      <c r="FRA1657" s="34"/>
      <c r="FRH1657" s="35"/>
      <c r="FRI1657" s="34"/>
      <c r="FRP1657" s="35"/>
      <c r="FRQ1657" s="34"/>
      <c r="FRX1657" s="35"/>
      <c r="FRY1657" s="34"/>
      <c r="FSF1657" s="35"/>
      <c r="FSG1657" s="34"/>
      <c r="FSN1657" s="35"/>
      <c r="FSO1657" s="34"/>
      <c r="FSV1657" s="35"/>
      <c r="FSW1657" s="34"/>
      <c r="FTD1657" s="35"/>
      <c r="FTE1657" s="34"/>
      <c r="FTL1657" s="35"/>
      <c r="FTM1657" s="34"/>
      <c r="FTT1657" s="35"/>
      <c r="FTU1657" s="34"/>
      <c r="FUB1657" s="35"/>
      <c r="FUC1657" s="34"/>
      <c r="FUJ1657" s="35"/>
      <c r="FUK1657" s="34"/>
      <c r="FUR1657" s="35"/>
      <c r="FUS1657" s="34"/>
      <c r="FUZ1657" s="35"/>
      <c r="FVA1657" s="34"/>
      <c r="FVH1657" s="35"/>
      <c r="FVI1657" s="34"/>
      <c r="FVP1657" s="35"/>
      <c r="FVQ1657" s="34"/>
      <c r="FVX1657" s="35"/>
      <c r="FVY1657" s="34"/>
      <c r="FWF1657" s="35"/>
      <c r="FWG1657" s="34"/>
      <c r="FWN1657" s="35"/>
      <c r="FWO1657" s="34"/>
      <c r="FWV1657" s="35"/>
      <c r="FWW1657" s="34"/>
      <c r="FXD1657" s="35"/>
      <c r="FXE1657" s="34"/>
      <c r="FXL1657" s="35"/>
      <c r="FXM1657" s="34"/>
      <c r="FXT1657" s="35"/>
      <c r="FXU1657" s="34"/>
      <c r="FYB1657" s="35"/>
      <c r="FYC1657" s="34"/>
      <c r="FYJ1657" s="35"/>
      <c r="FYK1657" s="34"/>
      <c r="FYR1657" s="35"/>
      <c r="FYS1657" s="34"/>
      <c r="FYZ1657" s="35"/>
      <c r="FZA1657" s="34"/>
      <c r="FZH1657" s="35"/>
      <c r="FZI1657" s="34"/>
      <c r="FZP1657" s="35"/>
      <c r="FZQ1657" s="34"/>
      <c r="FZX1657" s="35"/>
      <c r="FZY1657" s="34"/>
      <c r="GAF1657" s="35"/>
      <c r="GAG1657" s="34"/>
      <c r="GAN1657" s="35"/>
      <c r="GAO1657" s="34"/>
      <c r="GAV1657" s="35"/>
      <c r="GAW1657" s="34"/>
      <c r="GBD1657" s="35"/>
      <c r="GBE1657" s="34"/>
      <c r="GBL1657" s="35"/>
      <c r="GBM1657" s="34"/>
      <c r="GBT1657" s="35"/>
      <c r="GBU1657" s="34"/>
      <c r="GCB1657" s="35"/>
      <c r="GCC1657" s="34"/>
      <c r="GCJ1657" s="35"/>
      <c r="GCK1657" s="34"/>
      <c r="GCR1657" s="35"/>
      <c r="GCS1657" s="34"/>
      <c r="GCZ1657" s="35"/>
      <c r="GDA1657" s="34"/>
      <c r="GDH1657" s="35"/>
      <c r="GDI1657" s="34"/>
      <c r="GDP1657" s="35"/>
      <c r="GDQ1657" s="34"/>
      <c r="GDX1657" s="35"/>
      <c r="GDY1657" s="34"/>
      <c r="GEF1657" s="35"/>
      <c r="GEG1657" s="34"/>
      <c r="GEN1657" s="35"/>
      <c r="GEO1657" s="34"/>
      <c r="GEV1657" s="35"/>
      <c r="GEW1657" s="34"/>
      <c r="GFD1657" s="35"/>
      <c r="GFE1657" s="34"/>
      <c r="GFL1657" s="35"/>
      <c r="GFM1657" s="34"/>
      <c r="GFT1657" s="35"/>
      <c r="GFU1657" s="34"/>
      <c r="GGB1657" s="35"/>
      <c r="GGC1657" s="34"/>
      <c r="GGJ1657" s="35"/>
      <c r="GGK1657" s="34"/>
      <c r="GGR1657" s="35"/>
      <c r="GGS1657" s="34"/>
      <c r="GGZ1657" s="35"/>
      <c r="GHA1657" s="34"/>
      <c r="GHH1657" s="35"/>
      <c r="GHI1657" s="34"/>
      <c r="GHP1657" s="35"/>
      <c r="GHQ1657" s="34"/>
      <c r="GHX1657" s="35"/>
      <c r="GHY1657" s="34"/>
      <c r="GIF1657" s="35"/>
      <c r="GIG1657" s="34"/>
      <c r="GIN1657" s="35"/>
      <c r="GIO1657" s="34"/>
      <c r="GIV1657" s="35"/>
      <c r="GIW1657" s="34"/>
      <c r="GJD1657" s="35"/>
      <c r="GJE1657" s="34"/>
      <c r="GJL1657" s="35"/>
      <c r="GJM1657" s="34"/>
      <c r="GJT1657" s="35"/>
      <c r="GJU1657" s="34"/>
      <c r="GKB1657" s="35"/>
      <c r="GKC1657" s="34"/>
      <c r="GKJ1657" s="35"/>
      <c r="GKK1657" s="34"/>
      <c r="GKR1657" s="35"/>
      <c r="GKS1657" s="34"/>
      <c r="GKZ1657" s="35"/>
      <c r="GLA1657" s="34"/>
      <c r="GLH1657" s="35"/>
      <c r="GLI1657" s="34"/>
      <c r="GLP1657" s="35"/>
      <c r="GLQ1657" s="34"/>
      <c r="GLX1657" s="35"/>
      <c r="GLY1657" s="34"/>
      <c r="GMF1657" s="35"/>
      <c r="GMG1657" s="34"/>
      <c r="GMN1657" s="35"/>
      <c r="GMO1657" s="34"/>
      <c r="GMV1657" s="35"/>
      <c r="GMW1657" s="34"/>
      <c r="GND1657" s="35"/>
      <c r="GNE1657" s="34"/>
      <c r="GNL1657" s="35"/>
      <c r="GNM1657" s="34"/>
      <c r="GNT1657" s="35"/>
      <c r="GNU1657" s="34"/>
      <c r="GOB1657" s="35"/>
      <c r="GOC1657" s="34"/>
      <c r="GOJ1657" s="35"/>
      <c r="GOK1657" s="34"/>
      <c r="GOR1657" s="35"/>
      <c r="GOS1657" s="34"/>
      <c r="GOZ1657" s="35"/>
      <c r="GPA1657" s="34"/>
      <c r="GPH1657" s="35"/>
      <c r="GPI1657" s="34"/>
      <c r="GPP1657" s="35"/>
      <c r="GPQ1657" s="34"/>
      <c r="GPX1657" s="35"/>
      <c r="GPY1657" s="34"/>
      <c r="GQF1657" s="35"/>
      <c r="GQG1657" s="34"/>
      <c r="GQN1657" s="35"/>
      <c r="GQO1657" s="34"/>
      <c r="GQV1657" s="35"/>
      <c r="GQW1657" s="34"/>
      <c r="GRD1657" s="35"/>
      <c r="GRE1657" s="34"/>
      <c r="GRL1657" s="35"/>
      <c r="GRM1657" s="34"/>
      <c r="GRT1657" s="35"/>
      <c r="GRU1657" s="34"/>
      <c r="GSB1657" s="35"/>
      <c r="GSC1657" s="34"/>
      <c r="GSJ1657" s="35"/>
      <c r="GSK1657" s="34"/>
      <c r="GSR1657" s="35"/>
      <c r="GSS1657" s="34"/>
      <c r="GSZ1657" s="35"/>
      <c r="GTA1657" s="34"/>
      <c r="GTH1657" s="35"/>
      <c r="GTI1657" s="34"/>
      <c r="GTP1657" s="35"/>
      <c r="GTQ1657" s="34"/>
      <c r="GTX1657" s="35"/>
      <c r="GTY1657" s="34"/>
      <c r="GUF1657" s="35"/>
      <c r="GUG1657" s="34"/>
      <c r="GUN1657" s="35"/>
      <c r="GUO1657" s="34"/>
      <c r="GUV1657" s="35"/>
      <c r="GUW1657" s="34"/>
      <c r="GVD1657" s="35"/>
      <c r="GVE1657" s="34"/>
      <c r="GVL1657" s="35"/>
      <c r="GVM1657" s="34"/>
      <c r="GVT1657" s="35"/>
      <c r="GVU1657" s="34"/>
      <c r="GWB1657" s="35"/>
      <c r="GWC1657" s="34"/>
      <c r="GWJ1657" s="35"/>
      <c r="GWK1657" s="34"/>
      <c r="GWR1657" s="35"/>
      <c r="GWS1657" s="34"/>
      <c r="GWZ1657" s="35"/>
      <c r="GXA1657" s="34"/>
      <c r="GXH1657" s="35"/>
      <c r="GXI1657" s="34"/>
      <c r="GXP1657" s="35"/>
      <c r="GXQ1657" s="34"/>
      <c r="GXX1657" s="35"/>
      <c r="GXY1657" s="34"/>
      <c r="GYF1657" s="35"/>
      <c r="GYG1657" s="34"/>
      <c r="GYN1657" s="35"/>
      <c r="GYO1657" s="34"/>
      <c r="GYV1657" s="35"/>
      <c r="GYW1657" s="34"/>
      <c r="GZD1657" s="35"/>
      <c r="GZE1657" s="34"/>
      <c r="GZL1657" s="35"/>
      <c r="GZM1657" s="34"/>
      <c r="GZT1657" s="35"/>
      <c r="GZU1657" s="34"/>
      <c r="HAB1657" s="35"/>
      <c r="HAC1657" s="34"/>
      <c r="HAJ1657" s="35"/>
      <c r="HAK1657" s="34"/>
      <c r="HAR1657" s="35"/>
      <c r="HAS1657" s="34"/>
      <c r="HAZ1657" s="35"/>
      <c r="HBA1657" s="34"/>
      <c r="HBH1657" s="35"/>
      <c r="HBI1657" s="34"/>
      <c r="HBP1657" s="35"/>
      <c r="HBQ1657" s="34"/>
      <c r="HBX1657" s="35"/>
      <c r="HBY1657" s="34"/>
      <c r="HCF1657" s="35"/>
      <c r="HCG1657" s="34"/>
      <c r="HCN1657" s="35"/>
      <c r="HCO1657" s="34"/>
      <c r="HCV1657" s="35"/>
      <c r="HCW1657" s="34"/>
      <c r="HDD1657" s="35"/>
      <c r="HDE1657" s="34"/>
      <c r="HDL1657" s="35"/>
      <c r="HDM1657" s="34"/>
      <c r="HDT1657" s="35"/>
      <c r="HDU1657" s="34"/>
      <c r="HEB1657" s="35"/>
      <c r="HEC1657" s="34"/>
      <c r="HEJ1657" s="35"/>
      <c r="HEK1657" s="34"/>
      <c r="HER1657" s="35"/>
      <c r="HES1657" s="34"/>
      <c r="HEZ1657" s="35"/>
      <c r="HFA1657" s="34"/>
      <c r="HFH1657" s="35"/>
      <c r="HFI1657" s="34"/>
      <c r="HFP1657" s="35"/>
      <c r="HFQ1657" s="34"/>
      <c r="HFX1657" s="35"/>
      <c r="HFY1657" s="34"/>
      <c r="HGF1657" s="35"/>
      <c r="HGG1657" s="34"/>
      <c r="HGN1657" s="35"/>
      <c r="HGO1657" s="34"/>
      <c r="HGV1657" s="35"/>
      <c r="HGW1657" s="34"/>
      <c r="HHD1657" s="35"/>
      <c r="HHE1657" s="34"/>
      <c r="HHL1657" s="35"/>
      <c r="HHM1657" s="34"/>
      <c r="HHT1657" s="35"/>
      <c r="HHU1657" s="34"/>
      <c r="HIB1657" s="35"/>
      <c r="HIC1657" s="34"/>
      <c r="HIJ1657" s="35"/>
      <c r="HIK1657" s="34"/>
      <c r="HIR1657" s="35"/>
      <c r="HIS1657" s="34"/>
      <c r="HIZ1657" s="35"/>
      <c r="HJA1657" s="34"/>
      <c r="HJH1657" s="35"/>
      <c r="HJI1657" s="34"/>
      <c r="HJP1657" s="35"/>
      <c r="HJQ1657" s="34"/>
      <c r="HJX1657" s="35"/>
      <c r="HJY1657" s="34"/>
      <c r="HKF1657" s="35"/>
      <c r="HKG1657" s="34"/>
      <c r="HKN1657" s="35"/>
      <c r="HKO1657" s="34"/>
      <c r="HKV1657" s="35"/>
      <c r="HKW1657" s="34"/>
      <c r="HLD1657" s="35"/>
      <c r="HLE1657" s="34"/>
      <c r="HLL1657" s="35"/>
      <c r="HLM1657" s="34"/>
      <c r="HLT1657" s="35"/>
      <c r="HLU1657" s="34"/>
      <c r="HMB1657" s="35"/>
      <c r="HMC1657" s="34"/>
      <c r="HMJ1657" s="35"/>
      <c r="HMK1657" s="34"/>
      <c r="HMR1657" s="35"/>
      <c r="HMS1657" s="34"/>
      <c r="HMZ1657" s="35"/>
      <c r="HNA1657" s="34"/>
      <c r="HNH1657" s="35"/>
      <c r="HNI1657" s="34"/>
      <c r="HNP1657" s="35"/>
      <c r="HNQ1657" s="34"/>
      <c r="HNX1657" s="35"/>
      <c r="HNY1657" s="34"/>
      <c r="HOF1657" s="35"/>
      <c r="HOG1657" s="34"/>
      <c r="HON1657" s="35"/>
      <c r="HOO1657" s="34"/>
      <c r="HOV1657" s="35"/>
      <c r="HOW1657" s="34"/>
      <c r="HPD1657" s="35"/>
      <c r="HPE1657" s="34"/>
      <c r="HPL1657" s="35"/>
      <c r="HPM1657" s="34"/>
      <c r="HPT1657" s="35"/>
      <c r="HPU1657" s="34"/>
      <c r="HQB1657" s="35"/>
      <c r="HQC1657" s="34"/>
      <c r="HQJ1657" s="35"/>
      <c r="HQK1657" s="34"/>
      <c r="HQR1657" s="35"/>
      <c r="HQS1657" s="34"/>
      <c r="HQZ1657" s="35"/>
      <c r="HRA1657" s="34"/>
      <c r="HRH1657" s="35"/>
      <c r="HRI1657" s="34"/>
      <c r="HRP1657" s="35"/>
      <c r="HRQ1657" s="34"/>
      <c r="HRX1657" s="35"/>
      <c r="HRY1657" s="34"/>
      <c r="HSF1657" s="35"/>
      <c r="HSG1657" s="34"/>
      <c r="HSN1657" s="35"/>
      <c r="HSO1657" s="34"/>
      <c r="HSV1657" s="35"/>
      <c r="HSW1657" s="34"/>
      <c r="HTD1657" s="35"/>
      <c r="HTE1657" s="34"/>
      <c r="HTL1657" s="35"/>
      <c r="HTM1657" s="34"/>
      <c r="HTT1657" s="35"/>
      <c r="HTU1657" s="34"/>
      <c r="HUB1657" s="35"/>
      <c r="HUC1657" s="34"/>
      <c r="HUJ1657" s="35"/>
      <c r="HUK1657" s="34"/>
      <c r="HUR1657" s="35"/>
      <c r="HUS1657" s="34"/>
      <c r="HUZ1657" s="35"/>
      <c r="HVA1657" s="34"/>
      <c r="HVH1657" s="35"/>
      <c r="HVI1657" s="34"/>
      <c r="HVP1657" s="35"/>
      <c r="HVQ1657" s="34"/>
      <c r="HVX1657" s="35"/>
      <c r="HVY1657" s="34"/>
      <c r="HWF1657" s="35"/>
      <c r="HWG1657" s="34"/>
      <c r="HWN1657" s="35"/>
      <c r="HWO1657" s="34"/>
      <c r="HWV1657" s="35"/>
      <c r="HWW1657" s="34"/>
      <c r="HXD1657" s="35"/>
      <c r="HXE1657" s="34"/>
      <c r="HXL1657" s="35"/>
      <c r="HXM1657" s="34"/>
      <c r="HXT1657" s="35"/>
      <c r="HXU1657" s="34"/>
      <c r="HYB1657" s="35"/>
      <c r="HYC1657" s="34"/>
      <c r="HYJ1657" s="35"/>
      <c r="HYK1657" s="34"/>
      <c r="HYR1657" s="35"/>
      <c r="HYS1657" s="34"/>
      <c r="HYZ1657" s="35"/>
      <c r="HZA1657" s="34"/>
      <c r="HZH1657" s="35"/>
      <c r="HZI1657" s="34"/>
      <c r="HZP1657" s="35"/>
      <c r="HZQ1657" s="34"/>
      <c r="HZX1657" s="35"/>
      <c r="HZY1657" s="34"/>
      <c r="IAF1657" s="35"/>
      <c r="IAG1657" s="34"/>
      <c r="IAN1657" s="35"/>
      <c r="IAO1657" s="34"/>
      <c r="IAV1657" s="35"/>
      <c r="IAW1657" s="34"/>
      <c r="IBD1657" s="35"/>
      <c r="IBE1657" s="34"/>
      <c r="IBL1657" s="35"/>
      <c r="IBM1657" s="34"/>
      <c r="IBT1657" s="35"/>
      <c r="IBU1657" s="34"/>
      <c r="ICB1657" s="35"/>
      <c r="ICC1657" s="34"/>
      <c r="ICJ1657" s="35"/>
      <c r="ICK1657" s="34"/>
      <c r="ICR1657" s="35"/>
      <c r="ICS1657" s="34"/>
      <c r="ICZ1657" s="35"/>
      <c r="IDA1657" s="34"/>
      <c r="IDH1657" s="35"/>
      <c r="IDI1657" s="34"/>
      <c r="IDP1657" s="35"/>
      <c r="IDQ1657" s="34"/>
      <c r="IDX1657" s="35"/>
      <c r="IDY1657" s="34"/>
      <c r="IEF1657" s="35"/>
      <c r="IEG1657" s="34"/>
      <c r="IEN1657" s="35"/>
      <c r="IEO1657" s="34"/>
      <c r="IEV1657" s="35"/>
      <c r="IEW1657" s="34"/>
      <c r="IFD1657" s="35"/>
      <c r="IFE1657" s="34"/>
      <c r="IFL1657" s="35"/>
      <c r="IFM1657" s="34"/>
      <c r="IFT1657" s="35"/>
      <c r="IFU1657" s="34"/>
      <c r="IGB1657" s="35"/>
      <c r="IGC1657" s="34"/>
      <c r="IGJ1657" s="35"/>
      <c r="IGK1657" s="34"/>
      <c r="IGR1657" s="35"/>
      <c r="IGS1657" s="34"/>
      <c r="IGZ1657" s="35"/>
      <c r="IHA1657" s="34"/>
      <c r="IHH1657" s="35"/>
      <c r="IHI1657" s="34"/>
      <c r="IHP1657" s="35"/>
      <c r="IHQ1657" s="34"/>
      <c r="IHX1657" s="35"/>
      <c r="IHY1657" s="34"/>
      <c r="IIF1657" s="35"/>
      <c r="IIG1657" s="34"/>
      <c r="IIN1657" s="35"/>
      <c r="IIO1657" s="34"/>
      <c r="IIV1657" s="35"/>
      <c r="IIW1657" s="34"/>
      <c r="IJD1657" s="35"/>
      <c r="IJE1657" s="34"/>
      <c r="IJL1657" s="35"/>
      <c r="IJM1657" s="34"/>
      <c r="IJT1657" s="35"/>
      <c r="IJU1657" s="34"/>
      <c r="IKB1657" s="35"/>
      <c r="IKC1657" s="34"/>
      <c r="IKJ1657" s="35"/>
      <c r="IKK1657" s="34"/>
      <c r="IKR1657" s="35"/>
      <c r="IKS1657" s="34"/>
      <c r="IKZ1657" s="35"/>
      <c r="ILA1657" s="34"/>
      <c r="ILH1657" s="35"/>
      <c r="ILI1657" s="34"/>
      <c r="ILP1657" s="35"/>
      <c r="ILQ1657" s="34"/>
      <c r="ILX1657" s="35"/>
      <c r="ILY1657" s="34"/>
      <c r="IMF1657" s="35"/>
      <c r="IMG1657" s="34"/>
      <c r="IMN1657" s="35"/>
      <c r="IMO1657" s="34"/>
      <c r="IMV1657" s="35"/>
      <c r="IMW1657" s="34"/>
      <c r="IND1657" s="35"/>
      <c r="INE1657" s="34"/>
      <c r="INL1657" s="35"/>
      <c r="INM1657" s="34"/>
      <c r="INT1657" s="35"/>
      <c r="INU1657" s="34"/>
      <c r="IOB1657" s="35"/>
      <c r="IOC1657" s="34"/>
      <c r="IOJ1657" s="35"/>
      <c r="IOK1657" s="34"/>
      <c r="IOR1657" s="35"/>
      <c r="IOS1657" s="34"/>
      <c r="IOZ1657" s="35"/>
      <c r="IPA1657" s="34"/>
      <c r="IPH1657" s="35"/>
      <c r="IPI1657" s="34"/>
      <c r="IPP1657" s="35"/>
      <c r="IPQ1657" s="34"/>
      <c r="IPX1657" s="35"/>
      <c r="IPY1657" s="34"/>
      <c r="IQF1657" s="35"/>
      <c r="IQG1657" s="34"/>
      <c r="IQN1657" s="35"/>
      <c r="IQO1657" s="34"/>
      <c r="IQV1657" s="35"/>
      <c r="IQW1657" s="34"/>
      <c r="IRD1657" s="35"/>
      <c r="IRE1657" s="34"/>
      <c r="IRL1657" s="35"/>
      <c r="IRM1657" s="34"/>
      <c r="IRT1657" s="35"/>
      <c r="IRU1657" s="34"/>
      <c r="ISB1657" s="35"/>
      <c r="ISC1657" s="34"/>
      <c r="ISJ1657" s="35"/>
      <c r="ISK1657" s="34"/>
      <c r="ISR1657" s="35"/>
      <c r="ISS1657" s="34"/>
      <c r="ISZ1657" s="35"/>
      <c r="ITA1657" s="34"/>
      <c r="ITH1657" s="35"/>
      <c r="ITI1657" s="34"/>
      <c r="ITP1657" s="35"/>
      <c r="ITQ1657" s="34"/>
      <c r="ITX1657" s="35"/>
      <c r="ITY1657" s="34"/>
      <c r="IUF1657" s="35"/>
      <c r="IUG1657" s="34"/>
      <c r="IUN1657" s="35"/>
      <c r="IUO1657" s="34"/>
      <c r="IUV1657" s="35"/>
      <c r="IUW1657" s="34"/>
      <c r="IVD1657" s="35"/>
      <c r="IVE1657" s="34"/>
      <c r="IVL1657" s="35"/>
      <c r="IVM1657" s="34"/>
      <c r="IVT1657" s="35"/>
      <c r="IVU1657" s="34"/>
      <c r="IWB1657" s="35"/>
      <c r="IWC1657" s="34"/>
      <c r="IWJ1657" s="35"/>
      <c r="IWK1657" s="34"/>
      <c r="IWR1657" s="35"/>
      <c r="IWS1657" s="34"/>
      <c r="IWZ1657" s="35"/>
      <c r="IXA1657" s="34"/>
      <c r="IXH1657" s="35"/>
      <c r="IXI1657" s="34"/>
      <c r="IXP1657" s="35"/>
      <c r="IXQ1657" s="34"/>
      <c r="IXX1657" s="35"/>
      <c r="IXY1657" s="34"/>
      <c r="IYF1657" s="35"/>
      <c r="IYG1657" s="34"/>
      <c r="IYN1657" s="35"/>
      <c r="IYO1657" s="34"/>
      <c r="IYV1657" s="35"/>
      <c r="IYW1657" s="34"/>
      <c r="IZD1657" s="35"/>
      <c r="IZE1657" s="34"/>
      <c r="IZL1657" s="35"/>
      <c r="IZM1657" s="34"/>
      <c r="IZT1657" s="35"/>
      <c r="IZU1657" s="34"/>
      <c r="JAB1657" s="35"/>
      <c r="JAC1657" s="34"/>
      <c r="JAJ1657" s="35"/>
      <c r="JAK1657" s="34"/>
      <c r="JAR1657" s="35"/>
      <c r="JAS1657" s="34"/>
      <c r="JAZ1657" s="35"/>
      <c r="JBA1657" s="34"/>
      <c r="JBH1657" s="35"/>
      <c r="JBI1657" s="34"/>
      <c r="JBP1657" s="35"/>
      <c r="JBQ1657" s="34"/>
      <c r="JBX1657" s="35"/>
      <c r="JBY1657" s="34"/>
      <c r="JCF1657" s="35"/>
      <c r="JCG1657" s="34"/>
      <c r="JCN1657" s="35"/>
      <c r="JCO1657" s="34"/>
      <c r="JCV1657" s="35"/>
      <c r="JCW1657" s="34"/>
      <c r="JDD1657" s="35"/>
      <c r="JDE1657" s="34"/>
      <c r="JDL1657" s="35"/>
      <c r="JDM1657" s="34"/>
      <c r="JDT1657" s="35"/>
      <c r="JDU1657" s="34"/>
      <c r="JEB1657" s="35"/>
      <c r="JEC1657" s="34"/>
      <c r="JEJ1657" s="35"/>
      <c r="JEK1657" s="34"/>
      <c r="JER1657" s="35"/>
      <c r="JES1657" s="34"/>
      <c r="JEZ1657" s="35"/>
      <c r="JFA1657" s="34"/>
      <c r="JFH1657" s="35"/>
      <c r="JFI1657" s="34"/>
      <c r="JFP1657" s="35"/>
      <c r="JFQ1657" s="34"/>
      <c r="JFX1657" s="35"/>
      <c r="JFY1657" s="34"/>
      <c r="JGF1657" s="35"/>
      <c r="JGG1657" s="34"/>
      <c r="JGN1657" s="35"/>
      <c r="JGO1657" s="34"/>
      <c r="JGV1657" s="35"/>
      <c r="JGW1657" s="34"/>
      <c r="JHD1657" s="35"/>
      <c r="JHE1657" s="34"/>
      <c r="JHL1657" s="35"/>
      <c r="JHM1657" s="34"/>
      <c r="JHT1657" s="35"/>
      <c r="JHU1657" s="34"/>
      <c r="JIB1657" s="35"/>
      <c r="JIC1657" s="34"/>
      <c r="JIJ1657" s="35"/>
      <c r="JIK1657" s="34"/>
      <c r="JIR1657" s="35"/>
      <c r="JIS1657" s="34"/>
      <c r="JIZ1657" s="35"/>
      <c r="JJA1657" s="34"/>
      <c r="JJH1657" s="35"/>
      <c r="JJI1657" s="34"/>
      <c r="JJP1657" s="35"/>
      <c r="JJQ1657" s="34"/>
      <c r="JJX1657" s="35"/>
      <c r="JJY1657" s="34"/>
      <c r="JKF1657" s="35"/>
      <c r="JKG1657" s="34"/>
      <c r="JKN1657" s="35"/>
      <c r="JKO1657" s="34"/>
      <c r="JKV1657" s="35"/>
      <c r="JKW1657" s="34"/>
      <c r="JLD1657" s="35"/>
      <c r="JLE1657" s="34"/>
      <c r="JLL1657" s="35"/>
      <c r="JLM1657" s="34"/>
      <c r="JLT1657" s="35"/>
      <c r="JLU1657" s="34"/>
      <c r="JMB1657" s="35"/>
      <c r="JMC1657" s="34"/>
      <c r="JMJ1657" s="35"/>
      <c r="JMK1657" s="34"/>
      <c r="JMR1657" s="35"/>
      <c r="JMS1657" s="34"/>
      <c r="JMZ1657" s="35"/>
      <c r="JNA1657" s="34"/>
      <c r="JNH1657" s="35"/>
      <c r="JNI1657" s="34"/>
      <c r="JNP1657" s="35"/>
      <c r="JNQ1657" s="34"/>
      <c r="JNX1657" s="35"/>
      <c r="JNY1657" s="34"/>
      <c r="JOF1657" s="35"/>
      <c r="JOG1657" s="34"/>
      <c r="JON1657" s="35"/>
      <c r="JOO1657" s="34"/>
      <c r="JOV1657" s="35"/>
      <c r="JOW1657" s="34"/>
      <c r="JPD1657" s="35"/>
      <c r="JPE1657" s="34"/>
      <c r="JPL1657" s="35"/>
      <c r="JPM1657" s="34"/>
      <c r="JPT1657" s="35"/>
      <c r="JPU1657" s="34"/>
      <c r="JQB1657" s="35"/>
      <c r="JQC1657" s="34"/>
      <c r="JQJ1657" s="35"/>
      <c r="JQK1657" s="34"/>
      <c r="JQR1657" s="35"/>
      <c r="JQS1657" s="34"/>
      <c r="JQZ1657" s="35"/>
      <c r="JRA1657" s="34"/>
      <c r="JRH1657" s="35"/>
      <c r="JRI1657" s="34"/>
      <c r="JRP1657" s="35"/>
      <c r="JRQ1657" s="34"/>
      <c r="JRX1657" s="35"/>
      <c r="JRY1657" s="34"/>
      <c r="JSF1657" s="35"/>
      <c r="JSG1657" s="34"/>
      <c r="JSN1657" s="35"/>
      <c r="JSO1657" s="34"/>
      <c r="JSV1657" s="35"/>
      <c r="JSW1657" s="34"/>
      <c r="JTD1657" s="35"/>
      <c r="JTE1657" s="34"/>
      <c r="JTL1657" s="35"/>
      <c r="JTM1657" s="34"/>
      <c r="JTT1657" s="35"/>
      <c r="JTU1657" s="34"/>
      <c r="JUB1657" s="35"/>
      <c r="JUC1657" s="34"/>
      <c r="JUJ1657" s="35"/>
      <c r="JUK1657" s="34"/>
      <c r="JUR1657" s="35"/>
      <c r="JUS1657" s="34"/>
      <c r="JUZ1657" s="35"/>
      <c r="JVA1657" s="34"/>
      <c r="JVH1657" s="35"/>
      <c r="JVI1657" s="34"/>
      <c r="JVP1657" s="35"/>
      <c r="JVQ1657" s="34"/>
      <c r="JVX1657" s="35"/>
      <c r="JVY1657" s="34"/>
      <c r="JWF1657" s="35"/>
      <c r="JWG1657" s="34"/>
      <c r="JWN1657" s="35"/>
      <c r="JWO1657" s="34"/>
      <c r="JWV1657" s="35"/>
      <c r="JWW1657" s="34"/>
      <c r="JXD1657" s="35"/>
      <c r="JXE1657" s="34"/>
      <c r="JXL1657" s="35"/>
      <c r="JXM1657" s="34"/>
      <c r="JXT1657" s="35"/>
      <c r="JXU1657" s="34"/>
      <c r="JYB1657" s="35"/>
      <c r="JYC1657" s="34"/>
      <c r="JYJ1657" s="35"/>
      <c r="JYK1657" s="34"/>
      <c r="JYR1657" s="35"/>
      <c r="JYS1657" s="34"/>
      <c r="JYZ1657" s="35"/>
      <c r="JZA1657" s="34"/>
      <c r="JZH1657" s="35"/>
      <c r="JZI1657" s="34"/>
      <c r="JZP1657" s="35"/>
      <c r="JZQ1657" s="34"/>
      <c r="JZX1657" s="35"/>
      <c r="JZY1657" s="34"/>
      <c r="KAF1657" s="35"/>
      <c r="KAG1657" s="34"/>
      <c r="KAN1657" s="35"/>
      <c r="KAO1657" s="34"/>
      <c r="KAV1657" s="35"/>
      <c r="KAW1657" s="34"/>
      <c r="KBD1657" s="35"/>
      <c r="KBE1657" s="34"/>
      <c r="KBL1657" s="35"/>
      <c r="KBM1657" s="34"/>
      <c r="KBT1657" s="35"/>
      <c r="KBU1657" s="34"/>
      <c r="KCB1657" s="35"/>
      <c r="KCC1657" s="34"/>
      <c r="KCJ1657" s="35"/>
      <c r="KCK1657" s="34"/>
      <c r="KCR1657" s="35"/>
      <c r="KCS1657" s="34"/>
      <c r="KCZ1657" s="35"/>
      <c r="KDA1657" s="34"/>
      <c r="KDH1657" s="35"/>
      <c r="KDI1657" s="34"/>
      <c r="KDP1657" s="35"/>
      <c r="KDQ1657" s="34"/>
      <c r="KDX1657" s="35"/>
      <c r="KDY1657" s="34"/>
      <c r="KEF1657" s="35"/>
      <c r="KEG1657" s="34"/>
      <c r="KEN1657" s="35"/>
      <c r="KEO1657" s="34"/>
      <c r="KEV1657" s="35"/>
      <c r="KEW1657" s="34"/>
      <c r="KFD1657" s="35"/>
      <c r="KFE1657" s="34"/>
      <c r="KFL1657" s="35"/>
      <c r="KFM1657" s="34"/>
      <c r="KFT1657" s="35"/>
      <c r="KFU1657" s="34"/>
      <c r="KGB1657" s="35"/>
      <c r="KGC1657" s="34"/>
      <c r="KGJ1657" s="35"/>
      <c r="KGK1657" s="34"/>
      <c r="KGR1657" s="35"/>
      <c r="KGS1657" s="34"/>
      <c r="KGZ1657" s="35"/>
      <c r="KHA1657" s="34"/>
      <c r="KHH1657" s="35"/>
      <c r="KHI1657" s="34"/>
      <c r="KHP1657" s="35"/>
      <c r="KHQ1657" s="34"/>
      <c r="KHX1657" s="35"/>
      <c r="KHY1657" s="34"/>
      <c r="KIF1657" s="35"/>
      <c r="KIG1657" s="34"/>
      <c r="KIN1657" s="35"/>
      <c r="KIO1657" s="34"/>
      <c r="KIV1657" s="35"/>
      <c r="KIW1657" s="34"/>
      <c r="KJD1657" s="35"/>
      <c r="KJE1657" s="34"/>
      <c r="KJL1657" s="35"/>
      <c r="KJM1657" s="34"/>
      <c r="KJT1657" s="35"/>
      <c r="KJU1657" s="34"/>
      <c r="KKB1657" s="35"/>
      <c r="KKC1657" s="34"/>
      <c r="KKJ1657" s="35"/>
      <c r="KKK1657" s="34"/>
      <c r="KKR1657" s="35"/>
      <c r="KKS1657" s="34"/>
      <c r="KKZ1657" s="35"/>
      <c r="KLA1657" s="34"/>
      <c r="KLH1657" s="35"/>
      <c r="KLI1657" s="34"/>
      <c r="KLP1657" s="35"/>
      <c r="KLQ1657" s="34"/>
      <c r="KLX1657" s="35"/>
      <c r="KLY1657" s="34"/>
      <c r="KMF1657" s="35"/>
      <c r="KMG1657" s="34"/>
      <c r="KMN1657" s="35"/>
      <c r="KMO1657" s="34"/>
      <c r="KMV1657" s="35"/>
      <c r="KMW1657" s="34"/>
      <c r="KND1657" s="35"/>
      <c r="KNE1657" s="34"/>
      <c r="KNL1657" s="35"/>
      <c r="KNM1657" s="34"/>
      <c r="KNT1657" s="35"/>
      <c r="KNU1657" s="34"/>
      <c r="KOB1657" s="35"/>
      <c r="KOC1657" s="34"/>
      <c r="KOJ1657" s="35"/>
      <c r="KOK1657" s="34"/>
      <c r="KOR1657" s="35"/>
      <c r="KOS1657" s="34"/>
      <c r="KOZ1657" s="35"/>
      <c r="KPA1657" s="34"/>
      <c r="KPH1657" s="35"/>
      <c r="KPI1657" s="34"/>
      <c r="KPP1657" s="35"/>
      <c r="KPQ1657" s="34"/>
      <c r="KPX1657" s="35"/>
      <c r="KPY1657" s="34"/>
      <c r="KQF1657" s="35"/>
      <c r="KQG1657" s="34"/>
      <c r="KQN1657" s="35"/>
      <c r="KQO1657" s="34"/>
      <c r="KQV1657" s="35"/>
      <c r="KQW1657" s="34"/>
      <c r="KRD1657" s="35"/>
      <c r="KRE1657" s="34"/>
      <c r="KRL1657" s="35"/>
      <c r="KRM1657" s="34"/>
      <c r="KRT1657" s="35"/>
      <c r="KRU1657" s="34"/>
      <c r="KSB1657" s="35"/>
      <c r="KSC1657" s="34"/>
      <c r="KSJ1657" s="35"/>
      <c r="KSK1657" s="34"/>
      <c r="KSR1657" s="35"/>
      <c r="KSS1657" s="34"/>
      <c r="KSZ1657" s="35"/>
      <c r="KTA1657" s="34"/>
      <c r="KTH1657" s="35"/>
      <c r="KTI1657" s="34"/>
      <c r="KTP1657" s="35"/>
      <c r="KTQ1657" s="34"/>
      <c r="KTX1657" s="35"/>
      <c r="KTY1657" s="34"/>
      <c r="KUF1657" s="35"/>
      <c r="KUG1657" s="34"/>
      <c r="KUN1657" s="35"/>
      <c r="KUO1657" s="34"/>
      <c r="KUV1657" s="35"/>
      <c r="KUW1657" s="34"/>
      <c r="KVD1657" s="35"/>
      <c r="KVE1657" s="34"/>
      <c r="KVL1657" s="35"/>
      <c r="KVM1657" s="34"/>
      <c r="KVT1657" s="35"/>
      <c r="KVU1657" s="34"/>
      <c r="KWB1657" s="35"/>
      <c r="KWC1657" s="34"/>
      <c r="KWJ1657" s="35"/>
      <c r="KWK1657" s="34"/>
      <c r="KWR1657" s="35"/>
      <c r="KWS1657" s="34"/>
      <c r="KWZ1657" s="35"/>
      <c r="KXA1657" s="34"/>
      <c r="KXH1657" s="35"/>
      <c r="KXI1657" s="34"/>
      <c r="KXP1657" s="35"/>
      <c r="KXQ1657" s="34"/>
      <c r="KXX1657" s="35"/>
      <c r="KXY1657" s="34"/>
      <c r="KYF1657" s="35"/>
      <c r="KYG1657" s="34"/>
      <c r="KYN1657" s="35"/>
      <c r="KYO1657" s="34"/>
      <c r="KYV1657" s="35"/>
      <c r="KYW1657" s="34"/>
      <c r="KZD1657" s="35"/>
      <c r="KZE1657" s="34"/>
      <c r="KZL1657" s="35"/>
      <c r="KZM1657" s="34"/>
      <c r="KZT1657" s="35"/>
      <c r="KZU1657" s="34"/>
      <c r="LAB1657" s="35"/>
      <c r="LAC1657" s="34"/>
      <c r="LAJ1657" s="35"/>
      <c r="LAK1657" s="34"/>
      <c r="LAR1657" s="35"/>
      <c r="LAS1657" s="34"/>
      <c r="LAZ1657" s="35"/>
      <c r="LBA1657" s="34"/>
      <c r="LBH1657" s="35"/>
      <c r="LBI1657" s="34"/>
      <c r="LBP1657" s="35"/>
      <c r="LBQ1657" s="34"/>
      <c r="LBX1657" s="35"/>
      <c r="LBY1657" s="34"/>
      <c r="LCF1657" s="35"/>
      <c r="LCG1657" s="34"/>
      <c r="LCN1657" s="35"/>
      <c r="LCO1657" s="34"/>
      <c r="LCV1657" s="35"/>
      <c r="LCW1657" s="34"/>
      <c r="LDD1657" s="35"/>
      <c r="LDE1657" s="34"/>
      <c r="LDL1657" s="35"/>
      <c r="LDM1657" s="34"/>
      <c r="LDT1657" s="35"/>
      <c r="LDU1657" s="34"/>
      <c r="LEB1657" s="35"/>
      <c r="LEC1657" s="34"/>
      <c r="LEJ1657" s="35"/>
      <c r="LEK1657" s="34"/>
      <c r="LER1657" s="35"/>
      <c r="LES1657" s="34"/>
      <c r="LEZ1657" s="35"/>
      <c r="LFA1657" s="34"/>
      <c r="LFH1657" s="35"/>
      <c r="LFI1657" s="34"/>
      <c r="LFP1657" s="35"/>
      <c r="LFQ1657" s="34"/>
      <c r="LFX1657" s="35"/>
      <c r="LFY1657" s="34"/>
      <c r="LGF1657" s="35"/>
      <c r="LGG1657" s="34"/>
      <c r="LGN1657" s="35"/>
      <c r="LGO1657" s="34"/>
      <c r="LGV1657" s="35"/>
      <c r="LGW1657" s="34"/>
      <c r="LHD1657" s="35"/>
      <c r="LHE1657" s="34"/>
      <c r="LHL1657" s="35"/>
      <c r="LHM1657" s="34"/>
      <c r="LHT1657" s="35"/>
      <c r="LHU1657" s="34"/>
      <c r="LIB1657" s="35"/>
      <c r="LIC1657" s="34"/>
      <c r="LIJ1657" s="35"/>
      <c r="LIK1657" s="34"/>
      <c r="LIR1657" s="35"/>
      <c r="LIS1657" s="34"/>
      <c r="LIZ1657" s="35"/>
      <c r="LJA1657" s="34"/>
      <c r="LJH1657" s="35"/>
      <c r="LJI1657" s="34"/>
      <c r="LJP1657" s="35"/>
      <c r="LJQ1657" s="34"/>
      <c r="LJX1657" s="35"/>
      <c r="LJY1657" s="34"/>
      <c r="LKF1657" s="35"/>
      <c r="LKG1657" s="34"/>
      <c r="LKN1657" s="35"/>
      <c r="LKO1657" s="34"/>
      <c r="LKV1657" s="35"/>
      <c r="LKW1657" s="34"/>
      <c r="LLD1657" s="35"/>
      <c r="LLE1657" s="34"/>
      <c r="LLL1657" s="35"/>
      <c r="LLM1657" s="34"/>
      <c r="LLT1657" s="35"/>
      <c r="LLU1657" s="34"/>
      <c r="LMB1657" s="35"/>
      <c r="LMC1657" s="34"/>
      <c r="LMJ1657" s="35"/>
      <c r="LMK1657" s="34"/>
      <c r="LMR1657" s="35"/>
      <c r="LMS1657" s="34"/>
      <c r="LMZ1657" s="35"/>
      <c r="LNA1657" s="34"/>
      <c r="LNH1657" s="35"/>
      <c r="LNI1657" s="34"/>
      <c r="LNP1657" s="35"/>
      <c r="LNQ1657" s="34"/>
      <c r="LNX1657" s="35"/>
      <c r="LNY1657" s="34"/>
      <c r="LOF1657" s="35"/>
      <c r="LOG1657" s="34"/>
      <c r="LON1657" s="35"/>
      <c r="LOO1657" s="34"/>
      <c r="LOV1657" s="35"/>
      <c r="LOW1657" s="34"/>
      <c r="LPD1657" s="35"/>
      <c r="LPE1657" s="34"/>
      <c r="LPL1657" s="35"/>
      <c r="LPM1657" s="34"/>
      <c r="LPT1657" s="35"/>
      <c r="LPU1657" s="34"/>
      <c r="LQB1657" s="35"/>
      <c r="LQC1657" s="34"/>
      <c r="LQJ1657" s="35"/>
      <c r="LQK1657" s="34"/>
      <c r="LQR1657" s="35"/>
      <c r="LQS1657" s="34"/>
      <c r="LQZ1657" s="35"/>
      <c r="LRA1657" s="34"/>
      <c r="LRH1657" s="35"/>
      <c r="LRI1657" s="34"/>
      <c r="LRP1657" s="35"/>
      <c r="LRQ1657" s="34"/>
      <c r="LRX1657" s="35"/>
      <c r="LRY1657" s="34"/>
      <c r="LSF1657" s="35"/>
      <c r="LSG1657" s="34"/>
      <c r="LSN1657" s="35"/>
      <c r="LSO1657" s="34"/>
      <c r="LSV1657" s="35"/>
      <c r="LSW1657" s="34"/>
      <c r="LTD1657" s="35"/>
      <c r="LTE1657" s="34"/>
      <c r="LTL1657" s="35"/>
      <c r="LTM1657" s="34"/>
      <c r="LTT1657" s="35"/>
      <c r="LTU1657" s="34"/>
      <c r="LUB1657" s="35"/>
      <c r="LUC1657" s="34"/>
      <c r="LUJ1657" s="35"/>
      <c r="LUK1657" s="34"/>
      <c r="LUR1657" s="35"/>
      <c r="LUS1657" s="34"/>
      <c r="LUZ1657" s="35"/>
      <c r="LVA1657" s="34"/>
      <c r="LVH1657" s="35"/>
      <c r="LVI1657" s="34"/>
      <c r="LVP1657" s="35"/>
      <c r="LVQ1657" s="34"/>
      <c r="LVX1657" s="35"/>
      <c r="LVY1657" s="34"/>
      <c r="LWF1657" s="35"/>
      <c r="LWG1657" s="34"/>
      <c r="LWN1657" s="35"/>
      <c r="LWO1657" s="34"/>
      <c r="LWV1657" s="35"/>
      <c r="LWW1657" s="34"/>
      <c r="LXD1657" s="35"/>
      <c r="LXE1657" s="34"/>
      <c r="LXL1657" s="35"/>
      <c r="LXM1657" s="34"/>
      <c r="LXT1657" s="35"/>
      <c r="LXU1657" s="34"/>
      <c r="LYB1657" s="35"/>
      <c r="LYC1657" s="34"/>
      <c r="LYJ1657" s="35"/>
      <c r="LYK1657" s="34"/>
      <c r="LYR1657" s="35"/>
      <c r="LYS1657" s="34"/>
      <c r="LYZ1657" s="35"/>
      <c r="LZA1657" s="34"/>
      <c r="LZH1657" s="35"/>
      <c r="LZI1657" s="34"/>
      <c r="LZP1657" s="35"/>
      <c r="LZQ1657" s="34"/>
      <c r="LZX1657" s="35"/>
      <c r="LZY1657" s="34"/>
      <c r="MAF1657" s="35"/>
      <c r="MAG1657" s="34"/>
      <c r="MAN1657" s="35"/>
      <c r="MAO1657" s="34"/>
      <c r="MAV1657" s="35"/>
      <c r="MAW1657" s="34"/>
      <c r="MBD1657" s="35"/>
      <c r="MBE1657" s="34"/>
      <c r="MBL1657" s="35"/>
      <c r="MBM1657" s="34"/>
      <c r="MBT1657" s="35"/>
      <c r="MBU1657" s="34"/>
      <c r="MCB1657" s="35"/>
      <c r="MCC1657" s="34"/>
      <c r="MCJ1657" s="35"/>
      <c r="MCK1657" s="34"/>
      <c r="MCR1657" s="35"/>
      <c r="MCS1657" s="34"/>
      <c r="MCZ1657" s="35"/>
      <c r="MDA1657" s="34"/>
      <c r="MDH1657" s="35"/>
      <c r="MDI1657" s="34"/>
      <c r="MDP1657" s="35"/>
      <c r="MDQ1657" s="34"/>
      <c r="MDX1657" s="35"/>
      <c r="MDY1657" s="34"/>
      <c r="MEF1657" s="35"/>
      <c r="MEG1657" s="34"/>
      <c r="MEN1657" s="35"/>
      <c r="MEO1657" s="34"/>
      <c r="MEV1657" s="35"/>
      <c r="MEW1657" s="34"/>
      <c r="MFD1657" s="35"/>
      <c r="MFE1657" s="34"/>
      <c r="MFL1657" s="35"/>
      <c r="MFM1657" s="34"/>
      <c r="MFT1657" s="35"/>
      <c r="MFU1657" s="34"/>
      <c r="MGB1657" s="35"/>
      <c r="MGC1657" s="34"/>
      <c r="MGJ1657" s="35"/>
      <c r="MGK1657" s="34"/>
      <c r="MGR1657" s="35"/>
      <c r="MGS1657" s="34"/>
      <c r="MGZ1657" s="35"/>
      <c r="MHA1657" s="34"/>
      <c r="MHH1657" s="35"/>
      <c r="MHI1657" s="34"/>
      <c r="MHP1657" s="35"/>
      <c r="MHQ1657" s="34"/>
      <c r="MHX1657" s="35"/>
      <c r="MHY1657" s="34"/>
      <c r="MIF1657" s="35"/>
      <c r="MIG1657" s="34"/>
      <c r="MIN1657" s="35"/>
      <c r="MIO1657" s="34"/>
      <c r="MIV1657" s="35"/>
      <c r="MIW1657" s="34"/>
      <c r="MJD1657" s="35"/>
      <c r="MJE1657" s="34"/>
      <c r="MJL1657" s="35"/>
      <c r="MJM1657" s="34"/>
      <c r="MJT1657" s="35"/>
      <c r="MJU1657" s="34"/>
      <c r="MKB1657" s="35"/>
      <c r="MKC1657" s="34"/>
      <c r="MKJ1657" s="35"/>
      <c r="MKK1657" s="34"/>
      <c r="MKR1657" s="35"/>
      <c r="MKS1657" s="34"/>
      <c r="MKZ1657" s="35"/>
      <c r="MLA1657" s="34"/>
      <c r="MLH1657" s="35"/>
      <c r="MLI1657" s="34"/>
      <c r="MLP1657" s="35"/>
      <c r="MLQ1657" s="34"/>
      <c r="MLX1657" s="35"/>
      <c r="MLY1657" s="34"/>
      <c r="MMF1657" s="35"/>
      <c r="MMG1657" s="34"/>
      <c r="MMN1657" s="35"/>
      <c r="MMO1657" s="34"/>
      <c r="MMV1657" s="35"/>
      <c r="MMW1657" s="34"/>
      <c r="MND1657" s="35"/>
      <c r="MNE1657" s="34"/>
      <c r="MNL1657" s="35"/>
      <c r="MNM1657" s="34"/>
      <c r="MNT1657" s="35"/>
      <c r="MNU1657" s="34"/>
      <c r="MOB1657" s="35"/>
      <c r="MOC1657" s="34"/>
      <c r="MOJ1657" s="35"/>
      <c r="MOK1657" s="34"/>
      <c r="MOR1657" s="35"/>
      <c r="MOS1657" s="34"/>
      <c r="MOZ1657" s="35"/>
      <c r="MPA1657" s="34"/>
      <c r="MPH1657" s="35"/>
      <c r="MPI1657" s="34"/>
      <c r="MPP1657" s="35"/>
      <c r="MPQ1657" s="34"/>
      <c r="MPX1657" s="35"/>
      <c r="MPY1657" s="34"/>
      <c r="MQF1657" s="35"/>
      <c r="MQG1657" s="34"/>
      <c r="MQN1657" s="35"/>
      <c r="MQO1657" s="34"/>
      <c r="MQV1657" s="35"/>
      <c r="MQW1657" s="34"/>
      <c r="MRD1657" s="35"/>
      <c r="MRE1657" s="34"/>
      <c r="MRL1657" s="35"/>
      <c r="MRM1657" s="34"/>
      <c r="MRT1657" s="35"/>
      <c r="MRU1657" s="34"/>
      <c r="MSB1657" s="35"/>
      <c r="MSC1657" s="34"/>
      <c r="MSJ1657" s="35"/>
      <c r="MSK1657" s="34"/>
      <c r="MSR1657" s="35"/>
      <c r="MSS1657" s="34"/>
      <c r="MSZ1657" s="35"/>
      <c r="MTA1657" s="34"/>
      <c r="MTH1657" s="35"/>
      <c r="MTI1657" s="34"/>
      <c r="MTP1657" s="35"/>
      <c r="MTQ1657" s="34"/>
      <c r="MTX1657" s="35"/>
      <c r="MTY1657" s="34"/>
      <c r="MUF1657" s="35"/>
      <c r="MUG1657" s="34"/>
      <c r="MUN1657" s="35"/>
      <c r="MUO1657" s="34"/>
      <c r="MUV1657" s="35"/>
      <c r="MUW1657" s="34"/>
      <c r="MVD1657" s="35"/>
      <c r="MVE1657" s="34"/>
      <c r="MVL1657" s="35"/>
      <c r="MVM1657" s="34"/>
      <c r="MVT1657" s="35"/>
      <c r="MVU1657" s="34"/>
      <c r="MWB1657" s="35"/>
      <c r="MWC1657" s="34"/>
      <c r="MWJ1657" s="35"/>
      <c r="MWK1657" s="34"/>
      <c r="MWR1657" s="35"/>
      <c r="MWS1657" s="34"/>
      <c r="MWZ1657" s="35"/>
      <c r="MXA1657" s="34"/>
      <c r="MXH1657" s="35"/>
      <c r="MXI1657" s="34"/>
      <c r="MXP1657" s="35"/>
      <c r="MXQ1657" s="34"/>
      <c r="MXX1657" s="35"/>
      <c r="MXY1657" s="34"/>
      <c r="MYF1657" s="35"/>
      <c r="MYG1657" s="34"/>
      <c r="MYN1657" s="35"/>
      <c r="MYO1657" s="34"/>
      <c r="MYV1657" s="35"/>
      <c r="MYW1657" s="34"/>
      <c r="MZD1657" s="35"/>
      <c r="MZE1657" s="34"/>
      <c r="MZL1657" s="35"/>
      <c r="MZM1657" s="34"/>
      <c r="MZT1657" s="35"/>
      <c r="MZU1657" s="34"/>
      <c r="NAB1657" s="35"/>
      <c r="NAC1657" s="34"/>
      <c r="NAJ1657" s="35"/>
      <c r="NAK1657" s="34"/>
      <c r="NAR1657" s="35"/>
      <c r="NAS1657" s="34"/>
      <c r="NAZ1657" s="35"/>
      <c r="NBA1657" s="34"/>
      <c r="NBH1657" s="35"/>
      <c r="NBI1657" s="34"/>
      <c r="NBP1657" s="35"/>
      <c r="NBQ1657" s="34"/>
      <c r="NBX1657" s="35"/>
      <c r="NBY1657" s="34"/>
      <c r="NCF1657" s="35"/>
      <c r="NCG1657" s="34"/>
      <c r="NCN1657" s="35"/>
      <c r="NCO1657" s="34"/>
      <c r="NCV1657" s="35"/>
      <c r="NCW1657" s="34"/>
      <c r="NDD1657" s="35"/>
      <c r="NDE1657" s="34"/>
      <c r="NDL1657" s="35"/>
      <c r="NDM1657" s="34"/>
      <c r="NDT1657" s="35"/>
      <c r="NDU1657" s="34"/>
      <c r="NEB1657" s="35"/>
      <c r="NEC1657" s="34"/>
      <c r="NEJ1657" s="35"/>
      <c r="NEK1657" s="34"/>
      <c r="NER1657" s="35"/>
      <c r="NES1657" s="34"/>
      <c r="NEZ1657" s="35"/>
      <c r="NFA1657" s="34"/>
      <c r="NFH1657" s="35"/>
      <c r="NFI1657" s="34"/>
      <c r="NFP1657" s="35"/>
      <c r="NFQ1657" s="34"/>
      <c r="NFX1657" s="35"/>
      <c r="NFY1657" s="34"/>
      <c r="NGF1657" s="35"/>
      <c r="NGG1657" s="34"/>
      <c r="NGN1657" s="35"/>
      <c r="NGO1657" s="34"/>
      <c r="NGV1657" s="35"/>
      <c r="NGW1657" s="34"/>
      <c r="NHD1657" s="35"/>
      <c r="NHE1657" s="34"/>
      <c r="NHL1657" s="35"/>
      <c r="NHM1657" s="34"/>
      <c r="NHT1657" s="35"/>
      <c r="NHU1657" s="34"/>
      <c r="NIB1657" s="35"/>
      <c r="NIC1657" s="34"/>
      <c r="NIJ1657" s="35"/>
      <c r="NIK1657" s="34"/>
      <c r="NIR1657" s="35"/>
      <c r="NIS1657" s="34"/>
      <c r="NIZ1657" s="35"/>
      <c r="NJA1657" s="34"/>
      <c r="NJH1657" s="35"/>
      <c r="NJI1657" s="34"/>
      <c r="NJP1657" s="35"/>
      <c r="NJQ1657" s="34"/>
      <c r="NJX1657" s="35"/>
      <c r="NJY1657" s="34"/>
      <c r="NKF1657" s="35"/>
      <c r="NKG1657" s="34"/>
      <c r="NKN1657" s="35"/>
      <c r="NKO1657" s="34"/>
      <c r="NKV1657" s="35"/>
      <c r="NKW1657" s="34"/>
      <c r="NLD1657" s="35"/>
      <c r="NLE1657" s="34"/>
      <c r="NLL1657" s="35"/>
      <c r="NLM1657" s="34"/>
      <c r="NLT1657" s="35"/>
      <c r="NLU1657" s="34"/>
      <c r="NMB1657" s="35"/>
      <c r="NMC1657" s="34"/>
      <c r="NMJ1657" s="35"/>
      <c r="NMK1657" s="34"/>
      <c r="NMR1657" s="35"/>
      <c r="NMS1657" s="34"/>
      <c r="NMZ1657" s="35"/>
      <c r="NNA1657" s="34"/>
      <c r="NNH1657" s="35"/>
      <c r="NNI1657" s="34"/>
      <c r="NNP1657" s="35"/>
      <c r="NNQ1657" s="34"/>
      <c r="NNX1657" s="35"/>
      <c r="NNY1657" s="34"/>
      <c r="NOF1657" s="35"/>
      <c r="NOG1657" s="34"/>
      <c r="NON1657" s="35"/>
      <c r="NOO1657" s="34"/>
      <c r="NOV1657" s="35"/>
      <c r="NOW1657" s="34"/>
      <c r="NPD1657" s="35"/>
      <c r="NPE1657" s="34"/>
      <c r="NPL1657" s="35"/>
      <c r="NPM1657" s="34"/>
      <c r="NPT1657" s="35"/>
      <c r="NPU1657" s="34"/>
      <c r="NQB1657" s="35"/>
      <c r="NQC1657" s="34"/>
      <c r="NQJ1657" s="35"/>
      <c r="NQK1657" s="34"/>
      <c r="NQR1657" s="35"/>
      <c r="NQS1657" s="34"/>
      <c r="NQZ1657" s="35"/>
      <c r="NRA1657" s="34"/>
      <c r="NRH1657" s="35"/>
      <c r="NRI1657" s="34"/>
      <c r="NRP1657" s="35"/>
      <c r="NRQ1657" s="34"/>
      <c r="NRX1657" s="35"/>
      <c r="NRY1657" s="34"/>
      <c r="NSF1657" s="35"/>
      <c r="NSG1657" s="34"/>
      <c r="NSN1657" s="35"/>
      <c r="NSO1657" s="34"/>
      <c r="NSV1657" s="35"/>
      <c r="NSW1657" s="34"/>
      <c r="NTD1657" s="35"/>
      <c r="NTE1657" s="34"/>
      <c r="NTL1657" s="35"/>
      <c r="NTM1657" s="34"/>
      <c r="NTT1657" s="35"/>
      <c r="NTU1657" s="34"/>
      <c r="NUB1657" s="35"/>
      <c r="NUC1657" s="34"/>
      <c r="NUJ1657" s="35"/>
      <c r="NUK1657" s="34"/>
      <c r="NUR1657" s="35"/>
      <c r="NUS1657" s="34"/>
      <c r="NUZ1657" s="35"/>
      <c r="NVA1657" s="34"/>
      <c r="NVH1657" s="35"/>
      <c r="NVI1657" s="34"/>
      <c r="NVP1657" s="35"/>
      <c r="NVQ1657" s="34"/>
      <c r="NVX1657" s="35"/>
      <c r="NVY1657" s="34"/>
      <c r="NWF1657" s="35"/>
      <c r="NWG1657" s="34"/>
      <c r="NWN1657" s="35"/>
      <c r="NWO1657" s="34"/>
      <c r="NWV1657" s="35"/>
      <c r="NWW1657" s="34"/>
      <c r="NXD1657" s="35"/>
      <c r="NXE1657" s="34"/>
      <c r="NXL1657" s="35"/>
      <c r="NXM1657" s="34"/>
      <c r="NXT1657" s="35"/>
      <c r="NXU1657" s="34"/>
      <c r="NYB1657" s="35"/>
      <c r="NYC1657" s="34"/>
      <c r="NYJ1657" s="35"/>
      <c r="NYK1657" s="34"/>
      <c r="NYR1657" s="35"/>
      <c r="NYS1657" s="34"/>
      <c r="NYZ1657" s="35"/>
      <c r="NZA1657" s="34"/>
      <c r="NZH1657" s="35"/>
      <c r="NZI1657" s="34"/>
      <c r="NZP1657" s="35"/>
      <c r="NZQ1657" s="34"/>
      <c r="NZX1657" s="35"/>
      <c r="NZY1657" s="34"/>
      <c r="OAF1657" s="35"/>
      <c r="OAG1657" s="34"/>
      <c r="OAN1657" s="35"/>
      <c r="OAO1657" s="34"/>
      <c r="OAV1657" s="35"/>
      <c r="OAW1657" s="34"/>
      <c r="OBD1657" s="35"/>
      <c r="OBE1657" s="34"/>
      <c r="OBL1657" s="35"/>
      <c r="OBM1657" s="34"/>
      <c r="OBT1657" s="35"/>
      <c r="OBU1657" s="34"/>
      <c r="OCB1657" s="35"/>
      <c r="OCC1657" s="34"/>
      <c r="OCJ1657" s="35"/>
      <c r="OCK1657" s="34"/>
      <c r="OCR1657" s="35"/>
      <c r="OCS1657" s="34"/>
      <c r="OCZ1657" s="35"/>
      <c r="ODA1657" s="34"/>
      <c r="ODH1657" s="35"/>
      <c r="ODI1657" s="34"/>
      <c r="ODP1657" s="35"/>
      <c r="ODQ1657" s="34"/>
      <c r="ODX1657" s="35"/>
      <c r="ODY1657" s="34"/>
      <c r="OEF1657" s="35"/>
      <c r="OEG1657" s="34"/>
      <c r="OEN1657" s="35"/>
      <c r="OEO1657" s="34"/>
      <c r="OEV1657" s="35"/>
      <c r="OEW1657" s="34"/>
      <c r="OFD1657" s="35"/>
      <c r="OFE1657" s="34"/>
      <c r="OFL1657" s="35"/>
      <c r="OFM1657" s="34"/>
      <c r="OFT1657" s="35"/>
      <c r="OFU1657" s="34"/>
      <c r="OGB1657" s="35"/>
      <c r="OGC1657" s="34"/>
      <c r="OGJ1657" s="35"/>
      <c r="OGK1657" s="34"/>
      <c r="OGR1657" s="35"/>
      <c r="OGS1657" s="34"/>
      <c r="OGZ1657" s="35"/>
      <c r="OHA1657" s="34"/>
      <c r="OHH1657" s="35"/>
      <c r="OHI1657" s="34"/>
      <c r="OHP1657" s="35"/>
      <c r="OHQ1657" s="34"/>
      <c r="OHX1657" s="35"/>
      <c r="OHY1657" s="34"/>
      <c r="OIF1657" s="35"/>
      <c r="OIG1657" s="34"/>
      <c r="OIN1657" s="35"/>
      <c r="OIO1657" s="34"/>
      <c r="OIV1657" s="35"/>
      <c r="OIW1657" s="34"/>
      <c r="OJD1657" s="35"/>
      <c r="OJE1657" s="34"/>
      <c r="OJL1657" s="35"/>
      <c r="OJM1657" s="34"/>
      <c r="OJT1657" s="35"/>
      <c r="OJU1657" s="34"/>
      <c r="OKB1657" s="35"/>
      <c r="OKC1657" s="34"/>
      <c r="OKJ1657" s="35"/>
      <c r="OKK1657" s="34"/>
      <c r="OKR1657" s="35"/>
      <c r="OKS1657" s="34"/>
      <c r="OKZ1657" s="35"/>
      <c r="OLA1657" s="34"/>
      <c r="OLH1657" s="35"/>
      <c r="OLI1657" s="34"/>
      <c r="OLP1657" s="35"/>
      <c r="OLQ1657" s="34"/>
      <c r="OLX1657" s="35"/>
      <c r="OLY1657" s="34"/>
      <c r="OMF1657" s="35"/>
      <c r="OMG1657" s="34"/>
      <c r="OMN1657" s="35"/>
      <c r="OMO1657" s="34"/>
      <c r="OMV1657" s="35"/>
      <c r="OMW1657" s="34"/>
      <c r="OND1657" s="35"/>
      <c r="ONE1657" s="34"/>
      <c r="ONL1657" s="35"/>
      <c r="ONM1657" s="34"/>
      <c r="ONT1657" s="35"/>
      <c r="ONU1657" s="34"/>
      <c r="OOB1657" s="35"/>
      <c r="OOC1657" s="34"/>
      <c r="OOJ1657" s="35"/>
      <c r="OOK1657" s="34"/>
      <c r="OOR1657" s="35"/>
      <c r="OOS1657" s="34"/>
      <c r="OOZ1657" s="35"/>
      <c r="OPA1657" s="34"/>
      <c r="OPH1657" s="35"/>
      <c r="OPI1657" s="34"/>
      <c r="OPP1657" s="35"/>
      <c r="OPQ1657" s="34"/>
      <c r="OPX1657" s="35"/>
      <c r="OPY1657" s="34"/>
      <c r="OQF1657" s="35"/>
      <c r="OQG1657" s="34"/>
      <c r="OQN1657" s="35"/>
      <c r="OQO1657" s="34"/>
      <c r="OQV1657" s="35"/>
      <c r="OQW1657" s="34"/>
      <c r="ORD1657" s="35"/>
      <c r="ORE1657" s="34"/>
      <c r="ORL1657" s="35"/>
      <c r="ORM1657" s="34"/>
      <c r="ORT1657" s="35"/>
      <c r="ORU1657" s="34"/>
      <c r="OSB1657" s="35"/>
      <c r="OSC1657" s="34"/>
      <c r="OSJ1657" s="35"/>
      <c r="OSK1657" s="34"/>
      <c r="OSR1657" s="35"/>
      <c r="OSS1657" s="34"/>
      <c r="OSZ1657" s="35"/>
      <c r="OTA1657" s="34"/>
      <c r="OTH1657" s="35"/>
      <c r="OTI1657" s="34"/>
      <c r="OTP1657" s="35"/>
      <c r="OTQ1657" s="34"/>
      <c r="OTX1657" s="35"/>
      <c r="OTY1657" s="34"/>
      <c r="OUF1657" s="35"/>
      <c r="OUG1657" s="34"/>
      <c r="OUN1657" s="35"/>
      <c r="OUO1657" s="34"/>
      <c r="OUV1657" s="35"/>
      <c r="OUW1657" s="34"/>
      <c r="OVD1657" s="35"/>
      <c r="OVE1657" s="34"/>
      <c r="OVL1657" s="35"/>
      <c r="OVM1657" s="34"/>
      <c r="OVT1657" s="35"/>
      <c r="OVU1657" s="34"/>
      <c r="OWB1657" s="35"/>
      <c r="OWC1657" s="34"/>
      <c r="OWJ1657" s="35"/>
      <c r="OWK1657" s="34"/>
      <c r="OWR1657" s="35"/>
      <c r="OWS1657" s="34"/>
      <c r="OWZ1657" s="35"/>
      <c r="OXA1657" s="34"/>
      <c r="OXH1657" s="35"/>
      <c r="OXI1657" s="34"/>
      <c r="OXP1657" s="35"/>
      <c r="OXQ1657" s="34"/>
      <c r="OXX1657" s="35"/>
      <c r="OXY1657" s="34"/>
      <c r="OYF1657" s="35"/>
      <c r="OYG1657" s="34"/>
      <c r="OYN1657" s="35"/>
      <c r="OYO1657" s="34"/>
      <c r="OYV1657" s="35"/>
      <c r="OYW1657" s="34"/>
      <c r="OZD1657" s="35"/>
      <c r="OZE1657" s="34"/>
      <c r="OZL1657" s="35"/>
      <c r="OZM1657" s="34"/>
      <c r="OZT1657" s="35"/>
      <c r="OZU1657" s="34"/>
      <c r="PAB1657" s="35"/>
      <c r="PAC1657" s="34"/>
      <c r="PAJ1657" s="35"/>
      <c r="PAK1657" s="34"/>
      <c r="PAR1657" s="35"/>
      <c r="PAS1657" s="34"/>
      <c r="PAZ1657" s="35"/>
      <c r="PBA1657" s="34"/>
      <c r="PBH1657" s="35"/>
      <c r="PBI1657" s="34"/>
      <c r="PBP1657" s="35"/>
      <c r="PBQ1657" s="34"/>
      <c r="PBX1657" s="35"/>
      <c r="PBY1657" s="34"/>
      <c r="PCF1657" s="35"/>
      <c r="PCG1657" s="34"/>
      <c r="PCN1657" s="35"/>
      <c r="PCO1657" s="34"/>
      <c r="PCV1657" s="35"/>
      <c r="PCW1657" s="34"/>
      <c r="PDD1657" s="35"/>
      <c r="PDE1657" s="34"/>
      <c r="PDL1657" s="35"/>
      <c r="PDM1657" s="34"/>
      <c r="PDT1657" s="35"/>
      <c r="PDU1657" s="34"/>
      <c r="PEB1657" s="35"/>
      <c r="PEC1657" s="34"/>
      <c r="PEJ1657" s="35"/>
      <c r="PEK1657" s="34"/>
      <c r="PER1657" s="35"/>
      <c r="PES1657" s="34"/>
      <c r="PEZ1657" s="35"/>
      <c r="PFA1657" s="34"/>
      <c r="PFH1657" s="35"/>
      <c r="PFI1657" s="34"/>
      <c r="PFP1657" s="35"/>
      <c r="PFQ1657" s="34"/>
      <c r="PFX1657" s="35"/>
      <c r="PFY1657" s="34"/>
      <c r="PGF1657" s="35"/>
      <c r="PGG1657" s="34"/>
      <c r="PGN1657" s="35"/>
      <c r="PGO1657" s="34"/>
      <c r="PGV1657" s="35"/>
      <c r="PGW1657" s="34"/>
      <c r="PHD1657" s="35"/>
      <c r="PHE1657" s="34"/>
      <c r="PHL1657" s="35"/>
      <c r="PHM1657" s="34"/>
      <c r="PHT1657" s="35"/>
      <c r="PHU1657" s="34"/>
      <c r="PIB1657" s="35"/>
      <c r="PIC1657" s="34"/>
      <c r="PIJ1657" s="35"/>
      <c r="PIK1657" s="34"/>
      <c r="PIR1657" s="35"/>
      <c r="PIS1657" s="34"/>
      <c r="PIZ1657" s="35"/>
      <c r="PJA1657" s="34"/>
      <c r="PJH1657" s="35"/>
      <c r="PJI1657" s="34"/>
      <c r="PJP1657" s="35"/>
      <c r="PJQ1657" s="34"/>
      <c r="PJX1657" s="35"/>
      <c r="PJY1657" s="34"/>
      <c r="PKF1657" s="35"/>
      <c r="PKG1657" s="34"/>
      <c r="PKN1657" s="35"/>
      <c r="PKO1657" s="34"/>
      <c r="PKV1657" s="35"/>
      <c r="PKW1657" s="34"/>
      <c r="PLD1657" s="35"/>
      <c r="PLE1657" s="34"/>
      <c r="PLL1657" s="35"/>
      <c r="PLM1657" s="34"/>
      <c r="PLT1657" s="35"/>
      <c r="PLU1657" s="34"/>
      <c r="PMB1657" s="35"/>
      <c r="PMC1657" s="34"/>
      <c r="PMJ1657" s="35"/>
      <c r="PMK1657" s="34"/>
      <c r="PMR1657" s="35"/>
      <c r="PMS1657" s="34"/>
      <c r="PMZ1657" s="35"/>
      <c r="PNA1657" s="34"/>
      <c r="PNH1657" s="35"/>
      <c r="PNI1657" s="34"/>
      <c r="PNP1657" s="35"/>
      <c r="PNQ1657" s="34"/>
      <c r="PNX1657" s="35"/>
      <c r="PNY1657" s="34"/>
      <c r="POF1657" s="35"/>
      <c r="POG1657" s="34"/>
      <c r="PON1657" s="35"/>
      <c r="POO1657" s="34"/>
      <c r="POV1657" s="35"/>
      <c r="POW1657" s="34"/>
      <c r="PPD1657" s="35"/>
      <c r="PPE1657" s="34"/>
      <c r="PPL1657" s="35"/>
      <c r="PPM1657" s="34"/>
      <c r="PPT1657" s="35"/>
      <c r="PPU1657" s="34"/>
      <c r="PQB1657" s="35"/>
      <c r="PQC1657" s="34"/>
      <c r="PQJ1657" s="35"/>
      <c r="PQK1657" s="34"/>
      <c r="PQR1657" s="35"/>
      <c r="PQS1657" s="34"/>
      <c r="PQZ1657" s="35"/>
      <c r="PRA1657" s="34"/>
      <c r="PRH1657" s="35"/>
      <c r="PRI1657" s="34"/>
      <c r="PRP1657" s="35"/>
      <c r="PRQ1657" s="34"/>
      <c r="PRX1657" s="35"/>
      <c r="PRY1657" s="34"/>
      <c r="PSF1657" s="35"/>
      <c r="PSG1657" s="34"/>
      <c r="PSN1657" s="35"/>
      <c r="PSO1657" s="34"/>
      <c r="PSV1657" s="35"/>
      <c r="PSW1657" s="34"/>
      <c r="PTD1657" s="35"/>
      <c r="PTE1657" s="34"/>
      <c r="PTL1657" s="35"/>
      <c r="PTM1657" s="34"/>
      <c r="PTT1657" s="35"/>
      <c r="PTU1657" s="34"/>
      <c r="PUB1657" s="35"/>
      <c r="PUC1657" s="34"/>
      <c r="PUJ1657" s="35"/>
      <c r="PUK1657" s="34"/>
      <c r="PUR1657" s="35"/>
      <c r="PUS1657" s="34"/>
      <c r="PUZ1657" s="35"/>
      <c r="PVA1657" s="34"/>
      <c r="PVH1657" s="35"/>
      <c r="PVI1657" s="34"/>
      <c r="PVP1657" s="35"/>
      <c r="PVQ1657" s="34"/>
      <c r="PVX1657" s="35"/>
      <c r="PVY1657" s="34"/>
      <c r="PWF1657" s="35"/>
      <c r="PWG1657" s="34"/>
      <c r="PWN1657" s="35"/>
      <c r="PWO1657" s="34"/>
      <c r="PWV1657" s="35"/>
      <c r="PWW1657" s="34"/>
      <c r="PXD1657" s="35"/>
      <c r="PXE1657" s="34"/>
      <c r="PXL1657" s="35"/>
      <c r="PXM1657" s="34"/>
      <c r="PXT1657" s="35"/>
      <c r="PXU1657" s="34"/>
      <c r="PYB1657" s="35"/>
      <c r="PYC1657" s="34"/>
      <c r="PYJ1657" s="35"/>
      <c r="PYK1657" s="34"/>
      <c r="PYR1657" s="35"/>
      <c r="PYS1657" s="34"/>
      <c r="PYZ1657" s="35"/>
      <c r="PZA1657" s="34"/>
      <c r="PZH1657" s="35"/>
      <c r="PZI1657" s="34"/>
      <c r="PZP1657" s="35"/>
      <c r="PZQ1657" s="34"/>
      <c r="PZX1657" s="35"/>
      <c r="PZY1657" s="34"/>
      <c r="QAF1657" s="35"/>
      <c r="QAG1657" s="34"/>
      <c r="QAN1657" s="35"/>
      <c r="QAO1657" s="34"/>
      <c r="QAV1657" s="35"/>
      <c r="QAW1657" s="34"/>
      <c r="QBD1657" s="35"/>
      <c r="QBE1657" s="34"/>
      <c r="QBL1657" s="35"/>
      <c r="QBM1657" s="34"/>
      <c r="QBT1657" s="35"/>
      <c r="QBU1657" s="34"/>
      <c r="QCB1657" s="35"/>
      <c r="QCC1657" s="34"/>
      <c r="QCJ1657" s="35"/>
      <c r="QCK1657" s="34"/>
      <c r="QCR1657" s="35"/>
      <c r="QCS1657" s="34"/>
      <c r="QCZ1657" s="35"/>
      <c r="QDA1657" s="34"/>
      <c r="QDH1657" s="35"/>
      <c r="QDI1657" s="34"/>
      <c r="QDP1657" s="35"/>
      <c r="QDQ1657" s="34"/>
      <c r="QDX1657" s="35"/>
      <c r="QDY1657" s="34"/>
      <c r="QEF1657" s="35"/>
      <c r="QEG1657" s="34"/>
      <c r="QEN1657" s="35"/>
      <c r="QEO1657" s="34"/>
      <c r="QEV1657" s="35"/>
      <c r="QEW1657" s="34"/>
      <c r="QFD1657" s="35"/>
      <c r="QFE1657" s="34"/>
      <c r="QFL1657" s="35"/>
      <c r="QFM1657" s="34"/>
      <c r="QFT1657" s="35"/>
      <c r="QFU1657" s="34"/>
      <c r="QGB1657" s="35"/>
      <c r="QGC1657" s="34"/>
      <c r="QGJ1657" s="35"/>
      <c r="QGK1657" s="34"/>
      <c r="QGR1657" s="35"/>
      <c r="QGS1657" s="34"/>
      <c r="QGZ1657" s="35"/>
      <c r="QHA1657" s="34"/>
      <c r="QHH1657" s="35"/>
      <c r="QHI1657" s="34"/>
      <c r="QHP1657" s="35"/>
      <c r="QHQ1657" s="34"/>
      <c r="QHX1657" s="35"/>
      <c r="QHY1657" s="34"/>
      <c r="QIF1657" s="35"/>
      <c r="QIG1657" s="34"/>
      <c r="QIN1657" s="35"/>
      <c r="QIO1657" s="34"/>
      <c r="QIV1657" s="35"/>
      <c r="QIW1657" s="34"/>
      <c r="QJD1657" s="35"/>
      <c r="QJE1657" s="34"/>
      <c r="QJL1657" s="35"/>
      <c r="QJM1657" s="34"/>
      <c r="QJT1657" s="35"/>
      <c r="QJU1657" s="34"/>
      <c r="QKB1657" s="35"/>
      <c r="QKC1657" s="34"/>
      <c r="QKJ1657" s="35"/>
      <c r="QKK1657" s="34"/>
      <c r="QKR1657" s="35"/>
      <c r="QKS1657" s="34"/>
      <c r="QKZ1657" s="35"/>
      <c r="QLA1657" s="34"/>
      <c r="QLH1657" s="35"/>
      <c r="QLI1657" s="34"/>
      <c r="QLP1657" s="35"/>
      <c r="QLQ1657" s="34"/>
      <c r="QLX1657" s="35"/>
      <c r="QLY1657" s="34"/>
      <c r="QMF1657" s="35"/>
      <c r="QMG1657" s="34"/>
      <c r="QMN1657" s="35"/>
      <c r="QMO1657" s="34"/>
      <c r="QMV1657" s="35"/>
      <c r="QMW1657" s="34"/>
      <c r="QND1657" s="35"/>
      <c r="QNE1657" s="34"/>
      <c r="QNL1657" s="35"/>
      <c r="QNM1657" s="34"/>
      <c r="QNT1657" s="35"/>
      <c r="QNU1657" s="34"/>
      <c r="QOB1657" s="35"/>
      <c r="QOC1657" s="34"/>
      <c r="QOJ1657" s="35"/>
      <c r="QOK1657" s="34"/>
      <c r="QOR1657" s="35"/>
      <c r="QOS1657" s="34"/>
      <c r="QOZ1657" s="35"/>
      <c r="QPA1657" s="34"/>
      <c r="QPH1657" s="35"/>
      <c r="QPI1657" s="34"/>
      <c r="QPP1657" s="35"/>
      <c r="QPQ1657" s="34"/>
      <c r="QPX1657" s="35"/>
      <c r="QPY1657" s="34"/>
      <c r="QQF1657" s="35"/>
      <c r="QQG1657" s="34"/>
      <c r="QQN1657" s="35"/>
      <c r="QQO1657" s="34"/>
      <c r="QQV1657" s="35"/>
      <c r="QQW1657" s="34"/>
      <c r="QRD1657" s="35"/>
      <c r="QRE1657" s="34"/>
      <c r="QRL1657" s="35"/>
      <c r="QRM1657" s="34"/>
      <c r="QRT1657" s="35"/>
      <c r="QRU1657" s="34"/>
      <c r="QSB1657" s="35"/>
      <c r="QSC1657" s="34"/>
      <c r="QSJ1657" s="35"/>
      <c r="QSK1657" s="34"/>
      <c r="QSR1657" s="35"/>
      <c r="QSS1657" s="34"/>
      <c r="QSZ1657" s="35"/>
      <c r="QTA1657" s="34"/>
      <c r="QTH1657" s="35"/>
      <c r="QTI1657" s="34"/>
      <c r="QTP1657" s="35"/>
      <c r="QTQ1657" s="34"/>
      <c r="QTX1657" s="35"/>
      <c r="QTY1657" s="34"/>
      <c r="QUF1657" s="35"/>
      <c r="QUG1657" s="34"/>
      <c r="QUN1657" s="35"/>
      <c r="QUO1657" s="34"/>
      <c r="QUV1657" s="35"/>
      <c r="QUW1657" s="34"/>
      <c r="QVD1657" s="35"/>
      <c r="QVE1657" s="34"/>
      <c r="QVL1657" s="35"/>
      <c r="QVM1657" s="34"/>
      <c r="QVT1657" s="35"/>
      <c r="QVU1657" s="34"/>
      <c r="QWB1657" s="35"/>
      <c r="QWC1657" s="34"/>
      <c r="QWJ1657" s="35"/>
      <c r="QWK1657" s="34"/>
      <c r="QWR1657" s="35"/>
      <c r="QWS1657" s="34"/>
      <c r="QWZ1657" s="35"/>
      <c r="QXA1657" s="34"/>
      <c r="QXH1657" s="35"/>
      <c r="QXI1657" s="34"/>
      <c r="QXP1657" s="35"/>
      <c r="QXQ1657" s="34"/>
      <c r="QXX1657" s="35"/>
      <c r="QXY1657" s="34"/>
      <c r="QYF1657" s="35"/>
      <c r="QYG1657" s="34"/>
      <c r="QYN1657" s="35"/>
      <c r="QYO1657" s="34"/>
      <c r="QYV1657" s="35"/>
      <c r="QYW1657" s="34"/>
      <c r="QZD1657" s="35"/>
      <c r="QZE1657" s="34"/>
      <c r="QZL1657" s="35"/>
      <c r="QZM1657" s="34"/>
      <c r="QZT1657" s="35"/>
      <c r="QZU1657" s="34"/>
      <c r="RAB1657" s="35"/>
      <c r="RAC1657" s="34"/>
      <c r="RAJ1657" s="35"/>
      <c r="RAK1657" s="34"/>
      <c r="RAR1657" s="35"/>
      <c r="RAS1657" s="34"/>
      <c r="RAZ1657" s="35"/>
      <c r="RBA1657" s="34"/>
      <c r="RBH1657" s="35"/>
      <c r="RBI1657" s="34"/>
      <c r="RBP1657" s="35"/>
      <c r="RBQ1657" s="34"/>
      <c r="RBX1657" s="35"/>
      <c r="RBY1657" s="34"/>
      <c r="RCF1657" s="35"/>
      <c r="RCG1657" s="34"/>
      <c r="RCN1657" s="35"/>
      <c r="RCO1657" s="34"/>
      <c r="RCV1657" s="35"/>
      <c r="RCW1657" s="34"/>
      <c r="RDD1657" s="35"/>
      <c r="RDE1657" s="34"/>
      <c r="RDL1657" s="35"/>
      <c r="RDM1657" s="34"/>
      <c r="RDT1657" s="35"/>
      <c r="RDU1657" s="34"/>
      <c r="REB1657" s="35"/>
      <c r="REC1657" s="34"/>
      <c r="REJ1657" s="35"/>
      <c r="REK1657" s="34"/>
      <c r="RER1657" s="35"/>
      <c r="RES1657" s="34"/>
      <c r="REZ1657" s="35"/>
      <c r="RFA1657" s="34"/>
      <c r="RFH1657" s="35"/>
      <c r="RFI1657" s="34"/>
      <c r="RFP1657" s="35"/>
      <c r="RFQ1657" s="34"/>
      <c r="RFX1657" s="35"/>
      <c r="RFY1657" s="34"/>
      <c r="RGF1657" s="35"/>
      <c r="RGG1657" s="34"/>
      <c r="RGN1657" s="35"/>
      <c r="RGO1657" s="34"/>
      <c r="RGV1657" s="35"/>
      <c r="RGW1657" s="34"/>
      <c r="RHD1657" s="35"/>
      <c r="RHE1657" s="34"/>
      <c r="RHL1657" s="35"/>
      <c r="RHM1657" s="34"/>
      <c r="RHT1657" s="35"/>
      <c r="RHU1657" s="34"/>
      <c r="RIB1657" s="35"/>
      <c r="RIC1657" s="34"/>
      <c r="RIJ1657" s="35"/>
      <c r="RIK1657" s="34"/>
      <c r="RIR1657" s="35"/>
      <c r="RIS1657" s="34"/>
      <c r="RIZ1657" s="35"/>
      <c r="RJA1657" s="34"/>
      <c r="RJH1657" s="35"/>
      <c r="RJI1657" s="34"/>
      <c r="RJP1657" s="35"/>
      <c r="RJQ1657" s="34"/>
      <c r="RJX1657" s="35"/>
      <c r="RJY1657" s="34"/>
      <c r="RKF1657" s="35"/>
      <c r="RKG1657" s="34"/>
      <c r="RKN1657" s="35"/>
      <c r="RKO1657" s="34"/>
      <c r="RKV1657" s="35"/>
      <c r="RKW1657" s="34"/>
      <c r="RLD1657" s="35"/>
      <c r="RLE1657" s="34"/>
      <c r="RLL1657" s="35"/>
      <c r="RLM1657" s="34"/>
      <c r="RLT1657" s="35"/>
      <c r="RLU1657" s="34"/>
      <c r="RMB1657" s="35"/>
      <c r="RMC1657" s="34"/>
      <c r="RMJ1657" s="35"/>
      <c r="RMK1657" s="34"/>
      <c r="RMR1657" s="35"/>
      <c r="RMS1657" s="34"/>
      <c r="RMZ1657" s="35"/>
      <c r="RNA1657" s="34"/>
      <c r="RNH1657" s="35"/>
      <c r="RNI1657" s="34"/>
      <c r="RNP1657" s="35"/>
      <c r="RNQ1657" s="34"/>
      <c r="RNX1657" s="35"/>
      <c r="RNY1657" s="34"/>
      <c r="ROF1657" s="35"/>
      <c r="ROG1657" s="34"/>
      <c r="RON1657" s="35"/>
      <c r="ROO1657" s="34"/>
      <c r="ROV1657" s="35"/>
      <c r="ROW1657" s="34"/>
      <c r="RPD1657" s="35"/>
      <c r="RPE1657" s="34"/>
      <c r="RPL1657" s="35"/>
      <c r="RPM1657" s="34"/>
      <c r="RPT1657" s="35"/>
      <c r="RPU1657" s="34"/>
      <c r="RQB1657" s="35"/>
      <c r="RQC1657" s="34"/>
      <c r="RQJ1657" s="35"/>
      <c r="RQK1657" s="34"/>
      <c r="RQR1657" s="35"/>
      <c r="RQS1657" s="34"/>
      <c r="RQZ1657" s="35"/>
      <c r="RRA1657" s="34"/>
      <c r="RRH1657" s="35"/>
      <c r="RRI1657" s="34"/>
      <c r="RRP1657" s="35"/>
      <c r="RRQ1657" s="34"/>
      <c r="RRX1657" s="35"/>
      <c r="RRY1657" s="34"/>
      <c r="RSF1657" s="35"/>
      <c r="RSG1657" s="34"/>
      <c r="RSN1657" s="35"/>
      <c r="RSO1657" s="34"/>
      <c r="RSV1657" s="35"/>
      <c r="RSW1657" s="34"/>
      <c r="RTD1657" s="35"/>
      <c r="RTE1657" s="34"/>
      <c r="RTL1657" s="35"/>
      <c r="RTM1657" s="34"/>
      <c r="RTT1657" s="35"/>
      <c r="RTU1657" s="34"/>
      <c r="RUB1657" s="35"/>
      <c r="RUC1657" s="34"/>
      <c r="RUJ1657" s="35"/>
      <c r="RUK1657" s="34"/>
      <c r="RUR1657" s="35"/>
      <c r="RUS1657" s="34"/>
      <c r="RUZ1657" s="35"/>
      <c r="RVA1657" s="34"/>
      <c r="RVH1657" s="35"/>
      <c r="RVI1657" s="34"/>
      <c r="RVP1657" s="35"/>
      <c r="RVQ1657" s="34"/>
      <c r="RVX1657" s="35"/>
      <c r="RVY1657" s="34"/>
      <c r="RWF1657" s="35"/>
      <c r="RWG1657" s="34"/>
      <c r="RWN1657" s="35"/>
      <c r="RWO1657" s="34"/>
      <c r="RWV1657" s="35"/>
      <c r="RWW1657" s="34"/>
      <c r="RXD1657" s="35"/>
      <c r="RXE1657" s="34"/>
      <c r="RXL1657" s="35"/>
      <c r="RXM1657" s="34"/>
      <c r="RXT1657" s="35"/>
      <c r="RXU1657" s="34"/>
      <c r="RYB1657" s="35"/>
      <c r="RYC1657" s="34"/>
      <c r="RYJ1657" s="35"/>
      <c r="RYK1657" s="34"/>
      <c r="RYR1657" s="35"/>
      <c r="RYS1657" s="34"/>
      <c r="RYZ1657" s="35"/>
      <c r="RZA1657" s="34"/>
      <c r="RZH1657" s="35"/>
      <c r="RZI1657" s="34"/>
      <c r="RZP1657" s="35"/>
      <c r="RZQ1657" s="34"/>
      <c r="RZX1657" s="35"/>
      <c r="RZY1657" s="34"/>
      <c r="SAF1657" s="35"/>
      <c r="SAG1657" s="34"/>
      <c r="SAN1657" s="35"/>
      <c r="SAO1657" s="34"/>
      <c r="SAV1657" s="35"/>
      <c r="SAW1657" s="34"/>
      <c r="SBD1657" s="35"/>
      <c r="SBE1657" s="34"/>
      <c r="SBL1657" s="35"/>
      <c r="SBM1657" s="34"/>
      <c r="SBT1657" s="35"/>
      <c r="SBU1657" s="34"/>
      <c r="SCB1657" s="35"/>
      <c r="SCC1657" s="34"/>
      <c r="SCJ1657" s="35"/>
      <c r="SCK1657" s="34"/>
      <c r="SCR1657" s="35"/>
      <c r="SCS1657" s="34"/>
      <c r="SCZ1657" s="35"/>
      <c r="SDA1657" s="34"/>
      <c r="SDH1657" s="35"/>
      <c r="SDI1657" s="34"/>
      <c r="SDP1657" s="35"/>
      <c r="SDQ1657" s="34"/>
      <c r="SDX1657" s="35"/>
      <c r="SDY1657" s="34"/>
      <c r="SEF1657" s="35"/>
      <c r="SEG1657" s="34"/>
      <c r="SEN1657" s="35"/>
      <c r="SEO1657" s="34"/>
      <c r="SEV1657" s="35"/>
      <c r="SEW1657" s="34"/>
      <c r="SFD1657" s="35"/>
      <c r="SFE1657" s="34"/>
      <c r="SFL1657" s="35"/>
      <c r="SFM1657" s="34"/>
      <c r="SFT1657" s="35"/>
      <c r="SFU1657" s="34"/>
      <c r="SGB1657" s="35"/>
      <c r="SGC1657" s="34"/>
      <c r="SGJ1657" s="35"/>
      <c r="SGK1657" s="34"/>
      <c r="SGR1657" s="35"/>
      <c r="SGS1657" s="34"/>
      <c r="SGZ1657" s="35"/>
      <c r="SHA1657" s="34"/>
      <c r="SHH1657" s="35"/>
      <c r="SHI1657" s="34"/>
      <c r="SHP1657" s="35"/>
      <c r="SHQ1657" s="34"/>
      <c r="SHX1657" s="35"/>
      <c r="SHY1657" s="34"/>
      <c r="SIF1657" s="35"/>
      <c r="SIG1657" s="34"/>
      <c r="SIN1657" s="35"/>
      <c r="SIO1657" s="34"/>
      <c r="SIV1657" s="35"/>
      <c r="SIW1657" s="34"/>
      <c r="SJD1657" s="35"/>
      <c r="SJE1657" s="34"/>
      <c r="SJL1657" s="35"/>
      <c r="SJM1657" s="34"/>
      <c r="SJT1657" s="35"/>
      <c r="SJU1657" s="34"/>
      <c r="SKB1657" s="35"/>
      <c r="SKC1657" s="34"/>
      <c r="SKJ1657" s="35"/>
      <c r="SKK1657" s="34"/>
      <c r="SKR1657" s="35"/>
      <c r="SKS1657" s="34"/>
      <c r="SKZ1657" s="35"/>
      <c r="SLA1657" s="34"/>
      <c r="SLH1657" s="35"/>
      <c r="SLI1657" s="34"/>
      <c r="SLP1657" s="35"/>
      <c r="SLQ1657" s="34"/>
      <c r="SLX1657" s="35"/>
      <c r="SLY1657" s="34"/>
      <c r="SMF1657" s="35"/>
      <c r="SMG1657" s="34"/>
      <c r="SMN1657" s="35"/>
      <c r="SMO1657" s="34"/>
      <c r="SMV1657" s="35"/>
      <c r="SMW1657" s="34"/>
      <c r="SND1657" s="35"/>
      <c r="SNE1657" s="34"/>
      <c r="SNL1657" s="35"/>
      <c r="SNM1657" s="34"/>
      <c r="SNT1657" s="35"/>
      <c r="SNU1657" s="34"/>
      <c r="SOB1657" s="35"/>
      <c r="SOC1657" s="34"/>
      <c r="SOJ1657" s="35"/>
      <c r="SOK1657" s="34"/>
      <c r="SOR1657" s="35"/>
      <c r="SOS1657" s="34"/>
      <c r="SOZ1657" s="35"/>
      <c r="SPA1657" s="34"/>
      <c r="SPH1657" s="35"/>
      <c r="SPI1657" s="34"/>
      <c r="SPP1657" s="35"/>
      <c r="SPQ1657" s="34"/>
      <c r="SPX1657" s="35"/>
      <c r="SPY1657" s="34"/>
      <c r="SQF1657" s="35"/>
      <c r="SQG1657" s="34"/>
      <c r="SQN1657" s="35"/>
      <c r="SQO1657" s="34"/>
      <c r="SQV1657" s="35"/>
      <c r="SQW1657" s="34"/>
      <c r="SRD1657" s="35"/>
      <c r="SRE1657" s="34"/>
      <c r="SRL1657" s="35"/>
      <c r="SRM1657" s="34"/>
      <c r="SRT1657" s="35"/>
      <c r="SRU1657" s="34"/>
      <c r="SSB1657" s="35"/>
      <c r="SSC1657" s="34"/>
      <c r="SSJ1657" s="35"/>
      <c r="SSK1657" s="34"/>
      <c r="SSR1657" s="35"/>
      <c r="SSS1657" s="34"/>
      <c r="SSZ1657" s="35"/>
      <c r="STA1657" s="34"/>
      <c r="STH1657" s="35"/>
      <c r="STI1657" s="34"/>
      <c r="STP1657" s="35"/>
      <c r="STQ1657" s="34"/>
      <c r="STX1657" s="35"/>
      <c r="STY1657" s="34"/>
      <c r="SUF1657" s="35"/>
      <c r="SUG1657" s="34"/>
      <c r="SUN1657" s="35"/>
      <c r="SUO1657" s="34"/>
      <c r="SUV1657" s="35"/>
      <c r="SUW1657" s="34"/>
      <c r="SVD1657" s="35"/>
      <c r="SVE1657" s="34"/>
      <c r="SVL1657" s="35"/>
      <c r="SVM1657" s="34"/>
      <c r="SVT1657" s="35"/>
      <c r="SVU1657" s="34"/>
      <c r="SWB1657" s="35"/>
      <c r="SWC1657" s="34"/>
      <c r="SWJ1657" s="35"/>
      <c r="SWK1657" s="34"/>
      <c r="SWR1657" s="35"/>
      <c r="SWS1657" s="34"/>
      <c r="SWZ1657" s="35"/>
      <c r="SXA1657" s="34"/>
      <c r="SXH1657" s="35"/>
      <c r="SXI1657" s="34"/>
      <c r="SXP1657" s="35"/>
      <c r="SXQ1657" s="34"/>
      <c r="SXX1657" s="35"/>
      <c r="SXY1657" s="34"/>
      <c r="SYF1657" s="35"/>
      <c r="SYG1657" s="34"/>
      <c r="SYN1657" s="35"/>
      <c r="SYO1657" s="34"/>
      <c r="SYV1657" s="35"/>
      <c r="SYW1657" s="34"/>
      <c r="SZD1657" s="35"/>
      <c r="SZE1657" s="34"/>
      <c r="SZL1657" s="35"/>
      <c r="SZM1657" s="34"/>
      <c r="SZT1657" s="35"/>
      <c r="SZU1657" s="34"/>
      <c r="TAB1657" s="35"/>
      <c r="TAC1657" s="34"/>
      <c r="TAJ1657" s="35"/>
      <c r="TAK1657" s="34"/>
      <c r="TAR1657" s="35"/>
      <c r="TAS1657" s="34"/>
      <c r="TAZ1657" s="35"/>
      <c r="TBA1657" s="34"/>
      <c r="TBH1657" s="35"/>
      <c r="TBI1657" s="34"/>
      <c r="TBP1657" s="35"/>
      <c r="TBQ1657" s="34"/>
      <c r="TBX1657" s="35"/>
      <c r="TBY1657" s="34"/>
      <c r="TCF1657" s="35"/>
      <c r="TCG1657" s="34"/>
      <c r="TCN1657" s="35"/>
      <c r="TCO1657" s="34"/>
      <c r="TCV1657" s="35"/>
      <c r="TCW1657" s="34"/>
      <c r="TDD1657" s="35"/>
      <c r="TDE1657" s="34"/>
      <c r="TDL1657" s="35"/>
      <c r="TDM1657" s="34"/>
      <c r="TDT1657" s="35"/>
      <c r="TDU1657" s="34"/>
      <c r="TEB1657" s="35"/>
      <c r="TEC1657" s="34"/>
      <c r="TEJ1657" s="35"/>
      <c r="TEK1657" s="34"/>
      <c r="TER1657" s="35"/>
      <c r="TES1657" s="34"/>
      <c r="TEZ1657" s="35"/>
      <c r="TFA1657" s="34"/>
      <c r="TFH1657" s="35"/>
      <c r="TFI1657" s="34"/>
      <c r="TFP1657" s="35"/>
      <c r="TFQ1657" s="34"/>
      <c r="TFX1657" s="35"/>
      <c r="TFY1657" s="34"/>
      <c r="TGF1657" s="35"/>
      <c r="TGG1657" s="34"/>
      <c r="TGN1657" s="35"/>
      <c r="TGO1657" s="34"/>
      <c r="TGV1657" s="35"/>
      <c r="TGW1657" s="34"/>
      <c r="THD1657" s="35"/>
      <c r="THE1657" s="34"/>
      <c r="THL1657" s="35"/>
      <c r="THM1657" s="34"/>
      <c r="THT1657" s="35"/>
      <c r="THU1657" s="34"/>
      <c r="TIB1657" s="35"/>
      <c r="TIC1657" s="34"/>
      <c r="TIJ1657" s="35"/>
      <c r="TIK1657" s="34"/>
      <c r="TIR1657" s="35"/>
      <c r="TIS1657" s="34"/>
      <c r="TIZ1657" s="35"/>
      <c r="TJA1657" s="34"/>
      <c r="TJH1657" s="35"/>
      <c r="TJI1657" s="34"/>
      <c r="TJP1657" s="35"/>
      <c r="TJQ1657" s="34"/>
      <c r="TJX1657" s="35"/>
      <c r="TJY1657" s="34"/>
      <c r="TKF1657" s="35"/>
      <c r="TKG1657" s="34"/>
      <c r="TKN1657" s="35"/>
      <c r="TKO1657" s="34"/>
      <c r="TKV1657" s="35"/>
      <c r="TKW1657" s="34"/>
      <c r="TLD1657" s="35"/>
      <c r="TLE1657" s="34"/>
      <c r="TLL1657" s="35"/>
      <c r="TLM1657" s="34"/>
      <c r="TLT1657" s="35"/>
      <c r="TLU1657" s="34"/>
      <c r="TMB1657" s="35"/>
      <c r="TMC1657" s="34"/>
      <c r="TMJ1657" s="35"/>
      <c r="TMK1657" s="34"/>
      <c r="TMR1657" s="35"/>
      <c r="TMS1657" s="34"/>
      <c r="TMZ1657" s="35"/>
      <c r="TNA1657" s="34"/>
      <c r="TNH1657" s="35"/>
      <c r="TNI1657" s="34"/>
      <c r="TNP1657" s="35"/>
      <c r="TNQ1657" s="34"/>
      <c r="TNX1657" s="35"/>
      <c r="TNY1657" s="34"/>
      <c r="TOF1657" s="35"/>
      <c r="TOG1657" s="34"/>
      <c r="TON1657" s="35"/>
      <c r="TOO1657" s="34"/>
      <c r="TOV1657" s="35"/>
      <c r="TOW1657" s="34"/>
      <c r="TPD1657" s="35"/>
      <c r="TPE1657" s="34"/>
      <c r="TPL1657" s="35"/>
      <c r="TPM1657" s="34"/>
      <c r="TPT1657" s="35"/>
      <c r="TPU1657" s="34"/>
      <c r="TQB1657" s="35"/>
      <c r="TQC1657" s="34"/>
      <c r="TQJ1657" s="35"/>
      <c r="TQK1657" s="34"/>
      <c r="TQR1657" s="35"/>
      <c r="TQS1657" s="34"/>
      <c r="TQZ1657" s="35"/>
      <c r="TRA1657" s="34"/>
      <c r="TRH1657" s="35"/>
      <c r="TRI1657" s="34"/>
      <c r="TRP1657" s="35"/>
      <c r="TRQ1657" s="34"/>
      <c r="TRX1657" s="35"/>
      <c r="TRY1657" s="34"/>
      <c r="TSF1657" s="35"/>
      <c r="TSG1657" s="34"/>
      <c r="TSN1657" s="35"/>
      <c r="TSO1657" s="34"/>
      <c r="TSV1657" s="35"/>
      <c r="TSW1657" s="34"/>
      <c r="TTD1657" s="35"/>
      <c r="TTE1657" s="34"/>
      <c r="TTL1657" s="35"/>
      <c r="TTM1657" s="34"/>
      <c r="TTT1657" s="35"/>
      <c r="TTU1657" s="34"/>
      <c r="TUB1657" s="35"/>
      <c r="TUC1657" s="34"/>
      <c r="TUJ1657" s="35"/>
      <c r="TUK1657" s="34"/>
      <c r="TUR1657" s="35"/>
      <c r="TUS1657" s="34"/>
      <c r="TUZ1657" s="35"/>
      <c r="TVA1657" s="34"/>
      <c r="TVH1657" s="35"/>
      <c r="TVI1657" s="34"/>
      <c r="TVP1657" s="35"/>
      <c r="TVQ1657" s="34"/>
      <c r="TVX1657" s="35"/>
      <c r="TVY1657" s="34"/>
      <c r="TWF1657" s="35"/>
      <c r="TWG1657" s="34"/>
      <c r="TWN1657" s="35"/>
      <c r="TWO1657" s="34"/>
      <c r="TWV1657" s="35"/>
      <c r="TWW1657" s="34"/>
      <c r="TXD1657" s="35"/>
      <c r="TXE1657" s="34"/>
      <c r="TXL1657" s="35"/>
      <c r="TXM1657" s="34"/>
      <c r="TXT1657" s="35"/>
      <c r="TXU1657" s="34"/>
      <c r="TYB1657" s="35"/>
      <c r="TYC1657" s="34"/>
      <c r="TYJ1657" s="35"/>
      <c r="TYK1657" s="34"/>
      <c r="TYR1657" s="35"/>
      <c r="TYS1657" s="34"/>
      <c r="TYZ1657" s="35"/>
      <c r="TZA1657" s="34"/>
      <c r="TZH1657" s="35"/>
      <c r="TZI1657" s="34"/>
      <c r="TZP1657" s="35"/>
      <c r="TZQ1657" s="34"/>
      <c r="TZX1657" s="35"/>
      <c r="TZY1657" s="34"/>
      <c r="UAF1657" s="35"/>
      <c r="UAG1657" s="34"/>
      <c r="UAN1657" s="35"/>
      <c r="UAO1657" s="34"/>
      <c r="UAV1657" s="35"/>
      <c r="UAW1657" s="34"/>
      <c r="UBD1657" s="35"/>
      <c r="UBE1657" s="34"/>
      <c r="UBL1657" s="35"/>
      <c r="UBM1657" s="34"/>
      <c r="UBT1657" s="35"/>
      <c r="UBU1657" s="34"/>
      <c r="UCB1657" s="35"/>
      <c r="UCC1657" s="34"/>
      <c r="UCJ1657" s="35"/>
      <c r="UCK1657" s="34"/>
      <c r="UCR1657" s="35"/>
      <c r="UCS1657" s="34"/>
      <c r="UCZ1657" s="35"/>
      <c r="UDA1657" s="34"/>
      <c r="UDH1657" s="35"/>
      <c r="UDI1657" s="34"/>
      <c r="UDP1657" s="35"/>
      <c r="UDQ1657" s="34"/>
      <c r="UDX1657" s="35"/>
      <c r="UDY1657" s="34"/>
      <c r="UEF1657" s="35"/>
      <c r="UEG1657" s="34"/>
      <c r="UEN1657" s="35"/>
      <c r="UEO1657" s="34"/>
      <c r="UEV1657" s="35"/>
      <c r="UEW1657" s="34"/>
      <c r="UFD1657" s="35"/>
      <c r="UFE1657" s="34"/>
      <c r="UFL1657" s="35"/>
      <c r="UFM1657" s="34"/>
      <c r="UFT1657" s="35"/>
      <c r="UFU1657" s="34"/>
      <c r="UGB1657" s="35"/>
      <c r="UGC1657" s="34"/>
      <c r="UGJ1657" s="35"/>
      <c r="UGK1657" s="34"/>
      <c r="UGR1657" s="35"/>
      <c r="UGS1657" s="34"/>
      <c r="UGZ1657" s="35"/>
      <c r="UHA1657" s="34"/>
      <c r="UHH1657" s="35"/>
      <c r="UHI1657" s="34"/>
      <c r="UHP1657" s="35"/>
      <c r="UHQ1657" s="34"/>
      <c r="UHX1657" s="35"/>
      <c r="UHY1657" s="34"/>
      <c r="UIF1657" s="35"/>
      <c r="UIG1657" s="34"/>
      <c r="UIN1657" s="35"/>
      <c r="UIO1657" s="34"/>
      <c r="UIV1657" s="35"/>
      <c r="UIW1657" s="34"/>
      <c r="UJD1657" s="35"/>
      <c r="UJE1657" s="34"/>
      <c r="UJL1657" s="35"/>
      <c r="UJM1657" s="34"/>
      <c r="UJT1657" s="35"/>
      <c r="UJU1657" s="34"/>
      <c r="UKB1657" s="35"/>
      <c r="UKC1657" s="34"/>
      <c r="UKJ1657" s="35"/>
      <c r="UKK1657" s="34"/>
      <c r="UKR1657" s="35"/>
      <c r="UKS1657" s="34"/>
      <c r="UKZ1657" s="35"/>
      <c r="ULA1657" s="34"/>
      <c r="ULH1657" s="35"/>
      <c r="ULI1657" s="34"/>
      <c r="ULP1657" s="35"/>
      <c r="ULQ1657" s="34"/>
      <c r="ULX1657" s="35"/>
      <c r="ULY1657" s="34"/>
      <c r="UMF1657" s="35"/>
      <c r="UMG1657" s="34"/>
      <c r="UMN1657" s="35"/>
      <c r="UMO1657" s="34"/>
      <c r="UMV1657" s="35"/>
      <c r="UMW1657" s="34"/>
      <c r="UND1657" s="35"/>
      <c r="UNE1657" s="34"/>
      <c r="UNL1657" s="35"/>
      <c r="UNM1657" s="34"/>
      <c r="UNT1657" s="35"/>
      <c r="UNU1657" s="34"/>
      <c r="UOB1657" s="35"/>
      <c r="UOC1657" s="34"/>
      <c r="UOJ1657" s="35"/>
      <c r="UOK1657" s="34"/>
      <c r="UOR1657" s="35"/>
      <c r="UOS1657" s="34"/>
      <c r="UOZ1657" s="35"/>
      <c r="UPA1657" s="34"/>
      <c r="UPH1657" s="35"/>
      <c r="UPI1657" s="34"/>
      <c r="UPP1657" s="35"/>
      <c r="UPQ1657" s="34"/>
      <c r="UPX1657" s="35"/>
      <c r="UPY1657" s="34"/>
      <c r="UQF1657" s="35"/>
      <c r="UQG1657" s="34"/>
      <c r="UQN1657" s="35"/>
      <c r="UQO1657" s="34"/>
      <c r="UQV1657" s="35"/>
      <c r="UQW1657" s="34"/>
      <c r="URD1657" s="35"/>
      <c r="URE1657" s="34"/>
      <c r="URL1657" s="35"/>
      <c r="URM1657" s="34"/>
      <c r="URT1657" s="35"/>
      <c r="URU1657" s="34"/>
      <c r="USB1657" s="35"/>
      <c r="USC1657" s="34"/>
      <c r="USJ1657" s="35"/>
      <c r="USK1657" s="34"/>
      <c r="USR1657" s="35"/>
      <c r="USS1657" s="34"/>
      <c r="USZ1657" s="35"/>
      <c r="UTA1657" s="34"/>
      <c r="UTH1657" s="35"/>
      <c r="UTI1657" s="34"/>
      <c r="UTP1657" s="35"/>
      <c r="UTQ1657" s="34"/>
      <c r="UTX1657" s="35"/>
      <c r="UTY1657" s="34"/>
      <c r="UUF1657" s="35"/>
      <c r="UUG1657" s="34"/>
      <c r="UUN1657" s="35"/>
      <c r="UUO1657" s="34"/>
      <c r="UUV1657" s="35"/>
      <c r="UUW1657" s="34"/>
      <c r="UVD1657" s="35"/>
      <c r="UVE1657" s="34"/>
      <c r="UVL1657" s="35"/>
      <c r="UVM1657" s="34"/>
      <c r="UVT1657" s="35"/>
      <c r="UVU1657" s="34"/>
      <c r="UWB1657" s="35"/>
      <c r="UWC1657" s="34"/>
      <c r="UWJ1657" s="35"/>
      <c r="UWK1657" s="34"/>
      <c r="UWR1657" s="35"/>
      <c r="UWS1657" s="34"/>
      <c r="UWZ1657" s="35"/>
      <c r="UXA1657" s="34"/>
      <c r="UXH1657" s="35"/>
      <c r="UXI1657" s="34"/>
      <c r="UXP1657" s="35"/>
      <c r="UXQ1657" s="34"/>
      <c r="UXX1657" s="35"/>
      <c r="UXY1657" s="34"/>
      <c r="UYF1657" s="35"/>
      <c r="UYG1657" s="34"/>
      <c r="UYN1657" s="35"/>
      <c r="UYO1657" s="34"/>
      <c r="UYV1657" s="35"/>
      <c r="UYW1657" s="34"/>
      <c r="UZD1657" s="35"/>
      <c r="UZE1657" s="34"/>
      <c r="UZL1657" s="35"/>
      <c r="UZM1657" s="34"/>
      <c r="UZT1657" s="35"/>
      <c r="UZU1657" s="34"/>
      <c r="VAB1657" s="35"/>
      <c r="VAC1657" s="34"/>
      <c r="VAJ1657" s="35"/>
      <c r="VAK1657" s="34"/>
      <c r="VAR1657" s="35"/>
      <c r="VAS1657" s="34"/>
      <c r="VAZ1657" s="35"/>
      <c r="VBA1657" s="34"/>
      <c r="VBH1657" s="35"/>
      <c r="VBI1657" s="34"/>
      <c r="VBP1657" s="35"/>
      <c r="VBQ1657" s="34"/>
      <c r="VBX1657" s="35"/>
      <c r="VBY1657" s="34"/>
      <c r="VCF1657" s="35"/>
      <c r="VCG1657" s="34"/>
      <c r="VCN1657" s="35"/>
      <c r="VCO1657" s="34"/>
      <c r="VCV1657" s="35"/>
      <c r="VCW1657" s="34"/>
      <c r="VDD1657" s="35"/>
      <c r="VDE1657" s="34"/>
      <c r="VDL1657" s="35"/>
      <c r="VDM1657" s="34"/>
      <c r="VDT1657" s="35"/>
      <c r="VDU1657" s="34"/>
      <c r="VEB1657" s="35"/>
      <c r="VEC1657" s="34"/>
      <c r="VEJ1657" s="35"/>
      <c r="VEK1657" s="34"/>
      <c r="VER1657" s="35"/>
      <c r="VES1657" s="34"/>
      <c r="VEZ1657" s="35"/>
      <c r="VFA1657" s="34"/>
      <c r="VFH1657" s="35"/>
      <c r="VFI1657" s="34"/>
      <c r="VFP1657" s="35"/>
      <c r="VFQ1657" s="34"/>
      <c r="VFX1657" s="35"/>
      <c r="VFY1657" s="34"/>
      <c r="VGF1657" s="35"/>
      <c r="VGG1657" s="34"/>
      <c r="VGN1657" s="35"/>
      <c r="VGO1657" s="34"/>
      <c r="VGV1657" s="35"/>
      <c r="VGW1657" s="34"/>
      <c r="VHD1657" s="35"/>
      <c r="VHE1657" s="34"/>
      <c r="VHL1657" s="35"/>
      <c r="VHM1657" s="34"/>
      <c r="VHT1657" s="35"/>
      <c r="VHU1657" s="34"/>
      <c r="VIB1657" s="35"/>
      <c r="VIC1657" s="34"/>
      <c r="VIJ1657" s="35"/>
      <c r="VIK1657" s="34"/>
      <c r="VIR1657" s="35"/>
      <c r="VIS1657" s="34"/>
      <c r="VIZ1657" s="35"/>
      <c r="VJA1657" s="34"/>
      <c r="VJH1657" s="35"/>
      <c r="VJI1657" s="34"/>
      <c r="VJP1657" s="35"/>
      <c r="VJQ1657" s="34"/>
      <c r="VJX1657" s="35"/>
      <c r="VJY1657" s="34"/>
      <c r="VKF1657" s="35"/>
      <c r="VKG1657" s="34"/>
      <c r="VKN1657" s="35"/>
      <c r="VKO1657" s="34"/>
      <c r="VKV1657" s="35"/>
      <c r="VKW1657" s="34"/>
      <c r="VLD1657" s="35"/>
      <c r="VLE1657" s="34"/>
      <c r="VLL1657" s="35"/>
      <c r="VLM1657" s="34"/>
      <c r="VLT1657" s="35"/>
      <c r="VLU1657" s="34"/>
      <c r="VMB1657" s="35"/>
      <c r="VMC1657" s="34"/>
      <c r="VMJ1657" s="35"/>
      <c r="VMK1657" s="34"/>
      <c r="VMR1657" s="35"/>
      <c r="VMS1657" s="34"/>
      <c r="VMZ1657" s="35"/>
      <c r="VNA1657" s="34"/>
      <c r="VNH1657" s="35"/>
      <c r="VNI1657" s="34"/>
      <c r="VNP1657" s="35"/>
      <c r="VNQ1657" s="34"/>
      <c r="VNX1657" s="35"/>
      <c r="VNY1657" s="34"/>
      <c r="VOF1657" s="35"/>
      <c r="VOG1657" s="34"/>
      <c r="VON1657" s="35"/>
      <c r="VOO1657" s="34"/>
      <c r="VOV1657" s="35"/>
      <c r="VOW1657" s="34"/>
      <c r="VPD1657" s="35"/>
      <c r="VPE1657" s="34"/>
      <c r="VPL1657" s="35"/>
      <c r="VPM1657" s="34"/>
      <c r="VPT1657" s="35"/>
      <c r="VPU1657" s="34"/>
      <c r="VQB1657" s="35"/>
      <c r="VQC1657" s="34"/>
      <c r="VQJ1657" s="35"/>
      <c r="VQK1657" s="34"/>
      <c r="VQR1657" s="35"/>
      <c r="VQS1657" s="34"/>
      <c r="VQZ1657" s="35"/>
      <c r="VRA1657" s="34"/>
      <c r="VRH1657" s="35"/>
      <c r="VRI1657" s="34"/>
      <c r="VRP1657" s="35"/>
      <c r="VRQ1657" s="34"/>
      <c r="VRX1657" s="35"/>
      <c r="VRY1657" s="34"/>
      <c r="VSF1657" s="35"/>
      <c r="VSG1657" s="34"/>
      <c r="VSN1657" s="35"/>
      <c r="VSO1657" s="34"/>
      <c r="VSV1657" s="35"/>
      <c r="VSW1657" s="34"/>
      <c r="VTD1657" s="35"/>
      <c r="VTE1657" s="34"/>
      <c r="VTL1657" s="35"/>
      <c r="VTM1657" s="34"/>
      <c r="VTT1657" s="35"/>
      <c r="VTU1657" s="34"/>
      <c r="VUB1657" s="35"/>
      <c r="VUC1657" s="34"/>
      <c r="VUJ1657" s="35"/>
      <c r="VUK1657" s="34"/>
      <c r="VUR1657" s="35"/>
      <c r="VUS1657" s="34"/>
      <c r="VUZ1657" s="35"/>
      <c r="VVA1657" s="34"/>
      <c r="VVH1657" s="35"/>
      <c r="VVI1657" s="34"/>
      <c r="VVP1657" s="35"/>
      <c r="VVQ1657" s="34"/>
      <c r="VVX1657" s="35"/>
      <c r="VVY1657" s="34"/>
      <c r="VWF1657" s="35"/>
      <c r="VWG1657" s="34"/>
      <c r="VWN1657" s="35"/>
      <c r="VWO1657" s="34"/>
      <c r="VWV1657" s="35"/>
      <c r="VWW1657" s="34"/>
      <c r="VXD1657" s="35"/>
      <c r="VXE1657" s="34"/>
      <c r="VXL1657" s="35"/>
      <c r="VXM1657" s="34"/>
      <c r="VXT1657" s="35"/>
      <c r="VXU1657" s="34"/>
      <c r="VYB1657" s="35"/>
      <c r="VYC1657" s="34"/>
      <c r="VYJ1657" s="35"/>
      <c r="VYK1657" s="34"/>
      <c r="VYR1657" s="35"/>
      <c r="VYS1657" s="34"/>
      <c r="VYZ1657" s="35"/>
      <c r="VZA1657" s="34"/>
      <c r="VZH1657" s="35"/>
      <c r="VZI1657" s="34"/>
      <c r="VZP1657" s="35"/>
      <c r="VZQ1657" s="34"/>
      <c r="VZX1657" s="35"/>
      <c r="VZY1657" s="34"/>
      <c r="WAF1657" s="35"/>
      <c r="WAG1657" s="34"/>
      <c r="WAN1657" s="35"/>
      <c r="WAO1657" s="34"/>
      <c r="WAV1657" s="35"/>
      <c r="WAW1657" s="34"/>
      <c r="WBD1657" s="35"/>
      <c r="WBE1657" s="34"/>
      <c r="WBL1657" s="35"/>
      <c r="WBM1657" s="34"/>
      <c r="WBT1657" s="35"/>
      <c r="WBU1657" s="34"/>
      <c r="WCB1657" s="35"/>
      <c r="WCC1657" s="34"/>
      <c r="WCJ1657" s="35"/>
      <c r="WCK1657" s="34"/>
      <c r="WCR1657" s="35"/>
      <c r="WCS1657" s="34"/>
      <c r="WCZ1657" s="35"/>
      <c r="WDA1657" s="34"/>
      <c r="WDH1657" s="35"/>
      <c r="WDI1657" s="34"/>
      <c r="WDP1657" s="35"/>
      <c r="WDQ1657" s="34"/>
      <c r="WDX1657" s="35"/>
      <c r="WDY1657" s="34"/>
      <c r="WEF1657" s="35"/>
      <c r="WEG1657" s="34"/>
      <c r="WEN1657" s="35"/>
      <c r="WEO1657" s="34"/>
      <c r="WEV1657" s="35"/>
      <c r="WEW1657" s="34"/>
      <c r="WFD1657" s="35"/>
      <c r="WFE1657" s="34"/>
      <c r="WFL1657" s="35"/>
      <c r="WFM1657" s="34"/>
      <c r="WFT1657" s="35"/>
      <c r="WFU1657" s="34"/>
      <c r="WGB1657" s="35"/>
      <c r="WGC1657" s="34"/>
      <c r="WGJ1657" s="35"/>
      <c r="WGK1657" s="34"/>
      <c r="WGR1657" s="35"/>
      <c r="WGS1657" s="34"/>
      <c r="WGZ1657" s="35"/>
      <c r="WHA1657" s="34"/>
      <c r="WHH1657" s="35"/>
      <c r="WHI1657" s="34"/>
      <c r="WHP1657" s="35"/>
      <c r="WHQ1657" s="34"/>
      <c r="WHX1657" s="35"/>
      <c r="WHY1657" s="34"/>
      <c r="WIF1657" s="35"/>
      <c r="WIG1657" s="34"/>
      <c r="WIN1657" s="35"/>
      <c r="WIO1657" s="34"/>
      <c r="WIV1657" s="35"/>
      <c r="WIW1657" s="34"/>
      <c r="WJD1657" s="35"/>
      <c r="WJE1657" s="34"/>
      <c r="WJL1657" s="35"/>
      <c r="WJM1657" s="34"/>
      <c r="WJT1657" s="35"/>
      <c r="WJU1657" s="34"/>
      <c r="WKB1657" s="35"/>
      <c r="WKC1657" s="34"/>
      <c r="WKJ1657" s="35"/>
      <c r="WKK1657" s="34"/>
      <c r="WKR1657" s="35"/>
      <c r="WKS1657" s="34"/>
      <c r="WKZ1657" s="35"/>
      <c r="WLA1657" s="34"/>
      <c r="WLH1657" s="35"/>
      <c r="WLI1657" s="34"/>
      <c r="WLP1657" s="35"/>
      <c r="WLQ1657" s="34"/>
      <c r="WLX1657" s="35"/>
      <c r="WLY1657" s="34"/>
      <c r="WMF1657" s="35"/>
      <c r="WMG1657" s="34"/>
      <c r="WMN1657" s="35"/>
      <c r="WMO1657" s="34"/>
      <c r="WMV1657" s="35"/>
      <c r="WMW1657" s="34"/>
      <c r="WND1657" s="35"/>
      <c r="WNE1657" s="34"/>
      <c r="WNL1657" s="35"/>
      <c r="WNM1657" s="34"/>
      <c r="WNT1657" s="35"/>
      <c r="WNU1657" s="34"/>
      <c r="WOB1657" s="35"/>
      <c r="WOC1657" s="34"/>
      <c r="WOJ1657" s="35"/>
      <c r="WOK1657" s="34"/>
      <c r="WOR1657" s="35"/>
      <c r="WOS1657" s="34"/>
      <c r="WOZ1657" s="35"/>
      <c r="WPA1657" s="34"/>
      <c r="WPH1657" s="35"/>
      <c r="WPI1657" s="34"/>
      <c r="WPP1657" s="35"/>
      <c r="WPQ1657" s="34"/>
      <c r="WPX1657" s="35"/>
      <c r="WPY1657" s="34"/>
      <c r="WQF1657" s="35"/>
      <c r="WQG1657" s="34"/>
      <c r="WQN1657" s="35"/>
      <c r="WQO1657" s="34"/>
      <c r="WQV1657" s="35"/>
      <c r="WQW1657" s="34"/>
      <c r="WRD1657" s="35"/>
      <c r="WRE1657" s="34"/>
      <c r="WRL1657" s="35"/>
      <c r="WRM1657" s="34"/>
      <c r="WRT1657" s="35"/>
      <c r="WRU1657" s="34"/>
      <c r="WSB1657" s="35"/>
      <c r="WSC1657" s="34"/>
      <c r="WSJ1657" s="35"/>
      <c r="WSK1657" s="34"/>
      <c r="WSR1657" s="35"/>
      <c r="WSS1657" s="34"/>
      <c r="WSZ1657" s="35"/>
      <c r="WTA1657" s="34"/>
      <c r="WTH1657" s="35"/>
      <c r="WTI1657" s="34"/>
      <c r="WTP1657" s="35"/>
      <c r="WTQ1657" s="34"/>
      <c r="WTX1657" s="35"/>
      <c r="WTY1657" s="34"/>
      <c r="WUF1657" s="35"/>
      <c r="WUG1657" s="34"/>
      <c r="WUN1657" s="35"/>
      <c r="WUO1657" s="34"/>
      <c r="WUV1657" s="35"/>
      <c r="WUW1657" s="34"/>
      <c r="WVD1657" s="35"/>
      <c r="WVE1657" s="34"/>
      <c r="WVL1657" s="35"/>
      <c r="WVM1657" s="34"/>
      <c r="WVT1657" s="35"/>
      <c r="WVU1657" s="34"/>
      <c r="WWB1657" s="35"/>
      <c r="WWC1657" s="34"/>
      <c r="WWJ1657" s="35"/>
      <c r="WWK1657" s="34"/>
      <c r="WWR1657" s="35"/>
      <c r="WWS1657" s="34"/>
      <c r="WWZ1657" s="35"/>
      <c r="WXA1657" s="34"/>
      <c r="WXH1657" s="35"/>
      <c r="WXI1657" s="34"/>
      <c r="WXP1657" s="35"/>
      <c r="WXQ1657" s="34"/>
      <c r="WXX1657" s="35"/>
      <c r="WXY1657" s="34"/>
      <c r="WYF1657" s="35"/>
      <c r="WYG1657" s="34"/>
      <c r="WYN1657" s="35"/>
      <c r="WYO1657" s="34"/>
      <c r="WYV1657" s="35"/>
      <c r="WYW1657" s="34"/>
      <c r="WZD1657" s="35"/>
      <c r="WZE1657" s="34"/>
      <c r="WZL1657" s="35"/>
      <c r="WZM1657" s="34"/>
      <c r="WZT1657" s="35"/>
      <c r="WZU1657" s="34"/>
      <c r="XAB1657" s="35"/>
      <c r="XAC1657" s="34"/>
      <c r="XAJ1657" s="35"/>
      <c r="XAK1657" s="34"/>
      <c r="XAR1657" s="35"/>
      <c r="XAS1657" s="34"/>
      <c r="XAZ1657" s="35"/>
      <c r="XBA1657" s="34"/>
      <c r="XBH1657" s="35"/>
      <c r="XBI1657" s="34"/>
      <c r="XBP1657" s="35"/>
      <c r="XBQ1657" s="34"/>
      <c r="XBX1657" s="35"/>
      <c r="XBY1657" s="34"/>
      <c r="XCF1657" s="35"/>
      <c r="XCG1657" s="34"/>
      <c r="XCN1657" s="35"/>
      <c r="XCO1657" s="34"/>
      <c r="XCV1657" s="35"/>
      <c r="XCW1657" s="34"/>
      <c r="XDD1657" s="35"/>
      <c r="XDE1657" s="34"/>
      <c r="XDL1657" s="35"/>
      <c r="XDM1657" s="34"/>
      <c r="XDT1657" s="35"/>
      <c r="XDU1657" s="34"/>
      <c r="XEB1657" s="35"/>
      <c r="XEC1657" s="34"/>
      <c r="XEJ1657" s="35"/>
      <c r="XEK1657" s="34"/>
      <c r="XER1657" s="35"/>
      <c r="XES1657" s="34"/>
      <c r="XEZ1657" s="35"/>
      <c r="XFA1657" s="34"/>
    </row>
    <row r="1658" spans="1:1021 1028:2045 2052:3069 3076:4093 4100:5117 5124:6141 6148:7165 7172:8189 8196:9213 9220:10237 10244:11261 11268:12285 12292:13309 13316:14333 14340:15357 15364:16381" x14ac:dyDescent="0.25">
      <c r="A1658" t="s">
        <v>484</v>
      </c>
      <c r="B1658" t="s">
        <v>474</v>
      </c>
      <c r="C1658">
        <v>339</v>
      </c>
      <c r="D1658">
        <v>339</v>
      </c>
      <c r="E1658" s="35">
        <v>1</v>
      </c>
      <c r="F1658" s="34">
        <v>1.9999999999999999E-88</v>
      </c>
      <c r="G1658">
        <v>85.76</v>
      </c>
      <c r="H1658">
        <v>3121</v>
      </c>
      <c r="I1658" t="str">
        <f>HYPERLINK("https://www.ncbi.nlm.nih.gov/nucleotide/LS974160.1?report=genbank&amp;log$=nucltop&amp;blast_rank=56&amp;RID=XE6RV0D8013","LS974160.1")</f>
        <v>LS974160.1</v>
      </c>
      <c r="L1658" s="35"/>
      <c r="M1658" s="34"/>
      <c r="T1658" s="35"/>
      <c r="U1658" s="34"/>
      <c r="AB1658" s="35"/>
      <c r="AC1658" s="34"/>
      <c r="AJ1658" s="35"/>
      <c r="AK1658" s="34"/>
      <c r="AR1658" s="35"/>
      <c r="AS1658" s="34"/>
      <c r="AZ1658" s="35"/>
      <c r="BA1658" s="34"/>
      <c r="BH1658" s="35"/>
      <c r="BI1658" s="34"/>
      <c r="BP1658" s="35"/>
      <c r="BQ1658" s="34"/>
      <c r="BX1658" s="35"/>
      <c r="BY1658" s="34"/>
      <c r="CF1658" s="35"/>
      <c r="CG1658" s="34"/>
      <c r="CN1658" s="35"/>
      <c r="CO1658" s="34"/>
      <c r="CV1658" s="35"/>
      <c r="CW1658" s="34"/>
      <c r="DD1658" s="35"/>
      <c r="DE1658" s="34"/>
      <c r="DL1658" s="35"/>
      <c r="DM1658" s="34"/>
      <c r="DT1658" s="35"/>
      <c r="DU1658" s="34"/>
      <c r="EB1658" s="35"/>
      <c r="EC1658" s="34"/>
      <c r="EJ1658" s="35"/>
      <c r="EK1658" s="34"/>
      <c r="ER1658" s="35"/>
      <c r="ES1658" s="34"/>
      <c r="EZ1658" s="35"/>
      <c r="FA1658" s="34"/>
      <c r="FH1658" s="35"/>
      <c r="FI1658" s="34"/>
      <c r="FP1658" s="35"/>
      <c r="FQ1658" s="34"/>
      <c r="FX1658" s="35"/>
      <c r="FY1658" s="34"/>
      <c r="GF1658" s="35"/>
      <c r="GG1658" s="34"/>
      <c r="GN1658" s="35"/>
      <c r="GO1658" s="34"/>
      <c r="GV1658" s="35"/>
      <c r="GW1658" s="34"/>
      <c r="HD1658" s="35"/>
      <c r="HE1658" s="34"/>
      <c r="HL1658" s="35"/>
      <c r="HM1658" s="34"/>
      <c r="HT1658" s="35"/>
      <c r="HU1658" s="34"/>
      <c r="IB1658" s="35"/>
      <c r="IC1658" s="34"/>
      <c r="IJ1658" s="35"/>
      <c r="IK1658" s="34"/>
      <c r="IR1658" s="35"/>
      <c r="IS1658" s="34"/>
      <c r="IZ1658" s="35"/>
      <c r="JA1658" s="34"/>
      <c r="JH1658" s="35"/>
      <c r="JI1658" s="34"/>
      <c r="JP1658" s="35"/>
      <c r="JQ1658" s="34"/>
      <c r="JX1658" s="35"/>
      <c r="JY1658" s="34"/>
      <c r="KF1658" s="35"/>
      <c r="KG1658" s="34"/>
      <c r="KN1658" s="35"/>
      <c r="KO1658" s="34"/>
      <c r="KV1658" s="35"/>
      <c r="KW1658" s="34"/>
      <c r="LD1658" s="35"/>
      <c r="LE1658" s="34"/>
      <c r="LL1658" s="35"/>
      <c r="LM1658" s="34"/>
      <c r="LT1658" s="35"/>
      <c r="LU1658" s="34"/>
      <c r="MB1658" s="35"/>
      <c r="MC1658" s="34"/>
      <c r="MJ1658" s="35"/>
      <c r="MK1658" s="34"/>
      <c r="MR1658" s="35"/>
      <c r="MS1658" s="34"/>
      <c r="MZ1658" s="35"/>
      <c r="NA1658" s="34"/>
      <c r="NH1658" s="35"/>
      <c r="NI1658" s="34"/>
      <c r="NP1658" s="35"/>
      <c r="NQ1658" s="34"/>
      <c r="NX1658" s="35"/>
      <c r="NY1658" s="34"/>
      <c r="OF1658" s="35"/>
      <c r="OG1658" s="34"/>
      <c r="ON1658" s="35"/>
      <c r="OO1658" s="34"/>
      <c r="OV1658" s="35"/>
      <c r="OW1658" s="34"/>
      <c r="PD1658" s="35"/>
      <c r="PE1658" s="34"/>
      <c r="PL1658" s="35"/>
      <c r="PM1658" s="34"/>
      <c r="PT1658" s="35"/>
      <c r="PU1658" s="34"/>
      <c r="QB1658" s="35"/>
      <c r="QC1658" s="34"/>
      <c r="QJ1658" s="35"/>
      <c r="QK1658" s="34"/>
      <c r="QR1658" s="35"/>
      <c r="QS1658" s="34"/>
      <c r="QZ1658" s="35"/>
      <c r="RA1658" s="34"/>
      <c r="RH1658" s="35"/>
      <c r="RI1658" s="34"/>
      <c r="RP1658" s="35"/>
      <c r="RQ1658" s="34"/>
      <c r="RX1658" s="35"/>
      <c r="RY1658" s="34"/>
      <c r="SF1658" s="35"/>
      <c r="SG1658" s="34"/>
      <c r="SN1658" s="35"/>
      <c r="SO1658" s="34"/>
      <c r="SV1658" s="35"/>
      <c r="SW1658" s="34"/>
      <c r="TD1658" s="35"/>
      <c r="TE1658" s="34"/>
      <c r="TL1658" s="35"/>
      <c r="TM1658" s="34"/>
      <c r="TT1658" s="35"/>
      <c r="TU1658" s="34"/>
      <c r="UB1658" s="35"/>
      <c r="UC1658" s="34"/>
      <c r="UJ1658" s="35"/>
      <c r="UK1658" s="34"/>
      <c r="UR1658" s="35"/>
      <c r="US1658" s="34"/>
      <c r="UZ1658" s="35"/>
      <c r="VA1658" s="34"/>
      <c r="VH1658" s="35"/>
      <c r="VI1658" s="34"/>
      <c r="VP1658" s="35"/>
      <c r="VQ1658" s="34"/>
      <c r="VX1658" s="35"/>
      <c r="VY1658" s="34"/>
      <c r="WF1658" s="35"/>
      <c r="WG1658" s="34"/>
      <c r="WN1658" s="35"/>
      <c r="WO1658" s="34"/>
      <c r="WV1658" s="35"/>
      <c r="WW1658" s="34"/>
      <c r="XD1658" s="35"/>
      <c r="XE1658" s="34"/>
      <c r="XL1658" s="35"/>
      <c r="XM1658" s="34"/>
      <c r="XT1658" s="35"/>
      <c r="XU1658" s="34"/>
      <c r="YB1658" s="35"/>
      <c r="YC1658" s="34"/>
      <c r="YJ1658" s="35"/>
      <c r="YK1658" s="34"/>
      <c r="YR1658" s="35"/>
      <c r="YS1658" s="34"/>
      <c r="YZ1658" s="35"/>
      <c r="ZA1658" s="34"/>
      <c r="ZH1658" s="35"/>
      <c r="ZI1658" s="34"/>
      <c r="ZP1658" s="35"/>
      <c r="ZQ1658" s="34"/>
      <c r="ZX1658" s="35"/>
      <c r="ZY1658" s="34"/>
      <c r="AAF1658" s="35"/>
      <c r="AAG1658" s="34"/>
      <c r="AAN1658" s="35"/>
      <c r="AAO1658" s="34"/>
      <c r="AAV1658" s="35"/>
      <c r="AAW1658" s="34"/>
      <c r="ABD1658" s="35"/>
      <c r="ABE1658" s="34"/>
      <c r="ABL1658" s="35"/>
      <c r="ABM1658" s="34"/>
      <c r="ABT1658" s="35"/>
      <c r="ABU1658" s="34"/>
      <c r="ACB1658" s="35"/>
      <c r="ACC1658" s="34"/>
      <c r="ACJ1658" s="35"/>
      <c r="ACK1658" s="34"/>
      <c r="ACR1658" s="35"/>
      <c r="ACS1658" s="34"/>
      <c r="ACZ1658" s="35"/>
      <c r="ADA1658" s="34"/>
      <c r="ADH1658" s="35"/>
      <c r="ADI1658" s="34"/>
      <c r="ADP1658" s="35"/>
      <c r="ADQ1658" s="34"/>
      <c r="ADX1658" s="35"/>
      <c r="ADY1658" s="34"/>
      <c r="AEF1658" s="35"/>
      <c r="AEG1658" s="34"/>
      <c r="AEN1658" s="35"/>
      <c r="AEO1658" s="34"/>
      <c r="AEV1658" s="35"/>
      <c r="AEW1658" s="34"/>
      <c r="AFD1658" s="35"/>
      <c r="AFE1658" s="34"/>
      <c r="AFL1658" s="35"/>
      <c r="AFM1658" s="34"/>
      <c r="AFT1658" s="35"/>
      <c r="AFU1658" s="34"/>
      <c r="AGB1658" s="35"/>
      <c r="AGC1658" s="34"/>
      <c r="AGJ1658" s="35"/>
      <c r="AGK1658" s="34"/>
      <c r="AGR1658" s="35"/>
      <c r="AGS1658" s="34"/>
      <c r="AGZ1658" s="35"/>
      <c r="AHA1658" s="34"/>
      <c r="AHH1658" s="35"/>
      <c r="AHI1658" s="34"/>
      <c r="AHP1658" s="35"/>
      <c r="AHQ1658" s="34"/>
      <c r="AHX1658" s="35"/>
      <c r="AHY1658" s="34"/>
      <c r="AIF1658" s="35"/>
      <c r="AIG1658" s="34"/>
      <c r="AIN1658" s="35"/>
      <c r="AIO1658" s="34"/>
      <c r="AIV1658" s="35"/>
      <c r="AIW1658" s="34"/>
      <c r="AJD1658" s="35"/>
      <c r="AJE1658" s="34"/>
      <c r="AJL1658" s="35"/>
      <c r="AJM1658" s="34"/>
      <c r="AJT1658" s="35"/>
      <c r="AJU1658" s="34"/>
      <c r="AKB1658" s="35"/>
      <c r="AKC1658" s="34"/>
      <c r="AKJ1658" s="35"/>
      <c r="AKK1658" s="34"/>
      <c r="AKR1658" s="35"/>
      <c r="AKS1658" s="34"/>
      <c r="AKZ1658" s="35"/>
      <c r="ALA1658" s="34"/>
      <c r="ALH1658" s="35"/>
      <c r="ALI1658" s="34"/>
      <c r="ALP1658" s="35"/>
      <c r="ALQ1658" s="34"/>
      <c r="ALX1658" s="35"/>
      <c r="ALY1658" s="34"/>
      <c r="AMF1658" s="35"/>
      <c r="AMG1658" s="34"/>
      <c r="AMN1658" s="35"/>
      <c r="AMO1658" s="34"/>
      <c r="AMV1658" s="35"/>
      <c r="AMW1658" s="34"/>
      <c r="AND1658" s="35"/>
      <c r="ANE1658" s="34"/>
      <c r="ANL1658" s="35"/>
      <c r="ANM1658" s="34"/>
      <c r="ANT1658" s="35"/>
      <c r="ANU1658" s="34"/>
      <c r="AOB1658" s="35"/>
      <c r="AOC1658" s="34"/>
      <c r="AOJ1658" s="35"/>
      <c r="AOK1658" s="34"/>
      <c r="AOR1658" s="35"/>
      <c r="AOS1658" s="34"/>
      <c r="AOZ1658" s="35"/>
      <c r="APA1658" s="34"/>
      <c r="APH1658" s="35"/>
      <c r="API1658" s="34"/>
      <c r="APP1658" s="35"/>
      <c r="APQ1658" s="34"/>
      <c r="APX1658" s="35"/>
      <c r="APY1658" s="34"/>
      <c r="AQF1658" s="35"/>
      <c r="AQG1658" s="34"/>
      <c r="AQN1658" s="35"/>
      <c r="AQO1658" s="34"/>
      <c r="AQV1658" s="35"/>
      <c r="AQW1658" s="34"/>
      <c r="ARD1658" s="35"/>
      <c r="ARE1658" s="34"/>
      <c r="ARL1658" s="35"/>
      <c r="ARM1658" s="34"/>
      <c r="ART1658" s="35"/>
      <c r="ARU1658" s="34"/>
      <c r="ASB1658" s="35"/>
      <c r="ASC1658" s="34"/>
      <c r="ASJ1658" s="35"/>
      <c r="ASK1658" s="34"/>
      <c r="ASR1658" s="35"/>
      <c r="ASS1658" s="34"/>
      <c r="ASZ1658" s="35"/>
      <c r="ATA1658" s="34"/>
      <c r="ATH1658" s="35"/>
      <c r="ATI1658" s="34"/>
      <c r="ATP1658" s="35"/>
      <c r="ATQ1658" s="34"/>
      <c r="ATX1658" s="35"/>
      <c r="ATY1658" s="34"/>
      <c r="AUF1658" s="35"/>
      <c r="AUG1658" s="34"/>
      <c r="AUN1658" s="35"/>
      <c r="AUO1658" s="34"/>
      <c r="AUV1658" s="35"/>
      <c r="AUW1658" s="34"/>
      <c r="AVD1658" s="35"/>
      <c r="AVE1658" s="34"/>
      <c r="AVL1658" s="35"/>
      <c r="AVM1658" s="34"/>
      <c r="AVT1658" s="35"/>
      <c r="AVU1658" s="34"/>
      <c r="AWB1658" s="35"/>
      <c r="AWC1658" s="34"/>
      <c r="AWJ1658" s="35"/>
      <c r="AWK1658" s="34"/>
      <c r="AWR1658" s="35"/>
      <c r="AWS1658" s="34"/>
      <c r="AWZ1658" s="35"/>
      <c r="AXA1658" s="34"/>
      <c r="AXH1658" s="35"/>
      <c r="AXI1658" s="34"/>
      <c r="AXP1658" s="35"/>
      <c r="AXQ1658" s="34"/>
      <c r="AXX1658" s="35"/>
      <c r="AXY1658" s="34"/>
      <c r="AYF1658" s="35"/>
      <c r="AYG1658" s="34"/>
      <c r="AYN1658" s="35"/>
      <c r="AYO1658" s="34"/>
      <c r="AYV1658" s="35"/>
      <c r="AYW1658" s="34"/>
      <c r="AZD1658" s="35"/>
      <c r="AZE1658" s="34"/>
      <c r="AZL1658" s="35"/>
      <c r="AZM1658" s="34"/>
      <c r="AZT1658" s="35"/>
      <c r="AZU1658" s="34"/>
      <c r="BAB1658" s="35"/>
      <c r="BAC1658" s="34"/>
      <c r="BAJ1658" s="35"/>
      <c r="BAK1658" s="34"/>
      <c r="BAR1658" s="35"/>
      <c r="BAS1658" s="34"/>
      <c r="BAZ1658" s="35"/>
      <c r="BBA1658" s="34"/>
      <c r="BBH1658" s="35"/>
      <c r="BBI1658" s="34"/>
      <c r="BBP1658" s="35"/>
      <c r="BBQ1658" s="34"/>
      <c r="BBX1658" s="35"/>
      <c r="BBY1658" s="34"/>
      <c r="BCF1658" s="35"/>
      <c r="BCG1658" s="34"/>
      <c r="BCN1658" s="35"/>
      <c r="BCO1658" s="34"/>
      <c r="BCV1658" s="35"/>
      <c r="BCW1658" s="34"/>
      <c r="BDD1658" s="35"/>
      <c r="BDE1658" s="34"/>
      <c r="BDL1658" s="35"/>
      <c r="BDM1658" s="34"/>
      <c r="BDT1658" s="35"/>
      <c r="BDU1658" s="34"/>
      <c r="BEB1658" s="35"/>
      <c r="BEC1658" s="34"/>
      <c r="BEJ1658" s="35"/>
      <c r="BEK1658" s="34"/>
      <c r="BER1658" s="35"/>
      <c r="BES1658" s="34"/>
      <c r="BEZ1658" s="35"/>
      <c r="BFA1658" s="34"/>
      <c r="BFH1658" s="35"/>
      <c r="BFI1658" s="34"/>
      <c r="BFP1658" s="35"/>
      <c r="BFQ1658" s="34"/>
      <c r="BFX1658" s="35"/>
      <c r="BFY1658" s="34"/>
      <c r="BGF1658" s="35"/>
      <c r="BGG1658" s="34"/>
      <c r="BGN1658" s="35"/>
      <c r="BGO1658" s="34"/>
      <c r="BGV1658" s="35"/>
      <c r="BGW1658" s="34"/>
      <c r="BHD1658" s="35"/>
      <c r="BHE1658" s="34"/>
      <c r="BHL1658" s="35"/>
      <c r="BHM1658" s="34"/>
      <c r="BHT1658" s="35"/>
      <c r="BHU1658" s="34"/>
      <c r="BIB1658" s="35"/>
      <c r="BIC1658" s="34"/>
      <c r="BIJ1658" s="35"/>
      <c r="BIK1658" s="34"/>
      <c r="BIR1658" s="35"/>
      <c r="BIS1658" s="34"/>
      <c r="BIZ1658" s="35"/>
      <c r="BJA1658" s="34"/>
      <c r="BJH1658" s="35"/>
      <c r="BJI1658" s="34"/>
      <c r="BJP1658" s="35"/>
      <c r="BJQ1658" s="34"/>
      <c r="BJX1658" s="35"/>
      <c r="BJY1658" s="34"/>
      <c r="BKF1658" s="35"/>
      <c r="BKG1658" s="34"/>
      <c r="BKN1658" s="35"/>
      <c r="BKO1658" s="34"/>
      <c r="BKV1658" s="35"/>
      <c r="BKW1658" s="34"/>
      <c r="BLD1658" s="35"/>
      <c r="BLE1658" s="34"/>
      <c r="BLL1658" s="35"/>
      <c r="BLM1658" s="34"/>
      <c r="BLT1658" s="35"/>
      <c r="BLU1658" s="34"/>
      <c r="BMB1658" s="35"/>
      <c r="BMC1658" s="34"/>
      <c r="BMJ1658" s="35"/>
      <c r="BMK1658" s="34"/>
      <c r="BMR1658" s="35"/>
      <c r="BMS1658" s="34"/>
      <c r="BMZ1658" s="35"/>
      <c r="BNA1658" s="34"/>
      <c r="BNH1658" s="35"/>
      <c r="BNI1658" s="34"/>
      <c r="BNP1658" s="35"/>
      <c r="BNQ1658" s="34"/>
      <c r="BNX1658" s="35"/>
      <c r="BNY1658" s="34"/>
      <c r="BOF1658" s="35"/>
      <c r="BOG1658" s="34"/>
      <c r="BON1658" s="35"/>
      <c r="BOO1658" s="34"/>
      <c r="BOV1658" s="35"/>
      <c r="BOW1658" s="34"/>
      <c r="BPD1658" s="35"/>
      <c r="BPE1658" s="34"/>
      <c r="BPL1658" s="35"/>
      <c r="BPM1658" s="34"/>
      <c r="BPT1658" s="35"/>
      <c r="BPU1658" s="34"/>
      <c r="BQB1658" s="35"/>
      <c r="BQC1658" s="34"/>
      <c r="BQJ1658" s="35"/>
      <c r="BQK1658" s="34"/>
      <c r="BQR1658" s="35"/>
      <c r="BQS1658" s="34"/>
      <c r="BQZ1658" s="35"/>
      <c r="BRA1658" s="34"/>
      <c r="BRH1658" s="35"/>
      <c r="BRI1658" s="34"/>
      <c r="BRP1658" s="35"/>
      <c r="BRQ1658" s="34"/>
      <c r="BRX1658" s="35"/>
      <c r="BRY1658" s="34"/>
      <c r="BSF1658" s="35"/>
      <c r="BSG1658" s="34"/>
      <c r="BSN1658" s="35"/>
      <c r="BSO1658" s="34"/>
      <c r="BSV1658" s="35"/>
      <c r="BSW1658" s="34"/>
      <c r="BTD1658" s="35"/>
      <c r="BTE1658" s="34"/>
      <c r="BTL1658" s="35"/>
      <c r="BTM1658" s="34"/>
      <c r="BTT1658" s="35"/>
      <c r="BTU1658" s="34"/>
      <c r="BUB1658" s="35"/>
      <c r="BUC1658" s="34"/>
      <c r="BUJ1658" s="35"/>
      <c r="BUK1658" s="34"/>
      <c r="BUR1658" s="35"/>
      <c r="BUS1658" s="34"/>
      <c r="BUZ1658" s="35"/>
      <c r="BVA1658" s="34"/>
      <c r="BVH1658" s="35"/>
      <c r="BVI1658" s="34"/>
      <c r="BVP1658" s="35"/>
      <c r="BVQ1658" s="34"/>
      <c r="BVX1658" s="35"/>
      <c r="BVY1658" s="34"/>
      <c r="BWF1658" s="35"/>
      <c r="BWG1658" s="34"/>
      <c r="BWN1658" s="35"/>
      <c r="BWO1658" s="34"/>
      <c r="BWV1658" s="35"/>
      <c r="BWW1658" s="34"/>
      <c r="BXD1658" s="35"/>
      <c r="BXE1658" s="34"/>
      <c r="BXL1658" s="35"/>
      <c r="BXM1658" s="34"/>
      <c r="BXT1658" s="35"/>
      <c r="BXU1658" s="34"/>
      <c r="BYB1658" s="35"/>
      <c r="BYC1658" s="34"/>
      <c r="BYJ1658" s="35"/>
      <c r="BYK1658" s="34"/>
      <c r="BYR1658" s="35"/>
      <c r="BYS1658" s="34"/>
      <c r="BYZ1658" s="35"/>
      <c r="BZA1658" s="34"/>
      <c r="BZH1658" s="35"/>
      <c r="BZI1658" s="34"/>
      <c r="BZP1658" s="35"/>
      <c r="BZQ1658" s="34"/>
      <c r="BZX1658" s="35"/>
      <c r="BZY1658" s="34"/>
      <c r="CAF1658" s="35"/>
      <c r="CAG1658" s="34"/>
      <c r="CAN1658" s="35"/>
      <c r="CAO1658" s="34"/>
      <c r="CAV1658" s="35"/>
      <c r="CAW1658" s="34"/>
      <c r="CBD1658" s="35"/>
      <c r="CBE1658" s="34"/>
      <c r="CBL1658" s="35"/>
      <c r="CBM1658" s="34"/>
      <c r="CBT1658" s="35"/>
      <c r="CBU1658" s="34"/>
      <c r="CCB1658" s="35"/>
      <c r="CCC1658" s="34"/>
      <c r="CCJ1658" s="35"/>
      <c r="CCK1658" s="34"/>
      <c r="CCR1658" s="35"/>
      <c r="CCS1658" s="34"/>
      <c r="CCZ1658" s="35"/>
      <c r="CDA1658" s="34"/>
      <c r="CDH1658" s="35"/>
      <c r="CDI1658" s="34"/>
      <c r="CDP1658" s="35"/>
      <c r="CDQ1658" s="34"/>
      <c r="CDX1658" s="35"/>
      <c r="CDY1658" s="34"/>
      <c r="CEF1658" s="35"/>
      <c r="CEG1658" s="34"/>
      <c r="CEN1658" s="35"/>
      <c r="CEO1658" s="34"/>
      <c r="CEV1658" s="35"/>
      <c r="CEW1658" s="34"/>
      <c r="CFD1658" s="35"/>
      <c r="CFE1658" s="34"/>
      <c r="CFL1658" s="35"/>
      <c r="CFM1658" s="34"/>
      <c r="CFT1658" s="35"/>
      <c r="CFU1658" s="34"/>
      <c r="CGB1658" s="35"/>
      <c r="CGC1658" s="34"/>
      <c r="CGJ1658" s="35"/>
      <c r="CGK1658" s="34"/>
      <c r="CGR1658" s="35"/>
      <c r="CGS1658" s="34"/>
      <c r="CGZ1658" s="35"/>
      <c r="CHA1658" s="34"/>
      <c r="CHH1658" s="35"/>
      <c r="CHI1658" s="34"/>
      <c r="CHP1658" s="35"/>
      <c r="CHQ1658" s="34"/>
      <c r="CHX1658" s="35"/>
      <c r="CHY1658" s="34"/>
      <c r="CIF1658" s="35"/>
      <c r="CIG1658" s="34"/>
      <c r="CIN1658" s="35"/>
      <c r="CIO1658" s="34"/>
      <c r="CIV1658" s="35"/>
      <c r="CIW1658" s="34"/>
      <c r="CJD1658" s="35"/>
      <c r="CJE1658" s="34"/>
      <c r="CJL1658" s="35"/>
      <c r="CJM1658" s="34"/>
      <c r="CJT1658" s="35"/>
      <c r="CJU1658" s="34"/>
      <c r="CKB1658" s="35"/>
      <c r="CKC1658" s="34"/>
      <c r="CKJ1658" s="35"/>
      <c r="CKK1658" s="34"/>
      <c r="CKR1658" s="35"/>
      <c r="CKS1658" s="34"/>
      <c r="CKZ1658" s="35"/>
      <c r="CLA1658" s="34"/>
      <c r="CLH1658" s="35"/>
      <c r="CLI1658" s="34"/>
      <c r="CLP1658" s="35"/>
      <c r="CLQ1658" s="34"/>
      <c r="CLX1658" s="35"/>
      <c r="CLY1658" s="34"/>
      <c r="CMF1658" s="35"/>
      <c r="CMG1658" s="34"/>
      <c r="CMN1658" s="35"/>
      <c r="CMO1658" s="34"/>
      <c r="CMV1658" s="35"/>
      <c r="CMW1658" s="34"/>
      <c r="CND1658" s="35"/>
      <c r="CNE1658" s="34"/>
      <c r="CNL1658" s="35"/>
      <c r="CNM1658" s="34"/>
      <c r="CNT1658" s="35"/>
      <c r="CNU1658" s="34"/>
      <c r="COB1658" s="35"/>
      <c r="COC1658" s="34"/>
      <c r="COJ1658" s="35"/>
      <c r="COK1658" s="34"/>
      <c r="COR1658" s="35"/>
      <c r="COS1658" s="34"/>
      <c r="COZ1658" s="35"/>
      <c r="CPA1658" s="34"/>
      <c r="CPH1658" s="35"/>
      <c r="CPI1658" s="34"/>
      <c r="CPP1658" s="35"/>
      <c r="CPQ1658" s="34"/>
      <c r="CPX1658" s="35"/>
      <c r="CPY1658" s="34"/>
      <c r="CQF1658" s="35"/>
      <c r="CQG1658" s="34"/>
      <c r="CQN1658" s="35"/>
      <c r="CQO1658" s="34"/>
      <c r="CQV1658" s="35"/>
      <c r="CQW1658" s="34"/>
      <c r="CRD1658" s="35"/>
      <c r="CRE1658" s="34"/>
      <c r="CRL1658" s="35"/>
      <c r="CRM1658" s="34"/>
      <c r="CRT1658" s="35"/>
      <c r="CRU1658" s="34"/>
      <c r="CSB1658" s="35"/>
      <c r="CSC1658" s="34"/>
      <c r="CSJ1658" s="35"/>
      <c r="CSK1658" s="34"/>
      <c r="CSR1658" s="35"/>
      <c r="CSS1658" s="34"/>
      <c r="CSZ1658" s="35"/>
      <c r="CTA1658" s="34"/>
      <c r="CTH1658" s="35"/>
      <c r="CTI1658" s="34"/>
      <c r="CTP1658" s="35"/>
      <c r="CTQ1658" s="34"/>
      <c r="CTX1658" s="35"/>
      <c r="CTY1658" s="34"/>
      <c r="CUF1658" s="35"/>
      <c r="CUG1658" s="34"/>
      <c r="CUN1658" s="35"/>
      <c r="CUO1658" s="34"/>
      <c r="CUV1658" s="35"/>
      <c r="CUW1658" s="34"/>
      <c r="CVD1658" s="35"/>
      <c r="CVE1658" s="34"/>
      <c r="CVL1658" s="35"/>
      <c r="CVM1658" s="34"/>
      <c r="CVT1658" s="35"/>
      <c r="CVU1658" s="34"/>
      <c r="CWB1658" s="35"/>
      <c r="CWC1658" s="34"/>
      <c r="CWJ1658" s="35"/>
      <c r="CWK1658" s="34"/>
      <c r="CWR1658" s="35"/>
      <c r="CWS1658" s="34"/>
      <c r="CWZ1658" s="35"/>
      <c r="CXA1658" s="34"/>
      <c r="CXH1658" s="35"/>
      <c r="CXI1658" s="34"/>
      <c r="CXP1658" s="35"/>
      <c r="CXQ1658" s="34"/>
      <c r="CXX1658" s="35"/>
      <c r="CXY1658" s="34"/>
      <c r="CYF1658" s="35"/>
      <c r="CYG1658" s="34"/>
      <c r="CYN1658" s="35"/>
      <c r="CYO1658" s="34"/>
      <c r="CYV1658" s="35"/>
      <c r="CYW1658" s="34"/>
      <c r="CZD1658" s="35"/>
      <c r="CZE1658" s="34"/>
      <c r="CZL1658" s="35"/>
      <c r="CZM1658" s="34"/>
      <c r="CZT1658" s="35"/>
      <c r="CZU1658" s="34"/>
      <c r="DAB1658" s="35"/>
      <c r="DAC1658" s="34"/>
      <c r="DAJ1658" s="35"/>
      <c r="DAK1658" s="34"/>
      <c r="DAR1658" s="35"/>
      <c r="DAS1658" s="34"/>
      <c r="DAZ1658" s="35"/>
      <c r="DBA1658" s="34"/>
      <c r="DBH1658" s="35"/>
      <c r="DBI1658" s="34"/>
      <c r="DBP1658" s="35"/>
      <c r="DBQ1658" s="34"/>
      <c r="DBX1658" s="35"/>
      <c r="DBY1658" s="34"/>
      <c r="DCF1658" s="35"/>
      <c r="DCG1658" s="34"/>
      <c r="DCN1658" s="35"/>
      <c r="DCO1658" s="34"/>
      <c r="DCV1658" s="35"/>
      <c r="DCW1658" s="34"/>
      <c r="DDD1658" s="35"/>
      <c r="DDE1658" s="34"/>
      <c r="DDL1658" s="35"/>
      <c r="DDM1658" s="34"/>
      <c r="DDT1658" s="35"/>
      <c r="DDU1658" s="34"/>
      <c r="DEB1658" s="35"/>
      <c r="DEC1658" s="34"/>
      <c r="DEJ1658" s="35"/>
      <c r="DEK1658" s="34"/>
      <c r="DER1658" s="35"/>
      <c r="DES1658" s="34"/>
      <c r="DEZ1658" s="35"/>
      <c r="DFA1658" s="34"/>
      <c r="DFH1658" s="35"/>
      <c r="DFI1658" s="34"/>
      <c r="DFP1658" s="35"/>
      <c r="DFQ1658" s="34"/>
      <c r="DFX1658" s="35"/>
      <c r="DFY1658" s="34"/>
      <c r="DGF1658" s="35"/>
      <c r="DGG1658" s="34"/>
      <c r="DGN1658" s="35"/>
      <c r="DGO1658" s="34"/>
      <c r="DGV1658" s="35"/>
      <c r="DGW1658" s="34"/>
      <c r="DHD1658" s="35"/>
      <c r="DHE1658" s="34"/>
      <c r="DHL1658" s="35"/>
      <c r="DHM1658" s="34"/>
      <c r="DHT1658" s="35"/>
      <c r="DHU1658" s="34"/>
      <c r="DIB1658" s="35"/>
      <c r="DIC1658" s="34"/>
      <c r="DIJ1658" s="35"/>
      <c r="DIK1658" s="34"/>
      <c r="DIR1658" s="35"/>
      <c r="DIS1658" s="34"/>
      <c r="DIZ1658" s="35"/>
      <c r="DJA1658" s="34"/>
      <c r="DJH1658" s="35"/>
      <c r="DJI1658" s="34"/>
      <c r="DJP1658" s="35"/>
      <c r="DJQ1658" s="34"/>
      <c r="DJX1658" s="35"/>
      <c r="DJY1658" s="34"/>
      <c r="DKF1658" s="35"/>
      <c r="DKG1658" s="34"/>
      <c r="DKN1658" s="35"/>
      <c r="DKO1658" s="34"/>
      <c r="DKV1658" s="35"/>
      <c r="DKW1658" s="34"/>
      <c r="DLD1658" s="35"/>
      <c r="DLE1658" s="34"/>
      <c r="DLL1658" s="35"/>
      <c r="DLM1658" s="34"/>
      <c r="DLT1658" s="35"/>
      <c r="DLU1658" s="34"/>
      <c r="DMB1658" s="35"/>
      <c r="DMC1658" s="34"/>
      <c r="DMJ1658" s="35"/>
      <c r="DMK1658" s="34"/>
      <c r="DMR1658" s="35"/>
      <c r="DMS1658" s="34"/>
      <c r="DMZ1658" s="35"/>
      <c r="DNA1658" s="34"/>
      <c r="DNH1658" s="35"/>
      <c r="DNI1658" s="34"/>
      <c r="DNP1658" s="35"/>
      <c r="DNQ1658" s="34"/>
      <c r="DNX1658" s="35"/>
      <c r="DNY1658" s="34"/>
      <c r="DOF1658" s="35"/>
      <c r="DOG1658" s="34"/>
      <c r="DON1658" s="35"/>
      <c r="DOO1658" s="34"/>
      <c r="DOV1658" s="35"/>
      <c r="DOW1658" s="34"/>
      <c r="DPD1658" s="35"/>
      <c r="DPE1658" s="34"/>
      <c r="DPL1658" s="35"/>
      <c r="DPM1658" s="34"/>
      <c r="DPT1658" s="35"/>
      <c r="DPU1658" s="34"/>
      <c r="DQB1658" s="35"/>
      <c r="DQC1658" s="34"/>
      <c r="DQJ1658" s="35"/>
      <c r="DQK1658" s="34"/>
      <c r="DQR1658" s="35"/>
      <c r="DQS1658" s="34"/>
      <c r="DQZ1658" s="35"/>
      <c r="DRA1658" s="34"/>
      <c r="DRH1658" s="35"/>
      <c r="DRI1658" s="34"/>
      <c r="DRP1658" s="35"/>
      <c r="DRQ1658" s="34"/>
      <c r="DRX1658" s="35"/>
      <c r="DRY1658" s="34"/>
      <c r="DSF1658" s="35"/>
      <c r="DSG1658" s="34"/>
      <c r="DSN1658" s="35"/>
      <c r="DSO1658" s="34"/>
      <c r="DSV1658" s="35"/>
      <c r="DSW1658" s="34"/>
      <c r="DTD1658" s="35"/>
      <c r="DTE1658" s="34"/>
      <c r="DTL1658" s="35"/>
      <c r="DTM1658" s="34"/>
      <c r="DTT1658" s="35"/>
      <c r="DTU1658" s="34"/>
      <c r="DUB1658" s="35"/>
      <c r="DUC1658" s="34"/>
      <c r="DUJ1658" s="35"/>
      <c r="DUK1658" s="34"/>
      <c r="DUR1658" s="35"/>
      <c r="DUS1658" s="34"/>
      <c r="DUZ1658" s="35"/>
      <c r="DVA1658" s="34"/>
      <c r="DVH1658" s="35"/>
      <c r="DVI1658" s="34"/>
      <c r="DVP1658" s="35"/>
      <c r="DVQ1658" s="34"/>
      <c r="DVX1658" s="35"/>
      <c r="DVY1658" s="34"/>
      <c r="DWF1658" s="35"/>
      <c r="DWG1658" s="34"/>
      <c r="DWN1658" s="35"/>
      <c r="DWO1658" s="34"/>
      <c r="DWV1658" s="35"/>
      <c r="DWW1658" s="34"/>
      <c r="DXD1658" s="35"/>
      <c r="DXE1658" s="34"/>
      <c r="DXL1658" s="35"/>
      <c r="DXM1658" s="34"/>
      <c r="DXT1658" s="35"/>
      <c r="DXU1658" s="34"/>
      <c r="DYB1658" s="35"/>
      <c r="DYC1658" s="34"/>
      <c r="DYJ1658" s="35"/>
      <c r="DYK1658" s="34"/>
      <c r="DYR1658" s="35"/>
      <c r="DYS1658" s="34"/>
      <c r="DYZ1658" s="35"/>
      <c r="DZA1658" s="34"/>
      <c r="DZH1658" s="35"/>
      <c r="DZI1658" s="34"/>
      <c r="DZP1658" s="35"/>
      <c r="DZQ1658" s="34"/>
      <c r="DZX1658" s="35"/>
      <c r="DZY1658" s="34"/>
      <c r="EAF1658" s="35"/>
      <c r="EAG1658" s="34"/>
      <c r="EAN1658" s="35"/>
      <c r="EAO1658" s="34"/>
      <c r="EAV1658" s="35"/>
      <c r="EAW1658" s="34"/>
      <c r="EBD1658" s="35"/>
      <c r="EBE1658" s="34"/>
      <c r="EBL1658" s="35"/>
      <c r="EBM1658" s="34"/>
      <c r="EBT1658" s="35"/>
      <c r="EBU1658" s="34"/>
      <c r="ECB1658" s="35"/>
      <c r="ECC1658" s="34"/>
      <c r="ECJ1658" s="35"/>
      <c r="ECK1658" s="34"/>
      <c r="ECR1658" s="35"/>
      <c r="ECS1658" s="34"/>
      <c r="ECZ1658" s="35"/>
      <c r="EDA1658" s="34"/>
      <c r="EDH1658" s="35"/>
      <c r="EDI1658" s="34"/>
      <c r="EDP1658" s="35"/>
      <c r="EDQ1658" s="34"/>
      <c r="EDX1658" s="35"/>
      <c r="EDY1658" s="34"/>
      <c r="EEF1658" s="35"/>
      <c r="EEG1658" s="34"/>
      <c r="EEN1658" s="35"/>
      <c r="EEO1658" s="34"/>
      <c r="EEV1658" s="35"/>
      <c r="EEW1658" s="34"/>
      <c r="EFD1658" s="35"/>
      <c r="EFE1658" s="34"/>
      <c r="EFL1658" s="35"/>
      <c r="EFM1658" s="34"/>
      <c r="EFT1658" s="35"/>
      <c r="EFU1658" s="34"/>
      <c r="EGB1658" s="35"/>
      <c r="EGC1658" s="34"/>
      <c r="EGJ1658" s="35"/>
      <c r="EGK1658" s="34"/>
      <c r="EGR1658" s="35"/>
      <c r="EGS1658" s="34"/>
      <c r="EGZ1658" s="35"/>
      <c r="EHA1658" s="34"/>
      <c r="EHH1658" s="35"/>
      <c r="EHI1658" s="34"/>
      <c r="EHP1658" s="35"/>
      <c r="EHQ1658" s="34"/>
      <c r="EHX1658" s="35"/>
      <c r="EHY1658" s="34"/>
      <c r="EIF1658" s="35"/>
      <c r="EIG1658" s="34"/>
      <c r="EIN1658" s="35"/>
      <c r="EIO1658" s="34"/>
      <c r="EIV1658" s="35"/>
      <c r="EIW1658" s="34"/>
      <c r="EJD1658" s="35"/>
      <c r="EJE1658" s="34"/>
      <c r="EJL1658" s="35"/>
      <c r="EJM1658" s="34"/>
      <c r="EJT1658" s="35"/>
      <c r="EJU1658" s="34"/>
      <c r="EKB1658" s="35"/>
      <c r="EKC1658" s="34"/>
      <c r="EKJ1658" s="35"/>
      <c r="EKK1658" s="34"/>
      <c r="EKR1658" s="35"/>
      <c r="EKS1658" s="34"/>
      <c r="EKZ1658" s="35"/>
      <c r="ELA1658" s="34"/>
      <c r="ELH1658" s="35"/>
      <c r="ELI1658" s="34"/>
      <c r="ELP1658" s="35"/>
      <c r="ELQ1658" s="34"/>
      <c r="ELX1658" s="35"/>
      <c r="ELY1658" s="34"/>
      <c r="EMF1658" s="35"/>
      <c r="EMG1658" s="34"/>
      <c r="EMN1658" s="35"/>
      <c r="EMO1658" s="34"/>
      <c r="EMV1658" s="35"/>
      <c r="EMW1658" s="34"/>
      <c r="END1658" s="35"/>
      <c r="ENE1658" s="34"/>
      <c r="ENL1658" s="35"/>
      <c r="ENM1658" s="34"/>
      <c r="ENT1658" s="35"/>
      <c r="ENU1658" s="34"/>
      <c r="EOB1658" s="35"/>
      <c r="EOC1658" s="34"/>
      <c r="EOJ1658" s="35"/>
      <c r="EOK1658" s="34"/>
      <c r="EOR1658" s="35"/>
      <c r="EOS1658" s="34"/>
      <c r="EOZ1658" s="35"/>
      <c r="EPA1658" s="34"/>
      <c r="EPH1658" s="35"/>
      <c r="EPI1658" s="34"/>
      <c r="EPP1658" s="35"/>
      <c r="EPQ1658" s="34"/>
      <c r="EPX1658" s="35"/>
      <c r="EPY1658" s="34"/>
      <c r="EQF1658" s="35"/>
      <c r="EQG1658" s="34"/>
      <c r="EQN1658" s="35"/>
      <c r="EQO1658" s="34"/>
      <c r="EQV1658" s="35"/>
      <c r="EQW1658" s="34"/>
      <c r="ERD1658" s="35"/>
      <c r="ERE1658" s="34"/>
      <c r="ERL1658" s="35"/>
      <c r="ERM1658" s="34"/>
      <c r="ERT1658" s="35"/>
      <c r="ERU1658" s="34"/>
      <c r="ESB1658" s="35"/>
      <c r="ESC1658" s="34"/>
      <c r="ESJ1658" s="35"/>
      <c r="ESK1658" s="34"/>
      <c r="ESR1658" s="35"/>
      <c r="ESS1658" s="34"/>
      <c r="ESZ1658" s="35"/>
      <c r="ETA1658" s="34"/>
      <c r="ETH1658" s="35"/>
      <c r="ETI1658" s="34"/>
      <c r="ETP1658" s="35"/>
      <c r="ETQ1658" s="34"/>
      <c r="ETX1658" s="35"/>
      <c r="ETY1658" s="34"/>
      <c r="EUF1658" s="35"/>
      <c r="EUG1658" s="34"/>
      <c r="EUN1658" s="35"/>
      <c r="EUO1658" s="34"/>
      <c r="EUV1658" s="35"/>
      <c r="EUW1658" s="34"/>
      <c r="EVD1658" s="35"/>
      <c r="EVE1658" s="34"/>
      <c r="EVL1658" s="35"/>
      <c r="EVM1658" s="34"/>
      <c r="EVT1658" s="35"/>
      <c r="EVU1658" s="34"/>
      <c r="EWB1658" s="35"/>
      <c r="EWC1658" s="34"/>
      <c r="EWJ1658" s="35"/>
      <c r="EWK1658" s="34"/>
      <c r="EWR1658" s="35"/>
      <c r="EWS1658" s="34"/>
      <c r="EWZ1658" s="35"/>
      <c r="EXA1658" s="34"/>
      <c r="EXH1658" s="35"/>
      <c r="EXI1658" s="34"/>
      <c r="EXP1658" s="35"/>
      <c r="EXQ1658" s="34"/>
      <c r="EXX1658" s="35"/>
      <c r="EXY1658" s="34"/>
      <c r="EYF1658" s="35"/>
      <c r="EYG1658" s="34"/>
      <c r="EYN1658" s="35"/>
      <c r="EYO1658" s="34"/>
      <c r="EYV1658" s="35"/>
      <c r="EYW1658" s="34"/>
      <c r="EZD1658" s="35"/>
      <c r="EZE1658" s="34"/>
      <c r="EZL1658" s="35"/>
      <c r="EZM1658" s="34"/>
      <c r="EZT1658" s="35"/>
      <c r="EZU1658" s="34"/>
      <c r="FAB1658" s="35"/>
      <c r="FAC1658" s="34"/>
      <c r="FAJ1658" s="35"/>
      <c r="FAK1658" s="34"/>
      <c r="FAR1658" s="35"/>
      <c r="FAS1658" s="34"/>
      <c r="FAZ1658" s="35"/>
      <c r="FBA1658" s="34"/>
      <c r="FBH1658" s="35"/>
      <c r="FBI1658" s="34"/>
      <c r="FBP1658" s="35"/>
      <c r="FBQ1658" s="34"/>
      <c r="FBX1658" s="35"/>
      <c r="FBY1658" s="34"/>
      <c r="FCF1658" s="35"/>
      <c r="FCG1658" s="34"/>
      <c r="FCN1658" s="35"/>
      <c r="FCO1658" s="34"/>
      <c r="FCV1658" s="35"/>
      <c r="FCW1658" s="34"/>
      <c r="FDD1658" s="35"/>
      <c r="FDE1658" s="34"/>
      <c r="FDL1658" s="35"/>
      <c r="FDM1658" s="34"/>
      <c r="FDT1658" s="35"/>
      <c r="FDU1658" s="34"/>
      <c r="FEB1658" s="35"/>
      <c r="FEC1658" s="34"/>
      <c r="FEJ1658" s="35"/>
      <c r="FEK1658" s="34"/>
      <c r="FER1658" s="35"/>
      <c r="FES1658" s="34"/>
      <c r="FEZ1658" s="35"/>
      <c r="FFA1658" s="34"/>
      <c r="FFH1658" s="35"/>
      <c r="FFI1658" s="34"/>
      <c r="FFP1658" s="35"/>
      <c r="FFQ1658" s="34"/>
      <c r="FFX1658" s="35"/>
      <c r="FFY1658" s="34"/>
      <c r="FGF1658" s="35"/>
      <c r="FGG1658" s="34"/>
      <c r="FGN1658" s="35"/>
      <c r="FGO1658" s="34"/>
      <c r="FGV1658" s="35"/>
      <c r="FGW1658" s="34"/>
      <c r="FHD1658" s="35"/>
      <c r="FHE1658" s="34"/>
      <c r="FHL1658" s="35"/>
      <c r="FHM1658" s="34"/>
      <c r="FHT1658" s="35"/>
      <c r="FHU1658" s="34"/>
      <c r="FIB1658" s="35"/>
      <c r="FIC1658" s="34"/>
      <c r="FIJ1658" s="35"/>
      <c r="FIK1658" s="34"/>
      <c r="FIR1658" s="35"/>
      <c r="FIS1658" s="34"/>
      <c r="FIZ1658" s="35"/>
      <c r="FJA1658" s="34"/>
      <c r="FJH1658" s="35"/>
      <c r="FJI1658" s="34"/>
      <c r="FJP1658" s="35"/>
      <c r="FJQ1658" s="34"/>
      <c r="FJX1658" s="35"/>
      <c r="FJY1658" s="34"/>
      <c r="FKF1658" s="35"/>
      <c r="FKG1658" s="34"/>
      <c r="FKN1658" s="35"/>
      <c r="FKO1658" s="34"/>
      <c r="FKV1658" s="35"/>
      <c r="FKW1658" s="34"/>
      <c r="FLD1658" s="35"/>
      <c r="FLE1658" s="34"/>
      <c r="FLL1658" s="35"/>
      <c r="FLM1658" s="34"/>
      <c r="FLT1658" s="35"/>
      <c r="FLU1658" s="34"/>
      <c r="FMB1658" s="35"/>
      <c r="FMC1658" s="34"/>
      <c r="FMJ1658" s="35"/>
      <c r="FMK1658" s="34"/>
      <c r="FMR1658" s="35"/>
      <c r="FMS1658" s="34"/>
      <c r="FMZ1658" s="35"/>
      <c r="FNA1658" s="34"/>
      <c r="FNH1658" s="35"/>
      <c r="FNI1658" s="34"/>
      <c r="FNP1658" s="35"/>
      <c r="FNQ1658" s="34"/>
      <c r="FNX1658" s="35"/>
      <c r="FNY1658" s="34"/>
      <c r="FOF1658" s="35"/>
      <c r="FOG1658" s="34"/>
      <c r="FON1658" s="35"/>
      <c r="FOO1658" s="34"/>
      <c r="FOV1658" s="35"/>
      <c r="FOW1658" s="34"/>
      <c r="FPD1658" s="35"/>
      <c r="FPE1658" s="34"/>
      <c r="FPL1658" s="35"/>
      <c r="FPM1658" s="34"/>
      <c r="FPT1658" s="35"/>
      <c r="FPU1658" s="34"/>
      <c r="FQB1658" s="35"/>
      <c r="FQC1658" s="34"/>
      <c r="FQJ1658" s="35"/>
      <c r="FQK1658" s="34"/>
      <c r="FQR1658" s="35"/>
      <c r="FQS1658" s="34"/>
      <c r="FQZ1658" s="35"/>
      <c r="FRA1658" s="34"/>
      <c r="FRH1658" s="35"/>
      <c r="FRI1658" s="34"/>
      <c r="FRP1658" s="35"/>
      <c r="FRQ1658" s="34"/>
      <c r="FRX1658" s="35"/>
      <c r="FRY1658" s="34"/>
      <c r="FSF1658" s="35"/>
      <c r="FSG1658" s="34"/>
      <c r="FSN1658" s="35"/>
      <c r="FSO1658" s="34"/>
      <c r="FSV1658" s="35"/>
      <c r="FSW1658" s="34"/>
      <c r="FTD1658" s="35"/>
      <c r="FTE1658" s="34"/>
      <c r="FTL1658" s="35"/>
      <c r="FTM1658" s="34"/>
      <c r="FTT1658" s="35"/>
      <c r="FTU1658" s="34"/>
      <c r="FUB1658" s="35"/>
      <c r="FUC1658" s="34"/>
      <c r="FUJ1658" s="35"/>
      <c r="FUK1658" s="34"/>
      <c r="FUR1658" s="35"/>
      <c r="FUS1658" s="34"/>
      <c r="FUZ1658" s="35"/>
      <c r="FVA1658" s="34"/>
      <c r="FVH1658" s="35"/>
      <c r="FVI1658" s="34"/>
      <c r="FVP1658" s="35"/>
      <c r="FVQ1658" s="34"/>
      <c r="FVX1658" s="35"/>
      <c r="FVY1658" s="34"/>
      <c r="FWF1658" s="35"/>
      <c r="FWG1658" s="34"/>
      <c r="FWN1658" s="35"/>
      <c r="FWO1658" s="34"/>
      <c r="FWV1658" s="35"/>
      <c r="FWW1658" s="34"/>
      <c r="FXD1658" s="35"/>
      <c r="FXE1658" s="34"/>
      <c r="FXL1658" s="35"/>
      <c r="FXM1658" s="34"/>
      <c r="FXT1658" s="35"/>
      <c r="FXU1658" s="34"/>
      <c r="FYB1658" s="35"/>
      <c r="FYC1658" s="34"/>
      <c r="FYJ1658" s="35"/>
      <c r="FYK1658" s="34"/>
      <c r="FYR1658" s="35"/>
      <c r="FYS1658" s="34"/>
      <c r="FYZ1658" s="35"/>
      <c r="FZA1658" s="34"/>
      <c r="FZH1658" s="35"/>
      <c r="FZI1658" s="34"/>
      <c r="FZP1658" s="35"/>
      <c r="FZQ1658" s="34"/>
      <c r="FZX1658" s="35"/>
      <c r="FZY1658" s="34"/>
      <c r="GAF1658" s="35"/>
      <c r="GAG1658" s="34"/>
      <c r="GAN1658" s="35"/>
      <c r="GAO1658" s="34"/>
      <c r="GAV1658" s="35"/>
      <c r="GAW1658" s="34"/>
      <c r="GBD1658" s="35"/>
      <c r="GBE1658" s="34"/>
      <c r="GBL1658" s="35"/>
      <c r="GBM1658" s="34"/>
      <c r="GBT1658" s="35"/>
      <c r="GBU1658" s="34"/>
      <c r="GCB1658" s="35"/>
      <c r="GCC1658" s="34"/>
      <c r="GCJ1658" s="35"/>
      <c r="GCK1658" s="34"/>
      <c r="GCR1658" s="35"/>
      <c r="GCS1658" s="34"/>
      <c r="GCZ1658" s="35"/>
      <c r="GDA1658" s="34"/>
      <c r="GDH1658" s="35"/>
      <c r="GDI1658" s="34"/>
      <c r="GDP1658" s="35"/>
      <c r="GDQ1658" s="34"/>
      <c r="GDX1658" s="35"/>
      <c r="GDY1658" s="34"/>
      <c r="GEF1658" s="35"/>
      <c r="GEG1658" s="34"/>
      <c r="GEN1658" s="35"/>
      <c r="GEO1658" s="34"/>
      <c r="GEV1658" s="35"/>
      <c r="GEW1658" s="34"/>
      <c r="GFD1658" s="35"/>
      <c r="GFE1658" s="34"/>
      <c r="GFL1658" s="35"/>
      <c r="GFM1658" s="34"/>
      <c r="GFT1658" s="35"/>
      <c r="GFU1658" s="34"/>
      <c r="GGB1658" s="35"/>
      <c r="GGC1658" s="34"/>
      <c r="GGJ1658" s="35"/>
      <c r="GGK1658" s="34"/>
      <c r="GGR1658" s="35"/>
      <c r="GGS1658" s="34"/>
      <c r="GGZ1658" s="35"/>
      <c r="GHA1658" s="34"/>
      <c r="GHH1658" s="35"/>
      <c r="GHI1658" s="34"/>
      <c r="GHP1658" s="35"/>
      <c r="GHQ1658" s="34"/>
      <c r="GHX1658" s="35"/>
      <c r="GHY1658" s="34"/>
      <c r="GIF1658" s="35"/>
      <c r="GIG1658" s="34"/>
      <c r="GIN1658" s="35"/>
      <c r="GIO1658" s="34"/>
      <c r="GIV1658" s="35"/>
      <c r="GIW1658" s="34"/>
      <c r="GJD1658" s="35"/>
      <c r="GJE1658" s="34"/>
      <c r="GJL1658" s="35"/>
      <c r="GJM1658" s="34"/>
      <c r="GJT1658" s="35"/>
      <c r="GJU1658" s="34"/>
      <c r="GKB1658" s="35"/>
      <c r="GKC1658" s="34"/>
      <c r="GKJ1658" s="35"/>
      <c r="GKK1658" s="34"/>
      <c r="GKR1658" s="35"/>
      <c r="GKS1658" s="34"/>
      <c r="GKZ1658" s="35"/>
      <c r="GLA1658" s="34"/>
      <c r="GLH1658" s="35"/>
      <c r="GLI1658" s="34"/>
      <c r="GLP1658" s="35"/>
      <c r="GLQ1658" s="34"/>
      <c r="GLX1658" s="35"/>
      <c r="GLY1658" s="34"/>
      <c r="GMF1658" s="35"/>
      <c r="GMG1658" s="34"/>
      <c r="GMN1658" s="35"/>
      <c r="GMO1658" s="34"/>
      <c r="GMV1658" s="35"/>
      <c r="GMW1658" s="34"/>
      <c r="GND1658" s="35"/>
      <c r="GNE1658" s="34"/>
      <c r="GNL1658" s="35"/>
      <c r="GNM1658" s="34"/>
      <c r="GNT1658" s="35"/>
      <c r="GNU1658" s="34"/>
      <c r="GOB1658" s="35"/>
      <c r="GOC1658" s="34"/>
      <c r="GOJ1658" s="35"/>
      <c r="GOK1658" s="34"/>
      <c r="GOR1658" s="35"/>
      <c r="GOS1658" s="34"/>
      <c r="GOZ1658" s="35"/>
      <c r="GPA1658" s="34"/>
      <c r="GPH1658" s="35"/>
      <c r="GPI1658" s="34"/>
      <c r="GPP1658" s="35"/>
      <c r="GPQ1658" s="34"/>
      <c r="GPX1658" s="35"/>
      <c r="GPY1658" s="34"/>
      <c r="GQF1658" s="35"/>
      <c r="GQG1658" s="34"/>
      <c r="GQN1658" s="35"/>
      <c r="GQO1658" s="34"/>
      <c r="GQV1658" s="35"/>
      <c r="GQW1658" s="34"/>
      <c r="GRD1658" s="35"/>
      <c r="GRE1658" s="34"/>
      <c r="GRL1658" s="35"/>
      <c r="GRM1658" s="34"/>
      <c r="GRT1658" s="35"/>
      <c r="GRU1658" s="34"/>
      <c r="GSB1658" s="35"/>
      <c r="GSC1658" s="34"/>
      <c r="GSJ1658" s="35"/>
      <c r="GSK1658" s="34"/>
      <c r="GSR1658" s="35"/>
      <c r="GSS1658" s="34"/>
      <c r="GSZ1658" s="35"/>
      <c r="GTA1658" s="34"/>
      <c r="GTH1658" s="35"/>
      <c r="GTI1658" s="34"/>
      <c r="GTP1658" s="35"/>
      <c r="GTQ1658" s="34"/>
      <c r="GTX1658" s="35"/>
      <c r="GTY1658" s="34"/>
      <c r="GUF1658" s="35"/>
      <c r="GUG1658" s="34"/>
      <c r="GUN1658" s="35"/>
      <c r="GUO1658" s="34"/>
      <c r="GUV1658" s="35"/>
      <c r="GUW1658" s="34"/>
      <c r="GVD1658" s="35"/>
      <c r="GVE1658" s="34"/>
      <c r="GVL1658" s="35"/>
      <c r="GVM1658" s="34"/>
      <c r="GVT1658" s="35"/>
      <c r="GVU1658" s="34"/>
      <c r="GWB1658" s="35"/>
      <c r="GWC1658" s="34"/>
      <c r="GWJ1658" s="35"/>
      <c r="GWK1658" s="34"/>
      <c r="GWR1658" s="35"/>
      <c r="GWS1658" s="34"/>
      <c r="GWZ1658" s="35"/>
      <c r="GXA1658" s="34"/>
      <c r="GXH1658" s="35"/>
      <c r="GXI1658" s="34"/>
      <c r="GXP1658" s="35"/>
      <c r="GXQ1658" s="34"/>
      <c r="GXX1658" s="35"/>
      <c r="GXY1658" s="34"/>
      <c r="GYF1658" s="35"/>
      <c r="GYG1658" s="34"/>
      <c r="GYN1658" s="35"/>
      <c r="GYO1658" s="34"/>
      <c r="GYV1658" s="35"/>
      <c r="GYW1658" s="34"/>
      <c r="GZD1658" s="35"/>
      <c r="GZE1658" s="34"/>
      <c r="GZL1658" s="35"/>
      <c r="GZM1658" s="34"/>
      <c r="GZT1658" s="35"/>
      <c r="GZU1658" s="34"/>
      <c r="HAB1658" s="35"/>
      <c r="HAC1658" s="34"/>
      <c r="HAJ1658" s="35"/>
      <c r="HAK1658" s="34"/>
      <c r="HAR1658" s="35"/>
      <c r="HAS1658" s="34"/>
      <c r="HAZ1658" s="35"/>
      <c r="HBA1658" s="34"/>
      <c r="HBH1658" s="35"/>
      <c r="HBI1658" s="34"/>
      <c r="HBP1658" s="35"/>
      <c r="HBQ1658" s="34"/>
      <c r="HBX1658" s="35"/>
      <c r="HBY1658" s="34"/>
      <c r="HCF1658" s="35"/>
      <c r="HCG1658" s="34"/>
      <c r="HCN1658" s="35"/>
      <c r="HCO1658" s="34"/>
      <c r="HCV1658" s="35"/>
      <c r="HCW1658" s="34"/>
      <c r="HDD1658" s="35"/>
      <c r="HDE1658" s="34"/>
      <c r="HDL1658" s="35"/>
      <c r="HDM1658" s="34"/>
      <c r="HDT1658" s="35"/>
      <c r="HDU1658" s="34"/>
      <c r="HEB1658" s="35"/>
      <c r="HEC1658" s="34"/>
      <c r="HEJ1658" s="35"/>
      <c r="HEK1658" s="34"/>
      <c r="HER1658" s="35"/>
      <c r="HES1658" s="34"/>
      <c r="HEZ1658" s="35"/>
      <c r="HFA1658" s="34"/>
      <c r="HFH1658" s="35"/>
      <c r="HFI1658" s="34"/>
      <c r="HFP1658" s="35"/>
      <c r="HFQ1658" s="34"/>
      <c r="HFX1658" s="35"/>
      <c r="HFY1658" s="34"/>
      <c r="HGF1658" s="35"/>
      <c r="HGG1658" s="34"/>
      <c r="HGN1658" s="35"/>
      <c r="HGO1658" s="34"/>
      <c r="HGV1658" s="35"/>
      <c r="HGW1658" s="34"/>
      <c r="HHD1658" s="35"/>
      <c r="HHE1658" s="34"/>
      <c r="HHL1658" s="35"/>
      <c r="HHM1658" s="34"/>
      <c r="HHT1658" s="35"/>
      <c r="HHU1658" s="34"/>
      <c r="HIB1658" s="35"/>
      <c r="HIC1658" s="34"/>
      <c r="HIJ1658" s="35"/>
      <c r="HIK1658" s="34"/>
      <c r="HIR1658" s="35"/>
      <c r="HIS1658" s="34"/>
      <c r="HIZ1658" s="35"/>
      <c r="HJA1658" s="34"/>
      <c r="HJH1658" s="35"/>
      <c r="HJI1658" s="34"/>
      <c r="HJP1658" s="35"/>
      <c r="HJQ1658" s="34"/>
      <c r="HJX1658" s="35"/>
      <c r="HJY1658" s="34"/>
      <c r="HKF1658" s="35"/>
      <c r="HKG1658" s="34"/>
      <c r="HKN1658" s="35"/>
      <c r="HKO1658" s="34"/>
      <c r="HKV1658" s="35"/>
      <c r="HKW1658" s="34"/>
      <c r="HLD1658" s="35"/>
      <c r="HLE1658" s="34"/>
      <c r="HLL1658" s="35"/>
      <c r="HLM1658" s="34"/>
      <c r="HLT1658" s="35"/>
      <c r="HLU1658" s="34"/>
      <c r="HMB1658" s="35"/>
      <c r="HMC1658" s="34"/>
      <c r="HMJ1658" s="35"/>
      <c r="HMK1658" s="34"/>
      <c r="HMR1658" s="35"/>
      <c r="HMS1658" s="34"/>
      <c r="HMZ1658" s="35"/>
      <c r="HNA1658" s="34"/>
      <c r="HNH1658" s="35"/>
      <c r="HNI1658" s="34"/>
      <c r="HNP1658" s="35"/>
      <c r="HNQ1658" s="34"/>
      <c r="HNX1658" s="35"/>
      <c r="HNY1658" s="34"/>
      <c r="HOF1658" s="35"/>
      <c r="HOG1658" s="34"/>
      <c r="HON1658" s="35"/>
      <c r="HOO1658" s="34"/>
      <c r="HOV1658" s="35"/>
      <c r="HOW1658" s="34"/>
      <c r="HPD1658" s="35"/>
      <c r="HPE1658" s="34"/>
      <c r="HPL1658" s="35"/>
      <c r="HPM1658" s="34"/>
      <c r="HPT1658" s="35"/>
      <c r="HPU1658" s="34"/>
      <c r="HQB1658" s="35"/>
      <c r="HQC1658" s="34"/>
      <c r="HQJ1658" s="35"/>
      <c r="HQK1658" s="34"/>
      <c r="HQR1658" s="35"/>
      <c r="HQS1658" s="34"/>
      <c r="HQZ1658" s="35"/>
      <c r="HRA1658" s="34"/>
      <c r="HRH1658" s="35"/>
      <c r="HRI1658" s="34"/>
      <c r="HRP1658" s="35"/>
      <c r="HRQ1658" s="34"/>
      <c r="HRX1658" s="35"/>
      <c r="HRY1658" s="34"/>
      <c r="HSF1658" s="35"/>
      <c r="HSG1658" s="34"/>
      <c r="HSN1658" s="35"/>
      <c r="HSO1658" s="34"/>
      <c r="HSV1658" s="35"/>
      <c r="HSW1658" s="34"/>
      <c r="HTD1658" s="35"/>
      <c r="HTE1658" s="34"/>
      <c r="HTL1658" s="35"/>
      <c r="HTM1658" s="34"/>
      <c r="HTT1658" s="35"/>
      <c r="HTU1658" s="34"/>
      <c r="HUB1658" s="35"/>
      <c r="HUC1658" s="34"/>
      <c r="HUJ1658" s="35"/>
      <c r="HUK1658" s="34"/>
      <c r="HUR1658" s="35"/>
      <c r="HUS1658" s="34"/>
      <c r="HUZ1658" s="35"/>
      <c r="HVA1658" s="34"/>
      <c r="HVH1658" s="35"/>
      <c r="HVI1658" s="34"/>
      <c r="HVP1658" s="35"/>
      <c r="HVQ1658" s="34"/>
      <c r="HVX1658" s="35"/>
      <c r="HVY1658" s="34"/>
      <c r="HWF1658" s="35"/>
      <c r="HWG1658" s="34"/>
      <c r="HWN1658" s="35"/>
      <c r="HWO1658" s="34"/>
      <c r="HWV1658" s="35"/>
      <c r="HWW1658" s="34"/>
      <c r="HXD1658" s="35"/>
      <c r="HXE1658" s="34"/>
      <c r="HXL1658" s="35"/>
      <c r="HXM1658" s="34"/>
      <c r="HXT1658" s="35"/>
      <c r="HXU1658" s="34"/>
      <c r="HYB1658" s="35"/>
      <c r="HYC1658" s="34"/>
      <c r="HYJ1658" s="35"/>
      <c r="HYK1658" s="34"/>
      <c r="HYR1658" s="35"/>
      <c r="HYS1658" s="34"/>
      <c r="HYZ1658" s="35"/>
      <c r="HZA1658" s="34"/>
      <c r="HZH1658" s="35"/>
      <c r="HZI1658" s="34"/>
      <c r="HZP1658" s="35"/>
      <c r="HZQ1658" s="34"/>
      <c r="HZX1658" s="35"/>
      <c r="HZY1658" s="34"/>
      <c r="IAF1658" s="35"/>
      <c r="IAG1658" s="34"/>
      <c r="IAN1658" s="35"/>
      <c r="IAO1658" s="34"/>
      <c r="IAV1658" s="35"/>
      <c r="IAW1658" s="34"/>
      <c r="IBD1658" s="35"/>
      <c r="IBE1658" s="34"/>
      <c r="IBL1658" s="35"/>
      <c r="IBM1658" s="34"/>
      <c r="IBT1658" s="35"/>
      <c r="IBU1658" s="34"/>
      <c r="ICB1658" s="35"/>
      <c r="ICC1658" s="34"/>
      <c r="ICJ1658" s="35"/>
      <c r="ICK1658" s="34"/>
      <c r="ICR1658" s="35"/>
      <c r="ICS1658" s="34"/>
      <c r="ICZ1658" s="35"/>
      <c r="IDA1658" s="34"/>
      <c r="IDH1658" s="35"/>
      <c r="IDI1658" s="34"/>
      <c r="IDP1658" s="35"/>
      <c r="IDQ1658" s="34"/>
      <c r="IDX1658" s="35"/>
      <c r="IDY1658" s="34"/>
      <c r="IEF1658" s="35"/>
      <c r="IEG1658" s="34"/>
      <c r="IEN1658" s="35"/>
      <c r="IEO1658" s="34"/>
      <c r="IEV1658" s="35"/>
      <c r="IEW1658" s="34"/>
      <c r="IFD1658" s="35"/>
      <c r="IFE1658" s="34"/>
      <c r="IFL1658" s="35"/>
      <c r="IFM1658" s="34"/>
      <c r="IFT1658" s="35"/>
      <c r="IFU1658" s="34"/>
      <c r="IGB1658" s="35"/>
      <c r="IGC1658" s="34"/>
      <c r="IGJ1658" s="35"/>
      <c r="IGK1658" s="34"/>
      <c r="IGR1658" s="35"/>
      <c r="IGS1658" s="34"/>
      <c r="IGZ1658" s="35"/>
      <c r="IHA1658" s="34"/>
      <c r="IHH1658" s="35"/>
      <c r="IHI1658" s="34"/>
      <c r="IHP1658" s="35"/>
      <c r="IHQ1658" s="34"/>
      <c r="IHX1658" s="35"/>
      <c r="IHY1658" s="34"/>
      <c r="IIF1658" s="35"/>
      <c r="IIG1658" s="34"/>
      <c r="IIN1658" s="35"/>
      <c r="IIO1658" s="34"/>
      <c r="IIV1658" s="35"/>
      <c r="IIW1658" s="34"/>
      <c r="IJD1658" s="35"/>
      <c r="IJE1658" s="34"/>
      <c r="IJL1658" s="35"/>
      <c r="IJM1658" s="34"/>
      <c r="IJT1658" s="35"/>
      <c r="IJU1658" s="34"/>
      <c r="IKB1658" s="35"/>
      <c r="IKC1658" s="34"/>
      <c r="IKJ1658" s="35"/>
      <c r="IKK1658" s="34"/>
      <c r="IKR1658" s="35"/>
      <c r="IKS1658" s="34"/>
      <c r="IKZ1658" s="35"/>
      <c r="ILA1658" s="34"/>
      <c r="ILH1658" s="35"/>
      <c r="ILI1658" s="34"/>
      <c r="ILP1658" s="35"/>
      <c r="ILQ1658" s="34"/>
      <c r="ILX1658" s="35"/>
      <c r="ILY1658" s="34"/>
      <c r="IMF1658" s="35"/>
      <c r="IMG1658" s="34"/>
      <c r="IMN1658" s="35"/>
      <c r="IMO1658" s="34"/>
      <c r="IMV1658" s="35"/>
      <c r="IMW1658" s="34"/>
      <c r="IND1658" s="35"/>
      <c r="INE1658" s="34"/>
      <c r="INL1658" s="35"/>
      <c r="INM1658" s="34"/>
      <c r="INT1658" s="35"/>
      <c r="INU1658" s="34"/>
      <c r="IOB1658" s="35"/>
      <c r="IOC1658" s="34"/>
      <c r="IOJ1658" s="35"/>
      <c r="IOK1658" s="34"/>
      <c r="IOR1658" s="35"/>
      <c r="IOS1658" s="34"/>
      <c r="IOZ1658" s="35"/>
      <c r="IPA1658" s="34"/>
      <c r="IPH1658" s="35"/>
      <c r="IPI1658" s="34"/>
      <c r="IPP1658" s="35"/>
      <c r="IPQ1658" s="34"/>
      <c r="IPX1658" s="35"/>
      <c r="IPY1658" s="34"/>
      <c r="IQF1658" s="35"/>
      <c r="IQG1658" s="34"/>
      <c r="IQN1658" s="35"/>
      <c r="IQO1658" s="34"/>
      <c r="IQV1658" s="35"/>
      <c r="IQW1658" s="34"/>
      <c r="IRD1658" s="35"/>
      <c r="IRE1658" s="34"/>
      <c r="IRL1658" s="35"/>
      <c r="IRM1658" s="34"/>
      <c r="IRT1658" s="35"/>
      <c r="IRU1658" s="34"/>
      <c r="ISB1658" s="35"/>
      <c r="ISC1658" s="34"/>
      <c r="ISJ1658" s="35"/>
      <c r="ISK1658" s="34"/>
      <c r="ISR1658" s="35"/>
      <c r="ISS1658" s="34"/>
      <c r="ISZ1658" s="35"/>
      <c r="ITA1658" s="34"/>
      <c r="ITH1658" s="35"/>
      <c r="ITI1658" s="34"/>
      <c r="ITP1658" s="35"/>
      <c r="ITQ1658" s="34"/>
      <c r="ITX1658" s="35"/>
      <c r="ITY1658" s="34"/>
      <c r="IUF1658" s="35"/>
      <c r="IUG1658" s="34"/>
      <c r="IUN1658" s="35"/>
      <c r="IUO1658" s="34"/>
      <c r="IUV1658" s="35"/>
      <c r="IUW1658" s="34"/>
      <c r="IVD1658" s="35"/>
      <c r="IVE1658" s="34"/>
      <c r="IVL1658" s="35"/>
      <c r="IVM1658" s="34"/>
      <c r="IVT1658" s="35"/>
      <c r="IVU1658" s="34"/>
      <c r="IWB1658" s="35"/>
      <c r="IWC1658" s="34"/>
      <c r="IWJ1658" s="35"/>
      <c r="IWK1658" s="34"/>
      <c r="IWR1658" s="35"/>
      <c r="IWS1658" s="34"/>
      <c r="IWZ1658" s="35"/>
      <c r="IXA1658" s="34"/>
      <c r="IXH1658" s="35"/>
      <c r="IXI1658" s="34"/>
      <c r="IXP1658" s="35"/>
      <c r="IXQ1658" s="34"/>
      <c r="IXX1658" s="35"/>
      <c r="IXY1658" s="34"/>
      <c r="IYF1658" s="35"/>
      <c r="IYG1658" s="34"/>
      <c r="IYN1658" s="35"/>
      <c r="IYO1658" s="34"/>
      <c r="IYV1658" s="35"/>
      <c r="IYW1658" s="34"/>
      <c r="IZD1658" s="35"/>
      <c r="IZE1658" s="34"/>
      <c r="IZL1658" s="35"/>
      <c r="IZM1658" s="34"/>
      <c r="IZT1658" s="35"/>
      <c r="IZU1658" s="34"/>
      <c r="JAB1658" s="35"/>
      <c r="JAC1658" s="34"/>
      <c r="JAJ1658" s="35"/>
      <c r="JAK1658" s="34"/>
      <c r="JAR1658" s="35"/>
      <c r="JAS1658" s="34"/>
      <c r="JAZ1658" s="35"/>
      <c r="JBA1658" s="34"/>
      <c r="JBH1658" s="35"/>
      <c r="JBI1658" s="34"/>
      <c r="JBP1658" s="35"/>
      <c r="JBQ1658" s="34"/>
      <c r="JBX1658" s="35"/>
      <c r="JBY1658" s="34"/>
      <c r="JCF1658" s="35"/>
      <c r="JCG1658" s="34"/>
      <c r="JCN1658" s="35"/>
      <c r="JCO1658" s="34"/>
      <c r="JCV1658" s="35"/>
      <c r="JCW1658" s="34"/>
      <c r="JDD1658" s="35"/>
      <c r="JDE1658" s="34"/>
      <c r="JDL1658" s="35"/>
      <c r="JDM1658" s="34"/>
      <c r="JDT1658" s="35"/>
      <c r="JDU1658" s="34"/>
      <c r="JEB1658" s="35"/>
      <c r="JEC1658" s="34"/>
      <c r="JEJ1658" s="35"/>
      <c r="JEK1658" s="34"/>
      <c r="JER1658" s="35"/>
      <c r="JES1658" s="34"/>
      <c r="JEZ1658" s="35"/>
      <c r="JFA1658" s="34"/>
      <c r="JFH1658" s="35"/>
      <c r="JFI1658" s="34"/>
      <c r="JFP1658" s="35"/>
      <c r="JFQ1658" s="34"/>
      <c r="JFX1658" s="35"/>
      <c r="JFY1658" s="34"/>
      <c r="JGF1658" s="35"/>
      <c r="JGG1658" s="34"/>
      <c r="JGN1658" s="35"/>
      <c r="JGO1658" s="34"/>
      <c r="JGV1658" s="35"/>
      <c r="JGW1658" s="34"/>
      <c r="JHD1658" s="35"/>
      <c r="JHE1658" s="34"/>
      <c r="JHL1658" s="35"/>
      <c r="JHM1658" s="34"/>
      <c r="JHT1658" s="35"/>
      <c r="JHU1658" s="34"/>
      <c r="JIB1658" s="35"/>
      <c r="JIC1658" s="34"/>
      <c r="JIJ1658" s="35"/>
      <c r="JIK1658" s="34"/>
      <c r="JIR1658" s="35"/>
      <c r="JIS1658" s="34"/>
      <c r="JIZ1658" s="35"/>
      <c r="JJA1658" s="34"/>
      <c r="JJH1658" s="35"/>
      <c r="JJI1658" s="34"/>
      <c r="JJP1658" s="35"/>
      <c r="JJQ1658" s="34"/>
      <c r="JJX1658" s="35"/>
      <c r="JJY1658" s="34"/>
      <c r="JKF1658" s="35"/>
      <c r="JKG1658" s="34"/>
      <c r="JKN1658" s="35"/>
      <c r="JKO1658" s="34"/>
      <c r="JKV1658" s="35"/>
      <c r="JKW1658" s="34"/>
      <c r="JLD1658" s="35"/>
      <c r="JLE1658" s="34"/>
      <c r="JLL1658" s="35"/>
      <c r="JLM1658" s="34"/>
      <c r="JLT1658" s="35"/>
      <c r="JLU1658" s="34"/>
      <c r="JMB1658" s="35"/>
      <c r="JMC1658" s="34"/>
      <c r="JMJ1658" s="35"/>
      <c r="JMK1658" s="34"/>
      <c r="JMR1658" s="35"/>
      <c r="JMS1658" s="34"/>
      <c r="JMZ1658" s="35"/>
      <c r="JNA1658" s="34"/>
      <c r="JNH1658" s="35"/>
      <c r="JNI1658" s="34"/>
      <c r="JNP1658" s="35"/>
      <c r="JNQ1658" s="34"/>
      <c r="JNX1658" s="35"/>
      <c r="JNY1658" s="34"/>
      <c r="JOF1658" s="35"/>
      <c r="JOG1658" s="34"/>
      <c r="JON1658" s="35"/>
      <c r="JOO1658" s="34"/>
      <c r="JOV1658" s="35"/>
      <c r="JOW1658" s="34"/>
      <c r="JPD1658" s="35"/>
      <c r="JPE1658" s="34"/>
      <c r="JPL1658" s="35"/>
      <c r="JPM1658" s="34"/>
      <c r="JPT1658" s="35"/>
      <c r="JPU1658" s="34"/>
      <c r="JQB1658" s="35"/>
      <c r="JQC1658" s="34"/>
      <c r="JQJ1658" s="35"/>
      <c r="JQK1658" s="34"/>
      <c r="JQR1658" s="35"/>
      <c r="JQS1658" s="34"/>
      <c r="JQZ1658" s="35"/>
      <c r="JRA1658" s="34"/>
      <c r="JRH1658" s="35"/>
      <c r="JRI1658" s="34"/>
      <c r="JRP1658" s="35"/>
      <c r="JRQ1658" s="34"/>
      <c r="JRX1658" s="35"/>
      <c r="JRY1658" s="34"/>
      <c r="JSF1658" s="35"/>
      <c r="JSG1658" s="34"/>
      <c r="JSN1658" s="35"/>
      <c r="JSO1658" s="34"/>
      <c r="JSV1658" s="35"/>
      <c r="JSW1658" s="34"/>
      <c r="JTD1658" s="35"/>
      <c r="JTE1658" s="34"/>
      <c r="JTL1658" s="35"/>
      <c r="JTM1658" s="34"/>
      <c r="JTT1658" s="35"/>
      <c r="JTU1658" s="34"/>
      <c r="JUB1658" s="35"/>
      <c r="JUC1658" s="34"/>
      <c r="JUJ1658" s="35"/>
      <c r="JUK1658" s="34"/>
      <c r="JUR1658" s="35"/>
      <c r="JUS1658" s="34"/>
      <c r="JUZ1658" s="35"/>
      <c r="JVA1658" s="34"/>
      <c r="JVH1658" s="35"/>
      <c r="JVI1658" s="34"/>
      <c r="JVP1658" s="35"/>
      <c r="JVQ1658" s="34"/>
      <c r="JVX1658" s="35"/>
      <c r="JVY1658" s="34"/>
      <c r="JWF1658" s="35"/>
      <c r="JWG1658" s="34"/>
      <c r="JWN1658" s="35"/>
      <c r="JWO1658" s="34"/>
      <c r="JWV1658" s="35"/>
      <c r="JWW1658" s="34"/>
      <c r="JXD1658" s="35"/>
      <c r="JXE1658" s="34"/>
      <c r="JXL1658" s="35"/>
      <c r="JXM1658" s="34"/>
      <c r="JXT1658" s="35"/>
      <c r="JXU1658" s="34"/>
      <c r="JYB1658" s="35"/>
      <c r="JYC1658" s="34"/>
      <c r="JYJ1658" s="35"/>
      <c r="JYK1658" s="34"/>
      <c r="JYR1658" s="35"/>
      <c r="JYS1658" s="34"/>
      <c r="JYZ1658" s="35"/>
      <c r="JZA1658" s="34"/>
      <c r="JZH1658" s="35"/>
      <c r="JZI1658" s="34"/>
      <c r="JZP1658" s="35"/>
      <c r="JZQ1658" s="34"/>
      <c r="JZX1658" s="35"/>
      <c r="JZY1658" s="34"/>
      <c r="KAF1658" s="35"/>
      <c r="KAG1658" s="34"/>
      <c r="KAN1658" s="35"/>
      <c r="KAO1658" s="34"/>
      <c r="KAV1658" s="35"/>
      <c r="KAW1658" s="34"/>
      <c r="KBD1658" s="35"/>
      <c r="KBE1658" s="34"/>
      <c r="KBL1658" s="35"/>
      <c r="KBM1658" s="34"/>
      <c r="KBT1658" s="35"/>
      <c r="KBU1658" s="34"/>
      <c r="KCB1658" s="35"/>
      <c r="KCC1658" s="34"/>
      <c r="KCJ1658" s="35"/>
      <c r="KCK1658" s="34"/>
      <c r="KCR1658" s="35"/>
      <c r="KCS1658" s="34"/>
      <c r="KCZ1658" s="35"/>
      <c r="KDA1658" s="34"/>
      <c r="KDH1658" s="35"/>
      <c r="KDI1658" s="34"/>
      <c r="KDP1658" s="35"/>
      <c r="KDQ1658" s="34"/>
      <c r="KDX1658" s="35"/>
      <c r="KDY1658" s="34"/>
      <c r="KEF1658" s="35"/>
      <c r="KEG1658" s="34"/>
      <c r="KEN1658" s="35"/>
      <c r="KEO1658" s="34"/>
      <c r="KEV1658" s="35"/>
      <c r="KEW1658" s="34"/>
      <c r="KFD1658" s="35"/>
      <c r="KFE1658" s="34"/>
      <c r="KFL1658" s="35"/>
      <c r="KFM1658" s="34"/>
      <c r="KFT1658" s="35"/>
      <c r="KFU1658" s="34"/>
      <c r="KGB1658" s="35"/>
      <c r="KGC1658" s="34"/>
      <c r="KGJ1658" s="35"/>
      <c r="KGK1658" s="34"/>
      <c r="KGR1658" s="35"/>
      <c r="KGS1658" s="34"/>
      <c r="KGZ1658" s="35"/>
      <c r="KHA1658" s="34"/>
      <c r="KHH1658" s="35"/>
      <c r="KHI1658" s="34"/>
      <c r="KHP1658" s="35"/>
      <c r="KHQ1658" s="34"/>
      <c r="KHX1658" s="35"/>
      <c r="KHY1658" s="34"/>
      <c r="KIF1658" s="35"/>
      <c r="KIG1658" s="34"/>
      <c r="KIN1658" s="35"/>
      <c r="KIO1658" s="34"/>
      <c r="KIV1658" s="35"/>
      <c r="KIW1658" s="34"/>
      <c r="KJD1658" s="35"/>
      <c r="KJE1658" s="34"/>
      <c r="KJL1658" s="35"/>
      <c r="KJM1658" s="34"/>
      <c r="KJT1658" s="35"/>
      <c r="KJU1658" s="34"/>
      <c r="KKB1658" s="35"/>
      <c r="KKC1658" s="34"/>
      <c r="KKJ1658" s="35"/>
      <c r="KKK1658" s="34"/>
      <c r="KKR1658" s="35"/>
      <c r="KKS1658" s="34"/>
      <c r="KKZ1658" s="35"/>
      <c r="KLA1658" s="34"/>
      <c r="KLH1658" s="35"/>
      <c r="KLI1658" s="34"/>
      <c r="KLP1658" s="35"/>
      <c r="KLQ1658" s="34"/>
      <c r="KLX1658" s="35"/>
      <c r="KLY1658" s="34"/>
      <c r="KMF1658" s="35"/>
      <c r="KMG1658" s="34"/>
      <c r="KMN1658" s="35"/>
      <c r="KMO1658" s="34"/>
      <c r="KMV1658" s="35"/>
      <c r="KMW1658" s="34"/>
      <c r="KND1658" s="35"/>
      <c r="KNE1658" s="34"/>
      <c r="KNL1658" s="35"/>
      <c r="KNM1658" s="34"/>
      <c r="KNT1658" s="35"/>
      <c r="KNU1658" s="34"/>
      <c r="KOB1658" s="35"/>
      <c r="KOC1658" s="34"/>
      <c r="KOJ1658" s="35"/>
      <c r="KOK1658" s="34"/>
      <c r="KOR1658" s="35"/>
      <c r="KOS1658" s="34"/>
      <c r="KOZ1658" s="35"/>
      <c r="KPA1658" s="34"/>
      <c r="KPH1658" s="35"/>
      <c r="KPI1658" s="34"/>
      <c r="KPP1658" s="35"/>
      <c r="KPQ1658" s="34"/>
      <c r="KPX1658" s="35"/>
      <c r="KPY1658" s="34"/>
      <c r="KQF1658" s="35"/>
      <c r="KQG1658" s="34"/>
      <c r="KQN1658" s="35"/>
      <c r="KQO1658" s="34"/>
      <c r="KQV1658" s="35"/>
      <c r="KQW1658" s="34"/>
      <c r="KRD1658" s="35"/>
      <c r="KRE1658" s="34"/>
      <c r="KRL1658" s="35"/>
      <c r="KRM1658" s="34"/>
      <c r="KRT1658" s="35"/>
      <c r="KRU1658" s="34"/>
      <c r="KSB1658" s="35"/>
      <c r="KSC1658" s="34"/>
      <c r="KSJ1658" s="35"/>
      <c r="KSK1658" s="34"/>
      <c r="KSR1658" s="35"/>
      <c r="KSS1658" s="34"/>
      <c r="KSZ1658" s="35"/>
      <c r="KTA1658" s="34"/>
      <c r="KTH1658" s="35"/>
      <c r="KTI1658" s="34"/>
      <c r="KTP1658" s="35"/>
      <c r="KTQ1658" s="34"/>
      <c r="KTX1658" s="35"/>
      <c r="KTY1658" s="34"/>
      <c r="KUF1658" s="35"/>
      <c r="KUG1658" s="34"/>
      <c r="KUN1658" s="35"/>
      <c r="KUO1658" s="34"/>
      <c r="KUV1658" s="35"/>
      <c r="KUW1658" s="34"/>
      <c r="KVD1658" s="35"/>
      <c r="KVE1658" s="34"/>
      <c r="KVL1658" s="35"/>
      <c r="KVM1658" s="34"/>
      <c r="KVT1658" s="35"/>
      <c r="KVU1658" s="34"/>
      <c r="KWB1658" s="35"/>
      <c r="KWC1658" s="34"/>
      <c r="KWJ1658" s="35"/>
      <c r="KWK1658" s="34"/>
      <c r="KWR1658" s="35"/>
      <c r="KWS1658" s="34"/>
      <c r="KWZ1658" s="35"/>
      <c r="KXA1658" s="34"/>
      <c r="KXH1658" s="35"/>
      <c r="KXI1658" s="34"/>
      <c r="KXP1658" s="35"/>
      <c r="KXQ1658" s="34"/>
      <c r="KXX1658" s="35"/>
      <c r="KXY1658" s="34"/>
      <c r="KYF1658" s="35"/>
      <c r="KYG1658" s="34"/>
      <c r="KYN1658" s="35"/>
      <c r="KYO1658" s="34"/>
      <c r="KYV1658" s="35"/>
      <c r="KYW1658" s="34"/>
      <c r="KZD1658" s="35"/>
      <c r="KZE1658" s="34"/>
      <c r="KZL1658" s="35"/>
      <c r="KZM1658" s="34"/>
      <c r="KZT1658" s="35"/>
      <c r="KZU1658" s="34"/>
      <c r="LAB1658" s="35"/>
      <c r="LAC1658" s="34"/>
      <c r="LAJ1658" s="35"/>
      <c r="LAK1658" s="34"/>
      <c r="LAR1658" s="35"/>
      <c r="LAS1658" s="34"/>
      <c r="LAZ1658" s="35"/>
      <c r="LBA1658" s="34"/>
      <c r="LBH1658" s="35"/>
      <c r="LBI1658" s="34"/>
      <c r="LBP1658" s="35"/>
      <c r="LBQ1658" s="34"/>
      <c r="LBX1658" s="35"/>
      <c r="LBY1658" s="34"/>
      <c r="LCF1658" s="35"/>
      <c r="LCG1658" s="34"/>
      <c r="LCN1658" s="35"/>
      <c r="LCO1658" s="34"/>
      <c r="LCV1658" s="35"/>
      <c r="LCW1658" s="34"/>
      <c r="LDD1658" s="35"/>
      <c r="LDE1658" s="34"/>
      <c r="LDL1658" s="35"/>
      <c r="LDM1658" s="34"/>
      <c r="LDT1658" s="35"/>
      <c r="LDU1658" s="34"/>
      <c r="LEB1658" s="35"/>
      <c r="LEC1658" s="34"/>
      <c r="LEJ1658" s="35"/>
      <c r="LEK1658" s="34"/>
      <c r="LER1658" s="35"/>
      <c r="LES1658" s="34"/>
      <c r="LEZ1658" s="35"/>
      <c r="LFA1658" s="34"/>
      <c r="LFH1658" s="35"/>
      <c r="LFI1658" s="34"/>
      <c r="LFP1658" s="35"/>
      <c r="LFQ1658" s="34"/>
      <c r="LFX1658" s="35"/>
      <c r="LFY1658" s="34"/>
      <c r="LGF1658" s="35"/>
      <c r="LGG1658" s="34"/>
      <c r="LGN1658" s="35"/>
      <c r="LGO1658" s="34"/>
      <c r="LGV1658" s="35"/>
      <c r="LGW1658" s="34"/>
      <c r="LHD1658" s="35"/>
      <c r="LHE1658" s="34"/>
      <c r="LHL1658" s="35"/>
      <c r="LHM1658" s="34"/>
      <c r="LHT1658" s="35"/>
      <c r="LHU1658" s="34"/>
      <c r="LIB1658" s="35"/>
      <c r="LIC1658" s="34"/>
      <c r="LIJ1658" s="35"/>
      <c r="LIK1658" s="34"/>
      <c r="LIR1658" s="35"/>
      <c r="LIS1658" s="34"/>
      <c r="LIZ1658" s="35"/>
      <c r="LJA1658" s="34"/>
      <c r="LJH1658" s="35"/>
      <c r="LJI1658" s="34"/>
      <c r="LJP1658" s="35"/>
      <c r="LJQ1658" s="34"/>
      <c r="LJX1658" s="35"/>
      <c r="LJY1658" s="34"/>
      <c r="LKF1658" s="35"/>
      <c r="LKG1658" s="34"/>
      <c r="LKN1658" s="35"/>
      <c r="LKO1658" s="34"/>
      <c r="LKV1658" s="35"/>
      <c r="LKW1658" s="34"/>
      <c r="LLD1658" s="35"/>
      <c r="LLE1658" s="34"/>
      <c r="LLL1658" s="35"/>
      <c r="LLM1658" s="34"/>
      <c r="LLT1658" s="35"/>
      <c r="LLU1658" s="34"/>
      <c r="LMB1658" s="35"/>
      <c r="LMC1658" s="34"/>
      <c r="LMJ1658" s="35"/>
      <c r="LMK1658" s="34"/>
      <c r="LMR1658" s="35"/>
      <c r="LMS1658" s="34"/>
      <c r="LMZ1658" s="35"/>
      <c r="LNA1658" s="34"/>
      <c r="LNH1658" s="35"/>
      <c r="LNI1658" s="34"/>
      <c r="LNP1658" s="35"/>
      <c r="LNQ1658" s="34"/>
      <c r="LNX1658" s="35"/>
      <c r="LNY1658" s="34"/>
      <c r="LOF1658" s="35"/>
      <c r="LOG1658" s="34"/>
      <c r="LON1658" s="35"/>
      <c r="LOO1658" s="34"/>
      <c r="LOV1658" s="35"/>
      <c r="LOW1658" s="34"/>
      <c r="LPD1658" s="35"/>
      <c r="LPE1658" s="34"/>
      <c r="LPL1658" s="35"/>
      <c r="LPM1658" s="34"/>
      <c r="LPT1658" s="35"/>
      <c r="LPU1658" s="34"/>
      <c r="LQB1658" s="35"/>
      <c r="LQC1658" s="34"/>
      <c r="LQJ1658" s="35"/>
      <c r="LQK1658" s="34"/>
      <c r="LQR1658" s="35"/>
      <c r="LQS1658" s="34"/>
      <c r="LQZ1658" s="35"/>
      <c r="LRA1658" s="34"/>
      <c r="LRH1658" s="35"/>
      <c r="LRI1658" s="34"/>
      <c r="LRP1658" s="35"/>
      <c r="LRQ1658" s="34"/>
      <c r="LRX1658" s="35"/>
      <c r="LRY1658" s="34"/>
      <c r="LSF1658" s="35"/>
      <c r="LSG1658" s="34"/>
      <c r="LSN1658" s="35"/>
      <c r="LSO1658" s="34"/>
      <c r="LSV1658" s="35"/>
      <c r="LSW1658" s="34"/>
      <c r="LTD1658" s="35"/>
      <c r="LTE1658" s="34"/>
      <c r="LTL1658" s="35"/>
      <c r="LTM1658" s="34"/>
      <c r="LTT1658" s="35"/>
      <c r="LTU1658" s="34"/>
      <c r="LUB1658" s="35"/>
      <c r="LUC1658" s="34"/>
      <c r="LUJ1658" s="35"/>
      <c r="LUK1658" s="34"/>
      <c r="LUR1658" s="35"/>
      <c r="LUS1658" s="34"/>
      <c r="LUZ1658" s="35"/>
      <c r="LVA1658" s="34"/>
      <c r="LVH1658" s="35"/>
      <c r="LVI1658" s="34"/>
      <c r="LVP1658" s="35"/>
      <c r="LVQ1658" s="34"/>
      <c r="LVX1658" s="35"/>
      <c r="LVY1658" s="34"/>
      <c r="LWF1658" s="35"/>
      <c r="LWG1658" s="34"/>
      <c r="LWN1658" s="35"/>
      <c r="LWO1658" s="34"/>
      <c r="LWV1658" s="35"/>
      <c r="LWW1658" s="34"/>
      <c r="LXD1658" s="35"/>
      <c r="LXE1658" s="34"/>
      <c r="LXL1658" s="35"/>
      <c r="LXM1658" s="34"/>
      <c r="LXT1658" s="35"/>
      <c r="LXU1658" s="34"/>
      <c r="LYB1658" s="35"/>
      <c r="LYC1658" s="34"/>
      <c r="LYJ1658" s="35"/>
      <c r="LYK1658" s="34"/>
      <c r="LYR1658" s="35"/>
      <c r="LYS1658" s="34"/>
      <c r="LYZ1658" s="35"/>
      <c r="LZA1658" s="34"/>
      <c r="LZH1658" s="35"/>
      <c r="LZI1658" s="34"/>
      <c r="LZP1658" s="35"/>
      <c r="LZQ1658" s="34"/>
      <c r="LZX1658" s="35"/>
      <c r="LZY1658" s="34"/>
      <c r="MAF1658" s="35"/>
      <c r="MAG1658" s="34"/>
      <c r="MAN1658" s="35"/>
      <c r="MAO1658" s="34"/>
      <c r="MAV1658" s="35"/>
      <c r="MAW1658" s="34"/>
      <c r="MBD1658" s="35"/>
      <c r="MBE1658" s="34"/>
      <c r="MBL1658" s="35"/>
      <c r="MBM1658" s="34"/>
      <c r="MBT1658" s="35"/>
      <c r="MBU1658" s="34"/>
      <c r="MCB1658" s="35"/>
      <c r="MCC1658" s="34"/>
      <c r="MCJ1658" s="35"/>
      <c r="MCK1658" s="34"/>
      <c r="MCR1658" s="35"/>
      <c r="MCS1658" s="34"/>
      <c r="MCZ1658" s="35"/>
      <c r="MDA1658" s="34"/>
      <c r="MDH1658" s="35"/>
      <c r="MDI1658" s="34"/>
      <c r="MDP1658" s="35"/>
      <c r="MDQ1658" s="34"/>
      <c r="MDX1658" s="35"/>
      <c r="MDY1658" s="34"/>
      <c r="MEF1658" s="35"/>
      <c r="MEG1658" s="34"/>
      <c r="MEN1658" s="35"/>
      <c r="MEO1658" s="34"/>
      <c r="MEV1658" s="35"/>
      <c r="MEW1658" s="34"/>
      <c r="MFD1658" s="35"/>
      <c r="MFE1658" s="34"/>
      <c r="MFL1658" s="35"/>
      <c r="MFM1658" s="34"/>
      <c r="MFT1658" s="35"/>
      <c r="MFU1658" s="34"/>
      <c r="MGB1658" s="35"/>
      <c r="MGC1658" s="34"/>
      <c r="MGJ1658" s="35"/>
      <c r="MGK1658" s="34"/>
      <c r="MGR1658" s="35"/>
      <c r="MGS1658" s="34"/>
      <c r="MGZ1658" s="35"/>
      <c r="MHA1658" s="34"/>
      <c r="MHH1658" s="35"/>
      <c r="MHI1658" s="34"/>
      <c r="MHP1658" s="35"/>
      <c r="MHQ1658" s="34"/>
      <c r="MHX1658" s="35"/>
      <c r="MHY1658" s="34"/>
      <c r="MIF1658" s="35"/>
      <c r="MIG1658" s="34"/>
      <c r="MIN1658" s="35"/>
      <c r="MIO1658" s="34"/>
      <c r="MIV1658" s="35"/>
      <c r="MIW1658" s="34"/>
      <c r="MJD1658" s="35"/>
      <c r="MJE1658" s="34"/>
      <c r="MJL1658" s="35"/>
      <c r="MJM1658" s="34"/>
      <c r="MJT1658" s="35"/>
      <c r="MJU1658" s="34"/>
      <c r="MKB1658" s="35"/>
      <c r="MKC1658" s="34"/>
      <c r="MKJ1658" s="35"/>
      <c r="MKK1658" s="34"/>
      <c r="MKR1658" s="35"/>
      <c r="MKS1658" s="34"/>
      <c r="MKZ1658" s="35"/>
      <c r="MLA1658" s="34"/>
      <c r="MLH1658" s="35"/>
      <c r="MLI1658" s="34"/>
      <c r="MLP1658" s="35"/>
      <c r="MLQ1658" s="34"/>
      <c r="MLX1658" s="35"/>
      <c r="MLY1658" s="34"/>
      <c r="MMF1658" s="35"/>
      <c r="MMG1658" s="34"/>
      <c r="MMN1658" s="35"/>
      <c r="MMO1658" s="34"/>
      <c r="MMV1658" s="35"/>
      <c r="MMW1658" s="34"/>
      <c r="MND1658" s="35"/>
      <c r="MNE1658" s="34"/>
      <c r="MNL1658" s="35"/>
      <c r="MNM1658" s="34"/>
      <c r="MNT1658" s="35"/>
      <c r="MNU1658" s="34"/>
      <c r="MOB1658" s="35"/>
      <c r="MOC1658" s="34"/>
      <c r="MOJ1658" s="35"/>
      <c r="MOK1658" s="34"/>
      <c r="MOR1658" s="35"/>
      <c r="MOS1658" s="34"/>
      <c r="MOZ1658" s="35"/>
      <c r="MPA1658" s="34"/>
      <c r="MPH1658" s="35"/>
      <c r="MPI1658" s="34"/>
      <c r="MPP1658" s="35"/>
      <c r="MPQ1658" s="34"/>
      <c r="MPX1658" s="35"/>
      <c r="MPY1658" s="34"/>
      <c r="MQF1658" s="35"/>
      <c r="MQG1658" s="34"/>
      <c r="MQN1658" s="35"/>
      <c r="MQO1658" s="34"/>
      <c r="MQV1658" s="35"/>
      <c r="MQW1658" s="34"/>
      <c r="MRD1658" s="35"/>
      <c r="MRE1658" s="34"/>
      <c r="MRL1658" s="35"/>
      <c r="MRM1658" s="34"/>
      <c r="MRT1658" s="35"/>
      <c r="MRU1658" s="34"/>
      <c r="MSB1658" s="35"/>
      <c r="MSC1658" s="34"/>
      <c r="MSJ1658" s="35"/>
      <c r="MSK1658" s="34"/>
      <c r="MSR1658" s="35"/>
      <c r="MSS1658" s="34"/>
      <c r="MSZ1658" s="35"/>
      <c r="MTA1658" s="34"/>
      <c r="MTH1658" s="35"/>
      <c r="MTI1658" s="34"/>
      <c r="MTP1658" s="35"/>
      <c r="MTQ1658" s="34"/>
      <c r="MTX1658" s="35"/>
      <c r="MTY1658" s="34"/>
      <c r="MUF1658" s="35"/>
      <c r="MUG1658" s="34"/>
      <c r="MUN1658" s="35"/>
      <c r="MUO1658" s="34"/>
      <c r="MUV1658" s="35"/>
      <c r="MUW1658" s="34"/>
      <c r="MVD1658" s="35"/>
      <c r="MVE1658" s="34"/>
      <c r="MVL1658" s="35"/>
      <c r="MVM1658" s="34"/>
      <c r="MVT1658" s="35"/>
      <c r="MVU1658" s="34"/>
      <c r="MWB1658" s="35"/>
      <c r="MWC1658" s="34"/>
      <c r="MWJ1658" s="35"/>
      <c r="MWK1658" s="34"/>
      <c r="MWR1658" s="35"/>
      <c r="MWS1658" s="34"/>
      <c r="MWZ1658" s="35"/>
      <c r="MXA1658" s="34"/>
      <c r="MXH1658" s="35"/>
      <c r="MXI1658" s="34"/>
      <c r="MXP1658" s="35"/>
      <c r="MXQ1658" s="34"/>
      <c r="MXX1658" s="35"/>
      <c r="MXY1658" s="34"/>
      <c r="MYF1658" s="35"/>
      <c r="MYG1658" s="34"/>
      <c r="MYN1658" s="35"/>
      <c r="MYO1658" s="34"/>
      <c r="MYV1658" s="35"/>
      <c r="MYW1658" s="34"/>
      <c r="MZD1658" s="35"/>
      <c r="MZE1658" s="34"/>
      <c r="MZL1658" s="35"/>
      <c r="MZM1658" s="34"/>
      <c r="MZT1658" s="35"/>
      <c r="MZU1658" s="34"/>
      <c r="NAB1658" s="35"/>
      <c r="NAC1658" s="34"/>
      <c r="NAJ1658" s="35"/>
      <c r="NAK1658" s="34"/>
      <c r="NAR1658" s="35"/>
      <c r="NAS1658" s="34"/>
      <c r="NAZ1658" s="35"/>
      <c r="NBA1658" s="34"/>
      <c r="NBH1658" s="35"/>
      <c r="NBI1658" s="34"/>
      <c r="NBP1658" s="35"/>
      <c r="NBQ1658" s="34"/>
      <c r="NBX1658" s="35"/>
      <c r="NBY1658" s="34"/>
      <c r="NCF1658" s="35"/>
      <c r="NCG1658" s="34"/>
      <c r="NCN1658" s="35"/>
      <c r="NCO1658" s="34"/>
      <c r="NCV1658" s="35"/>
      <c r="NCW1658" s="34"/>
      <c r="NDD1658" s="35"/>
      <c r="NDE1658" s="34"/>
      <c r="NDL1658" s="35"/>
      <c r="NDM1658" s="34"/>
      <c r="NDT1658" s="35"/>
      <c r="NDU1658" s="34"/>
      <c r="NEB1658" s="35"/>
      <c r="NEC1658" s="34"/>
      <c r="NEJ1658" s="35"/>
      <c r="NEK1658" s="34"/>
      <c r="NER1658" s="35"/>
      <c r="NES1658" s="34"/>
      <c r="NEZ1658" s="35"/>
      <c r="NFA1658" s="34"/>
      <c r="NFH1658" s="35"/>
      <c r="NFI1658" s="34"/>
      <c r="NFP1658" s="35"/>
      <c r="NFQ1658" s="34"/>
      <c r="NFX1658" s="35"/>
      <c r="NFY1658" s="34"/>
      <c r="NGF1658" s="35"/>
      <c r="NGG1658" s="34"/>
      <c r="NGN1658" s="35"/>
      <c r="NGO1658" s="34"/>
      <c r="NGV1658" s="35"/>
      <c r="NGW1658" s="34"/>
      <c r="NHD1658" s="35"/>
      <c r="NHE1658" s="34"/>
      <c r="NHL1658" s="35"/>
      <c r="NHM1658" s="34"/>
      <c r="NHT1658" s="35"/>
      <c r="NHU1658" s="34"/>
      <c r="NIB1658" s="35"/>
      <c r="NIC1658" s="34"/>
      <c r="NIJ1658" s="35"/>
      <c r="NIK1658" s="34"/>
      <c r="NIR1658" s="35"/>
      <c r="NIS1658" s="34"/>
      <c r="NIZ1658" s="35"/>
      <c r="NJA1658" s="34"/>
      <c r="NJH1658" s="35"/>
      <c r="NJI1658" s="34"/>
      <c r="NJP1658" s="35"/>
      <c r="NJQ1658" s="34"/>
      <c r="NJX1658" s="35"/>
      <c r="NJY1658" s="34"/>
      <c r="NKF1658" s="35"/>
      <c r="NKG1658" s="34"/>
      <c r="NKN1658" s="35"/>
      <c r="NKO1658" s="34"/>
      <c r="NKV1658" s="35"/>
      <c r="NKW1658" s="34"/>
      <c r="NLD1658" s="35"/>
      <c r="NLE1658" s="34"/>
      <c r="NLL1658" s="35"/>
      <c r="NLM1658" s="34"/>
      <c r="NLT1658" s="35"/>
      <c r="NLU1658" s="34"/>
      <c r="NMB1658" s="35"/>
      <c r="NMC1658" s="34"/>
      <c r="NMJ1658" s="35"/>
      <c r="NMK1658" s="34"/>
      <c r="NMR1658" s="35"/>
      <c r="NMS1658" s="34"/>
      <c r="NMZ1658" s="35"/>
      <c r="NNA1658" s="34"/>
      <c r="NNH1658" s="35"/>
      <c r="NNI1658" s="34"/>
      <c r="NNP1658" s="35"/>
      <c r="NNQ1658" s="34"/>
      <c r="NNX1658" s="35"/>
      <c r="NNY1658" s="34"/>
      <c r="NOF1658" s="35"/>
      <c r="NOG1658" s="34"/>
      <c r="NON1658" s="35"/>
      <c r="NOO1658" s="34"/>
      <c r="NOV1658" s="35"/>
      <c r="NOW1658" s="34"/>
      <c r="NPD1658" s="35"/>
      <c r="NPE1658" s="34"/>
      <c r="NPL1658" s="35"/>
      <c r="NPM1658" s="34"/>
      <c r="NPT1658" s="35"/>
      <c r="NPU1658" s="34"/>
      <c r="NQB1658" s="35"/>
      <c r="NQC1658" s="34"/>
      <c r="NQJ1658" s="35"/>
      <c r="NQK1658" s="34"/>
      <c r="NQR1658" s="35"/>
      <c r="NQS1658" s="34"/>
      <c r="NQZ1658" s="35"/>
      <c r="NRA1658" s="34"/>
      <c r="NRH1658" s="35"/>
      <c r="NRI1658" s="34"/>
      <c r="NRP1658" s="35"/>
      <c r="NRQ1658" s="34"/>
      <c r="NRX1658" s="35"/>
      <c r="NRY1658" s="34"/>
      <c r="NSF1658" s="35"/>
      <c r="NSG1658" s="34"/>
      <c r="NSN1658" s="35"/>
      <c r="NSO1658" s="34"/>
      <c r="NSV1658" s="35"/>
      <c r="NSW1658" s="34"/>
      <c r="NTD1658" s="35"/>
      <c r="NTE1658" s="34"/>
      <c r="NTL1658" s="35"/>
      <c r="NTM1658" s="34"/>
      <c r="NTT1658" s="35"/>
      <c r="NTU1658" s="34"/>
      <c r="NUB1658" s="35"/>
      <c r="NUC1658" s="34"/>
      <c r="NUJ1658" s="35"/>
      <c r="NUK1658" s="34"/>
      <c r="NUR1658" s="35"/>
      <c r="NUS1658" s="34"/>
      <c r="NUZ1658" s="35"/>
      <c r="NVA1658" s="34"/>
      <c r="NVH1658" s="35"/>
      <c r="NVI1658" s="34"/>
      <c r="NVP1658" s="35"/>
      <c r="NVQ1658" s="34"/>
      <c r="NVX1658" s="35"/>
      <c r="NVY1658" s="34"/>
      <c r="NWF1658" s="35"/>
      <c r="NWG1658" s="34"/>
      <c r="NWN1658" s="35"/>
      <c r="NWO1658" s="34"/>
      <c r="NWV1658" s="35"/>
      <c r="NWW1658" s="34"/>
      <c r="NXD1658" s="35"/>
      <c r="NXE1658" s="34"/>
      <c r="NXL1658" s="35"/>
      <c r="NXM1658" s="34"/>
      <c r="NXT1658" s="35"/>
      <c r="NXU1658" s="34"/>
      <c r="NYB1658" s="35"/>
      <c r="NYC1658" s="34"/>
      <c r="NYJ1658" s="35"/>
      <c r="NYK1658" s="34"/>
      <c r="NYR1658" s="35"/>
      <c r="NYS1658" s="34"/>
      <c r="NYZ1658" s="35"/>
      <c r="NZA1658" s="34"/>
      <c r="NZH1658" s="35"/>
      <c r="NZI1658" s="34"/>
      <c r="NZP1658" s="35"/>
      <c r="NZQ1658" s="34"/>
      <c r="NZX1658" s="35"/>
      <c r="NZY1658" s="34"/>
      <c r="OAF1658" s="35"/>
      <c r="OAG1658" s="34"/>
      <c r="OAN1658" s="35"/>
      <c r="OAO1658" s="34"/>
      <c r="OAV1658" s="35"/>
      <c r="OAW1658" s="34"/>
      <c r="OBD1658" s="35"/>
      <c r="OBE1658" s="34"/>
      <c r="OBL1658" s="35"/>
      <c r="OBM1658" s="34"/>
      <c r="OBT1658" s="35"/>
      <c r="OBU1658" s="34"/>
      <c r="OCB1658" s="35"/>
      <c r="OCC1658" s="34"/>
      <c r="OCJ1658" s="35"/>
      <c r="OCK1658" s="34"/>
      <c r="OCR1658" s="35"/>
      <c r="OCS1658" s="34"/>
      <c r="OCZ1658" s="35"/>
      <c r="ODA1658" s="34"/>
      <c r="ODH1658" s="35"/>
      <c r="ODI1658" s="34"/>
      <c r="ODP1658" s="35"/>
      <c r="ODQ1658" s="34"/>
      <c r="ODX1658" s="35"/>
      <c r="ODY1658" s="34"/>
      <c r="OEF1658" s="35"/>
      <c r="OEG1658" s="34"/>
      <c r="OEN1658" s="35"/>
      <c r="OEO1658" s="34"/>
      <c r="OEV1658" s="35"/>
      <c r="OEW1658" s="34"/>
      <c r="OFD1658" s="35"/>
      <c r="OFE1658" s="34"/>
      <c r="OFL1658" s="35"/>
      <c r="OFM1658" s="34"/>
      <c r="OFT1658" s="35"/>
      <c r="OFU1658" s="34"/>
      <c r="OGB1658" s="35"/>
      <c r="OGC1658" s="34"/>
      <c r="OGJ1658" s="35"/>
      <c r="OGK1658" s="34"/>
      <c r="OGR1658" s="35"/>
      <c r="OGS1658" s="34"/>
      <c r="OGZ1658" s="35"/>
      <c r="OHA1658" s="34"/>
      <c r="OHH1658" s="35"/>
      <c r="OHI1658" s="34"/>
      <c r="OHP1658" s="35"/>
      <c r="OHQ1658" s="34"/>
      <c r="OHX1658" s="35"/>
      <c r="OHY1658" s="34"/>
      <c r="OIF1658" s="35"/>
      <c r="OIG1658" s="34"/>
      <c r="OIN1658" s="35"/>
      <c r="OIO1658" s="34"/>
      <c r="OIV1658" s="35"/>
      <c r="OIW1658" s="34"/>
      <c r="OJD1658" s="35"/>
      <c r="OJE1658" s="34"/>
      <c r="OJL1658" s="35"/>
      <c r="OJM1658" s="34"/>
      <c r="OJT1658" s="35"/>
      <c r="OJU1658" s="34"/>
      <c r="OKB1658" s="35"/>
      <c r="OKC1658" s="34"/>
      <c r="OKJ1658" s="35"/>
      <c r="OKK1658" s="34"/>
      <c r="OKR1658" s="35"/>
      <c r="OKS1658" s="34"/>
      <c r="OKZ1658" s="35"/>
      <c r="OLA1658" s="34"/>
      <c r="OLH1658" s="35"/>
      <c r="OLI1658" s="34"/>
      <c r="OLP1658" s="35"/>
      <c r="OLQ1658" s="34"/>
      <c r="OLX1658" s="35"/>
      <c r="OLY1658" s="34"/>
      <c r="OMF1658" s="35"/>
      <c r="OMG1658" s="34"/>
      <c r="OMN1658" s="35"/>
      <c r="OMO1658" s="34"/>
      <c r="OMV1658" s="35"/>
      <c r="OMW1658" s="34"/>
      <c r="OND1658" s="35"/>
      <c r="ONE1658" s="34"/>
      <c r="ONL1658" s="35"/>
      <c r="ONM1658" s="34"/>
      <c r="ONT1658" s="35"/>
      <c r="ONU1658" s="34"/>
      <c r="OOB1658" s="35"/>
      <c r="OOC1658" s="34"/>
      <c r="OOJ1658" s="35"/>
      <c r="OOK1658" s="34"/>
      <c r="OOR1658" s="35"/>
      <c r="OOS1658" s="34"/>
      <c r="OOZ1658" s="35"/>
      <c r="OPA1658" s="34"/>
      <c r="OPH1658" s="35"/>
      <c r="OPI1658" s="34"/>
      <c r="OPP1658" s="35"/>
      <c r="OPQ1658" s="34"/>
      <c r="OPX1658" s="35"/>
      <c r="OPY1658" s="34"/>
      <c r="OQF1658" s="35"/>
      <c r="OQG1658" s="34"/>
      <c r="OQN1658" s="35"/>
      <c r="OQO1658" s="34"/>
      <c r="OQV1658" s="35"/>
      <c r="OQW1658" s="34"/>
      <c r="ORD1658" s="35"/>
      <c r="ORE1658" s="34"/>
      <c r="ORL1658" s="35"/>
      <c r="ORM1658" s="34"/>
      <c r="ORT1658" s="35"/>
      <c r="ORU1658" s="34"/>
      <c r="OSB1658" s="35"/>
      <c r="OSC1658" s="34"/>
      <c r="OSJ1658" s="35"/>
      <c r="OSK1658" s="34"/>
      <c r="OSR1658" s="35"/>
      <c r="OSS1658" s="34"/>
      <c r="OSZ1658" s="35"/>
      <c r="OTA1658" s="34"/>
      <c r="OTH1658" s="35"/>
      <c r="OTI1658" s="34"/>
      <c r="OTP1658" s="35"/>
      <c r="OTQ1658" s="34"/>
      <c r="OTX1658" s="35"/>
      <c r="OTY1658" s="34"/>
      <c r="OUF1658" s="35"/>
      <c r="OUG1658" s="34"/>
      <c r="OUN1658" s="35"/>
      <c r="OUO1658" s="34"/>
      <c r="OUV1658" s="35"/>
      <c r="OUW1658" s="34"/>
      <c r="OVD1658" s="35"/>
      <c r="OVE1658" s="34"/>
      <c r="OVL1658" s="35"/>
      <c r="OVM1658" s="34"/>
      <c r="OVT1658" s="35"/>
      <c r="OVU1658" s="34"/>
      <c r="OWB1658" s="35"/>
      <c r="OWC1658" s="34"/>
      <c r="OWJ1658" s="35"/>
      <c r="OWK1658" s="34"/>
      <c r="OWR1658" s="35"/>
      <c r="OWS1658" s="34"/>
      <c r="OWZ1658" s="35"/>
      <c r="OXA1658" s="34"/>
      <c r="OXH1658" s="35"/>
      <c r="OXI1658" s="34"/>
      <c r="OXP1658" s="35"/>
      <c r="OXQ1658" s="34"/>
      <c r="OXX1658" s="35"/>
      <c r="OXY1658" s="34"/>
      <c r="OYF1658" s="35"/>
      <c r="OYG1658" s="34"/>
      <c r="OYN1658" s="35"/>
      <c r="OYO1658" s="34"/>
      <c r="OYV1658" s="35"/>
      <c r="OYW1658" s="34"/>
      <c r="OZD1658" s="35"/>
      <c r="OZE1658" s="34"/>
      <c r="OZL1658" s="35"/>
      <c r="OZM1658" s="34"/>
      <c r="OZT1658" s="35"/>
      <c r="OZU1658" s="34"/>
      <c r="PAB1658" s="35"/>
      <c r="PAC1658" s="34"/>
      <c r="PAJ1658" s="35"/>
      <c r="PAK1658" s="34"/>
      <c r="PAR1658" s="35"/>
      <c r="PAS1658" s="34"/>
      <c r="PAZ1658" s="35"/>
      <c r="PBA1658" s="34"/>
      <c r="PBH1658" s="35"/>
      <c r="PBI1658" s="34"/>
      <c r="PBP1658" s="35"/>
      <c r="PBQ1658" s="34"/>
      <c r="PBX1658" s="35"/>
      <c r="PBY1658" s="34"/>
      <c r="PCF1658" s="35"/>
      <c r="PCG1658" s="34"/>
      <c r="PCN1658" s="35"/>
      <c r="PCO1658" s="34"/>
      <c r="PCV1658" s="35"/>
      <c r="PCW1658" s="34"/>
      <c r="PDD1658" s="35"/>
      <c r="PDE1658" s="34"/>
      <c r="PDL1658" s="35"/>
      <c r="PDM1658" s="34"/>
      <c r="PDT1658" s="35"/>
      <c r="PDU1658" s="34"/>
      <c r="PEB1658" s="35"/>
      <c r="PEC1658" s="34"/>
      <c r="PEJ1658" s="35"/>
      <c r="PEK1658" s="34"/>
      <c r="PER1658" s="35"/>
      <c r="PES1658" s="34"/>
      <c r="PEZ1658" s="35"/>
      <c r="PFA1658" s="34"/>
      <c r="PFH1658" s="35"/>
      <c r="PFI1658" s="34"/>
      <c r="PFP1658" s="35"/>
      <c r="PFQ1658" s="34"/>
      <c r="PFX1658" s="35"/>
      <c r="PFY1658" s="34"/>
      <c r="PGF1658" s="35"/>
      <c r="PGG1658" s="34"/>
      <c r="PGN1658" s="35"/>
      <c r="PGO1658" s="34"/>
      <c r="PGV1658" s="35"/>
      <c r="PGW1658" s="34"/>
      <c r="PHD1658" s="35"/>
      <c r="PHE1658" s="34"/>
      <c r="PHL1658" s="35"/>
      <c r="PHM1658" s="34"/>
      <c r="PHT1658" s="35"/>
      <c r="PHU1658" s="34"/>
      <c r="PIB1658" s="35"/>
      <c r="PIC1658" s="34"/>
      <c r="PIJ1658" s="35"/>
      <c r="PIK1658" s="34"/>
      <c r="PIR1658" s="35"/>
      <c r="PIS1658" s="34"/>
      <c r="PIZ1658" s="35"/>
      <c r="PJA1658" s="34"/>
      <c r="PJH1658" s="35"/>
      <c r="PJI1658" s="34"/>
      <c r="PJP1658" s="35"/>
      <c r="PJQ1658" s="34"/>
      <c r="PJX1658" s="35"/>
      <c r="PJY1658" s="34"/>
      <c r="PKF1658" s="35"/>
      <c r="PKG1658" s="34"/>
      <c r="PKN1658" s="35"/>
      <c r="PKO1658" s="34"/>
      <c r="PKV1658" s="35"/>
      <c r="PKW1658" s="34"/>
      <c r="PLD1658" s="35"/>
      <c r="PLE1658" s="34"/>
      <c r="PLL1658" s="35"/>
      <c r="PLM1658" s="34"/>
      <c r="PLT1658" s="35"/>
      <c r="PLU1658" s="34"/>
      <c r="PMB1658" s="35"/>
      <c r="PMC1658" s="34"/>
      <c r="PMJ1658" s="35"/>
      <c r="PMK1658" s="34"/>
      <c r="PMR1658" s="35"/>
      <c r="PMS1658" s="34"/>
      <c r="PMZ1658" s="35"/>
      <c r="PNA1658" s="34"/>
      <c r="PNH1658" s="35"/>
      <c r="PNI1658" s="34"/>
      <c r="PNP1658" s="35"/>
      <c r="PNQ1658" s="34"/>
      <c r="PNX1658" s="35"/>
      <c r="PNY1658" s="34"/>
      <c r="POF1658" s="35"/>
      <c r="POG1658" s="34"/>
      <c r="PON1658" s="35"/>
      <c r="POO1658" s="34"/>
      <c r="POV1658" s="35"/>
      <c r="POW1658" s="34"/>
      <c r="PPD1658" s="35"/>
      <c r="PPE1658" s="34"/>
      <c r="PPL1658" s="35"/>
      <c r="PPM1658" s="34"/>
      <c r="PPT1658" s="35"/>
      <c r="PPU1658" s="34"/>
      <c r="PQB1658" s="35"/>
      <c r="PQC1658" s="34"/>
      <c r="PQJ1658" s="35"/>
      <c r="PQK1658" s="34"/>
      <c r="PQR1658" s="35"/>
      <c r="PQS1658" s="34"/>
      <c r="PQZ1658" s="35"/>
      <c r="PRA1658" s="34"/>
      <c r="PRH1658" s="35"/>
      <c r="PRI1658" s="34"/>
      <c r="PRP1658" s="35"/>
      <c r="PRQ1658" s="34"/>
      <c r="PRX1658" s="35"/>
      <c r="PRY1658" s="34"/>
      <c r="PSF1658" s="35"/>
      <c r="PSG1658" s="34"/>
      <c r="PSN1658" s="35"/>
      <c r="PSO1658" s="34"/>
      <c r="PSV1658" s="35"/>
      <c r="PSW1658" s="34"/>
      <c r="PTD1658" s="35"/>
      <c r="PTE1658" s="34"/>
      <c r="PTL1658" s="35"/>
      <c r="PTM1658" s="34"/>
      <c r="PTT1658" s="35"/>
      <c r="PTU1658" s="34"/>
      <c r="PUB1658" s="35"/>
      <c r="PUC1658" s="34"/>
      <c r="PUJ1658" s="35"/>
      <c r="PUK1658" s="34"/>
      <c r="PUR1658" s="35"/>
      <c r="PUS1658" s="34"/>
      <c r="PUZ1658" s="35"/>
      <c r="PVA1658" s="34"/>
      <c r="PVH1658" s="35"/>
      <c r="PVI1658" s="34"/>
      <c r="PVP1658" s="35"/>
      <c r="PVQ1658" s="34"/>
      <c r="PVX1658" s="35"/>
      <c r="PVY1658" s="34"/>
      <c r="PWF1658" s="35"/>
      <c r="PWG1658" s="34"/>
      <c r="PWN1658" s="35"/>
      <c r="PWO1658" s="34"/>
      <c r="PWV1658" s="35"/>
      <c r="PWW1658" s="34"/>
      <c r="PXD1658" s="35"/>
      <c r="PXE1658" s="34"/>
      <c r="PXL1658" s="35"/>
      <c r="PXM1658" s="34"/>
      <c r="PXT1658" s="35"/>
      <c r="PXU1658" s="34"/>
      <c r="PYB1658" s="35"/>
      <c r="PYC1658" s="34"/>
      <c r="PYJ1658" s="35"/>
      <c r="PYK1658" s="34"/>
      <c r="PYR1658" s="35"/>
      <c r="PYS1658" s="34"/>
      <c r="PYZ1658" s="35"/>
      <c r="PZA1658" s="34"/>
      <c r="PZH1658" s="35"/>
      <c r="PZI1658" s="34"/>
      <c r="PZP1658" s="35"/>
      <c r="PZQ1658" s="34"/>
      <c r="PZX1658" s="35"/>
      <c r="PZY1658" s="34"/>
      <c r="QAF1658" s="35"/>
      <c r="QAG1658" s="34"/>
      <c r="QAN1658" s="35"/>
      <c r="QAO1658" s="34"/>
      <c r="QAV1658" s="35"/>
      <c r="QAW1658" s="34"/>
      <c r="QBD1658" s="35"/>
      <c r="QBE1658" s="34"/>
      <c r="QBL1658" s="35"/>
      <c r="QBM1658" s="34"/>
      <c r="QBT1658" s="35"/>
      <c r="QBU1658" s="34"/>
      <c r="QCB1658" s="35"/>
      <c r="QCC1658" s="34"/>
      <c r="QCJ1658" s="35"/>
      <c r="QCK1658" s="34"/>
      <c r="QCR1658" s="35"/>
      <c r="QCS1658" s="34"/>
      <c r="QCZ1658" s="35"/>
      <c r="QDA1658" s="34"/>
      <c r="QDH1658" s="35"/>
      <c r="QDI1658" s="34"/>
      <c r="QDP1658" s="35"/>
      <c r="QDQ1658" s="34"/>
      <c r="QDX1658" s="35"/>
      <c r="QDY1658" s="34"/>
      <c r="QEF1658" s="35"/>
      <c r="QEG1658" s="34"/>
      <c r="QEN1658" s="35"/>
      <c r="QEO1658" s="34"/>
      <c r="QEV1658" s="35"/>
      <c r="QEW1658" s="34"/>
      <c r="QFD1658" s="35"/>
      <c r="QFE1658" s="34"/>
      <c r="QFL1658" s="35"/>
      <c r="QFM1658" s="34"/>
      <c r="QFT1658" s="35"/>
      <c r="QFU1658" s="34"/>
      <c r="QGB1658" s="35"/>
      <c r="QGC1658" s="34"/>
      <c r="QGJ1658" s="35"/>
      <c r="QGK1658" s="34"/>
      <c r="QGR1658" s="35"/>
      <c r="QGS1658" s="34"/>
      <c r="QGZ1658" s="35"/>
      <c r="QHA1658" s="34"/>
      <c r="QHH1658" s="35"/>
      <c r="QHI1658" s="34"/>
      <c r="QHP1658" s="35"/>
      <c r="QHQ1658" s="34"/>
      <c r="QHX1658" s="35"/>
      <c r="QHY1658" s="34"/>
      <c r="QIF1658" s="35"/>
      <c r="QIG1658" s="34"/>
      <c r="QIN1658" s="35"/>
      <c r="QIO1658" s="34"/>
      <c r="QIV1658" s="35"/>
      <c r="QIW1658" s="34"/>
      <c r="QJD1658" s="35"/>
      <c r="QJE1658" s="34"/>
      <c r="QJL1658" s="35"/>
      <c r="QJM1658" s="34"/>
      <c r="QJT1658" s="35"/>
      <c r="QJU1658" s="34"/>
      <c r="QKB1658" s="35"/>
      <c r="QKC1658" s="34"/>
      <c r="QKJ1658" s="35"/>
      <c r="QKK1658" s="34"/>
      <c r="QKR1658" s="35"/>
      <c r="QKS1658" s="34"/>
      <c r="QKZ1658" s="35"/>
      <c r="QLA1658" s="34"/>
      <c r="QLH1658" s="35"/>
      <c r="QLI1658" s="34"/>
      <c r="QLP1658" s="35"/>
      <c r="QLQ1658" s="34"/>
      <c r="QLX1658" s="35"/>
      <c r="QLY1658" s="34"/>
      <c r="QMF1658" s="35"/>
      <c r="QMG1658" s="34"/>
      <c r="QMN1658" s="35"/>
      <c r="QMO1658" s="34"/>
      <c r="QMV1658" s="35"/>
      <c r="QMW1658" s="34"/>
      <c r="QND1658" s="35"/>
      <c r="QNE1658" s="34"/>
      <c r="QNL1658" s="35"/>
      <c r="QNM1658" s="34"/>
      <c r="QNT1658" s="35"/>
      <c r="QNU1658" s="34"/>
      <c r="QOB1658" s="35"/>
      <c r="QOC1658" s="34"/>
      <c r="QOJ1658" s="35"/>
      <c r="QOK1658" s="34"/>
      <c r="QOR1658" s="35"/>
      <c r="QOS1658" s="34"/>
      <c r="QOZ1658" s="35"/>
      <c r="QPA1658" s="34"/>
      <c r="QPH1658" s="35"/>
      <c r="QPI1658" s="34"/>
      <c r="QPP1658" s="35"/>
      <c r="QPQ1658" s="34"/>
      <c r="QPX1658" s="35"/>
      <c r="QPY1658" s="34"/>
      <c r="QQF1658" s="35"/>
      <c r="QQG1658" s="34"/>
      <c r="QQN1658" s="35"/>
      <c r="QQO1658" s="34"/>
      <c r="QQV1658" s="35"/>
      <c r="QQW1658" s="34"/>
      <c r="QRD1658" s="35"/>
      <c r="QRE1658" s="34"/>
      <c r="QRL1658" s="35"/>
      <c r="QRM1658" s="34"/>
      <c r="QRT1658" s="35"/>
      <c r="QRU1658" s="34"/>
      <c r="QSB1658" s="35"/>
      <c r="QSC1658" s="34"/>
      <c r="QSJ1658" s="35"/>
      <c r="QSK1658" s="34"/>
      <c r="QSR1658" s="35"/>
      <c r="QSS1658" s="34"/>
      <c r="QSZ1658" s="35"/>
      <c r="QTA1658" s="34"/>
      <c r="QTH1658" s="35"/>
      <c r="QTI1658" s="34"/>
      <c r="QTP1658" s="35"/>
      <c r="QTQ1658" s="34"/>
      <c r="QTX1658" s="35"/>
      <c r="QTY1658" s="34"/>
      <c r="QUF1658" s="35"/>
      <c r="QUG1658" s="34"/>
      <c r="QUN1658" s="35"/>
      <c r="QUO1658" s="34"/>
      <c r="QUV1658" s="35"/>
      <c r="QUW1658" s="34"/>
      <c r="QVD1658" s="35"/>
      <c r="QVE1658" s="34"/>
      <c r="QVL1658" s="35"/>
      <c r="QVM1658" s="34"/>
      <c r="QVT1658" s="35"/>
      <c r="QVU1658" s="34"/>
      <c r="QWB1658" s="35"/>
      <c r="QWC1658" s="34"/>
      <c r="QWJ1658" s="35"/>
      <c r="QWK1658" s="34"/>
      <c r="QWR1658" s="35"/>
      <c r="QWS1658" s="34"/>
      <c r="QWZ1658" s="35"/>
      <c r="QXA1658" s="34"/>
      <c r="QXH1658" s="35"/>
      <c r="QXI1658" s="34"/>
      <c r="QXP1658" s="35"/>
      <c r="QXQ1658" s="34"/>
      <c r="QXX1658" s="35"/>
      <c r="QXY1658" s="34"/>
      <c r="QYF1658" s="35"/>
      <c r="QYG1658" s="34"/>
      <c r="QYN1658" s="35"/>
      <c r="QYO1658" s="34"/>
      <c r="QYV1658" s="35"/>
      <c r="QYW1658" s="34"/>
      <c r="QZD1658" s="35"/>
      <c r="QZE1658" s="34"/>
      <c r="QZL1658" s="35"/>
      <c r="QZM1658" s="34"/>
      <c r="QZT1658" s="35"/>
      <c r="QZU1658" s="34"/>
      <c r="RAB1658" s="35"/>
      <c r="RAC1658" s="34"/>
      <c r="RAJ1658" s="35"/>
      <c r="RAK1658" s="34"/>
      <c r="RAR1658" s="35"/>
      <c r="RAS1658" s="34"/>
      <c r="RAZ1658" s="35"/>
      <c r="RBA1658" s="34"/>
      <c r="RBH1658" s="35"/>
      <c r="RBI1658" s="34"/>
      <c r="RBP1658" s="35"/>
      <c r="RBQ1658" s="34"/>
      <c r="RBX1658" s="35"/>
      <c r="RBY1658" s="34"/>
      <c r="RCF1658" s="35"/>
      <c r="RCG1658" s="34"/>
      <c r="RCN1658" s="35"/>
      <c r="RCO1658" s="34"/>
      <c r="RCV1658" s="35"/>
      <c r="RCW1658" s="34"/>
      <c r="RDD1658" s="35"/>
      <c r="RDE1658" s="34"/>
      <c r="RDL1658" s="35"/>
      <c r="RDM1658" s="34"/>
      <c r="RDT1658" s="35"/>
      <c r="RDU1658" s="34"/>
      <c r="REB1658" s="35"/>
      <c r="REC1658" s="34"/>
      <c r="REJ1658" s="35"/>
      <c r="REK1658" s="34"/>
      <c r="RER1658" s="35"/>
      <c r="RES1658" s="34"/>
      <c r="REZ1658" s="35"/>
      <c r="RFA1658" s="34"/>
      <c r="RFH1658" s="35"/>
      <c r="RFI1658" s="34"/>
      <c r="RFP1658" s="35"/>
      <c r="RFQ1658" s="34"/>
      <c r="RFX1658" s="35"/>
      <c r="RFY1658" s="34"/>
      <c r="RGF1658" s="35"/>
      <c r="RGG1658" s="34"/>
      <c r="RGN1658" s="35"/>
      <c r="RGO1658" s="34"/>
      <c r="RGV1658" s="35"/>
      <c r="RGW1658" s="34"/>
      <c r="RHD1658" s="35"/>
      <c r="RHE1658" s="34"/>
      <c r="RHL1658" s="35"/>
      <c r="RHM1658" s="34"/>
      <c r="RHT1658" s="35"/>
      <c r="RHU1658" s="34"/>
      <c r="RIB1658" s="35"/>
      <c r="RIC1658" s="34"/>
      <c r="RIJ1658" s="35"/>
      <c r="RIK1658" s="34"/>
      <c r="RIR1658" s="35"/>
      <c r="RIS1658" s="34"/>
      <c r="RIZ1658" s="35"/>
      <c r="RJA1658" s="34"/>
      <c r="RJH1658" s="35"/>
      <c r="RJI1658" s="34"/>
      <c r="RJP1658" s="35"/>
      <c r="RJQ1658" s="34"/>
      <c r="RJX1658" s="35"/>
      <c r="RJY1658" s="34"/>
      <c r="RKF1658" s="35"/>
      <c r="RKG1658" s="34"/>
      <c r="RKN1658" s="35"/>
      <c r="RKO1658" s="34"/>
      <c r="RKV1658" s="35"/>
      <c r="RKW1658" s="34"/>
      <c r="RLD1658" s="35"/>
      <c r="RLE1658" s="34"/>
      <c r="RLL1658" s="35"/>
      <c r="RLM1658" s="34"/>
      <c r="RLT1658" s="35"/>
      <c r="RLU1658" s="34"/>
      <c r="RMB1658" s="35"/>
      <c r="RMC1658" s="34"/>
      <c r="RMJ1658" s="35"/>
      <c r="RMK1658" s="34"/>
      <c r="RMR1658" s="35"/>
      <c r="RMS1658" s="34"/>
      <c r="RMZ1658" s="35"/>
      <c r="RNA1658" s="34"/>
      <c r="RNH1658" s="35"/>
      <c r="RNI1658" s="34"/>
      <c r="RNP1658" s="35"/>
      <c r="RNQ1658" s="34"/>
      <c r="RNX1658" s="35"/>
      <c r="RNY1658" s="34"/>
      <c r="ROF1658" s="35"/>
      <c r="ROG1658" s="34"/>
      <c r="RON1658" s="35"/>
      <c r="ROO1658" s="34"/>
      <c r="ROV1658" s="35"/>
      <c r="ROW1658" s="34"/>
      <c r="RPD1658" s="35"/>
      <c r="RPE1658" s="34"/>
      <c r="RPL1658" s="35"/>
      <c r="RPM1658" s="34"/>
      <c r="RPT1658" s="35"/>
      <c r="RPU1658" s="34"/>
      <c r="RQB1658" s="35"/>
      <c r="RQC1658" s="34"/>
      <c r="RQJ1658" s="35"/>
      <c r="RQK1658" s="34"/>
      <c r="RQR1658" s="35"/>
      <c r="RQS1658" s="34"/>
      <c r="RQZ1658" s="35"/>
      <c r="RRA1658" s="34"/>
      <c r="RRH1658" s="35"/>
      <c r="RRI1658" s="34"/>
      <c r="RRP1658" s="35"/>
      <c r="RRQ1658" s="34"/>
      <c r="RRX1658" s="35"/>
      <c r="RRY1658" s="34"/>
      <c r="RSF1658" s="35"/>
      <c r="RSG1658" s="34"/>
      <c r="RSN1658" s="35"/>
      <c r="RSO1658" s="34"/>
      <c r="RSV1658" s="35"/>
      <c r="RSW1658" s="34"/>
      <c r="RTD1658" s="35"/>
      <c r="RTE1658" s="34"/>
      <c r="RTL1658" s="35"/>
      <c r="RTM1658" s="34"/>
      <c r="RTT1658" s="35"/>
      <c r="RTU1658" s="34"/>
      <c r="RUB1658" s="35"/>
      <c r="RUC1658" s="34"/>
      <c r="RUJ1658" s="35"/>
      <c r="RUK1658" s="34"/>
      <c r="RUR1658" s="35"/>
      <c r="RUS1658" s="34"/>
      <c r="RUZ1658" s="35"/>
      <c r="RVA1658" s="34"/>
      <c r="RVH1658" s="35"/>
      <c r="RVI1658" s="34"/>
      <c r="RVP1658" s="35"/>
      <c r="RVQ1658" s="34"/>
      <c r="RVX1658" s="35"/>
      <c r="RVY1658" s="34"/>
      <c r="RWF1658" s="35"/>
      <c r="RWG1658" s="34"/>
      <c r="RWN1658" s="35"/>
      <c r="RWO1658" s="34"/>
      <c r="RWV1658" s="35"/>
      <c r="RWW1658" s="34"/>
      <c r="RXD1658" s="35"/>
      <c r="RXE1658" s="34"/>
      <c r="RXL1658" s="35"/>
      <c r="RXM1658" s="34"/>
      <c r="RXT1658" s="35"/>
      <c r="RXU1658" s="34"/>
      <c r="RYB1658" s="35"/>
      <c r="RYC1658" s="34"/>
      <c r="RYJ1658" s="35"/>
      <c r="RYK1658" s="34"/>
      <c r="RYR1658" s="35"/>
      <c r="RYS1658" s="34"/>
      <c r="RYZ1658" s="35"/>
      <c r="RZA1658" s="34"/>
      <c r="RZH1658" s="35"/>
      <c r="RZI1658" s="34"/>
      <c r="RZP1658" s="35"/>
      <c r="RZQ1658" s="34"/>
      <c r="RZX1658" s="35"/>
      <c r="RZY1658" s="34"/>
      <c r="SAF1658" s="35"/>
      <c r="SAG1658" s="34"/>
      <c r="SAN1658" s="35"/>
      <c r="SAO1658" s="34"/>
      <c r="SAV1658" s="35"/>
      <c r="SAW1658" s="34"/>
      <c r="SBD1658" s="35"/>
      <c r="SBE1658" s="34"/>
      <c r="SBL1658" s="35"/>
      <c r="SBM1658" s="34"/>
      <c r="SBT1658" s="35"/>
      <c r="SBU1658" s="34"/>
      <c r="SCB1658" s="35"/>
      <c r="SCC1658" s="34"/>
      <c r="SCJ1658" s="35"/>
      <c r="SCK1658" s="34"/>
      <c r="SCR1658" s="35"/>
      <c r="SCS1658" s="34"/>
      <c r="SCZ1658" s="35"/>
      <c r="SDA1658" s="34"/>
      <c r="SDH1658" s="35"/>
      <c r="SDI1658" s="34"/>
      <c r="SDP1658" s="35"/>
      <c r="SDQ1658" s="34"/>
      <c r="SDX1658" s="35"/>
      <c r="SDY1658" s="34"/>
      <c r="SEF1658" s="35"/>
      <c r="SEG1658" s="34"/>
      <c r="SEN1658" s="35"/>
      <c r="SEO1658" s="34"/>
      <c r="SEV1658" s="35"/>
      <c r="SEW1658" s="34"/>
      <c r="SFD1658" s="35"/>
      <c r="SFE1658" s="34"/>
      <c r="SFL1658" s="35"/>
      <c r="SFM1658" s="34"/>
      <c r="SFT1658" s="35"/>
      <c r="SFU1658" s="34"/>
      <c r="SGB1658" s="35"/>
      <c r="SGC1658" s="34"/>
      <c r="SGJ1658" s="35"/>
      <c r="SGK1658" s="34"/>
      <c r="SGR1658" s="35"/>
      <c r="SGS1658" s="34"/>
      <c r="SGZ1658" s="35"/>
      <c r="SHA1658" s="34"/>
      <c r="SHH1658" s="35"/>
      <c r="SHI1658" s="34"/>
      <c r="SHP1658" s="35"/>
      <c r="SHQ1658" s="34"/>
      <c r="SHX1658" s="35"/>
      <c r="SHY1658" s="34"/>
      <c r="SIF1658" s="35"/>
      <c r="SIG1658" s="34"/>
      <c r="SIN1658" s="35"/>
      <c r="SIO1658" s="34"/>
      <c r="SIV1658" s="35"/>
      <c r="SIW1658" s="34"/>
      <c r="SJD1658" s="35"/>
      <c r="SJE1658" s="34"/>
      <c r="SJL1658" s="35"/>
      <c r="SJM1658" s="34"/>
      <c r="SJT1658" s="35"/>
      <c r="SJU1658" s="34"/>
      <c r="SKB1658" s="35"/>
      <c r="SKC1658" s="34"/>
      <c r="SKJ1658" s="35"/>
      <c r="SKK1658" s="34"/>
      <c r="SKR1658" s="35"/>
      <c r="SKS1658" s="34"/>
      <c r="SKZ1658" s="35"/>
      <c r="SLA1658" s="34"/>
      <c r="SLH1658" s="35"/>
      <c r="SLI1658" s="34"/>
      <c r="SLP1658" s="35"/>
      <c r="SLQ1658" s="34"/>
      <c r="SLX1658" s="35"/>
      <c r="SLY1658" s="34"/>
      <c r="SMF1658" s="35"/>
      <c r="SMG1658" s="34"/>
      <c r="SMN1658" s="35"/>
      <c r="SMO1658" s="34"/>
      <c r="SMV1658" s="35"/>
      <c r="SMW1658" s="34"/>
      <c r="SND1658" s="35"/>
      <c r="SNE1658" s="34"/>
      <c r="SNL1658" s="35"/>
      <c r="SNM1658" s="34"/>
      <c r="SNT1658" s="35"/>
      <c r="SNU1658" s="34"/>
      <c r="SOB1658" s="35"/>
      <c r="SOC1658" s="34"/>
      <c r="SOJ1658" s="35"/>
      <c r="SOK1658" s="34"/>
      <c r="SOR1658" s="35"/>
      <c r="SOS1658" s="34"/>
      <c r="SOZ1658" s="35"/>
      <c r="SPA1658" s="34"/>
      <c r="SPH1658" s="35"/>
      <c r="SPI1658" s="34"/>
      <c r="SPP1658" s="35"/>
      <c r="SPQ1658" s="34"/>
      <c r="SPX1658" s="35"/>
      <c r="SPY1658" s="34"/>
      <c r="SQF1658" s="35"/>
      <c r="SQG1658" s="34"/>
      <c r="SQN1658" s="35"/>
      <c r="SQO1658" s="34"/>
      <c r="SQV1658" s="35"/>
      <c r="SQW1658" s="34"/>
      <c r="SRD1658" s="35"/>
      <c r="SRE1658" s="34"/>
      <c r="SRL1658" s="35"/>
      <c r="SRM1658" s="34"/>
      <c r="SRT1658" s="35"/>
      <c r="SRU1658" s="34"/>
      <c r="SSB1658" s="35"/>
      <c r="SSC1658" s="34"/>
      <c r="SSJ1658" s="35"/>
      <c r="SSK1658" s="34"/>
      <c r="SSR1658" s="35"/>
      <c r="SSS1658" s="34"/>
      <c r="SSZ1658" s="35"/>
      <c r="STA1658" s="34"/>
      <c r="STH1658" s="35"/>
      <c r="STI1658" s="34"/>
      <c r="STP1658" s="35"/>
      <c r="STQ1658" s="34"/>
      <c r="STX1658" s="35"/>
      <c r="STY1658" s="34"/>
      <c r="SUF1658" s="35"/>
      <c r="SUG1658" s="34"/>
      <c r="SUN1658" s="35"/>
      <c r="SUO1658" s="34"/>
      <c r="SUV1658" s="35"/>
      <c r="SUW1658" s="34"/>
      <c r="SVD1658" s="35"/>
      <c r="SVE1658" s="34"/>
      <c r="SVL1658" s="35"/>
      <c r="SVM1658" s="34"/>
      <c r="SVT1658" s="35"/>
      <c r="SVU1658" s="34"/>
      <c r="SWB1658" s="35"/>
      <c r="SWC1658" s="34"/>
      <c r="SWJ1658" s="35"/>
      <c r="SWK1658" s="34"/>
      <c r="SWR1658" s="35"/>
      <c r="SWS1658" s="34"/>
      <c r="SWZ1658" s="35"/>
      <c r="SXA1658" s="34"/>
      <c r="SXH1658" s="35"/>
      <c r="SXI1658" s="34"/>
      <c r="SXP1658" s="35"/>
      <c r="SXQ1658" s="34"/>
      <c r="SXX1658" s="35"/>
      <c r="SXY1658" s="34"/>
      <c r="SYF1658" s="35"/>
      <c r="SYG1658" s="34"/>
      <c r="SYN1658" s="35"/>
      <c r="SYO1658" s="34"/>
      <c r="SYV1658" s="35"/>
      <c r="SYW1658" s="34"/>
      <c r="SZD1658" s="35"/>
      <c r="SZE1658" s="34"/>
      <c r="SZL1658" s="35"/>
      <c r="SZM1658" s="34"/>
      <c r="SZT1658" s="35"/>
      <c r="SZU1658" s="34"/>
      <c r="TAB1658" s="35"/>
      <c r="TAC1658" s="34"/>
      <c r="TAJ1658" s="35"/>
      <c r="TAK1658" s="34"/>
      <c r="TAR1658" s="35"/>
      <c r="TAS1658" s="34"/>
      <c r="TAZ1658" s="35"/>
      <c r="TBA1658" s="34"/>
      <c r="TBH1658" s="35"/>
      <c r="TBI1658" s="34"/>
      <c r="TBP1658" s="35"/>
      <c r="TBQ1658" s="34"/>
      <c r="TBX1658" s="35"/>
      <c r="TBY1658" s="34"/>
      <c r="TCF1658" s="35"/>
      <c r="TCG1658" s="34"/>
      <c r="TCN1658" s="35"/>
      <c r="TCO1658" s="34"/>
      <c r="TCV1658" s="35"/>
      <c r="TCW1658" s="34"/>
      <c r="TDD1658" s="35"/>
      <c r="TDE1658" s="34"/>
      <c r="TDL1658" s="35"/>
      <c r="TDM1658" s="34"/>
      <c r="TDT1658" s="35"/>
      <c r="TDU1658" s="34"/>
      <c r="TEB1658" s="35"/>
      <c r="TEC1658" s="34"/>
      <c r="TEJ1658" s="35"/>
      <c r="TEK1658" s="34"/>
      <c r="TER1658" s="35"/>
      <c r="TES1658" s="34"/>
      <c r="TEZ1658" s="35"/>
      <c r="TFA1658" s="34"/>
      <c r="TFH1658" s="35"/>
      <c r="TFI1658" s="34"/>
      <c r="TFP1658" s="35"/>
      <c r="TFQ1658" s="34"/>
      <c r="TFX1658" s="35"/>
      <c r="TFY1658" s="34"/>
      <c r="TGF1658" s="35"/>
      <c r="TGG1658" s="34"/>
      <c r="TGN1658" s="35"/>
      <c r="TGO1658" s="34"/>
      <c r="TGV1658" s="35"/>
      <c r="TGW1658" s="34"/>
      <c r="THD1658" s="35"/>
      <c r="THE1658" s="34"/>
      <c r="THL1658" s="35"/>
      <c r="THM1658" s="34"/>
      <c r="THT1658" s="35"/>
      <c r="THU1658" s="34"/>
      <c r="TIB1658" s="35"/>
      <c r="TIC1658" s="34"/>
      <c r="TIJ1658" s="35"/>
      <c r="TIK1658" s="34"/>
      <c r="TIR1658" s="35"/>
      <c r="TIS1658" s="34"/>
      <c r="TIZ1658" s="35"/>
      <c r="TJA1658" s="34"/>
      <c r="TJH1658" s="35"/>
      <c r="TJI1658" s="34"/>
      <c r="TJP1658" s="35"/>
      <c r="TJQ1658" s="34"/>
      <c r="TJX1658" s="35"/>
      <c r="TJY1658" s="34"/>
      <c r="TKF1658" s="35"/>
      <c r="TKG1658" s="34"/>
      <c r="TKN1658" s="35"/>
      <c r="TKO1658" s="34"/>
      <c r="TKV1658" s="35"/>
      <c r="TKW1658" s="34"/>
      <c r="TLD1658" s="35"/>
      <c r="TLE1658" s="34"/>
      <c r="TLL1658" s="35"/>
      <c r="TLM1658" s="34"/>
      <c r="TLT1658" s="35"/>
      <c r="TLU1658" s="34"/>
      <c r="TMB1658" s="35"/>
      <c r="TMC1658" s="34"/>
      <c r="TMJ1658" s="35"/>
      <c r="TMK1658" s="34"/>
      <c r="TMR1658" s="35"/>
      <c r="TMS1658" s="34"/>
      <c r="TMZ1658" s="35"/>
      <c r="TNA1658" s="34"/>
      <c r="TNH1658" s="35"/>
      <c r="TNI1658" s="34"/>
      <c r="TNP1658" s="35"/>
      <c r="TNQ1658" s="34"/>
      <c r="TNX1658" s="35"/>
      <c r="TNY1658" s="34"/>
      <c r="TOF1658" s="35"/>
      <c r="TOG1658" s="34"/>
      <c r="TON1658" s="35"/>
      <c r="TOO1658" s="34"/>
      <c r="TOV1658" s="35"/>
      <c r="TOW1658" s="34"/>
      <c r="TPD1658" s="35"/>
      <c r="TPE1658" s="34"/>
      <c r="TPL1658" s="35"/>
      <c r="TPM1658" s="34"/>
      <c r="TPT1658" s="35"/>
      <c r="TPU1658" s="34"/>
      <c r="TQB1658" s="35"/>
      <c r="TQC1658" s="34"/>
      <c r="TQJ1658" s="35"/>
      <c r="TQK1658" s="34"/>
      <c r="TQR1658" s="35"/>
      <c r="TQS1658" s="34"/>
      <c r="TQZ1658" s="35"/>
      <c r="TRA1658" s="34"/>
      <c r="TRH1658" s="35"/>
      <c r="TRI1658" s="34"/>
      <c r="TRP1658" s="35"/>
      <c r="TRQ1658" s="34"/>
      <c r="TRX1658" s="35"/>
      <c r="TRY1658" s="34"/>
      <c r="TSF1658" s="35"/>
      <c r="TSG1658" s="34"/>
      <c r="TSN1658" s="35"/>
      <c r="TSO1658" s="34"/>
      <c r="TSV1658" s="35"/>
      <c r="TSW1658" s="34"/>
      <c r="TTD1658" s="35"/>
      <c r="TTE1658" s="34"/>
      <c r="TTL1658" s="35"/>
      <c r="TTM1658" s="34"/>
      <c r="TTT1658" s="35"/>
      <c r="TTU1658" s="34"/>
      <c r="TUB1658" s="35"/>
      <c r="TUC1658" s="34"/>
      <c r="TUJ1658" s="35"/>
      <c r="TUK1658" s="34"/>
      <c r="TUR1658" s="35"/>
      <c r="TUS1658" s="34"/>
      <c r="TUZ1658" s="35"/>
      <c r="TVA1658" s="34"/>
      <c r="TVH1658" s="35"/>
      <c r="TVI1658" s="34"/>
      <c r="TVP1658" s="35"/>
      <c r="TVQ1658" s="34"/>
      <c r="TVX1658" s="35"/>
      <c r="TVY1658" s="34"/>
      <c r="TWF1658" s="35"/>
      <c r="TWG1658" s="34"/>
      <c r="TWN1658" s="35"/>
      <c r="TWO1658" s="34"/>
      <c r="TWV1658" s="35"/>
      <c r="TWW1658" s="34"/>
      <c r="TXD1658" s="35"/>
      <c r="TXE1658" s="34"/>
      <c r="TXL1658" s="35"/>
      <c r="TXM1658" s="34"/>
      <c r="TXT1658" s="35"/>
      <c r="TXU1658" s="34"/>
      <c r="TYB1658" s="35"/>
      <c r="TYC1658" s="34"/>
      <c r="TYJ1658" s="35"/>
      <c r="TYK1658" s="34"/>
      <c r="TYR1658" s="35"/>
      <c r="TYS1658" s="34"/>
      <c r="TYZ1658" s="35"/>
      <c r="TZA1658" s="34"/>
      <c r="TZH1658" s="35"/>
      <c r="TZI1658" s="34"/>
      <c r="TZP1658" s="35"/>
      <c r="TZQ1658" s="34"/>
      <c r="TZX1658" s="35"/>
      <c r="TZY1658" s="34"/>
      <c r="UAF1658" s="35"/>
      <c r="UAG1658" s="34"/>
      <c r="UAN1658" s="35"/>
      <c r="UAO1658" s="34"/>
      <c r="UAV1658" s="35"/>
      <c r="UAW1658" s="34"/>
      <c r="UBD1658" s="35"/>
      <c r="UBE1658" s="34"/>
      <c r="UBL1658" s="35"/>
      <c r="UBM1658" s="34"/>
      <c r="UBT1658" s="35"/>
      <c r="UBU1658" s="34"/>
      <c r="UCB1658" s="35"/>
      <c r="UCC1658" s="34"/>
      <c r="UCJ1658" s="35"/>
      <c r="UCK1658" s="34"/>
      <c r="UCR1658" s="35"/>
      <c r="UCS1658" s="34"/>
      <c r="UCZ1658" s="35"/>
      <c r="UDA1658" s="34"/>
      <c r="UDH1658" s="35"/>
      <c r="UDI1658" s="34"/>
      <c r="UDP1658" s="35"/>
      <c r="UDQ1658" s="34"/>
      <c r="UDX1658" s="35"/>
      <c r="UDY1658" s="34"/>
      <c r="UEF1658" s="35"/>
      <c r="UEG1658" s="34"/>
      <c r="UEN1658" s="35"/>
      <c r="UEO1658" s="34"/>
      <c r="UEV1658" s="35"/>
      <c r="UEW1658" s="34"/>
      <c r="UFD1658" s="35"/>
      <c r="UFE1658" s="34"/>
      <c r="UFL1658" s="35"/>
      <c r="UFM1658" s="34"/>
      <c r="UFT1658" s="35"/>
      <c r="UFU1658" s="34"/>
      <c r="UGB1658" s="35"/>
      <c r="UGC1658" s="34"/>
      <c r="UGJ1658" s="35"/>
      <c r="UGK1658" s="34"/>
      <c r="UGR1658" s="35"/>
      <c r="UGS1658" s="34"/>
      <c r="UGZ1658" s="35"/>
      <c r="UHA1658" s="34"/>
      <c r="UHH1658" s="35"/>
      <c r="UHI1658" s="34"/>
      <c r="UHP1658" s="35"/>
      <c r="UHQ1658" s="34"/>
      <c r="UHX1658" s="35"/>
      <c r="UHY1658" s="34"/>
      <c r="UIF1658" s="35"/>
      <c r="UIG1658" s="34"/>
      <c r="UIN1658" s="35"/>
      <c r="UIO1658" s="34"/>
      <c r="UIV1658" s="35"/>
      <c r="UIW1658" s="34"/>
      <c r="UJD1658" s="35"/>
      <c r="UJE1658" s="34"/>
      <c r="UJL1658" s="35"/>
      <c r="UJM1658" s="34"/>
      <c r="UJT1658" s="35"/>
      <c r="UJU1658" s="34"/>
      <c r="UKB1658" s="35"/>
      <c r="UKC1658" s="34"/>
      <c r="UKJ1658" s="35"/>
      <c r="UKK1658" s="34"/>
      <c r="UKR1658" s="35"/>
      <c r="UKS1658" s="34"/>
      <c r="UKZ1658" s="35"/>
      <c r="ULA1658" s="34"/>
      <c r="ULH1658" s="35"/>
      <c r="ULI1658" s="34"/>
      <c r="ULP1658" s="35"/>
      <c r="ULQ1658" s="34"/>
      <c r="ULX1658" s="35"/>
      <c r="ULY1658" s="34"/>
      <c r="UMF1658" s="35"/>
      <c r="UMG1658" s="34"/>
      <c r="UMN1658" s="35"/>
      <c r="UMO1658" s="34"/>
      <c r="UMV1658" s="35"/>
      <c r="UMW1658" s="34"/>
      <c r="UND1658" s="35"/>
      <c r="UNE1658" s="34"/>
      <c r="UNL1658" s="35"/>
      <c r="UNM1658" s="34"/>
      <c r="UNT1658" s="35"/>
      <c r="UNU1658" s="34"/>
      <c r="UOB1658" s="35"/>
      <c r="UOC1658" s="34"/>
      <c r="UOJ1658" s="35"/>
      <c r="UOK1658" s="34"/>
      <c r="UOR1658" s="35"/>
      <c r="UOS1658" s="34"/>
      <c r="UOZ1658" s="35"/>
      <c r="UPA1658" s="34"/>
      <c r="UPH1658" s="35"/>
      <c r="UPI1658" s="34"/>
      <c r="UPP1658" s="35"/>
      <c r="UPQ1658" s="34"/>
      <c r="UPX1658" s="35"/>
      <c r="UPY1658" s="34"/>
      <c r="UQF1658" s="35"/>
      <c r="UQG1658" s="34"/>
      <c r="UQN1658" s="35"/>
      <c r="UQO1658" s="34"/>
      <c r="UQV1658" s="35"/>
      <c r="UQW1658" s="34"/>
      <c r="URD1658" s="35"/>
      <c r="URE1658" s="34"/>
      <c r="URL1658" s="35"/>
      <c r="URM1658" s="34"/>
      <c r="URT1658" s="35"/>
      <c r="URU1658" s="34"/>
      <c r="USB1658" s="35"/>
      <c r="USC1658" s="34"/>
      <c r="USJ1658" s="35"/>
      <c r="USK1658" s="34"/>
      <c r="USR1658" s="35"/>
      <c r="USS1658" s="34"/>
      <c r="USZ1658" s="35"/>
      <c r="UTA1658" s="34"/>
      <c r="UTH1658" s="35"/>
      <c r="UTI1658" s="34"/>
      <c r="UTP1658" s="35"/>
      <c r="UTQ1658" s="34"/>
      <c r="UTX1658" s="35"/>
      <c r="UTY1658" s="34"/>
      <c r="UUF1658" s="35"/>
      <c r="UUG1658" s="34"/>
      <c r="UUN1658" s="35"/>
      <c r="UUO1658" s="34"/>
      <c r="UUV1658" s="35"/>
      <c r="UUW1658" s="34"/>
      <c r="UVD1658" s="35"/>
      <c r="UVE1658" s="34"/>
      <c r="UVL1658" s="35"/>
      <c r="UVM1658" s="34"/>
      <c r="UVT1658" s="35"/>
      <c r="UVU1658" s="34"/>
      <c r="UWB1658" s="35"/>
      <c r="UWC1658" s="34"/>
      <c r="UWJ1658" s="35"/>
      <c r="UWK1658" s="34"/>
      <c r="UWR1658" s="35"/>
      <c r="UWS1658" s="34"/>
      <c r="UWZ1658" s="35"/>
      <c r="UXA1658" s="34"/>
      <c r="UXH1658" s="35"/>
      <c r="UXI1658" s="34"/>
      <c r="UXP1658" s="35"/>
      <c r="UXQ1658" s="34"/>
      <c r="UXX1658" s="35"/>
      <c r="UXY1658" s="34"/>
      <c r="UYF1658" s="35"/>
      <c r="UYG1658" s="34"/>
      <c r="UYN1658" s="35"/>
      <c r="UYO1658" s="34"/>
      <c r="UYV1658" s="35"/>
      <c r="UYW1658" s="34"/>
      <c r="UZD1658" s="35"/>
      <c r="UZE1658" s="34"/>
      <c r="UZL1658" s="35"/>
      <c r="UZM1658" s="34"/>
      <c r="UZT1658" s="35"/>
      <c r="UZU1658" s="34"/>
      <c r="VAB1658" s="35"/>
      <c r="VAC1658" s="34"/>
      <c r="VAJ1658" s="35"/>
      <c r="VAK1658" s="34"/>
      <c r="VAR1658" s="35"/>
      <c r="VAS1658" s="34"/>
      <c r="VAZ1658" s="35"/>
      <c r="VBA1658" s="34"/>
      <c r="VBH1658" s="35"/>
      <c r="VBI1658" s="34"/>
      <c r="VBP1658" s="35"/>
      <c r="VBQ1658" s="34"/>
      <c r="VBX1658" s="35"/>
      <c r="VBY1658" s="34"/>
      <c r="VCF1658" s="35"/>
      <c r="VCG1658" s="34"/>
      <c r="VCN1658" s="35"/>
      <c r="VCO1658" s="34"/>
      <c r="VCV1658" s="35"/>
      <c r="VCW1658" s="34"/>
      <c r="VDD1658" s="35"/>
      <c r="VDE1658" s="34"/>
      <c r="VDL1658" s="35"/>
      <c r="VDM1658" s="34"/>
      <c r="VDT1658" s="35"/>
      <c r="VDU1658" s="34"/>
      <c r="VEB1658" s="35"/>
      <c r="VEC1658" s="34"/>
      <c r="VEJ1658" s="35"/>
      <c r="VEK1658" s="34"/>
      <c r="VER1658" s="35"/>
      <c r="VES1658" s="34"/>
      <c r="VEZ1658" s="35"/>
      <c r="VFA1658" s="34"/>
      <c r="VFH1658" s="35"/>
      <c r="VFI1658" s="34"/>
      <c r="VFP1658" s="35"/>
      <c r="VFQ1658" s="34"/>
      <c r="VFX1658" s="35"/>
      <c r="VFY1658" s="34"/>
      <c r="VGF1658" s="35"/>
      <c r="VGG1658" s="34"/>
      <c r="VGN1658" s="35"/>
      <c r="VGO1658" s="34"/>
      <c r="VGV1658" s="35"/>
      <c r="VGW1658" s="34"/>
      <c r="VHD1658" s="35"/>
      <c r="VHE1658" s="34"/>
      <c r="VHL1658" s="35"/>
      <c r="VHM1658" s="34"/>
      <c r="VHT1658" s="35"/>
      <c r="VHU1658" s="34"/>
      <c r="VIB1658" s="35"/>
      <c r="VIC1658" s="34"/>
      <c r="VIJ1658" s="35"/>
      <c r="VIK1658" s="34"/>
      <c r="VIR1658" s="35"/>
      <c r="VIS1658" s="34"/>
      <c r="VIZ1658" s="35"/>
      <c r="VJA1658" s="34"/>
      <c r="VJH1658" s="35"/>
      <c r="VJI1658" s="34"/>
      <c r="VJP1658" s="35"/>
      <c r="VJQ1658" s="34"/>
      <c r="VJX1658" s="35"/>
      <c r="VJY1658" s="34"/>
      <c r="VKF1658" s="35"/>
      <c r="VKG1658" s="34"/>
      <c r="VKN1658" s="35"/>
      <c r="VKO1658" s="34"/>
      <c r="VKV1658" s="35"/>
      <c r="VKW1658" s="34"/>
      <c r="VLD1658" s="35"/>
      <c r="VLE1658" s="34"/>
      <c r="VLL1658" s="35"/>
      <c r="VLM1658" s="34"/>
      <c r="VLT1658" s="35"/>
      <c r="VLU1658" s="34"/>
      <c r="VMB1658" s="35"/>
      <c r="VMC1658" s="34"/>
      <c r="VMJ1658" s="35"/>
      <c r="VMK1658" s="34"/>
      <c r="VMR1658" s="35"/>
      <c r="VMS1658" s="34"/>
      <c r="VMZ1658" s="35"/>
      <c r="VNA1658" s="34"/>
      <c r="VNH1658" s="35"/>
      <c r="VNI1658" s="34"/>
      <c r="VNP1658" s="35"/>
      <c r="VNQ1658" s="34"/>
      <c r="VNX1658" s="35"/>
      <c r="VNY1658" s="34"/>
      <c r="VOF1658" s="35"/>
      <c r="VOG1658" s="34"/>
      <c r="VON1658" s="35"/>
      <c r="VOO1658" s="34"/>
      <c r="VOV1658" s="35"/>
      <c r="VOW1658" s="34"/>
      <c r="VPD1658" s="35"/>
      <c r="VPE1658" s="34"/>
      <c r="VPL1658" s="35"/>
      <c r="VPM1658" s="34"/>
      <c r="VPT1658" s="35"/>
      <c r="VPU1658" s="34"/>
      <c r="VQB1658" s="35"/>
      <c r="VQC1658" s="34"/>
      <c r="VQJ1658" s="35"/>
      <c r="VQK1658" s="34"/>
      <c r="VQR1658" s="35"/>
      <c r="VQS1658" s="34"/>
      <c r="VQZ1658" s="35"/>
      <c r="VRA1658" s="34"/>
      <c r="VRH1658" s="35"/>
      <c r="VRI1658" s="34"/>
      <c r="VRP1658" s="35"/>
      <c r="VRQ1658" s="34"/>
      <c r="VRX1658" s="35"/>
      <c r="VRY1658" s="34"/>
      <c r="VSF1658" s="35"/>
      <c r="VSG1658" s="34"/>
      <c r="VSN1658" s="35"/>
      <c r="VSO1658" s="34"/>
      <c r="VSV1658" s="35"/>
      <c r="VSW1658" s="34"/>
      <c r="VTD1658" s="35"/>
      <c r="VTE1658" s="34"/>
      <c r="VTL1658" s="35"/>
      <c r="VTM1658" s="34"/>
      <c r="VTT1658" s="35"/>
      <c r="VTU1658" s="34"/>
      <c r="VUB1658" s="35"/>
      <c r="VUC1658" s="34"/>
      <c r="VUJ1658" s="35"/>
      <c r="VUK1658" s="34"/>
      <c r="VUR1658" s="35"/>
      <c r="VUS1658" s="34"/>
      <c r="VUZ1658" s="35"/>
      <c r="VVA1658" s="34"/>
      <c r="VVH1658" s="35"/>
      <c r="VVI1658" s="34"/>
      <c r="VVP1658" s="35"/>
      <c r="VVQ1658" s="34"/>
      <c r="VVX1658" s="35"/>
      <c r="VVY1658" s="34"/>
      <c r="VWF1658" s="35"/>
      <c r="VWG1658" s="34"/>
      <c r="VWN1658" s="35"/>
      <c r="VWO1658" s="34"/>
      <c r="VWV1658" s="35"/>
      <c r="VWW1658" s="34"/>
      <c r="VXD1658" s="35"/>
      <c r="VXE1658" s="34"/>
      <c r="VXL1658" s="35"/>
      <c r="VXM1658" s="34"/>
      <c r="VXT1658" s="35"/>
      <c r="VXU1658" s="34"/>
      <c r="VYB1658" s="35"/>
      <c r="VYC1658" s="34"/>
      <c r="VYJ1658" s="35"/>
      <c r="VYK1658" s="34"/>
      <c r="VYR1658" s="35"/>
      <c r="VYS1658" s="34"/>
      <c r="VYZ1658" s="35"/>
      <c r="VZA1658" s="34"/>
      <c r="VZH1658" s="35"/>
      <c r="VZI1658" s="34"/>
      <c r="VZP1658" s="35"/>
      <c r="VZQ1658" s="34"/>
      <c r="VZX1658" s="35"/>
      <c r="VZY1658" s="34"/>
      <c r="WAF1658" s="35"/>
      <c r="WAG1658" s="34"/>
      <c r="WAN1658" s="35"/>
      <c r="WAO1658" s="34"/>
      <c r="WAV1658" s="35"/>
      <c r="WAW1658" s="34"/>
      <c r="WBD1658" s="35"/>
      <c r="WBE1658" s="34"/>
      <c r="WBL1658" s="35"/>
      <c r="WBM1658" s="34"/>
      <c r="WBT1658" s="35"/>
      <c r="WBU1658" s="34"/>
      <c r="WCB1658" s="35"/>
      <c r="WCC1658" s="34"/>
      <c r="WCJ1658" s="35"/>
      <c r="WCK1658" s="34"/>
      <c r="WCR1658" s="35"/>
      <c r="WCS1658" s="34"/>
      <c r="WCZ1658" s="35"/>
      <c r="WDA1658" s="34"/>
      <c r="WDH1658" s="35"/>
      <c r="WDI1658" s="34"/>
      <c r="WDP1658" s="35"/>
      <c r="WDQ1658" s="34"/>
      <c r="WDX1658" s="35"/>
      <c r="WDY1658" s="34"/>
      <c r="WEF1658" s="35"/>
      <c r="WEG1658" s="34"/>
      <c r="WEN1658" s="35"/>
      <c r="WEO1658" s="34"/>
      <c r="WEV1658" s="35"/>
      <c r="WEW1658" s="34"/>
      <c r="WFD1658" s="35"/>
      <c r="WFE1658" s="34"/>
      <c r="WFL1658" s="35"/>
      <c r="WFM1658" s="34"/>
      <c r="WFT1658" s="35"/>
      <c r="WFU1658" s="34"/>
      <c r="WGB1658" s="35"/>
      <c r="WGC1658" s="34"/>
      <c r="WGJ1658" s="35"/>
      <c r="WGK1658" s="34"/>
      <c r="WGR1658" s="35"/>
      <c r="WGS1658" s="34"/>
      <c r="WGZ1658" s="35"/>
      <c r="WHA1658" s="34"/>
      <c r="WHH1658" s="35"/>
      <c r="WHI1658" s="34"/>
      <c r="WHP1658" s="35"/>
      <c r="WHQ1658" s="34"/>
      <c r="WHX1658" s="35"/>
      <c r="WHY1658" s="34"/>
      <c r="WIF1658" s="35"/>
      <c r="WIG1658" s="34"/>
      <c r="WIN1658" s="35"/>
      <c r="WIO1658" s="34"/>
      <c r="WIV1658" s="35"/>
      <c r="WIW1658" s="34"/>
      <c r="WJD1658" s="35"/>
      <c r="WJE1658" s="34"/>
      <c r="WJL1658" s="35"/>
      <c r="WJM1658" s="34"/>
      <c r="WJT1658" s="35"/>
      <c r="WJU1658" s="34"/>
      <c r="WKB1658" s="35"/>
      <c r="WKC1658" s="34"/>
      <c r="WKJ1658" s="35"/>
      <c r="WKK1658" s="34"/>
      <c r="WKR1658" s="35"/>
      <c r="WKS1658" s="34"/>
      <c r="WKZ1658" s="35"/>
      <c r="WLA1658" s="34"/>
      <c r="WLH1658" s="35"/>
      <c r="WLI1658" s="34"/>
      <c r="WLP1658" s="35"/>
      <c r="WLQ1658" s="34"/>
      <c r="WLX1658" s="35"/>
      <c r="WLY1658" s="34"/>
      <c r="WMF1658" s="35"/>
      <c r="WMG1658" s="34"/>
      <c r="WMN1658" s="35"/>
      <c r="WMO1658" s="34"/>
      <c r="WMV1658" s="35"/>
      <c r="WMW1658" s="34"/>
      <c r="WND1658" s="35"/>
      <c r="WNE1658" s="34"/>
      <c r="WNL1658" s="35"/>
      <c r="WNM1658" s="34"/>
      <c r="WNT1658" s="35"/>
      <c r="WNU1658" s="34"/>
      <c r="WOB1658" s="35"/>
      <c r="WOC1658" s="34"/>
      <c r="WOJ1658" s="35"/>
      <c r="WOK1658" s="34"/>
      <c r="WOR1658" s="35"/>
      <c r="WOS1658" s="34"/>
      <c r="WOZ1658" s="35"/>
      <c r="WPA1658" s="34"/>
      <c r="WPH1658" s="35"/>
      <c r="WPI1658" s="34"/>
      <c r="WPP1658" s="35"/>
      <c r="WPQ1658" s="34"/>
      <c r="WPX1658" s="35"/>
      <c r="WPY1658" s="34"/>
      <c r="WQF1658" s="35"/>
      <c r="WQG1658" s="34"/>
      <c r="WQN1658" s="35"/>
      <c r="WQO1658" s="34"/>
      <c r="WQV1658" s="35"/>
      <c r="WQW1658" s="34"/>
      <c r="WRD1658" s="35"/>
      <c r="WRE1658" s="34"/>
      <c r="WRL1658" s="35"/>
      <c r="WRM1658" s="34"/>
      <c r="WRT1658" s="35"/>
      <c r="WRU1658" s="34"/>
      <c r="WSB1658" s="35"/>
      <c r="WSC1658" s="34"/>
      <c r="WSJ1658" s="35"/>
      <c r="WSK1658" s="34"/>
      <c r="WSR1658" s="35"/>
      <c r="WSS1658" s="34"/>
      <c r="WSZ1658" s="35"/>
      <c r="WTA1658" s="34"/>
      <c r="WTH1658" s="35"/>
      <c r="WTI1658" s="34"/>
      <c r="WTP1658" s="35"/>
      <c r="WTQ1658" s="34"/>
      <c r="WTX1658" s="35"/>
      <c r="WTY1658" s="34"/>
      <c r="WUF1658" s="35"/>
      <c r="WUG1658" s="34"/>
      <c r="WUN1658" s="35"/>
      <c r="WUO1658" s="34"/>
      <c r="WUV1658" s="35"/>
      <c r="WUW1658" s="34"/>
      <c r="WVD1658" s="35"/>
      <c r="WVE1658" s="34"/>
      <c r="WVL1658" s="35"/>
      <c r="WVM1658" s="34"/>
      <c r="WVT1658" s="35"/>
      <c r="WVU1658" s="34"/>
      <c r="WWB1658" s="35"/>
      <c r="WWC1658" s="34"/>
      <c r="WWJ1658" s="35"/>
      <c r="WWK1658" s="34"/>
      <c r="WWR1658" s="35"/>
      <c r="WWS1658" s="34"/>
      <c r="WWZ1658" s="35"/>
      <c r="WXA1658" s="34"/>
      <c r="WXH1658" s="35"/>
      <c r="WXI1658" s="34"/>
      <c r="WXP1658" s="35"/>
      <c r="WXQ1658" s="34"/>
      <c r="WXX1658" s="35"/>
      <c r="WXY1658" s="34"/>
      <c r="WYF1658" s="35"/>
      <c r="WYG1658" s="34"/>
      <c r="WYN1658" s="35"/>
      <c r="WYO1658" s="34"/>
      <c r="WYV1658" s="35"/>
      <c r="WYW1658" s="34"/>
      <c r="WZD1658" s="35"/>
      <c r="WZE1658" s="34"/>
      <c r="WZL1658" s="35"/>
      <c r="WZM1658" s="34"/>
      <c r="WZT1658" s="35"/>
      <c r="WZU1658" s="34"/>
      <c r="XAB1658" s="35"/>
      <c r="XAC1658" s="34"/>
      <c r="XAJ1658" s="35"/>
      <c r="XAK1658" s="34"/>
      <c r="XAR1658" s="35"/>
      <c r="XAS1658" s="34"/>
      <c r="XAZ1658" s="35"/>
      <c r="XBA1658" s="34"/>
      <c r="XBH1658" s="35"/>
      <c r="XBI1658" s="34"/>
      <c r="XBP1658" s="35"/>
      <c r="XBQ1658" s="34"/>
      <c r="XBX1658" s="35"/>
      <c r="XBY1658" s="34"/>
      <c r="XCF1658" s="35"/>
      <c r="XCG1658" s="34"/>
      <c r="XCN1658" s="35"/>
      <c r="XCO1658" s="34"/>
      <c r="XCV1658" s="35"/>
      <c r="XCW1658" s="34"/>
      <c r="XDD1658" s="35"/>
      <c r="XDE1658" s="34"/>
      <c r="XDL1658" s="35"/>
      <c r="XDM1658" s="34"/>
      <c r="XDT1658" s="35"/>
      <c r="XDU1658" s="34"/>
      <c r="XEB1658" s="35"/>
      <c r="XEC1658" s="34"/>
      <c r="XEJ1658" s="35"/>
      <c r="XEK1658" s="34"/>
      <c r="XER1658" s="35"/>
      <c r="XES1658" s="34"/>
      <c r="XEZ1658" s="35"/>
      <c r="XFA1658" s="34"/>
    </row>
    <row r="1659" spans="1:1021 1028:2045 2052:3069 3076:4093 4100:5117 5124:6141 6148:7165 7172:8189 8196:9213 9220:10237 10244:11261 11268:12285 12292:13309 13316:14333 14340:15357 15364:16381" x14ac:dyDescent="0.25">
      <c r="A1659" t="s">
        <v>484</v>
      </c>
      <c r="B1659" t="s">
        <v>474</v>
      </c>
      <c r="C1659">
        <v>339</v>
      </c>
      <c r="D1659">
        <v>339</v>
      </c>
      <c r="E1659" s="35">
        <v>1</v>
      </c>
      <c r="F1659" s="34">
        <v>1.9999999999999999E-88</v>
      </c>
      <c r="G1659">
        <v>85.76</v>
      </c>
      <c r="H1659">
        <v>3121</v>
      </c>
      <c r="I1659" t="str">
        <f>HYPERLINK("https://www.ncbi.nlm.nih.gov/nucleotide/LS974159.1?report=genbank&amp;log$=nucltop&amp;blast_rank=57&amp;RID=XE6RV0D8013","LS974159.1")</f>
        <v>LS974159.1</v>
      </c>
      <c r="L1659" s="35"/>
      <c r="M1659" s="34"/>
      <c r="T1659" s="35"/>
      <c r="U1659" s="34"/>
      <c r="AB1659" s="35"/>
      <c r="AC1659" s="34"/>
      <c r="AJ1659" s="35"/>
      <c r="AK1659" s="34"/>
      <c r="AR1659" s="35"/>
      <c r="AS1659" s="34"/>
      <c r="AZ1659" s="35"/>
      <c r="BA1659" s="34"/>
      <c r="BH1659" s="35"/>
      <c r="BI1659" s="34"/>
      <c r="BP1659" s="35"/>
      <c r="BQ1659" s="34"/>
      <c r="BX1659" s="35"/>
      <c r="BY1659" s="34"/>
      <c r="CF1659" s="35"/>
      <c r="CG1659" s="34"/>
      <c r="CN1659" s="35"/>
      <c r="CO1659" s="34"/>
      <c r="CV1659" s="35"/>
      <c r="CW1659" s="34"/>
      <c r="DD1659" s="35"/>
      <c r="DE1659" s="34"/>
      <c r="DL1659" s="35"/>
      <c r="DM1659" s="34"/>
      <c r="DT1659" s="35"/>
      <c r="DU1659" s="34"/>
      <c r="EB1659" s="35"/>
      <c r="EC1659" s="34"/>
      <c r="EJ1659" s="35"/>
      <c r="EK1659" s="34"/>
      <c r="ER1659" s="35"/>
      <c r="ES1659" s="34"/>
      <c r="EZ1659" s="35"/>
      <c r="FA1659" s="34"/>
      <c r="FH1659" s="35"/>
      <c r="FI1659" s="34"/>
      <c r="FP1659" s="35"/>
      <c r="FQ1659" s="34"/>
      <c r="FX1659" s="35"/>
      <c r="FY1659" s="34"/>
      <c r="GF1659" s="35"/>
      <c r="GG1659" s="34"/>
      <c r="GN1659" s="35"/>
      <c r="GO1659" s="34"/>
      <c r="GV1659" s="35"/>
      <c r="GW1659" s="34"/>
      <c r="HD1659" s="35"/>
      <c r="HE1659" s="34"/>
      <c r="HL1659" s="35"/>
      <c r="HM1659" s="34"/>
      <c r="HT1659" s="35"/>
      <c r="HU1659" s="34"/>
      <c r="IB1659" s="35"/>
      <c r="IC1659" s="34"/>
      <c r="IJ1659" s="35"/>
      <c r="IK1659" s="34"/>
      <c r="IR1659" s="35"/>
      <c r="IS1659" s="34"/>
      <c r="IZ1659" s="35"/>
      <c r="JA1659" s="34"/>
      <c r="JH1659" s="35"/>
      <c r="JI1659" s="34"/>
      <c r="JP1659" s="35"/>
      <c r="JQ1659" s="34"/>
      <c r="JX1659" s="35"/>
      <c r="JY1659" s="34"/>
      <c r="KF1659" s="35"/>
      <c r="KG1659" s="34"/>
      <c r="KN1659" s="35"/>
      <c r="KO1659" s="34"/>
      <c r="KV1659" s="35"/>
      <c r="KW1659" s="34"/>
      <c r="LD1659" s="35"/>
      <c r="LE1659" s="34"/>
      <c r="LL1659" s="35"/>
      <c r="LM1659" s="34"/>
      <c r="LT1659" s="35"/>
      <c r="LU1659" s="34"/>
      <c r="MB1659" s="35"/>
      <c r="MC1659" s="34"/>
      <c r="MJ1659" s="35"/>
      <c r="MK1659" s="34"/>
      <c r="MR1659" s="35"/>
      <c r="MS1659" s="34"/>
      <c r="MZ1659" s="35"/>
      <c r="NA1659" s="34"/>
      <c r="NH1659" s="35"/>
      <c r="NI1659" s="34"/>
      <c r="NP1659" s="35"/>
      <c r="NQ1659" s="34"/>
      <c r="NX1659" s="35"/>
      <c r="NY1659" s="34"/>
      <c r="OF1659" s="35"/>
      <c r="OG1659" s="34"/>
      <c r="ON1659" s="35"/>
      <c r="OO1659" s="34"/>
      <c r="OV1659" s="35"/>
      <c r="OW1659" s="34"/>
      <c r="PD1659" s="35"/>
      <c r="PE1659" s="34"/>
      <c r="PL1659" s="35"/>
      <c r="PM1659" s="34"/>
      <c r="PT1659" s="35"/>
      <c r="PU1659" s="34"/>
      <c r="QB1659" s="35"/>
      <c r="QC1659" s="34"/>
      <c r="QJ1659" s="35"/>
      <c r="QK1659" s="34"/>
      <c r="QR1659" s="35"/>
      <c r="QS1659" s="34"/>
      <c r="QZ1659" s="35"/>
      <c r="RA1659" s="34"/>
      <c r="RH1659" s="35"/>
      <c r="RI1659" s="34"/>
      <c r="RP1659" s="35"/>
      <c r="RQ1659" s="34"/>
      <c r="RX1659" s="35"/>
      <c r="RY1659" s="34"/>
      <c r="SF1659" s="35"/>
      <c r="SG1659" s="34"/>
      <c r="SN1659" s="35"/>
      <c r="SO1659" s="34"/>
      <c r="SV1659" s="35"/>
      <c r="SW1659" s="34"/>
      <c r="TD1659" s="35"/>
      <c r="TE1659" s="34"/>
      <c r="TL1659" s="35"/>
      <c r="TM1659" s="34"/>
      <c r="TT1659" s="35"/>
      <c r="TU1659" s="34"/>
      <c r="UB1659" s="35"/>
      <c r="UC1659" s="34"/>
      <c r="UJ1659" s="35"/>
      <c r="UK1659" s="34"/>
      <c r="UR1659" s="35"/>
      <c r="US1659" s="34"/>
      <c r="UZ1659" s="35"/>
      <c r="VA1659" s="34"/>
      <c r="VH1659" s="35"/>
      <c r="VI1659" s="34"/>
      <c r="VP1659" s="35"/>
      <c r="VQ1659" s="34"/>
      <c r="VX1659" s="35"/>
      <c r="VY1659" s="34"/>
      <c r="WF1659" s="35"/>
      <c r="WG1659" s="34"/>
      <c r="WN1659" s="35"/>
      <c r="WO1659" s="34"/>
      <c r="WV1659" s="35"/>
      <c r="WW1659" s="34"/>
      <c r="XD1659" s="35"/>
      <c r="XE1659" s="34"/>
      <c r="XL1659" s="35"/>
      <c r="XM1659" s="34"/>
      <c r="XT1659" s="35"/>
      <c r="XU1659" s="34"/>
      <c r="YB1659" s="35"/>
      <c r="YC1659" s="34"/>
      <c r="YJ1659" s="35"/>
      <c r="YK1659" s="34"/>
      <c r="YR1659" s="35"/>
      <c r="YS1659" s="34"/>
      <c r="YZ1659" s="35"/>
      <c r="ZA1659" s="34"/>
      <c r="ZH1659" s="35"/>
      <c r="ZI1659" s="34"/>
      <c r="ZP1659" s="35"/>
      <c r="ZQ1659" s="34"/>
      <c r="ZX1659" s="35"/>
      <c r="ZY1659" s="34"/>
      <c r="AAF1659" s="35"/>
      <c r="AAG1659" s="34"/>
      <c r="AAN1659" s="35"/>
      <c r="AAO1659" s="34"/>
      <c r="AAV1659" s="35"/>
      <c r="AAW1659" s="34"/>
      <c r="ABD1659" s="35"/>
      <c r="ABE1659" s="34"/>
      <c r="ABL1659" s="35"/>
      <c r="ABM1659" s="34"/>
      <c r="ABT1659" s="35"/>
      <c r="ABU1659" s="34"/>
      <c r="ACB1659" s="35"/>
      <c r="ACC1659" s="34"/>
      <c r="ACJ1659" s="35"/>
      <c r="ACK1659" s="34"/>
      <c r="ACR1659" s="35"/>
      <c r="ACS1659" s="34"/>
      <c r="ACZ1659" s="35"/>
      <c r="ADA1659" s="34"/>
      <c r="ADH1659" s="35"/>
      <c r="ADI1659" s="34"/>
      <c r="ADP1659" s="35"/>
      <c r="ADQ1659" s="34"/>
      <c r="ADX1659" s="35"/>
      <c r="ADY1659" s="34"/>
      <c r="AEF1659" s="35"/>
      <c r="AEG1659" s="34"/>
      <c r="AEN1659" s="35"/>
      <c r="AEO1659" s="34"/>
      <c r="AEV1659" s="35"/>
      <c r="AEW1659" s="34"/>
      <c r="AFD1659" s="35"/>
      <c r="AFE1659" s="34"/>
      <c r="AFL1659" s="35"/>
      <c r="AFM1659" s="34"/>
      <c r="AFT1659" s="35"/>
      <c r="AFU1659" s="34"/>
      <c r="AGB1659" s="35"/>
      <c r="AGC1659" s="34"/>
      <c r="AGJ1659" s="35"/>
      <c r="AGK1659" s="34"/>
      <c r="AGR1659" s="35"/>
      <c r="AGS1659" s="34"/>
      <c r="AGZ1659" s="35"/>
      <c r="AHA1659" s="34"/>
      <c r="AHH1659" s="35"/>
      <c r="AHI1659" s="34"/>
      <c r="AHP1659" s="35"/>
      <c r="AHQ1659" s="34"/>
      <c r="AHX1659" s="35"/>
      <c r="AHY1659" s="34"/>
      <c r="AIF1659" s="35"/>
      <c r="AIG1659" s="34"/>
      <c r="AIN1659" s="35"/>
      <c r="AIO1659" s="34"/>
      <c r="AIV1659" s="35"/>
      <c r="AIW1659" s="34"/>
      <c r="AJD1659" s="35"/>
      <c r="AJE1659" s="34"/>
      <c r="AJL1659" s="35"/>
      <c r="AJM1659" s="34"/>
      <c r="AJT1659" s="35"/>
      <c r="AJU1659" s="34"/>
      <c r="AKB1659" s="35"/>
      <c r="AKC1659" s="34"/>
      <c r="AKJ1659" s="35"/>
      <c r="AKK1659" s="34"/>
      <c r="AKR1659" s="35"/>
      <c r="AKS1659" s="34"/>
      <c r="AKZ1659" s="35"/>
      <c r="ALA1659" s="34"/>
      <c r="ALH1659" s="35"/>
      <c r="ALI1659" s="34"/>
      <c r="ALP1659" s="35"/>
      <c r="ALQ1659" s="34"/>
      <c r="ALX1659" s="35"/>
      <c r="ALY1659" s="34"/>
      <c r="AMF1659" s="35"/>
      <c r="AMG1659" s="34"/>
      <c r="AMN1659" s="35"/>
      <c r="AMO1659" s="34"/>
      <c r="AMV1659" s="35"/>
      <c r="AMW1659" s="34"/>
      <c r="AND1659" s="35"/>
      <c r="ANE1659" s="34"/>
      <c r="ANL1659" s="35"/>
      <c r="ANM1659" s="34"/>
      <c r="ANT1659" s="35"/>
      <c r="ANU1659" s="34"/>
      <c r="AOB1659" s="35"/>
      <c r="AOC1659" s="34"/>
      <c r="AOJ1659" s="35"/>
      <c r="AOK1659" s="34"/>
      <c r="AOR1659" s="35"/>
      <c r="AOS1659" s="34"/>
      <c r="AOZ1659" s="35"/>
      <c r="APA1659" s="34"/>
      <c r="APH1659" s="35"/>
      <c r="API1659" s="34"/>
      <c r="APP1659" s="35"/>
      <c r="APQ1659" s="34"/>
      <c r="APX1659" s="35"/>
      <c r="APY1659" s="34"/>
      <c r="AQF1659" s="35"/>
      <c r="AQG1659" s="34"/>
      <c r="AQN1659" s="35"/>
      <c r="AQO1659" s="34"/>
      <c r="AQV1659" s="35"/>
      <c r="AQW1659" s="34"/>
      <c r="ARD1659" s="35"/>
      <c r="ARE1659" s="34"/>
      <c r="ARL1659" s="35"/>
      <c r="ARM1659" s="34"/>
      <c r="ART1659" s="35"/>
      <c r="ARU1659" s="34"/>
      <c r="ASB1659" s="35"/>
      <c r="ASC1659" s="34"/>
      <c r="ASJ1659" s="35"/>
      <c r="ASK1659" s="34"/>
      <c r="ASR1659" s="35"/>
      <c r="ASS1659" s="34"/>
      <c r="ASZ1659" s="35"/>
      <c r="ATA1659" s="34"/>
      <c r="ATH1659" s="35"/>
      <c r="ATI1659" s="34"/>
      <c r="ATP1659" s="35"/>
      <c r="ATQ1659" s="34"/>
      <c r="ATX1659" s="35"/>
      <c r="ATY1659" s="34"/>
      <c r="AUF1659" s="35"/>
      <c r="AUG1659" s="34"/>
      <c r="AUN1659" s="35"/>
      <c r="AUO1659" s="34"/>
      <c r="AUV1659" s="35"/>
      <c r="AUW1659" s="34"/>
      <c r="AVD1659" s="35"/>
      <c r="AVE1659" s="34"/>
      <c r="AVL1659" s="35"/>
      <c r="AVM1659" s="34"/>
      <c r="AVT1659" s="35"/>
      <c r="AVU1659" s="34"/>
      <c r="AWB1659" s="35"/>
      <c r="AWC1659" s="34"/>
      <c r="AWJ1659" s="35"/>
      <c r="AWK1659" s="34"/>
      <c r="AWR1659" s="35"/>
      <c r="AWS1659" s="34"/>
      <c r="AWZ1659" s="35"/>
      <c r="AXA1659" s="34"/>
      <c r="AXH1659" s="35"/>
      <c r="AXI1659" s="34"/>
      <c r="AXP1659" s="35"/>
      <c r="AXQ1659" s="34"/>
      <c r="AXX1659" s="35"/>
      <c r="AXY1659" s="34"/>
      <c r="AYF1659" s="35"/>
      <c r="AYG1659" s="34"/>
      <c r="AYN1659" s="35"/>
      <c r="AYO1659" s="34"/>
      <c r="AYV1659" s="35"/>
      <c r="AYW1659" s="34"/>
      <c r="AZD1659" s="35"/>
      <c r="AZE1659" s="34"/>
      <c r="AZL1659" s="35"/>
      <c r="AZM1659" s="34"/>
      <c r="AZT1659" s="35"/>
      <c r="AZU1659" s="34"/>
      <c r="BAB1659" s="35"/>
      <c r="BAC1659" s="34"/>
      <c r="BAJ1659" s="35"/>
      <c r="BAK1659" s="34"/>
      <c r="BAR1659" s="35"/>
      <c r="BAS1659" s="34"/>
      <c r="BAZ1659" s="35"/>
      <c r="BBA1659" s="34"/>
      <c r="BBH1659" s="35"/>
      <c r="BBI1659" s="34"/>
      <c r="BBP1659" s="35"/>
      <c r="BBQ1659" s="34"/>
      <c r="BBX1659" s="35"/>
      <c r="BBY1659" s="34"/>
      <c r="BCF1659" s="35"/>
      <c r="BCG1659" s="34"/>
      <c r="BCN1659" s="35"/>
      <c r="BCO1659" s="34"/>
      <c r="BCV1659" s="35"/>
      <c r="BCW1659" s="34"/>
      <c r="BDD1659" s="35"/>
      <c r="BDE1659" s="34"/>
      <c r="BDL1659" s="35"/>
      <c r="BDM1659" s="34"/>
      <c r="BDT1659" s="35"/>
      <c r="BDU1659" s="34"/>
      <c r="BEB1659" s="35"/>
      <c r="BEC1659" s="34"/>
      <c r="BEJ1659" s="35"/>
      <c r="BEK1659" s="34"/>
      <c r="BER1659" s="35"/>
      <c r="BES1659" s="34"/>
      <c r="BEZ1659" s="35"/>
      <c r="BFA1659" s="34"/>
      <c r="BFH1659" s="35"/>
      <c r="BFI1659" s="34"/>
      <c r="BFP1659" s="35"/>
      <c r="BFQ1659" s="34"/>
      <c r="BFX1659" s="35"/>
      <c r="BFY1659" s="34"/>
      <c r="BGF1659" s="35"/>
      <c r="BGG1659" s="34"/>
      <c r="BGN1659" s="35"/>
      <c r="BGO1659" s="34"/>
      <c r="BGV1659" s="35"/>
      <c r="BGW1659" s="34"/>
      <c r="BHD1659" s="35"/>
      <c r="BHE1659" s="34"/>
      <c r="BHL1659" s="35"/>
      <c r="BHM1659" s="34"/>
      <c r="BHT1659" s="35"/>
      <c r="BHU1659" s="34"/>
      <c r="BIB1659" s="35"/>
      <c r="BIC1659" s="34"/>
      <c r="BIJ1659" s="35"/>
      <c r="BIK1659" s="34"/>
      <c r="BIR1659" s="35"/>
      <c r="BIS1659" s="34"/>
      <c r="BIZ1659" s="35"/>
      <c r="BJA1659" s="34"/>
      <c r="BJH1659" s="35"/>
      <c r="BJI1659" s="34"/>
      <c r="BJP1659" s="35"/>
      <c r="BJQ1659" s="34"/>
      <c r="BJX1659" s="35"/>
      <c r="BJY1659" s="34"/>
      <c r="BKF1659" s="35"/>
      <c r="BKG1659" s="34"/>
      <c r="BKN1659" s="35"/>
      <c r="BKO1659" s="34"/>
      <c r="BKV1659" s="35"/>
      <c r="BKW1659" s="34"/>
      <c r="BLD1659" s="35"/>
      <c r="BLE1659" s="34"/>
      <c r="BLL1659" s="35"/>
      <c r="BLM1659" s="34"/>
      <c r="BLT1659" s="35"/>
      <c r="BLU1659" s="34"/>
      <c r="BMB1659" s="35"/>
      <c r="BMC1659" s="34"/>
      <c r="BMJ1659" s="35"/>
      <c r="BMK1659" s="34"/>
      <c r="BMR1659" s="35"/>
      <c r="BMS1659" s="34"/>
      <c r="BMZ1659" s="35"/>
      <c r="BNA1659" s="34"/>
      <c r="BNH1659" s="35"/>
      <c r="BNI1659" s="34"/>
      <c r="BNP1659" s="35"/>
      <c r="BNQ1659" s="34"/>
      <c r="BNX1659" s="35"/>
      <c r="BNY1659" s="34"/>
      <c r="BOF1659" s="35"/>
      <c r="BOG1659" s="34"/>
      <c r="BON1659" s="35"/>
      <c r="BOO1659" s="34"/>
      <c r="BOV1659" s="35"/>
      <c r="BOW1659" s="34"/>
      <c r="BPD1659" s="35"/>
      <c r="BPE1659" s="34"/>
      <c r="BPL1659" s="35"/>
      <c r="BPM1659" s="34"/>
      <c r="BPT1659" s="35"/>
      <c r="BPU1659" s="34"/>
      <c r="BQB1659" s="35"/>
      <c r="BQC1659" s="34"/>
      <c r="BQJ1659" s="35"/>
      <c r="BQK1659" s="34"/>
      <c r="BQR1659" s="35"/>
      <c r="BQS1659" s="34"/>
      <c r="BQZ1659" s="35"/>
      <c r="BRA1659" s="34"/>
      <c r="BRH1659" s="35"/>
      <c r="BRI1659" s="34"/>
      <c r="BRP1659" s="35"/>
      <c r="BRQ1659" s="34"/>
      <c r="BRX1659" s="35"/>
      <c r="BRY1659" s="34"/>
      <c r="BSF1659" s="35"/>
      <c r="BSG1659" s="34"/>
      <c r="BSN1659" s="35"/>
      <c r="BSO1659" s="34"/>
      <c r="BSV1659" s="35"/>
      <c r="BSW1659" s="34"/>
      <c r="BTD1659" s="35"/>
      <c r="BTE1659" s="34"/>
      <c r="BTL1659" s="35"/>
      <c r="BTM1659" s="34"/>
      <c r="BTT1659" s="35"/>
      <c r="BTU1659" s="34"/>
      <c r="BUB1659" s="35"/>
      <c r="BUC1659" s="34"/>
      <c r="BUJ1659" s="35"/>
      <c r="BUK1659" s="34"/>
      <c r="BUR1659" s="35"/>
      <c r="BUS1659" s="34"/>
      <c r="BUZ1659" s="35"/>
      <c r="BVA1659" s="34"/>
      <c r="BVH1659" s="35"/>
      <c r="BVI1659" s="34"/>
      <c r="BVP1659" s="35"/>
      <c r="BVQ1659" s="34"/>
      <c r="BVX1659" s="35"/>
      <c r="BVY1659" s="34"/>
      <c r="BWF1659" s="35"/>
      <c r="BWG1659" s="34"/>
      <c r="BWN1659" s="35"/>
      <c r="BWO1659" s="34"/>
      <c r="BWV1659" s="35"/>
      <c r="BWW1659" s="34"/>
      <c r="BXD1659" s="35"/>
      <c r="BXE1659" s="34"/>
      <c r="BXL1659" s="35"/>
      <c r="BXM1659" s="34"/>
      <c r="BXT1659" s="35"/>
      <c r="BXU1659" s="34"/>
      <c r="BYB1659" s="35"/>
      <c r="BYC1659" s="34"/>
      <c r="BYJ1659" s="35"/>
      <c r="BYK1659" s="34"/>
      <c r="BYR1659" s="35"/>
      <c r="BYS1659" s="34"/>
      <c r="BYZ1659" s="35"/>
      <c r="BZA1659" s="34"/>
      <c r="BZH1659" s="35"/>
      <c r="BZI1659" s="34"/>
      <c r="BZP1659" s="35"/>
      <c r="BZQ1659" s="34"/>
      <c r="BZX1659" s="35"/>
      <c r="BZY1659" s="34"/>
      <c r="CAF1659" s="35"/>
      <c r="CAG1659" s="34"/>
      <c r="CAN1659" s="35"/>
      <c r="CAO1659" s="34"/>
      <c r="CAV1659" s="35"/>
      <c r="CAW1659" s="34"/>
      <c r="CBD1659" s="35"/>
      <c r="CBE1659" s="34"/>
      <c r="CBL1659" s="35"/>
      <c r="CBM1659" s="34"/>
      <c r="CBT1659" s="35"/>
      <c r="CBU1659" s="34"/>
      <c r="CCB1659" s="35"/>
      <c r="CCC1659" s="34"/>
      <c r="CCJ1659" s="35"/>
      <c r="CCK1659" s="34"/>
      <c r="CCR1659" s="35"/>
      <c r="CCS1659" s="34"/>
      <c r="CCZ1659" s="35"/>
      <c r="CDA1659" s="34"/>
      <c r="CDH1659" s="35"/>
      <c r="CDI1659" s="34"/>
      <c r="CDP1659" s="35"/>
      <c r="CDQ1659" s="34"/>
      <c r="CDX1659" s="35"/>
      <c r="CDY1659" s="34"/>
      <c r="CEF1659" s="35"/>
      <c r="CEG1659" s="34"/>
      <c r="CEN1659" s="35"/>
      <c r="CEO1659" s="34"/>
      <c r="CEV1659" s="35"/>
      <c r="CEW1659" s="34"/>
      <c r="CFD1659" s="35"/>
      <c r="CFE1659" s="34"/>
      <c r="CFL1659" s="35"/>
      <c r="CFM1659" s="34"/>
      <c r="CFT1659" s="35"/>
      <c r="CFU1659" s="34"/>
      <c r="CGB1659" s="35"/>
      <c r="CGC1659" s="34"/>
      <c r="CGJ1659" s="35"/>
      <c r="CGK1659" s="34"/>
      <c r="CGR1659" s="35"/>
      <c r="CGS1659" s="34"/>
      <c r="CGZ1659" s="35"/>
      <c r="CHA1659" s="34"/>
      <c r="CHH1659" s="35"/>
      <c r="CHI1659" s="34"/>
      <c r="CHP1659" s="35"/>
      <c r="CHQ1659" s="34"/>
      <c r="CHX1659" s="35"/>
      <c r="CHY1659" s="34"/>
      <c r="CIF1659" s="35"/>
      <c r="CIG1659" s="34"/>
      <c r="CIN1659" s="35"/>
      <c r="CIO1659" s="34"/>
      <c r="CIV1659" s="35"/>
      <c r="CIW1659" s="34"/>
      <c r="CJD1659" s="35"/>
      <c r="CJE1659" s="34"/>
      <c r="CJL1659" s="35"/>
      <c r="CJM1659" s="34"/>
      <c r="CJT1659" s="35"/>
      <c r="CJU1659" s="34"/>
      <c r="CKB1659" s="35"/>
      <c r="CKC1659" s="34"/>
      <c r="CKJ1659" s="35"/>
      <c r="CKK1659" s="34"/>
      <c r="CKR1659" s="35"/>
      <c r="CKS1659" s="34"/>
      <c r="CKZ1659" s="35"/>
      <c r="CLA1659" s="34"/>
      <c r="CLH1659" s="35"/>
      <c r="CLI1659" s="34"/>
      <c r="CLP1659" s="35"/>
      <c r="CLQ1659" s="34"/>
      <c r="CLX1659" s="35"/>
      <c r="CLY1659" s="34"/>
      <c r="CMF1659" s="35"/>
      <c r="CMG1659" s="34"/>
      <c r="CMN1659" s="35"/>
      <c r="CMO1659" s="34"/>
      <c r="CMV1659" s="35"/>
      <c r="CMW1659" s="34"/>
      <c r="CND1659" s="35"/>
      <c r="CNE1659" s="34"/>
      <c r="CNL1659" s="35"/>
      <c r="CNM1659" s="34"/>
      <c r="CNT1659" s="35"/>
      <c r="CNU1659" s="34"/>
      <c r="COB1659" s="35"/>
      <c r="COC1659" s="34"/>
      <c r="COJ1659" s="35"/>
      <c r="COK1659" s="34"/>
      <c r="COR1659" s="35"/>
      <c r="COS1659" s="34"/>
      <c r="COZ1659" s="35"/>
      <c r="CPA1659" s="34"/>
      <c r="CPH1659" s="35"/>
      <c r="CPI1659" s="34"/>
      <c r="CPP1659" s="35"/>
      <c r="CPQ1659" s="34"/>
      <c r="CPX1659" s="35"/>
      <c r="CPY1659" s="34"/>
      <c r="CQF1659" s="35"/>
      <c r="CQG1659" s="34"/>
      <c r="CQN1659" s="35"/>
      <c r="CQO1659" s="34"/>
      <c r="CQV1659" s="35"/>
      <c r="CQW1659" s="34"/>
      <c r="CRD1659" s="35"/>
      <c r="CRE1659" s="34"/>
      <c r="CRL1659" s="35"/>
      <c r="CRM1659" s="34"/>
      <c r="CRT1659" s="35"/>
      <c r="CRU1659" s="34"/>
      <c r="CSB1659" s="35"/>
      <c r="CSC1659" s="34"/>
      <c r="CSJ1659" s="35"/>
      <c r="CSK1659" s="34"/>
      <c r="CSR1659" s="35"/>
      <c r="CSS1659" s="34"/>
      <c r="CSZ1659" s="35"/>
      <c r="CTA1659" s="34"/>
      <c r="CTH1659" s="35"/>
      <c r="CTI1659" s="34"/>
      <c r="CTP1659" s="35"/>
      <c r="CTQ1659" s="34"/>
      <c r="CTX1659" s="35"/>
      <c r="CTY1659" s="34"/>
      <c r="CUF1659" s="35"/>
      <c r="CUG1659" s="34"/>
      <c r="CUN1659" s="35"/>
      <c r="CUO1659" s="34"/>
      <c r="CUV1659" s="35"/>
      <c r="CUW1659" s="34"/>
      <c r="CVD1659" s="35"/>
      <c r="CVE1659" s="34"/>
      <c r="CVL1659" s="35"/>
      <c r="CVM1659" s="34"/>
      <c r="CVT1659" s="35"/>
      <c r="CVU1659" s="34"/>
      <c r="CWB1659" s="35"/>
      <c r="CWC1659" s="34"/>
      <c r="CWJ1659" s="35"/>
      <c r="CWK1659" s="34"/>
      <c r="CWR1659" s="35"/>
      <c r="CWS1659" s="34"/>
      <c r="CWZ1659" s="35"/>
      <c r="CXA1659" s="34"/>
      <c r="CXH1659" s="35"/>
      <c r="CXI1659" s="34"/>
      <c r="CXP1659" s="35"/>
      <c r="CXQ1659" s="34"/>
      <c r="CXX1659" s="35"/>
      <c r="CXY1659" s="34"/>
      <c r="CYF1659" s="35"/>
      <c r="CYG1659" s="34"/>
      <c r="CYN1659" s="35"/>
      <c r="CYO1659" s="34"/>
      <c r="CYV1659" s="35"/>
      <c r="CYW1659" s="34"/>
      <c r="CZD1659" s="35"/>
      <c r="CZE1659" s="34"/>
      <c r="CZL1659" s="35"/>
      <c r="CZM1659" s="34"/>
      <c r="CZT1659" s="35"/>
      <c r="CZU1659" s="34"/>
      <c r="DAB1659" s="35"/>
      <c r="DAC1659" s="34"/>
      <c r="DAJ1659" s="35"/>
      <c r="DAK1659" s="34"/>
      <c r="DAR1659" s="35"/>
      <c r="DAS1659" s="34"/>
      <c r="DAZ1659" s="35"/>
      <c r="DBA1659" s="34"/>
      <c r="DBH1659" s="35"/>
      <c r="DBI1659" s="34"/>
      <c r="DBP1659" s="35"/>
      <c r="DBQ1659" s="34"/>
      <c r="DBX1659" s="35"/>
      <c r="DBY1659" s="34"/>
      <c r="DCF1659" s="35"/>
      <c r="DCG1659" s="34"/>
      <c r="DCN1659" s="35"/>
      <c r="DCO1659" s="34"/>
      <c r="DCV1659" s="35"/>
      <c r="DCW1659" s="34"/>
      <c r="DDD1659" s="35"/>
      <c r="DDE1659" s="34"/>
      <c r="DDL1659" s="35"/>
      <c r="DDM1659" s="34"/>
      <c r="DDT1659" s="35"/>
      <c r="DDU1659" s="34"/>
      <c r="DEB1659" s="35"/>
      <c r="DEC1659" s="34"/>
      <c r="DEJ1659" s="35"/>
      <c r="DEK1659" s="34"/>
      <c r="DER1659" s="35"/>
      <c r="DES1659" s="34"/>
      <c r="DEZ1659" s="35"/>
      <c r="DFA1659" s="34"/>
      <c r="DFH1659" s="35"/>
      <c r="DFI1659" s="34"/>
      <c r="DFP1659" s="35"/>
      <c r="DFQ1659" s="34"/>
      <c r="DFX1659" s="35"/>
      <c r="DFY1659" s="34"/>
      <c r="DGF1659" s="35"/>
      <c r="DGG1659" s="34"/>
      <c r="DGN1659" s="35"/>
      <c r="DGO1659" s="34"/>
      <c r="DGV1659" s="35"/>
      <c r="DGW1659" s="34"/>
      <c r="DHD1659" s="35"/>
      <c r="DHE1659" s="34"/>
      <c r="DHL1659" s="35"/>
      <c r="DHM1659" s="34"/>
      <c r="DHT1659" s="35"/>
      <c r="DHU1659" s="34"/>
      <c r="DIB1659" s="35"/>
      <c r="DIC1659" s="34"/>
      <c r="DIJ1659" s="35"/>
      <c r="DIK1659" s="34"/>
      <c r="DIR1659" s="35"/>
      <c r="DIS1659" s="34"/>
      <c r="DIZ1659" s="35"/>
      <c r="DJA1659" s="34"/>
      <c r="DJH1659" s="35"/>
      <c r="DJI1659" s="34"/>
      <c r="DJP1659" s="35"/>
      <c r="DJQ1659" s="34"/>
      <c r="DJX1659" s="35"/>
      <c r="DJY1659" s="34"/>
      <c r="DKF1659" s="35"/>
      <c r="DKG1659" s="34"/>
      <c r="DKN1659" s="35"/>
      <c r="DKO1659" s="34"/>
      <c r="DKV1659" s="35"/>
      <c r="DKW1659" s="34"/>
      <c r="DLD1659" s="35"/>
      <c r="DLE1659" s="34"/>
      <c r="DLL1659" s="35"/>
      <c r="DLM1659" s="34"/>
      <c r="DLT1659" s="35"/>
      <c r="DLU1659" s="34"/>
      <c r="DMB1659" s="35"/>
      <c r="DMC1659" s="34"/>
      <c r="DMJ1659" s="35"/>
      <c r="DMK1659" s="34"/>
      <c r="DMR1659" s="35"/>
      <c r="DMS1659" s="34"/>
      <c r="DMZ1659" s="35"/>
      <c r="DNA1659" s="34"/>
      <c r="DNH1659" s="35"/>
      <c r="DNI1659" s="34"/>
      <c r="DNP1659" s="35"/>
      <c r="DNQ1659" s="34"/>
      <c r="DNX1659" s="35"/>
      <c r="DNY1659" s="34"/>
      <c r="DOF1659" s="35"/>
      <c r="DOG1659" s="34"/>
      <c r="DON1659" s="35"/>
      <c r="DOO1659" s="34"/>
      <c r="DOV1659" s="35"/>
      <c r="DOW1659" s="34"/>
      <c r="DPD1659" s="35"/>
      <c r="DPE1659" s="34"/>
      <c r="DPL1659" s="35"/>
      <c r="DPM1659" s="34"/>
      <c r="DPT1659" s="35"/>
      <c r="DPU1659" s="34"/>
      <c r="DQB1659" s="35"/>
      <c r="DQC1659" s="34"/>
      <c r="DQJ1659" s="35"/>
      <c r="DQK1659" s="34"/>
      <c r="DQR1659" s="35"/>
      <c r="DQS1659" s="34"/>
      <c r="DQZ1659" s="35"/>
      <c r="DRA1659" s="34"/>
      <c r="DRH1659" s="35"/>
      <c r="DRI1659" s="34"/>
      <c r="DRP1659" s="35"/>
      <c r="DRQ1659" s="34"/>
      <c r="DRX1659" s="35"/>
      <c r="DRY1659" s="34"/>
      <c r="DSF1659" s="35"/>
      <c r="DSG1659" s="34"/>
      <c r="DSN1659" s="35"/>
      <c r="DSO1659" s="34"/>
      <c r="DSV1659" s="35"/>
      <c r="DSW1659" s="34"/>
      <c r="DTD1659" s="35"/>
      <c r="DTE1659" s="34"/>
      <c r="DTL1659" s="35"/>
      <c r="DTM1659" s="34"/>
      <c r="DTT1659" s="35"/>
      <c r="DTU1659" s="34"/>
      <c r="DUB1659" s="35"/>
      <c r="DUC1659" s="34"/>
      <c r="DUJ1659" s="35"/>
      <c r="DUK1659" s="34"/>
      <c r="DUR1659" s="35"/>
      <c r="DUS1659" s="34"/>
      <c r="DUZ1659" s="35"/>
      <c r="DVA1659" s="34"/>
      <c r="DVH1659" s="35"/>
      <c r="DVI1659" s="34"/>
      <c r="DVP1659" s="35"/>
      <c r="DVQ1659" s="34"/>
      <c r="DVX1659" s="35"/>
      <c r="DVY1659" s="34"/>
      <c r="DWF1659" s="35"/>
      <c r="DWG1659" s="34"/>
      <c r="DWN1659" s="35"/>
      <c r="DWO1659" s="34"/>
      <c r="DWV1659" s="35"/>
      <c r="DWW1659" s="34"/>
      <c r="DXD1659" s="35"/>
      <c r="DXE1659" s="34"/>
      <c r="DXL1659" s="35"/>
      <c r="DXM1659" s="34"/>
      <c r="DXT1659" s="35"/>
      <c r="DXU1659" s="34"/>
      <c r="DYB1659" s="35"/>
      <c r="DYC1659" s="34"/>
      <c r="DYJ1659" s="35"/>
      <c r="DYK1659" s="34"/>
      <c r="DYR1659" s="35"/>
      <c r="DYS1659" s="34"/>
      <c r="DYZ1659" s="35"/>
      <c r="DZA1659" s="34"/>
      <c r="DZH1659" s="35"/>
      <c r="DZI1659" s="34"/>
      <c r="DZP1659" s="35"/>
      <c r="DZQ1659" s="34"/>
      <c r="DZX1659" s="35"/>
      <c r="DZY1659" s="34"/>
      <c r="EAF1659" s="35"/>
      <c r="EAG1659" s="34"/>
      <c r="EAN1659" s="35"/>
      <c r="EAO1659" s="34"/>
      <c r="EAV1659" s="35"/>
      <c r="EAW1659" s="34"/>
      <c r="EBD1659" s="35"/>
      <c r="EBE1659" s="34"/>
      <c r="EBL1659" s="35"/>
      <c r="EBM1659" s="34"/>
      <c r="EBT1659" s="35"/>
      <c r="EBU1659" s="34"/>
      <c r="ECB1659" s="35"/>
      <c r="ECC1659" s="34"/>
      <c r="ECJ1659" s="35"/>
      <c r="ECK1659" s="34"/>
      <c r="ECR1659" s="35"/>
      <c r="ECS1659" s="34"/>
      <c r="ECZ1659" s="35"/>
      <c r="EDA1659" s="34"/>
      <c r="EDH1659" s="35"/>
      <c r="EDI1659" s="34"/>
      <c r="EDP1659" s="35"/>
      <c r="EDQ1659" s="34"/>
      <c r="EDX1659" s="35"/>
      <c r="EDY1659" s="34"/>
      <c r="EEF1659" s="35"/>
      <c r="EEG1659" s="34"/>
      <c r="EEN1659" s="35"/>
      <c r="EEO1659" s="34"/>
      <c r="EEV1659" s="35"/>
      <c r="EEW1659" s="34"/>
      <c r="EFD1659" s="35"/>
      <c r="EFE1659" s="34"/>
      <c r="EFL1659" s="35"/>
      <c r="EFM1659" s="34"/>
      <c r="EFT1659" s="35"/>
      <c r="EFU1659" s="34"/>
      <c r="EGB1659" s="35"/>
      <c r="EGC1659" s="34"/>
      <c r="EGJ1659" s="35"/>
      <c r="EGK1659" s="34"/>
      <c r="EGR1659" s="35"/>
      <c r="EGS1659" s="34"/>
      <c r="EGZ1659" s="35"/>
      <c r="EHA1659" s="34"/>
      <c r="EHH1659" s="35"/>
      <c r="EHI1659" s="34"/>
      <c r="EHP1659" s="35"/>
      <c r="EHQ1659" s="34"/>
      <c r="EHX1659" s="35"/>
      <c r="EHY1659" s="34"/>
      <c r="EIF1659" s="35"/>
      <c r="EIG1659" s="34"/>
      <c r="EIN1659" s="35"/>
      <c r="EIO1659" s="34"/>
      <c r="EIV1659" s="35"/>
      <c r="EIW1659" s="34"/>
      <c r="EJD1659" s="35"/>
      <c r="EJE1659" s="34"/>
      <c r="EJL1659" s="35"/>
      <c r="EJM1659" s="34"/>
      <c r="EJT1659" s="35"/>
      <c r="EJU1659" s="34"/>
      <c r="EKB1659" s="35"/>
      <c r="EKC1659" s="34"/>
      <c r="EKJ1659" s="35"/>
      <c r="EKK1659" s="34"/>
      <c r="EKR1659" s="35"/>
      <c r="EKS1659" s="34"/>
      <c r="EKZ1659" s="35"/>
      <c r="ELA1659" s="34"/>
      <c r="ELH1659" s="35"/>
      <c r="ELI1659" s="34"/>
      <c r="ELP1659" s="35"/>
      <c r="ELQ1659" s="34"/>
      <c r="ELX1659" s="35"/>
      <c r="ELY1659" s="34"/>
      <c r="EMF1659" s="35"/>
      <c r="EMG1659" s="34"/>
      <c r="EMN1659" s="35"/>
      <c r="EMO1659" s="34"/>
      <c r="EMV1659" s="35"/>
      <c r="EMW1659" s="34"/>
      <c r="END1659" s="35"/>
      <c r="ENE1659" s="34"/>
      <c r="ENL1659" s="35"/>
      <c r="ENM1659" s="34"/>
      <c r="ENT1659" s="35"/>
      <c r="ENU1659" s="34"/>
      <c r="EOB1659" s="35"/>
      <c r="EOC1659" s="34"/>
      <c r="EOJ1659" s="35"/>
      <c r="EOK1659" s="34"/>
      <c r="EOR1659" s="35"/>
      <c r="EOS1659" s="34"/>
      <c r="EOZ1659" s="35"/>
      <c r="EPA1659" s="34"/>
      <c r="EPH1659" s="35"/>
      <c r="EPI1659" s="34"/>
      <c r="EPP1659" s="35"/>
      <c r="EPQ1659" s="34"/>
      <c r="EPX1659" s="35"/>
      <c r="EPY1659" s="34"/>
      <c r="EQF1659" s="35"/>
      <c r="EQG1659" s="34"/>
      <c r="EQN1659" s="35"/>
      <c r="EQO1659" s="34"/>
      <c r="EQV1659" s="35"/>
      <c r="EQW1659" s="34"/>
      <c r="ERD1659" s="35"/>
      <c r="ERE1659" s="34"/>
      <c r="ERL1659" s="35"/>
      <c r="ERM1659" s="34"/>
      <c r="ERT1659" s="35"/>
      <c r="ERU1659" s="34"/>
      <c r="ESB1659" s="35"/>
      <c r="ESC1659" s="34"/>
      <c r="ESJ1659" s="35"/>
      <c r="ESK1659" s="34"/>
      <c r="ESR1659" s="35"/>
      <c r="ESS1659" s="34"/>
      <c r="ESZ1659" s="35"/>
      <c r="ETA1659" s="34"/>
      <c r="ETH1659" s="35"/>
      <c r="ETI1659" s="34"/>
      <c r="ETP1659" s="35"/>
      <c r="ETQ1659" s="34"/>
      <c r="ETX1659" s="35"/>
      <c r="ETY1659" s="34"/>
      <c r="EUF1659" s="35"/>
      <c r="EUG1659" s="34"/>
      <c r="EUN1659" s="35"/>
      <c r="EUO1659" s="34"/>
      <c r="EUV1659" s="35"/>
      <c r="EUW1659" s="34"/>
      <c r="EVD1659" s="35"/>
      <c r="EVE1659" s="34"/>
      <c r="EVL1659" s="35"/>
      <c r="EVM1659" s="34"/>
      <c r="EVT1659" s="35"/>
      <c r="EVU1659" s="34"/>
      <c r="EWB1659" s="35"/>
      <c r="EWC1659" s="34"/>
      <c r="EWJ1659" s="35"/>
      <c r="EWK1659" s="34"/>
      <c r="EWR1659" s="35"/>
      <c r="EWS1659" s="34"/>
      <c r="EWZ1659" s="35"/>
      <c r="EXA1659" s="34"/>
      <c r="EXH1659" s="35"/>
      <c r="EXI1659" s="34"/>
      <c r="EXP1659" s="35"/>
      <c r="EXQ1659" s="34"/>
      <c r="EXX1659" s="35"/>
      <c r="EXY1659" s="34"/>
      <c r="EYF1659" s="35"/>
      <c r="EYG1659" s="34"/>
      <c r="EYN1659" s="35"/>
      <c r="EYO1659" s="34"/>
      <c r="EYV1659" s="35"/>
      <c r="EYW1659" s="34"/>
      <c r="EZD1659" s="35"/>
      <c r="EZE1659" s="34"/>
      <c r="EZL1659" s="35"/>
      <c r="EZM1659" s="34"/>
      <c r="EZT1659" s="35"/>
      <c r="EZU1659" s="34"/>
      <c r="FAB1659" s="35"/>
      <c r="FAC1659" s="34"/>
      <c r="FAJ1659" s="35"/>
      <c r="FAK1659" s="34"/>
      <c r="FAR1659" s="35"/>
      <c r="FAS1659" s="34"/>
      <c r="FAZ1659" s="35"/>
      <c r="FBA1659" s="34"/>
      <c r="FBH1659" s="35"/>
      <c r="FBI1659" s="34"/>
      <c r="FBP1659" s="35"/>
      <c r="FBQ1659" s="34"/>
      <c r="FBX1659" s="35"/>
      <c r="FBY1659" s="34"/>
      <c r="FCF1659" s="35"/>
      <c r="FCG1659" s="34"/>
      <c r="FCN1659" s="35"/>
      <c r="FCO1659" s="34"/>
      <c r="FCV1659" s="35"/>
      <c r="FCW1659" s="34"/>
      <c r="FDD1659" s="35"/>
      <c r="FDE1659" s="34"/>
      <c r="FDL1659" s="35"/>
      <c r="FDM1659" s="34"/>
      <c r="FDT1659" s="35"/>
      <c r="FDU1659" s="34"/>
      <c r="FEB1659" s="35"/>
      <c r="FEC1659" s="34"/>
      <c r="FEJ1659" s="35"/>
      <c r="FEK1659" s="34"/>
      <c r="FER1659" s="35"/>
      <c r="FES1659" s="34"/>
      <c r="FEZ1659" s="35"/>
      <c r="FFA1659" s="34"/>
      <c r="FFH1659" s="35"/>
      <c r="FFI1659" s="34"/>
      <c r="FFP1659" s="35"/>
      <c r="FFQ1659" s="34"/>
      <c r="FFX1659" s="35"/>
      <c r="FFY1659" s="34"/>
      <c r="FGF1659" s="35"/>
      <c r="FGG1659" s="34"/>
      <c r="FGN1659" s="35"/>
      <c r="FGO1659" s="34"/>
      <c r="FGV1659" s="35"/>
      <c r="FGW1659" s="34"/>
      <c r="FHD1659" s="35"/>
      <c r="FHE1659" s="34"/>
      <c r="FHL1659" s="35"/>
      <c r="FHM1659" s="34"/>
      <c r="FHT1659" s="35"/>
      <c r="FHU1659" s="34"/>
      <c r="FIB1659" s="35"/>
      <c r="FIC1659" s="34"/>
      <c r="FIJ1659" s="35"/>
      <c r="FIK1659" s="34"/>
      <c r="FIR1659" s="35"/>
      <c r="FIS1659" s="34"/>
      <c r="FIZ1659" s="35"/>
      <c r="FJA1659" s="34"/>
      <c r="FJH1659" s="35"/>
      <c r="FJI1659" s="34"/>
      <c r="FJP1659" s="35"/>
      <c r="FJQ1659" s="34"/>
      <c r="FJX1659" s="35"/>
      <c r="FJY1659" s="34"/>
      <c r="FKF1659" s="35"/>
      <c r="FKG1659" s="34"/>
      <c r="FKN1659" s="35"/>
      <c r="FKO1659" s="34"/>
      <c r="FKV1659" s="35"/>
      <c r="FKW1659" s="34"/>
      <c r="FLD1659" s="35"/>
      <c r="FLE1659" s="34"/>
      <c r="FLL1659" s="35"/>
      <c r="FLM1659" s="34"/>
      <c r="FLT1659" s="35"/>
      <c r="FLU1659" s="34"/>
      <c r="FMB1659" s="35"/>
      <c r="FMC1659" s="34"/>
      <c r="FMJ1659" s="35"/>
      <c r="FMK1659" s="34"/>
      <c r="FMR1659" s="35"/>
      <c r="FMS1659" s="34"/>
      <c r="FMZ1659" s="35"/>
      <c r="FNA1659" s="34"/>
      <c r="FNH1659" s="35"/>
      <c r="FNI1659" s="34"/>
      <c r="FNP1659" s="35"/>
      <c r="FNQ1659" s="34"/>
      <c r="FNX1659" s="35"/>
      <c r="FNY1659" s="34"/>
      <c r="FOF1659" s="35"/>
      <c r="FOG1659" s="34"/>
      <c r="FON1659" s="35"/>
      <c r="FOO1659" s="34"/>
      <c r="FOV1659" s="35"/>
      <c r="FOW1659" s="34"/>
      <c r="FPD1659" s="35"/>
      <c r="FPE1659" s="34"/>
      <c r="FPL1659" s="35"/>
      <c r="FPM1659" s="34"/>
      <c r="FPT1659" s="35"/>
      <c r="FPU1659" s="34"/>
      <c r="FQB1659" s="35"/>
      <c r="FQC1659" s="34"/>
      <c r="FQJ1659" s="35"/>
      <c r="FQK1659" s="34"/>
      <c r="FQR1659" s="35"/>
      <c r="FQS1659" s="34"/>
      <c r="FQZ1659" s="35"/>
      <c r="FRA1659" s="34"/>
      <c r="FRH1659" s="35"/>
      <c r="FRI1659" s="34"/>
      <c r="FRP1659" s="35"/>
      <c r="FRQ1659" s="34"/>
      <c r="FRX1659" s="35"/>
      <c r="FRY1659" s="34"/>
      <c r="FSF1659" s="35"/>
      <c r="FSG1659" s="34"/>
      <c r="FSN1659" s="35"/>
      <c r="FSO1659" s="34"/>
      <c r="FSV1659" s="35"/>
      <c r="FSW1659" s="34"/>
      <c r="FTD1659" s="35"/>
      <c r="FTE1659" s="34"/>
      <c r="FTL1659" s="35"/>
      <c r="FTM1659" s="34"/>
      <c r="FTT1659" s="35"/>
      <c r="FTU1659" s="34"/>
      <c r="FUB1659" s="35"/>
      <c r="FUC1659" s="34"/>
      <c r="FUJ1659" s="35"/>
      <c r="FUK1659" s="34"/>
      <c r="FUR1659" s="35"/>
      <c r="FUS1659" s="34"/>
      <c r="FUZ1659" s="35"/>
      <c r="FVA1659" s="34"/>
      <c r="FVH1659" s="35"/>
      <c r="FVI1659" s="34"/>
      <c r="FVP1659" s="35"/>
      <c r="FVQ1659" s="34"/>
      <c r="FVX1659" s="35"/>
      <c r="FVY1659" s="34"/>
      <c r="FWF1659" s="35"/>
      <c r="FWG1659" s="34"/>
      <c r="FWN1659" s="35"/>
      <c r="FWO1659" s="34"/>
      <c r="FWV1659" s="35"/>
      <c r="FWW1659" s="34"/>
      <c r="FXD1659" s="35"/>
      <c r="FXE1659" s="34"/>
      <c r="FXL1659" s="35"/>
      <c r="FXM1659" s="34"/>
      <c r="FXT1659" s="35"/>
      <c r="FXU1659" s="34"/>
      <c r="FYB1659" s="35"/>
      <c r="FYC1659" s="34"/>
      <c r="FYJ1659" s="35"/>
      <c r="FYK1659" s="34"/>
      <c r="FYR1659" s="35"/>
      <c r="FYS1659" s="34"/>
      <c r="FYZ1659" s="35"/>
      <c r="FZA1659" s="34"/>
      <c r="FZH1659" s="35"/>
      <c r="FZI1659" s="34"/>
      <c r="FZP1659" s="35"/>
      <c r="FZQ1659" s="34"/>
      <c r="FZX1659" s="35"/>
      <c r="FZY1659" s="34"/>
      <c r="GAF1659" s="35"/>
      <c r="GAG1659" s="34"/>
      <c r="GAN1659" s="35"/>
      <c r="GAO1659" s="34"/>
      <c r="GAV1659" s="35"/>
      <c r="GAW1659" s="34"/>
      <c r="GBD1659" s="35"/>
      <c r="GBE1659" s="34"/>
      <c r="GBL1659" s="35"/>
      <c r="GBM1659" s="34"/>
      <c r="GBT1659" s="35"/>
      <c r="GBU1659" s="34"/>
      <c r="GCB1659" s="35"/>
      <c r="GCC1659" s="34"/>
      <c r="GCJ1659" s="35"/>
      <c r="GCK1659" s="34"/>
      <c r="GCR1659" s="35"/>
      <c r="GCS1659" s="34"/>
      <c r="GCZ1659" s="35"/>
      <c r="GDA1659" s="34"/>
      <c r="GDH1659" s="35"/>
      <c r="GDI1659" s="34"/>
      <c r="GDP1659" s="35"/>
      <c r="GDQ1659" s="34"/>
      <c r="GDX1659" s="35"/>
      <c r="GDY1659" s="34"/>
      <c r="GEF1659" s="35"/>
      <c r="GEG1659" s="34"/>
      <c r="GEN1659" s="35"/>
      <c r="GEO1659" s="34"/>
      <c r="GEV1659" s="35"/>
      <c r="GEW1659" s="34"/>
      <c r="GFD1659" s="35"/>
      <c r="GFE1659" s="34"/>
      <c r="GFL1659" s="35"/>
      <c r="GFM1659" s="34"/>
      <c r="GFT1659" s="35"/>
      <c r="GFU1659" s="34"/>
      <c r="GGB1659" s="35"/>
      <c r="GGC1659" s="34"/>
      <c r="GGJ1659" s="35"/>
      <c r="GGK1659" s="34"/>
      <c r="GGR1659" s="35"/>
      <c r="GGS1659" s="34"/>
      <c r="GGZ1659" s="35"/>
      <c r="GHA1659" s="34"/>
      <c r="GHH1659" s="35"/>
      <c r="GHI1659" s="34"/>
      <c r="GHP1659" s="35"/>
      <c r="GHQ1659" s="34"/>
      <c r="GHX1659" s="35"/>
      <c r="GHY1659" s="34"/>
      <c r="GIF1659" s="35"/>
      <c r="GIG1659" s="34"/>
      <c r="GIN1659" s="35"/>
      <c r="GIO1659" s="34"/>
      <c r="GIV1659" s="35"/>
      <c r="GIW1659" s="34"/>
      <c r="GJD1659" s="35"/>
      <c r="GJE1659" s="34"/>
      <c r="GJL1659" s="35"/>
      <c r="GJM1659" s="34"/>
      <c r="GJT1659" s="35"/>
      <c r="GJU1659" s="34"/>
      <c r="GKB1659" s="35"/>
      <c r="GKC1659" s="34"/>
      <c r="GKJ1659" s="35"/>
      <c r="GKK1659" s="34"/>
      <c r="GKR1659" s="35"/>
      <c r="GKS1659" s="34"/>
      <c r="GKZ1659" s="35"/>
      <c r="GLA1659" s="34"/>
      <c r="GLH1659" s="35"/>
      <c r="GLI1659" s="34"/>
      <c r="GLP1659" s="35"/>
      <c r="GLQ1659" s="34"/>
      <c r="GLX1659" s="35"/>
      <c r="GLY1659" s="34"/>
      <c r="GMF1659" s="35"/>
      <c r="GMG1659" s="34"/>
      <c r="GMN1659" s="35"/>
      <c r="GMO1659" s="34"/>
      <c r="GMV1659" s="35"/>
      <c r="GMW1659" s="34"/>
      <c r="GND1659" s="35"/>
      <c r="GNE1659" s="34"/>
      <c r="GNL1659" s="35"/>
      <c r="GNM1659" s="34"/>
      <c r="GNT1659" s="35"/>
      <c r="GNU1659" s="34"/>
      <c r="GOB1659" s="35"/>
      <c r="GOC1659" s="34"/>
      <c r="GOJ1659" s="35"/>
      <c r="GOK1659" s="34"/>
      <c r="GOR1659" s="35"/>
      <c r="GOS1659" s="34"/>
      <c r="GOZ1659" s="35"/>
      <c r="GPA1659" s="34"/>
      <c r="GPH1659" s="35"/>
      <c r="GPI1659" s="34"/>
      <c r="GPP1659" s="35"/>
      <c r="GPQ1659" s="34"/>
      <c r="GPX1659" s="35"/>
      <c r="GPY1659" s="34"/>
      <c r="GQF1659" s="35"/>
      <c r="GQG1659" s="34"/>
      <c r="GQN1659" s="35"/>
      <c r="GQO1659" s="34"/>
      <c r="GQV1659" s="35"/>
      <c r="GQW1659" s="34"/>
      <c r="GRD1659" s="35"/>
      <c r="GRE1659" s="34"/>
      <c r="GRL1659" s="35"/>
      <c r="GRM1659" s="34"/>
      <c r="GRT1659" s="35"/>
      <c r="GRU1659" s="34"/>
      <c r="GSB1659" s="35"/>
      <c r="GSC1659" s="34"/>
      <c r="GSJ1659" s="35"/>
      <c r="GSK1659" s="34"/>
      <c r="GSR1659" s="35"/>
      <c r="GSS1659" s="34"/>
      <c r="GSZ1659" s="35"/>
      <c r="GTA1659" s="34"/>
      <c r="GTH1659" s="35"/>
      <c r="GTI1659" s="34"/>
      <c r="GTP1659" s="35"/>
      <c r="GTQ1659" s="34"/>
      <c r="GTX1659" s="35"/>
      <c r="GTY1659" s="34"/>
      <c r="GUF1659" s="35"/>
      <c r="GUG1659" s="34"/>
      <c r="GUN1659" s="35"/>
      <c r="GUO1659" s="34"/>
      <c r="GUV1659" s="35"/>
      <c r="GUW1659" s="34"/>
      <c r="GVD1659" s="35"/>
      <c r="GVE1659" s="34"/>
      <c r="GVL1659" s="35"/>
      <c r="GVM1659" s="34"/>
      <c r="GVT1659" s="35"/>
      <c r="GVU1659" s="34"/>
      <c r="GWB1659" s="35"/>
      <c r="GWC1659" s="34"/>
      <c r="GWJ1659" s="35"/>
      <c r="GWK1659" s="34"/>
      <c r="GWR1659" s="35"/>
      <c r="GWS1659" s="34"/>
      <c r="GWZ1659" s="35"/>
      <c r="GXA1659" s="34"/>
      <c r="GXH1659" s="35"/>
      <c r="GXI1659" s="34"/>
      <c r="GXP1659" s="35"/>
      <c r="GXQ1659" s="34"/>
      <c r="GXX1659" s="35"/>
      <c r="GXY1659" s="34"/>
      <c r="GYF1659" s="35"/>
      <c r="GYG1659" s="34"/>
      <c r="GYN1659" s="35"/>
      <c r="GYO1659" s="34"/>
      <c r="GYV1659" s="35"/>
      <c r="GYW1659" s="34"/>
      <c r="GZD1659" s="35"/>
      <c r="GZE1659" s="34"/>
      <c r="GZL1659" s="35"/>
      <c r="GZM1659" s="34"/>
      <c r="GZT1659" s="35"/>
      <c r="GZU1659" s="34"/>
      <c r="HAB1659" s="35"/>
      <c r="HAC1659" s="34"/>
      <c r="HAJ1659" s="35"/>
      <c r="HAK1659" s="34"/>
      <c r="HAR1659" s="35"/>
      <c r="HAS1659" s="34"/>
      <c r="HAZ1659" s="35"/>
      <c r="HBA1659" s="34"/>
      <c r="HBH1659" s="35"/>
      <c r="HBI1659" s="34"/>
      <c r="HBP1659" s="35"/>
      <c r="HBQ1659" s="34"/>
      <c r="HBX1659" s="35"/>
      <c r="HBY1659" s="34"/>
      <c r="HCF1659" s="35"/>
      <c r="HCG1659" s="34"/>
      <c r="HCN1659" s="35"/>
      <c r="HCO1659" s="34"/>
      <c r="HCV1659" s="35"/>
      <c r="HCW1659" s="34"/>
      <c r="HDD1659" s="35"/>
      <c r="HDE1659" s="34"/>
      <c r="HDL1659" s="35"/>
      <c r="HDM1659" s="34"/>
      <c r="HDT1659" s="35"/>
      <c r="HDU1659" s="34"/>
      <c r="HEB1659" s="35"/>
      <c r="HEC1659" s="34"/>
      <c r="HEJ1659" s="35"/>
      <c r="HEK1659" s="34"/>
      <c r="HER1659" s="35"/>
      <c r="HES1659" s="34"/>
      <c r="HEZ1659" s="35"/>
      <c r="HFA1659" s="34"/>
      <c r="HFH1659" s="35"/>
      <c r="HFI1659" s="34"/>
      <c r="HFP1659" s="35"/>
      <c r="HFQ1659" s="34"/>
      <c r="HFX1659" s="35"/>
      <c r="HFY1659" s="34"/>
      <c r="HGF1659" s="35"/>
      <c r="HGG1659" s="34"/>
      <c r="HGN1659" s="35"/>
      <c r="HGO1659" s="34"/>
      <c r="HGV1659" s="35"/>
      <c r="HGW1659" s="34"/>
      <c r="HHD1659" s="35"/>
      <c r="HHE1659" s="34"/>
      <c r="HHL1659" s="35"/>
      <c r="HHM1659" s="34"/>
      <c r="HHT1659" s="35"/>
      <c r="HHU1659" s="34"/>
      <c r="HIB1659" s="35"/>
      <c r="HIC1659" s="34"/>
      <c r="HIJ1659" s="35"/>
      <c r="HIK1659" s="34"/>
      <c r="HIR1659" s="35"/>
      <c r="HIS1659" s="34"/>
      <c r="HIZ1659" s="35"/>
      <c r="HJA1659" s="34"/>
      <c r="HJH1659" s="35"/>
      <c r="HJI1659" s="34"/>
      <c r="HJP1659" s="35"/>
      <c r="HJQ1659" s="34"/>
      <c r="HJX1659" s="35"/>
      <c r="HJY1659" s="34"/>
      <c r="HKF1659" s="35"/>
      <c r="HKG1659" s="34"/>
      <c r="HKN1659" s="35"/>
      <c r="HKO1659" s="34"/>
      <c r="HKV1659" s="35"/>
      <c r="HKW1659" s="34"/>
      <c r="HLD1659" s="35"/>
      <c r="HLE1659" s="34"/>
      <c r="HLL1659" s="35"/>
      <c r="HLM1659" s="34"/>
      <c r="HLT1659" s="35"/>
      <c r="HLU1659" s="34"/>
      <c r="HMB1659" s="35"/>
      <c r="HMC1659" s="34"/>
      <c r="HMJ1659" s="35"/>
      <c r="HMK1659" s="34"/>
      <c r="HMR1659" s="35"/>
      <c r="HMS1659" s="34"/>
      <c r="HMZ1659" s="35"/>
      <c r="HNA1659" s="34"/>
      <c r="HNH1659" s="35"/>
      <c r="HNI1659" s="34"/>
      <c r="HNP1659" s="35"/>
      <c r="HNQ1659" s="34"/>
      <c r="HNX1659" s="35"/>
      <c r="HNY1659" s="34"/>
      <c r="HOF1659" s="35"/>
      <c r="HOG1659" s="34"/>
      <c r="HON1659" s="35"/>
      <c r="HOO1659" s="34"/>
      <c r="HOV1659" s="35"/>
      <c r="HOW1659" s="34"/>
      <c r="HPD1659" s="35"/>
      <c r="HPE1659" s="34"/>
      <c r="HPL1659" s="35"/>
      <c r="HPM1659" s="34"/>
      <c r="HPT1659" s="35"/>
      <c r="HPU1659" s="34"/>
      <c r="HQB1659" s="35"/>
      <c r="HQC1659" s="34"/>
      <c r="HQJ1659" s="35"/>
      <c r="HQK1659" s="34"/>
      <c r="HQR1659" s="35"/>
      <c r="HQS1659" s="34"/>
      <c r="HQZ1659" s="35"/>
      <c r="HRA1659" s="34"/>
      <c r="HRH1659" s="35"/>
      <c r="HRI1659" s="34"/>
      <c r="HRP1659" s="35"/>
      <c r="HRQ1659" s="34"/>
      <c r="HRX1659" s="35"/>
      <c r="HRY1659" s="34"/>
      <c r="HSF1659" s="35"/>
      <c r="HSG1659" s="34"/>
      <c r="HSN1659" s="35"/>
      <c r="HSO1659" s="34"/>
      <c r="HSV1659" s="35"/>
      <c r="HSW1659" s="34"/>
      <c r="HTD1659" s="35"/>
      <c r="HTE1659" s="34"/>
      <c r="HTL1659" s="35"/>
      <c r="HTM1659" s="34"/>
      <c r="HTT1659" s="35"/>
      <c r="HTU1659" s="34"/>
      <c r="HUB1659" s="35"/>
      <c r="HUC1659" s="34"/>
      <c r="HUJ1659" s="35"/>
      <c r="HUK1659" s="34"/>
      <c r="HUR1659" s="35"/>
      <c r="HUS1659" s="34"/>
      <c r="HUZ1659" s="35"/>
      <c r="HVA1659" s="34"/>
      <c r="HVH1659" s="35"/>
      <c r="HVI1659" s="34"/>
      <c r="HVP1659" s="35"/>
      <c r="HVQ1659" s="34"/>
      <c r="HVX1659" s="35"/>
      <c r="HVY1659" s="34"/>
      <c r="HWF1659" s="35"/>
      <c r="HWG1659" s="34"/>
      <c r="HWN1659" s="35"/>
      <c r="HWO1659" s="34"/>
      <c r="HWV1659" s="35"/>
      <c r="HWW1659" s="34"/>
      <c r="HXD1659" s="35"/>
      <c r="HXE1659" s="34"/>
      <c r="HXL1659" s="35"/>
      <c r="HXM1659" s="34"/>
      <c r="HXT1659" s="35"/>
      <c r="HXU1659" s="34"/>
      <c r="HYB1659" s="35"/>
      <c r="HYC1659" s="34"/>
      <c r="HYJ1659" s="35"/>
      <c r="HYK1659" s="34"/>
      <c r="HYR1659" s="35"/>
      <c r="HYS1659" s="34"/>
      <c r="HYZ1659" s="35"/>
      <c r="HZA1659" s="34"/>
      <c r="HZH1659" s="35"/>
      <c r="HZI1659" s="34"/>
      <c r="HZP1659" s="35"/>
      <c r="HZQ1659" s="34"/>
      <c r="HZX1659" s="35"/>
      <c r="HZY1659" s="34"/>
      <c r="IAF1659" s="35"/>
      <c r="IAG1659" s="34"/>
      <c r="IAN1659" s="35"/>
      <c r="IAO1659" s="34"/>
      <c r="IAV1659" s="35"/>
      <c r="IAW1659" s="34"/>
      <c r="IBD1659" s="35"/>
      <c r="IBE1659" s="34"/>
      <c r="IBL1659" s="35"/>
      <c r="IBM1659" s="34"/>
      <c r="IBT1659" s="35"/>
      <c r="IBU1659" s="34"/>
      <c r="ICB1659" s="35"/>
      <c r="ICC1659" s="34"/>
      <c r="ICJ1659" s="35"/>
      <c r="ICK1659" s="34"/>
      <c r="ICR1659" s="35"/>
      <c r="ICS1659" s="34"/>
      <c r="ICZ1659" s="35"/>
      <c r="IDA1659" s="34"/>
      <c r="IDH1659" s="35"/>
      <c r="IDI1659" s="34"/>
      <c r="IDP1659" s="35"/>
      <c r="IDQ1659" s="34"/>
      <c r="IDX1659" s="35"/>
      <c r="IDY1659" s="34"/>
      <c r="IEF1659" s="35"/>
      <c r="IEG1659" s="34"/>
      <c r="IEN1659" s="35"/>
      <c r="IEO1659" s="34"/>
      <c r="IEV1659" s="35"/>
      <c r="IEW1659" s="34"/>
      <c r="IFD1659" s="35"/>
      <c r="IFE1659" s="34"/>
      <c r="IFL1659" s="35"/>
      <c r="IFM1659" s="34"/>
      <c r="IFT1659" s="35"/>
      <c r="IFU1659" s="34"/>
      <c r="IGB1659" s="35"/>
      <c r="IGC1659" s="34"/>
      <c r="IGJ1659" s="35"/>
      <c r="IGK1659" s="34"/>
      <c r="IGR1659" s="35"/>
      <c r="IGS1659" s="34"/>
      <c r="IGZ1659" s="35"/>
      <c r="IHA1659" s="34"/>
      <c r="IHH1659" s="35"/>
      <c r="IHI1659" s="34"/>
      <c r="IHP1659" s="35"/>
      <c r="IHQ1659" s="34"/>
      <c r="IHX1659" s="35"/>
      <c r="IHY1659" s="34"/>
      <c r="IIF1659" s="35"/>
      <c r="IIG1659" s="34"/>
      <c r="IIN1659" s="35"/>
      <c r="IIO1659" s="34"/>
      <c r="IIV1659" s="35"/>
      <c r="IIW1659" s="34"/>
      <c r="IJD1659" s="35"/>
      <c r="IJE1659" s="34"/>
      <c r="IJL1659" s="35"/>
      <c r="IJM1659" s="34"/>
      <c r="IJT1659" s="35"/>
      <c r="IJU1659" s="34"/>
      <c r="IKB1659" s="35"/>
      <c r="IKC1659" s="34"/>
      <c r="IKJ1659" s="35"/>
      <c r="IKK1659" s="34"/>
      <c r="IKR1659" s="35"/>
      <c r="IKS1659" s="34"/>
      <c r="IKZ1659" s="35"/>
      <c r="ILA1659" s="34"/>
      <c r="ILH1659" s="35"/>
      <c r="ILI1659" s="34"/>
      <c r="ILP1659" s="35"/>
      <c r="ILQ1659" s="34"/>
      <c r="ILX1659" s="35"/>
      <c r="ILY1659" s="34"/>
      <c r="IMF1659" s="35"/>
      <c r="IMG1659" s="34"/>
      <c r="IMN1659" s="35"/>
      <c r="IMO1659" s="34"/>
      <c r="IMV1659" s="35"/>
      <c r="IMW1659" s="34"/>
      <c r="IND1659" s="35"/>
      <c r="INE1659" s="34"/>
      <c r="INL1659" s="35"/>
      <c r="INM1659" s="34"/>
      <c r="INT1659" s="35"/>
      <c r="INU1659" s="34"/>
      <c r="IOB1659" s="35"/>
      <c r="IOC1659" s="34"/>
      <c r="IOJ1659" s="35"/>
      <c r="IOK1659" s="34"/>
      <c r="IOR1659" s="35"/>
      <c r="IOS1659" s="34"/>
      <c r="IOZ1659" s="35"/>
      <c r="IPA1659" s="34"/>
      <c r="IPH1659" s="35"/>
      <c r="IPI1659" s="34"/>
      <c r="IPP1659" s="35"/>
      <c r="IPQ1659" s="34"/>
      <c r="IPX1659" s="35"/>
      <c r="IPY1659" s="34"/>
      <c r="IQF1659" s="35"/>
      <c r="IQG1659" s="34"/>
      <c r="IQN1659" s="35"/>
      <c r="IQO1659" s="34"/>
      <c r="IQV1659" s="35"/>
      <c r="IQW1659" s="34"/>
      <c r="IRD1659" s="35"/>
      <c r="IRE1659" s="34"/>
      <c r="IRL1659" s="35"/>
      <c r="IRM1659" s="34"/>
      <c r="IRT1659" s="35"/>
      <c r="IRU1659" s="34"/>
      <c r="ISB1659" s="35"/>
      <c r="ISC1659" s="34"/>
      <c r="ISJ1659" s="35"/>
      <c r="ISK1659" s="34"/>
      <c r="ISR1659" s="35"/>
      <c r="ISS1659" s="34"/>
      <c r="ISZ1659" s="35"/>
      <c r="ITA1659" s="34"/>
      <c r="ITH1659" s="35"/>
      <c r="ITI1659" s="34"/>
      <c r="ITP1659" s="35"/>
      <c r="ITQ1659" s="34"/>
      <c r="ITX1659" s="35"/>
      <c r="ITY1659" s="34"/>
      <c r="IUF1659" s="35"/>
      <c r="IUG1659" s="34"/>
      <c r="IUN1659" s="35"/>
      <c r="IUO1659" s="34"/>
      <c r="IUV1659" s="35"/>
      <c r="IUW1659" s="34"/>
      <c r="IVD1659" s="35"/>
      <c r="IVE1659" s="34"/>
      <c r="IVL1659" s="35"/>
      <c r="IVM1659" s="34"/>
      <c r="IVT1659" s="35"/>
      <c r="IVU1659" s="34"/>
      <c r="IWB1659" s="35"/>
      <c r="IWC1659" s="34"/>
      <c r="IWJ1659" s="35"/>
      <c r="IWK1659" s="34"/>
      <c r="IWR1659" s="35"/>
      <c r="IWS1659" s="34"/>
      <c r="IWZ1659" s="35"/>
      <c r="IXA1659" s="34"/>
      <c r="IXH1659" s="35"/>
      <c r="IXI1659" s="34"/>
      <c r="IXP1659" s="35"/>
      <c r="IXQ1659" s="34"/>
      <c r="IXX1659" s="35"/>
      <c r="IXY1659" s="34"/>
      <c r="IYF1659" s="35"/>
      <c r="IYG1659" s="34"/>
      <c r="IYN1659" s="35"/>
      <c r="IYO1659" s="34"/>
      <c r="IYV1659" s="35"/>
      <c r="IYW1659" s="34"/>
      <c r="IZD1659" s="35"/>
      <c r="IZE1659" s="34"/>
      <c r="IZL1659" s="35"/>
      <c r="IZM1659" s="34"/>
      <c r="IZT1659" s="35"/>
      <c r="IZU1659" s="34"/>
      <c r="JAB1659" s="35"/>
      <c r="JAC1659" s="34"/>
      <c r="JAJ1659" s="35"/>
      <c r="JAK1659" s="34"/>
      <c r="JAR1659" s="35"/>
      <c r="JAS1659" s="34"/>
      <c r="JAZ1659" s="35"/>
      <c r="JBA1659" s="34"/>
      <c r="JBH1659" s="35"/>
      <c r="JBI1659" s="34"/>
      <c r="JBP1659" s="35"/>
      <c r="JBQ1659" s="34"/>
      <c r="JBX1659" s="35"/>
      <c r="JBY1659" s="34"/>
      <c r="JCF1659" s="35"/>
      <c r="JCG1659" s="34"/>
      <c r="JCN1659" s="35"/>
      <c r="JCO1659" s="34"/>
      <c r="JCV1659" s="35"/>
      <c r="JCW1659" s="34"/>
      <c r="JDD1659" s="35"/>
      <c r="JDE1659" s="34"/>
      <c r="JDL1659" s="35"/>
      <c r="JDM1659" s="34"/>
      <c r="JDT1659" s="35"/>
      <c r="JDU1659" s="34"/>
      <c r="JEB1659" s="35"/>
      <c r="JEC1659" s="34"/>
      <c r="JEJ1659" s="35"/>
      <c r="JEK1659" s="34"/>
      <c r="JER1659" s="35"/>
      <c r="JES1659" s="34"/>
      <c r="JEZ1659" s="35"/>
      <c r="JFA1659" s="34"/>
      <c r="JFH1659" s="35"/>
      <c r="JFI1659" s="34"/>
      <c r="JFP1659" s="35"/>
      <c r="JFQ1659" s="34"/>
      <c r="JFX1659" s="35"/>
      <c r="JFY1659" s="34"/>
      <c r="JGF1659" s="35"/>
      <c r="JGG1659" s="34"/>
      <c r="JGN1659" s="35"/>
      <c r="JGO1659" s="34"/>
      <c r="JGV1659" s="35"/>
      <c r="JGW1659" s="34"/>
      <c r="JHD1659" s="35"/>
      <c r="JHE1659" s="34"/>
      <c r="JHL1659" s="35"/>
      <c r="JHM1659" s="34"/>
      <c r="JHT1659" s="35"/>
      <c r="JHU1659" s="34"/>
      <c r="JIB1659" s="35"/>
      <c r="JIC1659" s="34"/>
      <c r="JIJ1659" s="35"/>
      <c r="JIK1659" s="34"/>
      <c r="JIR1659" s="35"/>
      <c r="JIS1659" s="34"/>
      <c r="JIZ1659" s="35"/>
      <c r="JJA1659" s="34"/>
      <c r="JJH1659" s="35"/>
      <c r="JJI1659" s="34"/>
      <c r="JJP1659" s="35"/>
      <c r="JJQ1659" s="34"/>
      <c r="JJX1659" s="35"/>
      <c r="JJY1659" s="34"/>
      <c r="JKF1659" s="35"/>
      <c r="JKG1659" s="34"/>
      <c r="JKN1659" s="35"/>
      <c r="JKO1659" s="34"/>
      <c r="JKV1659" s="35"/>
      <c r="JKW1659" s="34"/>
      <c r="JLD1659" s="35"/>
      <c r="JLE1659" s="34"/>
      <c r="JLL1659" s="35"/>
      <c r="JLM1659" s="34"/>
      <c r="JLT1659" s="35"/>
      <c r="JLU1659" s="34"/>
      <c r="JMB1659" s="35"/>
      <c r="JMC1659" s="34"/>
      <c r="JMJ1659" s="35"/>
      <c r="JMK1659" s="34"/>
      <c r="JMR1659" s="35"/>
      <c r="JMS1659" s="34"/>
      <c r="JMZ1659" s="35"/>
      <c r="JNA1659" s="34"/>
      <c r="JNH1659" s="35"/>
      <c r="JNI1659" s="34"/>
      <c r="JNP1659" s="35"/>
      <c r="JNQ1659" s="34"/>
      <c r="JNX1659" s="35"/>
      <c r="JNY1659" s="34"/>
      <c r="JOF1659" s="35"/>
      <c r="JOG1659" s="34"/>
      <c r="JON1659" s="35"/>
      <c r="JOO1659" s="34"/>
      <c r="JOV1659" s="35"/>
      <c r="JOW1659" s="34"/>
      <c r="JPD1659" s="35"/>
      <c r="JPE1659" s="34"/>
      <c r="JPL1659" s="35"/>
      <c r="JPM1659" s="34"/>
      <c r="JPT1659" s="35"/>
      <c r="JPU1659" s="34"/>
      <c r="JQB1659" s="35"/>
      <c r="JQC1659" s="34"/>
      <c r="JQJ1659" s="35"/>
      <c r="JQK1659" s="34"/>
      <c r="JQR1659" s="35"/>
      <c r="JQS1659" s="34"/>
      <c r="JQZ1659" s="35"/>
      <c r="JRA1659" s="34"/>
      <c r="JRH1659" s="35"/>
      <c r="JRI1659" s="34"/>
      <c r="JRP1659" s="35"/>
      <c r="JRQ1659" s="34"/>
      <c r="JRX1659" s="35"/>
      <c r="JRY1659" s="34"/>
      <c r="JSF1659" s="35"/>
      <c r="JSG1659" s="34"/>
      <c r="JSN1659" s="35"/>
      <c r="JSO1659" s="34"/>
      <c r="JSV1659" s="35"/>
      <c r="JSW1659" s="34"/>
      <c r="JTD1659" s="35"/>
      <c r="JTE1659" s="34"/>
      <c r="JTL1659" s="35"/>
      <c r="JTM1659" s="34"/>
      <c r="JTT1659" s="35"/>
      <c r="JTU1659" s="34"/>
      <c r="JUB1659" s="35"/>
      <c r="JUC1659" s="34"/>
      <c r="JUJ1659" s="35"/>
      <c r="JUK1659" s="34"/>
      <c r="JUR1659" s="35"/>
      <c r="JUS1659" s="34"/>
      <c r="JUZ1659" s="35"/>
      <c r="JVA1659" s="34"/>
      <c r="JVH1659" s="35"/>
      <c r="JVI1659" s="34"/>
      <c r="JVP1659" s="35"/>
      <c r="JVQ1659" s="34"/>
      <c r="JVX1659" s="35"/>
      <c r="JVY1659" s="34"/>
      <c r="JWF1659" s="35"/>
      <c r="JWG1659" s="34"/>
      <c r="JWN1659" s="35"/>
      <c r="JWO1659" s="34"/>
      <c r="JWV1659" s="35"/>
      <c r="JWW1659" s="34"/>
      <c r="JXD1659" s="35"/>
      <c r="JXE1659" s="34"/>
      <c r="JXL1659" s="35"/>
      <c r="JXM1659" s="34"/>
      <c r="JXT1659" s="35"/>
      <c r="JXU1659" s="34"/>
      <c r="JYB1659" s="35"/>
      <c r="JYC1659" s="34"/>
      <c r="JYJ1659" s="35"/>
      <c r="JYK1659" s="34"/>
      <c r="JYR1659" s="35"/>
      <c r="JYS1659" s="34"/>
      <c r="JYZ1659" s="35"/>
      <c r="JZA1659" s="34"/>
      <c r="JZH1659" s="35"/>
      <c r="JZI1659" s="34"/>
      <c r="JZP1659" s="35"/>
      <c r="JZQ1659" s="34"/>
      <c r="JZX1659" s="35"/>
      <c r="JZY1659" s="34"/>
      <c r="KAF1659" s="35"/>
      <c r="KAG1659" s="34"/>
      <c r="KAN1659" s="35"/>
      <c r="KAO1659" s="34"/>
      <c r="KAV1659" s="35"/>
      <c r="KAW1659" s="34"/>
      <c r="KBD1659" s="35"/>
      <c r="KBE1659" s="34"/>
      <c r="KBL1659" s="35"/>
      <c r="KBM1659" s="34"/>
      <c r="KBT1659" s="35"/>
      <c r="KBU1659" s="34"/>
      <c r="KCB1659" s="35"/>
      <c r="KCC1659" s="34"/>
      <c r="KCJ1659" s="35"/>
      <c r="KCK1659" s="34"/>
      <c r="KCR1659" s="35"/>
      <c r="KCS1659" s="34"/>
      <c r="KCZ1659" s="35"/>
      <c r="KDA1659" s="34"/>
      <c r="KDH1659" s="35"/>
      <c r="KDI1659" s="34"/>
      <c r="KDP1659" s="35"/>
      <c r="KDQ1659" s="34"/>
      <c r="KDX1659" s="35"/>
      <c r="KDY1659" s="34"/>
      <c r="KEF1659" s="35"/>
      <c r="KEG1659" s="34"/>
      <c r="KEN1659" s="35"/>
      <c r="KEO1659" s="34"/>
      <c r="KEV1659" s="35"/>
      <c r="KEW1659" s="34"/>
      <c r="KFD1659" s="35"/>
      <c r="KFE1659" s="34"/>
      <c r="KFL1659" s="35"/>
      <c r="KFM1659" s="34"/>
      <c r="KFT1659" s="35"/>
      <c r="KFU1659" s="34"/>
      <c r="KGB1659" s="35"/>
      <c r="KGC1659" s="34"/>
      <c r="KGJ1659" s="35"/>
      <c r="KGK1659" s="34"/>
      <c r="KGR1659" s="35"/>
      <c r="KGS1659" s="34"/>
      <c r="KGZ1659" s="35"/>
      <c r="KHA1659" s="34"/>
      <c r="KHH1659" s="35"/>
      <c r="KHI1659" s="34"/>
      <c r="KHP1659" s="35"/>
      <c r="KHQ1659" s="34"/>
      <c r="KHX1659" s="35"/>
      <c r="KHY1659" s="34"/>
      <c r="KIF1659" s="35"/>
      <c r="KIG1659" s="34"/>
      <c r="KIN1659" s="35"/>
      <c r="KIO1659" s="34"/>
      <c r="KIV1659" s="35"/>
      <c r="KIW1659" s="34"/>
      <c r="KJD1659" s="35"/>
      <c r="KJE1659" s="34"/>
      <c r="KJL1659" s="35"/>
      <c r="KJM1659" s="34"/>
      <c r="KJT1659" s="35"/>
      <c r="KJU1659" s="34"/>
      <c r="KKB1659" s="35"/>
      <c r="KKC1659" s="34"/>
      <c r="KKJ1659" s="35"/>
      <c r="KKK1659" s="34"/>
      <c r="KKR1659" s="35"/>
      <c r="KKS1659" s="34"/>
      <c r="KKZ1659" s="35"/>
      <c r="KLA1659" s="34"/>
      <c r="KLH1659" s="35"/>
      <c r="KLI1659" s="34"/>
      <c r="KLP1659" s="35"/>
      <c r="KLQ1659" s="34"/>
      <c r="KLX1659" s="35"/>
      <c r="KLY1659" s="34"/>
      <c r="KMF1659" s="35"/>
      <c r="KMG1659" s="34"/>
      <c r="KMN1659" s="35"/>
      <c r="KMO1659" s="34"/>
      <c r="KMV1659" s="35"/>
      <c r="KMW1659" s="34"/>
      <c r="KND1659" s="35"/>
      <c r="KNE1659" s="34"/>
      <c r="KNL1659" s="35"/>
      <c r="KNM1659" s="34"/>
      <c r="KNT1659" s="35"/>
      <c r="KNU1659" s="34"/>
      <c r="KOB1659" s="35"/>
      <c r="KOC1659" s="34"/>
      <c r="KOJ1659" s="35"/>
      <c r="KOK1659" s="34"/>
      <c r="KOR1659" s="35"/>
      <c r="KOS1659" s="34"/>
      <c r="KOZ1659" s="35"/>
      <c r="KPA1659" s="34"/>
      <c r="KPH1659" s="35"/>
      <c r="KPI1659" s="34"/>
      <c r="KPP1659" s="35"/>
      <c r="KPQ1659" s="34"/>
      <c r="KPX1659" s="35"/>
      <c r="KPY1659" s="34"/>
      <c r="KQF1659" s="35"/>
      <c r="KQG1659" s="34"/>
      <c r="KQN1659" s="35"/>
      <c r="KQO1659" s="34"/>
      <c r="KQV1659" s="35"/>
      <c r="KQW1659" s="34"/>
      <c r="KRD1659" s="35"/>
      <c r="KRE1659" s="34"/>
      <c r="KRL1659" s="35"/>
      <c r="KRM1659" s="34"/>
      <c r="KRT1659" s="35"/>
      <c r="KRU1659" s="34"/>
      <c r="KSB1659" s="35"/>
      <c r="KSC1659" s="34"/>
      <c r="KSJ1659" s="35"/>
      <c r="KSK1659" s="34"/>
      <c r="KSR1659" s="35"/>
      <c r="KSS1659" s="34"/>
      <c r="KSZ1659" s="35"/>
      <c r="KTA1659" s="34"/>
      <c r="KTH1659" s="35"/>
      <c r="KTI1659" s="34"/>
      <c r="KTP1659" s="35"/>
      <c r="KTQ1659" s="34"/>
      <c r="KTX1659" s="35"/>
      <c r="KTY1659" s="34"/>
      <c r="KUF1659" s="35"/>
      <c r="KUG1659" s="34"/>
      <c r="KUN1659" s="35"/>
      <c r="KUO1659" s="34"/>
      <c r="KUV1659" s="35"/>
      <c r="KUW1659" s="34"/>
      <c r="KVD1659" s="35"/>
      <c r="KVE1659" s="34"/>
      <c r="KVL1659" s="35"/>
      <c r="KVM1659" s="34"/>
      <c r="KVT1659" s="35"/>
      <c r="KVU1659" s="34"/>
      <c r="KWB1659" s="35"/>
      <c r="KWC1659" s="34"/>
      <c r="KWJ1659" s="35"/>
      <c r="KWK1659" s="34"/>
      <c r="KWR1659" s="35"/>
      <c r="KWS1659" s="34"/>
      <c r="KWZ1659" s="35"/>
      <c r="KXA1659" s="34"/>
      <c r="KXH1659" s="35"/>
      <c r="KXI1659" s="34"/>
      <c r="KXP1659" s="35"/>
      <c r="KXQ1659" s="34"/>
      <c r="KXX1659" s="35"/>
      <c r="KXY1659" s="34"/>
      <c r="KYF1659" s="35"/>
      <c r="KYG1659" s="34"/>
      <c r="KYN1659" s="35"/>
      <c r="KYO1659" s="34"/>
      <c r="KYV1659" s="35"/>
      <c r="KYW1659" s="34"/>
      <c r="KZD1659" s="35"/>
      <c r="KZE1659" s="34"/>
      <c r="KZL1659" s="35"/>
      <c r="KZM1659" s="34"/>
      <c r="KZT1659" s="35"/>
      <c r="KZU1659" s="34"/>
      <c r="LAB1659" s="35"/>
      <c r="LAC1659" s="34"/>
      <c r="LAJ1659" s="35"/>
      <c r="LAK1659" s="34"/>
      <c r="LAR1659" s="35"/>
      <c r="LAS1659" s="34"/>
      <c r="LAZ1659" s="35"/>
      <c r="LBA1659" s="34"/>
      <c r="LBH1659" s="35"/>
      <c r="LBI1659" s="34"/>
      <c r="LBP1659" s="35"/>
      <c r="LBQ1659" s="34"/>
      <c r="LBX1659" s="35"/>
      <c r="LBY1659" s="34"/>
      <c r="LCF1659" s="35"/>
      <c r="LCG1659" s="34"/>
      <c r="LCN1659" s="35"/>
      <c r="LCO1659" s="34"/>
      <c r="LCV1659" s="35"/>
      <c r="LCW1659" s="34"/>
      <c r="LDD1659" s="35"/>
      <c r="LDE1659" s="34"/>
      <c r="LDL1659" s="35"/>
      <c r="LDM1659" s="34"/>
      <c r="LDT1659" s="35"/>
      <c r="LDU1659" s="34"/>
      <c r="LEB1659" s="35"/>
      <c r="LEC1659" s="34"/>
      <c r="LEJ1659" s="35"/>
      <c r="LEK1659" s="34"/>
      <c r="LER1659" s="35"/>
      <c r="LES1659" s="34"/>
      <c r="LEZ1659" s="35"/>
      <c r="LFA1659" s="34"/>
      <c r="LFH1659" s="35"/>
      <c r="LFI1659" s="34"/>
      <c r="LFP1659" s="35"/>
      <c r="LFQ1659" s="34"/>
      <c r="LFX1659" s="35"/>
      <c r="LFY1659" s="34"/>
      <c r="LGF1659" s="35"/>
      <c r="LGG1659" s="34"/>
      <c r="LGN1659" s="35"/>
      <c r="LGO1659" s="34"/>
      <c r="LGV1659" s="35"/>
      <c r="LGW1659" s="34"/>
      <c r="LHD1659" s="35"/>
      <c r="LHE1659" s="34"/>
      <c r="LHL1659" s="35"/>
      <c r="LHM1659" s="34"/>
      <c r="LHT1659" s="35"/>
      <c r="LHU1659" s="34"/>
      <c r="LIB1659" s="35"/>
      <c r="LIC1659" s="34"/>
      <c r="LIJ1659" s="35"/>
      <c r="LIK1659" s="34"/>
      <c r="LIR1659" s="35"/>
      <c r="LIS1659" s="34"/>
      <c r="LIZ1659" s="35"/>
      <c r="LJA1659" s="34"/>
      <c r="LJH1659" s="35"/>
      <c r="LJI1659" s="34"/>
      <c r="LJP1659" s="35"/>
      <c r="LJQ1659" s="34"/>
      <c r="LJX1659" s="35"/>
      <c r="LJY1659" s="34"/>
      <c r="LKF1659" s="35"/>
      <c r="LKG1659" s="34"/>
      <c r="LKN1659" s="35"/>
      <c r="LKO1659" s="34"/>
      <c r="LKV1659" s="35"/>
      <c r="LKW1659" s="34"/>
      <c r="LLD1659" s="35"/>
      <c r="LLE1659" s="34"/>
      <c r="LLL1659" s="35"/>
      <c r="LLM1659" s="34"/>
      <c r="LLT1659" s="35"/>
      <c r="LLU1659" s="34"/>
      <c r="LMB1659" s="35"/>
      <c r="LMC1659" s="34"/>
      <c r="LMJ1659" s="35"/>
      <c r="LMK1659" s="34"/>
      <c r="LMR1659" s="35"/>
      <c r="LMS1659" s="34"/>
      <c r="LMZ1659" s="35"/>
      <c r="LNA1659" s="34"/>
      <c r="LNH1659" s="35"/>
      <c r="LNI1659" s="34"/>
      <c r="LNP1659" s="35"/>
      <c r="LNQ1659" s="34"/>
      <c r="LNX1659" s="35"/>
      <c r="LNY1659" s="34"/>
      <c r="LOF1659" s="35"/>
      <c r="LOG1659" s="34"/>
      <c r="LON1659" s="35"/>
      <c r="LOO1659" s="34"/>
      <c r="LOV1659" s="35"/>
      <c r="LOW1659" s="34"/>
      <c r="LPD1659" s="35"/>
      <c r="LPE1659" s="34"/>
      <c r="LPL1659" s="35"/>
      <c r="LPM1659" s="34"/>
      <c r="LPT1659" s="35"/>
      <c r="LPU1659" s="34"/>
      <c r="LQB1659" s="35"/>
      <c r="LQC1659" s="34"/>
      <c r="LQJ1659" s="35"/>
      <c r="LQK1659" s="34"/>
      <c r="LQR1659" s="35"/>
      <c r="LQS1659" s="34"/>
      <c r="LQZ1659" s="35"/>
      <c r="LRA1659" s="34"/>
      <c r="LRH1659" s="35"/>
      <c r="LRI1659" s="34"/>
      <c r="LRP1659" s="35"/>
      <c r="LRQ1659" s="34"/>
      <c r="LRX1659" s="35"/>
      <c r="LRY1659" s="34"/>
      <c r="LSF1659" s="35"/>
      <c r="LSG1659" s="34"/>
      <c r="LSN1659" s="35"/>
      <c r="LSO1659" s="34"/>
      <c r="LSV1659" s="35"/>
      <c r="LSW1659" s="34"/>
      <c r="LTD1659" s="35"/>
      <c r="LTE1659" s="34"/>
      <c r="LTL1659" s="35"/>
      <c r="LTM1659" s="34"/>
      <c r="LTT1659" s="35"/>
      <c r="LTU1659" s="34"/>
      <c r="LUB1659" s="35"/>
      <c r="LUC1659" s="34"/>
      <c r="LUJ1659" s="35"/>
      <c r="LUK1659" s="34"/>
      <c r="LUR1659" s="35"/>
      <c r="LUS1659" s="34"/>
      <c r="LUZ1659" s="35"/>
      <c r="LVA1659" s="34"/>
      <c r="LVH1659" s="35"/>
      <c r="LVI1659" s="34"/>
      <c r="LVP1659" s="35"/>
      <c r="LVQ1659" s="34"/>
      <c r="LVX1659" s="35"/>
      <c r="LVY1659" s="34"/>
      <c r="LWF1659" s="35"/>
      <c r="LWG1659" s="34"/>
      <c r="LWN1659" s="35"/>
      <c r="LWO1659" s="34"/>
      <c r="LWV1659" s="35"/>
      <c r="LWW1659" s="34"/>
      <c r="LXD1659" s="35"/>
      <c r="LXE1659" s="34"/>
      <c r="LXL1659" s="35"/>
      <c r="LXM1659" s="34"/>
      <c r="LXT1659" s="35"/>
      <c r="LXU1659" s="34"/>
      <c r="LYB1659" s="35"/>
      <c r="LYC1659" s="34"/>
      <c r="LYJ1659" s="35"/>
      <c r="LYK1659" s="34"/>
      <c r="LYR1659" s="35"/>
      <c r="LYS1659" s="34"/>
      <c r="LYZ1659" s="35"/>
      <c r="LZA1659" s="34"/>
      <c r="LZH1659" s="35"/>
      <c r="LZI1659" s="34"/>
      <c r="LZP1659" s="35"/>
      <c r="LZQ1659" s="34"/>
      <c r="LZX1659" s="35"/>
      <c r="LZY1659" s="34"/>
      <c r="MAF1659" s="35"/>
      <c r="MAG1659" s="34"/>
      <c r="MAN1659" s="35"/>
      <c r="MAO1659" s="34"/>
      <c r="MAV1659" s="35"/>
      <c r="MAW1659" s="34"/>
      <c r="MBD1659" s="35"/>
      <c r="MBE1659" s="34"/>
      <c r="MBL1659" s="35"/>
      <c r="MBM1659" s="34"/>
      <c r="MBT1659" s="35"/>
      <c r="MBU1659" s="34"/>
      <c r="MCB1659" s="35"/>
      <c r="MCC1659" s="34"/>
      <c r="MCJ1659" s="35"/>
      <c r="MCK1659" s="34"/>
      <c r="MCR1659" s="35"/>
      <c r="MCS1659" s="34"/>
      <c r="MCZ1659" s="35"/>
      <c r="MDA1659" s="34"/>
      <c r="MDH1659" s="35"/>
      <c r="MDI1659" s="34"/>
      <c r="MDP1659" s="35"/>
      <c r="MDQ1659" s="34"/>
      <c r="MDX1659" s="35"/>
      <c r="MDY1659" s="34"/>
      <c r="MEF1659" s="35"/>
      <c r="MEG1659" s="34"/>
      <c r="MEN1659" s="35"/>
      <c r="MEO1659" s="34"/>
      <c r="MEV1659" s="35"/>
      <c r="MEW1659" s="34"/>
      <c r="MFD1659" s="35"/>
      <c r="MFE1659" s="34"/>
      <c r="MFL1659" s="35"/>
      <c r="MFM1659" s="34"/>
      <c r="MFT1659" s="35"/>
      <c r="MFU1659" s="34"/>
      <c r="MGB1659" s="35"/>
      <c r="MGC1659" s="34"/>
      <c r="MGJ1659" s="35"/>
      <c r="MGK1659" s="34"/>
      <c r="MGR1659" s="35"/>
      <c r="MGS1659" s="34"/>
      <c r="MGZ1659" s="35"/>
      <c r="MHA1659" s="34"/>
      <c r="MHH1659" s="35"/>
      <c r="MHI1659" s="34"/>
      <c r="MHP1659" s="35"/>
      <c r="MHQ1659" s="34"/>
      <c r="MHX1659" s="35"/>
      <c r="MHY1659" s="34"/>
      <c r="MIF1659" s="35"/>
      <c r="MIG1659" s="34"/>
      <c r="MIN1659" s="35"/>
      <c r="MIO1659" s="34"/>
      <c r="MIV1659" s="35"/>
      <c r="MIW1659" s="34"/>
      <c r="MJD1659" s="35"/>
      <c r="MJE1659" s="34"/>
      <c r="MJL1659" s="35"/>
      <c r="MJM1659" s="34"/>
      <c r="MJT1659" s="35"/>
      <c r="MJU1659" s="34"/>
      <c r="MKB1659" s="35"/>
      <c r="MKC1659" s="34"/>
      <c r="MKJ1659" s="35"/>
      <c r="MKK1659" s="34"/>
      <c r="MKR1659" s="35"/>
      <c r="MKS1659" s="34"/>
      <c r="MKZ1659" s="35"/>
      <c r="MLA1659" s="34"/>
      <c r="MLH1659" s="35"/>
      <c r="MLI1659" s="34"/>
      <c r="MLP1659" s="35"/>
      <c r="MLQ1659" s="34"/>
      <c r="MLX1659" s="35"/>
      <c r="MLY1659" s="34"/>
      <c r="MMF1659" s="35"/>
      <c r="MMG1659" s="34"/>
      <c r="MMN1659" s="35"/>
      <c r="MMO1659" s="34"/>
      <c r="MMV1659" s="35"/>
      <c r="MMW1659" s="34"/>
      <c r="MND1659" s="35"/>
      <c r="MNE1659" s="34"/>
      <c r="MNL1659" s="35"/>
      <c r="MNM1659" s="34"/>
      <c r="MNT1659" s="35"/>
      <c r="MNU1659" s="34"/>
      <c r="MOB1659" s="35"/>
      <c r="MOC1659" s="34"/>
      <c r="MOJ1659" s="35"/>
      <c r="MOK1659" s="34"/>
      <c r="MOR1659" s="35"/>
      <c r="MOS1659" s="34"/>
      <c r="MOZ1659" s="35"/>
      <c r="MPA1659" s="34"/>
      <c r="MPH1659" s="35"/>
      <c r="MPI1659" s="34"/>
      <c r="MPP1659" s="35"/>
      <c r="MPQ1659" s="34"/>
      <c r="MPX1659" s="35"/>
      <c r="MPY1659" s="34"/>
      <c r="MQF1659" s="35"/>
      <c r="MQG1659" s="34"/>
      <c r="MQN1659" s="35"/>
      <c r="MQO1659" s="34"/>
      <c r="MQV1659" s="35"/>
      <c r="MQW1659" s="34"/>
      <c r="MRD1659" s="35"/>
      <c r="MRE1659" s="34"/>
      <c r="MRL1659" s="35"/>
      <c r="MRM1659" s="34"/>
      <c r="MRT1659" s="35"/>
      <c r="MRU1659" s="34"/>
      <c r="MSB1659" s="35"/>
      <c r="MSC1659" s="34"/>
      <c r="MSJ1659" s="35"/>
      <c r="MSK1659" s="34"/>
      <c r="MSR1659" s="35"/>
      <c r="MSS1659" s="34"/>
      <c r="MSZ1659" s="35"/>
      <c r="MTA1659" s="34"/>
      <c r="MTH1659" s="35"/>
      <c r="MTI1659" s="34"/>
      <c r="MTP1659" s="35"/>
      <c r="MTQ1659" s="34"/>
      <c r="MTX1659" s="35"/>
      <c r="MTY1659" s="34"/>
      <c r="MUF1659" s="35"/>
      <c r="MUG1659" s="34"/>
      <c r="MUN1659" s="35"/>
      <c r="MUO1659" s="34"/>
      <c r="MUV1659" s="35"/>
      <c r="MUW1659" s="34"/>
      <c r="MVD1659" s="35"/>
      <c r="MVE1659" s="34"/>
      <c r="MVL1659" s="35"/>
      <c r="MVM1659" s="34"/>
      <c r="MVT1659" s="35"/>
      <c r="MVU1659" s="34"/>
      <c r="MWB1659" s="35"/>
      <c r="MWC1659" s="34"/>
      <c r="MWJ1659" s="35"/>
      <c r="MWK1659" s="34"/>
      <c r="MWR1659" s="35"/>
      <c r="MWS1659" s="34"/>
      <c r="MWZ1659" s="35"/>
      <c r="MXA1659" s="34"/>
      <c r="MXH1659" s="35"/>
      <c r="MXI1659" s="34"/>
      <c r="MXP1659" s="35"/>
      <c r="MXQ1659" s="34"/>
      <c r="MXX1659" s="35"/>
      <c r="MXY1659" s="34"/>
      <c r="MYF1659" s="35"/>
      <c r="MYG1659" s="34"/>
      <c r="MYN1659" s="35"/>
      <c r="MYO1659" s="34"/>
      <c r="MYV1659" s="35"/>
      <c r="MYW1659" s="34"/>
      <c r="MZD1659" s="35"/>
      <c r="MZE1659" s="34"/>
      <c r="MZL1659" s="35"/>
      <c r="MZM1659" s="34"/>
      <c r="MZT1659" s="35"/>
      <c r="MZU1659" s="34"/>
      <c r="NAB1659" s="35"/>
      <c r="NAC1659" s="34"/>
      <c r="NAJ1659" s="35"/>
      <c r="NAK1659" s="34"/>
      <c r="NAR1659" s="35"/>
      <c r="NAS1659" s="34"/>
      <c r="NAZ1659" s="35"/>
      <c r="NBA1659" s="34"/>
      <c r="NBH1659" s="35"/>
      <c r="NBI1659" s="34"/>
      <c r="NBP1659" s="35"/>
      <c r="NBQ1659" s="34"/>
      <c r="NBX1659" s="35"/>
      <c r="NBY1659" s="34"/>
      <c r="NCF1659" s="35"/>
      <c r="NCG1659" s="34"/>
      <c r="NCN1659" s="35"/>
      <c r="NCO1659" s="34"/>
      <c r="NCV1659" s="35"/>
      <c r="NCW1659" s="34"/>
      <c r="NDD1659" s="35"/>
      <c r="NDE1659" s="34"/>
      <c r="NDL1659" s="35"/>
      <c r="NDM1659" s="34"/>
      <c r="NDT1659" s="35"/>
      <c r="NDU1659" s="34"/>
      <c r="NEB1659" s="35"/>
      <c r="NEC1659" s="34"/>
      <c r="NEJ1659" s="35"/>
      <c r="NEK1659" s="34"/>
      <c r="NER1659" s="35"/>
      <c r="NES1659" s="34"/>
      <c r="NEZ1659" s="35"/>
      <c r="NFA1659" s="34"/>
      <c r="NFH1659" s="35"/>
      <c r="NFI1659" s="34"/>
      <c r="NFP1659" s="35"/>
      <c r="NFQ1659" s="34"/>
      <c r="NFX1659" s="35"/>
      <c r="NFY1659" s="34"/>
      <c r="NGF1659" s="35"/>
      <c r="NGG1659" s="34"/>
      <c r="NGN1659" s="35"/>
      <c r="NGO1659" s="34"/>
      <c r="NGV1659" s="35"/>
      <c r="NGW1659" s="34"/>
      <c r="NHD1659" s="35"/>
      <c r="NHE1659" s="34"/>
      <c r="NHL1659" s="35"/>
      <c r="NHM1659" s="34"/>
      <c r="NHT1659" s="35"/>
      <c r="NHU1659" s="34"/>
      <c r="NIB1659" s="35"/>
      <c r="NIC1659" s="34"/>
      <c r="NIJ1659" s="35"/>
      <c r="NIK1659" s="34"/>
      <c r="NIR1659" s="35"/>
      <c r="NIS1659" s="34"/>
      <c r="NIZ1659" s="35"/>
      <c r="NJA1659" s="34"/>
      <c r="NJH1659" s="35"/>
      <c r="NJI1659" s="34"/>
      <c r="NJP1659" s="35"/>
      <c r="NJQ1659" s="34"/>
      <c r="NJX1659" s="35"/>
      <c r="NJY1659" s="34"/>
      <c r="NKF1659" s="35"/>
      <c r="NKG1659" s="34"/>
      <c r="NKN1659" s="35"/>
      <c r="NKO1659" s="34"/>
      <c r="NKV1659" s="35"/>
      <c r="NKW1659" s="34"/>
      <c r="NLD1659" s="35"/>
      <c r="NLE1659" s="34"/>
      <c r="NLL1659" s="35"/>
      <c r="NLM1659" s="34"/>
      <c r="NLT1659" s="35"/>
      <c r="NLU1659" s="34"/>
      <c r="NMB1659" s="35"/>
      <c r="NMC1659" s="34"/>
      <c r="NMJ1659" s="35"/>
      <c r="NMK1659" s="34"/>
      <c r="NMR1659" s="35"/>
      <c r="NMS1659" s="34"/>
      <c r="NMZ1659" s="35"/>
      <c r="NNA1659" s="34"/>
      <c r="NNH1659" s="35"/>
      <c r="NNI1659" s="34"/>
      <c r="NNP1659" s="35"/>
      <c r="NNQ1659" s="34"/>
      <c r="NNX1659" s="35"/>
      <c r="NNY1659" s="34"/>
      <c r="NOF1659" s="35"/>
      <c r="NOG1659" s="34"/>
      <c r="NON1659" s="35"/>
      <c r="NOO1659" s="34"/>
      <c r="NOV1659" s="35"/>
      <c r="NOW1659" s="34"/>
      <c r="NPD1659" s="35"/>
      <c r="NPE1659" s="34"/>
      <c r="NPL1659" s="35"/>
      <c r="NPM1659" s="34"/>
      <c r="NPT1659" s="35"/>
      <c r="NPU1659" s="34"/>
      <c r="NQB1659" s="35"/>
      <c r="NQC1659" s="34"/>
      <c r="NQJ1659" s="35"/>
      <c r="NQK1659" s="34"/>
      <c r="NQR1659" s="35"/>
      <c r="NQS1659" s="34"/>
      <c r="NQZ1659" s="35"/>
      <c r="NRA1659" s="34"/>
      <c r="NRH1659" s="35"/>
      <c r="NRI1659" s="34"/>
      <c r="NRP1659" s="35"/>
      <c r="NRQ1659" s="34"/>
      <c r="NRX1659" s="35"/>
      <c r="NRY1659" s="34"/>
      <c r="NSF1659" s="35"/>
      <c r="NSG1659" s="34"/>
      <c r="NSN1659" s="35"/>
      <c r="NSO1659" s="34"/>
      <c r="NSV1659" s="35"/>
      <c r="NSW1659" s="34"/>
      <c r="NTD1659" s="35"/>
      <c r="NTE1659" s="34"/>
      <c r="NTL1659" s="35"/>
      <c r="NTM1659" s="34"/>
      <c r="NTT1659" s="35"/>
      <c r="NTU1659" s="34"/>
      <c r="NUB1659" s="35"/>
      <c r="NUC1659" s="34"/>
      <c r="NUJ1659" s="35"/>
      <c r="NUK1659" s="34"/>
      <c r="NUR1659" s="35"/>
      <c r="NUS1659" s="34"/>
      <c r="NUZ1659" s="35"/>
      <c r="NVA1659" s="34"/>
      <c r="NVH1659" s="35"/>
      <c r="NVI1659" s="34"/>
      <c r="NVP1659" s="35"/>
      <c r="NVQ1659" s="34"/>
      <c r="NVX1659" s="35"/>
      <c r="NVY1659" s="34"/>
      <c r="NWF1659" s="35"/>
      <c r="NWG1659" s="34"/>
      <c r="NWN1659" s="35"/>
      <c r="NWO1659" s="34"/>
      <c r="NWV1659" s="35"/>
      <c r="NWW1659" s="34"/>
      <c r="NXD1659" s="35"/>
      <c r="NXE1659" s="34"/>
      <c r="NXL1659" s="35"/>
      <c r="NXM1659" s="34"/>
      <c r="NXT1659" s="35"/>
      <c r="NXU1659" s="34"/>
      <c r="NYB1659" s="35"/>
      <c r="NYC1659" s="34"/>
      <c r="NYJ1659" s="35"/>
      <c r="NYK1659" s="34"/>
      <c r="NYR1659" s="35"/>
      <c r="NYS1659" s="34"/>
      <c r="NYZ1659" s="35"/>
      <c r="NZA1659" s="34"/>
      <c r="NZH1659" s="35"/>
      <c r="NZI1659" s="34"/>
      <c r="NZP1659" s="35"/>
      <c r="NZQ1659" s="34"/>
      <c r="NZX1659" s="35"/>
      <c r="NZY1659" s="34"/>
      <c r="OAF1659" s="35"/>
      <c r="OAG1659" s="34"/>
      <c r="OAN1659" s="35"/>
      <c r="OAO1659" s="34"/>
      <c r="OAV1659" s="35"/>
      <c r="OAW1659" s="34"/>
      <c r="OBD1659" s="35"/>
      <c r="OBE1659" s="34"/>
      <c r="OBL1659" s="35"/>
      <c r="OBM1659" s="34"/>
      <c r="OBT1659" s="35"/>
      <c r="OBU1659" s="34"/>
      <c r="OCB1659" s="35"/>
      <c r="OCC1659" s="34"/>
      <c r="OCJ1659" s="35"/>
      <c r="OCK1659" s="34"/>
      <c r="OCR1659" s="35"/>
      <c r="OCS1659" s="34"/>
      <c r="OCZ1659" s="35"/>
      <c r="ODA1659" s="34"/>
      <c r="ODH1659" s="35"/>
      <c r="ODI1659" s="34"/>
      <c r="ODP1659" s="35"/>
      <c r="ODQ1659" s="34"/>
      <c r="ODX1659" s="35"/>
      <c r="ODY1659" s="34"/>
      <c r="OEF1659" s="35"/>
      <c r="OEG1659" s="34"/>
      <c r="OEN1659" s="35"/>
      <c r="OEO1659" s="34"/>
      <c r="OEV1659" s="35"/>
      <c r="OEW1659" s="34"/>
      <c r="OFD1659" s="35"/>
      <c r="OFE1659" s="34"/>
      <c r="OFL1659" s="35"/>
      <c r="OFM1659" s="34"/>
      <c r="OFT1659" s="35"/>
      <c r="OFU1659" s="34"/>
      <c r="OGB1659" s="35"/>
      <c r="OGC1659" s="34"/>
      <c r="OGJ1659" s="35"/>
      <c r="OGK1659" s="34"/>
      <c r="OGR1659" s="35"/>
      <c r="OGS1659" s="34"/>
      <c r="OGZ1659" s="35"/>
      <c r="OHA1659" s="34"/>
      <c r="OHH1659" s="35"/>
      <c r="OHI1659" s="34"/>
      <c r="OHP1659" s="35"/>
      <c r="OHQ1659" s="34"/>
      <c r="OHX1659" s="35"/>
      <c r="OHY1659" s="34"/>
      <c r="OIF1659" s="35"/>
      <c r="OIG1659" s="34"/>
      <c r="OIN1659" s="35"/>
      <c r="OIO1659" s="34"/>
      <c r="OIV1659" s="35"/>
      <c r="OIW1659" s="34"/>
      <c r="OJD1659" s="35"/>
      <c r="OJE1659" s="34"/>
      <c r="OJL1659" s="35"/>
      <c r="OJM1659" s="34"/>
      <c r="OJT1659" s="35"/>
      <c r="OJU1659" s="34"/>
      <c r="OKB1659" s="35"/>
      <c r="OKC1659" s="34"/>
      <c r="OKJ1659" s="35"/>
      <c r="OKK1659" s="34"/>
      <c r="OKR1659" s="35"/>
      <c r="OKS1659" s="34"/>
      <c r="OKZ1659" s="35"/>
      <c r="OLA1659" s="34"/>
      <c r="OLH1659" s="35"/>
      <c r="OLI1659" s="34"/>
      <c r="OLP1659" s="35"/>
      <c r="OLQ1659" s="34"/>
      <c r="OLX1659" s="35"/>
      <c r="OLY1659" s="34"/>
      <c r="OMF1659" s="35"/>
      <c r="OMG1659" s="34"/>
      <c r="OMN1659" s="35"/>
      <c r="OMO1659" s="34"/>
      <c r="OMV1659" s="35"/>
      <c r="OMW1659" s="34"/>
      <c r="OND1659" s="35"/>
      <c r="ONE1659" s="34"/>
      <c r="ONL1659" s="35"/>
      <c r="ONM1659" s="34"/>
      <c r="ONT1659" s="35"/>
      <c r="ONU1659" s="34"/>
      <c r="OOB1659" s="35"/>
      <c r="OOC1659" s="34"/>
      <c r="OOJ1659" s="35"/>
      <c r="OOK1659" s="34"/>
      <c r="OOR1659" s="35"/>
      <c r="OOS1659" s="34"/>
      <c r="OOZ1659" s="35"/>
      <c r="OPA1659" s="34"/>
      <c r="OPH1659" s="35"/>
      <c r="OPI1659" s="34"/>
      <c r="OPP1659" s="35"/>
      <c r="OPQ1659" s="34"/>
      <c r="OPX1659" s="35"/>
      <c r="OPY1659" s="34"/>
      <c r="OQF1659" s="35"/>
      <c r="OQG1659" s="34"/>
      <c r="OQN1659" s="35"/>
      <c r="OQO1659" s="34"/>
      <c r="OQV1659" s="35"/>
      <c r="OQW1659" s="34"/>
      <c r="ORD1659" s="35"/>
      <c r="ORE1659" s="34"/>
      <c r="ORL1659" s="35"/>
      <c r="ORM1659" s="34"/>
      <c r="ORT1659" s="35"/>
      <c r="ORU1659" s="34"/>
      <c r="OSB1659" s="35"/>
      <c r="OSC1659" s="34"/>
      <c r="OSJ1659" s="35"/>
      <c r="OSK1659" s="34"/>
      <c r="OSR1659" s="35"/>
      <c r="OSS1659" s="34"/>
      <c r="OSZ1659" s="35"/>
      <c r="OTA1659" s="34"/>
      <c r="OTH1659" s="35"/>
      <c r="OTI1659" s="34"/>
      <c r="OTP1659" s="35"/>
      <c r="OTQ1659" s="34"/>
      <c r="OTX1659" s="35"/>
      <c r="OTY1659" s="34"/>
      <c r="OUF1659" s="35"/>
      <c r="OUG1659" s="34"/>
      <c r="OUN1659" s="35"/>
      <c r="OUO1659" s="34"/>
      <c r="OUV1659" s="35"/>
      <c r="OUW1659" s="34"/>
      <c r="OVD1659" s="35"/>
      <c r="OVE1659" s="34"/>
      <c r="OVL1659" s="35"/>
      <c r="OVM1659" s="34"/>
      <c r="OVT1659" s="35"/>
      <c r="OVU1659" s="34"/>
      <c r="OWB1659" s="35"/>
      <c r="OWC1659" s="34"/>
      <c r="OWJ1659" s="35"/>
      <c r="OWK1659" s="34"/>
      <c r="OWR1659" s="35"/>
      <c r="OWS1659" s="34"/>
      <c r="OWZ1659" s="35"/>
      <c r="OXA1659" s="34"/>
      <c r="OXH1659" s="35"/>
      <c r="OXI1659" s="34"/>
      <c r="OXP1659" s="35"/>
      <c r="OXQ1659" s="34"/>
      <c r="OXX1659" s="35"/>
      <c r="OXY1659" s="34"/>
      <c r="OYF1659" s="35"/>
      <c r="OYG1659" s="34"/>
      <c r="OYN1659" s="35"/>
      <c r="OYO1659" s="34"/>
      <c r="OYV1659" s="35"/>
      <c r="OYW1659" s="34"/>
      <c r="OZD1659" s="35"/>
      <c r="OZE1659" s="34"/>
      <c r="OZL1659" s="35"/>
      <c r="OZM1659" s="34"/>
      <c r="OZT1659" s="35"/>
      <c r="OZU1659" s="34"/>
      <c r="PAB1659" s="35"/>
      <c r="PAC1659" s="34"/>
      <c r="PAJ1659" s="35"/>
      <c r="PAK1659" s="34"/>
      <c r="PAR1659" s="35"/>
      <c r="PAS1659" s="34"/>
      <c r="PAZ1659" s="35"/>
      <c r="PBA1659" s="34"/>
      <c r="PBH1659" s="35"/>
      <c r="PBI1659" s="34"/>
      <c r="PBP1659" s="35"/>
      <c r="PBQ1659" s="34"/>
      <c r="PBX1659" s="35"/>
      <c r="PBY1659" s="34"/>
      <c r="PCF1659" s="35"/>
      <c r="PCG1659" s="34"/>
      <c r="PCN1659" s="35"/>
      <c r="PCO1659" s="34"/>
      <c r="PCV1659" s="35"/>
      <c r="PCW1659" s="34"/>
      <c r="PDD1659" s="35"/>
      <c r="PDE1659" s="34"/>
      <c r="PDL1659" s="35"/>
      <c r="PDM1659" s="34"/>
      <c r="PDT1659" s="35"/>
      <c r="PDU1659" s="34"/>
      <c r="PEB1659" s="35"/>
      <c r="PEC1659" s="34"/>
      <c r="PEJ1659" s="35"/>
      <c r="PEK1659" s="34"/>
      <c r="PER1659" s="35"/>
      <c r="PES1659" s="34"/>
      <c r="PEZ1659" s="35"/>
      <c r="PFA1659" s="34"/>
      <c r="PFH1659" s="35"/>
      <c r="PFI1659" s="34"/>
      <c r="PFP1659" s="35"/>
      <c r="PFQ1659" s="34"/>
      <c r="PFX1659" s="35"/>
      <c r="PFY1659" s="34"/>
      <c r="PGF1659" s="35"/>
      <c r="PGG1659" s="34"/>
      <c r="PGN1659" s="35"/>
      <c r="PGO1659" s="34"/>
      <c r="PGV1659" s="35"/>
      <c r="PGW1659" s="34"/>
      <c r="PHD1659" s="35"/>
      <c r="PHE1659" s="34"/>
      <c r="PHL1659" s="35"/>
      <c r="PHM1659" s="34"/>
      <c r="PHT1659" s="35"/>
      <c r="PHU1659" s="34"/>
      <c r="PIB1659" s="35"/>
      <c r="PIC1659" s="34"/>
      <c r="PIJ1659" s="35"/>
      <c r="PIK1659" s="34"/>
      <c r="PIR1659" s="35"/>
      <c r="PIS1659" s="34"/>
      <c r="PIZ1659" s="35"/>
      <c r="PJA1659" s="34"/>
      <c r="PJH1659" s="35"/>
      <c r="PJI1659" s="34"/>
      <c r="PJP1659" s="35"/>
      <c r="PJQ1659" s="34"/>
      <c r="PJX1659" s="35"/>
      <c r="PJY1659" s="34"/>
      <c r="PKF1659" s="35"/>
      <c r="PKG1659" s="34"/>
      <c r="PKN1659" s="35"/>
      <c r="PKO1659" s="34"/>
      <c r="PKV1659" s="35"/>
      <c r="PKW1659" s="34"/>
      <c r="PLD1659" s="35"/>
      <c r="PLE1659" s="34"/>
      <c r="PLL1659" s="35"/>
      <c r="PLM1659" s="34"/>
      <c r="PLT1659" s="35"/>
      <c r="PLU1659" s="34"/>
      <c r="PMB1659" s="35"/>
      <c r="PMC1659" s="34"/>
      <c r="PMJ1659" s="35"/>
      <c r="PMK1659" s="34"/>
      <c r="PMR1659" s="35"/>
      <c r="PMS1659" s="34"/>
      <c r="PMZ1659" s="35"/>
      <c r="PNA1659" s="34"/>
      <c r="PNH1659" s="35"/>
      <c r="PNI1659" s="34"/>
      <c r="PNP1659" s="35"/>
      <c r="PNQ1659" s="34"/>
      <c r="PNX1659" s="35"/>
      <c r="PNY1659" s="34"/>
      <c r="POF1659" s="35"/>
      <c r="POG1659" s="34"/>
      <c r="PON1659" s="35"/>
      <c r="POO1659" s="34"/>
      <c r="POV1659" s="35"/>
      <c r="POW1659" s="34"/>
      <c r="PPD1659" s="35"/>
      <c r="PPE1659" s="34"/>
      <c r="PPL1659" s="35"/>
      <c r="PPM1659" s="34"/>
      <c r="PPT1659" s="35"/>
      <c r="PPU1659" s="34"/>
      <c r="PQB1659" s="35"/>
      <c r="PQC1659" s="34"/>
      <c r="PQJ1659" s="35"/>
      <c r="PQK1659" s="34"/>
      <c r="PQR1659" s="35"/>
      <c r="PQS1659" s="34"/>
      <c r="PQZ1659" s="35"/>
      <c r="PRA1659" s="34"/>
      <c r="PRH1659" s="35"/>
      <c r="PRI1659" s="34"/>
      <c r="PRP1659" s="35"/>
      <c r="PRQ1659" s="34"/>
      <c r="PRX1659" s="35"/>
      <c r="PRY1659" s="34"/>
      <c r="PSF1659" s="35"/>
      <c r="PSG1659" s="34"/>
      <c r="PSN1659" s="35"/>
      <c r="PSO1659" s="34"/>
      <c r="PSV1659" s="35"/>
      <c r="PSW1659" s="34"/>
      <c r="PTD1659" s="35"/>
      <c r="PTE1659" s="34"/>
      <c r="PTL1659" s="35"/>
      <c r="PTM1659" s="34"/>
      <c r="PTT1659" s="35"/>
      <c r="PTU1659" s="34"/>
      <c r="PUB1659" s="35"/>
      <c r="PUC1659" s="34"/>
      <c r="PUJ1659" s="35"/>
      <c r="PUK1659" s="34"/>
      <c r="PUR1659" s="35"/>
      <c r="PUS1659" s="34"/>
      <c r="PUZ1659" s="35"/>
      <c r="PVA1659" s="34"/>
      <c r="PVH1659" s="35"/>
      <c r="PVI1659" s="34"/>
      <c r="PVP1659" s="35"/>
      <c r="PVQ1659" s="34"/>
      <c r="PVX1659" s="35"/>
      <c r="PVY1659" s="34"/>
      <c r="PWF1659" s="35"/>
      <c r="PWG1659" s="34"/>
      <c r="PWN1659" s="35"/>
      <c r="PWO1659" s="34"/>
      <c r="PWV1659" s="35"/>
      <c r="PWW1659" s="34"/>
      <c r="PXD1659" s="35"/>
      <c r="PXE1659" s="34"/>
      <c r="PXL1659" s="35"/>
      <c r="PXM1659" s="34"/>
      <c r="PXT1659" s="35"/>
      <c r="PXU1659" s="34"/>
      <c r="PYB1659" s="35"/>
      <c r="PYC1659" s="34"/>
      <c r="PYJ1659" s="35"/>
      <c r="PYK1659" s="34"/>
      <c r="PYR1659" s="35"/>
      <c r="PYS1659" s="34"/>
      <c r="PYZ1659" s="35"/>
      <c r="PZA1659" s="34"/>
      <c r="PZH1659" s="35"/>
      <c r="PZI1659" s="34"/>
      <c r="PZP1659" s="35"/>
      <c r="PZQ1659" s="34"/>
      <c r="PZX1659" s="35"/>
      <c r="PZY1659" s="34"/>
      <c r="QAF1659" s="35"/>
      <c r="QAG1659" s="34"/>
      <c r="QAN1659" s="35"/>
      <c r="QAO1659" s="34"/>
      <c r="QAV1659" s="35"/>
      <c r="QAW1659" s="34"/>
      <c r="QBD1659" s="35"/>
      <c r="QBE1659" s="34"/>
      <c r="QBL1659" s="35"/>
      <c r="QBM1659" s="34"/>
      <c r="QBT1659" s="35"/>
      <c r="QBU1659" s="34"/>
      <c r="QCB1659" s="35"/>
      <c r="QCC1659" s="34"/>
      <c r="QCJ1659" s="35"/>
      <c r="QCK1659" s="34"/>
      <c r="QCR1659" s="35"/>
      <c r="QCS1659" s="34"/>
      <c r="QCZ1659" s="35"/>
      <c r="QDA1659" s="34"/>
      <c r="QDH1659" s="35"/>
      <c r="QDI1659" s="34"/>
      <c r="QDP1659" s="35"/>
      <c r="QDQ1659" s="34"/>
      <c r="QDX1659" s="35"/>
      <c r="QDY1659" s="34"/>
      <c r="QEF1659" s="35"/>
      <c r="QEG1659" s="34"/>
      <c r="QEN1659" s="35"/>
      <c r="QEO1659" s="34"/>
      <c r="QEV1659" s="35"/>
      <c r="QEW1659" s="34"/>
      <c r="QFD1659" s="35"/>
      <c r="QFE1659" s="34"/>
      <c r="QFL1659" s="35"/>
      <c r="QFM1659" s="34"/>
      <c r="QFT1659" s="35"/>
      <c r="QFU1659" s="34"/>
      <c r="QGB1659" s="35"/>
      <c r="QGC1659" s="34"/>
      <c r="QGJ1659" s="35"/>
      <c r="QGK1659" s="34"/>
      <c r="QGR1659" s="35"/>
      <c r="QGS1659" s="34"/>
      <c r="QGZ1659" s="35"/>
      <c r="QHA1659" s="34"/>
      <c r="QHH1659" s="35"/>
      <c r="QHI1659" s="34"/>
      <c r="QHP1659" s="35"/>
      <c r="QHQ1659" s="34"/>
      <c r="QHX1659" s="35"/>
      <c r="QHY1659" s="34"/>
      <c r="QIF1659" s="35"/>
      <c r="QIG1659" s="34"/>
      <c r="QIN1659" s="35"/>
      <c r="QIO1659" s="34"/>
      <c r="QIV1659" s="35"/>
      <c r="QIW1659" s="34"/>
      <c r="QJD1659" s="35"/>
      <c r="QJE1659" s="34"/>
      <c r="QJL1659" s="35"/>
      <c r="QJM1659" s="34"/>
      <c r="QJT1659" s="35"/>
      <c r="QJU1659" s="34"/>
      <c r="QKB1659" s="35"/>
      <c r="QKC1659" s="34"/>
      <c r="QKJ1659" s="35"/>
      <c r="QKK1659" s="34"/>
      <c r="QKR1659" s="35"/>
      <c r="QKS1659" s="34"/>
      <c r="QKZ1659" s="35"/>
      <c r="QLA1659" s="34"/>
      <c r="QLH1659" s="35"/>
      <c r="QLI1659" s="34"/>
      <c r="QLP1659" s="35"/>
      <c r="QLQ1659" s="34"/>
      <c r="QLX1659" s="35"/>
      <c r="QLY1659" s="34"/>
      <c r="QMF1659" s="35"/>
      <c r="QMG1659" s="34"/>
      <c r="QMN1659" s="35"/>
      <c r="QMO1659" s="34"/>
      <c r="QMV1659" s="35"/>
      <c r="QMW1659" s="34"/>
      <c r="QND1659" s="35"/>
      <c r="QNE1659" s="34"/>
      <c r="QNL1659" s="35"/>
      <c r="QNM1659" s="34"/>
      <c r="QNT1659" s="35"/>
      <c r="QNU1659" s="34"/>
      <c r="QOB1659" s="35"/>
      <c r="QOC1659" s="34"/>
      <c r="QOJ1659" s="35"/>
      <c r="QOK1659" s="34"/>
      <c r="QOR1659" s="35"/>
      <c r="QOS1659" s="34"/>
      <c r="QOZ1659" s="35"/>
      <c r="QPA1659" s="34"/>
      <c r="QPH1659" s="35"/>
      <c r="QPI1659" s="34"/>
      <c r="QPP1659" s="35"/>
      <c r="QPQ1659" s="34"/>
      <c r="QPX1659" s="35"/>
      <c r="QPY1659" s="34"/>
      <c r="QQF1659" s="35"/>
      <c r="QQG1659" s="34"/>
      <c r="QQN1659" s="35"/>
      <c r="QQO1659" s="34"/>
      <c r="QQV1659" s="35"/>
      <c r="QQW1659" s="34"/>
      <c r="QRD1659" s="35"/>
      <c r="QRE1659" s="34"/>
      <c r="QRL1659" s="35"/>
      <c r="QRM1659" s="34"/>
      <c r="QRT1659" s="35"/>
      <c r="QRU1659" s="34"/>
      <c r="QSB1659" s="35"/>
      <c r="QSC1659" s="34"/>
      <c r="QSJ1659" s="35"/>
      <c r="QSK1659" s="34"/>
      <c r="QSR1659" s="35"/>
      <c r="QSS1659" s="34"/>
      <c r="QSZ1659" s="35"/>
      <c r="QTA1659" s="34"/>
      <c r="QTH1659" s="35"/>
      <c r="QTI1659" s="34"/>
      <c r="QTP1659" s="35"/>
      <c r="QTQ1659" s="34"/>
      <c r="QTX1659" s="35"/>
      <c r="QTY1659" s="34"/>
      <c r="QUF1659" s="35"/>
      <c r="QUG1659" s="34"/>
      <c r="QUN1659" s="35"/>
      <c r="QUO1659" s="34"/>
      <c r="QUV1659" s="35"/>
      <c r="QUW1659" s="34"/>
      <c r="QVD1659" s="35"/>
      <c r="QVE1659" s="34"/>
      <c r="QVL1659" s="35"/>
      <c r="QVM1659" s="34"/>
      <c r="QVT1659" s="35"/>
      <c r="QVU1659" s="34"/>
      <c r="QWB1659" s="35"/>
      <c r="QWC1659" s="34"/>
      <c r="QWJ1659" s="35"/>
      <c r="QWK1659" s="34"/>
      <c r="QWR1659" s="35"/>
      <c r="QWS1659" s="34"/>
      <c r="QWZ1659" s="35"/>
      <c r="QXA1659" s="34"/>
      <c r="QXH1659" s="35"/>
      <c r="QXI1659" s="34"/>
      <c r="QXP1659" s="35"/>
      <c r="QXQ1659" s="34"/>
      <c r="QXX1659" s="35"/>
      <c r="QXY1659" s="34"/>
      <c r="QYF1659" s="35"/>
      <c r="QYG1659" s="34"/>
      <c r="QYN1659" s="35"/>
      <c r="QYO1659" s="34"/>
      <c r="QYV1659" s="35"/>
      <c r="QYW1659" s="34"/>
      <c r="QZD1659" s="35"/>
      <c r="QZE1659" s="34"/>
      <c r="QZL1659" s="35"/>
      <c r="QZM1659" s="34"/>
      <c r="QZT1659" s="35"/>
      <c r="QZU1659" s="34"/>
      <c r="RAB1659" s="35"/>
      <c r="RAC1659" s="34"/>
      <c r="RAJ1659" s="35"/>
      <c r="RAK1659" s="34"/>
      <c r="RAR1659" s="35"/>
      <c r="RAS1659" s="34"/>
      <c r="RAZ1659" s="35"/>
      <c r="RBA1659" s="34"/>
      <c r="RBH1659" s="35"/>
      <c r="RBI1659" s="34"/>
      <c r="RBP1659" s="35"/>
      <c r="RBQ1659" s="34"/>
      <c r="RBX1659" s="35"/>
      <c r="RBY1659" s="34"/>
      <c r="RCF1659" s="35"/>
      <c r="RCG1659" s="34"/>
      <c r="RCN1659" s="35"/>
      <c r="RCO1659" s="34"/>
      <c r="RCV1659" s="35"/>
      <c r="RCW1659" s="34"/>
      <c r="RDD1659" s="35"/>
      <c r="RDE1659" s="34"/>
      <c r="RDL1659" s="35"/>
      <c r="RDM1659" s="34"/>
      <c r="RDT1659" s="35"/>
      <c r="RDU1659" s="34"/>
      <c r="REB1659" s="35"/>
      <c r="REC1659" s="34"/>
      <c r="REJ1659" s="35"/>
      <c r="REK1659" s="34"/>
      <c r="RER1659" s="35"/>
      <c r="RES1659" s="34"/>
      <c r="REZ1659" s="35"/>
      <c r="RFA1659" s="34"/>
      <c r="RFH1659" s="35"/>
      <c r="RFI1659" s="34"/>
      <c r="RFP1659" s="35"/>
      <c r="RFQ1659" s="34"/>
      <c r="RFX1659" s="35"/>
      <c r="RFY1659" s="34"/>
      <c r="RGF1659" s="35"/>
      <c r="RGG1659" s="34"/>
      <c r="RGN1659" s="35"/>
      <c r="RGO1659" s="34"/>
      <c r="RGV1659" s="35"/>
      <c r="RGW1659" s="34"/>
      <c r="RHD1659" s="35"/>
      <c r="RHE1659" s="34"/>
      <c r="RHL1659" s="35"/>
      <c r="RHM1659" s="34"/>
      <c r="RHT1659" s="35"/>
      <c r="RHU1659" s="34"/>
      <c r="RIB1659" s="35"/>
      <c r="RIC1659" s="34"/>
      <c r="RIJ1659" s="35"/>
      <c r="RIK1659" s="34"/>
      <c r="RIR1659" s="35"/>
      <c r="RIS1659" s="34"/>
      <c r="RIZ1659" s="35"/>
      <c r="RJA1659" s="34"/>
      <c r="RJH1659" s="35"/>
      <c r="RJI1659" s="34"/>
      <c r="RJP1659" s="35"/>
      <c r="RJQ1659" s="34"/>
      <c r="RJX1659" s="35"/>
      <c r="RJY1659" s="34"/>
      <c r="RKF1659" s="35"/>
      <c r="RKG1659" s="34"/>
      <c r="RKN1659" s="35"/>
      <c r="RKO1659" s="34"/>
      <c r="RKV1659" s="35"/>
      <c r="RKW1659" s="34"/>
      <c r="RLD1659" s="35"/>
      <c r="RLE1659" s="34"/>
      <c r="RLL1659" s="35"/>
      <c r="RLM1659" s="34"/>
      <c r="RLT1659" s="35"/>
      <c r="RLU1659" s="34"/>
      <c r="RMB1659" s="35"/>
      <c r="RMC1659" s="34"/>
      <c r="RMJ1659" s="35"/>
      <c r="RMK1659" s="34"/>
      <c r="RMR1659" s="35"/>
      <c r="RMS1659" s="34"/>
      <c r="RMZ1659" s="35"/>
      <c r="RNA1659" s="34"/>
      <c r="RNH1659" s="35"/>
      <c r="RNI1659" s="34"/>
      <c r="RNP1659" s="35"/>
      <c r="RNQ1659" s="34"/>
      <c r="RNX1659" s="35"/>
      <c r="RNY1659" s="34"/>
      <c r="ROF1659" s="35"/>
      <c r="ROG1659" s="34"/>
      <c r="RON1659" s="35"/>
      <c r="ROO1659" s="34"/>
      <c r="ROV1659" s="35"/>
      <c r="ROW1659" s="34"/>
      <c r="RPD1659" s="35"/>
      <c r="RPE1659" s="34"/>
      <c r="RPL1659" s="35"/>
      <c r="RPM1659" s="34"/>
      <c r="RPT1659" s="35"/>
      <c r="RPU1659" s="34"/>
      <c r="RQB1659" s="35"/>
      <c r="RQC1659" s="34"/>
      <c r="RQJ1659" s="35"/>
      <c r="RQK1659" s="34"/>
      <c r="RQR1659" s="35"/>
      <c r="RQS1659" s="34"/>
      <c r="RQZ1659" s="35"/>
      <c r="RRA1659" s="34"/>
      <c r="RRH1659" s="35"/>
      <c r="RRI1659" s="34"/>
      <c r="RRP1659" s="35"/>
      <c r="RRQ1659" s="34"/>
      <c r="RRX1659" s="35"/>
      <c r="RRY1659" s="34"/>
      <c r="RSF1659" s="35"/>
      <c r="RSG1659" s="34"/>
      <c r="RSN1659" s="35"/>
      <c r="RSO1659" s="34"/>
      <c r="RSV1659" s="35"/>
      <c r="RSW1659" s="34"/>
      <c r="RTD1659" s="35"/>
      <c r="RTE1659" s="34"/>
      <c r="RTL1659" s="35"/>
      <c r="RTM1659" s="34"/>
      <c r="RTT1659" s="35"/>
      <c r="RTU1659" s="34"/>
      <c r="RUB1659" s="35"/>
      <c r="RUC1659" s="34"/>
      <c r="RUJ1659" s="35"/>
      <c r="RUK1659" s="34"/>
      <c r="RUR1659" s="35"/>
      <c r="RUS1659" s="34"/>
      <c r="RUZ1659" s="35"/>
      <c r="RVA1659" s="34"/>
      <c r="RVH1659" s="35"/>
      <c r="RVI1659" s="34"/>
      <c r="RVP1659" s="35"/>
      <c r="RVQ1659" s="34"/>
      <c r="RVX1659" s="35"/>
      <c r="RVY1659" s="34"/>
      <c r="RWF1659" s="35"/>
      <c r="RWG1659" s="34"/>
      <c r="RWN1659" s="35"/>
      <c r="RWO1659" s="34"/>
      <c r="RWV1659" s="35"/>
      <c r="RWW1659" s="34"/>
      <c r="RXD1659" s="35"/>
      <c r="RXE1659" s="34"/>
      <c r="RXL1659" s="35"/>
      <c r="RXM1659" s="34"/>
      <c r="RXT1659" s="35"/>
      <c r="RXU1659" s="34"/>
      <c r="RYB1659" s="35"/>
      <c r="RYC1659" s="34"/>
      <c r="RYJ1659" s="35"/>
      <c r="RYK1659" s="34"/>
      <c r="RYR1659" s="35"/>
      <c r="RYS1659" s="34"/>
      <c r="RYZ1659" s="35"/>
      <c r="RZA1659" s="34"/>
      <c r="RZH1659" s="35"/>
      <c r="RZI1659" s="34"/>
      <c r="RZP1659" s="35"/>
      <c r="RZQ1659" s="34"/>
      <c r="RZX1659" s="35"/>
      <c r="RZY1659" s="34"/>
      <c r="SAF1659" s="35"/>
      <c r="SAG1659" s="34"/>
      <c r="SAN1659" s="35"/>
      <c r="SAO1659" s="34"/>
      <c r="SAV1659" s="35"/>
      <c r="SAW1659" s="34"/>
      <c r="SBD1659" s="35"/>
      <c r="SBE1659" s="34"/>
      <c r="SBL1659" s="35"/>
      <c r="SBM1659" s="34"/>
      <c r="SBT1659" s="35"/>
      <c r="SBU1659" s="34"/>
      <c r="SCB1659" s="35"/>
      <c r="SCC1659" s="34"/>
      <c r="SCJ1659" s="35"/>
      <c r="SCK1659" s="34"/>
      <c r="SCR1659" s="35"/>
      <c r="SCS1659" s="34"/>
      <c r="SCZ1659" s="35"/>
      <c r="SDA1659" s="34"/>
      <c r="SDH1659" s="35"/>
      <c r="SDI1659" s="34"/>
      <c r="SDP1659" s="35"/>
      <c r="SDQ1659" s="34"/>
      <c r="SDX1659" s="35"/>
      <c r="SDY1659" s="34"/>
      <c r="SEF1659" s="35"/>
      <c r="SEG1659" s="34"/>
      <c r="SEN1659" s="35"/>
      <c r="SEO1659" s="34"/>
      <c r="SEV1659" s="35"/>
      <c r="SEW1659" s="34"/>
      <c r="SFD1659" s="35"/>
      <c r="SFE1659" s="34"/>
      <c r="SFL1659" s="35"/>
      <c r="SFM1659" s="34"/>
      <c r="SFT1659" s="35"/>
      <c r="SFU1659" s="34"/>
      <c r="SGB1659" s="35"/>
      <c r="SGC1659" s="34"/>
      <c r="SGJ1659" s="35"/>
      <c r="SGK1659" s="34"/>
      <c r="SGR1659" s="35"/>
      <c r="SGS1659" s="34"/>
      <c r="SGZ1659" s="35"/>
      <c r="SHA1659" s="34"/>
      <c r="SHH1659" s="35"/>
      <c r="SHI1659" s="34"/>
      <c r="SHP1659" s="35"/>
      <c r="SHQ1659" s="34"/>
      <c r="SHX1659" s="35"/>
      <c r="SHY1659" s="34"/>
      <c r="SIF1659" s="35"/>
      <c r="SIG1659" s="34"/>
      <c r="SIN1659" s="35"/>
      <c r="SIO1659" s="34"/>
      <c r="SIV1659" s="35"/>
      <c r="SIW1659" s="34"/>
      <c r="SJD1659" s="35"/>
      <c r="SJE1659" s="34"/>
      <c r="SJL1659" s="35"/>
      <c r="SJM1659" s="34"/>
      <c r="SJT1659" s="35"/>
      <c r="SJU1659" s="34"/>
      <c r="SKB1659" s="35"/>
      <c r="SKC1659" s="34"/>
      <c r="SKJ1659" s="35"/>
      <c r="SKK1659" s="34"/>
      <c r="SKR1659" s="35"/>
      <c r="SKS1659" s="34"/>
      <c r="SKZ1659" s="35"/>
      <c r="SLA1659" s="34"/>
      <c r="SLH1659" s="35"/>
      <c r="SLI1659" s="34"/>
      <c r="SLP1659" s="35"/>
      <c r="SLQ1659" s="34"/>
      <c r="SLX1659" s="35"/>
      <c r="SLY1659" s="34"/>
      <c r="SMF1659" s="35"/>
      <c r="SMG1659" s="34"/>
      <c r="SMN1659" s="35"/>
      <c r="SMO1659" s="34"/>
      <c r="SMV1659" s="35"/>
      <c r="SMW1659" s="34"/>
      <c r="SND1659" s="35"/>
      <c r="SNE1659" s="34"/>
      <c r="SNL1659" s="35"/>
      <c r="SNM1659" s="34"/>
      <c r="SNT1659" s="35"/>
      <c r="SNU1659" s="34"/>
      <c r="SOB1659" s="35"/>
      <c r="SOC1659" s="34"/>
      <c r="SOJ1659" s="35"/>
      <c r="SOK1659" s="34"/>
      <c r="SOR1659" s="35"/>
      <c r="SOS1659" s="34"/>
      <c r="SOZ1659" s="35"/>
      <c r="SPA1659" s="34"/>
      <c r="SPH1659" s="35"/>
      <c r="SPI1659" s="34"/>
      <c r="SPP1659" s="35"/>
      <c r="SPQ1659" s="34"/>
      <c r="SPX1659" s="35"/>
      <c r="SPY1659" s="34"/>
      <c r="SQF1659" s="35"/>
      <c r="SQG1659" s="34"/>
      <c r="SQN1659" s="35"/>
      <c r="SQO1659" s="34"/>
      <c r="SQV1659" s="35"/>
      <c r="SQW1659" s="34"/>
      <c r="SRD1659" s="35"/>
      <c r="SRE1659" s="34"/>
      <c r="SRL1659" s="35"/>
      <c r="SRM1659" s="34"/>
      <c r="SRT1659" s="35"/>
      <c r="SRU1659" s="34"/>
      <c r="SSB1659" s="35"/>
      <c r="SSC1659" s="34"/>
      <c r="SSJ1659" s="35"/>
      <c r="SSK1659" s="34"/>
      <c r="SSR1659" s="35"/>
      <c r="SSS1659" s="34"/>
      <c r="SSZ1659" s="35"/>
      <c r="STA1659" s="34"/>
      <c r="STH1659" s="35"/>
      <c r="STI1659" s="34"/>
      <c r="STP1659" s="35"/>
      <c r="STQ1659" s="34"/>
      <c r="STX1659" s="35"/>
      <c r="STY1659" s="34"/>
      <c r="SUF1659" s="35"/>
      <c r="SUG1659" s="34"/>
      <c r="SUN1659" s="35"/>
      <c r="SUO1659" s="34"/>
      <c r="SUV1659" s="35"/>
      <c r="SUW1659" s="34"/>
      <c r="SVD1659" s="35"/>
      <c r="SVE1659" s="34"/>
      <c r="SVL1659" s="35"/>
      <c r="SVM1659" s="34"/>
      <c r="SVT1659" s="35"/>
      <c r="SVU1659" s="34"/>
      <c r="SWB1659" s="35"/>
      <c r="SWC1659" s="34"/>
      <c r="SWJ1659" s="35"/>
      <c r="SWK1659" s="34"/>
      <c r="SWR1659" s="35"/>
      <c r="SWS1659" s="34"/>
      <c r="SWZ1659" s="35"/>
      <c r="SXA1659" s="34"/>
      <c r="SXH1659" s="35"/>
      <c r="SXI1659" s="34"/>
      <c r="SXP1659" s="35"/>
      <c r="SXQ1659" s="34"/>
      <c r="SXX1659" s="35"/>
      <c r="SXY1659" s="34"/>
      <c r="SYF1659" s="35"/>
      <c r="SYG1659" s="34"/>
      <c r="SYN1659" s="35"/>
      <c r="SYO1659" s="34"/>
      <c r="SYV1659" s="35"/>
      <c r="SYW1659" s="34"/>
      <c r="SZD1659" s="35"/>
      <c r="SZE1659" s="34"/>
      <c r="SZL1659" s="35"/>
      <c r="SZM1659" s="34"/>
      <c r="SZT1659" s="35"/>
      <c r="SZU1659" s="34"/>
      <c r="TAB1659" s="35"/>
      <c r="TAC1659" s="34"/>
      <c r="TAJ1659" s="35"/>
      <c r="TAK1659" s="34"/>
      <c r="TAR1659" s="35"/>
      <c r="TAS1659" s="34"/>
      <c r="TAZ1659" s="35"/>
      <c r="TBA1659" s="34"/>
      <c r="TBH1659" s="35"/>
      <c r="TBI1659" s="34"/>
      <c r="TBP1659" s="35"/>
      <c r="TBQ1659" s="34"/>
      <c r="TBX1659" s="35"/>
      <c r="TBY1659" s="34"/>
      <c r="TCF1659" s="35"/>
      <c r="TCG1659" s="34"/>
      <c r="TCN1659" s="35"/>
      <c r="TCO1659" s="34"/>
      <c r="TCV1659" s="35"/>
      <c r="TCW1659" s="34"/>
      <c r="TDD1659" s="35"/>
      <c r="TDE1659" s="34"/>
      <c r="TDL1659" s="35"/>
      <c r="TDM1659" s="34"/>
      <c r="TDT1659" s="35"/>
      <c r="TDU1659" s="34"/>
      <c r="TEB1659" s="35"/>
      <c r="TEC1659" s="34"/>
      <c r="TEJ1659" s="35"/>
      <c r="TEK1659" s="34"/>
      <c r="TER1659" s="35"/>
      <c r="TES1659" s="34"/>
      <c r="TEZ1659" s="35"/>
      <c r="TFA1659" s="34"/>
      <c r="TFH1659" s="35"/>
      <c r="TFI1659" s="34"/>
      <c r="TFP1659" s="35"/>
      <c r="TFQ1659" s="34"/>
      <c r="TFX1659" s="35"/>
      <c r="TFY1659" s="34"/>
      <c r="TGF1659" s="35"/>
      <c r="TGG1659" s="34"/>
      <c r="TGN1659" s="35"/>
      <c r="TGO1659" s="34"/>
      <c r="TGV1659" s="35"/>
      <c r="TGW1659" s="34"/>
      <c r="THD1659" s="35"/>
      <c r="THE1659" s="34"/>
      <c r="THL1659" s="35"/>
      <c r="THM1659" s="34"/>
      <c r="THT1659" s="35"/>
      <c r="THU1659" s="34"/>
      <c r="TIB1659" s="35"/>
      <c r="TIC1659" s="34"/>
      <c r="TIJ1659" s="35"/>
      <c r="TIK1659" s="34"/>
      <c r="TIR1659" s="35"/>
      <c r="TIS1659" s="34"/>
      <c r="TIZ1659" s="35"/>
      <c r="TJA1659" s="34"/>
      <c r="TJH1659" s="35"/>
      <c r="TJI1659" s="34"/>
      <c r="TJP1659" s="35"/>
      <c r="TJQ1659" s="34"/>
      <c r="TJX1659" s="35"/>
      <c r="TJY1659" s="34"/>
      <c r="TKF1659" s="35"/>
      <c r="TKG1659" s="34"/>
      <c r="TKN1659" s="35"/>
      <c r="TKO1659" s="34"/>
      <c r="TKV1659" s="35"/>
      <c r="TKW1659" s="34"/>
      <c r="TLD1659" s="35"/>
      <c r="TLE1659" s="34"/>
      <c r="TLL1659" s="35"/>
      <c r="TLM1659" s="34"/>
      <c r="TLT1659" s="35"/>
      <c r="TLU1659" s="34"/>
      <c r="TMB1659" s="35"/>
      <c r="TMC1659" s="34"/>
      <c r="TMJ1659" s="35"/>
      <c r="TMK1659" s="34"/>
      <c r="TMR1659" s="35"/>
      <c r="TMS1659" s="34"/>
      <c r="TMZ1659" s="35"/>
      <c r="TNA1659" s="34"/>
      <c r="TNH1659" s="35"/>
      <c r="TNI1659" s="34"/>
      <c r="TNP1659" s="35"/>
      <c r="TNQ1659" s="34"/>
      <c r="TNX1659" s="35"/>
      <c r="TNY1659" s="34"/>
      <c r="TOF1659" s="35"/>
      <c r="TOG1659" s="34"/>
      <c r="TON1659" s="35"/>
      <c r="TOO1659" s="34"/>
      <c r="TOV1659" s="35"/>
      <c r="TOW1659" s="34"/>
      <c r="TPD1659" s="35"/>
      <c r="TPE1659" s="34"/>
      <c r="TPL1659" s="35"/>
      <c r="TPM1659" s="34"/>
      <c r="TPT1659" s="35"/>
      <c r="TPU1659" s="34"/>
      <c r="TQB1659" s="35"/>
      <c r="TQC1659" s="34"/>
      <c r="TQJ1659" s="35"/>
      <c r="TQK1659" s="34"/>
      <c r="TQR1659" s="35"/>
      <c r="TQS1659" s="34"/>
      <c r="TQZ1659" s="35"/>
      <c r="TRA1659" s="34"/>
      <c r="TRH1659" s="35"/>
      <c r="TRI1659" s="34"/>
      <c r="TRP1659" s="35"/>
      <c r="TRQ1659" s="34"/>
      <c r="TRX1659" s="35"/>
      <c r="TRY1659" s="34"/>
      <c r="TSF1659" s="35"/>
      <c r="TSG1659" s="34"/>
      <c r="TSN1659" s="35"/>
      <c r="TSO1659" s="34"/>
      <c r="TSV1659" s="35"/>
      <c r="TSW1659" s="34"/>
      <c r="TTD1659" s="35"/>
      <c r="TTE1659" s="34"/>
      <c r="TTL1659" s="35"/>
      <c r="TTM1659" s="34"/>
      <c r="TTT1659" s="35"/>
      <c r="TTU1659" s="34"/>
      <c r="TUB1659" s="35"/>
      <c r="TUC1659" s="34"/>
      <c r="TUJ1659" s="35"/>
      <c r="TUK1659" s="34"/>
      <c r="TUR1659" s="35"/>
      <c r="TUS1659" s="34"/>
      <c r="TUZ1659" s="35"/>
      <c r="TVA1659" s="34"/>
      <c r="TVH1659" s="35"/>
      <c r="TVI1659" s="34"/>
      <c r="TVP1659" s="35"/>
      <c r="TVQ1659" s="34"/>
      <c r="TVX1659" s="35"/>
      <c r="TVY1659" s="34"/>
      <c r="TWF1659" s="35"/>
      <c r="TWG1659" s="34"/>
      <c r="TWN1659" s="35"/>
      <c r="TWO1659" s="34"/>
      <c r="TWV1659" s="35"/>
      <c r="TWW1659" s="34"/>
      <c r="TXD1659" s="35"/>
      <c r="TXE1659" s="34"/>
      <c r="TXL1659" s="35"/>
      <c r="TXM1659" s="34"/>
      <c r="TXT1659" s="35"/>
      <c r="TXU1659" s="34"/>
      <c r="TYB1659" s="35"/>
      <c r="TYC1659" s="34"/>
      <c r="TYJ1659" s="35"/>
      <c r="TYK1659" s="34"/>
      <c r="TYR1659" s="35"/>
      <c r="TYS1659" s="34"/>
      <c r="TYZ1659" s="35"/>
      <c r="TZA1659" s="34"/>
      <c r="TZH1659" s="35"/>
      <c r="TZI1659" s="34"/>
      <c r="TZP1659" s="35"/>
      <c r="TZQ1659" s="34"/>
      <c r="TZX1659" s="35"/>
      <c r="TZY1659" s="34"/>
      <c r="UAF1659" s="35"/>
      <c r="UAG1659" s="34"/>
      <c r="UAN1659" s="35"/>
      <c r="UAO1659" s="34"/>
      <c r="UAV1659" s="35"/>
      <c r="UAW1659" s="34"/>
      <c r="UBD1659" s="35"/>
      <c r="UBE1659" s="34"/>
      <c r="UBL1659" s="35"/>
      <c r="UBM1659" s="34"/>
      <c r="UBT1659" s="35"/>
      <c r="UBU1659" s="34"/>
      <c r="UCB1659" s="35"/>
      <c r="UCC1659" s="34"/>
      <c r="UCJ1659" s="35"/>
      <c r="UCK1659" s="34"/>
      <c r="UCR1659" s="35"/>
      <c r="UCS1659" s="34"/>
      <c r="UCZ1659" s="35"/>
      <c r="UDA1659" s="34"/>
      <c r="UDH1659" s="35"/>
      <c r="UDI1659" s="34"/>
      <c r="UDP1659" s="35"/>
      <c r="UDQ1659" s="34"/>
      <c r="UDX1659" s="35"/>
      <c r="UDY1659" s="34"/>
      <c r="UEF1659" s="35"/>
      <c r="UEG1659" s="34"/>
      <c r="UEN1659" s="35"/>
      <c r="UEO1659" s="34"/>
      <c r="UEV1659" s="35"/>
      <c r="UEW1659" s="34"/>
      <c r="UFD1659" s="35"/>
      <c r="UFE1659" s="34"/>
      <c r="UFL1659" s="35"/>
      <c r="UFM1659" s="34"/>
      <c r="UFT1659" s="35"/>
      <c r="UFU1659" s="34"/>
      <c r="UGB1659" s="35"/>
      <c r="UGC1659" s="34"/>
      <c r="UGJ1659" s="35"/>
      <c r="UGK1659" s="34"/>
      <c r="UGR1659" s="35"/>
      <c r="UGS1659" s="34"/>
      <c r="UGZ1659" s="35"/>
      <c r="UHA1659" s="34"/>
      <c r="UHH1659" s="35"/>
      <c r="UHI1659" s="34"/>
      <c r="UHP1659" s="35"/>
      <c r="UHQ1659" s="34"/>
      <c r="UHX1659" s="35"/>
      <c r="UHY1659" s="34"/>
      <c r="UIF1659" s="35"/>
      <c r="UIG1659" s="34"/>
      <c r="UIN1659" s="35"/>
      <c r="UIO1659" s="34"/>
      <c r="UIV1659" s="35"/>
      <c r="UIW1659" s="34"/>
      <c r="UJD1659" s="35"/>
      <c r="UJE1659" s="34"/>
      <c r="UJL1659" s="35"/>
      <c r="UJM1659" s="34"/>
      <c r="UJT1659" s="35"/>
      <c r="UJU1659" s="34"/>
      <c r="UKB1659" s="35"/>
      <c r="UKC1659" s="34"/>
      <c r="UKJ1659" s="35"/>
      <c r="UKK1659" s="34"/>
      <c r="UKR1659" s="35"/>
      <c r="UKS1659" s="34"/>
      <c r="UKZ1659" s="35"/>
      <c r="ULA1659" s="34"/>
      <c r="ULH1659" s="35"/>
      <c r="ULI1659" s="34"/>
      <c r="ULP1659" s="35"/>
      <c r="ULQ1659" s="34"/>
      <c r="ULX1659" s="35"/>
      <c r="ULY1659" s="34"/>
      <c r="UMF1659" s="35"/>
      <c r="UMG1659" s="34"/>
      <c r="UMN1659" s="35"/>
      <c r="UMO1659" s="34"/>
      <c r="UMV1659" s="35"/>
      <c r="UMW1659" s="34"/>
      <c r="UND1659" s="35"/>
      <c r="UNE1659" s="34"/>
      <c r="UNL1659" s="35"/>
      <c r="UNM1659" s="34"/>
      <c r="UNT1659" s="35"/>
      <c r="UNU1659" s="34"/>
      <c r="UOB1659" s="35"/>
      <c r="UOC1659" s="34"/>
      <c r="UOJ1659" s="35"/>
      <c r="UOK1659" s="34"/>
      <c r="UOR1659" s="35"/>
      <c r="UOS1659" s="34"/>
      <c r="UOZ1659" s="35"/>
      <c r="UPA1659" s="34"/>
      <c r="UPH1659" s="35"/>
      <c r="UPI1659" s="34"/>
      <c r="UPP1659" s="35"/>
      <c r="UPQ1659" s="34"/>
      <c r="UPX1659" s="35"/>
      <c r="UPY1659" s="34"/>
      <c r="UQF1659" s="35"/>
      <c r="UQG1659" s="34"/>
      <c r="UQN1659" s="35"/>
      <c r="UQO1659" s="34"/>
      <c r="UQV1659" s="35"/>
      <c r="UQW1659" s="34"/>
      <c r="URD1659" s="35"/>
      <c r="URE1659" s="34"/>
      <c r="URL1659" s="35"/>
      <c r="URM1659" s="34"/>
      <c r="URT1659" s="35"/>
      <c r="URU1659" s="34"/>
      <c r="USB1659" s="35"/>
      <c r="USC1659" s="34"/>
      <c r="USJ1659" s="35"/>
      <c r="USK1659" s="34"/>
      <c r="USR1659" s="35"/>
      <c r="USS1659" s="34"/>
      <c r="USZ1659" s="35"/>
      <c r="UTA1659" s="34"/>
      <c r="UTH1659" s="35"/>
      <c r="UTI1659" s="34"/>
      <c r="UTP1659" s="35"/>
      <c r="UTQ1659" s="34"/>
      <c r="UTX1659" s="35"/>
      <c r="UTY1659" s="34"/>
      <c r="UUF1659" s="35"/>
      <c r="UUG1659" s="34"/>
      <c r="UUN1659" s="35"/>
      <c r="UUO1659" s="34"/>
      <c r="UUV1659" s="35"/>
      <c r="UUW1659" s="34"/>
      <c r="UVD1659" s="35"/>
      <c r="UVE1659" s="34"/>
      <c r="UVL1659" s="35"/>
      <c r="UVM1659" s="34"/>
      <c r="UVT1659" s="35"/>
      <c r="UVU1659" s="34"/>
      <c r="UWB1659" s="35"/>
      <c r="UWC1659" s="34"/>
      <c r="UWJ1659" s="35"/>
      <c r="UWK1659" s="34"/>
      <c r="UWR1659" s="35"/>
      <c r="UWS1659" s="34"/>
      <c r="UWZ1659" s="35"/>
      <c r="UXA1659" s="34"/>
      <c r="UXH1659" s="35"/>
      <c r="UXI1659" s="34"/>
      <c r="UXP1659" s="35"/>
      <c r="UXQ1659" s="34"/>
      <c r="UXX1659" s="35"/>
      <c r="UXY1659" s="34"/>
      <c r="UYF1659" s="35"/>
      <c r="UYG1659" s="34"/>
      <c r="UYN1659" s="35"/>
      <c r="UYO1659" s="34"/>
      <c r="UYV1659" s="35"/>
      <c r="UYW1659" s="34"/>
      <c r="UZD1659" s="35"/>
      <c r="UZE1659" s="34"/>
      <c r="UZL1659" s="35"/>
      <c r="UZM1659" s="34"/>
      <c r="UZT1659" s="35"/>
      <c r="UZU1659" s="34"/>
      <c r="VAB1659" s="35"/>
      <c r="VAC1659" s="34"/>
      <c r="VAJ1659" s="35"/>
      <c r="VAK1659" s="34"/>
      <c r="VAR1659" s="35"/>
      <c r="VAS1659" s="34"/>
      <c r="VAZ1659" s="35"/>
      <c r="VBA1659" s="34"/>
      <c r="VBH1659" s="35"/>
      <c r="VBI1659" s="34"/>
      <c r="VBP1659" s="35"/>
      <c r="VBQ1659" s="34"/>
      <c r="VBX1659" s="35"/>
      <c r="VBY1659" s="34"/>
      <c r="VCF1659" s="35"/>
      <c r="VCG1659" s="34"/>
      <c r="VCN1659" s="35"/>
      <c r="VCO1659" s="34"/>
      <c r="VCV1659" s="35"/>
      <c r="VCW1659" s="34"/>
      <c r="VDD1659" s="35"/>
      <c r="VDE1659" s="34"/>
      <c r="VDL1659" s="35"/>
      <c r="VDM1659" s="34"/>
      <c r="VDT1659" s="35"/>
      <c r="VDU1659" s="34"/>
      <c r="VEB1659" s="35"/>
      <c r="VEC1659" s="34"/>
      <c r="VEJ1659" s="35"/>
      <c r="VEK1659" s="34"/>
      <c r="VER1659" s="35"/>
      <c r="VES1659" s="34"/>
      <c r="VEZ1659" s="35"/>
      <c r="VFA1659" s="34"/>
      <c r="VFH1659" s="35"/>
      <c r="VFI1659" s="34"/>
      <c r="VFP1659" s="35"/>
      <c r="VFQ1659" s="34"/>
      <c r="VFX1659" s="35"/>
      <c r="VFY1659" s="34"/>
      <c r="VGF1659" s="35"/>
      <c r="VGG1659" s="34"/>
      <c r="VGN1659" s="35"/>
      <c r="VGO1659" s="34"/>
      <c r="VGV1659" s="35"/>
      <c r="VGW1659" s="34"/>
      <c r="VHD1659" s="35"/>
      <c r="VHE1659" s="34"/>
      <c r="VHL1659" s="35"/>
      <c r="VHM1659" s="34"/>
      <c r="VHT1659" s="35"/>
      <c r="VHU1659" s="34"/>
      <c r="VIB1659" s="35"/>
      <c r="VIC1659" s="34"/>
      <c r="VIJ1659" s="35"/>
      <c r="VIK1659" s="34"/>
      <c r="VIR1659" s="35"/>
      <c r="VIS1659" s="34"/>
      <c r="VIZ1659" s="35"/>
      <c r="VJA1659" s="34"/>
      <c r="VJH1659" s="35"/>
      <c r="VJI1659" s="34"/>
      <c r="VJP1659" s="35"/>
      <c r="VJQ1659" s="34"/>
      <c r="VJX1659" s="35"/>
      <c r="VJY1659" s="34"/>
      <c r="VKF1659" s="35"/>
      <c r="VKG1659" s="34"/>
      <c r="VKN1659" s="35"/>
      <c r="VKO1659" s="34"/>
      <c r="VKV1659" s="35"/>
      <c r="VKW1659" s="34"/>
      <c r="VLD1659" s="35"/>
      <c r="VLE1659" s="34"/>
      <c r="VLL1659" s="35"/>
      <c r="VLM1659" s="34"/>
      <c r="VLT1659" s="35"/>
      <c r="VLU1659" s="34"/>
      <c r="VMB1659" s="35"/>
      <c r="VMC1659" s="34"/>
      <c r="VMJ1659" s="35"/>
      <c r="VMK1659" s="34"/>
      <c r="VMR1659" s="35"/>
      <c r="VMS1659" s="34"/>
      <c r="VMZ1659" s="35"/>
      <c r="VNA1659" s="34"/>
      <c r="VNH1659" s="35"/>
      <c r="VNI1659" s="34"/>
      <c r="VNP1659" s="35"/>
      <c r="VNQ1659" s="34"/>
      <c r="VNX1659" s="35"/>
      <c r="VNY1659" s="34"/>
      <c r="VOF1659" s="35"/>
      <c r="VOG1659" s="34"/>
      <c r="VON1659" s="35"/>
      <c r="VOO1659" s="34"/>
      <c r="VOV1659" s="35"/>
      <c r="VOW1659" s="34"/>
      <c r="VPD1659" s="35"/>
      <c r="VPE1659" s="34"/>
      <c r="VPL1659" s="35"/>
      <c r="VPM1659" s="34"/>
      <c r="VPT1659" s="35"/>
      <c r="VPU1659" s="34"/>
      <c r="VQB1659" s="35"/>
      <c r="VQC1659" s="34"/>
      <c r="VQJ1659" s="35"/>
      <c r="VQK1659" s="34"/>
      <c r="VQR1659" s="35"/>
      <c r="VQS1659" s="34"/>
      <c r="VQZ1659" s="35"/>
      <c r="VRA1659" s="34"/>
      <c r="VRH1659" s="35"/>
      <c r="VRI1659" s="34"/>
      <c r="VRP1659" s="35"/>
      <c r="VRQ1659" s="34"/>
      <c r="VRX1659" s="35"/>
      <c r="VRY1659" s="34"/>
      <c r="VSF1659" s="35"/>
      <c r="VSG1659" s="34"/>
      <c r="VSN1659" s="35"/>
      <c r="VSO1659" s="34"/>
      <c r="VSV1659" s="35"/>
      <c r="VSW1659" s="34"/>
      <c r="VTD1659" s="35"/>
      <c r="VTE1659" s="34"/>
      <c r="VTL1659" s="35"/>
      <c r="VTM1659" s="34"/>
      <c r="VTT1659" s="35"/>
      <c r="VTU1659" s="34"/>
      <c r="VUB1659" s="35"/>
      <c r="VUC1659" s="34"/>
      <c r="VUJ1659" s="35"/>
      <c r="VUK1659" s="34"/>
      <c r="VUR1659" s="35"/>
      <c r="VUS1659" s="34"/>
      <c r="VUZ1659" s="35"/>
      <c r="VVA1659" s="34"/>
      <c r="VVH1659" s="35"/>
      <c r="VVI1659" s="34"/>
      <c r="VVP1659" s="35"/>
      <c r="VVQ1659" s="34"/>
      <c r="VVX1659" s="35"/>
      <c r="VVY1659" s="34"/>
      <c r="VWF1659" s="35"/>
      <c r="VWG1659" s="34"/>
      <c r="VWN1659" s="35"/>
      <c r="VWO1659" s="34"/>
      <c r="VWV1659" s="35"/>
      <c r="VWW1659" s="34"/>
      <c r="VXD1659" s="35"/>
      <c r="VXE1659" s="34"/>
      <c r="VXL1659" s="35"/>
      <c r="VXM1659" s="34"/>
      <c r="VXT1659" s="35"/>
      <c r="VXU1659" s="34"/>
      <c r="VYB1659" s="35"/>
      <c r="VYC1659" s="34"/>
      <c r="VYJ1659" s="35"/>
      <c r="VYK1659" s="34"/>
      <c r="VYR1659" s="35"/>
      <c r="VYS1659" s="34"/>
      <c r="VYZ1659" s="35"/>
      <c r="VZA1659" s="34"/>
      <c r="VZH1659" s="35"/>
      <c r="VZI1659" s="34"/>
      <c r="VZP1659" s="35"/>
      <c r="VZQ1659" s="34"/>
      <c r="VZX1659" s="35"/>
      <c r="VZY1659" s="34"/>
      <c r="WAF1659" s="35"/>
      <c r="WAG1659" s="34"/>
      <c r="WAN1659" s="35"/>
      <c r="WAO1659" s="34"/>
      <c r="WAV1659" s="35"/>
      <c r="WAW1659" s="34"/>
      <c r="WBD1659" s="35"/>
      <c r="WBE1659" s="34"/>
      <c r="WBL1659" s="35"/>
      <c r="WBM1659" s="34"/>
      <c r="WBT1659" s="35"/>
      <c r="WBU1659" s="34"/>
      <c r="WCB1659" s="35"/>
      <c r="WCC1659" s="34"/>
      <c r="WCJ1659" s="35"/>
      <c r="WCK1659" s="34"/>
      <c r="WCR1659" s="35"/>
      <c r="WCS1659" s="34"/>
      <c r="WCZ1659" s="35"/>
      <c r="WDA1659" s="34"/>
      <c r="WDH1659" s="35"/>
      <c r="WDI1659" s="34"/>
      <c r="WDP1659" s="35"/>
      <c r="WDQ1659" s="34"/>
      <c r="WDX1659" s="35"/>
      <c r="WDY1659" s="34"/>
      <c r="WEF1659" s="35"/>
      <c r="WEG1659" s="34"/>
      <c r="WEN1659" s="35"/>
      <c r="WEO1659" s="34"/>
      <c r="WEV1659" s="35"/>
      <c r="WEW1659" s="34"/>
      <c r="WFD1659" s="35"/>
      <c r="WFE1659" s="34"/>
      <c r="WFL1659" s="35"/>
      <c r="WFM1659" s="34"/>
      <c r="WFT1659" s="35"/>
      <c r="WFU1659" s="34"/>
      <c r="WGB1659" s="35"/>
      <c r="WGC1659" s="34"/>
      <c r="WGJ1659" s="35"/>
      <c r="WGK1659" s="34"/>
      <c r="WGR1659" s="35"/>
      <c r="WGS1659" s="34"/>
      <c r="WGZ1659" s="35"/>
      <c r="WHA1659" s="34"/>
      <c r="WHH1659" s="35"/>
      <c r="WHI1659" s="34"/>
      <c r="WHP1659" s="35"/>
      <c r="WHQ1659" s="34"/>
      <c r="WHX1659" s="35"/>
      <c r="WHY1659" s="34"/>
      <c r="WIF1659" s="35"/>
      <c r="WIG1659" s="34"/>
      <c r="WIN1659" s="35"/>
      <c r="WIO1659" s="34"/>
      <c r="WIV1659" s="35"/>
      <c r="WIW1659" s="34"/>
      <c r="WJD1659" s="35"/>
      <c r="WJE1659" s="34"/>
      <c r="WJL1659" s="35"/>
      <c r="WJM1659" s="34"/>
      <c r="WJT1659" s="35"/>
      <c r="WJU1659" s="34"/>
      <c r="WKB1659" s="35"/>
      <c r="WKC1659" s="34"/>
      <c r="WKJ1659" s="35"/>
      <c r="WKK1659" s="34"/>
      <c r="WKR1659" s="35"/>
      <c r="WKS1659" s="34"/>
      <c r="WKZ1659" s="35"/>
      <c r="WLA1659" s="34"/>
      <c r="WLH1659" s="35"/>
      <c r="WLI1659" s="34"/>
      <c r="WLP1659" s="35"/>
      <c r="WLQ1659" s="34"/>
      <c r="WLX1659" s="35"/>
      <c r="WLY1659" s="34"/>
      <c r="WMF1659" s="35"/>
      <c r="WMG1659" s="34"/>
      <c r="WMN1659" s="35"/>
      <c r="WMO1659" s="34"/>
      <c r="WMV1659" s="35"/>
      <c r="WMW1659" s="34"/>
      <c r="WND1659" s="35"/>
      <c r="WNE1659" s="34"/>
      <c r="WNL1659" s="35"/>
      <c r="WNM1659" s="34"/>
      <c r="WNT1659" s="35"/>
      <c r="WNU1659" s="34"/>
      <c r="WOB1659" s="35"/>
      <c r="WOC1659" s="34"/>
      <c r="WOJ1659" s="35"/>
      <c r="WOK1659" s="34"/>
      <c r="WOR1659" s="35"/>
      <c r="WOS1659" s="34"/>
      <c r="WOZ1659" s="35"/>
      <c r="WPA1659" s="34"/>
      <c r="WPH1659" s="35"/>
      <c r="WPI1659" s="34"/>
      <c r="WPP1659" s="35"/>
      <c r="WPQ1659" s="34"/>
      <c r="WPX1659" s="35"/>
      <c r="WPY1659" s="34"/>
      <c r="WQF1659" s="35"/>
      <c r="WQG1659" s="34"/>
      <c r="WQN1659" s="35"/>
      <c r="WQO1659" s="34"/>
      <c r="WQV1659" s="35"/>
      <c r="WQW1659" s="34"/>
      <c r="WRD1659" s="35"/>
      <c r="WRE1659" s="34"/>
      <c r="WRL1659" s="35"/>
      <c r="WRM1659" s="34"/>
      <c r="WRT1659" s="35"/>
      <c r="WRU1659" s="34"/>
      <c r="WSB1659" s="35"/>
      <c r="WSC1659" s="34"/>
      <c r="WSJ1659" s="35"/>
      <c r="WSK1659" s="34"/>
      <c r="WSR1659" s="35"/>
      <c r="WSS1659" s="34"/>
      <c r="WSZ1659" s="35"/>
      <c r="WTA1659" s="34"/>
      <c r="WTH1659" s="35"/>
      <c r="WTI1659" s="34"/>
      <c r="WTP1659" s="35"/>
      <c r="WTQ1659" s="34"/>
      <c r="WTX1659" s="35"/>
      <c r="WTY1659" s="34"/>
      <c r="WUF1659" s="35"/>
      <c r="WUG1659" s="34"/>
      <c r="WUN1659" s="35"/>
      <c r="WUO1659" s="34"/>
      <c r="WUV1659" s="35"/>
      <c r="WUW1659" s="34"/>
      <c r="WVD1659" s="35"/>
      <c r="WVE1659" s="34"/>
      <c r="WVL1659" s="35"/>
      <c r="WVM1659" s="34"/>
      <c r="WVT1659" s="35"/>
      <c r="WVU1659" s="34"/>
      <c r="WWB1659" s="35"/>
      <c r="WWC1659" s="34"/>
      <c r="WWJ1659" s="35"/>
      <c r="WWK1659" s="34"/>
      <c r="WWR1659" s="35"/>
      <c r="WWS1659" s="34"/>
      <c r="WWZ1659" s="35"/>
      <c r="WXA1659" s="34"/>
      <c r="WXH1659" s="35"/>
      <c r="WXI1659" s="34"/>
      <c r="WXP1659" s="35"/>
      <c r="WXQ1659" s="34"/>
      <c r="WXX1659" s="35"/>
      <c r="WXY1659" s="34"/>
      <c r="WYF1659" s="35"/>
      <c r="WYG1659" s="34"/>
      <c r="WYN1659" s="35"/>
      <c r="WYO1659" s="34"/>
      <c r="WYV1659" s="35"/>
      <c r="WYW1659" s="34"/>
      <c r="WZD1659" s="35"/>
      <c r="WZE1659" s="34"/>
      <c r="WZL1659" s="35"/>
      <c r="WZM1659" s="34"/>
      <c r="WZT1659" s="35"/>
      <c r="WZU1659" s="34"/>
      <c r="XAB1659" s="35"/>
      <c r="XAC1659" s="34"/>
      <c r="XAJ1659" s="35"/>
      <c r="XAK1659" s="34"/>
      <c r="XAR1659" s="35"/>
      <c r="XAS1659" s="34"/>
      <c r="XAZ1659" s="35"/>
      <c r="XBA1659" s="34"/>
      <c r="XBH1659" s="35"/>
      <c r="XBI1659" s="34"/>
      <c r="XBP1659" s="35"/>
      <c r="XBQ1659" s="34"/>
      <c r="XBX1659" s="35"/>
      <c r="XBY1659" s="34"/>
      <c r="XCF1659" s="35"/>
      <c r="XCG1659" s="34"/>
      <c r="XCN1659" s="35"/>
      <c r="XCO1659" s="34"/>
      <c r="XCV1659" s="35"/>
      <c r="XCW1659" s="34"/>
      <c r="XDD1659" s="35"/>
      <c r="XDE1659" s="34"/>
      <c r="XDL1659" s="35"/>
      <c r="XDM1659" s="34"/>
      <c r="XDT1659" s="35"/>
      <c r="XDU1659" s="34"/>
      <c r="XEB1659" s="35"/>
      <c r="XEC1659" s="34"/>
      <c r="XEJ1659" s="35"/>
      <c r="XEK1659" s="34"/>
      <c r="XER1659" s="35"/>
      <c r="XES1659" s="34"/>
      <c r="XEZ1659" s="35"/>
      <c r="XFA1659" s="34"/>
    </row>
    <row r="1660" spans="1:1021 1028:2045 2052:3069 3076:4093 4100:5117 5124:6141 6148:7165 7172:8189 8196:9213 9220:10237 10244:11261 11268:12285 12292:13309 13316:14333 14340:15357 15364:16381" x14ac:dyDescent="0.25">
      <c r="A1660" t="s">
        <v>484</v>
      </c>
      <c r="B1660" t="s">
        <v>460</v>
      </c>
      <c r="C1660">
        <v>339</v>
      </c>
      <c r="D1660">
        <v>339</v>
      </c>
      <c r="E1660" s="35">
        <v>1</v>
      </c>
      <c r="F1660" s="34">
        <v>1.9999999999999999E-88</v>
      </c>
      <c r="G1660">
        <v>85.8</v>
      </c>
      <c r="H1660">
        <v>3052</v>
      </c>
      <c r="I1660" t="str">
        <f>HYPERLINK("https://www.ncbi.nlm.nih.gov/nucleotide/LS974157.1?report=genbank&amp;log$=nucltop&amp;blast_rank=58&amp;RID=XE6RV0D8013","LS974157.1")</f>
        <v>LS974157.1</v>
      </c>
      <c r="L1660" s="35"/>
      <c r="M1660" s="34"/>
      <c r="T1660" s="35"/>
      <c r="U1660" s="34"/>
      <c r="AB1660" s="35"/>
      <c r="AC1660" s="34"/>
      <c r="AJ1660" s="35"/>
      <c r="AK1660" s="34"/>
      <c r="AR1660" s="35"/>
      <c r="AS1660" s="34"/>
      <c r="AZ1660" s="35"/>
      <c r="BA1660" s="34"/>
      <c r="BH1660" s="35"/>
      <c r="BI1660" s="34"/>
      <c r="BP1660" s="35"/>
      <c r="BQ1660" s="34"/>
      <c r="BX1660" s="35"/>
      <c r="BY1660" s="34"/>
      <c r="CF1660" s="35"/>
      <c r="CG1660" s="34"/>
      <c r="CN1660" s="35"/>
      <c r="CO1660" s="34"/>
      <c r="CV1660" s="35"/>
      <c r="CW1660" s="34"/>
      <c r="DD1660" s="35"/>
      <c r="DE1660" s="34"/>
      <c r="DL1660" s="35"/>
      <c r="DM1660" s="34"/>
      <c r="DT1660" s="35"/>
      <c r="DU1660" s="34"/>
      <c r="EB1660" s="35"/>
      <c r="EC1660" s="34"/>
      <c r="EJ1660" s="35"/>
      <c r="EK1660" s="34"/>
      <c r="ER1660" s="35"/>
      <c r="ES1660" s="34"/>
      <c r="EZ1660" s="35"/>
      <c r="FA1660" s="34"/>
      <c r="FH1660" s="35"/>
      <c r="FI1660" s="34"/>
      <c r="FP1660" s="35"/>
      <c r="FQ1660" s="34"/>
      <c r="FX1660" s="35"/>
      <c r="FY1660" s="34"/>
      <c r="GF1660" s="35"/>
      <c r="GG1660" s="34"/>
      <c r="GN1660" s="35"/>
      <c r="GO1660" s="34"/>
      <c r="GV1660" s="35"/>
      <c r="GW1660" s="34"/>
      <c r="HD1660" s="35"/>
      <c r="HE1660" s="34"/>
      <c r="HL1660" s="35"/>
      <c r="HM1660" s="34"/>
      <c r="HT1660" s="35"/>
      <c r="HU1660" s="34"/>
      <c r="IB1660" s="35"/>
      <c r="IC1660" s="34"/>
      <c r="IJ1660" s="35"/>
      <c r="IK1660" s="34"/>
      <c r="IR1660" s="35"/>
      <c r="IS1660" s="34"/>
      <c r="IZ1660" s="35"/>
      <c r="JA1660" s="34"/>
      <c r="JH1660" s="35"/>
      <c r="JI1660" s="34"/>
      <c r="JP1660" s="35"/>
      <c r="JQ1660" s="34"/>
      <c r="JX1660" s="35"/>
      <c r="JY1660" s="34"/>
      <c r="KF1660" s="35"/>
      <c r="KG1660" s="34"/>
      <c r="KN1660" s="35"/>
      <c r="KO1660" s="34"/>
      <c r="KV1660" s="35"/>
      <c r="KW1660" s="34"/>
      <c r="LD1660" s="35"/>
      <c r="LE1660" s="34"/>
      <c r="LL1660" s="35"/>
      <c r="LM1660" s="34"/>
      <c r="LT1660" s="35"/>
      <c r="LU1660" s="34"/>
      <c r="MB1660" s="35"/>
      <c r="MC1660" s="34"/>
      <c r="MJ1660" s="35"/>
      <c r="MK1660" s="34"/>
      <c r="MR1660" s="35"/>
      <c r="MS1660" s="34"/>
      <c r="MZ1660" s="35"/>
      <c r="NA1660" s="34"/>
      <c r="NH1660" s="35"/>
      <c r="NI1660" s="34"/>
      <c r="NP1660" s="35"/>
      <c r="NQ1660" s="34"/>
      <c r="NX1660" s="35"/>
      <c r="NY1660" s="34"/>
      <c r="OF1660" s="35"/>
      <c r="OG1660" s="34"/>
      <c r="ON1660" s="35"/>
      <c r="OO1660" s="34"/>
      <c r="OV1660" s="35"/>
      <c r="OW1660" s="34"/>
      <c r="PD1660" s="35"/>
      <c r="PE1660" s="34"/>
      <c r="PL1660" s="35"/>
      <c r="PM1660" s="34"/>
      <c r="PT1660" s="35"/>
      <c r="PU1660" s="34"/>
      <c r="QB1660" s="35"/>
      <c r="QC1660" s="34"/>
      <c r="QJ1660" s="35"/>
      <c r="QK1660" s="34"/>
      <c r="QR1660" s="35"/>
      <c r="QS1660" s="34"/>
      <c r="QZ1660" s="35"/>
      <c r="RA1660" s="34"/>
      <c r="RH1660" s="35"/>
      <c r="RI1660" s="34"/>
      <c r="RP1660" s="35"/>
      <c r="RQ1660" s="34"/>
      <c r="RX1660" s="35"/>
      <c r="RY1660" s="34"/>
      <c r="SF1660" s="35"/>
      <c r="SG1660" s="34"/>
      <c r="SN1660" s="35"/>
      <c r="SO1660" s="34"/>
      <c r="SV1660" s="35"/>
      <c r="SW1660" s="34"/>
      <c r="TD1660" s="35"/>
      <c r="TE1660" s="34"/>
      <c r="TL1660" s="35"/>
      <c r="TM1660" s="34"/>
      <c r="TT1660" s="35"/>
      <c r="TU1660" s="34"/>
      <c r="UB1660" s="35"/>
      <c r="UC1660" s="34"/>
      <c r="UJ1660" s="35"/>
      <c r="UK1660" s="34"/>
      <c r="UR1660" s="35"/>
      <c r="US1660" s="34"/>
      <c r="UZ1660" s="35"/>
      <c r="VA1660" s="34"/>
      <c r="VH1660" s="35"/>
      <c r="VI1660" s="34"/>
      <c r="VP1660" s="35"/>
      <c r="VQ1660" s="34"/>
      <c r="VX1660" s="35"/>
      <c r="VY1660" s="34"/>
      <c r="WF1660" s="35"/>
      <c r="WG1660" s="34"/>
      <c r="WN1660" s="35"/>
      <c r="WO1660" s="34"/>
      <c r="WV1660" s="35"/>
      <c r="WW1660" s="34"/>
      <c r="XD1660" s="35"/>
      <c r="XE1660" s="34"/>
      <c r="XL1660" s="35"/>
      <c r="XM1660" s="34"/>
      <c r="XT1660" s="35"/>
      <c r="XU1660" s="34"/>
      <c r="YB1660" s="35"/>
      <c r="YC1660" s="34"/>
      <c r="YJ1660" s="35"/>
      <c r="YK1660" s="34"/>
      <c r="YR1660" s="35"/>
      <c r="YS1660" s="34"/>
      <c r="YZ1660" s="35"/>
      <c r="ZA1660" s="34"/>
      <c r="ZH1660" s="35"/>
      <c r="ZI1660" s="34"/>
      <c r="ZP1660" s="35"/>
      <c r="ZQ1660" s="34"/>
      <c r="ZX1660" s="35"/>
      <c r="ZY1660" s="34"/>
      <c r="AAF1660" s="35"/>
      <c r="AAG1660" s="34"/>
      <c r="AAN1660" s="35"/>
      <c r="AAO1660" s="34"/>
      <c r="AAV1660" s="35"/>
      <c r="AAW1660" s="34"/>
      <c r="ABD1660" s="35"/>
      <c r="ABE1660" s="34"/>
      <c r="ABL1660" s="35"/>
      <c r="ABM1660" s="34"/>
      <c r="ABT1660" s="35"/>
      <c r="ABU1660" s="34"/>
      <c r="ACB1660" s="35"/>
      <c r="ACC1660" s="34"/>
      <c r="ACJ1660" s="35"/>
      <c r="ACK1660" s="34"/>
      <c r="ACR1660" s="35"/>
      <c r="ACS1660" s="34"/>
      <c r="ACZ1660" s="35"/>
      <c r="ADA1660" s="34"/>
      <c r="ADH1660" s="35"/>
      <c r="ADI1660" s="34"/>
      <c r="ADP1660" s="35"/>
      <c r="ADQ1660" s="34"/>
      <c r="ADX1660" s="35"/>
      <c r="ADY1660" s="34"/>
      <c r="AEF1660" s="35"/>
      <c r="AEG1660" s="34"/>
      <c r="AEN1660" s="35"/>
      <c r="AEO1660" s="34"/>
      <c r="AEV1660" s="35"/>
      <c r="AEW1660" s="34"/>
      <c r="AFD1660" s="35"/>
      <c r="AFE1660" s="34"/>
      <c r="AFL1660" s="35"/>
      <c r="AFM1660" s="34"/>
      <c r="AFT1660" s="35"/>
      <c r="AFU1660" s="34"/>
      <c r="AGB1660" s="35"/>
      <c r="AGC1660" s="34"/>
      <c r="AGJ1660" s="35"/>
      <c r="AGK1660" s="34"/>
      <c r="AGR1660" s="35"/>
      <c r="AGS1660" s="34"/>
      <c r="AGZ1660" s="35"/>
      <c r="AHA1660" s="34"/>
      <c r="AHH1660" s="35"/>
      <c r="AHI1660" s="34"/>
      <c r="AHP1660" s="35"/>
      <c r="AHQ1660" s="34"/>
      <c r="AHX1660" s="35"/>
      <c r="AHY1660" s="34"/>
      <c r="AIF1660" s="35"/>
      <c r="AIG1660" s="34"/>
      <c r="AIN1660" s="35"/>
      <c r="AIO1660" s="34"/>
      <c r="AIV1660" s="35"/>
      <c r="AIW1660" s="34"/>
      <c r="AJD1660" s="35"/>
      <c r="AJE1660" s="34"/>
      <c r="AJL1660" s="35"/>
      <c r="AJM1660" s="34"/>
      <c r="AJT1660" s="35"/>
      <c r="AJU1660" s="34"/>
      <c r="AKB1660" s="35"/>
      <c r="AKC1660" s="34"/>
      <c r="AKJ1660" s="35"/>
      <c r="AKK1660" s="34"/>
      <c r="AKR1660" s="35"/>
      <c r="AKS1660" s="34"/>
      <c r="AKZ1660" s="35"/>
      <c r="ALA1660" s="34"/>
      <c r="ALH1660" s="35"/>
      <c r="ALI1660" s="34"/>
      <c r="ALP1660" s="35"/>
      <c r="ALQ1660" s="34"/>
      <c r="ALX1660" s="35"/>
      <c r="ALY1660" s="34"/>
      <c r="AMF1660" s="35"/>
      <c r="AMG1660" s="34"/>
      <c r="AMN1660" s="35"/>
      <c r="AMO1660" s="34"/>
      <c r="AMV1660" s="35"/>
      <c r="AMW1660" s="34"/>
      <c r="AND1660" s="35"/>
      <c r="ANE1660" s="34"/>
      <c r="ANL1660" s="35"/>
      <c r="ANM1660" s="34"/>
      <c r="ANT1660" s="35"/>
      <c r="ANU1660" s="34"/>
      <c r="AOB1660" s="35"/>
      <c r="AOC1660" s="34"/>
      <c r="AOJ1660" s="35"/>
      <c r="AOK1660" s="34"/>
      <c r="AOR1660" s="35"/>
      <c r="AOS1660" s="34"/>
      <c r="AOZ1660" s="35"/>
      <c r="APA1660" s="34"/>
      <c r="APH1660" s="35"/>
      <c r="API1660" s="34"/>
      <c r="APP1660" s="35"/>
      <c r="APQ1660" s="34"/>
      <c r="APX1660" s="35"/>
      <c r="APY1660" s="34"/>
      <c r="AQF1660" s="35"/>
      <c r="AQG1660" s="34"/>
      <c r="AQN1660" s="35"/>
      <c r="AQO1660" s="34"/>
      <c r="AQV1660" s="35"/>
      <c r="AQW1660" s="34"/>
      <c r="ARD1660" s="35"/>
      <c r="ARE1660" s="34"/>
      <c r="ARL1660" s="35"/>
      <c r="ARM1660" s="34"/>
      <c r="ART1660" s="35"/>
      <c r="ARU1660" s="34"/>
      <c r="ASB1660" s="35"/>
      <c r="ASC1660" s="34"/>
      <c r="ASJ1660" s="35"/>
      <c r="ASK1660" s="34"/>
      <c r="ASR1660" s="35"/>
      <c r="ASS1660" s="34"/>
      <c r="ASZ1660" s="35"/>
      <c r="ATA1660" s="34"/>
      <c r="ATH1660" s="35"/>
      <c r="ATI1660" s="34"/>
      <c r="ATP1660" s="35"/>
      <c r="ATQ1660" s="34"/>
      <c r="ATX1660" s="35"/>
      <c r="ATY1660" s="34"/>
      <c r="AUF1660" s="35"/>
      <c r="AUG1660" s="34"/>
      <c r="AUN1660" s="35"/>
      <c r="AUO1660" s="34"/>
      <c r="AUV1660" s="35"/>
      <c r="AUW1660" s="34"/>
      <c r="AVD1660" s="35"/>
      <c r="AVE1660" s="34"/>
      <c r="AVL1660" s="35"/>
      <c r="AVM1660" s="34"/>
      <c r="AVT1660" s="35"/>
      <c r="AVU1660" s="34"/>
      <c r="AWB1660" s="35"/>
      <c r="AWC1660" s="34"/>
      <c r="AWJ1660" s="35"/>
      <c r="AWK1660" s="34"/>
      <c r="AWR1660" s="35"/>
      <c r="AWS1660" s="34"/>
      <c r="AWZ1660" s="35"/>
      <c r="AXA1660" s="34"/>
      <c r="AXH1660" s="35"/>
      <c r="AXI1660" s="34"/>
      <c r="AXP1660" s="35"/>
      <c r="AXQ1660" s="34"/>
      <c r="AXX1660" s="35"/>
      <c r="AXY1660" s="34"/>
      <c r="AYF1660" s="35"/>
      <c r="AYG1660" s="34"/>
      <c r="AYN1660" s="35"/>
      <c r="AYO1660" s="34"/>
      <c r="AYV1660" s="35"/>
      <c r="AYW1660" s="34"/>
      <c r="AZD1660" s="35"/>
      <c r="AZE1660" s="34"/>
      <c r="AZL1660" s="35"/>
      <c r="AZM1660" s="34"/>
      <c r="AZT1660" s="35"/>
      <c r="AZU1660" s="34"/>
      <c r="BAB1660" s="35"/>
      <c r="BAC1660" s="34"/>
      <c r="BAJ1660" s="35"/>
      <c r="BAK1660" s="34"/>
      <c r="BAR1660" s="35"/>
      <c r="BAS1660" s="34"/>
      <c r="BAZ1660" s="35"/>
      <c r="BBA1660" s="34"/>
      <c r="BBH1660" s="35"/>
      <c r="BBI1660" s="34"/>
      <c r="BBP1660" s="35"/>
      <c r="BBQ1660" s="34"/>
      <c r="BBX1660" s="35"/>
      <c r="BBY1660" s="34"/>
      <c r="BCF1660" s="35"/>
      <c r="BCG1660" s="34"/>
      <c r="BCN1660" s="35"/>
      <c r="BCO1660" s="34"/>
      <c r="BCV1660" s="35"/>
      <c r="BCW1660" s="34"/>
      <c r="BDD1660" s="35"/>
      <c r="BDE1660" s="34"/>
      <c r="BDL1660" s="35"/>
      <c r="BDM1660" s="34"/>
      <c r="BDT1660" s="35"/>
      <c r="BDU1660" s="34"/>
      <c r="BEB1660" s="35"/>
      <c r="BEC1660" s="34"/>
      <c r="BEJ1660" s="35"/>
      <c r="BEK1660" s="34"/>
      <c r="BER1660" s="35"/>
      <c r="BES1660" s="34"/>
      <c r="BEZ1660" s="35"/>
      <c r="BFA1660" s="34"/>
      <c r="BFH1660" s="35"/>
      <c r="BFI1660" s="34"/>
      <c r="BFP1660" s="35"/>
      <c r="BFQ1660" s="34"/>
      <c r="BFX1660" s="35"/>
      <c r="BFY1660" s="34"/>
      <c r="BGF1660" s="35"/>
      <c r="BGG1660" s="34"/>
      <c r="BGN1660" s="35"/>
      <c r="BGO1660" s="34"/>
      <c r="BGV1660" s="35"/>
      <c r="BGW1660" s="34"/>
      <c r="BHD1660" s="35"/>
      <c r="BHE1660" s="34"/>
      <c r="BHL1660" s="35"/>
      <c r="BHM1660" s="34"/>
      <c r="BHT1660" s="35"/>
      <c r="BHU1660" s="34"/>
      <c r="BIB1660" s="35"/>
      <c r="BIC1660" s="34"/>
      <c r="BIJ1660" s="35"/>
      <c r="BIK1660" s="34"/>
      <c r="BIR1660" s="35"/>
      <c r="BIS1660" s="34"/>
      <c r="BIZ1660" s="35"/>
      <c r="BJA1660" s="34"/>
      <c r="BJH1660" s="35"/>
      <c r="BJI1660" s="34"/>
      <c r="BJP1660" s="35"/>
      <c r="BJQ1660" s="34"/>
      <c r="BJX1660" s="35"/>
      <c r="BJY1660" s="34"/>
      <c r="BKF1660" s="35"/>
      <c r="BKG1660" s="34"/>
      <c r="BKN1660" s="35"/>
      <c r="BKO1660" s="34"/>
      <c r="BKV1660" s="35"/>
      <c r="BKW1660" s="34"/>
      <c r="BLD1660" s="35"/>
      <c r="BLE1660" s="34"/>
      <c r="BLL1660" s="35"/>
      <c r="BLM1660" s="34"/>
      <c r="BLT1660" s="35"/>
      <c r="BLU1660" s="34"/>
      <c r="BMB1660" s="35"/>
      <c r="BMC1660" s="34"/>
      <c r="BMJ1660" s="35"/>
      <c r="BMK1660" s="34"/>
      <c r="BMR1660" s="35"/>
      <c r="BMS1660" s="34"/>
      <c r="BMZ1660" s="35"/>
      <c r="BNA1660" s="34"/>
      <c r="BNH1660" s="35"/>
      <c r="BNI1660" s="34"/>
      <c r="BNP1660" s="35"/>
      <c r="BNQ1660" s="34"/>
      <c r="BNX1660" s="35"/>
      <c r="BNY1660" s="34"/>
      <c r="BOF1660" s="35"/>
      <c r="BOG1660" s="34"/>
      <c r="BON1660" s="35"/>
      <c r="BOO1660" s="34"/>
      <c r="BOV1660" s="35"/>
      <c r="BOW1660" s="34"/>
      <c r="BPD1660" s="35"/>
      <c r="BPE1660" s="34"/>
      <c r="BPL1660" s="35"/>
      <c r="BPM1660" s="34"/>
      <c r="BPT1660" s="35"/>
      <c r="BPU1660" s="34"/>
      <c r="BQB1660" s="35"/>
      <c r="BQC1660" s="34"/>
      <c r="BQJ1660" s="35"/>
      <c r="BQK1660" s="34"/>
      <c r="BQR1660" s="35"/>
      <c r="BQS1660" s="34"/>
      <c r="BQZ1660" s="35"/>
      <c r="BRA1660" s="34"/>
      <c r="BRH1660" s="35"/>
      <c r="BRI1660" s="34"/>
      <c r="BRP1660" s="35"/>
      <c r="BRQ1660" s="34"/>
      <c r="BRX1660" s="35"/>
      <c r="BRY1660" s="34"/>
      <c r="BSF1660" s="35"/>
      <c r="BSG1660" s="34"/>
      <c r="BSN1660" s="35"/>
      <c r="BSO1660" s="34"/>
      <c r="BSV1660" s="35"/>
      <c r="BSW1660" s="34"/>
      <c r="BTD1660" s="35"/>
      <c r="BTE1660" s="34"/>
      <c r="BTL1660" s="35"/>
      <c r="BTM1660" s="34"/>
      <c r="BTT1660" s="35"/>
      <c r="BTU1660" s="34"/>
      <c r="BUB1660" s="35"/>
      <c r="BUC1660" s="34"/>
      <c r="BUJ1660" s="35"/>
      <c r="BUK1660" s="34"/>
      <c r="BUR1660" s="35"/>
      <c r="BUS1660" s="34"/>
      <c r="BUZ1660" s="35"/>
      <c r="BVA1660" s="34"/>
      <c r="BVH1660" s="35"/>
      <c r="BVI1660" s="34"/>
      <c r="BVP1660" s="35"/>
      <c r="BVQ1660" s="34"/>
      <c r="BVX1660" s="35"/>
      <c r="BVY1660" s="34"/>
      <c r="BWF1660" s="35"/>
      <c r="BWG1660" s="34"/>
      <c r="BWN1660" s="35"/>
      <c r="BWO1660" s="34"/>
      <c r="BWV1660" s="35"/>
      <c r="BWW1660" s="34"/>
      <c r="BXD1660" s="35"/>
      <c r="BXE1660" s="34"/>
      <c r="BXL1660" s="35"/>
      <c r="BXM1660" s="34"/>
      <c r="BXT1660" s="35"/>
      <c r="BXU1660" s="34"/>
      <c r="BYB1660" s="35"/>
      <c r="BYC1660" s="34"/>
      <c r="BYJ1660" s="35"/>
      <c r="BYK1660" s="34"/>
      <c r="BYR1660" s="35"/>
      <c r="BYS1660" s="34"/>
      <c r="BYZ1660" s="35"/>
      <c r="BZA1660" s="34"/>
      <c r="BZH1660" s="35"/>
      <c r="BZI1660" s="34"/>
      <c r="BZP1660" s="35"/>
      <c r="BZQ1660" s="34"/>
      <c r="BZX1660" s="35"/>
      <c r="BZY1660" s="34"/>
      <c r="CAF1660" s="35"/>
      <c r="CAG1660" s="34"/>
      <c r="CAN1660" s="35"/>
      <c r="CAO1660" s="34"/>
      <c r="CAV1660" s="35"/>
      <c r="CAW1660" s="34"/>
      <c r="CBD1660" s="35"/>
      <c r="CBE1660" s="34"/>
      <c r="CBL1660" s="35"/>
      <c r="CBM1660" s="34"/>
      <c r="CBT1660" s="35"/>
      <c r="CBU1660" s="34"/>
      <c r="CCB1660" s="35"/>
      <c r="CCC1660" s="34"/>
      <c r="CCJ1660" s="35"/>
      <c r="CCK1660" s="34"/>
      <c r="CCR1660" s="35"/>
      <c r="CCS1660" s="34"/>
      <c r="CCZ1660" s="35"/>
      <c r="CDA1660" s="34"/>
      <c r="CDH1660" s="35"/>
      <c r="CDI1660" s="34"/>
      <c r="CDP1660" s="35"/>
      <c r="CDQ1660" s="34"/>
      <c r="CDX1660" s="35"/>
      <c r="CDY1660" s="34"/>
      <c r="CEF1660" s="35"/>
      <c r="CEG1660" s="34"/>
      <c r="CEN1660" s="35"/>
      <c r="CEO1660" s="34"/>
      <c r="CEV1660" s="35"/>
      <c r="CEW1660" s="34"/>
      <c r="CFD1660" s="35"/>
      <c r="CFE1660" s="34"/>
      <c r="CFL1660" s="35"/>
      <c r="CFM1660" s="34"/>
      <c r="CFT1660" s="35"/>
      <c r="CFU1660" s="34"/>
      <c r="CGB1660" s="35"/>
      <c r="CGC1660" s="34"/>
      <c r="CGJ1660" s="35"/>
      <c r="CGK1660" s="34"/>
      <c r="CGR1660" s="35"/>
      <c r="CGS1660" s="34"/>
      <c r="CGZ1660" s="35"/>
      <c r="CHA1660" s="34"/>
      <c r="CHH1660" s="35"/>
      <c r="CHI1660" s="34"/>
      <c r="CHP1660" s="35"/>
      <c r="CHQ1660" s="34"/>
      <c r="CHX1660" s="35"/>
      <c r="CHY1660" s="34"/>
      <c r="CIF1660" s="35"/>
      <c r="CIG1660" s="34"/>
      <c r="CIN1660" s="35"/>
      <c r="CIO1660" s="34"/>
      <c r="CIV1660" s="35"/>
      <c r="CIW1660" s="34"/>
      <c r="CJD1660" s="35"/>
      <c r="CJE1660" s="34"/>
      <c r="CJL1660" s="35"/>
      <c r="CJM1660" s="34"/>
      <c r="CJT1660" s="35"/>
      <c r="CJU1660" s="34"/>
      <c r="CKB1660" s="35"/>
      <c r="CKC1660" s="34"/>
      <c r="CKJ1660" s="35"/>
      <c r="CKK1660" s="34"/>
      <c r="CKR1660" s="35"/>
      <c r="CKS1660" s="34"/>
      <c r="CKZ1660" s="35"/>
      <c r="CLA1660" s="34"/>
      <c r="CLH1660" s="35"/>
      <c r="CLI1660" s="34"/>
      <c r="CLP1660" s="35"/>
      <c r="CLQ1660" s="34"/>
      <c r="CLX1660" s="35"/>
      <c r="CLY1660" s="34"/>
      <c r="CMF1660" s="35"/>
      <c r="CMG1660" s="34"/>
      <c r="CMN1660" s="35"/>
      <c r="CMO1660" s="34"/>
      <c r="CMV1660" s="35"/>
      <c r="CMW1660" s="34"/>
      <c r="CND1660" s="35"/>
      <c r="CNE1660" s="34"/>
      <c r="CNL1660" s="35"/>
      <c r="CNM1660" s="34"/>
      <c r="CNT1660" s="35"/>
      <c r="CNU1660" s="34"/>
      <c r="COB1660" s="35"/>
      <c r="COC1660" s="34"/>
      <c r="COJ1660" s="35"/>
      <c r="COK1660" s="34"/>
      <c r="COR1660" s="35"/>
      <c r="COS1660" s="34"/>
      <c r="COZ1660" s="35"/>
      <c r="CPA1660" s="34"/>
      <c r="CPH1660" s="35"/>
      <c r="CPI1660" s="34"/>
      <c r="CPP1660" s="35"/>
      <c r="CPQ1660" s="34"/>
      <c r="CPX1660" s="35"/>
      <c r="CPY1660" s="34"/>
      <c r="CQF1660" s="35"/>
      <c r="CQG1660" s="34"/>
      <c r="CQN1660" s="35"/>
      <c r="CQO1660" s="34"/>
      <c r="CQV1660" s="35"/>
      <c r="CQW1660" s="34"/>
      <c r="CRD1660" s="35"/>
      <c r="CRE1660" s="34"/>
      <c r="CRL1660" s="35"/>
      <c r="CRM1660" s="34"/>
      <c r="CRT1660" s="35"/>
      <c r="CRU1660" s="34"/>
      <c r="CSB1660" s="35"/>
      <c r="CSC1660" s="34"/>
      <c r="CSJ1660" s="35"/>
      <c r="CSK1660" s="34"/>
      <c r="CSR1660" s="35"/>
      <c r="CSS1660" s="34"/>
      <c r="CSZ1660" s="35"/>
      <c r="CTA1660" s="34"/>
      <c r="CTH1660" s="35"/>
      <c r="CTI1660" s="34"/>
      <c r="CTP1660" s="35"/>
      <c r="CTQ1660" s="34"/>
      <c r="CTX1660" s="35"/>
      <c r="CTY1660" s="34"/>
      <c r="CUF1660" s="35"/>
      <c r="CUG1660" s="34"/>
      <c r="CUN1660" s="35"/>
      <c r="CUO1660" s="34"/>
      <c r="CUV1660" s="35"/>
      <c r="CUW1660" s="34"/>
      <c r="CVD1660" s="35"/>
      <c r="CVE1660" s="34"/>
      <c r="CVL1660" s="35"/>
      <c r="CVM1660" s="34"/>
      <c r="CVT1660" s="35"/>
      <c r="CVU1660" s="34"/>
      <c r="CWB1660" s="35"/>
      <c r="CWC1660" s="34"/>
      <c r="CWJ1660" s="35"/>
      <c r="CWK1660" s="34"/>
      <c r="CWR1660" s="35"/>
      <c r="CWS1660" s="34"/>
      <c r="CWZ1660" s="35"/>
      <c r="CXA1660" s="34"/>
      <c r="CXH1660" s="35"/>
      <c r="CXI1660" s="34"/>
      <c r="CXP1660" s="35"/>
      <c r="CXQ1660" s="34"/>
      <c r="CXX1660" s="35"/>
      <c r="CXY1660" s="34"/>
      <c r="CYF1660" s="35"/>
      <c r="CYG1660" s="34"/>
      <c r="CYN1660" s="35"/>
      <c r="CYO1660" s="34"/>
      <c r="CYV1660" s="35"/>
      <c r="CYW1660" s="34"/>
      <c r="CZD1660" s="35"/>
      <c r="CZE1660" s="34"/>
      <c r="CZL1660" s="35"/>
      <c r="CZM1660" s="34"/>
      <c r="CZT1660" s="35"/>
      <c r="CZU1660" s="34"/>
      <c r="DAB1660" s="35"/>
      <c r="DAC1660" s="34"/>
      <c r="DAJ1660" s="35"/>
      <c r="DAK1660" s="34"/>
      <c r="DAR1660" s="35"/>
      <c r="DAS1660" s="34"/>
      <c r="DAZ1660" s="35"/>
      <c r="DBA1660" s="34"/>
      <c r="DBH1660" s="35"/>
      <c r="DBI1660" s="34"/>
      <c r="DBP1660" s="35"/>
      <c r="DBQ1660" s="34"/>
      <c r="DBX1660" s="35"/>
      <c r="DBY1660" s="34"/>
      <c r="DCF1660" s="35"/>
      <c r="DCG1660" s="34"/>
      <c r="DCN1660" s="35"/>
      <c r="DCO1660" s="34"/>
      <c r="DCV1660" s="35"/>
      <c r="DCW1660" s="34"/>
      <c r="DDD1660" s="35"/>
      <c r="DDE1660" s="34"/>
      <c r="DDL1660" s="35"/>
      <c r="DDM1660" s="34"/>
      <c r="DDT1660" s="35"/>
      <c r="DDU1660" s="34"/>
      <c r="DEB1660" s="35"/>
      <c r="DEC1660" s="34"/>
      <c r="DEJ1660" s="35"/>
      <c r="DEK1660" s="34"/>
      <c r="DER1660" s="35"/>
      <c r="DES1660" s="34"/>
      <c r="DEZ1660" s="35"/>
      <c r="DFA1660" s="34"/>
      <c r="DFH1660" s="35"/>
      <c r="DFI1660" s="34"/>
      <c r="DFP1660" s="35"/>
      <c r="DFQ1660" s="34"/>
      <c r="DFX1660" s="35"/>
      <c r="DFY1660" s="34"/>
      <c r="DGF1660" s="35"/>
      <c r="DGG1660" s="34"/>
      <c r="DGN1660" s="35"/>
      <c r="DGO1660" s="34"/>
      <c r="DGV1660" s="35"/>
      <c r="DGW1660" s="34"/>
      <c r="DHD1660" s="35"/>
      <c r="DHE1660" s="34"/>
      <c r="DHL1660" s="35"/>
      <c r="DHM1660" s="34"/>
      <c r="DHT1660" s="35"/>
      <c r="DHU1660" s="34"/>
      <c r="DIB1660" s="35"/>
      <c r="DIC1660" s="34"/>
      <c r="DIJ1660" s="35"/>
      <c r="DIK1660" s="34"/>
      <c r="DIR1660" s="35"/>
      <c r="DIS1660" s="34"/>
      <c r="DIZ1660" s="35"/>
      <c r="DJA1660" s="34"/>
      <c r="DJH1660" s="35"/>
      <c r="DJI1660" s="34"/>
      <c r="DJP1660" s="35"/>
      <c r="DJQ1660" s="34"/>
      <c r="DJX1660" s="35"/>
      <c r="DJY1660" s="34"/>
      <c r="DKF1660" s="35"/>
      <c r="DKG1660" s="34"/>
      <c r="DKN1660" s="35"/>
      <c r="DKO1660" s="34"/>
      <c r="DKV1660" s="35"/>
      <c r="DKW1660" s="34"/>
      <c r="DLD1660" s="35"/>
      <c r="DLE1660" s="34"/>
      <c r="DLL1660" s="35"/>
      <c r="DLM1660" s="34"/>
      <c r="DLT1660" s="35"/>
      <c r="DLU1660" s="34"/>
      <c r="DMB1660" s="35"/>
      <c r="DMC1660" s="34"/>
      <c r="DMJ1660" s="35"/>
      <c r="DMK1660" s="34"/>
      <c r="DMR1660" s="35"/>
      <c r="DMS1660" s="34"/>
      <c r="DMZ1660" s="35"/>
      <c r="DNA1660" s="34"/>
      <c r="DNH1660" s="35"/>
      <c r="DNI1660" s="34"/>
      <c r="DNP1660" s="35"/>
      <c r="DNQ1660" s="34"/>
      <c r="DNX1660" s="35"/>
      <c r="DNY1660" s="34"/>
      <c r="DOF1660" s="35"/>
      <c r="DOG1660" s="34"/>
      <c r="DON1660" s="35"/>
      <c r="DOO1660" s="34"/>
      <c r="DOV1660" s="35"/>
      <c r="DOW1660" s="34"/>
      <c r="DPD1660" s="35"/>
      <c r="DPE1660" s="34"/>
      <c r="DPL1660" s="35"/>
      <c r="DPM1660" s="34"/>
      <c r="DPT1660" s="35"/>
      <c r="DPU1660" s="34"/>
      <c r="DQB1660" s="35"/>
      <c r="DQC1660" s="34"/>
      <c r="DQJ1660" s="35"/>
      <c r="DQK1660" s="34"/>
      <c r="DQR1660" s="35"/>
      <c r="DQS1660" s="34"/>
      <c r="DQZ1660" s="35"/>
      <c r="DRA1660" s="34"/>
      <c r="DRH1660" s="35"/>
      <c r="DRI1660" s="34"/>
      <c r="DRP1660" s="35"/>
      <c r="DRQ1660" s="34"/>
      <c r="DRX1660" s="35"/>
      <c r="DRY1660" s="34"/>
      <c r="DSF1660" s="35"/>
      <c r="DSG1660" s="34"/>
      <c r="DSN1660" s="35"/>
      <c r="DSO1660" s="34"/>
      <c r="DSV1660" s="35"/>
      <c r="DSW1660" s="34"/>
      <c r="DTD1660" s="35"/>
      <c r="DTE1660" s="34"/>
      <c r="DTL1660" s="35"/>
      <c r="DTM1660" s="34"/>
      <c r="DTT1660" s="35"/>
      <c r="DTU1660" s="34"/>
      <c r="DUB1660" s="35"/>
      <c r="DUC1660" s="34"/>
      <c r="DUJ1660" s="35"/>
      <c r="DUK1660" s="34"/>
      <c r="DUR1660" s="35"/>
      <c r="DUS1660" s="34"/>
      <c r="DUZ1660" s="35"/>
      <c r="DVA1660" s="34"/>
      <c r="DVH1660" s="35"/>
      <c r="DVI1660" s="34"/>
      <c r="DVP1660" s="35"/>
      <c r="DVQ1660" s="34"/>
      <c r="DVX1660" s="35"/>
      <c r="DVY1660" s="34"/>
      <c r="DWF1660" s="35"/>
      <c r="DWG1660" s="34"/>
      <c r="DWN1660" s="35"/>
      <c r="DWO1660" s="34"/>
      <c r="DWV1660" s="35"/>
      <c r="DWW1660" s="34"/>
      <c r="DXD1660" s="35"/>
      <c r="DXE1660" s="34"/>
      <c r="DXL1660" s="35"/>
      <c r="DXM1660" s="34"/>
      <c r="DXT1660" s="35"/>
      <c r="DXU1660" s="34"/>
      <c r="DYB1660" s="35"/>
      <c r="DYC1660" s="34"/>
      <c r="DYJ1660" s="35"/>
      <c r="DYK1660" s="34"/>
      <c r="DYR1660" s="35"/>
      <c r="DYS1660" s="34"/>
      <c r="DYZ1660" s="35"/>
      <c r="DZA1660" s="34"/>
      <c r="DZH1660" s="35"/>
      <c r="DZI1660" s="34"/>
      <c r="DZP1660" s="35"/>
      <c r="DZQ1660" s="34"/>
      <c r="DZX1660" s="35"/>
      <c r="DZY1660" s="34"/>
      <c r="EAF1660" s="35"/>
      <c r="EAG1660" s="34"/>
      <c r="EAN1660" s="35"/>
      <c r="EAO1660" s="34"/>
      <c r="EAV1660" s="35"/>
      <c r="EAW1660" s="34"/>
      <c r="EBD1660" s="35"/>
      <c r="EBE1660" s="34"/>
      <c r="EBL1660" s="35"/>
      <c r="EBM1660" s="34"/>
      <c r="EBT1660" s="35"/>
      <c r="EBU1660" s="34"/>
      <c r="ECB1660" s="35"/>
      <c r="ECC1660" s="34"/>
      <c r="ECJ1660" s="35"/>
      <c r="ECK1660" s="34"/>
      <c r="ECR1660" s="35"/>
      <c r="ECS1660" s="34"/>
      <c r="ECZ1660" s="35"/>
      <c r="EDA1660" s="34"/>
      <c r="EDH1660" s="35"/>
      <c r="EDI1660" s="34"/>
      <c r="EDP1660" s="35"/>
      <c r="EDQ1660" s="34"/>
      <c r="EDX1660" s="35"/>
      <c r="EDY1660" s="34"/>
      <c r="EEF1660" s="35"/>
      <c r="EEG1660" s="34"/>
      <c r="EEN1660" s="35"/>
      <c r="EEO1660" s="34"/>
      <c r="EEV1660" s="35"/>
      <c r="EEW1660" s="34"/>
      <c r="EFD1660" s="35"/>
      <c r="EFE1660" s="34"/>
      <c r="EFL1660" s="35"/>
      <c r="EFM1660" s="34"/>
      <c r="EFT1660" s="35"/>
      <c r="EFU1660" s="34"/>
      <c r="EGB1660" s="35"/>
      <c r="EGC1660" s="34"/>
      <c r="EGJ1660" s="35"/>
      <c r="EGK1660" s="34"/>
      <c r="EGR1660" s="35"/>
      <c r="EGS1660" s="34"/>
      <c r="EGZ1660" s="35"/>
      <c r="EHA1660" s="34"/>
      <c r="EHH1660" s="35"/>
      <c r="EHI1660" s="34"/>
      <c r="EHP1660" s="35"/>
      <c r="EHQ1660" s="34"/>
      <c r="EHX1660" s="35"/>
      <c r="EHY1660" s="34"/>
      <c r="EIF1660" s="35"/>
      <c r="EIG1660" s="34"/>
      <c r="EIN1660" s="35"/>
      <c r="EIO1660" s="34"/>
      <c r="EIV1660" s="35"/>
      <c r="EIW1660" s="34"/>
      <c r="EJD1660" s="35"/>
      <c r="EJE1660" s="34"/>
      <c r="EJL1660" s="35"/>
      <c r="EJM1660" s="34"/>
      <c r="EJT1660" s="35"/>
      <c r="EJU1660" s="34"/>
      <c r="EKB1660" s="35"/>
      <c r="EKC1660" s="34"/>
      <c r="EKJ1660" s="35"/>
      <c r="EKK1660" s="34"/>
      <c r="EKR1660" s="35"/>
      <c r="EKS1660" s="34"/>
      <c r="EKZ1660" s="35"/>
      <c r="ELA1660" s="34"/>
      <c r="ELH1660" s="35"/>
      <c r="ELI1660" s="34"/>
      <c r="ELP1660" s="35"/>
      <c r="ELQ1660" s="34"/>
      <c r="ELX1660" s="35"/>
      <c r="ELY1660" s="34"/>
      <c r="EMF1660" s="35"/>
      <c r="EMG1660" s="34"/>
      <c r="EMN1660" s="35"/>
      <c r="EMO1660" s="34"/>
      <c r="EMV1660" s="35"/>
      <c r="EMW1660" s="34"/>
      <c r="END1660" s="35"/>
      <c r="ENE1660" s="34"/>
      <c r="ENL1660" s="35"/>
      <c r="ENM1660" s="34"/>
      <c r="ENT1660" s="35"/>
      <c r="ENU1660" s="34"/>
      <c r="EOB1660" s="35"/>
      <c r="EOC1660" s="34"/>
      <c r="EOJ1660" s="35"/>
      <c r="EOK1660" s="34"/>
      <c r="EOR1660" s="35"/>
      <c r="EOS1660" s="34"/>
      <c r="EOZ1660" s="35"/>
      <c r="EPA1660" s="34"/>
      <c r="EPH1660" s="35"/>
      <c r="EPI1660" s="34"/>
      <c r="EPP1660" s="35"/>
      <c r="EPQ1660" s="34"/>
      <c r="EPX1660" s="35"/>
      <c r="EPY1660" s="34"/>
      <c r="EQF1660" s="35"/>
      <c r="EQG1660" s="34"/>
      <c r="EQN1660" s="35"/>
      <c r="EQO1660" s="34"/>
      <c r="EQV1660" s="35"/>
      <c r="EQW1660" s="34"/>
      <c r="ERD1660" s="35"/>
      <c r="ERE1660" s="34"/>
      <c r="ERL1660" s="35"/>
      <c r="ERM1660" s="34"/>
      <c r="ERT1660" s="35"/>
      <c r="ERU1660" s="34"/>
      <c r="ESB1660" s="35"/>
      <c r="ESC1660" s="34"/>
      <c r="ESJ1660" s="35"/>
      <c r="ESK1660" s="34"/>
      <c r="ESR1660" s="35"/>
      <c r="ESS1660" s="34"/>
      <c r="ESZ1660" s="35"/>
      <c r="ETA1660" s="34"/>
      <c r="ETH1660" s="35"/>
      <c r="ETI1660" s="34"/>
      <c r="ETP1660" s="35"/>
      <c r="ETQ1660" s="34"/>
      <c r="ETX1660" s="35"/>
      <c r="ETY1660" s="34"/>
      <c r="EUF1660" s="35"/>
      <c r="EUG1660" s="34"/>
      <c r="EUN1660" s="35"/>
      <c r="EUO1660" s="34"/>
      <c r="EUV1660" s="35"/>
      <c r="EUW1660" s="34"/>
      <c r="EVD1660" s="35"/>
      <c r="EVE1660" s="34"/>
      <c r="EVL1660" s="35"/>
      <c r="EVM1660" s="34"/>
      <c r="EVT1660" s="35"/>
      <c r="EVU1660" s="34"/>
      <c r="EWB1660" s="35"/>
      <c r="EWC1660" s="34"/>
      <c r="EWJ1660" s="35"/>
      <c r="EWK1660" s="34"/>
      <c r="EWR1660" s="35"/>
      <c r="EWS1660" s="34"/>
      <c r="EWZ1660" s="35"/>
      <c r="EXA1660" s="34"/>
      <c r="EXH1660" s="35"/>
      <c r="EXI1660" s="34"/>
      <c r="EXP1660" s="35"/>
      <c r="EXQ1660" s="34"/>
      <c r="EXX1660" s="35"/>
      <c r="EXY1660" s="34"/>
      <c r="EYF1660" s="35"/>
      <c r="EYG1660" s="34"/>
      <c r="EYN1660" s="35"/>
      <c r="EYO1660" s="34"/>
      <c r="EYV1660" s="35"/>
      <c r="EYW1660" s="34"/>
      <c r="EZD1660" s="35"/>
      <c r="EZE1660" s="34"/>
      <c r="EZL1660" s="35"/>
      <c r="EZM1660" s="34"/>
      <c r="EZT1660" s="35"/>
      <c r="EZU1660" s="34"/>
      <c r="FAB1660" s="35"/>
      <c r="FAC1660" s="34"/>
      <c r="FAJ1660" s="35"/>
      <c r="FAK1660" s="34"/>
      <c r="FAR1660" s="35"/>
      <c r="FAS1660" s="34"/>
      <c r="FAZ1660" s="35"/>
      <c r="FBA1660" s="34"/>
      <c r="FBH1660" s="35"/>
      <c r="FBI1660" s="34"/>
      <c r="FBP1660" s="35"/>
      <c r="FBQ1660" s="34"/>
      <c r="FBX1660" s="35"/>
      <c r="FBY1660" s="34"/>
      <c r="FCF1660" s="35"/>
      <c r="FCG1660" s="34"/>
      <c r="FCN1660" s="35"/>
      <c r="FCO1660" s="34"/>
      <c r="FCV1660" s="35"/>
      <c r="FCW1660" s="34"/>
      <c r="FDD1660" s="35"/>
      <c r="FDE1660" s="34"/>
      <c r="FDL1660" s="35"/>
      <c r="FDM1660" s="34"/>
      <c r="FDT1660" s="35"/>
      <c r="FDU1660" s="34"/>
      <c r="FEB1660" s="35"/>
      <c r="FEC1660" s="34"/>
      <c r="FEJ1660" s="35"/>
      <c r="FEK1660" s="34"/>
      <c r="FER1660" s="35"/>
      <c r="FES1660" s="34"/>
      <c r="FEZ1660" s="35"/>
      <c r="FFA1660" s="34"/>
      <c r="FFH1660" s="35"/>
      <c r="FFI1660" s="34"/>
      <c r="FFP1660" s="35"/>
      <c r="FFQ1660" s="34"/>
      <c r="FFX1660" s="35"/>
      <c r="FFY1660" s="34"/>
      <c r="FGF1660" s="35"/>
      <c r="FGG1660" s="34"/>
      <c r="FGN1660" s="35"/>
      <c r="FGO1660" s="34"/>
      <c r="FGV1660" s="35"/>
      <c r="FGW1660" s="34"/>
      <c r="FHD1660" s="35"/>
      <c r="FHE1660" s="34"/>
      <c r="FHL1660" s="35"/>
      <c r="FHM1660" s="34"/>
      <c r="FHT1660" s="35"/>
      <c r="FHU1660" s="34"/>
      <c r="FIB1660" s="35"/>
      <c r="FIC1660" s="34"/>
      <c r="FIJ1660" s="35"/>
      <c r="FIK1660" s="34"/>
      <c r="FIR1660" s="35"/>
      <c r="FIS1660" s="34"/>
      <c r="FIZ1660" s="35"/>
      <c r="FJA1660" s="34"/>
      <c r="FJH1660" s="35"/>
      <c r="FJI1660" s="34"/>
      <c r="FJP1660" s="35"/>
      <c r="FJQ1660" s="34"/>
      <c r="FJX1660" s="35"/>
      <c r="FJY1660" s="34"/>
      <c r="FKF1660" s="35"/>
      <c r="FKG1660" s="34"/>
      <c r="FKN1660" s="35"/>
      <c r="FKO1660" s="34"/>
      <c r="FKV1660" s="35"/>
      <c r="FKW1660" s="34"/>
      <c r="FLD1660" s="35"/>
      <c r="FLE1660" s="34"/>
      <c r="FLL1660" s="35"/>
      <c r="FLM1660" s="34"/>
      <c r="FLT1660" s="35"/>
      <c r="FLU1660" s="34"/>
      <c r="FMB1660" s="35"/>
      <c r="FMC1660" s="34"/>
      <c r="FMJ1660" s="35"/>
      <c r="FMK1660" s="34"/>
      <c r="FMR1660" s="35"/>
      <c r="FMS1660" s="34"/>
      <c r="FMZ1660" s="35"/>
      <c r="FNA1660" s="34"/>
      <c r="FNH1660" s="35"/>
      <c r="FNI1660" s="34"/>
      <c r="FNP1660" s="35"/>
      <c r="FNQ1660" s="34"/>
      <c r="FNX1660" s="35"/>
      <c r="FNY1660" s="34"/>
      <c r="FOF1660" s="35"/>
      <c r="FOG1660" s="34"/>
      <c r="FON1660" s="35"/>
      <c r="FOO1660" s="34"/>
      <c r="FOV1660" s="35"/>
      <c r="FOW1660" s="34"/>
      <c r="FPD1660" s="35"/>
      <c r="FPE1660" s="34"/>
      <c r="FPL1660" s="35"/>
      <c r="FPM1660" s="34"/>
      <c r="FPT1660" s="35"/>
      <c r="FPU1660" s="34"/>
      <c r="FQB1660" s="35"/>
      <c r="FQC1660" s="34"/>
      <c r="FQJ1660" s="35"/>
      <c r="FQK1660" s="34"/>
      <c r="FQR1660" s="35"/>
      <c r="FQS1660" s="34"/>
      <c r="FQZ1660" s="35"/>
      <c r="FRA1660" s="34"/>
      <c r="FRH1660" s="35"/>
      <c r="FRI1660" s="34"/>
      <c r="FRP1660" s="35"/>
      <c r="FRQ1660" s="34"/>
      <c r="FRX1660" s="35"/>
      <c r="FRY1660" s="34"/>
      <c r="FSF1660" s="35"/>
      <c r="FSG1660" s="34"/>
      <c r="FSN1660" s="35"/>
      <c r="FSO1660" s="34"/>
      <c r="FSV1660" s="35"/>
      <c r="FSW1660" s="34"/>
      <c r="FTD1660" s="35"/>
      <c r="FTE1660" s="34"/>
      <c r="FTL1660" s="35"/>
      <c r="FTM1660" s="34"/>
      <c r="FTT1660" s="35"/>
      <c r="FTU1660" s="34"/>
      <c r="FUB1660" s="35"/>
      <c r="FUC1660" s="34"/>
      <c r="FUJ1660" s="35"/>
      <c r="FUK1660" s="34"/>
      <c r="FUR1660" s="35"/>
      <c r="FUS1660" s="34"/>
      <c r="FUZ1660" s="35"/>
      <c r="FVA1660" s="34"/>
      <c r="FVH1660" s="35"/>
      <c r="FVI1660" s="34"/>
      <c r="FVP1660" s="35"/>
      <c r="FVQ1660" s="34"/>
      <c r="FVX1660" s="35"/>
      <c r="FVY1660" s="34"/>
      <c r="FWF1660" s="35"/>
      <c r="FWG1660" s="34"/>
      <c r="FWN1660" s="35"/>
      <c r="FWO1660" s="34"/>
      <c r="FWV1660" s="35"/>
      <c r="FWW1660" s="34"/>
      <c r="FXD1660" s="35"/>
      <c r="FXE1660" s="34"/>
      <c r="FXL1660" s="35"/>
      <c r="FXM1660" s="34"/>
      <c r="FXT1660" s="35"/>
      <c r="FXU1660" s="34"/>
      <c r="FYB1660" s="35"/>
      <c r="FYC1660" s="34"/>
      <c r="FYJ1660" s="35"/>
      <c r="FYK1660" s="34"/>
      <c r="FYR1660" s="35"/>
      <c r="FYS1660" s="34"/>
      <c r="FYZ1660" s="35"/>
      <c r="FZA1660" s="34"/>
      <c r="FZH1660" s="35"/>
      <c r="FZI1660" s="34"/>
      <c r="FZP1660" s="35"/>
      <c r="FZQ1660" s="34"/>
      <c r="FZX1660" s="35"/>
      <c r="FZY1660" s="34"/>
      <c r="GAF1660" s="35"/>
      <c r="GAG1660" s="34"/>
      <c r="GAN1660" s="35"/>
      <c r="GAO1660" s="34"/>
      <c r="GAV1660" s="35"/>
      <c r="GAW1660" s="34"/>
      <c r="GBD1660" s="35"/>
      <c r="GBE1660" s="34"/>
      <c r="GBL1660" s="35"/>
      <c r="GBM1660" s="34"/>
      <c r="GBT1660" s="35"/>
      <c r="GBU1660" s="34"/>
      <c r="GCB1660" s="35"/>
      <c r="GCC1660" s="34"/>
      <c r="GCJ1660" s="35"/>
      <c r="GCK1660" s="34"/>
      <c r="GCR1660" s="35"/>
      <c r="GCS1660" s="34"/>
      <c r="GCZ1660" s="35"/>
      <c r="GDA1660" s="34"/>
      <c r="GDH1660" s="35"/>
      <c r="GDI1660" s="34"/>
      <c r="GDP1660" s="35"/>
      <c r="GDQ1660" s="34"/>
      <c r="GDX1660" s="35"/>
      <c r="GDY1660" s="34"/>
      <c r="GEF1660" s="35"/>
      <c r="GEG1660" s="34"/>
      <c r="GEN1660" s="35"/>
      <c r="GEO1660" s="34"/>
      <c r="GEV1660" s="35"/>
      <c r="GEW1660" s="34"/>
      <c r="GFD1660" s="35"/>
      <c r="GFE1660" s="34"/>
      <c r="GFL1660" s="35"/>
      <c r="GFM1660" s="34"/>
      <c r="GFT1660" s="35"/>
      <c r="GFU1660" s="34"/>
      <c r="GGB1660" s="35"/>
      <c r="GGC1660" s="34"/>
      <c r="GGJ1660" s="35"/>
      <c r="GGK1660" s="34"/>
      <c r="GGR1660" s="35"/>
      <c r="GGS1660" s="34"/>
      <c r="GGZ1660" s="35"/>
      <c r="GHA1660" s="34"/>
      <c r="GHH1660" s="35"/>
      <c r="GHI1660" s="34"/>
      <c r="GHP1660" s="35"/>
      <c r="GHQ1660" s="34"/>
      <c r="GHX1660" s="35"/>
      <c r="GHY1660" s="34"/>
      <c r="GIF1660" s="35"/>
      <c r="GIG1660" s="34"/>
      <c r="GIN1660" s="35"/>
      <c r="GIO1660" s="34"/>
      <c r="GIV1660" s="35"/>
      <c r="GIW1660" s="34"/>
      <c r="GJD1660" s="35"/>
      <c r="GJE1660" s="34"/>
      <c r="GJL1660" s="35"/>
      <c r="GJM1660" s="34"/>
      <c r="GJT1660" s="35"/>
      <c r="GJU1660" s="34"/>
      <c r="GKB1660" s="35"/>
      <c r="GKC1660" s="34"/>
      <c r="GKJ1660" s="35"/>
      <c r="GKK1660" s="34"/>
      <c r="GKR1660" s="35"/>
      <c r="GKS1660" s="34"/>
      <c r="GKZ1660" s="35"/>
      <c r="GLA1660" s="34"/>
      <c r="GLH1660" s="35"/>
      <c r="GLI1660" s="34"/>
      <c r="GLP1660" s="35"/>
      <c r="GLQ1660" s="34"/>
      <c r="GLX1660" s="35"/>
      <c r="GLY1660" s="34"/>
      <c r="GMF1660" s="35"/>
      <c r="GMG1660" s="34"/>
      <c r="GMN1660" s="35"/>
      <c r="GMO1660" s="34"/>
      <c r="GMV1660" s="35"/>
      <c r="GMW1660" s="34"/>
      <c r="GND1660" s="35"/>
      <c r="GNE1660" s="34"/>
      <c r="GNL1660" s="35"/>
      <c r="GNM1660" s="34"/>
      <c r="GNT1660" s="35"/>
      <c r="GNU1660" s="34"/>
      <c r="GOB1660" s="35"/>
      <c r="GOC1660" s="34"/>
      <c r="GOJ1660" s="35"/>
      <c r="GOK1660" s="34"/>
      <c r="GOR1660" s="35"/>
      <c r="GOS1660" s="34"/>
      <c r="GOZ1660" s="35"/>
      <c r="GPA1660" s="34"/>
      <c r="GPH1660" s="35"/>
      <c r="GPI1660" s="34"/>
      <c r="GPP1660" s="35"/>
      <c r="GPQ1660" s="34"/>
      <c r="GPX1660" s="35"/>
      <c r="GPY1660" s="34"/>
      <c r="GQF1660" s="35"/>
      <c r="GQG1660" s="34"/>
      <c r="GQN1660" s="35"/>
      <c r="GQO1660" s="34"/>
      <c r="GQV1660" s="35"/>
      <c r="GQW1660" s="34"/>
      <c r="GRD1660" s="35"/>
      <c r="GRE1660" s="34"/>
      <c r="GRL1660" s="35"/>
      <c r="GRM1660" s="34"/>
      <c r="GRT1660" s="35"/>
      <c r="GRU1660" s="34"/>
      <c r="GSB1660" s="35"/>
      <c r="GSC1660" s="34"/>
      <c r="GSJ1660" s="35"/>
      <c r="GSK1660" s="34"/>
      <c r="GSR1660" s="35"/>
      <c r="GSS1660" s="34"/>
      <c r="GSZ1660" s="35"/>
      <c r="GTA1660" s="34"/>
      <c r="GTH1660" s="35"/>
      <c r="GTI1660" s="34"/>
      <c r="GTP1660" s="35"/>
      <c r="GTQ1660" s="34"/>
      <c r="GTX1660" s="35"/>
      <c r="GTY1660" s="34"/>
      <c r="GUF1660" s="35"/>
      <c r="GUG1660" s="34"/>
      <c r="GUN1660" s="35"/>
      <c r="GUO1660" s="34"/>
      <c r="GUV1660" s="35"/>
      <c r="GUW1660" s="34"/>
      <c r="GVD1660" s="35"/>
      <c r="GVE1660" s="34"/>
      <c r="GVL1660" s="35"/>
      <c r="GVM1660" s="34"/>
      <c r="GVT1660" s="35"/>
      <c r="GVU1660" s="34"/>
      <c r="GWB1660" s="35"/>
      <c r="GWC1660" s="34"/>
      <c r="GWJ1660" s="35"/>
      <c r="GWK1660" s="34"/>
      <c r="GWR1660" s="35"/>
      <c r="GWS1660" s="34"/>
      <c r="GWZ1660" s="35"/>
      <c r="GXA1660" s="34"/>
      <c r="GXH1660" s="35"/>
      <c r="GXI1660" s="34"/>
      <c r="GXP1660" s="35"/>
      <c r="GXQ1660" s="34"/>
      <c r="GXX1660" s="35"/>
      <c r="GXY1660" s="34"/>
      <c r="GYF1660" s="35"/>
      <c r="GYG1660" s="34"/>
      <c r="GYN1660" s="35"/>
      <c r="GYO1660" s="34"/>
      <c r="GYV1660" s="35"/>
      <c r="GYW1660" s="34"/>
      <c r="GZD1660" s="35"/>
      <c r="GZE1660" s="34"/>
      <c r="GZL1660" s="35"/>
      <c r="GZM1660" s="34"/>
      <c r="GZT1660" s="35"/>
      <c r="GZU1660" s="34"/>
      <c r="HAB1660" s="35"/>
      <c r="HAC1660" s="34"/>
      <c r="HAJ1660" s="35"/>
      <c r="HAK1660" s="34"/>
      <c r="HAR1660" s="35"/>
      <c r="HAS1660" s="34"/>
      <c r="HAZ1660" s="35"/>
      <c r="HBA1660" s="34"/>
      <c r="HBH1660" s="35"/>
      <c r="HBI1660" s="34"/>
      <c r="HBP1660" s="35"/>
      <c r="HBQ1660" s="34"/>
      <c r="HBX1660" s="35"/>
      <c r="HBY1660" s="34"/>
      <c r="HCF1660" s="35"/>
      <c r="HCG1660" s="34"/>
      <c r="HCN1660" s="35"/>
      <c r="HCO1660" s="34"/>
      <c r="HCV1660" s="35"/>
      <c r="HCW1660" s="34"/>
      <c r="HDD1660" s="35"/>
      <c r="HDE1660" s="34"/>
      <c r="HDL1660" s="35"/>
      <c r="HDM1660" s="34"/>
      <c r="HDT1660" s="35"/>
      <c r="HDU1660" s="34"/>
      <c r="HEB1660" s="35"/>
      <c r="HEC1660" s="34"/>
      <c r="HEJ1660" s="35"/>
      <c r="HEK1660" s="34"/>
      <c r="HER1660" s="35"/>
      <c r="HES1660" s="34"/>
      <c r="HEZ1660" s="35"/>
      <c r="HFA1660" s="34"/>
      <c r="HFH1660" s="35"/>
      <c r="HFI1660" s="34"/>
      <c r="HFP1660" s="35"/>
      <c r="HFQ1660" s="34"/>
      <c r="HFX1660" s="35"/>
      <c r="HFY1660" s="34"/>
      <c r="HGF1660" s="35"/>
      <c r="HGG1660" s="34"/>
      <c r="HGN1660" s="35"/>
      <c r="HGO1660" s="34"/>
      <c r="HGV1660" s="35"/>
      <c r="HGW1660" s="34"/>
      <c r="HHD1660" s="35"/>
      <c r="HHE1660" s="34"/>
      <c r="HHL1660" s="35"/>
      <c r="HHM1660" s="34"/>
      <c r="HHT1660" s="35"/>
      <c r="HHU1660" s="34"/>
      <c r="HIB1660" s="35"/>
      <c r="HIC1660" s="34"/>
      <c r="HIJ1660" s="35"/>
      <c r="HIK1660" s="34"/>
      <c r="HIR1660" s="35"/>
      <c r="HIS1660" s="34"/>
      <c r="HIZ1660" s="35"/>
      <c r="HJA1660" s="34"/>
      <c r="HJH1660" s="35"/>
      <c r="HJI1660" s="34"/>
      <c r="HJP1660" s="35"/>
      <c r="HJQ1660" s="34"/>
      <c r="HJX1660" s="35"/>
      <c r="HJY1660" s="34"/>
      <c r="HKF1660" s="35"/>
      <c r="HKG1660" s="34"/>
      <c r="HKN1660" s="35"/>
      <c r="HKO1660" s="34"/>
      <c r="HKV1660" s="35"/>
      <c r="HKW1660" s="34"/>
      <c r="HLD1660" s="35"/>
      <c r="HLE1660" s="34"/>
      <c r="HLL1660" s="35"/>
      <c r="HLM1660" s="34"/>
      <c r="HLT1660" s="35"/>
      <c r="HLU1660" s="34"/>
      <c r="HMB1660" s="35"/>
      <c r="HMC1660" s="34"/>
      <c r="HMJ1660" s="35"/>
      <c r="HMK1660" s="34"/>
      <c r="HMR1660" s="35"/>
      <c r="HMS1660" s="34"/>
      <c r="HMZ1660" s="35"/>
      <c r="HNA1660" s="34"/>
      <c r="HNH1660" s="35"/>
      <c r="HNI1660" s="34"/>
      <c r="HNP1660" s="35"/>
      <c r="HNQ1660" s="34"/>
      <c r="HNX1660" s="35"/>
      <c r="HNY1660" s="34"/>
      <c r="HOF1660" s="35"/>
      <c r="HOG1660" s="34"/>
      <c r="HON1660" s="35"/>
      <c r="HOO1660" s="34"/>
      <c r="HOV1660" s="35"/>
      <c r="HOW1660" s="34"/>
      <c r="HPD1660" s="35"/>
      <c r="HPE1660" s="34"/>
      <c r="HPL1660" s="35"/>
      <c r="HPM1660" s="34"/>
      <c r="HPT1660" s="35"/>
      <c r="HPU1660" s="34"/>
      <c r="HQB1660" s="35"/>
      <c r="HQC1660" s="34"/>
      <c r="HQJ1660" s="35"/>
      <c r="HQK1660" s="34"/>
      <c r="HQR1660" s="35"/>
      <c r="HQS1660" s="34"/>
      <c r="HQZ1660" s="35"/>
      <c r="HRA1660" s="34"/>
      <c r="HRH1660" s="35"/>
      <c r="HRI1660" s="34"/>
      <c r="HRP1660" s="35"/>
      <c r="HRQ1660" s="34"/>
      <c r="HRX1660" s="35"/>
      <c r="HRY1660" s="34"/>
      <c r="HSF1660" s="35"/>
      <c r="HSG1660" s="34"/>
      <c r="HSN1660" s="35"/>
      <c r="HSO1660" s="34"/>
      <c r="HSV1660" s="35"/>
      <c r="HSW1660" s="34"/>
      <c r="HTD1660" s="35"/>
      <c r="HTE1660" s="34"/>
      <c r="HTL1660" s="35"/>
      <c r="HTM1660" s="34"/>
      <c r="HTT1660" s="35"/>
      <c r="HTU1660" s="34"/>
      <c r="HUB1660" s="35"/>
      <c r="HUC1660" s="34"/>
      <c r="HUJ1660" s="35"/>
      <c r="HUK1660" s="34"/>
      <c r="HUR1660" s="35"/>
      <c r="HUS1660" s="34"/>
      <c r="HUZ1660" s="35"/>
      <c r="HVA1660" s="34"/>
      <c r="HVH1660" s="35"/>
      <c r="HVI1660" s="34"/>
      <c r="HVP1660" s="35"/>
      <c r="HVQ1660" s="34"/>
      <c r="HVX1660" s="35"/>
      <c r="HVY1660" s="34"/>
      <c r="HWF1660" s="35"/>
      <c r="HWG1660" s="34"/>
      <c r="HWN1660" s="35"/>
      <c r="HWO1660" s="34"/>
      <c r="HWV1660" s="35"/>
      <c r="HWW1660" s="34"/>
      <c r="HXD1660" s="35"/>
      <c r="HXE1660" s="34"/>
      <c r="HXL1660" s="35"/>
      <c r="HXM1660" s="34"/>
      <c r="HXT1660" s="35"/>
      <c r="HXU1660" s="34"/>
      <c r="HYB1660" s="35"/>
      <c r="HYC1660" s="34"/>
      <c r="HYJ1660" s="35"/>
      <c r="HYK1660" s="34"/>
      <c r="HYR1660" s="35"/>
      <c r="HYS1660" s="34"/>
      <c r="HYZ1660" s="35"/>
      <c r="HZA1660" s="34"/>
      <c r="HZH1660" s="35"/>
      <c r="HZI1660" s="34"/>
      <c r="HZP1660" s="35"/>
      <c r="HZQ1660" s="34"/>
      <c r="HZX1660" s="35"/>
      <c r="HZY1660" s="34"/>
      <c r="IAF1660" s="35"/>
      <c r="IAG1660" s="34"/>
      <c r="IAN1660" s="35"/>
      <c r="IAO1660" s="34"/>
      <c r="IAV1660" s="35"/>
      <c r="IAW1660" s="34"/>
      <c r="IBD1660" s="35"/>
      <c r="IBE1660" s="34"/>
      <c r="IBL1660" s="35"/>
      <c r="IBM1660" s="34"/>
      <c r="IBT1660" s="35"/>
      <c r="IBU1660" s="34"/>
      <c r="ICB1660" s="35"/>
      <c r="ICC1660" s="34"/>
      <c r="ICJ1660" s="35"/>
      <c r="ICK1660" s="34"/>
      <c r="ICR1660" s="35"/>
      <c r="ICS1660" s="34"/>
      <c r="ICZ1660" s="35"/>
      <c r="IDA1660" s="34"/>
      <c r="IDH1660" s="35"/>
      <c r="IDI1660" s="34"/>
      <c r="IDP1660" s="35"/>
      <c r="IDQ1660" s="34"/>
      <c r="IDX1660" s="35"/>
      <c r="IDY1660" s="34"/>
      <c r="IEF1660" s="35"/>
      <c r="IEG1660" s="34"/>
      <c r="IEN1660" s="35"/>
      <c r="IEO1660" s="34"/>
      <c r="IEV1660" s="35"/>
      <c r="IEW1660" s="34"/>
      <c r="IFD1660" s="35"/>
      <c r="IFE1660" s="34"/>
      <c r="IFL1660" s="35"/>
      <c r="IFM1660" s="34"/>
      <c r="IFT1660" s="35"/>
      <c r="IFU1660" s="34"/>
      <c r="IGB1660" s="35"/>
      <c r="IGC1660" s="34"/>
      <c r="IGJ1660" s="35"/>
      <c r="IGK1660" s="34"/>
      <c r="IGR1660" s="35"/>
      <c r="IGS1660" s="34"/>
      <c r="IGZ1660" s="35"/>
      <c r="IHA1660" s="34"/>
      <c r="IHH1660" s="35"/>
      <c r="IHI1660" s="34"/>
      <c r="IHP1660" s="35"/>
      <c r="IHQ1660" s="34"/>
      <c r="IHX1660" s="35"/>
      <c r="IHY1660" s="34"/>
      <c r="IIF1660" s="35"/>
      <c r="IIG1660" s="34"/>
      <c r="IIN1660" s="35"/>
      <c r="IIO1660" s="34"/>
      <c r="IIV1660" s="35"/>
      <c r="IIW1660" s="34"/>
      <c r="IJD1660" s="35"/>
      <c r="IJE1660" s="34"/>
      <c r="IJL1660" s="35"/>
      <c r="IJM1660" s="34"/>
      <c r="IJT1660" s="35"/>
      <c r="IJU1660" s="34"/>
      <c r="IKB1660" s="35"/>
      <c r="IKC1660" s="34"/>
      <c r="IKJ1660" s="35"/>
      <c r="IKK1660" s="34"/>
      <c r="IKR1660" s="35"/>
      <c r="IKS1660" s="34"/>
      <c r="IKZ1660" s="35"/>
      <c r="ILA1660" s="34"/>
      <c r="ILH1660" s="35"/>
      <c r="ILI1660" s="34"/>
      <c r="ILP1660" s="35"/>
      <c r="ILQ1660" s="34"/>
      <c r="ILX1660" s="35"/>
      <c r="ILY1660" s="34"/>
      <c r="IMF1660" s="35"/>
      <c r="IMG1660" s="34"/>
      <c r="IMN1660" s="35"/>
      <c r="IMO1660" s="34"/>
      <c r="IMV1660" s="35"/>
      <c r="IMW1660" s="34"/>
      <c r="IND1660" s="35"/>
      <c r="INE1660" s="34"/>
      <c r="INL1660" s="35"/>
      <c r="INM1660" s="34"/>
      <c r="INT1660" s="35"/>
      <c r="INU1660" s="34"/>
      <c r="IOB1660" s="35"/>
      <c r="IOC1660" s="34"/>
      <c r="IOJ1660" s="35"/>
      <c r="IOK1660" s="34"/>
      <c r="IOR1660" s="35"/>
      <c r="IOS1660" s="34"/>
      <c r="IOZ1660" s="35"/>
      <c r="IPA1660" s="34"/>
      <c r="IPH1660" s="35"/>
      <c r="IPI1660" s="34"/>
      <c r="IPP1660" s="35"/>
      <c r="IPQ1660" s="34"/>
      <c r="IPX1660" s="35"/>
      <c r="IPY1660" s="34"/>
      <c r="IQF1660" s="35"/>
      <c r="IQG1660" s="34"/>
      <c r="IQN1660" s="35"/>
      <c r="IQO1660" s="34"/>
      <c r="IQV1660" s="35"/>
      <c r="IQW1660" s="34"/>
      <c r="IRD1660" s="35"/>
      <c r="IRE1660" s="34"/>
      <c r="IRL1660" s="35"/>
      <c r="IRM1660" s="34"/>
      <c r="IRT1660" s="35"/>
      <c r="IRU1660" s="34"/>
      <c r="ISB1660" s="35"/>
      <c r="ISC1660" s="34"/>
      <c r="ISJ1660" s="35"/>
      <c r="ISK1660" s="34"/>
      <c r="ISR1660" s="35"/>
      <c r="ISS1660" s="34"/>
      <c r="ISZ1660" s="35"/>
      <c r="ITA1660" s="34"/>
      <c r="ITH1660" s="35"/>
      <c r="ITI1660" s="34"/>
      <c r="ITP1660" s="35"/>
      <c r="ITQ1660" s="34"/>
      <c r="ITX1660" s="35"/>
      <c r="ITY1660" s="34"/>
      <c r="IUF1660" s="35"/>
      <c r="IUG1660" s="34"/>
      <c r="IUN1660" s="35"/>
      <c r="IUO1660" s="34"/>
      <c r="IUV1660" s="35"/>
      <c r="IUW1660" s="34"/>
      <c r="IVD1660" s="35"/>
      <c r="IVE1660" s="34"/>
      <c r="IVL1660" s="35"/>
      <c r="IVM1660" s="34"/>
      <c r="IVT1660" s="35"/>
      <c r="IVU1660" s="34"/>
      <c r="IWB1660" s="35"/>
      <c r="IWC1660" s="34"/>
      <c r="IWJ1660" s="35"/>
      <c r="IWK1660" s="34"/>
      <c r="IWR1660" s="35"/>
      <c r="IWS1660" s="34"/>
      <c r="IWZ1660" s="35"/>
      <c r="IXA1660" s="34"/>
      <c r="IXH1660" s="35"/>
      <c r="IXI1660" s="34"/>
      <c r="IXP1660" s="35"/>
      <c r="IXQ1660" s="34"/>
      <c r="IXX1660" s="35"/>
      <c r="IXY1660" s="34"/>
      <c r="IYF1660" s="35"/>
      <c r="IYG1660" s="34"/>
      <c r="IYN1660" s="35"/>
      <c r="IYO1660" s="34"/>
      <c r="IYV1660" s="35"/>
      <c r="IYW1660" s="34"/>
      <c r="IZD1660" s="35"/>
      <c r="IZE1660" s="34"/>
      <c r="IZL1660" s="35"/>
      <c r="IZM1660" s="34"/>
      <c r="IZT1660" s="35"/>
      <c r="IZU1660" s="34"/>
      <c r="JAB1660" s="35"/>
      <c r="JAC1660" s="34"/>
      <c r="JAJ1660" s="35"/>
      <c r="JAK1660" s="34"/>
      <c r="JAR1660" s="35"/>
      <c r="JAS1660" s="34"/>
      <c r="JAZ1660" s="35"/>
      <c r="JBA1660" s="34"/>
      <c r="JBH1660" s="35"/>
      <c r="JBI1660" s="34"/>
      <c r="JBP1660" s="35"/>
      <c r="JBQ1660" s="34"/>
      <c r="JBX1660" s="35"/>
      <c r="JBY1660" s="34"/>
      <c r="JCF1660" s="35"/>
      <c r="JCG1660" s="34"/>
      <c r="JCN1660" s="35"/>
      <c r="JCO1660" s="34"/>
      <c r="JCV1660" s="35"/>
      <c r="JCW1660" s="34"/>
      <c r="JDD1660" s="35"/>
      <c r="JDE1660" s="34"/>
      <c r="JDL1660" s="35"/>
      <c r="JDM1660" s="34"/>
      <c r="JDT1660" s="35"/>
      <c r="JDU1660" s="34"/>
      <c r="JEB1660" s="35"/>
      <c r="JEC1660" s="34"/>
      <c r="JEJ1660" s="35"/>
      <c r="JEK1660" s="34"/>
      <c r="JER1660" s="35"/>
      <c r="JES1660" s="34"/>
      <c r="JEZ1660" s="35"/>
      <c r="JFA1660" s="34"/>
      <c r="JFH1660" s="35"/>
      <c r="JFI1660" s="34"/>
      <c r="JFP1660" s="35"/>
      <c r="JFQ1660" s="34"/>
      <c r="JFX1660" s="35"/>
      <c r="JFY1660" s="34"/>
      <c r="JGF1660" s="35"/>
      <c r="JGG1660" s="34"/>
      <c r="JGN1660" s="35"/>
      <c r="JGO1660" s="34"/>
      <c r="JGV1660" s="35"/>
      <c r="JGW1660" s="34"/>
      <c r="JHD1660" s="35"/>
      <c r="JHE1660" s="34"/>
      <c r="JHL1660" s="35"/>
      <c r="JHM1660" s="34"/>
      <c r="JHT1660" s="35"/>
      <c r="JHU1660" s="34"/>
      <c r="JIB1660" s="35"/>
      <c r="JIC1660" s="34"/>
      <c r="JIJ1660" s="35"/>
      <c r="JIK1660" s="34"/>
      <c r="JIR1660" s="35"/>
      <c r="JIS1660" s="34"/>
      <c r="JIZ1660" s="35"/>
      <c r="JJA1660" s="34"/>
      <c r="JJH1660" s="35"/>
      <c r="JJI1660" s="34"/>
      <c r="JJP1660" s="35"/>
      <c r="JJQ1660" s="34"/>
      <c r="JJX1660" s="35"/>
      <c r="JJY1660" s="34"/>
      <c r="JKF1660" s="35"/>
      <c r="JKG1660" s="34"/>
      <c r="JKN1660" s="35"/>
      <c r="JKO1660" s="34"/>
      <c r="JKV1660" s="35"/>
      <c r="JKW1660" s="34"/>
      <c r="JLD1660" s="35"/>
      <c r="JLE1660" s="34"/>
      <c r="JLL1660" s="35"/>
      <c r="JLM1660" s="34"/>
      <c r="JLT1660" s="35"/>
      <c r="JLU1660" s="34"/>
      <c r="JMB1660" s="35"/>
      <c r="JMC1660" s="34"/>
      <c r="JMJ1660" s="35"/>
      <c r="JMK1660" s="34"/>
      <c r="JMR1660" s="35"/>
      <c r="JMS1660" s="34"/>
      <c r="JMZ1660" s="35"/>
      <c r="JNA1660" s="34"/>
      <c r="JNH1660" s="35"/>
      <c r="JNI1660" s="34"/>
      <c r="JNP1660" s="35"/>
      <c r="JNQ1660" s="34"/>
      <c r="JNX1660" s="35"/>
      <c r="JNY1660" s="34"/>
      <c r="JOF1660" s="35"/>
      <c r="JOG1660" s="34"/>
      <c r="JON1660" s="35"/>
      <c r="JOO1660" s="34"/>
      <c r="JOV1660" s="35"/>
      <c r="JOW1660" s="34"/>
      <c r="JPD1660" s="35"/>
      <c r="JPE1660" s="34"/>
      <c r="JPL1660" s="35"/>
      <c r="JPM1660" s="34"/>
      <c r="JPT1660" s="35"/>
      <c r="JPU1660" s="34"/>
      <c r="JQB1660" s="35"/>
      <c r="JQC1660" s="34"/>
      <c r="JQJ1660" s="35"/>
      <c r="JQK1660" s="34"/>
      <c r="JQR1660" s="35"/>
      <c r="JQS1660" s="34"/>
      <c r="JQZ1660" s="35"/>
      <c r="JRA1660" s="34"/>
      <c r="JRH1660" s="35"/>
      <c r="JRI1660" s="34"/>
      <c r="JRP1660" s="35"/>
      <c r="JRQ1660" s="34"/>
      <c r="JRX1660" s="35"/>
      <c r="JRY1660" s="34"/>
      <c r="JSF1660" s="35"/>
      <c r="JSG1660" s="34"/>
      <c r="JSN1660" s="35"/>
      <c r="JSO1660" s="34"/>
      <c r="JSV1660" s="35"/>
      <c r="JSW1660" s="34"/>
      <c r="JTD1660" s="35"/>
      <c r="JTE1660" s="34"/>
      <c r="JTL1660" s="35"/>
      <c r="JTM1660" s="34"/>
      <c r="JTT1660" s="35"/>
      <c r="JTU1660" s="34"/>
      <c r="JUB1660" s="35"/>
      <c r="JUC1660" s="34"/>
      <c r="JUJ1660" s="35"/>
      <c r="JUK1660" s="34"/>
      <c r="JUR1660" s="35"/>
      <c r="JUS1660" s="34"/>
      <c r="JUZ1660" s="35"/>
      <c r="JVA1660" s="34"/>
      <c r="JVH1660" s="35"/>
      <c r="JVI1660" s="34"/>
      <c r="JVP1660" s="35"/>
      <c r="JVQ1660" s="34"/>
      <c r="JVX1660" s="35"/>
      <c r="JVY1660" s="34"/>
      <c r="JWF1660" s="35"/>
      <c r="JWG1660" s="34"/>
      <c r="JWN1660" s="35"/>
      <c r="JWO1660" s="34"/>
      <c r="JWV1660" s="35"/>
      <c r="JWW1660" s="34"/>
      <c r="JXD1660" s="35"/>
      <c r="JXE1660" s="34"/>
      <c r="JXL1660" s="35"/>
      <c r="JXM1660" s="34"/>
      <c r="JXT1660" s="35"/>
      <c r="JXU1660" s="34"/>
      <c r="JYB1660" s="35"/>
      <c r="JYC1660" s="34"/>
      <c r="JYJ1660" s="35"/>
      <c r="JYK1660" s="34"/>
      <c r="JYR1660" s="35"/>
      <c r="JYS1660" s="34"/>
      <c r="JYZ1660" s="35"/>
      <c r="JZA1660" s="34"/>
      <c r="JZH1660" s="35"/>
      <c r="JZI1660" s="34"/>
      <c r="JZP1660" s="35"/>
      <c r="JZQ1660" s="34"/>
      <c r="JZX1660" s="35"/>
      <c r="JZY1660" s="34"/>
      <c r="KAF1660" s="35"/>
      <c r="KAG1660" s="34"/>
      <c r="KAN1660" s="35"/>
      <c r="KAO1660" s="34"/>
      <c r="KAV1660" s="35"/>
      <c r="KAW1660" s="34"/>
      <c r="KBD1660" s="35"/>
      <c r="KBE1660" s="34"/>
      <c r="KBL1660" s="35"/>
      <c r="KBM1660" s="34"/>
      <c r="KBT1660" s="35"/>
      <c r="KBU1660" s="34"/>
      <c r="KCB1660" s="35"/>
      <c r="KCC1660" s="34"/>
      <c r="KCJ1660" s="35"/>
      <c r="KCK1660" s="34"/>
      <c r="KCR1660" s="35"/>
      <c r="KCS1660" s="34"/>
      <c r="KCZ1660" s="35"/>
      <c r="KDA1660" s="34"/>
      <c r="KDH1660" s="35"/>
      <c r="KDI1660" s="34"/>
      <c r="KDP1660" s="35"/>
      <c r="KDQ1660" s="34"/>
      <c r="KDX1660" s="35"/>
      <c r="KDY1660" s="34"/>
      <c r="KEF1660" s="35"/>
      <c r="KEG1660" s="34"/>
      <c r="KEN1660" s="35"/>
      <c r="KEO1660" s="34"/>
      <c r="KEV1660" s="35"/>
      <c r="KEW1660" s="34"/>
      <c r="KFD1660" s="35"/>
      <c r="KFE1660" s="34"/>
      <c r="KFL1660" s="35"/>
      <c r="KFM1660" s="34"/>
      <c r="KFT1660" s="35"/>
      <c r="KFU1660" s="34"/>
      <c r="KGB1660" s="35"/>
      <c r="KGC1660" s="34"/>
      <c r="KGJ1660" s="35"/>
      <c r="KGK1660" s="34"/>
      <c r="KGR1660" s="35"/>
      <c r="KGS1660" s="34"/>
      <c r="KGZ1660" s="35"/>
      <c r="KHA1660" s="34"/>
      <c r="KHH1660" s="35"/>
      <c r="KHI1660" s="34"/>
      <c r="KHP1660" s="35"/>
      <c r="KHQ1660" s="34"/>
      <c r="KHX1660" s="35"/>
      <c r="KHY1660" s="34"/>
      <c r="KIF1660" s="35"/>
      <c r="KIG1660" s="34"/>
      <c r="KIN1660" s="35"/>
      <c r="KIO1660" s="34"/>
      <c r="KIV1660" s="35"/>
      <c r="KIW1660" s="34"/>
      <c r="KJD1660" s="35"/>
      <c r="KJE1660" s="34"/>
      <c r="KJL1660" s="35"/>
      <c r="KJM1660" s="34"/>
      <c r="KJT1660" s="35"/>
      <c r="KJU1660" s="34"/>
      <c r="KKB1660" s="35"/>
      <c r="KKC1660" s="34"/>
      <c r="KKJ1660" s="35"/>
      <c r="KKK1660" s="34"/>
      <c r="KKR1660" s="35"/>
      <c r="KKS1660" s="34"/>
      <c r="KKZ1660" s="35"/>
      <c r="KLA1660" s="34"/>
      <c r="KLH1660" s="35"/>
      <c r="KLI1660" s="34"/>
      <c r="KLP1660" s="35"/>
      <c r="KLQ1660" s="34"/>
      <c r="KLX1660" s="35"/>
      <c r="KLY1660" s="34"/>
      <c r="KMF1660" s="35"/>
      <c r="KMG1660" s="34"/>
      <c r="KMN1660" s="35"/>
      <c r="KMO1660" s="34"/>
      <c r="KMV1660" s="35"/>
      <c r="KMW1660" s="34"/>
      <c r="KND1660" s="35"/>
      <c r="KNE1660" s="34"/>
      <c r="KNL1660" s="35"/>
      <c r="KNM1660" s="34"/>
      <c r="KNT1660" s="35"/>
      <c r="KNU1660" s="34"/>
      <c r="KOB1660" s="35"/>
      <c r="KOC1660" s="34"/>
      <c r="KOJ1660" s="35"/>
      <c r="KOK1660" s="34"/>
      <c r="KOR1660" s="35"/>
      <c r="KOS1660" s="34"/>
      <c r="KOZ1660" s="35"/>
      <c r="KPA1660" s="34"/>
      <c r="KPH1660" s="35"/>
      <c r="KPI1660" s="34"/>
      <c r="KPP1660" s="35"/>
      <c r="KPQ1660" s="34"/>
      <c r="KPX1660" s="35"/>
      <c r="KPY1660" s="34"/>
      <c r="KQF1660" s="35"/>
      <c r="KQG1660" s="34"/>
      <c r="KQN1660" s="35"/>
      <c r="KQO1660" s="34"/>
      <c r="KQV1660" s="35"/>
      <c r="KQW1660" s="34"/>
      <c r="KRD1660" s="35"/>
      <c r="KRE1660" s="34"/>
      <c r="KRL1660" s="35"/>
      <c r="KRM1660" s="34"/>
      <c r="KRT1660" s="35"/>
      <c r="KRU1660" s="34"/>
      <c r="KSB1660" s="35"/>
      <c r="KSC1660" s="34"/>
      <c r="KSJ1660" s="35"/>
      <c r="KSK1660" s="34"/>
      <c r="KSR1660" s="35"/>
      <c r="KSS1660" s="34"/>
      <c r="KSZ1660" s="35"/>
      <c r="KTA1660" s="34"/>
      <c r="KTH1660" s="35"/>
      <c r="KTI1660" s="34"/>
      <c r="KTP1660" s="35"/>
      <c r="KTQ1660" s="34"/>
      <c r="KTX1660" s="35"/>
      <c r="KTY1660" s="34"/>
      <c r="KUF1660" s="35"/>
      <c r="KUG1660" s="34"/>
      <c r="KUN1660" s="35"/>
      <c r="KUO1660" s="34"/>
      <c r="KUV1660" s="35"/>
      <c r="KUW1660" s="34"/>
      <c r="KVD1660" s="35"/>
      <c r="KVE1660" s="34"/>
      <c r="KVL1660" s="35"/>
      <c r="KVM1660" s="34"/>
      <c r="KVT1660" s="35"/>
      <c r="KVU1660" s="34"/>
      <c r="KWB1660" s="35"/>
      <c r="KWC1660" s="34"/>
      <c r="KWJ1660" s="35"/>
      <c r="KWK1660" s="34"/>
      <c r="KWR1660" s="35"/>
      <c r="KWS1660" s="34"/>
      <c r="KWZ1660" s="35"/>
      <c r="KXA1660" s="34"/>
      <c r="KXH1660" s="35"/>
      <c r="KXI1660" s="34"/>
      <c r="KXP1660" s="35"/>
      <c r="KXQ1660" s="34"/>
      <c r="KXX1660" s="35"/>
      <c r="KXY1660" s="34"/>
      <c r="KYF1660" s="35"/>
      <c r="KYG1660" s="34"/>
      <c r="KYN1660" s="35"/>
      <c r="KYO1660" s="34"/>
      <c r="KYV1660" s="35"/>
      <c r="KYW1660" s="34"/>
      <c r="KZD1660" s="35"/>
      <c r="KZE1660" s="34"/>
      <c r="KZL1660" s="35"/>
      <c r="KZM1660" s="34"/>
      <c r="KZT1660" s="35"/>
      <c r="KZU1660" s="34"/>
      <c r="LAB1660" s="35"/>
      <c r="LAC1660" s="34"/>
      <c r="LAJ1660" s="35"/>
      <c r="LAK1660" s="34"/>
      <c r="LAR1660" s="35"/>
      <c r="LAS1660" s="34"/>
      <c r="LAZ1660" s="35"/>
      <c r="LBA1660" s="34"/>
      <c r="LBH1660" s="35"/>
      <c r="LBI1660" s="34"/>
      <c r="LBP1660" s="35"/>
      <c r="LBQ1660" s="34"/>
      <c r="LBX1660" s="35"/>
      <c r="LBY1660" s="34"/>
      <c r="LCF1660" s="35"/>
      <c r="LCG1660" s="34"/>
      <c r="LCN1660" s="35"/>
      <c r="LCO1660" s="34"/>
      <c r="LCV1660" s="35"/>
      <c r="LCW1660" s="34"/>
      <c r="LDD1660" s="35"/>
      <c r="LDE1660" s="34"/>
      <c r="LDL1660" s="35"/>
      <c r="LDM1660" s="34"/>
      <c r="LDT1660" s="35"/>
      <c r="LDU1660" s="34"/>
      <c r="LEB1660" s="35"/>
      <c r="LEC1660" s="34"/>
      <c r="LEJ1660" s="35"/>
      <c r="LEK1660" s="34"/>
      <c r="LER1660" s="35"/>
      <c r="LES1660" s="34"/>
      <c r="LEZ1660" s="35"/>
      <c r="LFA1660" s="34"/>
      <c r="LFH1660" s="35"/>
      <c r="LFI1660" s="34"/>
      <c r="LFP1660" s="35"/>
      <c r="LFQ1660" s="34"/>
      <c r="LFX1660" s="35"/>
      <c r="LFY1660" s="34"/>
      <c r="LGF1660" s="35"/>
      <c r="LGG1660" s="34"/>
      <c r="LGN1660" s="35"/>
      <c r="LGO1660" s="34"/>
      <c r="LGV1660" s="35"/>
      <c r="LGW1660" s="34"/>
      <c r="LHD1660" s="35"/>
      <c r="LHE1660" s="34"/>
      <c r="LHL1660" s="35"/>
      <c r="LHM1660" s="34"/>
      <c r="LHT1660" s="35"/>
      <c r="LHU1660" s="34"/>
      <c r="LIB1660" s="35"/>
      <c r="LIC1660" s="34"/>
      <c r="LIJ1660" s="35"/>
      <c r="LIK1660" s="34"/>
      <c r="LIR1660" s="35"/>
      <c r="LIS1660" s="34"/>
      <c r="LIZ1660" s="35"/>
      <c r="LJA1660" s="34"/>
      <c r="LJH1660" s="35"/>
      <c r="LJI1660" s="34"/>
      <c r="LJP1660" s="35"/>
      <c r="LJQ1660" s="34"/>
      <c r="LJX1660" s="35"/>
      <c r="LJY1660" s="34"/>
      <c r="LKF1660" s="35"/>
      <c r="LKG1660" s="34"/>
      <c r="LKN1660" s="35"/>
      <c r="LKO1660" s="34"/>
      <c r="LKV1660" s="35"/>
      <c r="LKW1660" s="34"/>
      <c r="LLD1660" s="35"/>
      <c r="LLE1660" s="34"/>
      <c r="LLL1660" s="35"/>
      <c r="LLM1660" s="34"/>
      <c r="LLT1660" s="35"/>
      <c r="LLU1660" s="34"/>
      <c r="LMB1660" s="35"/>
      <c r="LMC1660" s="34"/>
      <c r="LMJ1660" s="35"/>
      <c r="LMK1660" s="34"/>
      <c r="LMR1660" s="35"/>
      <c r="LMS1660" s="34"/>
      <c r="LMZ1660" s="35"/>
      <c r="LNA1660" s="34"/>
      <c r="LNH1660" s="35"/>
      <c r="LNI1660" s="34"/>
      <c r="LNP1660" s="35"/>
      <c r="LNQ1660" s="34"/>
      <c r="LNX1660" s="35"/>
      <c r="LNY1660" s="34"/>
      <c r="LOF1660" s="35"/>
      <c r="LOG1660" s="34"/>
      <c r="LON1660" s="35"/>
      <c r="LOO1660" s="34"/>
      <c r="LOV1660" s="35"/>
      <c r="LOW1660" s="34"/>
      <c r="LPD1660" s="35"/>
      <c r="LPE1660" s="34"/>
      <c r="LPL1660" s="35"/>
      <c r="LPM1660" s="34"/>
      <c r="LPT1660" s="35"/>
      <c r="LPU1660" s="34"/>
      <c r="LQB1660" s="35"/>
      <c r="LQC1660" s="34"/>
      <c r="LQJ1660" s="35"/>
      <c r="LQK1660" s="34"/>
      <c r="LQR1660" s="35"/>
      <c r="LQS1660" s="34"/>
      <c r="LQZ1660" s="35"/>
      <c r="LRA1660" s="34"/>
      <c r="LRH1660" s="35"/>
      <c r="LRI1660" s="34"/>
      <c r="LRP1660" s="35"/>
      <c r="LRQ1660" s="34"/>
      <c r="LRX1660" s="35"/>
      <c r="LRY1660" s="34"/>
      <c r="LSF1660" s="35"/>
      <c r="LSG1660" s="34"/>
      <c r="LSN1660" s="35"/>
      <c r="LSO1660" s="34"/>
      <c r="LSV1660" s="35"/>
      <c r="LSW1660" s="34"/>
      <c r="LTD1660" s="35"/>
      <c r="LTE1660" s="34"/>
      <c r="LTL1660" s="35"/>
      <c r="LTM1660" s="34"/>
      <c r="LTT1660" s="35"/>
      <c r="LTU1660" s="34"/>
      <c r="LUB1660" s="35"/>
      <c r="LUC1660" s="34"/>
      <c r="LUJ1660" s="35"/>
      <c r="LUK1660" s="34"/>
      <c r="LUR1660" s="35"/>
      <c r="LUS1660" s="34"/>
      <c r="LUZ1660" s="35"/>
      <c r="LVA1660" s="34"/>
      <c r="LVH1660" s="35"/>
      <c r="LVI1660" s="34"/>
      <c r="LVP1660" s="35"/>
      <c r="LVQ1660" s="34"/>
      <c r="LVX1660" s="35"/>
      <c r="LVY1660" s="34"/>
      <c r="LWF1660" s="35"/>
      <c r="LWG1660" s="34"/>
      <c r="LWN1660" s="35"/>
      <c r="LWO1660" s="34"/>
      <c r="LWV1660" s="35"/>
      <c r="LWW1660" s="34"/>
      <c r="LXD1660" s="35"/>
      <c r="LXE1660" s="34"/>
      <c r="LXL1660" s="35"/>
      <c r="LXM1660" s="34"/>
      <c r="LXT1660" s="35"/>
      <c r="LXU1660" s="34"/>
      <c r="LYB1660" s="35"/>
      <c r="LYC1660" s="34"/>
      <c r="LYJ1660" s="35"/>
      <c r="LYK1660" s="34"/>
      <c r="LYR1660" s="35"/>
      <c r="LYS1660" s="34"/>
      <c r="LYZ1660" s="35"/>
      <c r="LZA1660" s="34"/>
      <c r="LZH1660" s="35"/>
      <c r="LZI1660" s="34"/>
      <c r="LZP1660" s="35"/>
      <c r="LZQ1660" s="34"/>
      <c r="LZX1660" s="35"/>
      <c r="LZY1660" s="34"/>
      <c r="MAF1660" s="35"/>
      <c r="MAG1660" s="34"/>
      <c r="MAN1660" s="35"/>
      <c r="MAO1660" s="34"/>
      <c r="MAV1660" s="35"/>
      <c r="MAW1660" s="34"/>
      <c r="MBD1660" s="35"/>
      <c r="MBE1660" s="34"/>
      <c r="MBL1660" s="35"/>
      <c r="MBM1660" s="34"/>
      <c r="MBT1660" s="35"/>
      <c r="MBU1660" s="34"/>
      <c r="MCB1660" s="35"/>
      <c r="MCC1660" s="34"/>
      <c r="MCJ1660" s="35"/>
      <c r="MCK1660" s="34"/>
      <c r="MCR1660" s="35"/>
      <c r="MCS1660" s="34"/>
      <c r="MCZ1660" s="35"/>
      <c r="MDA1660" s="34"/>
      <c r="MDH1660" s="35"/>
      <c r="MDI1660" s="34"/>
      <c r="MDP1660" s="35"/>
      <c r="MDQ1660" s="34"/>
      <c r="MDX1660" s="35"/>
      <c r="MDY1660" s="34"/>
      <c r="MEF1660" s="35"/>
      <c r="MEG1660" s="34"/>
      <c r="MEN1660" s="35"/>
      <c r="MEO1660" s="34"/>
      <c r="MEV1660" s="35"/>
      <c r="MEW1660" s="34"/>
      <c r="MFD1660" s="35"/>
      <c r="MFE1660" s="34"/>
      <c r="MFL1660" s="35"/>
      <c r="MFM1660" s="34"/>
      <c r="MFT1660" s="35"/>
      <c r="MFU1660" s="34"/>
      <c r="MGB1660" s="35"/>
      <c r="MGC1660" s="34"/>
      <c r="MGJ1660" s="35"/>
      <c r="MGK1660" s="34"/>
      <c r="MGR1660" s="35"/>
      <c r="MGS1660" s="34"/>
      <c r="MGZ1660" s="35"/>
      <c r="MHA1660" s="34"/>
      <c r="MHH1660" s="35"/>
      <c r="MHI1660" s="34"/>
      <c r="MHP1660" s="35"/>
      <c r="MHQ1660" s="34"/>
      <c r="MHX1660" s="35"/>
      <c r="MHY1660" s="34"/>
      <c r="MIF1660" s="35"/>
      <c r="MIG1660" s="34"/>
      <c r="MIN1660" s="35"/>
      <c r="MIO1660" s="34"/>
      <c r="MIV1660" s="35"/>
      <c r="MIW1660" s="34"/>
      <c r="MJD1660" s="35"/>
      <c r="MJE1660" s="34"/>
      <c r="MJL1660" s="35"/>
      <c r="MJM1660" s="34"/>
      <c r="MJT1660" s="35"/>
      <c r="MJU1660" s="34"/>
      <c r="MKB1660" s="35"/>
      <c r="MKC1660" s="34"/>
      <c r="MKJ1660" s="35"/>
      <c r="MKK1660" s="34"/>
      <c r="MKR1660" s="35"/>
      <c r="MKS1660" s="34"/>
      <c r="MKZ1660" s="35"/>
      <c r="MLA1660" s="34"/>
      <c r="MLH1660" s="35"/>
      <c r="MLI1660" s="34"/>
      <c r="MLP1660" s="35"/>
      <c r="MLQ1660" s="34"/>
      <c r="MLX1660" s="35"/>
      <c r="MLY1660" s="34"/>
      <c r="MMF1660" s="35"/>
      <c r="MMG1660" s="34"/>
      <c r="MMN1660" s="35"/>
      <c r="MMO1660" s="34"/>
      <c r="MMV1660" s="35"/>
      <c r="MMW1660" s="34"/>
      <c r="MND1660" s="35"/>
      <c r="MNE1660" s="34"/>
      <c r="MNL1660" s="35"/>
      <c r="MNM1660" s="34"/>
      <c r="MNT1660" s="35"/>
      <c r="MNU1660" s="34"/>
      <c r="MOB1660" s="35"/>
      <c r="MOC1660" s="34"/>
      <c r="MOJ1660" s="35"/>
      <c r="MOK1660" s="34"/>
      <c r="MOR1660" s="35"/>
      <c r="MOS1660" s="34"/>
      <c r="MOZ1660" s="35"/>
      <c r="MPA1660" s="34"/>
      <c r="MPH1660" s="35"/>
      <c r="MPI1660" s="34"/>
      <c r="MPP1660" s="35"/>
      <c r="MPQ1660" s="34"/>
      <c r="MPX1660" s="35"/>
      <c r="MPY1660" s="34"/>
      <c r="MQF1660" s="35"/>
      <c r="MQG1660" s="34"/>
      <c r="MQN1660" s="35"/>
      <c r="MQO1660" s="34"/>
      <c r="MQV1660" s="35"/>
      <c r="MQW1660" s="34"/>
      <c r="MRD1660" s="35"/>
      <c r="MRE1660" s="34"/>
      <c r="MRL1660" s="35"/>
      <c r="MRM1660" s="34"/>
      <c r="MRT1660" s="35"/>
      <c r="MRU1660" s="34"/>
      <c r="MSB1660" s="35"/>
      <c r="MSC1660" s="34"/>
      <c r="MSJ1660" s="35"/>
      <c r="MSK1660" s="34"/>
      <c r="MSR1660" s="35"/>
      <c r="MSS1660" s="34"/>
      <c r="MSZ1660" s="35"/>
      <c r="MTA1660" s="34"/>
      <c r="MTH1660" s="35"/>
      <c r="MTI1660" s="34"/>
      <c r="MTP1660" s="35"/>
      <c r="MTQ1660" s="34"/>
      <c r="MTX1660" s="35"/>
      <c r="MTY1660" s="34"/>
      <c r="MUF1660" s="35"/>
      <c r="MUG1660" s="34"/>
      <c r="MUN1660" s="35"/>
      <c r="MUO1660" s="34"/>
      <c r="MUV1660" s="35"/>
      <c r="MUW1660" s="34"/>
      <c r="MVD1660" s="35"/>
      <c r="MVE1660" s="34"/>
      <c r="MVL1660" s="35"/>
      <c r="MVM1660" s="34"/>
      <c r="MVT1660" s="35"/>
      <c r="MVU1660" s="34"/>
      <c r="MWB1660" s="35"/>
      <c r="MWC1660" s="34"/>
      <c r="MWJ1660" s="35"/>
      <c r="MWK1660" s="34"/>
      <c r="MWR1660" s="35"/>
      <c r="MWS1660" s="34"/>
      <c r="MWZ1660" s="35"/>
      <c r="MXA1660" s="34"/>
      <c r="MXH1660" s="35"/>
      <c r="MXI1660" s="34"/>
      <c r="MXP1660" s="35"/>
      <c r="MXQ1660" s="34"/>
      <c r="MXX1660" s="35"/>
      <c r="MXY1660" s="34"/>
      <c r="MYF1660" s="35"/>
      <c r="MYG1660" s="34"/>
      <c r="MYN1660" s="35"/>
      <c r="MYO1660" s="34"/>
      <c r="MYV1660" s="35"/>
      <c r="MYW1660" s="34"/>
      <c r="MZD1660" s="35"/>
      <c r="MZE1660" s="34"/>
      <c r="MZL1660" s="35"/>
      <c r="MZM1660" s="34"/>
      <c r="MZT1660" s="35"/>
      <c r="MZU1660" s="34"/>
      <c r="NAB1660" s="35"/>
      <c r="NAC1660" s="34"/>
      <c r="NAJ1660" s="35"/>
      <c r="NAK1660" s="34"/>
      <c r="NAR1660" s="35"/>
      <c r="NAS1660" s="34"/>
      <c r="NAZ1660" s="35"/>
      <c r="NBA1660" s="34"/>
      <c r="NBH1660" s="35"/>
      <c r="NBI1660" s="34"/>
      <c r="NBP1660" s="35"/>
      <c r="NBQ1660" s="34"/>
      <c r="NBX1660" s="35"/>
      <c r="NBY1660" s="34"/>
      <c r="NCF1660" s="35"/>
      <c r="NCG1660" s="34"/>
      <c r="NCN1660" s="35"/>
      <c r="NCO1660" s="34"/>
      <c r="NCV1660" s="35"/>
      <c r="NCW1660" s="34"/>
      <c r="NDD1660" s="35"/>
      <c r="NDE1660" s="34"/>
      <c r="NDL1660" s="35"/>
      <c r="NDM1660" s="34"/>
      <c r="NDT1660" s="35"/>
      <c r="NDU1660" s="34"/>
      <c r="NEB1660" s="35"/>
      <c r="NEC1660" s="34"/>
      <c r="NEJ1660" s="35"/>
      <c r="NEK1660" s="34"/>
      <c r="NER1660" s="35"/>
      <c r="NES1660" s="34"/>
      <c r="NEZ1660" s="35"/>
      <c r="NFA1660" s="34"/>
      <c r="NFH1660" s="35"/>
      <c r="NFI1660" s="34"/>
      <c r="NFP1660" s="35"/>
      <c r="NFQ1660" s="34"/>
      <c r="NFX1660" s="35"/>
      <c r="NFY1660" s="34"/>
      <c r="NGF1660" s="35"/>
      <c r="NGG1660" s="34"/>
      <c r="NGN1660" s="35"/>
      <c r="NGO1660" s="34"/>
      <c r="NGV1660" s="35"/>
      <c r="NGW1660" s="34"/>
      <c r="NHD1660" s="35"/>
      <c r="NHE1660" s="34"/>
      <c r="NHL1660" s="35"/>
      <c r="NHM1660" s="34"/>
      <c r="NHT1660" s="35"/>
      <c r="NHU1660" s="34"/>
      <c r="NIB1660" s="35"/>
      <c r="NIC1660" s="34"/>
      <c r="NIJ1660" s="35"/>
      <c r="NIK1660" s="34"/>
      <c r="NIR1660" s="35"/>
      <c r="NIS1660" s="34"/>
      <c r="NIZ1660" s="35"/>
      <c r="NJA1660" s="34"/>
      <c r="NJH1660" s="35"/>
      <c r="NJI1660" s="34"/>
      <c r="NJP1660" s="35"/>
      <c r="NJQ1660" s="34"/>
      <c r="NJX1660" s="35"/>
      <c r="NJY1660" s="34"/>
      <c r="NKF1660" s="35"/>
      <c r="NKG1660" s="34"/>
      <c r="NKN1660" s="35"/>
      <c r="NKO1660" s="34"/>
      <c r="NKV1660" s="35"/>
      <c r="NKW1660" s="34"/>
      <c r="NLD1660" s="35"/>
      <c r="NLE1660" s="34"/>
      <c r="NLL1660" s="35"/>
      <c r="NLM1660" s="34"/>
      <c r="NLT1660" s="35"/>
      <c r="NLU1660" s="34"/>
      <c r="NMB1660" s="35"/>
      <c r="NMC1660" s="34"/>
      <c r="NMJ1660" s="35"/>
      <c r="NMK1660" s="34"/>
      <c r="NMR1660" s="35"/>
      <c r="NMS1660" s="34"/>
      <c r="NMZ1660" s="35"/>
      <c r="NNA1660" s="34"/>
      <c r="NNH1660" s="35"/>
      <c r="NNI1660" s="34"/>
      <c r="NNP1660" s="35"/>
      <c r="NNQ1660" s="34"/>
      <c r="NNX1660" s="35"/>
      <c r="NNY1660" s="34"/>
      <c r="NOF1660" s="35"/>
      <c r="NOG1660" s="34"/>
      <c r="NON1660" s="35"/>
      <c r="NOO1660" s="34"/>
      <c r="NOV1660" s="35"/>
      <c r="NOW1660" s="34"/>
      <c r="NPD1660" s="35"/>
      <c r="NPE1660" s="34"/>
      <c r="NPL1660" s="35"/>
      <c r="NPM1660" s="34"/>
      <c r="NPT1660" s="35"/>
      <c r="NPU1660" s="34"/>
      <c r="NQB1660" s="35"/>
      <c r="NQC1660" s="34"/>
      <c r="NQJ1660" s="35"/>
      <c r="NQK1660" s="34"/>
      <c r="NQR1660" s="35"/>
      <c r="NQS1660" s="34"/>
      <c r="NQZ1660" s="35"/>
      <c r="NRA1660" s="34"/>
      <c r="NRH1660" s="35"/>
      <c r="NRI1660" s="34"/>
      <c r="NRP1660" s="35"/>
      <c r="NRQ1660" s="34"/>
      <c r="NRX1660" s="35"/>
      <c r="NRY1660" s="34"/>
      <c r="NSF1660" s="35"/>
      <c r="NSG1660" s="34"/>
      <c r="NSN1660" s="35"/>
      <c r="NSO1660" s="34"/>
      <c r="NSV1660" s="35"/>
      <c r="NSW1660" s="34"/>
      <c r="NTD1660" s="35"/>
      <c r="NTE1660" s="34"/>
      <c r="NTL1660" s="35"/>
      <c r="NTM1660" s="34"/>
      <c r="NTT1660" s="35"/>
      <c r="NTU1660" s="34"/>
      <c r="NUB1660" s="35"/>
      <c r="NUC1660" s="34"/>
      <c r="NUJ1660" s="35"/>
      <c r="NUK1660" s="34"/>
      <c r="NUR1660" s="35"/>
      <c r="NUS1660" s="34"/>
      <c r="NUZ1660" s="35"/>
      <c r="NVA1660" s="34"/>
      <c r="NVH1660" s="35"/>
      <c r="NVI1660" s="34"/>
      <c r="NVP1660" s="35"/>
      <c r="NVQ1660" s="34"/>
      <c r="NVX1660" s="35"/>
      <c r="NVY1660" s="34"/>
      <c r="NWF1660" s="35"/>
      <c r="NWG1660" s="34"/>
      <c r="NWN1660" s="35"/>
      <c r="NWO1660" s="34"/>
      <c r="NWV1660" s="35"/>
      <c r="NWW1660" s="34"/>
      <c r="NXD1660" s="35"/>
      <c r="NXE1660" s="34"/>
      <c r="NXL1660" s="35"/>
      <c r="NXM1660" s="34"/>
      <c r="NXT1660" s="35"/>
      <c r="NXU1660" s="34"/>
      <c r="NYB1660" s="35"/>
      <c r="NYC1660" s="34"/>
      <c r="NYJ1660" s="35"/>
      <c r="NYK1660" s="34"/>
      <c r="NYR1660" s="35"/>
      <c r="NYS1660" s="34"/>
      <c r="NYZ1660" s="35"/>
      <c r="NZA1660" s="34"/>
      <c r="NZH1660" s="35"/>
      <c r="NZI1660" s="34"/>
      <c r="NZP1660" s="35"/>
      <c r="NZQ1660" s="34"/>
      <c r="NZX1660" s="35"/>
      <c r="NZY1660" s="34"/>
      <c r="OAF1660" s="35"/>
      <c r="OAG1660" s="34"/>
      <c r="OAN1660" s="35"/>
      <c r="OAO1660" s="34"/>
      <c r="OAV1660" s="35"/>
      <c r="OAW1660" s="34"/>
      <c r="OBD1660" s="35"/>
      <c r="OBE1660" s="34"/>
      <c r="OBL1660" s="35"/>
      <c r="OBM1660" s="34"/>
      <c r="OBT1660" s="35"/>
      <c r="OBU1660" s="34"/>
      <c r="OCB1660" s="35"/>
      <c r="OCC1660" s="34"/>
      <c r="OCJ1660" s="35"/>
      <c r="OCK1660" s="34"/>
      <c r="OCR1660" s="35"/>
      <c r="OCS1660" s="34"/>
      <c r="OCZ1660" s="35"/>
      <c r="ODA1660" s="34"/>
      <c r="ODH1660" s="35"/>
      <c r="ODI1660" s="34"/>
      <c r="ODP1660" s="35"/>
      <c r="ODQ1660" s="34"/>
      <c r="ODX1660" s="35"/>
      <c r="ODY1660" s="34"/>
      <c r="OEF1660" s="35"/>
      <c r="OEG1660" s="34"/>
      <c r="OEN1660" s="35"/>
      <c r="OEO1660" s="34"/>
      <c r="OEV1660" s="35"/>
      <c r="OEW1660" s="34"/>
      <c r="OFD1660" s="35"/>
      <c r="OFE1660" s="34"/>
      <c r="OFL1660" s="35"/>
      <c r="OFM1660" s="34"/>
      <c r="OFT1660" s="35"/>
      <c r="OFU1660" s="34"/>
      <c r="OGB1660" s="35"/>
      <c r="OGC1660" s="34"/>
      <c r="OGJ1660" s="35"/>
      <c r="OGK1660" s="34"/>
      <c r="OGR1660" s="35"/>
      <c r="OGS1660" s="34"/>
      <c r="OGZ1660" s="35"/>
      <c r="OHA1660" s="34"/>
      <c r="OHH1660" s="35"/>
      <c r="OHI1660" s="34"/>
      <c r="OHP1660" s="35"/>
      <c r="OHQ1660" s="34"/>
      <c r="OHX1660" s="35"/>
      <c r="OHY1660" s="34"/>
      <c r="OIF1660" s="35"/>
      <c r="OIG1660" s="34"/>
      <c r="OIN1660" s="35"/>
      <c r="OIO1660" s="34"/>
      <c r="OIV1660" s="35"/>
      <c r="OIW1660" s="34"/>
      <c r="OJD1660" s="35"/>
      <c r="OJE1660" s="34"/>
      <c r="OJL1660" s="35"/>
      <c r="OJM1660" s="34"/>
      <c r="OJT1660" s="35"/>
      <c r="OJU1660" s="34"/>
      <c r="OKB1660" s="35"/>
      <c r="OKC1660" s="34"/>
      <c r="OKJ1660" s="35"/>
      <c r="OKK1660" s="34"/>
      <c r="OKR1660" s="35"/>
      <c r="OKS1660" s="34"/>
      <c r="OKZ1660" s="35"/>
      <c r="OLA1660" s="34"/>
      <c r="OLH1660" s="35"/>
      <c r="OLI1660" s="34"/>
      <c r="OLP1660" s="35"/>
      <c r="OLQ1660" s="34"/>
      <c r="OLX1660" s="35"/>
      <c r="OLY1660" s="34"/>
      <c r="OMF1660" s="35"/>
      <c r="OMG1660" s="34"/>
      <c r="OMN1660" s="35"/>
      <c r="OMO1660" s="34"/>
      <c r="OMV1660" s="35"/>
      <c r="OMW1660" s="34"/>
      <c r="OND1660" s="35"/>
      <c r="ONE1660" s="34"/>
      <c r="ONL1660" s="35"/>
      <c r="ONM1660" s="34"/>
      <c r="ONT1660" s="35"/>
      <c r="ONU1660" s="34"/>
      <c r="OOB1660" s="35"/>
      <c r="OOC1660" s="34"/>
      <c r="OOJ1660" s="35"/>
      <c r="OOK1660" s="34"/>
      <c r="OOR1660" s="35"/>
      <c r="OOS1660" s="34"/>
      <c r="OOZ1660" s="35"/>
      <c r="OPA1660" s="34"/>
      <c r="OPH1660" s="35"/>
      <c r="OPI1660" s="34"/>
      <c r="OPP1660" s="35"/>
      <c r="OPQ1660" s="34"/>
      <c r="OPX1660" s="35"/>
      <c r="OPY1660" s="34"/>
      <c r="OQF1660" s="35"/>
      <c r="OQG1660" s="34"/>
      <c r="OQN1660" s="35"/>
      <c r="OQO1660" s="34"/>
      <c r="OQV1660" s="35"/>
      <c r="OQW1660" s="34"/>
      <c r="ORD1660" s="35"/>
      <c r="ORE1660" s="34"/>
      <c r="ORL1660" s="35"/>
      <c r="ORM1660" s="34"/>
      <c r="ORT1660" s="35"/>
      <c r="ORU1660" s="34"/>
      <c r="OSB1660" s="35"/>
      <c r="OSC1660" s="34"/>
      <c r="OSJ1660" s="35"/>
      <c r="OSK1660" s="34"/>
      <c r="OSR1660" s="35"/>
      <c r="OSS1660" s="34"/>
      <c r="OSZ1660" s="35"/>
      <c r="OTA1660" s="34"/>
      <c r="OTH1660" s="35"/>
      <c r="OTI1660" s="34"/>
      <c r="OTP1660" s="35"/>
      <c r="OTQ1660" s="34"/>
      <c r="OTX1660" s="35"/>
      <c r="OTY1660" s="34"/>
      <c r="OUF1660" s="35"/>
      <c r="OUG1660" s="34"/>
      <c r="OUN1660" s="35"/>
      <c r="OUO1660" s="34"/>
      <c r="OUV1660" s="35"/>
      <c r="OUW1660" s="34"/>
      <c r="OVD1660" s="35"/>
      <c r="OVE1660" s="34"/>
      <c r="OVL1660" s="35"/>
      <c r="OVM1660" s="34"/>
      <c r="OVT1660" s="35"/>
      <c r="OVU1660" s="34"/>
      <c r="OWB1660" s="35"/>
      <c r="OWC1660" s="34"/>
      <c r="OWJ1660" s="35"/>
      <c r="OWK1660" s="34"/>
      <c r="OWR1660" s="35"/>
      <c r="OWS1660" s="34"/>
      <c r="OWZ1660" s="35"/>
      <c r="OXA1660" s="34"/>
      <c r="OXH1660" s="35"/>
      <c r="OXI1660" s="34"/>
      <c r="OXP1660" s="35"/>
      <c r="OXQ1660" s="34"/>
      <c r="OXX1660" s="35"/>
      <c r="OXY1660" s="34"/>
      <c r="OYF1660" s="35"/>
      <c r="OYG1660" s="34"/>
      <c r="OYN1660" s="35"/>
      <c r="OYO1660" s="34"/>
      <c r="OYV1660" s="35"/>
      <c r="OYW1660" s="34"/>
      <c r="OZD1660" s="35"/>
      <c r="OZE1660" s="34"/>
      <c r="OZL1660" s="35"/>
      <c r="OZM1660" s="34"/>
      <c r="OZT1660" s="35"/>
      <c r="OZU1660" s="34"/>
      <c r="PAB1660" s="35"/>
      <c r="PAC1660" s="34"/>
      <c r="PAJ1660" s="35"/>
      <c r="PAK1660" s="34"/>
      <c r="PAR1660" s="35"/>
      <c r="PAS1660" s="34"/>
      <c r="PAZ1660" s="35"/>
      <c r="PBA1660" s="34"/>
      <c r="PBH1660" s="35"/>
      <c r="PBI1660" s="34"/>
      <c r="PBP1660" s="35"/>
      <c r="PBQ1660" s="34"/>
      <c r="PBX1660" s="35"/>
      <c r="PBY1660" s="34"/>
      <c r="PCF1660" s="35"/>
      <c r="PCG1660" s="34"/>
      <c r="PCN1660" s="35"/>
      <c r="PCO1660" s="34"/>
      <c r="PCV1660" s="35"/>
      <c r="PCW1660" s="34"/>
      <c r="PDD1660" s="35"/>
      <c r="PDE1660" s="34"/>
      <c r="PDL1660" s="35"/>
      <c r="PDM1660" s="34"/>
      <c r="PDT1660" s="35"/>
      <c r="PDU1660" s="34"/>
      <c r="PEB1660" s="35"/>
      <c r="PEC1660" s="34"/>
      <c r="PEJ1660" s="35"/>
      <c r="PEK1660" s="34"/>
      <c r="PER1660" s="35"/>
      <c r="PES1660" s="34"/>
      <c r="PEZ1660" s="35"/>
      <c r="PFA1660" s="34"/>
      <c r="PFH1660" s="35"/>
      <c r="PFI1660" s="34"/>
      <c r="PFP1660" s="35"/>
      <c r="PFQ1660" s="34"/>
      <c r="PFX1660" s="35"/>
      <c r="PFY1660" s="34"/>
      <c r="PGF1660" s="35"/>
      <c r="PGG1660" s="34"/>
      <c r="PGN1660" s="35"/>
      <c r="PGO1660" s="34"/>
      <c r="PGV1660" s="35"/>
      <c r="PGW1660" s="34"/>
      <c r="PHD1660" s="35"/>
      <c r="PHE1660" s="34"/>
      <c r="PHL1660" s="35"/>
      <c r="PHM1660" s="34"/>
      <c r="PHT1660" s="35"/>
      <c r="PHU1660" s="34"/>
      <c r="PIB1660" s="35"/>
      <c r="PIC1660" s="34"/>
      <c r="PIJ1660" s="35"/>
      <c r="PIK1660" s="34"/>
      <c r="PIR1660" s="35"/>
      <c r="PIS1660" s="34"/>
      <c r="PIZ1660" s="35"/>
      <c r="PJA1660" s="34"/>
      <c r="PJH1660" s="35"/>
      <c r="PJI1660" s="34"/>
      <c r="PJP1660" s="35"/>
      <c r="PJQ1660" s="34"/>
      <c r="PJX1660" s="35"/>
      <c r="PJY1660" s="34"/>
      <c r="PKF1660" s="35"/>
      <c r="PKG1660" s="34"/>
      <c r="PKN1660" s="35"/>
      <c r="PKO1660" s="34"/>
      <c r="PKV1660" s="35"/>
      <c r="PKW1660" s="34"/>
      <c r="PLD1660" s="35"/>
      <c r="PLE1660" s="34"/>
      <c r="PLL1660" s="35"/>
      <c r="PLM1660" s="34"/>
      <c r="PLT1660" s="35"/>
      <c r="PLU1660" s="34"/>
      <c r="PMB1660" s="35"/>
      <c r="PMC1660" s="34"/>
      <c r="PMJ1660" s="35"/>
      <c r="PMK1660" s="34"/>
      <c r="PMR1660" s="35"/>
      <c r="PMS1660" s="34"/>
      <c r="PMZ1660" s="35"/>
      <c r="PNA1660" s="34"/>
      <c r="PNH1660" s="35"/>
      <c r="PNI1660" s="34"/>
      <c r="PNP1660" s="35"/>
      <c r="PNQ1660" s="34"/>
      <c r="PNX1660" s="35"/>
      <c r="PNY1660" s="34"/>
      <c r="POF1660" s="35"/>
      <c r="POG1660" s="34"/>
      <c r="PON1660" s="35"/>
      <c r="POO1660" s="34"/>
      <c r="POV1660" s="35"/>
      <c r="POW1660" s="34"/>
      <c r="PPD1660" s="35"/>
      <c r="PPE1660" s="34"/>
      <c r="PPL1660" s="35"/>
      <c r="PPM1660" s="34"/>
      <c r="PPT1660" s="35"/>
      <c r="PPU1660" s="34"/>
      <c r="PQB1660" s="35"/>
      <c r="PQC1660" s="34"/>
      <c r="PQJ1660" s="35"/>
      <c r="PQK1660" s="34"/>
      <c r="PQR1660" s="35"/>
      <c r="PQS1660" s="34"/>
      <c r="PQZ1660" s="35"/>
      <c r="PRA1660" s="34"/>
      <c r="PRH1660" s="35"/>
      <c r="PRI1660" s="34"/>
      <c r="PRP1660" s="35"/>
      <c r="PRQ1660" s="34"/>
      <c r="PRX1660" s="35"/>
      <c r="PRY1660" s="34"/>
      <c r="PSF1660" s="35"/>
      <c r="PSG1660" s="34"/>
      <c r="PSN1660" s="35"/>
      <c r="PSO1660" s="34"/>
      <c r="PSV1660" s="35"/>
      <c r="PSW1660" s="34"/>
      <c r="PTD1660" s="35"/>
      <c r="PTE1660" s="34"/>
      <c r="PTL1660" s="35"/>
      <c r="PTM1660" s="34"/>
      <c r="PTT1660" s="35"/>
      <c r="PTU1660" s="34"/>
      <c r="PUB1660" s="35"/>
      <c r="PUC1660" s="34"/>
      <c r="PUJ1660" s="35"/>
      <c r="PUK1660" s="34"/>
      <c r="PUR1660" s="35"/>
      <c r="PUS1660" s="34"/>
      <c r="PUZ1660" s="35"/>
      <c r="PVA1660" s="34"/>
      <c r="PVH1660" s="35"/>
      <c r="PVI1660" s="34"/>
      <c r="PVP1660" s="35"/>
      <c r="PVQ1660" s="34"/>
      <c r="PVX1660" s="35"/>
      <c r="PVY1660" s="34"/>
      <c r="PWF1660" s="35"/>
      <c r="PWG1660" s="34"/>
      <c r="PWN1660" s="35"/>
      <c r="PWO1660" s="34"/>
      <c r="PWV1660" s="35"/>
      <c r="PWW1660" s="34"/>
      <c r="PXD1660" s="35"/>
      <c r="PXE1660" s="34"/>
      <c r="PXL1660" s="35"/>
      <c r="PXM1660" s="34"/>
      <c r="PXT1660" s="35"/>
      <c r="PXU1660" s="34"/>
      <c r="PYB1660" s="35"/>
      <c r="PYC1660" s="34"/>
      <c r="PYJ1660" s="35"/>
      <c r="PYK1660" s="34"/>
      <c r="PYR1660" s="35"/>
      <c r="PYS1660" s="34"/>
      <c r="PYZ1660" s="35"/>
      <c r="PZA1660" s="34"/>
      <c r="PZH1660" s="35"/>
      <c r="PZI1660" s="34"/>
      <c r="PZP1660" s="35"/>
      <c r="PZQ1660" s="34"/>
      <c r="PZX1660" s="35"/>
      <c r="PZY1660" s="34"/>
      <c r="QAF1660" s="35"/>
      <c r="QAG1660" s="34"/>
      <c r="QAN1660" s="35"/>
      <c r="QAO1660" s="34"/>
      <c r="QAV1660" s="35"/>
      <c r="QAW1660" s="34"/>
      <c r="QBD1660" s="35"/>
      <c r="QBE1660" s="34"/>
      <c r="QBL1660" s="35"/>
      <c r="QBM1660" s="34"/>
      <c r="QBT1660" s="35"/>
      <c r="QBU1660" s="34"/>
      <c r="QCB1660" s="35"/>
      <c r="QCC1660" s="34"/>
      <c r="QCJ1660" s="35"/>
      <c r="QCK1660" s="34"/>
      <c r="QCR1660" s="35"/>
      <c r="QCS1660" s="34"/>
      <c r="QCZ1660" s="35"/>
      <c r="QDA1660" s="34"/>
      <c r="QDH1660" s="35"/>
      <c r="QDI1660" s="34"/>
      <c r="QDP1660" s="35"/>
      <c r="QDQ1660" s="34"/>
      <c r="QDX1660" s="35"/>
      <c r="QDY1660" s="34"/>
      <c r="QEF1660" s="35"/>
      <c r="QEG1660" s="34"/>
      <c r="QEN1660" s="35"/>
      <c r="QEO1660" s="34"/>
      <c r="QEV1660" s="35"/>
      <c r="QEW1660" s="34"/>
      <c r="QFD1660" s="35"/>
      <c r="QFE1660" s="34"/>
      <c r="QFL1660" s="35"/>
      <c r="QFM1660" s="34"/>
      <c r="QFT1660" s="35"/>
      <c r="QFU1660" s="34"/>
      <c r="QGB1660" s="35"/>
      <c r="QGC1660" s="34"/>
      <c r="QGJ1660" s="35"/>
      <c r="QGK1660" s="34"/>
      <c r="QGR1660" s="35"/>
      <c r="QGS1660" s="34"/>
      <c r="QGZ1660" s="35"/>
      <c r="QHA1660" s="34"/>
      <c r="QHH1660" s="35"/>
      <c r="QHI1660" s="34"/>
      <c r="QHP1660" s="35"/>
      <c r="QHQ1660" s="34"/>
      <c r="QHX1660" s="35"/>
      <c r="QHY1660" s="34"/>
      <c r="QIF1660" s="35"/>
      <c r="QIG1660" s="34"/>
      <c r="QIN1660" s="35"/>
      <c r="QIO1660" s="34"/>
      <c r="QIV1660" s="35"/>
      <c r="QIW1660" s="34"/>
      <c r="QJD1660" s="35"/>
      <c r="QJE1660" s="34"/>
      <c r="QJL1660" s="35"/>
      <c r="QJM1660" s="34"/>
      <c r="QJT1660" s="35"/>
      <c r="QJU1660" s="34"/>
      <c r="QKB1660" s="35"/>
      <c r="QKC1660" s="34"/>
      <c r="QKJ1660" s="35"/>
      <c r="QKK1660" s="34"/>
      <c r="QKR1660" s="35"/>
      <c r="QKS1660" s="34"/>
      <c r="QKZ1660" s="35"/>
      <c r="QLA1660" s="34"/>
      <c r="QLH1660" s="35"/>
      <c r="QLI1660" s="34"/>
      <c r="QLP1660" s="35"/>
      <c r="QLQ1660" s="34"/>
      <c r="QLX1660" s="35"/>
      <c r="QLY1660" s="34"/>
      <c r="QMF1660" s="35"/>
      <c r="QMG1660" s="34"/>
      <c r="QMN1660" s="35"/>
      <c r="QMO1660" s="34"/>
      <c r="QMV1660" s="35"/>
      <c r="QMW1660" s="34"/>
      <c r="QND1660" s="35"/>
      <c r="QNE1660" s="34"/>
      <c r="QNL1660" s="35"/>
      <c r="QNM1660" s="34"/>
      <c r="QNT1660" s="35"/>
      <c r="QNU1660" s="34"/>
      <c r="QOB1660" s="35"/>
      <c r="QOC1660" s="34"/>
      <c r="QOJ1660" s="35"/>
      <c r="QOK1660" s="34"/>
      <c r="QOR1660" s="35"/>
      <c r="QOS1660" s="34"/>
      <c r="QOZ1660" s="35"/>
      <c r="QPA1660" s="34"/>
      <c r="QPH1660" s="35"/>
      <c r="QPI1660" s="34"/>
      <c r="QPP1660" s="35"/>
      <c r="QPQ1660" s="34"/>
      <c r="QPX1660" s="35"/>
      <c r="QPY1660" s="34"/>
      <c r="QQF1660" s="35"/>
      <c r="QQG1660" s="34"/>
      <c r="QQN1660" s="35"/>
      <c r="QQO1660" s="34"/>
      <c r="QQV1660" s="35"/>
      <c r="QQW1660" s="34"/>
      <c r="QRD1660" s="35"/>
      <c r="QRE1660" s="34"/>
      <c r="QRL1660" s="35"/>
      <c r="QRM1660" s="34"/>
      <c r="QRT1660" s="35"/>
      <c r="QRU1660" s="34"/>
      <c r="QSB1660" s="35"/>
      <c r="QSC1660" s="34"/>
      <c r="QSJ1660" s="35"/>
      <c r="QSK1660" s="34"/>
      <c r="QSR1660" s="35"/>
      <c r="QSS1660" s="34"/>
      <c r="QSZ1660" s="35"/>
      <c r="QTA1660" s="34"/>
      <c r="QTH1660" s="35"/>
      <c r="QTI1660" s="34"/>
      <c r="QTP1660" s="35"/>
      <c r="QTQ1660" s="34"/>
      <c r="QTX1660" s="35"/>
      <c r="QTY1660" s="34"/>
      <c r="QUF1660" s="35"/>
      <c r="QUG1660" s="34"/>
      <c r="QUN1660" s="35"/>
      <c r="QUO1660" s="34"/>
      <c r="QUV1660" s="35"/>
      <c r="QUW1660" s="34"/>
      <c r="QVD1660" s="35"/>
      <c r="QVE1660" s="34"/>
      <c r="QVL1660" s="35"/>
      <c r="QVM1660" s="34"/>
      <c r="QVT1660" s="35"/>
      <c r="QVU1660" s="34"/>
      <c r="QWB1660" s="35"/>
      <c r="QWC1660" s="34"/>
      <c r="QWJ1660" s="35"/>
      <c r="QWK1660" s="34"/>
      <c r="QWR1660" s="35"/>
      <c r="QWS1660" s="34"/>
      <c r="QWZ1660" s="35"/>
      <c r="QXA1660" s="34"/>
      <c r="QXH1660" s="35"/>
      <c r="QXI1660" s="34"/>
      <c r="QXP1660" s="35"/>
      <c r="QXQ1660" s="34"/>
      <c r="QXX1660" s="35"/>
      <c r="QXY1660" s="34"/>
      <c r="QYF1660" s="35"/>
      <c r="QYG1660" s="34"/>
      <c r="QYN1660" s="35"/>
      <c r="QYO1660" s="34"/>
      <c r="QYV1660" s="35"/>
      <c r="QYW1660" s="34"/>
      <c r="QZD1660" s="35"/>
      <c r="QZE1660" s="34"/>
      <c r="QZL1660" s="35"/>
      <c r="QZM1660" s="34"/>
      <c r="QZT1660" s="35"/>
      <c r="QZU1660" s="34"/>
      <c r="RAB1660" s="35"/>
      <c r="RAC1660" s="34"/>
      <c r="RAJ1660" s="35"/>
      <c r="RAK1660" s="34"/>
      <c r="RAR1660" s="35"/>
      <c r="RAS1660" s="34"/>
      <c r="RAZ1660" s="35"/>
      <c r="RBA1660" s="34"/>
      <c r="RBH1660" s="35"/>
      <c r="RBI1660" s="34"/>
      <c r="RBP1660" s="35"/>
      <c r="RBQ1660" s="34"/>
      <c r="RBX1660" s="35"/>
      <c r="RBY1660" s="34"/>
      <c r="RCF1660" s="35"/>
      <c r="RCG1660" s="34"/>
      <c r="RCN1660" s="35"/>
      <c r="RCO1660" s="34"/>
      <c r="RCV1660" s="35"/>
      <c r="RCW1660" s="34"/>
      <c r="RDD1660" s="35"/>
      <c r="RDE1660" s="34"/>
      <c r="RDL1660" s="35"/>
      <c r="RDM1660" s="34"/>
      <c r="RDT1660" s="35"/>
      <c r="RDU1660" s="34"/>
      <c r="REB1660" s="35"/>
      <c r="REC1660" s="34"/>
      <c r="REJ1660" s="35"/>
      <c r="REK1660" s="34"/>
      <c r="RER1660" s="35"/>
      <c r="RES1660" s="34"/>
      <c r="REZ1660" s="35"/>
      <c r="RFA1660" s="34"/>
      <c r="RFH1660" s="35"/>
      <c r="RFI1660" s="34"/>
      <c r="RFP1660" s="35"/>
      <c r="RFQ1660" s="34"/>
      <c r="RFX1660" s="35"/>
      <c r="RFY1660" s="34"/>
      <c r="RGF1660" s="35"/>
      <c r="RGG1660" s="34"/>
      <c r="RGN1660" s="35"/>
      <c r="RGO1660" s="34"/>
      <c r="RGV1660" s="35"/>
      <c r="RGW1660" s="34"/>
      <c r="RHD1660" s="35"/>
      <c r="RHE1660" s="34"/>
      <c r="RHL1660" s="35"/>
      <c r="RHM1660" s="34"/>
      <c r="RHT1660" s="35"/>
      <c r="RHU1660" s="34"/>
      <c r="RIB1660" s="35"/>
      <c r="RIC1660" s="34"/>
      <c r="RIJ1660" s="35"/>
      <c r="RIK1660" s="34"/>
      <c r="RIR1660" s="35"/>
      <c r="RIS1660" s="34"/>
      <c r="RIZ1660" s="35"/>
      <c r="RJA1660" s="34"/>
      <c r="RJH1660" s="35"/>
      <c r="RJI1660" s="34"/>
      <c r="RJP1660" s="35"/>
      <c r="RJQ1660" s="34"/>
      <c r="RJX1660" s="35"/>
      <c r="RJY1660" s="34"/>
      <c r="RKF1660" s="35"/>
      <c r="RKG1660" s="34"/>
      <c r="RKN1660" s="35"/>
      <c r="RKO1660" s="34"/>
      <c r="RKV1660" s="35"/>
      <c r="RKW1660" s="34"/>
      <c r="RLD1660" s="35"/>
      <c r="RLE1660" s="34"/>
      <c r="RLL1660" s="35"/>
      <c r="RLM1660" s="34"/>
      <c r="RLT1660" s="35"/>
      <c r="RLU1660" s="34"/>
      <c r="RMB1660" s="35"/>
      <c r="RMC1660" s="34"/>
      <c r="RMJ1660" s="35"/>
      <c r="RMK1660" s="34"/>
      <c r="RMR1660" s="35"/>
      <c r="RMS1660" s="34"/>
      <c r="RMZ1660" s="35"/>
      <c r="RNA1660" s="34"/>
      <c r="RNH1660" s="35"/>
      <c r="RNI1660" s="34"/>
      <c r="RNP1660" s="35"/>
      <c r="RNQ1660" s="34"/>
      <c r="RNX1660" s="35"/>
      <c r="RNY1660" s="34"/>
      <c r="ROF1660" s="35"/>
      <c r="ROG1660" s="34"/>
      <c r="RON1660" s="35"/>
      <c r="ROO1660" s="34"/>
      <c r="ROV1660" s="35"/>
      <c r="ROW1660" s="34"/>
      <c r="RPD1660" s="35"/>
      <c r="RPE1660" s="34"/>
      <c r="RPL1660" s="35"/>
      <c r="RPM1660" s="34"/>
      <c r="RPT1660" s="35"/>
      <c r="RPU1660" s="34"/>
      <c r="RQB1660" s="35"/>
      <c r="RQC1660" s="34"/>
      <c r="RQJ1660" s="35"/>
      <c r="RQK1660" s="34"/>
      <c r="RQR1660" s="35"/>
      <c r="RQS1660" s="34"/>
      <c r="RQZ1660" s="35"/>
      <c r="RRA1660" s="34"/>
      <c r="RRH1660" s="35"/>
      <c r="RRI1660" s="34"/>
      <c r="RRP1660" s="35"/>
      <c r="RRQ1660" s="34"/>
      <c r="RRX1660" s="35"/>
      <c r="RRY1660" s="34"/>
      <c r="RSF1660" s="35"/>
      <c r="RSG1660" s="34"/>
      <c r="RSN1660" s="35"/>
      <c r="RSO1660" s="34"/>
      <c r="RSV1660" s="35"/>
      <c r="RSW1660" s="34"/>
      <c r="RTD1660" s="35"/>
      <c r="RTE1660" s="34"/>
      <c r="RTL1660" s="35"/>
      <c r="RTM1660" s="34"/>
      <c r="RTT1660" s="35"/>
      <c r="RTU1660" s="34"/>
      <c r="RUB1660" s="35"/>
      <c r="RUC1660" s="34"/>
      <c r="RUJ1660" s="35"/>
      <c r="RUK1660" s="34"/>
      <c r="RUR1660" s="35"/>
      <c r="RUS1660" s="34"/>
      <c r="RUZ1660" s="35"/>
      <c r="RVA1660" s="34"/>
      <c r="RVH1660" s="35"/>
      <c r="RVI1660" s="34"/>
      <c r="RVP1660" s="35"/>
      <c r="RVQ1660" s="34"/>
      <c r="RVX1660" s="35"/>
      <c r="RVY1660" s="34"/>
      <c r="RWF1660" s="35"/>
      <c r="RWG1660" s="34"/>
      <c r="RWN1660" s="35"/>
      <c r="RWO1660" s="34"/>
      <c r="RWV1660" s="35"/>
      <c r="RWW1660" s="34"/>
      <c r="RXD1660" s="35"/>
      <c r="RXE1660" s="34"/>
      <c r="RXL1660" s="35"/>
      <c r="RXM1660" s="34"/>
      <c r="RXT1660" s="35"/>
      <c r="RXU1660" s="34"/>
      <c r="RYB1660" s="35"/>
      <c r="RYC1660" s="34"/>
      <c r="RYJ1660" s="35"/>
      <c r="RYK1660" s="34"/>
      <c r="RYR1660" s="35"/>
      <c r="RYS1660" s="34"/>
      <c r="RYZ1660" s="35"/>
      <c r="RZA1660" s="34"/>
      <c r="RZH1660" s="35"/>
      <c r="RZI1660" s="34"/>
      <c r="RZP1660" s="35"/>
      <c r="RZQ1660" s="34"/>
      <c r="RZX1660" s="35"/>
      <c r="RZY1660" s="34"/>
      <c r="SAF1660" s="35"/>
      <c r="SAG1660" s="34"/>
      <c r="SAN1660" s="35"/>
      <c r="SAO1660" s="34"/>
      <c r="SAV1660" s="35"/>
      <c r="SAW1660" s="34"/>
      <c r="SBD1660" s="35"/>
      <c r="SBE1660" s="34"/>
      <c r="SBL1660" s="35"/>
      <c r="SBM1660" s="34"/>
      <c r="SBT1660" s="35"/>
      <c r="SBU1660" s="34"/>
      <c r="SCB1660" s="35"/>
      <c r="SCC1660" s="34"/>
      <c r="SCJ1660" s="35"/>
      <c r="SCK1660" s="34"/>
      <c r="SCR1660" s="35"/>
      <c r="SCS1660" s="34"/>
      <c r="SCZ1660" s="35"/>
      <c r="SDA1660" s="34"/>
      <c r="SDH1660" s="35"/>
      <c r="SDI1660" s="34"/>
      <c r="SDP1660" s="35"/>
      <c r="SDQ1660" s="34"/>
      <c r="SDX1660" s="35"/>
      <c r="SDY1660" s="34"/>
      <c r="SEF1660" s="35"/>
      <c r="SEG1660" s="34"/>
      <c r="SEN1660" s="35"/>
      <c r="SEO1660" s="34"/>
      <c r="SEV1660" s="35"/>
      <c r="SEW1660" s="34"/>
      <c r="SFD1660" s="35"/>
      <c r="SFE1660" s="34"/>
      <c r="SFL1660" s="35"/>
      <c r="SFM1660" s="34"/>
      <c r="SFT1660" s="35"/>
      <c r="SFU1660" s="34"/>
      <c r="SGB1660" s="35"/>
      <c r="SGC1660" s="34"/>
      <c r="SGJ1660" s="35"/>
      <c r="SGK1660" s="34"/>
      <c r="SGR1660" s="35"/>
      <c r="SGS1660" s="34"/>
      <c r="SGZ1660" s="35"/>
      <c r="SHA1660" s="34"/>
      <c r="SHH1660" s="35"/>
      <c r="SHI1660" s="34"/>
      <c r="SHP1660" s="35"/>
      <c r="SHQ1660" s="34"/>
      <c r="SHX1660" s="35"/>
      <c r="SHY1660" s="34"/>
      <c r="SIF1660" s="35"/>
      <c r="SIG1660" s="34"/>
      <c r="SIN1660" s="35"/>
      <c r="SIO1660" s="34"/>
      <c r="SIV1660" s="35"/>
      <c r="SIW1660" s="34"/>
      <c r="SJD1660" s="35"/>
      <c r="SJE1660" s="34"/>
      <c r="SJL1660" s="35"/>
      <c r="SJM1660" s="34"/>
      <c r="SJT1660" s="35"/>
      <c r="SJU1660" s="34"/>
      <c r="SKB1660" s="35"/>
      <c r="SKC1660" s="34"/>
      <c r="SKJ1660" s="35"/>
      <c r="SKK1660" s="34"/>
      <c r="SKR1660" s="35"/>
      <c r="SKS1660" s="34"/>
      <c r="SKZ1660" s="35"/>
      <c r="SLA1660" s="34"/>
      <c r="SLH1660" s="35"/>
      <c r="SLI1660" s="34"/>
      <c r="SLP1660" s="35"/>
      <c r="SLQ1660" s="34"/>
      <c r="SLX1660" s="35"/>
      <c r="SLY1660" s="34"/>
      <c r="SMF1660" s="35"/>
      <c r="SMG1660" s="34"/>
      <c r="SMN1660" s="35"/>
      <c r="SMO1660" s="34"/>
      <c r="SMV1660" s="35"/>
      <c r="SMW1660" s="34"/>
      <c r="SND1660" s="35"/>
      <c r="SNE1660" s="34"/>
      <c r="SNL1660" s="35"/>
      <c r="SNM1660" s="34"/>
      <c r="SNT1660" s="35"/>
      <c r="SNU1660" s="34"/>
      <c r="SOB1660" s="35"/>
      <c r="SOC1660" s="34"/>
      <c r="SOJ1660" s="35"/>
      <c r="SOK1660" s="34"/>
      <c r="SOR1660" s="35"/>
      <c r="SOS1660" s="34"/>
      <c r="SOZ1660" s="35"/>
      <c r="SPA1660" s="34"/>
      <c r="SPH1660" s="35"/>
      <c r="SPI1660" s="34"/>
      <c r="SPP1660" s="35"/>
      <c r="SPQ1660" s="34"/>
      <c r="SPX1660" s="35"/>
      <c r="SPY1660" s="34"/>
      <c r="SQF1660" s="35"/>
      <c r="SQG1660" s="34"/>
      <c r="SQN1660" s="35"/>
      <c r="SQO1660" s="34"/>
      <c r="SQV1660" s="35"/>
      <c r="SQW1660" s="34"/>
      <c r="SRD1660" s="35"/>
      <c r="SRE1660" s="34"/>
      <c r="SRL1660" s="35"/>
      <c r="SRM1660" s="34"/>
      <c r="SRT1660" s="35"/>
      <c r="SRU1660" s="34"/>
      <c r="SSB1660" s="35"/>
      <c r="SSC1660" s="34"/>
      <c r="SSJ1660" s="35"/>
      <c r="SSK1660" s="34"/>
      <c r="SSR1660" s="35"/>
      <c r="SSS1660" s="34"/>
      <c r="SSZ1660" s="35"/>
      <c r="STA1660" s="34"/>
      <c r="STH1660" s="35"/>
      <c r="STI1660" s="34"/>
      <c r="STP1660" s="35"/>
      <c r="STQ1660" s="34"/>
      <c r="STX1660" s="35"/>
      <c r="STY1660" s="34"/>
      <c r="SUF1660" s="35"/>
      <c r="SUG1660" s="34"/>
      <c r="SUN1660" s="35"/>
      <c r="SUO1660" s="34"/>
      <c r="SUV1660" s="35"/>
      <c r="SUW1660" s="34"/>
      <c r="SVD1660" s="35"/>
      <c r="SVE1660" s="34"/>
      <c r="SVL1660" s="35"/>
      <c r="SVM1660" s="34"/>
      <c r="SVT1660" s="35"/>
      <c r="SVU1660" s="34"/>
      <c r="SWB1660" s="35"/>
      <c r="SWC1660" s="34"/>
      <c r="SWJ1660" s="35"/>
      <c r="SWK1660" s="34"/>
      <c r="SWR1660" s="35"/>
      <c r="SWS1660" s="34"/>
      <c r="SWZ1660" s="35"/>
      <c r="SXA1660" s="34"/>
      <c r="SXH1660" s="35"/>
      <c r="SXI1660" s="34"/>
      <c r="SXP1660" s="35"/>
      <c r="SXQ1660" s="34"/>
      <c r="SXX1660" s="35"/>
      <c r="SXY1660" s="34"/>
      <c r="SYF1660" s="35"/>
      <c r="SYG1660" s="34"/>
      <c r="SYN1660" s="35"/>
      <c r="SYO1660" s="34"/>
      <c r="SYV1660" s="35"/>
      <c r="SYW1660" s="34"/>
      <c r="SZD1660" s="35"/>
      <c r="SZE1660" s="34"/>
      <c r="SZL1660" s="35"/>
      <c r="SZM1660" s="34"/>
      <c r="SZT1660" s="35"/>
      <c r="SZU1660" s="34"/>
      <c r="TAB1660" s="35"/>
      <c r="TAC1660" s="34"/>
      <c r="TAJ1660" s="35"/>
      <c r="TAK1660" s="34"/>
      <c r="TAR1660" s="35"/>
      <c r="TAS1660" s="34"/>
      <c r="TAZ1660" s="35"/>
      <c r="TBA1660" s="34"/>
      <c r="TBH1660" s="35"/>
      <c r="TBI1660" s="34"/>
      <c r="TBP1660" s="35"/>
      <c r="TBQ1660" s="34"/>
      <c r="TBX1660" s="35"/>
      <c r="TBY1660" s="34"/>
      <c r="TCF1660" s="35"/>
      <c r="TCG1660" s="34"/>
      <c r="TCN1660" s="35"/>
      <c r="TCO1660" s="34"/>
      <c r="TCV1660" s="35"/>
      <c r="TCW1660" s="34"/>
      <c r="TDD1660" s="35"/>
      <c r="TDE1660" s="34"/>
      <c r="TDL1660" s="35"/>
      <c r="TDM1660" s="34"/>
      <c r="TDT1660" s="35"/>
      <c r="TDU1660" s="34"/>
      <c r="TEB1660" s="35"/>
      <c r="TEC1660" s="34"/>
      <c r="TEJ1660" s="35"/>
      <c r="TEK1660" s="34"/>
      <c r="TER1660" s="35"/>
      <c r="TES1660" s="34"/>
      <c r="TEZ1660" s="35"/>
      <c r="TFA1660" s="34"/>
      <c r="TFH1660" s="35"/>
      <c r="TFI1660" s="34"/>
      <c r="TFP1660" s="35"/>
      <c r="TFQ1660" s="34"/>
      <c r="TFX1660" s="35"/>
      <c r="TFY1660" s="34"/>
      <c r="TGF1660" s="35"/>
      <c r="TGG1660" s="34"/>
      <c r="TGN1660" s="35"/>
      <c r="TGO1660" s="34"/>
      <c r="TGV1660" s="35"/>
      <c r="TGW1660" s="34"/>
      <c r="THD1660" s="35"/>
      <c r="THE1660" s="34"/>
      <c r="THL1660" s="35"/>
      <c r="THM1660" s="34"/>
      <c r="THT1660" s="35"/>
      <c r="THU1660" s="34"/>
      <c r="TIB1660" s="35"/>
      <c r="TIC1660" s="34"/>
      <c r="TIJ1660" s="35"/>
      <c r="TIK1660" s="34"/>
      <c r="TIR1660" s="35"/>
      <c r="TIS1660" s="34"/>
      <c r="TIZ1660" s="35"/>
      <c r="TJA1660" s="34"/>
      <c r="TJH1660" s="35"/>
      <c r="TJI1660" s="34"/>
      <c r="TJP1660" s="35"/>
      <c r="TJQ1660" s="34"/>
      <c r="TJX1660" s="35"/>
      <c r="TJY1660" s="34"/>
      <c r="TKF1660" s="35"/>
      <c r="TKG1660" s="34"/>
      <c r="TKN1660" s="35"/>
      <c r="TKO1660" s="34"/>
      <c r="TKV1660" s="35"/>
      <c r="TKW1660" s="34"/>
      <c r="TLD1660" s="35"/>
      <c r="TLE1660" s="34"/>
      <c r="TLL1660" s="35"/>
      <c r="TLM1660" s="34"/>
      <c r="TLT1660" s="35"/>
      <c r="TLU1660" s="34"/>
      <c r="TMB1660" s="35"/>
      <c r="TMC1660" s="34"/>
      <c r="TMJ1660" s="35"/>
      <c r="TMK1660" s="34"/>
      <c r="TMR1660" s="35"/>
      <c r="TMS1660" s="34"/>
      <c r="TMZ1660" s="35"/>
      <c r="TNA1660" s="34"/>
      <c r="TNH1660" s="35"/>
      <c r="TNI1660" s="34"/>
      <c r="TNP1660" s="35"/>
      <c r="TNQ1660" s="34"/>
      <c r="TNX1660" s="35"/>
      <c r="TNY1660" s="34"/>
      <c r="TOF1660" s="35"/>
      <c r="TOG1660" s="34"/>
      <c r="TON1660" s="35"/>
      <c r="TOO1660" s="34"/>
      <c r="TOV1660" s="35"/>
      <c r="TOW1660" s="34"/>
      <c r="TPD1660" s="35"/>
      <c r="TPE1660" s="34"/>
      <c r="TPL1660" s="35"/>
      <c r="TPM1660" s="34"/>
      <c r="TPT1660" s="35"/>
      <c r="TPU1660" s="34"/>
      <c r="TQB1660" s="35"/>
      <c r="TQC1660" s="34"/>
      <c r="TQJ1660" s="35"/>
      <c r="TQK1660" s="34"/>
      <c r="TQR1660" s="35"/>
      <c r="TQS1660" s="34"/>
      <c r="TQZ1660" s="35"/>
      <c r="TRA1660" s="34"/>
      <c r="TRH1660" s="35"/>
      <c r="TRI1660" s="34"/>
      <c r="TRP1660" s="35"/>
      <c r="TRQ1660" s="34"/>
      <c r="TRX1660" s="35"/>
      <c r="TRY1660" s="34"/>
      <c r="TSF1660" s="35"/>
      <c r="TSG1660" s="34"/>
      <c r="TSN1660" s="35"/>
      <c r="TSO1660" s="34"/>
      <c r="TSV1660" s="35"/>
      <c r="TSW1660" s="34"/>
      <c r="TTD1660" s="35"/>
      <c r="TTE1660" s="34"/>
      <c r="TTL1660" s="35"/>
      <c r="TTM1660" s="34"/>
      <c r="TTT1660" s="35"/>
      <c r="TTU1660" s="34"/>
      <c r="TUB1660" s="35"/>
      <c r="TUC1660" s="34"/>
      <c r="TUJ1660" s="35"/>
      <c r="TUK1660" s="34"/>
      <c r="TUR1660" s="35"/>
      <c r="TUS1660" s="34"/>
      <c r="TUZ1660" s="35"/>
      <c r="TVA1660" s="34"/>
      <c r="TVH1660" s="35"/>
      <c r="TVI1660" s="34"/>
      <c r="TVP1660" s="35"/>
      <c r="TVQ1660" s="34"/>
      <c r="TVX1660" s="35"/>
      <c r="TVY1660" s="34"/>
      <c r="TWF1660" s="35"/>
      <c r="TWG1660" s="34"/>
      <c r="TWN1660" s="35"/>
      <c r="TWO1660" s="34"/>
      <c r="TWV1660" s="35"/>
      <c r="TWW1660" s="34"/>
      <c r="TXD1660" s="35"/>
      <c r="TXE1660" s="34"/>
      <c r="TXL1660" s="35"/>
      <c r="TXM1660" s="34"/>
      <c r="TXT1660" s="35"/>
      <c r="TXU1660" s="34"/>
      <c r="TYB1660" s="35"/>
      <c r="TYC1660" s="34"/>
      <c r="TYJ1660" s="35"/>
      <c r="TYK1660" s="34"/>
      <c r="TYR1660" s="35"/>
      <c r="TYS1660" s="34"/>
      <c r="TYZ1660" s="35"/>
      <c r="TZA1660" s="34"/>
      <c r="TZH1660" s="35"/>
      <c r="TZI1660" s="34"/>
      <c r="TZP1660" s="35"/>
      <c r="TZQ1660" s="34"/>
      <c r="TZX1660" s="35"/>
      <c r="TZY1660" s="34"/>
      <c r="UAF1660" s="35"/>
      <c r="UAG1660" s="34"/>
      <c r="UAN1660" s="35"/>
      <c r="UAO1660" s="34"/>
      <c r="UAV1660" s="35"/>
      <c r="UAW1660" s="34"/>
      <c r="UBD1660" s="35"/>
      <c r="UBE1660" s="34"/>
      <c r="UBL1660" s="35"/>
      <c r="UBM1660" s="34"/>
      <c r="UBT1660" s="35"/>
      <c r="UBU1660" s="34"/>
      <c r="UCB1660" s="35"/>
      <c r="UCC1660" s="34"/>
      <c r="UCJ1660" s="35"/>
      <c r="UCK1660" s="34"/>
      <c r="UCR1660" s="35"/>
      <c r="UCS1660" s="34"/>
      <c r="UCZ1660" s="35"/>
      <c r="UDA1660" s="34"/>
      <c r="UDH1660" s="35"/>
      <c r="UDI1660" s="34"/>
      <c r="UDP1660" s="35"/>
      <c r="UDQ1660" s="34"/>
      <c r="UDX1660" s="35"/>
      <c r="UDY1660" s="34"/>
      <c r="UEF1660" s="35"/>
      <c r="UEG1660" s="34"/>
      <c r="UEN1660" s="35"/>
      <c r="UEO1660" s="34"/>
      <c r="UEV1660" s="35"/>
      <c r="UEW1660" s="34"/>
      <c r="UFD1660" s="35"/>
      <c r="UFE1660" s="34"/>
      <c r="UFL1660" s="35"/>
      <c r="UFM1660" s="34"/>
      <c r="UFT1660" s="35"/>
      <c r="UFU1660" s="34"/>
      <c r="UGB1660" s="35"/>
      <c r="UGC1660" s="34"/>
      <c r="UGJ1660" s="35"/>
      <c r="UGK1660" s="34"/>
      <c r="UGR1660" s="35"/>
      <c r="UGS1660" s="34"/>
      <c r="UGZ1660" s="35"/>
      <c r="UHA1660" s="34"/>
      <c r="UHH1660" s="35"/>
      <c r="UHI1660" s="34"/>
      <c r="UHP1660" s="35"/>
      <c r="UHQ1660" s="34"/>
      <c r="UHX1660" s="35"/>
      <c r="UHY1660" s="34"/>
      <c r="UIF1660" s="35"/>
      <c r="UIG1660" s="34"/>
      <c r="UIN1660" s="35"/>
      <c r="UIO1660" s="34"/>
      <c r="UIV1660" s="35"/>
      <c r="UIW1660" s="34"/>
      <c r="UJD1660" s="35"/>
      <c r="UJE1660" s="34"/>
      <c r="UJL1660" s="35"/>
      <c r="UJM1660" s="34"/>
      <c r="UJT1660" s="35"/>
      <c r="UJU1660" s="34"/>
      <c r="UKB1660" s="35"/>
      <c r="UKC1660" s="34"/>
      <c r="UKJ1660" s="35"/>
      <c r="UKK1660" s="34"/>
      <c r="UKR1660" s="35"/>
      <c r="UKS1660" s="34"/>
      <c r="UKZ1660" s="35"/>
      <c r="ULA1660" s="34"/>
      <c r="ULH1660" s="35"/>
      <c r="ULI1660" s="34"/>
      <c r="ULP1660" s="35"/>
      <c r="ULQ1660" s="34"/>
      <c r="ULX1660" s="35"/>
      <c r="ULY1660" s="34"/>
      <c r="UMF1660" s="35"/>
      <c r="UMG1660" s="34"/>
      <c r="UMN1660" s="35"/>
      <c r="UMO1660" s="34"/>
      <c r="UMV1660" s="35"/>
      <c r="UMW1660" s="34"/>
      <c r="UND1660" s="35"/>
      <c r="UNE1660" s="34"/>
      <c r="UNL1660" s="35"/>
      <c r="UNM1660" s="34"/>
      <c r="UNT1660" s="35"/>
      <c r="UNU1660" s="34"/>
      <c r="UOB1660" s="35"/>
      <c r="UOC1660" s="34"/>
      <c r="UOJ1660" s="35"/>
      <c r="UOK1660" s="34"/>
      <c r="UOR1660" s="35"/>
      <c r="UOS1660" s="34"/>
      <c r="UOZ1660" s="35"/>
      <c r="UPA1660" s="34"/>
      <c r="UPH1660" s="35"/>
      <c r="UPI1660" s="34"/>
      <c r="UPP1660" s="35"/>
      <c r="UPQ1660" s="34"/>
      <c r="UPX1660" s="35"/>
      <c r="UPY1660" s="34"/>
      <c r="UQF1660" s="35"/>
      <c r="UQG1660" s="34"/>
      <c r="UQN1660" s="35"/>
      <c r="UQO1660" s="34"/>
      <c r="UQV1660" s="35"/>
      <c r="UQW1660" s="34"/>
      <c r="URD1660" s="35"/>
      <c r="URE1660" s="34"/>
      <c r="URL1660" s="35"/>
      <c r="URM1660" s="34"/>
      <c r="URT1660" s="35"/>
      <c r="URU1660" s="34"/>
      <c r="USB1660" s="35"/>
      <c r="USC1660" s="34"/>
      <c r="USJ1660" s="35"/>
      <c r="USK1660" s="34"/>
      <c r="USR1660" s="35"/>
      <c r="USS1660" s="34"/>
      <c r="USZ1660" s="35"/>
      <c r="UTA1660" s="34"/>
      <c r="UTH1660" s="35"/>
      <c r="UTI1660" s="34"/>
      <c r="UTP1660" s="35"/>
      <c r="UTQ1660" s="34"/>
      <c r="UTX1660" s="35"/>
      <c r="UTY1660" s="34"/>
      <c r="UUF1660" s="35"/>
      <c r="UUG1660" s="34"/>
      <c r="UUN1660" s="35"/>
      <c r="UUO1660" s="34"/>
      <c r="UUV1660" s="35"/>
      <c r="UUW1660" s="34"/>
      <c r="UVD1660" s="35"/>
      <c r="UVE1660" s="34"/>
      <c r="UVL1660" s="35"/>
      <c r="UVM1660" s="34"/>
      <c r="UVT1660" s="35"/>
      <c r="UVU1660" s="34"/>
      <c r="UWB1660" s="35"/>
      <c r="UWC1660" s="34"/>
      <c r="UWJ1660" s="35"/>
      <c r="UWK1660" s="34"/>
      <c r="UWR1660" s="35"/>
      <c r="UWS1660" s="34"/>
      <c r="UWZ1660" s="35"/>
      <c r="UXA1660" s="34"/>
      <c r="UXH1660" s="35"/>
      <c r="UXI1660" s="34"/>
      <c r="UXP1660" s="35"/>
      <c r="UXQ1660" s="34"/>
      <c r="UXX1660" s="35"/>
      <c r="UXY1660" s="34"/>
      <c r="UYF1660" s="35"/>
      <c r="UYG1660" s="34"/>
      <c r="UYN1660" s="35"/>
      <c r="UYO1660" s="34"/>
      <c r="UYV1660" s="35"/>
      <c r="UYW1660" s="34"/>
      <c r="UZD1660" s="35"/>
      <c r="UZE1660" s="34"/>
      <c r="UZL1660" s="35"/>
      <c r="UZM1660" s="34"/>
      <c r="UZT1660" s="35"/>
      <c r="UZU1660" s="34"/>
      <c r="VAB1660" s="35"/>
      <c r="VAC1660" s="34"/>
      <c r="VAJ1660" s="35"/>
      <c r="VAK1660" s="34"/>
      <c r="VAR1660" s="35"/>
      <c r="VAS1660" s="34"/>
      <c r="VAZ1660" s="35"/>
      <c r="VBA1660" s="34"/>
      <c r="VBH1660" s="35"/>
      <c r="VBI1660" s="34"/>
      <c r="VBP1660" s="35"/>
      <c r="VBQ1660" s="34"/>
      <c r="VBX1660" s="35"/>
      <c r="VBY1660" s="34"/>
      <c r="VCF1660" s="35"/>
      <c r="VCG1660" s="34"/>
      <c r="VCN1660" s="35"/>
      <c r="VCO1660" s="34"/>
      <c r="VCV1660" s="35"/>
      <c r="VCW1660" s="34"/>
      <c r="VDD1660" s="35"/>
      <c r="VDE1660" s="34"/>
      <c r="VDL1660" s="35"/>
      <c r="VDM1660" s="34"/>
      <c r="VDT1660" s="35"/>
      <c r="VDU1660" s="34"/>
      <c r="VEB1660" s="35"/>
      <c r="VEC1660" s="34"/>
      <c r="VEJ1660" s="35"/>
      <c r="VEK1660" s="34"/>
      <c r="VER1660" s="35"/>
      <c r="VES1660" s="34"/>
      <c r="VEZ1660" s="35"/>
      <c r="VFA1660" s="34"/>
      <c r="VFH1660" s="35"/>
      <c r="VFI1660" s="34"/>
      <c r="VFP1660" s="35"/>
      <c r="VFQ1660" s="34"/>
      <c r="VFX1660" s="35"/>
      <c r="VFY1660" s="34"/>
      <c r="VGF1660" s="35"/>
      <c r="VGG1660" s="34"/>
      <c r="VGN1660" s="35"/>
      <c r="VGO1660" s="34"/>
      <c r="VGV1660" s="35"/>
      <c r="VGW1660" s="34"/>
      <c r="VHD1660" s="35"/>
      <c r="VHE1660" s="34"/>
      <c r="VHL1660" s="35"/>
      <c r="VHM1660" s="34"/>
      <c r="VHT1660" s="35"/>
      <c r="VHU1660" s="34"/>
      <c r="VIB1660" s="35"/>
      <c r="VIC1660" s="34"/>
      <c r="VIJ1660" s="35"/>
      <c r="VIK1660" s="34"/>
      <c r="VIR1660" s="35"/>
      <c r="VIS1660" s="34"/>
      <c r="VIZ1660" s="35"/>
      <c r="VJA1660" s="34"/>
      <c r="VJH1660" s="35"/>
      <c r="VJI1660" s="34"/>
      <c r="VJP1660" s="35"/>
      <c r="VJQ1660" s="34"/>
      <c r="VJX1660" s="35"/>
      <c r="VJY1660" s="34"/>
      <c r="VKF1660" s="35"/>
      <c r="VKG1660" s="34"/>
      <c r="VKN1660" s="35"/>
      <c r="VKO1660" s="34"/>
      <c r="VKV1660" s="35"/>
      <c r="VKW1660" s="34"/>
      <c r="VLD1660" s="35"/>
      <c r="VLE1660" s="34"/>
      <c r="VLL1660" s="35"/>
      <c r="VLM1660" s="34"/>
      <c r="VLT1660" s="35"/>
      <c r="VLU1660" s="34"/>
      <c r="VMB1660" s="35"/>
      <c r="VMC1660" s="34"/>
      <c r="VMJ1660" s="35"/>
      <c r="VMK1660" s="34"/>
      <c r="VMR1660" s="35"/>
      <c r="VMS1660" s="34"/>
      <c r="VMZ1660" s="35"/>
      <c r="VNA1660" s="34"/>
      <c r="VNH1660" s="35"/>
      <c r="VNI1660" s="34"/>
      <c r="VNP1660" s="35"/>
      <c r="VNQ1660" s="34"/>
      <c r="VNX1660" s="35"/>
      <c r="VNY1660" s="34"/>
      <c r="VOF1660" s="35"/>
      <c r="VOG1660" s="34"/>
      <c r="VON1660" s="35"/>
      <c r="VOO1660" s="34"/>
      <c r="VOV1660" s="35"/>
      <c r="VOW1660" s="34"/>
      <c r="VPD1660" s="35"/>
      <c r="VPE1660" s="34"/>
      <c r="VPL1660" s="35"/>
      <c r="VPM1660" s="34"/>
      <c r="VPT1660" s="35"/>
      <c r="VPU1660" s="34"/>
      <c r="VQB1660" s="35"/>
      <c r="VQC1660" s="34"/>
      <c r="VQJ1660" s="35"/>
      <c r="VQK1660" s="34"/>
      <c r="VQR1660" s="35"/>
      <c r="VQS1660" s="34"/>
      <c r="VQZ1660" s="35"/>
      <c r="VRA1660" s="34"/>
      <c r="VRH1660" s="35"/>
      <c r="VRI1660" s="34"/>
      <c r="VRP1660" s="35"/>
      <c r="VRQ1660" s="34"/>
      <c r="VRX1660" s="35"/>
      <c r="VRY1660" s="34"/>
      <c r="VSF1660" s="35"/>
      <c r="VSG1660" s="34"/>
      <c r="VSN1660" s="35"/>
      <c r="VSO1660" s="34"/>
      <c r="VSV1660" s="35"/>
      <c r="VSW1660" s="34"/>
      <c r="VTD1660" s="35"/>
      <c r="VTE1660" s="34"/>
      <c r="VTL1660" s="35"/>
      <c r="VTM1660" s="34"/>
      <c r="VTT1660" s="35"/>
      <c r="VTU1660" s="34"/>
      <c r="VUB1660" s="35"/>
      <c r="VUC1660" s="34"/>
      <c r="VUJ1660" s="35"/>
      <c r="VUK1660" s="34"/>
      <c r="VUR1660" s="35"/>
      <c r="VUS1660" s="34"/>
      <c r="VUZ1660" s="35"/>
      <c r="VVA1660" s="34"/>
      <c r="VVH1660" s="35"/>
      <c r="VVI1660" s="34"/>
      <c r="VVP1660" s="35"/>
      <c r="VVQ1660" s="34"/>
      <c r="VVX1660" s="35"/>
      <c r="VVY1660" s="34"/>
      <c r="VWF1660" s="35"/>
      <c r="VWG1660" s="34"/>
      <c r="VWN1660" s="35"/>
      <c r="VWO1660" s="34"/>
      <c r="VWV1660" s="35"/>
      <c r="VWW1660" s="34"/>
      <c r="VXD1660" s="35"/>
      <c r="VXE1660" s="34"/>
      <c r="VXL1660" s="35"/>
      <c r="VXM1660" s="34"/>
      <c r="VXT1660" s="35"/>
      <c r="VXU1660" s="34"/>
      <c r="VYB1660" s="35"/>
      <c r="VYC1660" s="34"/>
      <c r="VYJ1660" s="35"/>
      <c r="VYK1660" s="34"/>
      <c r="VYR1660" s="35"/>
      <c r="VYS1660" s="34"/>
      <c r="VYZ1660" s="35"/>
      <c r="VZA1660" s="34"/>
      <c r="VZH1660" s="35"/>
      <c r="VZI1660" s="34"/>
      <c r="VZP1660" s="35"/>
      <c r="VZQ1660" s="34"/>
      <c r="VZX1660" s="35"/>
      <c r="VZY1660" s="34"/>
      <c r="WAF1660" s="35"/>
      <c r="WAG1660" s="34"/>
      <c r="WAN1660" s="35"/>
      <c r="WAO1660" s="34"/>
      <c r="WAV1660" s="35"/>
      <c r="WAW1660" s="34"/>
      <c r="WBD1660" s="35"/>
      <c r="WBE1660" s="34"/>
      <c r="WBL1660" s="35"/>
      <c r="WBM1660" s="34"/>
      <c r="WBT1660" s="35"/>
      <c r="WBU1660" s="34"/>
      <c r="WCB1660" s="35"/>
      <c r="WCC1660" s="34"/>
      <c r="WCJ1660" s="35"/>
      <c r="WCK1660" s="34"/>
      <c r="WCR1660" s="35"/>
      <c r="WCS1660" s="34"/>
      <c r="WCZ1660" s="35"/>
      <c r="WDA1660" s="34"/>
      <c r="WDH1660" s="35"/>
      <c r="WDI1660" s="34"/>
      <c r="WDP1660" s="35"/>
      <c r="WDQ1660" s="34"/>
      <c r="WDX1660" s="35"/>
      <c r="WDY1660" s="34"/>
      <c r="WEF1660" s="35"/>
      <c r="WEG1660" s="34"/>
      <c r="WEN1660" s="35"/>
      <c r="WEO1660" s="34"/>
      <c r="WEV1660" s="35"/>
      <c r="WEW1660" s="34"/>
      <c r="WFD1660" s="35"/>
      <c r="WFE1660" s="34"/>
      <c r="WFL1660" s="35"/>
      <c r="WFM1660" s="34"/>
      <c r="WFT1660" s="35"/>
      <c r="WFU1660" s="34"/>
      <c r="WGB1660" s="35"/>
      <c r="WGC1660" s="34"/>
      <c r="WGJ1660" s="35"/>
      <c r="WGK1660" s="34"/>
      <c r="WGR1660" s="35"/>
      <c r="WGS1660" s="34"/>
      <c r="WGZ1660" s="35"/>
      <c r="WHA1660" s="34"/>
      <c r="WHH1660" s="35"/>
      <c r="WHI1660" s="34"/>
      <c r="WHP1660" s="35"/>
      <c r="WHQ1660" s="34"/>
      <c r="WHX1660" s="35"/>
      <c r="WHY1660" s="34"/>
      <c r="WIF1660" s="35"/>
      <c r="WIG1660" s="34"/>
      <c r="WIN1660" s="35"/>
      <c r="WIO1660" s="34"/>
      <c r="WIV1660" s="35"/>
      <c r="WIW1660" s="34"/>
      <c r="WJD1660" s="35"/>
      <c r="WJE1660" s="34"/>
      <c r="WJL1660" s="35"/>
      <c r="WJM1660" s="34"/>
      <c r="WJT1660" s="35"/>
      <c r="WJU1660" s="34"/>
      <c r="WKB1660" s="35"/>
      <c r="WKC1660" s="34"/>
      <c r="WKJ1660" s="35"/>
      <c r="WKK1660" s="34"/>
      <c r="WKR1660" s="35"/>
      <c r="WKS1660" s="34"/>
      <c r="WKZ1660" s="35"/>
      <c r="WLA1660" s="34"/>
      <c r="WLH1660" s="35"/>
      <c r="WLI1660" s="34"/>
      <c r="WLP1660" s="35"/>
      <c r="WLQ1660" s="34"/>
      <c r="WLX1660" s="35"/>
      <c r="WLY1660" s="34"/>
      <c r="WMF1660" s="35"/>
      <c r="WMG1660" s="34"/>
      <c r="WMN1660" s="35"/>
      <c r="WMO1660" s="34"/>
      <c r="WMV1660" s="35"/>
      <c r="WMW1660" s="34"/>
      <c r="WND1660" s="35"/>
      <c r="WNE1660" s="34"/>
      <c r="WNL1660" s="35"/>
      <c r="WNM1660" s="34"/>
      <c r="WNT1660" s="35"/>
      <c r="WNU1660" s="34"/>
      <c r="WOB1660" s="35"/>
      <c r="WOC1660" s="34"/>
      <c r="WOJ1660" s="35"/>
      <c r="WOK1660" s="34"/>
      <c r="WOR1660" s="35"/>
      <c r="WOS1660" s="34"/>
      <c r="WOZ1660" s="35"/>
      <c r="WPA1660" s="34"/>
      <c r="WPH1660" s="35"/>
      <c r="WPI1660" s="34"/>
      <c r="WPP1660" s="35"/>
      <c r="WPQ1660" s="34"/>
      <c r="WPX1660" s="35"/>
      <c r="WPY1660" s="34"/>
      <c r="WQF1660" s="35"/>
      <c r="WQG1660" s="34"/>
      <c r="WQN1660" s="35"/>
      <c r="WQO1660" s="34"/>
      <c r="WQV1660" s="35"/>
      <c r="WQW1660" s="34"/>
      <c r="WRD1660" s="35"/>
      <c r="WRE1660" s="34"/>
      <c r="WRL1660" s="35"/>
      <c r="WRM1660" s="34"/>
      <c r="WRT1660" s="35"/>
      <c r="WRU1660" s="34"/>
      <c r="WSB1660" s="35"/>
      <c r="WSC1660" s="34"/>
      <c r="WSJ1660" s="35"/>
      <c r="WSK1660" s="34"/>
      <c r="WSR1660" s="35"/>
      <c r="WSS1660" s="34"/>
      <c r="WSZ1660" s="35"/>
      <c r="WTA1660" s="34"/>
      <c r="WTH1660" s="35"/>
      <c r="WTI1660" s="34"/>
      <c r="WTP1660" s="35"/>
      <c r="WTQ1660" s="34"/>
      <c r="WTX1660" s="35"/>
      <c r="WTY1660" s="34"/>
      <c r="WUF1660" s="35"/>
      <c r="WUG1660" s="34"/>
      <c r="WUN1660" s="35"/>
      <c r="WUO1660" s="34"/>
      <c r="WUV1660" s="35"/>
      <c r="WUW1660" s="34"/>
      <c r="WVD1660" s="35"/>
      <c r="WVE1660" s="34"/>
      <c r="WVL1660" s="35"/>
      <c r="WVM1660" s="34"/>
      <c r="WVT1660" s="35"/>
      <c r="WVU1660" s="34"/>
      <c r="WWB1660" s="35"/>
      <c r="WWC1660" s="34"/>
      <c r="WWJ1660" s="35"/>
      <c r="WWK1660" s="34"/>
      <c r="WWR1660" s="35"/>
      <c r="WWS1660" s="34"/>
      <c r="WWZ1660" s="35"/>
      <c r="WXA1660" s="34"/>
      <c r="WXH1660" s="35"/>
      <c r="WXI1660" s="34"/>
      <c r="WXP1660" s="35"/>
      <c r="WXQ1660" s="34"/>
      <c r="WXX1660" s="35"/>
      <c r="WXY1660" s="34"/>
      <c r="WYF1660" s="35"/>
      <c r="WYG1660" s="34"/>
      <c r="WYN1660" s="35"/>
      <c r="WYO1660" s="34"/>
      <c r="WYV1660" s="35"/>
      <c r="WYW1660" s="34"/>
      <c r="WZD1660" s="35"/>
      <c r="WZE1660" s="34"/>
      <c r="WZL1660" s="35"/>
      <c r="WZM1660" s="34"/>
      <c r="WZT1660" s="35"/>
      <c r="WZU1660" s="34"/>
      <c r="XAB1660" s="35"/>
      <c r="XAC1660" s="34"/>
      <c r="XAJ1660" s="35"/>
      <c r="XAK1660" s="34"/>
      <c r="XAR1660" s="35"/>
      <c r="XAS1660" s="34"/>
      <c r="XAZ1660" s="35"/>
      <c r="XBA1660" s="34"/>
      <c r="XBH1660" s="35"/>
      <c r="XBI1660" s="34"/>
      <c r="XBP1660" s="35"/>
      <c r="XBQ1660" s="34"/>
      <c r="XBX1660" s="35"/>
      <c r="XBY1660" s="34"/>
      <c r="XCF1660" s="35"/>
      <c r="XCG1660" s="34"/>
      <c r="XCN1660" s="35"/>
      <c r="XCO1660" s="34"/>
      <c r="XCV1660" s="35"/>
      <c r="XCW1660" s="34"/>
      <c r="XDD1660" s="35"/>
      <c r="XDE1660" s="34"/>
      <c r="XDL1660" s="35"/>
      <c r="XDM1660" s="34"/>
      <c r="XDT1660" s="35"/>
      <c r="XDU1660" s="34"/>
      <c r="XEB1660" s="35"/>
      <c r="XEC1660" s="34"/>
      <c r="XEJ1660" s="35"/>
      <c r="XEK1660" s="34"/>
      <c r="XER1660" s="35"/>
      <c r="XES1660" s="34"/>
      <c r="XEZ1660" s="35"/>
      <c r="XFA1660" s="34"/>
    </row>
    <row r="1661" spans="1:1021 1028:2045 2052:3069 3076:4093 4100:5117 5124:6141 6148:7165 7172:8189 8196:9213 9220:10237 10244:11261 11268:12285 12292:13309 13316:14333 14340:15357 15364:16381" x14ac:dyDescent="0.25">
      <c r="A1661" t="s">
        <v>484</v>
      </c>
      <c r="B1661" t="s">
        <v>475</v>
      </c>
      <c r="C1661">
        <v>339</v>
      </c>
      <c r="D1661">
        <v>339</v>
      </c>
      <c r="E1661" s="35">
        <v>1</v>
      </c>
      <c r="F1661" s="34">
        <v>1.9999999999999999E-88</v>
      </c>
      <c r="G1661">
        <v>85.76</v>
      </c>
      <c r="H1661">
        <v>1714</v>
      </c>
      <c r="I1661" t="str">
        <f>HYPERLINK("https://www.ncbi.nlm.nih.gov/nucleotide/LS974149.1?report=genbank&amp;log$=nucltop&amp;blast_rank=59&amp;RID=XE6RV0D8013","LS974149.1")</f>
        <v>LS974149.1</v>
      </c>
      <c r="L1661" s="35"/>
      <c r="M1661" s="34"/>
      <c r="T1661" s="35"/>
      <c r="U1661" s="34"/>
      <c r="AB1661" s="35"/>
      <c r="AC1661" s="34"/>
      <c r="AJ1661" s="35"/>
      <c r="AK1661" s="34"/>
      <c r="AR1661" s="35"/>
      <c r="AS1661" s="34"/>
      <c r="AZ1661" s="35"/>
      <c r="BA1661" s="34"/>
      <c r="BH1661" s="35"/>
      <c r="BI1661" s="34"/>
      <c r="BP1661" s="35"/>
      <c r="BQ1661" s="34"/>
      <c r="BX1661" s="35"/>
      <c r="BY1661" s="34"/>
      <c r="CF1661" s="35"/>
      <c r="CG1661" s="34"/>
      <c r="CN1661" s="35"/>
      <c r="CO1661" s="34"/>
      <c r="CV1661" s="35"/>
      <c r="CW1661" s="34"/>
      <c r="DD1661" s="35"/>
      <c r="DE1661" s="34"/>
      <c r="DL1661" s="35"/>
      <c r="DM1661" s="34"/>
      <c r="DT1661" s="35"/>
      <c r="DU1661" s="34"/>
      <c r="EB1661" s="35"/>
      <c r="EC1661" s="34"/>
      <c r="EJ1661" s="35"/>
      <c r="EK1661" s="34"/>
      <c r="ER1661" s="35"/>
      <c r="ES1661" s="34"/>
      <c r="EZ1661" s="35"/>
      <c r="FA1661" s="34"/>
      <c r="FH1661" s="35"/>
      <c r="FI1661" s="34"/>
      <c r="FP1661" s="35"/>
      <c r="FQ1661" s="34"/>
      <c r="FX1661" s="35"/>
      <c r="FY1661" s="34"/>
      <c r="GF1661" s="35"/>
      <c r="GG1661" s="34"/>
      <c r="GN1661" s="35"/>
      <c r="GO1661" s="34"/>
      <c r="GV1661" s="35"/>
      <c r="GW1661" s="34"/>
      <c r="HD1661" s="35"/>
      <c r="HE1661" s="34"/>
      <c r="HL1661" s="35"/>
      <c r="HM1661" s="34"/>
      <c r="HT1661" s="35"/>
      <c r="HU1661" s="34"/>
      <c r="IB1661" s="35"/>
      <c r="IC1661" s="34"/>
      <c r="IJ1661" s="35"/>
      <c r="IK1661" s="34"/>
      <c r="IR1661" s="35"/>
      <c r="IS1661" s="34"/>
      <c r="IZ1661" s="35"/>
      <c r="JA1661" s="34"/>
      <c r="JH1661" s="35"/>
      <c r="JI1661" s="34"/>
      <c r="JP1661" s="35"/>
      <c r="JQ1661" s="34"/>
      <c r="JX1661" s="35"/>
      <c r="JY1661" s="34"/>
      <c r="KF1661" s="35"/>
      <c r="KG1661" s="34"/>
      <c r="KN1661" s="35"/>
      <c r="KO1661" s="34"/>
      <c r="KV1661" s="35"/>
      <c r="KW1661" s="34"/>
      <c r="LD1661" s="35"/>
      <c r="LE1661" s="34"/>
      <c r="LL1661" s="35"/>
      <c r="LM1661" s="34"/>
      <c r="LT1661" s="35"/>
      <c r="LU1661" s="34"/>
      <c r="MB1661" s="35"/>
      <c r="MC1661" s="34"/>
      <c r="MJ1661" s="35"/>
      <c r="MK1661" s="34"/>
      <c r="MR1661" s="35"/>
      <c r="MS1661" s="34"/>
      <c r="MZ1661" s="35"/>
      <c r="NA1661" s="34"/>
      <c r="NH1661" s="35"/>
      <c r="NI1661" s="34"/>
      <c r="NP1661" s="35"/>
      <c r="NQ1661" s="34"/>
      <c r="NX1661" s="35"/>
      <c r="NY1661" s="34"/>
      <c r="OF1661" s="35"/>
      <c r="OG1661" s="34"/>
      <c r="ON1661" s="35"/>
      <c r="OO1661" s="34"/>
      <c r="OV1661" s="35"/>
      <c r="OW1661" s="34"/>
      <c r="PD1661" s="35"/>
      <c r="PE1661" s="34"/>
      <c r="PL1661" s="35"/>
      <c r="PM1661" s="34"/>
      <c r="PT1661" s="35"/>
      <c r="PU1661" s="34"/>
      <c r="QB1661" s="35"/>
      <c r="QC1661" s="34"/>
      <c r="QJ1661" s="35"/>
      <c r="QK1661" s="34"/>
      <c r="QR1661" s="35"/>
      <c r="QS1661" s="34"/>
      <c r="QZ1661" s="35"/>
      <c r="RA1661" s="34"/>
      <c r="RH1661" s="35"/>
      <c r="RI1661" s="34"/>
      <c r="RP1661" s="35"/>
      <c r="RQ1661" s="34"/>
      <c r="RX1661" s="35"/>
      <c r="RY1661" s="34"/>
      <c r="SF1661" s="35"/>
      <c r="SG1661" s="34"/>
      <c r="SN1661" s="35"/>
      <c r="SO1661" s="34"/>
      <c r="SV1661" s="35"/>
      <c r="SW1661" s="34"/>
      <c r="TD1661" s="35"/>
      <c r="TE1661" s="34"/>
      <c r="TL1661" s="35"/>
      <c r="TM1661" s="34"/>
      <c r="TT1661" s="35"/>
      <c r="TU1661" s="34"/>
      <c r="UB1661" s="35"/>
      <c r="UC1661" s="34"/>
      <c r="UJ1661" s="35"/>
      <c r="UK1661" s="34"/>
      <c r="UR1661" s="35"/>
      <c r="US1661" s="34"/>
      <c r="UZ1661" s="35"/>
      <c r="VA1661" s="34"/>
      <c r="VH1661" s="35"/>
      <c r="VI1661" s="34"/>
      <c r="VP1661" s="35"/>
      <c r="VQ1661" s="34"/>
      <c r="VX1661" s="35"/>
      <c r="VY1661" s="34"/>
      <c r="WF1661" s="35"/>
      <c r="WG1661" s="34"/>
      <c r="WN1661" s="35"/>
      <c r="WO1661" s="34"/>
      <c r="WV1661" s="35"/>
      <c r="WW1661" s="34"/>
      <c r="XD1661" s="35"/>
      <c r="XE1661" s="34"/>
      <c r="XL1661" s="35"/>
      <c r="XM1661" s="34"/>
      <c r="XT1661" s="35"/>
      <c r="XU1661" s="34"/>
      <c r="YB1661" s="35"/>
      <c r="YC1661" s="34"/>
      <c r="YJ1661" s="35"/>
      <c r="YK1661" s="34"/>
      <c r="YR1661" s="35"/>
      <c r="YS1661" s="34"/>
      <c r="YZ1661" s="35"/>
      <c r="ZA1661" s="34"/>
      <c r="ZH1661" s="35"/>
      <c r="ZI1661" s="34"/>
      <c r="ZP1661" s="35"/>
      <c r="ZQ1661" s="34"/>
      <c r="ZX1661" s="35"/>
      <c r="ZY1661" s="34"/>
      <c r="AAF1661" s="35"/>
      <c r="AAG1661" s="34"/>
      <c r="AAN1661" s="35"/>
      <c r="AAO1661" s="34"/>
      <c r="AAV1661" s="35"/>
      <c r="AAW1661" s="34"/>
      <c r="ABD1661" s="35"/>
      <c r="ABE1661" s="34"/>
      <c r="ABL1661" s="35"/>
      <c r="ABM1661" s="34"/>
      <c r="ABT1661" s="35"/>
      <c r="ABU1661" s="34"/>
      <c r="ACB1661" s="35"/>
      <c r="ACC1661" s="34"/>
      <c r="ACJ1661" s="35"/>
      <c r="ACK1661" s="34"/>
      <c r="ACR1661" s="35"/>
      <c r="ACS1661" s="34"/>
      <c r="ACZ1661" s="35"/>
      <c r="ADA1661" s="34"/>
      <c r="ADH1661" s="35"/>
      <c r="ADI1661" s="34"/>
      <c r="ADP1661" s="35"/>
      <c r="ADQ1661" s="34"/>
      <c r="ADX1661" s="35"/>
      <c r="ADY1661" s="34"/>
      <c r="AEF1661" s="35"/>
      <c r="AEG1661" s="34"/>
      <c r="AEN1661" s="35"/>
      <c r="AEO1661" s="34"/>
      <c r="AEV1661" s="35"/>
      <c r="AEW1661" s="34"/>
      <c r="AFD1661" s="35"/>
      <c r="AFE1661" s="34"/>
      <c r="AFL1661" s="35"/>
      <c r="AFM1661" s="34"/>
      <c r="AFT1661" s="35"/>
      <c r="AFU1661" s="34"/>
      <c r="AGB1661" s="35"/>
      <c r="AGC1661" s="34"/>
      <c r="AGJ1661" s="35"/>
      <c r="AGK1661" s="34"/>
      <c r="AGR1661" s="35"/>
      <c r="AGS1661" s="34"/>
      <c r="AGZ1661" s="35"/>
      <c r="AHA1661" s="34"/>
      <c r="AHH1661" s="35"/>
      <c r="AHI1661" s="34"/>
      <c r="AHP1661" s="35"/>
      <c r="AHQ1661" s="34"/>
      <c r="AHX1661" s="35"/>
      <c r="AHY1661" s="34"/>
      <c r="AIF1661" s="35"/>
      <c r="AIG1661" s="34"/>
      <c r="AIN1661" s="35"/>
      <c r="AIO1661" s="34"/>
      <c r="AIV1661" s="35"/>
      <c r="AIW1661" s="34"/>
      <c r="AJD1661" s="35"/>
      <c r="AJE1661" s="34"/>
      <c r="AJL1661" s="35"/>
      <c r="AJM1661" s="34"/>
      <c r="AJT1661" s="35"/>
      <c r="AJU1661" s="34"/>
      <c r="AKB1661" s="35"/>
      <c r="AKC1661" s="34"/>
      <c r="AKJ1661" s="35"/>
      <c r="AKK1661" s="34"/>
      <c r="AKR1661" s="35"/>
      <c r="AKS1661" s="34"/>
      <c r="AKZ1661" s="35"/>
      <c r="ALA1661" s="34"/>
      <c r="ALH1661" s="35"/>
      <c r="ALI1661" s="34"/>
      <c r="ALP1661" s="35"/>
      <c r="ALQ1661" s="34"/>
      <c r="ALX1661" s="35"/>
      <c r="ALY1661" s="34"/>
      <c r="AMF1661" s="35"/>
      <c r="AMG1661" s="34"/>
      <c r="AMN1661" s="35"/>
      <c r="AMO1661" s="34"/>
      <c r="AMV1661" s="35"/>
      <c r="AMW1661" s="34"/>
      <c r="AND1661" s="35"/>
      <c r="ANE1661" s="34"/>
      <c r="ANL1661" s="35"/>
      <c r="ANM1661" s="34"/>
      <c r="ANT1661" s="35"/>
      <c r="ANU1661" s="34"/>
      <c r="AOB1661" s="35"/>
      <c r="AOC1661" s="34"/>
      <c r="AOJ1661" s="35"/>
      <c r="AOK1661" s="34"/>
      <c r="AOR1661" s="35"/>
      <c r="AOS1661" s="34"/>
      <c r="AOZ1661" s="35"/>
      <c r="APA1661" s="34"/>
      <c r="APH1661" s="35"/>
      <c r="API1661" s="34"/>
      <c r="APP1661" s="35"/>
      <c r="APQ1661" s="34"/>
      <c r="APX1661" s="35"/>
      <c r="APY1661" s="34"/>
      <c r="AQF1661" s="35"/>
      <c r="AQG1661" s="34"/>
      <c r="AQN1661" s="35"/>
      <c r="AQO1661" s="34"/>
      <c r="AQV1661" s="35"/>
      <c r="AQW1661" s="34"/>
      <c r="ARD1661" s="35"/>
      <c r="ARE1661" s="34"/>
      <c r="ARL1661" s="35"/>
      <c r="ARM1661" s="34"/>
      <c r="ART1661" s="35"/>
      <c r="ARU1661" s="34"/>
      <c r="ASB1661" s="35"/>
      <c r="ASC1661" s="34"/>
      <c r="ASJ1661" s="35"/>
      <c r="ASK1661" s="34"/>
      <c r="ASR1661" s="35"/>
      <c r="ASS1661" s="34"/>
      <c r="ASZ1661" s="35"/>
      <c r="ATA1661" s="34"/>
      <c r="ATH1661" s="35"/>
      <c r="ATI1661" s="34"/>
      <c r="ATP1661" s="35"/>
      <c r="ATQ1661" s="34"/>
      <c r="ATX1661" s="35"/>
      <c r="ATY1661" s="34"/>
      <c r="AUF1661" s="35"/>
      <c r="AUG1661" s="34"/>
      <c r="AUN1661" s="35"/>
      <c r="AUO1661" s="34"/>
      <c r="AUV1661" s="35"/>
      <c r="AUW1661" s="34"/>
      <c r="AVD1661" s="35"/>
      <c r="AVE1661" s="34"/>
      <c r="AVL1661" s="35"/>
      <c r="AVM1661" s="34"/>
      <c r="AVT1661" s="35"/>
      <c r="AVU1661" s="34"/>
      <c r="AWB1661" s="35"/>
      <c r="AWC1661" s="34"/>
      <c r="AWJ1661" s="35"/>
      <c r="AWK1661" s="34"/>
      <c r="AWR1661" s="35"/>
      <c r="AWS1661" s="34"/>
      <c r="AWZ1661" s="35"/>
      <c r="AXA1661" s="34"/>
      <c r="AXH1661" s="35"/>
      <c r="AXI1661" s="34"/>
      <c r="AXP1661" s="35"/>
      <c r="AXQ1661" s="34"/>
      <c r="AXX1661" s="35"/>
      <c r="AXY1661" s="34"/>
      <c r="AYF1661" s="35"/>
      <c r="AYG1661" s="34"/>
      <c r="AYN1661" s="35"/>
      <c r="AYO1661" s="34"/>
      <c r="AYV1661" s="35"/>
      <c r="AYW1661" s="34"/>
      <c r="AZD1661" s="35"/>
      <c r="AZE1661" s="34"/>
      <c r="AZL1661" s="35"/>
      <c r="AZM1661" s="34"/>
      <c r="AZT1661" s="35"/>
      <c r="AZU1661" s="34"/>
      <c r="BAB1661" s="35"/>
      <c r="BAC1661" s="34"/>
      <c r="BAJ1661" s="35"/>
      <c r="BAK1661" s="34"/>
      <c r="BAR1661" s="35"/>
      <c r="BAS1661" s="34"/>
      <c r="BAZ1661" s="35"/>
      <c r="BBA1661" s="34"/>
      <c r="BBH1661" s="35"/>
      <c r="BBI1661" s="34"/>
      <c r="BBP1661" s="35"/>
      <c r="BBQ1661" s="34"/>
      <c r="BBX1661" s="35"/>
      <c r="BBY1661" s="34"/>
      <c r="BCF1661" s="35"/>
      <c r="BCG1661" s="34"/>
      <c r="BCN1661" s="35"/>
      <c r="BCO1661" s="34"/>
      <c r="BCV1661" s="35"/>
      <c r="BCW1661" s="34"/>
      <c r="BDD1661" s="35"/>
      <c r="BDE1661" s="34"/>
      <c r="BDL1661" s="35"/>
      <c r="BDM1661" s="34"/>
      <c r="BDT1661" s="35"/>
      <c r="BDU1661" s="34"/>
      <c r="BEB1661" s="35"/>
      <c r="BEC1661" s="34"/>
      <c r="BEJ1661" s="35"/>
      <c r="BEK1661" s="34"/>
      <c r="BER1661" s="35"/>
      <c r="BES1661" s="34"/>
      <c r="BEZ1661" s="35"/>
      <c r="BFA1661" s="34"/>
      <c r="BFH1661" s="35"/>
      <c r="BFI1661" s="34"/>
      <c r="BFP1661" s="35"/>
      <c r="BFQ1661" s="34"/>
      <c r="BFX1661" s="35"/>
      <c r="BFY1661" s="34"/>
      <c r="BGF1661" s="35"/>
      <c r="BGG1661" s="34"/>
      <c r="BGN1661" s="35"/>
      <c r="BGO1661" s="34"/>
      <c r="BGV1661" s="35"/>
      <c r="BGW1661" s="34"/>
      <c r="BHD1661" s="35"/>
      <c r="BHE1661" s="34"/>
      <c r="BHL1661" s="35"/>
      <c r="BHM1661" s="34"/>
      <c r="BHT1661" s="35"/>
      <c r="BHU1661" s="34"/>
      <c r="BIB1661" s="35"/>
      <c r="BIC1661" s="34"/>
      <c r="BIJ1661" s="35"/>
      <c r="BIK1661" s="34"/>
      <c r="BIR1661" s="35"/>
      <c r="BIS1661" s="34"/>
      <c r="BIZ1661" s="35"/>
      <c r="BJA1661" s="34"/>
      <c r="BJH1661" s="35"/>
      <c r="BJI1661" s="34"/>
      <c r="BJP1661" s="35"/>
      <c r="BJQ1661" s="34"/>
      <c r="BJX1661" s="35"/>
      <c r="BJY1661" s="34"/>
      <c r="BKF1661" s="35"/>
      <c r="BKG1661" s="34"/>
      <c r="BKN1661" s="35"/>
      <c r="BKO1661" s="34"/>
      <c r="BKV1661" s="35"/>
      <c r="BKW1661" s="34"/>
      <c r="BLD1661" s="35"/>
      <c r="BLE1661" s="34"/>
      <c r="BLL1661" s="35"/>
      <c r="BLM1661" s="34"/>
      <c r="BLT1661" s="35"/>
      <c r="BLU1661" s="34"/>
      <c r="BMB1661" s="35"/>
      <c r="BMC1661" s="34"/>
      <c r="BMJ1661" s="35"/>
      <c r="BMK1661" s="34"/>
      <c r="BMR1661" s="35"/>
      <c r="BMS1661" s="34"/>
      <c r="BMZ1661" s="35"/>
      <c r="BNA1661" s="34"/>
      <c r="BNH1661" s="35"/>
      <c r="BNI1661" s="34"/>
      <c r="BNP1661" s="35"/>
      <c r="BNQ1661" s="34"/>
      <c r="BNX1661" s="35"/>
      <c r="BNY1661" s="34"/>
      <c r="BOF1661" s="35"/>
      <c r="BOG1661" s="34"/>
      <c r="BON1661" s="35"/>
      <c r="BOO1661" s="34"/>
      <c r="BOV1661" s="35"/>
      <c r="BOW1661" s="34"/>
      <c r="BPD1661" s="35"/>
      <c r="BPE1661" s="34"/>
      <c r="BPL1661" s="35"/>
      <c r="BPM1661" s="34"/>
      <c r="BPT1661" s="35"/>
      <c r="BPU1661" s="34"/>
      <c r="BQB1661" s="35"/>
      <c r="BQC1661" s="34"/>
      <c r="BQJ1661" s="35"/>
      <c r="BQK1661" s="34"/>
      <c r="BQR1661" s="35"/>
      <c r="BQS1661" s="34"/>
      <c r="BQZ1661" s="35"/>
      <c r="BRA1661" s="34"/>
      <c r="BRH1661" s="35"/>
      <c r="BRI1661" s="34"/>
      <c r="BRP1661" s="35"/>
      <c r="BRQ1661" s="34"/>
      <c r="BRX1661" s="35"/>
      <c r="BRY1661" s="34"/>
      <c r="BSF1661" s="35"/>
      <c r="BSG1661" s="34"/>
      <c r="BSN1661" s="35"/>
      <c r="BSO1661" s="34"/>
      <c r="BSV1661" s="35"/>
      <c r="BSW1661" s="34"/>
      <c r="BTD1661" s="35"/>
      <c r="BTE1661" s="34"/>
      <c r="BTL1661" s="35"/>
      <c r="BTM1661" s="34"/>
      <c r="BTT1661" s="35"/>
      <c r="BTU1661" s="34"/>
      <c r="BUB1661" s="35"/>
      <c r="BUC1661" s="34"/>
      <c r="BUJ1661" s="35"/>
      <c r="BUK1661" s="34"/>
      <c r="BUR1661" s="35"/>
      <c r="BUS1661" s="34"/>
      <c r="BUZ1661" s="35"/>
      <c r="BVA1661" s="34"/>
      <c r="BVH1661" s="35"/>
      <c r="BVI1661" s="34"/>
      <c r="BVP1661" s="35"/>
      <c r="BVQ1661" s="34"/>
      <c r="BVX1661" s="35"/>
      <c r="BVY1661" s="34"/>
      <c r="BWF1661" s="35"/>
      <c r="BWG1661" s="34"/>
      <c r="BWN1661" s="35"/>
      <c r="BWO1661" s="34"/>
      <c r="BWV1661" s="35"/>
      <c r="BWW1661" s="34"/>
      <c r="BXD1661" s="35"/>
      <c r="BXE1661" s="34"/>
      <c r="BXL1661" s="35"/>
      <c r="BXM1661" s="34"/>
      <c r="BXT1661" s="35"/>
      <c r="BXU1661" s="34"/>
      <c r="BYB1661" s="35"/>
      <c r="BYC1661" s="34"/>
      <c r="BYJ1661" s="35"/>
      <c r="BYK1661" s="34"/>
      <c r="BYR1661" s="35"/>
      <c r="BYS1661" s="34"/>
      <c r="BYZ1661" s="35"/>
      <c r="BZA1661" s="34"/>
      <c r="BZH1661" s="35"/>
      <c r="BZI1661" s="34"/>
      <c r="BZP1661" s="35"/>
      <c r="BZQ1661" s="34"/>
      <c r="BZX1661" s="35"/>
      <c r="BZY1661" s="34"/>
      <c r="CAF1661" s="35"/>
      <c r="CAG1661" s="34"/>
      <c r="CAN1661" s="35"/>
      <c r="CAO1661" s="34"/>
      <c r="CAV1661" s="35"/>
      <c r="CAW1661" s="34"/>
      <c r="CBD1661" s="35"/>
      <c r="CBE1661" s="34"/>
      <c r="CBL1661" s="35"/>
      <c r="CBM1661" s="34"/>
      <c r="CBT1661" s="35"/>
      <c r="CBU1661" s="34"/>
      <c r="CCB1661" s="35"/>
      <c r="CCC1661" s="34"/>
      <c r="CCJ1661" s="35"/>
      <c r="CCK1661" s="34"/>
      <c r="CCR1661" s="35"/>
      <c r="CCS1661" s="34"/>
      <c r="CCZ1661" s="35"/>
      <c r="CDA1661" s="34"/>
      <c r="CDH1661" s="35"/>
      <c r="CDI1661" s="34"/>
      <c r="CDP1661" s="35"/>
      <c r="CDQ1661" s="34"/>
      <c r="CDX1661" s="35"/>
      <c r="CDY1661" s="34"/>
      <c r="CEF1661" s="35"/>
      <c r="CEG1661" s="34"/>
      <c r="CEN1661" s="35"/>
      <c r="CEO1661" s="34"/>
      <c r="CEV1661" s="35"/>
      <c r="CEW1661" s="34"/>
      <c r="CFD1661" s="35"/>
      <c r="CFE1661" s="34"/>
      <c r="CFL1661" s="35"/>
      <c r="CFM1661" s="34"/>
      <c r="CFT1661" s="35"/>
      <c r="CFU1661" s="34"/>
      <c r="CGB1661" s="35"/>
      <c r="CGC1661" s="34"/>
      <c r="CGJ1661" s="35"/>
      <c r="CGK1661" s="34"/>
      <c r="CGR1661" s="35"/>
      <c r="CGS1661" s="34"/>
      <c r="CGZ1661" s="35"/>
      <c r="CHA1661" s="34"/>
      <c r="CHH1661" s="35"/>
      <c r="CHI1661" s="34"/>
      <c r="CHP1661" s="35"/>
      <c r="CHQ1661" s="34"/>
      <c r="CHX1661" s="35"/>
      <c r="CHY1661" s="34"/>
      <c r="CIF1661" s="35"/>
      <c r="CIG1661" s="34"/>
      <c r="CIN1661" s="35"/>
      <c r="CIO1661" s="34"/>
      <c r="CIV1661" s="35"/>
      <c r="CIW1661" s="34"/>
      <c r="CJD1661" s="35"/>
      <c r="CJE1661" s="34"/>
      <c r="CJL1661" s="35"/>
      <c r="CJM1661" s="34"/>
      <c r="CJT1661" s="35"/>
      <c r="CJU1661" s="34"/>
      <c r="CKB1661" s="35"/>
      <c r="CKC1661" s="34"/>
      <c r="CKJ1661" s="35"/>
      <c r="CKK1661" s="34"/>
      <c r="CKR1661" s="35"/>
      <c r="CKS1661" s="34"/>
      <c r="CKZ1661" s="35"/>
      <c r="CLA1661" s="34"/>
      <c r="CLH1661" s="35"/>
      <c r="CLI1661" s="34"/>
      <c r="CLP1661" s="35"/>
      <c r="CLQ1661" s="34"/>
      <c r="CLX1661" s="35"/>
      <c r="CLY1661" s="34"/>
      <c r="CMF1661" s="35"/>
      <c r="CMG1661" s="34"/>
      <c r="CMN1661" s="35"/>
      <c r="CMO1661" s="34"/>
      <c r="CMV1661" s="35"/>
      <c r="CMW1661" s="34"/>
      <c r="CND1661" s="35"/>
      <c r="CNE1661" s="34"/>
      <c r="CNL1661" s="35"/>
      <c r="CNM1661" s="34"/>
      <c r="CNT1661" s="35"/>
      <c r="CNU1661" s="34"/>
      <c r="COB1661" s="35"/>
      <c r="COC1661" s="34"/>
      <c r="COJ1661" s="35"/>
      <c r="COK1661" s="34"/>
      <c r="COR1661" s="35"/>
      <c r="COS1661" s="34"/>
      <c r="COZ1661" s="35"/>
      <c r="CPA1661" s="34"/>
      <c r="CPH1661" s="35"/>
      <c r="CPI1661" s="34"/>
      <c r="CPP1661" s="35"/>
      <c r="CPQ1661" s="34"/>
      <c r="CPX1661" s="35"/>
      <c r="CPY1661" s="34"/>
      <c r="CQF1661" s="35"/>
      <c r="CQG1661" s="34"/>
      <c r="CQN1661" s="35"/>
      <c r="CQO1661" s="34"/>
      <c r="CQV1661" s="35"/>
      <c r="CQW1661" s="34"/>
      <c r="CRD1661" s="35"/>
      <c r="CRE1661" s="34"/>
      <c r="CRL1661" s="35"/>
      <c r="CRM1661" s="34"/>
      <c r="CRT1661" s="35"/>
      <c r="CRU1661" s="34"/>
      <c r="CSB1661" s="35"/>
      <c r="CSC1661" s="34"/>
      <c r="CSJ1661" s="35"/>
      <c r="CSK1661" s="34"/>
      <c r="CSR1661" s="35"/>
      <c r="CSS1661" s="34"/>
      <c r="CSZ1661" s="35"/>
      <c r="CTA1661" s="34"/>
      <c r="CTH1661" s="35"/>
      <c r="CTI1661" s="34"/>
      <c r="CTP1661" s="35"/>
      <c r="CTQ1661" s="34"/>
      <c r="CTX1661" s="35"/>
      <c r="CTY1661" s="34"/>
      <c r="CUF1661" s="35"/>
      <c r="CUG1661" s="34"/>
      <c r="CUN1661" s="35"/>
      <c r="CUO1661" s="34"/>
      <c r="CUV1661" s="35"/>
      <c r="CUW1661" s="34"/>
      <c r="CVD1661" s="35"/>
      <c r="CVE1661" s="34"/>
      <c r="CVL1661" s="35"/>
      <c r="CVM1661" s="34"/>
      <c r="CVT1661" s="35"/>
      <c r="CVU1661" s="34"/>
      <c r="CWB1661" s="35"/>
      <c r="CWC1661" s="34"/>
      <c r="CWJ1661" s="35"/>
      <c r="CWK1661" s="34"/>
      <c r="CWR1661" s="35"/>
      <c r="CWS1661" s="34"/>
      <c r="CWZ1661" s="35"/>
      <c r="CXA1661" s="34"/>
      <c r="CXH1661" s="35"/>
      <c r="CXI1661" s="34"/>
      <c r="CXP1661" s="35"/>
      <c r="CXQ1661" s="34"/>
      <c r="CXX1661" s="35"/>
      <c r="CXY1661" s="34"/>
      <c r="CYF1661" s="35"/>
      <c r="CYG1661" s="34"/>
      <c r="CYN1661" s="35"/>
      <c r="CYO1661" s="34"/>
      <c r="CYV1661" s="35"/>
      <c r="CYW1661" s="34"/>
      <c r="CZD1661" s="35"/>
      <c r="CZE1661" s="34"/>
      <c r="CZL1661" s="35"/>
      <c r="CZM1661" s="34"/>
      <c r="CZT1661" s="35"/>
      <c r="CZU1661" s="34"/>
      <c r="DAB1661" s="35"/>
      <c r="DAC1661" s="34"/>
      <c r="DAJ1661" s="35"/>
      <c r="DAK1661" s="34"/>
      <c r="DAR1661" s="35"/>
      <c r="DAS1661" s="34"/>
      <c r="DAZ1661" s="35"/>
      <c r="DBA1661" s="34"/>
      <c r="DBH1661" s="35"/>
      <c r="DBI1661" s="34"/>
      <c r="DBP1661" s="35"/>
      <c r="DBQ1661" s="34"/>
      <c r="DBX1661" s="35"/>
      <c r="DBY1661" s="34"/>
      <c r="DCF1661" s="35"/>
      <c r="DCG1661" s="34"/>
      <c r="DCN1661" s="35"/>
      <c r="DCO1661" s="34"/>
      <c r="DCV1661" s="35"/>
      <c r="DCW1661" s="34"/>
      <c r="DDD1661" s="35"/>
      <c r="DDE1661" s="34"/>
      <c r="DDL1661" s="35"/>
      <c r="DDM1661" s="34"/>
      <c r="DDT1661" s="35"/>
      <c r="DDU1661" s="34"/>
      <c r="DEB1661" s="35"/>
      <c r="DEC1661" s="34"/>
      <c r="DEJ1661" s="35"/>
      <c r="DEK1661" s="34"/>
      <c r="DER1661" s="35"/>
      <c r="DES1661" s="34"/>
      <c r="DEZ1661" s="35"/>
      <c r="DFA1661" s="34"/>
      <c r="DFH1661" s="35"/>
      <c r="DFI1661" s="34"/>
      <c r="DFP1661" s="35"/>
      <c r="DFQ1661" s="34"/>
      <c r="DFX1661" s="35"/>
      <c r="DFY1661" s="34"/>
      <c r="DGF1661" s="35"/>
      <c r="DGG1661" s="34"/>
      <c r="DGN1661" s="35"/>
      <c r="DGO1661" s="34"/>
      <c r="DGV1661" s="35"/>
      <c r="DGW1661" s="34"/>
      <c r="DHD1661" s="35"/>
      <c r="DHE1661" s="34"/>
      <c r="DHL1661" s="35"/>
      <c r="DHM1661" s="34"/>
      <c r="DHT1661" s="35"/>
      <c r="DHU1661" s="34"/>
      <c r="DIB1661" s="35"/>
      <c r="DIC1661" s="34"/>
      <c r="DIJ1661" s="35"/>
      <c r="DIK1661" s="34"/>
      <c r="DIR1661" s="35"/>
      <c r="DIS1661" s="34"/>
      <c r="DIZ1661" s="35"/>
      <c r="DJA1661" s="34"/>
      <c r="DJH1661" s="35"/>
      <c r="DJI1661" s="34"/>
      <c r="DJP1661" s="35"/>
      <c r="DJQ1661" s="34"/>
      <c r="DJX1661" s="35"/>
      <c r="DJY1661" s="34"/>
      <c r="DKF1661" s="35"/>
      <c r="DKG1661" s="34"/>
      <c r="DKN1661" s="35"/>
      <c r="DKO1661" s="34"/>
      <c r="DKV1661" s="35"/>
      <c r="DKW1661" s="34"/>
      <c r="DLD1661" s="35"/>
      <c r="DLE1661" s="34"/>
      <c r="DLL1661" s="35"/>
      <c r="DLM1661" s="34"/>
      <c r="DLT1661" s="35"/>
      <c r="DLU1661" s="34"/>
      <c r="DMB1661" s="35"/>
      <c r="DMC1661" s="34"/>
      <c r="DMJ1661" s="35"/>
      <c r="DMK1661" s="34"/>
      <c r="DMR1661" s="35"/>
      <c r="DMS1661" s="34"/>
      <c r="DMZ1661" s="35"/>
      <c r="DNA1661" s="34"/>
      <c r="DNH1661" s="35"/>
      <c r="DNI1661" s="34"/>
      <c r="DNP1661" s="35"/>
      <c r="DNQ1661" s="34"/>
      <c r="DNX1661" s="35"/>
      <c r="DNY1661" s="34"/>
      <c r="DOF1661" s="35"/>
      <c r="DOG1661" s="34"/>
      <c r="DON1661" s="35"/>
      <c r="DOO1661" s="34"/>
      <c r="DOV1661" s="35"/>
      <c r="DOW1661" s="34"/>
      <c r="DPD1661" s="35"/>
      <c r="DPE1661" s="34"/>
      <c r="DPL1661" s="35"/>
      <c r="DPM1661" s="34"/>
      <c r="DPT1661" s="35"/>
      <c r="DPU1661" s="34"/>
      <c r="DQB1661" s="35"/>
      <c r="DQC1661" s="34"/>
      <c r="DQJ1661" s="35"/>
      <c r="DQK1661" s="34"/>
      <c r="DQR1661" s="35"/>
      <c r="DQS1661" s="34"/>
      <c r="DQZ1661" s="35"/>
      <c r="DRA1661" s="34"/>
      <c r="DRH1661" s="35"/>
      <c r="DRI1661" s="34"/>
      <c r="DRP1661" s="35"/>
      <c r="DRQ1661" s="34"/>
      <c r="DRX1661" s="35"/>
      <c r="DRY1661" s="34"/>
      <c r="DSF1661" s="35"/>
      <c r="DSG1661" s="34"/>
      <c r="DSN1661" s="35"/>
      <c r="DSO1661" s="34"/>
      <c r="DSV1661" s="35"/>
      <c r="DSW1661" s="34"/>
      <c r="DTD1661" s="35"/>
      <c r="DTE1661" s="34"/>
      <c r="DTL1661" s="35"/>
      <c r="DTM1661" s="34"/>
      <c r="DTT1661" s="35"/>
      <c r="DTU1661" s="34"/>
      <c r="DUB1661" s="35"/>
      <c r="DUC1661" s="34"/>
      <c r="DUJ1661" s="35"/>
      <c r="DUK1661" s="34"/>
      <c r="DUR1661" s="35"/>
      <c r="DUS1661" s="34"/>
      <c r="DUZ1661" s="35"/>
      <c r="DVA1661" s="34"/>
      <c r="DVH1661" s="35"/>
      <c r="DVI1661" s="34"/>
      <c r="DVP1661" s="35"/>
      <c r="DVQ1661" s="34"/>
      <c r="DVX1661" s="35"/>
      <c r="DVY1661" s="34"/>
      <c r="DWF1661" s="35"/>
      <c r="DWG1661" s="34"/>
      <c r="DWN1661" s="35"/>
      <c r="DWO1661" s="34"/>
      <c r="DWV1661" s="35"/>
      <c r="DWW1661" s="34"/>
      <c r="DXD1661" s="35"/>
      <c r="DXE1661" s="34"/>
      <c r="DXL1661" s="35"/>
      <c r="DXM1661" s="34"/>
      <c r="DXT1661" s="35"/>
      <c r="DXU1661" s="34"/>
      <c r="DYB1661" s="35"/>
      <c r="DYC1661" s="34"/>
      <c r="DYJ1661" s="35"/>
      <c r="DYK1661" s="34"/>
      <c r="DYR1661" s="35"/>
      <c r="DYS1661" s="34"/>
      <c r="DYZ1661" s="35"/>
      <c r="DZA1661" s="34"/>
      <c r="DZH1661" s="35"/>
      <c r="DZI1661" s="34"/>
      <c r="DZP1661" s="35"/>
      <c r="DZQ1661" s="34"/>
      <c r="DZX1661" s="35"/>
      <c r="DZY1661" s="34"/>
      <c r="EAF1661" s="35"/>
      <c r="EAG1661" s="34"/>
      <c r="EAN1661" s="35"/>
      <c r="EAO1661" s="34"/>
      <c r="EAV1661" s="35"/>
      <c r="EAW1661" s="34"/>
      <c r="EBD1661" s="35"/>
      <c r="EBE1661" s="34"/>
      <c r="EBL1661" s="35"/>
      <c r="EBM1661" s="34"/>
      <c r="EBT1661" s="35"/>
      <c r="EBU1661" s="34"/>
      <c r="ECB1661" s="35"/>
      <c r="ECC1661" s="34"/>
      <c r="ECJ1661" s="35"/>
      <c r="ECK1661" s="34"/>
      <c r="ECR1661" s="35"/>
      <c r="ECS1661" s="34"/>
      <c r="ECZ1661" s="35"/>
      <c r="EDA1661" s="34"/>
      <c r="EDH1661" s="35"/>
      <c r="EDI1661" s="34"/>
      <c r="EDP1661" s="35"/>
      <c r="EDQ1661" s="34"/>
      <c r="EDX1661" s="35"/>
      <c r="EDY1661" s="34"/>
      <c r="EEF1661" s="35"/>
      <c r="EEG1661" s="34"/>
      <c r="EEN1661" s="35"/>
      <c r="EEO1661" s="34"/>
      <c r="EEV1661" s="35"/>
      <c r="EEW1661" s="34"/>
      <c r="EFD1661" s="35"/>
      <c r="EFE1661" s="34"/>
      <c r="EFL1661" s="35"/>
      <c r="EFM1661" s="34"/>
      <c r="EFT1661" s="35"/>
      <c r="EFU1661" s="34"/>
      <c r="EGB1661" s="35"/>
      <c r="EGC1661" s="34"/>
      <c r="EGJ1661" s="35"/>
      <c r="EGK1661" s="34"/>
      <c r="EGR1661" s="35"/>
      <c r="EGS1661" s="34"/>
      <c r="EGZ1661" s="35"/>
      <c r="EHA1661" s="34"/>
      <c r="EHH1661" s="35"/>
      <c r="EHI1661" s="34"/>
      <c r="EHP1661" s="35"/>
      <c r="EHQ1661" s="34"/>
      <c r="EHX1661" s="35"/>
      <c r="EHY1661" s="34"/>
      <c r="EIF1661" s="35"/>
      <c r="EIG1661" s="34"/>
      <c r="EIN1661" s="35"/>
      <c r="EIO1661" s="34"/>
      <c r="EIV1661" s="35"/>
      <c r="EIW1661" s="34"/>
      <c r="EJD1661" s="35"/>
      <c r="EJE1661" s="34"/>
      <c r="EJL1661" s="35"/>
      <c r="EJM1661" s="34"/>
      <c r="EJT1661" s="35"/>
      <c r="EJU1661" s="34"/>
      <c r="EKB1661" s="35"/>
      <c r="EKC1661" s="34"/>
      <c r="EKJ1661" s="35"/>
      <c r="EKK1661" s="34"/>
      <c r="EKR1661" s="35"/>
      <c r="EKS1661" s="34"/>
      <c r="EKZ1661" s="35"/>
      <c r="ELA1661" s="34"/>
      <c r="ELH1661" s="35"/>
      <c r="ELI1661" s="34"/>
      <c r="ELP1661" s="35"/>
      <c r="ELQ1661" s="34"/>
      <c r="ELX1661" s="35"/>
      <c r="ELY1661" s="34"/>
      <c r="EMF1661" s="35"/>
      <c r="EMG1661" s="34"/>
      <c r="EMN1661" s="35"/>
      <c r="EMO1661" s="34"/>
      <c r="EMV1661" s="35"/>
      <c r="EMW1661" s="34"/>
      <c r="END1661" s="35"/>
      <c r="ENE1661" s="34"/>
      <c r="ENL1661" s="35"/>
      <c r="ENM1661" s="34"/>
      <c r="ENT1661" s="35"/>
      <c r="ENU1661" s="34"/>
      <c r="EOB1661" s="35"/>
      <c r="EOC1661" s="34"/>
      <c r="EOJ1661" s="35"/>
      <c r="EOK1661" s="34"/>
      <c r="EOR1661" s="35"/>
      <c r="EOS1661" s="34"/>
      <c r="EOZ1661" s="35"/>
      <c r="EPA1661" s="34"/>
      <c r="EPH1661" s="35"/>
      <c r="EPI1661" s="34"/>
      <c r="EPP1661" s="35"/>
      <c r="EPQ1661" s="34"/>
      <c r="EPX1661" s="35"/>
      <c r="EPY1661" s="34"/>
      <c r="EQF1661" s="35"/>
      <c r="EQG1661" s="34"/>
      <c r="EQN1661" s="35"/>
      <c r="EQO1661" s="34"/>
      <c r="EQV1661" s="35"/>
      <c r="EQW1661" s="34"/>
      <c r="ERD1661" s="35"/>
      <c r="ERE1661" s="34"/>
      <c r="ERL1661" s="35"/>
      <c r="ERM1661" s="34"/>
      <c r="ERT1661" s="35"/>
      <c r="ERU1661" s="34"/>
      <c r="ESB1661" s="35"/>
      <c r="ESC1661" s="34"/>
      <c r="ESJ1661" s="35"/>
      <c r="ESK1661" s="34"/>
      <c r="ESR1661" s="35"/>
      <c r="ESS1661" s="34"/>
      <c r="ESZ1661" s="35"/>
      <c r="ETA1661" s="34"/>
      <c r="ETH1661" s="35"/>
      <c r="ETI1661" s="34"/>
      <c r="ETP1661" s="35"/>
      <c r="ETQ1661" s="34"/>
      <c r="ETX1661" s="35"/>
      <c r="ETY1661" s="34"/>
      <c r="EUF1661" s="35"/>
      <c r="EUG1661" s="34"/>
      <c r="EUN1661" s="35"/>
      <c r="EUO1661" s="34"/>
      <c r="EUV1661" s="35"/>
      <c r="EUW1661" s="34"/>
      <c r="EVD1661" s="35"/>
      <c r="EVE1661" s="34"/>
      <c r="EVL1661" s="35"/>
      <c r="EVM1661" s="34"/>
      <c r="EVT1661" s="35"/>
      <c r="EVU1661" s="34"/>
      <c r="EWB1661" s="35"/>
      <c r="EWC1661" s="34"/>
      <c r="EWJ1661" s="35"/>
      <c r="EWK1661" s="34"/>
      <c r="EWR1661" s="35"/>
      <c r="EWS1661" s="34"/>
      <c r="EWZ1661" s="35"/>
      <c r="EXA1661" s="34"/>
      <c r="EXH1661" s="35"/>
      <c r="EXI1661" s="34"/>
      <c r="EXP1661" s="35"/>
      <c r="EXQ1661" s="34"/>
      <c r="EXX1661" s="35"/>
      <c r="EXY1661" s="34"/>
      <c r="EYF1661" s="35"/>
      <c r="EYG1661" s="34"/>
      <c r="EYN1661" s="35"/>
      <c r="EYO1661" s="34"/>
      <c r="EYV1661" s="35"/>
      <c r="EYW1661" s="34"/>
      <c r="EZD1661" s="35"/>
      <c r="EZE1661" s="34"/>
      <c r="EZL1661" s="35"/>
      <c r="EZM1661" s="34"/>
      <c r="EZT1661" s="35"/>
      <c r="EZU1661" s="34"/>
      <c r="FAB1661" s="35"/>
      <c r="FAC1661" s="34"/>
      <c r="FAJ1661" s="35"/>
      <c r="FAK1661" s="34"/>
      <c r="FAR1661" s="35"/>
      <c r="FAS1661" s="34"/>
      <c r="FAZ1661" s="35"/>
      <c r="FBA1661" s="34"/>
      <c r="FBH1661" s="35"/>
      <c r="FBI1661" s="34"/>
      <c r="FBP1661" s="35"/>
      <c r="FBQ1661" s="34"/>
      <c r="FBX1661" s="35"/>
      <c r="FBY1661" s="34"/>
      <c r="FCF1661" s="35"/>
      <c r="FCG1661" s="34"/>
      <c r="FCN1661" s="35"/>
      <c r="FCO1661" s="34"/>
      <c r="FCV1661" s="35"/>
      <c r="FCW1661" s="34"/>
      <c r="FDD1661" s="35"/>
      <c r="FDE1661" s="34"/>
      <c r="FDL1661" s="35"/>
      <c r="FDM1661" s="34"/>
      <c r="FDT1661" s="35"/>
      <c r="FDU1661" s="34"/>
      <c r="FEB1661" s="35"/>
      <c r="FEC1661" s="34"/>
      <c r="FEJ1661" s="35"/>
      <c r="FEK1661" s="34"/>
      <c r="FER1661" s="35"/>
      <c r="FES1661" s="34"/>
      <c r="FEZ1661" s="35"/>
      <c r="FFA1661" s="34"/>
      <c r="FFH1661" s="35"/>
      <c r="FFI1661" s="34"/>
      <c r="FFP1661" s="35"/>
      <c r="FFQ1661" s="34"/>
      <c r="FFX1661" s="35"/>
      <c r="FFY1661" s="34"/>
      <c r="FGF1661" s="35"/>
      <c r="FGG1661" s="34"/>
      <c r="FGN1661" s="35"/>
      <c r="FGO1661" s="34"/>
      <c r="FGV1661" s="35"/>
      <c r="FGW1661" s="34"/>
      <c r="FHD1661" s="35"/>
      <c r="FHE1661" s="34"/>
      <c r="FHL1661" s="35"/>
      <c r="FHM1661" s="34"/>
      <c r="FHT1661" s="35"/>
      <c r="FHU1661" s="34"/>
      <c r="FIB1661" s="35"/>
      <c r="FIC1661" s="34"/>
      <c r="FIJ1661" s="35"/>
      <c r="FIK1661" s="34"/>
      <c r="FIR1661" s="35"/>
      <c r="FIS1661" s="34"/>
      <c r="FIZ1661" s="35"/>
      <c r="FJA1661" s="34"/>
      <c r="FJH1661" s="35"/>
      <c r="FJI1661" s="34"/>
      <c r="FJP1661" s="35"/>
      <c r="FJQ1661" s="34"/>
      <c r="FJX1661" s="35"/>
      <c r="FJY1661" s="34"/>
      <c r="FKF1661" s="35"/>
      <c r="FKG1661" s="34"/>
      <c r="FKN1661" s="35"/>
      <c r="FKO1661" s="34"/>
      <c r="FKV1661" s="35"/>
      <c r="FKW1661" s="34"/>
      <c r="FLD1661" s="35"/>
      <c r="FLE1661" s="34"/>
      <c r="FLL1661" s="35"/>
      <c r="FLM1661" s="34"/>
      <c r="FLT1661" s="35"/>
      <c r="FLU1661" s="34"/>
      <c r="FMB1661" s="35"/>
      <c r="FMC1661" s="34"/>
      <c r="FMJ1661" s="35"/>
      <c r="FMK1661" s="34"/>
      <c r="FMR1661" s="35"/>
      <c r="FMS1661" s="34"/>
      <c r="FMZ1661" s="35"/>
      <c r="FNA1661" s="34"/>
      <c r="FNH1661" s="35"/>
      <c r="FNI1661" s="34"/>
      <c r="FNP1661" s="35"/>
      <c r="FNQ1661" s="34"/>
      <c r="FNX1661" s="35"/>
      <c r="FNY1661" s="34"/>
      <c r="FOF1661" s="35"/>
      <c r="FOG1661" s="34"/>
      <c r="FON1661" s="35"/>
      <c r="FOO1661" s="34"/>
      <c r="FOV1661" s="35"/>
      <c r="FOW1661" s="34"/>
      <c r="FPD1661" s="35"/>
      <c r="FPE1661" s="34"/>
      <c r="FPL1661" s="35"/>
      <c r="FPM1661" s="34"/>
      <c r="FPT1661" s="35"/>
      <c r="FPU1661" s="34"/>
      <c r="FQB1661" s="35"/>
      <c r="FQC1661" s="34"/>
      <c r="FQJ1661" s="35"/>
      <c r="FQK1661" s="34"/>
      <c r="FQR1661" s="35"/>
      <c r="FQS1661" s="34"/>
      <c r="FQZ1661" s="35"/>
      <c r="FRA1661" s="34"/>
      <c r="FRH1661" s="35"/>
      <c r="FRI1661" s="34"/>
      <c r="FRP1661" s="35"/>
      <c r="FRQ1661" s="34"/>
      <c r="FRX1661" s="35"/>
      <c r="FRY1661" s="34"/>
      <c r="FSF1661" s="35"/>
      <c r="FSG1661" s="34"/>
      <c r="FSN1661" s="35"/>
      <c r="FSO1661" s="34"/>
      <c r="FSV1661" s="35"/>
      <c r="FSW1661" s="34"/>
      <c r="FTD1661" s="35"/>
      <c r="FTE1661" s="34"/>
      <c r="FTL1661" s="35"/>
      <c r="FTM1661" s="34"/>
      <c r="FTT1661" s="35"/>
      <c r="FTU1661" s="34"/>
      <c r="FUB1661" s="35"/>
      <c r="FUC1661" s="34"/>
      <c r="FUJ1661" s="35"/>
      <c r="FUK1661" s="34"/>
      <c r="FUR1661" s="35"/>
      <c r="FUS1661" s="34"/>
      <c r="FUZ1661" s="35"/>
      <c r="FVA1661" s="34"/>
      <c r="FVH1661" s="35"/>
      <c r="FVI1661" s="34"/>
      <c r="FVP1661" s="35"/>
      <c r="FVQ1661" s="34"/>
      <c r="FVX1661" s="35"/>
      <c r="FVY1661" s="34"/>
      <c r="FWF1661" s="35"/>
      <c r="FWG1661" s="34"/>
      <c r="FWN1661" s="35"/>
      <c r="FWO1661" s="34"/>
      <c r="FWV1661" s="35"/>
      <c r="FWW1661" s="34"/>
      <c r="FXD1661" s="35"/>
      <c r="FXE1661" s="34"/>
      <c r="FXL1661" s="35"/>
      <c r="FXM1661" s="34"/>
      <c r="FXT1661" s="35"/>
      <c r="FXU1661" s="34"/>
      <c r="FYB1661" s="35"/>
      <c r="FYC1661" s="34"/>
      <c r="FYJ1661" s="35"/>
      <c r="FYK1661" s="34"/>
      <c r="FYR1661" s="35"/>
      <c r="FYS1661" s="34"/>
      <c r="FYZ1661" s="35"/>
      <c r="FZA1661" s="34"/>
      <c r="FZH1661" s="35"/>
      <c r="FZI1661" s="34"/>
      <c r="FZP1661" s="35"/>
      <c r="FZQ1661" s="34"/>
      <c r="FZX1661" s="35"/>
      <c r="FZY1661" s="34"/>
      <c r="GAF1661" s="35"/>
      <c r="GAG1661" s="34"/>
      <c r="GAN1661" s="35"/>
      <c r="GAO1661" s="34"/>
      <c r="GAV1661" s="35"/>
      <c r="GAW1661" s="34"/>
      <c r="GBD1661" s="35"/>
      <c r="GBE1661" s="34"/>
      <c r="GBL1661" s="35"/>
      <c r="GBM1661" s="34"/>
      <c r="GBT1661" s="35"/>
      <c r="GBU1661" s="34"/>
      <c r="GCB1661" s="35"/>
      <c r="GCC1661" s="34"/>
      <c r="GCJ1661" s="35"/>
      <c r="GCK1661" s="34"/>
      <c r="GCR1661" s="35"/>
      <c r="GCS1661" s="34"/>
      <c r="GCZ1661" s="35"/>
      <c r="GDA1661" s="34"/>
      <c r="GDH1661" s="35"/>
      <c r="GDI1661" s="34"/>
      <c r="GDP1661" s="35"/>
      <c r="GDQ1661" s="34"/>
      <c r="GDX1661" s="35"/>
      <c r="GDY1661" s="34"/>
      <c r="GEF1661" s="35"/>
      <c r="GEG1661" s="34"/>
      <c r="GEN1661" s="35"/>
      <c r="GEO1661" s="34"/>
      <c r="GEV1661" s="35"/>
      <c r="GEW1661" s="34"/>
      <c r="GFD1661" s="35"/>
      <c r="GFE1661" s="34"/>
      <c r="GFL1661" s="35"/>
      <c r="GFM1661" s="34"/>
      <c r="GFT1661" s="35"/>
      <c r="GFU1661" s="34"/>
      <c r="GGB1661" s="35"/>
      <c r="GGC1661" s="34"/>
      <c r="GGJ1661" s="35"/>
      <c r="GGK1661" s="34"/>
      <c r="GGR1661" s="35"/>
      <c r="GGS1661" s="34"/>
      <c r="GGZ1661" s="35"/>
      <c r="GHA1661" s="34"/>
      <c r="GHH1661" s="35"/>
      <c r="GHI1661" s="34"/>
      <c r="GHP1661" s="35"/>
      <c r="GHQ1661" s="34"/>
      <c r="GHX1661" s="35"/>
      <c r="GHY1661" s="34"/>
      <c r="GIF1661" s="35"/>
      <c r="GIG1661" s="34"/>
      <c r="GIN1661" s="35"/>
      <c r="GIO1661" s="34"/>
      <c r="GIV1661" s="35"/>
      <c r="GIW1661" s="34"/>
      <c r="GJD1661" s="35"/>
      <c r="GJE1661" s="34"/>
      <c r="GJL1661" s="35"/>
      <c r="GJM1661" s="34"/>
      <c r="GJT1661" s="35"/>
      <c r="GJU1661" s="34"/>
      <c r="GKB1661" s="35"/>
      <c r="GKC1661" s="34"/>
      <c r="GKJ1661" s="35"/>
      <c r="GKK1661" s="34"/>
      <c r="GKR1661" s="35"/>
      <c r="GKS1661" s="34"/>
      <c r="GKZ1661" s="35"/>
      <c r="GLA1661" s="34"/>
      <c r="GLH1661" s="35"/>
      <c r="GLI1661" s="34"/>
      <c r="GLP1661" s="35"/>
      <c r="GLQ1661" s="34"/>
      <c r="GLX1661" s="35"/>
      <c r="GLY1661" s="34"/>
      <c r="GMF1661" s="35"/>
      <c r="GMG1661" s="34"/>
      <c r="GMN1661" s="35"/>
      <c r="GMO1661" s="34"/>
      <c r="GMV1661" s="35"/>
      <c r="GMW1661" s="34"/>
      <c r="GND1661" s="35"/>
      <c r="GNE1661" s="34"/>
      <c r="GNL1661" s="35"/>
      <c r="GNM1661" s="34"/>
      <c r="GNT1661" s="35"/>
      <c r="GNU1661" s="34"/>
      <c r="GOB1661" s="35"/>
      <c r="GOC1661" s="34"/>
      <c r="GOJ1661" s="35"/>
      <c r="GOK1661" s="34"/>
      <c r="GOR1661" s="35"/>
      <c r="GOS1661" s="34"/>
      <c r="GOZ1661" s="35"/>
      <c r="GPA1661" s="34"/>
      <c r="GPH1661" s="35"/>
      <c r="GPI1661" s="34"/>
      <c r="GPP1661" s="35"/>
      <c r="GPQ1661" s="34"/>
      <c r="GPX1661" s="35"/>
      <c r="GPY1661" s="34"/>
      <c r="GQF1661" s="35"/>
      <c r="GQG1661" s="34"/>
      <c r="GQN1661" s="35"/>
      <c r="GQO1661" s="34"/>
      <c r="GQV1661" s="35"/>
      <c r="GQW1661" s="34"/>
      <c r="GRD1661" s="35"/>
      <c r="GRE1661" s="34"/>
      <c r="GRL1661" s="35"/>
      <c r="GRM1661" s="34"/>
      <c r="GRT1661" s="35"/>
      <c r="GRU1661" s="34"/>
      <c r="GSB1661" s="35"/>
      <c r="GSC1661" s="34"/>
      <c r="GSJ1661" s="35"/>
      <c r="GSK1661" s="34"/>
      <c r="GSR1661" s="35"/>
      <c r="GSS1661" s="34"/>
      <c r="GSZ1661" s="35"/>
      <c r="GTA1661" s="34"/>
      <c r="GTH1661" s="35"/>
      <c r="GTI1661" s="34"/>
      <c r="GTP1661" s="35"/>
      <c r="GTQ1661" s="34"/>
      <c r="GTX1661" s="35"/>
      <c r="GTY1661" s="34"/>
      <c r="GUF1661" s="35"/>
      <c r="GUG1661" s="34"/>
      <c r="GUN1661" s="35"/>
      <c r="GUO1661" s="34"/>
      <c r="GUV1661" s="35"/>
      <c r="GUW1661" s="34"/>
      <c r="GVD1661" s="35"/>
      <c r="GVE1661" s="34"/>
      <c r="GVL1661" s="35"/>
      <c r="GVM1661" s="34"/>
      <c r="GVT1661" s="35"/>
      <c r="GVU1661" s="34"/>
      <c r="GWB1661" s="35"/>
      <c r="GWC1661" s="34"/>
      <c r="GWJ1661" s="35"/>
      <c r="GWK1661" s="34"/>
      <c r="GWR1661" s="35"/>
      <c r="GWS1661" s="34"/>
      <c r="GWZ1661" s="35"/>
      <c r="GXA1661" s="34"/>
      <c r="GXH1661" s="35"/>
      <c r="GXI1661" s="34"/>
      <c r="GXP1661" s="35"/>
      <c r="GXQ1661" s="34"/>
      <c r="GXX1661" s="35"/>
      <c r="GXY1661" s="34"/>
      <c r="GYF1661" s="35"/>
      <c r="GYG1661" s="34"/>
      <c r="GYN1661" s="35"/>
      <c r="GYO1661" s="34"/>
      <c r="GYV1661" s="35"/>
      <c r="GYW1661" s="34"/>
      <c r="GZD1661" s="35"/>
      <c r="GZE1661" s="34"/>
      <c r="GZL1661" s="35"/>
      <c r="GZM1661" s="34"/>
      <c r="GZT1661" s="35"/>
      <c r="GZU1661" s="34"/>
      <c r="HAB1661" s="35"/>
      <c r="HAC1661" s="34"/>
      <c r="HAJ1661" s="35"/>
      <c r="HAK1661" s="34"/>
      <c r="HAR1661" s="35"/>
      <c r="HAS1661" s="34"/>
      <c r="HAZ1661" s="35"/>
      <c r="HBA1661" s="34"/>
      <c r="HBH1661" s="35"/>
      <c r="HBI1661" s="34"/>
      <c r="HBP1661" s="35"/>
      <c r="HBQ1661" s="34"/>
      <c r="HBX1661" s="35"/>
      <c r="HBY1661" s="34"/>
      <c r="HCF1661" s="35"/>
      <c r="HCG1661" s="34"/>
      <c r="HCN1661" s="35"/>
      <c r="HCO1661" s="34"/>
      <c r="HCV1661" s="35"/>
      <c r="HCW1661" s="34"/>
      <c r="HDD1661" s="35"/>
      <c r="HDE1661" s="34"/>
      <c r="HDL1661" s="35"/>
      <c r="HDM1661" s="34"/>
      <c r="HDT1661" s="35"/>
      <c r="HDU1661" s="34"/>
      <c r="HEB1661" s="35"/>
      <c r="HEC1661" s="34"/>
      <c r="HEJ1661" s="35"/>
      <c r="HEK1661" s="34"/>
      <c r="HER1661" s="35"/>
      <c r="HES1661" s="34"/>
      <c r="HEZ1661" s="35"/>
      <c r="HFA1661" s="34"/>
      <c r="HFH1661" s="35"/>
      <c r="HFI1661" s="34"/>
      <c r="HFP1661" s="35"/>
      <c r="HFQ1661" s="34"/>
      <c r="HFX1661" s="35"/>
      <c r="HFY1661" s="34"/>
      <c r="HGF1661" s="35"/>
      <c r="HGG1661" s="34"/>
      <c r="HGN1661" s="35"/>
      <c r="HGO1661" s="34"/>
      <c r="HGV1661" s="35"/>
      <c r="HGW1661" s="34"/>
      <c r="HHD1661" s="35"/>
      <c r="HHE1661" s="34"/>
      <c r="HHL1661" s="35"/>
      <c r="HHM1661" s="34"/>
      <c r="HHT1661" s="35"/>
      <c r="HHU1661" s="34"/>
      <c r="HIB1661" s="35"/>
      <c r="HIC1661" s="34"/>
      <c r="HIJ1661" s="35"/>
      <c r="HIK1661" s="34"/>
      <c r="HIR1661" s="35"/>
      <c r="HIS1661" s="34"/>
      <c r="HIZ1661" s="35"/>
      <c r="HJA1661" s="34"/>
      <c r="HJH1661" s="35"/>
      <c r="HJI1661" s="34"/>
      <c r="HJP1661" s="35"/>
      <c r="HJQ1661" s="34"/>
      <c r="HJX1661" s="35"/>
      <c r="HJY1661" s="34"/>
      <c r="HKF1661" s="35"/>
      <c r="HKG1661" s="34"/>
      <c r="HKN1661" s="35"/>
      <c r="HKO1661" s="34"/>
      <c r="HKV1661" s="35"/>
      <c r="HKW1661" s="34"/>
      <c r="HLD1661" s="35"/>
      <c r="HLE1661" s="34"/>
      <c r="HLL1661" s="35"/>
      <c r="HLM1661" s="34"/>
      <c r="HLT1661" s="35"/>
      <c r="HLU1661" s="34"/>
      <c r="HMB1661" s="35"/>
      <c r="HMC1661" s="34"/>
      <c r="HMJ1661" s="35"/>
      <c r="HMK1661" s="34"/>
      <c r="HMR1661" s="35"/>
      <c r="HMS1661" s="34"/>
      <c r="HMZ1661" s="35"/>
      <c r="HNA1661" s="34"/>
      <c r="HNH1661" s="35"/>
      <c r="HNI1661" s="34"/>
      <c r="HNP1661" s="35"/>
      <c r="HNQ1661" s="34"/>
      <c r="HNX1661" s="35"/>
      <c r="HNY1661" s="34"/>
      <c r="HOF1661" s="35"/>
      <c r="HOG1661" s="34"/>
      <c r="HON1661" s="35"/>
      <c r="HOO1661" s="34"/>
      <c r="HOV1661" s="35"/>
      <c r="HOW1661" s="34"/>
      <c r="HPD1661" s="35"/>
      <c r="HPE1661" s="34"/>
      <c r="HPL1661" s="35"/>
      <c r="HPM1661" s="34"/>
      <c r="HPT1661" s="35"/>
      <c r="HPU1661" s="34"/>
      <c r="HQB1661" s="35"/>
      <c r="HQC1661" s="34"/>
      <c r="HQJ1661" s="35"/>
      <c r="HQK1661" s="34"/>
      <c r="HQR1661" s="35"/>
      <c r="HQS1661" s="34"/>
      <c r="HQZ1661" s="35"/>
      <c r="HRA1661" s="34"/>
      <c r="HRH1661" s="35"/>
      <c r="HRI1661" s="34"/>
      <c r="HRP1661" s="35"/>
      <c r="HRQ1661" s="34"/>
      <c r="HRX1661" s="35"/>
      <c r="HRY1661" s="34"/>
      <c r="HSF1661" s="35"/>
      <c r="HSG1661" s="34"/>
      <c r="HSN1661" s="35"/>
      <c r="HSO1661" s="34"/>
      <c r="HSV1661" s="35"/>
      <c r="HSW1661" s="34"/>
      <c r="HTD1661" s="35"/>
      <c r="HTE1661" s="34"/>
      <c r="HTL1661" s="35"/>
      <c r="HTM1661" s="34"/>
      <c r="HTT1661" s="35"/>
      <c r="HTU1661" s="34"/>
      <c r="HUB1661" s="35"/>
      <c r="HUC1661" s="34"/>
      <c r="HUJ1661" s="35"/>
      <c r="HUK1661" s="34"/>
      <c r="HUR1661" s="35"/>
      <c r="HUS1661" s="34"/>
      <c r="HUZ1661" s="35"/>
      <c r="HVA1661" s="34"/>
      <c r="HVH1661" s="35"/>
      <c r="HVI1661" s="34"/>
      <c r="HVP1661" s="35"/>
      <c r="HVQ1661" s="34"/>
      <c r="HVX1661" s="35"/>
      <c r="HVY1661" s="34"/>
      <c r="HWF1661" s="35"/>
      <c r="HWG1661" s="34"/>
      <c r="HWN1661" s="35"/>
      <c r="HWO1661" s="34"/>
      <c r="HWV1661" s="35"/>
      <c r="HWW1661" s="34"/>
      <c r="HXD1661" s="35"/>
      <c r="HXE1661" s="34"/>
      <c r="HXL1661" s="35"/>
      <c r="HXM1661" s="34"/>
      <c r="HXT1661" s="35"/>
      <c r="HXU1661" s="34"/>
      <c r="HYB1661" s="35"/>
      <c r="HYC1661" s="34"/>
      <c r="HYJ1661" s="35"/>
      <c r="HYK1661" s="34"/>
      <c r="HYR1661" s="35"/>
      <c r="HYS1661" s="34"/>
      <c r="HYZ1661" s="35"/>
      <c r="HZA1661" s="34"/>
      <c r="HZH1661" s="35"/>
      <c r="HZI1661" s="34"/>
      <c r="HZP1661" s="35"/>
      <c r="HZQ1661" s="34"/>
      <c r="HZX1661" s="35"/>
      <c r="HZY1661" s="34"/>
      <c r="IAF1661" s="35"/>
      <c r="IAG1661" s="34"/>
      <c r="IAN1661" s="35"/>
      <c r="IAO1661" s="34"/>
      <c r="IAV1661" s="35"/>
      <c r="IAW1661" s="34"/>
      <c r="IBD1661" s="35"/>
      <c r="IBE1661" s="34"/>
      <c r="IBL1661" s="35"/>
      <c r="IBM1661" s="34"/>
      <c r="IBT1661" s="35"/>
      <c r="IBU1661" s="34"/>
      <c r="ICB1661" s="35"/>
      <c r="ICC1661" s="34"/>
      <c r="ICJ1661" s="35"/>
      <c r="ICK1661" s="34"/>
      <c r="ICR1661" s="35"/>
      <c r="ICS1661" s="34"/>
      <c r="ICZ1661" s="35"/>
      <c r="IDA1661" s="34"/>
      <c r="IDH1661" s="35"/>
      <c r="IDI1661" s="34"/>
      <c r="IDP1661" s="35"/>
      <c r="IDQ1661" s="34"/>
      <c r="IDX1661" s="35"/>
      <c r="IDY1661" s="34"/>
      <c r="IEF1661" s="35"/>
      <c r="IEG1661" s="34"/>
      <c r="IEN1661" s="35"/>
      <c r="IEO1661" s="34"/>
      <c r="IEV1661" s="35"/>
      <c r="IEW1661" s="34"/>
      <c r="IFD1661" s="35"/>
      <c r="IFE1661" s="34"/>
      <c r="IFL1661" s="35"/>
      <c r="IFM1661" s="34"/>
      <c r="IFT1661" s="35"/>
      <c r="IFU1661" s="34"/>
      <c r="IGB1661" s="35"/>
      <c r="IGC1661" s="34"/>
      <c r="IGJ1661" s="35"/>
      <c r="IGK1661" s="34"/>
      <c r="IGR1661" s="35"/>
      <c r="IGS1661" s="34"/>
      <c r="IGZ1661" s="35"/>
      <c r="IHA1661" s="34"/>
      <c r="IHH1661" s="35"/>
      <c r="IHI1661" s="34"/>
      <c r="IHP1661" s="35"/>
      <c r="IHQ1661" s="34"/>
      <c r="IHX1661" s="35"/>
      <c r="IHY1661" s="34"/>
      <c r="IIF1661" s="35"/>
      <c r="IIG1661" s="34"/>
      <c r="IIN1661" s="35"/>
      <c r="IIO1661" s="34"/>
      <c r="IIV1661" s="35"/>
      <c r="IIW1661" s="34"/>
      <c r="IJD1661" s="35"/>
      <c r="IJE1661" s="34"/>
      <c r="IJL1661" s="35"/>
      <c r="IJM1661" s="34"/>
      <c r="IJT1661" s="35"/>
      <c r="IJU1661" s="34"/>
      <c r="IKB1661" s="35"/>
      <c r="IKC1661" s="34"/>
      <c r="IKJ1661" s="35"/>
      <c r="IKK1661" s="34"/>
      <c r="IKR1661" s="35"/>
      <c r="IKS1661" s="34"/>
      <c r="IKZ1661" s="35"/>
      <c r="ILA1661" s="34"/>
      <c r="ILH1661" s="35"/>
      <c r="ILI1661" s="34"/>
      <c r="ILP1661" s="35"/>
      <c r="ILQ1661" s="34"/>
      <c r="ILX1661" s="35"/>
      <c r="ILY1661" s="34"/>
      <c r="IMF1661" s="35"/>
      <c r="IMG1661" s="34"/>
      <c r="IMN1661" s="35"/>
      <c r="IMO1661" s="34"/>
      <c r="IMV1661" s="35"/>
      <c r="IMW1661" s="34"/>
      <c r="IND1661" s="35"/>
      <c r="INE1661" s="34"/>
      <c r="INL1661" s="35"/>
      <c r="INM1661" s="34"/>
      <c r="INT1661" s="35"/>
      <c r="INU1661" s="34"/>
      <c r="IOB1661" s="35"/>
      <c r="IOC1661" s="34"/>
      <c r="IOJ1661" s="35"/>
      <c r="IOK1661" s="34"/>
      <c r="IOR1661" s="35"/>
      <c r="IOS1661" s="34"/>
      <c r="IOZ1661" s="35"/>
      <c r="IPA1661" s="34"/>
      <c r="IPH1661" s="35"/>
      <c r="IPI1661" s="34"/>
      <c r="IPP1661" s="35"/>
      <c r="IPQ1661" s="34"/>
      <c r="IPX1661" s="35"/>
      <c r="IPY1661" s="34"/>
      <c r="IQF1661" s="35"/>
      <c r="IQG1661" s="34"/>
      <c r="IQN1661" s="35"/>
      <c r="IQO1661" s="34"/>
      <c r="IQV1661" s="35"/>
      <c r="IQW1661" s="34"/>
      <c r="IRD1661" s="35"/>
      <c r="IRE1661" s="34"/>
      <c r="IRL1661" s="35"/>
      <c r="IRM1661" s="34"/>
      <c r="IRT1661" s="35"/>
      <c r="IRU1661" s="34"/>
      <c r="ISB1661" s="35"/>
      <c r="ISC1661" s="34"/>
      <c r="ISJ1661" s="35"/>
      <c r="ISK1661" s="34"/>
      <c r="ISR1661" s="35"/>
      <c r="ISS1661" s="34"/>
      <c r="ISZ1661" s="35"/>
      <c r="ITA1661" s="34"/>
      <c r="ITH1661" s="35"/>
      <c r="ITI1661" s="34"/>
      <c r="ITP1661" s="35"/>
      <c r="ITQ1661" s="34"/>
      <c r="ITX1661" s="35"/>
      <c r="ITY1661" s="34"/>
      <c r="IUF1661" s="35"/>
      <c r="IUG1661" s="34"/>
      <c r="IUN1661" s="35"/>
      <c r="IUO1661" s="34"/>
      <c r="IUV1661" s="35"/>
      <c r="IUW1661" s="34"/>
      <c r="IVD1661" s="35"/>
      <c r="IVE1661" s="34"/>
      <c r="IVL1661" s="35"/>
      <c r="IVM1661" s="34"/>
      <c r="IVT1661" s="35"/>
      <c r="IVU1661" s="34"/>
      <c r="IWB1661" s="35"/>
      <c r="IWC1661" s="34"/>
      <c r="IWJ1661" s="35"/>
      <c r="IWK1661" s="34"/>
      <c r="IWR1661" s="35"/>
      <c r="IWS1661" s="34"/>
      <c r="IWZ1661" s="35"/>
      <c r="IXA1661" s="34"/>
      <c r="IXH1661" s="35"/>
      <c r="IXI1661" s="34"/>
      <c r="IXP1661" s="35"/>
      <c r="IXQ1661" s="34"/>
      <c r="IXX1661" s="35"/>
      <c r="IXY1661" s="34"/>
      <c r="IYF1661" s="35"/>
      <c r="IYG1661" s="34"/>
      <c r="IYN1661" s="35"/>
      <c r="IYO1661" s="34"/>
      <c r="IYV1661" s="35"/>
      <c r="IYW1661" s="34"/>
      <c r="IZD1661" s="35"/>
      <c r="IZE1661" s="34"/>
      <c r="IZL1661" s="35"/>
      <c r="IZM1661" s="34"/>
      <c r="IZT1661" s="35"/>
      <c r="IZU1661" s="34"/>
      <c r="JAB1661" s="35"/>
      <c r="JAC1661" s="34"/>
      <c r="JAJ1661" s="35"/>
      <c r="JAK1661" s="34"/>
      <c r="JAR1661" s="35"/>
      <c r="JAS1661" s="34"/>
      <c r="JAZ1661" s="35"/>
      <c r="JBA1661" s="34"/>
      <c r="JBH1661" s="35"/>
      <c r="JBI1661" s="34"/>
      <c r="JBP1661" s="35"/>
      <c r="JBQ1661" s="34"/>
      <c r="JBX1661" s="35"/>
      <c r="JBY1661" s="34"/>
      <c r="JCF1661" s="35"/>
      <c r="JCG1661" s="34"/>
      <c r="JCN1661" s="35"/>
      <c r="JCO1661" s="34"/>
      <c r="JCV1661" s="35"/>
      <c r="JCW1661" s="34"/>
      <c r="JDD1661" s="35"/>
      <c r="JDE1661" s="34"/>
      <c r="JDL1661" s="35"/>
      <c r="JDM1661" s="34"/>
      <c r="JDT1661" s="35"/>
      <c r="JDU1661" s="34"/>
      <c r="JEB1661" s="35"/>
      <c r="JEC1661" s="34"/>
      <c r="JEJ1661" s="35"/>
      <c r="JEK1661" s="34"/>
      <c r="JER1661" s="35"/>
      <c r="JES1661" s="34"/>
      <c r="JEZ1661" s="35"/>
      <c r="JFA1661" s="34"/>
      <c r="JFH1661" s="35"/>
      <c r="JFI1661" s="34"/>
      <c r="JFP1661" s="35"/>
      <c r="JFQ1661" s="34"/>
      <c r="JFX1661" s="35"/>
      <c r="JFY1661" s="34"/>
      <c r="JGF1661" s="35"/>
      <c r="JGG1661" s="34"/>
      <c r="JGN1661" s="35"/>
      <c r="JGO1661" s="34"/>
      <c r="JGV1661" s="35"/>
      <c r="JGW1661" s="34"/>
      <c r="JHD1661" s="35"/>
      <c r="JHE1661" s="34"/>
      <c r="JHL1661" s="35"/>
      <c r="JHM1661" s="34"/>
      <c r="JHT1661" s="35"/>
      <c r="JHU1661" s="34"/>
      <c r="JIB1661" s="35"/>
      <c r="JIC1661" s="34"/>
      <c r="JIJ1661" s="35"/>
      <c r="JIK1661" s="34"/>
      <c r="JIR1661" s="35"/>
      <c r="JIS1661" s="34"/>
      <c r="JIZ1661" s="35"/>
      <c r="JJA1661" s="34"/>
      <c r="JJH1661" s="35"/>
      <c r="JJI1661" s="34"/>
      <c r="JJP1661" s="35"/>
      <c r="JJQ1661" s="34"/>
      <c r="JJX1661" s="35"/>
      <c r="JJY1661" s="34"/>
      <c r="JKF1661" s="35"/>
      <c r="JKG1661" s="34"/>
      <c r="JKN1661" s="35"/>
      <c r="JKO1661" s="34"/>
      <c r="JKV1661" s="35"/>
      <c r="JKW1661" s="34"/>
      <c r="JLD1661" s="35"/>
      <c r="JLE1661" s="34"/>
      <c r="JLL1661" s="35"/>
      <c r="JLM1661" s="34"/>
      <c r="JLT1661" s="35"/>
      <c r="JLU1661" s="34"/>
      <c r="JMB1661" s="35"/>
      <c r="JMC1661" s="34"/>
      <c r="JMJ1661" s="35"/>
      <c r="JMK1661" s="34"/>
      <c r="JMR1661" s="35"/>
      <c r="JMS1661" s="34"/>
      <c r="JMZ1661" s="35"/>
      <c r="JNA1661" s="34"/>
      <c r="JNH1661" s="35"/>
      <c r="JNI1661" s="34"/>
      <c r="JNP1661" s="35"/>
      <c r="JNQ1661" s="34"/>
      <c r="JNX1661" s="35"/>
      <c r="JNY1661" s="34"/>
      <c r="JOF1661" s="35"/>
      <c r="JOG1661" s="34"/>
      <c r="JON1661" s="35"/>
      <c r="JOO1661" s="34"/>
      <c r="JOV1661" s="35"/>
      <c r="JOW1661" s="34"/>
      <c r="JPD1661" s="35"/>
      <c r="JPE1661" s="34"/>
      <c r="JPL1661" s="35"/>
      <c r="JPM1661" s="34"/>
      <c r="JPT1661" s="35"/>
      <c r="JPU1661" s="34"/>
      <c r="JQB1661" s="35"/>
      <c r="JQC1661" s="34"/>
      <c r="JQJ1661" s="35"/>
      <c r="JQK1661" s="34"/>
      <c r="JQR1661" s="35"/>
      <c r="JQS1661" s="34"/>
      <c r="JQZ1661" s="35"/>
      <c r="JRA1661" s="34"/>
      <c r="JRH1661" s="35"/>
      <c r="JRI1661" s="34"/>
      <c r="JRP1661" s="35"/>
      <c r="JRQ1661" s="34"/>
      <c r="JRX1661" s="35"/>
      <c r="JRY1661" s="34"/>
      <c r="JSF1661" s="35"/>
      <c r="JSG1661" s="34"/>
      <c r="JSN1661" s="35"/>
      <c r="JSO1661" s="34"/>
      <c r="JSV1661" s="35"/>
      <c r="JSW1661" s="34"/>
      <c r="JTD1661" s="35"/>
      <c r="JTE1661" s="34"/>
      <c r="JTL1661" s="35"/>
      <c r="JTM1661" s="34"/>
      <c r="JTT1661" s="35"/>
      <c r="JTU1661" s="34"/>
      <c r="JUB1661" s="35"/>
      <c r="JUC1661" s="34"/>
      <c r="JUJ1661" s="35"/>
      <c r="JUK1661" s="34"/>
      <c r="JUR1661" s="35"/>
      <c r="JUS1661" s="34"/>
      <c r="JUZ1661" s="35"/>
      <c r="JVA1661" s="34"/>
      <c r="JVH1661" s="35"/>
      <c r="JVI1661" s="34"/>
      <c r="JVP1661" s="35"/>
      <c r="JVQ1661" s="34"/>
      <c r="JVX1661" s="35"/>
      <c r="JVY1661" s="34"/>
      <c r="JWF1661" s="35"/>
      <c r="JWG1661" s="34"/>
      <c r="JWN1661" s="35"/>
      <c r="JWO1661" s="34"/>
      <c r="JWV1661" s="35"/>
      <c r="JWW1661" s="34"/>
      <c r="JXD1661" s="35"/>
      <c r="JXE1661" s="34"/>
      <c r="JXL1661" s="35"/>
      <c r="JXM1661" s="34"/>
      <c r="JXT1661" s="35"/>
      <c r="JXU1661" s="34"/>
      <c r="JYB1661" s="35"/>
      <c r="JYC1661" s="34"/>
      <c r="JYJ1661" s="35"/>
      <c r="JYK1661" s="34"/>
      <c r="JYR1661" s="35"/>
      <c r="JYS1661" s="34"/>
      <c r="JYZ1661" s="35"/>
      <c r="JZA1661" s="34"/>
      <c r="JZH1661" s="35"/>
      <c r="JZI1661" s="34"/>
      <c r="JZP1661" s="35"/>
      <c r="JZQ1661" s="34"/>
      <c r="JZX1661" s="35"/>
      <c r="JZY1661" s="34"/>
      <c r="KAF1661" s="35"/>
      <c r="KAG1661" s="34"/>
      <c r="KAN1661" s="35"/>
      <c r="KAO1661" s="34"/>
      <c r="KAV1661" s="35"/>
      <c r="KAW1661" s="34"/>
      <c r="KBD1661" s="35"/>
      <c r="KBE1661" s="34"/>
      <c r="KBL1661" s="35"/>
      <c r="KBM1661" s="34"/>
      <c r="KBT1661" s="35"/>
      <c r="KBU1661" s="34"/>
      <c r="KCB1661" s="35"/>
      <c r="KCC1661" s="34"/>
      <c r="KCJ1661" s="35"/>
      <c r="KCK1661" s="34"/>
      <c r="KCR1661" s="35"/>
      <c r="KCS1661" s="34"/>
      <c r="KCZ1661" s="35"/>
      <c r="KDA1661" s="34"/>
      <c r="KDH1661" s="35"/>
      <c r="KDI1661" s="34"/>
      <c r="KDP1661" s="35"/>
      <c r="KDQ1661" s="34"/>
      <c r="KDX1661" s="35"/>
      <c r="KDY1661" s="34"/>
      <c r="KEF1661" s="35"/>
      <c r="KEG1661" s="34"/>
      <c r="KEN1661" s="35"/>
      <c r="KEO1661" s="34"/>
      <c r="KEV1661" s="35"/>
      <c r="KEW1661" s="34"/>
      <c r="KFD1661" s="35"/>
      <c r="KFE1661" s="34"/>
      <c r="KFL1661" s="35"/>
      <c r="KFM1661" s="34"/>
      <c r="KFT1661" s="35"/>
      <c r="KFU1661" s="34"/>
      <c r="KGB1661" s="35"/>
      <c r="KGC1661" s="34"/>
      <c r="KGJ1661" s="35"/>
      <c r="KGK1661" s="34"/>
      <c r="KGR1661" s="35"/>
      <c r="KGS1661" s="34"/>
      <c r="KGZ1661" s="35"/>
      <c r="KHA1661" s="34"/>
      <c r="KHH1661" s="35"/>
      <c r="KHI1661" s="34"/>
      <c r="KHP1661" s="35"/>
      <c r="KHQ1661" s="34"/>
      <c r="KHX1661" s="35"/>
      <c r="KHY1661" s="34"/>
      <c r="KIF1661" s="35"/>
      <c r="KIG1661" s="34"/>
      <c r="KIN1661" s="35"/>
      <c r="KIO1661" s="34"/>
      <c r="KIV1661" s="35"/>
      <c r="KIW1661" s="34"/>
      <c r="KJD1661" s="35"/>
      <c r="KJE1661" s="34"/>
      <c r="KJL1661" s="35"/>
      <c r="KJM1661" s="34"/>
      <c r="KJT1661" s="35"/>
      <c r="KJU1661" s="34"/>
      <c r="KKB1661" s="35"/>
      <c r="KKC1661" s="34"/>
      <c r="KKJ1661" s="35"/>
      <c r="KKK1661" s="34"/>
      <c r="KKR1661" s="35"/>
      <c r="KKS1661" s="34"/>
      <c r="KKZ1661" s="35"/>
      <c r="KLA1661" s="34"/>
      <c r="KLH1661" s="35"/>
      <c r="KLI1661" s="34"/>
      <c r="KLP1661" s="35"/>
      <c r="KLQ1661" s="34"/>
      <c r="KLX1661" s="35"/>
      <c r="KLY1661" s="34"/>
      <c r="KMF1661" s="35"/>
      <c r="KMG1661" s="34"/>
      <c r="KMN1661" s="35"/>
      <c r="KMO1661" s="34"/>
      <c r="KMV1661" s="35"/>
      <c r="KMW1661" s="34"/>
      <c r="KND1661" s="35"/>
      <c r="KNE1661" s="34"/>
      <c r="KNL1661" s="35"/>
      <c r="KNM1661" s="34"/>
      <c r="KNT1661" s="35"/>
      <c r="KNU1661" s="34"/>
      <c r="KOB1661" s="35"/>
      <c r="KOC1661" s="34"/>
      <c r="KOJ1661" s="35"/>
      <c r="KOK1661" s="34"/>
      <c r="KOR1661" s="35"/>
      <c r="KOS1661" s="34"/>
      <c r="KOZ1661" s="35"/>
      <c r="KPA1661" s="34"/>
      <c r="KPH1661" s="35"/>
      <c r="KPI1661" s="34"/>
      <c r="KPP1661" s="35"/>
      <c r="KPQ1661" s="34"/>
      <c r="KPX1661" s="35"/>
      <c r="KPY1661" s="34"/>
      <c r="KQF1661" s="35"/>
      <c r="KQG1661" s="34"/>
      <c r="KQN1661" s="35"/>
      <c r="KQO1661" s="34"/>
      <c r="KQV1661" s="35"/>
      <c r="KQW1661" s="34"/>
      <c r="KRD1661" s="35"/>
      <c r="KRE1661" s="34"/>
      <c r="KRL1661" s="35"/>
      <c r="KRM1661" s="34"/>
      <c r="KRT1661" s="35"/>
      <c r="KRU1661" s="34"/>
      <c r="KSB1661" s="35"/>
      <c r="KSC1661" s="34"/>
      <c r="KSJ1661" s="35"/>
      <c r="KSK1661" s="34"/>
      <c r="KSR1661" s="35"/>
      <c r="KSS1661" s="34"/>
      <c r="KSZ1661" s="35"/>
      <c r="KTA1661" s="34"/>
      <c r="KTH1661" s="35"/>
      <c r="KTI1661" s="34"/>
      <c r="KTP1661" s="35"/>
      <c r="KTQ1661" s="34"/>
      <c r="KTX1661" s="35"/>
      <c r="KTY1661" s="34"/>
      <c r="KUF1661" s="35"/>
      <c r="KUG1661" s="34"/>
      <c r="KUN1661" s="35"/>
      <c r="KUO1661" s="34"/>
      <c r="KUV1661" s="35"/>
      <c r="KUW1661" s="34"/>
      <c r="KVD1661" s="35"/>
      <c r="KVE1661" s="34"/>
      <c r="KVL1661" s="35"/>
      <c r="KVM1661" s="34"/>
      <c r="KVT1661" s="35"/>
      <c r="KVU1661" s="34"/>
      <c r="KWB1661" s="35"/>
      <c r="KWC1661" s="34"/>
      <c r="KWJ1661" s="35"/>
      <c r="KWK1661" s="34"/>
      <c r="KWR1661" s="35"/>
      <c r="KWS1661" s="34"/>
      <c r="KWZ1661" s="35"/>
      <c r="KXA1661" s="34"/>
      <c r="KXH1661" s="35"/>
      <c r="KXI1661" s="34"/>
      <c r="KXP1661" s="35"/>
      <c r="KXQ1661" s="34"/>
      <c r="KXX1661" s="35"/>
      <c r="KXY1661" s="34"/>
      <c r="KYF1661" s="35"/>
      <c r="KYG1661" s="34"/>
      <c r="KYN1661" s="35"/>
      <c r="KYO1661" s="34"/>
      <c r="KYV1661" s="35"/>
      <c r="KYW1661" s="34"/>
      <c r="KZD1661" s="35"/>
      <c r="KZE1661" s="34"/>
      <c r="KZL1661" s="35"/>
      <c r="KZM1661" s="34"/>
      <c r="KZT1661" s="35"/>
      <c r="KZU1661" s="34"/>
      <c r="LAB1661" s="35"/>
      <c r="LAC1661" s="34"/>
      <c r="LAJ1661" s="35"/>
      <c r="LAK1661" s="34"/>
      <c r="LAR1661" s="35"/>
      <c r="LAS1661" s="34"/>
      <c r="LAZ1661" s="35"/>
      <c r="LBA1661" s="34"/>
      <c r="LBH1661" s="35"/>
      <c r="LBI1661" s="34"/>
      <c r="LBP1661" s="35"/>
      <c r="LBQ1661" s="34"/>
      <c r="LBX1661" s="35"/>
      <c r="LBY1661" s="34"/>
      <c r="LCF1661" s="35"/>
      <c r="LCG1661" s="34"/>
      <c r="LCN1661" s="35"/>
      <c r="LCO1661" s="34"/>
      <c r="LCV1661" s="35"/>
      <c r="LCW1661" s="34"/>
      <c r="LDD1661" s="35"/>
      <c r="LDE1661" s="34"/>
      <c r="LDL1661" s="35"/>
      <c r="LDM1661" s="34"/>
      <c r="LDT1661" s="35"/>
      <c r="LDU1661" s="34"/>
      <c r="LEB1661" s="35"/>
      <c r="LEC1661" s="34"/>
      <c r="LEJ1661" s="35"/>
      <c r="LEK1661" s="34"/>
      <c r="LER1661" s="35"/>
      <c r="LES1661" s="34"/>
      <c r="LEZ1661" s="35"/>
      <c r="LFA1661" s="34"/>
      <c r="LFH1661" s="35"/>
      <c r="LFI1661" s="34"/>
      <c r="LFP1661" s="35"/>
      <c r="LFQ1661" s="34"/>
      <c r="LFX1661" s="35"/>
      <c r="LFY1661" s="34"/>
      <c r="LGF1661" s="35"/>
      <c r="LGG1661" s="34"/>
      <c r="LGN1661" s="35"/>
      <c r="LGO1661" s="34"/>
      <c r="LGV1661" s="35"/>
      <c r="LGW1661" s="34"/>
      <c r="LHD1661" s="35"/>
      <c r="LHE1661" s="34"/>
      <c r="LHL1661" s="35"/>
      <c r="LHM1661" s="34"/>
      <c r="LHT1661" s="35"/>
      <c r="LHU1661" s="34"/>
      <c r="LIB1661" s="35"/>
      <c r="LIC1661" s="34"/>
      <c r="LIJ1661" s="35"/>
      <c r="LIK1661" s="34"/>
      <c r="LIR1661" s="35"/>
      <c r="LIS1661" s="34"/>
      <c r="LIZ1661" s="35"/>
      <c r="LJA1661" s="34"/>
      <c r="LJH1661" s="35"/>
      <c r="LJI1661" s="34"/>
      <c r="LJP1661" s="35"/>
      <c r="LJQ1661" s="34"/>
      <c r="LJX1661" s="35"/>
      <c r="LJY1661" s="34"/>
      <c r="LKF1661" s="35"/>
      <c r="LKG1661" s="34"/>
      <c r="LKN1661" s="35"/>
      <c r="LKO1661" s="34"/>
      <c r="LKV1661" s="35"/>
      <c r="LKW1661" s="34"/>
      <c r="LLD1661" s="35"/>
      <c r="LLE1661" s="34"/>
      <c r="LLL1661" s="35"/>
      <c r="LLM1661" s="34"/>
      <c r="LLT1661" s="35"/>
      <c r="LLU1661" s="34"/>
      <c r="LMB1661" s="35"/>
      <c r="LMC1661" s="34"/>
      <c r="LMJ1661" s="35"/>
      <c r="LMK1661" s="34"/>
      <c r="LMR1661" s="35"/>
      <c r="LMS1661" s="34"/>
      <c r="LMZ1661" s="35"/>
      <c r="LNA1661" s="34"/>
      <c r="LNH1661" s="35"/>
      <c r="LNI1661" s="34"/>
      <c r="LNP1661" s="35"/>
      <c r="LNQ1661" s="34"/>
      <c r="LNX1661" s="35"/>
      <c r="LNY1661" s="34"/>
      <c r="LOF1661" s="35"/>
      <c r="LOG1661" s="34"/>
      <c r="LON1661" s="35"/>
      <c r="LOO1661" s="34"/>
      <c r="LOV1661" s="35"/>
      <c r="LOW1661" s="34"/>
      <c r="LPD1661" s="35"/>
      <c r="LPE1661" s="34"/>
      <c r="LPL1661" s="35"/>
      <c r="LPM1661" s="34"/>
      <c r="LPT1661" s="35"/>
      <c r="LPU1661" s="34"/>
      <c r="LQB1661" s="35"/>
      <c r="LQC1661" s="34"/>
      <c r="LQJ1661" s="35"/>
      <c r="LQK1661" s="34"/>
      <c r="LQR1661" s="35"/>
      <c r="LQS1661" s="34"/>
      <c r="LQZ1661" s="35"/>
      <c r="LRA1661" s="34"/>
      <c r="LRH1661" s="35"/>
      <c r="LRI1661" s="34"/>
      <c r="LRP1661" s="35"/>
      <c r="LRQ1661" s="34"/>
      <c r="LRX1661" s="35"/>
      <c r="LRY1661" s="34"/>
      <c r="LSF1661" s="35"/>
      <c r="LSG1661" s="34"/>
      <c r="LSN1661" s="35"/>
      <c r="LSO1661" s="34"/>
      <c r="LSV1661" s="35"/>
      <c r="LSW1661" s="34"/>
      <c r="LTD1661" s="35"/>
      <c r="LTE1661" s="34"/>
      <c r="LTL1661" s="35"/>
      <c r="LTM1661" s="34"/>
      <c r="LTT1661" s="35"/>
      <c r="LTU1661" s="34"/>
      <c r="LUB1661" s="35"/>
      <c r="LUC1661" s="34"/>
      <c r="LUJ1661" s="35"/>
      <c r="LUK1661" s="34"/>
      <c r="LUR1661" s="35"/>
      <c r="LUS1661" s="34"/>
      <c r="LUZ1661" s="35"/>
      <c r="LVA1661" s="34"/>
      <c r="LVH1661" s="35"/>
      <c r="LVI1661" s="34"/>
      <c r="LVP1661" s="35"/>
      <c r="LVQ1661" s="34"/>
      <c r="LVX1661" s="35"/>
      <c r="LVY1661" s="34"/>
      <c r="LWF1661" s="35"/>
      <c r="LWG1661" s="34"/>
      <c r="LWN1661" s="35"/>
      <c r="LWO1661" s="34"/>
      <c r="LWV1661" s="35"/>
      <c r="LWW1661" s="34"/>
      <c r="LXD1661" s="35"/>
      <c r="LXE1661" s="34"/>
      <c r="LXL1661" s="35"/>
      <c r="LXM1661" s="34"/>
      <c r="LXT1661" s="35"/>
      <c r="LXU1661" s="34"/>
      <c r="LYB1661" s="35"/>
      <c r="LYC1661" s="34"/>
      <c r="LYJ1661" s="35"/>
      <c r="LYK1661" s="34"/>
      <c r="LYR1661" s="35"/>
      <c r="LYS1661" s="34"/>
      <c r="LYZ1661" s="35"/>
      <c r="LZA1661" s="34"/>
      <c r="LZH1661" s="35"/>
      <c r="LZI1661" s="34"/>
      <c r="LZP1661" s="35"/>
      <c r="LZQ1661" s="34"/>
      <c r="LZX1661" s="35"/>
      <c r="LZY1661" s="34"/>
      <c r="MAF1661" s="35"/>
      <c r="MAG1661" s="34"/>
      <c r="MAN1661" s="35"/>
      <c r="MAO1661" s="34"/>
      <c r="MAV1661" s="35"/>
      <c r="MAW1661" s="34"/>
      <c r="MBD1661" s="35"/>
      <c r="MBE1661" s="34"/>
      <c r="MBL1661" s="35"/>
      <c r="MBM1661" s="34"/>
      <c r="MBT1661" s="35"/>
      <c r="MBU1661" s="34"/>
      <c r="MCB1661" s="35"/>
      <c r="MCC1661" s="34"/>
      <c r="MCJ1661" s="35"/>
      <c r="MCK1661" s="34"/>
      <c r="MCR1661" s="35"/>
      <c r="MCS1661" s="34"/>
      <c r="MCZ1661" s="35"/>
      <c r="MDA1661" s="34"/>
      <c r="MDH1661" s="35"/>
      <c r="MDI1661" s="34"/>
      <c r="MDP1661" s="35"/>
      <c r="MDQ1661" s="34"/>
      <c r="MDX1661" s="35"/>
      <c r="MDY1661" s="34"/>
      <c r="MEF1661" s="35"/>
      <c r="MEG1661" s="34"/>
      <c r="MEN1661" s="35"/>
      <c r="MEO1661" s="34"/>
      <c r="MEV1661" s="35"/>
      <c r="MEW1661" s="34"/>
      <c r="MFD1661" s="35"/>
      <c r="MFE1661" s="34"/>
      <c r="MFL1661" s="35"/>
      <c r="MFM1661" s="34"/>
      <c r="MFT1661" s="35"/>
      <c r="MFU1661" s="34"/>
      <c r="MGB1661" s="35"/>
      <c r="MGC1661" s="34"/>
      <c r="MGJ1661" s="35"/>
      <c r="MGK1661" s="34"/>
      <c r="MGR1661" s="35"/>
      <c r="MGS1661" s="34"/>
      <c r="MGZ1661" s="35"/>
      <c r="MHA1661" s="34"/>
      <c r="MHH1661" s="35"/>
      <c r="MHI1661" s="34"/>
      <c r="MHP1661" s="35"/>
      <c r="MHQ1661" s="34"/>
      <c r="MHX1661" s="35"/>
      <c r="MHY1661" s="34"/>
      <c r="MIF1661" s="35"/>
      <c r="MIG1661" s="34"/>
      <c r="MIN1661" s="35"/>
      <c r="MIO1661" s="34"/>
      <c r="MIV1661" s="35"/>
      <c r="MIW1661" s="34"/>
      <c r="MJD1661" s="35"/>
      <c r="MJE1661" s="34"/>
      <c r="MJL1661" s="35"/>
      <c r="MJM1661" s="34"/>
      <c r="MJT1661" s="35"/>
      <c r="MJU1661" s="34"/>
      <c r="MKB1661" s="35"/>
      <c r="MKC1661" s="34"/>
      <c r="MKJ1661" s="35"/>
      <c r="MKK1661" s="34"/>
      <c r="MKR1661" s="35"/>
      <c r="MKS1661" s="34"/>
      <c r="MKZ1661" s="35"/>
      <c r="MLA1661" s="34"/>
      <c r="MLH1661" s="35"/>
      <c r="MLI1661" s="34"/>
      <c r="MLP1661" s="35"/>
      <c r="MLQ1661" s="34"/>
      <c r="MLX1661" s="35"/>
      <c r="MLY1661" s="34"/>
      <c r="MMF1661" s="35"/>
      <c r="MMG1661" s="34"/>
      <c r="MMN1661" s="35"/>
      <c r="MMO1661" s="34"/>
      <c r="MMV1661" s="35"/>
      <c r="MMW1661" s="34"/>
      <c r="MND1661" s="35"/>
      <c r="MNE1661" s="34"/>
      <c r="MNL1661" s="35"/>
      <c r="MNM1661" s="34"/>
      <c r="MNT1661" s="35"/>
      <c r="MNU1661" s="34"/>
      <c r="MOB1661" s="35"/>
      <c r="MOC1661" s="34"/>
      <c r="MOJ1661" s="35"/>
      <c r="MOK1661" s="34"/>
      <c r="MOR1661" s="35"/>
      <c r="MOS1661" s="34"/>
      <c r="MOZ1661" s="35"/>
      <c r="MPA1661" s="34"/>
      <c r="MPH1661" s="35"/>
      <c r="MPI1661" s="34"/>
      <c r="MPP1661" s="35"/>
      <c r="MPQ1661" s="34"/>
      <c r="MPX1661" s="35"/>
      <c r="MPY1661" s="34"/>
      <c r="MQF1661" s="35"/>
      <c r="MQG1661" s="34"/>
      <c r="MQN1661" s="35"/>
      <c r="MQO1661" s="34"/>
      <c r="MQV1661" s="35"/>
      <c r="MQW1661" s="34"/>
      <c r="MRD1661" s="35"/>
      <c r="MRE1661" s="34"/>
      <c r="MRL1661" s="35"/>
      <c r="MRM1661" s="34"/>
      <c r="MRT1661" s="35"/>
      <c r="MRU1661" s="34"/>
      <c r="MSB1661" s="35"/>
      <c r="MSC1661" s="34"/>
      <c r="MSJ1661" s="35"/>
      <c r="MSK1661" s="34"/>
      <c r="MSR1661" s="35"/>
      <c r="MSS1661" s="34"/>
      <c r="MSZ1661" s="35"/>
      <c r="MTA1661" s="34"/>
      <c r="MTH1661" s="35"/>
      <c r="MTI1661" s="34"/>
      <c r="MTP1661" s="35"/>
      <c r="MTQ1661" s="34"/>
      <c r="MTX1661" s="35"/>
      <c r="MTY1661" s="34"/>
      <c r="MUF1661" s="35"/>
      <c r="MUG1661" s="34"/>
      <c r="MUN1661" s="35"/>
      <c r="MUO1661" s="34"/>
      <c r="MUV1661" s="35"/>
      <c r="MUW1661" s="34"/>
      <c r="MVD1661" s="35"/>
      <c r="MVE1661" s="34"/>
      <c r="MVL1661" s="35"/>
      <c r="MVM1661" s="34"/>
      <c r="MVT1661" s="35"/>
      <c r="MVU1661" s="34"/>
      <c r="MWB1661" s="35"/>
      <c r="MWC1661" s="34"/>
      <c r="MWJ1661" s="35"/>
      <c r="MWK1661" s="34"/>
      <c r="MWR1661" s="35"/>
      <c r="MWS1661" s="34"/>
      <c r="MWZ1661" s="35"/>
      <c r="MXA1661" s="34"/>
      <c r="MXH1661" s="35"/>
      <c r="MXI1661" s="34"/>
      <c r="MXP1661" s="35"/>
      <c r="MXQ1661" s="34"/>
      <c r="MXX1661" s="35"/>
      <c r="MXY1661" s="34"/>
      <c r="MYF1661" s="35"/>
      <c r="MYG1661" s="34"/>
      <c r="MYN1661" s="35"/>
      <c r="MYO1661" s="34"/>
      <c r="MYV1661" s="35"/>
      <c r="MYW1661" s="34"/>
      <c r="MZD1661" s="35"/>
      <c r="MZE1661" s="34"/>
      <c r="MZL1661" s="35"/>
      <c r="MZM1661" s="34"/>
      <c r="MZT1661" s="35"/>
      <c r="MZU1661" s="34"/>
      <c r="NAB1661" s="35"/>
      <c r="NAC1661" s="34"/>
      <c r="NAJ1661" s="35"/>
      <c r="NAK1661" s="34"/>
      <c r="NAR1661" s="35"/>
      <c r="NAS1661" s="34"/>
      <c r="NAZ1661" s="35"/>
      <c r="NBA1661" s="34"/>
      <c r="NBH1661" s="35"/>
      <c r="NBI1661" s="34"/>
      <c r="NBP1661" s="35"/>
      <c r="NBQ1661" s="34"/>
      <c r="NBX1661" s="35"/>
      <c r="NBY1661" s="34"/>
      <c r="NCF1661" s="35"/>
      <c r="NCG1661" s="34"/>
      <c r="NCN1661" s="35"/>
      <c r="NCO1661" s="34"/>
      <c r="NCV1661" s="35"/>
      <c r="NCW1661" s="34"/>
      <c r="NDD1661" s="35"/>
      <c r="NDE1661" s="34"/>
      <c r="NDL1661" s="35"/>
      <c r="NDM1661" s="34"/>
      <c r="NDT1661" s="35"/>
      <c r="NDU1661" s="34"/>
      <c r="NEB1661" s="35"/>
      <c r="NEC1661" s="34"/>
      <c r="NEJ1661" s="35"/>
      <c r="NEK1661" s="34"/>
      <c r="NER1661" s="35"/>
      <c r="NES1661" s="34"/>
      <c r="NEZ1661" s="35"/>
      <c r="NFA1661" s="34"/>
      <c r="NFH1661" s="35"/>
      <c r="NFI1661" s="34"/>
      <c r="NFP1661" s="35"/>
      <c r="NFQ1661" s="34"/>
      <c r="NFX1661" s="35"/>
      <c r="NFY1661" s="34"/>
      <c r="NGF1661" s="35"/>
      <c r="NGG1661" s="34"/>
      <c r="NGN1661" s="35"/>
      <c r="NGO1661" s="34"/>
      <c r="NGV1661" s="35"/>
      <c r="NGW1661" s="34"/>
      <c r="NHD1661" s="35"/>
      <c r="NHE1661" s="34"/>
      <c r="NHL1661" s="35"/>
      <c r="NHM1661" s="34"/>
      <c r="NHT1661" s="35"/>
      <c r="NHU1661" s="34"/>
      <c r="NIB1661" s="35"/>
      <c r="NIC1661" s="34"/>
      <c r="NIJ1661" s="35"/>
      <c r="NIK1661" s="34"/>
      <c r="NIR1661" s="35"/>
      <c r="NIS1661" s="34"/>
      <c r="NIZ1661" s="35"/>
      <c r="NJA1661" s="34"/>
      <c r="NJH1661" s="35"/>
      <c r="NJI1661" s="34"/>
      <c r="NJP1661" s="35"/>
      <c r="NJQ1661" s="34"/>
      <c r="NJX1661" s="35"/>
      <c r="NJY1661" s="34"/>
      <c r="NKF1661" s="35"/>
      <c r="NKG1661" s="34"/>
      <c r="NKN1661" s="35"/>
      <c r="NKO1661" s="34"/>
      <c r="NKV1661" s="35"/>
      <c r="NKW1661" s="34"/>
      <c r="NLD1661" s="35"/>
      <c r="NLE1661" s="34"/>
      <c r="NLL1661" s="35"/>
      <c r="NLM1661" s="34"/>
      <c r="NLT1661" s="35"/>
      <c r="NLU1661" s="34"/>
      <c r="NMB1661" s="35"/>
      <c r="NMC1661" s="34"/>
      <c r="NMJ1661" s="35"/>
      <c r="NMK1661" s="34"/>
      <c r="NMR1661" s="35"/>
      <c r="NMS1661" s="34"/>
      <c r="NMZ1661" s="35"/>
      <c r="NNA1661" s="34"/>
      <c r="NNH1661" s="35"/>
      <c r="NNI1661" s="34"/>
      <c r="NNP1661" s="35"/>
      <c r="NNQ1661" s="34"/>
      <c r="NNX1661" s="35"/>
      <c r="NNY1661" s="34"/>
      <c r="NOF1661" s="35"/>
      <c r="NOG1661" s="34"/>
      <c r="NON1661" s="35"/>
      <c r="NOO1661" s="34"/>
      <c r="NOV1661" s="35"/>
      <c r="NOW1661" s="34"/>
      <c r="NPD1661" s="35"/>
      <c r="NPE1661" s="34"/>
      <c r="NPL1661" s="35"/>
      <c r="NPM1661" s="34"/>
      <c r="NPT1661" s="35"/>
      <c r="NPU1661" s="34"/>
      <c r="NQB1661" s="35"/>
      <c r="NQC1661" s="34"/>
      <c r="NQJ1661" s="35"/>
      <c r="NQK1661" s="34"/>
      <c r="NQR1661" s="35"/>
      <c r="NQS1661" s="34"/>
      <c r="NQZ1661" s="35"/>
      <c r="NRA1661" s="34"/>
      <c r="NRH1661" s="35"/>
      <c r="NRI1661" s="34"/>
      <c r="NRP1661" s="35"/>
      <c r="NRQ1661" s="34"/>
      <c r="NRX1661" s="35"/>
      <c r="NRY1661" s="34"/>
      <c r="NSF1661" s="35"/>
      <c r="NSG1661" s="34"/>
      <c r="NSN1661" s="35"/>
      <c r="NSO1661" s="34"/>
      <c r="NSV1661" s="35"/>
      <c r="NSW1661" s="34"/>
      <c r="NTD1661" s="35"/>
      <c r="NTE1661" s="34"/>
      <c r="NTL1661" s="35"/>
      <c r="NTM1661" s="34"/>
      <c r="NTT1661" s="35"/>
      <c r="NTU1661" s="34"/>
      <c r="NUB1661" s="35"/>
      <c r="NUC1661" s="34"/>
      <c r="NUJ1661" s="35"/>
      <c r="NUK1661" s="34"/>
      <c r="NUR1661" s="35"/>
      <c r="NUS1661" s="34"/>
      <c r="NUZ1661" s="35"/>
      <c r="NVA1661" s="34"/>
      <c r="NVH1661" s="35"/>
      <c r="NVI1661" s="34"/>
      <c r="NVP1661" s="35"/>
      <c r="NVQ1661" s="34"/>
      <c r="NVX1661" s="35"/>
      <c r="NVY1661" s="34"/>
      <c r="NWF1661" s="35"/>
      <c r="NWG1661" s="34"/>
      <c r="NWN1661" s="35"/>
      <c r="NWO1661" s="34"/>
      <c r="NWV1661" s="35"/>
      <c r="NWW1661" s="34"/>
      <c r="NXD1661" s="35"/>
      <c r="NXE1661" s="34"/>
      <c r="NXL1661" s="35"/>
      <c r="NXM1661" s="34"/>
      <c r="NXT1661" s="35"/>
      <c r="NXU1661" s="34"/>
      <c r="NYB1661" s="35"/>
      <c r="NYC1661" s="34"/>
      <c r="NYJ1661" s="35"/>
      <c r="NYK1661" s="34"/>
      <c r="NYR1661" s="35"/>
      <c r="NYS1661" s="34"/>
      <c r="NYZ1661" s="35"/>
      <c r="NZA1661" s="34"/>
      <c r="NZH1661" s="35"/>
      <c r="NZI1661" s="34"/>
      <c r="NZP1661" s="35"/>
      <c r="NZQ1661" s="34"/>
      <c r="NZX1661" s="35"/>
      <c r="NZY1661" s="34"/>
      <c r="OAF1661" s="35"/>
      <c r="OAG1661" s="34"/>
      <c r="OAN1661" s="35"/>
      <c r="OAO1661" s="34"/>
      <c r="OAV1661" s="35"/>
      <c r="OAW1661" s="34"/>
      <c r="OBD1661" s="35"/>
      <c r="OBE1661" s="34"/>
      <c r="OBL1661" s="35"/>
      <c r="OBM1661" s="34"/>
      <c r="OBT1661" s="35"/>
      <c r="OBU1661" s="34"/>
      <c r="OCB1661" s="35"/>
      <c r="OCC1661" s="34"/>
      <c r="OCJ1661" s="35"/>
      <c r="OCK1661" s="34"/>
      <c r="OCR1661" s="35"/>
      <c r="OCS1661" s="34"/>
      <c r="OCZ1661" s="35"/>
      <c r="ODA1661" s="34"/>
      <c r="ODH1661" s="35"/>
      <c r="ODI1661" s="34"/>
      <c r="ODP1661" s="35"/>
      <c r="ODQ1661" s="34"/>
      <c r="ODX1661" s="35"/>
      <c r="ODY1661" s="34"/>
      <c r="OEF1661" s="35"/>
      <c r="OEG1661" s="34"/>
      <c r="OEN1661" s="35"/>
      <c r="OEO1661" s="34"/>
      <c r="OEV1661" s="35"/>
      <c r="OEW1661" s="34"/>
      <c r="OFD1661" s="35"/>
      <c r="OFE1661" s="34"/>
      <c r="OFL1661" s="35"/>
      <c r="OFM1661" s="34"/>
      <c r="OFT1661" s="35"/>
      <c r="OFU1661" s="34"/>
      <c r="OGB1661" s="35"/>
      <c r="OGC1661" s="34"/>
      <c r="OGJ1661" s="35"/>
      <c r="OGK1661" s="34"/>
      <c r="OGR1661" s="35"/>
      <c r="OGS1661" s="34"/>
      <c r="OGZ1661" s="35"/>
      <c r="OHA1661" s="34"/>
      <c r="OHH1661" s="35"/>
      <c r="OHI1661" s="34"/>
      <c r="OHP1661" s="35"/>
      <c r="OHQ1661" s="34"/>
      <c r="OHX1661" s="35"/>
      <c r="OHY1661" s="34"/>
      <c r="OIF1661" s="35"/>
      <c r="OIG1661" s="34"/>
      <c r="OIN1661" s="35"/>
      <c r="OIO1661" s="34"/>
      <c r="OIV1661" s="35"/>
      <c r="OIW1661" s="34"/>
      <c r="OJD1661" s="35"/>
      <c r="OJE1661" s="34"/>
      <c r="OJL1661" s="35"/>
      <c r="OJM1661" s="34"/>
      <c r="OJT1661" s="35"/>
      <c r="OJU1661" s="34"/>
      <c r="OKB1661" s="35"/>
      <c r="OKC1661" s="34"/>
      <c r="OKJ1661" s="35"/>
      <c r="OKK1661" s="34"/>
      <c r="OKR1661" s="35"/>
      <c r="OKS1661" s="34"/>
      <c r="OKZ1661" s="35"/>
      <c r="OLA1661" s="34"/>
      <c r="OLH1661" s="35"/>
      <c r="OLI1661" s="34"/>
      <c r="OLP1661" s="35"/>
      <c r="OLQ1661" s="34"/>
      <c r="OLX1661" s="35"/>
      <c r="OLY1661" s="34"/>
      <c r="OMF1661" s="35"/>
      <c r="OMG1661" s="34"/>
      <c r="OMN1661" s="35"/>
      <c r="OMO1661" s="34"/>
      <c r="OMV1661" s="35"/>
      <c r="OMW1661" s="34"/>
      <c r="OND1661" s="35"/>
      <c r="ONE1661" s="34"/>
      <c r="ONL1661" s="35"/>
      <c r="ONM1661" s="34"/>
      <c r="ONT1661" s="35"/>
      <c r="ONU1661" s="34"/>
      <c r="OOB1661" s="35"/>
      <c r="OOC1661" s="34"/>
      <c r="OOJ1661" s="35"/>
      <c r="OOK1661" s="34"/>
      <c r="OOR1661" s="35"/>
      <c r="OOS1661" s="34"/>
      <c r="OOZ1661" s="35"/>
      <c r="OPA1661" s="34"/>
      <c r="OPH1661" s="35"/>
      <c r="OPI1661" s="34"/>
      <c r="OPP1661" s="35"/>
      <c r="OPQ1661" s="34"/>
      <c r="OPX1661" s="35"/>
      <c r="OPY1661" s="34"/>
      <c r="OQF1661" s="35"/>
      <c r="OQG1661" s="34"/>
      <c r="OQN1661" s="35"/>
      <c r="OQO1661" s="34"/>
      <c r="OQV1661" s="35"/>
      <c r="OQW1661" s="34"/>
      <c r="ORD1661" s="35"/>
      <c r="ORE1661" s="34"/>
      <c r="ORL1661" s="35"/>
      <c r="ORM1661" s="34"/>
      <c r="ORT1661" s="35"/>
      <c r="ORU1661" s="34"/>
      <c r="OSB1661" s="35"/>
      <c r="OSC1661" s="34"/>
      <c r="OSJ1661" s="35"/>
      <c r="OSK1661" s="34"/>
      <c r="OSR1661" s="35"/>
      <c r="OSS1661" s="34"/>
      <c r="OSZ1661" s="35"/>
      <c r="OTA1661" s="34"/>
      <c r="OTH1661" s="35"/>
      <c r="OTI1661" s="34"/>
      <c r="OTP1661" s="35"/>
      <c r="OTQ1661" s="34"/>
      <c r="OTX1661" s="35"/>
      <c r="OTY1661" s="34"/>
      <c r="OUF1661" s="35"/>
      <c r="OUG1661" s="34"/>
      <c r="OUN1661" s="35"/>
      <c r="OUO1661" s="34"/>
      <c r="OUV1661" s="35"/>
      <c r="OUW1661" s="34"/>
      <c r="OVD1661" s="35"/>
      <c r="OVE1661" s="34"/>
      <c r="OVL1661" s="35"/>
      <c r="OVM1661" s="34"/>
      <c r="OVT1661" s="35"/>
      <c r="OVU1661" s="34"/>
      <c r="OWB1661" s="35"/>
      <c r="OWC1661" s="34"/>
      <c r="OWJ1661" s="35"/>
      <c r="OWK1661" s="34"/>
      <c r="OWR1661" s="35"/>
      <c r="OWS1661" s="34"/>
      <c r="OWZ1661" s="35"/>
      <c r="OXA1661" s="34"/>
      <c r="OXH1661" s="35"/>
      <c r="OXI1661" s="34"/>
      <c r="OXP1661" s="35"/>
      <c r="OXQ1661" s="34"/>
      <c r="OXX1661" s="35"/>
      <c r="OXY1661" s="34"/>
      <c r="OYF1661" s="35"/>
      <c r="OYG1661" s="34"/>
      <c r="OYN1661" s="35"/>
      <c r="OYO1661" s="34"/>
      <c r="OYV1661" s="35"/>
      <c r="OYW1661" s="34"/>
      <c r="OZD1661" s="35"/>
      <c r="OZE1661" s="34"/>
      <c r="OZL1661" s="35"/>
      <c r="OZM1661" s="34"/>
      <c r="OZT1661" s="35"/>
      <c r="OZU1661" s="34"/>
      <c r="PAB1661" s="35"/>
      <c r="PAC1661" s="34"/>
      <c r="PAJ1661" s="35"/>
      <c r="PAK1661" s="34"/>
      <c r="PAR1661" s="35"/>
      <c r="PAS1661" s="34"/>
      <c r="PAZ1661" s="35"/>
      <c r="PBA1661" s="34"/>
      <c r="PBH1661" s="35"/>
      <c r="PBI1661" s="34"/>
      <c r="PBP1661" s="35"/>
      <c r="PBQ1661" s="34"/>
      <c r="PBX1661" s="35"/>
      <c r="PBY1661" s="34"/>
      <c r="PCF1661" s="35"/>
      <c r="PCG1661" s="34"/>
      <c r="PCN1661" s="35"/>
      <c r="PCO1661" s="34"/>
      <c r="PCV1661" s="35"/>
      <c r="PCW1661" s="34"/>
      <c r="PDD1661" s="35"/>
      <c r="PDE1661" s="34"/>
      <c r="PDL1661" s="35"/>
      <c r="PDM1661" s="34"/>
      <c r="PDT1661" s="35"/>
      <c r="PDU1661" s="34"/>
      <c r="PEB1661" s="35"/>
      <c r="PEC1661" s="34"/>
      <c r="PEJ1661" s="35"/>
      <c r="PEK1661" s="34"/>
      <c r="PER1661" s="35"/>
      <c r="PES1661" s="34"/>
      <c r="PEZ1661" s="35"/>
      <c r="PFA1661" s="34"/>
      <c r="PFH1661" s="35"/>
      <c r="PFI1661" s="34"/>
      <c r="PFP1661" s="35"/>
      <c r="PFQ1661" s="34"/>
      <c r="PFX1661" s="35"/>
      <c r="PFY1661" s="34"/>
      <c r="PGF1661" s="35"/>
      <c r="PGG1661" s="34"/>
      <c r="PGN1661" s="35"/>
      <c r="PGO1661" s="34"/>
      <c r="PGV1661" s="35"/>
      <c r="PGW1661" s="34"/>
      <c r="PHD1661" s="35"/>
      <c r="PHE1661" s="34"/>
      <c r="PHL1661" s="35"/>
      <c r="PHM1661" s="34"/>
      <c r="PHT1661" s="35"/>
      <c r="PHU1661" s="34"/>
      <c r="PIB1661" s="35"/>
      <c r="PIC1661" s="34"/>
      <c r="PIJ1661" s="35"/>
      <c r="PIK1661" s="34"/>
      <c r="PIR1661" s="35"/>
      <c r="PIS1661" s="34"/>
      <c r="PIZ1661" s="35"/>
      <c r="PJA1661" s="34"/>
      <c r="PJH1661" s="35"/>
      <c r="PJI1661" s="34"/>
      <c r="PJP1661" s="35"/>
      <c r="PJQ1661" s="34"/>
      <c r="PJX1661" s="35"/>
      <c r="PJY1661" s="34"/>
      <c r="PKF1661" s="35"/>
      <c r="PKG1661" s="34"/>
      <c r="PKN1661" s="35"/>
      <c r="PKO1661" s="34"/>
      <c r="PKV1661" s="35"/>
      <c r="PKW1661" s="34"/>
      <c r="PLD1661" s="35"/>
      <c r="PLE1661" s="34"/>
      <c r="PLL1661" s="35"/>
      <c r="PLM1661" s="34"/>
      <c r="PLT1661" s="35"/>
      <c r="PLU1661" s="34"/>
      <c r="PMB1661" s="35"/>
      <c r="PMC1661" s="34"/>
      <c r="PMJ1661" s="35"/>
      <c r="PMK1661" s="34"/>
      <c r="PMR1661" s="35"/>
      <c r="PMS1661" s="34"/>
      <c r="PMZ1661" s="35"/>
      <c r="PNA1661" s="34"/>
      <c r="PNH1661" s="35"/>
      <c r="PNI1661" s="34"/>
      <c r="PNP1661" s="35"/>
      <c r="PNQ1661" s="34"/>
      <c r="PNX1661" s="35"/>
      <c r="PNY1661" s="34"/>
      <c r="POF1661" s="35"/>
      <c r="POG1661" s="34"/>
      <c r="PON1661" s="35"/>
      <c r="POO1661" s="34"/>
      <c r="POV1661" s="35"/>
      <c r="POW1661" s="34"/>
      <c r="PPD1661" s="35"/>
      <c r="PPE1661" s="34"/>
      <c r="PPL1661" s="35"/>
      <c r="PPM1661" s="34"/>
      <c r="PPT1661" s="35"/>
      <c r="PPU1661" s="34"/>
      <c r="PQB1661" s="35"/>
      <c r="PQC1661" s="34"/>
      <c r="PQJ1661" s="35"/>
      <c r="PQK1661" s="34"/>
      <c r="PQR1661" s="35"/>
      <c r="PQS1661" s="34"/>
      <c r="PQZ1661" s="35"/>
      <c r="PRA1661" s="34"/>
      <c r="PRH1661" s="35"/>
      <c r="PRI1661" s="34"/>
      <c r="PRP1661" s="35"/>
      <c r="PRQ1661" s="34"/>
      <c r="PRX1661" s="35"/>
      <c r="PRY1661" s="34"/>
      <c r="PSF1661" s="35"/>
      <c r="PSG1661" s="34"/>
      <c r="PSN1661" s="35"/>
      <c r="PSO1661" s="34"/>
      <c r="PSV1661" s="35"/>
      <c r="PSW1661" s="34"/>
      <c r="PTD1661" s="35"/>
      <c r="PTE1661" s="34"/>
      <c r="PTL1661" s="35"/>
      <c r="PTM1661" s="34"/>
      <c r="PTT1661" s="35"/>
      <c r="PTU1661" s="34"/>
      <c r="PUB1661" s="35"/>
      <c r="PUC1661" s="34"/>
      <c r="PUJ1661" s="35"/>
      <c r="PUK1661" s="34"/>
      <c r="PUR1661" s="35"/>
      <c r="PUS1661" s="34"/>
      <c r="PUZ1661" s="35"/>
      <c r="PVA1661" s="34"/>
      <c r="PVH1661" s="35"/>
      <c r="PVI1661" s="34"/>
      <c r="PVP1661" s="35"/>
      <c r="PVQ1661" s="34"/>
      <c r="PVX1661" s="35"/>
      <c r="PVY1661" s="34"/>
      <c r="PWF1661" s="35"/>
      <c r="PWG1661" s="34"/>
      <c r="PWN1661" s="35"/>
      <c r="PWO1661" s="34"/>
      <c r="PWV1661" s="35"/>
      <c r="PWW1661" s="34"/>
      <c r="PXD1661" s="35"/>
      <c r="PXE1661" s="34"/>
      <c r="PXL1661" s="35"/>
      <c r="PXM1661" s="34"/>
      <c r="PXT1661" s="35"/>
      <c r="PXU1661" s="34"/>
      <c r="PYB1661" s="35"/>
      <c r="PYC1661" s="34"/>
      <c r="PYJ1661" s="35"/>
      <c r="PYK1661" s="34"/>
      <c r="PYR1661" s="35"/>
      <c r="PYS1661" s="34"/>
      <c r="PYZ1661" s="35"/>
      <c r="PZA1661" s="34"/>
      <c r="PZH1661" s="35"/>
      <c r="PZI1661" s="34"/>
      <c r="PZP1661" s="35"/>
      <c r="PZQ1661" s="34"/>
      <c r="PZX1661" s="35"/>
      <c r="PZY1661" s="34"/>
      <c r="QAF1661" s="35"/>
      <c r="QAG1661" s="34"/>
      <c r="QAN1661" s="35"/>
      <c r="QAO1661" s="34"/>
      <c r="QAV1661" s="35"/>
      <c r="QAW1661" s="34"/>
      <c r="QBD1661" s="35"/>
      <c r="QBE1661" s="34"/>
      <c r="QBL1661" s="35"/>
      <c r="QBM1661" s="34"/>
      <c r="QBT1661" s="35"/>
      <c r="QBU1661" s="34"/>
      <c r="QCB1661" s="35"/>
      <c r="QCC1661" s="34"/>
      <c r="QCJ1661" s="35"/>
      <c r="QCK1661" s="34"/>
      <c r="QCR1661" s="35"/>
      <c r="QCS1661" s="34"/>
      <c r="QCZ1661" s="35"/>
      <c r="QDA1661" s="34"/>
      <c r="QDH1661" s="35"/>
      <c r="QDI1661" s="34"/>
      <c r="QDP1661" s="35"/>
      <c r="QDQ1661" s="34"/>
      <c r="QDX1661" s="35"/>
      <c r="QDY1661" s="34"/>
      <c r="QEF1661" s="35"/>
      <c r="QEG1661" s="34"/>
      <c r="QEN1661" s="35"/>
      <c r="QEO1661" s="34"/>
      <c r="QEV1661" s="35"/>
      <c r="QEW1661" s="34"/>
      <c r="QFD1661" s="35"/>
      <c r="QFE1661" s="34"/>
      <c r="QFL1661" s="35"/>
      <c r="QFM1661" s="34"/>
      <c r="QFT1661" s="35"/>
      <c r="QFU1661" s="34"/>
      <c r="QGB1661" s="35"/>
      <c r="QGC1661" s="34"/>
      <c r="QGJ1661" s="35"/>
      <c r="QGK1661" s="34"/>
      <c r="QGR1661" s="35"/>
      <c r="QGS1661" s="34"/>
      <c r="QGZ1661" s="35"/>
      <c r="QHA1661" s="34"/>
      <c r="QHH1661" s="35"/>
      <c r="QHI1661" s="34"/>
      <c r="QHP1661" s="35"/>
      <c r="QHQ1661" s="34"/>
      <c r="QHX1661" s="35"/>
      <c r="QHY1661" s="34"/>
      <c r="QIF1661" s="35"/>
      <c r="QIG1661" s="34"/>
      <c r="QIN1661" s="35"/>
      <c r="QIO1661" s="34"/>
      <c r="QIV1661" s="35"/>
      <c r="QIW1661" s="34"/>
      <c r="QJD1661" s="35"/>
      <c r="QJE1661" s="34"/>
      <c r="QJL1661" s="35"/>
      <c r="QJM1661" s="34"/>
      <c r="QJT1661" s="35"/>
      <c r="QJU1661" s="34"/>
      <c r="QKB1661" s="35"/>
      <c r="QKC1661" s="34"/>
      <c r="QKJ1661" s="35"/>
      <c r="QKK1661" s="34"/>
      <c r="QKR1661" s="35"/>
      <c r="QKS1661" s="34"/>
      <c r="QKZ1661" s="35"/>
      <c r="QLA1661" s="34"/>
      <c r="QLH1661" s="35"/>
      <c r="QLI1661" s="34"/>
      <c r="QLP1661" s="35"/>
      <c r="QLQ1661" s="34"/>
      <c r="QLX1661" s="35"/>
      <c r="QLY1661" s="34"/>
      <c r="QMF1661" s="35"/>
      <c r="QMG1661" s="34"/>
      <c r="QMN1661" s="35"/>
      <c r="QMO1661" s="34"/>
      <c r="QMV1661" s="35"/>
      <c r="QMW1661" s="34"/>
      <c r="QND1661" s="35"/>
      <c r="QNE1661" s="34"/>
      <c r="QNL1661" s="35"/>
      <c r="QNM1661" s="34"/>
      <c r="QNT1661" s="35"/>
      <c r="QNU1661" s="34"/>
      <c r="QOB1661" s="35"/>
      <c r="QOC1661" s="34"/>
      <c r="QOJ1661" s="35"/>
      <c r="QOK1661" s="34"/>
      <c r="QOR1661" s="35"/>
      <c r="QOS1661" s="34"/>
      <c r="QOZ1661" s="35"/>
      <c r="QPA1661" s="34"/>
      <c r="QPH1661" s="35"/>
      <c r="QPI1661" s="34"/>
      <c r="QPP1661" s="35"/>
      <c r="QPQ1661" s="34"/>
      <c r="QPX1661" s="35"/>
      <c r="QPY1661" s="34"/>
      <c r="QQF1661" s="35"/>
      <c r="QQG1661" s="34"/>
      <c r="QQN1661" s="35"/>
      <c r="QQO1661" s="34"/>
      <c r="QQV1661" s="35"/>
      <c r="QQW1661" s="34"/>
      <c r="QRD1661" s="35"/>
      <c r="QRE1661" s="34"/>
      <c r="QRL1661" s="35"/>
      <c r="QRM1661" s="34"/>
      <c r="QRT1661" s="35"/>
      <c r="QRU1661" s="34"/>
      <c r="QSB1661" s="35"/>
      <c r="QSC1661" s="34"/>
      <c r="QSJ1661" s="35"/>
      <c r="QSK1661" s="34"/>
      <c r="QSR1661" s="35"/>
      <c r="QSS1661" s="34"/>
      <c r="QSZ1661" s="35"/>
      <c r="QTA1661" s="34"/>
      <c r="QTH1661" s="35"/>
      <c r="QTI1661" s="34"/>
      <c r="QTP1661" s="35"/>
      <c r="QTQ1661" s="34"/>
      <c r="QTX1661" s="35"/>
      <c r="QTY1661" s="34"/>
      <c r="QUF1661" s="35"/>
      <c r="QUG1661" s="34"/>
      <c r="QUN1661" s="35"/>
      <c r="QUO1661" s="34"/>
      <c r="QUV1661" s="35"/>
      <c r="QUW1661" s="34"/>
      <c r="QVD1661" s="35"/>
      <c r="QVE1661" s="34"/>
      <c r="QVL1661" s="35"/>
      <c r="QVM1661" s="34"/>
      <c r="QVT1661" s="35"/>
      <c r="QVU1661" s="34"/>
      <c r="QWB1661" s="35"/>
      <c r="QWC1661" s="34"/>
      <c r="QWJ1661" s="35"/>
      <c r="QWK1661" s="34"/>
      <c r="QWR1661" s="35"/>
      <c r="QWS1661" s="34"/>
      <c r="QWZ1661" s="35"/>
      <c r="QXA1661" s="34"/>
      <c r="QXH1661" s="35"/>
      <c r="QXI1661" s="34"/>
      <c r="QXP1661" s="35"/>
      <c r="QXQ1661" s="34"/>
      <c r="QXX1661" s="35"/>
      <c r="QXY1661" s="34"/>
      <c r="QYF1661" s="35"/>
      <c r="QYG1661" s="34"/>
      <c r="QYN1661" s="35"/>
      <c r="QYO1661" s="34"/>
      <c r="QYV1661" s="35"/>
      <c r="QYW1661" s="34"/>
      <c r="QZD1661" s="35"/>
      <c r="QZE1661" s="34"/>
      <c r="QZL1661" s="35"/>
      <c r="QZM1661" s="34"/>
      <c r="QZT1661" s="35"/>
      <c r="QZU1661" s="34"/>
      <c r="RAB1661" s="35"/>
      <c r="RAC1661" s="34"/>
      <c r="RAJ1661" s="35"/>
      <c r="RAK1661" s="34"/>
      <c r="RAR1661" s="35"/>
      <c r="RAS1661" s="34"/>
      <c r="RAZ1661" s="35"/>
      <c r="RBA1661" s="34"/>
      <c r="RBH1661" s="35"/>
      <c r="RBI1661" s="34"/>
      <c r="RBP1661" s="35"/>
      <c r="RBQ1661" s="34"/>
      <c r="RBX1661" s="35"/>
      <c r="RBY1661" s="34"/>
      <c r="RCF1661" s="35"/>
      <c r="RCG1661" s="34"/>
      <c r="RCN1661" s="35"/>
      <c r="RCO1661" s="34"/>
      <c r="RCV1661" s="35"/>
      <c r="RCW1661" s="34"/>
      <c r="RDD1661" s="35"/>
      <c r="RDE1661" s="34"/>
      <c r="RDL1661" s="35"/>
      <c r="RDM1661" s="34"/>
      <c r="RDT1661" s="35"/>
      <c r="RDU1661" s="34"/>
      <c r="REB1661" s="35"/>
      <c r="REC1661" s="34"/>
      <c r="REJ1661" s="35"/>
      <c r="REK1661" s="34"/>
      <c r="RER1661" s="35"/>
      <c r="RES1661" s="34"/>
      <c r="REZ1661" s="35"/>
      <c r="RFA1661" s="34"/>
      <c r="RFH1661" s="35"/>
      <c r="RFI1661" s="34"/>
      <c r="RFP1661" s="35"/>
      <c r="RFQ1661" s="34"/>
      <c r="RFX1661" s="35"/>
      <c r="RFY1661" s="34"/>
      <c r="RGF1661" s="35"/>
      <c r="RGG1661" s="34"/>
      <c r="RGN1661" s="35"/>
      <c r="RGO1661" s="34"/>
      <c r="RGV1661" s="35"/>
      <c r="RGW1661" s="34"/>
      <c r="RHD1661" s="35"/>
      <c r="RHE1661" s="34"/>
      <c r="RHL1661" s="35"/>
      <c r="RHM1661" s="34"/>
      <c r="RHT1661" s="35"/>
      <c r="RHU1661" s="34"/>
      <c r="RIB1661" s="35"/>
      <c r="RIC1661" s="34"/>
      <c r="RIJ1661" s="35"/>
      <c r="RIK1661" s="34"/>
      <c r="RIR1661" s="35"/>
      <c r="RIS1661" s="34"/>
      <c r="RIZ1661" s="35"/>
      <c r="RJA1661" s="34"/>
      <c r="RJH1661" s="35"/>
      <c r="RJI1661" s="34"/>
      <c r="RJP1661" s="35"/>
      <c r="RJQ1661" s="34"/>
      <c r="RJX1661" s="35"/>
      <c r="RJY1661" s="34"/>
      <c r="RKF1661" s="35"/>
      <c r="RKG1661" s="34"/>
      <c r="RKN1661" s="35"/>
      <c r="RKO1661" s="34"/>
      <c r="RKV1661" s="35"/>
      <c r="RKW1661" s="34"/>
      <c r="RLD1661" s="35"/>
      <c r="RLE1661" s="34"/>
      <c r="RLL1661" s="35"/>
      <c r="RLM1661" s="34"/>
      <c r="RLT1661" s="35"/>
      <c r="RLU1661" s="34"/>
      <c r="RMB1661" s="35"/>
      <c r="RMC1661" s="34"/>
      <c r="RMJ1661" s="35"/>
      <c r="RMK1661" s="34"/>
      <c r="RMR1661" s="35"/>
      <c r="RMS1661" s="34"/>
      <c r="RMZ1661" s="35"/>
      <c r="RNA1661" s="34"/>
      <c r="RNH1661" s="35"/>
      <c r="RNI1661" s="34"/>
      <c r="RNP1661" s="35"/>
      <c r="RNQ1661" s="34"/>
      <c r="RNX1661" s="35"/>
      <c r="RNY1661" s="34"/>
      <c r="ROF1661" s="35"/>
      <c r="ROG1661" s="34"/>
      <c r="RON1661" s="35"/>
      <c r="ROO1661" s="34"/>
      <c r="ROV1661" s="35"/>
      <c r="ROW1661" s="34"/>
      <c r="RPD1661" s="35"/>
      <c r="RPE1661" s="34"/>
      <c r="RPL1661" s="35"/>
      <c r="RPM1661" s="34"/>
      <c r="RPT1661" s="35"/>
      <c r="RPU1661" s="34"/>
      <c r="RQB1661" s="35"/>
      <c r="RQC1661" s="34"/>
      <c r="RQJ1661" s="35"/>
      <c r="RQK1661" s="34"/>
      <c r="RQR1661" s="35"/>
      <c r="RQS1661" s="34"/>
      <c r="RQZ1661" s="35"/>
      <c r="RRA1661" s="34"/>
      <c r="RRH1661" s="35"/>
      <c r="RRI1661" s="34"/>
      <c r="RRP1661" s="35"/>
      <c r="RRQ1661" s="34"/>
      <c r="RRX1661" s="35"/>
      <c r="RRY1661" s="34"/>
      <c r="RSF1661" s="35"/>
      <c r="RSG1661" s="34"/>
      <c r="RSN1661" s="35"/>
      <c r="RSO1661" s="34"/>
      <c r="RSV1661" s="35"/>
      <c r="RSW1661" s="34"/>
      <c r="RTD1661" s="35"/>
      <c r="RTE1661" s="34"/>
      <c r="RTL1661" s="35"/>
      <c r="RTM1661" s="34"/>
      <c r="RTT1661" s="35"/>
      <c r="RTU1661" s="34"/>
      <c r="RUB1661" s="35"/>
      <c r="RUC1661" s="34"/>
      <c r="RUJ1661" s="35"/>
      <c r="RUK1661" s="34"/>
      <c r="RUR1661" s="35"/>
      <c r="RUS1661" s="34"/>
      <c r="RUZ1661" s="35"/>
      <c r="RVA1661" s="34"/>
      <c r="RVH1661" s="35"/>
      <c r="RVI1661" s="34"/>
      <c r="RVP1661" s="35"/>
      <c r="RVQ1661" s="34"/>
      <c r="RVX1661" s="35"/>
      <c r="RVY1661" s="34"/>
      <c r="RWF1661" s="35"/>
      <c r="RWG1661" s="34"/>
      <c r="RWN1661" s="35"/>
      <c r="RWO1661" s="34"/>
      <c r="RWV1661" s="35"/>
      <c r="RWW1661" s="34"/>
      <c r="RXD1661" s="35"/>
      <c r="RXE1661" s="34"/>
      <c r="RXL1661" s="35"/>
      <c r="RXM1661" s="34"/>
      <c r="RXT1661" s="35"/>
      <c r="RXU1661" s="34"/>
      <c r="RYB1661" s="35"/>
      <c r="RYC1661" s="34"/>
      <c r="RYJ1661" s="35"/>
      <c r="RYK1661" s="34"/>
      <c r="RYR1661" s="35"/>
      <c r="RYS1661" s="34"/>
      <c r="RYZ1661" s="35"/>
      <c r="RZA1661" s="34"/>
      <c r="RZH1661" s="35"/>
      <c r="RZI1661" s="34"/>
      <c r="RZP1661" s="35"/>
      <c r="RZQ1661" s="34"/>
      <c r="RZX1661" s="35"/>
      <c r="RZY1661" s="34"/>
      <c r="SAF1661" s="35"/>
      <c r="SAG1661" s="34"/>
      <c r="SAN1661" s="35"/>
      <c r="SAO1661" s="34"/>
      <c r="SAV1661" s="35"/>
      <c r="SAW1661" s="34"/>
      <c r="SBD1661" s="35"/>
      <c r="SBE1661" s="34"/>
      <c r="SBL1661" s="35"/>
      <c r="SBM1661" s="34"/>
      <c r="SBT1661" s="35"/>
      <c r="SBU1661" s="34"/>
      <c r="SCB1661" s="35"/>
      <c r="SCC1661" s="34"/>
      <c r="SCJ1661" s="35"/>
      <c r="SCK1661" s="34"/>
      <c r="SCR1661" s="35"/>
      <c r="SCS1661" s="34"/>
      <c r="SCZ1661" s="35"/>
      <c r="SDA1661" s="34"/>
      <c r="SDH1661" s="35"/>
      <c r="SDI1661" s="34"/>
      <c r="SDP1661" s="35"/>
      <c r="SDQ1661" s="34"/>
      <c r="SDX1661" s="35"/>
      <c r="SDY1661" s="34"/>
      <c r="SEF1661" s="35"/>
      <c r="SEG1661" s="34"/>
      <c r="SEN1661" s="35"/>
      <c r="SEO1661" s="34"/>
      <c r="SEV1661" s="35"/>
      <c r="SEW1661" s="34"/>
      <c r="SFD1661" s="35"/>
      <c r="SFE1661" s="34"/>
      <c r="SFL1661" s="35"/>
      <c r="SFM1661" s="34"/>
      <c r="SFT1661" s="35"/>
      <c r="SFU1661" s="34"/>
      <c r="SGB1661" s="35"/>
      <c r="SGC1661" s="34"/>
      <c r="SGJ1661" s="35"/>
      <c r="SGK1661" s="34"/>
      <c r="SGR1661" s="35"/>
      <c r="SGS1661" s="34"/>
      <c r="SGZ1661" s="35"/>
      <c r="SHA1661" s="34"/>
      <c r="SHH1661" s="35"/>
      <c r="SHI1661" s="34"/>
      <c r="SHP1661" s="35"/>
      <c r="SHQ1661" s="34"/>
      <c r="SHX1661" s="35"/>
      <c r="SHY1661" s="34"/>
      <c r="SIF1661" s="35"/>
      <c r="SIG1661" s="34"/>
      <c r="SIN1661" s="35"/>
      <c r="SIO1661" s="34"/>
      <c r="SIV1661" s="35"/>
      <c r="SIW1661" s="34"/>
      <c r="SJD1661" s="35"/>
      <c r="SJE1661" s="34"/>
      <c r="SJL1661" s="35"/>
      <c r="SJM1661" s="34"/>
      <c r="SJT1661" s="35"/>
      <c r="SJU1661" s="34"/>
      <c r="SKB1661" s="35"/>
      <c r="SKC1661" s="34"/>
      <c r="SKJ1661" s="35"/>
      <c r="SKK1661" s="34"/>
      <c r="SKR1661" s="35"/>
      <c r="SKS1661" s="34"/>
      <c r="SKZ1661" s="35"/>
      <c r="SLA1661" s="34"/>
      <c r="SLH1661" s="35"/>
      <c r="SLI1661" s="34"/>
      <c r="SLP1661" s="35"/>
      <c r="SLQ1661" s="34"/>
      <c r="SLX1661" s="35"/>
      <c r="SLY1661" s="34"/>
      <c r="SMF1661" s="35"/>
      <c r="SMG1661" s="34"/>
      <c r="SMN1661" s="35"/>
      <c r="SMO1661" s="34"/>
      <c r="SMV1661" s="35"/>
      <c r="SMW1661" s="34"/>
      <c r="SND1661" s="35"/>
      <c r="SNE1661" s="34"/>
      <c r="SNL1661" s="35"/>
      <c r="SNM1661" s="34"/>
      <c r="SNT1661" s="35"/>
      <c r="SNU1661" s="34"/>
      <c r="SOB1661" s="35"/>
      <c r="SOC1661" s="34"/>
      <c r="SOJ1661" s="35"/>
      <c r="SOK1661" s="34"/>
      <c r="SOR1661" s="35"/>
      <c r="SOS1661" s="34"/>
      <c r="SOZ1661" s="35"/>
      <c r="SPA1661" s="34"/>
      <c r="SPH1661" s="35"/>
      <c r="SPI1661" s="34"/>
      <c r="SPP1661" s="35"/>
      <c r="SPQ1661" s="34"/>
      <c r="SPX1661" s="35"/>
      <c r="SPY1661" s="34"/>
      <c r="SQF1661" s="35"/>
      <c r="SQG1661" s="34"/>
      <c r="SQN1661" s="35"/>
      <c r="SQO1661" s="34"/>
      <c r="SQV1661" s="35"/>
      <c r="SQW1661" s="34"/>
      <c r="SRD1661" s="35"/>
      <c r="SRE1661" s="34"/>
      <c r="SRL1661" s="35"/>
      <c r="SRM1661" s="34"/>
      <c r="SRT1661" s="35"/>
      <c r="SRU1661" s="34"/>
      <c r="SSB1661" s="35"/>
      <c r="SSC1661" s="34"/>
      <c r="SSJ1661" s="35"/>
      <c r="SSK1661" s="34"/>
      <c r="SSR1661" s="35"/>
      <c r="SSS1661" s="34"/>
      <c r="SSZ1661" s="35"/>
      <c r="STA1661" s="34"/>
      <c r="STH1661" s="35"/>
      <c r="STI1661" s="34"/>
      <c r="STP1661" s="35"/>
      <c r="STQ1661" s="34"/>
      <c r="STX1661" s="35"/>
      <c r="STY1661" s="34"/>
      <c r="SUF1661" s="35"/>
      <c r="SUG1661" s="34"/>
      <c r="SUN1661" s="35"/>
      <c r="SUO1661" s="34"/>
      <c r="SUV1661" s="35"/>
      <c r="SUW1661" s="34"/>
      <c r="SVD1661" s="35"/>
      <c r="SVE1661" s="34"/>
      <c r="SVL1661" s="35"/>
      <c r="SVM1661" s="34"/>
      <c r="SVT1661" s="35"/>
      <c r="SVU1661" s="34"/>
      <c r="SWB1661" s="35"/>
      <c r="SWC1661" s="34"/>
      <c r="SWJ1661" s="35"/>
      <c r="SWK1661" s="34"/>
      <c r="SWR1661" s="35"/>
      <c r="SWS1661" s="34"/>
      <c r="SWZ1661" s="35"/>
      <c r="SXA1661" s="34"/>
      <c r="SXH1661" s="35"/>
      <c r="SXI1661" s="34"/>
      <c r="SXP1661" s="35"/>
      <c r="SXQ1661" s="34"/>
      <c r="SXX1661" s="35"/>
      <c r="SXY1661" s="34"/>
      <c r="SYF1661" s="35"/>
      <c r="SYG1661" s="34"/>
      <c r="SYN1661" s="35"/>
      <c r="SYO1661" s="34"/>
      <c r="SYV1661" s="35"/>
      <c r="SYW1661" s="34"/>
      <c r="SZD1661" s="35"/>
      <c r="SZE1661" s="34"/>
      <c r="SZL1661" s="35"/>
      <c r="SZM1661" s="34"/>
      <c r="SZT1661" s="35"/>
      <c r="SZU1661" s="34"/>
      <c r="TAB1661" s="35"/>
      <c r="TAC1661" s="34"/>
      <c r="TAJ1661" s="35"/>
      <c r="TAK1661" s="34"/>
      <c r="TAR1661" s="35"/>
      <c r="TAS1661" s="34"/>
      <c r="TAZ1661" s="35"/>
      <c r="TBA1661" s="34"/>
      <c r="TBH1661" s="35"/>
      <c r="TBI1661" s="34"/>
      <c r="TBP1661" s="35"/>
      <c r="TBQ1661" s="34"/>
      <c r="TBX1661" s="35"/>
      <c r="TBY1661" s="34"/>
      <c r="TCF1661" s="35"/>
      <c r="TCG1661" s="34"/>
      <c r="TCN1661" s="35"/>
      <c r="TCO1661" s="34"/>
      <c r="TCV1661" s="35"/>
      <c r="TCW1661" s="34"/>
      <c r="TDD1661" s="35"/>
      <c r="TDE1661" s="34"/>
      <c r="TDL1661" s="35"/>
      <c r="TDM1661" s="34"/>
      <c r="TDT1661" s="35"/>
      <c r="TDU1661" s="34"/>
      <c r="TEB1661" s="35"/>
      <c r="TEC1661" s="34"/>
      <c r="TEJ1661" s="35"/>
      <c r="TEK1661" s="34"/>
      <c r="TER1661" s="35"/>
      <c r="TES1661" s="34"/>
      <c r="TEZ1661" s="35"/>
      <c r="TFA1661" s="34"/>
      <c r="TFH1661" s="35"/>
      <c r="TFI1661" s="34"/>
      <c r="TFP1661" s="35"/>
      <c r="TFQ1661" s="34"/>
      <c r="TFX1661" s="35"/>
      <c r="TFY1661" s="34"/>
      <c r="TGF1661" s="35"/>
      <c r="TGG1661" s="34"/>
      <c r="TGN1661" s="35"/>
      <c r="TGO1661" s="34"/>
      <c r="TGV1661" s="35"/>
      <c r="TGW1661" s="34"/>
      <c r="THD1661" s="35"/>
      <c r="THE1661" s="34"/>
      <c r="THL1661" s="35"/>
      <c r="THM1661" s="34"/>
      <c r="THT1661" s="35"/>
      <c r="THU1661" s="34"/>
      <c r="TIB1661" s="35"/>
      <c r="TIC1661" s="34"/>
      <c r="TIJ1661" s="35"/>
      <c r="TIK1661" s="34"/>
      <c r="TIR1661" s="35"/>
      <c r="TIS1661" s="34"/>
      <c r="TIZ1661" s="35"/>
      <c r="TJA1661" s="34"/>
      <c r="TJH1661" s="35"/>
      <c r="TJI1661" s="34"/>
      <c r="TJP1661" s="35"/>
      <c r="TJQ1661" s="34"/>
      <c r="TJX1661" s="35"/>
      <c r="TJY1661" s="34"/>
      <c r="TKF1661" s="35"/>
      <c r="TKG1661" s="34"/>
      <c r="TKN1661" s="35"/>
      <c r="TKO1661" s="34"/>
      <c r="TKV1661" s="35"/>
      <c r="TKW1661" s="34"/>
      <c r="TLD1661" s="35"/>
      <c r="TLE1661" s="34"/>
      <c r="TLL1661" s="35"/>
      <c r="TLM1661" s="34"/>
      <c r="TLT1661" s="35"/>
      <c r="TLU1661" s="34"/>
      <c r="TMB1661" s="35"/>
      <c r="TMC1661" s="34"/>
      <c r="TMJ1661" s="35"/>
      <c r="TMK1661" s="34"/>
      <c r="TMR1661" s="35"/>
      <c r="TMS1661" s="34"/>
      <c r="TMZ1661" s="35"/>
      <c r="TNA1661" s="34"/>
      <c r="TNH1661" s="35"/>
      <c r="TNI1661" s="34"/>
      <c r="TNP1661" s="35"/>
      <c r="TNQ1661" s="34"/>
      <c r="TNX1661" s="35"/>
      <c r="TNY1661" s="34"/>
      <c r="TOF1661" s="35"/>
      <c r="TOG1661" s="34"/>
      <c r="TON1661" s="35"/>
      <c r="TOO1661" s="34"/>
      <c r="TOV1661" s="35"/>
      <c r="TOW1661" s="34"/>
      <c r="TPD1661" s="35"/>
      <c r="TPE1661" s="34"/>
      <c r="TPL1661" s="35"/>
      <c r="TPM1661" s="34"/>
      <c r="TPT1661" s="35"/>
      <c r="TPU1661" s="34"/>
      <c r="TQB1661" s="35"/>
      <c r="TQC1661" s="34"/>
      <c r="TQJ1661" s="35"/>
      <c r="TQK1661" s="34"/>
      <c r="TQR1661" s="35"/>
      <c r="TQS1661" s="34"/>
      <c r="TQZ1661" s="35"/>
      <c r="TRA1661" s="34"/>
      <c r="TRH1661" s="35"/>
      <c r="TRI1661" s="34"/>
      <c r="TRP1661" s="35"/>
      <c r="TRQ1661" s="34"/>
      <c r="TRX1661" s="35"/>
      <c r="TRY1661" s="34"/>
      <c r="TSF1661" s="35"/>
      <c r="TSG1661" s="34"/>
      <c r="TSN1661" s="35"/>
      <c r="TSO1661" s="34"/>
      <c r="TSV1661" s="35"/>
      <c r="TSW1661" s="34"/>
      <c r="TTD1661" s="35"/>
      <c r="TTE1661" s="34"/>
      <c r="TTL1661" s="35"/>
      <c r="TTM1661" s="34"/>
      <c r="TTT1661" s="35"/>
      <c r="TTU1661" s="34"/>
      <c r="TUB1661" s="35"/>
      <c r="TUC1661" s="34"/>
      <c r="TUJ1661" s="35"/>
      <c r="TUK1661" s="34"/>
      <c r="TUR1661" s="35"/>
      <c r="TUS1661" s="34"/>
      <c r="TUZ1661" s="35"/>
      <c r="TVA1661" s="34"/>
      <c r="TVH1661" s="35"/>
      <c r="TVI1661" s="34"/>
      <c r="TVP1661" s="35"/>
      <c r="TVQ1661" s="34"/>
      <c r="TVX1661" s="35"/>
      <c r="TVY1661" s="34"/>
      <c r="TWF1661" s="35"/>
      <c r="TWG1661" s="34"/>
      <c r="TWN1661" s="35"/>
      <c r="TWO1661" s="34"/>
      <c r="TWV1661" s="35"/>
      <c r="TWW1661" s="34"/>
      <c r="TXD1661" s="35"/>
      <c r="TXE1661" s="34"/>
      <c r="TXL1661" s="35"/>
      <c r="TXM1661" s="34"/>
      <c r="TXT1661" s="35"/>
      <c r="TXU1661" s="34"/>
      <c r="TYB1661" s="35"/>
      <c r="TYC1661" s="34"/>
      <c r="TYJ1661" s="35"/>
      <c r="TYK1661" s="34"/>
      <c r="TYR1661" s="35"/>
      <c r="TYS1661" s="34"/>
      <c r="TYZ1661" s="35"/>
      <c r="TZA1661" s="34"/>
      <c r="TZH1661" s="35"/>
      <c r="TZI1661" s="34"/>
      <c r="TZP1661" s="35"/>
      <c r="TZQ1661" s="34"/>
      <c r="TZX1661" s="35"/>
      <c r="TZY1661" s="34"/>
      <c r="UAF1661" s="35"/>
      <c r="UAG1661" s="34"/>
      <c r="UAN1661" s="35"/>
      <c r="UAO1661" s="34"/>
      <c r="UAV1661" s="35"/>
      <c r="UAW1661" s="34"/>
      <c r="UBD1661" s="35"/>
      <c r="UBE1661" s="34"/>
      <c r="UBL1661" s="35"/>
      <c r="UBM1661" s="34"/>
      <c r="UBT1661" s="35"/>
      <c r="UBU1661" s="34"/>
      <c r="UCB1661" s="35"/>
      <c r="UCC1661" s="34"/>
      <c r="UCJ1661" s="35"/>
      <c r="UCK1661" s="34"/>
      <c r="UCR1661" s="35"/>
      <c r="UCS1661" s="34"/>
      <c r="UCZ1661" s="35"/>
      <c r="UDA1661" s="34"/>
      <c r="UDH1661" s="35"/>
      <c r="UDI1661" s="34"/>
      <c r="UDP1661" s="35"/>
      <c r="UDQ1661" s="34"/>
      <c r="UDX1661" s="35"/>
      <c r="UDY1661" s="34"/>
      <c r="UEF1661" s="35"/>
      <c r="UEG1661" s="34"/>
      <c r="UEN1661" s="35"/>
      <c r="UEO1661" s="34"/>
      <c r="UEV1661" s="35"/>
      <c r="UEW1661" s="34"/>
      <c r="UFD1661" s="35"/>
      <c r="UFE1661" s="34"/>
      <c r="UFL1661" s="35"/>
      <c r="UFM1661" s="34"/>
      <c r="UFT1661" s="35"/>
      <c r="UFU1661" s="34"/>
      <c r="UGB1661" s="35"/>
      <c r="UGC1661" s="34"/>
      <c r="UGJ1661" s="35"/>
      <c r="UGK1661" s="34"/>
      <c r="UGR1661" s="35"/>
      <c r="UGS1661" s="34"/>
      <c r="UGZ1661" s="35"/>
      <c r="UHA1661" s="34"/>
      <c r="UHH1661" s="35"/>
      <c r="UHI1661" s="34"/>
      <c r="UHP1661" s="35"/>
      <c r="UHQ1661" s="34"/>
      <c r="UHX1661" s="35"/>
      <c r="UHY1661" s="34"/>
      <c r="UIF1661" s="35"/>
      <c r="UIG1661" s="34"/>
      <c r="UIN1661" s="35"/>
      <c r="UIO1661" s="34"/>
      <c r="UIV1661" s="35"/>
      <c r="UIW1661" s="34"/>
      <c r="UJD1661" s="35"/>
      <c r="UJE1661" s="34"/>
      <c r="UJL1661" s="35"/>
      <c r="UJM1661" s="34"/>
      <c r="UJT1661" s="35"/>
      <c r="UJU1661" s="34"/>
      <c r="UKB1661" s="35"/>
      <c r="UKC1661" s="34"/>
      <c r="UKJ1661" s="35"/>
      <c r="UKK1661" s="34"/>
      <c r="UKR1661" s="35"/>
      <c r="UKS1661" s="34"/>
      <c r="UKZ1661" s="35"/>
      <c r="ULA1661" s="34"/>
      <c r="ULH1661" s="35"/>
      <c r="ULI1661" s="34"/>
      <c r="ULP1661" s="35"/>
      <c r="ULQ1661" s="34"/>
      <c r="ULX1661" s="35"/>
      <c r="ULY1661" s="34"/>
      <c r="UMF1661" s="35"/>
      <c r="UMG1661" s="34"/>
      <c r="UMN1661" s="35"/>
      <c r="UMO1661" s="34"/>
      <c r="UMV1661" s="35"/>
      <c r="UMW1661" s="34"/>
      <c r="UND1661" s="35"/>
      <c r="UNE1661" s="34"/>
      <c r="UNL1661" s="35"/>
      <c r="UNM1661" s="34"/>
      <c r="UNT1661" s="35"/>
      <c r="UNU1661" s="34"/>
      <c r="UOB1661" s="35"/>
      <c r="UOC1661" s="34"/>
      <c r="UOJ1661" s="35"/>
      <c r="UOK1661" s="34"/>
      <c r="UOR1661" s="35"/>
      <c r="UOS1661" s="34"/>
      <c r="UOZ1661" s="35"/>
      <c r="UPA1661" s="34"/>
      <c r="UPH1661" s="35"/>
      <c r="UPI1661" s="34"/>
      <c r="UPP1661" s="35"/>
      <c r="UPQ1661" s="34"/>
      <c r="UPX1661" s="35"/>
      <c r="UPY1661" s="34"/>
      <c r="UQF1661" s="35"/>
      <c r="UQG1661" s="34"/>
      <c r="UQN1661" s="35"/>
      <c r="UQO1661" s="34"/>
      <c r="UQV1661" s="35"/>
      <c r="UQW1661" s="34"/>
      <c r="URD1661" s="35"/>
      <c r="URE1661" s="34"/>
      <c r="URL1661" s="35"/>
      <c r="URM1661" s="34"/>
      <c r="URT1661" s="35"/>
      <c r="URU1661" s="34"/>
      <c r="USB1661" s="35"/>
      <c r="USC1661" s="34"/>
      <c r="USJ1661" s="35"/>
      <c r="USK1661" s="34"/>
      <c r="USR1661" s="35"/>
      <c r="USS1661" s="34"/>
      <c r="USZ1661" s="35"/>
      <c r="UTA1661" s="34"/>
      <c r="UTH1661" s="35"/>
      <c r="UTI1661" s="34"/>
      <c r="UTP1661" s="35"/>
      <c r="UTQ1661" s="34"/>
      <c r="UTX1661" s="35"/>
      <c r="UTY1661" s="34"/>
      <c r="UUF1661" s="35"/>
      <c r="UUG1661" s="34"/>
      <c r="UUN1661" s="35"/>
      <c r="UUO1661" s="34"/>
      <c r="UUV1661" s="35"/>
      <c r="UUW1661" s="34"/>
      <c r="UVD1661" s="35"/>
      <c r="UVE1661" s="34"/>
      <c r="UVL1661" s="35"/>
      <c r="UVM1661" s="34"/>
      <c r="UVT1661" s="35"/>
      <c r="UVU1661" s="34"/>
      <c r="UWB1661" s="35"/>
      <c r="UWC1661" s="34"/>
      <c r="UWJ1661" s="35"/>
      <c r="UWK1661" s="34"/>
      <c r="UWR1661" s="35"/>
      <c r="UWS1661" s="34"/>
      <c r="UWZ1661" s="35"/>
      <c r="UXA1661" s="34"/>
      <c r="UXH1661" s="35"/>
      <c r="UXI1661" s="34"/>
      <c r="UXP1661" s="35"/>
      <c r="UXQ1661" s="34"/>
      <c r="UXX1661" s="35"/>
      <c r="UXY1661" s="34"/>
      <c r="UYF1661" s="35"/>
      <c r="UYG1661" s="34"/>
      <c r="UYN1661" s="35"/>
      <c r="UYO1661" s="34"/>
      <c r="UYV1661" s="35"/>
      <c r="UYW1661" s="34"/>
      <c r="UZD1661" s="35"/>
      <c r="UZE1661" s="34"/>
      <c r="UZL1661" s="35"/>
      <c r="UZM1661" s="34"/>
      <c r="UZT1661" s="35"/>
      <c r="UZU1661" s="34"/>
      <c r="VAB1661" s="35"/>
      <c r="VAC1661" s="34"/>
      <c r="VAJ1661" s="35"/>
      <c r="VAK1661" s="34"/>
      <c r="VAR1661" s="35"/>
      <c r="VAS1661" s="34"/>
      <c r="VAZ1661" s="35"/>
      <c r="VBA1661" s="34"/>
      <c r="VBH1661" s="35"/>
      <c r="VBI1661" s="34"/>
      <c r="VBP1661" s="35"/>
      <c r="VBQ1661" s="34"/>
      <c r="VBX1661" s="35"/>
      <c r="VBY1661" s="34"/>
      <c r="VCF1661" s="35"/>
      <c r="VCG1661" s="34"/>
      <c r="VCN1661" s="35"/>
      <c r="VCO1661" s="34"/>
      <c r="VCV1661" s="35"/>
      <c r="VCW1661" s="34"/>
      <c r="VDD1661" s="35"/>
      <c r="VDE1661" s="34"/>
      <c r="VDL1661" s="35"/>
      <c r="VDM1661" s="34"/>
      <c r="VDT1661" s="35"/>
      <c r="VDU1661" s="34"/>
      <c r="VEB1661" s="35"/>
      <c r="VEC1661" s="34"/>
      <c r="VEJ1661" s="35"/>
      <c r="VEK1661" s="34"/>
      <c r="VER1661" s="35"/>
      <c r="VES1661" s="34"/>
      <c r="VEZ1661" s="35"/>
      <c r="VFA1661" s="34"/>
      <c r="VFH1661" s="35"/>
      <c r="VFI1661" s="34"/>
      <c r="VFP1661" s="35"/>
      <c r="VFQ1661" s="34"/>
      <c r="VFX1661" s="35"/>
      <c r="VFY1661" s="34"/>
      <c r="VGF1661" s="35"/>
      <c r="VGG1661" s="34"/>
      <c r="VGN1661" s="35"/>
      <c r="VGO1661" s="34"/>
      <c r="VGV1661" s="35"/>
      <c r="VGW1661" s="34"/>
      <c r="VHD1661" s="35"/>
      <c r="VHE1661" s="34"/>
      <c r="VHL1661" s="35"/>
      <c r="VHM1661" s="34"/>
      <c r="VHT1661" s="35"/>
      <c r="VHU1661" s="34"/>
      <c r="VIB1661" s="35"/>
      <c r="VIC1661" s="34"/>
      <c r="VIJ1661" s="35"/>
      <c r="VIK1661" s="34"/>
      <c r="VIR1661" s="35"/>
      <c r="VIS1661" s="34"/>
      <c r="VIZ1661" s="35"/>
      <c r="VJA1661" s="34"/>
      <c r="VJH1661" s="35"/>
      <c r="VJI1661" s="34"/>
      <c r="VJP1661" s="35"/>
      <c r="VJQ1661" s="34"/>
      <c r="VJX1661" s="35"/>
      <c r="VJY1661" s="34"/>
      <c r="VKF1661" s="35"/>
      <c r="VKG1661" s="34"/>
      <c r="VKN1661" s="35"/>
      <c r="VKO1661" s="34"/>
      <c r="VKV1661" s="35"/>
      <c r="VKW1661" s="34"/>
      <c r="VLD1661" s="35"/>
      <c r="VLE1661" s="34"/>
      <c r="VLL1661" s="35"/>
      <c r="VLM1661" s="34"/>
      <c r="VLT1661" s="35"/>
      <c r="VLU1661" s="34"/>
      <c r="VMB1661" s="35"/>
      <c r="VMC1661" s="34"/>
      <c r="VMJ1661" s="35"/>
      <c r="VMK1661" s="34"/>
      <c r="VMR1661" s="35"/>
      <c r="VMS1661" s="34"/>
      <c r="VMZ1661" s="35"/>
      <c r="VNA1661" s="34"/>
      <c r="VNH1661" s="35"/>
      <c r="VNI1661" s="34"/>
      <c r="VNP1661" s="35"/>
      <c r="VNQ1661" s="34"/>
      <c r="VNX1661" s="35"/>
      <c r="VNY1661" s="34"/>
      <c r="VOF1661" s="35"/>
      <c r="VOG1661" s="34"/>
      <c r="VON1661" s="35"/>
      <c r="VOO1661" s="34"/>
      <c r="VOV1661" s="35"/>
      <c r="VOW1661" s="34"/>
      <c r="VPD1661" s="35"/>
      <c r="VPE1661" s="34"/>
      <c r="VPL1661" s="35"/>
      <c r="VPM1661" s="34"/>
      <c r="VPT1661" s="35"/>
      <c r="VPU1661" s="34"/>
      <c r="VQB1661" s="35"/>
      <c r="VQC1661" s="34"/>
      <c r="VQJ1661" s="35"/>
      <c r="VQK1661" s="34"/>
      <c r="VQR1661" s="35"/>
      <c r="VQS1661" s="34"/>
      <c r="VQZ1661" s="35"/>
      <c r="VRA1661" s="34"/>
      <c r="VRH1661" s="35"/>
      <c r="VRI1661" s="34"/>
      <c r="VRP1661" s="35"/>
      <c r="VRQ1661" s="34"/>
      <c r="VRX1661" s="35"/>
      <c r="VRY1661" s="34"/>
      <c r="VSF1661" s="35"/>
      <c r="VSG1661" s="34"/>
      <c r="VSN1661" s="35"/>
      <c r="VSO1661" s="34"/>
      <c r="VSV1661" s="35"/>
      <c r="VSW1661" s="34"/>
      <c r="VTD1661" s="35"/>
      <c r="VTE1661" s="34"/>
      <c r="VTL1661" s="35"/>
      <c r="VTM1661" s="34"/>
      <c r="VTT1661" s="35"/>
      <c r="VTU1661" s="34"/>
      <c r="VUB1661" s="35"/>
      <c r="VUC1661" s="34"/>
      <c r="VUJ1661" s="35"/>
      <c r="VUK1661" s="34"/>
      <c r="VUR1661" s="35"/>
      <c r="VUS1661" s="34"/>
      <c r="VUZ1661" s="35"/>
      <c r="VVA1661" s="34"/>
      <c r="VVH1661" s="35"/>
      <c r="VVI1661" s="34"/>
      <c r="VVP1661" s="35"/>
      <c r="VVQ1661" s="34"/>
      <c r="VVX1661" s="35"/>
      <c r="VVY1661" s="34"/>
      <c r="VWF1661" s="35"/>
      <c r="VWG1661" s="34"/>
      <c r="VWN1661" s="35"/>
      <c r="VWO1661" s="34"/>
      <c r="VWV1661" s="35"/>
      <c r="VWW1661" s="34"/>
      <c r="VXD1661" s="35"/>
      <c r="VXE1661" s="34"/>
      <c r="VXL1661" s="35"/>
      <c r="VXM1661" s="34"/>
      <c r="VXT1661" s="35"/>
      <c r="VXU1661" s="34"/>
      <c r="VYB1661" s="35"/>
      <c r="VYC1661" s="34"/>
      <c r="VYJ1661" s="35"/>
      <c r="VYK1661" s="34"/>
      <c r="VYR1661" s="35"/>
      <c r="VYS1661" s="34"/>
      <c r="VYZ1661" s="35"/>
      <c r="VZA1661" s="34"/>
      <c r="VZH1661" s="35"/>
      <c r="VZI1661" s="34"/>
      <c r="VZP1661" s="35"/>
      <c r="VZQ1661" s="34"/>
      <c r="VZX1661" s="35"/>
      <c r="VZY1661" s="34"/>
      <c r="WAF1661" s="35"/>
      <c r="WAG1661" s="34"/>
      <c r="WAN1661" s="35"/>
      <c r="WAO1661" s="34"/>
      <c r="WAV1661" s="35"/>
      <c r="WAW1661" s="34"/>
      <c r="WBD1661" s="35"/>
      <c r="WBE1661" s="34"/>
      <c r="WBL1661" s="35"/>
      <c r="WBM1661" s="34"/>
      <c r="WBT1661" s="35"/>
      <c r="WBU1661" s="34"/>
      <c r="WCB1661" s="35"/>
      <c r="WCC1661" s="34"/>
      <c r="WCJ1661" s="35"/>
      <c r="WCK1661" s="34"/>
      <c r="WCR1661" s="35"/>
      <c r="WCS1661" s="34"/>
      <c r="WCZ1661" s="35"/>
      <c r="WDA1661" s="34"/>
      <c r="WDH1661" s="35"/>
      <c r="WDI1661" s="34"/>
      <c r="WDP1661" s="35"/>
      <c r="WDQ1661" s="34"/>
      <c r="WDX1661" s="35"/>
      <c r="WDY1661" s="34"/>
      <c r="WEF1661" s="35"/>
      <c r="WEG1661" s="34"/>
      <c r="WEN1661" s="35"/>
      <c r="WEO1661" s="34"/>
      <c r="WEV1661" s="35"/>
      <c r="WEW1661" s="34"/>
      <c r="WFD1661" s="35"/>
      <c r="WFE1661" s="34"/>
      <c r="WFL1661" s="35"/>
      <c r="WFM1661" s="34"/>
      <c r="WFT1661" s="35"/>
      <c r="WFU1661" s="34"/>
      <c r="WGB1661" s="35"/>
      <c r="WGC1661" s="34"/>
      <c r="WGJ1661" s="35"/>
      <c r="WGK1661" s="34"/>
      <c r="WGR1661" s="35"/>
      <c r="WGS1661" s="34"/>
      <c r="WGZ1661" s="35"/>
      <c r="WHA1661" s="34"/>
      <c r="WHH1661" s="35"/>
      <c r="WHI1661" s="34"/>
      <c r="WHP1661" s="35"/>
      <c r="WHQ1661" s="34"/>
      <c r="WHX1661" s="35"/>
      <c r="WHY1661" s="34"/>
      <c r="WIF1661" s="35"/>
      <c r="WIG1661" s="34"/>
      <c r="WIN1661" s="35"/>
      <c r="WIO1661" s="34"/>
      <c r="WIV1661" s="35"/>
      <c r="WIW1661" s="34"/>
      <c r="WJD1661" s="35"/>
      <c r="WJE1661" s="34"/>
      <c r="WJL1661" s="35"/>
      <c r="WJM1661" s="34"/>
      <c r="WJT1661" s="35"/>
      <c r="WJU1661" s="34"/>
      <c r="WKB1661" s="35"/>
      <c r="WKC1661" s="34"/>
      <c r="WKJ1661" s="35"/>
      <c r="WKK1661" s="34"/>
      <c r="WKR1661" s="35"/>
      <c r="WKS1661" s="34"/>
      <c r="WKZ1661" s="35"/>
      <c r="WLA1661" s="34"/>
      <c r="WLH1661" s="35"/>
      <c r="WLI1661" s="34"/>
      <c r="WLP1661" s="35"/>
      <c r="WLQ1661" s="34"/>
      <c r="WLX1661" s="35"/>
      <c r="WLY1661" s="34"/>
      <c r="WMF1661" s="35"/>
      <c r="WMG1661" s="34"/>
      <c r="WMN1661" s="35"/>
      <c r="WMO1661" s="34"/>
      <c r="WMV1661" s="35"/>
      <c r="WMW1661" s="34"/>
      <c r="WND1661" s="35"/>
      <c r="WNE1661" s="34"/>
      <c r="WNL1661" s="35"/>
      <c r="WNM1661" s="34"/>
      <c r="WNT1661" s="35"/>
      <c r="WNU1661" s="34"/>
      <c r="WOB1661" s="35"/>
      <c r="WOC1661" s="34"/>
      <c r="WOJ1661" s="35"/>
      <c r="WOK1661" s="34"/>
      <c r="WOR1661" s="35"/>
      <c r="WOS1661" s="34"/>
      <c r="WOZ1661" s="35"/>
      <c r="WPA1661" s="34"/>
      <c r="WPH1661" s="35"/>
      <c r="WPI1661" s="34"/>
      <c r="WPP1661" s="35"/>
      <c r="WPQ1661" s="34"/>
      <c r="WPX1661" s="35"/>
      <c r="WPY1661" s="34"/>
      <c r="WQF1661" s="35"/>
      <c r="WQG1661" s="34"/>
      <c r="WQN1661" s="35"/>
      <c r="WQO1661" s="34"/>
      <c r="WQV1661" s="35"/>
      <c r="WQW1661" s="34"/>
      <c r="WRD1661" s="35"/>
      <c r="WRE1661" s="34"/>
      <c r="WRL1661" s="35"/>
      <c r="WRM1661" s="34"/>
      <c r="WRT1661" s="35"/>
      <c r="WRU1661" s="34"/>
      <c r="WSB1661" s="35"/>
      <c r="WSC1661" s="34"/>
      <c r="WSJ1661" s="35"/>
      <c r="WSK1661" s="34"/>
      <c r="WSR1661" s="35"/>
      <c r="WSS1661" s="34"/>
      <c r="WSZ1661" s="35"/>
      <c r="WTA1661" s="34"/>
      <c r="WTH1661" s="35"/>
      <c r="WTI1661" s="34"/>
      <c r="WTP1661" s="35"/>
      <c r="WTQ1661" s="34"/>
      <c r="WTX1661" s="35"/>
      <c r="WTY1661" s="34"/>
      <c r="WUF1661" s="35"/>
      <c r="WUG1661" s="34"/>
      <c r="WUN1661" s="35"/>
      <c r="WUO1661" s="34"/>
      <c r="WUV1661" s="35"/>
      <c r="WUW1661" s="34"/>
      <c r="WVD1661" s="35"/>
      <c r="WVE1661" s="34"/>
      <c r="WVL1661" s="35"/>
      <c r="WVM1661" s="34"/>
      <c r="WVT1661" s="35"/>
      <c r="WVU1661" s="34"/>
      <c r="WWB1661" s="35"/>
      <c r="WWC1661" s="34"/>
      <c r="WWJ1661" s="35"/>
      <c r="WWK1661" s="34"/>
      <c r="WWR1661" s="35"/>
      <c r="WWS1661" s="34"/>
      <c r="WWZ1661" s="35"/>
      <c r="WXA1661" s="34"/>
      <c r="WXH1661" s="35"/>
      <c r="WXI1661" s="34"/>
      <c r="WXP1661" s="35"/>
      <c r="WXQ1661" s="34"/>
      <c r="WXX1661" s="35"/>
      <c r="WXY1661" s="34"/>
      <c r="WYF1661" s="35"/>
      <c r="WYG1661" s="34"/>
      <c r="WYN1661" s="35"/>
      <c r="WYO1661" s="34"/>
      <c r="WYV1661" s="35"/>
      <c r="WYW1661" s="34"/>
      <c r="WZD1661" s="35"/>
      <c r="WZE1661" s="34"/>
      <c r="WZL1661" s="35"/>
      <c r="WZM1661" s="34"/>
      <c r="WZT1661" s="35"/>
      <c r="WZU1661" s="34"/>
      <c r="XAB1661" s="35"/>
      <c r="XAC1661" s="34"/>
      <c r="XAJ1661" s="35"/>
      <c r="XAK1661" s="34"/>
      <c r="XAR1661" s="35"/>
      <c r="XAS1661" s="34"/>
      <c r="XAZ1661" s="35"/>
      <c r="XBA1661" s="34"/>
      <c r="XBH1661" s="35"/>
      <c r="XBI1661" s="34"/>
      <c r="XBP1661" s="35"/>
      <c r="XBQ1661" s="34"/>
      <c r="XBX1661" s="35"/>
      <c r="XBY1661" s="34"/>
      <c r="XCF1661" s="35"/>
      <c r="XCG1661" s="34"/>
      <c r="XCN1661" s="35"/>
      <c r="XCO1661" s="34"/>
      <c r="XCV1661" s="35"/>
      <c r="XCW1661" s="34"/>
      <c r="XDD1661" s="35"/>
      <c r="XDE1661" s="34"/>
      <c r="XDL1661" s="35"/>
      <c r="XDM1661" s="34"/>
      <c r="XDT1661" s="35"/>
      <c r="XDU1661" s="34"/>
      <c r="XEB1661" s="35"/>
      <c r="XEC1661" s="34"/>
      <c r="XEJ1661" s="35"/>
      <c r="XEK1661" s="34"/>
      <c r="XER1661" s="35"/>
      <c r="XES1661" s="34"/>
      <c r="XEZ1661" s="35"/>
      <c r="XFA1661" s="34"/>
    </row>
    <row r="1662" spans="1:1021 1028:2045 2052:3069 3076:4093 4100:5117 5124:6141 6148:7165 7172:8189 8196:9213 9220:10237 10244:11261 11268:12285 12292:13309 13316:14333 14340:15357 15364:16381" x14ac:dyDescent="0.25">
      <c r="A1662" t="s">
        <v>484</v>
      </c>
      <c r="B1662" t="s">
        <v>475</v>
      </c>
      <c r="C1662">
        <v>339</v>
      </c>
      <c r="D1662">
        <v>339</v>
      </c>
      <c r="E1662" s="35">
        <v>1</v>
      </c>
      <c r="F1662" s="34">
        <v>1.9999999999999999E-88</v>
      </c>
      <c r="G1662">
        <v>85.76</v>
      </c>
      <c r="H1662">
        <v>1714</v>
      </c>
      <c r="I1662" t="str">
        <f>HYPERLINK("https://www.ncbi.nlm.nih.gov/nucleotide/LS974147.1?report=genbank&amp;log$=nucltop&amp;blast_rank=60&amp;RID=XE6RV0D8013","LS974147.1")</f>
        <v>LS974147.1</v>
      </c>
      <c r="L1662" s="35"/>
      <c r="M1662" s="34"/>
      <c r="T1662" s="35"/>
      <c r="U1662" s="34"/>
      <c r="AB1662" s="35"/>
      <c r="AC1662" s="34"/>
      <c r="AJ1662" s="35"/>
      <c r="AK1662" s="34"/>
      <c r="AR1662" s="35"/>
      <c r="AS1662" s="34"/>
      <c r="AZ1662" s="35"/>
      <c r="BA1662" s="34"/>
      <c r="BH1662" s="35"/>
      <c r="BI1662" s="34"/>
      <c r="BP1662" s="35"/>
      <c r="BQ1662" s="34"/>
      <c r="BX1662" s="35"/>
      <c r="BY1662" s="34"/>
      <c r="CF1662" s="35"/>
      <c r="CG1662" s="34"/>
      <c r="CN1662" s="35"/>
      <c r="CO1662" s="34"/>
      <c r="CV1662" s="35"/>
      <c r="CW1662" s="34"/>
      <c r="DD1662" s="35"/>
      <c r="DE1662" s="34"/>
      <c r="DL1662" s="35"/>
      <c r="DM1662" s="34"/>
      <c r="DT1662" s="35"/>
      <c r="DU1662" s="34"/>
      <c r="EB1662" s="35"/>
      <c r="EC1662" s="34"/>
      <c r="EJ1662" s="35"/>
      <c r="EK1662" s="34"/>
      <c r="ER1662" s="35"/>
      <c r="ES1662" s="34"/>
      <c r="EZ1662" s="35"/>
      <c r="FA1662" s="34"/>
      <c r="FH1662" s="35"/>
      <c r="FI1662" s="34"/>
      <c r="FP1662" s="35"/>
      <c r="FQ1662" s="34"/>
      <c r="FX1662" s="35"/>
      <c r="FY1662" s="34"/>
      <c r="GF1662" s="35"/>
      <c r="GG1662" s="34"/>
      <c r="GN1662" s="35"/>
      <c r="GO1662" s="34"/>
      <c r="GV1662" s="35"/>
      <c r="GW1662" s="34"/>
      <c r="HD1662" s="35"/>
      <c r="HE1662" s="34"/>
      <c r="HL1662" s="35"/>
      <c r="HM1662" s="34"/>
      <c r="HT1662" s="35"/>
      <c r="HU1662" s="34"/>
      <c r="IB1662" s="35"/>
      <c r="IC1662" s="34"/>
      <c r="IJ1662" s="35"/>
      <c r="IK1662" s="34"/>
      <c r="IR1662" s="35"/>
      <c r="IS1662" s="34"/>
      <c r="IZ1662" s="35"/>
      <c r="JA1662" s="34"/>
      <c r="JH1662" s="35"/>
      <c r="JI1662" s="34"/>
      <c r="JP1662" s="35"/>
      <c r="JQ1662" s="34"/>
      <c r="JX1662" s="35"/>
      <c r="JY1662" s="34"/>
      <c r="KF1662" s="35"/>
      <c r="KG1662" s="34"/>
      <c r="KN1662" s="35"/>
      <c r="KO1662" s="34"/>
      <c r="KV1662" s="35"/>
      <c r="KW1662" s="34"/>
      <c r="LD1662" s="35"/>
      <c r="LE1662" s="34"/>
      <c r="LL1662" s="35"/>
      <c r="LM1662" s="34"/>
      <c r="LT1662" s="35"/>
      <c r="LU1662" s="34"/>
      <c r="MB1662" s="35"/>
      <c r="MC1662" s="34"/>
      <c r="MJ1662" s="35"/>
      <c r="MK1662" s="34"/>
      <c r="MR1662" s="35"/>
      <c r="MS1662" s="34"/>
      <c r="MZ1662" s="35"/>
      <c r="NA1662" s="34"/>
      <c r="NH1662" s="35"/>
      <c r="NI1662" s="34"/>
      <c r="NP1662" s="35"/>
      <c r="NQ1662" s="34"/>
      <c r="NX1662" s="35"/>
      <c r="NY1662" s="34"/>
      <c r="OF1662" s="35"/>
      <c r="OG1662" s="34"/>
      <c r="ON1662" s="35"/>
      <c r="OO1662" s="34"/>
      <c r="OV1662" s="35"/>
      <c r="OW1662" s="34"/>
      <c r="PD1662" s="35"/>
      <c r="PE1662" s="34"/>
      <c r="PL1662" s="35"/>
      <c r="PM1662" s="34"/>
      <c r="PT1662" s="35"/>
      <c r="PU1662" s="34"/>
      <c r="QB1662" s="35"/>
      <c r="QC1662" s="34"/>
      <c r="QJ1662" s="35"/>
      <c r="QK1662" s="34"/>
      <c r="QR1662" s="35"/>
      <c r="QS1662" s="34"/>
      <c r="QZ1662" s="35"/>
      <c r="RA1662" s="34"/>
      <c r="RH1662" s="35"/>
      <c r="RI1662" s="34"/>
      <c r="RP1662" s="35"/>
      <c r="RQ1662" s="34"/>
      <c r="RX1662" s="35"/>
      <c r="RY1662" s="34"/>
      <c r="SF1662" s="35"/>
      <c r="SG1662" s="34"/>
      <c r="SN1662" s="35"/>
      <c r="SO1662" s="34"/>
      <c r="SV1662" s="35"/>
      <c r="SW1662" s="34"/>
      <c r="TD1662" s="35"/>
      <c r="TE1662" s="34"/>
      <c r="TL1662" s="35"/>
      <c r="TM1662" s="34"/>
      <c r="TT1662" s="35"/>
      <c r="TU1662" s="34"/>
      <c r="UB1662" s="35"/>
      <c r="UC1662" s="34"/>
      <c r="UJ1662" s="35"/>
      <c r="UK1662" s="34"/>
      <c r="UR1662" s="35"/>
      <c r="US1662" s="34"/>
      <c r="UZ1662" s="35"/>
      <c r="VA1662" s="34"/>
      <c r="VH1662" s="35"/>
      <c r="VI1662" s="34"/>
      <c r="VP1662" s="35"/>
      <c r="VQ1662" s="34"/>
      <c r="VX1662" s="35"/>
      <c r="VY1662" s="34"/>
      <c r="WF1662" s="35"/>
      <c r="WG1662" s="34"/>
      <c r="WN1662" s="35"/>
      <c r="WO1662" s="34"/>
      <c r="WV1662" s="35"/>
      <c r="WW1662" s="34"/>
      <c r="XD1662" s="35"/>
      <c r="XE1662" s="34"/>
      <c r="XL1662" s="35"/>
      <c r="XM1662" s="34"/>
      <c r="XT1662" s="35"/>
      <c r="XU1662" s="34"/>
      <c r="YB1662" s="35"/>
      <c r="YC1662" s="34"/>
      <c r="YJ1662" s="35"/>
      <c r="YK1662" s="34"/>
      <c r="YR1662" s="35"/>
      <c r="YS1662" s="34"/>
      <c r="YZ1662" s="35"/>
      <c r="ZA1662" s="34"/>
      <c r="ZH1662" s="35"/>
      <c r="ZI1662" s="34"/>
      <c r="ZP1662" s="35"/>
      <c r="ZQ1662" s="34"/>
      <c r="ZX1662" s="35"/>
      <c r="ZY1662" s="34"/>
      <c r="AAF1662" s="35"/>
      <c r="AAG1662" s="34"/>
      <c r="AAN1662" s="35"/>
      <c r="AAO1662" s="34"/>
      <c r="AAV1662" s="35"/>
      <c r="AAW1662" s="34"/>
      <c r="ABD1662" s="35"/>
      <c r="ABE1662" s="34"/>
      <c r="ABL1662" s="35"/>
      <c r="ABM1662" s="34"/>
      <c r="ABT1662" s="35"/>
      <c r="ABU1662" s="34"/>
      <c r="ACB1662" s="35"/>
      <c r="ACC1662" s="34"/>
      <c r="ACJ1662" s="35"/>
      <c r="ACK1662" s="34"/>
      <c r="ACR1662" s="35"/>
      <c r="ACS1662" s="34"/>
      <c r="ACZ1662" s="35"/>
      <c r="ADA1662" s="34"/>
      <c r="ADH1662" s="35"/>
      <c r="ADI1662" s="34"/>
      <c r="ADP1662" s="35"/>
      <c r="ADQ1662" s="34"/>
      <c r="ADX1662" s="35"/>
      <c r="ADY1662" s="34"/>
      <c r="AEF1662" s="35"/>
      <c r="AEG1662" s="34"/>
      <c r="AEN1662" s="35"/>
      <c r="AEO1662" s="34"/>
      <c r="AEV1662" s="35"/>
      <c r="AEW1662" s="34"/>
      <c r="AFD1662" s="35"/>
      <c r="AFE1662" s="34"/>
      <c r="AFL1662" s="35"/>
      <c r="AFM1662" s="34"/>
      <c r="AFT1662" s="35"/>
      <c r="AFU1662" s="34"/>
      <c r="AGB1662" s="35"/>
      <c r="AGC1662" s="34"/>
      <c r="AGJ1662" s="35"/>
      <c r="AGK1662" s="34"/>
      <c r="AGR1662" s="35"/>
      <c r="AGS1662" s="34"/>
      <c r="AGZ1662" s="35"/>
      <c r="AHA1662" s="34"/>
      <c r="AHH1662" s="35"/>
      <c r="AHI1662" s="34"/>
      <c r="AHP1662" s="35"/>
      <c r="AHQ1662" s="34"/>
      <c r="AHX1662" s="35"/>
      <c r="AHY1662" s="34"/>
      <c r="AIF1662" s="35"/>
      <c r="AIG1662" s="34"/>
      <c r="AIN1662" s="35"/>
      <c r="AIO1662" s="34"/>
      <c r="AIV1662" s="35"/>
      <c r="AIW1662" s="34"/>
      <c r="AJD1662" s="35"/>
      <c r="AJE1662" s="34"/>
      <c r="AJL1662" s="35"/>
      <c r="AJM1662" s="34"/>
      <c r="AJT1662" s="35"/>
      <c r="AJU1662" s="34"/>
      <c r="AKB1662" s="35"/>
      <c r="AKC1662" s="34"/>
      <c r="AKJ1662" s="35"/>
      <c r="AKK1662" s="34"/>
      <c r="AKR1662" s="35"/>
      <c r="AKS1662" s="34"/>
      <c r="AKZ1662" s="35"/>
      <c r="ALA1662" s="34"/>
      <c r="ALH1662" s="35"/>
      <c r="ALI1662" s="34"/>
      <c r="ALP1662" s="35"/>
      <c r="ALQ1662" s="34"/>
      <c r="ALX1662" s="35"/>
      <c r="ALY1662" s="34"/>
      <c r="AMF1662" s="35"/>
      <c r="AMG1662" s="34"/>
      <c r="AMN1662" s="35"/>
      <c r="AMO1662" s="34"/>
      <c r="AMV1662" s="35"/>
      <c r="AMW1662" s="34"/>
      <c r="AND1662" s="35"/>
      <c r="ANE1662" s="34"/>
      <c r="ANL1662" s="35"/>
      <c r="ANM1662" s="34"/>
      <c r="ANT1662" s="35"/>
      <c r="ANU1662" s="34"/>
      <c r="AOB1662" s="35"/>
      <c r="AOC1662" s="34"/>
      <c r="AOJ1662" s="35"/>
      <c r="AOK1662" s="34"/>
      <c r="AOR1662" s="35"/>
      <c r="AOS1662" s="34"/>
      <c r="AOZ1662" s="35"/>
      <c r="APA1662" s="34"/>
      <c r="APH1662" s="35"/>
      <c r="API1662" s="34"/>
      <c r="APP1662" s="35"/>
      <c r="APQ1662" s="34"/>
      <c r="APX1662" s="35"/>
      <c r="APY1662" s="34"/>
      <c r="AQF1662" s="35"/>
      <c r="AQG1662" s="34"/>
      <c r="AQN1662" s="35"/>
      <c r="AQO1662" s="34"/>
      <c r="AQV1662" s="35"/>
      <c r="AQW1662" s="34"/>
      <c r="ARD1662" s="35"/>
      <c r="ARE1662" s="34"/>
      <c r="ARL1662" s="35"/>
      <c r="ARM1662" s="34"/>
      <c r="ART1662" s="35"/>
      <c r="ARU1662" s="34"/>
      <c r="ASB1662" s="35"/>
      <c r="ASC1662" s="34"/>
      <c r="ASJ1662" s="35"/>
      <c r="ASK1662" s="34"/>
      <c r="ASR1662" s="35"/>
      <c r="ASS1662" s="34"/>
      <c r="ASZ1662" s="35"/>
      <c r="ATA1662" s="34"/>
      <c r="ATH1662" s="35"/>
      <c r="ATI1662" s="34"/>
      <c r="ATP1662" s="35"/>
      <c r="ATQ1662" s="34"/>
      <c r="ATX1662" s="35"/>
      <c r="ATY1662" s="34"/>
      <c r="AUF1662" s="35"/>
      <c r="AUG1662" s="34"/>
      <c r="AUN1662" s="35"/>
      <c r="AUO1662" s="34"/>
      <c r="AUV1662" s="35"/>
      <c r="AUW1662" s="34"/>
      <c r="AVD1662" s="35"/>
      <c r="AVE1662" s="34"/>
      <c r="AVL1662" s="35"/>
      <c r="AVM1662" s="34"/>
      <c r="AVT1662" s="35"/>
      <c r="AVU1662" s="34"/>
      <c r="AWB1662" s="35"/>
      <c r="AWC1662" s="34"/>
      <c r="AWJ1662" s="35"/>
      <c r="AWK1662" s="34"/>
      <c r="AWR1662" s="35"/>
      <c r="AWS1662" s="34"/>
      <c r="AWZ1662" s="35"/>
      <c r="AXA1662" s="34"/>
      <c r="AXH1662" s="35"/>
      <c r="AXI1662" s="34"/>
      <c r="AXP1662" s="35"/>
      <c r="AXQ1662" s="34"/>
      <c r="AXX1662" s="35"/>
      <c r="AXY1662" s="34"/>
      <c r="AYF1662" s="35"/>
      <c r="AYG1662" s="34"/>
      <c r="AYN1662" s="35"/>
      <c r="AYO1662" s="34"/>
      <c r="AYV1662" s="35"/>
      <c r="AYW1662" s="34"/>
      <c r="AZD1662" s="35"/>
      <c r="AZE1662" s="34"/>
      <c r="AZL1662" s="35"/>
      <c r="AZM1662" s="34"/>
      <c r="AZT1662" s="35"/>
      <c r="AZU1662" s="34"/>
      <c r="BAB1662" s="35"/>
      <c r="BAC1662" s="34"/>
      <c r="BAJ1662" s="35"/>
      <c r="BAK1662" s="34"/>
      <c r="BAR1662" s="35"/>
      <c r="BAS1662" s="34"/>
      <c r="BAZ1662" s="35"/>
      <c r="BBA1662" s="34"/>
      <c r="BBH1662" s="35"/>
      <c r="BBI1662" s="34"/>
      <c r="BBP1662" s="35"/>
      <c r="BBQ1662" s="34"/>
      <c r="BBX1662" s="35"/>
      <c r="BBY1662" s="34"/>
      <c r="BCF1662" s="35"/>
      <c r="BCG1662" s="34"/>
      <c r="BCN1662" s="35"/>
      <c r="BCO1662" s="34"/>
      <c r="BCV1662" s="35"/>
      <c r="BCW1662" s="34"/>
      <c r="BDD1662" s="35"/>
      <c r="BDE1662" s="34"/>
      <c r="BDL1662" s="35"/>
      <c r="BDM1662" s="34"/>
      <c r="BDT1662" s="35"/>
      <c r="BDU1662" s="34"/>
      <c r="BEB1662" s="35"/>
      <c r="BEC1662" s="34"/>
      <c r="BEJ1662" s="35"/>
      <c r="BEK1662" s="34"/>
      <c r="BER1662" s="35"/>
      <c r="BES1662" s="34"/>
      <c r="BEZ1662" s="35"/>
      <c r="BFA1662" s="34"/>
      <c r="BFH1662" s="35"/>
      <c r="BFI1662" s="34"/>
      <c r="BFP1662" s="35"/>
      <c r="BFQ1662" s="34"/>
      <c r="BFX1662" s="35"/>
      <c r="BFY1662" s="34"/>
      <c r="BGF1662" s="35"/>
      <c r="BGG1662" s="34"/>
      <c r="BGN1662" s="35"/>
      <c r="BGO1662" s="34"/>
      <c r="BGV1662" s="35"/>
      <c r="BGW1662" s="34"/>
      <c r="BHD1662" s="35"/>
      <c r="BHE1662" s="34"/>
      <c r="BHL1662" s="35"/>
      <c r="BHM1662" s="34"/>
      <c r="BHT1662" s="35"/>
      <c r="BHU1662" s="34"/>
      <c r="BIB1662" s="35"/>
      <c r="BIC1662" s="34"/>
      <c r="BIJ1662" s="35"/>
      <c r="BIK1662" s="34"/>
      <c r="BIR1662" s="35"/>
      <c r="BIS1662" s="34"/>
      <c r="BIZ1662" s="35"/>
      <c r="BJA1662" s="34"/>
      <c r="BJH1662" s="35"/>
      <c r="BJI1662" s="34"/>
      <c r="BJP1662" s="35"/>
      <c r="BJQ1662" s="34"/>
      <c r="BJX1662" s="35"/>
      <c r="BJY1662" s="34"/>
      <c r="BKF1662" s="35"/>
      <c r="BKG1662" s="34"/>
      <c r="BKN1662" s="35"/>
      <c r="BKO1662" s="34"/>
      <c r="BKV1662" s="35"/>
      <c r="BKW1662" s="34"/>
      <c r="BLD1662" s="35"/>
      <c r="BLE1662" s="34"/>
      <c r="BLL1662" s="35"/>
      <c r="BLM1662" s="34"/>
      <c r="BLT1662" s="35"/>
      <c r="BLU1662" s="34"/>
      <c r="BMB1662" s="35"/>
      <c r="BMC1662" s="34"/>
      <c r="BMJ1662" s="35"/>
      <c r="BMK1662" s="34"/>
      <c r="BMR1662" s="35"/>
      <c r="BMS1662" s="34"/>
      <c r="BMZ1662" s="35"/>
      <c r="BNA1662" s="34"/>
      <c r="BNH1662" s="35"/>
      <c r="BNI1662" s="34"/>
      <c r="BNP1662" s="35"/>
      <c r="BNQ1662" s="34"/>
      <c r="BNX1662" s="35"/>
      <c r="BNY1662" s="34"/>
      <c r="BOF1662" s="35"/>
      <c r="BOG1662" s="34"/>
      <c r="BON1662" s="35"/>
      <c r="BOO1662" s="34"/>
      <c r="BOV1662" s="35"/>
      <c r="BOW1662" s="34"/>
      <c r="BPD1662" s="35"/>
      <c r="BPE1662" s="34"/>
      <c r="BPL1662" s="35"/>
      <c r="BPM1662" s="34"/>
      <c r="BPT1662" s="35"/>
      <c r="BPU1662" s="34"/>
      <c r="BQB1662" s="35"/>
      <c r="BQC1662" s="34"/>
      <c r="BQJ1662" s="35"/>
      <c r="BQK1662" s="34"/>
      <c r="BQR1662" s="35"/>
      <c r="BQS1662" s="34"/>
      <c r="BQZ1662" s="35"/>
      <c r="BRA1662" s="34"/>
      <c r="BRH1662" s="35"/>
      <c r="BRI1662" s="34"/>
      <c r="BRP1662" s="35"/>
      <c r="BRQ1662" s="34"/>
      <c r="BRX1662" s="35"/>
      <c r="BRY1662" s="34"/>
      <c r="BSF1662" s="35"/>
      <c r="BSG1662" s="34"/>
      <c r="BSN1662" s="35"/>
      <c r="BSO1662" s="34"/>
      <c r="BSV1662" s="35"/>
      <c r="BSW1662" s="34"/>
      <c r="BTD1662" s="35"/>
      <c r="BTE1662" s="34"/>
      <c r="BTL1662" s="35"/>
      <c r="BTM1662" s="34"/>
      <c r="BTT1662" s="35"/>
      <c r="BTU1662" s="34"/>
      <c r="BUB1662" s="35"/>
      <c r="BUC1662" s="34"/>
      <c r="BUJ1662" s="35"/>
      <c r="BUK1662" s="34"/>
      <c r="BUR1662" s="35"/>
      <c r="BUS1662" s="34"/>
      <c r="BUZ1662" s="35"/>
      <c r="BVA1662" s="34"/>
      <c r="BVH1662" s="35"/>
      <c r="BVI1662" s="34"/>
      <c r="BVP1662" s="35"/>
      <c r="BVQ1662" s="34"/>
      <c r="BVX1662" s="35"/>
      <c r="BVY1662" s="34"/>
      <c r="BWF1662" s="35"/>
      <c r="BWG1662" s="34"/>
      <c r="BWN1662" s="35"/>
      <c r="BWO1662" s="34"/>
      <c r="BWV1662" s="35"/>
      <c r="BWW1662" s="34"/>
      <c r="BXD1662" s="35"/>
      <c r="BXE1662" s="34"/>
      <c r="BXL1662" s="35"/>
      <c r="BXM1662" s="34"/>
      <c r="BXT1662" s="35"/>
      <c r="BXU1662" s="34"/>
      <c r="BYB1662" s="35"/>
      <c r="BYC1662" s="34"/>
      <c r="BYJ1662" s="35"/>
      <c r="BYK1662" s="34"/>
      <c r="BYR1662" s="35"/>
      <c r="BYS1662" s="34"/>
      <c r="BYZ1662" s="35"/>
      <c r="BZA1662" s="34"/>
      <c r="BZH1662" s="35"/>
      <c r="BZI1662" s="34"/>
      <c r="BZP1662" s="35"/>
      <c r="BZQ1662" s="34"/>
      <c r="BZX1662" s="35"/>
      <c r="BZY1662" s="34"/>
      <c r="CAF1662" s="35"/>
      <c r="CAG1662" s="34"/>
      <c r="CAN1662" s="35"/>
      <c r="CAO1662" s="34"/>
      <c r="CAV1662" s="35"/>
      <c r="CAW1662" s="34"/>
      <c r="CBD1662" s="35"/>
      <c r="CBE1662" s="34"/>
      <c r="CBL1662" s="35"/>
      <c r="CBM1662" s="34"/>
      <c r="CBT1662" s="35"/>
      <c r="CBU1662" s="34"/>
      <c r="CCB1662" s="35"/>
      <c r="CCC1662" s="34"/>
      <c r="CCJ1662" s="35"/>
      <c r="CCK1662" s="34"/>
      <c r="CCR1662" s="35"/>
      <c r="CCS1662" s="34"/>
      <c r="CCZ1662" s="35"/>
      <c r="CDA1662" s="34"/>
      <c r="CDH1662" s="35"/>
      <c r="CDI1662" s="34"/>
      <c r="CDP1662" s="35"/>
      <c r="CDQ1662" s="34"/>
      <c r="CDX1662" s="35"/>
      <c r="CDY1662" s="34"/>
      <c r="CEF1662" s="35"/>
      <c r="CEG1662" s="34"/>
      <c r="CEN1662" s="35"/>
      <c r="CEO1662" s="34"/>
      <c r="CEV1662" s="35"/>
      <c r="CEW1662" s="34"/>
      <c r="CFD1662" s="35"/>
      <c r="CFE1662" s="34"/>
      <c r="CFL1662" s="35"/>
      <c r="CFM1662" s="34"/>
      <c r="CFT1662" s="35"/>
      <c r="CFU1662" s="34"/>
      <c r="CGB1662" s="35"/>
      <c r="CGC1662" s="34"/>
      <c r="CGJ1662" s="35"/>
      <c r="CGK1662" s="34"/>
      <c r="CGR1662" s="35"/>
      <c r="CGS1662" s="34"/>
      <c r="CGZ1662" s="35"/>
      <c r="CHA1662" s="34"/>
      <c r="CHH1662" s="35"/>
      <c r="CHI1662" s="34"/>
      <c r="CHP1662" s="35"/>
      <c r="CHQ1662" s="34"/>
      <c r="CHX1662" s="35"/>
      <c r="CHY1662" s="34"/>
      <c r="CIF1662" s="35"/>
      <c r="CIG1662" s="34"/>
      <c r="CIN1662" s="35"/>
      <c r="CIO1662" s="34"/>
      <c r="CIV1662" s="35"/>
      <c r="CIW1662" s="34"/>
      <c r="CJD1662" s="35"/>
      <c r="CJE1662" s="34"/>
      <c r="CJL1662" s="35"/>
      <c r="CJM1662" s="34"/>
      <c r="CJT1662" s="35"/>
      <c r="CJU1662" s="34"/>
      <c r="CKB1662" s="35"/>
      <c r="CKC1662" s="34"/>
      <c r="CKJ1662" s="35"/>
      <c r="CKK1662" s="34"/>
      <c r="CKR1662" s="35"/>
      <c r="CKS1662" s="34"/>
      <c r="CKZ1662" s="35"/>
      <c r="CLA1662" s="34"/>
      <c r="CLH1662" s="35"/>
      <c r="CLI1662" s="34"/>
      <c r="CLP1662" s="35"/>
      <c r="CLQ1662" s="34"/>
      <c r="CLX1662" s="35"/>
      <c r="CLY1662" s="34"/>
      <c r="CMF1662" s="35"/>
      <c r="CMG1662" s="34"/>
      <c r="CMN1662" s="35"/>
      <c r="CMO1662" s="34"/>
      <c r="CMV1662" s="35"/>
      <c r="CMW1662" s="34"/>
      <c r="CND1662" s="35"/>
      <c r="CNE1662" s="34"/>
      <c r="CNL1662" s="35"/>
      <c r="CNM1662" s="34"/>
      <c r="CNT1662" s="35"/>
      <c r="CNU1662" s="34"/>
      <c r="COB1662" s="35"/>
      <c r="COC1662" s="34"/>
      <c r="COJ1662" s="35"/>
      <c r="COK1662" s="34"/>
      <c r="COR1662" s="35"/>
      <c r="COS1662" s="34"/>
      <c r="COZ1662" s="35"/>
      <c r="CPA1662" s="34"/>
      <c r="CPH1662" s="35"/>
      <c r="CPI1662" s="34"/>
      <c r="CPP1662" s="35"/>
      <c r="CPQ1662" s="34"/>
      <c r="CPX1662" s="35"/>
      <c r="CPY1662" s="34"/>
      <c r="CQF1662" s="35"/>
      <c r="CQG1662" s="34"/>
      <c r="CQN1662" s="35"/>
      <c r="CQO1662" s="34"/>
      <c r="CQV1662" s="35"/>
      <c r="CQW1662" s="34"/>
      <c r="CRD1662" s="35"/>
      <c r="CRE1662" s="34"/>
      <c r="CRL1662" s="35"/>
      <c r="CRM1662" s="34"/>
      <c r="CRT1662" s="35"/>
      <c r="CRU1662" s="34"/>
      <c r="CSB1662" s="35"/>
      <c r="CSC1662" s="34"/>
      <c r="CSJ1662" s="35"/>
      <c r="CSK1662" s="34"/>
      <c r="CSR1662" s="35"/>
      <c r="CSS1662" s="34"/>
      <c r="CSZ1662" s="35"/>
      <c r="CTA1662" s="34"/>
      <c r="CTH1662" s="35"/>
      <c r="CTI1662" s="34"/>
      <c r="CTP1662" s="35"/>
      <c r="CTQ1662" s="34"/>
      <c r="CTX1662" s="35"/>
      <c r="CTY1662" s="34"/>
      <c r="CUF1662" s="35"/>
      <c r="CUG1662" s="34"/>
      <c r="CUN1662" s="35"/>
      <c r="CUO1662" s="34"/>
      <c r="CUV1662" s="35"/>
      <c r="CUW1662" s="34"/>
      <c r="CVD1662" s="35"/>
      <c r="CVE1662" s="34"/>
      <c r="CVL1662" s="35"/>
      <c r="CVM1662" s="34"/>
      <c r="CVT1662" s="35"/>
      <c r="CVU1662" s="34"/>
      <c r="CWB1662" s="35"/>
      <c r="CWC1662" s="34"/>
      <c r="CWJ1662" s="35"/>
      <c r="CWK1662" s="34"/>
      <c r="CWR1662" s="35"/>
      <c r="CWS1662" s="34"/>
      <c r="CWZ1662" s="35"/>
      <c r="CXA1662" s="34"/>
      <c r="CXH1662" s="35"/>
      <c r="CXI1662" s="34"/>
      <c r="CXP1662" s="35"/>
      <c r="CXQ1662" s="34"/>
      <c r="CXX1662" s="35"/>
      <c r="CXY1662" s="34"/>
      <c r="CYF1662" s="35"/>
      <c r="CYG1662" s="34"/>
      <c r="CYN1662" s="35"/>
      <c r="CYO1662" s="34"/>
      <c r="CYV1662" s="35"/>
      <c r="CYW1662" s="34"/>
      <c r="CZD1662" s="35"/>
      <c r="CZE1662" s="34"/>
      <c r="CZL1662" s="35"/>
      <c r="CZM1662" s="34"/>
      <c r="CZT1662" s="35"/>
      <c r="CZU1662" s="34"/>
      <c r="DAB1662" s="35"/>
      <c r="DAC1662" s="34"/>
      <c r="DAJ1662" s="35"/>
      <c r="DAK1662" s="34"/>
      <c r="DAR1662" s="35"/>
      <c r="DAS1662" s="34"/>
      <c r="DAZ1662" s="35"/>
      <c r="DBA1662" s="34"/>
      <c r="DBH1662" s="35"/>
      <c r="DBI1662" s="34"/>
      <c r="DBP1662" s="35"/>
      <c r="DBQ1662" s="34"/>
      <c r="DBX1662" s="35"/>
      <c r="DBY1662" s="34"/>
      <c r="DCF1662" s="35"/>
      <c r="DCG1662" s="34"/>
      <c r="DCN1662" s="35"/>
      <c r="DCO1662" s="34"/>
      <c r="DCV1662" s="35"/>
      <c r="DCW1662" s="34"/>
      <c r="DDD1662" s="35"/>
      <c r="DDE1662" s="34"/>
      <c r="DDL1662" s="35"/>
      <c r="DDM1662" s="34"/>
      <c r="DDT1662" s="35"/>
      <c r="DDU1662" s="34"/>
      <c r="DEB1662" s="35"/>
      <c r="DEC1662" s="34"/>
      <c r="DEJ1662" s="35"/>
      <c r="DEK1662" s="34"/>
      <c r="DER1662" s="35"/>
      <c r="DES1662" s="34"/>
      <c r="DEZ1662" s="35"/>
      <c r="DFA1662" s="34"/>
      <c r="DFH1662" s="35"/>
      <c r="DFI1662" s="34"/>
      <c r="DFP1662" s="35"/>
      <c r="DFQ1662" s="34"/>
      <c r="DFX1662" s="35"/>
      <c r="DFY1662" s="34"/>
      <c r="DGF1662" s="35"/>
      <c r="DGG1662" s="34"/>
      <c r="DGN1662" s="35"/>
      <c r="DGO1662" s="34"/>
      <c r="DGV1662" s="35"/>
      <c r="DGW1662" s="34"/>
      <c r="DHD1662" s="35"/>
      <c r="DHE1662" s="34"/>
      <c r="DHL1662" s="35"/>
      <c r="DHM1662" s="34"/>
      <c r="DHT1662" s="35"/>
      <c r="DHU1662" s="34"/>
      <c r="DIB1662" s="35"/>
      <c r="DIC1662" s="34"/>
      <c r="DIJ1662" s="35"/>
      <c r="DIK1662" s="34"/>
      <c r="DIR1662" s="35"/>
      <c r="DIS1662" s="34"/>
      <c r="DIZ1662" s="35"/>
      <c r="DJA1662" s="34"/>
      <c r="DJH1662" s="35"/>
      <c r="DJI1662" s="34"/>
      <c r="DJP1662" s="35"/>
      <c r="DJQ1662" s="34"/>
      <c r="DJX1662" s="35"/>
      <c r="DJY1662" s="34"/>
      <c r="DKF1662" s="35"/>
      <c r="DKG1662" s="34"/>
      <c r="DKN1662" s="35"/>
      <c r="DKO1662" s="34"/>
      <c r="DKV1662" s="35"/>
      <c r="DKW1662" s="34"/>
      <c r="DLD1662" s="35"/>
      <c r="DLE1662" s="34"/>
      <c r="DLL1662" s="35"/>
      <c r="DLM1662" s="34"/>
      <c r="DLT1662" s="35"/>
      <c r="DLU1662" s="34"/>
      <c r="DMB1662" s="35"/>
      <c r="DMC1662" s="34"/>
      <c r="DMJ1662" s="35"/>
      <c r="DMK1662" s="34"/>
      <c r="DMR1662" s="35"/>
      <c r="DMS1662" s="34"/>
      <c r="DMZ1662" s="35"/>
      <c r="DNA1662" s="34"/>
      <c r="DNH1662" s="35"/>
      <c r="DNI1662" s="34"/>
      <c r="DNP1662" s="35"/>
      <c r="DNQ1662" s="34"/>
      <c r="DNX1662" s="35"/>
      <c r="DNY1662" s="34"/>
      <c r="DOF1662" s="35"/>
      <c r="DOG1662" s="34"/>
      <c r="DON1662" s="35"/>
      <c r="DOO1662" s="34"/>
      <c r="DOV1662" s="35"/>
      <c r="DOW1662" s="34"/>
      <c r="DPD1662" s="35"/>
      <c r="DPE1662" s="34"/>
      <c r="DPL1662" s="35"/>
      <c r="DPM1662" s="34"/>
      <c r="DPT1662" s="35"/>
      <c r="DPU1662" s="34"/>
      <c r="DQB1662" s="35"/>
      <c r="DQC1662" s="34"/>
      <c r="DQJ1662" s="35"/>
      <c r="DQK1662" s="34"/>
      <c r="DQR1662" s="35"/>
      <c r="DQS1662" s="34"/>
      <c r="DQZ1662" s="35"/>
      <c r="DRA1662" s="34"/>
      <c r="DRH1662" s="35"/>
      <c r="DRI1662" s="34"/>
      <c r="DRP1662" s="35"/>
      <c r="DRQ1662" s="34"/>
      <c r="DRX1662" s="35"/>
      <c r="DRY1662" s="34"/>
      <c r="DSF1662" s="35"/>
      <c r="DSG1662" s="34"/>
      <c r="DSN1662" s="35"/>
      <c r="DSO1662" s="34"/>
      <c r="DSV1662" s="35"/>
      <c r="DSW1662" s="34"/>
      <c r="DTD1662" s="35"/>
      <c r="DTE1662" s="34"/>
      <c r="DTL1662" s="35"/>
      <c r="DTM1662" s="34"/>
      <c r="DTT1662" s="35"/>
      <c r="DTU1662" s="34"/>
      <c r="DUB1662" s="35"/>
      <c r="DUC1662" s="34"/>
      <c r="DUJ1662" s="35"/>
      <c r="DUK1662" s="34"/>
      <c r="DUR1662" s="35"/>
      <c r="DUS1662" s="34"/>
      <c r="DUZ1662" s="35"/>
      <c r="DVA1662" s="34"/>
      <c r="DVH1662" s="35"/>
      <c r="DVI1662" s="34"/>
      <c r="DVP1662" s="35"/>
      <c r="DVQ1662" s="34"/>
      <c r="DVX1662" s="35"/>
      <c r="DVY1662" s="34"/>
      <c r="DWF1662" s="35"/>
      <c r="DWG1662" s="34"/>
      <c r="DWN1662" s="35"/>
      <c r="DWO1662" s="34"/>
      <c r="DWV1662" s="35"/>
      <c r="DWW1662" s="34"/>
      <c r="DXD1662" s="35"/>
      <c r="DXE1662" s="34"/>
      <c r="DXL1662" s="35"/>
      <c r="DXM1662" s="34"/>
      <c r="DXT1662" s="35"/>
      <c r="DXU1662" s="34"/>
      <c r="DYB1662" s="35"/>
      <c r="DYC1662" s="34"/>
      <c r="DYJ1662" s="35"/>
      <c r="DYK1662" s="34"/>
      <c r="DYR1662" s="35"/>
      <c r="DYS1662" s="34"/>
      <c r="DYZ1662" s="35"/>
      <c r="DZA1662" s="34"/>
      <c r="DZH1662" s="35"/>
      <c r="DZI1662" s="34"/>
      <c r="DZP1662" s="35"/>
      <c r="DZQ1662" s="34"/>
      <c r="DZX1662" s="35"/>
      <c r="DZY1662" s="34"/>
      <c r="EAF1662" s="35"/>
      <c r="EAG1662" s="34"/>
      <c r="EAN1662" s="35"/>
      <c r="EAO1662" s="34"/>
      <c r="EAV1662" s="35"/>
      <c r="EAW1662" s="34"/>
      <c r="EBD1662" s="35"/>
      <c r="EBE1662" s="34"/>
      <c r="EBL1662" s="35"/>
      <c r="EBM1662" s="34"/>
      <c r="EBT1662" s="35"/>
      <c r="EBU1662" s="34"/>
      <c r="ECB1662" s="35"/>
      <c r="ECC1662" s="34"/>
      <c r="ECJ1662" s="35"/>
      <c r="ECK1662" s="34"/>
      <c r="ECR1662" s="35"/>
      <c r="ECS1662" s="34"/>
      <c r="ECZ1662" s="35"/>
      <c r="EDA1662" s="34"/>
      <c r="EDH1662" s="35"/>
      <c r="EDI1662" s="34"/>
      <c r="EDP1662" s="35"/>
      <c r="EDQ1662" s="34"/>
      <c r="EDX1662" s="35"/>
      <c r="EDY1662" s="34"/>
      <c r="EEF1662" s="35"/>
      <c r="EEG1662" s="34"/>
      <c r="EEN1662" s="35"/>
      <c r="EEO1662" s="34"/>
      <c r="EEV1662" s="35"/>
      <c r="EEW1662" s="34"/>
      <c r="EFD1662" s="35"/>
      <c r="EFE1662" s="34"/>
      <c r="EFL1662" s="35"/>
      <c r="EFM1662" s="34"/>
      <c r="EFT1662" s="35"/>
      <c r="EFU1662" s="34"/>
      <c r="EGB1662" s="35"/>
      <c r="EGC1662" s="34"/>
      <c r="EGJ1662" s="35"/>
      <c r="EGK1662" s="34"/>
      <c r="EGR1662" s="35"/>
      <c r="EGS1662" s="34"/>
      <c r="EGZ1662" s="35"/>
      <c r="EHA1662" s="34"/>
      <c r="EHH1662" s="35"/>
      <c r="EHI1662" s="34"/>
      <c r="EHP1662" s="35"/>
      <c r="EHQ1662" s="34"/>
      <c r="EHX1662" s="35"/>
      <c r="EHY1662" s="34"/>
      <c r="EIF1662" s="35"/>
      <c r="EIG1662" s="34"/>
      <c r="EIN1662" s="35"/>
      <c r="EIO1662" s="34"/>
      <c r="EIV1662" s="35"/>
      <c r="EIW1662" s="34"/>
      <c r="EJD1662" s="35"/>
      <c r="EJE1662" s="34"/>
      <c r="EJL1662" s="35"/>
      <c r="EJM1662" s="34"/>
      <c r="EJT1662" s="35"/>
      <c r="EJU1662" s="34"/>
      <c r="EKB1662" s="35"/>
      <c r="EKC1662" s="34"/>
      <c r="EKJ1662" s="35"/>
      <c r="EKK1662" s="34"/>
      <c r="EKR1662" s="35"/>
      <c r="EKS1662" s="34"/>
      <c r="EKZ1662" s="35"/>
      <c r="ELA1662" s="34"/>
      <c r="ELH1662" s="35"/>
      <c r="ELI1662" s="34"/>
      <c r="ELP1662" s="35"/>
      <c r="ELQ1662" s="34"/>
      <c r="ELX1662" s="35"/>
      <c r="ELY1662" s="34"/>
      <c r="EMF1662" s="35"/>
      <c r="EMG1662" s="34"/>
      <c r="EMN1662" s="35"/>
      <c r="EMO1662" s="34"/>
      <c r="EMV1662" s="35"/>
      <c r="EMW1662" s="34"/>
      <c r="END1662" s="35"/>
      <c r="ENE1662" s="34"/>
      <c r="ENL1662" s="35"/>
      <c r="ENM1662" s="34"/>
      <c r="ENT1662" s="35"/>
      <c r="ENU1662" s="34"/>
      <c r="EOB1662" s="35"/>
      <c r="EOC1662" s="34"/>
      <c r="EOJ1662" s="35"/>
      <c r="EOK1662" s="34"/>
      <c r="EOR1662" s="35"/>
      <c r="EOS1662" s="34"/>
      <c r="EOZ1662" s="35"/>
      <c r="EPA1662" s="34"/>
      <c r="EPH1662" s="35"/>
      <c r="EPI1662" s="34"/>
      <c r="EPP1662" s="35"/>
      <c r="EPQ1662" s="34"/>
      <c r="EPX1662" s="35"/>
      <c r="EPY1662" s="34"/>
      <c r="EQF1662" s="35"/>
      <c r="EQG1662" s="34"/>
      <c r="EQN1662" s="35"/>
      <c r="EQO1662" s="34"/>
      <c r="EQV1662" s="35"/>
      <c r="EQW1662" s="34"/>
      <c r="ERD1662" s="35"/>
      <c r="ERE1662" s="34"/>
      <c r="ERL1662" s="35"/>
      <c r="ERM1662" s="34"/>
      <c r="ERT1662" s="35"/>
      <c r="ERU1662" s="34"/>
      <c r="ESB1662" s="35"/>
      <c r="ESC1662" s="34"/>
      <c r="ESJ1662" s="35"/>
      <c r="ESK1662" s="34"/>
      <c r="ESR1662" s="35"/>
      <c r="ESS1662" s="34"/>
      <c r="ESZ1662" s="35"/>
      <c r="ETA1662" s="34"/>
      <c r="ETH1662" s="35"/>
      <c r="ETI1662" s="34"/>
      <c r="ETP1662" s="35"/>
      <c r="ETQ1662" s="34"/>
      <c r="ETX1662" s="35"/>
      <c r="ETY1662" s="34"/>
      <c r="EUF1662" s="35"/>
      <c r="EUG1662" s="34"/>
      <c r="EUN1662" s="35"/>
      <c r="EUO1662" s="34"/>
      <c r="EUV1662" s="35"/>
      <c r="EUW1662" s="34"/>
      <c r="EVD1662" s="35"/>
      <c r="EVE1662" s="34"/>
      <c r="EVL1662" s="35"/>
      <c r="EVM1662" s="34"/>
      <c r="EVT1662" s="35"/>
      <c r="EVU1662" s="34"/>
      <c r="EWB1662" s="35"/>
      <c r="EWC1662" s="34"/>
      <c r="EWJ1662" s="35"/>
      <c r="EWK1662" s="34"/>
      <c r="EWR1662" s="35"/>
      <c r="EWS1662" s="34"/>
      <c r="EWZ1662" s="35"/>
      <c r="EXA1662" s="34"/>
      <c r="EXH1662" s="35"/>
      <c r="EXI1662" s="34"/>
      <c r="EXP1662" s="35"/>
      <c r="EXQ1662" s="34"/>
      <c r="EXX1662" s="35"/>
      <c r="EXY1662" s="34"/>
      <c r="EYF1662" s="35"/>
      <c r="EYG1662" s="34"/>
      <c r="EYN1662" s="35"/>
      <c r="EYO1662" s="34"/>
      <c r="EYV1662" s="35"/>
      <c r="EYW1662" s="34"/>
      <c r="EZD1662" s="35"/>
      <c r="EZE1662" s="34"/>
      <c r="EZL1662" s="35"/>
      <c r="EZM1662" s="34"/>
      <c r="EZT1662" s="35"/>
      <c r="EZU1662" s="34"/>
      <c r="FAB1662" s="35"/>
      <c r="FAC1662" s="34"/>
      <c r="FAJ1662" s="35"/>
      <c r="FAK1662" s="34"/>
      <c r="FAR1662" s="35"/>
      <c r="FAS1662" s="34"/>
      <c r="FAZ1662" s="35"/>
      <c r="FBA1662" s="34"/>
      <c r="FBH1662" s="35"/>
      <c r="FBI1662" s="34"/>
      <c r="FBP1662" s="35"/>
      <c r="FBQ1662" s="34"/>
      <c r="FBX1662" s="35"/>
      <c r="FBY1662" s="34"/>
      <c r="FCF1662" s="35"/>
      <c r="FCG1662" s="34"/>
      <c r="FCN1662" s="35"/>
      <c r="FCO1662" s="34"/>
      <c r="FCV1662" s="35"/>
      <c r="FCW1662" s="34"/>
      <c r="FDD1662" s="35"/>
      <c r="FDE1662" s="34"/>
      <c r="FDL1662" s="35"/>
      <c r="FDM1662" s="34"/>
      <c r="FDT1662" s="35"/>
      <c r="FDU1662" s="34"/>
      <c r="FEB1662" s="35"/>
      <c r="FEC1662" s="34"/>
      <c r="FEJ1662" s="35"/>
      <c r="FEK1662" s="34"/>
      <c r="FER1662" s="35"/>
      <c r="FES1662" s="34"/>
      <c r="FEZ1662" s="35"/>
      <c r="FFA1662" s="34"/>
      <c r="FFH1662" s="35"/>
      <c r="FFI1662" s="34"/>
      <c r="FFP1662" s="35"/>
      <c r="FFQ1662" s="34"/>
      <c r="FFX1662" s="35"/>
      <c r="FFY1662" s="34"/>
      <c r="FGF1662" s="35"/>
      <c r="FGG1662" s="34"/>
      <c r="FGN1662" s="35"/>
      <c r="FGO1662" s="34"/>
      <c r="FGV1662" s="35"/>
      <c r="FGW1662" s="34"/>
      <c r="FHD1662" s="35"/>
      <c r="FHE1662" s="34"/>
      <c r="FHL1662" s="35"/>
      <c r="FHM1662" s="34"/>
      <c r="FHT1662" s="35"/>
      <c r="FHU1662" s="34"/>
      <c r="FIB1662" s="35"/>
      <c r="FIC1662" s="34"/>
      <c r="FIJ1662" s="35"/>
      <c r="FIK1662" s="34"/>
      <c r="FIR1662" s="35"/>
      <c r="FIS1662" s="34"/>
      <c r="FIZ1662" s="35"/>
      <c r="FJA1662" s="34"/>
      <c r="FJH1662" s="35"/>
      <c r="FJI1662" s="34"/>
      <c r="FJP1662" s="35"/>
      <c r="FJQ1662" s="34"/>
      <c r="FJX1662" s="35"/>
      <c r="FJY1662" s="34"/>
      <c r="FKF1662" s="35"/>
      <c r="FKG1662" s="34"/>
      <c r="FKN1662" s="35"/>
      <c r="FKO1662" s="34"/>
      <c r="FKV1662" s="35"/>
      <c r="FKW1662" s="34"/>
      <c r="FLD1662" s="35"/>
      <c r="FLE1662" s="34"/>
      <c r="FLL1662" s="35"/>
      <c r="FLM1662" s="34"/>
      <c r="FLT1662" s="35"/>
      <c r="FLU1662" s="34"/>
      <c r="FMB1662" s="35"/>
      <c r="FMC1662" s="34"/>
      <c r="FMJ1662" s="35"/>
      <c r="FMK1662" s="34"/>
      <c r="FMR1662" s="35"/>
      <c r="FMS1662" s="34"/>
      <c r="FMZ1662" s="35"/>
      <c r="FNA1662" s="34"/>
      <c r="FNH1662" s="35"/>
      <c r="FNI1662" s="34"/>
      <c r="FNP1662" s="35"/>
      <c r="FNQ1662" s="34"/>
      <c r="FNX1662" s="35"/>
      <c r="FNY1662" s="34"/>
      <c r="FOF1662" s="35"/>
      <c r="FOG1662" s="34"/>
      <c r="FON1662" s="35"/>
      <c r="FOO1662" s="34"/>
      <c r="FOV1662" s="35"/>
      <c r="FOW1662" s="34"/>
      <c r="FPD1662" s="35"/>
      <c r="FPE1662" s="34"/>
      <c r="FPL1662" s="35"/>
      <c r="FPM1662" s="34"/>
      <c r="FPT1662" s="35"/>
      <c r="FPU1662" s="34"/>
      <c r="FQB1662" s="35"/>
      <c r="FQC1662" s="34"/>
      <c r="FQJ1662" s="35"/>
      <c r="FQK1662" s="34"/>
      <c r="FQR1662" s="35"/>
      <c r="FQS1662" s="34"/>
      <c r="FQZ1662" s="35"/>
      <c r="FRA1662" s="34"/>
      <c r="FRH1662" s="35"/>
      <c r="FRI1662" s="34"/>
      <c r="FRP1662" s="35"/>
      <c r="FRQ1662" s="34"/>
      <c r="FRX1662" s="35"/>
      <c r="FRY1662" s="34"/>
      <c r="FSF1662" s="35"/>
      <c r="FSG1662" s="34"/>
      <c r="FSN1662" s="35"/>
      <c r="FSO1662" s="34"/>
      <c r="FSV1662" s="35"/>
      <c r="FSW1662" s="34"/>
      <c r="FTD1662" s="35"/>
      <c r="FTE1662" s="34"/>
      <c r="FTL1662" s="35"/>
      <c r="FTM1662" s="34"/>
      <c r="FTT1662" s="35"/>
      <c r="FTU1662" s="34"/>
      <c r="FUB1662" s="35"/>
      <c r="FUC1662" s="34"/>
      <c r="FUJ1662" s="35"/>
      <c r="FUK1662" s="34"/>
      <c r="FUR1662" s="35"/>
      <c r="FUS1662" s="34"/>
      <c r="FUZ1662" s="35"/>
      <c r="FVA1662" s="34"/>
      <c r="FVH1662" s="35"/>
      <c r="FVI1662" s="34"/>
      <c r="FVP1662" s="35"/>
      <c r="FVQ1662" s="34"/>
      <c r="FVX1662" s="35"/>
      <c r="FVY1662" s="34"/>
      <c r="FWF1662" s="35"/>
      <c r="FWG1662" s="34"/>
      <c r="FWN1662" s="35"/>
      <c r="FWO1662" s="34"/>
      <c r="FWV1662" s="35"/>
      <c r="FWW1662" s="34"/>
      <c r="FXD1662" s="35"/>
      <c r="FXE1662" s="34"/>
      <c r="FXL1662" s="35"/>
      <c r="FXM1662" s="34"/>
      <c r="FXT1662" s="35"/>
      <c r="FXU1662" s="34"/>
      <c r="FYB1662" s="35"/>
      <c r="FYC1662" s="34"/>
      <c r="FYJ1662" s="35"/>
      <c r="FYK1662" s="34"/>
      <c r="FYR1662" s="35"/>
      <c r="FYS1662" s="34"/>
      <c r="FYZ1662" s="35"/>
      <c r="FZA1662" s="34"/>
      <c r="FZH1662" s="35"/>
      <c r="FZI1662" s="34"/>
      <c r="FZP1662" s="35"/>
      <c r="FZQ1662" s="34"/>
      <c r="FZX1662" s="35"/>
      <c r="FZY1662" s="34"/>
      <c r="GAF1662" s="35"/>
      <c r="GAG1662" s="34"/>
      <c r="GAN1662" s="35"/>
      <c r="GAO1662" s="34"/>
      <c r="GAV1662" s="35"/>
      <c r="GAW1662" s="34"/>
      <c r="GBD1662" s="35"/>
      <c r="GBE1662" s="34"/>
      <c r="GBL1662" s="35"/>
      <c r="GBM1662" s="34"/>
      <c r="GBT1662" s="35"/>
      <c r="GBU1662" s="34"/>
      <c r="GCB1662" s="35"/>
      <c r="GCC1662" s="34"/>
      <c r="GCJ1662" s="35"/>
      <c r="GCK1662" s="34"/>
      <c r="GCR1662" s="35"/>
      <c r="GCS1662" s="34"/>
      <c r="GCZ1662" s="35"/>
      <c r="GDA1662" s="34"/>
      <c r="GDH1662" s="35"/>
      <c r="GDI1662" s="34"/>
      <c r="GDP1662" s="35"/>
      <c r="GDQ1662" s="34"/>
      <c r="GDX1662" s="35"/>
      <c r="GDY1662" s="34"/>
      <c r="GEF1662" s="35"/>
      <c r="GEG1662" s="34"/>
      <c r="GEN1662" s="35"/>
      <c r="GEO1662" s="34"/>
      <c r="GEV1662" s="35"/>
      <c r="GEW1662" s="34"/>
      <c r="GFD1662" s="35"/>
      <c r="GFE1662" s="34"/>
      <c r="GFL1662" s="35"/>
      <c r="GFM1662" s="34"/>
      <c r="GFT1662" s="35"/>
      <c r="GFU1662" s="34"/>
      <c r="GGB1662" s="35"/>
      <c r="GGC1662" s="34"/>
      <c r="GGJ1662" s="35"/>
      <c r="GGK1662" s="34"/>
      <c r="GGR1662" s="35"/>
      <c r="GGS1662" s="34"/>
      <c r="GGZ1662" s="35"/>
      <c r="GHA1662" s="34"/>
      <c r="GHH1662" s="35"/>
      <c r="GHI1662" s="34"/>
      <c r="GHP1662" s="35"/>
      <c r="GHQ1662" s="34"/>
      <c r="GHX1662" s="35"/>
      <c r="GHY1662" s="34"/>
      <c r="GIF1662" s="35"/>
      <c r="GIG1662" s="34"/>
      <c r="GIN1662" s="35"/>
      <c r="GIO1662" s="34"/>
      <c r="GIV1662" s="35"/>
      <c r="GIW1662" s="34"/>
      <c r="GJD1662" s="35"/>
      <c r="GJE1662" s="34"/>
      <c r="GJL1662" s="35"/>
      <c r="GJM1662" s="34"/>
      <c r="GJT1662" s="35"/>
      <c r="GJU1662" s="34"/>
      <c r="GKB1662" s="35"/>
      <c r="GKC1662" s="34"/>
      <c r="GKJ1662" s="35"/>
      <c r="GKK1662" s="34"/>
      <c r="GKR1662" s="35"/>
      <c r="GKS1662" s="34"/>
      <c r="GKZ1662" s="35"/>
      <c r="GLA1662" s="34"/>
      <c r="GLH1662" s="35"/>
      <c r="GLI1662" s="34"/>
      <c r="GLP1662" s="35"/>
      <c r="GLQ1662" s="34"/>
      <c r="GLX1662" s="35"/>
      <c r="GLY1662" s="34"/>
      <c r="GMF1662" s="35"/>
      <c r="GMG1662" s="34"/>
      <c r="GMN1662" s="35"/>
      <c r="GMO1662" s="34"/>
      <c r="GMV1662" s="35"/>
      <c r="GMW1662" s="34"/>
      <c r="GND1662" s="35"/>
      <c r="GNE1662" s="34"/>
      <c r="GNL1662" s="35"/>
      <c r="GNM1662" s="34"/>
      <c r="GNT1662" s="35"/>
      <c r="GNU1662" s="34"/>
      <c r="GOB1662" s="35"/>
      <c r="GOC1662" s="34"/>
      <c r="GOJ1662" s="35"/>
      <c r="GOK1662" s="34"/>
      <c r="GOR1662" s="35"/>
      <c r="GOS1662" s="34"/>
      <c r="GOZ1662" s="35"/>
      <c r="GPA1662" s="34"/>
      <c r="GPH1662" s="35"/>
      <c r="GPI1662" s="34"/>
      <c r="GPP1662" s="35"/>
      <c r="GPQ1662" s="34"/>
      <c r="GPX1662" s="35"/>
      <c r="GPY1662" s="34"/>
      <c r="GQF1662" s="35"/>
      <c r="GQG1662" s="34"/>
      <c r="GQN1662" s="35"/>
      <c r="GQO1662" s="34"/>
      <c r="GQV1662" s="35"/>
      <c r="GQW1662" s="34"/>
      <c r="GRD1662" s="35"/>
      <c r="GRE1662" s="34"/>
      <c r="GRL1662" s="35"/>
      <c r="GRM1662" s="34"/>
      <c r="GRT1662" s="35"/>
      <c r="GRU1662" s="34"/>
      <c r="GSB1662" s="35"/>
      <c r="GSC1662" s="34"/>
      <c r="GSJ1662" s="35"/>
      <c r="GSK1662" s="34"/>
      <c r="GSR1662" s="35"/>
      <c r="GSS1662" s="34"/>
      <c r="GSZ1662" s="35"/>
      <c r="GTA1662" s="34"/>
      <c r="GTH1662" s="35"/>
      <c r="GTI1662" s="34"/>
      <c r="GTP1662" s="35"/>
      <c r="GTQ1662" s="34"/>
      <c r="GTX1662" s="35"/>
      <c r="GTY1662" s="34"/>
      <c r="GUF1662" s="35"/>
      <c r="GUG1662" s="34"/>
      <c r="GUN1662" s="35"/>
      <c r="GUO1662" s="34"/>
      <c r="GUV1662" s="35"/>
      <c r="GUW1662" s="34"/>
      <c r="GVD1662" s="35"/>
      <c r="GVE1662" s="34"/>
      <c r="GVL1662" s="35"/>
      <c r="GVM1662" s="34"/>
      <c r="GVT1662" s="35"/>
      <c r="GVU1662" s="34"/>
      <c r="GWB1662" s="35"/>
      <c r="GWC1662" s="34"/>
      <c r="GWJ1662" s="35"/>
      <c r="GWK1662" s="34"/>
      <c r="GWR1662" s="35"/>
      <c r="GWS1662" s="34"/>
      <c r="GWZ1662" s="35"/>
      <c r="GXA1662" s="34"/>
      <c r="GXH1662" s="35"/>
      <c r="GXI1662" s="34"/>
      <c r="GXP1662" s="35"/>
      <c r="GXQ1662" s="34"/>
      <c r="GXX1662" s="35"/>
      <c r="GXY1662" s="34"/>
      <c r="GYF1662" s="35"/>
      <c r="GYG1662" s="34"/>
      <c r="GYN1662" s="35"/>
      <c r="GYO1662" s="34"/>
      <c r="GYV1662" s="35"/>
      <c r="GYW1662" s="34"/>
      <c r="GZD1662" s="35"/>
      <c r="GZE1662" s="34"/>
      <c r="GZL1662" s="35"/>
      <c r="GZM1662" s="34"/>
      <c r="GZT1662" s="35"/>
      <c r="GZU1662" s="34"/>
      <c r="HAB1662" s="35"/>
      <c r="HAC1662" s="34"/>
      <c r="HAJ1662" s="35"/>
      <c r="HAK1662" s="34"/>
      <c r="HAR1662" s="35"/>
      <c r="HAS1662" s="34"/>
      <c r="HAZ1662" s="35"/>
      <c r="HBA1662" s="34"/>
      <c r="HBH1662" s="35"/>
      <c r="HBI1662" s="34"/>
      <c r="HBP1662" s="35"/>
      <c r="HBQ1662" s="34"/>
      <c r="HBX1662" s="35"/>
      <c r="HBY1662" s="34"/>
      <c r="HCF1662" s="35"/>
      <c r="HCG1662" s="34"/>
      <c r="HCN1662" s="35"/>
      <c r="HCO1662" s="34"/>
      <c r="HCV1662" s="35"/>
      <c r="HCW1662" s="34"/>
      <c r="HDD1662" s="35"/>
      <c r="HDE1662" s="34"/>
      <c r="HDL1662" s="35"/>
      <c r="HDM1662" s="34"/>
      <c r="HDT1662" s="35"/>
      <c r="HDU1662" s="34"/>
      <c r="HEB1662" s="35"/>
      <c r="HEC1662" s="34"/>
      <c r="HEJ1662" s="35"/>
      <c r="HEK1662" s="34"/>
      <c r="HER1662" s="35"/>
      <c r="HES1662" s="34"/>
      <c r="HEZ1662" s="35"/>
      <c r="HFA1662" s="34"/>
      <c r="HFH1662" s="35"/>
      <c r="HFI1662" s="34"/>
      <c r="HFP1662" s="35"/>
      <c r="HFQ1662" s="34"/>
      <c r="HFX1662" s="35"/>
      <c r="HFY1662" s="34"/>
      <c r="HGF1662" s="35"/>
      <c r="HGG1662" s="34"/>
      <c r="HGN1662" s="35"/>
      <c r="HGO1662" s="34"/>
      <c r="HGV1662" s="35"/>
      <c r="HGW1662" s="34"/>
      <c r="HHD1662" s="35"/>
      <c r="HHE1662" s="34"/>
      <c r="HHL1662" s="35"/>
      <c r="HHM1662" s="34"/>
      <c r="HHT1662" s="35"/>
      <c r="HHU1662" s="34"/>
      <c r="HIB1662" s="35"/>
      <c r="HIC1662" s="34"/>
      <c r="HIJ1662" s="35"/>
      <c r="HIK1662" s="34"/>
      <c r="HIR1662" s="35"/>
      <c r="HIS1662" s="34"/>
      <c r="HIZ1662" s="35"/>
      <c r="HJA1662" s="34"/>
      <c r="HJH1662" s="35"/>
      <c r="HJI1662" s="34"/>
      <c r="HJP1662" s="35"/>
      <c r="HJQ1662" s="34"/>
      <c r="HJX1662" s="35"/>
      <c r="HJY1662" s="34"/>
      <c r="HKF1662" s="35"/>
      <c r="HKG1662" s="34"/>
      <c r="HKN1662" s="35"/>
      <c r="HKO1662" s="34"/>
      <c r="HKV1662" s="35"/>
      <c r="HKW1662" s="34"/>
      <c r="HLD1662" s="35"/>
      <c r="HLE1662" s="34"/>
      <c r="HLL1662" s="35"/>
      <c r="HLM1662" s="34"/>
      <c r="HLT1662" s="35"/>
      <c r="HLU1662" s="34"/>
      <c r="HMB1662" s="35"/>
      <c r="HMC1662" s="34"/>
      <c r="HMJ1662" s="35"/>
      <c r="HMK1662" s="34"/>
      <c r="HMR1662" s="35"/>
      <c r="HMS1662" s="34"/>
      <c r="HMZ1662" s="35"/>
      <c r="HNA1662" s="34"/>
      <c r="HNH1662" s="35"/>
      <c r="HNI1662" s="34"/>
      <c r="HNP1662" s="35"/>
      <c r="HNQ1662" s="34"/>
      <c r="HNX1662" s="35"/>
      <c r="HNY1662" s="34"/>
      <c r="HOF1662" s="35"/>
      <c r="HOG1662" s="34"/>
      <c r="HON1662" s="35"/>
      <c r="HOO1662" s="34"/>
      <c r="HOV1662" s="35"/>
      <c r="HOW1662" s="34"/>
      <c r="HPD1662" s="35"/>
      <c r="HPE1662" s="34"/>
      <c r="HPL1662" s="35"/>
      <c r="HPM1662" s="34"/>
      <c r="HPT1662" s="35"/>
      <c r="HPU1662" s="34"/>
      <c r="HQB1662" s="35"/>
      <c r="HQC1662" s="34"/>
      <c r="HQJ1662" s="35"/>
      <c r="HQK1662" s="34"/>
      <c r="HQR1662" s="35"/>
      <c r="HQS1662" s="34"/>
      <c r="HQZ1662" s="35"/>
      <c r="HRA1662" s="34"/>
      <c r="HRH1662" s="35"/>
      <c r="HRI1662" s="34"/>
      <c r="HRP1662" s="35"/>
      <c r="HRQ1662" s="34"/>
      <c r="HRX1662" s="35"/>
      <c r="HRY1662" s="34"/>
      <c r="HSF1662" s="35"/>
      <c r="HSG1662" s="34"/>
      <c r="HSN1662" s="35"/>
      <c r="HSO1662" s="34"/>
      <c r="HSV1662" s="35"/>
      <c r="HSW1662" s="34"/>
      <c r="HTD1662" s="35"/>
      <c r="HTE1662" s="34"/>
      <c r="HTL1662" s="35"/>
      <c r="HTM1662" s="34"/>
      <c r="HTT1662" s="35"/>
      <c r="HTU1662" s="34"/>
      <c r="HUB1662" s="35"/>
      <c r="HUC1662" s="34"/>
      <c r="HUJ1662" s="35"/>
      <c r="HUK1662" s="34"/>
      <c r="HUR1662" s="35"/>
      <c r="HUS1662" s="34"/>
      <c r="HUZ1662" s="35"/>
      <c r="HVA1662" s="34"/>
      <c r="HVH1662" s="35"/>
      <c r="HVI1662" s="34"/>
      <c r="HVP1662" s="35"/>
      <c r="HVQ1662" s="34"/>
      <c r="HVX1662" s="35"/>
      <c r="HVY1662" s="34"/>
      <c r="HWF1662" s="35"/>
      <c r="HWG1662" s="34"/>
      <c r="HWN1662" s="35"/>
      <c r="HWO1662" s="34"/>
      <c r="HWV1662" s="35"/>
      <c r="HWW1662" s="34"/>
      <c r="HXD1662" s="35"/>
      <c r="HXE1662" s="34"/>
      <c r="HXL1662" s="35"/>
      <c r="HXM1662" s="34"/>
      <c r="HXT1662" s="35"/>
      <c r="HXU1662" s="34"/>
      <c r="HYB1662" s="35"/>
      <c r="HYC1662" s="34"/>
      <c r="HYJ1662" s="35"/>
      <c r="HYK1662" s="34"/>
      <c r="HYR1662" s="35"/>
      <c r="HYS1662" s="34"/>
      <c r="HYZ1662" s="35"/>
      <c r="HZA1662" s="34"/>
      <c r="HZH1662" s="35"/>
      <c r="HZI1662" s="34"/>
      <c r="HZP1662" s="35"/>
      <c r="HZQ1662" s="34"/>
      <c r="HZX1662" s="35"/>
      <c r="HZY1662" s="34"/>
      <c r="IAF1662" s="35"/>
      <c r="IAG1662" s="34"/>
      <c r="IAN1662" s="35"/>
      <c r="IAO1662" s="34"/>
      <c r="IAV1662" s="35"/>
      <c r="IAW1662" s="34"/>
      <c r="IBD1662" s="35"/>
      <c r="IBE1662" s="34"/>
      <c r="IBL1662" s="35"/>
      <c r="IBM1662" s="34"/>
      <c r="IBT1662" s="35"/>
      <c r="IBU1662" s="34"/>
      <c r="ICB1662" s="35"/>
      <c r="ICC1662" s="34"/>
      <c r="ICJ1662" s="35"/>
      <c r="ICK1662" s="34"/>
      <c r="ICR1662" s="35"/>
      <c r="ICS1662" s="34"/>
      <c r="ICZ1662" s="35"/>
      <c r="IDA1662" s="34"/>
      <c r="IDH1662" s="35"/>
      <c r="IDI1662" s="34"/>
      <c r="IDP1662" s="35"/>
      <c r="IDQ1662" s="34"/>
      <c r="IDX1662" s="35"/>
      <c r="IDY1662" s="34"/>
      <c r="IEF1662" s="35"/>
      <c r="IEG1662" s="34"/>
      <c r="IEN1662" s="35"/>
      <c r="IEO1662" s="34"/>
      <c r="IEV1662" s="35"/>
      <c r="IEW1662" s="34"/>
      <c r="IFD1662" s="35"/>
      <c r="IFE1662" s="34"/>
      <c r="IFL1662" s="35"/>
      <c r="IFM1662" s="34"/>
      <c r="IFT1662" s="35"/>
      <c r="IFU1662" s="34"/>
      <c r="IGB1662" s="35"/>
      <c r="IGC1662" s="34"/>
      <c r="IGJ1662" s="35"/>
      <c r="IGK1662" s="34"/>
      <c r="IGR1662" s="35"/>
      <c r="IGS1662" s="34"/>
      <c r="IGZ1662" s="35"/>
      <c r="IHA1662" s="34"/>
      <c r="IHH1662" s="35"/>
      <c r="IHI1662" s="34"/>
      <c r="IHP1662" s="35"/>
      <c r="IHQ1662" s="34"/>
      <c r="IHX1662" s="35"/>
      <c r="IHY1662" s="34"/>
      <c r="IIF1662" s="35"/>
      <c r="IIG1662" s="34"/>
      <c r="IIN1662" s="35"/>
      <c r="IIO1662" s="34"/>
      <c r="IIV1662" s="35"/>
      <c r="IIW1662" s="34"/>
      <c r="IJD1662" s="35"/>
      <c r="IJE1662" s="34"/>
      <c r="IJL1662" s="35"/>
      <c r="IJM1662" s="34"/>
      <c r="IJT1662" s="35"/>
      <c r="IJU1662" s="34"/>
      <c r="IKB1662" s="35"/>
      <c r="IKC1662" s="34"/>
      <c r="IKJ1662" s="35"/>
      <c r="IKK1662" s="34"/>
      <c r="IKR1662" s="35"/>
      <c r="IKS1662" s="34"/>
      <c r="IKZ1662" s="35"/>
      <c r="ILA1662" s="34"/>
      <c r="ILH1662" s="35"/>
      <c r="ILI1662" s="34"/>
      <c r="ILP1662" s="35"/>
      <c r="ILQ1662" s="34"/>
      <c r="ILX1662" s="35"/>
      <c r="ILY1662" s="34"/>
      <c r="IMF1662" s="35"/>
      <c r="IMG1662" s="34"/>
      <c r="IMN1662" s="35"/>
      <c r="IMO1662" s="34"/>
      <c r="IMV1662" s="35"/>
      <c r="IMW1662" s="34"/>
      <c r="IND1662" s="35"/>
      <c r="INE1662" s="34"/>
      <c r="INL1662" s="35"/>
      <c r="INM1662" s="34"/>
      <c r="INT1662" s="35"/>
      <c r="INU1662" s="34"/>
      <c r="IOB1662" s="35"/>
      <c r="IOC1662" s="34"/>
      <c r="IOJ1662" s="35"/>
      <c r="IOK1662" s="34"/>
      <c r="IOR1662" s="35"/>
      <c r="IOS1662" s="34"/>
      <c r="IOZ1662" s="35"/>
      <c r="IPA1662" s="34"/>
      <c r="IPH1662" s="35"/>
      <c r="IPI1662" s="34"/>
      <c r="IPP1662" s="35"/>
      <c r="IPQ1662" s="34"/>
      <c r="IPX1662" s="35"/>
      <c r="IPY1662" s="34"/>
      <c r="IQF1662" s="35"/>
      <c r="IQG1662" s="34"/>
      <c r="IQN1662" s="35"/>
      <c r="IQO1662" s="34"/>
      <c r="IQV1662" s="35"/>
      <c r="IQW1662" s="34"/>
      <c r="IRD1662" s="35"/>
      <c r="IRE1662" s="34"/>
      <c r="IRL1662" s="35"/>
      <c r="IRM1662" s="34"/>
      <c r="IRT1662" s="35"/>
      <c r="IRU1662" s="34"/>
      <c r="ISB1662" s="35"/>
      <c r="ISC1662" s="34"/>
      <c r="ISJ1662" s="35"/>
      <c r="ISK1662" s="34"/>
      <c r="ISR1662" s="35"/>
      <c r="ISS1662" s="34"/>
      <c r="ISZ1662" s="35"/>
      <c r="ITA1662" s="34"/>
      <c r="ITH1662" s="35"/>
      <c r="ITI1662" s="34"/>
      <c r="ITP1662" s="35"/>
      <c r="ITQ1662" s="34"/>
      <c r="ITX1662" s="35"/>
      <c r="ITY1662" s="34"/>
      <c r="IUF1662" s="35"/>
      <c r="IUG1662" s="34"/>
      <c r="IUN1662" s="35"/>
      <c r="IUO1662" s="34"/>
      <c r="IUV1662" s="35"/>
      <c r="IUW1662" s="34"/>
      <c r="IVD1662" s="35"/>
      <c r="IVE1662" s="34"/>
      <c r="IVL1662" s="35"/>
      <c r="IVM1662" s="34"/>
      <c r="IVT1662" s="35"/>
      <c r="IVU1662" s="34"/>
      <c r="IWB1662" s="35"/>
      <c r="IWC1662" s="34"/>
      <c r="IWJ1662" s="35"/>
      <c r="IWK1662" s="34"/>
      <c r="IWR1662" s="35"/>
      <c r="IWS1662" s="34"/>
      <c r="IWZ1662" s="35"/>
      <c r="IXA1662" s="34"/>
      <c r="IXH1662" s="35"/>
      <c r="IXI1662" s="34"/>
      <c r="IXP1662" s="35"/>
      <c r="IXQ1662" s="34"/>
      <c r="IXX1662" s="35"/>
      <c r="IXY1662" s="34"/>
      <c r="IYF1662" s="35"/>
      <c r="IYG1662" s="34"/>
      <c r="IYN1662" s="35"/>
      <c r="IYO1662" s="34"/>
      <c r="IYV1662" s="35"/>
      <c r="IYW1662" s="34"/>
      <c r="IZD1662" s="35"/>
      <c r="IZE1662" s="34"/>
      <c r="IZL1662" s="35"/>
      <c r="IZM1662" s="34"/>
      <c r="IZT1662" s="35"/>
      <c r="IZU1662" s="34"/>
      <c r="JAB1662" s="35"/>
      <c r="JAC1662" s="34"/>
      <c r="JAJ1662" s="35"/>
      <c r="JAK1662" s="34"/>
      <c r="JAR1662" s="35"/>
      <c r="JAS1662" s="34"/>
      <c r="JAZ1662" s="35"/>
      <c r="JBA1662" s="34"/>
      <c r="JBH1662" s="35"/>
      <c r="JBI1662" s="34"/>
      <c r="JBP1662" s="35"/>
      <c r="JBQ1662" s="34"/>
      <c r="JBX1662" s="35"/>
      <c r="JBY1662" s="34"/>
      <c r="JCF1662" s="35"/>
      <c r="JCG1662" s="34"/>
      <c r="JCN1662" s="35"/>
      <c r="JCO1662" s="34"/>
      <c r="JCV1662" s="35"/>
      <c r="JCW1662" s="34"/>
      <c r="JDD1662" s="35"/>
      <c r="JDE1662" s="34"/>
      <c r="JDL1662" s="35"/>
      <c r="JDM1662" s="34"/>
      <c r="JDT1662" s="35"/>
      <c r="JDU1662" s="34"/>
      <c r="JEB1662" s="35"/>
      <c r="JEC1662" s="34"/>
      <c r="JEJ1662" s="35"/>
      <c r="JEK1662" s="34"/>
      <c r="JER1662" s="35"/>
      <c r="JES1662" s="34"/>
      <c r="JEZ1662" s="35"/>
      <c r="JFA1662" s="34"/>
      <c r="JFH1662" s="35"/>
      <c r="JFI1662" s="34"/>
      <c r="JFP1662" s="35"/>
      <c r="JFQ1662" s="34"/>
      <c r="JFX1662" s="35"/>
      <c r="JFY1662" s="34"/>
      <c r="JGF1662" s="35"/>
      <c r="JGG1662" s="34"/>
      <c r="JGN1662" s="35"/>
      <c r="JGO1662" s="34"/>
      <c r="JGV1662" s="35"/>
      <c r="JGW1662" s="34"/>
      <c r="JHD1662" s="35"/>
      <c r="JHE1662" s="34"/>
      <c r="JHL1662" s="35"/>
      <c r="JHM1662" s="34"/>
      <c r="JHT1662" s="35"/>
      <c r="JHU1662" s="34"/>
      <c r="JIB1662" s="35"/>
      <c r="JIC1662" s="34"/>
      <c r="JIJ1662" s="35"/>
      <c r="JIK1662" s="34"/>
      <c r="JIR1662" s="35"/>
      <c r="JIS1662" s="34"/>
      <c r="JIZ1662" s="35"/>
      <c r="JJA1662" s="34"/>
      <c r="JJH1662" s="35"/>
      <c r="JJI1662" s="34"/>
      <c r="JJP1662" s="35"/>
      <c r="JJQ1662" s="34"/>
      <c r="JJX1662" s="35"/>
      <c r="JJY1662" s="34"/>
      <c r="JKF1662" s="35"/>
      <c r="JKG1662" s="34"/>
      <c r="JKN1662" s="35"/>
      <c r="JKO1662" s="34"/>
      <c r="JKV1662" s="35"/>
      <c r="JKW1662" s="34"/>
      <c r="JLD1662" s="35"/>
      <c r="JLE1662" s="34"/>
      <c r="JLL1662" s="35"/>
      <c r="JLM1662" s="34"/>
      <c r="JLT1662" s="35"/>
      <c r="JLU1662" s="34"/>
      <c r="JMB1662" s="35"/>
      <c r="JMC1662" s="34"/>
      <c r="JMJ1662" s="35"/>
      <c r="JMK1662" s="34"/>
      <c r="JMR1662" s="35"/>
      <c r="JMS1662" s="34"/>
      <c r="JMZ1662" s="35"/>
      <c r="JNA1662" s="34"/>
      <c r="JNH1662" s="35"/>
      <c r="JNI1662" s="34"/>
      <c r="JNP1662" s="35"/>
      <c r="JNQ1662" s="34"/>
      <c r="JNX1662" s="35"/>
      <c r="JNY1662" s="34"/>
      <c r="JOF1662" s="35"/>
      <c r="JOG1662" s="34"/>
      <c r="JON1662" s="35"/>
      <c r="JOO1662" s="34"/>
      <c r="JOV1662" s="35"/>
      <c r="JOW1662" s="34"/>
      <c r="JPD1662" s="35"/>
      <c r="JPE1662" s="34"/>
      <c r="JPL1662" s="35"/>
      <c r="JPM1662" s="34"/>
      <c r="JPT1662" s="35"/>
      <c r="JPU1662" s="34"/>
      <c r="JQB1662" s="35"/>
      <c r="JQC1662" s="34"/>
      <c r="JQJ1662" s="35"/>
      <c r="JQK1662" s="34"/>
      <c r="JQR1662" s="35"/>
      <c r="JQS1662" s="34"/>
      <c r="JQZ1662" s="35"/>
      <c r="JRA1662" s="34"/>
      <c r="JRH1662" s="35"/>
      <c r="JRI1662" s="34"/>
      <c r="JRP1662" s="35"/>
      <c r="JRQ1662" s="34"/>
      <c r="JRX1662" s="35"/>
      <c r="JRY1662" s="34"/>
      <c r="JSF1662" s="35"/>
      <c r="JSG1662" s="34"/>
      <c r="JSN1662" s="35"/>
      <c r="JSO1662" s="34"/>
      <c r="JSV1662" s="35"/>
      <c r="JSW1662" s="34"/>
      <c r="JTD1662" s="35"/>
      <c r="JTE1662" s="34"/>
      <c r="JTL1662" s="35"/>
      <c r="JTM1662" s="34"/>
      <c r="JTT1662" s="35"/>
      <c r="JTU1662" s="34"/>
      <c r="JUB1662" s="35"/>
      <c r="JUC1662" s="34"/>
      <c r="JUJ1662" s="35"/>
      <c r="JUK1662" s="34"/>
      <c r="JUR1662" s="35"/>
      <c r="JUS1662" s="34"/>
      <c r="JUZ1662" s="35"/>
      <c r="JVA1662" s="34"/>
      <c r="JVH1662" s="35"/>
      <c r="JVI1662" s="34"/>
      <c r="JVP1662" s="35"/>
      <c r="JVQ1662" s="34"/>
      <c r="JVX1662" s="35"/>
      <c r="JVY1662" s="34"/>
      <c r="JWF1662" s="35"/>
      <c r="JWG1662" s="34"/>
      <c r="JWN1662" s="35"/>
      <c r="JWO1662" s="34"/>
      <c r="JWV1662" s="35"/>
      <c r="JWW1662" s="34"/>
      <c r="JXD1662" s="35"/>
      <c r="JXE1662" s="34"/>
      <c r="JXL1662" s="35"/>
      <c r="JXM1662" s="34"/>
      <c r="JXT1662" s="35"/>
      <c r="JXU1662" s="34"/>
      <c r="JYB1662" s="35"/>
      <c r="JYC1662" s="34"/>
      <c r="JYJ1662" s="35"/>
      <c r="JYK1662" s="34"/>
      <c r="JYR1662" s="35"/>
      <c r="JYS1662" s="34"/>
      <c r="JYZ1662" s="35"/>
      <c r="JZA1662" s="34"/>
      <c r="JZH1662" s="35"/>
      <c r="JZI1662" s="34"/>
      <c r="JZP1662" s="35"/>
      <c r="JZQ1662" s="34"/>
      <c r="JZX1662" s="35"/>
      <c r="JZY1662" s="34"/>
      <c r="KAF1662" s="35"/>
      <c r="KAG1662" s="34"/>
      <c r="KAN1662" s="35"/>
      <c r="KAO1662" s="34"/>
      <c r="KAV1662" s="35"/>
      <c r="KAW1662" s="34"/>
      <c r="KBD1662" s="35"/>
      <c r="KBE1662" s="34"/>
      <c r="KBL1662" s="35"/>
      <c r="KBM1662" s="34"/>
      <c r="KBT1662" s="35"/>
      <c r="KBU1662" s="34"/>
      <c r="KCB1662" s="35"/>
      <c r="KCC1662" s="34"/>
      <c r="KCJ1662" s="35"/>
      <c r="KCK1662" s="34"/>
      <c r="KCR1662" s="35"/>
      <c r="KCS1662" s="34"/>
      <c r="KCZ1662" s="35"/>
      <c r="KDA1662" s="34"/>
      <c r="KDH1662" s="35"/>
      <c r="KDI1662" s="34"/>
      <c r="KDP1662" s="35"/>
      <c r="KDQ1662" s="34"/>
      <c r="KDX1662" s="35"/>
      <c r="KDY1662" s="34"/>
      <c r="KEF1662" s="35"/>
      <c r="KEG1662" s="34"/>
      <c r="KEN1662" s="35"/>
      <c r="KEO1662" s="34"/>
      <c r="KEV1662" s="35"/>
      <c r="KEW1662" s="34"/>
      <c r="KFD1662" s="35"/>
      <c r="KFE1662" s="34"/>
      <c r="KFL1662" s="35"/>
      <c r="KFM1662" s="34"/>
      <c r="KFT1662" s="35"/>
      <c r="KFU1662" s="34"/>
      <c r="KGB1662" s="35"/>
      <c r="KGC1662" s="34"/>
      <c r="KGJ1662" s="35"/>
      <c r="KGK1662" s="34"/>
      <c r="KGR1662" s="35"/>
      <c r="KGS1662" s="34"/>
      <c r="KGZ1662" s="35"/>
      <c r="KHA1662" s="34"/>
      <c r="KHH1662" s="35"/>
      <c r="KHI1662" s="34"/>
      <c r="KHP1662" s="35"/>
      <c r="KHQ1662" s="34"/>
      <c r="KHX1662" s="35"/>
      <c r="KHY1662" s="34"/>
      <c r="KIF1662" s="35"/>
      <c r="KIG1662" s="34"/>
      <c r="KIN1662" s="35"/>
      <c r="KIO1662" s="34"/>
      <c r="KIV1662" s="35"/>
      <c r="KIW1662" s="34"/>
      <c r="KJD1662" s="35"/>
      <c r="KJE1662" s="34"/>
      <c r="KJL1662" s="35"/>
      <c r="KJM1662" s="34"/>
      <c r="KJT1662" s="35"/>
      <c r="KJU1662" s="34"/>
      <c r="KKB1662" s="35"/>
      <c r="KKC1662" s="34"/>
      <c r="KKJ1662" s="35"/>
      <c r="KKK1662" s="34"/>
      <c r="KKR1662" s="35"/>
      <c r="KKS1662" s="34"/>
      <c r="KKZ1662" s="35"/>
      <c r="KLA1662" s="34"/>
      <c r="KLH1662" s="35"/>
      <c r="KLI1662" s="34"/>
      <c r="KLP1662" s="35"/>
      <c r="KLQ1662" s="34"/>
      <c r="KLX1662" s="35"/>
      <c r="KLY1662" s="34"/>
      <c r="KMF1662" s="35"/>
      <c r="KMG1662" s="34"/>
      <c r="KMN1662" s="35"/>
      <c r="KMO1662" s="34"/>
      <c r="KMV1662" s="35"/>
      <c r="KMW1662" s="34"/>
      <c r="KND1662" s="35"/>
      <c r="KNE1662" s="34"/>
      <c r="KNL1662" s="35"/>
      <c r="KNM1662" s="34"/>
      <c r="KNT1662" s="35"/>
      <c r="KNU1662" s="34"/>
      <c r="KOB1662" s="35"/>
      <c r="KOC1662" s="34"/>
      <c r="KOJ1662" s="35"/>
      <c r="KOK1662" s="34"/>
      <c r="KOR1662" s="35"/>
      <c r="KOS1662" s="34"/>
      <c r="KOZ1662" s="35"/>
      <c r="KPA1662" s="34"/>
      <c r="KPH1662" s="35"/>
      <c r="KPI1662" s="34"/>
      <c r="KPP1662" s="35"/>
      <c r="KPQ1662" s="34"/>
      <c r="KPX1662" s="35"/>
      <c r="KPY1662" s="34"/>
      <c r="KQF1662" s="35"/>
      <c r="KQG1662" s="34"/>
      <c r="KQN1662" s="35"/>
      <c r="KQO1662" s="34"/>
      <c r="KQV1662" s="35"/>
      <c r="KQW1662" s="34"/>
      <c r="KRD1662" s="35"/>
      <c r="KRE1662" s="34"/>
      <c r="KRL1662" s="35"/>
      <c r="KRM1662" s="34"/>
      <c r="KRT1662" s="35"/>
      <c r="KRU1662" s="34"/>
      <c r="KSB1662" s="35"/>
      <c r="KSC1662" s="34"/>
      <c r="KSJ1662" s="35"/>
      <c r="KSK1662" s="34"/>
      <c r="KSR1662" s="35"/>
      <c r="KSS1662" s="34"/>
      <c r="KSZ1662" s="35"/>
      <c r="KTA1662" s="34"/>
      <c r="KTH1662" s="35"/>
      <c r="KTI1662" s="34"/>
      <c r="KTP1662" s="35"/>
      <c r="KTQ1662" s="34"/>
      <c r="KTX1662" s="35"/>
      <c r="KTY1662" s="34"/>
      <c r="KUF1662" s="35"/>
      <c r="KUG1662" s="34"/>
      <c r="KUN1662" s="35"/>
      <c r="KUO1662" s="34"/>
      <c r="KUV1662" s="35"/>
      <c r="KUW1662" s="34"/>
      <c r="KVD1662" s="35"/>
      <c r="KVE1662" s="34"/>
      <c r="KVL1662" s="35"/>
      <c r="KVM1662" s="34"/>
      <c r="KVT1662" s="35"/>
      <c r="KVU1662" s="34"/>
      <c r="KWB1662" s="35"/>
      <c r="KWC1662" s="34"/>
      <c r="KWJ1662" s="35"/>
      <c r="KWK1662" s="34"/>
      <c r="KWR1662" s="35"/>
      <c r="KWS1662" s="34"/>
      <c r="KWZ1662" s="35"/>
      <c r="KXA1662" s="34"/>
      <c r="KXH1662" s="35"/>
      <c r="KXI1662" s="34"/>
      <c r="KXP1662" s="35"/>
      <c r="KXQ1662" s="34"/>
      <c r="KXX1662" s="35"/>
      <c r="KXY1662" s="34"/>
      <c r="KYF1662" s="35"/>
      <c r="KYG1662" s="34"/>
      <c r="KYN1662" s="35"/>
      <c r="KYO1662" s="34"/>
      <c r="KYV1662" s="35"/>
      <c r="KYW1662" s="34"/>
      <c r="KZD1662" s="35"/>
      <c r="KZE1662" s="34"/>
      <c r="KZL1662" s="35"/>
      <c r="KZM1662" s="34"/>
      <c r="KZT1662" s="35"/>
      <c r="KZU1662" s="34"/>
      <c r="LAB1662" s="35"/>
      <c r="LAC1662" s="34"/>
      <c r="LAJ1662" s="35"/>
      <c r="LAK1662" s="34"/>
      <c r="LAR1662" s="35"/>
      <c r="LAS1662" s="34"/>
      <c r="LAZ1662" s="35"/>
      <c r="LBA1662" s="34"/>
      <c r="LBH1662" s="35"/>
      <c r="LBI1662" s="34"/>
      <c r="LBP1662" s="35"/>
      <c r="LBQ1662" s="34"/>
      <c r="LBX1662" s="35"/>
      <c r="LBY1662" s="34"/>
      <c r="LCF1662" s="35"/>
      <c r="LCG1662" s="34"/>
      <c r="LCN1662" s="35"/>
      <c r="LCO1662" s="34"/>
      <c r="LCV1662" s="35"/>
      <c r="LCW1662" s="34"/>
      <c r="LDD1662" s="35"/>
      <c r="LDE1662" s="34"/>
      <c r="LDL1662" s="35"/>
      <c r="LDM1662" s="34"/>
      <c r="LDT1662" s="35"/>
      <c r="LDU1662" s="34"/>
      <c r="LEB1662" s="35"/>
      <c r="LEC1662" s="34"/>
      <c r="LEJ1662" s="35"/>
      <c r="LEK1662" s="34"/>
      <c r="LER1662" s="35"/>
      <c r="LES1662" s="34"/>
      <c r="LEZ1662" s="35"/>
      <c r="LFA1662" s="34"/>
      <c r="LFH1662" s="35"/>
      <c r="LFI1662" s="34"/>
      <c r="LFP1662" s="35"/>
      <c r="LFQ1662" s="34"/>
      <c r="LFX1662" s="35"/>
      <c r="LFY1662" s="34"/>
      <c r="LGF1662" s="35"/>
      <c r="LGG1662" s="34"/>
      <c r="LGN1662" s="35"/>
      <c r="LGO1662" s="34"/>
      <c r="LGV1662" s="35"/>
      <c r="LGW1662" s="34"/>
      <c r="LHD1662" s="35"/>
      <c r="LHE1662" s="34"/>
      <c r="LHL1662" s="35"/>
      <c r="LHM1662" s="34"/>
      <c r="LHT1662" s="35"/>
      <c r="LHU1662" s="34"/>
      <c r="LIB1662" s="35"/>
      <c r="LIC1662" s="34"/>
      <c r="LIJ1662" s="35"/>
      <c r="LIK1662" s="34"/>
      <c r="LIR1662" s="35"/>
      <c r="LIS1662" s="34"/>
      <c r="LIZ1662" s="35"/>
      <c r="LJA1662" s="34"/>
      <c r="LJH1662" s="35"/>
      <c r="LJI1662" s="34"/>
      <c r="LJP1662" s="35"/>
      <c r="LJQ1662" s="34"/>
      <c r="LJX1662" s="35"/>
      <c r="LJY1662" s="34"/>
      <c r="LKF1662" s="35"/>
      <c r="LKG1662" s="34"/>
      <c r="LKN1662" s="35"/>
      <c r="LKO1662" s="34"/>
      <c r="LKV1662" s="35"/>
      <c r="LKW1662" s="34"/>
      <c r="LLD1662" s="35"/>
      <c r="LLE1662" s="34"/>
      <c r="LLL1662" s="35"/>
      <c r="LLM1662" s="34"/>
      <c r="LLT1662" s="35"/>
      <c r="LLU1662" s="34"/>
      <c r="LMB1662" s="35"/>
      <c r="LMC1662" s="34"/>
      <c r="LMJ1662" s="35"/>
      <c r="LMK1662" s="34"/>
      <c r="LMR1662" s="35"/>
      <c r="LMS1662" s="34"/>
      <c r="LMZ1662" s="35"/>
      <c r="LNA1662" s="34"/>
      <c r="LNH1662" s="35"/>
      <c r="LNI1662" s="34"/>
      <c r="LNP1662" s="35"/>
      <c r="LNQ1662" s="34"/>
      <c r="LNX1662" s="35"/>
      <c r="LNY1662" s="34"/>
      <c r="LOF1662" s="35"/>
      <c r="LOG1662" s="34"/>
      <c r="LON1662" s="35"/>
      <c r="LOO1662" s="34"/>
      <c r="LOV1662" s="35"/>
      <c r="LOW1662" s="34"/>
      <c r="LPD1662" s="35"/>
      <c r="LPE1662" s="34"/>
      <c r="LPL1662" s="35"/>
      <c r="LPM1662" s="34"/>
      <c r="LPT1662" s="35"/>
      <c r="LPU1662" s="34"/>
      <c r="LQB1662" s="35"/>
      <c r="LQC1662" s="34"/>
      <c r="LQJ1662" s="35"/>
      <c r="LQK1662" s="34"/>
      <c r="LQR1662" s="35"/>
      <c r="LQS1662" s="34"/>
      <c r="LQZ1662" s="35"/>
      <c r="LRA1662" s="34"/>
      <c r="LRH1662" s="35"/>
      <c r="LRI1662" s="34"/>
      <c r="LRP1662" s="35"/>
      <c r="LRQ1662" s="34"/>
      <c r="LRX1662" s="35"/>
      <c r="LRY1662" s="34"/>
      <c r="LSF1662" s="35"/>
      <c r="LSG1662" s="34"/>
      <c r="LSN1662" s="35"/>
      <c r="LSO1662" s="34"/>
      <c r="LSV1662" s="35"/>
      <c r="LSW1662" s="34"/>
      <c r="LTD1662" s="35"/>
      <c r="LTE1662" s="34"/>
      <c r="LTL1662" s="35"/>
      <c r="LTM1662" s="34"/>
      <c r="LTT1662" s="35"/>
      <c r="LTU1662" s="34"/>
      <c r="LUB1662" s="35"/>
      <c r="LUC1662" s="34"/>
      <c r="LUJ1662" s="35"/>
      <c r="LUK1662" s="34"/>
      <c r="LUR1662" s="35"/>
      <c r="LUS1662" s="34"/>
      <c r="LUZ1662" s="35"/>
      <c r="LVA1662" s="34"/>
      <c r="LVH1662" s="35"/>
      <c r="LVI1662" s="34"/>
      <c r="LVP1662" s="35"/>
      <c r="LVQ1662" s="34"/>
      <c r="LVX1662" s="35"/>
      <c r="LVY1662" s="34"/>
      <c r="LWF1662" s="35"/>
      <c r="LWG1662" s="34"/>
      <c r="LWN1662" s="35"/>
      <c r="LWO1662" s="34"/>
      <c r="LWV1662" s="35"/>
      <c r="LWW1662" s="34"/>
      <c r="LXD1662" s="35"/>
      <c r="LXE1662" s="34"/>
      <c r="LXL1662" s="35"/>
      <c r="LXM1662" s="34"/>
      <c r="LXT1662" s="35"/>
      <c r="LXU1662" s="34"/>
      <c r="LYB1662" s="35"/>
      <c r="LYC1662" s="34"/>
      <c r="LYJ1662" s="35"/>
      <c r="LYK1662" s="34"/>
      <c r="LYR1662" s="35"/>
      <c r="LYS1662" s="34"/>
      <c r="LYZ1662" s="35"/>
      <c r="LZA1662" s="34"/>
      <c r="LZH1662" s="35"/>
      <c r="LZI1662" s="34"/>
      <c r="LZP1662" s="35"/>
      <c r="LZQ1662" s="34"/>
      <c r="LZX1662" s="35"/>
      <c r="LZY1662" s="34"/>
      <c r="MAF1662" s="35"/>
      <c r="MAG1662" s="34"/>
      <c r="MAN1662" s="35"/>
      <c r="MAO1662" s="34"/>
      <c r="MAV1662" s="35"/>
      <c r="MAW1662" s="34"/>
      <c r="MBD1662" s="35"/>
      <c r="MBE1662" s="34"/>
      <c r="MBL1662" s="35"/>
      <c r="MBM1662" s="34"/>
      <c r="MBT1662" s="35"/>
      <c r="MBU1662" s="34"/>
      <c r="MCB1662" s="35"/>
      <c r="MCC1662" s="34"/>
      <c r="MCJ1662" s="35"/>
      <c r="MCK1662" s="34"/>
      <c r="MCR1662" s="35"/>
      <c r="MCS1662" s="34"/>
      <c r="MCZ1662" s="35"/>
      <c r="MDA1662" s="34"/>
      <c r="MDH1662" s="35"/>
      <c r="MDI1662" s="34"/>
      <c r="MDP1662" s="35"/>
      <c r="MDQ1662" s="34"/>
      <c r="MDX1662" s="35"/>
      <c r="MDY1662" s="34"/>
      <c r="MEF1662" s="35"/>
      <c r="MEG1662" s="34"/>
      <c r="MEN1662" s="35"/>
      <c r="MEO1662" s="34"/>
      <c r="MEV1662" s="35"/>
      <c r="MEW1662" s="34"/>
      <c r="MFD1662" s="35"/>
      <c r="MFE1662" s="34"/>
      <c r="MFL1662" s="35"/>
      <c r="MFM1662" s="34"/>
      <c r="MFT1662" s="35"/>
      <c r="MFU1662" s="34"/>
      <c r="MGB1662" s="35"/>
      <c r="MGC1662" s="34"/>
      <c r="MGJ1662" s="35"/>
      <c r="MGK1662" s="34"/>
      <c r="MGR1662" s="35"/>
      <c r="MGS1662" s="34"/>
      <c r="MGZ1662" s="35"/>
      <c r="MHA1662" s="34"/>
      <c r="MHH1662" s="35"/>
      <c r="MHI1662" s="34"/>
      <c r="MHP1662" s="35"/>
      <c r="MHQ1662" s="34"/>
      <c r="MHX1662" s="35"/>
      <c r="MHY1662" s="34"/>
      <c r="MIF1662" s="35"/>
      <c r="MIG1662" s="34"/>
      <c r="MIN1662" s="35"/>
      <c r="MIO1662" s="34"/>
      <c r="MIV1662" s="35"/>
      <c r="MIW1662" s="34"/>
      <c r="MJD1662" s="35"/>
      <c r="MJE1662" s="34"/>
      <c r="MJL1662" s="35"/>
      <c r="MJM1662" s="34"/>
      <c r="MJT1662" s="35"/>
      <c r="MJU1662" s="34"/>
      <c r="MKB1662" s="35"/>
      <c r="MKC1662" s="34"/>
      <c r="MKJ1662" s="35"/>
      <c r="MKK1662" s="34"/>
      <c r="MKR1662" s="35"/>
      <c r="MKS1662" s="34"/>
      <c r="MKZ1662" s="35"/>
      <c r="MLA1662" s="34"/>
      <c r="MLH1662" s="35"/>
      <c r="MLI1662" s="34"/>
      <c r="MLP1662" s="35"/>
      <c r="MLQ1662" s="34"/>
      <c r="MLX1662" s="35"/>
      <c r="MLY1662" s="34"/>
      <c r="MMF1662" s="35"/>
      <c r="MMG1662" s="34"/>
      <c r="MMN1662" s="35"/>
      <c r="MMO1662" s="34"/>
      <c r="MMV1662" s="35"/>
      <c r="MMW1662" s="34"/>
      <c r="MND1662" s="35"/>
      <c r="MNE1662" s="34"/>
      <c r="MNL1662" s="35"/>
      <c r="MNM1662" s="34"/>
      <c r="MNT1662" s="35"/>
      <c r="MNU1662" s="34"/>
      <c r="MOB1662" s="35"/>
      <c r="MOC1662" s="34"/>
      <c r="MOJ1662" s="35"/>
      <c r="MOK1662" s="34"/>
      <c r="MOR1662" s="35"/>
      <c r="MOS1662" s="34"/>
      <c r="MOZ1662" s="35"/>
      <c r="MPA1662" s="34"/>
      <c r="MPH1662" s="35"/>
      <c r="MPI1662" s="34"/>
      <c r="MPP1662" s="35"/>
      <c r="MPQ1662" s="34"/>
      <c r="MPX1662" s="35"/>
      <c r="MPY1662" s="34"/>
      <c r="MQF1662" s="35"/>
      <c r="MQG1662" s="34"/>
      <c r="MQN1662" s="35"/>
      <c r="MQO1662" s="34"/>
      <c r="MQV1662" s="35"/>
      <c r="MQW1662" s="34"/>
      <c r="MRD1662" s="35"/>
      <c r="MRE1662" s="34"/>
      <c r="MRL1662" s="35"/>
      <c r="MRM1662" s="34"/>
      <c r="MRT1662" s="35"/>
      <c r="MRU1662" s="34"/>
      <c r="MSB1662" s="35"/>
      <c r="MSC1662" s="34"/>
      <c r="MSJ1662" s="35"/>
      <c r="MSK1662" s="34"/>
      <c r="MSR1662" s="35"/>
      <c r="MSS1662" s="34"/>
      <c r="MSZ1662" s="35"/>
      <c r="MTA1662" s="34"/>
      <c r="MTH1662" s="35"/>
      <c r="MTI1662" s="34"/>
      <c r="MTP1662" s="35"/>
      <c r="MTQ1662" s="34"/>
      <c r="MTX1662" s="35"/>
      <c r="MTY1662" s="34"/>
      <c r="MUF1662" s="35"/>
      <c r="MUG1662" s="34"/>
      <c r="MUN1662" s="35"/>
      <c r="MUO1662" s="34"/>
      <c r="MUV1662" s="35"/>
      <c r="MUW1662" s="34"/>
      <c r="MVD1662" s="35"/>
      <c r="MVE1662" s="34"/>
      <c r="MVL1662" s="35"/>
      <c r="MVM1662" s="34"/>
      <c r="MVT1662" s="35"/>
      <c r="MVU1662" s="34"/>
      <c r="MWB1662" s="35"/>
      <c r="MWC1662" s="34"/>
      <c r="MWJ1662" s="35"/>
      <c r="MWK1662" s="34"/>
      <c r="MWR1662" s="35"/>
      <c r="MWS1662" s="34"/>
      <c r="MWZ1662" s="35"/>
      <c r="MXA1662" s="34"/>
      <c r="MXH1662" s="35"/>
      <c r="MXI1662" s="34"/>
      <c r="MXP1662" s="35"/>
      <c r="MXQ1662" s="34"/>
      <c r="MXX1662" s="35"/>
      <c r="MXY1662" s="34"/>
      <c r="MYF1662" s="35"/>
      <c r="MYG1662" s="34"/>
      <c r="MYN1662" s="35"/>
      <c r="MYO1662" s="34"/>
      <c r="MYV1662" s="35"/>
      <c r="MYW1662" s="34"/>
      <c r="MZD1662" s="35"/>
      <c r="MZE1662" s="34"/>
      <c r="MZL1662" s="35"/>
      <c r="MZM1662" s="34"/>
      <c r="MZT1662" s="35"/>
      <c r="MZU1662" s="34"/>
      <c r="NAB1662" s="35"/>
      <c r="NAC1662" s="34"/>
      <c r="NAJ1662" s="35"/>
      <c r="NAK1662" s="34"/>
      <c r="NAR1662" s="35"/>
      <c r="NAS1662" s="34"/>
      <c r="NAZ1662" s="35"/>
      <c r="NBA1662" s="34"/>
      <c r="NBH1662" s="35"/>
      <c r="NBI1662" s="34"/>
      <c r="NBP1662" s="35"/>
      <c r="NBQ1662" s="34"/>
      <c r="NBX1662" s="35"/>
      <c r="NBY1662" s="34"/>
      <c r="NCF1662" s="35"/>
      <c r="NCG1662" s="34"/>
      <c r="NCN1662" s="35"/>
      <c r="NCO1662" s="34"/>
      <c r="NCV1662" s="35"/>
      <c r="NCW1662" s="34"/>
      <c r="NDD1662" s="35"/>
      <c r="NDE1662" s="34"/>
      <c r="NDL1662" s="35"/>
      <c r="NDM1662" s="34"/>
      <c r="NDT1662" s="35"/>
      <c r="NDU1662" s="34"/>
      <c r="NEB1662" s="35"/>
      <c r="NEC1662" s="34"/>
      <c r="NEJ1662" s="35"/>
      <c r="NEK1662" s="34"/>
      <c r="NER1662" s="35"/>
      <c r="NES1662" s="34"/>
      <c r="NEZ1662" s="35"/>
      <c r="NFA1662" s="34"/>
      <c r="NFH1662" s="35"/>
      <c r="NFI1662" s="34"/>
      <c r="NFP1662" s="35"/>
      <c r="NFQ1662" s="34"/>
      <c r="NFX1662" s="35"/>
      <c r="NFY1662" s="34"/>
      <c r="NGF1662" s="35"/>
      <c r="NGG1662" s="34"/>
      <c r="NGN1662" s="35"/>
      <c r="NGO1662" s="34"/>
      <c r="NGV1662" s="35"/>
      <c r="NGW1662" s="34"/>
      <c r="NHD1662" s="35"/>
      <c r="NHE1662" s="34"/>
      <c r="NHL1662" s="35"/>
      <c r="NHM1662" s="34"/>
      <c r="NHT1662" s="35"/>
      <c r="NHU1662" s="34"/>
      <c r="NIB1662" s="35"/>
      <c r="NIC1662" s="34"/>
      <c r="NIJ1662" s="35"/>
      <c r="NIK1662" s="34"/>
      <c r="NIR1662" s="35"/>
      <c r="NIS1662" s="34"/>
      <c r="NIZ1662" s="35"/>
      <c r="NJA1662" s="34"/>
      <c r="NJH1662" s="35"/>
      <c r="NJI1662" s="34"/>
      <c r="NJP1662" s="35"/>
      <c r="NJQ1662" s="34"/>
      <c r="NJX1662" s="35"/>
      <c r="NJY1662" s="34"/>
      <c r="NKF1662" s="35"/>
      <c r="NKG1662" s="34"/>
      <c r="NKN1662" s="35"/>
      <c r="NKO1662" s="34"/>
      <c r="NKV1662" s="35"/>
      <c r="NKW1662" s="34"/>
      <c r="NLD1662" s="35"/>
      <c r="NLE1662" s="34"/>
      <c r="NLL1662" s="35"/>
      <c r="NLM1662" s="34"/>
      <c r="NLT1662" s="35"/>
      <c r="NLU1662" s="34"/>
      <c r="NMB1662" s="35"/>
      <c r="NMC1662" s="34"/>
      <c r="NMJ1662" s="35"/>
      <c r="NMK1662" s="34"/>
      <c r="NMR1662" s="35"/>
      <c r="NMS1662" s="34"/>
      <c r="NMZ1662" s="35"/>
      <c r="NNA1662" s="34"/>
      <c r="NNH1662" s="35"/>
      <c r="NNI1662" s="34"/>
      <c r="NNP1662" s="35"/>
      <c r="NNQ1662" s="34"/>
      <c r="NNX1662" s="35"/>
      <c r="NNY1662" s="34"/>
      <c r="NOF1662" s="35"/>
      <c r="NOG1662" s="34"/>
      <c r="NON1662" s="35"/>
      <c r="NOO1662" s="34"/>
      <c r="NOV1662" s="35"/>
      <c r="NOW1662" s="34"/>
      <c r="NPD1662" s="35"/>
      <c r="NPE1662" s="34"/>
      <c r="NPL1662" s="35"/>
      <c r="NPM1662" s="34"/>
      <c r="NPT1662" s="35"/>
      <c r="NPU1662" s="34"/>
      <c r="NQB1662" s="35"/>
      <c r="NQC1662" s="34"/>
      <c r="NQJ1662" s="35"/>
      <c r="NQK1662" s="34"/>
      <c r="NQR1662" s="35"/>
      <c r="NQS1662" s="34"/>
      <c r="NQZ1662" s="35"/>
      <c r="NRA1662" s="34"/>
      <c r="NRH1662" s="35"/>
      <c r="NRI1662" s="34"/>
      <c r="NRP1662" s="35"/>
      <c r="NRQ1662" s="34"/>
      <c r="NRX1662" s="35"/>
      <c r="NRY1662" s="34"/>
      <c r="NSF1662" s="35"/>
      <c r="NSG1662" s="34"/>
      <c r="NSN1662" s="35"/>
      <c r="NSO1662" s="34"/>
      <c r="NSV1662" s="35"/>
      <c r="NSW1662" s="34"/>
      <c r="NTD1662" s="35"/>
      <c r="NTE1662" s="34"/>
      <c r="NTL1662" s="35"/>
      <c r="NTM1662" s="34"/>
      <c r="NTT1662" s="35"/>
      <c r="NTU1662" s="34"/>
      <c r="NUB1662" s="35"/>
      <c r="NUC1662" s="34"/>
      <c r="NUJ1662" s="35"/>
      <c r="NUK1662" s="34"/>
      <c r="NUR1662" s="35"/>
      <c r="NUS1662" s="34"/>
      <c r="NUZ1662" s="35"/>
      <c r="NVA1662" s="34"/>
      <c r="NVH1662" s="35"/>
      <c r="NVI1662" s="34"/>
      <c r="NVP1662" s="35"/>
      <c r="NVQ1662" s="34"/>
      <c r="NVX1662" s="35"/>
      <c r="NVY1662" s="34"/>
      <c r="NWF1662" s="35"/>
      <c r="NWG1662" s="34"/>
      <c r="NWN1662" s="35"/>
      <c r="NWO1662" s="34"/>
      <c r="NWV1662" s="35"/>
      <c r="NWW1662" s="34"/>
      <c r="NXD1662" s="35"/>
      <c r="NXE1662" s="34"/>
      <c r="NXL1662" s="35"/>
      <c r="NXM1662" s="34"/>
      <c r="NXT1662" s="35"/>
      <c r="NXU1662" s="34"/>
      <c r="NYB1662" s="35"/>
      <c r="NYC1662" s="34"/>
      <c r="NYJ1662" s="35"/>
      <c r="NYK1662" s="34"/>
      <c r="NYR1662" s="35"/>
      <c r="NYS1662" s="34"/>
      <c r="NYZ1662" s="35"/>
      <c r="NZA1662" s="34"/>
      <c r="NZH1662" s="35"/>
      <c r="NZI1662" s="34"/>
      <c r="NZP1662" s="35"/>
      <c r="NZQ1662" s="34"/>
      <c r="NZX1662" s="35"/>
      <c r="NZY1662" s="34"/>
      <c r="OAF1662" s="35"/>
      <c r="OAG1662" s="34"/>
      <c r="OAN1662" s="35"/>
      <c r="OAO1662" s="34"/>
      <c r="OAV1662" s="35"/>
      <c r="OAW1662" s="34"/>
      <c r="OBD1662" s="35"/>
      <c r="OBE1662" s="34"/>
      <c r="OBL1662" s="35"/>
      <c r="OBM1662" s="34"/>
      <c r="OBT1662" s="35"/>
      <c r="OBU1662" s="34"/>
      <c r="OCB1662" s="35"/>
      <c r="OCC1662" s="34"/>
      <c r="OCJ1662" s="35"/>
      <c r="OCK1662" s="34"/>
      <c r="OCR1662" s="35"/>
      <c r="OCS1662" s="34"/>
      <c r="OCZ1662" s="35"/>
      <c r="ODA1662" s="34"/>
      <c r="ODH1662" s="35"/>
      <c r="ODI1662" s="34"/>
      <c r="ODP1662" s="35"/>
      <c r="ODQ1662" s="34"/>
      <c r="ODX1662" s="35"/>
      <c r="ODY1662" s="34"/>
      <c r="OEF1662" s="35"/>
      <c r="OEG1662" s="34"/>
      <c r="OEN1662" s="35"/>
      <c r="OEO1662" s="34"/>
      <c r="OEV1662" s="35"/>
      <c r="OEW1662" s="34"/>
      <c r="OFD1662" s="35"/>
      <c r="OFE1662" s="34"/>
      <c r="OFL1662" s="35"/>
      <c r="OFM1662" s="34"/>
      <c r="OFT1662" s="35"/>
      <c r="OFU1662" s="34"/>
      <c r="OGB1662" s="35"/>
      <c r="OGC1662" s="34"/>
      <c r="OGJ1662" s="35"/>
      <c r="OGK1662" s="34"/>
      <c r="OGR1662" s="35"/>
      <c r="OGS1662" s="34"/>
      <c r="OGZ1662" s="35"/>
      <c r="OHA1662" s="34"/>
      <c r="OHH1662" s="35"/>
      <c r="OHI1662" s="34"/>
      <c r="OHP1662" s="35"/>
      <c r="OHQ1662" s="34"/>
      <c r="OHX1662" s="35"/>
      <c r="OHY1662" s="34"/>
      <c r="OIF1662" s="35"/>
      <c r="OIG1662" s="34"/>
      <c r="OIN1662" s="35"/>
      <c r="OIO1662" s="34"/>
      <c r="OIV1662" s="35"/>
      <c r="OIW1662" s="34"/>
      <c r="OJD1662" s="35"/>
      <c r="OJE1662" s="34"/>
      <c r="OJL1662" s="35"/>
      <c r="OJM1662" s="34"/>
      <c r="OJT1662" s="35"/>
      <c r="OJU1662" s="34"/>
      <c r="OKB1662" s="35"/>
      <c r="OKC1662" s="34"/>
      <c r="OKJ1662" s="35"/>
      <c r="OKK1662" s="34"/>
      <c r="OKR1662" s="35"/>
      <c r="OKS1662" s="34"/>
      <c r="OKZ1662" s="35"/>
      <c r="OLA1662" s="34"/>
      <c r="OLH1662" s="35"/>
      <c r="OLI1662" s="34"/>
      <c r="OLP1662" s="35"/>
      <c r="OLQ1662" s="34"/>
      <c r="OLX1662" s="35"/>
      <c r="OLY1662" s="34"/>
      <c r="OMF1662" s="35"/>
      <c r="OMG1662" s="34"/>
      <c r="OMN1662" s="35"/>
      <c r="OMO1662" s="34"/>
      <c r="OMV1662" s="35"/>
      <c r="OMW1662" s="34"/>
      <c r="OND1662" s="35"/>
      <c r="ONE1662" s="34"/>
      <c r="ONL1662" s="35"/>
      <c r="ONM1662" s="34"/>
      <c r="ONT1662" s="35"/>
      <c r="ONU1662" s="34"/>
      <c r="OOB1662" s="35"/>
      <c r="OOC1662" s="34"/>
      <c r="OOJ1662" s="35"/>
      <c r="OOK1662" s="34"/>
      <c r="OOR1662" s="35"/>
      <c r="OOS1662" s="34"/>
      <c r="OOZ1662" s="35"/>
      <c r="OPA1662" s="34"/>
      <c r="OPH1662" s="35"/>
      <c r="OPI1662" s="34"/>
      <c r="OPP1662" s="35"/>
      <c r="OPQ1662" s="34"/>
      <c r="OPX1662" s="35"/>
      <c r="OPY1662" s="34"/>
      <c r="OQF1662" s="35"/>
      <c r="OQG1662" s="34"/>
      <c r="OQN1662" s="35"/>
      <c r="OQO1662" s="34"/>
      <c r="OQV1662" s="35"/>
      <c r="OQW1662" s="34"/>
      <c r="ORD1662" s="35"/>
      <c r="ORE1662" s="34"/>
      <c r="ORL1662" s="35"/>
      <c r="ORM1662" s="34"/>
      <c r="ORT1662" s="35"/>
      <c r="ORU1662" s="34"/>
      <c r="OSB1662" s="35"/>
      <c r="OSC1662" s="34"/>
      <c r="OSJ1662" s="35"/>
      <c r="OSK1662" s="34"/>
      <c r="OSR1662" s="35"/>
      <c r="OSS1662" s="34"/>
      <c r="OSZ1662" s="35"/>
      <c r="OTA1662" s="34"/>
      <c r="OTH1662" s="35"/>
      <c r="OTI1662" s="34"/>
      <c r="OTP1662" s="35"/>
      <c r="OTQ1662" s="34"/>
      <c r="OTX1662" s="35"/>
      <c r="OTY1662" s="34"/>
      <c r="OUF1662" s="35"/>
      <c r="OUG1662" s="34"/>
      <c r="OUN1662" s="35"/>
      <c r="OUO1662" s="34"/>
      <c r="OUV1662" s="35"/>
      <c r="OUW1662" s="34"/>
      <c r="OVD1662" s="35"/>
      <c r="OVE1662" s="34"/>
      <c r="OVL1662" s="35"/>
      <c r="OVM1662" s="34"/>
      <c r="OVT1662" s="35"/>
      <c r="OVU1662" s="34"/>
      <c r="OWB1662" s="35"/>
      <c r="OWC1662" s="34"/>
      <c r="OWJ1662" s="35"/>
      <c r="OWK1662" s="34"/>
      <c r="OWR1662" s="35"/>
      <c r="OWS1662" s="34"/>
      <c r="OWZ1662" s="35"/>
      <c r="OXA1662" s="34"/>
      <c r="OXH1662" s="35"/>
      <c r="OXI1662" s="34"/>
      <c r="OXP1662" s="35"/>
      <c r="OXQ1662" s="34"/>
      <c r="OXX1662" s="35"/>
      <c r="OXY1662" s="34"/>
      <c r="OYF1662" s="35"/>
      <c r="OYG1662" s="34"/>
      <c r="OYN1662" s="35"/>
      <c r="OYO1662" s="34"/>
      <c r="OYV1662" s="35"/>
      <c r="OYW1662" s="34"/>
      <c r="OZD1662" s="35"/>
      <c r="OZE1662" s="34"/>
      <c r="OZL1662" s="35"/>
      <c r="OZM1662" s="34"/>
      <c r="OZT1662" s="35"/>
      <c r="OZU1662" s="34"/>
      <c r="PAB1662" s="35"/>
      <c r="PAC1662" s="34"/>
      <c r="PAJ1662" s="35"/>
      <c r="PAK1662" s="34"/>
      <c r="PAR1662" s="35"/>
      <c r="PAS1662" s="34"/>
      <c r="PAZ1662" s="35"/>
      <c r="PBA1662" s="34"/>
      <c r="PBH1662" s="35"/>
      <c r="PBI1662" s="34"/>
      <c r="PBP1662" s="35"/>
      <c r="PBQ1662" s="34"/>
      <c r="PBX1662" s="35"/>
      <c r="PBY1662" s="34"/>
      <c r="PCF1662" s="35"/>
      <c r="PCG1662" s="34"/>
      <c r="PCN1662" s="35"/>
      <c r="PCO1662" s="34"/>
      <c r="PCV1662" s="35"/>
      <c r="PCW1662" s="34"/>
      <c r="PDD1662" s="35"/>
      <c r="PDE1662" s="34"/>
      <c r="PDL1662" s="35"/>
      <c r="PDM1662" s="34"/>
      <c r="PDT1662" s="35"/>
      <c r="PDU1662" s="34"/>
      <c r="PEB1662" s="35"/>
      <c r="PEC1662" s="34"/>
      <c r="PEJ1662" s="35"/>
      <c r="PEK1662" s="34"/>
      <c r="PER1662" s="35"/>
      <c r="PES1662" s="34"/>
      <c r="PEZ1662" s="35"/>
      <c r="PFA1662" s="34"/>
      <c r="PFH1662" s="35"/>
      <c r="PFI1662" s="34"/>
      <c r="PFP1662" s="35"/>
      <c r="PFQ1662" s="34"/>
      <c r="PFX1662" s="35"/>
      <c r="PFY1662" s="34"/>
      <c r="PGF1662" s="35"/>
      <c r="PGG1662" s="34"/>
      <c r="PGN1662" s="35"/>
      <c r="PGO1662" s="34"/>
      <c r="PGV1662" s="35"/>
      <c r="PGW1662" s="34"/>
      <c r="PHD1662" s="35"/>
      <c r="PHE1662" s="34"/>
      <c r="PHL1662" s="35"/>
      <c r="PHM1662" s="34"/>
      <c r="PHT1662" s="35"/>
      <c r="PHU1662" s="34"/>
      <c r="PIB1662" s="35"/>
      <c r="PIC1662" s="34"/>
      <c r="PIJ1662" s="35"/>
      <c r="PIK1662" s="34"/>
      <c r="PIR1662" s="35"/>
      <c r="PIS1662" s="34"/>
      <c r="PIZ1662" s="35"/>
      <c r="PJA1662" s="34"/>
      <c r="PJH1662" s="35"/>
      <c r="PJI1662" s="34"/>
      <c r="PJP1662" s="35"/>
      <c r="PJQ1662" s="34"/>
      <c r="PJX1662" s="35"/>
      <c r="PJY1662" s="34"/>
      <c r="PKF1662" s="35"/>
      <c r="PKG1662" s="34"/>
      <c r="PKN1662" s="35"/>
      <c r="PKO1662" s="34"/>
      <c r="PKV1662" s="35"/>
      <c r="PKW1662" s="34"/>
      <c r="PLD1662" s="35"/>
      <c r="PLE1662" s="34"/>
      <c r="PLL1662" s="35"/>
      <c r="PLM1662" s="34"/>
      <c r="PLT1662" s="35"/>
      <c r="PLU1662" s="34"/>
      <c r="PMB1662" s="35"/>
      <c r="PMC1662" s="34"/>
      <c r="PMJ1662" s="35"/>
      <c r="PMK1662" s="34"/>
      <c r="PMR1662" s="35"/>
      <c r="PMS1662" s="34"/>
      <c r="PMZ1662" s="35"/>
      <c r="PNA1662" s="34"/>
      <c r="PNH1662" s="35"/>
      <c r="PNI1662" s="34"/>
      <c r="PNP1662" s="35"/>
      <c r="PNQ1662" s="34"/>
      <c r="PNX1662" s="35"/>
      <c r="PNY1662" s="34"/>
      <c r="POF1662" s="35"/>
      <c r="POG1662" s="34"/>
      <c r="PON1662" s="35"/>
      <c r="POO1662" s="34"/>
      <c r="POV1662" s="35"/>
      <c r="POW1662" s="34"/>
      <c r="PPD1662" s="35"/>
      <c r="PPE1662" s="34"/>
      <c r="PPL1662" s="35"/>
      <c r="PPM1662" s="34"/>
      <c r="PPT1662" s="35"/>
      <c r="PPU1662" s="34"/>
      <c r="PQB1662" s="35"/>
      <c r="PQC1662" s="34"/>
      <c r="PQJ1662" s="35"/>
      <c r="PQK1662" s="34"/>
      <c r="PQR1662" s="35"/>
      <c r="PQS1662" s="34"/>
      <c r="PQZ1662" s="35"/>
      <c r="PRA1662" s="34"/>
      <c r="PRH1662" s="35"/>
      <c r="PRI1662" s="34"/>
      <c r="PRP1662" s="35"/>
      <c r="PRQ1662" s="34"/>
      <c r="PRX1662" s="35"/>
      <c r="PRY1662" s="34"/>
      <c r="PSF1662" s="35"/>
      <c r="PSG1662" s="34"/>
      <c r="PSN1662" s="35"/>
      <c r="PSO1662" s="34"/>
      <c r="PSV1662" s="35"/>
      <c r="PSW1662" s="34"/>
      <c r="PTD1662" s="35"/>
      <c r="PTE1662" s="34"/>
      <c r="PTL1662" s="35"/>
      <c r="PTM1662" s="34"/>
      <c r="PTT1662" s="35"/>
      <c r="PTU1662" s="34"/>
      <c r="PUB1662" s="35"/>
      <c r="PUC1662" s="34"/>
      <c r="PUJ1662" s="35"/>
      <c r="PUK1662" s="34"/>
      <c r="PUR1662" s="35"/>
      <c r="PUS1662" s="34"/>
      <c r="PUZ1662" s="35"/>
      <c r="PVA1662" s="34"/>
      <c r="PVH1662" s="35"/>
      <c r="PVI1662" s="34"/>
      <c r="PVP1662" s="35"/>
      <c r="PVQ1662" s="34"/>
      <c r="PVX1662" s="35"/>
      <c r="PVY1662" s="34"/>
      <c r="PWF1662" s="35"/>
      <c r="PWG1662" s="34"/>
      <c r="PWN1662" s="35"/>
      <c r="PWO1662" s="34"/>
      <c r="PWV1662" s="35"/>
      <c r="PWW1662" s="34"/>
      <c r="PXD1662" s="35"/>
      <c r="PXE1662" s="34"/>
      <c r="PXL1662" s="35"/>
      <c r="PXM1662" s="34"/>
      <c r="PXT1662" s="35"/>
      <c r="PXU1662" s="34"/>
      <c r="PYB1662" s="35"/>
      <c r="PYC1662" s="34"/>
      <c r="PYJ1662" s="35"/>
      <c r="PYK1662" s="34"/>
      <c r="PYR1662" s="35"/>
      <c r="PYS1662" s="34"/>
      <c r="PYZ1662" s="35"/>
      <c r="PZA1662" s="34"/>
      <c r="PZH1662" s="35"/>
      <c r="PZI1662" s="34"/>
      <c r="PZP1662" s="35"/>
      <c r="PZQ1662" s="34"/>
      <c r="PZX1662" s="35"/>
      <c r="PZY1662" s="34"/>
      <c r="QAF1662" s="35"/>
      <c r="QAG1662" s="34"/>
      <c r="QAN1662" s="35"/>
      <c r="QAO1662" s="34"/>
      <c r="QAV1662" s="35"/>
      <c r="QAW1662" s="34"/>
      <c r="QBD1662" s="35"/>
      <c r="QBE1662" s="34"/>
      <c r="QBL1662" s="35"/>
      <c r="QBM1662" s="34"/>
      <c r="QBT1662" s="35"/>
      <c r="QBU1662" s="34"/>
      <c r="QCB1662" s="35"/>
      <c r="QCC1662" s="34"/>
      <c r="QCJ1662" s="35"/>
      <c r="QCK1662" s="34"/>
      <c r="QCR1662" s="35"/>
      <c r="QCS1662" s="34"/>
      <c r="QCZ1662" s="35"/>
      <c r="QDA1662" s="34"/>
      <c r="QDH1662" s="35"/>
      <c r="QDI1662" s="34"/>
      <c r="QDP1662" s="35"/>
      <c r="QDQ1662" s="34"/>
      <c r="QDX1662" s="35"/>
      <c r="QDY1662" s="34"/>
      <c r="QEF1662" s="35"/>
      <c r="QEG1662" s="34"/>
      <c r="QEN1662" s="35"/>
      <c r="QEO1662" s="34"/>
      <c r="QEV1662" s="35"/>
      <c r="QEW1662" s="34"/>
      <c r="QFD1662" s="35"/>
      <c r="QFE1662" s="34"/>
      <c r="QFL1662" s="35"/>
      <c r="QFM1662" s="34"/>
      <c r="QFT1662" s="35"/>
      <c r="QFU1662" s="34"/>
      <c r="QGB1662" s="35"/>
      <c r="QGC1662" s="34"/>
      <c r="QGJ1662" s="35"/>
      <c r="QGK1662" s="34"/>
      <c r="QGR1662" s="35"/>
      <c r="QGS1662" s="34"/>
      <c r="QGZ1662" s="35"/>
      <c r="QHA1662" s="34"/>
      <c r="QHH1662" s="35"/>
      <c r="QHI1662" s="34"/>
      <c r="QHP1662" s="35"/>
      <c r="QHQ1662" s="34"/>
      <c r="QHX1662" s="35"/>
      <c r="QHY1662" s="34"/>
      <c r="QIF1662" s="35"/>
      <c r="QIG1662" s="34"/>
      <c r="QIN1662" s="35"/>
      <c r="QIO1662" s="34"/>
      <c r="QIV1662" s="35"/>
      <c r="QIW1662" s="34"/>
      <c r="QJD1662" s="35"/>
      <c r="QJE1662" s="34"/>
      <c r="QJL1662" s="35"/>
      <c r="QJM1662" s="34"/>
      <c r="QJT1662" s="35"/>
      <c r="QJU1662" s="34"/>
      <c r="QKB1662" s="35"/>
      <c r="QKC1662" s="34"/>
      <c r="QKJ1662" s="35"/>
      <c r="QKK1662" s="34"/>
      <c r="QKR1662" s="35"/>
      <c r="QKS1662" s="34"/>
      <c r="QKZ1662" s="35"/>
      <c r="QLA1662" s="34"/>
      <c r="QLH1662" s="35"/>
      <c r="QLI1662" s="34"/>
      <c r="QLP1662" s="35"/>
      <c r="QLQ1662" s="34"/>
      <c r="QLX1662" s="35"/>
      <c r="QLY1662" s="34"/>
      <c r="QMF1662" s="35"/>
      <c r="QMG1662" s="34"/>
      <c r="QMN1662" s="35"/>
      <c r="QMO1662" s="34"/>
      <c r="QMV1662" s="35"/>
      <c r="QMW1662" s="34"/>
      <c r="QND1662" s="35"/>
      <c r="QNE1662" s="34"/>
      <c r="QNL1662" s="35"/>
      <c r="QNM1662" s="34"/>
      <c r="QNT1662" s="35"/>
      <c r="QNU1662" s="34"/>
      <c r="QOB1662" s="35"/>
      <c r="QOC1662" s="34"/>
      <c r="QOJ1662" s="35"/>
      <c r="QOK1662" s="34"/>
      <c r="QOR1662" s="35"/>
      <c r="QOS1662" s="34"/>
      <c r="QOZ1662" s="35"/>
      <c r="QPA1662" s="34"/>
      <c r="QPH1662" s="35"/>
      <c r="QPI1662" s="34"/>
      <c r="QPP1662" s="35"/>
      <c r="QPQ1662" s="34"/>
      <c r="QPX1662" s="35"/>
      <c r="QPY1662" s="34"/>
      <c r="QQF1662" s="35"/>
      <c r="QQG1662" s="34"/>
      <c r="QQN1662" s="35"/>
      <c r="QQO1662" s="34"/>
      <c r="QQV1662" s="35"/>
      <c r="QQW1662" s="34"/>
      <c r="QRD1662" s="35"/>
      <c r="QRE1662" s="34"/>
      <c r="QRL1662" s="35"/>
      <c r="QRM1662" s="34"/>
      <c r="QRT1662" s="35"/>
      <c r="QRU1662" s="34"/>
      <c r="QSB1662" s="35"/>
      <c r="QSC1662" s="34"/>
      <c r="QSJ1662" s="35"/>
      <c r="QSK1662" s="34"/>
      <c r="QSR1662" s="35"/>
      <c r="QSS1662" s="34"/>
      <c r="QSZ1662" s="35"/>
      <c r="QTA1662" s="34"/>
      <c r="QTH1662" s="35"/>
      <c r="QTI1662" s="34"/>
      <c r="QTP1662" s="35"/>
      <c r="QTQ1662" s="34"/>
      <c r="QTX1662" s="35"/>
      <c r="QTY1662" s="34"/>
      <c r="QUF1662" s="35"/>
      <c r="QUG1662" s="34"/>
      <c r="QUN1662" s="35"/>
      <c r="QUO1662" s="34"/>
      <c r="QUV1662" s="35"/>
      <c r="QUW1662" s="34"/>
      <c r="QVD1662" s="35"/>
      <c r="QVE1662" s="34"/>
      <c r="QVL1662" s="35"/>
      <c r="QVM1662" s="34"/>
      <c r="QVT1662" s="35"/>
      <c r="QVU1662" s="34"/>
      <c r="QWB1662" s="35"/>
      <c r="QWC1662" s="34"/>
      <c r="QWJ1662" s="35"/>
      <c r="QWK1662" s="34"/>
      <c r="QWR1662" s="35"/>
      <c r="QWS1662" s="34"/>
      <c r="QWZ1662" s="35"/>
      <c r="QXA1662" s="34"/>
      <c r="QXH1662" s="35"/>
      <c r="QXI1662" s="34"/>
      <c r="QXP1662" s="35"/>
      <c r="QXQ1662" s="34"/>
      <c r="QXX1662" s="35"/>
      <c r="QXY1662" s="34"/>
      <c r="QYF1662" s="35"/>
      <c r="QYG1662" s="34"/>
      <c r="QYN1662" s="35"/>
      <c r="QYO1662" s="34"/>
      <c r="QYV1662" s="35"/>
      <c r="QYW1662" s="34"/>
      <c r="QZD1662" s="35"/>
      <c r="QZE1662" s="34"/>
      <c r="QZL1662" s="35"/>
      <c r="QZM1662" s="34"/>
      <c r="QZT1662" s="35"/>
      <c r="QZU1662" s="34"/>
      <c r="RAB1662" s="35"/>
      <c r="RAC1662" s="34"/>
      <c r="RAJ1662" s="35"/>
      <c r="RAK1662" s="34"/>
      <c r="RAR1662" s="35"/>
      <c r="RAS1662" s="34"/>
      <c r="RAZ1662" s="35"/>
      <c r="RBA1662" s="34"/>
      <c r="RBH1662" s="35"/>
      <c r="RBI1662" s="34"/>
      <c r="RBP1662" s="35"/>
      <c r="RBQ1662" s="34"/>
      <c r="RBX1662" s="35"/>
      <c r="RBY1662" s="34"/>
      <c r="RCF1662" s="35"/>
      <c r="RCG1662" s="34"/>
      <c r="RCN1662" s="35"/>
      <c r="RCO1662" s="34"/>
      <c r="RCV1662" s="35"/>
      <c r="RCW1662" s="34"/>
      <c r="RDD1662" s="35"/>
      <c r="RDE1662" s="34"/>
      <c r="RDL1662" s="35"/>
      <c r="RDM1662" s="34"/>
      <c r="RDT1662" s="35"/>
      <c r="RDU1662" s="34"/>
      <c r="REB1662" s="35"/>
      <c r="REC1662" s="34"/>
      <c r="REJ1662" s="35"/>
      <c r="REK1662" s="34"/>
      <c r="RER1662" s="35"/>
      <c r="RES1662" s="34"/>
      <c r="REZ1662" s="35"/>
      <c r="RFA1662" s="34"/>
      <c r="RFH1662" s="35"/>
      <c r="RFI1662" s="34"/>
      <c r="RFP1662" s="35"/>
      <c r="RFQ1662" s="34"/>
      <c r="RFX1662" s="35"/>
      <c r="RFY1662" s="34"/>
      <c r="RGF1662" s="35"/>
      <c r="RGG1662" s="34"/>
      <c r="RGN1662" s="35"/>
      <c r="RGO1662" s="34"/>
      <c r="RGV1662" s="35"/>
      <c r="RGW1662" s="34"/>
      <c r="RHD1662" s="35"/>
      <c r="RHE1662" s="34"/>
      <c r="RHL1662" s="35"/>
      <c r="RHM1662" s="34"/>
      <c r="RHT1662" s="35"/>
      <c r="RHU1662" s="34"/>
      <c r="RIB1662" s="35"/>
      <c r="RIC1662" s="34"/>
      <c r="RIJ1662" s="35"/>
      <c r="RIK1662" s="34"/>
      <c r="RIR1662" s="35"/>
      <c r="RIS1662" s="34"/>
      <c r="RIZ1662" s="35"/>
      <c r="RJA1662" s="34"/>
      <c r="RJH1662" s="35"/>
      <c r="RJI1662" s="34"/>
      <c r="RJP1662" s="35"/>
      <c r="RJQ1662" s="34"/>
      <c r="RJX1662" s="35"/>
      <c r="RJY1662" s="34"/>
      <c r="RKF1662" s="35"/>
      <c r="RKG1662" s="34"/>
      <c r="RKN1662" s="35"/>
      <c r="RKO1662" s="34"/>
      <c r="RKV1662" s="35"/>
      <c r="RKW1662" s="34"/>
      <c r="RLD1662" s="35"/>
      <c r="RLE1662" s="34"/>
      <c r="RLL1662" s="35"/>
      <c r="RLM1662" s="34"/>
      <c r="RLT1662" s="35"/>
      <c r="RLU1662" s="34"/>
      <c r="RMB1662" s="35"/>
      <c r="RMC1662" s="34"/>
      <c r="RMJ1662" s="35"/>
      <c r="RMK1662" s="34"/>
      <c r="RMR1662" s="35"/>
      <c r="RMS1662" s="34"/>
      <c r="RMZ1662" s="35"/>
      <c r="RNA1662" s="34"/>
      <c r="RNH1662" s="35"/>
      <c r="RNI1662" s="34"/>
      <c r="RNP1662" s="35"/>
      <c r="RNQ1662" s="34"/>
      <c r="RNX1662" s="35"/>
      <c r="RNY1662" s="34"/>
      <c r="ROF1662" s="35"/>
      <c r="ROG1662" s="34"/>
      <c r="RON1662" s="35"/>
      <c r="ROO1662" s="34"/>
      <c r="ROV1662" s="35"/>
      <c r="ROW1662" s="34"/>
      <c r="RPD1662" s="35"/>
      <c r="RPE1662" s="34"/>
      <c r="RPL1662" s="35"/>
      <c r="RPM1662" s="34"/>
      <c r="RPT1662" s="35"/>
      <c r="RPU1662" s="34"/>
      <c r="RQB1662" s="35"/>
      <c r="RQC1662" s="34"/>
      <c r="RQJ1662" s="35"/>
      <c r="RQK1662" s="34"/>
      <c r="RQR1662" s="35"/>
      <c r="RQS1662" s="34"/>
      <c r="RQZ1662" s="35"/>
      <c r="RRA1662" s="34"/>
      <c r="RRH1662" s="35"/>
      <c r="RRI1662" s="34"/>
      <c r="RRP1662" s="35"/>
      <c r="RRQ1662" s="34"/>
      <c r="RRX1662" s="35"/>
      <c r="RRY1662" s="34"/>
      <c r="RSF1662" s="35"/>
      <c r="RSG1662" s="34"/>
      <c r="RSN1662" s="35"/>
      <c r="RSO1662" s="34"/>
      <c r="RSV1662" s="35"/>
      <c r="RSW1662" s="34"/>
      <c r="RTD1662" s="35"/>
      <c r="RTE1662" s="34"/>
      <c r="RTL1662" s="35"/>
      <c r="RTM1662" s="34"/>
      <c r="RTT1662" s="35"/>
      <c r="RTU1662" s="34"/>
      <c r="RUB1662" s="35"/>
      <c r="RUC1662" s="34"/>
      <c r="RUJ1662" s="35"/>
      <c r="RUK1662" s="34"/>
      <c r="RUR1662" s="35"/>
      <c r="RUS1662" s="34"/>
      <c r="RUZ1662" s="35"/>
      <c r="RVA1662" s="34"/>
      <c r="RVH1662" s="35"/>
      <c r="RVI1662" s="34"/>
      <c r="RVP1662" s="35"/>
      <c r="RVQ1662" s="34"/>
      <c r="RVX1662" s="35"/>
      <c r="RVY1662" s="34"/>
      <c r="RWF1662" s="35"/>
      <c r="RWG1662" s="34"/>
      <c r="RWN1662" s="35"/>
      <c r="RWO1662" s="34"/>
      <c r="RWV1662" s="35"/>
      <c r="RWW1662" s="34"/>
      <c r="RXD1662" s="35"/>
      <c r="RXE1662" s="34"/>
      <c r="RXL1662" s="35"/>
      <c r="RXM1662" s="34"/>
      <c r="RXT1662" s="35"/>
      <c r="RXU1662" s="34"/>
      <c r="RYB1662" s="35"/>
      <c r="RYC1662" s="34"/>
      <c r="RYJ1662" s="35"/>
      <c r="RYK1662" s="34"/>
      <c r="RYR1662" s="35"/>
      <c r="RYS1662" s="34"/>
      <c r="RYZ1662" s="35"/>
      <c r="RZA1662" s="34"/>
      <c r="RZH1662" s="35"/>
      <c r="RZI1662" s="34"/>
      <c r="RZP1662" s="35"/>
      <c r="RZQ1662" s="34"/>
      <c r="RZX1662" s="35"/>
      <c r="RZY1662" s="34"/>
      <c r="SAF1662" s="35"/>
      <c r="SAG1662" s="34"/>
      <c r="SAN1662" s="35"/>
      <c r="SAO1662" s="34"/>
      <c r="SAV1662" s="35"/>
      <c r="SAW1662" s="34"/>
      <c r="SBD1662" s="35"/>
      <c r="SBE1662" s="34"/>
      <c r="SBL1662" s="35"/>
      <c r="SBM1662" s="34"/>
      <c r="SBT1662" s="35"/>
      <c r="SBU1662" s="34"/>
      <c r="SCB1662" s="35"/>
      <c r="SCC1662" s="34"/>
      <c r="SCJ1662" s="35"/>
      <c r="SCK1662" s="34"/>
      <c r="SCR1662" s="35"/>
      <c r="SCS1662" s="34"/>
      <c r="SCZ1662" s="35"/>
      <c r="SDA1662" s="34"/>
      <c r="SDH1662" s="35"/>
      <c r="SDI1662" s="34"/>
      <c r="SDP1662" s="35"/>
      <c r="SDQ1662" s="34"/>
      <c r="SDX1662" s="35"/>
      <c r="SDY1662" s="34"/>
      <c r="SEF1662" s="35"/>
      <c r="SEG1662" s="34"/>
      <c r="SEN1662" s="35"/>
      <c r="SEO1662" s="34"/>
      <c r="SEV1662" s="35"/>
      <c r="SEW1662" s="34"/>
      <c r="SFD1662" s="35"/>
      <c r="SFE1662" s="34"/>
      <c r="SFL1662" s="35"/>
      <c r="SFM1662" s="34"/>
      <c r="SFT1662" s="35"/>
      <c r="SFU1662" s="34"/>
      <c r="SGB1662" s="35"/>
      <c r="SGC1662" s="34"/>
      <c r="SGJ1662" s="35"/>
      <c r="SGK1662" s="34"/>
      <c r="SGR1662" s="35"/>
      <c r="SGS1662" s="34"/>
      <c r="SGZ1662" s="35"/>
      <c r="SHA1662" s="34"/>
      <c r="SHH1662" s="35"/>
      <c r="SHI1662" s="34"/>
      <c r="SHP1662" s="35"/>
      <c r="SHQ1662" s="34"/>
      <c r="SHX1662" s="35"/>
      <c r="SHY1662" s="34"/>
      <c r="SIF1662" s="35"/>
      <c r="SIG1662" s="34"/>
      <c r="SIN1662" s="35"/>
      <c r="SIO1662" s="34"/>
      <c r="SIV1662" s="35"/>
      <c r="SIW1662" s="34"/>
      <c r="SJD1662" s="35"/>
      <c r="SJE1662" s="34"/>
      <c r="SJL1662" s="35"/>
      <c r="SJM1662" s="34"/>
      <c r="SJT1662" s="35"/>
      <c r="SJU1662" s="34"/>
      <c r="SKB1662" s="35"/>
      <c r="SKC1662" s="34"/>
      <c r="SKJ1662" s="35"/>
      <c r="SKK1662" s="34"/>
      <c r="SKR1662" s="35"/>
      <c r="SKS1662" s="34"/>
      <c r="SKZ1662" s="35"/>
      <c r="SLA1662" s="34"/>
      <c r="SLH1662" s="35"/>
      <c r="SLI1662" s="34"/>
      <c r="SLP1662" s="35"/>
      <c r="SLQ1662" s="34"/>
      <c r="SLX1662" s="35"/>
      <c r="SLY1662" s="34"/>
      <c r="SMF1662" s="35"/>
      <c r="SMG1662" s="34"/>
      <c r="SMN1662" s="35"/>
      <c r="SMO1662" s="34"/>
      <c r="SMV1662" s="35"/>
      <c r="SMW1662" s="34"/>
      <c r="SND1662" s="35"/>
      <c r="SNE1662" s="34"/>
      <c r="SNL1662" s="35"/>
      <c r="SNM1662" s="34"/>
      <c r="SNT1662" s="35"/>
      <c r="SNU1662" s="34"/>
      <c r="SOB1662" s="35"/>
      <c r="SOC1662" s="34"/>
      <c r="SOJ1662" s="35"/>
      <c r="SOK1662" s="34"/>
      <c r="SOR1662" s="35"/>
      <c r="SOS1662" s="34"/>
      <c r="SOZ1662" s="35"/>
      <c r="SPA1662" s="34"/>
      <c r="SPH1662" s="35"/>
      <c r="SPI1662" s="34"/>
      <c r="SPP1662" s="35"/>
      <c r="SPQ1662" s="34"/>
      <c r="SPX1662" s="35"/>
      <c r="SPY1662" s="34"/>
      <c r="SQF1662" s="35"/>
      <c r="SQG1662" s="34"/>
      <c r="SQN1662" s="35"/>
      <c r="SQO1662" s="34"/>
      <c r="SQV1662" s="35"/>
      <c r="SQW1662" s="34"/>
      <c r="SRD1662" s="35"/>
      <c r="SRE1662" s="34"/>
      <c r="SRL1662" s="35"/>
      <c r="SRM1662" s="34"/>
      <c r="SRT1662" s="35"/>
      <c r="SRU1662" s="34"/>
      <c r="SSB1662" s="35"/>
      <c r="SSC1662" s="34"/>
      <c r="SSJ1662" s="35"/>
      <c r="SSK1662" s="34"/>
      <c r="SSR1662" s="35"/>
      <c r="SSS1662" s="34"/>
      <c r="SSZ1662" s="35"/>
      <c r="STA1662" s="34"/>
      <c r="STH1662" s="35"/>
      <c r="STI1662" s="34"/>
      <c r="STP1662" s="35"/>
      <c r="STQ1662" s="34"/>
      <c r="STX1662" s="35"/>
      <c r="STY1662" s="34"/>
      <c r="SUF1662" s="35"/>
      <c r="SUG1662" s="34"/>
      <c r="SUN1662" s="35"/>
      <c r="SUO1662" s="34"/>
      <c r="SUV1662" s="35"/>
      <c r="SUW1662" s="34"/>
      <c r="SVD1662" s="35"/>
      <c r="SVE1662" s="34"/>
      <c r="SVL1662" s="35"/>
      <c r="SVM1662" s="34"/>
      <c r="SVT1662" s="35"/>
      <c r="SVU1662" s="34"/>
      <c r="SWB1662" s="35"/>
      <c r="SWC1662" s="34"/>
      <c r="SWJ1662" s="35"/>
      <c r="SWK1662" s="34"/>
      <c r="SWR1662" s="35"/>
      <c r="SWS1662" s="34"/>
      <c r="SWZ1662" s="35"/>
      <c r="SXA1662" s="34"/>
      <c r="SXH1662" s="35"/>
      <c r="SXI1662" s="34"/>
      <c r="SXP1662" s="35"/>
      <c r="SXQ1662" s="34"/>
      <c r="SXX1662" s="35"/>
      <c r="SXY1662" s="34"/>
      <c r="SYF1662" s="35"/>
      <c r="SYG1662" s="34"/>
      <c r="SYN1662" s="35"/>
      <c r="SYO1662" s="34"/>
      <c r="SYV1662" s="35"/>
      <c r="SYW1662" s="34"/>
      <c r="SZD1662" s="35"/>
      <c r="SZE1662" s="34"/>
      <c r="SZL1662" s="35"/>
      <c r="SZM1662" s="34"/>
      <c r="SZT1662" s="35"/>
      <c r="SZU1662" s="34"/>
      <c r="TAB1662" s="35"/>
      <c r="TAC1662" s="34"/>
      <c r="TAJ1662" s="35"/>
      <c r="TAK1662" s="34"/>
      <c r="TAR1662" s="35"/>
      <c r="TAS1662" s="34"/>
      <c r="TAZ1662" s="35"/>
      <c r="TBA1662" s="34"/>
      <c r="TBH1662" s="35"/>
      <c r="TBI1662" s="34"/>
      <c r="TBP1662" s="35"/>
      <c r="TBQ1662" s="34"/>
      <c r="TBX1662" s="35"/>
      <c r="TBY1662" s="34"/>
      <c r="TCF1662" s="35"/>
      <c r="TCG1662" s="34"/>
      <c r="TCN1662" s="35"/>
      <c r="TCO1662" s="34"/>
      <c r="TCV1662" s="35"/>
      <c r="TCW1662" s="34"/>
      <c r="TDD1662" s="35"/>
      <c r="TDE1662" s="34"/>
      <c r="TDL1662" s="35"/>
      <c r="TDM1662" s="34"/>
      <c r="TDT1662" s="35"/>
      <c r="TDU1662" s="34"/>
      <c r="TEB1662" s="35"/>
      <c r="TEC1662" s="34"/>
      <c r="TEJ1662" s="35"/>
      <c r="TEK1662" s="34"/>
      <c r="TER1662" s="35"/>
      <c r="TES1662" s="34"/>
      <c r="TEZ1662" s="35"/>
      <c r="TFA1662" s="34"/>
      <c r="TFH1662" s="35"/>
      <c r="TFI1662" s="34"/>
      <c r="TFP1662" s="35"/>
      <c r="TFQ1662" s="34"/>
      <c r="TFX1662" s="35"/>
      <c r="TFY1662" s="34"/>
      <c r="TGF1662" s="35"/>
      <c r="TGG1662" s="34"/>
      <c r="TGN1662" s="35"/>
      <c r="TGO1662" s="34"/>
      <c r="TGV1662" s="35"/>
      <c r="TGW1662" s="34"/>
      <c r="THD1662" s="35"/>
      <c r="THE1662" s="34"/>
      <c r="THL1662" s="35"/>
      <c r="THM1662" s="34"/>
      <c r="THT1662" s="35"/>
      <c r="THU1662" s="34"/>
      <c r="TIB1662" s="35"/>
      <c r="TIC1662" s="34"/>
      <c r="TIJ1662" s="35"/>
      <c r="TIK1662" s="34"/>
      <c r="TIR1662" s="35"/>
      <c r="TIS1662" s="34"/>
      <c r="TIZ1662" s="35"/>
      <c r="TJA1662" s="34"/>
      <c r="TJH1662" s="35"/>
      <c r="TJI1662" s="34"/>
      <c r="TJP1662" s="35"/>
      <c r="TJQ1662" s="34"/>
      <c r="TJX1662" s="35"/>
      <c r="TJY1662" s="34"/>
      <c r="TKF1662" s="35"/>
      <c r="TKG1662" s="34"/>
      <c r="TKN1662" s="35"/>
      <c r="TKO1662" s="34"/>
      <c r="TKV1662" s="35"/>
      <c r="TKW1662" s="34"/>
      <c r="TLD1662" s="35"/>
      <c r="TLE1662" s="34"/>
      <c r="TLL1662" s="35"/>
      <c r="TLM1662" s="34"/>
      <c r="TLT1662" s="35"/>
      <c r="TLU1662" s="34"/>
      <c r="TMB1662" s="35"/>
      <c r="TMC1662" s="34"/>
      <c r="TMJ1662" s="35"/>
      <c r="TMK1662" s="34"/>
      <c r="TMR1662" s="35"/>
      <c r="TMS1662" s="34"/>
      <c r="TMZ1662" s="35"/>
      <c r="TNA1662" s="34"/>
      <c r="TNH1662" s="35"/>
      <c r="TNI1662" s="34"/>
      <c r="TNP1662" s="35"/>
      <c r="TNQ1662" s="34"/>
      <c r="TNX1662" s="35"/>
      <c r="TNY1662" s="34"/>
      <c r="TOF1662" s="35"/>
      <c r="TOG1662" s="34"/>
      <c r="TON1662" s="35"/>
      <c r="TOO1662" s="34"/>
      <c r="TOV1662" s="35"/>
      <c r="TOW1662" s="34"/>
      <c r="TPD1662" s="35"/>
      <c r="TPE1662" s="34"/>
      <c r="TPL1662" s="35"/>
      <c r="TPM1662" s="34"/>
      <c r="TPT1662" s="35"/>
      <c r="TPU1662" s="34"/>
      <c r="TQB1662" s="35"/>
      <c r="TQC1662" s="34"/>
      <c r="TQJ1662" s="35"/>
      <c r="TQK1662" s="34"/>
      <c r="TQR1662" s="35"/>
      <c r="TQS1662" s="34"/>
      <c r="TQZ1662" s="35"/>
      <c r="TRA1662" s="34"/>
      <c r="TRH1662" s="35"/>
      <c r="TRI1662" s="34"/>
      <c r="TRP1662" s="35"/>
      <c r="TRQ1662" s="34"/>
      <c r="TRX1662" s="35"/>
      <c r="TRY1662" s="34"/>
      <c r="TSF1662" s="35"/>
      <c r="TSG1662" s="34"/>
      <c r="TSN1662" s="35"/>
      <c r="TSO1662" s="34"/>
      <c r="TSV1662" s="35"/>
      <c r="TSW1662" s="34"/>
      <c r="TTD1662" s="35"/>
      <c r="TTE1662" s="34"/>
      <c r="TTL1662" s="35"/>
      <c r="TTM1662" s="34"/>
      <c r="TTT1662" s="35"/>
      <c r="TTU1662" s="34"/>
      <c r="TUB1662" s="35"/>
      <c r="TUC1662" s="34"/>
      <c r="TUJ1662" s="35"/>
      <c r="TUK1662" s="34"/>
      <c r="TUR1662" s="35"/>
      <c r="TUS1662" s="34"/>
      <c r="TUZ1662" s="35"/>
      <c r="TVA1662" s="34"/>
      <c r="TVH1662" s="35"/>
      <c r="TVI1662" s="34"/>
      <c r="TVP1662" s="35"/>
      <c r="TVQ1662" s="34"/>
      <c r="TVX1662" s="35"/>
      <c r="TVY1662" s="34"/>
      <c r="TWF1662" s="35"/>
      <c r="TWG1662" s="34"/>
      <c r="TWN1662" s="35"/>
      <c r="TWO1662" s="34"/>
      <c r="TWV1662" s="35"/>
      <c r="TWW1662" s="34"/>
      <c r="TXD1662" s="35"/>
      <c r="TXE1662" s="34"/>
      <c r="TXL1662" s="35"/>
      <c r="TXM1662" s="34"/>
      <c r="TXT1662" s="35"/>
      <c r="TXU1662" s="34"/>
      <c r="TYB1662" s="35"/>
      <c r="TYC1662" s="34"/>
      <c r="TYJ1662" s="35"/>
      <c r="TYK1662" s="34"/>
      <c r="TYR1662" s="35"/>
      <c r="TYS1662" s="34"/>
      <c r="TYZ1662" s="35"/>
      <c r="TZA1662" s="34"/>
      <c r="TZH1662" s="35"/>
      <c r="TZI1662" s="34"/>
      <c r="TZP1662" s="35"/>
      <c r="TZQ1662" s="34"/>
      <c r="TZX1662" s="35"/>
      <c r="TZY1662" s="34"/>
      <c r="UAF1662" s="35"/>
      <c r="UAG1662" s="34"/>
      <c r="UAN1662" s="35"/>
      <c r="UAO1662" s="34"/>
      <c r="UAV1662" s="35"/>
      <c r="UAW1662" s="34"/>
      <c r="UBD1662" s="35"/>
      <c r="UBE1662" s="34"/>
      <c r="UBL1662" s="35"/>
      <c r="UBM1662" s="34"/>
      <c r="UBT1662" s="35"/>
      <c r="UBU1662" s="34"/>
      <c r="UCB1662" s="35"/>
      <c r="UCC1662" s="34"/>
      <c r="UCJ1662" s="35"/>
      <c r="UCK1662" s="34"/>
      <c r="UCR1662" s="35"/>
      <c r="UCS1662" s="34"/>
      <c r="UCZ1662" s="35"/>
      <c r="UDA1662" s="34"/>
      <c r="UDH1662" s="35"/>
      <c r="UDI1662" s="34"/>
      <c r="UDP1662" s="35"/>
      <c r="UDQ1662" s="34"/>
      <c r="UDX1662" s="35"/>
      <c r="UDY1662" s="34"/>
      <c r="UEF1662" s="35"/>
      <c r="UEG1662" s="34"/>
      <c r="UEN1662" s="35"/>
      <c r="UEO1662" s="34"/>
      <c r="UEV1662" s="35"/>
      <c r="UEW1662" s="34"/>
      <c r="UFD1662" s="35"/>
      <c r="UFE1662" s="34"/>
      <c r="UFL1662" s="35"/>
      <c r="UFM1662" s="34"/>
      <c r="UFT1662" s="35"/>
      <c r="UFU1662" s="34"/>
      <c r="UGB1662" s="35"/>
      <c r="UGC1662" s="34"/>
      <c r="UGJ1662" s="35"/>
      <c r="UGK1662" s="34"/>
      <c r="UGR1662" s="35"/>
      <c r="UGS1662" s="34"/>
      <c r="UGZ1662" s="35"/>
      <c r="UHA1662" s="34"/>
      <c r="UHH1662" s="35"/>
      <c r="UHI1662" s="34"/>
      <c r="UHP1662" s="35"/>
      <c r="UHQ1662" s="34"/>
      <c r="UHX1662" s="35"/>
      <c r="UHY1662" s="34"/>
      <c r="UIF1662" s="35"/>
      <c r="UIG1662" s="34"/>
      <c r="UIN1662" s="35"/>
      <c r="UIO1662" s="34"/>
      <c r="UIV1662" s="35"/>
      <c r="UIW1662" s="34"/>
      <c r="UJD1662" s="35"/>
      <c r="UJE1662" s="34"/>
      <c r="UJL1662" s="35"/>
      <c r="UJM1662" s="34"/>
      <c r="UJT1662" s="35"/>
      <c r="UJU1662" s="34"/>
      <c r="UKB1662" s="35"/>
      <c r="UKC1662" s="34"/>
      <c r="UKJ1662" s="35"/>
      <c r="UKK1662" s="34"/>
      <c r="UKR1662" s="35"/>
      <c r="UKS1662" s="34"/>
      <c r="UKZ1662" s="35"/>
      <c r="ULA1662" s="34"/>
      <c r="ULH1662" s="35"/>
      <c r="ULI1662" s="34"/>
      <c r="ULP1662" s="35"/>
      <c r="ULQ1662" s="34"/>
      <c r="ULX1662" s="35"/>
      <c r="ULY1662" s="34"/>
      <c r="UMF1662" s="35"/>
      <c r="UMG1662" s="34"/>
      <c r="UMN1662" s="35"/>
      <c r="UMO1662" s="34"/>
      <c r="UMV1662" s="35"/>
      <c r="UMW1662" s="34"/>
      <c r="UND1662" s="35"/>
      <c r="UNE1662" s="34"/>
      <c r="UNL1662" s="35"/>
      <c r="UNM1662" s="34"/>
      <c r="UNT1662" s="35"/>
      <c r="UNU1662" s="34"/>
      <c r="UOB1662" s="35"/>
      <c r="UOC1662" s="34"/>
      <c r="UOJ1662" s="35"/>
      <c r="UOK1662" s="34"/>
      <c r="UOR1662" s="35"/>
      <c r="UOS1662" s="34"/>
      <c r="UOZ1662" s="35"/>
      <c r="UPA1662" s="34"/>
      <c r="UPH1662" s="35"/>
      <c r="UPI1662" s="34"/>
      <c r="UPP1662" s="35"/>
      <c r="UPQ1662" s="34"/>
      <c r="UPX1662" s="35"/>
      <c r="UPY1662" s="34"/>
      <c r="UQF1662" s="35"/>
      <c r="UQG1662" s="34"/>
      <c r="UQN1662" s="35"/>
      <c r="UQO1662" s="34"/>
      <c r="UQV1662" s="35"/>
      <c r="UQW1662" s="34"/>
      <c r="URD1662" s="35"/>
      <c r="URE1662" s="34"/>
      <c r="URL1662" s="35"/>
      <c r="URM1662" s="34"/>
      <c r="URT1662" s="35"/>
      <c r="URU1662" s="34"/>
      <c r="USB1662" s="35"/>
      <c r="USC1662" s="34"/>
      <c r="USJ1662" s="35"/>
      <c r="USK1662" s="34"/>
      <c r="USR1662" s="35"/>
      <c r="USS1662" s="34"/>
      <c r="USZ1662" s="35"/>
      <c r="UTA1662" s="34"/>
      <c r="UTH1662" s="35"/>
      <c r="UTI1662" s="34"/>
      <c r="UTP1662" s="35"/>
      <c r="UTQ1662" s="34"/>
      <c r="UTX1662" s="35"/>
      <c r="UTY1662" s="34"/>
      <c r="UUF1662" s="35"/>
      <c r="UUG1662" s="34"/>
      <c r="UUN1662" s="35"/>
      <c r="UUO1662" s="34"/>
      <c r="UUV1662" s="35"/>
      <c r="UUW1662" s="34"/>
      <c r="UVD1662" s="35"/>
      <c r="UVE1662" s="34"/>
      <c r="UVL1662" s="35"/>
      <c r="UVM1662" s="34"/>
      <c r="UVT1662" s="35"/>
      <c r="UVU1662" s="34"/>
      <c r="UWB1662" s="35"/>
      <c r="UWC1662" s="34"/>
      <c r="UWJ1662" s="35"/>
      <c r="UWK1662" s="34"/>
      <c r="UWR1662" s="35"/>
      <c r="UWS1662" s="34"/>
      <c r="UWZ1662" s="35"/>
      <c r="UXA1662" s="34"/>
      <c r="UXH1662" s="35"/>
      <c r="UXI1662" s="34"/>
      <c r="UXP1662" s="35"/>
      <c r="UXQ1662" s="34"/>
      <c r="UXX1662" s="35"/>
      <c r="UXY1662" s="34"/>
      <c r="UYF1662" s="35"/>
      <c r="UYG1662" s="34"/>
      <c r="UYN1662" s="35"/>
      <c r="UYO1662" s="34"/>
      <c r="UYV1662" s="35"/>
      <c r="UYW1662" s="34"/>
      <c r="UZD1662" s="35"/>
      <c r="UZE1662" s="34"/>
      <c r="UZL1662" s="35"/>
      <c r="UZM1662" s="34"/>
      <c r="UZT1662" s="35"/>
      <c r="UZU1662" s="34"/>
      <c r="VAB1662" s="35"/>
      <c r="VAC1662" s="34"/>
      <c r="VAJ1662" s="35"/>
      <c r="VAK1662" s="34"/>
      <c r="VAR1662" s="35"/>
      <c r="VAS1662" s="34"/>
      <c r="VAZ1662" s="35"/>
      <c r="VBA1662" s="34"/>
      <c r="VBH1662" s="35"/>
      <c r="VBI1662" s="34"/>
      <c r="VBP1662" s="35"/>
      <c r="VBQ1662" s="34"/>
      <c r="VBX1662" s="35"/>
      <c r="VBY1662" s="34"/>
      <c r="VCF1662" s="35"/>
      <c r="VCG1662" s="34"/>
      <c r="VCN1662" s="35"/>
      <c r="VCO1662" s="34"/>
      <c r="VCV1662" s="35"/>
      <c r="VCW1662" s="34"/>
      <c r="VDD1662" s="35"/>
      <c r="VDE1662" s="34"/>
      <c r="VDL1662" s="35"/>
      <c r="VDM1662" s="34"/>
      <c r="VDT1662" s="35"/>
      <c r="VDU1662" s="34"/>
      <c r="VEB1662" s="35"/>
      <c r="VEC1662" s="34"/>
      <c r="VEJ1662" s="35"/>
      <c r="VEK1662" s="34"/>
      <c r="VER1662" s="35"/>
      <c r="VES1662" s="34"/>
      <c r="VEZ1662" s="35"/>
      <c r="VFA1662" s="34"/>
      <c r="VFH1662" s="35"/>
      <c r="VFI1662" s="34"/>
      <c r="VFP1662" s="35"/>
      <c r="VFQ1662" s="34"/>
      <c r="VFX1662" s="35"/>
      <c r="VFY1662" s="34"/>
      <c r="VGF1662" s="35"/>
      <c r="VGG1662" s="34"/>
      <c r="VGN1662" s="35"/>
      <c r="VGO1662" s="34"/>
      <c r="VGV1662" s="35"/>
      <c r="VGW1662" s="34"/>
      <c r="VHD1662" s="35"/>
      <c r="VHE1662" s="34"/>
      <c r="VHL1662" s="35"/>
      <c r="VHM1662" s="34"/>
      <c r="VHT1662" s="35"/>
      <c r="VHU1662" s="34"/>
      <c r="VIB1662" s="35"/>
      <c r="VIC1662" s="34"/>
      <c r="VIJ1662" s="35"/>
      <c r="VIK1662" s="34"/>
      <c r="VIR1662" s="35"/>
      <c r="VIS1662" s="34"/>
      <c r="VIZ1662" s="35"/>
      <c r="VJA1662" s="34"/>
      <c r="VJH1662" s="35"/>
      <c r="VJI1662" s="34"/>
      <c r="VJP1662" s="35"/>
      <c r="VJQ1662" s="34"/>
      <c r="VJX1662" s="35"/>
      <c r="VJY1662" s="34"/>
      <c r="VKF1662" s="35"/>
      <c r="VKG1662" s="34"/>
      <c r="VKN1662" s="35"/>
      <c r="VKO1662" s="34"/>
      <c r="VKV1662" s="35"/>
      <c r="VKW1662" s="34"/>
      <c r="VLD1662" s="35"/>
      <c r="VLE1662" s="34"/>
      <c r="VLL1662" s="35"/>
      <c r="VLM1662" s="34"/>
      <c r="VLT1662" s="35"/>
      <c r="VLU1662" s="34"/>
      <c r="VMB1662" s="35"/>
      <c r="VMC1662" s="34"/>
      <c r="VMJ1662" s="35"/>
      <c r="VMK1662" s="34"/>
      <c r="VMR1662" s="35"/>
      <c r="VMS1662" s="34"/>
      <c r="VMZ1662" s="35"/>
      <c r="VNA1662" s="34"/>
      <c r="VNH1662" s="35"/>
      <c r="VNI1662" s="34"/>
      <c r="VNP1662" s="35"/>
      <c r="VNQ1662" s="34"/>
      <c r="VNX1662" s="35"/>
      <c r="VNY1662" s="34"/>
      <c r="VOF1662" s="35"/>
      <c r="VOG1662" s="34"/>
      <c r="VON1662" s="35"/>
      <c r="VOO1662" s="34"/>
      <c r="VOV1662" s="35"/>
      <c r="VOW1662" s="34"/>
      <c r="VPD1662" s="35"/>
      <c r="VPE1662" s="34"/>
      <c r="VPL1662" s="35"/>
      <c r="VPM1662" s="34"/>
      <c r="VPT1662" s="35"/>
      <c r="VPU1662" s="34"/>
      <c r="VQB1662" s="35"/>
      <c r="VQC1662" s="34"/>
      <c r="VQJ1662" s="35"/>
      <c r="VQK1662" s="34"/>
      <c r="VQR1662" s="35"/>
      <c r="VQS1662" s="34"/>
      <c r="VQZ1662" s="35"/>
      <c r="VRA1662" s="34"/>
      <c r="VRH1662" s="35"/>
      <c r="VRI1662" s="34"/>
      <c r="VRP1662" s="35"/>
      <c r="VRQ1662" s="34"/>
      <c r="VRX1662" s="35"/>
      <c r="VRY1662" s="34"/>
      <c r="VSF1662" s="35"/>
      <c r="VSG1662" s="34"/>
      <c r="VSN1662" s="35"/>
      <c r="VSO1662" s="34"/>
      <c r="VSV1662" s="35"/>
      <c r="VSW1662" s="34"/>
      <c r="VTD1662" s="35"/>
      <c r="VTE1662" s="34"/>
      <c r="VTL1662" s="35"/>
      <c r="VTM1662" s="34"/>
      <c r="VTT1662" s="35"/>
      <c r="VTU1662" s="34"/>
      <c r="VUB1662" s="35"/>
      <c r="VUC1662" s="34"/>
      <c r="VUJ1662" s="35"/>
      <c r="VUK1662" s="34"/>
      <c r="VUR1662" s="35"/>
      <c r="VUS1662" s="34"/>
      <c r="VUZ1662" s="35"/>
      <c r="VVA1662" s="34"/>
      <c r="VVH1662" s="35"/>
      <c r="VVI1662" s="34"/>
      <c r="VVP1662" s="35"/>
      <c r="VVQ1662" s="34"/>
      <c r="VVX1662" s="35"/>
      <c r="VVY1662" s="34"/>
      <c r="VWF1662" s="35"/>
      <c r="VWG1662" s="34"/>
      <c r="VWN1662" s="35"/>
      <c r="VWO1662" s="34"/>
      <c r="VWV1662" s="35"/>
      <c r="VWW1662" s="34"/>
      <c r="VXD1662" s="35"/>
      <c r="VXE1662" s="34"/>
      <c r="VXL1662" s="35"/>
      <c r="VXM1662" s="34"/>
      <c r="VXT1662" s="35"/>
      <c r="VXU1662" s="34"/>
      <c r="VYB1662" s="35"/>
      <c r="VYC1662" s="34"/>
      <c r="VYJ1662" s="35"/>
      <c r="VYK1662" s="34"/>
      <c r="VYR1662" s="35"/>
      <c r="VYS1662" s="34"/>
      <c r="VYZ1662" s="35"/>
      <c r="VZA1662" s="34"/>
      <c r="VZH1662" s="35"/>
      <c r="VZI1662" s="34"/>
      <c r="VZP1662" s="35"/>
      <c r="VZQ1662" s="34"/>
      <c r="VZX1662" s="35"/>
      <c r="VZY1662" s="34"/>
      <c r="WAF1662" s="35"/>
      <c r="WAG1662" s="34"/>
      <c r="WAN1662" s="35"/>
      <c r="WAO1662" s="34"/>
      <c r="WAV1662" s="35"/>
      <c r="WAW1662" s="34"/>
      <c r="WBD1662" s="35"/>
      <c r="WBE1662" s="34"/>
      <c r="WBL1662" s="35"/>
      <c r="WBM1662" s="34"/>
      <c r="WBT1662" s="35"/>
      <c r="WBU1662" s="34"/>
      <c r="WCB1662" s="35"/>
      <c r="WCC1662" s="34"/>
      <c r="WCJ1662" s="35"/>
      <c r="WCK1662" s="34"/>
      <c r="WCR1662" s="35"/>
      <c r="WCS1662" s="34"/>
      <c r="WCZ1662" s="35"/>
      <c r="WDA1662" s="34"/>
      <c r="WDH1662" s="35"/>
      <c r="WDI1662" s="34"/>
      <c r="WDP1662" s="35"/>
      <c r="WDQ1662" s="34"/>
      <c r="WDX1662" s="35"/>
      <c r="WDY1662" s="34"/>
      <c r="WEF1662" s="35"/>
      <c r="WEG1662" s="34"/>
      <c r="WEN1662" s="35"/>
      <c r="WEO1662" s="34"/>
      <c r="WEV1662" s="35"/>
      <c r="WEW1662" s="34"/>
      <c r="WFD1662" s="35"/>
      <c r="WFE1662" s="34"/>
      <c r="WFL1662" s="35"/>
      <c r="WFM1662" s="34"/>
      <c r="WFT1662" s="35"/>
      <c r="WFU1662" s="34"/>
      <c r="WGB1662" s="35"/>
      <c r="WGC1662" s="34"/>
      <c r="WGJ1662" s="35"/>
      <c r="WGK1662" s="34"/>
      <c r="WGR1662" s="35"/>
      <c r="WGS1662" s="34"/>
      <c r="WGZ1662" s="35"/>
      <c r="WHA1662" s="34"/>
      <c r="WHH1662" s="35"/>
      <c r="WHI1662" s="34"/>
      <c r="WHP1662" s="35"/>
      <c r="WHQ1662" s="34"/>
      <c r="WHX1662" s="35"/>
      <c r="WHY1662" s="34"/>
      <c r="WIF1662" s="35"/>
      <c r="WIG1662" s="34"/>
      <c r="WIN1662" s="35"/>
      <c r="WIO1662" s="34"/>
      <c r="WIV1662" s="35"/>
      <c r="WIW1662" s="34"/>
      <c r="WJD1662" s="35"/>
      <c r="WJE1662" s="34"/>
      <c r="WJL1662" s="35"/>
      <c r="WJM1662" s="34"/>
      <c r="WJT1662" s="35"/>
      <c r="WJU1662" s="34"/>
      <c r="WKB1662" s="35"/>
      <c r="WKC1662" s="34"/>
      <c r="WKJ1662" s="35"/>
      <c r="WKK1662" s="34"/>
      <c r="WKR1662" s="35"/>
      <c r="WKS1662" s="34"/>
      <c r="WKZ1662" s="35"/>
      <c r="WLA1662" s="34"/>
      <c r="WLH1662" s="35"/>
      <c r="WLI1662" s="34"/>
      <c r="WLP1662" s="35"/>
      <c r="WLQ1662" s="34"/>
      <c r="WLX1662" s="35"/>
      <c r="WLY1662" s="34"/>
      <c r="WMF1662" s="35"/>
      <c r="WMG1662" s="34"/>
      <c r="WMN1662" s="35"/>
      <c r="WMO1662" s="34"/>
      <c r="WMV1662" s="35"/>
      <c r="WMW1662" s="34"/>
      <c r="WND1662" s="35"/>
      <c r="WNE1662" s="34"/>
      <c r="WNL1662" s="35"/>
      <c r="WNM1662" s="34"/>
      <c r="WNT1662" s="35"/>
      <c r="WNU1662" s="34"/>
      <c r="WOB1662" s="35"/>
      <c r="WOC1662" s="34"/>
      <c r="WOJ1662" s="35"/>
      <c r="WOK1662" s="34"/>
      <c r="WOR1662" s="35"/>
      <c r="WOS1662" s="34"/>
      <c r="WOZ1662" s="35"/>
      <c r="WPA1662" s="34"/>
      <c r="WPH1662" s="35"/>
      <c r="WPI1662" s="34"/>
      <c r="WPP1662" s="35"/>
      <c r="WPQ1662" s="34"/>
      <c r="WPX1662" s="35"/>
      <c r="WPY1662" s="34"/>
      <c r="WQF1662" s="35"/>
      <c r="WQG1662" s="34"/>
      <c r="WQN1662" s="35"/>
      <c r="WQO1662" s="34"/>
      <c r="WQV1662" s="35"/>
      <c r="WQW1662" s="34"/>
      <c r="WRD1662" s="35"/>
      <c r="WRE1662" s="34"/>
      <c r="WRL1662" s="35"/>
      <c r="WRM1662" s="34"/>
      <c r="WRT1662" s="35"/>
      <c r="WRU1662" s="34"/>
      <c r="WSB1662" s="35"/>
      <c r="WSC1662" s="34"/>
      <c r="WSJ1662" s="35"/>
      <c r="WSK1662" s="34"/>
      <c r="WSR1662" s="35"/>
      <c r="WSS1662" s="34"/>
      <c r="WSZ1662" s="35"/>
      <c r="WTA1662" s="34"/>
      <c r="WTH1662" s="35"/>
      <c r="WTI1662" s="34"/>
      <c r="WTP1662" s="35"/>
      <c r="WTQ1662" s="34"/>
      <c r="WTX1662" s="35"/>
      <c r="WTY1662" s="34"/>
      <c r="WUF1662" s="35"/>
      <c r="WUG1662" s="34"/>
      <c r="WUN1662" s="35"/>
      <c r="WUO1662" s="34"/>
      <c r="WUV1662" s="35"/>
      <c r="WUW1662" s="34"/>
      <c r="WVD1662" s="35"/>
      <c r="WVE1662" s="34"/>
      <c r="WVL1662" s="35"/>
      <c r="WVM1662" s="34"/>
      <c r="WVT1662" s="35"/>
      <c r="WVU1662" s="34"/>
      <c r="WWB1662" s="35"/>
      <c r="WWC1662" s="34"/>
      <c r="WWJ1662" s="35"/>
      <c r="WWK1662" s="34"/>
      <c r="WWR1662" s="35"/>
      <c r="WWS1662" s="34"/>
      <c r="WWZ1662" s="35"/>
      <c r="WXA1662" s="34"/>
      <c r="WXH1662" s="35"/>
      <c r="WXI1662" s="34"/>
      <c r="WXP1662" s="35"/>
      <c r="WXQ1662" s="34"/>
      <c r="WXX1662" s="35"/>
      <c r="WXY1662" s="34"/>
      <c r="WYF1662" s="35"/>
      <c r="WYG1662" s="34"/>
      <c r="WYN1662" s="35"/>
      <c r="WYO1662" s="34"/>
      <c r="WYV1662" s="35"/>
      <c r="WYW1662" s="34"/>
      <c r="WZD1662" s="35"/>
      <c r="WZE1662" s="34"/>
      <c r="WZL1662" s="35"/>
      <c r="WZM1662" s="34"/>
      <c r="WZT1662" s="35"/>
      <c r="WZU1662" s="34"/>
      <c r="XAB1662" s="35"/>
      <c r="XAC1662" s="34"/>
      <c r="XAJ1662" s="35"/>
      <c r="XAK1662" s="34"/>
      <c r="XAR1662" s="35"/>
      <c r="XAS1662" s="34"/>
      <c r="XAZ1662" s="35"/>
      <c r="XBA1662" s="34"/>
      <c r="XBH1662" s="35"/>
      <c r="XBI1662" s="34"/>
      <c r="XBP1662" s="35"/>
      <c r="XBQ1662" s="34"/>
      <c r="XBX1662" s="35"/>
      <c r="XBY1662" s="34"/>
      <c r="XCF1662" s="35"/>
      <c r="XCG1662" s="34"/>
      <c r="XCN1662" s="35"/>
      <c r="XCO1662" s="34"/>
      <c r="XCV1662" s="35"/>
      <c r="XCW1662" s="34"/>
      <c r="XDD1662" s="35"/>
      <c r="XDE1662" s="34"/>
      <c r="XDL1662" s="35"/>
      <c r="XDM1662" s="34"/>
      <c r="XDT1662" s="35"/>
      <c r="XDU1662" s="34"/>
      <c r="XEB1662" s="35"/>
      <c r="XEC1662" s="34"/>
      <c r="XEJ1662" s="35"/>
      <c r="XEK1662" s="34"/>
      <c r="XER1662" s="35"/>
      <c r="XES1662" s="34"/>
      <c r="XEZ1662" s="35"/>
      <c r="XFA1662" s="34"/>
    </row>
    <row r="1663" spans="1:1021 1028:2045 2052:3069 3076:4093 4100:5117 5124:6141 6148:7165 7172:8189 8196:9213 9220:10237 10244:11261 11268:12285 12292:13309 13316:14333 14340:15357 15364:16381" x14ac:dyDescent="0.25">
      <c r="A1663" t="s">
        <v>484</v>
      </c>
      <c r="B1663" t="s">
        <v>475</v>
      </c>
      <c r="C1663">
        <v>339</v>
      </c>
      <c r="D1663">
        <v>339</v>
      </c>
      <c r="E1663" s="35">
        <v>1</v>
      </c>
      <c r="F1663" s="34">
        <v>1.9999999999999999E-88</v>
      </c>
      <c r="G1663">
        <v>85.76</v>
      </c>
      <c r="H1663">
        <v>1714</v>
      </c>
      <c r="I1663" t="str">
        <f>HYPERLINK("https://www.ncbi.nlm.nih.gov/nucleotide/LS974145.1?report=genbank&amp;log$=nucltop&amp;blast_rank=61&amp;RID=XE6RV0D8013","LS974145.1")</f>
        <v>LS974145.1</v>
      </c>
      <c r="L1663" s="35"/>
      <c r="M1663" s="34"/>
      <c r="T1663" s="35"/>
      <c r="U1663" s="34"/>
      <c r="AB1663" s="35"/>
      <c r="AC1663" s="34"/>
      <c r="AJ1663" s="35"/>
      <c r="AK1663" s="34"/>
      <c r="AR1663" s="35"/>
      <c r="AS1663" s="34"/>
      <c r="AZ1663" s="35"/>
      <c r="BA1663" s="34"/>
      <c r="BH1663" s="35"/>
      <c r="BI1663" s="34"/>
      <c r="BP1663" s="35"/>
      <c r="BQ1663" s="34"/>
      <c r="BX1663" s="35"/>
      <c r="BY1663" s="34"/>
      <c r="CF1663" s="35"/>
      <c r="CG1663" s="34"/>
      <c r="CN1663" s="35"/>
      <c r="CO1663" s="34"/>
      <c r="CV1663" s="35"/>
      <c r="CW1663" s="34"/>
      <c r="DD1663" s="35"/>
      <c r="DE1663" s="34"/>
      <c r="DL1663" s="35"/>
      <c r="DM1663" s="34"/>
      <c r="DT1663" s="35"/>
      <c r="DU1663" s="34"/>
      <c r="EB1663" s="35"/>
      <c r="EC1663" s="34"/>
      <c r="EJ1663" s="35"/>
      <c r="EK1663" s="34"/>
      <c r="ER1663" s="35"/>
      <c r="ES1663" s="34"/>
      <c r="EZ1663" s="35"/>
      <c r="FA1663" s="34"/>
      <c r="FH1663" s="35"/>
      <c r="FI1663" s="34"/>
      <c r="FP1663" s="35"/>
      <c r="FQ1663" s="34"/>
      <c r="FX1663" s="35"/>
      <c r="FY1663" s="34"/>
      <c r="GF1663" s="35"/>
      <c r="GG1663" s="34"/>
      <c r="GN1663" s="35"/>
      <c r="GO1663" s="34"/>
      <c r="GV1663" s="35"/>
      <c r="GW1663" s="34"/>
      <c r="HD1663" s="35"/>
      <c r="HE1663" s="34"/>
      <c r="HL1663" s="35"/>
      <c r="HM1663" s="34"/>
      <c r="HT1663" s="35"/>
      <c r="HU1663" s="34"/>
      <c r="IB1663" s="35"/>
      <c r="IC1663" s="34"/>
      <c r="IJ1663" s="35"/>
      <c r="IK1663" s="34"/>
      <c r="IR1663" s="35"/>
      <c r="IS1663" s="34"/>
      <c r="IZ1663" s="35"/>
      <c r="JA1663" s="34"/>
      <c r="JH1663" s="35"/>
      <c r="JI1663" s="34"/>
      <c r="JP1663" s="35"/>
      <c r="JQ1663" s="34"/>
      <c r="JX1663" s="35"/>
      <c r="JY1663" s="34"/>
      <c r="KF1663" s="35"/>
      <c r="KG1663" s="34"/>
      <c r="KN1663" s="35"/>
      <c r="KO1663" s="34"/>
      <c r="KV1663" s="35"/>
      <c r="KW1663" s="34"/>
      <c r="LD1663" s="35"/>
      <c r="LE1663" s="34"/>
      <c r="LL1663" s="35"/>
      <c r="LM1663" s="34"/>
      <c r="LT1663" s="35"/>
      <c r="LU1663" s="34"/>
      <c r="MB1663" s="35"/>
      <c r="MC1663" s="34"/>
      <c r="MJ1663" s="35"/>
      <c r="MK1663" s="34"/>
      <c r="MR1663" s="35"/>
      <c r="MS1663" s="34"/>
      <c r="MZ1663" s="35"/>
      <c r="NA1663" s="34"/>
      <c r="NH1663" s="35"/>
      <c r="NI1663" s="34"/>
      <c r="NP1663" s="35"/>
      <c r="NQ1663" s="34"/>
      <c r="NX1663" s="35"/>
      <c r="NY1663" s="34"/>
      <c r="OF1663" s="35"/>
      <c r="OG1663" s="34"/>
      <c r="ON1663" s="35"/>
      <c r="OO1663" s="34"/>
      <c r="OV1663" s="35"/>
      <c r="OW1663" s="34"/>
      <c r="PD1663" s="35"/>
      <c r="PE1663" s="34"/>
      <c r="PL1663" s="35"/>
      <c r="PM1663" s="34"/>
      <c r="PT1663" s="35"/>
      <c r="PU1663" s="34"/>
      <c r="QB1663" s="35"/>
      <c r="QC1663" s="34"/>
      <c r="QJ1663" s="35"/>
      <c r="QK1663" s="34"/>
      <c r="QR1663" s="35"/>
      <c r="QS1663" s="34"/>
      <c r="QZ1663" s="35"/>
      <c r="RA1663" s="34"/>
      <c r="RH1663" s="35"/>
      <c r="RI1663" s="34"/>
      <c r="RP1663" s="35"/>
      <c r="RQ1663" s="34"/>
      <c r="RX1663" s="35"/>
      <c r="RY1663" s="34"/>
      <c r="SF1663" s="35"/>
      <c r="SG1663" s="34"/>
      <c r="SN1663" s="35"/>
      <c r="SO1663" s="34"/>
      <c r="SV1663" s="35"/>
      <c r="SW1663" s="34"/>
      <c r="TD1663" s="35"/>
      <c r="TE1663" s="34"/>
      <c r="TL1663" s="35"/>
      <c r="TM1663" s="34"/>
      <c r="TT1663" s="35"/>
      <c r="TU1663" s="34"/>
      <c r="UB1663" s="35"/>
      <c r="UC1663" s="34"/>
      <c r="UJ1663" s="35"/>
      <c r="UK1663" s="34"/>
      <c r="UR1663" s="35"/>
      <c r="US1663" s="34"/>
      <c r="UZ1663" s="35"/>
      <c r="VA1663" s="34"/>
      <c r="VH1663" s="35"/>
      <c r="VI1663" s="34"/>
      <c r="VP1663" s="35"/>
      <c r="VQ1663" s="34"/>
      <c r="VX1663" s="35"/>
      <c r="VY1663" s="34"/>
      <c r="WF1663" s="35"/>
      <c r="WG1663" s="34"/>
      <c r="WN1663" s="35"/>
      <c r="WO1663" s="34"/>
      <c r="WV1663" s="35"/>
      <c r="WW1663" s="34"/>
      <c r="XD1663" s="35"/>
      <c r="XE1663" s="34"/>
      <c r="XL1663" s="35"/>
      <c r="XM1663" s="34"/>
      <c r="XT1663" s="35"/>
      <c r="XU1663" s="34"/>
      <c r="YB1663" s="35"/>
      <c r="YC1663" s="34"/>
      <c r="YJ1663" s="35"/>
      <c r="YK1663" s="34"/>
      <c r="YR1663" s="35"/>
      <c r="YS1663" s="34"/>
      <c r="YZ1663" s="35"/>
      <c r="ZA1663" s="34"/>
      <c r="ZH1663" s="35"/>
      <c r="ZI1663" s="34"/>
      <c r="ZP1663" s="35"/>
      <c r="ZQ1663" s="34"/>
      <c r="ZX1663" s="35"/>
      <c r="ZY1663" s="34"/>
      <c r="AAF1663" s="35"/>
      <c r="AAG1663" s="34"/>
      <c r="AAN1663" s="35"/>
      <c r="AAO1663" s="34"/>
      <c r="AAV1663" s="35"/>
      <c r="AAW1663" s="34"/>
      <c r="ABD1663" s="35"/>
      <c r="ABE1663" s="34"/>
      <c r="ABL1663" s="35"/>
      <c r="ABM1663" s="34"/>
      <c r="ABT1663" s="35"/>
      <c r="ABU1663" s="34"/>
      <c r="ACB1663" s="35"/>
      <c r="ACC1663" s="34"/>
      <c r="ACJ1663" s="35"/>
      <c r="ACK1663" s="34"/>
      <c r="ACR1663" s="35"/>
      <c r="ACS1663" s="34"/>
      <c r="ACZ1663" s="35"/>
      <c r="ADA1663" s="34"/>
      <c r="ADH1663" s="35"/>
      <c r="ADI1663" s="34"/>
      <c r="ADP1663" s="35"/>
      <c r="ADQ1663" s="34"/>
      <c r="ADX1663" s="35"/>
      <c r="ADY1663" s="34"/>
      <c r="AEF1663" s="35"/>
      <c r="AEG1663" s="34"/>
      <c r="AEN1663" s="35"/>
      <c r="AEO1663" s="34"/>
      <c r="AEV1663" s="35"/>
      <c r="AEW1663" s="34"/>
      <c r="AFD1663" s="35"/>
      <c r="AFE1663" s="34"/>
      <c r="AFL1663" s="35"/>
      <c r="AFM1663" s="34"/>
      <c r="AFT1663" s="35"/>
      <c r="AFU1663" s="34"/>
      <c r="AGB1663" s="35"/>
      <c r="AGC1663" s="34"/>
      <c r="AGJ1663" s="35"/>
      <c r="AGK1663" s="34"/>
      <c r="AGR1663" s="35"/>
      <c r="AGS1663" s="34"/>
      <c r="AGZ1663" s="35"/>
      <c r="AHA1663" s="34"/>
      <c r="AHH1663" s="35"/>
      <c r="AHI1663" s="34"/>
      <c r="AHP1663" s="35"/>
      <c r="AHQ1663" s="34"/>
      <c r="AHX1663" s="35"/>
      <c r="AHY1663" s="34"/>
      <c r="AIF1663" s="35"/>
      <c r="AIG1663" s="34"/>
      <c r="AIN1663" s="35"/>
      <c r="AIO1663" s="34"/>
      <c r="AIV1663" s="35"/>
      <c r="AIW1663" s="34"/>
      <c r="AJD1663" s="35"/>
      <c r="AJE1663" s="34"/>
      <c r="AJL1663" s="35"/>
      <c r="AJM1663" s="34"/>
      <c r="AJT1663" s="35"/>
      <c r="AJU1663" s="34"/>
      <c r="AKB1663" s="35"/>
      <c r="AKC1663" s="34"/>
      <c r="AKJ1663" s="35"/>
      <c r="AKK1663" s="34"/>
      <c r="AKR1663" s="35"/>
      <c r="AKS1663" s="34"/>
      <c r="AKZ1663" s="35"/>
      <c r="ALA1663" s="34"/>
      <c r="ALH1663" s="35"/>
      <c r="ALI1663" s="34"/>
      <c r="ALP1663" s="35"/>
      <c r="ALQ1663" s="34"/>
      <c r="ALX1663" s="35"/>
      <c r="ALY1663" s="34"/>
      <c r="AMF1663" s="35"/>
      <c r="AMG1663" s="34"/>
      <c r="AMN1663" s="35"/>
      <c r="AMO1663" s="34"/>
      <c r="AMV1663" s="35"/>
      <c r="AMW1663" s="34"/>
      <c r="AND1663" s="35"/>
      <c r="ANE1663" s="34"/>
      <c r="ANL1663" s="35"/>
      <c r="ANM1663" s="34"/>
      <c r="ANT1663" s="35"/>
      <c r="ANU1663" s="34"/>
      <c r="AOB1663" s="35"/>
      <c r="AOC1663" s="34"/>
      <c r="AOJ1663" s="35"/>
      <c r="AOK1663" s="34"/>
      <c r="AOR1663" s="35"/>
      <c r="AOS1663" s="34"/>
      <c r="AOZ1663" s="35"/>
      <c r="APA1663" s="34"/>
      <c r="APH1663" s="35"/>
      <c r="API1663" s="34"/>
      <c r="APP1663" s="35"/>
      <c r="APQ1663" s="34"/>
      <c r="APX1663" s="35"/>
      <c r="APY1663" s="34"/>
      <c r="AQF1663" s="35"/>
      <c r="AQG1663" s="34"/>
      <c r="AQN1663" s="35"/>
      <c r="AQO1663" s="34"/>
      <c r="AQV1663" s="35"/>
      <c r="AQW1663" s="34"/>
      <c r="ARD1663" s="35"/>
      <c r="ARE1663" s="34"/>
      <c r="ARL1663" s="35"/>
      <c r="ARM1663" s="34"/>
      <c r="ART1663" s="35"/>
      <c r="ARU1663" s="34"/>
      <c r="ASB1663" s="35"/>
      <c r="ASC1663" s="34"/>
      <c r="ASJ1663" s="35"/>
      <c r="ASK1663" s="34"/>
      <c r="ASR1663" s="35"/>
      <c r="ASS1663" s="34"/>
      <c r="ASZ1663" s="35"/>
      <c r="ATA1663" s="34"/>
      <c r="ATH1663" s="35"/>
      <c r="ATI1663" s="34"/>
      <c r="ATP1663" s="35"/>
      <c r="ATQ1663" s="34"/>
      <c r="ATX1663" s="35"/>
      <c r="ATY1663" s="34"/>
      <c r="AUF1663" s="35"/>
      <c r="AUG1663" s="34"/>
      <c r="AUN1663" s="35"/>
      <c r="AUO1663" s="34"/>
      <c r="AUV1663" s="35"/>
      <c r="AUW1663" s="34"/>
      <c r="AVD1663" s="35"/>
      <c r="AVE1663" s="34"/>
      <c r="AVL1663" s="35"/>
      <c r="AVM1663" s="34"/>
      <c r="AVT1663" s="35"/>
      <c r="AVU1663" s="34"/>
      <c r="AWB1663" s="35"/>
      <c r="AWC1663" s="34"/>
      <c r="AWJ1663" s="35"/>
      <c r="AWK1663" s="34"/>
      <c r="AWR1663" s="35"/>
      <c r="AWS1663" s="34"/>
      <c r="AWZ1663" s="35"/>
      <c r="AXA1663" s="34"/>
      <c r="AXH1663" s="35"/>
      <c r="AXI1663" s="34"/>
      <c r="AXP1663" s="35"/>
      <c r="AXQ1663" s="34"/>
      <c r="AXX1663" s="35"/>
      <c r="AXY1663" s="34"/>
      <c r="AYF1663" s="35"/>
      <c r="AYG1663" s="34"/>
      <c r="AYN1663" s="35"/>
      <c r="AYO1663" s="34"/>
      <c r="AYV1663" s="35"/>
      <c r="AYW1663" s="34"/>
      <c r="AZD1663" s="35"/>
      <c r="AZE1663" s="34"/>
      <c r="AZL1663" s="35"/>
      <c r="AZM1663" s="34"/>
      <c r="AZT1663" s="35"/>
      <c r="AZU1663" s="34"/>
      <c r="BAB1663" s="35"/>
      <c r="BAC1663" s="34"/>
      <c r="BAJ1663" s="35"/>
      <c r="BAK1663" s="34"/>
      <c r="BAR1663" s="35"/>
      <c r="BAS1663" s="34"/>
      <c r="BAZ1663" s="35"/>
      <c r="BBA1663" s="34"/>
      <c r="BBH1663" s="35"/>
      <c r="BBI1663" s="34"/>
      <c r="BBP1663" s="35"/>
      <c r="BBQ1663" s="34"/>
      <c r="BBX1663" s="35"/>
      <c r="BBY1663" s="34"/>
      <c r="BCF1663" s="35"/>
      <c r="BCG1663" s="34"/>
      <c r="BCN1663" s="35"/>
      <c r="BCO1663" s="34"/>
      <c r="BCV1663" s="35"/>
      <c r="BCW1663" s="34"/>
      <c r="BDD1663" s="35"/>
      <c r="BDE1663" s="34"/>
      <c r="BDL1663" s="35"/>
      <c r="BDM1663" s="34"/>
      <c r="BDT1663" s="35"/>
      <c r="BDU1663" s="34"/>
      <c r="BEB1663" s="35"/>
      <c r="BEC1663" s="34"/>
      <c r="BEJ1663" s="35"/>
      <c r="BEK1663" s="34"/>
      <c r="BER1663" s="35"/>
      <c r="BES1663" s="34"/>
      <c r="BEZ1663" s="35"/>
      <c r="BFA1663" s="34"/>
      <c r="BFH1663" s="35"/>
      <c r="BFI1663" s="34"/>
      <c r="BFP1663" s="35"/>
      <c r="BFQ1663" s="34"/>
      <c r="BFX1663" s="35"/>
      <c r="BFY1663" s="34"/>
      <c r="BGF1663" s="35"/>
      <c r="BGG1663" s="34"/>
      <c r="BGN1663" s="35"/>
      <c r="BGO1663" s="34"/>
      <c r="BGV1663" s="35"/>
      <c r="BGW1663" s="34"/>
      <c r="BHD1663" s="35"/>
      <c r="BHE1663" s="34"/>
      <c r="BHL1663" s="35"/>
      <c r="BHM1663" s="34"/>
      <c r="BHT1663" s="35"/>
      <c r="BHU1663" s="34"/>
      <c r="BIB1663" s="35"/>
      <c r="BIC1663" s="34"/>
      <c r="BIJ1663" s="35"/>
      <c r="BIK1663" s="34"/>
      <c r="BIR1663" s="35"/>
      <c r="BIS1663" s="34"/>
      <c r="BIZ1663" s="35"/>
      <c r="BJA1663" s="34"/>
      <c r="BJH1663" s="35"/>
      <c r="BJI1663" s="34"/>
      <c r="BJP1663" s="35"/>
      <c r="BJQ1663" s="34"/>
      <c r="BJX1663" s="35"/>
      <c r="BJY1663" s="34"/>
      <c r="BKF1663" s="35"/>
      <c r="BKG1663" s="34"/>
      <c r="BKN1663" s="35"/>
      <c r="BKO1663" s="34"/>
      <c r="BKV1663" s="35"/>
      <c r="BKW1663" s="34"/>
      <c r="BLD1663" s="35"/>
      <c r="BLE1663" s="34"/>
      <c r="BLL1663" s="35"/>
      <c r="BLM1663" s="34"/>
      <c r="BLT1663" s="35"/>
      <c r="BLU1663" s="34"/>
      <c r="BMB1663" s="35"/>
      <c r="BMC1663" s="34"/>
      <c r="BMJ1663" s="35"/>
      <c r="BMK1663" s="34"/>
      <c r="BMR1663" s="35"/>
      <c r="BMS1663" s="34"/>
      <c r="BMZ1663" s="35"/>
      <c r="BNA1663" s="34"/>
      <c r="BNH1663" s="35"/>
      <c r="BNI1663" s="34"/>
      <c r="BNP1663" s="35"/>
      <c r="BNQ1663" s="34"/>
      <c r="BNX1663" s="35"/>
      <c r="BNY1663" s="34"/>
      <c r="BOF1663" s="35"/>
      <c r="BOG1663" s="34"/>
      <c r="BON1663" s="35"/>
      <c r="BOO1663" s="34"/>
      <c r="BOV1663" s="35"/>
      <c r="BOW1663" s="34"/>
      <c r="BPD1663" s="35"/>
      <c r="BPE1663" s="34"/>
      <c r="BPL1663" s="35"/>
      <c r="BPM1663" s="34"/>
      <c r="BPT1663" s="35"/>
      <c r="BPU1663" s="34"/>
      <c r="BQB1663" s="35"/>
      <c r="BQC1663" s="34"/>
      <c r="BQJ1663" s="35"/>
      <c r="BQK1663" s="34"/>
      <c r="BQR1663" s="35"/>
      <c r="BQS1663" s="34"/>
      <c r="BQZ1663" s="35"/>
      <c r="BRA1663" s="34"/>
      <c r="BRH1663" s="35"/>
      <c r="BRI1663" s="34"/>
      <c r="BRP1663" s="35"/>
      <c r="BRQ1663" s="34"/>
      <c r="BRX1663" s="35"/>
      <c r="BRY1663" s="34"/>
      <c r="BSF1663" s="35"/>
      <c r="BSG1663" s="34"/>
      <c r="BSN1663" s="35"/>
      <c r="BSO1663" s="34"/>
      <c r="BSV1663" s="35"/>
      <c r="BSW1663" s="34"/>
      <c r="BTD1663" s="35"/>
      <c r="BTE1663" s="34"/>
      <c r="BTL1663" s="35"/>
      <c r="BTM1663" s="34"/>
      <c r="BTT1663" s="35"/>
      <c r="BTU1663" s="34"/>
      <c r="BUB1663" s="35"/>
      <c r="BUC1663" s="34"/>
      <c r="BUJ1663" s="35"/>
      <c r="BUK1663" s="34"/>
      <c r="BUR1663" s="35"/>
      <c r="BUS1663" s="34"/>
      <c r="BUZ1663" s="35"/>
      <c r="BVA1663" s="34"/>
      <c r="BVH1663" s="35"/>
      <c r="BVI1663" s="34"/>
      <c r="BVP1663" s="35"/>
      <c r="BVQ1663" s="34"/>
      <c r="BVX1663" s="35"/>
      <c r="BVY1663" s="34"/>
      <c r="BWF1663" s="35"/>
      <c r="BWG1663" s="34"/>
      <c r="BWN1663" s="35"/>
      <c r="BWO1663" s="34"/>
      <c r="BWV1663" s="35"/>
      <c r="BWW1663" s="34"/>
      <c r="BXD1663" s="35"/>
      <c r="BXE1663" s="34"/>
      <c r="BXL1663" s="35"/>
      <c r="BXM1663" s="34"/>
      <c r="BXT1663" s="35"/>
      <c r="BXU1663" s="34"/>
      <c r="BYB1663" s="35"/>
      <c r="BYC1663" s="34"/>
      <c r="BYJ1663" s="35"/>
      <c r="BYK1663" s="34"/>
      <c r="BYR1663" s="35"/>
      <c r="BYS1663" s="34"/>
      <c r="BYZ1663" s="35"/>
      <c r="BZA1663" s="34"/>
      <c r="BZH1663" s="35"/>
      <c r="BZI1663" s="34"/>
      <c r="BZP1663" s="35"/>
      <c r="BZQ1663" s="34"/>
      <c r="BZX1663" s="35"/>
      <c r="BZY1663" s="34"/>
      <c r="CAF1663" s="35"/>
      <c r="CAG1663" s="34"/>
      <c r="CAN1663" s="35"/>
      <c r="CAO1663" s="34"/>
      <c r="CAV1663" s="35"/>
      <c r="CAW1663" s="34"/>
      <c r="CBD1663" s="35"/>
      <c r="CBE1663" s="34"/>
      <c r="CBL1663" s="35"/>
      <c r="CBM1663" s="34"/>
      <c r="CBT1663" s="35"/>
      <c r="CBU1663" s="34"/>
      <c r="CCB1663" s="35"/>
      <c r="CCC1663" s="34"/>
      <c r="CCJ1663" s="35"/>
      <c r="CCK1663" s="34"/>
      <c r="CCR1663" s="35"/>
      <c r="CCS1663" s="34"/>
      <c r="CCZ1663" s="35"/>
      <c r="CDA1663" s="34"/>
      <c r="CDH1663" s="35"/>
      <c r="CDI1663" s="34"/>
      <c r="CDP1663" s="35"/>
      <c r="CDQ1663" s="34"/>
      <c r="CDX1663" s="35"/>
      <c r="CDY1663" s="34"/>
      <c r="CEF1663" s="35"/>
      <c r="CEG1663" s="34"/>
      <c r="CEN1663" s="35"/>
      <c r="CEO1663" s="34"/>
      <c r="CEV1663" s="35"/>
      <c r="CEW1663" s="34"/>
      <c r="CFD1663" s="35"/>
      <c r="CFE1663" s="34"/>
      <c r="CFL1663" s="35"/>
      <c r="CFM1663" s="34"/>
      <c r="CFT1663" s="35"/>
      <c r="CFU1663" s="34"/>
      <c r="CGB1663" s="35"/>
      <c r="CGC1663" s="34"/>
      <c r="CGJ1663" s="35"/>
      <c r="CGK1663" s="34"/>
      <c r="CGR1663" s="35"/>
      <c r="CGS1663" s="34"/>
      <c r="CGZ1663" s="35"/>
      <c r="CHA1663" s="34"/>
      <c r="CHH1663" s="35"/>
      <c r="CHI1663" s="34"/>
      <c r="CHP1663" s="35"/>
      <c r="CHQ1663" s="34"/>
      <c r="CHX1663" s="35"/>
      <c r="CHY1663" s="34"/>
      <c r="CIF1663" s="35"/>
      <c r="CIG1663" s="34"/>
      <c r="CIN1663" s="35"/>
      <c r="CIO1663" s="34"/>
      <c r="CIV1663" s="35"/>
      <c r="CIW1663" s="34"/>
      <c r="CJD1663" s="35"/>
      <c r="CJE1663" s="34"/>
      <c r="CJL1663" s="35"/>
      <c r="CJM1663" s="34"/>
      <c r="CJT1663" s="35"/>
      <c r="CJU1663" s="34"/>
      <c r="CKB1663" s="35"/>
      <c r="CKC1663" s="34"/>
      <c r="CKJ1663" s="35"/>
      <c r="CKK1663" s="34"/>
      <c r="CKR1663" s="35"/>
      <c r="CKS1663" s="34"/>
      <c r="CKZ1663" s="35"/>
      <c r="CLA1663" s="34"/>
      <c r="CLH1663" s="35"/>
      <c r="CLI1663" s="34"/>
      <c r="CLP1663" s="35"/>
      <c r="CLQ1663" s="34"/>
      <c r="CLX1663" s="35"/>
      <c r="CLY1663" s="34"/>
      <c r="CMF1663" s="35"/>
      <c r="CMG1663" s="34"/>
      <c r="CMN1663" s="35"/>
      <c r="CMO1663" s="34"/>
      <c r="CMV1663" s="35"/>
      <c r="CMW1663" s="34"/>
      <c r="CND1663" s="35"/>
      <c r="CNE1663" s="34"/>
      <c r="CNL1663" s="35"/>
      <c r="CNM1663" s="34"/>
      <c r="CNT1663" s="35"/>
      <c r="CNU1663" s="34"/>
      <c r="COB1663" s="35"/>
      <c r="COC1663" s="34"/>
      <c r="COJ1663" s="35"/>
      <c r="COK1663" s="34"/>
      <c r="COR1663" s="35"/>
      <c r="COS1663" s="34"/>
      <c r="COZ1663" s="35"/>
      <c r="CPA1663" s="34"/>
      <c r="CPH1663" s="35"/>
      <c r="CPI1663" s="34"/>
      <c r="CPP1663" s="35"/>
      <c r="CPQ1663" s="34"/>
      <c r="CPX1663" s="35"/>
      <c r="CPY1663" s="34"/>
      <c r="CQF1663" s="35"/>
      <c r="CQG1663" s="34"/>
      <c r="CQN1663" s="35"/>
      <c r="CQO1663" s="34"/>
      <c r="CQV1663" s="35"/>
      <c r="CQW1663" s="34"/>
      <c r="CRD1663" s="35"/>
      <c r="CRE1663" s="34"/>
      <c r="CRL1663" s="35"/>
      <c r="CRM1663" s="34"/>
      <c r="CRT1663" s="35"/>
      <c r="CRU1663" s="34"/>
      <c r="CSB1663" s="35"/>
      <c r="CSC1663" s="34"/>
      <c r="CSJ1663" s="35"/>
      <c r="CSK1663" s="34"/>
      <c r="CSR1663" s="35"/>
      <c r="CSS1663" s="34"/>
      <c r="CSZ1663" s="35"/>
      <c r="CTA1663" s="34"/>
      <c r="CTH1663" s="35"/>
      <c r="CTI1663" s="34"/>
      <c r="CTP1663" s="35"/>
      <c r="CTQ1663" s="34"/>
      <c r="CTX1663" s="35"/>
      <c r="CTY1663" s="34"/>
      <c r="CUF1663" s="35"/>
      <c r="CUG1663" s="34"/>
      <c r="CUN1663" s="35"/>
      <c r="CUO1663" s="34"/>
      <c r="CUV1663" s="35"/>
      <c r="CUW1663" s="34"/>
      <c r="CVD1663" s="35"/>
      <c r="CVE1663" s="34"/>
      <c r="CVL1663" s="35"/>
      <c r="CVM1663" s="34"/>
      <c r="CVT1663" s="35"/>
      <c r="CVU1663" s="34"/>
      <c r="CWB1663" s="35"/>
      <c r="CWC1663" s="34"/>
      <c r="CWJ1663" s="35"/>
      <c r="CWK1663" s="34"/>
      <c r="CWR1663" s="35"/>
      <c r="CWS1663" s="34"/>
      <c r="CWZ1663" s="35"/>
      <c r="CXA1663" s="34"/>
      <c r="CXH1663" s="35"/>
      <c r="CXI1663" s="34"/>
      <c r="CXP1663" s="35"/>
      <c r="CXQ1663" s="34"/>
      <c r="CXX1663" s="35"/>
      <c r="CXY1663" s="34"/>
      <c r="CYF1663" s="35"/>
      <c r="CYG1663" s="34"/>
      <c r="CYN1663" s="35"/>
      <c r="CYO1663" s="34"/>
      <c r="CYV1663" s="35"/>
      <c r="CYW1663" s="34"/>
      <c r="CZD1663" s="35"/>
      <c r="CZE1663" s="34"/>
      <c r="CZL1663" s="35"/>
      <c r="CZM1663" s="34"/>
      <c r="CZT1663" s="35"/>
      <c r="CZU1663" s="34"/>
      <c r="DAB1663" s="35"/>
      <c r="DAC1663" s="34"/>
      <c r="DAJ1663" s="35"/>
      <c r="DAK1663" s="34"/>
      <c r="DAR1663" s="35"/>
      <c r="DAS1663" s="34"/>
      <c r="DAZ1663" s="35"/>
      <c r="DBA1663" s="34"/>
      <c r="DBH1663" s="35"/>
      <c r="DBI1663" s="34"/>
      <c r="DBP1663" s="35"/>
      <c r="DBQ1663" s="34"/>
      <c r="DBX1663" s="35"/>
      <c r="DBY1663" s="34"/>
      <c r="DCF1663" s="35"/>
      <c r="DCG1663" s="34"/>
      <c r="DCN1663" s="35"/>
      <c r="DCO1663" s="34"/>
      <c r="DCV1663" s="35"/>
      <c r="DCW1663" s="34"/>
      <c r="DDD1663" s="35"/>
      <c r="DDE1663" s="34"/>
      <c r="DDL1663" s="35"/>
      <c r="DDM1663" s="34"/>
      <c r="DDT1663" s="35"/>
      <c r="DDU1663" s="34"/>
      <c r="DEB1663" s="35"/>
      <c r="DEC1663" s="34"/>
      <c r="DEJ1663" s="35"/>
      <c r="DEK1663" s="34"/>
      <c r="DER1663" s="35"/>
      <c r="DES1663" s="34"/>
      <c r="DEZ1663" s="35"/>
      <c r="DFA1663" s="34"/>
      <c r="DFH1663" s="35"/>
      <c r="DFI1663" s="34"/>
      <c r="DFP1663" s="35"/>
      <c r="DFQ1663" s="34"/>
      <c r="DFX1663" s="35"/>
      <c r="DFY1663" s="34"/>
      <c r="DGF1663" s="35"/>
      <c r="DGG1663" s="34"/>
      <c r="DGN1663" s="35"/>
      <c r="DGO1663" s="34"/>
      <c r="DGV1663" s="35"/>
      <c r="DGW1663" s="34"/>
      <c r="DHD1663" s="35"/>
      <c r="DHE1663" s="34"/>
      <c r="DHL1663" s="35"/>
      <c r="DHM1663" s="34"/>
      <c r="DHT1663" s="35"/>
      <c r="DHU1663" s="34"/>
      <c r="DIB1663" s="35"/>
      <c r="DIC1663" s="34"/>
      <c r="DIJ1663" s="35"/>
      <c r="DIK1663" s="34"/>
      <c r="DIR1663" s="35"/>
      <c r="DIS1663" s="34"/>
      <c r="DIZ1663" s="35"/>
      <c r="DJA1663" s="34"/>
      <c r="DJH1663" s="35"/>
      <c r="DJI1663" s="34"/>
      <c r="DJP1663" s="35"/>
      <c r="DJQ1663" s="34"/>
      <c r="DJX1663" s="35"/>
      <c r="DJY1663" s="34"/>
      <c r="DKF1663" s="35"/>
      <c r="DKG1663" s="34"/>
      <c r="DKN1663" s="35"/>
      <c r="DKO1663" s="34"/>
      <c r="DKV1663" s="35"/>
      <c r="DKW1663" s="34"/>
      <c r="DLD1663" s="35"/>
      <c r="DLE1663" s="34"/>
      <c r="DLL1663" s="35"/>
      <c r="DLM1663" s="34"/>
      <c r="DLT1663" s="35"/>
      <c r="DLU1663" s="34"/>
      <c r="DMB1663" s="35"/>
      <c r="DMC1663" s="34"/>
      <c r="DMJ1663" s="35"/>
      <c r="DMK1663" s="34"/>
      <c r="DMR1663" s="35"/>
      <c r="DMS1663" s="34"/>
      <c r="DMZ1663" s="35"/>
      <c r="DNA1663" s="34"/>
      <c r="DNH1663" s="35"/>
      <c r="DNI1663" s="34"/>
      <c r="DNP1663" s="35"/>
      <c r="DNQ1663" s="34"/>
      <c r="DNX1663" s="35"/>
      <c r="DNY1663" s="34"/>
      <c r="DOF1663" s="35"/>
      <c r="DOG1663" s="34"/>
      <c r="DON1663" s="35"/>
      <c r="DOO1663" s="34"/>
      <c r="DOV1663" s="35"/>
      <c r="DOW1663" s="34"/>
      <c r="DPD1663" s="35"/>
      <c r="DPE1663" s="34"/>
      <c r="DPL1663" s="35"/>
      <c r="DPM1663" s="34"/>
      <c r="DPT1663" s="35"/>
      <c r="DPU1663" s="34"/>
      <c r="DQB1663" s="35"/>
      <c r="DQC1663" s="34"/>
      <c r="DQJ1663" s="35"/>
      <c r="DQK1663" s="34"/>
      <c r="DQR1663" s="35"/>
      <c r="DQS1663" s="34"/>
      <c r="DQZ1663" s="35"/>
      <c r="DRA1663" s="34"/>
      <c r="DRH1663" s="35"/>
      <c r="DRI1663" s="34"/>
      <c r="DRP1663" s="35"/>
      <c r="DRQ1663" s="34"/>
      <c r="DRX1663" s="35"/>
      <c r="DRY1663" s="34"/>
      <c r="DSF1663" s="35"/>
      <c r="DSG1663" s="34"/>
      <c r="DSN1663" s="35"/>
      <c r="DSO1663" s="34"/>
      <c r="DSV1663" s="35"/>
      <c r="DSW1663" s="34"/>
      <c r="DTD1663" s="35"/>
      <c r="DTE1663" s="34"/>
      <c r="DTL1663" s="35"/>
      <c r="DTM1663" s="34"/>
      <c r="DTT1663" s="35"/>
      <c r="DTU1663" s="34"/>
      <c r="DUB1663" s="35"/>
      <c r="DUC1663" s="34"/>
      <c r="DUJ1663" s="35"/>
      <c r="DUK1663" s="34"/>
      <c r="DUR1663" s="35"/>
      <c r="DUS1663" s="34"/>
      <c r="DUZ1663" s="35"/>
      <c r="DVA1663" s="34"/>
      <c r="DVH1663" s="35"/>
      <c r="DVI1663" s="34"/>
      <c r="DVP1663" s="35"/>
      <c r="DVQ1663" s="34"/>
      <c r="DVX1663" s="35"/>
      <c r="DVY1663" s="34"/>
      <c r="DWF1663" s="35"/>
      <c r="DWG1663" s="34"/>
      <c r="DWN1663" s="35"/>
      <c r="DWO1663" s="34"/>
      <c r="DWV1663" s="35"/>
      <c r="DWW1663" s="34"/>
      <c r="DXD1663" s="35"/>
      <c r="DXE1663" s="34"/>
      <c r="DXL1663" s="35"/>
      <c r="DXM1663" s="34"/>
      <c r="DXT1663" s="35"/>
      <c r="DXU1663" s="34"/>
      <c r="DYB1663" s="35"/>
      <c r="DYC1663" s="34"/>
      <c r="DYJ1663" s="35"/>
      <c r="DYK1663" s="34"/>
      <c r="DYR1663" s="35"/>
      <c r="DYS1663" s="34"/>
      <c r="DYZ1663" s="35"/>
      <c r="DZA1663" s="34"/>
      <c r="DZH1663" s="35"/>
      <c r="DZI1663" s="34"/>
      <c r="DZP1663" s="35"/>
      <c r="DZQ1663" s="34"/>
      <c r="DZX1663" s="35"/>
      <c r="DZY1663" s="34"/>
      <c r="EAF1663" s="35"/>
      <c r="EAG1663" s="34"/>
      <c r="EAN1663" s="35"/>
      <c r="EAO1663" s="34"/>
      <c r="EAV1663" s="35"/>
      <c r="EAW1663" s="34"/>
      <c r="EBD1663" s="35"/>
      <c r="EBE1663" s="34"/>
      <c r="EBL1663" s="35"/>
      <c r="EBM1663" s="34"/>
      <c r="EBT1663" s="35"/>
      <c r="EBU1663" s="34"/>
      <c r="ECB1663" s="35"/>
      <c r="ECC1663" s="34"/>
      <c r="ECJ1663" s="35"/>
      <c r="ECK1663" s="34"/>
      <c r="ECR1663" s="35"/>
      <c r="ECS1663" s="34"/>
      <c r="ECZ1663" s="35"/>
      <c r="EDA1663" s="34"/>
      <c r="EDH1663" s="35"/>
      <c r="EDI1663" s="34"/>
      <c r="EDP1663" s="35"/>
      <c r="EDQ1663" s="34"/>
      <c r="EDX1663" s="35"/>
      <c r="EDY1663" s="34"/>
      <c r="EEF1663" s="35"/>
      <c r="EEG1663" s="34"/>
      <c r="EEN1663" s="35"/>
      <c r="EEO1663" s="34"/>
      <c r="EEV1663" s="35"/>
      <c r="EEW1663" s="34"/>
      <c r="EFD1663" s="35"/>
      <c r="EFE1663" s="34"/>
      <c r="EFL1663" s="35"/>
      <c r="EFM1663" s="34"/>
      <c r="EFT1663" s="35"/>
      <c r="EFU1663" s="34"/>
      <c r="EGB1663" s="35"/>
      <c r="EGC1663" s="34"/>
      <c r="EGJ1663" s="35"/>
      <c r="EGK1663" s="34"/>
      <c r="EGR1663" s="35"/>
      <c r="EGS1663" s="34"/>
      <c r="EGZ1663" s="35"/>
      <c r="EHA1663" s="34"/>
      <c r="EHH1663" s="35"/>
      <c r="EHI1663" s="34"/>
      <c r="EHP1663" s="35"/>
      <c r="EHQ1663" s="34"/>
      <c r="EHX1663" s="35"/>
      <c r="EHY1663" s="34"/>
      <c r="EIF1663" s="35"/>
      <c r="EIG1663" s="34"/>
      <c r="EIN1663" s="35"/>
      <c r="EIO1663" s="34"/>
      <c r="EIV1663" s="35"/>
      <c r="EIW1663" s="34"/>
      <c r="EJD1663" s="35"/>
      <c r="EJE1663" s="34"/>
      <c r="EJL1663" s="35"/>
      <c r="EJM1663" s="34"/>
      <c r="EJT1663" s="35"/>
      <c r="EJU1663" s="34"/>
      <c r="EKB1663" s="35"/>
      <c r="EKC1663" s="34"/>
      <c r="EKJ1663" s="35"/>
      <c r="EKK1663" s="34"/>
      <c r="EKR1663" s="35"/>
      <c r="EKS1663" s="34"/>
      <c r="EKZ1663" s="35"/>
      <c r="ELA1663" s="34"/>
      <c r="ELH1663" s="35"/>
      <c r="ELI1663" s="34"/>
      <c r="ELP1663" s="35"/>
      <c r="ELQ1663" s="34"/>
      <c r="ELX1663" s="35"/>
      <c r="ELY1663" s="34"/>
      <c r="EMF1663" s="35"/>
      <c r="EMG1663" s="34"/>
      <c r="EMN1663" s="35"/>
      <c r="EMO1663" s="34"/>
      <c r="EMV1663" s="35"/>
      <c r="EMW1663" s="34"/>
      <c r="END1663" s="35"/>
      <c r="ENE1663" s="34"/>
      <c r="ENL1663" s="35"/>
      <c r="ENM1663" s="34"/>
      <c r="ENT1663" s="35"/>
      <c r="ENU1663" s="34"/>
      <c r="EOB1663" s="35"/>
      <c r="EOC1663" s="34"/>
      <c r="EOJ1663" s="35"/>
      <c r="EOK1663" s="34"/>
      <c r="EOR1663" s="35"/>
      <c r="EOS1663" s="34"/>
      <c r="EOZ1663" s="35"/>
      <c r="EPA1663" s="34"/>
      <c r="EPH1663" s="35"/>
      <c r="EPI1663" s="34"/>
      <c r="EPP1663" s="35"/>
      <c r="EPQ1663" s="34"/>
      <c r="EPX1663" s="35"/>
      <c r="EPY1663" s="34"/>
      <c r="EQF1663" s="35"/>
      <c r="EQG1663" s="34"/>
      <c r="EQN1663" s="35"/>
      <c r="EQO1663" s="34"/>
      <c r="EQV1663" s="35"/>
      <c r="EQW1663" s="34"/>
      <c r="ERD1663" s="35"/>
      <c r="ERE1663" s="34"/>
      <c r="ERL1663" s="35"/>
      <c r="ERM1663" s="34"/>
      <c r="ERT1663" s="35"/>
      <c r="ERU1663" s="34"/>
      <c r="ESB1663" s="35"/>
      <c r="ESC1663" s="34"/>
      <c r="ESJ1663" s="35"/>
      <c r="ESK1663" s="34"/>
      <c r="ESR1663" s="35"/>
      <c r="ESS1663" s="34"/>
      <c r="ESZ1663" s="35"/>
      <c r="ETA1663" s="34"/>
      <c r="ETH1663" s="35"/>
      <c r="ETI1663" s="34"/>
      <c r="ETP1663" s="35"/>
      <c r="ETQ1663" s="34"/>
      <c r="ETX1663" s="35"/>
      <c r="ETY1663" s="34"/>
      <c r="EUF1663" s="35"/>
      <c r="EUG1663" s="34"/>
      <c r="EUN1663" s="35"/>
      <c r="EUO1663" s="34"/>
      <c r="EUV1663" s="35"/>
      <c r="EUW1663" s="34"/>
      <c r="EVD1663" s="35"/>
      <c r="EVE1663" s="34"/>
      <c r="EVL1663" s="35"/>
      <c r="EVM1663" s="34"/>
      <c r="EVT1663" s="35"/>
      <c r="EVU1663" s="34"/>
      <c r="EWB1663" s="35"/>
      <c r="EWC1663" s="34"/>
      <c r="EWJ1663" s="35"/>
      <c r="EWK1663" s="34"/>
      <c r="EWR1663" s="35"/>
      <c r="EWS1663" s="34"/>
      <c r="EWZ1663" s="35"/>
      <c r="EXA1663" s="34"/>
      <c r="EXH1663" s="35"/>
      <c r="EXI1663" s="34"/>
      <c r="EXP1663" s="35"/>
      <c r="EXQ1663" s="34"/>
      <c r="EXX1663" s="35"/>
      <c r="EXY1663" s="34"/>
      <c r="EYF1663" s="35"/>
      <c r="EYG1663" s="34"/>
      <c r="EYN1663" s="35"/>
      <c r="EYO1663" s="34"/>
      <c r="EYV1663" s="35"/>
      <c r="EYW1663" s="34"/>
      <c r="EZD1663" s="35"/>
      <c r="EZE1663" s="34"/>
      <c r="EZL1663" s="35"/>
      <c r="EZM1663" s="34"/>
      <c r="EZT1663" s="35"/>
      <c r="EZU1663" s="34"/>
      <c r="FAB1663" s="35"/>
      <c r="FAC1663" s="34"/>
      <c r="FAJ1663" s="35"/>
      <c r="FAK1663" s="34"/>
      <c r="FAR1663" s="35"/>
      <c r="FAS1663" s="34"/>
      <c r="FAZ1663" s="35"/>
      <c r="FBA1663" s="34"/>
      <c r="FBH1663" s="35"/>
      <c r="FBI1663" s="34"/>
      <c r="FBP1663" s="35"/>
      <c r="FBQ1663" s="34"/>
      <c r="FBX1663" s="35"/>
      <c r="FBY1663" s="34"/>
      <c r="FCF1663" s="35"/>
      <c r="FCG1663" s="34"/>
      <c r="FCN1663" s="35"/>
      <c r="FCO1663" s="34"/>
      <c r="FCV1663" s="35"/>
      <c r="FCW1663" s="34"/>
      <c r="FDD1663" s="35"/>
      <c r="FDE1663" s="34"/>
      <c r="FDL1663" s="35"/>
      <c r="FDM1663" s="34"/>
      <c r="FDT1663" s="35"/>
      <c r="FDU1663" s="34"/>
      <c r="FEB1663" s="35"/>
      <c r="FEC1663" s="34"/>
      <c r="FEJ1663" s="35"/>
      <c r="FEK1663" s="34"/>
      <c r="FER1663" s="35"/>
      <c r="FES1663" s="34"/>
      <c r="FEZ1663" s="35"/>
      <c r="FFA1663" s="34"/>
      <c r="FFH1663" s="35"/>
      <c r="FFI1663" s="34"/>
      <c r="FFP1663" s="35"/>
      <c r="FFQ1663" s="34"/>
      <c r="FFX1663" s="35"/>
      <c r="FFY1663" s="34"/>
      <c r="FGF1663" s="35"/>
      <c r="FGG1663" s="34"/>
      <c r="FGN1663" s="35"/>
      <c r="FGO1663" s="34"/>
      <c r="FGV1663" s="35"/>
      <c r="FGW1663" s="34"/>
      <c r="FHD1663" s="35"/>
      <c r="FHE1663" s="34"/>
      <c r="FHL1663" s="35"/>
      <c r="FHM1663" s="34"/>
      <c r="FHT1663" s="35"/>
      <c r="FHU1663" s="34"/>
      <c r="FIB1663" s="35"/>
      <c r="FIC1663" s="34"/>
      <c r="FIJ1663" s="35"/>
      <c r="FIK1663" s="34"/>
      <c r="FIR1663" s="35"/>
      <c r="FIS1663" s="34"/>
      <c r="FIZ1663" s="35"/>
      <c r="FJA1663" s="34"/>
      <c r="FJH1663" s="35"/>
      <c r="FJI1663" s="34"/>
      <c r="FJP1663" s="35"/>
      <c r="FJQ1663" s="34"/>
      <c r="FJX1663" s="35"/>
      <c r="FJY1663" s="34"/>
      <c r="FKF1663" s="35"/>
      <c r="FKG1663" s="34"/>
      <c r="FKN1663" s="35"/>
      <c r="FKO1663" s="34"/>
      <c r="FKV1663" s="35"/>
      <c r="FKW1663" s="34"/>
      <c r="FLD1663" s="35"/>
      <c r="FLE1663" s="34"/>
      <c r="FLL1663" s="35"/>
      <c r="FLM1663" s="34"/>
      <c r="FLT1663" s="35"/>
      <c r="FLU1663" s="34"/>
      <c r="FMB1663" s="35"/>
      <c r="FMC1663" s="34"/>
      <c r="FMJ1663" s="35"/>
      <c r="FMK1663" s="34"/>
      <c r="FMR1663" s="35"/>
      <c r="FMS1663" s="34"/>
      <c r="FMZ1663" s="35"/>
      <c r="FNA1663" s="34"/>
      <c r="FNH1663" s="35"/>
      <c r="FNI1663" s="34"/>
      <c r="FNP1663" s="35"/>
      <c r="FNQ1663" s="34"/>
      <c r="FNX1663" s="35"/>
      <c r="FNY1663" s="34"/>
      <c r="FOF1663" s="35"/>
      <c r="FOG1663" s="34"/>
      <c r="FON1663" s="35"/>
      <c r="FOO1663" s="34"/>
      <c r="FOV1663" s="35"/>
      <c r="FOW1663" s="34"/>
      <c r="FPD1663" s="35"/>
      <c r="FPE1663" s="34"/>
      <c r="FPL1663" s="35"/>
      <c r="FPM1663" s="34"/>
      <c r="FPT1663" s="35"/>
      <c r="FPU1663" s="34"/>
      <c r="FQB1663" s="35"/>
      <c r="FQC1663" s="34"/>
      <c r="FQJ1663" s="35"/>
      <c r="FQK1663" s="34"/>
      <c r="FQR1663" s="35"/>
      <c r="FQS1663" s="34"/>
      <c r="FQZ1663" s="35"/>
      <c r="FRA1663" s="34"/>
      <c r="FRH1663" s="35"/>
      <c r="FRI1663" s="34"/>
      <c r="FRP1663" s="35"/>
      <c r="FRQ1663" s="34"/>
      <c r="FRX1663" s="35"/>
      <c r="FRY1663" s="34"/>
      <c r="FSF1663" s="35"/>
      <c r="FSG1663" s="34"/>
      <c r="FSN1663" s="35"/>
      <c r="FSO1663" s="34"/>
      <c r="FSV1663" s="35"/>
      <c r="FSW1663" s="34"/>
      <c r="FTD1663" s="35"/>
      <c r="FTE1663" s="34"/>
      <c r="FTL1663" s="35"/>
      <c r="FTM1663" s="34"/>
      <c r="FTT1663" s="35"/>
      <c r="FTU1663" s="34"/>
      <c r="FUB1663" s="35"/>
      <c r="FUC1663" s="34"/>
      <c r="FUJ1663" s="35"/>
      <c r="FUK1663" s="34"/>
      <c r="FUR1663" s="35"/>
      <c r="FUS1663" s="34"/>
      <c r="FUZ1663" s="35"/>
      <c r="FVA1663" s="34"/>
      <c r="FVH1663" s="35"/>
      <c r="FVI1663" s="34"/>
      <c r="FVP1663" s="35"/>
      <c r="FVQ1663" s="34"/>
      <c r="FVX1663" s="35"/>
      <c r="FVY1663" s="34"/>
      <c r="FWF1663" s="35"/>
      <c r="FWG1663" s="34"/>
      <c r="FWN1663" s="35"/>
      <c r="FWO1663" s="34"/>
      <c r="FWV1663" s="35"/>
      <c r="FWW1663" s="34"/>
      <c r="FXD1663" s="35"/>
      <c r="FXE1663" s="34"/>
      <c r="FXL1663" s="35"/>
      <c r="FXM1663" s="34"/>
      <c r="FXT1663" s="35"/>
      <c r="FXU1663" s="34"/>
      <c r="FYB1663" s="35"/>
      <c r="FYC1663" s="34"/>
      <c r="FYJ1663" s="35"/>
      <c r="FYK1663" s="34"/>
      <c r="FYR1663" s="35"/>
      <c r="FYS1663" s="34"/>
      <c r="FYZ1663" s="35"/>
      <c r="FZA1663" s="34"/>
      <c r="FZH1663" s="35"/>
      <c r="FZI1663" s="34"/>
      <c r="FZP1663" s="35"/>
      <c r="FZQ1663" s="34"/>
      <c r="FZX1663" s="35"/>
      <c r="FZY1663" s="34"/>
      <c r="GAF1663" s="35"/>
      <c r="GAG1663" s="34"/>
      <c r="GAN1663" s="35"/>
      <c r="GAO1663" s="34"/>
      <c r="GAV1663" s="35"/>
      <c r="GAW1663" s="34"/>
      <c r="GBD1663" s="35"/>
      <c r="GBE1663" s="34"/>
      <c r="GBL1663" s="35"/>
      <c r="GBM1663" s="34"/>
      <c r="GBT1663" s="35"/>
      <c r="GBU1663" s="34"/>
      <c r="GCB1663" s="35"/>
      <c r="GCC1663" s="34"/>
      <c r="GCJ1663" s="35"/>
      <c r="GCK1663" s="34"/>
      <c r="GCR1663" s="35"/>
      <c r="GCS1663" s="34"/>
      <c r="GCZ1663" s="35"/>
      <c r="GDA1663" s="34"/>
      <c r="GDH1663" s="35"/>
      <c r="GDI1663" s="34"/>
      <c r="GDP1663" s="35"/>
      <c r="GDQ1663" s="34"/>
      <c r="GDX1663" s="35"/>
      <c r="GDY1663" s="34"/>
      <c r="GEF1663" s="35"/>
      <c r="GEG1663" s="34"/>
      <c r="GEN1663" s="35"/>
      <c r="GEO1663" s="34"/>
      <c r="GEV1663" s="35"/>
      <c r="GEW1663" s="34"/>
      <c r="GFD1663" s="35"/>
      <c r="GFE1663" s="34"/>
      <c r="GFL1663" s="35"/>
      <c r="GFM1663" s="34"/>
      <c r="GFT1663" s="35"/>
      <c r="GFU1663" s="34"/>
      <c r="GGB1663" s="35"/>
      <c r="GGC1663" s="34"/>
      <c r="GGJ1663" s="35"/>
      <c r="GGK1663" s="34"/>
      <c r="GGR1663" s="35"/>
      <c r="GGS1663" s="34"/>
      <c r="GGZ1663" s="35"/>
      <c r="GHA1663" s="34"/>
      <c r="GHH1663" s="35"/>
      <c r="GHI1663" s="34"/>
      <c r="GHP1663" s="35"/>
      <c r="GHQ1663" s="34"/>
      <c r="GHX1663" s="35"/>
      <c r="GHY1663" s="34"/>
      <c r="GIF1663" s="35"/>
      <c r="GIG1663" s="34"/>
      <c r="GIN1663" s="35"/>
      <c r="GIO1663" s="34"/>
      <c r="GIV1663" s="35"/>
      <c r="GIW1663" s="34"/>
      <c r="GJD1663" s="35"/>
      <c r="GJE1663" s="34"/>
      <c r="GJL1663" s="35"/>
      <c r="GJM1663" s="34"/>
      <c r="GJT1663" s="35"/>
      <c r="GJU1663" s="34"/>
      <c r="GKB1663" s="35"/>
      <c r="GKC1663" s="34"/>
      <c r="GKJ1663" s="35"/>
      <c r="GKK1663" s="34"/>
      <c r="GKR1663" s="35"/>
      <c r="GKS1663" s="34"/>
      <c r="GKZ1663" s="35"/>
      <c r="GLA1663" s="34"/>
      <c r="GLH1663" s="35"/>
      <c r="GLI1663" s="34"/>
      <c r="GLP1663" s="35"/>
      <c r="GLQ1663" s="34"/>
      <c r="GLX1663" s="35"/>
      <c r="GLY1663" s="34"/>
      <c r="GMF1663" s="35"/>
      <c r="GMG1663" s="34"/>
      <c r="GMN1663" s="35"/>
      <c r="GMO1663" s="34"/>
      <c r="GMV1663" s="35"/>
      <c r="GMW1663" s="34"/>
      <c r="GND1663" s="35"/>
      <c r="GNE1663" s="34"/>
      <c r="GNL1663" s="35"/>
      <c r="GNM1663" s="34"/>
      <c r="GNT1663" s="35"/>
      <c r="GNU1663" s="34"/>
      <c r="GOB1663" s="35"/>
      <c r="GOC1663" s="34"/>
      <c r="GOJ1663" s="35"/>
      <c r="GOK1663" s="34"/>
      <c r="GOR1663" s="35"/>
      <c r="GOS1663" s="34"/>
      <c r="GOZ1663" s="35"/>
      <c r="GPA1663" s="34"/>
      <c r="GPH1663" s="35"/>
      <c r="GPI1663" s="34"/>
      <c r="GPP1663" s="35"/>
      <c r="GPQ1663" s="34"/>
      <c r="GPX1663" s="35"/>
      <c r="GPY1663" s="34"/>
      <c r="GQF1663" s="35"/>
      <c r="GQG1663" s="34"/>
      <c r="GQN1663" s="35"/>
      <c r="GQO1663" s="34"/>
      <c r="GQV1663" s="35"/>
      <c r="GQW1663" s="34"/>
      <c r="GRD1663" s="35"/>
      <c r="GRE1663" s="34"/>
      <c r="GRL1663" s="35"/>
      <c r="GRM1663" s="34"/>
      <c r="GRT1663" s="35"/>
      <c r="GRU1663" s="34"/>
      <c r="GSB1663" s="35"/>
      <c r="GSC1663" s="34"/>
      <c r="GSJ1663" s="35"/>
      <c r="GSK1663" s="34"/>
      <c r="GSR1663" s="35"/>
      <c r="GSS1663" s="34"/>
      <c r="GSZ1663" s="35"/>
      <c r="GTA1663" s="34"/>
      <c r="GTH1663" s="35"/>
      <c r="GTI1663" s="34"/>
      <c r="GTP1663" s="35"/>
      <c r="GTQ1663" s="34"/>
      <c r="GTX1663" s="35"/>
      <c r="GTY1663" s="34"/>
      <c r="GUF1663" s="35"/>
      <c r="GUG1663" s="34"/>
      <c r="GUN1663" s="35"/>
      <c r="GUO1663" s="34"/>
      <c r="GUV1663" s="35"/>
      <c r="GUW1663" s="34"/>
      <c r="GVD1663" s="35"/>
      <c r="GVE1663" s="34"/>
      <c r="GVL1663" s="35"/>
      <c r="GVM1663" s="34"/>
      <c r="GVT1663" s="35"/>
      <c r="GVU1663" s="34"/>
      <c r="GWB1663" s="35"/>
      <c r="GWC1663" s="34"/>
      <c r="GWJ1663" s="35"/>
      <c r="GWK1663" s="34"/>
      <c r="GWR1663" s="35"/>
      <c r="GWS1663" s="34"/>
      <c r="GWZ1663" s="35"/>
      <c r="GXA1663" s="34"/>
      <c r="GXH1663" s="35"/>
      <c r="GXI1663" s="34"/>
      <c r="GXP1663" s="35"/>
      <c r="GXQ1663" s="34"/>
      <c r="GXX1663" s="35"/>
      <c r="GXY1663" s="34"/>
      <c r="GYF1663" s="35"/>
      <c r="GYG1663" s="34"/>
      <c r="GYN1663" s="35"/>
      <c r="GYO1663" s="34"/>
      <c r="GYV1663" s="35"/>
      <c r="GYW1663" s="34"/>
      <c r="GZD1663" s="35"/>
      <c r="GZE1663" s="34"/>
      <c r="GZL1663" s="35"/>
      <c r="GZM1663" s="34"/>
      <c r="GZT1663" s="35"/>
      <c r="GZU1663" s="34"/>
      <c r="HAB1663" s="35"/>
      <c r="HAC1663" s="34"/>
      <c r="HAJ1663" s="35"/>
      <c r="HAK1663" s="34"/>
      <c r="HAR1663" s="35"/>
      <c r="HAS1663" s="34"/>
      <c r="HAZ1663" s="35"/>
      <c r="HBA1663" s="34"/>
      <c r="HBH1663" s="35"/>
      <c r="HBI1663" s="34"/>
      <c r="HBP1663" s="35"/>
      <c r="HBQ1663" s="34"/>
      <c r="HBX1663" s="35"/>
      <c r="HBY1663" s="34"/>
      <c r="HCF1663" s="35"/>
      <c r="HCG1663" s="34"/>
      <c r="HCN1663" s="35"/>
      <c r="HCO1663" s="34"/>
      <c r="HCV1663" s="35"/>
      <c r="HCW1663" s="34"/>
      <c r="HDD1663" s="35"/>
      <c r="HDE1663" s="34"/>
      <c r="HDL1663" s="35"/>
      <c r="HDM1663" s="34"/>
      <c r="HDT1663" s="35"/>
      <c r="HDU1663" s="34"/>
      <c r="HEB1663" s="35"/>
      <c r="HEC1663" s="34"/>
      <c r="HEJ1663" s="35"/>
      <c r="HEK1663" s="34"/>
      <c r="HER1663" s="35"/>
      <c r="HES1663" s="34"/>
      <c r="HEZ1663" s="35"/>
      <c r="HFA1663" s="34"/>
      <c r="HFH1663" s="35"/>
      <c r="HFI1663" s="34"/>
      <c r="HFP1663" s="35"/>
      <c r="HFQ1663" s="34"/>
      <c r="HFX1663" s="35"/>
      <c r="HFY1663" s="34"/>
      <c r="HGF1663" s="35"/>
      <c r="HGG1663" s="34"/>
      <c r="HGN1663" s="35"/>
      <c r="HGO1663" s="34"/>
      <c r="HGV1663" s="35"/>
      <c r="HGW1663" s="34"/>
      <c r="HHD1663" s="35"/>
      <c r="HHE1663" s="34"/>
      <c r="HHL1663" s="35"/>
      <c r="HHM1663" s="34"/>
      <c r="HHT1663" s="35"/>
      <c r="HHU1663" s="34"/>
      <c r="HIB1663" s="35"/>
      <c r="HIC1663" s="34"/>
      <c r="HIJ1663" s="35"/>
      <c r="HIK1663" s="34"/>
      <c r="HIR1663" s="35"/>
      <c r="HIS1663" s="34"/>
      <c r="HIZ1663" s="35"/>
      <c r="HJA1663" s="34"/>
      <c r="HJH1663" s="35"/>
      <c r="HJI1663" s="34"/>
      <c r="HJP1663" s="35"/>
      <c r="HJQ1663" s="34"/>
      <c r="HJX1663" s="35"/>
      <c r="HJY1663" s="34"/>
      <c r="HKF1663" s="35"/>
      <c r="HKG1663" s="34"/>
      <c r="HKN1663" s="35"/>
      <c r="HKO1663" s="34"/>
      <c r="HKV1663" s="35"/>
      <c r="HKW1663" s="34"/>
      <c r="HLD1663" s="35"/>
      <c r="HLE1663" s="34"/>
      <c r="HLL1663" s="35"/>
      <c r="HLM1663" s="34"/>
      <c r="HLT1663" s="35"/>
      <c r="HLU1663" s="34"/>
      <c r="HMB1663" s="35"/>
      <c r="HMC1663" s="34"/>
      <c r="HMJ1663" s="35"/>
      <c r="HMK1663" s="34"/>
      <c r="HMR1663" s="35"/>
      <c r="HMS1663" s="34"/>
      <c r="HMZ1663" s="35"/>
      <c r="HNA1663" s="34"/>
      <c r="HNH1663" s="35"/>
      <c r="HNI1663" s="34"/>
      <c r="HNP1663" s="35"/>
      <c r="HNQ1663" s="34"/>
      <c r="HNX1663" s="35"/>
      <c r="HNY1663" s="34"/>
      <c r="HOF1663" s="35"/>
      <c r="HOG1663" s="34"/>
      <c r="HON1663" s="35"/>
      <c r="HOO1663" s="34"/>
      <c r="HOV1663" s="35"/>
      <c r="HOW1663" s="34"/>
      <c r="HPD1663" s="35"/>
      <c r="HPE1663" s="34"/>
      <c r="HPL1663" s="35"/>
      <c r="HPM1663" s="34"/>
      <c r="HPT1663" s="35"/>
      <c r="HPU1663" s="34"/>
      <c r="HQB1663" s="35"/>
      <c r="HQC1663" s="34"/>
      <c r="HQJ1663" s="35"/>
      <c r="HQK1663" s="34"/>
      <c r="HQR1663" s="35"/>
      <c r="HQS1663" s="34"/>
      <c r="HQZ1663" s="35"/>
      <c r="HRA1663" s="34"/>
      <c r="HRH1663" s="35"/>
      <c r="HRI1663" s="34"/>
      <c r="HRP1663" s="35"/>
      <c r="HRQ1663" s="34"/>
      <c r="HRX1663" s="35"/>
      <c r="HRY1663" s="34"/>
      <c r="HSF1663" s="35"/>
      <c r="HSG1663" s="34"/>
      <c r="HSN1663" s="35"/>
      <c r="HSO1663" s="34"/>
      <c r="HSV1663" s="35"/>
      <c r="HSW1663" s="34"/>
      <c r="HTD1663" s="35"/>
      <c r="HTE1663" s="34"/>
      <c r="HTL1663" s="35"/>
      <c r="HTM1663" s="34"/>
      <c r="HTT1663" s="35"/>
      <c r="HTU1663" s="34"/>
      <c r="HUB1663" s="35"/>
      <c r="HUC1663" s="34"/>
      <c r="HUJ1663" s="35"/>
      <c r="HUK1663" s="34"/>
      <c r="HUR1663" s="35"/>
      <c r="HUS1663" s="34"/>
      <c r="HUZ1663" s="35"/>
      <c r="HVA1663" s="34"/>
      <c r="HVH1663" s="35"/>
      <c r="HVI1663" s="34"/>
      <c r="HVP1663" s="35"/>
      <c r="HVQ1663" s="34"/>
      <c r="HVX1663" s="35"/>
      <c r="HVY1663" s="34"/>
      <c r="HWF1663" s="35"/>
      <c r="HWG1663" s="34"/>
      <c r="HWN1663" s="35"/>
      <c r="HWO1663" s="34"/>
      <c r="HWV1663" s="35"/>
      <c r="HWW1663" s="34"/>
      <c r="HXD1663" s="35"/>
      <c r="HXE1663" s="34"/>
      <c r="HXL1663" s="35"/>
      <c r="HXM1663" s="34"/>
      <c r="HXT1663" s="35"/>
      <c r="HXU1663" s="34"/>
      <c r="HYB1663" s="35"/>
      <c r="HYC1663" s="34"/>
      <c r="HYJ1663" s="35"/>
      <c r="HYK1663" s="34"/>
      <c r="HYR1663" s="35"/>
      <c r="HYS1663" s="34"/>
      <c r="HYZ1663" s="35"/>
      <c r="HZA1663" s="34"/>
      <c r="HZH1663" s="35"/>
      <c r="HZI1663" s="34"/>
      <c r="HZP1663" s="35"/>
      <c r="HZQ1663" s="34"/>
      <c r="HZX1663" s="35"/>
      <c r="HZY1663" s="34"/>
      <c r="IAF1663" s="35"/>
      <c r="IAG1663" s="34"/>
      <c r="IAN1663" s="35"/>
      <c r="IAO1663" s="34"/>
      <c r="IAV1663" s="35"/>
      <c r="IAW1663" s="34"/>
      <c r="IBD1663" s="35"/>
      <c r="IBE1663" s="34"/>
      <c r="IBL1663" s="35"/>
      <c r="IBM1663" s="34"/>
      <c r="IBT1663" s="35"/>
      <c r="IBU1663" s="34"/>
      <c r="ICB1663" s="35"/>
      <c r="ICC1663" s="34"/>
      <c r="ICJ1663" s="35"/>
      <c r="ICK1663" s="34"/>
      <c r="ICR1663" s="35"/>
      <c r="ICS1663" s="34"/>
      <c r="ICZ1663" s="35"/>
      <c r="IDA1663" s="34"/>
      <c r="IDH1663" s="35"/>
      <c r="IDI1663" s="34"/>
      <c r="IDP1663" s="35"/>
      <c r="IDQ1663" s="34"/>
      <c r="IDX1663" s="35"/>
      <c r="IDY1663" s="34"/>
      <c r="IEF1663" s="35"/>
      <c r="IEG1663" s="34"/>
      <c r="IEN1663" s="35"/>
      <c r="IEO1663" s="34"/>
      <c r="IEV1663" s="35"/>
      <c r="IEW1663" s="34"/>
      <c r="IFD1663" s="35"/>
      <c r="IFE1663" s="34"/>
      <c r="IFL1663" s="35"/>
      <c r="IFM1663" s="34"/>
      <c r="IFT1663" s="35"/>
      <c r="IFU1663" s="34"/>
      <c r="IGB1663" s="35"/>
      <c r="IGC1663" s="34"/>
      <c r="IGJ1663" s="35"/>
      <c r="IGK1663" s="34"/>
      <c r="IGR1663" s="35"/>
      <c r="IGS1663" s="34"/>
      <c r="IGZ1663" s="35"/>
      <c r="IHA1663" s="34"/>
      <c r="IHH1663" s="35"/>
      <c r="IHI1663" s="34"/>
      <c r="IHP1663" s="35"/>
      <c r="IHQ1663" s="34"/>
      <c r="IHX1663" s="35"/>
      <c r="IHY1663" s="34"/>
      <c r="IIF1663" s="35"/>
      <c r="IIG1663" s="34"/>
      <c r="IIN1663" s="35"/>
      <c r="IIO1663" s="34"/>
      <c r="IIV1663" s="35"/>
      <c r="IIW1663" s="34"/>
      <c r="IJD1663" s="35"/>
      <c r="IJE1663" s="34"/>
      <c r="IJL1663" s="35"/>
      <c r="IJM1663" s="34"/>
      <c r="IJT1663" s="35"/>
      <c r="IJU1663" s="34"/>
      <c r="IKB1663" s="35"/>
      <c r="IKC1663" s="34"/>
      <c r="IKJ1663" s="35"/>
      <c r="IKK1663" s="34"/>
      <c r="IKR1663" s="35"/>
      <c r="IKS1663" s="34"/>
      <c r="IKZ1663" s="35"/>
      <c r="ILA1663" s="34"/>
      <c r="ILH1663" s="35"/>
      <c r="ILI1663" s="34"/>
      <c r="ILP1663" s="35"/>
      <c r="ILQ1663" s="34"/>
      <c r="ILX1663" s="35"/>
      <c r="ILY1663" s="34"/>
      <c r="IMF1663" s="35"/>
      <c r="IMG1663" s="34"/>
      <c r="IMN1663" s="35"/>
      <c r="IMO1663" s="34"/>
      <c r="IMV1663" s="35"/>
      <c r="IMW1663" s="34"/>
      <c r="IND1663" s="35"/>
      <c r="INE1663" s="34"/>
      <c r="INL1663" s="35"/>
      <c r="INM1663" s="34"/>
      <c r="INT1663" s="35"/>
      <c r="INU1663" s="34"/>
      <c r="IOB1663" s="35"/>
      <c r="IOC1663" s="34"/>
      <c r="IOJ1663" s="35"/>
      <c r="IOK1663" s="34"/>
      <c r="IOR1663" s="35"/>
      <c r="IOS1663" s="34"/>
      <c r="IOZ1663" s="35"/>
      <c r="IPA1663" s="34"/>
      <c r="IPH1663" s="35"/>
      <c r="IPI1663" s="34"/>
      <c r="IPP1663" s="35"/>
      <c r="IPQ1663" s="34"/>
      <c r="IPX1663" s="35"/>
      <c r="IPY1663" s="34"/>
      <c r="IQF1663" s="35"/>
      <c r="IQG1663" s="34"/>
      <c r="IQN1663" s="35"/>
      <c r="IQO1663" s="34"/>
      <c r="IQV1663" s="35"/>
      <c r="IQW1663" s="34"/>
      <c r="IRD1663" s="35"/>
      <c r="IRE1663" s="34"/>
      <c r="IRL1663" s="35"/>
      <c r="IRM1663" s="34"/>
      <c r="IRT1663" s="35"/>
      <c r="IRU1663" s="34"/>
      <c r="ISB1663" s="35"/>
      <c r="ISC1663" s="34"/>
      <c r="ISJ1663" s="35"/>
      <c r="ISK1663" s="34"/>
      <c r="ISR1663" s="35"/>
      <c r="ISS1663" s="34"/>
      <c r="ISZ1663" s="35"/>
      <c r="ITA1663" s="34"/>
      <c r="ITH1663" s="35"/>
      <c r="ITI1663" s="34"/>
      <c r="ITP1663" s="35"/>
      <c r="ITQ1663" s="34"/>
      <c r="ITX1663" s="35"/>
      <c r="ITY1663" s="34"/>
      <c r="IUF1663" s="35"/>
      <c r="IUG1663" s="34"/>
      <c r="IUN1663" s="35"/>
      <c r="IUO1663" s="34"/>
      <c r="IUV1663" s="35"/>
      <c r="IUW1663" s="34"/>
      <c r="IVD1663" s="35"/>
      <c r="IVE1663" s="34"/>
      <c r="IVL1663" s="35"/>
      <c r="IVM1663" s="34"/>
      <c r="IVT1663" s="35"/>
      <c r="IVU1663" s="34"/>
      <c r="IWB1663" s="35"/>
      <c r="IWC1663" s="34"/>
      <c r="IWJ1663" s="35"/>
      <c r="IWK1663" s="34"/>
      <c r="IWR1663" s="35"/>
      <c r="IWS1663" s="34"/>
      <c r="IWZ1663" s="35"/>
      <c r="IXA1663" s="34"/>
      <c r="IXH1663" s="35"/>
      <c r="IXI1663" s="34"/>
      <c r="IXP1663" s="35"/>
      <c r="IXQ1663" s="34"/>
      <c r="IXX1663" s="35"/>
      <c r="IXY1663" s="34"/>
      <c r="IYF1663" s="35"/>
      <c r="IYG1663" s="34"/>
      <c r="IYN1663" s="35"/>
      <c r="IYO1663" s="34"/>
      <c r="IYV1663" s="35"/>
      <c r="IYW1663" s="34"/>
      <c r="IZD1663" s="35"/>
      <c r="IZE1663" s="34"/>
      <c r="IZL1663" s="35"/>
      <c r="IZM1663" s="34"/>
      <c r="IZT1663" s="35"/>
      <c r="IZU1663" s="34"/>
      <c r="JAB1663" s="35"/>
      <c r="JAC1663" s="34"/>
      <c r="JAJ1663" s="35"/>
      <c r="JAK1663" s="34"/>
      <c r="JAR1663" s="35"/>
      <c r="JAS1663" s="34"/>
      <c r="JAZ1663" s="35"/>
      <c r="JBA1663" s="34"/>
      <c r="JBH1663" s="35"/>
      <c r="JBI1663" s="34"/>
      <c r="JBP1663" s="35"/>
      <c r="JBQ1663" s="34"/>
      <c r="JBX1663" s="35"/>
      <c r="JBY1663" s="34"/>
      <c r="JCF1663" s="35"/>
      <c r="JCG1663" s="34"/>
      <c r="JCN1663" s="35"/>
      <c r="JCO1663" s="34"/>
      <c r="JCV1663" s="35"/>
      <c r="JCW1663" s="34"/>
      <c r="JDD1663" s="35"/>
      <c r="JDE1663" s="34"/>
      <c r="JDL1663" s="35"/>
      <c r="JDM1663" s="34"/>
      <c r="JDT1663" s="35"/>
      <c r="JDU1663" s="34"/>
      <c r="JEB1663" s="35"/>
      <c r="JEC1663" s="34"/>
      <c r="JEJ1663" s="35"/>
      <c r="JEK1663" s="34"/>
      <c r="JER1663" s="35"/>
      <c r="JES1663" s="34"/>
      <c r="JEZ1663" s="35"/>
      <c r="JFA1663" s="34"/>
      <c r="JFH1663" s="35"/>
      <c r="JFI1663" s="34"/>
      <c r="JFP1663" s="35"/>
      <c r="JFQ1663" s="34"/>
      <c r="JFX1663" s="35"/>
      <c r="JFY1663" s="34"/>
      <c r="JGF1663" s="35"/>
      <c r="JGG1663" s="34"/>
      <c r="JGN1663" s="35"/>
      <c r="JGO1663" s="34"/>
      <c r="JGV1663" s="35"/>
      <c r="JGW1663" s="34"/>
      <c r="JHD1663" s="35"/>
      <c r="JHE1663" s="34"/>
      <c r="JHL1663" s="35"/>
      <c r="JHM1663" s="34"/>
      <c r="JHT1663" s="35"/>
      <c r="JHU1663" s="34"/>
      <c r="JIB1663" s="35"/>
      <c r="JIC1663" s="34"/>
      <c r="JIJ1663" s="35"/>
      <c r="JIK1663" s="34"/>
      <c r="JIR1663" s="35"/>
      <c r="JIS1663" s="34"/>
      <c r="JIZ1663" s="35"/>
      <c r="JJA1663" s="34"/>
      <c r="JJH1663" s="35"/>
      <c r="JJI1663" s="34"/>
      <c r="JJP1663" s="35"/>
      <c r="JJQ1663" s="34"/>
      <c r="JJX1663" s="35"/>
      <c r="JJY1663" s="34"/>
      <c r="JKF1663" s="35"/>
      <c r="JKG1663" s="34"/>
      <c r="JKN1663" s="35"/>
      <c r="JKO1663" s="34"/>
      <c r="JKV1663" s="35"/>
      <c r="JKW1663" s="34"/>
      <c r="JLD1663" s="35"/>
      <c r="JLE1663" s="34"/>
      <c r="JLL1663" s="35"/>
      <c r="JLM1663" s="34"/>
      <c r="JLT1663" s="35"/>
      <c r="JLU1663" s="34"/>
      <c r="JMB1663" s="35"/>
      <c r="JMC1663" s="34"/>
      <c r="JMJ1663" s="35"/>
      <c r="JMK1663" s="34"/>
      <c r="JMR1663" s="35"/>
      <c r="JMS1663" s="34"/>
      <c r="JMZ1663" s="35"/>
      <c r="JNA1663" s="34"/>
      <c r="JNH1663" s="35"/>
      <c r="JNI1663" s="34"/>
      <c r="JNP1663" s="35"/>
      <c r="JNQ1663" s="34"/>
      <c r="JNX1663" s="35"/>
      <c r="JNY1663" s="34"/>
      <c r="JOF1663" s="35"/>
      <c r="JOG1663" s="34"/>
      <c r="JON1663" s="35"/>
      <c r="JOO1663" s="34"/>
      <c r="JOV1663" s="35"/>
      <c r="JOW1663" s="34"/>
      <c r="JPD1663" s="35"/>
      <c r="JPE1663" s="34"/>
      <c r="JPL1663" s="35"/>
      <c r="JPM1663" s="34"/>
      <c r="JPT1663" s="35"/>
      <c r="JPU1663" s="34"/>
      <c r="JQB1663" s="35"/>
      <c r="JQC1663" s="34"/>
      <c r="JQJ1663" s="35"/>
      <c r="JQK1663" s="34"/>
      <c r="JQR1663" s="35"/>
      <c r="JQS1663" s="34"/>
      <c r="JQZ1663" s="35"/>
      <c r="JRA1663" s="34"/>
      <c r="JRH1663" s="35"/>
      <c r="JRI1663" s="34"/>
      <c r="JRP1663" s="35"/>
      <c r="JRQ1663" s="34"/>
      <c r="JRX1663" s="35"/>
      <c r="JRY1663" s="34"/>
      <c r="JSF1663" s="35"/>
      <c r="JSG1663" s="34"/>
      <c r="JSN1663" s="35"/>
      <c r="JSO1663" s="34"/>
      <c r="JSV1663" s="35"/>
      <c r="JSW1663" s="34"/>
      <c r="JTD1663" s="35"/>
      <c r="JTE1663" s="34"/>
      <c r="JTL1663" s="35"/>
      <c r="JTM1663" s="34"/>
      <c r="JTT1663" s="35"/>
      <c r="JTU1663" s="34"/>
      <c r="JUB1663" s="35"/>
      <c r="JUC1663" s="34"/>
      <c r="JUJ1663" s="35"/>
      <c r="JUK1663" s="34"/>
      <c r="JUR1663" s="35"/>
      <c r="JUS1663" s="34"/>
      <c r="JUZ1663" s="35"/>
      <c r="JVA1663" s="34"/>
      <c r="JVH1663" s="35"/>
      <c r="JVI1663" s="34"/>
      <c r="JVP1663" s="35"/>
      <c r="JVQ1663" s="34"/>
      <c r="JVX1663" s="35"/>
      <c r="JVY1663" s="34"/>
      <c r="JWF1663" s="35"/>
      <c r="JWG1663" s="34"/>
      <c r="JWN1663" s="35"/>
      <c r="JWO1663" s="34"/>
      <c r="JWV1663" s="35"/>
      <c r="JWW1663" s="34"/>
      <c r="JXD1663" s="35"/>
      <c r="JXE1663" s="34"/>
      <c r="JXL1663" s="35"/>
      <c r="JXM1663" s="34"/>
      <c r="JXT1663" s="35"/>
      <c r="JXU1663" s="34"/>
      <c r="JYB1663" s="35"/>
      <c r="JYC1663" s="34"/>
      <c r="JYJ1663" s="35"/>
      <c r="JYK1663" s="34"/>
      <c r="JYR1663" s="35"/>
      <c r="JYS1663" s="34"/>
      <c r="JYZ1663" s="35"/>
      <c r="JZA1663" s="34"/>
      <c r="JZH1663" s="35"/>
      <c r="JZI1663" s="34"/>
      <c r="JZP1663" s="35"/>
      <c r="JZQ1663" s="34"/>
      <c r="JZX1663" s="35"/>
      <c r="JZY1663" s="34"/>
      <c r="KAF1663" s="35"/>
      <c r="KAG1663" s="34"/>
      <c r="KAN1663" s="35"/>
      <c r="KAO1663" s="34"/>
      <c r="KAV1663" s="35"/>
      <c r="KAW1663" s="34"/>
      <c r="KBD1663" s="35"/>
      <c r="KBE1663" s="34"/>
      <c r="KBL1663" s="35"/>
      <c r="KBM1663" s="34"/>
      <c r="KBT1663" s="35"/>
      <c r="KBU1663" s="34"/>
      <c r="KCB1663" s="35"/>
      <c r="KCC1663" s="34"/>
      <c r="KCJ1663" s="35"/>
      <c r="KCK1663" s="34"/>
      <c r="KCR1663" s="35"/>
      <c r="KCS1663" s="34"/>
      <c r="KCZ1663" s="35"/>
      <c r="KDA1663" s="34"/>
      <c r="KDH1663" s="35"/>
      <c r="KDI1663" s="34"/>
      <c r="KDP1663" s="35"/>
      <c r="KDQ1663" s="34"/>
      <c r="KDX1663" s="35"/>
      <c r="KDY1663" s="34"/>
      <c r="KEF1663" s="35"/>
      <c r="KEG1663" s="34"/>
      <c r="KEN1663" s="35"/>
      <c r="KEO1663" s="34"/>
      <c r="KEV1663" s="35"/>
      <c r="KEW1663" s="34"/>
      <c r="KFD1663" s="35"/>
      <c r="KFE1663" s="34"/>
      <c r="KFL1663" s="35"/>
      <c r="KFM1663" s="34"/>
      <c r="KFT1663" s="35"/>
      <c r="KFU1663" s="34"/>
      <c r="KGB1663" s="35"/>
      <c r="KGC1663" s="34"/>
      <c r="KGJ1663" s="35"/>
      <c r="KGK1663" s="34"/>
      <c r="KGR1663" s="35"/>
      <c r="KGS1663" s="34"/>
      <c r="KGZ1663" s="35"/>
      <c r="KHA1663" s="34"/>
      <c r="KHH1663" s="35"/>
      <c r="KHI1663" s="34"/>
      <c r="KHP1663" s="35"/>
      <c r="KHQ1663" s="34"/>
      <c r="KHX1663" s="35"/>
      <c r="KHY1663" s="34"/>
      <c r="KIF1663" s="35"/>
      <c r="KIG1663" s="34"/>
      <c r="KIN1663" s="35"/>
      <c r="KIO1663" s="34"/>
      <c r="KIV1663" s="35"/>
      <c r="KIW1663" s="34"/>
      <c r="KJD1663" s="35"/>
      <c r="KJE1663" s="34"/>
      <c r="KJL1663" s="35"/>
      <c r="KJM1663" s="34"/>
      <c r="KJT1663" s="35"/>
      <c r="KJU1663" s="34"/>
      <c r="KKB1663" s="35"/>
      <c r="KKC1663" s="34"/>
      <c r="KKJ1663" s="35"/>
      <c r="KKK1663" s="34"/>
      <c r="KKR1663" s="35"/>
      <c r="KKS1663" s="34"/>
      <c r="KKZ1663" s="35"/>
      <c r="KLA1663" s="34"/>
      <c r="KLH1663" s="35"/>
      <c r="KLI1663" s="34"/>
      <c r="KLP1663" s="35"/>
      <c r="KLQ1663" s="34"/>
      <c r="KLX1663" s="35"/>
      <c r="KLY1663" s="34"/>
      <c r="KMF1663" s="35"/>
      <c r="KMG1663" s="34"/>
      <c r="KMN1663" s="35"/>
      <c r="KMO1663" s="34"/>
      <c r="KMV1663" s="35"/>
      <c r="KMW1663" s="34"/>
      <c r="KND1663" s="35"/>
      <c r="KNE1663" s="34"/>
      <c r="KNL1663" s="35"/>
      <c r="KNM1663" s="34"/>
      <c r="KNT1663" s="35"/>
      <c r="KNU1663" s="34"/>
      <c r="KOB1663" s="35"/>
      <c r="KOC1663" s="34"/>
      <c r="KOJ1663" s="35"/>
      <c r="KOK1663" s="34"/>
      <c r="KOR1663" s="35"/>
      <c r="KOS1663" s="34"/>
      <c r="KOZ1663" s="35"/>
      <c r="KPA1663" s="34"/>
      <c r="KPH1663" s="35"/>
      <c r="KPI1663" s="34"/>
      <c r="KPP1663" s="35"/>
      <c r="KPQ1663" s="34"/>
      <c r="KPX1663" s="35"/>
      <c r="KPY1663" s="34"/>
      <c r="KQF1663" s="35"/>
      <c r="KQG1663" s="34"/>
      <c r="KQN1663" s="35"/>
      <c r="KQO1663" s="34"/>
      <c r="KQV1663" s="35"/>
      <c r="KQW1663" s="34"/>
      <c r="KRD1663" s="35"/>
      <c r="KRE1663" s="34"/>
      <c r="KRL1663" s="35"/>
      <c r="KRM1663" s="34"/>
      <c r="KRT1663" s="35"/>
      <c r="KRU1663" s="34"/>
      <c r="KSB1663" s="35"/>
      <c r="KSC1663" s="34"/>
      <c r="KSJ1663" s="35"/>
      <c r="KSK1663" s="34"/>
      <c r="KSR1663" s="35"/>
      <c r="KSS1663" s="34"/>
      <c r="KSZ1663" s="35"/>
      <c r="KTA1663" s="34"/>
      <c r="KTH1663" s="35"/>
      <c r="KTI1663" s="34"/>
      <c r="KTP1663" s="35"/>
      <c r="KTQ1663" s="34"/>
      <c r="KTX1663" s="35"/>
      <c r="KTY1663" s="34"/>
      <c r="KUF1663" s="35"/>
      <c r="KUG1663" s="34"/>
      <c r="KUN1663" s="35"/>
      <c r="KUO1663" s="34"/>
      <c r="KUV1663" s="35"/>
      <c r="KUW1663" s="34"/>
      <c r="KVD1663" s="35"/>
      <c r="KVE1663" s="34"/>
      <c r="KVL1663" s="35"/>
      <c r="KVM1663" s="34"/>
      <c r="KVT1663" s="35"/>
      <c r="KVU1663" s="34"/>
      <c r="KWB1663" s="35"/>
      <c r="KWC1663" s="34"/>
      <c r="KWJ1663" s="35"/>
      <c r="KWK1663" s="34"/>
      <c r="KWR1663" s="35"/>
      <c r="KWS1663" s="34"/>
      <c r="KWZ1663" s="35"/>
      <c r="KXA1663" s="34"/>
      <c r="KXH1663" s="35"/>
      <c r="KXI1663" s="34"/>
      <c r="KXP1663" s="35"/>
      <c r="KXQ1663" s="34"/>
      <c r="KXX1663" s="35"/>
      <c r="KXY1663" s="34"/>
      <c r="KYF1663" s="35"/>
      <c r="KYG1663" s="34"/>
      <c r="KYN1663" s="35"/>
      <c r="KYO1663" s="34"/>
      <c r="KYV1663" s="35"/>
      <c r="KYW1663" s="34"/>
      <c r="KZD1663" s="35"/>
      <c r="KZE1663" s="34"/>
      <c r="KZL1663" s="35"/>
      <c r="KZM1663" s="34"/>
      <c r="KZT1663" s="35"/>
      <c r="KZU1663" s="34"/>
      <c r="LAB1663" s="35"/>
      <c r="LAC1663" s="34"/>
      <c r="LAJ1663" s="35"/>
      <c r="LAK1663" s="34"/>
      <c r="LAR1663" s="35"/>
      <c r="LAS1663" s="34"/>
      <c r="LAZ1663" s="35"/>
      <c r="LBA1663" s="34"/>
      <c r="LBH1663" s="35"/>
      <c r="LBI1663" s="34"/>
      <c r="LBP1663" s="35"/>
      <c r="LBQ1663" s="34"/>
      <c r="LBX1663" s="35"/>
      <c r="LBY1663" s="34"/>
      <c r="LCF1663" s="35"/>
      <c r="LCG1663" s="34"/>
      <c r="LCN1663" s="35"/>
      <c r="LCO1663" s="34"/>
      <c r="LCV1663" s="35"/>
      <c r="LCW1663" s="34"/>
      <c r="LDD1663" s="35"/>
      <c r="LDE1663" s="34"/>
      <c r="LDL1663" s="35"/>
      <c r="LDM1663" s="34"/>
      <c r="LDT1663" s="35"/>
      <c r="LDU1663" s="34"/>
      <c r="LEB1663" s="35"/>
      <c r="LEC1663" s="34"/>
      <c r="LEJ1663" s="35"/>
      <c r="LEK1663" s="34"/>
      <c r="LER1663" s="35"/>
      <c r="LES1663" s="34"/>
      <c r="LEZ1663" s="35"/>
      <c r="LFA1663" s="34"/>
      <c r="LFH1663" s="35"/>
      <c r="LFI1663" s="34"/>
      <c r="LFP1663" s="35"/>
      <c r="LFQ1663" s="34"/>
      <c r="LFX1663" s="35"/>
      <c r="LFY1663" s="34"/>
      <c r="LGF1663" s="35"/>
      <c r="LGG1663" s="34"/>
      <c r="LGN1663" s="35"/>
      <c r="LGO1663" s="34"/>
      <c r="LGV1663" s="35"/>
      <c r="LGW1663" s="34"/>
      <c r="LHD1663" s="35"/>
      <c r="LHE1663" s="34"/>
      <c r="LHL1663" s="35"/>
      <c r="LHM1663" s="34"/>
      <c r="LHT1663" s="35"/>
      <c r="LHU1663" s="34"/>
      <c r="LIB1663" s="35"/>
      <c r="LIC1663" s="34"/>
      <c r="LIJ1663" s="35"/>
      <c r="LIK1663" s="34"/>
      <c r="LIR1663" s="35"/>
      <c r="LIS1663" s="34"/>
      <c r="LIZ1663" s="35"/>
      <c r="LJA1663" s="34"/>
      <c r="LJH1663" s="35"/>
      <c r="LJI1663" s="34"/>
      <c r="LJP1663" s="35"/>
      <c r="LJQ1663" s="34"/>
      <c r="LJX1663" s="35"/>
      <c r="LJY1663" s="34"/>
      <c r="LKF1663" s="35"/>
      <c r="LKG1663" s="34"/>
      <c r="LKN1663" s="35"/>
      <c r="LKO1663" s="34"/>
      <c r="LKV1663" s="35"/>
      <c r="LKW1663" s="34"/>
      <c r="LLD1663" s="35"/>
      <c r="LLE1663" s="34"/>
      <c r="LLL1663" s="35"/>
      <c r="LLM1663" s="34"/>
      <c r="LLT1663" s="35"/>
      <c r="LLU1663" s="34"/>
      <c r="LMB1663" s="35"/>
      <c r="LMC1663" s="34"/>
      <c r="LMJ1663" s="35"/>
      <c r="LMK1663" s="34"/>
      <c r="LMR1663" s="35"/>
      <c r="LMS1663" s="34"/>
      <c r="LMZ1663" s="35"/>
      <c r="LNA1663" s="34"/>
      <c r="LNH1663" s="35"/>
      <c r="LNI1663" s="34"/>
      <c r="LNP1663" s="35"/>
      <c r="LNQ1663" s="34"/>
      <c r="LNX1663" s="35"/>
      <c r="LNY1663" s="34"/>
      <c r="LOF1663" s="35"/>
      <c r="LOG1663" s="34"/>
      <c r="LON1663" s="35"/>
      <c r="LOO1663" s="34"/>
      <c r="LOV1663" s="35"/>
      <c r="LOW1663" s="34"/>
      <c r="LPD1663" s="35"/>
      <c r="LPE1663" s="34"/>
      <c r="LPL1663" s="35"/>
      <c r="LPM1663" s="34"/>
      <c r="LPT1663" s="35"/>
      <c r="LPU1663" s="34"/>
      <c r="LQB1663" s="35"/>
      <c r="LQC1663" s="34"/>
      <c r="LQJ1663" s="35"/>
      <c r="LQK1663" s="34"/>
      <c r="LQR1663" s="35"/>
      <c r="LQS1663" s="34"/>
      <c r="LQZ1663" s="35"/>
      <c r="LRA1663" s="34"/>
      <c r="LRH1663" s="35"/>
      <c r="LRI1663" s="34"/>
      <c r="LRP1663" s="35"/>
      <c r="LRQ1663" s="34"/>
      <c r="LRX1663" s="35"/>
      <c r="LRY1663" s="34"/>
      <c r="LSF1663" s="35"/>
      <c r="LSG1663" s="34"/>
      <c r="LSN1663" s="35"/>
      <c r="LSO1663" s="34"/>
      <c r="LSV1663" s="35"/>
      <c r="LSW1663" s="34"/>
      <c r="LTD1663" s="35"/>
      <c r="LTE1663" s="34"/>
      <c r="LTL1663" s="35"/>
      <c r="LTM1663" s="34"/>
      <c r="LTT1663" s="35"/>
      <c r="LTU1663" s="34"/>
      <c r="LUB1663" s="35"/>
      <c r="LUC1663" s="34"/>
      <c r="LUJ1663" s="35"/>
      <c r="LUK1663" s="34"/>
      <c r="LUR1663" s="35"/>
      <c r="LUS1663" s="34"/>
      <c r="LUZ1663" s="35"/>
      <c r="LVA1663" s="34"/>
      <c r="LVH1663" s="35"/>
      <c r="LVI1663" s="34"/>
      <c r="LVP1663" s="35"/>
      <c r="LVQ1663" s="34"/>
      <c r="LVX1663" s="35"/>
      <c r="LVY1663" s="34"/>
      <c r="LWF1663" s="35"/>
      <c r="LWG1663" s="34"/>
      <c r="LWN1663" s="35"/>
      <c r="LWO1663" s="34"/>
      <c r="LWV1663" s="35"/>
      <c r="LWW1663" s="34"/>
      <c r="LXD1663" s="35"/>
      <c r="LXE1663" s="34"/>
      <c r="LXL1663" s="35"/>
      <c r="LXM1663" s="34"/>
      <c r="LXT1663" s="35"/>
      <c r="LXU1663" s="34"/>
      <c r="LYB1663" s="35"/>
      <c r="LYC1663" s="34"/>
      <c r="LYJ1663" s="35"/>
      <c r="LYK1663" s="34"/>
      <c r="LYR1663" s="35"/>
      <c r="LYS1663" s="34"/>
      <c r="LYZ1663" s="35"/>
      <c r="LZA1663" s="34"/>
      <c r="LZH1663" s="35"/>
      <c r="LZI1663" s="34"/>
      <c r="LZP1663" s="35"/>
      <c r="LZQ1663" s="34"/>
      <c r="LZX1663" s="35"/>
      <c r="LZY1663" s="34"/>
      <c r="MAF1663" s="35"/>
      <c r="MAG1663" s="34"/>
      <c r="MAN1663" s="35"/>
      <c r="MAO1663" s="34"/>
      <c r="MAV1663" s="35"/>
      <c r="MAW1663" s="34"/>
      <c r="MBD1663" s="35"/>
      <c r="MBE1663" s="34"/>
      <c r="MBL1663" s="35"/>
      <c r="MBM1663" s="34"/>
      <c r="MBT1663" s="35"/>
      <c r="MBU1663" s="34"/>
      <c r="MCB1663" s="35"/>
      <c r="MCC1663" s="34"/>
      <c r="MCJ1663" s="35"/>
      <c r="MCK1663" s="34"/>
      <c r="MCR1663" s="35"/>
      <c r="MCS1663" s="34"/>
      <c r="MCZ1663" s="35"/>
      <c r="MDA1663" s="34"/>
      <c r="MDH1663" s="35"/>
      <c r="MDI1663" s="34"/>
      <c r="MDP1663" s="35"/>
      <c r="MDQ1663" s="34"/>
      <c r="MDX1663" s="35"/>
      <c r="MDY1663" s="34"/>
      <c r="MEF1663" s="35"/>
      <c r="MEG1663" s="34"/>
      <c r="MEN1663" s="35"/>
      <c r="MEO1663" s="34"/>
      <c r="MEV1663" s="35"/>
      <c r="MEW1663" s="34"/>
      <c r="MFD1663" s="35"/>
      <c r="MFE1663" s="34"/>
      <c r="MFL1663" s="35"/>
      <c r="MFM1663" s="34"/>
      <c r="MFT1663" s="35"/>
      <c r="MFU1663" s="34"/>
      <c r="MGB1663" s="35"/>
      <c r="MGC1663" s="34"/>
      <c r="MGJ1663" s="35"/>
      <c r="MGK1663" s="34"/>
      <c r="MGR1663" s="35"/>
      <c r="MGS1663" s="34"/>
      <c r="MGZ1663" s="35"/>
      <c r="MHA1663" s="34"/>
      <c r="MHH1663" s="35"/>
      <c r="MHI1663" s="34"/>
      <c r="MHP1663" s="35"/>
      <c r="MHQ1663" s="34"/>
      <c r="MHX1663" s="35"/>
      <c r="MHY1663" s="34"/>
      <c r="MIF1663" s="35"/>
      <c r="MIG1663" s="34"/>
      <c r="MIN1663" s="35"/>
      <c r="MIO1663" s="34"/>
      <c r="MIV1663" s="35"/>
      <c r="MIW1663" s="34"/>
      <c r="MJD1663" s="35"/>
      <c r="MJE1663" s="34"/>
      <c r="MJL1663" s="35"/>
      <c r="MJM1663" s="34"/>
      <c r="MJT1663" s="35"/>
      <c r="MJU1663" s="34"/>
      <c r="MKB1663" s="35"/>
      <c r="MKC1663" s="34"/>
      <c r="MKJ1663" s="35"/>
      <c r="MKK1663" s="34"/>
      <c r="MKR1663" s="35"/>
      <c r="MKS1663" s="34"/>
      <c r="MKZ1663" s="35"/>
      <c r="MLA1663" s="34"/>
      <c r="MLH1663" s="35"/>
      <c r="MLI1663" s="34"/>
      <c r="MLP1663" s="35"/>
      <c r="MLQ1663" s="34"/>
      <c r="MLX1663" s="35"/>
      <c r="MLY1663" s="34"/>
      <c r="MMF1663" s="35"/>
      <c r="MMG1663" s="34"/>
      <c r="MMN1663" s="35"/>
      <c r="MMO1663" s="34"/>
      <c r="MMV1663" s="35"/>
      <c r="MMW1663" s="34"/>
      <c r="MND1663" s="35"/>
      <c r="MNE1663" s="34"/>
      <c r="MNL1663" s="35"/>
      <c r="MNM1663" s="34"/>
      <c r="MNT1663" s="35"/>
      <c r="MNU1663" s="34"/>
      <c r="MOB1663" s="35"/>
      <c r="MOC1663" s="34"/>
      <c r="MOJ1663" s="35"/>
      <c r="MOK1663" s="34"/>
      <c r="MOR1663" s="35"/>
      <c r="MOS1663" s="34"/>
      <c r="MOZ1663" s="35"/>
      <c r="MPA1663" s="34"/>
      <c r="MPH1663" s="35"/>
      <c r="MPI1663" s="34"/>
      <c r="MPP1663" s="35"/>
      <c r="MPQ1663" s="34"/>
      <c r="MPX1663" s="35"/>
      <c r="MPY1663" s="34"/>
      <c r="MQF1663" s="35"/>
      <c r="MQG1663" s="34"/>
      <c r="MQN1663" s="35"/>
      <c r="MQO1663" s="34"/>
      <c r="MQV1663" s="35"/>
      <c r="MQW1663" s="34"/>
      <c r="MRD1663" s="35"/>
      <c r="MRE1663" s="34"/>
      <c r="MRL1663" s="35"/>
      <c r="MRM1663" s="34"/>
      <c r="MRT1663" s="35"/>
      <c r="MRU1663" s="34"/>
      <c r="MSB1663" s="35"/>
      <c r="MSC1663" s="34"/>
      <c r="MSJ1663" s="35"/>
      <c r="MSK1663" s="34"/>
      <c r="MSR1663" s="35"/>
      <c r="MSS1663" s="34"/>
      <c r="MSZ1663" s="35"/>
      <c r="MTA1663" s="34"/>
      <c r="MTH1663" s="35"/>
      <c r="MTI1663" s="34"/>
      <c r="MTP1663" s="35"/>
      <c r="MTQ1663" s="34"/>
      <c r="MTX1663" s="35"/>
      <c r="MTY1663" s="34"/>
      <c r="MUF1663" s="35"/>
      <c r="MUG1663" s="34"/>
      <c r="MUN1663" s="35"/>
      <c r="MUO1663" s="34"/>
      <c r="MUV1663" s="35"/>
      <c r="MUW1663" s="34"/>
      <c r="MVD1663" s="35"/>
      <c r="MVE1663" s="34"/>
      <c r="MVL1663" s="35"/>
      <c r="MVM1663" s="34"/>
      <c r="MVT1663" s="35"/>
      <c r="MVU1663" s="34"/>
      <c r="MWB1663" s="35"/>
      <c r="MWC1663" s="34"/>
      <c r="MWJ1663" s="35"/>
      <c r="MWK1663" s="34"/>
      <c r="MWR1663" s="35"/>
      <c r="MWS1663" s="34"/>
      <c r="MWZ1663" s="35"/>
      <c r="MXA1663" s="34"/>
      <c r="MXH1663" s="35"/>
      <c r="MXI1663" s="34"/>
      <c r="MXP1663" s="35"/>
      <c r="MXQ1663" s="34"/>
      <c r="MXX1663" s="35"/>
      <c r="MXY1663" s="34"/>
      <c r="MYF1663" s="35"/>
      <c r="MYG1663" s="34"/>
      <c r="MYN1663" s="35"/>
      <c r="MYO1663" s="34"/>
      <c r="MYV1663" s="35"/>
      <c r="MYW1663" s="34"/>
      <c r="MZD1663" s="35"/>
      <c r="MZE1663" s="34"/>
      <c r="MZL1663" s="35"/>
      <c r="MZM1663" s="34"/>
      <c r="MZT1663" s="35"/>
      <c r="MZU1663" s="34"/>
      <c r="NAB1663" s="35"/>
      <c r="NAC1663" s="34"/>
      <c r="NAJ1663" s="35"/>
      <c r="NAK1663" s="34"/>
      <c r="NAR1663" s="35"/>
      <c r="NAS1663" s="34"/>
      <c r="NAZ1663" s="35"/>
      <c r="NBA1663" s="34"/>
      <c r="NBH1663" s="35"/>
      <c r="NBI1663" s="34"/>
      <c r="NBP1663" s="35"/>
      <c r="NBQ1663" s="34"/>
      <c r="NBX1663" s="35"/>
      <c r="NBY1663" s="34"/>
      <c r="NCF1663" s="35"/>
      <c r="NCG1663" s="34"/>
      <c r="NCN1663" s="35"/>
      <c r="NCO1663" s="34"/>
      <c r="NCV1663" s="35"/>
      <c r="NCW1663" s="34"/>
      <c r="NDD1663" s="35"/>
      <c r="NDE1663" s="34"/>
      <c r="NDL1663" s="35"/>
      <c r="NDM1663" s="34"/>
      <c r="NDT1663" s="35"/>
      <c r="NDU1663" s="34"/>
      <c r="NEB1663" s="35"/>
      <c r="NEC1663" s="34"/>
      <c r="NEJ1663" s="35"/>
      <c r="NEK1663" s="34"/>
      <c r="NER1663" s="35"/>
      <c r="NES1663" s="34"/>
      <c r="NEZ1663" s="35"/>
      <c r="NFA1663" s="34"/>
      <c r="NFH1663" s="35"/>
      <c r="NFI1663" s="34"/>
      <c r="NFP1663" s="35"/>
      <c r="NFQ1663" s="34"/>
      <c r="NFX1663" s="35"/>
      <c r="NFY1663" s="34"/>
      <c r="NGF1663" s="35"/>
      <c r="NGG1663" s="34"/>
      <c r="NGN1663" s="35"/>
      <c r="NGO1663" s="34"/>
      <c r="NGV1663" s="35"/>
      <c r="NGW1663" s="34"/>
      <c r="NHD1663" s="35"/>
      <c r="NHE1663" s="34"/>
      <c r="NHL1663" s="35"/>
      <c r="NHM1663" s="34"/>
      <c r="NHT1663" s="35"/>
      <c r="NHU1663" s="34"/>
      <c r="NIB1663" s="35"/>
      <c r="NIC1663" s="34"/>
      <c r="NIJ1663" s="35"/>
      <c r="NIK1663" s="34"/>
      <c r="NIR1663" s="35"/>
      <c r="NIS1663" s="34"/>
      <c r="NIZ1663" s="35"/>
      <c r="NJA1663" s="34"/>
      <c r="NJH1663" s="35"/>
      <c r="NJI1663" s="34"/>
      <c r="NJP1663" s="35"/>
      <c r="NJQ1663" s="34"/>
      <c r="NJX1663" s="35"/>
      <c r="NJY1663" s="34"/>
      <c r="NKF1663" s="35"/>
      <c r="NKG1663" s="34"/>
      <c r="NKN1663" s="35"/>
      <c r="NKO1663" s="34"/>
      <c r="NKV1663" s="35"/>
      <c r="NKW1663" s="34"/>
      <c r="NLD1663" s="35"/>
      <c r="NLE1663" s="34"/>
      <c r="NLL1663" s="35"/>
      <c r="NLM1663" s="34"/>
      <c r="NLT1663" s="35"/>
      <c r="NLU1663" s="34"/>
      <c r="NMB1663" s="35"/>
      <c r="NMC1663" s="34"/>
      <c r="NMJ1663" s="35"/>
      <c r="NMK1663" s="34"/>
      <c r="NMR1663" s="35"/>
      <c r="NMS1663" s="34"/>
      <c r="NMZ1663" s="35"/>
      <c r="NNA1663" s="34"/>
      <c r="NNH1663" s="35"/>
      <c r="NNI1663" s="34"/>
      <c r="NNP1663" s="35"/>
      <c r="NNQ1663" s="34"/>
      <c r="NNX1663" s="35"/>
      <c r="NNY1663" s="34"/>
      <c r="NOF1663" s="35"/>
      <c r="NOG1663" s="34"/>
      <c r="NON1663" s="35"/>
      <c r="NOO1663" s="34"/>
      <c r="NOV1663" s="35"/>
      <c r="NOW1663" s="34"/>
      <c r="NPD1663" s="35"/>
      <c r="NPE1663" s="34"/>
      <c r="NPL1663" s="35"/>
      <c r="NPM1663" s="34"/>
      <c r="NPT1663" s="35"/>
      <c r="NPU1663" s="34"/>
      <c r="NQB1663" s="35"/>
      <c r="NQC1663" s="34"/>
      <c r="NQJ1663" s="35"/>
      <c r="NQK1663" s="34"/>
      <c r="NQR1663" s="35"/>
      <c r="NQS1663" s="34"/>
      <c r="NQZ1663" s="35"/>
      <c r="NRA1663" s="34"/>
      <c r="NRH1663" s="35"/>
      <c r="NRI1663" s="34"/>
      <c r="NRP1663" s="35"/>
      <c r="NRQ1663" s="34"/>
      <c r="NRX1663" s="35"/>
      <c r="NRY1663" s="34"/>
      <c r="NSF1663" s="35"/>
      <c r="NSG1663" s="34"/>
      <c r="NSN1663" s="35"/>
      <c r="NSO1663" s="34"/>
      <c r="NSV1663" s="35"/>
      <c r="NSW1663" s="34"/>
      <c r="NTD1663" s="35"/>
      <c r="NTE1663" s="34"/>
      <c r="NTL1663" s="35"/>
      <c r="NTM1663" s="34"/>
      <c r="NTT1663" s="35"/>
      <c r="NTU1663" s="34"/>
      <c r="NUB1663" s="35"/>
      <c r="NUC1663" s="34"/>
      <c r="NUJ1663" s="35"/>
      <c r="NUK1663" s="34"/>
      <c r="NUR1663" s="35"/>
      <c r="NUS1663" s="34"/>
      <c r="NUZ1663" s="35"/>
      <c r="NVA1663" s="34"/>
      <c r="NVH1663" s="35"/>
      <c r="NVI1663" s="34"/>
      <c r="NVP1663" s="35"/>
      <c r="NVQ1663" s="34"/>
      <c r="NVX1663" s="35"/>
      <c r="NVY1663" s="34"/>
      <c r="NWF1663" s="35"/>
      <c r="NWG1663" s="34"/>
      <c r="NWN1663" s="35"/>
      <c r="NWO1663" s="34"/>
      <c r="NWV1663" s="35"/>
      <c r="NWW1663" s="34"/>
      <c r="NXD1663" s="35"/>
      <c r="NXE1663" s="34"/>
      <c r="NXL1663" s="35"/>
      <c r="NXM1663" s="34"/>
      <c r="NXT1663" s="35"/>
      <c r="NXU1663" s="34"/>
      <c r="NYB1663" s="35"/>
      <c r="NYC1663" s="34"/>
      <c r="NYJ1663" s="35"/>
      <c r="NYK1663" s="34"/>
      <c r="NYR1663" s="35"/>
      <c r="NYS1663" s="34"/>
      <c r="NYZ1663" s="35"/>
      <c r="NZA1663" s="34"/>
      <c r="NZH1663" s="35"/>
      <c r="NZI1663" s="34"/>
      <c r="NZP1663" s="35"/>
      <c r="NZQ1663" s="34"/>
      <c r="NZX1663" s="35"/>
      <c r="NZY1663" s="34"/>
      <c r="OAF1663" s="35"/>
      <c r="OAG1663" s="34"/>
      <c r="OAN1663" s="35"/>
      <c r="OAO1663" s="34"/>
      <c r="OAV1663" s="35"/>
      <c r="OAW1663" s="34"/>
      <c r="OBD1663" s="35"/>
      <c r="OBE1663" s="34"/>
      <c r="OBL1663" s="35"/>
      <c r="OBM1663" s="34"/>
      <c r="OBT1663" s="35"/>
      <c r="OBU1663" s="34"/>
      <c r="OCB1663" s="35"/>
      <c r="OCC1663" s="34"/>
      <c r="OCJ1663" s="35"/>
      <c r="OCK1663" s="34"/>
      <c r="OCR1663" s="35"/>
      <c r="OCS1663" s="34"/>
      <c r="OCZ1663" s="35"/>
      <c r="ODA1663" s="34"/>
      <c r="ODH1663" s="35"/>
      <c r="ODI1663" s="34"/>
      <c r="ODP1663" s="35"/>
      <c r="ODQ1663" s="34"/>
      <c r="ODX1663" s="35"/>
      <c r="ODY1663" s="34"/>
      <c r="OEF1663" s="35"/>
      <c r="OEG1663" s="34"/>
      <c r="OEN1663" s="35"/>
      <c r="OEO1663" s="34"/>
      <c r="OEV1663" s="35"/>
      <c r="OEW1663" s="34"/>
      <c r="OFD1663" s="35"/>
      <c r="OFE1663" s="34"/>
      <c r="OFL1663" s="35"/>
      <c r="OFM1663" s="34"/>
      <c r="OFT1663" s="35"/>
      <c r="OFU1663" s="34"/>
      <c r="OGB1663" s="35"/>
      <c r="OGC1663" s="34"/>
      <c r="OGJ1663" s="35"/>
      <c r="OGK1663" s="34"/>
      <c r="OGR1663" s="35"/>
      <c r="OGS1663" s="34"/>
      <c r="OGZ1663" s="35"/>
      <c r="OHA1663" s="34"/>
      <c r="OHH1663" s="35"/>
      <c r="OHI1663" s="34"/>
      <c r="OHP1663" s="35"/>
      <c r="OHQ1663" s="34"/>
      <c r="OHX1663" s="35"/>
      <c r="OHY1663" s="34"/>
      <c r="OIF1663" s="35"/>
      <c r="OIG1663" s="34"/>
      <c r="OIN1663" s="35"/>
      <c r="OIO1663" s="34"/>
      <c r="OIV1663" s="35"/>
      <c r="OIW1663" s="34"/>
      <c r="OJD1663" s="35"/>
      <c r="OJE1663" s="34"/>
      <c r="OJL1663" s="35"/>
      <c r="OJM1663" s="34"/>
      <c r="OJT1663" s="35"/>
      <c r="OJU1663" s="34"/>
      <c r="OKB1663" s="35"/>
      <c r="OKC1663" s="34"/>
      <c r="OKJ1663" s="35"/>
      <c r="OKK1663" s="34"/>
      <c r="OKR1663" s="35"/>
      <c r="OKS1663" s="34"/>
      <c r="OKZ1663" s="35"/>
      <c r="OLA1663" s="34"/>
      <c r="OLH1663" s="35"/>
      <c r="OLI1663" s="34"/>
      <c r="OLP1663" s="35"/>
      <c r="OLQ1663" s="34"/>
      <c r="OLX1663" s="35"/>
      <c r="OLY1663" s="34"/>
      <c r="OMF1663" s="35"/>
      <c r="OMG1663" s="34"/>
      <c r="OMN1663" s="35"/>
      <c r="OMO1663" s="34"/>
      <c r="OMV1663" s="35"/>
      <c r="OMW1663" s="34"/>
      <c r="OND1663" s="35"/>
      <c r="ONE1663" s="34"/>
      <c r="ONL1663" s="35"/>
      <c r="ONM1663" s="34"/>
      <c r="ONT1663" s="35"/>
      <c r="ONU1663" s="34"/>
      <c r="OOB1663" s="35"/>
      <c r="OOC1663" s="34"/>
      <c r="OOJ1663" s="35"/>
      <c r="OOK1663" s="34"/>
      <c r="OOR1663" s="35"/>
      <c r="OOS1663" s="34"/>
      <c r="OOZ1663" s="35"/>
      <c r="OPA1663" s="34"/>
      <c r="OPH1663" s="35"/>
      <c r="OPI1663" s="34"/>
      <c r="OPP1663" s="35"/>
      <c r="OPQ1663" s="34"/>
      <c r="OPX1663" s="35"/>
      <c r="OPY1663" s="34"/>
      <c r="OQF1663" s="35"/>
      <c r="OQG1663" s="34"/>
      <c r="OQN1663" s="35"/>
      <c r="OQO1663" s="34"/>
      <c r="OQV1663" s="35"/>
      <c r="OQW1663" s="34"/>
      <c r="ORD1663" s="35"/>
      <c r="ORE1663" s="34"/>
      <c r="ORL1663" s="35"/>
      <c r="ORM1663" s="34"/>
      <c r="ORT1663" s="35"/>
      <c r="ORU1663" s="34"/>
      <c r="OSB1663" s="35"/>
      <c r="OSC1663" s="34"/>
      <c r="OSJ1663" s="35"/>
      <c r="OSK1663" s="34"/>
      <c r="OSR1663" s="35"/>
      <c r="OSS1663" s="34"/>
      <c r="OSZ1663" s="35"/>
      <c r="OTA1663" s="34"/>
      <c r="OTH1663" s="35"/>
      <c r="OTI1663" s="34"/>
      <c r="OTP1663" s="35"/>
      <c r="OTQ1663" s="34"/>
      <c r="OTX1663" s="35"/>
      <c r="OTY1663" s="34"/>
      <c r="OUF1663" s="35"/>
      <c r="OUG1663" s="34"/>
      <c r="OUN1663" s="35"/>
      <c r="OUO1663" s="34"/>
      <c r="OUV1663" s="35"/>
      <c r="OUW1663" s="34"/>
      <c r="OVD1663" s="35"/>
      <c r="OVE1663" s="34"/>
      <c r="OVL1663" s="35"/>
      <c r="OVM1663" s="34"/>
      <c r="OVT1663" s="35"/>
      <c r="OVU1663" s="34"/>
      <c r="OWB1663" s="35"/>
      <c r="OWC1663" s="34"/>
      <c r="OWJ1663" s="35"/>
      <c r="OWK1663" s="34"/>
      <c r="OWR1663" s="35"/>
      <c r="OWS1663" s="34"/>
      <c r="OWZ1663" s="35"/>
      <c r="OXA1663" s="34"/>
      <c r="OXH1663" s="35"/>
      <c r="OXI1663" s="34"/>
      <c r="OXP1663" s="35"/>
      <c r="OXQ1663" s="34"/>
      <c r="OXX1663" s="35"/>
      <c r="OXY1663" s="34"/>
      <c r="OYF1663" s="35"/>
      <c r="OYG1663" s="34"/>
      <c r="OYN1663" s="35"/>
      <c r="OYO1663" s="34"/>
      <c r="OYV1663" s="35"/>
      <c r="OYW1663" s="34"/>
      <c r="OZD1663" s="35"/>
      <c r="OZE1663" s="34"/>
      <c r="OZL1663" s="35"/>
      <c r="OZM1663" s="34"/>
      <c r="OZT1663" s="35"/>
      <c r="OZU1663" s="34"/>
      <c r="PAB1663" s="35"/>
      <c r="PAC1663" s="34"/>
      <c r="PAJ1663" s="35"/>
      <c r="PAK1663" s="34"/>
      <c r="PAR1663" s="35"/>
      <c r="PAS1663" s="34"/>
      <c r="PAZ1663" s="35"/>
      <c r="PBA1663" s="34"/>
      <c r="PBH1663" s="35"/>
      <c r="PBI1663" s="34"/>
      <c r="PBP1663" s="35"/>
      <c r="PBQ1663" s="34"/>
      <c r="PBX1663" s="35"/>
      <c r="PBY1663" s="34"/>
      <c r="PCF1663" s="35"/>
      <c r="PCG1663" s="34"/>
      <c r="PCN1663" s="35"/>
      <c r="PCO1663" s="34"/>
      <c r="PCV1663" s="35"/>
      <c r="PCW1663" s="34"/>
      <c r="PDD1663" s="35"/>
      <c r="PDE1663" s="34"/>
      <c r="PDL1663" s="35"/>
      <c r="PDM1663" s="34"/>
      <c r="PDT1663" s="35"/>
      <c r="PDU1663" s="34"/>
      <c r="PEB1663" s="35"/>
      <c r="PEC1663" s="34"/>
      <c r="PEJ1663" s="35"/>
      <c r="PEK1663" s="34"/>
      <c r="PER1663" s="35"/>
      <c r="PES1663" s="34"/>
      <c r="PEZ1663" s="35"/>
      <c r="PFA1663" s="34"/>
      <c r="PFH1663" s="35"/>
      <c r="PFI1663" s="34"/>
      <c r="PFP1663" s="35"/>
      <c r="PFQ1663" s="34"/>
      <c r="PFX1663" s="35"/>
      <c r="PFY1663" s="34"/>
      <c r="PGF1663" s="35"/>
      <c r="PGG1663" s="34"/>
      <c r="PGN1663" s="35"/>
      <c r="PGO1663" s="34"/>
      <c r="PGV1663" s="35"/>
      <c r="PGW1663" s="34"/>
      <c r="PHD1663" s="35"/>
      <c r="PHE1663" s="34"/>
      <c r="PHL1663" s="35"/>
      <c r="PHM1663" s="34"/>
      <c r="PHT1663" s="35"/>
      <c r="PHU1663" s="34"/>
      <c r="PIB1663" s="35"/>
      <c r="PIC1663" s="34"/>
      <c r="PIJ1663" s="35"/>
      <c r="PIK1663" s="34"/>
      <c r="PIR1663" s="35"/>
      <c r="PIS1663" s="34"/>
      <c r="PIZ1663" s="35"/>
      <c r="PJA1663" s="34"/>
      <c r="PJH1663" s="35"/>
      <c r="PJI1663" s="34"/>
      <c r="PJP1663" s="35"/>
      <c r="PJQ1663" s="34"/>
      <c r="PJX1663" s="35"/>
      <c r="PJY1663" s="34"/>
      <c r="PKF1663" s="35"/>
      <c r="PKG1663" s="34"/>
      <c r="PKN1663" s="35"/>
      <c r="PKO1663" s="34"/>
      <c r="PKV1663" s="35"/>
      <c r="PKW1663" s="34"/>
      <c r="PLD1663" s="35"/>
      <c r="PLE1663" s="34"/>
      <c r="PLL1663" s="35"/>
      <c r="PLM1663" s="34"/>
      <c r="PLT1663" s="35"/>
      <c r="PLU1663" s="34"/>
      <c r="PMB1663" s="35"/>
      <c r="PMC1663" s="34"/>
      <c r="PMJ1663" s="35"/>
      <c r="PMK1663" s="34"/>
      <c r="PMR1663" s="35"/>
      <c r="PMS1663" s="34"/>
      <c r="PMZ1663" s="35"/>
      <c r="PNA1663" s="34"/>
      <c r="PNH1663" s="35"/>
      <c r="PNI1663" s="34"/>
      <c r="PNP1663" s="35"/>
      <c r="PNQ1663" s="34"/>
      <c r="PNX1663" s="35"/>
      <c r="PNY1663" s="34"/>
      <c r="POF1663" s="35"/>
      <c r="POG1663" s="34"/>
      <c r="PON1663" s="35"/>
      <c r="POO1663" s="34"/>
      <c r="POV1663" s="35"/>
      <c r="POW1663" s="34"/>
      <c r="PPD1663" s="35"/>
      <c r="PPE1663" s="34"/>
      <c r="PPL1663" s="35"/>
      <c r="PPM1663" s="34"/>
      <c r="PPT1663" s="35"/>
      <c r="PPU1663" s="34"/>
      <c r="PQB1663" s="35"/>
      <c r="PQC1663" s="34"/>
      <c r="PQJ1663" s="35"/>
      <c r="PQK1663" s="34"/>
      <c r="PQR1663" s="35"/>
      <c r="PQS1663" s="34"/>
      <c r="PQZ1663" s="35"/>
      <c r="PRA1663" s="34"/>
      <c r="PRH1663" s="35"/>
      <c r="PRI1663" s="34"/>
      <c r="PRP1663" s="35"/>
      <c r="PRQ1663" s="34"/>
      <c r="PRX1663" s="35"/>
      <c r="PRY1663" s="34"/>
      <c r="PSF1663" s="35"/>
      <c r="PSG1663" s="34"/>
      <c r="PSN1663" s="35"/>
      <c r="PSO1663" s="34"/>
      <c r="PSV1663" s="35"/>
      <c r="PSW1663" s="34"/>
      <c r="PTD1663" s="35"/>
      <c r="PTE1663" s="34"/>
      <c r="PTL1663" s="35"/>
      <c r="PTM1663" s="34"/>
      <c r="PTT1663" s="35"/>
      <c r="PTU1663" s="34"/>
      <c r="PUB1663" s="35"/>
      <c r="PUC1663" s="34"/>
      <c r="PUJ1663" s="35"/>
      <c r="PUK1663" s="34"/>
      <c r="PUR1663" s="35"/>
      <c r="PUS1663" s="34"/>
      <c r="PUZ1663" s="35"/>
      <c r="PVA1663" s="34"/>
      <c r="PVH1663" s="35"/>
      <c r="PVI1663" s="34"/>
      <c r="PVP1663" s="35"/>
      <c r="PVQ1663" s="34"/>
      <c r="PVX1663" s="35"/>
      <c r="PVY1663" s="34"/>
      <c r="PWF1663" s="35"/>
      <c r="PWG1663" s="34"/>
      <c r="PWN1663" s="35"/>
      <c r="PWO1663" s="34"/>
      <c r="PWV1663" s="35"/>
      <c r="PWW1663" s="34"/>
      <c r="PXD1663" s="35"/>
      <c r="PXE1663" s="34"/>
      <c r="PXL1663" s="35"/>
      <c r="PXM1663" s="34"/>
      <c r="PXT1663" s="35"/>
      <c r="PXU1663" s="34"/>
      <c r="PYB1663" s="35"/>
      <c r="PYC1663" s="34"/>
      <c r="PYJ1663" s="35"/>
      <c r="PYK1663" s="34"/>
      <c r="PYR1663" s="35"/>
      <c r="PYS1663" s="34"/>
      <c r="PYZ1663" s="35"/>
      <c r="PZA1663" s="34"/>
      <c r="PZH1663" s="35"/>
      <c r="PZI1663" s="34"/>
      <c r="PZP1663" s="35"/>
      <c r="PZQ1663" s="34"/>
      <c r="PZX1663" s="35"/>
      <c r="PZY1663" s="34"/>
      <c r="QAF1663" s="35"/>
      <c r="QAG1663" s="34"/>
      <c r="QAN1663" s="35"/>
      <c r="QAO1663" s="34"/>
      <c r="QAV1663" s="35"/>
      <c r="QAW1663" s="34"/>
      <c r="QBD1663" s="35"/>
      <c r="QBE1663" s="34"/>
      <c r="QBL1663" s="35"/>
      <c r="QBM1663" s="34"/>
      <c r="QBT1663" s="35"/>
      <c r="QBU1663" s="34"/>
      <c r="QCB1663" s="35"/>
      <c r="QCC1663" s="34"/>
      <c r="QCJ1663" s="35"/>
      <c r="QCK1663" s="34"/>
      <c r="QCR1663" s="35"/>
      <c r="QCS1663" s="34"/>
      <c r="QCZ1663" s="35"/>
      <c r="QDA1663" s="34"/>
      <c r="QDH1663" s="35"/>
      <c r="QDI1663" s="34"/>
      <c r="QDP1663" s="35"/>
      <c r="QDQ1663" s="34"/>
      <c r="QDX1663" s="35"/>
      <c r="QDY1663" s="34"/>
      <c r="QEF1663" s="35"/>
      <c r="QEG1663" s="34"/>
      <c r="QEN1663" s="35"/>
      <c r="QEO1663" s="34"/>
      <c r="QEV1663" s="35"/>
      <c r="QEW1663" s="34"/>
      <c r="QFD1663" s="35"/>
      <c r="QFE1663" s="34"/>
      <c r="QFL1663" s="35"/>
      <c r="QFM1663" s="34"/>
      <c r="QFT1663" s="35"/>
      <c r="QFU1663" s="34"/>
      <c r="QGB1663" s="35"/>
      <c r="QGC1663" s="34"/>
      <c r="QGJ1663" s="35"/>
      <c r="QGK1663" s="34"/>
      <c r="QGR1663" s="35"/>
      <c r="QGS1663" s="34"/>
      <c r="QGZ1663" s="35"/>
      <c r="QHA1663" s="34"/>
      <c r="QHH1663" s="35"/>
      <c r="QHI1663" s="34"/>
      <c r="QHP1663" s="35"/>
      <c r="QHQ1663" s="34"/>
      <c r="QHX1663" s="35"/>
      <c r="QHY1663" s="34"/>
      <c r="QIF1663" s="35"/>
      <c r="QIG1663" s="34"/>
      <c r="QIN1663" s="35"/>
      <c r="QIO1663" s="34"/>
      <c r="QIV1663" s="35"/>
      <c r="QIW1663" s="34"/>
      <c r="QJD1663" s="35"/>
      <c r="QJE1663" s="34"/>
      <c r="QJL1663" s="35"/>
      <c r="QJM1663" s="34"/>
      <c r="QJT1663" s="35"/>
      <c r="QJU1663" s="34"/>
      <c r="QKB1663" s="35"/>
      <c r="QKC1663" s="34"/>
      <c r="QKJ1663" s="35"/>
      <c r="QKK1663" s="34"/>
      <c r="QKR1663" s="35"/>
      <c r="QKS1663" s="34"/>
      <c r="QKZ1663" s="35"/>
      <c r="QLA1663" s="34"/>
      <c r="QLH1663" s="35"/>
      <c r="QLI1663" s="34"/>
      <c r="QLP1663" s="35"/>
      <c r="QLQ1663" s="34"/>
      <c r="QLX1663" s="35"/>
      <c r="QLY1663" s="34"/>
      <c r="QMF1663" s="35"/>
      <c r="QMG1663" s="34"/>
      <c r="QMN1663" s="35"/>
      <c r="QMO1663" s="34"/>
      <c r="QMV1663" s="35"/>
      <c r="QMW1663" s="34"/>
      <c r="QND1663" s="35"/>
      <c r="QNE1663" s="34"/>
      <c r="QNL1663" s="35"/>
      <c r="QNM1663" s="34"/>
      <c r="QNT1663" s="35"/>
      <c r="QNU1663" s="34"/>
      <c r="QOB1663" s="35"/>
      <c r="QOC1663" s="34"/>
      <c r="QOJ1663" s="35"/>
      <c r="QOK1663" s="34"/>
      <c r="QOR1663" s="35"/>
      <c r="QOS1663" s="34"/>
      <c r="QOZ1663" s="35"/>
      <c r="QPA1663" s="34"/>
      <c r="QPH1663" s="35"/>
      <c r="QPI1663" s="34"/>
      <c r="QPP1663" s="35"/>
      <c r="QPQ1663" s="34"/>
      <c r="QPX1663" s="35"/>
      <c r="QPY1663" s="34"/>
      <c r="QQF1663" s="35"/>
      <c r="QQG1663" s="34"/>
      <c r="QQN1663" s="35"/>
      <c r="QQO1663" s="34"/>
      <c r="QQV1663" s="35"/>
      <c r="QQW1663" s="34"/>
      <c r="QRD1663" s="35"/>
      <c r="QRE1663" s="34"/>
      <c r="QRL1663" s="35"/>
      <c r="QRM1663" s="34"/>
      <c r="QRT1663" s="35"/>
      <c r="QRU1663" s="34"/>
      <c r="QSB1663" s="35"/>
      <c r="QSC1663" s="34"/>
      <c r="QSJ1663" s="35"/>
      <c r="QSK1663" s="34"/>
      <c r="QSR1663" s="35"/>
      <c r="QSS1663" s="34"/>
      <c r="QSZ1663" s="35"/>
      <c r="QTA1663" s="34"/>
      <c r="QTH1663" s="35"/>
      <c r="QTI1663" s="34"/>
      <c r="QTP1663" s="35"/>
      <c r="QTQ1663" s="34"/>
      <c r="QTX1663" s="35"/>
      <c r="QTY1663" s="34"/>
      <c r="QUF1663" s="35"/>
      <c r="QUG1663" s="34"/>
      <c r="QUN1663" s="35"/>
      <c r="QUO1663" s="34"/>
      <c r="QUV1663" s="35"/>
      <c r="QUW1663" s="34"/>
      <c r="QVD1663" s="35"/>
      <c r="QVE1663" s="34"/>
      <c r="QVL1663" s="35"/>
      <c r="QVM1663" s="34"/>
      <c r="QVT1663" s="35"/>
      <c r="QVU1663" s="34"/>
      <c r="QWB1663" s="35"/>
      <c r="QWC1663" s="34"/>
      <c r="QWJ1663" s="35"/>
      <c r="QWK1663" s="34"/>
      <c r="QWR1663" s="35"/>
      <c r="QWS1663" s="34"/>
      <c r="QWZ1663" s="35"/>
      <c r="QXA1663" s="34"/>
      <c r="QXH1663" s="35"/>
      <c r="QXI1663" s="34"/>
      <c r="QXP1663" s="35"/>
      <c r="QXQ1663" s="34"/>
      <c r="QXX1663" s="35"/>
      <c r="QXY1663" s="34"/>
      <c r="QYF1663" s="35"/>
      <c r="QYG1663" s="34"/>
      <c r="QYN1663" s="35"/>
      <c r="QYO1663" s="34"/>
      <c r="QYV1663" s="35"/>
      <c r="QYW1663" s="34"/>
      <c r="QZD1663" s="35"/>
      <c r="QZE1663" s="34"/>
      <c r="QZL1663" s="35"/>
      <c r="QZM1663" s="34"/>
      <c r="QZT1663" s="35"/>
      <c r="QZU1663" s="34"/>
      <c r="RAB1663" s="35"/>
      <c r="RAC1663" s="34"/>
      <c r="RAJ1663" s="35"/>
      <c r="RAK1663" s="34"/>
      <c r="RAR1663" s="35"/>
      <c r="RAS1663" s="34"/>
      <c r="RAZ1663" s="35"/>
      <c r="RBA1663" s="34"/>
      <c r="RBH1663" s="35"/>
      <c r="RBI1663" s="34"/>
      <c r="RBP1663" s="35"/>
      <c r="RBQ1663" s="34"/>
      <c r="RBX1663" s="35"/>
      <c r="RBY1663" s="34"/>
      <c r="RCF1663" s="35"/>
      <c r="RCG1663" s="34"/>
      <c r="RCN1663" s="35"/>
      <c r="RCO1663" s="34"/>
      <c r="RCV1663" s="35"/>
      <c r="RCW1663" s="34"/>
      <c r="RDD1663" s="35"/>
      <c r="RDE1663" s="34"/>
      <c r="RDL1663" s="35"/>
      <c r="RDM1663" s="34"/>
      <c r="RDT1663" s="35"/>
      <c r="RDU1663" s="34"/>
      <c r="REB1663" s="35"/>
      <c r="REC1663" s="34"/>
      <c r="REJ1663" s="35"/>
      <c r="REK1663" s="34"/>
      <c r="RER1663" s="35"/>
      <c r="RES1663" s="34"/>
      <c r="REZ1663" s="35"/>
      <c r="RFA1663" s="34"/>
      <c r="RFH1663" s="35"/>
      <c r="RFI1663" s="34"/>
      <c r="RFP1663" s="35"/>
      <c r="RFQ1663" s="34"/>
      <c r="RFX1663" s="35"/>
      <c r="RFY1663" s="34"/>
      <c r="RGF1663" s="35"/>
      <c r="RGG1663" s="34"/>
      <c r="RGN1663" s="35"/>
      <c r="RGO1663" s="34"/>
      <c r="RGV1663" s="35"/>
      <c r="RGW1663" s="34"/>
      <c r="RHD1663" s="35"/>
      <c r="RHE1663" s="34"/>
      <c r="RHL1663" s="35"/>
      <c r="RHM1663" s="34"/>
      <c r="RHT1663" s="35"/>
      <c r="RHU1663" s="34"/>
      <c r="RIB1663" s="35"/>
      <c r="RIC1663" s="34"/>
      <c r="RIJ1663" s="35"/>
      <c r="RIK1663" s="34"/>
      <c r="RIR1663" s="35"/>
      <c r="RIS1663" s="34"/>
      <c r="RIZ1663" s="35"/>
      <c r="RJA1663" s="34"/>
      <c r="RJH1663" s="35"/>
      <c r="RJI1663" s="34"/>
      <c r="RJP1663" s="35"/>
      <c r="RJQ1663" s="34"/>
      <c r="RJX1663" s="35"/>
      <c r="RJY1663" s="34"/>
      <c r="RKF1663" s="35"/>
      <c r="RKG1663" s="34"/>
      <c r="RKN1663" s="35"/>
      <c r="RKO1663" s="34"/>
      <c r="RKV1663" s="35"/>
      <c r="RKW1663" s="34"/>
      <c r="RLD1663" s="35"/>
      <c r="RLE1663" s="34"/>
      <c r="RLL1663" s="35"/>
      <c r="RLM1663" s="34"/>
      <c r="RLT1663" s="35"/>
      <c r="RLU1663" s="34"/>
      <c r="RMB1663" s="35"/>
      <c r="RMC1663" s="34"/>
      <c r="RMJ1663" s="35"/>
      <c r="RMK1663" s="34"/>
      <c r="RMR1663" s="35"/>
      <c r="RMS1663" s="34"/>
      <c r="RMZ1663" s="35"/>
      <c r="RNA1663" s="34"/>
      <c r="RNH1663" s="35"/>
      <c r="RNI1663" s="34"/>
      <c r="RNP1663" s="35"/>
      <c r="RNQ1663" s="34"/>
      <c r="RNX1663" s="35"/>
      <c r="RNY1663" s="34"/>
      <c r="ROF1663" s="35"/>
      <c r="ROG1663" s="34"/>
      <c r="RON1663" s="35"/>
      <c r="ROO1663" s="34"/>
      <c r="ROV1663" s="35"/>
      <c r="ROW1663" s="34"/>
      <c r="RPD1663" s="35"/>
      <c r="RPE1663" s="34"/>
      <c r="RPL1663" s="35"/>
      <c r="RPM1663" s="34"/>
      <c r="RPT1663" s="35"/>
      <c r="RPU1663" s="34"/>
      <c r="RQB1663" s="35"/>
      <c r="RQC1663" s="34"/>
      <c r="RQJ1663" s="35"/>
      <c r="RQK1663" s="34"/>
      <c r="RQR1663" s="35"/>
      <c r="RQS1663" s="34"/>
      <c r="RQZ1663" s="35"/>
      <c r="RRA1663" s="34"/>
      <c r="RRH1663" s="35"/>
      <c r="RRI1663" s="34"/>
      <c r="RRP1663" s="35"/>
      <c r="RRQ1663" s="34"/>
      <c r="RRX1663" s="35"/>
      <c r="RRY1663" s="34"/>
      <c r="RSF1663" s="35"/>
      <c r="RSG1663" s="34"/>
      <c r="RSN1663" s="35"/>
      <c r="RSO1663" s="34"/>
      <c r="RSV1663" s="35"/>
      <c r="RSW1663" s="34"/>
      <c r="RTD1663" s="35"/>
      <c r="RTE1663" s="34"/>
      <c r="RTL1663" s="35"/>
      <c r="RTM1663" s="34"/>
      <c r="RTT1663" s="35"/>
      <c r="RTU1663" s="34"/>
      <c r="RUB1663" s="35"/>
      <c r="RUC1663" s="34"/>
      <c r="RUJ1663" s="35"/>
      <c r="RUK1663" s="34"/>
      <c r="RUR1663" s="35"/>
      <c r="RUS1663" s="34"/>
      <c r="RUZ1663" s="35"/>
      <c r="RVA1663" s="34"/>
      <c r="RVH1663" s="35"/>
      <c r="RVI1663" s="34"/>
      <c r="RVP1663" s="35"/>
      <c r="RVQ1663" s="34"/>
      <c r="RVX1663" s="35"/>
      <c r="RVY1663" s="34"/>
      <c r="RWF1663" s="35"/>
      <c r="RWG1663" s="34"/>
      <c r="RWN1663" s="35"/>
      <c r="RWO1663" s="34"/>
      <c r="RWV1663" s="35"/>
      <c r="RWW1663" s="34"/>
      <c r="RXD1663" s="35"/>
      <c r="RXE1663" s="34"/>
      <c r="RXL1663" s="35"/>
      <c r="RXM1663" s="34"/>
      <c r="RXT1663" s="35"/>
      <c r="RXU1663" s="34"/>
      <c r="RYB1663" s="35"/>
      <c r="RYC1663" s="34"/>
      <c r="RYJ1663" s="35"/>
      <c r="RYK1663" s="34"/>
      <c r="RYR1663" s="35"/>
      <c r="RYS1663" s="34"/>
      <c r="RYZ1663" s="35"/>
      <c r="RZA1663" s="34"/>
      <c r="RZH1663" s="35"/>
      <c r="RZI1663" s="34"/>
      <c r="RZP1663" s="35"/>
      <c r="RZQ1663" s="34"/>
      <c r="RZX1663" s="35"/>
      <c r="RZY1663" s="34"/>
      <c r="SAF1663" s="35"/>
      <c r="SAG1663" s="34"/>
      <c r="SAN1663" s="35"/>
      <c r="SAO1663" s="34"/>
      <c r="SAV1663" s="35"/>
      <c r="SAW1663" s="34"/>
      <c r="SBD1663" s="35"/>
      <c r="SBE1663" s="34"/>
      <c r="SBL1663" s="35"/>
      <c r="SBM1663" s="34"/>
      <c r="SBT1663" s="35"/>
      <c r="SBU1663" s="34"/>
      <c r="SCB1663" s="35"/>
      <c r="SCC1663" s="34"/>
      <c r="SCJ1663" s="35"/>
      <c r="SCK1663" s="34"/>
      <c r="SCR1663" s="35"/>
      <c r="SCS1663" s="34"/>
      <c r="SCZ1663" s="35"/>
      <c r="SDA1663" s="34"/>
      <c r="SDH1663" s="35"/>
      <c r="SDI1663" s="34"/>
      <c r="SDP1663" s="35"/>
      <c r="SDQ1663" s="34"/>
      <c r="SDX1663" s="35"/>
      <c r="SDY1663" s="34"/>
      <c r="SEF1663" s="35"/>
      <c r="SEG1663" s="34"/>
      <c r="SEN1663" s="35"/>
      <c r="SEO1663" s="34"/>
      <c r="SEV1663" s="35"/>
      <c r="SEW1663" s="34"/>
      <c r="SFD1663" s="35"/>
      <c r="SFE1663" s="34"/>
      <c r="SFL1663" s="35"/>
      <c r="SFM1663" s="34"/>
      <c r="SFT1663" s="35"/>
      <c r="SFU1663" s="34"/>
      <c r="SGB1663" s="35"/>
      <c r="SGC1663" s="34"/>
      <c r="SGJ1663" s="35"/>
      <c r="SGK1663" s="34"/>
      <c r="SGR1663" s="35"/>
      <c r="SGS1663" s="34"/>
      <c r="SGZ1663" s="35"/>
      <c r="SHA1663" s="34"/>
      <c r="SHH1663" s="35"/>
      <c r="SHI1663" s="34"/>
      <c r="SHP1663" s="35"/>
      <c r="SHQ1663" s="34"/>
      <c r="SHX1663" s="35"/>
      <c r="SHY1663" s="34"/>
      <c r="SIF1663" s="35"/>
      <c r="SIG1663" s="34"/>
      <c r="SIN1663" s="35"/>
      <c r="SIO1663" s="34"/>
      <c r="SIV1663" s="35"/>
      <c r="SIW1663" s="34"/>
      <c r="SJD1663" s="35"/>
      <c r="SJE1663" s="34"/>
      <c r="SJL1663" s="35"/>
      <c r="SJM1663" s="34"/>
      <c r="SJT1663" s="35"/>
      <c r="SJU1663" s="34"/>
      <c r="SKB1663" s="35"/>
      <c r="SKC1663" s="34"/>
      <c r="SKJ1663" s="35"/>
      <c r="SKK1663" s="34"/>
      <c r="SKR1663" s="35"/>
      <c r="SKS1663" s="34"/>
      <c r="SKZ1663" s="35"/>
      <c r="SLA1663" s="34"/>
      <c r="SLH1663" s="35"/>
      <c r="SLI1663" s="34"/>
      <c r="SLP1663" s="35"/>
      <c r="SLQ1663" s="34"/>
      <c r="SLX1663" s="35"/>
      <c r="SLY1663" s="34"/>
      <c r="SMF1663" s="35"/>
      <c r="SMG1663" s="34"/>
      <c r="SMN1663" s="35"/>
      <c r="SMO1663" s="34"/>
      <c r="SMV1663" s="35"/>
      <c r="SMW1663" s="34"/>
      <c r="SND1663" s="35"/>
      <c r="SNE1663" s="34"/>
      <c r="SNL1663" s="35"/>
      <c r="SNM1663" s="34"/>
      <c r="SNT1663" s="35"/>
      <c r="SNU1663" s="34"/>
      <c r="SOB1663" s="35"/>
      <c r="SOC1663" s="34"/>
      <c r="SOJ1663" s="35"/>
      <c r="SOK1663" s="34"/>
      <c r="SOR1663" s="35"/>
      <c r="SOS1663" s="34"/>
      <c r="SOZ1663" s="35"/>
      <c r="SPA1663" s="34"/>
      <c r="SPH1663" s="35"/>
      <c r="SPI1663" s="34"/>
      <c r="SPP1663" s="35"/>
      <c r="SPQ1663" s="34"/>
      <c r="SPX1663" s="35"/>
      <c r="SPY1663" s="34"/>
      <c r="SQF1663" s="35"/>
      <c r="SQG1663" s="34"/>
      <c r="SQN1663" s="35"/>
      <c r="SQO1663" s="34"/>
      <c r="SQV1663" s="35"/>
      <c r="SQW1663" s="34"/>
      <c r="SRD1663" s="35"/>
      <c r="SRE1663" s="34"/>
      <c r="SRL1663" s="35"/>
      <c r="SRM1663" s="34"/>
      <c r="SRT1663" s="35"/>
      <c r="SRU1663" s="34"/>
      <c r="SSB1663" s="35"/>
      <c r="SSC1663" s="34"/>
      <c r="SSJ1663" s="35"/>
      <c r="SSK1663" s="34"/>
      <c r="SSR1663" s="35"/>
      <c r="SSS1663" s="34"/>
      <c r="SSZ1663" s="35"/>
      <c r="STA1663" s="34"/>
      <c r="STH1663" s="35"/>
      <c r="STI1663" s="34"/>
      <c r="STP1663" s="35"/>
      <c r="STQ1663" s="34"/>
      <c r="STX1663" s="35"/>
      <c r="STY1663" s="34"/>
      <c r="SUF1663" s="35"/>
      <c r="SUG1663" s="34"/>
      <c r="SUN1663" s="35"/>
      <c r="SUO1663" s="34"/>
      <c r="SUV1663" s="35"/>
      <c r="SUW1663" s="34"/>
      <c r="SVD1663" s="35"/>
      <c r="SVE1663" s="34"/>
      <c r="SVL1663" s="35"/>
      <c r="SVM1663" s="34"/>
      <c r="SVT1663" s="35"/>
      <c r="SVU1663" s="34"/>
      <c r="SWB1663" s="35"/>
      <c r="SWC1663" s="34"/>
      <c r="SWJ1663" s="35"/>
      <c r="SWK1663" s="34"/>
      <c r="SWR1663" s="35"/>
      <c r="SWS1663" s="34"/>
      <c r="SWZ1663" s="35"/>
      <c r="SXA1663" s="34"/>
      <c r="SXH1663" s="35"/>
      <c r="SXI1663" s="34"/>
      <c r="SXP1663" s="35"/>
      <c r="SXQ1663" s="34"/>
      <c r="SXX1663" s="35"/>
      <c r="SXY1663" s="34"/>
      <c r="SYF1663" s="35"/>
      <c r="SYG1663" s="34"/>
      <c r="SYN1663" s="35"/>
      <c r="SYO1663" s="34"/>
      <c r="SYV1663" s="35"/>
      <c r="SYW1663" s="34"/>
      <c r="SZD1663" s="35"/>
      <c r="SZE1663" s="34"/>
      <c r="SZL1663" s="35"/>
      <c r="SZM1663" s="34"/>
      <c r="SZT1663" s="35"/>
      <c r="SZU1663" s="34"/>
      <c r="TAB1663" s="35"/>
      <c r="TAC1663" s="34"/>
      <c r="TAJ1663" s="35"/>
      <c r="TAK1663" s="34"/>
      <c r="TAR1663" s="35"/>
      <c r="TAS1663" s="34"/>
      <c r="TAZ1663" s="35"/>
      <c r="TBA1663" s="34"/>
      <c r="TBH1663" s="35"/>
      <c r="TBI1663" s="34"/>
      <c r="TBP1663" s="35"/>
      <c r="TBQ1663" s="34"/>
      <c r="TBX1663" s="35"/>
      <c r="TBY1663" s="34"/>
      <c r="TCF1663" s="35"/>
      <c r="TCG1663" s="34"/>
      <c r="TCN1663" s="35"/>
      <c r="TCO1663" s="34"/>
      <c r="TCV1663" s="35"/>
      <c r="TCW1663" s="34"/>
      <c r="TDD1663" s="35"/>
      <c r="TDE1663" s="34"/>
      <c r="TDL1663" s="35"/>
      <c r="TDM1663" s="34"/>
      <c r="TDT1663" s="35"/>
      <c r="TDU1663" s="34"/>
      <c r="TEB1663" s="35"/>
      <c r="TEC1663" s="34"/>
      <c r="TEJ1663" s="35"/>
      <c r="TEK1663" s="34"/>
      <c r="TER1663" s="35"/>
      <c r="TES1663" s="34"/>
      <c r="TEZ1663" s="35"/>
      <c r="TFA1663" s="34"/>
      <c r="TFH1663" s="35"/>
      <c r="TFI1663" s="34"/>
      <c r="TFP1663" s="35"/>
      <c r="TFQ1663" s="34"/>
      <c r="TFX1663" s="35"/>
      <c r="TFY1663" s="34"/>
      <c r="TGF1663" s="35"/>
      <c r="TGG1663" s="34"/>
      <c r="TGN1663" s="35"/>
      <c r="TGO1663" s="34"/>
      <c r="TGV1663" s="35"/>
      <c r="TGW1663" s="34"/>
      <c r="THD1663" s="35"/>
      <c r="THE1663" s="34"/>
      <c r="THL1663" s="35"/>
      <c r="THM1663" s="34"/>
      <c r="THT1663" s="35"/>
      <c r="THU1663" s="34"/>
      <c r="TIB1663" s="35"/>
      <c r="TIC1663" s="34"/>
      <c r="TIJ1663" s="35"/>
      <c r="TIK1663" s="34"/>
      <c r="TIR1663" s="35"/>
      <c r="TIS1663" s="34"/>
      <c r="TIZ1663" s="35"/>
      <c r="TJA1663" s="34"/>
      <c r="TJH1663" s="35"/>
      <c r="TJI1663" s="34"/>
      <c r="TJP1663" s="35"/>
      <c r="TJQ1663" s="34"/>
      <c r="TJX1663" s="35"/>
      <c r="TJY1663" s="34"/>
      <c r="TKF1663" s="35"/>
      <c r="TKG1663" s="34"/>
      <c r="TKN1663" s="35"/>
      <c r="TKO1663" s="34"/>
      <c r="TKV1663" s="35"/>
      <c r="TKW1663" s="34"/>
      <c r="TLD1663" s="35"/>
      <c r="TLE1663" s="34"/>
      <c r="TLL1663" s="35"/>
      <c r="TLM1663" s="34"/>
      <c r="TLT1663" s="35"/>
      <c r="TLU1663" s="34"/>
      <c r="TMB1663" s="35"/>
      <c r="TMC1663" s="34"/>
      <c r="TMJ1663" s="35"/>
      <c r="TMK1663" s="34"/>
      <c r="TMR1663" s="35"/>
      <c r="TMS1663" s="34"/>
      <c r="TMZ1663" s="35"/>
      <c r="TNA1663" s="34"/>
      <c r="TNH1663" s="35"/>
      <c r="TNI1663" s="34"/>
      <c r="TNP1663" s="35"/>
      <c r="TNQ1663" s="34"/>
      <c r="TNX1663" s="35"/>
      <c r="TNY1663" s="34"/>
      <c r="TOF1663" s="35"/>
      <c r="TOG1663" s="34"/>
      <c r="TON1663" s="35"/>
      <c r="TOO1663" s="34"/>
      <c r="TOV1663" s="35"/>
      <c r="TOW1663" s="34"/>
      <c r="TPD1663" s="35"/>
      <c r="TPE1663" s="34"/>
      <c r="TPL1663" s="35"/>
      <c r="TPM1663" s="34"/>
      <c r="TPT1663" s="35"/>
      <c r="TPU1663" s="34"/>
      <c r="TQB1663" s="35"/>
      <c r="TQC1663" s="34"/>
      <c r="TQJ1663" s="35"/>
      <c r="TQK1663" s="34"/>
      <c r="TQR1663" s="35"/>
      <c r="TQS1663" s="34"/>
      <c r="TQZ1663" s="35"/>
      <c r="TRA1663" s="34"/>
      <c r="TRH1663" s="35"/>
      <c r="TRI1663" s="34"/>
      <c r="TRP1663" s="35"/>
      <c r="TRQ1663" s="34"/>
      <c r="TRX1663" s="35"/>
      <c r="TRY1663" s="34"/>
      <c r="TSF1663" s="35"/>
      <c r="TSG1663" s="34"/>
      <c r="TSN1663" s="35"/>
      <c r="TSO1663" s="34"/>
      <c r="TSV1663" s="35"/>
      <c r="TSW1663" s="34"/>
      <c r="TTD1663" s="35"/>
      <c r="TTE1663" s="34"/>
      <c r="TTL1663" s="35"/>
      <c r="TTM1663" s="34"/>
      <c r="TTT1663" s="35"/>
      <c r="TTU1663" s="34"/>
      <c r="TUB1663" s="35"/>
      <c r="TUC1663" s="34"/>
      <c r="TUJ1663" s="35"/>
      <c r="TUK1663" s="34"/>
      <c r="TUR1663" s="35"/>
      <c r="TUS1663" s="34"/>
      <c r="TUZ1663" s="35"/>
      <c r="TVA1663" s="34"/>
      <c r="TVH1663" s="35"/>
      <c r="TVI1663" s="34"/>
      <c r="TVP1663" s="35"/>
      <c r="TVQ1663" s="34"/>
      <c r="TVX1663" s="35"/>
      <c r="TVY1663" s="34"/>
      <c r="TWF1663" s="35"/>
      <c r="TWG1663" s="34"/>
      <c r="TWN1663" s="35"/>
      <c r="TWO1663" s="34"/>
      <c r="TWV1663" s="35"/>
      <c r="TWW1663" s="34"/>
      <c r="TXD1663" s="35"/>
      <c r="TXE1663" s="34"/>
      <c r="TXL1663" s="35"/>
      <c r="TXM1663" s="34"/>
      <c r="TXT1663" s="35"/>
      <c r="TXU1663" s="34"/>
      <c r="TYB1663" s="35"/>
      <c r="TYC1663" s="34"/>
      <c r="TYJ1663" s="35"/>
      <c r="TYK1663" s="34"/>
      <c r="TYR1663" s="35"/>
      <c r="TYS1663" s="34"/>
      <c r="TYZ1663" s="35"/>
      <c r="TZA1663" s="34"/>
      <c r="TZH1663" s="35"/>
      <c r="TZI1663" s="34"/>
      <c r="TZP1663" s="35"/>
      <c r="TZQ1663" s="34"/>
      <c r="TZX1663" s="35"/>
      <c r="TZY1663" s="34"/>
      <c r="UAF1663" s="35"/>
      <c r="UAG1663" s="34"/>
      <c r="UAN1663" s="35"/>
      <c r="UAO1663" s="34"/>
      <c r="UAV1663" s="35"/>
      <c r="UAW1663" s="34"/>
      <c r="UBD1663" s="35"/>
      <c r="UBE1663" s="34"/>
      <c r="UBL1663" s="35"/>
      <c r="UBM1663" s="34"/>
      <c r="UBT1663" s="35"/>
      <c r="UBU1663" s="34"/>
      <c r="UCB1663" s="35"/>
      <c r="UCC1663" s="34"/>
      <c r="UCJ1663" s="35"/>
      <c r="UCK1663" s="34"/>
      <c r="UCR1663" s="35"/>
      <c r="UCS1663" s="34"/>
      <c r="UCZ1663" s="35"/>
      <c r="UDA1663" s="34"/>
      <c r="UDH1663" s="35"/>
      <c r="UDI1663" s="34"/>
      <c r="UDP1663" s="35"/>
      <c r="UDQ1663" s="34"/>
      <c r="UDX1663" s="35"/>
      <c r="UDY1663" s="34"/>
      <c r="UEF1663" s="35"/>
      <c r="UEG1663" s="34"/>
      <c r="UEN1663" s="35"/>
      <c r="UEO1663" s="34"/>
      <c r="UEV1663" s="35"/>
      <c r="UEW1663" s="34"/>
      <c r="UFD1663" s="35"/>
      <c r="UFE1663" s="34"/>
      <c r="UFL1663" s="35"/>
      <c r="UFM1663" s="34"/>
      <c r="UFT1663" s="35"/>
      <c r="UFU1663" s="34"/>
      <c r="UGB1663" s="35"/>
      <c r="UGC1663" s="34"/>
      <c r="UGJ1663" s="35"/>
      <c r="UGK1663" s="34"/>
      <c r="UGR1663" s="35"/>
      <c r="UGS1663" s="34"/>
      <c r="UGZ1663" s="35"/>
      <c r="UHA1663" s="34"/>
      <c r="UHH1663" s="35"/>
      <c r="UHI1663" s="34"/>
      <c r="UHP1663" s="35"/>
      <c r="UHQ1663" s="34"/>
      <c r="UHX1663" s="35"/>
      <c r="UHY1663" s="34"/>
      <c r="UIF1663" s="35"/>
      <c r="UIG1663" s="34"/>
      <c r="UIN1663" s="35"/>
      <c r="UIO1663" s="34"/>
      <c r="UIV1663" s="35"/>
      <c r="UIW1663" s="34"/>
      <c r="UJD1663" s="35"/>
      <c r="UJE1663" s="34"/>
      <c r="UJL1663" s="35"/>
      <c r="UJM1663" s="34"/>
      <c r="UJT1663" s="35"/>
      <c r="UJU1663" s="34"/>
      <c r="UKB1663" s="35"/>
      <c r="UKC1663" s="34"/>
      <c r="UKJ1663" s="35"/>
      <c r="UKK1663" s="34"/>
      <c r="UKR1663" s="35"/>
      <c r="UKS1663" s="34"/>
      <c r="UKZ1663" s="35"/>
      <c r="ULA1663" s="34"/>
      <c r="ULH1663" s="35"/>
      <c r="ULI1663" s="34"/>
      <c r="ULP1663" s="35"/>
      <c r="ULQ1663" s="34"/>
      <c r="ULX1663" s="35"/>
      <c r="ULY1663" s="34"/>
      <c r="UMF1663" s="35"/>
      <c r="UMG1663" s="34"/>
      <c r="UMN1663" s="35"/>
      <c r="UMO1663" s="34"/>
      <c r="UMV1663" s="35"/>
      <c r="UMW1663" s="34"/>
      <c r="UND1663" s="35"/>
      <c r="UNE1663" s="34"/>
      <c r="UNL1663" s="35"/>
      <c r="UNM1663" s="34"/>
      <c r="UNT1663" s="35"/>
      <c r="UNU1663" s="34"/>
      <c r="UOB1663" s="35"/>
      <c r="UOC1663" s="34"/>
      <c r="UOJ1663" s="35"/>
      <c r="UOK1663" s="34"/>
      <c r="UOR1663" s="35"/>
      <c r="UOS1663" s="34"/>
      <c r="UOZ1663" s="35"/>
      <c r="UPA1663" s="34"/>
      <c r="UPH1663" s="35"/>
      <c r="UPI1663" s="34"/>
      <c r="UPP1663" s="35"/>
      <c r="UPQ1663" s="34"/>
      <c r="UPX1663" s="35"/>
      <c r="UPY1663" s="34"/>
      <c r="UQF1663" s="35"/>
      <c r="UQG1663" s="34"/>
      <c r="UQN1663" s="35"/>
      <c r="UQO1663" s="34"/>
      <c r="UQV1663" s="35"/>
      <c r="UQW1663" s="34"/>
      <c r="URD1663" s="35"/>
      <c r="URE1663" s="34"/>
      <c r="URL1663" s="35"/>
      <c r="URM1663" s="34"/>
      <c r="URT1663" s="35"/>
      <c r="URU1663" s="34"/>
      <c r="USB1663" s="35"/>
      <c r="USC1663" s="34"/>
      <c r="USJ1663" s="35"/>
      <c r="USK1663" s="34"/>
      <c r="USR1663" s="35"/>
      <c r="USS1663" s="34"/>
      <c r="USZ1663" s="35"/>
      <c r="UTA1663" s="34"/>
      <c r="UTH1663" s="35"/>
      <c r="UTI1663" s="34"/>
      <c r="UTP1663" s="35"/>
      <c r="UTQ1663" s="34"/>
      <c r="UTX1663" s="35"/>
      <c r="UTY1663" s="34"/>
      <c r="UUF1663" s="35"/>
      <c r="UUG1663" s="34"/>
      <c r="UUN1663" s="35"/>
      <c r="UUO1663" s="34"/>
      <c r="UUV1663" s="35"/>
      <c r="UUW1663" s="34"/>
      <c r="UVD1663" s="35"/>
      <c r="UVE1663" s="34"/>
      <c r="UVL1663" s="35"/>
      <c r="UVM1663" s="34"/>
      <c r="UVT1663" s="35"/>
      <c r="UVU1663" s="34"/>
      <c r="UWB1663" s="35"/>
      <c r="UWC1663" s="34"/>
      <c r="UWJ1663" s="35"/>
      <c r="UWK1663" s="34"/>
      <c r="UWR1663" s="35"/>
      <c r="UWS1663" s="34"/>
      <c r="UWZ1663" s="35"/>
      <c r="UXA1663" s="34"/>
      <c r="UXH1663" s="35"/>
      <c r="UXI1663" s="34"/>
      <c r="UXP1663" s="35"/>
      <c r="UXQ1663" s="34"/>
      <c r="UXX1663" s="35"/>
      <c r="UXY1663" s="34"/>
      <c r="UYF1663" s="35"/>
      <c r="UYG1663" s="34"/>
      <c r="UYN1663" s="35"/>
      <c r="UYO1663" s="34"/>
      <c r="UYV1663" s="35"/>
      <c r="UYW1663" s="34"/>
      <c r="UZD1663" s="35"/>
      <c r="UZE1663" s="34"/>
      <c r="UZL1663" s="35"/>
      <c r="UZM1663" s="34"/>
      <c r="UZT1663" s="35"/>
      <c r="UZU1663" s="34"/>
      <c r="VAB1663" s="35"/>
      <c r="VAC1663" s="34"/>
      <c r="VAJ1663" s="35"/>
      <c r="VAK1663" s="34"/>
      <c r="VAR1663" s="35"/>
      <c r="VAS1663" s="34"/>
      <c r="VAZ1663" s="35"/>
      <c r="VBA1663" s="34"/>
      <c r="VBH1663" s="35"/>
      <c r="VBI1663" s="34"/>
      <c r="VBP1663" s="35"/>
      <c r="VBQ1663" s="34"/>
      <c r="VBX1663" s="35"/>
      <c r="VBY1663" s="34"/>
      <c r="VCF1663" s="35"/>
      <c r="VCG1663" s="34"/>
      <c r="VCN1663" s="35"/>
      <c r="VCO1663" s="34"/>
      <c r="VCV1663" s="35"/>
      <c r="VCW1663" s="34"/>
      <c r="VDD1663" s="35"/>
      <c r="VDE1663" s="34"/>
      <c r="VDL1663" s="35"/>
      <c r="VDM1663" s="34"/>
      <c r="VDT1663" s="35"/>
      <c r="VDU1663" s="34"/>
      <c r="VEB1663" s="35"/>
      <c r="VEC1663" s="34"/>
      <c r="VEJ1663" s="35"/>
      <c r="VEK1663" s="34"/>
      <c r="VER1663" s="35"/>
      <c r="VES1663" s="34"/>
      <c r="VEZ1663" s="35"/>
      <c r="VFA1663" s="34"/>
      <c r="VFH1663" s="35"/>
      <c r="VFI1663" s="34"/>
      <c r="VFP1663" s="35"/>
      <c r="VFQ1663" s="34"/>
      <c r="VFX1663" s="35"/>
      <c r="VFY1663" s="34"/>
      <c r="VGF1663" s="35"/>
      <c r="VGG1663" s="34"/>
      <c r="VGN1663" s="35"/>
      <c r="VGO1663" s="34"/>
      <c r="VGV1663" s="35"/>
      <c r="VGW1663" s="34"/>
      <c r="VHD1663" s="35"/>
      <c r="VHE1663" s="34"/>
      <c r="VHL1663" s="35"/>
      <c r="VHM1663" s="34"/>
      <c r="VHT1663" s="35"/>
      <c r="VHU1663" s="34"/>
      <c r="VIB1663" s="35"/>
      <c r="VIC1663" s="34"/>
      <c r="VIJ1663" s="35"/>
      <c r="VIK1663" s="34"/>
      <c r="VIR1663" s="35"/>
      <c r="VIS1663" s="34"/>
      <c r="VIZ1663" s="35"/>
      <c r="VJA1663" s="34"/>
      <c r="VJH1663" s="35"/>
      <c r="VJI1663" s="34"/>
      <c r="VJP1663" s="35"/>
      <c r="VJQ1663" s="34"/>
      <c r="VJX1663" s="35"/>
      <c r="VJY1663" s="34"/>
      <c r="VKF1663" s="35"/>
      <c r="VKG1663" s="34"/>
      <c r="VKN1663" s="35"/>
      <c r="VKO1663" s="34"/>
      <c r="VKV1663" s="35"/>
      <c r="VKW1663" s="34"/>
      <c r="VLD1663" s="35"/>
      <c r="VLE1663" s="34"/>
      <c r="VLL1663" s="35"/>
      <c r="VLM1663" s="34"/>
      <c r="VLT1663" s="35"/>
      <c r="VLU1663" s="34"/>
      <c r="VMB1663" s="35"/>
      <c r="VMC1663" s="34"/>
      <c r="VMJ1663" s="35"/>
      <c r="VMK1663" s="34"/>
      <c r="VMR1663" s="35"/>
      <c r="VMS1663" s="34"/>
      <c r="VMZ1663" s="35"/>
      <c r="VNA1663" s="34"/>
      <c r="VNH1663" s="35"/>
      <c r="VNI1663" s="34"/>
      <c r="VNP1663" s="35"/>
      <c r="VNQ1663" s="34"/>
      <c r="VNX1663" s="35"/>
      <c r="VNY1663" s="34"/>
      <c r="VOF1663" s="35"/>
      <c r="VOG1663" s="34"/>
      <c r="VON1663" s="35"/>
      <c r="VOO1663" s="34"/>
      <c r="VOV1663" s="35"/>
      <c r="VOW1663" s="34"/>
      <c r="VPD1663" s="35"/>
      <c r="VPE1663" s="34"/>
      <c r="VPL1663" s="35"/>
      <c r="VPM1663" s="34"/>
      <c r="VPT1663" s="35"/>
      <c r="VPU1663" s="34"/>
      <c r="VQB1663" s="35"/>
      <c r="VQC1663" s="34"/>
      <c r="VQJ1663" s="35"/>
      <c r="VQK1663" s="34"/>
      <c r="VQR1663" s="35"/>
      <c r="VQS1663" s="34"/>
      <c r="VQZ1663" s="35"/>
      <c r="VRA1663" s="34"/>
      <c r="VRH1663" s="35"/>
      <c r="VRI1663" s="34"/>
      <c r="VRP1663" s="35"/>
      <c r="VRQ1663" s="34"/>
      <c r="VRX1663" s="35"/>
      <c r="VRY1663" s="34"/>
      <c r="VSF1663" s="35"/>
      <c r="VSG1663" s="34"/>
      <c r="VSN1663" s="35"/>
      <c r="VSO1663" s="34"/>
      <c r="VSV1663" s="35"/>
      <c r="VSW1663" s="34"/>
      <c r="VTD1663" s="35"/>
      <c r="VTE1663" s="34"/>
      <c r="VTL1663" s="35"/>
      <c r="VTM1663" s="34"/>
      <c r="VTT1663" s="35"/>
      <c r="VTU1663" s="34"/>
      <c r="VUB1663" s="35"/>
      <c r="VUC1663" s="34"/>
      <c r="VUJ1663" s="35"/>
      <c r="VUK1663" s="34"/>
      <c r="VUR1663" s="35"/>
      <c r="VUS1663" s="34"/>
      <c r="VUZ1663" s="35"/>
      <c r="VVA1663" s="34"/>
      <c r="VVH1663" s="35"/>
      <c r="VVI1663" s="34"/>
      <c r="VVP1663" s="35"/>
      <c r="VVQ1663" s="34"/>
      <c r="VVX1663" s="35"/>
      <c r="VVY1663" s="34"/>
      <c r="VWF1663" s="35"/>
      <c r="VWG1663" s="34"/>
      <c r="VWN1663" s="35"/>
      <c r="VWO1663" s="34"/>
      <c r="VWV1663" s="35"/>
      <c r="VWW1663" s="34"/>
      <c r="VXD1663" s="35"/>
      <c r="VXE1663" s="34"/>
      <c r="VXL1663" s="35"/>
      <c r="VXM1663" s="34"/>
      <c r="VXT1663" s="35"/>
      <c r="VXU1663" s="34"/>
      <c r="VYB1663" s="35"/>
      <c r="VYC1663" s="34"/>
      <c r="VYJ1663" s="35"/>
      <c r="VYK1663" s="34"/>
      <c r="VYR1663" s="35"/>
      <c r="VYS1663" s="34"/>
      <c r="VYZ1663" s="35"/>
      <c r="VZA1663" s="34"/>
      <c r="VZH1663" s="35"/>
      <c r="VZI1663" s="34"/>
      <c r="VZP1663" s="35"/>
      <c r="VZQ1663" s="34"/>
      <c r="VZX1663" s="35"/>
      <c r="VZY1663" s="34"/>
      <c r="WAF1663" s="35"/>
      <c r="WAG1663" s="34"/>
      <c r="WAN1663" s="35"/>
      <c r="WAO1663" s="34"/>
      <c r="WAV1663" s="35"/>
      <c r="WAW1663" s="34"/>
      <c r="WBD1663" s="35"/>
      <c r="WBE1663" s="34"/>
      <c r="WBL1663" s="35"/>
      <c r="WBM1663" s="34"/>
      <c r="WBT1663" s="35"/>
      <c r="WBU1663" s="34"/>
      <c r="WCB1663" s="35"/>
      <c r="WCC1663" s="34"/>
      <c r="WCJ1663" s="35"/>
      <c r="WCK1663" s="34"/>
      <c r="WCR1663" s="35"/>
      <c r="WCS1663" s="34"/>
      <c r="WCZ1663" s="35"/>
      <c r="WDA1663" s="34"/>
      <c r="WDH1663" s="35"/>
      <c r="WDI1663" s="34"/>
      <c r="WDP1663" s="35"/>
      <c r="WDQ1663" s="34"/>
      <c r="WDX1663" s="35"/>
      <c r="WDY1663" s="34"/>
      <c r="WEF1663" s="35"/>
      <c r="WEG1663" s="34"/>
      <c r="WEN1663" s="35"/>
      <c r="WEO1663" s="34"/>
      <c r="WEV1663" s="35"/>
      <c r="WEW1663" s="34"/>
      <c r="WFD1663" s="35"/>
      <c r="WFE1663" s="34"/>
      <c r="WFL1663" s="35"/>
      <c r="WFM1663" s="34"/>
      <c r="WFT1663" s="35"/>
      <c r="WFU1663" s="34"/>
      <c r="WGB1663" s="35"/>
      <c r="WGC1663" s="34"/>
      <c r="WGJ1663" s="35"/>
      <c r="WGK1663" s="34"/>
      <c r="WGR1663" s="35"/>
      <c r="WGS1663" s="34"/>
      <c r="WGZ1663" s="35"/>
      <c r="WHA1663" s="34"/>
      <c r="WHH1663" s="35"/>
      <c r="WHI1663" s="34"/>
      <c r="WHP1663" s="35"/>
      <c r="WHQ1663" s="34"/>
      <c r="WHX1663" s="35"/>
      <c r="WHY1663" s="34"/>
      <c r="WIF1663" s="35"/>
      <c r="WIG1663" s="34"/>
      <c r="WIN1663" s="35"/>
      <c r="WIO1663" s="34"/>
      <c r="WIV1663" s="35"/>
      <c r="WIW1663" s="34"/>
      <c r="WJD1663" s="35"/>
      <c r="WJE1663" s="34"/>
      <c r="WJL1663" s="35"/>
      <c r="WJM1663" s="34"/>
      <c r="WJT1663" s="35"/>
      <c r="WJU1663" s="34"/>
      <c r="WKB1663" s="35"/>
      <c r="WKC1663" s="34"/>
      <c r="WKJ1663" s="35"/>
      <c r="WKK1663" s="34"/>
      <c r="WKR1663" s="35"/>
      <c r="WKS1663" s="34"/>
      <c r="WKZ1663" s="35"/>
      <c r="WLA1663" s="34"/>
      <c r="WLH1663" s="35"/>
      <c r="WLI1663" s="34"/>
      <c r="WLP1663" s="35"/>
      <c r="WLQ1663" s="34"/>
      <c r="WLX1663" s="35"/>
      <c r="WLY1663" s="34"/>
      <c r="WMF1663" s="35"/>
      <c r="WMG1663" s="34"/>
      <c r="WMN1663" s="35"/>
      <c r="WMO1663" s="34"/>
      <c r="WMV1663" s="35"/>
      <c r="WMW1663" s="34"/>
      <c r="WND1663" s="35"/>
      <c r="WNE1663" s="34"/>
      <c r="WNL1663" s="35"/>
      <c r="WNM1663" s="34"/>
      <c r="WNT1663" s="35"/>
      <c r="WNU1663" s="34"/>
      <c r="WOB1663" s="35"/>
      <c r="WOC1663" s="34"/>
      <c r="WOJ1663" s="35"/>
      <c r="WOK1663" s="34"/>
      <c r="WOR1663" s="35"/>
      <c r="WOS1663" s="34"/>
      <c r="WOZ1663" s="35"/>
      <c r="WPA1663" s="34"/>
      <c r="WPH1663" s="35"/>
      <c r="WPI1663" s="34"/>
      <c r="WPP1663" s="35"/>
      <c r="WPQ1663" s="34"/>
      <c r="WPX1663" s="35"/>
      <c r="WPY1663" s="34"/>
      <c r="WQF1663" s="35"/>
      <c r="WQG1663" s="34"/>
      <c r="WQN1663" s="35"/>
      <c r="WQO1663" s="34"/>
      <c r="WQV1663" s="35"/>
      <c r="WQW1663" s="34"/>
      <c r="WRD1663" s="35"/>
      <c r="WRE1663" s="34"/>
      <c r="WRL1663" s="35"/>
      <c r="WRM1663" s="34"/>
      <c r="WRT1663" s="35"/>
      <c r="WRU1663" s="34"/>
      <c r="WSB1663" s="35"/>
      <c r="WSC1663" s="34"/>
      <c r="WSJ1663" s="35"/>
      <c r="WSK1663" s="34"/>
      <c r="WSR1663" s="35"/>
      <c r="WSS1663" s="34"/>
      <c r="WSZ1663" s="35"/>
      <c r="WTA1663" s="34"/>
      <c r="WTH1663" s="35"/>
      <c r="WTI1663" s="34"/>
      <c r="WTP1663" s="35"/>
      <c r="WTQ1663" s="34"/>
      <c r="WTX1663" s="35"/>
      <c r="WTY1663" s="34"/>
      <c r="WUF1663" s="35"/>
      <c r="WUG1663" s="34"/>
      <c r="WUN1663" s="35"/>
      <c r="WUO1663" s="34"/>
      <c r="WUV1663" s="35"/>
      <c r="WUW1663" s="34"/>
      <c r="WVD1663" s="35"/>
      <c r="WVE1663" s="34"/>
      <c r="WVL1663" s="35"/>
      <c r="WVM1663" s="34"/>
      <c r="WVT1663" s="35"/>
      <c r="WVU1663" s="34"/>
      <c r="WWB1663" s="35"/>
      <c r="WWC1663" s="34"/>
      <c r="WWJ1663" s="35"/>
      <c r="WWK1663" s="34"/>
      <c r="WWR1663" s="35"/>
      <c r="WWS1663" s="34"/>
      <c r="WWZ1663" s="35"/>
      <c r="WXA1663" s="34"/>
      <c r="WXH1663" s="35"/>
      <c r="WXI1663" s="34"/>
      <c r="WXP1663" s="35"/>
      <c r="WXQ1663" s="34"/>
      <c r="WXX1663" s="35"/>
      <c r="WXY1663" s="34"/>
      <c r="WYF1663" s="35"/>
      <c r="WYG1663" s="34"/>
      <c r="WYN1663" s="35"/>
      <c r="WYO1663" s="34"/>
      <c r="WYV1663" s="35"/>
      <c r="WYW1663" s="34"/>
      <c r="WZD1663" s="35"/>
      <c r="WZE1663" s="34"/>
      <c r="WZL1663" s="35"/>
      <c r="WZM1663" s="34"/>
      <c r="WZT1663" s="35"/>
      <c r="WZU1663" s="34"/>
      <c r="XAB1663" s="35"/>
      <c r="XAC1663" s="34"/>
      <c r="XAJ1663" s="35"/>
      <c r="XAK1663" s="34"/>
      <c r="XAR1663" s="35"/>
      <c r="XAS1663" s="34"/>
      <c r="XAZ1663" s="35"/>
      <c r="XBA1663" s="34"/>
      <c r="XBH1663" s="35"/>
      <c r="XBI1663" s="34"/>
      <c r="XBP1663" s="35"/>
      <c r="XBQ1663" s="34"/>
      <c r="XBX1663" s="35"/>
      <c r="XBY1663" s="34"/>
      <c r="XCF1663" s="35"/>
      <c r="XCG1663" s="34"/>
      <c r="XCN1663" s="35"/>
      <c r="XCO1663" s="34"/>
      <c r="XCV1663" s="35"/>
      <c r="XCW1663" s="34"/>
      <c r="XDD1663" s="35"/>
      <c r="XDE1663" s="34"/>
      <c r="XDL1663" s="35"/>
      <c r="XDM1663" s="34"/>
      <c r="XDT1663" s="35"/>
      <c r="XDU1663" s="34"/>
      <c r="XEB1663" s="35"/>
      <c r="XEC1663" s="34"/>
      <c r="XEJ1663" s="35"/>
      <c r="XEK1663" s="34"/>
      <c r="XER1663" s="35"/>
      <c r="XES1663" s="34"/>
      <c r="XEZ1663" s="35"/>
      <c r="XFA1663" s="34"/>
    </row>
    <row r="1664" spans="1:1021 1028:2045 2052:3069 3076:4093 4100:5117 5124:6141 6148:7165 7172:8189 8196:9213 9220:10237 10244:11261 11268:12285 12292:13309 13316:14333 14340:15357 15364:16381" x14ac:dyDescent="0.25">
      <c r="A1664" t="s">
        <v>484</v>
      </c>
      <c r="B1664" t="s">
        <v>475</v>
      </c>
      <c r="C1664">
        <v>339</v>
      </c>
      <c r="D1664">
        <v>339</v>
      </c>
      <c r="E1664" s="35">
        <v>1</v>
      </c>
      <c r="F1664" s="34">
        <v>1.9999999999999999E-88</v>
      </c>
      <c r="G1664">
        <v>85.76</v>
      </c>
      <c r="H1664">
        <v>1714</v>
      </c>
      <c r="I1664" t="str">
        <f>HYPERLINK("https://www.ncbi.nlm.nih.gov/nucleotide/LS974143.1?report=genbank&amp;log$=nucltop&amp;blast_rank=62&amp;RID=XE6RV0D8013","LS974143.1")</f>
        <v>LS974143.1</v>
      </c>
      <c r="L1664" s="35"/>
      <c r="M1664" s="34"/>
      <c r="T1664" s="35"/>
      <c r="U1664" s="34"/>
      <c r="AB1664" s="35"/>
      <c r="AC1664" s="34"/>
      <c r="AJ1664" s="35"/>
      <c r="AK1664" s="34"/>
      <c r="AR1664" s="35"/>
      <c r="AS1664" s="34"/>
      <c r="AZ1664" s="35"/>
      <c r="BA1664" s="34"/>
      <c r="BH1664" s="35"/>
      <c r="BI1664" s="34"/>
      <c r="BP1664" s="35"/>
      <c r="BQ1664" s="34"/>
      <c r="BX1664" s="35"/>
      <c r="BY1664" s="34"/>
      <c r="CF1664" s="35"/>
      <c r="CG1664" s="34"/>
      <c r="CN1664" s="35"/>
      <c r="CO1664" s="34"/>
      <c r="CV1664" s="35"/>
      <c r="CW1664" s="34"/>
      <c r="DD1664" s="35"/>
      <c r="DE1664" s="34"/>
      <c r="DL1664" s="35"/>
      <c r="DM1664" s="34"/>
      <c r="DT1664" s="35"/>
      <c r="DU1664" s="34"/>
      <c r="EB1664" s="35"/>
      <c r="EC1664" s="34"/>
      <c r="EJ1664" s="35"/>
      <c r="EK1664" s="34"/>
      <c r="ER1664" s="35"/>
      <c r="ES1664" s="34"/>
      <c r="EZ1664" s="35"/>
      <c r="FA1664" s="34"/>
      <c r="FH1664" s="35"/>
      <c r="FI1664" s="34"/>
      <c r="FP1664" s="35"/>
      <c r="FQ1664" s="34"/>
      <c r="FX1664" s="35"/>
      <c r="FY1664" s="34"/>
      <c r="GF1664" s="35"/>
      <c r="GG1664" s="34"/>
      <c r="GN1664" s="35"/>
      <c r="GO1664" s="34"/>
      <c r="GV1664" s="35"/>
      <c r="GW1664" s="34"/>
      <c r="HD1664" s="35"/>
      <c r="HE1664" s="34"/>
      <c r="HL1664" s="35"/>
      <c r="HM1664" s="34"/>
      <c r="HT1664" s="35"/>
      <c r="HU1664" s="34"/>
      <c r="IB1664" s="35"/>
      <c r="IC1664" s="34"/>
      <c r="IJ1664" s="35"/>
      <c r="IK1664" s="34"/>
      <c r="IR1664" s="35"/>
      <c r="IS1664" s="34"/>
      <c r="IZ1664" s="35"/>
      <c r="JA1664" s="34"/>
      <c r="JH1664" s="35"/>
      <c r="JI1664" s="34"/>
      <c r="JP1664" s="35"/>
      <c r="JQ1664" s="34"/>
      <c r="JX1664" s="35"/>
      <c r="JY1664" s="34"/>
      <c r="KF1664" s="35"/>
      <c r="KG1664" s="34"/>
      <c r="KN1664" s="35"/>
      <c r="KO1664" s="34"/>
      <c r="KV1664" s="35"/>
      <c r="KW1664" s="34"/>
      <c r="LD1664" s="35"/>
      <c r="LE1664" s="34"/>
      <c r="LL1664" s="35"/>
      <c r="LM1664" s="34"/>
      <c r="LT1664" s="35"/>
      <c r="LU1664" s="34"/>
      <c r="MB1664" s="35"/>
      <c r="MC1664" s="34"/>
      <c r="MJ1664" s="35"/>
      <c r="MK1664" s="34"/>
      <c r="MR1664" s="35"/>
      <c r="MS1664" s="34"/>
      <c r="MZ1664" s="35"/>
      <c r="NA1664" s="34"/>
      <c r="NH1664" s="35"/>
      <c r="NI1664" s="34"/>
      <c r="NP1664" s="35"/>
      <c r="NQ1664" s="34"/>
      <c r="NX1664" s="35"/>
      <c r="NY1664" s="34"/>
      <c r="OF1664" s="35"/>
      <c r="OG1664" s="34"/>
      <c r="ON1664" s="35"/>
      <c r="OO1664" s="34"/>
      <c r="OV1664" s="35"/>
      <c r="OW1664" s="34"/>
      <c r="PD1664" s="35"/>
      <c r="PE1664" s="34"/>
      <c r="PL1664" s="35"/>
      <c r="PM1664" s="34"/>
      <c r="PT1664" s="35"/>
      <c r="PU1664" s="34"/>
      <c r="QB1664" s="35"/>
      <c r="QC1664" s="34"/>
      <c r="QJ1664" s="35"/>
      <c r="QK1664" s="34"/>
      <c r="QR1664" s="35"/>
      <c r="QS1664" s="34"/>
      <c r="QZ1664" s="35"/>
      <c r="RA1664" s="34"/>
      <c r="RH1664" s="35"/>
      <c r="RI1664" s="34"/>
      <c r="RP1664" s="35"/>
      <c r="RQ1664" s="34"/>
      <c r="RX1664" s="35"/>
      <c r="RY1664" s="34"/>
      <c r="SF1664" s="35"/>
      <c r="SG1664" s="34"/>
      <c r="SN1664" s="35"/>
      <c r="SO1664" s="34"/>
      <c r="SV1664" s="35"/>
      <c r="SW1664" s="34"/>
      <c r="TD1664" s="35"/>
      <c r="TE1664" s="34"/>
      <c r="TL1664" s="35"/>
      <c r="TM1664" s="34"/>
      <c r="TT1664" s="35"/>
      <c r="TU1664" s="34"/>
      <c r="UB1664" s="35"/>
      <c r="UC1664" s="34"/>
      <c r="UJ1664" s="35"/>
      <c r="UK1664" s="34"/>
      <c r="UR1664" s="35"/>
      <c r="US1664" s="34"/>
      <c r="UZ1664" s="35"/>
      <c r="VA1664" s="34"/>
      <c r="VH1664" s="35"/>
      <c r="VI1664" s="34"/>
      <c r="VP1664" s="35"/>
      <c r="VQ1664" s="34"/>
      <c r="VX1664" s="35"/>
      <c r="VY1664" s="34"/>
      <c r="WF1664" s="35"/>
      <c r="WG1664" s="34"/>
      <c r="WN1664" s="35"/>
      <c r="WO1664" s="34"/>
      <c r="WV1664" s="35"/>
      <c r="WW1664" s="34"/>
      <c r="XD1664" s="35"/>
      <c r="XE1664" s="34"/>
      <c r="XL1664" s="35"/>
      <c r="XM1664" s="34"/>
      <c r="XT1664" s="35"/>
      <c r="XU1664" s="34"/>
      <c r="YB1664" s="35"/>
      <c r="YC1664" s="34"/>
      <c r="YJ1664" s="35"/>
      <c r="YK1664" s="34"/>
      <c r="YR1664" s="35"/>
      <c r="YS1664" s="34"/>
      <c r="YZ1664" s="35"/>
      <c r="ZA1664" s="34"/>
      <c r="ZH1664" s="35"/>
      <c r="ZI1664" s="34"/>
      <c r="ZP1664" s="35"/>
      <c r="ZQ1664" s="34"/>
      <c r="ZX1664" s="35"/>
      <c r="ZY1664" s="34"/>
      <c r="AAF1664" s="35"/>
      <c r="AAG1664" s="34"/>
      <c r="AAN1664" s="35"/>
      <c r="AAO1664" s="34"/>
      <c r="AAV1664" s="35"/>
      <c r="AAW1664" s="34"/>
      <c r="ABD1664" s="35"/>
      <c r="ABE1664" s="34"/>
      <c r="ABL1664" s="35"/>
      <c r="ABM1664" s="34"/>
      <c r="ABT1664" s="35"/>
      <c r="ABU1664" s="34"/>
      <c r="ACB1664" s="35"/>
      <c r="ACC1664" s="34"/>
      <c r="ACJ1664" s="35"/>
      <c r="ACK1664" s="34"/>
      <c r="ACR1664" s="35"/>
      <c r="ACS1664" s="34"/>
      <c r="ACZ1664" s="35"/>
      <c r="ADA1664" s="34"/>
      <c r="ADH1664" s="35"/>
      <c r="ADI1664" s="34"/>
      <c r="ADP1664" s="35"/>
      <c r="ADQ1664" s="34"/>
      <c r="ADX1664" s="35"/>
      <c r="ADY1664" s="34"/>
      <c r="AEF1664" s="35"/>
      <c r="AEG1664" s="34"/>
      <c r="AEN1664" s="35"/>
      <c r="AEO1664" s="34"/>
      <c r="AEV1664" s="35"/>
      <c r="AEW1664" s="34"/>
      <c r="AFD1664" s="35"/>
      <c r="AFE1664" s="34"/>
      <c r="AFL1664" s="35"/>
      <c r="AFM1664" s="34"/>
      <c r="AFT1664" s="35"/>
      <c r="AFU1664" s="34"/>
      <c r="AGB1664" s="35"/>
      <c r="AGC1664" s="34"/>
      <c r="AGJ1664" s="35"/>
      <c r="AGK1664" s="34"/>
      <c r="AGR1664" s="35"/>
      <c r="AGS1664" s="34"/>
      <c r="AGZ1664" s="35"/>
      <c r="AHA1664" s="34"/>
      <c r="AHH1664" s="35"/>
      <c r="AHI1664" s="34"/>
      <c r="AHP1664" s="35"/>
      <c r="AHQ1664" s="34"/>
      <c r="AHX1664" s="35"/>
      <c r="AHY1664" s="34"/>
      <c r="AIF1664" s="35"/>
      <c r="AIG1664" s="34"/>
      <c r="AIN1664" s="35"/>
      <c r="AIO1664" s="34"/>
      <c r="AIV1664" s="35"/>
      <c r="AIW1664" s="34"/>
      <c r="AJD1664" s="35"/>
      <c r="AJE1664" s="34"/>
      <c r="AJL1664" s="35"/>
      <c r="AJM1664" s="34"/>
      <c r="AJT1664" s="35"/>
      <c r="AJU1664" s="34"/>
      <c r="AKB1664" s="35"/>
      <c r="AKC1664" s="34"/>
      <c r="AKJ1664" s="35"/>
      <c r="AKK1664" s="34"/>
      <c r="AKR1664" s="35"/>
      <c r="AKS1664" s="34"/>
      <c r="AKZ1664" s="35"/>
      <c r="ALA1664" s="34"/>
      <c r="ALH1664" s="35"/>
      <c r="ALI1664" s="34"/>
      <c r="ALP1664" s="35"/>
      <c r="ALQ1664" s="34"/>
      <c r="ALX1664" s="35"/>
      <c r="ALY1664" s="34"/>
      <c r="AMF1664" s="35"/>
      <c r="AMG1664" s="34"/>
      <c r="AMN1664" s="35"/>
      <c r="AMO1664" s="34"/>
      <c r="AMV1664" s="35"/>
      <c r="AMW1664" s="34"/>
      <c r="AND1664" s="35"/>
      <c r="ANE1664" s="34"/>
      <c r="ANL1664" s="35"/>
      <c r="ANM1664" s="34"/>
      <c r="ANT1664" s="35"/>
      <c r="ANU1664" s="34"/>
      <c r="AOB1664" s="35"/>
      <c r="AOC1664" s="34"/>
      <c r="AOJ1664" s="35"/>
      <c r="AOK1664" s="34"/>
      <c r="AOR1664" s="35"/>
      <c r="AOS1664" s="34"/>
      <c r="AOZ1664" s="35"/>
      <c r="APA1664" s="34"/>
      <c r="APH1664" s="35"/>
      <c r="API1664" s="34"/>
      <c r="APP1664" s="35"/>
      <c r="APQ1664" s="34"/>
      <c r="APX1664" s="35"/>
      <c r="APY1664" s="34"/>
      <c r="AQF1664" s="35"/>
      <c r="AQG1664" s="34"/>
      <c r="AQN1664" s="35"/>
      <c r="AQO1664" s="34"/>
      <c r="AQV1664" s="35"/>
      <c r="AQW1664" s="34"/>
      <c r="ARD1664" s="35"/>
      <c r="ARE1664" s="34"/>
      <c r="ARL1664" s="35"/>
      <c r="ARM1664" s="34"/>
      <c r="ART1664" s="35"/>
      <c r="ARU1664" s="34"/>
      <c r="ASB1664" s="35"/>
      <c r="ASC1664" s="34"/>
      <c r="ASJ1664" s="35"/>
      <c r="ASK1664" s="34"/>
      <c r="ASR1664" s="35"/>
      <c r="ASS1664" s="34"/>
      <c r="ASZ1664" s="35"/>
      <c r="ATA1664" s="34"/>
      <c r="ATH1664" s="35"/>
      <c r="ATI1664" s="34"/>
      <c r="ATP1664" s="35"/>
      <c r="ATQ1664" s="34"/>
      <c r="ATX1664" s="35"/>
      <c r="ATY1664" s="34"/>
      <c r="AUF1664" s="35"/>
      <c r="AUG1664" s="34"/>
      <c r="AUN1664" s="35"/>
      <c r="AUO1664" s="34"/>
      <c r="AUV1664" s="35"/>
      <c r="AUW1664" s="34"/>
      <c r="AVD1664" s="35"/>
      <c r="AVE1664" s="34"/>
      <c r="AVL1664" s="35"/>
      <c r="AVM1664" s="34"/>
      <c r="AVT1664" s="35"/>
      <c r="AVU1664" s="34"/>
      <c r="AWB1664" s="35"/>
      <c r="AWC1664" s="34"/>
      <c r="AWJ1664" s="35"/>
      <c r="AWK1664" s="34"/>
      <c r="AWR1664" s="35"/>
      <c r="AWS1664" s="34"/>
      <c r="AWZ1664" s="35"/>
      <c r="AXA1664" s="34"/>
      <c r="AXH1664" s="35"/>
      <c r="AXI1664" s="34"/>
      <c r="AXP1664" s="35"/>
      <c r="AXQ1664" s="34"/>
      <c r="AXX1664" s="35"/>
      <c r="AXY1664" s="34"/>
      <c r="AYF1664" s="35"/>
      <c r="AYG1664" s="34"/>
      <c r="AYN1664" s="35"/>
      <c r="AYO1664" s="34"/>
      <c r="AYV1664" s="35"/>
      <c r="AYW1664" s="34"/>
      <c r="AZD1664" s="35"/>
      <c r="AZE1664" s="34"/>
      <c r="AZL1664" s="35"/>
      <c r="AZM1664" s="34"/>
      <c r="AZT1664" s="35"/>
      <c r="AZU1664" s="34"/>
      <c r="BAB1664" s="35"/>
      <c r="BAC1664" s="34"/>
      <c r="BAJ1664" s="35"/>
      <c r="BAK1664" s="34"/>
      <c r="BAR1664" s="35"/>
      <c r="BAS1664" s="34"/>
      <c r="BAZ1664" s="35"/>
      <c r="BBA1664" s="34"/>
      <c r="BBH1664" s="35"/>
      <c r="BBI1664" s="34"/>
      <c r="BBP1664" s="35"/>
      <c r="BBQ1664" s="34"/>
      <c r="BBX1664" s="35"/>
      <c r="BBY1664" s="34"/>
      <c r="BCF1664" s="35"/>
      <c r="BCG1664" s="34"/>
      <c r="BCN1664" s="35"/>
      <c r="BCO1664" s="34"/>
      <c r="BCV1664" s="35"/>
      <c r="BCW1664" s="34"/>
      <c r="BDD1664" s="35"/>
      <c r="BDE1664" s="34"/>
      <c r="BDL1664" s="35"/>
      <c r="BDM1664" s="34"/>
      <c r="BDT1664" s="35"/>
      <c r="BDU1664" s="34"/>
      <c r="BEB1664" s="35"/>
      <c r="BEC1664" s="34"/>
      <c r="BEJ1664" s="35"/>
      <c r="BEK1664" s="34"/>
      <c r="BER1664" s="35"/>
      <c r="BES1664" s="34"/>
      <c r="BEZ1664" s="35"/>
      <c r="BFA1664" s="34"/>
      <c r="BFH1664" s="35"/>
      <c r="BFI1664" s="34"/>
      <c r="BFP1664" s="35"/>
      <c r="BFQ1664" s="34"/>
      <c r="BFX1664" s="35"/>
      <c r="BFY1664" s="34"/>
      <c r="BGF1664" s="35"/>
      <c r="BGG1664" s="34"/>
      <c r="BGN1664" s="35"/>
      <c r="BGO1664" s="34"/>
      <c r="BGV1664" s="35"/>
      <c r="BGW1664" s="34"/>
      <c r="BHD1664" s="35"/>
      <c r="BHE1664" s="34"/>
      <c r="BHL1664" s="35"/>
      <c r="BHM1664" s="34"/>
      <c r="BHT1664" s="35"/>
      <c r="BHU1664" s="34"/>
      <c r="BIB1664" s="35"/>
      <c r="BIC1664" s="34"/>
      <c r="BIJ1664" s="35"/>
      <c r="BIK1664" s="34"/>
      <c r="BIR1664" s="35"/>
      <c r="BIS1664" s="34"/>
      <c r="BIZ1664" s="35"/>
      <c r="BJA1664" s="34"/>
      <c r="BJH1664" s="35"/>
      <c r="BJI1664" s="34"/>
      <c r="BJP1664" s="35"/>
      <c r="BJQ1664" s="34"/>
      <c r="BJX1664" s="35"/>
      <c r="BJY1664" s="34"/>
      <c r="BKF1664" s="35"/>
      <c r="BKG1664" s="34"/>
      <c r="BKN1664" s="35"/>
      <c r="BKO1664" s="34"/>
      <c r="BKV1664" s="35"/>
      <c r="BKW1664" s="34"/>
      <c r="BLD1664" s="35"/>
      <c r="BLE1664" s="34"/>
      <c r="BLL1664" s="35"/>
      <c r="BLM1664" s="34"/>
      <c r="BLT1664" s="35"/>
      <c r="BLU1664" s="34"/>
      <c r="BMB1664" s="35"/>
      <c r="BMC1664" s="34"/>
      <c r="BMJ1664" s="35"/>
      <c r="BMK1664" s="34"/>
      <c r="BMR1664" s="35"/>
      <c r="BMS1664" s="34"/>
      <c r="BMZ1664" s="35"/>
      <c r="BNA1664" s="34"/>
      <c r="BNH1664" s="35"/>
      <c r="BNI1664" s="34"/>
      <c r="BNP1664" s="35"/>
      <c r="BNQ1664" s="34"/>
      <c r="BNX1664" s="35"/>
      <c r="BNY1664" s="34"/>
      <c r="BOF1664" s="35"/>
      <c r="BOG1664" s="34"/>
      <c r="BON1664" s="35"/>
      <c r="BOO1664" s="34"/>
      <c r="BOV1664" s="35"/>
      <c r="BOW1664" s="34"/>
      <c r="BPD1664" s="35"/>
      <c r="BPE1664" s="34"/>
      <c r="BPL1664" s="35"/>
      <c r="BPM1664" s="34"/>
      <c r="BPT1664" s="35"/>
      <c r="BPU1664" s="34"/>
      <c r="BQB1664" s="35"/>
      <c r="BQC1664" s="34"/>
      <c r="BQJ1664" s="35"/>
      <c r="BQK1664" s="34"/>
      <c r="BQR1664" s="35"/>
      <c r="BQS1664" s="34"/>
      <c r="BQZ1664" s="35"/>
      <c r="BRA1664" s="34"/>
      <c r="BRH1664" s="35"/>
      <c r="BRI1664" s="34"/>
      <c r="BRP1664" s="35"/>
      <c r="BRQ1664" s="34"/>
      <c r="BRX1664" s="35"/>
      <c r="BRY1664" s="34"/>
      <c r="BSF1664" s="35"/>
      <c r="BSG1664" s="34"/>
      <c r="BSN1664" s="35"/>
      <c r="BSO1664" s="34"/>
      <c r="BSV1664" s="35"/>
      <c r="BSW1664" s="34"/>
      <c r="BTD1664" s="35"/>
      <c r="BTE1664" s="34"/>
      <c r="BTL1664" s="35"/>
      <c r="BTM1664" s="34"/>
      <c r="BTT1664" s="35"/>
      <c r="BTU1664" s="34"/>
      <c r="BUB1664" s="35"/>
      <c r="BUC1664" s="34"/>
      <c r="BUJ1664" s="35"/>
      <c r="BUK1664" s="34"/>
      <c r="BUR1664" s="35"/>
      <c r="BUS1664" s="34"/>
      <c r="BUZ1664" s="35"/>
      <c r="BVA1664" s="34"/>
      <c r="BVH1664" s="35"/>
      <c r="BVI1664" s="34"/>
      <c r="BVP1664" s="35"/>
      <c r="BVQ1664" s="34"/>
      <c r="BVX1664" s="35"/>
      <c r="BVY1664" s="34"/>
      <c r="BWF1664" s="35"/>
      <c r="BWG1664" s="34"/>
      <c r="BWN1664" s="35"/>
      <c r="BWO1664" s="34"/>
      <c r="BWV1664" s="35"/>
      <c r="BWW1664" s="34"/>
      <c r="BXD1664" s="35"/>
      <c r="BXE1664" s="34"/>
      <c r="BXL1664" s="35"/>
      <c r="BXM1664" s="34"/>
      <c r="BXT1664" s="35"/>
      <c r="BXU1664" s="34"/>
      <c r="BYB1664" s="35"/>
      <c r="BYC1664" s="34"/>
      <c r="BYJ1664" s="35"/>
      <c r="BYK1664" s="34"/>
      <c r="BYR1664" s="35"/>
      <c r="BYS1664" s="34"/>
      <c r="BYZ1664" s="35"/>
      <c r="BZA1664" s="34"/>
      <c r="BZH1664" s="35"/>
      <c r="BZI1664" s="34"/>
      <c r="BZP1664" s="35"/>
      <c r="BZQ1664" s="34"/>
      <c r="BZX1664" s="35"/>
      <c r="BZY1664" s="34"/>
      <c r="CAF1664" s="35"/>
      <c r="CAG1664" s="34"/>
      <c r="CAN1664" s="35"/>
      <c r="CAO1664" s="34"/>
      <c r="CAV1664" s="35"/>
      <c r="CAW1664" s="34"/>
      <c r="CBD1664" s="35"/>
      <c r="CBE1664" s="34"/>
      <c r="CBL1664" s="35"/>
      <c r="CBM1664" s="34"/>
      <c r="CBT1664" s="35"/>
      <c r="CBU1664" s="34"/>
      <c r="CCB1664" s="35"/>
      <c r="CCC1664" s="34"/>
      <c r="CCJ1664" s="35"/>
      <c r="CCK1664" s="34"/>
      <c r="CCR1664" s="35"/>
      <c r="CCS1664" s="34"/>
      <c r="CCZ1664" s="35"/>
      <c r="CDA1664" s="34"/>
      <c r="CDH1664" s="35"/>
      <c r="CDI1664" s="34"/>
      <c r="CDP1664" s="35"/>
      <c r="CDQ1664" s="34"/>
      <c r="CDX1664" s="35"/>
      <c r="CDY1664" s="34"/>
      <c r="CEF1664" s="35"/>
      <c r="CEG1664" s="34"/>
      <c r="CEN1664" s="35"/>
      <c r="CEO1664" s="34"/>
      <c r="CEV1664" s="35"/>
      <c r="CEW1664" s="34"/>
      <c r="CFD1664" s="35"/>
      <c r="CFE1664" s="34"/>
      <c r="CFL1664" s="35"/>
      <c r="CFM1664" s="34"/>
      <c r="CFT1664" s="35"/>
      <c r="CFU1664" s="34"/>
      <c r="CGB1664" s="35"/>
      <c r="CGC1664" s="34"/>
      <c r="CGJ1664" s="35"/>
      <c r="CGK1664" s="34"/>
      <c r="CGR1664" s="35"/>
      <c r="CGS1664" s="34"/>
      <c r="CGZ1664" s="35"/>
      <c r="CHA1664" s="34"/>
      <c r="CHH1664" s="35"/>
      <c r="CHI1664" s="34"/>
      <c r="CHP1664" s="35"/>
      <c r="CHQ1664" s="34"/>
      <c r="CHX1664" s="35"/>
      <c r="CHY1664" s="34"/>
      <c r="CIF1664" s="35"/>
      <c r="CIG1664" s="34"/>
      <c r="CIN1664" s="35"/>
      <c r="CIO1664" s="34"/>
      <c r="CIV1664" s="35"/>
      <c r="CIW1664" s="34"/>
      <c r="CJD1664" s="35"/>
      <c r="CJE1664" s="34"/>
      <c r="CJL1664" s="35"/>
      <c r="CJM1664" s="34"/>
      <c r="CJT1664" s="35"/>
      <c r="CJU1664" s="34"/>
      <c r="CKB1664" s="35"/>
      <c r="CKC1664" s="34"/>
      <c r="CKJ1664" s="35"/>
      <c r="CKK1664" s="34"/>
      <c r="CKR1664" s="35"/>
      <c r="CKS1664" s="34"/>
      <c r="CKZ1664" s="35"/>
      <c r="CLA1664" s="34"/>
      <c r="CLH1664" s="35"/>
      <c r="CLI1664" s="34"/>
      <c r="CLP1664" s="35"/>
      <c r="CLQ1664" s="34"/>
      <c r="CLX1664" s="35"/>
      <c r="CLY1664" s="34"/>
      <c r="CMF1664" s="35"/>
      <c r="CMG1664" s="34"/>
      <c r="CMN1664" s="35"/>
      <c r="CMO1664" s="34"/>
      <c r="CMV1664" s="35"/>
      <c r="CMW1664" s="34"/>
      <c r="CND1664" s="35"/>
      <c r="CNE1664" s="34"/>
      <c r="CNL1664" s="35"/>
      <c r="CNM1664" s="34"/>
      <c r="CNT1664" s="35"/>
      <c r="CNU1664" s="34"/>
      <c r="COB1664" s="35"/>
      <c r="COC1664" s="34"/>
      <c r="COJ1664" s="35"/>
      <c r="COK1664" s="34"/>
      <c r="COR1664" s="35"/>
      <c r="COS1664" s="34"/>
      <c r="COZ1664" s="35"/>
      <c r="CPA1664" s="34"/>
      <c r="CPH1664" s="35"/>
      <c r="CPI1664" s="34"/>
      <c r="CPP1664" s="35"/>
      <c r="CPQ1664" s="34"/>
      <c r="CPX1664" s="35"/>
      <c r="CPY1664" s="34"/>
      <c r="CQF1664" s="35"/>
      <c r="CQG1664" s="34"/>
      <c r="CQN1664" s="35"/>
      <c r="CQO1664" s="34"/>
      <c r="CQV1664" s="35"/>
      <c r="CQW1664" s="34"/>
      <c r="CRD1664" s="35"/>
      <c r="CRE1664" s="34"/>
      <c r="CRL1664" s="35"/>
      <c r="CRM1664" s="34"/>
      <c r="CRT1664" s="35"/>
      <c r="CRU1664" s="34"/>
      <c r="CSB1664" s="35"/>
      <c r="CSC1664" s="34"/>
      <c r="CSJ1664" s="35"/>
      <c r="CSK1664" s="34"/>
      <c r="CSR1664" s="35"/>
      <c r="CSS1664" s="34"/>
      <c r="CSZ1664" s="35"/>
      <c r="CTA1664" s="34"/>
      <c r="CTH1664" s="35"/>
      <c r="CTI1664" s="34"/>
      <c r="CTP1664" s="35"/>
      <c r="CTQ1664" s="34"/>
      <c r="CTX1664" s="35"/>
      <c r="CTY1664" s="34"/>
      <c r="CUF1664" s="35"/>
      <c r="CUG1664" s="34"/>
      <c r="CUN1664" s="35"/>
      <c r="CUO1664" s="34"/>
      <c r="CUV1664" s="35"/>
      <c r="CUW1664" s="34"/>
      <c r="CVD1664" s="35"/>
      <c r="CVE1664" s="34"/>
      <c r="CVL1664" s="35"/>
      <c r="CVM1664" s="34"/>
      <c r="CVT1664" s="35"/>
      <c r="CVU1664" s="34"/>
      <c r="CWB1664" s="35"/>
      <c r="CWC1664" s="34"/>
      <c r="CWJ1664" s="35"/>
      <c r="CWK1664" s="34"/>
      <c r="CWR1664" s="35"/>
      <c r="CWS1664" s="34"/>
      <c r="CWZ1664" s="35"/>
      <c r="CXA1664" s="34"/>
      <c r="CXH1664" s="35"/>
      <c r="CXI1664" s="34"/>
      <c r="CXP1664" s="35"/>
      <c r="CXQ1664" s="34"/>
      <c r="CXX1664" s="35"/>
      <c r="CXY1664" s="34"/>
      <c r="CYF1664" s="35"/>
      <c r="CYG1664" s="34"/>
      <c r="CYN1664" s="35"/>
      <c r="CYO1664" s="34"/>
      <c r="CYV1664" s="35"/>
      <c r="CYW1664" s="34"/>
      <c r="CZD1664" s="35"/>
      <c r="CZE1664" s="34"/>
      <c r="CZL1664" s="35"/>
      <c r="CZM1664" s="34"/>
      <c r="CZT1664" s="35"/>
      <c r="CZU1664" s="34"/>
      <c r="DAB1664" s="35"/>
      <c r="DAC1664" s="34"/>
      <c r="DAJ1664" s="35"/>
      <c r="DAK1664" s="34"/>
      <c r="DAR1664" s="35"/>
      <c r="DAS1664" s="34"/>
      <c r="DAZ1664" s="35"/>
      <c r="DBA1664" s="34"/>
      <c r="DBH1664" s="35"/>
      <c r="DBI1664" s="34"/>
      <c r="DBP1664" s="35"/>
      <c r="DBQ1664" s="34"/>
      <c r="DBX1664" s="35"/>
      <c r="DBY1664" s="34"/>
      <c r="DCF1664" s="35"/>
      <c r="DCG1664" s="34"/>
      <c r="DCN1664" s="35"/>
      <c r="DCO1664" s="34"/>
      <c r="DCV1664" s="35"/>
      <c r="DCW1664" s="34"/>
      <c r="DDD1664" s="35"/>
      <c r="DDE1664" s="34"/>
      <c r="DDL1664" s="35"/>
      <c r="DDM1664" s="34"/>
      <c r="DDT1664" s="35"/>
      <c r="DDU1664" s="34"/>
      <c r="DEB1664" s="35"/>
      <c r="DEC1664" s="34"/>
      <c r="DEJ1664" s="35"/>
      <c r="DEK1664" s="34"/>
      <c r="DER1664" s="35"/>
      <c r="DES1664" s="34"/>
      <c r="DEZ1664" s="35"/>
      <c r="DFA1664" s="34"/>
      <c r="DFH1664" s="35"/>
      <c r="DFI1664" s="34"/>
      <c r="DFP1664" s="35"/>
      <c r="DFQ1664" s="34"/>
      <c r="DFX1664" s="35"/>
      <c r="DFY1664" s="34"/>
      <c r="DGF1664" s="35"/>
      <c r="DGG1664" s="34"/>
      <c r="DGN1664" s="35"/>
      <c r="DGO1664" s="34"/>
      <c r="DGV1664" s="35"/>
      <c r="DGW1664" s="34"/>
      <c r="DHD1664" s="35"/>
      <c r="DHE1664" s="34"/>
      <c r="DHL1664" s="35"/>
      <c r="DHM1664" s="34"/>
      <c r="DHT1664" s="35"/>
      <c r="DHU1664" s="34"/>
      <c r="DIB1664" s="35"/>
      <c r="DIC1664" s="34"/>
      <c r="DIJ1664" s="35"/>
      <c r="DIK1664" s="34"/>
      <c r="DIR1664" s="35"/>
      <c r="DIS1664" s="34"/>
      <c r="DIZ1664" s="35"/>
      <c r="DJA1664" s="34"/>
      <c r="DJH1664" s="35"/>
      <c r="DJI1664" s="34"/>
      <c r="DJP1664" s="35"/>
      <c r="DJQ1664" s="34"/>
      <c r="DJX1664" s="35"/>
      <c r="DJY1664" s="34"/>
      <c r="DKF1664" s="35"/>
      <c r="DKG1664" s="34"/>
      <c r="DKN1664" s="35"/>
      <c r="DKO1664" s="34"/>
      <c r="DKV1664" s="35"/>
      <c r="DKW1664" s="34"/>
      <c r="DLD1664" s="35"/>
      <c r="DLE1664" s="34"/>
      <c r="DLL1664" s="35"/>
      <c r="DLM1664" s="34"/>
      <c r="DLT1664" s="35"/>
      <c r="DLU1664" s="34"/>
      <c r="DMB1664" s="35"/>
      <c r="DMC1664" s="34"/>
      <c r="DMJ1664" s="35"/>
      <c r="DMK1664" s="34"/>
      <c r="DMR1664" s="35"/>
      <c r="DMS1664" s="34"/>
      <c r="DMZ1664" s="35"/>
      <c r="DNA1664" s="34"/>
      <c r="DNH1664" s="35"/>
      <c r="DNI1664" s="34"/>
      <c r="DNP1664" s="35"/>
      <c r="DNQ1664" s="34"/>
      <c r="DNX1664" s="35"/>
      <c r="DNY1664" s="34"/>
      <c r="DOF1664" s="35"/>
      <c r="DOG1664" s="34"/>
      <c r="DON1664" s="35"/>
      <c r="DOO1664" s="34"/>
      <c r="DOV1664" s="35"/>
      <c r="DOW1664" s="34"/>
      <c r="DPD1664" s="35"/>
      <c r="DPE1664" s="34"/>
      <c r="DPL1664" s="35"/>
      <c r="DPM1664" s="34"/>
      <c r="DPT1664" s="35"/>
      <c r="DPU1664" s="34"/>
      <c r="DQB1664" s="35"/>
      <c r="DQC1664" s="34"/>
      <c r="DQJ1664" s="35"/>
      <c r="DQK1664" s="34"/>
      <c r="DQR1664" s="35"/>
      <c r="DQS1664" s="34"/>
      <c r="DQZ1664" s="35"/>
      <c r="DRA1664" s="34"/>
      <c r="DRH1664" s="35"/>
      <c r="DRI1664" s="34"/>
      <c r="DRP1664" s="35"/>
      <c r="DRQ1664" s="34"/>
      <c r="DRX1664" s="35"/>
      <c r="DRY1664" s="34"/>
      <c r="DSF1664" s="35"/>
      <c r="DSG1664" s="34"/>
      <c r="DSN1664" s="35"/>
      <c r="DSO1664" s="34"/>
      <c r="DSV1664" s="35"/>
      <c r="DSW1664" s="34"/>
      <c r="DTD1664" s="35"/>
      <c r="DTE1664" s="34"/>
      <c r="DTL1664" s="35"/>
      <c r="DTM1664" s="34"/>
      <c r="DTT1664" s="35"/>
      <c r="DTU1664" s="34"/>
      <c r="DUB1664" s="35"/>
      <c r="DUC1664" s="34"/>
      <c r="DUJ1664" s="35"/>
      <c r="DUK1664" s="34"/>
      <c r="DUR1664" s="35"/>
      <c r="DUS1664" s="34"/>
      <c r="DUZ1664" s="35"/>
      <c r="DVA1664" s="34"/>
      <c r="DVH1664" s="35"/>
      <c r="DVI1664" s="34"/>
      <c r="DVP1664" s="35"/>
      <c r="DVQ1664" s="34"/>
      <c r="DVX1664" s="35"/>
      <c r="DVY1664" s="34"/>
      <c r="DWF1664" s="35"/>
      <c r="DWG1664" s="34"/>
      <c r="DWN1664" s="35"/>
      <c r="DWO1664" s="34"/>
      <c r="DWV1664" s="35"/>
      <c r="DWW1664" s="34"/>
      <c r="DXD1664" s="35"/>
      <c r="DXE1664" s="34"/>
      <c r="DXL1664" s="35"/>
      <c r="DXM1664" s="34"/>
      <c r="DXT1664" s="35"/>
      <c r="DXU1664" s="34"/>
      <c r="DYB1664" s="35"/>
      <c r="DYC1664" s="34"/>
      <c r="DYJ1664" s="35"/>
      <c r="DYK1664" s="34"/>
      <c r="DYR1664" s="35"/>
      <c r="DYS1664" s="34"/>
      <c r="DYZ1664" s="35"/>
      <c r="DZA1664" s="34"/>
      <c r="DZH1664" s="35"/>
      <c r="DZI1664" s="34"/>
      <c r="DZP1664" s="35"/>
      <c r="DZQ1664" s="34"/>
      <c r="DZX1664" s="35"/>
      <c r="DZY1664" s="34"/>
      <c r="EAF1664" s="35"/>
      <c r="EAG1664" s="34"/>
      <c r="EAN1664" s="35"/>
      <c r="EAO1664" s="34"/>
      <c r="EAV1664" s="35"/>
      <c r="EAW1664" s="34"/>
      <c r="EBD1664" s="35"/>
      <c r="EBE1664" s="34"/>
      <c r="EBL1664" s="35"/>
      <c r="EBM1664" s="34"/>
      <c r="EBT1664" s="35"/>
      <c r="EBU1664" s="34"/>
      <c r="ECB1664" s="35"/>
      <c r="ECC1664" s="34"/>
      <c r="ECJ1664" s="35"/>
      <c r="ECK1664" s="34"/>
      <c r="ECR1664" s="35"/>
      <c r="ECS1664" s="34"/>
      <c r="ECZ1664" s="35"/>
      <c r="EDA1664" s="34"/>
      <c r="EDH1664" s="35"/>
      <c r="EDI1664" s="34"/>
      <c r="EDP1664" s="35"/>
      <c r="EDQ1664" s="34"/>
      <c r="EDX1664" s="35"/>
      <c r="EDY1664" s="34"/>
      <c r="EEF1664" s="35"/>
      <c r="EEG1664" s="34"/>
      <c r="EEN1664" s="35"/>
      <c r="EEO1664" s="34"/>
      <c r="EEV1664" s="35"/>
      <c r="EEW1664" s="34"/>
      <c r="EFD1664" s="35"/>
      <c r="EFE1664" s="34"/>
      <c r="EFL1664" s="35"/>
      <c r="EFM1664" s="34"/>
      <c r="EFT1664" s="35"/>
      <c r="EFU1664" s="34"/>
      <c r="EGB1664" s="35"/>
      <c r="EGC1664" s="34"/>
      <c r="EGJ1664" s="35"/>
      <c r="EGK1664" s="34"/>
      <c r="EGR1664" s="35"/>
      <c r="EGS1664" s="34"/>
      <c r="EGZ1664" s="35"/>
      <c r="EHA1664" s="34"/>
      <c r="EHH1664" s="35"/>
      <c r="EHI1664" s="34"/>
      <c r="EHP1664" s="35"/>
      <c r="EHQ1664" s="34"/>
      <c r="EHX1664" s="35"/>
      <c r="EHY1664" s="34"/>
      <c r="EIF1664" s="35"/>
      <c r="EIG1664" s="34"/>
      <c r="EIN1664" s="35"/>
      <c r="EIO1664" s="34"/>
      <c r="EIV1664" s="35"/>
      <c r="EIW1664" s="34"/>
      <c r="EJD1664" s="35"/>
      <c r="EJE1664" s="34"/>
      <c r="EJL1664" s="35"/>
      <c r="EJM1664" s="34"/>
      <c r="EJT1664" s="35"/>
      <c r="EJU1664" s="34"/>
      <c r="EKB1664" s="35"/>
      <c r="EKC1664" s="34"/>
      <c r="EKJ1664" s="35"/>
      <c r="EKK1664" s="34"/>
      <c r="EKR1664" s="35"/>
      <c r="EKS1664" s="34"/>
      <c r="EKZ1664" s="35"/>
      <c r="ELA1664" s="34"/>
      <c r="ELH1664" s="35"/>
      <c r="ELI1664" s="34"/>
      <c r="ELP1664" s="35"/>
      <c r="ELQ1664" s="34"/>
      <c r="ELX1664" s="35"/>
      <c r="ELY1664" s="34"/>
      <c r="EMF1664" s="35"/>
      <c r="EMG1664" s="34"/>
      <c r="EMN1664" s="35"/>
      <c r="EMO1664" s="34"/>
      <c r="EMV1664" s="35"/>
      <c r="EMW1664" s="34"/>
      <c r="END1664" s="35"/>
      <c r="ENE1664" s="34"/>
      <c r="ENL1664" s="35"/>
      <c r="ENM1664" s="34"/>
      <c r="ENT1664" s="35"/>
      <c r="ENU1664" s="34"/>
      <c r="EOB1664" s="35"/>
      <c r="EOC1664" s="34"/>
      <c r="EOJ1664" s="35"/>
      <c r="EOK1664" s="34"/>
      <c r="EOR1664" s="35"/>
      <c r="EOS1664" s="34"/>
      <c r="EOZ1664" s="35"/>
      <c r="EPA1664" s="34"/>
      <c r="EPH1664" s="35"/>
      <c r="EPI1664" s="34"/>
      <c r="EPP1664" s="35"/>
      <c r="EPQ1664" s="34"/>
      <c r="EPX1664" s="35"/>
      <c r="EPY1664" s="34"/>
      <c r="EQF1664" s="35"/>
      <c r="EQG1664" s="34"/>
      <c r="EQN1664" s="35"/>
      <c r="EQO1664" s="34"/>
      <c r="EQV1664" s="35"/>
      <c r="EQW1664" s="34"/>
      <c r="ERD1664" s="35"/>
      <c r="ERE1664" s="34"/>
      <c r="ERL1664" s="35"/>
      <c r="ERM1664" s="34"/>
      <c r="ERT1664" s="35"/>
      <c r="ERU1664" s="34"/>
      <c r="ESB1664" s="35"/>
      <c r="ESC1664" s="34"/>
      <c r="ESJ1664" s="35"/>
      <c r="ESK1664" s="34"/>
      <c r="ESR1664" s="35"/>
      <c r="ESS1664" s="34"/>
      <c r="ESZ1664" s="35"/>
      <c r="ETA1664" s="34"/>
      <c r="ETH1664" s="35"/>
      <c r="ETI1664" s="34"/>
      <c r="ETP1664" s="35"/>
      <c r="ETQ1664" s="34"/>
      <c r="ETX1664" s="35"/>
      <c r="ETY1664" s="34"/>
      <c r="EUF1664" s="35"/>
      <c r="EUG1664" s="34"/>
      <c r="EUN1664" s="35"/>
      <c r="EUO1664" s="34"/>
      <c r="EUV1664" s="35"/>
      <c r="EUW1664" s="34"/>
      <c r="EVD1664" s="35"/>
      <c r="EVE1664" s="34"/>
      <c r="EVL1664" s="35"/>
      <c r="EVM1664" s="34"/>
      <c r="EVT1664" s="35"/>
      <c r="EVU1664" s="34"/>
      <c r="EWB1664" s="35"/>
      <c r="EWC1664" s="34"/>
      <c r="EWJ1664" s="35"/>
      <c r="EWK1664" s="34"/>
      <c r="EWR1664" s="35"/>
      <c r="EWS1664" s="34"/>
      <c r="EWZ1664" s="35"/>
      <c r="EXA1664" s="34"/>
      <c r="EXH1664" s="35"/>
      <c r="EXI1664" s="34"/>
      <c r="EXP1664" s="35"/>
      <c r="EXQ1664" s="34"/>
      <c r="EXX1664" s="35"/>
      <c r="EXY1664" s="34"/>
      <c r="EYF1664" s="35"/>
      <c r="EYG1664" s="34"/>
      <c r="EYN1664" s="35"/>
      <c r="EYO1664" s="34"/>
      <c r="EYV1664" s="35"/>
      <c r="EYW1664" s="34"/>
      <c r="EZD1664" s="35"/>
      <c r="EZE1664" s="34"/>
      <c r="EZL1664" s="35"/>
      <c r="EZM1664" s="34"/>
      <c r="EZT1664" s="35"/>
      <c r="EZU1664" s="34"/>
      <c r="FAB1664" s="35"/>
      <c r="FAC1664" s="34"/>
      <c r="FAJ1664" s="35"/>
      <c r="FAK1664" s="34"/>
      <c r="FAR1664" s="35"/>
      <c r="FAS1664" s="34"/>
      <c r="FAZ1664" s="35"/>
      <c r="FBA1664" s="34"/>
      <c r="FBH1664" s="35"/>
      <c r="FBI1664" s="34"/>
      <c r="FBP1664" s="35"/>
      <c r="FBQ1664" s="34"/>
      <c r="FBX1664" s="35"/>
      <c r="FBY1664" s="34"/>
      <c r="FCF1664" s="35"/>
      <c r="FCG1664" s="34"/>
      <c r="FCN1664" s="35"/>
      <c r="FCO1664" s="34"/>
      <c r="FCV1664" s="35"/>
      <c r="FCW1664" s="34"/>
      <c r="FDD1664" s="35"/>
      <c r="FDE1664" s="34"/>
      <c r="FDL1664" s="35"/>
      <c r="FDM1664" s="34"/>
      <c r="FDT1664" s="35"/>
      <c r="FDU1664" s="34"/>
      <c r="FEB1664" s="35"/>
      <c r="FEC1664" s="34"/>
      <c r="FEJ1664" s="35"/>
      <c r="FEK1664" s="34"/>
      <c r="FER1664" s="35"/>
      <c r="FES1664" s="34"/>
      <c r="FEZ1664" s="35"/>
      <c r="FFA1664" s="34"/>
      <c r="FFH1664" s="35"/>
      <c r="FFI1664" s="34"/>
      <c r="FFP1664" s="35"/>
      <c r="FFQ1664" s="34"/>
      <c r="FFX1664" s="35"/>
      <c r="FFY1664" s="34"/>
      <c r="FGF1664" s="35"/>
      <c r="FGG1664" s="34"/>
      <c r="FGN1664" s="35"/>
      <c r="FGO1664" s="34"/>
      <c r="FGV1664" s="35"/>
      <c r="FGW1664" s="34"/>
      <c r="FHD1664" s="35"/>
      <c r="FHE1664" s="34"/>
      <c r="FHL1664" s="35"/>
      <c r="FHM1664" s="34"/>
      <c r="FHT1664" s="35"/>
      <c r="FHU1664" s="34"/>
      <c r="FIB1664" s="35"/>
      <c r="FIC1664" s="34"/>
      <c r="FIJ1664" s="35"/>
      <c r="FIK1664" s="34"/>
      <c r="FIR1664" s="35"/>
      <c r="FIS1664" s="34"/>
      <c r="FIZ1664" s="35"/>
      <c r="FJA1664" s="34"/>
      <c r="FJH1664" s="35"/>
      <c r="FJI1664" s="34"/>
      <c r="FJP1664" s="35"/>
      <c r="FJQ1664" s="34"/>
      <c r="FJX1664" s="35"/>
      <c r="FJY1664" s="34"/>
      <c r="FKF1664" s="35"/>
      <c r="FKG1664" s="34"/>
      <c r="FKN1664" s="35"/>
      <c r="FKO1664" s="34"/>
      <c r="FKV1664" s="35"/>
      <c r="FKW1664" s="34"/>
      <c r="FLD1664" s="35"/>
      <c r="FLE1664" s="34"/>
      <c r="FLL1664" s="35"/>
      <c r="FLM1664" s="34"/>
      <c r="FLT1664" s="35"/>
      <c r="FLU1664" s="34"/>
      <c r="FMB1664" s="35"/>
      <c r="FMC1664" s="34"/>
      <c r="FMJ1664" s="35"/>
      <c r="FMK1664" s="34"/>
      <c r="FMR1664" s="35"/>
      <c r="FMS1664" s="34"/>
      <c r="FMZ1664" s="35"/>
      <c r="FNA1664" s="34"/>
      <c r="FNH1664" s="35"/>
      <c r="FNI1664" s="34"/>
      <c r="FNP1664" s="35"/>
      <c r="FNQ1664" s="34"/>
      <c r="FNX1664" s="35"/>
      <c r="FNY1664" s="34"/>
      <c r="FOF1664" s="35"/>
      <c r="FOG1664" s="34"/>
      <c r="FON1664" s="35"/>
      <c r="FOO1664" s="34"/>
      <c r="FOV1664" s="35"/>
      <c r="FOW1664" s="34"/>
      <c r="FPD1664" s="35"/>
      <c r="FPE1664" s="34"/>
      <c r="FPL1664" s="35"/>
      <c r="FPM1664" s="34"/>
      <c r="FPT1664" s="35"/>
      <c r="FPU1664" s="34"/>
      <c r="FQB1664" s="35"/>
      <c r="FQC1664" s="34"/>
      <c r="FQJ1664" s="35"/>
      <c r="FQK1664" s="34"/>
      <c r="FQR1664" s="35"/>
      <c r="FQS1664" s="34"/>
      <c r="FQZ1664" s="35"/>
      <c r="FRA1664" s="34"/>
      <c r="FRH1664" s="35"/>
      <c r="FRI1664" s="34"/>
      <c r="FRP1664" s="35"/>
      <c r="FRQ1664" s="34"/>
      <c r="FRX1664" s="35"/>
      <c r="FRY1664" s="34"/>
      <c r="FSF1664" s="35"/>
      <c r="FSG1664" s="34"/>
      <c r="FSN1664" s="35"/>
      <c r="FSO1664" s="34"/>
      <c r="FSV1664" s="35"/>
      <c r="FSW1664" s="34"/>
      <c r="FTD1664" s="35"/>
      <c r="FTE1664" s="34"/>
      <c r="FTL1664" s="35"/>
      <c r="FTM1664" s="34"/>
      <c r="FTT1664" s="35"/>
      <c r="FTU1664" s="34"/>
      <c r="FUB1664" s="35"/>
      <c r="FUC1664" s="34"/>
      <c r="FUJ1664" s="35"/>
      <c r="FUK1664" s="34"/>
      <c r="FUR1664" s="35"/>
      <c r="FUS1664" s="34"/>
      <c r="FUZ1664" s="35"/>
      <c r="FVA1664" s="34"/>
      <c r="FVH1664" s="35"/>
      <c r="FVI1664" s="34"/>
      <c r="FVP1664" s="35"/>
      <c r="FVQ1664" s="34"/>
      <c r="FVX1664" s="35"/>
      <c r="FVY1664" s="34"/>
      <c r="FWF1664" s="35"/>
      <c r="FWG1664" s="34"/>
      <c r="FWN1664" s="35"/>
      <c r="FWO1664" s="34"/>
      <c r="FWV1664" s="35"/>
      <c r="FWW1664" s="34"/>
      <c r="FXD1664" s="35"/>
      <c r="FXE1664" s="34"/>
      <c r="FXL1664" s="35"/>
      <c r="FXM1664" s="34"/>
      <c r="FXT1664" s="35"/>
      <c r="FXU1664" s="34"/>
      <c r="FYB1664" s="35"/>
      <c r="FYC1664" s="34"/>
      <c r="FYJ1664" s="35"/>
      <c r="FYK1664" s="34"/>
      <c r="FYR1664" s="35"/>
      <c r="FYS1664" s="34"/>
      <c r="FYZ1664" s="35"/>
      <c r="FZA1664" s="34"/>
      <c r="FZH1664" s="35"/>
      <c r="FZI1664" s="34"/>
      <c r="FZP1664" s="35"/>
      <c r="FZQ1664" s="34"/>
      <c r="FZX1664" s="35"/>
      <c r="FZY1664" s="34"/>
      <c r="GAF1664" s="35"/>
      <c r="GAG1664" s="34"/>
      <c r="GAN1664" s="35"/>
      <c r="GAO1664" s="34"/>
      <c r="GAV1664" s="35"/>
      <c r="GAW1664" s="34"/>
      <c r="GBD1664" s="35"/>
      <c r="GBE1664" s="34"/>
      <c r="GBL1664" s="35"/>
      <c r="GBM1664" s="34"/>
      <c r="GBT1664" s="35"/>
      <c r="GBU1664" s="34"/>
      <c r="GCB1664" s="35"/>
      <c r="GCC1664" s="34"/>
      <c r="GCJ1664" s="35"/>
      <c r="GCK1664" s="34"/>
      <c r="GCR1664" s="35"/>
      <c r="GCS1664" s="34"/>
      <c r="GCZ1664" s="35"/>
      <c r="GDA1664" s="34"/>
      <c r="GDH1664" s="35"/>
      <c r="GDI1664" s="34"/>
      <c r="GDP1664" s="35"/>
      <c r="GDQ1664" s="34"/>
      <c r="GDX1664" s="35"/>
      <c r="GDY1664" s="34"/>
      <c r="GEF1664" s="35"/>
      <c r="GEG1664" s="34"/>
      <c r="GEN1664" s="35"/>
      <c r="GEO1664" s="34"/>
      <c r="GEV1664" s="35"/>
      <c r="GEW1664" s="34"/>
      <c r="GFD1664" s="35"/>
      <c r="GFE1664" s="34"/>
      <c r="GFL1664" s="35"/>
      <c r="GFM1664" s="34"/>
      <c r="GFT1664" s="35"/>
      <c r="GFU1664" s="34"/>
      <c r="GGB1664" s="35"/>
      <c r="GGC1664" s="34"/>
      <c r="GGJ1664" s="35"/>
      <c r="GGK1664" s="34"/>
      <c r="GGR1664" s="35"/>
      <c r="GGS1664" s="34"/>
      <c r="GGZ1664" s="35"/>
      <c r="GHA1664" s="34"/>
      <c r="GHH1664" s="35"/>
      <c r="GHI1664" s="34"/>
      <c r="GHP1664" s="35"/>
      <c r="GHQ1664" s="34"/>
      <c r="GHX1664" s="35"/>
      <c r="GHY1664" s="34"/>
      <c r="GIF1664" s="35"/>
      <c r="GIG1664" s="34"/>
      <c r="GIN1664" s="35"/>
      <c r="GIO1664" s="34"/>
      <c r="GIV1664" s="35"/>
      <c r="GIW1664" s="34"/>
      <c r="GJD1664" s="35"/>
      <c r="GJE1664" s="34"/>
      <c r="GJL1664" s="35"/>
      <c r="GJM1664" s="34"/>
      <c r="GJT1664" s="35"/>
      <c r="GJU1664" s="34"/>
      <c r="GKB1664" s="35"/>
      <c r="GKC1664" s="34"/>
      <c r="GKJ1664" s="35"/>
      <c r="GKK1664" s="34"/>
      <c r="GKR1664" s="35"/>
      <c r="GKS1664" s="34"/>
      <c r="GKZ1664" s="35"/>
      <c r="GLA1664" s="34"/>
      <c r="GLH1664" s="35"/>
      <c r="GLI1664" s="34"/>
      <c r="GLP1664" s="35"/>
      <c r="GLQ1664" s="34"/>
      <c r="GLX1664" s="35"/>
      <c r="GLY1664" s="34"/>
      <c r="GMF1664" s="35"/>
      <c r="GMG1664" s="34"/>
      <c r="GMN1664" s="35"/>
      <c r="GMO1664" s="34"/>
      <c r="GMV1664" s="35"/>
      <c r="GMW1664" s="34"/>
      <c r="GND1664" s="35"/>
      <c r="GNE1664" s="34"/>
      <c r="GNL1664" s="35"/>
      <c r="GNM1664" s="34"/>
      <c r="GNT1664" s="35"/>
      <c r="GNU1664" s="34"/>
      <c r="GOB1664" s="35"/>
      <c r="GOC1664" s="34"/>
      <c r="GOJ1664" s="35"/>
      <c r="GOK1664" s="34"/>
      <c r="GOR1664" s="35"/>
      <c r="GOS1664" s="34"/>
      <c r="GOZ1664" s="35"/>
      <c r="GPA1664" s="34"/>
      <c r="GPH1664" s="35"/>
      <c r="GPI1664" s="34"/>
      <c r="GPP1664" s="35"/>
      <c r="GPQ1664" s="34"/>
      <c r="GPX1664" s="35"/>
      <c r="GPY1664" s="34"/>
      <c r="GQF1664" s="35"/>
      <c r="GQG1664" s="34"/>
      <c r="GQN1664" s="35"/>
      <c r="GQO1664" s="34"/>
      <c r="GQV1664" s="35"/>
      <c r="GQW1664" s="34"/>
      <c r="GRD1664" s="35"/>
      <c r="GRE1664" s="34"/>
      <c r="GRL1664" s="35"/>
      <c r="GRM1664" s="34"/>
      <c r="GRT1664" s="35"/>
      <c r="GRU1664" s="34"/>
      <c r="GSB1664" s="35"/>
      <c r="GSC1664" s="34"/>
      <c r="GSJ1664" s="35"/>
      <c r="GSK1664" s="34"/>
      <c r="GSR1664" s="35"/>
      <c r="GSS1664" s="34"/>
      <c r="GSZ1664" s="35"/>
      <c r="GTA1664" s="34"/>
      <c r="GTH1664" s="35"/>
      <c r="GTI1664" s="34"/>
      <c r="GTP1664" s="35"/>
      <c r="GTQ1664" s="34"/>
      <c r="GTX1664" s="35"/>
      <c r="GTY1664" s="34"/>
      <c r="GUF1664" s="35"/>
      <c r="GUG1664" s="34"/>
      <c r="GUN1664" s="35"/>
      <c r="GUO1664" s="34"/>
      <c r="GUV1664" s="35"/>
      <c r="GUW1664" s="34"/>
      <c r="GVD1664" s="35"/>
      <c r="GVE1664" s="34"/>
      <c r="GVL1664" s="35"/>
      <c r="GVM1664" s="34"/>
      <c r="GVT1664" s="35"/>
      <c r="GVU1664" s="34"/>
      <c r="GWB1664" s="35"/>
      <c r="GWC1664" s="34"/>
      <c r="GWJ1664" s="35"/>
      <c r="GWK1664" s="34"/>
      <c r="GWR1664" s="35"/>
      <c r="GWS1664" s="34"/>
      <c r="GWZ1664" s="35"/>
      <c r="GXA1664" s="34"/>
      <c r="GXH1664" s="35"/>
      <c r="GXI1664" s="34"/>
      <c r="GXP1664" s="35"/>
      <c r="GXQ1664" s="34"/>
      <c r="GXX1664" s="35"/>
      <c r="GXY1664" s="34"/>
      <c r="GYF1664" s="35"/>
      <c r="GYG1664" s="34"/>
      <c r="GYN1664" s="35"/>
      <c r="GYO1664" s="34"/>
      <c r="GYV1664" s="35"/>
      <c r="GYW1664" s="34"/>
      <c r="GZD1664" s="35"/>
      <c r="GZE1664" s="34"/>
      <c r="GZL1664" s="35"/>
      <c r="GZM1664" s="34"/>
      <c r="GZT1664" s="35"/>
      <c r="GZU1664" s="34"/>
      <c r="HAB1664" s="35"/>
      <c r="HAC1664" s="34"/>
      <c r="HAJ1664" s="35"/>
      <c r="HAK1664" s="34"/>
      <c r="HAR1664" s="35"/>
      <c r="HAS1664" s="34"/>
      <c r="HAZ1664" s="35"/>
      <c r="HBA1664" s="34"/>
      <c r="HBH1664" s="35"/>
      <c r="HBI1664" s="34"/>
      <c r="HBP1664" s="35"/>
      <c r="HBQ1664" s="34"/>
      <c r="HBX1664" s="35"/>
      <c r="HBY1664" s="34"/>
      <c r="HCF1664" s="35"/>
      <c r="HCG1664" s="34"/>
      <c r="HCN1664" s="35"/>
      <c r="HCO1664" s="34"/>
      <c r="HCV1664" s="35"/>
      <c r="HCW1664" s="34"/>
      <c r="HDD1664" s="35"/>
      <c r="HDE1664" s="34"/>
      <c r="HDL1664" s="35"/>
      <c r="HDM1664" s="34"/>
      <c r="HDT1664" s="35"/>
      <c r="HDU1664" s="34"/>
      <c r="HEB1664" s="35"/>
      <c r="HEC1664" s="34"/>
      <c r="HEJ1664" s="35"/>
      <c r="HEK1664" s="34"/>
      <c r="HER1664" s="35"/>
      <c r="HES1664" s="34"/>
      <c r="HEZ1664" s="35"/>
      <c r="HFA1664" s="34"/>
      <c r="HFH1664" s="35"/>
      <c r="HFI1664" s="34"/>
      <c r="HFP1664" s="35"/>
      <c r="HFQ1664" s="34"/>
      <c r="HFX1664" s="35"/>
      <c r="HFY1664" s="34"/>
      <c r="HGF1664" s="35"/>
      <c r="HGG1664" s="34"/>
      <c r="HGN1664" s="35"/>
      <c r="HGO1664" s="34"/>
      <c r="HGV1664" s="35"/>
      <c r="HGW1664" s="34"/>
      <c r="HHD1664" s="35"/>
      <c r="HHE1664" s="34"/>
      <c r="HHL1664" s="35"/>
      <c r="HHM1664" s="34"/>
      <c r="HHT1664" s="35"/>
      <c r="HHU1664" s="34"/>
      <c r="HIB1664" s="35"/>
      <c r="HIC1664" s="34"/>
      <c r="HIJ1664" s="35"/>
      <c r="HIK1664" s="34"/>
      <c r="HIR1664" s="35"/>
      <c r="HIS1664" s="34"/>
      <c r="HIZ1664" s="35"/>
      <c r="HJA1664" s="34"/>
      <c r="HJH1664" s="35"/>
      <c r="HJI1664" s="34"/>
      <c r="HJP1664" s="35"/>
      <c r="HJQ1664" s="34"/>
      <c r="HJX1664" s="35"/>
      <c r="HJY1664" s="34"/>
      <c r="HKF1664" s="35"/>
      <c r="HKG1664" s="34"/>
      <c r="HKN1664" s="35"/>
      <c r="HKO1664" s="34"/>
      <c r="HKV1664" s="35"/>
      <c r="HKW1664" s="34"/>
      <c r="HLD1664" s="35"/>
      <c r="HLE1664" s="34"/>
      <c r="HLL1664" s="35"/>
      <c r="HLM1664" s="34"/>
      <c r="HLT1664" s="35"/>
      <c r="HLU1664" s="34"/>
      <c r="HMB1664" s="35"/>
      <c r="HMC1664" s="34"/>
      <c r="HMJ1664" s="35"/>
      <c r="HMK1664" s="34"/>
      <c r="HMR1664" s="35"/>
      <c r="HMS1664" s="34"/>
      <c r="HMZ1664" s="35"/>
      <c r="HNA1664" s="34"/>
      <c r="HNH1664" s="35"/>
      <c r="HNI1664" s="34"/>
      <c r="HNP1664" s="35"/>
      <c r="HNQ1664" s="34"/>
      <c r="HNX1664" s="35"/>
      <c r="HNY1664" s="34"/>
      <c r="HOF1664" s="35"/>
      <c r="HOG1664" s="34"/>
      <c r="HON1664" s="35"/>
      <c r="HOO1664" s="34"/>
      <c r="HOV1664" s="35"/>
      <c r="HOW1664" s="34"/>
      <c r="HPD1664" s="35"/>
      <c r="HPE1664" s="34"/>
      <c r="HPL1664" s="35"/>
      <c r="HPM1664" s="34"/>
      <c r="HPT1664" s="35"/>
      <c r="HPU1664" s="34"/>
      <c r="HQB1664" s="35"/>
      <c r="HQC1664" s="34"/>
      <c r="HQJ1664" s="35"/>
      <c r="HQK1664" s="34"/>
      <c r="HQR1664" s="35"/>
      <c r="HQS1664" s="34"/>
      <c r="HQZ1664" s="35"/>
      <c r="HRA1664" s="34"/>
      <c r="HRH1664" s="35"/>
      <c r="HRI1664" s="34"/>
      <c r="HRP1664" s="35"/>
      <c r="HRQ1664" s="34"/>
      <c r="HRX1664" s="35"/>
      <c r="HRY1664" s="34"/>
      <c r="HSF1664" s="35"/>
      <c r="HSG1664" s="34"/>
      <c r="HSN1664" s="35"/>
      <c r="HSO1664" s="34"/>
      <c r="HSV1664" s="35"/>
      <c r="HSW1664" s="34"/>
      <c r="HTD1664" s="35"/>
      <c r="HTE1664" s="34"/>
      <c r="HTL1664" s="35"/>
      <c r="HTM1664" s="34"/>
      <c r="HTT1664" s="35"/>
      <c r="HTU1664" s="34"/>
      <c r="HUB1664" s="35"/>
      <c r="HUC1664" s="34"/>
      <c r="HUJ1664" s="35"/>
      <c r="HUK1664" s="34"/>
      <c r="HUR1664" s="35"/>
      <c r="HUS1664" s="34"/>
      <c r="HUZ1664" s="35"/>
      <c r="HVA1664" s="34"/>
      <c r="HVH1664" s="35"/>
      <c r="HVI1664" s="34"/>
      <c r="HVP1664" s="35"/>
      <c r="HVQ1664" s="34"/>
      <c r="HVX1664" s="35"/>
      <c r="HVY1664" s="34"/>
      <c r="HWF1664" s="35"/>
      <c r="HWG1664" s="34"/>
      <c r="HWN1664" s="35"/>
      <c r="HWO1664" s="34"/>
      <c r="HWV1664" s="35"/>
      <c r="HWW1664" s="34"/>
      <c r="HXD1664" s="35"/>
      <c r="HXE1664" s="34"/>
      <c r="HXL1664" s="35"/>
      <c r="HXM1664" s="34"/>
      <c r="HXT1664" s="35"/>
      <c r="HXU1664" s="34"/>
      <c r="HYB1664" s="35"/>
      <c r="HYC1664" s="34"/>
      <c r="HYJ1664" s="35"/>
      <c r="HYK1664" s="34"/>
      <c r="HYR1664" s="35"/>
      <c r="HYS1664" s="34"/>
      <c r="HYZ1664" s="35"/>
      <c r="HZA1664" s="34"/>
      <c r="HZH1664" s="35"/>
      <c r="HZI1664" s="34"/>
      <c r="HZP1664" s="35"/>
      <c r="HZQ1664" s="34"/>
      <c r="HZX1664" s="35"/>
      <c r="HZY1664" s="34"/>
      <c r="IAF1664" s="35"/>
      <c r="IAG1664" s="34"/>
      <c r="IAN1664" s="35"/>
      <c r="IAO1664" s="34"/>
      <c r="IAV1664" s="35"/>
      <c r="IAW1664" s="34"/>
      <c r="IBD1664" s="35"/>
      <c r="IBE1664" s="34"/>
      <c r="IBL1664" s="35"/>
      <c r="IBM1664" s="34"/>
      <c r="IBT1664" s="35"/>
      <c r="IBU1664" s="34"/>
      <c r="ICB1664" s="35"/>
      <c r="ICC1664" s="34"/>
      <c r="ICJ1664" s="35"/>
      <c r="ICK1664" s="34"/>
      <c r="ICR1664" s="35"/>
      <c r="ICS1664" s="34"/>
      <c r="ICZ1664" s="35"/>
      <c r="IDA1664" s="34"/>
      <c r="IDH1664" s="35"/>
      <c r="IDI1664" s="34"/>
      <c r="IDP1664" s="35"/>
      <c r="IDQ1664" s="34"/>
      <c r="IDX1664" s="35"/>
      <c r="IDY1664" s="34"/>
      <c r="IEF1664" s="35"/>
      <c r="IEG1664" s="34"/>
      <c r="IEN1664" s="35"/>
      <c r="IEO1664" s="34"/>
      <c r="IEV1664" s="35"/>
      <c r="IEW1664" s="34"/>
      <c r="IFD1664" s="35"/>
      <c r="IFE1664" s="34"/>
      <c r="IFL1664" s="35"/>
      <c r="IFM1664" s="34"/>
      <c r="IFT1664" s="35"/>
      <c r="IFU1664" s="34"/>
      <c r="IGB1664" s="35"/>
      <c r="IGC1664" s="34"/>
      <c r="IGJ1664" s="35"/>
      <c r="IGK1664" s="34"/>
      <c r="IGR1664" s="35"/>
      <c r="IGS1664" s="34"/>
      <c r="IGZ1664" s="35"/>
      <c r="IHA1664" s="34"/>
      <c r="IHH1664" s="35"/>
      <c r="IHI1664" s="34"/>
      <c r="IHP1664" s="35"/>
      <c r="IHQ1664" s="34"/>
      <c r="IHX1664" s="35"/>
      <c r="IHY1664" s="34"/>
      <c r="IIF1664" s="35"/>
      <c r="IIG1664" s="34"/>
      <c r="IIN1664" s="35"/>
      <c r="IIO1664" s="34"/>
      <c r="IIV1664" s="35"/>
      <c r="IIW1664" s="34"/>
      <c r="IJD1664" s="35"/>
      <c r="IJE1664" s="34"/>
      <c r="IJL1664" s="35"/>
      <c r="IJM1664" s="34"/>
      <c r="IJT1664" s="35"/>
      <c r="IJU1664" s="34"/>
      <c r="IKB1664" s="35"/>
      <c r="IKC1664" s="34"/>
      <c r="IKJ1664" s="35"/>
      <c r="IKK1664" s="34"/>
      <c r="IKR1664" s="35"/>
      <c r="IKS1664" s="34"/>
      <c r="IKZ1664" s="35"/>
      <c r="ILA1664" s="34"/>
      <c r="ILH1664" s="35"/>
      <c r="ILI1664" s="34"/>
      <c r="ILP1664" s="35"/>
      <c r="ILQ1664" s="34"/>
      <c r="ILX1664" s="35"/>
      <c r="ILY1664" s="34"/>
      <c r="IMF1664" s="35"/>
      <c r="IMG1664" s="34"/>
      <c r="IMN1664" s="35"/>
      <c r="IMO1664" s="34"/>
      <c r="IMV1664" s="35"/>
      <c r="IMW1664" s="34"/>
      <c r="IND1664" s="35"/>
      <c r="INE1664" s="34"/>
      <c r="INL1664" s="35"/>
      <c r="INM1664" s="34"/>
      <c r="INT1664" s="35"/>
      <c r="INU1664" s="34"/>
      <c r="IOB1664" s="35"/>
      <c r="IOC1664" s="34"/>
      <c r="IOJ1664" s="35"/>
      <c r="IOK1664" s="34"/>
      <c r="IOR1664" s="35"/>
      <c r="IOS1664" s="34"/>
      <c r="IOZ1664" s="35"/>
      <c r="IPA1664" s="34"/>
      <c r="IPH1664" s="35"/>
      <c r="IPI1664" s="34"/>
      <c r="IPP1664" s="35"/>
      <c r="IPQ1664" s="34"/>
      <c r="IPX1664" s="35"/>
      <c r="IPY1664" s="34"/>
      <c r="IQF1664" s="35"/>
      <c r="IQG1664" s="34"/>
      <c r="IQN1664" s="35"/>
      <c r="IQO1664" s="34"/>
      <c r="IQV1664" s="35"/>
      <c r="IQW1664" s="34"/>
      <c r="IRD1664" s="35"/>
      <c r="IRE1664" s="34"/>
      <c r="IRL1664" s="35"/>
      <c r="IRM1664" s="34"/>
      <c r="IRT1664" s="35"/>
      <c r="IRU1664" s="34"/>
      <c r="ISB1664" s="35"/>
      <c r="ISC1664" s="34"/>
      <c r="ISJ1664" s="35"/>
      <c r="ISK1664" s="34"/>
      <c r="ISR1664" s="35"/>
      <c r="ISS1664" s="34"/>
      <c r="ISZ1664" s="35"/>
      <c r="ITA1664" s="34"/>
      <c r="ITH1664" s="35"/>
      <c r="ITI1664" s="34"/>
      <c r="ITP1664" s="35"/>
      <c r="ITQ1664" s="34"/>
      <c r="ITX1664" s="35"/>
      <c r="ITY1664" s="34"/>
      <c r="IUF1664" s="35"/>
      <c r="IUG1664" s="34"/>
      <c r="IUN1664" s="35"/>
      <c r="IUO1664" s="34"/>
      <c r="IUV1664" s="35"/>
      <c r="IUW1664" s="34"/>
      <c r="IVD1664" s="35"/>
      <c r="IVE1664" s="34"/>
      <c r="IVL1664" s="35"/>
      <c r="IVM1664" s="34"/>
      <c r="IVT1664" s="35"/>
      <c r="IVU1664" s="34"/>
      <c r="IWB1664" s="35"/>
      <c r="IWC1664" s="34"/>
      <c r="IWJ1664" s="35"/>
      <c r="IWK1664" s="34"/>
      <c r="IWR1664" s="35"/>
      <c r="IWS1664" s="34"/>
      <c r="IWZ1664" s="35"/>
      <c r="IXA1664" s="34"/>
      <c r="IXH1664" s="35"/>
      <c r="IXI1664" s="34"/>
      <c r="IXP1664" s="35"/>
      <c r="IXQ1664" s="34"/>
      <c r="IXX1664" s="35"/>
      <c r="IXY1664" s="34"/>
      <c r="IYF1664" s="35"/>
      <c r="IYG1664" s="34"/>
      <c r="IYN1664" s="35"/>
      <c r="IYO1664" s="34"/>
      <c r="IYV1664" s="35"/>
      <c r="IYW1664" s="34"/>
      <c r="IZD1664" s="35"/>
      <c r="IZE1664" s="34"/>
      <c r="IZL1664" s="35"/>
      <c r="IZM1664" s="34"/>
      <c r="IZT1664" s="35"/>
      <c r="IZU1664" s="34"/>
      <c r="JAB1664" s="35"/>
      <c r="JAC1664" s="34"/>
      <c r="JAJ1664" s="35"/>
      <c r="JAK1664" s="34"/>
      <c r="JAR1664" s="35"/>
      <c r="JAS1664" s="34"/>
      <c r="JAZ1664" s="35"/>
      <c r="JBA1664" s="34"/>
      <c r="JBH1664" s="35"/>
      <c r="JBI1664" s="34"/>
      <c r="JBP1664" s="35"/>
      <c r="JBQ1664" s="34"/>
      <c r="JBX1664" s="35"/>
      <c r="JBY1664" s="34"/>
      <c r="JCF1664" s="35"/>
      <c r="JCG1664" s="34"/>
      <c r="JCN1664" s="35"/>
      <c r="JCO1664" s="34"/>
      <c r="JCV1664" s="35"/>
      <c r="JCW1664" s="34"/>
      <c r="JDD1664" s="35"/>
      <c r="JDE1664" s="34"/>
      <c r="JDL1664" s="35"/>
      <c r="JDM1664" s="34"/>
      <c r="JDT1664" s="35"/>
      <c r="JDU1664" s="34"/>
      <c r="JEB1664" s="35"/>
      <c r="JEC1664" s="34"/>
      <c r="JEJ1664" s="35"/>
      <c r="JEK1664" s="34"/>
      <c r="JER1664" s="35"/>
      <c r="JES1664" s="34"/>
      <c r="JEZ1664" s="35"/>
      <c r="JFA1664" s="34"/>
      <c r="JFH1664" s="35"/>
      <c r="JFI1664" s="34"/>
      <c r="JFP1664" s="35"/>
      <c r="JFQ1664" s="34"/>
      <c r="JFX1664" s="35"/>
      <c r="JFY1664" s="34"/>
      <c r="JGF1664" s="35"/>
      <c r="JGG1664" s="34"/>
      <c r="JGN1664" s="35"/>
      <c r="JGO1664" s="34"/>
      <c r="JGV1664" s="35"/>
      <c r="JGW1664" s="34"/>
      <c r="JHD1664" s="35"/>
      <c r="JHE1664" s="34"/>
      <c r="JHL1664" s="35"/>
      <c r="JHM1664" s="34"/>
      <c r="JHT1664" s="35"/>
      <c r="JHU1664" s="34"/>
      <c r="JIB1664" s="35"/>
      <c r="JIC1664" s="34"/>
      <c r="JIJ1664" s="35"/>
      <c r="JIK1664" s="34"/>
      <c r="JIR1664" s="35"/>
      <c r="JIS1664" s="34"/>
      <c r="JIZ1664" s="35"/>
      <c r="JJA1664" s="34"/>
      <c r="JJH1664" s="35"/>
      <c r="JJI1664" s="34"/>
      <c r="JJP1664" s="35"/>
      <c r="JJQ1664" s="34"/>
      <c r="JJX1664" s="35"/>
      <c r="JJY1664" s="34"/>
      <c r="JKF1664" s="35"/>
      <c r="JKG1664" s="34"/>
      <c r="JKN1664" s="35"/>
      <c r="JKO1664" s="34"/>
      <c r="JKV1664" s="35"/>
      <c r="JKW1664" s="34"/>
      <c r="JLD1664" s="35"/>
      <c r="JLE1664" s="34"/>
      <c r="JLL1664" s="35"/>
      <c r="JLM1664" s="34"/>
      <c r="JLT1664" s="35"/>
      <c r="JLU1664" s="34"/>
      <c r="JMB1664" s="35"/>
      <c r="JMC1664" s="34"/>
      <c r="JMJ1664" s="35"/>
      <c r="JMK1664" s="34"/>
      <c r="JMR1664" s="35"/>
      <c r="JMS1664" s="34"/>
      <c r="JMZ1664" s="35"/>
      <c r="JNA1664" s="34"/>
      <c r="JNH1664" s="35"/>
      <c r="JNI1664" s="34"/>
      <c r="JNP1664" s="35"/>
      <c r="JNQ1664" s="34"/>
      <c r="JNX1664" s="35"/>
      <c r="JNY1664" s="34"/>
      <c r="JOF1664" s="35"/>
      <c r="JOG1664" s="34"/>
      <c r="JON1664" s="35"/>
      <c r="JOO1664" s="34"/>
      <c r="JOV1664" s="35"/>
      <c r="JOW1664" s="34"/>
      <c r="JPD1664" s="35"/>
      <c r="JPE1664" s="34"/>
      <c r="JPL1664" s="35"/>
      <c r="JPM1664" s="34"/>
      <c r="JPT1664" s="35"/>
      <c r="JPU1664" s="34"/>
      <c r="JQB1664" s="35"/>
      <c r="JQC1664" s="34"/>
      <c r="JQJ1664" s="35"/>
      <c r="JQK1664" s="34"/>
      <c r="JQR1664" s="35"/>
      <c r="JQS1664" s="34"/>
      <c r="JQZ1664" s="35"/>
      <c r="JRA1664" s="34"/>
      <c r="JRH1664" s="35"/>
      <c r="JRI1664" s="34"/>
      <c r="JRP1664" s="35"/>
      <c r="JRQ1664" s="34"/>
      <c r="JRX1664" s="35"/>
      <c r="JRY1664" s="34"/>
      <c r="JSF1664" s="35"/>
      <c r="JSG1664" s="34"/>
      <c r="JSN1664" s="35"/>
      <c r="JSO1664" s="34"/>
      <c r="JSV1664" s="35"/>
      <c r="JSW1664" s="34"/>
      <c r="JTD1664" s="35"/>
      <c r="JTE1664" s="34"/>
      <c r="JTL1664" s="35"/>
      <c r="JTM1664" s="34"/>
      <c r="JTT1664" s="35"/>
      <c r="JTU1664" s="34"/>
      <c r="JUB1664" s="35"/>
      <c r="JUC1664" s="34"/>
      <c r="JUJ1664" s="35"/>
      <c r="JUK1664" s="34"/>
      <c r="JUR1664" s="35"/>
      <c r="JUS1664" s="34"/>
      <c r="JUZ1664" s="35"/>
      <c r="JVA1664" s="34"/>
      <c r="JVH1664" s="35"/>
      <c r="JVI1664" s="34"/>
      <c r="JVP1664" s="35"/>
      <c r="JVQ1664" s="34"/>
      <c r="JVX1664" s="35"/>
      <c r="JVY1664" s="34"/>
      <c r="JWF1664" s="35"/>
      <c r="JWG1664" s="34"/>
      <c r="JWN1664" s="35"/>
      <c r="JWO1664" s="34"/>
      <c r="JWV1664" s="35"/>
      <c r="JWW1664" s="34"/>
      <c r="JXD1664" s="35"/>
      <c r="JXE1664" s="34"/>
      <c r="JXL1664" s="35"/>
      <c r="JXM1664" s="34"/>
      <c r="JXT1664" s="35"/>
      <c r="JXU1664" s="34"/>
      <c r="JYB1664" s="35"/>
      <c r="JYC1664" s="34"/>
      <c r="JYJ1664" s="35"/>
      <c r="JYK1664" s="34"/>
      <c r="JYR1664" s="35"/>
      <c r="JYS1664" s="34"/>
      <c r="JYZ1664" s="35"/>
      <c r="JZA1664" s="34"/>
      <c r="JZH1664" s="35"/>
      <c r="JZI1664" s="34"/>
      <c r="JZP1664" s="35"/>
      <c r="JZQ1664" s="34"/>
      <c r="JZX1664" s="35"/>
      <c r="JZY1664" s="34"/>
      <c r="KAF1664" s="35"/>
      <c r="KAG1664" s="34"/>
      <c r="KAN1664" s="35"/>
      <c r="KAO1664" s="34"/>
      <c r="KAV1664" s="35"/>
      <c r="KAW1664" s="34"/>
      <c r="KBD1664" s="35"/>
      <c r="KBE1664" s="34"/>
      <c r="KBL1664" s="35"/>
      <c r="KBM1664" s="34"/>
      <c r="KBT1664" s="35"/>
      <c r="KBU1664" s="34"/>
      <c r="KCB1664" s="35"/>
      <c r="KCC1664" s="34"/>
      <c r="KCJ1664" s="35"/>
      <c r="KCK1664" s="34"/>
      <c r="KCR1664" s="35"/>
      <c r="KCS1664" s="34"/>
      <c r="KCZ1664" s="35"/>
      <c r="KDA1664" s="34"/>
      <c r="KDH1664" s="35"/>
      <c r="KDI1664" s="34"/>
      <c r="KDP1664" s="35"/>
      <c r="KDQ1664" s="34"/>
      <c r="KDX1664" s="35"/>
      <c r="KDY1664" s="34"/>
      <c r="KEF1664" s="35"/>
      <c r="KEG1664" s="34"/>
      <c r="KEN1664" s="35"/>
      <c r="KEO1664" s="34"/>
      <c r="KEV1664" s="35"/>
      <c r="KEW1664" s="34"/>
      <c r="KFD1664" s="35"/>
      <c r="KFE1664" s="34"/>
      <c r="KFL1664" s="35"/>
      <c r="KFM1664" s="34"/>
      <c r="KFT1664" s="35"/>
      <c r="KFU1664" s="34"/>
      <c r="KGB1664" s="35"/>
      <c r="KGC1664" s="34"/>
      <c r="KGJ1664" s="35"/>
      <c r="KGK1664" s="34"/>
      <c r="KGR1664" s="35"/>
      <c r="KGS1664" s="34"/>
      <c r="KGZ1664" s="35"/>
      <c r="KHA1664" s="34"/>
      <c r="KHH1664" s="35"/>
      <c r="KHI1664" s="34"/>
      <c r="KHP1664" s="35"/>
      <c r="KHQ1664" s="34"/>
      <c r="KHX1664" s="35"/>
      <c r="KHY1664" s="34"/>
      <c r="KIF1664" s="35"/>
      <c r="KIG1664" s="34"/>
      <c r="KIN1664" s="35"/>
      <c r="KIO1664" s="34"/>
      <c r="KIV1664" s="35"/>
      <c r="KIW1664" s="34"/>
      <c r="KJD1664" s="35"/>
      <c r="KJE1664" s="34"/>
      <c r="KJL1664" s="35"/>
      <c r="KJM1664" s="34"/>
      <c r="KJT1664" s="35"/>
      <c r="KJU1664" s="34"/>
      <c r="KKB1664" s="35"/>
      <c r="KKC1664" s="34"/>
      <c r="KKJ1664" s="35"/>
      <c r="KKK1664" s="34"/>
      <c r="KKR1664" s="35"/>
      <c r="KKS1664" s="34"/>
      <c r="KKZ1664" s="35"/>
      <c r="KLA1664" s="34"/>
      <c r="KLH1664" s="35"/>
      <c r="KLI1664" s="34"/>
      <c r="KLP1664" s="35"/>
      <c r="KLQ1664" s="34"/>
      <c r="KLX1664" s="35"/>
      <c r="KLY1664" s="34"/>
      <c r="KMF1664" s="35"/>
      <c r="KMG1664" s="34"/>
      <c r="KMN1664" s="35"/>
      <c r="KMO1664" s="34"/>
      <c r="KMV1664" s="35"/>
      <c r="KMW1664" s="34"/>
      <c r="KND1664" s="35"/>
      <c r="KNE1664" s="34"/>
      <c r="KNL1664" s="35"/>
      <c r="KNM1664" s="34"/>
      <c r="KNT1664" s="35"/>
      <c r="KNU1664" s="34"/>
      <c r="KOB1664" s="35"/>
      <c r="KOC1664" s="34"/>
      <c r="KOJ1664" s="35"/>
      <c r="KOK1664" s="34"/>
      <c r="KOR1664" s="35"/>
      <c r="KOS1664" s="34"/>
      <c r="KOZ1664" s="35"/>
      <c r="KPA1664" s="34"/>
      <c r="KPH1664" s="35"/>
      <c r="KPI1664" s="34"/>
      <c r="KPP1664" s="35"/>
      <c r="KPQ1664" s="34"/>
      <c r="KPX1664" s="35"/>
      <c r="KPY1664" s="34"/>
      <c r="KQF1664" s="35"/>
      <c r="KQG1664" s="34"/>
      <c r="KQN1664" s="35"/>
      <c r="KQO1664" s="34"/>
      <c r="KQV1664" s="35"/>
      <c r="KQW1664" s="34"/>
      <c r="KRD1664" s="35"/>
      <c r="KRE1664" s="34"/>
      <c r="KRL1664" s="35"/>
      <c r="KRM1664" s="34"/>
      <c r="KRT1664" s="35"/>
      <c r="KRU1664" s="34"/>
      <c r="KSB1664" s="35"/>
      <c r="KSC1664" s="34"/>
      <c r="KSJ1664" s="35"/>
      <c r="KSK1664" s="34"/>
      <c r="KSR1664" s="35"/>
      <c r="KSS1664" s="34"/>
      <c r="KSZ1664" s="35"/>
      <c r="KTA1664" s="34"/>
      <c r="KTH1664" s="35"/>
      <c r="KTI1664" s="34"/>
      <c r="KTP1664" s="35"/>
      <c r="KTQ1664" s="34"/>
      <c r="KTX1664" s="35"/>
      <c r="KTY1664" s="34"/>
      <c r="KUF1664" s="35"/>
      <c r="KUG1664" s="34"/>
      <c r="KUN1664" s="35"/>
      <c r="KUO1664" s="34"/>
      <c r="KUV1664" s="35"/>
      <c r="KUW1664" s="34"/>
      <c r="KVD1664" s="35"/>
      <c r="KVE1664" s="34"/>
      <c r="KVL1664" s="35"/>
      <c r="KVM1664" s="34"/>
      <c r="KVT1664" s="35"/>
      <c r="KVU1664" s="34"/>
      <c r="KWB1664" s="35"/>
      <c r="KWC1664" s="34"/>
      <c r="KWJ1664" s="35"/>
      <c r="KWK1664" s="34"/>
      <c r="KWR1664" s="35"/>
      <c r="KWS1664" s="34"/>
      <c r="KWZ1664" s="35"/>
      <c r="KXA1664" s="34"/>
      <c r="KXH1664" s="35"/>
      <c r="KXI1664" s="34"/>
      <c r="KXP1664" s="35"/>
      <c r="KXQ1664" s="34"/>
      <c r="KXX1664" s="35"/>
      <c r="KXY1664" s="34"/>
      <c r="KYF1664" s="35"/>
      <c r="KYG1664" s="34"/>
      <c r="KYN1664" s="35"/>
      <c r="KYO1664" s="34"/>
      <c r="KYV1664" s="35"/>
      <c r="KYW1664" s="34"/>
      <c r="KZD1664" s="35"/>
      <c r="KZE1664" s="34"/>
      <c r="KZL1664" s="35"/>
      <c r="KZM1664" s="34"/>
      <c r="KZT1664" s="35"/>
      <c r="KZU1664" s="34"/>
      <c r="LAB1664" s="35"/>
      <c r="LAC1664" s="34"/>
      <c r="LAJ1664" s="35"/>
      <c r="LAK1664" s="34"/>
      <c r="LAR1664" s="35"/>
      <c r="LAS1664" s="34"/>
      <c r="LAZ1664" s="35"/>
      <c r="LBA1664" s="34"/>
      <c r="LBH1664" s="35"/>
      <c r="LBI1664" s="34"/>
      <c r="LBP1664" s="35"/>
      <c r="LBQ1664" s="34"/>
      <c r="LBX1664" s="35"/>
      <c r="LBY1664" s="34"/>
      <c r="LCF1664" s="35"/>
      <c r="LCG1664" s="34"/>
      <c r="LCN1664" s="35"/>
      <c r="LCO1664" s="34"/>
      <c r="LCV1664" s="35"/>
      <c r="LCW1664" s="34"/>
      <c r="LDD1664" s="35"/>
      <c r="LDE1664" s="34"/>
      <c r="LDL1664" s="35"/>
      <c r="LDM1664" s="34"/>
      <c r="LDT1664" s="35"/>
      <c r="LDU1664" s="34"/>
      <c r="LEB1664" s="35"/>
      <c r="LEC1664" s="34"/>
      <c r="LEJ1664" s="35"/>
      <c r="LEK1664" s="34"/>
      <c r="LER1664" s="35"/>
      <c r="LES1664" s="34"/>
      <c r="LEZ1664" s="35"/>
      <c r="LFA1664" s="34"/>
      <c r="LFH1664" s="35"/>
      <c r="LFI1664" s="34"/>
      <c r="LFP1664" s="35"/>
      <c r="LFQ1664" s="34"/>
      <c r="LFX1664" s="35"/>
      <c r="LFY1664" s="34"/>
      <c r="LGF1664" s="35"/>
      <c r="LGG1664" s="34"/>
      <c r="LGN1664" s="35"/>
      <c r="LGO1664" s="34"/>
      <c r="LGV1664" s="35"/>
      <c r="LGW1664" s="34"/>
      <c r="LHD1664" s="35"/>
      <c r="LHE1664" s="34"/>
      <c r="LHL1664" s="35"/>
      <c r="LHM1664" s="34"/>
      <c r="LHT1664" s="35"/>
      <c r="LHU1664" s="34"/>
      <c r="LIB1664" s="35"/>
      <c r="LIC1664" s="34"/>
      <c r="LIJ1664" s="35"/>
      <c r="LIK1664" s="34"/>
      <c r="LIR1664" s="35"/>
      <c r="LIS1664" s="34"/>
      <c r="LIZ1664" s="35"/>
      <c r="LJA1664" s="34"/>
      <c r="LJH1664" s="35"/>
      <c r="LJI1664" s="34"/>
      <c r="LJP1664" s="35"/>
      <c r="LJQ1664" s="34"/>
      <c r="LJX1664" s="35"/>
      <c r="LJY1664" s="34"/>
      <c r="LKF1664" s="35"/>
      <c r="LKG1664" s="34"/>
      <c r="LKN1664" s="35"/>
      <c r="LKO1664" s="34"/>
      <c r="LKV1664" s="35"/>
      <c r="LKW1664" s="34"/>
      <c r="LLD1664" s="35"/>
      <c r="LLE1664" s="34"/>
      <c r="LLL1664" s="35"/>
      <c r="LLM1664" s="34"/>
      <c r="LLT1664" s="35"/>
      <c r="LLU1664" s="34"/>
      <c r="LMB1664" s="35"/>
      <c r="LMC1664" s="34"/>
      <c r="LMJ1664" s="35"/>
      <c r="LMK1664" s="34"/>
      <c r="LMR1664" s="35"/>
      <c r="LMS1664" s="34"/>
      <c r="LMZ1664" s="35"/>
      <c r="LNA1664" s="34"/>
      <c r="LNH1664" s="35"/>
      <c r="LNI1664" s="34"/>
      <c r="LNP1664" s="35"/>
      <c r="LNQ1664" s="34"/>
      <c r="LNX1664" s="35"/>
      <c r="LNY1664" s="34"/>
      <c r="LOF1664" s="35"/>
      <c r="LOG1664" s="34"/>
      <c r="LON1664" s="35"/>
      <c r="LOO1664" s="34"/>
      <c r="LOV1664" s="35"/>
      <c r="LOW1664" s="34"/>
      <c r="LPD1664" s="35"/>
      <c r="LPE1664" s="34"/>
      <c r="LPL1664" s="35"/>
      <c r="LPM1664" s="34"/>
      <c r="LPT1664" s="35"/>
      <c r="LPU1664" s="34"/>
      <c r="LQB1664" s="35"/>
      <c r="LQC1664" s="34"/>
      <c r="LQJ1664" s="35"/>
      <c r="LQK1664" s="34"/>
      <c r="LQR1664" s="35"/>
      <c r="LQS1664" s="34"/>
      <c r="LQZ1664" s="35"/>
      <c r="LRA1664" s="34"/>
      <c r="LRH1664" s="35"/>
      <c r="LRI1664" s="34"/>
      <c r="LRP1664" s="35"/>
      <c r="LRQ1664" s="34"/>
      <c r="LRX1664" s="35"/>
      <c r="LRY1664" s="34"/>
      <c r="LSF1664" s="35"/>
      <c r="LSG1664" s="34"/>
      <c r="LSN1664" s="35"/>
      <c r="LSO1664" s="34"/>
      <c r="LSV1664" s="35"/>
      <c r="LSW1664" s="34"/>
      <c r="LTD1664" s="35"/>
      <c r="LTE1664" s="34"/>
      <c r="LTL1664" s="35"/>
      <c r="LTM1664" s="34"/>
      <c r="LTT1664" s="35"/>
      <c r="LTU1664" s="34"/>
      <c r="LUB1664" s="35"/>
      <c r="LUC1664" s="34"/>
      <c r="LUJ1664" s="35"/>
      <c r="LUK1664" s="34"/>
      <c r="LUR1664" s="35"/>
      <c r="LUS1664" s="34"/>
      <c r="LUZ1664" s="35"/>
      <c r="LVA1664" s="34"/>
      <c r="LVH1664" s="35"/>
      <c r="LVI1664" s="34"/>
      <c r="LVP1664" s="35"/>
      <c r="LVQ1664" s="34"/>
      <c r="LVX1664" s="35"/>
      <c r="LVY1664" s="34"/>
      <c r="LWF1664" s="35"/>
      <c r="LWG1664" s="34"/>
      <c r="LWN1664" s="35"/>
      <c r="LWO1664" s="34"/>
      <c r="LWV1664" s="35"/>
      <c r="LWW1664" s="34"/>
      <c r="LXD1664" s="35"/>
      <c r="LXE1664" s="34"/>
      <c r="LXL1664" s="35"/>
      <c r="LXM1664" s="34"/>
      <c r="LXT1664" s="35"/>
      <c r="LXU1664" s="34"/>
      <c r="LYB1664" s="35"/>
      <c r="LYC1664" s="34"/>
      <c r="LYJ1664" s="35"/>
      <c r="LYK1664" s="34"/>
      <c r="LYR1664" s="35"/>
      <c r="LYS1664" s="34"/>
      <c r="LYZ1664" s="35"/>
      <c r="LZA1664" s="34"/>
      <c r="LZH1664" s="35"/>
      <c r="LZI1664" s="34"/>
      <c r="LZP1664" s="35"/>
      <c r="LZQ1664" s="34"/>
      <c r="LZX1664" s="35"/>
      <c r="LZY1664" s="34"/>
      <c r="MAF1664" s="35"/>
      <c r="MAG1664" s="34"/>
      <c r="MAN1664" s="35"/>
      <c r="MAO1664" s="34"/>
      <c r="MAV1664" s="35"/>
      <c r="MAW1664" s="34"/>
      <c r="MBD1664" s="35"/>
      <c r="MBE1664" s="34"/>
      <c r="MBL1664" s="35"/>
      <c r="MBM1664" s="34"/>
      <c r="MBT1664" s="35"/>
      <c r="MBU1664" s="34"/>
      <c r="MCB1664" s="35"/>
      <c r="MCC1664" s="34"/>
      <c r="MCJ1664" s="35"/>
      <c r="MCK1664" s="34"/>
      <c r="MCR1664" s="35"/>
      <c r="MCS1664" s="34"/>
      <c r="MCZ1664" s="35"/>
      <c r="MDA1664" s="34"/>
      <c r="MDH1664" s="35"/>
      <c r="MDI1664" s="34"/>
      <c r="MDP1664" s="35"/>
      <c r="MDQ1664" s="34"/>
      <c r="MDX1664" s="35"/>
      <c r="MDY1664" s="34"/>
      <c r="MEF1664" s="35"/>
      <c r="MEG1664" s="34"/>
      <c r="MEN1664" s="35"/>
      <c r="MEO1664" s="34"/>
      <c r="MEV1664" s="35"/>
      <c r="MEW1664" s="34"/>
      <c r="MFD1664" s="35"/>
      <c r="MFE1664" s="34"/>
      <c r="MFL1664" s="35"/>
      <c r="MFM1664" s="34"/>
      <c r="MFT1664" s="35"/>
      <c r="MFU1664" s="34"/>
      <c r="MGB1664" s="35"/>
      <c r="MGC1664" s="34"/>
      <c r="MGJ1664" s="35"/>
      <c r="MGK1664" s="34"/>
      <c r="MGR1664" s="35"/>
      <c r="MGS1664" s="34"/>
      <c r="MGZ1664" s="35"/>
      <c r="MHA1664" s="34"/>
      <c r="MHH1664" s="35"/>
      <c r="MHI1664" s="34"/>
      <c r="MHP1664" s="35"/>
      <c r="MHQ1664" s="34"/>
      <c r="MHX1664" s="35"/>
      <c r="MHY1664" s="34"/>
      <c r="MIF1664" s="35"/>
      <c r="MIG1664" s="34"/>
      <c r="MIN1664" s="35"/>
      <c r="MIO1664" s="34"/>
      <c r="MIV1664" s="35"/>
      <c r="MIW1664" s="34"/>
      <c r="MJD1664" s="35"/>
      <c r="MJE1664" s="34"/>
      <c r="MJL1664" s="35"/>
      <c r="MJM1664" s="34"/>
      <c r="MJT1664" s="35"/>
      <c r="MJU1664" s="34"/>
      <c r="MKB1664" s="35"/>
      <c r="MKC1664" s="34"/>
      <c r="MKJ1664" s="35"/>
      <c r="MKK1664" s="34"/>
      <c r="MKR1664" s="35"/>
      <c r="MKS1664" s="34"/>
      <c r="MKZ1664" s="35"/>
      <c r="MLA1664" s="34"/>
      <c r="MLH1664" s="35"/>
      <c r="MLI1664" s="34"/>
      <c r="MLP1664" s="35"/>
      <c r="MLQ1664" s="34"/>
      <c r="MLX1664" s="35"/>
      <c r="MLY1664" s="34"/>
      <c r="MMF1664" s="35"/>
      <c r="MMG1664" s="34"/>
      <c r="MMN1664" s="35"/>
      <c r="MMO1664" s="34"/>
      <c r="MMV1664" s="35"/>
      <c r="MMW1664" s="34"/>
      <c r="MND1664" s="35"/>
      <c r="MNE1664" s="34"/>
      <c r="MNL1664" s="35"/>
      <c r="MNM1664" s="34"/>
      <c r="MNT1664" s="35"/>
      <c r="MNU1664" s="34"/>
      <c r="MOB1664" s="35"/>
      <c r="MOC1664" s="34"/>
      <c r="MOJ1664" s="35"/>
      <c r="MOK1664" s="34"/>
      <c r="MOR1664" s="35"/>
      <c r="MOS1664" s="34"/>
      <c r="MOZ1664" s="35"/>
      <c r="MPA1664" s="34"/>
      <c r="MPH1664" s="35"/>
      <c r="MPI1664" s="34"/>
      <c r="MPP1664" s="35"/>
      <c r="MPQ1664" s="34"/>
      <c r="MPX1664" s="35"/>
      <c r="MPY1664" s="34"/>
      <c r="MQF1664" s="35"/>
      <c r="MQG1664" s="34"/>
      <c r="MQN1664" s="35"/>
      <c r="MQO1664" s="34"/>
      <c r="MQV1664" s="35"/>
      <c r="MQW1664" s="34"/>
      <c r="MRD1664" s="35"/>
      <c r="MRE1664" s="34"/>
      <c r="MRL1664" s="35"/>
      <c r="MRM1664" s="34"/>
      <c r="MRT1664" s="35"/>
      <c r="MRU1664" s="34"/>
      <c r="MSB1664" s="35"/>
      <c r="MSC1664" s="34"/>
      <c r="MSJ1664" s="35"/>
      <c r="MSK1664" s="34"/>
      <c r="MSR1664" s="35"/>
      <c r="MSS1664" s="34"/>
      <c r="MSZ1664" s="35"/>
      <c r="MTA1664" s="34"/>
      <c r="MTH1664" s="35"/>
      <c r="MTI1664" s="34"/>
      <c r="MTP1664" s="35"/>
      <c r="MTQ1664" s="34"/>
      <c r="MTX1664" s="35"/>
      <c r="MTY1664" s="34"/>
      <c r="MUF1664" s="35"/>
      <c r="MUG1664" s="34"/>
      <c r="MUN1664" s="35"/>
      <c r="MUO1664" s="34"/>
      <c r="MUV1664" s="35"/>
      <c r="MUW1664" s="34"/>
      <c r="MVD1664" s="35"/>
      <c r="MVE1664" s="34"/>
      <c r="MVL1664" s="35"/>
      <c r="MVM1664" s="34"/>
      <c r="MVT1664" s="35"/>
      <c r="MVU1664" s="34"/>
      <c r="MWB1664" s="35"/>
      <c r="MWC1664" s="34"/>
      <c r="MWJ1664" s="35"/>
      <c r="MWK1664" s="34"/>
      <c r="MWR1664" s="35"/>
      <c r="MWS1664" s="34"/>
      <c r="MWZ1664" s="35"/>
      <c r="MXA1664" s="34"/>
      <c r="MXH1664" s="35"/>
      <c r="MXI1664" s="34"/>
      <c r="MXP1664" s="35"/>
      <c r="MXQ1664" s="34"/>
      <c r="MXX1664" s="35"/>
      <c r="MXY1664" s="34"/>
      <c r="MYF1664" s="35"/>
      <c r="MYG1664" s="34"/>
      <c r="MYN1664" s="35"/>
      <c r="MYO1664" s="34"/>
      <c r="MYV1664" s="35"/>
      <c r="MYW1664" s="34"/>
      <c r="MZD1664" s="35"/>
      <c r="MZE1664" s="34"/>
      <c r="MZL1664" s="35"/>
      <c r="MZM1664" s="34"/>
      <c r="MZT1664" s="35"/>
      <c r="MZU1664" s="34"/>
      <c r="NAB1664" s="35"/>
      <c r="NAC1664" s="34"/>
      <c r="NAJ1664" s="35"/>
      <c r="NAK1664" s="34"/>
      <c r="NAR1664" s="35"/>
      <c r="NAS1664" s="34"/>
      <c r="NAZ1664" s="35"/>
      <c r="NBA1664" s="34"/>
      <c r="NBH1664" s="35"/>
      <c r="NBI1664" s="34"/>
      <c r="NBP1664" s="35"/>
      <c r="NBQ1664" s="34"/>
      <c r="NBX1664" s="35"/>
      <c r="NBY1664" s="34"/>
      <c r="NCF1664" s="35"/>
      <c r="NCG1664" s="34"/>
      <c r="NCN1664" s="35"/>
      <c r="NCO1664" s="34"/>
      <c r="NCV1664" s="35"/>
      <c r="NCW1664" s="34"/>
      <c r="NDD1664" s="35"/>
      <c r="NDE1664" s="34"/>
      <c r="NDL1664" s="35"/>
      <c r="NDM1664" s="34"/>
      <c r="NDT1664" s="35"/>
      <c r="NDU1664" s="34"/>
      <c r="NEB1664" s="35"/>
      <c r="NEC1664" s="34"/>
      <c r="NEJ1664" s="35"/>
      <c r="NEK1664" s="34"/>
      <c r="NER1664" s="35"/>
      <c r="NES1664" s="34"/>
      <c r="NEZ1664" s="35"/>
      <c r="NFA1664" s="34"/>
      <c r="NFH1664" s="35"/>
      <c r="NFI1664" s="34"/>
      <c r="NFP1664" s="35"/>
      <c r="NFQ1664" s="34"/>
      <c r="NFX1664" s="35"/>
      <c r="NFY1664" s="34"/>
      <c r="NGF1664" s="35"/>
      <c r="NGG1664" s="34"/>
      <c r="NGN1664" s="35"/>
      <c r="NGO1664" s="34"/>
      <c r="NGV1664" s="35"/>
      <c r="NGW1664" s="34"/>
      <c r="NHD1664" s="35"/>
      <c r="NHE1664" s="34"/>
      <c r="NHL1664" s="35"/>
      <c r="NHM1664" s="34"/>
      <c r="NHT1664" s="35"/>
      <c r="NHU1664" s="34"/>
      <c r="NIB1664" s="35"/>
      <c r="NIC1664" s="34"/>
      <c r="NIJ1664" s="35"/>
      <c r="NIK1664" s="34"/>
      <c r="NIR1664" s="35"/>
      <c r="NIS1664" s="34"/>
      <c r="NIZ1664" s="35"/>
      <c r="NJA1664" s="34"/>
      <c r="NJH1664" s="35"/>
      <c r="NJI1664" s="34"/>
      <c r="NJP1664" s="35"/>
      <c r="NJQ1664" s="34"/>
      <c r="NJX1664" s="35"/>
      <c r="NJY1664" s="34"/>
      <c r="NKF1664" s="35"/>
      <c r="NKG1664" s="34"/>
      <c r="NKN1664" s="35"/>
      <c r="NKO1664" s="34"/>
      <c r="NKV1664" s="35"/>
      <c r="NKW1664" s="34"/>
      <c r="NLD1664" s="35"/>
      <c r="NLE1664" s="34"/>
      <c r="NLL1664" s="35"/>
      <c r="NLM1664" s="34"/>
      <c r="NLT1664" s="35"/>
      <c r="NLU1664" s="34"/>
      <c r="NMB1664" s="35"/>
      <c r="NMC1664" s="34"/>
      <c r="NMJ1664" s="35"/>
      <c r="NMK1664" s="34"/>
      <c r="NMR1664" s="35"/>
      <c r="NMS1664" s="34"/>
      <c r="NMZ1664" s="35"/>
      <c r="NNA1664" s="34"/>
      <c r="NNH1664" s="35"/>
      <c r="NNI1664" s="34"/>
      <c r="NNP1664" s="35"/>
      <c r="NNQ1664" s="34"/>
      <c r="NNX1664" s="35"/>
      <c r="NNY1664" s="34"/>
      <c r="NOF1664" s="35"/>
      <c r="NOG1664" s="34"/>
      <c r="NON1664" s="35"/>
      <c r="NOO1664" s="34"/>
      <c r="NOV1664" s="35"/>
      <c r="NOW1664" s="34"/>
      <c r="NPD1664" s="35"/>
      <c r="NPE1664" s="34"/>
      <c r="NPL1664" s="35"/>
      <c r="NPM1664" s="34"/>
      <c r="NPT1664" s="35"/>
      <c r="NPU1664" s="34"/>
      <c r="NQB1664" s="35"/>
      <c r="NQC1664" s="34"/>
      <c r="NQJ1664" s="35"/>
      <c r="NQK1664" s="34"/>
      <c r="NQR1664" s="35"/>
      <c r="NQS1664" s="34"/>
      <c r="NQZ1664" s="35"/>
      <c r="NRA1664" s="34"/>
      <c r="NRH1664" s="35"/>
      <c r="NRI1664" s="34"/>
      <c r="NRP1664" s="35"/>
      <c r="NRQ1664" s="34"/>
      <c r="NRX1664" s="35"/>
      <c r="NRY1664" s="34"/>
      <c r="NSF1664" s="35"/>
      <c r="NSG1664" s="34"/>
      <c r="NSN1664" s="35"/>
      <c r="NSO1664" s="34"/>
      <c r="NSV1664" s="35"/>
      <c r="NSW1664" s="34"/>
      <c r="NTD1664" s="35"/>
      <c r="NTE1664" s="34"/>
      <c r="NTL1664" s="35"/>
      <c r="NTM1664" s="34"/>
      <c r="NTT1664" s="35"/>
      <c r="NTU1664" s="34"/>
      <c r="NUB1664" s="35"/>
      <c r="NUC1664" s="34"/>
      <c r="NUJ1664" s="35"/>
      <c r="NUK1664" s="34"/>
      <c r="NUR1664" s="35"/>
      <c r="NUS1664" s="34"/>
      <c r="NUZ1664" s="35"/>
      <c r="NVA1664" s="34"/>
      <c r="NVH1664" s="35"/>
      <c r="NVI1664" s="34"/>
      <c r="NVP1664" s="35"/>
      <c r="NVQ1664" s="34"/>
      <c r="NVX1664" s="35"/>
      <c r="NVY1664" s="34"/>
      <c r="NWF1664" s="35"/>
      <c r="NWG1664" s="34"/>
      <c r="NWN1664" s="35"/>
      <c r="NWO1664" s="34"/>
      <c r="NWV1664" s="35"/>
      <c r="NWW1664" s="34"/>
      <c r="NXD1664" s="35"/>
      <c r="NXE1664" s="34"/>
      <c r="NXL1664" s="35"/>
      <c r="NXM1664" s="34"/>
      <c r="NXT1664" s="35"/>
      <c r="NXU1664" s="34"/>
      <c r="NYB1664" s="35"/>
      <c r="NYC1664" s="34"/>
      <c r="NYJ1664" s="35"/>
      <c r="NYK1664" s="34"/>
      <c r="NYR1664" s="35"/>
      <c r="NYS1664" s="34"/>
      <c r="NYZ1664" s="35"/>
      <c r="NZA1664" s="34"/>
      <c r="NZH1664" s="35"/>
      <c r="NZI1664" s="34"/>
      <c r="NZP1664" s="35"/>
      <c r="NZQ1664" s="34"/>
      <c r="NZX1664" s="35"/>
      <c r="NZY1664" s="34"/>
      <c r="OAF1664" s="35"/>
      <c r="OAG1664" s="34"/>
      <c r="OAN1664" s="35"/>
      <c r="OAO1664" s="34"/>
      <c r="OAV1664" s="35"/>
      <c r="OAW1664" s="34"/>
      <c r="OBD1664" s="35"/>
      <c r="OBE1664" s="34"/>
      <c r="OBL1664" s="35"/>
      <c r="OBM1664" s="34"/>
      <c r="OBT1664" s="35"/>
      <c r="OBU1664" s="34"/>
      <c r="OCB1664" s="35"/>
      <c r="OCC1664" s="34"/>
      <c r="OCJ1664" s="35"/>
      <c r="OCK1664" s="34"/>
      <c r="OCR1664" s="35"/>
      <c r="OCS1664" s="34"/>
      <c r="OCZ1664" s="35"/>
      <c r="ODA1664" s="34"/>
      <c r="ODH1664" s="35"/>
      <c r="ODI1664" s="34"/>
      <c r="ODP1664" s="35"/>
      <c r="ODQ1664" s="34"/>
      <c r="ODX1664" s="35"/>
      <c r="ODY1664" s="34"/>
      <c r="OEF1664" s="35"/>
      <c r="OEG1664" s="34"/>
      <c r="OEN1664" s="35"/>
      <c r="OEO1664" s="34"/>
      <c r="OEV1664" s="35"/>
      <c r="OEW1664" s="34"/>
      <c r="OFD1664" s="35"/>
      <c r="OFE1664" s="34"/>
      <c r="OFL1664" s="35"/>
      <c r="OFM1664" s="34"/>
      <c r="OFT1664" s="35"/>
      <c r="OFU1664" s="34"/>
      <c r="OGB1664" s="35"/>
      <c r="OGC1664" s="34"/>
      <c r="OGJ1664" s="35"/>
      <c r="OGK1664" s="34"/>
      <c r="OGR1664" s="35"/>
      <c r="OGS1664" s="34"/>
      <c r="OGZ1664" s="35"/>
      <c r="OHA1664" s="34"/>
      <c r="OHH1664" s="35"/>
      <c r="OHI1664" s="34"/>
      <c r="OHP1664" s="35"/>
      <c r="OHQ1664" s="34"/>
      <c r="OHX1664" s="35"/>
      <c r="OHY1664" s="34"/>
      <c r="OIF1664" s="35"/>
      <c r="OIG1664" s="34"/>
      <c r="OIN1664" s="35"/>
      <c r="OIO1664" s="34"/>
      <c r="OIV1664" s="35"/>
      <c r="OIW1664" s="34"/>
      <c r="OJD1664" s="35"/>
      <c r="OJE1664" s="34"/>
      <c r="OJL1664" s="35"/>
      <c r="OJM1664" s="34"/>
      <c r="OJT1664" s="35"/>
      <c r="OJU1664" s="34"/>
      <c r="OKB1664" s="35"/>
      <c r="OKC1664" s="34"/>
      <c r="OKJ1664" s="35"/>
      <c r="OKK1664" s="34"/>
      <c r="OKR1664" s="35"/>
      <c r="OKS1664" s="34"/>
      <c r="OKZ1664" s="35"/>
      <c r="OLA1664" s="34"/>
      <c r="OLH1664" s="35"/>
      <c r="OLI1664" s="34"/>
      <c r="OLP1664" s="35"/>
      <c r="OLQ1664" s="34"/>
      <c r="OLX1664" s="35"/>
      <c r="OLY1664" s="34"/>
      <c r="OMF1664" s="35"/>
      <c r="OMG1664" s="34"/>
      <c r="OMN1664" s="35"/>
      <c r="OMO1664" s="34"/>
      <c r="OMV1664" s="35"/>
      <c r="OMW1664" s="34"/>
      <c r="OND1664" s="35"/>
      <c r="ONE1664" s="34"/>
      <c r="ONL1664" s="35"/>
      <c r="ONM1664" s="34"/>
      <c r="ONT1664" s="35"/>
      <c r="ONU1664" s="34"/>
      <c r="OOB1664" s="35"/>
      <c r="OOC1664" s="34"/>
      <c r="OOJ1664" s="35"/>
      <c r="OOK1664" s="34"/>
      <c r="OOR1664" s="35"/>
      <c r="OOS1664" s="34"/>
      <c r="OOZ1664" s="35"/>
      <c r="OPA1664" s="34"/>
      <c r="OPH1664" s="35"/>
      <c r="OPI1664" s="34"/>
      <c r="OPP1664" s="35"/>
      <c r="OPQ1664" s="34"/>
      <c r="OPX1664" s="35"/>
      <c r="OPY1664" s="34"/>
      <c r="OQF1664" s="35"/>
      <c r="OQG1664" s="34"/>
      <c r="OQN1664" s="35"/>
      <c r="OQO1664" s="34"/>
      <c r="OQV1664" s="35"/>
      <c r="OQW1664" s="34"/>
      <c r="ORD1664" s="35"/>
      <c r="ORE1664" s="34"/>
      <c r="ORL1664" s="35"/>
      <c r="ORM1664" s="34"/>
      <c r="ORT1664" s="35"/>
      <c r="ORU1664" s="34"/>
      <c r="OSB1664" s="35"/>
      <c r="OSC1664" s="34"/>
      <c r="OSJ1664" s="35"/>
      <c r="OSK1664" s="34"/>
      <c r="OSR1664" s="35"/>
      <c r="OSS1664" s="34"/>
      <c r="OSZ1664" s="35"/>
      <c r="OTA1664" s="34"/>
      <c r="OTH1664" s="35"/>
      <c r="OTI1664" s="34"/>
      <c r="OTP1664" s="35"/>
      <c r="OTQ1664" s="34"/>
      <c r="OTX1664" s="35"/>
      <c r="OTY1664" s="34"/>
      <c r="OUF1664" s="35"/>
      <c r="OUG1664" s="34"/>
      <c r="OUN1664" s="35"/>
      <c r="OUO1664" s="34"/>
      <c r="OUV1664" s="35"/>
      <c r="OUW1664" s="34"/>
      <c r="OVD1664" s="35"/>
      <c r="OVE1664" s="34"/>
      <c r="OVL1664" s="35"/>
      <c r="OVM1664" s="34"/>
      <c r="OVT1664" s="35"/>
      <c r="OVU1664" s="34"/>
      <c r="OWB1664" s="35"/>
      <c r="OWC1664" s="34"/>
      <c r="OWJ1664" s="35"/>
      <c r="OWK1664" s="34"/>
      <c r="OWR1664" s="35"/>
      <c r="OWS1664" s="34"/>
      <c r="OWZ1664" s="35"/>
      <c r="OXA1664" s="34"/>
      <c r="OXH1664" s="35"/>
      <c r="OXI1664" s="34"/>
      <c r="OXP1664" s="35"/>
      <c r="OXQ1664" s="34"/>
      <c r="OXX1664" s="35"/>
      <c r="OXY1664" s="34"/>
      <c r="OYF1664" s="35"/>
      <c r="OYG1664" s="34"/>
      <c r="OYN1664" s="35"/>
      <c r="OYO1664" s="34"/>
      <c r="OYV1664" s="35"/>
      <c r="OYW1664" s="34"/>
      <c r="OZD1664" s="35"/>
      <c r="OZE1664" s="34"/>
      <c r="OZL1664" s="35"/>
      <c r="OZM1664" s="34"/>
      <c r="OZT1664" s="35"/>
      <c r="OZU1664" s="34"/>
      <c r="PAB1664" s="35"/>
      <c r="PAC1664" s="34"/>
      <c r="PAJ1664" s="35"/>
      <c r="PAK1664" s="34"/>
      <c r="PAR1664" s="35"/>
      <c r="PAS1664" s="34"/>
      <c r="PAZ1664" s="35"/>
      <c r="PBA1664" s="34"/>
      <c r="PBH1664" s="35"/>
      <c r="PBI1664" s="34"/>
      <c r="PBP1664" s="35"/>
      <c r="PBQ1664" s="34"/>
      <c r="PBX1664" s="35"/>
      <c r="PBY1664" s="34"/>
      <c r="PCF1664" s="35"/>
      <c r="PCG1664" s="34"/>
      <c r="PCN1664" s="35"/>
      <c r="PCO1664" s="34"/>
      <c r="PCV1664" s="35"/>
      <c r="PCW1664" s="34"/>
      <c r="PDD1664" s="35"/>
      <c r="PDE1664" s="34"/>
      <c r="PDL1664" s="35"/>
      <c r="PDM1664" s="34"/>
      <c r="PDT1664" s="35"/>
      <c r="PDU1664" s="34"/>
      <c r="PEB1664" s="35"/>
      <c r="PEC1664" s="34"/>
      <c r="PEJ1664" s="35"/>
      <c r="PEK1664" s="34"/>
      <c r="PER1664" s="35"/>
      <c r="PES1664" s="34"/>
      <c r="PEZ1664" s="35"/>
      <c r="PFA1664" s="34"/>
      <c r="PFH1664" s="35"/>
      <c r="PFI1664" s="34"/>
      <c r="PFP1664" s="35"/>
      <c r="PFQ1664" s="34"/>
      <c r="PFX1664" s="35"/>
      <c r="PFY1664" s="34"/>
      <c r="PGF1664" s="35"/>
      <c r="PGG1664" s="34"/>
      <c r="PGN1664" s="35"/>
      <c r="PGO1664" s="34"/>
      <c r="PGV1664" s="35"/>
      <c r="PGW1664" s="34"/>
      <c r="PHD1664" s="35"/>
      <c r="PHE1664" s="34"/>
      <c r="PHL1664" s="35"/>
      <c r="PHM1664" s="34"/>
      <c r="PHT1664" s="35"/>
      <c r="PHU1664" s="34"/>
      <c r="PIB1664" s="35"/>
      <c r="PIC1664" s="34"/>
      <c r="PIJ1664" s="35"/>
      <c r="PIK1664" s="34"/>
      <c r="PIR1664" s="35"/>
      <c r="PIS1664" s="34"/>
      <c r="PIZ1664" s="35"/>
      <c r="PJA1664" s="34"/>
      <c r="PJH1664" s="35"/>
      <c r="PJI1664" s="34"/>
      <c r="PJP1664" s="35"/>
      <c r="PJQ1664" s="34"/>
      <c r="PJX1664" s="35"/>
      <c r="PJY1664" s="34"/>
      <c r="PKF1664" s="35"/>
      <c r="PKG1664" s="34"/>
      <c r="PKN1664" s="35"/>
      <c r="PKO1664" s="34"/>
      <c r="PKV1664" s="35"/>
      <c r="PKW1664" s="34"/>
      <c r="PLD1664" s="35"/>
      <c r="PLE1664" s="34"/>
      <c r="PLL1664" s="35"/>
      <c r="PLM1664" s="34"/>
      <c r="PLT1664" s="35"/>
      <c r="PLU1664" s="34"/>
      <c r="PMB1664" s="35"/>
      <c r="PMC1664" s="34"/>
      <c r="PMJ1664" s="35"/>
      <c r="PMK1664" s="34"/>
      <c r="PMR1664" s="35"/>
      <c r="PMS1664" s="34"/>
      <c r="PMZ1664" s="35"/>
      <c r="PNA1664" s="34"/>
      <c r="PNH1664" s="35"/>
      <c r="PNI1664" s="34"/>
      <c r="PNP1664" s="35"/>
      <c r="PNQ1664" s="34"/>
      <c r="PNX1664" s="35"/>
      <c r="PNY1664" s="34"/>
      <c r="POF1664" s="35"/>
      <c r="POG1664" s="34"/>
      <c r="PON1664" s="35"/>
      <c r="POO1664" s="34"/>
      <c r="POV1664" s="35"/>
      <c r="POW1664" s="34"/>
      <c r="PPD1664" s="35"/>
      <c r="PPE1664" s="34"/>
      <c r="PPL1664" s="35"/>
      <c r="PPM1664" s="34"/>
      <c r="PPT1664" s="35"/>
      <c r="PPU1664" s="34"/>
      <c r="PQB1664" s="35"/>
      <c r="PQC1664" s="34"/>
      <c r="PQJ1664" s="35"/>
      <c r="PQK1664" s="34"/>
      <c r="PQR1664" s="35"/>
      <c r="PQS1664" s="34"/>
      <c r="PQZ1664" s="35"/>
      <c r="PRA1664" s="34"/>
      <c r="PRH1664" s="35"/>
      <c r="PRI1664" s="34"/>
      <c r="PRP1664" s="35"/>
      <c r="PRQ1664" s="34"/>
      <c r="PRX1664" s="35"/>
      <c r="PRY1664" s="34"/>
      <c r="PSF1664" s="35"/>
      <c r="PSG1664" s="34"/>
      <c r="PSN1664" s="35"/>
      <c r="PSO1664" s="34"/>
      <c r="PSV1664" s="35"/>
      <c r="PSW1664" s="34"/>
      <c r="PTD1664" s="35"/>
      <c r="PTE1664" s="34"/>
      <c r="PTL1664" s="35"/>
      <c r="PTM1664" s="34"/>
      <c r="PTT1664" s="35"/>
      <c r="PTU1664" s="34"/>
      <c r="PUB1664" s="35"/>
      <c r="PUC1664" s="34"/>
      <c r="PUJ1664" s="35"/>
      <c r="PUK1664" s="34"/>
      <c r="PUR1664" s="35"/>
      <c r="PUS1664" s="34"/>
      <c r="PUZ1664" s="35"/>
      <c r="PVA1664" s="34"/>
      <c r="PVH1664" s="35"/>
      <c r="PVI1664" s="34"/>
      <c r="PVP1664" s="35"/>
      <c r="PVQ1664" s="34"/>
      <c r="PVX1664" s="35"/>
      <c r="PVY1664" s="34"/>
      <c r="PWF1664" s="35"/>
      <c r="PWG1664" s="34"/>
      <c r="PWN1664" s="35"/>
      <c r="PWO1664" s="34"/>
      <c r="PWV1664" s="35"/>
      <c r="PWW1664" s="34"/>
      <c r="PXD1664" s="35"/>
      <c r="PXE1664" s="34"/>
      <c r="PXL1664" s="35"/>
      <c r="PXM1664" s="34"/>
      <c r="PXT1664" s="35"/>
      <c r="PXU1664" s="34"/>
      <c r="PYB1664" s="35"/>
      <c r="PYC1664" s="34"/>
      <c r="PYJ1664" s="35"/>
      <c r="PYK1664" s="34"/>
      <c r="PYR1664" s="35"/>
      <c r="PYS1664" s="34"/>
      <c r="PYZ1664" s="35"/>
      <c r="PZA1664" s="34"/>
      <c r="PZH1664" s="35"/>
      <c r="PZI1664" s="34"/>
      <c r="PZP1664" s="35"/>
      <c r="PZQ1664" s="34"/>
      <c r="PZX1664" s="35"/>
      <c r="PZY1664" s="34"/>
      <c r="QAF1664" s="35"/>
      <c r="QAG1664" s="34"/>
      <c r="QAN1664" s="35"/>
      <c r="QAO1664" s="34"/>
      <c r="QAV1664" s="35"/>
      <c r="QAW1664" s="34"/>
      <c r="QBD1664" s="35"/>
      <c r="QBE1664" s="34"/>
      <c r="QBL1664" s="35"/>
      <c r="QBM1664" s="34"/>
      <c r="QBT1664" s="35"/>
      <c r="QBU1664" s="34"/>
      <c r="QCB1664" s="35"/>
      <c r="QCC1664" s="34"/>
      <c r="QCJ1664" s="35"/>
      <c r="QCK1664" s="34"/>
      <c r="QCR1664" s="35"/>
      <c r="QCS1664" s="34"/>
      <c r="QCZ1664" s="35"/>
      <c r="QDA1664" s="34"/>
      <c r="QDH1664" s="35"/>
      <c r="QDI1664" s="34"/>
      <c r="QDP1664" s="35"/>
      <c r="QDQ1664" s="34"/>
      <c r="QDX1664" s="35"/>
      <c r="QDY1664" s="34"/>
      <c r="QEF1664" s="35"/>
      <c r="QEG1664" s="34"/>
      <c r="QEN1664" s="35"/>
      <c r="QEO1664" s="34"/>
      <c r="QEV1664" s="35"/>
      <c r="QEW1664" s="34"/>
      <c r="QFD1664" s="35"/>
      <c r="QFE1664" s="34"/>
      <c r="QFL1664" s="35"/>
      <c r="QFM1664" s="34"/>
      <c r="QFT1664" s="35"/>
      <c r="QFU1664" s="34"/>
      <c r="QGB1664" s="35"/>
      <c r="QGC1664" s="34"/>
      <c r="QGJ1664" s="35"/>
      <c r="QGK1664" s="34"/>
      <c r="QGR1664" s="35"/>
      <c r="QGS1664" s="34"/>
      <c r="QGZ1664" s="35"/>
      <c r="QHA1664" s="34"/>
      <c r="QHH1664" s="35"/>
      <c r="QHI1664" s="34"/>
      <c r="QHP1664" s="35"/>
      <c r="QHQ1664" s="34"/>
      <c r="QHX1664" s="35"/>
      <c r="QHY1664" s="34"/>
      <c r="QIF1664" s="35"/>
      <c r="QIG1664" s="34"/>
      <c r="QIN1664" s="35"/>
      <c r="QIO1664" s="34"/>
      <c r="QIV1664" s="35"/>
      <c r="QIW1664" s="34"/>
      <c r="QJD1664" s="35"/>
      <c r="QJE1664" s="34"/>
      <c r="QJL1664" s="35"/>
      <c r="QJM1664" s="34"/>
      <c r="QJT1664" s="35"/>
      <c r="QJU1664" s="34"/>
      <c r="QKB1664" s="35"/>
      <c r="QKC1664" s="34"/>
      <c r="QKJ1664" s="35"/>
      <c r="QKK1664" s="34"/>
      <c r="QKR1664" s="35"/>
      <c r="QKS1664" s="34"/>
      <c r="QKZ1664" s="35"/>
      <c r="QLA1664" s="34"/>
      <c r="QLH1664" s="35"/>
      <c r="QLI1664" s="34"/>
      <c r="QLP1664" s="35"/>
      <c r="QLQ1664" s="34"/>
      <c r="QLX1664" s="35"/>
      <c r="QLY1664" s="34"/>
      <c r="QMF1664" s="35"/>
      <c r="QMG1664" s="34"/>
      <c r="QMN1664" s="35"/>
      <c r="QMO1664" s="34"/>
      <c r="QMV1664" s="35"/>
      <c r="QMW1664" s="34"/>
      <c r="QND1664" s="35"/>
      <c r="QNE1664" s="34"/>
      <c r="QNL1664" s="35"/>
      <c r="QNM1664" s="34"/>
      <c r="QNT1664" s="35"/>
      <c r="QNU1664" s="34"/>
      <c r="QOB1664" s="35"/>
      <c r="QOC1664" s="34"/>
      <c r="QOJ1664" s="35"/>
      <c r="QOK1664" s="34"/>
      <c r="QOR1664" s="35"/>
      <c r="QOS1664" s="34"/>
      <c r="QOZ1664" s="35"/>
      <c r="QPA1664" s="34"/>
      <c r="QPH1664" s="35"/>
      <c r="QPI1664" s="34"/>
      <c r="QPP1664" s="35"/>
      <c r="QPQ1664" s="34"/>
      <c r="QPX1664" s="35"/>
      <c r="QPY1664" s="34"/>
      <c r="QQF1664" s="35"/>
      <c r="QQG1664" s="34"/>
      <c r="QQN1664" s="35"/>
      <c r="QQO1664" s="34"/>
      <c r="QQV1664" s="35"/>
      <c r="QQW1664" s="34"/>
      <c r="QRD1664" s="35"/>
      <c r="QRE1664" s="34"/>
      <c r="QRL1664" s="35"/>
      <c r="QRM1664" s="34"/>
      <c r="QRT1664" s="35"/>
      <c r="QRU1664" s="34"/>
      <c r="QSB1664" s="35"/>
      <c r="QSC1664" s="34"/>
      <c r="QSJ1664" s="35"/>
      <c r="QSK1664" s="34"/>
      <c r="QSR1664" s="35"/>
      <c r="QSS1664" s="34"/>
      <c r="QSZ1664" s="35"/>
      <c r="QTA1664" s="34"/>
      <c r="QTH1664" s="35"/>
      <c r="QTI1664" s="34"/>
      <c r="QTP1664" s="35"/>
      <c r="QTQ1664" s="34"/>
      <c r="QTX1664" s="35"/>
      <c r="QTY1664" s="34"/>
      <c r="QUF1664" s="35"/>
      <c r="QUG1664" s="34"/>
      <c r="QUN1664" s="35"/>
      <c r="QUO1664" s="34"/>
      <c r="QUV1664" s="35"/>
      <c r="QUW1664" s="34"/>
      <c r="QVD1664" s="35"/>
      <c r="QVE1664" s="34"/>
      <c r="QVL1664" s="35"/>
      <c r="QVM1664" s="34"/>
      <c r="QVT1664" s="35"/>
      <c r="QVU1664" s="34"/>
      <c r="QWB1664" s="35"/>
      <c r="QWC1664" s="34"/>
      <c r="QWJ1664" s="35"/>
      <c r="QWK1664" s="34"/>
      <c r="QWR1664" s="35"/>
      <c r="QWS1664" s="34"/>
      <c r="QWZ1664" s="35"/>
      <c r="QXA1664" s="34"/>
      <c r="QXH1664" s="35"/>
      <c r="QXI1664" s="34"/>
      <c r="QXP1664" s="35"/>
      <c r="QXQ1664" s="34"/>
      <c r="QXX1664" s="35"/>
      <c r="QXY1664" s="34"/>
      <c r="QYF1664" s="35"/>
      <c r="QYG1664" s="34"/>
      <c r="QYN1664" s="35"/>
      <c r="QYO1664" s="34"/>
      <c r="QYV1664" s="35"/>
      <c r="QYW1664" s="34"/>
      <c r="QZD1664" s="35"/>
      <c r="QZE1664" s="34"/>
      <c r="QZL1664" s="35"/>
      <c r="QZM1664" s="34"/>
      <c r="QZT1664" s="35"/>
      <c r="QZU1664" s="34"/>
      <c r="RAB1664" s="35"/>
      <c r="RAC1664" s="34"/>
      <c r="RAJ1664" s="35"/>
      <c r="RAK1664" s="34"/>
      <c r="RAR1664" s="35"/>
      <c r="RAS1664" s="34"/>
      <c r="RAZ1664" s="35"/>
      <c r="RBA1664" s="34"/>
      <c r="RBH1664" s="35"/>
      <c r="RBI1664" s="34"/>
      <c r="RBP1664" s="35"/>
      <c r="RBQ1664" s="34"/>
      <c r="RBX1664" s="35"/>
      <c r="RBY1664" s="34"/>
      <c r="RCF1664" s="35"/>
      <c r="RCG1664" s="34"/>
      <c r="RCN1664" s="35"/>
      <c r="RCO1664" s="34"/>
      <c r="RCV1664" s="35"/>
      <c r="RCW1664" s="34"/>
      <c r="RDD1664" s="35"/>
      <c r="RDE1664" s="34"/>
      <c r="RDL1664" s="35"/>
      <c r="RDM1664" s="34"/>
      <c r="RDT1664" s="35"/>
      <c r="RDU1664" s="34"/>
      <c r="REB1664" s="35"/>
      <c r="REC1664" s="34"/>
      <c r="REJ1664" s="35"/>
      <c r="REK1664" s="34"/>
      <c r="RER1664" s="35"/>
      <c r="RES1664" s="34"/>
      <c r="REZ1664" s="35"/>
      <c r="RFA1664" s="34"/>
      <c r="RFH1664" s="35"/>
      <c r="RFI1664" s="34"/>
      <c r="RFP1664" s="35"/>
      <c r="RFQ1664" s="34"/>
      <c r="RFX1664" s="35"/>
      <c r="RFY1664" s="34"/>
      <c r="RGF1664" s="35"/>
      <c r="RGG1664" s="34"/>
      <c r="RGN1664" s="35"/>
      <c r="RGO1664" s="34"/>
      <c r="RGV1664" s="35"/>
      <c r="RGW1664" s="34"/>
      <c r="RHD1664" s="35"/>
      <c r="RHE1664" s="34"/>
      <c r="RHL1664" s="35"/>
      <c r="RHM1664" s="34"/>
      <c r="RHT1664" s="35"/>
      <c r="RHU1664" s="34"/>
      <c r="RIB1664" s="35"/>
      <c r="RIC1664" s="34"/>
      <c r="RIJ1664" s="35"/>
      <c r="RIK1664" s="34"/>
      <c r="RIR1664" s="35"/>
      <c r="RIS1664" s="34"/>
      <c r="RIZ1664" s="35"/>
      <c r="RJA1664" s="34"/>
      <c r="RJH1664" s="35"/>
      <c r="RJI1664" s="34"/>
      <c r="RJP1664" s="35"/>
      <c r="RJQ1664" s="34"/>
      <c r="RJX1664" s="35"/>
      <c r="RJY1664" s="34"/>
      <c r="RKF1664" s="35"/>
      <c r="RKG1664" s="34"/>
      <c r="RKN1664" s="35"/>
      <c r="RKO1664" s="34"/>
      <c r="RKV1664" s="35"/>
      <c r="RKW1664" s="34"/>
      <c r="RLD1664" s="35"/>
      <c r="RLE1664" s="34"/>
      <c r="RLL1664" s="35"/>
      <c r="RLM1664" s="34"/>
      <c r="RLT1664" s="35"/>
      <c r="RLU1664" s="34"/>
      <c r="RMB1664" s="35"/>
      <c r="RMC1664" s="34"/>
      <c r="RMJ1664" s="35"/>
      <c r="RMK1664" s="34"/>
      <c r="RMR1664" s="35"/>
      <c r="RMS1664" s="34"/>
      <c r="RMZ1664" s="35"/>
      <c r="RNA1664" s="34"/>
      <c r="RNH1664" s="35"/>
      <c r="RNI1664" s="34"/>
      <c r="RNP1664" s="35"/>
      <c r="RNQ1664" s="34"/>
      <c r="RNX1664" s="35"/>
      <c r="RNY1664" s="34"/>
      <c r="ROF1664" s="35"/>
      <c r="ROG1664" s="34"/>
      <c r="RON1664" s="35"/>
      <c r="ROO1664" s="34"/>
      <c r="ROV1664" s="35"/>
      <c r="ROW1664" s="34"/>
      <c r="RPD1664" s="35"/>
      <c r="RPE1664" s="34"/>
      <c r="RPL1664" s="35"/>
      <c r="RPM1664" s="34"/>
      <c r="RPT1664" s="35"/>
      <c r="RPU1664" s="34"/>
      <c r="RQB1664" s="35"/>
      <c r="RQC1664" s="34"/>
      <c r="RQJ1664" s="35"/>
      <c r="RQK1664" s="34"/>
      <c r="RQR1664" s="35"/>
      <c r="RQS1664" s="34"/>
      <c r="RQZ1664" s="35"/>
      <c r="RRA1664" s="34"/>
      <c r="RRH1664" s="35"/>
      <c r="RRI1664" s="34"/>
      <c r="RRP1664" s="35"/>
      <c r="RRQ1664" s="34"/>
      <c r="RRX1664" s="35"/>
      <c r="RRY1664" s="34"/>
      <c r="RSF1664" s="35"/>
      <c r="RSG1664" s="34"/>
      <c r="RSN1664" s="35"/>
      <c r="RSO1664" s="34"/>
      <c r="RSV1664" s="35"/>
      <c r="RSW1664" s="34"/>
      <c r="RTD1664" s="35"/>
      <c r="RTE1664" s="34"/>
      <c r="RTL1664" s="35"/>
      <c r="RTM1664" s="34"/>
      <c r="RTT1664" s="35"/>
      <c r="RTU1664" s="34"/>
      <c r="RUB1664" s="35"/>
      <c r="RUC1664" s="34"/>
      <c r="RUJ1664" s="35"/>
      <c r="RUK1664" s="34"/>
      <c r="RUR1664" s="35"/>
      <c r="RUS1664" s="34"/>
      <c r="RUZ1664" s="35"/>
      <c r="RVA1664" s="34"/>
      <c r="RVH1664" s="35"/>
      <c r="RVI1664" s="34"/>
      <c r="RVP1664" s="35"/>
      <c r="RVQ1664" s="34"/>
      <c r="RVX1664" s="35"/>
      <c r="RVY1664" s="34"/>
      <c r="RWF1664" s="35"/>
      <c r="RWG1664" s="34"/>
      <c r="RWN1664" s="35"/>
      <c r="RWO1664" s="34"/>
      <c r="RWV1664" s="35"/>
      <c r="RWW1664" s="34"/>
      <c r="RXD1664" s="35"/>
      <c r="RXE1664" s="34"/>
      <c r="RXL1664" s="35"/>
      <c r="RXM1664" s="34"/>
      <c r="RXT1664" s="35"/>
      <c r="RXU1664" s="34"/>
      <c r="RYB1664" s="35"/>
      <c r="RYC1664" s="34"/>
      <c r="RYJ1664" s="35"/>
      <c r="RYK1664" s="34"/>
      <c r="RYR1664" s="35"/>
      <c r="RYS1664" s="34"/>
      <c r="RYZ1664" s="35"/>
      <c r="RZA1664" s="34"/>
      <c r="RZH1664" s="35"/>
      <c r="RZI1664" s="34"/>
      <c r="RZP1664" s="35"/>
      <c r="RZQ1664" s="34"/>
      <c r="RZX1664" s="35"/>
      <c r="RZY1664" s="34"/>
      <c r="SAF1664" s="35"/>
      <c r="SAG1664" s="34"/>
      <c r="SAN1664" s="35"/>
      <c r="SAO1664" s="34"/>
      <c r="SAV1664" s="35"/>
      <c r="SAW1664" s="34"/>
      <c r="SBD1664" s="35"/>
      <c r="SBE1664" s="34"/>
      <c r="SBL1664" s="35"/>
      <c r="SBM1664" s="34"/>
      <c r="SBT1664" s="35"/>
      <c r="SBU1664" s="34"/>
      <c r="SCB1664" s="35"/>
      <c r="SCC1664" s="34"/>
      <c r="SCJ1664" s="35"/>
      <c r="SCK1664" s="34"/>
      <c r="SCR1664" s="35"/>
      <c r="SCS1664" s="34"/>
      <c r="SCZ1664" s="35"/>
      <c r="SDA1664" s="34"/>
      <c r="SDH1664" s="35"/>
      <c r="SDI1664" s="34"/>
      <c r="SDP1664" s="35"/>
      <c r="SDQ1664" s="34"/>
      <c r="SDX1664" s="35"/>
      <c r="SDY1664" s="34"/>
      <c r="SEF1664" s="35"/>
      <c r="SEG1664" s="34"/>
      <c r="SEN1664" s="35"/>
      <c r="SEO1664" s="34"/>
      <c r="SEV1664" s="35"/>
      <c r="SEW1664" s="34"/>
      <c r="SFD1664" s="35"/>
      <c r="SFE1664" s="34"/>
      <c r="SFL1664" s="35"/>
      <c r="SFM1664" s="34"/>
      <c r="SFT1664" s="35"/>
      <c r="SFU1664" s="34"/>
      <c r="SGB1664" s="35"/>
      <c r="SGC1664" s="34"/>
      <c r="SGJ1664" s="35"/>
      <c r="SGK1664" s="34"/>
      <c r="SGR1664" s="35"/>
      <c r="SGS1664" s="34"/>
      <c r="SGZ1664" s="35"/>
      <c r="SHA1664" s="34"/>
      <c r="SHH1664" s="35"/>
      <c r="SHI1664" s="34"/>
      <c r="SHP1664" s="35"/>
      <c r="SHQ1664" s="34"/>
      <c r="SHX1664" s="35"/>
      <c r="SHY1664" s="34"/>
      <c r="SIF1664" s="35"/>
      <c r="SIG1664" s="34"/>
      <c r="SIN1664" s="35"/>
      <c r="SIO1664" s="34"/>
      <c r="SIV1664" s="35"/>
      <c r="SIW1664" s="34"/>
      <c r="SJD1664" s="35"/>
      <c r="SJE1664" s="34"/>
      <c r="SJL1664" s="35"/>
      <c r="SJM1664" s="34"/>
      <c r="SJT1664" s="35"/>
      <c r="SJU1664" s="34"/>
      <c r="SKB1664" s="35"/>
      <c r="SKC1664" s="34"/>
      <c r="SKJ1664" s="35"/>
      <c r="SKK1664" s="34"/>
      <c r="SKR1664" s="35"/>
      <c r="SKS1664" s="34"/>
      <c r="SKZ1664" s="35"/>
      <c r="SLA1664" s="34"/>
      <c r="SLH1664" s="35"/>
      <c r="SLI1664" s="34"/>
      <c r="SLP1664" s="35"/>
      <c r="SLQ1664" s="34"/>
      <c r="SLX1664" s="35"/>
      <c r="SLY1664" s="34"/>
      <c r="SMF1664" s="35"/>
      <c r="SMG1664" s="34"/>
      <c r="SMN1664" s="35"/>
      <c r="SMO1664" s="34"/>
      <c r="SMV1664" s="35"/>
      <c r="SMW1664" s="34"/>
      <c r="SND1664" s="35"/>
      <c r="SNE1664" s="34"/>
      <c r="SNL1664" s="35"/>
      <c r="SNM1664" s="34"/>
      <c r="SNT1664" s="35"/>
      <c r="SNU1664" s="34"/>
      <c r="SOB1664" s="35"/>
      <c r="SOC1664" s="34"/>
      <c r="SOJ1664" s="35"/>
      <c r="SOK1664" s="34"/>
      <c r="SOR1664" s="35"/>
      <c r="SOS1664" s="34"/>
      <c r="SOZ1664" s="35"/>
      <c r="SPA1664" s="34"/>
      <c r="SPH1664" s="35"/>
      <c r="SPI1664" s="34"/>
      <c r="SPP1664" s="35"/>
      <c r="SPQ1664" s="34"/>
      <c r="SPX1664" s="35"/>
      <c r="SPY1664" s="34"/>
      <c r="SQF1664" s="35"/>
      <c r="SQG1664" s="34"/>
      <c r="SQN1664" s="35"/>
      <c r="SQO1664" s="34"/>
      <c r="SQV1664" s="35"/>
      <c r="SQW1664" s="34"/>
      <c r="SRD1664" s="35"/>
      <c r="SRE1664" s="34"/>
      <c r="SRL1664" s="35"/>
      <c r="SRM1664" s="34"/>
      <c r="SRT1664" s="35"/>
      <c r="SRU1664" s="34"/>
      <c r="SSB1664" s="35"/>
      <c r="SSC1664" s="34"/>
      <c r="SSJ1664" s="35"/>
      <c r="SSK1664" s="34"/>
      <c r="SSR1664" s="35"/>
      <c r="SSS1664" s="34"/>
      <c r="SSZ1664" s="35"/>
      <c r="STA1664" s="34"/>
      <c r="STH1664" s="35"/>
      <c r="STI1664" s="34"/>
      <c r="STP1664" s="35"/>
      <c r="STQ1664" s="34"/>
      <c r="STX1664" s="35"/>
      <c r="STY1664" s="34"/>
      <c r="SUF1664" s="35"/>
      <c r="SUG1664" s="34"/>
      <c r="SUN1664" s="35"/>
      <c r="SUO1664" s="34"/>
      <c r="SUV1664" s="35"/>
      <c r="SUW1664" s="34"/>
      <c r="SVD1664" s="35"/>
      <c r="SVE1664" s="34"/>
      <c r="SVL1664" s="35"/>
      <c r="SVM1664" s="34"/>
      <c r="SVT1664" s="35"/>
      <c r="SVU1664" s="34"/>
      <c r="SWB1664" s="35"/>
      <c r="SWC1664" s="34"/>
      <c r="SWJ1664" s="35"/>
      <c r="SWK1664" s="34"/>
      <c r="SWR1664" s="35"/>
      <c r="SWS1664" s="34"/>
      <c r="SWZ1664" s="35"/>
      <c r="SXA1664" s="34"/>
      <c r="SXH1664" s="35"/>
      <c r="SXI1664" s="34"/>
      <c r="SXP1664" s="35"/>
      <c r="SXQ1664" s="34"/>
      <c r="SXX1664" s="35"/>
      <c r="SXY1664" s="34"/>
      <c r="SYF1664" s="35"/>
      <c r="SYG1664" s="34"/>
      <c r="SYN1664" s="35"/>
      <c r="SYO1664" s="34"/>
      <c r="SYV1664" s="35"/>
      <c r="SYW1664" s="34"/>
      <c r="SZD1664" s="35"/>
      <c r="SZE1664" s="34"/>
      <c r="SZL1664" s="35"/>
      <c r="SZM1664" s="34"/>
      <c r="SZT1664" s="35"/>
      <c r="SZU1664" s="34"/>
      <c r="TAB1664" s="35"/>
      <c r="TAC1664" s="34"/>
      <c r="TAJ1664" s="35"/>
      <c r="TAK1664" s="34"/>
      <c r="TAR1664" s="35"/>
      <c r="TAS1664" s="34"/>
      <c r="TAZ1664" s="35"/>
      <c r="TBA1664" s="34"/>
      <c r="TBH1664" s="35"/>
      <c r="TBI1664" s="34"/>
      <c r="TBP1664" s="35"/>
      <c r="TBQ1664" s="34"/>
      <c r="TBX1664" s="35"/>
      <c r="TBY1664" s="34"/>
      <c r="TCF1664" s="35"/>
      <c r="TCG1664" s="34"/>
      <c r="TCN1664" s="35"/>
      <c r="TCO1664" s="34"/>
      <c r="TCV1664" s="35"/>
      <c r="TCW1664" s="34"/>
      <c r="TDD1664" s="35"/>
      <c r="TDE1664" s="34"/>
      <c r="TDL1664" s="35"/>
      <c r="TDM1664" s="34"/>
      <c r="TDT1664" s="35"/>
      <c r="TDU1664" s="34"/>
      <c r="TEB1664" s="35"/>
      <c r="TEC1664" s="34"/>
      <c r="TEJ1664" s="35"/>
      <c r="TEK1664" s="34"/>
      <c r="TER1664" s="35"/>
      <c r="TES1664" s="34"/>
      <c r="TEZ1664" s="35"/>
      <c r="TFA1664" s="34"/>
      <c r="TFH1664" s="35"/>
      <c r="TFI1664" s="34"/>
      <c r="TFP1664" s="35"/>
      <c r="TFQ1664" s="34"/>
      <c r="TFX1664" s="35"/>
      <c r="TFY1664" s="34"/>
      <c r="TGF1664" s="35"/>
      <c r="TGG1664" s="34"/>
      <c r="TGN1664" s="35"/>
      <c r="TGO1664" s="34"/>
      <c r="TGV1664" s="35"/>
      <c r="TGW1664" s="34"/>
      <c r="THD1664" s="35"/>
      <c r="THE1664" s="34"/>
      <c r="THL1664" s="35"/>
      <c r="THM1664" s="34"/>
      <c r="THT1664" s="35"/>
      <c r="THU1664" s="34"/>
      <c r="TIB1664" s="35"/>
      <c r="TIC1664" s="34"/>
      <c r="TIJ1664" s="35"/>
      <c r="TIK1664" s="34"/>
      <c r="TIR1664" s="35"/>
      <c r="TIS1664" s="34"/>
      <c r="TIZ1664" s="35"/>
      <c r="TJA1664" s="34"/>
      <c r="TJH1664" s="35"/>
      <c r="TJI1664" s="34"/>
      <c r="TJP1664" s="35"/>
      <c r="TJQ1664" s="34"/>
      <c r="TJX1664" s="35"/>
      <c r="TJY1664" s="34"/>
      <c r="TKF1664" s="35"/>
      <c r="TKG1664" s="34"/>
      <c r="TKN1664" s="35"/>
      <c r="TKO1664" s="34"/>
      <c r="TKV1664" s="35"/>
      <c r="TKW1664" s="34"/>
      <c r="TLD1664" s="35"/>
      <c r="TLE1664" s="34"/>
      <c r="TLL1664" s="35"/>
      <c r="TLM1664" s="34"/>
      <c r="TLT1664" s="35"/>
      <c r="TLU1664" s="34"/>
      <c r="TMB1664" s="35"/>
      <c r="TMC1664" s="34"/>
      <c r="TMJ1664" s="35"/>
      <c r="TMK1664" s="34"/>
      <c r="TMR1664" s="35"/>
      <c r="TMS1664" s="34"/>
      <c r="TMZ1664" s="35"/>
      <c r="TNA1664" s="34"/>
      <c r="TNH1664" s="35"/>
      <c r="TNI1664" s="34"/>
      <c r="TNP1664" s="35"/>
      <c r="TNQ1664" s="34"/>
      <c r="TNX1664" s="35"/>
      <c r="TNY1664" s="34"/>
      <c r="TOF1664" s="35"/>
      <c r="TOG1664" s="34"/>
      <c r="TON1664" s="35"/>
      <c r="TOO1664" s="34"/>
      <c r="TOV1664" s="35"/>
      <c r="TOW1664" s="34"/>
      <c r="TPD1664" s="35"/>
      <c r="TPE1664" s="34"/>
      <c r="TPL1664" s="35"/>
      <c r="TPM1664" s="34"/>
      <c r="TPT1664" s="35"/>
      <c r="TPU1664" s="34"/>
      <c r="TQB1664" s="35"/>
      <c r="TQC1664" s="34"/>
      <c r="TQJ1664" s="35"/>
      <c r="TQK1664" s="34"/>
      <c r="TQR1664" s="35"/>
      <c r="TQS1664" s="34"/>
      <c r="TQZ1664" s="35"/>
      <c r="TRA1664" s="34"/>
      <c r="TRH1664" s="35"/>
      <c r="TRI1664" s="34"/>
      <c r="TRP1664" s="35"/>
      <c r="TRQ1664" s="34"/>
      <c r="TRX1664" s="35"/>
      <c r="TRY1664" s="34"/>
      <c r="TSF1664" s="35"/>
      <c r="TSG1664" s="34"/>
      <c r="TSN1664" s="35"/>
      <c r="TSO1664" s="34"/>
      <c r="TSV1664" s="35"/>
      <c r="TSW1664" s="34"/>
      <c r="TTD1664" s="35"/>
      <c r="TTE1664" s="34"/>
      <c r="TTL1664" s="35"/>
      <c r="TTM1664" s="34"/>
      <c r="TTT1664" s="35"/>
      <c r="TTU1664" s="34"/>
      <c r="TUB1664" s="35"/>
      <c r="TUC1664" s="34"/>
      <c r="TUJ1664" s="35"/>
      <c r="TUK1664" s="34"/>
      <c r="TUR1664" s="35"/>
      <c r="TUS1664" s="34"/>
      <c r="TUZ1664" s="35"/>
      <c r="TVA1664" s="34"/>
      <c r="TVH1664" s="35"/>
      <c r="TVI1664" s="34"/>
      <c r="TVP1664" s="35"/>
      <c r="TVQ1664" s="34"/>
      <c r="TVX1664" s="35"/>
      <c r="TVY1664" s="34"/>
      <c r="TWF1664" s="35"/>
      <c r="TWG1664" s="34"/>
      <c r="TWN1664" s="35"/>
      <c r="TWO1664" s="34"/>
      <c r="TWV1664" s="35"/>
      <c r="TWW1664" s="34"/>
      <c r="TXD1664" s="35"/>
      <c r="TXE1664" s="34"/>
      <c r="TXL1664" s="35"/>
      <c r="TXM1664" s="34"/>
      <c r="TXT1664" s="35"/>
      <c r="TXU1664" s="34"/>
      <c r="TYB1664" s="35"/>
      <c r="TYC1664" s="34"/>
      <c r="TYJ1664" s="35"/>
      <c r="TYK1664" s="34"/>
      <c r="TYR1664" s="35"/>
      <c r="TYS1664" s="34"/>
      <c r="TYZ1664" s="35"/>
      <c r="TZA1664" s="34"/>
      <c r="TZH1664" s="35"/>
      <c r="TZI1664" s="34"/>
      <c r="TZP1664" s="35"/>
      <c r="TZQ1664" s="34"/>
      <c r="TZX1664" s="35"/>
      <c r="TZY1664" s="34"/>
      <c r="UAF1664" s="35"/>
      <c r="UAG1664" s="34"/>
      <c r="UAN1664" s="35"/>
      <c r="UAO1664" s="34"/>
      <c r="UAV1664" s="35"/>
      <c r="UAW1664" s="34"/>
      <c r="UBD1664" s="35"/>
      <c r="UBE1664" s="34"/>
      <c r="UBL1664" s="35"/>
      <c r="UBM1664" s="34"/>
      <c r="UBT1664" s="35"/>
      <c r="UBU1664" s="34"/>
      <c r="UCB1664" s="35"/>
      <c r="UCC1664" s="34"/>
      <c r="UCJ1664" s="35"/>
      <c r="UCK1664" s="34"/>
      <c r="UCR1664" s="35"/>
      <c r="UCS1664" s="34"/>
      <c r="UCZ1664" s="35"/>
      <c r="UDA1664" s="34"/>
      <c r="UDH1664" s="35"/>
      <c r="UDI1664" s="34"/>
      <c r="UDP1664" s="35"/>
      <c r="UDQ1664" s="34"/>
      <c r="UDX1664" s="35"/>
      <c r="UDY1664" s="34"/>
      <c r="UEF1664" s="35"/>
      <c r="UEG1664" s="34"/>
      <c r="UEN1664" s="35"/>
      <c r="UEO1664" s="34"/>
      <c r="UEV1664" s="35"/>
      <c r="UEW1664" s="34"/>
      <c r="UFD1664" s="35"/>
      <c r="UFE1664" s="34"/>
      <c r="UFL1664" s="35"/>
      <c r="UFM1664" s="34"/>
      <c r="UFT1664" s="35"/>
      <c r="UFU1664" s="34"/>
      <c r="UGB1664" s="35"/>
      <c r="UGC1664" s="34"/>
      <c r="UGJ1664" s="35"/>
      <c r="UGK1664" s="34"/>
      <c r="UGR1664" s="35"/>
      <c r="UGS1664" s="34"/>
      <c r="UGZ1664" s="35"/>
      <c r="UHA1664" s="34"/>
      <c r="UHH1664" s="35"/>
      <c r="UHI1664" s="34"/>
      <c r="UHP1664" s="35"/>
      <c r="UHQ1664" s="34"/>
      <c r="UHX1664" s="35"/>
      <c r="UHY1664" s="34"/>
      <c r="UIF1664" s="35"/>
      <c r="UIG1664" s="34"/>
      <c r="UIN1664" s="35"/>
      <c r="UIO1664" s="34"/>
      <c r="UIV1664" s="35"/>
      <c r="UIW1664" s="34"/>
      <c r="UJD1664" s="35"/>
      <c r="UJE1664" s="34"/>
      <c r="UJL1664" s="35"/>
      <c r="UJM1664" s="34"/>
      <c r="UJT1664" s="35"/>
      <c r="UJU1664" s="34"/>
      <c r="UKB1664" s="35"/>
      <c r="UKC1664" s="34"/>
      <c r="UKJ1664" s="35"/>
      <c r="UKK1664" s="34"/>
      <c r="UKR1664" s="35"/>
      <c r="UKS1664" s="34"/>
      <c r="UKZ1664" s="35"/>
      <c r="ULA1664" s="34"/>
      <c r="ULH1664" s="35"/>
      <c r="ULI1664" s="34"/>
      <c r="ULP1664" s="35"/>
      <c r="ULQ1664" s="34"/>
      <c r="ULX1664" s="35"/>
      <c r="ULY1664" s="34"/>
      <c r="UMF1664" s="35"/>
      <c r="UMG1664" s="34"/>
      <c r="UMN1664" s="35"/>
      <c r="UMO1664" s="34"/>
      <c r="UMV1664" s="35"/>
      <c r="UMW1664" s="34"/>
      <c r="UND1664" s="35"/>
      <c r="UNE1664" s="34"/>
      <c r="UNL1664" s="35"/>
      <c r="UNM1664" s="34"/>
      <c r="UNT1664" s="35"/>
      <c r="UNU1664" s="34"/>
      <c r="UOB1664" s="35"/>
      <c r="UOC1664" s="34"/>
      <c r="UOJ1664" s="35"/>
      <c r="UOK1664" s="34"/>
      <c r="UOR1664" s="35"/>
      <c r="UOS1664" s="34"/>
      <c r="UOZ1664" s="35"/>
      <c r="UPA1664" s="34"/>
      <c r="UPH1664" s="35"/>
      <c r="UPI1664" s="34"/>
      <c r="UPP1664" s="35"/>
      <c r="UPQ1664" s="34"/>
      <c r="UPX1664" s="35"/>
      <c r="UPY1664" s="34"/>
      <c r="UQF1664" s="35"/>
      <c r="UQG1664" s="34"/>
      <c r="UQN1664" s="35"/>
      <c r="UQO1664" s="34"/>
      <c r="UQV1664" s="35"/>
      <c r="UQW1664" s="34"/>
      <c r="URD1664" s="35"/>
      <c r="URE1664" s="34"/>
      <c r="URL1664" s="35"/>
      <c r="URM1664" s="34"/>
      <c r="URT1664" s="35"/>
      <c r="URU1664" s="34"/>
      <c r="USB1664" s="35"/>
      <c r="USC1664" s="34"/>
      <c r="USJ1664" s="35"/>
      <c r="USK1664" s="34"/>
      <c r="USR1664" s="35"/>
      <c r="USS1664" s="34"/>
      <c r="USZ1664" s="35"/>
      <c r="UTA1664" s="34"/>
      <c r="UTH1664" s="35"/>
      <c r="UTI1664" s="34"/>
      <c r="UTP1664" s="35"/>
      <c r="UTQ1664" s="34"/>
      <c r="UTX1664" s="35"/>
      <c r="UTY1664" s="34"/>
      <c r="UUF1664" s="35"/>
      <c r="UUG1664" s="34"/>
      <c r="UUN1664" s="35"/>
      <c r="UUO1664" s="34"/>
      <c r="UUV1664" s="35"/>
      <c r="UUW1664" s="34"/>
      <c r="UVD1664" s="35"/>
      <c r="UVE1664" s="34"/>
      <c r="UVL1664" s="35"/>
      <c r="UVM1664" s="34"/>
      <c r="UVT1664" s="35"/>
      <c r="UVU1664" s="34"/>
      <c r="UWB1664" s="35"/>
      <c r="UWC1664" s="34"/>
      <c r="UWJ1664" s="35"/>
      <c r="UWK1664" s="34"/>
      <c r="UWR1664" s="35"/>
      <c r="UWS1664" s="34"/>
      <c r="UWZ1664" s="35"/>
      <c r="UXA1664" s="34"/>
      <c r="UXH1664" s="35"/>
      <c r="UXI1664" s="34"/>
      <c r="UXP1664" s="35"/>
      <c r="UXQ1664" s="34"/>
      <c r="UXX1664" s="35"/>
      <c r="UXY1664" s="34"/>
      <c r="UYF1664" s="35"/>
      <c r="UYG1664" s="34"/>
      <c r="UYN1664" s="35"/>
      <c r="UYO1664" s="34"/>
      <c r="UYV1664" s="35"/>
      <c r="UYW1664" s="34"/>
      <c r="UZD1664" s="35"/>
      <c r="UZE1664" s="34"/>
      <c r="UZL1664" s="35"/>
      <c r="UZM1664" s="34"/>
      <c r="UZT1664" s="35"/>
      <c r="UZU1664" s="34"/>
      <c r="VAB1664" s="35"/>
      <c r="VAC1664" s="34"/>
      <c r="VAJ1664" s="35"/>
      <c r="VAK1664" s="34"/>
      <c r="VAR1664" s="35"/>
      <c r="VAS1664" s="34"/>
      <c r="VAZ1664" s="35"/>
      <c r="VBA1664" s="34"/>
      <c r="VBH1664" s="35"/>
      <c r="VBI1664" s="34"/>
      <c r="VBP1664" s="35"/>
      <c r="VBQ1664" s="34"/>
      <c r="VBX1664" s="35"/>
      <c r="VBY1664" s="34"/>
      <c r="VCF1664" s="35"/>
      <c r="VCG1664" s="34"/>
      <c r="VCN1664" s="35"/>
      <c r="VCO1664" s="34"/>
      <c r="VCV1664" s="35"/>
      <c r="VCW1664" s="34"/>
      <c r="VDD1664" s="35"/>
      <c r="VDE1664" s="34"/>
      <c r="VDL1664" s="35"/>
      <c r="VDM1664" s="34"/>
      <c r="VDT1664" s="35"/>
      <c r="VDU1664" s="34"/>
      <c r="VEB1664" s="35"/>
      <c r="VEC1664" s="34"/>
      <c r="VEJ1664" s="35"/>
      <c r="VEK1664" s="34"/>
      <c r="VER1664" s="35"/>
      <c r="VES1664" s="34"/>
      <c r="VEZ1664" s="35"/>
      <c r="VFA1664" s="34"/>
      <c r="VFH1664" s="35"/>
      <c r="VFI1664" s="34"/>
      <c r="VFP1664" s="35"/>
      <c r="VFQ1664" s="34"/>
      <c r="VFX1664" s="35"/>
      <c r="VFY1664" s="34"/>
      <c r="VGF1664" s="35"/>
      <c r="VGG1664" s="34"/>
      <c r="VGN1664" s="35"/>
      <c r="VGO1664" s="34"/>
      <c r="VGV1664" s="35"/>
      <c r="VGW1664" s="34"/>
      <c r="VHD1664" s="35"/>
      <c r="VHE1664" s="34"/>
      <c r="VHL1664" s="35"/>
      <c r="VHM1664" s="34"/>
      <c r="VHT1664" s="35"/>
      <c r="VHU1664" s="34"/>
      <c r="VIB1664" s="35"/>
      <c r="VIC1664" s="34"/>
      <c r="VIJ1664" s="35"/>
      <c r="VIK1664" s="34"/>
      <c r="VIR1664" s="35"/>
      <c r="VIS1664" s="34"/>
      <c r="VIZ1664" s="35"/>
      <c r="VJA1664" s="34"/>
      <c r="VJH1664" s="35"/>
      <c r="VJI1664" s="34"/>
      <c r="VJP1664" s="35"/>
      <c r="VJQ1664" s="34"/>
      <c r="VJX1664" s="35"/>
      <c r="VJY1664" s="34"/>
      <c r="VKF1664" s="35"/>
      <c r="VKG1664" s="34"/>
      <c r="VKN1664" s="35"/>
      <c r="VKO1664" s="34"/>
      <c r="VKV1664" s="35"/>
      <c r="VKW1664" s="34"/>
      <c r="VLD1664" s="35"/>
      <c r="VLE1664" s="34"/>
      <c r="VLL1664" s="35"/>
      <c r="VLM1664" s="34"/>
      <c r="VLT1664" s="35"/>
      <c r="VLU1664" s="34"/>
      <c r="VMB1664" s="35"/>
      <c r="VMC1664" s="34"/>
      <c r="VMJ1664" s="35"/>
      <c r="VMK1664" s="34"/>
      <c r="VMR1664" s="35"/>
      <c r="VMS1664" s="34"/>
      <c r="VMZ1664" s="35"/>
      <c r="VNA1664" s="34"/>
      <c r="VNH1664" s="35"/>
      <c r="VNI1664" s="34"/>
      <c r="VNP1664" s="35"/>
      <c r="VNQ1664" s="34"/>
      <c r="VNX1664" s="35"/>
      <c r="VNY1664" s="34"/>
      <c r="VOF1664" s="35"/>
      <c r="VOG1664" s="34"/>
      <c r="VON1664" s="35"/>
      <c r="VOO1664" s="34"/>
      <c r="VOV1664" s="35"/>
      <c r="VOW1664" s="34"/>
      <c r="VPD1664" s="35"/>
      <c r="VPE1664" s="34"/>
      <c r="VPL1664" s="35"/>
      <c r="VPM1664" s="34"/>
      <c r="VPT1664" s="35"/>
      <c r="VPU1664" s="34"/>
      <c r="VQB1664" s="35"/>
      <c r="VQC1664" s="34"/>
      <c r="VQJ1664" s="35"/>
      <c r="VQK1664" s="34"/>
      <c r="VQR1664" s="35"/>
      <c r="VQS1664" s="34"/>
      <c r="VQZ1664" s="35"/>
      <c r="VRA1664" s="34"/>
      <c r="VRH1664" s="35"/>
      <c r="VRI1664" s="34"/>
      <c r="VRP1664" s="35"/>
      <c r="VRQ1664" s="34"/>
      <c r="VRX1664" s="35"/>
      <c r="VRY1664" s="34"/>
      <c r="VSF1664" s="35"/>
      <c r="VSG1664" s="34"/>
      <c r="VSN1664" s="35"/>
      <c r="VSO1664" s="34"/>
      <c r="VSV1664" s="35"/>
      <c r="VSW1664" s="34"/>
      <c r="VTD1664" s="35"/>
      <c r="VTE1664" s="34"/>
      <c r="VTL1664" s="35"/>
      <c r="VTM1664" s="34"/>
      <c r="VTT1664" s="35"/>
      <c r="VTU1664" s="34"/>
      <c r="VUB1664" s="35"/>
      <c r="VUC1664" s="34"/>
      <c r="VUJ1664" s="35"/>
      <c r="VUK1664" s="34"/>
      <c r="VUR1664" s="35"/>
      <c r="VUS1664" s="34"/>
      <c r="VUZ1664" s="35"/>
      <c r="VVA1664" s="34"/>
      <c r="VVH1664" s="35"/>
      <c r="VVI1664" s="34"/>
      <c r="VVP1664" s="35"/>
      <c r="VVQ1664" s="34"/>
      <c r="VVX1664" s="35"/>
      <c r="VVY1664" s="34"/>
      <c r="VWF1664" s="35"/>
      <c r="VWG1664" s="34"/>
      <c r="VWN1664" s="35"/>
      <c r="VWO1664" s="34"/>
      <c r="VWV1664" s="35"/>
      <c r="VWW1664" s="34"/>
      <c r="VXD1664" s="35"/>
      <c r="VXE1664" s="34"/>
      <c r="VXL1664" s="35"/>
      <c r="VXM1664" s="34"/>
      <c r="VXT1664" s="35"/>
      <c r="VXU1664" s="34"/>
      <c r="VYB1664" s="35"/>
      <c r="VYC1664" s="34"/>
      <c r="VYJ1664" s="35"/>
      <c r="VYK1664" s="34"/>
      <c r="VYR1664" s="35"/>
      <c r="VYS1664" s="34"/>
      <c r="VYZ1664" s="35"/>
      <c r="VZA1664" s="34"/>
      <c r="VZH1664" s="35"/>
      <c r="VZI1664" s="34"/>
      <c r="VZP1664" s="35"/>
      <c r="VZQ1664" s="34"/>
      <c r="VZX1664" s="35"/>
      <c r="VZY1664" s="34"/>
      <c r="WAF1664" s="35"/>
      <c r="WAG1664" s="34"/>
      <c r="WAN1664" s="35"/>
      <c r="WAO1664" s="34"/>
      <c r="WAV1664" s="35"/>
      <c r="WAW1664" s="34"/>
      <c r="WBD1664" s="35"/>
      <c r="WBE1664" s="34"/>
      <c r="WBL1664" s="35"/>
      <c r="WBM1664" s="34"/>
      <c r="WBT1664" s="35"/>
      <c r="WBU1664" s="34"/>
      <c r="WCB1664" s="35"/>
      <c r="WCC1664" s="34"/>
      <c r="WCJ1664" s="35"/>
      <c r="WCK1664" s="34"/>
      <c r="WCR1664" s="35"/>
      <c r="WCS1664" s="34"/>
      <c r="WCZ1664" s="35"/>
      <c r="WDA1664" s="34"/>
      <c r="WDH1664" s="35"/>
      <c r="WDI1664" s="34"/>
      <c r="WDP1664" s="35"/>
      <c r="WDQ1664" s="34"/>
      <c r="WDX1664" s="35"/>
      <c r="WDY1664" s="34"/>
      <c r="WEF1664" s="35"/>
      <c r="WEG1664" s="34"/>
      <c r="WEN1664" s="35"/>
      <c r="WEO1664" s="34"/>
      <c r="WEV1664" s="35"/>
      <c r="WEW1664" s="34"/>
      <c r="WFD1664" s="35"/>
      <c r="WFE1664" s="34"/>
      <c r="WFL1664" s="35"/>
      <c r="WFM1664" s="34"/>
      <c r="WFT1664" s="35"/>
      <c r="WFU1664" s="34"/>
      <c r="WGB1664" s="35"/>
      <c r="WGC1664" s="34"/>
      <c r="WGJ1664" s="35"/>
      <c r="WGK1664" s="34"/>
      <c r="WGR1664" s="35"/>
      <c r="WGS1664" s="34"/>
      <c r="WGZ1664" s="35"/>
      <c r="WHA1664" s="34"/>
      <c r="WHH1664" s="35"/>
      <c r="WHI1664" s="34"/>
      <c r="WHP1664" s="35"/>
      <c r="WHQ1664" s="34"/>
      <c r="WHX1664" s="35"/>
      <c r="WHY1664" s="34"/>
      <c r="WIF1664" s="35"/>
      <c r="WIG1664" s="34"/>
      <c r="WIN1664" s="35"/>
      <c r="WIO1664" s="34"/>
      <c r="WIV1664" s="35"/>
      <c r="WIW1664" s="34"/>
      <c r="WJD1664" s="35"/>
      <c r="WJE1664" s="34"/>
      <c r="WJL1664" s="35"/>
      <c r="WJM1664" s="34"/>
      <c r="WJT1664" s="35"/>
      <c r="WJU1664" s="34"/>
      <c r="WKB1664" s="35"/>
      <c r="WKC1664" s="34"/>
      <c r="WKJ1664" s="35"/>
      <c r="WKK1664" s="34"/>
      <c r="WKR1664" s="35"/>
      <c r="WKS1664" s="34"/>
      <c r="WKZ1664" s="35"/>
      <c r="WLA1664" s="34"/>
      <c r="WLH1664" s="35"/>
      <c r="WLI1664" s="34"/>
      <c r="WLP1664" s="35"/>
      <c r="WLQ1664" s="34"/>
      <c r="WLX1664" s="35"/>
      <c r="WLY1664" s="34"/>
      <c r="WMF1664" s="35"/>
      <c r="WMG1664" s="34"/>
      <c r="WMN1664" s="35"/>
      <c r="WMO1664" s="34"/>
      <c r="WMV1664" s="35"/>
      <c r="WMW1664" s="34"/>
      <c r="WND1664" s="35"/>
      <c r="WNE1664" s="34"/>
      <c r="WNL1664" s="35"/>
      <c r="WNM1664" s="34"/>
      <c r="WNT1664" s="35"/>
      <c r="WNU1664" s="34"/>
      <c r="WOB1664" s="35"/>
      <c r="WOC1664" s="34"/>
      <c r="WOJ1664" s="35"/>
      <c r="WOK1664" s="34"/>
      <c r="WOR1664" s="35"/>
      <c r="WOS1664" s="34"/>
      <c r="WOZ1664" s="35"/>
      <c r="WPA1664" s="34"/>
      <c r="WPH1664" s="35"/>
      <c r="WPI1664" s="34"/>
      <c r="WPP1664" s="35"/>
      <c r="WPQ1664" s="34"/>
      <c r="WPX1664" s="35"/>
      <c r="WPY1664" s="34"/>
      <c r="WQF1664" s="35"/>
      <c r="WQG1664" s="34"/>
      <c r="WQN1664" s="35"/>
      <c r="WQO1664" s="34"/>
      <c r="WQV1664" s="35"/>
      <c r="WQW1664" s="34"/>
      <c r="WRD1664" s="35"/>
      <c r="WRE1664" s="34"/>
      <c r="WRL1664" s="35"/>
      <c r="WRM1664" s="34"/>
      <c r="WRT1664" s="35"/>
      <c r="WRU1664" s="34"/>
      <c r="WSB1664" s="35"/>
      <c r="WSC1664" s="34"/>
      <c r="WSJ1664" s="35"/>
      <c r="WSK1664" s="34"/>
      <c r="WSR1664" s="35"/>
      <c r="WSS1664" s="34"/>
      <c r="WSZ1664" s="35"/>
      <c r="WTA1664" s="34"/>
      <c r="WTH1664" s="35"/>
      <c r="WTI1664" s="34"/>
      <c r="WTP1664" s="35"/>
      <c r="WTQ1664" s="34"/>
      <c r="WTX1664" s="35"/>
      <c r="WTY1664" s="34"/>
      <c r="WUF1664" s="35"/>
      <c r="WUG1664" s="34"/>
      <c r="WUN1664" s="35"/>
      <c r="WUO1664" s="34"/>
      <c r="WUV1664" s="35"/>
      <c r="WUW1664" s="34"/>
      <c r="WVD1664" s="35"/>
      <c r="WVE1664" s="34"/>
      <c r="WVL1664" s="35"/>
      <c r="WVM1664" s="34"/>
      <c r="WVT1664" s="35"/>
      <c r="WVU1664" s="34"/>
      <c r="WWB1664" s="35"/>
      <c r="WWC1664" s="34"/>
      <c r="WWJ1664" s="35"/>
      <c r="WWK1664" s="34"/>
      <c r="WWR1664" s="35"/>
      <c r="WWS1664" s="34"/>
      <c r="WWZ1664" s="35"/>
      <c r="WXA1664" s="34"/>
      <c r="WXH1664" s="35"/>
      <c r="WXI1664" s="34"/>
      <c r="WXP1664" s="35"/>
      <c r="WXQ1664" s="34"/>
      <c r="WXX1664" s="35"/>
      <c r="WXY1664" s="34"/>
      <c r="WYF1664" s="35"/>
      <c r="WYG1664" s="34"/>
      <c r="WYN1664" s="35"/>
      <c r="WYO1664" s="34"/>
      <c r="WYV1664" s="35"/>
      <c r="WYW1664" s="34"/>
      <c r="WZD1664" s="35"/>
      <c r="WZE1664" s="34"/>
      <c r="WZL1664" s="35"/>
      <c r="WZM1664" s="34"/>
      <c r="WZT1664" s="35"/>
      <c r="WZU1664" s="34"/>
      <c r="XAB1664" s="35"/>
      <c r="XAC1664" s="34"/>
      <c r="XAJ1664" s="35"/>
      <c r="XAK1664" s="34"/>
      <c r="XAR1664" s="35"/>
      <c r="XAS1664" s="34"/>
      <c r="XAZ1664" s="35"/>
      <c r="XBA1664" s="34"/>
      <c r="XBH1664" s="35"/>
      <c r="XBI1664" s="34"/>
      <c r="XBP1664" s="35"/>
      <c r="XBQ1664" s="34"/>
      <c r="XBX1664" s="35"/>
      <c r="XBY1664" s="34"/>
      <c r="XCF1664" s="35"/>
      <c r="XCG1664" s="34"/>
      <c r="XCN1664" s="35"/>
      <c r="XCO1664" s="34"/>
      <c r="XCV1664" s="35"/>
      <c r="XCW1664" s="34"/>
      <c r="XDD1664" s="35"/>
      <c r="XDE1664" s="34"/>
      <c r="XDL1664" s="35"/>
      <c r="XDM1664" s="34"/>
      <c r="XDT1664" s="35"/>
      <c r="XDU1664" s="34"/>
      <c r="XEB1664" s="35"/>
      <c r="XEC1664" s="34"/>
      <c r="XEJ1664" s="35"/>
      <c r="XEK1664" s="34"/>
      <c r="XER1664" s="35"/>
      <c r="XES1664" s="34"/>
      <c r="XEZ1664" s="35"/>
      <c r="XFA1664" s="34"/>
    </row>
    <row r="1665" spans="1:1021 1028:2045 2052:3069 3076:4093 4100:5117 5124:6141 6148:7165 7172:8189 8196:9213 9220:10237 10244:11261 11268:12285 12292:13309 13316:14333 14340:15357 15364:16381" x14ac:dyDescent="0.25">
      <c r="A1665" t="s">
        <v>484</v>
      </c>
      <c r="B1665" t="s">
        <v>475</v>
      </c>
      <c r="C1665">
        <v>339</v>
      </c>
      <c r="D1665">
        <v>339</v>
      </c>
      <c r="E1665" s="35">
        <v>1</v>
      </c>
      <c r="F1665" s="34">
        <v>1.9999999999999999E-88</v>
      </c>
      <c r="G1665">
        <v>85.76</v>
      </c>
      <c r="H1665">
        <v>1714</v>
      </c>
      <c r="I1665" t="str">
        <f>HYPERLINK("https://www.ncbi.nlm.nih.gov/nucleotide/LS974141.1?report=genbank&amp;log$=nucltop&amp;blast_rank=63&amp;RID=XE6RV0D8013","LS974141.1")</f>
        <v>LS974141.1</v>
      </c>
      <c r="L1665" s="35"/>
      <c r="M1665" s="34"/>
      <c r="T1665" s="35"/>
      <c r="U1665" s="34"/>
      <c r="AB1665" s="35"/>
      <c r="AC1665" s="34"/>
      <c r="AJ1665" s="35"/>
      <c r="AK1665" s="34"/>
      <c r="AR1665" s="35"/>
      <c r="AS1665" s="34"/>
      <c r="AZ1665" s="35"/>
      <c r="BA1665" s="34"/>
      <c r="BH1665" s="35"/>
      <c r="BI1665" s="34"/>
      <c r="BP1665" s="35"/>
      <c r="BQ1665" s="34"/>
      <c r="BX1665" s="35"/>
      <c r="BY1665" s="34"/>
      <c r="CF1665" s="35"/>
      <c r="CG1665" s="34"/>
      <c r="CN1665" s="35"/>
      <c r="CO1665" s="34"/>
      <c r="CV1665" s="35"/>
      <c r="CW1665" s="34"/>
      <c r="DD1665" s="35"/>
      <c r="DE1665" s="34"/>
      <c r="DL1665" s="35"/>
      <c r="DM1665" s="34"/>
      <c r="DT1665" s="35"/>
      <c r="DU1665" s="34"/>
      <c r="EB1665" s="35"/>
      <c r="EC1665" s="34"/>
      <c r="EJ1665" s="35"/>
      <c r="EK1665" s="34"/>
      <c r="ER1665" s="35"/>
      <c r="ES1665" s="34"/>
      <c r="EZ1665" s="35"/>
      <c r="FA1665" s="34"/>
      <c r="FH1665" s="35"/>
      <c r="FI1665" s="34"/>
      <c r="FP1665" s="35"/>
      <c r="FQ1665" s="34"/>
      <c r="FX1665" s="35"/>
      <c r="FY1665" s="34"/>
      <c r="GF1665" s="35"/>
      <c r="GG1665" s="34"/>
      <c r="GN1665" s="35"/>
      <c r="GO1665" s="34"/>
      <c r="GV1665" s="35"/>
      <c r="GW1665" s="34"/>
      <c r="HD1665" s="35"/>
      <c r="HE1665" s="34"/>
      <c r="HL1665" s="35"/>
      <c r="HM1665" s="34"/>
      <c r="HT1665" s="35"/>
      <c r="HU1665" s="34"/>
      <c r="IB1665" s="35"/>
      <c r="IC1665" s="34"/>
      <c r="IJ1665" s="35"/>
      <c r="IK1665" s="34"/>
      <c r="IR1665" s="35"/>
      <c r="IS1665" s="34"/>
      <c r="IZ1665" s="35"/>
      <c r="JA1665" s="34"/>
      <c r="JH1665" s="35"/>
      <c r="JI1665" s="34"/>
      <c r="JP1665" s="35"/>
      <c r="JQ1665" s="34"/>
      <c r="JX1665" s="35"/>
      <c r="JY1665" s="34"/>
      <c r="KF1665" s="35"/>
      <c r="KG1665" s="34"/>
      <c r="KN1665" s="35"/>
      <c r="KO1665" s="34"/>
      <c r="KV1665" s="35"/>
      <c r="KW1665" s="34"/>
      <c r="LD1665" s="35"/>
      <c r="LE1665" s="34"/>
      <c r="LL1665" s="35"/>
      <c r="LM1665" s="34"/>
      <c r="LT1665" s="35"/>
      <c r="LU1665" s="34"/>
      <c r="MB1665" s="35"/>
      <c r="MC1665" s="34"/>
      <c r="MJ1665" s="35"/>
      <c r="MK1665" s="34"/>
      <c r="MR1665" s="35"/>
      <c r="MS1665" s="34"/>
      <c r="MZ1665" s="35"/>
      <c r="NA1665" s="34"/>
      <c r="NH1665" s="35"/>
      <c r="NI1665" s="34"/>
      <c r="NP1665" s="35"/>
      <c r="NQ1665" s="34"/>
      <c r="NX1665" s="35"/>
      <c r="NY1665" s="34"/>
      <c r="OF1665" s="35"/>
      <c r="OG1665" s="34"/>
      <c r="ON1665" s="35"/>
      <c r="OO1665" s="34"/>
      <c r="OV1665" s="35"/>
      <c r="OW1665" s="34"/>
      <c r="PD1665" s="35"/>
      <c r="PE1665" s="34"/>
      <c r="PL1665" s="35"/>
      <c r="PM1665" s="34"/>
      <c r="PT1665" s="35"/>
      <c r="PU1665" s="34"/>
      <c r="QB1665" s="35"/>
      <c r="QC1665" s="34"/>
      <c r="QJ1665" s="35"/>
      <c r="QK1665" s="34"/>
      <c r="QR1665" s="35"/>
      <c r="QS1665" s="34"/>
      <c r="QZ1665" s="35"/>
      <c r="RA1665" s="34"/>
      <c r="RH1665" s="35"/>
      <c r="RI1665" s="34"/>
      <c r="RP1665" s="35"/>
      <c r="RQ1665" s="34"/>
      <c r="RX1665" s="35"/>
      <c r="RY1665" s="34"/>
      <c r="SF1665" s="35"/>
      <c r="SG1665" s="34"/>
      <c r="SN1665" s="35"/>
      <c r="SO1665" s="34"/>
      <c r="SV1665" s="35"/>
      <c r="SW1665" s="34"/>
      <c r="TD1665" s="35"/>
      <c r="TE1665" s="34"/>
      <c r="TL1665" s="35"/>
      <c r="TM1665" s="34"/>
      <c r="TT1665" s="35"/>
      <c r="TU1665" s="34"/>
      <c r="UB1665" s="35"/>
      <c r="UC1665" s="34"/>
      <c r="UJ1665" s="35"/>
      <c r="UK1665" s="34"/>
      <c r="UR1665" s="35"/>
      <c r="US1665" s="34"/>
      <c r="UZ1665" s="35"/>
      <c r="VA1665" s="34"/>
      <c r="VH1665" s="35"/>
      <c r="VI1665" s="34"/>
      <c r="VP1665" s="35"/>
      <c r="VQ1665" s="34"/>
      <c r="VX1665" s="35"/>
      <c r="VY1665" s="34"/>
      <c r="WF1665" s="35"/>
      <c r="WG1665" s="34"/>
      <c r="WN1665" s="35"/>
      <c r="WO1665" s="34"/>
      <c r="WV1665" s="35"/>
      <c r="WW1665" s="34"/>
      <c r="XD1665" s="35"/>
      <c r="XE1665" s="34"/>
      <c r="XL1665" s="35"/>
      <c r="XM1665" s="34"/>
      <c r="XT1665" s="35"/>
      <c r="XU1665" s="34"/>
      <c r="YB1665" s="35"/>
      <c r="YC1665" s="34"/>
      <c r="YJ1665" s="35"/>
      <c r="YK1665" s="34"/>
      <c r="YR1665" s="35"/>
      <c r="YS1665" s="34"/>
      <c r="YZ1665" s="35"/>
      <c r="ZA1665" s="34"/>
      <c r="ZH1665" s="35"/>
      <c r="ZI1665" s="34"/>
      <c r="ZP1665" s="35"/>
      <c r="ZQ1665" s="34"/>
      <c r="ZX1665" s="35"/>
      <c r="ZY1665" s="34"/>
      <c r="AAF1665" s="35"/>
      <c r="AAG1665" s="34"/>
      <c r="AAN1665" s="35"/>
      <c r="AAO1665" s="34"/>
      <c r="AAV1665" s="35"/>
      <c r="AAW1665" s="34"/>
      <c r="ABD1665" s="35"/>
      <c r="ABE1665" s="34"/>
      <c r="ABL1665" s="35"/>
      <c r="ABM1665" s="34"/>
      <c r="ABT1665" s="35"/>
      <c r="ABU1665" s="34"/>
      <c r="ACB1665" s="35"/>
      <c r="ACC1665" s="34"/>
      <c r="ACJ1665" s="35"/>
      <c r="ACK1665" s="34"/>
      <c r="ACR1665" s="35"/>
      <c r="ACS1665" s="34"/>
      <c r="ACZ1665" s="35"/>
      <c r="ADA1665" s="34"/>
      <c r="ADH1665" s="35"/>
      <c r="ADI1665" s="34"/>
      <c r="ADP1665" s="35"/>
      <c r="ADQ1665" s="34"/>
      <c r="ADX1665" s="35"/>
      <c r="ADY1665" s="34"/>
      <c r="AEF1665" s="35"/>
      <c r="AEG1665" s="34"/>
      <c r="AEN1665" s="35"/>
      <c r="AEO1665" s="34"/>
      <c r="AEV1665" s="35"/>
      <c r="AEW1665" s="34"/>
      <c r="AFD1665" s="35"/>
      <c r="AFE1665" s="34"/>
      <c r="AFL1665" s="35"/>
      <c r="AFM1665" s="34"/>
      <c r="AFT1665" s="35"/>
      <c r="AFU1665" s="34"/>
      <c r="AGB1665" s="35"/>
      <c r="AGC1665" s="34"/>
      <c r="AGJ1665" s="35"/>
      <c r="AGK1665" s="34"/>
      <c r="AGR1665" s="35"/>
      <c r="AGS1665" s="34"/>
      <c r="AGZ1665" s="35"/>
      <c r="AHA1665" s="34"/>
      <c r="AHH1665" s="35"/>
      <c r="AHI1665" s="34"/>
      <c r="AHP1665" s="35"/>
      <c r="AHQ1665" s="34"/>
      <c r="AHX1665" s="35"/>
      <c r="AHY1665" s="34"/>
      <c r="AIF1665" s="35"/>
      <c r="AIG1665" s="34"/>
      <c r="AIN1665" s="35"/>
      <c r="AIO1665" s="34"/>
      <c r="AIV1665" s="35"/>
      <c r="AIW1665" s="34"/>
      <c r="AJD1665" s="35"/>
      <c r="AJE1665" s="34"/>
      <c r="AJL1665" s="35"/>
      <c r="AJM1665" s="34"/>
      <c r="AJT1665" s="35"/>
      <c r="AJU1665" s="34"/>
      <c r="AKB1665" s="35"/>
      <c r="AKC1665" s="34"/>
      <c r="AKJ1665" s="35"/>
      <c r="AKK1665" s="34"/>
      <c r="AKR1665" s="35"/>
      <c r="AKS1665" s="34"/>
      <c r="AKZ1665" s="35"/>
      <c r="ALA1665" s="34"/>
      <c r="ALH1665" s="35"/>
      <c r="ALI1665" s="34"/>
      <c r="ALP1665" s="35"/>
      <c r="ALQ1665" s="34"/>
      <c r="ALX1665" s="35"/>
      <c r="ALY1665" s="34"/>
      <c r="AMF1665" s="35"/>
      <c r="AMG1665" s="34"/>
      <c r="AMN1665" s="35"/>
      <c r="AMO1665" s="34"/>
      <c r="AMV1665" s="35"/>
      <c r="AMW1665" s="34"/>
      <c r="AND1665" s="35"/>
      <c r="ANE1665" s="34"/>
      <c r="ANL1665" s="35"/>
      <c r="ANM1665" s="34"/>
      <c r="ANT1665" s="35"/>
      <c r="ANU1665" s="34"/>
      <c r="AOB1665" s="35"/>
      <c r="AOC1665" s="34"/>
      <c r="AOJ1665" s="35"/>
      <c r="AOK1665" s="34"/>
      <c r="AOR1665" s="35"/>
      <c r="AOS1665" s="34"/>
      <c r="AOZ1665" s="35"/>
      <c r="APA1665" s="34"/>
      <c r="APH1665" s="35"/>
      <c r="API1665" s="34"/>
      <c r="APP1665" s="35"/>
      <c r="APQ1665" s="34"/>
      <c r="APX1665" s="35"/>
      <c r="APY1665" s="34"/>
      <c r="AQF1665" s="35"/>
      <c r="AQG1665" s="34"/>
      <c r="AQN1665" s="35"/>
      <c r="AQO1665" s="34"/>
      <c r="AQV1665" s="35"/>
      <c r="AQW1665" s="34"/>
      <c r="ARD1665" s="35"/>
      <c r="ARE1665" s="34"/>
      <c r="ARL1665" s="35"/>
      <c r="ARM1665" s="34"/>
      <c r="ART1665" s="35"/>
      <c r="ARU1665" s="34"/>
      <c r="ASB1665" s="35"/>
      <c r="ASC1665" s="34"/>
      <c r="ASJ1665" s="35"/>
      <c r="ASK1665" s="34"/>
      <c r="ASR1665" s="35"/>
      <c r="ASS1665" s="34"/>
      <c r="ASZ1665" s="35"/>
      <c r="ATA1665" s="34"/>
      <c r="ATH1665" s="35"/>
      <c r="ATI1665" s="34"/>
      <c r="ATP1665" s="35"/>
      <c r="ATQ1665" s="34"/>
      <c r="ATX1665" s="35"/>
      <c r="ATY1665" s="34"/>
      <c r="AUF1665" s="35"/>
      <c r="AUG1665" s="34"/>
      <c r="AUN1665" s="35"/>
      <c r="AUO1665" s="34"/>
      <c r="AUV1665" s="35"/>
      <c r="AUW1665" s="34"/>
      <c r="AVD1665" s="35"/>
      <c r="AVE1665" s="34"/>
      <c r="AVL1665" s="35"/>
      <c r="AVM1665" s="34"/>
      <c r="AVT1665" s="35"/>
      <c r="AVU1665" s="34"/>
      <c r="AWB1665" s="35"/>
      <c r="AWC1665" s="34"/>
      <c r="AWJ1665" s="35"/>
      <c r="AWK1665" s="34"/>
      <c r="AWR1665" s="35"/>
      <c r="AWS1665" s="34"/>
      <c r="AWZ1665" s="35"/>
      <c r="AXA1665" s="34"/>
      <c r="AXH1665" s="35"/>
      <c r="AXI1665" s="34"/>
      <c r="AXP1665" s="35"/>
      <c r="AXQ1665" s="34"/>
      <c r="AXX1665" s="35"/>
      <c r="AXY1665" s="34"/>
      <c r="AYF1665" s="35"/>
      <c r="AYG1665" s="34"/>
      <c r="AYN1665" s="35"/>
      <c r="AYO1665" s="34"/>
      <c r="AYV1665" s="35"/>
      <c r="AYW1665" s="34"/>
      <c r="AZD1665" s="35"/>
      <c r="AZE1665" s="34"/>
      <c r="AZL1665" s="35"/>
      <c r="AZM1665" s="34"/>
      <c r="AZT1665" s="35"/>
      <c r="AZU1665" s="34"/>
      <c r="BAB1665" s="35"/>
      <c r="BAC1665" s="34"/>
      <c r="BAJ1665" s="35"/>
      <c r="BAK1665" s="34"/>
      <c r="BAR1665" s="35"/>
      <c r="BAS1665" s="34"/>
      <c r="BAZ1665" s="35"/>
      <c r="BBA1665" s="34"/>
      <c r="BBH1665" s="35"/>
      <c r="BBI1665" s="34"/>
      <c r="BBP1665" s="35"/>
      <c r="BBQ1665" s="34"/>
      <c r="BBX1665" s="35"/>
      <c r="BBY1665" s="34"/>
      <c r="BCF1665" s="35"/>
      <c r="BCG1665" s="34"/>
      <c r="BCN1665" s="35"/>
      <c r="BCO1665" s="34"/>
      <c r="BCV1665" s="35"/>
      <c r="BCW1665" s="34"/>
      <c r="BDD1665" s="35"/>
      <c r="BDE1665" s="34"/>
      <c r="BDL1665" s="35"/>
      <c r="BDM1665" s="34"/>
      <c r="BDT1665" s="35"/>
      <c r="BDU1665" s="34"/>
      <c r="BEB1665" s="35"/>
      <c r="BEC1665" s="34"/>
      <c r="BEJ1665" s="35"/>
      <c r="BEK1665" s="34"/>
      <c r="BER1665" s="35"/>
      <c r="BES1665" s="34"/>
      <c r="BEZ1665" s="35"/>
      <c r="BFA1665" s="34"/>
      <c r="BFH1665" s="35"/>
      <c r="BFI1665" s="34"/>
      <c r="BFP1665" s="35"/>
      <c r="BFQ1665" s="34"/>
      <c r="BFX1665" s="35"/>
      <c r="BFY1665" s="34"/>
      <c r="BGF1665" s="35"/>
      <c r="BGG1665" s="34"/>
      <c r="BGN1665" s="35"/>
      <c r="BGO1665" s="34"/>
      <c r="BGV1665" s="35"/>
      <c r="BGW1665" s="34"/>
      <c r="BHD1665" s="35"/>
      <c r="BHE1665" s="34"/>
      <c r="BHL1665" s="35"/>
      <c r="BHM1665" s="34"/>
      <c r="BHT1665" s="35"/>
      <c r="BHU1665" s="34"/>
      <c r="BIB1665" s="35"/>
      <c r="BIC1665" s="34"/>
      <c r="BIJ1665" s="35"/>
      <c r="BIK1665" s="34"/>
      <c r="BIR1665" s="35"/>
      <c r="BIS1665" s="34"/>
      <c r="BIZ1665" s="35"/>
      <c r="BJA1665" s="34"/>
      <c r="BJH1665" s="35"/>
      <c r="BJI1665" s="34"/>
      <c r="BJP1665" s="35"/>
      <c r="BJQ1665" s="34"/>
      <c r="BJX1665" s="35"/>
      <c r="BJY1665" s="34"/>
      <c r="BKF1665" s="35"/>
      <c r="BKG1665" s="34"/>
      <c r="BKN1665" s="35"/>
      <c r="BKO1665" s="34"/>
      <c r="BKV1665" s="35"/>
      <c r="BKW1665" s="34"/>
      <c r="BLD1665" s="35"/>
      <c r="BLE1665" s="34"/>
      <c r="BLL1665" s="35"/>
      <c r="BLM1665" s="34"/>
      <c r="BLT1665" s="35"/>
      <c r="BLU1665" s="34"/>
      <c r="BMB1665" s="35"/>
      <c r="BMC1665" s="34"/>
      <c r="BMJ1665" s="35"/>
      <c r="BMK1665" s="34"/>
      <c r="BMR1665" s="35"/>
      <c r="BMS1665" s="34"/>
      <c r="BMZ1665" s="35"/>
      <c r="BNA1665" s="34"/>
      <c r="BNH1665" s="35"/>
      <c r="BNI1665" s="34"/>
      <c r="BNP1665" s="35"/>
      <c r="BNQ1665" s="34"/>
      <c r="BNX1665" s="35"/>
      <c r="BNY1665" s="34"/>
      <c r="BOF1665" s="35"/>
      <c r="BOG1665" s="34"/>
      <c r="BON1665" s="35"/>
      <c r="BOO1665" s="34"/>
      <c r="BOV1665" s="35"/>
      <c r="BOW1665" s="34"/>
      <c r="BPD1665" s="35"/>
      <c r="BPE1665" s="34"/>
      <c r="BPL1665" s="35"/>
      <c r="BPM1665" s="34"/>
      <c r="BPT1665" s="35"/>
      <c r="BPU1665" s="34"/>
      <c r="BQB1665" s="35"/>
      <c r="BQC1665" s="34"/>
      <c r="BQJ1665" s="35"/>
      <c r="BQK1665" s="34"/>
      <c r="BQR1665" s="35"/>
      <c r="BQS1665" s="34"/>
      <c r="BQZ1665" s="35"/>
      <c r="BRA1665" s="34"/>
      <c r="BRH1665" s="35"/>
      <c r="BRI1665" s="34"/>
      <c r="BRP1665" s="35"/>
      <c r="BRQ1665" s="34"/>
      <c r="BRX1665" s="35"/>
      <c r="BRY1665" s="34"/>
      <c r="BSF1665" s="35"/>
      <c r="BSG1665" s="34"/>
      <c r="BSN1665" s="35"/>
      <c r="BSO1665" s="34"/>
      <c r="BSV1665" s="35"/>
      <c r="BSW1665" s="34"/>
      <c r="BTD1665" s="35"/>
      <c r="BTE1665" s="34"/>
      <c r="BTL1665" s="35"/>
      <c r="BTM1665" s="34"/>
      <c r="BTT1665" s="35"/>
      <c r="BTU1665" s="34"/>
      <c r="BUB1665" s="35"/>
      <c r="BUC1665" s="34"/>
      <c r="BUJ1665" s="35"/>
      <c r="BUK1665" s="34"/>
      <c r="BUR1665" s="35"/>
      <c r="BUS1665" s="34"/>
      <c r="BUZ1665" s="35"/>
      <c r="BVA1665" s="34"/>
      <c r="BVH1665" s="35"/>
      <c r="BVI1665" s="34"/>
      <c r="BVP1665" s="35"/>
      <c r="BVQ1665" s="34"/>
      <c r="BVX1665" s="35"/>
      <c r="BVY1665" s="34"/>
      <c r="BWF1665" s="35"/>
      <c r="BWG1665" s="34"/>
      <c r="BWN1665" s="35"/>
      <c r="BWO1665" s="34"/>
      <c r="BWV1665" s="35"/>
      <c r="BWW1665" s="34"/>
      <c r="BXD1665" s="35"/>
      <c r="BXE1665" s="34"/>
      <c r="BXL1665" s="35"/>
      <c r="BXM1665" s="34"/>
      <c r="BXT1665" s="35"/>
      <c r="BXU1665" s="34"/>
      <c r="BYB1665" s="35"/>
      <c r="BYC1665" s="34"/>
      <c r="BYJ1665" s="35"/>
      <c r="BYK1665" s="34"/>
      <c r="BYR1665" s="35"/>
      <c r="BYS1665" s="34"/>
      <c r="BYZ1665" s="35"/>
      <c r="BZA1665" s="34"/>
      <c r="BZH1665" s="35"/>
      <c r="BZI1665" s="34"/>
      <c r="BZP1665" s="35"/>
      <c r="BZQ1665" s="34"/>
      <c r="BZX1665" s="35"/>
      <c r="BZY1665" s="34"/>
      <c r="CAF1665" s="35"/>
      <c r="CAG1665" s="34"/>
      <c r="CAN1665" s="35"/>
      <c r="CAO1665" s="34"/>
      <c r="CAV1665" s="35"/>
      <c r="CAW1665" s="34"/>
      <c r="CBD1665" s="35"/>
      <c r="CBE1665" s="34"/>
      <c r="CBL1665" s="35"/>
      <c r="CBM1665" s="34"/>
      <c r="CBT1665" s="35"/>
      <c r="CBU1665" s="34"/>
      <c r="CCB1665" s="35"/>
      <c r="CCC1665" s="34"/>
      <c r="CCJ1665" s="35"/>
      <c r="CCK1665" s="34"/>
      <c r="CCR1665" s="35"/>
      <c r="CCS1665" s="34"/>
      <c r="CCZ1665" s="35"/>
      <c r="CDA1665" s="34"/>
      <c r="CDH1665" s="35"/>
      <c r="CDI1665" s="34"/>
      <c r="CDP1665" s="35"/>
      <c r="CDQ1665" s="34"/>
      <c r="CDX1665" s="35"/>
      <c r="CDY1665" s="34"/>
      <c r="CEF1665" s="35"/>
      <c r="CEG1665" s="34"/>
      <c r="CEN1665" s="35"/>
      <c r="CEO1665" s="34"/>
      <c r="CEV1665" s="35"/>
      <c r="CEW1665" s="34"/>
      <c r="CFD1665" s="35"/>
      <c r="CFE1665" s="34"/>
      <c r="CFL1665" s="35"/>
      <c r="CFM1665" s="34"/>
      <c r="CFT1665" s="35"/>
      <c r="CFU1665" s="34"/>
      <c r="CGB1665" s="35"/>
      <c r="CGC1665" s="34"/>
      <c r="CGJ1665" s="35"/>
      <c r="CGK1665" s="34"/>
      <c r="CGR1665" s="35"/>
      <c r="CGS1665" s="34"/>
      <c r="CGZ1665" s="35"/>
      <c r="CHA1665" s="34"/>
      <c r="CHH1665" s="35"/>
      <c r="CHI1665" s="34"/>
      <c r="CHP1665" s="35"/>
      <c r="CHQ1665" s="34"/>
      <c r="CHX1665" s="35"/>
      <c r="CHY1665" s="34"/>
      <c r="CIF1665" s="35"/>
      <c r="CIG1665" s="34"/>
      <c r="CIN1665" s="35"/>
      <c r="CIO1665" s="34"/>
      <c r="CIV1665" s="35"/>
      <c r="CIW1665" s="34"/>
      <c r="CJD1665" s="35"/>
      <c r="CJE1665" s="34"/>
      <c r="CJL1665" s="35"/>
      <c r="CJM1665" s="34"/>
      <c r="CJT1665" s="35"/>
      <c r="CJU1665" s="34"/>
      <c r="CKB1665" s="35"/>
      <c r="CKC1665" s="34"/>
      <c r="CKJ1665" s="35"/>
      <c r="CKK1665" s="34"/>
      <c r="CKR1665" s="35"/>
      <c r="CKS1665" s="34"/>
      <c r="CKZ1665" s="35"/>
      <c r="CLA1665" s="34"/>
      <c r="CLH1665" s="35"/>
      <c r="CLI1665" s="34"/>
      <c r="CLP1665" s="35"/>
      <c r="CLQ1665" s="34"/>
      <c r="CLX1665" s="35"/>
      <c r="CLY1665" s="34"/>
      <c r="CMF1665" s="35"/>
      <c r="CMG1665" s="34"/>
      <c r="CMN1665" s="35"/>
      <c r="CMO1665" s="34"/>
      <c r="CMV1665" s="35"/>
      <c r="CMW1665" s="34"/>
      <c r="CND1665" s="35"/>
      <c r="CNE1665" s="34"/>
      <c r="CNL1665" s="35"/>
      <c r="CNM1665" s="34"/>
      <c r="CNT1665" s="35"/>
      <c r="CNU1665" s="34"/>
      <c r="COB1665" s="35"/>
      <c r="COC1665" s="34"/>
      <c r="COJ1665" s="35"/>
      <c r="COK1665" s="34"/>
      <c r="COR1665" s="35"/>
      <c r="COS1665" s="34"/>
      <c r="COZ1665" s="35"/>
      <c r="CPA1665" s="34"/>
      <c r="CPH1665" s="35"/>
      <c r="CPI1665" s="34"/>
      <c r="CPP1665" s="35"/>
      <c r="CPQ1665" s="34"/>
      <c r="CPX1665" s="35"/>
      <c r="CPY1665" s="34"/>
      <c r="CQF1665" s="35"/>
      <c r="CQG1665" s="34"/>
      <c r="CQN1665" s="35"/>
      <c r="CQO1665" s="34"/>
      <c r="CQV1665" s="35"/>
      <c r="CQW1665" s="34"/>
      <c r="CRD1665" s="35"/>
      <c r="CRE1665" s="34"/>
      <c r="CRL1665" s="35"/>
      <c r="CRM1665" s="34"/>
      <c r="CRT1665" s="35"/>
      <c r="CRU1665" s="34"/>
      <c r="CSB1665" s="35"/>
      <c r="CSC1665" s="34"/>
      <c r="CSJ1665" s="35"/>
      <c r="CSK1665" s="34"/>
      <c r="CSR1665" s="35"/>
      <c r="CSS1665" s="34"/>
      <c r="CSZ1665" s="35"/>
      <c r="CTA1665" s="34"/>
      <c r="CTH1665" s="35"/>
      <c r="CTI1665" s="34"/>
      <c r="CTP1665" s="35"/>
      <c r="CTQ1665" s="34"/>
      <c r="CTX1665" s="35"/>
      <c r="CTY1665" s="34"/>
      <c r="CUF1665" s="35"/>
      <c r="CUG1665" s="34"/>
      <c r="CUN1665" s="35"/>
      <c r="CUO1665" s="34"/>
      <c r="CUV1665" s="35"/>
      <c r="CUW1665" s="34"/>
      <c r="CVD1665" s="35"/>
      <c r="CVE1665" s="34"/>
      <c r="CVL1665" s="35"/>
      <c r="CVM1665" s="34"/>
      <c r="CVT1665" s="35"/>
      <c r="CVU1665" s="34"/>
      <c r="CWB1665" s="35"/>
      <c r="CWC1665" s="34"/>
      <c r="CWJ1665" s="35"/>
      <c r="CWK1665" s="34"/>
      <c r="CWR1665" s="35"/>
      <c r="CWS1665" s="34"/>
      <c r="CWZ1665" s="35"/>
      <c r="CXA1665" s="34"/>
      <c r="CXH1665" s="35"/>
      <c r="CXI1665" s="34"/>
      <c r="CXP1665" s="35"/>
      <c r="CXQ1665" s="34"/>
      <c r="CXX1665" s="35"/>
      <c r="CXY1665" s="34"/>
      <c r="CYF1665" s="35"/>
      <c r="CYG1665" s="34"/>
      <c r="CYN1665" s="35"/>
      <c r="CYO1665" s="34"/>
      <c r="CYV1665" s="35"/>
      <c r="CYW1665" s="34"/>
      <c r="CZD1665" s="35"/>
      <c r="CZE1665" s="34"/>
      <c r="CZL1665" s="35"/>
      <c r="CZM1665" s="34"/>
      <c r="CZT1665" s="35"/>
      <c r="CZU1665" s="34"/>
      <c r="DAB1665" s="35"/>
      <c r="DAC1665" s="34"/>
      <c r="DAJ1665" s="35"/>
      <c r="DAK1665" s="34"/>
      <c r="DAR1665" s="35"/>
      <c r="DAS1665" s="34"/>
      <c r="DAZ1665" s="35"/>
      <c r="DBA1665" s="34"/>
      <c r="DBH1665" s="35"/>
      <c r="DBI1665" s="34"/>
      <c r="DBP1665" s="35"/>
      <c r="DBQ1665" s="34"/>
      <c r="DBX1665" s="35"/>
      <c r="DBY1665" s="34"/>
      <c r="DCF1665" s="35"/>
      <c r="DCG1665" s="34"/>
      <c r="DCN1665" s="35"/>
      <c r="DCO1665" s="34"/>
      <c r="DCV1665" s="35"/>
      <c r="DCW1665" s="34"/>
      <c r="DDD1665" s="35"/>
      <c r="DDE1665" s="34"/>
      <c r="DDL1665" s="35"/>
      <c r="DDM1665" s="34"/>
      <c r="DDT1665" s="35"/>
      <c r="DDU1665" s="34"/>
      <c r="DEB1665" s="35"/>
      <c r="DEC1665" s="34"/>
      <c r="DEJ1665" s="35"/>
      <c r="DEK1665" s="34"/>
      <c r="DER1665" s="35"/>
      <c r="DES1665" s="34"/>
      <c r="DEZ1665" s="35"/>
      <c r="DFA1665" s="34"/>
      <c r="DFH1665" s="35"/>
      <c r="DFI1665" s="34"/>
      <c r="DFP1665" s="35"/>
      <c r="DFQ1665" s="34"/>
      <c r="DFX1665" s="35"/>
      <c r="DFY1665" s="34"/>
      <c r="DGF1665" s="35"/>
      <c r="DGG1665" s="34"/>
      <c r="DGN1665" s="35"/>
      <c r="DGO1665" s="34"/>
      <c r="DGV1665" s="35"/>
      <c r="DGW1665" s="34"/>
      <c r="DHD1665" s="35"/>
      <c r="DHE1665" s="34"/>
      <c r="DHL1665" s="35"/>
      <c r="DHM1665" s="34"/>
      <c r="DHT1665" s="35"/>
      <c r="DHU1665" s="34"/>
      <c r="DIB1665" s="35"/>
      <c r="DIC1665" s="34"/>
      <c r="DIJ1665" s="35"/>
      <c r="DIK1665" s="34"/>
      <c r="DIR1665" s="35"/>
      <c r="DIS1665" s="34"/>
      <c r="DIZ1665" s="35"/>
      <c r="DJA1665" s="34"/>
      <c r="DJH1665" s="35"/>
      <c r="DJI1665" s="34"/>
      <c r="DJP1665" s="35"/>
      <c r="DJQ1665" s="34"/>
      <c r="DJX1665" s="35"/>
      <c r="DJY1665" s="34"/>
      <c r="DKF1665" s="35"/>
      <c r="DKG1665" s="34"/>
      <c r="DKN1665" s="35"/>
      <c r="DKO1665" s="34"/>
      <c r="DKV1665" s="35"/>
      <c r="DKW1665" s="34"/>
      <c r="DLD1665" s="35"/>
      <c r="DLE1665" s="34"/>
      <c r="DLL1665" s="35"/>
      <c r="DLM1665" s="34"/>
      <c r="DLT1665" s="35"/>
      <c r="DLU1665" s="34"/>
      <c r="DMB1665" s="35"/>
      <c r="DMC1665" s="34"/>
      <c r="DMJ1665" s="35"/>
      <c r="DMK1665" s="34"/>
      <c r="DMR1665" s="35"/>
      <c r="DMS1665" s="34"/>
      <c r="DMZ1665" s="35"/>
      <c r="DNA1665" s="34"/>
      <c r="DNH1665" s="35"/>
      <c r="DNI1665" s="34"/>
      <c r="DNP1665" s="35"/>
      <c r="DNQ1665" s="34"/>
      <c r="DNX1665" s="35"/>
      <c r="DNY1665" s="34"/>
      <c r="DOF1665" s="35"/>
      <c r="DOG1665" s="34"/>
      <c r="DON1665" s="35"/>
      <c r="DOO1665" s="34"/>
      <c r="DOV1665" s="35"/>
      <c r="DOW1665" s="34"/>
      <c r="DPD1665" s="35"/>
      <c r="DPE1665" s="34"/>
      <c r="DPL1665" s="35"/>
      <c r="DPM1665" s="34"/>
      <c r="DPT1665" s="35"/>
      <c r="DPU1665" s="34"/>
      <c r="DQB1665" s="35"/>
      <c r="DQC1665" s="34"/>
      <c r="DQJ1665" s="35"/>
      <c r="DQK1665" s="34"/>
      <c r="DQR1665" s="35"/>
      <c r="DQS1665" s="34"/>
      <c r="DQZ1665" s="35"/>
      <c r="DRA1665" s="34"/>
      <c r="DRH1665" s="35"/>
      <c r="DRI1665" s="34"/>
      <c r="DRP1665" s="35"/>
      <c r="DRQ1665" s="34"/>
      <c r="DRX1665" s="35"/>
      <c r="DRY1665" s="34"/>
      <c r="DSF1665" s="35"/>
      <c r="DSG1665" s="34"/>
      <c r="DSN1665" s="35"/>
      <c r="DSO1665" s="34"/>
      <c r="DSV1665" s="35"/>
      <c r="DSW1665" s="34"/>
      <c r="DTD1665" s="35"/>
      <c r="DTE1665" s="34"/>
      <c r="DTL1665" s="35"/>
      <c r="DTM1665" s="34"/>
      <c r="DTT1665" s="35"/>
      <c r="DTU1665" s="34"/>
      <c r="DUB1665" s="35"/>
      <c r="DUC1665" s="34"/>
      <c r="DUJ1665" s="35"/>
      <c r="DUK1665" s="34"/>
      <c r="DUR1665" s="35"/>
      <c r="DUS1665" s="34"/>
      <c r="DUZ1665" s="35"/>
      <c r="DVA1665" s="34"/>
      <c r="DVH1665" s="35"/>
      <c r="DVI1665" s="34"/>
      <c r="DVP1665" s="35"/>
      <c r="DVQ1665" s="34"/>
      <c r="DVX1665" s="35"/>
      <c r="DVY1665" s="34"/>
      <c r="DWF1665" s="35"/>
      <c r="DWG1665" s="34"/>
      <c r="DWN1665" s="35"/>
      <c r="DWO1665" s="34"/>
      <c r="DWV1665" s="35"/>
      <c r="DWW1665" s="34"/>
      <c r="DXD1665" s="35"/>
      <c r="DXE1665" s="34"/>
      <c r="DXL1665" s="35"/>
      <c r="DXM1665" s="34"/>
      <c r="DXT1665" s="35"/>
      <c r="DXU1665" s="34"/>
      <c r="DYB1665" s="35"/>
      <c r="DYC1665" s="34"/>
      <c r="DYJ1665" s="35"/>
      <c r="DYK1665" s="34"/>
      <c r="DYR1665" s="35"/>
      <c r="DYS1665" s="34"/>
      <c r="DYZ1665" s="35"/>
      <c r="DZA1665" s="34"/>
      <c r="DZH1665" s="35"/>
      <c r="DZI1665" s="34"/>
      <c r="DZP1665" s="35"/>
      <c r="DZQ1665" s="34"/>
      <c r="DZX1665" s="35"/>
      <c r="DZY1665" s="34"/>
      <c r="EAF1665" s="35"/>
      <c r="EAG1665" s="34"/>
      <c r="EAN1665" s="35"/>
      <c r="EAO1665" s="34"/>
      <c r="EAV1665" s="35"/>
      <c r="EAW1665" s="34"/>
      <c r="EBD1665" s="35"/>
      <c r="EBE1665" s="34"/>
      <c r="EBL1665" s="35"/>
      <c r="EBM1665" s="34"/>
      <c r="EBT1665" s="35"/>
      <c r="EBU1665" s="34"/>
      <c r="ECB1665" s="35"/>
      <c r="ECC1665" s="34"/>
      <c r="ECJ1665" s="35"/>
      <c r="ECK1665" s="34"/>
      <c r="ECR1665" s="35"/>
      <c r="ECS1665" s="34"/>
      <c r="ECZ1665" s="35"/>
      <c r="EDA1665" s="34"/>
      <c r="EDH1665" s="35"/>
      <c r="EDI1665" s="34"/>
      <c r="EDP1665" s="35"/>
      <c r="EDQ1665" s="34"/>
      <c r="EDX1665" s="35"/>
      <c r="EDY1665" s="34"/>
      <c r="EEF1665" s="35"/>
      <c r="EEG1665" s="34"/>
      <c r="EEN1665" s="35"/>
      <c r="EEO1665" s="34"/>
      <c r="EEV1665" s="35"/>
      <c r="EEW1665" s="34"/>
      <c r="EFD1665" s="35"/>
      <c r="EFE1665" s="34"/>
      <c r="EFL1665" s="35"/>
      <c r="EFM1665" s="34"/>
      <c r="EFT1665" s="35"/>
      <c r="EFU1665" s="34"/>
      <c r="EGB1665" s="35"/>
      <c r="EGC1665" s="34"/>
      <c r="EGJ1665" s="35"/>
      <c r="EGK1665" s="34"/>
      <c r="EGR1665" s="35"/>
      <c r="EGS1665" s="34"/>
      <c r="EGZ1665" s="35"/>
      <c r="EHA1665" s="34"/>
      <c r="EHH1665" s="35"/>
      <c r="EHI1665" s="34"/>
      <c r="EHP1665" s="35"/>
      <c r="EHQ1665" s="34"/>
      <c r="EHX1665" s="35"/>
      <c r="EHY1665" s="34"/>
      <c r="EIF1665" s="35"/>
      <c r="EIG1665" s="34"/>
      <c r="EIN1665" s="35"/>
      <c r="EIO1665" s="34"/>
      <c r="EIV1665" s="35"/>
      <c r="EIW1665" s="34"/>
      <c r="EJD1665" s="35"/>
      <c r="EJE1665" s="34"/>
      <c r="EJL1665" s="35"/>
      <c r="EJM1665" s="34"/>
      <c r="EJT1665" s="35"/>
      <c r="EJU1665" s="34"/>
      <c r="EKB1665" s="35"/>
      <c r="EKC1665" s="34"/>
      <c r="EKJ1665" s="35"/>
      <c r="EKK1665" s="34"/>
      <c r="EKR1665" s="35"/>
      <c r="EKS1665" s="34"/>
      <c r="EKZ1665" s="35"/>
      <c r="ELA1665" s="34"/>
      <c r="ELH1665" s="35"/>
      <c r="ELI1665" s="34"/>
      <c r="ELP1665" s="35"/>
      <c r="ELQ1665" s="34"/>
      <c r="ELX1665" s="35"/>
      <c r="ELY1665" s="34"/>
      <c r="EMF1665" s="35"/>
      <c r="EMG1665" s="34"/>
      <c r="EMN1665" s="35"/>
      <c r="EMO1665" s="34"/>
      <c r="EMV1665" s="35"/>
      <c r="EMW1665" s="34"/>
      <c r="END1665" s="35"/>
      <c r="ENE1665" s="34"/>
      <c r="ENL1665" s="35"/>
      <c r="ENM1665" s="34"/>
      <c r="ENT1665" s="35"/>
      <c r="ENU1665" s="34"/>
      <c r="EOB1665" s="35"/>
      <c r="EOC1665" s="34"/>
      <c r="EOJ1665" s="35"/>
      <c r="EOK1665" s="34"/>
      <c r="EOR1665" s="35"/>
      <c r="EOS1665" s="34"/>
      <c r="EOZ1665" s="35"/>
      <c r="EPA1665" s="34"/>
      <c r="EPH1665" s="35"/>
      <c r="EPI1665" s="34"/>
      <c r="EPP1665" s="35"/>
      <c r="EPQ1665" s="34"/>
      <c r="EPX1665" s="35"/>
      <c r="EPY1665" s="34"/>
      <c r="EQF1665" s="35"/>
      <c r="EQG1665" s="34"/>
      <c r="EQN1665" s="35"/>
      <c r="EQO1665" s="34"/>
      <c r="EQV1665" s="35"/>
      <c r="EQW1665" s="34"/>
      <c r="ERD1665" s="35"/>
      <c r="ERE1665" s="34"/>
      <c r="ERL1665" s="35"/>
      <c r="ERM1665" s="34"/>
      <c r="ERT1665" s="35"/>
      <c r="ERU1665" s="34"/>
      <c r="ESB1665" s="35"/>
      <c r="ESC1665" s="34"/>
      <c r="ESJ1665" s="35"/>
      <c r="ESK1665" s="34"/>
      <c r="ESR1665" s="35"/>
      <c r="ESS1665" s="34"/>
      <c r="ESZ1665" s="35"/>
      <c r="ETA1665" s="34"/>
      <c r="ETH1665" s="35"/>
      <c r="ETI1665" s="34"/>
      <c r="ETP1665" s="35"/>
      <c r="ETQ1665" s="34"/>
      <c r="ETX1665" s="35"/>
      <c r="ETY1665" s="34"/>
      <c r="EUF1665" s="35"/>
      <c r="EUG1665" s="34"/>
      <c r="EUN1665" s="35"/>
      <c r="EUO1665" s="34"/>
      <c r="EUV1665" s="35"/>
      <c r="EUW1665" s="34"/>
      <c r="EVD1665" s="35"/>
      <c r="EVE1665" s="34"/>
      <c r="EVL1665" s="35"/>
      <c r="EVM1665" s="34"/>
      <c r="EVT1665" s="35"/>
      <c r="EVU1665" s="34"/>
      <c r="EWB1665" s="35"/>
      <c r="EWC1665" s="34"/>
      <c r="EWJ1665" s="35"/>
      <c r="EWK1665" s="34"/>
      <c r="EWR1665" s="35"/>
      <c r="EWS1665" s="34"/>
      <c r="EWZ1665" s="35"/>
      <c r="EXA1665" s="34"/>
      <c r="EXH1665" s="35"/>
      <c r="EXI1665" s="34"/>
      <c r="EXP1665" s="35"/>
      <c r="EXQ1665" s="34"/>
      <c r="EXX1665" s="35"/>
      <c r="EXY1665" s="34"/>
      <c r="EYF1665" s="35"/>
      <c r="EYG1665" s="34"/>
      <c r="EYN1665" s="35"/>
      <c r="EYO1665" s="34"/>
      <c r="EYV1665" s="35"/>
      <c r="EYW1665" s="34"/>
      <c r="EZD1665" s="35"/>
      <c r="EZE1665" s="34"/>
      <c r="EZL1665" s="35"/>
      <c r="EZM1665" s="34"/>
      <c r="EZT1665" s="35"/>
      <c r="EZU1665" s="34"/>
      <c r="FAB1665" s="35"/>
      <c r="FAC1665" s="34"/>
      <c r="FAJ1665" s="35"/>
      <c r="FAK1665" s="34"/>
      <c r="FAR1665" s="35"/>
      <c r="FAS1665" s="34"/>
      <c r="FAZ1665" s="35"/>
      <c r="FBA1665" s="34"/>
      <c r="FBH1665" s="35"/>
      <c r="FBI1665" s="34"/>
      <c r="FBP1665" s="35"/>
      <c r="FBQ1665" s="34"/>
      <c r="FBX1665" s="35"/>
      <c r="FBY1665" s="34"/>
      <c r="FCF1665" s="35"/>
      <c r="FCG1665" s="34"/>
      <c r="FCN1665" s="35"/>
      <c r="FCO1665" s="34"/>
      <c r="FCV1665" s="35"/>
      <c r="FCW1665" s="34"/>
      <c r="FDD1665" s="35"/>
      <c r="FDE1665" s="34"/>
      <c r="FDL1665" s="35"/>
      <c r="FDM1665" s="34"/>
      <c r="FDT1665" s="35"/>
      <c r="FDU1665" s="34"/>
      <c r="FEB1665" s="35"/>
      <c r="FEC1665" s="34"/>
      <c r="FEJ1665" s="35"/>
      <c r="FEK1665" s="34"/>
      <c r="FER1665" s="35"/>
      <c r="FES1665" s="34"/>
      <c r="FEZ1665" s="35"/>
      <c r="FFA1665" s="34"/>
      <c r="FFH1665" s="35"/>
      <c r="FFI1665" s="34"/>
      <c r="FFP1665" s="35"/>
      <c r="FFQ1665" s="34"/>
      <c r="FFX1665" s="35"/>
      <c r="FFY1665" s="34"/>
      <c r="FGF1665" s="35"/>
      <c r="FGG1665" s="34"/>
      <c r="FGN1665" s="35"/>
      <c r="FGO1665" s="34"/>
      <c r="FGV1665" s="35"/>
      <c r="FGW1665" s="34"/>
      <c r="FHD1665" s="35"/>
      <c r="FHE1665" s="34"/>
      <c r="FHL1665" s="35"/>
      <c r="FHM1665" s="34"/>
      <c r="FHT1665" s="35"/>
      <c r="FHU1665" s="34"/>
      <c r="FIB1665" s="35"/>
      <c r="FIC1665" s="34"/>
      <c r="FIJ1665" s="35"/>
      <c r="FIK1665" s="34"/>
      <c r="FIR1665" s="35"/>
      <c r="FIS1665" s="34"/>
      <c r="FIZ1665" s="35"/>
      <c r="FJA1665" s="34"/>
      <c r="FJH1665" s="35"/>
      <c r="FJI1665" s="34"/>
      <c r="FJP1665" s="35"/>
      <c r="FJQ1665" s="34"/>
      <c r="FJX1665" s="35"/>
      <c r="FJY1665" s="34"/>
      <c r="FKF1665" s="35"/>
      <c r="FKG1665" s="34"/>
      <c r="FKN1665" s="35"/>
      <c r="FKO1665" s="34"/>
      <c r="FKV1665" s="35"/>
      <c r="FKW1665" s="34"/>
      <c r="FLD1665" s="35"/>
      <c r="FLE1665" s="34"/>
      <c r="FLL1665" s="35"/>
      <c r="FLM1665" s="34"/>
      <c r="FLT1665" s="35"/>
      <c r="FLU1665" s="34"/>
      <c r="FMB1665" s="35"/>
      <c r="FMC1665" s="34"/>
      <c r="FMJ1665" s="35"/>
      <c r="FMK1665" s="34"/>
      <c r="FMR1665" s="35"/>
      <c r="FMS1665" s="34"/>
      <c r="FMZ1665" s="35"/>
      <c r="FNA1665" s="34"/>
      <c r="FNH1665" s="35"/>
      <c r="FNI1665" s="34"/>
      <c r="FNP1665" s="35"/>
      <c r="FNQ1665" s="34"/>
      <c r="FNX1665" s="35"/>
      <c r="FNY1665" s="34"/>
      <c r="FOF1665" s="35"/>
      <c r="FOG1665" s="34"/>
      <c r="FON1665" s="35"/>
      <c r="FOO1665" s="34"/>
      <c r="FOV1665" s="35"/>
      <c r="FOW1665" s="34"/>
      <c r="FPD1665" s="35"/>
      <c r="FPE1665" s="34"/>
      <c r="FPL1665" s="35"/>
      <c r="FPM1665" s="34"/>
      <c r="FPT1665" s="35"/>
      <c r="FPU1665" s="34"/>
      <c r="FQB1665" s="35"/>
      <c r="FQC1665" s="34"/>
      <c r="FQJ1665" s="35"/>
      <c r="FQK1665" s="34"/>
      <c r="FQR1665" s="35"/>
      <c r="FQS1665" s="34"/>
      <c r="FQZ1665" s="35"/>
      <c r="FRA1665" s="34"/>
      <c r="FRH1665" s="35"/>
      <c r="FRI1665" s="34"/>
      <c r="FRP1665" s="35"/>
      <c r="FRQ1665" s="34"/>
      <c r="FRX1665" s="35"/>
      <c r="FRY1665" s="34"/>
      <c r="FSF1665" s="35"/>
      <c r="FSG1665" s="34"/>
      <c r="FSN1665" s="35"/>
      <c r="FSO1665" s="34"/>
      <c r="FSV1665" s="35"/>
      <c r="FSW1665" s="34"/>
      <c r="FTD1665" s="35"/>
      <c r="FTE1665" s="34"/>
      <c r="FTL1665" s="35"/>
      <c r="FTM1665" s="34"/>
      <c r="FTT1665" s="35"/>
      <c r="FTU1665" s="34"/>
      <c r="FUB1665" s="35"/>
      <c r="FUC1665" s="34"/>
      <c r="FUJ1665" s="35"/>
      <c r="FUK1665" s="34"/>
      <c r="FUR1665" s="35"/>
      <c r="FUS1665" s="34"/>
      <c r="FUZ1665" s="35"/>
      <c r="FVA1665" s="34"/>
      <c r="FVH1665" s="35"/>
      <c r="FVI1665" s="34"/>
      <c r="FVP1665" s="35"/>
      <c r="FVQ1665" s="34"/>
      <c r="FVX1665" s="35"/>
      <c r="FVY1665" s="34"/>
      <c r="FWF1665" s="35"/>
      <c r="FWG1665" s="34"/>
      <c r="FWN1665" s="35"/>
      <c r="FWO1665" s="34"/>
      <c r="FWV1665" s="35"/>
      <c r="FWW1665" s="34"/>
      <c r="FXD1665" s="35"/>
      <c r="FXE1665" s="34"/>
      <c r="FXL1665" s="35"/>
      <c r="FXM1665" s="34"/>
      <c r="FXT1665" s="35"/>
      <c r="FXU1665" s="34"/>
      <c r="FYB1665" s="35"/>
      <c r="FYC1665" s="34"/>
      <c r="FYJ1665" s="35"/>
      <c r="FYK1665" s="34"/>
      <c r="FYR1665" s="35"/>
      <c r="FYS1665" s="34"/>
      <c r="FYZ1665" s="35"/>
      <c r="FZA1665" s="34"/>
      <c r="FZH1665" s="35"/>
      <c r="FZI1665" s="34"/>
      <c r="FZP1665" s="35"/>
      <c r="FZQ1665" s="34"/>
      <c r="FZX1665" s="35"/>
      <c r="FZY1665" s="34"/>
      <c r="GAF1665" s="35"/>
      <c r="GAG1665" s="34"/>
      <c r="GAN1665" s="35"/>
      <c r="GAO1665" s="34"/>
      <c r="GAV1665" s="35"/>
      <c r="GAW1665" s="34"/>
      <c r="GBD1665" s="35"/>
      <c r="GBE1665" s="34"/>
      <c r="GBL1665" s="35"/>
      <c r="GBM1665" s="34"/>
      <c r="GBT1665" s="35"/>
      <c r="GBU1665" s="34"/>
      <c r="GCB1665" s="35"/>
      <c r="GCC1665" s="34"/>
      <c r="GCJ1665" s="35"/>
      <c r="GCK1665" s="34"/>
      <c r="GCR1665" s="35"/>
      <c r="GCS1665" s="34"/>
      <c r="GCZ1665" s="35"/>
      <c r="GDA1665" s="34"/>
      <c r="GDH1665" s="35"/>
      <c r="GDI1665" s="34"/>
      <c r="GDP1665" s="35"/>
      <c r="GDQ1665" s="34"/>
      <c r="GDX1665" s="35"/>
      <c r="GDY1665" s="34"/>
      <c r="GEF1665" s="35"/>
      <c r="GEG1665" s="34"/>
      <c r="GEN1665" s="35"/>
      <c r="GEO1665" s="34"/>
      <c r="GEV1665" s="35"/>
      <c r="GEW1665" s="34"/>
      <c r="GFD1665" s="35"/>
      <c r="GFE1665" s="34"/>
      <c r="GFL1665" s="35"/>
      <c r="GFM1665" s="34"/>
      <c r="GFT1665" s="35"/>
      <c r="GFU1665" s="34"/>
      <c r="GGB1665" s="35"/>
      <c r="GGC1665" s="34"/>
      <c r="GGJ1665" s="35"/>
      <c r="GGK1665" s="34"/>
      <c r="GGR1665" s="35"/>
      <c r="GGS1665" s="34"/>
      <c r="GGZ1665" s="35"/>
      <c r="GHA1665" s="34"/>
      <c r="GHH1665" s="35"/>
      <c r="GHI1665" s="34"/>
      <c r="GHP1665" s="35"/>
      <c r="GHQ1665" s="34"/>
      <c r="GHX1665" s="35"/>
      <c r="GHY1665" s="34"/>
      <c r="GIF1665" s="35"/>
      <c r="GIG1665" s="34"/>
      <c r="GIN1665" s="35"/>
      <c r="GIO1665" s="34"/>
      <c r="GIV1665" s="35"/>
      <c r="GIW1665" s="34"/>
      <c r="GJD1665" s="35"/>
      <c r="GJE1665" s="34"/>
      <c r="GJL1665" s="35"/>
      <c r="GJM1665" s="34"/>
      <c r="GJT1665" s="35"/>
      <c r="GJU1665" s="34"/>
      <c r="GKB1665" s="35"/>
      <c r="GKC1665" s="34"/>
      <c r="GKJ1665" s="35"/>
      <c r="GKK1665" s="34"/>
      <c r="GKR1665" s="35"/>
      <c r="GKS1665" s="34"/>
      <c r="GKZ1665" s="35"/>
      <c r="GLA1665" s="34"/>
      <c r="GLH1665" s="35"/>
      <c r="GLI1665" s="34"/>
      <c r="GLP1665" s="35"/>
      <c r="GLQ1665" s="34"/>
      <c r="GLX1665" s="35"/>
      <c r="GLY1665" s="34"/>
      <c r="GMF1665" s="35"/>
      <c r="GMG1665" s="34"/>
      <c r="GMN1665" s="35"/>
      <c r="GMO1665" s="34"/>
      <c r="GMV1665" s="35"/>
      <c r="GMW1665" s="34"/>
      <c r="GND1665" s="35"/>
      <c r="GNE1665" s="34"/>
      <c r="GNL1665" s="35"/>
      <c r="GNM1665" s="34"/>
      <c r="GNT1665" s="35"/>
      <c r="GNU1665" s="34"/>
      <c r="GOB1665" s="35"/>
      <c r="GOC1665" s="34"/>
      <c r="GOJ1665" s="35"/>
      <c r="GOK1665" s="34"/>
      <c r="GOR1665" s="35"/>
      <c r="GOS1665" s="34"/>
      <c r="GOZ1665" s="35"/>
      <c r="GPA1665" s="34"/>
      <c r="GPH1665" s="35"/>
      <c r="GPI1665" s="34"/>
      <c r="GPP1665" s="35"/>
      <c r="GPQ1665" s="34"/>
      <c r="GPX1665" s="35"/>
      <c r="GPY1665" s="34"/>
      <c r="GQF1665" s="35"/>
      <c r="GQG1665" s="34"/>
      <c r="GQN1665" s="35"/>
      <c r="GQO1665" s="34"/>
      <c r="GQV1665" s="35"/>
      <c r="GQW1665" s="34"/>
      <c r="GRD1665" s="35"/>
      <c r="GRE1665" s="34"/>
      <c r="GRL1665" s="35"/>
      <c r="GRM1665" s="34"/>
      <c r="GRT1665" s="35"/>
      <c r="GRU1665" s="34"/>
      <c r="GSB1665" s="35"/>
      <c r="GSC1665" s="34"/>
      <c r="GSJ1665" s="35"/>
      <c r="GSK1665" s="34"/>
      <c r="GSR1665" s="35"/>
      <c r="GSS1665" s="34"/>
      <c r="GSZ1665" s="35"/>
      <c r="GTA1665" s="34"/>
      <c r="GTH1665" s="35"/>
      <c r="GTI1665" s="34"/>
      <c r="GTP1665" s="35"/>
      <c r="GTQ1665" s="34"/>
      <c r="GTX1665" s="35"/>
      <c r="GTY1665" s="34"/>
      <c r="GUF1665" s="35"/>
      <c r="GUG1665" s="34"/>
      <c r="GUN1665" s="35"/>
      <c r="GUO1665" s="34"/>
      <c r="GUV1665" s="35"/>
      <c r="GUW1665" s="34"/>
      <c r="GVD1665" s="35"/>
      <c r="GVE1665" s="34"/>
      <c r="GVL1665" s="35"/>
      <c r="GVM1665" s="34"/>
      <c r="GVT1665" s="35"/>
      <c r="GVU1665" s="34"/>
      <c r="GWB1665" s="35"/>
      <c r="GWC1665" s="34"/>
      <c r="GWJ1665" s="35"/>
      <c r="GWK1665" s="34"/>
      <c r="GWR1665" s="35"/>
      <c r="GWS1665" s="34"/>
      <c r="GWZ1665" s="35"/>
      <c r="GXA1665" s="34"/>
      <c r="GXH1665" s="35"/>
      <c r="GXI1665" s="34"/>
      <c r="GXP1665" s="35"/>
      <c r="GXQ1665" s="34"/>
      <c r="GXX1665" s="35"/>
      <c r="GXY1665" s="34"/>
      <c r="GYF1665" s="35"/>
      <c r="GYG1665" s="34"/>
      <c r="GYN1665" s="35"/>
      <c r="GYO1665" s="34"/>
      <c r="GYV1665" s="35"/>
      <c r="GYW1665" s="34"/>
      <c r="GZD1665" s="35"/>
      <c r="GZE1665" s="34"/>
      <c r="GZL1665" s="35"/>
      <c r="GZM1665" s="34"/>
      <c r="GZT1665" s="35"/>
      <c r="GZU1665" s="34"/>
      <c r="HAB1665" s="35"/>
      <c r="HAC1665" s="34"/>
      <c r="HAJ1665" s="35"/>
      <c r="HAK1665" s="34"/>
      <c r="HAR1665" s="35"/>
      <c r="HAS1665" s="34"/>
      <c r="HAZ1665" s="35"/>
      <c r="HBA1665" s="34"/>
      <c r="HBH1665" s="35"/>
      <c r="HBI1665" s="34"/>
      <c r="HBP1665" s="35"/>
      <c r="HBQ1665" s="34"/>
      <c r="HBX1665" s="35"/>
      <c r="HBY1665" s="34"/>
      <c r="HCF1665" s="35"/>
      <c r="HCG1665" s="34"/>
      <c r="HCN1665" s="35"/>
      <c r="HCO1665" s="34"/>
      <c r="HCV1665" s="35"/>
      <c r="HCW1665" s="34"/>
      <c r="HDD1665" s="35"/>
      <c r="HDE1665" s="34"/>
      <c r="HDL1665" s="35"/>
      <c r="HDM1665" s="34"/>
      <c r="HDT1665" s="35"/>
      <c r="HDU1665" s="34"/>
      <c r="HEB1665" s="35"/>
      <c r="HEC1665" s="34"/>
      <c r="HEJ1665" s="35"/>
      <c r="HEK1665" s="34"/>
      <c r="HER1665" s="35"/>
      <c r="HES1665" s="34"/>
      <c r="HEZ1665" s="35"/>
      <c r="HFA1665" s="34"/>
      <c r="HFH1665" s="35"/>
      <c r="HFI1665" s="34"/>
      <c r="HFP1665" s="35"/>
      <c r="HFQ1665" s="34"/>
      <c r="HFX1665" s="35"/>
      <c r="HFY1665" s="34"/>
      <c r="HGF1665" s="35"/>
      <c r="HGG1665" s="34"/>
      <c r="HGN1665" s="35"/>
      <c r="HGO1665" s="34"/>
      <c r="HGV1665" s="35"/>
      <c r="HGW1665" s="34"/>
      <c r="HHD1665" s="35"/>
      <c r="HHE1665" s="34"/>
      <c r="HHL1665" s="35"/>
      <c r="HHM1665" s="34"/>
      <c r="HHT1665" s="35"/>
      <c r="HHU1665" s="34"/>
      <c r="HIB1665" s="35"/>
      <c r="HIC1665" s="34"/>
      <c r="HIJ1665" s="35"/>
      <c r="HIK1665" s="34"/>
      <c r="HIR1665" s="35"/>
      <c r="HIS1665" s="34"/>
      <c r="HIZ1665" s="35"/>
      <c r="HJA1665" s="34"/>
      <c r="HJH1665" s="35"/>
      <c r="HJI1665" s="34"/>
      <c r="HJP1665" s="35"/>
      <c r="HJQ1665" s="34"/>
      <c r="HJX1665" s="35"/>
      <c r="HJY1665" s="34"/>
      <c r="HKF1665" s="35"/>
      <c r="HKG1665" s="34"/>
      <c r="HKN1665" s="35"/>
      <c r="HKO1665" s="34"/>
      <c r="HKV1665" s="35"/>
      <c r="HKW1665" s="34"/>
      <c r="HLD1665" s="35"/>
      <c r="HLE1665" s="34"/>
      <c r="HLL1665" s="35"/>
      <c r="HLM1665" s="34"/>
      <c r="HLT1665" s="35"/>
      <c r="HLU1665" s="34"/>
      <c r="HMB1665" s="35"/>
      <c r="HMC1665" s="34"/>
      <c r="HMJ1665" s="35"/>
      <c r="HMK1665" s="34"/>
      <c r="HMR1665" s="35"/>
      <c r="HMS1665" s="34"/>
      <c r="HMZ1665" s="35"/>
      <c r="HNA1665" s="34"/>
      <c r="HNH1665" s="35"/>
      <c r="HNI1665" s="34"/>
      <c r="HNP1665" s="35"/>
      <c r="HNQ1665" s="34"/>
      <c r="HNX1665" s="35"/>
      <c r="HNY1665" s="34"/>
      <c r="HOF1665" s="35"/>
      <c r="HOG1665" s="34"/>
      <c r="HON1665" s="35"/>
      <c r="HOO1665" s="34"/>
      <c r="HOV1665" s="35"/>
      <c r="HOW1665" s="34"/>
      <c r="HPD1665" s="35"/>
      <c r="HPE1665" s="34"/>
      <c r="HPL1665" s="35"/>
      <c r="HPM1665" s="34"/>
      <c r="HPT1665" s="35"/>
      <c r="HPU1665" s="34"/>
      <c r="HQB1665" s="35"/>
      <c r="HQC1665" s="34"/>
      <c r="HQJ1665" s="35"/>
      <c r="HQK1665" s="34"/>
      <c r="HQR1665" s="35"/>
      <c r="HQS1665" s="34"/>
      <c r="HQZ1665" s="35"/>
      <c r="HRA1665" s="34"/>
      <c r="HRH1665" s="35"/>
      <c r="HRI1665" s="34"/>
      <c r="HRP1665" s="35"/>
      <c r="HRQ1665" s="34"/>
      <c r="HRX1665" s="35"/>
      <c r="HRY1665" s="34"/>
      <c r="HSF1665" s="35"/>
      <c r="HSG1665" s="34"/>
      <c r="HSN1665" s="35"/>
      <c r="HSO1665" s="34"/>
      <c r="HSV1665" s="35"/>
      <c r="HSW1665" s="34"/>
      <c r="HTD1665" s="35"/>
      <c r="HTE1665" s="34"/>
      <c r="HTL1665" s="35"/>
      <c r="HTM1665" s="34"/>
      <c r="HTT1665" s="35"/>
      <c r="HTU1665" s="34"/>
      <c r="HUB1665" s="35"/>
      <c r="HUC1665" s="34"/>
      <c r="HUJ1665" s="35"/>
      <c r="HUK1665" s="34"/>
      <c r="HUR1665" s="35"/>
      <c r="HUS1665" s="34"/>
      <c r="HUZ1665" s="35"/>
      <c r="HVA1665" s="34"/>
      <c r="HVH1665" s="35"/>
      <c r="HVI1665" s="34"/>
      <c r="HVP1665" s="35"/>
      <c r="HVQ1665" s="34"/>
      <c r="HVX1665" s="35"/>
      <c r="HVY1665" s="34"/>
      <c r="HWF1665" s="35"/>
      <c r="HWG1665" s="34"/>
      <c r="HWN1665" s="35"/>
      <c r="HWO1665" s="34"/>
      <c r="HWV1665" s="35"/>
      <c r="HWW1665" s="34"/>
      <c r="HXD1665" s="35"/>
      <c r="HXE1665" s="34"/>
      <c r="HXL1665" s="35"/>
      <c r="HXM1665" s="34"/>
      <c r="HXT1665" s="35"/>
      <c r="HXU1665" s="34"/>
      <c r="HYB1665" s="35"/>
      <c r="HYC1665" s="34"/>
      <c r="HYJ1665" s="35"/>
      <c r="HYK1665" s="34"/>
      <c r="HYR1665" s="35"/>
      <c r="HYS1665" s="34"/>
      <c r="HYZ1665" s="35"/>
      <c r="HZA1665" s="34"/>
      <c r="HZH1665" s="35"/>
      <c r="HZI1665" s="34"/>
      <c r="HZP1665" s="35"/>
      <c r="HZQ1665" s="34"/>
      <c r="HZX1665" s="35"/>
      <c r="HZY1665" s="34"/>
      <c r="IAF1665" s="35"/>
      <c r="IAG1665" s="34"/>
      <c r="IAN1665" s="35"/>
      <c r="IAO1665" s="34"/>
      <c r="IAV1665" s="35"/>
      <c r="IAW1665" s="34"/>
      <c r="IBD1665" s="35"/>
      <c r="IBE1665" s="34"/>
      <c r="IBL1665" s="35"/>
      <c r="IBM1665" s="34"/>
      <c r="IBT1665" s="35"/>
      <c r="IBU1665" s="34"/>
      <c r="ICB1665" s="35"/>
      <c r="ICC1665" s="34"/>
      <c r="ICJ1665" s="35"/>
      <c r="ICK1665" s="34"/>
      <c r="ICR1665" s="35"/>
      <c r="ICS1665" s="34"/>
      <c r="ICZ1665" s="35"/>
      <c r="IDA1665" s="34"/>
      <c r="IDH1665" s="35"/>
      <c r="IDI1665" s="34"/>
      <c r="IDP1665" s="35"/>
      <c r="IDQ1665" s="34"/>
      <c r="IDX1665" s="35"/>
      <c r="IDY1665" s="34"/>
      <c r="IEF1665" s="35"/>
      <c r="IEG1665" s="34"/>
      <c r="IEN1665" s="35"/>
      <c r="IEO1665" s="34"/>
      <c r="IEV1665" s="35"/>
      <c r="IEW1665" s="34"/>
      <c r="IFD1665" s="35"/>
      <c r="IFE1665" s="34"/>
      <c r="IFL1665" s="35"/>
      <c r="IFM1665" s="34"/>
      <c r="IFT1665" s="35"/>
      <c r="IFU1665" s="34"/>
      <c r="IGB1665" s="35"/>
      <c r="IGC1665" s="34"/>
      <c r="IGJ1665" s="35"/>
      <c r="IGK1665" s="34"/>
      <c r="IGR1665" s="35"/>
      <c r="IGS1665" s="34"/>
      <c r="IGZ1665" s="35"/>
      <c r="IHA1665" s="34"/>
      <c r="IHH1665" s="35"/>
      <c r="IHI1665" s="34"/>
      <c r="IHP1665" s="35"/>
      <c r="IHQ1665" s="34"/>
      <c r="IHX1665" s="35"/>
      <c r="IHY1665" s="34"/>
      <c r="IIF1665" s="35"/>
      <c r="IIG1665" s="34"/>
      <c r="IIN1665" s="35"/>
      <c r="IIO1665" s="34"/>
      <c r="IIV1665" s="35"/>
      <c r="IIW1665" s="34"/>
      <c r="IJD1665" s="35"/>
      <c r="IJE1665" s="34"/>
      <c r="IJL1665" s="35"/>
      <c r="IJM1665" s="34"/>
      <c r="IJT1665" s="35"/>
      <c r="IJU1665" s="34"/>
      <c r="IKB1665" s="35"/>
      <c r="IKC1665" s="34"/>
      <c r="IKJ1665" s="35"/>
      <c r="IKK1665" s="34"/>
      <c r="IKR1665" s="35"/>
      <c r="IKS1665" s="34"/>
      <c r="IKZ1665" s="35"/>
      <c r="ILA1665" s="34"/>
      <c r="ILH1665" s="35"/>
      <c r="ILI1665" s="34"/>
      <c r="ILP1665" s="35"/>
      <c r="ILQ1665" s="34"/>
      <c r="ILX1665" s="35"/>
      <c r="ILY1665" s="34"/>
      <c r="IMF1665" s="35"/>
      <c r="IMG1665" s="34"/>
      <c r="IMN1665" s="35"/>
      <c r="IMO1665" s="34"/>
      <c r="IMV1665" s="35"/>
      <c r="IMW1665" s="34"/>
      <c r="IND1665" s="35"/>
      <c r="INE1665" s="34"/>
      <c r="INL1665" s="35"/>
      <c r="INM1665" s="34"/>
      <c r="INT1665" s="35"/>
      <c r="INU1665" s="34"/>
      <c r="IOB1665" s="35"/>
      <c r="IOC1665" s="34"/>
      <c r="IOJ1665" s="35"/>
      <c r="IOK1665" s="34"/>
      <c r="IOR1665" s="35"/>
      <c r="IOS1665" s="34"/>
      <c r="IOZ1665" s="35"/>
      <c r="IPA1665" s="34"/>
      <c r="IPH1665" s="35"/>
      <c r="IPI1665" s="34"/>
      <c r="IPP1665" s="35"/>
      <c r="IPQ1665" s="34"/>
      <c r="IPX1665" s="35"/>
      <c r="IPY1665" s="34"/>
      <c r="IQF1665" s="35"/>
      <c r="IQG1665" s="34"/>
      <c r="IQN1665" s="35"/>
      <c r="IQO1665" s="34"/>
      <c r="IQV1665" s="35"/>
      <c r="IQW1665" s="34"/>
      <c r="IRD1665" s="35"/>
      <c r="IRE1665" s="34"/>
      <c r="IRL1665" s="35"/>
      <c r="IRM1665" s="34"/>
      <c r="IRT1665" s="35"/>
      <c r="IRU1665" s="34"/>
      <c r="ISB1665" s="35"/>
      <c r="ISC1665" s="34"/>
      <c r="ISJ1665" s="35"/>
      <c r="ISK1665" s="34"/>
      <c r="ISR1665" s="35"/>
      <c r="ISS1665" s="34"/>
      <c r="ISZ1665" s="35"/>
      <c r="ITA1665" s="34"/>
      <c r="ITH1665" s="35"/>
      <c r="ITI1665" s="34"/>
      <c r="ITP1665" s="35"/>
      <c r="ITQ1665" s="34"/>
      <c r="ITX1665" s="35"/>
      <c r="ITY1665" s="34"/>
      <c r="IUF1665" s="35"/>
      <c r="IUG1665" s="34"/>
      <c r="IUN1665" s="35"/>
      <c r="IUO1665" s="34"/>
      <c r="IUV1665" s="35"/>
      <c r="IUW1665" s="34"/>
      <c r="IVD1665" s="35"/>
      <c r="IVE1665" s="34"/>
      <c r="IVL1665" s="35"/>
      <c r="IVM1665" s="34"/>
      <c r="IVT1665" s="35"/>
      <c r="IVU1665" s="34"/>
      <c r="IWB1665" s="35"/>
      <c r="IWC1665" s="34"/>
      <c r="IWJ1665" s="35"/>
      <c r="IWK1665" s="34"/>
      <c r="IWR1665" s="35"/>
      <c r="IWS1665" s="34"/>
      <c r="IWZ1665" s="35"/>
      <c r="IXA1665" s="34"/>
      <c r="IXH1665" s="35"/>
      <c r="IXI1665" s="34"/>
      <c r="IXP1665" s="35"/>
      <c r="IXQ1665" s="34"/>
      <c r="IXX1665" s="35"/>
      <c r="IXY1665" s="34"/>
      <c r="IYF1665" s="35"/>
      <c r="IYG1665" s="34"/>
      <c r="IYN1665" s="35"/>
      <c r="IYO1665" s="34"/>
      <c r="IYV1665" s="35"/>
      <c r="IYW1665" s="34"/>
      <c r="IZD1665" s="35"/>
      <c r="IZE1665" s="34"/>
      <c r="IZL1665" s="35"/>
      <c r="IZM1665" s="34"/>
      <c r="IZT1665" s="35"/>
      <c r="IZU1665" s="34"/>
      <c r="JAB1665" s="35"/>
      <c r="JAC1665" s="34"/>
      <c r="JAJ1665" s="35"/>
      <c r="JAK1665" s="34"/>
      <c r="JAR1665" s="35"/>
      <c r="JAS1665" s="34"/>
      <c r="JAZ1665" s="35"/>
      <c r="JBA1665" s="34"/>
      <c r="JBH1665" s="35"/>
      <c r="JBI1665" s="34"/>
      <c r="JBP1665" s="35"/>
      <c r="JBQ1665" s="34"/>
      <c r="JBX1665" s="35"/>
      <c r="JBY1665" s="34"/>
      <c r="JCF1665" s="35"/>
      <c r="JCG1665" s="34"/>
      <c r="JCN1665" s="35"/>
      <c r="JCO1665" s="34"/>
      <c r="JCV1665" s="35"/>
      <c r="JCW1665" s="34"/>
      <c r="JDD1665" s="35"/>
      <c r="JDE1665" s="34"/>
      <c r="JDL1665" s="35"/>
      <c r="JDM1665" s="34"/>
      <c r="JDT1665" s="35"/>
      <c r="JDU1665" s="34"/>
      <c r="JEB1665" s="35"/>
      <c r="JEC1665" s="34"/>
      <c r="JEJ1665" s="35"/>
      <c r="JEK1665" s="34"/>
      <c r="JER1665" s="35"/>
      <c r="JES1665" s="34"/>
      <c r="JEZ1665" s="35"/>
      <c r="JFA1665" s="34"/>
      <c r="JFH1665" s="35"/>
      <c r="JFI1665" s="34"/>
      <c r="JFP1665" s="35"/>
      <c r="JFQ1665" s="34"/>
      <c r="JFX1665" s="35"/>
      <c r="JFY1665" s="34"/>
      <c r="JGF1665" s="35"/>
      <c r="JGG1665" s="34"/>
      <c r="JGN1665" s="35"/>
      <c r="JGO1665" s="34"/>
      <c r="JGV1665" s="35"/>
      <c r="JGW1665" s="34"/>
      <c r="JHD1665" s="35"/>
      <c r="JHE1665" s="34"/>
      <c r="JHL1665" s="35"/>
      <c r="JHM1665" s="34"/>
      <c r="JHT1665" s="35"/>
      <c r="JHU1665" s="34"/>
      <c r="JIB1665" s="35"/>
      <c r="JIC1665" s="34"/>
      <c r="JIJ1665" s="35"/>
      <c r="JIK1665" s="34"/>
      <c r="JIR1665" s="35"/>
      <c r="JIS1665" s="34"/>
      <c r="JIZ1665" s="35"/>
      <c r="JJA1665" s="34"/>
      <c r="JJH1665" s="35"/>
      <c r="JJI1665" s="34"/>
      <c r="JJP1665" s="35"/>
      <c r="JJQ1665" s="34"/>
      <c r="JJX1665" s="35"/>
      <c r="JJY1665" s="34"/>
      <c r="JKF1665" s="35"/>
      <c r="JKG1665" s="34"/>
      <c r="JKN1665" s="35"/>
      <c r="JKO1665" s="34"/>
      <c r="JKV1665" s="35"/>
      <c r="JKW1665" s="34"/>
      <c r="JLD1665" s="35"/>
      <c r="JLE1665" s="34"/>
      <c r="JLL1665" s="35"/>
      <c r="JLM1665" s="34"/>
      <c r="JLT1665" s="35"/>
      <c r="JLU1665" s="34"/>
      <c r="JMB1665" s="35"/>
      <c r="JMC1665" s="34"/>
      <c r="JMJ1665" s="35"/>
      <c r="JMK1665" s="34"/>
      <c r="JMR1665" s="35"/>
      <c r="JMS1665" s="34"/>
      <c r="JMZ1665" s="35"/>
      <c r="JNA1665" s="34"/>
      <c r="JNH1665" s="35"/>
      <c r="JNI1665" s="34"/>
      <c r="JNP1665" s="35"/>
      <c r="JNQ1665" s="34"/>
      <c r="JNX1665" s="35"/>
      <c r="JNY1665" s="34"/>
      <c r="JOF1665" s="35"/>
      <c r="JOG1665" s="34"/>
      <c r="JON1665" s="35"/>
      <c r="JOO1665" s="34"/>
      <c r="JOV1665" s="35"/>
      <c r="JOW1665" s="34"/>
      <c r="JPD1665" s="35"/>
      <c r="JPE1665" s="34"/>
      <c r="JPL1665" s="35"/>
      <c r="JPM1665" s="34"/>
      <c r="JPT1665" s="35"/>
      <c r="JPU1665" s="34"/>
      <c r="JQB1665" s="35"/>
      <c r="JQC1665" s="34"/>
      <c r="JQJ1665" s="35"/>
      <c r="JQK1665" s="34"/>
      <c r="JQR1665" s="35"/>
      <c r="JQS1665" s="34"/>
      <c r="JQZ1665" s="35"/>
      <c r="JRA1665" s="34"/>
      <c r="JRH1665" s="35"/>
      <c r="JRI1665" s="34"/>
      <c r="JRP1665" s="35"/>
      <c r="JRQ1665" s="34"/>
      <c r="JRX1665" s="35"/>
      <c r="JRY1665" s="34"/>
      <c r="JSF1665" s="35"/>
      <c r="JSG1665" s="34"/>
      <c r="JSN1665" s="35"/>
      <c r="JSO1665" s="34"/>
      <c r="JSV1665" s="35"/>
      <c r="JSW1665" s="34"/>
      <c r="JTD1665" s="35"/>
      <c r="JTE1665" s="34"/>
      <c r="JTL1665" s="35"/>
      <c r="JTM1665" s="34"/>
      <c r="JTT1665" s="35"/>
      <c r="JTU1665" s="34"/>
      <c r="JUB1665" s="35"/>
      <c r="JUC1665" s="34"/>
      <c r="JUJ1665" s="35"/>
      <c r="JUK1665" s="34"/>
      <c r="JUR1665" s="35"/>
      <c r="JUS1665" s="34"/>
      <c r="JUZ1665" s="35"/>
      <c r="JVA1665" s="34"/>
      <c r="JVH1665" s="35"/>
      <c r="JVI1665" s="34"/>
      <c r="JVP1665" s="35"/>
      <c r="JVQ1665" s="34"/>
      <c r="JVX1665" s="35"/>
      <c r="JVY1665" s="34"/>
      <c r="JWF1665" s="35"/>
      <c r="JWG1665" s="34"/>
      <c r="JWN1665" s="35"/>
      <c r="JWO1665" s="34"/>
      <c r="JWV1665" s="35"/>
      <c r="JWW1665" s="34"/>
      <c r="JXD1665" s="35"/>
      <c r="JXE1665" s="34"/>
      <c r="JXL1665" s="35"/>
      <c r="JXM1665" s="34"/>
      <c r="JXT1665" s="35"/>
      <c r="JXU1665" s="34"/>
      <c r="JYB1665" s="35"/>
      <c r="JYC1665" s="34"/>
      <c r="JYJ1665" s="35"/>
      <c r="JYK1665" s="34"/>
      <c r="JYR1665" s="35"/>
      <c r="JYS1665" s="34"/>
      <c r="JYZ1665" s="35"/>
      <c r="JZA1665" s="34"/>
      <c r="JZH1665" s="35"/>
      <c r="JZI1665" s="34"/>
      <c r="JZP1665" s="35"/>
      <c r="JZQ1665" s="34"/>
      <c r="JZX1665" s="35"/>
      <c r="JZY1665" s="34"/>
      <c r="KAF1665" s="35"/>
      <c r="KAG1665" s="34"/>
      <c r="KAN1665" s="35"/>
      <c r="KAO1665" s="34"/>
      <c r="KAV1665" s="35"/>
      <c r="KAW1665" s="34"/>
      <c r="KBD1665" s="35"/>
      <c r="KBE1665" s="34"/>
      <c r="KBL1665" s="35"/>
      <c r="KBM1665" s="34"/>
      <c r="KBT1665" s="35"/>
      <c r="KBU1665" s="34"/>
      <c r="KCB1665" s="35"/>
      <c r="KCC1665" s="34"/>
      <c r="KCJ1665" s="35"/>
      <c r="KCK1665" s="34"/>
      <c r="KCR1665" s="35"/>
      <c r="KCS1665" s="34"/>
      <c r="KCZ1665" s="35"/>
      <c r="KDA1665" s="34"/>
      <c r="KDH1665" s="35"/>
      <c r="KDI1665" s="34"/>
      <c r="KDP1665" s="35"/>
      <c r="KDQ1665" s="34"/>
      <c r="KDX1665" s="35"/>
      <c r="KDY1665" s="34"/>
      <c r="KEF1665" s="35"/>
      <c r="KEG1665" s="34"/>
      <c r="KEN1665" s="35"/>
      <c r="KEO1665" s="34"/>
      <c r="KEV1665" s="35"/>
      <c r="KEW1665" s="34"/>
      <c r="KFD1665" s="35"/>
      <c r="KFE1665" s="34"/>
      <c r="KFL1665" s="35"/>
      <c r="KFM1665" s="34"/>
      <c r="KFT1665" s="35"/>
      <c r="KFU1665" s="34"/>
      <c r="KGB1665" s="35"/>
      <c r="KGC1665" s="34"/>
      <c r="KGJ1665" s="35"/>
      <c r="KGK1665" s="34"/>
      <c r="KGR1665" s="35"/>
      <c r="KGS1665" s="34"/>
      <c r="KGZ1665" s="35"/>
      <c r="KHA1665" s="34"/>
      <c r="KHH1665" s="35"/>
      <c r="KHI1665" s="34"/>
      <c r="KHP1665" s="35"/>
      <c r="KHQ1665" s="34"/>
      <c r="KHX1665" s="35"/>
      <c r="KHY1665" s="34"/>
      <c r="KIF1665" s="35"/>
      <c r="KIG1665" s="34"/>
      <c r="KIN1665" s="35"/>
      <c r="KIO1665" s="34"/>
      <c r="KIV1665" s="35"/>
      <c r="KIW1665" s="34"/>
      <c r="KJD1665" s="35"/>
      <c r="KJE1665" s="34"/>
      <c r="KJL1665" s="35"/>
      <c r="KJM1665" s="34"/>
      <c r="KJT1665" s="35"/>
      <c r="KJU1665" s="34"/>
      <c r="KKB1665" s="35"/>
      <c r="KKC1665" s="34"/>
      <c r="KKJ1665" s="35"/>
      <c r="KKK1665" s="34"/>
      <c r="KKR1665" s="35"/>
      <c r="KKS1665" s="34"/>
      <c r="KKZ1665" s="35"/>
      <c r="KLA1665" s="34"/>
      <c r="KLH1665" s="35"/>
      <c r="KLI1665" s="34"/>
      <c r="KLP1665" s="35"/>
      <c r="KLQ1665" s="34"/>
      <c r="KLX1665" s="35"/>
      <c r="KLY1665" s="34"/>
      <c r="KMF1665" s="35"/>
      <c r="KMG1665" s="34"/>
      <c r="KMN1665" s="35"/>
      <c r="KMO1665" s="34"/>
      <c r="KMV1665" s="35"/>
      <c r="KMW1665" s="34"/>
      <c r="KND1665" s="35"/>
      <c r="KNE1665" s="34"/>
      <c r="KNL1665" s="35"/>
      <c r="KNM1665" s="34"/>
      <c r="KNT1665" s="35"/>
      <c r="KNU1665" s="34"/>
      <c r="KOB1665" s="35"/>
      <c r="KOC1665" s="34"/>
      <c r="KOJ1665" s="35"/>
      <c r="KOK1665" s="34"/>
      <c r="KOR1665" s="35"/>
      <c r="KOS1665" s="34"/>
      <c r="KOZ1665" s="35"/>
      <c r="KPA1665" s="34"/>
      <c r="KPH1665" s="35"/>
      <c r="KPI1665" s="34"/>
      <c r="KPP1665" s="35"/>
      <c r="KPQ1665" s="34"/>
      <c r="KPX1665" s="35"/>
      <c r="KPY1665" s="34"/>
      <c r="KQF1665" s="35"/>
      <c r="KQG1665" s="34"/>
      <c r="KQN1665" s="35"/>
      <c r="KQO1665" s="34"/>
      <c r="KQV1665" s="35"/>
      <c r="KQW1665" s="34"/>
      <c r="KRD1665" s="35"/>
      <c r="KRE1665" s="34"/>
      <c r="KRL1665" s="35"/>
      <c r="KRM1665" s="34"/>
      <c r="KRT1665" s="35"/>
      <c r="KRU1665" s="34"/>
      <c r="KSB1665" s="35"/>
      <c r="KSC1665" s="34"/>
      <c r="KSJ1665" s="35"/>
      <c r="KSK1665" s="34"/>
      <c r="KSR1665" s="35"/>
      <c r="KSS1665" s="34"/>
      <c r="KSZ1665" s="35"/>
      <c r="KTA1665" s="34"/>
      <c r="KTH1665" s="35"/>
      <c r="KTI1665" s="34"/>
      <c r="KTP1665" s="35"/>
      <c r="KTQ1665" s="34"/>
      <c r="KTX1665" s="35"/>
      <c r="KTY1665" s="34"/>
      <c r="KUF1665" s="35"/>
      <c r="KUG1665" s="34"/>
      <c r="KUN1665" s="35"/>
      <c r="KUO1665" s="34"/>
      <c r="KUV1665" s="35"/>
      <c r="KUW1665" s="34"/>
      <c r="KVD1665" s="35"/>
      <c r="KVE1665" s="34"/>
      <c r="KVL1665" s="35"/>
      <c r="KVM1665" s="34"/>
      <c r="KVT1665" s="35"/>
      <c r="KVU1665" s="34"/>
      <c r="KWB1665" s="35"/>
      <c r="KWC1665" s="34"/>
      <c r="KWJ1665" s="35"/>
      <c r="KWK1665" s="34"/>
      <c r="KWR1665" s="35"/>
      <c r="KWS1665" s="34"/>
      <c r="KWZ1665" s="35"/>
      <c r="KXA1665" s="34"/>
      <c r="KXH1665" s="35"/>
      <c r="KXI1665" s="34"/>
      <c r="KXP1665" s="35"/>
      <c r="KXQ1665" s="34"/>
      <c r="KXX1665" s="35"/>
      <c r="KXY1665" s="34"/>
      <c r="KYF1665" s="35"/>
      <c r="KYG1665" s="34"/>
      <c r="KYN1665" s="35"/>
      <c r="KYO1665" s="34"/>
      <c r="KYV1665" s="35"/>
      <c r="KYW1665" s="34"/>
      <c r="KZD1665" s="35"/>
      <c r="KZE1665" s="34"/>
      <c r="KZL1665" s="35"/>
      <c r="KZM1665" s="34"/>
      <c r="KZT1665" s="35"/>
      <c r="KZU1665" s="34"/>
      <c r="LAB1665" s="35"/>
      <c r="LAC1665" s="34"/>
      <c r="LAJ1665" s="35"/>
      <c r="LAK1665" s="34"/>
      <c r="LAR1665" s="35"/>
      <c r="LAS1665" s="34"/>
      <c r="LAZ1665" s="35"/>
      <c r="LBA1665" s="34"/>
      <c r="LBH1665" s="35"/>
      <c r="LBI1665" s="34"/>
      <c r="LBP1665" s="35"/>
      <c r="LBQ1665" s="34"/>
      <c r="LBX1665" s="35"/>
      <c r="LBY1665" s="34"/>
      <c r="LCF1665" s="35"/>
      <c r="LCG1665" s="34"/>
      <c r="LCN1665" s="35"/>
      <c r="LCO1665" s="34"/>
      <c r="LCV1665" s="35"/>
      <c r="LCW1665" s="34"/>
      <c r="LDD1665" s="35"/>
      <c r="LDE1665" s="34"/>
      <c r="LDL1665" s="35"/>
      <c r="LDM1665" s="34"/>
      <c r="LDT1665" s="35"/>
      <c r="LDU1665" s="34"/>
      <c r="LEB1665" s="35"/>
      <c r="LEC1665" s="34"/>
      <c r="LEJ1665" s="35"/>
      <c r="LEK1665" s="34"/>
      <c r="LER1665" s="35"/>
      <c r="LES1665" s="34"/>
      <c r="LEZ1665" s="35"/>
      <c r="LFA1665" s="34"/>
      <c r="LFH1665" s="35"/>
      <c r="LFI1665" s="34"/>
      <c r="LFP1665" s="35"/>
      <c r="LFQ1665" s="34"/>
      <c r="LFX1665" s="35"/>
      <c r="LFY1665" s="34"/>
      <c r="LGF1665" s="35"/>
      <c r="LGG1665" s="34"/>
      <c r="LGN1665" s="35"/>
      <c r="LGO1665" s="34"/>
      <c r="LGV1665" s="35"/>
      <c r="LGW1665" s="34"/>
      <c r="LHD1665" s="35"/>
      <c r="LHE1665" s="34"/>
      <c r="LHL1665" s="35"/>
      <c r="LHM1665" s="34"/>
      <c r="LHT1665" s="35"/>
      <c r="LHU1665" s="34"/>
      <c r="LIB1665" s="35"/>
      <c r="LIC1665" s="34"/>
      <c r="LIJ1665" s="35"/>
      <c r="LIK1665" s="34"/>
      <c r="LIR1665" s="35"/>
      <c r="LIS1665" s="34"/>
      <c r="LIZ1665" s="35"/>
      <c r="LJA1665" s="34"/>
      <c r="LJH1665" s="35"/>
      <c r="LJI1665" s="34"/>
      <c r="LJP1665" s="35"/>
      <c r="LJQ1665" s="34"/>
      <c r="LJX1665" s="35"/>
      <c r="LJY1665" s="34"/>
      <c r="LKF1665" s="35"/>
      <c r="LKG1665" s="34"/>
      <c r="LKN1665" s="35"/>
      <c r="LKO1665" s="34"/>
      <c r="LKV1665" s="35"/>
      <c r="LKW1665" s="34"/>
      <c r="LLD1665" s="35"/>
      <c r="LLE1665" s="34"/>
      <c r="LLL1665" s="35"/>
      <c r="LLM1665" s="34"/>
      <c r="LLT1665" s="35"/>
      <c r="LLU1665" s="34"/>
      <c r="LMB1665" s="35"/>
      <c r="LMC1665" s="34"/>
      <c r="LMJ1665" s="35"/>
      <c r="LMK1665" s="34"/>
      <c r="LMR1665" s="35"/>
      <c r="LMS1665" s="34"/>
      <c r="LMZ1665" s="35"/>
      <c r="LNA1665" s="34"/>
      <c r="LNH1665" s="35"/>
      <c r="LNI1665" s="34"/>
      <c r="LNP1665" s="35"/>
      <c r="LNQ1665" s="34"/>
      <c r="LNX1665" s="35"/>
      <c r="LNY1665" s="34"/>
      <c r="LOF1665" s="35"/>
      <c r="LOG1665" s="34"/>
      <c r="LON1665" s="35"/>
      <c r="LOO1665" s="34"/>
      <c r="LOV1665" s="35"/>
      <c r="LOW1665" s="34"/>
      <c r="LPD1665" s="35"/>
      <c r="LPE1665" s="34"/>
      <c r="LPL1665" s="35"/>
      <c r="LPM1665" s="34"/>
      <c r="LPT1665" s="35"/>
      <c r="LPU1665" s="34"/>
      <c r="LQB1665" s="35"/>
      <c r="LQC1665" s="34"/>
      <c r="LQJ1665" s="35"/>
      <c r="LQK1665" s="34"/>
      <c r="LQR1665" s="35"/>
      <c r="LQS1665" s="34"/>
      <c r="LQZ1665" s="35"/>
      <c r="LRA1665" s="34"/>
      <c r="LRH1665" s="35"/>
      <c r="LRI1665" s="34"/>
      <c r="LRP1665" s="35"/>
      <c r="LRQ1665" s="34"/>
      <c r="LRX1665" s="35"/>
      <c r="LRY1665" s="34"/>
      <c r="LSF1665" s="35"/>
      <c r="LSG1665" s="34"/>
      <c r="LSN1665" s="35"/>
      <c r="LSO1665" s="34"/>
      <c r="LSV1665" s="35"/>
      <c r="LSW1665" s="34"/>
      <c r="LTD1665" s="35"/>
      <c r="LTE1665" s="34"/>
      <c r="LTL1665" s="35"/>
      <c r="LTM1665" s="34"/>
      <c r="LTT1665" s="35"/>
      <c r="LTU1665" s="34"/>
      <c r="LUB1665" s="35"/>
      <c r="LUC1665" s="34"/>
      <c r="LUJ1665" s="35"/>
      <c r="LUK1665" s="34"/>
      <c r="LUR1665" s="35"/>
      <c r="LUS1665" s="34"/>
      <c r="LUZ1665" s="35"/>
      <c r="LVA1665" s="34"/>
      <c r="LVH1665" s="35"/>
      <c r="LVI1665" s="34"/>
      <c r="LVP1665" s="35"/>
      <c r="LVQ1665" s="34"/>
      <c r="LVX1665" s="35"/>
      <c r="LVY1665" s="34"/>
      <c r="LWF1665" s="35"/>
      <c r="LWG1665" s="34"/>
      <c r="LWN1665" s="35"/>
      <c r="LWO1665" s="34"/>
      <c r="LWV1665" s="35"/>
      <c r="LWW1665" s="34"/>
      <c r="LXD1665" s="35"/>
      <c r="LXE1665" s="34"/>
      <c r="LXL1665" s="35"/>
      <c r="LXM1665" s="34"/>
      <c r="LXT1665" s="35"/>
      <c r="LXU1665" s="34"/>
      <c r="LYB1665" s="35"/>
      <c r="LYC1665" s="34"/>
      <c r="LYJ1665" s="35"/>
      <c r="LYK1665" s="34"/>
      <c r="LYR1665" s="35"/>
      <c r="LYS1665" s="34"/>
      <c r="LYZ1665" s="35"/>
      <c r="LZA1665" s="34"/>
      <c r="LZH1665" s="35"/>
      <c r="LZI1665" s="34"/>
      <c r="LZP1665" s="35"/>
      <c r="LZQ1665" s="34"/>
      <c r="LZX1665" s="35"/>
      <c r="LZY1665" s="34"/>
      <c r="MAF1665" s="35"/>
      <c r="MAG1665" s="34"/>
      <c r="MAN1665" s="35"/>
      <c r="MAO1665" s="34"/>
      <c r="MAV1665" s="35"/>
      <c r="MAW1665" s="34"/>
      <c r="MBD1665" s="35"/>
      <c r="MBE1665" s="34"/>
      <c r="MBL1665" s="35"/>
      <c r="MBM1665" s="34"/>
      <c r="MBT1665" s="35"/>
      <c r="MBU1665" s="34"/>
      <c r="MCB1665" s="35"/>
      <c r="MCC1665" s="34"/>
      <c r="MCJ1665" s="35"/>
      <c r="MCK1665" s="34"/>
      <c r="MCR1665" s="35"/>
      <c r="MCS1665" s="34"/>
      <c r="MCZ1665" s="35"/>
      <c r="MDA1665" s="34"/>
      <c r="MDH1665" s="35"/>
      <c r="MDI1665" s="34"/>
      <c r="MDP1665" s="35"/>
      <c r="MDQ1665" s="34"/>
      <c r="MDX1665" s="35"/>
      <c r="MDY1665" s="34"/>
      <c r="MEF1665" s="35"/>
      <c r="MEG1665" s="34"/>
      <c r="MEN1665" s="35"/>
      <c r="MEO1665" s="34"/>
      <c r="MEV1665" s="35"/>
      <c r="MEW1665" s="34"/>
      <c r="MFD1665" s="35"/>
      <c r="MFE1665" s="34"/>
      <c r="MFL1665" s="35"/>
      <c r="MFM1665" s="34"/>
      <c r="MFT1665" s="35"/>
      <c r="MFU1665" s="34"/>
      <c r="MGB1665" s="35"/>
      <c r="MGC1665" s="34"/>
      <c r="MGJ1665" s="35"/>
      <c r="MGK1665" s="34"/>
      <c r="MGR1665" s="35"/>
      <c r="MGS1665" s="34"/>
      <c r="MGZ1665" s="35"/>
      <c r="MHA1665" s="34"/>
      <c r="MHH1665" s="35"/>
      <c r="MHI1665" s="34"/>
      <c r="MHP1665" s="35"/>
      <c r="MHQ1665" s="34"/>
      <c r="MHX1665" s="35"/>
      <c r="MHY1665" s="34"/>
      <c r="MIF1665" s="35"/>
      <c r="MIG1665" s="34"/>
      <c r="MIN1665" s="35"/>
      <c r="MIO1665" s="34"/>
      <c r="MIV1665" s="35"/>
      <c r="MIW1665" s="34"/>
      <c r="MJD1665" s="35"/>
      <c r="MJE1665" s="34"/>
      <c r="MJL1665" s="35"/>
      <c r="MJM1665" s="34"/>
      <c r="MJT1665" s="35"/>
      <c r="MJU1665" s="34"/>
      <c r="MKB1665" s="35"/>
      <c r="MKC1665" s="34"/>
      <c r="MKJ1665" s="35"/>
      <c r="MKK1665" s="34"/>
      <c r="MKR1665" s="35"/>
      <c r="MKS1665" s="34"/>
      <c r="MKZ1665" s="35"/>
      <c r="MLA1665" s="34"/>
      <c r="MLH1665" s="35"/>
      <c r="MLI1665" s="34"/>
      <c r="MLP1665" s="35"/>
      <c r="MLQ1665" s="34"/>
      <c r="MLX1665" s="35"/>
      <c r="MLY1665" s="34"/>
      <c r="MMF1665" s="35"/>
      <c r="MMG1665" s="34"/>
      <c r="MMN1665" s="35"/>
      <c r="MMO1665" s="34"/>
      <c r="MMV1665" s="35"/>
      <c r="MMW1665" s="34"/>
      <c r="MND1665" s="35"/>
      <c r="MNE1665" s="34"/>
      <c r="MNL1665" s="35"/>
      <c r="MNM1665" s="34"/>
      <c r="MNT1665" s="35"/>
      <c r="MNU1665" s="34"/>
      <c r="MOB1665" s="35"/>
      <c r="MOC1665" s="34"/>
      <c r="MOJ1665" s="35"/>
      <c r="MOK1665" s="34"/>
      <c r="MOR1665" s="35"/>
      <c r="MOS1665" s="34"/>
      <c r="MOZ1665" s="35"/>
      <c r="MPA1665" s="34"/>
      <c r="MPH1665" s="35"/>
      <c r="MPI1665" s="34"/>
      <c r="MPP1665" s="35"/>
      <c r="MPQ1665" s="34"/>
      <c r="MPX1665" s="35"/>
      <c r="MPY1665" s="34"/>
      <c r="MQF1665" s="35"/>
      <c r="MQG1665" s="34"/>
      <c r="MQN1665" s="35"/>
      <c r="MQO1665" s="34"/>
      <c r="MQV1665" s="35"/>
      <c r="MQW1665" s="34"/>
      <c r="MRD1665" s="35"/>
      <c r="MRE1665" s="34"/>
      <c r="MRL1665" s="35"/>
      <c r="MRM1665" s="34"/>
      <c r="MRT1665" s="35"/>
      <c r="MRU1665" s="34"/>
      <c r="MSB1665" s="35"/>
      <c r="MSC1665" s="34"/>
      <c r="MSJ1665" s="35"/>
      <c r="MSK1665" s="34"/>
      <c r="MSR1665" s="35"/>
      <c r="MSS1665" s="34"/>
      <c r="MSZ1665" s="35"/>
      <c r="MTA1665" s="34"/>
      <c r="MTH1665" s="35"/>
      <c r="MTI1665" s="34"/>
      <c r="MTP1665" s="35"/>
      <c r="MTQ1665" s="34"/>
      <c r="MTX1665" s="35"/>
      <c r="MTY1665" s="34"/>
      <c r="MUF1665" s="35"/>
      <c r="MUG1665" s="34"/>
      <c r="MUN1665" s="35"/>
      <c r="MUO1665" s="34"/>
      <c r="MUV1665" s="35"/>
      <c r="MUW1665" s="34"/>
      <c r="MVD1665" s="35"/>
      <c r="MVE1665" s="34"/>
      <c r="MVL1665" s="35"/>
      <c r="MVM1665" s="34"/>
      <c r="MVT1665" s="35"/>
      <c r="MVU1665" s="34"/>
      <c r="MWB1665" s="35"/>
      <c r="MWC1665" s="34"/>
      <c r="MWJ1665" s="35"/>
      <c r="MWK1665" s="34"/>
      <c r="MWR1665" s="35"/>
      <c r="MWS1665" s="34"/>
      <c r="MWZ1665" s="35"/>
      <c r="MXA1665" s="34"/>
      <c r="MXH1665" s="35"/>
      <c r="MXI1665" s="34"/>
      <c r="MXP1665" s="35"/>
      <c r="MXQ1665" s="34"/>
      <c r="MXX1665" s="35"/>
      <c r="MXY1665" s="34"/>
      <c r="MYF1665" s="35"/>
      <c r="MYG1665" s="34"/>
      <c r="MYN1665" s="35"/>
      <c r="MYO1665" s="34"/>
      <c r="MYV1665" s="35"/>
      <c r="MYW1665" s="34"/>
      <c r="MZD1665" s="35"/>
      <c r="MZE1665" s="34"/>
      <c r="MZL1665" s="35"/>
      <c r="MZM1665" s="34"/>
      <c r="MZT1665" s="35"/>
      <c r="MZU1665" s="34"/>
      <c r="NAB1665" s="35"/>
      <c r="NAC1665" s="34"/>
      <c r="NAJ1665" s="35"/>
      <c r="NAK1665" s="34"/>
      <c r="NAR1665" s="35"/>
      <c r="NAS1665" s="34"/>
      <c r="NAZ1665" s="35"/>
      <c r="NBA1665" s="34"/>
      <c r="NBH1665" s="35"/>
      <c r="NBI1665" s="34"/>
      <c r="NBP1665" s="35"/>
      <c r="NBQ1665" s="34"/>
      <c r="NBX1665" s="35"/>
      <c r="NBY1665" s="34"/>
      <c r="NCF1665" s="35"/>
      <c r="NCG1665" s="34"/>
      <c r="NCN1665" s="35"/>
      <c r="NCO1665" s="34"/>
      <c r="NCV1665" s="35"/>
      <c r="NCW1665" s="34"/>
      <c r="NDD1665" s="35"/>
      <c r="NDE1665" s="34"/>
      <c r="NDL1665" s="35"/>
      <c r="NDM1665" s="34"/>
      <c r="NDT1665" s="35"/>
      <c r="NDU1665" s="34"/>
      <c r="NEB1665" s="35"/>
      <c r="NEC1665" s="34"/>
      <c r="NEJ1665" s="35"/>
      <c r="NEK1665" s="34"/>
      <c r="NER1665" s="35"/>
      <c r="NES1665" s="34"/>
      <c r="NEZ1665" s="35"/>
      <c r="NFA1665" s="34"/>
      <c r="NFH1665" s="35"/>
      <c r="NFI1665" s="34"/>
      <c r="NFP1665" s="35"/>
      <c r="NFQ1665" s="34"/>
      <c r="NFX1665" s="35"/>
      <c r="NFY1665" s="34"/>
      <c r="NGF1665" s="35"/>
      <c r="NGG1665" s="34"/>
      <c r="NGN1665" s="35"/>
      <c r="NGO1665" s="34"/>
      <c r="NGV1665" s="35"/>
      <c r="NGW1665" s="34"/>
      <c r="NHD1665" s="35"/>
      <c r="NHE1665" s="34"/>
      <c r="NHL1665" s="35"/>
      <c r="NHM1665" s="34"/>
      <c r="NHT1665" s="35"/>
      <c r="NHU1665" s="34"/>
      <c r="NIB1665" s="35"/>
      <c r="NIC1665" s="34"/>
      <c r="NIJ1665" s="35"/>
      <c r="NIK1665" s="34"/>
      <c r="NIR1665" s="35"/>
      <c r="NIS1665" s="34"/>
      <c r="NIZ1665" s="35"/>
      <c r="NJA1665" s="34"/>
      <c r="NJH1665" s="35"/>
      <c r="NJI1665" s="34"/>
      <c r="NJP1665" s="35"/>
      <c r="NJQ1665" s="34"/>
      <c r="NJX1665" s="35"/>
      <c r="NJY1665" s="34"/>
      <c r="NKF1665" s="35"/>
      <c r="NKG1665" s="34"/>
      <c r="NKN1665" s="35"/>
      <c r="NKO1665" s="34"/>
      <c r="NKV1665" s="35"/>
      <c r="NKW1665" s="34"/>
      <c r="NLD1665" s="35"/>
      <c r="NLE1665" s="34"/>
      <c r="NLL1665" s="35"/>
      <c r="NLM1665" s="34"/>
      <c r="NLT1665" s="35"/>
      <c r="NLU1665" s="34"/>
      <c r="NMB1665" s="35"/>
      <c r="NMC1665" s="34"/>
      <c r="NMJ1665" s="35"/>
      <c r="NMK1665" s="34"/>
      <c r="NMR1665" s="35"/>
      <c r="NMS1665" s="34"/>
      <c r="NMZ1665" s="35"/>
      <c r="NNA1665" s="34"/>
      <c r="NNH1665" s="35"/>
      <c r="NNI1665" s="34"/>
      <c r="NNP1665" s="35"/>
      <c r="NNQ1665" s="34"/>
      <c r="NNX1665" s="35"/>
      <c r="NNY1665" s="34"/>
      <c r="NOF1665" s="35"/>
      <c r="NOG1665" s="34"/>
      <c r="NON1665" s="35"/>
      <c r="NOO1665" s="34"/>
      <c r="NOV1665" s="35"/>
      <c r="NOW1665" s="34"/>
      <c r="NPD1665" s="35"/>
      <c r="NPE1665" s="34"/>
      <c r="NPL1665" s="35"/>
      <c r="NPM1665" s="34"/>
      <c r="NPT1665" s="35"/>
      <c r="NPU1665" s="34"/>
      <c r="NQB1665" s="35"/>
      <c r="NQC1665" s="34"/>
      <c r="NQJ1665" s="35"/>
      <c r="NQK1665" s="34"/>
      <c r="NQR1665" s="35"/>
      <c r="NQS1665" s="34"/>
      <c r="NQZ1665" s="35"/>
      <c r="NRA1665" s="34"/>
      <c r="NRH1665" s="35"/>
      <c r="NRI1665" s="34"/>
      <c r="NRP1665" s="35"/>
      <c r="NRQ1665" s="34"/>
      <c r="NRX1665" s="35"/>
      <c r="NRY1665" s="34"/>
      <c r="NSF1665" s="35"/>
      <c r="NSG1665" s="34"/>
      <c r="NSN1665" s="35"/>
      <c r="NSO1665" s="34"/>
      <c r="NSV1665" s="35"/>
      <c r="NSW1665" s="34"/>
      <c r="NTD1665" s="35"/>
      <c r="NTE1665" s="34"/>
      <c r="NTL1665" s="35"/>
      <c r="NTM1665" s="34"/>
      <c r="NTT1665" s="35"/>
      <c r="NTU1665" s="34"/>
      <c r="NUB1665" s="35"/>
      <c r="NUC1665" s="34"/>
      <c r="NUJ1665" s="35"/>
      <c r="NUK1665" s="34"/>
      <c r="NUR1665" s="35"/>
      <c r="NUS1665" s="34"/>
      <c r="NUZ1665" s="35"/>
      <c r="NVA1665" s="34"/>
      <c r="NVH1665" s="35"/>
      <c r="NVI1665" s="34"/>
      <c r="NVP1665" s="35"/>
      <c r="NVQ1665" s="34"/>
      <c r="NVX1665" s="35"/>
      <c r="NVY1665" s="34"/>
      <c r="NWF1665" s="35"/>
      <c r="NWG1665" s="34"/>
      <c r="NWN1665" s="35"/>
      <c r="NWO1665" s="34"/>
      <c r="NWV1665" s="35"/>
      <c r="NWW1665" s="34"/>
      <c r="NXD1665" s="35"/>
      <c r="NXE1665" s="34"/>
      <c r="NXL1665" s="35"/>
      <c r="NXM1665" s="34"/>
      <c r="NXT1665" s="35"/>
      <c r="NXU1665" s="34"/>
      <c r="NYB1665" s="35"/>
      <c r="NYC1665" s="34"/>
      <c r="NYJ1665" s="35"/>
      <c r="NYK1665" s="34"/>
      <c r="NYR1665" s="35"/>
      <c r="NYS1665" s="34"/>
      <c r="NYZ1665" s="35"/>
      <c r="NZA1665" s="34"/>
      <c r="NZH1665" s="35"/>
      <c r="NZI1665" s="34"/>
      <c r="NZP1665" s="35"/>
      <c r="NZQ1665" s="34"/>
      <c r="NZX1665" s="35"/>
      <c r="NZY1665" s="34"/>
      <c r="OAF1665" s="35"/>
      <c r="OAG1665" s="34"/>
      <c r="OAN1665" s="35"/>
      <c r="OAO1665" s="34"/>
      <c r="OAV1665" s="35"/>
      <c r="OAW1665" s="34"/>
      <c r="OBD1665" s="35"/>
      <c r="OBE1665" s="34"/>
      <c r="OBL1665" s="35"/>
      <c r="OBM1665" s="34"/>
      <c r="OBT1665" s="35"/>
      <c r="OBU1665" s="34"/>
      <c r="OCB1665" s="35"/>
      <c r="OCC1665" s="34"/>
      <c r="OCJ1665" s="35"/>
      <c r="OCK1665" s="34"/>
      <c r="OCR1665" s="35"/>
      <c r="OCS1665" s="34"/>
      <c r="OCZ1665" s="35"/>
      <c r="ODA1665" s="34"/>
      <c r="ODH1665" s="35"/>
      <c r="ODI1665" s="34"/>
      <c r="ODP1665" s="35"/>
      <c r="ODQ1665" s="34"/>
      <c r="ODX1665" s="35"/>
      <c r="ODY1665" s="34"/>
      <c r="OEF1665" s="35"/>
      <c r="OEG1665" s="34"/>
      <c r="OEN1665" s="35"/>
      <c r="OEO1665" s="34"/>
      <c r="OEV1665" s="35"/>
      <c r="OEW1665" s="34"/>
      <c r="OFD1665" s="35"/>
      <c r="OFE1665" s="34"/>
      <c r="OFL1665" s="35"/>
      <c r="OFM1665" s="34"/>
      <c r="OFT1665" s="35"/>
      <c r="OFU1665" s="34"/>
      <c r="OGB1665" s="35"/>
      <c r="OGC1665" s="34"/>
      <c r="OGJ1665" s="35"/>
      <c r="OGK1665" s="34"/>
      <c r="OGR1665" s="35"/>
      <c r="OGS1665" s="34"/>
      <c r="OGZ1665" s="35"/>
      <c r="OHA1665" s="34"/>
      <c r="OHH1665" s="35"/>
      <c r="OHI1665" s="34"/>
      <c r="OHP1665" s="35"/>
      <c r="OHQ1665" s="34"/>
      <c r="OHX1665" s="35"/>
      <c r="OHY1665" s="34"/>
      <c r="OIF1665" s="35"/>
      <c r="OIG1665" s="34"/>
      <c r="OIN1665" s="35"/>
      <c r="OIO1665" s="34"/>
      <c r="OIV1665" s="35"/>
      <c r="OIW1665" s="34"/>
      <c r="OJD1665" s="35"/>
      <c r="OJE1665" s="34"/>
      <c r="OJL1665" s="35"/>
      <c r="OJM1665" s="34"/>
      <c r="OJT1665" s="35"/>
      <c r="OJU1665" s="34"/>
      <c r="OKB1665" s="35"/>
      <c r="OKC1665" s="34"/>
      <c r="OKJ1665" s="35"/>
      <c r="OKK1665" s="34"/>
      <c r="OKR1665" s="35"/>
      <c r="OKS1665" s="34"/>
      <c r="OKZ1665" s="35"/>
      <c r="OLA1665" s="34"/>
      <c r="OLH1665" s="35"/>
      <c r="OLI1665" s="34"/>
      <c r="OLP1665" s="35"/>
      <c r="OLQ1665" s="34"/>
      <c r="OLX1665" s="35"/>
      <c r="OLY1665" s="34"/>
      <c r="OMF1665" s="35"/>
      <c r="OMG1665" s="34"/>
      <c r="OMN1665" s="35"/>
      <c r="OMO1665" s="34"/>
      <c r="OMV1665" s="35"/>
      <c r="OMW1665" s="34"/>
      <c r="OND1665" s="35"/>
      <c r="ONE1665" s="34"/>
      <c r="ONL1665" s="35"/>
      <c r="ONM1665" s="34"/>
      <c r="ONT1665" s="35"/>
      <c r="ONU1665" s="34"/>
      <c r="OOB1665" s="35"/>
      <c r="OOC1665" s="34"/>
      <c r="OOJ1665" s="35"/>
      <c r="OOK1665" s="34"/>
      <c r="OOR1665" s="35"/>
      <c r="OOS1665" s="34"/>
      <c r="OOZ1665" s="35"/>
      <c r="OPA1665" s="34"/>
      <c r="OPH1665" s="35"/>
      <c r="OPI1665" s="34"/>
      <c r="OPP1665" s="35"/>
      <c r="OPQ1665" s="34"/>
      <c r="OPX1665" s="35"/>
      <c r="OPY1665" s="34"/>
      <c r="OQF1665" s="35"/>
      <c r="OQG1665" s="34"/>
      <c r="OQN1665" s="35"/>
      <c r="OQO1665" s="34"/>
      <c r="OQV1665" s="35"/>
      <c r="OQW1665" s="34"/>
      <c r="ORD1665" s="35"/>
      <c r="ORE1665" s="34"/>
      <c r="ORL1665" s="35"/>
      <c r="ORM1665" s="34"/>
      <c r="ORT1665" s="35"/>
      <c r="ORU1665" s="34"/>
      <c r="OSB1665" s="35"/>
      <c r="OSC1665" s="34"/>
      <c r="OSJ1665" s="35"/>
      <c r="OSK1665" s="34"/>
      <c r="OSR1665" s="35"/>
      <c r="OSS1665" s="34"/>
      <c r="OSZ1665" s="35"/>
      <c r="OTA1665" s="34"/>
      <c r="OTH1665" s="35"/>
      <c r="OTI1665" s="34"/>
      <c r="OTP1665" s="35"/>
      <c r="OTQ1665" s="34"/>
      <c r="OTX1665" s="35"/>
      <c r="OTY1665" s="34"/>
      <c r="OUF1665" s="35"/>
      <c r="OUG1665" s="34"/>
      <c r="OUN1665" s="35"/>
      <c r="OUO1665" s="34"/>
      <c r="OUV1665" s="35"/>
      <c r="OUW1665" s="34"/>
      <c r="OVD1665" s="35"/>
      <c r="OVE1665" s="34"/>
      <c r="OVL1665" s="35"/>
      <c r="OVM1665" s="34"/>
      <c r="OVT1665" s="35"/>
      <c r="OVU1665" s="34"/>
      <c r="OWB1665" s="35"/>
      <c r="OWC1665" s="34"/>
      <c r="OWJ1665" s="35"/>
      <c r="OWK1665" s="34"/>
      <c r="OWR1665" s="35"/>
      <c r="OWS1665" s="34"/>
      <c r="OWZ1665" s="35"/>
      <c r="OXA1665" s="34"/>
      <c r="OXH1665" s="35"/>
      <c r="OXI1665" s="34"/>
      <c r="OXP1665" s="35"/>
      <c r="OXQ1665" s="34"/>
      <c r="OXX1665" s="35"/>
      <c r="OXY1665" s="34"/>
      <c r="OYF1665" s="35"/>
      <c r="OYG1665" s="34"/>
      <c r="OYN1665" s="35"/>
      <c r="OYO1665" s="34"/>
      <c r="OYV1665" s="35"/>
      <c r="OYW1665" s="34"/>
      <c r="OZD1665" s="35"/>
      <c r="OZE1665" s="34"/>
      <c r="OZL1665" s="35"/>
      <c r="OZM1665" s="34"/>
      <c r="OZT1665" s="35"/>
      <c r="OZU1665" s="34"/>
      <c r="PAB1665" s="35"/>
      <c r="PAC1665" s="34"/>
      <c r="PAJ1665" s="35"/>
      <c r="PAK1665" s="34"/>
      <c r="PAR1665" s="35"/>
      <c r="PAS1665" s="34"/>
      <c r="PAZ1665" s="35"/>
      <c r="PBA1665" s="34"/>
      <c r="PBH1665" s="35"/>
      <c r="PBI1665" s="34"/>
      <c r="PBP1665" s="35"/>
      <c r="PBQ1665" s="34"/>
      <c r="PBX1665" s="35"/>
      <c r="PBY1665" s="34"/>
      <c r="PCF1665" s="35"/>
      <c r="PCG1665" s="34"/>
      <c r="PCN1665" s="35"/>
      <c r="PCO1665" s="34"/>
      <c r="PCV1665" s="35"/>
      <c r="PCW1665" s="34"/>
      <c r="PDD1665" s="35"/>
      <c r="PDE1665" s="34"/>
      <c r="PDL1665" s="35"/>
      <c r="PDM1665" s="34"/>
      <c r="PDT1665" s="35"/>
      <c r="PDU1665" s="34"/>
      <c r="PEB1665" s="35"/>
      <c r="PEC1665" s="34"/>
      <c r="PEJ1665" s="35"/>
      <c r="PEK1665" s="34"/>
      <c r="PER1665" s="35"/>
      <c r="PES1665" s="34"/>
      <c r="PEZ1665" s="35"/>
      <c r="PFA1665" s="34"/>
      <c r="PFH1665" s="35"/>
      <c r="PFI1665" s="34"/>
      <c r="PFP1665" s="35"/>
      <c r="PFQ1665" s="34"/>
      <c r="PFX1665" s="35"/>
      <c r="PFY1665" s="34"/>
      <c r="PGF1665" s="35"/>
      <c r="PGG1665" s="34"/>
      <c r="PGN1665" s="35"/>
      <c r="PGO1665" s="34"/>
      <c r="PGV1665" s="35"/>
      <c r="PGW1665" s="34"/>
      <c r="PHD1665" s="35"/>
      <c r="PHE1665" s="34"/>
      <c r="PHL1665" s="35"/>
      <c r="PHM1665" s="34"/>
      <c r="PHT1665" s="35"/>
      <c r="PHU1665" s="34"/>
      <c r="PIB1665" s="35"/>
      <c r="PIC1665" s="34"/>
      <c r="PIJ1665" s="35"/>
      <c r="PIK1665" s="34"/>
      <c r="PIR1665" s="35"/>
      <c r="PIS1665" s="34"/>
      <c r="PIZ1665" s="35"/>
      <c r="PJA1665" s="34"/>
      <c r="PJH1665" s="35"/>
      <c r="PJI1665" s="34"/>
      <c r="PJP1665" s="35"/>
      <c r="PJQ1665" s="34"/>
      <c r="PJX1665" s="35"/>
      <c r="PJY1665" s="34"/>
      <c r="PKF1665" s="35"/>
      <c r="PKG1665" s="34"/>
      <c r="PKN1665" s="35"/>
      <c r="PKO1665" s="34"/>
      <c r="PKV1665" s="35"/>
      <c r="PKW1665" s="34"/>
      <c r="PLD1665" s="35"/>
      <c r="PLE1665" s="34"/>
      <c r="PLL1665" s="35"/>
      <c r="PLM1665" s="34"/>
      <c r="PLT1665" s="35"/>
      <c r="PLU1665" s="34"/>
      <c r="PMB1665" s="35"/>
      <c r="PMC1665" s="34"/>
      <c r="PMJ1665" s="35"/>
      <c r="PMK1665" s="34"/>
      <c r="PMR1665" s="35"/>
      <c r="PMS1665" s="34"/>
      <c r="PMZ1665" s="35"/>
      <c r="PNA1665" s="34"/>
      <c r="PNH1665" s="35"/>
      <c r="PNI1665" s="34"/>
      <c r="PNP1665" s="35"/>
      <c r="PNQ1665" s="34"/>
      <c r="PNX1665" s="35"/>
      <c r="PNY1665" s="34"/>
      <c r="POF1665" s="35"/>
      <c r="POG1665" s="34"/>
      <c r="PON1665" s="35"/>
      <c r="POO1665" s="34"/>
      <c r="POV1665" s="35"/>
      <c r="POW1665" s="34"/>
      <c r="PPD1665" s="35"/>
      <c r="PPE1665" s="34"/>
      <c r="PPL1665" s="35"/>
      <c r="PPM1665" s="34"/>
      <c r="PPT1665" s="35"/>
      <c r="PPU1665" s="34"/>
      <c r="PQB1665" s="35"/>
      <c r="PQC1665" s="34"/>
      <c r="PQJ1665" s="35"/>
      <c r="PQK1665" s="34"/>
      <c r="PQR1665" s="35"/>
      <c r="PQS1665" s="34"/>
      <c r="PQZ1665" s="35"/>
      <c r="PRA1665" s="34"/>
      <c r="PRH1665" s="35"/>
      <c r="PRI1665" s="34"/>
      <c r="PRP1665" s="35"/>
      <c r="PRQ1665" s="34"/>
      <c r="PRX1665" s="35"/>
      <c r="PRY1665" s="34"/>
      <c r="PSF1665" s="35"/>
      <c r="PSG1665" s="34"/>
      <c r="PSN1665" s="35"/>
      <c r="PSO1665" s="34"/>
      <c r="PSV1665" s="35"/>
      <c r="PSW1665" s="34"/>
      <c r="PTD1665" s="35"/>
      <c r="PTE1665" s="34"/>
      <c r="PTL1665" s="35"/>
      <c r="PTM1665" s="34"/>
      <c r="PTT1665" s="35"/>
      <c r="PTU1665" s="34"/>
      <c r="PUB1665" s="35"/>
      <c r="PUC1665" s="34"/>
      <c r="PUJ1665" s="35"/>
      <c r="PUK1665" s="34"/>
      <c r="PUR1665" s="35"/>
      <c r="PUS1665" s="34"/>
      <c r="PUZ1665" s="35"/>
      <c r="PVA1665" s="34"/>
      <c r="PVH1665" s="35"/>
      <c r="PVI1665" s="34"/>
      <c r="PVP1665" s="35"/>
      <c r="PVQ1665" s="34"/>
      <c r="PVX1665" s="35"/>
      <c r="PVY1665" s="34"/>
      <c r="PWF1665" s="35"/>
      <c r="PWG1665" s="34"/>
      <c r="PWN1665" s="35"/>
      <c r="PWO1665" s="34"/>
      <c r="PWV1665" s="35"/>
      <c r="PWW1665" s="34"/>
      <c r="PXD1665" s="35"/>
      <c r="PXE1665" s="34"/>
      <c r="PXL1665" s="35"/>
      <c r="PXM1665" s="34"/>
      <c r="PXT1665" s="35"/>
      <c r="PXU1665" s="34"/>
      <c r="PYB1665" s="35"/>
      <c r="PYC1665" s="34"/>
      <c r="PYJ1665" s="35"/>
      <c r="PYK1665" s="34"/>
      <c r="PYR1665" s="35"/>
      <c r="PYS1665" s="34"/>
      <c r="PYZ1665" s="35"/>
      <c r="PZA1665" s="34"/>
      <c r="PZH1665" s="35"/>
      <c r="PZI1665" s="34"/>
      <c r="PZP1665" s="35"/>
      <c r="PZQ1665" s="34"/>
      <c r="PZX1665" s="35"/>
      <c r="PZY1665" s="34"/>
      <c r="QAF1665" s="35"/>
      <c r="QAG1665" s="34"/>
      <c r="QAN1665" s="35"/>
      <c r="QAO1665" s="34"/>
      <c r="QAV1665" s="35"/>
      <c r="QAW1665" s="34"/>
      <c r="QBD1665" s="35"/>
      <c r="QBE1665" s="34"/>
      <c r="QBL1665" s="35"/>
      <c r="QBM1665" s="34"/>
      <c r="QBT1665" s="35"/>
      <c r="QBU1665" s="34"/>
      <c r="QCB1665" s="35"/>
      <c r="QCC1665" s="34"/>
      <c r="QCJ1665" s="35"/>
      <c r="QCK1665" s="34"/>
      <c r="QCR1665" s="35"/>
      <c r="QCS1665" s="34"/>
      <c r="QCZ1665" s="35"/>
      <c r="QDA1665" s="34"/>
      <c r="QDH1665" s="35"/>
      <c r="QDI1665" s="34"/>
      <c r="QDP1665" s="35"/>
      <c r="QDQ1665" s="34"/>
      <c r="QDX1665" s="35"/>
      <c r="QDY1665" s="34"/>
      <c r="QEF1665" s="35"/>
      <c r="QEG1665" s="34"/>
      <c r="QEN1665" s="35"/>
      <c r="QEO1665" s="34"/>
      <c r="QEV1665" s="35"/>
      <c r="QEW1665" s="34"/>
      <c r="QFD1665" s="35"/>
      <c r="QFE1665" s="34"/>
      <c r="QFL1665" s="35"/>
      <c r="QFM1665" s="34"/>
      <c r="QFT1665" s="35"/>
      <c r="QFU1665" s="34"/>
      <c r="QGB1665" s="35"/>
      <c r="QGC1665" s="34"/>
      <c r="QGJ1665" s="35"/>
      <c r="QGK1665" s="34"/>
      <c r="QGR1665" s="35"/>
      <c r="QGS1665" s="34"/>
      <c r="QGZ1665" s="35"/>
      <c r="QHA1665" s="34"/>
      <c r="QHH1665" s="35"/>
      <c r="QHI1665" s="34"/>
      <c r="QHP1665" s="35"/>
      <c r="QHQ1665" s="34"/>
      <c r="QHX1665" s="35"/>
      <c r="QHY1665" s="34"/>
      <c r="QIF1665" s="35"/>
      <c r="QIG1665" s="34"/>
      <c r="QIN1665" s="35"/>
      <c r="QIO1665" s="34"/>
      <c r="QIV1665" s="35"/>
      <c r="QIW1665" s="34"/>
      <c r="QJD1665" s="35"/>
      <c r="QJE1665" s="34"/>
      <c r="QJL1665" s="35"/>
      <c r="QJM1665" s="34"/>
      <c r="QJT1665" s="35"/>
      <c r="QJU1665" s="34"/>
      <c r="QKB1665" s="35"/>
      <c r="QKC1665" s="34"/>
      <c r="QKJ1665" s="35"/>
      <c r="QKK1665" s="34"/>
      <c r="QKR1665" s="35"/>
      <c r="QKS1665" s="34"/>
      <c r="QKZ1665" s="35"/>
      <c r="QLA1665" s="34"/>
      <c r="QLH1665" s="35"/>
      <c r="QLI1665" s="34"/>
      <c r="QLP1665" s="35"/>
      <c r="QLQ1665" s="34"/>
      <c r="QLX1665" s="35"/>
      <c r="QLY1665" s="34"/>
      <c r="QMF1665" s="35"/>
      <c r="QMG1665" s="34"/>
      <c r="QMN1665" s="35"/>
      <c r="QMO1665" s="34"/>
      <c r="QMV1665" s="35"/>
      <c r="QMW1665" s="34"/>
      <c r="QND1665" s="35"/>
      <c r="QNE1665" s="34"/>
      <c r="QNL1665" s="35"/>
      <c r="QNM1665" s="34"/>
      <c r="QNT1665" s="35"/>
      <c r="QNU1665" s="34"/>
      <c r="QOB1665" s="35"/>
      <c r="QOC1665" s="34"/>
      <c r="QOJ1665" s="35"/>
      <c r="QOK1665" s="34"/>
      <c r="QOR1665" s="35"/>
      <c r="QOS1665" s="34"/>
      <c r="QOZ1665" s="35"/>
      <c r="QPA1665" s="34"/>
      <c r="QPH1665" s="35"/>
      <c r="QPI1665" s="34"/>
      <c r="QPP1665" s="35"/>
      <c r="QPQ1665" s="34"/>
      <c r="QPX1665" s="35"/>
      <c r="QPY1665" s="34"/>
      <c r="QQF1665" s="35"/>
      <c r="QQG1665" s="34"/>
      <c r="QQN1665" s="35"/>
      <c r="QQO1665" s="34"/>
      <c r="QQV1665" s="35"/>
      <c r="QQW1665" s="34"/>
      <c r="QRD1665" s="35"/>
      <c r="QRE1665" s="34"/>
      <c r="QRL1665" s="35"/>
      <c r="QRM1665" s="34"/>
      <c r="QRT1665" s="35"/>
      <c r="QRU1665" s="34"/>
      <c r="QSB1665" s="35"/>
      <c r="QSC1665" s="34"/>
      <c r="QSJ1665" s="35"/>
      <c r="QSK1665" s="34"/>
      <c r="QSR1665" s="35"/>
      <c r="QSS1665" s="34"/>
      <c r="QSZ1665" s="35"/>
      <c r="QTA1665" s="34"/>
      <c r="QTH1665" s="35"/>
      <c r="QTI1665" s="34"/>
      <c r="QTP1665" s="35"/>
      <c r="QTQ1665" s="34"/>
      <c r="QTX1665" s="35"/>
      <c r="QTY1665" s="34"/>
      <c r="QUF1665" s="35"/>
      <c r="QUG1665" s="34"/>
      <c r="QUN1665" s="35"/>
      <c r="QUO1665" s="34"/>
      <c r="QUV1665" s="35"/>
      <c r="QUW1665" s="34"/>
      <c r="QVD1665" s="35"/>
      <c r="QVE1665" s="34"/>
      <c r="QVL1665" s="35"/>
      <c r="QVM1665" s="34"/>
      <c r="QVT1665" s="35"/>
      <c r="QVU1665" s="34"/>
      <c r="QWB1665" s="35"/>
      <c r="QWC1665" s="34"/>
      <c r="QWJ1665" s="35"/>
      <c r="QWK1665" s="34"/>
      <c r="QWR1665" s="35"/>
      <c r="QWS1665" s="34"/>
      <c r="QWZ1665" s="35"/>
      <c r="QXA1665" s="34"/>
      <c r="QXH1665" s="35"/>
      <c r="QXI1665" s="34"/>
      <c r="QXP1665" s="35"/>
      <c r="QXQ1665" s="34"/>
      <c r="QXX1665" s="35"/>
      <c r="QXY1665" s="34"/>
      <c r="QYF1665" s="35"/>
      <c r="QYG1665" s="34"/>
      <c r="QYN1665" s="35"/>
      <c r="QYO1665" s="34"/>
      <c r="QYV1665" s="35"/>
      <c r="QYW1665" s="34"/>
      <c r="QZD1665" s="35"/>
      <c r="QZE1665" s="34"/>
      <c r="QZL1665" s="35"/>
      <c r="QZM1665" s="34"/>
      <c r="QZT1665" s="35"/>
      <c r="QZU1665" s="34"/>
      <c r="RAB1665" s="35"/>
      <c r="RAC1665" s="34"/>
      <c r="RAJ1665" s="35"/>
      <c r="RAK1665" s="34"/>
      <c r="RAR1665" s="35"/>
      <c r="RAS1665" s="34"/>
      <c r="RAZ1665" s="35"/>
      <c r="RBA1665" s="34"/>
      <c r="RBH1665" s="35"/>
      <c r="RBI1665" s="34"/>
      <c r="RBP1665" s="35"/>
      <c r="RBQ1665" s="34"/>
      <c r="RBX1665" s="35"/>
      <c r="RBY1665" s="34"/>
      <c r="RCF1665" s="35"/>
      <c r="RCG1665" s="34"/>
      <c r="RCN1665" s="35"/>
      <c r="RCO1665" s="34"/>
      <c r="RCV1665" s="35"/>
      <c r="RCW1665" s="34"/>
      <c r="RDD1665" s="35"/>
      <c r="RDE1665" s="34"/>
      <c r="RDL1665" s="35"/>
      <c r="RDM1665" s="34"/>
      <c r="RDT1665" s="35"/>
      <c r="RDU1665" s="34"/>
      <c r="REB1665" s="35"/>
      <c r="REC1665" s="34"/>
      <c r="REJ1665" s="35"/>
      <c r="REK1665" s="34"/>
      <c r="RER1665" s="35"/>
      <c r="RES1665" s="34"/>
      <c r="REZ1665" s="35"/>
      <c r="RFA1665" s="34"/>
      <c r="RFH1665" s="35"/>
      <c r="RFI1665" s="34"/>
      <c r="RFP1665" s="35"/>
      <c r="RFQ1665" s="34"/>
      <c r="RFX1665" s="35"/>
      <c r="RFY1665" s="34"/>
      <c r="RGF1665" s="35"/>
      <c r="RGG1665" s="34"/>
      <c r="RGN1665" s="35"/>
      <c r="RGO1665" s="34"/>
      <c r="RGV1665" s="35"/>
      <c r="RGW1665" s="34"/>
      <c r="RHD1665" s="35"/>
      <c r="RHE1665" s="34"/>
      <c r="RHL1665" s="35"/>
      <c r="RHM1665" s="34"/>
      <c r="RHT1665" s="35"/>
      <c r="RHU1665" s="34"/>
      <c r="RIB1665" s="35"/>
      <c r="RIC1665" s="34"/>
      <c r="RIJ1665" s="35"/>
      <c r="RIK1665" s="34"/>
      <c r="RIR1665" s="35"/>
      <c r="RIS1665" s="34"/>
      <c r="RIZ1665" s="35"/>
      <c r="RJA1665" s="34"/>
      <c r="RJH1665" s="35"/>
      <c r="RJI1665" s="34"/>
      <c r="RJP1665" s="35"/>
      <c r="RJQ1665" s="34"/>
      <c r="RJX1665" s="35"/>
      <c r="RJY1665" s="34"/>
      <c r="RKF1665" s="35"/>
      <c r="RKG1665" s="34"/>
      <c r="RKN1665" s="35"/>
      <c r="RKO1665" s="34"/>
      <c r="RKV1665" s="35"/>
      <c r="RKW1665" s="34"/>
      <c r="RLD1665" s="35"/>
      <c r="RLE1665" s="34"/>
      <c r="RLL1665" s="35"/>
      <c r="RLM1665" s="34"/>
      <c r="RLT1665" s="35"/>
      <c r="RLU1665" s="34"/>
      <c r="RMB1665" s="35"/>
      <c r="RMC1665" s="34"/>
      <c r="RMJ1665" s="35"/>
      <c r="RMK1665" s="34"/>
      <c r="RMR1665" s="35"/>
      <c r="RMS1665" s="34"/>
      <c r="RMZ1665" s="35"/>
      <c r="RNA1665" s="34"/>
      <c r="RNH1665" s="35"/>
      <c r="RNI1665" s="34"/>
      <c r="RNP1665" s="35"/>
      <c r="RNQ1665" s="34"/>
      <c r="RNX1665" s="35"/>
      <c r="RNY1665" s="34"/>
      <c r="ROF1665" s="35"/>
      <c r="ROG1665" s="34"/>
      <c r="RON1665" s="35"/>
      <c r="ROO1665" s="34"/>
      <c r="ROV1665" s="35"/>
      <c r="ROW1665" s="34"/>
      <c r="RPD1665" s="35"/>
      <c r="RPE1665" s="34"/>
      <c r="RPL1665" s="35"/>
      <c r="RPM1665" s="34"/>
      <c r="RPT1665" s="35"/>
      <c r="RPU1665" s="34"/>
      <c r="RQB1665" s="35"/>
      <c r="RQC1665" s="34"/>
      <c r="RQJ1665" s="35"/>
      <c r="RQK1665" s="34"/>
      <c r="RQR1665" s="35"/>
      <c r="RQS1665" s="34"/>
      <c r="RQZ1665" s="35"/>
      <c r="RRA1665" s="34"/>
      <c r="RRH1665" s="35"/>
      <c r="RRI1665" s="34"/>
      <c r="RRP1665" s="35"/>
      <c r="RRQ1665" s="34"/>
      <c r="RRX1665" s="35"/>
      <c r="RRY1665" s="34"/>
      <c r="RSF1665" s="35"/>
      <c r="RSG1665" s="34"/>
      <c r="RSN1665" s="35"/>
      <c r="RSO1665" s="34"/>
      <c r="RSV1665" s="35"/>
      <c r="RSW1665" s="34"/>
      <c r="RTD1665" s="35"/>
      <c r="RTE1665" s="34"/>
      <c r="RTL1665" s="35"/>
      <c r="RTM1665" s="34"/>
      <c r="RTT1665" s="35"/>
      <c r="RTU1665" s="34"/>
      <c r="RUB1665" s="35"/>
      <c r="RUC1665" s="34"/>
      <c r="RUJ1665" s="35"/>
      <c r="RUK1665" s="34"/>
      <c r="RUR1665" s="35"/>
      <c r="RUS1665" s="34"/>
      <c r="RUZ1665" s="35"/>
      <c r="RVA1665" s="34"/>
      <c r="RVH1665" s="35"/>
      <c r="RVI1665" s="34"/>
      <c r="RVP1665" s="35"/>
      <c r="RVQ1665" s="34"/>
      <c r="RVX1665" s="35"/>
      <c r="RVY1665" s="34"/>
      <c r="RWF1665" s="35"/>
      <c r="RWG1665" s="34"/>
      <c r="RWN1665" s="35"/>
      <c r="RWO1665" s="34"/>
      <c r="RWV1665" s="35"/>
      <c r="RWW1665" s="34"/>
      <c r="RXD1665" s="35"/>
      <c r="RXE1665" s="34"/>
      <c r="RXL1665" s="35"/>
      <c r="RXM1665" s="34"/>
      <c r="RXT1665" s="35"/>
      <c r="RXU1665" s="34"/>
      <c r="RYB1665" s="35"/>
      <c r="RYC1665" s="34"/>
      <c r="RYJ1665" s="35"/>
      <c r="RYK1665" s="34"/>
      <c r="RYR1665" s="35"/>
      <c r="RYS1665" s="34"/>
      <c r="RYZ1665" s="35"/>
      <c r="RZA1665" s="34"/>
      <c r="RZH1665" s="35"/>
      <c r="RZI1665" s="34"/>
      <c r="RZP1665" s="35"/>
      <c r="RZQ1665" s="34"/>
      <c r="RZX1665" s="35"/>
      <c r="RZY1665" s="34"/>
      <c r="SAF1665" s="35"/>
      <c r="SAG1665" s="34"/>
      <c r="SAN1665" s="35"/>
      <c r="SAO1665" s="34"/>
      <c r="SAV1665" s="35"/>
      <c r="SAW1665" s="34"/>
      <c r="SBD1665" s="35"/>
      <c r="SBE1665" s="34"/>
      <c r="SBL1665" s="35"/>
      <c r="SBM1665" s="34"/>
      <c r="SBT1665" s="35"/>
      <c r="SBU1665" s="34"/>
      <c r="SCB1665" s="35"/>
      <c r="SCC1665" s="34"/>
      <c r="SCJ1665" s="35"/>
      <c r="SCK1665" s="34"/>
      <c r="SCR1665" s="35"/>
      <c r="SCS1665" s="34"/>
      <c r="SCZ1665" s="35"/>
      <c r="SDA1665" s="34"/>
      <c r="SDH1665" s="35"/>
      <c r="SDI1665" s="34"/>
      <c r="SDP1665" s="35"/>
      <c r="SDQ1665" s="34"/>
      <c r="SDX1665" s="35"/>
      <c r="SDY1665" s="34"/>
      <c r="SEF1665" s="35"/>
      <c r="SEG1665" s="34"/>
      <c r="SEN1665" s="35"/>
      <c r="SEO1665" s="34"/>
      <c r="SEV1665" s="35"/>
      <c r="SEW1665" s="34"/>
      <c r="SFD1665" s="35"/>
      <c r="SFE1665" s="34"/>
      <c r="SFL1665" s="35"/>
      <c r="SFM1665" s="34"/>
      <c r="SFT1665" s="35"/>
      <c r="SFU1665" s="34"/>
      <c r="SGB1665" s="35"/>
      <c r="SGC1665" s="34"/>
      <c r="SGJ1665" s="35"/>
      <c r="SGK1665" s="34"/>
      <c r="SGR1665" s="35"/>
      <c r="SGS1665" s="34"/>
      <c r="SGZ1665" s="35"/>
      <c r="SHA1665" s="34"/>
      <c r="SHH1665" s="35"/>
      <c r="SHI1665" s="34"/>
      <c r="SHP1665" s="35"/>
      <c r="SHQ1665" s="34"/>
      <c r="SHX1665" s="35"/>
      <c r="SHY1665" s="34"/>
      <c r="SIF1665" s="35"/>
      <c r="SIG1665" s="34"/>
      <c r="SIN1665" s="35"/>
      <c r="SIO1665" s="34"/>
      <c r="SIV1665" s="35"/>
      <c r="SIW1665" s="34"/>
      <c r="SJD1665" s="35"/>
      <c r="SJE1665" s="34"/>
      <c r="SJL1665" s="35"/>
      <c r="SJM1665" s="34"/>
      <c r="SJT1665" s="35"/>
      <c r="SJU1665" s="34"/>
      <c r="SKB1665" s="35"/>
      <c r="SKC1665" s="34"/>
      <c r="SKJ1665" s="35"/>
      <c r="SKK1665" s="34"/>
      <c r="SKR1665" s="35"/>
      <c r="SKS1665" s="34"/>
      <c r="SKZ1665" s="35"/>
      <c r="SLA1665" s="34"/>
      <c r="SLH1665" s="35"/>
      <c r="SLI1665" s="34"/>
      <c r="SLP1665" s="35"/>
      <c r="SLQ1665" s="34"/>
      <c r="SLX1665" s="35"/>
      <c r="SLY1665" s="34"/>
      <c r="SMF1665" s="35"/>
      <c r="SMG1665" s="34"/>
      <c r="SMN1665" s="35"/>
      <c r="SMO1665" s="34"/>
      <c r="SMV1665" s="35"/>
      <c r="SMW1665" s="34"/>
      <c r="SND1665" s="35"/>
      <c r="SNE1665" s="34"/>
      <c r="SNL1665" s="35"/>
      <c r="SNM1665" s="34"/>
      <c r="SNT1665" s="35"/>
      <c r="SNU1665" s="34"/>
      <c r="SOB1665" s="35"/>
      <c r="SOC1665" s="34"/>
      <c r="SOJ1665" s="35"/>
      <c r="SOK1665" s="34"/>
      <c r="SOR1665" s="35"/>
      <c r="SOS1665" s="34"/>
      <c r="SOZ1665" s="35"/>
      <c r="SPA1665" s="34"/>
      <c r="SPH1665" s="35"/>
      <c r="SPI1665" s="34"/>
      <c r="SPP1665" s="35"/>
      <c r="SPQ1665" s="34"/>
      <c r="SPX1665" s="35"/>
      <c r="SPY1665" s="34"/>
      <c r="SQF1665" s="35"/>
      <c r="SQG1665" s="34"/>
      <c r="SQN1665" s="35"/>
      <c r="SQO1665" s="34"/>
      <c r="SQV1665" s="35"/>
      <c r="SQW1665" s="34"/>
      <c r="SRD1665" s="35"/>
      <c r="SRE1665" s="34"/>
      <c r="SRL1665" s="35"/>
      <c r="SRM1665" s="34"/>
      <c r="SRT1665" s="35"/>
      <c r="SRU1665" s="34"/>
      <c r="SSB1665" s="35"/>
      <c r="SSC1665" s="34"/>
      <c r="SSJ1665" s="35"/>
      <c r="SSK1665" s="34"/>
      <c r="SSR1665" s="35"/>
      <c r="SSS1665" s="34"/>
      <c r="SSZ1665" s="35"/>
      <c r="STA1665" s="34"/>
      <c r="STH1665" s="35"/>
      <c r="STI1665" s="34"/>
      <c r="STP1665" s="35"/>
      <c r="STQ1665" s="34"/>
      <c r="STX1665" s="35"/>
      <c r="STY1665" s="34"/>
      <c r="SUF1665" s="35"/>
      <c r="SUG1665" s="34"/>
      <c r="SUN1665" s="35"/>
      <c r="SUO1665" s="34"/>
      <c r="SUV1665" s="35"/>
      <c r="SUW1665" s="34"/>
      <c r="SVD1665" s="35"/>
      <c r="SVE1665" s="34"/>
      <c r="SVL1665" s="35"/>
      <c r="SVM1665" s="34"/>
      <c r="SVT1665" s="35"/>
      <c r="SVU1665" s="34"/>
      <c r="SWB1665" s="35"/>
      <c r="SWC1665" s="34"/>
      <c r="SWJ1665" s="35"/>
      <c r="SWK1665" s="34"/>
      <c r="SWR1665" s="35"/>
      <c r="SWS1665" s="34"/>
      <c r="SWZ1665" s="35"/>
      <c r="SXA1665" s="34"/>
      <c r="SXH1665" s="35"/>
      <c r="SXI1665" s="34"/>
      <c r="SXP1665" s="35"/>
      <c r="SXQ1665" s="34"/>
      <c r="SXX1665" s="35"/>
      <c r="SXY1665" s="34"/>
      <c r="SYF1665" s="35"/>
      <c r="SYG1665" s="34"/>
      <c r="SYN1665" s="35"/>
      <c r="SYO1665" s="34"/>
      <c r="SYV1665" s="35"/>
      <c r="SYW1665" s="34"/>
      <c r="SZD1665" s="35"/>
      <c r="SZE1665" s="34"/>
      <c r="SZL1665" s="35"/>
      <c r="SZM1665" s="34"/>
      <c r="SZT1665" s="35"/>
      <c r="SZU1665" s="34"/>
      <c r="TAB1665" s="35"/>
      <c r="TAC1665" s="34"/>
      <c r="TAJ1665" s="35"/>
      <c r="TAK1665" s="34"/>
      <c r="TAR1665" s="35"/>
      <c r="TAS1665" s="34"/>
      <c r="TAZ1665" s="35"/>
      <c r="TBA1665" s="34"/>
      <c r="TBH1665" s="35"/>
      <c r="TBI1665" s="34"/>
      <c r="TBP1665" s="35"/>
      <c r="TBQ1665" s="34"/>
      <c r="TBX1665" s="35"/>
      <c r="TBY1665" s="34"/>
      <c r="TCF1665" s="35"/>
      <c r="TCG1665" s="34"/>
      <c r="TCN1665" s="35"/>
      <c r="TCO1665" s="34"/>
      <c r="TCV1665" s="35"/>
      <c r="TCW1665" s="34"/>
      <c r="TDD1665" s="35"/>
      <c r="TDE1665" s="34"/>
      <c r="TDL1665" s="35"/>
      <c r="TDM1665" s="34"/>
      <c r="TDT1665" s="35"/>
      <c r="TDU1665" s="34"/>
      <c r="TEB1665" s="35"/>
      <c r="TEC1665" s="34"/>
      <c r="TEJ1665" s="35"/>
      <c r="TEK1665" s="34"/>
      <c r="TER1665" s="35"/>
      <c r="TES1665" s="34"/>
      <c r="TEZ1665" s="35"/>
      <c r="TFA1665" s="34"/>
      <c r="TFH1665" s="35"/>
      <c r="TFI1665" s="34"/>
      <c r="TFP1665" s="35"/>
      <c r="TFQ1665" s="34"/>
      <c r="TFX1665" s="35"/>
      <c r="TFY1665" s="34"/>
      <c r="TGF1665" s="35"/>
      <c r="TGG1665" s="34"/>
      <c r="TGN1665" s="35"/>
      <c r="TGO1665" s="34"/>
      <c r="TGV1665" s="35"/>
      <c r="TGW1665" s="34"/>
      <c r="THD1665" s="35"/>
      <c r="THE1665" s="34"/>
      <c r="THL1665" s="35"/>
      <c r="THM1665" s="34"/>
      <c r="THT1665" s="35"/>
      <c r="THU1665" s="34"/>
      <c r="TIB1665" s="35"/>
      <c r="TIC1665" s="34"/>
      <c r="TIJ1665" s="35"/>
      <c r="TIK1665" s="34"/>
      <c r="TIR1665" s="35"/>
      <c r="TIS1665" s="34"/>
      <c r="TIZ1665" s="35"/>
      <c r="TJA1665" s="34"/>
      <c r="TJH1665" s="35"/>
      <c r="TJI1665" s="34"/>
      <c r="TJP1665" s="35"/>
      <c r="TJQ1665" s="34"/>
      <c r="TJX1665" s="35"/>
      <c r="TJY1665" s="34"/>
      <c r="TKF1665" s="35"/>
      <c r="TKG1665" s="34"/>
      <c r="TKN1665" s="35"/>
      <c r="TKO1665" s="34"/>
      <c r="TKV1665" s="35"/>
      <c r="TKW1665" s="34"/>
      <c r="TLD1665" s="35"/>
      <c r="TLE1665" s="34"/>
      <c r="TLL1665" s="35"/>
      <c r="TLM1665" s="34"/>
      <c r="TLT1665" s="35"/>
      <c r="TLU1665" s="34"/>
      <c r="TMB1665" s="35"/>
      <c r="TMC1665" s="34"/>
      <c r="TMJ1665" s="35"/>
      <c r="TMK1665" s="34"/>
      <c r="TMR1665" s="35"/>
      <c r="TMS1665" s="34"/>
      <c r="TMZ1665" s="35"/>
      <c r="TNA1665" s="34"/>
      <c r="TNH1665" s="35"/>
      <c r="TNI1665" s="34"/>
      <c r="TNP1665" s="35"/>
      <c r="TNQ1665" s="34"/>
      <c r="TNX1665" s="35"/>
      <c r="TNY1665" s="34"/>
      <c r="TOF1665" s="35"/>
      <c r="TOG1665" s="34"/>
      <c r="TON1665" s="35"/>
      <c r="TOO1665" s="34"/>
      <c r="TOV1665" s="35"/>
      <c r="TOW1665" s="34"/>
      <c r="TPD1665" s="35"/>
      <c r="TPE1665" s="34"/>
      <c r="TPL1665" s="35"/>
      <c r="TPM1665" s="34"/>
      <c r="TPT1665" s="35"/>
      <c r="TPU1665" s="34"/>
      <c r="TQB1665" s="35"/>
      <c r="TQC1665" s="34"/>
      <c r="TQJ1665" s="35"/>
      <c r="TQK1665" s="34"/>
      <c r="TQR1665" s="35"/>
      <c r="TQS1665" s="34"/>
      <c r="TQZ1665" s="35"/>
      <c r="TRA1665" s="34"/>
      <c r="TRH1665" s="35"/>
      <c r="TRI1665" s="34"/>
      <c r="TRP1665" s="35"/>
      <c r="TRQ1665" s="34"/>
      <c r="TRX1665" s="35"/>
      <c r="TRY1665" s="34"/>
      <c r="TSF1665" s="35"/>
      <c r="TSG1665" s="34"/>
      <c r="TSN1665" s="35"/>
      <c r="TSO1665" s="34"/>
      <c r="TSV1665" s="35"/>
      <c r="TSW1665" s="34"/>
      <c r="TTD1665" s="35"/>
      <c r="TTE1665" s="34"/>
      <c r="TTL1665" s="35"/>
      <c r="TTM1665" s="34"/>
      <c r="TTT1665" s="35"/>
      <c r="TTU1665" s="34"/>
      <c r="TUB1665" s="35"/>
      <c r="TUC1665" s="34"/>
      <c r="TUJ1665" s="35"/>
      <c r="TUK1665" s="34"/>
      <c r="TUR1665" s="35"/>
      <c r="TUS1665" s="34"/>
      <c r="TUZ1665" s="35"/>
      <c r="TVA1665" s="34"/>
      <c r="TVH1665" s="35"/>
      <c r="TVI1665" s="34"/>
      <c r="TVP1665" s="35"/>
      <c r="TVQ1665" s="34"/>
      <c r="TVX1665" s="35"/>
      <c r="TVY1665" s="34"/>
      <c r="TWF1665" s="35"/>
      <c r="TWG1665" s="34"/>
      <c r="TWN1665" s="35"/>
      <c r="TWO1665" s="34"/>
      <c r="TWV1665" s="35"/>
      <c r="TWW1665" s="34"/>
      <c r="TXD1665" s="35"/>
      <c r="TXE1665" s="34"/>
      <c r="TXL1665" s="35"/>
      <c r="TXM1665" s="34"/>
      <c r="TXT1665" s="35"/>
      <c r="TXU1665" s="34"/>
      <c r="TYB1665" s="35"/>
      <c r="TYC1665" s="34"/>
      <c r="TYJ1665" s="35"/>
      <c r="TYK1665" s="34"/>
      <c r="TYR1665" s="35"/>
      <c r="TYS1665" s="34"/>
      <c r="TYZ1665" s="35"/>
      <c r="TZA1665" s="34"/>
      <c r="TZH1665" s="35"/>
      <c r="TZI1665" s="34"/>
      <c r="TZP1665" s="35"/>
      <c r="TZQ1665" s="34"/>
      <c r="TZX1665" s="35"/>
      <c r="TZY1665" s="34"/>
      <c r="UAF1665" s="35"/>
      <c r="UAG1665" s="34"/>
      <c r="UAN1665" s="35"/>
      <c r="UAO1665" s="34"/>
      <c r="UAV1665" s="35"/>
      <c r="UAW1665" s="34"/>
      <c r="UBD1665" s="35"/>
      <c r="UBE1665" s="34"/>
      <c r="UBL1665" s="35"/>
      <c r="UBM1665" s="34"/>
      <c r="UBT1665" s="35"/>
      <c r="UBU1665" s="34"/>
      <c r="UCB1665" s="35"/>
      <c r="UCC1665" s="34"/>
      <c r="UCJ1665" s="35"/>
      <c r="UCK1665" s="34"/>
      <c r="UCR1665" s="35"/>
      <c r="UCS1665" s="34"/>
      <c r="UCZ1665" s="35"/>
      <c r="UDA1665" s="34"/>
      <c r="UDH1665" s="35"/>
      <c r="UDI1665" s="34"/>
      <c r="UDP1665" s="35"/>
      <c r="UDQ1665" s="34"/>
      <c r="UDX1665" s="35"/>
      <c r="UDY1665" s="34"/>
      <c r="UEF1665" s="35"/>
      <c r="UEG1665" s="34"/>
      <c r="UEN1665" s="35"/>
      <c r="UEO1665" s="34"/>
      <c r="UEV1665" s="35"/>
      <c r="UEW1665" s="34"/>
      <c r="UFD1665" s="35"/>
      <c r="UFE1665" s="34"/>
      <c r="UFL1665" s="35"/>
      <c r="UFM1665" s="34"/>
      <c r="UFT1665" s="35"/>
      <c r="UFU1665" s="34"/>
      <c r="UGB1665" s="35"/>
      <c r="UGC1665" s="34"/>
      <c r="UGJ1665" s="35"/>
      <c r="UGK1665" s="34"/>
      <c r="UGR1665" s="35"/>
      <c r="UGS1665" s="34"/>
      <c r="UGZ1665" s="35"/>
      <c r="UHA1665" s="34"/>
      <c r="UHH1665" s="35"/>
      <c r="UHI1665" s="34"/>
      <c r="UHP1665" s="35"/>
      <c r="UHQ1665" s="34"/>
      <c r="UHX1665" s="35"/>
      <c r="UHY1665" s="34"/>
      <c r="UIF1665" s="35"/>
      <c r="UIG1665" s="34"/>
      <c r="UIN1665" s="35"/>
      <c r="UIO1665" s="34"/>
      <c r="UIV1665" s="35"/>
      <c r="UIW1665" s="34"/>
      <c r="UJD1665" s="35"/>
      <c r="UJE1665" s="34"/>
      <c r="UJL1665" s="35"/>
      <c r="UJM1665" s="34"/>
      <c r="UJT1665" s="35"/>
      <c r="UJU1665" s="34"/>
      <c r="UKB1665" s="35"/>
      <c r="UKC1665" s="34"/>
      <c r="UKJ1665" s="35"/>
      <c r="UKK1665" s="34"/>
      <c r="UKR1665" s="35"/>
      <c r="UKS1665" s="34"/>
      <c r="UKZ1665" s="35"/>
      <c r="ULA1665" s="34"/>
      <c r="ULH1665" s="35"/>
      <c r="ULI1665" s="34"/>
      <c r="ULP1665" s="35"/>
      <c r="ULQ1665" s="34"/>
      <c r="ULX1665" s="35"/>
      <c r="ULY1665" s="34"/>
      <c r="UMF1665" s="35"/>
      <c r="UMG1665" s="34"/>
      <c r="UMN1665" s="35"/>
      <c r="UMO1665" s="34"/>
      <c r="UMV1665" s="35"/>
      <c r="UMW1665" s="34"/>
      <c r="UND1665" s="35"/>
      <c r="UNE1665" s="34"/>
      <c r="UNL1665" s="35"/>
      <c r="UNM1665" s="34"/>
      <c r="UNT1665" s="35"/>
      <c r="UNU1665" s="34"/>
      <c r="UOB1665" s="35"/>
      <c r="UOC1665" s="34"/>
      <c r="UOJ1665" s="35"/>
      <c r="UOK1665" s="34"/>
      <c r="UOR1665" s="35"/>
      <c r="UOS1665" s="34"/>
      <c r="UOZ1665" s="35"/>
      <c r="UPA1665" s="34"/>
      <c r="UPH1665" s="35"/>
      <c r="UPI1665" s="34"/>
      <c r="UPP1665" s="35"/>
      <c r="UPQ1665" s="34"/>
      <c r="UPX1665" s="35"/>
      <c r="UPY1665" s="34"/>
      <c r="UQF1665" s="35"/>
      <c r="UQG1665" s="34"/>
      <c r="UQN1665" s="35"/>
      <c r="UQO1665" s="34"/>
      <c r="UQV1665" s="35"/>
      <c r="UQW1665" s="34"/>
      <c r="URD1665" s="35"/>
      <c r="URE1665" s="34"/>
      <c r="URL1665" s="35"/>
      <c r="URM1665" s="34"/>
      <c r="URT1665" s="35"/>
      <c r="URU1665" s="34"/>
      <c r="USB1665" s="35"/>
      <c r="USC1665" s="34"/>
      <c r="USJ1665" s="35"/>
      <c r="USK1665" s="34"/>
      <c r="USR1665" s="35"/>
      <c r="USS1665" s="34"/>
      <c r="USZ1665" s="35"/>
      <c r="UTA1665" s="34"/>
      <c r="UTH1665" s="35"/>
      <c r="UTI1665" s="34"/>
      <c r="UTP1665" s="35"/>
      <c r="UTQ1665" s="34"/>
      <c r="UTX1665" s="35"/>
      <c r="UTY1665" s="34"/>
      <c r="UUF1665" s="35"/>
      <c r="UUG1665" s="34"/>
      <c r="UUN1665" s="35"/>
      <c r="UUO1665" s="34"/>
      <c r="UUV1665" s="35"/>
      <c r="UUW1665" s="34"/>
      <c r="UVD1665" s="35"/>
      <c r="UVE1665" s="34"/>
      <c r="UVL1665" s="35"/>
      <c r="UVM1665" s="34"/>
      <c r="UVT1665" s="35"/>
      <c r="UVU1665" s="34"/>
      <c r="UWB1665" s="35"/>
      <c r="UWC1665" s="34"/>
      <c r="UWJ1665" s="35"/>
      <c r="UWK1665" s="34"/>
      <c r="UWR1665" s="35"/>
      <c r="UWS1665" s="34"/>
      <c r="UWZ1665" s="35"/>
      <c r="UXA1665" s="34"/>
      <c r="UXH1665" s="35"/>
      <c r="UXI1665" s="34"/>
      <c r="UXP1665" s="35"/>
      <c r="UXQ1665" s="34"/>
      <c r="UXX1665" s="35"/>
      <c r="UXY1665" s="34"/>
      <c r="UYF1665" s="35"/>
      <c r="UYG1665" s="34"/>
      <c r="UYN1665" s="35"/>
      <c r="UYO1665" s="34"/>
      <c r="UYV1665" s="35"/>
      <c r="UYW1665" s="34"/>
      <c r="UZD1665" s="35"/>
      <c r="UZE1665" s="34"/>
      <c r="UZL1665" s="35"/>
      <c r="UZM1665" s="34"/>
      <c r="UZT1665" s="35"/>
      <c r="UZU1665" s="34"/>
      <c r="VAB1665" s="35"/>
      <c r="VAC1665" s="34"/>
      <c r="VAJ1665" s="35"/>
      <c r="VAK1665" s="34"/>
      <c r="VAR1665" s="35"/>
      <c r="VAS1665" s="34"/>
      <c r="VAZ1665" s="35"/>
      <c r="VBA1665" s="34"/>
      <c r="VBH1665" s="35"/>
      <c r="VBI1665" s="34"/>
      <c r="VBP1665" s="35"/>
      <c r="VBQ1665" s="34"/>
      <c r="VBX1665" s="35"/>
      <c r="VBY1665" s="34"/>
      <c r="VCF1665" s="35"/>
      <c r="VCG1665" s="34"/>
      <c r="VCN1665" s="35"/>
      <c r="VCO1665" s="34"/>
      <c r="VCV1665" s="35"/>
      <c r="VCW1665" s="34"/>
      <c r="VDD1665" s="35"/>
      <c r="VDE1665" s="34"/>
      <c r="VDL1665" s="35"/>
      <c r="VDM1665" s="34"/>
      <c r="VDT1665" s="35"/>
      <c r="VDU1665" s="34"/>
      <c r="VEB1665" s="35"/>
      <c r="VEC1665" s="34"/>
      <c r="VEJ1665" s="35"/>
      <c r="VEK1665" s="34"/>
      <c r="VER1665" s="35"/>
      <c r="VES1665" s="34"/>
      <c r="VEZ1665" s="35"/>
      <c r="VFA1665" s="34"/>
      <c r="VFH1665" s="35"/>
      <c r="VFI1665" s="34"/>
      <c r="VFP1665" s="35"/>
      <c r="VFQ1665" s="34"/>
      <c r="VFX1665" s="35"/>
      <c r="VFY1665" s="34"/>
      <c r="VGF1665" s="35"/>
      <c r="VGG1665" s="34"/>
      <c r="VGN1665" s="35"/>
      <c r="VGO1665" s="34"/>
      <c r="VGV1665" s="35"/>
      <c r="VGW1665" s="34"/>
      <c r="VHD1665" s="35"/>
      <c r="VHE1665" s="34"/>
      <c r="VHL1665" s="35"/>
      <c r="VHM1665" s="34"/>
      <c r="VHT1665" s="35"/>
      <c r="VHU1665" s="34"/>
      <c r="VIB1665" s="35"/>
      <c r="VIC1665" s="34"/>
      <c r="VIJ1665" s="35"/>
      <c r="VIK1665" s="34"/>
      <c r="VIR1665" s="35"/>
      <c r="VIS1665" s="34"/>
      <c r="VIZ1665" s="35"/>
      <c r="VJA1665" s="34"/>
      <c r="VJH1665" s="35"/>
      <c r="VJI1665" s="34"/>
      <c r="VJP1665" s="35"/>
      <c r="VJQ1665" s="34"/>
      <c r="VJX1665" s="35"/>
      <c r="VJY1665" s="34"/>
      <c r="VKF1665" s="35"/>
      <c r="VKG1665" s="34"/>
      <c r="VKN1665" s="35"/>
      <c r="VKO1665" s="34"/>
      <c r="VKV1665" s="35"/>
      <c r="VKW1665" s="34"/>
      <c r="VLD1665" s="35"/>
      <c r="VLE1665" s="34"/>
      <c r="VLL1665" s="35"/>
      <c r="VLM1665" s="34"/>
      <c r="VLT1665" s="35"/>
      <c r="VLU1665" s="34"/>
      <c r="VMB1665" s="35"/>
      <c r="VMC1665" s="34"/>
      <c r="VMJ1665" s="35"/>
      <c r="VMK1665" s="34"/>
      <c r="VMR1665" s="35"/>
      <c r="VMS1665" s="34"/>
      <c r="VMZ1665" s="35"/>
      <c r="VNA1665" s="34"/>
      <c r="VNH1665" s="35"/>
      <c r="VNI1665" s="34"/>
      <c r="VNP1665" s="35"/>
      <c r="VNQ1665" s="34"/>
      <c r="VNX1665" s="35"/>
      <c r="VNY1665" s="34"/>
      <c r="VOF1665" s="35"/>
      <c r="VOG1665" s="34"/>
      <c r="VON1665" s="35"/>
      <c r="VOO1665" s="34"/>
      <c r="VOV1665" s="35"/>
      <c r="VOW1665" s="34"/>
      <c r="VPD1665" s="35"/>
      <c r="VPE1665" s="34"/>
      <c r="VPL1665" s="35"/>
      <c r="VPM1665" s="34"/>
      <c r="VPT1665" s="35"/>
      <c r="VPU1665" s="34"/>
      <c r="VQB1665" s="35"/>
      <c r="VQC1665" s="34"/>
      <c r="VQJ1665" s="35"/>
      <c r="VQK1665" s="34"/>
      <c r="VQR1665" s="35"/>
      <c r="VQS1665" s="34"/>
      <c r="VQZ1665" s="35"/>
      <c r="VRA1665" s="34"/>
      <c r="VRH1665" s="35"/>
      <c r="VRI1665" s="34"/>
      <c r="VRP1665" s="35"/>
      <c r="VRQ1665" s="34"/>
      <c r="VRX1665" s="35"/>
      <c r="VRY1665" s="34"/>
      <c r="VSF1665" s="35"/>
      <c r="VSG1665" s="34"/>
      <c r="VSN1665" s="35"/>
      <c r="VSO1665" s="34"/>
      <c r="VSV1665" s="35"/>
      <c r="VSW1665" s="34"/>
      <c r="VTD1665" s="35"/>
      <c r="VTE1665" s="34"/>
      <c r="VTL1665" s="35"/>
      <c r="VTM1665" s="34"/>
      <c r="VTT1665" s="35"/>
      <c r="VTU1665" s="34"/>
      <c r="VUB1665" s="35"/>
      <c r="VUC1665" s="34"/>
      <c r="VUJ1665" s="35"/>
      <c r="VUK1665" s="34"/>
      <c r="VUR1665" s="35"/>
      <c r="VUS1665" s="34"/>
      <c r="VUZ1665" s="35"/>
      <c r="VVA1665" s="34"/>
      <c r="VVH1665" s="35"/>
      <c r="VVI1665" s="34"/>
      <c r="VVP1665" s="35"/>
      <c r="VVQ1665" s="34"/>
      <c r="VVX1665" s="35"/>
      <c r="VVY1665" s="34"/>
      <c r="VWF1665" s="35"/>
      <c r="VWG1665" s="34"/>
      <c r="VWN1665" s="35"/>
      <c r="VWO1665" s="34"/>
      <c r="VWV1665" s="35"/>
      <c r="VWW1665" s="34"/>
      <c r="VXD1665" s="35"/>
      <c r="VXE1665" s="34"/>
      <c r="VXL1665" s="35"/>
      <c r="VXM1665" s="34"/>
      <c r="VXT1665" s="35"/>
      <c r="VXU1665" s="34"/>
      <c r="VYB1665" s="35"/>
      <c r="VYC1665" s="34"/>
      <c r="VYJ1665" s="35"/>
      <c r="VYK1665" s="34"/>
      <c r="VYR1665" s="35"/>
      <c r="VYS1665" s="34"/>
      <c r="VYZ1665" s="35"/>
      <c r="VZA1665" s="34"/>
      <c r="VZH1665" s="35"/>
      <c r="VZI1665" s="34"/>
      <c r="VZP1665" s="35"/>
      <c r="VZQ1665" s="34"/>
      <c r="VZX1665" s="35"/>
      <c r="VZY1665" s="34"/>
      <c r="WAF1665" s="35"/>
      <c r="WAG1665" s="34"/>
      <c r="WAN1665" s="35"/>
      <c r="WAO1665" s="34"/>
      <c r="WAV1665" s="35"/>
      <c r="WAW1665" s="34"/>
      <c r="WBD1665" s="35"/>
      <c r="WBE1665" s="34"/>
      <c r="WBL1665" s="35"/>
      <c r="WBM1665" s="34"/>
      <c r="WBT1665" s="35"/>
      <c r="WBU1665" s="34"/>
      <c r="WCB1665" s="35"/>
      <c r="WCC1665" s="34"/>
      <c r="WCJ1665" s="35"/>
      <c r="WCK1665" s="34"/>
      <c r="WCR1665" s="35"/>
      <c r="WCS1665" s="34"/>
      <c r="WCZ1665" s="35"/>
      <c r="WDA1665" s="34"/>
      <c r="WDH1665" s="35"/>
      <c r="WDI1665" s="34"/>
      <c r="WDP1665" s="35"/>
      <c r="WDQ1665" s="34"/>
      <c r="WDX1665" s="35"/>
      <c r="WDY1665" s="34"/>
      <c r="WEF1665" s="35"/>
      <c r="WEG1665" s="34"/>
      <c r="WEN1665" s="35"/>
      <c r="WEO1665" s="34"/>
      <c r="WEV1665" s="35"/>
      <c r="WEW1665" s="34"/>
      <c r="WFD1665" s="35"/>
      <c r="WFE1665" s="34"/>
      <c r="WFL1665" s="35"/>
      <c r="WFM1665" s="34"/>
      <c r="WFT1665" s="35"/>
      <c r="WFU1665" s="34"/>
      <c r="WGB1665" s="35"/>
      <c r="WGC1665" s="34"/>
      <c r="WGJ1665" s="35"/>
      <c r="WGK1665" s="34"/>
      <c r="WGR1665" s="35"/>
      <c r="WGS1665" s="34"/>
      <c r="WGZ1665" s="35"/>
      <c r="WHA1665" s="34"/>
      <c r="WHH1665" s="35"/>
      <c r="WHI1665" s="34"/>
      <c r="WHP1665" s="35"/>
      <c r="WHQ1665" s="34"/>
      <c r="WHX1665" s="35"/>
      <c r="WHY1665" s="34"/>
      <c r="WIF1665" s="35"/>
      <c r="WIG1665" s="34"/>
      <c r="WIN1665" s="35"/>
      <c r="WIO1665" s="34"/>
      <c r="WIV1665" s="35"/>
      <c r="WIW1665" s="34"/>
      <c r="WJD1665" s="35"/>
      <c r="WJE1665" s="34"/>
      <c r="WJL1665" s="35"/>
      <c r="WJM1665" s="34"/>
      <c r="WJT1665" s="35"/>
      <c r="WJU1665" s="34"/>
      <c r="WKB1665" s="35"/>
      <c r="WKC1665" s="34"/>
      <c r="WKJ1665" s="35"/>
      <c r="WKK1665" s="34"/>
      <c r="WKR1665" s="35"/>
      <c r="WKS1665" s="34"/>
      <c r="WKZ1665" s="35"/>
      <c r="WLA1665" s="34"/>
      <c r="WLH1665" s="35"/>
      <c r="WLI1665" s="34"/>
      <c r="WLP1665" s="35"/>
      <c r="WLQ1665" s="34"/>
      <c r="WLX1665" s="35"/>
      <c r="WLY1665" s="34"/>
      <c r="WMF1665" s="35"/>
      <c r="WMG1665" s="34"/>
      <c r="WMN1665" s="35"/>
      <c r="WMO1665" s="34"/>
      <c r="WMV1665" s="35"/>
      <c r="WMW1665" s="34"/>
      <c r="WND1665" s="35"/>
      <c r="WNE1665" s="34"/>
      <c r="WNL1665" s="35"/>
      <c r="WNM1665" s="34"/>
      <c r="WNT1665" s="35"/>
      <c r="WNU1665" s="34"/>
      <c r="WOB1665" s="35"/>
      <c r="WOC1665" s="34"/>
      <c r="WOJ1665" s="35"/>
      <c r="WOK1665" s="34"/>
      <c r="WOR1665" s="35"/>
      <c r="WOS1665" s="34"/>
      <c r="WOZ1665" s="35"/>
      <c r="WPA1665" s="34"/>
      <c r="WPH1665" s="35"/>
      <c r="WPI1665" s="34"/>
      <c r="WPP1665" s="35"/>
      <c r="WPQ1665" s="34"/>
      <c r="WPX1665" s="35"/>
      <c r="WPY1665" s="34"/>
      <c r="WQF1665" s="35"/>
      <c r="WQG1665" s="34"/>
      <c r="WQN1665" s="35"/>
      <c r="WQO1665" s="34"/>
      <c r="WQV1665" s="35"/>
      <c r="WQW1665" s="34"/>
      <c r="WRD1665" s="35"/>
      <c r="WRE1665" s="34"/>
      <c r="WRL1665" s="35"/>
      <c r="WRM1665" s="34"/>
      <c r="WRT1665" s="35"/>
      <c r="WRU1665" s="34"/>
      <c r="WSB1665" s="35"/>
      <c r="WSC1665" s="34"/>
      <c r="WSJ1665" s="35"/>
      <c r="WSK1665" s="34"/>
      <c r="WSR1665" s="35"/>
      <c r="WSS1665" s="34"/>
      <c r="WSZ1665" s="35"/>
      <c r="WTA1665" s="34"/>
      <c r="WTH1665" s="35"/>
      <c r="WTI1665" s="34"/>
      <c r="WTP1665" s="35"/>
      <c r="WTQ1665" s="34"/>
      <c r="WTX1665" s="35"/>
      <c r="WTY1665" s="34"/>
      <c r="WUF1665" s="35"/>
      <c r="WUG1665" s="34"/>
      <c r="WUN1665" s="35"/>
      <c r="WUO1665" s="34"/>
      <c r="WUV1665" s="35"/>
      <c r="WUW1665" s="34"/>
      <c r="WVD1665" s="35"/>
      <c r="WVE1665" s="34"/>
      <c r="WVL1665" s="35"/>
      <c r="WVM1665" s="34"/>
      <c r="WVT1665" s="35"/>
      <c r="WVU1665" s="34"/>
      <c r="WWB1665" s="35"/>
      <c r="WWC1665" s="34"/>
      <c r="WWJ1665" s="35"/>
      <c r="WWK1665" s="34"/>
      <c r="WWR1665" s="35"/>
      <c r="WWS1665" s="34"/>
      <c r="WWZ1665" s="35"/>
      <c r="WXA1665" s="34"/>
      <c r="WXH1665" s="35"/>
      <c r="WXI1665" s="34"/>
      <c r="WXP1665" s="35"/>
      <c r="WXQ1665" s="34"/>
      <c r="WXX1665" s="35"/>
      <c r="WXY1665" s="34"/>
      <c r="WYF1665" s="35"/>
      <c r="WYG1665" s="34"/>
      <c r="WYN1665" s="35"/>
      <c r="WYO1665" s="34"/>
      <c r="WYV1665" s="35"/>
      <c r="WYW1665" s="34"/>
      <c r="WZD1665" s="35"/>
      <c r="WZE1665" s="34"/>
      <c r="WZL1665" s="35"/>
      <c r="WZM1665" s="34"/>
      <c r="WZT1665" s="35"/>
      <c r="WZU1665" s="34"/>
      <c r="XAB1665" s="35"/>
      <c r="XAC1665" s="34"/>
      <c r="XAJ1665" s="35"/>
      <c r="XAK1665" s="34"/>
      <c r="XAR1665" s="35"/>
      <c r="XAS1665" s="34"/>
      <c r="XAZ1665" s="35"/>
      <c r="XBA1665" s="34"/>
      <c r="XBH1665" s="35"/>
      <c r="XBI1665" s="34"/>
      <c r="XBP1665" s="35"/>
      <c r="XBQ1665" s="34"/>
      <c r="XBX1665" s="35"/>
      <c r="XBY1665" s="34"/>
      <c r="XCF1665" s="35"/>
      <c r="XCG1665" s="34"/>
      <c r="XCN1665" s="35"/>
      <c r="XCO1665" s="34"/>
      <c r="XCV1665" s="35"/>
      <c r="XCW1665" s="34"/>
      <c r="XDD1665" s="35"/>
      <c r="XDE1665" s="34"/>
      <c r="XDL1665" s="35"/>
      <c r="XDM1665" s="34"/>
      <c r="XDT1665" s="35"/>
      <c r="XDU1665" s="34"/>
      <c r="XEB1665" s="35"/>
      <c r="XEC1665" s="34"/>
      <c r="XEJ1665" s="35"/>
      <c r="XEK1665" s="34"/>
      <c r="XER1665" s="35"/>
      <c r="XES1665" s="34"/>
      <c r="XEZ1665" s="35"/>
      <c r="XFA1665" s="34"/>
    </row>
    <row r="1666" spans="1:1021 1028:2045 2052:3069 3076:4093 4100:5117 5124:6141 6148:7165 7172:8189 8196:9213 9220:10237 10244:11261 11268:12285 12292:13309 13316:14333 14340:15357 15364:16381" x14ac:dyDescent="0.25">
      <c r="A1666" t="s">
        <v>484</v>
      </c>
      <c r="B1666" t="s">
        <v>475</v>
      </c>
      <c r="C1666">
        <v>339</v>
      </c>
      <c r="D1666">
        <v>339</v>
      </c>
      <c r="E1666" s="35">
        <v>1</v>
      </c>
      <c r="F1666" s="34">
        <v>1.9999999999999999E-88</v>
      </c>
      <c r="G1666">
        <v>85.76</v>
      </c>
      <c r="H1666">
        <v>1714</v>
      </c>
      <c r="I1666" t="str">
        <f>HYPERLINK("https://www.ncbi.nlm.nih.gov/nucleotide/LS974139.1?report=genbank&amp;log$=nucltop&amp;blast_rank=64&amp;RID=XE6RV0D8013","LS974139.1")</f>
        <v>LS974139.1</v>
      </c>
      <c r="L1666" s="35"/>
      <c r="M1666" s="34"/>
      <c r="T1666" s="35"/>
      <c r="U1666" s="34"/>
      <c r="AB1666" s="35"/>
      <c r="AC1666" s="34"/>
      <c r="AJ1666" s="35"/>
      <c r="AK1666" s="34"/>
      <c r="AR1666" s="35"/>
      <c r="AS1666" s="34"/>
      <c r="AZ1666" s="35"/>
      <c r="BA1666" s="34"/>
      <c r="BH1666" s="35"/>
      <c r="BI1666" s="34"/>
      <c r="BP1666" s="35"/>
      <c r="BQ1666" s="34"/>
      <c r="BX1666" s="35"/>
      <c r="BY1666" s="34"/>
      <c r="CF1666" s="35"/>
      <c r="CG1666" s="34"/>
      <c r="CN1666" s="35"/>
      <c r="CO1666" s="34"/>
      <c r="CV1666" s="35"/>
      <c r="CW1666" s="34"/>
      <c r="DD1666" s="35"/>
      <c r="DE1666" s="34"/>
      <c r="DL1666" s="35"/>
      <c r="DM1666" s="34"/>
      <c r="DT1666" s="35"/>
      <c r="DU1666" s="34"/>
      <c r="EB1666" s="35"/>
      <c r="EC1666" s="34"/>
      <c r="EJ1666" s="35"/>
      <c r="EK1666" s="34"/>
      <c r="ER1666" s="35"/>
      <c r="ES1666" s="34"/>
      <c r="EZ1666" s="35"/>
      <c r="FA1666" s="34"/>
      <c r="FH1666" s="35"/>
      <c r="FI1666" s="34"/>
      <c r="FP1666" s="35"/>
      <c r="FQ1666" s="34"/>
      <c r="FX1666" s="35"/>
      <c r="FY1666" s="34"/>
      <c r="GF1666" s="35"/>
      <c r="GG1666" s="34"/>
      <c r="GN1666" s="35"/>
      <c r="GO1666" s="34"/>
      <c r="GV1666" s="35"/>
      <c r="GW1666" s="34"/>
      <c r="HD1666" s="35"/>
      <c r="HE1666" s="34"/>
      <c r="HL1666" s="35"/>
      <c r="HM1666" s="34"/>
      <c r="HT1666" s="35"/>
      <c r="HU1666" s="34"/>
      <c r="IB1666" s="35"/>
      <c r="IC1666" s="34"/>
      <c r="IJ1666" s="35"/>
      <c r="IK1666" s="34"/>
      <c r="IR1666" s="35"/>
      <c r="IS1666" s="34"/>
      <c r="IZ1666" s="35"/>
      <c r="JA1666" s="34"/>
      <c r="JH1666" s="35"/>
      <c r="JI1666" s="34"/>
      <c r="JP1666" s="35"/>
      <c r="JQ1666" s="34"/>
      <c r="JX1666" s="35"/>
      <c r="JY1666" s="34"/>
      <c r="KF1666" s="35"/>
      <c r="KG1666" s="34"/>
      <c r="KN1666" s="35"/>
      <c r="KO1666" s="34"/>
      <c r="KV1666" s="35"/>
      <c r="KW1666" s="34"/>
      <c r="LD1666" s="35"/>
      <c r="LE1666" s="34"/>
      <c r="LL1666" s="35"/>
      <c r="LM1666" s="34"/>
      <c r="LT1666" s="35"/>
      <c r="LU1666" s="34"/>
      <c r="MB1666" s="35"/>
      <c r="MC1666" s="34"/>
      <c r="MJ1666" s="35"/>
      <c r="MK1666" s="34"/>
      <c r="MR1666" s="35"/>
      <c r="MS1666" s="34"/>
      <c r="MZ1666" s="35"/>
      <c r="NA1666" s="34"/>
      <c r="NH1666" s="35"/>
      <c r="NI1666" s="34"/>
      <c r="NP1666" s="35"/>
      <c r="NQ1666" s="34"/>
      <c r="NX1666" s="35"/>
      <c r="NY1666" s="34"/>
      <c r="OF1666" s="35"/>
      <c r="OG1666" s="34"/>
      <c r="ON1666" s="35"/>
      <c r="OO1666" s="34"/>
      <c r="OV1666" s="35"/>
      <c r="OW1666" s="34"/>
      <c r="PD1666" s="35"/>
      <c r="PE1666" s="34"/>
      <c r="PL1666" s="35"/>
      <c r="PM1666" s="34"/>
      <c r="PT1666" s="35"/>
      <c r="PU1666" s="34"/>
      <c r="QB1666" s="35"/>
      <c r="QC1666" s="34"/>
      <c r="QJ1666" s="35"/>
      <c r="QK1666" s="34"/>
      <c r="QR1666" s="35"/>
      <c r="QS1666" s="34"/>
      <c r="QZ1666" s="35"/>
      <c r="RA1666" s="34"/>
      <c r="RH1666" s="35"/>
      <c r="RI1666" s="34"/>
      <c r="RP1666" s="35"/>
      <c r="RQ1666" s="34"/>
      <c r="RX1666" s="35"/>
      <c r="RY1666" s="34"/>
      <c r="SF1666" s="35"/>
      <c r="SG1666" s="34"/>
      <c r="SN1666" s="35"/>
      <c r="SO1666" s="34"/>
      <c r="SV1666" s="35"/>
      <c r="SW1666" s="34"/>
      <c r="TD1666" s="35"/>
      <c r="TE1666" s="34"/>
      <c r="TL1666" s="35"/>
      <c r="TM1666" s="34"/>
      <c r="TT1666" s="35"/>
      <c r="TU1666" s="34"/>
      <c r="UB1666" s="35"/>
      <c r="UC1666" s="34"/>
      <c r="UJ1666" s="35"/>
      <c r="UK1666" s="34"/>
      <c r="UR1666" s="35"/>
      <c r="US1666" s="34"/>
      <c r="UZ1666" s="35"/>
      <c r="VA1666" s="34"/>
      <c r="VH1666" s="35"/>
      <c r="VI1666" s="34"/>
      <c r="VP1666" s="35"/>
      <c r="VQ1666" s="34"/>
      <c r="VX1666" s="35"/>
      <c r="VY1666" s="34"/>
      <c r="WF1666" s="35"/>
      <c r="WG1666" s="34"/>
      <c r="WN1666" s="35"/>
      <c r="WO1666" s="34"/>
      <c r="WV1666" s="35"/>
      <c r="WW1666" s="34"/>
      <c r="XD1666" s="35"/>
      <c r="XE1666" s="34"/>
      <c r="XL1666" s="35"/>
      <c r="XM1666" s="34"/>
      <c r="XT1666" s="35"/>
      <c r="XU1666" s="34"/>
      <c r="YB1666" s="35"/>
      <c r="YC1666" s="34"/>
      <c r="YJ1666" s="35"/>
      <c r="YK1666" s="34"/>
      <c r="YR1666" s="35"/>
      <c r="YS1666" s="34"/>
      <c r="YZ1666" s="35"/>
      <c r="ZA1666" s="34"/>
      <c r="ZH1666" s="35"/>
      <c r="ZI1666" s="34"/>
      <c r="ZP1666" s="35"/>
      <c r="ZQ1666" s="34"/>
      <c r="ZX1666" s="35"/>
      <c r="ZY1666" s="34"/>
      <c r="AAF1666" s="35"/>
      <c r="AAG1666" s="34"/>
      <c r="AAN1666" s="35"/>
      <c r="AAO1666" s="34"/>
      <c r="AAV1666" s="35"/>
      <c r="AAW1666" s="34"/>
      <c r="ABD1666" s="35"/>
      <c r="ABE1666" s="34"/>
      <c r="ABL1666" s="35"/>
      <c r="ABM1666" s="34"/>
      <c r="ABT1666" s="35"/>
      <c r="ABU1666" s="34"/>
      <c r="ACB1666" s="35"/>
      <c r="ACC1666" s="34"/>
      <c r="ACJ1666" s="35"/>
      <c r="ACK1666" s="34"/>
      <c r="ACR1666" s="35"/>
      <c r="ACS1666" s="34"/>
      <c r="ACZ1666" s="35"/>
      <c r="ADA1666" s="34"/>
      <c r="ADH1666" s="35"/>
      <c r="ADI1666" s="34"/>
      <c r="ADP1666" s="35"/>
      <c r="ADQ1666" s="34"/>
      <c r="ADX1666" s="35"/>
      <c r="ADY1666" s="34"/>
      <c r="AEF1666" s="35"/>
      <c r="AEG1666" s="34"/>
      <c r="AEN1666" s="35"/>
      <c r="AEO1666" s="34"/>
      <c r="AEV1666" s="35"/>
      <c r="AEW1666" s="34"/>
      <c r="AFD1666" s="35"/>
      <c r="AFE1666" s="34"/>
      <c r="AFL1666" s="35"/>
      <c r="AFM1666" s="34"/>
      <c r="AFT1666" s="35"/>
      <c r="AFU1666" s="34"/>
      <c r="AGB1666" s="35"/>
      <c r="AGC1666" s="34"/>
      <c r="AGJ1666" s="35"/>
      <c r="AGK1666" s="34"/>
      <c r="AGR1666" s="35"/>
      <c r="AGS1666" s="34"/>
      <c r="AGZ1666" s="35"/>
      <c r="AHA1666" s="34"/>
      <c r="AHH1666" s="35"/>
      <c r="AHI1666" s="34"/>
      <c r="AHP1666" s="35"/>
      <c r="AHQ1666" s="34"/>
      <c r="AHX1666" s="35"/>
      <c r="AHY1666" s="34"/>
      <c r="AIF1666" s="35"/>
      <c r="AIG1666" s="34"/>
      <c r="AIN1666" s="35"/>
      <c r="AIO1666" s="34"/>
      <c r="AIV1666" s="35"/>
      <c r="AIW1666" s="34"/>
      <c r="AJD1666" s="35"/>
      <c r="AJE1666" s="34"/>
      <c r="AJL1666" s="35"/>
      <c r="AJM1666" s="34"/>
      <c r="AJT1666" s="35"/>
      <c r="AJU1666" s="34"/>
      <c r="AKB1666" s="35"/>
      <c r="AKC1666" s="34"/>
      <c r="AKJ1666" s="35"/>
      <c r="AKK1666" s="34"/>
      <c r="AKR1666" s="35"/>
      <c r="AKS1666" s="34"/>
      <c r="AKZ1666" s="35"/>
      <c r="ALA1666" s="34"/>
      <c r="ALH1666" s="35"/>
      <c r="ALI1666" s="34"/>
      <c r="ALP1666" s="35"/>
      <c r="ALQ1666" s="34"/>
      <c r="ALX1666" s="35"/>
      <c r="ALY1666" s="34"/>
      <c r="AMF1666" s="35"/>
      <c r="AMG1666" s="34"/>
      <c r="AMN1666" s="35"/>
      <c r="AMO1666" s="34"/>
      <c r="AMV1666" s="35"/>
      <c r="AMW1666" s="34"/>
      <c r="AND1666" s="35"/>
      <c r="ANE1666" s="34"/>
      <c r="ANL1666" s="35"/>
      <c r="ANM1666" s="34"/>
      <c r="ANT1666" s="35"/>
      <c r="ANU1666" s="34"/>
      <c r="AOB1666" s="35"/>
      <c r="AOC1666" s="34"/>
      <c r="AOJ1666" s="35"/>
      <c r="AOK1666" s="34"/>
      <c r="AOR1666" s="35"/>
      <c r="AOS1666" s="34"/>
      <c r="AOZ1666" s="35"/>
      <c r="APA1666" s="34"/>
      <c r="APH1666" s="35"/>
      <c r="API1666" s="34"/>
      <c r="APP1666" s="35"/>
      <c r="APQ1666" s="34"/>
      <c r="APX1666" s="35"/>
      <c r="APY1666" s="34"/>
      <c r="AQF1666" s="35"/>
      <c r="AQG1666" s="34"/>
      <c r="AQN1666" s="35"/>
      <c r="AQO1666" s="34"/>
      <c r="AQV1666" s="35"/>
      <c r="AQW1666" s="34"/>
      <c r="ARD1666" s="35"/>
      <c r="ARE1666" s="34"/>
      <c r="ARL1666" s="35"/>
      <c r="ARM1666" s="34"/>
      <c r="ART1666" s="35"/>
      <c r="ARU1666" s="34"/>
      <c r="ASB1666" s="35"/>
      <c r="ASC1666" s="34"/>
      <c r="ASJ1666" s="35"/>
      <c r="ASK1666" s="34"/>
      <c r="ASR1666" s="35"/>
      <c r="ASS1666" s="34"/>
      <c r="ASZ1666" s="35"/>
      <c r="ATA1666" s="34"/>
      <c r="ATH1666" s="35"/>
      <c r="ATI1666" s="34"/>
      <c r="ATP1666" s="35"/>
      <c r="ATQ1666" s="34"/>
      <c r="ATX1666" s="35"/>
      <c r="ATY1666" s="34"/>
      <c r="AUF1666" s="35"/>
      <c r="AUG1666" s="34"/>
      <c r="AUN1666" s="35"/>
      <c r="AUO1666" s="34"/>
      <c r="AUV1666" s="35"/>
      <c r="AUW1666" s="34"/>
      <c r="AVD1666" s="35"/>
      <c r="AVE1666" s="34"/>
      <c r="AVL1666" s="35"/>
      <c r="AVM1666" s="34"/>
      <c r="AVT1666" s="35"/>
      <c r="AVU1666" s="34"/>
      <c r="AWB1666" s="35"/>
      <c r="AWC1666" s="34"/>
      <c r="AWJ1666" s="35"/>
      <c r="AWK1666" s="34"/>
      <c r="AWR1666" s="35"/>
      <c r="AWS1666" s="34"/>
      <c r="AWZ1666" s="35"/>
      <c r="AXA1666" s="34"/>
      <c r="AXH1666" s="35"/>
      <c r="AXI1666" s="34"/>
      <c r="AXP1666" s="35"/>
      <c r="AXQ1666" s="34"/>
      <c r="AXX1666" s="35"/>
      <c r="AXY1666" s="34"/>
      <c r="AYF1666" s="35"/>
      <c r="AYG1666" s="34"/>
      <c r="AYN1666" s="35"/>
      <c r="AYO1666" s="34"/>
      <c r="AYV1666" s="35"/>
      <c r="AYW1666" s="34"/>
      <c r="AZD1666" s="35"/>
      <c r="AZE1666" s="34"/>
      <c r="AZL1666" s="35"/>
      <c r="AZM1666" s="34"/>
      <c r="AZT1666" s="35"/>
      <c r="AZU1666" s="34"/>
      <c r="BAB1666" s="35"/>
      <c r="BAC1666" s="34"/>
      <c r="BAJ1666" s="35"/>
      <c r="BAK1666" s="34"/>
      <c r="BAR1666" s="35"/>
      <c r="BAS1666" s="34"/>
      <c r="BAZ1666" s="35"/>
      <c r="BBA1666" s="34"/>
      <c r="BBH1666" s="35"/>
      <c r="BBI1666" s="34"/>
      <c r="BBP1666" s="35"/>
      <c r="BBQ1666" s="34"/>
      <c r="BBX1666" s="35"/>
      <c r="BBY1666" s="34"/>
      <c r="BCF1666" s="35"/>
      <c r="BCG1666" s="34"/>
      <c r="BCN1666" s="35"/>
      <c r="BCO1666" s="34"/>
      <c r="BCV1666" s="35"/>
      <c r="BCW1666" s="34"/>
      <c r="BDD1666" s="35"/>
      <c r="BDE1666" s="34"/>
      <c r="BDL1666" s="35"/>
      <c r="BDM1666" s="34"/>
      <c r="BDT1666" s="35"/>
      <c r="BDU1666" s="34"/>
      <c r="BEB1666" s="35"/>
      <c r="BEC1666" s="34"/>
      <c r="BEJ1666" s="35"/>
      <c r="BEK1666" s="34"/>
      <c r="BER1666" s="35"/>
      <c r="BES1666" s="34"/>
      <c r="BEZ1666" s="35"/>
      <c r="BFA1666" s="34"/>
      <c r="BFH1666" s="35"/>
      <c r="BFI1666" s="34"/>
      <c r="BFP1666" s="35"/>
      <c r="BFQ1666" s="34"/>
      <c r="BFX1666" s="35"/>
      <c r="BFY1666" s="34"/>
      <c r="BGF1666" s="35"/>
      <c r="BGG1666" s="34"/>
      <c r="BGN1666" s="35"/>
      <c r="BGO1666" s="34"/>
      <c r="BGV1666" s="35"/>
      <c r="BGW1666" s="34"/>
      <c r="BHD1666" s="35"/>
      <c r="BHE1666" s="34"/>
      <c r="BHL1666" s="35"/>
      <c r="BHM1666" s="34"/>
      <c r="BHT1666" s="35"/>
      <c r="BHU1666" s="34"/>
      <c r="BIB1666" s="35"/>
      <c r="BIC1666" s="34"/>
      <c r="BIJ1666" s="35"/>
      <c r="BIK1666" s="34"/>
      <c r="BIR1666" s="35"/>
      <c r="BIS1666" s="34"/>
      <c r="BIZ1666" s="35"/>
      <c r="BJA1666" s="34"/>
      <c r="BJH1666" s="35"/>
      <c r="BJI1666" s="34"/>
      <c r="BJP1666" s="35"/>
      <c r="BJQ1666" s="34"/>
      <c r="BJX1666" s="35"/>
      <c r="BJY1666" s="34"/>
      <c r="BKF1666" s="35"/>
      <c r="BKG1666" s="34"/>
      <c r="BKN1666" s="35"/>
      <c r="BKO1666" s="34"/>
      <c r="BKV1666" s="35"/>
      <c r="BKW1666" s="34"/>
      <c r="BLD1666" s="35"/>
      <c r="BLE1666" s="34"/>
      <c r="BLL1666" s="35"/>
      <c r="BLM1666" s="34"/>
      <c r="BLT1666" s="35"/>
      <c r="BLU1666" s="34"/>
      <c r="BMB1666" s="35"/>
      <c r="BMC1666" s="34"/>
      <c r="BMJ1666" s="35"/>
      <c r="BMK1666" s="34"/>
      <c r="BMR1666" s="35"/>
      <c r="BMS1666" s="34"/>
      <c r="BMZ1666" s="35"/>
      <c r="BNA1666" s="34"/>
      <c r="BNH1666" s="35"/>
      <c r="BNI1666" s="34"/>
      <c r="BNP1666" s="35"/>
      <c r="BNQ1666" s="34"/>
      <c r="BNX1666" s="35"/>
      <c r="BNY1666" s="34"/>
      <c r="BOF1666" s="35"/>
      <c r="BOG1666" s="34"/>
      <c r="BON1666" s="35"/>
      <c r="BOO1666" s="34"/>
      <c r="BOV1666" s="35"/>
      <c r="BOW1666" s="34"/>
      <c r="BPD1666" s="35"/>
      <c r="BPE1666" s="34"/>
      <c r="BPL1666" s="35"/>
      <c r="BPM1666" s="34"/>
      <c r="BPT1666" s="35"/>
      <c r="BPU1666" s="34"/>
      <c r="BQB1666" s="35"/>
      <c r="BQC1666" s="34"/>
      <c r="BQJ1666" s="35"/>
      <c r="BQK1666" s="34"/>
      <c r="BQR1666" s="35"/>
      <c r="BQS1666" s="34"/>
      <c r="BQZ1666" s="35"/>
      <c r="BRA1666" s="34"/>
      <c r="BRH1666" s="35"/>
      <c r="BRI1666" s="34"/>
      <c r="BRP1666" s="35"/>
      <c r="BRQ1666" s="34"/>
      <c r="BRX1666" s="35"/>
      <c r="BRY1666" s="34"/>
      <c r="BSF1666" s="35"/>
      <c r="BSG1666" s="34"/>
      <c r="BSN1666" s="35"/>
      <c r="BSO1666" s="34"/>
      <c r="BSV1666" s="35"/>
      <c r="BSW1666" s="34"/>
      <c r="BTD1666" s="35"/>
      <c r="BTE1666" s="34"/>
      <c r="BTL1666" s="35"/>
      <c r="BTM1666" s="34"/>
      <c r="BTT1666" s="35"/>
      <c r="BTU1666" s="34"/>
      <c r="BUB1666" s="35"/>
      <c r="BUC1666" s="34"/>
      <c r="BUJ1666" s="35"/>
      <c r="BUK1666" s="34"/>
      <c r="BUR1666" s="35"/>
      <c r="BUS1666" s="34"/>
      <c r="BUZ1666" s="35"/>
      <c r="BVA1666" s="34"/>
      <c r="BVH1666" s="35"/>
      <c r="BVI1666" s="34"/>
      <c r="BVP1666" s="35"/>
      <c r="BVQ1666" s="34"/>
      <c r="BVX1666" s="35"/>
      <c r="BVY1666" s="34"/>
      <c r="BWF1666" s="35"/>
      <c r="BWG1666" s="34"/>
      <c r="BWN1666" s="35"/>
      <c r="BWO1666" s="34"/>
      <c r="BWV1666" s="35"/>
      <c r="BWW1666" s="34"/>
      <c r="BXD1666" s="35"/>
      <c r="BXE1666" s="34"/>
      <c r="BXL1666" s="35"/>
      <c r="BXM1666" s="34"/>
      <c r="BXT1666" s="35"/>
      <c r="BXU1666" s="34"/>
      <c r="BYB1666" s="35"/>
      <c r="BYC1666" s="34"/>
      <c r="BYJ1666" s="35"/>
      <c r="BYK1666" s="34"/>
      <c r="BYR1666" s="35"/>
      <c r="BYS1666" s="34"/>
      <c r="BYZ1666" s="35"/>
      <c r="BZA1666" s="34"/>
      <c r="BZH1666" s="35"/>
      <c r="BZI1666" s="34"/>
      <c r="BZP1666" s="35"/>
      <c r="BZQ1666" s="34"/>
      <c r="BZX1666" s="35"/>
      <c r="BZY1666" s="34"/>
      <c r="CAF1666" s="35"/>
      <c r="CAG1666" s="34"/>
      <c r="CAN1666" s="35"/>
      <c r="CAO1666" s="34"/>
      <c r="CAV1666" s="35"/>
      <c r="CAW1666" s="34"/>
      <c r="CBD1666" s="35"/>
      <c r="CBE1666" s="34"/>
      <c r="CBL1666" s="35"/>
      <c r="CBM1666" s="34"/>
      <c r="CBT1666" s="35"/>
      <c r="CBU1666" s="34"/>
      <c r="CCB1666" s="35"/>
      <c r="CCC1666" s="34"/>
      <c r="CCJ1666" s="35"/>
      <c r="CCK1666" s="34"/>
      <c r="CCR1666" s="35"/>
      <c r="CCS1666" s="34"/>
      <c r="CCZ1666" s="35"/>
      <c r="CDA1666" s="34"/>
      <c r="CDH1666" s="35"/>
      <c r="CDI1666" s="34"/>
      <c r="CDP1666" s="35"/>
      <c r="CDQ1666" s="34"/>
      <c r="CDX1666" s="35"/>
      <c r="CDY1666" s="34"/>
      <c r="CEF1666" s="35"/>
      <c r="CEG1666" s="34"/>
      <c r="CEN1666" s="35"/>
      <c r="CEO1666" s="34"/>
      <c r="CEV1666" s="35"/>
      <c r="CEW1666" s="34"/>
      <c r="CFD1666" s="35"/>
      <c r="CFE1666" s="34"/>
      <c r="CFL1666" s="35"/>
      <c r="CFM1666" s="34"/>
      <c r="CFT1666" s="35"/>
      <c r="CFU1666" s="34"/>
      <c r="CGB1666" s="35"/>
      <c r="CGC1666" s="34"/>
      <c r="CGJ1666" s="35"/>
      <c r="CGK1666" s="34"/>
      <c r="CGR1666" s="35"/>
      <c r="CGS1666" s="34"/>
      <c r="CGZ1666" s="35"/>
      <c r="CHA1666" s="34"/>
      <c r="CHH1666" s="35"/>
      <c r="CHI1666" s="34"/>
      <c r="CHP1666" s="35"/>
      <c r="CHQ1666" s="34"/>
      <c r="CHX1666" s="35"/>
      <c r="CHY1666" s="34"/>
      <c r="CIF1666" s="35"/>
      <c r="CIG1666" s="34"/>
      <c r="CIN1666" s="35"/>
      <c r="CIO1666" s="34"/>
      <c r="CIV1666" s="35"/>
      <c r="CIW1666" s="34"/>
      <c r="CJD1666" s="35"/>
      <c r="CJE1666" s="34"/>
      <c r="CJL1666" s="35"/>
      <c r="CJM1666" s="34"/>
      <c r="CJT1666" s="35"/>
      <c r="CJU1666" s="34"/>
      <c r="CKB1666" s="35"/>
      <c r="CKC1666" s="34"/>
      <c r="CKJ1666" s="35"/>
      <c r="CKK1666" s="34"/>
      <c r="CKR1666" s="35"/>
      <c r="CKS1666" s="34"/>
      <c r="CKZ1666" s="35"/>
      <c r="CLA1666" s="34"/>
      <c r="CLH1666" s="35"/>
      <c r="CLI1666" s="34"/>
      <c r="CLP1666" s="35"/>
      <c r="CLQ1666" s="34"/>
      <c r="CLX1666" s="35"/>
      <c r="CLY1666" s="34"/>
      <c r="CMF1666" s="35"/>
      <c r="CMG1666" s="34"/>
      <c r="CMN1666" s="35"/>
      <c r="CMO1666" s="34"/>
      <c r="CMV1666" s="35"/>
      <c r="CMW1666" s="34"/>
      <c r="CND1666" s="35"/>
      <c r="CNE1666" s="34"/>
      <c r="CNL1666" s="35"/>
      <c r="CNM1666" s="34"/>
      <c r="CNT1666" s="35"/>
      <c r="CNU1666" s="34"/>
      <c r="COB1666" s="35"/>
      <c r="COC1666" s="34"/>
      <c r="COJ1666" s="35"/>
      <c r="COK1666" s="34"/>
      <c r="COR1666" s="35"/>
      <c r="COS1666" s="34"/>
      <c r="COZ1666" s="35"/>
      <c r="CPA1666" s="34"/>
      <c r="CPH1666" s="35"/>
      <c r="CPI1666" s="34"/>
      <c r="CPP1666" s="35"/>
      <c r="CPQ1666" s="34"/>
      <c r="CPX1666" s="35"/>
      <c r="CPY1666" s="34"/>
      <c r="CQF1666" s="35"/>
      <c r="CQG1666" s="34"/>
      <c r="CQN1666" s="35"/>
      <c r="CQO1666" s="34"/>
      <c r="CQV1666" s="35"/>
      <c r="CQW1666" s="34"/>
      <c r="CRD1666" s="35"/>
      <c r="CRE1666" s="34"/>
      <c r="CRL1666" s="35"/>
      <c r="CRM1666" s="34"/>
      <c r="CRT1666" s="35"/>
      <c r="CRU1666" s="34"/>
      <c r="CSB1666" s="35"/>
      <c r="CSC1666" s="34"/>
      <c r="CSJ1666" s="35"/>
      <c r="CSK1666" s="34"/>
      <c r="CSR1666" s="35"/>
      <c r="CSS1666" s="34"/>
      <c r="CSZ1666" s="35"/>
      <c r="CTA1666" s="34"/>
      <c r="CTH1666" s="35"/>
      <c r="CTI1666" s="34"/>
      <c r="CTP1666" s="35"/>
      <c r="CTQ1666" s="34"/>
      <c r="CTX1666" s="35"/>
      <c r="CTY1666" s="34"/>
      <c r="CUF1666" s="35"/>
      <c r="CUG1666" s="34"/>
      <c r="CUN1666" s="35"/>
      <c r="CUO1666" s="34"/>
      <c r="CUV1666" s="35"/>
      <c r="CUW1666" s="34"/>
      <c r="CVD1666" s="35"/>
      <c r="CVE1666" s="34"/>
      <c r="CVL1666" s="35"/>
      <c r="CVM1666" s="34"/>
      <c r="CVT1666" s="35"/>
      <c r="CVU1666" s="34"/>
      <c r="CWB1666" s="35"/>
      <c r="CWC1666" s="34"/>
      <c r="CWJ1666" s="35"/>
      <c r="CWK1666" s="34"/>
      <c r="CWR1666" s="35"/>
      <c r="CWS1666" s="34"/>
      <c r="CWZ1666" s="35"/>
      <c r="CXA1666" s="34"/>
      <c r="CXH1666" s="35"/>
      <c r="CXI1666" s="34"/>
      <c r="CXP1666" s="35"/>
      <c r="CXQ1666" s="34"/>
      <c r="CXX1666" s="35"/>
      <c r="CXY1666" s="34"/>
      <c r="CYF1666" s="35"/>
      <c r="CYG1666" s="34"/>
      <c r="CYN1666" s="35"/>
      <c r="CYO1666" s="34"/>
      <c r="CYV1666" s="35"/>
      <c r="CYW1666" s="34"/>
      <c r="CZD1666" s="35"/>
      <c r="CZE1666" s="34"/>
      <c r="CZL1666" s="35"/>
      <c r="CZM1666" s="34"/>
      <c r="CZT1666" s="35"/>
      <c r="CZU1666" s="34"/>
      <c r="DAB1666" s="35"/>
      <c r="DAC1666" s="34"/>
      <c r="DAJ1666" s="35"/>
      <c r="DAK1666" s="34"/>
      <c r="DAR1666" s="35"/>
      <c r="DAS1666" s="34"/>
      <c r="DAZ1666" s="35"/>
      <c r="DBA1666" s="34"/>
      <c r="DBH1666" s="35"/>
      <c r="DBI1666" s="34"/>
      <c r="DBP1666" s="35"/>
      <c r="DBQ1666" s="34"/>
      <c r="DBX1666" s="35"/>
      <c r="DBY1666" s="34"/>
      <c r="DCF1666" s="35"/>
      <c r="DCG1666" s="34"/>
      <c r="DCN1666" s="35"/>
      <c r="DCO1666" s="34"/>
      <c r="DCV1666" s="35"/>
      <c r="DCW1666" s="34"/>
      <c r="DDD1666" s="35"/>
      <c r="DDE1666" s="34"/>
      <c r="DDL1666" s="35"/>
      <c r="DDM1666" s="34"/>
      <c r="DDT1666" s="35"/>
      <c r="DDU1666" s="34"/>
      <c r="DEB1666" s="35"/>
      <c r="DEC1666" s="34"/>
      <c r="DEJ1666" s="35"/>
      <c r="DEK1666" s="34"/>
      <c r="DER1666" s="35"/>
      <c r="DES1666" s="34"/>
      <c r="DEZ1666" s="35"/>
      <c r="DFA1666" s="34"/>
      <c r="DFH1666" s="35"/>
      <c r="DFI1666" s="34"/>
      <c r="DFP1666" s="35"/>
      <c r="DFQ1666" s="34"/>
      <c r="DFX1666" s="35"/>
      <c r="DFY1666" s="34"/>
      <c r="DGF1666" s="35"/>
      <c r="DGG1666" s="34"/>
      <c r="DGN1666" s="35"/>
      <c r="DGO1666" s="34"/>
      <c r="DGV1666" s="35"/>
      <c r="DGW1666" s="34"/>
      <c r="DHD1666" s="35"/>
      <c r="DHE1666" s="34"/>
      <c r="DHL1666" s="35"/>
      <c r="DHM1666" s="34"/>
      <c r="DHT1666" s="35"/>
      <c r="DHU1666" s="34"/>
      <c r="DIB1666" s="35"/>
      <c r="DIC1666" s="34"/>
      <c r="DIJ1666" s="35"/>
      <c r="DIK1666" s="34"/>
      <c r="DIR1666" s="35"/>
      <c r="DIS1666" s="34"/>
      <c r="DIZ1666" s="35"/>
      <c r="DJA1666" s="34"/>
      <c r="DJH1666" s="35"/>
      <c r="DJI1666" s="34"/>
      <c r="DJP1666" s="35"/>
      <c r="DJQ1666" s="34"/>
      <c r="DJX1666" s="35"/>
      <c r="DJY1666" s="34"/>
      <c r="DKF1666" s="35"/>
      <c r="DKG1666" s="34"/>
      <c r="DKN1666" s="35"/>
      <c r="DKO1666" s="34"/>
      <c r="DKV1666" s="35"/>
      <c r="DKW1666" s="34"/>
      <c r="DLD1666" s="35"/>
      <c r="DLE1666" s="34"/>
      <c r="DLL1666" s="35"/>
      <c r="DLM1666" s="34"/>
      <c r="DLT1666" s="35"/>
      <c r="DLU1666" s="34"/>
      <c r="DMB1666" s="35"/>
      <c r="DMC1666" s="34"/>
      <c r="DMJ1666" s="35"/>
      <c r="DMK1666" s="34"/>
      <c r="DMR1666" s="35"/>
      <c r="DMS1666" s="34"/>
      <c r="DMZ1666" s="35"/>
      <c r="DNA1666" s="34"/>
      <c r="DNH1666" s="35"/>
      <c r="DNI1666" s="34"/>
      <c r="DNP1666" s="35"/>
      <c r="DNQ1666" s="34"/>
      <c r="DNX1666" s="35"/>
      <c r="DNY1666" s="34"/>
      <c r="DOF1666" s="35"/>
      <c r="DOG1666" s="34"/>
      <c r="DON1666" s="35"/>
      <c r="DOO1666" s="34"/>
      <c r="DOV1666" s="35"/>
      <c r="DOW1666" s="34"/>
      <c r="DPD1666" s="35"/>
      <c r="DPE1666" s="34"/>
      <c r="DPL1666" s="35"/>
      <c r="DPM1666" s="34"/>
      <c r="DPT1666" s="35"/>
      <c r="DPU1666" s="34"/>
      <c r="DQB1666" s="35"/>
      <c r="DQC1666" s="34"/>
      <c r="DQJ1666" s="35"/>
      <c r="DQK1666" s="34"/>
      <c r="DQR1666" s="35"/>
      <c r="DQS1666" s="34"/>
      <c r="DQZ1666" s="35"/>
      <c r="DRA1666" s="34"/>
      <c r="DRH1666" s="35"/>
      <c r="DRI1666" s="34"/>
      <c r="DRP1666" s="35"/>
      <c r="DRQ1666" s="34"/>
      <c r="DRX1666" s="35"/>
      <c r="DRY1666" s="34"/>
      <c r="DSF1666" s="35"/>
      <c r="DSG1666" s="34"/>
      <c r="DSN1666" s="35"/>
      <c r="DSO1666" s="34"/>
      <c r="DSV1666" s="35"/>
      <c r="DSW1666" s="34"/>
      <c r="DTD1666" s="35"/>
      <c r="DTE1666" s="34"/>
      <c r="DTL1666" s="35"/>
      <c r="DTM1666" s="34"/>
      <c r="DTT1666" s="35"/>
      <c r="DTU1666" s="34"/>
      <c r="DUB1666" s="35"/>
      <c r="DUC1666" s="34"/>
      <c r="DUJ1666" s="35"/>
      <c r="DUK1666" s="34"/>
      <c r="DUR1666" s="35"/>
      <c r="DUS1666" s="34"/>
      <c r="DUZ1666" s="35"/>
      <c r="DVA1666" s="34"/>
      <c r="DVH1666" s="35"/>
      <c r="DVI1666" s="34"/>
      <c r="DVP1666" s="35"/>
      <c r="DVQ1666" s="34"/>
      <c r="DVX1666" s="35"/>
      <c r="DVY1666" s="34"/>
      <c r="DWF1666" s="35"/>
      <c r="DWG1666" s="34"/>
      <c r="DWN1666" s="35"/>
      <c r="DWO1666" s="34"/>
      <c r="DWV1666" s="35"/>
      <c r="DWW1666" s="34"/>
      <c r="DXD1666" s="35"/>
      <c r="DXE1666" s="34"/>
      <c r="DXL1666" s="35"/>
      <c r="DXM1666" s="34"/>
      <c r="DXT1666" s="35"/>
      <c r="DXU1666" s="34"/>
      <c r="DYB1666" s="35"/>
      <c r="DYC1666" s="34"/>
      <c r="DYJ1666" s="35"/>
      <c r="DYK1666" s="34"/>
      <c r="DYR1666" s="35"/>
      <c r="DYS1666" s="34"/>
      <c r="DYZ1666" s="35"/>
      <c r="DZA1666" s="34"/>
      <c r="DZH1666" s="35"/>
      <c r="DZI1666" s="34"/>
      <c r="DZP1666" s="35"/>
      <c r="DZQ1666" s="34"/>
      <c r="DZX1666" s="35"/>
      <c r="DZY1666" s="34"/>
      <c r="EAF1666" s="35"/>
      <c r="EAG1666" s="34"/>
      <c r="EAN1666" s="35"/>
      <c r="EAO1666" s="34"/>
      <c r="EAV1666" s="35"/>
      <c r="EAW1666" s="34"/>
      <c r="EBD1666" s="35"/>
      <c r="EBE1666" s="34"/>
      <c r="EBL1666" s="35"/>
      <c r="EBM1666" s="34"/>
      <c r="EBT1666" s="35"/>
      <c r="EBU1666" s="34"/>
      <c r="ECB1666" s="35"/>
      <c r="ECC1666" s="34"/>
      <c r="ECJ1666" s="35"/>
      <c r="ECK1666" s="34"/>
      <c r="ECR1666" s="35"/>
      <c r="ECS1666" s="34"/>
      <c r="ECZ1666" s="35"/>
      <c r="EDA1666" s="34"/>
      <c r="EDH1666" s="35"/>
      <c r="EDI1666" s="34"/>
      <c r="EDP1666" s="35"/>
      <c r="EDQ1666" s="34"/>
      <c r="EDX1666" s="35"/>
      <c r="EDY1666" s="34"/>
      <c r="EEF1666" s="35"/>
      <c r="EEG1666" s="34"/>
      <c r="EEN1666" s="35"/>
      <c r="EEO1666" s="34"/>
      <c r="EEV1666" s="35"/>
      <c r="EEW1666" s="34"/>
      <c r="EFD1666" s="35"/>
      <c r="EFE1666" s="34"/>
      <c r="EFL1666" s="35"/>
      <c r="EFM1666" s="34"/>
      <c r="EFT1666" s="35"/>
      <c r="EFU1666" s="34"/>
      <c r="EGB1666" s="35"/>
      <c r="EGC1666" s="34"/>
      <c r="EGJ1666" s="35"/>
      <c r="EGK1666" s="34"/>
      <c r="EGR1666" s="35"/>
      <c r="EGS1666" s="34"/>
      <c r="EGZ1666" s="35"/>
      <c r="EHA1666" s="34"/>
      <c r="EHH1666" s="35"/>
      <c r="EHI1666" s="34"/>
      <c r="EHP1666" s="35"/>
      <c r="EHQ1666" s="34"/>
      <c r="EHX1666" s="35"/>
      <c r="EHY1666" s="34"/>
      <c r="EIF1666" s="35"/>
      <c r="EIG1666" s="34"/>
      <c r="EIN1666" s="35"/>
      <c r="EIO1666" s="34"/>
      <c r="EIV1666" s="35"/>
      <c r="EIW1666" s="34"/>
      <c r="EJD1666" s="35"/>
      <c r="EJE1666" s="34"/>
      <c r="EJL1666" s="35"/>
      <c r="EJM1666" s="34"/>
      <c r="EJT1666" s="35"/>
      <c r="EJU1666" s="34"/>
      <c r="EKB1666" s="35"/>
      <c r="EKC1666" s="34"/>
      <c r="EKJ1666" s="35"/>
      <c r="EKK1666" s="34"/>
      <c r="EKR1666" s="35"/>
      <c r="EKS1666" s="34"/>
      <c r="EKZ1666" s="35"/>
      <c r="ELA1666" s="34"/>
      <c r="ELH1666" s="35"/>
      <c r="ELI1666" s="34"/>
      <c r="ELP1666" s="35"/>
      <c r="ELQ1666" s="34"/>
      <c r="ELX1666" s="35"/>
      <c r="ELY1666" s="34"/>
      <c r="EMF1666" s="35"/>
      <c r="EMG1666" s="34"/>
      <c r="EMN1666" s="35"/>
      <c r="EMO1666" s="34"/>
      <c r="EMV1666" s="35"/>
      <c r="EMW1666" s="34"/>
      <c r="END1666" s="35"/>
      <c r="ENE1666" s="34"/>
      <c r="ENL1666" s="35"/>
      <c r="ENM1666" s="34"/>
      <c r="ENT1666" s="35"/>
      <c r="ENU1666" s="34"/>
      <c r="EOB1666" s="35"/>
      <c r="EOC1666" s="34"/>
      <c r="EOJ1666" s="35"/>
      <c r="EOK1666" s="34"/>
      <c r="EOR1666" s="35"/>
      <c r="EOS1666" s="34"/>
      <c r="EOZ1666" s="35"/>
      <c r="EPA1666" s="34"/>
      <c r="EPH1666" s="35"/>
      <c r="EPI1666" s="34"/>
      <c r="EPP1666" s="35"/>
      <c r="EPQ1666" s="34"/>
      <c r="EPX1666" s="35"/>
      <c r="EPY1666" s="34"/>
      <c r="EQF1666" s="35"/>
      <c r="EQG1666" s="34"/>
      <c r="EQN1666" s="35"/>
      <c r="EQO1666" s="34"/>
      <c r="EQV1666" s="35"/>
      <c r="EQW1666" s="34"/>
      <c r="ERD1666" s="35"/>
      <c r="ERE1666" s="34"/>
      <c r="ERL1666" s="35"/>
      <c r="ERM1666" s="34"/>
      <c r="ERT1666" s="35"/>
      <c r="ERU1666" s="34"/>
      <c r="ESB1666" s="35"/>
      <c r="ESC1666" s="34"/>
      <c r="ESJ1666" s="35"/>
      <c r="ESK1666" s="34"/>
      <c r="ESR1666" s="35"/>
      <c r="ESS1666" s="34"/>
      <c r="ESZ1666" s="35"/>
      <c r="ETA1666" s="34"/>
      <c r="ETH1666" s="35"/>
      <c r="ETI1666" s="34"/>
      <c r="ETP1666" s="35"/>
      <c r="ETQ1666" s="34"/>
      <c r="ETX1666" s="35"/>
      <c r="ETY1666" s="34"/>
      <c r="EUF1666" s="35"/>
      <c r="EUG1666" s="34"/>
      <c r="EUN1666" s="35"/>
      <c r="EUO1666" s="34"/>
      <c r="EUV1666" s="35"/>
      <c r="EUW1666" s="34"/>
      <c r="EVD1666" s="35"/>
      <c r="EVE1666" s="34"/>
      <c r="EVL1666" s="35"/>
      <c r="EVM1666" s="34"/>
      <c r="EVT1666" s="35"/>
      <c r="EVU1666" s="34"/>
      <c r="EWB1666" s="35"/>
      <c r="EWC1666" s="34"/>
      <c r="EWJ1666" s="35"/>
      <c r="EWK1666" s="34"/>
      <c r="EWR1666" s="35"/>
      <c r="EWS1666" s="34"/>
      <c r="EWZ1666" s="35"/>
      <c r="EXA1666" s="34"/>
      <c r="EXH1666" s="35"/>
      <c r="EXI1666" s="34"/>
      <c r="EXP1666" s="35"/>
      <c r="EXQ1666" s="34"/>
      <c r="EXX1666" s="35"/>
      <c r="EXY1666" s="34"/>
      <c r="EYF1666" s="35"/>
      <c r="EYG1666" s="34"/>
      <c r="EYN1666" s="35"/>
      <c r="EYO1666" s="34"/>
      <c r="EYV1666" s="35"/>
      <c r="EYW1666" s="34"/>
      <c r="EZD1666" s="35"/>
      <c r="EZE1666" s="34"/>
      <c r="EZL1666" s="35"/>
      <c r="EZM1666" s="34"/>
      <c r="EZT1666" s="35"/>
      <c r="EZU1666" s="34"/>
      <c r="FAB1666" s="35"/>
      <c r="FAC1666" s="34"/>
      <c r="FAJ1666" s="35"/>
      <c r="FAK1666" s="34"/>
      <c r="FAR1666" s="35"/>
      <c r="FAS1666" s="34"/>
      <c r="FAZ1666" s="35"/>
      <c r="FBA1666" s="34"/>
      <c r="FBH1666" s="35"/>
      <c r="FBI1666" s="34"/>
      <c r="FBP1666" s="35"/>
      <c r="FBQ1666" s="34"/>
      <c r="FBX1666" s="35"/>
      <c r="FBY1666" s="34"/>
      <c r="FCF1666" s="35"/>
      <c r="FCG1666" s="34"/>
      <c r="FCN1666" s="35"/>
      <c r="FCO1666" s="34"/>
      <c r="FCV1666" s="35"/>
      <c r="FCW1666" s="34"/>
      <c r="FDD1666" s="35"/>
      <c r="FDE1666" s="34"/>
      <c r="FDL1666" s="35"/>
      <c r="FDM1666" s="34"/>
      <c r="FDT1666" s="35"/>
      <c r="FDU1666" s="34"/>
      <c r="FEB1666" s="35"/>
      <c r="FEC1666" s="34"/>
      <c r="FEJ1666" s="35"/>
      <c r="FEK1666" s="34"/>
      <c r="FER1666" s="35"/>
      <c r="FES1666" s="34"/>
      <c r="FEZ1666" s="35"/>
      <c r="FFA1666" s="34"/>
      <c r="FFH1666" s="35"/>
      <c r="FFI1666" s="34"/>
      <c r="FFP1666" s="35"/>
      <c r="FFQ1666" s="34"/>
      <c r="FFX1666" s="35"/>
      <c r="FFY1666" s="34"/>
      <c r="FGF1666" s="35"/>
      <c r="FGG1666" s="34"/>
      <c r="FGN1666" s="35"/>
      <c r="FGO1666" s="34"/>
      <c r="FGV1666" s="35"/>
      <c r="FGW1666" s="34"/>
      <c r="FHD1666" s="35"/>
      <c r="FHE1666" s="34"/>
      <c r="FHL1666" s="35"/>
      <c r="FHM1666" s="34"/>
      <c r="FHT1666" s="35"/>
      <c r="FHU1666" s="34"/>
      <c r="FIB1666" s="35"/>
      <c r="FIC1666" s="34"/>
      <c r="FIJ1666" s="35"/>
      <c r="FIK1666" s="34"/>
      <c r="FIR1666" s="35"/>
      <c r="FIS1666" s="34"/>
      <c r="FIZ1666" s="35"/>
      <c r="FJA1666" s="34"/>
      <c r="FJH1666" s="35"/>
      <c r="FJI1666" s="34"/>
      <c r="FJP1666" s="35"/>
      <c r="FJQ1666" s="34"/>
      <c r="FJX1666" s="35"/>
      <c r="FJY1666" s="34"/>
      <c r="FKF1666" s="35"/>
      <c r="FKG1666" s="34"/>
      <c r="FKN1666" s="35"/>
      <c r="FKO1666" s="34"/>
      <c r="FKV1666" s="35"/>
      <c r="FKW1666" s="34"/>
      <c r="FLD1666" s="35"/>
      <c r="FLE1666" s="34"/>
      <c r="FLL1666" s="35"/>
      <c r="FLM1666" s="34"/>
      <c r="FLT1666" s="35"/>
      <c r="FLU1666" s="34"/>
      <c r="FMB1666" s="35"/>
      <c r="FMC1666" s="34"/>
      <c r="FMJ1666" s="35"/>
      <c r="FMK1666" s="34"/>
      <c r="FMR1666" s="35"/>
      <c r="FMS1666" s="34"/>
      <c r="FMZ1666" s="35"/>
      <c r="FNA1666" s="34"/>
      <c r="FNH1666" s="35"/>
      <c r="FNI1666" s="34"/>
      <c r="FNP1666" s="35"/>
      <c r="FNQ1666" s="34"/>
      <c r="FNX1666" s="35"/>
      <c r="FNY1666" s="34"/>
      <c r="FOF1666" s="35"/>
      <c r="FOG1666" s="34"/>
      <c r="FON1666" s="35"/>
      <c r="FOO1666" s="34"/>
      <c r="FOV1666" s="35"/>
      <c r="FOW1666" s="34"/>
      <c r="FPD1666" s="35"/>
      <c r="FPE1666" s="34"/>
      <c r="FPL1666" s="35"/>
      <c r="FPM1666" s="34"/>
      <c r="FPT1666" s="35"/>
      <c r="FPU1666" s="34"/>
      <c r="FQB1666" s="35"/>
      <c r="FQC1666" s="34"/>
      <c r="FQJ1666" s="35"/>
      <c r="FQK1666" s="34"/>
      <c r="FQR1666" s="35"/>
      <c r="FQS1666" s="34"/>
      <c r="FQZ1666" s="35"/>
      <c r="FRA1666" s="34"/>
      <c r="FRH1666" s="35"/>
      <c r="FRI1666" s="34"/>
      <c r="FRP1666" s="35"/>
      <c r="FRQ1666" s="34"/>
      <c r="FRX1666" s="35"/>
      <c r="FRY1666" s="34"/>
      <c r="FSF1666" s="35"/>
      <c r="FSG1666" s="34"/>
      <c r="FSN1666" s="35"/>
      <c r="FSO1666" s="34"/>
      <c r="FSV1666" s="35"/>
      <c r="FSW1666" s="34"/>
      <c r="FTD1666" s="35"/>
      <c r="FTE1666" s="34"/>
      <c r="FTL1666" s="35"/>
      <c r="FTM1666" s="34"/>
      <c r="FTT1666" s="35"/>
      <c r="FTU1666" s="34"/>
      <c r="FUB1666" s="35"/>
      <c r="FUC1666" s="34"/>
      <c r="FUJ1666" s="35"/>
      <c r="FUK1666" s="34"/>
      <c r="FUR1666" s="35"/>
      <c r="FUS1666" s="34"/>
      <c r="FUZ1666" s="35"/>
      <c r="FVA1666" s="34"/>
      <c r="FVH1666" s="35"/>
      <c r="FVI1666" s="34"/>
      <c r="FVP1666" s="35"/>
      <c r="FVQ1666" s="34"/>
      <c r="FVX1666" s="35"/>
      <c r="FVY1666" s="34"/>
      <c r="FWF1666" s="35"/>
      <c r="FWG1666" s="34"/>
      <c r="FWN1666" s="35"/>
      <c r="FWO1666" s="34"/>
      <c r="FWV1666" s="35"/>
      <c r="FWW1666" s="34"/>
      <c r="FXD1666" s="35"/>
      <c r="FXE1666" s="34"/>
      <c r="FXL1666" s="35"/>
      <c r="FXM1666" s="34"/>
      <c r="FXT1666" s="35"/>
      <c r="FXU1666" s="34"/>
      <c r="FYB1666" s="35"/>
      <c r="FYC1666" s="34"/>
      <c r="FYJ1666" s="35"/>
      <c r="FYK1666" s="34"/>
      <c r="FYR1666" s="35"/>
      <c r="FYS1666" s="34"/>
      <c r="FYZ1666" s="35"/>
      <c r="FZA1666" s="34"/>
      <c r="FZH1666" s="35"/>
      <c r="FZI1666" s="34"/>
      <c r="FZP1666" s="35"/>
      <c r="FZQ1666" s="34"/>
      <c r="FZX1666" s="35"/>
      <c r="FZY1666" s="34"/>
      <c r="GAF1666" s="35"/>
      <c r="GAG1666" s="34"/>
      <c r="GAN1666" s="35"/>
      <c r="GAO1666" s="34"/>
      <c r="GAV1666" s="35"/>
      <c r="GAW1666" s="34"/>
      <c r="GBD1666" s="35"/>
      <c r="GBE1666" s="34"/>
      <c r="GBL1666" s="35"/>
      <c r="GBM1666" s="34"/>
      <c r="GBT1666" s="35"/>
      <c r="GBU1666" s="34"/>
      <c r="GCB1666" s="35"/>
      <c r="GCC1666" s="34"/>
      <c r="GCJ1666" s="35"/>
      <c r="GCK1666" s="34"/>
      <c r="GCR1666" s="35"/>
      <c r="GCS1666" s="34"/>
      <c r="GCZ1666" s="35"/>
      <c r="GDA1666" s="34"/>
      <c r="GDH1666" s="35"/>
      <c r="GDI1666" s="34"/>
      <c r="GDP1666" s="35"/>
      <c r="GDQ1666" s="34"/>
      <c r="GDX1666" s="35"/>
      <c r="GDY1666" s="34"/>
      <c r="GEF1666" s="35"/>
      <c r="GEG1666" s="34"/>
      <c r="GEN1666" s="35"/>
      <c r="GEO1666" s="34"/>
      <c r="GEV1666" s="35"/>
      <c r="GEW1666" s="34"/>
      <c r="GFD1666" s="35"/>
      <c r="GFE1666" s="34"/>
      <c r="GFL1666" s="35"/>
      <c r="GFM1666" s="34"/>
      <c r="GFT1666" s="35"/>
      <c r="GFU1666" s="34"/>
      <c r="GGB1666" s="35"/>
      <c r="GGC1666" s="34"/>
      <c r="GGJ1666" s="35"/>
      <c r="GGK1666" s="34"/>
      <c r="GGR1666" s="35"/>
      <c r="GGS1666" s="34"/>
      <c r="GGZ1666" s="35"/>
      <c r="GHA1666" s="34"/>
      <c r="GHH1666" s="35"/>
      <c r="GHI1666" s="34"/>
      <c r="GHP1666" s="35"/>
      <c r="GHQ1666" s="34"/>
      <c r="GHX1666" s="35"/>
      <c r="GHY1666" s="34"/>
      <c r="GIF1666" s="35"/>
      <c r="GIG1666" s="34"/>
      <c r="GIN1666" s="35"/>
      <c r="GIO1666" s="34"/>
      <c r="GIV1666" s="35"/>
      <c r="GIW1666" s="34"/>
      <c r="GJD1666" s="35"/>
      <c r="GJE1666" s="34"/>
      <c r="GJL1666" s="35"/>
      <c r="GJM1666" s="34"/>
      <c r="GJT1666" s="35"/>
      <c r="GJU1666" s="34"/>
      <c r="GKB1666" s="35"/>
      <c r="GKC1666" s="34"/>
      <c r="GKJ1666" s="35"/>
      <c r="GKK1666" s="34"/>
      <c r="GKR1666" s="35"/>
      <c r="GKS1666" s="34"/>
      <c r="GKZ1666" s="35"/>
      <c r="GLA1666" s="34"/>
      <c r="GLH1666" s="35"/>
      <c r="GLI1666" s="34"/>
      <c r="GLP1666" s="35"/>
      <c r="GLQ1666" s="34"/>
      <c r="GLX1666" s="35"/>
      <c r="GLY1666" s="34"/>
      <c r="GMF1666" s="35"/>
      <c r="GMG1666" s="34"/>
      <c r="GMN1666" s="35"/>
      <c r="GMO1666" s="34"/>
      <c r="GMV1666" s="35"/>
      <c r="GMW1666" s="34"/>
      <c r="GND1666" s="35"/>
      <c r="GNE1666" s="34"/>
      <c r="GNL1666" s="35"/>
      <c r="GNM1666" s="34"/>
      <c r="GNT1666" s="35"/>
      <c r="GNU1666" s="34"/>
      <c r="GOB1666" s="35"/>
      <c r="GOC1666" s="34"/>
      <c r="GOJ1666" s="35"/>
      <c r="GOK1666" s="34"/>
      <c r="GOR1666" s="35"/>
      <c r="GOS1666" s="34"/>
      <c r="GOZ1666" s="35"/>
      <c r="GPA1666" s="34"/>
      <c r="GPH1666" s="35"/>
      <c r="GPI1666" s="34"/>
      <c r="GPP1666" s="35"/>
      <c r="GPQ1666" s="34"/>
      <c r="GPX1666" s="35"/>
      <c r="GPY1666" s="34"/>
      <c r="GQF1666" s="35"/>
      <c r="GQG1666" s="34"/>
      <c r="GQN1666" s="35"/>
      <c r="GQO1666" s="34"/>
      <c r="GQV1666" s="35"/>
      <c r="GQW1666" s="34"/>
      <c r="GRD1666" s="35"/>
      <c r="GRE1666" s="34"/>
      <c r="GRL1666" s="35"/>
      <c r="GRM1666" s="34"/>
      <c r="GRT1666" s="35"/>
      <c r="GRU1666" s="34"/>
      <c r="GSB1666" s="35"/>
      <c r="GSC1666" s="34"/>
      <c r="GSJ1666" s="35"/>
      <c r="GSK1666" s="34"/>
      <c r="GSR1666" s="35"/>
      <c r="GSS1666" s="34"/>
      <c r="GSZ1666" s="35"/>
      <c r="GTA1666" s="34"/>
      <c r="GTH1666" s="35"/>
      <c r="GTI1666" s="34"/>
      <c r="GTP1666" s="35"/>
      <c r="GTQ1666" s="34"/>
      <c r="GTX1666" s="35"/>
      <c r="GTY1666" s="34"/>
      <c r="GUF1666" s="35"/>
      <c r="GUG1666" s="34"/>
      <c r="GUN1666" s="35"/>
      <c r="GUO1666" s="34"/>
      <c r="GUV1666" s="35"/>
      <c r="GUW1666" s="34"/>
      <c r="GVD1666" s="35"/>
      <c r="GVE1666" s="34"/>
      <c r="GVL1666" s="35"/>
      <c r="GVM1666" s="34"/>
      <c r="GVT1666" s="35"/>
      <c r="GVU1666" s="34"/>
      <c r="GWB1666" s="35"/>
      <c r="GWC1666" s="34"/>
      <c r="GWJ1666" s="35"/>
      <c r="GWK1666" s="34"/>
      <c r="GWR1666" s="35"/>
      <c r="GWS1666" s="34"/>
      <c r="GWZ1666" s="35"/>
      <c r="GXA1666" s="34"/>
      <c r="GXH1666" s="35"/>
      <c r="GXI1666" s="34"/>
      <c r="GXP1666" s="35"/>
      <c r="GXQ1666" s="34"/>
      <c r="GXX1666" s="35"/>
      <c r="GXY1666" s="34"/>
      <c r="GYF1666" s="35"/>
      <c r="GYG1666" s="34"/>
      <c r="GYN1666" s="35"/>
      <c r="GYO1666" s="34"/>
      <c r="GYV1666" s="35"/>
      <c r="GYW1666" s="34"/>
      <c r="GZD1666" s="35"/>
      <c r="GZE1666" s="34"/>
      <c r="GZL1666" s="35"/>
      <c r="GZM1666" s="34"/>
      <c r="GZT1666" s="35"/>
      <c r="GZU1666" s="34"/>
      <c r="HAB1666" s="35"/>
      <c r="HAC1666" s="34"/>
      <c r="HAJ1666" s="35"/>
      <c r="HAK1666" s="34"/>
      <c r="HAR1666" s="35"/>
      <c r="HAS1666" s="34"/>
      <c r="HAZ1666" s="35"/>
      <c r="HBA1666" s="34"/>
      <c r="HBH1666" s="35"/>
      <c r="HBI1666" s="34"/>
      <c r="HBP1666" s="35"/>
      <c r="HBQ1666" s="34"/>
      <c r="HBX1666" s="35"/>
      <c r="HBY1666" s="34"/>
      <c r="HCF1666" s="35"/>
      <c r="HCG1666" s="34"/>
      <c r="HCN1666" s="35"/>
      <c r="HCO1666" s="34"/>
      <c r="HCV1666" s="35"/>
      <c r="HCW1666" s="34"/>
      <c r="HDD1666" s="35"/>
      <c r="HDE1666" s="34"/>
      <c r="HDL1666" s="35"/>
      <c r="HDM1666" s="34"/>
      <c r="HDT1666" s="35"/>
      <c r="HDU1666" s="34"/>
      <c r="HEB1666" s="35"/>
      <c r="HEC1666" s="34"/>
      <c r="HEJ1666" s="35"/>
      <c r="HEK1666" s="34"/>
      <c r="HER1666" s="35"/>
      <c r="HES1666" s="34"/>
      <c r="HEZ1666" s="35"/>
      <c r="HFA1666" s="34"/>
      <c r="HFH1666" s="35"/>
      <c r="HFI1666" s="34"/>
      <c r="HFP1666" s="35"/>
      <c r="HFQ1666" s="34"/>
      <c r="HFX1666" s="35"/>
      <c r="HFY1666" s="34"/>
      <c r="HGF1666" s="35"/>
      <c r="HGG1666" s="34"/>
      <c r="HGN1666" s="35"/>
      <c r="HGO1666" s="34"/>
      <c r="HGV1666" s="35"/>
      <c r="HGW1666" s="34"/>
      <c r="HHD1666" s="35"/>
      <c r="HHE1666" s="34"/>
      <c r="HHL1666" s="35"/>
      <c r="HHM1666" s="34"/>
      <c r="HHT1666" s="35"/>
      <c r="HHU1666" s="34"/>
      <c r="HIB1666" s="35"/>
      <c r="HIC1666" s="34"/>
      <c r="HIJ1666" s="35"/>
      <c r="HIK1666" s="34"/>
      <c r="HIR1666" s="35"/>
      <c r="HIS1666" s="34"/>
      <c r="HIZ1666" s="35"/>
      <c r="HJA1666" s="34"/>
      <c r="HJH1666" s="35"/>
      <c r="HJI1666" s="34"/>
      <c r="HJP1666" s="35"/>
      <c r="HJQ1666" s="34"/>
      <c r="HJX1666" s="35"/>
      <c r="HJY1666" s="34"/>
      <c r="HKF1666" s="35"/>
      <c r="HKG1666" s="34"/>
      <c r="HKN1666" s="35"/>
      <c r="HKO1666" s="34"/>
      <c r="HKV1666" s="35"/>
      <c r="HKW1666" s="34"/>
      <c r="HLD1666" s="35"/>
      <c r="HLE1666" s="34"/>
      <c r="HLL1666" s="35"/>
      <c r="HLM1666" s="34"/>
      <c r="HLT1666" s="35"/>
      <c r="HLU1666" s="34"/>
      <c r="HMB1666" s="35"/>
      <c r="HMC1666" s="34"/>
      <c r="HMJ1666" s="35"/>
      <c r="HMK1666" s="34"/>
      <c r="HMR1666" s="35"/>
      <c r="HMS1666" s="34"/>
      <c r="HMZ1666" s="35"/>
      <c r="HNA1666" s="34"/>
      <c r="HNH1666" s="35"/>
      <c r="HNI1666" s="34"/>
      <c r="HNP1666" s="35"/>
      <c r="HNQ1666" s="34"/>
      <c r="HNX1666" s="35"/>
      <c r="HNY1666" s="34"/>
      <c r="HOF1666" s="35"/>
      <c r="HOG1666" s="34"/>
      <c r="HON1666" s="35"/>
      <c r="HOO1666" s="34"/>
      <c r="HOV1666" s="35"/>
      <c r="HOW1666" s="34"/>
      <c r="HPD1666" s="35"/>
      <c r="HPE1666" s="34"/>
      <c r="HPL1666" s="35"/>
      <c r="HPM1666" s="34"/>
      <c r="HPT1666" s="35"/>
      <c r="HPU1666" s="34"/>
      <c r="HQB1666" s="35"/>
      <c r="HQC1666" s="34"/>
      <c r="HQJ1666" s="35"/>
      <c r="HQK1666" s="34"/>
      <c r="HQR1666" s="35"/>
      <c r="HQS1666" s="34"/>
      <c r="HQZ1666" s="35"/>
      <c r="HRA1666" s="34"/>
      <c r="HRH1666" s="35"/>
      <c r="HRI1666" s="34"/>
      <c r="HRP1666" s="35"/>
      <c r="HRQ1666" s="34"/>
      <c r="HRX1666" s="35"/>
      <c r="HRY1666" s="34"/>
      <c r="HSF1666" s="35"/>
      <c r="HSG1666" s="34"/>
      <c r="HSN1666" s="35"/>
      <c r="HSO1666" s="34"/>
      <c r="HSV1666" s="35"/>
      <c r="HSW1666" s="34"/>
      <c r="HTD1666" s="35"/>
      <c r="HTE1666" s="34"/>
      <c r="HTL1666" s="35"/>
      <c r="HTM1666" s="34"/>
      <c r="HTT1666" s="35"/>
      <c r="HTU1666" s="34"/>
      <c r="HUB1666" s="35"/>
      <c r="HUC1666" s="34"/>
      <c r="HUJ1666" s="35"/>
      <c r="HUK1666" s="34"/>
      <c r="HUR1666" s="35"/>
      <c r="HUS1666" s="34"/>
      <c r="HUZ1666" s="35"/>
      <c r="HVA1666" s="34"/>
      <c r="HVH1666" s="35"/>
      <c r="HVI1666" s="34"/>
      <c r="HVP1666" s="35"/>
      <c r="HVQ1666" s="34"/>
      <c r="HVX1666" s="35"/>
      <c r="HVY1666" s="34"/>
      <c r="HWF1666" s="35"/>
      <c r="HWG1666" s="34"/>
      <c r="HWN1666" s="35"/>
      <c r="HWO1666" s="34"/>
      <c r="HWV1666" s="35"/>
      <c r="HWW1666" s="34"/>
      <c r="HXD1666" s="35"/>
      <c r="HXE1666" s="34"/>
      <c r="HXL1666" s="35"/>
      <c r="HXM1666" s="34"/>
      <c r="HXT1666" s="35"/>
      <c r="HXU1666" s="34"/>
      <c r="HYB1666" s="35"/>
      <c r="HYC1666" s="34"/>
      <c r="HYJ1666" s="35"/>
      <c r="HYK1666" s="34"/>
      <c r="HYR1666" s="35"/>
      <c r="HYS1666" s="34"/>
      <c r="HYZ1666" s="35"/>
      <c r="HZA1666" s="34"/>
      <c r="HZH1666" s="35"/>
      <c r="HZI1666" s="34"/>
      <c r="HZP1666" s="35"/>
      <c r="HZQ1666" s="34"/>
      <c r="HZX1666" s="35"/>
      <c r="HZY1666" s="34"/>
      <c r="IAF1666" s="35"/>
      <c r="IAG1666" s="34"/>
      <c r="IAN1666" s="35"/>
      <c r="IAO1666" s="34"/>
      <c r="IAV1666" s="35"/>
      <c r="IAW1666" s="34"/>
      <c r="IBD1666" s="35"/>
      <c r="IBE1666" s="34"/>
      <c r="IBL1666" s="35"/>
      <c r="IBM1666" s="34"/>
      <c r="IBT1666" s="35"/>
      <c r="IBU1666" s="34"/>
      <c r="ICB1666" s="35"/>
      <c r="ICC1666" s="34"/>
      <c r="ICJ1666" s="35"/>
      <c r="ICK1666" s="34"/>
      <c r="ICR1666" s="35"/>
      <c r="ICS1666" s="34"/>
      <c r="ICZ1666" s="35"/>
      <c r="IDA1666" s="34"/>
      <c r="IDH1666" s="35"/>
      <c r="IDI1666" s="34"/>
      <c r="IDP1666" s="35"/>
      <c r="IDQ1666" s="34"/>
      <c r="IDX1666" s="35"/>
      <c r="IDY1666" s="34"/>
      <c r="IEF1666" s="35"/>
      <c r="IEG1666" s="34"/>
      <c r="IEN1666" s="35"/>
      <c r="IEO1666" s="34"/>
      <c r="IEV1666" s="35"/>
      <c r="IEW1666" s="34"/>
      <c r="IFD1666" s="35"/>
      <c r="IFE1666" s="34"/>
      <c r="IFL1666" s="35"/>
      <c r="IFM1666" s="34"/>
      <c r="IFT1666" s="35"/>
      <c r="IFU1666" s="34"/>
      <c r="IGB1666" s="35"/>
      <c r="IGC1666" s="34"/>
      <c r="IGJ1666" s="35"/>
      <c r="IGK1666" s="34"/>
      <c r="IGR1666" s="35"/>
      <c r="IGS1666" s="34"/>
      <c r="IGZ1666" s="35"/>
      <c r="IHA1666" s="34"/>
      <c r="IHH1666" s="35"/>
      <c r="IHI1666" s="34"/>
      <c r="IHP1666" s="35"/>
      <c r="IHQ1666" s="34"/>
      <c r="IHX1666" s="35"/>
      <c r="IHY1666" s="34"/>
      <c r="IIF1666" s="35"/>
      <c r="IIG1666" s="34"/>
      <c r="IIN1666" s="35"/>
      <c r="IIO1666" s="34"/>
      <c r="IIV1666" s="35"/>
      <c r="IIW1666" s="34"/>
      <c r="IJD1666" s="35"/>
      <c r="IJE1666" s="34"/>
      <c r="IJL1666" s="35"/>
      <c r="IJM1666" s="34"/>
      <c r="IJT1666" s="35"/>
      <c r="IJU1666" s="34"/>
      <c r="IKB1666" s="35"/>
      <c r="IKC1666" s="34"/>
      <c r="IKJ1666" s="35"/>
      <c r="IKK1666" s="34"/>
      <c r="IKR1666" s="35"/>
      <c r="IKS1666" s="34"/>
      <c r="IKZ1666" s="35"/>
      <c r="ILA1666" s="34"/>
      <c r="ILH1666" s="35"/>
      <c r="ILI1666" s="34"/>
      <c r="ILP1666" s="35"/>
      <c r="ILQ1666" s="34"/>
      <c r="ILX1666" s="35"/>
      <c r="ILY1666" s="34"/>
      <c r="IMF1666" s="35"/>
      <c r="IMG1666" s="34"/>
      <c r="IMN1666" s="35"/>
      <c r="IMO1666" s="34"/>
      <c r="IMV1666" s="35"/>
      <c r="IMW1666" s="34"/>
      <c r="IND1666" s="35"/>
      <c r="INE1666" s="34"/>
      <c r="INL1666" s="35"/>
      <c r="INM1666" s="34"/>
      <c r="INT1666" s="35"/>
      <c r="INU1666" s="34"/>
      <c r="IOB1666" s="35"/>
      <c r="IOC1666" s="34"/>
      <c r="IOJ1666" s="35"/>
      <c r="IOK1666" s="34"/>
      <c r="IOR1666" s="35"/>
      <c r="IOS1666" s="34"/>
      <c r="IOZ1666" s="35"/>
      <c r="IPA1666" s="34"/>
      <c r="IPH1666" s="35"/>
      <c r="IPI1666" s="34"/>
      <c r="IPP1666" s="35"/>
      <c r="IPQ1666" s="34"/>
      <c r="IPX1666" s="35"/>
      <c r="IPY1666" s="34"/>
      <c r="IQF1666" s="35"/>
      <c r="IQG1666" s="34"/>
      <c r="IQN1666" s="35"/>
      <c r="IQO1666" s="34"/>
      <c r="IQV1666" s="35"/>
      <c r="IQW1666" s="34"/>
      <c r="IRD1666" s="35"/>
      <c r="IRE1666" s="34"/>
      <c r="IRL1666" s="35"/>
      <c r="IRM1666" s="34"/>
      <c r="IRT1666" s="35"/>
      <c r="IRU1666" s="34"/>
      <c r="ISB1666" s="35"/>
      <c r="ISC1666" s="34"/>
      <c r="ISJ1666" s="35"/>
      <c r="ISK1666" s="34"/>
      <c r="ISR1666" s="35"/>
      <c r="ISS1666" s="34"/>
      <c r="ISZ1666" s="35"/>
      <c r="ITA1666" s="34"/>
      <c r="ITH1666" s="35"/>
      <c r="ITI1666" s="34"/>
      <c r="ITP1666" s="35"/>
      <c r="ITQ1666" s="34"/>
      <c r="ITX1666" s="35"/>
      <c r="ITY1666" s="34"/>
      <c r="IUF1666" s="35"/>
      <c r="IUG1666" s="34"/>
      <c r="IUN1666" s="35"/>
      <c r="IUO1666" s="34"/>
      <c r="IUV1666" s="35"/>
      <c r="IUW1666" s="34"/>
      <c r="IVD1666" s="35"/>
      <c r="IVE1666" s="34"/>
      <c r="IVL1666" s="35"/>
      <c r="IVM1666" s="34"/>
      <c r="IVT1666" s="35"/>
      <c r="IVU1666" s="34"/>
      <c r="IWB1666" s="35"/>
      <c r="IWC1666" s="34"/>
      <c r="IWJ1666" s="35"/>
      <c r="IWK1666" s="34"/>
      <c r="IWR1666" s="35"/>
      <c r="IWS1666" s="34"/>
      <c r="IWZ1666" s="35"/>
      <c r="IXA1666" s="34"/>
      <c r="IXH1666" s="35"/>
      <c r="IXI1666" s="34"/>
      <c r="IXP1666" s="35"/>
      <c r="IXQ1666" s="34"/>
      <c r="IXX1666" s="35"/>
      <c r="IXY1666" s="34"/>
      <c r="IYF1666" s="35"/>
      <c r="IYG1666" s="34"/>
      <c r="IYN1666" s="35"/>
      <c r="IYO1666" s="34"/>
      <c r="IYV1666" s="35"/>
      <c r="IYW1666" s="34"/>
      <c r="IZD1666" s="35"/>
      <c r="IZE1666" s="34"/>
      <c r="IZL1666" s="35"/>
      <c r="IZM1666" s="34"/>
      <c r="IZT1666" s="35"/>
      <c r="IZU1666" s="34"/>
      <c r="JAB1666" s="35"/>
      <c r="JAC1666" s="34"/>
      <c r="JAJ1666" s="35"/>
      <c r="JAK1666" s="34"/>
      <c r="JAR1666" s="35"/>
      <c r="JAS1666" s="34"/>
      <c r="JAZ1666" s="35"/>
      <c r="JBA1666" s="34"/>
      <c r="JBH1666" s="35"/>
      <c r="JBI1666" s="34"/>
      <c r="JBP1666" s="35"/>
      <c r="JBQ1666" s="34"/>
      <c r="JBX1666" s="35"/>
      <c r="JBY1666" s="34"/>
      <c r="JCF1666" s="35"/>
      <c r="JCG1666" s="34"/>
      <c r="JCN1666" s="35"/>
      <c r="JCO1666" s="34"/>
      <c r="JCV1666" s="35"/>
      <c r="JCW1666" s="34"/>
      <c r="JDD1666" s="35"/>
      <c r="JDE1666" s="34"/>
      <c r="JDL1666" s="35"/>
      <c r="JDM1666" s="34"/>
      <c r="JDT1666" s="35"/>
      <c r="JDU1666" s="34"/>
      <c r="JEB1666" s="35"/>
      <c r="JEC1666" s="34"/>
      <c r="JEJ1666" s="35"/>
      <c r="JEK1666" s="34"/>
      <c r="JER1666" s="35"/>
      <c r="JES1666" s="34"/>
      <c r="JEZ1666" s="35"/>
      <c r="JFA1666" s="34"/>
      <c r="JFH1666" s="35"/>
      <c r="JFI1666" s="34"/>
      <c r="JFP1666" s="35"/>
      <c r="JFQ1666" s="34"/>
      <c r="JFX1666" s="35"/>
      <c r="JFY1666" s="34"/>
      <c r="JGF1666" s="35"/>
      <c r="JGG1666" s="34"/>
      <c r="JGN1666" s="35"/>
      <c r="JGO1666" s="34"/>
      <c r="JGV1666" s="35"/>
      <c r="JGW1666" s="34"/>
      <c r="JHD1666" s="35"/>
      <c r="JHE1666" s="34"/>
      <c r="JHL1666" s="35"/>
      <c r="JHM1666" s="34"/>
      <c r="JHT1666" s="35"/>
      <c r="JHU1666" s="34"/>
      <c r="JIB1666" s="35"/>
      <c r="JIC1666" s="34"/>
      <c r="JIJ1666" s="35"/>
      <c r="JIK1666" s="34"/>
      <c r="JIR1666" s="35"/>
      <c r="JIS1666" s="34"/>
      <c r="JIZ1666" s="35"/>
      <c r="JJA1666" s="34"/>
      <c r="JJH1666" s="35"/>
      <c r="JJI1666" s="34"/>
      <c r="JJP1666" s="35"/>
      <c r="JJQ1666" s="34"/>
      <c r="JJX1666" s="35"/>
      <c r="JJY1666" s="34"/>
      <c r="JKF1666" s="35"/>
      <c r="JKG1666" s="34"/>
      <c r="JKN1666" s="35"/>
      <c r="JKO1666" s="34"/>
      <c r="JKV1666" s="35"/>
      <c r="JKW1666" s="34"/>
      <c r="JLD1666" s="35"/>
      <c r="JLE1666" s="34"/>
      <c r="JLL1666" s="35"/>
      <c r="JLM1666" s="34"/>
      <c r="JLT1666" s="35"/>
      <c r="JLU1666" s="34"/>
      <c r="JMB1666" s="35"/>
      <c r="JMC1666" s="34"/>
      <c r="JMJ1666" s="35"/>
      <c r="JMK1666" s="34"/>
      <c r="JMR1666" s="35"/>
      <c r="JMS1666" s="34"/>
      <c r="JMZ1666" s="35"/>
      <c r="JNA1666" s="34"/>
      <c r="JNH1666" s="35"/>
      <c r="JNI1666" s="34"/>
      <c r="JNP1666" s="35"/>
      <c r="JNQ1666" s="34"/>
      <c r="JNX1666" s="35"/>
      <c r="JNY1666" s="34"/>
      <c r="JOF1666" s="35"/>
      <c r="JOG1666" s="34"/>
      <c r="JON1666" s="35"/>
      <c r="JOO1666" s="34"/>
      <c r="JOV1666" s="35"/>
      <c r="JOW1666" s="34"/>
      <c r="JPD1666" s="35"/>
      <c r="JPE1666" s="34"/>
      <c r="JPL1666" s="35"/>
      <c r="JPM1666" s="34"/>
      <c r="JPT1666" s="35"/>
      <c r="JPU1666" s="34"/>
      <c r="JQB1666" s="35"/>
      <c r="JQC1666" s="34"/>
      <c r="JQJ1666" s="35"/>
      <c r="JQK1666" s="34"/>
      <c r="JQR1666" s="35"/>
      <c r="JQS1666" s="34"/>
      <c r="JQZ1666" s="35"/>
      <c r="JRA1666" s="34"/>
      <c r="JRH1666" s="35"/>
      <c r="JRI1666" s="34"/>
      <c r="JRP1666" s="35"/>
      <c r="JRQ1666" s="34"/>
      <c r="JRX1666" s="35"/>
      <c r="JRY1666" s="34"/>
      <c r="JSF1666" s="35"/>
      <c r="JSG1666" s="34"/>
      <c r="JSN1666" s="35"/>
      <c r="JSO1666" s="34"/>
      <c r="JSV1666" s="35"/>
      <c r="JSW1666" s="34"/>
      <c r="JTD1666" s="35"/>
      <c r="JTE1666" s="34"/>
      <c r="JTL1666" s="35"/>
      <c r="JTM1666" s="34"/>
      <c r="JTT1666" s="35"/>
      <c r="JTU1666" s="34"/>
      <c r="JUB1666" s="35"/>
      <c r="JUC1666" s="34"/>
      <c r="JUJ1666" s="35"/>
      <c r="JUK1666" s="34"/>
      <c r="JUR1666" s="35"/>
      <c r="JUS1666" s="34"/>
      <c r="JUZ1666" s="35"/>
      <c r="JVA1666" s="34"/>
      <c r="JVH1666" s="35"/>
      <c r="JVI1666" s="34"/>
      <c r="JVP1666" s="35"/>
      <c r="JVQ1666" s="34"/>
      <c r="JVX1666" s="35"/>
      <c r="JVY1666" s="34"/>
      <c r="JWF1666" s="35"/>
      <c r="JWG1666" s="34"/>
      <c r="JWN1666" s="35"/>
      <c r="JWO1666" s="34"/>
      <c r="JWV1666" s="35"/>
      <c r="JWW1666" s="34"/>
      <c r="JXD1666" s="35"/>
      <c r="JXE1666" s="34"/>
      <c r="JXL1666" s="35"/>
      <c r="JXM1666" s="34"/>
      <c r="JXT1666" s="35"/>
      <c r="JXU1666" s="34"/>
      <c r="JYB1666" s="35"/>
      <c r="JYC1666" s="34"/>
      <c r="JYJ1666" s="35"/>
      <c r="JYK1666" s="34"/>
      <c r="JYR1666" s="35"/>
      <c r="JYS1666" s="34"/>
      <c r="JYZ1666" s="35"/>
      <c r="JZA1666" s="34"/>
      <c r="JZH1666" s="35"/>
      <c r="JZI1666" s="34"/>
      <c r="JZP1666" s="35"/>
      <c r="JZQ1666" s="34"/>
      <c r="JZX1666" s="35"/>
      <c r="JZY1666" s="34"/>
      <c r="KAF1666" s="35"/>
      <c r="KAG1666" s="34"/>
      <c r="KAN1666" s="35"/>
      <c r="KAO1666" s="34"/>
      <c r="KAV1666" s="35"/>
      <c r="KAW1666" s="34"/>
      <c r="KBD1666" s="35"/>
      <c r="KBE1666" s="34"/>
      <c r="KBL1666" s="35"/>
      <c r="KBM1666" s="34"/>
      <c r="KBT1666" s="35"/>
      <c r="KBU1666" s="34"/>
      <c r="KCB1666" s="35"/>
      <c r="KCC1666" s="34"/>
      <c r="KCJ1666" s="35"/>
      <c r="KCK1666" s="34"/>
      <c r="KCR1666" s="35"/>
      <c r="KCS1666" s="34"/>
      <c r="KCZ1666" s="35"/>
      <c r="KDA1666" s="34"/>
      <c r="KDH1666" s="35"/>
      <c r="KDI1666" s="34"/>
      <c r="KDP1666" s="35"/>
      <c r="KDQ1666" s="34"/>
      <c r="KDX1666" s="35"/>
      <c r="KDY1666" s="34"/>
      <c r="KEF1666" s="35"/>
      <c r="KEG1666" s="34"/>
      <c r="KEN1666" s="35"/>
      <c r="KEO1666" s="34"/>
      <c r="KEV1666" s="35"/>
      <c r="KEW1666" s="34"/>
      <c r="KFD1666" s="35"/>
      <c r="KFE1666" s="34"/>
      <c r="KFL1666" s="35"/>
      <c r="KFM1666" s="34"/>
      <c r="KFT1666" s="35"/>
      <c r="KFU1666" s="34"/>
      <c r="KGB1666" s="35"/>
      <c r="KGC1666" s="34"/>
      <c r="KGJ1666" s="35"/>
      <c r="KGK1666" s="34"/>
      <c r="KGR1666" s="35"/>
      <c r="KGS1666" s="34"/>
      <c r="KGZ1666" s="35"/>
      <c r="KHA1666" s="34"/>
      <c r="KHH1666" s="35"/>
      <c r="KHI1666" s="34"/>
      <c r="KHP1666" s="35"/>
      <c r="KHQ1666" s="34"/>
      <c r="KHX1666" s="35"/>
      <c r="KHY1666" s="34"/>
      <c r="KIF1666" s="35"/>
      <c r="KIG1666" s="34"/>
      <c r="KIN1666" s="35"/>
      <c r="KIO1666" s="34"/>
      <c r="KIV1666" s="35"/>
      <c r="KIW1666" s="34"/>
      <c r="KJD1666" s="35"/>
      <c r="KJE1666" s="34"/>
      <c r="KJL1666" s="35"/>
      <c r="KJM1666" s="34"/>
      <c r="KJT1666" s="35"/>
      <c r="KJU1666" s="34"/>
      <c r="KKB1666" s="35"/>
      <c r="KKC1666" s="34"/>
      <c r="KKJ1666" s="35"/>
      <c r="KKK1666" s="34"/>
      <c r="KKR1666" s="35"/>
      <c r="KKS1666" s="34"/>
      <c r="KKZ1666" s="35"/>
      <c r="KLA1666" s="34"/>
      <c r="KLH1666" s="35"/>
      <c r="KLI1666" s="34"/>
      <c r="KLP1666" s="35"/>
      <c r="KLQ1666" s="34"/>
      <c r="KLX1666" s="35"/>
      <c r="KLY1666" s="34"/>
      <c r="KMF1666" s="35"/>
      <c r="KMG1666" s="34"/>
      <c r="KMN1666" s="35"/>
      <c r="KMO1666" s="34"/>
      <c r="KMV1666" s="35"/>
      <c r="KMW1666" s="34"/>
      <c r="KND1666" s="35"/>
      <c r="KNE1666" s="34"/>
      <c r="KNL1666" s="35"/>
      <c r="KNM1666" s="34"/>
      <c r="KNT1666" s="35"/>
      <c r="KNU1666" s="34"/>
      <c r="KOB1666" s="35"/>
      <c r="KOC1666" s="34"/>
      <c r="KOJ1666" s="35"/>
      <c r="KOK1666" s="34"/>
      <c r="KOR1666" s="35"/>
      <c r="KOS1666" s="34"/>
      <c r="KOZ1666" s="35"/>
      <c r="KPA1666" s="34"/>
      <c r="KPH1666" s="35"/>
      <c r="KPI1666" s="34"/>
      <c r="KPP1666" s="35"/>
      <c r="KPQ1666" s="34"/>
      <c r="KPX1666" s="35"/>
      <c r="KPY1666" s="34"/>
      <c r="KQF1666" s="35"/>
      <c r="KQG1666" s="34"/>
      <c r="KQN1666" s="35"/>
      <c r="KQO1666" s="34"/>
      <c r="KQV1666" s="35"/>
      <c r="KQW1666" s="34"/>
      <c r="KRD1666" s="35"/>
      <c r="KRE1666" s="34"/>
      <c r="KRL1666" s="35"/>
      <c r="KRM1666" s="34"/>
      <c r="KRT1666" s="35"/>
      <c r="KRU1666" s="34"/>
      <c r="KSB1666" s="35"/>
      <c r="KSC1666" s="34"/>
      <c r="KSJ1666" s="35"/>
      <c r="KSK1666" s="34"/>
      <c r="KSR1666" s="35"/>
      <c r="KSS1666" s="34"/>
      <c r="KSZ1666" s="35"/>
      <c r="KTA1666" s="34"/>
      <c r="KTH1666" s="35"/>
      <c r="KTI1666" s="34"/>
      <c r="KTP1666" s="35"/>
      <c r="KTQ1666" s="34"/>
      <c r="KTX1666" s="35"/>
      <c r="KTY1666" s="34"/>
      <c r="KUF1666" s="35"/>
      <c r="KUG1666" s="34"/>
      <c r="KUN1666" s="35"/>
      <c r="KUO1666" s="34"/>
      <c r="KUV1666" s="35"/>
      <c r="KUW1666" s="34"/>
      <c r="KVD1666" s="35"/>
      <c r="KVE1666" s="34"/>
      <c r="KVL1666" s="35"/>
      <c r="KVM1666" s="34"/>
      <c r="KVT1666" s="35"/>
      <c r="KVU1666" s="34"/>
      <c r="KWB1666" s="35"/>
      <c r="KWC1666" s="34"/>
      <c r="KWJ1666" s="35"/>
      <c r="KWK1666" s="34"/>
      <c r="KWR1666" s="35"/>
      <c r="KWS1666" s="34"/>
      <c r="KWZ1666" s="35"/>
      <c r="KXA1666" s="34"/>
      <c r="KXH1666" s="35"/>
      <c r="KXI1666" s="34"/>
      <c r="KXP1666" s="35"/>
      <c r="KXQ1666" s="34"/>
      <c r="KXX1666" s="35"/>
      <c r="KXY1666" s="34"/>
      <c r="KYF1666" s="35"/>
      <c r="KYG1666" s="34"/>
      <c r="KYN1666" s="35"/>
      <c r="KYO1666" s="34"/>
      <c r="KYV1666" s="35"/>
      <c r="KYW1666" s="34"/>
      <c r="KZD1666" s="35"/>
      <c r="KZE1666" s="34"/>
      <c r="KZL1666" s="35"/>
      <c r="KZM1666" s="34"/>
      <c r="KZT1666" s="35"/>
      <c r="KZU1666" s="34"/>
      <c r="LAB1666" s="35"/>
      <c r="LAC1666" s="34"/>
      <c r="LAJ1666" s="35"/>
      <c r="LAK1666" s="34"/>
      <c r="LAR1666" s="35"/>
      <c r="LAS1666" s="34"/>
      <c r="LAZ1666" s="35"/>
      <c r="LBA1666" s="34"/>
      <c r="LBH1666" s="35"/>
      <c r="LBI1666" s="34"/>
      <c r="LBP1666" s="35"/>
      <c r="LBQ1666" s="34"/>
      <c r="LBX1666" s="35"/>
      <c r="LBY1666" s="34"/>
      <c r="LCF1666" s="35"/>
      <c r="LCG1666" s="34"/>
      <c r="LCN1666" s="35"/>
      <c r="LCO1666" s="34"/>
      <c r="LCV1666" s="35"/>
      <c r="LCW1666" s="34"/>
      <c r="LDD1666" s="35"/>
      <c r="LDE1666" s="34"/>
      <c r="LDL1666" s="35"/>
      <c r="LDM1666" s="34"/>
      <c r="LDT1666" s="35"/>
      <c r="LDU1666" s="34"/>
      <c r="LEB1666" s="35"/>
      <c r="LEC1666" s="34"/>
      <c r="LEJ1666" s="35"/>
      <c r="LEK1666" s="34"/>
      <c r="LER1666" s="35"/>
      <c r="LES1666" s="34"/>
      <c r="LEZ1666" s="35"/>
      <c r="LFA1666" s="34"/>
      <c r="LFH1666" s="35"/>
      <c r="LFI1666" s="34"/>
      <c r="LFP1666" s="35"/>
      <c r="LFQ1666" s="34"/>
      <c r="LFX1666" s="35"/>
      <c r="LFY1666" s="34"/>
      <c r="LGF1666" s="35"/>
      <c r="LGG1666" s="34"/>
      <c r="LGN1666" s="35"/>
      <c r="LGO1666" s="34"/>
      <c r="LGV1666" s="35"/>
      <c r="LGW1666" s="34"/>
      <c r="LHD1666" s="35"/>
      <c r="LHE1666" s="34"/>
      <c r="LHL1666" s="35"/>
      <c r="LHM1666" s="34"/>
      <c r="LHT1666" s="35"/>
      <c r="LHU1666" s="34"/>
      <c r="LIB1666" s="35"/>
      <c r="LIC1666" s="34"/>
      <c r="LIJ1666" s="35"/>
      <c r="LIK1666" s="34"/>
      <c r="LIR1666" s="35"/>
      <c r="LIS1666" s="34"/>
      <c r="LIZ1666" s="35"/>
      <c r="LJA1666" s="34"/>
      <c r="LJH1666" s="35"/>
      <c r="LJI1666" s="34"/>
      <c r="LJP1666" s="35"/>
      <c r="LJQ1666" s="34"/>
      <c r="LJX1666" s="35"/>
      <c r="LJY1666" s="34"/>
      <c r="LKF1666" s="35"/>
      <c r="LKG1666" s="34"/>
      <c r="LKN1666" s="35"/>
      <c r="LKO1666" s="34"/>
      <c r="LKV1666" s="35"/>
      <c r="LKW1666" s="34"/>
      <c r="LLD1666" s="35"/>
      <c r="LLE1666" s="34"/>
      <c r="LLL1666" s="35"/>
      <c r="LLM1666" s="34"/>
      <c r="LLT1666" s="35"/>
      <c r="LLU1666" s="34"/>
      <c r="LMB1666" s="35"/>
      <c r="LMC1666" s="34"/>
      <c r="LMJ1666" s="35"/>
      <c r="LMK1666" s="34"/>
      <c r="LMR1666" s="35"/>
      <c r="LMS1666" s="34"/>
      <c r="LMZ1666" s="35"/>
      <c r="LNA1666" s="34"/>
      <c r="LNH1666" s="35"/>
      <c r="LNI1666" s="34"/>
      <c r="LNP1666" s="35"/>
      <c r="LNQ1666" s="34"/>
      <c r="LNX1666" s="35"/>
      <c r="LNY1666" s="34"/>
      <c r="LOF1666" s="35"/>
      <c r="LOG1666" s="34"/>
      <c r="LON1666" s="35"/>
      <c r="LOO1666" s="34"/>
      <c r="LOV1666" s="35"/>
      <c r="LOW1666" s="34"/>
      <c r="LPD1666" s="35"/>
      <c r="LPE1666" s="34"/>
      <c r="LPL1666" s="35"/>
      <c r="LPM1666" s="34"/>
      <c r="LPT1666" s="35"/>
      <c r="LPU1666" s="34"/>
      <c r="LQB1666" s="35"/>
      <c r="LQC1666" s="34"/>
      <c r="LQJ1666" s="35"/>
      <c r="LQK1666" s="34"/>
      <c r="LQR1666" s="35"/>
      <c r="LQS1666" s="34"/>
      <c r="LQZ1666" s="35"/>
      <c r="LRA1666" s="34"/>
      <c r="LRH1666" s="35"/>
      <c r="LRI1666" s="34"/>
      <c r="LRP1666" s="35"/>
      <c r="LRQ1666" s="34"/>
      <c r="LRX1666" s="35"/>
      <c r="LRY1666" s="34"/>
      <c r="LSF1666" s="35"/>
      <c r="LSG1666" s="34"/>
      <c r="LSN1666" s="35"/>
      <c r="LSO1666" s="34"/>
      <c r="LSV1666" s="35"/>
      <c r="LSW1666" s="34"/>
      <c r="LTD1666" s="35"/>
      <c r="LTE1666" s="34"/>
      <c r="LTL1666" s="35"/>
      <c r="LTM1666" s="34"/>
      <c r="LTT1666" s="35"/>
      <c r="LTU1666" s="34"/>
      <c r="LUB1666" s="35"/>
      <c r="LUC1666" s="34"/>
      <c r="LUJ1666" s="35"/>
      <c r="LUK1666" s="34"/>
      <c r="LUR1666" s="35"/>
      <c r="LUS1666" s="34"/>
      <c r="LUZ1666" s="35"/>
      <c r="LVA1666" s="34"/>
      <c r="LVH1666" s="35"/>
      <c r="LVI1666" s="34"/>
      <c r="LVP1666" s="35"/>
      <c r="LVQ1666" s="34"/>
      <c r="LVX1666" s="35"/>
      <c r="LVY1666" s="34"/>
      <c r="LWF1666" s="35"/>
      <c r="LWG1666" s="34"/>
      <c r="LWN1666" s="35"/>
      <c r="LWO1666" s="34"/>
      <c r="LWV1666" s="35"/>
      <c r="LWW1666" s="34"/>
      <c r="LXD1666" s="35"/>
      <c r="LXE1666" s="34"/>
      <c r="LXL1666" s="35"/>
      <c r="LXM1666" s="34"/>
      <c r="LXT1666" s="35"/>
      <c r="LXU1666" s="34"/>
      <c r="LYB1666" s="35"/>
      <c r="LYC1666" s="34"/>
      <c r="LYJ1666" s="35"/>
      <c r="LYK1666" s="34"/>
      <c r="LYR1666" s="35"/>
      <c r="LYS1666" s="34"/>
      <c r="LYZ1666" s="35"/>
      <c r="LZA1666" s="34"/>
      <c r="LZH1666" s="35"/>
      <c r="LZI1666" s="34"/>
      <c r="LZP1666" s="35"/>
      <c r="LZQ1666" s="34"/>
      <c r="LZX1666" s="35"/>
      <c r="LZY1666" s="34"/>
      <c r="MAF1666" s="35"/>
      <c r="MAG1666" s="34"/>
      <c r="MAN1666" s="35"/>
      <c r="MAO1666" s="34"/>
      <c r="MAV1666" s="35"/>
      <c r="MAW1666" s="34"/>
      <c r="MBD1666" s="35"/>
      <c r="MBE1666" s="34"/>
      <c r="MBL1666" s="35"/>
      <c r="MBM1666" s="34"/>
      <c r="MBT1666" s="35"/>
      <c r="MBU1666" s="34"/>
      <c r="MCB1666" s="35"/>
      <c r="MCC1666" s="34"/>
      <c r="MCJ1666" s="35"/>
      <c r="MCK1666" s="34"/>
      <c r="MCR1666" s="35"/>
      <c r="MCS1666" s="34"/>
      <c r="MCZ1666" s="35"/>
      <c r="MDA1666" s="34"/>
      <c r="MDH1666" s="35"/>
      <c r="MDI1666" s="34"/>
      <c r="MDP1666" s="35"/>
      <c r="MDQ1666" s="34"/>
      <c r="MDX1666" s="35"/>
      <c r="MDY1666" s="34"/>
      <c r="MEF1666" s="35"/>
      <c r="MEG1666" s="34"/>
      <c r="MEN1666" s="35"/>
      <c r="MEO1666" s="34"/>
      <c r="MEV1666" s="35"/>
      <c r="MEW1666" s="34"/>
      <c r="MFD1666" s="35"/>
      <c r="MFE1666" s="34"/>
      <c r="MFL1666" s="35"/>
      <c r="MFM1666" s="34"/>
      <c r="MFT1666" s="35"/>
      <c r="MFU1666" s="34"/>
      <c r="MGB1666" s="35"/>
      <c r="MGC1666" s="34"/>
      <c r="MGJ1666" s="35"/>
      <c r="MGK1666" s="34"/>
      <c r="MGR1666" s="35"/>
      <c r="MGS1666" s="34"/>
      <c r="MGZ1666" s="35"/>
      <c r="MHA1666" s="34"/>
      <c r="MHH1666" s="35"/>
      <c r="MHI1666" s="34"/>
      <c r="MHP1666" s="35"/>
      <c r="MHQ1666" s="34"/>
      <c r="MHX1666" s="35"/>
      <c r="MHY1666" s="34"/>
      <c r="MIF1666" s="35"/>
      <c r="MIG1666" s="34"/>
      <c r="MIN1666" s="35"/>
      <c r="MIO1666" s="34"/>
      <c r="MIV1666" s="35"/>
      <c r="MIW1666" s="34"/>
      <c r="MJD1666" s="35"/>
      <c r="MJE1666" s="34"/>
      <c r="MJL1666" s="35"/>
      <c r="MJM1666" s="34"/>
      <c r="MJT1666" s="35"/>
      <c r="MJU1666" s="34"/>
      <c r="MKB1666" s="35"/>
      <c r="MKC1666" s="34"/>
      <c r="MKJ1666" s="35"/>
      <c r="MKK1666" s="34"/>
      <c r="MKR1666" s="35"/>
      <c r="MKS1666" s="34"/>
      <c r="MKZ1666" s="35"/>
      <c r="MLA1666" s="34"/>
      <c r="MLH1666" s="35"/>
      <c r="MLI1666" s="34"/>
      <c r="MLP1666" s="35"/>
      <c r="MLQ1666" s="34"/>
      <c r="MLX1666" s="35"/>
      <c r="MLY1666" s="34"/>
      <c r="MMF1666" s="35"/>
      <c r="MMG1666" s="34"/>
      <c r="MMN1666" s="35"/>
      <c r="MMO1666" s="34"/>
      <c r="MMV1666" s="35"/>
      <c r="MMW1666" s="34"/>
      <c r="MND1666" s="35"/>
      <c r="MNE1666" s="34"/>
      <c r="MNL1666" s="35"/>
      <c r="MNM1666" s="34"/>
      <c r="MNT1666" s="35"/>
      <c r="MNU1666" s="34"/>
      <c r="MOB1666" s="35"/>
      <c r="MOC1666" s="34"/>
      <c r="MOJ1666" s="35"/>
      <c r="MOK1666" s="34"/>
      <c r="MOR1666" s="35"/>
      <c r="MOS1666" s="34"/>
      <c r="MOZ1666" s="35"/>
      <c r="MPA1666" s="34"/>
      <c r="MPH1666" s="35"/>
      <c r="MPI1666" s="34"/>
      <c r="MPP1666" s="35"/>
      <c r="MPQ1666" s="34"/>
      <c r="MPX1666" s="35"/>
      <c r="MPY1666" s="34"/>
      <c r="MQF1666" s="35"/>
      <c r="MQG1666" s="34"/>
      <c r="MQN1666" s="35"/>
      <c r="MQO1666" s="34"/>
      <c r="MQV1666" s="35"/>
      <c r="MQW1666" s="34"/>
      <c r="MRD1666" s="35"/>
      <c r="MRE1666" s="34"/>
      <c r="MRL1666" s="35"/>
      <c r="MRM1666" s="34"/>
      <c r="MRT1666" s="35"/>
      <c r="MRU1666" s="34"/>
      <c r="MSB1666" s="35"/>
      <c r="MSC1666" s="34"/>
      <c r="MSJ1666" s="35"/>
      <c r="MSK1666" s="34"/>
      <c r="MSR1666" s="35"/>
      <c r="MSS1666" s="34"/>
      <c r="MSZ1666" s="35"/>
      <c r="MTA1666" s="34"/>
      <c r="MTH1666" s="35"/>
      <c r="MTI1666" s="34"/>
      <c r="MTP1666" s="35"/>
      <c r="MTQ1666" s="34"/>
      <c r="MTX1666" s="35"/>
      <c r="MTY1666" s="34"/>
      <c r="MUF1666" s="35"/>
      <c r="MUG1666" s="34"/>
      <c r="MUN1666" s="35"/>
      <c r="MUO1666" s="34"/>
      <c r="MUV1666" s="35"/>
      <c r="MUW1666" s="34"/>
      <c r="MVD1666" s="35"/>
      <c r="MVE1666" s="34"/>
      <c r="MVL1666" s="35"/>
      <c r="MVM1666" s="34"/>
      <c r="MVT1666" s="35"/>
      <c r="MVU1666" s="34"/>
      <c r="MWB1666" s="35"/>
      <c r="MWC1666" s="34"/>
      <c r="MWJ1666" s="35"/>
      <c r="MWK1666" s="34"/>
      <c r="MWR1666" s="35"/>
      <c r="MWS1666" s="34"/>
      <c r="MWZ1666" s="35"/>
      <c r="MXA1666" s="34"/>
      <c r="MXH1666" s="35"/>
      <c r="MXI1666" s="34"/>
      <c r="MXP1666" s="35"/>
      <c r="MXQ1666" s="34"/>
      <c r="MXX1666" s="35"/>
      <c r="MXY1666" s="34"/>
      <c r="MYF1666" s="35"/>
      <c r="MYG1666" s="34"/>
      <c r="MYN1666" s="35"/>
      <c r="MYO1666" s="34"/>
      <c r="MYV1666" s="35"/>
      <c r="MYW1666" s="34"/>
      <c r="MZD1666" s="35"/>
      <c r="MZE1666" s="34"/>
      <c r="MZL1666" s="35"/>
      <c r="MZM1666" s="34"/>
      <c r="MZT1666" s="35"/>
      <c r="MZU1666" s="34"/>
      <c r="NAB1666" s="35"/>
      <c r="NAC1666" s="34"/>
      <c r="NAJ1666" s="35"/>
      <c r="NAK1666" s="34"/>
      <c r="NAR1666" s="35"/>
      <c r="NAS1666" s="34"/>
      <c r="NAZ1666" s="35"/>
      <c r="NBA1666" s="34"/>
      <c r="NBH1666" s="35"/>
      <c r="NBI1666" s="34"/>
      <c r="NBP1666" s="35"/>
      <c r="NBQ1666" s="34"/>
      <c r="NBX1666" s="35"/>
      <c r="NBY1666" s="34"/>
      <c r="NCF1666" s="35"/>
      <c r="NCG1666" s="34"/>
      <c r="NCN1666" s="35"/>
      <c r="NCO1666" s="34"/>
      <c r="NCV1666" s="35"/>
      <c r="NCW1666" s="34"/>
      <c r="NDD1666" s="35"/>
      <c r="NDE1666" s="34"/>
      <c r="NDL1666" s="35"/>
      <c r="NDM1666" s="34"/>
      <c r="NDT1666" s="35"/>
      <c r="NDU1666" s="34"/>
      <c r="NEB1666" s="35"/>
      <c r="NEC1666" s="34"/>
      <c r="NEJ1666" s="35"/>
      <c r="NEK1666" s="34"/>
      <c r="NER1666" s="35"/>
      <c r="NES1666" s="34"/>
      <c r="NEZ1666" s="35"/>
      <c r="NFA1666" s="34"/>
      <c r="NFH1666" s="35"/>
      <c r="NFI1666" s="34"/>
      <c r="NFP1666" s="35"/>
      <c r="NFQ1666" s="34"/>
      <c r="NFX1666" s="35"/>
      <c r="NFY1666" s="34"/>
      <c r="NGF1666" s="35"/>
      <c r="NGG1666" s="34"/>
      <c r="NGN1666" s="35"/>
      <c r="NGO1666" s="34"/>
      <c r="NGV1666" s="35"/>
      <c r="NGW1666" s="34"/>
      <c r="NHD1666" s="35"/>
      <c r="NHE1666" s="34"/>
      <c r="NHL1666" s="35"/>
      <c r="NHM1666" s="34"/>
      <c r="NHT1666" s="35"/>
      <c r="NHU1666" s="34"/>
      <c r="NIB1666" s="35"/>
      <c r="NIC1666" s="34"/>
      <c r="NIJ1666" s="35"/>
      <c r="NIK1666" s="34"/>
      <c r="NIR1666" s="35"/>
      <c r="NIS1666" s="34"/>
      <c r="NIZ1666" s="35"/>
      <c r="NJA1666" s="34"/>
      <c r="NJH1666" s="35"/>
      <c r="NJI1666" s="34"/>
      <c r="NJP1666" s="35"/>
      <c r="NJQ1666" s="34"/>
      <c r="NJX1666" s="35"/>
      <c r="NJY1666" s="34"/>
      <c r="NKF1666" s="35"/>
      <c r="NKG1666" s="34"/>
      <c r="NKN1666" s="35"/>
      <c r="NKO1666" s="34"/>
      <c r="NKV1666" s="35"/>
      <c r="NKW1666" s="34"/>
      <c r="NLD1666" s="35"/>
      <c r="NLE1666" s="34"/>
      <c r="NLL1666" s="35"/>
      <c r="NLM1666" s="34"/>
      <c r="NLT1666" s="35"/>
      <c r="NLU1666" s="34"/>
      <c r="NMB1666" s="35"/>
      <c r="NMC1666" s="34"/>
      <c r="NMJ1666" s="35"/>
      <c r="NMK1666" s="34"/>
      <c r="NMR1666" s="35"/>
      <c r="NMS1666" s="34"/>
      <c r="NMZ1666" s="35"/>
      <c r="NNA1666" s="34"/>
      <c r="NNH1666" s="35"/>
      <c r="NNI1666" s="34"/>
      <c r="NNP1666" s="35"/>
      <c r="NNQ1666" s="34"/>
      <c r="NNX1666" s="35"/>
      <c r="NNY1666" s="34"/>
      <c r="NOF1666" s="35"/>
      <c r="NOG1666" s="34"/>
      <c r="NON1666" s="35"/>
      <c r="NOO1666" s="34"/>
      <c r="NOV1666" s="35"/>
      <c r="NOW1666" s="34"/>
      <c r="NPD1666" s="35"/>
      <c r="NPE1666" s="34"/>
      <c r="NPL1666" s="35"/>
      <c r="NPM1666" s="34"/>
      <c r="NPT1666" s="35"/>
      <c r="NPU1666" s="34"/>
      <c r="NQB1666" s="35"/>
      <c r="NQC1666" s="34"/>
      <c r="NQJ1666" s="35"/>
      <c r="NQK1666" s="34"/>
      <c r="NQR1666" s="35"/>
      <c r="NQS1666" s="34"/>
      <c r="NQZ1666" s="35"/>
      <c r="NRA1666" s="34"/>
      <c r="NRH1666" s="35"/>
      <c r="NRI1666" s="34"/>
      <c r="NRP1666" s="35"/>
      <c r="NRQ1666" s="34"/>
      <c r="NRX1666" s="35"/>
      <c r="NRY1666" s="34"/>
      <c r="NSF1666" s="35"/>
      <c r="NSG1666" s="34"/>
      <c r="NSN1666" s="35"/>
      <c r="NSO1666" s="34"/>
      <c r="NSV1666" s="35"/>
      <c r="NSW1666" s="34"/>
      <c r="NTD1666" s="35"/>
      <c r="NTE1666" s="34"/>
      <c r="NTL1666" s="35"/>
      <c r="NTM1666" s="34"/>
      <c r="NTT1666" s="35"/>
      <c r="NTU1666" s="34"/>
      <c r="NUB1666" s="35"/>
      <c r="NUC1666" s="34"/>
      <c r="NUJ1666" s="35"/>
      <c r="NUK1666" s="34"/>
      <c r="NUR1666" s="35"/>
      <c r="NUS1666" s="34"/>
      <c r="NUZ1666" s="35"/>
      <c r="NVA1666" s="34"/>
      <c r="NVH1666" s="35"/>
      <c r="NVI1666" s="34"/>
      <c r="NVP1666" s="35"/>
      <c r="NVQ1666" s="34"/>
      <c r="NVX1666" s="35"/>
      <c r="NVY1666" s="34"/>
      <c r="NWF1666" s="35"/>
      <c r="NWG1666" s="34"/>
      <c r="NWN1666" s="35"/>
      <c r="NWO1666" s="34"/>
      <c r="NWV1666" s="35"/>
      <c r="NWW1666" s="34"/>
      <c r="NXD1666" s="35"/>
      <c r="NXE1666" s="34"/>
      <c r="NXL1666" s="35"/>
      <c r="NXM1666" s="34"/>
      <c r="NXT1666" s="35"/>
      <c r="NXU1666" s="34"/>
      <c r="NYB1666" s="35"/>
      <c r="NYC1666" s="34"/>
      <c r="NYJ1666" s="35"/>
      <c r="NYK1666" s="34"/>
      <c r="NYR1666" s="35"/>
      <c r="NYS1666" s="34"/>
      <c r="NYZ1666" s="35"/>
      <c r="NZA1666" s="34"/>
      <c r="NZH1666" s="35"/>
      <c r="NZI1666" s="34"/>
      <c r="NZP1666" s="35"/>
      <c r="NZQ1666" s="34"/>
      <c r="NZX1666" s="35"/>
      <c r="NZY1666" s="34"/>
      <c r="OAF1666" s="35"/>
      <c r="OAG1666" s="34"/>
      <c r="OAN1666" s="35"/>
      <c r="OAO1666" s="34"/>
      <c r="OAV1666" s="35"/>
      <c r="OAW1666" s="34"/>
      <c r="OBD1666" s="35"/>
      <c r="OBE1666" s="34"/>
      <c r="OBL1666" s="35"/>
      <c r="OBM1666" s="34"/>
      <c r="OBT1666" s="35"/>
      <c r="OBU1666" s="34"/>
      <c r="OCB1666" s="35"/>
      <c r="OCC1666" s="34"/>
      <c r="OCJ1666" s="35"/>
      <c r="OCK1666" s="34"/>
      <c r="OCR1666" s="35"/>
      <c r="OCS1666" s="34"/>
      <c r="OCZ1666" s="35"/>
      <c r="ODA1666" s="34"/>
      <c r="ODH1666" s="35"/>
      <c r="ODI1666" s="34"/>
      <c r="ODP1666" s="35"/>
      <c r="ODQ1666" s="34"/>
      <c r="ODX1666" s="35"/>
      <c r="ODY1666" s="34"/>
      <c r="OEF1666" s="35"/>
      <c r="OEG1666" s="34"/>
      <c r="OEN1666" s="35"/>
      <c r="OEO1666" s="34"/>
      <c r="OEV1666" s="35"/>
      <c r="OEW1666" s="34"/>
      <c r="OFD1666" s="35"/>
      <c r="OFE1666" s="34"/>
      <c r="OFL1666" s="35"/>
      <c r="OFM1666" s="34"/>
      <c r="OFT1666" s="35"/>
      <c r="OFU1666" s="34"/>
      <c r="OGB1666" s="35"/>
      <c r="OGC1666" s="34"/>
      <c r="OGJ1666" s="35"/>
      <c r="OGK1666" s="34"/>
      <c r="OGR1666" s="35"/>
      <c r="OGS1666" s="34"/>
      <c r="OGZ1666" s="35"/>
      <c r="OHA1666" s="34"/>
      <c r="OHH1666" s="35"/>
      <c r="OHI1666" s="34"/>
      <c r="OHP1666" s="35"/>
      <c r="OHQ1666" s="34"/>
      <c r="OHX1666" s="35"/>
      <c r="OHY1666" s="34"/>
      <c r="OIF1666" s="35"/>
      <c r="OIG1666" s="34"/>
      <c r="OIN1666" s="35"/>
      <c r="OIO1666" s="34"/>
      <c r="OIV1666" s="35"/>
      <c r="OIW1666" s="34"/>
      <c r="OJD1666" s="35"/>
      <c r="OJE1666" s="34"/>
      <c r="OJL1666" s="35"/>
      <c r="OJM1666" s="34"/>
      <c r="OJT1666" s="35"/>
      <c r="OJU1666" s="34"/>
      <c r="OKB1666" s="35"/>
      <c r="OKC1666" s="34"/>
      <c r="OKJ1666" s="35"/>
      <c r="OKK1666" s="34"/>
      <c r="OKR1666" s="35"/>
      <c r="OKS1666" s="34"/>
      <c r="OKZ1666" s="35"/>
      <c r="OLA1666" s="34"/>
      <c r="OLH1666" s="35"/>
      <c r="OLI1666" s="34"/>
      <c r="OLP1666" s="35"/>
      <c r="OLQ1666" s="34"/>
      <c r="OLX1666" s="35"/>
      <c r="OLY1666" s="34"/>
      <c r="OMF1666" s="35"/>
      <c r="OMG1666" s="34"/>
      <c r="OMN1666" s="35"/>
      <c r="OMO1666" s="34"/>
      <c r="OMV1666" s="35"/>
      <c r="OMW1666" s="34"/>
      <c r="OND1666" s="35"/>
      <c r="ONE1666" s="34"/>
      <c r="ONL1666" s="35"/>
      <c r="ONM1666" s="34"/>
      <c r="ONT1666" s="35"/>
      <c r="ONU1666" s="34"/>
      <c r="OOB1666" s="35"/>
      <c r="OOC1666" s="34"/>
      <c r="OOJ1666" s="35"/>
      <c r="OOK1666" s="34"/>
      <c r="OOR1666" s="35"/>
      <c r="OOS1666" s="34"/>
      <c r="OOZ1666" s="35"/>
      <c r="OPA1666" s="34"/>
      <c r="OPH1666" s="35"/>
      <c r="OPI1666" s="34"/>
      <c r="OPP1666" s="35"/>
      <c r="OPQ1666" s="34"/>
      <c r="OPX1666" s="35"/>
      <c r="OPY1666" s="34"/>
      <c r="OQF1666" s="35"/>
      <c r="OQG1666" s="34"/>
      <c r="OQN1666" s="35"/>
      <c r="OQO1666" s="34"/>
      <c r="OQV1666" s="35"/>
      <c r="OQW1666" s="34"/>
      <c r="ORD1666" s="35"/>
      <c r="ORE1666" s="34"/>
      <c r="ORL1666" s="35"/>
      <c r="ORM1666" s="34"/>
      <c r="ORT1666" s="35"/>
      <c r="ORU1666" s="34"/>
      <c r="OSB1666" s="35"/>
      <c r="OSC1666" s="34"/>
      <c r="OSJ1666" s="35"/>
      <c r="OSK1666" s="34"/>
      <c r="OSR1666" s="35"/>
      <c r="OSS1666" s="34"/>
      <c r="OSZ1666" s="35"/>
      <c r="OTA1666" s="34"/>
      <c r="OTH1666" s="35"/>
      <c r="OTI1666" s="34"/>
      <c r="OTP1666" s="35"/>
      <c r="OTQ1666" s="34"/>
      <c r="OTX1666" s="35"/>
      <c r="OTY1666" s="34"/>
      <c r="OUF1666" s="35"/>
      <c r="OUG1666" s="34"/>
      <c r="OUN1666" s="35"/>
      <c r="OUO1666" s="34"/>
      <c r="OUV1666" s="35"/>
      <c r="OUW1666" s="34"/>
      <c r="OVD1666" s="35"/>
      <c r="OVE1666" s="34"/>
      <c r="OVL1666" s="35"/>
      <c r="OVM1666" s="34"/>
      <c r="OVT1666" s="35"/>
      <c r="OVU1666" s="34"/>
      <c r="OWB1666" s="35"/>
      <c r="OWC1666" s="34"/>
      <c r="OWJ1666" s="35"/>
      <c r="OWK1666" s="34"/>
      <c r="OWR1666" s="35"/>
      <c r="OWS1666" s="34"/>
      <c r="OWZ1666" s="35"/>
      <c r="OXA1666" s="34"/>
      <c r="OXH1666" s="35"/>
      <c r="OXI1666" s="34"/>
      <c r="OXP1666" s="35"/>
      <c r="OXQ1666" s="34"/>
      <c r="OXX1666" s="35"/>
      <c r="OXY1666" s="34"/>
      <c r="OYF1666" s="35"/>
      <c r="OYG1666" s="34"/>
      <c r="OYN1666" s="35"/>
      <c r="OYO1666" s="34"/>
      <c r="OYV1666" s="35"/>
      <c r="OYW1666" s="34"/>
      <c r="OZD1666" s="35"/>
      <c r="OZE1666" s="34"/>
      <c r="OZL1666" s="35"/>
      <c r="OZM1666" s="34"/>
      <c r="OZT1666" s="35"/>
      <c r="OZU1666" s="34"/>
      <c r="PAB1666" s="35"/>
      <c r="PAC1666" s="34"/>
      <c r="PAJ1666" s="35"/>
      <c r="PAK1666" s="34"/>
      <c r="PAR1666" s="35"/>
      <c r="PAS1666" s="34"/>
      <c r="PAZ1666" s="35"/>
      <c r="PBA1666" s="34"/>
      <c r="PBH1666" s="35"/>
      <c r="PBI1666" s="34"/>
      <c r="PBP1666" s="35"/>
      <c r="PBQ1666" s="34"/>
      <c r="PBX1666" s="35"/>
      <c r="PBY1666" s="34"/>
      <c r="PCF1666" s="35"/>
      <c r="PCG1666" s="34"/>
      <c r="PCN1666" s="35"/>
      <c r="PCO1666" s="34"/>
      <c r="PCV1666" s="35"/>
      <c r="PCW1666" s="34"/>
      <c r="PDD1666" s="35"/>
      <c r="PDE1666" s="34"/>
      <c r="PDL1666" s="35"/>
      <c r="PDM1666" s="34"/>
      <c r="PDT1666" s="35"/>
      <c r="PDU1666" s="34"/>
      <c r="PEB1666" s="35"/>
      <c r="PEC1666" s="34"/>
      <c r="PEJ1666" s="35"/>
      <c r="PEK1666" s="34"/>
      <c r="PER1666" s="35"/>
      <c r="PES1666" s="34"/>
      <c r="PEZ1666" s="35"/>
      <c r="PFA1666" s="34"/>
      <c r="PFH1666" s="35"/>
      <c r="PFI1666" s="34"/>
      <c r="PFP1666" s="35"/>
      <c r="PFQ1666" s="34"/>
      <c r="PFX1666" s="35"/>
      <c r="PFY1666" s="34"/>
      <c r="PGF1666" s="35"/>
      <c r="PGG1666" s="34"/>
      <c r="PGN1666" s="35"/>
      <c r="PGO1666" s="34"/>
      <c r="PGV1666" s="35"/>
      <c r="PGW1666" s="34"/>
      <c r="PHD1666" s="35"/>
      <c r="PHE1666" s="34"/>
      <c r="PHL1666" s="35"/>
      <c r="PHM1666" s="34"/>
      <c r="PHT1666" s="35"/>
      <c r="PHU1666" s="34"/>
      <c r="PIB1666" s="35"/>
      <c r="PIC1666" s="34"/>
      <c r="PIJ1666" s="35"/>
      <c r="PIK1666" s="34"/>
      <c r="PIR1666" s="35"/>
      <c r="PIS1666" s="34"/>
      <c r="PIZ1666" s="35"/>
      <c r="PJA1666" s="34"/>
      <c r="PJH1666" s="35"/>
      <c r="PJI1666" s="34"/>
      <c r="PJP1666" s="35"/>
      <c r="PJQ1666" s="34"/>
      <c r="PJX1666" s="35"/>
      <c r="PJY1666" s="34"/>
      <c r="PKF1666" s="35"/>
      <c r="PKG1666" s="34"/>
      <c r="PKN1666" s="35"/>
      <c r="PKO1666" s="34"/>
      <c r="PKV1666" s="35"/>
      <c r="PKW1666" s="34"/>
      <c r="PLD1666" s="35"/>
      <c r="PLE1666" s="34"/>
      <c r="PLL1666" s="35"/>
      <c r="PLM1666" s="34"/>
      <c r="PLT1666" s="35"/>
      <c r="PLU1666" s="34"/>
      <c r="PMB1666" s="35"/>
      <c r="PMC1666" s="34"/>
      <c r="PMJ1666" s="35"/>
      <c r="PMK1666" s="34"/>
      <c r="PMR1666" s="35"/>
      <c r="PMS1666" s="34"/>
      <c r="PMZ1666" s="35"/>
      <c r="PNA1666" s="34"/>
      <c r="PNH1666" s="35"/>
      <c r="PNI1666" s="34"/>
      <c r="PNP1666" s="35"/>
      <c r="PNQ1666" s="34"/>
      <c r="PNX1666" s="35"/>
      <c r="PNY1666" s="34"/>
      <c r="POF1666" s="35"/>
      <c r="POG1666" s="34"/>
      <c r="PON1666" s="35"/>
      <c r="POO1666" s="34"/>
      <c r="POV1666" s="35"/>
      <c r="POW1666" s="34"/>
      <c r="PPD1666" s="35"/>
      <c r="PPE1666" s="34"/>
      <c r="PPL1666" s="35"/>
      <c r="PPM1666" s="34"/>
      <c r="PPT1666" s="35"/>
      <c r="PPU1666" s="34"/>
      <c r="PQB1666" s="35"/>
      <c r="PQC1666" s="34"/>
      <c r="PQJ1666" s="35"/>
      <c r="PQK1666" s="34"/>
      <c r="PQR1666" s="35"/>
      <c r="PQS1666" s="34"/>
      <c r="PQZ1666" s="35"/>
      <c r="PRA1666" s="34"/>
      <c r="PRH1666" s="35"/>
      <c r="PRI1666" s="34"/>
      <c r="PRP1666" s="35"/>
      <c r="PRQ1666" s="34"/>
      <c r="PRX1666" s="35"/>
      <c r="PRY1666" s="34"/>
      <c r="PSF1666" s="35"/>
      <c r="PSG1666" s="34"/>
      <c r="PSN1666" s="35"/>
      <c r="PSO1666" s="34"/>
      <c r="PSV1666" s="35"/>
      <c r="PSW1666" s="34"/>
      <c r="PTD1666" s="35"/>
      <c r="PTE1666" s="34"/>
      <c r="PTL1666" s="35"/>
      <c r="PTM1666" s="34"/>
      <c r="PTT1666" s="35"/>
      <c r="PTU1666" s="34"/>
      <c r="PUB1666" s="35"/>
      <c r="PUC1666" s="34"/>
      <c r="PUJ1666" s="35"/>
      <c r="PUK1666" s="34"/>
      <c r="PUR1666" s="35"/>
      <c r="PUS1666" s="34"/>
      <c r="PUZ1666" s="35"/>
      <c r="PVA1666" s="34"/>
      <c r="PVH1666" s="35"/>
      <c r="PVI1666" s="34"/>
      <c r="PVP1666" s="35"/>
      <c r="PVQ1666" s="34"/>
      <c r="PVX1666" s="35"/>
      <c r="PVY1666" s="34"/>
      <c r="PWF1666" s="35"/>
      <c r="PWG1666" s="34"/>
      <c r="PWN1666" s="35"/>
      <c r="PWO1666" s="34"/>
      <c r="PWV1666" s="35"/>
      <c r="PWW1666" s="34"/>
      <c r="PXD1666" s="35"/>
      <c r="PXE1666" s="34"/>
      <c r="PXL1666" s="35"/>
      <c r="PXM1666" s="34"/>
      <c r="PXT1666" s="35"/>
      <c r="PXU1666" s="34"/>
      <c r="PYB1666" s="35"/>
      <c r="PYC1666" s="34"/>
      <c r="PYJ1666" s="35"/>
      <c r="PYK1666" s="34"/>
      <c r="PYR1666" s="35"/>
      <c r="PYS1666" s="34"/>
      <c r="PYZ1666" s="35"/>
      <c r="PZA1666" s="34"/>
      <c r="PZH1666" s="35"/>
      <c r="PZI1666" s="34"/>
      <c r="PZP1666" s="35"/>
      <c r="PZQ1666" s="34"/>
      <c r="PZX1666" s="35"/>
      <c r="PZY1666" s="34"/>
      <c r="QAF1666" s="35"/>
      <c r="QAG1666" s="34"/>
      <c r="QAN1666" s="35"/>
      <c r="QAO1666" s="34"/>
      <c r="QAV1666" s="35"/>
      <c r="QAW1666" s="34"/>
      <c r="QBD1666" s="35"/>
      <c r="QBE1666" s="34"/>
      <c r="QBL1666" s="35"/>
      <c r="QBM1666" s="34"/>
      <c r="QBT1666" s="35"/>
      <c r="QBU1666" s="34"/>
      <c r="QCB1666" s="35"/>
      <c r="QCC1666" s="34"/>
      <c r="QCJ1666" s="35"/>
      <c r="QCK1666" s="34"/>
      <c r="QCR1666" s="35"/>
      <c r="QCS1666" s="34"/>
      <c r="QCZ1666" s="35"/>
      <c r="QDA1666" s="34"/>
      <c r="QDH1666" s="35"/>
      <c r="QDI1666" s="34"/>
      <c r="QDP1666" s="35"/>
      <c r="QDQ1666" s="34"/>
      <c r="QDX1666" s="35"/>
      <c r="QDY1666" s="34"/>
      <c r="QEF1666" s="35"/>
      <c r="QEG1666" s="34"/>
      <c r="QEN1666" s="35"/>
      <c r="QEO1666" s="34"/>
      <c r="QEV1666" s="35"/>
      <c r="QEW1666" s="34"/>
      <c r="QFD1666" s="35"/>
      <c r="QFE1666" s="34"/>
      <c r="QFL1666" s="35"/>
      <c r="QFM1666" s="34"/>
      <c r="QFT1666" s="35"/>
      <c r="QFU1666" s="34"/>
      <c r="QGB1666" s="35"/>
      <c r="QGC1666" s="34"/>
      <c r="QGJ1666" s="35"/>
      <c r="QGK1666" s="34"/>
      <c r="QGR1666" s="35"/>
      <c r="QGS1666" s="34"/>
      <c r="QGZ1666" s="35"/>
      <c r="QHA1666" s="34"/>
      <c r="QHH1666" s="35"/>
      <c r="QHI1666" s="34"/>
      <c r="QHP1666" s="35"/>
      <c r="QHQ1666" s="34"/>
      <c r="QHX1666" s="35"/>
      <c r="QHY1666" s="34"/>
      <c r="QIF1666" s="35"/>
      <c r="QIG1666" s="34"/>
      <c r="QIN1666" s="35"/>
      <c r="QIO1666" s="34"/>
      <c r="QIV1666" s="35"/>
      <c r="QIW1666" s="34"/>
      <c r="QJD1666" s="35"/>
      <c r="QJE1666" s="34"/>
      <c r="QJL1666" s="35"/>
      <c r="QJM1666" s="34"/>
      <c r="QJT1666" s="35"/>
      <c r="QJU1666" s="34"/>
      <c r="QKB1666" s="35"/>
      <c r="QKC1666" s="34"/>
      <c r="QKJ1666" s="35"/>
      <c r="QKK1666" s="34"/>
      <c r="QKR1666" s="35"/>
      <c r="QKS1666" s="34"/>
      <c r="QKZ1666" s="35"/>
      <c r="QLA1666" s="34"/>
      <c r="QLH1666" s="35"/>
      <c r="QLI1666" s="34"/>
      <c r="QLP1666" s="35"/>
      <c r="QLQ1666" s="34"/>
      <c r="QLX1666" s="35"/>
      <c r="QLY1666" s="34"/>
      <c r="QMF1666" s="35"/>
      <c r="QMG1666" s="34"/>
      <c r="QMN1666" s="35"/>
      <c r="QMO1666" s="34"/>
      <c r="QMV1666" s="35"/>
      <c r="QMW1666" s="34"/>
      <c r="QND1666" s="35"/>
      <c r="QNE1666" s="34"/>
      <c r="QNL1666" s="35"/>
      <c r="QNM1666" s="34"/>
      <c r="QNT1666" s="35"/>
      <c r="QNU1666" s="34"/>
      <c r="QOB1666" s="35"/>
      <c r="QOC1666" s="34"/>
      <c r="QOJ1666" s="35"/>
      <c r="QOK1666" s="34"/>
      <c r="QOR1666" s="35"/>
      <c r="QOS1666" s="34"/>
      <c r="QOZ1666" s="35"/>
      <c r="QPA1666" s="34"/>
      <c r="QPH1666" s="35"/>
      <c r="QPI1666" s="34"/>
      <c r="QPP1666" s="35"/>
      <c r="QPQ1666" s="34"/>
      <c r="QPX1666" s="35"/>
      <c r="QPY1666" s="34"/>
      <c r="QQF1666" s="35"/>
      <c r="QQG1666" s="34"/>
      <c r="QQN1666" s="35"/>
      <c r="QQO1666" s="34"/>
      <c r="QQV1666" s="35"/>
      <c r="QQW1666" s="34"/>
      <c r="QRD1666" s="35"/>
      <c r="QRE1666" s="34"/>
      <c r="QRL1666" s="35"/>
      <c r="QRM1666" s="34"/>
      <c r="QRT1666" s="35"/>
      <c r="QRU1666" s="34"/>
      <c r="QSB1666" s="35"/>
      <c r="QSC1666" s="34"/>
      <c r="QSJ1666" s="35"/>
      <c r="QSK1666" s="34"/>
      <c r="QSR1666" s="35"/>
      <c r="QSS1666" s="34"/>
      <c r="QSZ1666" s="35"/>
      <c r="QTA1666" s="34"/>
      <c r="QTH1666" s="35"/>
      <c r="QTI1666" s="34"/>
      <c r="QTP1666" s="35"/>
      <c r="QTQ1666" s="34"/>
      <c r="QTX1666" s="35"/>
      <c r="QTY1666" s="34"/>
      <c r="QUF1666" s="35"/>
      <c r="QUG1666" s="34"/>
      <c r="QUN1666" s="35"/>
      <c r="QUO1666" s="34"/>
      <c r="QUV1666" s="35"/>
      <c r="QUW1666" s="34"/>
      <c r="QVD1666" s="35"/>
      <c r="QVE1666" s="34"/>
      <c r="QVL1666" s="35"/>
      <c r="QVM1666" s="34"/>
      <c r="QVT1666" s="35"/>
      <c r="QVU1666" s="34"/>
      <c r="QWB1666" s="35"/>
      <c r="QWC1666" s="34"/>
      <c r="QWJ1666" s="35"/>
      <c r="QWK1666" s="34"/>
      <c r="QWR1666" s="35"/>
      <c r="QWS1666" s="34"/>
      <c r="QWZ1666" s="35"/>
      <c r="QXA1666" s="34"/>
      <c r="QXH1666" s="35"/>
      <c r="QXI1666" s="34"/>
      <c r="QXP1666" s="35"/>
      <c r="QXQ1666" s="34"/>
      <c r="QXX1666" s="35"/>
      <c r="QXY1666" s="34"/>
      <c r="QYF1666" s="35"/>
      <c r="QYG1666" s="34"/>
      <c r="QYN1666" s="35"/>
      <c r="QYO1666" s="34"/>
      <c r="QYV1666" s="35"/>
      <c r="QYW1666" s="34"/>
      <c r="QZD1666" s="35"/>
      <c r="QZE1666" s="34"/>
      <c r="QZL1666" s="35"/>
      <c r="QZM1666" s="34"/>
      <c r="QZT1666" s="35"/>
      <c r="QZU1666" s="34"/>
      <c r="RAB1666" s="35"/>
      <c r="RAC1666" s="34"/>
      <c r="RAJ1666" s="35"/>
      <c r="RAK1666" s="34"/>
      <c r="RAR1666" s="35"/>
      <c r="RAS1666" s="34"/>
      <c r="RAZ1666" s="35"/>
      <c r="RBA1666" s="34"/>
      <c r="RBH1666" s="35"/>
      <c r="RBI1666" s="34"/>
      <c r="RBP1666" s="35"/>
      <c r="RBQ1666" s="34"/>
      <c r="RBX1666" s="35"/>
      <c r="RBY1666" s="34"/>
      <c r="RCF1666" s="35"/>
      <c r="RCG1666" s="34"/>
      <c r="RCN1666" s="35"/>
      <c r="RCO1666" s="34"/>
      <c r="RCV1666" s="35"/>
      <c r="RCW1666" s="34"/>
      <c r="RDD1666" s="35"/>
      <c r="RDE1666" s="34"/>
      <c r="RDL1666" s="35"/>
      <c r="RDM1666" s="34"/>
      <c r="RDT1666" s="35"/>
      <c r="RDU1666" s="34"/>
      <c r="REB1666" s="35"/>
      <c r="REC1666" s="34"/>
      <c r="REJ1666" s="35"/>
      <c r="REK1666" s="34"/>
      <c r="RER1666" s="35"/>
      <c r="RES1666" s="34"/>
      <c r="REZ1666" s="35"/>
      <c r="RFA1666" s="34"/>
      <c r="RFH1666" s="35"/>
      <c r="RFI1666" s="34"/>
      <c r="RFP1666" s="35"/>
      <c r="RFQ1666" s="34"/>
      <c r="RFX1666" s="35"/>
      <c r="RFY1666" s="34"/>
      <c r="RGF1666" s="35"/>
      <c r="RGG1666" s="34"/>
      <c r="RGN1666" s="35"/>
      <c r="RGO1666" s="34"/>
      <c r="RGV1666" s="35"/>
      <c r="RGW1666" s="34"/>
      <c r="RHD1666" s="35"/>
      <c r="RHE1666" s="34"/>
      <c r="RHL1666" s="35"/>
      <c r="RHM1666" s="34"/>
      <c r="RHT1666" s="35"/>
      <c r="RHU1666" s="34"/>
      <c r="RIB1666" s="35"/>
      <c r="RIC1666" s="34"/>
      <c r="RIJ1666" s="35"/>
      <c r="RIK1666" s="34"/>
      <c r="RIR1666" s="35"/>
      <c r="RIS1666" s="34"/>
      <c r="RIZ1666" s="35"/>
      <c r="RJA1666" s="34"/>
      <c r="RJH1666" s="35"/>
      <c r="RJI1666" s="34"/>
      <c r="RJP1666" s="35"/>
      <c r="RJQ1666" s="34"/>
      <c r="RJX1666" s="35"/>
      <c r="RJY1666" s="34"/>
      <c r="RKF1666" s="35"/>
      <c r="RKG1666" s="34"/>
      <c r="RKN1666" s="35"/>
      <c r="RKO1666" s="34"/>
      <c r="RKV1666" s="35"/>
      <c r="RKW1666" s="34"/>
      <c r="RLD1666" s="35"/>
      <c r="RLE1666" s="34"/>
      <c r="RLL1666" s="35"/>
      <c r="RLM1666" s="34"/>
      <c r="RLT1666" s="35"/>
      <c r="RLU1666" s="34"/>
      <c r="RMB1666" s="35"/>
      <c r="RMC1666" s="34"/>
      <c r="RMJ1666" s="35"/>
      <c r="RMK1666" s="34"/>
      <c r="RMR1666" s="35"/>
      <c r="RMS1666" s="34"/>
      <c r="RMZ1666" s="35"/>
      <c r="RNA1666" s="34"/>
      <c r="RNH1666" s="35"/>
      <c r="RNI1666" s="34"/>
      <c r="RNP1666" s="35"/>
      <c r="RNQ1666" s="34"/>
      <c r="RNX1666" s="35"/>
      <c r="RNY1666" s="34"/>
      <c r="ROF1666" s="35"/>
      <c r="ROG1666" s="34"/>
      <c r="RON1666" s="35"/>
      <c r="ROO1666" s="34"/>
      <c r="ROV1666" s="35"/>
      <c r="ROW1666" s="34"/>
      <c r="RPD1666" s="35"/>
      <c r="RPE1666" s="34"/>
      <c r="RPL1666" s="35"/>
      <c r="RPM1666" s="34"/>
      <c r="RPT1666" s="35"/>
      <c r="RPU1666" s="34"/>
      <c r="RQB1666" s="35"/>
      <c r="RQC1666" s="34"/>
      <c r="RQJ1666" s="35"/>
      <c r="RQK1666" s="34"/>
      <c r="RQR1666" s="35"/>
      <c r="RQS1666" s="34"/>
      <c r="RQZ1666" s="35"/>
      <c r="RRA1666" s="34"/>
      <c r="RRH1666" s="35"/>
      <c r="RRI1666" s="34"/>
      <c r="RRP1666" s="35"/>
      <c r="RRQ1666" s="34"/>
      <c r="RRX1666" s="35"/>
      <c r="RRY1666" s="34"/>
      <c r="RSF1666" s="35"/>
      <c r="RSG1666" s="34"/>
      <c r="RSN1666" s="35"/>
      <c r="RSO1666" s="34"/>
      <c r="RSV1666" s="35"/>
      <c r="RSW1666" s="34"/>
      <c r="RTD1666" s="35"/>
      <c r="RTE1666" s="34"/>
      <c r="RTL1666" s="35"/>
      <c r="RTM1666" s="34"/>
      <c r="RTT1666" s="35"/>
      <c r="RTU1666" s="34"/>
      <c r="RUB1666" s="35"/>
      <c r="RUC1666" s="34"/>
      <c r="RUJ1666" s="35"/>
      <c r="RUK1666" s="34"/>
      <c r="RUR1666" s="35"/>
      <c r="RUS1666" s="34"/>
      <c r="RUZ1666" s="35"/>
      <c r="RVA1666" s="34"/>
      <c r="RVH1666" s="35"/>
      <c r="RVI1666" s="34"/>
      <c r="RVP1666" s="35"/>
      <c r="RVQ1666" s="34"/>
      <c r="RVX1666" s="35"/>
      <c r="RVY1666" s="34"/>
      <c r="RWF1666" s="35"/>
      <c r="RWG1666" s="34"/>
      <c r="RWN1666" s="35"/>
      <c r="RWO1666" s="34"/>
      <c r="RWV1666" s="35"/>
      <c r="RWW1666" s="34"/>
      <c r="RXD1666" s="35"/>
      <c r="RXE1666" s="34"/>
      <c r="RXL1666" s="35"/>
      <c r="RXM1666" s="34"/>
      <c r="RXT1666" s="35"/>
      <c r="RXU1666" s="34"/>
      <c r="RYB1666" s="35"/>
      <c r="RYC1666" s="34"/>
      <c r="RYJ1666" s="35"/>
      <c r="RYK1666" s="34"/>
      <c r="RYR1666" s="35"/>
      <c r="RYS1666" s="34"/>
      <c r="RYZ1666" s="35"/>
      <c r="RZA1666" s="34"/>
      <c r="RZH1666" s="35"/>
      <c r="RZI1666" s="34"/>
      <c r="RZP1666" s="35"/>
      <c r="RZQ1666" s="34"/>
      <c r="RZX1666" s="35"/>
      <c r="RZY1666" s="34"/>
      <c r="SAF1666" s="35"/>
      <c r="SAG1666" s="34"/>
      <c r="SAN1666" s="35"/>
      <c r="SAO1666" s="34"/>
      <c r="SAV1666" s="35"/>
      <c r="SAW1666" s="34"/>
      <c r="SBD1666" s="35"/>
      <c r="SBE1666" s="34"/>
      <c r="SBL1666" s="35"/>
      <c r="SBM1666" s="34"/>
      <c r="SBT1666" s="35"/>
      <c r="SBU1666" s="34"/>
      <c r="SCB1666" s="35"/>
      <c r="SCC1666" s="34"/>
      <c r="SCJ1666" s="35"/>
      <c r="SCK1666" s="34"/>
      <c r="SCR1666" s="35"/>
      <c r="SCS1666" s="34"/>
      <c r="SCZ1666" s="35"/>
      <c r="SDA1666" s="34"/>
      <c r="SDH1666" s="35"/>
      <c r="SDI1666" s="34"/>
      <c r="SDP1666" s="35"/>
      <c r="SDQ1666" s="34"/>
      <c r="SDX1666" s="35"/>
      <c r="SDY1666" s="34"/>
      <c r="SEF1666" s="35"/>
      <c r="SEG1666" s="34"/>
      <c r="SEN1666" s="35"/>
      <c r="SEO1666" s="34"/>
      <c r="SEV1666" s="35"/>
      <c r="SEW1666" s="34"/>
      <c r="SFD1666" s="35"/>
      <c r="SFE1666" s="34"/>
      <c r="SFL1666" s="35"/>
      <c r="SFM1666" s="34"/>
      <c r="SFT1666" s="35"/>
      <c r="SFU1666" s="34"/>
      <c r="SGB1666" s="35"/>
      <c r="SGC1666" s="34"/>
      <c r="SGJ1666" s="35"/>
      <c r="SGK1666" s="34"/>
      <c r="SGR1666" s="35"/>
      <c r="SGS1666" s="34"/>
      <c r="SGZ1666" s="35"/>
      <c r="SHA1666" s="34"/>
      <c r="SHH1666" s="35"/>
      <c r="SHI1666" s="34"/>
      <c r="SHP1666" s="35"/>
      <c r="SHQ1666" s="34"/>
      <c r="SHX1666" s="35"/>
      <c r="SHY1666" s="34"/>
      <c r="SIF1666" s="35"/>
      <c r="SIG1666" s="34"/>
      <c r="SIN1666" s="35"/>
      <c r="SIO1666" s="34"/>
      <c r="SIV1666" s="35"/>
      <c r="SIW1666" s="34"/>
      <c r="SJD1666" s="35"/>
      <c r="SJE1666" s="34"/>
      <c r="SJL1666" s="35"/>
      <c r="SJM1666" s="34"/>
      <c r="SJT1666" s="35"/>
      <c r="SJU1666" s="34"/>
      <c r="SKB1666" s="35"/>
      <c r="SKC1666" s="34"/>
      <c r="SKJ1666" s="35"/>
      <c r="SKK1666" s="34"/>
      <c r="SKR1666" s="35"/>
      <c r="SKS1666" s="34"/>
      <c r="SKZ1666" s="35"/>
      <c r="SLA1666" s="34"/>
      <c r="SLH1666" s="35"/>
      <c r="SLI1666" s="34"/>
      <c r="SLP1666" s="35"/>
      <c r="SLQ1666" s="34"/>
      <c r="SLX1666" s="35"/>
      <c r="SLY1666" s="34"/>
      <c r="SMF1666" s="35"/>
      <c r="SMG1666" s="34"/>
      <c r="SMN1666" s="35"/>
      <c r="SMO1666" s="34"/>
      <c r="SMV1666" s="35"/>
      <c r="SMW1666" s="34"/>
      <c r="SND1666" s="35"/>
      <c r="SNE1666" s="34"/>
      <c r="SNL1666" s="35"/>
      <c r="SNM1666" s="34"/>
      <c r="SNT1666" s="35"/>
      <c r="SNU1666" s="34"/>
      <c r="SOB1666" s="35"/>
      <c r="SOC1666" s="34"/>
      <c r="SOJ1666" s="35"/>
      <c r="SOK1666" s="34"/>
      <c r="SOR1666" s="35"/>
      <c r="SOS1666" s="34"/>
      <c r="SOZ1666" s="35"/>
      <c r="SPA1666" s="34"/>
      <c r="SPH1666" s="35"/>
      <c r="SPI1666" s="34"/>
      <c r="SPP1666" s="35"/>
      <c r="SPQ1666" s="34"/>
      <c r="SPX1666" s="35"/>
      <c r="SPY1666" s="34"/>
      <c r="SQF1666" s="35"/>
      <c r="SQG1666" s="34"/>
      <c r="SQN1666" s="35"/>
      <c r="SQO1666" s="34"/>
      <c r="SQV1666" s="35"/>
      <c r="SQW1666" s="34"/>
      <c r="SRD1666" s="35"/>
      <c r="SRE1666" s="34"/>
      <c r="SRL1666" s="35"/>
      <c r="SRM1666" s="34"/>
      <c r="SRT1666" s="35"/>
      <c r="SRU1666" s="34"/>
      <c r="SSB1666" s="35"/>
      <c r="SSC1666" s="34"/>
      <c r="SSJ1666" s="35"/>
      <c r="SSK1666" s="34"/>
      <c r="SSR1666" s="35"/>
      <c r="SSS1666" s="34"/>
      <c r="SSZ1666" s="35"/>
      <c r="STA1666" s="34"/>
      <c r="STH1666" s="35"/>
      <c r="STI1666" s="34"/>
      <c r="STP1666" s="35"/>
      <c r="STQ1666" s="34"/>
      <c r="STX1666" s="35"/>
      <c r="STY1666" s="34"/>
      <c r="SUF1666" s="35"/>
      <c r="SUG1666" s="34"/>
      <c r="SUN1666" s="35"/>
      <c r="SUO1666" s="34"/>
      <c r="SUV1666" s="35"/>
      <c r="SUW1666" s="34"/>
      <c r="SVD1666" s="35"/>
      <c r="SVE1666" s="34"/>
      <c r="SVL1666" s="35"/>
      <c r="SVM1666" s="34"/>
      <c r="SVT1666" s="35"/>
      <c r="SVU1666" s="34"/>
      <c r="SWB1666" s="35"/>
      <c r="SWC1666" s="34"/>
      <c r="SWJ1666" s="35"/>
      <c r="SWK1666" s="34"/>
      <c r="SWR1666" s="35"/>
      <c r="SWS1666" s="34"/>
      <c r="SWZ1666" s="35"/>
      <c r="SXA1666" s="34"/>
      <c r="SXH1666" s="35"/>
      <c r="SXI1666" s="34"/>
      <c r="SXP1666" s="35"/>
      <c r="SXQ1666" s="34"/>
      <c r="SXX1666" s="35"/>
      <c r="SXY1666" s="34"/>
      <c r="SYF1666" s="35"/>
      <c r="SYG1666" s="34"/>
      <c r="SYN1666" s="35"/>
      <c r="SYO1666" s="34"/>
      <c r="SYV1666" s="35"/>
      <c r="SYW1666" s="34"/>
      <c r="SZD1666" s="35"/>
      <c r="SZE1666" s="34"/>
      <c r="SZL1666" s="35"/>
      <c r="SZM1666" s="34"/>
      <c r="SZT1666" s="35"/>
      <c r="SZU1666" s="34"/>
      <c r="TAB1666" s="35"/>
      <c r="TAC1666" s="34"/>
      <c r="TAJ1666" s="35"/>
      <c r="TAK1666" s="34"/>
      <c r="TAR1666" s="35"/>
      <c r="TAS1666" s="34"/>
      <c r="TAZ1666" s="35"/>
      <c r="TBA1666" s="34"/>
      <c r="TBH1666" s="35"/>
      <c r="TBI1666" s="34"/>
      <c r="TBP1666" s="35"/>
      <c r="TBQ1666" s="34"/>
      <c r="TBX1666" s="35"/>
      <c r="TBY1666" s="34"/>
      <c r="TCF1666" s="35"/>
      <c r="TCG1666" s="34"/>
      <c r="TCN1666" s="35"/>
      <c r="TCO1666" s="34"/>
      <c r="TCV1666" s="35"/>
      <c r="TCW1666" s="34"/>
      <c r="TDD1666" s="35"/>
      <c r="TDE1666" s="34"/>
      <c r="TDL1666" s="35"/>
      <c r="TDM1666" s="34"/>
      <c r="TDT1666" s="35"/>
      <c r="TDU1666" s="34"/>
      <c r="TEB1666" s="35"/>
      <c r="TEC1666" s="34"/>
      <c r="TEJ1666" s="35"/>
      <c r="TEK1666" s="34"/>
      <c r="TER1666" s="35"/>
      <c r="TES1666" s="34"/>
      <c r="TEZ1666" s="35"/>
      <c r="TFA1666" s="34"/>
      <c r="TFH1666" s="35"/>
      <c r="TFI1666" s="34"/>
      <c r="TFP1666" s="35"/>
      <c r="TFQ1666" s="34"/>
      <c r="TFX1666" s="35"/>
      <c r="TFY1666" s="34"/>
      <c r="TGF1666" s="35"/>
      <c r="TGG1666" s="34"/>
      <c r="TGN1666" s="35"/>
      <c r="TGO1666" s="34"/>
      <c r="TGV1666" s="35"/>
      <c r="TGW1666" s="34"/>
      <c r="THD1666" s="35"/>
      <c r="THE1666" s="34"/>
      <c r="THL1666" s="35"/>
      <c r="THM1666" s="34"/>
      <c r="THT1666" s="35"/>
      <c r="THU1666" s="34"/>
      <c r="TIB1666" s="35"/>
      <c r="TIC1666" s="34"/>
      <c r="TIJ1666" s="35"/>
      <c r="TIK1666" s="34"/>
      <c r="TIR1666" s="35"/>
      <c r="TIS1666" s="34"/>
      <c r="TIZ1666" s="35"/>
      <c r="TJA1666" s="34"/>
      <c r="TJH1666" s="35"/>
      <c r="TJI1666" s="34"/>
      <c r="TJP1666" s="35"/>
      <c r="TJQ1666" s="34"/>
      <c r="TJX1666" s="35"/>
      <c r="TJY1666" s="34"/>
      <c r="TKF1666" s="35"/>
      <c r="TKG1666" s="34"/>
      <c r="TKN1666" s="35"/>
      <c r="TKO1666" s="34"/>
      <c r="TKV1666" s="35"/>
      <c r="TKW1666" s="34"/>
      <c r="TLD1666" s="35"/>
      <c r="TLE1666" s="34"/>
      <c r="TLL1666" s="35"/>
      <c r="TLM1666" s="34"/>
      <c r="TLT1666" s="35"/>
      <c r="TLU1666" s="34"/>
      <c r="TMB1666" s="35"/>
      <c r="TMC1666" s="34"/>
      <c r="TMJ1666" s="35"/>
      <c r="TMK1666" s="34"/>
      <c r="TMR1666" s="35"/>
      <c r="TMS1666" s="34"/>
      <c r="TMZ1666" s="35"/>
      <c r="TNA1666" s="34"/>
      <c r="TNH1666" s="35"/>
      <c r="TNI1666" s="34"/>
      <c r="TNP1666" s="35"/>
      <c r="TNQ1666" s="34"/>
      <c r="TNX1666" s="35"/>
      <c r="TNY1666" s="34"/>
      <c r="TOF1666" s="35"/>
      <c r="TOG1666" s="34"/>
      <c r="TON1666" s="35"/>
      <c r="TOO1666" s="34"/>
      <c r="TOV1666" s="35"/>
      <c r="TOW1666" s="34"/>
      <c r="TPD1666" s="35"/>
      <c r="TPE1666" s="34"/>
      <c r="TPL1666" s="35"/>
      <c r="TPM1666" s="34"/>
      <c r="TPT1666" s="35"/>
      <c r="TPU1666" s="34"/>
      <c r="TQB1666" s="35"/>
      <c r="TQC1666" s="34"/>
      <c r="TQJ1666" s="35"/>
      <c r="TQK1666" s="34"/>
      <c r="TQR1666" s="35"/>
      <c r="TQS1666" s="34"/>
      <c r="TQZ1666" s="35"/>
      <c r="TRA1666" s="34"/>
      <c r="TRH1666" s="35"/>
      <c r="TRI1666" s="34"/>
      <c r="TRP1666" s="35"/>
      <c r="TRQ1666" s="34"/>
      <c r="TRX1666" s="35"/>
      <c r="TRY1666" s="34"/>
      <c r="TSF1666" s="35"/>
      <c r="TSG1666" s="34"/>
      <c r="TSN1666" s="35"/>
      <c r="TSO1666" s="34"/>
      <c r="TSV1666" s="35"/>
      <c r="TSW1666" s="34"/>
      <c r="TTD1666" s="35"/>
      <c r="TTE1666" s="34"/>
      <c r="TTL1666" s="35"/>
      <c r="TTM1666" s="34"/>
      <c r="TTT1666" s="35"/>
      <c r="TTU1666" s="34"/>
      <c r="TUB1666" s="35"/>
      <c r="TUC1666" s="34"/>
      <c r="TUJ1666" s="35"/>
      <c r="TUK1666" s="34"/>
      <c r="TUR1666" s="35"/>
      <c r="TUS1666" s="34"/>
      <c r="TUZ1666" s="35"/>
      <c r="TVA1666" s="34"/>
      <c r="TVH1666" s="35"/>
      <c r="TVI1666" s="34"/>
      <c r="TVP1666" s="35"/>
      <c r="TVQ1666" s="34"/>
      <c r="TVX1666" s="35"/>
      <c r="TVY1666" s="34"/>
      <c r="TWF1666" s="35"/>
      <c r="TWG1666" s="34"/>
      <c r="TWN1666" s="35"/>
      <c r="TWO1666" s="34"/>
      <c r="TWV1666" s="35"/>
      <c r="TWW1666" s="34"/>
      <c r="TXD1666" s="35"/>
      <c r="TXE1666" s="34"/>
      <c r="TXL1666" s="35"/>
      <c r="TXM1666" s="34"/>
      <c r="TXT1666" s="35"/>
      <c r="TXU1666" s="34"/>
      <c r="TYB1666" s="35"/>
      <c r="TYC1666" s="34"/>
      <c r="TYJ1666" s="35"/>
      <c r="TYK1666" s="34"/>
      <c r="TYR1666" s="35"/>
      <c r="TYS1666" s="34"/>
      <c r="TYZ1666" s="35"/>
      <c r="TZA1666" s="34"/>
      <c r="TZH1666" s="35"/>
      <c r="TZI1666" s="34"/>
      <c r="TZP1666" s="35"/>
      <c r="TZQ1666" s="34"/>
      <c r="TZX1666" s="35"/>
      <c r="TZY1666" s="34"/>
      <c r="UAF1666" s="35"/>
      <c r="UAG1666" s="34"/>
      <c r="UAN1666" s="35"/>
      <c r="UAO1666" s="34"/>
      <c r="UAV1666" s="35"/>
      <c r="UAW1666" s="34"/>
      <c r="UBD1666" s="35"/>
      <c r="UBE1666" s="34"/>
      <c r="UBL1666" s="35"/>
      <c r="UBM1666" s="34"/>
      <c r="UBT1666" s="35"/>
      <c r="UBU1666" s="34"/>
      <c r="UCB1666" s="35"/>
      <c r="UCC1666" s="34"/>
      <c r="UCJ1666" s="35"/>
      <c r="UCK1666" s="34"/>
      <c r="UCR1666" s="35"/>
      <c r="UCS1666" s="34"/>
      <c r="UCZ1666" s="35"/>
      <c r="UDA1666" s="34"/>
      <c r="UDH1666" s="35"/>
      <c r="UDI1666" s="34"/>
      <c r="UDP1666" s="35"/>
      <c r="UDQ1666" s="34"/>
      <c r="UDX1666" s="35"/>
      <c r="UDY1666" s="34"/>
      <c r="UEF1666" s="35"/>
      <c r="UEG1666" s="34"/>
      <c r="UEN1666" s="35"/>
      <c r="UEO1666" s="34"/>
      <c r="UEV1666" s="35"/>
      <c r="UEW1666" s="34"/>
      <c r="UFD1666" s="35"/>
      <c r="UFE1666" s="34"/>
      <c r="UFL1666" s="35"/>
      <c r="UFM1666" s="34"/>
      <c r="UFT1666" s="35"/>
      <c r="UFU1666" s="34"/>
      <c r="UGB1666" s="35"/>
      <c r="UGC1666" s="34"/>
      <c r="UGJ1666" s="35"/>
      <c r="UGK1666" s="34"/>
      <c r="UGR1666" s="35"/>
      <c r="UGS1666" s="34"/>
      <c r="UGZ1666" s="35"/>
      <c r="UHA1666" s="34"/>
      <c r="UHH1666" s="35"/>
      <c r="UHI1666" s="34"/>
      <c r="UHP1666" s="35"/>
      <c r="UHQ1666" s="34"/>
      <c r="UHX1666" s="35"/>
      <c r="UHY1666" s="34"/>
      <c r="UIF1666" s="35"/>
      <c r="UIG1666" s="34"/>
      <c r="UIN1666" s="35"/>
      <c r="UIO1666" s="34"/>
      <c r="UIV1666" s="35"/>
      <c r="UIW1666" s="34"/>
      <c r="UJD1666" s="35"/>
      <c r="UJE1666" s="34"/>
      <c r="UJL1666" s="35"/>
      <c r="UJM1666" s="34"/>
      <c r="UJT1666" s="35"/>
      <c r="UJU1666" s="34"/>
      <c r="UKB1666" s="35"/>
      <c r="UKC1666" s="34"/>
      <c r="UKJ1666" s="35"/>
      <c r="UKK1666" s="34"/>
      <c r="UKR1666" s="35"/>
      <c r="UKS1666" s="34"/>
      <c r="UKZ1666" s="35"/>
      <c r="ULA1666" s="34"/>
      <c r="ULH1666" s="35"/>
      <c r="ULI1666" s="34"/>
      <c r="ULP1666" s="35"/>
      <c r="ULQ1666" s="34"/>
      <c r="ULX1666" s="35"/>
      <c r="ULY1666" s="34"/>
      <c r="UMF1666" s="35"/>
      <c r="UMG1666" s="34"/>
      <c r="UMN1666" s="35"/>
      <c r="UMO1666" s="34"/>
      <c r="UMV1666" s="35"/>
      <c r="UMW1666" s="34"/>
      <c r="UND1666" s="35"/>
      <c r="UNE1666" s="34"/>
      <c r="UNL1666" s="35"/>
      <c r="UNM1666" s="34"/>
      <c r="UNT1666" s="35"/>
      <c r="UNU1666" s="34"/>
      <c r="UOB1666" s="35"/>
      <c r="UOC1666" s="34"/>
      <c r="UOJ1666" s="35"/>
      <c r="UOK1666" s="34"/>
      <c r="UOR1666" s="35"/>
      <c r="UOS1666" s="34"/>
      <c r="UOZ1666" s="35"/>
      <c r="UPA1666" s="34"/>
      <c r="UPH1666" s="35"/>
      <c r="UPI1666" s="34"/>
      <c r="UPP1666" s="35"/>
      <c r="UPQ1666" s="34"/>
      <c r="UPX1666" s="35"/>
      <c r="UPY1666" s="34"/>
      <c r="UQF1666" s="35"/>
      <c r="UQG1666" s="34"/>
      <c r="UQN1666" s="35"/>
      <c r="UQO1666" s="34"/>
      <c r="UQV1666" s="35"/>
      <c r="UQW1666" s="34"/>
      <c r="URD1666" s="35"/>
      <c r="URE1666" s="34"/>
      <c r="URL1666" s="35"/>
      <c r="URM1666" s="34"/>
      <c r="URT1666" s="35"/>
      <c r="URU1666" s="34"/>
      <c r="USB1666" s="35"/>
      <c r="USC1666" s="34"/>
      <c r="USJ1666" s="35"/>
      <c r="USK1666" s="34"/>
      <c r="USR1666" s="35"/>
      <c r="USS1666" s="34"/>
      <c r="USZ1666" s="35"/>
      <c r="UTA1666" s="34"/>
      <c r="UTH1666" s="35"/>
      <c r="UTI1666" s="34"/>
      <c r="UTP1666" s="35"/>
      <c r="UTQ1666" s="34"/>
      <c r="UTX1666" s="35"/>
      <c r="UTY1666" s="34"/>
      <c r="UUF1666" s="35"/>
      <c r="UUG1666" s="34"/>
      <c r="UUN1666" s="35"/>
      <c r="UUO1666" s="34"/>
      <c r="UUV1666" s="35"/>
      <c r="UUW1666" s="34"/>
      <c r="UVD1666" s="35"/>
      <c r="UVE1666" s="34"/>
      <c r="UVL1666" s="35"/>
      <c r="UVM1666" s="34"/>
      <c r="UVT1666" s="35"/>
      <c r="UVU1666" s="34"/>
      <c r="UWB1666" s="35"/>
      <c r="UWC1666" s="34"/>
      <c r="UWJ1666" s="35"/>
      <c r="UWK1666" s="34"/>
      <c r="UWR1666" s="35"/>
      <c r="UWS1666" s="34"/>
      <c r="UWZ1666" s="35"/>
      <c r="UXA1666" s="34"/>
      <c r="UXH1666" s="35"/>
      <c r="UXI1666" s="34"/>
      <c r="UXP1666" s="35"/>
      <c r="UXQ1666" s="34"/>
      <c r="UXX1666" s="35"/>
      <c r="UXY1666" s="34"/>
      <c r="UYF1666" s="35"/>
      <c r="UYG1666" s="34"/>
      <c r="UYN1666" s="35"/>
      <c r="UYO1666" s="34"/>
      <c r="UYV1666" s="35"/>
      <c r="UYW1666" s="34"/>
      <c r="UZD1666" s="35"/>
      <c r="UZE1666" s="34"/>
      <c r="UZL1666" s="35"/>
      <c r="UZM1666" s="34"/>
      <c r="UZT1666" s="35"/>
      <c r="UZU1666" s="34"/>
      <c r="VAB1666" s="35"/>
      <c r="VAC1666" s="34"/>
      <c r="VAJ1666" s="35"/>
      <c r="VAK1666" s="34"/>
      <c r="VAR1666" s="35"/>
      <c r="VAS1666" s="34"/>
      <c r="VAZ1666" s="35"/>
      <c r="VBA1666" s="34"/>
      <c r="VBH1666" s="35"/>
      <c r="VBI1666" s="34"/>
      <c r="VBP1666" s="35"/>
      <c r="VBQ1666" s="34"/>
      <c r="VBX1666" s="35"/>
      <c r="VBY1666" s="34"/>
      <c r="VCF1666" s="35"/>
      <c r="VCG1666" s="34"/>
      <c r="VCN1666" s="35"/>
      <c r="VCO1666" s="34"/>
      <c r="VCV1666" s="35"/>
      <c r="VCW1666" s="34"/>
      <c r="VDD1666" s="35"/>
      <c r="VDE1666" s="34"/>
      <c r="VDL1666" s="35"/>
      <c r="VDM1666" s="34"/>
      <c r="VDT1666" s="35"/>
      <c r="VDU1666" s="34"/>
      <c r="VEB1666" s="35"/>
      <c r="VEC1666" s="34"/>
      <c r="VEJ1666" s="35"/>
      <c r="VEK1666" s="34"/>
      <c r="VER1666" s="35"/>
      <c r="VES1666" s="34"/>
      <c r="VEZ1666" s="35"/>
      <c r="VFA1666" s="34"/>
      <c r="VFH1666" s="35"/>
      <c r="VFI1666" s="34"/>
      <c r="VFP1666" s="35"/>
      <c r="VFQ1666" s="34"/>
      <c r="VFX1666" s="35"/>
      <c r="VFY1666" s="34"/>
      <c r="VGF1666" s="35"/>
      <c r="VGG1666" s="34"/>
      <c r="VGN1666" s="35"/>
      <c r="VGO1666" s="34"/>
      <c r="VGV1666" s="35"/>
      <c r="VGW1666" s="34"/>
      <c r="VHD1666" s="35"/>
      <c r="VHE1666" s="34"/>
      <c r="VHL1666" s="35"/>
      <c r="VHM1666" s="34"/>
      <c r="VHT1666" s="35"/>
      <c r="VHU1666" s="34"/>
      <c r="VIB1666" s="35"/>
      <c r="VIC1666" s="34"/>
      <c r="VIJ1666" s="35"/>
      <c r="VIK1666" s="34"/>
      <c r="VIR1666" s="35"/>
      <c r="VIS1666" s="34"/>
      <c r="VIZ1666" s="35"/>
      <c r="VJA1666" s="34"/>
      <c r="VJH1666" s="35"/>
      <c r="VJI1666" s="34"/>
      <c r="VJP1666" s="35"/>
      <c r="VJQ1666" s="34"/>
      <c r="VJX1666" s="35"/>
      <c r="VJY1666" s="34"/>
      <c r="VKF1666" s="35"/>
      <c r="VKG1666" s="34"/>
      <c r="VKN1666" s="35"/>
      <c r="VKO1666" s="34"/>
      <c r="VKV1666" s="35"/>
      <c r="VKW1666" s="34"/>
      <c r="VLD1666" s="35"/>
      <c r="VLE1666" s="34"/>
      <c r="VLL1666" s="35"/>
      <c r="VLM1666" s="34"/>
      <c r="VLT1666" s="35"/>
      <c r="VLU1666" s="34"/>
      <c r="VMB1666" s="35"/>
      <c r="VMC1666" s="34"/>
      <c r="VMJ1666" s="35"/>
      <c r="VMK1666" s="34"/>
      <c r="VMR1666" s="35"/>
      <c r="VMS1666" s="34"/>
      <c r="VMZ1666" s="35"/>
      <c r="VNA1666" s="34"/>
      <c r="VNH1666" s="35"/>
      <c r="VNI1666" s="34"/>
      <c r="VNP1666" s="35"/>
      <c r="VNQ1666" s="34"/>
      <c r="VNX1666" s="35"/>
      <c r="VNY1666" s="34"/>
      <c r="VOF1666" s="35"/>
      <c r="VOG1666" s="34"/>
      <c r="VON1666" s="35"/>
      <c r="VOO1666" s="34"/>
      <c r="VOV1666" s="35"/>
      <c r="VOW1666" s="34"/>
      <c r="VPD1666" s="35"/>
      <c r="VPE1666" s="34"/>
      <c r="VPL1666" s="35"/>
      <c r="VPM1666" s="34"/>
      <c r="VPT1666" s="35"/>
      <c r="VPU1666" s="34"/>
      <c r="VQB1666" s="35"/>
      <c r="VQC1666" s="34"/>
      <c r="VQJ1666" s="35"/>
      <c r="VQK1666" s="34"/>
      <c r="VQR1666" s="35"/>
      <c r="VQS1666" s="34"/>
      <c r="VQZ1666" s="35"/>
      <c r="VRA1666" s="34"/>
      <c r="VRH1666" s="35"/>
      <c r="VRI1666" s="34"/>
      <c r="VRP1666" s="35"/>
      <c r="VRQ1666" s="34"/>
      <c r="VRX1666" s="35"/>
      <c r="VRY1666" s="34"/>
      <c r="VSF1666" s="35"/>
      <c r="VSG1666" s="34"/>
      <c r="VSN1666" s="35"/>
      <c r="VSO1666" s="34"/>
      <c r="VSV1666" s="35"/>
      <c r="VSW1666" s="34"/>
      <c r="VTD1666" s="35"/>
      <c r="VTE1666" s="34"/>
      <c r="VTL1666" s="35"/>
      <c r="VTM1666" s="34"/>
      <c r="VTT1666" s="35"/>
      <c r="VTU1666" s="34"/>
      <c r="VUB1666" s="35"/>
      <c r="VUC1666" s="34"/>
      <c r="VUJ1666" s="35"/>
      <c r="VUK1666" s="34"/>
      <c r="VUR1666" s="35"/>
      <c r="VUS1666" s="34"/>
      <c r="VUZ1666" s="35"/>
      <c r="VVA1666" s="34"/>
      <c r="VVH1666" s="35"/>
      <c r="VVI1666" s="34"/>
      <c r="VVP1666" s="35"/>
      <c r="VVQ1666" s="34"/>
      <c r="VVX1666" s="35"/>
      <c r="VVY1666" s="34"/>
      <c r="VWF1666" s="35"/>
      <c r="VWG1666" s="34"/>
      <c r="VWN1666" s="35"/>
      <c r="VWO1666" s="34"/>
      <c r="VWV1666" s="35"/>
      <c r="VWW1666" s="34"/>
      <c r="VXD1666" s="35"/>
      <c r="VXE1666" s="34"/>
      <c r="VXL1666" s="35"/>
      <c r="VXM1666" s="34"/>
      <c r="VXT1666" s="35"/>
      <c r="VXU1666" s="34"/>
      <c r="VYB1666" s="35"/>
      <c r="VYC1666" s="34"/>
      <c r="VYJ1666" s="35"/>
      <c r="VYK1666" s="34"/>
      <c r="VYR1666" s="35"/>
      <c r="VYS1666" s="34"/>
      <c r="VYZ1666" s="35"/>
      <c r="VZA1666" s="34"/>
      <c r="VZH1666" s="35"/>
      <c r="VZI1666" s="34"/>
      <c r="VZP1666" s="35"/>
      <c r="VZQ1666" s="34"/>
      <c r="VZX1666" s="35"/>
      <c r="VZY1666" s="34"/>
      <c r="WAF1666" s="35"/>
      <c r="WAG1666" s="34"/>
      <c r="WAN1666" s="35"/>
      <c r="WAO1666" s="34"/>
      <c r="WAV1666" s="35"/>
      <c r="WAW1666" s="34"/>
      <c r="WBD1666" s="35"/>
      <c r="WBE1666" s="34"/>
      <c r="WBL1666" s="35"/>
      <c r="WBM1666" s="34"/>
      <c r="WBT1666" s="35"/>
      <c r="WBU1666" s="34"/>
      <c r="WCB1666" s="35"/>
      <c r="WCC1666" s="34"/>
      <c r="WCJ1666" s="35"/>
      <c r="WCK1666" s="34"/>
      <c r="WCR1666" s="35"/>
      <c r="WCS1666" s="34"/>
      <c r="WCZ1666" s="35"/>
      <c r="WDA1666" s="34"/>
      <c r="WDH1666" s="35"/>
      <c r="WDI1666" s="34"/>
      <c r="WDP1666" s="35"/>
      <c r="WDQ1666" s="34"/>
      <c r="WDX1666" s="35"/>
      <c r="WDY1666" s="34"/>
      <c r="WEF1666" s="35"/>
      <c r="WEG1666" s="34"/>
      <c r="WEN1666" s="35"/>
      <c r="WEO1666" s="34"/>
      <c r="WEV1666" s="35"/>
      <c r="WEW1666" s="34"/>
      <c r="WFD1666" s="35"/>
      <c r="WFE1666" s="34"/>
      <c r="WFL1666" s="35"/>
      <c r="WFM1666" s="34"/>
      <c r="WFT1666" s="35"/>
      <c r="WFU1666" s="34"/>
      <c r="WGB1666" s="35"/>
      <c r="WGC1666" s="34"/>
      <c r="WGJ1666" s="35"/>
      <c r="WGK1666" s="34"/>
      <c r="WGR1666" s="35"/>
      <c r="WGS1666" s="34"/>
      <c r="WGZ1666" s="35"/>
      <c r="WHA1666" s="34"/>
      <c r="WHH1666" s="35"/>
      <c r="WHI1666" s="34"/>
      <c r="WHP1666" s="35"/>
      <c r="WHQ1666" s="34"/>
      <c r="WHX1666" s="35"/>
      <c r="WHY1666" s="34"/>
      <c r="WIF1666" s="35"/>
      <c r="WIG1666" s="34"/>
      <c r="WIN1666" s="35"/>
      <c r="WIO1666" s="34"/>
      <c r="WIV1666" s="35"/>
      <c r="WIW1666" s="34"/>
      <c r="WJD1666" s="35"/>
      <c r="WJE1666" s="34"/>
      <c r="WJL1666" s="35"/>
      <c r="WJM1666" s="34"/>
      <c r="WJT1666" s="35"/>
      <c r="WJU1666" s="34"/>
      <c r="WKB1666" s="35"/>
      <c r="WKC1666" s="34"/>
      <c r="WKJ1666" s="35"/>
      <c r="WKK1666" s="34"/>
      <c r="WKR1666" s="35"/>
      <c r="WKS1666" s="34"/>
      <c r="WKZ1666" s="35"/>
      <c r="WLA1666" s="34"/>
      <c r="WLH1666" s="35"/>
      <c r="WLI1666" s="34"/>
      <c r="WLP1666" s="35"/>
      <c r="WLQ1666" s="34"/>
      <c r="WLX1666" s="35"/>
      <c r="WLY1666" s="34"/>
      <c r="WMF1666" s="35"/>
      <c r="WMG1666" s="34"/>
      <c r="WMN1666" s="35"/>
      <c r="WMO1666" s="34"/>
      <c r="WMV1666" s="35"/>
      <c r="WMW1666" s="34"/>
      <c r="WND1666" s="35"/>
      <c r="WNE1666" s="34"/>
      <c r="WNL1666" s="35"/>
      <c r="WNM1666" s="34"/>
      <c r="WNT1666" s="35"/>
      <c r="WNU1666" s="34"/>
      <c r="WOB1666" s="35"/>
      <c r="WOC1666" s="34"/>
      <c r="WOJ1666" s="35"/>
      <c r="WOK1666" s="34"/>
      <c r="WOR1666" s="35"/>
      <c r="WOS1666" s="34"/>
      <c r="WOZ1666" s="35"/>
      <c r="WPA1666" s="34"/>
      <c r="WPH1666" s="35"/>
      <c r="WPI1666" s="34"/>
      <c r="WPP1666" s="35"/>
      <c r="WPQ1666" s="34"/>
      <c r="WPX1666" s="35"/>
      <c r="WPY1666" s="34"/>
      <c r="WQF1666" s="35"/>
      <c r="WQG1666" s="34"/>
      <c r="WQN1666" s="35"/>
      <c r="WQO1666" s="34"/>
      <c r="WQV1666" s="35"/>
      <c r="WQW1666" s="34"/>
      <c r="WRD1666" s="35"/>
      <c r="WRE1666" s="34"/>
      <c r="WRL1666" s="35"/>
      <c r="WRM1666" s="34"/>
      <c r="WRT1666" s="35"/>
      <c r="WRU1666" s="34"/>
      <c r="WSB1666" s="35"/>
      <c r="WSC1666" s="34"/>
      <c r="WSJ1666" s="35"/>
      <c r="WSK1666" s="34"/>
      <c r="WSR1666" s="35"/>
      <c r="WSS1666" s="34"/>
      <c r="WSZ1666" s="35"/>
      <c r="WTA1666" s="34"/>
      <c r="WTH1666" s="35"/>
      <c r="WTI1666" s="34"/>
      <c r="WTP1666" s="35"/>
      <c r="WTQ1666" s="34"/>
      <c r="WTX1666" s="35"/>
      <c r="WTY1666" s="34"/>
      <c r="WUF1666" s="35"/>
      <c r="WUG1666" s="34"/>
      <c r="WUN1666" s="35"/>
      <c r="WUO1666" s="34"/>
      <c r="WUV1666" s="35"/>
      <c r="WUW1666" s="34"/>
      <c r="WVD1666" s="35"/>
      <c r="WVE1666" s="34"/>
      <c r="WVL1666" s="35"/>
      <c r="WVM1666" s="34"/>
      <c r="WVT1666" s="35"/>
      <c r="WVU1666" s="34"/>
      <c r="WWB1666" s="35"/>
      <c r="WWC1666" s="34"/>
      <c r="WWJ1666" s="35"/>
      <c r="WWK1666" s="34"/>
      <c r="WWR1666" s="35"/>
      <c r="WWS1666" s="34"/>
      <c r="WWZ1666" s="35"/>
      <c r="WXA1666" s="34"/>
      <c r="WXH1666" s="35"/>
      <c r="WXI1666" s="34"/>
      <c r="WXP1666" s="35"/>
      <c r="WXQ1666" s="34"/>
      <c r="WXX1666" s="35"/>
      <c r="WXY1666" s="34"/>
      <c r="WYF1666" s="35"/>
      <c r="WYG1666" s="34"/>
      <c r="WYN1666" s="35"/>
      <c r="WYO1666" s="34"/>
      <c r="WYV1666" s="35"/>
      <c r="WYW1666" s="34"/>
      <c r="WZD1666" s="35"/>
      <c r="WZE1666" s="34"/>
      <c r="WZL1666" s="35"/>
      <c r="WZM1666" s="34"/>
      <c r="WZT1666" s="35"/>
      <c r="WZU1666" s="34"/>
      <c r="XAB1666" s="35"/>
      <c r="XAC1666" s="34"/>
      <c r="XAJ1666" s="35"/>
      <c r="XAK1666" s="34"/>
      <c r="XAR1666" s="35"/>
      <c r="XAS1666" s="34"/>
      <c r="XAZ1666" s="35"/>
      <c r="XBA1666" s="34"/>
      <c r="XBH1666" s="35"/>
      <c r="XBI1666" s="34"/>
      <c r="XBP1666" s="35"/>
      <c r="XBQ1666" s="34"/>
      <c r="XBX1666" s="35"/>
      <c r="XBY1666" s="34"/>
      <c r="XCF1666" s="35"/>
      <c r="XCG1666" s="34"/>
      <c r="XCN1666" s="35"/>
      <c r="XCO1666" s="34"/>
      <c r="XCV1666" s="35"/>
      <c r="XCW1666" s="34"/>
      <c r="XDD1666" s="35"/>
      <c r="XDE1666" s="34"/>
      <c r="XDL1666" s="35"/>
      <c r="XDM1666" s="34"/>
      <c r="XDT1666" s="35"/>
      <c r="XDU1666" s="34"/>
      <c r="XEB1666" s="35"/>
      <c r="XEC1666" s="34"/>
      <c r="XEJ1666" s="35"/>
      <c r="XEK1666" s="34"/>
      <c r="XER1666" s="35"/>
      <c r="XES1666" s="34"/>
      <c r="XEZ1666" s="35"/>
      <c r="XFA1666" s="34"/>
    </row>
    <row r="1667" spans="1:1021 1028:2045 2052:3069 3076:4093 4100:5117 5124:6141 6148:7165 7172:8189 8196:9213 9220:10237 10244:11261 11268:12285 12292:13309 13316:14333 14340:15357 15364:16381" x14ac:dyDescent="0.25">
      <c r="A1667" t="s">
        <v>484</v>
      </c>
      <c r="B1667" t="s">
        <v>475</v>
      </c>
      <c r="C1667">
        <v>339</v>
      </c>
      <c r="D1667">
        <v>339</v>
      </c>
      <c r="E1667" s="35">
        <v>1</v>
      </c>
      <c r="F1667" s="34">
        <v>1.9999999999999999E-88</v>
      </c>
      <c r="G1667">
        <v>85.76</v>
      </c>
      <c r="H1667">
        <v>1714</v>
      </c>
      <c r="I1667" t="str">
        <f>HYPERLINK("https://www.ncbi.nlm.nih.gov/nucleotide/LS974137.1?report=genbank&amp;log$=nucltop&amp;blast_rank=65&amp;RID=XE6RV0D8013","LS974137.1")</f>
        <v>LS974137.1</v>
      </c>
      <c r="L1667" s="35"/>
      <c r="M1667" s="34"/>
      <c r="T1667" s="35"/>
      <c r="U1667" s="34"/>
      <c r="AB1667" s="35"/>
      <c r="AC1667" s="34"/>
      <c r="AJ1667" s="35"/>
      <c r="AK1667" s="34"/>
      <c r="AR1667" s="35"/>
      <c r="AS1667" s="34"/>
      <c r="AZ1667" s="35"/>
      <c r="BA1667" s="34"/>
      <c r="BH1667" s="35"/>
      <c r="BI1667" s="34"/>
      <c r="BP1667" s="35"/>
      <c r="BQ1667" s="34"/>
      <c r="BX1667" s="35"/>
      <c r="BY1667" s="34"/>
      <c r="CF1667" s="35"/>
      <c r="CG1667" s="34"/>
      <c r="CN1667" s="35"/>
      <c r="CO1667" s="34"/>
      <c r="CV1667" s="35"/>
      <c r="CW1667" s="34"/>
      <c r="DD1667" s="35"/>
      <c r="DE1667" s="34"/>
      <c r="DL1667" s="35"/>
      <c r="DM1667" s="34"/>
      <c r="DT1667" s="35"/>
      <c r="DU1667" s="34"/>
      <c r="EB1667" s="35"/>
      <c r="EC1667" s="34"/>
      <c r="EJ1667" s="35"/>
      <c r="EK1667" s="34"/>
      <c r="ER1667" s="35"/>
      <c r="ES1667" s="34"/>
      <c r="EZ1667" s="35"/>
      <c r="FA1667" s="34"/>
      <c r="FH1667" s="35"/>
      <c r="FI1667" s="34"/>
      <c r="FP1667" s="35"/>
      <c r="FQ1667" s="34"/>
      <c r="FX1667" s="35"/>
      <c r="FY1667" s="34"/>
      <c r="GF1667" s="35"/>
      <c r="GG1667" s="34"/>
      <c r="GN1667" s="35"/>
      <c r="GO1667" s="34"/>
      <c r="GV1667" s="35"/>
      <c r="GW1667" s="34"/>
      <c r="HD1667" s="35"/>
      <c r="HE1667" s="34"/>
      <c r="HL1667" s="35"/>
      <c r="HM1667" s="34"/>
      <c r="HT1667" s="35"/>
      <c r="HU1667" s="34"/>
      <c r="IB1667" s="35"/>
      <c r="IC1667" s="34"/>
      <c r="IJ1667" s="35"/>
      <c r="IK1667" s="34"/>
      <c r="IR1667" s="35"/>
      <c r="IS1667" s="34"/>
      <c r="IZ1667" s="35"/>
      <c r="JA1667" s="34"/>
      <c r="JH1667" s="35"/>
      <c r="JI1667" s="34"/>
      <c r="JP1667" s="35"/>
      <c r="JQ1667" s="34"/>
      <c r="JX1667" s="35"/>
      <c r="JY1667" s="34"/>
      <c r="KF1667" s="35"/>
      <c r="KG1667" s="34"/>
      <c r="KN1667" s="35"/>
      <c r="KO1667" s="34"/>
      <c r="KV1667" s="35"/>
      <c r="KW1667" s="34"/>
      <c r="LD1667" s="35"/>
      <c r="LE1667" s="34"/>
      <c r="LL1667" s="35"/>
      <c r="LM1667" s="34"/>
      <c r="LT1667" s="35"/>
      <c r="LU1667" s="34"/>
      <c r="MB1667" s="35"/>
      <c r="MC1667" s="34"/>
      <c r="MJ1667" s="35"/>
      <c r="MK1667" s="34"/>
      <c r="MR1667" s="35"/>
      <c r="MS1667" s="34"/>
      <c r="MZ1667" s="35"/>
      <c r="NA1667" s="34"/>
      <c r="NH1667" s="35"/>
      <c r="NI1667" s="34"/>
      <c r="NP1667" s="35"/>
      <c r="NQ1667" s="34"/>
      <c r="NX1667" s="35"/>
      <c r="NY1667" s="34"/>
      <c r="OF1667" s="35"/>
      <c r="OG1667" s="34"/>
      <c r="ON1667" s="35"/>
      <c r="OO1667" s="34"/>
      <c r="OV1667" s="35"/>
      <c r="OW1667" s="34"/>
      <c r="PD1667" s="35"/>
      <c r="PE1667" s="34"/>
      <c r="PL1667" s="35"/>
      <c r="PM1667" s="34"/>
      <c r="PT1667" s="35"/>
      <c r="PU1667" s="34"/>
      <c r="QB1667" s="35"/>
      <c r="QC1667" s="34"/>
      <c r="QJ1667" s="35"/>
      <c r="QK1667" s="34"/>
      <c r="QR1667" s="35"/>
      <c r="QS1667" s="34"/>
      <c r="QZ1667" s="35"/>
      <c r="RA1667" s="34"/>
      <c r="RH1667" s="35"/>
      <c r="RI1667" s="34"/>
      <c r="RP1667" s="35"/>
      <c r="RQ1667" s="34"/>
      <c r="RX1667" s="35"/>
      <c r="RY1667" s="34"/>
      <c r="SF1667" s="35"/>
      <c r="SG1667" s="34"/>
      <c r="SN1667" s="35"/>
      <c r="SO1667" s="34"/>
      <c r="SV1667" s="35"/>
      <c r="SW1667" s="34"/>
      <c r="TD1667" s="35"/>
      <c r="TE1667" s="34"/>
      <c r="TL1667" s="35"/>
      <c r="TM1667" s="34"/>
      <c r="TT1667" s="35"/>
      <c r="TU1667" s="34"/>
      <c r="UB1667" s="35"/>
      <c r="UC1667" s="34"/>
      <c r="UJ1667" s="35"/>
      <c r="UK1667" s="34"/>
      <c r="UR1667" s="35"/>
      <c r="US1667" s="34"/>
      <c r="UZ1667" s="35"/>
      <c r="VA1667" s="34"/>
      <c r="VH1667" s="35"/>
      <c r="VI1667" s="34"/>
      <c r="VP1667" s="35"/>
      <c r="VQ1667" s="34"/>
      <c r="VX1667" s="35"/>
      <c r="VY1667" s="34"/>
      <c r="WF1667" s="35"/>
      <c r="WG1667" s="34"/>
      <c r="WN1667" s="35"/>
      <c r="WO1667" s="34"/>
      <c r="WV1667" s="35"/>
      <c r="WW1667" s="34"/>
      <c r="XD1667" s="35"/>
      <c r="XE1667" s="34"/>
      <c r="XL1667" s="35"/>
      <c r="XM1667" s="34"/>
      <c r="XT1667" s="35"/>
      <c r="XU1667" s="34"/>
      <c r="YB1667" s="35"/>
      <c r="YC1667" s="34"/>
      <c r="YJ1667" s="35"/>
      <c r="YK1667" s="34"/>
      <c r="YR1667" s="35"/>
      <c r="YS1667" s="34"/>
      <c r="YZ1667" s="35"/>
      <c r="ZA1667" s="34"/>
      <c r="ZH1667" s="35"/>
      <c r="ZI1667" s="34"/>
      <c r="ZP1667" s="35"/>
      <c r="ZQ1667" s="34"/>
      <c r="ZX1667" s="35"/>
      <c r="ZY1667" s="34"/>
      <c r="AAF1667" s="35"/>
      <c r="AAG1667" s="34"/>
      <c r="AAN1667" s="35"/>
      <c r="AAO1667" s="34"/>
      <c r="AAV1667" s="35"/>
      <c r="AAW1667" s="34"/>
      <c r="ABD1667" s="35"/>
      <c r="ABE1667" s="34"/>
      <c r="ABL1667" s="35"/>
      <c r="ABM1667" s="34"/>
      <c r="ABT1667" s="35"/>
      <c r="ABU1667" s="34"/>
      <c r="ACB1667" s="35"/>
      <c r="ACC1667" s="34"/>
      <c r="ACJ1667" s="35"/>
      <c r="ACK1667" s="34"/>
      <c r="ACR1667" s="35"/>
      <c r="ACS1667" s="34"/>
      <c r="ACZ1667" s="35"/>
      <c r="ADA1667" s="34"/>
      <c r="ADH1667" s="35"/>
      <c r="ADI1667" s="34"/>
      <c r="ADP1667" s="35"/>
      <c r="ADQ1667" s="34"/>
      <c r="ADX1667" s="35"/>
      <c r="ADY1667" s="34"/>
      <c r="AEF1667" s="35"/>
      <c r="AEG1667" s="34"/>
      <c r="AEN1667" s="35"/>
      <c r="AEO1667" s="34"/>
      <c r="AEV1667" s="35"/>
      <c r="AEW1667" s="34"/>
      <c r="AFD1667" s="35"/>
      <c r="AFE1667" s="34"/>
      <c r="AFL1667" s="35"/>
      <c r="AFM1667" s="34"/>
      <c r="AFT1667" s="35"/>
      <c r="AFU1667" s="34"/>
      <c r="AGB1667" s="35"/>
      <c r="AGC1667" s="34"/>
      <c r="AGJ1667" s="35"/>
      <c r="AGK1667" s="34"/>
      <c r="AGR1667" s="35"/>
      <c r="AGS1667" s="34"/>
      <c r="AGZ1667" s="35"/>
      <c r="AHA1667" s="34"/>
      <c r="AHH1667" s="35"/>
      <c r="AHI1667" s="34"/>
      <c r="AHP1667" s="35"/>
      <c r="AHQ1667" s="34"/>
      <c r="AHX1667" s="35"/>
      <c r="AHY1667" s="34"/>
      <c r="AIF1667" s="35"/>
      <c r="AIG1667" s="34"/>
      <c r="AIN1667" s="35"/>
      <c r="AIO1667" s="34"/>
      <c r="AIV1667" s="35"/>
      <c r="AIW1667" s="34"/>
      <c r="AJD1667" s="35"/>
      <c r="AJE1667" s="34"/>
      <c r="AJL1667" s="35"/>
      <c r="AJM1667" s="34"/>
      <c r="AJT1667" s="35"/>
      <c r="AJU1667" s="34"/>
      <c r="AKB1667" s="35"/>
      <c r="AKC1667" s="34"/>
      <c r="AKJ1667" s="35"/>
      <c r="AKK1667" s="34"/>
      <c r="AKR1667" s="35"/>
      <c r="AKS1667" s="34"/>
      <c r="AKZ1667" s="35"/>
      <c r="ALA1667" s="34"/>
      <c r="ALH1667" s="35"/>
      <c r="ALI1667" s="34"/>
      <c r="ALP1667" s="35"/>
      <c r="ALQ1667" s="34"/>
      <c r="ALX1667" s="35"/>
      <c r="ALY1667" s="34"/>
      <c r="AMF1667" s="35"/>
      <c r="AMG1667" s="34"/>
      <c r="AMN1667" s="35"/>
      <c r="AMO1667" s="34"/>
      <c r="AMV1667" s="35"/>
      <c r="AMW1667" s="34"/>
      <c r="AND1667" s="35"/>
      <c r="ANE1667" s="34"/>
      <c r="ANL1667" s="35"/>
      <c r="ANM1667" s="34"/>
      <c r="ANT1667" s="35"/>
      <c r="ANU1667" s="34"/>
      <c r="AOB1667" s="35"/>
      <c r="AOC1667" s="34"/>
      <c r="AOJ1667" s="35"/>
      <c r="AOK1667" s="34"/>
      <c r="AOR1667" s="35"/>
      <c r="AOS1667" s="34"/>
      <c r="AOZ1667" s="35"/>
      <c r="APA1667" s="34"/>
      <c r="APH1667" s="35"/>
      <c r="API1667" s="34"/>
      <c r="APP1667" s="35"/>
      <c r="APQ1667" s="34"/>
      <c r="APX1667" s="35"/>
      <c r="APY1667" s="34"/>
      <c r="AQF1667" s="35"/>
      <c r="AQG1667" s="34"/>
      <c r="AQN1667" s="35"/>
      <c r="AQO1667" s="34"/>
      <c r="AQV1667" s="35"/>
      <c r="AQW1667" s="34"/>
      <c r="ARD1667" s="35"/>
      <c r="ARE1667" s="34"/>
      <c r="ARL1667" s="35"/>
      <c r="ARM1667" s="34"/>
      <c r="ART1667" s="35"/>
      <c r="ARU1667" s="34"/>
      <c r="ASB1667" s="35"/>
      <c r="ASC1667" s="34"/>
      <c r="ASJ1667" s="35"/>
      <c r="ASK1667" s="34"/>
      <c r="ASR1667" s="35"/>
      <c r="ASS1667" s="34"/>
      <c r="ASZ1667" s="35"/>
      <c r="ATA1667" s="34"/>
      <c r="ATH1667" s="35"/>
      <c r="ATI1667" s="34"/>
      <c r="ATP1667" s="35"/>
      <c r="ATQ1667" s="34"/>
      <c r="ATX1667" s="35"/>
      <c r="ATY1667" s="34"/>
      <c r="AUF1667" s="35"/>
      <c r="AUG1667" s="34"/>
      <c r="AUN1667" s="35"/>
      <c r="AUO1667" s="34"/>
      <c r="AUV1667" s="35"/>
      <c r="AUW1667" s="34"/>
      <c r="AVD1667" s="35"/>
      <c r="AVE1667" s="34"/>
      <c r="AVL1667" s="35"/>
      <c r="AVM1667" s="34"/>
      <c r="AVT1667" s="35"/>
      <c r="AVU1667" s="34"/>
      <c r="AWB1667" s="35"/>
      <c r="AWC1667" s="34"/>
      <c r="AWJ1667" s="35"/>
      <c r="AWK1667" s="34"/>
      <c r="AWR1667" s="35"/>
      <c r="AWS1667" s="34"/>
      <c r="AWZ1667" s="35"/>
      <c r="AXA1667" s="34"/>
      <c r="AXH1667" s="35"/>
      <c r="AXI1667" s="34"/>
      <c r="AXP1667" s="35"/>
      <c r="AXQ1667" s="34"/>
      <c r="AXX1667" s="35"/>
      <c r="AXY1667" s="34"/>
      <c r="AYF1667" s="35"/>
      <c r="AYG1667" s="34"/>
      <c r="AYN1667" s="35"/>
      <c r="AYO1667" s="34"/>
      <c r="AYV1667" s="35"/>
      <c r="AYW1667" s="34"/>
      <c r="AZD1667" s="35"/>
      <c r="AZE1667" s="34"/>
      <c r="AZL1667" s="35"/>
      <c r="AZM1667" s="34"/>
      <c r="AZT1667" s="35"/>
      <c r="AZU1667" s="34"/>
      <c r="BAB1667" s="35"/>
      <c r="BAC1667" s="34"/>
      <c r="BAJ1667" s="35"/>
      <c r="BAK1667" s="34"/>
      <c r="BAR1667" s="35"/>
      <c r="BAS1667" s="34"/>
      <c r="BAZ1667" s="35"/>
      <c r="BBA1667" s="34"/>
      <c r="BBH1667" s="35"/>
      <c r="BBI1667" s="34"/>
      <c r="BBP1667" s="35"/>
      <c r="BBQ1667" s="34"/>
      <c r="BBX1667" s="35"/>
      <c r="BBY1667" s="34"/>
      <c r="BCF1667" s="35"/>
      <c r="BCG1667" s="34"/>
      <c r="BCN1667" s="35"/>
      <c r="BCO1667" s="34"/>
      <c r="BCV1667" s="35"/>
      <c r="BCW1667" s="34"/>
      <c r="BDD1667" s="35"/>
      <c r="BDE1667" s="34"/>
      <c r="BDL1667" s="35"/>
      <c r="BDM1667" s="34"/>
      <c r="BDT1667" s="35"/>
      <c r="BDU1667" s="34"/>
      <c r="BEB1667" s="35"/>
      <c r="BEC1667" s="34"/>
      <c r="BEJ1667" s="35"/>
      <c r="BEK1667" s="34"/>
      <c r="BER1667" s="35"/>
      <c r="BES1667" s="34"/>
      <c r="BEZ1667" s="35"/>
      <c r="BFA1667" s="34"/>
      <c r="BFH1667" s="35"/>
      <c r="BFI1667" s="34"/>
      <c r="BFP1667" s="35"/>
      <c r="BFQ1667" s="34"/>
      <c r="BFX1667" s="35"/>
      <c r="BFY1667" s="34"/>
      <c r="BGF1667" s="35"/>
      <c r="BGG1667" s="34"/>
      <c r="BGN1667" s="35"/>
      <c r="BGO1667" s="34"/>
      <c r="BGV1667" s="35"/>
      <c r="BGW1667" s="34"/>
      <c r="BHD1667" s="35"/>
      <c r="BHE1667" s="34"/>
      <c r="BHL1667" s="35"/>
      <c r="BHM1667" s="34"/>
      <c r="BHT1667" s="35"/>
      <c r="BHU1667" s="34"/>
      <c r="BIB1667" s="35"/>
      <c r="BIC1667" s="34"/>
      <c r="BIJ1667" s="35"/>
      <c r="BIK1667" s="34"/>
      <c r="BIR1667" s="35"/>
      <c r="BIS1667" s="34"/>
      <c r="BIZ1667" s="35"/>
      <c r="BJA1667" s="34"/>
      <c r="BJH1667" s="35"/>
      <c r="BJI1667" s="34"/>
      <c r="BJP1667" s="35"/>
      <c r="BJQ1667" s="34"/>
      <c r="BJX1667" s="35"/>
      <c r="BJY1667" s="34"/>
      <c r="BKF1667" s="35"/>
      <c r="BKG1667" s="34"/>
      <c r="BKN1667" s="35"/>
      <c r="BKO1667" s="34"/>
      <c r="BKV1667" s="35"/>
      <c r="BKW1667" s="34"/>
      <c r="BLD1667" s="35"/>
      <c r="BLE1667" s="34"/>
      <c r="BLL1667" s="35"/>
      <c r="BLM1667" s="34"/>
      <c r="BLT1667" s="35"/>
      <c r="BLU1667" s="34"/>
      <c r="BMB1667" s="35"/>
      <c r="BMC1667" s="34"/>
      <c r="BMJ1667" s="35"/>
      <c r="BMK1667" s="34"/>
      <c r="BMR1667" s="35"/>
      <c r="BMS1667" s="34"/>
      <c r="BMZ1667" s="35"/>
      <c r="BNA1667" s="34"/>
      <c r="BNH1667" s="35"/>
      <c r="BNI1667" s="34"/>
      <c r="BNP1667" s="35"/>
      <c r="BNQ1667" s="34"/>
      <c r="BNX1667" s="35"/>
      <c r="BNY1667" s="34"/>
      <c r="BOF1667" s="35"/>
      <c r="BOG1667" s="34"/>
      <c r="BON1667" s="35"/>
      <c r="BOO1667" s="34"/>
      <c r="BOV1667" s="35"/>
      <c r="BOW1667" s="34"/>
      <c r="BPD1667" s="35"/>
      <c r="BPE1667" s="34"/>
      <c r="BPL1667" s="35"/>
      <c r="BPM1667" s="34"/>
      <c r="BPT1667" s="35"/>
      <c r="BPU1667" s="34"/>
      <c r="BQB1667" s="35"/>
      <c r="BQC1667" s="34"/>
      <c r="BQJ1667" s="35"/>
      <c r="BQK1667" s="34"/>
      <c r="BQR1667" s="35"/>
      <c r="BQS1667" s="34"/>
      <c r="BQZ1667" s="35"/>
      <c r="BRA1667" s="34"/>
      <c r="BRH1667" s="35"/>
      <c r="BRI1667" s="34"/>
      <c r="BRP1667" s="35"/>
      <c r="BRQ1667" s="34"/>
      <c r="BRX1667" s="35"/>
      <c r="BRY1667" s="34"/>
      <c r="BSF1667" s="35"/>
      <c r="BSG1667" s="34"/>
      <c r="BSN1667" s="35"/>
      <c r="BSO1667" s="34"/>
      <c r="BSV1667" s="35"/>
      <c r="BSW1667" s="34"/>
      <c r="BTD1667" s="35"/>
      <c r="BTE1667" s="34"/>
      <c r="BTL1667" s="35"/>
      <c r="BTM1667" s="34"/>
      <c r="BTT1667" s="35"/>
      <c r="BTU1667" s="34"/>
      <c r="BUB1667" s="35"/>
      <c r="BUC1667" s="34"/>
      <c r="BUJ1667" s="35"/>
      <c r="BUK1667" s="34"/>
      <c r="BUR1667" s="35"/>
      <c r="BUS1667" s="34"/>
      <c r="BUZ1667" s="35"/>
      <c r="BVA1667" s="34"/>
      <c r="BVH1667" s="35"/>
      <c r="BVI1667" s="34"/>
      <c r="BVP1667" s="35"/>
      <c r="BVQ1667" s="34"/>
      <c r="BVX1667" s="35"/>
      <c r="BVY1667" s="34"/>
      <c r="BWF1667" s="35"/>
      <c r="BWG1667" s="34"/>
      <c r="BWN1667" s="35"/>
      <c r="BWO1667" s="34"/>
      <c r="BWV1667" s="35"/>
      <c r="BWW1667" s="34"/>
      <c r="BXD1667" s="35"/>
      <c r="BXE1667" s="34"/>
      <c r="BXL1667" s="35"/>
      <c r="BXM1667" s="34"/>
      <c r="BXT1667" s="35"/>
      <c r="BXU1667" s="34"/>
      <c r="BYB1667" s="35"/>
      <c r="BYC1667" s="34"/>
      <c r="BYJ1667" s="35"/>
      <c r="BYK1667" s="34"/>
      <c r="BYR1667" s="35"/>
      <c r="BYS1667" s="34"/>
      <c r="BYZ1667" s="35"/>
      <c r="BZA1667" s="34"/>
      <c r="BZH1667" s="35"/>
      <c r="BZI1667" s="34"/>
      <c r="BZP1667" s="35"/>
      <c r="BZQ1667" s="34"/>
      <c r="BZX1667" s="35"/>
      <c r="BZY1667" s="34"/>
      <c r="CAF1667" s="35"/>
      <c r="CAG1667" s="34"/>
      <c r="CAN1667" s="35"/>
      <c r="CAO1667" s="34"/>
      <c r="CAV1667" s="35"/>
      <c r="CAW1667" s="34"/>
      <c r="CBD1667" s="35"/>
      <c r="CBE1667" s="34"/>
      <c r="CBL1667" s="35"/>
      <c r="CBM1667" s="34"/>
      <c r="CBT1667" s="35"/>
      <c r="CBU1667" s="34"/>
      <c r="CCB1667" s="35"/>
      <c r="CCC1667" s="34"/>
      <c r="CCJ1667" s="35"/>
      <c r="CCK1667" s="34"/>
      <c r="CCR1667" s="35"/>
      <c r="CCS1667" s="34"/>
      <c r="CCZ1667" s="35"/>
      <c r="CDA1667" s="34"/>
      <c r="CDH1667" s="35"/>
      <c r="CDI1667" s="34"/>
      <c r="CDP1667" s="35"/>
      <c r="CDQ1667" s="34"/>
      <c r="CDX1667" s="35"/>
      <c r="CDY1667" s="34"/>
      <c r="CEF1667" s="35"/>
      <c r="CEG1667" s="34"/>
      <c r="CEN1667" s="35"/>
      <c r="CEO1667" s="34"/>
      <c r="CEV1667" s="35"/>
      <c r="CEW1667" s="34"/>
      <c r="CFD1667" s="35"/>
      <c r="CFE1667" s="34"/>
      <c r="CFL1667" s="35"/>
      <c r="CFM1667" s="34"/>
      <c r="CFT1667" s="35"/>
      <c r="CFU1667" s="34"/>
      <c r="CGB1667" s="35"/>
      <c r="CGC1667" s="34"/>
      <c r="CGJ1667" s="35"/>
      <c r="CGK1667" s="34"/>
      <c r="CGR1667" s="35"/>
      <c r="CGS1667" s="34"/>
      <c r="CGZ1667" s="35"/>
      <c r="CHA1667" s="34"/>
      <c r="CHH1667" s="35"/>
      <c r="CHI1667" s="34"/>
      <c r="CHP1667" s="35"/>
      <c r="CHQ1667" s="34"/>
      <c r="CHX1667" s="35"/>
      <c r="CHY1667" s="34"/>
      <c r="CIF1667" s="35"/>
      <c r="CIG1667" s="34"/>
      <c r="CIN1667" s="35"/>
      <c r="CIO1667" s="34"/>
      <c r="CIV1667" s="35"/>
      <c r="CIW1667" s="34"/>
      <c r="CJD1667" s="35"/>
      <c r="CJE1667" s="34"/>
      <c r="CJL1667" s="35"/>
      <c r="CJM1667" s="34"/>
      <c r="CJT1667" s="35"/>
      <c r="CJU1667" s="34"/>
      <c r="CKB1667" s="35"/>
      <c r="CKC1667" s="34"/>
      <c r="CKJ1667" s="35"/>
      <c r="CKK1667" s="34"/>
      <c r="CKR1667" s="35"/>
      <c r="CKS1667" s="34"/>
      <c r="CKZ1667" s="35"/>
      <c r="CLA1667" s="34"/>
      <c r="CLH1667" s="35"/>
      <c r="CLI1667" s="34"/>
      <c r="CLP1667" s="35"/>
      <c r="CLQ1667" s="34"/>
      <c r="CLX1667" s="35"/>
      <c r="CLY1667" s="34"/>
      <c r="CMF1667" s="35"/>
      <c r="CMG1667" s="34"/>
      <c r="CMN1667" s="35"/>
      <c r="CMO1667" s="34"/>
      <c r="CMV1667" s="35"/>
      <c r="CMW1667" s="34"/>
      <c r="CND1667" s="35"/>
      <c r="CNE1667" s="34"/>
      <c r="CNL1667" s="35"/>
      <c r="CNM1667" s="34"/>
      <c r="CNT1667" s="35"/>
      <c r="CNU1667" s="34"/>
      <c r="COB1667" s="35"/>
      <c r="COC1667" s="34"/>
      <c r="COJ1667" s="35"/>
      <c r="COK1667" s="34"/>
      <c r="COR1667" s="35"/>
      <c r="COS1667" s="34"/>
      <c r="COZ1667" s="35"/>
      <c r="CPA1667" s="34"/>
      <c r="CPH1667" s="35"/>
      <c r="CPI1667" s="34"/>
      <c r="CPP1667" s="35"/>
      <c r="CPQ1667" s="34"/>
      <c r="CPX1667" s="35"/>
      <c r="CPY1667" s="34"/>
      <c r="CQF1667" s="35"/>
      <c r="CQG1667" s="34"/>
      <c r="CQN1667" s="35"/>
      <c r="CQO1667" s="34"/>
      <c r="CQV1667" s="35"/>
      <c r="CQW1667" s="34"/>
      <c r="CRD1667" s="35"/>
      <c r="CRE1667" s="34"/>
      <c r="CRL1667" s="35"/>
      <c r="CRM1667" s="34"/>
      <c r="CRT1667" s="35"/>
      <c r="CRU1667" s="34"/>
      <c r="CSB1667" s="35"/>
      <c r="CSC1667" s="34"/>
      <c r="CSJ1667" s="35"/>
      <c r="CSK1667" s="34"/>
      <c r="CSR1667" s="35"/>
      <c r="CSS1667" s="34"/>
      <c r="CSZ1667" s="35"/>
      <c r="CTA1667" s="34"/>
      <c r="CTH1667" s="35"/>
      <c r="CTI1667" s="34"/>
      <c r="CTP1667" s="35"/>
      <c r="CTQ1667" s="34"/>
      <c r="CTX1667" s="35"/>
      <c r="CTY1667" s="34"/>
      <c r="CUF1667" s="35"/>
      <c r="CUG1667" s="34"/>
      <c r="CUN1667" s="35"/>
      <c r="CUO1667" s="34"/>
      <c r="CUV1667" s="35"/>
      <c r="CUW1667" s="34"/>
      <c r="CVD1667" s="35"/>
      <c r="CVE1667" s="34"/>
      <c r="CVL1667" s="35"/>
      <c r="CVM1667" s="34"/>
      <c r="CVT1667" s="35"/>
      <c r="CVU1667" s="34"/>
      <c r="CWB1667" s="35"/>
      <c r="CWC1667" s="34"/>
      <c r="CWJ1667" s="35"/>
      <c r="CWK1667" s="34"/>
      <c r="CWR1667" s="35"/>
      <c r="CWS1667" s="34"/>
      <c r="CWZ1667" s="35"/>
      <c r="CXA1667" s="34"/>
      <c r="CXH1667" s="35"/>
      <c r="CXI1667" s="34"/>
      <c r="CXP1667" s="35"/>
      <c r="CXQ1667" s="34"/>
      <c r="CXX1667" s="35"/>
      <c r="CXY1667" s="34"/>
      <c r="CYF1667" s="35"/>
      <c r="CYG1667" s="34"/>
      <c r="CYN1667" s="35"/>
      <c r="CYO1667" s="34"/>
      <c r="CYV1667" s="35"/>
      <c r="CYW1667" s="34"/>
      <c r="CZD1667" s="35"/>
      <c r="CZE1667" s="34"/>
      <c r="CZL1667" s="35"/>
      <c r="CZM1667" s="34"/>
      <c r="CZT1667" s="35"/>
      <c r="CZU1667" s="34"/>
      <c r="DAB1667" s="35"/>
      <c r="DAC1667" s="34"/>
      <c r="DAJ1667" s="35"/>
      <c r="DAK1667" s="34"/>
      <c r="DAR1667" s="35"/>
      <c r="DAS1667" s="34"/>
      <c r="DAZ1667" s="35"/>
      <c r="DBA1667" s="34"/>
      <c r="DBH1667" s="35"/>
      <c r="DBI1667" s="34"/>
      <c r="DBP1667" s="35"/>
      <c r="DBQ1667" s="34"/>
      <c r="DBX1667" s="35"/>
      <c r="DBY1667" s="34"/>
      <c r="DCF1667" s="35"/>
      <c r="DCG1667" s="34"/>
      <c r="DCN1667" s="35"/>
      <c r="DCO1667" s="34"/>
      <c r="DCV1667" s="35"/>
      <c r="DCW1667" s="34"/>
      <c r="DDD1667" s="35"/>
      <c r="DDE1667" s="34"/>
      <c r="DDL1667" s="35"/>
      <c r="DDM1667" s="34"/>
      <c r="DDT1667" s="35"/>
      <c r="DDU1667" s="34"/>
      <c r="DEB1667" s="35"/>
      <c r="DEC1667" s="34"/>
      <c r="DEJ1667" s="35"/>
      <c r="DEK1667" s="34"/>
      <c r="DER1667" s="35"/>
      <c r="DES1667" s="34"/>
      <c r="DEZ1667" s="35"/>
      <c r="DFA1667" s="34"/>
      <c r="DFH1667" s="35"/>
      <c r="DFI1667" s="34"/>
      <c r="DFP1667" s="35"/>
      <c r="DFQ1667" s="34"/>
      <c r="DFX1667" s="35"/>
      <c r="DFY1667" s="34"/>
      <c r="DGF1667" s="35"/>
      <c r="DGG1667" s="34"/>
      <c r="DGN1667" s="35"/>
      <c r="DGO1667" s="34"/>
      <c r="DGV1667" s="35"/>
      <c r="DGW1667" s="34"/>
      <c r="DHD1667" s="35"/>
      <c r="DHE1667" s="34"/>
      <c r="DHL1667" s="35"/>
      <c r="DHM1667" s="34"/>
      <c r="DHT1667" s="35"/>
      <c r="DHU1667" s="34"/>
      <c r="DIB1667" s="35"/>
      <c r="DIC1667" s="34"/>
      <c r="DIJ1667" s="35"/>
      <c r="DIK1667" s="34"/>
      <c r="DIR1667" s="35"/>
      <c r="DIS1667" s="34"/>
      <c r="DIZ1667" s="35"/>
      <c r="DJA1667" s="34"/>
      <c r="DJH1667" s="35"/>
      <c r="DJI1667" s="34"/>
      <c r="DJP1667" s="35"/>
      <c r="DJQ1667" s="34"/>
      <c r="DJX1667" s="35"/>
      <c r="DJY1667" s="34"/>
      <c r="DKF1667" s="35"/>
      <c r="DKG1667" s="34"/>
      <c r="DKN1667" s="35"/>
      <c r="DKO1667" s="34"/>
      <c r="DKV1667" s="35"/>
      <c r="DKW1667" s="34"/>
      <c r="DLD1667" s="35"/>
      <c r="DLE1667" s="34"/>
      <c r="DLL1667" s="35"/>
      <c r="DLM1667" s="34"/>
      <c r="DLT1667" s="35"/>
      <c r="DLU1667" s="34"/>
      <c r="DMB1667" s="35"/>
      <c r="DMC1667" s="34"/>
      <c r="DMJ1667" s="35"/>
      <c r="DMK1667" s="34"/>
      <c r="DMR1667" s="35"/>
      <c r="DMS1667" s="34"/>
      <c r="DMZ1667" s="35"/>
      <c r="DNA1667" s="34"/>
      <c r="DNH1667" s="35"/>
      <c r="DNI1667" s="34"/>
      <c r="DNP1667" s="35"/>
      <c r="DNQ1667" s="34"/>
      <c r="DNX1667" s="35"/>
      <c r="DNY1667" s="34"/>
      <c r="DOF1667" s="35"/>
      <c r="DOG1667" s="34"/>
      <c r="DON1667" s="35"/>
      <c r="DOO1667" s="34"/>
      <c r="DOV1667" s="35"/>
      <c r="DOW1667" s="34"/>
      <c r="DPD1667" s="35"/>
      <c r="DPE1667" s="34"/>
      <c r="DPL1667" s="35"/>
      <c r="DPM1667" s="34"/>
      <c r="DPT1667" s="35"/>
      <c r="DPU1667" s="34"/>
      <c r="DQB1667" s="35"/>
      <c r="DQC1667" s="34"/>
      <c r="DQJ1667" s="35"/>
      <c r="DQK1667" s="34"/>
      <c r="DQR1667" s="35"/>
      <c r="DQS1667" s="34"/>
      <c r="DQZ1667" s="35"/>
      <c r="DRA1667" s="34"/>
      <c r="DRH1667" s="35"/>
      <c r="DRI1667" s="34"/>
      <c r="DRP1667" s="35"/>
      <c r="DRQ1667" s="34"/>
      <c r="DRX1667" s="35"/>
      <c r="DRY1667" s="34"/>
      <c r="DSF1667" s="35"/>
      <c r="DSG1667" s="34"/>
      <c r="DSN1667" s="35"/>
      <c r="DSO1667" s="34"/>
      <c r="DSV1667" s="35"/>
      <c r="DSW1667" s="34"/>
      <c r="DTD1667" s="35"/>
      <c r="DTE1667" s="34"/>
      <c r="DTL1667" s="35"/>
      <c r="DTM1667" s="34"/>
      <c r="DTT1667" s="35"/>
      <c r="DTU1667" s="34"/>
      <c r="DUB1667" s="35"/>
      <c r="DUC1667" s="34"/>
      <c r="DUJ1667" s="35"/>
      <c r="DUK1667" s="34"/>
      <c r="DUR1667" s="35"/>
      <c r="DUS1667" s="34"/>
      <c r="DUZ1667" s="35"/>
      <c r="DVA1667" s="34"/>
      <c r="DVH1667" s="35"/>
      <c r="DVI1667" s="34"/>
      <c r="DVP1667" s="35"/>
      <c r="DVQ1667" s="34"/>
      <c r="DVX1667" s="35"/>
      <c r="DVY1667" s="34"/>
      <c r="DWF1667" s="35"/>
      <c r="DWG1667" s="34"/>
      <c r="DWN1667" s="35"/>
      <c r="DWO1667" s="34"/>
      <c r="DWV1667" s="35"/>
      <c r="DWW1667" s="34"/>
      <c r="DXD1667" s="35"/>
      <c r="DXE1667" s="34"/>
      <c r="DXL1667" s="35"/>
      <c r="DXM1667" s="34"/>
      <c r="DXT1667" s="35"/>
      <c r="DXU1667" s="34"/>
      <c r="DYB1667" s="35"/>
      <c r="DYC1667" s="34"/>
      <c r="DYJ1667" s="35"/>
      <c r="DYK1667" s="34"/>
      <c r="DYR1667" s="35"/>
      <c r="DYS1667" s="34"/>
      <c r="DYZ1667" s="35"/>
      <c r="DZA1667" s="34"/>
      <c r="DZH1667" s="35"/>
      <c r="DZI1667" s="34"/>
      <c r="DZP1667" s="35"/>
      <c r="DZQ1667" s="34"/>
      <c r="DZX1667" s="35"/>
      <c r="DZY1667" s="34"/>
      <c r="EAF1667" s="35"/>
      <c r="EAG1667" s="34"/>
      <c r="EAN1667" s="35"/>
      <c r="EAO1667" s="34"/>
      <c r="EAV1667" s="35"/>
      <c r="EAW1667" s="34"/>
      <c r="EBD1667" s="35"/>
      <c r="EBE1667" s="34"/>
      <c r="EBL1667" s="35"/>
      <c r="EBM1667" s="34"/>
      <c r="EBT1667" s="35"/>
      <c r="EBU1667" s="34"/>
      <c r="ECB1667" s="35"/>
      <c r="ECC1667" s="34"/>
      <c r="ECJ1667" s="35"/>
      <c r="ECK1667" s="34"/>
      <c r="ECR1667" s="35"/>
      <c r="ECS1667" s="34"/>
      <c r="ECZ1667" s="35"/>
      <c r="EDA1667" s="34"/>
      <c r="EDH1667" s="35"/>
      <c r="EDI1667" s="34"/>
      <c r="EDP1667" s="35"/>
      <c r="EDQ1667" s="34"/>
      <c r="EDX1667" s="35"/>
      <c r="EDY1667" s="34"/>
      <c r="EEF1667" s="35"/>
      <c r="EEG1667" s="34"/>
      <c r="EEN1667" s="35"/>
      <c r="EEO1667" s="34"/>
      <c r="EEV1667" s="35"/>
      <c r="EEW1667" s="34"/>
      <c r="EFD1667" s="35"/>
      <c r="EFE1667" s="34"/>
      <c r="EFL1667" s="35"/>
      <c r="EFM1667" s="34"/>
      <c r="EFT1667" s="35"/>
      <c r="EFU1667" s="34"/>
      <c r="EGB1667" s="35"/>
      <c r="EGC1667" s="34"/>
      <c r="EGJ1667" s="35"/>
      <c r="EGK1667" s="34"/>
      <c r="EGR1667" s="35"/>
      <c r="EGS1667" s="34"/>
      <c r="EGZ1667" s="35"/>
      <c r="EHA1667" s="34"/>
      <c r="EHH1667" s="35"/>
      <c r="EHI1667" s="34"/>
      <c r="EHP1667" s="35"/>
      <c r="EHQ1667" s="34"/>
      <c r="EHX1667" s="35"/>
      <c r="EHY1667" s="34"/>
      <c r="EIF1667" s="35"/>
      <c r="EIG1667" s="34"/>
      <c r="EIN1667" s="35"/>
      <c r="EIO1667" s="34"/>
      <c r="EIV1667" s="35"/>
      <c r="EIW1667" s="34"/>
      <c r="EJD1667" s="35"/>
      <c r="EJE1667" s="34"/>
      <c r="EJL1667" s="35"/>
      <c r="EJM1667" s="34"/>
      <c r="EJT1667" s="35"/>
      <c r="EJU1667" s="34"/>
      <c r="EKB1667" s="35"/>
      <c r="EKC1667" s="34"/>
      <c r="EKJ1667" s="35"/>
      <c r="EKK1667" s="34"/>
      <c r="EKR1667" s="35"/>
      <c r="EKS1667" s="34"/>
      <c r="EKZ1667" s="35"/>
      <c r="ELA1667" s="34"/>
      <c r="ELH1667" s="35"/>
      <c r="ELI1667" s="34"/>
      <c r="ELP1667" s="35"/>
      <c r="ELQ1667" s="34"/>
      <c r="ELX1667" s="35"/>
      <c r="ELY1667" s="34"/>
      <c r="EMF1667" s="35"/>
      <c r="EMG1667" s="34"/>
      <c r="EMN1667" s="35"/>
      <c r="EMO1667" s="34"/>
      <c r="EMV1667" s="35"/>
      <c r="EMW1667" s="34"/>
      <c r="END1667" s="35"/>
      <c r="ENE1667" s="34"/>
      <c r="ENL1667" s="35"/>
      <c r="ENM1667" s="34"/>
      <c r="ENT1667" s="35"/>
      <c r="ENU1667" s="34"/>
      <c r="EOB1667" s="35"/>
      <c r="EOC1667" s="34"/>
      <c r="EOJ1667" s="35"/>
      <c r="EOK1667" s="34"/>
      <c r="EOR1667" s="35"/>
      <c r="EOS1667" s="34"/>
      <c r="EOZ1667" s="35"/>
      <c r="EPA1667" s="34"/>
      <c r="EPH1667" s="35"/>
      <c r="EPI1667" s="34"/>
      <c r="EPP1667" s="35"/>
      <c r="EPQ1667" s="34"/>
      <c r="EPX1667" s="35"/>
      <c r="EPY1667" s="34"/>
      <c r="EQF1667" s="35"/>
      <c r="EQG1667" s="34"/>
      <c r="EQN1667" s="35"/>
      <c r="EQO1667" s="34"/>
      <c r="EQV1667" s="35"/>
      <c r="EQW1667" s="34"/>
      <c r="ERD1667" s="35"/>
      <c r="ERE1667" s="34"/>
      <c r="ERL1667" s="35"/>
      <c r="ERM1667" s="34"/>
      <c r="ERT1667" s="35"/>
      <c r="ERU1667" s="34"/>
      <c r="ESB1667" s="35"/>
      <c r="ESC1667" s="34"/>
      <c r="ESJ1667" s="35"/>
      <c r="ESK1667" s="34"/>
      <c r="ESR1667" s="35"/>
      <c r="ESS1667" s="34"/>
      <c r="ESZ1667" s="35"/>
      <c r="ETA1667" s="34"/>
      <c r="ETH1667" s="35"/>
      <c r="ETI1667" s="34"/>
      <c r="ETP1667" s="35"/>
      <c r="ETQ1667" s="34"/>
      <c r="ETX1667" s="35"/>
      <c r="ETY1667" s="34"/>
      <c r="EUF1667" s="35"/>
      <c r="EUG1667" s="34"/>
      <c r="EUN1667" s="35"/>
      <c r="EUO1667" s="34"/>
      <c r="EUV1667" s="35"/>
      <c r="EUW1667" s="34"/>
      <c r="EVD1667" s="35"/>
      <c r="EVE1667" s="34"/>
      <c r="EVL1667" s="35"/>
      <c r="EVM1667" s="34"/>
      <c r="EVT1667" s="35"/>
      <c r="EVU1667" s="34"/>
      <c r="EWB1667" s="35"/>
      <c r="EWC1667" s="34"/>
      <c r="EWJ1667" s="35"/>
      <c r="EWK1667" s="34"/>
      <c r="EWR1667" s="35"/>
      <c r="EWS1667" s="34"/>
      <c r="EWZ1667" s="35"/>
      <c r="EXA1667" s="34"/>
      <c r="EXH1667" s="35"/>
      <c r="EXI1667" s="34"/>
      <c r="EXP1667" s="35"/>
      <c r="EXQ1667" s="34"/>
      <c r="EXX1667" s="35"/>
      <c r="EXY1667" s="34"/>
      <c r="EYF1667" s="35"/>
      <c r="EYG1667" s="34"/>
      <c r="EYN1667" s="35"/>
      <c r="EYO1667" s="34"/>
      <c r="EYV1667" s="35"/>
      <c r="EYW1667" s="34"/>
      <c r="EZD1667" s="35"/>
      <c r="EZE1667" s="34"/>
      <c r="EZL1667" s="35"/>
      <c r="EZM1667" s="34"/>
      <c r="EZT1667" s="35"/>
      <c r="EZU1667" s="34"/>
      <c r="FAB1667" s="35"/>
      <c r="FAC1667" s="34"/>
      <c r="FAJ1667" s="35"/>
      <c r="FAK1667" s="34"/>
      <c r="FAR1667" s="35"/>
      <c r="FAS1667" s="34"/>
      <c r="FAZ1667" s="35"/>
      <c r="FBA1667" s="34"/>
      <c r="FBH1667" s="35"/>
      <c r="FBI1667" s="34"/>
      <c r="FBP1667" s="35"/>
      <c r="FBQ1667" s="34"/>
      <c r="FBX1667" s="35"/>
      <c r="FBY1667" s="34"/>
      <c r="FCF1667" s="35"/>
      <c r="FCG1667" s="34"/>
      <c r="FCN1667" s="35"/>
      <c r="FCO1667" s="34"/>
      <c r="FCV1667" s="35"/>
      <c r="FCW1667" s="34"/>
      <c r="FDD1667" s="35"/>
      <c r="FDE1667" s="34"/>
      <c r="FDL1667" s="35"/>
      <c r="FDM1667" s="34"/>
      <c r="FDT1667" s="35"/>
      <c r="FDU1667" s="34"/>
      <c r="FEB1667" s="35"/>
      <c r="FEC1667" s="34"/>
      <c r="FEJ1667" s="35"/>
      <c r="FEK1667" s="34"/>
      <c r="FER1667" s="35"/>
      <c r="FES1667" s="34"/>
      <c r="FEZ1667" s="35"/>
      <c r="FFA1667" s="34"/>
      <c r="FFH1667" s="35"/>
      <c r="FFI1667" s="34"/>
      <c r="FFP1667" s="35"/>
      <c r="FFQ1667" s="34"/>
      <c r="FFX1667" s="35"/>
      <c r="FFY1667" s="34"/>
      <c r="FGF1667" s="35"/>
      <c r="FGG1667" s="34"/>
      <c r="FGN1667" s="35"/>
      <c r="FGO1667" s="34"/>
      <c r="FGV1667" s="35"/>
      <c r="FGW1667" s="34"/>
      <c r="FHD1667" s="35"/>
      <c r="FHE1667" s="34"/>
      <c r="FHL1667" s="35"/>
      <c r="FHM1667" s="34"/>
      <c r="FHT1667" s="35"/>
      <c r="FHU1667" s="34"/>
      <c r="FIB1667" s="35"/>
      <c r="FIC1667" s="34"/>
      <c r="FIJ1667" s="35"/>
      <c r="FIK1667" s="34"/>
      <c r="FIR1667" s="35"/>
      <c r="FIS1667" s="34"/>
      <c r="FIZ1667" s="35"/>
      <c r="FJA1667" s="34"/>
      <c r="FJH1667" s="35"/>
      <c r="FJI1667" s="34"/>
      <c r="FJP1667" s="35"/>
      <c r="FJQ1667" s="34"/>
      <c r="FJX1667" s="35"/>
      <c r="FJY1667" s="34"/>
      <c r="FKF1667" s="35"/>
      <c r="FKG1667" s="34"/>
      <c r="FKN1667" s="35"/>
      <c r="FKO1667" s="34"/>
      <c r="FKV1667" s="35"/>
      <c r="FKW1667" s="34"/>
      <c r="FLD1667" s="35"/>
      <c r="FLE1667" s="34"/>
      <c r="FLL1667" s="35"/>
      <c r="FLM1667" s="34"/>
      <c r="FLT1667" s="35"/>
      <c r="FLU1667" s="34"/>
      <c r="FMB1667" s="35"/>
      <c r="FMC1667" s="34"/>
      <c r="FMJ1667" s="35"/>
      <c r="FMK1667" s="34"/>
      <c r="FMR1667" s="35"/>
      <c r="FMS1667" s="34"/>
      <c r="FMZ1667" s="35"/>
      <c r="FNA1667" s="34"/>
      <c r="FNH1667" s="35"/>
      <c r="FNI1667" s="34"/>
      <c r="FNP1667" s="35"/>
      <c r="FNQ1667" s="34"/>
      <c r="FNX1667" s="35"/>
      <c r="FNY1667" s="34"/>
      <c r="FOF1667" s="35"/>
      <c r="FOG1667" s="34"/>
      <c r="FON1667" s="35"/>
      <c r="FOO1667" s="34"/>
      <c r="FOV1667" s="35"/>
      <c r="FOW1667" s="34"/>
      <c r="FPD1667" s="35"/>
      <c r="FPE1667" s="34"/>
      <c r="FPL1667" s="35"/>
      <c r="FPM1667" s="34"/>
      <c r="FPT1667" s="35"/>
      <c r="FPU1667" s="34"/>
      <c r="FQB1667" s="35"/>
      <c r="FQC1667" s="34"/>
      <c r="FQJ1667" s="35"/>
      <c r="FQK1667" s="34"/>
      <c r="FQR1667" s="35"/>
      <c r="FQS1667" s="34"/>
      <c r="FQZ1667" s="35"/>
      <c r="FRA1667" s="34"/>
      <c r="FRH1667" s="35"/>
      <c r="FRI1667" s="34"/>
      <c r="FRP1667" s="35"/>
      <c r="FRQ1667" s="34"/>
      <c r="FRX1667" s="35"/>
      <c r="FRY1667" s="34"/>
      <c r="FSF1667" s="35"/>
      <c r="FSG1667" s="34"/>
      <c r="FSN1667" s="35"/>
      <c r="FSO1667" s="34"/>
      <c r="FSV1667" s="35"/>
      <c r="FSW1667" s="34"/>
      <c r="FTD1667" s="35"/>
      <c r="FTE1667" s="34"/>
      <c r="FTL1667" s="35"/>
      <c r="FTM1667" s="34"/>
      <c r="FTT1667" s="35"/>
      <c r="FTU1667" s="34"/>
      <c r="FUB1667" s="35"/>
      <c r="FUC1667" s="34"/>
      <c r="FUJ1667" s="35"/>
      <c r="FUK1667" s="34"/>
      <c r="FUR1667" s="35"/>
      <c r="FUS1667" s="34"/>
      <c r="FUZ1667" s="35"/>
      <c r="FVA1667" s="34"/>
      <c r="FVH1667" s="35"/>
      <c r="FVI1667" s="34"/>
      <c r="FVP1667" s="35"/>
      <c r="FVQ1667" s="34"/>
      <c r="FVX1667" s="35"/>
      <c r="FVY1667" s="34"/>
      <c r="FWF1667" s="35"/>
      <c r="FWG1667" s="34"/>
      <c r="FWN1667" s="35"/>
      <c r="FWO1667" s="34"/>
      <c r="FWV1667" s="35"/>
      <c r="FWW1667" s="34"/>
      <c r="FXD1667" s="35"/>
      <c r="FXE1667" s="34"/>
      <c r="FXL1667" s="35"/>
      <c r="FXM1667" s="34"/>
      <c r="FXT1667" s="35"/>
      <c r="FXU1667" s="34"/>
      <c r="FYB1667" s="35"/>
      <c r="FYC1667" s="34"/>
      <c r="FYJ1667" s="35"/>
      <c r="FYK1667" s="34"/>
      <c r="FYR1667" s="35"/>
      <c r="FYS1667" s="34"/>
      <c r="FYZ1667" s="35"/>
      <c r="FZA1667" s="34"/>
      <c r="FZH1667" s="35"/>
      <c r="FZI1667" s="34"/>
      <c r="FZP1667" s="35"/>
      <c r="FZQ1667" s="34"/>
      <c r="FZX1667" s="35"/>
      <c r="FZY1667" s="34"/>
      <c r="GAF1667" s="35"/>
      <c r="GAG1667" s="34"/>
      <c r="GAN1667" s="35"/>
      <c r="GAO1667" s="34"/>
      <c r="GAV1667" s="35"/>
      <c r="GAW1667" s="34"/>
      <c r="GBD1667" s="35"/>
      <c r="GBE1667" s="34"/>
      <c r="GBL1667" s="35"/>
      <c r="GBM1667" s="34"/>
      <c r="GBT1667" s="35"/>
      <c r="GBU1667" s="34"/>
      <c r="GCB1667" s="35"/>
      <c r="GCC1667" s="34"/>
      <c r="GCJ1667" s="35"/>
      <c r="GCK1667" s="34"/>
      <c r="GCR1667" s="35"/>
      <c r="GCS1667" s="34"/>
      <c r="GCZ1667" s="35"/>
      <c r="GDA1667" s="34"/>
      <c r="GDH1667" s="35"/>
      <c r="GDI1667" s="34"/>
      <c r="GDP1667" s="35"/>
      <c r="GDQ1667" s="34"/>
      <c r="GDX1667" s="35"/>
      <c r="GDY1667" s="34"/>
      <c r="GEF1667" s="35"/>
      <c r="GEG1667" s="34"/>
      <c r="GEN1667" s="35"/>
      <c r="GEO1667" s="34"/>
      <c r="GEV1667" s="35"/>
      <c r="GEW1667" s="34"/>
      <c r="GFD1667" s="35"/>
      <c r="GFE1667" s="34"/>
      <c r="GFL1667" s="35"/>
      <c r="GFM1667" s="34"/>
      <c r="GFT1667" s="35"/>
      <c r="GFU1667" s="34"/>
      <c r="GGB1667" s="35"/>
      <c r="GGC1667" s="34"/>
      <c r="GGJ1667" s="35"/>
      <c r="GGK1667" s="34"/>
      <c r="GGR1667" s="35"/>
      <c r="GGS1667" s="34"/>
      <c r="GGZ1667" s="35"/>
      <c r="GHA1667" s="34"/>
      <c r="GHH1667" s="35"/>
      <c r="GHI1667" s="34"/>
      <c r="GHP1667" s="35"/>
      <c r="GHQ1667" s="34"/>
      <c r="GHX1667" s="35"/>
      <c r="GHY1667" s="34"/>
      <c r="GIF1667" s="35"/>
      <c r="GIG1667" s="34"/>
      <c r="GIN1667" s="35"/>
      <c r="GIO1667" s="34"/>
      <c r="GIV1667" s="35"/>
      <c r="GIW1667" s="34"/>
      <c r="GJD1667" s="35"/>
      <c r="GJE1667" s="34"/>
      <c r="GJL1667" s="35"/>
      <c r="GJM1667" s="34"/>
      <c r="GJT1667" s="35"/>
      <c r="GJU1667" s="34"/>
      <c r="GKB1667" s="35"/>
      <c r="GKC1667" s="34"/>
      <c r="GKJ1667" s="35"/>
      <c r="GKK1667" s="34"/>
      <c r="GKR1667" s="35"/>
      <c r="GKS1667" s="34"/>
      <c r="GKZ1667" s="35"/>
      <c r="GLA1667" s="34"/>
      <c r="GLH1667" s="35"/>
      <c r="GLI1667" s="34"/>
      <c r="GLP1667" s="35"/>
      <c r="GLQ1667" s="34"/>
      <c r="GLX1667" s="35"/>
      <c r="GLY1667" s="34"/>
      <c r="GMF1667" s="35"/>
      <c r="GMG1667" s="34"/>
      <c r="GMN1667" s="35"/>
      <c r="GMO1667" s="34"/>
      <c r="GMV1667" s="35"/>
      <c r="GMW1667" s="34"/>
      <c r="GND1667" s="35"/>
      <c r="GNE1667" s="34"/>
      <c r="GNL1667" s="35"/>
      <c r="GNM1667" s="34"/>
      <c r="GNT1667" s="35"/>
      <c r="GNU1667" s="34"/>
      <c r="GOB1667" s="35"/>
      <c r="GOC1667" s="34"/>
      <c r="GOJ1667" s="35"/>
      <c r="GOK1667" s="34"/>
      <c r="GOR1667" s="35"/>
      <c r="GOS1667" s="34"/>
      <c r="GOZ1667" s="35"/>
      <c r="GPA1667" s="34"/>
      <c r="GPH1667" s="35"/>
      <c r="GPI1667" s="34"/>
      <c r="GPP1667" s="35"/>
      <c r="GPQ1667" s="34"/>
      <c r="GPX1667" s="35"/>
      <c r="GPY1667" s="34"/>
      <c r="GQF1667" s="35"/>
      <c r="GQG1667" s="34"/>
      <c r="GQN1667" s="35"/>
      <c r="GQO1667" s="34"/>
      <c r="GQV1667" s="35"/>
      <c r="GQW1667" s="34"/>
      <c r="GRD1667" s="35"/>
      <c r="GRE1667" s="34"/>
      <c r="GRL1667" s="35"/>
      <c r="GRM1667" s="34"/>
      <c r="GRT1667" s="35"/>
      <c r="GRU1667" s="34"/>
      <c r="GSB1667" s="35"/>
      <c r="GSC1667" s="34"/>
      <c r="GSJ1667" s="35"/>
      <c r="GSK1667" s="34"/>
      <c r="GSR1667" s="35"/>
      <c r="GSS1667" s="34"/>
      <c r="GSZ1667" s="35"/>
      <c r="GTA1667" s="34"/>
      <c r="GTH1667" s="35"/>
      <c r="GTI1667" s="34"/>
      <c r="GTP1667" s="35"/>
      <c r="GTQ1667" s="34"/>
      <c r="GTX1667" s="35"/>
      <c r="GTY1667" s="34"/>
      <c r="GUF1667" s="35"/>
      <c r="GUG1667" s="34"/>
      <c r="GUN1667" s="35"/>
      <c r="GUO1667" s="34"/>
      <c r="GUV1667" s="35"/>
      <c r="GUW1667" s="34"/>
      <c r="GVD1667" s="35"/>
      <c r="GVE1667" s="34"/>
      <c r="GVL1667" s="35"/>
      <c r="GVM1667" s="34"/>
      <c r="GVT1667" s="35"/>
      <c r="GVU1667" s="34"/>
      <c r="GWB1667" s="35"/>
      <c r="GWC1667" s="34"/>
      <c r="GWJ1667" s="35"/>
      <c r="GWK1667" s="34"/>
      <c r="GWR1667" s="35"/>
      <c r="GWS1667" s="34"/>
      <c r="GWZ1667" s="35"/>
      <c r="GXA1667" s="34"/>
      <c r="GXH1667" s="35"/>
      <c r="GXI1667" s="34"/>
      <c r="GXP1667" s="35"/>
      <c r="GXQ1667" s="34"/>
      <c r="GXX1667" s="35"/>
      <c r="GXY1667" s="34"/>
      <c r="GYF1667" s="35"/>
      <c r="GYG1667" s="34"/>
      <c r="GYN1667" s="35"/>
      <c r="GYO1667" s="34"/>
      <c r="GYV1667" s="35"/>
      <c r="GYW1667" s="34"/>
      <c r="GZD1667" s="35"/>
      <c r="GZE1667" s="34"/>
      <c r="GZL1667" s="35"/>
      <c r="GZM1667" s="34"/>
      <c r="GZT1667" s="35"/>
      <c r="GZU1667" s="34"/>
      <c r="HAB1667" s="35"/>
      <c r="HAC1667" s="34"/>
      <c r="HAJ1667" s="35"/>
      <c r="HAK1667" s="34"/>
      <c r="HAR1667" s="35"/>
      <c r="HAS1667" s="34"/>
      <c r="HAZ1667" s="35"/>
      <c r="HBA1667" s="34"/>
      <c r="HBH1667" s="35"/>
      <c r="HBI1667" s="34"/>
      <c r="HBP1667" s="35"/>
      <c r="HBQ1667" s="34"/>
      <c r="HBX1667" s="35"/>
      <c r="HBY1667" s="34"/>
      <c r="HCF1667" s="35"/>
      <c r="HCG1667" s="34"/>
      <c r="HCN1667" s="35"/>
      <c r="HCO1667" s="34"/>
      <c r="HCV1667" s="35"/>
      <c r="HCW1667" s="34"/>
      <c r="HDD1667" s="35"/>
      <c r="HDE1667" s="34"/>
      <c r="HDL1667" s="35"/>
      <c r="HDM1667" s="34"/>
      <c r="HDT1667" s="35"/>
      <c r="HDU1667" s="34"/>
      <c r="HEB1667" s="35"/>
      <c r="HEC1667" s="34"/>
      <c r="HEJ1667" s="35"/>
      <c r="HEK1667" s="34"/>
      <c r="HER1667" s="35"/>
      <c r="HES1667" s="34"/>
      <c r="HEZ1667" s="35"/>
      <c r="HFA1667" s="34"/>
      <c r="HFH1667" s="35"/>
      <c r="HFI1667" s="34"/>
      <c r="HFP1667" s="35"/>
      <c r="HFQ1667" s="34"/>
      <c r="HFX1667" s="35"/>
      <c r="HFY1667" s="34"/>
      <c r="HGF1667" s="35"/>
      <c r="HGG1667" s="34"/>
      <c r="HGN1667" s="35"/>
      <c r="HGO1667" s="34"/>
      <c r="HGV1667" s="35"/>
      <c r="HGW1667" s="34"/>
      <c r="HHD1667" s="35"/>
      <c r="HHE1667" s="34"/>
      <c r="HHL1667" s="35"/>
      <c r="HHM1667" s="34"/>
      <c r="HHT1667" s="35"/>
      <c r="HHU1667" s="34"/>
      <c r="HIB1667" s="35"/>
      <c r="HIC1667" s="34"/>
      <c r="HIJ1667" s="35"/>
      <c r="HIK1667" s="34"/>
      <c r="HIR1667" s="35"/>
      <c r="HIS1667" s="34"/>
      <c r="HIZ1667" s="35"/>
      <c r="HJA1667" s="34"/>
      <c r="HJH1667" s="35"/>
      <c r="HJI1667" s="34"/>
      <c r="HJP1667" s="35"/>
      <c r="HJQ1667" s="34"/>
      <c r="HJX1667" s="35"/>
      <c r="HJY1667" s="34"/>
      <c r="HKF1667" s="35"/>
      <c r="HKG1667" s="34"/>
      <c r="HKN1667" s="35"/>
      <c r="HKO1667" s="34"/>
      <c r="HKV1667" s="35"/>
      <c r="HKW1667" s="34"/>
      <c r="HLD1667" s="35"/>
      <c r="HLE1667" s="34"/>
      <c r="HLL1667" s="35"/>
      <c r="HLM1667" s="34"/>
      <c r="HLT1667" s="35"/>
      <c r="HLU1667" s="34"/>
      <c r="HMB1667" s="35"/>
      <c r="HMC1667" s="34"/>
      <c r="HMJ1667" s="35"/>
      <c r="HMK1667" s="34"/>
      <c r="HMR1667" s="35"/>
      <c r="HMS1667" s="34"/>
      <c r="HMZ1667" s="35"/>
      <c r="HNA1667" s="34"/>
      <c r="HNH1667" s="35"/>
      <c r="HNI1667" s="34"/>
      <c r="HNP1667" s="35"/>
      <c r="HNQ1667" s="34"/>
      <c r="HNX1667" s="35"/>
      <c r="HNY1667" s="34"/>
      <c r="HOF1667" s="35"/>
      <c r="HOG1667" s="34"/>
      <c r="HON1667" s="35"/>
      <c r="HOO1667" s="34"/>
      <c r="HOV1667" s="35"/>
      <c r="HOW1667" s="34"/>
      <c r="HPD1667" s="35"/>
      <c r="HPE1667" s="34"/>
      <c r="HPL1667" s="35"/>
      <c r="HPM1667" s="34"/>
      <c r="HPT1667" s="35"/>
      <c r="HPU1667" s="34"/>
      <c r="HQB1667" s="35"/>
      <c r="HQC1667" s="34"/>
      <c r="HQJ1667" s="35"/>
      <c r="HQK1667" s="34"/>
      <c r="HQR1667" s="35"/>
      <c r="HQS1667" s="34"/>
      <c r="HQZ1667" s="35"/>
      <c r="HRA1667" s="34"/>
      <c r="HRH1667" s="35"/>
      <c r="HRI1667" s="34"/>
      <c r="HRP1667" s="35"/>
      <c r="HRQ1667" s="34"/>
      <c r="HRX1667" s="35"/>
      <c r="HRY1667" s="34"/>
      <c r="HSF1667" s="35"/>
      <c r="HSG1667" s="34"/>
      <c r="HSN1667" s="35"/>
      <c r="HSO1667" s="34"/>
      <c r="HSV1667" s="35"/>
      <c r="HSW1667" s="34"/>
      <c r="HTD1667" s="35"/>
      <c r="HTE1667" s="34"/>
      <c r="HTL1667" s="35"/>
      <c r="HTM1667" s="34"/>
      <c r="HTT1667" s="35"/>
      <c r="HTU1667" s="34"/>
      <c r="HUB1667" s="35"/>
      <c r="HUC1667" s="34"/>
      <c r="HUJ1667" s="35"/>
      <c r="HUK1667" s="34"/>
      <c r="HUR1667" s="35"/>
      <c r="HUS1667" s="34"/>
      <c r="HUZ1667" s="35"/>
      <c r="HVA1667" s="34"/>
      <c r="HVH1667" s="35"/>
      <c r="HVI1667" s="34"/>
      <c r="HVP1667" s="35"/>
      <c r="HVQ1667" s="34"/>
      <c r="HVX1667" s="35"/>
      <c r="HVY1667" s="34"/>
      <c r="HWF1667" s="35"/>
      <c r="HWG1667" s="34"/>
      <c r="HWN1667" s="35"/>
      <c r="HWO1667" s="34"/>
      <c r="HWV1667" s="35"/>
      <c r="HWW1667" s="34"/>
      <c r="HXD1667" s="35"/>
      <c r="HXE1667" s="34"/>
      <c r="HXL1667" s="35"/>
      <c r="HXM1667" s="34"/>
      <c r="HXT1667" s="35"/>
      <c r="HXU1667" s="34"/>
      <c r="HYB1667" s="35"/>
      <c r="HYC1667" s="34"/>
      <c r="HYJ1667" s="35"/>
      <c r="HYK1667" s="34"/>
      <c r="HYR1667" s="35"/>
      <c r="HYS1667" s="34"/>
      <c r="HYZ1667" s="35"/>
      <c r="HZA1667" s="34"/>
      <c r="HZH1667" s="35"/>
      <c r="HZI1667" s="34"/>
      <c r="HZP1667" s="35"/>
      <c r="HZQ1667" s="34"/>
      <c r="HZX1667" s="35"/>
      <c r="HZY1667" s="34"/>
      <c r="IAF1667" s="35"/>
      <c r="IAG1667" s="34"/>
      <c r="IAN1667" s="35"/>
      <c r="IAO1667" s="34"/>
      <c r="IAV1667" s="35"/>
      <c r="IAW1667" s="34"/>
      <c r="IBD1667" s="35"/>
      <c r="IBE1667" s="34"/>
      <c r="IBL1667" s="35"/>
      <c r="IBM1667" s="34"/>
      <c r="IBT1667" s="35"/>
      <c r="IBU1667" s="34"/>
      <c r="ICB1667" s="35"/>
      <c r="ICC1667" s="34"/>
      <c r="ICJ1667" s="35"/>
      <c r="ICK1667" s="34"/>
      <c r="ICR1667" s="35"/>
      <c r="ICS1667" s="34"/>
      <c r="ICZ1667" s="35"/>
      <c r="IDA1667" s="34"/>
      <c r="IDH1667" s="35"/>
      <c r="IDI1667" s="34"/>
      <c r="IDP1667" s="35"/>
      <c r="IDQ1667" s="34"/>
      <c r="IDX1667" s="35"/>
      <c r="IDY1667" s="34"/>
      <c r="IEF1667" s="35"/>
      <c r="IEG1667" s="34"/>
      <c r="IEN1667" s="35"/>
      <c r="IEO1667" s="34"/>
      <c r="IEV1667" s="35"/>
      <c r="IEW1667" s="34"/>
      <c r="IFD1667" s="35"/>
      <c r="IFE1667" s="34"/>
      <c r="IFL1667" s="35"/>
      <c r="IFM1667" s="34"/>
      <c r="IFT1667" s="35"/>
      <c r="IFU1667" s="34"/>
      <c r="IGB1667" s="35"/>
      <c r="IGC1667" s="34"/>
      <c r="IGJ1667" s="35"/>
      <c r="IGK1667" s="34"/>
      <c r="IGR1667" s="35"/>
      <c r="IGS1667" s="34"/>
      <c r="IGZ1667" s="35"/>
      <c r="IHA1667" s="34"/>
      <c r="IHH1667" s="35"/>
      <c r="IHI1667" s="34"/>
      <c r="IHP1667" s="35"/>
      <c r="IHQ1667" s="34"/>
      <c r="IHX1667" s="35"/>
      <c r="IHY1667" s="34"/>
      <c r="IIF1667" s="35"/>
      <c r="IIG1667" s="34"/>
      <c r="IIN1667" s="35"/>
      <c r="IIO1667" s="34"/>
      <c r="IIV1667" s="35"/>
      <c r="IIW1667" s="34"/>
      <c r="IJD1667" s="35"/>
      <c r="IJE1667" s="34"/>
      <c r="IJL1667" s="35"/>
      <c r="IJM1667" s="34"/>
      <c r="IJT1667" s="35"/>
      <c r="IJU1667" s="34"/>
      <c r="IKB1667" s="35"/>
      <c r="IKC1667" s="34"/>
      <c r="IKJ1667" s="35"/>
      <c r="IKK1667" s="34"/>
      <c r="IKR1667" s="35"/>
      <c r="IKS1667" s="34"/>
      <c r="IKZ1667" s="35"/>
      <c r="ILA1667" s="34"/>
      <c r="ILH1667" s="35"/>
      <c r="ILI1667" s="34"/>
      <c r="ILP1667" s="35"/>
      <c r="ILQ1667" s="34"/>
      <c r="ILX1667" s="35"/>
      <c r="ILY1667" s="34"/>
      <c r="IMF1667" s="35"/>
      <c r="IMG1667" s="34"/>
      <c r="IMN1667" s="35"/>
      <c r="IMO1667" s="34"/>
      <c r="IMV1667" s="35"/>
      <c r="IMW1667" s="34"/>
      <c r="IND1667" s="35"/>
      <c r="INE1667" s="34"/>
      <c r="INL1667" s="35"/>
      <c r="INM1667" s="34"/>
      <c r="INT1667" s="35"/>
      <c r="INU1667" s="34"/>
      <c r="IOB1667" s="35"/>
      <c r="IOC1667" s="34"/>
      <c r="IOJ1667" s="35"/>
      <c r="IOK1667" s="34"/>
      <c r="IOR1667" s="35"/>
      <c r="IOS1667" s="34"/>
      <c r="IOZ1667" s="35"/>
      <c r="IPA1667" s="34"/>
      <c r="IPH1667" s="35"/>
      <c r="IPI1667" s="34"/>
      <c r="IPP1667" s="35"/>
      <c r="IPQ1667" s="34"/>
      <c r="IPX1667" s="35"/>
      <c r="IPY1667" s="34"/>
      <c r="IQF1667" s="35"/>
      <c r="IQG1667" s="34"/>
      <c r="IQN1667" s="35"/>
      <c r="IQO1667" s="34"/>
      <c r="IQV1667" s="35"/>
      <c r="IQW1667" s="34"/>
      <c r="IRD1667" s="35"/>
      <c r="IRE1667" s="34"/>
      <c r="IRL1667" s="35"/>
      <c r="IRM1667" s="34"/>
      <c r="IRT1667" s="35"/>
      <c r="IRU1667" s="34"/>
      <c r="ISB1667" s="35"/>
      <c r="ISC1667" s="34"/>
      <c r="ISJ1667" s="35"/>
      <c r="ISK1667" s="34"/>
      <c r="ISR1667" s="35"/>
      <c r="ISS1667" s="34"/>
      <c r="ISZ1667" s="35"/>
      <c r="ITA1667" s="34"/>
      <c r="ITH1667" s="35"/>
      <c r="ITI1667" s="34"/>
      <c r="ITP1667" s="35"/>
      <c r="ITQ1667" s="34"/>
      <c r="ITX1667" s="35"/>
      <c r="ITY1667" s="34"/>
      <c r="IUF1667" s="35"/>
      <c r="IUG1667" s="34"/>
      <c r="IUN1667" s="35"/>
      <c r="IUO1667" s="34"/>
      <c r="IUV1667" s="35"/>
      <c r="IUW1667" s="34"/>
      <c r="IVD1667" s="35"/>
      <c r="IVE1667" s="34"/>
      <c r="IVL1667" s="35"/>
      <c r="IVM1667" s="34"/>
      <c r="IVT1667" s="35"/>
      <c r="IVU1667" s="34"/>
      <c r="IWB1667" s="35"/>
      <c r="IWC1667" s="34"/>
      <c r="IWJ1667" s="35"/>
      <c r="IWK1667" s="34"/>
      <c r="IWR1667" s="35"/>
      <c r="IWS1667" s="34"/>
      <c r="IWZ1667" s="35"/>
      <c r="IXA1667" s="34"/>
      <c r="IXH1667" s="35"/>
      <c r="IXI1667" s="34"/>
      <c r="IXP1667" s="35"/>
      <c r="IXQ1667" s="34"/>
      <c r="IXX1667" s="35"/>
      <c r="IXY1667" s="34"/>
      <c r="IYF1667" s="35"/>
      <c r="IYG1667" s="34"/>
      <c r="IYN1667" s="35"/>
      <c r="IYO1667" s="34"/>
      <c r="IYV1667" s="35"/>
      <c r="IYW1667" s="34"/>
      <c r="IZD1667" s="35"/>
      <c r="IZE1667" s="34"/>
      <c r="IZL1667" s="35"/>
      <c r="IZM1667" s="34"/>
      <c r="IZT1667" s="35"/>
      <c r="IZU1667" s="34"/>
      <c r="JAB1667" s="35"/>
      <c r="JAC1667" s="34"/>
      <c r="JAJ1667" s="35"/>
      <c r="JAK1667" s="34"/>
      <c r="JAR1667" s="35"/>
      <c r="JAS1667" s="34"/>
      <c r="JAZ1667" s="35"/>
      <c r="JBA1667" s="34"/>
      <c r="JBH1667" s="35"/>
      <c r="JBI1667" s="34"/>
      <c r="JBP1667" s="35"/>
      <c r="JBQ1667" s="34"/>
      <c r="JBX1667" s="35"/>
      <c r="JBY1667" s="34"/>
      <c r="JCF1667" s="35"/>
      <c r="JCG1667" s="34"/>
      <c r="JCN1667" s="35"/>
      <c r="JCO1667" s="34"/>
      <c r="JCV1667" s="35"/>
      <c r="JCW1667" s="34"/>
      <c r="JDD1667" s="35"/>
      <c r="JDE1667" s="34"/>
      <c r="JDL1667" s="35"/>
      <c r="JDM1667" s="34"/>
      <c r="JDT1667" s="35"/>
      <c r="JDU1667" s="34"/>
      <c r="JEB1667" s="35"/>
      <c r="JEC1667" s="34"/>
      <c r="JEJ1667" s="35"/>
      <c r="JEK1667" s="34"/>
      <c r="JER1667" s="35"/>
      <c r="JES1667" s="34"/>
      <c r="JEZ1667" s="35"/>
      <c r="JFA1667" s="34"/>
      <c r="JFH1667" s="35"/>
      <c r="JFI1667" s="34"/>
      <c r="JFP1667" s="35"/>
      <c r="JFQ1667" s="34"/>
      <c r="JFX1667" s="35"/>
      <c r="JFY1667" s="34"/>
      <c r="JGF1667" s="35"/>
      <c r="JGG1667" s="34"/>
      <c r="JGN1667" s="35"/>
      <c r="JGO1667" s="34"/>
      <c r="JGV1667" s="35"/>
      <c r="JGW1667" s="34"/>
      <c r="JHD1667" s="35"/>
      <c r="JHE1667" s="34"/>
      <c r="JHL1667" s="35"/>
      <c r="JHM1667" s="34"/>
      <c r="JHT1667" s="35"/>
      <c r="JHU1667" s="34"/>
      <c r="JIB1667" s="35"/>
      <c r="JIC1667" s="34"/>
      <c r="JIJ1667" s="35"/>
      <c r="JIK1667" s="34"/>
      <c r="JIR1667" s="35"/>
      <c r="JIS1667" s="34"/>
      <c r="JIZ1667" s="35"/>
      <c r="JJA1667" s="34"/>
      <c r="JJH1667" s="35"/>
      <c r="JJI1667" s="34"/>
      <c r="JJP1667" s="35"/>
      <c r="JJQ1667" s="34"/>
      <c r="JJX1667" s="35"/>
      <c r="JJY1667" s="34"/>
      <c r="JKF1667" s="35"/>
      <c r="JKG1667" s="34"/>
      <c r="JKN1667" s="35"/>
      <c r="JKO1667" s="34"/>
      <c r="JKV1667" s="35"/>
      <c r="JKW1667" s="34"/>
      <c r="JLD1667" s="35"/>
      <c r="JLE1667" s="34"/>
      <c r="JLL1667" s="35"/>
      <c r="JLM1667" s="34"/>
      <c r="JLT1667" s="35"/>
      <c r="JLU1667" s="34"/>
      <c r="JMB1667" s="35"/>
      <c r="JMC1667" s="34"/>
      <c r="JMJ1667" s="35"/>
      <c r="JMK1667" s="34"/>
      <c r="JMR1667" s="35"/>
      <c r="JMS1667" s="34"/>
      <c r="JMZ1667" s="35"/>
      <c r="JNA1667" s="34"/>
      <c r="JNH1667" s="35"/>
      <c r="JNI1667" s="34"/>
      <c r="JNP1667" s="35"/>
      <c r="JNQ1667" s="34"/>
      <c r="JNX1667" s="35"/>
      <c r="JNY1667" s="34"/>
      <c r="JOF1667" s="35"/>
      <c r="JOG1667" s="34"/>
      <c r="JON1667" s="35"/>
      <c r="JOO1667" s="34"/>
      <c r="JOV1667" s="35"/>
      <c r="JOW1667" s="34"/>
      <c r="JPD1667" s="35"/>
      <c r="JPE1667" s="34"/>
      <c r="JPL1667" s="35"/>
      <c r="JPM1667" s="34"/>
      <c r="JPT1667" s="35"/>
      <c r="JPU1667" s="34"/>
      <c r="JQB1667" s="35"/>
      <c r="JQC1667" s="34"/>
      <c r="JQJ1667" s="35"/>
      <c r="JQK1667" s="34"/>
      <c r="JQR1667" s="35"/>
      <c r="JQS1667" s="34"/>
      <c r="JQZ1667" s="35"/>
      <c r="JRA1667" s="34"/>
      <c r="JRH1667" s="35"/>
      <c r="JRI1667" s="34"/>
      <c r="JRP1667" s="35"/>
      <c r="JRQ1667" s="34"/>
      <c r="JRX1667" s="35"/>
      <c r="JRY1667" s="34"/>
      <c r="JSF1667" s="35"/>
      <c r="JSG1667" s="34"/>
      <c r="JSN1667" s="35"/>
      <c r="JSO1667" s="34"/>
      <c r="JSV1667" s="35"/>
      <c r="JSW1667" s="34"/>
      <c r="JTD1667" s="35"/>
      <c r="JTE1667" s="34"/>
      <c r="JTL1667" s="35"/>
      <c r="JTM1667" s="34"/>
      <c r="JTT1667" s="35"/>
      <c r="JTU1667" s="34"/>
      <c r="JUB1667" s="35"/>
      <c r="JUC1667" s="34"/>
      <c r="JUJ1667" s="35"/>
      <c r="JUK1667" s="34"/>
      <c r="JUR1667" s="35"/>
      <c r="JUS1667" s="34"/>
      <c r="JUZ1667" s="35"/>
      <c r="JVA1667" s="34"/>
      <c r="JVH1667" s="35"/>
      <c r="JVI1667" s="34"/>
      <c r="JVP1667" s="35"/>
      <c r="JVQ1667" s="34"/>
      <c r="JVX1667" s="35"/>
      <c r="JVY1667" s="34"/>
      <c r="JWF1667" s="35"/>
      <c r="JWG1667" s="34"/>
      <c r="JWN1667" s="35"/>
      <c r="JWO1667" s="34"/>
      <c r="JWV1667" s="35"/>
      <c r="JWW1667" s="34"/>
      <c r="JXD1667" s="35"/>
      <c r="JXE1667" s="34"/>
      <c r="JXL1667" s="35"/>
      <c r="JXM1667" s="34"/>
      <c r="JXT1667" s="35"/>
      <c r="JXU1667" s="34"/>
      <c r="JYB1667" s="35"/>
      <c r="JYC1667" s="34"/>
      <c r="JYJ1667" s="35"/>
      <c r="JYK1667" s="34"/>
      <c r="JYR1667" s="35"/>
      <c r="JYS1667" s="34"/>
      <c r="JYZ1667" s="35"/>
      <c r="JZA1667" s="34"/>
      <c r="JZH1667" s="35"/>
      <c r="JZI1667" s="34"/>
      <c r="JZP1667" s="35"/>
      <c r="JZQ1667" s="34"/>
      <c r="JZX1667" s="35"/>
      <c r="JZY1667" s="34"/>
      <c r="KAF1667" s="35"/>
      <c r="KAG1667" s="34"/>
      <c r="KAN1667" s="35"/>
      <c r="KAO1667" s="34"/>
      <c r="KAV1667" s="35"/>
      <c r="KAW1667" s="34"/>
      <c r="KBD1667" s="35"/>
      <c r="KBE1667" s="34"/>
      <c r="KBL1667" s="35"/>
      <c r="KBM1667" s="34"/>
      <c r="KBT1667" s="35"/>
      <c r="KBU1667" s="34"/>
      <c r="KCB1667" s="35"/>
      <c r="KCC1667" s="34"/>
      <c r="KCJ1667" s="35"/>
      <c r="KCK1667" s="34"/>
      <c r="KCR1667" s="35"/>
      <c r="KCS1667" s="34"/>
      <c r="KCZ1667" s="35"/>
      <c r="KDA1667" s="34"/>
      <c r="KDH1667" s="35"/>
      <c r="KDI1667" s="34"/>
      <c r="KDP1667" s="35"/>
      <c r="KDQ1667" s="34"/>
      <c r="KDX1667" s="35"/>
      <c r="KDY1667" s="34"/>
      <c r="KEF1667" s="35"/>
      <c r="KEG1667" s="34"/>
      <c r="KEN1667" s="35"/>
      <c r="KEO1667" s="34"/>
      <c r="KEV1667" s="35"/>
      <c r="KEW1667" s="34"/>
      <c r="KFD1667" s="35"/>
      <c r="KFE1667" s="34"/>
      <c r="KFL1667" s="35"/>
      <c r="KFM1667" s="34"/>
      <c r="KFT1667" s="35"/>
      <c r="KFU1667" s="34"/>
      <c r="KGB1667" s="35"/>
      <c r="KGC1667" s="34"/>
      <c r="KGJ1667" s="35"/>
      <c r="KGK1667" s="34"/>
      <c r="KGR1667" s="35"/>
      <c r="KGS1667" s="34"/>
      <c r="KGZ1667" s="35"/>
      <c r="KHA1667" s="34"/>
      <c r="KHH1667" s="35"/>
      <c r="KHI1667" s="34"/>
      <c r="KHP1667" s="35"/>
      <c r="KHQ1667" s="34"/>
      <c r="KHX1667" s="35"/>
      <c r="KHY1667" s="34"/>
      <c r="KIF1667" s="35"/>
      <c r="KIG1667" s="34"/>
      <c r="KIN1667" s="35"/>
      <c r="KIO1667" s="34"/>
      <c r="KIV1667" s="35"/>
      <c r="KIW1667" s="34"/>
      <c r="KJD1667" s="35"/>
      <c r="KJE1667" s="34"/>
      <c r="KJL1667" s="35"/>
      <c r="KJM1667" s="34"/>
      <c r="KJT1667" s="35"/>
      <c r="KJU1667" s="34"/>
      <c r="KKB1667" s="35"/>
      <c r="KKC1667" s="34"/>
      <c r="KKJ1667" s="35"/>
      <c r="KKK1667" s="34"/>
      <c r="KKR1667" s="35"/>
      <c r="KKS1667" s="34"/>
      <c r="KKZ1667" s="35"/>
      <c r="KLA1667" s="34"/>
      <c r="KLH1667" s="35"/>
      <c r="KLI1667" s="34"/>
      <c r="KLP1667" s="35"/>
      <c r="KLQ1667" s="34"/>
      <c r="KLX1667" s="35"/>
      <c r="KLY1667" s="34"/>
      <c r="KMF1667" s="35"/>
      <c r="KMG1667" s="34"/>
      <c r="KMN1667" s="35"/>
      <c r="KMO1667" s="34"/>
      <c r="KMV1667" s="35"/>
      <c r="KMW1667" s="34"/>
      <c r="KND1667" s="35"/>
      <c r="KNE1667" s="34"/>
      <c r="KNL1667" s="35"/>
      <c r="KNM1667" s="34"/>
      <c r="KNT1667" s="35"/>
      <c r="KNU1667" s="34"/>
      <c r="KOB1667" s="35"/>
      <c r="KOC1667" s="34"/>
      <c r="KOJ1667" s="35"/>
      <c r="KOK1667" s="34"/>
      <c r="KOR1667" s="35"/>
      <c r="KOS1667" s="34"/>
      <c r="KOZ1667" s="35"/>
      <c r="KPA1667" s="34"/>
      <c r="KPH1667" s="35"/>
      <c r="KPI1667" s="34"/>
      <c r="KPP1667" s="35"/>
      <c r="KPQ1667" s="34"/>
      <c r="KPX1667" s="35"/>
      <c r="KPY1667" s="34"/>
      <c r="KQF1667" s="35"/>
      <c r="KQG1667" s="34"/>
      <c r="KQN1667" s="35"/>
      <c r="KQO1667" s="34"/>
      <c r="KQV1667" s="35"/>
      <c r="KQW1667" s="34"/>
      <c r="KRD1667" s="35"/>
      <c r="KRE1667" s="34"/>
      <c r="KRL1667" s="35"/>
      <c r="KRM1667" s="34"/>
      <c r="KRT1667" s="35"/>
      <c r="KRU1667" s="34"/>
      <c r="KSB1667" s="35"/>
      <c r="KSC1667" s="34"/>
      <c r="KSJ1667" s="35"/>
      <c r="KSK1667" s="34"/>
      <c r="KSR1667" s="35"/>
      <c r="KSS1667" s="34"/>
      <c r="KSZ1667" s="35"/>
      <c r="KTA1667" s="34"/>
      <c r="KTH1667" s="35"/>
      <c r="KTI1667" s="34"/>
      <c r="KTP1667" s="35"/>
      <c r="KTQ1667" s="34"/>
      <c r="KTX1667" s="35"/>
      <c r="KTY1667" s="34"/>
      <c r="KUF1667" s="35"/>
      <c r="KUG1667" s="34"/>
      <c r="KUN1667" s="35"/>
      <c r="KUO1667" s="34"/>
      <c r="KUV1667" s="35"/>
      <c r="KUW1667" s="34"/>
      <c r="KVD1667" s="35"/>
      <c r="KVE1667" s="34"/>
      <c r="KVL1667" s="35"/>
      <c r="KVM1667" s="34"/>
      <c r="KVT1667" s="35"/>
      <c r="KVU1667" s="34"/>
      <c r="KWB1667" s="35"/>
      <c r="KWC1667" s="34"/>
      <c r="KWJ1667" s="35"/>
      <c r="KWK1667" s="34"/>
      <c r="KWR1667" s="35"/>
      <c r="KWS1667" s="34"/>
      <c r="KWZ1667" s="35"/>
      <c r="KXA1667" s="34"/>
      <c r="KXH1667" s="35"/>
      <c r="KXI1667" s="34"/>
      <c r="KXP1667" s="35"/>
      <c r="KXQ1667" s="34"/>
      <c r="KXX1667" s="35"/>
      <c r="KXY1667" s="34"/>
      <c r="KYF1667" s="35"/>
      <c r="KYG1667" s="34"/>
      <c r="KYN1667" s="35"/>
      <c r="KYO1667" s="34"/>
      <c r="KYV1667" s="35"/>
      <c r="KYW1667" s="34"/>
      <c r="KZD1667" s="35"/>
      <c r="KZE1667" s="34"/>
      <c r="KZL1667" s="35"/>
      <c r="KZM1667" s="34"/>
      <c r="KZT1667" s="35"/>
      <c r="KZU1667" s="34"/>
      <c r="LAB1667" s="35"/>
      <c r="LAC1667" s="34"/>
      <c r="LAJ1667" s="35"/>
      <c r="LAK1667" s="34"/>
      <c r="LAR1667" s="35"/>
      <c r="LAS1667" s="34"/>
      <c r="LAZ1667" s="35"/>
      <c r="LBA1667" s="34"/>
      <c r="LBH1667" s="35"/>
      <c r="LBI1667" s="34"/>
      <c r="LBP1667" s="35"/>
      <c r="LBQ1667" s="34"/>
      <c r="LBX1667" s="35"/>
      <c r="LBY1667" s="34"/>
      <c r="LCF1667" s="35"/>
      <c r="LCG1667" s="34"/>
      <c r="LCN1667" s="35"/>
      <c r="LCO1667" s="34"/>
      <c r="LCV1667" s="35"/>
      <c r="LCW1667" s="34"/>
      <c r="LDD1667" s="35"/>
      <c r="LDE1667" s="34"/>
      <c r="LDL1667" s="35"/>
      <c r="LDM1667" s="34"/>
      <c r="LDT1667" s="35"/>
      <c r="LDU1667" s="34"/>
      <c r="LEB1667" s="35"/>
      <c r="LEC1667" s="34"/>
      <c r="LEJ1667" s="35"/>
      <c r="LEK1667" s="34"/>
      <c r="LER1667" s="35"/>
      <c r="LES1667" s="34"/>
      <c r="LEZ1667" s="35"/>
      <c r="LFA1667" s="34"/>
      <c r="LFH1667" s="35"/>
      <c r="LFI1667" s="34"/>
      <c r="LFP1667" s="35"/>
      <c r="LFQ1667" s="34"/>
      <c r="LFX1667" s="35"/>
      <c r="LFY1667" s="34"/>
      <c r="LGF1667" s="35"/>
      <c r="LGG1667" s="34"/>
      <c r="LGN1667" s="35"/>
      <c r="LGO1667" s="34"/>
      <c r="LGV1667" s="35"/>
      <c r="LGW1667" s="34"/>
      <c r="LHD1667" s="35"/>
      <c r="LHE1667" s="34"/>
      <c r="LHL1667" s="35"/>
      <c r="LHM1667" s="34"/>
      <c r="LHT1667" s="35"/>
      <c r="LHU1667" s="34"/>
      <c r="LIB1667" s="35"/>
      <c r="LIC1667" s="34"/>
      <c r="LIJ1667" s="35"/>
      <c r="LIK1667" s="34"/>
      <c r="LIR1667" s="35"/>
      <c r="LIS1667" s="34"/>
      <c r="LIZ1667" s="35"/>
      <c r="LJA1667" s="34"/>
      <c r="LJH1667" s="35"/>
      <c r="LJI1667" s="34"/>
      <c r="LJP1667" s="35"/>
      <c r="LJQ1667" s="34"/>
      <c r="LJX1667" s="35"/>
      <c r="LJY1667" s="34"/>
      <c r="LKF1667" s="35"/>
      <c r="LKG1667" s="34"/>
      <c r="LKN1667" s="35"/>
      <c r="LKO1667" s="34"/>
      <c r="LKV1667" s="35"/>
      <c r="LKW1667" s="34"/>
      <c r="LLD1667" s="35"/>
      <c r="LLE1667" s="34"/>
      <c r="LLL1667" s="35"/>
      <c r="LLM1667" s="34"/>
      <c r="LLT1667" s="35"/>
      <c r="LLU1667" s="34"/>
      <c r="LMB1667" s="35"/>
      <c r="LMC1667" s="34"/>
      <c r="LMJ1667" s="35"/>
      <c r="LMK1667" s="34"/>
      <c r="LMR1667" s="35"/>
      <c r="LMS1667" s="34"/>
      <c r="LMZ1667" s="35"/>
      <c r="LNA1667" s="34"/>
      <c r="LNH1667" s="35"/>
      <c r="LNI1667" s="34"/>
      <c r="LNP1667" s="35"/>
      <c r="LNQ1667" s="34"/>
      <c r="LNX1667" s="35"/>
      <c r="LNY1667" s="34"/>
      <c r="LOF1667" s="35"/>
      <c r="LOG1667" s="34"/>
      <c r="LON1667" s="35"/>
      <c r="LOO1667" s="34"/>
      <c r="LOV1667" s="35"/>
      <c r="LOW1667" s="34"/>
      <c r="LPD1667" s="35"/>
      <c r="LPE1667" s="34"/>
      <c r="LPL1667" s="35"/>
      <c r="LPM1667" s="34"/>
      <c r="LPT1667" s="35"/>
      <c r="LPU1667" s="34"/>
      <c r="LQB1667" s="35"/>
      <c r="LQC1667" s="34"/>
      <c r="LQJ1667" s="35"/>
      <c r="LQK1667" s="34"/>
      <c r="LQR1667" s="35"/>
      <c r="LQS1667" s="34"/>
      <c r="LQZ1667" s="35"/>
      <c r="LRA1667" s="34"/>
      <c r="LRH1667" s="35"/>
      <c r="LRI1667" s="34"/>
      <c r="LRP1667" s="35"/>
      <c r="LRQ1667" s="34"/>
      <c r="LRX1667" s="35"/>
      <c r="LRY1667" s="34"/>
      <c r="LSF1667" s="35"/>
      <c r="LSG1667" s="34"/>
      <c r="LSN1667" s="35"/>
      <c r="LSO1667" s="34"/>
      <c r="LSV1667" s="35"/>
      <c r="LSW1667" s="34"/>
      <c r="LTD1667" s="35"/>
      <c r="LTE1667" s="34"/>
      <c r="LTL1667" s="35"/>
      <c r="LTM1667" s="34"/>
      <c r="LTT1667" s="35"/>
      <c r="LTU1667" s="34"/>
      <c r="LUB1667" s="35"/>
      <c r="LUC1667" s="34"/>
      <c r="LUJ1667" s="35"/>
      <c r="LUK1667" s="34"/>
      <c r="LUR1667" s="35"/>
      <c r="LUS1667" s="34"/>
      <c r="LUZ1667" s="35"/>
      <c r="LVA1667" s="34"/>
      <c r="LVH1667" s="35"/>
      <c r="LVI1667" s="34"/>
      <c r="LVP1667" s="35"/>
      <c r="LVQ1667" s="34"/>
      <c r="LVX1667" s="35"/>
      <c r="LVY1667" s="34"/>
      <c r="LWF1667" s="35"/>
      <c r="LWG1667" s="34"/>
      <c r="LWN1667" s="35"/>
      <c r="LWO1667" s="34"/>
      <c r="LWV1667" s="35"/>
      <c r="LWW1667" s="34"/>
      <c r="LXD1667" s="35"/>
      <c r="LXE1667" s="34"/>
      <c r="LXL1667" s="35"/>
      <c r="LXM1667" s="34"/>
      <c r="LXT1667" s="35"/>
      <c r="LXU1667" s="34"/>
      <c r="LYB1667" s="35"/>
      <c r="LYC1667" s="34"/>
      <c r="LYJ1667" s="35"/>
      <c r="LYK1667" s="34"/>
      <c r="LYR1667" s="35"/>
      <c r="LYS1667" s="34"/>
      <c r="LYZ1667" s="35"/>
      <c r="LZA1667" s="34"/>
      <c r="LZH1667" s="35"/>
      <c r="LZI1667" s="34"/>
      <c r="LZP1667" s="35"/>
      <c r="LZQ1667" s="34"/>
      <c r="LZX1667" s="35"/>
      <c r="LZY1667" s="34"/>
      <c r="MAF1667" s="35"/>
      <c r="MAG1667" s="34"/>
      <c r="MAN1667" s="35"/>
      <c r="MAO1667" s="34"/>
      <c r="MAV1667" s="35"/>
      <c r="MAW1667" s="34"/>
      <c r="MBD1667" s="35"/>
      <c r="MBE1667" s="34"/>
      <c r="MBL1667" s="35"/>
      <c r="MBM1667" s="34"/>
      <c r="MBT1667" s="35"/>
      <c r="MBU1667" s="34"/>
      <c r="MCB1667" s="35"/>
      <c r="MCC1667" s="34"/>
      <c r="MCJ1667" s="35"/>
      <c r="MCK1667" s="34"/>
      <c r="MCR1667" s="35"/>
      <c r="MCS1667" s="34"/>
      <c r="MCZ1667" s="35"/>
      <c r="MDA1667" s="34"/>
      <c r="MDH1667" s="35"/>
      <c r="MDI1667" s="34"/>
      <c r="MDP1667" s="35"/>
      <c r="MDQ1667" s="34"/>
      <c r="MDX1667" s="35"/>
      <c r="MDY1667" s="34"/>
      <c r="MEF1667" s="35"/>
      <c r="MEG1667" s="34"/>
      <c r="MEN1667" s="35"/>
      <c r="MEO1667" s="34"/>
      <c r="MEV1667" s="35"/>
      <c r="MEW1667" s="34"/>
      <c r="MFD1667" s="35"/>
      <c r="MFE1667" s="34"/>
      <c r="MFL1667" s="35"/>
      <c r="MFM1667" s="34"/>
      <c r="MFT1667" s="35"/>
      <c r="MFU1667" s="34"/>
      <c r="MGB1667" s="35"/>
      <c r="MGC1667" s="34"/>
      <c r="MGJ1667" s="35"/>
      <c r="MGK1667" s="34"/>
      <c r="MGR1667" s="35"/>
      <c r="MGS1667" s="34"/>
      <c r="MGZ1667" s="35"/>
      <c r="MHA1667" s="34"/>
      <c r="MHH1667" s="35"/>
      <c r="MHI1667" s="34"/>
      <c r="MHP1667" s="35"/>
      <c r="MHQ1667" s="34"/>
      <c r="MHX1667" s="35"/>
      <c r="MHY1667" s="34"/>
      <c r="MIF1667" s="35"/>
      <c r="MIG1667" s="34"/>
      <c r="MIN1667" s="35"/>
      <c r="MIO1667" s="34"/>
      <c r="MIV1667" s="35"/>
      <c r="MIW1667" s="34"/>
      <c r="MJD1667" s="35"/>
      <c r="MJE1667" s="34"/>
      <c r="MJL1667" s="35"/>
      <c r="MJM1667" s="34"/>
      <c r="MJT1667" s="35"/>
      <c r="MJU1667" s="34"/>
      <c r="MKB1667" s="35"/>
      <c r="MKC1667" s="34"/>
      <c r="MKJ1667" s="35"/>
      <c r="MKK1667" s="34"/>
      <c r="MKR1667" s="35"/>
      <c r="MKS1667" s="34"/>
      <c r="MKZ1667" s="35"/>
      <c r="MLA1667" s="34"/>
      <c r="MLH1667" s="35"/>
      <c r="MLI1667" s="34"/>
      <c r="MLP1667" s="35"/>
      <c r="MLQ1667" s="34"/>
      <c r="MLX1667" s="35"/>
      <c r="MLY1667" s="34"/>
      <c r="MMF1667" s="35"/>
      <c r="MMG1667" s="34"/>
      <c r="MMN1667" s="35"/>
      <c r="MMO1667" s="34"/>
      <c r="MMV1667" s="35"/>
      <c r="MMW1667" s="34"/>
      <c r="MND1667" s="35"/>
      <c r="MNE1667" s="34"/>
      <c r="MNL1667" s="35"/>
      <c r="MNM1667" s="34"/>
      <c r="MNT1667" s="35"/>
      <c r="MNU1667" s="34"/>
      <c r="MOB1667" s="35"/>
      <c r="MOC1667" s="34"/>
      <c r="MOJ1667" s="35"/>
      <c r="MOK1667" s="34"/>
      <c r="MOR1667" s="35"/>
      <c r="MOS1667" s="34"/>
      <c r="MOZ1667" s="35"/>
      <c r="MPA1667" s="34"/>
      <c r="MPH1667" s="35"/>
      <c r="MPI1667" s="34"/>
      <c r="MPP1667" s="35"/>
      <c r="MPQ1667" s="34"/>
      <c r="MPX1667" s="35"/>
      <c r="MPY1667" s="34"/>
      <c r="MQF1667" s="35"/>
      <c r="MQG1667" s="34"/>
      <c r="MQN1667" s="35"/>
      <c r="MQO1667" s="34"/>
      <c r="MQV1667" s="35"/>
      <c r="MQW1667" s="34"/>
      <c r="MRD1667" s="35"/>
      <c r="MRE1667" s="34"/>
      <c r="MRL1667" s="35"/>
      <c r="MRM1667" s="34"/>
      <c r="MRT1667" s="35"/>
      <c r="MRU1667" s="34"/>
      <c r="MSB1667" s="35"/>
      <c r="MSC1667" s="34"/>
      <c r="MSJ1667" s="35"/>
      <c r="MSK1667" s="34"/>
      <c r="MSR1667" s="35"/>
      <c r="MSS1667" s="34"/>
      <c r="MSZ1667" s="35"/>
      <c r="MTA1667" s="34"/>
      <c r="MTH1667" s="35"/>
      <c r="MTI1667" s="34"/>
      <c r="MTP1667" s="35"/>
      <c r="MTQ1667" s="34"/>
      <c r="MTX1667" s="35"/>
      <c r="MTY1667" s="34"/>
      <c r="MUF1667" s="35"/>
      <c r="MUG1667" s="34"/>
      <c r="MUN1667" s="35"/>
      <c r="MUO1667" s="34"/>
      <c r="MUV1667" s="35"/>
      <c r="MUW1667" s="34"/>
      <c r="MVD1667" s="35"/>
      <c r="MVE1667" s="34"/>
      <c r="MVL1667" s="35"/>
      <c r="MVM1667" s="34"/>
      <c r="MVT1667" s="35"/>
      <c r="MVU1667" s="34"/>
      <c r="MWB1667" s="35"/>
      <c r="MWC1667" s="34"/>
      <c r="MWJ1667" s="35"/>
      <c r="MWK1667" s="34"/>
      <c r="MWR1667" s="35"/>
      <c r="MWS1667" s="34"/>
      <c r="MWZ1667" s="35"/>
      <c r="MXA1667" s="34"/>
      <c r="MXH1667" s="35"/>
      <c r="MXI1667" s="34"/>
      <c r="MXP1667" s="35"/>
      <c r="MXQ1667" s="34"/>
      <c r="MXX1667" s="35"/>
      <c r="MXY1667" s="34"/>
      <c r="MYF1667" s="35"/>
      <c r="MYG1667" s="34"/>
      <c r="MYN1667" s="35"/>
      <c r="MYO1667" s="34"/>
      <c r="MYV1667" s="35"/>
      <c r="MYW1667" s="34"/>
      <c r="MZD1667" s="35"/>
      <c r="MZE1667" s="34"/>
      <c r="MZL1667" s="35"/>
      <c r="MZM1667" s="34"/>
      <c r="MZT1667" s="35"/>
      <c r="MZU1667" s="34"/>
      <c r="NAB1667" s="35"/>
      <c r="NAC1667" s="34"/>
      <c r="NAJ1667" s="35"/>
      <c r="NAK1667" s="34"/>
      <c r="NAR1667" s="35"/>
      <c r="NAS1667" s="34"/>
      <c r="NAZ1667" s="35"/>
      <c r="NBA1667" s="34"/>
      <c r="NBH1667" s="35"/>
      <c r="NBI1667" s="34"/>
      <c r="NBP1667" s="35"/>
      <c r="NBQ1667" s="34"/>
      <c r="NBX1667" s="35"/>
      <c r="NBY1667" s="34"/>
      <c r="NCF1667" s="35"/>
      <c r="NCG1667" s="34"/>
      <c r="NCN1667" s="35"/>
      <c r="NCO1667" s="34"/>
      <c r="NCV1667" s="35"/>
      <c r="NCW1667" s="34"/>
      <c r="NDD1667" s="35"/>
      <c r="NDE1667" s="34"/>
      <c r="NDL1667" s="35"/>
      <c r="NDM1667" s="34"/>
      <c r="NDT1667" s="35"/>
      <c r="NDU1667" s="34"/>
      <c r="NEB1667" s="35"/>
      <c r="NEC1667" s="34"/>
      <c r="NEJ1667" s="35"/>
      <c r="NEK1667" s="34"/>
      <c r="NER1667" s="35"/>
      <c r="NES1667" s="34"/>
      <c r="NEZ1667" s="35"/>
      <c r="NFA1667" s="34"/>
      <c r="NFH1667" s="35"/>
      <c r="NFI1667" s="34"/>
      <c r="NFP1667" s="35"/>
      <c r="NFQ1667" s="34"/>
      <c r="NFX1667" s="35"/>
      <c r="NFY1667" s="34"/>
      <c r="NGF1667" s="35"/>
      <c r="NGG1667" s="34"/>
      <c r="NGN1667" s="35"/>
      <c r="NGO1667" s="34"/>
      <c r="NGV1667" s="35"/>
      <c r="NGW1667" s="34"/>
      <c r="NHD1667" s="35"/>
      <c r="NHE1667" s="34"/>
      <c r="NHL1667" s="35"/>
      <c r="NHM1667" s="34"/>
      <c r="NHT1667" s="35"/>
      <c r="NHU1667" s="34"/>
      <c r="NIB1667" s="35"/>
      <c r="NIC1667" s="34"/>
      <c r="NIJ1667" s="35"/>
      <c r="NIK1667" s="34"/>
      <c r="NIR1667" s="35"/>
      <c r="NIS1667" s="34"/>
      <c r="NIZ1667" s="35"/>
      <c r="NJA1667" s="34"/>
      <c r="NJH1667" s="35"/>
      <c r="NJI1667" s="34"/>
      <c r="NJP1667" s="35"/>
      <c r="NJQ1667" s="34"/>
      <c r="NJX1667" s="35"/>
      <c r="NJY1667" s="34"/>
      <c r="NKF1667" s="35"/>
      <c r="NKG1667" s="34"/>
      <c r="NKN1667" s="35"/>
      <c r="NKO1667" s="34"/>
      <c r="NKV1667" s="35"/>
      <c r="NKW1667" s="34"/>
      <c r="NLD1667" s="35"/>
      <c r="NLE1667" s="34"/>
      <c r="NLL1667" s="35"/>
      <c r="NLM1667" s="34"/>
      <c r="NLT1667" s="35"/>
      <c r="NLU1667" s="34"/>
      <c r="NMB1667" s="35"/>
      <c r="NMC1667" s="34"/>
      <c r="NMJ1667" s="35"/>
      <c r="NMK1667" s="34"/>
      <c r="NMR1667" s="35"/>
      <c r="NMS1667" s="34"/>
      <c r="NMZ1667" s="35"/>
      <c r="NNA1667" s="34"/>
      <c r="NNH1667" s="35"/>
      <c r="NNI1667" s="34"/>
      <c r="NNP1667" s="35"/>
      <c r="NNQ1667" s="34"/>
      <c r="NNX1667" s="35"/>
      <c r="NNY1667" s="34"/>
      <c r="NOF1667" s="35"/>
      <c r="NOG1667" s="34"/>
      <c r="NON1667" s="35"/>
      <c r="NOO1667" s="34"/>
      <c r="NOV1667" s="35"/>
      <c r="NOW1667" s="34"/>
      <c r="NPD1667" s="35"/>
      <c r="NPE1667" s="34"/>
      <c r="NPL1667" s="35"/>
      <c r="NPM1667" s="34"/>
      <c r="NPT1667" s="35"/>
      <c r="NPU1667" s="34"/>
      <c r="NQB1667" s="35"/>
      <c r="NQC1667" s="34"/>
      <c r="NQJ1667" s="35"/>
      <c r="NQK1667" s="34"/>
      <c r="NQR1667" s="35"/>
      <c r="NQS1667" s="34"/>
      <c r="NQZ1667" s="35"/>
      <c r="NRA1667" s="34"/>
      <c r="NRH1667" s="35"/>
      <c r="NRI1667" s="34"/>
      <c r="NRP1667" s="35"/>
      <c r="NRQ1667" s="34"/>
      <c r="NRX1667" s="35"/>
      <c r="NRY1667" s="34"/>
      <c r="NSF1667" s="35"/>
      <c r="NSG1667" s="34"/>
      <c r="NSN1667" s="35"/>
      <c r="NSO1667" s="34"/>
      <c r="NSV1667" s="35"/>
      <c r="NSW1667" s="34"/>
      <c r="NTD1667" s="35"/>
      <c r="NTE1667" s="34"/>
      <c r="NTL1667" s="35"/>
      <c r="NTM1667" s="34"/>
      <c r="NTT1667" s="35"/>
      <c r="NTU1667" s="34"/>
      <c r="NUB1667" s="35"/>
      <c r="NUC1667" s="34"/>
      <c r="NUJ1667" s="35"/>
      <c r="NUK1667" s="34"/>
      <c r="NUR1667" s="35"/>
      <c r="NUS1667" s="34"/>
      <c r="NUZ1667" s="35"/>
      <c r="NVA1667" s="34"/>
      <c r="NVH1667" s="35"/>
      <c r="NVI1667" s="34"/>
      <c r="NVP1667" s="35"/>
      <c r="NVQ1667" s="34"/>
      <c r="NVX1667" s="35"/>
      <c r="NVY1667" s="34"/>
      <c r="NWF1667" s="35"/>
      <c r="NWG1667" s="34"/>
      <c r="NWN1667" s="35"/>
      <c r="NWO1667" s="34"/>
      <c r="NWV1667" s="35"/>
      <c r="NWW1667" s="34"/>
      <c r="NXD1667" s="35"/>
      <c r="NXE1667" s="34"/>
      <c r="NXL1667" s="35"/>
      <c r="NXM1667" s="34"/>
      <c r="NXT1667" s="35"/>
      <c r="NXU1667" s="34"/>
      <c r="NYB1667" s="35"/>
      <c r="NYC1667" s="34"/>
      <c r="NYJ1667" s="35"/>
      <c r="NYK1667" s="34"/>
      <c r="NYR1667" s="35"/>
      <c r="NYS1667" s="34"/>
      <c r="NYZ1667" s="35"/>
      <c r="NZA1667" s="34"/>
      <c r="NZH1667" s="35"/>
      <c r="NZI1667" s="34"/>
      <c r="NZP1667" s="35"/>
      <c r="NZQ1667" s="34"/>
      <c r="NZX1667" s="35"/>
      <c r="NZY1667" s="34"/>
      <c r="OAF1667" s="35"/>
      <c r="OAG1667" s="34"/>
      <c r="OAN1667" s="35"/>
      <c r="OAO1667" s="34"/>
      <c r="OAV1667" s="35"/>
      <c r="OAW1667" s="34"/>
      <c r="OBD1667" s="35"/>
      <c r="OBE1667" s="34"/>
      <c r="OBL1667" s="35"/>
      <c r="OBM1667" s="34"/>
      <c r="OBT1667" s="35"/>
      <c r="OBU1667" s="34"/>
      <c r="OCB1667" s="35"/>
      <c r="OCC1667" s="34"/>
      <c r="OCJ1667" s="35"/>
      <c r="OCK1667" s="34"/>
      <c r="OCR1667" s="35"/>
      <c r="OCS1667" s="34"/>
      <c r="OCZ1667" s="35"/>
      <c r="ODA1667" s="34"/>
      <c r="ODH1667" s="35"/>
      <c r="ODI1667" s="34"/>
      <c r="ODP1667" s="35"/>
      <c r="ODQ1667" s="34"/>
      <c r="ODX1667" s="35"/>
      <c r="ODY1667" s="34"/>
      <c r="OEF1667" s="35"/>
      <c r="OEG1667" s="34"/>
      <c r="OEN1667" s="35"/>
      <c r="OEO1667" s="34"/>
      <c r="OEV1667" s="35"/>
      <c r="OEW1667" s="34"/>
      <c r="OFD1667" s="35"/>
      <c r="OFE1667" s="34"/>
      <c r="OFL1667" s="35"/>
      <c r="OFM1667" s="34"/>
      <c r="OFT1667" s="35"/>
      <c r="OFU1667" s="34"/>
      <c r="OGB1667" s="35"/>
      <c r="OGC1667" s="34"/>
      <c r="OGJ1667" s="35"/>
      <c r="OGK1667" s="34"/>
      <c r="OGR1667" s="35"/>
      <c r="OGS1667" s="34"/>
      <c r="OGZ1667" s="35"/>
      <c r="OHA1667" s="34"/>
      <c r="OHH1667" s="35"/>
      <c r="OHI1667" s="34"/>
      <c r="OHP1667" s="35"/>
      <c r="OHQ1667" s="34"/>
      <c r="OHX1667" s="35"/>
      <c r="OHY1667" s="34"/>
      <c r="OIF1667" s="35"/>
      <c r="OIG1667" s="34"/>
      <c r="OIN1667" s="35"/>
      <c r="OIO1667" s="34"/>
      <c r="OIV1667" s="35"/>
      <c r="OIW1667" s="34"/>
      <c r="OJD1667" s="35"/>
      <c r="OJE1667" s="34"/>
      <c r="OJL1667" s="35"/>
      <c r="OJM1667" s="34"/>
      <c r="OJT1667" s="35"/>
      <c r="OJU1667" s="34"/>
      <c r="OKB1667" s="35"/>
      <c r="OKC1667" s="34"/>
      <c r="OKJ1667" s="35"/>
      <c r="OKK1667" s="34"/>
      <c r="OKR1667" s="35"/>
      <c r="OKS1667" s="34"/>
      <c r="OKZ1667" s="35"/>
      <c r="OLA1667" s="34"/>
      <c r="OLH1667" s="35"/>
      <c r="OLI1667" s="34"/>
      <c r="OLP1667" s="35"/>
      <c r="OLQ1667" s="34"/>
      <c r="OLX1667" s="35"/>
      <c r="OLY1667" s="34"/>
      <c r="OMF1667" s="35"/>
      <c r="OMG1667" s="34"/>
      <c r="OMN1667" s="35"/>
      <c r="OMO1667" s="34"/>
      <c r="OMV1667" s="35"/>
      <c r="OMW1667" s="34"/>
      <c r="OND1667" s="35"/>
      <c r="ONE1667" s="34"/>
      <c r="ONL1667" s="35"/>
      <c r="ONM1667" s="34"/>
      <c r="ONT1667" s="35"/>
      <c r="ONU1667" s="34"/>
      <c r="OOB1667" s="35"/>
      <c r="OOC1667" s="34"/>
      <c r="OOJ1667" s="35"/>
      <c r="OOK1667" s="34"/>
      <c r="OOR1667" s="35"/>
      <c r="OOS1667" s="34"/>
      <c r="OOZ1667" s="35"/>
      <c r="OPA1667" s="34"/>
      <c r="OPH1667" s="35"/>
      <c r="OPI1667" s="34"/>
      <c r="OPP1667" s="35"/>
      <c r="OPQ1667" s="34"/>
      <c r="OPX1667" s="35"/>
      <c r="OPY1667" s="34"/>
      <c r="OQF1667" s="35"/>
      <c r="OQG1667" s="34"/>
      <c r="OQN1667" s="35"/>
      <c r="OQO1667" s="34"/>
      <c r="OQV1667" s="35"/>
      <c r="OQW1667" s="34"/>
      <c r="ORD1667" s="35"/>
      <c r="ORE1667" s="34"/>
      <c r="ORL1667" s="35"/>
      <c r="ORM1667" s="34"/>
      <c r="ORT1667" s="35"/>
      <c r="ORU1667" s="34"/>
      <c r="OSB1667" s="35"/>
      <c r="OSC1667" s="34"/>
      <c r="OSJ1667" s="35"/>
      <c r="OSK1667" s="34"/>
      <c r="OSR1667" s="35"/>
      <c r="OSS1667" s="34"/>
      <c r="OSZ1667" s="35"/>
      <c r="OTA1667" s="34"/>
      <c r="OTH1667" s="35"/>
      <c r="OTI1667" s="34"/>
      <c r="OTP1667" s="35"/>
      <c r="OTQ1667" s="34"/>
      <c r="OTX1667" s="35"/>
      <c r="OTY1667" s="34"/>
      <c r="OUF1667" s="35"/>
      <c r="OUG1667" s="34"/>
      <c r="OUN1667" s="35"/>
      <c r="OUO1667" s="34"/>
      <c r="OUV1667" s="35"/>
      <c r="OUW1667" s="34"/>
      <c r="OVD1667" s="35"/>
      <c r="OVE1667" s="34"/>
      <c r="OVL1667" s="35"/>
      <c r="OVM1667" s="34"/>
      <c r="OVT1667" s="35"/>
      <c r="OVU1667" s="34"/>
      <c r="OWB1667" s="35"/>
      <c r="OWC1667" s="34"/>
      <c r="OWJ1667" s="35"/>
      <c r="OWK1667" s="34"/>
      <c r="OWR1667" s="35"/>
      <c r="OWS1667" s="34"/>
      <c r="OWZ1667" s="35"/>
      <c r="OXA1667" s="34"/>
      <c r="OXH1667" s="35"/>
      <c r="OXI1667" s="34"/>
      <c r="OXP1667" s="35"/>
      <c r="OXQ1667" s="34"/>
      <c r="OXX1667" s="35"/>
      <c r="OXY1667" s="34"/>
      <c r="OYF1667" s="35"/>
      <c r="OYG1667" s="34"/>
      <c r="OYN1667" s="35"/>
      <c r="OYO1667" s="34"/>
      <c r="OYV1667" s="35"/>
      <c r="OYW1667" s="34"/>
      <c r="OZD1667" s="35"/>
      <c r="OZE1667" s="34"/>
      <c r="OZL1667" s="35"/>
      <c r="OZM1667" s="34"/>
      <c r="OZT1667" s="35"/>
      <c r="OZU1667" s="34"/>
      <c r="PAB1667" s="35"/>
      <c r="PAC1667" s="34"/>
      <c r="PAJ1667" s="35"/>
      <c r="PAK1667" s="34"/>
      <c r="PAR1667" s="35"/>
      <c r="PAS1667" s="34"/>
      <c r="PAZ1667" s="35"/>
      <c r="PBA1667" s="34"/>
      <c r="PBH1667" s="35"/>
      <c r="PBI1667" s="34"/>
      <c r="PBP1667" s="35"/>
      <c r="PBQ1667" s="34"/>
      <c r="PBX1667" s="35"/>
      <c r="PBY1667" s="34"/>
      <c r="PCF1667" s="35"/>
      <c r="PCG1667" s="34"/>
      <c r="PCN1667" s="35"/>
      <c r="PCO1667" s="34"/>
      <c r="PCV1667" s="35"/>
      <c r="PCW1667" s="34"/>
      <c r="PDD1667" s="35"/>
      <c r="PDE1667" s="34"/>
      <c r="PDL1667" s="35"/>
      <c r="PDM1667" s="34"/>
      <c r="PDT1667" s="35"/>
      <c r="PDU1667" s="34"/>
      <c r="PEB1667" s="35"/>
      <c r="PEC1667" s="34"/>
      <c r="PEJ1667" s="35"/>
      <c r="PEK1667" s="34"/>
      <c r="PER1667" s="35"/>
      <c r="PES1667" s="34"/>
      <c r="PEZ1667" s="35"/>
      <c r="PFA1667" s="34"/>
      <c r="PFH1667" s="35"/>
      <c r="PFI1667" s="34"/>
      <c r="PFP1667" s="35"/>
      <c r="PFQ1667" s="34"/>
      <c r="PFX1667" s="35"/>
      <c r="PFY1667" s="34"/>
      <c r="PGF1667" s="35"/>
      <c r="PGG1667" s="34"/>
      <c r="PGN1667" s="35"/>
      <c r="PGO1667" s="34"/>
      <c r="PGV1667" s="35"/>
      <c r="PGW1667" s="34"/>
      <c r="PHD1667" s="35"/>
      <c r="PHE1667" s="34"/>
      <c r="PHL1667" s="35"/>
      <c r="PHM1667" s="34"/>
      <c r="PHT1667" s="35"/>
      <c r="PHU1667" s="34"/>
      <c r="PIB1667" s="35"/>
      <c r="PIC1667" s="34"/>
      <c r="PIJ1667" s="35"/>
      <c r="PIK1667" s="34"/>
      <c r="PIR1667" s="35"/>
      <c r="PIS1667" s="34"/>
      <c r="PIZ1667" s="35"/>
      <c r="PJA1667" s="34"/>
      <c r="PJH1667" s="35"/>
      <c r="PJI1667" s="34"/>
      <c r="PJP1667" s="35"/>
      <c r="PJQ1667" s="34"/>
      <c r="PJX1667" s="35"/>
      <c r="PJY1667" s="34"/>
      <c r="PKF1667" s="35"/>
      <c r="PKG1667" s="34"/>
      <c r="PKN1667" s="35"/>
      <c r="PKO1667" s="34"/>
      <c r="PKV1667" s="35"/>
      <c r="PKW1667" s="34"/>
      <c r="PLD1667" s="35"/>
      <c r="PLE1667" s="34"/>
      <c r="PLL1667" s="35"/>
      <c r="PLM1667" s="34"/>
      <c r="PLT1667" s="35"/>
      <c r="PLU1667" s="34"/>
      <c r="PMB1667" s="35"/>
      <c r="PMC1667" s="34"/>
      <c r="PMJ1667" s="35"/>
      <c r="PMK1667" s="34"/>
      <c r="PMR1667" s="35"/>
      <c r="PMS1667" s="34"/>
      <c r="PMZ1667" s="35"/>
      <c r="PNA1667" s="34"/>
      <c r="PNH1667" s="35"/>
      <c r="PNI1667" s="34"/>
      <c r="PNP1667" s="35"/>
      <c r="PNQ1667" s="34"/>
      <c r="PNX1667" s="35"/>
      <c r="PNY1667" s="34"/>
      <c r="POF1667" s="35"/>
      <c r="POG1667" s="34"/>
      <c r="PON1667" s="35"/>
      <c r="POO1667" s="34"/>
      <c r="POV1667" s="35"/>
      <c r="POW1667" s="34"/>
      <c r="PPD1667" s="35"/>
      <c r="PPE1667" s="34"/>
      <c r="PPL1667" s="35"/>
      <c r="PPM1667" s="34"/>
      <c r="PPT1667" s="35"/>
      <c r="PPU1667" s="34"/>
      <c r="PQB1667" s="35"/>
      <c r="PQC1667" s="34"/>
      <c r="PQJ1667" s="35"/>
      <c r="PQK1667" s="34"/>
      <c r="PQR1667" s="35"/>
      <c r="PQS1667" s="34"/>
      <c r="PQZ1667" s="35"/>
      <c r="PRA1667" s="34"/>
      <c r="PRH1667" s="35"/>
      <c r="PRI1667" s="34"/>
      <c r="PRP1667" s="35"/>
      <c r="PRQ1667" s="34"/>
      <c r="PRX1667" s="35"/>
      <c r="PRY1667" s="34"/>
      <c r="PSF1667" s="35"/>
      <c r="PSG1667" s="34"/>
      <c r="PSN1667" s="35"/>
      <c r="PSO1667" s="34"/>
      <c r="PSV1667" s="35"/>
      <c r="PSW1667" s="34"/>
      <c r="PTD1667" s="35"/>
      <c r="PTE1667" s="34"/>
      <c r="PTL1667" s="35"/>
      <c r="PTM1667" s="34"/>
      <c r="PTT1667" s="35"/>
      <c r="PTU1667" s="34"/>
      <c r="PUB1667" s="35"/>
      <c r="PUC1667" s="34"/>
      <c r="PUJ1667" s="35"/>
      <c r="PUK1667" s="34"/>
      <c r="PUR1667" s="35"/>
      <c r="PUS1667" s="34"/>
      <c r="PUZ1667" s="35"/>
      <c r="PVA1667" s="34"/>
      <c r="PVH1667" s="35"/>
      <c r="PVI1667" s="34"/>
      <c r="PVP1667" s="35"/>
      <c r="PVQ1667" s="34"/>
      <c r="PVX1667" s="35"/>
      <c r="PVY1667" s="34"/>
      <c r="PWF1667" s="35"/>
      <c r="PWG1667" s="34"/>
      <c r="PWN1667" s="35"/>
      <c r="PWO1667" s="34"/>
      <c r="PWV1667" s="35"/>
      <c r="PWW1667" s="34"/>
      <c r="PXD1667" s="35"/>
      <c r="PXE1667" s="34"/>
      <c r="PXL1667" s="35"/>
      <c r="PXM1667" s="34"/>
      <c r="PXT1667" s="35"/>
      <c r="PXU1667" s="34"/>
      <c r="PYB1667" s="35"/>
      <c r="PYC1667" s="34"/>
      <c r="PYJ1667" s="35"/>
      <c r="PYK1667" s="34"/>
      <c r="PYR1667" s="35"/>
      <c r="PYS1667" s="34"/>
      <c r="PYZ1667" s="35"/>
      <c r="PZA1667" s="34"/>
      <c r="PZH1667" s="35"/>
      <c r="PZI1667" s="34"/>
      <c r="PZP1667" s="35"/>
      <c r="PZQ1667" s="34"/>
      <c r="PZX1667" s="35"/>
      <c r="PZY1667" s="34"/>
      <c r="QAF1667" s="35"/>
      <c r="QAG1667" s="34"/>
      <c r="QAN1667" s="35"/>
      <c r="QAO1667" s="34"/>
      <c r="QAV1667" s="35"/>
      <c r="QAW1667" s="34"/>
      <c r="QBD1667" s="35"/>
      <c r="QBE1667" s="34"/>
      <c r="QBL1667" s="35"/>
      <c r="QBM1667" s="34"/>
      <c r="QBT1667" s="35"/>
      <c r="QBU1667" s="34"/>
      <c r="QCB1667" s="35"/>
      <c r="QCC1667" s="34"/>
      <c r="QCJ1667" s="35"/>
      <c r="QCK1667" s="34"/>
      <c r="QCR1667" s="35"/>
      <c r="QCS1667" s="34"/>
      <c r="QCZ1667" s="35"/>
      <c r="QDA1667" s="34"/>
      <c r="QDH1667" s="35"/>
      <c r="QDI1667" s="34"/>
      <c r="QDP1667" s="35"/>
      <c r="QDQ1667" s="34"/>
      <c r="QDX1667" s="35"/>
      <c r="QDY1667" s="34"/>
      <c r="QEF1667" s="35"/>
      <c r="QEG1667" s="34"/>
      <c r="QEN1667" s="35"/>
      <c r="QEO1667" s="34"/>
      <c r="QEV1667" s="35"/>
      <c r="QEW1667" s="34"/>
      <c r="QFD1667" s="35"/>
      <c r="QFE1667" s="34"/>
      <c r="QFL1667" s="35"/>
      <c r="QFM1667" s="34"/>
      <c r="QFT1667" s="35"/>
      <c r="QFU1667" s="34"/>
      <c r="QGB1667" s="35"/>
      <c r="QGC1667" s="34"/>
      <c r="QGJ1667" s="35"/>
      <c r="QGK1667" s="34"/>
      <c r="QGR1667" s="35"/>
      <c r="QGS1667" s="34"/>
      <c r="QGZ1667" s="35"/>
      <c r="QHA1667" s="34"/>
      <c r="QHH1667" s="35"/>
      <c r="QHI1667" s="34"/>
      <c r="QHP1667" s="35"/>
      <c r="QHQ1667" s="34"/>
      <c r="QHX1667" s="35"/>
      <c r="QHY1667" s="34"/>
      <c r="QIF1667" s="35"/>
      <c r="QIG1667" s="34"/>
      <c r="QIN1667" s="35"/>
      <c r="QIO1667" s="34"/>
      <c r="QIV1667" s="35"/>
      <c r="QIW1667" s="34"/>
      <c r="QJD1667" s="35"/>
      <c r="QJE1667" s="34"/>
      <c r="QJL1667" s="35"/>
      <c r="QJM1667" s="34"/>
      <c r="QJT1667" s="35"/>
      <c r="QJU1667" s="34"/>
      <c r="QKB1667" s="35"/>
      <c r="QKC1667" s="34"/>
      <c r="QKJ1667" s="35"/>
      <c r="QKK1667" s="34"/>
      <c r="QKR1667" s="35"/>
      <c r="QKS1667" s="34"/>
      <c r="QKZ1667" s="35"/>
      <c r="QLA1667" s="34"/>
      <c r="QLH1667" s="35"/>
      <c r="QLI1667" s="34"/>
      <c r="QLP1667" s="35"/>
      <c r="QLQ1667" s="34"/>
      <c r="QLX1667" s="35"/>
      <c r="QLY1667" s="34"/>
      <c r="QMF1667" s="35"/>
      <c r="QMG1667" s="34"/>
      <c r="QMN1667" s="35"/>
      <c r="QMO1667" s="34"/>
      <c r="QMV1667" s="35"/>
      <c r="QMW1667" s="34"/>
      <c r="QND1667" s="35"/>
      <c r="QNE1667" s="34"/>
      <c r="QNL1667" s="35"/>
      <c r="QNM1667" s="34"/>
      <c r="QNT1667" s="35"/>
      <c r="QNU1667" s="34"/>
      <c r="QOB1667" s="35"/>
      <c r="QOC1667" s="34"/>
      <c r="QOJ1667" s="35"/>
      <c r="QOK1667" s="34"/>
      <c r="QOR1667" s="35"/>
      <c r="QOS1667" s="34"/>
      <c r="QOZ1667" s="35"/>
      <c r="QPA1667" s="34"/>
      <c r="QPH1667" s="35"/>
      <c r="QPI1667" s="34"/>
      <c r="QPP1667" s="35"/>
      <c r="QPQ1667" s="34"/>
      <c r="QPX1667" s="35"/>
      <c r="QPY1667" s="34"/>
      <c r="QQF1667" s="35"/>
      <c r="QQG1667" s="34"/>
      <c r="QQN1667" s="35"/>
      <c r="QQO1667" s="34"/>
      <c r="QQV1667" s="35"/>
      <c r="QQW1667" s="34"/>
      <c r="QRD1667" s="35"/>
      <c r="QRE1667" s="34"/>
      <c r="QRL1667" s="35"/>
      <c r="QRM1667" s="34"/>
      <c r="QRT1667" s="35"/>
      <c r="QRU1667" s="34"/>
      <c r="QSB1667" s="35"/>
      <c r="QSC1667" s="34"/>
      <c r="QSJ1667" s="35"/>
      <c r="QSK1667" s="34"/>
      <c r="QSR1667" s="35"/>
      <c r="QSS1667" s="34"/>
      <c r="QSZ1667" s="35"/>
      <c r="QTA1667" s="34"/>
      <c r="QTH1667" s="35"/>
      <c r="QTI1667" s="34"/>
      <c r="QTP1667" s="35"/>
      <c r="QTQ1667" s="34"/>
      <c r="QTX1667" s="35"/>
      <c r="QTY1667" s="34"/>
      <c r="QUF1667" s="35"/>
      <c r="QUG1667" s="34"/>
      <c r="QUN1667" s="35"/>
      <c r="QUO1667" s="34"/>
      <c r="QUV1667" s="35"/>
      <c r="QUW1667" s="34"/>
      <c r="QVD1667" s="35"/>
      <c r="QVE1667" s="34"/>
      <c r="QVL1667" s="35"/>
      <c r="QVM1667" s="34"/>
      <c r="QVT1667" s="35"/>
      <c r="QVU1667" s="34"/>
      <c r="QWB1667" s="35"/>
      <c r="QWC1667" s="34"/>
      <c r="QWJ1667" s="35"/>
      <c r="QWK1667" s="34"/>
      <c r="QWR1667" s="35"/>
      <c r="QWS1667" s="34"/>
      <c r="QWZ1667" s="35"/>
      <c r="QXA1667" s="34"/>
      <c r="QXH1667" s="35"/>
      <c r="QXI1667" s="34"/>
      <c r="QXP1667" s="35"/>
      <c r="QXQ1667" s="34"/>
      <c r="QXX1667" s="35"/>
      <c r="QXY1667" s="34"/>
      <c r="QYF1667" s="35"/>
      <c r="QYG1667" s="34"/>
      <c r="QYN1667" s="35"/>
      <c r="QYO1667" s="34"/>
      <c r="QYV1667" s="35"/>
      <c r="QYW1667" s="34"/>
      <c r="QZD1667" s="35"/>
      <c r="QZE1667" s="34"/>
      <c r="QZL1667" s="35"/>
      <c r="QZM1667" s="34"/>
      <c r="QZT1667" s="35"/>
      <c r="QZU1667" s="34"/>
      <c r="RAB1667" s="35"/>
      <c r="RAC1667" s="34"/>
      <c r="RAJ1667" s="35"/>
      <c r="RAK1667" s="34"/>
      <c r="RAR1667" s="35"/>
      <c r="RAS1667" s="34"/>
      <c r="RAZ1667" s="35"/>
      <c r="RBA1667" s="34"/>
      <c r="RBH1667" s="35"/>
      <c r="RBI1667" s="34"/>
      <c r="RBP1667" s="35"/>
      <c r="RBQ1667" s="34"/>
      <c r="RBX1667" s="35"/>
      <c r="RBY1667" s="34"/>
      <c r="RCF1667" s="35"/>
      <c r="RCG1667" s="34"/>
      <c r="RCN1667" s="35"/>
      <c r="RCO1667" s="34"/>
      <c r="RCV1667" s="35"/>
      <c r="RCW1667" s="34"/>
      <c r="RDD1667" s="35"/>
      <c r="RDE1667" s="34"/>
      <c r="RDL1667" s="35"/>
      <c r="RDM1667" s="34"/>
      <c r="RDT1667" s="35"/>
      <c r="RDU1667" s="34"/>
      <c r="REB1667" s="35"/>
      <c r="REC1667" s="34"/>
      <c r="REJ1667" s="35"/>
      <c r="REK1667" s="34"/>
      <c r="RER1667" s="35"/>
      <c r="RES1667" s="34"/>
      <c r="REZ1667" s="35"/>
      <c r="RFA1667" s="34"/>
      <c r="RFH1667" s="35"/>
      <c r="RFI1667" s="34"/>
      <c r="RFP1667" s="35"/>
      <c r="RFQ1667" s="34"/>
      <c r="RFX1667" s="35"/>
      <c r="RFY1667" s="34"/>
      <c r="RGF1667" s="35"/>
      <c r="RGG1667" s="34"/>
      <c r="RGN1667" s="35"/>
      <c r="RGO1667" s="34"/>
      <c r="RGV1667" s="35"/>
      <c r="RGW1667" s="34"/>
      <c r="RHD1667" s="35"/>
      <c r="RHE1667" s="34"/>
      <c r="RHL1667" s="35"/>
      <c r="RHM1667" s="34"/>
      <c r="RHT1667" s="35"/>
      <c r="RHU1667" s="34"/>
      <c r="RIB1667" s="35"/>
      <c r="RIC1667" s="34"/>
      <c r="RIJ1667" s="35"/>
      <c r="RIK1667" s="34"/>
      <c r="RIR1667" s="35"/>
      <c r="RIS1667" s="34"/>
      <c r="RIZ1667" s="35"/>
      <c r="RJA1667" s="34"/>
      <c r="RJH1667" s="35"/>
      <c r="RJI1667" s="34"/>
      <c r="RJP1667" s="35"/>
      <c r="RJQ1667" s="34"/>
      <c r="RJX1667" s="35"/>
      <c r="RJY1667" s="34"/>
      <c r="RKF1667" s="35"/>
      <c r="RKG1667" s="34"/>
      <c r="RKN1667" s="35"/>
      <c r="RKO1667" s="34"/>
      <c r="RKV1667" s="35"/>
      <c r="RKW1667" s="34"/>
      <c r="RLD1667" s="35"/>
      <c r="RLE1667" s="34"/>
      <c r="RLL1667" s="35"/>
      <c r="RLM1667" s="34"/>
      <c r="RLT1667" s="35"/>
      <c r="RLU1667" s="34"/>
      <c r="RMB1667" s="35"/>
      <c r="RMC1667" s="34"/>
      <c r="RMJ1667" s="35"/>
      <c r="RMK1667" s="34"/>
      <c r="RMR1667" s="35"/>
      <c r="RMS1667" s="34"/>
      <c r="RMZ1667" s="35"/>
      <c r="RNA1667" s="34"/>
      <c r="RNH1667" s="35"/>
      <c r="RNI1667" s="34"/>
      <c r="RNP1667" s="35"/>
      <c r="RNQ1667" s="34"/>
      <c r="RNX1667" s="35"/>
      <c r="RNY1667" s="34"/>
      <c r="ROF1667" s="35"/>
      <c r="ROG1667" s="34"/>
      <c r="RON1667" s="35"/>
      <c r="ROO1667" s="34"/>
      <c r="ROV1667" s="35"/>
      <c r="ROW1667" s="34"/>
      <c r="RPD1667" s="35"/>
      <c r="RPE1667" s="34"/>
      <c r="RPL1667" s="35"/>
      <c r="RPM1667" s="34"/>
      <c r="RPT1667" s="35"/>
      <c r="RPU1667" s="34"/>
      <c r="RQB1667" s="35"/>
      <c r="RQC1667" s="34"/>
      <c r="RQJ1667" s="35"/>
      <c r="RQK1667" s="34"/>
      <c r="RQR1667" s="35"/>
      <c r="RQS1667" s="34"/>
      <c r="RQZ1667" s="35"/>
      <c r="RRA1667" s="34"/>
      <c r="RRH1667" s="35"/>
      <c r="RRI1667" s="34"/>
      <c r="RRP1667" s="35"/>
      <c r="RRQ1667" s="34"/>
      <c r="RRX1667" s="35"/>
      <c r="RRY1667" s="34"/>
      <c r="RSF1667" s="35"/>
      <c r="RSG1667" s="34"/>
      <c r="RSN1667" s="35"/>
      <c r="RSO1667" s="34"/>
      <c r="RSV1667" s="35"/>
      <c r="RSW1667" s="34"/>
      <c r="RTD1667" s="35"/>
      <c r="RTE1667" s="34"/>
      <c r="RTL1667" s="35"/>
      <c r="RTM1667" s="34"/>
      <c r="RTT1667" s="35"/>
      <c r="RTU1667" s="34"/>
      <c r="RUB1667" s="35"/>
      <c r="RUC1667" s="34"/>
      <c r="RUJ1667" s="35"/>
      <c r="RUK1667" s="34"/>
      <c r="RUR1667" s="35"/>
      <c r="RUS1667" s="34"/>
      <c r="RUZ1667" s="35"/>
      <c r="RVA1667" s="34"/>
      <c r="RVH1667" s="35"/>
      <c r="RVI1667" s="34"/>
      <c r="RVP1667" s="35"/>
      <c r="RVQ1667" s="34"/>
      <c r="RVX1667" s="35"/>
      <c r="RVY1667" s="34"/>
      <c r="RWF1667" s="35"/>
      <c r="RWG1667" s="34"/>
      <c r="RWN1667" s="35"/>
      <c r="RWO1667" s="34"/>
      <c r="RWV1667" s="35"/>
      <c r="RWW1667" s="34"/>
      <c r="RXD1667" s="35"/>
      <c r="RXE1667" s="34"/>
      <c r="RXL1667" s="35"/>
      <c r="RXM1667" s="34"/>
      <c r="RXT1667" s="35"/>
      <c r="RXU1667" s="34"/>
      <c r="RYB1667" s="35"/>
      <c r="RYC1667" s="34"/>
      <c r="RYJ1667" s="35"/>
      <c r="RYK1667" s="34"/>
      <c r="RYR1667" s="35"/>
      <c r="RYS1667" s="34"/>
      <c r="RYZ1667" s="35"/>
      <c r="RZA1667" s="34"/>
      <c r="RZH1667" s="35"/>
      <c r="RZI1667" s="34"/>
      <c r="RZP1667" s="35"/>
      <c r="RZQ1667" s="34"/>
      <c r="RZX1667" s="35"/>
      <c r="RZY1667" s="34"/>
      <c r="SAF1667" s="35"/>
      <c r="SAG1667" s="34"/>
      <c r="SAN1667" s="35"/>
      <c r="SAO1667" s="34"/>
      <c r="SAV1667" s="35"/>
      <c r="SAW1667" s="34"/>
      <c r="SBD1667" s="35"/>
      <c r="SBE1667" s="34"/>
      <c r="SBL1667" s="35"/>
      <c r="SBM1667" s="34"/>
      <c r="SBT1667" s="35"/>
      <c r="SBU1667" s="34"/>
      <c r="SCB1667" s="35"/>
      <c r="SCC1667" s="34"/>
      <c r="SCJ1667" s="35"/>
      <c r="SCK1667" s="34"/>
      <c r="SCR1667" s="35"/>
      <c r="SCS1667" s="34"/>
      <c r="SCZ1667" s="35"/>
      <c r="SDA1667" s="34"/>
      <c r="SDH1667" s="35"/>
      <c r="SDI1667" s="34"/>
      <c r="SDP1667" s="35"/>
      <c r="SDQ1667" s="34"/>
      <c r="SDX1667" s="35"/>
      <c r="SDY1667" s="34"/>
      <c r="SEF1667" s="35"/>
      <c r="SEG1667" s="34"/>
      <c r="SEN1667" s="35"/>
      <c r="SEO1667" s="34"/>
      <c r="SEV1667" s="35"/>
      <c r="SEW1667" s="34"/>
      <c r="SFD1667" s="35"/>
      <c r="SFE1667" s="34"/>
      <c r="SFL1667" s="35"/>
      <c r="SFM1667" s="34"/>
      <c r="SFT1667" s="35"/>
      <c r="SFU1667" s="34"/>
      <c r="SGB1667" s="35"/>
      <c r="SGC1667" s="34"/>
      <c r="SGJ1667" s="35"/>
      <c r="SGK1667" s="34"/>
      <c r="SGR1667" s="35"/>
      <c r="SGS1667" s="34"/>
      <c r="SGZ1667" s="35"/>
      <c r="SHA1667" s="34"/>
      <c r="SHH1667" s="35"/>
      <c r="SHI1667" s="34"/>
      <c r="SHP1667" s="35"/>
      <c r="SHQ1667" s="34"/>
      <c r="SHX1667" s="35"/>
      <c r="SHY1667" s="34"/>
      <c r="SIF1667" s="35"/>
      <c r="SIG1667" s="34"/>
      <c r="SIN1667" s="35"/>
      <c r="SIO1667" s="34"/>
      <c r="SIV1667" s="35"/>
      <c r="SIW1667" s="34"/>
      <c r="SJD1667" s="35"/>
      <c r="SJE1667" s="34"/>
      <c r="SJL1667" s="35"/>
      <c r="SJM1667" s="34"/>
      <c r="SJT1667" s="35"/>
      <c r="SJU1667" s="34"/>
      <c r="SKB1667" s="35"/>
      <c r="SKC1667" s="34"/>
      <c r="SKJ1667" s="35"/>
      <c r="SKK1667" s="34"/>
      <c r="SKR1667" s="35"/>
      <c r="SKS1667" s="34"/>
      <c r="SKZ1667" s="35"/>
      <c r="SLA1667" s="34"/>
      <c r="SLH1667" s="35"/>
      <c r="SLI1667" s="34"/>
      <c r="SLP1667" s="35"/>
      <c r="SLQ1667" s="34"/>
      <c r="SLX1667" s="35"/>
      <c r="SLY1667" s="34"/>
      <c r="SMF1667" s="35"/>
      <c r="SMG1667" s="34"/>
      <c r="SMN1667" s="35"/>
      <c r="SMO1667" s="34"/>
      <c r="SMV1667" s="35"/>
      <c r="SMW1667" s="34"/>
      <c r="SND1667" s="35"/>
      <c r="SNE1667" s="34"/>
      <c r="SNL1667" s="35"/>
      <c r="SNM1667" s="34"/>
      <c r="SNT1667" s="35"/>
      <c r="SNU1667" s="34"/>
      <c r="SOB1667" s="35"/>
      <c r="SOC1667" s="34"/>
      <c r="SOJ1667" s="35"/>
      <c r="SOK1667" s="34"/>
      <c r="SOR1667" s="35"/>
      <c r="SOS1667" s="34"/>
      <c r="SOZ1667" s="35"/>
      <c r="SPA1667" s="34"/>
      <c r="SPH1667" s="35"/>
      <c r="SPI1667" s="34"/>
      <c r="SPP1667" s="35"/>
      <c r="SPQ1667" s="34"/>
      <c r="SPX1667" s="35"/>
      <c r="SPY1667" s="34"/>
      <c r="SQF1667" s="35"/>
      <c r="SQG1667" s="34"/>
      <c r="SQN1667" s="35"/>
      <c r="SQO1667" s="34"/>
      <c r="SQV1667" s="35"/>
      <c r="SQW1667" s="34"/>
      <c r="SRD1667" s="35"/>
      <c r="SRE1667" s="34"/>
      <c r="SRL1667" s="35"/>
      <c r="SRM1667" s="34"/>
      <c r="SRT1667" s="35"/>
      <c r="SRU1667" s="34"/>
      <c r="SSB1667" s="35"/>
      <c r="SSC1667" s="34"/>
      <c r="SSJ1667" s="35"/>
      <c r="SSK1667" s="34"/>
      <c r="SSR1667" s="35"/>
      <c r="SSS1667" s="34"/>
      <c r="SSZ1667" s="35"/>
      <c r="STA1667" s="34"/>
      <c r="STH1667" s="35"/>
      <c r="STI1667" s="34"/>
      <c r="STP1667" s="35"/>
      <c r="STQ1667" s="34"/>
      <c r="STX1667" s="35"/>
      <c r="STY1667" s="34"/>
      <c r="SUF1667" s="35"/>
      <c r="SUG1667" s="34"/>
      <c r="SUN1667" s="35"/>
      <c r="SUO1667" s="34"/>
      <c r="SUV1667" s="35"/>
      <c r="SUW1667" s="34"/>
      <c r="SVD1667" s="35"/>
      <c r="SVE1667" s="34"/>
      <c r="SVL1667" s="35"/>
      <c r="SVM1667" s="34"/>
      <c r="SVT1667" s="35"/>
      <c r="SVU1667" s="34"/>
      <c r="SWB1667" s="35"/>
      <c r="SWC1667" s="34"/>
      <c r="SWJ1667" s="35"/>
      <c r="SWK1667" s="34"/>
      <c r="SWR1667" s="35"/>
      <c r="SWS1667" s="34"/>
      <c r="SWZ1667" s="35"/>
      <c r="SXA1667" s="34"/>
      <c r="SXH1667" s="35"/>
      <c r="SXI1667" s="34"/>
      <c r="SXP1667" s="35"/>
      <c r="SXQ1667" s="34"/>
      <c r="SXX1667" s="35"/>
      <c r="SXY1667" s="34"/>
      <c r="SYF1667" s="35"/>
      <c r="SYG1667" s="34"/>
      <c r="SYN1667" s="35"/>
      <c r="SYO1667" s="34"/>
      <c r="SYV1667" s="35"/>
      <c r="SYW1667" s="34"/>
      <c r="SZD1667" s="35"/>
      <c r="SZE1667" s="34"/>
      <c r="SZL1667" s="35"/>
      <c r="SZM1667" s="34"/>
      <c r="SZT1667" s="35"/>
      <c r="SZU1667" s="34"/>
      <c r="TAB1667" s="35"/>
      <c r="TAC1667" s="34"/>
      <c r="TAJ1667" s="35"/>
      <c r="TAK1667" s="34"/>
      <c r="TAR1667" s="35"/>
      <c r="TAS1667" s="34"/>
      <c r="TAZ1667" s="35"/>
      <c r="TBA1667" s="34"/>
      <c r="TBH1667" s="35"/>
      <c r="TBI1667" s="34"/>
      <c r="TBP1667" s="35"/>
      <c r="TBQ1667" s="34"/>
      <c r="TBX1667" s="35"/>
      <c r="TBY1667" s="34"/>
      <c r="TCF1667" s="35"/>
      <c r="TCG1667" s="34"/>
      <c r="TCN1667" s="35"/>
      <c r="TCO1667" s="34"/>
      <c r="TCV1667" s="35"/>
      <c r="TCW1667" s="34"/>
      <c r="TDD1667" s="35"/>
      <c r="TDE1667" s="34"/>
      <c r="TDL1667" s="35"/>
      <c r="TDM1667" s="34"/>
      <c r="TDT1667" s="35"/>
      <c r="TDU1667" s="34"/>
      <c r="TEB1667" s="35"/>
      <c r="TEC1667" s="34"/>
      <c r="TEJ1667" s="35"/>
      <c r="TEK1667" s="34"/>
      <c r="TER1667" s="35"/>
      <c r="TES1667" s="34"/>
      <c r="TEZ1667" s="35"/>
      <c r="TFA1667" s="34"/>
      <c r="TFH1667" s="35"/>
      <c r="TFI1667" s="34"/>
      <c r="TFP1667" s="35"/>
      <c r="TFQ1667" s="34"/>
      <c r="TFX1667" s="35"/>
      <c r="TFY1667" s="34"/>
      <c r="TGF1667" s="35"/>
      <c r="TGG1667" s="34"/>
      <c r="TGN1667" s="35"/>
      <c r="TGO1667" s="34"/>
      <c r="TGV1667" s="35"/>
      <c r="TGW1667" s="34"/>
      <c r="THD1667" s="35"/>
      <c r="THE1667" s="34"/>
      <c r="THL1667" s="35"/>
      <c r="THM1667" s="34"/>
      <c r="THT1667" s="35"/>
      <c r="THU1667" s="34"/>
      <c r="TIB1667" s="35"/>
      <c r="TIC1667" s="34"/>
      <c r="TIJ1667" s="35"/>
      <c r="TIK1667" s="34"/>
      <c r="TIR1667" s="35"/>
      <c r="TIS1667" s="34"/>
      <c r="TIZ1667" s="35"/>
      <c r="TJA1667" s="34"/>
      <c r="TJH1667" s="35"/>
      <c r="TJI1667" s="34"/>
      <c r="TJP1667" s="35"/>
      <c r="TJQ1667" s="34"/>
      <c r="TJX1667" s="35"/>
      <c r="TJY1667" s="34"/>
      <c r="TKF1667" s="35"/>
      <c r="TKG1667" s="34"/>
      <c r="TKN1667" s="35"/>
      <c r="TKO1667" s="34"/>
      <c r="TKV1667" s="35"/>
      <c r="TKW1667" s="34"/>
      <c r="TLD1667" s="35"/>
      <c r="TLE1667" s="34"/>
      <c r="TLL1667" s="35"/>
      <c r="TLM1667" s="34"/>
      <c r="TLT1667" s="35"/>
      <c r="TLU1667" s="34"/>
      <c r="TMB1667" s="35"/>
      <c r="TMC1667" s="34"/>
      <c r="TMJ1667" s="35"/>
      <c r="TMK1667" s="34"/>
      <c r="TMR1667" s="35"/>
      <c r="TMS1667" s="34"/>
      <c r="TMZ1667" s="35"/>
      <c r="TNA1667" s="34"/>
      <c r="TNH1667" s="35"/>
      <c r="TNI1667" s="34"/>
      <c r="TNP1667" s="35"/>
      <c r="TNQ1667" s="34"/>
      <c r="TNX1667" s="35"/>
      <c r="TNY1667" s="34"/>
      <c r="TOF1667" s="35"/>
      <c r="TOG1667" s="34"/>
      <c r="TON1667" s="35"/>
      <c r="TOO1667" s="34"/>
      <c r="TOV1667" s="35"/>
      <c r="TOW1667" s="34"/>
      <c r="TPD1667" s="35"/>
      <c r="TPE1667" s="34"/>
      <c r="TPL1667" s="35"/>
      <c r="TPM1667" s="34"/>
      <c r="TPT1667" s="35"/>
      <c r="TPU1667" s="34"/>
      <c r="TQB1667" s="35"/>
      <c r="TQC1667" s="34"/>
      <c r="TQJ1667" s="35"/>
      <c r="TQK1667" s="34"/>
      <c r="TQR1667" s="35"/>
      <c r="TQS1667" s="34"/>
      <c r="TQZ1667" s="35"/>
      <c r="TRA1667" s="34"/>
      <c r="TRH1667" s="35"/>
      <c r="TRI1667" s="34"/>
      <c r="TRP1667" s="35"/>
      <c r="TRQ1667" s="34"/>
      <c r="TRX1667" s="35"/>
      <c r="TRY1667" s="34"/>
      <c r="TSF1667" s="35"/>
      <c r="TSG1667" s="34"/>
      <c r="TSN1667" s="35"/>
      <c r="TSO1667" s="34"/>
      <c r="TSV1667" s="35"/>
      <c r="TSW1667" s="34"/>
      <c r="TTD1667" s="35"/>
      <c r="TTE1667" s="34"/>
      <c r="TTL1667" s="35"/>
      <c r="TTM1667" s="34"/>
      <c r="TTT1667" s="35"/>
      <c r="TTU1667" s="34"/>
      <c r="TUB1667" s="35"/>
      <c r="TUC1667" s="34"/>
      <c r="TUJ1667" s="35"/>
      <c r="TUK1667" s="34"/>
      <c r="TUR1667" s="35"/>
      <c r="TUS1667" s="34"/>
      <c r="TUZ1667" s="35"/>
      <c r="TVA1667" s="34"/>
      <c r="TVH1667" s="35"/>
      <c r="TVI1667" s="34"/>
      <c r="TVP1667" s="35"/>
      <c r="TVQ1667" s="34"/>
      <c r="TVX1667" s="35"/>
      <c r="TVY1667" s="34"/>
      <c r="TWF1667" s="35"/>
      <c r="TWG1667" s="34"/>
      <c r="TWN1667" s="35"/>
      <c r="TWO1667" s="34"/>
      <c r="TWV1667" s="35"/>
      <c r="TWW1667" s="34"/>
      <c r="TXD1667" s="35"/>
      <c r="TXE1667" s="34"/>
      <c r="TXL1667" s="35"/>
      <c r="TXM1667" s="34"/>
      <c r="TXT1667" s="35"/>
      <c r="TXU1667" s="34"/>
      <c r="TYB1667" s="35"/>
      <c r="TYC1667" s="34"/>
      <c r="TYJ1667" s="35"/>
      <c r="TYK1667" s="34"/>
      <c r="TYR1667" s="35"/>
      <c r="TYS1667" s="34"/>
      <c r="TYZ1667" s="35"/>
      <c r="TZA1667" s="34"/>
      <c r="TZH1667" s="35"/>
      <c r="TZI1667" s="34"/>
      <c r="TZP1667" s="35"/>
      <c r="TZQ1667" s="34"/>
      <c r="TZX1667" s="35"/>
      <c r="TZY1667" s="34"/>
      <c r="UAF1667" s="35"/>
      <c r="UAG1667" s="34"/>
      <c r="UAN1667" s="35"/>
      <c r="UAO1667" s="34"/>
      <c r="UAV1667" s="35"/>
      <c r="UAW1667" s="34"/>
      <c r="UBD1667" s="35"/>
      <c r="UBE1667" s="34"/>
      <c r="UBL1667" s="35"/>
      <c r="UBM1667" s="34"/>
      <c r="UBT1667" s="35"/>
      <c r="UBU1667" s="34"/>
      <c r="UCB1667" s="35"/>
      <c r="UCC1667" s="34"/>
      <c r="UCJ1667" s="35"/>
      <c r="UCK1667" s="34"/>
      <c r="UCR1667" s="35"/>
      <c r="UCS1667" s="34"/>
      <c r="UCZ1667" s="35"/>
      <c r="UDA1667" s="34"/>
      <c r="UDH1667" s="35"/>
      <c r="UDI1667" s="34"/>
      <c r="UDP1667" s="35"/>
      <c r="UDQ1667" s="34"/>
      <c r="UDX1667" s="35"/>
      <c r="UDY1667" s="34"/>
      <c r="UEF1667" s="35"/>
      <c r="UEG1667" s="34"/>
      <c r="UEN1667" s="35"/>
      <c r="UEO1667" s="34"/>
      <c r="UEV1667" s="35"/>
      <c r="UEW1667" s="34"/>
      <c r="UFD1667" s="35"/>
      <c r="UFE1667" s="34"/>
      <c r="UFL1667" s="35"/>
      <c r="UFM1667" s="34"/>
      <c r="UFT1667" s="35"/>
      <c r="UFU1667" s="34"/>
      <c r="UGB1667" s="35"/>
      <c r="UGC1667" s="34"/>
      <c r="UGJ1667" s="35"/>
      <c r="UGK1667" s="34"/>
      <c r="UGR1667" s="35"/>
      <c r="UGS1667" s="34"/>
      <c r="UGZ1667" s="35"/>
      <c r="UHA1667" s="34"/>
      <c r="UHH1667" s="35"/>
      <c r="UHI1667" s="34"/>
      <c r="UHP1667" s="35"/>
      <c r="UHQ1667" s="34"/>
      <c r="UHX1667" s="35"/>
      <c r="UHY1667" s="34"/>
      <c r="UIF1667" s="35"/>
      <c r="UIG1667" s="34"/>
      <c r="UIN1667" s="35"/>
      <c r="UIO1667" s="34"/>
      <c r="UIV1667" s="35"/>
      <c r="UIW1667" s="34"/>
      <c r="UJD1667" s="35"/>
      <c r="UJE1667" s="34"/>
      <c r="UJL1667" s="35"/>
      <c r="UJM1667" s="34"/>
      <c r="UJT1667" s="35"/>
      <c r="UJU1667" s="34"/>
      <c r="UKB1667" s="35"/>
      <c r="UKC1667" s="34"/>
      <c r="UKJ1667" s="35"/>
      <c r="UKK1667" s="34"/>
      <c r="UKR1667" s="35"/>
      <c r="UKS1667" s="34"/>
      <c r="UKZ1667" s="35"/>
      <c r="ULA1667" s="34"/>
      <c r="ULH1667" s="35"/>
      <c r="ULI1667" s="34"/>
      <c r="ULP1667" s="35"/>
      <c r="ULQ1667" s="34"/>
      <c r="ULX1667" s="35"/>
      <c r="ULY1667" s="34"/>
      <c r="UMF1667" s="35"/>
      <c r="UMG1667" s="34"/>
      <c r="UMN1667" s="35"/>
      <c r="UMO1667" s="34"/>
      <c r="UMV1667" s="35"/>
      <c r="UMW1667" s="34"/>
      <c r="UND1667" s="35"/>
      <c r="UNE1667" s="34"/>
      <c r="UNL1667" s="35"/>
      <c r="UNM1667" s="34"/>
      <c r="UNT1667" s="35"/>
      <c r="UNU1667" s="34"/>
      <c r="UOB1667" s="35"/>
      <c r="UOC1667" s="34"/>
      <c r="UOJ1667" s="35"/>
      <c r="UOK1667" s="34"/>
      <c r="UOR1667" s="35"/>
      <c r="UOS1667" s="34"/>
      <c r="UOZ1667" s="35"/>
      <c r="UPA1667" s="34"/>
      <c r="UPH1667" s="35"/>
      <c r="UPI1667" s="34"/>
      <c r="UPP1667" s="35"/>
      <c r="UPQ1667" s="34"/>
      <c r="UPX1667" s="35"/>
      <c r="UPY1667" s="34"/>
      <c r="UQF1667" s="35"/>
      <c r="UQG1667" s="34"/>
      <c r="UQN1667" s="35"/>
      <c r="UQO1667" s="34"/>
      <c r="UQV1667" s="35"/>
      <c r="UQW1667" s="34"/>
      <c r="URD1667" s="35"/>
      <c r="URE1667" s="34"/>
      <c r="URL1667" s="35"/>
      <c r="URM1667" s="34"/>
      <c r="URT1667" s="35"/>
      <c r="URU1667" s="34"/>
      <c r="USB1667" s="35"/>
      <c r="USC1667" s="34"/>
      <c r="USJ1667" s="35"/>
      <c r="USK1667" s="34"/>
      <c r="USR1667" s="35"/>
      <c r="USS1667" s="34"/>
      <c r="USZ1667" s="35"/>
      <c r="UTA1667" s="34"/>
      <c r="UTH1667" s="35"/>
      <c r="UTI1667" s="34"/>
      <c r="UTP1667" s="35"/>
      <c r="UTQ1667" s="34"/>
      <c r="UTX1667" s="35"/>
      <c r="UTY1667" s="34"/>
      <c r="UUF1667" s="35"/>
      <c r="UUG1667" s="34"/>
      <c r="UUN1667" s="35"/>
      <c r="UUO1667" s="34"/>
      <c r="UUV1667" s="35"/>
      <c r="UUW1667" s="34"/>
      <c r="UVD1667" s="35"/>
      <c r="UVE1667" s="34"/>
      <c r="UVL1667" s="35"/>
      <c r="UVM1667" s="34"/>
      <c r="UVT1667" s="35"/>
      <c r="UVU1667" s="34"/>
      <c r="UWB1667" s="35"/>
      <c r="UWC1667" s="34"/>
      <c r="UWJ1667" s="35"/>
      <c r="UWK1667" s="34"/>
      <c r="UWR1667" s="35"/>
      <c r="UWS1667" s="34"/>
      <c r="UWZ1667" s="35"/>
      <c r="UXA1667" s="34"/>
      <c r="UXH1667" s="35"/>
      <c r="UXI1667" s="34"/>
      <c r="UXP1667" s="35"/>
      <c r="UXQ1667" s="34"/>
      <c r="UXX1667" s="35"/>
      <c r="UXY1667" s="34"/>
      <c r="UYF1667" s="35"/>
      <c r="UYG1667" s="34"/>
      <c r="UYN1667" s="35"/>
      <c r="UYO1667" s="34"/>
      <c r="UYV1667" s="35"/>
      <c r="UYW1667" s="34"/>
      <c r="UZD1667" s="35"/>
      <c r="UZE1667" s="34"/>
      <c r="UZL1667" s="35"/>
      <c r="UZM1667" s="34"/>
      <c r="UZT1667" s="35"/>
      <c r="UZU1667" s="34"/>
      <c r="VAB1667" s="35"/>
      <c r="VAC1667" s="34"/>
      <c r="VAJ1667" s="35"/>
      <c r="VAK1667" s="34"/>
      <c r="VAR1667" s="35"/>
      <c r="VAS1667" s="34"/>
      <c r="VAZ1667" s="35"/>
      <c r="VBA1667" s="34"/>
      <c r="VBH1667" s="35"/>
      <c r="VBI1667" s="34"/>
      <c r="VBP1667" s="35"/>
      <c r="VBQ1667" s="34"/>
      <c r="VBX1667" s="35"/>
      <c r="VBY1667" s="34"/>
      <c r="VCF1667" s="35"/>
      <c r="VCG1667" s="34"/>
      <c r="VCN1667" s="35"/>
      <c r="VCO1667" s="34"/>
      <c r="VCV1667" s="35"/>
      <c r="VCW1667" s="34"/>
      <c r="VDD1667" s="35"/>
      <c r="VDE1667" s="34"/>
      <c r="VDL1667" s="35"/>
      <c r="VDM1667" s="34"/>
      <c r="VDT1667" s="35"/>
      <c r="VDU1667" s="34"/>
      <c r="VEB1667" s="35"/>
      <c r="VEC1667" s="34"/>
      <c r="VEJ1667" s="35"/>
      <c r="VEK1667" s="34"/>
      <c r="VER1667" s="35"/>
      <c r="VES1667" s="34"/>
      <c r="VEZ1667" s="35"/>
      <c r="VFA1667" s="34"/>
      <c r="VFH1667" s="35"/>
      <c r="VFI1667" s="34"/>
      <c r="VFP1667" s="35"/>
      <c r="VFQ1667" s="34"/>
      <c r="VFX1667" s="35"/>
      <c r="VFY1667" s="34"/>
      <c r="VGF1667" s="35"/>
      <c r="VGG1667" s="34"/>
      <c r="VGN1667" s="35"/>
      <c r="VGO1667" s="34"/>
      <c r="VGV1667" s="35"/>
      <c r="VGW1667" s="34"/>
      <c r="VHD1667" s="35"/>
      <c r="VHE1667" s="34"/>
      <c r="VHL1667" s="35"/>
      <c r="VHM1667" s="34"/>
      <c r="VHT1667" s="35"/>
      <c r="VHU1667" s="34"/>
      <c r="VIB1667" s="35"/>
      <c r="VIC1667" s="34"/>
      <c r="VIJ1667" s="35"/>
      <c r="VIK1667" s="34"/>
      <c r="VIR1667" s="35"/>
      <c r="VIS1667" s="34"/>
      <c r="VIZ1667" s="35"/>
      <c r="VJA1667" s="34"/>
      <c r="VJH1667" s="35"/>
      <c r="VJI1667" s="34"/>
      <c r="VJP1667" s="35"/>
      <c r="VJQ1667" s="34"/>
      <c r="VJX1667" s="35"/>
      <c r="VJY1667" s="34"/>
      <c r="VKF1667" s="35"/>
      <c r="VKG1667" s="34"/>
      <c r="VKN1667" s="35"/>
      <c r="VKO1667" s="34"/>
      <c r="VKV1667" s="35"/>
      <c r="VKW1667" s="34"/>
      <c r="VLD1667" s="35"/>
      <c r="VLE1667" s="34"/>
      <c r="VLL1667" s="35"/>
      <c r="VLM1667" s="34"/>
      <c r="VLT1667" s="35"/>
      <c r="VLU1667" s="34"/>
      <c r="VMB1667" s="35"/>
      <c r="VMC1667" s="34"/>
      <c r="VMJ1667" s="35"/>
      <c r="VMK1667" s="34"/>
      <c r="VMR1667" s="35"/>
      <c r="VMS1667" s="34"/>
      <c r="VMZ1667" s="35"/>
      <c r="VNA1667" s="34"/>
      <c r="VNH1667" s="35"/>
      <c r="VNI1667" s="34"/>
      <c r="VNP1667" s="35"/>
      <c r="VNQ1667" s="34"/>
      <c r="VNX1667" s="35"/>
      <c r="VNY1667" s="34"/>
      <c r="VOF1667" s="35"/>
      <c r="VOG1667" s="34"/>
      <c r="VON1667" s="35"/>
      <c r="VOO1667" s="34"/>
      <c r="VOV1667" s="35"/>
      <c r="VOW1667" s="34"/>
      <c r="VPD1667" s="35"/>
      <c r="VPE1667" s="34"/>
      <c r="VPL1667" s="35"/>
      <c r="VPM1667" s="34"/>
      <c r="VPT1667" s="35"/>
      <c r="VPU1667" s="34"/>
      <c r="VQB1667" s="35"/>
      <c r="VQC1667" s="34"/>
      <c r="VQJ1667" s="35"/>
      <c r="VQK1667" s="34"/>
      <c r="VQR1667" s="35"/>
      <c r="VQS1667" s="34"/>
      <c r="VQZ1667" s="35"/>
      <c r="VRA1667" s="34"/>
      <c r="VRH1667" s="35"/>
      <c r="VRI1667" s="34"/>
      <c r="VRP1667" s="35"/>
      <c r="VRQ1667" s="34"/>
      <c r="VRX1667" s="35"/>
      <c r="VRY1667" s="34"/>
      <c r="VSF1667" s="35"/>
      <c r="VSG1667" s="34"/>
      <c r="VSN1667" s="35"/>
      <c r="VSO1667" s="34"/>
      <c r="VSV1667" s="35"/>
      <c r="VSW1667" s="34"/>
      <c r="VTD1667" s="35"/>
      <c r="VTE1667" s="34"/>
      <c r="VTL1667" s="35"/>
      <c r="VTM1667" s="34"/>
      <c r="VTT1667" s="35"/>
      <c r="VTU1667" s="34"/>
      <c r="VUB1667" s="35"/>
      <c r="VUC1667" s="34"/>
      <c r="VUJ1667" s="35"/>
      <c r="VUK1667" s="34"/>
      <c r="VUR1667" s="35"/>
      <c r="VUS1667" s="34"/>
      <c r="VUZ1667" s="35"/>
      <c r="VVA1667" s="34"/>
      <c r="VVH1667" s="35"/>
      <c r="VVI1667" s="34"/>
      <c r="VVP1667" s="35"/>
      <c r="VVQ1667" s="34"/>
      <c r="VVX1667" s="35"/>
      <c r="VVY1667" s="34"/>
      <c r="VWF1667" s="35"/>
      <c r="VWG1667" s="34"/>
      <c r="VWN1667" s="35"/>
      <c r="VWO1667" s="34"/>
      <c r="VWV1667" s="35"/>
      <c r="VWW1667" s="34"/>
      <c r="VXD1667" s="35"/>
      <c r="VXE1667" s="34"/>
      <c r="VXL1667" s="35"/>
      <c r="VXM1667" s="34"/>
      <c r="VXT1667" s="35"/>
      <c r="VXU1667" s="34"/>
      <c r="VYB1667" s="35"/>
      <c r="VYC1667" s="34"/>
      <c r="VYJ1667" s="35"/>
      <c r="VYK1667" s="34"/>
      <c r="VYR1667" s="35"/>
      <c r="VYS1667" s="34"/>
      <c r="VYZ1667" s="35"/>
      <c r="VZA1667" s="34"/>
      <c r="VZH1667" s="35"/>
      <c r="VZI1667" s="34"/>
      <c r="VZP1667" s="35"/>
      <c r="VZQ1667" s="34"/>
      <c r="VZX1667" s="35"/>
      <c r="VZY1667" s="34"/>
      <c r="WAF1667" s="35"/>
      <c r="WAG1667" s="34"/>
      <c r="WAN1667" s="35"/>
      <c r="WAO1667" s="34"/>
      <c r="WAV1667" s="35"/>
      <c r="WAW1667" s="34"/>
      <c r="WBD1667" s="35"/>
      <c r="WBE1667" s="34"/>
      <c r="WBL1667" s="35"/>
      <c r="WBM1667" s="34"/>
      <c r="WBT1667" s="35"/>
      <c r="WBU1667" s="34"/>
      <c r="WCB1667" s="35"/>
      <c r="WCC1667" s="34"/>
      <c r="WCJ1667" s="35"/>
      <c r="WCK1667" s="34"/>
      <c r="WCR1667" s="35"/>
      <c r="WCS1667" s="34"/>
      <c r="WCZ1667" s="35"/>
      <c r="WDA1667" s="34"/>
      <c r="WDH1667" s="35"/>
      <c r="WDI1667" s="34"/>
      <c r="WDP1667" s="35"/>
      <c r="WDQ1667" s="34"/>
      <c r="WDX1667" s="35"/>
      <c r="WDY1667" s="34"/>
      <c r="WEF1667" s="35"/>
      <c r="WEG1667" s="34"/>
      <c r="WEN1667" s="35"/>
      <c r="WEO1667" s="34"/>
      <c r="WEV1667" s="35"/>
      <c r="WEW1667" s="34"/>
      <c r="WFD1667" s="35"/>
      <c r="WFE1667" s="34"/>
      <c r="WFL1667" s="35"/>
      <c r="WFM1667" s="34"/>
      <c r="WFT1667" s="35"/>
      <c r="WFU1667" s="34"/>
      <c r="WGB1667" s="35"/>
      <c r="WGC1667" s="34"/>
      <c r="WGJ1667" s="35"/>
      <c r="WGK1667" s="34"/>
      <c r="WGR1667" s="35"/>
      <c r="WGS1667" s="34"/>
      <c r="WGZ1667" s="35"/>
      <c r="WHA1667" s="34"/>
      <c r="WHH1667" s="35"/>
      <c r="WHI1667" s="34"/>
      <c r="WHP1667" s="35"/>
      <c r="WHQ1667" s="34"/>
      <c r="WHX1667" s="35"/>
      <c r="WHY1667" s="34"/>
      <c r="WIF1667" s="35"/>
      <c r="WIG1667" s="34"/>
      <c r="WIN1667" s="35"/>
      <c r="WIO1667" s="34"/>
      <c r="WIV1667" s="35"/>
      <c r="WIW1667" s="34"/>
      <c r="WJD1667" s="35"/>
      <c r="WJE1667" s="34"/>
      <c r="WJL1667" s="35"/>
      <c r="WJM1667" s="34"/>
      <c r="WJT1667" s="35"/>
      <c r="WJU1667" s="34"/>
      <c r="WKB1667" s="35"/>
      <c r="WKC1667" s="34"/>
      <c r="WKJ1667" s="35"/>
      <c r="WKK1667" s="34"/>
      <c r="WKR1667" s="35"/>
      <c r="WKS1667" s="34"/>
      <c r="WKZ1667" s="35"/>
      <c r="WLA1667" s="34"/>
      <c r="WLH1667" s="35"/>
      <c r="WLI1667" s="34"/>
      <c r="WLP1667" s="35"/>
      <c r="WLQ1667" s="34"/>
      <c r="WLX1667" s="35"/>
      <c r="WLY1667" s="34"/>
      <c r="WMF1667" s="35"/>
      <c r="WMG1667" s="34"/>
      <c r="WMN1667" s="35"/>
      <c r="WMO1667" s="34"/>
      <c r="WMV1667" s="35"/>
      <c r="WMW1667" s="34"/>
      <c r="WND1667" s="35"/>
      <c r="WNE1667" s="34"/>
      <c r="WNL1667" s="35"/>
      <c r="WNM1667" s="34"/>
      <c r="WNT1667" s="35"/>
      <c r="WNU1667" s="34"/>
      <c r="WOB1667" s="35"/>
      <c r="WOC1667" s="34"/>
      <c r="WOJ1667" s="35"/>
      <c r="WOK1667" s="34"/>
      <c r="WOR1667" s="35"/>
      <c r="WOS1667" s="34"/>
      <c r="WOZ1667" s="35"/>
      <c r="WPA1667" s="34"/>
      <c r="WPH1667" s="35"/>
      <c r="WPI1667" s="34"/>
      <c r="WPP1667" s="35"/>
      <c r="WPQ1667" s="34"/>
      <c r="WPX1667" s="35"/>
      <c r="WPY1667" s="34"/>
      <c r="WQF1667" s="35"/>
      <c r="WQG1667" s="34"/>
      <c r="WQN1667" s="35"/>
      <c r="WQO1667" s="34"/>
      <c r="WQV1667" s="35"/>
      <c r="WQW1667" s="34"/>
      <c r="WRD1667" s="35"/>
      <c r="WRE1667" s="34"/>
      <c r="WRL1667" s="35"/>
      <c r="WRM1667" s="34"/>
      <c r="WRT1667" s="35"/>
      <c r="WRU1667" s="34"/>
      <c r="WSB1667" s="35"/>
      <c r="WSC1667" s="34"/>
      <c r="WSJ1667" s="35"/>
      <c r="WSK1667" s="34"/>
      <c r="WSR1667" s="35"/>
      <c r="WSS1667" s="34"/>
      <c r="WSZ1667" s="35"/>
      <c r="WTA1667" s="34"/>
      <c r="WTH1667" s="35"/>
      <c r="WTI1667" s="34"/>
      <c r="WTP1667" s="35"/>
      <c r="WTQ1667" s="34"/>
      <c r="WTX1667" s="35"/>
      <c r="WTY1667" s="34"/>
      <c r="WUF1667" s="35"/>
      <c r="WUG1667" s="34"/>
      <c r="WUN1667" s="35"/>
      <c r="WUO1667" s="34"/>
      <c r="WUV1667" s="35"/>
      <c r="WUW1667" s="34"/>
      <c r="WVD1667" s="35"/>
      <c r="WVE1667" s="34"/>
      <c r="WVL1667" s="35"/>
      <c r="WVM1667" s="34"/>
      <c r="WVT1667" s="35"/>
      <c r="WVU1667" s="34"/>
      <c r="WWB1667" s="35"/>
      <c r="WWC1667" s="34"/>
      <c r="WWJ1667" s="35"/>
      <c r="WWK1667" s="34"/>
      <c r="WWR1667" s="35"/>
      <c r="WWS1667" s="34"/>
      <c r="WWZ1667" s="35"/>
      <c r="WXA1667" s="34"/>
      <c r="WXH1667" s="35"/>
      <c r="WXI1667" s="34"/>
      <c r="WXP1667" s="35"/>
      <c r="WXQ1667" s="34"/>
      <c r="WXX1667" s="35"/>
      <c r="WXY1667" s="34"/>
      <c r="WYF1667" s="35"/>
      <c r="WYG1667" s="34"/>
      <c r="WYN1667" s="35"/>
      <c r="WYO1667" s="34"/>
      <c r="WYV1667" s="35"/>
      <c r="WYW1667" s="34"/>
      <c r="WZD1667" s="35"/>
      <c r="WZE1667" s="34"/>
      <c r="WZL1667" s="35"/>
      <c r="WZM1667" s="34"/>
      <c r="WZT1667" s="35"/>
      <c r="WZU1667" s="34"/>
      <c r="XAB1667" s="35"/>
      <c r="XAC1667" s="34"/>
      <c r="XAJ1667" s="35"/>
      <c r="XAK1667" s="34"/>
      <c r="XAR1667" s="35"/>
      <c r="XAS1667" s="34"/>
      <c r="XAZ1667" s="35"/>
      <c r="XBA1667" s="34"/>
      <c r="XBH1667" s="35"/>
      <c r="XBI1667" s="34"/>
      <c r="XBP1667" s="35"/>
      <c r="XBQ1667" s="34"/>
      <c r="XBX1667" s="35"/>
      <c r="XBY1667" s="34"/>
      <c r="XCF1667" s="35"/>
      <c r="XCG1667" s="34"/>
      <c r="XCN1667" s="35"/>
      <c r="XCO1667" s="34"/>
      <c r="XCV1667" s="35"/>
      <c r="XCW1667" s="34"/>
      <c r="XDD1667" s="35"/>
      <c r="XDE1667" s="34"/>
      <c r="XDL1667" s="35"/>
      <c r="XDM1667" s="34"/>
      <c r="XDT1667" s="35"/>
      <c r="XDU1667" s="34"/>
      <c r="XEB1667" s="35"/>
      <c r="XEC1667" s="34"/>
      <c r="XEJ1667" s="35"/>
      <c r="XEK1667" s="34"/>
      <c r="XER1667" s="35"/>
      <c r="XES1667" s="34"/>
      <c r="XEZ1667" s="35"/>
      <c r="XFA1667" s="34"/>
    </row>
    <row r="1668" spans="1:1021 1028:2045 2052:3069 3076:4093 4100:5117 5124:6141 6148:7165 7172:8189 8196:9213 9220:10237 10244:11261 11268:12285 12292:13309 13316:14333 14340:15357 15364:16381" x14ac:dyDescent="0.25">
      <c r="A1668" t="s">
        <v>484</v>
      </c>
      <c r="B1668" t="s">
        <v>475</v>
      </c>
      <c r="C1668">
        <v>339</v>
      </c>
      <c r="D1668">
        <v>339</v>
      </c>
      <c r="E1668" s="35">
        <v>1</v>
      </c>
      <c r="F1668" s="34">
        <v>1.9999999999999999E-88</v>
      </c>
      <c r="G1668">
        <v>85.76</v>
      </c>
      <c r="H1668">
        <v>1712</v>
      </c>
      <c r="I1668" t="str">
        <f>HYPERLINK("https://www.ncbi.nlm.nih.gov/nucleotide/LS974135.1?report=genbank&amp;log$=nucltop&amp;blast_rank=66&amp;RID=XE6RV0D8013","LS974135.1")</f>
        <v>LS974135.1</v>
      </c>
      <c r="L1668" s="35"/>
      <c r="M1668" s="34"/>
      <c r="T1668" s="35"/>
      <c r="U1668" s="34"/>
      <c r="AB1668" s="35"/>
      <c r="AC1668" s="34"/>
      <c r="AJ1668" s="35"/>
      <c r="AK1668" s="34"/>
      <c r="AR1668" s="35"/>
      <c r="AS1668" s="34"/>
      <c r="AZ1668" s="35"/>
      <c r="BA1668" s="34"/>
      <c r="BH1668" s="35"/>
      <c r="BI1668" s="34"/>
      <c r="BP1668" s="35"/>
      <c r="BQ1668" s="34"/>
      <c r="BX1668" s="35"/>
      <c r="BY1668" s="34"/>
      <c r="CF1668" s="35"/>
      <c r="CG1668" s="34"/>
      <c r="CN1668" s="35"/>
      <c r="CO1668" s="34"/>
      <c r="CV1668" s="35"/>
      <c r="CW1668" s="34"/>
      <c r="DD1668" s="35"/>
      <c r="DE1668" s="34"/>
      <c r="DL1668" s="35"/>
      <c r="DM1668" s="34"/>
      <c r="DT1668" s="35"/>
      <c r="DU1668" s="34"/>
      <c r="EB1668" s="35"/>
      <c r="EC1668" s="34"/>
      <c r="EJ1668" s="35"/>
      <c r="EK1668" s="34"/>
      <c r="ER1668" s="35"/>
      <c r="ES1668" s="34"/>
      <c r="EZ1668" s="35"/>
      <c r="FA1668" s="34"/>
      <c r="FH1668" s="35"/>
      <c r="FI1668" s="34"/>
      <c r="FP1668" s="35"/>
      <c r="FQ1668" s="34"/>
      <c r="FX1668" s="35"/>
      <c r="FY1668" s="34"/>
      <c r="GF1668" s="35"/>
      <c r="GG1668" s="34"/>
      <c r="GN1668" s="35"/>
      <c r="GO1668" s="34"/>
      <c r="GV1668" s="35"/>
      <c r="GW1668" s="34"/>
      <c r="HD1668" s="35"/>
      <c r="HE1668" s="34"/>
      <c r="HL1668" s="35"/>
      <c r="HM1668" s="34"/>
      <c r="HT1668" s="35"/>
      <c r="HU1668" s="34"/>
      <c r="IB1668" s="35"/>
      <c r="IC1668" s="34"/>
      <c r="IJ1668" s="35"/>
      <c r="IK1668" s="34"/>
      <c r="IR1668" s="35"/>
      <c r="IS1668" s="34"/>
      <c r="IZ1668" s="35"/>
      <c r="JA1668" s="34"/>
      <c r="JH1668" s="35"/>
      <c r="JI1668" s="34"/>
      <c r="JP1668" s="35"/>
      <c r="JQ1668" s="34"/>
      <c r="JX1668" s="35"/>
      <c r="JY1668" s="34"/>
      <c r="KF1668" s="35"/>
      <c r="KG1668" s="34"/>
      <c r="KN1668" s="35"/>
      <c r="KO1668" s="34"/>
      <c r="KV1668" s="35"/>
      <c r="KW1668" s="34"/>
      <c r="LD1668" s="35"/>
      <c r="LE1668" s="34"/>
      <c r="LL1668" s="35"/>
      <c r="LM1668" s="34"/>
      <c r="LT1668" s="35"/>
      <c r="LU1668" s="34"/>
      <c r="MB1668" s="35"/>
      <c r="MC1668" s="34"/>
      <c r="MJ1668" s="35"/>
      <c r="MK1668" s="34"/>
      <c r="MR1668" s="35"/>
      <c r="MS1668" s="34"/>
      <c r="MZ1668" s="35"/>
      <c r="NA1668" s="34"/>
      <c r="NH1668" s="35"/>
      <c r="NI1668" s="34"/>
      <c r="NP1668" s="35"/>
      <c r="NQ1668" s="34"/>
      <c r="NX1668" s="35"/>
      <c r="NY1668" s="34"/>
      <c r="OF1668" s="35"/>
      <c r="OG1668" s="34"/>
      <c r="ON1668" s="35"/>
      <c r="OO1668" s="34"/>
      <c r="OV1668" s="35"/>
      <c r="OW1668" s="34"/>
      <c r="PD1668" s="35"/>
      <c r="PE1668" s="34"/>
      <c r="PL1668" s="35"/>
      <c r="PM1668" s="34"/>
      <c r="PT1668" s="35"/>
      <c r="PU1668" s="34"/>
      <c r="QB1668" s="35"/>
      <c r="QC1668" s="34"/>
      <c r="QJ1668" s="35"/>
      <c r="QK1668" s="34"/>
      <c r="QR1668" s="35"/>
      <c r="QS1668" s="34"/>
      <c r="QZ1668" s="35"/>
      <c r="RA1668" s="34"/>
      <c r="RH1668" s="35"/>
      <c r="RI1668" s="34"/>
      <c r="RP1668" s="35"/>
      <c r="RQ1668" s="34"/>
      <c r="RX1668" s="35"/>
      <c r="RY1668" s="34"/>
      <c r="SF1668" s="35"/>
      <c r="SG1668" s="34"/>
      <c r="SN1668" s="35"/>
      <c r="SO1668" s="34"/>
      <c r="SV1668" s="35"/>
      <c r="SW1668" s="34"/>
      <c r="TD1668" s="35"/>
      <c r="TE1668" s="34"/>
      <c r="TL1668" s="35"/>
      <c r="TM1668" s="34"/>
      <c r="TT1668" s="35"/>
      <c r="TU1668" s="34"/>
      <c r="UB1668" s="35"/>
      <c r="UC1668" s="34"/>
      <c r="UJ1668" s="35"/>
      <c r="UK1668" s="34"/>
      <c r="UR1668" s="35"/>
      <c r="US1668" s="34"/>
      <c r="UZ1668" s="35"/>
      <c r="VA1668" s="34"/>
      <c r="VH1668" s="35"/>
      <c r="VI1668" s="34"/>
      <c r="VP1668" s="35"/>
      <c r="VQ1668" s="34"/>
      <c r="VX1668" s="35"/>
      <c r="VY1668" s="34"/>
      <c r="WF1668" s="35"/>
      <c r="WG1668" s="34"/>
      <c r="WN1668" s="35"/>
      <c r="WO1668" s="34"/>
      <c r="WV1668" s="35"/>
      <c r="WW1668" s="34"/>
      <c r="XD1668" s="35"/>
      <c r="XE1668" s="34"/>
      <c r="XL1668" s="35"/>
      <c r="XM1668" s="34"/>
      <c r="XT1668" s="35"/>
      <c r="XU1668" s="34"/>
      <c r="YB1668" s="35"/>
      <c r="YC1668" s="34"/>
      <c r="YJ1668" s="35"/>
      <c r="YK1668" s="34"/>
      <c r="YR1668" s="35"/>
      <c r="YS1668" s="34"/>
      <c r="YZ1668" s="35"/>
      <c r="ZA1668" s="34"/>
      <c r="ZH1668" s="35"/>
      <c r="ZI1668" s="34"/>
      <c r="ZP1668" s="35"/>
      <c r="ZQ1668" s="34"/>
      <c r="ZX1668" s="35"/>
      <c r="ZY1668" s="34"/>
      <c r="AAF1668" s="35"/>
      <c r="AAG1668" s="34"/>
      <c r="AAN1668" s="35"/>
      <c r="AAO1668" s="34"/>
      <c r="AAV1668" s="35"/>
      <c r="AAW1668" s="34"/>
      <c r="ABD1668" s="35"/>
      <c r="ABE1668" s="34"/>
      <c r="ABL1668" s="35"/>
      <c r="ABM1668" s="34"/>
      <c r="ABT1668" s="35"/>
      <c r="ABU1668" s="34"/>
      <c r="ACB1668" s="35"/>
      <c r="ACC1668" s="34"/>
      <c r="ACJ1668" s="35"/>
      <c r="ACK1668" s="34"/>
      <c r="ACR1668" s="35"/>
      <c r="ACS1668" s="34"/>
      <c r="ACZ1668" s="35"/>
      <c r="ADA1668" s="34"/>
      <c r="ADH1668" s="35"/>
      <c r="ADI1668" s="34"/>
      <c r="ADP1668" s="35"/>
      <c r="ADQ1668" s="34"/>
      <c r="ADX1668" s="35"/>
      <c r="ADY1668" s="34"/>
      <c r="AEF1668" s="35"/>
      <c r="AEG1668" s="34"/>
      <c r="AEN1668" s="35"/>
      <c r="AEO1668" s="34"/>
      <c r="AEV1668" s="35"/>
      <c r="AEW1668" s="34"/>
      <c r="AFD1668" s="35"/>
      <c r="AFE1668" s="34"/>
      <c r="AFL1668" s="35"/>
      <c r="AFM1668" s="34"/>
      <c r="AFT1668" s="35"/>
      <c r="AFU1668" s="34"/>
      <c r="AGB1668" s="35"/>
      <c r="AGC1668" s="34"/>
      <c r="AGJ1668" s="35"/>
      <c r="AGK1668" s="34"/>
      <c r="AGR1668" s="35"/>
      <c r="AGS1668" s="34"/>
      <c r="AGZ1668" s="35"/>
      <c r="AHA1668" s="34"/>
      <c r="AHH1668" s="35"/>
      <c r="AHI1668" s="34"/>
      <c r="AHP1668" s="35"/>
      <c r="AHQ1668" s="34"/>
      <c r="AHX1668" s="35"/>
      <c r="AHY1668" s="34"/>
      <c r="AIF1668" s="35"/>
      <c r="AIG1668" s="34"/>
      <c r="AIN1668" s="35"/>
      <c r="AIO1668" s="34"/>
      <c r="AIV1668" s="35"/>
      <c r="AIW1668" s="34"/>
      <c r="AJD1668" s="35"/>
      <c r="AJE1668" s="34"/>
      <c r="AJL1668" s="35"/>
      <c r="AJM1668" s="34"/>
      <c r="AJT1668" s="35"/>
      <c r="AJU1668" s="34"/>
      <c r="AKB1668" s="35"/>
      <c r="AKC1668" s="34"/>
      <c r="AKJ1668" s="35"/>
      <c r="AKK1668" s="34"/>
      <c r="AKR1668" s="35"/>
      <c r="AKS1668" s="34"/>
      <c r="AKZ1668" s="35"/>
      <c r="ALA1668" s="34"/>
      <c r="ALH1668" s="35"/>
      <c r="ALI1668" s="34"/>
      <c r="ALP1668" s="35"/>
      <c r="ALQ1668" s="34"/>
      <c r="ALX1668" s="35"/>
      <c r="ALY1668" s="34"/>
      <c r="AMF1668" s="35"/>
      <c r="AMG1668" s="34"/>
      <c r="AMN1668" s="35"/>
      <c r="AMO1668" s="34"/>
      <c r="AMV1668" s="35"/>
      <c r="AMW1668" s="34"/>
      <c r="AND1668" s="35"/>
      <c r="ANE1668" s="34"/>
      <c r="ANL1668" s="35"/>
      <c r="ANM1668" s="34"/>
      <c r="ANT1668" s="35"/>
      <c r="ANU1668" s="34"/>
      <c r="AOB1668" s="35"/>
      <c r="AOC1668" s="34"/>
      <c r="AOJ1668" s="35"/>
      <c r="AOK1668" s="34"/>
      <c r="AOR1668" s="35"/>
      <c r="AOS1668" s="34"/>
      <c r="AOZ1668" s="35"/>
      <c r="APA1668" s="34"/>
      <c r="APH1668" s="35"/>
      <c r="API1668" s="34"/>
      <c r="APP1668" s="35"/>
      <c r="APQ1668" s="34"/>
      <c r="APX1668" s="35"/>
      <c r="APY1668" s="34"/>
      <c r="AQF1668" s="35"/>
      <c r="AQG1668" s="34"/>
      <c r="AQN1668" s="35"/>
      <c r="AQO1668" s="34"/>
      <c r="AQV1668" s="35"/>
      <c r="AQW1668" s="34"/>
      <c r="ARD1668" s="35"/>
      <c r="ARE1668" s="34"/>
      <c r="ARL1668" s="35"/>
      <c r="ARM1668" s="34"/>
      <c r="ART1668" s="35"/>
      <c r="ARU1668" s="34"/>
      <c r="ASB1668" s="35"/>
      <c r="ASC1668" s="34"/>
      <c r="ASJ1668" s="35"/>
      <c r="ASK1668" s="34"/>
      <c r="ASR1668" s="35"/>
      <c r="ASS1668" s="34"/>
      <c r="ASZ1668" s="35"/>
      <c r="ATA1668" s="34"/>
      <c r="ATH1668" s="35"/>
      <c r="ATI1668" s="34"/>
      <c r="ATP1668" s="35"/>
      <c r="ATQ1668" s="34"/>
      <c r="ATX1668" s="35"/>
      <c r="ATY1668" s="34"/>
      <c r="AUF1668" s="35"/>
      <c r="AUG1668" s="34"/>
      <c r="AUN1668" s="35"/>
      <c r="AUO1668" s="34"/>
      <c r="AUV1668" s="35"/>
      <c r="AUW1668" s="34"/>
      <c r="AVD1668" s="35"/>
      <c r="AVE1668" s="34"/>
      <c r="AVL1668" s="35"/>
      <c r="AVM1668" s="34"/>
      <c r="AVT1668" s="35"/>
      <c r="AVU1668" s="34"/>
      <c r="AWB1668" s="35"/>
      <c r="AWC1668" s="34"/>
      <c r="AWJ1668" s="35"/>
      <c r="AWK1668" s="34"/>
      <c r="AWR1668" s="35"/>
      <c r="AWS1668" s="34"/>
      <c r="AWZ1668" s="35"/>
      <c r="AXA1668" s="34"/>
      <c r="AXH1668" s="35"/>
      <c r="AXI1668" s="34"/>
      <c r="AXP1668" s="35"/>
      <c r="AXQ1668" s="34"/>
      <c r="AXX1668" s="35"/>
      <c r="AXY1668" s="34"/>
      <c r="AYF1668" s="35"/>
      <c r="AYG1668" s="34"/>
      <c r="AYN1668" s="35"/>
      <c r="AYO1668" s="34"/>
      <c r="AYV1668" s="35"/>
      <c r="AYW1668" s="34"/>
      <c r="AZD1668" s="35"/>
      <c r="AZE1668" s="34"/>
      <c r="AZL1668" s="35"/>
      <c r="AZM1668" s="34"/>
      <c r="AZT1668" s="35"/>
      <c r="AZU1668" s="34"/>
      <c r="BAB1668" s="35"/>
      <c r="BAC1668" s="34"/>
      <c r="BAJ1668" s="35"/>
      <c r="BAK1668" s="34"/>
      <c r="BAR1668" s="35"/>
      <c r="BAS1668" s="34"/>
      <c r="BAZ1668" s="35"/>
      <c r="BBA1668" s="34"/>
      <c r="BBH1668" s="35"/>
      <c r="BBI1668" s="34"/>
      <c r="BBP1668" s="35"/>
      <c r="BBQ1668" s="34"/>
      <c r="BBX1668" s="35"/>
      <c r="BBY1668" s="34"/>
      <c r="BCF1668" s="35"/>
      <c r="BCG1668" s="34"/>
      <c r="BCN1668" s="35"/>
      <c r="BCO1668" s="34"/>
      <c r="BCV1668" s="35"/>
      <c r="BCW1668" s="34"/>
      <c r="BDD1668" s="35"/>
      <c r="BDE1668" s="34"/>
      <c r="BDL1668" s="35"/>
      <c r="BDM1668" s="34"/>
      <c r="BDT1668" s="35"/>
      <c r="BDU1668" s="34"/>
      <c r="BEB1668" s="35"/>
      <c r="BEC1668" s="34"/>
      <c r="BEJ1668" s="35"/>
      <c r="BEK1668" s="34"/>
      <c r="BER1668" s="35"/>
      <c r="BES1668" s="34"/>
      <c r="BEZ1668" s="35"/>
      <c r="BFA1668" s="34"/>
      <c r="BFH1668" s="35"/>
      <c r="BFI1668" s="34"/>
      <c r="BFP1668" s="35"/>
      <c r="BFQ1668" s="34"/>
      <c r="BFX1668" s="35"/>
      <c r="BFY1668" s="34"/>
      <c r="BGF1668" s="35"/>
      <c r="BGG1668" s="34"/>
      <c r="BGN1668" s="35"/>
      <c r="BGO1668" s="34"/>
      <c r="BGV1668" s="35"/>
      <c r="BGW1668" s="34"/>
      <c r="BHD1668" s="35"/>
      <c r="BHE1668" s="34"/>
      <c r="BHL1668" s="35"/>
      <c r="BHM1668" s="34"/>
      <c r="BHT1668" s="35"/>
      <c r="BHU1668" s="34"/>
      <c r="BIB1668" s="35"/>
      <c r="BIC1668" s="34"/>
      <c r="BIJ1668" s="35"/>
      <c r="BIK1668" s="34"/>
      <c r="BIR1668" s="35"/>
      <c r="BIS1668" s="34"/>
      <c r="BIZ1668" s="35"/>
      <c r="BJA1668" s="34"/>
      <c r="BJH1668" s="35"/>
      <c r="BJI1668" s="34"/>
      <c r="BJP1668" s="35"/>
      <c r="BJQ1668" s="34"/>
      <c r="BJX1668" s="35"/>
      <c r="BJY1668" s="34"/>
      <c r="BKF1668" s="35"/>
      <c r="BKG1668" s="34"/>
      <c r="BKN1668" s="35"/>
      <c r="BKO1668" s="34"/>
      <c r="BKV1668" s="35"/>
      <c r="BKW1668" s="34"/>
      <c r="BLD1668" s="35"/>
      <c r="BLE1668" s="34"/>
      <c r="BLL1668" s="35"/>
      <c r="BLM1668" s="34"/>
      <c r="BLT1668" s="35"/>
      <c r="BLU1668" s="34"/>
      <c r="BMB1668" s="35"/>
      <c r="BMC1668" s="34"/>
      <c r="BMJ1668" s="35"/>
      <c r="BMK1668" s="34"/>
      <c r="BMR1668" s="35"/>
      <c r="BMS1668" s="34"/>
      <c r="BMZ1668" s="35"/>
      <c r="BNA1668" s="34"/>
      <c r="BNH1668" s="35"/>
      <c r="BNI1668" s="34"/>
      <c r="BNP1668" s="35"/>
      <c r="BNQ1668" s="34"/>
      <c r="BNX1668" s="35"/>
      <c r="BNY1668" s="34"/>
      <c r="BOF1668" s="35"/>
      <c r="BOG1668" s="34"/>
      <c r="BON1668" s="35"/>
      <c r="BOO1668" s="34"/>
      <c r="BOV1668" s="35"/>
      <c r="BOW1668" s="34"/>
      <c r="BPD1668" s="35"/>
      <c r="BPE1668" s="34"/>
      <c r="BPL1668" s="35"/>
      <c r="BPM1668" s="34"/>
      <c r="BPT1668" s="35"/>
      <c r="BPU1668" s="34"/>
      <c r="BQB1668" s="35"/>
      <c r="BQC1668" s="34"/>
      <c r="BQJ1668" s="35"/>
      <c r="BQK1668" s="34"/>
      <c r="BQR1668" s="35"/>
      <c r="BQS1668" s="34"/>
      <c r="BQZ1668" s="35"/>
      <c r="BRA1668" s="34"/>
      <c r="BRH1668" s="35"/>
      <c r="BRI1668" s="34"/>
      <c r="BRP1668" s="35"/>
      <c r="BRQ1668" s="34"/>
      <c r="BRX1668" s="35"/>
      <c r="BRY1668" s="34"/>
      <c r="BSF1668" s="35"/>
      <c r="BSG1668" s="34"/>
      <c r="BSN1668" s="35"/>
      <c r="BSO1668" s="34"/>
      <c r="BSV1668" s="35"/>
      <c r="BSW1668" s="34"/>
      <c r="BTD1668" s="35"/>
      <c r="BTE1668" s="34"/>
      <c r="BTL1668" s="35"/>
      <c r="BTM1668" s="34"/>
      <c r="BTT1668" s="35"/>
      <c r="BTU1668" s="34"/>
      <c r="BUB1668" s="35"/>
      <c r="BUC1668" s="34"/>
      <c r="BUJ1668" s="35"/>
      <c r="BUK1668" s="34"/>
      <c r="BUR1668" s="35"/>
      <c r="BUS1668" s="34"/>
      <c r="BUZ1668" s="35"/>
      <c r="BVA1668" s="34"/>
      <c r="BVH1668" s="35"/>
      <c r="BVI1668" s="34"/>
      <c r="BVP1668" s="35"/>
      <c r="BVQ1668" s="34"/>
      <c r="BVX1668" s="35"/>
      <c r="BVY1668" s="34"/>
      <c r="BWF1668" s="35"/>
      <c r="BWG1668" s="34"/>
      <c r="BWN1668" s="35"/>
      <c r="BWO1668" s="34"/>
      <c r="BWV1668" s="35"/>
      <c r="BWW1668" s="34"/>
      <c r="BXD1668" s="35"/>
      <c r="BXE1668" s="34"/>
      <c r="BXL1668" s="35"/>
      <c r="BXM1668" s="34"/>
      <c r="BXT1668" s="35"/>
      <c r="BXU1668" s="34"/>
      <c r="BYB1668" s="35"/>
      <c r="BYC1668" s="34"/>
      <c r="BYJ1668" s="35"/>
      <c r="BYK1668" s="34"/>
      <c r="BYR1668" s="35"/>
      <c r="BYS1668" s="34"/>
      <c r="BYZ1668" s="35"/>
      <c r="BZA1668" s="34"/>
      <c r="BZH1668" s="35"/>
      <c r="BZI1668" s="34"/>
      <c r="BZP1668" s="35"/>
      <c r="BZQ1668" s="34"/>
      <c r="BZX1668" s="35"/>
      <c r="BZY1668" s="34"/>
      <c r="CAF1668" s="35"/>
      <c r="CAG1668" s="34"/>
      <c r="CAN1668" s="35"/>
      <c r="CAO1668" s="34"/>
      <c r="CAV1668" s="35"/>
      <c r="CAW1668" s="34"/>
      <c r="CBD1668" s="35"/>
      <c r="CBE1668" s="34"/>
      <c r="CBL1668" s="35"/>
      <c r="CBM1668" s="34"/>
      <c r="CBT1668" s="35"/>
      <c r="CBU1668" s="34"/>
      <c r="CCB1668" s="35"/>
      <c r="CCC1668" s="34"/>
      <c r="CCJ1668" s="35"/>
      <c r="CCK1668" s="34"/>
      <c r="CCR1668" s="35"/>
      <c r="CCS1668" s="34"/>
      <c r="CCZ1668" s="35"/>
      <c r="CDA1668" s="34"/>
      <c r="CDH1668" s="35"/>
      <c r="CDI1668" s="34"/>
      <c r="CDP1668" s="35"/>
      <c r="CDQ1668" s="34"/>
      <c r="CDX1668" s="35"/>
      <c r="CDY1668" s="34"/>
      <c r="CEF1668" s="35"/>
      <c r="CEG1668" s="34"/>
      <c r="CEN1668" s="35"/>
      <c r="CEO1668" s="34"/>
      <c r="CEV1668" s="35"/>
      <c r="CEW1668" s="34"/>
      <c r="CFD1668" s="35"/>
      <c r="CFE1668" s="34"/>
      <c r="CFL1668" s="35"/>
      <c r="CFM1668" s="34"/>
      <c r="CFT1668" s="35"/>
      <c r="CFU1668" s="34"/>
      <c r="CGB1668" s="35"/>
      <c r="CGC1668" s="34"/>
      <c r="CGJ1668" s="35"/>
      <c r="CGK1668" s="34"/>
      <c r="CGR1668" s="35"/>
      <c r="CGS1668" s="34"/>
      <c r="CGZ1668" s="35"/>
      <c r="CHA1668" s="34"/>
      <c r="CHH1668" s="35"/>
      <c r="CHI1668" s="34"/>
      <c r="CHP1668" s="35"/>
      <c r="CHQ1668" s="34"/>
      <c r="CHX1668" s="35"/>
      <c r="CHY1668" s="34"/>
      <c r="CIF1668" s="35"/>
      <c r="CIG1668" s="34"/>
      <c r="CIN1668" s="35"/>
      <c r="CIO1668" s="34"/>
      <c r="CIV1668" s="35"/>
      <c r="CIW1668" s="34"/>
      <c r="CJD1668" s="35"/>
      <c r="CJE1668" s="34"/>
      <c r="CJL1668" s="35"/>
      <c r="CJM1668" s="34"/>
      <c r="CJT1668" s="35"/>
      <c r="CJU1668" s="34"/>
      <c r="CKB1668" s="35"/>
      <c r="CKC1668" s="34"/>
      <c r="CKJ1668" s="35"/>
      <c r="CKK1668" s="34"/>
      <c r="CKR1668" s="35"/>
      <c r="CKS1668" s="34"/>
      <c r="CKZ1668" s="35"/>
      <c r="CLA1668" s="34"/>
      <c r="CLH1668" s="35"/>
      <c r="CLI1668" s="34"/>
      <c r="CLP1668" s="35"/>
      <c r="CLQ1668" s="34"/>
      <c r="CLX1668" s="35"/>
      <c r="CLY1668" s="34"/>
      <c r="CMF1668" s="35"/>
      <c r="CMG1668" s="34"/>
      <c r="CMN1668" s="35"/>
      <c r="CMO1668" s="34"/>
      <c r="CMV1668" s="35"/>
      <c r="CMW1668" s="34"/>
      <c r="CND1668" s="35"/>
      <c r="CNE1668" s="34"/>
      <c r="CNL1668" s="35"/>
      <c r="CNM1668" s="34"/>
      <c r="CNT1668" s="35"/>
      <c r="CNU1668" s="34"/>
      <c r="COB1668" s="35"/>
      <c r="COC1668" s="34"/>
      <c r="COJ1668" s="35"/>
      <c r="COK1668" s="34"/>
      <c r="COR1668" s="35"/>
      <c r="COS1668" s="34"/>
      <c r="COZ1668" s="35"/>
      <c r="CPA1668" s="34"/>
      <c r="CPH1668" s="35"/>
      <c r="CPI1668" s="34"/>
      <c r="CPP1668" s="35"/>
      <c r="CPQ1668" s="34"/>
      <c r="CPX1668" s="35"/>
      <c r="CPY1668" s="34"/>
      <c r="CQF1668" s="35"/>
      <c r="CQG1668" s="34"/>
      <c r="CQN1668" s="35"/>
      <c r="CQO1668" s="34"/>
      <c r="CQV1668" s="35"/>
      <c r="CQW1668" s="34"/>
      <c r="CRD1668" s="35"/>
      <c r="CRE1668" s="34"/>
      <c r="CRL1668" s="35"/>
      <c r="CRM1668" s="34"/>
      <c r="CRT1668" s="35"/>
      <c r="CRU1668" s="34"/>
      <c r="CSB1668" s="35"/>
      <c r="CSC1668" s="34"/>
      <c r="CSJ1668" s="35"/>
      <c r="CSK1668" s="34"/>
      <c r="CSR1668" s="35"/>
      <c r="CSS1668" s="34"/>
      <c r="CSZ1668" s="35"/>
      <c r="CTA1668" s="34"/>
      <c r="CTH1668" s="35"/>
      <c r="CTI1668" s="34"/>
      <c r="CTP1668" s="35"/>
      <c r="CTQ1668" s="34"/>
      <c r="CTX1668" s="35"/>
      <c r="CTY1668" s="34"/>
      <c r="CUF1668" s="35"/>
      <c r="CUG1668" s="34"/>
      <c r="CUN1668" s="35"/>
      <c r="CUO1668" s="34"/>
      <c r="CUV1668" s="35"/>
      <c r="CUW1668" s="34"/>
      <c r="CVD1668" s="35"/>
      <c r="CVE1668" s="34"/>
      <c r="CVL1668" s="35"/>
      <c r="CVM1668" s="34"/>
      <c r="CVT1668" s="35"/>
      <c r="CVU1668" s="34"/>
      <c r="CWB1668" s="35"/>
      <c r="CWC1668" s="34"/>
      <c r="CWJ1668" s="35"/>
      <c r="CWK1668" s="34"/>
      <c r="CWR1668" s="35"/>
      <c r="CWS1668" s="34"/>
      <c r="CWZ1668" s="35"/>
      <c r="CXA1668" s="34"/>
      <c r="CXH1668" s="35"/>
      <c r="CXI1668" s="34"/>
      <c r="CXP1668" s="35"/>
      <c r="CXQ1668" s="34"/>
      <c r="CXX1668" s="35"/>
      <c r="CXY1668" s="34"/>
      <c r="CYF1668" s="35"/>
      <c r="CYG1668" s="34"/>
      <c r="CYN1668" s="35"/>
      <c r="CYO1668" s="34"/>
      <c r="CYV1668" s="35"/>
      <c r="CYW1668" s="34"/>
      <c r="CZD1668" s="35"/>
      <c r="CZE1668" s="34"/>
      <c r="CZL1668" s="35"/>
      <c r="CZM1668" s="34"/>
      <c r="CZT1668" s="35"/>
      <c r="CZU1668" s="34"/>
      <c r="DAB1668" s="35"/>
      <c r="DAC1668" s="34"/>
      <c r="DAJ1668" s="35"/>
      <c r="DAK1668" s="34"/>
      <c r="DAR1668" s="35"/>
      <c r="DAS1668" s="34"/>
      <c r="DAZ1668" s="35"/>
      <c r="DBA1668" s="34"/>
      <c r="DBH1668" s="35"/>
      <c r="DBI1668" s="34"/>
      <c r="DBP1668" s="35"/>
      <c r="DBQ1668" s="34"/>
      <c r="DBX1668" s="35"/>
      <c r="DBY1668" s="34"/>
      <c r="DCF1668" s="35"/>
      <c r="DCG1668" s="34"/>
      <c r="DCN1668" s="35"/>
      <c r="DCO1668" s="34"/>
      <c r="DCV1668" s="35"/>
      <c r="DCW1668" s="34"/>
      <c r="DDD1668" s="35"/>
      <c r="DDE1668" s="34"/>
      <c r="DDL1668" s="35"/>
      <c r="DDM1668" s="34"/>
      <c r="DDT1668" s="35"/>
      <c r="DDU1668" s="34"/>
      <c r="DEB1668" s="35"/>
      <c r="DEC1668" s="34"/>
      <c r="DEJ1668" s="35"/>
      <c r="DEK1668" s="34"/>
      <c r="DER1668" s="35"/>
      <c r="DES1668" s="34"/>
      <c r="DEZ1668" s="35"/>
      <c r="DFA1668" s="34"/>
      <c r="DFH1668" s="35"/>
      <c r="DFI1668" s="34"/>
      <c r="DFP1668" s="35"/>
      <c r="DFQ1668" s="34"/>
      <c r="DFX1668" s="35"/>
      <c r="DFY1668" s="34"/>
      <c r="DGF1668" s="35"/>
      <c r="DGG1668" s="34"/>
      <c r="DGN1668" s="35"/>
      <c r="DGO1668" s="34"/>
      <c r="DGV1668" s="35"/>
      <c r="DGW1668" s="34"/>
      <c r="DHD1668" s="35"/>
      <c r="DHE1668" s="34"/>
      <c r="DHL1668" s="35"/>
      <c r="DHM1668" s="34"/>
      <c r="DHT1668" s="35"/>
      <c r="DHU1668" s="34"/>
      <c r="DIB1668" s="35"/>
      <c r="DIC1668" s="34"/>
      <c r="DIJ1668" s="35"/>
      <c r="DIK1668" s="34"/>
      <c r="DIR1668" s="35"/>
      <c r="DIS1668" s="34"/>
      <c r="DIZ1668" s="35"/>
      <c r="DJA1668" s="34"/>
      <c r="DJH1668" s="35"/>
      <c r="DJI1668" s="34"/>
      <c r="DJP1668" s="35"/>
      <c r="DJQ1668" s="34"/>
      <c r="DJX1668" s="35"/>
      <c r="DJY1668" s="34"/>
      <c r="DKF1668" s="35"/>
      <c r="DKG1668" s="34"/>
      <c r="DKN1668" s="35"/>
      <c r="DKO1668" s="34"/>
      <c r="DKV1668" s="35"/>
      <c r="DKW1668" s="34"/>
      <c r="DLD1668" s="35"/>
      <c r="DLE1668" s="34"/>
      <c r="DLL1668" s="35"/>
      <c r="DLM1668" s="34"/>
      <c r="DLT1668" s="35"/>
      <c r="DLU1668" s="34"/>
      <c r="DMB1668" s="35"/>
      <c r="DMC1668" s="34"/>
      <c r="DMJ1668" s="35"/>
      <c r="DMK1668" s="34"/>
      <c r="DMR1668" s="35"/>
      <c r="DMS1668" s="34"/>
      <c r="DMZ1668" s="35"/>
      <c r="DNA1668" s="34"/>
      <c r="DNH1668" s="35"/>
      <c r="DNI1668" s="34"/>
      <c r="DNP1668" s="35"/>
      <c r="DNQ1668" s="34"/>
      <c r="DNX1668" s="35"/>
      <c r="DNY1668" s="34"/>
      <c r="DOF1668" s="35"/>
      <c r="DOG1668" s="34"/>
      <c r="DON1668" s="35"/>
      <c r="DOO1668" s="34"/>
      <c r="DOV1668" s="35"/>
      <c r="DOW1668" s="34"/>
      <c r="DPD1668" s="35"/>
      <c r="DPE1668" s="34"/>
      <c r="DPL1668" s="35"/>
      <c r="DPM1668" s="34"/>
      <c r="DPT1668" s="35"/>
      <c r="DPU1668" s="34"/>
      <c r="DQB1668" s="35"/>
      <c r="DQC1668" s="34"/>
      <c r="DQJ1668" s="35"/>
      <c r="DQK1668" s="34"/>
      <c r="DQR1668" s="35"/>
      <c r="DQS1668" s="34"/>
      <c r="DQZ1668" s="35"/>
      <c r="DRA1668" s="34"/>
      <c r="DRH1668" s="35"/>
      <c r="DRI1668" s="34"/>
      <c r="DRP1668" s="35"/>
      <c r="DRQ1668" s="34"/>
      <c r="DRX1668" s="35"/>
      <c r="DRY1668" s="34"/>
      <c r="DSF1668" s="35"/>
      <c r="DSG1668" s="34"/>
      <c r="DSN1668" s="35"/>
      <c r="DSO1668" s="34"/>
      <c r="DSV1668" s="35"/>
      <c r="DSW1668" s="34"/>
      <c r="DTD1668" s="35"/>
      <c r="DTE1668" s="34"/>
      <c r="DTL1668" s="35"/>
      <c r="DTM1668" s="34"/>
      <c r="DTT1668" s="35"/>
      <c r="DTU1668" s="34"/>
      <c r="DUB1668" s="35"/>
      <c r="DUC1668" s="34"/>
      <c r="DUJ1668" s="35"/>
      <c r="DUK1668" s="34"/>
      <c r="DUR1668" s="35"/>
      <c r="DUS1668" s="34"/>
      <c r="DUZ1668" s="35"/>
      <c r="DVA1668" s="34"/>
      <c r="DVH1668" s="35"/>
      <c r="DVI1668" s="34"/>
      <c r="DVP1668" s="35"/>
      <c r="DVQ1668" s="34"/>
      <c r="DVX1668" s="35"/>
      <c r="DVY1668" s="34"/>
      <c r="DWF1668" s="35"/>
      <c r="DWG1668" s="34"/>
      <c r="DWN1668" s="35"/>
      <c r="DWO1668" s="34"/>
      <c r="DWV1668" s="35"/>
      <c r="DWW1668" s="34"/>
      <c r="DXD1668" s="35"/>
      <c r="DXE1668" s="34"/>
      <c r="DXL1668" s="35"/>
      <c r="DXM1668" s="34"/>
      <c r="DXT1668" s="35"/>
      <c r="DXU1668" s="34"/>
      <c r="DYB1668" s="35"/>
      <c r="DYC1668" s="34"/>
      <c r="DYJ1668" s="35"/>
      <c r="DYK1668" s="34"/>
      <c r="DYR1668" s="35"/>
      <c r="DYS1668" s="34"/>
      <c r="DYZ1668" s="35"/>
      <c r="DZA1668" s="34"/>
      <c r="DZH1668" s="35"/>
      <c r="DZI1668" s="34"/>
      <c r="DZP1668" s="35"/>
      <c r="DZQ1668" s="34"/>
      <c r="DZX1668" s="35"/>
      <c r="DZY1668" s="34"/>
      <c r="EAF1668" s="35"/>
      <c r="EAG1668" s="34"/>
      <c r="EAN1668" s="35"/>
      <c r="EAO1668" s="34"/>
      <c r="EAV1668" s="35"/>
      <c r="EAW1668" s="34"/>
      <c r="EBD1668" s="35"/>
      <c r="EBE1668" s="34"/>
      <c r="EBL1668" s="35"/>
      <c r="EBM1668" s="34"/>
      <c r="EBT1668" s="35"/>
      <c r="EBU1668" s="34"/>
      <c r="ECB1668" s="35"/>
      <c r="ECC1668" s="34"/>
      <c r="ECJ1668" s="35"/>
      <c r="ECK1668" s="34"/>
      <c r="ECR1668" s="35"/>
      <c r="ECS1668" s="34"/>
      <c r="ECZ1668" s="35"/>
      <c r="EDA1668" s="34"/>
      <c r="EDH1668" s="35"/>
      <c r="EDI1668" s="34"/>
      <c r="EDP1668" s="35"/>
      <c r="EDQ1668" s="34"/>
      <c r="EDX1668" s="35"/>
      <c r="EDY1668" s="34"/>
      <c r="EEF1668" s="35"/>
      <c r="EEG1668" s="34"/>
      <c r="EEN1668" s="35"/>
      <c r="EEO1668" s="34"/>
      <c r="EEV1668" s="35"/>
      <c r="EEW1668" s="34"/>
      <c r="EFD1668" s="35"/>
      <c r="EFE1668" s="34"/>
      <c r="EFL1668" s="35"/>
      <c r="EFM1668" s="34"/>
      <c r="EFT1668" s="35"/>
      <c r="EFU1668" s="34"/>
      <c r="EGB1668" s="35"/>
      <c r="EGC1668" s="34"/>
      <c r="EGJ1668" s="35"/>
      <c r="EGK1668" s="34"/>
      <c r="EGR1668" s="35"/>
      <c r="EGS1668" s="34"/>
      <c r="EGZ1668" s="35"/>
      <c r="EHA1668" s="34"/>
      <c r="EHH1668" s="35"/>
      <c r="EHI1668" s="34"/>
      <c r="EHP1668" s="35"/>
      <c r="EHQ1668" s="34"/>
      <c r="EHX1668" s="35"/>
      <c r="EHY1668" s="34"/>
      <c r="EIF1668" s="35"/>
      <c r="EIG1668" s="34"/>
      <c r="EIN1668" s="35"/>
      <c r="EIO1668" s="34"/>
      <c r="EIV1668" s="35"/>
      <c r="EIW1668" s="34"/>
      <c r="EJD1668" s="35"/>
      <c r="EJE1668" s="34"/>
      <c r="EJL1668" s="35"/>
      <c r="EJM1668" s="34"/>
      <c r="EJT1668" s="35"/>
      <c r="EJU1668" s="34"/>
      <c r="EKB1668" s="35"/>
      <c r="EKC1668" s="34"/>
      <c r="EKJ1668" s="35"/>
      <c r="EKK1668" s="34"/>
      <c r="EKR1668" s="35"/>
      <c r="EKS1668" s="34"/>
      <c r="EKZ1668" s="35"/>
      <c r="ELA1668" s="34"/>
      <c r="ELH1668" s="35"/>
      <c r="ELI1668" s="34"/>
      <c r="ELP1668" s="35"/>
      <c r="ELQ1668" s="34"/>
      <c r="ELX1668" s="35"/>
      <c r="ELY1668" s="34"/>
      <c r="EMF1668" s="35"/>
      <c r="EMG1668" s="34"/>
      <c r="EMN1668" s="35"/>
      <c r="EMO1668" s="34"/>
      <c r="EMV1668" s="35"/>
      <c r="EMW1668" s="34"/>
      <c r="END1668" s="35"/>
      <c r="ENE1668" s="34"/>
      <c r="ENL1668" s="35"/>
      <c r="ENM1668" s="34"/>
      <c r="ENT1668" s="35"/>
      <c r="ENU1668" s="34"/>
      <c r="EOB1668" s="35"/>
      <c r="EOC1668" s="34"/>
      <c r="EOJ1668" s="35"/>
      <c r="EOK1668" s="34"/>
      <c r="EOR1668" s="35"/>
      <c r="EOS1668" s="34"/>
      <c r="EOZ1668" s="35"/>
      <c r="EPA1668" s="34"/>
      <c r="EPH1668" s="35"/>
      <c r="EPI1668" s="34"/>
      <c r="EPP1668" s="35"/>
      <c r="EPQ1668" s="34"/>
      <c r="EPX1668" s="35"/>
      <c r="EPY1668" s="34"/>
      <c r="EQF1668" s="35"/>
      <c r="EQG1668" s="34"/>
      <c r="EQN1668" s="35"/>
      <c r="EQO1668" s="34"/>
      <c r="EQV1668" s="35"/>
      <c r="EQW1668" s="34"/>
      <c r="ERD1668" s="35"/>
      <c r="ERE1668" s="34"/>
      <c r="ERL1668" s="35"/>
      <c r="ERM1668" s="34"/>
      <c r="ERT1668" s="35"/>
      <c r="ERU1668" s="34"/>
      <c r="ESB1668" s="35"/>
      <c r="ESC1668" s="34"/>
      <c r="ESJ1668" s="35"/>
      <c r="ESK1668" s="34"/>
      <c r="ESR1668" s="35"/>
      <c r="ESS1668" s="34"/>
      <c r="ESZ1668" s="35"/>
      <c r="ETA1668" s="34"/>
      <c r="ETH1668" s="35"/>
      <c r="ETI1668" s="34"/>
      <c r="ETP1668" s="35"/>
      <c r="ETQ1668" s="34"/>
      <c r="ETX1668" s="35"/>
      <c r="ETY1668" s="34"/>
      <c r="EUF1668" s="35"/>
      <c r="EUG1668" s="34"/>
      <c r="EUN1668" s="35"/>
      <c r="EUO1668" s="34"/>
      <c r="EUV1668" s="35"/>
      <c r="EUW1668" s="34"/>
      <c r="EVD1668" s="35"/>
      <c r="EVE1668" s="34"/>
      <c r="EVL1668" s="35"/>
      <c r="EVM1668" s="34"/>
      <c r="EVT1668" s="35"/>
      <c r="EVU1668" s="34"/>
      <c r="EWB1668" s="35"/>
      <c r="EWC1668" s="34"/>
      <c r="EWJ1668" s="35"/>
      <c r="EWK1668" s="34"/>
      <c r="EWR1668" s="35"/>
      <c r="EWS1668" s="34"/>
      <c r="EWZ1668" s="35"/>
      <c r="EXA1668" s="34"/>
      <c r="EXH1668" s="35"/>
      <c r="EXI1668" s="34"/>
      <c r="EXP1668" s="35"/>
      <c r="EXQ1668" s="34"/>
      <c r="EXX1668" s="35"/>
      <c r="EXY1668" s="34"/>
      <c r="EYF1668" s="35"/>
      <c r="EYG1668" s="34"/>
      <c r="EYN1668" s="35"/>
      <c r="EYO1668" s="34"/>
      <c r="EYV1668" s="35"/>
      <c r="EYW1668" s="34"/>
      <c r="EZD1668" s="35"/>
      <c r="EZE1668" s="34"/>
      <c r="EZL1668" s="35"/>
      <c r="EZM1668" s="34"/>
      <c r="EZT1668" s="35"/>
      <c r="EZU1668" s="34"/>
      <c r="FAB1668" s="35"/>
      <c r="FAC1668" s="34"/>
      <c r="FAJ1668" s="35"/>
      <c r="FAK1668" s="34"/>
      <c r="FAR1668" s="35"/>
      <c r="FAS1668" s="34"/>
      <c r="FAZ1668" s="35"/>
      <c r="FBA1668" s="34"/>
      <c r="FBH1668" s="35"/>
      <c r="FBI1668" s="34"/>
      <c r="FBP1668" s="35"/>
      <c r="FBQ1668" s="34"/>
      <c r="FBX1668" s="35"/>
      <c r="FBY1668" s="34"/>
      <c r="FCF1668" s="35"/>
      <c r="FCG1668" s="34"/>
      <c r="FCN1668" s="35"/>
      <c r="FCO1668" s="34"/>
      <c r="FCV1668" s="35"/>
      <c r="FCW1668" s="34"/>
      <c r="FDD1668" s="35"/>
      <c r="FDE1668" s="34"/>
      <c r="FDL1668" s="35"/>
      <c r="FDM1668" s="34"/>
      <c r="FDT1668" s="35"/>
      <c r="FDU1668" s="34"/>
      <c r="FEB1668" s="35"/>
      <c r="FEC1668" s="34"/>
      <c r="FEJ1668" s="35"/>
      <c r="FEK1668" s="34"/>
      <c r="FER1668" s="35"/>
      <c r="FES1668" s="34"/>
      <c r="FEZ1668" s="35"/>
      <c r="FFA1668" s="34"/>
      <c r="FFH1668" s="35"/>
      <c r="FFI1668" s="34"/>
      <c r="FFP1668" s="35"/>
      <c r="FFQ1668" s="34"/>
      <c r="FFX1668" s="35"/>
      <c r="FFY1668" s="34"/>
      <c r="FGF1668" s="35"/>
      <c r="FGG1668" s="34"/>
      <c r="FGN1668" s="35"/>
      <c r="FGO1668" s="34"/>
      <c r="FGV1668" s="35"/>
      <c r="FGW1668" s="34"/>
      <c r="FHD1668" s="35"/>
      <c r="FHE1668" s="34"/>
      <c r="FHL1668" s="35"/>
      <c r="FHM1668" s="34"/>
      <c r="FHT1668" s="35"/>
      <c r="FHU1668" s="34"/>
      <c r="FIB1668" s="35"/>
      <c r="FIC1668" s="34"/>
      <c r="FIJ1668" s="35"/>
      <c r="FIK1668" s="34"/>
      <c r="FIR1668" s="35"/>
      <c r="FIS1668" s="34"/>
      <c r="FIZ1668" s="35"/>
      <c r="FJA1668" s="34"/>
      <c r="FJH1668" s="35"/>
      <c r="FJI1668" s="34"/>
      <c r="FJP1668" s="35"/>
      <c r="FJQ1668" s="34"/>
      <c r="FJX1668" s="35"/>
      <c r="FJY1668" s="34"/>
      <c r="FKF1668" s="35"/>
      <c r="FKG1668" s="34"/>
      <c r="FKN1668" s="35"/>
      <c r="FKO1668" s="34"/>
      <c r="FKV1668" s="35"/>
      <c r="FKW1668" s="34"/>
      <c r="FLD1668" s="35"/>
      <c r="FLE1668" s="34"/>
      <c r="FLL1668" s="35"/>
      <c r="FLM1668" s="34"/>
      <c r="FLT1668" s="35"/>
      <c r="FLU1668" s="34"/>
      <c r="FMB1668" s="35"/>
      <c r="FMC1668" s="34"/>
      <c r="FMJ1668" s="35"/>
      <c r="FMK1668" s="34"/>
      <c r="FMR1668" s="35"/>
      <c r="FMS1668" s="34"/>
      <c r="FMZ1668" s="35"/>
      <c r="FNA1668" s="34"/>
      <c r="FNH1668" s="35"/>
      <c r="FNI1668" s="34"/>
      <c r="FNP1668" s="35"/>
      <c r="FNQ1668" s="34"/>
      <c r="FNX1668" s="35"/>
      <c r="FNY1668" s="34"/>
      <c r="FOF1668" s="35"/>
      <c r="FOG1668" s="34"/>
      <c r="FON1668" s="35"/>
      <c r="FOO1668" s="34"/>
      <c r="FOV1668" s="35"/>
      <c r="FOW1668" s="34"/>
      <c r="FPD1668" s="35"/>
      <c r="FPE1668" s="34"/>
      <c r="FPL1668" s="35"/>
      <c r="FPM1668" s="34"/>
      <c r="FPT1668" s="35"/>
      <c r="FPU1668" s="34"/>
      <c r="FQB1668" s="35"/>
      <c r="FQC1668" s="34"/>
      <c r="FQJ1668" s="35"/>
      <c r="FQK1668" s="34"/>
      <c r="FQR1668" s="35"/>
      <c r="FQS1668" s="34"/>
      <c r="FQZ1668" s="35"/>
      <c r="FRA1668" s="34"/>
      <c r="FRH1668" s="35"/>
      <c r="FRI1668" s="34"/>
      <c r="FRP1668" s="35"/>
      <c r="FRQ1668" s="34"/>
      <c r="FRX1668" s="35"/>
      <c r="FRY1668" s="34"/>
      <c r="FSF1668" s="35"/>
      <c r="FSG1668" s="34"/>
      <c r="FSN1668" s="35"/>
      <c r="FSO1668" s="34"/>
      <c r="FSV1668" s="35"/>
      <c r="FSW1668" s="34"/>
      <c r="FTD1668" s="35"/>
      <c r="FTE1668" s="34"/>
      <c r="FTL1668" s="35"/>
      <c r="FTM1668" s="34"/>
      <c r="FTT1668" s="35"/>
      <c r="FTU1668" s="34"/>
      <c r="FUB1668" s="35"/>
      <c r="FUC1668" s="34"/>
      <c r="FUJ1668" s="35"/>
      <c r="FUK1668" s="34"/>
      <c r="FUR1668" s="35"/>
      <c r="FUS1668" s="34"/>
      <c r="FUZ1668" s="35"/>
      <c r="FVA1668" s="34"/>
      <c r="FVH1668" s="35"/>
      <c r="FVI1668" s="34"/>
      <c r="FVP1668" s="35"/>
      <c r="FVQ1668" s="34"/>
      <c r="FVX1668" s="35"/>
      <c r="FVY1668" s="34"/>
      <c r="FWF1668" s="35"/>
      <c r="FWG1668" s="34"/>
      <c r="FWN1668" s="35"/>
      <c r="FWO1668" s="34"/>
      <c r="FWV1668" s="35"/>
      <c r="FWW1668" s="34"/>
      <c r="FXD1668" s="35"/>
      <c r="FXE1668" s="34"/>
      <c r="FXL1668" s="35"/>
      <c r="FXM1668" s="34"/>
      <c r="FXT1668" s="35"/>
      <c r="FXU1668" s="34"/>
      <c r="FYB1668" s="35"/>
      <c r="FYC1668" s="34"/>
      <c r="FYJ1668" s="35"/>
      <c r="FYK1668" s="34"/>
      <c r="FYR1668" s="35"/>
      <c r="FYS1668" s="34"/>
      <c r="FYZ1668" s="35"/>
      <c r="FZA1668" s="34"/>
      <c r="FZH1668" s="35"/>
      <c r="FZI1668" s="34"/>
      <c r="FZP1668" s="35"/>
      <c r="FZQ1668" s="34"/>
      <c r="FZX1668" s="35"/>
      <c r="FZY1668" s="34"/>
      <c r="GAF1668" s="35"/>
      <c r="GAG1668" s="34"/>
      <c r="GAN1668" s="35"/>
      <c r="GAO1668" s="34"/>
      <c r="GAV1668" s="35"/>
      <c r="GAW1668" s="34"/>
      <c r="GBD1668" s="35"/>
      <c r="GBE1668" s="34"/>
      <c r="GBL1668" s="35"/>
      <c r="GBM1668" s="34"/>
      <c r="GBT1668" s="35"/>
      <c r="GBU1668" s="34"/>
      <c r="GCB1668" s="35"/>
      <c r="GCC1668" s="34"/>
      <c r="GCJ1668" s="35"/>
      <c r="GCK1668" s="34"/>
      <c r="GCR1668" s="35"/>
      <c r="GCS1668" s="34"/>
      <c r="GCZ1668" s="35"/>
      <c r="GDA1668" s="34"/>
      <c r="GDH1668" s="35"/>
      <c r="GDI1668" s="34"/>
      <c r="GDP1668" s="35"/>
      <c r="GDQ1668" s="34"/>
      <c r="GDX1668" s="35"/>
      <c r="GDY1668" s="34"/>
      <c r="GEF1668" s="35"/>
      <c r="GEG1668" s="34"/>
      <c r="GEN1668" s="35"/>
      <c r="GEO1668" s="34"/>
      <c r="GEV1668" s="35"/>
      <c r="GEW1668" s="34"/>
      <c r="GFD1668" s="35"/>
      <c r="GFE1668" s="34"/>
      <c r="GFL1668" s="35"/>
      <c r="GFM1668" s="34"/>
      <c r="GFT1668" s="35"/>
      <c r="GFU1668" s="34"/>
      <c r="GGB1668" s="35"/>
      <c r="GGC1668" s="34"/>
      <c r="GGJ1668" s="35"/>
      <c r="GGK1668" s="34"/>
      <c r="GGR1668" s="35"/>
      <c r="GGS1668" s="34"/>
      <c r="GGZ1668" s="35"/>
      <c r="GHA1668" s="34"/>
      <c r="GHH1668" s="35"/>
      <c r="GHI1668" s="34"/>
      <c r="GHP1668" s="35"/>
      <c r="GHQ1668" s="34"/>
      <c r="GHX1668" s="35"/>
      <c r="GHY1668" s="34"/>
      <c r="GIF1668" s="35"/>
      <c r="GIG1668" s="34"/>
      <c r="GIN1668" s="35"/>
      <c r="GIO1668" s="34"/>
      <c r="GIV1668" s="35"/>
      <c r="GIW1668" s="34"/>
      <c r="GJD1668" s="35"/>
      <c r="GJE1668" s="34"/>
      <c r="GJL1668" s="35"/>
      <c r="GJM1668" s="34"/>
      <c r="GJT1668" s="35"/>
      <c r="GJU1668" s="34"/>
      <c r="GKB1668" s="35"/>
      <c r="GKC1668" s="34"/>
      <c r="GKJ1668" s="35"/>
      <c r="GKK1668" s="34"/>
      <c r="GKR1668" s="35"/>
      <c r="GKS1668" s="34"/>
      <c r="GKZ1668" s="35"/>
      <c r="GLA1668" s="34"/>
      <c r="GLH1668" s="35"/>
      <c r="GLI1668" s="34"/>
      <c r="GLP1668" s="35"/>
      <c r="GLQ1668" s="34"/>
      <c r="GLX1668" s="35"/>
      <c r="GLY1668" s="34"/>
      <c r="GMF1668" s="35"/>
      <c r="GMG1668" s="34"/>
      <c r="GMN1668" s="35"/>
      <c r="GMO1668" s="34"/>
      <c r="GMV1668" s="35"/>
      <c r="GMW1668" s="34"/>
      <c r="GND1668" s="35"/>
      <c r="GNE1668" s="34"/>
      <c r="GNL1668" s="35"/>
      <c r="GNM1668" s="34"/>
      <c r="GNT1668" s="35"/>
      <c r="GNU1668" s="34"/>
      <c r="GOB1668" s="35"/>
      <c r="GOC1668" s="34"/>
      <c r="GOJ1668" s="35"/>
      <c r="GOK1668" s="34"/>
      <c r="GOR1668" s="35"/>
      <c r="GOS1668" s="34"/>
      <c r="GOZ1668" s="35"/>
      <c r="GPA1668" s="34"/>
      <c r="GPH1668" s="35"/>
      <c r="GPI1668" s="34"/>
      <c r="GPP1668" s="35"/>
      <c r="GPQ1668" s="34"/>
      <c r="GPX1668" s="35"/>
      <c r="GPY1668" s="34"/>
      <c r="GQF1668" s="35"/>
      <c r="GQG1668" s="34"/>
      <c r="GQN1668" s="35"/>
      <c r="GQO1668" s="34"/>
      <c r="GQV1668" s="35"/>
      <c r="GQW1668" s="34"/>
      <c r="GRD1668" s="35"/>
      <c r="GRE1668" s="34"/>
      <c r="GRL1668" s="35"/>
      <c r="GRM1668" s="34"/>
      <c r="GRT1668" s="35"/>
      <c r="GRU1668" s="34"/>
      <c r="GSB1668" s="35"/>
      <c r="GSC1668" s="34"/>
      <c r="GSJ1668" s="35"/>
      <c r="GSK1668" s="34"/>
      <c r="GSR1668" s="35"/>
      <c r="GSS1668" s="34"/>
      <c r="GSZ1668" s="35"/>
      <c r="GTA1668" s="34"/>
      <c r="GTH1668" s="35"/>
      <c r="GTI1668" s="34"/>
      <c r="GTP1668" s="35"/>
      <c r="GTQ1668" s="34"/>
      <c r="GTX1668" s="35"/>
      <c r="GTY1668" s="34"/>
      <c r="GUF1668" s="35"/>
      <c r="GUG1668" s="34"/>
      <c r="GUN1668" s="35"/>
      <c r="GUO1668" s="34"/>
      <c r="GUV1668" s="35"/>
      <c r="GUW1668" s="34"/>
      <c r="GVD1668" s="35"/>
      <c r="GVE1668" s="34"/>
      <c r="GVL1668" s="35"/>
      <c r="GVM1668" s="34"/>
      <c r="GVT1668" s="35"/>
      <c r="GVU1668" s="34"/>
      <c r="GWB1668" s="35"/>
      <c r="GWC1668" s="34"/>
      <c r="GWJ1668" s="35"/>
      <c r="GWK1668" s="34"/>
      <c r="GWR1668" s="35"/>
      <c r="GWS1668" s="34"/>
      <c r="GWZ1668" s="35"/>
      <c r="GXA1668" s="34"/>
      <c r="GXH1668" s="35"/>
      <c r="GXI1668" s="34"/>
      <c r="GXP1668" s="35"/>
      <c r="GXQ1668" s="34"/>
      <c r="GXX1668" s="35"/>
      <c r="GXY1668" s="34"/>
      <c r="GYF1668" s="35"/>
      <c r="GYG1668" s="34"/>
      <c r="GYN1668" s="35"/>
      <c r="GYO1668" s="34"/>
      <c r="GYV1668" s="35"/>
      <c r="GYW1668" s="34"/>
      <c r="GZD1668" s="35"/>
      <c r="GZE1668" s="34"/>
      <c r="GZL1668" s="35"/>
      <c r="GZM1668" s="34"/>
      <c r="GZT1668" s="35"/>
      <c r="GZU1668" s="34"/>
      <c r="HAB1668" s="35"/>
      <c r="HAC1668" s="34"/>
      <c r="HAJ1668" s="35"/>
      <c r="HAK1668" s="34"/>
      <c r="HAR1668" s="35"/>
      <c r="HAS1668" s="34"/>
      <c r="HAZ1668" s="35"/>
      <c r="HBA1668" s="34"/>
      <c r="HBH1668" s="35"/>
      <c r="HBI1668" s="34"/>
      <c r="HBP1668" s="35"/>
      <c r="HBQ1668" s="34"/>
      <c r="HBX1668" s="35"/>
      <c r="HBY1668" s="34"/>
      <c r="HCF1668" s="35"/>
      <c r="HCG1668" s="34"/>
      <c r="HCN1668" s="35"/>
      <c r="HCO1668" s="34"/>
      <c r="HCV1668" s="35"/>
      <c r="HCW1668" s="34"/>
      <c r="HDD1668" s="35"/>
      <c r="HDE1668" s="34"/>
      <c r="HDL1668" s="35"/>
      <c r="HDM1668" s="34"/>
      <c r="HDT1668" s="35"/>
      <c r="HDU1668" s="34"/>
      <c r="HEB1668" s="35"/>
      <c r="HEC1668" s="34"/>
      <c r="HEJ1668" s="35"/>
      <c r="HEK1668" s="34"/>
      <c r="HER1668" s="35"/>
      <c r="HES1668" s="34"/>
      <c r="HEZ1668" s="35"/>
      <c r="HFA1668" s="34"/>
      <c r="HFH1668" s="35"/>
      <c r="HFI1668" s="34"/>
      <c r="HFP1668" s="35"/>
      <c r="HFQ1668" s="34"/>
      <c r="HFX1668" s="35"/>
      <c r="HFY1668" s="34"/>
      <c r="HGF1668" s="35"/>
      <c r="HGG1668" s="34"/>
      <c r="HGN1668" s="35"/>
      <c r="HGO1668" s="34"/>
      <c r="HGV1668" s="35"/>
      <c r="HGW1668" s="34"/>
      <c r="HHD1668" s="35"/>
      <c r="HHE1668" s="34"/>
      <c r="HHL1668" s="35"/>
      <c r="HHM1668" s="34"/>
      <c r="HHT1668" s="35"/>
      <c r="HHU1668" s="34"/>
      <c r="HIB1668" s="35"/>
      <c r="HIC1668" s="34"/>
      <c r="HIJ1668" s="35"/>
      <c r="HIK1668" s="34"/>
      <c r="HIR1668" s="35"/>
      <c r="HIS1668" s="34"/>
      <c r="HIZ1668" s="35"/>
      <c r="HJA1668" s="34"/>
      <c r="HJH1668" s="35"/>
      <c r="HJI1668" s="34"/>
      <c r="HJP1668" s="35"/>
      <c r="HJQ1668" s="34"/>
      <c r="HJX1668" s="35"/>
      <c r="HJY1668" s="34"/>
      <c r="HKF1668" s="35"/>
      <c r="HKG1668" s="34"/>
      <c r="HKN1668" s="35"/>
      <c r="HKO1668" s="34"/>
      <c r="HKV1668" s="35"/>
      <c r="HKW1668" s="34"/>
      <c r="HLD1668" s="35"/>
      <c r="HLE1668" s="34"/>
      <c r="HLL1668" s="35"/>
      <c r="HLM1668" s="34"/>
      <c r="HLT1668" s="35"/>
      <c r="HLU1668" s="34"/>
      <c r="HMB1668" s="35"/>
      <c r="HMC1668" s="34"/>
      <c r="HMJ1668" s="35"/>
      <c r="HMK1668" s="34"/>
      <c r="HMR1668" s="35"/>
      <c r="HMS1668" s="34"/>
      <c r="HMZ1668" s="35"/>
      <c r="HNA1668" s="34"/>
      <c r="HNH1668" s="35"/>
      <c r="HNI1668" s="34"/>
      <c r="HNP1668" s="35"/>
      <c r="HNQ1668" s="34"/>
      <c r="HNX1668" s="35"/>
      <c r="HNY1668" s="34"/>
      <c r="HOF1668" s="35"/>
      <c r="HOG1668" s="34"/>
      <c r="HON1668" s="35"/>
      <c r="HOO1668" s="34"/>
      <c r="HOV1668" s="35"/>
      <c r="HOW1668" s="34"/>
      <c r="HPD1668" s="35"/>
      <c r="HPE1668" s="34"/>
      <c r="HPL1668" s="35"/>
      <c r="HPM1668" s="34"/>
      <c r="HPT1668" s="35"/>
      <c r="HPU1668" s="34"/>
      <c r="HQB1668" s="35"/>
      <c r="HQC1668" s="34"/>
      <c r="HQJ1668" s="35"/>
      <c r="HQK1668" s="34"/>
      <c r="HQR1668" s="35"/>
      <c r="HQS1668" s="34"/>
      <c r="HQZ1668" s="35"/>
      <c r="HRA1668" s="34"/>
      <c r="HRH1668" s="35"/>
      <c r="HRI1668" s="34"/>
      <c r="HRP1668" s="35"/>
      <c r="HRQ1668" s="34"/>
      <c r="HRX1668" s="35"/>
      <c r="HRY1668" s="34"/>
      <c r="HSF1668" s="35"/>
      <c r="HSG1668" s="34"/>
      <c r="HSN1668" s="35"/>
      <c r="HSO1668" s="34"/>
      <c r="HSV1668" s="35"/>
      <c r="HSW1668" s="34"/>
      <c r="HTD1668" s="35"/>
      <c r="HTE1668" s="34"/>
      <c r="HTL1668" s="35"/>
      <c r="HTM1668" s="34"/>
      <c r="HTT1668" s="35"/>
      <c r="HTU1668" s="34"/>
      <c r="HUB1668" s="35"/>
      <c r="HUC1668" s="34"/>
      <c r="HUJ1668" s="35"/>
      <c r="HUK1668" s="34"/>
      <c r="HUR1668" s="35"/>
      <c r="HUS1668" s="34"/>
      <c r="HUZ1668" s="35"/>
      <c r="HVA1668" s="34"/>
      <c r="HVH1668" s="35"/>
      <c r="HVI1668" s="34"/>
      <c r="HVP1668" s="35"/>
      <c r="HVQ1668" s="34"/>
      <c r="HVX1668" s="35"/>
      <c r="HVY1668" s="34"/>
      <c r="HWF1668" s="35"/>
      <c r="HWG1668" s="34"/>
      <c r="HWN1668" s="35"/>
      <c r="HWO1668" s="34"/>
      <c r="HWV1668" s="35"/>
      <c r="HWW1668" s="34"/>
      <c r="HXD1668" s="35"/>
      <c r="HXE1668" s="34"/>
      <c r="HXL1668" s="35"/>
      <c r="HXM1668" s="34"/>
      <c r="HXT1668" s="35"/>
      <c r="HXU1668" s="34"/>
      <c r="HYB1668" s="35"/>
      <c r="HYC1668" s="34"/>
      <c r="HYJ1668" s="35"/>
      <c r="HYK1668" s="34"/>
      <c r="HYR1668" s="35"/>
      <c r="HYS1668" s="34"/>
      <c r="HYZ1668" s="35"/>
      <c r="HZA1668" s="34"/>
      <c r="HZH1668" s="35"/>
      <c r="HZI1668" s="34"/>
      <c r="HZP1668" s="35"/>
      <c r="HZQ1668" s="34"/>
      <c r="HZX1668" s="35"/>
      <c r="HZY1668" s="34"/>
      <c r="IAF1668" s="35"/>
      <c r="IAG1668" s="34"/>
      <c r="IAN1668" s="35"/>
      <c r="IAO1668" s="34"/>
      <c r="IAV1668" s="35"/>
      <c r="IAW1668" s="34"/>
      <c r="IBD1668" s="35"/>
      <c r="IBE1668" s="34"/>
      <c r="IBL1668" s="35"/>
      <c r="IBM1668" s="34"/>
      <c r="IBT1668" s="35"/>
      <c r="IBU1668" s="34"/>
      <c r="ICB1668" s="35"/>
      <c r="ICC1668" s="34"/>
      <c r="ICJ1668" s="35"/>
      <c r="ICK1668" s="34"/>
      <c r="ICR1668" s="35"/>
      <c r="ICS1668" s="34"/>
      <c r="ICZ1668" s="35"/>
      <c r="IDA1668" s="34"/>
      <c r="IDH1668" s="35"/>
      <c r="IDI1668" s="34"/>
      <c r="IDP1668" s="35"/>
      <c r="IDQ1668" s="34"/>
      <c r="IDX1668" s="35"/>
      <c r="IDY1668" s="34"/>
      <c r="IEF1668" s="35"/>
      <c r="IEG1668" s="34"/>
      <c r="IEN1668" s="35"/>
      <c r="IEO1668" s="34"/>
      <c r="IEV1668" s="35"/>
      <c r="IEW1668" s="34"/>
      <c r="IFD1668" s="35"/>
      <c r="IFE1668" s="34"/>
      <c r="IFL1668" s="35"/>
      <c r="IFM1668" s="34"/>
      <c r="IFT1668" s="35"/>
      <c r="IFU1668" s="34"/>
      <c r="IGB1668" s="35"/>
      <c r="IGC1668" s="34"/>
      <c r="IGJ1668" s="35"/>
      <c r="IGK1668" s="34"/>
      <c r="IGR1668" s="35"/>
      <c r="IGS1668" s="34"/>
      <c r="IGZ1668" s="35"/>
      <c r="IHA1668" s="34"/>
      <c r="IHH1668" s="35"/>
      <c r="IHI1668" s="34"/>
      <c r="IHP1668" s="35"/>
      <c r="IHQ1668" s="34"/>
      <c r="IHX1668" s="35"/>
      <c r="IHY1668" s="34"/>
      <c r="IIF1668" s="35"/>
      <c r="IIG1668" s="34"/>
      <c r="IIN1668" s="35"/>
      <c r="IIO1668" s="34"/>
      <c r="IIV1668" s="35"/>
      <c r="IIW1668" s="34"/>
      <c r="IJD1668" s="35"/>
      <c r="IJE1668" s="34"/>
      <c r="IJL1668" s="35"/>
      <c r="IJM1668" s="34"/>
      <c r="IJT1668" s="35"/>
      <c r="IJU1668" s="34"/>
      <c r="IKB1668" s="35"/>
      <c r="IKC1668" s="34"/>
      <c r="IKJ1668" s="35"/>
      <c r="IKK1668" s="34"/>
      <c r="IKR1668" s="35"/>
      <c r="IKS1668" s="34"/>
      <c r="IKZ1668" s="35"/>
      <c r="ILA1668" s="34"/>
      <c r="ILH1668" s="35"/>
      <c r="ILI1668" s="34"/>
      <c r="ILP1668" s="35"/>
      <c r="ILQ1668" s="34"/>
      <c r="ILX1668" s="35"/>
      <c r="ILY1668" s="34"/>
      <c r="IMF1668" s="35"/>
      <c r="IMG1668" s="34"/>
      <c r="IMN1668" s="35"/>
      <c r="IMO1668" s="34"/>
      <c r="IMV1668" s="35"/>
      <c r="IMW1668" s="34"/>
      <c r="IND1668" s="35"/>
      <c r="INE1668" s="34"/>
      <c r="INL1668" s="35"/>
      <c r="INM1668" s="34"/>
      <c r="INT1668" s="35"/>
      <c r="INU1668" s="34"/>
      <c r="IOB1668" s="35"/>
      <c r="IOC1668" s="34"/>
      <c r="IOJ1668" s="35"/>
      <c r="IOK1668" s="34"/>
      <c r="IOR1668" s="35"/>
      <c r="IOS1668" s="34"/>
      <c r="IOZ1668" s="35"/>
      <c r="IPA1668" s="34"/>
      <c r="IPH1668" s="35"/>
      <c r="IPI1668" s="34"/>
      <c r="IPP1668" s="35"/>
      <c r="IPQ1668" s="34"/>
      <c r="IPX1668" s="35"/>
      <c r="IPY1668" s="34"/>
      <c r="IQF1668" s="35"/>
      <c r="IQG1668" s="34"/>
      <c r="IQN1668" s="35"/>
      <c r="IQO1668" s="34"/>
      <c r="IQV1668" s="35"/>
      <c r="IQW1668" s="34"/>
      <c r="IRD1668" s="35"/>
      <c r="IRE1668" s="34"/>
      <c r="IRL1668" s="35"/>
      <c r="IRM1668" s="34"/>
      <c r="IRT1668" s="35"/>
      <c r="IRU1668" s="34"/>
      <c r="ISB1668" s="35"/>
      <c r="ISC1668" s="34"/>
      <c r="ISJ1668" s="35"/>
      <c r="ISK1668" s="34"/>
      <c r="ISR1668" s="35"/>
      <c r="ISS1668" s="34"/>
      <c r="ISZ1668" s="35"/>
      <c r="ITA1668" s="34"/>
      <c r="ITH1668" s="35"/>
      <c r="ITI1668" s="34"/>
      <c r="ITP1668" s="35"/>
      <c r="ITQ1668" s="34"/>
      <c r="ITX1668" s="35"/>
      <c r="ITY1668" s="34"/>
      <c r="IUF1668" s="35"/>
      <c r="IUG1668" s="34"/>
      <c r="IUN1668" s="35"/>
      <c r="IUO1668" s="34"/>
      <c r="IUV1668" s="35"/>
      <c r="IUW1668" s="34"/>
      <c r="IVD1668" s="35"/>
      <c r="IVE1668" s="34"/>
      <c r="IVL1668" s="35"/>
      <c r="IVM1668" s="34"/>
      <c r="IVT1668" s="35"/>
      <c r="IVU1668" s="34"/>
      <c r="IWB1668" s="35"/>
      <c r="IWC1668" s="34"/>
      <c r="IWJ1668" s="35"/>
      <c r="IWK1668" s="34"/>
      <c r="IWR1668" s="35"/>
      <c r="IWS1668" s="34"/>
      <c r="IWZ1668" s="35"/>
      <c r="IXA1668" s="34"/>
      <c r="IXH1668" s="35"/>
      <c r="IXI1668" s="34"/>
      <c r="IXP1668" s="35"/>
      <c r="IXQ1668" s="34"/>
      <c r="IXX1668" s="35"/>
      <c r="IXY1668" s="34"/>
      <c r="IYF1668" s="35"/>
      <c r="IYG1668" s="34"/>
      <c r="IYN1668" s="35"/>
      <c r="IYO1668" s="34"/>
      <c r="IYV1668" s="35"/>
      <c r="IYW1668" s="34"/>
      <c r="IZD1668" s="35"/>
      <c r="IZE1668" s="34"/>
      <c r="IZL1668" s="35"/>
      <c r="IZM1668" s="34"/>
      <c r="IZT1668" s="35"/>
      <c r="IZU1668" s="34"/>
      <c r="JAB1668" s="35"/>
      <c r="JAC1668" s="34"/>
      <c r="JAJ1668" s="35"/>
      <c r="JAK1668" s="34"/>
      <c r="JAR1668" s="35"/>
      <c r="JAS1668" s="34"/>
      <c r="JAZ1668" s="35"/>
      <c r="JBA1668" s="34"/>
      <c r="JBH1668" s="35"/>
      <c r="JBI1668" s="34"/>
      <c r="JBP1668" s="35"/>
      <c r="JBQ1668" s="34"/>
      <c r="JBX1668" s="35"/>
      <c r="JBY1668" s="34"/>
      <c r="JCF1668" s="35"/>
      <c r="JCG1668" s="34"/>
      <c r="JCN1668" s="35"/>
      <c r="JCO1668" s="34"/>
      <c r="JCV1668" s="35"/>
      <c r="JCW1668" s="34"/>
      <c r="JDD1668" s="35"/>
      <c r="JDE1668" s="34"/>
      <c r="JDL1668" s="35"/>
      <c r="JDM1668" s="34"/>
      <c r="JDT1668" s="35"/>
      <c r="JDU1668" s="34"/>
      <c r="JEB1668" s="35"/>
      <c r="JEC1668" s="34"/>
      <c r="JEJ1668" s="35"/>
      <c r="JEK1668" s="34"/>
      <c r="JER1668" s="35"/>
      <c r="JES1668" s="34"/>
      <c r="JEZ1668" s="35"/>
      <c r="JFA1668" s="34"/>
      <c r="JFH1668" s="35"/>
      <c r="JFI1668" s="34"/>
      <c r="JFP1668" s="35"/>
      <c r="JFQ1668" s="34"/>
      <c r="JFX1668" s="35"/>
      <c r="JFY1668" s="34"/>
      <c r="JGF1668" s="35"/>
      <c r="JGG1668" s="34"/>
      <c r="JGN1668" s="35"/>
      <c r="JGO1668" s="34"/>
      <c r="JGV1668" s="35"/>
      <c r="JGW1668" s="34"/>
      <c r="JHD1668" s="35"/>
      <c r="JHE1668" s="34"/>
      <c r="JHL1668" s="35"/>
      <c r="JHM1668" s="34"/>
      <c r="JHT1668" s="35"/>
      <c r="JHU1668" s="34"/>
      <c r="JIB1668" s="35"/>
      <c r="JIC1668" s="34"/>
      <c r="JIJ1668" s="35"/>
      <c r="JIK1668" s="34"/>
      <c r="JIR1668" s="35"/>
      <c r="JIS1668" s="34"/>
      <c r="JIZ1668" s="35"/>
      <c r="JJA1668" s="34"/>
      <c r="JJH1668" s="35"/>
      <c r="JJI1668" s="34"/>
      <c r="JJP1668" s="35"/>
      <c r="JJQ1668" s="34"/>
      <c r="JJX1668" s="35"/>
      <c r="JJY1668" s="34"/>
      <c r="JKF1668" s="35"/>
      <c r="JKG1668" s="34"/>
      <c r="JKN1668" s="35"/>
      <c r="JKO1668" s="34"/>
      <c r="JKV1668" s="35"/>
      <c r="JKW1668" s="34"/>
      <c r="JLD1668" s="35"/>
      <c r="JLE1668" s="34"/>
      <c r="JLL1668" s="35"/>
      <c r="JLM1668" s="34"/>
      <c r="JLT1668" s="35"/>
      <c r="JLU1668" s="34"/>
      <c r="JMB1668" s="35"/>
      <c r="JMC1668" s="34"/>
      <c r="JMJ1668" s="35"/>
      <c r="JMK1668" s="34"/>
      <c r="JMR1668" s="35"/>
      <c r="JMS1668" s="34"/>
      <c r="JMZ1668" s="35"/>
      <c r="JNA1668" s="34"/>
      <c r="JNH1668" s="35"/>
      <c r="JNI1668" s="34"/>
      <c r="JNP1668" s="35"/>
      <c r="JNQ1668" s="34"/>
      <c r="JNX1668" s="35"/>
      <c r="JNY1668" s="34"/>
      <c r="JOF1668" s="35"/>
      <c r="JOG1668" s="34"/>
      <c r="JON1668" s="35"/>
      <c r="JOO1668" s="34"/>
      <c r="JOV1668" s="35"/>
      <c r="JOW1668" s="34"/>
      <c r="JPD1668" s="35"/>
      <c r="JPE1668" s="34"/>
      <c r="JPL1668" s="35"/>
      <c r="JPM1668" s="34"/>
      <c r="JPT1668" s="35"/>
      <c r="JPU1668" s="34"/>
      <c r="JQB1668" s="35"/>
      <c r="JQC1668" s="34"/>
      <c r="JQJ1668" s="35"/>
      <c r="JQK1668" s="34"/>
      <c r="JQR1668" s="35"/>
      <c r="JQS1668" s="34"/>
      <c r="JQZ1668" s="35"/>
      <c r="JRA1668" s="34"/>
      <c r="JRH1668" s="35"/>
      <c r="JRI1668" s="34"/>
      <c r="JRP1668" s="35"/>
      <c r="JRQ1668" s="34"/>
      <c r="JRX1668" s="35"/>
      <c r="JRY1668" s="34"/>
      <c r="JSF1668" s="35"/>
      <c r="JSG1668" s="34"/>
      <c r="JSN1668" s="35"/>
      <c r="JSO1668" s="34"/>
      <c r="JSV1668" s="35"/>
      <c r="JSW1668" s="34"/>
      <c r="JTD1668" s="35"/>
      <c r="JTE1668" s="34"/>
      <c r="JTL1668" s="35"/>
      <c r="JTM1668" s="34"/>
      <c r="JTT1668" s="35"/>
      <c r="JTU1668" s="34"/>
      <c r="JUB1668" s="35"/>
      <c r="JUC1668" s="34"/>
      <c r="JUJ1668" s="35"/>
      <c r="JUK1668" s="34"/>
      <c r="JUR1668" s="35"/>
      <c r="JUS1668" s="34"/>
      <c r="JUZ1668" s="35"/>
      <c r="JVA1668" s="34"/>
      <c r="JVH1668" s="35"/>
      <c r="JVI1668" s="34"/>
      <c r="JVP1668" s="35"/>
      <c r="JVQ1668" s="34"/>
      <c r="JVX1668" s="35"/>
      <c r="JVY1668" s="34"/>
      <c r="JWF1668" s="35"/>
      <c r="JWG1668" s="34"/>
      <c r="JWN1668" s="35"/>
      <c r="JWO1668" s="34"/>
      <c r="JWV1668" s="35"/>
      <c r="JWW1668" s="34"/>
      <c r="JXD1668" s="35"/>
      <c r="JXE1668" s="34"/>
      <c r="JXL1668" s="35"/>
      <c r="JXM1668" s="34"/>
      <c r="JXT1668" s="35"/>
      <c r="JXU1668" s="34"/>
      <c r="JYB1668" s="35"/>
      <c r="JYC1668" s="34"/>
      <c r="JYJ1668" s="35"/>
      <c r="JYK1668" s="34"/>
      <c r="JYR1668" s="35"/>
      <c r="JYS1668" s="34"/>
      <c r="JYZ1668" s="35"/>
      <c r="JZA1668" s="34"/>
      <c r="JZH1668" s="35"/>
      <c r="JZI1668" s="34"/>
      <c r="JZP1668" s="35"/>
      <c r="JZQ1668" s="34"/>
      <c r="JZX1668" s="35"/>
      <c r="JZY1668" s="34"/>
      <c r="KAF1668" s="35"/>
      <c r="KAG1668" s="34"/>
      <c r="KAN1668" s="35"/>
      <c r="KAO1668" s="34"/>
      <c r="KAV1668" s="35"/>
      <c r="KAW1668" s="34"/>
      <c r="KBD1668" s="35"/>
      <c r="KBE1668" s="34"/>
      <c r="KBL1668" s="35"/>
      <c r="KBM1668" s="34"/>
      <c r="KBT1668" s="35"/>
      <c r="KBU1668" s="34"/>
      <c r="KCB1668" s="35"/>
      <c r="KCC1668" s="34"/>
      <c r="KCJ1668" s="35"/>
      <c r="KCK1668" s="34"/>
      <c r="KCR1668" s="35"/>
      <c r="KCS1668" s="34"/>
      <c r="KCZ1668" s="35"/>
      <c r="KDA1668" s="34"/>
      <c r="KDH1668" s="35"/>
      <c r="KDI1668" s="34"/>
      <c r="KDP1668" s="35"/>
      <c r="KDQ1668" s="34"/>
      <c r="KDX1668" s="35"/>
      <c r="KDY1668" s="34"/>
      <c r="KEF1668" s="35"/>
      <c r="KEG1668" s="34"/>
      <c r="KEN1668" s="35"/>
      <c r="KEO1668" s="34"/>
      <c r="KEV1668" s="35"/>
      <c r="KEW1668" s="34"/>
      <c r="KFD1668" s="35"/>
      <c r="KFE1668" s="34"/>
      <c r="KFL1668" s="35"/>
      <c r="KFM1668" s="34"/>
      <c r="KFT1668" s="35"/>
      <c r="KFU1668" s="34"/>
      <c r="KGB1668" s="35"/>
      <c r="KGC1668" s="34"/>
      <c r="KGJ1668" s="35"/>
      <c r="KGK1668" s="34"/>
      <c r="KGR1668" s="35"/>
      <c r="KGS1668" s="34"/>
      <c r="KGZ1668" s="35"/>
      <c r="KHA1668" s="34"/>
      <c r="KHH1668" s="35"/>
      <c r="KHI1668" s="34"/>
      <c r="KHP1668" s="35"/>
      <c r="KHQ1668" s="34"/>
      <c r="KHX1668" s="35"/>
      <c r="KHY1668" s="34"/>
      <c r="KIF1668" s="35"/>
      <c r="KIG1668" s="34"/>
      <c r="KIN1668" s="35"/>
      <c r="KIO1668" s="34"/>
      <c r="KIV1668" s="35"/>
      <c r="KIW1668" s="34"/>
      <c r="KJD1668" s="35"/>
      <c r="KJE1668" s="34"/>
      <c r="KJL1668" s="35"/>
      <c r="KJM1668" s="34"/>
      <c r="KJT1668" s="35"/>
      <c r="KJU1668" s="34"/>
      <c r="KKB1668" s="35"/>
      <c r="KKC1668" s="34"/>
      <c r="KKJ1668" s="35"/>
      <c r="KKK1668" s="34"/>
      <c r="KKR1668" s="35"/>
      <c r="KKS1668" s="34"/>
      <c r="KKZ1668" s="35"/>
      <c r="KLA1668" s="34"/>
      <c r="KLH1668" s="35"/>
      <c r="KLI1668" s="34"/>
      <c r="KLP1668" s="35"/>
      <c r="KLQ1668" s="34"/>
      <c r="KLX1668" s="35"/>
      <c r="KLY1668" s="34"/>
      <c r="KMF1668" s="35"/>
      <c r="KMG1668" s="34"/>
      <c r="KMN1668" s="35"/>
      <c r="KMO1668" s="34"/>
      <c r="KMV1668" s="35"/>
      <c r="KMW1668" s="34"/>
      <c r="KND1668" s="35"/>
      <c r="KNE1668" s="34"/>
      <c r="KNL1668" s="35"/>
      <c r="KNM1668" s="34"/>
      <c r="KNT1668" s="35"/>
      <c r="KNU1668" s="34"/>
      <c r="KOB1668" s="35"/>
      <c r="KOC1668" s="34"/>
      <c r="KOJ1668" s="35"/>
      <c r="KOK1668" s="34"/>
      <c r="KOR1668" s="35"/>
      <c r="KOS1668" s="34"/>
      <c r="KOZ1668" s="35"/>
      <c r="KPA1668" s="34"/>
      <c r="KPH1668" s="35"/>
      <c r="KPI1668" s="34"/>
      <c r="KPP1668" s="35"/>
      <c r="KPQ1668" s="34"/>
      <c r="KPX1668" s="35"/>
      <c r="KPY1668" s="34"/>
      <c r="KQF1668" s="35"/>
      <c r="KQG1668" s="34"/>
      <c r="KQN1668" s="35"/>
      <c r="KQO1668" s="34"/>
      <c r="KQV1668" s="35"/>
      <c r="KQW1668" s="34"/>
      <c r="KRD1668" s="35"/>
      <c r="KRE1668" s="34"/>
      <c r="KRL1668" s="35"/>
      <c r="KRM1668" s="34"/>
      <c r="KRT1668" s="35"/>
      <c r="KRU1668" s="34"/>
      <c r="KSB1668" s="35"/>
      <c r="KSC1668" s="34"/>
      <c r="KSJ1668" s="35"/>
      <c r="KSK1668" s="34"/>
      <c r="KSR1668" s="35"/>
      <c r="KSS1668" s="34"/>
      <c r="KSZ1668" s="35"/>
      <c r="KTA1668" s="34"/>
      <c r="KTH1668" s="35"/>
      <c r="KTI1668" s="34"/>
      <c r="KTP1668" s="35"/>
      <c r="KTQ1668" s="34"/>
      <c r="KTX1668" s="35"/>
      <c r="KTY1668" s="34"/>
      <c r="KUF1668" s="35"/>
      <c r="KUG1668" s="34"/>
      <c r="KUN1668" s="35"/>
      <c r="KUO1668" s="34"/>
      <c r="KUV1668" s="35"/>
      <c r="KUW1668" s="34"/>
      <c r="KVD1668" s="35"/>
      <c r="KVE1668" s="34"/>
      <c r="KVL1668" s="35"/>
      <c r="KVM1668" s="34"/>
      <c r="KVT1668" s="35"/>
      <c r="KVU1668" s="34"/>
      <c r="KWB1668" s="35"/>
      <c r="KWC1668" s="34"/>
      <c r="KWJ1668" s="35"/>
      <c r="KWK1668" s="34"/>
      <c r="KWR1668" s="35"/>
      <c r="KWS1668" s="34"/>
      <c r="KWZ1668" s="35"/>
      <c r="KXA1668" s="34"/>
      <c r="KXH1668" s="35"/>
      <c r="KXI1668" s="34"/>
      <c r="KXP1668" s="35"/>
      <c r="KXQ1668" s="34"/>
      <c r="KXX1668" s="35"/>
      <c r="KXY1668" s="34"/>
      <c r="KYF1668" s="35"/>
      <c r="KYG1668" s="34"/>
      <c r="KYN1668" s="35"/>
      <c r="KYO1668" s="34"/>
      <c r="KYV1668" s="35"/>
      <c r="KYW1668" s="34"/>
      <c r="KZD1668" s="35"/>
      <c r="KZE1668" s="34"/>
      <c r="KZL1668" s="35"/>
      <c r="KZM1668" s="34"/>
      <c r="KZT1668" s="35"/>
      <c r="KZU1668" s="34"/>
      <c r="LAB1668" s="35"/>
      <c r="LAC1668" s="34"/>
      <c r="LAJ1668" s="35"/>
      <c r="LAK1668" s="34"/>
      <c r="LAR1668" s="35"/>
      <c r="LAS1668" s="34"/>
      <c r="LAZ1668" s="35"/>
      <c r="LBA1668" s="34"/>
      <c r="LBH1668" s="35"/>
      <c r="LBI1668" s="34"/>
      <c r="LBP1668" s="35"/>
      <c r="LBQ1668" s="34"/>
      <c r="LBX1668" s="35"/>
      <c r="LBY1668" s="34"/>
      <c r="LCF1668" s="35"/>
      <c r="LCG1668" s="34"/>
      <c r="LCN1668" s="35"/>
      <c r="LCO1668" s="34"/>
      <c r="LCV1668" s="35"/>
      <c r="LCW1668" s="34"/>
      <c r="LDD1668" s="35"/>
      <c r="LDE1668" s="34"/>
      <c r="LDL1668" s="35"/>
      <c r="LDM1668" s="34"/>
      <c r="LDT1668" s="35"/>
      <c r="LDU1668" s="34"/>
      <c r="LEB1668" s="35"/>
      <c r="LEC1668" s="34"/>
      <c r="LEJ1668" s="35"/>
      <c r="LEK1668" s="34"/>
      <c r="LER1668" s="35"/>
      <c r="LES1668" s="34"/>
      <c r="LEZ1668" s="35"/>
      <c r="LFA1668" s="34"/>
      <c r="LFH1668" s="35"/>
      <c r="LFI1668" s="34"/>
      <c r="LFP1668" s="35"/>
      <c r="LFQ1668" s="34"/>
      <c r="LFX1668" s="35"/>
      <c r="LFY1668" s="34"/>
      <c r="LGF1668" s="35"/>
      <c r="LGG1668" s="34"/>
      <c r="LGN1668" s="35"/>
      <c r="LGO1668" s="34"/>
      <c r="LGV1668" s="35"/>
      <c r="LGW1668" s="34"/>
      <c r="LHD1668" s="35"/>
      <c r="LHE1668" s="34"/>
      <c r="LHL1668" s="35"/>
      <c r="LHM1668" s="34"/>
      <c r="LHT1668" s="35"/>
      <c r="LHU1668" s="34"/>
      <c r="LIB1668" s="35"/>
      <c r="LIC1668" s="34"/>
      <c r="LIJ1668" s="35"/>
      <c r="LIK1668" s="34"/>
      <c r="LIR1668" s="35"/>
      <c r="LIS1668" s="34"/>
      <c r="LIZ1668" s="35"/>
      <c r="LJA1668" s="34"/>
      <c r="LJH1668" s="35"/>
      <c r="LJI1668" s="34"/>
      <c r="LJP1668" s="35"/>
      <c r="LJQ1668" s="34"/>
      <c r="LJX1668" s="35"/>
      <c r="LJY1668" s="34"/>
      <c r="LKF1668" s="35"/>
      <c r="LKG1668" s="34"/>
      <c r="LKN1668" s="35"/>
      <c r="LKO1668" s="34"/>
      <c r="LKV1668" s="35"/>
      <c r="LKW1668" s="34"/>
      <c r="LLD1668" s="35"/>
      <c r="LLE1668" s="34"/>
      <c r="LLL1668" s="35"/>
      <c r="LLM1668" s="34"/>
      <c r="LLT1668" s="35"/>
      <c r="LLU1668" s="34"/>
      <c r="LMB1668" s="35"/>
      <c r="LMC1668" s="34"/>
      <c r="LMJ1668" s="35"/>
      <c r="LMK1668" s="34"/>
      <c r="LMR1668" s="35"/>
      <c r="LMS1668" s="34"/>
      <c r="LMZ1668" s="35"/>
      <c r="LNA1668" s="34"/>
      <c r="LNH1668" s="35"/>
      <c r="LNI1668" s="34"/>
      <c r="LNP1668" s="35"/>
      <c r="LNQ1668" s="34"/>
      <c r="LNX1668" s="35"/>
      <c r="LNY1668" s="34"/>
      <c r="LOF1668" s="35"/>
      <c r="LOG1668" s="34"/>
      <c r="LON1668" s="35"/>
      <c r="LOO1668" s="34"/>
      <c r="LOV1668" s="35"/>
      <c r="LOW1668" s="34"/>
      <c r="LPD1668" s="35"/>
      <c r="LPE1668" s="34"/>
      <c r="LPL1668" s="35"/>
      <c r="LPM1668" s="34"/>
      <c r="LPT1668" s="35"/>
      <c r="LPU1668" s="34"/>
      <c r="LQB1668" s="35"/>
      <c r="LQC1668" s="34"/>
      <c r="LQJ1668" s="35"/>
      <c r="LQK1668" s="34"/>
      <c r="LQR1668" s="35"/>
      <c r="LQS1668" s="34"/>
      <c r="LQZ1668" s="35"/>
      <c r="LRA1668" s="34"/>
      <c r="LRH1668" s="35"/>
      <c r="LRI1668" s="34"/>
      <c r="LRP1668" s="35"/>
      <c r="LRQ1668" s="34"/>
      <c r="LRX1668" s="35"/>
      <c r="LRY1668" s="34"/>
      <c r="LSF1668" s="35"/>
      <c r="LSG1668" s="34"/>
      <c r="LSN1668" s="35"/>
      <c r="LSO1668" s="34"/>
      <c r="LSV1668" s="35"/>
      <c r="LSW1668" s="34"/>
      <c r="LTD1668" s="35"/>
      <c r="LTE1668" s="34"/>
      <c r="LTL1668" s="35"/>
      <c r="LTM1668" s="34"/>
      <c r="LTT1668" s="35"/>
      <c r="LTU1668" s="34"/>
      <c r="LUB1668" s="35"/>
      <c r="LUC1668" s="34"/>
      <c r="LUJ1668" s="35"/>
      <c r="LUK1668" s="34"/>
      <c r="LUR1668" s="35"/>
      <c r="LUS1668" s="34"/>
      <c r="LUZ1668" s="35"/>
      <c r="LVA1668" s="34"/>
      <c r="LVH1668" s="35"/>
      <c r="LVI1668" s="34"/>
      <c r="LVP1668" s="35"/>
      <c r="LVQ1668" s="34"/>
      <c r="LVX1668" s="35"/>
      <c r="LVY1668" s="34"/>
      <c r="LWF1668" s="35"/>
      <c r="LWG1668" s="34"/>
      <c r="LWN1668" s="35"/>
      <c r="LWO1668" s="34"/>
      <c r="LWV1668" s="35"/>
      <c r="LWW1668" s="34"/>
      <c r="LXD1668" s="35"/>
      <c r="LXE1668" s="34"/>
      <c r="LXL1668" s="35"/>
      <c r="LXM1668" s="34"/>
      <c r="LXT1668" s="35"/>
      <c r="LXU1668" s="34"/>
      <c r="LYB1668" s="35"/>
      <c r="LYC1668" s="34"/>
      <c r="LYJ1668" s="35"/>
      <c r="LYK1668" s="34"/>
      <c r="LYR1668" s="35"/>
      <c r="LYS1668" s="34"/>
      <c r="LYZ1668" s="35"/>
      <c r="LZA1668" s="34"/>
      <c r="LZH1668" s="35"/>
      <c r="LZI1668" s="34"/>
      <c r="LZP1668" s="35"/>
      <c r="LZQ1668" s="34"/>
      <c r="LZX1668" s="35"/>
      <c r="LZY1668" s="34"/>
      <c r="MAF1668" s="35"/>
      <c r="MAG1668" s="34"/>
      <c r="MAN1668" s="35"/>
      <c r="MAO1668" s="34"/>
      <c r="MAV1668" s="35"/>
      <c r="MAW1668" s="34"/>
      <c r="MBD1668" s="35"/>
      <c r="MBE1668" s="34"/>
      <c r="MBL1668" s="35"/>
      <c r="MBM1668" s="34"/>
      <c r="MBT1668" s="35"/>
      <c r="MBU1668" s="34"/>
      <c r="MCB1668" s="35"/>
      <c r="MCC1668" s="34"/>
      <c r="MCJ1668" s="35"/>
      <c r="MCK1668" s="34"/>
      <c r="MCR1668" s="35"/>
      <c r="MCS1668" s="34"/>
      <c r="MCZ1668" s="35"/>
      <c r="MDA1668" s="34"/>
      <c r="MDH1668" s="35"/>
      <c r="MDI1668" s="34"/>
      <c r="MDP1668" s="35"/>
      <c r="MDQ1668" s="34"/>
      <c r="MDX1668" s="35"/>
      <c r="MDY1668" s="34"/>
      <c r="MEF1668" s="35"/>
      <c r="MEG1668" s="34"/>
      <c r="MEN1668" s="35"/>
      <c r="MEO1668" s="34"/>
      <c r="MEV1668" s="35"/>
      <c r="MEW1668" s="34"/>
      <c r="MFD1668" s="35"/>
      <c r="MFE1668" s="34"/>
      <c r="MFL1668" s="35"/>
      <c r="MFM1668" s="34"/>
      <c r="MFT1668" s="35"/>
      <c r="MFU1668" s="34"/>
      <c r="MGB1668" s="35"/>
      <c r="MGC1668" s="34"/>
      <c r="MGJ1668" s="35"/>
      <c r="MGK1668" s="34"/>
      <c r="MGR1668" s="35"/>
      <c r="MGS1668" s="34"/>
      <c r="MGZ1668" s="35"/>
      <c r="MHA1668" s="34"/>
      <c r="MHH1668" s="35"/>
      <c r="MHI1668" s="34"/>
      <c r="MHP1668" s="35"/>
      <c r="MHQ1668" s="34"/>
      <c r="MHX1668" s="35"/>
      <c r="MHY1668" s="34"/>
      <c r="MIF1668" s="35"/>
      <c r="MIG1668" s="34"/>
      <c r="MIN1668" s="35"/>
      <c r="MIO1668" s="34"/>
      <c r="MIV1668" s="35"/>
      <c r="MIW1668" s="34"/>
      <c r="MJD1668" s="35"/>
      <c r="MJE1668" s="34"/>
      <c r="MJL1668" s="35"/>
      <c r="MJM1668" s="34"/>
      <c r="MJT1668" s="35"/>
      <c r="MJU1668" s="34"/>
      <c r="MKB1668" s="35"/>
      <c r="MKC1668" s="34"/>
      <c r="MKJ1668" s="35"/>
      <c r="MKK1668" s="34"/>
      <c r="MKR1668" s="35"/>
      <c r="MKS1668" s="34"/>
      <c r="MKZ1668" s="35"/>
      <c r="MLA1668" s="34"/>
      <c r="MLH1668" s="35"/>
      <c r="MLI1668" s="34"/>
      <c r="MLP1668" s="35"/>
      <c r="MLQ1668" s="34"/>
      <c r="MLX1668" s="35"/>
      <c r="MLY1668" s="34"/>
      <c r="MMF1668" s="35"/>
      <c r="MMG1668" s="34"/>
      <c r="MMN1668" s="35"/>
      <c r="MMO1668" s="34"/>
      <c r="MMV1668" s="35"/>
      <c r="MMW1668" s="34"/>
      <c r="MND1668" s="35"/>
      <c r="MNE1668" s="34"/>
      <c r="MNL1668" s="35"/>
      <c r="MNM1668" s="34"/>
      <c r="MNT1668" s="35"/>
      <c r="MNU1668" s="34"/>
      <c r="MOB1668" s="35"/>
      <c r="MOC1668" s="34"/>
      <c r="MOJ1668" s="35"/>
      <c r="MOK1668" s="34"/>
      <c r="MOR1668" s="35"/>
      <c r="MOS1668" s="34"/>
      <c r="MOZ1668" s="35"/>
      <c r="MPA1668" s="34"/>
      <c r="MPH1668" s="35"/>
      <c r="MPI1668" s="34"/>
      <c r="MPP1668" s="35"/>
      <c r="MPQ1668" s="34"/>
      <c r="MPX1668" s="35"/>
      <c r="MPY1668" s="34"/>
      <c r="MQF1668" s="35"/>
      <c r="MQG1668" s="34"/>
      <c r="MQN1668" s="35"/>
      <c r="MQO1668" s="34"/>
      <c r="MQV1668" s="35"/>
      <c r="MQW1668" s="34"/>
      <c r="MRD1668" s="35"/>
      <c r="MRE1668" s="34"/>
      <c r="MRL1668" s="35"/>
      <c r="MRM1668" s="34"/>
      <c r="MRT1668" s="35"/>
      <c r="MRU1668" s="34"/>
      <c r="MSB1668" s="35"/>
      <c r="MSC1668" s="34"/>
      <c r="MSJ1668" s="35"/>
      <c r="MSK1668" s="34"/>
      <c r="MSR1668" s="35"/>
      <c r="MSS1668" s="34"/>
      <c r="MSZ1668" s="35"/>
      <c r="MTA1668" s="34"/>
      <c r="MTH1668" s="35"/>
      <c r="MTI1668" s="34"/>
      <c r="MTP1668" s="35"/>
      <c r="MTQ1668" s="34"/>
      <c r="MTX1668" s="35"/>
      <c r="MTY1668" s="34"/>
      <c r="MUF1668" s="35"/>
      <c r="MUG1668" s="34"/>
      <c r="MUN1668" s="35"/>
      <c r="MUO1668" s="34"/>
      <c r="MUV1668" s="35"/>
      <c r="MUW1668" s="34"/>
      <c r="MVD1668" s="35"/>
      <c r="MVE1668" s="34"/>
      <c r="MVL1668" s="35"/>
      <c r="MVM1668" s="34"/>
      <c r="MVT1668" s="35"/>
      <c r="MVU1668" s="34"/>
      <c r="MWB1668" s="35"/>
      <c r="MWC1668" s="34"/>
      <c r="MWJ1668" s="35"/>
      <c r="MWK1668" s="34"/>
      <c r="MWR1668" s="35"/>
      <c r="MWS1668" s="34"/>
      <c r="MWZ1668" s="35"/>
      <c r="MXA1668" s="34"/>
      <c r="MXH1668" s="35"/>
      <c r="MXI1668" s="34"/>
      <c r="MXP1668" s="35"/>
      <c r="MXQ1668" s="34"/>
      <c r="MXX1668" s="35"/>
      <c r="MXY1668" s="34"/>
      <c r="MYF1668" s="35"/>
      <c r="MYG1668" s="34"/>
      <c r="MYN1668" s="35"/>
      <c r="MYO1668" s="34"/>
      <c r="MYV1668" s="35"/>
      <c r="MYW1668" s="34"/>
      <c r="MZD1668" s="35"/>
      <c r="MZE1668" s="34"/>
      <c r="MZL1668" s="35"/>
      <c r="MZM1668" s="34"/>
      <c r="MZT1668" s="35"/>
      <c r="MZU1668" s="34"/>
      <c r="NAB1668" s="35"/>
      <c r="NAC1668" s="34"/>
      <c r="NAJ1668" s="35"/>
      <c r="NAK1668" s="34"/>
      <c r="NAR1668" s="35"/>
      <c r="NAS1668" s="34"/>
      <c r="NAZ1668" s="35"/>
      <c r="NBA1668" s="34"/>
      <c r="NBH1668" s="35"/>
      <c r="NBI1668" s="34"/>
      <c r="NBP1668" s="35"/>
      <c r="NBQ1668" s="34"/>
      <c r="NBX1668" s="35"/>
      <c r="NBY1668" s="34"/>
      <c r="NCF1668" s="35"/>
      <c r="NCG1668" s="34"/>
      <c r="NCN1668" s="35"/>
      <c r="NCO1668" s="34"/>
      <c r="NCV1668" s="35"/>
      <c r="NCW1668" s="34"/>
      <c r="NDD1668" s="35"/>
      <c r="NDE1668" s="34"/>
      <c r="NDL1668" s="35"/>
      <c r="NDM1668" s="34"/>
      <c r="NDT1668" s="35"/>
      <c r="NDU1668" s="34"/>
      <c r="NEB1668" s="35"/>
      <c r="NEC1668" s="34"/>
      <c r="NEJ1668" s="35"/>
      <c r="NEK1668" s="34"/>
      <c r="NER1668" s="35"/>
      <c r="NES1668" s="34"/>
      <c r="NEZ1668" s="35"/>
      <c r="NFA1668" s="34"/>
      <c r="NFH1668" s="35"/>
      <c r="NFI1668" s="34"/>
      <c r="NFP1668" s="35"/>
      <c r="NFQ1668" s="34"/>
      <c r="NFX1668" s="35"/>
      <c r="NFY1668" s="34"/>
      <c r="NGF1668" s="35"/>
      <c r="NGG1668" s="34"/>
      <c r="NGN1668" s="35"/>
      <c r="NGO1668" s="34"/>
      <c r="NGV1668" s="35"/>
      <c r="NGW1668" s="34"/>
      <c r="NHD1668" s="35"/>
      <c r="NHE1668" s="34"/>
      <c r="NHL1668" s="35"/>
      <c r="NHM1668" s="34"/>
      <c r="NHT1668" s="35"/>
      <c r="NHU1668" s="34"/>
      <c r="NIB1668" s="35"/>
      <c r="NIC1668" s="34"/>
      <c r="NIJ1668" s="35"/>
      <c r="NIK1668" s="34"/>
      <c r="NIR1668" s="35"/>
      <c r="NIS1668" s="34"/>
      <c r="NIZ1668" s="35"/>
      <c r="NJA1668" s="34"/>
      <c r="NJH1668" s="35"/>
      <c r="NJI1668" s="34"/>
      <c r="NJP1668" s="35"/>
      <c r="NJQ1668" s="34"/>
      <c r="NJX1668" s="35"/>
      <c r="NJY1668" s="34"/>
      <c r="NKF1668" s="35"/>
      <c r="NKG1668" s="34"/>
      <c r="NKN1668" s="35"/>
      <c r="NKO1668" s="34"/>
      <c r="NKV1668" s="35"/>
      <c r="NKW1668" s="34"/>
      <c r="NLD1668" s="35"/>
      <c r="NLE1668" s="34"/>
      <c r="NLL1668" s="35"/>
      <c r="NLM1668" s="34"/>
      <c r="NLT1668" s="35"/>
      <c r="NLU1668" s="34"/>
      <c r="NMB1668" s="35"/>
      <c r="NMC1668" s="34"/>
      <c r="NMJ1668" s="35"/>
      <c r="NMK1668" s="34"/>
      <c r="NMR1668" s="35"/>
      <c r="NMS1668" s="34"/>
      <c r="NMZ1668" s="35"/>
      <c r="NNA1668" s="34"/>
      <c r="NNH1668" s="35"/>
      <c r="NNI1668" s="34"/>
      <c r="NNP1668" s="35"/>
      <c r="NNQ1668" s="34"/>
      <c r="NNX1668" s="35"/>
      <c r="NNY1668" s="34"/>
      <c r="NOF1668" s="35"/>
      <c r="NOG1668" s="34"/>
      <c r="NON1668" s="35"/>
      <c r="NOO1668" s="34"/>
      <c r="NOV1668" s="35"/>
      <c r="NOW1668" s="34"/>
      <c r="NPD1668" s="35"/>
      <c r="NPE1668" s="34"/>
      <c r="NPL1668" s="35"/>
      <c r="NPM1668" s="34"/>
      <c r="NPT1668" s="35"/>
      <c r="NPU1668" s="34"/>
      <c r="NQB1668" s="35"/>
      <c r="NQC1668" s="34"/>
      <c r="NQJ1668" s="35"/>
      <c r="NQK1668" s="34"/>
      <c r="NQR1668" s="35"/>
      <c r="NQS1668" s="34"/>
      <c r="NQZ1668" s="35"/>
      <c r="NRA1668" s="34"/>
      <c r="NRH1668" s="35"/>
      <c r="NRI1668" s="34"/>
      <c r="NRP1668" s="35"/>
      <c r="NRQ1668" s="34"/>
      <c r="NRX1668" s="35"/>
      <c r="NRY1668" s="34"/>
      <c r="NSF1668" s="35"/>
      <c r="NSG1668" s="34"/>
      <c r="NSN1668" s="35"/>
      <c r="NSO1668" s="34"/>
      <c r="NSV1668" s="35"/>
      <c r="NSW1668" s="34"/>
      <c r="NTD1668" s="35"/>
      <c r="NTE1668" s="34"/>
      <c r="NTL1668" s="35"/>
      <c r="NTM1668" s="34"/>
      <c r="NTT1668" s="35"/>
      <c r="NTU1668" s="34"/>
      <c r="NUB1668" s="35"/>
      <c r="NUC1668" s="34"/>
      <c r="NUJ1668" s="35"/>
      <c r="NUK1668" s="34"/>
      <c r="NUR1668" s="35"/>
      <c r="NUS1668" s="34"/>
      <c r="NUZ1668" s="35"/>
      <c r="NVA1668" s="34"/>
      <c r="NVH1668" s="35"/>
      <c r="NVI1668" s="34"/>
      <c r="NVP1668" s="35"/>
      <c r="NVQ1668" s="34"/>
      <c r="NVX1668" s="35"/>
      <c r="NVY1668" s="34"/>
      <c r="NWF1668" s="35"/>
      <c r="NWG1668" s="34"/>
      <c r="NWN1668" s="35"/>
      <c r="NWO1668" s="34"/>
      <c r="NWV1668" s="35"/>
      <c r="NWW1668" s="34"/>
      <c r="NXD1668" s="35"/>
      <c r="NXE1668" s="34"/>
      <c r="NXL1668" s="35"/>
      <c r="NXM1668" s="34"/>
      <c r="NXT1668" s="35"/>
      <c r="NXU1668" s="34"/>
      <c r="NYB1668" s="35"/>
      <c r="NYC1668" s="34"/>
      <c r="NYJ1668" s="35"/>
      <c r="NYK1668" s="34"/>
      <c r="NYR1668" s="35"/>
      <c r="NYS1668" s="34"/>
      <c r="NYZ1668" s="35"/>
      <c r="NZA1668" s="34"/>
      <c r="NZH1668" s="35"/>
      <c r="NZI1668" s="34"/>
      <c r="NZP1668" s="35"/>
      <c r="NZQ1668" s="34"/>
      <c r="NZX1668" s="35"/>
      <c r="NZY1668" s="34"/>
      <c r="OAF1668" s="35"/>
      <c r="OAG1668" s="34"/>
      <c r="OAN1668" s="35"/>
      <c r="OAO1668" s="34"/>
      <c r="OAV1668" s="35"/>
      <c r="OAW1668" s="34"/>
      <c r="OBD1668" s="35"/>
      <c r="OBE1668" s="34"/>
      <c r="OBL1668" s="35"/>
      <c r="OBM1668" s="34"/>
      <c r="OBT1668" s="35"/>
      <c r="OBU1668" s="34"/>
      <c r="OCB1668" s="35"/>
      <c r="OCC1668" s="34"/>
      <c r="OCJ1668" s="35"/>
      <c r="OCK1668" s="34"/>
      <c r="OCR1668" s="35"/>
      <c r="OCS1668" s="34"/>
      <c r="OCZ1668" s="35"/>
      <c r="ODA1668" s="34"/>
      <c r="ODH1668" s="35"/>
      <c r="ODI1668" s="34"/>
      <c r="ODP1668" s="35"/>
      <c r="ODQ1668" s="34"/>
      <c r="ODX1668" s="35"/>
      <c r="ODY1668" s="34"/>
      <c r="OEF1668" s="35"/>
      <c r="OEG1668" s="34"/>
      <c r="OEN1668" s="35"/>
      <c r="OEO1668" s="34"/>
      <c r="OEV1668" s="35"/>
      <c r="OEW1668" s="34"/>
      <c r="OFD1668" s="35"/>
      <c r="OFE1668" s="34"/>
      <c r="OFL1668" s="35"/>
      <c r="OFM1668" s="34"/>
      <c r="OFT1668" s="35"/>
      <c r="OFU1668" s="34"/>
      <c r="OGB1668" s="35"/>
      <c r="OGC1668" s="34"/>
      <c r="OGJ1668" s="35"/>
      <c r="OGK1668" s="34"/>
      <c r="OGR1668" s="35"/>
      <c r="OGS1668" s="34"/>
      <c r="OGZ1668" s="35"/>
      <c r="OHA1668" s="34"/>
      <c r="OHH1668" s="35"/>
      <c r="OHI1668" s="34"/>
      <c r="OHP1668" s="35"/>
      <c r="OHQ1668" s="34"/>
      <c r="OHX1668" s="35"/>
      <c r="OHY1668" s="34"/>
      <c r="OIF1668" s="35"/>
      <c r="OIG1668" s="34"/>
      <c r="OIN1668" s="35"/>
      <c r="OIO1668" s="34"/>
      <c r="OIV1668" s="35"/>
      <c r="OIW1668" s="34"/>
      <c r="OJD1668" s="35"/>
      <c r="OJE1668" s="34"/>
      <c r="OJL1668" s="35"/>
      <c r="OJM1668" s="34"/>
      <c r="OJT1668" s="35"/>
      <c r="OJU1668" s="34"/>
      <c r="OKB1668" s="35"/>
      <c r="OKC1668" s="34"/>
      <c r="OKJ1668" s="35"/>
      <c r="OKK1668" s="34"/>
      <c r="OKR1668" s="35"/>
      <c r="OKS1668" s="34"/>
      <c r="OKZ1668" s="35"/>
      <c r="OLA1668" s="34"/>
      <c r="OLH1668" s="35"/>
      <c r="OLI1668" s="34"/>
      <c r="OLP1668" s="35"/>
      <c r="OLQ1668" s="34"/>
      <c r="OLX1668" s="35"/>
      <c r="OLY1668" s="34"/>
      <c r="OMF1668" s="35"/>
      <c r="OMG1668" s="34"/>
      <c r="OMN1668" s="35"/>
      <c r="OMO1668" s="34"/>
      <c r="OMV1668" s="35"/>
      <c r="OMW1668" s="34"/>
      <c r="OND1668" s="35"/>
      <c r="ONE1668" s="34"/>
      <c r="ONL1668" s="35"/>
      <c r="ONM1668" s="34"/>
      <c r="ONT1668" s="35"/>
      <c r="ONU1668" s="34"/>
      <c r="OOB1668" s="35"/>
      <c r="OOC1668" s="34"/>
      <c r="OOJ1668" s="35"/>
      <c r="OOK1668" s="34"/>
      <c r="OOR1668" s="35"/>
      <c r="OOS1668" s="34"/>
      <c r="OOZ1668" s="35"/>
      <c r="OPA1668" s="34"/>
      <c r="OPH1668" s="35"/>
      <c r="OPI1668" s="34"/>
      <c r="OPP1668" s="35"/>
      <c r="OPQ1668" s="34"/>
      <c r="OPX1668" s="35"/>
      <c r="OPY1668" s="34"/>
      <c r="OQF1668" s="35"/>
      <c r="OQG1668" s="34"/>
      <c r="OQN1668" s="35"/>
      <c r="OQO1668" s="34"/>
      <c r="OQV1668" s="35"/>
      <c r="OQW1668" s="34"/>
      <c r="ORD1668" s="35"/>
      <c r="ORE1668" s="34"/>
      <c r="ORL1668" s="35"/>
      <c r="ORM1668" s="34"/>
      <c r="ORT1668" s="35"/>
      <c r="ORU1668" s="34"/>
      <c r="OSB1668" s="35"/>
      <c r="OSC1668" s="34"/>
      <c r="OSJ1668" s="35"/>
      <c r="OSK1668" s="34"/>
      <c r="OSR1668" s="35"/>
      <c r="OSS1668" s="34"/>
      <c r="OSZ1668" s="35"/>
      <c r="OTA1668" s="34"/>
      <c r="OTH1668" s="35"/>
      <c r="OTI1668" s="34"/>
      <c r="OTP1668" s="35"/>
      <c r="OTQ1668" s="34"/>
      <c r="OTX1668" s="35"/>
      <c r="OTY1668" s="34"/>
      <c r="OUF1668" s="35"/>
      <c r="OUG1668" s="34"/>
      <c r="OUN1668" s="35"/>
      <c r="OUO1668" s="34"/>
      <c r="OUV1668" s="35"/>
      <c r="OUW1668" s="34"/>
      <c r="OVD1668" s="35"/>
      <c r="OVE1668" s="34"/>
      <c r="OVL1668" s="35"/>
      <c r="OVM1668" s="34"/>
      <c r="OVT1668" s="35"/>
      <c r="OVU1668" s="34"/>
      <c r="OWB1668" s="35"/>
      <c r="OWC1668" s="34"/>
      <c r="OWJ1668" s="35"/>
      <c r="OWK1668" s="34"/>
      <c r="OWR1668" s="35"/>
      <c r="OWS1668" s="34"/>
      <c r="OWZ1668" s="35"/>
      <c r="OXA1668" s="34"/>
      <c r="OXH1668" s="35"/>
      <c r="OXI1668" s="34"/>
      <c r="OXP1668" s="35"/>
      <c r="OXQ1668" s="34"/>
      <c r="OXX1668" s="35"/>
      <c r="OXY1668" s="34"/>
      <c r="OYF1668" s="35"/>
      <c r="OYG1668" s="34"/>
      <c r="OYN1668" s="35"/>
      <c r="OYO1668" s="34"/>
      <c r="OYV1668" s="35"/>
      <c r="OYW1668" s="34"/>
      <c r="OZD1668" s="35"/>
      <c r="OZE1668" s="34"/>
      <c r="OZL1668" s="35"/>
      <c r="OZM1668" s="34"/>
      <c r="OZT1668" s="35"/>
      <c r="OZU1668" s="34"/>
      <c r="PAB1668" s="35"/>
      <c r="PAC1668" s="34"/>
      <c r="PAJ1668" s="35"/>
      <c r="PAK1668" s="34"/>
      <c r="PAR1668" s="35"/>
      <c r="PAS1668" s="34"/>
      <c r="PAZ1668" s="35"/>
      <c r="PBA1668" s="34"/>
      <c r="PBH1668" s="35"/>
      <c r="PBI1668" s="34"/>
      <c r="PBP1668" s="35"/>
      <c r="PBQ1668" s="34"/>
      <c r="PBX1668" s="35"/>
      <c r="PBY1668" s="34"/>
      <c r="PCF1668" s="35"/>
      <c r="PCG1668" s="34"/>
      <c r="PCN1668" s="35"/>
      <c r="PCO1668" s="34"/>
      <c r="PCV1668" s="35"/>
      <c r="PCW1668" s="34"/>
      <c r="PDD1668" s="35"/>
      <c r="PDE1668" s="34"/>
      <c r="PDL1668" s="35"/>
      <c r="PDM1668" s="34"/>
      <c r="PDT1668" s="35"/>
      <c r="PDU1668" s="34"/>
      <c r="PEB1668" s="35"/>
      <c r="PEC1668" s="34"/>
      <c r="PEJ1668" s="35"/>
      <c r="PEK1668" s="34"/>
      <c r="PER1668" s="35"/>
      <c r="PES1668" s="34"/>
      <c r="PEZ1668" s="35"/>
      <c r="PFA1668" s="34"/>
      <c r="PFH1668" s="35"/>
      <c r="PFI1668" s="34"/>
      <c r="PFP1668" s="35"/>
      <c r="PFQ1668" s="34"/>
      <c r="PFX1668" s="35"/>
      <c r="PFY1668" s="34"/>
      <c r="PGF1668" s="35"/>
      <c r="PGG1668" s="34"/>
      <c r="PGN1668" s="35"/>
      <c r="PGO1668" s="34"/>
      <c r="PGV1668" s="35"/>
      <c r="PGW1668" s="34"/>
      <c r="PHD1668" s="35"/>
      <c r="PHE1668" s="34"/>
      <c r="PHL1668" s="35"/>
      <c r="PHM1668" s="34"/>
      <c r="PHT1668" s="35"/>
      <c r="PHU1668" s="34"/>
      <c r="PIB1668" s="35"/>
      <c r="PIC1668" s="34"/>
      <c r="PIJ1668" s="35"/>
      <c r="PIK1668" s="34"/>
      <c r="PIR1668" s="35"/>
      <c r="PIS1668" s="34"/>
      <c r="PIZ1668" s="35"/>
      <c r="PJA1668" s="34"/>
      <c r="PJH1668" s="35"/>
      <c r="PJI1668" s="34"/>
      <c r="PJP1668" s="35"/>
      <c r="PJQ1668" s="34"/>
      <c r="PJX1668" s="35"/>
      <c r="PJY1668" s="34"/>
      <c r="PKF1668" s="35"/>
      <c r="PKG1668" s="34"/>
      <c r="PKN1668" s="35"/>
      <c r="PKO1668" s="34"/>
      <c r="PKV1668" s="35"/>
      <c r="PKW1668" s="34"/>
      <c r="PLD1668" s="35"/>
      <c r="PLE1668" s="34"/>
      <c r="PLL1668" s="35"/>
      <c r="PLM1668" s="34"/>
      <c r="PLT1668" s="35"/>
      <c r="PLU1668" s="34"/>
      <c r="PMB1668" s="35"/>
      <c r="PMC1668" s="34"/>
      <c r="PMJ1668" s="35"/>
      <c r="PMK1668" s="34"/>
      <c r="PMR1668" s="35"/>
      <c r="PMS1668" s="34"/>
      <c r="PMZ1668" s="35"/>
      <c r="PNA1668" s="34"/>
      <c r="PNH1668" s="35"/>
      <c r="PNI1668" s="34"/>
      <c r="PNP1668" s="35"/>
      <c r="PNQ1668" s="34"/>
      <c r="PNX1668" s="35"/>
      <c r="PNY1668" s="34"/>
      <c r="POF1668" s="35"/>
      <c r="POG1668" s="34"/>
      <c r="PON1668" s="35"/>
      <c r="POO1668" s="34"/>
      <c r="POV1668" s="35"/>
      <c r="POW1668" s="34"/>
      <c r="PPD1668" s="35"/>
      <c r="PPE1668" s="34"/>
      <c r="PPL1668" s="35"/>
      <c r="PPM1668" s="34"/>
      <c r="PPT1668" s="35"/>
      <c r="PPU1668" s="34"/>
      <c r="PQB1668" s="35"/>
      <c r="PQC1668" s="34"/>
      <c r="PQJ1668" s="35"/>
      <c r="PQK1668" s="34"/>
      <c r="PQR1668" s="35"/>
      <c r="PQS1668" s="34"/>
      <c r="PQZ1668" s="35"/>
      <c r="PRA1668" s="34"/>
      <c r="PRH1668" s="35"/>
      <c r="PRI1668" s="34"/>
      <c r="PRP1668" s="35"/>
      <c r="PRQ1668" s="34"/>
      <c r="PRX1668" s="35"/>
      <c r="PRY1668" s="34"/>
      <c r="PSF1668" s="35"/>
      <c r="PSG1668" s="34"/>
      <c r="PSN1668" s="35"/>
      <c r="PSO1668" s="34"/>
      <c r="PSV1668" s="35"/>
      <c r="PSW1668" s="34"/>
      <c r="PTD1668" s="35"/>
      <c r="PTE1668" s="34"/>
      <c r="PTL1668" s="35"/>
      <c r="PTM1668" s="34"/>
      <c r="PTT1668" s="35"/>
      <c r="PTU1668" s="34"/>
      <c r="PUB1668" s="35"/>
      <c r="PUC1668" s="34"/>
      <c r="PUJ1668" s="35"/>
      <c r="PUK1668" s="34"/>
      <c r="PUR1668" s="35"/>
      <c r="PUS1668" s="34"/>
      <c r="PUZ1668" s="35"/>
      <c r="PVA1668" s="34"/>
      <c r="PVH1668" s="35"/>
      <c r="PVI1668" s="34"/>
      <c r="PVP1668" s="35"/>
      <c r="PVQ1668" s="34"/>
      <c r="PVX1668" s="35"/>
      <c r="PVY1668" s="34"/>
      <c r="PWF1668" s="35"/>
      <c r="PWG1668" s="34"/>
      <c r="PWN1668" s="35"/>
      <c r="PWO1668" s="34"/>
      <c r="PWV1668" s="35"/>
      <c r="PWW1668" s="34"/>
      <c r="PXD1668" s="35"/>
      <c r="PXE1668" s="34"/>
      <c r="PXL1668" s="35"/>
      <c r="PXM1668" s="34"/>
      <c r="PXT1668" s="35"/>
      <c r="PXU1668" s="34"/>
      <c r="PYB1668" s="35"/>
      <c r="PYC1668" s="34"/>
      <c r="PYJ1668" s="35"/>
      <c r="PYK1668" s="34"/>
      <c r="PYR1668" s="35"/>
      <c r="PYS1668" s="34"/>
      <c r="PYZ1668" s="35"/>
      <c r="PZA1668" s="34"/>
      <c r="PZH1668" s="35"/>
      <c r="PZI1668" s="34"/>
      <c r="PZP1668" s="35"/>
      <c r="PZQ1668" s="34"/>
      <c r="PZX1668" s="35"/>
      <c r="PZY1668" s="34"/>
      <c r="QAF1668" s="35"/>
      <c r="QAG1668" s="34"/>
      <c r="QAN1668" s="35"/>
      <c r="QAO1668" s="34"/>
      <c r="QAV1668" s="35"/>
      <c r="QAW1668" s="34"/>
      <c r="QBD1668" s="35"/>
      <c r="QBE1668" s="34"/>
      <c r="QBL1668" s="35"/>
      <c r="QBM1668" s="34"/>
      <c r="QBT1668" s="35"/>
      <c r="QBU1668" s="34"/>
      <c r="QCB1668" s="35"/>
      <c r="QCC1668" s="34"/>
      <c r="QCJ1668" s="35"/>
      <c r="QCK1668" s="34"/>
      <c r="QCR1668" s="35"/>
      <c r="QCS1668" s="34"/>
      <c r="QCZ1668" s="35"/>
      <c r="QDA1668" s="34"/>
      <c r="QDH1668" s="35"/>
      <c r="QDI1668" s="34"/>
      <c r="QDP1668" s="35"/>
      <c r="QDQ1668" s="34"/>
      <c r="QDX1668" s="35"/>
      <c r="QDY1668" s="34"/>
      <c r="QEF1668" s="35"/>
      <c r="QEG1668" s="34"/>
      <c r="QEN1668" s="35"/>
      <c r="QEO1668" s="34"/>
      <c r="QEV1668" s="35"/>
      <c r="QEW1668" s="34"/>
      <c r="QFD1668" s="35"/>
      <c r="QFE1668" s="34"/>
      <c r="QFL1668" s="35"/>
      <c r="QFM1668" s="34"/>
      <c r="QFT1668" s="35"/>
      <c r="QFU1668" s="34"/>
      <c r="QGB1668" s="35"/>
      <c r="QGC1668" s="34"/>
      <c r="QGJ1668" s="35"/>
      <c r="QGK1668" s="34"/>
      <c r="QGR1668" s="35"/>
      <c r="QGS1668" s="34"/>
      <c r="QGZ1668" s="35"/>
      <c r="QHA1668" s="34"/>
      <c r="QHH1668" s="35"/>
      <c r="QHI1668" s="34"/>
      <c r="QHP1668" s="35"/>
      <c r="QHQ1668" s="34"/>
      <c r="QHX1668" s="35"/>
      <c r="QHY1668" s="34"/>
      <c r="QIF1668" s="35"/>
      <c r="QIG1668" s="34"/>
      <c r="QIN1668" s="35"/>
      <c r="QIO1668" s="34"/>
      <c r="QIV1668" s="35"/>
      <c r="QIW1668" s="34"/>
      <c r="QJD1668" s="35"/>
      <c r="QJE1668" s="34"/>
      <c r="QJL1668" s="35"/>
      <c r="QJM1668" s="34"/>
      <c r="QJT1668" s="35"/>
      <c r="QJU1668" s="34"/>
      <c r="QKB1668" s="35"/>
      <c r="QKC1668" s="34"/>
      <c r="QKJ1668" s="35"/>
      <c r="QKK1668" s="34"/>
      <c r="QKR1668" s="35"/>
      <c r="QKS1668" s="34"/>
      <c r="QKZ1668" s="35"/>
      <c r="QLA1668" s="34"/>
      <c r="QLH1668" s="35"/>
      <c r="QLI1668" s="34"/>
      <c r="QLP1668" s="35"/>
      <c r="QLQ1668" s="34"/>
      <c r="QLX1668" s="35"/>
      <c r="QLY1668" s="34"/>
      <c r="QMF1668" s="35"/>
      <c r="QMG1668" s="34"/>
      <c r="QMN1668" s="35"/>
      <c r="QMO1668" s="34"/>
      <c r="QMV1668" s="35"/>
      <c r="QMW1668" s="34"/>
      <c r="QND1668" s="35"/>
      <c r="QNE1668" s="34"/>
      <c r="QNL1668" s="35"/>
      <c r="QNM1668" s="34"/>
      <c r="QNT1668" s="35"/>
      <c r="QNU1668" s="34"/>
      <c r="QOB1668" s="35"/>
      <c r="QOC1668" s="34"/>
      <c r="QOJ1668" s="35"/>
      <c r="QOK1668" s="34"/>
      <c r="QOR1668" s="35"/>
      <c r="QOS1668" s="34"/>
      <c r="QOZ1668" s="35"/>
      <c r="QPA1668" s="34"/>
      <c r="QPH1668" s="35"/>
      <c r="QPI1668" s="34"/>
      <c r="QPP1668" s="35"/>
      <c r="QPQ1668" s="34"/>
      <c r="QPX1668" s="35"/>
      <c r="QPY1668" s="34"/>
      <c r="QQF1668" s="35"/>
      <c r="QQG1668" s="34"/>
      <c r="QQN1668" s="35"/>
      <c r="QQO1668" s="34"/>
      <c r="QQV1668" s="35"/>
      <c r="QQW1668" s="34"/>
      <c r="QRD1668" s="35"/>
      <c r="QRE1668" s="34"/>
      <c r="QRL1668" s="35"/>
      <c r="QRM1668" s="34"/>
      <c r="QRT1668" s="35"/>
      <c r="QRU1668" s="34"/>
      <c r="QSB1668" s="35"/>
      <c r="QSC1668" s="34"/>
      <c r="QSJ1668" s="35"/>
      <c r="QSK1668" s="34"/>
      <c r="QSR1668" s="35"/>
      <c r="QSS1668" s="34"/>
      <c r="QSZ1668" s="35"/>
      <c r="QTA1668" s="34"/>
      <c r="QTH1668" s="35"/>
      <c r="QTI1668" s="34"/>
      <c r="QTP1668" s="35"/>
      <c r="QTQ1668" s="34"/>
      <c r="QTX1668" s="35"/>
      <c r="QTY1668" s="34"/>
      <c r="QUF1668" s="35"/>
      <c r="QUG1668" s="34"/>
      <c r="QUN1668" s="35"/>
      <c r="QUO1668" s="34"/>
      <c r="QUV1668" s="35"/>
      <c r="QUW1668" s="34"/>
      <c r="QVD1668" s="35"/>
      <c r="QVE1668" s="34"/>
      <c r="QVL1668" s="35"/>
      <c r="QVM1668" s="34"/>
      <c r="QVT1668" s="35"/>
      <c r="QVU1668" s="34"/>
      <c r="QWB1668" s="35"/>
      <c r="QWC1668" s="34"/>
      <c r="QWJ1668" s="35"/>
      <c r="QWK1668" s="34"/>
      <c r="QWR1668" s="35"/>
      <c r="QWS1668" s="34"/>
      <c r="QWZ1668" s="35"/>
      <c r="QXA1668" s="34"/>
      <c r="QXH1668" s="35"/>
      <c r="QXI1668" s="34"/>
      <c r="QXP1668" s="35"/>
      <c r="QXQ1668" s="34"/>
      <c r="QXX1668" s="35"/>
      <c r="QXY1668" s="34"/>
      <c r="QYF1668" s="35"/>
      <c r="QYG1668" s="34"/>
      <c r="QYN1668" s="35"/>
      <c r="QYO1668" s="34"/>
      <c r="QYV1668" s="35"/>
      <c r="QYW1668" s="34"/>
      <c r="QZD1668" s="35"/>
      <c r="QZE1668" s="34"/>
      <c r="QZL1668" s="35"/>
      <c r="QZM1668" s="34"/>
      <c r="QZT1668" s="35"/>
      <c r="QZU1668" s="34"/>
      <c r="RAB1668" s="35"/>
      <c r="RAC1668" s="34"/>
      <c r="RAJ1668" s="35"/>
      <c r="RAK1668" s="34"/>
      <c r="RAR1668" s="35"/>
      <c r="RAS1668" s="34"/>
      <c r="RAZ1668" s="35"/>
      <c r="RBA1668" s="34"/>
      <c r="RBH1668" s="35"/>
      <c r="RBI1668" s="34"/>
      <c r="RBP1668" s="35"/>
      <c r="RBQ1668" s="34"/>
      <c r="RBX1668" s="35"/>
      <c r="RBY1668" s="34"/>
      <c r="RCF1668" s="35"/>
      <c r="RCG1668" s="34"/>
      <c r="RCN1668" s="35"/>
      <c r="RCO1668" s="34"/>
      <c r="RCV1668" s="35"/>
      <c r="RCW1668" s="34"/>
      <c r="RDD1668" s="35"/>
      <c r="RDE1668" s="34"/>
      <c r="RDL1668" s="35"/>
      <c r="RDM1668" s="34"/>
      <c r="RDT1668" s="35"/>
      <c r="RDU1668" s="34"/>
      <c r="REB1668" s="35"/>
      <c r="REC1668" s="34"/>
      <c r="REJ1668" s="35"/>
      <c r="REK1668" s="34"/>
      <c r="RER1668" s="35"/>
      <c r="RES1668" s="34"/>
      <c r="REZ1668" s="35"/>
      <c r="RFA1668" s="34"/>
      <c r="RFH1668" s="35"/>
      <c r="RFI1668" s="34"/>
      <c r="RFP1668" s="35"/>
      <c r="RFQ1668" s="34"/>
      <c r="RFX1668" s="35"/>
      <c r="RFY1668" s="34"/>
      <c r="RGF1668" s="35"/>
      <c r="RGG1668" s="34"/>
      <c r="RGN1668" s="35"/>
      <c r="RGO1668" s="34"/>
      <c r="RGV1668" s="35"/>
      <c r="RGW1668" s="34"/>
      <c r="RHD1668" s="35"/>
      <c r="RHE1668" s="34"/>
      <c r="RHL1668" s="35"/>
      <c r="RHM1668" s="34"/>
      <c r="RHT1668" s="35"/>
      <c r="RHU1668" s="34"/>
      <c r="RIB1668" s="35"/>
      <c r="RIC1668" s="34"/>
      <c r="RIJ1668" s="35"/>
      <c r="RIK1668" s="34"/>
      <c r="RIR1668" s="35"/>
      <c r="RIS1668" s="34"/>
      <c r="RIZ1668" s="35"/>
      <c r="RJA1668" s="34"/>
      <c r="RJH1668" s="35"/>
      <c r="RJI1668" s="34"/>
      <c r="RJP1668" s="35"/>
      <c r="RJQ1668" s="34"/>
      <c r="RJX1668" s="35"/>
      <c r="RJY1668" s="34"/>
      <c r="RKF1668" s="35"/>
      <c r="RKG1668" s="34"/>
      <c r="RKN1668" s="35"/>
      <c r="RKO1668" s="34"/>
      <c r="RKV1668" s="35"/>
      <c r="RKW1668" s="34"/>
      <c r="RLD1668" s="35"/>
      <c r="RLE1668" s="34"/>
      <c r="RLL1668" s="35"/>
      <c r="RLM1668" s="34"/>
      <c r="RLT1668" s="35"/>
      <c r="RLU1668" s="34"/>
      <c r="RMB1668" s="35"/>
      <c r="RMC1668" s="34"/>
      <c r="RMJ1668" s="35"/>
      <c r="RMK1668" s="34"/>
      <c r="RMR1668" s="35"/>
      <c r="RMS1668" s="34"/>
      <c r="RMZ1668" s="35"/>
      <c r="RNA1668" s="34"/>
      <c r="RNH1668" s="35"/>
      <c r="RNI1668" s="34"/>
      <c r="RNP1668" s="35"/>
      <c r="RNQ1668" s="34"/>
      <c r="RNX1668" s="35"/>
      <c r="RNY1668" s="34"/>
      <c r="ROF1668" s="35"/>
      <c r="ROG1668" s="34"/>
      <c r="RON1668" s="35"/>
      <c r="ROO1668" s="34"/>
      <c r="ROV1668" s="35"/>
      <c r="ROW1668" s="34"/>
      <c r="RPD1668" s="35"/>
      <c r="RPE1668" s="34"/>
      <c r="RPL1668" s="35"/>
      <c r="RPM1668" s="34"/>
      <c r="RPT1668" s="35"/>
      <c r="RPU1668" s="34"/>
      <c r="RQB1668" s="35"/>
      <c r="RQC1668" s="34"/>
      <c r="RQJ1668" s="35"/>
      <c r="RQK1668" s="34"/>
      <c r="RQR1668" s="35"/>
      <c r="RQS1668" s="34"/>
      <c r="RQZ1668" s="35"/>
      <c r="RRA1668" s="34"/>
      <c r="RRH1668" s="35"/>
      <c r="RRI1668" s="34"/>
      <c r="RRP1668" s="35"/>
      <c r="RRQ1668" s="34"/>
      <c r="RRX1668" s="35"/>
      <c r="RRY1668" s="34"/>
      <c r="RSF1668" s="35"/>
      <c r="RSG1668" s="34"/>
      <c r="RSN1668" s="35"/>
      <c r="RSO1668" s="34"/>
      <c r="RSV1668" s="35"/>
      <c r="RSW1668" s="34"/>
      <c r="RTD1668" s="35"/>
      <c r="RTE1668" s="34"/>
      <c r="RTL1668" s="35"/>
      <c r="RTM1668" s="34"/>
      <c r="RTT1668" s="35"/>
      <c r="RTU1668" s="34"/>
      <c r="RUB1668" s="35"/>
      <c r="RUC1668" s="34"/>
      <c r="RUJ1668" s="35"/>
      <c r="RUK1668" s="34"/>
      <c r="RUR1668" s="35"/>
      <c r="RUS1668" s="34"/>
      <c r="RUZ1668" s="35"/>
      <c r="RVA1668" s="34"/>
      <c r="RVH1668" s="35"/>
      <c r="RVI1668" s="34"/>
      <c r="RVP1668" s="35"/>
      <c r="RVQ1668" s="34"/>
      <c r="RVX1668" s="35"/>
      <c r="RVY1668" s="34"/>
      <c r="RWF1668" s="35"/>
      <c r="RWG1668" s="34"/>
      <c r="RWN1668" s="35"/>
      <c r="RWO1668" s="34"/>
      <c r="RWV1668" s="35"/>
      <c r="RWW1668" s="34"/>
      <c r="RXD1668" s="35"/>
      <c r="RXE1668" s="34"/>
      <c r="RXL1668" s="35"/>
      <c r="RXM1668" s="34"/>
      <c r="RXT1668" s="35"/>
      <c r="RXU1668" s="34"/>
      <c r="RYB1668" s="35"/>
      <c r="RYC1668" s="34"/>
      <c r="RYJ1668" s="35"/>
      <c r="RYK1668" s="34"/>
      <c r="RYR1668" s="35"/>
      <c r="RYS1668" s="34"/>
      <c r="RYZ1668" s="35"/>
      <c r="RZA1668" s="34"/>
      <c r="RZH1668" s="35"/>
      <c r="RZI1668" s="34"/>
      <c r="RZP1668" s="35"/>
      <c r="RZQ1668" s="34"/>
      <c r="RZX1668" s="35"/>
      <c r="RZY1668" s="34"/>
      <c r="SAF1668" s="35"/>
      <c r="SAG1668" s="34"/>
      <c r="SAN1668" s="35"/>
      <c r="SAO1668" s="34"/>
      <c r="SAV1668" s="35"/>
      <c r="SAW1668" s="34"/>
      <c r="SBD1668" s="35"/>
      <c r="SBE1668" s="34"/>
      <c r="SBL1668" s="35"/>
      <c r="SBM1668" s="34"/>
      <c r="SBT1668" s="35"/>
      <c r="SBU1668" s="34"/>
      <c r="SCB1668" s="35"/>
      <c r="SCC1668" s="34"/>
      <c r="SCJ1668" s="35"/>
      <c r="SCK1668" s="34"/>
      <c r="SCR1668" s="35"/>
      <c r="SCS1668" s="34"/>
      <c r="SCZ1668" s="35"/>
      <c r="SDA1668" s="34"/>
      <c r="SDH1668" s="35"/>
      <c r="SDI1668" s="34"/>
      <c r="SDP1668" s="35"/>
      <c r="SDQ1668" s="34"/>
      <c r="SDX1668" s="35"/>
      <c r="SDY1668" s="34"/>
      <c r="SEF1668" s="35"/>
      <c r="SEG1668" s="34"/>
      <c r="SEN1668" s="35"/>
      <c r="SEO1668" s="34"/>
      <c r="SEV1668" s="35"/>
      <c r="SEW1668" s="34"/>
      <c r="SFD1668" s="35"/>
      <c r="SFE1668" s="34"/>
      <c r="SFL1668" s="35"/>
      <c r="SFM1668" s="34"/>
      <c r="SFT1668" s="35"/>
      <c r="SFU1668" s="34"/>
      <c r="SGB1668" s="35"/>
      <c r="SGC1668" s="34"/>
      <c r="SGJ1668" s="35"/>
      <c r="SGK1668" s="34"/>
      <c r="SGR1668" s="35"/>
      <c r="SGS1668" s="34"/>
      <c r="SGZ1668" s="35"/>
      <c r="SHA1668" s="34"/>
      <c r="SHH1668" s="35"/>
      <c r="SHI1668" s="34"/>
      <c r="SHP1668" s="35"/>
      <c r="SHQ1668" s="34"/>
      <c r="SHX1668" s="35"/>
      <c r="SHY1668" s="34"/>
      <c r="SIF1668" s="35"/>
      <c r="SIG1668" s="34"/>
      <c r="SIN1668" s="35"/>
      <c r="SIO1668" s="34"/>
      <c r="SIV1668" s="35"/>
      <c r="SIW1668" s="34"/>
      <c r="SJD1668" s="35"/>
      <c r="SJE1668" s="34"/>
      <c r="SJL1668" s="35"/>
      <c r="SJM1668" s="34"/>
      <c r="SJT1668" s="35"/>
      <c r="SJU1668" s="34"/>
      <c r="SKB1668" s="35"/>
      <c r="SKC1668" s="34"/>
      <c r="SKJ1668" s="35"/>
      <c r="SKK1668" s="34"/>
      <c r="SKR1668" s="35"/>
      <c r="SKS1668" s="34"/>
      <c r="SKZ1668" s="35"/>
      <c r="SLA1668" s="34"/>
      <c r="SLH1668" s="35"/>
      <c r="SLI1668" s="34"/>
      <c r="SLP1668" s="35"/>
      <c r="SLQ1668" s="34"/>
      <c r="SLX1668" s="35"/>
      <c r="SLY1668" s="34"/>
      <c r="SMF1668" s="35"/>
      <c r="SMG1668" s="34"/>
      <c r="SMN1668" s="35"/>
      <c r="SMO1668" s="34"/>
      <c r="SMV1668" s="35"/>
      <c r="SMW1668" s="34"/>
      <c r="SND1668" s="35"/>
      <c r="SNE1668" s="34"/>
      <c r="SNL1668" s="35"/>
      <c r="SNM1668" s="34"/>
      <c r="SNT1668" s="35"/>
      <c r="SNU1668" s="34"/>
      <c r="SOB1668" s="35"/>
      <c r="SOC1668" s="34"/>
      <c r="SOJ1668" s="35"/>
      <c r="SOK1668" s="34"/>
      <c r="SOR1668" s="35"/>
      <c r="SOS1668" s="34"/>
      <c r="SOZ1668" s="35"/>
      <c r="SPA1668" s="34"/>
      <c r="SPH1668" s="35"/>
      <c r="SPI1668" s="34"/>
      <c r="SPP1668" s="35"/>
      <c r="SPQ1668" s="34"/>
      <c r="SPX1668" s="35"/>
      <c r="SPY1668" s="34"/>
      <c r="SQF1668" s="35"/>
      <c r="SQG1668" s="34"/>
      <c r="SQN1668" s="35"/>
      <c r="SQO1668" s="34"/>
      <c r="SQV1668" s="35"/>
      <c r="SQW1668" s="34"/>
      <c r="SRD1668" s="35"/>
      <c r="SRE1668" s="34"/>
      <c r="SRL1668" s="35"/>
      <c r="SRM1668" s="34"/>
      <c r="SRT1668" s="35"/>
      <c r="SRU1668" s="34"/>
      <c r="SSB1668" s="35"/>
      <c r="SSC1668" s="34"/>
      <c r="SSJ1668" s="35"/>
      <c r="SSK1668" s="34"/>
      <c r="SSR1668" s="35"/>
      <c r="SSS1668" s="34"/>
      <c r="SSZ1668" s="35"/>
      <c r="STA1668" s="34"/>
      <c r="STH1668" s="35"/>
      <c r="STI1668" s="34"/>
      <c r="STP1668" s="35"/>
      <c r="STQ1668" s="34"/>
      <c r="STX1668" s="35"/>
      <c r="STY1668" s="34"/>
      <c r="SUF1668" s="35"/>
      <c r="SUG1668" s="34"/>
      <c r="SUN1668" s="35"/>
      <c r="SUO1668" s="34"/>
      <c r="SUV1668" s="35"/>
      <c r="SUW1668" s="34"/>
      <c r="SVD1668" s="35"/>
      <c r="SVE1668" s="34"/>
      <c r="SVL1668" s="35"/>
      <c r="SVM1668" s="34"/>
      <c r="SVT1668" s="35"/>
      <c r="SVU1668" s="34"/>
      <c r="SWB1668" s="35"/>
      <c r="SWC1668" s="34"/>
      <c r="SWJ1668" s="35"/>
      <c r="SWK1668" s="34"/>
      <c r="SWR1668" s="35"/>
      <c r="SWS1668" s="34"/>
      <c r="SWZ1668" s="35"/>
      <c r="SXA1668" s="34"/>
      <c r="SXH1668" s="35"/>
      <c r="SXI1668" s="34"/>
      <c r="SXP1668" s="35"/>
      <c r="SXQ1668" s="34"/>
      <c r="SXX1668" s="35"/>
      <c r="SXY1668" s="34"/>
      <c r="SYF1668" s="35"/>
      <c r="SYG1668" s="34"/>
      <c r="SYN1668" s="35"/>
      <c r="SYO1668" s="34"/>
      <c r="SYV1668" s="35"/>
      <c r="SYW1668" s="34"/>
      <c r="SZD1668" s="35"/>
      <c r="SZE1668" s="34"/>
      <c r="SZL1668" s="35"/>
      <c r="SZM1668" s="34"/>
      <c r="SZT1668" s="35"/>
      <c r="SZU1668" s="34"/>
      <c r="TAB1668" s="35"/>
      <c r="TAC1668" s="34"/>
      <c r="TAJ1668" s="35"/>
      <c r="TAK1668" s="34"/>
      <c r="TAR1668" s="35"/>
      <c r="TAS1668" s="34"/>
      <c r="TAZ1668" s="35"/>
      <c r="TBA1668" s="34"/>
      <c r="TBH1668" s="35"/>
      <c r="TBI1668" s="34"/>
      <c r="TBP1668" s="35"/>
      <c r="TBQ1668" s="34"/>
      <c r="TBX1668" s="35"/>
      <c r="TBY1668" s="34"/>
      <c r="TCF1668" s="35"/>
      <c r="TCG1668" s="34"/>
      <c r="TCN1668" s="35"/>
      <c r="TCO1668" s="34"/>
      <c r="TCV1668" s="35"/>
      <c r="TCW1668" s="34"/>
      <c r="TDD1668" s="35"/>
      <c r="TDE1668" s="34"/>
      <c r="TDL1668" s="35"/>
      <c r="TDM1668" s="34"/>
      <c r="TDT1668" s="35"/>
      <c r="TDU1668" s="34"/>
      <c r="TEB1668" s="35"/>
      <c r="TEC1668" s="34"/>
      <c r="TEJ1668" s="35"/>
      <c r="TEK1668" s="34"/>
      <c r="TER1668" s="35"/>
      <c r="TES1668" s="34"/>
      <c r="TEZ1668" s="35"/>
      <c r="TFA1668" s="34"/>
      <c r="TFH1668" s="35"/>
      <c r="TFI1668" s="34"/>
      <c r="TFP1668" s="35"/>
      <c r="TFQ1668" s="34"/>
      <c r="TFX1668" s="35"/>
      <c r="TFY1668" s="34"/>
      <c r="TGF1668" s="35"/>
      <c r="TGG1668" s="34"/>
      <c r="TGN1668" s="35"/>
      <c r="TGO1668" s="34"/>
      <c r="TGV1668" s="35"/>
      <c r="TGW1668" s="34"/>
      <c r="THD1668" s="35"/>
      <c r="THE1668" s="34"/>
      <c r="THL1668" s="35"/>
      <c r="THM1668" s="34"/>
      <c r="THT1668" s="35"/>
      <c r="THU1668" s="34"/>
      <c r="TIB1668" s="35"/>
      <c r="TIC1668" s="34"/>
      <c r="TIJ1668" s="35"/>
      <c r="TIK1668" s="34"/>
      <c r="TIR1668" s="35"/>
      <c r="TIS1668" s="34"/>
      <c r="TIZ1668" s="35"/>
      <c r="TJA1668" s="34"/>
      <c r="TJH1668" s="35"/>
      <c r="TJI1668" s="34"/>
      <c r="TJP1668" s="35"/>
      <c r="TJQ1668" s="34"/>
      <c r="TJX1668" s="35"/>
      <c r="TJY1668" s="34"/>
      <c r="TKF1668" s="35"/>
      <c r="TKG1668" s="34"/>
      <c r="TKN1668" s="35"/>
      <c r="TKO1668" s="34"/>
      <c r="TKV1668" s="35"/>
      <c r="TKW1668" s="34"/>
      <c r="TLD1668" s="35"/>
      <c r="TLE1668" s="34"/>
      <c r="TLL1668" s="35"/>
      <c r="TLM1668" s="34"/>
      <c r="TLT1668" s="35"/>
      <c r="TLU1668" s="34"/>
      <c r="TMB1668" s="35"/>
      <c r="TMC1668" s="34"/>
      <c r="TMJ1668" s="35"/>
      <c r="TMK1668" s="34"/>
      <c r="TMR1668" s="35"/>
      <c r="TMS1668" s="34"/>
      <c r="TMZ1668" s="35"/>
      <c r="TNA1668" s="34"/>
      <c r="TNH1668" s="35"/>
      <c r="TNI1668" s="34"/>
      <c r="TNP1668" s="35"/>
      <c r="TNQ1668" s="34"/>
      <c r="TNX1668" s="35"/>
      <c r="TNY1668" s="34"/>
      <c r="TOF1668" s="35"/>
      <c r="TOG1668" s="34"/>
      <c r="TON1668" s="35"/>
      <c r="TOO1668" s="34"/>
      <c r="TOV1668" s="35"/>
      <c r="TOW1668" s="34"/>
      <c r="TPD1668" s="35"/>
      <c r="TPE1668" s="34"/>
      <c r="TPL1668" s="35"/>
      <c r="TPM1668" s="34"/>
      <c r="TPT1668" s="35"/>
      <c r="TPU1668" s="34"/>
      <c r="TQB1668" s="35"/>
      <c r="TQC1668" s="34"/>
      <c r="TQJ1668" s="35"/>
      <c r="TQK1668" s="34"/>
      <c r="TQR1668" s="35"/>
      <c r="TQS1668" s="34"/>
      <c r="TQZ1668" s="35"/>
      <c r="TRA1668" s="34"/>
      <c r="TRH1668" s="35"/>
      <c r="TRI1668" s="34"/>
      <c r="TRP1668" s="35"/>
      <c r="TRQ1668" s="34"/>
      <c r="TRX1668" s="35"/>
      <c r="TRY1668" s="34"/>
      <c r="TSF1668" s="35"/>
      <c r="TSG1668" s="34"/>
      <c r="TSN1668" s="35"/>
      <c r="TSO1668" s="34"/>
      <c r="TSV1668" s="35"/>
      <c r="TSW1668" s="34"/>
      <c r="TTD1668" s="35"/>
      <c r="TTE1668" s="34"/>
      <c r="TTL1668" s="35"/>
      <c r="TTM1668" s="34"/>
      <c r="TTT1668" s="35"/>
      <c r="TTU1668" s="34"/>
      <c r="TUB1668" s="35"/>
      <c r="TUC1668" s="34"/>
      <c r="TUJ1668" s="35"/>
      <c r="TUK1668" s="34"/>
      <c r="TUR1668" s="35"/>
      <c r="TUS1668" s="34"/>
      <c r="TUZ1668" s="35"/>
      <c r="TVA1668" s="34"/>
      <c r="TVH1668" s="35"/>
      <c r="TVI1668" s="34"/>
      <c r="TVP1668" s="35"/>
      <c r="TVQ1668" s="34"/>
      <c r="TVX1668" s="35"/>
      <c r="TVY1668" s="34"/>
      <c r="TWF1668" s="35"/>
      <c r="TWG1668" s="34"/>
      <c r="TWN1668" s="35"/>
      <c r="TWO1668" s="34"/>
      <c r="TWV1668" s="35"/>
      <c r="TWW1668" s="34"/>
      <c r="TXD1668" s="35"/>
      <c r="TXE1668" s="34"/>
      <c r="TXL1668" s="35"/>
      <c r="TXM1668" s="34"/>
      <c r="TXT1668" s="35"/>
      <c r="TXU1668" s="34"/>
      <c r="TYB1668" s="35"/>
      <c r="TYC1668" s="34"/>
      <c r="TYJ1668" s="35"/>
      <c r="TYK1668" s="34"/>
      <c r="TYR1668" s="35"/>
      <c r="TYS1668" s="34"/>
      <c r="TYZ1668" s="35"/>
      <c r="TZA1668" s="34"/>
      <c r="TZH1668" s="35"/>
      <c r="TZI1668" s="34"/>
      <c r="TZP1668" s="35"/>
      <c r="TZQ1668" s="34"/>
      <c r="TZX1668" s="35"/>
      <c r="TZY1668" s="34"/>
      <c r="UAF1668" s="35"/>
      <c r="UAG1668" s="34"/>
      <c r="UAN1668" s="35"/>
      <c r="UAO1668" s="34"/>
      <c r="UAV1668" s="35"/>
      <c r="UAW1668" s="34"/>
      <c r="UBD1668" s="35"/>
      <c r="UBE1668" s="34"/>
      <c r="UBL1668" s="35"/>
      <c r="UBM1668" s="34"/>
      <c r="UBT1668" s="35"/>
      <c r="UBU1668" s="34"/>
      <c r="UCB1668" s="35"/>
      <c r="UCC1668" s="34"/>
      <c r="UCJ1668" s="35"/>
      <c r="UCK1668" s="34"/>
      <c r="UCR1668" s="35"/>
      <c r="UCS1668" s="34"/>
      <c r="UCZ1668" s="35"/>
      <c r="UDA1668" s="34"/>
      <c r="UDH1668" s="35"/>
      <c r="UDI1668" s="34"/>
      <c r="UDP1668" s="35"/>
      <c r="UDQ1668" s="34"/>
      <c r="UDX1668" s="35"/>
      <c r="UDY1668" s="34"/>
      <c r="UEF1668" s="35"/>
      <c r="UEG1668" s="34"/>
      <c r="UEN1668" s="35"/>
      <c r="UEO1668" s="34"/>
      <c r="UEV1668" s="35"/>
      <c r="UEW1668" s="34"/>
      <c r="UFD1668" s="35"/>
      <c r="UFE1668" s="34"/>
      <c r="UFL1668" s="35"/>
      <c r="UFM1668" s="34"/>
      <c r="UFT1668" s="35"/>
      <c r="UFU1668" s="34"/>
      <c r="UGB1668" s="35"/>
      <c r="UGC1668" s="34"/>
      <c r="UGJ1668" s="35"/>
      <c r="UGK1668" s="34"/>
      <c r="UGR1668" s="35"/>
      <c r="UGS1668" s="34"/>
      <c r="UGZ1668" s="35"/>
      <c r="UHA1668" s="34"/>
      <c r="UHH1668" s="35"/>
      <c r="UHI1668" s="34"/>
      <c r="UHP1668" s="35"/>
      <c r="UHQ1668" s="34"/>
      <c r="UHX1668" s="35"/>
      <c r="UHY1668" s="34"/>
      <c r="UIF1668" s="35"/>
      <c r="UIG1668" s="34"/>
      <c r="UIN1668" s="35"/>
      <c r="UIO1668" s="34"/>
      <c r="UIV1668" s="35"/>
      <c r="UIW1668" s="34"/>
      <c r="UJD1668" s="35"/>
      <c r="UJE1668" s="34"/>
      <c r="UJL1668" s="35"/>
      <c r="UJM1668" s="34"/>
      <c r="UJT1668" s="35"/>
      <c r="UJU1668" s="34"/>
      <c r="UKB1668" s="35"/>
      <c r="UKC1668" s="34"/>
      <c r="UKJ1668" s="35"/>
      <c r="UKK1668" s="34"/>
      <c r="UKR1668" s="35"/>
      <c r="UKS1668" s="34"/>
      <c r="UKZ1668" s="35"/>
      <c r="ULA1668" s="34"/>
      <c r="ULH1668" s="35"/>
      <c r="ULI1668" s="34"/>
      <c r="ULP1668" s="35"/>
      <c r="ULQ1668" s="34"/>
      <c r="ULX1668" s="35"/>
      <c r="ULY1668" s="34"/>
      <c r="UMF1668" s="35"/>
      <c r="UMG1668" s="34"/>
      <c r="UMN1668" s="35"/>
      <c r="UMO1668" s="34"/>
      <c r="UMV1668" s="35"/>
      <c r="UMW1668" s="34"/>
      <c r="UND1668" s="35"/>
      <c r="UNE1668" s="34"/>
      <c r="UNL1668" s="35"/>
      <c r="UNM1668" s="34"/>
      <c r="UNT1668" s="35"/>
      <c r="UNU1668" s="34"/>
      <c r="UOB1668" s="35"/>
      <c r="UOC1668" s="34"/>
      <c r="UOJ1668" s="35"/>
      <c r="UOK1668" s="34"/>
      <c r="UOR1668" s="35"/>
      <c r="UOS1668" s="34"/>
      <c r="UOZ1668" s="35"/>
      <c r="UPA1668" s="34"/>
      <c r="UPH1668" s="35"/>
      <c r="UPI1668" s="34"/>
      <c r="UPP1668" s="35"/>
      <c r="UPQ1668" s="34"/>
      <c r="UPX1668" s="35"/>
      <c r="UPY1668" s="34"/>
      <c r="UQF1668" s="35"/>
      <c r="UQG1668" s="34"/>
      <c r="UQN1668" s="35"/>
      <c r="UQO1668" s="34"/>
      <c r="UQV1668" s="35"/>
      <c r="UQW1668" s="34"/>
      <c r="URD1668" s="35"/>
      <c r="URE1668" s="34"/>
      <c r="URL1668" s="35"/>
      <c r="URM1668" s="34"/>
      <c r="URT1668" s="35"/>
      <c r="URU1668" s="34"/>
      <c r="USB1668" s="35"/>
      <c r="USC1668" s="34"/>
      <c r="USJ1668" s="35"/>
      <c r="USK1668" s="34"/>
      <c r="USR1668" s="35"/>
      <c r="USS1668" s="34"/>
      <c r="USZ1668" s="35"/>
      <c r="UTA1668" s="34"/>
      <c r="UTH1668" s="35"/>
      <c r="UTI1668" s="34"/>
      <c r="UTP1668" s="35"/>
      <c r="UTQ1668" s="34"/>
      <c r="UTX1668" s="35"/>
      <c r="UTY1668" s="34"/>
      <c r="UUF1668" s="35"/>
      <c r="UUG1668" s="34"/>
      <c r="UUN1668" s="35"/>
      <c r="UUO1668" s="34"/>
      <c r="UUV1668" s="35"/>
      <c r="UUW1668" s="34"/>
      <c r="UVD1668" s="35"/>
      <c r="UVE1668" s="34"/>
      <c r="UVL1668" s="35"/>
      <c r="UVM1668" s="34"/>
      <c r="UVT1668" s="35"/>
      <c r="UVU1668" s="34"/>
      <c r="UWB1668" s="35"/>
      <c r="UWC1668" s="34"/>
      <c r="UWJ1668" s="35"/>
      <c r="UWK1668" s="34"/>
      <c r="UWR1668" s="35"/>
      <c r="UWS1668" s="34"/>
      <c r="UWZ1668" s="35"/>
      <c r="UXA1668" s="34"/>
      <c r="UXH1668" s="35"/>
      <c r="UXI1668" s="34"/>
      <c r="UXP1668" s="35"/>
      <c r="UXQ1668" s="34"/>
      <c r="UXX1668" s="35"/>
      <c r="UXY1668" s="34"/>
      <c r="UYF1668" s="35"/>
      <c r="UYG1668" s="34"/>
      <c r="UYN1668" s="35"/>
      <c r="UYO1668" s="34"/>
      <c r="UYV1668" s="35"/>
      <c r="UYW1668" s="34"/>
      <c r="UZD1668" s="35"/>
      <c r="UZE1668" s="34"/>
      <c r="UZL1668" s="35"/>
      <c r="UZM1668" s="34"/>
      <c r="UZT1668" s="35"/>
      <c r="UZU1668" s="34"/>
      <c r="VAB1668" s="35"/>
      <c r="VAC1668" s="34"/>
      <c r="VAJ1668" s="35"/>
      <c r="VAK1668" s="34"/>
      <c r="VAR1668" s="35"/>
      <c r="VAS1668" s="34"/>
      <c r="VAZ1668" s="35"/>
      <c r="VBA1668" s="34"/>
      <c r="VBH1668" s="35"/>
      <c r="VBI1668" s="34"/>
      <c r="VBP1668" s="35"/>
      <c r="VBQ1668" s="34"/>
      <c r="VBX1668" s="35"/>
      <c r="VBY1668" s="34"/>
      <c r="VCF1668" s="35"/>
      <c r="VCG1668" s="34"/>
      <c r="VCN1668" s="35"/>
      <c r="VCO1668" s="34"/>
      <c r="VCV1668" s="35"/>
      <c r="VCW1668" s="34"/>
      <c r="VDD1668" s="35"/>
      <c r="VDE1668" s="34"/>
      <c r="VDL1668" s="35"/>
      <c r="VDM1668" s="34"/>
      <c r="VDT1668" s="35"/>
      <c r="VDU1668" s="34"/>
      <c r="VEB1668" s="35"/>
      <c r="VEC1668" s="34"/>
      <c r="VEJ1668" s="35"/>
      <c r="VEK1668" s="34"/>
      <c r="VER1668" s="35"/>
      <c r="VES1668" s="34"/>
      <c r="VEZ1668" s="35"/>
      <c r="VFA1668" s="34"/>
      <c r="VFH1668" s="35"/>
      <c r="VFI1668" s="34"/>
      <c r="VFP1668" s="35"/>
      <c r="VFQ1668" s="34"/>
      <c r="VFX1668" s="35"/>
      <c r="VFY1668" s="34"/>
      <c r="VGF1668" s="35"/>
      <c r="VGG1668" s="34"/>
      <c r="VGN1668" s="35"/>
      <c r="VGO1668" s="34"/>
      <c r="VGV1668" s="35"/>
      <c r="VGW1668" s="34"/>
      <c r="VHD1668" s="35"/>
      <c r="VHE1668" s="34"/>
      <c r="VHL1668" s="35"/>
      <c r="VHM1668" s="34"/>
      <c r="VHT1668" s="35"/>
      <c r="VHU1668" s="34"/>
      <c r="VIB1668" s="35"/>
      <c r="VIC1668" s="34"/>
      <c r="VIJ1668" s="35"/>
      <c r="VIK1668" s="34"/>
      <c r="VIR1668" s="35"/>
      <c r="VIS1668" s="34"/>
      <c r="VIZ1668" s="35"/>
      <c r="VJA1668" s="34"/>
      <c r="VJH1668" s="35"/>
      <c r="VJI1668" s="34"/>
      <c r="VJP1668" s="35"/>
      <c r="VJQ1668" s="34"/>
      <c r="VJX1668" s="35"/>
      <c r="VJY1668" s="34"/>
      <c r="VKF1668" s="35"/>
      <c r="VKG1668" s="34"/>
      <c r="VKN1668" s="35"/>
      <c r="VKO1668" s="34"/>
      <c r="VKV1668" s="35"/>
      <c r="VKW1668" s="34"/>
      <c r="VLD1668" s="35"/>
      <c r="VLE1668" s="34"/>
      <c r="VLL1668" s="35"/>
      <c r="VLM1668" s="34"/>
      <c r="VLT1668" s="35"/>
      <c r="VLU1668" s="34"/>
      <c r="VMB1668" s="35"/>
      <c r="VMC1668" s="34"/>
      <c r="VMJ1668" s="35"/>
      <c r="VMK1668" s="34"/>
      <c r="VMR1668" s="35"/>
      <c r="VMS1668" s="34"/>
      <c r="VMZ1668" s="35"/>
      <c r="VNA1668" s="34"/>
      <c r="VNH1668" s="35"/>
      <c r="VNI1668" s="34"/>
      <c r="VNP1668" s="35"/>
      <c r="VNQ1668" s="34"/>
      <c r="VNX1668" s="35"/>
      <c r="VNY1668" s="34"/>
      <c r="VOF1668" s="35"/>
      <c r="VOG1668" s="34"/>
      <c r="VON1668" s="35"/>
      <c r="VOO1668" s="34"/>
      <c r="VOV1668" s="35"/>
      <c r="VOW1668" s="34"/>
      <c r="VPD1668" s="35"/>
      <c r="VPE1668" s="34"/>
      <c r="VPL1668" s="35"/>
      <c r="VPM1668" s="34"/>
      <c r="VPT1668" s="35"/>
      <c r="VPU1668" s="34"/>
      <c r="VQB1668" s="35"/>
      <c r="VQC1668" s="34"/>
      <c r="VQJ1668" s="35"/>
      <c r="VQK1668" s="34"/>
      <c r="VQR1668" s="35"/>
      <c r="VQS1668" s="34"/>
      <c r="VQZ1668" s="35"/>
      <c r="VRA1668" s="34"/>
      <c r="VRH1668" s="35"/>
      <c r="VRI1668" s="34"/>
      <c r="VRP1668" s="35"/>
      <c r="VRQ1668" s="34"/>
      <c r="VRX1668" s="35"/>
      <c r="VRY1668" s="34"/>
      <c r="VSF1668" s="35"/>
      <c r="VSG1668" s="34"/>
      <c r="VSN1668" s="35"/>
      <c r="VSO1668" s="34"/>
      <c r="VSV1668" s="35"/>
      <c r="VSW1668" s="34"/>
      <c r="VTD1668" s="35"/>
      <c r="VTE1668" s="34"/>
      <c r="VTL1668" s="35"/>
      <c r="VTM1668" s="34"/>
      <c r="VTT1668" s="35"/>
      <c r="VTU1668" s="34"/>
      <c r="VUB1668" s="35"/>
      <c r="VUC1668" s="34"/>
      <c r="VUJ1668" s="35"/>
      <c r="VUK1668" s="34"/>
      <c r="VUR1668" s="35"/>
      <c r="VUS1668" s="34"/>
      <c r="VUZ1668" s="35"/>
      <c r="VVA1668" s="34"/>
      <c r="VVH1668" s="35"/>
      <c r="VVI1668" s="34"/>
      <c r="VVP1668" s="35"/>
      <c r="VVQ1668" s="34"/>
      <c r="VVX1668" s="35"/>
      <c r="VVY1668" s="34"/>
      <c r="VWF1668" s="35"/>
      <c r="VWG1668" s="34"/>
      <c r="VWN1668" s="35"/>
      <c r="VWO1668" s="34"/>
      <c r="VWV1668" s="35"/>
      <c r="VWW1668" s="34"/>
      <c r="VXD1668" s="35"/>
      <c r="VXE1668" s="34"/>
      <c r="VXL1668" s="35"/>
      <c r="VXM1668" s="34"/>
      <c r="VXT1668" s="35"/>
      <c r="VXU1668" s="34"/>
      <c r="VYB1668" s="35"/>
      <c r="VYC1668" s="34"/>
      <c r="VYJ1668" s="35"/>
      <c r="VYK1668" s="34"/>
      <c r="VYR1668" s="35"/>
      <c r="VYS1668" s="34"/>
      <c r="VYZ1668" s="35"/>
      <c r="VZA1668" s="34"/>
      <c r="VZH1668" s="35"/>
      <c r="VZI1668" s="34"/>
      <c r="VZP1668" s="35"/>
      <c r="VZQ1668" s="34"/>
      <c r="VZX1668" s="35"/>
      <c r="VZY1668" s="34"/>
      <c r="WAF1668" s="35"/>
      <c r="WAG1668" s="34"/>
      <c r="WAN1668" s="35"/>
      <c r="WAO1668" s="34"/>
      <c r="WAV1668" s="35"/>
      <c r="WAW1668" s="34"/>
      <c r="WBD1668" s="35"/>
      <c r="WBE1668" s="34"/>
      <c r="WBL1668" s="35"/>
      <c r="WBM1668" s="34"/>
      <c r="WBT1668" s="35"/>
      <c r="WBU1668" s="34"/>
      <c r="WCB1668" s="35"/>
      <c r="WCC1668" s="34"/>
      <c r="WCJ1668" s="35"/>
      <c r="WCK1668" s="34"/>
      <c r="WCR1668" s="35"/>
      <c r="WCS1668" s="34"/>
      <c r="WCZ1668" s="35"/>
      <c r="WDA1668" s="34"/>
      <c r="WDH1668" s="35"/>
      <c r="WDI1668" s="34"/>
      <c r="WDP1668" s="35"/>
      <c r="WDQ1668" s="34"/>
      <c r="WDX1668" s="35"/>
      <c r="WDY1668" s="34"/>
      <c r="WEF1668" s="35"/>
      <c r="WEG1668" s="34"/>
      <c r="WEN1668" s="35"/>
      <c r="WEO1668" s="34"/>
      <c r="WEV1668" s="35"/>
      <c r="WEW1668" s="34"/>
      <c r="WFD1668" s="35"/>
      <c r="WFE1668" s="34"/>
      <c r="WFL1668" s="35"/>
      <c r="WFM1668" s="34"/>
      <c r="WFT1668" s="35"/>
      <c r="WFU1668" s="34"/>
      <c r="WGB1668" s="35"/>
      <c r="WGC1668" s="34"/>
      <c r="WGJ1668" s="35"/>
      <c r="WGK1668" s="34"/>
      <c r="WGR1668" s="35"/>
      <c r="WGS1668" s="34"/>
      <c r="WGZ1668" s="35"/>
      <c r="WHA1668" s="34"/>
      <c r="WHH1668" s="35"/>
      <c r="WHI1668" s="34"/>
      <c r="WHP1668" s="35"/>
      <c r="WHQ1668" s="34"/>
      <c r="WHX1668" s="35"/>
      <c r="WHY1668" s="34"/>
      <c r="WIF1668" s="35"/>
      <c r="WIG1668" s="34"/>
      <c r="WIN1668" s="35"/>
      <c r="WIO1668" s="34"/>
      <c r="WIV1668" s="35"/>
      <c r="WIW1668" s="34"/>
      <c r="WJD1668" s="35"/>
      <c r="WJE1668" s="34"/>
      <c r="WJL1668" s="35"/>
      <c r="WJM1668" s="34"/>
      <c r="WJT1668" s="35"/>
      <c r="WJU1668" s="34"/>
      <c r="WKB1668" s="35"/>
      <c r="WKC1668" s="34"/>
      <c r="WKJ1668" s="35"/>
      <c r="WKK1668" s="34"/>
      <c r="WKR1668" s="35"/>
      <c r="WKS1668" s="34"/>
      <c r="WKZ1668" s="35"/>
      <c r="WLA1668" s="34"/>
      <c r="WLH1668" s="35"/>
      <c r="WLI1668" s="34"/>
      <c r="WLP1668" s="35"/>
      <c r="WLQ1668" s="34"/>
      <c r="WLX1668" s="35"/>
      <c r="WLY1668" s="34"/>
      <c r="WMF1668" s="35"/>
      <c r="WMG1668" s="34"/>
      <c r="WMN1668" s="35"/>
      <c r="WMO1668" s="34"/>
      <c r="WMV1668" s="35"/>
      <c r="WMW1668" s="34"/>
      <c r="WND1668" s="35"/>
      <c r="WNE1668" s="34"/>
      <c r="WNL1668" s="35"/>
      <c r="WNM1668" s="34"/>
      <c r="WNT1668" s="35"/>
      <c r="WNU1668" s="34"/>
      <c r="WOB1668" s="35"/>
      <c r="WOC1668" s="34"/>
      <c r="WOJ1668" s="35"/>
      <c r="WOK1668" s="34"/>
      <c r="WOR1668" s="35"/>
      <c r="WOS1668" s="34"/>
      <c r="WOZ1668" s="35"/>
      <c r="WPA1668" s="34"/>
      <c r="WPH1668" s="35"/>
      <c r="WPI1668" s="34"/>
      <c r="WPP1668" s="35"/>
      <c r="WPQ1668" s="34"/>
      <c r="WPX1668" s="35"/>
      <c r="WPY1668" s="34"/>
      <c r="WQF1668" s="35"/>
      <c r="WQG1668" s="34"/>
      <c r="WQN1668" s="35"/>
      <c r="WQO1668" s="34"/>
      <c r="WQV1668" s="35"/>
      <c r="WQW1668" s="34"/>
      <c r="WRD1668" s="35"/>
      <c r="WRE1668" s="34"/>
      <c r="WRL1668" s="35"/>
      <c r="WRM1668" s="34"/>
      <c r="WRT1668" s="35"/>
      <c r="WRU1668" s="34"/>
      <c r="WSB1668" s="35"/>
      <c r="WSC1668" s="34"/>
      <c r="WSJ1668" s="35"/>
      <c r="WSK1668" s="34"/>
      <c r="WSR1668" s="35"/>
      <c r="WSS1668" s="34"/>
      <c r="WSZ1668" s="35"/>
      <c r="WTA1668" s="34"/>
      <c r="WTH1668" s="35"/>
      <c r="WTI1668" s="34"/>
      <c r="WTP1668" s="35"/>
      <c r="WTQ1668" s="34"/>
      <c r="WTX1668" s="35"/>
      <c r="WTY1668" s="34"/>
      <c r="WUF1668" s="35"/>
      <c r="WUG1668" s="34"/>
      <c r="WUN1668" s="35"/>
      <c r="WUO1668" s="34"/>
      <c r="WUV1668" s="35"/>
      <c r="WUW1668" s="34"/>
      <c r="WVD1668" s="35"/>
      <c r="WVE1668" s="34"/>
      <c r="WVL1668" s="35"/>
      <c r="WVM1668" s="34"/>
      <c r="WVT1668" s="35"/>
      <c r="WVU1668" s="34"/>
      <c r="WWB1668" s="35"/>
      <c r="WWC1668" s="34"/>
      <c r="WWJ1668" s="35"/>
      <c r="WWK1668" s="34"/>
      <c r="WWR1668" s="35"/>
      <c r="WWS1668" s="34"/>
      <c r="WWZ1668" s="35"/>
      <c r="WXA1668" s="34"/>
      <c r="WXH1668" s="35"/>
      <c r="WXI1668" s="34"/>
      <c r="WXP1668" s="35"/>
      <c r="WXQ1668" s="34"/>
      <c r="WXX1668" s="35"/>
      <c r="WXY1668" s="34"/>
      <c r="WYF1668" s="35"/>
      <c r="WYG1668" s="34"/>
      <c r="WYN1668" s="35"/>
      <c r="WYO1668" s="34"/>
      <c r="WYV1668" s="35"/>
      <c r="WYW1668" s="34"/>
      <c r="WZD1668" s="35"/>
      <c r="WZE1668" s="34"/>
      <c r="WZL1668" s="35"/>
      <c r="WZM1668" s="34"/>
      <c r="WZT1668" s="35"/>
      <c r="WZU1668" s="34"/>
      <c r="XAB1668" s="35"/>
      <c r="XAC1668" s="34"/>
      <c r="XAJ1668" s="35"/>
      <c r="XAK1668" s="34"/>
      <c r="XAR1668" s="35"/>
      <c r="XAS1668" s="34"/>
      <c r="XAZ1668" s="35"/>
      <c r="XBA1668" s="34"/>
      <c r="XBH1668" s="35"/>
      <c r="XBI1668" s="34"/>
      <c r="XBP1668" s="35"/>
      <c r="XBQ1668" s="34"/>
      <c r="XBX1668" s="35"/>
      <c r="XBY1668" s="34"/>
      <c r="XCF1668" s="35"/>
      <c r="XCG1668" s="34"/>
      <c r="XCN1668" s="35"/>
      <c r="XCO1668" s="34"/>
      <c r="XCV1668" s="35"/>
      <c r="XCW1668" s="34"/>
      <c r="XDD1668" s="35"/>
      <c r="XDE1668" s="34"/>
      <c r="XDL1668" s="35"/>
      <c r="XDM1668" s="34"/>
      <c r="XDT1668" s="35"/>
      <c r="XDU1668" s="34"/>
      <c r="XEB1668" s="35"/>
      <c r="XEC1668" s="34"/>
      <c r="XEJ1668" s="35"/>
      <c r="XEK1668" s="34"/>
      <c r="XER1668" s="35"/>
      <c r="XES1668" s="34"/>
      <c r="XEZ1668" s="35"/>
      <c r="XFA1668" s="34"/>
    </row>
    <row r="1669" spans="1:1021 1028:2045 2052:3069 3076:4093 4100:5117 5124:6141 6148:7165 7172:8189 8196:9213 9220:10237 10244:11261 11268:12285 12292:13309 13316:14333 14340:15357 15364:16381" x14ac:dyDescent="0.25">
      <c r="A1669" t="s">
        <v>484</v>
      </c>
      <c r="B1669" t="s">
        <v>475</v>
      </c>
      <c r="C1669">
        <v>339</v>
      </c>
      <c r="D1669">
        <v>339</v>
      </c>
      <c r="E1669" s="35">
        <v>1</v>
      </c>
      <c r="F1669" s="34">
        <v>1.9999999999999999E-88</v>
      </c>
      <c r="G1669">
        <v>85.76</v>
      </c>
      <c r="H1669">
        <v>1714</v>
      </c>
      <c r="I1669" t="str">
        <f>HYPERLINK("https://www.ncbi.nlm.nih.gov/nucleotide/LS974133.1?report=genbank&amp;log$=nucltop&amp;blast_rank=67&amp;RID=XE6RV0D8013","LS974133.1")</f>
        <v>LS974133.1</v>
      </c>
      <c r="L1669" s="35"/>
      <c r="M1669" s="34"/>
      <c r="T1669" s="35"/>
      <c r="U1669" s="34"/>
      <c r="AB1669" s="35"/>
      <c r="AC1669" s="34"/>
      <c r="AJ1669" s="35"/>
      <c r="AK1669" s="34"/>
      <c r="AR1669" s="35"/>
      <c r="AS1669" s="34"/>
      <c r="AZ1669" s="35"/>
      <c r="BA1669" s="34"/>
      <c r="BH1669" s="35"/>
      <c r="BI1669" s="34"/>
      <c r="BP1669" s="35"/>
      <c r="BQ1669" s="34"/>
      <c r="BX1669" s="35"/>
      <c r="BY1669" s="34"/>
      <c r="CF1669" s="35"/>
      <c r="CG1669" s="34"/>
      <c r="CN1669" s="35"/>
      <c r="CO1669" s="34"/>
      <c r="CV1669" s="35"/>
      <c r="CW1669" s="34"/>
      <c r="DD1669" s="35"/>
      <c r="DE1669" s="34"/>
      <c r="DL1669" s="35"/>
      <c r="DM1669" s="34"/>
      <c r="DT1669" s="35"/>
      <c r="DU1669" s="34"/>
      <c r="EB1669" s="35"/>
      <c r="EC1669" s="34"/>
      <c r="EJ1669" s="35"/>
      <c r="EK1669" s="34"/>
      <c r="ER1669" s="35"/>
      <c r="ES1669" s="34"/>
      <c r="EZ1669" s="35"/>
      <c r="FA1669" s="34"/>
      <c r="FH1669" s="35"/>
      <c r="FI1669" s="34"/>
      <c r="FP1669" s="35"/>
      <c r="FQ1669" s="34"/>
      <c r="FX1669" s="35"/>
      <c r="FY1669" s="34"/>
      <c r="GF1669" s="35"/>
      <c r="GG1669" s="34"/>
      <c r="GN1669" s="35"/>
      <c r="GO1669" s="34"/>
      <c r="GV1669" s="35"/>
      <c r="GW1669" s="34"/>
      <c r="HD1669" s="35"/>
      <c r="HE1669" s="34"/>
      <c r="HL1669" s="35"/>
      <c r="HM1669" s="34"/>
      <c r="HT1669" s="35"/>
      <c r="HU1669" s="34"/>
      <c r="IB1669" s="35"/>
      <c r="IC1669" s="34"/>
      <c r="IJ1669" s="35"/>
      <c r="IK1669" s="34"/>
      <c r="IR1669" s="35"/>
      <c r="IS1669" s="34"/>
      <c r="IZ1669" s="35"/>
      <c r="JA1669" s="34"/>
      <c r="JH1669" s="35"/>
      <c r="JI1669" s="34"/>
      <c r="JP1669" s="35"/>
      <c r="JQ1669" s="34"/>
      <c r="JX1669" s="35"/>
      <c r="JY1669" s="34"/>
      <c r="KF1669" s="35"/>
      <c r="KG1669" s="34"/>
      <c r="KN1669" s="35"/>
      <c r="KO1669" s="34"/>
      <c r="KV1669" s="35"/>
      <c r="KW1669" s="34"/>
      <c r="LD1669" s="35"/>
      <c r="LE1669" s="34"/>
      <c r="LL1669" s="35"/>
      <c r="LM1669" s="34"/>
      <c r="LT1669" s="35"/>
      <c r="LU1669" s="34"/>
      <c r="MB1669" s="35"/>
      <c r="MC1669" s="34"/>
      <c r="MJ1669" s="35"/>
      <c r="MK1669" s="34"/>
      <c r="MR1669" s="35"/>
      <c r="MS1669" s="34"/>
      <c r="MZ1669" s="35"/>
      <c r="NA1669" s="34"/>
      <c r="NH1669" s="35"/>
      <c r="NI1669" s="34"/>
      <c r="NP1669" s="35"/>
      <c r="NQ1669" s="34"/>
      <c r="NX1669" s="35"/>
      <c r="NY1669" s="34"/>
      <c r="OF1669" s="35"/>
      <c r="OG1669" s="34"/>
      <c r="ON1669" s="35"/>
      <c r="OO1669" s="34"/>
      <c r="OV1669" s="35"/>
      <c r="OW1669" s="34"/>
      <c r="PD1669" s="35"/>
      <c r="PE1669" s="34"/>
      <c r="PL1669" s="35"/>
      <c r="PM1669" s="34"/>
      <c r="PT1669" s="35"/>
      <c r="PU1669" s="34"/>
      <c r="QB1669" s="35"/>
      <c r="QC1669" s="34"/>
      <c r="QJ1669" s="35"/>
      <c r="QK1669" s="34"/>
      <c r="QR1669" s="35"/>
      <c r="QS1669" s="34"/>
      <c r="QZ1669" s="35"/>
      <c r="RA1669" s="34"/>
      <c r="RH1669" s="35"/>
      <c r="RI1669" s="34"/>
      <c r="RP1669" s="35"/>
      <c r="RQ1669" s="34"/>
      <c r="RX1669" s="35"/>
      <c r="RY1669" s="34"/>
      <c r="SF1669" s="35"/>
      <c r="SG1669" s="34"/>
      <c r="SN1669" s="35"/>
      <c r="SO1669" s="34"/>
      <c r="SV1669" s="35"/>
      <c r="SW1669" s="34"/>
      <c r="TD1669" s="35"/>
      <c r="TE1669" s="34"/>
      <c r="TL1669" s="35"/>
      <c r="TM1669" s="34"/>
      <c r="TT1669" s="35"/>
      <c r="TU1669" s="34"/>
      <c r="UB1669" s="35"/>
      <c r="UC1669" s="34"/>
      <c r="UJ1669" s="35"/>
      <c r="UK1669" s="34"/>
      <c r="UR1669" s="35"/>
      <c r="US1669" s="34"/>
      <c r="UZ1669" s="35"/>
      <c r="VA1669" s="34"/>
      <c r="VH1669" s="35"/>
      <c r="VI1669" s="34"/>
      <c r="VP1669" s="35"/>
      <c r="VQ1669" s="34"/>
      <c r="VX1669" s="35"/>
      <c r="VY1669" s="34"/>
      <c r="WF1669" s="35"/>
      <c r="WG1669" s="34"/>
      <c r="WN1669" s="35"/>
      <c r="WO1669" s="34"/>
      <c r="WV1669" s="35"/>
      <c r="WW1669" s="34"/>
      <c r="XD1669" s="35"/>
      <c r="XE1669" s="34"/>
      <c r="XL1669" s="35"/>
      <c r="XM1669" s="34"/>
      <c r="XT1669" s="35"/>
      <c r="XU1669" s="34"/>
      <c r="YB1669" s="35"/>
      <c r="YC1669" s="34"/>
      <c r="YJ1669" s="35"/>
      <c r="YK1669" s="34"/>
      <c r="YR1669" s="35"/>
      <c r="YS1669" s="34"/>
      <c r="YZ1669" s="35"/>
      <c r="ZA1669" s="34"/>
      <c r="ZH1669" s="35"/>
      <c r="ZI1669" s="34"/>
      <c r="ZP1669" s="35"/>
      <c r="ZQ1669" s="34"/>
      <c r="ZX1669" s="35"/>
      <c r="ZY1669" s="34"/>
      <c r="AAF1669" s="35"/>
      <c r="AAG1669" s="34"/>
      <c r="AAN1669" s="35"/>
      <c r="AAO1669" s="34"/>
      <c r="AAV1669" s="35"/>
      <c r="AAW1669" s="34"/>
      <c r="ABD1669" s="35"/>
      <c r="ABE1669" s="34"/>
      <c r="ABL1669" s="35"/>
      <c r="ABM1669" s="34"/>
      <c r="ABT1669" s="35"/>
      <c r="ABU1669" s="34"/>
      <c r="ACB1669" s="35"/>
      <c r="ACC1669" s="34"/>
      <c r="ACJ1669" s="35"/>
      <c r="ACK1669" s="34"/>
      <c r="ACR1669" s="35"/>
      <c r="ACS1669" s="34"/>
      <c r="ACZ1669" s="35"/>
      <c r="ADA1669" s="34"/>
      <c r="ADH1669" s="35"/>
      <c r="ADI1669" s="34"/>
      <c r="ADP1669" s="35"/>
      <c r="ADQ1669" s="34"/>
      <c r="ADX1669" s="35"/>
      <c r="ADY1669" s="34"/>
      <c r="AEF1669" s="35"/>
      <c r="AEG1669" s="34"/>
      <c r="AEN1669" s="35"/>
      <c r="AEO1669" s="34"/>
      <c r="AEV1669" s="35"/>
      <c r="AEW1669" s="34"/>
      <c r="AFD1669" s="35"/>
      <c r="AFE1669" s="34"/>
      <c r="AFL1669" s="35"/>
      <c r="AFM1669" s="34"/>
      <c r="AFT1669" s="35"/>
      <c r="AFU1669" s="34"/>
      <c r="AGB1669" s="35"/>
      <c r="AGC1669" s="34"/>
      <c r="AGJ1669" s="35"/>
      <c r="AGK1669" s="34"/>
      <c r="AGR1669" s="35"/>
      <c r="AGS1669" s="34"/>
      <c r="AGZ1669" s="35"/>
      <c r="AHA1669" s="34"/>
      <c r="AHH1669" s="35"/>
      <c r="AHI1669" s="34"/>
      <c r="AHP1669" s="35"/>
      <c r="AHQ1669" s="34"/>
      <c r="AHX1669" s="35"/>
      <c r="AHY1669" s="34"/>
      <c r="AIF1669" s="35"/>
      <c r="AIG1669" s="34"/>
      <c r="AIN1669" s="35"/>
      <c r="AIO1669" s="34"/>
      <c r="AIV1669" s="35"/>
      <c r="AIW1669" s="34"/>
      <c r="AJD1669" s="35"/>
      <c r="AJE1669" s="34"/>
      <c r="AJL1669" s="35"/>
      <c r="AJM1669" s="34"/>
      <c r="AJT1669" s="35"/>
      <c r="AJU1669" s="34"/>
      <c r="AKB1669" s="35"/>
      <c r="AKC1669" s="34"/>
      <c r="AKJ1669" s="35"/>
      <c r="AKK1669" s="34"/>
      <c r="AKR1669" s="35"/>
      <c r="AKS1669" s="34"/>
      <c r="AKZ1669" s="35"/>
      <c r="ALA1669" s="34"/>
      <c r="ALH1669" s="35"/>
      <c r="ALI1669" s="34"/>
      <c r="ALP1669" s="35"/>
      <c r="ALQ1669" s="34"/>
      <c r="ALX1669" s="35"/>
      <c r="ALY1669" s="34"/>
      <c r="AMF1669" s="35"/>
      <c r="AMG1669" s="34"/>
      <c r="AMN1669" s="35"/>
      <c r="AMO1669" s="34"/>
      <c r="AMV1669" s="35"/>
      <c r="AMW1669" s="34"/>
      <c r="AND1669" s="35"/>
      <c r="ANE1669" s="34"/>
      <c r="ANL1669" s="35"/>
      <c r="ANM1669" s="34"/>
      <c r="ANT1669" s="35"/>
      <c r="ANU1669" s="34"/>
      <c r="AOB1669" s="35"/>
      <c r="AOC1669" s="34"/>
      <c r="AOJ1669" s="35"/>
      <c r="AOK1669" s="34"/>
      <c r="AOR1669" s="35"/>
      <c r="AOS1669" s="34"/>
      <c r="AOZ1669" s="35"/>
      <c r="APA1669" s="34"/>
      <c r="APH1669" s="35"/>
      <c r="API1669" s="34"/>
      <c r="APP1669" s="35"/>
      <c r="APQ1669" s="34"/>
      <c r="APX1669" s="35"/>
      <c r="APY1669" s="34"/>
      <c r="AQF1669" s="35"/>
      <c r="AQG1669" s="34"/>
      <c r="AQN1669" s="35"/>
      <c r="AQO1669" s="34"/>
      <c r="AQV1669" s="35"/>
      <c r="AQW1669" s="34"/>
      <c r="ARD1669" s="35"/>
      <c r="ARE1669" s="34"/>
      <c r="ARL1669" s="35"/>
      <c r="ARM1669" s="34"/>
      <c r="ART1669" s="35"/>
      <c r="ARU1669" s="34"/>
      <c r="ASB1669" s="35"/>
      <c r="ASC1669" s="34"/>
      <c r="ASJ1669" s="35"/>
      <c r="ASK1669" s="34"/>
      <c r="ASR1669" s="35"/>
      <c r="ASS1669" s="34"/>
      <c r="ASZ1669" s="35"/>
      <c r="ATA1669" s="34"/>
      <c r="ATH1669" s="35"/>
      <c r="ATI1669" s="34"/>
      <c r="ATP1669" s="35"/>
      <c r="ATQ1669" s="34"/>
      <c r="ATX1669" s="35"/>
      <c r="ATY1669" s="34"/>
      <c r="AUF1669" s="35"/>
      <c r="AUG1669" s="34"/>
      <c r="AUN1669" s="35"/>
      <c r="AUO1669" s="34"/>
      <c r="AUV1669" s="35"/>
      <c r="AUW1669" s="34"/>
      <c r="AVD1669" s="35"/>
      <c r="AVE1669" s="34"/>
      <c r="AVL1669" s="35"/>
      <c r="AVM1669" s="34"/>
      <c r="AVT1669" s="35"/>
      <c r="AVU1669" s="34"/>
      <c r="AWB1669" s="35"/>
      <c r="AWC1669" s="34"/>
      <c r="AWJ1669" s="35"/>
      <c r="AWK1669" s="34"/>
      <c r="AWR1669" s="35"/>
      <c r="AWS1669" s="34"/>
      <c r="AWZ1669" s="35"/>
      <c r="AXA1669" s="34"/>
      <c r="AXH1669" s="35"/>
      <c r="AXI1669" s="34"/>
      <c r="AXP1669" s="35"/>
      <c r="AXQ1669" s="34"/>
      <c r="AXX1669" s="35"/>
      <c r="AXY1669" s="34"/>
      <c r="AYF1669" s="35"/>
      <c r="AYG1669" s="34"/>
      <c r="AYN1669" s="35"/>
      <c r="AYO1669" s="34"/>
      <c r="AYV1669" s="35"/>
      <c r="AYW1669" s="34"/>
      <c r="AZD1669" s="35"/>
      <c r="AZE1669" s="34"/>
      <c r="AZL1669" s="35"/>
      <c r="AZM1669" s="34"/>
      <c r="AZT1669" s="35"/>
      <c r="AZU1669" s="34"/>
      <c r="BAB1669" s="35"/>
      <c r="BAC1669" s="34"/>
      <c r="BAJ1669" s="35"/>
      <c r="BAK1669" s="34"/>
      <c r="BAR1669" s="35"/>
      <c r="BAS1669" s="34"/>
      <c r="BAZ1669" s="35"/>
      <c r="BBA1669" s="34"/>
      <c r="BBH1669" s="35"/>
      <c r="BBI1669" s="34"/>
      <c r="BBP1669" s="35"/>
      <c r="BBQ1669" s="34"/>
      <c r="BBX1669" s="35"/>
      <c r="BBY1669" s="34"/>
      <c r="BCF1669" s="35"/>
      <c r="BCG1669" s="34"/>
      <c r="BCN1669" s="35"/>
      <c r="BCO1669" s="34"/>
      <c r="BCV1669" s="35"/>
      <c r="BCW1669" s="34"/>
      <c r="BDD1669" s="35"/>
      <c r="BDE1669" s="34"/>
      <c r="BDL1669" s="35"/>
      <c r="BDM1669" s="34"/>
      <c r="BDT1669" s="35"/>
      <c r="BDU1669" s="34"/>
      <c r="BEB1669" s="35"/>
      <c r="BEC1669" s="34"/>
      <c r="BEJ1669" s="35"/>
      <c r="BEK1669" s="34"/>
      <c r="BER1669" s="35"/>
      <c r="BES1669" s="34"/>
      <c r="BEZ1669" s="35"/>
      <c r="BFA1669" s="34"/>
      <c r="BFH1669" s="35"/>
      <c r="BFI1669" s="34"/>
      <c r="BFP1669" s="35"/>
      <c r="BFQ1669" s="34"/>
      <c r="BFX1669" s="35"/>
      <c r="BFY1669" s="34"/>
      <c r="BGF1669" s="35"/>
      <c r="BGG1669" s="34"/>
      <c r="BGN1669" s="35"/>
      <c r="BGO1669" s="34"/>
      <c r="BGV1669" s="35"/>
      <c r="BGW1669" s="34"/>
      <c r="BHD1669" s="35"/>
      <c r="BHE1669" s="34"/>
      <c r="BHL1669" s="35"/>
      <c r="BHM1669" s="34"/>
      <c r="BHT1669" s="35"/>
      <c r="BHU1669" s="34"/>
      <c r="BIB1669" s="35"/>
      <c r="BIC1669" s="34"/>
      <c r="BIJ1669" s="35"/>
      <c r="BIK1669" s="34"/>
      <c r="BIR1669" s="35"/>
      <c r="BIS1669" s="34"/>
      <c r="BIZ1669" s="35"/>
      <c r="BJA1669" s="34"/>
      <c r="BJH1669" s="35"/>
      <c r="BJI1669" s="34"/>
      <c r="BJP1669" s="35"/>
      <c r="BJQ1669" s="34"/>
      <c r="BJX1669" s="35"/>
      <c r="BJY1669" s="34"/>
      <c r="BKF1669" s="35"/>
      <c r="BKG1669" s="34"/>
      <c r="BKN1669" s="35"/>
      <c r="BKO1669" s="34"/>
      <c r="BKV1669" s="35"/>
      <c r="BKW1669" s="34"/>
      <c r="BLD1669" s="35"/>
      <c r="BLE1669" s="34"/>
      <c r="BLL1669" s="35"/>
      <c r="BLM1669" s="34"/>
      <c r="BLT1669" s="35"/>
      <c r="BLU1669" s="34"/>
      <c r="BMB1669" s="35"/>
      <c r="BMC1669" s="34"/>
      <c r="BMJ1669" s="35"/>
      <c r="BMK1669" s="34"/>
      <c r="BMR1669" s="35"/>
      <c r="BMS1669" s="34"/>
      <c r="BMZ1669" s="35"/>
      <c r="BNA1669" s="34"/>
      <c r="BNH1669" s="35"/>
      <c r="BNI1669" s="34"/>
      <c r="BNP1669" s="35"/>
      <c r="BNQ1669" s="34"/>
      <c r="BNX1669" s="35"/>
      <c r="BNY1669" s="34"/>
      <c r="BOF1669" s="35"/>
      <c r="BOG1669" s="34"/>
      <c r="BON1669" s="35"/>
      <c r="BOO1669" s="34"/>
      <c r="BOV1669" s="35"/>
      <c r="BOW1669" s="34"/>
      <c r="BPD1669" s="35"/>
      <c r="BPE1669" s="34"/>
      <c r="BPL1669" s="35"/>
      <c r="BPM1669" s="34"/>
      <c r="BPT1669" s="35"/>
      <c r="BPU1669" s="34"/>
      <c r="BQB1669" s="35"/>
      <c r="BQC1669" s="34"/>
      <c r="BQJ1669" s="35"/>
      <c r="BQK1669" s="34"/>
      <c r="BQR1669" s="35"/>
      <c r="BQS1669" s="34"/>
      <c r="BQZ1669" s="35"/>
      <c r="BRA1669" s="34"/>
      <c r="BRH1669" s="35"/>
      <c r="BRI1669" s="34"/>
      <c r="BRP1669" s="35"/>
      <c r="BRQ1669" s="34"/>
      <c r="BRX1669" s="35"/>
      <c r="BRY1669" s="34"/>
      <c r="BSF1669" s="35"/>
      <c r="BSG1669" s="34"/>
      <c r="BSN1669" s="35"/>
      <c r="BSO1669" s="34"/>
      <c r="BSV1669" s="35"/>
      <c r="BSW1669" s="34"/>
      <c r="BTD1669" s="35"/>
      <c r="BTE1669" s="34"/>
      <c r="BTL1669" s="35"/>
      <c r="BTM1669" s="34"/>
      <c r="BTT1669" s="35"/>
      <c r="BTU1669" s="34"/>
      <c r="BUB1669" s="35"/>
      <c r="BUC1669" s="34"/>
      <c r="BUJ1669" s="35"/>
      <c r="BUK1669" s="34"/>
      <c r="BUR1669" s="35"/>
      <c r="BUS1669" s="34"/>
      <c r="BUZ1669" s="35"/>
      <c r="BVA1669" s="34"/>
      <c r="BVH1669" s="35"/>
      <c r="BVI1669" s="34"/>
      <c r="BVP1669" s="35"/>
      <c r="BVQ1669" s="34"/>
      <c r="BVX1669" s="35"/>
      <c r="BVY1669" s="34"/>
      <c r="BWF1669" s="35"/>
      <c r="BWG1669" s="34"/>
      <c r="BWN1669" s="35"/>
      <c r="BWO1669" s="34"/>
      <c r="BWV1669" s="35"/>
      <c r="BWW1669" s="34"/>
      <c r="BXD1669" s="35"/>
      <c r="BXE1669" s="34"/>
      <c r="BXL1669" s="35"/>
      <c r="BXM1669" s="34"/>
      <c r="BXT1669" s="35"/>
      <c r="BXU1669" s="34"/>
      <c r="BYB1669" s="35"/>
      <c r="BYC1669" s="34"/>
      <c r="BYJ1669" s="35"/>
      <c r="BYK1669" s="34"/>
      <c r="BYR1669" s="35"/>
      <c r="BYS1669" s="34"/>
      <c r="BYZ1669" s="35"/>
      <c r="BZA1669" s="34"/>
      <c r="BZH1669" s="35"/>
      <c r="BZI1669" s="34"/>
      <c r="BZP1669" s="35"/>
      <c r="BZQ1669" s="34"/>
      <c r="BZX1669" s="35"/>
      <c r="BZY1669" s="34"/>
      <c r="CAF1669" s="35"/>
      <c r="CAG1669" s="34"/>
      <c r="CAN1669" s="35"/>
      <c r="CAO1669" s="34"/>
      <c r="CAV1669" s="35"/>
      <c r="CAW1669" s="34"/>
      <c r="CBD1669" s="35"/>
      <c r="CBE1669" s="34"/>
      <c r="CBL1669" s="35"/>
      <c r="CBM1669" s="34"/>
      <c r="CBT1669" s="35"/>
      <c r="CBU1669" s="34"/>
      <c r="CCB1669" s="35"/>
      <c r="CCC1669" s="34"/>
      <c r="CCJ1669" s="35"/>
      <c r="CCK1669" s="34"/>
      <c r="CCR1669" s="35"/>
      <c r="CCS1669" s="34"/>
      <c r="CCZ1669" s="35"/>
      <c r="CDA1669" s="34"/>
      <c r="CDH1669" s="35"/>
      <c r="CDI1669" s="34"/>
      <c r="CDP1669" s="35"/>
      <c r="CDQ1669" s="34"/>
      <c r="CDX1669" s="35"/>
      <c r="CDY1669" s="34"/>
      <c r="CEF1669" s="35"/>
      <c r="CEG1669" s="34"/>
      <c r="CEN1669" s="35"/>
      <c r="CEO1669" s="34"/>
      <c r="CEV1669" s="35"/>
      <c r="CEW1669" s="34"/>
      <c r="CFD1669" s="35"/>
      <c r="CFE1669" s="34"/>
      <c r="CFL1669" s="35"/>
      <c r="CFM1669" s="34"/>
      <c r="CFT1669" s="35"/>
      <c r="CFU1669" s="34"/>
      <c r="CGB1669" s="35"/>
      <c r="CGC1669" s="34"/>
      <c r="CGJ1669" s="35"/>
      <c r="CGK1669" s="34"/>
      <c r="CGR1669" s="35"/>
      <c r="CGS1669" s="34"/>
      <c r="CGZ1669" s="35"/>
      <c r="CHA1669" s="34"/>
      <c r="CHH1669" s="35"/>
      <c r="CHI1669" s="34"/>
      <c r="CHP1669" s="35"/>
      <c r="CHQ1669" s="34"/>
      <c r="CHX1669" s="35"/>
      <c r="CHY1669" s="34"/>
      <c r="CIF1669" s="35"/>
      <c r="CIG1669" s="34"/>
      <c r="CIN1669" s="35"/>
      <c r="CIO1669" s="34"/>
      <c r="CIV1669" s="35"/>
      <c r="CIW1669" s="34"/>
      <c r="CJD1669" s="35"/>
      <c r="CJE1669" s="34"/>
      <c r="CJL1669" s="35"/>
      <c r="CJM1669" s="34"/>
      <c r="CJT1669" s="35"/>
      <c r="CJU1669" s="34"/>
      <c r="CKB1669" s="35"/>
      <c r="CKC1669" s="34"/>
      <c r="CKJ1669" s="35"/>
      <c r="CKK1669" s="34"/>
      <c r="CKR1669" s="35"/>
      <c r="CKS1669" s="34"/>
      <c r="CKZ1669" s="35"/>
      <c r="CLA1669" s="34"/>
      <c r="CLH1669" s="35"/>
      <c r="CLI1669" s="34"/>
      <c r="CLP1669" s="35"/>
      <c r="CLQ1669" s="34"/>
      <c r="CLX1669" s="35"/>
      <c r="CLY1669" s="34"/>
      <c r="CMF1669" s="35"/>
      <c r="CMG1669" s="34"/>
      <c r="CMN1669" s="35"/>
      <c r="CMO1669" s="34"/>
      <c r="CMV1669" s="35"/>
      <c r="CMW1669" s="34"/>
      <c r="CND1669" s="35"/>
      <c r="CNE1669" s="34"/>
      <c r="CNL1669" s="35"/>
      <c r="CNM1669" s="34"/>
      <c r="CNT1669" s="35"/>
      <c r="CNU1669" s="34"/>
      <c r="COB1669" s="35"/>
      <c r="COC1669" s="34"/>
      <c r="COJ1669" s="35"/>
      <c r="COK1669" s="34"/>
      <c r="COR1669" s="35"/>
      <c r="COS1669" s="34"/>
      <c r="COZ1669" s="35"/>
      <c r="CPA1669" s="34"/>
      <c r="CPH1669" s="35"/>
      <c r="CPI1669" s="34"/>
      <c r="CPP1669" s="35"/>
      <c r="CPQ1669" s="34"/>
      <c r="CPX1669" s="35"/>
      <c r="CPY1669" s="34"/>
      <c r="CQF1669" s="35"/>
      <c r="CQG1669" s="34"/>
      <c r="CQN1669" s="35"/>
      <c r="CQO1669" s="34"/>
      <c r="CQV1669" s="35"/>
      <c r="CQW1669" s="34"/>
      <c r="CRD1669" s="35"/>
      <c r="CRE1669" s="34"/>
      <c r="CRL1669" s="35"/>
      <c r="CRM1669" s="34"/>
      <c r="CRT1669" s="35"/>
      <c r="CRU1669" s="34"/>
      <c r="CSB1669" s="35"/>
      <c r="CSC1669" s="34"/>
      <c r="CSJ1669" s="35"/>
      <c r="CSK1669" s="34"/>
      <c r="CSR1669" s="35"/>
      <c r="CSS1669" s="34"/>
      <c r="CSZ1669" s="35"/>
      <c r="CTA1669" s="34"/>
      <c r="CTH1669" s="35"/>
      <c r="CTI1669" s="34"/>
      <c r="CTP1669" s="35"/>
      <c r="CTQ1669" s="34"/>
      <c r="CTX1669" s="35"/>
      <c r="CTY1669" s="34"/>
      <c r="CUF1669" s="35"/>
      <c r="CUG1669" s="34"/>
      <c r="CUN1669" s="35"/>
      <c r="CUO1669" s="34"/>
      <c r="CUV1669" s="35"/>
      <c r="CUW1669" s="34"/>
      <c r="CVD1669" s="35"/>
      <c r="CVE1669" s="34"/>
      <c r="CVL1669" s="35"/>
      <c r="CVM1669" s="34"/>
      <c r="CVT1669" s="35"/>
      <c r="CVU1669" s="34"/>
      <c r="CWB1669" s="35"/>
      <c r="CWC1669" s="34"/>
      <c r="CWJ1669" s="35"/>
      <c r="CWK1669" s="34"/>
      <c r="CWR1669" s="35"/>
      <c r="CWS1669" s="34"/>
      <c r="CWZ1669" s="35"/>
      <c r="CXA1669" s="34"/>
      <c r="CXH1669" s="35"/>
      <c r="CXI1669" s="34"/>
      <c r="CXP1669" s="35"/>
      <c r="CXQ1669" s="34"/>
      <c r="CXX1669" s="35"/>
      <c r="CXY1669" s="34"/>
      <c r="CYF1669" s="35"/>
      <c r="CYG1669" s="34"/>
      <c r="CYN1669" s="35"/>
      <c r="CYO1669" s="34"/>
      <c r="CYV1669" s="35"/>
      <c r="CYW1669" s="34"/>
      <c r="CZD1669" s="35"/>
      <c r="CZE1669" s="34"/>
      <c r="CZL1669" s="35"/>
      <c r="CZM1669" s="34"/>
      <c r="CZT1669" s="35"/>
      <c r="CZU1669" s="34"/>
      <c r="DAB1669" s="35"/>
      <c r="DAC1669" s="34"/>
      <c r="DAJ1669" s="35"/>
      <c r="DAK1669" s="34"/>
      <c r="DAR1669" s="35"/>
      <c r="DAS1669" s="34"/>
      <c r="DAZ1669" s="35"/>
      <c r="DBA1669" s="34"/>
      <c r="DBH1669" s="35"/>
      <c r="DBI1669" s="34"/>
      <c r="DBP1669" s="35"/>
      <c r="DBQ1669" s="34"/>
      <c r="DBX1669" s="35"/>
      <c r="DBY1669" s="34"/>
      <c r="DCF1669" s="35"/>
      <c r="DCG1669" s="34"/>
      <c r="DCN1669" s="35"/>
      <c r="DCO1669" s="34"/>
      <c r="DCV1669" s="35"/>
      <c r="DCW1669" s="34"/>
      <c r="DDD1669" s="35"/>
      <c r="DDE1669" s="34"/>
      <c r="DDL1669" s="35"/>
      <c r="DDM1669" s="34"/>
      <c r="DDT1669" s="35"/>
      <c r="DDU1669" s="34"/>
      <c r="DEB1669" s="35"/>
      <c r="DEC1669" s="34"/>
      <c r="DEJ1669" s="35"/>
      <c r="DEK1669" s="34"/>
      <c r="DER1669" s="35"/>
      <c r="DES1669" s="34"/>
      <c r="DEZ1669" s="35"/>
      <c r="DFA1669" s="34"/>
      <c r="DFH1669" s="35"/>
      <c r="DFI1669" s="34"/>
      <c r="DFP1669" s="35"/>
      <c r="DFQ1669" s="34"/>
      <c r="DFX1669" s="35"/>
      <c r="DFY1669" s="34"/>
      <c r="DGF1669" s="35"/>
      <c r="DGG1669" s="34"/>
      <c r="DGN1669" s="35"/>
      <c r="DGO1669" s="34"/>
      <c r="DGV1669" s="35"/>
      <c r="DGW1669" s="34"/>
      <c r="DHD1669" s="35"/>
      <c r="DHE1669" s="34"/>
      <c r="DHL1669" s="35"/>
      <c r="DHM1669" s="34"/>
      <c r="DHT1669" s="35"/>
      <c r="DHU1669" s="34"/>
      <c r="DIB1669" s="35"/>
      <c r="DIC1669" s="34"/>
      <c r="DIJ1669" s="35"/>
      <c r="DIK1669" s="34"/>
      <c r="DIR1669" s="35"/>
      <c r="DIS1669" s="34"/>
      <c r="DIZ1669" s="35"/>
      <c r="DJA1669" s="34"/>
      <c r="DJH1669" s="35"/>
      <c r="DJI1669" s="34"/>
      <c r="DJP1669" s="35"/>
      <c r="DJQ1669" s="34"/>
      <c r="DJX1669" s="35"/>
      <c r="DJY1669" s="34"/>
      <c r="DKF1669" s="35"/>
      <c r="DKG1669" s="34"/>
      <c r="DKN1669" s="35"/>
      <c r="DKO1669" s="34"/>
      <c r="DKV1669" s="35"/>
      <c r="DKW1669" s="34"/>
      <c r="DLD1669" s="35"/>
      <c r="DLE1669" s="34"/>
      <c r="DLL1669" s="35"/>
      <c r="DLM1669" s="34"/>
      <c r="DLT1669" s="35"/>
      <c r="DLU1669" s="34"/>
      <c r="DMB1669" s="35"/>
      <c r="DMC1669" s="34"/>
      <c r="DMJ1669" s="35"/>
      <c r="DMK1669" s="34"/>
      <c r="DMR1669" s="35"/>
      <c r="DMS1669" s="34"/>
      <c r="DMZ1669" s="35"/>
      <c r="DNA1669" s="34"/>
      <c r="DNH1669" s="35"/>
      <c r="DNI1669" s="34"/>
      <c r="DNP1669" s="35"/>
      <c r="DNQ1669" s="34"/>
      <c r="DNX1669" s="35"/>
      <c r="DNY1669" s="34"/>
      <c r="DOF1669" s="35"/>
      <c r="DOG1669" s="34"/>
      <c r="DON1669" s="35"/>
      <c r="DOO1669" s="34"/>
      <c r="DOV1669" s="35"/>
      <c r="DOW1669" s="34"/>
      <c r="DPD1669" s="35"/>
      <c r="DPE1669" s="34"/>
      <c r="DPL1669" s="35"/>
      <c r="DPM1669" s="34"/>
      <c r="DPT1669" s="35"/>
      <c r="DPU1669" s="34"/>
      <c r="DQB1669" s="35"/>
      <c r="DQC1669" s="34"/>
      <c r="DQJ1669" s="35"/>
      <c r="DQK1669" s="34"/>
      <c r="DQR1669" s="35"/>
      <c r="DQS1669" s="34"/>
      <c r="DQZ1669" s="35"/>
      <c r="DRA1669" s="34"/>
      <c r="DRH1669" s="35"/>
      <c r="DRI1669" s="34"/>
      <c r="DRP1669" s="35"/>
      <c r="DRQ1669" s="34"/>
      <c r="DRX1669" s="35"/>
      <c r="DRY1669" s="34"/>
      <c r="DSF1669" s="35"/>
      <c r="DSG1669" s="34"/>
      <c r="DSN1669" s="35"/>
      <c r="DSO1669" s="34"/>
      <c r="DSV1669" s="35"/>
      <c r="DSW1669" s="34"/>
      <c r="DTD1669" s="35"/>
      <c r="DTE1669" s="34"/>
      <c r="DTL1669" s="35"/>
      <c r="DTM1669" s="34"/>
      <c r="DTT1669" s="35"/>
      <c r="DTU1669" s="34"/>
      <c r="DUB1669" s="35"/>
      <c r="DUC1669" s="34"/>
      <c r="DUJ1669" s="35"/>
      <c r="DUK1669" s="34"/>
      <c r="DUR1669" s="35"/>
      <c r="DUS1669" s="34"/>
      <c r="DUZ1669" s="35"/>
      <c r="DVA1669" s="34"/>
      <c r="DVH1669" s="35"/>
      <c r="DVI1669" s="34"/>
      <c r="DVP1669" s="35"/>
      <c r="DVQ1669" s="34"/>
      <c r="DVX1669" s="35"/>
      <c r="DVY1669" s="34"/>
      <c r="DWF1669" s="35"/>
      <c r="DWG1669" s="34"/>
      <c r="DWN1669" s="35"/>
      <c r="DWO1669" s="34"/>
      <c r="DWV1669" s="35"/>
      <c r="DWW1669" s="34"/>
      <c r="DXD1669" s="35"/>
      <c r="DXE1669" s="34"/>
      <c r="DXL1669" s="35"/>
      <c r="DXM1669" s="34"/>
      <c r="DXT1669" s="35"/>
      <c r="DXU1669" s="34"/>
      <c r="DYB1669" s="35"/>
      <c r="DYC1669" s="34"/>
      <c r="DYJ1669" s="35"/>
      <c r="DYK1669" s="34"/>
      <c r="DYR1669" s="35"/>
      <c r="DYS1669" s="34"/>
      <c r="DYZ1669" s="35"/>
      <c r="DZA1669" s="34"/>
      <c r="DZH1669" s="35"/>
      <c r="DZI1669" s="34"/>
      <c r="DZP1669" s="35"/>
      <c r="DZQ1669" s="34"/>
      <c r="DZX1669" s="35"/>
      <c r="DZY1669" s="34"/>
      <c r="EAF1669" s="35"/>
      <c r="EAG1669" s="34"/>
      <c r="EAN1669" s="35"/>
      <c r="EAO1669" s="34"/>
      <c r="EAV1669" s="35"/>
      <c r="EAW1669" s="34"/>
      <c r="EBD1669" s="35"/>
      <c r="EBE1669" s="34"/>
      <c r="EBL1669" s="35"/>
      <c r="EBM1669" s="34"/>
      <c r="EBT1669" s="35"/>
      <c r="EBU1669" s="34"/>
      <c r="ECB1669" s="35"/>
      <c r="ECC1669" s="34"/>
      <c r="ECJ1669" s="35"/>
      <c r="ECK1669" s="34"/>
      <c r="ECR1669" s="35"/>
      <c r="ECS1669" s="34"/>
      <c r="ECZ1669" s="35"/>
      <c r="EDA1669" s="34"/>
      <c r="EDH1669" s="35"/>
      <c r="EDI1669" s="34"/>
      <c r="EDP1669" s="35"/>
      <c r="EDQ1669" s="34"/>
      <c r="EDX1669" s="35"/>
      <c r="EDY1669" s="34"/>
      <c r="EEF1669" s="35"/>
      <c r="EEG1669" s="34"/>
      <c r="EEN1669" s="35"/>
      <c r="EEO1669" s="34"/>
      <c r="EEV1669" s="35"/>
      <c r="EEW1669" s="34"/>
      <c r="EFD1669" s="35"/>
      <c r="EFE1669" s="34"/>
      <c r="EFL1669" s="35"/>
      <c r="EFM1669" s="34"/>
      <c r="EFT1669" s="35"/>
      <c r="EFU1669" s="34"/>
      <c r="EGB1669" s="35"/>
      <c r="EGC1669" s="34"/>
      <c r="EGJ1669" s="35"/>
      <c r="EGK1669" s="34"/>
      <c r="EGR1669" s="35"/>
      <c r="EGS1669" s="34"/>
      <c r="EGZ1669" s="35"/>
      <c r="EHA1669" s="34"/>
      <c r="EHH1669" s="35"/>
      <c r="EHI1669" s="34"/>
      <c r="EHP1669" s="35"/>
      <c r="EHQ1669" s="34"/>
      <c r="EHX1669" s="35"/>
      <c r="EHY1669" s="34"/>
      <c r="EIF1669" s="35"/>
      <c r="EIG1669" s="34"/>
      <c r="EIN1669" s="35"/>
      <c r="EIO1669" s="34"/>
      <c r="EIV1669" s="35"/>
      <c r="EIW1669" s="34"/>
      <c r="EJD1669" s="35"/>
      <c r="EJE1669" s="34"/>
      <c r="EJL1669" s="35"/>
      <c r="EJM1669" s="34"/>
      <c r="EJT1669" s="35"/>
      <c r="EJU1669" s="34"/>
      <c r="EKB1669" s="35"/>
      <c r="EKC1669" s="34"/>
      <c r="EKJ1669" s="35"/>
      <c r="EKK1669" s="34"/>
      <c r="EKR1669" s="35"/>
      <c r="EKS1669" s="34"/>
      <c r="EKZ1669" s="35"/>
      <c r="ELA1669" s="34"/>
      <c r="ELH1669" s="35"/>
      <c r="ELI1669" s="34"/>
      <c r="ELP1669" s="35"/>
      <c r="ELQ1669" s="34"/>
      <c r="ELX1669" s="35"/>
      <c r="ELY1669" s="34"/>
      <c r="EMF1669" s="35"/>
      <c r="EMG1669" s="34"/>
      <c r="EMN1669" s="35"/>
      <c r="EMO1669" s="34"/>
      <c r="EMV1669" s="35"/>
      <c r="EMW1669" s="34"/>
      <c r="END1669" s="35"/>
      <c r="ENE1669" s="34"/>
      <c r="ENL1669" s="35"/>
      <c r="ENM1669" s="34"/>
      <c r="ENT1669" s="35"/>
      <c r="ENU1669" s="34"/>
      <c r="EOB1669" s="35"/>
      <c r="EOC1669" s="34"/>
      <c r="EOJ1669" s="35"/>
      <c r="EOK1669" s="34"/>
      <c r="EOR1669" s="35"/>
      <c r="EOS1669" s="34"/>
      <c r="EOZ1669" s="35"/>
      <c r="EPA1669" s="34"/>
      <c r="EPH1669" s="35"/>
      <c r="EPI1669" s="34"/>
      <c r="EPP1669" s="35"/>
      <c r="EPQ1669" s="34"/>
      <c r="EPX1669" s="35"/>
      <c r="EPY1669" s="34"/>
      <c r="EQF1669" s="35"/>
      <c r="EQG1669" s="34"/>
      <c r="EQN1669" s="35"/>
      <c r="EQO1669" s="34"/>
      <c r="EQV1669" s="35"/>
      <c r="EQW1669" s="34"/>
      <c r="ERD1669" s="35"/>
      <c r="ERE1669" s="34"/>
      <c r="ERL1669" s="35"/>
      <c r="ERM1669" s="34"/>
      <c r="ERT1669" s="35"/>
      <c r="ERU1669" s="34"/>
      <c r="ESB1669" s="35"/>
      <c r="ESC1669" s="34"/>
      <c r="ESJ1669" s="35"/>
      <c r="ESK1669" s="34"/>
      <c r="ESR1669" s="35"/>
      <c r="ESS1669" s="34"/>
      <c r="ESZ1669" s="35"/>
      <c r="ETA1669" s="34"/>
      <c r="ETH1669" s="35"/>
      <c r="ETI1669" s="34"/>
      <c r="ETP1669" s="35"/>
      <c r="ETQ1669" s="34"/>
      <c r="ETX1669" s="35"/>
      <c r="ETY1669" s="34"/>
      <c r="EUF1669" s="35"/>
      <c r="EUG1669" s="34"/>
      <c r="EUN1669" s="35"/>
      <c r="EUO1669" s="34"/>
      <c r="EUV1669" s="35"/>
      <c r="EUW1669" s="34"/>
      <c r="EVD1669" s="35"/>
      <c r="EVE1669" s="34"/>
      <c r="EVL1669" s="35"/>
      <c r="EVM1669" s="34"/>
      <c r="EVT1669" s="35"/>
      <c r="EVU1669" s="34"/>
      <c r="EWB1669" s="35"/>
      <c r="EWC1669" s="34"/>
      <c r="EWJ1669" s="35"/>
      <c r="EWK1669" s="34"/>
      <c r="EWR1669" s="35"/>
      <c r="EWS1669" s="34"/>
      <c r="EWZ1669" s="35"/>
      <c r="EXA1669" s="34"/>
      <c r="EXH1669" s="35"/>
      <c r="EXI1669" s="34"/>
      <c r="EXP1669" s="35"/>
      <c r="EXQ1669" s="34"/>
      <c r="EXX1669" s="35"/>
      <c r="EXY1669" s="34"/>
      <c r="EYF1669" s="35"/>
      <c r="EYG1669" s="34"/>
      <c r="EYN1669" s="35"/>
      <c r="EYO1669" s="34"/>
      <c r="EYV1669" s="35"/>
      <c r="EYW1669" s="34"/>
      <c r="EZD1669" s="35"/>
      <c r="EZE1669" s="34"/>
      <c r="EZL1669" s="35"/>
      <c r="EZM1669" s="34"/>
      <c r="EZT1669" s="35"/>
      <c r="EZU1669" s="34"/>
      <c r="FAB1669" s="35"/>
      <c r="FAC1669" s="34"/>
      <c r="FAJ1669" s="35"/>
      <c r="FAK1669" s="34"/>
      <c r="FAR1669" s="35"/>
      <c r="FAS1669" s="34"/>
      <c r="FAZ1669" s="35"/>
      <c r="FBA1669" s="34"/>
      <c r="FBH1669" s="35"/>
      <c r="FBI1669" s="34"/>
      <c r="FBP1669" s="35"/>
      <c r="FBQ1669" s="34"/>
      <c r="FBX1669" s="35"/>
      <c r="FBY1669" s="34"/>
      <c r="FCF1669" s="35"/>
      <c r="FCG1669" s="34"/>
      <c r="FCN1669" s="35"/>
      <c r="FCO1669" s="34"/>
      <c r="FCV1669" s="35"/>
      <c r="FCW1669" s="34"/>
      <c r="FDD1669" s="35"/>
      <c r="FDE1669" s="34"/>
      <c r="FDL1669" s="35"/>
      <c r="FDM1669" s="34"/>
      <c r="FDT1669" s="35"/>
      <c r="FDU1669" s="34"/>
      <c r="FEB1669" s="35"/>
      <c r="FEC1669" s="34"/>
      <c r="FEJ1669" s="35"/>
      <c r="FEK1669" s="34"/>
      <c r="FER1669" s="35"/>
      <c r="FES1669" s="34"/>
      <c r="FEZ1669" s="35"/>
      <c r="FFA1669" s="34"/>
      <c r="FFH1669" s="35"/>
      <c r="FFI1669" s="34"/>
      <c r="FFP1669" s="35"/>
      <c r="FFQ1669" s="34"/>
      <c r="FFX1669" s="35"/>
      <c r="FFY1669" s="34"/>
      <c r="FGF1669" s="35"/>
      <c r="FGG1669" s="34"/>
      <c r="FGN1669" s="35"/>
      <c r="FGO1669" s="34"/>
      <c r="FGV1669" s="35"/>
      <c r="FGW1669" s="34"/>
      <c r="FHD1669" s="35"/>
      <c r="FHE1669" s="34"/>
      <c r="FHL1669" s="35"/>
      <c r="FHM1669" s="34"/>
      <c r="FHT1669" s="35"/>
      <c r="FHU1669" s="34"/>
      <c r="FIB1669" s="35"/>
      <c r="FIC1669" s="34"/>
      <c r="FIJ1669" s="35"/>
      <c r="FIK1669" s="34"/>
      <c r="FIR1669" s="35"/>
      <c r="FIS1669" s="34"/>
      <c r="FIZ1669" s="35"/>
      <c r="FJA1669" s="34"/>
      <c r="FJH1669" s="35"/>
      <c r="FJI1669" s="34"/>
      <c r="FJP1669" s="35"/>
      <c r="FJQ1669" s="34"/>
      <c r="FJX1669" s="35"/>
      <c r="FJY1669" s="34"/>
      <c r="FKF1669" s="35"/>
      <c r="FKG1669" s="34"/>
      <c r="FKN1669" s="35"/>
      <c r="FKO1669" s="34"/>
      <c r="FKV1669" s="35"/>
      <c r="FKW1669" s="34"/>
      <c r="FLD1669" s="35"/>
      <c r="FLE1669" s="34"/>
      <c r="FLL1669" s="35"/>
      <c r="FLM1669" s="34"/>
      <c r="FLT1669" s="35"/>
      <c r="FLU1669" s="34"/>
      <c r="FMB1669" s="35"/>
      <c r="FMC1669" s="34"/>
      <c r="FMJ1669" s="35"/>
      <c r="FMK1669" s="34"/>
      <c r="FMR1669" s="35"/>
      <c r="FMS1669" s="34"/>
      <c r="FMZ1669" s="35"/>
      <c r="FNA1669" s="34"/>
      <c r="FNH1669" s="35"/>
      <c r="FNI1669" s="34"/>
      <c r="FNP1669" s="35"/>
      <c r="FNQ1669" s="34"/>
      <c r="FNX1669" s="35"/>
      <c r="FNY1669" s="34"/>
      <c r="FOF1669" s="35"/>
      <c r="FOG1669" s="34"/>
      <c r="FON1669" s="35"/>
      <c r="FOO1669" s="34"/>
      <c r="FOV1669" s="35"/>
      <c r="FOW1669" s="34"/>
      <c r="FPD1669" s="35"/>
      <c r="FPE1669" s="34"/>
      <c r="FPL1669" s="35"/>
      <c r="FPM1669" s="34"/>
      <c r="FPT1669" s="35"/>
      <c r="FPU1669" s="34"/>
      <c r="FQB1669" s="35"/>
      <c r="FQC1669" s="34"/>
      <c r="FQJ1669" s="35"/>
      <c r="FQK1669" s="34"/>
      <c r="FQR1669" s="35"/>
      <c r="FQS1669" s="34"/>
      <c r="FQZ1669" s="35"/>
      <c r="FRA1669" s="34"/>
      <c r="FRH1669" s="35"/>
      <c r="FRI1669" s="34"/>
      <c r="FRP1669" s="35"/>
      <c r="FRQ1669" s="34"/>
      <c r="FRX1669" s="35"/>
      <c r="FRY1669" s="34"/>
      <c r="FSF1669" s="35"/>
      <c r="FSG1669" s="34"/>
      <c r="FSN1669" s="35"/>
      <c r="FSO1669" s="34"/>
      <c r="FSV1669" s="35"/>
      <c r="FSW1669" s="34"/>
      <c r="FTD1669" s="35"/>
      <c r="FTE1669" s="34"/>
      <c r="FTL1669" s="35"/>
      <c r="FTM1669" s="34"/>
      <c r="FTT1669" s="35"/>
      <c r="FTU1669" s="34"/>
      <c r="FUB1669" s="35"/>
      <c r="FUC1669" s="34"/>
      <c r="FUJ1669" s="35"/>
      <c r="FUK1669" s="34"/>
      <c r="FUR1669" s="35"/>
      <c r="FUS1669" s="34"/>
      <c r="FUZ1669" s="35"/>
      <c r="FVA1669" s="34"/>
      <c r="FVH1669" s="35"/>
      <c r="FVI1669" s="34"/>
      <c r="FVP1669" s="35"/>
      <c r="FVQ1669" s="34"/>
      <c r="FVX1669" s="35"/>
      <c r="FVY1669" s="34"/>
      <c r="FWF1669" s="35"/>
      <c r="FWG1669" s="34"/>
      <c r="FWN1669" s="35"/>
      <c r="FWO1669" s="34"/>
      <c r="FWV1669" s="35"/>
      <c r="FWW1669" s="34"/>
      <c r="FXD1669" s="35"/>
      <c r="FXE1669" s="34"/>
      <c r="FXL1669" s="35"/>
      <c r="FXM1669" s="34"/>
      <c r="FXT1669" s="35"/>
      <c r="FXU1669" s="34"/>
      <c r="FYB1669" s="35"/>
      <c r="FYC1669" s="34"/>
      <c r="FYJ1669" s="35"/>
      <c r="FYK1669" s="34"/>
      <c r="FYR1669" s="35"/>
      <c r="FYS1669" s="34"/>
      <c r="FYZ1669" s="35"/>
      <c r="FZA1669" s="34"/>
      <c r="FZH1669" s="35"/>
      <c r="FZI1669" s="34"/>
      <c r="FZP1669" s="35"/>
      <c r="FZQ1669" s="34"/>
      <c r="FZX1669" s="35"/>
      <c r="FZY1669" s="34"/>
      <c r="GAF1669" s="35"/>
      <c r="GAG1669" s="34"/>
      <c r="GAN1669" s="35"/>
      <c r="GAO1669" s="34"/>
      <c r="GAV1669" s="35"/>
      <c r="GAW1669" s="34"/>
      <c r="GBD1669" s="35"/>
      <c r="GBE1669" s="34"/>
      <c r="GBL1669" s="35"/>
      <c r="GBM1669" s="34"/>
      <c r="GBT1669" s="35"/>
      <c r="GBU1669" s="34"/>
      <c r="GCB1669" s="35"/>
      <c r="GCC1669" s="34"/>
      <c r="GCJ1669" s="35"/>
      <c r="GCK1669" s="34"/>
      <c r="GCR1669" s="35"/>
      <c r="GCS1669" s="34"/>
      <c r="GCZ1669" s="35"/>
      <c r="GDA1669" s="34"/>
      <c r="GDH1669" s="35"/>
      <c r="GDI1669" s="34"/>
      <c r="GDP1669" s="35"/>
      <c r="GDQ1669" s="34"/>
      <c r="GDX1669" s="35"/>
      <c r="GDY1669" s="34"/>
      <c r="GEF1669" s="35"/>
      <c r="GEG1669" s="34"/>
      <c r="GEN1669" s="35"/>
      <c r="GEO1669" s="34"/>
      <c r="GEV1669" s="35"/>
      <c r="GEW1669" s="34"/>
      <c r="GFD1669" s="35"/>
      <c r="GFE1669" s="34"/>
      <c r="GFL1669" s="35"/>
      <c r="GFM1669" s="34"/>
      <c r="GFT1669" s="35"/>
      <c r="GFU1669" s="34"/>
      <c r="GGB1669" s="35"/>
      <c r="GGC1669" s="34"/>
      <c r="GGJ1669" s="35"/>
      <c r="GGK1669" s="34"/>
      <c r="GGR1669" s="35"/>
      <c r="GGS1669" s="34"/>
      <c r="GGZ1669" s="35"/>
      <c r="GHA1669" s="34"/>
      <c r="GHH1669" s="35"/>
      <c r="GHI1669" s="34"/>
      <c r="GHP1669" s="35"/>
      <c r="GHQ1669" s="34"/>
      <c r="GHX1669" s="35"/>
      <c r="GHY1669" s="34"/>
      <c r="GIF1669" s="35"/>
      <c r="GIG1669" s="34"/>
      <c r="GIN1669" s="35"/>
      <c r="GIO1669" s="34"/>
      <c r="GIV1669" s="35"/>
      <c r="GIW1669" s="34"/>
      <c r="GJD1669" s="35"/>
      <c r="GJE1669" s="34"/>
      <c r="GJL1669" s="35"/>
      <c r="GJM1669" s="34"/>
      <c r="GJT1669" s="35"/>
      <c r="GJU1669" s="34"/>
      <c r="GKB1669" s="35"/>
      <c r="GKC1669" s="34"/>
      <c r="GKJ1669" s="35"/>
      <c r="GKK1669" s="34"/>
      <c r="GKR1669" s="35"/>
      <c r="GKS1669" s="34"/>
      <c r="GKZ1669" s="35"/>
      <c r="GLA1669" s="34"/>
      <c r="GLH1669" s="35"/>
      <c r="GLI1669" s="34"/>
      <c r="GLP1669" s="35"/>
      <c r="GLQ1669" s="34"/>
      <c r="GLX1669" s="35"/>
      <c r="GLY1669" s="34"/>
      <c r="GMF1669" s="35"/>
      <c r="GMG1669" s="34"/>
      <c r="GMN1669" s="35"/>
      <c r="GMO1669" s="34"/>
      <c r="GMV1669" s="35"/>
      <c r="GMW1669" s="34"/>
      <c r="GND1669" s="35"/>
      <c r="GNE1669" s="34"/>
      <c r="GNL1669" s="35"/>
      <c r="GNM1669" s="34"/>
      <c r="GNT1669" s="35"/>
      <c r="GNU1669" s="34"/>
      <c r="GOB1669" s="35"/>
      <c r="GOC1669" s="34"/>
      <c r="GOJ1669" s="35"/>
      <c r="GOK1669" s="34"/>
      <c r="GOR1669" s="35"/>
      <c r="GOS1669" s="34"/>
      <c r="GOZ1669" s="35"/>
      <c r="GPA1669" s="34"/>
      <c r="GPH1669" s="35"/>
      <c r="GPI1669" s="34"/>
      <c r="GPP1669" s="35"/>
      <c r="GPQ1669" s="34"/>
      <c r="GPX1669" s="35"/>
      <c r="GPY1669" s="34"/>
      <c r="GQF1669" s="35"/>
      <c r="GQG1669" s="34"/>
      <c r="GQN1669" s="35"/>
      <c r="GQO1669" s="34"/>
      <c r="GQV1669" s="35"/>
      <c r="GQW1669" s="34"/>
      <c r="GRD1669" s="35"/>
      <c r="GRE1669" s="34"/>
      <c r="GRL1669" s="35"/>
      <c r="GRM1669" s="34"/>
      <c r="GRT1669" s="35"/>
      <c r="GRU1669" s="34"/>
      <c r="GSB1669" s="35"/>
      <c r="GSC1669" s="34"/>
      <c r="GSJ1669" s="35"/>
      <c r="GSK1669" s="34"/>
      <c r="GSR1669" s="35"/>
      <c r="GSS1669" s="34"/>
      <c r="GSZ1669" s="35"/>
      <c r="GTA1669" s="34"/>
      <c r="GTH1669" s="35"/>
      <c r="GTI1669" s="34"/>
      <c r="GTP1669" s="35"/>
      <c r="GTQ1669" s="34"/>
      <c r="GTX1669" s="35"/>
      <c r="GTY1669" s="34"/>
      <c r="GUF1669" s="35"/>
      <c r="GUG1669" s="34"/>
      <c r="GUN1669" s="35"/>
      <c r="GUO1669" s="34"/>
      <c r="GUV1669" s="35"/>
      <c r="GUW1669" s="34"/>
      <c r="GVD1669" s="35"/>
      <c r="GVE1669" s="34"/>
      <c r="GVL1669" s="35"/>
      <c r="GVM1669" s="34"/>
      <c r="GVT1669" s="35"/>
      <c r="GVU1669" s="34"/>
      <c r="GWB1669" s="35"/>
      <c r="GWC1669" s="34"/>
      <c r="GWJ1669" s="35"/>
      <c r="GWK1669" s="34"/>
      <c r="GWR1669" s="35"/>
      <c r="GWS1669" s="34"/>
      <c r="GWZ1669" s="35"/>
      <c r="GXA1669" s="34"/>
      <c r="GXH1669" s="35"/>
      <c r="GXI1669" s="34"/>
      <c r="GXP1669" s="35"/>
      <c r="GXQ1669" s="34"/>
      <c r="GXX1669" s="35"/>
      <c r="GXY1669" s="34"/>
      <c r="GYF1669" s="35"/>
      <c r="GYG1669" s="34"/>
      <c r="GYN1669" s="35"/>
      <c r="GYO1669" s="34"/>
      <c r="GYV1669" s="35"/>
      <c r="GYW1669" s="34"/>
      <c r="GZD1669" s="35"/>
      <c r="GZE1669" s="34"/>
      <c r="GZL1669" s="35"/>
      <c r="GZM1669" s="34"/>
      <c r="GZT1669" s="35"/>
      <c r="GZU1669" s="34"/>
      <c r="HAB1669" s="35"/>
      <c r="HAC1669" s="34"/>
      <c r="HAJ1669" s="35"/>
      <c r="HAK1669" s="34"/>
      <c r="HAR1669" s="35"/>
      <c r="HAS1669" s="34"/>
      <c r="HAZ1669" s="35"/>
      <c r="HBA1669" s="34"/>
      <c r="HBH1669" s="35"/>
      <c r="HBI1669" s="34"/>
      <c r="HBP1669" s="35"/>
      <c r="HBQ1669" s="34"/>
      <c r="HBX1669" s="35"/>
      <c r="HBY1669" s="34"/>
      <c r="HCF1669" s="35"/>
      <c r="HCG1669" s="34"/>
      <c r="HCN1669" s="35"/>
      <c r="HCO1669" s="34"/>
      <c r="HCV1669" s="35"/>
      <c r="HCW1669" s="34"/>
      <c r="HDD1669" s="35"/>
      <c r="HDE1669" s="34"/>
      <c r="HDL1669" s="35"/>
      <c r="HDM1669" s="34"/>
      <c r="HDT1669" s="35"/>
      <c r="HDU1669" s="34"/>
      <c r="HEB1669" s="35"/>
      <c r="HEC1669" s="34"/>
      <c r="HEJ1669" s="35"/>
      <c r="HEK1669" s="34"/>
      <c r="HER1669" s="35"/>
      <c r="HES1669" s="34"/>
      <c r="HEZ1669" s="35"/>
      <c r="HFA1669" s="34"/>
      <c r="HFH1669" s="35"/>
      <c r="HFI1669" s="34"/>
      <c r="HFP1669" s="35"/>
      <c r="HFQ1669" s="34"/>
      <c r="HFX1669" s="35"/>
      <c r="HFY1669" s="34"/>
      <c r="HGF1669" s="35"/>
      <c r="HGG1669" s="34"/>
      <c r="HGN1669" s="35"/>
      <c r="HGO1669" s="34"/>
      <c r="HGV1669" s="35"/>
      <c r="HGW1669" s="34"/>
      <c r="HHD1669" s="35"/>
      <c r="HHE1669" s="34"/>
      <c r="HHL1669" s="35"/>
      <c r="HHM1669" s="34"/>
      <c r="HHT1669" s="35"/>
      <c r="HHU1669" s="34"/>
      <c r="HIB1669" s="35"/>
      <c r="HIC1669" s="34"/>
      <c r="HIJ1669" s="35"/>
      <c r="HIK1669" s="34"/>
      <c r="HIR1669" s="35"/>
      <c r="HIS1669" s="34"/>
      <c r="HIZ1669" s="35"/>
      <c r="HJA1669" s="34"/>
      <c r="HJH1669" s="35"/>
      <c r="HJI1669" s="34"/>
      <c r="HJP1669" s="35"/>
      <c r="HJQ1669" s="34"/>
      <c r="HJX1669" s="35"/>
      <c r="HJY1669" s="34"/>
      <c r="HKF1669" s="35"/>
      <c r="HKG1669" s="34"/>
      <c r="HKN1669" s="35"/>
      <c r="HKO1669" s="34"/>
      <c r="HKV1669" s="35"/>
      <c r="HKW1669" s="34"/>
      <c r="HLD1669" s="35"/>
      <c r="HLE1669" s="34"/>
      <c r="HLL1669" s="35"/>
      <c r="HLM1669" s="34"/>
      <c r="HLT1669" s="35"/>
      <c r="HLU1669" s="34"/>
      <c r="HMB1669" s="35"/>
      <c r="HMC1669" s="34"/>
      <c r="HMJ1669" s="35"/>
      <c r="HMK1669" s="34"/>
      <c r="HMR1669" s="35"/>
      <c r="HMS1669" s="34"/>
      <c r="HMZ1669" s="35"/>
      <c r="HNA1669" s="34"/>
      <c r="HNH1669" s="35"/>
      <c r="HNI1669" s="34"/>
      <c r="HNP1669" s="35"/>
      <c r="HNQ1669" s="34"/>
      <c r="HNX1669" s="35"/>
      <c r="HNY1669" s="34"/>
      <c r="HOF1669" s="35"/>
      <c r="HOG1669" s="34"/>
      <c r="HON1669" s="35"/>
      <c r="HOO1669" s="34"/>
      <c r="HOV1669" s="35"/>
      <c r="HOW1669" s="34"/>
      <c r="HPD1669" s="35"/>
      <c r="HPE1669" s="34"/>
      <c r="HPL1669" s="35"/>
      <c r="HPM1669" s="34"/>
      <c r="HPT1669" s="35"/>
      <c r="HPU1669" s="34"/>
      <c r="HQB1669" s="35"/>
      <c r="HQC1669" s="34"/>
      <c r="HQJ1669" s="35"/>
      <c r="HQK1669" s="34"/>
      <c r="HQR1669" s="35"/>
      <c r="HQS1669" s="34"/>
      <c r="HQZ1669" s="35"/>
      <c r="HRA1669" s="34"/>
      <c r="HRH1669" s="35"/>
      <c r="HRI1669" s="34"/>
      <c r="HRP1669" s="35"/>
      <c r="HRQ1669" s="34"/>
      <c r="HRX1669" s="35"/>
      <c r="HRY1669" s="34"/>
      <c r="HSF1669" s="35"/>
      <c r="HSG1669" s="34"/>
      <c r="HSN1669" s="35"/>
      <c r="HSO1669" s="34"/>
      <c r="HSV1669" s="35"/>
      <c r="HSW1669" s="34"/>
      <c r="HTD1669" s="35"/>
      <c r="HTE1669" s="34"/>
      <c r="HTL1669" s="35"/>
      <c r="HTM1669" s="34"/>
      <c r="HTT1669" s="35"/>
      <c r="HTU1669" s="34"/>
      <c r="HUB1669" s="35"/>
      <c r="HUC1669" s="34"/>
      <c r="HUJ1669" s="35"/>
      <c r="HUK1669" s="34"/>
      <c r="HUR1669" s="35"/>
      <c r="HUS1669" s="34"/>
      <c r="HUZ1669" s="35"/>
      <c r="HVA1669" s="34"/>
      <c r="HVH1669" s="35"/>
      <c r="HVI1669" s="34"/>
      <c r="HVP1669" s="35"/>
      <c r="HVQ1669" s="34"/>
      <c r="HVX1669" s="35"/>
      <c r="HVY1669" s="34"/>
      <c r="HWF1669" s="35"/>
      <c r="HWG1669" s="34"/>
      <c r="HWN1669" s="35"/>
      <c r="HWO1669" s="34"/>
      <c r="HWV1669" s="35"/>
      <c r="HWW1669" s="34"/>
      <c r="HXD1669" s="35"/>
      <c r="HXE1669" s="34"/>
      <c r="HXL1669" s="35"/>
      <c r="HXM1669" s="34"/>
      <c r="HXT1669" s="35"/>
      <c r="HXU1669" s="34"/>
      <c r="HYB1669" s="35"/>
      <c r="HYC1669" s="34"/>
      <c r="HYJ1669" s="35"/>
      <c r="HYK1669" s="34"/>
      <c r="HYR1669" s="35"/>
      <c r="HYS1669" s="34"/>
      <c r="HYZ1669" s="35"/>
      <c r="HZA1669" s="34"/>
      <c r="HZH1669" s="35"/>
      <c r="HZI1669" s="34"/>
      <c r="HZP1669" s="35"/>
      <c r="HZQ1669" s="34"/>
      <c r="HZX1669" s="35"/>
      <c r="HZY1669" s="34"/>
      <c r="IAF1669" s="35"/>
      <c r="IAG1669" s="34"/>
      <c r="IAN1669" s="35"/>
      <c r="IAO1669" s="34"/>
      <c r="IAV1669" s="35"/>
      <c r="IAW1669" s="34"/>
      <c r="IBD1669" s="35"/>
      <c r="IBE1669" s="34"/>
      <c r="IBL1669" s="35"/>
      <c r="IBM1669" s="34"/>
      <c r="IBT1669" s="35"/>
      <c r="IBU1669" s="34"/>
      <c r="ICB1669" s="35"/>
      <c r="ICC1669" s="34"/>
      <c r="ICJ1669" s="35"/>
      <c r="ICK1669" s="34"/>
      <c r="ICR1669" s="35"/>
      <c r="ICS1669" s="34"/>
      <c r="ICZ1669" s="35"/>
      <c r="IDA1669" s="34"/>
      <c r="IDH1669" s="35"/>
      <c r="IDI1669" s="34"/>
      <c r="IDP1669" s="35"/>
      <c r="IDQ1669" s="34"/>
      <c r="IDX1669" s="35"/>
      <c r="IDY1669" s="34"/>
      <c r="IEF1669" s="35"/>
      <c r="IEG1669" s="34"/>
      <c r="IEN1669" s="35"/>
      <c r="IEO1669" s="34"/>
      <c r="IEV1669" s="35"/>
      <c r="IEW1669" s="34"/>
      <c r="IFD1669" s="35"/>
      <c r="IFE1669" s="34"/>
      <c r="IFL1669" s="35"/>
      <c r="IFM1669" s="34"/>
      <c r="IFT1669" s="35"/>
      <c r="IFU1669" s="34"/>
      <c r="IGB1669" s="35"/>
      <c r="IGC1669" s="34"/>
      <c r="IGJ1669" s="35"/>
      <c r="IGK1669" s="34"/>
      <c r="IGR1669" s="35"/>
      <c r="IGS1669" s="34"/>
      <c r="IGZ1669" s="35"/>
      <c r="IHA1669" s="34"/>
      <c r="IHH1669" s="35"/>
      <c r="IHI1669" s="34"/>
      <c r="IHP1669" s="35"/>
      <c r="IHQ1669" s="34"/>
      <c r="IHX1669" s="35"/>
      <c r="IHY1669" s="34"/>
      <c r="IIF1669" s="35"/>
      <c r="IIG1669" s="34"/>
      <c r="IIN1669" s="35"/>
      <c r="IIO1669" s="34"/>
      <c r="IIV1669" s="35"/>
      <c r="IIW1669" s="34"/>
      <c r="IJD1669" s="35"/>
      <c r="IJE1669" s="34"/>
      <c r="IJL1669" s="35"/>
      <c r="IJM1669" s="34"/>
      <c r="IJT1669" s="35"/>
      <c r="IJU1669" s="34"/>
      <c r="IKB1669" s="35"/>
      <c r="IKC1669" s="34"/>
      <c r="IKJ1669" s="35"/>
      <c r="IKK1669" s="34"/>
      <c r="IKR1669" s="35"/>
      <c r="IKS1669" s="34"/>
      <c r="IKZ1669" s="35"/>
      <c r="ILA1669" s="34"/>
      <c r="ILH1669" s="35"/>
      <c r="ILI1669" s="34"/>
      <c r="ILP1669" s="35"/>
      <c r="ILQ1669" s="34"/>
      <c r="ILX1669" s="35"/>
      <c r="ILY1669" s="34"/>
      <c r="IMF1669" s="35"/>
      <c r="IMG1669" s="34"/>
      <c r="IMN1669" s="35"/>
      <c r="IMO1669" s="34"/>
      <c r="IMV1669" s="35"/>
      <c r="IMW1669" s="34"/>
      <c r="IND1669" s="35"/>
      <c r="INE1669" s="34"/>
      <c r="INL1669" s="35"/>
      <c r="INM1669" s="34"/>
      <c r="INT1669" s="35"/>
      <c r="INU1669" s="34"/>
      <c r="IOB1669" s="35"/>
      <c r="IOC1669" s="34"/>
      <c r="IOJ1669" s="35"/>
      <c r="IOK1669" s="34"/>
      <c r="IOR1669" s="35"/>
      <c r="IOS1669" s="34"/>
      <c r="IOZ1669" s="35"/>
      <c r="IPA1669" s="34"/>
      <c r="IPH1669" s="35"/>
      <c r="IPI1669" s="34"/>
      <c r="IPP1669" s="35"/>
      <c r="IPQ1669" s="34"/>
      <c r="IPX1669" s="35"/>
      <c r="IPY1669" s="34"/>
      <c r="IQF1669" s="35"/>
      <c r="IQG1669" s="34"/>
      <c r="IQN1669" s="35"/>
      <c r="IQO1669" s="34"/>
      <c r="IQV1669" s="35"/>
      <c r="IQW1669" s="34"/>
      <c r="IRD1669" s="35"/>
      <c r="IRE1669" s="34"/>
      <c r="IRL1669" s="35"/>
      <c r="IRM1669" s="34"/>
      <c r="IRT1669" s="35"/>
      <c r="IRU1669" s="34"/>
      <c r="ISB1669" s="35"/>
      <c r="ISC1669" s="34"/>
      <c r="ISJ1669" s="35"/>
      <c r="ISK1669" s="34"/>
      <c r="ISR1669" s="35"/>
      <c r="ISS1669" s="34"/>
      <c r="ISZ1669" s="35"/>
      <c r="ITA1669" s="34"/>
      <c r="ITH1669" s="35"/>
      <c r="ITI1669" s="34"/>
      <c r="ITP1669" s="35"/>
      <c r="ITQ1669" s="34"/>
      <c r="ITX1669" s="35"/>
      <c r="ITY1669" s="34"/>
      <c r="IUF1669" s="35"/>
      <c r="IUG1669" s="34"/>
      <c r="IUN1669" s="35"/>
      <c r="IUO1669" s="34"/>
      <c r="IUV1669" s="35"/>
      <c r="IUW1669" s="34"/>
      <c r="IVD1669" s="35"/>
      <c r="IVE1669" s="34"/>
      <c r="IVL1669" s="35"/>
      <c r="IVM1669" s="34"/>
      <c r="IVT1669" s="35"/>
      <c r="IVU1669" s="34"/>
      <c r="IWB1669" s="35"/>
      <c r="IWC1669" s="34"/>
      <c r="IWJ1669" s="35"/>
      <c r="IWK1669" s="34"/>
      <c r="IWR1669" s="35"/>
      <c r="IWS1669" s="34"/>
      <c r="IWZ1669" s="35"/>
      <c r="IXA1669" s="34"/>
      <c r="IXH1669" s="35"/>
      <c r="IXI1669" s="34"/>
      <c r="IXP1669" s="35"/>
      <c r="IXQ1669" s="34"/>
      <c r="IXX1669" s="35"/>
      <c r="IXY1669" s="34"/>
      <c r="IYF1669" s="35"/>
      <c r="IYG1669" s="34"/>
      <c r="IYN1669" s="35"/>
      <c r="IYO1669" s="34"/>
      <c r="IYV1669" s="35"/>
      <c r="IYW1669" s="34"/>
      <c r="IZD1669" s="35"/>
      <c r="IZE1669" s="34"/>
      <c r="IZL1669" s="35"/>
      <c r="IZM1669" s="34"/>
      <c r="IZT1669" s="35"/>
      <c r="IZU1669" s="34"/>
      <c r="JAB1669" s="35"/>
      <c r="JAC1669" s="34"/>
      <c r="JAJ1669" s="35"/>
      <c r="JAK1669" s="34"/>
      <c r="JAR1669" s="35"/>
      <c r="JAS1669" s="34"/>
      <c r="JAZ1669" s="35"/>
      <c r="JBA1669" s="34"/>
      <c r="JBH1669" s="35"/>
      <c r="JBI1669" s="34"/>
      <c r="JBP1669" s="35"/>
      <c r="JBQ1669" s="34"/>
      <c r="JBX1669" s="35"/>
      <c r="JBY1669" s="34"/>
      <c r="JCF1669" s="35"/>
      <c r="JCG1669" s="34"/>
      <c r="JCN1669" s="35"/>
      <c r="JCO1669" s="34"/>
      <c r="JCV1669" s="35"/>
      <c r="JCW1669" s="34"/>
      <c r="JDD1669" s="35"/>
      <c r="JDE1669" s="34"/>
      <c r="JDL1669" s="35"/>
      <c r="JDM1669" s="34"/>
      <c r="JDT1669" s="35"/>
      <c r="JDU1669" s="34"/>
      <c r="JEB1669" s="35"/>
      <c r="JEC1669" s="34"/>
      <c r="JEJ1669" s="35"/>
      <c r="JEK1669" s="34"/>
      <c r="JER1669" s="35"/>
      <c r="JES1669" s="34"/>
      <c r="JEZ1669" s="35"/>
      <c r="JFA1669" s="34"/>
      <c r="JFH1669" s="35"/>
      <c r="JFI1669" s="34"/>
      <c r="JFP1669" s="35"/>
      <c r="JFQ1669" s="34"/>
      <c r="JFX1669" s="35"/>
      <c r="JFY1669" s="34"/>
      <c r="JGF1669" s="35"/>
      <c r="JGG1669" s="34"/>
      <c r="JGN1669" s="35"/>
      <c r="JGO1669" s="34"/>
      <c r="JGV1669" s="35"/>
      <c r="JGW1669" s="34"/>
      <c r="JHD1669" s="35"/>
      <c r="JHE1669" s="34"/>
      <c r="JHL1669" s="35"/>
      <c r="JHM1669" s="34"/>
      <c r="JHT1669" s="35"/>
      <c r="JHU1669" s="34"/>
      <c r="JIB1669" s="35"/>
      <c r="JIC1669" s="34"/>
      <c r="JIJ1669" s="35"/>
      <c r="JIK1669" s="34"/>
      <c r="JIR1669" s="35"/>
      <c r="JIS1669" s="34"/>
      <c r="JIZ1669" s="35"/>
      <c r="JJA1669" s="34"/>
      <c r="JJH1669" s="35"/>
      <c r="JJI1669" s="34"/>
      <c r="JJP1669" s="35"/>
      <c r="JJQ1669" s="34"/>
      <c r="JJX1669" s="35"/>
      <c r="JJY1669" s="34"/>
      <c r="JKF1669" s="35"/>
      <c r="JKG1669" s="34"/>
      <c r="JKN1669" s="35"/>
      <c r="JKO1669" s="34"/>
      <c r="JKV1669" s="35"/>
      <c r="JKW1669" s="34"/>
      <c r="JLD1669" s="35"/>
      <c r="JLE1669" s="34"/>
      <c r="JLL1669" s="35"/>
      <c r="JLM1669" s="34"/>
      <c r="JLT1669" s="35"/>
      <c r="JLU1669" s="34"/>
      <c r="JMB1669" s="35"/>
      <c r="JMC1669" s="34"/>
      <c r="JMJ1669" s="35"/>
      <c r="JMK1669" s="34"/>
      <c r="JMR1669" s="35"/>
      <c r="JMS1669" s="34"/>
      <c r="JMZ1669" s="35"/>
      <c r="JNA1669" s="34"/>
      <c r="JNH1669" s="35"/>
      <c r="JNI1669" s="34"/>
      <c r="JNP1669" s="35"/>
      <c r="JNQ1669" s="34"/>
      <c r="JNX1669" s="35"/>
      <c r="JNY1669" s="34"/>
      <c r="JOF1669" s="35"/>
      <c r="JOG1669" s="34"/>
      <c r="JON1669" s="35"/>
      <c r="JOO1669" s="34"/>
      <c r="JOV1669" s="35"/>
      <c r="JOW1669" s="34"/>
      <c r="JPD1669" s="35"/>
      <c r="JPE1669" s="34"/>
      <c r="JPL1669" s="35"/>
      <c r="JPM1669" s="34"/>
      <c r="JPT1669" s="35"/>
      <c r="JPU1669" s="34"/>
      <c r="JQB1669" s="35"/>
      <c r="JQC1669" s="34"/>
      <c r="JQJ1669" s="35"/>
      <c r="JQK1669" s="34"/>
      <c r="JQR1669" s="35"/>
      <c r="JQS1669" s="34"/>
      <c r="JQZ1669" s="35"/>
      <c r="JRA1669" s="34"/>
      <c r="JRH1669" s="35"/>
      <c r="JRI1669" s="34"/>
      <c r="JRP1669" s="35"/>
      <c r="JRQ1669" s="34"/>
      <c r="JRX1669" s="35"/>
      <c r="JRY1669" s="34"/>
      <c r="JSF1669" s="35"/>
      <c r="JSG1669" s="34"/>
      <c r="JSN1669" s="35"/>
      <c r="JSO1669" s="34"/>
      <c r="JSV1669" s="35"/>
      <c r="JSW1669" s="34"/>
      <c r="JTD1669" s="35"/>
      <c r="JTE1669" s="34"/>
      <c r="JTL1669" s="35"/>
      <c r="JTM1669" s="34"/>
      <c r="JTT1669" s="35"/>
      <c r="JTU1669" s="34"/>
      <c r="JUB1669" s="35"/>
      <c r="JUC1669" s="34"/>
      <c r="JUJ1669" s="35"/>
      <c r="JUK1669" s="34"/>
      <c r="JUR1669" s="35"/>
      <c r="JUS1669" s="34"/>
      <c r="JUZ1669" s="35"/>
      <c r="JVA1669" s="34"/>
      <c r="JVH1669" s="35"/>
      <c r="JVI1669" s="34"/>
      <c r="JVP1669" s="35"/>
      <c r="JVQ1669" s="34"/>
      <c r="JVX1669" s="35"/>
      <c r="JVY1669" s="34"/>
      <c r="JWF1669" s="35"/>
      <c r="JWG1669" s="34"/>
      <c r="JWN1669" s="35"/>
      <c r="JWO1669" s="34"/>
      <c r="JWV1669" s="35"/>
      <c r="JWW1669" s="34"/>
      <c r="JXD1669" s="35"/>
      <c r="JXE1669" s="34"/>
      <c r="JXL1669" s="35"/>
      <c r="JXM1669" s="34"/>
      <c r="JXT1669" s="35"/>
      <c r="JXU1669" s="34"/>
      <c r="JYB1669" s="35"/>
      <c r="JYC1669" s="34"/>
      <c r="JYJ1669" s="35"/>
      <c r="JYK1669" s="34"/>
      <c r="JYR1669" s="35"/>
      <c r="JYS1669" s="34"/>
      <c r="JYZ1669" s="35"/>
      <c r="JZA1669" s="34"/>
      <c r="JZH1669" s="35"/>
      <c r="JZI1669" s="34"/>
      <c r="JZP1669" s="35"/>
      <c r="JZQ1669" s="34"/>
      <c r="JZX1669" s="35"/>
      <c r="JZY1669" s="34"/>
      <c r="KAF1669" s="35"/>
      <c r="KAG1669" s="34"/>
      <c r="KAN1669" s="35"/>
      <c r="KAO1669" s="34"/>
      <c r="KAV1669" s="35"/>
      <c r="KAW1669" s="34"/>
      <c r="KBD1669" s="35"/>
      <c r="KBE1669" s="34"/>
      <c r="KBL1669" s="35"/>
      <c r="KBM1669" s="34"/>
      <c r="KBT1669" s="35"/>
      <c r="KBU1669" s="34"/>
      <c r="KCB1669" s="35"/>
      <c r="KCC1669" s="34"/>
      <c r="KCJ1669" s="35"/>
      <c r="KCK1669" s="34"/>
      <c r="KCR1669" s="35"/>
      <c r="KCS1669" s="34"/>
      <c r="KCZ1669" s="35"/>
      <c r="KDA1669" s="34"/>
      <c r="KDH1669" s="35"/>
      <c r="KDI1669" s="34"/>
      <c r="KDP1669" s="35"/>
      <c r="KDQ1669" s="34"/>
      <c r="KDX1669" s="35"/>
      <c r="KDY1669" s="34"/>
      <c r="KEF1669" s="35"/>
      <c r="KEG1669" s="34"/>
      <c r="KEN1669" s="35"/>
      <c r="KEO1669" s="34"/>
      <c r="KEV1669" s="35"/>
      <c r="KEW1669" s="34"/>
      <c r="KFD1669" s="35"/>
      <c r="KFE1669" s="34"/>
      <c r="KFL1669" s="35"/>
      <c r="KFM1669" s="34"/>
      <c r="KFT1669" s="35"/>
      <c r="KFU1669" s="34"/>
      <c r="KGB1669" s="35"/>
      <c r="KGC1669" s="34"/>
      <c r="KGJ1669" s="35"/>
      <c r="KGK1669" s="34"/>
      <c r="KGR1669" s="35"/>
      <c r="KGS1669" s="34"/>
      <c r="KGZ1669" s="35"/>
      <c r="KHA1669" s="34"/>
      <c r="KHH1669" s="35"/>
      <c r="KHI1669" s="34"/>
      <c r="KHP1669" s="35"/>
      <c r="KHQ1669" s="34"/>
      <c r="KHX1669" s="35"/>
      <c r="KHY1669" s="34"/>
      <c r="KIF1669" s="35"/>
      <c r="KIG1669" s="34"/>
      <c r="KIN1669" s="35"/>
      <c r="KIO1669" s="34"/>
      <c r="KIV1669" s="35"/>
      <c r="KIW1669" s="34"/>
      <c r="KJD1669" s="35"/>
      <c r="KJE1669" s="34"/>
      <c r="KJL1669" s="35"/>
      <c r="KJM1669" s="34"/>
      <c r="KJT1669" s="35"/>
      <c r="KJU1669" s="34"/>
      <c r="KKB1669" s="35"/>
      <c r="KKC1669" s="34"/>
      <c r="KKJ1669" s="35"/>
      <c r="KKK1669" s="34"/>
      <c r="KKR1669" s="35"/>
      <c r="KKS1669" s="34"/>
      <c r="KKZ1669" s="35"/>
      <c r="KLA1669" s="34"/>
      <c r="KLH1669" s="35"/>
      <c r="KLI1669" s="34"/>
      <c r="KLP1669" s="35"/>
      <c r="KLQ1669" s="34"/>
      <c r="KLX1669" s="35"/>
      <c r="KLY1669" s="34"/>
      <c r="KMF1669" s="35"/>
      <c r="KMG1669" s="34"/>
      <c r="KMN1669" s="35"/>
      <c r="KMO1669" s="34"/>
      <c r="KMV1669" s="35"/>
      <c r="KMW1669" s="34"/>
      <c r="KND1669" s="35"/>
      <c r="KNE1669" s="34"/>
      <c r="KNL1669" s="35"/>
      <c r="KNM1669" s="34"/>
      <c r="KNT1669" s="35"/>
      <c r="KNU1669" s="34"/>
      <c r="KOB1669" s="35"/>
      <c r="KOC1669" s="34"/>
      <c r="KOJ1669" s="35"/>
      <c r="KOK1669" s="34"/>
      <c r="KOR1669" s="35"/>
      <c r="KOS1669" s="34"/>
      <c r="KOZ1669" s="35"/>
      <c r="KPA1669" s="34"/>
      <c r="KPH1669" s="35"/>
      <c r="KPI1669" s="34"/>
      <c r="KPP1669" s="35"/>
      <c r="KPQ1669" s="34"/>
      <c r="KPX1669" s="35"/>
      <c r="KPY1669" s="34"/>
      <c r="KQF1669" s="35"/>
      <c r="KQG1669" s="34"/>
      <c r="KQN1669" s="35"/>
      <c r="KQO1669" s="34"/>
      <c r="KQV1669" s="35"/>
      <c r="KQW1669" s="34"/>
      <c r="KRD1669" s="35"/>
      <c r="KRE1669" s="34"/>
      <c r="KRL1669" s="35"/>
      <c r="KRM1669" s="34"/>
      <c r="KRT1669" s="35"/>
      <c r="KRU1669" s="34"/>
      <c r="KSB1669" s="35"/>
      <c r="KSC1669" s="34"/>
      <c r="KSJ1669" s="35"/>
      <c r="KSK1669" s="34"/>
      <c r="KSR1669" s="35"/>
      <c r="KSS1669" s="34"/>
      <c r="KSZ1669" s="35"/>
      <c r="KTA1669" s="34"/>
      <c r="KTH1669" s="35"/>
      <c r="KTI1669" s="34"/>
      <c r="KTP1669" s="35"/>
      <c r="KTQ1669" s="34"/>
      <c r="KTX1669" s="35"/>
      <c r="KTY1669" s="34"/>
      <c r="KUF1669" s="35"/>
      <c r="KUG1669" s="34"/>
      <c r="KUN1669" s="35"/>
      <c r="KUO1669" s="34"/>
      <c r="KUV1669" s="35"/>
      <c r="KUW1669" s="34"/>
      <c r="KVD1669" s="35"/>
      <c r="KVE1669" s="34"/>
      <c r="KVL1669" s="35"/>
      <c r="KVM1669" s="34"/>
      <c r="KVT1669" s="35"/>
      <c r="KVU1669" s="34"/>
      <c r="KWB1669" s="35"/>
      <c r="KWC1669" s="34"/>
      <c r="KWJ1669" s="35"/>
      <c r="KWK1669" s="34"/>
      <c r="KWR1669" s="35"/>
      <c r="KWS1669" s="34"/>
      <c r="KWZ1669" s="35"/>
      <c r="KXA1669" s="34"/>
      <c r="KXH1669" s="35"/>
      <c r="KXI1669" s="34"/>
      <c r="KXP1669" s="35"/>
      <c r="KXQ1669" s="34"/>
      <c r="KXX1669" s="35"/>
      <c r="KXY1669" s="34"/>
      <c r="KYF1669" s="35"/>
      <c r="KYG1669" s="34"/>
      <c r="KYN1669" s="35"/>
      <c r="KYO1669" s="34"/>
      <c r="KYV1669" s="35"/>
      <c r="KYW1669" s="34"/>
      <c r="KZD1669" s="35"/>
      <c r="KZE1669" s="34"/>
      <c r="KZL1669" s="35"/>
      <c r="KZM1669" s="34"/>
      <c r="KZT1669" s="35"/>
      <c r="KZU1669" s="34"/>
      <c r="LAB1669" s="35"/>
      <c r="LAC1669" s="34"/>
      <c r="LAJ1669" s="35"/>
      <c r="LAK1669" s="34"/>
      <c r="LAR1669" s="35"/>
      <c r="LAS1669" s="34"/>
      <c r="LAZ1669" s="35"/>
      <c r="LBA1669" s="34"/>
      <c r="LBH1669" s="35"/>
      <c r="LBI1669" s="34"/>
      <c r="LBP1669" s="35"/>
      <c r="LBQ1669" s="34"/>
      <c r="LBX1669" s="35"/>
      <c r="LBY1669" s="34"/>
      <c r="LCF1669" s="35"/>
      <c r="LCG1669" s="34"/>
      <c r="LCN1669" s="35"/>
      <c r="LCO1669" s="34"/>
      <c r="LCV1669" s="35"/>
      <c r="LCW1669" s="34"/>
      <c r="LDD1669" s="35"/>
      <c r="LDE1669" s="34"/>
      <c r="LDL1669" s="35"/>
      <c r="LDM1669" s="34"/>
      <c r="LDT1669" s="35"/>
      <c r="LDU1669" s="34"/>
      <c r="LEB1669" s="35"/>
      <c r="LEC1669" s="34"/>
      <c r="LEJ1669" s="35"/>
      <c r="LEK1669" s="34"/>
      <c r="LER1669" s="35"/>
      <c r="LES1669" s="34"/>
      <c r="LEZ1669" s="35"/>
      <c r="LFA1669" s="34"/>
      <c r="LFH1669" s="35"/>
      <c r="LFI1669" s="34"/>
      <c r="LFP1669" s="35"/>
      <c r="LFQ1669" s="34"/>
      <c r="LFX1669" s="35"/>
      <c r="LFY1669" s="34"/>
      <c r="LGF1669" s="35"/>
      <c r="LGG1669" s="34"/>
      <c r="LGN1669" s="35"/>
      <c r="LGO1669" s="34"/>
      <c r="LGV1669" s="35"/>
      <c r="LGW1669" s="34"/>
      <c r="LHD1669" s="35"/>
      <c r="LHE1669" s="34"/>
      <c r="LHL1669" s="35"/>
      <c r="LHM1669" s="34"/>
      <c r="LHT1669" s="35"/>
      <c r="LHU1669" s="34"/>
      <c r="LIB1669" s="35"/>
      <c r="LIC1669" s="34"/>
      <c r="LIJ1669" s="35"/>
      <c r="LIK1669" s="34"/>
      <c r="LIR1669" s="35"/>
      <c r="LIS1669" s="34"/>
      <c r="LIZ1669" s="35"/>
      <c r="LJA1669" s="34"/>
      <c r="LJH1669" s="35"/>
      <c r="LJI1669" s="34"/>
      <c r="LJP1669" s="35"/>
      <c r="LJQ1669" s="34"/>
      <c r="LJX1669" s="35"/>
      <c r="LJY1669" s="34"/>
      <c r="LKF1669" s="35"/>
      <c r="LKG1669" s="34"/>
      <c r="LKN1669" s="35"/>
      <c r="LKO1669" s="34"/>
      <c r="LKV1669" s="35"/>
      <c r="LKW1669" s="34"/>
      <c r="LLD1669" s="35"/>
      <c r="LLE1669" s="34"/>
      <c r="LLL1669" s="35"/>
      <c r="LLM1669" s="34"/>
      <c r="LLT1669" s="35"/>
      <c r="LLU1669" s="34"/>
      <c r="LMB1669" s="35"/>
      <c r="LMC1669" s="34"/>
      <c r="LMJ1669" s="35"/>
      <c r="LMK1669" s="34"/>
      <c r="LMR1669" s="35"/>
      <c r="LMS1669" s="34"/>
      <c r="LMZ1669" s="35"/>
      <c r="LNA1669" s="34"/>
      <c r="LNH1669" s="35"/>
      <c r="LNI1669" s="34"/>
      <c r="LNP1669" s="35"/>
      <c r="LNQ1669" s="34"/>
      <c r="LNX1669" s="35"/>
      <c r="LNY1669" s="34"/>
      <c r="LOF1669" s="35"/>
      <c r="LOG1669" s="34"/>
      <c r="LON1669" s="35"/>
      <c r="LOO1669" s="34"/>
      <c r="LOV1669" s="35"/>
      <c r="LOW1669" s="34"/>
      <c r="LPD1669" s="35"/>
      <c r="LPE1669" s="34"/>
      <c r="LPL1669" s="35"/>
      <c r="LPM1669" s="34"/>
      <c r="LPT1669" s="35"/>
      <c r="LPU1669" s="34"/>
      <c r="LQB1669" s="35"/>
      <c r="LQC1669" s="34"/>
      <c r="LQJ1669" s="35"/>
      <c r="LQK1669" s="34"/>
      <c r="LQR1669" s="35"/>
      <c r="LQS1669" s="34"/>
      <c r="LQZ1669" s="35"/>
      <c r="LRA1669" s="34"/>
      <c r="LRH1669" s="35"/>
      <c r="LRI1669" s="34"/>
      <c r="LRP1669" s="35"/>
      <c r="LRQ1669" s="34"/>
      <c r="LRX1669" s="35"/>
      <c r="LRY1669" s="34"/>
      <c r="LSF1669" s="35"/>
      <c r="LSG1669" s="34"/>
      <c r="LSN1669" s="35"/>
      <c r="LSO1669" s="34"/>
      <c r="LSV1669" s="35"/>
      <c r="LSW1669" s="34"/>
      <c r="LTD1669" s="35"/>
      <c r="LTE1669" s="34"/>
      <c r="LTL1669" s="35"/>
      <c r="LTM1669" s="34"/>
      <c r="LTT1669" s="35"/>
      <c r="LTU1669" s="34"/>
      <c r="LUB1669" s="35"/>
      <c r="LUC1669" s="34"/>
      <c r="LUJ1669" s="35"/>
      <c r="LUK1669" s="34"/>
      <c r="LUR1669" s="35"/>
      <c r="LUS1669" s="34"/>
      <c r="LUZ1669" s="35"/>
      <c r="LVA1669" s="34"/>
      <c r="LVH1669" s="35"/>
      <c r="LVI1669" s="34"/>
      <c r="LVP1669" s="35"/>
      <c r="LVQ1669" s="34"/>
      <c r="LVX1669" s="35"/>
      <c r="LVY1669" s="34"/>
      <c r="LWF1669" s="35"/>
      <c r="LWG1669" s="34"/>
      <c r="LWN1669" s="35"/>
      <c r="LWO1669" s="34"/>
      <c r="LWV1669" s="35"/>
      <c r="LWW1669" s="34"/>
      <c r="LXD1669" s="35"/>
      <c r="LXE1669" s="34"/>
      <c r="LXL1669" s="35"/>
      <c r="LXM1669" s="34"/>
      <c r="LXT1669" s="35"/>
      <c r="LXU1669" s="34"/>
      <c r="LYB1669" s="35"/>
      <c r="LYC1669" s="34"/>
      <c r="LYJ1669" s="35"/>
      <c r="LYK1669" s="34"/>
      <c r="LYR1669" s="35"/>
      <c r="LYS1669" s="34"/>
      <c r="LYZ1669" s="35"/>
      <c r="LZA1669" s="34"/>
      <c r="LZH1669" s="35"/>
      <c r="LZI1669" s="34"/>
      <c r="LZP1669" s="35"/>
      <c r="LZQ1669" s="34"/>
      <c r="LZX1669" s="35"/>
      <c r="LZY1669" s="34"/>
      <c r="MAF1669" s="35"/>
      <c r="MAG1669" s="34"/>
      <c r="MAN1669" s="35"/>
      <c r="MAO1669" s="34"/>
      <c r="MAV1669" s="35"/>
      <c r="MAW1669" s="34"/>
      <c r="MBD1669" s="35"/>
      <c r="MBE1669" s="34"/>
      <c r="MBL1669" s="35"/>
      <c r="MBM1669" s="34"/>
      <c r="MBT1669" s="35"/>
      <c r="MBU1669" s="34"/>
      <c r="MCB1669" s="35"/>
      <c r="MCC1669" s="34"/>
      <c r="MCJ1669" s="35"/>
      <c r="MCK1669" s="34"/>
      <c r="MCR1669" s="35"/>
      <c r="MCS1669" s="34"/>
      <c r="MCZ1669" s="35"/>
      <c r="MDA1669" s="34"/>
      <c r="MDH1669" s="35"/>
      <c r="MDI1669" s="34"/>
      <c r="MDP1669" s="35"/>
      <c r="MDQ1669" s="34"/>
      <c r="MDX1669" s="35"/>
      <c r="MDY1669" s="34"/>
      <c r="MEF1669" s="35"/>
      <c r="MEG1669" s="34"/>
      <c r="MEN1669" s="35"/>
      <c r="MEO1669" s="34"/>
      <c r="MEV1669" s="35"/>
      <c r="MEW1669" s="34"/>
      <c r="MFD1669" s="35"/>
      <c r="MFE1669" s="34"/>
      <c r="MFL1669" s="35"/>
      <c r="MFM1669" s="34"/>
      <c r="MFT1669" s="35"/>
      <c r="MFU1669" s="34"/>
      <c r="MGB1669" s="35"/>
      <c r="MGC1669" s="34"/>
      <c r="MGJ1669" s="35"/>
      <c r="MGK1669" s="34"/>
      <c r="MGR1669" s="35"/>
      <c r="MGS1669" s="34"/>
      <c r="MGZ1669" s="35"/>
      <c r="MHA1669" s="34"/>
      <c r="MHH1669" s="35"/>
      <c r="MHI1669" s="34"/>
      <c r="MHP1669" s="35"/>
      <c r="MHQ1669" s="34"/>
      <c r="MHX1669" s="35"/>
      <c r="MHY1669" s="34"/>
      <c r="MIF1669" s="35"/>
      <c r="MIG1669" s="34"/>
      <c r="MIN1669" s="35"/>
      <c r="MIO1669" s="34"/>
      <c r="MIV1669" s="35"/>
      <c r="MIW1669" s="34"/>
      <c r="MJD1669" s="35"/>
      <c r="MJE1669" s="34"/>
      <c r="MJL1669" s="35"/>
      <c r="MJM1669" s="34"/>
      <c r="MJT1669" s="35"/>
      <c r="MJU1669" s="34"/>
      <c r="MKB1669" s="35"/>
      <c r="MKC1669" s="34"/>
      <c r="MKJ1669" s="35"/>
      <c r="MKK1669" s="34"/>
      <c r="MKR1669" s="35"/>
      <c r="MKS1669" s="34"/>
      <c r="MKZ1669" s="35"/>
      <c r="MLA1669" s="34"/>
      <c r="MLH1669" s="35"/>
      <c r="MLI1669" s="34"/>
      <c r="MLP1669" s="35"/>
      <c r="MLQ1669" s="34"/>
      <c r="MLX1669" s="35"/>
      <c r="MLY1669" s="34"/>
      <c r="MMF1669" s="35"/>
      <c r="MMG1669" s="34"/>
      <c r="MMN1669" s="35"/>
      <c r="MMO1669" s="34"/>
      <c r="MMV1669" s="35"/>
      <c r="MMW1669" s="34"/>
      <c r="MND1669" s="35"/>
      <c r="MNE1669" s="34"/>
      <c r="MNL1669" s="35"/>
      <c r="MNM1669" s="34"/>
      <c r="MNT1669" s="35"/>
      <c r="MNU1669" s="34"/>
      <c r="MOB1669" s="35"/>
      <c r="MOC1669" s="34"/>
      <c r="MOJ1669" s="35"/>
      <c r="MOK1669" s="34"/>
      <c r="MOR1669" s="35"/>
      <c r="MOS1669" s="34"/>
      <c r="MOZ1669" s="35"/>
      <c r="MPA1669" s="34"/>
      <c r="MPH1669" s="35"/>
      <c r="MPI1669" s="34"/>
      <c r="MPP1669" s="35"/>
      <c r="MPQ1669" s="34"/>
      <c r="MPX1669" s="35"/>
      <c r="MPY1669" s="34"/>
      <c r="MQF1669" s="35"/>
      <c r="MQG1669" s="34"/>
      <c r="MQN1669" s="35"/>
      <c r="MQO1669" s="34"/>
      <c r="MQV1669" s="35"/>
      <c r="MQW1669" s="34"/>
      <c r="MRD1669" s="35"/>
      <c r="MRE1669" s="34"/>
      <c r="MRL1669" s="35"/>
      <c r="MRM1669" s="34"/>
      <c r="MRT1669" s="35"/>
      <c r="MRU1669" s="34"/>
      <c r="MSB1669" s="35"/>
      <c r="MSC1669" s="34"/>
      <c r="MSJ1669" s="35"/>
      <c r="MSK1669" s="34"/>
      <c r="MSR1669" s="35"/>
      <c r="MSS1669" s="34"/>
      <c r="MSZ1669" s="35"/>
      <c r="MTA1669" s="34"/>
      <c r="MTH1669" s="35"/>
      <c r="MTI1669" s="34"/>
      <c r="MTP1669" s="35"/>
      <c r="MTQ1669" s="34"/>
      <c r="MTX1669" s="35"/>
      <c r="MTY1669" s="34"/>
      <c r="MUF1669" s="35"/>
      <c r="MUG1669" s="34"/>
      <c r="MUN1669" s="35"/>
      <c r="MUO1669" s="34"/>
      <c r="MUV1669" s="35"/>
      <c r="MUW1669" s="34"/>
      <c r="MVD1669" s="35"/>
      <c r="MVE1669" s="34"/>
      <c r="MVL1669" s="35"/>
      <c r="MVM1669" s="34"/>
      <c r="MVT1669" s="35"/>
      <c r="MVU1669" s="34"/>
      <c r="MWB1669" s="35"/>
      <c r="MWC1669" s="34"/>
      <c r="MWJ1669" s="35"/>
      <c r="MWK1669" s="34"/>
      <c r="MWR1669" s="35"/>
      <c r="MWS1669" s="34"/>
      <c r="MWZ1669" s="35"/>
      <c r="MXA1669" s="34"/>
      <c r="MXH1669" s="35"/>
      <c r="MXI1669" s="34"/>
      <c r="MXP1669" s="35"/>
      <c r="MXQ1669" s="34"/>
      <c r="MXX1669" s="35"/>
      <c r="MXY1669" s="34"/>
      <c r="MYF1669" s="35"/>
      <c r="MYG1669" s="34"/>
      <c r="MYN1669" s="35"/>
      <c r="MYO1669" s="34"/>
      <c r="MYV1669" s="35"/>
      <c r="MYW1669" s="34"/>
      <c r="MZD1669" s="35"/>
      <c r="MZE1669" s="34"/>
      <c r="MZL1669" s="35"/>
      <c r="MZM1669" s="34"/>
      <c r="MZT1669" s="35"/>
      <c r="MZU1669" s="34"/>
      <c r="NAB1669" s="35"/>
      <c r="NAC1669" s="34"/>
      <c r="NAJ1669" s="35"/>
      <c r="NAK1669" s="34"/>
      <c r="NAR1669" s="35"/>
      <c r="NAS1669" s="34"/>
      <c r="NAZ1669" s="35"/>
      <c r="NBA1669" s="34"/>
      <c r="NBH1669" s="35"/>
      <c r="NBI1669" s="34"/>
      <c r="NBP1669" s="35"/>
      <c r="NBQ1669" s="34"/>
      <c r="NBX1669" s="35"/>
      <c r="NBY1669" s="34"/>
      <c r="NCF1669" s="35"/>
      <c r="NCG1669" s="34"/>
      <c r="NCN1669" s="35"/>
      <c r="NCO1669" s="34"/>
      <c r="NCV1669" s="35"/>
      <c r="NCW1669" s="34"/>
      <c r="NDD1669" s="35"/>
      <c r="NDE1669" s="34"/>
      <c r="NDL1669" s="35"/>
      <c r="NDM1669" s="34"/>
      <c r="NDT1669" s="35"/>
      <c r="NDU1669" s="34"/>
      <c r="NEB1669" s="35"/>
      <c r="NEC1669" s="34"/>
      <c r="NEJ1669" s="35"/>
      <c r="NEK1669" s="34"/>
      <c r="NER1669" s="35"/>
      <c r="NES1669" s="34"/>
      <c r="NEZ1669" s="35"/>
      <c r="NFA1669" s="34"/>
      <c r="NFH1669" s="35"/>
      <c r="NFI1669" s="34"/>
      <c r="NFP1669" s="35"/>
      <c r="NFQ1669" s="34"/>
      <c r="NFX1669" s="35"/>
      <c r="NFY1669" s="34"/>
      <c r="NGF1669" s="35"/>
      <c r="NGG1669" s="34"/>
      <c r="NGN1669" s="35"/>
      <c r="NGO1669" s="34"/>
      <c r="NGV1669" s="35"/>
      <c r="NGW1669" s="34"/>
      <c r="NHD1669" s="35"/>
      <c r="NHE1669" s="34"/>
      <c r="NHL1669" s="35"/>
      <c r="NHM1669" s="34"/>
      <c r="NHT1669" s="35"/>
      <c r="NHU1669" s="34"/>
      <c r="NIB1669" s="35"/>
      <c r="NIC1669" s="34"/>
      <c r="NIJ1669" s="35"/>
      <c r="NIK1669" s="34"/>
      <c r="NIR1669" s="35"/>
      <c r="NIS1669" s="34"/>
      <c r="NIZ1669" s="35"/>
      <c r="NJA1669" s="34"/>
      <c r="NJH1669" s="35"/>
      <c r="NJI1669" s="34"/>
      <c r="NJP1669" s="35"/>
      <c r="NJQ1669" s="34"/>
      <c r="NJX1669" s="35"/>
      <c r="NJY1669" s="34"/>
      <c r="NKF1669" s="35"/>
      <c r="NKG1669" s="34"/>
      <c r="NKN1669" s="35"/>
      <c r="NKO1669" s="34"/>
      <c r="NKV1669" s="35"/>
      <c r="NKW1669" s="34"/>
      <c r="NLD1669" s="35"/>
      <c r="NLE1669" s="34"/>
      <c r="NLL1669" s="35"/>
      <c r="NLM1669" s="34"/>
      <c r="NLT1669" s="35"/>
      <c r="NLU1669" s="34"/>
      <c r="NMB1669" s="35"/>
      <c r="NMC1669" s="34"/>
      <c r="NMJ1669" s="35"/>
      <c r="NMK1669" s="34"/>
      <c r="NMR1669" s="35"/>
      <c r="NMS1669" s="34"/>
      <c r="NMZ1669" s="35"/>
      <c r="NNA1669" s="34"/>
      <c r="NNH1669" s="35"/>
      <c r="NNI1669" s="34"/>
      <c r="NNP1669" s="35"/>
      <c r="NNQ1669" s="34"/>
      <c r="NNX1669" s="35"/>
      <c r="NNY1669" s="34"/>
      <c r="NOF1669" s="35"/>
      <c r="NOG1669" s="34"/>
      <c r="NON1669" s="35"/>
      <c r="NOO1669" s="34"/>
      <c r="NOV1669" s="35"/>
      <c r="NOW1669" s="34"/>
      <c r="NPD1669" s="35"/>
      <c r="NPE1669" s="34"/>
      <c r="NPL1669" s="35"/>
      <c r="NPM1669" s="34"/>
      <c r="NPT1669" s="35"/>
      <c r="NPU1669" s="34"/>
      <c r="NQB1669" s="35"/>
      <c r="NQC1669" s="34"/>
      <c r="NQJ1669" s="35"/>
      <c r="NQK1669" s="34"/>
      <c r="NQR1669" s="35"/>
      <c r="NQS1669" s="34"/>
      <c r="NQZ1669" s="35"/>
      <c r="NRA1669" s="34"/>
      <c r="NRH1669" s="35"/>
      <c r="NRI1669" s="34"/>
      <c r="NRP1669" s="35"/>
      <c r="NRQ1669" s="34"/>
      <c r="NRX1669" s="35"/>
      <c r="NRY1669" s="34"/>
      <c r="NSF1669" s="35"/>
      <c r="NSG1669" s="34"/>
      <c r="NSN1669" s="35"/>
      <c r="NSO1669" s="34"/>
      <c r="NSV1669" s="35"/>
      <c r="NSW1669" s="34"/>
      <c r="NTD1669" s="35"/>
      <c r="NTE1669" s="34"/>
      <c r="NTL1669" s="35"/>
      <c r="NTM1669" s="34"/>
      <c r="NTT1669" s="35"/>
      <c r="NTU1669" s="34"/>
      <c r="NUB1669" s="35"/>
      <c r="NUC1669" s="34"/>
      <c r="NUJ1669" s="35"/>
      <c r="NUK1669" s="34"/>
      <c r="NUR1669" s="35"/>
      <c r="NUS1669" s="34"/>
      <c r="NUZ1669" s="35"/>
      <c r="NVA1669" s="34"/>
      <c r="NVH1669" s="35"/>
      <c r="NVI1669" s="34"/>
      <c r="NVP1669" s="35"/>
      <c r="NVQ1669" s="34"/>
      <c r="NVX1669" s="35"/>
      <c r="NVY1669" s="34"/>
      <c r="NWF1669" s="35"/>
      <c r="NWG1669" s="34"/>
      <c r="NWN1669" s="35"/>
      <c r="NWO1669" s="34"/>
      <c r="NWV1669" s="35"/>
      <c r="NWW1669" s="34"/>
      <c r="NXD1669" s="35"/>
      <c r="NXE1669" s="34"/>
      <c r="NXL1669" s="35"/>
      <c r="NXM1669" s="34"/>
      <c r="NXT1669" s="35"/>
      <c r="NXU1669" s="34"/>
      <c r="NYB1669" s="35"/>
      <c r="NYC1669" s="34"/>
      <c r="NYJ1669" s="35"/>
      <c r="NYK1669" s="34"/>
      <c r="NYR1669" s="35"/>
      <c r="NYS1669" s="34"/>
      <c r="NYZ1669" s="35"/>
      <c r="NZA1669" s="34"/>
      <c r="NZH1669" s="35"/>
      <c r="NZI1669" s="34"/>
      <c r="NZP1669" s="35"/>
      <c r="NZQ1669" s="34"/>
      <c r="NZX1669" s="35"/>
      <c r="NZY1669" s="34"/>
      <c r="OAF1669" s="35"/>
      <c r="OAG1669" s="34"/>
      <c r="OAN1669" s="35"/>
      <c r="OAO1669" s="34"/>
      <c r="OAV1669" s="35"/>
      <c r="OAW1669" s="34"/>
      <c r="OBD1669" s="35"/>
      <c r="OBE1669" s="34"/>
      <c r="OBL1669" s="35"/>
      <c r="OBM1669" s="34"/>
      <c r="OBT1669" s="35"/>
      <c r="OBU1669" s="34"/>
      <c r="OCB1669" s="35"/>
      <c r="OCC1669" s="34"/>
      <c r="OCJ1669" s="35"/>
      <c r="OCK1669" s="34"/>
      <c r="OCR1669" s="35"/>
      <c r="OCS1669" s="34"/>
      <c r="OCZ1669" s="35"/>
      <c r="ODA1669" s="34"/>
      <c r="ODH1669" s="35"/>
      <c r="ODI1669" s="34"/>
      <c r="ODP1669" s="35"/>
      <c r="ODQ1669" s="34"/>
      <c r="ODX1669" s="35"/>
      <c r="ODY1669" s="34"/>
      <c r="OEF1669" s="35"/>
      <c r="OEG1669" s="34"/>
      <c r="OEN1669" s="35"/>
      <c r="OEO1669" s="34"/>
      <c r="OEV1669" s="35"/>
      <c r="OEW1669" s="34"/>
      <c r="OFD1669" s="35"/>
      <c r="OFE1669" s="34"/>
      <c r="OFL1669" s="35"/>
      <c r="OFM1669" s="34"/>
      <c r="OFT1669" s="35"/>
      <c r="OFU1669" s="34"/>
      <c r="OGB1669" s="35"/>
      <c r="OGC1669" s="34"/>
      <c r="OGJ1669" s="35"/>
      <c r="OGK1669" s="34"/>
      <c r="OGR1669" s="35"/>
      <c r="OGS1669" s="34"/>
      <c r="OGZ1669" s="35"/>
      <c r="OHA1669" s="34"/>
      <c r="OHH1669" s="35"/>
      <c r="OHI1669" s="34"/>
      <c r="OHP1669" s="35"/>
      <c r="OHQ1669" s="34"/>
      <c r="OHX1669" s="35"/>
      <c r="OHY1669" s="34"/>
      <c r="OIF1669" s="35"/>
      <c r="OIG1669" s="34"/>
      <c r="OIN1669" s="35"/>
      <c r="OIO1669" s="34"/>
      <c r="OIV1669" s="35"/>
      <c r="OIW1669" s="34"/>
      <c r="OJD1669" s="35"/>
      <c r="OJE1669" s="34"/>
      <c r="OJL1669" s="35"/>
      <c r="OJM1669" s="34"/>
      <c r="OJT1669" s="35"/>
      <c r="OJU1669" s="34"/>
      <c r="OKB1669" s="35"/>
      <c r="OKC1669" s="34"/>
      <c r="OKJ1669" s="35"/>
      <c r="OKK1669" s="34"/>
      <c r="OKR1669" s="35"/>
      <c r="OKS1669" s="34"/>
      <c r="OKZ1669" s="35"/>
      <c r="OLA1669" s="34"/>
      <c r="OLH1669" s="35"/>
      <c r="OLI1669" s="34"/>
      <c r="OLP1669" s="35"/>
      <c r="OLQ1669" s="34"/>
      <c r="OLX1669" s="35"/>
      <c r="OLY1669" s="34"/>
      <c r="OMF1669" s="35"/>
      <c r="OMG1669" s="34"/>
      <c r="OMN1669" s="35"/>
      <c r="OMO1669" s="34"/>
      <c r="OMV1669" s="35"/>
      <c r="OMW1669" s="34"/>
      <c r="OND1669" s="35"/>
      <c r="ONE1669" s="34"/>
      <c r="ONL1669" s="35"/>
      <c r="ONM1669" s="34"/>
      <c r="ONT1669" s="35"/>
      <c r="ONU1669" s="34"/>
      <c r="OOB1669" s="35"/>
      <c r="OOC1669" s="34"/>
      <c r="OOJ1669" s="35"/>
      <c r="OOK1669" s="34"/>
      <c r="OOR1669" s="35"/>
      <c r="OOS1669" s="34"/>
      <c r="OOZ1669" s="35"/>
      <c r="OPA1669" s="34"/>
      <c r="OPH1669" s="35"/>
      <c r="OPI1669" s="34"/>
      <c r="OPP1669" s="35"/>
      <c r="OPQ1669" s="34"/>
      <c r="OPX1669" s="35"/>
      <c r="OPY1669" s="34"/>
      <c r="OQF1669" s="35"/>
      <c r="OQG1669" s="34"/>
      <c r="OQN1669" s="35"/>
      <c r="OQO1669" s="34"/>
      <c r="OQV1669" s="35"/>
      <c r="OQW1669" s="34"/>
      <c r="ORD1669" s="35"/>
      <c r="ORE1669" s="34"/>
      <c r="ORL1669" s="35"/>
      <c r="ORM1669" s="34"/>
      <c r="ORT1669" s="35"/>
      <c r="ORU1669" s="34"/>
      <c r="OSB1669" s="35"/>
      <c r="OSC1669" s="34"/>
      <c r="OSJ1669" s="35"/>
      <c r="OSK1669" s="34"/>
      <c r="OSR1669" s="35"/>
      <c r="OSS1669" s="34"/>
      <c r="OSZ1669" s="35"/>
      <c r="OTA1669" s="34"/>
      <c r="OTH1669" s="35"/>
      <c r="OTI1669" s="34"/>
      <c r="OTP1669" s="35"/>
      <c r="OTQ1669" s="34"/>
      <c r="OTX1669" s="35"/>
      <c r="OTY1669" s="34"/>
      <c r="OUF1669" s="35"/>
      <c r="OUG1669" s="34"/>
      <c r="OUN1669" s="35"/>
      <c r="OUO1669" s="34"/>
      <c r="OUV1669" s="35"/>
      <c r="OUW1669" s="34"/>
      <c r="OVD1669" s="35"/>
      <c r="OVE1669" s="34"/>
      <c r="OVL1669" s="35"/>
      <c r="OVM1669" s="34"/>
      <c r="OVT1669" s="35"/>
      <c r="OVU1669" s="34"/>
      <c r="OWB1669" s="35"/>
      <c r="OWC1669" s="34"/>
      <c r="OWJ1669" s="35"/>
      <c r="OWK1669" s="34"/>
      <c r="OWR1669" s="35"/>
      <c r="OWS1669" s="34"/>
      <c r="OWZ1669" s="35"/>
      <c r="OXA1669" s="34"/>
      <c r="OXH1669" s="35"/>
      <c r="OXI1669" s="34"/>
      <c r="OXP1669" s="35"/>
      <c r="OXQ1669" s="34"/>
      <c r="OXX1669" s="35"/>
      <c r="OXY1669" s="34"/>
      <c r="OYF1669" s="35"/>
      <c r="OYG1669" s="34"/>
      <c r="OYN1669" s="35"/>
      <c r="OYO1669" s="34"/>
      <c r="OYV1669" s="35"/>
      <c r="OYW1669" s="34"/>
      <c r="OZD1669" s="35"/>
      <c r="OZE1669" s="34"/>
      <c r="OZL1669" s="35"/>
      <c r="OZM1669" s="34"/>
      <c r="OZT1669" s="35"/>
      <c r="OZU1669" s="34"/>
      <c r="PAB1669" s="35"/>
      <c r="PAC1669" s="34"/>
      <c r="PAJ1669" s="35"/>
      <c r="PAK1669" s="34"/>
      <c r="PAR1669" s="35"/>
      <c r="PAS1669" s="34"/>
      <c r="PAZ1669" s="35"/>
      <c r="PBA1669" s="34"/>
      <c r="PBH1669" s="35"/>
      <c r="PBI1669" s="34"/>
      <c r="PBP1669" s="35"/>
      <c r="PBQ1669" s="34"/>
      <c r="PBX1669" s="35"/>
      <c r="PBY1669" s="34"/>
      <c r="PCF1669" s="35"/>
      <c r="PCG1669" s="34"/>
      <c r="PCN1669" s="35"/>
      <c r="PCO1669" s="34"/>
      <c r="PCV1669" s="35"/>
      <c r="PCW1669" s="34"/>
      <c r="PDD1669" s="35"/>
      <c r="PDE1669" s="34"/>
      <c r="PDL1669" s="35"/>
      <c r="PDM1669" s="34"/>
      <c r="PDT1669" s="35"/>
      <c r="PDU1669" s="34"/>
      <c r="PEB1669" s="35"/>
      <c r="PEC1669" s="34"/>
      <c r="PEJ1669" s="35"/>
      <c r="PEK1669" s="34"/>
      <c r="PER1669" s="35"/>
      <c r="PES1669" s="34"/>
      <c r="PEZ1669" s="35"/>
      <c r="PFA1669" s="34"/>
      <c r="PFH1669" s="35"/>
      <c r="PFI1669" s="34"/>
      <c r="PFP1669" s="35"/>
      <c r="PFQ1669" s="34"/>
      <c r="PFX1669" s="35"/>
      <c r="PFY1669" s="34"/>
      <c r="PGF1669" s="35"/>
      <c r="PGG1669" s="34"/>
      <c r="PGN1669" s="35"/>
      <c r="PGO1669" s="34"/>
      <c r="PGV1669" s="35"/>
      <c r="PGW1669" s="34"/>
      <c r="PHD1669" s="35"/>
      <c r="PHE1669" s="34"/>
      <c r="PHL1669" s="35"/>
      <c r="PHM1669" s="34"/>
      <c r="PHT1669" s="35"/>
      <c r="PHU1669" s="34"/>
      <c r="PIB1669" s="35"/>
      <c r="PIC1669" s="34"/>
      <c r="PIJ1669" s="35"/>
      <c r="PIK1669" s="34"/>
      <c r="PIR1669" s="35"/>
      <c r="PIS1669" s="34"/>
      <c r="PIZ1669" s="35"/>
      <c r="PJA1669" s="34"/>
      <c r="PJH1669" s="35"/>
      <c r="PJI1669" s="34"/>
      <c r="PJP1669" s="35"/>
      <c r="PJQ1669" s="34"/>
      <c r="PJX1669" s="35"/>
      <c r="PJY1669" s="34"/>
      <c r="PKF1669" s="35"/>
      <c r="PKG1669" s="34"/>
      <c r="PKN1669" s="35"/>
      <c r="PKO1669" s="34"/>
      <c r="PKV1669" s="35"/>
      <c r="PKW1669" s="34"/>
      <c r="PLD1669" s="35"/>
      <c r="PLE1669" s="34"/>
      <c r="PLL1669" s="35"/>
      <c r="PLM1669" s="34"/>
      <c r="PLT1669" s="35"/>
      <c r="PLU1669" s="34"/>
      <c r="PMB1669" s="35"/>
      <c r="PMC1669" s="34"/>
      <c r="PMJ1669" s="35"/>
      <c r="PMK1669" s="34"/>
      <c r="PMR1669" s="35"/>
      <c r="PMS1669" s="34"/>
      <c r="PMZ1669" s="35"/>
      <c r="PNA1669" s="34"/>
      <c r="PNH1669" s="35"/>
      <c r="PNI1669" s="34"/>
      <c r="PNP1669" s="35"/>
      <c r="PNQ1669" s="34"/>
      <c r="PNX1669" s="35"/>
      <c r="PNY1669" s="34"/>
      <c r="POF1669" s="35"/>
      <c r="POG1669" s="34"/>
      <c r="PON1669" s="35"/>
      <c r="POO1669" s="34"/>
      <c r="POV1669" s="35"/>
      <c r="POW1669" s="34"/>
      <c r="PPD1669" s="35"/>
      <c r="PPE1669" s="34"/>
      <c r="PPL1669" s="35"/>
      <c r="PPM1669" s="34"/>
      <c r="PPT1669" s="35"/>
      <c r="PPU1669" s="34"/>
      <c r="PQB1669" s="35"/>
      <c r="PQC1669" s="34"/>
      <c r="PQJ1669" s="35"/>
      <c r="PQK1669" s="34"/>
      <c r="PQR1669" s="35"/>
      <c r="PQS1669" s="34"/>
      <c r="PQZ1669" s="35"/>
      <c r="PRA1669" s="34"/>
      <c r="PRH1669" s="35"/>
      <c r="PRI1669" s="34"/>
      <c r="PRP1669" s="35"/>
      <c r="PRQ1669" s="34"/>
      <c r="PRX1669" s="35"/>
      <c r="PRY1669" s="34"/>
      <c r="PSF1669" s="35"/>
      <c r="PSG1669" s="34"/>
      <c r="PSN1669" s="35"/>
      <c r="PSO1669" s="34"/>
      <c r="PSV1669" s="35"/>
      <c r="PSW1669" s="34"/>
      <c r="PTD1669" s="35"/>
      <c r="PTE1669" s="34"/>
      <c r="PTL1669" s="35"/>
      <c r="PTM1669" s="34"/>
      <c r="PTT1669" s="35"/>
      <c r="PTU1669" s="34"/>
      <c r="PUB1669" s="35"/>
      <c r="PUC1669" s="34"/>
      <c r="PUJ1669" s="35"/>
      <c r="PUK1669" s="34"/>
      <c r="PUR1669" s="35"/>
      <c r="PUS1669" s="34"/>
      <c r="PUZ1669" s="35"/>
      <c r="PVA1669" s="34"/>
      <c r="PVH1669" s="35"/>
      <c r="PVI1669" s="34"/>
      <c r="PVP1669" s="35"/>
      <c r="PVQ1669" s="34"/>
      <c r="PVX1669" s="35"/>
      <c r="PVY1669" s="34"/>
      <c r="PWF1669" s="35"/>
      <c r="PWG1669" s="34"/>
      <c r="PWN1669" s="35"/>
      <c r="PWO1669" s="34"/>
      <c r="PWV1669" s="35"/>
      <c r="PWW1669" s="34"/>
      <c r="PXD1669" s="35"/>
      <c r="PXE1669" s="34"/>
      <c r="PXL1669" s="35"/>
      <c r="PXM1669" s="34"/>
      <c r="PXT1669" s="35"/>
      <c r="PXU1669" s="34"/>
      <c r="PYB1669" s="35"/>
      <c r="PYC1669" s="34"/>
      <c r="PYJ1669" s="35"/>
      <c r="PYK1669" s="34"/>
      <c r="PYR1669" s="35"/>
      <c r="PYS1669" s="34"/>
      <c r="PYZ1669" s="35"/>
      <c r="PZA1669" s="34"/>
      <c r="PZH1669" s="35"/>
      <c r="PZI1669" s="34"/>
      <c r="PZP1669" s="35"/>
      <c r="PZQ1669" s="34"/>
      <c r="PZX1669" s="35"/>
      <c r="PZY1669" s="34"/>
      <c r="QAF1669" s="35"/>
      <c r="QAG1669" s="34"/>
      <c r="QAN1669" s="35"/>
      <c r="QAO1669" s="34"/>
      <c r="QAV1669" s="35"/>
      <c r="QAW1669" s="34"/>
      <c r="QBD1669" s="35"/>
      <c r="QBE1669" s="34"/>
      <c r="QBL1669" s="35"/>
      <c r="QBM1669" s="34"/>
      <c r="QBT1669" s="35"/>
      <c r="QBU1669" s="34"/>
      <c r="QCB1669" s="35"/>
      <c r="QCC1669" s="34"/>
      <c r="QCJ1669" s="35"/>
      <c r="QCK1669" s="34"/>
      <c r="QCR1669" s="35"/>
      <c r="QCS1669" s="34"/>
      <c r="QCZ1669" s="35"/>
      <c r="QDA1669" s="34"/>
      <c r="QDH1669" s="35"/>
      <c r="QDI1669" s="34"/>
      <c r="QDP1669" s="35"/>
      <c r="QDQ1669" s="34"/>
      <c r="QDX1669" s="35"/>
      <c r="QDY1669" s="34"/>
      <c r="QEF1669" s="35"/>
      <c r="QEG1669" s="34"/>
      <c r="QEN1669" s="35"/>
      <c r="QEO1669" s="34"/>
      <c r="QEV1669" s="35"/>
      <c r="QEW1669" s="34"/>
      <c r="QFD1669" s="35"/>
      <c r="QFE1669" s="34"/>
      <c r="QFL1669" s="35"/>
      <c r="QFM1669" s="34"/>
      <c r="QFT1669" s="35"/>
      <c r="QFU1669" s="34"/>
      <c r="QGB1669" s="35"/>
      <c r="QGC1669" s="34"/>
      <c r="QGJ1669" s="35"/>
      <c r="QGK1669" s="34"/>
      <c r="QGR1669" s="35"/>
      <c r="QGS1669" s="34"/>
      <c r="QGZ1669" s="35"/>
      <c r="QHA1669" s="34"/>
      <c r="QHH1669" s="35"/>
      <c r="QHI1669" s="34"/>
      <c r="QHP1669" s="35"/>
      <c r="QHQ1669" s="34"/>
      <c r="QHX1669" s="35"/>
      <c r="QHY1669" s="34"/>
      <c r="QIF1669" s="35"/>
      <c r="QIG1669" s="34"/>
      <c r="QIN1669" s="35"/>
      <c r="QIO1669" s="34"/>
      <c r="QIV1669" s="35"/>
      <c r="QIW1669" s="34"/>
      <c r="QJD1669" s="35"/>
      <c r="QJE1669" s="34"/>
      <c r="QJL1669" s="35"/>
      <c r="QJM1669" s="34"/>
      <c r="QJT1669" s="35"/>
      <c r="QJU1669" s="34"/>
      <c r="QKB1669" s="35"/>
      <c r="QKC1669" s="34"/>
      <c r="QKJ1669" s="35"/>
      <c r="QKK1669" s="34"/>
      <c r="QKR1669" s="35"/>
      <c r="QKS1669" s="34"/>
      <c r="QKZ1669" s="35"/>
      <c r="QLA1669" s="34"/>
      <c r="QLH1669" s="35"/>
      <c r="QLI1669" s="34"/>
      <c r="QLP1669" s="35"/>
      <c r="QLQ1669" s="34"/>
      <c r="QLX1669" s="35"/>
      <c r="QLY1669" s="34"/>
      <c r="QMF1669" s="35"/>
      <c r="QMG1669" s="34"/>
      <c r="QMN1669" s="35"/>
      <c r="QMO1669" s="34"/>
      <c r="QMV1669" s="35"/>
      <c r="QMW1669" s="34"/>
      <c r="QND1669" s="35"/>
      <c r="QNE1669" s="34"/>
      <c r="QNL1669" s="35"/>
      <c r="QNM1669" s="34"/>
      <c r="QNT1669" s="35"/>
      <c r="QNU1669" s="34"/>
      <c r="QOB1669" s="35"/>
      <c r="QOC1669" s="34"/>
      <c r="QOJ1669" s="35"/>
      <c r="QOK1669" s="34"/>
      <c r="QOR1669" s="35"/>
      <c r="QOS1669" s="34"/>
      <c r="QOZ1669" s="35"/>
      <c r="QPA1669" s="34"/>
      <c r="QPH1669" s="35"/>
      <c r="QPI1669" s="34"/>
      <c r="QPP1669" s="35"/>
      <c r="QPQ1669" s="34"/>
      <c r="QPX1669" s="35"/>
      <c r="QPY1669" s="34"/>
      <c r="QQF1669" s="35"/>
      <c r="QQG1669" s="34"/>
      <c r="QQN1669" s="35"/>
      <c r="QQO1669" s="34"/>
      <c r="QQV1669" s="35"/>
      <c r="QQW1669" s="34"/>
      <c r="QRD1669" s="35"/>
      <c r="QRE1669" s="34"/>
      <c r="QRL1669" s="35"/>
      <c r="QRM1669" s="34"/>
      <c r="QRT1669" s="35"/>
      <c r="QRU1669" s="34"/>
      <c r="QSB1669" s="35"/>
      <c r="QSC1669" s="34"/>
      <c r="QSJ1669" s="35"/>
      <c r="QSK1669" s="34"/>
      <c r="QSR1669" s="35"/>
      <c r="QSS1669" s="34"/>
      <c r="QSZ1669" s="35"/>
      <c r="QTA1669" s="34"/>
      <c r="QTH1669" s="35"/>
      <c r="QTI1669" s="34"/>
      <c r="QTP1669" s="35"/>
      <c r="QTQ1669" s="34"/>
      <c r="QTX1669" s="35"/>
      <c r="QTY1669" s="34"/>
      <c r="QUF1669" s="35"/>
      <c r="QUG1669" s="34"/>
      <c r="QUN1669" s="35"/>
      <c r="QUO1669" s="34"/>
      <c r="QUV1669" s="35"/>
      <c r="QUW1669" s="34"/>
      <c r="QVD1669" s="35"/>
      <c r="QVE1669" s="34"/>
      <c r="QVL1669" s="35"/>
      <c r="QVM1669" s="34"/>
      <c r="QVT1669" s="35"/>
      <c r="QVU1669" s="34"/>
      <c r="QWB1669" s="35"/>
      <c r="QWC1669" s="34"/>
      <c r="QWJ1669" s="35"/>
      <c r="QWK1669" s="34"/>
      <c r="QWR1669" s="35"/>
      <c r="QWS1669" s="34"/>
      <c r="QWZ1669" s="35"/>
      <c r="QXA1669" s="34"/>
      <c r="QXH1669" s="35"/>
      <c r="QXI1669" s="34"/>
      <c r="QXP1669" s="35"/>
      <c r="QXQ1669" s="34"/>
      <c r="QXX1669" s="35"/>
      <c r="QXY1669" s="34"/>
      <c r="QYF1669" s="35"/>
      <c r="QYG1669" s="34"/>
      <c r="QYN1669" s="35"/>
      <c r="QYO1669" s="34"/>
      <c r="QYV1669" s="35"/>
      <c r="QYW1669" s="34"/>
      <c r="QZD1669" s="35"/>
      <c r="QZE1669" s="34"/>
      <c r="QZL1669" s="35"/>
      <c r="QZM1669" s="34"/>
      <c r="QZT1669" s="35"/>
      <c r="QZU1669" s="34"/>
      <c r="RAB1669" s="35"/>
      <c r="RAC1669" s="34"/>
      <c r="RAJ1669" s="35"/>
      <c r="RAK1669" s="34"/>
      <c r="RAR1669" s="35"/>
      <c r="RAS1669" s="34"/>
      <c r="RAZ1669" s="35"/>
      <c r="RBA1669" s="34"/>
      <c r="RBH1669" s="35"/>
      <c r="RBI1669" s="34"/>
      <c r="RBP1669" s="35"/>
      <c r="RBQ1669" s="34"/>
      <c r="RBX1669" s="35"/>
      <c r="RBY1669" s="34"/>
      <c r="RCF1669" s="35"/>
      <c r="RCG1669" s="34"/>
      <c r="RCN1669" s="35"/>
      <c r="RCO1669" s="34"/>
      <c r="RCV1669" s="35"/>
      <c r="RCW1669" s="34"/>
      <c r="RDD1669" s="35"/>
      <c r="RDE1669" s="34"/>
      <c r="RDL1669" s="35"/>
      <c r="RDM1669" s="34"/>
      <c r="RDT1669" s="35"/>
      <c r="RDU1669" s="34"/>
      <c r="REB1669" s="35"/>
      <c r="REC1669" s="34"/>
      <c r="REJ1669" s="35"/>
      <c r="REK1669" s="34"/>
      <c r="RER1669" s="35"/>
      <c r="RES1669" s="34"/>
      <c r="REZ1669" s="35"/>
      <c r="RFA1669" s="34"/>
      <c r="RFH1669" s="35"/>
      <c r="RFI1669" s="34"/>
      <c r="RFP1669" s="35"/>
      <c r="RFQ1669" s="34"/>
      <c r="RFX1669" s="35"/>
      <c r="RFY1669" s="34"/>
      <c r="RGF1669" s="35"/>
      <c r="RGG1669" s="34"/>
      <c r="RGN1669" s="35"/>
      <c r="RGO1669" s="34"/>
      <c r="RGV1669" s="35"/>
      <c r="RGW1669" s="34"/>
      <c r="RHD1669" s="35"/>
      <c r="RHE1669" s="34"/>
      <c r="RHL1669" s="35"/>
      <c r="RHM1669" s="34"/>
      <c r="RHT1669" s="35"/>
      <c r="RHU1669" s="34"/>
      <c r="RIB1669" s="35"/>
      <c r="RIC1669" s="34"/>
      <c r="RIJ1669" s="35"/>
      <c r="RIK1669" s="34"/>
      <c r="RIR1669" s="35"/>
      <c r="RIS1669" s="34"/>
      <c r="RIZ1669" s="35"/>
      <c r="RJA1669" s="34"/>
      <c r="RJH1669" s="35"/>
      <c r="RJI1669" s="34"/>
      <c r="RJP1669" s="35"/>
      <c r="RJQ1669" s="34"/>
      <c r="RJX1669" s="35"/>
      <c r="RJY1669" s="34"/>
      <c r="RKF1669" s="35"/>
      <c r="RKG1669" s="34"/>
      <c r="RKN1669" s="35"/>
      <c r="RKO1669" s="34"/>
      <c r="RKV1669" s="35"/>
      <c r="RKW1669" s="34"/>
      <c r="RLD1669" s="35"/>
      <c r="RLE1669" s="34"/>
      <c r="RLL1669" s="35"/>
      <c r="RLM1669" s="34"/>
      <c r="RLT1669" s="35"/>
      <c r="RLU1669" s="34"/>
      <c r="RMB1669" s="35"/>
      <c r="RMC1669" s="34"/>
      <c r="RMJ1669" s="35"/>
      <c r="RMK1669" s="34"/>
      <c r="RMR1669" s="35"/>
      <c r="RMS1669" s="34"/>
      <c r="RMZ1669" s="35"/>
      <c r="RNA1669" s="34"/>
      <c r="RNH1669" s="35"/>
      <c r="RNI1669" s="34"/>
      <c r="RNP1669" s="35"/>
      <c r="RNQ1669" s="34"/>
      <c r="RNX1669" s="35"/>
      <c r="RNY1669" s="34"/>
      <c r="ROF1669" s="35"/>
      <c r="ROG1669" s="34"/>
      <c r="RON1669" s="35"/>
      <c r="ROO1669" s="34"/>
      <c r="ROV1669" s="35"/>
      <c r="ROW1669" s="34"/>
      <c r="RPD1669" s="35"/>
      <c r="RPE1669" s="34"/>
      <c r="RPL1669" s="35"/>
      <c r="RPM1669" s="34"/>
      <c r="RPT1669" s="35"/>
      <c r="RPU1669" s="34"/>
      <c r="RQB1669" s="35"/>
      <c r="RQC1669" s="34"/>
      <c r="RQJ1669" s="35"/>
      <c r="RQK1669" s="34"/>
      <c r="RQR1669" s="35"/>
      <c r="RQS1669" s="34"/>
      <c r="RQZ1669" s="35"/>
      <c r="RRA1669" s="34"/>
      <c r="RRH1669" s="35"/>
      <c r="RRI1669" s="34"/>
      <c r="RRP1669" s="35"/>
      <c r="RRQ1669" s="34"/>
      <c r="RRX1669" s="35"/>
      <c r="RRY1669" s="34"/>
      <c r="RSF1669" s="35"/>
      <c r="RSG1669" s="34"/>
      <c r="RSN1669" s="35"/>
      <c r="RSO1669" s="34"/>
      <c r="RSV1669" s="35"/>
      <c r="RSW1669" s="34"/>
      <c r="RTD1669" s="35"/>
      <c r="RTE1669" s="34"/>
      <c r="RTL1669" s="35"/>
      <c r="RTM1669" s="34"/>
      <c r="RTT1669" s="35"/>
      <c r="RTU1669" s="34"/>
      <c r="RUB1669" s="35"/>
      <c r="RUC1669" s="34"/>
      <c r="RUJ1669" s="35"/>
      <c r="RUK1669" s="34"/>
      <c r="RUR1669" s="35"/>
      <c r="RUS1669" s="34"/>
      <c r="RUZ1669" s="35"/>
      <c r="RVA1669" s="34"/>
      <c r="RVH1669" s="35"/>
      <c r="RVI1669" s="34"/>
      <c r="RVP1669" s="35"/>
      <c r="RVQ1669" s="34"/>
      <c r="RVX1669" s="35"/>
      <c r="RVY1669" s="34"/>
      <c r="RWF1669" s="35"/>
      <c r="RWG1669" s="34"/>
      <c r="RWN1669" s="35"/>
      <c r="RWO1669" s="34"/>
      <c r="RWV1669" s="35"/>
      <c r="RWW1669" s="34"/>
      <c r="RXD1669" s="35"/>
      <c r="RXE1669" s="34"/>
      <c r="RXL1669" s="35"/>
      <c r="RXM1669" s="34"/>
      <c r="RXT1669" s="35"/>
      <c r="RXU1669" s="34"/>
      <c r="RYB1669" s="35"/>
      <c r="RYC1669" s="34"/>
      <c r="RYJ1669" s="35"/>
      <c r="RYK1669" s="34"/>
      <c r="RYR1669" s="35"/>
      <c r="RYS1669" s="34"/>
      <c r="RYZ1669" s="35"/>
      <c r="RZA1669" s="34"/>
      <c r="RZH1669" s="35"/>
      <c r="RZI1669" s="34"/>
      <c r="RZP1669" s="35"/>
      <c r="RZQ1669" s="34"/>
      <c r="RZX1669" s="35"/>
      <c r="RZY1669" s="34"/>
      <c r="SAF1669" s="35"/>
      <c r="SAG1669" s="34"/>
      <c r="SAN1669" s="35"/>
      <c r="SAO1669" s="34"/>
      <c r="SAV1669" s="35"/>
      <c r="SAW1669" s="34"/>
      <c r="SBD1669" s="35"/>
      <c r="SBE1669" s="34"/>
      <c r="SBL1669" s="35"/>
      <c r="SBM1669" s="34"/>
      <c r="SBT1669" s="35"/>
      <c r="SBU1669" s="34"/>
      <c r="SCB1669" s="35"/>
      <c r="SCC1669" s="34"/>
      <c r="SCJ1669" s="35"/>
      <c r="SCK1669" s="34"/>
      <c r="SCR1669" s="35"/>
      <c r="SCS1669" s="34"/>
      <c r="SCZ1669" s="35"/>
      <c r="SDA1669" s="34"/>
      <c r="SDH1669" s="35"/>
      <c r="SDI1669" s="34"/>
      <c r="SDP1669" s="35"/>
      <c r="SDQ1669" s="34"/>
      <c r="SDX1669" s="35"/>
      <c r="SDY1669" s="34"/>
      <c r="SEF1669" s="35"/>
      <c r="SEG1669" s="34"/>
      <c r="SEN1669" s="35"/>
      <c r="SEO1669" s="34"/>
      <c r="SEV1669" s="35"/>
      <c r="SEW1669" s="34"/>
      <c r="SFD1669" s="35"/>
      <c r="SFE1669" s="34"/>
      <c r="SFL1669" s="35"/>
      <c r="SFM1669" s="34"/>
      <c r="SFT1669" s="35"/>
      <c r="SFU1669" s="34"/>
      <c r="SGB1669" s="35"/>
      <c r="SGC1669" s="34"/>
      <c r="SGJ1669" s="35"/>
      <c r="SGK1669" s="34"/>
      <c r="SGR1669" s="35"/>
      <c r="SGS1669" s="34"/>
      <c r="SGZ1669" s="35"/>
      <c r="SHA1669" s="34"/>
      <c r="SHH1669" s="35"/>
      <c r="SHI1669" s="34"/>
      <c r="SHP1669" s="35"/>
      <c r="SHQ1669" s="34"/>
      <c r="SHX1669" s="35"/>
      <c r="SHY1669" s="34"/>
      <c r="SIF1669" s="35"/>
      <c r="SIG1669" s="34"/>
      <c r="SIN1669" s="35"/>
      <c r="SIO1669" s="34"/>
      <c r="SIV1669" s="35"/>
      <c r="SIW1669" s="34"/>
      <c r="SJD1669" s="35"/>
      <c r="SJE1669" s="34"/>
      <c r="SJL1669" s="35"/>
      <c r="SJM1669" s="34"/>
      <c r="SJT1669" s="35"/>
      <c r="SJU1669" s="34"/>
      <c r="SKB1669" s="35"/>
      <c r="SKC1669" s="34"/>
      <c r="SKJ1669" s="35"/>
      <c r="SKK1669" s="34"/>
      <c r="SKR1669" s="35"/>
      <c r="SKS1669" s="34"/>
      <c r="SKZ1669" s="35"/>
      <c r="SLA1669" s="34"/>
      <c r="SLH1669" s="35"/>
      <c r="SLI1669" s="34"/>
      <c r="SLP1669" s="35"/>
      <c r="SLQ1669" s="34"/>
      <c r="SLX1669" s="35"/>
      <c r="SLY1669" s="34"/>
      <c r="SMF1669" s="35"/>
      <c r="SMG1669" s="34"/>
      <c r="SMN1669" s="35"/>
      <c r="SMO1669" s="34"/>
      <c r="SMV1669" s="35"/>
      <c r="SMW1669" s="34"/>
      <c r="SND1669" s="35"/>
      <c r="SNE1669" s="34"/>
      <c r="SNL1669" s="35"/>
      <c r="SNM1669" s="34"/>
      <c r="SNT1669" s="35"/>
      <c r="SNU1669" s="34"/>
      <c r="SOB1669" s="35"/>
      <c r="SOC1669" s="34"/>
      <c r="SOJ1669" s="35"/>
      <c r="SOK1669" s="34"/>
      <c r="SOR1669" s="35"/>
      <c r="SOS1669" s="34"/>
      <c r="SOZ1669" s="35"/>
      <c r="SPA1669" s="34"/>
      <c r="SPH1669" s="35"/>
      <c r="SPI1669" s="34"/>
      <c r="SPP1669" s="35"/>
      <c r="SPQ1669" s="34"/>
      <c r="SPX1669" s="35"/>
      <c r="SPY1669" s="34"/>
      <c r="SQF1669" s="35"/>
      <c r="SQG1669" s="34"/>
      <c r="SQN1669" s="35"/>
      <c r="SQO1669" s="34"/>
      <c r="SQV1669" s="35"/>
      <c r="SQW1669" s="34"/>
      <c r="SRD1669" s="35"/>
      <c r="SRE1669" s="34"/>
      <c r="SRL1669" s="35"/>
      <c r="SRM1669" s="34"/>
      <c r="SRT1669" s="35"/>
      <c r="SRU1669" s="34"/>
      <c r="SSB1669" s="35"/>
      <c r="SSC1669" s="34"/>
      <c r="SSJ1669" s="35"/>
      <c r="SSK1669" s="34"/>
      <c r="SSR1669" s="35"/>
      <c r="SSS1669" s="34"/>
      <c r="SSZ1669" s="35"/>
      <c r="STA1669" s="34"/>
      <c r="STH1669" s="35"/>
      <c r="STI1669" s="34"/>
      <c r="STP1669" s="35"/>
      <c r="STQ1669" s="34"/>
      <c r="STX1669" s="35"/>
      <c r="STY1669" s="34"/>
      <c r="SUF1669" s="35"/>
      <c r="SUG1669" s="34"/>
      <c r="SUN1669" s="35"/>
      <c r="SUO1669" s="34"/>
      <c r="SUV1669" s="35"/>
      <c r="SUW1669" s="34"/>
      <c r="SVD1669" s="35"/>
      <c r="SVE1669" s="34"/>
      <c r="SVL1669" s="35"/>
      <c r="SVM1669" s="34"/>
      <c r="SVT1669" s="35"/>
      <c r="SVU1669" s="34"/>
      <c r="SWB1669" s="35"/>
      <c r="SWC1669" s="34"/>
      <c r="SWJ1669" s="35"/>
      <c r="SWK1669" s="34"/>
      <c r="SWR1669" s="35"/>
      <c r="SWS1669" s="34"/>
      <c r="SWZ1669" s="35"/>
      <c r="SXA1669" s="34"/>
      <c r="SXH1669" s="35"/>
      <c r="SXI1669" s="34"/>
      <c r="SXP1669" s="35"/>
      <c r="SXQ1669" s="34"/>
      <c r="SXX1669" s="35"/>
      <c r="SXY1669" s="34"/>
      <c r="SYF1669" s="35"/>
      <c r="SYG1669" s="34"/>
      <c r="SYN1669" s="35"/>
      <c r="SYO1669" s="34"/>
      <c r="SYV1669" s="35"/>
      <c r="SYW1669" s="34"/>
      <c r="SZD1669" s="35"/>
      <c r="SZE1669" s="34"/>
      <c r="SZL1669" s="35"/>
      <c r="SZM1669" s="34"/>
      <c r="SZT1669" s="35"/>
      <c r="SZU1669" s="34"/>
      <c r="TAB1669" s="35"/>
      <c r="TAC1669" s="34"/>
      <c r="TAJ1669" s="35"/>
      <c r="TAK1669" s="34"/>
      <c r="TAR1669" s="35"/>
      <c r="TAS1669" s="34"/>
      <c r="TAZ1669" s="35"/>
      <c r="TBA1669" s="34"/>
      <c r="TBH1669" s="35"/>
      <c r="TBI1669" s="34"/>
      <c r="TBP1669" s="35"/>
      <c r="TBQ1669" s="34"/>
      <c r="TBX1669" s="35"/>
      <c r="TBY1669" s="34"/>
      <c r="TCF1669" s="35"/>
      <c r="TCG1669" s="34"/>
      <c r="TCN1669" s="35"/>
      <c r="TCO1669" s="34"/>
      <c r="TCV1669" s="35"/>
      <c r="TCW1669" s="34"/>
      <c r="TDD1669" s="35"/>
      <c r="TDE1669" s="34"/>
      <c r="TDL1669" s="35"/>
      <c r="TDM1669" s="34"/>
      <c r="TDT1669" s="35"/>
      <c r="TDU1669" s="34"/>
      <c r="TEB1669" s="35"/>
      <c r="TEC1669" s="34"/>
      <c r="TEJ1669" s="35"/>
      <c r="TEK1669" s="34"/>
      <c r="TER1669" s="35"/>
      <c r="TES1669" s="34"/>
      <c r="TEZ1669" s="35"/>
      <c r="TFA1669" s="34"/>
      <c r="TFH1669" s="35"/>
      <c r="TFI1669" s="34"/>
      <c r="TFP1669" s="35"/>
      <c r="TFQ1669" s="34"/>
      <c r="TFX1669" s="35"/>
      <c r="TFY1669" s="34"/>
      <c r="TGF1669" s="35"/>
      <c r="TGG1669" s="34"/>
      <c r="TGN1669" s="35"/>
      <c r="TGO1669" s="34"/>
      <c r="TGV1669" s="35"/>
      <c r="TGW1669" s="34"/>
      <c r="THD1669" s="35"/>
      <c r="THE1669" s="34"/>
      <c r="THL1669" s="35"/>
      <c r="THM1669" s="34"/>
      <c r="THT1669" s="35"/>
      <c r="THU1669" s="34"/>
      <c r="TIB1669" s="35"/>
      <c r="TIC1669" s="34"/>
      <c r="TIJ1669" s="35"/>
      <c r="TIK1669" s="34"/>
      <c r="TIR1669" s="35"/>
      <c r="TIS1669" s="34"/>
      <c r="TIZ1669" s="35"/>
      <c r="TJA1669" s="34"/>
      <c r="TJH1669" s="35"/>
      <c r="TJI1669" s="34"/>
      <c r="TJP1669" s="35"/>
      <c r="TJQ1669" s="34"/>
      <c r="TJX1669" s="35"/>
      <c r="TJY1669" s="34"/>
      <c r="TKF1669" s="35"/>
      <c r="TKG1669" s="34"/>
      <c r="TKN1669" s="35"/>
      <c r="TKO1669" s="34"/>
      <c r="TKV1669" s="35"/>
      <c r="TKW1669" s="34"/>
      <c r="TLD1669" s="35"/>
      <c r="TLE1669" s="34"/>
      <c r="TLL1669" s="35"/>
      <c r="TLM1669" s="34"/>
      <c r="TLT1669" s="35"/>
      <c r="TLU1669" s="34"/>
      <c r="TMB1669" s="35"/>
      <c r="TMC1669" s="34"/>
      <c r="TMJ1669" s="35"/>
      <c r="TMK1669" s="34"/>
      <c r="TMR1669" s="35"/>
      <c r="TMS1669" s="34"/>
      <c r="TMZ1669" s="35"/>
      <c r="TNA1669" s="34"/>
      <c r="TNH1669" s="35"/>
      <c r="TNI1669" s="34"/>
      <c r="TNP1669" s="35"/>
      <c r="TNQ1669" s="34"/>
      <c r="TNX1669" s="35"/>
      <c r="TNY1669" s="34"/>
      <c r="TOF1669" s="35"/>
      <c r="TOG1669" s="34"/>
      <c r="TON1669" s="35"/>
      <c r="TOO1669" s="34"/>
      <c r="TOV1669" s="35"/>
      <c r="TOW1669" s="34"/>
      <c r="TPD1669" s="35"/>
      <c r="TPE1669" s="34"/>
      <c r="TPL1669" s="35"/>
      <c r="TPM1669" s="34"/>
      <c r="TPT1669" s="35"/>
      <c r="TPU1669" s="34"/>
      <c r="TQB1669" s="35"/>
      <c r="TQC1669" s="34"/>
      <c r="TQJ1669" s="35"/>
      <c r="TQK1669" s="34"/>
      <c r="TQR1669" s="35"/>
      <c r="TQS1669" s="34"/>
      <c r="TQZ1669" s="35"/>
      <c r="TRA1669" s="34"/>
      <c r="TRH1669" s="35"/>
      <c r="TRI1669" s="34"/>
      <c r="TRP1669" s="35"/>
      <c r="TRQ1669" s="34"/>
      <c r="TRX1669" s="35"/>
      <c r="TRY1669" s="34"/>
      <c r="TSF1669" s="35"/>
      <c r="TSG1669" s="34"/>
      <c r="TSN1669" s="35"/>
      <c r="TSO1669" s="34"/>
      <c r="TSV1669" s="35"/>
      <c r="TSW1669" s="34"/>
      <c r="TTD1669" s="35"/>
      <c r="TTE1669" s="34"/>
      <c r="TTL1669" s="35"/>
      <c r="TTM1669" s="34"/>
      <c r="TTT1669" s="35"/>
      <c r="TTU1669" s="34"/>
      <c r="TUB1669" s="35"/>
      <c r="TUC1669" s="34"/>
      <c r="TUJ1669" s="35"/>
      <c r="TUK1669" s="34"/>
      <c r="TUR1669" s="35"/>
      <c r="TUS1669" s="34"/>
      <c r="TUZ1669" s="35"/>
      <c r="TVA1669" s="34"/>
      <c r="TVH1669" s="35"/>
      <c r="TVI1669" s="34"/>
      <c r="TVP1669" s="35"/>
      <c r="TVQ1669" s="34"/>
      <c r="TVX1669" s="35"/>
      <c r="TVY1669" s="34"/>
      <c r="TWF1669" s="35"/>
      <c r="TWG1669" s="34"/>
      <c r="TWN1669" s="35"/>
      <c r="TWO1669" s="34"/>
      <c r="TWV1669" s="35"/>
      <c r="TWW1669" s="34"/>
      <c r="TXD1669" s="35"/>
      <c r="TXE1669" s="34"/>
      <c r="TXL1669" s="35"/>
      <c r="TXM1669" s="34"/>
      <c r="TXT1669" s="35"/>
      <c r="TXU1669" s="34"/>
      <c r="TYB1669" s="35"/>
      <c r="TYC1669" s="34"/>
      <c r="TYJ1669" s="35"/>
      <c r="TYK1669" s="34"/>
      <c r="TYR1669" s="35"/>
      <c r="TYS1669" s="34"/>
      <c r="TYZ1669" s="35"/>
      <c r="TZA1669" s="34"/>
      <c r="TZH1669" s="35"/>
      <c r="TZI1669" s="34"/>
      <c r="TZP1669" s="35"/>
      <c r="TZQ1669" s="34"/>
      <c r="TZX1669" s="35"/>
      <c r="TZY1669" s="34"/>
      <c r="UAF1669" s="35"/>
      <c r="UAG1669" s="34"/>
      <c r="UAN1669" s="35"/>
      <c r="UAO1669" s="34"/>
      <c r="UAV1669" s="35"/>
      <c r="UAW1669" s="34"/>
      <c r="UBD1669" s="35"/>
      <c r="UBE1669" s="34"/>
      <c r="UBL1669" s="35"/>
      <c r="UBM1669" s="34"/>
      <c r="UBT1669" s="35"/>
      <c r="UBU1669" s="34"/>
      <c r="UCB1669" s="35"/>
      <c r="UCC1669" s="34"/>
      <c r="UCJ1669" s="35"/>
      <c r="UCK1669" s="34"/>
      <c r="UCR1669" s="35"/>
      <c r="UCS1669" s="34"/>
      <c r="UCZ1669" s="35"/>
      <c r="UDA1669" s="34"/>
      <c r="UDH1669" s="35"/>
      <c r="UDI1669" s="34"/>
      <c r="UDP1669" s="35"/>
      <c r="UDQ1669" s="34"/>
      <c r="UDX1669" s="35"/>
      <c r="UDY1669" s="34"/>
      <c r="UEF1669" s="35"/>
      <c r="UEG1669" s="34"/>
      <c r="UEN1669" s="35"/>
      <c r="UEO1669" s="34"/>
      <c r="UEV1669" s="35"/>
      <c r="UEW1669" s="34"/>
      <c r="UFD1669" s="35"/>
      <c r="UFE1669" s="34"/>
      <c r="UFL1669" s="35"/>
      <c r="UFM1669" s="34"/>
      <c r="UFT1669" s="35"/>
      <c r="UFU1669" s="34"/>
      <c r="UGB1669" s="35"/>
      <c r="UGC1669" s="34"/>
      <c r="UGJ1669" s="35"/>
      <c r="UGK1669" s="34"/>
      <c r="UGR1669" s="35"/>
      <c r="UGS1669" s="34"/>
      <c r="UGZ1669" s="35"/>
      <c r="UHA1669" s="34"/>
      <c r="UHH1669" s="35"/>
      <c r="UHI1669" s="34"/>
      <c r="UHP1669" s="35"/>
      <c r="UHQ1669" s="34"/>
      <c r="UHX1669" s="35"/>
      <c r="UHY1669" s="34"/>
      <c r="UIF1669" s="35"/>
      <c r="UIG1669" s="34"/>
      <c r="UIN1669" s="35"/>
      <c r="UIO1669" s="34"/>
      <c r="UIV1669" s="35"/>
      <c r="UIW1669" s="34"/>
      <c r="UJD1669" s="35"/>
      <c r="UJE1669" s="34"/>
      <c r="UJL1669" s="35"/>
      <c r="UJM1669" s="34"/>
      <c r="UJT1669" s="35"/>
      <c r="UJU1669" s="34"/>
      <c r="UKB1669" s="35"/>
      <c r="UKC1669" s="34"/>
      <c r="UKJ1669" s="35"/>
      <c r="UKK1669" s="34"/>
      <c r="UKR1669" s="35"/>
      <c r="UKS1669" s="34"/>
      <c r="UKZ1669" s="35"/>
      <c r="ULA1669" s="34"/>
      <c r="ULH1669" s="35"/>
      <c r="ULI1669" s="34"/>
      <c r="ULP1669" s="35"/>
      <c r="ULQ1669" s="34"/>
      <c r="ULX1669" s="35"/>
      <c r="ULY1669" s="34"/>
      <c r="UMF1669" s="35"/>
      <c r="UMG1669" s="34"/>
      <c r="UMN1669" s="35"/>
      <c r="UMO1669" s="34"/>
      <c r="UMV1669" s="35"/>
      <c r="UMW1669" s="34"/>
      <c r="UND1669" s="35"/>
      <c r="UNE1669" s="34"/>
      <c r="UNL1669" s="35"/>
      <c r="UNM1669" s="34"/>
      <c r="UNT1669" s="35"/>
      <c r="UNU1669" s="34"/>
      <c r="UOB1669" s="35"/>
      <c r="UOC1669" s="34"/>
      <c r="UOJ1669" s="35"/>
      <c r="UOK1669" s="34"/>
      <c r="UOR1669" s="35"/>
      <c r="UOS1669" s="34"/>
      <c r="UOZ1669" s="35"/>
      <c r="UPA1669" s="34"/>
      <c r="UPH1669" s="35"/>
      <c r="UPI1669" s="34"/>
      <c r="UPP1669" s="35"/>
      <c r="UPQ1669" s="34"/>
      <c r="UPX1669" s="35"/>
      <c r="UPY1669" s="34"/>
      <c r="UQF1669" s="35"/>
      <c r="UQG1669" s="34"/>
      <c r="UQN1669" s="35"/>
      <c r="UQO1669" s="34"/>
      <c r="UQV1669" s="35"/>
      <c r="UQW1669" s="34"/>
      <c r="URD1669" s="35"/>
      <c r="URE1669" s="34"/>
      <c r="URL1669" s="35"/>
      <c r="URM1669" s="34"/>
      <c r="URT1669" s="35"/>
      <c r="URU1669" s="34"/>
      <c r="USB1669" s="35"/>
      <c r="USC1669" s="34"/>
      <c r="USJ1669" s="35"/>
      <c r="USK1669" s="34"/>
      <c r="USR1669" s="35"/>
      <c r="USS1669" s="34"/>
      <c r="USZ1669" s="35"/>
      <c r="UTA1669" s="34"/>
      <c r="UTH1669" s="35"/>
      <c r="UTI1669" s="34"/>
      <c r="UTP1669" s="35"/>
      <c r="UTQ1669" s="34"/>
      <c r="UTX1669" s="35"/>
      <c r="UTY1669" s="34"/>
      <c r="UUF1669" s="35"/>
      <c r="UUG1669" s="34"/>
      <c r="UUN1669" s="35"/>
      <c r="UUO1669" s="34"/>
      <c r="UUV1669" s="35"/>
      <c r="UUW1669" s="34"/>
      <c r="UVD1669" s="35"/>
      <c r="UVE1669" s="34"/>
      <c r="UVL1669" s="35"/>
      <c r="UVM1669" s="34"/>
      <c r="UVT1669" s="35"/>
      <c r="UVU1669" s="34"/>
      <c r="UWB1669" s="35"/>
      <c r="UWC1669" s="34"/>
      <c r="UWJ1669" s="35"/>
      <c r="UWK1669" s="34"/>
      <c r="UWR1669" s="35"/>
      <c r="UWS1669" s="34"/>
      <c r="UWZ1669" s="35"/>
      <c r="UXA1669" s="34"/>
      <c r="UXH1669" s="35"/>
      <c r="UXI1669" s="34"/>
      <c r="UXP1669" s="35"/>
      <c r="UXQ1669" s="34"/>
      <c r="UXX1669" s="35"/>
      <c r="UXY1669" s="34"/>
      <c r="UYF1669" s="35"/>
      <c r="UYG1669" s="34"/>
      <c r="UYN1669" s="35"/>
      <c r="UYO1669" s="34"/>
      <c r="UYV1669" s="35"/>
      <c r="UYW1669" s="34"/>
      <c r="UZD1669" s="35"/>
      <c r="UZE1669" s="34"/>
      <c r="UZL1669" s="35"/>
      <c r="UZM1669" s="34"/>
      <c r="UZT1669" s="35"/>
      <c r="UZU1669" s="34"/>
      <c r="VAB1669" s="35"/>
      <c r="VAC1669" s="34"/>
      <c r="VAJ1669" s="35"/>
      <c r="VAK1669" s="34"/>
      <c r="VAR1669" s="35"/>
      <c r="VAS1669" s="34"/>
      <c r="VAZ1669" s="35"/>
      <c r="VBA1669" s="34"/>
      <c r="VBH1669" s="35"/>
      <c r="VBI1669" s="34"/>
      <c r="VBP1669" s="35"/>
      <c r="VBQ1669" s="34"/>
      <c r="VBX1669" s="35"/>
      <c r="VBY1669" s="34"/>
      <c r="VCF1669" s="35"/>
      <c r="VCG1669" s="34"/>
      <c r="VCN1669" s="35"/>
      <c r="VCO1669" s="34"/>
      <c r="VCV1669" s="35"/>
      <c r="VCW1669" s="34"/>
      <c r="VDD1669" s="35"/>
      <c r="VDE1669" s="34"/>
      <c r="VDL1669" s="35"/>
      <c r="VDM1669" s="34"/>
      <c r="VDT1669" s="35"/>
      <c r="VDU1669" s="34"/>
      <c r="VEB1669" s="35"/>
      <c r="VEC1669" s="34"/>
      <c r="VEJ1669" s="35"/>
      <c r="VEK1669" s="34"/>
      <c r="VER1669" s="35"/>
      <c r="VES1669" s="34"/>
      <c r="VEZ1669" s="35"/>
      <c r="VFA1669" s="34"/>
      <c r="VFH1669" s="35"/>
      <c r="VFI1669" s="34"/>
      <c r="VFP1669" s="35"/>
      <c r="VFQ1669" s="34"/>
      <c r="VFX1669" s="35"/>
      <c r="VFY1669" s="34"/>
      <c r="VGF1669" s="35"/>
      <c r="VGG1669" s="34"/>
      <c r="VGN1669" s="35"/>
      <c r="VGO1669" s="34"/>
      <c r="VGV1669" s="35"/>
      <c r="VGW1669" s="34"/>
      <c r="VHD1669" s="35"/>
      <c r="VHE1669" s="34"/>
      <c r="VHL1669" s="35"/>
      <c r="VHM1669" s="34"/>
      <c r="VHT1669" s="35"/>
      <c r="VHU1669" s="34"/>
      <c r="VIB1669" s="35"/>
      <c r="VIC1669" s="34"/>
      <c r="VIJ1669" s="35"/>
      <c r="VIK1669" s="34"/>
      <c r="VIR1669" s="35"/>
      <c r="VIS1669" s="34"/>
      <c r="VIZ1669" s="35"/>
      <c r="VJA1669" s="34"/>
      <c r="VJH1669" s="35"/>
      <c r="VJI1669" s="34"/>
      <c r="VJP1669" s="35"/>
      <c r="VJQ1669" s="34"/>
      <c r="VJX1669" s="35"/>
      <c r="VJY1669" s="34"/>
      <c r="VKF1669" s="35"/>
      <c r="VKG1669" s="34"/>
      <c r="VKN1669" s="35"/>
      <c r="VKO1669" s="34"/>
      <c r="VKV1669" s="35"/>
      <c r="VKW1669" s="34"/>
      <c r="VLD1669" s="35"/>
      <c r="VLE1669" s="34"/>
      <c r="VLL1669" s="35"/>
      <c r="VLM1669" s="34"/>
      <c r="VLT1669" s="35"/>
      <c r="VLU1669" s="34"/>
      <c r="VMB1669" s="35"/>
      <c r="VMC1669" s="34"/>
      <c r="VMJ1669" s="35"/>
      <c r="VMK1669" s="34"/>
      <c r="VMR1669" s="35"/>
      <c r="VMS1669" s="34"/>
      <c r="VMZ1669" s="35"/>
      <c r="VNA1669" s="34"/>
      <c r="VNH1669" s="35"/>
      <c r="VNI1669" s="34"/>
      <c r="VNP1669" s="35"/>
      <c r="VNQ1669" s="34"/>
      <c r="VNX1669" s="35"/>
      <c r="VNY1669" s="34"/>
      <c r="VOF1669" s="35"/>
      <c r="VOG1669" s="34"/>
      <c r="VON1669" s="35"/>
      <c r="VOO1669" s="34"/>
      <c r="VOV1669" s="35"/>
      <c r="VOW1669" s="34"/>
      <c r="VPD1669" s="35"/>
      <c r="VPE1669" s="34"/>
      <c r="VPL1669" s="35"/>
      <c r="VPM1669" s="34"/>
      <c r="VPT1669" s="35"/>
      <c r="VPU1669" s="34"/>
      <c r="VQB1669" s="35"/>
      <c r="VQC1669" s="34"/>
      <c r="VQJ1669" s="35"/>
      <c r="VQK1669" s="34"/>
      <c r="VQR1669" s="35"/>
      <c r="VQS1669" s="34"/>
      <c r="VQZ1669" s="35"/>
      <c r="VRA1669" s="34"/>
      <c r="VRH1669" s="35"/>
      <c r="VRI1669" s="34"/>
      <c r="VRP1669" s="35"/>
      <c r="VRQ1669" s="34"/>
      <c r="VRX1669" s="35"/>
      <c r="VRY1669" s="34"/>
      <c r="VSF1669" s="35"/>
      <c r="VSG1669" s="34"/>
      <c r="VSN1669" s="35"/>
      <c r="VSO1669" s="34"/>
      <c r="VSV1669" s="35"/>
      <c r="VSW1669" s="34"/>
      <c r="VTD1669" s="35"/>
      <c r="VTE1669" s="34"/>
      <c r="VTL1669" s="35"/>
      <c r="VTM1669" s="34"/>
      <c r="VTT1669" s="35"/>
      <c r="VTU1669" s="34"/>
      <c r="VUB1669" s="35"/>
      <c r="VUC1669" s="34"/>
      <c r="VUJ1669" s="35"/>
      <c r="VUK1669" s="34"/>
      <c r="VUR1669" s="35"/>
      <c r="VUS1669" s="34"/>
      <c r="VUZ1669" s="35"/>
      <c r="VVA1669" s="34"/>
      <c r="VVH1669" s="35"/>
      <c r="VVI1669" s="34"/>
      <c r="VVP1669" s="35"/>
      <c r="VVQ1669" s="34"/>
      <c r="VVX1669" s="35"/>
      <c r="VVY1669" s="34"/>
      <c r="VWF1669" s="35"/>
      <c r="VWG1669" s="34"/>
      <c r="VWN1669" s="35"/>
      <c r="VWO1669" s="34"/>
      <c r="VWV1669" s="35"/>
      <c r="VWW1669" s="34"/>
      <c r="VXD1669" s="35"/>
      <c r="VXE1669" s="34"/>
      <c r="VXL1669" s="35"/>
      <c r="VXM1669" s="34"/>
      <c r="VXT1669" s="35"/>
      <c r="VXU1669" s="34"/>
      <c r="VYB1669" s="35"/>
      <c r="VYC1669" s="34"/>
      <c r="VYJ1669" s="35"/>
      <c r="VYK1669" s="34"/>
      <c r="VYR1669" s="35"/>
      <c r="VYS1669" s="34"/>
      <c r="VYZ1669" s="35"/>
      <c r="VZA1669" s="34"/>
      <c r="VZH1669" s="35"/>
      <c r="VZI1669" s="34"/>
      <c r="VZP1669" s="35"/>
      <c r="VZQ1669" s="34"/>
      <c r="VZX1669" s="35"/>
      <c r="VZY1669" s="34"/>
      <c r="WAF1669" s="35"/>
      <c r="WAG1669" s="34"/>
      <c r="WAN1669" s="35"/>
      <c r="WAO1669" s="34"/>
      <c r="WAV1669" s="35"/>
      <c r="WAW1669" s="34"/>
      <c r="WBD1669" s="35"/>
      <c r="WBE1669" s="34"/>
      <c r="WBL1669" s="35"/>
      <c r="WBM1669" s="34"/>
      <c r="WBT1669" s="35"/>
      <c r="WBU1669" s="34"/>
      <c r="WCB1669" s="35"/>
      <c r="WCC1669" s="34"/>
      <c r="WCJ1669" s="35"/>
      <c r="WCK1669" s="34"/>
      <c r="WCR1669" s="35"/>
      <c r="WCS1669" s="34"/>
      <c r="WCZ1669" s="35"/>
      <c r="WDA1669" s="34"/>
      <c r="WDH1669" s="35"/>
      <c r="WDI1669" s="34"/>
      <c r="WDP1669" s="35"/>
      <c r="WDQ1669" s="34"/>
      <c r="WDX1669" s="35"/>
      <c r="WDY1669" s="34"/>
      <c r="WEF1669" s="35"/>
      <c r="WEG1669" s="34"/>
      <c r="WEN1669" s="35"/>
      <c r="WEO1669" s="34"/>
      <c r="WEV1669" s="35"/>
      <c r="WEW1669" s="34"/>
      <c r="WFD1669" s="35"/>
      <c r="WFE1669" s="34"/>
      <c r="WFL1669" s="35"/>
      <c r="WFM1669" s="34"/>
      <c r="WFT1669" s="35"/>
      <c r="WFU1669" s="34"/>
      <c r="WGB1669" s="35"/>
      <c r="WGC1669" s="34"/>
      <c r="WGJ1669" s="35"/>
      <c r="WGK1669" s="34"/>
      <c r="WGR1669" s="35"/>
      <c r="WGS1669" s="34"/>
      <c r="WGZ1669" s="35"/>
      <c r="WHA1669" s="34"/>
      <c r="WHH1669" s="35"/>
      <c r="WHI1669" s="34"/>
      <c r="WHP1669" s="35"/>
      <c r="WHQ1669" s="34"/>
      <c r="WHX1669" s="35"/>
      <c r="WHY1669" s="34"/>
      <c r="WIF1669" s="35"/>
      <c r="WIG1669" s="34"/>
      <c r="WIN1669" s="35"/>
      <c r="WIO1669" s="34"/>
      <c r="WIV1669" s="35"/>
      <c r="WIW1669" s="34"/>
      <c r="WJD1669" s="35"/>
      <c r="WJE1669" s="34"/>
      <c r="WJL1669" s="35"/>
      <c r="WJM1669" s="34"/>
      <c r="WJT1669" s="35"/>
      <c r="WJU1669" s="34"/>
      <c r="WKB1669" s="35"/>
      <c r="WKC1669" s="34"/>
      <c r="WKJ1669" s="35"/>
      <c r="WKK1669" s="34"/>
      <c r="WKR1669" s="35"/>
      <c r="WKS1669" s="34"/>
      <c r="WKZ1669" s="35"/>
      <c r="WLA1669" s="34"/>
      <c r="WLH1669" s="35"/>
      <c r="WLI1669" s="34"/>
      <c r="WLP1669" s="35"/>
      <c r="WLQ1669" s="34"/>
      <c r="WLX1669" s="35"/>
      <c r="WLY1669" s="34"/>
      <c r="WMF1669" s="35"/>
      <c r="WMG1669" s="34"/>
      <c r="WMN1669" s="35"/>
      <c r="WMO1669" s="34"/>
      <c r="WMV1669" s="35"/>
      <c r="WMW1669" s="34"/>
      <c r="WND1669" s="35"/>
      <c r="WNE1669" s="34"/>
      <c r="WNL1669" s="35"/>
      <c r="WNM1669" s="34"/>
      <c r="WNT1669" s="35"/>
      <c r="WNU1669" s="34"/>
      <c r="WOB1669" s="35"/>
      <c r="WOC1669" s="34"/>
      <c r="WOJ1669" s="35"/>
      <c r="WOK1669" s="34"/>
      <c r="WOR1669" s="35"/>
      <c r="WOS1669" s="34"/>
      <c r="WOZ1669" s="35"/>
      <c r="WPA1669" s="34"/>
      <c r="WPH1669" s="35"/>
      <c r="WPI1669" s="34"/>
      <c r="WPP1669" s="35"/>
      <c r="WPQ1669" s="34"/>
      <c r="WPX1669" s="35"/>
      <c r="WPY1669" s="34"/>
      <c r="WQF1669" s="35"/>
      <c r="WQG1669" s="34"/>
      <c r="WQN1669" s="35"/>
      <c r="WQO1669" s="34"/>
      <c r="WQV1669" s="35"/>
      <c r="WQW1669" s="34"/>
      <c r="WRD1669" s="35"/>
      <c r="WRE1669" s="34"/>
      <c r="WRL1669" s="35"/>
      <c r="WRM1669" s="34"/>
      <c r="WRT1669" s="35"/>
      <c r="WRU1669" s="34"/>
      <c r="WSB1669" s="35"/>
      <c r="WSC1669" s="34"/>
      <c r="WSJ1669" s="35"/>
      <c r="WSK1669" s="34"/>
      <c r="WSR1669" s="35"/>
      <c r="WSS1669" s="34"/>
      <c r="WSZ1669" s="35"/>
      <c r="WTA1669" s="34"/>
      <c r="WTH1669" s="35"/>
      <c r="WTI1669" s="34"/>
      <c r="WTP1669" s="35"/>
      <c r="WTQ1669" s="34"/>
      <c r="WTX1669" s="35"/>
      <c r="WTY1669" s="34"/>
      <c r="WUF1669" s="35"/>
      <c r="WUG1669" s="34"/>
      <c r="WUN1669" s="35"/>
      <c r="WUO1669" s="34"/>
      <c r="WUV1669" s="35"/>
      <c r="WUW1669" s="34"/>
      <c r="WVD1669" s="35"/>
      <c r="WVE1669" s="34"/>
      <c r="WVL1669" s="35"/>
      <c r="WVM1669" s="34"/>
      <c r="WVT1669" s="35"/>
      <c r="WVU1669" s="34"/>
      <c r="WWB1669" s="35"/>
      <c r="WWC1669" s="34"/>
      <c r="WWJ1669" s="35"/>
      <c r="WWK1669" s="34"/>
      <c r="WWR1669" s="35"/>
      <c r="WWS1669" s="34"/>
      <c r="WWZ1669" s="35"/>
      <c r="WXA1669" s="34"/>
      <c r="WXH1669" s="35"/>
      <c r="WXI1669" s="34"/>
      <c r="WXP1669" s="35"/>
      <c r="WXQ1669" s="34"/>
      <c r="WXX1669" s="35"/>
      <c r="WXY1669" s="34"/>
      <c r="WYF1669" s="35"/>
      <c r="WYG1669" s="34"/>
      <c r="WYN1669" s="35"/>
      <c r="WYO1669" s="34"/>
      <c r="WYV1669" s="35"/>
      <c r="WYW1669" s="34"/>
      <c r="WZD1669" s="35"/>
      <c r="WZE1669" s="34"/>
      <c r="WZL1669" s="35"/>
      <c r="WZM1669" s="34"/>
      <c r="WZT1669" s="35"/>
      <c r="WZU1669" s="34"/>
      <c r="XAB1669" s="35"/>
      <c r="XAC1669" s="34"/>
      <c r="XAJ1669" s="35"/>
      <c r="XAK1669" s="34"/>
      <c r="XAR1669" s="35"/>
      <c r="XAS1669" s="34"/>
      <c r="XAZ1669" s="35"/>
      <c r="XBA1669" s="34"/>
      <c r="XBH1669" s="35"/>
      <c r="XBI1669" s="34"/>
      <c r="XBP1669" s="35"/>
      <c r="XBQ1669" s="34"/>
      <c r="XBX1669" s="35"/>
      <c r="XBY1669" s="34"/>
      <c r="XCF1669" s="35"/>
      <c r="XCG1669" s="34"/>
      <c r="XCN1669" s="35"/>
      <c r="XCO1669" s="34"/>
      <c r="XCV1669" s="35"/>
      <c r="XCW1669" s="34"/>
      <c r="XDD1669" s="35"/>
      <c r="XDE1669" s="34"/>
      <c r="XDL1669" s="35"/>
      <c r="XDM1669" s="34"/>
      <c r="XDT1669" s="35"/>
      <c r="XDU1669" s="34"/>
      <c r="XEB1669" s="35"/>
      <c r="XEC1669" s="34"/>
      <c r="XEJ1669" s="35"/>
      <c r="XEK1669" s="34"/>
      <c r="XER1669" s="35"/>
      <c r="XES1669" s="34"/>
      <c r="XEZ1669" s="35"/>
      <c r="XFA1669" s="34"/>
    </row>
    <row r="1670" spans="1:1021 1028:2045 2052:3069 3076:4093 4100:5117 5124:6141 6148:7165 7172:8189 8196:9213 9220:10237 10244:11261 11268:12285 12292:13309 13316:14333 14340:15357 15364:16381" x14ac:dyDescent="0.25">
      <c r="A1670" t="s">
        <v>484</v>
      </c>
      <c r="B1670" t="s">
        <v>299</v>
      </c>
      <c r="C1670">
        <v>339</v>
      </c>
      <c r="D1670">
        <v>339</v>
      </c>
      <c r="E1670" s="35">
        <v>1</v>
      </c>
      <c r="F1670" s="34">
        <v>1.9999999999999999E-88</v>
      </c>
      <c r="G1670">
        <v>85.85</v>
      </c>
      <c r="H1670">
        <v>1628</v>
      </c>
      <c r="I1670" t="str">
        <f>HYPERLINK("https://www.ncbi.nlm.nih.gov/nucleotide/MH764678.1?report=genbank&amp;log$=nucltop&amp;blast_rank=68&amp;RID=XE6RV0D8013","MH764678.1")</f>
        <v>MH764678.1</v>
      </c>
      <c r="L1670" s="35"/>
      <c r="M1670" s="34"/>
      <c r="T1670" s="35"/>
      <c r="U1670" s="34"/>
      <c r="AB1670" s="35"/>
      <c r="AC1670" s="34"/>
      <c r="AJ1670" s="35"/>
      <c r="AK1670" s="34"/>
      <c r="AR1670" s="35"/>
      <c r="AS1670" s="34"/>
      <c r="AZ1670" s="35"/>
      <c r="BA1670" s="34"/>
      <c r="BH1670" s="35"/>
      <c r="BI1670" s="34"/>
      <c r="BP1670" s="35"/>
      <c r="BQ1670" s="34"/>
      <c r="BX1670" s="35"/>
      <c r="BY1670" s="34"/>
      <c r="CF1670" s="35"/>
      <c r="CG1670" s="34"/>
      <c r="CN1670" s="35"/>
      <c r="CO1670" s="34"/>
      <c r="CV1670" s="35"/>
      <c r="CW1670" s="34"/>
      <c r="DD1670" s="35"/>
      <c r="DE1670" s="34"/>
      <c r="DL1670" s="35"/>
      <c r="DM1670" s="34"/>
      <c r="DT1670" s="35"/>
      <c r="DU1670" s="34"/>
      <c r="EB1670" s="35"/>
      <c r="EC1670" s="34"/>
      <c r="EJ1670" s="35"/>
      <c r="EK1670" s="34"/>
      <c r="ER1670" s="35"/>
      <c r="ES1670" s="34"/>
      <c r="EZ1670" s="35"/>
      <c r="FA1670" s="34"/>
      <c r="FH1670" s="35"/>
      <c r="FI1670" s="34"/>
      <c r="FP1670" s="35"/>
      <c r="FQ1670" s="34"/>
      <c r="FX1670" s="35"/>
      <c r="FY1670" s="34"/>
      <c r="GF1670" s="35"/>
      <c r="GG1670" s="34"/>
      <c r="GN1670" s="35"/>
      <c r="GO1670" s="34"/>
      <c r="GV1670" s="35"/>
      <c r="GW1670" s="34"/>
      <c r="HD1670" s="35"/>
      <c r="HE1670" s="34"/>
      <c r="HL1670" s="35"/>
      <c r="HM1670" s="34"/>
      <c r="HT1670" s="35"/>
      <c r="HU1670" s="34"/>
      <c r="IB1670" s="35"/>
      <c r="IC1670" s="34"/>
      <c r="IJ1670" s="35"/>
      <c r="IK1670" s="34"/>
      <c r="IR1670" s="35"/>
      <c r="IS1670" s="34"/>
      <c r="IZ1670" s="35"/>
      <c r="JA1670" s="34"/>
      <c r="JH1670" s="35"/>
      <c r="JI1670" s="34"/>
      <c r="JP1670" s="35"/>
      <c r="JQ1670" s="34"/>
      <c r="JX1670" s="35"/>
      <c r="JY1670" s="34"/>
      <c r="KF1670" s="35"/>
      <c r="KG1670" s="34"/>
      <c r="KN1670" s="35"/>
      <c r="KO1670" s="34"/>
      <c r="KV1670" s="35"/>
      <c r="KW1670" s="34"/>
      <c r="LD1670" s="35"/>
      <c r="LE1670" s="34"/>
      <c r="LL1670" s="35"/>
      <c r="LM1670" s="34"/>
      <c r="LT1670" s="35"/>
      <c r="LU1670" s="34"/>
      <c r="MB1670" s="35"/>
      <c r="MC1670" s="34"/>
      <c r="MJ1670" s="35"/>
      <c r="MK1670" s="34"/>
      <c r="MR1670" s="35"/>
      <c r="MS1670" s="34"/>
      <c r="MZ1670" s="35"/>
      <c r="NA1670" s="34"/>
      <c r="NH1670" s="35"/>
      <c r="NI1670" s="34"/>
      <c r="NP1670" s="35"/>
      <c r="NQ1670" s="34"/>
      <c r="NX1670" s="35"/>
      <c r="NY1670" s="34"/>
      <c r="OF1670" s="35"/>
      <c r="OG1670" s="34"/>
      <c r="ON1670" s="35"/>
      <c r="OO1670" s="34"/>
      <c r="OV1670" s="35"/>
      <c r="OW1670" s="34"/>
      <c r="PD1670" s="35"/>
      <c r="PE1670" s="34"/>
      <c r="PL1670" s="35"/>
      <c r="PM1670" s="34"/>
      <c r="PT1670" s="35"/>
      <c r="PU1670" s="34"/>
      <c r="QB1670" s="35"/>
      <c r="QC1670" s="34"/>
      <c r="QJ1670" s="35"/>
      <c r="QK1670" s="34"/>
      <c r="QR1670" s="35"/>
      <c r="QS1670" s="34"/>
      <c r="QZ1670" s="35"/>
      <c r="RA1670" s="34"/>
      <c r="RH1670" s="35"/>
      <c r="RI1670" s="34"/>
      <c r="RP1670" s="35"/>
      <c r="RQ1670" s="34"/>
      <c r="RX1670" s="35"/>
      <c r="RY1670" s="34"/>
      <c r="SF1670" s="35"/>
      <c r="SG1670" s="34"/>
      <c r="SN1670" s="35"/>
      <c r="SO1670" s="34"/>
      <c r="SV1670" s="35"/>
      <c r="SW1670" s="34"/>
      <c r="TD1670" s="35"/>
      <c r="TE1670" s="34"/>
      <c r="TL1670" s="35"/>
      <c r="TM1670" s="34"/>
      <c r="TT1670" s="35"/>
      <c r="TU1670" s="34"/>
      <c r="UB1670" s="35"/>
      <c r="UC1670" s="34"/>
      <c r="UJ1670" s="35"/>
      <c r="UK1670" s="34"/>
      <c r="UR1670" s="35"/>
      <c r="US1670" s="34"/>
      <c r="UZ1670" s="35"/>
      <c r="VA1670" s="34"/>
      <c r="VH1670" s="35"/>
      <c r="VI1670" s="34"/>
      <c r="VP1670" s="35"/>
      <c r="VQ1670" s="34"/>
      <c r="VX1670" s="35"/>
      <c r="VY1670" s="34"/>
      <c r="WF1670" s="35"/>
      <c r="WG1670" s="34"/>
      <c r="WN1670" s="35"/>
      <c r="WO1670" s="34"/>
      <c r="WV1670" s="35"/>
      <c r="WW1670" s="34"/>
      <c r="XD1670" s="35"/>
      <c r="XE1670" s="34"/>
      <c r="XL1670" s="35"/>
      <c r="XM1670" s="34"/>
      <c r="XT1670" s="35"/>
      <c r="XU1670" s="34"/>
      <c r="YB1670" s="35"/>
      <c r="YC1670" s="34"/>
      <c r="YJ1670" s="35"/>
      <c r="YK1670" s="34"/>
      <c r="YR1670" s="35"/>
      <c r="YS1670" s="34"/>
      <c r="YZ1670" s="35"/>
      <c r="ZA1670" s="34"/>
      <c r="ZH1670" s="35"/>
      <c r="ZI1670" s="34"/>
      <c r="ZP1670" s="35"/>
      <c r="ZQ1670" s="34"/>
      <c r="ZX1670" s="35"/>
      <c r="ZY1670" s="34"/>
      <c r="AAF1670" s="35"/>
      <c r="AAG1670" s="34"/>
      <c r="AAN1670" s="35"/>
      <c r="AAO1670" s="34"/>
      <c r="AAV1670" s="35"/>
      <c r="AAW1670" s="34"/>
      <c r="ABD1670" s="35"/>
      <c r="ABE1670" s="34"/>
      <c r="ABL1670" s="35"/>
      <c r="ABM1670" s="34"/>
      <c r="ABT1670" s="35"/>
      <c r="ABU1670" s="34"/>
      <c r="ACB1670" s="35"/>
      <c r="ACC1670" s="34"/>
      <c r="ACJ1670" s="35"/>
      <c r="ACK1670" s="34"/>
      <c r="ACR1670" s="35"/>
      <c r="ACS1670" s="34"/>
      <c r="ACZ1670" s="35"/>
      <c r="ADA1670" s="34"/>
      <c r="ADH1670" s="35"/>
      <c r="ADI1670" s="34"/>
      <c r="ADP1670" s="35"/>
      <c r="ADQ1670" s="34"/>
      <c r="ADX1670" s="35"/>
      <c r="ADY1670" s="34"/>
      <c r="AEF1670" s="35"/>
      <c r="AEG1670" s="34"/>
      <c r="AEN1670" s="35"/>
      <c r="AEO1670" s="34"/>
      <c r="AEV1670" s="35"/>
      <c r="AEW1670" s="34"/>
      <c r="AFD1670" s="35"/>
      <c r="AFE1670" s="34"/>
      <c r="AFL1670" s="35"/>
      <c r="AFM1670" s="34"/>
      <c r="AFT1670" s="35"/>
      <c r="AFU1670" s="34"/>
      <c r="AGB1670" s="35"/>
      <c r="AGC1670" s="34"/>
      <c r="AGJ1670" s="35"/>
      <c r="AGK1670" s="34"/>
      <c r="AGR1670" s="35"/>
      <c r="AGS1670" s="34"/>
      <c r="AGZ1670" s="35"/>
      <c r="AHA1670" s="34"/>
      <c r="AHH1670" s="35"/>
      <c r="AHI1670" s="34"/>
      <c r="AHP1670" s="35"/>
      <c r="AHQ1670" s="34"/>
      <c r="AHX1670" s="35"/>
      <c r="AHY1670" s="34"/>
      <c r="AIF1670" s="35"/>
      <c r="AIG1670" s="34"/>
      <c r="AIN1670" s="35"/>
      <c r="AIO1670" s="34"/>
      <c r="AIV1670" s="35"/>
      <c r="AIW1670" s="34"/>
      <c r="AJD1670" s="35"/>
      <c r="AJE1670" s="34"/>
      <c r="AJL1670" s="35"/>
      <c r="AJM1670" s="34"/>
      <c r="AJT1670" s="35"/>
      <c r="AJU1670" s="34"/>
      <c r="AKB1670" s="35"/>
      <c r="AKC1670" s="34"/>
      <c r="AKJ1670" s="35"/>
      <c r="AKK1670" s="34"/>
      <c r="AKR1670" s="35"/>
      <c r="AKS1670" s="34"/>
      <c r="AKZ1670" s="35"/>
      <c r="ALA1670" s="34"/>
      <c r="ALH1670" s="35"/>
      <c r="ALI1670" s="34"/>
      <c r="ALP1670" s="35"/>
      <c r="ALQ1670" s="34"/>
      <c r="ALX1670" s="35"/>
      <c r="ALY1670" s="34"/>
      <c r="AMF1670" s="35"/>
      <c r="AMG1670" s="34"/>
      <c r="AMN1670" s="35"/>
      <c r="AMO1670" s="34"/>
      <c r="AMV1670" s="35"/>
      <c r="AMW1670" s="34"/>
      <c r="AND1670" s="35"/>
      <c r="ANE1670" s="34"/>
      <c r="ANL1670" s="35"/>
      <c r="ANM1670" s="34"/>
      <c r="ANT1670" s="35"/>
      <c r="ANU1670" s="34"/>
      <c r="AOB1670" s="35"/>
      <c r="AOC1670" s="34"/>
      <c r="AOJ1670" s="35"/>
      <c r="AOK1670" s="34"/>
      <c r="AOR1670" s="35"/>
      <c r="AOS1670" s="34"/>
      <c r="AOZ1670" s="35"/>
      <c r="APA1670" s="34"/>
      <c r="APH1670" s="35"/>
      <c r="API1670" s="34"/>
      <c r="APP1670" s="35"/>
      <c r="APQ1670" s="34"/>
      <c r="APX1670" s="35"/>
      <c r="APY1670" s="34"/>
      <c r="AQF1670" s="35"/>
      <c r="AQG1670" s="34"/>
      <c r="AQN1670" s="35"/>
      <c r="AQO1670" s="34"/>
      <c r="AQV1670" s="35"/>
      <c r="AQW1670" s="34"/>
      <c r="ARD1670" s="35"/>
      <c r="ARE1670" s="34"/>
      <c r="ARL1670" s="35"/>
      <c r="ARM1670" s="34"/>
      <c r="ART1670" s="35"/>
      <c r="ARU1670" s="34"/>
      <c r="ASB1670" s="35"/>
      <c r="ASC1670" s="34"/>
      <c r="ASJ1670" s="35"/>
      <c r="ASK1670" s="34"/>
      <c r="ASR1670" s="35"/>
      <c r="ASS1670" s="34"/>
      <c r="ASZ1670" s="35"/>
      <c r="ATA1670" s="34"/>
      <c r="ATH1670" s="35"/>
      <c r="ATI1670" s="34"/>
      <c r="ATP1670" s="35"/>
      <c r="ATQ1670" s="34"/>
      <c r="ATX1670" s="35"/>
      <c r="ATY1670" s="34"/>
      <c r="AUF1670" s="35"/>
      <c r="AUG1670" s="34"/>
      <c r="AUN1670" s="35"/>
      <c r="AUO1670" s="34"/>
      <c r="AUV1670" s="35"/>
      <c r="AUW1670" s="34"/>
      <c r="AVD1670" s="35"/>
      <c r="AVE1670" s="34"/>
      <c r="AVL1670" s="35"/>
      <c r="AVM1670" s="34"/>
      <c r="AVT1670" s="35"/>
      <c r="AVU1670" s="34"/>
      <c r="AWB1670" s="35"/>
      <c r="AWC1670" s="34"/>
      <c r="AWJ1670" s="35"/>
      <c r="AWK1670" s="34"/>
      <c r="AWR1670" s="35"/>
      <c r="AWS1670" s="34"/>
      <c r="AWZ1670" s="35"/>
      <c r="AXA1670" s="34"/>
      <c r="AXH1670" s="35"/>
      <c r="AXI1670" s="34"/>
      <c r="AXP1670" s="35"/>
      <c r="AXQ1670" s="34"/>
      <c r="AXX1670" s="35"/>
      <c r="AXY1670" s="34"/>
      <c r="AYF1670" s="35"/>
      <c r="AYG1670" s="34"/>
      <c r="AYN1670" s="35"/>
      <c r="AYO1670" s="34"/>
      <c r="AYV1670" s="35"/>
      <c r="AYW1670" s="34"/>
      <c r="AZD1670" s="35"/>
      <c r="AZE1670" s="34"/>
      <c r="AZL1670" s="35"/>
      <c r="AZM1670" s="34"/>
      <c r="AZT1670" s="35"/>
      <c r="AZU1670" s="34"/>
      <c r="BAB1670" s="35"/>
      <c r="BAC1670" s="34"/>
      <c r="BAJ1670" s="35"/>
      <c r="BAK1670" s="34"/>
      <c r="BAR1670" s="35"/>
      <c r="BAS1670" s="34"/>
      <c r="BAZ1670" s="35"/>
      <c r="BBA1670" s="34"/>
      <c r="BBH1670" s="35"/>
      <c r="BBI1670" s="34"/>
      <c r="BBP1670" s="35"/>
      <c r="BBQ1670" s="34"/>
      <c r="BBX1670" s="35"/>
      <c r="BBY1670" s="34"/>
      <c r="BCF1670" s="35"/>
      <c r="BCG1670" s="34"/>
      <c r="BCN1670" s="35"/>
      <c r="BCO1670" s="34"/>
      <c r="BCV1670" s="35"/>
      <c r="BCW1670" s="34"/>
      <c r="BDD1670" s="35"/>
      <c r="BDE1670" s="34"/>
      <c r="BDL1670" s="35"/>
      <c r="BDM1670" s="34"/>
      <c r="BDT1670" s="35"/>
      <c r="BDU1670" s="34"/>
      <c r="BEB1670" s="35"/>
      <c r="BEC1670" s="34"/>
      <c r="BEJ1670" s="35"/>
      <c r="BEK1670" s="34"/>
      <c r="BER1670" s="35"/>
      <c r="BES1670" s="34"/>
      <c r="BEZ1670" s="35"/>
      <c r="BFA1670" s="34"/>
      <c r="BFH1670" s="35"/>
      <c r="BFI1670" s="34"/>
      <c r="BFP1670" s="35"/>
      <c r="BFQ1670" s="34"/>
      <c r="BFX1670" s="35"/>
      <c r="BFY1670" s="34"/>
      <c r="BGF1670" s="35"/>
      <c r="BGG1670" s="34"/>
      <c r="BGN1670" s="35"/>
      <c r="BGO1670" s="34"/>
      <c r="BGV1670" s="35"/>
      <c r="BGW1670" s="34"/>
      <c r="BHD1670" s="35"/>
      <c r="BHE1670" s="34"/>
      <c r="BHL1670" s="35"/>
      <c r="BHM1670" s="34"/>
      <c r="BHT1670" s="35"/>
      <c r="BHU1670" s="34"/>
      <c r="BIB1670" s="35"/>
      <c r="BIC1670" s="34"/>
      <c r="BIJ1670" s="35"/>
      <c r="BIK1670" s="34"/>
      <c r="BIR1670" s="35"/>
      <c r="BIS1670" s="34"/>
      <c r="BIZ1670" s="35"/>
      <c r="BJA1670" s="34"/>
      <c r="BJH1670" s="35"/>
      <c r="BJI1670" s="34"/>
      <c r="BJP1670" s="35"/>
      <c r="BJQ1670" s="34"/>
      <c r="BJX1670" s="35"/>
      <c r="BJY1670" s="34"/>
      <c r="BKF1670" s="35"/>
      <c r="BKG1670" s="34"/>
      <c r="BKN1670" s="35"/>
      <c r="BKO1670" s="34"/>
      <c r="BKV1670" s="35"/>
      <c r="BKW1670" s="34"/>
      <c r="BLD1670" s="35"/>
      <c r="BLE1670" s="34"/>
      <c r="BLL1670" s="35"/>
      <c r="BLM1670" s="34"/>
      <c r="BLT1670" s="35"/>
      <c r="BLU1670" s="34"/>
      <c r="BMB1670" s="35"/>
      <c r="BMC1670" s="34"/>
      <c r="BMJ1670" s="35"/>
      <c r="BMK1670" s="34"/>
      <c r="BMR1670" s="35"/>
      <c r="BMS1670" s="34"/>
      <c r="BMZ1670" s="35"/>
      <c r="BNA1670" s="34"/>
      <c r="BNH1670" s="35"/>
      <c r="BNI1670" s="34"/>
      <c r="BNP1670" s="35"/>
      <c r="BNQ1670" s="34"/>
      <c r="BNX1670" s="35"/>
      <c r="BNY1670" s="34"/>
      <c r="BOF1670" s="35"/>
      <c r="BOG1670" s="34"/>
      <c r="BON1670" s="35"/>
      <c r="BOO1670" s="34"/>
      <c r="BOV1670" s="35"/>
      <c r="BOW1670" s="34"/>
      <c r="BPD1670" s="35"/>
      <c r="BPE1670" s="34"/>
      <c r="BPL1670" s="35"/>
      <c r="BPM1670" s="34"/>
      <c r="BPT1670" s="35"/>
      <c r="BPU1670" s="34"/>
      <c r="BQB1670" s="35"/>
      <c r="BQC1670" s="34"/>
      <c r="BQJ1670" s="35"/>
      <c r="BQK1670" s="34"/>
      <c r="BQR1670" s="35"/>
      <c r="BQS1670" s="34"/>
      <c r="BQZ1670" s="35"/>
      <c r="BRA1670" s="34"/>
      <c r="BRH1670" s="35"/>
      <c r="BRI1670" s="34"/>
      <c r="BRP1670" s="35"/>
      <c r="BRQ1670" s="34"/>
      <c r="BRX1670" s="35"/>
      <c r="BRY1670" s="34"/>
      <c r="BSF1670" s="35"/>
      <c r="BSG1670" s="34"/>
      <c r="BSN1670" s="35"/>
      <c r="BSO1670" s="34"/>
      <c r="BSV1670" s="35"/>
      <c r="BSW1670" s="34"/>
      <c r="BTD1670" s="35"/>
      <c r="BTE1670" s="34"/>
      <c r="BTL1670" s="35"/>
      <c r="BTM1670" s="34"/>
      <c r="BTT1670" s="35"/>
      <c r="BTU1670" s="34"/>
      <c r="BUB1670" s="35"/>
      <c r="BUC1670" s="34"/>
      <c r="BUJ1670" s="35"/>
      <c r="BUK1670" s="34"/>
      <c r="BUR1670" s="35"/>
      <c r="BUS1670" s="34"/>
      <c r="BUZ1670" s="35"/>
      <c r="BVA1670" s="34"/>
      <c r="BVH1670" s="35"/>
      <c r="BVI1670" s="34"/>
      <c r="BVP1670" s="35"/>
      <c r="BVQ1670" s="34"/>
      <c r="BVX1670" s="35"/>
      <c r="BVY1670" s="34"/>
      <c r="BWF1670" s="35"/>
      <c r="BWG1670" s="34"/>
      <c r="BWN1670" s="35"/>
      <c r="BWO1670" s="34"/>
      <c r="BWV1670" s="35"/>
      <c r="BWW1670" s="34"/>
      <c r="BXD1670" s="35"/>
      <c r="BXE1670" s="34"/>
      <c r="BXL1670" s="35"/>
      <c r="BXM1670" s="34"/>
      <c r="BXT1670" s="35"/>
      <c r="BXU1670" s="34"/>
      <c r="BYB1670" s="35"/>
      <c r="BYC1670" s="34"/>
      <c r="BYJ1670" s="35"/>
      <c r="BYK1670" s="34"/>
      <c r="BYR1670" s="35"/>
      <c r="BYS1670" s="34"/>
      <c r="BYZ1670" s="35"/>
      <c r="BZA1670" s="34"/>
      <c r="BZH1670" s="35"/>
      <c r="BZI1670" s="34"/>
      <c r="BZP1670" s="35"/>
      <c r="BZQ1670" s="34"/>
      <c r="BZX1670" s="35"/>
      <c r="BZY1670" s="34"/>
      <c r="CAF1670" s="35"/>
      <c r="CAG1670" s="34"/>
      <c r="CAN1670" s="35"/>
      <c r="CAO1670" s="34"/>
      <c r="CAV1670" s="35"/>
      <c r="CAW1670" s="34"/>
      <c r="CBD1670" s="35"/>
      <c r="CBE1670" s="34"/>
      <c r="CBL1670" s="35"/>
      <c r="CBM1670" s="34"/>
      <c r="CBT1670" s="35"/>
      <c r="CBU1670" s="34"/>
      <c r="CCB1670" s="35"/>
      <c r="CCC1670" s="34"/>
      <c r="CCJ1670" s="35"/>
      <c r="CCK1670" s="34"/>
      <c r="CCR1670" s="35"/>
      <c r="CCS1670" s="34"/>
      <c r="CCZ1670" s="35"/>
      <c r="CDA1670" s="34"/>
      <c r="CDH1670" s="35"/>
      <c r="CDI1670" s="34"/>
      <c r="CDP1670" s="35"/>
      <c r="CDQ1670" s="34"/>
      <c r="CDX1670" s="35"/>
      <c r="CDY1670" s="34"/>
      <c r="CEF1670" s="35"/>
      <c r="CEG1670" s="34"/>
      <c r="CEN1670" s="35"/>
      <c r="CEO1670" s="34"/>
      <c r="CEV1670" s="35"/>
      <c r="CEW1670" s="34"/>
      <c r="CFD1670" s="35"/>
      <c r="CFE1670" s="34"/>
      <c r="CFL1670" s="35"/>
      <c r="CFM1670" s="34"/>
      <c r="CFT1670" s="35"/>
      <c r="CFU1670" s="34"/>
      <c r="CGB1670" s="35"/>
      <c r="CGC1670" s="34"/>
      <c r="CGJ1670" s="35"/>
      <c r="CGK1670" s="34"/>
      <c r="CGR1670" s="35"/>
      <c r="CGS1670" s="34"/>
      <c r="CGZ1670" s="35"/>
      <c r="CHA1670" s="34"/>
      <c r="CHH1670" s="35"/>
      <c r="CHI1670" s="34"/>
      <c r="CHP1670" s="35"/>
      <c r="CHQ1670" s="34"/>
      <c r="CHX1670" s="35"/>
      <c r="CHY1670" s="34"/>
      <c r="CIF1670" s="35"/>
      <c r="CIG1670" s="34"/>
      <c r="CIN1670" s="35"/>
      <c r="CIO1670" s="34"/>
      <c r="CIV1670" s="35"/>
      <c r="CIW1670" s="34"/>
      <c r="CJD1670" s="35"/>
      <c r="CJE1670" s="34"/>
      <c r="CJL1670" s="35"/>
      <c r="CJM1670" s="34"/>
      <c r="CJT1670" s="35"/>
      <c r="CJU1670" s="34"/>
      <c r="CKB1670" s="35"/>
      <c r="CKC1670" s="34"/>
      <c r="CKJ1670" s="35"/>
      <c r="CKK1670" s="34"/>
      <c r="CKR1670" s="35"/>
      <c r="CKS1670" s="34"/>
      <c r="CKZ1670" s="35"/>
      <c r="CLA1670" s="34"/>
      <c r="CLH1670" s="35"/>
      <c r="CLI1670" s="34"/>
      <c r="CLP1670" s="35"/>
      <c r="CLQ1670" s="34"/>
      <c r="CLX1670" s="35"/>
      <c r="CLY1670" s="34"/>
      <c r="CMF1670" s="35"/>
      <c r="CMG1670" s="34"/>
      <c r="CMN1670" s="35"/>
      <c r="CMO1670" s="34"/>
      <c r="CMV1670" s="35"/>
      <c r="CMW1670" s="34"/>
      <c r="CND1670" s="35"/>
      <c r="CNE1670" s="34"/>
      <c r="CNL1670" s="35"/>
      <c r="CNM1670" s="34"/>
      <c r="CNT1670" s="35"/>
      <c r="CNU1670" s="34"/>
      <c r="COB1670" s="35"/>
      <c r="COC1670" s="34"/>
      <c r="COJ1670" s="35"/>
      <c r="COK1670" s="34"/>
      <c r="COR1670" s="35"/>
      <c r="COS1670" s="34"/>
      <c r="COZ1670" s="35"/>
      <c r="CPA1670" s="34"/>
      <c r="CPH1670" s="35"/>
      <c r="CPI1670" s="34"/>
      <c r="CPP1670" s="35"/>
      <c r="CPQ1670" s="34"/>
      <c r="CPX1670" s="35"/>
      <c r="CPY1670" s="34"/>
      <c r="CQF1670" s="35"/>
      <c r="CQG1670" s="34"/>
      <c r="CQN1670" s="35"/>
      <c r="CQO1670" s="34"/>
      <c r="CQV1670" s="35"/>
      <c r="CQW1670" s="34"/>
      <c r="CRD1670" s="35"/>
      <c r="CRE1670" s="34"/>
      <c r="CRL1670" s="35"/>
      <c r="CRM1670" s="34"/>
      <c r="CRT1670" s="35"/>
      <c r="CRU1670" s="34"/>
      <c r="CSB1670" s="35"/>
      <c r="CSC1670" s="34"/>
      <c r="CSJ1670" s="35"/>
      <c r="CSK1670" s="34"/>
      <c r="CSR1670" s="35"/>
      <c r="CSS1670" s="34"/>
      <c r="CSZ1670" s="35"/>
      <c r="CTA1670" s="34"/>
      <c r="CTH1670" s="35"/>
      <c r="CTI1670" s="34"/>
      <c r="CTP1670" s="35"/>
      <c r="CTQ1670" s="34"/>
      <c r="CTX1670" s="35"/>
      <c r="CTY1670" s="34"/>
      <c r="CUF1670" s="35"/>
      <c r="CUG1670" s="34"/>
      <c r="CUN1670" s="35"/>
      <c r="CUO1670" s="34"/>
      <c r="CUV1670" s="35"/>
      <c r="CUW1670" s="34"/>
      <c r="CVD1670" s="35"/>
      <c r="CVE1670" s="34"/>
      <c r="CVL1670" s="35"/>
      <c r="CVM1670" s="34"/>
      <c r="CVT1670" s="35"/>
      <c r="CVU1670" s="34"/>
      <c r="CWB1670" s="35"/>
      <c r="CWC1670" s="34"/>
      <c r="CWJ1670" s="35"/>
      <c r="CWK1670" s="34"/>
      <c r="CWR1670" s="35"/>
      <c r="CWS1670" s="34"/>
      <c r="CWZ1670" s="35"/>
      <c r="CXA1670" s="34"/>
      <c r="CXH1670" s="35"/>
      <c r="CXI1670" s="34"/>
      <c r="CXP1670" s="35"/>
      <c r="CXQ1670" s="34"/>
      <c r="CXX1670" s="35"/>
      <c r="CXY1670" s="34"/>
      <c r="CYF1670" s="35"/>
      <c r="CYG1670" s="34"/>
      <c r="CYN1670" s="35"/>
      <c r="CYO1670" s="34"/>
      <c r="CYV1670" s="35"/>
      <c r="CYW1670" s="34"/>
      <c r="CZD1670" s="35"/>
      <c r="CZE1670" s="34"/>
      <c r="CZL1670" s="35"/>
      <c r="CZM1670" s="34"/>
      <c r="CZT1670" s="35"/>
      <c r="CZU1670" s="34"/>
      <c r="DAB1670" s="35"/>
      <c r="DAC1670" s="34"/>
      <c r="DAJ1670" s="35"/>
      <c r="DAK1670" s="34"/>
      <c r="DAR1670" s="35"/>
      <c r="DAS1670" s="34"/>
      <c r="DAZ1670" s="35"/>
      <c r="DBA1670" s="34"/>
      <c r="DBH1670" s="35"/>
      <c r="DBI1670" s="34"/>
      <c r="DBP1670" s="35"/>
      <c r="DBQ1670" s="34"/>
      <c r="DBX1670" s="35"/>
      <c r="DBY1670" s="34"/>
      <c r="DCF1670" s="35"/>
      <c r="DCG1670" s="34"/>
      <c r="DCN1670" s="35"/>
      <c r="DCO1670" s="34"/>
      <c r="DCV1670" s="35"/>
      <c r="DCW1670" s="34"/>
      <c r="DDD1670" s="35"/>
      <c r="DDE1670" s="34"/>
      <c r="DDL1670" s="35"/>
      <c r="DDM1670" s="34"/>
      <c r="DDT1670" s="35"/>
      <c r="DDU1670" s="34"/>
      <c r="DEB1670" s="35"/>
      <c r="DEC1670" s="34"/>
      <c r="DEJ1670" s="35"/>
      <c r="DEK1670" s="34"/>
      <c r="DER1670" s="35"/>
      <c r="DES1670" s="34"/>
      <c r="DEZ1670" s="35"/>
      <c r="DFA1670" s="34"/>
      <c r="DFH1670" s="35"/>
      <c r="DFI1670" s="34"/>
      <c r="DFP1670" s="35"/>
      <c r="DFQ1670" s="34"/>
      <c r="DFX1670" s="35"/>
      <c r="DFY1670" s="34"/>
      <c r="DGF1670" s="35"/>
      <c r="DGG1670" s="34"/>
      <c r="DGN1670" s="35"/>
      <c r="DGO1670" s="34"/>
      <c r="DGV1670" s="35"/>
      <c r="DGW1670" s="34"/>
      <c r="DHD1670" s="35"/>
      <c r="DHE1670" s="34"/>
      <c r="DHL1670" s="35"/>
      <c r="DHM1670" s="34"/>
      <c r="DHT1670" s="35"/>
      <c r="DHU1670" s="34"/>
      <c r="DIB1670" s="35"/>
      <c r="DIC1670" s="34"/>
      <c r="DIJ1670" s="35"/>
      <c r="DIK1670" s="34"/>
      <c r="DIR1670" s="35"/>
      <c r="DIS1670" s="34"/>
      <c r="DIZ1670" s="35"/>
      <c r="DJA1670" s="34"/>
      <c r="DJH1670" s="35"/>
      <c r="DJI1670" s="34"/>
      <c r="DJP1670" s="35"/>
      <c r="DJQ1670" s="34"/>
      <c r="DJX1670" s="35"/>
      <c r="DJY1670" s="34"/>
      <c r="DKF1670" s="35"/>
      <c r="DKG1670" s="34"/>
      <c r="DKN1670" s="35"/>
      <c r="DKO1670" s="34"/>
      <c r="DKV1670" s="35"/>
      <c r="DKW1670" s="34"/>
      <c r="DLD1670" s="35"/>
      <c r="DLE1670" s="34"/>
      <c r="DLL1670" s="35"/>
      <c r="DLM1670" s="34"/>
      <c r="DLT1670" s="35"/>
      <c r="DLU1670" s="34"/>
      <c r="DMB1670" s="35"/>
      <c r="DMC1670" s="34"/>
      <c r="DMJ1670" s="35"/>
      <c r="DMK1670" s="34"/>
      <c r="DMR1670" s="35"/>
      <c r="DMS1670" s="34"/>
      <c r="DMZ1670" s="35"/>
      <c r="DNA1670" s="34"/>
      <c r="DNH1670" s="35"/>
      <c r="DNI1670" s="34"/>
      <c r="DNP1670" s="35"/>
      <c r="DNQ1670" s="34"/>
      <c r="DNX1670" s="35"/>
      <c r="DNY1670" s="34"/>
      <c r="DOF1670" s="35"/>
      <c r="DOG1670" s="34"/>
      <c r="DON1670" s="35"/>
      <c r="DOO1670" s="34"/>
      <c r="DOV1670" s="35"/>
      <c r="DOW1670" s="34"/>
      <c r="DPD1670" s="35"/>
      <c r="DPE1670" s="34"/>
      <c r="DPL1670" s="35"/>
      <c r="DPM1670" s="34"/>
      <c r="DPT1670" s="35"/>
      <c r="DPU1670" s="34"/>
      <c r="DQB1670" s="35"/>
      <c r="DQC1670" s="34"/>
      <c r="DQJ1670" s="35"/>
      <c r="DQK1670" s="34"/>
      <c r="DQR1670" s="35"/>
      <c r="DQS1670" s="34"/>
      <c r="DQZ1670" s="35"/>
      <c r="DRA1670" s="34"/>
      <c r="DRH1670" s="35"/>
      <c r="DRI1670" s="34"/>
      <c r="DRP1670" s="35"/>
      <c r="DRQ1670" s="34"/>
      <c r="DRX1670" s="35"/>
      <c r="DRY1670" s="34"/>
      <c r="DSF1670" s="35"/>
      <c r="DSG1670" s="34"/>
      <c r="DSN1670" s="35"/>
      <c r="DSO1670" s="34"/>
      <c r="DSV1670" s="35"/>
      <c r="DSW1670" s="34"/>
      <c r="DTD1670" s="35"/>
      <c r="DTE1670" s="34"/>
      <c r="DTL1670" s="35"/>
      <c r="DTM1670" s="34"/>
      <c r="DTT1670" s="35"/>
      <c r="DTU1670" s="34"/>
      <c r="DUB1670" s="35"/>
      <c r="DUC1670" s="34"/>
      <c r="DUJ1670" s="35"/>
      <c r="DUK1670" s="34"/>
      <c r="DUR1670" s="35"/>
      <c r="DUS1670" s="34"/>
      <c r="DUZ1670" s="35"/>
      <c r="DVA1670" s="34"/>
      <c r="DVH1670" s="35"/>
      <c r="DVI1670" s="34"/>
      <c r="DVP1670" s="35"/>
      <c r="DVQ1670" s="34"/>
      <c r="DVX1670" s="35"/>
      <c r="DVY1670" s="34"/>
      <c r="DWF1670" s="35"/>
      <c r="DWG1670" s="34"/>
      <c r="DWN1670" s="35"/>
      <c r="DWO1670" s="34"/>
      <c r="DWV1670" s="35"/>
      <c r="DWW1670" s="34"/>
      <c r="DXD1670" s="35"/>
      <c r="DXE1670" s="34"/>
      <c r="DXL1670" s="35"/>
      <c r="DXM1670" s="34"/>
      <c r="DXT1670" s="35"/>
      <c r="DXU1670" s="34"/>
      <c r="DYB1670" s="35"/>
      <c r="DYC1670" s="34"/>
      <c r="DYJ1670" s="35"/>
      <c r="DYK1670" s="34"/>
      <c r="DYR1670" s="35"/>
      <c r="DYS1670" s="34"/>
      <c r="DYZ1670" s="35"/>
      <c r="DZA1670" s="34"/>
      <c r="DZH1670" s="35"/>
      <c r="DZI1670" s="34"/>
      <c r="DZP1670" s="35"/>
      <c r="DZQ1670" s="34"/>
      <c r="DZX1670" s="35"/>
      <c r="DZY1670" s="34"/>
      <c r="EAF1670" s="35"/>
      <c r="EAG1670" s="34"/>
      <c r="EAN1670" s="35"/>
      <c r="EAO1670" s="34"/>
      <c r="EAV1670" s="35"/>
      <c r="EAW1670" s="34"/>
      <c r="EBD1670" s="35"/>
      <c r="EBE1670" s="34"/>
      <c r="EBL1670" s="35"/>
      <c r="EBM1670" s="34"/>
      <c r="EBT1670" s="35"/>
      <c r="EBU1670" s="34"/>
      <c r="ECB1670" s="35"/>
      <c r="ECC1670" s="34"/>
      <c r="ECJ1670" s="35"/>
      <c r="ECK1670" s="34"/>
      <c r="ECR1670" s="35"/>
      <c r="ECS1670" s="34"/>
      <c r="ECZ1670" s="35"/>
      <c r="EDA1670" s="34"/>
      <c r="EDH1670" s="35"/>
      <c r="EDI1670" s="34"/>
      <c r="EDP1670" s="35"/>
      <c r="EDQ1670" s="34"/>
      <c r="EDX1670" s="35"/>
      <c r="EDY1670" s="34"/>
      <c r="EEF1670" s="35"/>
      <c r="EEG1670" s="34"/>
      <c r="EEN1670" s="35"/>
      <c r="EEO1670" s="34"/>
      <c r="EEV1670" s="35"/>
      <c r="EEW1670" s="34"/>
      <c r="EFD1670" s="35"/>
      <c r="EFE1670" s="34"/>
      <c r="EFL1670" s="35"/>
      <c r="EFM1670" s="34"/>
      <c r="EFT1670" s="35"/>
      <c r="EFU1670" s="34"/>
      <c r="EGB1670" s="35"/>
      <c r="EGC1670" s="34"/>
      <c r="EGJ1670" s="35"/>
      <c r="EGK1670" s="34"/>
      <c r="EGR1670" s="35"/>
      <c r="EGS1670" s="34"/>
      <c r="EGZ1670" s="35"/>
      <c r="EHA1670" s="34"/>
      <c r="EHH1670" s="35"/>
      <c r="EHI1670" s="34"/>
      <c r="EHP1670" s="35"/>
      <c r="EHQ1670" s="34"/>
      <c r="EHX1670" s="35"/>
      <c r="EHY1670" s="34"/>
      <c r="EIF1670" s="35"/>
      <c r="EIG1670" s="34"/>
      <c r="EIN1670" s="35"/>
      <c r="EIO1670" s="34"/>
      <c r="EIV1670" s="35"/>
      <c r="EIW1670" s="34"/>
      <c r="EJD1670" s="35"/>
      <c r="EJE1670" s="34"/>
      <c r="EJL1670" s="35"/>
      <c r="EJM1670" s="34"/>
      <c r="EJT1670" s="35"/>
      <c r="EJU1670" s="34"/>
      <c r="EKB1670" s="35"/>
      <c r="EKC1670" s="34"/>
      <c r="EKJ1670" s="35"/>
      <c r="EKK1670" s="34"/>
      <c r="EKR1670" s="35"/>
      <c r="EKS1670" s="34"/>
      <c r="EKZ1670" s="35"/>
      <c r="ELA1670" s="34"/>
      <c r="ELH1670" s="35"/>
      <c r="ELI1670" s="34"/>
      <c r="ELP1670" s="35"/>
      <c r="ELQ1670" s="34"/>
      <c r="ELX1670" s="35"/>
      <c r="ELY1670" s="34"/>
      <c r="EMF1670" s="35"/>
      <c r="EMG1670" s="34"/>
      <c r="EMN1670" s="35"/>
      <c r="EMO1670" s="34"/>
      <c r="EMV1670" s="35"/>
      <c r="EMW1670" s="34"/>
      <c r="END1670" s="35"/>
      <c r="ENE1670" s="34"/>
      <c r="ENL1670" s="35"/>
      <c r="ENM1670" s="34"/>
      <c r="ENT1670" s="35"/>
      <c r="ENU1670" s="34"/>
      <c r="EOB1670" s="35"/>
      <c r="EOC1670" s="34"/>
      <c r="EOJ1670" s="35"/>
      <c r="EOK1670" s="34"/>
      <c r="EOR1670" s="35"/>
      <c r="EOS1670" s="34"/>
      <c r="EOZ1670" s="35"/>
      <c r="EPA1670" s="34"/>
      <c r="EPH1670" s="35"/>
      <c r="EPI1670" s="34"/>
      <c r="EPP1670" s="35"/>
      <c r="EPQ1670" s="34"/>
      <c r="EPX1670" s="35"/>
      <c r="EPY1670" s="34"/>
      <c r="EQF1670" s="35"/>
      <c r="EQG1670" s="34"/>
      <c r="EQN1670" s="35"/>
      <c r="EQO1670" s="34"/>
      <c r="EQV1670" s="35"/>
      <c r="EQW1670" s="34"/>
      <c r="ERD1670" s="35"/>
      <c r="ERE1670" s="34"/>
      <c r="ERL1670" s="35"/>
      <c r="ERM1670" s="34"/>
      <c r="ERT1670" s="35"/>
      <c r="ERU1670" s="34"/>
      <c r="ESB1670" s="35"/>
      <c r="ESC1670" s="34"/>
      <c r="ESJ1670" s="35"/>
      <c r="ESK1670" s="34"/>
      <c r="ESR1670" s="35"/>
      <c r="ESS1670" s="34"/>
      <c r="ESZ1670" s="35"/>
      <c r="ETA1670" s="34"/>
      <c r="ETH1670" s="35"/>
      <c r="ETI1670" s="34"/>
      <c r="ETP1670" s="35"/>
      <c r="ETQ1670" s="34"/>
      <c r="ETX1670" s="35"/>
      <c r="ETY1670" s="34"/>
      <c r="EUF1670" s="35"/>
      <c r="EUG1670" s="34"/>
      <c r="EUN1670" s="35"/>
      <c r="EUO1670" s="34"/>
      <c r="EUV1670" s="35"/>
      <c r="EUW1670" s="34"/>
      <c r="EVD1670" s="35"/>
      <c r="EVE1670" s="34"/>
      <c r="EVL1670" s="35"/>
      <c r="EVM1670" s="34"/>
      <c r="EVT1670" s="35"/>
      <c r="EVU1670" s="34"/>
      <c r="EWB1670" s="35"/>
      <c r="EWC1670" s="34"/>
      <c r="EWJ1670" s="35"/>
      <c r="EWK1670" s="34"/>
      <c r="EWR1670" s="35"/>
      <c r="EWS1670" s="34"/>
      <c r="EWZ1670" s="35"/>
      <c r="EXA1670" s="34"/>
      <c r="EXH1670" s="35"/>
      <c r="EXI1670" s="34"/>
      <c r="EXP1670" s="35"/>
      <c r="EXQ1670" s="34"/>
      <c r="EXX1670" s="35"/>
      <c r="EXY1670" s="34"/>
      <c r="EYF1670" s="35"/>
      <c r="EYG1670" s="34"/>
      <c r="EYN1670" s="35"/>
      <c r="EYO1670" s="34"/>
      <c r="EYV1670" s="35"/>
      <c r="EYW1670" s="34"/>
      <c r="EZD1670" s="35"/>
      <c r="EZE1670" s="34"/>
      <c r="EZL1670" s="35"/>
      <c r="EZM1670" s="34"/>
      <c r="EZT1670" s="35"/>
      <c r="EZU1670" s="34"/>
      <c r="FAB1670" s="35"/>
      <c r="FAC1670" s="34"/>
      <c r="FAJ1670" s="35"/>
      <c r="FAK1670" s="34"/>
      <c r="FAR1670" s="35"/>
      <c r="FAS1670" s="34"/>
      <c r="FAZ1670" s="35"/>
      <c r="FBA1670" s="34"/>
      <c r="FBH1670" s="35"/>
      <c r="FBI1670" s="34"/>
      <c r="FBP1670" s="35"/>
      <c r="FBQ1670" s="34"/>
      <c r="FBX1670" s="35"/>
      <c r="FBY1670" s="34"/>
      <c r="FCF1670" s="35"/>
      <c r="FCG1670" s="34"/>
      <c r="FCN1670" s="35"/>
      <c r="FCO1670" s="34"/>
      <c r="FCV1670" s="35"/>
      <c r="FCW1670" s="34"/>
      <c r="FDD1670" s="35"/>
      <c r="FDE1670" s="34"/>
      <c r="FDL1670" s="35"/>
      <c r="FDM1670" s="34"/>
      <c r="FDT1670" s="35"/>
      <c r="FDU1670" s="34"/>
      <c r="FEB1670" s="35"/>
      <c r="FEC1670" s="34"/>
      <c r="FEJ1670" s="35"/>
      <c r="FEK1670" s="34"/>
      <c r="FER1670" s="35"/>
      <c r="FES1670" s="34"/>
      <c r="FEZ1670" s="35"/>
      <c r="FFA1670" s="34"/>
      <c r="FFH1670" s="35"/>
      <c r="FFI1670" s="34"/>
      <c r="FFP1670" s="35"/>
      <c r="FFQ1670" s="34"/>
      <c r="FFX1670" s="35"/>
      <c r="FFY1670" s="34"/>
      <c r="FGF1670" s="35"/>
      <c r="FGG1670" s="34"/>
      <c r="FGN1670" s="35"/>
      <c r="FGO1670" s="34"/>
      <c r="FGV1670" s="35"/>
      <c r="FGW1670" s="34"/>
      <c r="FHD1670" s="35"/>
      <c r="FHE1670" s="34"/>
      <c r="FHL1670" s="35"/>
      <c r="FHM1670" s="34"/>
      <c r="FHT1670" s="35"/>
      <c r="FHU1670" s="34"/>
      <c r="FIB1670" s="35"/>
      <c r="FIC1670" s="34"/>
      <c r="FIJ1670" s="35"/>
      <c r="FIK1670" s="34"/>
      <c r="FIR1670" s="35"/>
      <c r="FIS1670" s="34"/>
      <c r="FIZ1670" s="35"/>
      <c r="FJA1670" s="34"/>
      <c r="FJH1670" s="35"/>
      <c r="FJI1670" s="34"/>
      <c r="FJP1670" s="35"/>
      <c r="FJQ1670" s="34"/>
      <c r="FJX1670" s="35"/>
      <c r="FJY1670" s="34"/>
      <c r="FKF1670" s="35"/>
      <c r="FKG1670" s="34"/>
      <c r="FKN1670" s="35"/>
      <c r="FKO1670" s="34"/>
      <c r="FKV1670" s="35"/>
      <c r="FKW1670" s="34"/>
      <c r="FLD1670" s="35"/>
      <c r="FLE1670" s="34"/>
      <c r="FLL1670" s="35"/>
      <c r="FLM1670" s="34"/>
      <c r="FLT1670" s="35"/>
      <c r="FLU1670" s="34"/>
      <c r="FMB1670" s="35"/>
      <c r="FMC1670" s="34"/>
      <c r="FMJ1670" s="35"/>
      <c r="FMK1670" s="34"/>
      <c r="FMR1670" s="35"/>
      <c r="FMS1670" s="34"/>
      <c r="FMZ1670" s="35"/>
      <c r="FNA1670" s="34"/>
      <c r="FNH1670" s="35"/>
      <c r="FNI1670" s="34"/>
      <c r="FNP1670" s="35"/>
      <c r="FNQ1670" s="34"/>
      <c r="FNX1670" s="35"/>
      <c r="FNY1670" s="34"/>
      <c r="FOF1670" s="35"/>
      <c r="FOG1670" s="34"/>
      <c r="FON1670" s="35"/>
      <c r="FOO1670" s="34"/>
      <c r="FOV1670" s="35"/>
      <c r="FOW1670" s="34"/>
      <c r="FPD1670" s="35"/>
      <c r="FPE1670" s="34"/>
      <c r="FPL1670" s="35"/>
      <c r="FPM1670" s="34"/>
      <c r="FPT1670" s="35"/>
      <c r="FPU1670" s="34"/>
      <c r="FQB1670" s="35"/>
      <c r="FQC1670" s="34"/>
      <c r="FQJ1670" s="35"/>
      <c r="FQK1670" s="34"/>
      <c r="FQR1670" s="35"/>
      <c r="FQS1670" s="34"/>
      <c r="FQZ1670" s="35"/>
      <c r="FRA1670" s="34"/>
      <c r="FRH1670" s="35"/>
      <c r="FRI1670" s="34"/>
      <c r="FRP1670" s="35"/>
      <c r="FRQ1670" s="34"/>
      <c r="FRX1670" s="35"/>
      <c r="FRY1670" s="34"/>
      <c r="FSF1670" s="35"/>
      <c r="FSG1670" s="34"/>
      <c r="FSN1670" s="35"/>
      <c r="FSO1670" s="34"/>
      <c r="FSV1670" s="35"/>
      <c r="FSW1670" s="34"/>
      <c r="FTD1670" s="35"/>
      <c r="FTE1670" s="34"/>
      <c r="FTL1670" s="35"/>
      <c r="FTM1670" s="34"/>
      <c r="FTT1670" s="35"/>
      <c r="FTU1670" s="34"/>
      <c r="FUB1670" s="35"/>
      <c r="FUC1670" s="34"/>
      <c r="FUJ1670" s="35"/>
      <c r="FUK1670" s="34"/>
      <c r="FUR1670" s="35"/>
      <c r="FUS1670" s="34"/>
      <c r="FUZ1670" s="35"/>
      <c r="FVA1670" s="34"/>
      <c r="FVH1670" s="35"/>
      <c r="FVI1670" s="34"/>
      <c r="FVP1670" s="35"/>
      <c r="FVQ1670" s="34"/>
      <c r="FVX1670" s="35"/>
      <c r="FVY1670" s="34"/>
      <c r="FWF1670" s="35"/>
      <c r="FWG1670" s="34"/>
      <c r="FWN1670" s="35"/>
      <c r="FWO1670" s="34"/>
      <c r="FWV1670" s="35"/>
      <c r="FWW1670" s="34"/>
      <c r="FXD1670" s="35"/>
      <c r="FXE1670" s="34"/>
      <c r="FXL1670" s="35"/>
      <c r="FXM1670" s="34"/>
      <c r="FXT1670" s="35"/>
      <c r="FXU1670" s="34"/>
      <c r="FYB1670" s="35"/>
      <c r="FYC1670" s="34"/>
      <c r="FYJ1670" s="35"/>
      <c r="FYK1670" s="34"/>
      <c r="FYR1670" s="35"/>
      <c r="FYS1670" s="34"/>
      <c r="FYZ1670" s="35"/>
      <c r="FZA1670" s="34"/>
      <c r="FZH1670" s="35"/>
      <c r="FZI1670" s="34"/>
      <c r="FZP1670" s="35"/>
      <c r="FZQ1670" s="34"/>
      <c r="FZX1670" s="35"/>
      <c r="FZY1670" s="34"/>
      <c r="GAF1670" s="35"/>
      <c r="GAG1670" s="34"/>
      <c r="GAN1670" s="35"/>
      <c r="GAO1670" s="34"/>
      <c r="GAV1670" s="35"/>
      <c r="GAW1670" s="34"/>
      <c r="GBD1670" s="35"/>
      <c r="GBE1670" s="34"/>
      <c r="GBL1670" s="35"/>
      <c r="GBM1670" s="34"/>
      <c r="GBT1670" s="35"/>
      <c r="GBU1670" s="34"/>
      <c r="GCB1670" s="35"/>
      <c r="GCC1670" s="34"/>
      <c r="GCJ1670" s="35"/>
      <c r="GCK1670" s="34"/>
      <c r="GCR1670" s="35"/>
      <c r="GCS1670" s="34"/>
      <c r="GCZ1670" s="35"/>
      <c r="GDA1670" s="34"/>
      <c r="GDH1670" s="35"/>
      <c r="GDI1670" s="34"/>
      <c r="GDP1670" s="35"/>
      <c r="GDQ1670" s="34"/>
      <c r="GDX1670" s="35"/>
      <c r="GDY1670" s="34"/>
      <c r="GEF1670" s="35"/>
      <c r="GEG1670" s="34"/>
      <c r="GEN1670" s="35"/>
      <c r="GEO1670" s="34"/>
      <c r="GEV1670" s="35"/>
      <c r="GEW1670" s="34"/>
      <c r="GFD1670" s="35"/>
      <c r="GFE1670" s="34"/>
      <c r="GFL1670" s="35"/>
      <c r="GFM1670" s="34"/>
      <c r="GFT1670" s="35"/>
      <c r="GFU1670" s="34"/>
      <c r="GGB1670" s="35"/>
      <c r="GGC1670" s="34"/>
      <c r="GGJ1670" s="35"/>
      <c r="GGK1670" s="34"/>
      <c r="GGR1670" s="35"/>
      <c r="GGS1670" s="34"/>
      <c r="GGZ1670" s="35"/>
      <c r="GHA1670" s="34"/>
      <c r="GHH1670" s="35"/>
      <c r="GHI1670" s="34"/>
      <c r="GHP1670" s="35"/>
      <c r="GHQ1670" s="34"/>
      <c r="GHX1670" s="35"/>
      <c r="GHY1670" s="34"/>
      <c r="GIF1670" s="35"/>
      <c r="GIG1670" s="34"/>
      <c r="GIN1670" s="35"/>
      <c r="GIO1670" s="34"/>
      <c r="GIV1670" s="35"/>
      <c r="GIW1670" s="34"/>
      <c r="GJD1670" s="35"/>
      <c r="GJE1670" s="34"/>
      <c r="GJL1670" s="35"/>
      <c r="GJM1670" s="34"/>
      <c r="GJT1670" s="35"/>
      <c r="GJU1670" s="34"/>
      <c r="GKB1670" s="35"/>
      <c r="GKC1670" s="34"/>
      <c r="GKJ1670" s="35"/>
      <c r="GKK1670" s="34"/>
      <c r="GKR1670" s="35"/>
      <c r="GKS1670" s="34"/>
      <c r="GKZ1670" s="35"/>
      <c r="GLA1670" s="34"/>
      <c r="GLH1670" s="35"/>
      <c r="GLI1670" s="34"/>
      <c r="GLP1670" s="35"/>
      <c r="GLQ1670" s="34"/>
      <c r="GLX1670" s="35"/>
      <c r="GLY1670" s="34"/>
      <c r="GMF1670" s="35"/>
      <c r="GMG1670" s="34"/>
      <c r="GMN1670" s="35"/>
      <c r="GMO1670" s="34"/>
      <c r="GMV1670" s="35"/>
      <c r="GMW1670" s="34"/>
      <c r="GND1670" s="35"/>
      <c r="GNE1670" s="34"/>
      <c r="GNL1670" s="35"/>
      <c r="GNM1670" s="34"/>
      <c r="GNT1670" s="35"/>
      <c r="GNU1670" s="34"/>
      <c r="GOB1670" s="35"/>
      <c r="GOC1670" s="34"/>
      <c r="GOJ1670" s="35"/>
      <c r="GOK1670" s="34"/>
      <c r="GOR1670" s="35"/>
      <c r="GOS1670" s="34"/>
      <c r="GOZ1670" s="35"/>
      <c r="GPA1670" s="34"/>
      <c r="GPH1670" s="35"/>
      <c r="GPI1670" s="34"/>
      <c r="GPP1670" s="35"/>
      <c r="GPQ1670" s="34"/>
      <c r="GPX1670" s="35"/>
      <c r="GPY1670" s="34"/>
      <c r="GQF1670" s="35"/>
      <c r="GQG1670" s="34"/>
      <c r="GQN1670" s="35"/>
      <c r="GQO1670" s="34"/>
      <c r="GQV1670" s="35"/>
      <c r="GQW1670" s="34"/>
      <c r="GRD1670" s="35"/>
      <c r="GRE1670" s="34"/>
      <c r="GRL1670" s="35"/>
      <c r="GRM1670" s="34"/>
      <c r="GRT1670" s="35"/>
      <c r="GRU1670" s="34"/>
      <c r="GSB1670" s="35"/>
      <c r="GSC1670" s="34"/>
      <c r="GSJ1670" s="35"/>
      <c r="GSK1670" s="34"/>
      <c r="GSR1670" s="35"/>
      <c r="GSS1670" s="34"/>
      <c r="GSZ1670" s="35"/>
      <c r="GTA1670" s="34"/>
      <c r="GTH1670" s="35"/>
      <c r="GTI1670" s="34"/>
      <c r="GTP1670" s="35"/>
      <c r="GTQ1670" s="34"/>
      <c r="GTX1670" s="35"/>
      <c r="GTY1670" s="34"/>
      <c r="GUF1670" s="35"/>
      <c r="GUG1670" s="34"/>
      <c r="GUN1670" s="35"/>
      <c r="GUO1670" s="34"/>
      <c r="GUV1670" s="35"/>
      <c r="GUW1670" s="34"/>
      <c r="GVD1670" s="35"/>
      <c r="GVE1670" s="34"/>
      <c r="GVL1670" s="35"/>
      <c r="GVM1670" s="34"/>
      <c r="GVT1670" s="35"/>
      <c r="GVU1670" s="34"/>
      <c r="GWB1670" s="35"/>
      <c r="GWC1670" s="34"/>
      <c r="GWJ1670" s="35"/>
      <c r="GWK1670" s="34"/>
      <c r="GWR1670" s="35"/>
      <c r="GWS1670" s="34"/>
      <c r="GWZ1670" s="35"/>
      <c r="GXA1670" s="34"/>
      <c r="GXH1670" s="35"/>
      <c r="GXI1670" s="34"/>
      <c r="GXP1670" s="35"/>
      <c r="GXQ1670" s="34"/>
      <c r="GXX1670" s="35"/>
      <c r="GXY1670" s="34"/>
      <c r="GYF1670" s="35"/>
      <c r="GYG1670" s="34"/>
      <c r="GYN1670" s="35"/>
      <c r="GYO1670" s="34"/>
      <c r="GYV1670" s="35"/>
      <c r="GYW1670" s="34"/>
      <c r="GZD1670" s="35"/>
      <c r="GZE1670" s="34"/>
      <c r="GZL1670" s="35"/>
      <c r="GZM1670" s="34"/>
      <c r="GZT1670" s="35"/>
      <c r="GZU1670" s="34"/>
      <c r="HAB1670" s="35"/>
      <c r="HAC1670" s="34"/>
      <c r="HAJ1670" s="35"/>
      <c r="HAK1670" s="34"/>
      <c r="HAR1670" s="35"/>
      <c r="HAS1670" s="34"/>
      <c r="HAZ1670" s="35"/>
      <c r="HBA1670" s="34"/>
      <c r="HBH1670" s="35"/>
      <c r="HBI1670" s="34"/>
      <c r="HBP1670" s="35"/>
      <c r="HBQ1670" s="34"/>
      <c r="HBX1670" s="35"/>
      <c r="HBY1670" s="34"/>
      <c r="HCF1670" s="35"/>
      <c r="HCG1670" s="34"/>
      <c r="HCN1670" s="35"/>
      <c r="HCO1670" s="34"/>
      <c r="HCV1670" s="35"/>
      <c r="HCW1670" s="34"/>
      <c r="HDD1670" s="35"/>
      <c r="HDE1670" s="34"/>
      <c r="HDL1670" s="35"/>
      <c r="HDM1670" s="34"/>
      <c r="HDT1670" s="35"/>
      <c r="HDU1670" s="34"/>
      <c r="HEB1670" s="35"/>
      <c r="HEC1670" s="34"/>
      <c r="HEJ1670" s="35"/>
      <c r="HEK1670" s="34"/>
      <c r="HER1670" s="35"/>
      <c r="HES1670" s="34"/>
      <c r="HEZ1670" s="35"/>
      <c r="HFA1670" s="34"/>
      <c r="HFH1670" s="35"/>
      <c r="HFI1670" s="34"/>
      <c r="HFP1670" s="35"/>
      <c r="HFQ1670" s="34"/>
      <c r="HFX1670" s="35"/>
      <c r="HFY1670" s="34"/>
      <c r="HGF1670" s="35"/>
      <c r="HGG1670" s="34"/>
      <c r="HGN1670" s="35"/>
      <c r="HGO1670" s="34"/>
      <c r="HGV1670" s="35"/>
      <c r="HGW1670" s="34"/>
      <c r="HHD1670" s="35"/>
      <c r="HHE1670" s="34"/>
      <c r="HHL1670" s="35"/>
      <c r="HHM1670" s="34"/>
      <c r="HHT1670" s="35"/>
      <c r="HHU1670" s="34"/>
      <c r="HIB1670" s="35"/>
      <c r="HIC1670" s="34"/>
      <c r="HIJ1670" s="35"/>
      <c r="HIK1670" s="34"/>
      <c r="HIR1670" s="35"/>
      <c r="HIS1670" s="34"/>
      <c r="HIZ1670" s="35"/>
      <c r="HJA1670" s="34"/>
      <c r="HJH1670" s="35"/>
      <c r="HJI1670" s="34"/>
      <c r="HJP1670" s="35"/>
      <c r="HJQ1670" s="34"/>
      <c r="HJX1670" s="35"/>
      <c r="HJY1670" s="34"/>
      <c r="HKF1670" s="35"/>
      <c r="HKG1670" s="34"/>
      <c r="HKN1670" s="35"/>
      <c r="HKO1670" s="34"/>
      <c r="HKV1670" s="35"/>
      <c r="HKW1670" s="34"/>
      <c r="HLD1670" s="35"/>
      <c r="HLE1670" s="34"/>
      <c r="HLL1670" s="35"/>
      <c r="HLM1670" s="34"/>
      <c r="HLT1670" s="35"/>
      <c r="HLU1670" s="34"/>
      <c r="HMB1670" s="35"/>
      <c r="HMC1670" s="34"/>
      <c r="HMJ1670" s="35"/>
      <c r="HMK1670" s="34"/>
      <c r="HMR1670" s="35"/>
      <c r="HMS1670" s="34"/>
      <c r="HMZ1670" s="35"/>
      <c r="HNA1670" s="34"/>
      <c r="HNH1670" s="35"/>
      <c r="HNI1670" s="34"/>
      <c r="HNP1670" s="35"/>
      <c r="HNQ1670" s="34"/>
      <c r="HNX1670" s="35"/>
      <c r="HNY1670" s="34"/>
      <c r="HOF1670" s="35"/>
      <c r="HOG1670" s="34"/>
      <c r="HON1670" s="35"/>
      <c r="HOO1670" s="34"/>
      <c r="HOV1670" s="35"/>
      <c r="HOW1670" s="34"/>
      <c r="HPD1670" s="35"/>
      <c r="HPE1670" s="34"/>
      <c r="HPL1670" s="35"/>
      <c r="HPM1670" s="34"/>
      <c r="HPT1670" s="35"/>
      <c r="HPU1670" s="34"/>
      <c r="HQB1670" s="35"/>
      <c r="HQC1670" s="34"/>
      <c r="HQJ1670" s="35"/>
      <c r="HQK1670" s="34"/>
      <c r="HQR1670" s="35"/>
      <c r="HQS1670" s="34"/>
      <c r="HQZ1670" s="35"/>
      <c r="HRA1670" s="34"/>
      <c r="HRH1670" s="35"/>
      <c r="HRI1670" s="34"/>
      <c r="HRP1670" s="35"/>
      <c r="HRQ1670" s="34"/>
      <c r="HRX1670" s="35"/>
      <c r="HRY1670" s="34"/>
      <c r="HSF1670" s="35"/>
      <c r="HSG1670" s="34"/>
      <c r="HSN1670" s="35"/>
      <c r="HSO1670" s="34"/>
      <c r="HSV1670" s="35"/>
      <c r="HSW1670" s="34"/>
      <c r="HTD1670" s="35"/>
      <c r="HTE1670" s="34"/>
      <c r="HTL1670" s="35"/>
      <c r="HTM1670" s="34"/>
      <c r="HTT1670" s="35"/>
      <c r="HTU1670" s="34"/>
      <c r="HUB1670" s="35"/>
      <c r="HUC1670" s="34"/>
      <c r="HUJ1670" s="35"/>
      <c r="HUK1670" s="34"/>
      <c r="HUR1670" s="35"/>
      <c r="HUS1670" s="34"/>
      <c r="HUZ1670" s="35"/>
      <c r="HVA1670" s="34"/>
      <c r="HVH1670" s="35"/>
      <c r="HVI1670" s="34"/>
      <c r="HVP1670" s="35"/>
      <c r="HVQ1670" s="34"/>
      <c r="HVX1670" s="35"/>
      <c r="HVY1670" s="34"/>
      <c r="HWF1670" s="35"/>
      <c r="HWG1670" s="34"/>
      <c r="HWN1670" s="35"/>
      <c r="HWO1670" s="34"/>
      <c r="HWV1670" s="35"/>
      <c r="HWW1670" s="34"/>
      <c r="HXD1670" s="35"/>
      <c r="HXE1670" s="34"/>
      <c r="HXL1670" s="35"/>
      <c r="HXM1670" s="34"/>
      <c r="HXT1670" s="35"/>
      <c r="HXU1670" s="34"/>
      <c r="HYB1670" s="35"/>
      <c r="HYC1670" s="34"/>
      <c r="HYJ1670" s="35"/>
      <c r="HYK1670" s="34"/>
      <c r="HYR1670" s="35"/>
      <c r="HYS1670" s="34"/>
      <c r="HYZ1670" s="35"/>
      <c r="HZA1670" s="34"/>
      <c r="HZH1670" s="35"/>
      <c r="HZI1670" s="34"/>
      <c r="HZP1670" s="35"/>
      <c r="HZQ1670" s="34"/>
      <c r="HZX1670" s="35"/>
      <c r="HZY1670" s="34"/>
      <c r="IAF1670" s="35"/>
      <c r="IAG1670" s="34"/>
      <c r="IAN1670" s="35"/>
      <c r="IAO1670" s="34"/>
      <c r="IAV1670" s="35"/>
      <c r="IAW1670" s="34"/>
      <c r="IBD1670" s="35"/>
      <c r="IBE1670" s="34"/>
      <c r="IBL1670" s="35"/>
      <c r="IBM1670" s="34"/>
      <c r="IBT1670" s="35"/>
      <c r="IBU1670" s="34"/>
      <c r="ICB1670" s="35"/>
      <c r="ICC1670" s="34"/>
      <c r="ICJ1670" s="35"/>
      <c r="ICK1670" s="34"/>
      <c r="ICR1670" s="35"/>
      <c r="ICS1670" s="34"/>
      <c r="ICZ1670" s="35"/>
      <c r="IDA1670" s="34"/>
      <c r="IDH1670" s="35"/>
      <c r="IDI1670" s="34"/>
      <c r="IDP1670" s="35"/>
      <c r="IDQ1670" s="34"/>
      <c r="IDX1670" s="35"/>
      <c r="IDY1670" s="34"/>
      <c r="IEF1670" s="35"/>
      <c r="IEG1670" s="34"/>
      <c r="IEN1670" s="35"/>
      <c r="IEO1670" s="34"/>
      <c r="IEV1670" s="35"/>
      <c r="IEW1670" s="34"/>
      <c r="IFD1670" s="35"/>
      <c r="IFE1670" s="34"/>
      <c r="IFL1670" s="35"/>
      <c r="IFM1670" s="34"/>
      <c r="IFT1670" s="35"/>
      <c r="IFU1670" s="34"/>
      <c r="IGB1670" s="35"/>
      <c r="IGC1670" s="34"/>
      <c r="IGJ1670" s="35"/>
      <c r="IGK1670" s="34"/>
      <c r="IGR1670" s="35"/>
      <c r="IGS1670" s="34"/>
      <c r="IGZ1670" s="35"/>
      <c r="IHA1670" s="34"/>
      <c r="IHH1670" s="35"/>
      <c r="IHI1670" s="34"/>
      <c r="IHP1670" s="35"/>
      <c r="IHQ1670" s="34"/>
      <c r="IHX1670" s="35"/>
      <c r="IHY1670" s="34"/>
      <c r="IIF1670" s="35"/>
      <c r="IIG1670" s="34"/>
      <c r="IIN1670" s="35"/>
      <c r="IIO1670" s="34"/>
      <c r="IIV1670" s="35"/>
      <c r="IIW1670" s="34"/>
      <c r="IJD1670" s="35"/>
      <c r="IJE1670" s="34"/>
      <c r="IJL1670" s="35"/>
      <c r="IJM1670" s="34"/>
      <c r="IJT1670" s="35"/>
      <c r="IJU1670" s="34"/>
      <c r="IKB1670" s="35"/>
      <c r="IKC1670" s="34"/>
      <c r="IKJ1670" s="35"/>
      <c r="IKK1670" s="34"/>
      <c r="IKR1670" s="35"/>
      <c r="IKS1670" s="34"/>
      <c r="IKZ1670" s="35"/>
      <c r="ILA1670" s="34"/>
      <c r="ILH1670" s="35"/>
      <c r="ILI1670" s="34"/>
      <c r="ILP1670" s="35"/>
      <c r="ILQ1670" s="34"/>
      <c r="ILX1670" s="35"/>
      <c r="ILY1670" s="34"/>
      <c r="IMF1670" s="35"/>
      <c r="IMG1670" s="34"/>
      <c r="IMN1670" s="35"/>
      <c r="IMO1670" s="34"/>
      <c r="IMV1670" s="35"/>
      <c r="IMW1670" s="34"/>
      <c r="IND1670" s="35"/>
      <c r="INE1670" s="34"/>
      <c r="INL1670" s="35"/>
      <c r="INM1670" s="34"/>
      <c r="INT1670" s="35"/>
      <c r="INU1670" s="34"/>
      <c r="IOB1670" s="35"/>
      <c r="IOC1670" s="34"/>
      <c r="IOJ1670" s="35"/>
      <c r="IOK1670" s="34"/>
      <c r="IOR1670" s="35"/>
      <c r="IOS1670" s="34"/>
      <c r="IOZ1670" s="35"/>
      <c r="IPA1670" s="34"/>
      <c r="IPH1670" s="35"/>
      <c r="IPI1670" s="34"/>
      <c r="IPP1670" s="35"/>
      <c r="IPQ1670" s="34"/>
      <c r="IPX1670" s="35"/>
      <c r="IPY1670" s="34"/>
      <c r="IQF1670" s="35"/>
      <c r="IQG1670" s="34"/>
      <c r="IQN1670" s="35"/>
      <c r="IQO1670" s="34"/>
      <c r="IQV1670" s="35"/>
      <c r="IQW1670" s="34"/>
      <c r="IRD1670" s="35"/>
      <c r="IRE1670" s="34"/>
      <c r="IRL1670" s="35"/>
      <c r="IRM1670" s="34"/>
      <c r="IRT1670" s="35"/>
      <c r="IRU1670" s="34"/>
      <c r="ISB1670" s="35"/>
      <c r="ISC1670" s="34"/>
      <c r="ISJ1670" s="35"/>
      <c r="ISK1670" s="34"/>
      <c r="ISR1670" s="35"/>
      <c r="ISS1670" s="34"/>
      <c r="ISZ1670" s="35"/>
      <c r="ITA1670" s="34"/>
      <c r="ITH1670" s="35"/>
      <c r="ITI1670" s="34"/>
      <c r="ITP1670" s="35"/>
      <c r="ITQ1670" s="34"/>
      <c r="ITX1670" s="35"/>
      <c r="ITY1670" s="34"/>
      <c r="IUF1670" s="35"/>
      <c r="IUG1670" s="34"/>
      <c r="IUN1670" s="35"/>
      <c r="IUO1670" s="34"/>
      <c r="IUV1670" s="35"/>
      <c r="IUW1670" s="34"/>
      <c r="IVD1670" s="35"/>
      <c r="IVE1670" s="34"/>
      <c r="IVL1670" s="35"/>
      <c r="IVM1670" s="34"/>
      <c r="IVT1670" s="35"/>
      <c r="IVU1670" s="34"/>
      <c r="IWB1670" s="35"/>
      <c r="IWC1670" s="34"/>
      <c r="IWJ1670" s="35"/>
      <c r="IWK1670" s="34"/>
      <c r="IWR1670" s="35"/>
      <c r="IWS1670" s="34"/>
      <c r="IWZ1670" s="35"/>
      <c r="IXA1670" s="34"/>
      <c r="IXH1670" s="35"/>
      <c r="IXI1670" s="34"/>
      <c r="IXP1670" s="35"/>
      <c r="IXQ1670" s="34"/>
      <c r="IXX1670" s="35"/>
      <c r="IXY1670" s="34"/>
      <c r="IYF1670" s="35"/>
      <c r="IYG1670" s="34"/>
      <c r="IYN1670" s="35"/>
      <c r="IYO1670" s="34"/>
      <c r="IYV1670" s="35"/>
      <c r="IYW1670" s="34"/>
      <c r="IZD1670" s="35"/>
      <c r="IZE1670" s="34"/>
      <c r="IZL1670" s="35"/>
      <c r="IZM1670" s="34"/>
      <c r="IZT1670" s="35"/>
      <c r="IZU1670" s="34"/>
      <c r="JAB1670" s="35"/>
      <c r="JAC1670" s="34"/>
      <c r="JAJ1670" s="35"/>
      <c r="JAK1670" s="34"/>
      <c r="JAR1670" s="35"/>
      <c r="JAS1670" s="34"/>
      <c r="JAZ1670" s="35"/>
      <c r="JBA1670" s="34"/>
      <c r="JBH1670" s="35"/>
      <c r="JBI1670" s="34"/>
      <c r="JBP1670" s="35"/>
      <c r="JBQ1670" s="34"/>
      <c r="JBX1670" s="35"/>
      <c r="JBY1670" s="34"/>
      <c r="JCF1670" s="35"/>
      <c r="JCG1670" s="34"/>
      <c r="JCN1670" s="35"/>
      <c r="JCO1670" s="34"/>
      <c r="JCV1670" s="35"/>
      <c r="JCW1670" s="34"/>
      <c r="JDD1670" s="35"/>
      <c r="JDE1670" s="34"/>
      <c r="JDL1670" s="35"/>
      <c r="JDM1670" s="34"/>
      <c r="JDT1670" s="35"/>
      <c r="JDU1670" s="34"/>
      <c r="JEB1670" s="35"/>
      <c r="JEC1670" s="34"/>
      <c r="JEJ1670" s="35"/>
      <c r="JEK1670" s="34"/>
      <c r="JER1670" s="35"/>
      <c r="JES1670" s="34"/>
      <c r="JEZ1670" s="35"/>
      <c r="JFA1670" s="34"/>
      <c r="JFH1670" s="35"/>
      <c r="JFI1670" s="34"/>
      <c r="JFP1670" s="35"/>
      <c r="JFQ1670" s="34"/>
      <c r="JFX1670" s="35"/>
      <c r="JFY1670" s="34"/>
      <c r="JGF1670" s="35"/>
      <c r="JGG1670" s="34"/>
      <c r="JGN1670" s="35"/>
      <c r="JGO1670" s="34"/>
      <c r="JGV1670" s="35"/>
      <c r="JGW1670" s="34"/>
      <c r="JHD1670" s="35"/>
      <c r="JHE1670" s="34"/>
      <c r="JHL1670" s="35"/>
      <c r="JHM1670" s="34"/>
      <c r="JHT1670" s="35"/>
      <c r="JHU1670" s="34"/>
      <c r="JIB1670" s="35"/>
      <c r="JIC1670" s="34"/>
      <c r="JIJ1670" s="35"/>
      <c r="JIK1670" s="34"/>
      <c r="JIR1670" s="35"/>
      <c r="JIS1670" s="34"/>
      <c r="JIZ1670" s="35"/>
      <c r="JJA1670" s="34"/>
      <c r="JJH1670" s="35"/>
      <c r="JJI1670" s="34"/>
      <c r="JJP1670" s="35"/>
      <c r="JJQ1670" s="34"/>
      <c r="JJX1670" s="35"/>
      <c r="JJY1670" s="34"/>
      <c r="JKF1670" s="35"/>
      <c r="JKG1670" s="34"/>
      <c r="JKN1670" s="35"/>
      <c r="JKO1670" s="34"/>
      <c r="JKV1670" s="35"/>
      <c r="JKW1670" s="34"/>
      <c r="JLD1670" s="35"/>
      <c r="JLE1670" s="34"/>
      <c r="JLL1670" s="35"/>
      <c r="JLM1670" s="34"/>
      <c r="JLT1670" s="35"/>
      <c r="JLU1670" s="34"/>
      <c r="JMB1670" s="35"/>
      <c r="JMC1670" s="34"/>
      <c r="JMJ1670" s="35"/>
      <c r="JMK1670" s="34"/>
      <c r="JMR1670" s="35"/>
      <c r="JMS1670" s="34"/>
      <c r="JMZ1670" s="35"/>
      <c r="JNA1670" s="34"/>
      <c r="JNH1670" s="35"/>
      <c r="JNI1670" s="34"/>
      <c r="JNP1670" s="35"/>
      <c r="JNQ1670" s="34"/>
      <c r="JNX1670" s="35"/>
      <c r="JNY1670" s="34"/>
      <c r="JOF1670" s="35"/>
      <c r="JOG1670" s="34"/>
      <c r="JON1670" s="35"/>
      <c r="JOO1670" s="34"/>
      <c r="JOV1670" s="35"/>
      <c r="JOW1670" s="34"/>
      <c r="JPD1670" s="35"/>
      <c r="JPE1670" s="34"/>
      <c r="JPL1670" s="35"/>
      <c r="JPM1670" s="34"/>
      <c r="JPT1670" s="35"/>
      <c r="JPU1670" s="34"/>
      <c r="JQB1670" s="35"/>
      <c r="JQC1670" s="34"/>
      <c r="JQJ1670" s="35"/>
      <c r="JQK1670" s="34"/>
      <c r="JQR1670" s="35"/>
      <c r="JQS1670" s="34"/>
      <c r="JQZ1670" s="35"/>
      <c r="JRA1670" s="34"/>
      <c r="JRH1670" s="35"/>
      <c r="JRI1670" s="34"/>
      <c r="JRP1670" s="35"/>
      <c r="JRQ1670" s="34"/>
      <c r="JRX1670" s="35"/>
      <c r="JRY1670" s="34"/>
      <c r="JSF1670" s="35"/>
      <c r="JSG1670" s="34"/>
      <c r="JSN1670" s="35"/>
      <c r="JSO1670" s="34"/>
      <c r="JSV1670" s="35"/>
      <c r="JSW1670" s="34"/>
      <c r="JTD1670" s="35"/>
      <c r="JTE1670" s="34"/>
      <c r="JTL1670" s="35"/>
      <c r="JTM1670" s="34"/>
      <c r="JTT1670" s="35"/>
      <c r="JTU1670" s="34"/>
      <c r="JUB1670" s="35"/>
      <c r="JUC1670" s="34"/>
      <c r="JUJ1670" s="35"/>
      <c r="JUK1670" s="34"/>
      <c r="JUR1670" s="35"/>
      <c r="JUS1670" s="34"/>
      <c r="JUZ1670" s="35"/>
      <c r="JVA1670" s="34"/>
      <c r="JVH1670" s="35"/>
      <c r="JVI1670" s="34"/>
      <c r="JVP1670" s="35"/>
      <c r="JVQ1670" s="34"/>
      <c r="JVX1670" s="35"/>
      <c r="JVY1670" s="34"/>
      <c r="JWF1670" s="35"/>
      <c r="JWG1670" s="34"/>
      <c r="JWN1670" s="35"/>
      <c r="JWO1670" s="34"/>
      <c r="JWV1670" s="35"/>
      <c r="JWW1670" s="34"/>
      <c r="JXD1670" s="35"/>
      <c r="JXE1670" s="34"/>
      <c r="JXL1670" s="35"/>
      <c r="JXM1670" s="34"/>
      <c r="JXT1670" s="35"/>
      <c r="JXU1670" s="34"/>
      <c r="JYB1670" s="35"/>
      <c r="JYC1670" s="34"/>
      <c r="JYJ1670" s="35"/>
      <c r="JYK1670" s="34"/>
      <c r="JYR1670" s="35"/>
      <c r="JYS1670" s="34"/>
      <c r="JYZ1670" s="35"/>
      <c r="JZA1670" s="34"/>
      <c r="JZH1670" s="35"/>
      <c r="JZI1670" s="34"/>
      <c r="JZP1670" s="35"/>
      <c r="JZQ1670" s="34"/>
      <c r="JZX1670" s="35"/>
      <c r="JZY1670" s="34"/>
      <c r="KAF1670" s="35"/>
      <c r="KAG1670" s="34"/>
      <c r="KAN1670" s="35"/>
      <c r="KAO1670" s="34"/>
      <c r="KAV1670" s="35"/>
      <c r="KAW1670" s="34"/>
      <c r="KBD1670" s="35"/>
      <c r="KBE1670" s="34"/>
      <c r="KBL1670" s="35"/>
      <c r="KBM1670" s="34"/>
      <c r="KBT1670" s="35"/>
      <c r="KBU1670" s="34"/>
      <c r="KCB1670" s="35"/>
      <c r="KCC1670" s="34"/>
      <c r="KCJ1670" s="35"/>
      <c r="KCK1670" s="34"/>
      <c r="KCR1670" s="35"/>
      <c r="KCS1670" s="34"/>
      <c r="KCZ1670" s="35"/>
      <c r="KDA1670" s="34"/>
      <c r="KDH1670" s="35"/>
      <c r="KDI1670" s="34"/>
      <c r="KDP1670" s="35"/>
      <c r="KDQ1670" s="34"/>
      <c r="KDX1670" s="35"/>
      <c r="KDY1670" s="34"/>
      <c r="KEF1670" s="35"/>
      <c r="KEG1670" s="34"/>
      <c r="KEN1670" s="35"/>
      <c r="KEO1670" s="34"/>
      <c r="KEV1670" s="35"/>
      <c r="KEW1670" s="34"/>
      <c r="KFD1670" s="35"/>
      <c r="KFE1670" s="34"/>
      <c r="KFL1670" s="35"/>
      <c r="KFM1670" s="34"/>
      <c r="KFT1670" s="35"/>
      <c r="KFU1670" s="34"/>
      <c r="KGB1670" s="35"/>
      <c r="KGC1670" s="34"/>
      <c r="KGJ1670" s="35"/>
      <c r="KGK1670" s="34"/>
      <c r="KGR1670" s="35"/>
      <c r="KGS1670" s="34"/>
      <c r="KGZ1670" s="35"/>
      <c r="KHA1670" s="34"/>
      <c r="KHH1670" s="35"/>
      <c r="KHI1670" s="34"/>
      <c r="KHP1670" s="35"/>
      <c r="KHQ1670" s="34"/>
      <c r="KHX1670" s="35"/>
      <c r="KHY1670" s="34"/>
      <c r="KIF1670" s="35"/>
      <c r="KIG1670" s="34"/>
      <c r="KIN1670" s="35"/>
      <c r="KIO1670" s="34"/>
      <c r="KIV1670" s="35"/>
      <c r="KIW1670" s="34"/>
      <c r="KJD1670" s="35"/>
      <c r="KJE1670" s="34"/>
      <c r="KJL1670" s="35"/>
      <c r="KJM1670" s="34"/>
      <c r="KJT1670" s="35"/>
      <c r="KJU1670" s="34"/>
      <c r="KKB1670" s="35"/>
      <c r="KKC1670" s="34"/>
      <c r="KKJ1670" s="35"/>
      <c r="KKK1670" s="34"/>
      <c r="KKR1670" s="35"/>
      <c r="KKS1670" s="34"/>
      <c r="KKZ1670" s="35"/>
      <c r="KLA1670" s="34"/>
      <c r="KLH1670" s="35"/>
      <c r="KLI1670" s="34"/>
      <c r="KLP1670" s="35"/>
      <c r="KLQ1670" s="34"/>
      <c r="KLX1670" s="35"/>
      <c r="KLY1670" s="34"/>
      <c r="KMF1670" s="35"/>
      <c r="KMG1670" s="34"/>
      <c r="KMN1670" s="35"/>
      <c r="KMO1670" s="34"/>
      <c r="KMV1670" s="35"/>
      <c r="KMW1670" s="34"/>
      <c r="KND1670" s="35"/>
      <c r="KNE1670" s="34"/>
      <c r="KNL1670" s="35"/>
      <c r="KNM1670" s="34"/>
      <c r="KNT1670" s="35"/>
      <c r="KNU1670" s="34"/>
      <c r="KOB1670" s="35"/>
      <c r="KOC1670" s="34"/>
      <c r="KOJ1670" s="35"/>
      <c r="KOK1670" s="34"/>
      <c r="KOR1670" s="35"/>
      <c r="KOS1670" s="34"/>
      <c r="KOZ1670" s="35"/>
      <c r="KPA1670" s="34"/>
      <c r="KPH1670" s="35"/>
      <c r="KPI1670" s="34"/>
      <c r="KPP1670" s="35"/>
      <c r="KPQ1670" s="34"/>
      <c r="KPX1670" s="35"/>
      <c r="KPY1670" s="34"/>
      <c r="KQF1670" s="35"/>
      <c r="KQG1670" s="34"/>
      <c r="KQN1670" s="35"/>
      <c r="KQO1670" s="34"/>
      <c r="KQV1670" s="35"/>
      <c r="KQW1670" s="34"/>
      <c r="KRD1670" s="35"/>
      <c r="KRE1670" s="34"/>
      <c r="KRL1670" s="35"/>
      <c r="KRM1670" s="34"/>
      <c r="KRT1670" s="35"/>
      <c r="KRU1670" s="34"/>
      <c r="KSB1670" s="35"/>
      <c r="KSC1670" s="34"/>
      <c r="KSJ1670" s="35"/>
      <c r="KSK1670" s="34"/>
      <c r="KSR1670" s="35"/>
      <c r="KSS1670" s="34"/>
      <c r="KSZ1670" s="35"/>
      <c r="KTA1670" s="34"/>
      <c r="KTH1670" s="35"/>
      <c r="KTI1670" s="34"/>
      <c r="KTP1670" s="35"/>
      <c r="KTQ1670" s="34"/>
      <c r="KTX1670" s="35"/>
      <c r="KTY1670" s="34"/>
      <c r="KUF1670" s="35"/>
      <c r="KUG1670" s="34"/>
      <c r="KUN1670" s="35"/>
      <c r="KUO1670" s="34"/>
      <c r="KUV1670" s="35"/>
      <c r="KUW1670" s="34"/>
      <c r="KVD1670" s="35"/>
      <c r="KVE1670" s="34"/>
      <c r="KVL1670" s="35"/>
      <c r="KVM1670" s="34"/>
      <c r="KVT1670" s="35"/>
      <c r="KVU1670" s="34"/>
      <c r="KWB1670" s="35"/>
      <c r="KWC1670" s="34"/>
      <c r="KWJ1670" s="35"/>
      <c r="KWK1670" s="34"/>
      <c r="KWR1670" s="35"/>
      <c r="KWS1670" s="34"/>
      <c r="KWZ1670" s="35"/>
      <c r="KXA1670" s="34"/>
      <c r="KXH1670" s="35"/>
      <c r="KXI1670" s="34"/>
      <c r="KXP1670" s="35"/>
      <c r="KXQ1670" s="34"/>
      <c r="KXX1670" s="35"/>
      <c r="KXY1670" s="34"/>
      <c r="KYF1670" s="35"/>
      <c r="KYG1670" s="34"/>
      <c r="KYN1670" s="35"/>
      <c r="KYO1670" s="34"/>
      <c r="KYV1670" s="35"/>
      <c r="KYW1670" s="34"/>
      <c r="KZD1670" s="35"/>
      <c r="KZE1670" s="34"/>
      <c r="KZL1670" s="35"/>
      <c r="KZM1670" s="34"/>
      <c r="KZT1670" s="35"/>
      <c r="KZU1670" s="34"/>
      <c r="LAB1670" s="35"/>
      <c r="LAC1670" s="34"/>
      <c r="LAJ1670" s="35"/>
      <c r="LAK1670" s="34"/>
      <c r="LAR1670" s="35"/>
      <c r="LAS1670" s="34"/>
      <c r="LAZ1670" s="35"/>
      <c r="LBA1670" s="34"/>
      <c r="LBH1670" s="35"/>
      <c r="LBI1670" s="34"/>
      <c r="LBP1670" s="35"/>
      <c r="LBQ1670" s="34"/>
      <c r="LBX1670" s="35"/>
      <c r="LBY1670" s="34"/>
      <c r="LCF1670" s="35"/>
      <c r="LCG1670" s="34"/>
      <c r="LCN1670" s="35"/>
      <c r="LCO1670" s="34"/>
      <c r="LCV1670" s="35"/>
      <c r="LCW1670" s="34"/>
      <c r="LDD1670" s="35"/>
      <c r="LDE1670" s="34"/>
      <c r="LDL1670" s="35"/>
      <c r="LDM1670" s="34"/>
      <c r="LDT1670" s="35"/>
      <c r="LDU1670" s="34"/>
      <c r="LEB1670" s="35"/>
      <c r="LEC1670" s="34"/>
      <c r="LEJ1670" s="35"/>
      <c r="LEK1670" s="34"/>
      <c r="LER1670" s="35"/>
      <c r="LES1670" s="34"/>
      <c r="LEZ1670" s="35"/>
      <c r="LFA1670" s="34"/>
      <c r="LFH1670" s="35"/>
      <c r="LFI1670" s="34"/>
      <c r="LFP1670" s="35"/>
      <c r="LFQ1670" s="34"/>
      <c r="LFX1670" s="35"/>
      <c r="LFY1670" s="34"/>
      <c r="LGF1670" s="35"/>
      <c r="LGG1670" s="34"/>
      <c r="LGN1670" s="35"/>
      <c r="LGO1670" s="34"/>
      <c r="LGV1670" s="35"/>
      <c r="LGW1670" s="34"/>
      <c r="LHD1670" s="35"/>
      <c r="LHE1670" s="34"/>
      <c r="LHL1670" s="35"/>
      <c r="LHM1670" s="34"/>
      <c r="LHT1670" s="35"/>
      <c r="LHU1670" s="34"/>
      <c r="LIB1670" s="35"/>
      <c r="LIC1670" s="34"/>
      <c r="LIJ1670" s="35"/>
      <c r="LIK1670" s="34"/>
      <c r="LIR1670" s="35"/>
      <c r="LIS1670" s="34"/>
      <c r="LIZ1670" s="35"/>
      <c r="LJA1670" s="34"/>
      <c r="LJH1670" s="35"/>
      <c r="LJI1670" s="34"/>
      <c r="LJP1670" s="35"/>
      <c r="LJQ1670" s="34"/>
      <c r="LJX1670" s="35"/>
      <c r="LJY1670" s="34"/>
      <c r="LKF1670" s="35"/>
      <c r="LKG1670" s="34"/>
      <c r="LKN1670" s="35"/>
      <c r="LKO1670" s="34"/>
      <c r="LKV1670" s="35"/>
      <c r="LKW1670" s="34"/>
      <c r="LLD1670" s="35"/>
      <c r="LLE1670" s="34"/>
      <c r="LLL1670" s="35"/>
      <c r="LLM1670" s="34"/>
      <c r="LLT1670" s="35"/>
      <c r="LLU1670" s="34"/>
      <c r="LMB1670" s="35"/>
      <c r="LMC1670" s="34"/>
      <c r="LMJ1670" s="35"/>
      <c r="LMK1670" s="34"/>
      <c r="LMR1670" s="35"/>
      <c r="LMS1670" s="34"/>
      <c r="LMZ1670" s="35"/>
      <c r="LNA1670" s="34"/>
      <c r="LNH1670" s="35"/>
      <c r="LNI1670" s="34"/>
      <c r="LNP1670" s="35"/>
      <c r="LNQ1670" s="34"/>
      <c r="LNX1670" s="35"/>
      <c r="LNY1670" s="34"/>
      <c r="LOF1670" s="35"/>
      <c r="LOG1670" s="34"/>
      <c r="LON1670" s="35"/>
      <c r="LOO1670" s="34"/>
      <c r="LOV1670" s="35"/>
      <c r="LOW1670" s="34"/>
      <c r="LPD1670" s="35"/>
      <c r="LPE1670" s="34"/>
      <c r="LPL1670" s="35"/>
      <c r="LPM1670" s="34"/>
      <c r="LPT1670" s="35"/>
      <c r="LPU1670" s="34"/>
      <c r="LQB1670" s="35"/>
      <c r="LQC1670" s="34"/>
      <c r="LQJ1670" s="35"/>
      <c r="LQK1670" s="34"/>
      <c r="LQR1670" s="35"/>
      <c r="LQS1670" s="34"/>
      <c r="LQZ1670" s="35"/>
      <c r="LRA1670" s="34"/>
      <c r="LRH1670" s="35"/>
      <c r="LRI1670" s="34"/>
      <c r="LRP1670" s="35"/>
      <c r="LRQ1670" s="34"/>
      <c r="LRX1670" s="35"/>
      <c r="LRY1670" s="34"/>
      <c r="LSF1670" s="35"/>
      <c r="LSG1670" s="34"/>
      <c r="LSN1670" s="35"/>
      <c r="LSO1670" s="34"/>
      <c r="LSV1670" s="35"/>
      <c r="LSW1670" s="34"/>
      <c r="LTD1670" s="35"/>
      <c r="LTE1670" s="34"/>
      <c r="LTL1670" s="35"/>
      <c r="LTM1670" s="34"/>
      <c r="LTT1670" s="35"/>
      <c r="LTU1670" s="34"/>
      <c r="LUB1670" s="35"/>
      <c r="LUC1670" s="34"/>
      <c r="LUJ1670" s="35"/>
      <c r="LUK1670" s="34"/>
      <c r="LUR1670" s="35"/>
      <c r="LUS1670" s="34"/>
      <c r="LUZ1670" s="35"/>
      <c r="LVA1670" s="34"/>
      <c r="LVH1670" s="35"/>
      <c r="LVI1670" s="34"/>
      <c r="LVP1670" s="35"/>
      <c r="LVQ1670" s="34"/>
      <c r="LVX1670" s="35"/>
      <c r="LVY1670" s="34"/>
      <c r="LWF1670" s="35"/>
      <c r="LWG1670" s="34"/>
      <c r="LWN1670" s="35"/>
      <c r="LWO1670" s="34"/>
      <c r="LWV1670" s="35"/>
      <c r="LWW1670" s="34"/>
      <c r="LXD1670" s="35"/>
      <c r="LXE1670" s="34"/>
      <c r="LXL1670" s="35"/>
      <c r="LXM1670" s="34"/>
      <c r="LXT1670" s="35"/>
      <c r="LXU1670" s="34"/>
      <c r="LYB1670" s="35"/>
      <c r="LYC1670" s="34"/>
      <c r="LYJ1670" s="35"/>
      <c r="LYK1670" s="34"/>
      <c r="LYR1670" s="35"/>
      <c r="LYS1670" s="34"/>
      <c r="LYZ1670" s="35"/>
      <c r="LZA1670" s="34"/>
      <c r="LZH1670" s="35"/>
      <c r="LZI1670" s="34"/>
      <c r="LZP1670" s="35"/>
      <c r="LZQ1670" s="34"/>
      <c r="LZX1670" s="35"/>
      <c r="LZY1670" s="34"/>
      <c r="MAF1670" s="35"/>
      <c r="MAG1670" s="34"/>
      <c r="MAN1670" s="35"/>
      <c r="MAO1670" s="34"/>
      <c r="MAV1670" s="35"/>
      <c r="MAW1670" s="34"/>
      <c r="MBD1670" s="35"/>
      <c r="MBE1670" s="34"/>
      <c r="MBL1670" s="35"/>
      <c r="MBM1670" s="34"/>
      <c r="MBT1670" s="35"/>
      <c r="MBU1670" s="34"/>
      <c r="MCB1670" s="35"/>
      <c r="MCC1670" s="34"/>
      <c r="MCJ1670" s="35"/>
      <c r="MCK1670" s="34"/>
      <c r="MCR1670" s="35"/>
      <c r="MCS1670" s="34"/>
      <c r="MCZ1670" s="35"/>
      <c r="MDA1670" s="34"/>
      <c r="MDH1670" s="35"/>
      <c r="MDI1670" s="34"/>
      <c r="MDP1670" s="35"/>
      <c r="MDQ1670" s="34"/>
      <c r="MDX1670" s="35"/>
      <c r="MDY1670" s="34"/>
      <c r="MEF1670" s="35"/>
      <c r="MEG1670" s="34"/>
      <c r="MEN1670" s="35"/>
      <c r="MEO1670" s="34"/>
      <c r="MEV1670" s="35"/>
      <c r="MEW1670" s="34"/>
      <c r="MFD1670" s="35"/>
      <c r="MFE1670" s="34"/>
      <c r="MFL1670" s="35"/>
      <c r="MFM1670" s="34"/>
      <c r="MFT1670" s="35"/>
      <c r="MFU1670" s="34"/>
      <c r="MGB1670" s="35"/>
      <c r="MGC1670" s="34"/>
      <c r="MGJ1670" s="35"/>
      <c r="MGK1670" s="34"/>
      <c r="MGR1670" s="35"/>
      <c r="MGS1670" s="34"/>
      <c r="MGZ1670" s="35"/>
      <c r="MHA1670" s="34"/>
      <c r="MHH1670" s="35"/>
      <c r="MHI1670" s="34"/>
      <c r="MHP1670" s="35"/>
      <c r="MHQ1670" s="34"/>
      <c r="MHX1670" s="35"/>
      <c r="MHY1670" s="34"/>
      <c r="MIF1670" s="35"/>
      <c r="MIG1670" s="34"/>
      <c r="MIN1670" s="35"/>
      <c r="MIO1670" s="34"/>
      <c r="MIV1670" s="35"/>
      <c r="MIW1670" s="34"/>
      <c r="MJD1670" s="35"/>
      <c r="MJE1670" s="34"/>
      <c r="MJL1670" s="35"/>
      <c r="MJM1670" s="34"/>
      <c r="MJT1670" s="35"/>
      <c r="MJU1670" s="34"/>
      <c r="MKB1670" s="35"/>
      <c r="MKC1670" s="34"/>
      <c r="MKJ1670" s="35"/>
      <c r="MKK1670" s="34"/>
      <c r="MKR1670" s="35"/>
      <c r="MKS1670" s="34"/>
      <c r="MKZ1670" s="35"/>
      <c r="MLA1670" s="34"/>
      <c r="MLH1670" s="35"/>
      <c r="MLI1670" s="34"/>
      <c r="MLP1670" s="35"/>
      <c r="MLQ1670" s="34"/>
      <c r="MLX1670" s="35"/>
      <c r="MLY1670" s="34"/>
      <c r="MMF1670" s="35"/>
      <c r="MMG1670" s="34"/>
      <c r="MMN1670" s="35"/>
      <c r="MMO1670" s="34"/>
      <c r="MMV1670" s="35"/>
      <c r="MMW1670" s="34"/>
      <c r="MND1670" s="35"/>
      <c r="MNE1670" s="34"/>
      <c r="MNL1670" s="35"/>
      <c r="MNM1670" s="34"/>
      <c r="MNT1670" s="35"/>
      <c r="MNU1670" s="34"/>
      <c r="MOB1670" s="35"/>
      <c r="MOC1670" s="34"/>
      <c r="MOJ1670" s="35"/>
      <c r="MOK1670" s="34"/>
      <c r="MOR1670" s="35"/>
      <c r="MOS1670" s="34"/>
      <c r="MOZ1670" s="35"/>
      <c r="MPA1670" s="34"/>
      <c r="MPH1670" s="35"/>
      <c r="MPI1670" s="34"/>
      <c r="MPP1670" s="35"/>
      <c r="MPQ1670" s="34"/>
      <c r="MPX1670" s="35"/>
      <c r="MPY1670" s="34"/>
      <c r="MQF1670" s="35"/>
      <c r="MQG1670" s="34"/>
      <c r="MQN1670" s="35"/>
      <c r="MQO1670" s="34"/>
      <c r="MQV1670" s="35"/>
      <c r="MQW1670" s="34"/>
      <c r="MRD1670" s="35"/>
      <c r="MRE1670" s="34"/>
      <c r="MRL1670" s="35"/>
      <c r="MRM1670" s="34"/>
      <c r="MRT1670" s="35"/>
      <c r="MRU1670" s="34"/>
      <c r="MSB1670" s="35"/>
      <c r="MSC1670" s="34"/>
      <c r="MSJ1670" s="35"/>
      <c r="MSK1670" s="34"/>
      <c r="MSR1670" s="35"/>
      <c r="MSS1670" s="34"/>
      <c r="MSZ1670" s="35"/>
      <c r="MTA1670" s="34"/>
      <c r="MTH1670" s="35"/>
      <c r="MTI1670" s="34"/>
      <c r="MTP1670" s="35"/>
      <c r="MTQ1670" s="34"/>
      <c r="MTX1670" s="35"/>
      <c r="MTY1670" s="34"/>
      <c r="MUF1670" s="35"/>
      <c r="MUG1670" s="34"/>
      <c r="MUN1670" s="35"/>
      <c r="MUO1670" s="34"/>
      <c r="MUV1670" s="35"/>
      <c r="MUW1670" s="34"/>
      <c r="MVD1670" s="35"/>
      <c r="MVE1670" s="34"/>
      <c r="MVL1670" s="35"/>
      <c r="MVM1670" s="34"/>
      <c r="MVT1670" s="35"/>
      <c r="MVU1670" s="34"/>
      <c r="MWB1670" s="35"/>
      <c r="MWC1670" s="34"/>
      <c r="MWJ1670" s="35"/>
      <c r="MWK1670" s="34"/>
      <c r="MWR1670" s="35"/>
      <c r="MWS1670" s="34"/>
      <c r="MWZ1670" s="35"/>
      <c r="MXA1670" s="34"/>
      <c r="MXH1670" s="35"/>
      <c r="MXI1670" s="34"/>
      <c r="MXP1670" s="35"/>
      <c r="MXQ1670" s="34"/>
      <c r="MXX1670" s="35"/>
      <c r="MXY1670" s="34"/>
      <c r="MYF1670" s="35"/>
      <c r="MYG1670" s="34"/>
      <c r="MYN1670" s="35"/>
      <c r="MYO1670" s="34"/>
      <c r="MYV1670" s="35"/>
      <c r="MYW1670" s="34"/>
      <c r="MZD1670" s="35"/>
      <c r="MZE1670" s="34"/>
      <c r="MZL1670" s="35"/>
      <c r="MZM1670" s="34"/>
      <c r="MZT1670" s="35"/>
      <c r="MZU1670" s="34"/>
      <c r="NAB1670" s="35"/>
      <c r="NAC1670" s="34"/>
      <c r="NAJ1670" s="35"/>
      <c r="NAK1670" s="34"/>
      <c r="NAR1670" s="35"/>
      <c r="NAS1670" s="34"/>
      <c r="NAZ1670" s="35"/>
      <c r="NBA1670" s="34"/>
      <c r="NBH1670" s="35"/>
      <c r="NBI1670" s="34"/>
      <c r="NBP1670" s="35"/>
      <c r="NBQ1670" s="34"/>
      <c r="NBX1670" s="35"/>
      <c r="NBY1670" s="34"/>
      <c r="NCF1670" s="35"/>
      <c r="NCG1670" s="34"/>
      <c r="NCN1670" s="35"/>
      <c r="NCO1670" s="34"/>
      <c r="NCV1670" s="35"/>
      <c r="NCW1670" s="34"/>
      <c r="NDD1670" s="35"/>
      <c r="NDE1670" s="34"/>
      <c r="NDL1670" s="35"/>
      <c r="NDM1670" s="34"/>
      <c r="NDT1670" s="35"/>
      <c r="NDU1670" s="34"/>
      <c r="NEB1670" s="35"/>
      <c r="NEC1670" s="34"/>
      <c r="NEJ1670" s="35"/>
      <c r="NEK1670" s="34"/>
      <c r="NER1670" s="35"/>
      <c r="NES1670" s="34"/>
      <c r="NEZ1670" s="35"/>
      <c r="NFA1670" s="34"/>
      <c r="NFH1670" s="35"/>
      <c r="NFI1670" s="34"/>
      <c r="NFP1670" s="35"/>
      <c r="NFQ1670" s="34"/>
      <c r="NFX1670" s="35"/>
      <c r="NFY1670" s="34"/>
      <c r="NGF1670" s="35"/>
      <c r="NGG1670" s="34"/>
      <c r="NGN1670" s="35"/>
      <c r="NGO1670" s="34"/>
      <c r="NGV1670" s="35"/>
      <c r="NGW1670" s="34"/>
      <c r="NHD1670" s="35"/>
      <c r="NHE1670" s="34"/>
      <c r="NHL1670" s="35"/>
      <c r="NHM1670" s="34"/>
      <c r="NHT1670" s="35"/>
      <c r="NHU1670" s="34"/>
      <c r="NIB1670" s="35"/>
      <c r="NIC1670" s="34"/>
      <c r="NIJ1670" s="35"/>
      <c r="NIK1670" s="34"/>
      <c r="NIR1670" s="35"/>
      <c r="NIS1670" s="34"/>
      <c r="NIZ1670" s="35"/>
      <c r="NJA1670" s="34"/>
      <c r="NJH1670" s="35"/>
      <c r="NJI1670" s="34"/>
      <c r="NJP1670" s="35"/>
      <c r="NJQ1670" s="34"/>
      <c r="NJX1670" s="35"/>
      <c r="NJY1670" s="34"/>
      <c r="NKF1670" s="35"/>
      <c r="NKG1670" s="34"/>
      <c r="NKN1670" s="35"/>
      <c r="NKO1670" s="34"/>
      <c r="NKV1670" s="35"/>
      <c r="NKW1670" s="34"/>
      <c r="NLD1670" s="35"/>
      <c r="NLE1670" s="34"/>
      <c r="NLL1670" s="35"/>
      <c r="NLM1670" s="34"/>
      <c r="NLT1670" s="35"/>
      <c r="NLU1670" s="34"/>
      <c r="NMB1670" s="35"/>
      <c r="NMC1670" s="34"/>
      <c r="NMJ1670" s="35"/>
      <c r="NMK1670" s="34"/>
      <c r="NMR1670" s="35"/>
      <c r="NMS1670" s="34"/>
      <c r="NMZ1670" s="35"/>
      <c r="NNA1670" s="34"/>
      <c r="NNH1670" s="35"/>
      <c r="NNI1670" s="34"/>
      <c r="NNP1670" s="35"/>
      <c r="NNQ1670" s="34"/>
      <c r="NNX1670" s="35"/>
      <c r="NNY1670" s="34"/>
      <c r="NOF1670" s="35"/>
      <c r="NOG1670" s="34"/>
      <c r="NON1670" s="35"/>
      <c r="NOO1670" s="34"/>
      <c r="NOV1670" s="35"/>
      <c r="NOW1670" s="34"/>
      <c r="NPD1670" s="35"/>
      <c r="NPE1670" s="34"/>
      <c r="NPL1670" s="35"/>
      <c r="NPM1670" s="34"/>
      <c r="NPT1670" s="35"/>
      <c r="NPU1670" s="34"/>
      <c r="NQB1670" s="35"/>
      <c r="NQC1670" s="34"/>
      <c r="NQJ1670" s="35"/>
      <c r="NQK1670" s="34"/>
      <c r="NQR1670" s="35"/>
      <c r="NQS1670" s="34"/>
      <c r="NQZ1670" s="35"/>
      <c r="NRA1670" s="34"/>
      <c r="NRH1670" s="35"/>
      <c r="NRI1670" s="34"/>
      <c r="NRP1670" s="35"/>
      <c r="NRQ1670" s="34"/>
      <c r="NRX1670" s="35"/>
      <c r="NRY1670" s="34"/>
      <c r="NSF1670" s="35"/>
      <c r="NSG1670" s="34"/>
      <c r="NSN1670" s="35"/>
      <c r="NSO1670" s="34"/>
      <c r="NSV1670" s="35"/>
      <c r="NSW1670" s="34"/>
      <c r="NTD1670" s="35"/>
      <c r="NTE1670" s="34"/>
      <c r="NTL1670" s="35"/>
      <c r="NTM1670" s="34"/>
      <c r="NTT1670" s="35"/>
      <c r="NTU1670" s="34"/>
      <c r="NUB1670" s="35"/>
      <c r="NUC1670" s="34"/>
      <c r="NUJ1670" s="35"/>
      <c r="NUK1670" s="34"/>
      <c r="NUR1670" s="35"/>
      <c r="NUS1670" s="34"/>
      <c r="NUZ1670" s="35"/>
      <c r="NVA1670" s="34"/>
      <c r="NVH1670" s="35"/>
      <c r="NVI1670" s="34"/>
      <c r="NVP1670" s="35"/>
      <c r="NVQ1670" s="34"/>
      <c r="NVX1670" s="35"/>
      <c r="NVY1670" s="34"/>
      <c r="NWF1670" s="35"/>
      <c r="NWG1670" s="34"/>
      <c r="NWN1670" s="35"/>
      <c r="NWO1670" s="34"/>
      <c r="NWV1670" s="35"/>
      <c r="NWW1670" s="34"/>
      <c r="NXD1670" s="35"/>
      <c r="NXE1670" s="34"/>
      <c r="NXL1670" s="35"/>
      <c r="NXM1670" s="34"/>
      <c r="NXT1670" s="35"/>
      <c r="NXU1670" s="34"/>
      <c r="NYB1670" s="35"/>
      <c r="NYC1670" s="34"/>
      <c r="NYJ1670" s="35"/>
      <c r="NYK1670" s="34"/>
      <c r="NYR1670" s="35"/>
      <c r="NYS1670" s="34"/>
      <c r="NYZ1670" s="35"/>
      <c r="NZA1670" s="34"/>
      <c r="NZH1670" s="35"/>
      <c r="NZI1670" s="34"/>
      <c r="NZP1670" s="35"/>
      <c r="NZQ1670" s="34"/>
      <c r="NZX1670" s="35"/>
      <c r="NZY1670" s="34"/>
      <c r="OAF1670" s="35"/>
      <c r="OAG1670" s="34"/>
      <c r="OAN1670" s="35"/>
      <c r="OAO1670" s="34"/>
      <c r="OAV1670" s="35"/>
      <c r="OAW1670" s="34"/>
      <c r="OBD1670" s="35"/>
      <c r="OBE1670" s="34"/>
      <c r="OBL1670" s="35"/>
      <c r="OBM1670" s="34"/>
      <c r="OBT1670" s="35"/>
      <c r="OBU1670" s="34"/>
      <c r="OCB1670" s="35"/>
      <c r="OCC1670" s="34"/>
      <c r="OCJ1670" s="35"/>
      <c r="OCK1670" s="34"/>
      <c r="OCR1670" s="35"/>
      <c r="OCS1670" s="34"/>
      <c r="OCZ1670" s="35"/>
      <c r="ODA1670" s="34"/>
      <c r="ODH1670" s="35"/>
      <c r="ODI1670" s="34"/>
      <c r="ODP1670" s="35"/>
      <c r="ODQ1670" s="34"/>
      <c r="ODX1670" s="35"/>
      <c r="ODY1670" s="34"/>
      <c r="OEF1670" s="35"/>
      <c r="OEG1670" s="34"/>
      <c r="OEN1670" s="35"/>
      <c r="OEO1670" s="34"/>
      <c r="OEV1670" s="35"/>
      <c r="OEW1670" s="34"/>
      <c r="OFD1670" s="35"/>
      <c r="OFE1670" s="34"/>
      <c r="OFL1670" s="35"/>
      <c r="OFM1670" s="34"/>
      <c r="OFT1670" s="35"/>
      <c r="OFU1670" s="34"/>
      <c r="OGB1670" s="35"/>
      <c r="OGC1670" s="34"/>
      <c r="OGJ1670" s="35"/>
      <c r="OGK1670" s="34"/>
      <c r="OGR1670" s="35"/>
      <c r="OGS1670" s="34"/>
      <c r="OGZ1670" s="35"/>
      <c r="OHA1670" s="34"/>
      <c r="OHH1670" s="35"/>
      <c r="OHI1670" s="34"/>
      <c r="OHP1670" s="35"/>
      <c r="OHQ1670" s="34"/>
      <c r="OHX1670" s="35"/>
      <c r="OHY1670" s="34"/>
      <c r="OIF1670" s="35"/>
      <c r="OIG1670" s="34"/>
      <c r="OIN1670" s="35"/>
      <c r="OIO1670" s="34"/>
      <c r="OIV1670" s="35"/>
      <c r="OIW1670" s="34"/>
      <c r="OJD1670" s="35"/>
      <c r="OJE1670" s="34"/>
      <c r="OJL1670" s="35"/>
      <c r="OJM1670" s="34"/>
      <c r="OJT1670" s="35"/>
      <c r="OJU1670" s="34"/>
      <c r="OKB1670" s="35"/>
      <c r="OKC1670" s="34"/>
      <c r="OKJ1670" s="35"/>
      <c r="OKK1670" s="34"/>
      <c r="OKR1670" s="35"/>
      <c r="OKS1670" s="34"/>
      <c r="OKZ1670" s="35"/>
      <c r="OLA1670" s="34"/>
      <c r="OLH1670" s="35"/>
      <c r="OLI1670" s="34"/>
      <c r="OLP1670" s="35"/>
      <c r="OLQ1670" s="34"/>
      <c r="OLX1670" s="35"/>
      <c r="OLY1670" s="34"/>
      <c r="OMF1670" s="35"/>
      <c r="OMG1670" s="34"/>
      <c r="OMN1670" s="35"/>
      <c r="OMO1670" s="34"/>
      <c r="OMV1670" s="35"/>
      <c r="OMW1670" s="34"/>
      <c r="OND1670" s="35"/>
      <c r="ONE1670" s="34"/>
      <c r="ONL1670" s="35"/>
      <c r="ONM1670" s="34"/>
      <c r="ONT1670" s="35"/>
      <c r="ONU1670" s="34"/>
      <c r="OOB1670" s="35"/>
      <c r="OOC1670" s="34"/>
      <c r="OOJ1670" s="35"/>
      <c r="OOK1670" s="34"/>
      <c r="OOR1670" s="35"/>
      <c r="OOS1670" s="34"/>
      <c r="OOZ1670" s="35"/>
      <c r="OPA1670" s="34"/>
      <c r="OPH1670" s="35"/>
      <c r="OPI1670" s="34"/>
      <c r="OPP1670" s="35"/>
      <c r="OPQ1670" s="34"/>
      <c r="OPX1670" s="35"/>
      <c r="OPY1670" s="34"/>
      <c r="OQF1670" s="35"/>
      <c r="OQG1670" s="34"/>
      <c r="OQN1670" s="35"/>
      <c r="OQO1670" s="34"/>
      <c r="OQV1670" s="35"/>
      <c r="OQW1670" s="34"/>
      <c r="ORD1670" s="35"/>
      <c r="ORE1670" s="34"/>
      <c r="ORL1670" s="35"/>
      <c r="ORM1670" s="34"/>
      <c r="ORT1670" s="35"/>
      <c r="ORU1670" s="34"/>
      <c r="OSB1670" s="35"/>
      <c r="OSC1670" s="34"/>
      <c r="OSJ1670" s="35"/>
      <c r="OSK1670" s="34"/>
      <c r="OSR1670" s="35"/>
      <c r="OSS1670" s="34"/>
      <c r="OSZ1670" s="35"/>
      <c r="OTA1670" s="34"/>
      <c r="OTH1670" s="35"/>
      <c r="OTI1670" s="34"/>
      <c r="OTP1670" s="35"/>
      <c r="OTQ1670" s="34"/>
      <c r="OTX1670" s="35"/>
      <c r="OTY1670" s="34"/>
      <c r="OUF1670" s="35"/>
      <c r="OUG1670" s="34"/>
      <c r="OUN1670" s="35"/>
      <c r="OUO1670" s="34"/>
      <c r="OUV1670" s="35"/>
      <c r="OUW1670" s="34"/>
      <c r="OVD1670" s="35"/>
      <c r="OVE1670" s="34"/>
      <c r="OVL1670" s="35"/>
      <c r="OVM1670" s="34"/>
      <c r="OVT1670" s="35"/>
      <c r="OVU1670" s="34"/>
      <c r="OWB1670" s="35"/>
      <c r="OWC1670" s="34"/>
      <c r="OWJ1670" s="35"/>
      <c r="OWK1670" s="34"/>
      <c r="OWR1670" s="35"/>
      <c r="OWS1670" s="34"/>
      <c r="OWZ1670" s="35"/>
      <c r="OXA1670" s="34"/>
      <c r="OXH1670" s="35"/>
      <c r="OXI1670" s="34"/>
      <c r="OXP1670" s="35"/>
      <c r="OXQ1670" s="34"/>
      <c r="OXX1670" s="35"/>
      <c r="OXY1670" s="34"/>
      <c r="OYF1670" s="35"/>
      <c r="OYG1670" s="34"/>
      <c r="OYN1670" s="35"/>
      <c r="OYO1670" s="34"/>
      <c r="OYV1670" s="35"/>
      <c r="OYW1670" s="34"/>
      <c r="OZD1670" s="35"/>
      <c r="OZE1670" s="34"/>
      <c r="OZL1670" s="35"/>
      <c r="OZM1670" s="34"/>
      <c r="OZT1670" s="35"/>
      <c r="OZU1670" s="34"/>
      <c r="PAB1670" s="35"/>
      <c r="PAC1670" s="34"/>
      <c r="PAJ1670" s="35"/>
      <c r="PAK1670" s="34"/>
      <c r="PAR1670" s="35"/>
      <c r="PAS1670" s="34"/>
      <c r="PAZ1670" s="35"/>
      <c r="PBA1670" s="34"/>
      <c r="PBH1670" s="35"/>
      <c r="PBI1670" s="34"/>
      <c r="PBP1670" s="35"/>
      <c r="PBQ1670" s="34"/>
      <c r="PBX1670" s="35"/>
      <c r="PBY1670" s="34"/>
      <c r="PCF1670" s="35"/>
      <c r="PCG1670" s="34"/>
      <c r="PCN1670" s="35"/>
      <c r="PCO1670" s="34"/>
      <c r="PCV1670" s="35"/>
      <c r="PCW1670" s="34"/>
      <c r="PDD1670" s="35"/>
      <c r="PDE1670" s="34"/>
      <c r="PDL1670" s="35"/>
      <c r="PDM1670" s="34"/>
      <c r="PDT1670" s="35"/>
      <c r="PDU1670" s="34"/>
      <c r="PEB1670" s="35"/>
      <c r="PEC1670" s="34"/>
      <c r="PEJ1670" s="35"/>
      <c r="PEK1670" s="34"/>
      <c r="PER1670" s="35"/>
      <c r="PES1670" s="34"/>
      <c r="PEZ1670" s="35"/>
      <c r="PFA1670" s="34"/>
      <c r="PFH1670" s="35"/>
      <c r="PFI1670" s="34"/>
      <c r="PFP1670" s="35"/>
      <c r="PFQ1670" s="34"/>
      <c r="PFX1670" s="35"/>
      <c r="PFY1670" s="34"/>
      <c r="PGF1670" s="35"/>
      <c r="PGG1670" s="34"/>
      <c r="PGN1670" s="35"/>
      <c r="PGO1670" s="34"/>
      <c r="PGV1670" s="35"/>
      <c r="PGW1670" s="34"/>
      <c r="PHD1670" s="35"/>
      <c r="PHE1670" s="34"/>
      <c r="PHL1670" s="35"/>
      <c r="PHM1670" s="34"/>
      <c r="PHT1670" s="35"/>
      <c r="PHU1670" s="34"/>
      <c r="PIB1670" s="35"/>
      <c r="PIC1670" s="34"/>
      <c r="PIJ1670" s="35"/>
      <c r="PIK1670" s="34"/>
      <c r="PIR1670" s="35"/>
      <c r="PIS1670" s="34"/>
      <c r="PIZ1670" s="35"/>
      <c r="PJA1670" s="34"/>
      <c r="PJH1670" s="35"/>
      <c r="PJI1670" s="34"/>
      <c r="PJP1670" s="35"/>
      <c r="PJQ1670" s="34"/>
      <c r="PJX1670" s="35"/>
      <c r="PJY1670" s="34"/>
      <c r="PKF1670" s="35"/>
      <c r="PKG1670" s="34"/>
      <c r="PKN1670" s="35"/>
      <c r="PKO1670" s="34"/>
      <c r="PKV1670" s="35"/>
      <c r="PKW1670" s="34"/>
      <c r="PLD1670" s="35"/>
      <c r="PLE1670" s="34"/>
      <c r="PLL1670" s="35"/>
      <c r="PLM1670" s="34"/>
      <c r="PLT1670" s="35"/>
      <c r="PLU1670" s="34"/>
      <c r="PMB1670" s="35"/>
      <c r="PMC1670" s="34"/>
      <c r="PMJ1670" s="35"/>
      <c r="PMK1670" s="34"/>
      <c r="PMR1670" s="35"/>
      <c r="PMS1670" s="34"/>
      <c r="PMZ1670" s="35"/>
      <c r="PNA1670" s="34"/>
      <c r="PNH1670" s="35"/>
      <c r="PNI1670" s="34"/>
      <c r="PNP1670" s="35"/>
      <c r="PNQ1670" s="34"/>
      <c r="PNX1670" s="35"/>
      <c r="PNY1670" s="34"/>
      <c r="POF1670" s="35"/>
      <c r="POG1670" s="34"/>
      <c r="PON1670" s="35"/>
      <c r="POO1670" s="34"/>
      <c r="POV1670" s="35"/>
      <c r="POW1670" s="34"/>
      <c r="PPD1670" s="35"/>
      <c r="PPE1670" s="34"/>
      <c r="PPL1670" s="35"/>
      <c r="PPM1670" s="34"/>
      <c r="PPT1670" s="35"/>
      <c r="PPU1670" s="34"/>
      <c r="PQB1670" s="35"/>
      <c r="PQC1670" s="34"/>
      <c r="PQJ1670" s="35"/>
      <c r="PQK1670" s="34"/>
      <c r="PQR1670" s="35"/>
      <c r="PQS1670" s="34"/>
      <c r="PQZ1670" s="35"/>
      <c r="PRA1670" s="34"/>
      <c r="PRH1670" s="35"/>
      <c r="PRI1670" s="34"/>
      <c r="PRP1670" s="35"/>
      <c r="PRQ1670" s="34"/>
      <c r="PRX1670" s="35"/>
      <c r="PRY1670" s="34"/>
      <c r="PSF1670" s="35"/>
      <c r="PSG1670" s="34"/>
      <c r="PSN1670" s="35"/>
      <c r="PSO1670" s="34"/>
      <c r="PSV1670" s="35"/>
      <c r="PSW1670" s="34"/>
      <c r="PTD1670" s="35"/>
      <c r="PTE1670" s="34"/>
      <c r="PTL1670" s="35"/>
      <c r="PTM1670" s="34"/>
      <c r="PTT1670" s="35"/>
      <c r="PTU1670" s="34"/>
      <c r="PUB1670" s="35"/>
      <c r="PUC1670" s="34"/>
      <c r="PUJ1670" s="35"/>
      <c r="PUK1670" s="34"/>
      <c r="PUR1670" s="35"/>
      <c r="PUS1670" s="34"/>
      <c r="PUZ1670" s="35"/>
      <c r="PVA1670" s="34"/>
      <c r="PVH1670" s="35"/>
      <c r="PVI1670" s="34"/>
      <c r="PVP1670" s="35"/>
      <c r="PVQ1670" s="34"/>
      <c r="PVX1670" s="35"/>
      <c r="PVY1670" s="34"/>
      <c r="PWF1670" s="35"/>
      <c r="PWG1670" s="34"/>
      <c r="PWN1670" s="35"/>
      <c r="PWO1670" s="34"/>
      <c r="PWV1670" s="35"/>
      <c r="PWW1670" s="34"/>
      <c r="PXD1670" s="35"/>
      <c r="PXE1670" s="34"/>
      <c r="PXL1670" s="35"/>
      <c r="PXM1670" s="34"/>
      <c r="PXT1670" s="35"/>
      <c r="PXU1670" s="34"/>
      <c r="PYB1670" s="35"/>
      <c r="PYC1670" s="34"/>
      <c r="PYJ1670" s="35"/>
      <c r="PYK1670" s="34"/>
      <c r="PYR1670" s="35"/>
      <c r="PYS1670" s="34"/>
      <c r="PYZ1670" s="35"/>
      <c r="PZA1670" s="34"/>
      <c r="PZH1670" s="35"/>
      <c r="PZI1670" s="34"/>
      <c r="PZP1670" s="35"/>
      <c r="PZQ1670" s="34"/>
      <c r="PZX1670" s="35"/>
      <c r="PZY1670" s="34"/>
      <c r="QAF1670" s="35"/>
      <c r="QAG1670" s="34"/>
      <c r="QAN1670" s="35"/>
      <c r="QAO1670" s="34"/>
      <c r="QAV1670" s="35"/>
      <c r="QAW1670" s="34"/>
      <c r="QBD1670" s="35"/>
      <c r="QBE1670" s="34"/>
      <c r="QBL1670" s="35"/>
      <c r="QBM1670" s="34"/>
      <c r="QBT1670" s="35"/>
      <c r="QBU1670" s="34"/>
      <c r="QCB1670" s="35"/>
      <c r="QCC1670" s="34"/>
      <c r="QCJ1670" s="35"/>
      <c r="QCK1670" s="34"/>
      <c r="QCR1670" s="35"/>
      <c r="QCS1670" s="34"/>
      <c r="QCZ1670" s="35"/>
      <c r="QDA1670" s="34"/>
      <c r="QDH1670" s="35"/>
      <c r="QDI1670" s="34"/>
      <c r="QDP1670" s="35"/>
      <c r="QDQ1670" s="34"/>
      <c r="QDX1670" s="35"/>
      <c r="QDY1670" s="34"/>
      <c r="QEF1670" s="35"/>
      <c r="QEG1670" s="34"/>
      <c r="QEN1670" s="35"/>
      <c r="QEO1670" s="34"/>
      <c r="QEV1670" s="35"/>
      <c r="QEW1670" s="34"/>
      <c r="QFD1670" s="35"/>
      <c r="QFE1670" s="34"/>
      <c r="QFL1670" s="35"/>
      <c r="QFM1670" s="34"/>
      <c r="QFT1670" s="35"/>
      <c r="QFU1670" s="34"/>
      <c r="QGB1670" s="35"/>
      <c r="QGC1670" s="34"/>
      <c r="QGJ1670" s="35"/>
      <c r="QGK1670" s="34"/>
      <c r="QGR1670" s="35"/>
      <c r="QGS1670" s="34"/>
      <c r="QGZ1670" s="35"/>
      <c r="QHA1670" s="34"/>
      <c r="QHH1670" s="35"/>
      <c r="QHI1670" s="34"/>
      <c r="QHP1670" s="35"/>
      <c r="QHQ1670" s="34"/>
      <c r="QHX1670" s="35"/>
      <c r="QHY1670" s="34"/>
      <c r="QIF1670" s="35"/>
      <c r="QIG1670" s="34"/>
      <c r="QIN1670" s="35"/>
      <c r="QIO1670" s="34"/>
      <c r="QIV1670" s="35"/>
      <c r="QIW1670" s="34"/>
      <c r="QJD1670" s="35"/>
      <c r="QJE1670" s="34"/>
      <c r="QJL1670" s="35"/>
      <c r="QJM1670" s="34"/>
      <c r="QJT1670" s="35"/>
      <c r="QJU1670" s="34"/>
      <c r="QKB1670" s="35"/>
      <c r="QKC1670" s="34"/>
      <c r="QKJ1670" s="35"/>
      <c r="QKK1670" s="34"/>
      <c r="QKR1670" s="35"/>
      <c r="QKS1670" s="34"/>
      <c r="QKZ1670" s="35"/>
      <c r="QLA1670" s="34"/>
      <c r="QLH1670" s="35"/>
      <c r="QLI1670" s="34"/>
      <c r="QLP1670" s="35"/>
      <c r="QLQ1670" s="34"/>
      <c r="QLX1670" s="35"/>
      <c r="QLY1670" s="34"/>
      <c r="QMF1670" s="35"/>
      <c r="QMG1670" s="34"/>
      <c r="QMN1670" s="35"/>
      <c r="QMO1670" s="34"/>
      <c r="QMV1670" s="35"/>
      <c r="QMW1670" s="34"/>
      <c r="QND1670" s="35"/>
      <c r="QNE1670" s="34"/>
      <c r="QNL1670" s="35"/>
      <c r="QNM1670" s="34"/>
      <c r="QNT1670" s="35"/>
      <c r="QNU1670" s="34"/>
      <c r="QOB1670" s="35"/>
      <c r="QOC1670" s="34"/>
      <c r="QOJ1670" s="35"/>
      <c r="QOK1670" s="34"/>
      <c r="QOR1670" s="35"/>
      <c r="QOS1670" s="34"/>
      <c r="QOZ1670" s="35"/>
      <c r="QPA1670" s="34"/>
      <c r="QPH1670" s="35"/>
      <c r="QPI1670" s="34"/>
      <c r="QPP1670" s="35"/>
      <c r="QPQ1670" s="34"/>
      <c r="QPX1670" s="35"/>
      <c r="QPY1670" s="34"/>
      <c r="QQF1670" s="35"/>
      <c r="QQG1670" s="34"/>
      <c r="QQN1670" s="35"/>
      <c r="QQO1670" s="34"/>
      <c r="QQV1670" s="35"/>
      <c r="QQW1670" s="34"/>
      <c r="QRD1670" s="35"/>
      <c r="QRE1670" s="34"/>
      <c r="QRL1670" s="35"/>
      <c r="QRM1670" s="34"/>
      <c r="QRT1670" s="35"/>
      <c r="QRU1670" s="34"/>
      <c r="QSB1670" s="35"/>
      <c r="QSC1670" s="34"/>
      <c r="QSJ1670" s="35"/>
      <c r="QSK1670" s="34"/>
      <c r="QSR1670" s="35"/>
      <c r="QSS1670" s="34"/>
      <c r="QSZ1670" s="35"/>
      <c r="QTA1670" s="34"/>
      <c r="QTH1670" s="35"/>
      <c r="QTI1670" s="34"/>
      <c r="QTP1670" s="35"/>
      <c r="QTQ1670" s="34"/>
      <c r="QTX1670" s="35"/>
      <c r="QTY1670" s="34"/>
      <c r="QUF1670" s="35"/>
      <c r="QUG1670" s="34"/>
      <c r="QUN1670" s="35"/>
      <c r="QUO1670" s="34"/>
      <c r="QUV1670" s="35"/>
      <c r="QUW1670" s="34"/>
      <c r="QVD1670" s="35"/>
      <c r="QVE1670" s="34"/>
      <c r="QVL1670" s="35"/>
      <c r="QVM1670" s="34"/>
      <c r="QVT1670" s="35"/>
      <c r="QVU1670" s="34"/>
      <c r="QWB1670" s="35"/>
      <c r="QWC1670" s="34"/>
      <c r="QWJ1670" s="35"/>
      <c r="QWK1670" s="34"/>
      <c r="QWR1670" s="35"/>
      <c r="QWS1670" s="34"/>
      <c r="QWZ1670" s="35"/>
      <c r="QXA1670" s="34"/>
      <c r="QXH1670" s="35"/>
      <c r="QXI1670" s="34"/>
      <c r="QXP1670" s="35"/>
      <c r="QXQ1670" s="34"/>
      <c r="QXX1670" s="35"/>
      <c r="QXY1670" s="34"/>
      <c r="QYF1670" s="35"/>
      <c r="QYG1670" s="34"/>
      <c r="QYN1670" s="35"/>
      <c r="QYO1670" s="34"/>
      <c r="QYV1670" s="35"/>
      <c r="QYW1670" s="34"/>
      <c r="QZD1670" s="35"/>
      <c r="QZE1670" s="34"/>
      <c r="QZL1670" s="35"/>
      <c r="QZM1670" s="34"/>
      <c r="QZT1670" s="35"/>
      <c r="QZU1670" s="34"/>
      <c r="RAB1670" s="35"/>
      <c r="RAC1670" s="34"/>
      <c r="RAJ1670" s="35"/>
      <c r="RAK1670" s="34"/>
      <c r="RAR1670" s="35"/>
      <c r="RAS1670" s="34"/>
      <c r="RAZ1670" s="35"/>
      <c r="RBA1670" s="34"/>
      <c r="RBH1670" s="35"/>
      <c r="RBI1670" s="34"/>
      <c r="RBP1670" s="35"/>
      <c r="RBQ1670" s="34"/>
      <c r="RBX1670" s="35"/>
      <c r="RBY1670" s="34"/>
      <c r="RCF1670" s="35"/>
      <c r="RCG1670" s="34"/>
      <c r="RCN1670" s="35"/>
      <c r="RCO1670" s="34"/>
      <c r="RCV1670" s="35"/>
      <c r="RCW1670" s="34"/>
      <c r="RDD1670" s="35"/>
      <c r="RDE1670" s="34"/>
      <c r="RDL1670" s="35"/>
      <c r="RDM1670" s="34"/>
      <c r="RDT1670" s="35"/>
      <c r="RDU1670" s="34"/>
      <c r="REB1670" s="35"/>
      <c r="REC1670" s="34"/>
      <c r="REJ1670" s="35"/>
      <c r="REK1670" s="34"/>
      <c r="RER1670" s="35"/>
      <c r="RES1670" s="34"/>
      <c r="REZ1670" s="35"/>
      <c r="RFA1670" s="34"/>
      <c r="RFH1670" s="35"/>
      <c r="RFI1670" s="34"/>
      <c r="RFP1670" s="35"/>
      <c r="RFQ1670" s="34"/>
      <c r="RFX1670" s="35"/>
      <c r="RFY1670" s="34"/>
      <c r="RGF1670" s="35"/>
      <c r="RGG1670" s="34"/>
      <c r="RGN1670" s="35"/>
      <c r="RGO1670" s="34"/>
      <c r="RGV1670" s="35"/>
      <c r="RGW1670" s="34"/>
      <c r="RHD1670" s="35"/>
      <c r="RHE1670" s="34"/>
      <c r="RHL1670" s="35"/>
      <c r="RHM1670" s="34"/>
      <c r="RHT1670" s="35"/>
      <c r="RHU1670" s="34"/>
      <c r="RIB1670" s="35"/>
      <c r="RIC1670" s="34"/>
      <c r="RIJ1670" s="35"/>
      <c r="RIK1670" s="34"/>
      <c r="RIR1670" s="35"/>
      <c r="RIS1670" s="34"/>
      <c r="RIZ1670" s="35"/>
      <c r="RJA1670" s="34"/>
      <c r="RJH1670" s="35"/>
      <c r="RJI1670" s="34"/>
      <c r="RJP1670" s="35"/>
      <c r="RJQ1670" s="34"/>
      <c r="RJX1670" s="35"/>
      <c r="RJY1670" s="34"/>
      <c r="RKF1670" s="35"/>
      <c r="RKG1670" s="34"/>
      <c r="RKN1670" s="35"/>
      <c r="RKO1670" s="34"/>
      <c r="RKV1670" s="35"/>
      <c r="RKW1670" s="34"/>
      <c r="RLD1670" s="35"/>
      <c r="RLE1670" s="34"/>
      <c r="RLL1670" s="35"/>
      <c r="RLM1670" s="34"/>
      <c r="RLT1670" s="35"/>
      <c r="RLU1670" s="34"/>
      <c r="RMB1670" s="35"/>
      <c r="RMC1670" s="34"/>
      <c r="RMJ1670" s="35"/>
      <c r="RMK1670" s="34"/>
      <c r="RMR1670" s="35"/>
      <c r="RMS1670" s="34"/>
      <c r="RMZ1670" s="35"/>
      <c r="RNA1670" s="34"/>
      <c r="RNH1670" s="35"/>
      <c r="RNI1670" s="34"/>
      <c r="RNP1670" s="35"/>
      <c r="RNQ1670" s="34"/>
      <c r="RNX1670" s="35"/>
      <c r="RNY1670" s="34"/>
      <c r="ROF1670" s="35"/>
      <c r="ROG1670" s="34"/>
      <c r="RON1670" s="35"/>
      <c r="ROO1670" s="34"/>
      <c r="ROV1670" s="35"/>
      <c r="ROW1670" s="34"/>
      <c r="RPD1670" s="35"/>
      <c r="RPE1670" s="34"/>
      <c r="RPL1670" s="35"/>
      <c r="RPM1670" s="34"/>
      <c r="RPT1670" s="35"/>
      <c r="RPU1670" s="34"/>
      <c r="RQB1670" s="35"/>
      <c r="RQC1670" s="34"/>
      <c r="RQJ1670" s="35"/>
      <c r="RQK1670" s="34"/>
      <c r="RQR1670" s="35"/>
      <c r="RQS1670" s="34"/>
      <c r="RQZ1670" s="35"/>
      <c r="RRA1670" s="34"/>
      <c r="RRH1670" s="35"/>
      <c r="RRI1670" s="34"/>
      <c r="RRP1670" s="35"/>
      <c r="RRQ1670" s="34"/>
      <c r="RRX1670" s="35"/>
      <c r="RRY1670" s="34"/>
      <c r="RSF1670" s="35"/>
      <c r="RSG1670" s="34"/>
      <c r="RSN1670" s="35"/>
      <c r="RSO1670" s="34"/>
      <c r="RSV1670" s="35"/>
      <c r="RSW1670" s="34"/>
      <c r="RTD1670" s="35"/>
      <c r="RTE1670" s="34"/>
      <c r="RTL1670" s="35"/>
      <c r="RTM1670" s="34"/>
      <c r="RTT1670" s="35"/>
      <c r="RTU1670" s="34"/>
      <c r="RUB1670" s="35"/>
      <c r="RUC1670" s="34"/>
      <c r="RUJ1670" s="35"/>
      <c r="RUK1670" s="34"/>
      <c r="RUR1670" s="35"/>
      <c r="RUS1670" s="34"/>
      <c r="RUZ1670" s="35"/>
      <c r="RVA1670" s="34"/>
      <c r="RVH1670" s="35"/>
      <c r="RVI1670" s="34"/>
      <c r="RVP1670" s="35"/>
      <c r="RVQ1670" s="34"/>
      <c r="RVX1670" s="35"/>
      <c r="RVY1670" s="34"/>
      <c r="RWF1670" s="35"/>
      <c r="RWG1670" s="34"/>
      <c r="RWN1670" s="35"/>
      <c r="RWO1670" s="34"/>
      <c r="RWV1670" s="35"/>
      <c r="RWW1670" s="34"/>
      <c r="RXD1670" s="35"/>
      <c r="RXE1670" s="34"/>
      <c r="RXL1670" s="35"/>
      <c r="RXM1670" s="34"/>
      <c r="RXT1670" s="35"/>
      <c r="RXU1670" s="34"/>
      <c r="RYB1670" s="35"/>
      <c r="RYC1670" s="34"/>
      <c r="RYJ1670" s="35"/>
      <c r="RYK1670" s="34"/>
      <c r="RYR1670" s="35"/>
      <c r="RYS1670" s="34"/>
      <c r="RYZ1670" s="35"/>
      <c r="RZA1670" s="34"/>
      <c r="RZH1670" s="35"/>
      <c r="RZI1670" s="34"/>
      <c r="RZP1670" s="35"/>
      <c r="RZQ1670" s="34"/>
      <c r="RZX1670" s="35"/>
      <c r="RZY1670" s="34"/>
      <c r="SAF1670" s="35"/>
      <c r="SAG1670" s="34"/>
      <c r="SAN1670" s="35"/>
      <c r="SAO1670" s="34"/>
      <c r="SAV1670" s="35"/>
      <c r="SAW1670" s="34"/>
      <c r="SBD1670" s="35"/>
      <c r="SBE1670" s="34"/>
      <c r="SBL1670" s="35"/>
      <c r="SBM1670" s="34"/>
      <c r="SBT1670" s="35"/>
      <c r="SBU1670" s="34"/>
      <c r="SCB1670" s="35"/>
      <c r="SCC1670" s="34"/>
      <c r="SCJ1670" s="35"/>
      <c r="SCK1670" s="34"/>
      <c r="SCR1670" s="35"/>
      <c r="SCS1670" s="34"/>
      <c r="SCZ1670" s="35"/>
      <c r="SDA1670" s="34"/>
      <c r="SDH1670" s="35"/>
      <c r="SDI1670" s="34"/>
      <c r="SDP1670" s="35"/>
      <c r="SDQ1670" s="34"/>
      <c r="SDX1670" s="35"/>
      <c r="SDY1670" s="34"/>
      <c r="SEF1670" s="35"/>
      <c r="SEG1670" s="34"/>
      <c r="SEN1670" s="35"/>
      <c r="SEO1670" s="34"/>
      <c r="SEV1670" s="35"/>
      <c r="SEW1670" s="34"/>
      <c r="SFD1670" s="35"/>
      <c r="SFE1670" s="34"/>
      <c r="SFL1670" s="35"/>
      <c r="SFM1670" s="34"/>
      <c r="SFT1670" s="35"/>
      <c r="SFU1670" s="34"/>
      <c r="SGB1670" s="35"/>
      <c r="SGC1670" s="34"/>
      <c r="SGJ1670" s="35"/>
      <c r="SGK1670" s="34"/>
      <c r="SGR1670" s="35"/>
      <c r="SGS1670" s="34"/>
      <c r="SGZ1670" s="35"/>
      <c r="SHA1670" s="34"/>
      <c r="SHH1670" s="35"/>
      <c r="SHI1670" s="34"/>
      <c r="SHP1670" s="35"/>
      <c r="SHQ1670" s="34"/>
      <c r="SHX1670" s="35"/>
      <c r="SHY1670" s="34"/>
      <c r="SIF1670" s="35"/>
      <c r="SIG1670" s="34"/>
      <c r="SIN1670" s="35"/>
      <c r="SIO1670" s="34"/>
      <c r="SIV1670" s="35"/>
      <c r="SIW1670" s="34"/>
      <c r="SJD1670" s="35"/>
      <c r="SJE1670" s="34"/>
      <c r="SJL1670" s="35"/>
      <c r="SJM1670" s="34"/>
      <c r="SJT1670" s="35"/>
      <c r="SJU1670" s="34"/>
      <c r="SKB1670" s="35"/>
      <c r="SKC1670" s="34"/>
      <c r="SKJ1670" s="35"/>
      <c r="SKK1670" s="34"/>
      <c r="SKR1670" s="35"/>
      <c r="SKS1670" s="34"/>
      <c r="SKZ1670" s="35"/>
      <c r="SLA1670" s="34"/>
      <c r="SLH1670" s="35"/>
      <c r="SLI1670" s="34"/>
      <c r="SLP1670" s="35"/>
      <c r="SLQ1670" s="34"/>
      <c r="SLX1670" s="35"/>
      <c r="SLY1670" s="34"/>
      <c r="SMF1670" s="35"/>
      <c r="SMG1670" s="34"/>
      <c r="SMN1670" s="35"/>
      <c r="SMO1670" s="34"/>
      <c r="SMV1670" s="35"/>
      <c r="SMW1670" s="34"/>
      <c r="SND1670" s="35"/>
      <c r="SNE1670" s="34"/>
      <c r="SNL1670" s="35"/>
      <c r="SNM1670" s="34"/>
      <c r="SNT1670" s="35"/>
      <c r="SNU1670" s="34"/>
      <c r="SOB1670" s="35"/>
      <c r="SOC1670" s="34"/>
      <c r="SOJ1670" s="35"/>
      <c r="SOK1670" s="34"/>
      <c r="SOR1670" s="35"/>
      <c r="SOS1670" s="34"/>
      <c r="SOZ1670" s="35"/>
      <c r="SPA1670" s="34"/>
      <c r="SPH1670" s="35"/>
      <c r="SPI1670" s="34"/>
      <c r="SPP1670" s="35"/>
      <c r="SPQ1670" s="34"/>
      <c r="SPX1670" s="35"/>
      <c r="SPY1670" s="34"/>
      <c r="SQF1670" s="35"/>
      <c r="SQG1670" s="34"/>
      <c r="SQN1670" s="35"/>
      <c r="SQO1670" s="34"/>
      <c r="SQV1670" s="35"/>
      <c r="SQW1670" s="34"/>
      <c r="SRD1670" s="35"/>
      <c r="SRE1670" s="34"/>
      <c r="SRL1670" s="35"/>
      <c r="SRM1670" s="34"/>
      <c r="SRT1670" s="35"/>
      <c r="SRU1670" s="34"/>
      <c r="SSB1670" s="35"/>
      <c r="SSC1670" s="34"/>
      <c r="SSJ1670" s="35"/>
      <c r="SSK1670" s="34"/>
      <c r="SSR1670" s="35"/>
      <c r="SSS1670" s="34"/>
      <c r="SSZ1670" s="35"/>
      <c r="STA1670" s="34"/>
      <c r="STH1670" s="35"/>
      <c r="STI1670" s="34"/>
      <c r="STP1670" s="35"/>
      <c r="STQ1670" s="34"/>
      <c r="STX1670" s="35"/>
      <c r="STY1670" s="34"/>
      <c r="SUF1670" s="35"/>
      <c r="SUG1670" s="34"/>
      <c r="SUN1670" s="35"/>
      <c r="SUO1670" s="34"/>
      <c r="SUV1670" s="35"/>
      <c r="SUW1670" s="34"/>
      <c r="SVD1670" s="35"/>
      <c r="SVE1670" s="34"/>
      <c r="SVL1670" s="35"/>
      <c r="SVM1670" s="34"/>
      <c r="SVT1670" s="35"/>
      <c r="SVU1670" s="34"/>
      <c r="SWB1670" s="35"/>
      <c r="SWC1670" s="34"/>
      <c r="SWJ1670" s="35"/>
      <c r="SWK1670" s="34"/>
      <c r="SWR1670" s="35"/>
      <c r="SWS1670" s="34"/>
      <c r="SWZ1670" s="35"/>
      <c r="SXA1670" s="34"/>
      <c r="SXH1670" s="35"/>
      <c r="SXI1670" s="34"/>
      <c r="SXP1670" s="35"/>
      <c r="SXQ1670" s="34"/>
      <c r="SXX1670" s="35"/>
      <c r="SXY1670" s="34"/>
      <c r="SYF1670" s="35"/>
      <c r="SYG1670" s="34"/>
      <c r="SYN1670" s="35"/>
      <c r="SYO1670" s="34"/>
      <c r="SYV1670" s="35"/>
      <c r="SYW1670" s="34"/>
      <c r="SZD1670" s="35"/>
      <c r="SZE1670" s="34"/>
      <c r="SZL1670" s="35"/>
      <c r="SZM1670" s="34"/>
      <c r="SZT1670" s="35"/>
      <c r="SZU1670" s="34"/>
      <c r="TAB1670" s="35"/>
      <c r="TAC1670" s="34"/>
      <c r="TAJ1670" s="35"/>
      <c r="TAK1670" s="34"/>
      <c r="TAR1670" s="35"/>
      <c r="TAS1670" s="34"/>
      <c r="TAZ1670" s="35"/>
      <c r="TBA1670" s="34"/>
      <c r="TBH1670" s="35"/>
      <c r="TBI1670" s="34"/>
      <c r="TBP1670" s="35"/>
      <c r="TBQ1670" s="34"/>
      <c r="TBX1670" s="35"/>
      <c r="TBY1670" s="34"/>
      <c r="TCF1670" s="35"/>
      <c r="TCG1670" s="34"/>
      <c r="TCN1670" s="35"/>
      <c r="TCO1670" s="34"/>
      <c r="TCV1670" s="35"/>
      <c r="TCW1670" s="34"/>
      <c r="TDD1670" s="35"/>
      <c r="TDE1670" s="34"/>
      <c r="TDL1670" s="35"/>
      <c r="TDM1670" s="34"/>
      <c r="TDT1670" s="35"/>
      <c r="TDU1670" s="34"/>
      <c r="TEB1670" s="35"/>
      <c r="TEC1670" s="34"/>
      <c r="TEJ1670" s="35"/>
      <c r="TEK1670" s="34"/>
      <c r="TER1670" s="35"/>
      <c r="TES1670" s="34"/>
      <c r="TEZ1670" s="35"/>
      <c r="TFA1670" s="34"/>
      <c r="TFH1670" s="35"/>
      <c r="TFI1670" s="34"/>
      <c r="TFP1670" s="35"/>
      <c r="TFQ1670" s="34"/>
      <c r="TFX1670" s="35"/>
      <c r="TFY1670" s="34"/>
      <c r="TGF1670" s="35"/>
      <c r="TGG1670" s="34"/>
      <c r="TGN1670" s="35"/>
      <c r="TGO1670" s="34"/>
      <c r="TGV1670" s="35"/>
      <c r="TGW1670" s="34"/>
      <c r="THD1670" s="35"/>
      <c r="THE1670" s="34"/>
      <c r="THL1670" s="35"/>
      <c r="THM1670" s="34"/>
      <c r="THT1670" s="35"/>
      <c r="THU1670" s="34"/>
      <c r="TIB1670" s="35"/>
      <c r="TIC1670" s="34"/>
      <c r="TIJ1670" s="35"/>
      <c r="TIK1670" s="34"/>
      <c r="TIR1670" s="35"/>
      <c r="TIS1670" s="34"/>
      <c r="TIZ1670" s="35"/>
      <c r="TJA1670" s="34"/>
      <c r="TJH1670" s="35"/>
      <c r="TJI1670" s="34"/>
      <c r="TJP1670" s="35"/>
      <c r="TJQ1670" s="34"/>
      <c r="TJX1670" s="35"/>
      <c r="TJY1670" s="34"/>
      <c r="TKF1670" s="35"/>
      <c r="TKG1670" s="34"/>
      <c r="TKN1670" s="35"/>
      <c r="TKO1670" s="34"/>
      <c r="TKV1670" s="35"/>
      <c r="TKW1670" s="34"/>
      <c r="TLD1670" s="35"/>
      <c r="TLE1670" s="34"/>
      <c r="TLL1670" s="35"/>
      <c r="TLM1670" s="34"/>
      <c r="TLT1670" s="35"/>
      <c r="TLU1670" s="34"/>
      <c r="TMB1670" s="35"/>
      <c r="TMC1670" s="34"/>
      <c r="TMJ1670" s="35"/>
      <c r="TMK1670" s="34"/>
      <c r="TMR1670" s="35"/>
      <c r="TMS1670" s="34"/>
      <c r="TMZ1670" s="35"/>
      <c r="TNA1670" s="34"/>
      <c r="TNH1670" s="35"/>
      <c r="TNI1670" s="34"/>
      <c r="TNP1670" s="35"/>
      <c r="TNQ1670" s="34"/>
      <c r="TNX1670" s="35"/>
      <c r="TNY1670" s="34"/>
      <c r="TOF1670" s="35"/>
      <c r="TOG1670" s="34"/>
      <c r="TON1670" s="35"/>
      <c r="TOO1670" s="34"/>
      <c r="TOV1670" s="35"/>
      <c r="TOW1670" s="34"/>
      <c r="TPD1670" s="35"/>
      <c r="TPE1670" s="34"/>
      <c r="TPL1670" s="35"/>
      <c r="TPM1670" s="34"/>
      <c r="TPT1670" s="35"/>
      <c r="TPU1670" s="34"/>
      <c r="TQB1670" s="35"/>
      <c r="TQC1670" s="34"/>
      <c r="TQJ1670" s="35"/>
      <c r="TQK1670" s="34"/>
      <c r="TQR1670" s="35"/>
      <c r="TQS1670" s="34"/>
      <c r="TQZ1670" s="35"/>
      <c r="TRA1670" s="34"/>
      <c r="TRH1670" s="35"/>
      <c r="TRI1670" s="34"/>
      <c r="TRP1670" s="35"/>
      <c r="TRQ1670" s="34"/>
      <c r="TRX1670" s="35"/>
      <c r="TRY1670" s="34"/>
      <c r="TSF1670" s="35"/>
      <c r="TSG1670" s="34"/>
      <c r="TSN1670" s="35"/>
      <c r="TSO1670" s="34"/>
      <c r="TSV1670" s="35"/>
      <c r="TSW1670" s="34"/>
      <c r="TTD1670" s="35"/>
      <c r="TTE1670" s="34"/>
      <c r="TTL1670" s="35"/>
      <c r="TTM1670" s="34"/>
      <c r="TTT1670" s="35"/>
      <c r="TTU1670" s="34"/>
      <c r="TUB1670" s="35"/>
      <c r="TUC1670" s="34"/>
      <c r="TUJ1670" s="35"/>
      <c r="TUK1670" s="34"/>
      <c r="TUR1670" s="35"/>
      <c r="TUS1670" s="34"/>
      <c r="TUZ1670" s="35"/>
      <c r="TVA1670" s="34"/>
      <c r="TVH1670" s="35"/>
      <c r="TVI1670" s="34"/>
      <c r="TVP1670" s="35"/>
      <c r="TVQ1670" s="34"/>
      <c r="TVX1670" s="35"/>
      <c r="TVY1670" s="34"/>
      <c r="TWF1670" s="35"/>
      <c r="TWG1670" s="34"/>
      <c r="TWN1670" s="35"/>
      <c r="TWO1670" s="34"/>
      <c r="TWV1670" s="35"/>
      <c r="TWW1670" s="34"/>
      <c r="TXD1670" s="35"/>
      <c r="TXE1670" s="34"/>
      <c r="TXL1670" s="35"/>
      <c r="TXM1670" s="34"/>
      <c r="TXT1670" s="35"/>
      <c r="TXU1670" s="34"/>
      <c r="TYB1670" s="35"/>
      <c r="TYC1670" s="34"/>
      <c r="TYJ1670" s="35"/>
      <c r="TYK1670" s="34"/>
      <c r="TYR1670" s="35"/>
      <c r="TYS1670" s="34"/>
      <c r="TYZ1670" s="35"/>
      <c r="TZA1670" s="34"/>
      <c r="TZH1670" s="35"/>
      <c r="TZI1670" s="34"/>
      <c r="TZP1670" s="35"/>
      <c r="TZQ1670" s="34"/>
      <c r="TZX1670" s="35"/>
      <c r="TZY1670" s="34"/>
      <c r="UAF1670" s="35"/>
      <c r="UAG1670" s="34"/>
      <c r="UAN1670" s="35"/>
      <c r="UAO1670" s="34"/>
      <c r="UAV1670" s="35"/>
      <c r="UAW1670" s="34"/>
      <c r="UBD1670" s="35"/>
      <c r="UBE1670" s="34"/>
      <c r="UBL1670" s="35"/>
      <c r="UBM1670" s="34"/>
      <c r="UBT1670" s="35"/>
      <c r="UBU1670" s="34"/>
      <c r="UCB1670" s="35"/>
      <c r="UCC1670" s="34"/>
      <c r="UCJ1670" s="35"/>
      <c r="UCK1670" s="34"/>
      <c r="UCR1670" s="35"/>
      <c r="UCS1670" s="34"/>
      <c r="UCZ1670" s="35"/>
      <c r="UDA1670" s="34"/>
      <c r="UDH1670" s="35"/>
      <c r="UDI1670" s="34"/>
      <c r="UDP1670" s="35"/>
      <c r="UDQ1670" s="34"/>
      <c r="UDX1670" s="35"/>
      <c r="UDY1670" s="34"/>
      <c r="UEF1670" s="35"/>
      <c r="UEG1670" s="34"/>
      <c r="UEN1670" s="35"/>
      <c r="UEO1670" s="34"/>
      <c r="UEV1670" s="35"/>
      <c r="UEW1670" s="34"/>
      <c r="UFD1670" s="35"/>
      <c r="UFE1670" s="34"/>
      <c r="UFL1670" s="35"/>
      <c r="UFM1670" s="34"/>
      <c r="UFT1670" s="35"/>
      <c r="UFU1670" s="34"/>
      <c r="UGB1670" s="35"/>
      <c r="UGC1670" s="34"/>
      <c r="UGJ1670" s="35"/>
      <c r="UGK1670" s="34"/>
      <c r="UGR1670" s="35"/>
      <c r="UGS1670" s="34"/>
      <c r="UGZ1670" s="35"/>
      <c r="UHA1670" s="34"/>
      <c r="UHH1670" s="35"/>
      <c r="UHI1670" s="34"/>
      <c r="UHP1670" s="35"/>
      <c r="UHQ1670" s="34"/>
      <c r="UHX1670" s="35"/>
      <c r="UHY1670" s="34"/>
      <c r="UIF1670" s="35"/>
      <c r="UIG1670" s="34"/>
      <c r="UIN1670" s="35"/>
      <c r="UIO1670" s="34"/>
      <c r="UIV1670" s="35"/>
      <c r="UIW1670" s="34"/>
      <c r="UJD1670" s="35"/>
      <c r="UJE1670" s="34"/>
      <c r="UJL1670" s="35"/>
      <c r="UJM1670" s="34"/>
      <c r="UJT1670" s="35"/>
      <c r="UJU1670" s="34"/>
      <c r="UKB1670" s="35"/>
      <c r="UKC1670" s="34"/>
      <c r="UKJ1670" s="35"/>
      <c r="UKK1670" s="34"/>
      <c r="UKR1670" s="35"/>
      <c r="UKS1670" s="34"/>
      <c r="UKZ1670" s="35"/>
      <c r="ULA1670" s="34"/>
      <c r="ULH1670" s="35"/>
      <c r="ULI1670" s="34"/>
      <c r="ULP1670" s="35"/>
      <c r="ULQ1670" s="34"/>
      <c r="ULX1670" s="35"/>
      <c r="ULY1670" s="34"/>
      <c r="UMF1670" s="35"/>
      <c r="UMG1670" s="34"/>
      <c r="UMN1670" s="35"/>
      <c r="UMO1670" s="34"/>
      <c r="UMV1670" s="35"/>
      <c r="UMW1670" s="34"/>
      <c r="UND1670" s="35"/>
      <c r="UNE1670" s="34"/>
      <c r="UNL1670" s="35"/>
      <c r="UNM1670" s="34"/>
      <c r="UNT1670" s="35"/>
      <c r="UNU1670" s="34"/>
      <c r="UOB1670" s="35"/>
      <c r="UOC1670" s="34"/>
      <c r="UOJ1670" s="35"/>
      <c r="UOK1670" s="34"/>
      <c r="UOR1670" s="35"/>
      <c r="UOS1670" s="34"/>
      <c r="UOZ1670" s="35"/>
      <c r="UPA1670" s="34"/>
      <c r="UPH1670" s="35"/>
      <c r="UPI1670" s="34"/>
      <c r="UPP1670" s="35"/>
      <c r="UPQ1670" s="34"/>
      <c r="UPX1670" s="35"/>
      <c r="UPY1670" s="34"/>
      <c r="UQF1670" s="35"/>
      <c r="UQG1670" s="34"/>
      <c r="UQN1670" s="35"/>
      <c r="UQO1670" s="34"/>
      <c r="UQV1670" s="35"/>
      <c r="UQW1670" s="34"/>
      <c r="URD1670" s="35"/>
      <c r="URE1670" s="34"/>
      <c r="URL1670" s="35"/>
      <c r="URM1670" s="34"/>
      <c r="URT1670" s="35"/>
      <c r="URU1670" s="34"/>
      <c r="USB1670" s="35"/>
      <c r="USC1670" s="34"/>
      <c r="USJ1670" s="35"/>
      <c r="USK1670" s="34"/>
      <c r="USR1670" s="35"/>
      <c r="USS1670" s="34"/>
      <c r="USZ1670" s="35"/>
      <c r="UTA1670" s="34"/>
      <c r="UTH1670" s="35"/>
      <c r="UTI1670" s="34"/>
      <c r="UTP1670" s="35"/>
      <c r="UTQ1670" s="34"/>
      <c r="UTX1670" s="35"/>
      <c r="UTY1670" s="34"/>
      <c r="UUF1670" s="35"/>
      <c r="UUG1670" s="34"/>
      <c r="UUN1670" s="35"/>
      <c r="UUO1670" s="34"/>
      <c r="UUV1670" s="35"/>
      <c r="UUW1670" s="34"/>
      <c r="UVD1670" s="35"/>
      <c r="UVE1670" s="34"/>
      <c r="UVL1670" s="35"/>
      <c r="UVM1670" s="34"/>
      <c r="UVT1670" s="35"/>
      <c r="UVU1670" s="34"/>
      <c r="UWB1670" s="35"/>
      <c r="UWC1670" s="34"/>
      <c r="UWJ1670" s="35"/>
      <c r="UWK1670" s="34"/>
      <c r="UWR1670" s="35"/>
      <c r="UWS1670" s="34"/>
      <c r="UWZ1670" s="35"/>
      <c r="UXA1670" s="34"/>
      <c r="UXH1670" s="35"/>
      <c r="UXI1670" s="34"/>
      <c r="UXP1670" s="35"/>
      <c r="UXQ1670" s="34"/>
      <c r="UXX1670" s="35"/>
      <c r="UXY1670" s="34"/>
      <c r="UYF1670" s="35"/>
      <c r="UYG1670" s="34"/>
      <c r="UYN1670" s="35"/>
      <c r="UYO1670" s="34"/>
      <c r="UYV1670" s="35"/>
      <c r="UYW1670" s="34"/>
      <c r="UZD1670" s="35"/>
      <c r="UZE1670" s="34"/>
      <c r="UZL1670" s="35"/>
      <c r="UZM1670" s="34"/>
      <c r="UZT1670" s="35"/>
      <c r="UZU1670" s="34"/>
      <c r="VAB1670" s="35"/>
      <c r="VAC1670" s="34"/>
      <c r="VAJ1670" s="35"/>
      <c r="VAK1670" s="34"/>
      <c r="VAR1670" s="35"/>
      <c r="VAS1670" s="34"/>
      <c r="VAZ1670" s="35"/>
      <c r="VBA1670" s="34"/>
      <c r="VBH1670" s="35"/>
      <c r="VBI1670" s="34"/>
      <c r="VBP1670" s="35"/>
      <c r="VBQ1670" s="34"/>
      <c r="VBX1670" s="35"/>
      <c r="VBY1670" s="34"/>
      <c r="VCF1670" s="35"/>
      <c r="VCG1670" s="34"/>
      <c r="VCN1670" s="35"/>
      <c r="VCO1670" s="34"/>
      <c r="VCV1670" s="35"/>
      <c r="VCW1670" s="34"/>
      <c r="VDD1670" s="35"/>
      <c r="VDE1670" s="34"/>
      <c r="VDL1670" s="35"/>
      <c r="VDM1670" s="34"/>
      <c r="VDT1670" s="35"/>
      <c r="VDU1670" s="34"/>
      <c r="VEB1670" s="35"/>
      <c r="VEC1670" s="34"/>
      <c r="VEJ1670" s="35"/>
      <c r="VEK1670" s="34"/>
      <c r="VER1670" s="35"/>
      <c r="VES1670" s="34"/>
      <c r="VEZ1670" s="35"/>
      <c r="VFA1670" s="34"/>
      <c r="VFH1670" s="35"/>
      <c r="VFI1670" s="34"/>
      <c r="VFP1670" s="35"/>
      <c r="VFQ1670" s="34"/>
      <c r="VFX1670" s="35"/>
      <c r="VFY1670" s="34"/>
      <c r="VGF1670" s="35"/>
      <c r="VGG1670" s="34"/>
      <c r="VGN1670" s="35"/>
      <c r="VGO1670" s="34"/>
      <c r="VGV1670" s="35"/>
      <c r="VGW1670" s="34"/>
      <c r="VHD1670" s="35"/>
      <c r="VHE1670" s="34"/>
      <c r="VHL1670" s="35"/>
      <c r="VHM1670" s="34"/>
      <c r="VHT1670" s="35"/>
      <c r="VHU1670" s="34"/>
      <c r="VIB1670" s="35"/>
      <c r="VIC1670" s="34"/>
      <c r="VIJ1670" s="35"/>
      <c r="VIK1670" s="34"/>
      <c r="VIR1670" s="35"/>
      <c r="VIS1670" s="34"/>
      <c r="VIZ1670" s="35"/>
      <c r="VJA1670" s="34"/>
      <c r="VJH1670" s="35"/>
      <c r="VJI1670" s="34"/>
      <c r="VJP1670" s="35"/>
      <c r="VJQ1670" s="34"/>
      <c r="VJX1670" s="35"/>
      <c r="VJY1670" s="34"/>
      <c r="VKF1670" s="35"/>
      <c r="VKG1670" s="34"/>
      <c r="VKN1670" s="35"/>
      <c r="VKO1670" s="34"/>
      <c r="VKV1670" s="35"/>
      <c r="VKW1670" s="34"/>
      <c r="VLD1670" s="35"/>
      <c r="VLE1670" s="34"/>
      <c r="VLL1670" s="35"/>
      <c r="VLM1670" s="34"/>
      <c r="VLT1670" s="35"/>
      <c r="VLU1670" s="34"/>
      <c r="VMB1670" s="35"/>
      <c r="VMC1670" s="34"/>
      <c r="VMJ1670" s="35"/>
      <c r="VMK1670" s="34"/>
      <c r="VMR1670" s="35"/>
      <c r="VMS1670" s="34"/>
      <c r="VMZ1670" s="35"/>
      <c r="VNA1670" s="34"/>
      <c r="VNH1670" s="35"/>
      <c r="VNI1670" s="34"/>
      <c r="VNP1670" s="35"/>
      <c r="VNQ1670" s="34"/>
      <c r="VNX1670" s="35"/>
      <c r="VNY1670" s="34"/>
      <c r="VOF1670" s="35"/>
      <c r="VOG1670" s="34"/>
      <c r="VON1670" s="35"/>
      <c r="VOO1670" s="34"/>
      <c r="VOV1670" s="35"/>
      <c r="VOW1670" s="34"/>
      <c r="VPD1670" s="35"/>
      <c r="VPE1670" s="34"/>
      <c r="VPL1670" s="35"/>
      <c r="VPM1670" s="34"/>
      <c r="VPT1670" s="35"/>
      <c r="VPU1670" s="34"/>
      <c r="VQB1670" s="35"/>
      <c r="VQC1670" s="34"/>
      <c r="VQJ1670" s="35"/>
      <c r="VQK1670" s="34"/>
      <c r="VQR1670" s="35"/>
      <c r="VQS1670" s="34"/>
      <c r="VQZ1670" s="35"/>
      <c r="VRA1670" s="34"/>
      <c r="VRH1670" s="35"/>
      <c r="VRI1670" s="34"/>
      <c r="VRP1670" s="35"/>
      <c r="VRQ1670" s="34"/>
      <c r="VRX1670" s="35"/>
      <c r="VRY1670" s="34"/>
      <c r="VSF1670" s="35"/>
      <c r="VSG1670" s="34"/>
      <c r="VSN1670" s="35"/>
      <c r="VSO1670" s="34"/>
      <c r="VSV1670" s="35"/>
      <c r="VSW1670" s="34"/>
      <c r="VTD1670" s="35"/>
      <c r="VTE1670" s="34"/>
      <c r="VTL1670" s="35"/>
      <c r="VTM1670" s="34"/>
      <c r="VTT1670" s="35"/>
      <c r="VTU1670" s="34"/>
      <c r="VUB1670" s="35"/>
      <c r="VUC1670" s="34"/>
      <c r="VUJ1670" s="35"/>
      <c r="VUK1670" s="34"/>
      <c r="VUR1670" s="35"/>
      <c r="VUS1670" s="34"/>
      <c r="VUZ1670" s="35"/>
      <c r="VVA1670" s="34"/>
      <c r="VVH1670" s="35"/>
      <c r="VVI1670" s="34"/>
      <c r="VVP1670" s="35"/>
      <c r="VVQ1670" s="34"/>
      <c r="VVX1670" s="35"/>
      <c r="VVY1670" s="34"/>
      <c r="VWF1670" s="35"/>
      <c r="VWG1670" s="34"/>
      <c r="VWN1670" s="35"/>
      <c r="VWO1670" s="34"/>
      <c r="VWV1670" s="35"/>
      <c r="VWW1670" s="34"/>
      <c r="VXD1670" s="35"/>
      <c r="VXE1670" s="34"/>
      <c r="VXL1670" s="35"/>
      <c r="VXM1670" s="34"/>
      <c r="VXT1670" s="35"/>
      <c r="VXU1670" s="34"/>
      <c r="VYB1670" s="35"/>
      <c r="VYC1670" s="34"/>
      <c r="VYJ1670" s="35"/>
      <c r="VYK1670" s="34"/>
      <c r="VYR1670" s="35"/>
      <c r="VYS1670" s="34"/>
      <c r="VYZ1670" s="35"/>
      <c r="VZA1670" s="34"/>
      <c r="VZH1670" s="35"/>
      <c r="VZI1670" s="34"/>
      <c r="VZP1670" s="35"/>
      <c r="VZQ1670" s="34"/>
      <c r="VZX1670" s="35"/>
      <c r="VZY1670" s="34"/>
      <c r="WAF1670" s="35"/>
      <c r="WAG1670" s="34"/>
      <c r="WAN1670" s="35"/>
      <c r="WAO1670" s="34"/>
      <c r="WAV1670" s="35"/>
      <c r="WAW1670" s="34"/>
      <c r="WBD1670" s="35"/>
      <c r="WBE1670" s="34"/>
      <c r="WBL1670" s="35"/>
      <c r="WBM1670" s="34"/>
      <c r="WBT1670" s="35"/>
      <c r="WBU1670" s="34"/>
      <c r="WCB1670" s="35"/>
      <c r="WCC1670" s="34"/>
      <c r="WCJ1670" s="35"/>
      <c r="WCK1670" s="34"/>
      <c r="WCR1670" s="35"/>
      <c r="WCS1670" s="34"/>
      <c r="WCZ1670" s="35"/>
      <c r="WDA1670" s="34"/>
      <c r="WDH1670" s="35"/>
      <c r="WDI1670" s="34"/>
      <c r="WDP1670" s="35"/>
      <c r="WDQ1670" s="34"/>
      <c r="WDX1670" s="35"/>
      <c r="WDY1670" s="34"/>
      <c r="WEF1670" s="35"/>
      <c r="WEG1670" s="34"/>
      <c r="WEN1670" s="35"/>
      <c r="WEO1670" s="34"/>
      <c r="WEV1670" s="35"/>
      <c r="WEW1670" s="34"/>
      <c r="WFD1670" s="35"/>
      <c r="WFE1670" s="34"/>
      <c r="WFL1670" s="35"/>
      <c r="WFM1670" s="34"/>
      <c r="WFT1670" s="35"/>
      <c r="WFU1670" s="34"/>
      <c r="WGB1670" s="35"/>
      <c r="WGC1670" s="34"/>
      <c r="WGJ1670" s="35"/>
      <c r="WGK1670" s="34"/>
      <c r="WGR1670" s="35"/>
      <c r="WGS1670" s="34"/>
      <c r="WGZ1670" s="35"/>
      <c r="WHA1670" s="34"/>
      <c r="WHH1670" s="35"/>
      <c r="WHI1670" s="34"/>
      <c r="WHP1670" s="35"/>
      <c r="WHQ1670" s="34"/>
      <c r="WHX1670" s="35"/>
      <c r="WHY1670" s="34"/>
      <c r="WIF1670" s="35"/>
      <c r="WIG1670" s="34"/>
      <c r="WIN1670" s="35"/>
      <c r="WIO1670" s="34"/>
      <c r="WIV1670" s="35"/>
      <c r="WIW1670" s="34"/>
      <c r="WJD1670" s="35"/>
      <c r="WJE1670" s="34"/>
      <c r="WJL1670" s="35"/>
      <c r="WJM1670" s="34"/>
      <c r="WJT1670" s="35"/>
      <c r="WJU1670" s="34"/>
      <c r="WKB1670" s="35"/>
      <c r="WKC1670" s="34"/>
      <c r="WKJ1670" s="35"/>
      <c r="WKK1670" s="34"/>
      <c r="WKR1670" s="35"/>
      <c r="WKS1670" s="34"/>
      <c r="WKZ1670" s="35"/>
      <c r="WLA1670" s="34"/>
      <c r="WLH1670" s="35"/>
      <c r="WLI1670" s="34"/>
      <c r="WLP1670" s="35"/>
      <c r="WLQ1670" s="34"/>
      <c r="WLX1670" s="35"/>
      <c r="WLY1670" s="34"/>
      <c r="WMF1670" s="35"/>
      <c r="WMG1670" s="34"/>
      <c r="WMN1670" s="35"/>
      <c r="WMO1670" s="34"/>
      <c r="WMV1670" s="35"/>
      <c r="WMW1670" s="34"/>
      <c r="WND1670" s="35"/>
      <c r="WNE1670" s="34"/>
      <c r="WNL1670" s="35"/>
      <c r="WNM1670" s="34"/>
      <c r="WNT1670" s="35"/>
      <c r="WNU1670" s="34"/>
      <c r="WOB1670" s="35"/>
      <c r="WOC1670" s="34"/>
      <c r="WOJ1670" s="35"/>
      <c r="WOK1670" s="34"/>
      <c r="WOR1670" s="35"/>
      <c r="WOS1670" s="34"/>
      <c r="WOZ1670" s="35"/>
      <c r="WPA1670" s="34"/>
      <c r="WPH1670" s="35"/>
      <c r="WPI1670" s="34"/>
      <c r="WPP1670" s="35"/>
      <c r="WPQ1670" s="34"/>
      <c r="WPX1670" s="35"/>
      <c r="WPY1670" s="34"/>
      <c r="WQF1670" s="35"/>
      <c r="WQG1670" s="34"/>
      <c r="WQN1670" s="35"/>
      <c r="WQO1670" s="34"/>
      <c r="WQV1670" s="35"/>
      <c r="WQW1670" s="34"/>
      <c r="WRD1670" s="35"/>
      <c r="WRE1670" s="34"/>
      <c r="WRL1670" s="35"/>
      <c r="WRM1670" s="34"/>
      <c r="WRT1670" s="35"/>
      <c r="WRU1670" s="34"/>
      <c r="WSB1670" s="35"/>
      <c r="WSC1670" s="34"/>
      <c r="WSJ1670" s="35"/>
      <c r="WSK1670" s="34"/>
      <c r="WSR1670" s="35"/>
      <c r="WSS1670" s="34"/>
      <c r="WSZ1670" s="35"/>
      <c r="WTA1670" s="34"/>
      <c r="WTH1670" s="35"/>
      <c r="WTI1670" s="34"/>
      <c r="WTP1670" s="35"/>
      <c r="WTQ1670" s="34"/>
      <c r="WTX1670" s="35"/>
      <c r="WTY1670" s="34"/>
      <c r="WUF1670" s="35"/>
      <c r="WUG1670" s="34"/>
      <c r="WUN1670" s="35"/>
      <c r="WUO1670" s="34"/>
      <c r="WUV1670" s="35"/>
      <c r="WUW1670" s="34"/>
      <c r="WVD1670" s="35"/>
      <c r="WVE1670" s="34"/>
      <c r="WVL1670" s="35"/>
      <c r="WVM1670" s="34"/>
      <c r="WVT1670" s="35"/>
      <c r="WVU1670" s="34"/>
      <c r="WWB1670" s="35"/>
      <c r="WWC1670" s="34"/>
      <c r="WWJ1670" s="35"/>
      <c r="WWK1670" s="34"/>
      <c r="WWR1670" s="35"/>
      <c r="WWS1670" s="34"/>
      <c r="WWZ1670" s="35"/>
      <c r="WXA1670" s="34"/>
      <c r="WXH1670" s="35"/>
      <c r="WXI1670" s="34"/>
      <c r="WXP1670" s="35"/>
      <c r="WXQ1670" s="34"/>
      <c r="WXX1670" s="35"/>
      <c r="WXY1670" s="34"/>
      <c r="WYF1670" s="35"/>
      <c r="WYG1670" s="34"/>
      <c r="WYN1670" s="35"/>
      <c r="WYO1670" s="34"/>
      <c r="WYV1670" s="35"/>
      <c r="WYW1670" s="34"/>
      <c r="WZD1670" s="35"/>
      <c r="WZE1670" s="34"/>
      <c r="WZL1670" s="35"/>
      <c r="WZM1670" s="34"/>
      <c r="WZT1670" s="35"/>
      <c r="WZU1670" s="34"/>
      <c r="XAB1670" s="35"/>
      <c r="XAC1670" s="34"/>
      <c r="XAJ1670" s="35"/>
      <c r="XAK1670" s="34"/>
      <c r="XAR1670" s="35"/>
      <c r="XAS1670" s="34"/>
      <c r="XAZ1670" s="35"/>
      <c r="XBA1670" s="34"/>
      <c r="XBH1670" s="35"/>
      <c r="XBI1670" s="34"/>
      <c r="XBP1670" s="35"/>
      <c r="XBQ1670" s="34"/>
      <c r="XBX1670" s="35"/>
      <c r="XBY1670" s="34"/>
      <c r="XCF1670" s="35"/>
      <c r="XCG1670" s="34"/>
      <c r="XCN1670" s="35"/>
      <c r="XCO1670" s="34"/>
      <c r="XCV1670" s="35"/>
      <c r="XCW1670" s="34"/>
      <c r="XDD1670" s="35"/>
      <c r="XDE1670" s="34"/>
      <c r="XDL1670" s="35"/>
      <c r="XDM1670" s="34"/>
      <c r="XDT1670" s="35"/>
      <c r="XDU1670" s="34"/>
      <c r="XEB1670" s="35"/>
      <c r="XEC1670" s="34"/>
      <c r="XEJ1670" s="35"/>
      <c r="XEK1670" s="34"/>
      <c r="XER1670" s="35"/>
      <c r="XES1670" s="34"/>
      <c r="XEZ1670" s="35"/>
      <c r="XFA1670" s="34"/>
    </row>
    <row r="1671" spans="1:1021 1028:2045 2052:3069 3076:4093 4100:5117 5124:6141 6148:7165 7172:8189 8196:9213 9220:10237 10244:11261 11268:12285 12292:13309 13316:14333 14340:15357 15364:16381" x14ac:dyDescent="0.25">
      <c r="A1671" t="s">
        <v>484</v>
      </c>
      <c r="B1671" t="s">
        <v>326</v>
      </c>
      <c r="C1671">
        <v>339</v>
      </c>
      <c r="D1671">
        <v>339</v>
      </c>
      <c r="E1671" s="35">
        <v>1</v>
      </c>
      <c r="F1671" s="34">
        <v>1.9999999999999999E-88</v>
      </c>
      <c r="G1671">
        <v>85.76</v>
      </c>
      <c r="H1671">
        <v>1800</v>
      </c>
      <c r="I1671" t="str">
        <f>HYPERLINK("https://www.ncbi.nlm.nih.gov/nucleotide/OK093377.1?report=genbank&amp;log$=nucltop&amp;blast_rank=69&amp;RID=XE6RV0D8013","OK093377.1")</f>
        <v>OK093377.1</v>
      </c>
      <c r="L1671" s="35"/>
      <c r="M1671" s="34"/>
      <c r="T1671" s="35"/>
      <c r="U1671" s="34"/>
      <c r="AB1671" s="35"/>
      <c r="AC1671" s="34"/>
      <c r="AJ1671" s="35"/>
      <c r="AK1671" s="34"/>
      <c r="AR1671" s="35"/>
      <c r="AS1671" s="34"/>
      <c r="AZ1671" s="35"/>
      <c r="BA1671" s="34"/>
      <c r="BH1671" s="35"/>
      <c r="BI1671" s="34"/>
      <c r="BP1671" s="35"/>
      <c r="BQ1671" s="34"/>
      <c r="BX1671" s="35"/>
      <c r="BY1671" s="34"/>
      <c r="CF1671" s="35"/>
      <c r="CG1671" s="34"/>
      <c r="CN1671" s="35"/>
      <c r="CO1671" s="34"/>
      <c r="CV1671" s="35"/>
      <c r="CW1671" s="34"/>
      <c r="DD1671" s="35"/>
      <c r="DE1671" s="34"/>
      <c r="DL1671" s="35"/>
      <c r="DM1671" s="34"/>
      <c r="DT1671" s="35"/>
      <c r="DU1671" s="34"/>
      <c r="EB1671" s="35"/>
      <c r="EC1671" s="34"/>
      <c r="EJ1671" s="35"/>
      <c r="EK1671" s="34"/>
      <c r="ER1671" s="35"/>
      <c r="ES1671" s="34"/>
      <c r="EZ1671" s="35"/>
      <c r="FA1671" s="34"/>
      <c r="FH1671" s="35"/>
      <c r="FI1671" s="34"/>
      <c r="FP1671" s="35"/>
      <c r="FQ1671" s="34"/>
      <c r="FX1671" s="35"/>
      <c r="FY1671" s="34"/>
      <c r="GF1671" s="35"/>
      <c r="GG1671" s="34"/>
      <c r="GN1671" s="35"/>
      <c r="GO1671" s="34"/>
      <c r="GV1671" s="35"/>
      <c r="GW1671" s="34"/>
      <c r="HD1671" s="35"/>
      <c r="HE1671" s="34"/>
      <c r="HL1671" s="35"/>
      <c r="HM1671" s="34"/>
      <c r="HT1671" s="35"/>
      <c r="HU1671" s="34"/>
      <c r="IB1671" s="35"/>
      <c r="IC1671" s="34"/>
      <c r="IJ1671" s="35"/>
      <c r="IK1671" s="34"/>
      <c r="IR1671" s="35"/>
      <c r="IS1671" s="34"/>
      <c r="IZ1671" s="35"/>
      <c r="JA1671" s="34"/>
      <c r="JH1671" s="35"/>
      <c r="JI1671" s="34"/>
      <c r="JP1671" s="35"/>
      <c r="JQ1671" s="34"/>
      <c r="JX1671" s="35"/>
      <c r="JY1671" s="34"/>
      <c r="KF1671" s="35"/>
      <c r="KG1671" s="34"/>
      <c r="KN1671" s="35"/>
      <c r="KO1671" s="34"/>
      <c r="KV1671" s="35"/>
      <c r="KW1671" s="34"/>
      <c r="LD1671" s="35"/>
      <c r="LE1671" s="34"/>
      <c r="LL1671" s="35"/>
      <c r="LM1671" s="34"/>
      <c r="LT1671" s="35"/>
      <c r="LU1671" s="34"/>
      <c r="MB1671" s="35"/>
      <c r="MC1671" s="34"/>
      <c r="MJ1671" s="35"/>
      <c r="MK1671" s="34"/>
      <c r="MR1671" s="35"/>
      <c r="MS1671" s="34"/>
      <c r="MZ1671" s="35"/>
      <c r="NA1671" s="34"/>
      <c r="NH1671" s="35"/>
      <c r="NI1671" s="34"/>
      <c r="NP1671" s="35"/>
      <c r="NQ1671" s="34"/>
      <c r="NX1671" s="35"/>
      <c r="NY1671" s="34"/>
      <c r="OF1671" s="35"/>
      <c r="OG1671" s="34"/>
      <c r="ON1671" s="35"/>
      <c r="OO1671" s="34"/>
      <c r="OV1671" s="35"/>
      <c r="OW1671" s="34"/>
      <c r="PD1671" s="35"/>
      <c r="PE1671" s="34"/>
      <c r="PL1671" s="35"/>
      <c r="PM1671" s="34"/>
      <c r="PT1671" s="35"/>
      <c r="PU1671" s="34"/>
      <c r="QB1671" s="35"/>
      <c r="QC1671" s="34"/>
      <c r="QJ1671" s="35"/>
      <c r="QK1671" s="34"/>
      <c r="QR1671" s="35"/>
      <c r="QS1671" s="34"/>
      <c r="QZ1671" s="35"/>
      <c r="RA1671" s="34"/>
      <c r="RH1671" s="35"/>
      <c r="RI1671" s="34"/>
      <c r="RP1671" s="35"/>
      <c r="RQ1671" s="34"/>
      <c r="RX1671" s="35"/>
      <c r="RY1671" s="34"/>
      <c r="SF1671" s="35"/>
      <c r="SG1671" s="34"/>
      <c r="SN1671" s="35"/>
      <c r="SO1671" s="34"/>
      <c r="SV1671" s="35"/>
      <c r="SW1671" s="34"/>
      <c r="TD1671" s="35"/>
      <c r="TE1671" s="34"/>
      <c r="TL1671" s="35"/>
      <c r="TM1671" s="34"/>
      <c r="TT1671" s="35"/>
      <c r="TU1671" s="34"/>
      <c r="UB1671" s="35"/>
      <c r="UC1671" s="34"/>
      <c r="UJ1671" s="35"/>
      <c r="UK1671" s="34"/>
      <c r="UR1671" s="35"/>
      <c r="US1671" s="34"/>
      <c r="UZ1671" s="35"/>
      <c r="VA1671" s="34"/>
      <c r="VH1671" s="35"/>
      <c r="VI1671" s="34"/>
      <c r="VP1671" s="35"/>
      <c r="VQ1671" s="34"/>
      <c r="VX1671" s="35"/>
      <c r="VY1671" s="34"/>
      <c r="WF1671" s="35"/>
      <c r="WG1671" s="34"/>
      <c r="WN1671" s="35"/>
      <c r="WO1671" s="34"/>
      <c r="WV1671" s="35"/>
      <c r="WW1671" s="34"/>
      <c r="XD1671" s="35"/>
      <c r="XE1671" s="34"/>
      <c r="XL1671" s="35"/>
      <c r="XM1671" s="34"/>
      <c r="XT1671" s="35"/>
      <c r="XU1671" s="34"/>
      <c r="YB1671" s="35"/>
      <c r="YC1671" s="34"/>
      <c r="YJ1671" s="35"/>
      <c r="YK1671" s="34"/>
      <c r="YR1671" s="35"/>
      <c r="YS1671" s="34"/>
      <c r="YZ1671" s="35"/>
      <c r="ZA1671" s="34"/>
      <c r="ZH1671" s="35"/>
      <c r="ZI1671" s="34"/>
      <c r="ZP1671" s="35"/>
      <c r="ZQ1671" s="34"/>
      <c r="ZX1671" s="35"/>
      <c r="ZY1671" s="34"/>
      <c r="AAF1671" s="35"/>
      <c r="AAG1671" s="34"/>
      <c r="AAN1671" s="35"/>
      <c r="AAO1671" s="34"/>
      <c r="AAV1671" s="35"/>
      <c r="AAW1671" s="34"/>
      <c r="ABD1671" s="35"/>
      <c r="ABE1671" s="34"/>
      <c r="ABL1671" s="35"/>
      <c r="ABM1671" s="34"/>
      <c r="ABT1671" s="35"/>
      <c r="ABU1671" s="34"/>
      <c r="ACB1671" s="35"/>
      <c r="ACC1671" s="34"/>
      <c r="ACJ1671" s="35"/>
      <c r="ACK1671" s="34"/>
      <c r="ACR1671" s="35"/>
      <c r="ACS1671" s="34"/>
      <c r="ACZ1671" s="35"/>
      <c r="ADA1671" s="34"/>
      <c r="ADH1671" s="35"/>
      <c r="ADI1671" s="34"/>
      <c r="ADP1671" s="35"/>
      <c r="ADQ1671" s="34"/>
      <c r="ADX1671" s="35"/>
      <c r="ADY1671" s="34"/>
      <c r="AEF1671" s="35"/>
      <c r="AEG1671" s="34"/>
      <c r="AEN1671" s="35"/>
      <c r="AEO1671" s="34"/>
      <c r="AEV1671" s="35"/>
      <c r="AEW1671" s="34"/>
      <c r="AFD1671" s="35"/>
      <c r="AFE1671" s="34"/>
      <c r="AFL1671" s="35"/>
      <c r="AFM1671" s="34"/>
      <c r="AFT1671" s="35"/>
      <c r="AFU1671" s="34"/>
      <c r="AGB1671" s="35"/>
      <c r="AGC1671" s="34"/>
      <c r="AGJ1671" s="35"/>
      <c r="AGK1671" s="34"/>
      <c r="AGR1671" s="35"/>
      <c r="AGS1671" s="34"/>
      <c r="AGZ1671" s="35"/>
      <c r="AHA1671" s="34"/>
      <c r="AHH1671" s="35"/>
      <c r="AHI1671" s="34"/>
      <c r="AHP1671" s="35"/>
      <c r="AHQ1671" s="34"/>
      <c r="AHX1671" s="35"/>
      <c r="AHY1671" s="34"/>
      <c r="AIF1671" s="35"/>
      <c r="AIG1671" s="34"/>
      <c r="AIN1671" s="35"/>
      <c r="AIO1671" s="34"/>
      <c r="AIV1671" s="35"/>
      <c r="AIW1671" s="34"/>
      <c r="AJD1671" s="35"/>
      <c r="AJE1671" s="34"/>
      <c r="AJL1671" s="35"/>
      <c r="AJM1671" s="34"/>
      <c r="AJT1671" s="35"/>
      <c r="AJU1671" s="34"/>
      <c r="AKB1671" s="35"/>
      <c r="AKC1671" s="34"/>
      <c r="AKJ1671" s="35"/>
      <c r="AKK1671" s="34"/>
      <c r="AKR1671" s="35"/>
      <c r="AKS1671" s="34"/>
      <c r="AKZ1671" s="35"/>
      <c r="ALA1671" s="34"/>
      <c r="ALH1671" s="35"/>
      <c r="ALI1671" s="34"/>
      <c r="ALP1671" s="35"/>
      <c r="ALQ1671" s="34"/>
      <c r="ALX1671" s="35"/>
      <c r="ALY1671" s="34"/>
      <c r="AMF1671" s="35"/>
      <c r="AMG1671" s="34"/>
      <c r="AMN1671" s="35"/>
      <c r="AMO1671" s="34"/>
      <c r="AMV1671" s="35"/>
      <c r="AMW1671" s="34"/>
      <c r="AND1671" s="35"/>
      <c r="ANE1671" s="34"/>
      <c r="ANL1671" s="35"/>
      <c r="ANM1671" s="34"/>
      <c r="ANT1671" s="35"/>
      <c r="ANU1671" s="34"/>
      <c r="AOB1671" s="35"/>
      <c r="AOC1671" s="34"/>
      <c r="AOJ1671" s="35"/>
      <c r="AOK1671" s="34"/>
      <c r="AOR1671" s="35"/>
      <c r="AOS1671" s="34"/>
      <c r="AOZ1671" s="35"/>
      <c r="APA1671" s="34"/>
      <c r="APH1671" s="35"/>
      <c r="API1671" s="34"/>
      <c r="APP1671" s="35"/>
      <c r="APQ1671" s="34"/>
      <c r="APX1671" s="35"/>
      <c r="APY1671" s="34"/>
      <c r="AQF1671" s="35"/>
      <c r="AQG1671" s="34"/>
      <c r="AQN1671" s="35"/>
      <c r="AQO1671" s="34"/>
      <c r="AQV1671" s="35"/>
      <c r="AQW1671" s="34"/>
      <c r="ARD1671" s="35"/>
      <c r="ARE1671" s="34"/>
      <c r="ARL1671" s="35"/>
      <c r="ARM1671" s="34"/>
      <c r="ART1671" s="35"/>
      <c r="ARU1671" s="34"/>
      <c r="ASB1671" s="35"/>
      <c r="ASC1671" s="34"/>
      <c r="ASJ1671" s="35"/>
      <c r="ASK1671" s="34"/>
      <c r="ASR1671" s="35"/>
      <c r="ASS1671" s="34"/>
      <c r="ASZ1671" s="35"/>
      <c r="ATA1671" s="34"/>
      <c r="ATH1671" s="35"/>
      <c r="ATI1671" s="34"/>
      <c r="ATP1671" s="35"/>
      <c r="ATQ1671" s="34"/>
      <c r="ATX1671" s="35"/>
      <c r="ATY1671" s="34"/>
      <c r="AUF1671" s="35"/>
      <c r="AUG1671" s="34"/>
      <c r="AUN1671" s="35"/>
      <c r="AUO1671" s="34"/>
      <c r="AUV1671" s="35"/>
      <c r="AUW1671" s="34"/>
      <c r="AVD1671" s="35"/>
      <c r="AVE1671" s="34"/>
      <c r="AVL1671" s="35"/>
      <c r="AVM1671" s="34"/>
      <c r="AVT1671" s="35"/>
      <c r="AVU1671" s="34"/>
      <c r="AWB1671" s="35"/>
      <c r="AWC1671" s="34"/>
      <c r="AWJ1671" s="35"/>
      <c r="AWK1671" s="34"/>
      <c r="AWR1671" s="35"/>
      <c r="AWS1671" s="34"/>
      <c r="AWZ1671" s="35"/>
      <c r="AXA1671" s="34"/>
      <c r="AXH1671" s="35"/>
      <c r="AXI1671" s="34"/>
      <c r="AXP1671" s="35"/>
      <c r="AXQ1671" s="34"/>
      <c r="AXX1671" s="35"/>
      <c r="AXY1671" s="34"/>
      <c r="AYF1671" s="35"/>
      <c r="AYG1671" s="34"/>
      <c r="AYN1671" s="35"/>
      <c r="AYO1671" s="34"/>
      <c r="AYV1671" s="35"/>
      <c r="AYW1671" s="34"/>
      <c r="AZD1671" s="35"/>
      <c r="AZE1671" s="34"/>
      <c r="AZL1671" s="35"/>
      <c r="AZM1671" s="34"/>
      <c r="AZT1671" s="35"/>
      <c r="AZU1671" s="34"/>
      <c r="BAB1671" s="35"/>
      <c r="BAC1671" s="34"/>
      <c r="BAJ1671" s="35"/>
      <c r="BAK1671" s="34"/>
      <c r="BAR1671" s="35"/>
      <c r="BAS1671" s="34"/>
      <c r="BAZ1671" s="35"/>
      <c r="BBA1671" s="34"/>
      <c r="BBH1671" s="35"/>
      <c r="BBI1671" s="34"/>
      <c r="BBP1671" s="35"/>
      <c r="BBQ1671" s="34"/>
      <c r="BBX1671" s="35"/>
      <c r="BBY1671" s="34"/>
      <c r="BCF1671" s="35"/>
      <c r="BCG1671" s="34"/>
      <c r="BCN1671" s="35"/>
      <c r="BCO1671" s="34"/>
      <c r="BCV1671" s="35"/>
      <c r="BCW1671" s="34"/>
      <c r="BDD1671" s="35"/>
      <c r="BDE1671" s="34"/>
      <c r="BDL1671" s="35"/>
      <c r="BDM1671" s="34"/>
      <c r="BDT1671" s="35"/>
      <c r="BDU1671" s="34"/>
      <c r="BEB1671" s="35"/>
      <c r="BEC1671" s="34"/>
      <c r="BEJ1671" s="35"/>
      <c r="BEK1671" s="34"/>
      <c r="BER1671" s="35"/>
      <c r="BES1671" s="34"/>
      <c r="BEZ1671" s="35"/>
      <c r="BFA1671" s="34"/>
      <c r="BFH1671" s="35"/>
      <c r="BFI1671" s="34"/>
      <c r="BFP1671" s="35"/>
      <c r="BFQ1671" s="34"/>
      <c r="BFX1671" s="35"/>
      <c r="BFY1671" s="34"/>
      <c r="BGF1671" s="35"/>
      <c r="BGG1671" s="34"/>
      <c r="BGN1671" s="35"/>
      <c r="BGO1671" s="34"/>
      <c r="BGV1671" s="35"/>
      <c r="BGW1671" s="34"/>
      <c r="BHD1671" s="35"/>
      <c r="BHE1671" s="34"/>
      <c r="BHL1671" s="35"/>
      <c r="BHM1671" s="34"/>
      <c r="BHT1671" s="35"/>
      <c r="BHU1671" s="34"/>
      <c r="BIB1671" s="35"/>
      <c r="BIC1671" s="34"/>
      <c r="BIJ1671" s="35"/>
      <c r="BIK1671" s="34"/>
      <c r="BIR1671" s="35"/>
      <c r="BIS1671" s="34"/>
      <c r="BIZ1671" s="35"/>
      <c r="BJA1671" s="34"/>
      <c r="BJH1671" s="35"/>
      <c r="BJI1671" s="34"/>
      <c r="BJP1671" s="35"/>
      <c r="BJQ1671" s="34"/>
      <c r="BJX1671" s="35"/>
      <c r="BJY1671" s="34"/>
      <c r="BKF1671" s="35"/>
      <c r="BKG1671" s="34"/>
      <c r="BKN1671" s="35"/>
      <c r="BKO1671" s="34"/>
      <c r="BKV1671" s="35"/>
      <c r="BKW1671" s="34"/>
      <c r="BLD1671" s="35"/>
      <c r="BLE1671" s="34"/>
      <c r="BLL1671" s="35"/>
      <c r="BLM1671" s="34"/>
      <c r="BLT1671" s="35"/>
      <c r="BLU1671" s="34"/>
      <c r="BMB1671" s="35"/>
      <c r="BMC1671" s="34"/>
      <c r="BMJ1671" s="35"/>
      <c r="BMK1671" s="34"/>
      <c r="BMR1671" s="35"/>
      <c r="BMS1671" s="34"/>
      <c r="BMZ1671" s="35"/>
      <c r="BNA1671" s="34"/>
      <c r="BNH1671" s="35"/>
      <c r="BNI1671" s="34"/>
      <c r="BNP1671" s="35"/>
      <c r="BNQ1671" s="34"/>
      <c r="BNX1671" s="35"/>
      <c r="BNY1671" s="34"/>
      <c r="BOF1671" s="35"/>
      <c r="BOG1671" s="34"/>
      <c r="BON1671" s="35"/>
      <c r="BOO1671" s="34"/>
      <c r="BOV1671" s="35"/>
      <c r="BOW1671" s="34"/>
      <c r="BPD1671" s="35"/>
      <c r="BPE1671" s="34"/>
      <c r="BPL1671" s="35"/>
      <c r="BPM1671" s="34"/>
      <c r="BPT1671" s="35"/>
      <c r="BPU1671" s="34"/>
      <c r="BQB1671" s="35"/>
      <c r="BQC1671" s="34"/>
      <c r="BQJ1671" s="35"/>
      <c r="BQK1671" s="34"/>
      <c r="BQR1671" s="35"/>
      <c r="BQS1671" s="34"/>
      <c r="BQZ1671" s="35"/>
      <c r="BRA1671" s="34"/>
      <c r="BRH1671" s="35"/>
      <c r="BRI1671" s="34"/>
      <c r="BRP1671" s="35"/>
      <c r="BRQ1671" s="34"/>
      <c r="BRX1671" s="35"/>
      <c r="BRY1671" s="34"/>
      <c r="BSF1671" s="35"/>
      <c r="BSG1671" s="34"/>
      <c r="BSN1671" s="35"/>
      <c r="BSO1671" s="34"/>
      <c r="BSV1671" s="35"/>
      <c r="BSW1671" s="34"/>
      <c r="BTD1671" s="35"/>
      <c r="BTE1671" s="34"/>
      <c r="BTL1671" s="35"/>
      <c r="BTM1671" s="34"/>
      <c r="BTT1671" s="35"/>
      <c r="BTU1671" s="34"/>
      <c r="BUB1671" s="35"/>
      <c r="BUC1671" s="34"/>
      <c r="BUJ1671" s="35"/>
      <c r="BUK1671" s="34"/>
      <c r="BUR1671" s="35"/>
      <c r="BUS1671" s="34"/>
      <c r="BUZ1671" s="35"/>
      <c r="BVA1671" s="34"/>
      <c r="BVH1671" s="35"/>
      <c r="BVI1671" s="34"/>
      <c r="BVP1671" s="35"/>
      <c r="BVQ1671" s="34"/>
      <c r="BVX1671" s="35"/>
      <c r="BVY1671" s="34"/>
      <c r="BWF1671" s="35"/>
      <c r="BWG1671" s="34"/>
      <c r="BWN1671" s="35"/>
      <c r="BWO1671" s="34"/>
      <c r="BWV1671" s="35"/>
      <c r="BWW1671" s="34"/>
      <c r="BXD1671" s="35"/>
      <c r="BXE1671" s="34"/>
      <c r="BXL1671" s="35"/>
      <c r="BXM1671" s="34"/>
      <c r="BXT1671" s="35"/>
      <c r="BXU1671" s="34"/>
      <c r="BYB1671" s="35"/>
      <c r="BYC1671" s="34"/>
      <c r="BYJ1671" s="35"/>
      <c r="BYK1671" s="34"/>
      <c r="BYR1671" s="35"/>
      <c r="BYS1671" s="34"/>
      <c r="BYZ1671" s="35"/>
      <c r="BZA1671" s="34"/>
      <c r="BZH1671" s="35"/>
      <c r="BZI1671" s="34"/>
      <c r="BZP1671" s="35"/>
      <c r="BZQ1671" s="34"/>
      <c r="BZX1671" s="35"/>
      <c r="BZY1671" s="34"/>
      <c r="CAF1671" s="35"/>
      <c r="CAG1671" s="34"/>
      <c r="CAN1671" s="35"/>
      <c r="CAO1671" s="34"/>
      <c r="CAV1671" s="35"/>
      <c r="CAW1671" s="34"/>
      <c r="CBD1671" s="35"/>
      <c r="CBE1671" s="34"/>
      <c r="CBL1671" s="35"/>
      <c r="CBM1671" s="34"/>
      <c r="CBT1671" s="35"/>
      <c r="CBU1671" s="34"/>
      <c r="CCB1671" s="35"/>
      <c r="CCC1671" s="34"/>
      <c r="CCJ1671" s="35"/>
      <c r="CCK1671" s="34"/>
      <c r="CCR1671" s="35"/>
      <c r="CCS1671" s="34"/>
      <c r="CCZ1671" s="35"/>
      <c r="CDA1671" s="34"/>
      <c r="CDH1671" s="35"/>
      <c r="CDI1671" s="34"/>
      <c r="CDP1671" s="35"/>
      <c r="CDQ1671" s="34"/>
      <c r="CDX1671" s="35"/>
      <c r="CDY1671" s="34"/>
      <c r="CEF1671" s="35"/>
      <c r="CEG1671" s="34"/>
      <c r="CEN1671" s="35"/>
      <c r="CEO1671" s="34"/>
      <c r="CEV1671" s="35"/>
      <c r="CEW1671" s="34"/>
      <c r="CFD1671" s="35"/>
      <c r="CFE1671" s="34"/>
      <c r="CFL1671" s="35"/>
      <c r="CFM1671" s="34"/>
      <c r="CFT1671" s="35"/>
      <c r="CFU1671" s="34"/>
      <c r="CGB1671" s="35"/>
      <c r="CGC1671" s="34"/>
      <c r="CGJ1671" s="35"/>
      <c r="CGK1671" s="34"/>
      <c r="CGR1671" s="35"/>
      <c r="CGS1671" s="34"/>
      <c r="CGZ1671" s="35"/>
      <c r="CHA1671" s="34"/>
      <c r="CHH1671" s="35"/>
      <c r="CHI1671" s="34"/>
      <c r="CHP1671" s="35"/>
      <c r="CHQ1671" s="34"/>
      <c r="CHX1671" s="35"/>
      <c r="CHY1671" s="34"/>
      <c r="CIF1671" s="35"/>
      <c r="CIG1671" s="34"/>
      <c r="CIN1671" s="35"/>
      <c r="CIO1671" s="34"/>
      <c r="CIV1671" s="35"/>
      <c r="CIW1671" s="34"/>
      <c r="CJD1671" s="35"/>
      <c r="CJE1671" s="34"/>
      <c r="CJL1671" s="35"/>
      <c r="CJM1671" s="34"/>
      <c r="CJT1671" s="35"/>
      <c r="CJU1671" s="34"/>
      <c r="CKB1671" s="35"/>
      <c r="CKC1671" s="34"/>
      <c r="CKJ1671" s="35"/>
      <c r="CKK1671" s="34"/>
      <c r="CKR1671" s="35"/>
      <c r="CKS1671" s="34"/>
      <c r="CKZ1671" s="35"/>
      <c r="CLA1671" s="34"/>
      <c r="CLH1671" s="35"/>
      <c r="CLI1671" s="34"/>
      <c r="CLP1671" s="35"/>
      <c r="CLQ1671" s="34"/>
      <c r="CLX1671" s="35"/>
      <c r="CLY1671" s="34"/>
      <c r="CMF1671" s="35"/>
      <c r="CMG1671" s="34"/>
      <c r="CMN1671" s="35"/>
      <c r="CMO1671" s="34"/>
      <c r="CMV1671" s="35"/>
      <c r="CMW1671" s="34"/>
      <c r="CND1671" s="35"/>
      <c r="CNE1671" s="34"/>
      <c r="CNL1671" s="35"/>
      <c r="CNM1671" s="34"/>
      <c r="CNT1671" s="35"/>
      <c r="CNU1671" s="34"/>
      <c r="COB1671" s="35"/>
      <c r="COC1671" s="34"/>
      <c r="COJ1671" s="35"/>
      <c r="COK1671" s="34"/>
      <c r="COR1671" s="35"/>
      <c r="COS1671" s="34"/>
      <c r="COZ1671" s="35"/>
      <c r="CPA1671" s="34"/>
      <c r="CPH1671" s="35"/>
      <c r="CPI1671" s="34"/>
      <c r="CPP1671" s="35"/>
      <c r="CPQ1671" s="34"/>
      <c r="CPX1671" s="35"/>
      <c r="CPY1671" s="34"/>
      <c r="CQF1671" s="35"/>
      <c r="CQG1671" s="34"/>
      <c r="CQN1671" s="35"/>
      <c r="CQO1671" s="34"/>
      <c r="CQV1671" s="35"/>
      <c r="CQW1671" s="34"/>
      <c r="CRD1671" s="35"/>
      <c r="CRE1671" s="34"/>
      <c r="CRL1671" s="35"/>
      <c r="CRM1671" s="34"/>
      <c r="CRT1671" s="35"/>
      <c r="CRU1671" s="34"/>
      <c r="CSB1671" s="35"/>
      <c r="CSC1671" s="34"/>
      <c r="CSJ1671" s="35"/>
      <c r="CSK1671" s="34"/>
      <c r="CSR1671" s="35"/>
      <c r="CSS1671" s="34"/>
      <c r="CSZ1671" s="35"/>
      <c r="CTA1671" s="34"/>
      <c r="CTH1671" s="35"/>
      <c r="CTI1671" s="34"/>
      <c r="CTP1671" s="35"/>
      <c r="CTQ1671" s="34"/>
      <c r="CTX1671" s="35"/>
      <c r="CTY1671" s="34"/>
      <c r="CUF1671" s="35"/>
      <c r="CUG1671" s="34"/>
      <c r="CUN1671" s="35"/>
      <c r="CUO1671" s="34"/>
      <c r="CUV1671" s="35"/>
      <c r="CUW1671" s="34"/>
      <c r="CVD1671" s="35"/>
      <c r="CVE1671" s="34"/>
      <c r="CVL1671" s="35"/>
      <c r="CVM1671" s="34"/>
      <c r="CVT1671" s="35"/>
      <c r="CVU1671" s="34"/>
      <c r="CWB1671" s="35"/>
      <c r="CWC1671" s="34"/>
      <c r="CWJ1671" s="35"/>
      <c r="CWK1671" s="34"/>
      <c r="CWR1671" s="35"/>
      <c r="CWS1671" s="34"/>
      <c r="CWZ1671" s="35"/>
      <c r="CXA1671" s="34"/>
      <c r="CXH1671" s="35"/>
      <c r="CXI1671" s="34"/>
      <c r="CXP1671" s="35"/>
      <c r="CXQ1671" s="34"/>
      <c r="CXX1671" s="35"/>
      <c r="CXY1671" s="34"/>
      <c r="CYF1671" s="35"/>
      <c r="CYG1671" s="34"/>
      <c r="CYN1671" s="35"/>
      <c r="CYO1671" s="34"/>
      <c r="CYV1671" s="35"/>
      <c r="CYW1671" s="34"/>
      <c r="CZD1671" s="35"/>
      <c r="CZE1671" s="34"/>
      <c r="CZL1671" s="35"/>
      <c r="CZM1671" s="34"/>
      <c r="CZT1671" s="35"/>
      <c r="CZU1671" s="34"/>
      <c r="DAB1671" s="35"/>
      <c r="DAC1671" s="34"/>
      <c r="DAJ1671" s="35"/>
      <c r="DAK1671" s="34"/>
      <c r="DAR1671" s="35"/>
      <c r="DAS1671" s="34"/>
      <c r="DAZ1671" s="35"/>
      <c r="DBA1671" s="34"/>
      <c r="DBH1671" s="35"/>
      <c r="DBI1671" s="34"/>
      <c r="DBP1671" s="35"/>
      <c r="DBQ1671" s="34"/>
      <c r="DBX1671" s="35"/>
      <c r="DBY1671" s="34"/>
      <c r="DCF1671" s="35"/>
      <c r="DCG1671" s="34"/>
      <c r="DCN1671" s="35"/>
      <c r="DCO1671" s="34"/>
      <c r="DCV1671" s="35"/>
      <c r="DCW1671" s="34"/>
      <c r="DDD1671" s="35"/>
      <c r="DDE1671" s="34"/>
      <c r="DDL1671" s="35"/>
      <c r="DDM1671" s="34"/>
      <c r="DDT1671" s="35"/>
      <c r="DDU1671" s="34"/>
      <c r="DEB1671" s="35"/>
      <c r="DEC1671" s="34"/>
      <c r="DEJ1671" s="35"/>
      <c r="DEK1671" s="34"/>
      <c r="DER1671" s="35"/>
      <c r="DES1671" s="34"/>
      <c r="DEZ1671" s="35"/>
      <c r="DFA1671" s="34"/>
      <c r="DFH1671" s="35"/>
      <c r="DFI1671" s="34"/>
      <c r="DFP1671" s="35"/>
      <c r="DFQ1671" s="34"/>
      <c r="DFX1671" s="35"/>
      <c r="DFY1671" s="34"/>
      <c r="DGF1671" s="35"/>
      <c r="DGG1671" s="34"/>
      <c r="DGN1671" s="35"/>
      <c r="DGO1671" s="34"/>
      <c r="DGV1671" s="35"/>
      <c r="DGW1671" s="34"/>
      <c r="DHD1671" s="35"/>
      <c r="DHE1671" s="34"/>
      <c r="DHL1671" s="35"/>
      <c r="DHM1671" s="34"/>
      <c r="DHT1671" s="35"/>
      <c r="DHU1671" s="34"/>
      <c r="DIB1671" s="35"/>
      <c r="DIC1671" s="34"/>
      <c r="DIJ1671" s="35"/>
      <c r="DIK1671" s="34"/>
      <c r="DIR1671" s="35"/>
      <c r="DIS1671" s="34"/>
      <c r="DIZ1671" s="35"/>
      <c r="DJA1671" s="34"/>
      <c r="DJH1671" s="35"/>
      <c r="DJI1671" s="34"/>
      <c r="DJP1671" s="35"/>
      <c r="DJQ1671" s="34"/>
      <c r="DJX1671" s="35"/>
      <c r="DJY1671" s="34"/>
      <c r="DKF1671" s="35"/>
      <c r="DKG1671" s="34"/>
      <c r="DKN1671" s="35"/>
      <c r="DKO1671" s="34"/>
      <c r="DKV1671" s="35"/>
      <c r="DKW1671" s="34"/>
      <c r="DLD1671" s="35"/>
      <c r="DLE1671" s="34"/>
      <c r="DLL1671" s="35"/>
      <c r="DLM1671" s="34"/>
      <c r="DLT1671" s="35"/>
      <c r="DLU1671" s="34"/>
      <c r="DMB1671" s="35"/>
      <c r="DMC1671" s="34"/>
      <c r="DMJ1671" s="35"/>
      <c r="DMK1671" s="34"/>
      <c r="DMR1671" s="35"/>
      <c r="DMS1671" s="34"/>
      <c r="DMZ1671" s="35"/>
      <c r="DNA1671" s="34"/>
      <c r="DNH1671" s="35"/>
      <c r="DNI1671" s="34"/>
      <c r="DNP1671" s="35"/>
      <c r="DNQ1671" s="34"/>
      <c r="DNX1671" s="35"/>
      <c r="DNY1671" s="34"/>
      <c r="DOF1671" s="35"/>
      <c r="DOG1671" s="34"/>
      <c r="DON1671" s="35"/>
      <c r="DOO1671" s="34"/>
      <c r="DOV1671" s="35"/>
      <c r="DOW1671" s="34"/>
      <c r="DPD1671" s="35"/>
      <c r="DPE1671" s="34"/>
      <c r="DPL1671" s="35"/>
      <c r="DPM1671" s="34"/>
      <c r="DPT1671" s="35"/>
      <c r="DPU1671" s="34"/>
      <c r="DQB1671" s="35"/>
      <c r="DQC1671" s="34"/>
      <c r="DQJ1671" s="35"/>
      <c r="DQK1671" s="34"/>
      <c r="DQR1671" s="35"/>
      <c r="DQS1671" s="34"/>
      <c r="DQZ1671" s="35"/>
      <c r="DRA1671" s="34"/>
      <c r="DRH1671" s="35"/>
      <c r="DRI1671" s="34"/>
      <c r="DRP1671" s="35"/>
      <c r="DRQ1671" s="34"/>
      <c r="DRX1671" s="35"/>
      <c r="DRY1671" s="34"/>
      <c r="DSF1671" s="35"/>
      <c r="DSG1671" s="34"/>
      <c r="DSN1671" s="35"/>
      <c r="DSO1671" s="34"/>
      <c r="DSV1671" s="35"/>
      <c r="DSW1671" s="34"/>
      <c r="DTD1671" s="35"/>
      <c r="DTE1671" s="34"/>
      <c r="DTL1671" s="35"/>
      <c r="DTM1671" s="34"/>
      <c r="DTT1671" s="35"/>
      <c r="DTU1671" s="34"/>
      <c r="DUB1671" s="35"/>
      <c r="DUC1671" s="34"/>
      <c r="DUJ1671" s="35"/>
      <c r="DUK1671" s="34"/>
      <c r="DUR1671" s="35"/>
      <c r="DUS1671" s="34"/>
      <c r="DUZ1671" s="35"/>
      <c r="DVA1671" s="34"/>
      <c r="DVH1671" s="35"/>
      <c r="DVI1671" s="34"/>
      <c r="DVP1671" s="35"/>
      <c r="DVQ1671" s="34"/>
      <c r="DVX1671" s="35"/>
      <c r="DVY1671" s="34"/>
      <c r="DWF1671" s="35"/>
      <c r="DWG1671" s="34"/>
      <c r="DWN1671" s="35"/>
      <c r="DWO1671" s="34"/>
      <c r="DWV1671" s="35"/>
      <c r="DWW1671" s="34"/>
      <c r="DXD1671" s="35"/>
      <c r="DXE1671" s="34"/>
      <c r="DXL1671" s="35"/>
      <c r="DXM1671" s="34"/>
      <c r="DXT1671" s="35"/>
      <c r="DXU1671" s="34"/>
      <c r="DYB1671" s="35"/>
      <c r="DYC1671" s="34"/>
      <c r="DYJ1671" s="35"/>
      <c r="DYK1671" s="34"/>
      <c r="DYR1671" s="35"/>
      <c r="DYS1671" s="34"/>
      <c r="DYZ1671" s="35"/>
      <c r="DZA1671" s="34"/>
      <c r="DZH1671" s="35"/>
      <c r="DZI1671" s="34"/>
      <c r="DZP1671" s="35"/>
      <c r="DZQ1671" s="34"/>
      <c r="DZX1671" s="35"/>
      <c r="DZY1671" s="34"/>
      <c r="EAF1671" s="35"/>
      <c r="EAG1671" s="34"/>
      <c r="EAN1671" s="35"/>
      <c r="EAO1671" s="34"/>
      <c r="EAV1671" s="35"/>
      <c r="EAW1671" s="34"/>
      <c r="EBD1671" s="35"/>
      <c r="EBE1671" s="34"/>
      <c r="EBL1671" s="35"/>
      <c r="EBM1671" s="34"/>
      <c r="EBT1671" s="35"/>
      <c r="EBU1671" s="34"/>
      <c r="ECB1671" s="35"/>
      <c r="ECC1671" s="34"/>
      <c r="ECJ1671" s="35"/>
      <c r="ECK1671" s="34"/>
      <c r="ECR1671" s="35"/>
      <c r="ECS1671" s="34"/>
      <c r="ECZ1671" s="35"/>
      <c r="EDA1671" s="34"/>
      <c r="EDH1671" s="35"/>
      <c r="EDI1671" s="34"/>
      <c r="EDP1671" s="35"/>
      <c r="EDQ1671" s="34"/>
      <c r="EDX1671" s="35"/>
      <c r="EDY1671" s="34"/>
      <c r="EEF1671" s="35"/>
      <c r="EEG1671" s="34"/>
      <c r="EEN1671" s="35"/>
      <c r="EEO1671" s="34"/>
      <c r="EEV1671" s="35"/>
      <c r="EEW1671" s="34"/>
      <c r="EFD1671" s="35"/>
      <c r="EFE1671" s="34"/>
      <c r="EFL1671" s="35"/>
      <c r="EFM1671" s="34"/>
      <c r="EFT1671" s="35"/>
      <c r="EFU1671" s="34"/>
      <c r="EGB1671" s="35"/>
      <c r="EGC1671" s="34"/>
      <c r="EGJ1671" s="35"/>
      <c r="EGK1671" s="34"/>
      <c r="EGR1671" s="35"/>
      <c r="EGS1671" s="34"/>
      <c r="EGZ1671" s="35"/>
      <c r="EHA1671" s="34"/>
      <c r="EHH1671" s="35"/>
      <c r="EHI1671" s="34"/>
      <c r="EHP1671" s="35"/>
      <c r="EHQ1671" s="34"/>
      <c r="EHX1671" s="35"/>
      <c r="EHY1671" s="34"/>
      <c r="EIF1671" s="35"/>
      <c r="EIG1671" s="34"/>
      <c r="EIN1671" s="35"/>
      <c r="EIO1671" s="34"/>
      <c r="EIV1671" s="35"/>
      <c r="EIW1671" s="34"/>
      <c r="EJD1671" s="35"/>
      <c r="EJE1671" s="34"/>
      <c r="EJL1671" s="35"/>
      <c r="EJM1671" s="34"/>
      <c r="EJT1671" s="35"/>
      <c r="EJU1671" s="34"/>
      <c r="EKB1671" s="35"/>
      <c r="EKC1671" s="34"/>
      <c r="EKJ1671" s="35"/>
      <c r="EKK1671" s="34"/>
      <c r="EKR1671" s="35"/>
      <c r="EKS1671" s="34"/>
      <c r="EKZ1671" s="35"/>
      <c r="ELA1671" s="34"/>
      <c r="ELH1671" s="35"/>
      <c r="ELI1671" s="34"/>
      <c r="ELP1671" s="35"/>
      <c r="ELQ1671" s="34"/>
      <c r="ELX1671" s="35"/>
      <c r="ELY1671" s="34"/>
      <c r="EMF1671" s="35"/>
      <c r="EMG1671" s="34"/>
      <c r="EMN1671" s="35"/>
      <c r="EMO1671" s="34"/>
      <c r="EMV1671" s="35"/>
      <c r="EMW1671" s="34"/>
      <c r="END1671" s="35"/>
      <c r="ENE1671" s="34"/>
      <c r="ENL1671" s="35"/>
      <c r="ENM1671" s="34"/>
      <c r="ENT1671" s="35"/>
      <c r="ENU1671" s="34"/>
      <c r="EOB1671" s="35"/>
      <c r="EOC1671" s="34"/>
      <c r="EOJ1671" s="35"/>
      <c r="EOK1671" s="34"/>
      <c r="EOR1671" s="35"/>
      <c r="EOS1671" s="34"/>
      <c r="EOZ1671" s="35"/>
      <c r="EPA1671" s="34"/>
      <c r="EPH1671" s="35"/>
      <c r="EPI1671" s="34"/>
      <c r="EPP1671" s="35"/>
      <c r="EPQ1671" s="34"/>
      <c r="EPX1671" s="35"/>
      <c r="EPY1671" s="34"/>
      <c r="EQF1671" s="35"/>
      <c r="EQG1671" s="34"/>
      <c r="EQN1671" s="35"/>
      <c r="EQO1671" s="34"/>
      <c r="EQV1671" s="35"/>
      <c r="EQW1671" s="34"/>
      <c r="ERD1671" s="35"/>
      <c r="ERE1671" s="34"/>
      <c r="ERL1671" s="35"/>
      <c r="ERM1671" s="34"/>
      <c r="ERT1671" s="35"/>
      <c r="ERU1671" s="34"/>
      <c r="ESB1671" s="35"/>
      <c r="ESC1671" s="34"/>
      <c r="ESJ1671" s="35"/>
      <c r="ESK1671" s="34"/>
      <c r="ESR1671" s="35"/>
      <c r="ESS1671" s="34"/>
      <c r="ESZ1671" s="35"/>
      <c r="ETA1671" s="34"/>
      <c r="ETH1671" s="35"/>
      <c r="ETI1671" s="34"/>
      <c r="ETP1671" s="35"/>
      <c r="ETQ1671" s="34"/>
      <c r="ETX1671" s="35"/>
      <c r="ETY1671" s="34"/>
      <c r="EUF1671" s="35"/>
      <c r="EUG1671" s="34"/>
      <c r="EUN1671" s="35"/>
      <c r="EUO1671" s="34"/>
      <c r="EUV1671" s="35"/>
      <c r="EUW1671" s="34"/>
      <c r="EVD1671" s="35"/>
      <c r="EVE1671" s="34"/>
      <c r="EVL1671" s="35"/>
      <c r="EVM1671" s="34"/>
      <c r="EVT1671" s="35"/>
      <c r="EVU1671" s="34"/>
      <c r="EWB1671" s="35"/>
      <c r="EWC1671" s="34"/>
      <c r="EWJ1671" s="35"/>
      <c r="EWK1671" s="34"/>
      <c r="EWR1671" s="35"/>
      <c r="EWS1671" s="34"/>
      <c r="EWZ1671" s="35"/>
      <c r="EXA1671" s="34"/>
      <c r="EXH1671" s="35"/>
      <c r="EXI1671" s="34"/>
      <c r="EXP1671" s="35"/>
      <c r="EXQ1671" s="34"/>
      <c r="EXX1671" s="35"/>
      <c r="EXY1671" s="34"/>
      <c r="EYF1671" s="35"/>
      <c r="EYG1671" s="34"/>
      <c r="EYN1671" s="35"/>
      <c r="EYO1671" s="34"/>
      <c r="EYV1671" s="35"/>
      <c r="EYW1671" s="34"/>
      <c r="EZD1671" s="35"/>
      <c r="EZE1671" s="34"/>
      <c r="EZL1671" s="35"/>
      <c r="EZM1671" s="34"/>
      <c r="EZT1671" s="35"/>
      <c r="EZU1671" s="34"/>
      <c r="FAB1671" s="35"/>
      <c r="FAC1671" s="34"/>
      <c r="FAJ1671" s="35"/>
      <c r="FAK1671" s="34"/>
      <c r="FAR1671" s="35"/>
      <c r="FAS1671" s="34"/>
      <c r="FAZ1671" s="35"/>
      <c r="FBA1671" s="34"/>
      <c r="FBH1671" s="35"/>
      <c r="FBI1671" s="34"/>
      <c r="FBP1671" s="35"/>
      <c r="FBQ1671" s="34"/>
      <c r="FBX1671" s="35"/>
      <c r="FBY1671" s="34"/>
      <c r="FCF1671" s="35"/>
      <c r="FCG1671" s="34"/>
      <c r="FCN1671" s="35"/>
      <c r="FCO1671" s="34"/>
      <c r="FCV1671" s="35"/>
      <c r="FCW1671" s="34"/>
      <c r="FDD1671" s="35"/>
      <c r="FDE1671" s="34"/>
      <c r="FDL1671" s="35"/>
      <c r="FDM1671" s="34"/>
      <c r="FDT1671" s="35"/>
      <c r="FDU1671" s="34"/>
      <c r="FEB1671" s="35"/>
      <c r="FEC1671" s="34"/>
      <c r="FEJ1671" s="35"/>
      <c r="FEK1671" s="34"/>
      <c r="FER1671" s="35"/>
      <c r="FES1671" s="34"/>
      <c r="FEZ1671" s="35"/>
      <c r="FFA1671" s="34"/>
      <c r="FFH1671" s="35"/>
      <c r="FFI1671" s="34"/>
      <c r="FFP1671" s="35"/>
      <c r="FFQ1671" s="34"/>
      <c r="FFX1671" s="35"/>
      <c r="FFY1671" s="34"/>
      <c r="FGF1671" s="35"/>
      <c r="FGG1671" s="34"/>
      <c r="FGN1671" s="35"/>
      <c r="FGO1671" s="34"/>
      <c r="FGV1671" s="35"/>
      <c r="FGW1671" s="34"/>
      <c r="FHD1671" s="35"/>
      <c r="FHE1671" s="34"/>
      <c r="FHL1671" s="35"/>
      <c r="FHM1671" s="34"/>
      <c r="FHT1671" s="35"/>
      <c r="FHU1671" s="34"/>
      <c r="FIB1671" s="35"/>
      <c r="FIC1671" s="34"/>
      <c r="FIJ1671" s="35"/>
      <c r="FIK1671" s="34"/>
      <c r="FIR1671" s="35"/>
      <c r="FIS1671" s="34"/>
      <c r="FIZ1671" s="35"/>
      <c r="FJA1671" s="34"/>
      <c r="FJH1671" s="35"/>
      <c r="FJI1671" s="34"/>
      <c r="FJP1671" s="35"/>
      <c r="FJQ1671" s="34"/>
      <c r="FJX1671" s="35"/>
      <c r="FJY1671" s="34"/>
      <c r="FKF1671" s="35"/>
      <c r="FKG1671" s="34"/>
      <c r="FKN1671" s="35"/>
      <c r="FKO1671" s="34"/>
      <c r="FKV1671" s="35"/>
      <c r="FKW1671" s="34"/>
      <c r="FLD1671" s="35"/>
      <c r="FLE1671" s="34"/>
      <c r="FLL1671" s="35"/>
      <c r="FLM1671" s="34"/>
      <c r="FLT1671" s="35"/>
      <c r="FLU1671" s="34"/>
      <c r="FMB1671" s="35"/>
      <c r="FMC1671" s="34"/>
      <c r="FMJ1671" s="35"/>
      <c r="FMK1671" s="34"/>
      <c r="FMR1671" s="35"/>
      <c r="FMS1671" s="34"/>
      <c r="FMZ1671" s="35"/>
      <c r="FNA1671" s="34"/>
      <c r="FNH1671" s="35"/>
      <c r="FNI1671" s="34"/>
      <c r="FNP1671" s="35"/>
      <c r="FNQ1671" s="34"/>
      <c r="FNX1671" s="35"/>
      <c r="FNY1671" s="34"/>
      <c r="FOF1671" s="35"/>
      <c r="FOG1671" s="34"/>
      <c r="FON1671" s="35"/>
      <c r="FOO1671" s="34"/>
      <c r="FOV1671" s="35"/>
      <c r="FOW1671" s="34"/>
      <c r="FPD1671" s="35"/>
      <c r="FPE1671" s="34"/>
      <c r="FPL1671" s="35"/>
      <c r="FPM1671" s="34"/>
      <c r="FPT1671" s="35"/>
      <c r="FPU1671" s="34"/>
      <c r="FQB1671" s="35"/>
      <c r="FQC1671" s="34"/>
      <c r="FQJ1671" s="35"/>
      <c r="FQK1671" s="34"/>
      <c r="FQR1671" s="35"/>
      <c r="FQS1671" s="34"/>
      <c r="FQZ1671" s="35"/>
      <c r="FRA1671" s="34"/>
      <c r="FRH1671" s="35"/>
      <c r="FRI1671" s="34"/>
      <c r="FRP1671" s="35"/>
      <c r="FRQ1671" s="34"/>
      <c r="FRX1671" s="35"/>
      <c r="FRY1671" s="34"/>
      <c r="FSF1671" s="35"/>
      <c r="FSG1671" s="34"/>
      <c r="FSN1671" s="35"/>
      <c r="FSO1671" s="34"/>
      <c r="FSV1671" s="35"/>
      <c r="FSW1671" s="34"/>
      <c r="FTD1671" s="35"/>
      <c r="FTE1671" s="34"/>
      <c r="FTL1671" s="35"/>
      <c r="FTM1671" s="34"/>
      <c r="FTT1671" s="35"/>
      <c r="FTU1671" s="34"/>
      <c r="FUB1671" s="35"/>
      <c r="FUC1671" s="34"/>
      <c r="FUJ1671" s="35"/>
      <c r="FUK1671" s="34"/>
      <c r="FUR1671" s="35"/>
      <c r="FUS1671" s="34"/>
      <c r="FUZ1671" s="35"/>
      <c r="FVA1671" s="34"/>
      <c r="FVH1671" s="35"/>
      <c r="FVI1671" s="34"/>
      <c r="FVP1671" s="35"/>
      <c r="FVQ1671" s="34"/>
      <c r="FVX1671" s="35"/>
      <c r="FVY1671" s="34"/>
      <c r="FWF1671" s="35"/>
      <c r="FWG1671" s="34"/>
      <c r="FWN1671" s="35"/>
      <c r="FWO1671" s="34"/>
      <c r="FWV1671" s="35"/>
      <c r="FWW1671" s="34"/>
      <c r="FXD1671" s="35"/>
      <c r="FXE1671" s="34"/>
      <c r="FXL1671" s="35"/>
      <c r="FXM1671" s="34"/>
      <c r="FXT1671" s="35"/>
      <c r="FXU1671" s="34"/>
      <c r="FYB1671" s="35"/>
      <c r="FYC1671" s="34"/>
      <c r="FYJ1671" s="35"/>
      <c r="FYK1671" s="34"/>
      <c r="FYR1671" s="35"/>
      <c r="FYS1671" s="34"/>
      <c r="FYZ1671" s="35"/>
      <c r="FZA1671" s="34"/>
      <c r="FZH1671" s="35"/>
      <c r="FZI1671" s="34"/>
      <c r="FZP1671" s="35"/>
      <c r="FZQ1671" s="34"/>
      <c r="FZX1671" s="35"/>
      <c r="FZY1671" s="34"/>
      <c r="GAF1671" s="35"/>
      <c r="GAG1671" s="34"/>
      <c r="GAN1671" s="35"/>
      <c r="GAO1671" s="34"/>
      <c r="GAV1671" s="35"/>
      <c r="GAW1671" s="34"/>
      <c r="GBD1671" s="35"/>
      <c r="GBE1671" s="34"/>
      <c r="GBL1671" s="35"/>
      <c r="GBM1671" s="34"/>
      <c r="GBT1671" s="35"/>
      <c r="GBU1671" s="34"/>
      <c r="GCB1671" s="35"/>
      <c r="GCC1671" s="34"/>
      <c r="GCJ1671" s="35"/>
      <c r="GCK1671" s="34"/>
      <c r="GCR1671" s="35"/>
      <c r="GCS1671" s="34"/>
      <c r="GCZ1671" s="35"/>
      <c r="GDA1671" s="34"/>
      <c r="GDH1671" s="35"/>
      <c r="GDI1671" s="34"/>
      <c r="GDP1671" s="35"/>
      <c r="GDQ1671" s="34"/>
      <c r="GDX1671" s="35"/>
      <c r="GDY1671" s="34"/>
      <c r="GEF1671" s="35"/>
      <c r="GEG1671" s="34"/>
      <c r="GEN1671" s="35"/>
      <c r="GEO1671" s="34"/>
      <c r="GEV1671" s="35"/>
      <c r="GEW1671" s="34"/>
      <c r="GFD1671" s="35"/>
      <c r="GFE1671" s="34"/>
      <c r="GFL1671" s="35"/>
      <c r="GFM1671" s="34"/>
      <c r="GFT1671" s="35"/>
      <c r="GFU1671" s="34"/>
      <c r="GGB1671" s="35"/>
      <c r="GGC1671" s="34"/>
      <c r="GGJ1671" s="35"/>
      <c r="GGK1671" s="34"/>
      <c r="GGR1671" s="35"/>
      <c r="GGS1671" s="34"/>
      <c r="GGZ1671" s="35"/>
      <c r="GHA1671" s="34"/>
      <c r="GHH1671" s="35"/>
      <c r="GHI1671" s="34"/>
      <c r="GHP1671" s="35"/>
      <c r="GHQ1671" s="34"/>
      <c r="GHX1671" s="35"/>
      <c r="GHY1671" s="34"/>
      <c r="GIF1671" s="35"/>
      <c r="GIG1671" s="34"/>
      <c r="GIN1671" s="35"/>
      <c r="GIO1671" s="34"/>
      <c r="GIV1671" s="35"/>
      <c r="GIW1671" s="34"/>
      <c r="GJD1671" s="35"/>
      <c r="GJE1671" s="34"/>
      <c r="GJL1671" s="35"/>
      <c r="GJM1671" s="34"/>
      <c r="GJT1671" s="35"/>
      <c r="GJU1671" s="34"/>
      <c r="GKB1671" s="35"/>
      <c r="GKC1671" s="34"/>
      <c r="GKJ1671" s="35"/>
      <c r="GKK1671" s="34"/>
      <c r="GKR1671" s="35"/>
      <c r="GKS1671" s="34"/>
      <c r="GKZ1671" s="35"/>
      <c r="GLA1671" s="34"/>
      <c r="GLH1671" s="35"/>
      <c r="GLI1671" s="34"/>
      <c r="GLP1671" s="35"/>
      <c r="GLQ1671" s="34"/>
      <c r="GLX1671" s="35"/>
      <c r="GLY1671" s="34"/>
      <c r="GMF1671" s="35"/>
      <c r="GMG1671" s="34"/>
      <c r="GMN1671" s="35"/>
      <c r="GMO1671" s="34"/>
      <c r="GMV1671" s="35"/>
      <c r="GMW1671" s="34"/>
      <c r="GND1671" s="35"/>
      <c r="GNE1671" s="34"/>
      <c r="GNL1671" s="35"/>
      <c r="GNM1671" s="34"/>
      <c r="GNT1671" s="35"/>
      <c r="GNU1671" s="34"/>
      <c r="GOB1671" s="35"/>
      <c r="GOC1671" s="34"/>
      <c r="GOJ1671" s="35"/>
      <c r="GOK1671" s="34"/>
      <c r="GOR1671" s="35"/>
      <c r="GOS1671" s="34"/>
      <c r="GOZ1671" s="35"/>
      <c r="GPA1671" s="34"/>
      <c r="GPH1671" s="35"/>
      <c r="GPI1671" s="34"/>
      <c r="GPP1671" s="35"/>
      <c r="GPQ1671" s="34"/>
      <c r="GPX1671" s="35"/>
      <c r="GPY1671" s="34"/>
      <c r="GQF1671" s="35"/>
      <c r="GQG1671" s="34"/>
      <c r="GQN1671" s="35"/>
      <c r="GQO1671" s="34"/>
      <c r="GQV1671" s="35"/>
      <c r="GQW1671" s="34"/>
      <c r="GRD1671" s="35"/>
      <c r="GRE1671" s="34"/>
      <c r="GRL1671" s="35"/>
      <c r="GRM1671" s="34"/>
      <c r="GRT1671" s="35"/>
      <c r="GRU1671" s="34"/>
      <c r="GSB1671" s="35"/>
      <c r="GSC1671" s="34"/>
      <c r="GSJ1671" s="35"/>
      <c r="GSK1671" s="34"/>
      <c r="GSR1671" s="35"/>
      <c r="GSS1671" s="34"/>
      <c r="GSZ1671" s="35"/>
      <c r="GTA1671" s="34"/>
      <c r="GTH1671" s="35"/>
      <c r="GTI1671" s="34"/>
      <c r="GTP1671" s="35"/>
      <c r="GTQ1671" s="34"/>
      <c r="GTX1671" s="35"/>
      <c r="GTY1671" s="34"/>
      <c r="GUF1671" s="35"/>
      <c r="GUG1671" s="34"/>
      <c r="GUN1671" s="35"/>
      <c r="GUO1671" s="34"/>
      <c r="GUV1671" s="35"/>
      <c r="GUW1671" s="34"/>
      <c r="GVD1671" s="35"/>
      <c r="GVE1671" s="34"/>
      <c r="GVL1671" s="35"/>
      <c r="GVM1671" s="34"/>
      <c r="GVT1671" s="35"/>
      <c r="GVU1671" s="34"/>
      <c r="GWB1671" s="35"/>
      <c r="GWC1671" s="34"/>
      <c r="GWJ1671" s="35"/>
      <c r="GWK1671" s="34"/>
      <c r="GWR1671" s="35"/>
      <c r="GWS1671" s="34"/>
      <c r="GWZ1671" s="35"/>
      <c r="GXA1671" s="34"/>
      <c r="GXH1671" s="35"/>
      <c r="GXI1671" s="34"/>
      <c r="GXP1671" s="35"/>
      <c r="GXQ1671" s="34"/>
      <c r="GXX1671" s="35"/>
      <c r="GXY1671" s="34"/>
      <c r="GYF1671" s="35"/>
      <c r="GYG1671" s="34"/>
      <c r="GYN1671" s="35"/>
      <c r="GYO1671" s="34"/>
      <c r="GYV1671" s="35"/>
      <c r="GYW1671" s="34"/>
      <c r="GZD1671" s="35"/>
      <c r="GZE1671" s="34"/>
      <c r="GZL1671" s="35"/>
      <c r="GZM1671" s="34"/>
      <c r="GZT1671" s="35"/>
      <c r="GZU1671" s="34"/>
      <c r="HAB1671" s="35"/>
      <c r="HAC1671" s="34"/>
      <c r="HAJ1671" s="35"/>
      <c r="HAK1671" s="34"/>
      <c r="HAR1671" s="35"/>
      <c r="HAS1671" s="34"/>
      <c r="HAZ1671" s="35"/>
      <c r="HBA1671" s="34"/>
      <c r="HBH1671" s="35"/>
      <c r="HBI1671" s="34"/>
      <c r="HBP1671" s="35"/>
      <c r="HBQ1671" s="34"/>
      <c r="HBX1671" s="35"/>
      <c r="HBY1671" s="34"/>
      <c r="HCF1671" s="35"/>
      <c r="HCG1671" s="34"/>
      <c r="HCN1671" s="35"/>
      <c r="HCO1671" s="34"/>
      <c r="HCV1671" s="35"/>
      <c r="HCW1671" s="34"/>
      <c r="HDD1671" s="35"/>
      <c r="HDE1671" s="34"/>
      <c r="HDL1671" s="35"/>
      <c r="HDM1671" s="34"/>
      <c r="HDT1671" s="35"/>
      <c r="HDU1671" s="34"/>
      <c r="HEB1671" s="35"/>
      <c r="HEC1671" s="34"/>
      <c r="HEJ1671" s="35"/>
      <c r="HEK1671" s="34"/>
      <c r="HER1671" s="35"/>
      <c r="HES1671" s="34"/>
      <c r="HEZ1671" s="35"/>
      <c r="HFA1671" s="34"/>
      <c r="HFH1671" s="35"/>
      <c r="HFI1671" s="34"/>
      <c r="HFP1671" s="35"/>
      <c r="HFQ1671" s="34"/>
      <c r="HFX1671" s="35"/>
      <c r="HFY1671" s="34"/>
      <c r="HGF1671" s="35"/>
      <c r="HGG1671" s="34"/>
      <c r="HGN1671" s="35"/>
      <c r="HGO1671" s="34"/>
      <c r="HGV1671" s="35"/>
      <c r="HGW1671" s="34"/>
      <c r="HHD1671" s="35"/>
      <c r="HHE1671" s="34"/>
      <c r="HHL1671" s="35"/>
      <c r="HHM1671" s="34"/>
      <c r="HHT1671" s="35"/>
      <c r="HHU1671" s="34"/>
      <c r="HIB1671" s="35"/>
      <c r="HIC1671" s="34"/>
      <c r="HIJ1671" s="35"/>
      <c r="HIK1671" s="34"/>
      <c r="HIR1671" s="35"/>
      <c r="HIS1671" s="34"/>
      <c r="HIZ1671" s="35"/>
      <c r="HJA1671" s="34"/>
      <c r="HJH1671" s="35"/>
      <c r="HJI1671" s="34"/>
      <c r="HJP1671" s="35"/>
      <c r="HJQ1671" s="34"/>
      <c r="HJX1671" s="35"/>
      <c r="HJY1671" s="34"/>
      <c r="HKF1671" s="35"/>
      <c r="HKG1671" s="34"/>
      <c r="HKN1671" s="35"/>
      <c r="HKO1671" s="34"/>
      <c r="HKV1671" s="35"/>
      <c r="HKW1671" s="34"/>
      <c r="HLD1671" s="35"/>
      <c r="HLE1671" s="34"/>
      <c r="HLL1671" s="35"/>
      <c r="HLM1671" s="34"/>
      <c r="HLT1671" s="35"/>
      <c r="HLU1671" s="34"/>
      <c r="HMB1671" s="35"/>
      <c r="HMC1671" s="34"/>
      <c r="HMJ1671" s="35"/>
      <c r="HMK1671" s="34"/>
      <c r="HMR1671" s="35"/>
      <c r="HMS1671" s="34"/>
      <c r="HMZ1671" s="35"/>
      <c r="HNA1671" s="34"/>
      <c r="HNH1671" s="35"/>
      <c r="HNI1671" s="34"/>
      <c r="HNP1671" s="35"/>
      <c r="HNQ1671" s="34"/>
      <c r="HNX1671" s="35"/>
      <c r="HNY1671" s="34"/>
      <c r="HOF1671" s="35"/>
      <c r="HOG1671" s="34"/>
      <c r="HON1671" s="35"/>
      <c r="HOO1671" s="34"/>
      <c r="HOV1671" s="35"/>
      <c r="HOW1671" s="34"/>
      <c r="HPD1671" s="35"/>
      <c r="HPE1671" s="34"/>
      <c r="HPL1671" s="35"/>
      <c r="HPM1671" s="34"/>
      <c r="HPT1671" s="35"/>
      <c r="HPU1671" s="34"/>
      <c r="HQB1671" s="35"/>
      <c r="HQC1671" s="34"/>
      <c r="HQJ1671" s="35"/>
      <c r="HQK1671" s="34"/>
      <c r="HQR1671" s="35"/>
      <c r="HQS1671" s="34"/>
      <c r="HQZ1671" s="35"/>
      <c r="HRA1671" s="34"/>
      <c r="HRH1671" s="35"/>
      <c r="HRI1671" s="34"/>
      <c r="HRP1671" s="35"/>
      <c r="HRQ1671" s="34"/>
      <c r="HRX1671" s="35"/>
      <c r="HRY1671" s="34"/>
      <c r="HSF1671" s="35"/>
      <c r="HSG1671" s="34"/>
      <c r="HSN1671" s="35"/>
      <c r="HSO1671" s="34"/>
      <c r="HSV1671" s="35"/>
      <c r="HSW1671" s="34"/>
      <c r="HTD1671" s="35"/>
      <c r="HTE1671" s="34"/>
      <c r="HTL1671" s="35"/>
      <c r="HTM1671" s="34"/>
      <c r="HTT1671" s="35"/>
      <c r="HTU1671" s="34"/>
      <c r="HUB1671" s="35"/>
      <c r="HUC1671" s="34"/>
      <c r="HUJ1671" s="35"/>
      <c r="HUK1671" s="34"/>
      <c r="HUR1671" s="35"/>
      <c r="HUS1671" s="34"/>
      <c r="HUZ1671" s="35"/>
      <c r="HVA1671" s="34"/>
      <c r="HVH1671" s="35"/>
      <c r="HVI1671" s="34"/>
      <c r="HVP1671" s="35"/>
      <c r="HVQ1671" s="34"/>
      <c r="HVX1671" s="35"/>
      <c r="HVY1671" s="34"/>
      <c r="HWF1671" s="35"/>
      <c r="HWG1671" s="34"/>
      <c r="HWN1671" s="35"/>
      <c r="HWO1671" s="34"/>
      <c r="HWV1671" s="35"/>
      <c r="HWW1671" s="34"/>
      <c r="HXD1671" s="35"/>
      <c r="HXE1671" s="34"/>
      <c r="HXL1671" s="35"/>
      <c r="HXM1671" s="34"/>
      <c r="HXT1671" s="35"/>
      <c r="HXU1671" s="34"/>
      <c r="HYB1671" s="35"/>
      <c r="HYC1671" s="34"/>
      <c r="HYJ1671" s="35"/>
      <c r="HYK1671" s="34"/>
      <c r="HYR1671" s="35"/>
      <c r="HYS1671" s="34"/>
      <c r="HYZ1671" s="35"/>
      <c r="HZA1671" s="34"/>
      <c r="HZH1671" s="35"/>
      <c r="HZI1671" s="34"/>
      <c r="HZP1671" s="35"/>
      <c r="HZQ1671" s="34"/>
      <c r="HZX1671" s="35"/>
      <c r="HZY1671" s="34"/>
      <c r="IAF1671" s="35"/>
      <c r="IAG1671" s="34"/>
      <c r="IAN1671" s="35"/>
      <c r="IAO1671" s="34"/>
      <c r="IAV1671" s="35"/>
      <c r="IAW1671" s="34"/>
      <c r="IBD1671" s="35"/>
      <c r="IBE1671" s="34"/>
      <c r="IBL1671" s="35"/>
      <c r="IBM1671" s="34"/>
      <c r="IBT1671" s="35"/>
      <c r="IBU1671" s="34"/>
      <c r="ICB1671" s="35"/>
      <c r="ICC1671" s="34"/>
      <c r="ICJ1671" s="35"/>
      <c r="ICK1671" s="34"/>
      <c r="ICR1671" s="35"/>
      <c r="ICS1671" s="34"/>
      <c r="ICZ1671" s="35"/>
      <c r="IDA1671" s="34"/>
      <c r="IDH1671" s="35"/>
      <c r="IDI1671" s="34"/>
      <c r="IDP1671" s="35"/>
      <c r="IDQ1671" s="34"/>
      <c r="IDX1671" s="35"/>
      <c r="IDY1671" s="34"/>
      <c r="IEF1671" s="35"/>
      <c r="IEG1671" s="34"/>
      <c r="IEN1671" s="35"/>
      <c r="IEO1671" s="34"/>
      <c r="IEV1671" s="35"/>
      <c r="IEW1671" s="34"/>
      <c r="IFD1671" s="35"/>
      <c r="IFE1671" s="34"/>
      <c r="IFL1671" s="35"/>
      <c r="IFM1671" s="34"/>
      <c r="IFT1671" s="35"/>
      <c r="IFU1671" s="34"/>
      <c r="IGB1671" s="35"/>
      <c r="IGC1671" s="34"/>
      <c r="IGJ1671" s="35"/>
      <c r="IGK1671" s="34"/>
      <c r="IGR1671" s="35"/>
      <c r="IGS1671" s="34"/>
      <c r="IGZ1671" s="35"/>
      <c r="IHA1671" s="34"/>
      <c r="IHH1671" s="35"/>
      <c r="IHI1671" s="34"/>
      <c r="IHP1671" s="35"/>
      <c r="IHQ1671" s="34"/>
      <c r="IHX1671" s="35"/>
      <c r="IHY1671" s="34"/>
      <c r="IIF1671" s="35"/>
      <c r="IIG1671" s="34"/>
      <c r="IIN1671" s="35"/>
      <c r="IIO1671" s="34"/>
      <c r="IIV1671" s="35"/>
      <c r="IIW1671" s="34"/>
      <c r="IJD1671" s="35"/>
      <c r="IJE1671" s="34"/>
      <c r="IJL1671" s="35"/>
      <c r="IJM1671" s="34"/>
      <c r="IJT1671" s="35"/>
      <c r="IJU1671" s="34"/>
      <c r="IKB1671" s="35"/>
      <c r="IKC1671" s="34"/>
      <c r="IKJ1671" s="35"/>
      <c r="IKK1671" s="34"/>
      <c r="IKR1671" s="35"/>
      <c r="IKS1671" s="34"/>
      <c r="IKZ1671" s="35"/>
      <c r="ILA1671" s="34"/>
      <c r="ILH1671" s="35"/>
      <c r="ILI1671" s="34"/>
      <c r="ILP1671" s="35"/>
      <c r="ILQ1671" s="34"/>
      <c r="ILX1671" s="35"/>
      <c r="ILY1671" s="34"/>
      <c r="IMF1671" s="35"/>
      <c r="IMG1671" s="34"/>
      <c r="IMN1671" s="35"/>
      <c r="IMO1671" s="34"/>
      <c r="IMV1671" s="35"/>
      <c r="IMW1671" s="34"/>
      <c r="IND1671" s="35"/>
      <c r="INE1671" s="34"/>
      <c r="INL1671" s="35"/>
      <c r="INM1671" s="34"/>
      <c r="INT1671" s="35"/>
      <c r="INU1671" s="34"/>
      <c r="IOB1671" s="35"/>
      <c r="IOC1671" s="34"/>
      <c r="IOJ1671" s="35"/>
      <c r="IOK1671" s="34"/>
      <c r="IOR1671" s="35"/>
      <c r="IOS1671" s="34"/>
      <c r="IOZ1671" s="35"/>
      <c r="IPA1671" s="34"/>
      <c r="IPH1671" s="35"/>
      <c r="IPI1671" s="34"/>
      <c r="IPP1671" s="35"/>
      <c r="IPQ1671" s="34"/>
      <c r="IPX1671" s="35"/>
      <c r="IPY1671" s="34"/>
      <c r="IQF1671" s="35"/>
      <c r="IQG1671" s="34"/>
      <c r="IQN1671" s="35"/>
      <c r="IQO1671" s="34"/>
      <c r="IQV1671" s="35"/>
      <c r="IQW1671" s="34"/>
      <c r="IRD1671" s="35"/>
      <c r="IRE1671" s="34"/>
      <c r="IRL1671" s="35"/>
      <c r="IRM1671" s="34"/>
      <c r="IRT1671" s="35"/>
      <c r="IRU1671" s="34"/>
      <c r="ISB1671" s="35"/>
      <c r="ISC1671" s="34"/>
      <c r="ISJ1671" s="35"/>
      <c r="ISK1671" s="34"/>
      <c r="ISR1671" s="35"/>
      <c r="ISS1671" s="34"/>
      <c r="ISZ1671" s="35"/>
      <c r="ITA1671" s="34"/>
      <c r="ITH1671" s="35"/>
      <c r="ITI1671" s="34"/>
      <c r="ITP1671" s="35"/>
      <c r="ITQ1671" s="34"/>
      <c r="ITX1671" s="35"/>
      <c r="ITY1671" s="34"/>
      <c r="IUF1671" s="35"/>
      <c r="IUG1671" s="34"/>
      <c r="IUN1671" s="35"/>
      <c r="IUO1671" s="34"/>
      <c r="IUV1671" s="35"/>
      <c r="IUW1671" s="34"/>
      <c r="IVD1671" s="35"/>
      <c r="IVE1671" s="34"/>
      <c r="IVL1671" s="35"/>
      <c r="IVM1671" s="34"/>
      <c r="IVT1671" s="35"/>
      <c r="IVU1671" s="34"/>
      <c r="IWB1671" s="35"/>
      <c r="IWC1671" s="34"/>
      <c r="IWJ1671" s="35"/>
      <c r="IWK1671" s="34"/>
      <c r="IWR1671" s="35"/>
      <c r="IWS1671" s="34"/>
      <c r="IWZ1671" s="35"/>
      <c r="IXA1671" s="34"/>
      <c r="IXH1671" s="35"/>
      <c r="IXI1671" s="34"/>
      <c r="IXP1671" s="35"/>
      <c r="IXQ1671" s="34"/>
      <c r="IXX1671" s="35"/>
      <c r="IXY1671" s="34"/>
      <c r="IYF1671" s="35"/>
      <c r="IYG1671" s="34"/>
      <c r="IYN1671" s="35"/>
      <c r="IYO1671" s="34"/>
      <c r="IYV1671" s="35"/>
      <c r="IYW1671" s="34"/>
      <c r="IZD1671" s="35"/>
      <c r="IZE1671" s="34"/>
      <c r="IZL1671" s="35"/>
      <c r="IZM1671" s="34"/>
      <c r="IZT1671" s="35"/>
      <c r="IZU1671" s="34"/>
      <c r="JAB1671" s="35"/>
      <c r="JAC1671" s="34"/>
      <c r="JAJ1671" s="35"/>
      <c r="JAK1671" s="34"/>
      <c r="JAR1671" s="35"/>
      <c r="JAS1671" s="34"/>
      <c r="JAZ1671" s="35"/>
      <c r="JBA1671" s="34"/>
      <c r="JBH1671" s="35"/>
      <c r="JBI1671" s="34"/>
      <c r="JBP1671" s="35"/>
      <c r="JBQ1671" s="34"/>
      <c r="JBX1671" s="35"/>
      <c r="JBY1671" s="34"/>
      <c r="JCF1671" s="35"/>
      <c r="JCG1671" s="34"/>
      <c r="JCN1671" s="35"/>
      <c r="JCO1671" s="34"/>
      <c r="JCV1671" s="35"/>
      <c r="JCW1671" s="34"/>
      <c r="JDD1671" s="35"/>
      <c r="JDE1671" s="34"/>
      <c r="JDL1671" s="35"/>
      <c r="JDM1671" s="34"/>
      <c r="JDT1671" s="35"/>
      <c r="JDU1671" s="34"/>
      <c r="JEB1671" s="35"/>
      <c r="JEC1671" s="34"/>
      <c r="JEJ1671" s="35"/>
      <c r="JEK1671" s="34"/>
      <c r="JER1671" s="35"/>
      <c r="JES1671" s="34"/>
      <c r="JEZ1671" s="35"/>
      <c r="JFA1671" s="34"/>
      <c r="JFH1671" s="35"/>
      <c r="JFI1671" s="34"/>
      <c r="JFP1671" s="35"/>
      <c r="JFQ1671" s="34"/>
      <c r="JFX1671" s="35"/>
      <c r="JFY1671" s="34"/>
      <c r="JGF1671" s="35"/>
      <c r="JGG1671" s="34"/>
      <c r="JGN1671" s="35"/>
      <c r="JGO1671" s="34"/>
      <c r="JGV1671" s="35"/>
      <c r="JGW1671" s="34"/>
      <c r="JHD1671" s="35"/>
      <c r="JHE1671" s="34"/>
      <c r="JHL1671" s="35"/>
      <c r="JHM1671" s="34"/>
      <c r="JHT1671" s="35"/>
      <c r="JHU1671" s="34"/>
      <c r="JIB1671" s="35"/>
      <c r="JIC1671" s="34"/>
      <c r="JIJ1671" s="35"/>
      <c r="JIK1671" s="34"/>
      <c r="JIR1671" s="35"/>
      <c r="JIS1671" s="34"/>
      <c r="JIZ1671" s="35"/>
      <c r="JJA1671" s="34"/>
      <c r="JJH1671" s="35"/>
      <c r="JJI1671" s="34"/>
      <c r="JJP1671" s="35"/>
      <c r="JJQ1671" s="34"/>
      <c r="JJX1671" s="35"/>
      <c r="JJY1671" s="34"/>
      <c r="JKF1671" s="35"/>
      <c r="JKG1671" s="34"/>
      <c r="JKN1671" s="35"/>
      <c r="JKO1671" s="34"/>
      <c r="JKV1671" s="35"/>
      <c r="JKW1671" s="34"/>
      <c r="JLD1671" s="35"/>
      <c r="JLE1671" s="34"/>
      <c r="JLL1671" s="35"/>
      <c r="JLM1671" s="34"/>
      <c r="JLT1671" s="35"/>
      <c r="JLU1671" s="34"/>
      <c r="JMB1671" s="35"/>
      <c r="JMC1671" s="34"/>
      <c r="JMJ1671" s="35"/>
      <c r="JMK1671" s="34"/>
      <c r="JMR1671" s="35"/>
      <c r="JMS1671" s="34"/>
      <c r="JMZ1671" s="35"/>
      <c r="JNA1671" s="34"/>
      <c r="JNH1671" s="35"/>
      <c r="JNI1671" s="34"/>
      <c r="JNP1671" s="35"/>
      <c r="JNQ1671" s="34"/>
      <c r="JNX1671" s="35"/>
      <c r="JNY1671" s="34"/>
      <c r="JOF1671" s="35"/>
      <c r="JOG1671" s="34"/>
      <c r="JON1671" s="35"/>
      <c r="JOO1671" s="34"/>
      <c r="JOV1671" s="35"/>
      <c r="JOW1671" s="34"/>
      <c r="JPD1671" s="35"/>
      <c r="JPE1671" s="34"/>
      <c r="JPL1671" s="35"/>
      <c r="JPM1671" s="34"/>
      <c r="JPT1671" s="35"/>
      <c r="JPU1671" s="34"/>
      <c r="JQB1671" s="35"/>
      <c r="JQC1671" s="34"/>
      <c r="JQJ1671" s="35"/>
      <c r="JQK1671" s="34"/>
      <c r="JQR1671" s="35"/>
      <c r="JQS1671" s="34"/>
      <c r="JQZ1671" s="35"/>
      <c r="JRA1671" s="34"/>
      <c r="JRH1671" s="35"/>
      <c r="JRI1671" s="34"/>
      <c r="JRP1671" s="35"/>
      <c r="JRQ1671" s="34"/>
      <c r="JRX1671" s="35"/>
      <c r="JRY1671" s="34"/>
      <c r="JSF1671" s="35"/>
      <c r="JSG1671" s="34"/>
      <c r="JSN1671" s="35"/>
      <c r="JSO1671" s="34"/>
      <c r="JSV1671" s="35"/>
      <c r="JSW1671" s="34"/>
      <c r="JTD1671" s="35"/>
      <c r="JTE1671" s="34"/>
      <c r="JTL1671" s="35"/>
      <c r="JTM1671" s="34"/>
      <c r="JTT1671" s="35"/>
      <c r="JTU1671" s="34"/>
      <c r="JUB1671" s="35"/>
      <c r="JUC1671" s="34"/>
      <c r="JUJ1671" s="35"/>
      <c r="JUK1671" s="34"/>
      <c r="JUR1671" s="35"/>
      <c r="JUS1671" s="34"/>
      <c r="JUZ1671" s="35"/>
      <c r="JVA1671" s="34"/>
      <c r="JVH1671" s="35"/>
      <c r="JVI1671" s="34"/>
      <c r="JVP1671" s="35"/>
      <c r="JVQ1671" s="34"/>
      <c r="JVX1671" s="35"/>
      <c r="JVY1671" s="34"/>
      <c r="JWF1671" s="35"/>
      <c r="JWG1671" s="34"/>
      <c r="JWN1671" s="35"/>
      <c r="JWO1671" s="34"/>
      <c r="JWV1671" s="35"/>
      <c r="JWW1671" s="34"/>
      <c r="JXD1671" s="35"/>
      <c r="JXE1671" s="34"/>
      <c r="JXL1671" s="35"/>
      <c r="JXM1671" s="34"/>
      <c r="JXT1671" s="35"/>
      <c r="JXU1671" s="34"/>
      <c r="JYB1671" s="35"/>
      <c r="JYC1671" s="34"/>
      <c r="JYJ1671" s="35"/>
      <c r="JYK1671" s="34"/>
      <c r="JYR1671" s="35"/>
      <c r="JYS1671" s="34"/>
      <c r="JYZ1671" s="35"/>
      <c r="JZA1671" s="34"/>
      <c r="JZH1671" s="35"/>
      <c r="JZI1671" s="34"/>
      <c r="JZP1671" s="35"/>
      <c r="JZQ1671" s="34"/>
      <c r="JZX1671" s="35"/>
      <c r="JZY1671" s="34"/>
      <c r="KAF1671" s="35"/>
      <c r="KAG1671" s="34"/>
      <c r="KAN1671" s="35"/>
      <c r="KAO1671" s="34"/>
      <c r="KAV1671" s="35"/>
      <c r="KAW1671" s="34"/>
      <c r="KBD1671" s="35"/>
      <c r="KBE1671" s="34"/>
      <c r="KBL1671" s="35"/>
      <c r="KBM1671" s="34"/>
      <c r="KBT1671" s="35"/>
      <c r="KBU1671" s="34"/>
      <c r="KCB1671" s="35"/>
      <c r="KCC1671" s="34"/>
      <c r="KCJ1671" s="35"/>
      <c r="KCK1671" s="34"/>
      <c r="KCR1671" s="35"/>
      <c r="KCS1671" s="34"/>
      <c r="KCZ1671" s="35"/>
      <c r="KDA1671" s="34"/>
      <c r="KDH1671" s="35"/>
      <c r="KDI1671" s="34"/>
      <c r="KDP1671" s="35"/>
      <c r="KDQ1671" s="34"/>
      <c r="KDX1671" s="35"/>
      <c r="KDY1671" s="34"/>
      <c r="KEF1671" s="35"/>
      <c r="KEG1671" s="34"/>
      <c r="KEN1671" s="35"/>
      <c r="KEO1671" s="34"/>
      <c r="KEV1671" s="35"/>
      <c r="KEW1671" s="34"/>
      <c r="KFD1671" s="35"/>
      <c r="KFE1671" s="34"/>
      <c r="KFL1671" s="35"/>
      <c r="KFM1671" s="34"/>
      <c r="KFT1671" s="35"/>
      <c r="KFU1671" s="34"/>
      <c r="KGB1671" s="35"/>
      <c r="KGC1671" s="34"/>
      <c r="KGJ1671" s="35"/>
      <c r="KGK1671" s="34"/>
      <c r="KGR1671" s="35"/>
      <c r="KGS1671" s="34"/>
      <c r="KGZ1671" s="35"/>
      <c r="KHA1671" s="34"/>
      <c r="KHH1671" s="35"/>
      <c r="KHI1671" s="34"/>
      <c r="KHP1671" s="35"/>
      <c r="KHQ1671" s="34"/>
      <c r="KHX1671" s="35"/>
      <c r="KHY1671" s="34"/>
      <c r="KIF1671" s="35"/>
      <c r="KIG1671" s="34"/>
      <c r="KIN1671" s="35"/>
      <c r="KIO1671" s="34"/>
      <c r="KIV1671" s="35"/>
      <c r="KIW1671" s="34"/>
      <c r="KJD1671" s="35"/>
      <c r="KJE1671" s="34"/>
      <c r="KJL1671" s="35"/>
      <c r="KJM1671" s="34"/>
      <c r="KJT1671" s="35"/>
      <c r="KJU1671" s="34"/>
      <c r="KKB1671" s="35"/>
      <c r="KKC1671" s="34"/>
      <c r="KKJ1671" s="35"/>
      <c r="KKK1671" s="34"/>
      <c r="KKR1671" s="35"/>
      <c r="KKS1671" s="34"/>
      <c r="KKZ1671" s="35"/>
      <c r="KLA1671" s="34"/>
      <c r="KLH1671" s="35"/>
      <c r="KLI1671" s="34"/>
      <c r="KLP1671" s="35"/>
      <c r="KLQ1671" s="34"/>
      <c r="KLX1671" s="35"/>
      <c r="KLY1671" s="34"/>
      <c r="KMF1671" s="35"/>
      <c r="KMG1671" s="34"/>
      <c r="KMN1671" s="35"/>
      <c r="KMO1671" s="34"/>
      <c r="KMV1671" s="35"/>
      <c r="KMW1671" s="34"/>
      <c r="KND1671" s="35"/>
      <c r="KNE1671" s="34"/>
      <c r="KNL1671" s="35"/>
      <c r="KNM1671" s="34"/>
      <c r="KNT1671" s="35"/>
      <c r="KNU1671" s="34"/>
      <c r="KOB1671" s="35"/>
      <c r="KOC1671" s="34"/>
      <c r="KOJ1671" s="35"/>
      <c r="KOK1671" s="34"/>
      <c r="KOR1671" s="35"/>
      <c r="KOS1671" s="34"/>
      <c r="KOZ1671" s="35"/>
      <c r="KPA1671" s="34"/>
      <c r="KPH1671" s="35"/>
      <c r="KPI1671" s="34"/>
      <c r="KPP1671" s="35"/>
      <c r="KPQ1671" s="34"/>
      <c r="KPX1671" s="35"/>
      <c r="KPY1671" s="34"/>
      <c r="KQF1671" s="35"/>
      <c r="KQG1671" s="34"/>
      <c r="KQN1671" s="35"/>
      <c r="KQO1671" s="34"/>
      <c r="KQV1671" s="35"/>
      <c r="KQW1671" s="34"/>
      <c r="KRD1671" s="35"/>
      <c r="KRE1671" s="34"/>
      <c r="KRL1671" s="35"/>
      <c r="KRM1671" s="34"/>
      <c r="KRT1671" s="35"/>
      <c r="KRU1671" s="34"/>
      <c r="KSB1671" s="35"/>
      <c r="KSC1671" s="34"/>
      <c r="KSJ1671" s="35"/>
      <c r="KSK1671" s="34"/>
      <c r="KSR1671" s="35"/>
      <c r="KSS1671" s="34"/>
      <c r="KSZ1671" s="35"/>
      <c r="KTA1671" s="34"/>
      <c r="KTH1671" s="35"/>
      <c r="KTI1671" s="34"/>
      <c r="KTP1671" s="35"/>
      <c r="KTQ1671" s="34"/>
      <c r="KTX1671" s="35"/>
      <c r="KTY1671" s="34"/>
      <c r="KUF1671" s="35"/>
      <c r="KUG1671" s="34"/>
      <c r="KUN1671" s="35"/>
      <c r="KUO1671" s="34"/>
      <c r="KUV1671" s="35"/>
      <c r="KUW1671" s="34"/>
      <c r="KVD1671" s="35"/>
      <c r="KVE1671" s="34"/>
      <c r="KVL1671" s="35"/>
      <c r="KVM1671" s="34"/>
      <c r="KVT1671" s="35"/>
      <c r="KVU1671" s="34"/>
      <c r="KWB1671" s="35"/>
      <c r="KWC1671" s="34"/>
      <c r="KWJ1671" s="35"/>
      <c r="KWK1671" s="34"/>
      <c r="KWR1671" s="35"/>
      <c r="KWS1671" s="34"/>
      <c r="KWZ1671" s="35"/>
      <c r="KXA1671" s="34"/>
      <c r="KXH1671" s="35"/>
      <c r="KXI1671" s="34"/>
      <c r="KXP1671" s="35"/>
      <c r="KXQ1671" s="34"/>
      <c r="KXX1671" s="35"/>
      <c r="KXY1671" s="34"/>
      <c r="KYF1671" s="35"/>
      <c r="KYG1671" s="34"/>
      <c r="KYN1671" s="35"/>
      <c r="KYO1671" s="34"/>
      <c r="KYV1671" s="35"/>
      <c r="KYW1671" s="34"/>
      <c r="KZD1671" s="35"/>
      <c r="KZE1671" s="34"/>
      <c r="KZL1671" s="35"/>
      <c r="KZM1671" s="34"/>
      <c r="KZT1671" s="35"/>
      <c r="KZU1671" s="34"/>
      <c r="LAB1671" s="35"/>
      <c r="LAC1671" s="34"/>
      <c r="LAJ1671" s="35"/>
      <c r="LAK1671" s="34"/>
      <c r="LAR1671" s="35"/>
      <c r="LAS1671" s="34"/>
      <c r="LAZ1671" s="35"/>
      <c r="LBA1671" s="34"/>
      <c r="LBH1671" s="35"/>
      <c r="LBI1671" s="34"/>
      <c r="LBP1671" s="35"/>
      <c r="LBQ1671" s="34"/>
      <c r="LBX1671" s="35"/>
      <c r="LBY1671" s="34"/>
      <c r="LCF1671" s="35"/>
      <c r="LCG1671" s="34"/>
      <c r="LCN1671" s="35"/>
      <c r="LCO1671" s="34"/>
      <c r="LCV1671" s="35"/>
      <c r="LCW1671" s="34"/>
      <c r="LDD1671" s="35"/>
      <c r="LDE1671" s="34"/>
      <c r="LDL1671" s="35"/>
      <c r="LDM1671" s="34"/>
      <c r="LDT1671" s="35"/>
      <c r="LDU1671" s="34"/>
      <c r="LEB1671" s="35"/>
      <c r="LEC1671" s="34"/>
      <c r="LEJ1671" s="35"/>
      <c r="LEK1671" s="34"/>
      <c r="LER1671" s="35"/>
      <c r="LES1671" s="34"/>
      <c r="LEZ1671" s="35"/>
      <c r="LFA1671" s="34"/>
      <c r="LFH1671" s="35"/>
      <c r="LFI1671" s="34"/>
      <c r="LFP1671" s="35"/>
      <c r="LFQ1671" s="34"/>
      <c r="LFX1671" s="35"/>
      <c r="LFY1671" s="34"/>
      <c r="LGF1671" s="35"/>
      <c r="LGG1671" s="34"/>
      <c r="LGN1671" s="35"/>
      <c r="LGO1671" s="34"/>
      <c r="LGV1671" s="35"/>
      <c r="LGW1671" s="34"/>
      <c r="LHD1671" s="35"/>
      <c r="LHE1671" s="34"/>
      <c r="LHL1671" s="35"/>
      <c r="LHM1671" s="34"/>
      <c r="LHT1671" s="35"/>
      <c r="LHU1671" s="34"/>
      <c r="LIB1671" s="35"/>
      <c r="LIC1671" s="34"/>
      <c r="LIJ1671" s="35"/>
      <c r="LIK1671" s="34"/>
      <c r="LIR1671" s="35"/>
      <c r="LIS1671" s="34"/>
      <c r="LIZ1671" s="35"/>
      <c r="LJA1671" s="34"/>
      <c r="LJH1671" s="35"/>
      <c r="LJI1671" s="34"/>
      <c r="LJP1671" s="35"/>
      <c r="LJQ1671" s="34"/>
      <c r="LJX1671" s="35"/>
      <c r="LJY1671" s="34"/>
      <c r="LKF1671" s="35"/>
      <c r="LKG1671" s="34"/>
      <c r="LKN1671" s="35"/>
      <c r="LKO1671" s="34"/>
      <c r="LKV1671" s="35"/>
      <c r="LKW1671" s="34"/>
      <c r="LLD1671" s="35"/>
      <c r="LLE1671" s="34"/>
      <c r="LLL1671" s="35"/>
      <c r="LLM1671" s="34"/>
      <c r="LLT1671" s="35"/>
      <c r="LLU1671" s="34"/>
      <c r="LMB1671" s="35"/>
      <c r="LMC1671" s="34"/>
      <c r="LMJ1671" s="35"/>
      <c r="LMK1671" s="34"/>
      <c r="LMR1671" s="35"/>
      <c r="LMS1671" s="34"/>
      <c r="LMZ1671" s="35"/>
      <c r="LNA1671" s="34"/>
      <c r="LNH1671" s="35"/>
      <c r="LNI1671" s="34"/>
      <c r="LNP1671" s="35"/>
      <c r="LNQ1671" s="34"/>
      <c r="LNX1671" s="35"/>
      <c r="LNY1671" s="34"/>
      <c r="LOF1671" s="35"/>
      <c r="LOG1671" s="34"/>
      <c r="LON1671" s="35"/>
      <c r="LOO1671" s="34"/>
      <c r="LOV1671" s="35"/>
      <c r="LOW1671" s="34"/>
      <c r="LPD1671" s="35"/>
      <c r="LPE1671" s="34"/>
      <c r="LPL1671" s="35"/>
      <c r="LPM1671" s="34"/>
      <c r="LPT1671" s="35"/>
      <c r="LPU1671" s="34"/>
      <c r="LQB1671" s="35"/>
      <c r="LQC1671" s="34"/>
      <c r="LQJ1671" s="35"/>
      <c r="LQK1671" s="34"/>
      <c r="LQR1671" s="35"/>
      <c r="LQS1671" s="34"/>
      <c r="LQZ1671" s="35"/>
      <c r="LRA1671" s="34"/>
      <c r="LRH1671" s="35"/>
      <c r="LRI1671" s="34"/>
      <c r="LRP1671" s="35"/>
      <c r="LRQ1671" s="34"/>
      <c r="LRX1671" s="35"/>
      <c r="LRY1671" s="34"/>
      <c r="LSF1671" s="35"/>
      <c r="LSG1671" s="34"/>
      <c r="LSN1671" s="35"/>
      <c r="LSO1671" s="34"/>
      <c r="LSV1671" s="35"/>
      <c r="LSW1671" s="34"/>
      <c r="LTD1671" s="35"/>
      <c r="LTE1671" s="34"/>
      <c r="LTL1671" s="35"/>
      <c r="LTM1671" s="34"/>
      <c r="LTT1671" s="35"/>
      <c r="LTU1671" s="34"/>
      <c r="LUB1671" s="35"/>
      <c r="LUC1671" s="34"/>
      <c r="LUJ1671" s="35"/>
      <c r="LUK1671" s="34"/>
      <c r="LUR1671" s="35"/>
      <c r="LUS1671" s="34"/>
      <c r="LUZ1671" s="35"/>
      <c r="LVA1671" s="34"/>
      <c r="LVH1671" s="35"/>
      <c r="LVI1671" s="34"/>
      <c r="LVP1671" s="35"/>
      <c r="LVQ1671" s="34"/>
      <c r="LVX1671" s="35"/>
      <c r="LVY1671" s="34"/>
      <c r="LWF1671" s="35"/>
      <c r="LWG1671" s="34"/>
      <c r="LWN1671" s="35"/>
      <c r="LWO1671" s="34"/>
      <c r="LWV1671" s="35"/>
      <c r="LWW1671" s="34"/>
      <c r="LXD1671" s="35"/>
      <c r="LXE1671" s="34"/>
      <c r="LXL1671" s="35"/>
      <c r="LXM1671" s="34"/>
      <c r="LXT1671" s="35"/>
      <c r="LXU1671" s="34"/>
      <c r="LYB1671" s="35"/>
      <c r="LYC1671" s="34"/>
      <c r="LYJ1671" s="35"/>
      <c r="LYK1671" s="34"/>
      <c r="LYR1671" s="35"/>
      <c r="LYS1671" s="34"/>
      <c r="LYZ1671" s="35"/>
      <c r="LZA1671" s="34"/>
      <c r="LZH1671" s="35"/>
      <c r="LZI1671" s="34"/>
      <c r="LZP1671" s="35"/>
      <c r="LZQ1671" s="34"/>
      <c r="LZX1671" s="35"/>
      <c r="LZY1671" s="34"/>
      <c r="MAF1671" s="35"/>
      <c r="MAG1671" s="34"/>
      <c r="MAN1671" s="35"/>
      <c r="MAO1671" s="34"/>
      <c r="MAV1671" s="35"/>
      <c r="MAW1671" s="34"/>
      <c r="MBD1671" s="35"/>
      <c r="MBE1671" s="34"/>
      <c r="MBL1671" s="35"/>
      <c r="MBM1671" s="34"/>
      <c r="MBT1671" s="35"/>
      <c r="MBU1671" s="34"/>
      <c r="MCB1671" s="35"/>
      <c r="MCC1671" s="34"/>
      <c r="MCJ1671" s="35"/>
      <c r="MCK1671" s="34"/>
      <c r="MCR1671" s="35"/>
      <c r="MCS1671" s="34"/>
      <c r="MCZ1671" s="35"/>
      <c r="MDA1671" s="34"/>
      <c r="MDH1671" s="35"/>
      <c r="MDI1671" s="34"/>
      <c r="MDP1671" s="35"/>
      <c r="MDQ1671" s="34"/>
      <c r="MDX1671" s="35"/>
      <c r="MDY1671" s="34"/>
      <c r="MEF1671" s="35"/>
      <c r="MEG1671" s="34"/>
      <c r="MEN1671" s="35"/>
      <c r="MEO1671" s="34"/>
      <c r="MEV1671" s="35"/>
      <c r="MEW1671" s="34"/>
      <c r="MFD1671" s="35"/>
      <c r="MFE1671" s="34"/>
      <c r="MFL1671" s="35"/>
      <c r="MFM1671" s="34"/>
      <c r="MFT1671" s="35"/>
      <c r="MFU1671" s="34"/>
      <c r="MGB1671" s="35"/>
      <c r="MGC1671" s="34"/>
      <c r="MGJ1671" s="35"/>
      <c r="MGK1671" s="34"/>
      <c r="MGR1671" s="35"/>
      <c r="MGS1671" s="34"/>
      <c r="MGZ1671" s="35"/>
      <c r="MHA1671" s="34"/>
      <c r="MHH1671" s="35"/>
      <c r="MHI1671" s="34"/>
      <c r="MHP1671" s="35"/>
      <c r="MHQ1671" s="34"/>
      <c r="MHX1671" s="35"/>
      <c r="MHY1671" s="34"/>
      <c r="MIF1671" s="35"/>
      <c r="MIG1671" s="34"/>
      <c r="MIN1671" s="35"/>
      <c r="MIO1671" s="34"/>
      <c r="MIV1671" s="35"/>
      <c r="MIW1671" s="34"/>
      <c r="MJD1671" s="35"/>
      <c r="MJE1671" s="34"/>
      <c r="MJL1671" s="35"/>
      <c r="MJM1671" s="34"/>
      <c r="MJT1671" s="35"/>
      <c r="MJU1671" s="34"/>
      <c r="MKB1671" s="35"/>
      <c r="MKC1671" s="34"/>
      <c r="MKJ1671" s="35"/>
      <c r="MKK1671" s="34"/>
      <c r="MKR1671" s="35"/>
      <c r="MKS1671" s="34"/>
      <c r="MKZ1671" s="35"/>
      <c r="MLA1671" s="34"/>
      <c r="MLH1671" s="35"/>
      <c r="MLI1671" s="34"/>
      <c r="MLP1671" s="35"/>
      <c r="MLQ1671" s="34"/>
      <c r="MLX1671" s="35"/>
      <c r="MLY1671" s="34"/>
      <c r="MMF1671" s="35"/>
      <c r="MMG1671" s="34"/>
      <c r="MMN1671" s="35"/>
      <c r="MMO1671" s="34"/>
      <c r="MMV1671" s="35"/>
      <c r="MMW1671" s="34"/>
      <c r="MND1671" s="35"/>
      <c r="MNE1671" s="34"/>
      <c r="MNL1671" s="35"/>
      <c r="MNM1671" s="34"/>
      <c r="MNT1671" s="35"/>
      <c r="MNU1671" s="34"/>
      <c r="MOB1671" s="35"/>
      <c r="MOC1671" s="34"/>
      <c r="MOJ1671" s="35"/>
      <c r="MOK1671" s="34"/>
      <c r="MOR1671" s="35"/>
      <c r="MOS1671" s="34"/>
      <c r="MOZ1671" s="35"/>
      <c r="MPA1671" s="34"/>
      <c r="MPH1671" s="35"/>
      <c r="MPI1671" s="34"/>
      <c r="MPP1671" s="35"/>
      <c r="MPQ1671" s="34"/>
      <c r="MPX1671" s="35"/>
      <c r="MPY1671" s="34"/>
      <c r="MQF1671" s="35"/>
      <c r="MQG1671" s="34"/>
      <c r="MQN1671" s="35"/>
      <c r="MQO1671" s="34"/>
      <c r="MQV1671" s="35"/>
      <c r="MQW1671" s="34"/>
      <c r="MRD1671" s="35"/>
      <c r="MRE1671" s="34"/>
      <c r="MRL1671" s="35"/>
      <c r="MRM1671" s="34"/>
      <c r="MRT1671" s="35"/>
      <c r="MRU1671" s="34"/>
      <c r="MSB1671" s="35"/>
      <c r="MSC1671" s="34"/>
      <c r="MSJ1671" s="35"/>
      <c r="MSK1671" s="34"/>
      <c r="MSR1671" s="35"/>
      <c r="MSS1671" s="34"/>
      <c r="MSZ1671" s="35"/>
      <c r="MTA1671" s="34"/>
      <c r="MTH1671" s="35"/>
      <c r="MTI1671" s="34"/>
      <c r="MTP1671" s="35"/>
      <c r="MTQ1671" s="34"/>
      <c r="MTX1671" s="35"/>
      <c r="MTY1671" s="34"/>
      <c r="MUF1671" s="35"/>
      <c r="MUG1671" s="34"/>
      <c r="MUN1671" s="35"/>
      <c r="MUO1671" s="34"/>
      <c r="MUV1671" s="35"/>
      <c r="MUW1671" s="34"/>
      <c r="MVD1671" s="35"/>
      <c r="MVE1671" s="34"/>
      <c r="MVL1671" s="35"/>
      <c r="MVM1671" s="34"/>
      <c r="MVT1671" s="35"/>
      <c r="MVU1671" s="34"/>
      <c r="MWB1671" s="35"/>
      <c r="MWC1671" s="34"/>
      <c r="MWJ1671" s="35"/>
      <c r="MWK1671" s="34"/>
      <c r="MWR1671" s="35"/>
      <c r="MWS1671" s="34"/>
      <c r="MWZ1671" s="35"/>
      <c r="MXA1671" s="34"/>
      <c r="MXH1671" s="35"/>
      <c r="MXI1671" s="34"/>
      <c r="MXP1671" s="35"/>
      <c r="MXQ1671" s="34"/>
      <c r="MXX1671" s="35"/>
      <c r="MXY1671" s="34"/>
      <c r="MYF1671" s="35"/>
      <c r="MYG1671" s="34"/>
      <c r="MYN1671" s="35"/>
      <c r="MYO1671" s="34"/>
      <c r="MYV1671" s="35"/>
      <c r="MYW1671" s="34"/>
      <c r="MZD1671" s="35"/>
      <c r="MZE1671" s="34"/>
      <c r="MZL1671" s="35"/>
      <c r="MZM1671" s="34"/>
      <c r="MZT1671" s="35"/>
      <c r="MZU1671" s="34"/>
      <c r="NAB1671" s="35"/>
      <c r="NAC1671" s="34"/>
      <c r="NAJ1671" s="35"/>
      <c r="NAK1671" s="34"/>
      <c r="NAR1671" s="35"/>
      <c r="NAS1671" s="34"/>
      <c r="NAZ1671" s="35"/>
      <c r="NBA1671" s="34"/>
      <c r="NBH1671" s="35"/>
      <c r="NBI1671" s="34"/>
      <c r="NBP1671" s="35"/>
      <c r="NBQ1671" s="34"/>
      <c r="NBX1671" s="35"/>
      <c r="NBY1671" s="34"/>
      <c r="NCF1671" s="35"/>
      <c r="NCG1671" s="34"/>
      <c r="NCN1671" s="35"/>
      <c r="NCO1671" s="34"/>
      <c r="NCV1671" s="35"/>
      <c r="NCW1671" s="34"/>
      <c r="NDD1671" s="35"/>
      <c r="NDE1671" s="34"/>
      <c r="NDL1671" s="35"/>
      <c r="NDM1671" s="34"/>
      <c r="NDT1671" s="35"/>
      <c r="NDU1671" s="34"/>
      <c r="NEB1671" s="35"/>
      <c r="NEC1671" s="34"/>
      <c r="NEJ1671" s="35"/>
      <c r="NEK1671" s="34"/>
      <c r="NER1671" s="35"/>
      <c r="NES1671" s="34"/>
      <c r="NEZ1671" s="35"/>
      <c r="NFA1671" s="34"/>
      <c r="NFH1671" s="35"/>
      <c r="NFI1671" s="34"/>
      <c r="NFP1671" s="35"/>
      <c r="NFQ1671" s="34"/>
      <c r="NFX1671" s="35"/>
      <c r="NFY1671" s="34"/>
      <c r="NGF1671" s="35"/>
      <c r="NGG1671" s="34"/>
      <c r="NGN1671" s="35"/>
      <c r="NGO1671" s="34"/>
      <c r="NGV1671" s="35"/>
      <c r="NGW1671" s="34"/>
      <c r="NHD1671" s="35"/>
      <c r="NHE1671" s="34"/>
      <c r="NHL1671" s="35"/>
      <c r="NHM1671" s="34"/>
      <c r="NHT1671" s="35"/>
      <c r="NHU1671" s="34"/>
      <c r="NIB1671" s="35"/>
      <c r="NIC1671" s="34"/>
      <c r="NIJ1671" s="35"/>
      <c r="NIK1671" s="34"/>
      <c r="NIR1671" s="35"/>
      <c r="NIS1671" s="34"/>
      <c r="NIZ1671" s="35"/>
      <c r="NJA1671" s="34"/>
      <c r="NJH1671" s="35"/>
      <c r="NJI1671" s="34"/>
      <c r="NJP1671" s="35"/>
      <c r="NJQ1671" s="34"/>
      <c r="NJX1671" s="35"/>
      <c r="NJY1671" s="34"/>
      <c r="NKF1671" s="35"/>
      <c r="NKG1671" s="34"/>
      <c r="NKN1671" s="35"/>
      <c r="NKO1671" s="34"/>
      <c r="NKV1671" s="35"/>
      <c r="NKW1671" s="34"/>
      <c r="NLD1671" s="35"/>
      <c r="NLE1671" s="34"/>
      <c r="NLL1671" s="35"/>
      <c r="NLM1671" s="34"/>
      <c r="NLT1671" s="35"/>
      <c r="NLU1671" s="34"/>
      <c r="NMB1671" s="35"/>
      <c r="NMC1671" s="34"/>
      <c r="NMJ1671" s="35"/>
      <c r="NMK1671" s="34"/>
      <c r="NMR1671" s="35"/>
      <c r="NMS1671" s="34"/>
      <c r="NMZ1671" s="35"/>
      <c r="NNA1671" s="34"/>
      <c r="NNH1671" s="35"/>
      <c r="NNI1671" s="34"/>
      <c r="NNP1671" s="35"/>
      <c r="NNQ1671" s="34"/>
      <c r="NNX1671" s="35"/>
      <c r="NNY1671" s="34"/>
      <c r="NOF1671" s="35"/>
      <c r="NOG1671" s="34"/>
      <c r="NON1671" s="35"/>
      <c r="NOO1671" s="34"/>
      <c r="NOV1671" s="35"/>
      <c r="NOW1671" s="34"/>
      <c r="NPD1671" s="35"/>
      <c r="NPE1671" s="34"/>
      <c r="NPL1671" s="35"/>
      <c r="NPM1671" s="34"/>
      <c r="NPT1671" s="35"/>
      <c r="NPU1671" s="34"/>
      <c r="NQB1671" s="35"/>
      <c r="NQC1671" s="34"/>
      <c r="NQJ1671" s="35"/>
      <c r="NQK1671" s="34"/>
      <c r="NQR1671" s="35"/>
      <c r="NQS1671" s="34"/>
      <c r="NQZ1671" s="35"/>
      <c r="NRA1671" s="34"/>
      <c r="NRH1671" s="35"/>
      <c r="NRI1671" s="34"/>
      <c r="NRP1671" s="35"/>
      <c r="NRQ1671" s="34"/>
      <c r="NRX1671" s="35"/>
      <c r="NRY1671" s="34"/>
      <c r="NSF1671" s="35"/>
      <c r="NSG1671" s="34"/>
      <c r="NSN1671" s="35"/>
      <c r="NSO1671" s="34"/>
      <c r="NSV1671" s="35"/>
      <c r="NSW1671" s="34"/>
      <c r="NTD1671" s="35"/>
      <c r="NTE1671" s="34"/>
      <c r="NTL1671" s="35"/>
      <c r="NTM1671" s="34"/>
      <c r="NTT1671" s="35"/>
      <c r="NTU1671" s="34"/>
      <c r="NUB1671" s="35"/>
      <c r="NUC1671" s="34"/>
      <c r="NUJ1671" s="35"/>
      <c r="NUK1671" s="34"/>
      <c r="NUR1671" s="35"/>
      <c r="NUS1671" s="34"/>
      <c r="NUZ1671" s="35"/>
      <c r="NVA1671" s="34"/>
      <c r="NVH1671" s="35"/>
      <c r="NVI1671" s="34"/>
      <c r="NVP1671" s="35"/>
      <c r="NVQ1671" s="34"/>
      <c r="NVX1671" s="35"/>
      <c r="NVY1671" s="34"/>
      <c r="NWF1671" s="35"/>
      <c r="NWG1671" s="34"/>
      <c r="NWN1671" s="35"/>
      <c r="NWO1671" s="34"/>
      <c r="NWV1671" s="35"/>
      <c r="NWW1671" s="34"/>
      <c r="NXD1671" s="35"/>
      <c r="NXE1671" s="34"/>
      <c r="NXL1671" s="35"/>
      <c r="NXM1671" s="34"/>
      <c r="NXT1671" s="35"/>
      <c r="NXU1671" s="34"/>
      <c r="NYB1671" s="35"/>
      <c r="NYC1671" s="34"/>
      <c r="NYJ1671" s="35"/>
      <c r="NYK1671" s="34"/>
      <c r="NYR1671" s="35"/>
      <c r="NYS1671" s="34"/>
      <c r="NYZ1671" s="35"/>
      <c r="NZA1671" s="34"/>
      <c r="NZH1671" s="35"/>
      <c r="NZI1671" s="34"/>
      <c r="NZP1671" s="35"/>
      <c r="NZQ1671" s="34"/>
      <c r="NZX1671" s="35"/>
      <c r="NZY1671" s="34"/>
      <c r="OAF1671" s="35"/>
      <c r="OAG1671" s="34"/>
      <c r="OAN1671" s="35"/>
      <c r="OAO1671" s="34"/>
      <c r="OAV1671" s="35"/>
      <c r="OAW1671" s="34"/>
      <c r="OBD1671" s="35"/>
      <c r="OBE1671" s="34"/>
      <c r="OBL1671" s="35"/>
      <c r="OBM1671" s="34"/>
      <c r="OBT1671" s="35"/>
      <c r="OBU1671" s="34"/>
      <c r="OCB1671" s="35"/>
      <c r="OCC1671" s="34"/>
      <c r="OCJ1671" s="35"/>
      <c r="OCK1671" s="34"/>
      <c r="OCR1671" s="35"/>
      <c r="OCS1671" s="34"/>
      <c r="OCZ1671" s="35"/>
      <c r="ODA1671" s="34"/>
      <c r="ODH1671" s="35"/>
      <c r="ODI1671" s="34"/>
      <c r="ODP1671" s="35"/>
      <c r="ODQ1671" s="34"/>
      <c r="ODX1671" s="35"/>
      <c r="ODY1671" s="34"/>
      <c r="OEF1671" s="35"/>
      <c r="OEG1671" s="34"/>
      <c r="OEN1671" s="35"/>
      <c r="OEO1671" s="34"/>
      <c r="OEV1671" s="35"/>
      <c r="OEW1671" s="34"/>
      <c r="OFD1671" s="35"/>
      <c r="OFE1671" s="34"/>
      <c r="OFL1671" s="35"/>
      <c r="OFM1671" s="34"/>
      <c r="OFT1671" s="35"/>
      <c r="OFU1671" s="34"/>
      <c r="OGB1671" s="35"/>
      <c r="OGC1671" s="34"/>
      <c r="OGJ1671" s="35"/>
      <c r="OGK1671" s="34"/>
      <c r="OGR1671" s="35"/>
      <c r="OGS1671" s="34"/>
      <c r="OGZ1671" s="35"/>
      <c r="OHA1671" s="34"/>
      <c r="OHH1671" s="35"/>
      <c r="OHI1671" s="34"/>
      <c r="OHP1671" s="35"/>
      <c r="OHQ1671" s="34"/>
      <c r="OHX1671" s="35"/>
      <c r="OHY1671" s="34"/>
      <c r="OIF1671" s="35"/>
      <c r="OIG1671" s="34"/>
      <c r="OIN1671" s="35"/>
      <c r="OIO1671" s="34"/>
      <c r="OIV1671" s="35"/>
      <c r="OIW1671" s="34"/>
      <c r="OJD1671" s="35"/>
      <c r="OJE1671" s="34"/>
      <c r="OJL1671" s="35"/>
      <c r="OJM1671" s="34"/>
      <c r="OJT1671" s="35"/>
      <c r="OJU1671" s="34"/>
      <c r="OKB1671" s="35"/>
      <c r="OKC1671" s="34"/>
      <c r="OKJ1671" s="35"/>
      <c r="OKK1671" s="34"/>
      <c r="OKR1671" s="35"/>
      <c r="OKS1671" s="34"/>
      <c r="OKZ1671" s="35"/>
      <c r="OLA1671" s="34"/>
      <c r="OLH1671" s="35"/>
      <c r="OLI1671" s="34"/>
      <c r="OLP1671" s="35"/>
      <c r="OLQ1671" s="34"/>
      <c r="OLX1671" s="35"/>
      <c r="OLY1671" s="34"/>
      <c r="OMF1671" s="35"/>
      <c r="OMG1671" s="34"/>
      <c r="OMN1671" s="35"/>
      <c r="OMO1671" s="34"/>
      <c r="OMV1671" s="35"/>
      <c r="OMW1671" s="34"/>
      <c r="OND1671" s="35"/>
      <c r="ONE1671" s="34"/>
      <c r="ONL1671" s="35"/>
      <c r="ONM1671" s="34"/>
      <c r="ONT1671" s="35"/>
      <c r="ONU1671" s="34"/>
      <c r="OOB1671" s="35"/>
      <c r="OOC1671" s="34"/>
      <c r="OOJ1671" s="35"/>
      <c r="OOK1671" s="34"/>
      <c r="OOR1671" s="35"/>
      <c r="OOS1671" s="34"/>
      <c r="OOZ1671" s="35"/>
      <c r="OPA1671" s="34"/>
      <c r="OPH1671" s="35"/>
      <c r="OPI1671" s="34"/>
      <c r="OPP1671" s="35"/>
      <c r="OPQ1671" s="34"/>
      <c r="OPX1671" s="35"/>
      <c r="OPY1671" s="34"/>
      <c r="OQF1671" s="35"/>
      <c r="OQG1671" s="34"/>
      <c r="OQN1671" s="35"/>
      <c r="OQO1671" s="34"/>
      <c r="OQV1671" s="35"/>
      <c r="OQW1671" s="34"/>
      <c r="ORD1671" s="35"/>
      <c r="ORE1671" s="34"/>
      <c r="ORL1671" s="35"/>
      <c r="ORM1671" s="34"/>
      <c r="ORT1671" s="35"/>
      <c r="ORU1671" s="34"/>
      <c r="OSB1671" s="35"/>
      <c r="OSC1671" s="34"/>
      <c r="OSJ1671" s="35"/>
      <c r="OSK1671" s="34"/>
      <c r="OSR1671" s="35"/>
      <c r="OSS1671" s="34"/>
      <c r="OSZ1671" s="35"/>
      <c r="OTA1671" s="34"/>
      <c r="OTH1671" s="35"/>
      <c r="OTI1671" s="34"/>
      <c r="OTP1671" s="35"/>
      <c r="OTQ1671" s="34"/>
      <c r="OTX1671" s="35"/>
      <c r="OTY1671" s="34"/>
      <c r="OUF1671" s="35"/>
      <c r="OUG1671" s="34"/>
      <c r="OUN1671" s="35"/>
      <c r="OUO1671" s="34"/>
      <c r="OUV1671" s="35"/>
      <c r="OUW1671" s="34"/>
      <c r="OVD1671" s="35"/>
      <c r="OVE1671" s="34"/>
      <c r="OVL1671" s="35"/>
      <c r="OVM1671" s="34"/>
      <c r="OVT1671" s="35"/>
      <c r="OVU1671" s="34"/>
      <c r="OWB1671" s="35"/>
      <c r="OWC1671" s="34"/>
      <c r="OWJ1671" s="35"/>
      <c r="OWK1671" s="34"/>
      <c r="OWR1671" s="35"/>
      <c r="OWS1671" s="34"/>
      <c r="OWZ1671" s="35"/>
      <c r="OXA1671" s="34"/>
      <c r="OXH1671" s="35"/>
      <c r="OXI1671" s="34"/>
      <c r="OXP1671" s="35"/>
      <c r="OXQ1671" s="34"/>
      <c r="OXX1671" s="35"/>
      <c r="OXY1671" s="34"/>
      <c r="OYF1671" s="35"/>
      <c r="OYG1671" s="34"/>
      <c r="OYN1671" s="35"/>
      <c r="OYO1671" s="34"/>
      <c r="OYV1671" s="35"/>
      <c r="OYW1671" s="34"/>
      <c r="OZD1671" s="35"/>
      <c r="OZE1671" s="34"/>
      <c r="OZL1671" s="35"/>
      <c r="OZM1671" s="34"/>
      <c r="OZT1671" s="35"/>
      <c r="OZU1671" s="34"/>
      <c r="PAB1671" s="35"/>
      <c r="PAC1671" s="34"/>
      <c r="PAJ1671" s="35"/>
      <c r="PAK1671" s="34"/>
      <c r="PAR1671" s="35"/>
      <c r="PAS1671" s="34"/>
      <c r="PAZ1671" s="35"/>
      <c r="PBA1671" s="34"/>
      <c r="PBH1671" s="35"/>
      <c r="PBI1671" s="34"/>
      <c r="PBP1671" s="35"/>
      <c r="PBQ1671" s="34"/>
      <c r="PBX1671" s="35"/>
      <c r="PBY1671" s="34"/>
      <c r="PCF1671" s="35"/>
      <c r="PCG1671" s="34"/>
      <c r="PCN1671" s="35"/>
      <c r="PCO1671" s="34"/>
      <c r="PCV1671" s="35"/>
      <c r="PCW1671" s="34"/>
      <c r="PDD1671" s="35"/>
      <c r="PDE1671" s="34"/>
      <c r="PDL1671" s="35"/>
      <c r="PDM1671" s="34"/>
      <c r="PDT1671" s="35"/>
      <c r="PDU1671" s="34"/>
      <c r="PEB1671" s="35"/>
      <c r="PEC1671" s="34"/>
      <c r="PEJ1671" s="35"/>
      <c r="PEK1671" s="34"/>
      <c r="PER1671" s="35"/>
      <c r="PES1671" s="34"/>
      <c r="PEZ1671" s="35"/>
      <c r="PFA1671" s="34"/>
      <c r="PFH1671" s="35"/>
      <c r="PFI1671" s="34"/>
      <c r="PFP1671" s="35"/>
      <c r="PFQ1671" s="34"/>
      <c r="PFX1671" s="35"/>
      <c r="PFY1671" s="34"/>
      <c r="PGF1671" s="35"/>
      <c r="PGG1671" s="34"/>
      <c r="PGN1671" s="35"/>
      <c r="PGO1671" s="34"/>
      <c r="PGV1671" s="35"/>
      <c r="PGW1671" s="34"/>
      <c r="PHD1671" s="35"/>
      <c r="PHE1671" s="34"/>
      <c r="PHL1671" s="35"/>
      <c r="PHM1671" s="34"/>
      <c r="PHT1671" s="35"/>
      <c r="PHU1671" s="34"/>
      <c r="PIB1671" s="35"/>
      <c r="PIC1671" s="34"/>
      <c r="PIJ1671" s="35"/>
      <c r="PIK1671" s="34"/>
      <c r="PIR1671" s="35"/>
      <c r="PIS1671" s="34"/>
      <c r="PIZ1671" s="35"/>
      <c r="PJA1671" s="34"/>
      <c r="PJH1671" s="35"/>
      <c r="PJI1671" s="34"/>
      <c r="PJP1671" s="35"/>
      <c r="PJQ1671" s="34"/>
      <c r="PJX1671" s="35"/>
      <c r="PJY1671" s="34"/>
      <c r="PKF1671" s="35"/>
      <c r="PKG1671" s="34"/>
      <c r="PKN1671" s="35"/>
      <c r="PKO1671" s="34"/>
      <c r="PKV1671" s="35"/>
      <c r="PKW1671" s="34"/>
      <c r="PLD1671" s="35"/>
      <c r="PLE1671" s="34"/>
      <c r="PLL1671" s="35"/>
      <c r="PLM1671" s="34"/>
      <c r="PLT1671" s="35"/>
      <c r="PLU1671" s="34"/>
      <c r="PMB1671" s="35"/>
      <c r="PMC1671" s="34"/>
      <c r="PMJ1671" s="35"/>
      <c r="PMK1671" s="34"/>
      <c r="PMR1671" s="35"/>
      <c r="PMS1671" s="34"/>
      <c r="PMZ1671" s="35"/>
      <c r="PNA1671" s="34"/>
      <c r="PNH1671" s="35"/>
      <c r="PNI1671" s="34"/>
      <c r="PNP1671" s="35"/>
      <c r="PNQ1671" s="34"/>
      <c r="PNX1671" s="35"/>
      <c r="PNY1671" s="34"/>
      <c r="POF1671" s="35"/>
      <c r="POG1671" s="34"/>
      <c r="PON1671" s="35"/>
      <c r="POO1671" s="34"/>
      <c r="POV1671" s="35"/>
      <c r="POW1671" s="34"/>
      <c r="PPD1671" s="35"/>
      <c r="PPE1671" s="34"/>
      <c r="PPL1671" s="35"/>
      <c r="PPM1671" s="34"/>
      <c r="PPT1671" s="35"/>
      <c r="PPU1671" s="34"/>
      <c r="PQB1671" s="35"/>
      <c r="PQC1671" s="34"/>
      <c r="PQJ1671" s="35"/>
      <c r="PQK1671" s="34"/>
      <c r="PQR1671" s="35"/>
      <c r="PQS1671" s="34"/>
      <c r="PQZ1671" s="35"/>
      <c r="PRA1671" s="34"/>
      <c r="PRH1671" s="35"/>
      <c r="PRI1671" s="34"/>
      <c r="PRP1671" s="35"/>
      <c r="PRQ1671" s="34"/>
      <c r="PRX1671" s="35"/>
      <c r="PRY1671" s="34"/>
      <c r="PSF1671" s="35"/>
      <c r="PSG1671" s="34"/>
      <c r="PSN1671" s="35"/>
      <c r="PSO1671" s="34"/>
      <c r="PSV1671" s="35"/>
      <c r="PSW1671" s="34"/>
      <c r="PTD1671" s="35"/>
      <c r="PTE1671" s="34"/>
      <c r="PTL1671" s="35"/>
      <c r="PTM1671" s="34"/>
      <c r="PTT1671" s="35"/>
      <c r="PTU1671" s="34"/>
      <c r="PUB1671" s="35"/>
      <c r="PUC1671" s="34"/>
      <c r="PUJ1671" s="35"/>
      <c r="PUK1671" s="34"/>
      <c r="PUR1671" s="35"/>
      <c r="PUS1671" s="34"/>
      <c r="PUZ1671" s="35"/>
      <c r="PVA1671" s="34"/>
      <c r="PVH1671" s="35"/>
      <c r="PVI1671" s="34"/>
      <c r="PVP1671" s="35"/>
      <c r="PVQ1671" s="34"/>
      <c r="PVX1671" s="35"/>
      <c r="PVY1671" s="34"/>
      <c r="PWF1671" s="35"/>
      <c r="PWG1671" s="34"/>
      <c r="PWN1671" s="35"/>
      <c r="PWO1671" s="34"/>
      <c r="PWV1671" s="35"/>
      <c r="PWW1671" s="34"/>
      <c r="PXD1671" s="35"/>
      <c r="PXE1671" s="34"/>
      <c r="PXL1671" s="35"/>
      <c r="PXM1671" s="34"/>
      <c r="PXT1671" s="35"/>
      <c r="PXU1671" s="34"/>
      <c r="PYB1671" s="35"/>
      <c r="PYC1671" s="34"/>
      <c r="PYJ1671" s="35"/>
      <c r="PYK1671" s="34"/>
      <c r="PYR1671" s="35"/>
      <c r="PYS1671" s="34"/>
      <c r="PYZ1671" s="35"/>
      <c r="PZA1671" s="34"/>
      <c r="PZH1671" s="35"/>
      <c r="PZI1671" s="34"/>
      <c r="PZP1671" s="35"/>
      <c r="PZQ1671" s="34"/>
      <c r="PZX1671" s="35"/>
      <c r="PZY1671" s="34"/>
      <c r="QAF1671" s="35"/>
      <c r="QAG1671" s="34"/>
      <c r="QAN1671" s="35"/>
      <c r="QAO1671" s="34"/>
      <c r="QAV1671" s="35"/>
      <c r="QAW1671" s="34"/>
      <c r="QBD1671" s="35"/>
      <c r="QBE1671" s="34"/>
      <c r="QBL1671" s="35"/>
      <c r="QBM1671" s="34"/>
      <c r="QBT1671" s="35"/>
      <c r="QBU1671" s="34"/>
      <c r="QCB1671" s="35"/>
      <c r="QCC1671" s="34"/>
      <c r="QCJ1671" s="35"/>
      <c r="QCK1671" s="34"/>
      <c r="QCR1671" s="35"/>
      <c r="QCS1671" s="34"/>
      <c r="QCZ1671" s="35"/>
      <c r="QDA1671" s="34"/>
      <c r="QDH1671" s="35"/>
      <c r="QDI1671" s="34"/>
      <c r="QDP1671" s="35"/>
      <c r="QDQ1671" s="34"/>
      <c r="QDX1671" s="35"/>
      <c r="QDY1671" s="34"/>
      <c r="QEF1671" s="35"/>
      <c r="QEG1671" s="34"/>
      <c r="QEN1671" s="35"/>
      <c r="QEO1671" s="34"/>
      <c r="QEV1671" s="35"/>
      <c r="QEW1671" s="34"/>
      <c r="QFD1671" s="35"/>
      <c r="QFE1671" s="34"/>
      <c r="QFL1671" s="35"/>
      <c r="QFM1671" s="34"/>
      <c r="QFT1671" s="35"/>
      <c r="QFU1671" s="34"/>
      <c r="QGB1671" s="35"/>
      <c r="QGC1671" s="34"/>
      <c r="QGJ1671" s="35"/>
      <c r="QGK1671" s="34"/>
      <c r="QGR1671" s="35"/>
      <c r="QGS1671" s="34"/>
      <c r="QGZ1671" s="35"/>
      <c r="QHA1671" s="34"/>
      <c r="QHH1671" s="35"/>
      <c r="QHI1671" s="34"/>
      <c r="QHP1671" s="35"/>
      <c r="QHQ1671" s="34"/>
      <c r="QHX1671" s="35"/>
      <c r="QHY1671" s="34"/>
      <c r="QIF1671" s="35"/>
      <c r="QIG1671" s="34"/>
      <c r="QIN1671" s="35"/>
      <c r="QIO1671" s="34"/>
      <c r="QIV1671" s="35"/>
      <c r="QIW1671" s="34"/>
      <c r="QJD1671" s="35"/>
      <c r="QJE1671" s="34"/>
      <c r="QJL1671" s="35"/>
      <c r="QJM1671" s="34"/>
      <c r="QJT1671" s="35"/>
      <c r="QJU1671" s="34"/>
      <c r="QKB1671" s="35"/>
      <c r="QKC1671" s="34"/>
      <c r="QKJ1671" s="35"/>
      <c r="QKK1671" s="34"/>
      <c r="QKR1671" s="35"/>
      <c r="QKS1671" s="34"/>
      <c r="QKZ1671" s="35"/>
      <c r="QLA1671" s="34"/>
      <c r="QLH1671" s="35"/>
      <c r="QLI1671" s="34"/>
      <c r="QLP1671" s="35"/>
      <c r="QLQ1671" s="34"/>
      <c r="QLX1671" s="35"/>
      <c r="QLY1671" s="34"/>
      <c r="QMF1671" s="35"/>
      <c r="QMG1671" s="34"/>
      <c r="QMN1671" s="35"/>
      <c r="QMO1671" s="34"/>
      <c r="QMV1671" s="35"/>
      <c r="QMW1671" s="34"/>
      <c r="QND1671" s="35"/>
      <c r="QNE1671" s="34"/>
      <c r="QNL1671" s="35"/>
      <c r="QNM1671" s="34"/>
      <c r="QNT1671" s="35"/>
      <c r="QNU1671" s="34"/>
      <c r="QOB1671" s="35"/>
      <c r="QOC1671" s="34"/>
      <c r="QOJ1671" s="35"/>
      <c r="QOK1671" s="34"/>
      <c r="QOR1671" s="35"/>
      <c r="QOS1671" s="34"/>
      <c r="QOZ1671" s="35"/>
      <c r="QPA1671" s="34"/>
      <c r="QPH1671" s="35"/>
      <c r="QPI1671" s="34"/>
      <c r="QPP1671" s="35"/>
      <c r="QPQ1671" s="34"/>
      <c r="QPX1671" s="35"/>
      <c r="QPY1671" s="34"/>
      <c r="QQF1671" s="35"/>
      <c r="QQG1671" s="34"/>
      <c r="QQN1671" s="35"/>
      <c r="QQO1671" s="34"/>
      <c r="QQV1671" s="35"/>
      <c r="QQW1671" s="34"/>
      <c r="QRD1671" s="35"/>
      <c r="QRE1671" s="34"/>
      <c r="QRL1671" s="35"/>
      <c r="QRM1671" s="34"/>
      <c r="QRT1671" s="35"/>
      <c r="QRU1671" s="34"/>
      <c r="QSB1671" s="35"/>
      <c r="QSC1671" s="34"/>
      <c r="QSJ1671" s="35"/>
      <c r="QSK1671" s="34"/>
      <c r="QSR1671" s="35"/>
      <c r="QSS1671" s="34"/>
      <c r="QSZ1671" s="35"/>
      <c r="QTA1671" s="34"/>
      <c r="QTH1671" s="35"/>
      <c r="QTI1671" s="34"/>
      <c r="QTP1671" s="35"/>
      <c r="QTQ1671" s="34"/>
      <c r="QTX1671" s="35"/>
      <c r="QTY1671" s="34"/>
      <c r="QUF1671" s="35"/>
      <c r="QUG1671" s="34"/>
      <c r="QUN1671" s="35"/>
      <c r="QUO1671" s="34"/>
      <c r="QUV1671" s="35"/>
      <c r="QUW1671" s="34"/>
      <c r="QVD1671" s="35"/>
      <c r="QVE1671" s="34"/>
      <c r="QVL1671" s="35"/>
      <c r="QVM1671" s="34"/>
      <c r="QVT1671" s="35"/>
      <c r="QVU1671" s="34"/>
      <c r="QWB1671" s="35"/>
      <c r="QWC1671" s="34"/>
      <c r="QWJ1671" s="35"/>
      <c r="QWK1671" s="34"/>
      <c r="QWR1671" s="35"/>
      <c r="QWS1671" s="34"/>
      <c r="QWZ1671" s="35"/>
      <c r="QXA1671" s="34"/>
      <c r="QXH1671" s="35"/>
      <c r="QXI1671" s="34"/>
      <c r="QXP1671" s="35"/>
      <c r="QXQ1671" s="34"/>
      <c r="QXX1671" s="35"/>
      <c r="QXY1671" s="34"/>
      <c r="QYF1671" s="35"/>
      <c r="QYG1671" s="34"/>
      <c r="QYN1671" s="35"/>
      <c r="QYO1671" s="34"/>
      <c r="QYV1671" s="35"/>
      <c r="QYW1671" s="34"/>
      <c r="QZD1671" s="35"/>
      <c r="QZE1671" s="34"/>
      <c r="QZL1671" s="35"/>
      <c r="QZM1671" s="34"/>
      <c r="QZT1671" s="35"/>
      <c r="QZU1671" s="34"/>
      <c r="RAB1671" s="35"/>
      <c r="RAC1671" s="34"/>
      <c r="RAJ1671" s="35"/>
      <c r="RAK1671" s="34"/>
      <c r="RAR1671" s="35"/>
      <c r="RAS1671" s="34"/>
      <c r="RAZ1671" s="35"/>
      <c r="RBA1671" s="34"/>
      <c r="RBH1671" s="35"/>
      <c r="RBI1671" s="34"/>
      <c r="RBP1671" s="35"/>
      <c r="RBQ1671" s="34"/>
      <c r="RBX1671" s="35"/>
      <c r="RBY1671" s="34"/>
      <c r="RCF1671" s="35"/>
      <c r="RCG1671" s="34"/>
      <c r="RCN1671" s="35"/>
      <c r="RCO1671" s="34"/>
      <c r="RCV1671" s="35"/>
      <c r="RCW1671" s="34"/>
      <c r="RDD1671" s="35"/>
      <c r="RDE1671" s="34"/>
      <c r="RDL1671" s="35"/>
      <c r="RDM1671" s="34"/>
      <c r="RDT1671" s="35"/>
      <c r="RDU1671" s="34"/>
      <c r="REB1671" s="35"/>
      <c r="REC1671" s="34"/>
      <c r="REJ1671" s="35"/>
      <c r="REK1671" s="34"/>
      <c r="RER1671" s="35"/>
      <c r="RES1671" s="34"/>
      <c r="REZ1671" s="35"/>
      <c r="RFA1671" s="34"/>
      <c r="RFH1671" s="35"/>
      <c r="RFI1671" s="34"/>
      <c r="RFP1671" s="35"/>
      <c r="RFQ1671" s="34"/>
      <c r="RFX1671" s="35"/>
      <c r="RFY1671" s="34"/>
      <c r="RGF1671" s="35"/>
      <c r="RGG1671" s="34"/>
      <c r="RGN1671" s="35"/>
      <c r="RGO1671" s="34"/>
      <c r="RGV1671" s="35"/>
      <c r="RGW1671" s="34"/>
      <c r="RHD1671" s="35"/>
      <c r="RHE1671" s="34"/>
      <c r="RHL1671" s="35"/>
      <c r="RHM1671" s="34"/>
      <c r="RHT1671" s="35"/>
      <c r="RHU1671" s="34"/>
      <c r="RIB1671" s="35"/>
      <c r="RIC1671" s="34"/>
      <c r="RIJ1671" s="35"/>
      <c r="RIK1671" s="34"/>
      <c r="RIR1671" s="35"/>
      <c r="RIS1671" s="34"/>
      <c r="RIZ1671" s="35"/>
      <c r="RJA1671" s="34"/>
      <c r="RJH1671" s="35"/>
      <c r="RJI1671" s="34"/>
      <c r="RJP1671" s="35"/>
      <c r="RJQ1671" s="34"/>
      <c r="RJX1671" s="35"/>
      <c r="RJY1671" s="34"/>
      <c r="RKF1671" s="35"/>
      <c r="RKG1671" s="34"/>
      <c r="RKN1671" s="35"/>
      <c r="RKO1671" s="34"/>
      <c r="RKV1671" s="35"/>
      <c r="RKW1671" s="34"/>
      <c r="RLD1671" s="35"/>
      <c r="RLE1671" s="34"/>
      <c r="RLL1671" s="35"/>
      <c r="RLM1671" s="34"/>
      <c r="RLT1671" s="35"/>
      <c r="RLU1671" s="34"/>
      <c r="RMB1671" s="35"/>
      <c r="RMC1671" s="34"/>
      <c r="RMJ1671" s="35"/>
      <c r="RMK1671" s="34"/>
      <c r="RMR1671" s="35"/>
      <c r="RMS1671" s="34"/>
      <c r="RMZ1671" s="35"/>
      <c r="RNA1671" s="34"/>
      <c r="RNH1671" s="35"/>
      <c r="RNI1671" s="34"/>
      <c r="RNP1671" s="35"/>
      <c r="RNQ1671" s="34"/>
      <c r="RNX1671" s="35"/>
      <c r="RNY1671" s="34"/>
      <c r="ROF1671" s="35"/>
      <c r="ROG1671" s="34"/>
      <c r="RON1671" s="35"/>
      <c r="ROO1671" s="34"/>
      <c r="ROV1671" s="35"/>
      <c r="ROW1671" s="34"/>
      <c r="RPD1671" s="35"/>
      <c r="RPE1671" s="34"/>
      <c r="RPL1671" s="35"/>
      <c r="RPM1671" s="34"/>
      <c r="RPT1671" s="35"/>
      <c r="RPU1671" s="34"/>
      <c r="RQB1671" s="35"/>
      <c r="RQC1671" s="34"/>
      <c r="RQJ1671" s="35"/>
      <c r="RQK1671" s="34"/>
      <c r="RQR1671" s="35"/>
      <c r="RQS1671" s="34"/>
      <c r="RQZ1671" s="35"/>
      <c r="RRA1671" s="34"/>
      <c r="RRH1671" s="35"/>
      <c r="RRI1671" s="34"/>
      <c r="RRP1671" s="35"/>
      <c r="RRQ1671" s="34"/>
      <c r="RRX1671" s="35"/>
      <c r="RRY1671" s="34"/>
      <c r="RSF1671" s="35"/>
      <c r="RSG1671" s="34"/>
      <c r="RSN1671" s="35"/>
      <c r="RSO1671" s="34"/>
      <c r="RSV1671" s="35"/>
      <c r="RSW1671" s="34"/>
      <c r="RTD1671" s="35"/>
      <c r="RTE1671" s="34"/>
      <c r="RTL1671" s="35"/>
      <c r="RTM1671" s="34"/>
      <c r="RTT1671" s="35"/>
      <c r="RTU1671" s="34"/>
      <c r="RUB1671" s="35"/>
      <c r="RUC1671" s="34"/>
      <c r="RUJ1671" s="35"/>
      <c r="RUK1671" s="34"/>
      <c r="RUR1671" s="35"/>
      <c r="RUS1671" s="34"/>
      <c r="RUZ1671" s="35"/>
      <c r="RVA1671" s="34"/>
      <c r="RVH1671" s="35"/>
      <c r="RVI1671" s="34"/>
      <c r="RVP1671" s="35"/>
      <c r="RVQ1671" s="34"/>
      <c r="RVX1671" s="35"/>
      <c r="RVY1671" s="34"/>
      <c r="RWF1671" s="35"/>
      <c r="RWG1671" s="34"/>
      <c r="RWN1671" s="35"/>
      <c r="RWO1671" s="34"/>
      <c r="RWV1671" s="35"/>
      <c r="RWW1671" s="34"/>
      <c r="RXD1671" s="35"/>
      <c r="RXE1671" s="34"/>
      <c r="RXL1671" s="35"/>
      <c r="RXM1671" s="34"/>
      <c r="RXT1671" s="35"/>
      <c r="RXU1671" s="34"/>
      <c r="RYB1671" s="35"/>
      <c r="RYC1671" s="34"/>
      <c r="RYJ1671" s="35"/>
      <c r="RYK1671" s="34"/>
      <c r="RYR1671" s="35"/>
      <c r="RYS1671" s="34"/>
      <c r="RYZ1671" s="35"/>
      <c r="RZA1671" s="34"/>
      <c r="RZH1671" s="35"/>
      <c r="RZI1671" s="34"/>
      <c r="RZP1671" s="35"/>
      <c r="RZQ1671" s="34"/>
      <c r="RZX1671" s="35"/>
      <c r="RZY1671" s="34"/>
      <c r="SAF1671" s="35"/>
      <c r="SAG1671" s="34"/>
      <c r="SAN1671" s="35"/>
      <c r="SAO1671" s="34"/>
      <c r="SAV1671" s="35"/>
      <c r="SAW1671" s="34"/>
      <c r="SBD1671" s="35"/>
      <c r="SBE1671" s="34"/>
      <c r="SBL1671" s="35"/>
      <c r="SBM1671" s="34"/>
      <c r="SBT1671" s="35"/>
      <c r="SBU1671" s="34"/>
      <c r="SCB1671" s="35"/>
      <c r="SCC1671" s="34"/>
      <c r="SCJ1671" s="35"/>
      <c r="SCK1671" s="34"/>
      <c r="SCR1671" s="35"/>
      <c r="SCS1671" s="34"/>
      <c r="SCZ1671" s="35"/>
      <c r="SDA1671" s="34"/>
      <c r="SDH1671" s="35"/>
      <c r="SDI1671" s="34"/>
      <c r="SDP1671" s="35"/>
      <c r="SDQ1671" s="34"/>
      <c r="SDX1671" s="35"/>
      <c r="SDY1671" s="34"/>
      <c r="SEF1671" s="35"/>
      <c r="SEG1671" s="34"/>
      <c r="SEN1671" s="35"/>
      <c r="SEO1671" s="34"/>
      <c r="SEV1671" s="35"/>
      <c r="SEW1671" s="34"/>
      <c r="SFD1671" s="35"/>
      <c r="SFE1671" s="34"/>
      <c r="SFL1671" s="35"/>
      <c r="SFM1671" s="34"/>
      <c r="SFT1671" s="35"/>
      <c r="SFU1671" s="34"/>
      <c r="SGB1671" s="35"/>
      <c r="SGC1671" s="34"/>
      <c r="SGJ1671" s="35"/>
      <c r="SGK1671" s="34"/>
      <c r="SGR1671" s="35"/>
      <c r="SGS1671" s="34"/>
      <c r="SGZ1671" s="35"/>
      <c r="SHA1671" s="34"/>
      <c r="SHH1671" s="35"/>
      <c r="SHI1671" s="34"/>
      <c r="SHP1671" s="35"/>
      <c r="SHQ1671" s="34"/>
      <c r="SHX1671" s="35"/>
      <c r="SHY1671" s="34"/>
      <c r="SIF1671" s="35"/>
      <c r="SIG1671" s="34"/>
      <c r="SIN1671" s="35"/>
      <c r="SIO1671" s="34"/>
      <c r="SIV1671" s="35"/>
      <c r="SIW1671" s="34"/>
      <c r="SJD1671" s="35"/>
      <c r="SJE1671" s="34"/>
      <c r="SJL1671" s="35"/>
      <c r="SJM1671" s="34"/>
      <c r="SJT1671" s="35"/>
      <c r="SJU1671" s="34"/>
      <c r="SKB1671" s="35"/>
      <c r="SKC1671" s="34"/>
      <c r="SKJ1671" s="35"/>
      <c r="SKK1671" s="34"/>
      <c r="SKR1671" s="35"/>
      <c r="SKS1671" s="34"/>
      <c r="SKZ1671" s="35"/>
      <c r="SLA1671" s="34"/>
      <c r="SLH1671" s="35"/>
      <c r="SLI1671" s="34"/>
      <c r="SLP1671" s="35"/>
      <c r="SLQ1671" s="34"/>
      <c r="SLX1671" s="35"/>
      <c r="SLY1671" s="34"/>
      <c r="SMF1671" s="35"/>
      <c r="SMG1671" s="34"/>
      <c r="SMN1671" s="35"/>
      <c r="SMO1671" s="34"/>
      <c r="SMV1671" s="35"/>
      <c r="SMW1671" s="34"/>
      <c r="SND1671" s="35"/>
      <c r="SNE1671" s="34"/>
      <c r="SNL1671" s="35"/>
      <c r="SNM1671" s="34"/>
      <c r="SNT1671" s="35"/>
      <c r="SNU1671" s="34"/>
      <c r="SOB1671" s="35"/>
      <c r="SOC1671" s="34"/>
      <c r="SOJ1671" s="35"/>
      <c r="SOK1671" s="34"/>
      <c r="SOR1671" s="35"/>
      <c r="SOS1671" s="34"/>
      <c r="SOZ1671" s="35"/>
      <c r="SPA1671" s="34"/>
      <c r="SPH1671" s="35"/>
      <c r="SPI1671" s="34"/>
      <c r="SPP1671" s="35"/>
      <c r="SPQ1671" s="34"/>
      <c r="SPX1671" s="35"/>
      <c r="SPY1671" s="34"/>
      <c r="SQF1671" s="35"/>
      <c r="SQG1671" s="34"/>
      <c r="SQN1671" s="35"/>
      <c r="SQO1671" s="34"/>
      <c r="SQV1671" s="35"/>
      <c r="SQW1671" s="34"/>
      <c r="SRD1671" s="35"/>
      <c r="SRE1671" s="34"/>
      <c r="SRL1671" s="35"/>
      <c r="SRM1671" s="34"/>
      <c r="SRT1671" s="35"/>
      <c r="SRU1671" s="34"/>
      <c r="SSB1671" s="35"/>
      <c r="SSC1671" s="34"/>
      <c r="SSJ1671" s="35"/>
      <c r="SSK1671" s="34"/>
      <c r="SSR1671" s="35"/>
      <c r="SSS1671" s="34"/>
      <c r="SSZ1671" s="35"/>
      <c r="STA1671" s="34"/>
      <c r="STH1671" s="35"/>
      <c r="STI1671" s="34"/>
      <c r="STP1671" s="35"/>
      <c r="STQ1671" s="34"/>
      <c r="STX1671" s="35"/>
      <c r="STY1671" s="34"/>
      <c r="SUF1671" s="35"/>
      <c r="SUG1671" s="34"/>
      <c r="SUN1671" s="35"/>
      <c r="SUO1671" s="34"/>
      <c r="SUV1671" s="35"/>
      <c r="SUW1671" s="34"/>
      <c r="SVD1671" s="35"/>
      <c r="SVE1671" s="34"/>
      <c r="SVL1671" s="35"/>
      <c r="SVM1671" s="34"/>
      <c r="SVT1671" s="35"/>
      <c r="SVU1671" s="34"/>
      <c r="SWB1671" s="35"/>
      <c r="SWC1671" s="34"/>
      <c r="SWJ1671" s="35"/>
      <c r="SWK1671" s="34"/>
      <c r="SWR1671" s="35"/>
      <c r="SWS1671" s="34"/>
      <c r="SWZ1671" s="35"/>
      <c r="SXA1671" s="34"/>
      <c r="SXH1671" s="35"/>
      <c r="SXI1671" s="34"/>
      <c r="SXP1671" s="35"/>
      <c r="SXQ1671" s="34"/>
      <c r="SXX1671" s="35"/>
      <c r="SXY1671" s="34"/>
      <c r="SYF1671" s="35"/>
      <c r="SYG1671" s="34"/>
      <c r="SYN1671" s="35"/>
      <c r="SYO1671" s="34"/>
      <c r="SYV1671" s="35"/>
      <c r="SYW1671" s="34"/>
      <c r="SZD1671" s="35"/>
      <c r="SZE1671" s="34"/>
      <c r="SZL1671" s="35"/>
      <c r="SZM1671" s="34"/>
      <c r="SZT1671" s="35"/>
      <c r="SZU1671" s="34"/>
      <c r="TAB1671" s="35"/>
      <c r="TAC1671" s="34"/>
      <c r="TAJ1671" s="35"/>
      <c r="TAK1671" s="34"/>
      <c r="TAR1671" s="35"/>
      <c r="TAS1671" s="34"/>
      <c r="TAZ1671" s="35"/>
      <c r="TBA1671" s="34"/>
      <c r="TBH1671" s="35"/>
      <c r="TBI1671" s="34"/>
      <c r="TBP1671" s="35"/>
      <c r="TBQ1671" s="34"/>
      <c r="TBX1671" s="35"/>
      <c r="TBY1671" s="34"/>
      <c r="TCF1671" s="35"/>
      <c r="TCG1671" s="34"/>
      <c r="TCN1671" s="35"/>
      <c r="TCO1671" s="34"/>
      <c r="TCV1671" s="35"/>
      <c r="TCW1671" s="34"/>
      <c r="TDD1671" s="35"/>
      <c r="TDE1671" s="34"/>
      <c r="TDL1671" s="35"/>
      <c r="TDM1671" s="34"/>
      <c r="TDT1671" s="35"/>
      <c r="TDU1671" s="34"/>
      <c r="TEB1671" s="35"/>
      <c r="TEC1671" s="34"/>
      <c r="TEJ1671" s="35"/>
      <c r="TEK1671" s="34"/>
      <c r="TER1671" s="35"/>
      <c r="TES1671" s="34"/>
      <c r="TEZ1671" s="35"/>
      <c r="TFA1671" s="34"/>
      <c r="TFH1671" s="35"/>
      <c r="TFI1671" s="34"/>
      <c r="TFP1671" s="35"/>
      <c r="TFQ1671" s="34"/>
      <c r="TFX1671" s="35"/>
      <c r="TFY1671" s="34"/>
      <c r="TGF1671" s="35"/>
      <c r="TGG1671" s="34"/>
      <c r="TGN1671" s="35"/>
      <c r="TGO1671" s="34"/>
      <c r="TGV1671" s="35"/>
      <c r="TGW1671" s="34"/>
      <c r="THD1671" s="35"/>
      <c r="THE1671" s="34"/>
      <c r="THL1671" s="35"/>
      <c r="THM1671" s="34"/>
      <c r="THT1671" s="35"/>
      <c r="THU1671" s="34"/>
      <c r="TIB1671" s="35"/>
      <c r="TIC1671" s="34"/>
      <c r="TIJ1671" s="35"/>
      <c r="TIK1671" s="34"/>
      <c r="TIR1671" s="35"/>
      <c r="TIS1671" s="34"/>
      <c r="TIZ1671" s="35"/>
      <c r="TJA1671" s="34"/>
      <c r="TJH1671" s="35"/>
      <c r="TJI1671" s="34"/>
      <c r="TJP1671" s="35"/>
      <c r="TJQ1671" s="34"/>
      <c r="TJX1671" s="35"/>
      <c r="TJY1671" s="34"/>
      <c r="TKF1671" s="35"/>
      <c r="TKG1671" s="34"/>
      <c r="TKN1671" s="35"/>
      <c r="TKO1671" s="34"/>
      <c r="TKV1671" s="35"/>
      <c r="TKW1671" s="34"/>
      <c r="TLD1671" s="35"/>
      <c r="TLE1671" s="34"/>
      <c r="TLL1671" s="35"/>
      <c r="TLM1671" s="34"/>
      <c r="TLT1671" s="35"/>
      <c r="TLU1671" s="34"/>
      <c r="TMB1671" s="35"/>
      <c r="TMC1671" s="34"/>
      <c r="TMJ1671" s="35"/>
      <c r="TMK1671" s="34"/>
      <c r="TMR1671" s="35"/>
      <c r="TMS1671" s="34"/>
      <c r="TMZ1671" s="35"/>
      <c r="TNA1671" s="34"/>
      <c r="TNH1671" s="35"/>
      <c r="TNI1671" s="34"/>
      <c r="TNP1671" s="35"/>
      <c r="TNQ1671" s="34"/>
      <c r="TNX1671" s="35"/>
      <c r="TNY1671" s="34"/>
      <c r="TOF1671" s="35"/>
      <c r="TOG1671" s="34"/>
      <c r="TON1671" s="35"/>
      <c r="TOO1671" s="34"/>
      <c r="TOV1671" s="35"/>
      <c r="TOW1671" s="34"/>
      <c r="TPD1671" s="35"/>
      <c r="TPE1671" s="34"/>
      <c r="TPL1671" s="35"/>
      <c r="TPM1671" s="34"/>
      <c r="TPT1671" s="35"/>
      <c r="TPU1671" s="34"/>
      <c r="TQB1671" s="35"/>
      <c r="TQC1671" s="34"/>
      <c r="TQJ1671" s="35"/>
      <c r="TQK1671" s="34"/>
      <c r="TQR1671" s="35"/>
      <c r="TQS1671" s="34"/>
      <c r="TQZ1671" s="35"/>
      <c r="TRA1671" s="34"/>
      <c r="TRH1671" s="35"/>
      <c r="TRI1671" s="34"/>
      <c r="TRP1671" s="35"/>
      <c r="TRQ1671" s="34"/>
      <c r="TRX1671" s="35"/>
      <c r="TRY1671" s="34"/>
      <c r="TSF1671" s="35"/>
      <c r="TSG1671" s="34"/>
      <c r="TSN1671" s="35"/>
      <c r="TSO1671" s="34"/>
      <c r="TSV1671" s="35"/>
      <c r="TSW1671" s="34"/>
      <c r="TTD1671" s="35"/>
      <c r="TTE1671" s="34"/>
      <c r="TTL1671" s="35"/>
      <c r="TTM1671" s="34"/>
      <c r="TTT1671" s="35"/>
      <c r="TTU1671" s="34"/>
      <c r="TUB1671" s="35"/>
      <c r="TUC1671" s="34"/>
      <c r="TUJ1671" s="35"/>
      <c r="TUK1671" s="34"/>
      <c r="TUR1671" s="35"/>
      <c r="TUS1671" s="34"/>
      <c r="TUZ1671" s="35"/>
      <c r="TVA1671" s="34"/>
      <c r="TVH1671" s="35"/>
      <c r="TVI1671" s="34"/>
      <c r="TVP1671" s="35"/>
      <c r="TVQ1671" s="34"/>
      <c r="TVX1671" s="35"/>
      <c r="TVY1671" s="34"/>
      <c r="TWF1671" s="35"/>
      <c r="TWG1671" s="34"/>
      <c r="TWN1671" s="35"/>
      <c r="TWO1671" s="34"/>
      <c r="TWV1671" s="35"/>
      <c r="TWW1671" s="34"/>
      <c r="TXD1671" s="35"/>
      <c r="TXE1671" s="34"/>
      <c r="TXL1671" s="35"/>
      <c r="TXM1671" s="34"/>
      <c r="TXT1671" s="35"/>
      <c r="TXU1671" s="34"/>
      <c r="TYB1671" s="35"/>
      <c r="TYC1671" s="34"/>
      <c r="TYJ1671" s="35"/>
      <c r="TYK1671" s="34"/>
      <c r="TYR1671" s="35"/>
      <c r="TYS1671" s="34"/>
      <c r="TYZ1671" s="35"/>
      <c r="TZA1671" s="34"/>
      <c r="TZH1671" s="35"/>
      <c r="TZI1671" s="34"/>
      <c r="TZP1671" s="35"/>
      <c r="TZQ1671" s="34"/>
      <c r="TZX1671" s="35"/>
      <c r="TZY1671" s="34"/>
      <c r="UAF1671" s="35"/>
      <c r="UAG1671" s="34"/>
      <c r="UAN1671" s="35"/>
      <c r="UAO1671" s="34"/>
      <c r="UAV1671" s="35"/>
      <c r="UAW1671" s="34"/>
      <c r="UBD1671" s="35"/>
      <c r="UBE1671" s="34"/>
      <c r="UBL1671" s="35"/>
      <c r="UBM1671" s="34"/>
      <c r="UBT1671" s="35"/>
      <c r="UBU1671" s="34"/>
      <c r="UCB1671" s="35"/>
      <c r="UCC1671" s="34"/>
      <c r="UCJ1671" s="35"/>
      <c r="UCK1671" s="34"/>
      <c r="UCR1671" s="35"/>
      <c r="UCS1671" s="34"/>
      <c r="UCZ1671" s="35"/>
      <c r="UDA1671" s="34"/>
      <c r="UDH1671" s="35"/>
      <c r="UDI1671" s="34"/>
      <c r="UDP1671" s="35"/>
      <c r="UDQ1671" s="34"/>
      <c r="UDX1671" s="35"/>
      <c r="UDY1671" s="34"/>
      <c r="UEF1671" s="35"/>
      <c r="UEG1671" s="34"/>
      <c r="UEN1671" s="35"/>
      <c r="UEO1671" s="34"/>
      <c r="UEV1671" s="35"/>
      <c r="UEW1671" s="34"/>
      <c r="UFD1671" s="35"/>
      <c r="UFE1671" s="34"/>
      <c r="UFL1671" s="35"/>
      <c r="UFM1671" s="34"/>
      <c r="UFT1671" s="35"/>
      <c r="UFU1671" s="34"/>
      <c r="UGB1671" s="35"/>
      <c r="UGC1671" s="34"/>
      <c r="UGJ1671" s="35"/>
      <c r="UGK1671" s="34"/>
      <c r="UGR1671" s="35"/>
      <c r="UGS1671" s="34"/>
      <c r="UGZ1671" s="35"/>
      <c r="UHA1671" s="34"/>
      <c r="UHH1671" s="35"/>
      <c r="UHI1671" s="34"/>
      <c r="UHP1671" s="35"/>
      <c r="UHQ1671" s="34"/>
      <c r="UHX1671" s="35"/>
      <c r="UHY1671" s="34"/>
      <c r="UIF1671" s="35"/>
      <c r="UIG1671" s="34"/>
      <c r="UIN1671" s="35"/>
      <c r="UIO1671" s="34"/>
      <c r="UIV1671" s="35"/>
      <c r="UIW1671" s="34"/>
      <c r="UJD1671" s="35"/>
      <c r="UJE1671" s="34"/>
      <c r="UJL1671" s="35"/>
      <c r="UJM1671" s="34"/>
      <c r="UJT1671" s="35"/>
      <c r="UJU1671" s="34"/>
      <c r="UKB1671" s="35"/>
      <c r="UKC1671" s="34"/>
      <c r="UKJ1671" s="35"/>
      <c r="UKK1671" s="34"/>
      <c r="UKR1671" s="35"/>
      <c r="UKS1671" s="34"/>
      <c r="UKZ1671" s="35"/>
      <c r="ULA1671" s="34"/>
      <c r="ULH1671" s="35"/>
      <c r="ULI1671" s="34"/>
      <c r="ULP1671" s="35"/>
      <c r="ULQ1671" s="34"/>
      <c r="ULX1671" s="35"/>
      <c r="ULY1671" s="34"/>
      <c r="UMF1671" s="35"/>
      <c r="UMG1671" s="34"/>
      <c r="UMN1671" s="35"/>
      <c r="UMO1671" s="34"/>
      <c r="UMV1671" s="35"/>
      <c r="UMW1671" s="34"/>
      <c r="UND1671" s="35"/>
      <c r="UNE1671" s="34"/>
      <c r="UNL1671" s="35"/>
      <c r="UNM1671" s="34"/>
      <c r="UNT1671" s="35"/>
      <c r="UNU1671" s="34"/>
      <c r="UOB1671" s="35"/>
      <c r="UOC1671" s="34"/>
      <c r="UOJ1671" s="35"/>
      <c r="UOK1671" s="34"/>
      <c r="UOR1671" s="35"/>
      <c r="UOS1671" s="34"/>
      <c r="UOZ1671" s="35"/>
      <c r="UPA1671" s="34"/>
      <c r="UPH1671" s="35"/>
      <c r="UPI1671" s="34"/>
      <c r="UPP1671" s="35"/>
      <c r="UPQ1671" s="34"/>
      <c r="UPX1671" s="35"/>
      <c r="UPY1671" s="34"/>
      <c r="UQF1671" s="35"/>
      <c r="UQG1671" s="34"/>
      <c r="UQN1671" s="35"/>
      <c r="UQO1671" s="34"/>
      <c r="UQV1671" s="35"/>
      <c r="UQW1671" s="34"/>
      <c r="URD1671" s="35"/>
      <c r="URE1671" s="34"/>
      <c r="URL1671" s="35"/>
      <c r="URM1671" s="34"/>
      <c r="URT1671" s="35"/>
      <c r="URU1671" s="34"/>
      <c r="USB1671" s="35"/>
      <c r="USC1671" s="34"/>
      <c r="USJ1671" s="35"/>
      <c r="USK1671" s="34"/>
      <c r="USR1671" s="35"/>
      <c r="USS1671" s="34"/>
      <c r="USZ1671" s="35"/>
      <c r="UTA1671" s="34"/>
      <c r="UTH1671" s="35"/>
      <c r="UTI1671" s="34"/>
      <c r="UTP1671" s="35"/>
      <c r="UTQ1671" s="34"/>
      <c r="UTX1671" s="35"/>
      <c r="UTY1671" s="34"/>
      <c r="UUF1671" s="35"/>
      <c r="UUG1671" s="34"/>
      <c r="UUN1671" s="35"/>
      <c r="UUO1671" s="34"/>
      <c r="UUV1671" s="35"/>
      <c r="UUW1671" s="34"/>
      <c r="UVD1671" s="35"/>
      <c r="UVE1671" s="34"/>
      <c r="UVL1671" s="35"/>
      <c r="UVM1671" s="34"/>
      <c r="UVT1671" s="35"/>
      <c r="UVU1671" s="34"/>
      <c r="UWB1671" s="35"/>
      <c r="UWC1671" s="34"/>
      <c r="UWJ1671" s="35"/>
      <c r="UWK1671" s="34"/>
      <c r="UWR1671" s="35"/>
      <c r="UWS1671" s="34"/>
      <c r="UWZ1671" s="35"/>
      <c r="UXA1671" s="34"/>
      <c r="UXH1671" s="35"/>
      <c r="UXI1671" s="34"/>
      <c r="UXP1671" s="35"/>
      <c r="UXQ1671" s="34"/>
      <c r="UXX1671" s="35"/>
      <c r="UXY1671" s="34"/>
      <c r="UYF1671" s="35"/>
      <c r="UYG1671" s="34"/>
      <c r="UYN1671" s="35"/>
      <c r="UYO1671" s="34"/>
      <c r="UYV1671" s="35"/>
      <c r="UYW1671" s="34"/>
      <c r="UZD1671" s="35"/>
      <c r="UZE1671" s="34"/>
      <c r="UZL1671" s="35"/>
      <c r="UZM1671" s="34"/>
      <c r="UZT1671" s="35"/>
      <c r="UZU1671" s="34"/>
      <c r="VAB1671" s="35"/>
      <c r="VAC1671" s="34"/>
      <c r="VAJ1671" s="35"/>
      <c r="VAK1671" s="34"/>
      <c r="VAR1671" s="35"/>
      <c r="VAS1671" s="34"/>
      <c r="VAZ1671" s="35"/>
      <c r="VBA1671" s="34"/>
      <c r="VBH1671" s="35"/>
      <c r="VBI1671" s="34"/>
      <c r="VBP1671" s="35"/>
      <c r="VBQ1671" s="34"/>
      <c r="VBX1671" s="35"/>
      <c r="VBY1671" s="34"/>
      <c r="VCF1671" s="35"/>
      <c r="VCG1671" s="34"/>
      <c r="VCN1671" s="35"/>
      <c r="VCO1671" s="34"/>
      <c r="VCV1671" s="35"/>
      <c r="VCW1671" s="34"/>
      <c r="VDD1671" s="35"/>
      <c r="VDE1671" s="34"/>
      <c r="VDL1671" s="35"/>
      <c r="VDM1671" s="34"/>
      <c r="VDT1671" s="35"/>
      <c r="VDU1671" s="34"/>
      <c r="VEB1671" s="35"/>
      <c r="VEC1671" s="34"/>
      <c r="VEJ1671" s="35"/>
      <c r="VEK1671" s="34"/>
      <c r="VER1671" s="35"/>
      <c r="VES1671" s="34"/>
      <c r="VEZ1671" s="35"/>
      <c r="VFA1671" s="34"/>
      <c r="VFH1671" s="35"/>
      <c r="VFI1671" s="34"/>
      <c r="VFP1671" s="35"/>
      <c r="VFQ1671" s="34"/>
      <c r="VFX1671" s="35"/>
      <c r="VFY1671" s="34"/>
      <c r="VGF1671" s="35"/>
      <c r="VGG1671" s="34"/>
      <c r="VGN1671" s="35"/>
      <c r="VGO1671" s="34"/>
      <c r="VGV1671" s="35"/>
      <c r="VGW1671" s="34"/>
      <c r="VHD1671" s="35"/>
      <c r="VHE1671" s="34"/>
      <c r="VHL1671" s="35"/>
      <c r="VHM1671" s="34"/>
      <c r="VHT1671" s="35"/>
      <c r="VHU1671" s="34"/>
      <c r="VIB1671" s="35"/>
      <c r="VIC1671" s="34"/>
      <c r="VIJ1671" s="35"/>
      <c r="VIK1671" s="34"/>
      <c r="VIR1671" s="35"/>
      <c r="VIS1671" s="34"/>
      <c r="VIZ1671" s="35"/>
      <c r="VJA1671" s="34"/>
      <c r="VJH1671" s="35"/>
      <c r="VJI1671" s="34"/>
      <c r="VJP1671" s="35"/>
      <c r="VJQ1671" s="34"/>
      <c r="VJX1671" s="35"/>
      <c r="VJY1671" s="34"/>
      <c r="VKF1671" s="35"/>
      <c r="VKG1671" s="34"/>
      <c r="VKN1671" s="35"/>
      <c r="VKO1671" s="34"/>
      <c r="VKV1671" s="35"/>
      <c r="VKW1671" s="34"/>
      <c r="VLD1671" s="35"/>
      <c r="VLE1671" s="34"/>
      <c r="VLL1671" s="35"/>
      <c r="VLM1671" s="34"/>
      <c r="VLT1671" s="35"/>
      <c r="VLU1671" s="34"/>
      <c r="VMB1671" s="35"/>
      <c r="VMC1671" s="34"/>
      <c r="VMJ1671" s="35"/>
      <c r="VMK1671" s="34"/>
      <c r="VMR1671" s="35"/>
      <c r="VMS1671" s="34"/>
      <c r="VMZ1671" s="35"/>
      <c r="VNA1671" s="34"/>
      <c r="VNH1671" s="35"/>
      <c r="VNI1671" s="34"/>
      <c r="VNP1671" s="35"/>
      <c r="VNQ1671" s="34"/>
      <c r="VNX1671" s="35"/>
      <c r="VNY1671" s="34"/>
      <c r="VOF1671" s="35"/>
      <c r="VOG1671" s="34"/>
      <c r="VON1671" s="35"/>
      <c r="VOO1671" s="34"/>
      <c r="VOV1671" s="35"/>
      <c r="VOW1671" s="34"/>
      <c r="VPD1671" s="35"/>
      <c r="VPE1671" s="34"/>
      <c r="VPL1671" s="35"/>
      <c r="VPM1671" s="34"/>
      <c r="VPT1671" s="35"/>
      <c r="VPU1671" s="34"/>
      <c r="VQB1671" s="35"/>
      <c r="VQC1671" s="34"/>
      <c r="VQJ1671" s="35"/>
      <c r="VQK1671" s="34"/>
      <c r="VQR1671" s="35"/>
      <c r="VQS1671" s="34"/>
      <c r="VQZ1671" s="35"/>
      <c r="VRA1671" s="34"/>
      <c r="VRH1671" s="35"/>
      <c r="VRI1671" s="34"/>
      <c r="VRP1671" s="35"/>
      <c r="VRQ1671" s="34"/>
      <c r="VRX1671" s="35"/>
      <c r="VRY1671" s="34"/>
      <c r="VSF1671" s="35"/>
      <c r="VSG1671" s="34"/>
      <c r="VSN1671" s="35"/>
      <c r="VSO1671" s="34"/>
      <c r="VSV1671" s="35"/>
      <c r="VSW1671" s="34"/>
      <c r="VTD1671" s="35"/>
      <c r="VTE1671" s="34"/>
      <c r="VTL1671" s="35"/>
      <c r="VTM1671" s="34"/>
      <c r="VTT1671" s="35"/>
      <c r="VTU1671" s="34"/>
      <c r="VUB1671" s="35"/>
      <c r="VUC1671" s="34"/>
      <c r="VUJ1671" s="35"/>
      <c r="VUK1671" s="34"/>
      <c r="VUR1671" s="35"/>
      <c r="VUS1671" s="34"/>
      <c r="VUZ1671" s="35"/>
      <c r="VVA1671" s="34"/>
      <c r="VVH1671" s="35"/>
      <c r="VVI1671" s="34"/>
      <c r="VVP1671" s="35"/>
      <c r="VVQ1671" s="34"/>
      <c r="VVX1671" s="35"/>
      <c r="VVY1671" s="34"/>
      <c r="VWF1671" s="35"/>
      <c r="VWG1671" s="34"/>
      <c r="VWN1671" s="35"/>
      <c r="VWO1671" s="34"/>
      <c r="VWV1671" s="35"/>
      <c r="VWW1671" s="34"/>
      <c r="VXD1671" s="35"/>
      <c r="VXE1671" s="34"/>
      <c r="VXL1671" s="35"/>
      <c r="VXM1671" s="34"/>
      <c r="VXT1671" s="35"/>
      <c r="VXU1671" s="34"/>
      <c r="VYB1671" s="35"/>
      <c r="VYC1671" s="34"/>
      <c r="VYJ1671" s="35"/>
      <c r="VYK1671" s="34"/>
      <c r="VYR1671" s="35"/>
      <c r="VYS1671" s="34"/>
      <c r="VYZ1671" s="35"/>
      <c r="VZA1671" s="34"/>
      <c r="VZH1671" s="35"/>
      <c r="VZI1671" s="34"/>
      <c r="VZP1671" s="35"/>
      <c r="VZQ1671" s="34"/>
      <c r="VZX1671" s="35"/>
      <c r="VZY1671" s="34"/>
      <c r="WAF1671" s="35"/>
      <c r="WAG1671" s="34"/>
      <c r="WAN1671" s="35"/>
      <c r="WAO1671" s="34"/>
      <c r="WAV1671" s="35"/>
      <c r="WAW1671" s="34"/>
      <c r="WBD1671" s="35"/>
      <c r="WBE1671" s="34"/>
      <c r="WBL1671" s="35"/>
      <c r="WBM1671" s="34"/>
      <c r="WBT1671" s="35"/>
      <c r="WBU1671" s="34"/>
      <c r="WCB1671" s="35"/>
      <c r="WCC1671" s="34"/>
      <c r="WCJ1671" s="35"/>
      <c r="WCK1671" s="34"/>
      <c r="WCR1671" s="35"/>
      <c r="WCS1671" s="34"/>
      <c r="WCZ1671" s="35"/>
      <c r="WDA1671" s="34"/>
      <c r="WDH1671" s="35"/>
      <c r="WDI1671" s="34"/>
      <c r="WDP1671" s="35"/>
      <c r="WDQ1671" s="34"/>
      <c r="WDX1671" s="35"/>
      <c r="WDY1671" s="34"/>
      <c r="WEF1671" s="35"/>
      <c r="WEG1671" s="34"/>
      <c r="WEN1671" s="35"/>
      <c r="WEO1671" s="34"/>
      <c r="WEV1671" s="35"/>
      <c r="WEW1671" s="34"/>
      <c r="WFD1671" s="35"/>
      <c r="WFE1671" s="34"/>
      <c r="WFL1671" s="35"/>
      <c r="WFM1671" s="34"/>
      <c r="WFT1671" s="35"/>
      <c r="WFU1671" s="34"/>
      <c r="WGB1671" s="35"/>
      <c r="WGC1671" s="34"/>
      <c r="WGJ1671" s="35"/>
      <c r="WGK1671" s="34"/>
      <c r="WGR1671" s="35"/>
      <c r="WGS1671" s="34"/>
      <c r="WGZ1671" s="35"/>
      <c r="WHA1671" s="34"/>
      <c r="WHH1671" s="35"/>
      <c r="WHI1671" s="34"/>
      <c r="WHP1671" s="35"/>
      <c r="WHQ1671" s="34"/>
      <c r="WHX1671" s="35"/>
      <c r="WHY1671" s="34"/>
      <c r="WIF1671" s="35"/>
      <c r="WIG1671" s="34"/>
      <c r="WIN1671" s="35"/>
      <c r="WIO1671" s="34"/>
      <c r="WIV1671" s="35"/>
      <c r="WIW1671" s="34"/>
      <c r="WJD1671" s="35"/>
      <c r="WJE1671" s="34"/>
      <c r="WJL1671" s="35"/>
      <c r="WJM1671" s="34"/>
      <c r="WJT1671" s="35"/>
      <c r="WJU1671" s="34"/>
      <c r="WKB1671" s="35"/>
      <c r="WKC1671" s="34"/>
      <c r="WKJ1671" s="35"/>
      <c r="WKK1671" s="34"/>
      <c r="WKR1671" s="35"/>
      <c r="WKS1671" s="34"/>
      <c r="WKZ1671" s="35"/>
      <c r="WLA1671" s="34"/>
      <c r="WLH1671" s="35"/>
      <c r="WLI1671" s="34"/>
      <c r="WLP1671" s="35"/>
      <c r="WLQ1671" s="34"/>
      <c r="WLX1671" s="35"/>
      <c r="WLY1671" s="34"/>
      <c r="WMF1671" s="35"/>
      <c r="WMG1671" s="34"/>
      <c r="WMN1671" s="35"/>
      <c r="WMO1671" s="34"/>
      <c r="WMV1671" s="35"/>
      <c r="WMW1671" s="34"/>
      <c r="WND1671" s="35"/>
      <c r="WNE1671" s="34"/>
      <c r="WNL1671" s="35"/>
      <c r="WNM1671" s="34"/>
      <c r="WNT1671" s="35"/>
      <c r="WNU1671" s="34"/>
      <c r="WOB1671" s="35"/>
      <c r="WOC1671" s="34"/>
      <c r="WOJ1671" s="35"/>
      <c r="WOK1671" s="34"/>
      <c r="WOR1671" s="35"/>
      <c r="WOS1671" s="34"/>
      <c r="WOZ1671" s="35"/>
      <c r="WPA1671" s="34"/>
      <c r="WPH1671" s="35"/>
      <c r="WPI1671" s="34"/>
      <c r="WPP1671" s="35"/>
      <c r="WPQ1671" s="34"/>
      <c r="WPX1671" s="35"/>
      <c r="WPY1671" s="34"/>
      <c r="WQF1671" s="35"/>
      <c r="WQG1671" s="34"/>
      <c r="WQN1671" s="35"/>
      <c r="WQO1671" s="34"/>
      <c r="WQV1671" s="35"/>
      <c r="WQW1671" s="34"/>
      <c r="WRD1671" s="35"/>
      <c r="WRE1671" s="34"/>
      <c r="WRL1671" s="35"/>
      <c r="WRM1671" s="34"/>
      <c r="WRT1671" s="35"/>
      <c r="WRU1671" s="34"/>
      <c r="WSB1671" s="35"/>
      <c r="WSC1671" s="34"/>
      <c r="WSJ1671" s="35"/>
      <c r="WSK1671" s="34"/>
      <c r="WSR1671" s="35"/>
      <c r="WSS1671" s="34"/>
      <c r="WSZ1671" s="35"/>
      <c r="WTA1671" s="34"/>
      <c r="WTH1671" s="35"/>
      <c r="WTI1671" s="34"/>
      <c r="WTP1671" s="35"/>
      <c r="WTQ1671" s="34"/>
      <c r="WTX1671" s="35"/>
      <c r="WTY1671" s="34"/>
      <c r="WUF1671" s="35"/>
      <c r="WUG1671" s="34"/>
      <c r="WUN1671" s="35"/>
      <c r="WUO1671" s="34"/>
      <c r="WUV1671" s="35"/>
      <c r="WUW1671" s="34"/>
      <c r="WVD1671" s="35"/>
      <c r="WVE1671" s="34"/>
      <c r="WVL1671" s="35"/>
      <c r="WVM1671" s="34"/>
      <c r="WVT1671" s="35"/>
      <c r="WVU1671" s="34"/>
      <c r="WWB1671" s="35"/>
      <c r="WWC1671" s="34"/>
      <c r="WWJ1671" s="35"/>
      <c r="WWK1671" s="34"/>
      <c r="WWR1671" s="35"/>
      <c r="WWS1671" s="34"/>
      <c r="WWZ1671" s="35"/>
      <c r="WXA1671" s="34"/>
      <c r="WXH1671" s="35"/>
      <c r="WXI1671" s="34"/>
      <c r="WXP1671" s="35"/>
      <c r="WXQ1671" s="34"/>
      <c r="WXX1671" s="35"/>
      <c r="WXY1671" s="34"/>
      <c r="WYF1671" s="35"/>
      <c r="WYG1671" s="34"/>
      <c r="WYN1671" s="35"/>
      <c r="WYO1671" s="34"/>
      <c r="WYV1671" s="35"/>
      <c r="WYW1671" s="34"/>
      <c r="WZD1671" s="35"/>
      <c r="WZE1671" s="34"/>
      <c r="WZL1671" s="35"/>
      <c r="WZM1671" s="34"/>
      <c r="WZT1671" s="35"/>
      <c r="WZU1671" s="34"/>
      <c r="XAB1671" s="35"/>
      <c r="XAC1671" s="34"/>
      <c r="XAJ1671" s="35"/>
      <c r="XAK1671" s="34"/>
      <c r="XAR1671" s="35"/>
      <c r="XAS1671" s="34"/>
      <c r="XAZ1671" s="35"/>
      <c r="XBA1671" s="34"/>
      <c r="XBH1671" s="35"/>
      <c r="XBI1671" s="34"/>
      <c r="XBP1671" s="35"/>
      <c r="XBQ1671" s="34"/>
      <c r="XBX1671" s="35"/>
      <c r="XBY1671" s="34"/>
      <c r="XCF1671" s="35"/>
      <c r="XCG1671" s="34"/>
      <c r="XCN1671" s="35"/>
      <c r="XCO1671" s="34"/>
      <c r="XCV1671" s="35"/>
      <c r="XCW1671" s="34"/>
      <c r="XDD1671" s="35"/>
      <c r="XDE1671" s="34"/>
      <c r="XDL1671" s="35"/>
      <c r="XDM1671" s="34"/>
      <c r="XDT1671" s="35"/>
      <c r="XDU1671" s="34"/>
      <c r="XEB1671" s="35"/>
      <c r="XEC1671" s="34"/>
      <c r="XEJ1671" s="35"/>
      <c r="XEK1671" s="34"/>
      <c r="XER1671" s="35"/>
      <c r="XES1671" s="34"/>
      <c r="XEZ1671" s="35"/>
      <c r="XFA1671" s="34"/>
    </row>
    <row r="1672" spans="1:1021 1028:2045 2052:3069 3076:4093 4100:5117 5124:6141 6148:7165 7172:8189 8196:9213 9220:10237 10244:11261 11268:12285 12292:13309 13316:14333 14340:15357 15364:16381" x14ac:dyDescent="0.25">
      <c r="A1672" t="s">
        <v>484</v>
      </c>
      <c r="B1672" t="s">
        <v>326</v>
      </c>
      <c r="C1672">
        <v>339</v>
      </c>
      <c r="D1672">
        <v>339</v>
      </c>
      <c r="E1672" s="35">
        <v>1</v>
      </c>
      <c r="F1672" s="34">
        <v>1.9999999999999999E-88</v>
      </c>
      <c r="G1672">
        <v>85.76</v>
      </c>
      <c r="H1672">
        <v>1799</v>
      </c>
      <c r="I1672" t="str">
        <f>HYPERLINK("https://www.ncbi.nlm.nih.gov/nucleotide/OK093376.1?report=genbank&amp;log$=nucltop&amp;blast_rank=70&amp;RID=XE6RV0D8013","OK093376.1")</f>
        <v>OK093376.1</v>
      </c>
      <c r="L1672" s="35"/>
      <c r="M1672" s="34"/>
      <c r="T1672" s="35"/>
      <c r="U1672" s="34"/>
      <c r="AB1672" s="35"/>
      <c r="AC1672" s="34"/>
      <c r="AJ1672" s="35"/>
      <c r="AK1672" s="34"/>
      <c r="AR1672" s="35"/>
      <c r="AS1672" s="34"/>
      <c r="AZ1672" s="35"/>
      <c r="BA1672" s="34"/>
      <c r="BH1672" s="35"/>
      <c r="BI1672" s="34"/>
      <c r="BP1672" s="35"/>
      <c r="BQ1672" s="34"/>
      <c r="BX1672" s="35"/>
      <c r="BY1672" s="34"/>
      <c r="CF1672" s="35"/>
      <c r="CG1672" s="34"/>
      <c r="CN1672" s="35"/>
      <c r="CO1672" s="34"/>
      <c r="CV1672" s="35"/>
      <c r="CW1672" s="34"/>
      <c r="DD1672" s="35"/>
      <c r="DE1672" s="34"/>
      <c r="DL1672" s="35"/>
      <c r="DM1672" s="34"/>
      <c r="DT1672" s="35"/>
      <c r="DU1672" s="34"/>
      <c r="EB1672" s="35"/>
      <c r="EC1672" s="34"/>
      <c r="EJ1672" s="35"/>
      <c r="EK1672" s="34"/>
      <c r="ER1672" s="35"/>
      <c r="ES1672" s="34"/>
      <c r="EZ1672" s="35"/>
      <c r="FA1672" s="34"/>
      <c r="FH1672" s="35"/>
      <c r="FI1672" s="34"/>
      <c r="FP1672" s="35"/>
      <c r="FQ1672" s="34"/>
      <c r="FX1672" s="35"/>
      <c r="FY1672" s="34"/>
      <c r="GF1672" s="35"/>
      <c r="GG1672" s="34"/>
      <c r="GN1672" s="35"/>
      <c r="GO1672" s="34"/>
      <c r="GV1672" s="35"/>
      <c r="GW1672" s="34"/>
      <c r="HD1672" s="35"/>
      <c r="HE1672" s="34"/>
      <c r="HL1672" s="35"/>
      <c r="HM1672" s="34"/>
      <c r="HT1672" s="35"/>
      <c r="HU1672" s="34"/>
      <c r="IB1672" s="35"/>
      <c r="IC1672" s="34"/>
      <c r="IJ1672" s="35"/>
      <c r="IK1672" s="34"/>
      <c r="IR1672" s="35"/>
      <c r="IS1672" s="34"/>
      <c r="IZ1672" s="35"/>
      <c r="JA1672" s="34"/>
      <c r="JH1672" s="35"/>
      <c r="JI1672" s="34"/>
      <c r="JP1672" s="35"/>
      <c r="JQ1672" s="34"/>
      <c r="JX1672" s="35"/>
      <c r="JY1672" s="34"/>
      <c r="KF1672" s="35"/>
      <c r="KG1672" s="34"/>
      <c r="KN1672" s="35"/>
      <c r="KO1672" s="34"/>
      <c r="KV1672" s="35"/>
      <c r="KW1672" s="34"/>
      <c r="LD1672" s="35"/>
      <c r="LE1672" s="34"/>
      <c r="LL1672" s="35"/>
      <c r="LM1672" s="34"/>
      <c r="LT1672" s="35"/>
      <c r="LU1672" s="34"/>
      <c r="MB1672" s="35"/>
      <c r="MC1672" s="34"/>
      <c r="MJ1672" s="35"/>
      <c r="MK1672" s="34"/>
      <c r="MR1672" s="35"/>
      <c r="MS1672" s="34"/>
      <c r="MZ1672" s="35"/>
      <c r="NA1672" s="34"/>
      <c r="NH1672" s="35"/>
      <c r="NI1672" s="34"/>
      <c r="NP1672" s="35"/>
      <c r="NQ1672" s="34"/>
      <c r="NX1672" s="35"/>
      <c r="NY1672" s="34"/>
      <c r="OF1672" s="35"/>
      <c r="OG1672" s="34"/>
      <c r="ON1672" s="35"/>
      <c r="OO1672" s="34"/>
      <c r="OV1672" s="35"/>
      <c r="OW1672" s="34"/>
      <c r="PD1672" s="35"/>
      <c r="PE1672" s="34"/>
      <c r="PL1672" s="35"/>
      <c r="PM1672" s="34"/>
      <c r="PT1672" s="35"/>
      <c r="PU1672" s="34"/>
      <c r="QB1672" s="35"/>
      <c r="QC1672" s="34"/>
      <c r="QJ1672" s="35"/>
      <c r="QK1672" s="34"/>
      <c r="QR1672" s="35"/>
      <c r="QS1672" s="34"/>
      <c r="QZ1672" s="35"/>
      <c r="RA1672" s="34"/>
      <c r="RH1672" s="35"/>
      <c r="RI1672" s="34"/>
      <c r="RP1672" s="35"/>
      <c r="RQ1672" s="34"/>
      <c r="RX1672" s="35"/>
      <c r="RY1672" s="34"/>
      <c r="SF1672" s="35"/>
      <c r="SG1672" s="34"/>
      <c r="SN1672" s="35"/>
      <c r="SO1672" s="34"/>
      <c r="SV1672" s="35"/>
      <c r="SW1672" s="34"/>
      <c r="TD1672" s="35"/>
      <c r="TE1672" s="34"/>
      <c r="TL1672" s="35"/>
      <c r="TM1672" s="34"/>
      <c r="TT1672" s="35"/>
      <c r="TU1672" s="34"/>
      <c r="UB1672" s="35"/>
      <c r="UC1672" s="34"/>
      <c r="UJ1672" s="35"/>
      <c r="UK1672" s="34"/>
      <c r="UR1672" s="35"/>
      <c r="US1672" s="34"/>
      <c r="UZ1672" s="35"/>
      <c r="VA1672" s="34"/>
      <c r="VH1672" s="35"/>
      <c r="VI1672" s="34"/>
      <c r="VP1672" s="35"/>
      <c r="VQ1672" s="34"/>
      <c r="VX1672" s="35"/>
      <c r="VY1672" s="34"/>
      <c r="WF1672" s="35"/>
      <c r="WG1672" s="34"/>
      <c r="WN1672" s="35"/>
      <c r="WO1672" s="34"/>
      <c r="WV1672" s="35"/>
      <c r="WW1672" s="34"/>
      <c r="XD1672" s="35"/>
      <c r="XE1672" s="34"/>
      <c r="XL1672" s="35"/>
      <c r="XM1672" s="34"/>
      <c r="XT1672" s="35"/>
      <c r="XU1672" s="34"/>
      <c r="YB1672" s="35"/>
      <c r="YC1672" s="34"/>
      <c r="YJ1672" s="35"/>
      <c r="YK1672" s="34"/>
      <c r="YR1672" s="35"/>
      <c r="YS1672" s="34"/>
      <c r="YZ1672" s="35"/>
      <c r="ZA1672" s="34"/>
      <c r="ZH1672" s="35"/>
      <c r="ZI1672" s="34"/>
      <c r="ZP1672" s="35"/>
      <c r="ZQ1672" s="34"/>
      <c r="ZX1672" s="35"/>
      <c r="ZY1672" s="34"/>
      <c r="AAF1672" s="35"/>
      <c r="AAG1672" s="34"/>
      <c r="AAN1672" s="35"/>
      <c r="AAO1672" s="34"/>
      <c r="AAV1672" s="35"/>
      <c r="AAW1672" s="34"/>
      <c r="ABD1672" s="35"/>
      <c r="ABE1672" s="34"/>
      <c r="ABL1672" s="35"/>
      <c r="ABM1672" s="34"/>
      <c r="ABT1672" s="35"/>
      <c r="ABU1672" s="34"/>
      <c r="ACB1672" s="35"/>
      <c r="ACC1672" s="34"/>
      <c r="ACJ1672" s="35"/>
      <c r="ACK1672" s="34"/>
      <c r="ACR1672" s="35"/>
      <c r="ACS1672" s="34"/>
      <c r="ACZ1672" s="35"/>
      <c r="ADA1672" s="34"/>
      <c r="ADH1672" s="35"/>
      <c r="ADI1672" s="34"/>
      <c r="ADP1672" s="35"/>
      <c r="ADQ1672" s="34"/>
      <c r="ADX1672" s="35"/>
      <c r="ADY1672" s="34"/>
      <c r="AEF1672" s="35"/>
      <c r="AEG1672" s="34"/>
      <c r="AEN1672" s="35"/>
      <c r="AEO1672" s="34"/>
      <c r="AEV1672" s="35"/>
      <c r="AEW1672" s="34"/>
      <c r="AFD1672" s="35"/>
      <c r="AFE1672" s="34"/>
      <c r="AFL1672" s="35"/>
      <c r="AFM1672" s="34"/>
      <c r="AFT1672" s="35"/>
      <c r="AFU1672" s="34"/>
      <c r="AGB1672" s="35"/>
      <c r="AGC1672" s="34"/>
      <c r="AGJ1672" s="35"/>
      <c r="AGK1672" s="34"/>
      <c r="AGR1672" s="35"/>
      <c r="AGS1672" s="34"/>
      <c r="AGZ1672" s="35"/>
      <c r="AHA1672" s="34"/>
      <c r="AHH1672" s="35"/>
      <c r="AHI1672" s="34"/>
      <c r="AHP1672" s="35"/>
      <c r="AHQ1672" s="34"/>
      <c r="AHX1672" s="35"/>
      <c r="AHY1672" s="34"/>
      <c r="AIF1672" s="35"/>
      <c r="AIG1672" s="34"/>
      <c r="AIN1672" s="35"/>
      <c r="AIO1672" s="34"/>
      <c r="AIV1672" s="35"/>
      <c r="AIW1672" s="34"/>
      <c r="AJD1672" s="35"/>
      <c r="AJE1672" s="34"/>
      <c r="AJL1672" s="35"/>
      <c r="AJM1672" s="34"/>
      <c r="AJT1672" s="35"/>
      <c r="AJU1672" s="34"/>
      <c r="AKB1672" s="35"/>
      <c r="AKC1672" s="34"/>
      <c r="AKJ1672" s="35"/>
      <c r="AKK1672" s="34"/>
      <c r="AKR1672" s="35"/>
      <c r="AKS1672" s="34"/>
      <c r="AKZ1672" s="35"/>
      <c r="ALA1672" s="34"/>
      <c r="ALH1672" s="35"/>
      <c r="ALI1672" s="34"/>
      <c r="ALP1672" s="35"/>
      <c r="ALQ1672" s="34"/>
      <c r="ALX1672" s="35"/>
      <c r="ALY1672" s="34"/>
      <c r="AMF1672" s="35"/>
      <c r="AMG1672" s="34"/>
      <c r="AMN1672" s="35"/>
      <c r="AMO1672" s="34"/>
      <c r="AMV1672" s="35"/>
      <c r="AMW1672" s="34"/>
      <c r="AND1672" s="35"/>
      <c r="ANE1672" s="34"/>
      <c r="ANL1672" s="35"/>
      <c r="ANM1672" s="34"/>
      <c r="ANT1672" s="35"/>
      <c r="ANU1672" s="34"/>
      <c r="AOB1672" s="35"/>
      <c r="AOC1672" s="34"/>
      <c r="AOJ1672" s="35"/>
      <c r="AOK1672" s="34"/>
      <c r="AOR1672" s="35"/>
      <c r="AOS1672" s="34"/>
      <c r="AOZ1672" s="35"/>
      <c r="APA1672" s="34"/>
      <c r="APH1672" s="35"/>
      <c r="API1672" s="34"/>
      <c r="APP1672" s="35"/>
      <c r="APQ1672" s="34"/>
      <c r="APX1672" s="35"/>
      <c r="APY1672" s="34"/>
      <c r="AQF1672" s="35"/>
      <c r="AQG1672" s="34"/>
      <c r="AQN1672" s="35"/>
      <c r="AQO1672" s="34"/>
      <c r="AQV1672" s="35"/>
      <c r="AQW1672" s="34"/>
      <c r="ARD1672" s="35"/>
      <c r="ARE1672" s="34"/>
      <c r="ARL1672" s="35"/>
      <c r="ARM1672" s="34"/>
      <c r="ART1672" s="35"/>
      <c r="ARU1672" s="34"/>
      <c r="ASB1672" s="35"/>
      <c r="ASC1672" s="34"/>
      <c r="ASJ1672" s="35"/>
      <c r="ASK1672" s="34"/>
      <c r="ASR1672" s="35"/>
      <c r="ASS1672" s="34"/>
      <c r="ASZ1672" s="35"/>
      <c r="ATA1672" s="34"/>
      <c r="ATH1672" s="35"/>
      <c r="ATI1672" s="34"/>
      <c r="ATP1672" s="35"/>
      <c r="ATQ1672" s="34"/>
      <c r="ATX1672" s="35"/>
      <c r="ATY1672" s="34"/>
      <c r="AUF1672" s="35"/>
      <c r="AUG1672" s="34"/>
      <c r="AUN1672" s="35"/>
      <c r="AUO1672" s="34"/>
      <c r="AUV1672" s="35"/>
      <c r="AUW1672" s="34"/>
      <c r="AVD1672" s="35"/>
      <c r="AVE1672" s="34"/>
      <c r="AVL1672" s="35"/>
      <c r="AVM1672" s="34"/>
      <c r="AVT1672" s="35"/>
      <c r="AVU1672" s="34"/>
      <c r="AWB1672" s="35"/>
      <c r="AWC1672" s="34"/>
      <c r="AWJ1672" s="35"/>
      <c r="AWK1672" s="34"/>
      <c r="AWR1672" s="35"/>
      <c r="AWS1672" s="34"/>
      <c r="AWZ1672" s="35"/>
      <c r="AXA1672" s="34"/>
      <c r="AXH1672" s="35"/>
      <c r="AXI1672" s="34"/>
      <c r="AXP1672" s="35"/>
      <c r="AXQ1672" s="34"/>
      <c r="AXX1672" s="35"/>
      <c r="AXY1672" s="34"/>
      <c r="AYF1672" s="35"/>
      <c r="AYG1672" s="34"/>
      <c r="AYN1672" s="35"/>
      <c r="AYO1672" s="34"/>
      <c r="AYV1672" s="35"/>
      <c r="AYW1672" s="34"/>
      <c r="AZD1672" s="35"/>
      <c r="AZE1672" s="34"/>
      <c r="AZL1672" s="35"/>
      <c r="AZM1672" s="34"/>
      <c r="AZT1672" s="35"/>
      <c r="AZU1672" s="34"/>
      <c r="BAB1672" s="35"/>
      <c r="BAC1672" s="34"/>
      <c r="BAJ1672" s="35"/>
      <c r="BAK1672" s="34"/>
      <c r="BAR1672" s="35"/>
      <c r="BAS1672" s="34"/>
      <c r="BAZ1672" s="35"/>
      <c r="BBA1672" s="34"/>
      <c r="BBH1672" s="35"/>
      <c r="BBI1672" s="34"/>
      <c r="BBP1672" s="35"/>
      <c r="BBQ1672" s="34"/>
      <c r="BBX1672" s="35"/>
      <c r="BBY1672" s="34"/>
      <c r="BCF1672" s="35"/>
      <c r="BCG1672" s="34"/>
      <c r="BCN1672" s="35"/>
      <c r="BCO1672" s="34"/>
      <c r="BCV1672" s="35"/>
      <c r="BCW1672" s="34"/>
      <c r="BDD1672" s="35"/>
      <c r="BDE1672" s="34"/>
      <c r="BDL1672" s="35"/>
      <c r="BDM1672" s="34"/>
      <c r="BDT1672" s="35"/>
      <c r="BDU1672" s="34"/>
      <c r="BEB1672" s="35"/>
      <c r="BEC1672" s="34"/>
      <c r="BEJ1672" s="35"/>
      <c r="BEK1672" s="34"/>
      <c r="BER1672" s="35"/>
      <c r="BES1672" s="34"/>
      <c r="BEZ1672" s="35"/>
      <c r="BFA1672" s="34"/>
      <c r="BFH1672" s="35"/>
      <c r="BFI1672" s="34"/>
      <c r="BFP1672" s="35"/>
      <c r="BFQ1672" s="34"/>
      <c r="BFX1672" s="35"/>
      <c r="BFY1672" s="34"/>
      <c r="BGF1672" s="35"/>
      <c r="BGG1672" s="34"/>
      <c r="BGN1672" s="35"/>
      <c r="BGO1672" s="34"/>
      <c r="BGV1672" s="35"/>
      <c r="BGW1672" s="34"/>
      <c r="BHD1672" s="35"/>
      <c r="BHE1672" s="34"/>
      <c r="BHL1672" s="35"/>
      <c r="BHM1672" s="34"/>
      <c r="BHT1672" s="35"/>
      <c r="BHU1672" s="34"/>
      <c r="BIB1672" s="35"/>
      <c r="BIC1672" s="34"/>
      <c r="BIJ1672" s="35"/>
      <c r="BIK1672" s="34"/>
      <c r="BIR1672" s="35"/>
      <c r="BIS1672" s="34"/>
      <c r="BIZ1672" s="35"/>
      <c r="BJA1672" s="34"/>
      <c r="BJH1672" s="35"/>
      <c r="BJI1672" s="34"/>
      <c r="BJP1672" s="35"/>
      <c r="BJQ1672" s="34"/>
      <c r="BJX1672" s="35"/>
      <c r="BJY1672" s="34"/>
      <c r="BKF1672" s="35"/>
      <c r="BKG1672" s="34"/>
      <c r="BKN1672" s="35"/>
      <c r="BKO1672" s="34"/>
      <c r="BKV1672" s="35"/>
      <c r="BKW1672" s="34"/>
      <c r="BLD1672" s="35"/>
      <c r="BLE1672" s="34"/>
      <c r="BLL1672" s="35"/>
      <c r="BLM1672" s="34"/>
      <c r="BLT1672" s="35"/>
      <c r="BLU1672" s="34"/>
      <c r="BMB1672" s="35"/>
      <c r="BMC1672" s="34"/>
      <c r="BMJ1672" s="35"/>
      <c r="BMK1672" s="34"/>
      <c r="BMR1672" s="35"/>
      <c r="BMS1672" s="34"/>
      <c r="BMZ1672" s="35"/>
      <c r="BNA1672" s="34"/>
      <c r="BNH1672" s="35"/>
      <c r="BNI1672" s="34"/>
      <c r="BNP1672" s="35"/>
      <c r="BNQ1672" s="34"/>
      <c r="BNX1672" s="35"/>
      <c r="BNY1672" s="34"/>
      <c r="BOF1672" s="35"/>
      <c r="BOG1672" s="34"/>
      <c r="BON1672" s="35"/>
      <c r="BOO1672" s="34"/>
      <c r="BOV1672" s="35"/>
      <c r="BOW1672" s="34"/>
      <c r="BPD1672" s="35"/>
      <c r="BPE1672" s="34"/>
      <c r="BPL1672" s="35"/>
      <c r="BPM1672" s="34"/>
      <c r="BPT1672" s="35"/>
      <c r="BPU1672" s="34"/>
      <c r="BQB1672" s="35"/>
      <c r="BQC1672" s="34"/>
      <c r="BQJ1672" s="35"/>
      <c r="BQK1672" s="34"/>
      <c r="BQR1672" s="35"/>
      <c r="BQS1672" s="34"/>
      <c r="BQZ1672" s="35"/>
      <c r="BRA1672" s="34"/>
      <c r="BRH1672" s="35"/>
      <c r="BRI1672" s="34"/>
      <c r="BRP1672" s="35"/>
      <c r="BRQ1672" s="34"/>
      <c r="BRX1672" s="35"/>
      <c r="BRY1672" s="34"/>
      <c r="BSF1672" s="35"/>
      <c r="BSG1672" s="34"/>
      <c r="BSN1672" s="35"/>
      <c r="BSO1672" s="34"/>
      <c r="BSV1672" s="35"/>
      <c r="BSW1672" s="34"/>
      <c r="BTD1672" s="35"/>
      <c r="BTE1672" s="34"/>
      <c r="BTL1672" s="35"/>
      <c r="BTM1672" s="34"/>
      <c r="BTT1672" s="35"/>
      <c r="BTU1672" s="34"/>
      <c r="BUB1672" s="35"/>
      <c r="BUC1672" s="34"/>
      <c r="BUJ1672" s="35"/>
      <c r="BUK1672" s="34"/>
      <c r="BUR1672" s="35"/>
      <c r="BUS1672" s="34"/>
      <c r="BUZ1672" s="35"/>
      <c r="BVA1672" s="34"/>
      <c r="BVH1672" s="35"/>
      <c r="BVI1672" s="34"/>
      <c r="BVP1672" s="35"/>
      <c r="BVQ1672" s="34"/>
      <c r="BVX1672" s="35"/>
      <c r="BVY1672" s="34"/>
      <c r="BWF1672" s="35"/>
      <c r="BWG1672" s="34"/>
      <c r="BWN1672" s="35"/>
      <c r="BWO1672" s="34"/>
      <c r="BWV1672" s="35"/>
      <c r="BWW1672" s="34"/>
      <c r="BXD1672" s="35"/>
      <c r="BXE1672" s="34"/>
      <c r="BXL1672" s="35"/>
      <c r="BXM1672" s="34"/>
      <c r="BXT1672" s="35"/>
      <c r="BXU1672" s="34"/>
      <c r="BYB1672" s="35"/>
      <c r="BYC1672" s="34"/>
      <c r="BYJ1672" s="35"/>
      <c r="BYK1672" s="34"/>
      <c r="BYR1672" s="35"/>
      <c r="BYS1672" s="34"/>
      <c r="BYZ1672" s="35"/>
      <c r="BZA1672" s="34"/>
      <c r="BZH1672" s="35"/>
      <c r="BZI1672" s="34"/>
      <c r="BZP1672" s="35"/>
      <c r="BZQ1672" s="34"/>
      <c r="BZX1672" s="35"/>
      <c r="BZY1672" s="34"/>
      <c r="CAF1672" s="35"/>
      <c r="CAG1672" s="34"/>
      <c r="CAN1672" s="35"/>
      <c r="CAO1672" s="34"/>
      <c r="CAV1672" s="35"/>
      <c r="CAW1672" s="34"/>
      <c r="CBD1672" s="35"/>
      <c r="CBE1672" s="34"/>
      <c r="CBL1672" s="35"/>
      <c r="CBM1672" s="34"/>
      <c r="CBT1672" s="35"/>
      <c r="CBU1672" s="34"/>
      <c r="CCB1672" s="35"/>
      <c r="CCC1672" s="34"/>
      <c r="CCJ1672" s="35"/>
      <c r="CCK1672" s="34"/>
      <c r="CCR1672" s="35"/>
      <c r="CCS1672" s="34"/>
      <c r="CCZ1672" s="35"/>
      <c r="CDA1672" s="34"/>
      <c r="CDH1672" s="35"/>
      <c r="CDI1672" s="34"/>
      <c r="CDP1672" s="35"/>
      <c r="CDQ1672" s="34"/>
      <c r="CDX1672" s="35"/>
      <c r="CDY1672" s="34"/>
      <c r="CEF1672" s="35"/>
      <c r="CEG1672" s="34"/>
      <c r="CEN1672" s="35"/>
      <c r="CEO1672" s="34"/>
      <c r="CEV1672" s="35"/>
      <c r="CEW1672" s="34"/>
      <c r="CFD1672" s="35"/>
      <c r="CFE1672" s="34"/>
      <c r="CFL1672" s="35"/>
      <c r="CFM1672" s="34"/>
      <c r="CFT1672" s="35"/>
      <c r="CFU1672" s="34"/>
      <c r="CGB1672" s="35"/>
      <c r="CGC1672" s="34"/>
      <c r="CGJ1672" s="35"/>
      <c r="CGK1672" s="34"/>
      <c r="CGR1672" s="35"/>
      <c r="CGS1672" s="34"/>
      <c r="CGZ1672" s="35"/>
      <c r="CHA1672" s="34"/>
      <c r="CHH1672" s="35"/>
      <c r="CHI1672" s="34"/>
      <c r="CHP1672" s="35"/>
      <c r="CHQ1672" s="34"/>
      <c r="CHX1672" s="35"/>
      <c r="CHY1672" s="34"/>
      <c r="CIF1672" s="35"/>
      <c r="CIG1672" s="34"/>
      <c r="CIN1672" s="35"/>
      <c r="CIO1672" s="34"/>
      <c r="CIV1672" s="35"/>
      <c r="CIW1672" s="34"/>
      <c r="CJD1672" s="35"/>
      <c r="CJE1672" s="34"/>
      <c r="CJL1672" s="35"/>
      <c r="CJM1672" s="34"/>
      <c r="CJT1672" s="35"/>
      <c r="CJU1672" s="34"/>
      <c r="CKB1672" s="35"/>
      <c r="CKC1672" s="34"/>
      <c r="CKJ1672" s="35"/>
      <c r="CKK1672" s="34"/>
      <c r="CKR1672" s="35"/>
      <c r="CKS1672" s="34"/>
      <c r="CKZ1672" s="35"/>
      <c r="CLA1672" s="34"/>
      <c r="CLH1672" s="35"/>
      <c r="CLI1672" s="34"/>
      <c r="CLP1672" s="35"/>
      <c r="CLQ1672" s="34"/>
      <c r="CLX1672" s="35"/>
      <c r="CLY1672" s="34"/>
      <c r="CMF1672" s="35"/>
      <c r="CMG1672" s="34"/>
      <c r="CMN1672" s="35"/>
      <c r="CMO1672" s="34"/>
      <c r="CMV1672" s="35"/>
      <c r="CMW1672" s="34"/>
      <c r="CND1672" s="35"/>
      <c r="CNE1672" s="34"/>
      <c r="CNL1672" s="35"/>
      <c r="CNM1672" s="34"/>
      <c r="CNT1672" s="35"/>
      <c r="CNU1672" s="34"/>
      <c r="COB1672" s="35"/>
      <c r="COC1672" s="34"/>
      <c r="COJ1672" s="35"/>
      <c r="COK1672" s="34"/>
      <c r="COR1672" s="35"/>
      <c r="COS1672" s="34"/>
      <c r="COZ1672" s="35"/>
      <c r="CPA1672" s="34"/>
      <c r="CPH1672" s="35"/>
      <c r="CPI1672" s="34"/>
      <c r="CPP1672" s="35"/>
      <c r="CPQ1672" s="34"/>
      <c r="CPX1672" s="35"/>
      <c r="CPY1672" s="34"/>
      <c r="CQF1672" s="35"/>
      <c r="CQG1672" s="34"/>
      <c r="CQN1672" s="35"/>
      <c r="CQO1672" s="34"/>
      <c r="CQV1672" s="35"/>
      <c r="CQW1672" s="34"/>
      <c r="CRD1672" s="35"/>
      <c r="CRE1672" s="34"/>
      <c r="CRL1672" s="35"/>
      <c r="CRM1672" s="34"/>
      <c r="CRT1672" s="35"/>
      <c r="CRU1672" s="34"/>
      <c r="CSB1672" s="35"/>
      <c r="CSC1672" s="34"/>
      <c r="CSJ1672" s="35"/>
      <c r="CSK1672" s="34"/>
      <c r="CSR1672" s="35"/>
      <c r="CSS1672" s="34"/>
      <c r="CSZ1672" s="35"/>
      <c r="CTA1672" s="34"/>
      <c r="CTH1672" s="35"/>
      <c r="CTI1672" s="34"/>
      <c r="CTP1672" s="35"/>
      <c r="CTQ1672" s="34"/>
      <c r="CTX1672" s="35"/>
      <c r="CTY1672" s="34"/>
      <c r="CUF1672" s="35"/>
      <c r="CUG1672" s="34"/>
      <c r="CUN1672" s="35"/>
      <c r="CUO1672" s="34"/>
      <c r="CUV1672" s="35"/>
      <c r="CUW1672" s="34"/>
      <c r="CVD1672" s="35"/>
      <c r="CVE1672" s="34"/>
      <c r="CVL1672" s="35"/>
      <c r="CVM1672" s="34"/>
      <c r="CVT1672" s="35"/>
      <c r="CVU1672" s="34"/>
      <c r="CWB1672" s="35"/>
      <c r="CWC1672" s="34"/>
      <c r="CWJ1672" s="35"/>
      <c r="CWK1672" s="34"/>
      <c r="CWR1672" s="35"/>
      <c r="CWS1672" s="34"/>
      <c r="CWZ1672" s="35"/>
      <c r="CXA1672" s="34"/>
      <c r="CXH1672" s="35"/>
      <c r="CXI1672" s="34"/>
      <c r="CXP1672" s="35"/>
      <c r="CXQ1672" s="34"/>
      <c r="CXX1672" s="35"/>
      <c r="CXY1672" s="34"/>
      <c r="CYF1672" s="35"/>
      <c r="CYG1672" s="34"/>
      <c r="CYN1672" s="35"/>
      <c r="CYO1672" s="34"/>
      <c r="CYV1672" s="35"/>
      <c r="CYW1672" s="34"/>
      <c r="CZD1672" s="35"/>
      <c r="CZE1672" s="34"/>
      <c r="CZL1672" s="35"/>
      <c r="CZM1672" s="34"/>
      <c r="CZT1672" s="35"/>
      <c r="CZU1672" s="34"/>
      <c r="DAB1672" s="35"/>
      <c r="DAC1672" s="34"/>
      <c r="DAJ1672" s="35"/>
      <c r="DAK1672" s="34"/>
      <c r="DAR1672" s="35"/>
      <c r="DAS1672" s="34"/>
      <c r="DAZ1672" s="35"/>
      <c r="DBA1672" s="34"/>
      <c r="DBH1672" s="35"/>
      <c r="DBI1672" s="34"/>
      <c r="DBP1672" s="35"/>
      <c r="DBQ1672" s="34"/>
      <c r="DBX1672" s="35"/>
      <c r="DBY1672" s="34"/>
      <c r="DCF1672" s="35"/>
      <c r="DCG1672" s="34"/>
      <c r="DCN1672" s="35"/>
      <c r="DCO1672" s="34"/>
      <c r="DCV1672" s="35"/>
      <c r="DCW1672" s="34"/>
      <c r="DDD1672" s="35"/>
      <c r="DDE1672" s="34"/>
      <c r="DDL1672" s="35"/>
      <c r="DDM1672" s="34"/>
      <c r="DDT1672" s="35"/>
      <c r="DDU1672" s="34"/>
      <c r="DEB1672" s="35"/>
      <c r="DEC1672" s="34"/>
      <c r="DEJ1672" s="35"/>
      <c r="DEK1672" s="34"/>
      <c r="DER1672" s="35"/>
      <c r="DES1672" s="34"/>
      <c r="DEZ1672" s="35"/>
      <c r="DFA1672" s="34"/>
      <c r="DFH1672" s="35"/>
      <c r="DFI1672" s="34"/>
      <c r="DFP1672" s="35"/>
      <c r="DFQ1672" s="34"/>
      <c r="DFX1672" s="35"/>
      <c r="DFY1672" s="34"/>
      <c r="DGF1672" s="35"/>
      <c r="DGG1672" s="34"/>
      <c r="DGN1672" s="35"/>
      <c r="DGO1672" s="34"/>
      <c r="DGV1672" s="35"/>
      <c r="DGW1672" s="34"/>
      <c r="DHD1672" s="35"/>
      <c r="DHE1672" s="34"/>
      <c r="DHL1672" s="35"/>
      <c r="DHM1672" s="34"/>
      <c r="DHT1672" s="35"/>
      <c r="DHU1672" s="34"/>
      <c r="DIB1672" s="35"/>
      <c r="DIC1672" s="34"/>
      <c r="DIJ1672" s="35"/>
      <c r="DIK1672" s="34"/>
      <c r="DIR1672" s="35"/>
      <c r="DIS1672" s="34"/>
      <c r="DIZ1672" s="35"/>
      <c r="DJA1672" s="34"/>
      <c r="DJH1672" s="35"/>
      <c r="DJI1672" s="34"/>
      <c r="DJP1672" s="35"/>
      <c r="DJQ1672" s="34"/>
      <c r="DJX1672" s="35"/>
      <c r="DJY1672" s="34"/>
      <c r="DKF1672" s="35"/>
      <c r="DKG1672" s="34"/>
      <c r="DKN1672" s="35"/>
      <c r="DKO1672" s="34"/>
      <c r="DKV1672" s="35"/>
      <c r="DKW1672" s="34"/>
      <c r="DLD1672" s="35"/>
      <c r="DLE1672" s="34"/>
      <c r="DLL1672" s="35"/>
      <c r="DLM1672" s="34"/>
      <c r="DLT1672" s="35"/>
      <c r="DLU1672" s="34"/>
      <c r="DMB1672" s="35"/>
      <c r="DMC1672" s="34"/>
      <c r="DMJ1672" s="35"/>
      <c r="DMK1672" s="34"/>
      <c r="DMR1672" s="35"/>
      <c r="DMS1672" s="34"/>
      <c r="DMZ1672" s="35"/>
      <c r="DNA1672" s="34"/>
      <c r="DNH1672" s="35"/>
      <c r="DNI1672" s="34"/>
      <c r="DNP1672" s="35"/>
      <c r="DNQ1672" s="34"/>
      <c r="DNX1672" s="35"/>
      <c r="DNY1672" s="34"/>
      <c r="DOF1672" s="35"/>
      <c r="DOG1672" s="34"/>
      <c r="DON1672" s="35"/>
      <c r="DOO1672" s="34"/>
      <c r="DOV1672" s="35"/>
      <c r="DOW1672" s="34"/>
      <c r="DPD1672" s="35"/>
      <c r="DPE1672" s="34"/>
      <c r="DPL1672" s="35"/>
      <c r="DPM1672" s="34"/>
      <c r="DPT1672" s="35"/>
      <c r="DPU1672" s="34"/>
      <c r="DQB1672" s="35"/>
      <c r="DQC1672" s="34"/>
      <c r="DQJ1672" s="35"/>
      <c r="DQK1672" s="34"/>
      <c r="DQR1672" s="35"/>
      <c r="DQS1672" s="34"/>
      <c r="DQZ1672" s="35"/>
      <c r="DRA1672" s="34"/>
      <c r="DRH1672" s="35"/>
      <c r="DRI1672" s="34"/>
      <c r="DRP1672" s="35"/>
      <c r="DRQ1672" s="34"/>
      <c r="DRX1672" s="35"/>
      <c r="DRY1672" s="34"/>
      <c r="DSF1672" s="35"/>
      <c r="DSG1672" s="34"/>
      <c r="DSN1672" s="35"/>
      <c r="DSO1672" s="34"/>
      <c r="DSV1672" s="35"/>
      <c r="DSW1672" s="34"/>
      <c r="DTD1672" s="35"/>
      <c r="DTE1672" s="34"/>
      <c r="DTL1672" s="35"/>
      <c r="DTM1672" s="34"/>
      <c r="DTT1672" s="35"/>
      <c r="DTU1672" s="34"/>
      <c r="DUB1672" s="35"/>
      <c r="DUC1672" s="34"/>
      <c r="DUJ1672" s="35"/>
      <c r="DUK1672" s="34"/>
      <c r="DUR1672" s="35"/>
      <c r="DUS1672" s="34"/>
      <c r="DUZ1672" s="35"/>
      <c r="DVA1672" s="34"/>
      <c r="DVH1672" s="35"/>
      <c r="DVI1672" s="34"/>
      <c r="DVP1672" s="35"/>
      <c r="DVQ1672" s="34"/>
      <c r="DVX1672" s="35"/>
      <c r="DVY1672" s="34"/>
      <c r="DWF1672" s="35"/>
      <c r="DWG1672" s="34"/>
      <c r="DWN1672" s="35"/>
      <c r="DWO1672" s="34"/>
      <c r="DWV1672" s="35"/>
      <c r="DWW1672" s="34"/>
      <c r="DXD1672" s="35"/>
      <c r="DXE1672" s="34"/>
      <c r="DXL1672" s="35"/>
      <c r="DXM1672" s="34"/>
      <c r="DXT1672" s="35"/>
      <c r="DXU1672" s="34"/>
      <c r="DYB1672" s="35"/>
      <c r="DYC1672" s="34"/>
      <c r="DYJ1672" s="35"/>
      <c r="DYK1672" s="34"/>
      <c r="DYR1672" s="35"/>
      <c r="DYS1672" s="34"/>
      <c r="DYZ1672" s="35"/>
      <c r="DZA1672" s="34"/>
      <c r="DZH1672" s="35"/>
      <c r="DZI1672" s="34"/>
      <c r="DZP1672" s="35"/>
      <c r="DZQ1672" s="34"/>
      <c r="DZX1672" s="35"/>
      <c r="DZY1672" s="34"/>
      <c r="EAF1672" s="35"/>
      <c r="EAG1672" s="34"/>
      <c r="EAN1672" s="35"/>
      <c r="EAO1672" s="34"/>
      <c r="EAV1672" s="35"/>
      <c r="EAW1672" s="34"/>
      <c r="EBD1672" s="35"/>
      <c r="EBE1672" s="34"/>
      <c r="EBL1672" s="35"/>
      <c r="EBM1672" s="34"/>
      <c r="EBT1672" s="35"/>
      <c r="EBU1672" s="34"/>
      <c r="ECB1672" s="35"/>
      <c r="ECC1672" s="34"/>
      <c r="ECJ1672" s="35"/>
      <c r="ECK1672" s="34"/>
      <c r="ECR1672" s="35"/>
      <c r="ECS1672" s="34"/>
      <c r="ECZ1672" s="35"/>
      <c r="EDA1672" s="34"/>
      <c r="EDH1672" s="35"/>
      <c r="EDI1672" s="34"/>
      <c r="EDP1672" s="35"/>
      <c r="EDQ1672" s="34"/>
      <c r="EDX1672" s="35"/>
      <c r="EDY1672" s="34"/>
      <c r="EEF1672" s="35"/>
      <c r="EEG1672" s="34"/>
      <c r="EEN1672" s="35"/>
      <c r="EEO1672" s="34"/>
      <c r="EEV1672" s="35"/>
      <c r="EEW1672" s="34"/>
      <c r="EFD1672" s="35"/>
      <c r="EFE1672" s="34"/>
      <c r="EFL1672" s="35"/>
      <c r="EFM1672" s="34"/>
      <c r="EFT1672" s="35"/>
      <c r="EFU1672" s="34"/>
      <c r="EGB1672" s="35"/>
      <c r="EGC1672" s="34"/>
      <c r="EGJ1672" s="35"/>
      <c r="EGK1672" s="34"/>
      <c r="EGR1672" s="35"/>
      <c r="EGS1672" s="34"/>
      <c r="EGZ1672" s="35"/>
      <c r="EHA1672" s="34"/>
      <c r="EHH1672" s="35"/>
      <c r="EHI1672" s="34"/>
      <c r="EHP1672" s="35"/>
      <c r="EHQ1672" s="34"/>
      <c r="EHX1672" s="35"/>
      <c r="EHY1672" s="34"/>
      <c r="EIF1672" s="35"/>
      <c r="EIG1672" s="34"/>
      <c r="EIN1672" s="35"/>
      <c r="EIO1672" s="34"/>
      <c r="EIV1672" s="35"/>
      <c r="EIW1672" s="34"/>
      <c r="EJD1672" s="35"/>
      <c r="EJE1672" s="34"/>
      <c r="EJL1672" s="35"/>
      <c r="EJM1672" s="34"/>
      <c r="EJT1672" s="35"/>
      <c r="EJU1672" s="34"/>
      <c r="EKB1672" s="35"/>
      <c r="EKC1672" s="34"/>
      <c r="EKJ1672" s="35"/>
      <c r="EKK1672" s="34"/>
      <c r="EKR1672" s="35"/>
      <c r="EKS1672" s="34"/>
      <c r="EKZ1672" s="35"/>
      <c r="ELA1672" s="34"/>
      <c r="ELH1672" s="35"/>
      <c r="ELI1672" s="34"/>
      <c r="ELP1672" s="35"/>
      <c r="ELQ1672" s="34"/>
      <c r="ELX1672" s="35"/>
      <c r="ELY1672" s="34"/>
      <c r="EMF1672" s="35"/>
      <c r="EMG1672" s="34"/>
      <c r="EMN1672" s="35"/>
      <c r="EMO1672" s="34"/>
      <c r="EMV1672" s="35"/>
      <c r="EMW1672" s="34"/>
      <c r="END1672" s="35"/>
      <c r="ENE1672" s="34"/>
      <c r="ENL1672" s="35"/>
      <c r="ENM1672" s="34"/>
      <c r="ENT1672" s="35"/>
      <c r="ENU1672" s="34"/>
      <c r="EOB1672" s="35"/>
      <c r="EOC1672" s="34"/>
      <c r="EOJ1672" s="35"/>
      <c r="EOK1672" s="34"/>
      <c r="EOR1672" s="35"/>
      <c r="EOS1672" s="34"/>
      <c r="EOZ1672" s="35"/>
      <c r="EPA1672" s="34"/>
      <c r="EPH1672" s="35"/>
      <c r="EPI1672" s="34"/>
      <c r="EPP1672" s="35"/>
      <c r="EPQ1672" s="34"/>
      <c r="EPX1672" s="35"/>
      <c r="EPY1672" s="34"/>
      <c r="EQF1672" s="35"/>
      <c r="EQG1672" s="34"/>
      <c r="EQN1672" s="35"/>
      <c r="EQO1672" s="34"/>
      <c r="EQV1672" s="35"/>
      <c r="EQW1672" s="34"/>
      <c r="ERD1672" s="35"/>
      <c r="ERE1672" s="34"/>
      <c r="ERL1672" s="35"/>
      <c r="ERM1672" s="34"/>
      <c r="ERT1672" s="35"/>
      <c r="ERU1672" s="34"/>
      <c r="ESB1672" s="35"/>
      <c r="ESC1672" s="34"/>
      <c r="ESJ1672" s="35"/>
      <c r="ESK1672" s="34"/>
      <c r="ESR1672" s="35"/>
      <c r="ESS1672" s="34"/>
      <c r="ESZ1672" s="35"/>
      <c r="ETA1672" s="34"/>
      <c r="ETH1672" s="35"/>
      <c r="ETI1672" s="34"/>
      <c r="ETP1672" s="35"/>
      <c r="ETQ1672" s="34"/>
      <c r="ETX1672" s="35"/>
      <c r="ETY1672" s="34"/>
      <c r="EUF1672" s="35"/>
      <c r="EUG1672" s="34"/>
      <c r="EUN1672" s="35"/>
      <c r="EUO1672" s="34"/>
      <c r="EUV1672" s="35"/>
      <c r="EUW1672" s="34"/>
      <c r="EVD1672" s="35"/>
      <c r="EVE1672" s="34"/>
      <c r="EVL1672" s="35"/>
      <c r="EVM1672" s="34"/>
      <c r="EVT1672" s="35"/>
      <c r="EVU1672" s="34"/>
      <c r="EWB1672" s="35"/>
      <c r="EWC1672" s="34"/>
      <c r="EWJ1672" s="35"/>
      <c r="EWK1672" s="34"/>
      <c r="EWR1672" s="35"/>
      <c r="EWS1672" s="34"/>
      <c r="EWZ1672" s="35"/>
      <c r="EXA1672" s="34"/>
      <c r="EXH1672" s="35"/>
      <c r="EXI1672" s="34"/>
      <c r="EXP1672" s="35"/>
      <c r="EXQ1672" s="34"/>
      <c r="EXX1672" s="35"/>
      <c r="EXY1672" s="34"/>
      <c r="EYF1672" s="35"/>
      <c r="EYG1672" s="34"/>
      <c r="EYN1672" s="35"/>
      <c r="EYO1672" s="34"/>
      <c r="EYV1672" s="35"/>
      <c r="EYW1672" s="34"/>
      <c r="EZD1672" s="35"/>
      <c r="EZE1672" s="34"/>
      <c r="EZL1672" s="35"/>
      <c r="EZM1672" s="34"/>
      <c r="EZT1672" s="35"/>
      <c r="EZU1672" s="34"/>
      <c r="FAB1672" s="35"/>
      <c r="FAC1672" s="34"/>
      <c r="FAJ1672" s="35"/>
      <c r="FAK1672" s="34"/>
      <c r="FAR1672" s="35"/>
      <c r="FAS1672" s="34"/>
      <c r="FAZ1672" s="35"/>
      <c r="FBA1672" s="34"/>
      <c r="FBH1672" s="35"/>
      <c r="FBI1672" s="34"/>
      <c r="FBP1672" s="35"/>
      <c r="FBQ1672" s="34"/>
      <c r="FBX1672" s="35"/>
      <c r="FBY1672" s="34"/>
      <c r="FCF1672" s="35"/>
      <c r="FCG1672" s="34"/>
      <c r="FCN1672" s="35"/>
      <c r="FCO1672" s="34"/>
      <c r="FCV1672" s="35"/>
      <c r="FCW1672" s="34"/>
      <c r="FDD1672" s="35"/>
      <c r="FDE1672" s="34"/>
      <c r="FDL1672" s="35"/>
      <c r="FDM1672" s="34"/>
      <c r="FDT1672" s="35"/>
      <c r="FDU1672" s="34"/>
      <c r="FEB1672" s="35"/>
      <c r="FEC1672" s="34"/>
      <c r="FEJ1672" s="35"/>
      <c r="FEK1672" s="34"/>
      <c r="FER1672" s="35"/>
      <c r="FES1672" s="34"/>
      <c r="FEZ1672" s="35"/>
      <c r="FFA1672" s="34"/>
      <c r="FFH1672" s="35"/>
      <c r="FFI1672" s="34"/>
      <c r="FFP1672" s="35"/>
      <c r="FFQ1672" s="34"/>
      <c r="FFX1672" s="35"/>
      <c r="FFY1672" s="34"/>
      <c r="FGF1672" s="35"/>
      <c r="FGG1672" s="34"/>
      <c r="FGN1672" s="35"/>
      <c r="FGO1672" s="34"/>
      <c r="FGV1672" s="35"/>
      <c r="FGW1672" s="34"/>
      <c r="FHD1672" s="35"/>
      <c r="FHE1672" s="34"/>
      <c r="FHL1672" s="35"/>
      <c r="FHM1672" s="34"/>
      <c r="FHT1672" s="35"/>
      <c r="FHU1672" s="34"/>
      <c r="FIB1672" s="35"/>
      <c r="FIC1672" s="34"/>
      <c r="FIJ1672" s="35"/>
      <c r="FIK1672" s="34"/>
      <c r="FIR1672" s="35"/>
      <c r="FIS1672" s="34"/>
      <c r="FIZ1672" s="35"/>
      <c r="FJA1672" s="34"/>
      <c r="FJH1672" s="35"/>
      <c r="FJI1672" s="34"/>
      <c r="FJP1672" s="35"/>
      <c r="FJQ1672" s="34"/>
      <c r="FJX1672" s="35"/>
      <c r="FJY1672" s="34"/>
      <c r="FKF1672" s="35"/>
      <c r="FKG1672" s="34"/>
      <c r="FKN1672" s="35"/>
      <c r="FKO1672" s="34"/>
      <c r="FKV1672" s="35"/>
      <c r="FKW1672" s="34"/>
      <c r="FLD1672" s="35"/>
      <c r="FLE1672" s="34"/>
      <c r="FLL1672" s="35"/>
      <c r="FLM1672" s="34"/>
      <c r="FLT1672" s="35"/>
      <c r="FLU1672" s="34"/>
      <c r="FMB1672" s="35"/>
      <c r="FMC1672" s="34"/>
      <c r="FMJ1672" s="35"/>
      <c r="FMK1672" s="34"/>
      <c r="FMR1672" s="35"/>
      <c r="FMS1672" s="34"/>
      <c r="FMZ1672" s="35"/>
      <c r="FNA1672" s="34"/>
      <c r="FNH1672" s="35"/>
      <c r="FNI1672" s="34"/>
      <c r="FNP1672" s="35"/>
      <c r="FNQ1672" s="34"/>
      <c r="FNX1672" s="35"/>
      <c r="FNY1672" s="34"/>
      <c r="FOF1672" s="35"/>
      <c r="FOG1672" s="34"/>
      <c r="FON1672" s="35"/>
      <c r="FOO1672" s="34"/>
      <c r="FOV1672" s="35"/>
      <c r="FOW1672" s="34"/>
      <c r="FPD1672" s="35"/>
      <c r="FPE1672" s="34"/>
      <c r="FPL1672" s="35"/>
      <c r="FPM1672" s="34"/>
      <c r="FPT1672" s="35"/>
      <c r="FPU1672" s="34"/>
      <c r="FQB1672" s="35"/>
      <c r="FQC1672" s="34"/>
      <c r="FQJ1672" s="35"/>
      <c r="FQK1672" s="34"/>
      <c r="FQR1672" s="35"/>
      <c r="FQS1672" s="34"/>
      <c r="FQZ1672" s="35"/>
      <c r="FRA1672" s="34"/>
      <c r="FRH1672" s="35"/>
      <c r="FRI1672" s="34"/>
      <c r="FRP1672" s="35"/>
      <c r="FRQ1672" s="34"/>
      <c r="FRX1672" s="35"/>
      <c r="FRY1672" s="34"/>
      <c r="FSF1672" s="35"/>
      <c r="FSG1672" s="34"/>
      <c r="FSN1672" s="35"/>
      <c r="FSO1672" s="34"/>
      <c r="FSV1672" s="35"/>
      <c r="FSW1672" s="34"/>
      <c r="FTD1672" s="35"/>
      <c r="FTE1672" s="34"/>
      <c r="FTL1672" s="35"/>
      <c r="FTM1672" s="34"/>
      <c r="FTT1672" s="35"/>
      <c r="FTU1672" s="34"/>
      <c r="FUB1672" s="35"/>
      <c r="FUC1672" s="34"/>
      <c r="FUJ1672" s="35"/>
      <c r="FUK1672" s="34"/>
      <c r="FUR1672" s="35"/>
      <c r="FUS1672" s="34"/>
      <c r="FUZ1672" s="35"/>
      <c r="FVA1672" s="34"/>
      <c r="FVH1672" s="35"/>
      <c r="FVI1672" s="34"/>
      <c r="FVP1672" s="35"/>
      <c r="FVQ1672" s="34"/>
      <c r="FVX1672" s="35"/>
      <c r="FVY1672" s="34"/>
      <c r="FWF1672" s="35"/>
      <c r="FWG1672" s="34"/>
      <c r="FWN1672" s="35"/>
      <c r="FWO1672" s="34"/>
      <c r="FWV1672" s="35"/>
      <c r="FWW1672" s="34"/>
      <c r="FXD1672" s="35"/>
      <c r="FXE1672" s="34"/>
      <c r="FXL1672" s="35"/>
      <c r="FXM1672" s="34"/>
      <c r="FXT1672" s="35"/>
      <c r="FXU1672" s="34"/>
      <c r="FYB1672" s="35"/>
      <c r="FYC1672" s="34"/>
      <c r="FYJ1672" s="35"/>
      <c r="FYK1672" s="34"/>
      <c r="FYR1672" s="35"/>
      <c r="FYS1672" s="34"/>
      <c r="FYZ1672" s="35"/>
      <c r="FZA1672" s="34"/>
      <c r="FZH1672" s="35"/>
      <c r="FZI1672" s="34"/>
      <c r="FZP1672" s="35"/>
      <c r="FZQ1672" s="34"/>
      <c r="FZX1672" s="35"/>
      <c r="FZY1672" s="34"/>
      <c r="GAF1672" s="35"/>
      <c r="GAG1672" s="34"/>
      <c r="GAN1672" s="35"/>
      <c r="GAO1672" s="34"/>
      <c r="GAV1672" s="35"/>
      <c r="GAW1672" s="34"/>
      <c r="GBD1672" s="35"/>
      <c r="GBE1672" s="34"/>
      <c r="GBL1672" s="35"/>
      <c r="GBM1672" s="34"/>
      <c r="GBT1672" s="35"/>
      <c r="GBU1672" s="34"/>
      <c r="GCB1672" s="35"/>
      <c r="GCC1672" s="34"/>
      <c r="GCJ1672" s="35"/>
      <c r="GCK1672" s="34"/>
      <c r="GCR1672" s="35"/>
      <c r="GCS1672" s="34"/>
      <c r="GCZ1672" s="35"/>
      <c r="GDA1672" s="34"/>
      <c r="GDH1672" s="35"/>
      <c r="GDI1672" s="34"/>
      <c r="GDP1672" s="35"/>
      <c r="GDQ1672" s="34"/>
      <c r="GDX1672" s="35"/>
      <c r="GDY1672" s="34"/>
      <c r="GEF1672" s="35"/>
      <c r="GEG1672" s="34"/>
      <c r="GEN1672" s="35"/>
      <c r="GEO1672" s="34"/>
      <c r="GEV1672" s="35"/>
      <c r="GEW1672" s="34"/>
      <c r="GFD1672" s="35"/>
      <c r="GFE1672" s="34"/>
      <c r="GFL1672" s="35"/>
      <c r="GFM1672" s="34"/>
      <c r="GFT1672" s="35"/>
      <c r="GFU1672" s="34"/>
      <c r="GGB1672" s="35"/>
      <c r="GGC1672" s="34"/>
      <c r="GGJ1672" s="35"/>
      <c r="GGK1672" s="34"/>
      <c r="GGR1672" s="35"/>
      <c r="GGS1672" s="34"/>
      <c r="GGZ1672" s="35"/>
      <c r="GHA1672" s="34"/>
      <c r="GHH1672" s="35"/>
      <c r="GHI1672" s="34"/>
      <c r="GHP1672" s="35"/>
      <c r="GHQ1672" s="34"/>
      <c r="GHX1672" s="35"/>
      <c r="GHY1672" s="34"/>
      <c r="GIF1672" s="35"/>
      <c r="GIG1672" s="34"/>
      <c r="GIN1672" s="35"/>
      <c r="GIO1672" s="34"/>
      <c r="GIV1672" s="35"/>
      <c r="GIW1672" s="34"/>
      <c r="GJD1672" s="35"/>
      <c r="GJE1672" s="34"/>
      <c r="GJL1672" s="35"/>
      <c r="GJM1672" s="34"/>
      <c r="GJT1672" s="35"/>
      <c r="GJU1672" s="34"/>
      <c r="GKB1672" s="35"/>
      <c r="GKC1672" s="34"/>
      <c r="GKJ1672" s="35"/>
      <c r="GKK1672" s="34"/>
      <c r="GKR1672" s="35"/>
      <c r="GKS1672" s="34"/>
      <c r="GKZ1672" s="35"/>
      <c r="GLA1672" s="34"/>
      <c r="GLH1672" s="35"/>
      <c r="GLI1672" s="34"/>
      <c r="GLP1672" s="35"/>
      <c r="GLQ1672" s="34"/>
      <c r="GLX1672" s="35"/>
      <c r="GLY1672" s="34"/>
      <c r="GMF1672" s="35"/>
      <c r="GMG1672" s="34"/>
      <c r="GMN1672" s="35"/>
      <c r="GMO1672" s="34"/>
      <c r="GMV1672" s="35"/>
      <c r="GMW1672" s="34"/>
      <c r="GND1672" s="35"/>
      <c r="GNE1672" s="34"/>
      <c r="GNL1672" s="35"/>
      <c r="GNM1672" s="34"/>
      <c r="GNT1672" s="35"/>
      <c r="GNU1672" s="34"/>
      <c r="GOB1672" s="35"/>
      <c r="GOC1672" s="34"/>
      <c r="GOJ1672" s="35"/>
      <c r="GOK1672" s="34"/>
      <c r="GOR1672" s="35"/>
      <c r="GOS1672" s="34"/>
      <c r="GOZ1672" s="35"/>
      <c r="GPA1672" s="34"/>
      <c r="GPH1672" s="35"/>
      <c r="GPI1672" s="34"/>
      <c r="GPP1672" s="35"/>
      <c r="GPQ1672" s="34"/>
      <c r="GPX1672" s="35"/>
      <c r="GPY1672" s="34"/>
      <c r="GQF1672" s="35"/>
      <c r="GQG1672" s="34"/>
      <c r="GQN1672" s="35"/>
      <c r="GQO1672" s="34"/>
      <c r="GQV1672" s="35"/>
      <c r="GQW1672" s="34"/>
      <c r="GRD1672" s="35"/>
      <c r="GRE1672" s="34"/>
      <c r="GRL1672" s="35"/>
      <c r="GRM1672" s="34"/>
      <c r="GRT1672" s="35"/>
      <c r="GRU1672" s="34"/>
      <c r="GSB1672" s="35"/>
      <c r="GSC1672" s="34"/>
      <c r="GSJ1672" s="35"/>
      <c r="GSK1672" s="34"/>
      <c r="GSR1672" s="35"/>
      <c r="GSS1672" s="34"/>
      <c r="GSZ1672" s="35"/>
      <c r="GTA1672" s="34"/>
      <c r="GTH1672" s="35"/>
      <c r="GTI1672" s="34"/>
      <c r="GTP1672" s="35"/>
      <c r="GTQ1672" s="34"/>
      <c r="GTX1672" s="35"/>
      <c r="GTY1672" s="34"/>
      <c r="GUF1672" s="35"/>
      <c r="GUG1672" s="34"/>
      <c r="GUN1672" s="35"/>
      <c r="GUO1672" s="34"/>
      <c r="GUV1672" s="35"/>
      <c r="GUW1672" s="34"/>
      <c r="GVD1672" s="35"/>
      <c r="GVE1672" s="34"/>
      <c r="GVL1672" s="35"/>
      <c r="GVM1672" s="34"/>
      <c r="GVT1672" s="35"/>
      <c r="GVU1672" s="34"/>
      <c r="GWB1672" s="35"/>
      <c r="GWC1672" s="34"/>
      <c r="GWJ1672" s="35"/>
      <c r="GWK1672" s="34"/>
      <c r="GWR1672" s="35"/>
      <c r="GWS1672" s="34"/>
      <c r="GWZ1672" s="35"/>
      <c r="GXA1672" s="34"/>
      <c r="GXH1672" s="35"/>
      <c r="GXI1672" s="34"/>
      <c r="GXP1672" s="35"/>
      <c r="GXQ1672" s="34"/>
      <c r="GXX1672" s="35"/>
      <c r="GXY1672" s="34"/>
      <c r="GYF1672" s="35"/>
      <c r="GYG1672" s="34"/>
      <c r="GYN1672" s="35"/>
      <c r="GYO1672" s="34"/>
      <c r="GYV1672" s="35"/>
      <c r="GYW1672" s="34"/>
      <c r="GZD1672" s="35"/>
      <c r="GZE1672" s="34"/>
      <c r="GZL1672" s="35"/>
      <c r="GZM1672" s="34"/>
      <c r="GZT1672" s="35"/>
      <c r="GZU1672" s="34"/>
      <c r="HAB1672" s="35"/>
      <c r="HAC1672" s="34"/>
      <c r="HAJ1672" s="35"/>
      <c r="HAK1672" s="34"/>
      <c r="HAR1672" s="35"/>
      <c r="HAS1672" s="34"/>
      <c r="HAZ1672" s="35"/>
      <c r="HBA1672" s="34"/>
      <c r="HBH1672" s="35"/>
      <c r="HBI1672" s="34"/>
      <c r="HBP1672" s="35"/>
      <c r="HBQ1672" s="34"/>
      <c r="HBX1672" s="35"/>
      <c r="HBY1672" s="34"/>
      <c r="HCF1672" s="35"/>
      <c r="HCG1672" s="34"/>
      <c r="HCN1672" s="35"/>
      <c r="HCO1672" s="34"/>
      <c r="HCV1672" s="35"/>
      <c r="HCW1672" s="34"/>
      <c r="HDD1672" s="35"/>
      <c r="HDE1672" s="34"/>
      <c r="HDL1672" s="35"/>
      <c r="HDM1672" s="34"/>
      <c r="HDT1672" s="35"/>
      <c r="HDU1672" s="34"/>
      <c r="HEB1672" s="35"/>
      <c r="HEC1672" s="34"/>
      <c r="HEJ1672" s="35"/>
      <c r="HEK1672" s="34"/>
      <c r="HER1672" s="35"/>
      <c r="HES1672" s="34"/>
      <c r="HEZ1672" s="35"/>
      <c r="HFA1672" s="34"/>
      <c r="HFH1672" s="35"/>
      <c r="HFI1672" s="34"/>
      <c r="HFP1672" s="35"/>
      <c r="HFQ1672" s="34"/>
      <c r="HFX1672" s="35"/>
      <c r="HFY1672" s="34"/>
      <c r="HGF1672" s="35"/>
      <c r="HGG1672" s="34"/>
      <c r="HGN1672" s="35"/>
      <c r="HGO1672" s="34"/>
      <c r="HGV1672" s="35"/>
      <c r="HGW1672" s="34"/>
      <c r="HHD1672" s="35"/>
      <c r="HHE1672" s="34"/>
      <c r="HHL1672" s="35"/>
      <c r="HHM1672" s="34"/>
      <c r="HHT1672" s="35"/>
      <c r="HHU1672" s="34"/>
      <c r="HIB1672" s="35"/>
      <c r="HIC1672" s="34"/>
      <c r="HIJ1672" s="35"/>
      <c r="HIK1672" s="34"/>
      <c r="HIR1672" s="35"/>
      <c r="HIS1672" s="34"/>
      <c r="HIZ1672" s="35"/>
      <c r="HJA1672" s="34"/>
      <c r="HJH1672" s="35"/>
      <c r="HJI1672" s="34"/>
      <c r="HJP1672" s="35"/>
      <c r="HJQ1672" s="34"/>
      <c r="HJX1672" s="35"/>
      <c r="HJY1672" s="34"/>
      <c r="HKF1672" s="35"/>
      <c r="HKG1672" s="34"/>
      <c r="HKN1672" s="35"/>
      <c r="HKO1672" s="34"/>
      <c r="HKV1672" s="35"/>
      <c r="HKW1672" s="34"/>
      <c r="HLD1672" s="35"/>
      <c r="HLE1672" s="34"/>
      <c r="HLL1672" s="35"/>
      <c r="HLM1672" s="34"/>
      <c r="HLT1672" s="35"/>
      <c r="HLU1672" s="34"/>
      <c r="HMB1672" s="35"/>
      <c r="HMC1672" s="34"/>
      <c r="HMJ1672" s="35"/>
      <c r="HMK1672" s="34"/>
      <c r="HMR1672" s="35"/>
      <c r="HMS1672" s="34"/>
      <c r="HMZ1672" s="35"/>
      <c r="HNA1672" s="34"/>
      <c r="HNH1672" s="35"/>
      <c r="HNI1672" s="34"/>
      <c r="HNP1672" s="35"/>
      <c r="HNQ1672" s="34"/>
      <c r="HNX1672" s="35"/>
      <c r="HNY1672" s="34"/>
      <c r="HOF1672" s="35"/>
      <c r="HOG1672" s="34"/>
      <c r="HON1672" s="35"/>
      <c r="HOO1672" s="34"/>
      <c r="HOV1672" s="35"/>
      <c r="HOW1672" s="34"/>
      <c r="HPD1672" s="35"/>
      <c r="HPE1672" s="34"/>
      <c r="HPL1672" s="35"/>
      <c r="HPM1672" s="34"/>
      <c r="HPT1672" s="35"/>
      <c r="HPU1672" s="34"/>
      <c r="HQB1672" s="35"/>
      <c r="HQC1672" s="34"/>
      <c r="HQJ1672" s="35"/>
      <c r="HQK1672" s="34"/>
      <c r="HQR1672" s="35"/>
      <c r="HQS1672" s="34"/>
      <c r="HQZ1672" s="35"/>
      <c r="HRA1672" s="34"/>
      <c r="HRH1672" s="35"/>
      <c r="HRI1672" s="34"/>
      <c r="HRP1672" s="35"/>
      <c r="HRQ1672" s="34"/>
      <c r="HRX1672" s="35"/>
      <c r="HRY1672" s="34"/>
      <c r="HSF1672" s="35"/>
      <c r="HSG1672" s="34"/>
      <c r="HSN1672" s="35"/>
      <c r="HSO1672" s="34"/>
      <c r="HSV1672" s="35"/>
      <c r="HSW1672" s="34"/>
      <c r="HTD1672" s="35"/>
      <c r="HTE1672" s="34"/>
      <c r="HTL1672" s="35"/>
      <c r="HTM1672" s="34"/>
      <c r="HTT1672" s="35"/>
      <c r="HTU1672" s="34"/>
      <c r="HUB1672" s="35"/>
      <c r="HUC1672" s="34"/>
      <c r="HUJ1672" s="35"/>
      <c r="HUK1672" s="34"/>
      <c r="HUR1672" s="35"/>
      <c r="HUS1672" s="34"/>
      <c r="HUZ1672" s="35"/>
      <c r="HVA1672" s="34"/>
      <c r="HVH1672" s="35"/>
      <c r="HVI1672" s="34"/>
      <c r="HVP1672" s="35"/>
      <c r="HVQ1672" s="34"/>
      <c r="HVX1672" s="35"/>
      <c r="HVY1672" s="34"/>
      <c r="HWF1672" s="35"/>
      <c r="HWG1672" s="34"/>
      <c r="HWN1672" s="35"/>
      <c r="HWO1672" s="34"/>
      <c r="HWV1672" s="35"/>
      <c r="HWW1672" s="34"/>
      <c r="HXD1672" s="35"/>
      <c r="HXE1672" s="34"/>
      <c r="HXL1672" s="35"/>
      <c r="HXM1672" s="34"/>
      <c r="HXT1672" s="35"/>
      <c r="HXU1672" s="34"/>
      <c r="HYB1672" s="35"/>
      <c r="HYC1672" s="34"/>
      <c r="HYJ1672" s="35"/>
      <c r="HYK1672" s="34"/>
      <c r="HYR1672" s="35"/>
      <c r="HYS1672" s="34"/>
      <c r="HYZ1672" s="35"/>
      <c r="HZA1672" s="34"/>
      <c r="HZH1672" s="35"/>
      <c r="HZI1672" s="34"/>
      <c r="HZP1672" s="35"/>
      <c r="HZQ1672" s="34"/>
      <c r="HZX1672" s="35"/>
      <c r="HZY1672" s="34"/>
      <c r="IAF1672" s="35"/>
      <c r="IAG1672" s="34"/>
      <c r="IAN1672" s="35"/>
      <c r="IAO1672" s="34"/>
      <c r="IAV1672" s="35"/>
      <c r="IAW1672" s="34"/>
      <c r="IBD1672" s="35"/>
      <c r="IBE1672" s="34"/>
      <c r="IBL1672" s="35"/>
      <c r="IBM1672" s="34"/>
      <c r="IBT1672" s="35"/>
      <c r="IBU1672" s="34"/>
      <c r="ICB1672" s="35"/>
      <c r="ICC1672" s="34"/>
      <c r="ICJ1672" s="35"/>
      <c r="ICK1672" s="34"/>
      <c r="ICR1672" s="35"/>
      <c r="ICS1672" s="34"/>
      <c r="ICZ1672" s="35"/>
      <c r="IDA1672" s="34"/>
      <c r="IDH1672" s="35"/>
      <c r="IDI1672" s="34"/>
      <c r="IDP1672" s="35"/>
      <c r="IDQ1672" s="34"/>
      <c r="IDX1672" s="35"/>
      <c r="IDY1672" s="34"/>
      <c r="IEF1672" s="35"/>
      <c r="IEG1672" s="34"/>
      <c r="IEN1672" s="35"/>
      <c r="IEO1672" s="34"/>
      <c r="IEV1672" s="35"/>
      <c r="IEW1672" s="34"/>
      <c r="IFD1672" s="35"/>
      <c r="IFE1672" s="34"/>
      <c r="IFL1672" s="35"/>
      <c r="IFM1672" s="34"/>
      <c r="IFT1672" s="35"/>
      <c r="IFU1672" s="34"/>
      <c r="IGB1672" s="35"/>
      <c r="IGC1672" s="34"/>
      <c r="IGJ1672" s="35"/>
      <c r="IGK1672" s="34"/>
      <c r="IGR1672" s="35"/>
      <c r="IGS1672" s="34"/>
      <c r="IGZ1672" s="35"/>
      <c r="IHA1672" s="34"/>
      <c r="IHH1672" s="35"/>
      <c r="IHI1672" s="34"/>
      <c r="IHP1672" s="35"/>
      <c r="IHQ1672" s="34"/>
      <c r="IHX1672" s="35"/>
      <c r="IHY1672" s="34"/>
      <c r="IIF1672" s="35"/>
      <c r="IIG1672" s="34"/>
      <c r="IIN1672" s="35"/>
      <c r="IIO1672" s="34"/>
      <c r="IIV1672" s="35"/>
      <c r="IIW1672" s="34"/>
      <c r="IJD1672" s="35"/>
      <c r="IJE1672" s="34"/>
      <c r="IJL1672" s="35"/>
      <c r="IJM1672" s="34"/>
      <c r="IJT1672" s="35"/>
      <c r="IJU1672" s="34"/>
      <c r="IKB1672" s="35"/>
      <c r="IKC1672" s="34"/>
      <c r="IKJ1672" s="35"/>
      <c r="IKK1672" s="34"/>
      <c r="IKR1672" s="35"/>
      <c r="IKS1672" s="34"/>
      <c r="IKZ1672" s="35"/>
      <c r="ILA1672" s="34"/>
      <c r="ILH1672" s="35"/>
      <c r="ILI1672" s="34"/>
      <c r="ILP1672" s="35"/>
      <c r="ILQ1672" s="34"/>
      <c r="ILX1672" s="35"/>
      <c r="ILY1672" s="34"/>
      <c r="IMF1672" s="35"/>
      <c r="IMG1672" s="34"/>
      <c r="IMN1672" s="35"/>
      <c r="IMO1672" s="34"/>
      <c r="IMV1672" s="35"/>
      <c r="IMW1672" s="34"/>
      <c r="IND1672" s="35"/>
      <c r="INE1672" s="34"/>
      <c r="INL1672" s="35"/>
      <c r="INM1672" s="34"/>
      <c r="INT1672" s="35"/>
      <c r="INU1672" s="34"/>
      <c r="IOB1672" s="35"/>
      <c r="IOC1672" s="34"/>
      <c r="IOJ1672" s="35"/>
      <c r="IOK1672" s="34"/>
      <c r="IOR1672" s="35"/>
      <c r="IOS1672" s="34"/>
      <c r="IOZ1672" s="35"/>
      <c r="IPA1672" s="34"/>
      <c r="IPH1672" s="35"/>
      <c r="IPI1672" s="34"/>
      <c r="IPP1672" s="35"/>
      <c r="IPQ1672" s="34"/>
      <c r="IPX1672" s="35"/>
      <c r="IPY1672" s="34"/>
      <c r="IQF1672" s="35"/>
      <c r="IQG1672" s="34"/>
      <c r="IQN1672" s="35"/>
      <c r="IQO1672" s="34"/>
      <c r="IQV1672" s="35"/>
      <c r="IQW1672" s="34"/>
      <c r="IRD1672" s="35"/>
      <c r="IRE1672" s="34"/>
      <c r="IRL1672" s="35"/>
      <c r="IRM1672" s="34"/>
      <c r="IRT1672" s="35"/>
      <c r="IRU1672" s="34"/>
      <c r="ISB1672" s="35"/>
      <c r="ISC1672" s="34"/>
      <c r="ISJ1672" s="35"/>
      <c r="ISK1672" s="34"/>
      <c r="ISR1672" s="35"/>
      <c r="ISS1672" s="34"/>
      <c r="ISZ1672" s="35"/>
      <c r="ITA1672" s="34"/>
      <c r="ITH1672" s="35"/>
      <c r="ITI1672" s="34"/>
      <c r="ITP1672" s="35"/>
      <c r="ITQ1672" s="34"/>
      <c r="ITX1672" s="35"/>
      <c r="ITY1672" s="34"/>
      <c r="IUF1672" s="35"/>
      <c r="IUG1672" s="34"/>
      <c r="IUN1672" s="35"/>
      <c r="IUO1672" s="34"/>
      <c r="IUV1672" s="35"/>
      <c r="IUW1672" s="34"/>
      <c r="IVD1672" s="35"/>
      <c r="IVE1672" s="34"/>
      <c r="IVL1672" s="35"/>
      <c r="IVM1672" s="34"/>
      <c r="IVT1672" s="35"/>
      <c r="IVU1672" s="34"/>
      <c r="IWB1672" s="35"/>
      <c r="IWC1672" s="34"/>
      <c r="IWJ1672" s="35"/>
      <c r="IWK1672" s="34"/>
      <c r="IWR1672" s="35"/>
      <c r="IWS1672" s="34"/>
      <c r="IWZ1672" s="35"/>
      <c r="IXA1672" s="34"/>
      <c r="IXH1672" s="35"/>
      <c r="IXI1672" s="34"/>
      <c r="IXP1672" s="35"/>
      <c r="IXQ1672" s="34"/>
      <c r="IXX1672" s="35"/>
      <c r="IXY1672" s="34"/>
      <c r="IYF1672" s="35"/>
      <c r="IYG1672" s="34"/>
      <c r="IYN1672" s="35"/>
      <c r="IYO1672" s="34"/>
      <c r="IYV1672" s="35"/>
      <c r="IYW1672" s="34"/>
      <c r="IZD1672" s="35"/>
      <c r="IZE1672" s="34"/>
      <c r="IZL1672" s="35"/>
      <c r="IZM1672" s="34"/>
      <c r="IZT1672" s="35"/>
      <c r="IZU1672" s="34"/>
      <c r="JAB1672" s="35"/>
      <c r="JAC1672" s="34"/>
      <c r="JAJ1672" s="35"/>
      <c r="JAK1672" s="34"/>
      <c r="JAR1672" s="35"/>
      <c r="JAS1672" s="34"/>
      <c r="JAZ1672" s="35"/>
      <c r="JBA1672" s="34"/>
      <c r="JBH1672" s="35"/>
      <c r="JBI1672" s="34"/>
      <c r="JBP1672" s="35"/>
      <c r="JBQ1672" s="34"/>
      <c r="JBX1672" s="35"/>
      <c r="JBY1672" s="34"/>
      <c r="JCF1672" s="35"/>
      <c r="JCG1672" s="34"/>
      <c r="JCN1672" s="35"/>
      <c r="JCO1672" s="34"/>
      <c r="JCV1672" s="35"/>
      <c r="JCW1672" s="34"/>
      <c r="JDD1672" s="35"/>
      <c r="JDE1672" s="34"/>
      <c r="JDL1672" s="35"/>
      <c r="JDM1672" s="34"/>
      <c r="JDT1672" s="35"/>
      <c r="JDU1672" s="34"/>
      <c r="JEB1672" s="35"/>
      <c r="JEC1672" s="34"/>
      <c r="JEJ1672" s="35"/>
      <c r="JEK1672" s="34"/>
      <c r="JER1672" s="35"/>
      <c r="JES1672" s="34"/>
      <c r="JEZ1672" s="35"/>
      <c r="JFA1672" s="34"/>
      <c r="JFH1672" s="35"/>
      <c r="JFI1672" s="34"/>
      <c r="JFP1672" s="35"/>
      <c r="JFQ1672" s="34"/>
      <c r="JFX1672" s="35"/>
      <c r="JFY1672" s="34"/>
      <c r="JGF1672" s="35"/>
      <c r="JGG1672" s="34"/>
      <c r="JGN1672" s="35"/>
      <c r="JGO1672" s="34"/>
      <c r="JGV1672" s="35"/>
      <c r="JGW1672" s="34"/>
      <c r="JHD1672" s="35"/>
      <c r="JHE1672" s="34"/>
      <c r="JHL1672" s="35"/>
      <c r="JHM1672" s="34"/>
      <c r="JHT1672" s="35"/>
      <c r="JHU1672" s="34"/>
      <c r="JIB1672" s="35"/>
      <c r="JIC1672" s="34"/>
      <c r="JIJ1672" s="35"/>
      <c r="JIK1672" s="34"/>
      <c r="JIR1672" s="35"/>
      <c r="JIS1672" s="34"/>
      <c r="JIZ1672" s="35"/>
      <c r="JJA1672" s="34"/>
      <c r="JJH1672" s="35"/>
      <c r="JJI1672" s="34"/>
      <c r="JJP1672" s="35"/>
      <c r="JJQ1672" s="34"/>
      <c r="JJX1672" s="35"/>
      <c r="JJY1672" s="34"/>
      <c r="JKF1672" s="35"/>
      <c r="JKG1672" s="34"/>
      <c r="JKN1672" s="35"/>
      <c r="JKO1672" s="34"/>
      <c r="JKV1672" s="35"/>
      <c r="JKW1672" s="34"/>
      <c r="JLD1672" s="35"/>
      <c r="JLE1672" s="34"/>
      <c r="JLL1672" s="35"/>
      <c r="JLM1672" s="34"/>
      <c r="JLT1672" s="35"/>
      <c r="JLU1672" s="34"/>
      <c r="JMB1672" s="35"/>
      <c r="JMC1672" s="34"/>
      <c r="JMJ1672" s="35"/>
      <c r="JMK1672" s="34"/>
      <c r="JMR1672" s="35"/>
      <c r="JMS1672" s="34"/>
      <c r="JMZ1672" s="35"/>
      <c r="JNA1672" s="34"/>
      <c r="JNH1672" s="35"/>
      <c r="JNI1672" s="34"/>
      <c r="JNP1672" s="35"/>
      <c r="JNQ1672" s="34"/>
      <c r="JNX1672" s="35"/>
      <c r="JNY1672" s="34"/>
      <c r="JOF1672" s="35"/>
      <c r="JOG1672" s="34"/>
      <c r="JON1672" s="35"/>
      <c r="JOO1672" s="34"/>
      <c r="JOV1672" s="35"/>
      <c r="JOW1672" s="34"/>
      <c r="JPD1672" s="35"/>
      <c r="JPE1672" s="34"/>
      <c r="JPL1672" s="35"/>
      <c r="JPM1672" s="34"/>
      <c r="JPT1672" s="35"/>
      <c r="JPU1672" s="34"/>
      <c r="JQB1672" s="35"/>
      <c r="JQC1672" s="34"/>
      <c r="JQJ1672" s="35"/>
      <c r="JQK1672" s="34"/>
      <c r="JQR1672" s="35"/>
      <c r="JQS1672" s="34"/>
      <c r="JQZ1672" s="35"/>
      <c r="JRA1672" s="34"/>
      <c r="JRH1672" s="35"/>
      <c r="JRI1672" s="34"/>
      <c r="JRP1672" s="35"/>
      <c r="JRQ1672" s="34"/>
      <c r="JRX1672" s="35"/>
      <c r="JRY1672" s="34"/>
      <c r="JSF1672" s="35"/>
      <c r="JSG1672" s="34"/>
      <c r="JSN1672" s="35"/>
      <c r="JSO1672" s="34"/>
      <c r="JSV1672" s="35"/>
      <c r="JSW1672" s="34"/>
      <c r="JTD1672" s="35"/>
      <c r="JTE1672" s="34"/>
      <c r="JTL1672" s="35"/>
      <c r="JTM1672" s="34"/>
      <c r="JTT1672" s="35"/>
      <c r="JTU1672" s="34"/>
      <c r="JUB1672" s="35"/>
      <c r="JUC1672" s="34"/>
      <c r="JUJ1672" s="35"/>
      <c r="JUK1672" s="34"/>
      <c r="JUR1672" s="35"/>
      <c r="JUS1672" s="34"/>
      <c r="JUZ1672" s="35"/>
      <c r="JVA1672" s="34"/>
      <c r="JVH1672" s="35"/>
      <c r="JVI1672" s="34"/>
      <c r="JVP1672" s="35"/>
      <c r="JVQ1672" s="34"/>
      <c r="JVX1672" s="35"/>
      <c r="JVY1672" s="34"/>
      <c r="JWF1672" s="35"/>
      <c r="JWG1672" s="34"/>
      <c r="JWN1672" s="35"/>
      <c r="JWO1672" s="34"/>
      <c r="JWV1672" s="35"/>
      <c r="JWW1672" s="34"/>
      <c r="JXD1672" s="35"/>
      <c r="JXE1672" s="34"/>
      <c r="JXL1672" s="35"/>
      <c r="JXM1672" s="34"/>
      <c r="JXT1672" s="35"/>
      <c r="JXU1672" s="34"/>
      <c r="JYB1672" s="35"/>
      <c r="JYC1672" s="34"/>
      <c r="JYJ1672" s="35"/>
      <c r="JYK1672" s="34"/>
      <c r="JYR1672" s="35"/>
      <c r="JYS1672" s="34"/>
      <c r="JYZ1672" s="35"/>
      <c r="JZA1672" s="34"/>
      <c r="JZH1672" s="35"/>
      <c r="JZI1672" s="34"/>
      <c r="JZP1672" s="35"/>
      <c r="JZQ1672" s="34"/>
      <c r="JZX1672" s="35"/>
      <c r="JZY1672" s="34"/>
      <c r="KAF1672" s="35"/>
      <c r="KAG1672" s="34"/>
      <c r="KAN1672" s="35"/>
      <c r="KAO1672" s="34"/>
      <c r="KAV1672" s="35"/>
      <c r="KAW1672" s="34"/>
      <c r="KBD1672" s="35"/>
      <c r="KBE1672" s="34"/>
      <c r="KBL1672" s="35"/>
      <c r="KBM1672" s="34"/>
      <c r="KBT1672" s="35"/>
      <c r="KBU1672" s="34"/>
      <c r="KCB1672" s="35"/>
      <c r="KCC1672" s="34"/>
      <c r="KCJ1672" s="35"/>
      <c r="KCK1672" s="34"/>
      <c r="KCR1672" s="35"/>
      <c r="KCS1672" s="34"/>
      <c r="KCZ1672" s="35"/>
      <c r="KDA1672" s="34"/>
      <c r="KDH1672" s="35"/>
      <c r="KDI1672" s="34"/>
      <c r="KDP1672" s="35"/>
      <c r="KDQ1672" s="34"/>
      <c r="KDX1672" s="35"/>
      <c r="KDY1672" s="34"/>
      <c r="KEF1672" s="35"/>
      <c r="KEG1672" s="34"/>
      <c r="KEN1672" s="35"/>
      <c r="KEO1672" s="34"/>
      <c r="KEV1672" s="35"/>
      <c r="KEW1672" s="34"/>
      <c r="KFD1672" s="35"/>
      <c r="KFE1672" s="34"/>
      <c r="KFL1672" s="35"/>
      <c r="KFM1672" s="34"/>
      <c r="KFT1672" s="35"/>
      <c r="KFU1672" s="34"/>
      <c r="KGB1672" s="35"/>
      <c r="KGC1672" s="34"/>
      <c r="KGJ1672" s="35"/>
      <c r="KGK1672" s="34"/>
      <c r="KGR1672" s="35"/>
      <c r="KGS1672" s="34"/>
      <c r="KGZ1672" s="35"/>
      <c r="KHA1672" s="34"/>
      <c r="KHH1672" s="35"/>
      <c r="KHI1672" s="34"/>
      <c r="KHP1672" s="35"/>
      <c r="KHQ1672" s="34"/>
      <c r="KHX1672" s="35"/>
      <c r="KHY1672" s="34"/>
      <c r="KIF1672" s="35"/>
      <c r="KIG1672" s="34"/>
      <c r="KIN1672" s="35"/>
      <c r="KIO1672" s="34"/>
      <c r="KIV1672" s="35"/>
      <c r="KIW1672" s="34"/>
      <c r="KJD1672" s="35"/>
      <c r="KJE1672" s="34"/>
      <c r="KJL1672" s="35"/>
      <c r="KJM1672" s="34"/>
      <c r="KJT1672" s="35"/>
      <c r="KJU1672" s="34"/>
      <c r="KKB1672" s="35"/>
      <c r="KKC1672" s="34"/>
      <c r="KKJ1672" s="35"/>
      <c r="KKK1672" s="34"/>
      <c r="KKR1672" s="35"/>
      <c r="KKS1672" s="34"/>
      <c r="KKZ1672" s="35"/>
      <c r="KLA1672" s="34"/>
      <c r="KLH1672" s="35"/>
      <c r="KLI1672" s="34"/>
      <c r="KLP1672" s="35"/>
      <c r="KLQ1672" s="34"/>
      <c r="KLX1672" s="35"/>
      <c r="KLY1672" s="34"/>
      <c r="KMF1672" s="35"/>
      <c r="KMG1672" s="34"/>
      <c r="KMN1672" s="35"/>
      <c r="KMO1672" s="34"/>
      <c r="KMV1672" s="35"/>
      <c r="KMW1672" s="34"/>
      <c r="KND1672" s="35"/>
      <c r="KNE1672" s="34"/>
      <c r="KNL1672" s="35"/>
      <c r="KNM1672" s="34"/>
      <c r="KNT1672" s="35"/>
      <c r="KNU1672" s="34"/>
      <c r="KOB1672" s="35"/>
      <c r="KOC1672" s="34"/>
      <c r="KOJ1672" s="35"/>
      <c r="KOK1672" s="34"/>
      <c r="KOR1672" s="35"/>
      <c r="KOS1672" s="34"/>
      <c r="KOZ1672" s="35"/>
      <c r="KPA1672" s="34"/>
      <c r="KPH1672" s="35"/>
      <c r="KPI1672" s="34"/>
      <c r="KPP1672" s="35"/>
      <c r="KPQ1672" s="34"/>
      <c r="KPX1672" s="35"/>
      <c r="KPY1672" s="34"/>
      <c r="KQF1672" s="35"/>
      <c r="KQG1672" s="34"/>
      <c r="KQN1672" s="35"/>
      <c r="KQO1672" s="34"/>
      <c r="KQV1672" s="35"/>
      <c r="KQW1672" s="34"/>
      <c r="KRD1672" s="35"/>
      <c r="KRE1672" s="34"/>
      <c r="KRL1672" s="35"/>
      <c r="KRM1672" s="34"/>
      <c r="KRT1672" s="35"/>
      <c r="KRU1672" s="34"/>
      <c r="KSB1672" s="35"/>
      <c r="KSC1672" s="34"/>
      <c r="KSJ1672" s="35"/>
      <c r="KSK1672" s="34"/>
      <c r="KSR1672" s="35"/>
      <c r="KSS1672" s="34"/>
      <c r="KSZ1672" s="35"/>
      <c r="KTA1672" s="34"/>
      <c r="KTH1672" s="35"/>
      <c r="KTI1672" s="34"/>
      <c r="KTP1672" s="35"/>
      <c r="KTQ1672" s="34"/>
      <c r="KTX1672" s="35"/>
      <c r="KTY1672" s="34"/>
      <c r="KUF1672" s="35"/>
      <c r="KUG1672" s="34"/>
      <c r="KUN1672" s="35"/>
      <c r="KUO1672" s="34"/>
      <c r="KUV1672" s="35"/>
      <c r="KUW1672" s="34"/>
      <c r="KVD1672" s="35"/>
      <c r="KVE1672" s="34"/>
      <c r="KVL1672" s="35"/>
      <c r="KVM1672" s="34"/>
      <c r="KVT1672" s="35"/>
      <c r="KVU1672" s="34"/>
      <c r="KWB1672" s="35"/>
      <c r="KWC1672" s="34"/>
      <c r="KWJ1672" s="35"/>
      <c r="KWK1672" s="34"/>
      <c r="KWR1672" s="35"/>
      <c r="KWS1672" s="34"/>
      <c r="KWZ1672" s="35"/>
      <c r="KXA1672" s="34"/>
      <c r="KXH1672" s="35"/>
      <c r="KXI1672" s="34"/>
      <c r="KXP1672" s="35"/>
      <c r="KXQ1672" s="34"/>
      <c r="KXX1672" s="35"/>
      <c r="KXY1672" s="34"/>
      <c r="KYF1672" s="35"/>
      <c r="KYG1672" s="34"/>
      <c r="KYN1672" s="35"/>
      <c r="KYO1672" s="34"/>
      <c r="KYV1672" s="35"/>
      <c r="KYW1672" s="34"/>
      <c r="KZD1672" s="35"/>
      <c r="KZE1672" s="34"/>
      <c r="KZL1672" s="35"/>
      <c r="KZM1672" s="34"/>
      <c r="KZT1672" s="35"/>
      <c r="KZU1672" s="34"/>
      <c r="LAB1672" s="35"/>
      <c r="LAC1672" s="34"/>
      <c r="LAJ1672" s="35"/>
      <c r="LAK1672" s="34"/>
      <c r="LAR1672" s="35"/>
      <c r="LAS1672" s="34"/>
      <c r="LAZ1672" s="35"/>
      <c r="LBA1672" s="34"/>
      <c r="LBH1672" s="35"/>
      <c r="LBI1672" s="34"/>
      <c r="LBP1672" s="35"/>
      <c r="LBQ1672" s="34"/>
      <c r="LBX1672" s="35"/>
      <c r="LBY1672" s="34"/>
      <c r="LCF1672" s="35"/>
      <c r="LCG1672" s="34"/>
      <c r="LCN1672" s="35"/>
      <c r="LCO1672" s="34"/>
      <c r="LCV1672" s="35"/>
      <c r="LCW1672" s="34"/>
      <c r="LDD1672" s="35"/>
      <c r="LDE1672" s="34"/>
      <c r="LDL1672" s="35"/>
      <c r="LDM1672" s="34"/>
      <c r="LDT1672" s="35"/>
      <c r="LDU1672" s="34"/>
      <c r="LEB1672" s="35"/>
      <c r="LEC1672" s="34"/>
      <c r="LEJ1672" s="35"/>
      <c r="LEK1672" s="34"/>
      <c r="LER1672" s="35"/>
      <c r="LES1672" s="34"/>
      <c r="LEZ1672" s="35"/>
      <c r="LFA1672" s="34"/>
      <c r="LFH1672" s="35"/>
      <c r="LFI1672" s="34"/>
      <c r="LFP1672" s="35"/>
      <c r="LFQ1672" s="34"/>
      <c r="LFX1672" s="35"/>
      <c r="LFY1672" s="34"/>
      <c r="LGF1672" s="35"/>
      <c r="LGG1672" s="34"/>
      <c r="LGN1672" s="35"/>
      <c r="LGO1672" s="34"/>
      <c r="LGV1672" s="35"/>
      <c r="LGW1672" s="34"/>
      <c r="LHD1672" s="35"/>
      <c r="LHE1672" s="34"/>
      <c r="LHL1672" s="35"/>
      <c r="LHM1672" s="34"/>
      <c r="LHT1672" s="35"/>
      <c r="LHU1672" s="34"/>
      <c r="LIB1672" s="35"/>
      <c r="LIC1672" s="34"/>
      <c r="LIJ1672" s="35"/>
      <c r="LIK1672" s="34"/>
      <c r="LIR1672" s="35"/>
      <c r="LIS1672" s="34"/>
      <c r="LIZ1672" s="35"/>
      <c r="LJA1672" s="34"/>
      <c r="LJH1672" s="35"/>
      <c r="LJI1672" s="34"/>
      <c r="LJP1672" s="35"/>
      <c r="LJQ1672" s="34"/>
      <c r="LJX1672" s="35"/>
      <c r="LJY1672" s="34"/>
      <c r="LKF1672" s="35"/>
      <c r="LKG1672" s="34"/>
      <c r="LKN1672" s="35"/>
      <c r="LKO1672" s="34"/>
      <c r="LKV1672" s="35"/>
      <c r="LKW1672" s="34"/>
      <c r="LLD1672" s="35"/>
      <c r="LLE1672" s="34"/>
      <c r="LLL1672" s="35"/>
      <c r="LLM1672" s="34"/>
      <c r="LLT1672" s="35"/>
      <c r="LLU1672" s="34"/>
      <c r="LMB1672" s="35"/>
      <c r="LMC1672" s="34"/>
      <c r="LMJ1672" s="35"/>
      <c r="LMK1672" s="34"/>
      <c r="LMR1672" s="35"/>
      <c r="LMS1672" s="34"/>
      <c r="LMZ1672" s="35"/>
      <c r="LNA1672" s="34"/>
      <c r="LNH1672" s="35"/>
      <c r="LNI1672" s="34"/>
      <c r="LNP1672" s="35"/>
      <c r="LNQ1672" s="34"/>
      <c r="LNX1672" s="35"/>
      <c r="LNY1672" s="34"/>
      <c r="LOF1672" s="35"/>
      <c r="LOG1672" s="34"/>
      <c r="LON1672" s="35"/>
      <c r="LOO1672" s="34"/>
      <c r="LOV1672" s="35"/>
      <c r="LOW1672" s="34"/>
      <c r="LPD1672" s="35"/>
      <c r="LPE1672" s="34"/>
      <c r="LPL1672" s="35"/>
      <c r="LPM1672" s="34"/>
      <c r="LPT1672" s="35"/>
      <c r="LPU1672" s="34"/>
      <c r="LQB1672" s="35"/>
      <c r="LQC1672" s="34"/>
      <c r="LQJ1672" s="35"/>
      <c r="LQK1672" s="34"/>
      <c r="LQR1672" s="35"/>
      <c r="LQS1672" s="34"/>
      <c r="LQZ1672" s="35"/>
      <c r="LRA1672" s="34"/>
      <c r="LRH1672" s="35"/>
      <c r="LRI1672" s="34"/>
      <c r="LRP1672" s="35"/>
      <c r="LRQ1672" s="34"/>
      <c r="LRX1672" s="35"/>
      <c r="LRY1672" s="34"/>
      <c r="LSF1672" s="35"/>
      <c r="LSG1672" s="34"/>
      <c r="LSN1672" s="35"/>
      <c r="LSO1672" s="34"/>
      <c r="LSV1672" s="35"/>
      <c r="LSW1672" s="34"/>
      <c r="LTD1672" s="35"/>
      <c r="LTE1672" s="34"/>
      <c r="LTL1672" s="35"/>
      <c r="LTM1672" s="34"/>
      <c r="LTT1672" s="35"/>
      <c r="LTU1672" s="34"/>
      <c r="LUB1672" s="35"/>
      <c r="LUC1672" s="34"/>
      <c r="LUJ1672" s="35"/>
      <c r="LUK1672" s="34"/>
      <c r="LUR1672" s="35"/>
      <c r="LUS1672" s="34"/>
      <c r="LUZ1672" s="35"/>
      <c r="LVA1672" s="34"/>
      <c r="LVH1672" s="35"/>
      <c r="LVI1672" s="34"/>
      <c r="LVP1672" s="35"/>
      <c r="LVQ1672" s="34"/>
      <c r="LVX1672" s="35"/>
      <c r="LVY1672" s="34"/>
      <c r="LWF1672" s="35"/>
      <c r="LWG1672" s="34"/>
      <c r="LWN1672" s="35"/>
      <c r="LWO1672" s="34"/>
      <c r="LWV1672" s="35"/>
      <c r="LWW1672" s="34"/>
      <c r="LXD1672" s="35"/>
      <c r="LXE1672" s="34"/>
      <c r="LXL1672" s="35"/>
      <c r="LXM1672" s="34"/>
      <c r="LXT1672" s="35"/>
      <c r="LXU1672" s="34"/>
      <c r="LYB1672" s="35"/>
      <c r="LYC1672" s="34"/>
      <c r="LYJ1672" s="35"/>
      <c r="LYK1672" s="34"/>
      <c r="LYR1672" s="35"/>
      <c r="LYS1672" s="34"/>
      <c r="LYZ1672" s="35"/>
      <c r="LZA1672" s="34"/>
      <c r="LZH1672" s="35"/>
      <c r="LZI1672" s="34"/>
      <c r="LZP1672" s="35"/>
      <c r="LZQ1672" s="34"/>
      <c r="LZX1672" s="35"/>
      <c r="LZY1672" s="34"/>
      <c r="MAF1672" s="35"/>
      <c r="MAG1672" s="34"/>
      <c r="MAN1672" s="35"/>
      <c r="MAO1672" s="34"/>
      <c r="MAV1672" s="35"/>
      <c r="MAW1672" s="34"/>
      <c r="MBD1672" s="35"/>
      <c r="MBE1672" s="34"/>
      <c r="MBL1672" s="35"/>
      <c r="MBM1672" s="34"/>
      <c r="MBT1672" s="35"/>
      <c r="MBU1672" s="34"/>
      <c r="MCB1672" s="35"/>
      <c r="MCC1672" s="34"/>
      <c r="MCJ1672" s="35"/>
      <c r="MCK1672" s="34"/>
      <c r="MCR1672" s="35"/>
      <c r="MCS1672" s="34"/>
      <c r="MCZ1672" s="35"/>
      <c r="MDA1672" s="34"/>
      <c r="MDH1672" s="35"/>
      <c r="MDI1672" s="34"/>
      <c r="MDP1672" s="35"/>
      <c r="MDQ1672" s="34"/>
      <c r="MDX1672" s="35"/>
      <c r="MDY1672" s="34"/>
      <c r="MEF1672" s="35"/>
      <c r="MEG1672" s="34"/>
      <c r="MEN1672" s="35"/>
      <c r="MEO1672" s="34"/>
      <c r="MEV1672" s="35"/>
      <c r="MEW1672" s="34"/>
      <c r="MFD1672" s="35"/>
      <c r="MFE1672" s="34"/>
      <c r="MFL1672" s="35"/>
      <c r="MFM1672" s="34"/>
      <c r="MFT1672" s="35"/>
      <c r="MFU1672" s="34"/>
      <c r="MGB1672" s="35"/>
      <c r="MGC1672" s="34"/>
      <c r="MGJ1672" s="35"/>
      <c r="MGK1672" s="34"/>
      <c r="MGR1672" s="35"/>
      <c r="MGS1672" s="34"/>
      <c r="MGZ1672" s="35"/>
      <c r="MHA1672" s="34"/>
      <c r="MHH1672" s="35"/>
      <c r="MHI1672" s="34"/>
      <c r="MHP1672" s="35"/>
      <c r="MHQ1672" s="34"/>
      <c r="MHX1672" s="35"/>
      <c r="MHY1672" s="34"/>
      <c r="MIF1672" s="35"/>
      <c r="MIG1672" s="34"/>
      <c r="MIN1672" s="35"/>
      <c r="MIO1672" s="34"/>
      <c r="MIV1672" s="35"/>
      <c r="MIW1672" s="34"/>
      <c r="MJD1672" s="35"/>
      <c r="MJE1672" s="34"/>
      <c r="MJL1672" s="35"/>
      <c r="MJM1672" s="34"/>
      <c r="MJT1672" s="35"/>
      <c r="MJU1672" s="34"/>
      <c r="MKB1672" s="35"/>
      <c r="MKC1672" s="34"/>
      <c r="MKJ1672" s="35"/>
      <c r="MKK1672" s="34"/>
      <c r="MKR1672" s="35"/>
      <c r="MKS1672" s="34"/>
      <c r="MKZ1672" s="35"/>
      <c r="MLA1672" s="34"/>
      <c r="MLH1672" s="35"/>
      <c r="MLI1672" s="34"/>
      <c r="MLP1672" s="35"/>
      <c r="MLQ1672" s="34"/>
      <c r="MLX1672" s="35"/>
      <c r="MLY1672" s="34"/>
      <c r="MMF1672" s="35"/>
      <c r="MMG1672" s="34"/>
      <c r="MMN1672" s="35"/>
      <c r="MMO1672" s="34"/>
      <c r="MMV1672" s="35"/>
      <c r="MMW1672" s="34"/>
      <c r="MND1672" s="35"/>
      <c r="MNE1672" s="34"/>
      <c r="MNL1672" s="35"/>
      <c r="MNM1672" s="34"/>
      <c r="MNT1672" s="35"/>
      <c r="MNU1672" s="34"/>
      <c r="MOB1672" s="35"/>
      <c r="MOC1672" s="34"/>
      <c r="MOJ1672" s="35"/>
      <c r="MOK1672" s="34"/>
      <c r="MOR1672" s="35"/>
      <c r="MOS1672" s="34"/>
      <c r="MOZ1672" s="35"/>
      <c r="MPA1672" s="34"/>
      <c r="MPH1672" s="35"/>
      <c r="MPI1672" s="34"/>
      <c r="MPP1672" s="35"/>
      <c r="MPQ1672" s="34"/>
      <c r="MPX1672" s="35"/>
      <c r="MPY1672" s="34"/>
      <c r="MQF1672" s="35"/>
      <c r="MQG1672" s="34"/>
      <c r="MQN1672" s="35"/>
      <c r="MQO1672" s="34"/>
      <c r="MQV1672" s="35"/>
      <c r="MQW1672" s="34"/>
      <c r="MRD1672" s="35"/>
      <c r="MRE1672" s="34"/>
      <c r="MRL1672" s="35"/>
      <c r="MRM1672" s="34"/>
      <c r="MRT1672" s="35"/>
      <c r="MRU1672" s="34"/>
      <c r="MSB1672" s="35"/>
      <c r="MSC1672" s="34"/>
      <c r="MSJ1672" s="35"/>
      <c r="MSK1672" s="34"/>
      <c r="MSR1672" s="35"/>
      <c r="MSS1672" s="34"/>
      <c r="MSZ1672" s="35"/>
      <c r="MTA1672" s="34"/>
      <c r="MTH1672" s="35"/>
      <c r="MTI1672" s="34"/>
      <c r="MTP1672" s="35"/>
      <c r="MTQ1672" s="34"/>
      <c r="MTX1672" s="35"/>
      <c r="MTY1672" s="34"/>
      <c r="MUF1672" s="35"/>
      <c r="MUG1672" s="34"/>
      <c r="MUN1672" s="35"/>
      <c r="MUO1672" s="34"/>
      <c r="MUV1672" s="35"/>
      <c r="MUW1672" s="34"/>
      <c r="MVD1672" s="35"/>
      <c r="MVE1672" s="34"/>
      <c r="MVL1672" s="35"/>
      <c r="MVM1672" s="34"/>
      <c r="MVT1672" s="35"/>
      <c r="MVU1672" s="34"/>
      <c r="MWB1672" s="35"/>
      <c r="MWC1672" s="34"/>
      <c r="MWJ1672" s="35"/>
      <c r="MWK1672" s="34"/>
      <c r="MWR1672" s="35"/>
      <c r="MWS1672" s="34"/>
      <c r="MWZ1672" s="35"/>
      <c r="MXA1672" s="34"/>
      <c r="MXH1672" s="35"/>
      <c r="MXI1672" s="34"/>
      <c r="MXP1672" s="35"/>
      <c r="MXQ1672" s="34"/>
      <c r="MXX1672" s="35"/>
      <c r="MXY1672" s="34"/>
      <c r="MYF1672" s="35"/>
      <c r="MYG1672" s="34"/>
      <c r="MYN1672" s="35"/>
      <c r="MYO1672" s="34"/>
      <c r="MYV1672" s="35"/>
      <c r="MYW1672" s="34"/>
      <c r="MZD1672" s="35"/>
      <c r="MZE1672" s="34"/>
      <c r="MZL1672" s="35"/>
      <c r="MZM1672" s="34"/>
      <c r="MZT1672" s="35"/>
      <c r="MZU1672" s="34"/>
      <c r="NAB1672" s="35"/>
      <c r="NAC1672" s="34"/>
      <c r="NAJ1672" s="35"/>
      <c r="NAK1672" s="34"/>
      <c r="NAR1672" s="35"/>
      <c r="NAS1672" s="34"/>
      <c r="NAZ1672" s="35"/>
      <c r="NBA1672" s="34"/>
      <c r="NBH1672" s="35"/>
      <c r="NBI1672" s="34"/>
      <c r="NBP1672" s="35"/>
      <c r="NBQ1672" s="34"/>
      <c r="NBX1672" s="35"/>
      <c r="NBY1672" s="34"/>
      <c r="NCF1672" s="35"/>
      <c r="NCG1672" s="34"/>
      <c r="NCN1672" s="35"/>
      <c r="NCO1672" s="34"/>
      <c r="NCV1672" s="35"/>
      <c r="NCW1672" s="34"/>
      <c r="NDD1672" s="35"/>
      <c r="NDE1672" s="34"/>
      <c r="NDL1672" s="35"/>
      <c r="NDM1672" s="34"/>
      <c r="NDT1672" s="35"/>
      <c r="NDU1672" s="34"/>
      <c r="NEB1672" s="35"/>
      <c r="NEC1672" s="34"/>
      <c r="NEJ1672" s="35"/>
      <c r="NEK1672" s="34"/>
      <c r="NER1672" s="35"/>
      <c r="NES1672" s="34"/>
      <c r="NEZ1672" s="35"/>
      <c r="NFA1672" s="34"/>
      <c r="NFH1672" s="35"/>
      <c r="NFI1672" s="34"/>
      <c r="NFP1672" s="35"/>
      <c r="NFQ1672" s="34"/>
      <c r="NFX1672" s="35"/>
      <c r="NFY1672" s="34"/>
      <c r="NGF1672" s="35"/>
      <c r="NGG1672" s="34"/>
      <c r="NGN1672" s="35"/>
      <c r="NGO1672" s="34"/>
      <c r="NGV1672" s="35"/>
      <c r="NGW1672" s="34"/>
      <c r="NHD1672" s="35"/>
      <c r="NHE1672" s="34"/>
      <c r="NHL1672" s="35"/>
      <c r="NHM1672" s="34"/>
      <c r="NHT1672" s="35"/>
      <c r="NHU1672" s="34"/>
      <c r="NIB1672" s="35"/>
      <c r="NIC1672" s="34"/>
      <c r="NIJ1672" s="35"/>
      <c r="NIK1672" s="34"/>
      <c r="NIR1672" s="35"/>
      <c r="NIS1672" s="34"/>
      <c r="NIZ1672" s="35"/>
      <c r="NJA1672" s="34"/>
      <c r="NJH1672" s="35"/>
      <c r="NJI1672" s="34"/>
      <c r="NJP1672" s="35"/>
      <c r="NJQ1672" s="34"/>
      <c r="NJX1672" s="35"/>
      <c r="NJY1672" s="34"/>
      <c r="NKF1672" s="35"/>
      <c r="NKG1672" s="34"/>
      <c r="NKN1672" s="35"/>
      <c r="NKO1672" s="34"/>
      <c r="NKV1672" s="35"/>
      <c r="NKW1672" s="34"/>
      <c r="NLD1672" s="35"/>
      <c r="NLE1672" s="34"/>
      <c r="NLL1672" s="35"/>
      <c r="NLM1672" s="34"/>
      <c r="NLT1672" s="35"/>
      <c r="NLU1672" s="34"/>
      <c r="NMB1672" s="35"/>
      <c r="NMC1672" s="34"/>
      <c r="NMJ1672" s="35"/>
      <c r="NMK1672" s="34"/>
      <c r="NMR1672" s="35"/>
      <c r="NMS1672" s="34"/>
      <c r="NMZ1672" s="35"/>
      <c r="NNA1672" s="34"/>
      <c r="NNH1672" s="35"/>
      <c r="NNI1672" s="34"/>
      <c r="NNP1672" s="35"/>
      <c r="NNQ1672" s="34"/>
      <c r="NNX1672" s="35"/>
      <c r="NNY1672" s="34"/>
      <c r="NOF1672" s="35"/>
      <c r="NOG1672" s="34"/>
      <c r="NON1672" s="35"/>
      <c r="NOO1672" s="34"/>
      <c r="NOV1672" s="35"/>
      <c r="NOW1672" s="34"/>
      <c r="NPD1672" s="35"/>
      <c r="NPE1672" s="34"/>
      <c r="NPL1672" s="35"/>
      <c r="NPM1672" s="34"/>
      <c r="NPT1672" s="35"/>
      <c r="NPU1672" s="34"/>
      <c r="NQB1672" s="35"/>
      <c r="NQC1672" s="34"/>
      <c r="NQJ1672" s="35"/>
      <c r="NQK1672" s="34"/>
      <c r="NQR1672" s="35"/>
      <c r="NQS1672" s="34"/>
      <c r="NQZ1672" s="35"/>
      <c r="NRA1672" s="34"/>
      <c r="NRH1672" s="35"/>
      <c r="NRI1672" s="34"/>
      <c r="NRP1672" s="35"/>
      <c r="NRQ1672" s="34"/>
      <c r="NRX1672" s="35"/>
      <c r="NRY1672" s="34"/>
      <c r="NSF1672" s="35"/>
      <c r="NSG1672" s="34"/>
      <c r="NSN1672" s="35"/>
      <c r="NSO1672" s="34"/>
      <c r="NSV1672" s="35"/>
      <c r="NSW1672" s="34"/>
      <c r="NTD1672" s="35"/>
      <c r="NTE1672" s="34"/>
      <c r="NTL1672" s="35"/>
      <c r="NTM1672" s="34"/>
      <c r="NTT1672" s="35"/>
      <c r="NTU1672" s="34"/>
      <c r="NUB1672" s="35"/>
      <c r="NUC1672" s="34"/>
      <c r="NUJ1672" s="35"/>
      <c r="NUK1672" s="34"/>
      <c r="NUR1672" s="35"/>
      <c r="NUS1672" s="34"/>
      <c r="NUZ1672" s="35"/>
      <c r="NVA1672" s="34"/>
      <c r="NVH1672" s="35"/>
      <c r="NVI1672" s="34"/>
      <c r="NVP1672" s="35"/>
      <c r="NVQ1672" s="34"/>
      <c r="NVX1672" s="35"/>
      <c r="NVY1672" s="34"/>
      <c r="NWF1672" s="35"/>
      <c r="NWG1672" s="34"/>
      <c r="NWN1672" s="35"/>
      <c r="NWO1672" s="34"/>
      <c r="NWV1672" s="35"/>
      <c r="NWW1672" s="34"/>
      <c r="NXD1672" s="35"/>
      <c r="NXE1672" s="34"/>
      <c r="NXL1672" s="35"/>
      <c r="NXM1672" s="34"/>
      <c r="NXT1672" s="35"/>
      <c r="NXU1672" s="34"/>
      <c r="NYB1672" s="35"/>
      <c r="NYC1672" s="34"/>
      <c r="NYJ1672" s="35"/>
      <c r="NYK1672" s="34"/>
      <c r="NYR1672" s="35"/>
      <c r="NYS1672" s="34"/>
      <c r="NYZ1672" s="35"/>
      <c r="NZA1672" s="34"/>
      <c r="NZH1672" s="35"/>
      <c r="NZI1672" s="34"/>
      <c r="NZP1672" s="35"/>
      <c r="NZQ1672" s="34"/>
      <c r="NZX1672" s="35"/>
      <c r="NZY1672" s="34"/>
      <c r="OAF1672" s="35"/>
      <c r="OAG1672" s="34"/>
      <c r="OAN1672" s="35"/>
      <c r="OAO1672" s="34"/>
      <c r="OAV1672" s="35"/>
      <c r="OAW1672" s="34"/>
      <c r="OBD1672" s="35"/>
      <c r="OBE1672" s="34"/>
      <c r="OBL1672" s="35"/>
      <c r="OBM1672" s="34"/>
      <c r="OBT1672" s="35"/>
      <c r="OBU1672" s="34"/>
      <c r="OCB1672" s="35"/>
      <c r="OCC1672" s="34"/>
      <c r="OCJ1672" s="35"/>
      <c r="OCK1672" s="34"/>
      <c r="OCR1672" s="35"/>
      <c r="OCS1672" s="34"/>
      <c r="OCZ1672" s="35"/>
      <c r="ODA1672" s="34"/>
      <c r="ODH1672" s="35"/>
      <c r="ODI1672" s="34"/>
      <c r="ODP1672" s="35"/>
      <c r="ODQ1672" s="34"/>
      <c r="ODX1672" s="35"/>
      <c r="ODY1672" s="34"/>
      <c r="OEF1672" s="35"/>
      <c r="OEG1672" s="34"/>
      <c r="OEN1672" s="35"/>
      <c r="OEO1672" s="34"/>
      <c r="OEV1672" s="35"/>
      <c r="OEW1672" s="34"/>
      <c r="OFD1672" s="35"/>
      <c r="OFE1672" s="34"/>
      <c r="OFL1672" s="35"/>
      <c r="OFM1672" s="34"/>
      <c r="OFT1672" s="35"/>
      <c r="OFU1672" s="34"/>
      <c r="OGB1672" s="35"/>
      <c r="OGC1672" s="34"/>
      <c r="OGJ1672" s="35"/>
      <c r="OGK1672" s="34"/>
      <c r="OGR1672" s="35"/>
      <c r="OGS1672" s="34"/>
      <c r="OGZ1672" s="35"/>
      <c r="OHA1672" s="34"/>
      <c r="OHH1672" s="35"/>
      <c r="OHI1672" s="34"/>
      <c r="OHP1672" s="35"/>
      <c r="OHQ1672" s="34"/>
      <c r="OHX1672" s="35"/>
      <c r="OHY1672" s="34"/>
      <c r="OIF1672" s="35"/>
      <c r="OIG1672" s="34"/>
      <c r="OIN1672" s="35"/>
      <c r="OIO1672" s="34"/>
      <c r="OIV1672" s="35"/>
      <c r="OIW1672" s="34"/>
      <c r="OJD1672" s="35"/>
      <c r="OJE1672" s="34"/>
      <c r="OJL1672" s="35"/>
      <c r="OJM1672" s="34"/>
      <c r="OJT1672" s="35"/>
      <c r="OJU1672" s="34"/>
      <c r="OKB1672" s="35"/>
      <c r="OKC1672" s="34"/>
      <c r="OKJ1672" s="35"/>
      <c r="OKK1672" s="34"/>
      <c r="OKR1672" s="35"/>
      <c r="OKS1672" s="34"/>
      <c r="OKZ1672" s="35"/>
      <c r="OLA1672" s="34"/>
      <c r="OLH1672" s="35"/>
      <c r="OLI1672" s="34"/>
      <c r="OLP1672" s="35"/>
      <c r="OLQ1672" s="34"/>
      <c r="OLX1672" s="35"/>
      <c r="OLY1672" s="34"/>
      <c r="OMF1672" s="35"/>
      <c r="OMG1672" s="34"/>
      <c r="OMN1672" s="35"/>
      <c r="OMO1672" s="34"/>
      <c r="OMV1672" s="35"/>
      <c r="OMW1672" s="34"/>
      <c r="OND1672" s="35"/>
      <c r="ONE1672" s="34"/>
      <c r="ONL1672" s="35"/>
      <c r="ONM1672" s="34"/>
      <c r="ONT1672" s="35"/>
      <c r="ONU1672" s="34"/>
      <c r="OOB1672" s="35"/>
      <c r="OOC1672" s="34"/>
      <c r="OOJ1672" s="35"/>
      <c r="OOK1672" s="34"/>
      <c r="OOR1672" s="35"/>
      <c r="OOS1672" s="34"/>
      <c r="OOZ1672" s="35"/>
      <c r="OPA1672" s="34"/>
      <c r="OPH1672" s="35"/>
      <c r="OPI1672" s="34"/>
      <c r="OPP1672" s="35"/>
      <c r="OPQ1672" s="34"/>
      <c r="OPX1672" s="35"/>
      <c r="OPY1672" s="34"/>
      <c r="OQF1672" s="35"/>
      <c r="OQG1672" s="34"/>
      <c r="OQN1672" s="35"/>
      <c r="OQO1672" s="34"/>
      <c r="OQV1672" s="35"/>
      <c r="OQW1672" s="34"/>
      <c r="ORD1672" s="35"/>
      <c r="ORE1672" s="34"/>
      <c r="ORL1672" s="35"/>
      <c r="ORM1672" s="34"/>
      <c r="ORT1672" s="35"/>
      <c r="ORU1672" s="34"/>
      <c r="OSB1672" s="35"/>
      <c r="OSC1672" s="34"/>
      <c r="OSJ1672" s="35"/>
      <c r="OSK1672" s="34"/>
      <c r="OSR1672" s="35"/>
      <c r="OSS1672" s="34"/>
      <c r="OSZ1672" s="35"/>
      <c r="OTA1672" s="34"/>
      <c r="OTH1672" s="35"/>
      <c r="OTI1672" s="34"/>
      <c r="OTP1672" s="35"/>
      <c r="OTQ1672" s="34"/>
      <c r="OTX1672" s="35"/>
      <c r="OTY1672" s="34"/>
      <c r="OUF1672" s="35"/>
      <c r="OUG1672" s="34"/>
      <c r="OUN1672" s="35"/>
      <c r="OUO1672" s="34"/>
      <c r="OUV1672" s="35"/>
      <c r="OUW1672" s="34"/>
      <c r="OVD1672" s="35"/>
      <c r="OVE1672" s="34"/>
      <c r="OVL1672" s="35"/>
      <c r="OVM1672" s="34"/>
      <c r="OVT1672" s="35"/>
      <c r="OVU1672" s="34"/>
      <c r="OWB1672" s="35"/>
      <c r="OWC1672" s="34"/>
      <c r="OWJ1672" s="35"/>
      <c r="OWK1672" s="34"/>
      <c r="OWR1672" s="35"/>
      <c r="OWS1672" s="34"/>
      <c r="OWZ1672" s="35"/>
      <c r="OXA1672" s="34"/>
      <c r="OXH1672" s="35"/>
      <c r="OXI1672" s="34"/>
      <c r="OXP1672" s="35"/>
      <c r="OXQ1672" s="34"/>
      <c r="OXX1672" s="35"/>
      <c r="OXY1672" s="34"/>
      <c r="OYF1672" s="35"/>
      <c r="OYG1672" s="34"/>
      <c r="OYN1672" s="35"/>
      <c r="OYO1672" s="34"/>
      <c r="OYV1672" s="35"/>
      <c r="OYW1672" s="34"/>
      <c r="OZD1672" s="35"/>
      <c r="OZE1672" s="34"/>
      <c r="OZL1672" s="35"/>
      <c r="OZM1672" s="34"/>
      <c r="OZT1672" s="35"/>
      <c r="OZU1672" s="34"/>
      <c r="PAB1672" s="35"/>
      <c r="PAC1672" s="34"/>
      <c r="PAJ1672" s="35"/>
      <c r="PAK1672" s="34"/>
      <c r="PAR1672" s="35"/>
      <c r="PAS1672" s="34"/>
      <c r="PAZ1672" s="35"/>
      <c r="PBA1672" s="34"/>
      <c r="PBH1672" s="35"/>
      <c r="PBI1672" s="34"/>
      <c r="PBP1672" s="35"/>
      <c r="PBQ1672" s="34"/>
      <c r="PBX1672" s="35"/>
      <c r="PBY1672" s="34"/>
      <c r="PCF1672" s="35"/>
      <c r="PCG1672" s="34"/>
      <c r="PCN1672" s="35"/>
      <c r="PCO1672" s="34"/>
      <c r="PCV1672" s="35"/>
      <c r="PCW1672" s="34"/>
      <c r="PDD1672" s="35"/>
      <c r="PDE1672" s="34"/>
      <c r="PDL1672" s="35"/>
      <c r="PDM1672" s="34"/>
      <c r="PDT1672" s="35"/>
      <c r="PDU1672" s="34"/>
      <c r="PEB1672" s="35"/>
      <c r="PEC1672" s="34"/>
      <c r="PEJ1672" s="35"/>
      <c r="PEK1672" s="34"/>
      <c r="PER1672" s="35"/>
      <c r="PES1672" s="34"/>
      <c r="PEZ1672" s="35"/>
      <c r="PFA1672" s="34"/>
      <c r="PFH1672" s="35"/>
      <c r="PFI1672" s="34"/>
      <c r="PFP1672" s="35"/>
      <c r="PFQ1672" s="34"/>
      <c r="PFX1672" s="35"/>
      <c r="PFY1672" s="34"/>
      <c r="PGF1672" s="35"/>
      <c r="PGG1672" s="34"/>
      <c r="PGN1672" s="35"/>
      <c r="PGO1672" s="34"/>
      <c r="PGV1672" s="35"/>
      <c r="PGW1672" s="34"/>
      <c r="PHD1672" s="35"/>
      <c r="PHE1672" s="34"/>
      <c r="PHL1672" s="35"/>
      <c r="PHM1672" s="34"/>
      <c r="PHT1672" s="35"/>
      <c r="PHU1672" s="34"/>
      <c r="PIB1672" s="35"/>
      <c r="PIC1672" s="34"/>
      <c r="PIJ1672" s="35"/>
      <c r="PIK1672" s="34"/>
      <c r="PIR1672" s="35"/>
      <c r="PIS1672" s="34"/>
      <c r="PIZ1672" s="35"/>
      <c r="PJA1672" s="34"/>
      <c r="PJH1672" s="35"/>
      <c r="PJI1672" s="34"/>
      <c r="PJP1672" s="35"/>
      <c r="PJQ1672" s="34"/>
      <c r="PJX1672" s="35"/>
      <c r="PJY1672" s="34"/>
      <c r="PKF1672" s="35"/>
      <c r="PKG1672" s="34"/>
      <c r="PKN1672" s="35"/>
      <c r="PKO1672" s="34"/>
      <c r="PKV1672" s="35"/>
      <c r="PKW1672" s="34"/>
      <c r="PLD1672" s="35"/>
      <c r="PLE1672" s="34"/>
      <c r="PLL1672" s="35"/>
      <c r="PLM1672" s="34"/>
      <c r="PLT1672" s="35"/>
      <c r="PLU1672" s="34"/>
      <c r="PMB1672" s="35"/>
      <c r="PMC1672" s="34"/>
      <c r="PMJ1672" s="35"/>
      <c r="PMK1672" s="34"/>
      <c r="PMR1672" s="35"/>
      <c r="PMS1672" s="34"/>
      <c r="PMZ1672" s="35"/>
      <c r="PNA1672" s="34"/>
      <c r="PNH1672" s="35"/>
      <c r="PNI1672" s="34"/>
      <c r="PNP1672" s="35"/>
      <c r="PNQ1672" s="34"/>
      <c r="PNX1672" s="35"/>
      <c r="PNY1672" s="34"/>
      <c r="POF1672" s="35"/>
      <c r="POG1672" s="34"/>
      <c r="PON1672" s="35"/>
      <c r="POO1672" s="34"/>
      <c r="POV1672" s="35"/>
      <c r="POW1672" s="34"/>
      <c r="PPD1672" s="35"/>
      <c r="PPE1672" s="34"/>
      <c r="PPL1672" s="35"/>
      <c r="PPM1672" s="34"/>
      <c r="PPT1672" s="35"/>
      <c r="PPU1672" s="34"/>
      <c r="PQB1672" s="35"/>
      <c r="PQC1672" s="34"/>
      <c r="PQJ1672" s="35"/>
      <c r="PQK1672" s="34"/>
      <c r="PQR1672" s="35"/>
      <c r="PQS1672" s="34"/>
      <c r="PQZ1672" s="35"/>
      <c r="PRA1672" s="34"/>
      <c r="PRH1672" s="35"/>
      <c r="PRI1672" s="34"/>
      <c r="PRP1672" s="35"/>
      <c r="PRQ1672" s="34"/>
      <c r="PRX1672" s="35"/>
      <c r="PRY1672" s="34"/>
      <c r="PSF1672" s="35"/>
      <c r="PSG1672" s="34"/>
      <c r="PSN1672" s="35"/>
      <c r="PSO1672" s="34"/>
      <c r="PSV1672" s="35"/>
      <c r="PSW1672" s="34"/>
      <c r="PTD1672" s="35"/>
      <c r="PTE1672" s="34"/>
      <c r="PTL1672" s="35"/>
      <c r="PTM1672" s="34"/>
      <c r="PTT1672" s="35"/>
      <c r="PTU1672" s="34"/>
      <c r="PUB1672" s="35"/>
      <c r="PUC1672" s="34"/>
      <c r="PUJ1672" s="35"/>
      <c r="PUK1672" s="34"/>
      <c r="PUR1672" s="35"/>
      <c r="PUS1672" s="34"/>
      <c r="PUZ1672" s="35"/>
      <c r="PVA1672" s="34"/>
      <c r="PVH1672" s="35"/>
      <c r="PVI1672" s="34"/>
      <c r="PVP1672" s="35"/>
      <c r="PVQ1672" s="34"/>
      <c r="PVX1672" s="35"/>
      <c r="PVY1672" s="34"/>
      <c r="PWF1672" s="35"/>
      <c r="PWG1672" s="34"/>
      <c r="PWN1672" s="35"/>
      <c r="PWO1672" s="34"/>
      <c r="PWV1672" s="35"/>
      <c r="PWW1672" s="34"/>
      <c r="PXD1672" s="35"/>
      <c r="PXE1672" s="34"/>
      <c r="PXL1672" s="35"/>
      <c r="PXM1672" s="34"/>
      <c r="PXT1672" s="35"/>
      <c r="PXU1672" s="34"/>
      <c r="PYB1672" s="35"/>
      <c r="PYC1672" s="34"/>
      <c r="PYJ1672" s="35"/>
      <c r="PYK1672" s="34"/>
      <c r="PYR1672" s="35"/>
      <c r="PYS1672" s="34"/>
      <c r="PYZ1672" s="35"/>
      <c r="PZA1672" s="34"/>
      <c r="PZH1672" s="35"/>
      <c r="PZI1672" s="34"/>
      <c r="PZP1672" s="35"/>
      <c r="PZQ1672" s="34"/>
      <c r="PZX1672" s="35"/>
      <c r="PZY1672" s="34"/>
      <c r="QAF1672" s="35"/>
      <c r="QAG1672" s="34"/>
      <c r="QAN1672" s="35"/>
      <c r="QAO1672" s="34"/>
      <c r="QAV1672" s="35"/>
      <c r="QAW1672" s="34"/>
      <c r="QBD1672" s="35"/>
      <c r="QBE1672" s="34"/>
      <c r="QBL1672" s="35"/>
      <c r="QBM1672" s="34"/>
      <c r="QBT1672" s="35"/>
      <c r="QBU1672" s="34"/>
      <c r="QCB1672" s="35"/>
      <c r="QCC1672" s="34"/>
      <c r="QCJ1672" s="35"/>
      <c r="QCK1672" s="34"/>
      <c r="QCR1672" s="35"/>
      <c r="QCS1672" s="34"/>
      <c r="QCZ1672" s="35"/>
      <c r="QDA1672" s="34"/>
      <c r="QDH1672" s="35"/>
      <c r="QDI1672" s="34"/>
      <c r="QDP1672" s="35"/>
      <c r="QDQ1672" s="34"/>
      <c r="QDX1672" s="35"/>
      <c r="QDY1672" s="34"/>
      <c r="QEF1672" s="35"/>
      <c r="QEG1672" s="34"/>
      <c r="QEN1672" s="35"/>
      <c r="QEO1672" s="34"/>
      <c r="QEV1672" s="35"/>
      <c r="QEW1672" s="34"/>
      <c r="QFD1672" s="35"/>
      <c r="QFE1672" s="34"/>
      <c r="QFL1672" s="35"/>
      <c r="QFM1672" s="34"/>
      <c r="QFT1672" s="35"/>
      <c r="QFU1672" s="34"/>
      <c r="QGB1672" s="35"/>
      <c r="QGC1672" s="34"/>
      <c r="QGJ1672" s="35"/>
      <c r="QGK1672" s="34"/>
      <c r="QGR1672" s="35"/>
      <c r="QGS1672" s="34"/>
      <c r="QGZ1672" s="35"/>
      <c r="QHA1672" s="34"/>
      <c r="QHH1672" s="35"/>
      <c r="QHI1672" s="34"/>
      <c r="QHP1672" s="35"/>
      <c r="QHQ1672" s="34"/>
      <c r="QHX1672" s="35"/>
      <c r="QHY1672" s="34"/>
      <c r="QIF1672" s="35"/>
      <c r="QIG1672" s="34"/>
      <c r="QIN1672" s="35"/>
      <c r="QIO1672" s="34"/>
      <c r="QIV1672" s="35"/>
      <c r="QIW1672" s="34"/>
      <c r="QJD1672" s="35"/>
      <c r="QJE1672" s="34"/>
      <c r="QJL1672" s="35"/>
      <c r="QJM1672" s="34"/>
      <c r="QJT1672" s="35"/>
      <c r="QJU1672" s="34"/>
      <c r="QKB1672" s="35"/>
      <c r="QKC1672" s="34"/>
      <c r="QKJ1672" s="35"/>
      <c r="QKK1672" s="34"/>
      <c r="QKR1672" s="35"/>
      <c r="QKS1672" s="34"/>
      <c r="QKZ1672" s="35"/>
      <c r="QLA1672" s="34"/>
      <c r="QLH1672" s="35"/>
      <c r="QLI1672" s="34"/>
      <c r="QLP1672" s="35"/>
      <c r="QLQ1672" s="34"/>
      <c r="QLX1672" s="35"/>
      <c r="QLY1672" s="34"/>
      <c r="QMF1672" s="35"/>
      <c r="QMG1672" s="34"/>
      <c r="QMN1672" s="35"/>
      <c r="QMO1672" s="34"/>
      <c r="QMV1672" s="35"/>
      <c r="QMW1672" s="34"/>
      <c r="QND1672" s="35"/>
      <c r="QNE1672" s="34"/>
      <c r="QNL1672" s="35"/>
      <c r="QNM1672" s="34"/>
      <c r="QNT1672" s="35"/>
      <c r="QNU1672" s="34"/>
      <c r="QOB1672" s="35"/>
      <c r="QOC1672" s="34"/>
      <c r="QOJ1672" s="35"/>
      <c r="QOK1672" s="34"/>
      <c r="QOR1672" s="35"/>
      <c r="QOS1672" s="34"/>
      <c r="QOZ1672" s="35"/>
      <c r="QPA1672" s="34"/>
      <c r="QPH1672" s="35"/>
      <c r="QPI1672" s="34"/>
      <c r="QPP1672" s="35"/>
      <c r="QPQ1672" s="34"/>
      <c r="QPX1672" s="35"/>
      <c r="QPY1672" s="34"/>
      <c r="QQF1672" s="35"/>
      <c r="QQG1672" s="34"/>
      <c r="QQN1672" s="35"/>
      <c r="QQO1672" s="34"/>
      <c r="QQV1672" s="35"/>
      <c r="QQW1672" s="34"/>
      <c r="QRD1672" s="35"/>
      <c r="QRE1672" s="34"/>
      <c r="QRL1672" s="35"/>
      <c r="QRM1672" s="34"/>
      <c r="QRT1672" s="35"/>
      <c r="QRU1672" s="34"/>
      <c r="QSB1672" s="35"/>
      <c r="QSC1672" s="34"/>
      <c r="QSJ1672" s="35"/>
      <c r="QSK1672" s="34"/>
      <c r="QSR1672" s="35"/>
      <c r="QSS1672" s="34"/>
      <c r="QSZ1672" s="35"/>
      <c r="QTA1672" s="34"/>
      <c r="QTH1672" s="35"/>
      <c r="QTI1672" s="34"/>
      <c r="QTP1672" s="35"/>
      <c r="QTQ1672" s="34"/>
      <c r="QTX1672" s="35"/>
      <c r="QTY1672" s="34"/>
      <c r="QUF1672" s="35"/>
      <c r="QUG1672" s="34"/>
      <c r="QUN1672" s="35"/>
      <c r="QUO1672" s="34"/>
      <c r="QUV1672" s="35"/>
      <c r="QUW1672" s="34"/>
      <c r="QVD1672" s="35"/>
      <c r="QVE1672" s="34"/>
      <c r="QVL1672" s="35"/>
      <c r="QVM1672" s="34"/>
      <c r="QVT1672" s="35"/>
      <c r="QVU1672" s="34"/>
      <c r="QWB1672" s="35"/>
      <c r="QWC1672" s="34"/>
      <c r="QWJ1672" s="35"/>
      <c r="QWK1672" s="34"/>
      <c r="QWR1672" s="35"/>
      <c r="QWS1672" s="34"/>
      <c r="QWZ1672" s="35"/>
      <c r="QXA1672" s="34"/>
      <c r="QXH1672" s="35"/>
      <c r="QXI1672" s="34"/>
      <c r="QXP1672" s="35"/>
      <c r="QXQ1672" s="34"/>
      <c r="QXX1672" s="35"/>
      <c r="QXY1672" s="34"/>
      <c r="QYF1672" s="35"/>
      <c r="QYG1672" s="34"/>
      <c r="QYN1672" s="35"/>
      <c r="QYO1672" s="34"/>
      <c r="QYV1672" s="35"/>
      <c r="QYW1672" s="34"/>
      <c r="QZD1672" s="35"/>
      <c r="QZE1672" s="34"/>
      <c r="QZL1672" s="35"/>
      <c r="QZM1672" s="34"/>
      <c r="QZT1672" s="35"/>
      <c r="QZU1672" s="34"/>
      <c r="RAB1672" s="35"/>
      <c r="RAC1672" s="34"/>
      <c r="RAJ1672" s="35"/>
      <c r="RAK1672" s="34"/>
      <c r="RAR1672" s="35"/>
      <c r="RAS1672" s="34"/>
      <c r="RAZ1672" s="35"/>
      <c r="RBA1672" s="34"/>
      <c r="RBH1672" s="35"/>
      <c r="RBI1672" s="34"/>
      <c r="RBP1672" s="35"/>
      <c r="RBQ1672" s="34"/>
      <c r="RBX1672" s="35"/>
      <c r="RBY1672" s="34"/>
      <c r="RCF1672" s="35"/>
      <c r="RCG1672" s="34"/>
      <c r="RCN1672" s="35"/>
      <c r="RCO1672" s="34"/>
      <c r="RCV1672" s="35"/>
      <c r="RCW1672" s="34"/>
      <c r="RDD1672" s="35"/>
      <c r="RDE1672" s="34"/>
      <c r="RDL1672" s="35"/>
      <c r="RDM1672" s="34"/>
      <c r="RDT1672" s="35"/>
      <c r="RDU1672" s="34"/>
      <c r="REB1672" s="35"/>
      <c r="REC1672" s="34"/>
      <c r="REJ1672" s="35"/>
      <c r="REK1672" s="34"/>
      <c r="RER1672" s="35"/>
      <c r="RES1672" s="34"/>
      <c r="REZ1672" s="35"/>
      <c r="RFA1672" s="34"/>
      <c r="RFH1672" s="35"/>
      <c r="RFI1672" s="34"/>
      <c r="RFP1672" s="35"/>
      <c r="RFQ1672" s="34"/>
      <c r="RFX1672" s="35"/>
      <c r="RFY1672" s="34"/>
      <c r="RGF1672" s="35"/>
      <c r="RGG1672" s="34"/>
      <c r="RGN1672" s="35"/>
      <c r="RGO1672" s="34"/>
      <c r="RGV1672" s="35"/>
      <c r="RGW1672" s="34"/>
      <c r="RHD1672" s="35"/>
      <c r="RHE1672" s="34"/>
      <c r="RHL1672" s="35"/>
      <c r="RHM1672" s="34"/>
      <c r="RHT1672" s="35"/>
      <c r="RHU1672" s="34"/>
      <c r="RIB1672" s="35"/>
      <c r="RIC1672" s="34"/>
      <c r="RIJ1672" s="35"/>
      <c r="RIK1672" s="34"/>
      <c r="RIR1672" s="35"/>
      <c r="RIS1672" s="34"/>
      <c r="RIZ1672" s="35"/>
      <c r="RJA1672" s="34"/>
      <c r="RJH1672" s="35"/>
      <c r="RJI1672" s="34"/>
      <c r="RJP1672" s="35"/>
      <c r="RJQ1672" s="34"/>
      <c r="RJX1672" s="35"/>
      <c r="RJY1672" s="34"/>
      <c r="RKF1672" s="35"/>
      <c r="RKG1672" s="34"/>
      <c r="RKN1672" s="35"/>
      <c r="RKO1672" s="34"/>
      <c r="RKV1672" s="35"/>
      <c r="RKW1672" s="34"/>
      <c r="RLD1672" s="35"/>
      <c r="RLE1672" s="34"/>
      <c r="RLL1672" s="35"/>
      <c r="RLM1672" s="34"/>
      <c r="RLT1672" s="35"/>
      <c r="RLU1672" s="34"/>
      <c r="RMB1672" s="35"/>
      <c r="RMC1672" s="34"/>
      <c r="RMJ1672" s="35"/>
      <c r="RMK1672" s="34"/>
      <c r="RMR1672" s="35"/>
      <c r="RMS1672" s="34"/>
      <c r="RMZ1672" s="35"/>
      <c r="RNA1672" s="34"/>
      <c r="RNH1672" s="35"/>
      <c r="RNI1672" s="34"/>
      <c r="RNP1672" s="35"/>
      <c r="RNQ1672" s="34"/>
      <c r="RNX1672" s="35"/>
      <c r="RNY1672" s="34"/>
      <c r="ROF1672" s="35"/>
      <c r="ROG1672" s="34"/>
      <c r="RON1672" s="35"/>
      <c r="ROO1672" s="34"/>
      <c r="ROV1672" s="35"/>
      <c r="ROW1672" s="34"/>
      <c r="RPD1672" s="35"/>
      <c r="RPE1672" s="34"/>
      <c r="RPL1672" s="35"/>
      <c r="RPM1672" s="34"/>
      <c r="RPT1672" s="35"/>
      <c r="RPU1672" s="34"/>
      <c r="RQB1672" s="35"/>
      <c r="RQC1672" s="34"/>
      <c r="RQJ1672" s="35"/>
      <c r="RQK1672" s="34"/>
      <c r="RQR1672" s="35"/>
      <c r="RQS1672" s="34"/>
      <c r="RQZ1672" s="35"/>
      <c r="RRA1672" s="34"/>
      <c r="RRH1672" s="35"/>
      <c r="RRI1672" s="34"/>
      <c r="RRP1672" s="35"/>
      <c r="RRQ1672" s="34"/>
      <c r="RRX1672" s="35"/>
      <c r="RRY1672" s="34"/>
      <c r="RSF1672" s="35"/>
      <c r="RSG1672" s="34"/>
      <c r="RSN1672" s="35"/>
      <c r="RSO1672" s="34"/>
      <c r="RSV1672" s="35"/>
      <c r="RSW1672" s="34"/>
      <c r="RTD1672" s="35"/>
      <c r="RTE1672" s="34"/>
      <c r="RTL1672" s="35"/>
      <c r="RTM1672" s="34"/>
      <c r="RTT1672" s="35"/>
      <c r="RTU1672" s="34"/>
      <c r="RUB1672" s="35"/>
      <c r="RUC1672" s="34"/>
      <c r="RUJ1672" s="35"/>
      <c r="RUK1672" s="34"/>
      <c r="RUR1672" s="35"/>
      <c r="RUS1672" s="34"/>
      <c r="RUZ1672" s="35"/>
      <c r="RVA1672" s="34"/>
      <c r="RVH1672" s="35"/>
      <c r="RVI1672" s="34"/>
      <c r="RVP1672" s="35"/>
      <c r="RVQ1672" s="34"/>
      <c r="RVX1672" s="35"/>
      <c r="RVY1672" s="34"/>
      <c r="RWF1672" s="35"/>
      <c r="RWG1672" s="34"/>
      <c r="RWN1672" s="35"/>
      <c r="RWO1672" s="34"/>
      <c r="RWV1672" s="35"/>
      <c r="RWW1672" s="34"/>
      <c r="RXD1672" s="35"/>
      <c r="RXE1672" s="34"/>
      <c r="RXL1672" s="35"/>
      <c r="RXM1672" s="34"/>
      <c r="RXT1672" s="35"/>
      <c r="RXU1672" s="34"/>
      <c r="RYB1672" s="35"/>
      <c r="RYC1672" s="34"/>
      <c r="RYJ1672" s="35"/>
      <c r="RYK1672" s="34"/>
      <c r="RYR1672" s="35"/>
      <c r="RYS1672" s="34"/>
      <c r="RYZ1672" s="35"/>
      <c r="RZA1672" s="34"/>
      <c r="RZH1672" s="35"/>
      <c r="RZI1672" s="34"/>
      <c r="RZP1672" s="35"/>
      <c r="RZQ1672" s="34"/>
      <c r="RZX1672" s="35"/>
      <c r="RZY1672" s="34"/>
      <c r="SAF1672" s="35"/>
      <c r="SAG1672" s="34"/>
      <c r="SAN1672" s="35"/>
      <c r="SAO1672" s="34"/>
      <c r="SAV1672" s="35"/>
      <c r="SAW1672" s="34"/>
      <c r="SBD1672" s="35"/>
      <c r="SBE1672" s="34"/>
      <c r="SBL1672" s="35"/>
      <c r="SBM1672" s="34"/>
      <c r="SBT1672" s="35"/>
      <c r="SBU1672" s="34"/>
      <c r="SCB1672" s="35"/>
      <c r="SCC1672" s="34"/>
      <c r="SCJ1672" s="35"/>
      <c r="SCK1672" s="34"/>
      <c r="SCR1672" s="35"/>
      <c r="SCS1672" s="34"/>
      <c r="SCZ1672" s="35"/>
      <c r="SDA1672" s="34"/>
      <c r="SDH1672" s="35"/>
      <c r="SDI1672" s="34"/>
      <c r="SDP1672" s="35"/>
      <c r="SDQ1672" s="34"/>
      <c r="SDX1672" s="35"/>
      <c r="SDY1672" s="34"/>
      <c r="SEF1672" s="35"/>
      <c r="SEG1672" s="34"/>
      <c r="SEN1672" s="35"/>
      <c r="SEO1672" s="34"/>
      <c r="SEV1672" s="35"/>
      <c r="SEW1672" s="34"/>
      <c r="SFD1672" s="35"/>
      <c r="SFE1672" s="34"/>
      <c r="SFL1672" s="35"/>
      <c r="SFM1672" s="34"/>
      <c r="SFT1672" s="35"/>
      <c r="SFU1672" s="34"/>
      <c r="SGB1672" s="35"/>
      <c r="SGC1672" s="34"/>
      <c r="SGJ1672" s="35"/>
      <c r="SGK1672" s="34"/>
      <c r="SGR1672" s="35"/>
      <c r="SGS1672" s="34"/>
      <c r="SGZ1672" s="35"/>
      <c r="SHA1672" s="34"/>
      <c r="SHH1672" s="35"/>
      <c r="SHI1672" s="34"/>
      <c r="SHP1672" s="35"/>
      <c r="SHQ1672" s="34"/>
      <c r="SHX1672" s="35"/>
      <c r="SHY1672" s="34"/>
      <c r="SIF1672" s="35"/>
      <c r="SIG1672" s="34"/>
      <c r="SIN1672" s="35"/>
      <c r="SIO1672" s="34"/>
      <c r="SIV1672" s="35"/>
      <c r="SIW1672" s="34"/>
      <c r="SJD1672" s="35"/>
      <c r="SJE1672" s="34"/>
      <c r="SJL1672" s="35"/>
      <c r="SJM1672" s="34"/>
      <c r="SJT1672" s="35"/>
      <c r="SJU1672" s="34"/>
      <c r="SKB1672" s="35"/>
      <c r="SKC1672" s="34"/>
      <c r="SKJ1672" s="35"/>
      <c r="SKK1672" s="34"/>
      <c r="SKR1672" s="35"/>
      <c r="SKS1672" s="34"/>
      <c r="SKZ1672" s="35"/>
      <c r="SLA1672" s="34"/>
      <c r="SLH1672" s="35"/>
      <c r="SLI1672" s="34"/>
      <c r="SLP1672" s="35"/>
      <c r="SLQ1672" s="34"/>
      <c r="SLX1672" s="35"/>
      <c r="SLY1672" s="34"/>
      <c r="SMF1672" s="35"/>
      <c r="SMG1672" s="34"/>
      <c r="SMN1672" s="35"/>
      <c r="SMO1672" s="34"/>
      <c r="SMV1672" s="35"/>
      <c r="SMW1672" s="34"/>
      <c r="SND1672" s="35"/>
      <c r="SNE1672" s="34"/>
      <c r="SNL1672" s="35"/>
      <c r="SNM1672" s="34"/>
      <c r="SNT1672" s="35"/>
      <c r="SNU1672" s="34"/>
      <c r="SOB1672" s="35"/>
      <c r="SOC1672" s="34"/>
      <c r="SOJ1672" s="35"/>
      <c r="SOK1672" s="34"/>
      <c r="SOR1672" s="35"/>
      <c r="SOS1672" s="34"/>
      <c r="SOZ1672" s="35"/>
      <c r="SPA1672" s="34"/>
      <c r="SPH1672" s="35"/>
      <c r="SPI1672" s="34"/>
      <c r="SPP1672" s="35"/>
      <c r="SPQ1672" s="34"/>
      <c r="SPX1672" s="35"/>
      <c r="SPY1672" s="34"/>
      <c r="SQF1672" s="35"/>
      <c r="SQG1672" s="34"/>
      <c r="SQN1672" s="35"/>
      <c r="SQO1672" s="34"/>
      <c r="SQV1672" s="35"/>
      <c r="SQW1672" s="34"/>
      <c r="SRD1672" s="35"/>
      <c r="SRE1672" s="34"/>
      <c r="SRL1672" s="35"/>
      <c r="SRM1672" s="34"/>
      <c r="SRT1672" s="35"/>
      <c r="SRU1672" s="34"/>
      <c r="SSB1672" s="35"/>
      <c r="SSC1672" s="34"/>
      <c r="SSJ1672" s="35"/>
      <c r="SSK1672" s="34"/>
      <c r="SSR1672" s="35"/>
      <c r="SSS1672" s="34"/>
      <c r="SSZ1672" s="35"/>
      <c r="STA1672" s="34"/>
      <c r="STH1672" s="35"/>
      <c r="STI1672" s="34"/>
      <c r="STP1672" s="35"/>
      <c r="STQ1672" s="34"/>
      <c r="STX1672" s="35"/>
      <c r="STY1672" s="34"/>
      <c r="SUF1672" s="35"/>
      <c r="SUG1672" s="34"/>
      <c r="SUN1672" s="35"/>
      <c r="SUO1672" s="34"/>
      <c r="SUV1672" s="35"/>
      <c r="SUW1672" s="34"/>
      <c r="SVD1672" s="35"/>
      <c r="SVE1672" s="34"/>
      <c r="SVL1672" s="35"/>
      <c r="SVM1672" s="34"/>
      <c r="SVT1672" s="35"/>
      <c r="SVU1672" s="34"/>
      <c r="SWB1672" s="35"/>
      <c r="SWC1672" s="34"/>
      <c r="SWJ1672" s="35"/>
      <c r="SWK1672" s="34"/>
      <c r="SWR1672" s="35"/>
      <c r="SWS1672" s="34"/>
      <c r="SWZ1672" s="35"/>
      <c r="SXA1672" s="34"/>
      <c r="SXH1672" s="35"/>
      <c r="SXI1672" s="34"/>
      <c r="SXP1672" s="35"/>
      <c r="SXQ1672" s="34"/>
      <c r="SXX1672" s="35"/>
      <c r="SXY1672" s="34"/>
      <c r="SYF1672" s="35"/>
      <c r="SYG1672" s="34"/>
      <c r="SYN1672" s="35"/>
      <c r="SYO1672" s="34"/>
      <c r="SYV1672" s="35"/>
      <c r="SYW1672" s="34"/>
      <c r="SZD1672" s="35"/>
      <c r="SZE1672" s="34"/>
      <c r="SZL1672" s="35"/>
      <c r="SZM1672" s="34"/>
      <c r="SZT1672" s="35"/>
      <c r="SZU1672" s="34"/>
      <c r="TAB1672" s="35"/>
      <c r="TAC1672" s="34"/>
      <c r="TAJ1672" s="35"/>
      <c r="TAK1672" s="34"/>
      <c r="TAR1672" s="35"/>
      <c r="TAS1672" s="34"/>
      <c r="TAZ1672" s="35"/>
      <c r="TBA1672" s="34"/>
      <c r="TBH1672" s="35"/>
      <c r="TBI1672" s="34"/>
      <c r="TBP1672" s="35"/>
      <c r="TBQ1672" s="34"/>
      <c r="TBX1672" s="35"/>
      <c r="TBY1672" s="34"/>
      <c r="TCF1672" s="35"/>
      <c r="TCG1672" s="34"/>
      <c r="TCN1672" s="35"/>
      <c r="TCO1672" s="34"/>
      <c r="TCV1672" s="35"/>
      <c r="TCW1672" s="34"/>
      <c r="TDD1672" s="35"/>
      <c r="TDE1672" s="34"/>
      <c r="TDL1672" s="35"/>
      <c r="TDM1672" s="34"/>
      <c r="TDT1672" s="35"/>
      <c r="TDU1672" s="34"/>
      <c r="TEB1672" s="35"/>
      <c r="TEC1672" s="34"/>
      <c r="TEJ1672" s="35"/>
      <c r="TEK1672" s="34"/>
      <c r="TER1672" s="35"/>
      <c r="TES1672" s="34"/>
      <c r="TEZ1672" s="35"/>
      <c r="TFA1672" s="34"/>
      <c r="TFH1672" s="35"/>
      <c r="TFI1672" s="34"/>
      <c r="TFP1672" s="35"/>
      <c r="TFQ1672" s="34"/>
      <c r="TFX1672" s="35"/>
      <c r="TFY1672" s="34"/>
      <c r="TGF1672" s="35"/>
      <c r="TGG1672" s="34"/>
      <c r="TGN1672" s="35"/>
      <c r="TGO1672" s="34"/>
      <c r="TGV1672" s="35"/>
      <c r="TGW1672" s="34"/>
      <c r="THD1672" s="35"/>
      <c r="THE1672" s="34"/>
      <c r="THL1672" s="35"/>
      <c r="THM1672" s="34"/>
      <c r="THT1672" s="35"/>
      <c r="THU1672" s="34"/>
      <c r="TIB1672" s="35"/>
      <c r="TIC1672" s="34"/>
      <c r="TIJ1672" s="35"/>
      <c r="TIK1672" s="34"/>
      <c r="TIR1672" s="35"/>
      <c r="TIS1672" s="34"/>
      <c r="TIZ1672" s="35"/>
      <c r="TJA1672" s="34"/>
      <c r="TJH1672" s="35"/>
      <c r="TJI1672" s="34"/>
      <c r="TJP1672" s="35"/>
      <c r="TJQ1672" s="34"/>
      <c r="TJX1672" s="35"/>
      <c r="TJY1672" s="34"/>
      <c r="TKF1672" s="35"/>
      <c r="TKG1672" s="34"/>
      <c r="TKN1672" s="35"/>
      <c r="TKO1672" s="34"/>
      <c r="TKV1672" s="35"/>
      <c r="TKW1672" s="34"/>
      <c r="TLD1672" s="35"/>
      <c r="TLE1672" s="34"/>
      <c r="TLL1672" s="35"/>
      <c r="TLM1672" s="34"/>
      <c r="TLT1672" s="35"/>
      <c r="TLU1672" s="34"/>
      <c r="TMB1672" s="35"/>
      <c r="TMC1672" s="34"/>
      <c r="TMJ1672" s="35"/>
      <c r="TMK1672" s="34"/>
      <c r="TMR1672" s="35"/>
      <c r="TMS1672" s="34"/>
      <c r="TMZ1672" s="35"/>
      <c r="TNA1672" s="34"/>
      <c r="TNH1672" s="35"/>
      <c r="TNI1672" s="34"/>
      <c r="TNP1672" s="35"/>
      <c r="TNQ1672" s="34"/>
      <c r="TNX1672" s="35"/>
      <c r="TNY1672" s="34"/>
      <c r="TOF1672" s="35"/>
      <c r="TOG1672" s="34"/>
      <c r="TON1672" s="35"/>
      <c r="TOO1672" s="34"/>
      <c r="TOV1672" s="35"/>
      <c r="TOW1672" s="34"/>
      <c r="TPD1672" s="35"/>
      <c r="TPE1672" s="34"/>
      <c r="TPL1672" s="35"/>
      <c r="TPM1672" s="34"/>
      <c r="TPT1672" s="35"/>
      <c r="TPU1672" s="34"/>
      <c r="TQB1672" s="35"/>
      <c r="TQC1672" s="34"/>
      <c r="TQJ1672" s="35"/>
      <c r="TQK1672" s="34"/>
      <c r="TQR1672" s="35"/>
      <c r="TQS1672" s="34"/>
      <c r="TQZ1672" s="35"/>
      <c r="TRA1672" s="34"/>
      <c r="TRH1672" s="35"/>
      <c r="TRI1672" s="34"/>
      <c r="TRP1672" s="35"/>
      <c r="TRQ1672" s="34"/>
      <c r="TRX1672" s="35"/>
      <c r="TRY1672" s="34"/>
      <c r="TSF1672" s="35"/>
      <c r="TSG1672" s="34"/>
      <c r="TSN1672" s="35"/>
      <c r="TSO1672" s="34"/>
      <c r="TSV1672" s="35"/>
      <c r="TSW1672" s="34"/>
      <c r="TTD1672" s="35"/>
      <c r="TTE1672" s="34"/>
      <c r="TTL1672" s="35"/>
      <c r="TTM1672" s="34"/>
      <c r="TTT1672" s="35"/>
      <c r="TTU1672" s="34"/>
      <c r="TUB1672" s="35"/>
      <c r="TUC1672" s="34"/>
      <c r="TUJ1672" s="35"/>
      <c r="TUK1672" s="34"/>
      <c r="TUR1672" s="35"/>
      <c r="TUS1672" s="34"/>
      <c r="TUZ1672" s="35"/>
      <c r="TVA1672" s="34"/>
      <c r="TVH1672" s="35"/>
      <c r="TVI1672" s="34"/>
      <c r="TVP1672" s="35"/>
      <c r="TVQ1672" s="34"/>
      <c r="TVX1672" s="35"/>
      <c r="TVY1672" s="34"/>
      <c r="TWF1672" s="35"/>
      <c r="TWG1672" s="34"/>
      <c r="TWN1672" s="35"/>
      <c r="TWO1672" s="34"/>
      <c r="TWV1672" s="35"/>
      <c r="TWW1672" s="34"/>
      <c r="TXD1672" s="35"/>
      <c r="TXE1672" s="34"/>
      <c r="TXL1672" s="35"/>
      <c r="TXM1672" s="34"/>
      <c r="TXT1672" s="35"/>
      <c r="TXU1672" s="34"/>
      <c r="TYB1672" s="35"/>
      <c r="TYC1672" s="34"/>
      <c r="TYJ1672" s="35"/>
      <c r="TYK1672" s="34"/>
      <c r="TYR1672" s="35"/>
      <c r="TYS1672" s="34"/>
      <c r="TYZ1672" s="35"/>
      <c r="TZA1672" s="34"/>
      <c r="TZH1672" s="35"/>
      <c r="TZI1672" s="34"/>
      <c r="TZP1672" s="35"/>
      <c r="TZQ1672" s="34"/>
      <c r="TZX1672" s="35"/>
      <c r="TZY1672" s="34"/>
      <c r="UAF1672" s="35"/>
      <c r="UAG1672" s="34"/>
      <c r="UAN1672" s="35"/>
      <c r="UAO1672" s="34"/>
      <c r="UAV1672" s="35"/>
      <c r="UAW1672" s="34"/>
      <c r="UBD1672" s="35"/>
      <c r="UBE1672" s="34"/>
      <c r="UBL1672" s="35"/>
      <c r="UBM1672" s="34"/>
      <c r="UBT1672" s="35"/>
      <c r="UBU1672" s="34"/>
      <c r="UCB1672" s="35"/>
      <c r="UCC1672" s="34"/>
      <c r="UCJ1672" s="35"/>
      <c r="UCK1672" s="34"/>
      <c r="UCR1672" s="35"/>
      <c r="UCS1672" s="34"/>
      <c r="UCZ1672" s="35"/>
      <c r="UDA1672" s="34"/>
      <c r="UDH1672" s="35"/>
      <c r="UDI1672" s="34"/>
      <c r="UDP1672" s="35"/>
      <c r="UDQ1672" s="34"/>
      <c r="UDX1672" s="35"/>
      <c r="UDY1672" s="34"/>
      <c r="UEF1672" s="35"/>
      <c r="UEG1672" s="34"/>
      <c r="UEN1672" s="35"/>
      <c r="UEO1672" s="34"/>
      <c r="UEV1672" s="35"/>
      <c r="UEW1672" s="34"/>
      <c r="UFD1672" s="35"/>
      <c r="UFE1672" s="34"/>
      <c r="UFL1672" s="35"/>
      <c r="UFM1672" s="34"/>
      <c r="UFT1672" s="35"/>
      <c r="UFU1672" s="34"/>
      <c r="UGB1672" s="35"/>
      <c r="UGC1672" s="34"/>
      <c r="UGJ1672" s="35"/>
      <c r="UGK1672" s="34"/>
      <c r="UGR1672" s="35"/>
      <c r="UGS1672" s="34"/>
      <c r="UGZ1672" s="35"/>
      <c r="UHA1672" s="34"/>
      <c r="UHH1672" s="35"/>
      <c r="UHI1672" s="34"/>
      <c r="UHP1672" s="35"/>
      <c r="UHQ1672" s="34"/>
      <c r="UHX1672" s="35"/>
      <c r="UHY1672" s="34"/>
      <c r="UIF1672" s="35"/>
      <c r="UIG1672" s="34"/>
      <c r="UIN1672" s="35"/>
      <c r="UIO1672" s="34"/>
      <c r="UIV1672" s="35"/>
      <c r="UIW1672" s="34"/>
      <c r="UJD1672" s="35"/>
      <c r="UJE1672" s="34"/>
      <c r="UJL1672" s="35"/>
      <c r="UJM1672" s="34"/>
      <c r="UJT1672" s="35"/>
      <c r="UJU1672" s="34"/>
      <c r="UKB1672" s="35"/>
      <c r="UKC1672" s="34"/>
      <c r="UKJ1672" s="35"/>
      <c r="UKK1672" s="34"/>
      <c r="UKR1672" s="35"/>
      <c r="UKS1672" s="34"/>
      <c r="UKZ1672" s="35"/>
      <c r="ULA1672" s="34"/>
      <c r="ULH1672" s="35"/>
      <c r="ULI1672" s="34"/>
      <c r="ULP1672" s="35"/>
      <c r="ULQ1672" s="34"/>
      <c r="ULX1672" s="35"/>
      <c r="ULY1672" s="34"/>
      <c r="UMF1672" s="35"/>
      <c r="UMG1672" s="34"/>
      <c r="UMN1672" s="35"/>
      <c r="UMO1672" s="34"/>
      <c r="UMV1672" s="35"/>
      <c r="UMW1672" s="34"/>
      <c r="UND1672" s="35"/>
      <c r="UNE1672" s="34"/>
      <c r="UNL1672" s="35"/>
      <c r="UNM1672" s="34"/>
      <c r="UNT1672" s="35"/>
      <c r="UNU1672" s="34"/>
      <c r="UOB1672" s="35"/>
      <c r="UOC1672" s="34"/>
      <c r="UOJ1672" s="35"/>
      <c r="UOK1672" s="34"/>
      <c r="UOR1672" s="35"/>
      <c r="UOS1672" s="34"/>
      <c r="UOZ1672" s="35"/>
      <c r="UPA1672" s="34"/>
      <c r="UPH1672" s="35"/>
      <c r="UPI1672" s="34"/>
      <c r="UPP1672" s="35"/>
      <c r="UPQ1672" s="34"/>
      <c r="UPX1672" s="35"/>
      <c r="UPY1672" s="34"/>
      <c r="UQF1672" s="35"/>
      <c r="UQG1672" s="34"/>
      <c r="UQN1672" s="35"/>
      <c r="UQO1672" s="34"/>
      <c r="UQV1672" s="35"/>
      <c r="UQW1672" s="34"/>
      <c r="URD1672" s="35"/>
      <c r="URE1672" s="34"/>
      <c r="URL1672" s="35"/>
      <c r="URM1672" s="34"/>
      <c r="URT1672" s="35"/>
      <c r="URU1672" s="34"/>
      <c r="USB1672" s="35"/>
      <c r="USC1672" s="34"/>
      <c r="USJ1672" s="35"/>
      <c r="USK1672" s="34"/>
      <c r="USR1672" s="35"/>
      <c r="USS1672" s="34"/>
      <c r="USZ1672" s="35"/>
      <c r="UTA1672" s="34"/>
      <c r="UTH1672" s="35"/>
      <c r="UTI1672" s="34"/>
      <c r="UTP1672" s="35"/>
      <c r="UTQ1672" s="34"/>
      <c r="UTX1672" s="35"/>
      <c r="UTY1672" s="34"/>
      <c r="UUF1672" s="35"/>
      <c r="UUG1672" s="34"/>
      <c r="UUN1672" s="35"/>
      <c r="UUO1672" s="34"/>
      <c r="UUV1672" s="35"/>
      <c r="UUW1672" s="34"/>
      <c r="UVD1672" s="35"/>
      <c r="UVE1672" s="34"/>
      <c r="UVL1672" s="35"/>
      <c r="UVM1672" s="34"/>
      <c r="UVT1672" s="35"/>
      <c r="UVU1672" s="34"/>
      <c r="UWB1672" s="35"/>
      <c r="UWC1672" s="34"/>
      <c r="UWJ1672" s="35"/>
      <c r="UWK1672" s="34"/>
      <c r="UWR1672" s="35"/>
      <c r="UWS1672" s="34"/>
      <c r="UWZ1672" s="35"/>
      <c r="UXA1672" s="34"/>
      <c r="UXH1672" s="35"/>
      <c r="UXI1672" s="34"/>
      <c r="UXP1672" s="35"/>
      <c r="UXQ1672" s="34"/>
      <c r="UXX1672" s="35"/>
      <c r="UXY1672" s="34"/>
      <c r="UYF1672" s="35"/>
      <c r="UYG1672" s="34"/>
      <c r="UYN1672" s="35"/>
      <c r="UYO1672" s="34"/>
      <c r="UYV1672" s="35"/>
      <c r="UYW1672" s="34"/>
      <c r="UZD1672" s="35"/>
      <c r="UZE1672" s="34"/>
      <c r="UZL1672" s="35"/>
      <c r="UZM1672" s="34"/>
      <c r="UZT1672" s="35"/>
      <c r="UZU1672" s="34"/>
      <c r="VAB1672" s="35"/>
      <c r="VAC1672" s="34"/>
      <c r="VAJ1672" s="35"/>
      <c r="VAK1672" s="34"/>
      <c r="VAR1672" s="35"/>
      <c r="VAS1672" s="34"/>
      <c r="VAZ1672" s="35"/>
      <c r="VBA1672" s="34"/>
      <c r="VBH1672" s="35"/>
      <c r="VBI1672" s="34"/>
      <c r="VBP1672" s="35"/>
      <c r="VBQ1672" s="34"/>
      <c r="VBX1672" s="35"/>
      <c r="VBY1672" s="34"/>
      <c r="VCF1672" s="35"/>
      <c r="VCG1672" s="34"/>
      <c r="VCN1672" s="35"/>
      <c r="VCO1672" s="34"/>
      <c r="VCV1672" s="35"/>
      <c r="VCW1672" s="34"/>
      <c r="VDD1672" s="35"/>
      <c r="VDE1672" s="34"/>
      <c r="VDL1672" s="35"/>
      <c r="VDM1672" s="34"/>
      <c r="VDT1672" s="35"/>
      <c r="VDU1672" s="34"/>
      <c r="VEB1672" s="35"/>
      <c r="VEC1672" s="34"/>
      <c r="VEJ1672" s="35"/>
      <c r="VEK1672" s="34"/>
      <c r="VER1672" s="35"/>
      <c r="VES1672" s="34"/>
      <c r="VEZ1672" s="35"/>
      <c r="VFA1672" s="34"/>
      <c r="VFH1672" s="35"/>
      <c r="VFI1672" s="34"/>
      <c r="VFP1672" s="35"/>
      <c r="VFQ1672" s="34"/>
      <c r="VFX1672" s="35"/>
      <c r="VFY1672" s="34"/>
      <c r="VGF1672" s="35"/>
      <c r="VGG1672" s="34"/>
      <c r="VGN1672" s="35"/>
      <c r="VGO1672" s="34"/>
      <c r="VGV1672" s="35"/>
      <c r="VGW1672" s="34"/>
      <c r="VHD1672" s="35"/>
      <c r="VHE1672" s="34"/>
      <c r="VHL1672" s="35"/>
      <c r="VHM1672" s="34"/>
      <c r="VHT1672" s="35"/>
      <c r="VHU1672" s="34"/>
      <c r="VIB1672" s="35"/>
      <c r="VIC1672" s="34"/>
      <c r="VIJ1672" s="35"/>
      <c r="VIK1672" s="34"/>
      <c r="VIR1672" s="35"/>
      <c r="VIS1672" s="34"/>
      <c r="VIZ1672" s="35"/>
      <c r="VJA1672" s="34"/>
      <c r="VJH1672" s="35"/>
      <c r="VJI1672" s="34"/>
      <c r="VJP1672" s="35"/>
      <c r="VJQ1672" s="34"/>
      <c r="VJX1672" s="35"/>
      <c r="VJY1672" s="34"/>
      <c r="VKF1672" s="35"/>
      <c r="VKG1672" s="34"/>
      <c r="VKN1672" s="35"/>
      <c r="VKO1672" s="34"/>
      <c r="VKV1672" s="35"/>
      <c r="VKW1672" s="34"/>
      <c r="VLD1672" s="35"/>
      <c r="VLE1672" s="34"/>
      <c r="VLL1672" s="35"/>
      <c r="VLM1672" s="34"/>
      <c r="VLT1672" s="35"/>
      <c r="VLU1672" s="34"/>
      <c r="VMB1672" s="35"/>
      <c r="VMC1672" s="34"/>
      <c r="VMJ1672" s="35"/>
      <c r="VMK1672" s="34"/>
      <c r="VMR1672" s="35"/>
      <c r="VMS1672" s="34"/>
      <c r="VMZ1672" s="35"/>
      <c r="VNA1672" s="34"/>
      <c r="VNH1672" s="35"/>
      <c r="VNI1672" s="34"/>
      <c r="VNP1672" s="35"/>
      <c r="VNQ1672" s="34"/>
      <c r="VNX1672" s="35"/>
      <c r="VNY1672" s="34"/>
      <c r="VOF1672" s="35"/>
      <c r="VOG1672" s="34"/>
      <c r="VON1672" s="35"/>
      <c r="VOO1672" s="34"/>
      <c r="VOV1672" s="35"/>
      <c r="VOW1672" s="34"/>
      <c r="VPD1672" s="35"/>
      <c r="VPE1672" s="34"/>
      <c r="VPL1672" s="35"/>
      <c r="VPM1672" s="34"/>
      <c r="VPT1672" s="35"/>
      <c r="VPU1672" s="34"/>
      <c r="VQB1672" s="35"/>
      <c r="VQC1672" s="34"/>
      <c r="VQJ1672" s="35"/>
      <c r="VQK1672" s="34"/>
      <c r="VQR1672" s="35"/>
      <c r="VQS1672" s="34"/>
      <c r="VQZ1672" s="35"/>
      <c r="VRA1672" s="34"/>
      <c r="VRH1672" s="35"/>
      <c r="VRI1672" s="34"/>
      <c r="VRP1672" s="35"/>
      <c r="VRQ1672" s="34"/>
      <c r="VRX1672" s="35"/>
      <c r="VRY1672" s="34"/>
      <c r="VSF1672" s="35"/>
      <c r="VSG1672" s="34"/>
      <c r="VSN1672" s="35"/>
      <c r="VSO1672" s="34"/>
      <c r="VSV1672" s="35"/>
      <c r="VSW1672" s="34"/>
      <c r="VTD1672" s="35"/>
      <c r="VTE1672" s="34"/>
      <c r="VTL1672" s="35"/>
      <c r="VTM1672" s="34"/>
      <c r="VTT1672" s="35"/>
      <c r="VTU1672" s="34"/>
      <c r="VUB1672" s="35"/>
      <c r="VUC1672" s="34"/>
      <c r="VUJ1672" s="35"/>
      <c r="VUK1672" s="34"/>
      <c r="VUR1672" s="35"/>
      <c r="VUS1672" s="34"/>
      <c r="VUZ1672" s="35"/>
      <c r="VVA1672" s="34"/>
      <c r="VVH1672" s="35"/>
      <c r="VVI1672" s="34"/>
      <c r="VVP1672" s="35"/>
      <c r="VVQ1672" s="34"/>
      <c r="VVX1672" s="35"/>
      <c r="VVY1672" s="34"/>
      <c r="VWF1672" s="35"/>
      <c r="VWG1672" s="34"/>
      <c r="VWN1672" s="35"/>
      <c r="VWO1672" s="34"/>
      <c r="VWV1672" s="35"/>
      <c r="VWW1672" s="34"/>
      <c r="VXD1672" s="35"/>
      <c r="VXE1672" s="34"/>
      <c r="VXL1672" s="35"/>
      <c r="VXM1672" s="34"/>
      <c r="VXT1672" s="35"/>
      <c r="VXU1672" s="34"/>
      <c r="VYB1672" s="35"/>
      <c r="VYC1672" s="34"/>
      <c r="VYJ1672" s="35"/>
      <c r="VYK1672" s="34"/>
      <c r="VYR1672" s="35"/>
      <c r="VYS1672" s="34"/>
      <c r="VYZ1672" s="35"/>
      <c r="VZA1672" s="34"/>
      <c r="VZH1672" s="35"/>
      <c r="VZI1672" s="34"/>
      <c r="VZP1672" s="35"/>
      <c r="VZQ1672" s="34"/>
      <c r="VZX1672" s="35"/>
      <c r="VZY1672" s="34"/>
      <c r="WAF1672" s="35"/>
      <c r="WAG1672" s="34"/>
      <c r="WAN1672" s="35"/>
      <c r="WAO1672" s="34"/>
      <c r="WAV1672" s="35"/>
      <c r="WAW1672" s="34"/>
      <c r="WBD1672" s="35"/>
      <c r="WBE1672" s="34"/>
      <c r="WBL1672" s="35"/>
      <c r="WBM1672" s="34"/>
      <c r="WBT1672" s="35"/>
      <c r="WBU1672" s="34"/>
      <c r="WCB1672" s="35"/>
      <c r="WCC1672" s="34"/>
      <c r="WCJ1672" s="35"/>
      <c r="WCK1672" s="34"/>
      <c r="WCR1672" s="35"/>
      <c r="WCS1672" s="34"/>
      <c r="WCZ1672" s="35"/>
      <c r="WDA1672" s="34"/>
      <c r="WDH1672" s="35"/>
      <c r="WDI1672" s="34"/>
      <c r="WDP1672" s="35"/>
      <c r="WDQ1672" s="34"/>
      <c r="WDX1672" s="35"/>
      <c r="WDY1672" s="34"/>
      <c r="WEF1672" s="35"/>
      <c r="WEG1672" s="34"/>
      <c r="WEN1672" s="35"/>
      <c r="WEO1672" s="34"/>
      <c r="WEV1672" s="35"/>
      <c r="WEW1672" s="34"/>
      <c r="WFD1672" s="35"/>
      <c r="WFE1672" s="34"/>
      <c r="WFL1672" s="35"/>
      <c r="WFM1672" s="34"/>
      <c r="WFT1672" s="35"/>
      <c r="WFU1672" s="34"/>
      <c r="WGB1672" s="35"/>
      <c r="WGC1672" s="34"/>
      <c r="WGJ1672" s="35"/>
      <c r="WGK1672" s="34"/>
      <c r="WGR1672" s="35"/>
      <c r="WGS1672" s="34"/>
      <c r="WGZ1672" s="35"/>
      <c r="WHA1672" s="34"/>
      <c r="WHH1672" s="35"/>
      <c r="WHI1672" s="34"/>
      <c r="WHP1672" s="35"/>
      <c r="WHQ1672" s="34"/>
      <c r="WHX1672" s="35"/>
      <c r="WHY1672" s="34"/>
      <c r="WIF1672" s="35"/>
      <c r="WIG1672" s="34"/>
      <c r="WIN1672" s="35"/>
      <c r="WIO1672" s="34"/>
      <c r="WIV1672" s="35"/>
      <c r="WIW1672" s="34"/>
      <c r="WJD1672" s="35"/>
      <c r="WJE1672" s="34"/>
      <c r="WJL1672" s="35"/>
      <c r="WJM1672" s="34"/>
      <c r="WJT1672" s="35"/>
      <c r="WJU1672" s="34"/>
      <c r="WKB1672" s="35"/>
      <c r="WKC1672" s="34"/>
      <c r="WKJ1672" s="35"/>
      <c r="WKK1672" s="34"/>
      <c r="WKR1672" s="35"/>
      <c r="WKS1672" s="34"/>
      <c r="WKZ1672" s="35"/>
      <c r="WLA1672" s="34"/>
      <c r="WLH1672" s="35"/>
      <c r="WLI1672" s="34"/>
      <c r="WLP1672" s="35"/>
      <c r="WLQ1672" s="34"/>
      <c r="WLX1672" s="35"/>
      <c r="WLY1672" s="34"/>
      <c r="WMF1672" s="35"/>
      <c r="WMG1672" s="34"/>
      <c r="WMN1672" s="35"/>
      <c r="WMO1672" s="34"/>
      <c r="WMV1672" s="35"/>
      <c r="WMW1672" s="34"/>
      <c r="WND1672" s="35"/>
      <c r="WNE1672" s="34"/>
      <c r="WNL1672" s="35"/>
      <c r="WNM1672" s="34"/>
      <c r="WNT1672" s="35"/>
      <c r="WNU1672" s="34"/>
      <c r="WOB1672" s="35"/>
      <c r="WOC1672" s="34"/>
      <c r="WOJ1672" s="35"/>
      <c r="WOK1672" s="34"/>
      <c r="WOR1672" s="35"/>
      <c r="WOS1672" s="34"/>
      <c r="WOZ1672" s="35"/>
      <c r="WPA1672" s="34"/>
      <c r="WPH1672" s="35"/>
      <c r="WPI1672" s="34"/>
      <c r="WPP1672" s="35"/>
      <c r="WPQ1672" s="34"/>
      <c r="WPX1672" s="35"/>
      <c r="WPY1672" s="34"/>
      <c r="WQF1672" s="35"/>
      <c r="WQG1672" s="34"/>
      <c r="WQN1672" s="35"/>
      <c r="WQO1672" s="34"/>
      <c r="WQV1672" s="35"/>
      <c r="WQW1672" s="34"/>
      <c r="WRD1672" s="35"/>
      <c r="WRE1672" s="34"/>
      <c r="WRL1672" s="35"/>
      <c r="WRM1672" s="34"/>
      <c r="WRT1672" s="35"/>
      <c r="WRU1672" s="34"/>
      <c r="WSB1672" s="35"/>
      <c r="WSC1672" s="34"/>
      <c r="WSJ1672" s="35"/>
      <c r="WSK1672" s="34"/>
      <c r="WSR1672" s="35"/>
      <c r="WSS1672" s="34"/>
      <c r="WSZ1672" s="35"/>
      <c r="WTA1672" s="34"/>
      <c r="WTH1672" s="35"/>
      <c r="WTI1672" s="34"/>
      <c r="WTP1672" s="35"/>
      <c r="WTQ1672" s="34"/>
      <c r="WTX1672" s="35"/>
      <c r="WTY1672" s="34"/>
      <c r="WUF1672" s="35"/>
      <c r="WUG1672" s="34"/>
      <c r="WUN1672" s="35"/>
      <c r="WUO1672" s="34"/>
      <c r="WUV1672" s="35"/>
      <c r="WUW1672" s="34"/>
      <c r="WVD1672" s="35"/>
      <c r="WVE1672" s="34"/>
      <c r="WVL1672" s="35"/>
      <c r="WVM1672" s="34"/>
      <c r="WVT1672" s="35"/>
      <c r="WVU1672" s="34"/>
      <c r="WWB1672" s="35"/>
      <c r="WWC1672" s="34"/>
      <c r="WWJ1672" s="35"/>
      <c r="WWK1672" s="34"/>
      <c r="WWR1672" s="35"/>
      <c r="WWS1672" s="34"/>
      <c r="WWZ1672" s="35"/>
      <c r="WXA1672" s="34"/>
      <c r="WXH1672" s="35"/>
      <c r="WXI1672" s="34"/>
      <c r="WXP1672" s="35"/>
      <c r="WXQ1672" s="34"/>
      <c r="WXX1672" s="35"/>
      <c r="WXY1672" s="34"/>
      <c r="WYF1672" s="35"/>
      <c r="WYG1672" s="34"/>
      <c r="WYN1672" s="35"/>
      <c r="WYO1672" s="34"/>
      <c r="WYV1672" s="35"/>
      <c r="WYW1672" s="34"/>
      <c r="WZD1672" s="35"/>
      <c r="WZE1672" s="34"/>
      <c r="WZL1672" s="35"/>
      <c r="WZM1672" s="34"/>
      <c r="WZT1672" s="35"/>
      <c r="WZU1672" s="34"/>
      <c r="XAB1672" s="35"/>
      <c r="XAC1672" s="34"/>
      <c r="XAJ1672" s="35"/>
      <c r="XAK1672" s="34"/>
      <c r="XAR1672" s="35"/>
      <c r="XAS1672" s="34"/>
      <c r="XAZ1672" s="35"/>
      <c r="XBA1672" s="34"/>
      <c r="XBH1672" s="35"/>
      <c r="XBI1672" s="34"/>
      <c r="XBP1672" s="35"/>
      <c r="XBQ1672" s="34"/>
      <c r="XBX1672" s="35"/>
      <c r="XBY1672" s="34"/>
      <c r="XCF1672" s="35"/>
      <c r="XCG1672" s="34"/>
      <c r="XCN1672" s="35"/>
      <c r="XCO1672" s="34"/>
      <c r="XCV1672" s="35"/>
      <c r="XCW1672" s="34"/>
      <c r="XDD1672" s="35"/>
      <c r="XDE1672" s="34"/>
      <c r="XDL1672" s="35"/>
      <c r="XDM1672" s="34"/>
      <c r="XDT1672" s="35"/>
      <c r="XDU1672" s="34"/>
      <c r="XEB1672" s="35"/>
      <c r="XEC1672" s="34"/>
      <c r="XEJ1672" s="35"/>
      <c r="XEK1672" s="34"/>
      <c r="XER1672" s="35"/>
      <c r="XES1672" s="34"/>
      <c r="XEZ1672" s="35"/>
      <c r="XFA1672" s="34"/>
    </row>
    <row r="1673" spans="1:1021 1028:2045 2052:3069 3076:4093 4100:5117 5124:6141 6148:7165 7172:8189 8196:9213 9220:10237 10244:11261 11268:12285 12292:13309 13316:14333 14340:15357 15364:16381" x14ac:dyDescent="0.25">
      <c r="A1673" t="s">
        <v>484</v>
      </c>
      <c r="B1673" t="s">
        <v>326</v>
      </c>
      <c r="C1673">
        <v>339</v>
      </c>
      <c r="D1673">
        <v>339</v>
      </c>
      <c r="E1673" s="35">
        <v>1</v>
      </c>
      <c r="F1673" s="34">
        <v>1.9999999999999999E-88</v>
      </c>
      <c r="G1673">
        <v>85.76</v>
      </c>
      <c r="H1673">
        <v>1799</v>
      </c>
      <c r="I1673" t="str">
        <f>HYPERLINK("https://www.ncbi.nlm.nih.gov/nucleotide/OK093375.1?report=genbank&amp;log$=nucltop&amp;blast_rank=71&amp;RID=XE6RV0D8013","OK093375.1")</f>
        <v>OK093375.1</v>
      </c>
      <c r="L1673" s="35"/>
      <c r="M1673" s="34"/>
      <c r="T1673" s="35"/>
      <c r="U1673" s="34"/>
      <c r="AB1673" s="35"/>
      <c r="AC1673" s="34"/>
      <c r="AJ1673" s="35"/>
      <c r="AK1673" s="34"/>
      <c r="AR1673" s="35"/>
      <c r="AS1673" s="34"/>
      <c r="AZ1673" s="35"/>
      <c r="BA1673" s="34"/>
      <c r="BH1673" s="35"/>
      <c r="BI1673" s="34"/>
      <c r="BP1673" s="35"/>
      <c r="BQ1673" s="34"/>
      <c r="BX1673" s="35"/>
      <c r="BY1673" s="34"/>
      <c r="CF1673" s="35"/>
      <c r="CG1673" s="34"/>
      <c r="CN1673" s="35"/>
      <c r="CO1673" s="34"/>
      <c r="CV1673" s="35"/>
      <c r="CW1673" s="34"/>
      <c r="DD1673" s="35"/>
      <c r="DE1673" s="34"/>
      <c r="DL1673" s="35"/>
      <c r="DM1673" s="34"/>
      <c r="DT1673" s="35"/>
      <c r="DU1673" s="34"/>
      <c r="EB1673" s="35"/>
      <c r="EC1673" s="34"/>
      <c r="EJ1673" s="35"/>
      <c r="EK1673" s="34"/>
      <c r="ER1673" s="35"/>
      <c r="ES1673" s="34"/>
      <c r="EZ1673" s="35"/>
      <c r="FA1673" s="34"/>
      <c r="FH1673" s="35"/>
      <c r="FI1673" s="34"/>
      <c r="FP1673" s="35"/>
      <c r="FQ1673" s="34"/>
      <c r="FX1673" s="35"/>
      <c r="FY1673" s="34"/>
      <c r="GF1673" s="35"/>
      <c r="GG1673" s="34"/>
      <c r="GN1673" s="35"/>
      <c r="GO1673" s="34"/>
      <c r="GV1673" s="35"/>
      <c r="GW1673" s="34"/>
      <c r="HD1673" s="35"/>
      <c r="HE1673" s="34"/>
      <c r="HL1673" s="35"/>
      <c r="HM1673" s="34"/>
      <c r="HT1673" s="35"/>
      <c r="HU1673" s="34"/>
      <c r="IB1673" s="35"/>
      <c r="IC1673" s="34"/>
      <c r="IJ1673" s="35"/>
      <c r="IK1673" s="34"/>
      <c r="IR1673" s="35"/>
      <c r="IS1673" s="34"/>
      <c r="IZ1673" s="35"/>
      <c r="JA1673" s="34"/>
      <c r="JH1673" s="35"/>
      <c r="JI1673" s="34"/>
      <c r="JP1673" s="35"/>
      <c r="JQ1673" s="34"/>
      <c r="JX1673" s="35"/>
      <c r="JY1673" s="34"/>
      <c r="KF1673" s="35"/>
      <c r="KG1673" s="34"/>
      <c r="KN1673" s="35"/>
      <c r="KO1673" s="34"/>
      <c r="KV1673" s="35"/>
      <c r="KW1673" s="34"/>
      <c r="LD1673" s="35"/>
      <c r="LE1673" s="34"/>
      <c r="LL1673" s="35"/>
      <c r="LM1673" s="34"/>
      <c r="LT1673" s="35"/>
      <c r="LU1673" s="34"/>
      <c r="MB1673" s="35"/>
      <c r="MC1673" s="34"/>
      <c r="MJ1673" s="35"/>
      <c r="MK1673" s="34"/>
      <c r="MR1673" s="35"/>
      <c r="MS1673" s="34"/>
      <c r="MZ1673" s="35"/>
      <c r="NA1673" s="34"/>
      <c r="NH1673" s="35"/>
      <c r="NI1673" s="34"/>
      <c r="NP1673" s="35"/>
      <c r="NQ1673" s="34"/>
      <c r="NX1673" s="35"/>
      <c r="NY1673" s="34"/>
      <c r="OF1673" s="35"/>
      <c r="OG1673" s="34"/>
      <c r="ON1673" s="35"/>
      <c r="OO1673" s="34"/>
      <c r="OV1673" s="35"/>
      <c r="OW1673" s="34"/>
      <c r="PD1673" s="35"/>
      <c r="PE1673" s="34"/>
      <c r="PL1673" s="35"/>
      <c r="PM1673" s="34"/>
      <c r="PT1673" s="35"/>
      <c r="PU1673" s="34"/>
      <c r="QB1673" s="35"/>
      <c r="QC1673" s="34"/>
      <c r="QJ1673" s="35"/>
      <c r="QK1673" s="34"/>
      <c r="QR1673" s="35"/>
      <c r="QS1673" s="34"/>
      <c r="QZ1673" s="35"/>
      <c r="RA1673" s="34"/>
      <c r="RH1673" s="35"/>
      <c r="RI1673" s="34"/>
      <c r="RP1673" s="35"/>
      <c r="RQ1673" s="34"/>
      <c r="RX1673" s="35"/>
      <c r="RY1673" s="34"/>
      <c r="SF1673" s="35"/>
      <c r="SG1673" s="34"/>
      <c r="SN1673" s="35"/>
      <c r="SO1673" s="34"/>
      <c r="SV1673" s="35"/>
      <c r="SW1673" s="34"/>
      <c r="TD1673" s="35"/>
      <c r="TE1673" s="34"/>
      <c r="TL1673" s="35"/>
      <c r="TM1673" s="34"/>
      <c r="TT1673" s="35"/>
      <c r="TU1673" s="34"/>
      <c r="UB1673" s="35"/>
      <c r="UC1673" s="34"/>
      <c r="UJ1673" s="35"/>
      <c r="UK1673" s="34"/>
      <c r="UR1673" s="35"/>
      <c r="US1673" s="34"/>
      <c r="UZ1673" s="35"/>
      <c r="VA1673" s="34"/>
      <c r="VH1673" s="35"/>
      <c r="VI1673" s="34"/>
      <c r="VP1673" s="35"/>
      <c r="VQ1673" s="34"/>
      <c r="VX1673" s="35"/>
      <c r="VY1673" s="34"/>
      <c r="WF1673" s="35"/>
      <c r="WG1673" s="34"/>
      <c r="WN1673" s="35"/>
      <c r="WO1673" s="34"/>
      <c r="WV1673" s="35"/>
      <c r="WW1673" s="34"/>
      <c r="XD1673" s="35"/>
      <c r="XE1673" s="34"/>
      <c r="XL1673" s="35"/>
      <c r="XM1673" s="34"/>
      <c r="XT1673" s="35"/>
      <c r="XU1673" s="34"/>
      <c r="YB1673" s="35"/>
      <c r="YC1673" s="34"/>
      <c r="YJ1673" s="35"/>
      <c r="YK1673" s="34"/>
      <c r="YR1673" s="35"/>
      <c r="YS1673" s="34"/>
      <c r="YZ1673" s="35"/>
      <c r="ZA1673" s="34"/>
      <c r="ZH1673" s="35"/>
      <c r="ZI1673" s="34"/>
      <c r="ZP1673" s="35"/>
      <c r="ZQ1673" s="34"/>
      <c r="ZX1673" s="35"/>
      <c r="ZY1673" s="34"/>
      <c r="AAF1673" s="35"/>
      <c r="AAG1673" s="34"/>
      <c r="AAN1673" s="35"/>
      <c r="AAO1673" s="34"/>
      <c r="AAV1673" s="35"/>
      <c r="AAW1673" s="34"/>
      <c r="ABD1673" s="35"/>
      <c r="ABE1673" s="34"/>
      <c r="ABL1673" s="35"/>
      <c r="ABM1673" s="34"/>
      <c r="ABT1673" s="35"/>
      <c r="ABU1673" s="34"/>
      <c r="ACB1673" s="35"/>
      <c r="ACC1673" s="34"/>
      <c r="ACJ1673" s="35"/>
      <c r="ACK1673" s="34"/>
      <c r="ACR1673" s="35"/>
      <c r="ACS1673" s="34"/>
      <c r="ACZ1673" s="35"/>
      <c r="ADA1673" s="34"/>
      <c r="ADH1673" s="35"/>
      <c r="ADI1673" s="34"/>
      <c r="ADP1673" s="35"/>
      <c r="ADQ1673" s="34"/>
      <c r="ADX1673" s="35"/>
      <c r="ADY1673" s="34"/>
      <c r="AEF1673" s="35"/>
      <c r="AEG1673" s="34"/>
      <c r="AEN1673" s="35"/>
      <c r="AEO1673" s="34"/>
      <c r="AEV1673" s="35"/>
      <c r="AEW1673" s="34"/>
      <c r="AFD1673" s="35"/>
      <c r="AFE1673" s="34"/>
      <c r="AFL1673" s="35"/>
      <c r="AFM1673" s="34"/>
      <c r="AFT1673" s="35"/>
      <c r="AFU1673" s="34"/>
      <c r="AGB1673" s="35"/>
      <c r="AGC1673" s="34"/>
      <c r="AGJ1673" s="35"/>
      <c r="AGK1673" s="34"/>
      <c r="AGR1673" s="35"/>
      <c r="AGS1673" s="34"/>
      <c r="AGZ1673" s="35"/>
      <c r="AHA1673" s="34"/>
      <c r="AHH1673" s="35"/>
      <c r="AHI1673" s="34"/>
      <c r="AHP1673" s="35"/>
      <c r="AHQ1673" s="34"/>
      <c r="AHX1673" s="35"/>
      <c r="AHY1673" s="34"/>
      <c r="AIF1673" s="35"/>
      <c r="AIG1673" s="34"/>
      <c r="AIN1673" s="35"/>
      <c r="AIO1673" s="34"/>
      <c r="AIV1673" s="35"/>
      <c r="AIW1673" s="34"/>
      <c r="AJD1673" s="35"/>
      <c r="AJE1673" s="34"/>
      <c r="AJL1673" s="35"/>
      <c r="AJM1673" s="34"/>
      <c r="AJT1673" s="35"/>
      <c r="AJU1673" s="34"/>
      <c r="AKB1673" s="35"/>
      <c r="AKC1673" s="34"/>
      <c r="AKJ1673" s="35"/>
      <c r="AKK1673" s="34"/>
      <c r="AKR1673" s="35"/>
      <c r="AKS1673" s="34"/>
      <c r="AKZ1673" s="35"/>
      <c r="ALA1673" s="34"/>
      <c r="ALH1673" s="35"/>
      <c r="ALI1673" s="34"/>
      <c r="ALP1673" s="35"/>
      <c r="ALQ1673" s="34"/>
      <c r="ALX1673" s="35"/>
      <c r="ALY1673" s="34"/>
      <c r="AMF1673" s="35"/>
      <c r="AMG1673" s="34"/>
      <c r="AMN1673" s="35"/>
      <c r="AMO1673" s="34"/>
      <c r="AMV1673" s="35"/>
      <c r="AMW1673" s="34"/>
      <c r="AND1673" s="35"/>
      <c r="ANE1673" s="34"/>
      <c r="ANL1673" s="35"/>
      <c r="ANM1673" s="34"/>
      <c r="ANT1673" s="35"/>
      <c r="ANU1673" s="34"/>
      <c r="AOB1673" s="35"/>
      <c r="AOC1673" s="34"/>
      <c r="AOJ1673" s="35"/>
      <c r="AOK1673" s="34"/>
      <c r="AOR1673" s="35"/>
      <c r="AOS1673" s="34"/>
      <c r="AOZ1673" s="35"/>
      <c r="APA1673" s="34"/>
      <c r="APH1673" s="35"/>
      <c r="API1673" s="34"/>
      <c r="APP1673" s="35"/>
      <c r="APQ1673" s="34"/>
      <c r="APX1673" s="35"/>
      <c r="APY1673" s="34"/>
      <c r="AQF1673" s="35"/>
      <c r="AQG1673" s="34"/>
      <c r="AQN1673" s="35"/>
      <c r="AQO1673" s="34"/>
      <c r="AQV1673" s="35"/>
      <c r="AQW1673" s="34"/>
      <c r="ARD1673" s="35"/>
      <c r="ARE1673" s="34"/>
      <c r="ARL1673" s="35"/>
      <c r="ARM1673" s="34"/>
      <c r="ART1673" s="35"/>
      <c r="ARU1673" s="34"/>
      <c r="ASB1673" s="35"/>
      <c r="ASC1673" s="34"/>
      <c r="ASJ1673" s="35"/>
      <c r="ASK1673" s="34"/>
      <c r="ASR1673" s="35"/>
      <c r="ASS1673" s="34"/>
      <c r="ASZ1673" s="35"/>
      <c r="ATA1673" s="34"/>
      <c r="ATH1673" s="35"/>
      <c r="ATI1673" s="34"/>
      <c r="ATP1673" s="35"/>
      <c r="ATQ1673" s="34"/>
      <c r="ATX1673" s="35"/>
      <c r="ATY1673" s="34"/>
      <c r="AUF1673" s="35"/>
      <c r="AUG1673" s="34"/>
      <c r="AUN1673" s="35"/>
      <c r="AUO1673" s="34"/>
      <c r="AUV1673" s="35"/>
      <c r="AUW1673" s="34"/>
      <c r="AVD1673" s="35"/>
      <c r="AVE1673" s="34"/>
      <c r="AVL1673" s="35"/>
      <c r="AVM1673" s="34"/>
      <c r="AVT1673" s="35"/>
      <c r="AVU1673" s="34"/>
      <c r="AWB1673" s="35"/>
      <c r="AWC1673" s="34"/>
      <c r="AWJ1673" s="35"/>
      <c r="AWK1673" s="34"/>
      <c r="AWR1673" s="35"/>
      <c r="AWS1673" s="34"/>
      <c r="AWZ1673" s="35"/>
      <c r="AXA1673" s="34"/>
      <c r="AXH1673" s="35"/>
      <c r="AXI1673" s="34"/>
      <c r="AXP1673" s="35"/>
      <c r="AXQ1673" s="34"/>
      <c r="AXX1673" s="35"/>
      <c r="AXY1673" s="34"/>
      <c r="AYF1673" s="35"/>
      <c r="AYG1673" s="34"/>
      <c r="AYN1673" s="35"/>
      <c r="AYO1673" s="34"/>
      <c r="AYV1673" s="35"/>
      <c r="AYW1673" s="34"/>
      <c r="AZD1673" s="35"/>
      <c r="AZE1673" s="34"/>
      <c r="AZL1673" s="35"/>
      <c r="AZM1673" s="34"/>
      <c r="AZT1673" s="35"/>
      <c r="AZU1673" s="34"/>
      <c r="BAB1673" s="35"/>
      <c r="BAC1673" s="34"/>
      <c r="BAJ1673" s="35"/>
      <c r="BAK1673" s="34"/>
      <c r="BAR1673" s="35"/>
      <c r="BAS1673" s="34"/>
      <c r="BAZ1673" s="35"/>
      <c r="BBA1673" s="34"/>
      <c r="BBH1673" s="35"/>
      <c r="BBI1673" s="34"/>
      <c r="BBP1673" s="35"/>
      <c r="BBQ1673" s="34"/>
      <c r="BBX1673" s="35"/>
      <c r="BBY1673" s="34"/>
      <c r="BCF1673" s="35"/>
      <c r="BCG1673" s="34"/>
      <c r="BCN1673" s="35"/>
      <c r="BCO1673" s="34"/>
      <c r="BCV1673" s="35"/>
      <c r="BCW1673" s="34"/>
      <c r="BDD1673" s="35"/>
      <c r="BDE1673" s="34"/>
      <c r="BDL1673" s="35"/>
      <c r="BDM1673" s="34"/>
      <c r="BDT1673" s="35"/>
      <c r="BDU1673" s="34"/>
      <c r="BEB1673" s="35"/>
      <c r="BEC1673" s="34"/>
      <c r="BEJ1673" s="35"/>
      <c r="BEK1673" s="34"/>
      <c r="BER1673" s="35"/>
      <c r="BES1673" s="34"/>
      <c r="BEZ1673" s="35"/>
      <c r="BFA1673" s="34"/>
      <c r="BFH1673" s="35"/>
      <c r="BFI1673" s="34"/>
      <c r="BFP1673" s="35"/>
      <c r="BFQ1673" s="34"/>
      <c r="BFX1673" s="35"/>
      <c r="BFY1673" s="34"/>
      <c r="BGF1673" s="35"/>
      <c r="BGG1673" s="34"/>
      <c r="BGN1673" s="35"/>
      <c r="BGO1673" s="34"/>
      <c r="BGV1673" s="35"/>
      <c r="BGW1673" s="34"/>
      <c r="BHD1673" s="35"/>
      <c r="BHE1673" s="34"/>
      <c r="BHL1673" s="35"/>
      <c r="BHM1673" s="34"/>
      <c r="BHT1673" s="35"/>
      <c r="BHU1673" s="34"/>
      <c r="BIB1673" s="35"/>
      <c r="BIC1673" s="34"/>
      <c r="BIJ1673" s="35"/>
      <c r="BIK1673" s="34"/>
      <c r="BIR1673" s="35"/>
      <c r="BIS1673" s="34"/>
      <c r="BIZ1673" s="35"/>
      <c r="BJA1673" s="34"/>
      <c r="BJH1673" s="35"/>
      <c r="BJI1673" s="34"/>
      <c r="BJP1673" s="35"/>
      <c r="BJQ1673" s="34"/>
      <c r="BJX1673" s="35"/>
      <c r="BJY1673" s="34"/>
      <c r="BKF1673" s="35"/>
      <c r="BKG1673" s="34"/>
      <c r="BKN1673" s="35"/>
      <c r="BKO1673" s="34"/>
      <c r="BKV1673" s="35"/>
      <c r="BKW1673" s="34"/>
      <c r="BLD1673" s="35"/>
      <c r="BLE1673" s="34"/>
      <c r="BLL1673" s="35"/>
      <c r="BLM1673" s="34"/>
      <c r="BLT1673" s="35"/>
      <c r="BLU1673" s="34"/>
      <c r="BMB1673" s="35"/>
      <c r="BMC1673" s="34"/>
      <c r="BMJ1673" s="35"/>
      <c r="BMK1673" s="34"/>
      <c r="BMR1673" s="35"/>
      <c r="BMS1673" s="34"/>
      <c r="BMZ1673" s="35"/>
      <c r="BNA1673" s="34"/>
      <c r="BNH1673" s="35"/>
      <c r="BNI1673" s="34"/>
      <c r="BNP1673" s="35"/>
      <c r="BNQ1673" s="34"/>
      <c r="BNX1673" s="35"/>
      <c r="BNY1673" s="34"/>
      <c r="BOF1673" s="35"/>
      <c r="BOG1673" s="34"/>
      <c r="BON1673" s="35"/>
      <c r="BOO1673" s="34"/>
      <c r="BOV1673" s="35"/>
      <c r="BOW1673" s="34"/>
      <c r="BPD1673" s="35"/>
      <c r="BPE1673" s="34"/>
      <c r="BPL1673" s="35"/>
      <c r="BPM1673" s="34"/>
      <c r="BPT1673" s="35"/>
      <c r="BPU1673" s="34"/>
      <c r="BQB1673" s="35"/>
      <c r="BQC1673" s="34"/>
      <c r="BQJ1673" s="35"/>
      <c r="BQK1673" s="34"/>
      <c r="BQR1673" s="35"/>
      <c r="BQS1673" s="34"/>
      <c r="BQZ1673" s="35"/>
      <c r="BRA1673" s="34"/>
      <c r="BRH1673" s="35"/>
      <c r="BRI1673" s="34"/>
      <c r="BRP1673" s="35"/>
      <c r="BRQ1673" s="34"/>
      <c r="BRX1673" s="35"/>
      <c r="BRY1673" s="34"/>
      <c r="BSF1673" s="35"/>
      <c r="BSG1673" s="34"/>
      <c r="BSN1673" s="35"/>
      <c r="BSO1673" s="34"/>
      <c r="BSV1673" s="35"/>
      <c r="BSW1673" s="34"/>
      <c r="BTD1673" s="35"/>
      <c r="BTE1673" s="34"/>
      <c r="BTL1673" s="35"/>
      <c r="BTM1673" s="34"/>
      <c r="BTT1673" s="35"/>
      <c r="BTU1673" s="34"/>
      <c r="BUB1673" s="35"/>
      <c r="BUC1673" s="34"/>
      <c r="BUJ1673" s="35"/>
      <c r="BUK1673" s="34"/>
      <c r="BUR1673" s="35"/>
      <c r="BUS1673" s="34"/>
      <c r="BUZ1673" s="35"/>
      <c r="BVA1673" s="34"/>
      <c r="BVH1673" s="35"/>
      <c r="BVI1673" s="34"/>
      <c r="BVP1673" s="35"/>
      <c r="BVQ1673" s="34"/>
      <c r="BVX1673" s="35"/>
      <c r="BVY1673" s="34"/>
      <c r="BWF1673" s="35"/>
      <c r="BWG1673" s="34"/>
      <c r="BWN1673" s="35"/>
      <c r="BWO1673" s="34"/>
      <c r="BWV1673" s="35"/>
      <c r="BWW1673" s="34"/>
      <c r="BXD1673" s="35"/>
      <c r="BXE1673" s="34"/>
      <c r="BXL1673" s="35"/>
      <c r="BXM1673" s="34"/>
      <c r="BXT1673" s="35"/>
      <c r="BXU1673" s="34"/>
      <c r="BYB1673" s="35"/>
      <c r="BYC1673" s="34"/>
      <c r="BYJ1673" s="35"/>
      <c r="BYK1673" s="34"/>
      <c r="BYR1673" s="35"/>
      <c r="BYS1673" s="34"/>
      <c r="BYZ1673" s="35"/>
      <c r="BZA1673" s="34"/>
      <c r="BZH1673" s="35"/>
      <c r="BZI1673" s="34"/>
      <c r="BZP1673" s="35"/>
      <c r="BZQ1673" s="34"/>
      <c r="BZX1673" s="35"/>
      <c r="BZY1673" s="34"/>
      <c r="CAF1673" s="35"/>
      <c r="CAG1673" s="34"/>
      <c r="CAN1673" s="35"/>
      <c r="CAO1673" s="34"/>
      <c r="CAV1673" s="35"/>
      <c r="CAW1673" s="34"/>
      <c r="CBD1673" s="35"/>
      <c r="CBE1673" s="34"/>
      <c r="CBL1673" s="35"/>
      <c r="CBM1673" s="34"/>
      <c r="CBT1673" s="35"/>
      <c r="CBU1673" s="34"/>
      <c r="CCB1673" s="35"/>
      <c r="CCC1673" s="34"/>
      <c r="CCJ1673" s="35"/>
      <c r="CCK1673" s="34"/>
      <c r="CCR1673" s="35"/>
      <c r="CCS1673" s="34"/>
      <c r="CCZ1673" s="35"/>
      <c r="CDA1673" s="34"/>
      <c r="CDH1673" s="35"/>
      <c r="CDI1673" s="34"/>
      <c r="CDP1673" s="35"/>
      <c r="CDQ1673" s="34"/>
      <c r="CDX1673" s="35"/>
      <c r="CDY1673" s="34"/>
      <c r="CEF1673" s="35"/>
      <c r="CEG1673" s="34"/>
      <c r="CEN1673" s="35"/>
      <c r="CEO1673" s="34"/>
      <c r="CEV1673" s="35"/>
      <c r="CEW1673" s="34"/>
      <c r="CFD1673" s="35"/>
      <c r="CFE1673" s="34"/>
      <c r="CFL1673" s="35"/>
      <c r="CFM1673" s="34"/>
      <c r="CFT1673" s="35"/>
      <c r="CFU1673" s="34"/>
      <c r="CGB1673" s="35"/>
      <c r="CGC1673" s="34"/>
      <c r="CGJ1673" s="35"/>
      <c r="CGK1673" s="34"/>
      <c r="CGR1673" s="35"/>
      <c r="CGS1673" s="34"/>
      <c r="CGZ1673" s="35"/>
      <c r="CHA1673" s="34"/>
      <c r="CHH1673" s="35"/>
      <c r="CHI1673" s="34"/>
      <c r="CHP1673" s="35"/>
      <c r="CHQ1673" s="34"/>
      <c r="CHX1673" s="35"/>
      <c r="CHY1673" s="34"/>
      <c r="CIF1673" s="35"/>
      <c r="CIG1673" s="34"/>
      <c r="CIN1673" s="35"/>
      <c r="CIO1673" s="34"/>
      <c r="CIV1673" s="35"/>
      <c r="CIW1673" s="34"/>
      <c r="CJD1673" s="35"/>
      <c r="CJE1673" s="34"/>
      <c r="CJL1673" s="35"/>
      <c r="CJM1673" s="34"/>
      <c r="CJT1673" s="35"/>
      <c r="CJU1673" s="34"/>
      <c r="CKB1673" s="35"/>
      <c r="CKC1673" s="34"/>
      <c r="CKJ1673" s="35"/>
      <c r="CKK1673" s="34"/>
      <c r="CKR1673" s="35"/>
      <c r="CKS1673" s="34"/>
      <c r="CKZ1673" s="35"/>
      <c r="CLA1673" s="34"/>
      <c r="CLH1673" s="35"/>
      <c r="CLI1673" s="34"/>
      <c r="CLP1673" s="35"/>
      <c r="CLQ1673" s="34"/>
      <c r="CLX1673" s="35"/>
      <c r="CLY1673" s="34"/>
      <c r="CMF1673" s="35"/>
      <c r="CMG1673" s="34"/>
      <c r="CMN1673" s="35"/>
      <c r="CMO1673" s="34"/>
      <c r="CMV1673" s="35"/>
      <c r="CMW1673" s="34"/>
      <c r="CND1673" s="35"/>
      <c r="CNE1673" s="34"/>
      <c r="CNL1673" s="35"/>
      <c r="CNM1673" s="34"/>
      <c r="CNT1673" s="35"/>
      <c r="CNU1673" s="34"/>
      <c r="COB1673" s="35"/>
      <c r="COC1673" s="34"/>
      <c r="COJ1673" s="35"/>
      <c r="COK1673" s="34"/>
      <c r="COR1673" s="35"/>
      <c r="COS1673" s="34"/>
      <c r="COZ1673" s="35"/>
      <c r="CPA1673" s="34"/>
      <c r="CPH1673" s="35"/>
      <c r="CPI1673" s="34"/>
      <c r="CPP1673" s="35"/>
      <c r="CPQ1673" s="34"/>
      <c r="CPX1673" s="35"/>
      <c r="CPY1673" s="34"/>
      <c r="CQF1673" s="35"/>
      <c r="CQG1673" s="34"/>
      <c r="CQN1673" s="35"/>
      <c r="CQO1673" s="34"/>
      <c r="CQV1673" s="35"/>
      <c r="CQW1673" s="34"/>
      <c r="CRD1673" s="35"/>
      <c r="CRE1673" s="34"/>
      <c r="CRL1673" s="35"/>
      <c r="CRM1673" s="34"/>
      <c r="CRT1673" s="35"/>
      <c r="CRU1673" s="34"/>
      <c r="CSB1673" s="35"/>
      <c r="CSC1673" s="34"/>
      <c r="CSJ1673" s="35"/>
      <c r="CSK1673" s="34"/>
      <c r="CSR1673" s="35"/>
      <c r="CSS1673" s="34"/>
      <c r="CSZ1673" s="35"/>
      <c r="CTA1673" s="34"/>
      <c r="CTH1673" s="35"/>
      <c r="CTI1673" s="34"/>
      <c r="CTP1673" s="35"/>
      <c r="CTQ1673" s="34"/>
      <c r="CTX1673" s="35"/>
      <c r="CTY1673" s="34"/>
      <c r="CUF1673" s="35"/>
      <c r="CUG1673" s="34"/>
      <c r="CUN1673" s="35"/>
      <c r="CUO1673" s="34"/>
      <c r="CUV1673" s="35"/>
      <c r="CUW1673" s="34"/>
      <c r="CVD1673" s="35"/>
      <c r="CVE1673" s="34"/>
      <c r="CVL1673" s="35"/>
      <c r="CVM1673" s="34"/>
      <c r="CVT1673" s="35"/>
      <c r="CVU1673" s="34"/>
      <c r="CWB1673" s="35"/>
      <c r="CWC1673" s="34"/>
      <c r="CWJ1673" s="35"/>
      <c r="CWK1673" s="34"/>
      <c r="CWR1673" s="35"/>
      <c r="CWS1673" s="34"/>
      <c r="CWZ1673" s="35"/>
      <c r="CXA1673" s="34"/>
      <c r="CXH1673" s="35"/>
      <c r="CXI1673" s="34"/>
      <c r="CXP1673" s="35"/>
      <c r="CXQ1673" s="34"/>
      <c r="CXX1673" s="35"/>
      <c r="CXY1673" s="34"/>
      <c r="CYF1673" s="35"/>
      <c r="CYG1673" s="34"/>
      <c r="CYN1673" s="35"/>
      <c r="CYO1673" s="34"/>
      <c r="CYV1673" s="35"/>
      <c r="CYW1673" s="34"/>
      <c r="CZD1673" s="35"/>
      <c r="CZE1673" s="34"/>
      <c r="CZL1673" s="35"/>
      <c r="CZM1673" s="34"/>
      <c r="CZT1673" s="35"/>
      <c r="CZU1673" s="34"/>
      <c r="DAB1673" s="35"/>
      <c r="DAC1673" s="34"/>
      <c r="DAJ1673" s="35"/>
      <c r="DAK1673" s="34"/>
      <c r="DAR1673" s="35"/>
      <c r="DAS1673" s="34"/>
      <c r="DAZ1673" s="35"/>
      <c r="DBA1673" s="34"/>
      <c r="DBH1673" s="35"/>
      <c r="DBI1673" s="34"/>
      <c r="DBP1673" s="35"/>
      <c r="DBQ1673" s="34"/>
      <c r="DBX1673" s="35"/>
      <c r="DBY1673" s="34"/>
      <c r="DCF1673" s="35"/>
      <c r="DCG1673" s="34"/>
      <c r="DCN1673" s="35"/>
      <c r="DCO1673" s="34"/>
      <c r="DCV1673" s="35"/>
      <c r="DCW1673" s="34"/>
      <c r="DDD1673" s="35"/>
      <c r="DDE1673" s="34"/>
      <c r="DDL1673" s="35"/>
      <c r="DDM1673" s="34"/>
      <c r="DDT1673" s="35"/>
      <c r="DDU1673" s="34"/>
      <c r="DEB1673" s="35"/>
      <c r="DEC1673" s="34"/>
      <c r="DEJ1673" s="35"/>
      <c r="DEK1673" s="34"/>
      <c r="DER1673" s="35"/>
      <c r="DES1673" s="34"/>
      <c r="DEZ1673" s="35"/>
      <c r="DFA1673" s="34"/>
      <c r="DFH1673" s="35"/>
      <c r="DFI1673" s="34"/>
      <c r="DFP1673" s="35"/>
      <c r="DFQ1673" s="34"/>
      <c r="DFX1673" s="35"/>
      <c r="DFY1673" s="34"/>
      <c r="DGF1673" s="35"/>
      <c r="DGG1673" s="34"/>
      <c r="DGN1673" s="35"/>
      <c r="DGO1673" s="34"/>
      <c r="DGV1673" s="35"/>
      <c r="DGW1673" s="34"/>
      <c r="DHD1673" s="35"/>
      <c r="DHE1673" s="34"/>
      <c r="DHL1673" s="35"/>
      <c r="DHM1673" s="34"/>
      <c r="DHT1673" s="35"/>
      <c r="DHU1673" s="34"/>
      <c r="DIB1673" s="35"/>
      <c r="DIC1673" s="34"/>
      <c r="DIJ1673" s="35"/>
      <c r="DIK1673" s="34"/>
      <c r="DIR1673" s="35"/>
      <c r="DIS1673" s="34"/>
      <c r="DIZ1673" s="35"/>
      <c r="DJA1673" s="34"/>
      <c r="DJH1673" s="35"/>
      <c r="DJI1673" s="34"/>
      <c r="DJP1673" s="35"/>
      <c r="DJQ1673" s="34"/>
      <c r="DJX1673" s="35"/>
      <c r="DJY1673" s="34"/>
      <c r="DKF1673" s="35"/>
      <c r="DKG1673" s="34"/>
      <c r="DKN1673" s="35"/>
      <c r="DKO1673" s="34"/>
      <c r="DKV1673" s="35"/>
      <c r="DKW1673" s="34"/>
      <c r="DLD1673" s="35"/>
      <c r="DLE1673" s="34"/>
      <c r="DLL1673" s="35"/>
      <c r="DLM1673" s="34"/>
      <c r="DLT1673" s="35"/>
      <c r="DLU1673" s="34"/>
      <c r="DMB1673" s="35"/>
      <c r="DMC1673" s="34"/>
      <c r="DMJ1673" s="35"/>
      <c r="DMK1673" s="34"/>
      <c r="DMR1673" s="35"/>
      <c r="DMS1673" s="34"/>
      <c r="DMZ1673" s="35"/>
      <c r="DNA1673" s="34"/>
      <c r="DNH1673" s="35"/>
      <c r="DNI1673" s="34"/>
      <c r="DNP1673" s="35"/>
      <c r="DNQ1673" s="34"/>
      <c r="DNX1673" s="35"/>
      <c r="DNY1673" s="34"/>
      <c r="DOF1673" s="35"/>
      <c r="DOG1673" s="34"/>
      <c r="DON1673" s="35"/>
      <c r="DOO1673" s="34"/>
      <c r="DOV1673" s="35"/>
      <c r="DOW1673" s="34"/>
      <c r="DPD1673" s="35"/>
      <c r="DPE1673" s="34"/>
      <c r="DPL1673" s="35"/>
      <c r="DPM1673" s="34"/>
      <c r="DPT1673" s="35"/>
      <c r="DPU1673" s="34"/>
      <c r="DQB1673" s="35"/>
      <c r="DQC1673" s="34"/>
      <c r="DQJ1673" s="35"/>
      <c r="DQK1673" s="34"/>
      <c r="DQR1673" s="35"/>
      <c r="DQS1673" s="34"/>
      <c r="DQZ1673" s="35"/>
      <c r="DRA1673" s="34"/>
      <c r="DRH1673" s="35"/>
      <c r="DRI1673" s="34"/>
      <c r="DRP1673" s="35"/>
      <c r="DRQ1673" s="34"/>
      <c r="DRX1673" s="35"/>
      <c r="DRY1673" s="34"/>
      <c r="DSF1673" s="35"/>
      <c r="DSG1673" s="34"/>
      <c r="DSN1673" s="35"/>
      <c r="DSO1673" s="34"/>
      <c r="DSV1673" s="35"/>
      <c r="DSW1673" s="34"/>
      <c r="DTD1673" s="35"/>
      <c r="DTE1673" s="34"/>
      <c r="DTL1673" s="35"/>
      <c r="DTM1673" s="34"/>
      <c r="DTT1673" s="35"/>
      <c r="DTU1673" s="34"/>
      <c r="DUB1673" s="35"/>
      <c r="DUC1673" s="34"/>
      <c r="DUJ1673" s="35"/>
      <c r="DUK1673" s="34"/>
      <c r="DUR1673" s="35"/>
      <c r="DUS1673" s="34"/>
      <c r="DUZ1673" s="35"/>
      <c r="DVA1673" s="34"/>
      <c r="DVH1673" s="35"/>
      <c r="DVI1673" s="34"/>
      <c r="DVP1673" s="35"/>
      <c r="DVQ1673" s="34"/>
      <c r="DVX1673" s="35"/>
      <c r="DVY1673" s="34"/>
      <c r="DWF1673" s="35"/>
      <c r="DWG1673" s="34"/>
      <c r="DWN1673" s="35"/>
      <c r="DWO1673" s="34"/>
      <c r="DWV1673" s="35"/>
      <c r="DWW1673" s="34"/>
      <c r="DXD1673" s="35"/>
      <c r="DXE1673" s="34"/>
      <c r="DXL1673" s="35"/>
      <c r="DXM1673" s="34"/>
      <c r="DXT1673" s="35"/>
      <c r="DXU1673" s="34"/>
      <c r="DYB1673" s="35"/>
      <c r="DYC1673" s="34"/>
      <c r="DYJ1673" s="35"/>
      <c r="DYK1673" s="34"/>
      <c r="DYR1673" s="35"/>
      <c r="DYS1673" s="34"/>
      <c r="DYZ1673" s="35"/>
      <c r="DZA1673" s="34"/>
      <c r="DZH1673" s="35"/>
      <c r="DZI1673" s="34"/>
      <c r="DZP1673" s="35"/>
      <c r="DZQ1673" s="34"/>
      <c r="DZX1673" s="35"/>
      <c r="DZY1673" s="34"/>
      <c r="EAF1673" s="35"/>
      <c r="EAG1673" s="34"/>
      <c r="EAN1673" s="35"/>
      <c r="EAO1673" s="34"/>
      <c r="EAV1673" s="35"/>
      <c r="EAW1673" s="34"/>
      <c r="EBD1673" s="35"/>
      <c r="EBE1673" s="34"/>
      <c r="EBL1673" s="35"/>
      <c r="EBM1673" s="34"/>
      <c r="EBT1673" s="35"/>
      <c r="EBU1673" s="34"/>
      <c r="ECB1673" s="35"/>
      <c r="ECC1673" s="34"/>
      <c r="ECJ1673" s="35"/>
      <c r="ECK1673" s="34"/>
      <c r="ECR1673" s="35"/>
      <c r="ECS1673" s="34"/>
      <c r="ECZ1673" s="35"/>
      <c r="EDA1673" s="34"/>
      <c r="EDH1673" s="35"/>
      <c r="EDI1673" s="34"/>
      <c r="EDP1673" s="35"/>
      <c r="EDQ1673" s="34"/>
      <c r="EDX1673" s="35"/>
      <c r="EDY1673" s="34"/>
      <c r="EEF1673" s="35"/>
      <c r="EEG1673" s="34"/>
      <c r="EEN1673" s="35"/>
      <c r="EEO1673" s="34"/>
      <c r="EEV1673" s="35"/>
      <c r="EEW1673" s="34"/>
      <c r="EFD1673" s="35"/>
      <c r="EFE1673" s="34"/>
      <c r="EFL1673" s="35"/>
      <c r="EFM1673" s="34"/>
      <c r="EFT1673" s="35"/>
      <c r="EFU1673" s="34"/>
      <c r="EGB1673" s="35"/>
      <c r="EGC1673" s="34"/>
      <c r="EGJ1673" s="35"/>
      <c r="EGK1673" s="34"/>
      <c r="EGR1673" s="35"/>
      <c r="EGS1673" s="34"/>
      <c r="EGZ1673" s="35"/>
      <c r="EHA1673" s="34"/>
      <c r="EHH1673" s="35"/>
      <c r="EHI1673" s="34"/>
      <c r="EHP1673" s="35"/>
      <c r="EHQ1673" s="34"/>
      <c r="EHX1673" s="35"/>
      <c r="EHY1673" s="34"/>
      <c r="EIF1673" s="35"/>
      <c r="EIG1673" s="34"/>
      <c r="EIN1673" s="35"/>
      <c r="EIO1673" s="34"/>
      <c r="EIV1673" s="35"/>
      <c r="EIW1673" s="34"/>
      <c r="EJD1673" s="35"/>
      <c r="EJE1673" s="34"/>
      <c r="EJL1673" s="35"/>
      <c r="EJM1673" s="34"/>
      <c r="EJT1673" s="35"/>
      <c r="EJU1673" s="34"/>
      <c r="EKB1673" s="35"/>
      <c r="EKC1673" s="34"/>
      <c r="EKJ1673" s="35"/>
      <c r="EKK1673" s="34"/>
      <c r="EKR1673" s="35"/>
      <c r="EKS1673" s="34"/>
      <c r="EKZ1673" s="35"/>
      <c r="ELA1673" s="34"/>
      <c r="ELH1673" s="35"/>
      <c r="ELI1673" s="34"/>
      <c r="ELP1673" s="35"/>
      <c r="ELQ1673" s="34"/>
      <c r="ELX1673" s="35"/>
      <c r="ELY1673" s="34"/>
      <c r="EMF1673" s="35"/>
      <c r="EMG1673" s="34"/>
      <c r="EMN1673" s="35"/>
      <c r="EMO1673" s="34"/>
      <c r="EMV1673" s="35"/>
      <c r="EMW1673" s="34"/>
      <c r="END1673" s="35"/>
      <c r="ENE1673" s="34"/>
      <c r="ENL1673" s="35"/>
      <c r="ENM1673" s="34"/>
      <c r="ENT1673" s="35"/>
      <c r="ENU1673" s="34"/>
      <c r="EOB1673" s="35"/>
      <c r="EOC1673" s="34"/>
      <c r="EOJ1673" s="35"/>
      <c r="EOK1673" s="34"/>
      <c r="EOR1673" s="35"/>
      <c r="EOS1673" s="34"/>
      <c r="EOZ1673" s="35"/>
      <c r="EPA1673" s="34"/>
      <c r="EPH1673" s="35"/>
      <c r="EPI1673" s="34"/>
      <c r="EPP1673" s="35"/>
      <c r="EPQ1673" s="34"/>
      <c r="EPX1673" s="35"/>
      <c r="EPY1673" s="34"/>
      <c r="EQF1673" s="35"/>
      <c r="EQG1673" s="34"/>
      <c r="EQN1673" s="35"/>
      <c r="EQO1673" s="34"/>
      <c r="EQV1673" s="35"/>
      <c r="EQW1673" s="34"/>
      <c r="ERD1673" s="35"/>
      <c r="ERE1673" s="34"/>
      <c r="ERL1673" s="35"/>
      <c r="ERM1673" s="34"/>
      <c r="ERT1673" s="35"/>
      <c r="ERU1673" s="34"/>
      <c r="ESB1673" s="35"/>
      <c r="ESC1673" s="34"/>
      <c r="ESJ1673" s="35"/>
      <c r="ESK1673" s="34"/>
      <c r="ESR1673" s="35"/>
      <c r="ESS1673" s="34"/>
      <c r="ESZ1673" s="35"/>
      <c r="ETA1673" s="34"/>
      <c r="ETH1673" s="35"/>
      <c r="ETI1673" s="34"/>
      <c r="ETP1673" s="35"/>
      <c r="ETQ1673" s="34"/>
      <c r="ETX1673" s="35"/>
      <c r="ETY1673" s="34"/>
      <c r="EUF1673" s="35"/>
      <c r="EUG1673" s="34"/>
      <c r="EUN1673" s="35"/>
      <c r="EUO1673" s="34"/>
      <c r="EUV1673" s="35"/>
      <c r="EUW1673" s="34"/>
      <c r="EVD1673" s="35"/>
      <c r="EVE1673" s="34"/>
      <c r="EVL1673" s="35"/>
      <c r="EVM1673" s="34"/>
      <c r="EVT1673" s="35"/>
      <c r="EVU1673" s="34"/>
      <c r="EWB1673" s="35"/>
      <c r="EWC1673" s="34"/>
      <c r="EWJ1673" s="35"/>
      <c r="EWK1673" s="34"/>
      <c r="EWR1673" s="35"/>
      <c r="EWS1673" s="34"/>
      <c r="EWZ1673" s="35"/>
      <c r="EXA1673" s="34"/>
      <c r="EXH1673" s="35"/>
      <c r="EXI1673" s="34"/>
      <c r="EXP1673" s="35"/>
      <c r="EXQ1673" s="34"/>
      <c r="EXX1673" s="35"/>
      <c r="EXY1673" s="34"/>
      <c r="EYF1673" s="35"/>
      <c r="EYG1673" s="34"/>
      <c r="EYN1673" s="35"/>
      <c r="EYO1673" s="34"/>
      <c r="EYV1673" s="35"/>
      <c r="EYW1673" s="34"/>
      <c r="EZD1673" s="35"/>
      <c r="EZE1673" s="34"/>
      <c r="EZL1673" s="35"/>
      <c r="EZM1673" s="34"/>
      <c r="EZT1673" s="35"/>
      <c r="EZU1673" s="34"/>
      <c r="FAB1673" s="35"/>
      <c r="FAC1673" s="34"/>
      <c r="FAJ1673" s="35"/>
      <c r="FAK1673" s="34"/>
      <c r="FAR1673" s="35"/>
      <c r="FAS1673" s="34"/>
      <c r="FAZ1673" s="35"/>
      <c r="FBA1673" s="34"/>
      <c r="FBH1673" s="35"/>
      <c r="FBI1673" s="34"/>
      <c r="FBP1673" s="35"/>
      <c r="FBQ1673" s="34"/>
      <c r="FBX1673" s="35"/>
      <c r="FBY1673" s="34"/>
      <c r="FCF1673" s="35"/>
      <c r="FCG1673" s="34"/>
      <c r="FCN1673" s="35"/>
      <c r="FCO1673" s="34"/>
      <c r="FCV1673" s="35"/>
      <c r="FCW1673" s="34"/>
      <c r="FDD1673" s="35"/>
      <c r="FDE1673" s="34"/>
      <c r="FDL1673" s="35"/>
      <c r="FDM1673" s="34"/>
      <c r="FDT1673" s="35"/>
      <c r="FDU1673" s="34"/>
      <c r="FEB1673" s="35"/>
      <c r="FEC1673" s="34"/>
      <c r="FEJ1673" s="35"/>
      <c r="FEK1673" s="34"/>
      <c r="FER1673" s="35"/>
      <c r="FES1673" s="34"/>
      <c r="FEZ1673" s="35"/>
      <c r="FFA1673" s="34"/>
      <c r="FFH1673" s="35"/>
      <c r="FFI1673" s="34"/>
      <c r="FFP1673" s="35"/>
      <c r="FFQ1673" s="34"/>
      <c r="FFX1673" s="35"/>
      <c r="FFY1673" s="34"/>
      <c r="FGF1673" s="35"/>
      <c r="FGG1673" s="34"/>
      <c r="FGN1673" s="35"/>
      <c r="FGO1673" s="34"/>
      <c r="FGV1673" s="35"/>
      <c r="FGW1673" s="34"/>
      <c r="FHD1673" s="35"/>
      <c r="FHE1673" s="34"/>
      <c r="FHL1673" s="35"/>
      <c r="FHM1673" s="34"/>
      <c r="FHT1673" s="35"/>
      <c r="FHU1673" s="34"/>
      <c r="FIB1673" s="35"/>
      <c r="FIC1673" s="34"/>
      <c r="FIJ1673" s="35"/>
      <c r="FIK1673" s="34"/>
      <c r="FIR1673" s="35"/>
      <c r="FIS1673" s="34"/>
      <c r="FIZ1673" s="35"/>
      <c r="FJA1673" s="34"/>
      <c r="FJH1673" s="35"/>
      <c r="FJI1673" s="34"/>
      <c r="FJP1673" s="35"/>
      <c r="FJQ1673" s="34"/>
      <c r="FJX1673" s="35"/>
      <c r="FJY1673" s="34"/>
      <c r="FKF1673" s="35"/>
      <c r="FKG1673" s="34"/>
      <c r="FKN1673" s="35"/>
      <c r="FKO1673" s="34"/>
      <c r="FKV1673" s="35"/>
      <c r="FKW1673" s="34"/>
      <c r="FLD1673" s="35"/>
      <c r="FLE1673" s="34"/>
      <c r="FLL1673" s="35"/>
      <c r="FLM1673" s="34"/>
      <c r="FLT1673" s="35"/>
      <c r="FLU1673" s="34"/>
      <c r="FMB1673" s="35"/>
      <c r="FMC1673" s="34"/>
      <c r="FMJ1673" s="35"/>
      <c r="FMK1673" s="34"/>
      <c r="FMR1673" s="35"/>
      <c r="FMS1673" s="34"/>
      <c r="FMZ1673" s="35"/>
      <c r="FNA1673" s="34"/>
      <c r="FNH1673" s="35"/>
      <c r="FNI1673" s="34"/>
      <c r="FNP1673" s="35"/>
      <c r="FNQ1673" s="34"/>
      <c r="FNX1673" s="35"/>
      <c r="FNY1673" s="34"/>
      <c r="FOF1673" s="35"/>
      <c r="FOG1673" s="34"/>
      <c r="FON1673" s="35"/>
      <c r="FOO1673" s="34"/>
      <c r="FOV1673" s="35"/>
      <c r="FOW1673" s="34"/>
      <c r="FPD1673" s="35"/>
      <c r="FPE1673" s="34"/>
      <c r="FPL1673" s="35"/>
      <c r="FPM1673" s="34"/>
      <c r="FPT1673" s="35"/>
      <c r="FPU1673" s="34"/>
      <c r="FQB1673" s="35"/>
      <c r="FQC1673" s="34"/>
      <c r="FQJ1673" s="35"/>
      <c r="FQK1673" s="34"/>
      <c r="FQR1673" s="35"/>
      <c r="FQS1673" s="34"/>
      <c r="FQZ1673" s="35"/>
      <c r="FRA1673" s="34"/>
      <c r="FRH1673" s="35"/>
      <c r="FRI1673" s="34"/>
      <c r="FRP1673" s="35"/>
      <c r="FRQ1673" s="34"/>
      <c r="FRX1673" s="35"/>
      <c r="FRY1673" s="34"/>
      <c r="FSF1673" s="35"/>
      <c r="FSG1673" s="34"/>
      <c r="FSN1673" s="35"/>
      <c r="FSO1673" s="34"/>
      <c r="FSV1673" s="35"/>
      <c r="FSW1673" s="34"/>
      <c r="FTD1673" s="35"/>
      <c r="FTE1673" s="34"/>
      <c r="FTL1673" s="35"/>
      <c r="FTM1673" s="34"/>
      <c r="FTT1673" s="35"/>
      <c r="FTU1673" s="34"/>
      <c r="FUB1673" s="35"/>
      <c r="FUC1673" s="34"/>
      <c r="FUJ1673" s="35"/>
      <c r="FUK1673" s="34"/>
      <c r="FUR1673" s="35"/>
      <c r="FUS1673" s="34"/>
      <c r="FUZ1673" s="35"/>
      <c r="FVA1673" s="34"/>
      <c r="FVH1673" s="35"/>
      <c r="FVI1673" s="34"/>
      <c r="FVP1673" s="35"/>
      <c r="FVQ1673" s="34"/>
      <c r="FVX1673" s="35"/>
      <c r="FVY1673" s="34"/>
      <c r="FWF1673" s="35"/>
      <c r="FWG1673" s="34"/>
      <c r="FWN1673" s="35"/>
      <c r="FWO1673" s="34"/>
      <c r="FWV1673" s="35"/>
      <c r="FWW1673" s="34"/>
      <c r="FXD1673" s="35"/>
      <c r="FXE1673" s="34"/>
      <c r="FXL1673" s="35"/>
      <c r="FXM1673" s="34"/>
      <c r="FXT1673" s="35"/>
      <c r="FXU1673" s="34"/>
      <c r="FYB1673" s="35"/>
      <c r="FYC1673" s="34"/>
      <c r="FYJ1673" s="35"/>
      <c r="FYK1673" s="34"/>
      <c r="FYR1673" s="35"/>
      <c r="FYS1673" s="34"/>
      <c r="FYZ1673" s="35"/>
      <c r="FZA1673" s="34"/>
      <c r="FZH1673" s="35"/>
      <c r="FZI1673" s="34"/>
      <c r="FZP1673" s="35"/>
      <c r="FZQ1673" s="34"/>
      <c r="FZX1673" s="35"/>
      <c r="FZY1673" s="34"/>
      <c r="GAF1673" s="35"/>
      <c r="GAG1673" s="34"/>
      <c r="GAN1673" s="35"/>
      <c r="GAO1673" s="34"/>
      <c r="GAV1673" s="35"/>
      <c r="GAW1673" s="34"/>
      <c r="GBD1673" s="35"/>
      <c r="GBE1673" s="34"/>
      <c r="GBL1673" s="35"/>
      <c r="GBM1673" s="34"/>
      <c r="GBT1673" s="35"/>
      <c r="GBU1673" s="34"/>
      <c r="GCB1673" s="35"/>
      <c r="GCC1673" s="34"/>
      <c r="GCJ1673" s="35"/>
      <c r="GCK1673" s="34"/>
      <c r="GCR1673" s="35"/>
      <c r="GCS1673" s="34"/>
      <c r="GCZ1673" s="35"/>
      <c r="GDA1673" s="34"/>
      <c r="GDH1673" s="35"/>
      <c r="GDI1673" s="34"/>
      <c r="GDP1673" s="35"/>
      <c r="GDQ1673" s="34"/>
      <c r="GDX1673" s="35"/>
      <c r="GDY1673" s="34"/>
      <c r="GEF1673" s="35"/>
      <c r="GEG1673" s="34"/>
      <c r="GEN1673" s="35"/>
      <c r="GEO1673" s="34"/>
      <c r="GEV1673" s="35"/>
      <c r="GEW1673" s="34"/>
      <c r="GFD1673" s="35"/>
      <c r="GFE1673" s="34"/>
      <c r="GFL1673" s="35"/>
      <c r="GFM1673" s="34"/>
      <c r="GFT1673" s="35"/>
      <c r="GFU1673" s="34"/>
      <c r="GGB1673" s="35"/>
      <c r="GGC1673" s="34"/>
      <c r="GGJ1673" s="35"/>
      <c r="GGK1673" s="34"/>
      <c r="GGR1673" s="35"/>
      <c r="GGS1673" s="34"/>
      <c r="GGZ1673" s="35"/>
      <c r="GHA1673" s="34"/>
      <c r="GHH1673" s="35"/>
      <c r="GHI1673" s="34"/>
      <c r="GHP1673" s="35"/>
      <c r="GHQ1673" s="34"/>
      <c r="GHX1673" s="35"/>
      <c r="GHY1673" s="34"/>
      <c r="GIF1673" s="35"/>
      <c r="GIG1673" s="34"/>
      <c r="GIN1673" s="35"/>
      <c r="GIO1673" s="34"/>
      <c r="GIV1673" s="35"/>
      <c r="GIW1673" s="34"/>
      <c r="GJD1673" s="35"/>
      <c r="GJE1673" s="34"/>
      <c r="GJL1673" s="35"/>
      <c r="GJM1673" s="34"/>
      <c r="GJT1673" s="35"/>
      <c r="GJU1673" s="34"/>
      <c r="GKB1673" s="35"/>
      <c r="GKC1673" s="34"/>
      <c r="GKJ1673" s="35"/>
      <c r="GKK1673" s="34"/>
      <c r="GKR1673" s="35"/>
      <c r="GKS1673" s="34"/>
      <c r="GKZ1673" s="35"/>
      <c r="GLA1673" s="34"/>
      <c r="GLH1673" s="35"/>
      <c r="GLI1673" s="34"/>
      <c r="GLP1673" s="35"/>
      <c r="GLQ1673" s="34"/>
      <c r="GLX1673" s="35"/>
      <c r="GLY1673" s="34"/>
      <c r="GMF1673" s="35"/>
      <c r="GMG1673" s="34"/>
      <c r="GMN1673" s="35"/>
      <c r="GMO1673" s="34"/>
      <c r="GMV1673" s="35"/>
      <c r="GMW1673" s="34"/>
      <c r="GND1673" s="35"/>
      <c r="GNE1673" s="34"/>
      <c r="GNL1673" s="35"/>
      <c r="GNM1673" s="34"/>
      <c r="GNT1673" s="35"/>
      <c r="GNU1673" s="34"/>
      <c r="GOB1673" s="35"/>
      <c r="GOC1673" s="34"/>
      <c r="GOJ1673" s="35"/>
      <c r="GOK1673" s="34"/>
      <c r="GOR1673" s="35"/>
      <c r="GOS1673" s="34"/>
      <c r="GOZ1673" s="35"/>
      <c r="GPA1673" s="34"/>
      <c r="GPH1673" s="35"/>
      <c r="GPI1673" s="34"/>
      <c r="GPP1673" s="35"/>
      <c r="GPQ1673" s="34"/>
      <c r="GPX1673" s="35"/>
      <c r="GPY1673" s="34"/>
      <c r="GQF1673" s="35"/>
      <c r="GQG1673" s="34"/>
      <c r="GQN1673" s="35"/>
      <c r="GQO1673" s="34"/>
      <c r="GQV1673" s="35"/>
      <c r="GQW1673" s="34"/>
      <c r="GRD1673" s="35"/>
      <c r="GRE1673" s="34"/>
      <c r="GRL1673" s="35"/>
      <c r="GRM1673" s="34"/>
      <c r="GRT1673" s="35"/>
      <c r="GRU1673" s="34"/>
      <c r="GSB1673" s="35"/>
      <c r="GSC1673" s="34"/>
      <c r="GSJ1673" s="35"/>
      <c r="GSK1673" s="34"/>
      <c r="GSR1673" s="35"/>
      <c r="GSS1673" s="34"/>
      <c r="GSZ1673" s="35"/>
      <c r="GTA1673" s="34"/>
      <c r="GTH1673" s="35"/>
      <c r="GTI1673" s="34"/>
      <c r="GTP1673" s="35"/>
      <c r="GTQ1673" s="34"/>
      <c r="GTX1673" s="35"/>
      <c r="GTY1673" s="34"/>
      <c r="GUF1673" s="35"/>
      <c r="GUG1673" s="34"/>
      <c r="GUN1673" s="35"/>
      <c r="GUO1673" s="34"/>
      <c r="GUV1673" s="35"/>
      <c r="GUW1673" s="34"/>
      <c r="GVD1673" s="35"/>
      <c r="GVE1673" s="34"/>
      <c r="GVL1673" s="35"/>
      <c r="GVM1673" s="34"/>
      <c r="GVT1673" s="35"/>
      <c r="GVU1673" s="34"/>
      <c r="GWB1673" s="35"/>
      <c r="GWC1673" s="34"/>
      <c r="GWJ1673" s="35"/>
      <c r="GWK1673" s="34"/>
      <c r="GWR1673" s="35"/>
      <c r="GWS1673" s="34"/>
      <c r="GWZ1673" s="35"/>
      <c r="GXA1673" s="34"/>
      <c r="GXH1673" s="35"/>
      <c r="GXI1673" s="34"/>
      <c r="GXP1673" s="35"/>
      <c r="GXQ1673" s="34"/>
      <c r="GXX1673" s="35"/>
      <c r="GXY1673" s="34"/>
      <c r="GYF1673" s="35"/>
      <c r="GYG1673" s="34"/>
      <c r="GYN1673" s="35"/>
      <c r="GYO1673" s="34"/>
      <c r="GYV1673" s="35"/>
      <c r="GYW1673" s="34"/>
      <c r="GZD1673" s="35"/>
      <c r="GZE1673" s="34"/>
      <c r="GZL1673" s="35"/>
      <c r="GZM1673" s="34"/>
      <c r="GZT1673" s="35"/>
      <c r="GZU1673" s="34"/>
      <c r="HAB1673" s="35"/>
      <c r="HAC1673" s="34"/>
      <c r="HAJ1673" s="35"/>
      <c r="HAK1673" s="34"/>
      <c r="HAR1673" s="35"/>
      <c r="HAS1673" s="34"/>
      <c r="HAZ1673" s="35"/>
      <c r="HBA1673" s="34"/>
      <c r="HBH1673" s="35"/>
      <c r="HBI1673" s="34"/>
      <c r="HBP1673" s="35"/>
      <c r="HBQ1673" s="34"/>
      <c r="HBX1673" s="35"/>
      <c r="HBY1673" s="34"/>
      <c r="HCF1673" s="35"/>
      <c r="HCG1673" s="34"/>
      <c r="HCN1673" s="35"/>
      <c r="HCO1673" s="34"/>
      <c r="HCV1673" s="35"/>
      <c r="HCW1673" s="34"/>
      <c r="HDD1673" s="35"/>
      <c r="HDE1673" s="34"/>
      <c r="HDL1673" s="35"/>
      <c r="HDM1673" s="34"/>
      <c r="HDT1673" s="35"/>
      <c r="HDU1673" s="34"/>
      <c r="HEB1673" s="35"/>
      <c r="HEC1673" s="34"/>
      <c r="HEJ1673" s="35"/>
      <c r="HEK1673" s="34"/>
      <c r="HER1673" s="35"/>
      <c r="HES1673" s="34"/>
      <c r="HEZ1673" s="35"/>
      <c r="HFA1673" s="34"/>
      <c r="HFH1673" s="35"/>
      <c r="HFI1673" s="34"/>
      <c r="HFP1673" s="35"/>
      <c r="HFQ1673" s="34"/>
      <c r="HFX1673" s="35"/>
      <c r="HFY1673" s="34"/>
      <c r="HGF1673" s="35"/>
      <c r="HGG1673" s="34"/>
      <c r="HGN1673" s="35"/>
      <c r="HGO1673" s="34"/>
      <c r="HGV1673" s="35"/>
      <c r="HGW1673" s="34"/>
      <c r="HHD1673" s="35"/>
      <c r="HHE1673" s="34"/>
      <c r="HHL1673" s="35"/>
      <c r="HHM1673" s="34"/>
      <c r="HHT1673" s="35"/>
      <c r="HHU1673" s="34"/>
      <c r="HIB1673" s="35"/>
      <c r="HIC1673" s="34"/>
      <c r="HIJ1673" s="35"/>
      <c r="HIK1673" s="34"/>
      <c r="HIR1673" s="35"/>
      <c r="HIS1673" s="34"/>
      <c r="HIZ1673" s="35"/>
      <c r="HJA1673" s="34"/>
      <c r="HJH1673" s="35"/>
      <c r="HJI1673" s="34"/>
      <c r="HJP1673" s="35"/>
      <c r="HJQ1673" s="34"/>
      <c r="HJX1673" s="35"/>
      <c r="HJY1673" s="34"/>
      <c r="HKF1673" s="35"/>
      <c r="HKG1673" s="34"/>
      <c r="HKN1673" s="35"/>
      <c r="HKO1673" s="34"/>
      <c r="HKV1673" s="35"/>
      <c r="HKW1673" s="34"/>
      <c r="HLD1673" s="35"/>
      <c r="HLE1673" s="34"/>
      <c r="HLL1673" s="35"/>
      <c r="HLM1673" s="34"/>
      <c r="HLT1673" s="35"/>
      <c r="HLU1673" s="34"/>
      <c r="HMB1673" s="35"/>
      <c r="HMC1673" s="34"/>
      <c r="HMJ1673" s="35"/>
      <c r="HMK1673" s="34"/>
      <c r="HMR1673" s="35"/>
      <c r="HMS1673" s="34"/>
      <c r="HMZ1673" s="35"/>
      <c r="HNA1673" s="34"/>
      <c r="HNH1673" s="35"/>
      <c r="HNI1673" s="34"/>
      <c r="HNP1673" s="35"/>
      <c r="HNQ1673" s="34"/>
      <c r="HNX1673" s="35"/>
      <c r="HNY1673" s="34"/>
      <c r="HOF1673" s="35"/>
      <c r="HOG1673" s="34"/>
      <c r="HON1673" s="35"/>
      <c r="HOO1673" s="34"/>
      <c r="HOV1673" s="35"/>
      <c r="HOW1673" s="34"/>
      <c r="HPD1673" s="35"/>
      <c r="HPE1673" s="34"/>
      <c r="HPL1673" s="35"/>
      <c r="HPM1673" s="34"/>
      <c r="HPT1673" s="35"/>
      <c r="HPU1673" s="34"/>
      <c r="HQB1673" s="35"/>
      <c r="HQC1673" s="34"/>
      <c r="HQJ1673" s="35"/>
      <c r="HQK1673" s="34"/>
      <c r="HQR1673" s="35"/>
      <c r="HQS1673" s="34"/>
      <c r="HQZ1673" s="35"/>
      <c r="HRA1673" s="34"/>
      <c r="HRH1673" s="35"/>
      <c r="HRI1673" s="34"/>
      <c r="HRP1673" s="35"/>
      <c r="HRQ1673" s="34"/>
      <c r="HRX1673" s="35"/>
      <c r="HRY1673" s="34"/>
      <c r="HSF1673" s="35"/>
      <c r="HSG1673" s="34"/>
      <c r="HSN1673" s="35"/>
      <c r="HSO1673" s="34"/>
      <c r="HSV1673" s="35"/>
      <c r="HSW1673" s="34"/>
      <c r="HTD1673" s="35"/>
      <c r="HTE1673" s="34"/>
      <c r="HTL1673" s="35"/>
      <c r="HTM1673" s="34"/>
      <c r="HTT1673" s="35"/>
      <c r="HTU1673" s="34"/>
      <c r="HUB1673" s="35"/>
      <c r="HUC1673" s="34"/>
      <c r="HUJ1673" s="35"/>
      <c r="HUK1673" s="34"/>
      <c r="HUR1673" s="35"/>
      <c r="HUS1673" s="34"/>
      <c r="HUZ1673" s="35"/>
      <c r="HVA1673" s="34"/>
      <c r="HVH1673" s="35"/>
      <c r="HVI1673" s="34"/>
      <c r="HVP1673" s="35"/>
      <c r="HVQ1673" s="34"/>
      <c r="HVX1673" s="35"/>
      <c r="HVY1673" s="34"/>
      <c r="HWF1673" s="35"/>
      <c r="HWG1673" s="34"/>
      <c r="HWN1673" s="35"/>
      <c r="HWO1673" s="34"/>
      <c r="HWV1673" s="35"/>
      <c r="HWW1673" s="34"/>
      <c r="HXD1673" s="35"/>
      <c r="HXE1673" s="34"/>
      <c r="HXL1673" s="35"/>
      <c r="HXM1673" s="34"/>
      <c r="HXT1673" s="35"/>
      <c r="HXU1673" s="34"/>
      <c r="HYB1673" s="35"/>
      <c r="HYC1673" s="34"/>
      <c r="HYJ1673" s="35"/>
      <c r="HYK1673" s="34"/>
      <c r="HYR1673" s="35"/>
      <c r="HYS1673" s="34"/>
      <c r="HYZ1673" s="35"/>
      <c r="HZA1673" s="34"/>
      <c r="HZH1673" s="35"/>
      <c r="HZI1673" s="34"/>
      <c r="HZP1673" s="35"/>
      <c r="HZQ1673" s="34"/>
      <c r="HZX1673" s="35"/>
      <c r="HZY1673" s="34"/>
      <c r="IAF1673" s="35"/>
      <c r="IAG1673" s="34"/>
      <c r="IAN1673" s="35"/>
      <c r="IAO1673" s="34"/>
      <c r="IAV1673" s="35"/>
      <c r="IAW1673" s="34"/>
      <c r="IBD1673" s="35"/>
      <c r="IBE1673" s="34"/>
      <c r="IBL1673" s="35"/>
      <c r="IBM1673" s="34"/>
      <c r="IBT1673" s="35"/>
      <c r="IBU1673" s="34"/>
      <c r="ICB1673" s="35"/>
      <c r="ICC1673" s="34"/>
      <c r="ICJ1673" s="35"/>
      <c r="ICK1673" s="34"/>
      <c r="ICR1673" s="35"/>
      <c r="ICS1673" s="34"/>
      <c r="ICZ1673" s="35"/>
      <c r="IDA1673" s="34"/>
      <c r="IDH1673" s="35"/>
      <c r="IDI1673" s="34"/>
      <c r="IDP1673" s="35"/>
      <c r="IDQ1673" s="34"/>
      <c r="IDX1673" s="35"/>
      <c r="IDY1673" s="34"/>
      <c r="IEF1673" s="35"/>
      <c r="IEG1673" s="34"/>
      <c r="IEN1673" s="35"/>
      <c r="IEO1673" s="34"/>
      <c r="IEV1673" s="35"/>
      <c r="IEW1673" s="34"/>
      <c r="IFD1673" s="35"/>
      <c r="IFE1673" s="34"/>
      <c r="IFL1673" s="35"/>
      <c r="IFM1673" s="34"/>
      <c r="IFT1673" s="35"/>
      <c r="IFU1673" s="34"/>
      <c r="IGB1673" s="35"/>
      <c r="IGC1673" s="34"/>
      <c r="IGJ1673" s="35"/>
      <c r="IGK1673" s="34"/>
      <c r="IGR1673" s="35"/>
      <c r="IGS1673" s="34"/>
      <c r="IGZ1673" s="35"/>
      <c r="IHA1673" s="34"/>
      <c r="IHH1673" s="35"/>
      <c r="IHI1673" s="34"/>
      <c r="IHP1673" s="35"/>
      <c r="IHQ1673" s="34"/>
      <c r="IHX1673" s="35"/>
      <c r="IHY1673" s="34"/>
      <c r="IIF1673" s="35"/>
      <c r="IIG1673" s="34"/>
      <c r="IIN1673" s="35"/>
      <c r="IIO1673" s="34"/>
      <c r="IIV1673" s="35"/>
      <c r="IIW1673" s="34"/>
      <c r="IJD1673" s="35"/>
      <c r="IJE1673" s="34"/>
      <c r="IJL1673" s="35"/>
      <c r="IJM1673" s="34"/>
      <c r="IJT1673" s="35"/>
      <c r="IJU1673" s="34"/>
      <c r="IKB1673" s="35"/>
      <c r="IKC1673" s="34"/>
      <c r="IKJ1673" s="35"/>
      <c r="IKK1673" s="34"/>
      <c r="IKR1673" s="35"/>
      <c r="IKS1673" s="34"/>
      <c r="IKZ1673" s="35"/>
      <c r="ILA1673" s="34"/>
      <c r="ILH1673" s="35"/>
      <c r="ILI1673" s="34"/>
      <c r="ILP1673" s="35"/>
      <c r="ILQ1673" s="34"/>
      <c r="ILX1673" s="35"/>
      <c r="ILY1673" s="34"/>
      <c r="IMF1673" s="35"/>
      <c r="IMG1673" s="34"/>
      <c r="IMN1673" s="35"/>
      <c r="IMO1673" s="34"/>
      <c r="IMV1673" s="35"/>
      <c r="IMW1673" s="34"/>
      <c r="IND1673" s="35"/>
      <c r="INE1673" s="34"/>
      <c r="INL1673" s="35"/>
      <c r="INM1673" s="34"/>
      <c r="INT1673" s="35"/>
      <c r="INU1673" s="34"/>
      <c r="IOB1673" s="35"/>
      <c r="IOC1673" s="34"/>
      <c r="IOJ1673" s="35"/>
      <c r="IOK1673" s="34"/>
      <c r="IOR1673" s="35"/>
      <c r="IOS1673" s="34"/>
      <c r="IOZ1673" s="35"/>
      <c r="IPA1673" s="34"/>
      <c r="IPH1673" s="35"/>
      <c r="IPI1673" s="34"/>
      <c r="IPP1673" s="35"/>
      <c r="IPQ1673" s="34"/>
      <c r="IPX1673" s="35"/>
      <c r="IPY1673" s="34"/>
      <c r="IQF1673" s="35"/>
      <c r="IQG1673" s="34"/>
      <c r="IQN1673" s="35"/>
      <c r="IQO1673" s="34"/>
      <c r="IQV1673" s="35"/>
      <c r="IQW1673" s="34"/>
      <c r="IRD1673" s="35"/>
      <c r="IRE1673" s="34"/>
      <c r="IRL1673" s="35"/>
      <c r="IRM1673" s="34"/>
      <c r="IRT1673" s="35"/>
      <c r="IRU1673" s="34"/>
      <c r="ISB1673" s="35"/>
      <c r="ISC1673" s="34"/>
      <c r="ISJ1673" s="35"/>
      <c r="ISK1673" s="34"/>
      <c r="ISR1673" s="35"/>
      <c r="ISS1673" s="34"/>
      <c r="ISZ1673" s="35"/>
      <c r="ITA1673" s="34"/>
      <c r="ITH1673" s="35"/>
      <c r="ITI1673" s="34"/>
      <c r="ITP1673" s="35"/>
      <c r="ITQ1673" s="34"/>
      <c r="ITX1673" s="35"/>
      <c r="ITY1673" s="34"/>
      <c r="IUF1673" s="35"/>
      <c r="IUG1673" s="34"/>
      <c r="IUN1673" s="35"/>
      <c r="IUO1673" s="34"/>
      <c r="IUV1673" s="35"/>
      <c r="IUW1673" s="34"/>
      <c r="IVD1673" s="35"/>
      <c r="IVE1673" s="34"/>
      <c r="IVL1673" s="35"/>
      <c r="IVM1673" s="34"/>
      <c r="IVT1673" s="35"/>
      <c r="IVU1673" s="34"/>
      <c r="IWB1673" s="35"/>
      <c r="IWC1673" s="34"/>
      <c r="IWJ1673" s="35"/>
      <c r="IWK1673" s="34"/>
      <c r="IWR1673" s="35"/>
      <c r="IWS1673" s="34"/>
      <c r="IWZ1673" s="35"/>
      <c r="IXA1673" s="34"/>
      <c r="IXH1673" s="35"/>
      <c r="IXI1673" s="34"/>
      <c r="IXP1673" s="35"/>
      <c r="IXQ1673" s="34"/>
      <c r="IXX1673" s="35"/>
      <c r="IXY1673" s="34"/>
      <c r="IYF1673" s="35"/>
      <c r="IYG1673" s="34"/>
      <c r="IYN1673" s="35"/>
      <c r="IYO1673" s="34"/>
      <c r="IYV1673" s="35"/>
      <c r="IYW1673" s="34"/>
      <c r="IZD1673" s="35"/>
      <c r="IZE1673" s="34"/>
      <c r="IZL1673" s="35"/>
      <c r="IZM1673" s="34"/>
      <c r="IZT1673" s="35"/>
      <c r="IZU1673" s="34"/>
      <c r="JAB1673" s="35"/>
      <c r="JAC1673" s="34"/>
      <c r="JAJ1673" s="35"/>
      <c r="JAK1673" s="34"/>
      <c r="JAR1673" s="35"/>
      <c r="JAS1673" s="34"/>
      <c r="JAZ1673" s="35"/>
      <c r="JBA1673" s="34"/>
      <c r="JBH1673" s="35"/>
      <c r="JBI1673" s="34"/>
      <c r="JBP1673" s="35"/>
      <c r="JBQ1673" s="34"/>
      <c r="JBX1673" s="35"/>
      <c r="JBY1673" s="34"/>
      <c r="JCF1673" s="35"/>
      <c r="JCG1673" s="34"/>
      <c r="JCN1673" s="35"/>
      <c r="JCO1673" s="34"/>
      <c r="JCV1673" s="35"/>
      <c r="JCW1673" s="34"/>
      <c r="JDD1673" s="35"/>
      <c r="JDE1673" s="34"/>
      <c r="JDL1673" s="35"/>
      <c r="JDM1673" s="34"/>
      <c r="JDT1673" s="35"/>
      <c r="JDU1673" s="34"/>
      <c r="JEB1673" s="35"/>
      <c r="JEC1673" s="34"/>
      <c r="JEJ1673" s="35"/>
      <c r="JEK1673" s="34"/>
      <c r="JER1673" s="35"/>
      <c r="JES1673" s="34"/>
      <c r="JEZ1673" s="35"/>
      <c r="JFA1673" s="34"/>
      <c r="JFH1673" s="35"/>
      <c r="JFI1673" s="34"/>
      <c r="JFP1673" s="35"/>
      <c r="JFQ1673" s="34"/>
      <c r="JFX1673" s="35"/>
      <c r="JFY1673" s="34"/>
      <c r="JGF1673" s="35"/>
      <c r="JGG1673" s="34"/>
      <c r="JGN1673" s="35"/>
      <c r="JGO1673" s="34"/>
      <c r="JGV1673" s="35"/>
      <c r="JGW1673" s="34"/>
      <c r="JHD1673" s="35"/>
      <c r="JHE1673" s="34"/>
      <c r="JHL1673" s="35"/>
      <c r="JHM1673" s="34"/>
      <c r="JHT1673" s="35"/>
      <c r="JHU1673" s="34"/>
      <c r="JIB1673" s="35"/>
      <c r="JIC1673" s="34"/>
      <c r="JIJ1673" s="35"/>
      <c r="JIK1673" s="34"/>
      <c r="JIR1673" s="35"/>
      <c r="JIS1673" s="34"/>
      <c r="JIZ1673" s="35"/>
      <c r="JJA1673" s="34"/>
      <c r="JJH1673" s="35"/>
      <c r="JJI1673" s="34"/>
      <c r="JJP1673" s="35"/>
      <c r="JJQ1673" s="34"/>
      <c r="JJX1673" s="35"/>
      <c r="JJY1673" s="34"/>
      <c r="JKF1673" s="35"/>
      <c r="JKG1673" s="34"/>
      <c r="JKN1673" s="35"/>
      <c r="JKO1673" s="34"/>
      <c r="JKV1673" s="35"/>
      <c r="JKW1673" s="34"/>
      <c r="JLD1673" s="35"/>
      <c r="JLE1673" s="34"/>
      <c r="JLL1673" s="35"/>
      <c r="JLM1673" s="34"/>
      <c r="JLT1673" s="35"/>
      <c r="JLU1673" s="34"/>
      <c r="JMB1673" s="35"/>
      <c r="JMC1673" s="34"/>
      <c r="JMJ1673" s="35"/>
      <c r="JMK1673" s="34"/>
      <c r="JMR1673" s="35"/>
      <c r="JMS1673" s="34"/>
      <c r="JMZ1673" s="35"/>
      <c r="JNA1673" s="34"/>
      <c r="JNH1673" s="35"/>
      <c r="JNI1673" s="34"/>
      <c r="JNP1673" s="35"/>
      <c r="JNQ1673" s="34"/>
      <c r="JNX1673" s="35"/>
      <c r="JNY1673" s="34"/>
      <c r="JOF1673" s="35"/>
      <c r="JOG1673" s="34"/>
      <c r="JON1673" s="35"/>
      <c r="JOO1673" s="34"/>
      <c r="JOV1673" s="35"/>
      <c r="JOW1673" s="34"/>
      <c r="JPD1673" s="35"/>
      <c r="JPE1673" s="34"/>
      <c r="JPL1673" s="35"/>
      <c r="JPM1673" s="34"/>
      <c r="JPT1673" s="35"/>
      <c r="JPU1673" s="34"/>
      <c r="JQB1673" s="35"/>
      <c r="JQC1673" s="34"/>
      <c r="JQJ1673" s="35"/>
      <c r="JQK1673" s="34"/>
      <c r="JQR1673" s="35"/>
      <c r="JQS1673" s="34"/>
      <c r="JQZ1673" s="35"/>
      <c r="JRA1673" s="34"/>
      <c r="JRH1673" s="35"/>
      <c r="JRI1673" s="34"/>
      <c r="JRP1673" s="35"/>
      <c r="JRQ1673" s="34"/>
      <c r="JRX1673" s="35"/>
      <c r="JRY1673" s="34"/>
      <c r="JSF1673" s="35"/>
      <c r="JSG1673" s="34"/>
      <c r="JSN1673" s="35"/>
      <c r="JSO1673" s="34"/>
      <c r="JSV1673" s="35"/>
      <c r="JSW1673" s="34"/>
      <c r="JTD1673" s="35"/>
      <c r="JTE1673" s="34"/>
      <c r="JTL1673" s="35"/>
      <c r="JTM1673" s="34"/>
      <c r="JTT1673" s="35"/>
      <c r="JTU1673" s="34"/>
      <c r="JUB1673" s="35"/>
      <c r="JUC1673" s="34"/>
      <c r="JUJ1673" s="35"/>
      <c r="JUK1673" s="34"/>
      <c r="JUR1673" s="35"/>
      <c r="JUS1673" s="34"/>
      <c r="JUZ1673" s="35"/>
      <c r="JVA1673" s="34"/>
      <c r="JVH1673" s="35"/>
      <c r="JVI1673" s="34"/>
      <c r="JVP1673" s="35"/>
      <c r="JVQ1673" s="34"/>
      <c r="JVX1673" s="35"/>
      <c r="JVY1673" s="34"/>
      <c r="JWF1673" s="35"/>
      <c r="JWG1673" s="34"/>
      <c r="JWN1673" s="35"/>
      <c r="JWO1673" s="34"/>
      <c r="JWV1673" s="35"/>
      <c r="JWW1673" s="34"/>
      <c r="JXD1673" s="35"/>
      <c r="JXE1673" s="34"/>
      <c r="JXL1673" s="35"/>
      <c r="JXM1673" s="34"/>
      <c r="JXT1673" s="35"/>
      <c r="JXU1673" s="34"/>
      <c r="JYB1673" s="35"/>
      <c r="JYC1673" s="34"/>
      <c r="JYJ1673" s="35"/>
      <c r="JYK1673" s="34"/>
      <c r="JYR1673" s="35"/>
      <c r="JYS1673" s="34"/>
      <c r="JYZ1673" s="35"/>
      <c r="JZA1673" s="34"/>
      <c r="JZH1673" s="35"/>
      <c r="JZI1673" s="34"/>
      <c r="JZP1673" s="35"/>
      <c r="JZQ1673" s="34"/>
      <c r="JZX1673" s="35"/>
      <c r="JZY1673" s="34"/>
      <c r="KAF1673" s="35"/>
      <c r="KAG1673" s="34"/>
      <c r="KAN1673" s="35"/>
      <c r="KAO1673" s="34"/>
      <c r="KAV1673" s="35"/>
      <c r="KAW1673" s="34"/>
      <c r="KBD1673" s="35"/>
      <c r="KBE1673" s="34"/>
      <c r="KBL1673" s="35"/>
      <c r="KBM1673" s="34"/>
      <c r="KBT1673" s="35"/>
      <c r="KBU1673" s="34"/>
      <c r="KCB1673" s="35"/>
      <c r="KCC1673" s="34"/>
      <c r="KCJ1673" s="35"/>
      <c r="KCK1673" s="34"/>
      <c r="KCR1673" s="35"/>
      <c r="KCS1673" s="34"/>
      <c r="KCZ1673" s="35"/>
      <c r="KDA1673" s="34"/>
      <c r="KDH1673" s="35"/>
      <c r="KDI1673" s="34"/>
      <c r="KDP1673" s="35"/>
      <c r="KDQ1673" s="34"/>
      <c r="KDX1673" s="35"/>
      <c r="KDY1673" s="34"/>
      <c r="KEF1673" s="35"/>
      <c r="KEG1673" s="34"/>
      <c r="KEN1673" s="35"/>
      <c r="KEO1673" s="34"/>
      <c r="KEV1673" s="35"/>
      <c r="KEW1673" s="34"/>
      <c r="KFD1673" s="35"/>
      <c r="KFE1673" s="34"/>
      <c r="KFL1673" s="35"/>
      <c r="KFM1673" s="34"/>
      <c r="KFT1673" s="35"/>
      <c r="KFU1673" s="34"/>
      <c r="KGB1673" s="35"/>
      <c r="KGC1673" s="34"/>
      <c r="KGJ1673" s="35"/>
      <c r="KGK1673" s="34"/>
      <c r="KGR1673" s="35"/>
      <c r="KGS1673" s="34"/>
      <c r="KGZ1673" s="35"/>
      <c r="KHA1673" s="34"/>
      <c r="KHH1673" s="35"/>
      <c r="KHI1673" s="34"/>
      <c r="KHP1673" s="35"/>
      <c r="KHQ1673" s="34"/>
      <c r="KHX1673" s="35"/>
      <c r="KHY1673" s="34"/>
      <c r="KIF1673" s="35"/>
      <c r="KIG1673" s="34"/>
      <c r="KIN1673" s="35"/>
      <c r="KIO1673" s="34"/>
      <c r="KIV1673" s="35"/>
      <c r="KIW1673" s="34"/>
      <c r="KJD1673" s="35"/>
      <c r="KJE1673" s="34"/>
      <c r="KJL1673" s="35"/>
      <c r="KJM1673" s="34"/>
      <c r="KJT1673" s="35"/>
      <c r="KJU1673" s="34"/>
      <c r="KKB1673" s="35"/>
      <c r="KKC1673" s="34"/>
      <c r="KKJ1673" s="35"/>
      <c r="KKK1673" s="34"/>
      <c r="KKR1673" s="35"/>
      <c r="KKS1673" s="34"/>
      <c r="KKZ1673" s="35"/>
      <c r="KLA1673" s="34"/>
      <c r="KLH1673" s="35"/>
      <c r="KLI1673" s="34"/>
      <c r="KLP1673" s="35"/>
      <c r="KLQ1673" s="34"/>
      <c r="KLX1673" s="35"/>
      <c r="KLY1673" s="34"/>
      <c r="KMF1673" s="35"/>
      <c r="KMG1673" s="34"/>
      <c r="KMN1673" s="35"/>
      <c r="KMO1673" s="34"/>
      <c r="KMV1673" s="35"/>
      <c r="KMW1673" s="34"/>
      <c r="KND1673" s="35"/>
      <c r="KNE1673" s="34"/>
      <c r="KNL1673" s="35"/>
      <c r="KNM1673" s="34"/>
      <c r="KNT1673" s="35"/>
      <c r="KNU1673" s="34"/>
      <c r="KOB1673" s="35"/>
      <c r="KOC1673" s="34"/>
      <c r="KOJ1673" s="35"/>
      <c r="KOK1673" s="34"/>
      <c r="KOR1673" s="35"/>
      <c r="KOS1673" s="34"/>
      <c r="KOZ1673" s="35"/>
      <c r="KPA1673" s="34"/>
      <c r="KPH1673" s="35"/>
      <c r="KPI1673" s="34"/>
      <c r="KPP1673" s="35"/>
      <c r="KPQ1673" s="34"/>
      <c r="KPX1673" s="35"/>
      <c r="KPY1673" s="34"/>
      <c r="KQF1673" s="35"/>
      <c r="KQG1673" s="34"/>
      <c r="KQN1673" s="35"/>
      <c r="KQO1673" s="34"/>
      <c r="KQV1673" s="35"/>
      <c r="KQW1673" s="34"/>
      <c r="KRD1673" s="35"/>
      <c r="KRE1673" s="34"/>
      <c r="KRL1673" s="35"/>
      <c r="KRM1673" s="34"/>
      <c r="KRT1673" s="35"/>
      <c r="KRU1673" s="34"/>
      <c r="KSB1673" s="35"/>
      <c r="KSC1673" s="34"/>
      <c r="KSJ1673" s="35"/>
      <c r="KSK1673" s="34"/>
      <c r="KSR1673" s="35"/>
      <c r="KSS1673" s="34"/>
      <c r="KSZ1673" s="35"/>
      <c r="KTA1673" s="34"/>
      <c r="KTH1673" s="35"/>
      <c r="KTI1673" s="34"/>
      <c r="KTP1673" s="35"/>
      <c r="KTQ1673" s="34"/>
      <c r="KTX1673" s="35"/>
      <c r="KTY1673" s="34"/>
      <c r="KUF1673" s="35"/>
      <c r="KUG1673" s="34"/>
      <c r="KUN1673" s="35"/>
      <c r="KUO1673" s="34"/>
      <c r="KUV1673" s="35"/>
      <c r="KUW1673" s="34"/>
      <c r="KVD1673" s="35"/>
      <c r="KVE1673" s="34"/>
      <c r="KVL1673" s="35"/>
      <c r="KVM1673" s="34"/>
      <c r="KVT1673" s="35"/>
      <c r="KVU1673" s="34"/>
      <c r="KWB1673" s="35"/>
      <c r="KWC1673" s="34"/>
      <c r="KWJ1673" s="35"/>
      <c r="KWK1673" s="34"/>
      <c r="KWR1673" s="35"/>
      <c r="KWS1673" s="34"/>
      <c r="KWZ1673" s="35"/>
      <c r="KXA1673" s="34"/>
      <c r="KXH1673" s="35"/>
      <c r="KXI1673" s="34"/>
      <c r="KXP1673" s="35"/>
      <c r="KXQ1673" s="34"/>
      <c r="KXX1673" s="35"/>
      <c r="KXY1673" s="34"/>
      <c r="KYF1673" s="35"/>
      <c r="KYG1673" s="34"/>
      <c r="KYN1673" s="35"/>
      <c r="KYO1673" s="34"/>
      <c r="KYV1673" s="35"/>
      <c r="KYW1673" s="34"/>
      <c r="KZD1673" s="35"/>
      <c r="KZE1673" s="34"/>
      <c r="KZL1673" s="35"/>
      <c r="KZM1673" s="34"/>
      <c r="KZT1673" s="35"/>
      <c r="KZU1673" s="34"/>
      <c r="LAB1673" s="35"/>
      <c r="LAC1673" s="34"/>
      <c r="LAJ1673" s="35"/>
      <c r="LAK1673" s="34"/>
      <c r="LAR1673" s="35"/>
      <c r="LAS1673" s="34"/>
      <c r="LAZ1673" s="35"/>
      <c r="LBA1673" s="34"/>
      <c r="LBH1673" s="35"/>
      <c r="LBI1673" s="34"/>
      <c r="LBP1673" s="35"/>
      <c r="LBQ1673" s="34"/>
      <c r="LBX1673" s="35"/>
      <c r="LBY1673" s="34"/>
      <c r="LCF1673" s="35"/>
      <c r="LCG1673" s="34"/>
      <c r="LCN1673" s="35"/>
      <c r="LCO1673" s="34"/>
      <c r="LCV1673" s="35"/>
      <c r="LCW1673" s="34"/>
      <c r="LDD1673" s="35"/>
      <c r="LDE1673" s="34"/>
      <c r="LDL1673" s="35"/>
      <c r="LDM1673" s="34"/>
      <c r="LDT1673" s="35"/>
      <c r="LDU1673" s="34"/>
      <c r="LEB1673" s="35"/>
      <c r="LEC1673" s="34"/>
      <c r="LEJ1673" s="35"/>
      <c r="LEK1673" s="34"/>
      <c r="LER1673" s="35"/>
      <c r="LES1673" s="34"/>
      <c r="LEZ1673" s="35"/>
      <c r="LFA1673" s="34"/>
      <c r="LFH1673" s="35"/>
      <c r="LFI1673" s="34"/>
      <c r="LFP1673" s="35"/>
      <c r="LFQ1673" s="34"/>
      <c r="LFX1673" s="35"/>
      <c r="LFY1673" s="34"/>
      <c r="LGF1673" s="35"/>
      <c r="LGG1673" s="34"/>
      <c r="LGN1673" s="35"/>
      <c r="LGO1673" s="34"/>
      <c r="LGV1673" s="35"/>
      <c r="LGW1673" s="34"/>
      <c r="LHD1673" s="35"/>
      <c r="LHE1673" s="34"/>
      <c r="LHL1673" s="35"/>
      <c r="LHM1673" s="34"/>
      <c r="LHT1673" s="35"/>
      <c r="LHU1673" s="34"/>
      <c r="LIB1673" s="35"/>
      <c r="LIC1673" s="34"/>
      <c r="LIJ1673" s="35"/>
      <c r="LIK1673" s="34"/>
      <c r="LIR1673" s="35"/>
      <c r="LIS1673" s="34"/>
      <c r="LIZ1673" s="35"/>
      <c r="LJA1673" s="34"/>
      <c r="LJH1673" s="35"/>
      <c r="LJI1673" s="34"/>
      <c r="LJP1673" s="35"/>
      <c r="LJQ1673" s="34"/>
      <c r="LJX1673" s="35"/>
      <c r="LJY1673" s="34"/>
      <c r="LKF1673" s="35"/>
      <c r="LKG1673" s="34"/>
      <c r="LKN1673" s="35"/>
      <c r="LKO1673" s="34"/>
      <c r="LKV1673" s="35"/>
      <c r="LKW1673" s="34"/>
      <c r="LLD1673" s="35"/>
      <c r="LLE1673" s="34"/>
      <c r="LLL1673" s="35"/>
      <c r="LLM1673" s="34"/>
      <c r="LLT1673" s="35"/>
      <c r="LLU1673" s="34"/>
      <c r="LMB1673" s="35"/>
      <c r="LMC1673" s="34"/>
      <c r="LMJ1673" s="35"/>
      <c r="LMK1673" s="34"/>
      <c r="LMR1673" s="35"/>
      <c r="LMS1673" s="34"/>
      <c r="LMZ1673" s="35"/>
      <c r="LNA1673" s="34"/>
      <c r="LNH1673" s="35"/>
      <c r="LNI1673" s="34"/>
      <c r="LNP1673" s="35"/>
      <c r="LNQ1673" s="34"/>
      <c r="LNX1673" s="35"/>
      <c r="LNY1673" s="34"/>
      <c r="LOF1673" s="35"/>
      <c r="LOG1673" s="34"/>
      <c r="LON1673" s="35"/>
      <c r="LOO1673" s="34"/>
      <c r="LOV1673" s="35"/>
      <c r="LOW1673" s="34"/>
      <c r="LPD1673" s="35"/>
      <c r="LPE1673" s="34"/>
      <c r="LPL1673" s="35"/>
      <c r="LPM1673" s="34"/>
      <c r="LPT1673" s="35"/>
      <c r="LPU1673" s="34"/>
      <c r="LQB1673" s="35"/>
      <c r="LQC1673" s="34"/>
      <c r="LQJ1673" s="35"/>
      <c r="LQK1673" s="34"/>
      <c r="LQR1673" s="35"/>
      <c r="LQS1673" s="34"/>
      <c r="LQZ1673" s="35"/>
      <c r="LRA1673" s="34"/>
      <c r="LRH1673" s="35"/>
      <c r="LRI1673" s="34"/>
      <c r="LRP1673" s="35"/>
      <c r="LRQ1673" s="34"/>
      <c r="LRX1673" s="35"/>
      <c r="LRY1673" s="34"/>
      <c r="LSF1673" s="35"/>
      <c r="LSG1673" s="34"/>
      <c r="LSN1673" s="35"/>
      <c r="LSO1673" s="34"/>
      <c r="LSV1673" s="35"/>
      <c r="LSW1673" s="34"/>
      <c r="LTD1673" s="35"/>
      <c r="LTE1673" s="34"/>
      <c r="LTL1673" s="35"/>
      <c r="LTM1673" s="34"/>
      <c r="LTT1673" s="35"/>
      <c r="LTU1673" s="34"/>
      <c r="LUB1673" s="35"/>
      <c r="LUC1673" s="34"/>
      <c r="LUJ1673" s="35"/>
      <c r="LUK1673" s="34"/>
      <c r="LUR1673" s="35"/>
      <c r="LUS1673" s="34"/>
      <c r="LUZ1673" s="35"/>
      <c r="LVA1673" s="34"/>
      <c r="LVH1673" s="35"/>
      <c r="LVI1673" s="34"/>
      <c r="LVP1673" s="35"/>
      <c r="LVQ1673" s="34"/>
      <c r="LVX1673" s="35"/>
      <c r="LVY1673" s="34"/>
      <c r="LWF1673" s="35"/>
      <c r="LWG1673" s="34"/>
      <c r="LWN1673" s="35"/>
      <c r="LWO1673" s="34"/>
      <c r="LWV1673" s="35"/>
      <c r="LWW1673" s="34"/>
      <c r="LXD1673" s="35"/>
      <c r="LXE1673" s="34"/>
      <c r="LXL1673" s="35"/>
      <c r="LXM1673" s="34"/>
      <c r="LXT1673" s="35"/>
      <c r="LXU1673" s="34"/>
      <c r="LYB1673" s="35"/>
      <c r="LYC1673" s="34"/>
      <c r="LYJ1673" s="35"/>
      <c r="LYK1673" s="34"/>
      <c r="LYR1673" s="35"/>
      <c r="LYS1673" s="34"/>
      <c r="LYZ1673" s="35"/>
      <c r="LZA1673" s="34"/>
      <c r="LZH1673" s="35"/>
      <c r="LZI1673" s="34"/>
      <c r="LZP1673" s="35"/>
      <c r="LZQ1673" s="34"/>
      <c r="LZX1673" s="35"/>
      <c r="LZY1673" s="34"/>
      <c r="MAF1673" s="35"/>
      <c r="MAG1673" s="34"/>
      <c r="MAN1673" s="35"/>
      <c r="MAO1673" s="34"/>
      <c r="MAV1673" s="35"/>
      <c r="MAW1673" s="34"/>
      <c r="MBD1673" s="35"/>
      <c r="MBE1673" s="34"/>
      <c r="MBL1673" s="35"/>
      <c r="MBM1673" s="34"/>
      <c r="MBT1673" s="35"/>
      <c r="MBU1673" s="34"/>
      <c r="MCB1673" s="35"/>
      <c r="MCC1673" s="34"/>
      <c r="MCJ1673" s="35"/>
      <c r="MCK1673" s="34"/>
      <c r="MCR1673" s="35"/>
      <c r="MCS1673" s="34"/>
      <c r="MCZ1673" s="35"/>
      <c r="MDA1673" s="34"/>
      <c r="MDH1673" s="35"/>
      <c r="MDI1673" s="34"/>
      <c r="MDP1673" s="35"/>
      <c r="MDQ1673" s="34"/>
      <c r="MDX1673" s="35"/>
      <c r="MDY1673" s="34"/>
      <c r="MEF1673" s="35"/>
      <c r="MEG1673" s="34"/>
      <c r="MEN1673" s="35"/>
      <c r="MEO1673" s="34"/>
      <c r="MEV1673" s="35"/>
      <c r="MEW1673" s="34"/>
      <c r="MFD1673" s="35"/>
      <c r="MFE1673" s="34"/>
      <c r="MFL1673" s="35"/>
      <c r="MFM1673" s="34"/>
      <c r="MFT1673" s="35"/>
      <c r="MFU1673" s="34"/>
      <c r="MGB1673" s="35"/>
      <c r="MGC1673" s="34"/>
      <c r="MGJ1673" s="35"/>
      <c r="MGK1673" s="34"/>
      <c r="MGR1673" s="35"/>
      <c r="MGS1673" s="34"/>
      <c r="MGZ1673" s="35"/>
      <c r="MHA1673" s="34"/>
      <c r="MHH1673" s="35"/>
      <c r="MHI1673" s="34"/>
      <c r="MHP1673" s="35"/>
      <c r="MHQ1673" s="34"/>
      <c r="MHX1673" s="35"/>
      <c r="MHY1673" s="34"/>
      <c r="MIF1673" s="35"/>
      <c r="MIG1673" s="34"/>
      <c r="MIN1673" s="35"/>
      <c r="MIO1673" s="34"/>
      <c r="MIV1673" s="35"/>
      <c r="MIW1673" s="34"/>
      <c r="MJD1673" s="35"/>
      <c r="MJE1673" s="34"/>
      <c r="MJL1673" s="35"/>
      <c r="MJM1673" s="34"/>
      <c r="MJT1673" s="35"/>
      <c r="MJU1673" s="34"/>
      <c r="MKB1673" s="35"/>
      <c r="MKC1673" s="34"/>
      <c r="MKJ1673" s="35"/>
      <c r="MKK1673" s="34"/>
      <c r="MKR1673" s="35"/>
      <c r="MKS1673" s="34"/>
      <c r="MKZ1673" s="35"/>
      <c r="MLA1673" s="34"/>
      <c r="MLH1673" s="35"/>
      <c r="MLI1673" s="34"/>
      <c r="MLP1673" s="35"/>
      <c r="MLQ1673" s="34"/>
      <c r="MLX1673" s="35"/>
      <c r="MLY1673" s="34"/>
      <c r="MMF1673" s="35"/>
      <c r="MMG1673" s="34"/>
      <c r="MMN1673" s="35"/>
      <c r="MMO1673" s="34"/>
      <c r="MMV1673" s="35"/>
      <c r="MMW1673" s="34"/>
      <c r="MND1673" s="35"/>
      <c r="MNE1673" s="34"/>
      <c r="MNL1673" s="35"/>
      <c r="MNM1673" s="34"/>
      <c r="MNT1673" s="35"/>
      <c r="MNU1673" s="34"/>
      <c r="MOB1673" s="35"/>
      <c r="MOC1673" s="34"/>
      <c r="MOJ1673" s="35"/>
      <c r="MOK1673" s="34"/>
      <c r="MOR1673" s="35"/>
      <c r="MOS1673" s="34"/>
      <c r="MOZ1673" s="35"/>
      <c r="MPA1673" s="34"/>
      <c r="MPH1673" s="35"/>
      <c r="MPI1673" s="34"/>
      <c r="MPP1673" s="35"/>
      <c r="MPQ1673" s="34"/>
      <c r="MPX1673" s="35"/>
      <c r="MPY1673" s="34"/>
      <c r="MQF1673" s="35"/>
      <c r="MQG1673" s="34"/>
      <c r="MQN1673" s="35"/>
      <c r="MQO1673" s="34"/>
      <c r="MQV1673" s="35"/>
      <c r="MQW1673" s="34"/>
      <c r="MRD1673" s="35"/>
      <c r="MRE1673" s="34"/>
      <c r="MRL1673" s="35"/>
      <c r="MRM1673" s="34"/>
      <c r="MRT1673" s="35"/>
      <c r="MRU1673" s="34"/>
      <c r="MSB1673" s="35"/>
      <c r="MSC1673" s="34"/>
      <c r="MSJ1673" s="35"/>
      <c r="MSK1673" s="34"/>
      <c r="MSR1673" s="35"/>
      <c r="MSS1673" s="34"/>
      <c r="MSZ1673" s="35"/>
      <c r="MTA1673" s="34"/>
      <c r="MTH1673" s="35"/>
      <c r="MTI1673" s="34"/>
      <c r="MTP1673" s="35"/>
      <c r="MTQ1673" s="34"/>
      <c r="MTX1673" s="35"/>
      <c r="MTY1673" s="34"/>
      <c r="MUF1673" s="35"/>
      <c r="MUG1673" s="34"/>
      <c r="MUN1673" s="35"/>
      <c r="MUO1673" s="34"/>
      <c r="MUV1673" s="35"/>
      <c r="MUW1673" s="34"/>
      <c r="MVD1673" s="35"/>
      <c r="MVE1673" s="34"/>
      <c r="MVL1673" s="35"/>
      <c r="MVM1673" s="34"/>
      <c r="MVT1673" s="35"/>
      <c r="MVU1673" s="34"/>
      <c r="MWB1673" s="35"/>
      <c r="MWC1673" s="34"/>
      <c r="MWJ1673" s="35"/>
      <c r="MWK1673" s="34"/>
      <c r="MWR1673" s="35"/>
      <c r="MWS1673" s="34"/>
      <c r="MWZ1673" s="35"/>
      <c r="MXA1673" s="34"/>
      <c r="MXH1673" s="35"/>
      <c r="MXI1673" s="34"/>
      <c r="MXP1673" s="35"/>
      <c r="MXQ1673" s="34"/>
      <c r="MXX1673" s="35"/>
      <c r="MXY1673" s="34"/>
      <c r="MYF1673" s="35"/>
      <c r="MYG1673" s="34"/>
      <c r="MYN1673" s="35"/>
      <c r="MYO1673" s="34"/>
      <c r="MYV1673" s="35"/>
      <c r="MYW1673" s="34"/>
      <c r="MZD1673" s="35"/>
      <c r="MZE1673" s="34"/>
      <c r="MZL1673" s="35"/>
      <c r="MZM1673" s="34"/>
      <c r="MZT1673" s="35"/>
      <c r="MZU1673" s="34"/>
      <c r="NAB1673" s="35"/>
      <c r="NAC1673" s="34"/>
      <c r="NAJ1673" s="35"/>
      <c r="NAK1673" s="34"/>
      <c r="NAR1673" s="35"/>
      <c r="NAS1673" s="34"/>
      <c r="NAZ1673" s="35"/>
      <c r="NBA1673" s="34"/>
      <c r="NBH1673" s="35"/>
      <c r="NBI1673" s="34"/>
      <c r="NBP1673" s="35"/>
      <c r="NBQ1673" s="34"/>
      <c r="NBX1673" s="35"/>
      <c r="NBY1673" s="34"/>
      <c r="NCF1673" s="35"/>
      <c r="NCG1673" s="34"/>
      <c r="NCN1673" s="35"/>
      <c r="NCO1673" s="34"/>
      <c r="NCV1673" s="35"/>
      <c r="NCW1673" s="34"/>
      <c r="NDD1673" s="35"/>
      <c r="NDE1673" s="34"/>
      <c r="NDL1673" s="35"/>
      <c r="NDM1673" s="34"/>
      <c r="NDT1673" s="35"/>
      <c r="NDU1673" s="34"/>
      <c r="NEB1673" s="35"/>
      <c r="NEC1673" s="34"/>
      <c r="NEJ1673" s="35"/>
      <c r="NEK1673" s="34"/>
      <c r="NER1673" s="35"/>
      <c r="NES1673" s="34"/>
      <c r="NEZ1673" s="35"/>
      <c r="NFA1673" s="34"/>
      <c r="NFH1673" s="35"/>
      <c r="NFI1673" s="34"/>
      <c r="NFP1673" s="35"/>
      <c r="NFQ1673" s="34"/>
      <c r="NFX1673" s="35"/>
      <c r="NFY1673" s="34"/>
      <c r="NGF1673" s="35"/>
      <c r="NGG1673" s="34"/>
      <c r="NGN1673" s="35"/>
      <c r="NGO1673" s="34"/>
      <c r="NGV1673" s="35"/>
      <c r="NGW1673" s="34"/>
      <c r="NHD1673" s="35"/>
      <c r="NHE1673" s="34"/>
      <c r="NHL1673" s="35"/>
      <c r="NHM1673" s="34"/>
      <c r="NHT1673" s="35"/>
      <c r="NHU1673" s="34"/>
      <c r="NIB1673" s="35"/>
      <c r="NIC1673" s="34"/>
      <c r="NIJ1673" s="35"/>
      <c r="NIK1673" s="34"/>
      <c r="NIR1673" s="35"/>
      <c r="NIS1673" s="34"/>
      <c r="NIZ1673" s="35"/>
      <c r="NJA1673" s="34"/>
      <c r="NJH1673" s="35"/>
      <c r="NJI1673" s="34"/>
      <c r="NJP1673" s="35"/>
      <c r="NJQ1673" s="34"/>
      <c r="NJX1673" s="35"/>
      <c r="NJY1673" s="34"/>
      <c r="NKF1673" s="35"/>
      <c r="NKG1673" s="34"/>
      <c r="NKN1673" s="35"/>
      <c r="NKO1673" s="34"/>
      <c r="NKV1673" s="35"/>
      <c r="NKW1673" s="34"/>
      <c r="NLD1673" s="35"/>
      <c r="NLE1673" s="34"/>
      <c r="NLL1673" s="35"/>
      <c r="NLM1673" s="34"/>
      <c r="NLT1673" s="35"/>
      <c r="NLU1673" s="34"/>
      <c r="NMB1673" s="35"/>
      <c r="NMC1673" s="34"/>
      <c r="NMJ1673" s="35"/>
      <c r="NMK1673" s="34"/>
      <c r="NMR1673" s="35"/>
      <c r="NMS1673" s="34"/>
      <c r="NMZ1673" s="35"/>
      <c r="NNA1673" s="34"/>
      <c r="NNH1673" s="35"/>
      <c r="NNI1673" s="34"/>
      <c r="NNP1673" s="35"/>
      <c r="NNQ1673" s="34"/>
      <c r="NNX1673" s="35"/>
      <c r="NNY1673" s="34"/>
      <c r="NOF1673" s="35"/>
      <c r="NOG1673" s="34"/>
      <c r="NON1673" s="35"/>
      <c r="NOO1673" s="34"/>
      <c r="NOV1673" s="35"/>
      <c r="NOW1673" s="34"/>
      <c r="NPD1673" s="35"/>
      <c r="NPE1673" s="34"/>
      <c r="NPL1673" s="35"/>
      <c r="NPM1673" s="34"/>
      <c r="NPT1673" s="35"/>
      <c r="NPU1673" s="34"/>
      <c r="NQB1673" s="35"/>
      <c r="NQC1673" s="34"/>
      <c r="NQJ1673" s="35"/>
      <c r="NQK1673" s="34"/>
      <c r="NQR1673" s="35"/>
      <c r="NQS1673" s="34"/>
      <c r="NQZ1673" s="35"/>
      <c r="NRA1673" s="34"/>
      <c r="NRH1673" s="35"/>
      <c r="NRI1673" s="34"/>
      <c r="NRP1673" s="35"/>
      <c r="NRQ1673" s="34"/>
      <c r="NRX1673" s="35"/>
      <c r="NRY1673" s="34"/>
      <c r="NSF1673" s="35"/>
      <c r="NSG1673" s="34"/>
      <c r="NSN1673" s="35"/>
      <c r="NSO1673" s="34"/>
      <c r="NSV1673" s="35"/>
      <c r="NSW1673" s="34"/>
      <c r="NTD1673" s="35"/>
      <c r="NTE1673" s="34"/>
      <c r="NTL1673" s="35"/>
      <c r="NTM1673" s="34"/>
      <c r="NTT1673" s="35"/>
      <c r="NTU1673" s="34"/>
      <c r="NUB1673" s="35"/>
      <c r="NUC1673" s="34"/>
      <c r="NUJ1673" s="35"/>
      <c r="NUK1673" s="34"/>
      <c r="NUR1673" s="35"/>
      <c r="NUS1673" s="34"/>
      <c r="NUZ1673" s="35"/>
      <c r="NVA1673" s="34"/>
      <c r="NVH1673" s="35"/>
      <c r="NVI1673" s="34"/>
      <c r="NVP1673" s="35"/>
      <c r="NVQ1673" s="34"/>
      <c r="NVX1673" s="35"/>
      <c r="NVY1673" s="34"/>
      <c r="NWF1673" s="35"/>
      <c r="NWG1673" s="34"/>
      <c r="NWN1673" s="35"/>
      <c r="NWO1673" s="34"/>
      <c r="NWV1673" s="35"/>
      <c r="NWW1673" s="34"/>
      <c r="NXD1673" s="35"/>
      <c r="NXE1673" s="34"/>
      <c r="NXL1673" s="35"/>
      <c r="NXM1673" s="34"/>
      <c r="NXT1673" s="35"/>
      <c r="NXU1673" s="34"/>
      <c r="NYB1673" s="35"/>
      <c r="NYC1673" s="34"/>
      <c r="NYJ1673" s="35"/>
      <c r="NYK1673" s="34"/>
      <c r="NYR1673" s="35"/>
      <c r="NYS1673" s="34"/>
      <c r="NYZ1673" s="35"/>
      <c r="NZA1673" s="34"/>
      <c r="NZH1673" s="35"/>
      <c r="NZI1673" s="34"/>
      <c r="NZP1673" s="35"/>
      <c r="NZQ1673" s="34"/>
      <c r="NZX1673" s="35"/>
      <c r="NZY1673" s="34"/>
      <c r="OAF1673" s="35"/>
      <c r="OAG1673" s="34"/>
      <c r="OAN1673" s="35"/>
      <c r="OAO1673" s="34"/>
      <c r="OAV1673" s="35"/>
      <c r="OAW1673" s="34"/>
      <c r="OBD1673" s="35"/>
      <c r="OBE1673" s="34"/>
      <c r="OBL1673" s="35"/>
      <c r="OBM1673" s="34"/>
      <c r="OBT1673" s="35"/>
      <c r="OBU1673" s="34"/>
      <c r="OCB1673" s="35"/>
      <c r="OCC1673" s="34"/>
      <c r="OCJ1673" s="35"/>
      <c r="OCK1673" s="34"/>
      <c r="OCR1673" s="35"/>
      <c r="OCS1673" s="34"/>
      <c r="OCZ1673" s="35"/>
      <c r="ODA1673" s="34"/>
      <c r="ODH1673" s="35"/>
      <c r="ODI1673" s="34"/>
      <c r="ODP1673" s="35"/>
      <c r="ODQ1673" s="34"/>
      <c r="ODX1673" s="35"/>
      <c r="ODY1673" s="34"/>
      <c r="OEF1673" s="35"/>
      <c r="OEG1673" s="34"/>
      <c r="OEN1673" s="35"/>
      <c r="OEO1673" s="34"/>
      <c r="OEV1673" s="35"/>
      <c r="OEW1673" s="34"/>
      <c r="OFD1673" s="35"/>
      <c r="OFE1673" s="34"/>
      <c r="OFL1673" s="35"/>
      <c r="OFM1673" s="34"/>
      <c r="OFT1673" s="35"/>
      <c r="OFU1673" s="34"/>
      <c r="OGB1673" s="35"/>
      <c r="OGC1673" s="34"/>
      <c r="OGJ1673" s="35"/>
      <c r="OGK1673" s="34"/>
      <c r="OGR1673" s="35"/>
      <c r="OGS1673" s="34"/>
      <c r="OGZ1673" s="35"/>
      <c r="OHA1673" s="34"/>
      <c r="OHH1673" s="35"/>
      <c r="OHI1673" s="34"/>
      <c r="OHP1673" s="35"/>
      <c r="OHQ1673" s="34"/>
      <c r="OHX1673" s="35"/>
      <c r="OHY1673" s="34"/>
      <c r="OIF1673" s="35"/>
      <c r="OIG1673" s="34"/>
      <c r="OIN1673" s="35"/>
      <c r="OIO1673" s="34"/>
      <c r="OIV1673" s="35"/>
      <c r="OIW1673" s="34"/>
      <c r="OJD1673" s="35"/>
      <c r="OJE1673" s="34"/>
      <c r="OJL1673" s="35"/>
      <c r="OJM1673" s="34"/>
      <c r="OJT1673" s="35"/>
      <c r="OJU1673" s="34"/>
      <c r="OKB1673" s="35"/>
      <c r="OKC1673" s="34"/>
      <c r="OKJ1673" s="35"/>
      <c r="OKK1673" s="34"/>
      <c r="OKR1673" s="35"/>
      <c r="OKS1673" s="34"/>
      <c r="OKZ1673" s="35"/>
      <c r="OLA1673" s="34"/>
      <c r="OLH1673" s="35"/>
      <c r="OLI1673" s="34"/>
      <c r="OLP1673" s="35"/>
      <c r="OLQ1673" s="34"/>
      <c r="OLX1673" s="35"/>
      <c r="OLY1673" s="34"/>
      <c r="OMF1673" s="35"/>
      <c r="OMG1673" s="34"/>
      <c r="OMN1673" s="35"/>
      <c r="OMO1673" s="34"/>
      <c r="OMV1673" s="35"/>
      <c r="OMW1673" s="34"/>
      <c r="OND1673" s="35"/>
      <c r="ONE1673" s="34"/>
      <c r="ONL1673" s="35"/>
      <c r="ONM1673" s="34"/>
      <c r="ONT1673" s="35"/>
      <c r="ONU1673" s="34"/>
      <c r="OOB1673" s="35"/>
      <c r="OOC1673" s="34"/>
      <c r="OOJ1673" s="35"/>
      <c r="OOK1673" s="34"/>
      <c r="OOR1673" s="35"/>
      <c r="OOS1673" s="34"/>
      <c r="OOZ1673" s="35"/>
      <c r="OPA1673" s="34"/>
      <c r="OPH1673" s="35"/>
      <c r="OPI1673" s="34"/>
      <c r="OPP1673" s="35"/>
      <c r="OPQ1673" s="34"/>
      <c r="OPX1673" s="35"/>
      <c r="OPY1673" s="34"/>
      <c r="OQF1673" s="35"/>
      <c r="OQG1673" s="34"/>
      <c r="OQN1673" s="35"/>
      <c r="OQO1673" s="34"/>
      <c r="OQV1673" s="35"/>
      <c r="OQW1673" s="34"/>
      <c r="ORD1673" s="35"/>
      <c r="ORE1673" s="34"/>
      <c r="ORL1673" s="35"/>
      <c r="ORM1673" s="34"/>
      <c r="ORT1673" s="35"/>
      <c r="ORU1673" s="34"/>
      <c r="OSB1673" s="35"/>
      <c r="OSC1673" s="34"/>
      <c r="OSJ1673" s="35"/>
      <c r="OSK1673" s="34"/>
      <c r="OSR1673" s="35"/>
      <c r="OSS1673" s="34"/>
      <c r="OSZ1673" s="35"/>
      <c r="OTA1673" s="34"/>
      <c r="OTH1673" s="35"/>
      <c r="OTI1673" s="34"/>
      <c r="OTP1673" s="35"/>
      <c r="OTQ1673" s="34"/>
      <c r="OTX1673" s="35"/>
      <c r="OTY1673" s="34"/>
      <c r="OUF1673" s="35"/>
      <c r="OUG1673" s="34"/>
      <c r="OUN1673" s="35"/>
      <c r="OUO1673" s="34"/>
      <c r="OUV1673" s="35"/>
      <c r="OUW1673" s="34"/>
      <c r="OVD1673" s="35"/>
      <c r="OVE1673" s="34"/>
      <c r="OVL1673" s="35"/>
      <c r="OVM1673" s="34"/>
      <c r="OVT1673" s="35"/>
      <c r="OVU1673" s="34"/>
      <c r="OWB1673" s="35"/>
      <c r="OWC1673" s="34"/>
      <c r="OWJ1673" s="35"/>
      <c r="OWK1673" s="34"/>
      <c r="OWR1673" s="35"/>
      <c r="OWS1673" s="34"/>
      <c r="OWZ1673" s="35"/>
      <c r="OXA1673" s="34"/>
      <c r="OXH1673" s="35"/>
      <c r="OXI1673" s="34"/>
      <c r="OXP1673" s="35"/>
      <c r="OXQ1673" s="34"/>
      <c r="OXX1673" s="35"/>
      <c r="OXY1673" s="34"/>
      <c r="OYF1673" s="35"/>
      <c r="OYG1673" s="34"/>
      <c r="OYN1673" s="35"/>
      <c r="OYO1673" s="34"/>
      <c r="OYV1673" s="35"/>
      <c r="OYW1673" s="34"/>
      <c r="OZD1673" s="35"/>
      <c r="OZE1673" s="34"/>
      <c r="OZL1673" s="35"/>
      <c r="OZM1673" s="34"/>
      <c r="OZT1673" s="35"/>
      <c r="OZU1673" s="34"/>
      <c r="PAB1673" s="35"/>
      <c r="PAC1673" s="34"/>
      <c r="PAJ1673" s="35"/>
      <c r="PAK1673" s="34"/>
      <c r="PAR1673" s="35"/>
      <c r="PAS1673" s="34"/>
      <c r="PAZ1673" s="35"/>
      <c r="PBA1673" s="34"/>
      <c r="PBH1673" s="35"/>
      <c r="PBI1673" s="34"/>
      <c r="PBP1673" s="35"/>
      <c r="PBQ1673" s="34"/>
      <c r="PBX1673" s="35"/>
      <c r="PBY1673" s="34"/>
      <c r="PCF1673" s="35"/>
      <c r="PCG1673" s="34"/>
      <c r="PCN1673" s="35"/>
      <c r="PCO1673" s="34"/>
      <c r="PCV1673" s="35"/>
      <c r="PCW1673" s="34"/>
      <c r="PDD1673" s="35"/>
      <c r="PDE1673" s="34"/>
      <c r="PDL1673" s="35"/>
      <c r="PDM1673" s="34"/>
      <c r="PDT1673" s="35"/>
      <c r="PDU1673" s="34"/>
      <c r="PEB1673" s="35"/>
      <c r="PEC1673" s="34"/>
      <c r="PEJ1673" s="35"/>
      <c r="PEK1673" s="34"/>
      <c r="PER1673" s="35"/>
      <c r="PES1673" s="34"/>
      <c r="PEZ1673" s="35"/>
      <c r="PFA1673" s="34"/>
      <c r="PFH1673" s="35"/>
      <c r="PFI1673" s="34"/>
      <c r="PFP1673" s="35"/>
      <c r="PFQ1673" s="34"/>
      <c r="PFX1673" s="35"/>
      <c r="PFY1673" s="34"/>
      <c r="PGF1673" s="35"/>
      <c r="PGG1673" s="34"/>
      <c r="PGN1673" s="35"/>
      <c r="PGO1673" s="34"/>
      <c r="PGV1673" s="35"/>
      <c r="PGW1673" s="34"/>
      <c r="PHD1673" s="35"/>
      <c r="PHE1673" s="34"/>
      <c r="PHL1673" s="35"/>
      <c r="PHM1673" s="34"/>
      <c r="PHT1673" s="35"/>
      <c r="PHU1673" s="34"/>
      <c r="PIB1673" s="35"/>
      <c r="PIC1673" s="34"/>
      <c r="PIJ1673" s="35"/>
      <c r="PIK1673" s="34"/>
      <c r="PIR1673" s="35"/>
      <c r="PIS1673" s="34"/>
      <c r="PIZ1673" s="35"/>
      <c r="PJA1673" s="34"/>
      <c r="PJH1673" s="35"/>
      <c r="PJI1673" s="34"/>
      <c r="PJP1673" s="35"/>
      <c r="PJQ1673" s="34"/>
      <c r="PJX1673" s="35"/>
      <c r="PJY1673" s="34"/>
      <c r="PKF1673" s="35"/>
      <c r="PKG1673" s="34"/>
      <c r="PKN1673" s="35"/>
      <c r="PKO1673" s="34"/>
      <c r="PKV1673" s="35"/>
      <c r="PKW1673" s="34"/>
      <c r="PLD1673" s="35"/>
      <c r="PLE1673" s="34"/>
      <c r="PLL1673" s="35"/>
      <c r="PLM1673" s="34"/>
      <c r="PLT1673" s="35"/>
      <c r="PLU1673" s="34"/>
      <c r="PMB1673" s="35"/>
      <c r="PMC1673" s="34"/>
      <c r="PMJ1673" s="35"/>
      <c r="PMK1673" s="34"/>
      <c r="PMR1673" s="35"/>
      <c r="PMS1673" s="34"/>
      <c r="PMZ1673" s="35"/>
      <c r="PNA1673" s="34"/>
      <c r="PNH1673" s="35"/>
      <c r="PNI1673" s="34"/>
      <c r="PNP1673" s="35"/>
      <c r="PNQ1673" s="34"/>
      <c r="PNX1673" s="35"/>
      <c r="PNY1673" s="34"/>
      <c r="POF1673" s="35"/>
      <c r="POG1673" s="34"/>
      <c r="PON1673" s="35"/>
      <c r="POO1673" s="34"/>
      <c r="POV1673" s="35"/>
      <c r="POW1673" s="34"/>
      <c r="PPD1673" s="35"/>
      <c r="PPE1673" s="34"/>
      <c r="PPL1673" s="35"/>
      <c r="PPM1673" s="34"/>
      <c r="PPT1673" s="35"/>
      <c r="PPU1673" s="34"/>
      <c r="PQB1673" s="35"/>
      <c r="PQC1673" s="34"/>
      <c r="PQJ1673" s="35"/>
      <c r="PQK1673" s="34"/>
      <c r="PQR1673" s="35"/>
      <c r="PQS1673" s="34"/>
      <c r="PQZ1673" s="35"/>
      <c r="PRA1673" s="34"/>
      <c r="PRH1673" s="35"/>
      <c r="PRI1673" s="34"/>
      <c r="PRP1673" s="35"/>
      <c r="PRQ1673" s="34"/>
      <c r="PRX1673" s="35"/>
      <c r="PRY1673" s="34"/>
      <c r="PSF1673" s="35"/>
      <c r="PSG1673" s="34"/>
      <c r="PSN1673" s="35"/>
      <c r="PSO1673" s="34"/>
      <c r="PSV1673" s="35"/>
      <c r="PSW1673" s="34"/>
      <c r="PTD1673" s="35"/>
      <c r="PTE1673" s="34"/>
      <c r="PTL1673" s="35"/>
      <c r="PTM1673" s="34"/>
      <c r="PTT1673" s="35"/>
      <c r="PTU1673" s="34"/>
      <c r="PUB1673" s="35"/>
      <c r="PUC1673" s="34"/>
      <c r="PUJ1673" s="35"/>
      <c r="PUK1673" s="34"/>
      <c r="PUR1673" s="35"/>
      <c r="PUS1673" s="34"/>
      <c r="PUZ1673" s="35"/>
      <c r="PVA1673" s="34"/>
      <c r="PVH1673" s="35"/>
      <c r="PVI1673" s="34"/>
      <c r="PVP1673" s="35"/>
      <c r="PVQ1673" s="34"/>
      <c r="PVX1673" s="35"/>
      <c r="PVY1673" s="34"/>
      <c r="PWF1673" s="35"/>
      <c r="PWG1673" s="34"/>
      <c r="PWN1673" s="35"/>
      <c r="PWO1673" s="34"/>
      <c r="PWV1673" s="35"/>
      <c r="PWW1673" s="34"/>
      <c r="PXD1673" s="35"/>
      <c r="PXE1673" s="34"/>
      <c r="PXL1673" s="35"/>
      <c r="PXM1673" s="34"/>
      <c r="PXT1673" s="35"/>
      <c r="PXU1673" s="34"/>
      <c r="PYB1673" s="35"/>
      <c r="PYC1673" s="34"/>
      <c r="PYJ1673" s="35"/>
      <c r="PYK1673" s="34"/>
      <c r="PYR1673" s="35"/>
      <c r="PYS1673" s="34"/>
      <c r="PYZ1673" s="35"/>
      <c r="PZA1673" s="34"/>
      <c r="PZH1673" s="35"/>
      <c r="PZI1673" s="34"/>
      <c r="PZP1673" s="35"/>
      <c r="PZQ1673" s="34"/>
      <c r="PZX1673" s="35"/>
      <c r="PZY1673" s="34"/>
      <c r="QAF1673" s="35"/>
      <c r="QAG1673" s="34"/>
      <c r="QAN1673" s="35"/>
      <c r="QAO1673" s="34"/>
      <c r="QAV1673" s="35"/>
      <c r="QAW1673" s="34"/>
      <c r="QBD1673" s="35"/>
      <c r="QBE1673" s="34"/>
      <c r="QBL1673" s="35"/>
      <c r="QBM1673" s="34"/>
      <c r="QBT1673" s="35"/>
      <c r="QBU1673" s="34"/>
      <c r="QCB1673" s="35"/>
      <c r="QCC1673" s="34"/>
      <c r="QCJ1673" s="35"/>
      <c r="QCK1673" s="34"/>
      <c r="QCR1673" s="35"/>
      <c r="QCS1673" s="34"/>
      <c r="QCZ1673" s="35"/>
      <c r="QDA1673" s="34"/>
      <c r="QDH1673" s="35"/>
      <c r="QDI1673" s="34"/>
      <c r="QDP1673" s="35"/>
      <c r="QDQ1673" s="34"/>
      <c r="QDX1673" s="35"/>
      <c r="QDY1673" s="34"/>
      <c r="QEF1673" s="35"/>
      <c r="QEG1673" s="34"/>
      <c r="QEN1673" s="35"/>
      <c r="QEO1673" s="34"/>
      <c r="QEV1673" s="35"/>
      <c r="QEW1673" s="34"/>
      <c r="QFD1673" s="35"/>
      <c r="QFE1673" s="34"/>
      <c r="QFL1673" s="35"/>
      <c r="QFM1673" s="34"/>
      <c r="QFT1673" s="35"/>
      <c r="QFU1673" s="34"/>
      <c r="QGB1673" s="35"/>
      <c r="QGC1673" s="34"/>
      <c r="QGJ1673" s="35"/>
      <c r="QGK1673" s="34"/>
      <c r="QGR1673" s="35"/>
      <c r="QGS1673" s="34"/>
      <c r="QGZ1673" s="35"/>
      <c r="QHA1673" s="34"/>
      <c r="QHH1673" s="35"/>
      <c r="QHI1673" s="34"/>
      <c r="QHP1673" s="35"/>
      <c r="QHQ1673" s="34"/>
      <c r="QHX1673" s="35"/>
      <c r="QHY1673" s="34"/>
      <c r="QIF1673" s="35"/>
      <c r="QIG1673" s="34"/>
      <c r="QIN1673" s="35"/>
      <c r="QIO1673" s="34"/>
      <c r="QIV1673" s="35"/>
      <c r="QIW1673" s="34"/>
      <c r="QJD1673" s="35"/>
      <c r="QJE1673" s="34"/>
      <c r="QJL1673" s="35"/>
      <c r="QJM1673" s="34"/>
      <c r="QJT1673" s="35"/>
      <c r="QJU1673" s="34"/>
      <c r="QKB1673" s="35"/>
      <c r="QKC1673" s="34"/>
      <c r="QKJ1673" s="35"/>
      <c r="QKK1673" s="34"/>
      <c r="QKR1673" s="35"/>
      <c r="QKS1673" s="34"/>
      <c r="QKZ1673" s="35"/>
      <c r="QLA1673" s="34"/>
      <c r="QLH1673" s="35"/>
      <c r="QLI1673" s="34"/>
      <c r="QLP1673" s="35"/>
      <c r="QLQ1673" s="34"/>
      <c r="QLX1673" s="35"/>
      <c r="QLY1673" s="34"/>
      <c r="QMF1673" s="35"/>
      <c r="QMG1673" s="34"/>
      <c r="QMN1673" s="35"/>
      <c r="QMO1673" s="34"/>
      <c r="QMV1673" s="35"/>
      <c r="QMW1673" s="34"/>
      <c r="QND1673" s="35"/>
      <c r="QNE1673" s="34"/>
      <c r="QNL1673" s="35"/>
      <c r="QNM1673" s="34"/>
      <c r="QNT1673" s="35"/>
      <c r="QNU1673" s="34"/>
      <c r="QOB1673" s="35"/>
      <c r="QOC1673" s="34"/>
      <c r="QOJ1673" s="35"/>
      <c r="QOK1673" s="34"/>
      <c r="QOR1673" s="35"/>
      <c r="QOS1673" s="34"/>
      <c r="QOZ1673" s="35"/>
      <c r="QPA1673" s="34"/>
      <c r="QPH1673" s="35"/>
      <c r="QPI1673" s="34"/>
      <c r="QPP1673" s="35"/>
      <c r="QPQ1673" s="34"/>
      <c r="QPX1673" s="35"/>
      <c r="QPY1673" s="34"/>
      <c r="QQF1673" s="35"/>
      <c r="QQG1673" s="34"/>
      <c r="QQN1673" s="35"/>
      <c r="QQO1673" s="34"/>
      <c r="QQV1673" s="35"/>
      <c r="QQW1673" s="34"/>
      <c r="QRD1673" s="35"/>
      <c r="QRE1673" s="34"/>
      <c r="QRL1673" s="35"/>
      <c r="QRM1673" s="34"/>
      <c r="QRT1673" s="35"/>
      <c r="QRU1673" s="34"/>
      <c r="QSB1673" s="35"/>
      <c r="QSC1673" s="34"/>
      <c r="QSJ1673" s="35"/>
      <c r="QSK1673" s="34"/>
      <c r="QSR1673" s="35"/>
      <c r="QSS1673" s="34"/>
      <c r="QSZ1673" s="35"/>
      <c r="QTA1673" s="34"/>
      <c r="QTH1673" s="35"/>
      <c r="QTI1673" s="34"/>
      <c r="QTP1673" s="35"/>
      <c r="QTQ1673" s="34"/>
      <c r="QTX1673" s="35"/>
      <c r="QTY1673" s="34"/>
      <c r="QUF1673" s="35"/>
      <c r="QUG1673" s="34"/>
      <c r="QUN1673" s="35"/>
      <c r="QUO1673" s="34"/>
      <c r="QUV1673" s="35"/>
      <c r="QUW1673" s="34"/>
      <c r="QVD1673" s="35"/>
      <c r="QVE1673" s="34"/>
      <c r="QVL1673" s="35"/>
      <c r="QVM1673" s="34"/>
      <c r="QVT1673" s="35"/>
      <c r="QVU1673" s="34"/>
      <c r="QWB1673" s="35"/>
      <c r="QWC1673" s="34"/>
      <c r="QWJ1673" s="35"/>
      <c r="QWK1673" s="34"/>
      <c r="QWR1673" s="35"/>
      <c r="QWS1673" s="34"/>
      <c r="QWZ1673" s="35"/>
      <c r="QXA1673" s="34"/>
      <c r="QXH1673" s="35"/>
      <c r="QXI1673" s="34"/>
      <c r="QXP1673" s="35"/>
      <c r="QXQ1673" s="34"/>
      <c r="QXX1673" s="35"/>
      <c r="QXY1673" s="34"/>
      <c r="QYF1673" s="35"/>
      <c r="QYG1673" s="34"/>
      <c r="QYN1673" s="35"/>
      <c r="QYO1673" s="34"/>
      <c r="QYV1673" s="35"/>
      <c r="QYW1673" s="34"/>
      <c r="QZD1673" s="35"/>
      <c r="QZE1673" s="34"/>
      <c r="QZL1673" s="35"/>
      <c r="QZM1673" s="34"/>
      <c r="QZT1673" s="35"/>
      <c r="QZU1673" s="34"/>
      <c r="RAB1673" s="35"/>
      <c r="RAC1673" s="34"/>
      <c r="RAJ1673" s="35"/>
      <c r="RAK1673" s="34"/>
      <c r="RAR1673" s="35"/>
      <c r="RAS1673" s="34"/>
      <c r="RAZ1673" s="35"/>
      <c r="RBA1673" s="34"/>
      <c r="RBH1673" s="35"/>
      <c r="RBI1673" s="34"/>
      <c r="RBP1673" s="35"/>
      <c r="RBQ1673" s="34"/>
      <c r="RBX1673" s="35"/>
      <c r="RBY1673" s="34"/>
      <c r="RCF1673" s="35"/>
      <c r="RCG1673" s="34"/>
      <c r="RCN1673" s="35"/>
      <c r="RCO1673" s="34"/>
      <c r="RCV1673" s="35"/>
      <c r="RCW1673" s="34"/>
      <c r="RDD1673" s="35"/>
      <c r="RDE1673" s="34"/>
      <c r="RDL1673" s="35"/>
      <c r="RDM1673" s="34"/>
      <c r="RDT1673" s="35"/>
      <c r="RDU1673" s="34"/>
      <c r="REB1673" s="35"/>
      <c r="REC1673" s="34"/>
      <c r="REJ1673" s="35"/>
      <c r="REK1673" s="34"/>
      <c r="RER1673" s="35"/>
      <c r="RES1673" s="34"/>
      <c r="REZ1673" s="35"/>
      <c r="RFA1673" s="34"/>
      <c r="RFH1673" s="35"/>
      <c r="RFI1673" s="34"/>
      <c r="RFP1673" s="35"/>
      <c r="RFQ1673" s="34"/>
      <c r="RFX1673" s="35"/>
      <c r="RFY1673" s="34"/>
      <c r="RGF1673" s="35"/>
      <c r="RGG1673" s="34"/>
      <c r="RGN1673" s="35"/>
      <c r="RGO1673" s="34"/>
      <c r="RGV1673" s="35"/>
      <c r="RGW1673" s="34"/>
      <c r="RHD1673" s="35"/>
      <c r="RHE1673" s="34"/>
      <c r="RHL1673" s="35"/>
      <c r="RHM1673" s="34"/>
      <c r="RHT1673" s="35"/>
      <c r="RHU1673" s="34"/>
      <c r="RIB1673" s="35"/>
      <c r="RIC1673" s="34"/>
      <c r="RIJ1673" s="35"/>
      <c r="RIK1673" s="34"/>
      <c r="RIR1673" s="35"/>
      <c r="RIS1673" s="34"/>
      <c r="RIZ1673" s="35"/>
      <c r="RJA1673" s="34"/>
      <c r="RJH1673" s="35"/>
      <c r="RJI1673" s="34"/>
      <c r="RJP1673" s="35"/>
      <c r="RJQ1673" s="34"/>
      <c r="RJX1673" s="35"/>
      <c r="RJY1673" s="34"/>
      <c r="RKF1673" s="35"/>
      <c r="RKG1673" s="34"/>
      <c r="RKN1673" s="35"/>
      <c r="RKO1673" s="34"/>
      <c r="RKV1673" s="35"/>
      <c r="RKW1673" s="34"/>
      <c r="RLD1673" s="35"/>
      <c r="RLE1673" s="34"/>
      <c r="RLL1673" s="35"/>
      <c r="RLM1673" s="34"/>
      <c r="RLT1673" s="35"/>
      <c r="RLU1673" s="34"/>
      <c r="RMB1673" s="35"/>
      <c r="RMC1673" s="34"/>
      <c r="RMJ1673" s="35"/>
      <c r="RMK1673" s="34"/>
      <c r="RMR1673" s="35"/>
      <c r="RMS1673" s="34"/>
      <c r="RMZ1673" s="35"/>
      <c r="RNA1673" s="34"/>
      <c r="RNH1673" s="35"/>
      <c r="RNI1673" s="34"/>
      <c r="RNP1673" s="35"/>
      <c r="RNQ1673" s="34"/>
      <c r="RNX1673" s="35"/>
      <c r="RNY1673" s="34"/>
      <c r="ROF1673" s="35"/>
      <c r="ROG1673" s="34"/>
      <c r="RON1673" s="35"/>
      <c r="ROO1673" s="34"/>
      <c r="ROV1673" s="35"/>
      <c r="ROW1673" s="34"/>
      <c r="RPD1673" s="35"/>
      <c r="RPE1673" s="34"/>
      <c r="RPL1673" s="35"/>
      <c r="RPM1673" s="34"/>
      <c r="RPT1673" s="35"/>
      <c r="RPU1673" s="34"/>
      <c r="RQB1673" s="35"/>
      <c r="RQC1673" s="34"/>
      <c r="RQJ1673" s="35"/>
      <c r="RQK1673" s="34"/>
      <c r="RQR1673" s="35"/>
      <c r="RQS1673" s="34"/>
      <c r="RQZ1673" s="35"/>
      <c r="RRA1673" s="34"/>
      <c r="RRH1673" s="35"/>
      <c r="RRI1673" s="34"/>
      <c r="RRP1673" s="35"/>
      <c r="RRQ1673" s="34"/>
      <c r="RRX1673" s="35"/>
      <c r="RRY1673" s="34"/>
      <c r="RSF1673" s="35"/>
      <c r="RSG1673" s="34"/>
      <c r="RSN1673" s="35"/>
      <c r="RSO1673" s="34"/>
      <c r="RSV1673" s="35"/>
      <c r="RSW1673" s="34"/>
      <c r="RTD1673" s="35"/>
      <c r="RTE1673" s="34"/>
      <c r="RTL1673" s="35"/>
      <c r="RTM1673" s="34"/>
      <c r="RTT1673" s="35"/>
      <c r="RTU1673" s="34"/>
      <c r="RUB1673" s="35"/>
      <c r="RUC1673" s="34"/>
      <c r="RUJ1673" s="35"/>
      <c r="RUK1673" s="34"/>
      <c r="RUR1673" s="35"/>
      <c r="RUS1673" s="34"/>
      <c r="RUZ1673" s="35"/>
      <c r="RVA1673" s="34"/>
      <c r="RVH1673" s="35"/>
      <c r="RVI1673" s="34"/>
      <c r="RVP1673" s="35"/>
      <c r="RVQ1673" s="34"/>
      <c r="RVX1673" s="35"/>
      <c r="RVY1673" s="34"/>
      <c r="RWF1673" s="35"/>
      <c r="RWG1673" s="34"/>
      <c r="RWN1673" s="35"/>
      <c r="RWO1673" s="34"/>
      <c r="RWV1673" s="35"/>
      <c r="RWW1673" s="34"/>
      <c r="RXD1673" s="35"/>
      <c r="RXE1673" s="34"/>
      <c r="RXL1673" s="35"/>
      <c r="RXM1673" s="34"/>
      <c r="RXT1673" s="35"/>
      <c r="RXU1673" s="34"/>
      <c r="RYB1673" s="35"/>
      <c r="RYC1673" s="34"/>
      <c r="RYJ1673" s="35"/>
      <c r="RYK1673" s="34"/>
      <c r="RYR1673" s="35"/>
      <c r="RYS1673" s="34"/>
      <c r="RYZ1673" s="35"/>
      <c r="RZA1673" s="34"/>
      <c r="RZH1673" s="35"/>
      <c r="RZI1673" s="34"/>
      <c r="RZP1673" s="35"/>
      <c r="RZQ1673" s="34"/>
      <c r="RZX1673" s="35"/>
      <c r="RZY1673" s="34"/>
      <c r="SAF1673" s="35"/>
      <c r="SAG1673" s="34"/>
      <c r="SAN1673" s="35"/>
      <c r="SAO1673" s="34"/>
      <c r="SAV1673" s="35"/>
      <c r="SAW1673" s="34"/>
      <c r="SBD1673" s="35"/>
      <c r="SBE1673" s="34"/>
      <c r="SBL1673" s="35"/>
      <c r="SBM1673" s="34"/>
      <c r="SBT1673" s="35"/>
      <c r="SBU1673" s="34"/>
      <c r="SCB1673" s="35"/>
      <c r="SCC1673" s="34"/>
      <c r="SCJ1673" s="35"/>
      <c r="SCK1673" s="34"/>
      <c r="SCR1673" s="35"/>
      <c r="SCS1673" s="34"/>
      <c r="SCZ1673" s="35"/>
      <c r="SDA1673" s="34"/>
      <c r="SDH1673" s="35"/>
      <c r="SDI1673" s="34"/>
      <c r="SDP1673" s="35"/>
      <c r="SDQ1673" s="34"/>
      <c r="SDX1673" s="35"/>
      <c r="SDY1673" s="34"/>
      <c r="SEF1673" s="35"/>
      <c r="SEG1673" s="34"/>
      <c r="SEN1673" s="35"/>
      <c r="SEO1673" s="34"/>
      <c r="SEV1673" s="35"/>
      <c r="SEW1673" s="34"/>
      <c r="SFD1673" s="35"/>
      <c r="SFE1673" s="34"/>
      <c r="SFL1673" s="35"/>
      <c r="SFM1673" s="34"/>
      <c r="SFT1673" s="35"/>
      <c r="SFU1673" s="34"/>
      <c r="SGB1673" s="35"/>
      <c r="SGC1673" s="34"/>
      <c r="SGJ1673" s="35"/>
      <c r="SGK1673" s="34"/>
      <c r="SGR1673" s="35"/>
      <c r="SGS1673" s="34"/>
      <c r="SGZ1673" s="35"/>
      <c r="SHA1673" s="34"/>
      <c r="SHH1673" s="35"/>
      <c r="SHI1673" s="34"/>
      <c r="SHP1673" s="35"/>
      <c r="SHQ1673" s="34"/>
      <c r="SHX1673" s="35"/>
      <c r="SHY1673" s="34"/>
      <c r="SIF1673" s="35"/>
      <c r="SIG1673" s="34"/>
      <c r="SIN1673" s="35"/>
      <c r="SIO1673" s="34"/>
      <c r="SIV1673" s="35"/>
      <c r="SIW1673" s="34"/>
      <c r="SJD1673" s="35"/>
      <c r="SJE1673" s="34"/>
      <c r="SJL1673" s="35"/>
      <c r="SJM1673" s="34"/>
      <c r="SJT1673" s="35"/>
      <c r="SJU1673" s="34"/>
      <c r="SKB1673" s="35"/>
      <c r="SKC1673" s="34"/>
      <c r="SKJ1673" s="35"/>
      <c r="SKK1673" s="34"/>
      <c r="SKR1673" s="35"/>
      <c r="SKS1673" s="34"/>
      <c r="SKZ1673" s="35"/>
      <c r="SLA1673" s="34"/>
      <c r="SLH1673" s="35"/>
      <c r="SLI1673" s="34"/>
      <c r="SLP1673" s="35"/>
      <c r="SLQ1673" s="34"/>
      <c r="SLX1673" s="35"/>
      <c r="SLY1673" s="34"/>
      <c r="SMF1673" s="35"/>
      <c r="SMG1673" s="34"/>
      <c r="SMN1673" s="35"/>
      <c r="SMO1673" s="34"/>
      <c r="SMV1673" s="35"/>
      <c r="SMW1673" s="34"/>
      <c r="SND1673" s="35"/>
      <c r="SNE1673" s="34"/>
      <c r="SNL1673" s="35"/>
      <c r="SNM1673" s="34"/>
      <c r="SNT1673" s="35"/>
      <c r="SNU1673" s="34"/>
      <c r="SOB1673" s="35"/>
      <c r="SOC1673" s="34"/>
      <c r="SOJ1673" s="35"/>
      <c r="SOK1673" s="34"/>
      <c r="SOR1673" s="35"/>
      <c r="SOS1673" s="34"/>
      <c r="SOZ1673" s="35"/>
      <c r="SPA1673" s="34"/>
      <c r="SPH1673" s="35"/>
      <c r="SPI1673" s="34"/>
      <c r="SPP1673" s="35"/>
      <c r="SPQ1673" s="34"/>
      <c r="SPX1673" s="35"/>
      <c r="SPY1673" s="34"/>
      <c r="SQF1673" s="35"/>
      <c r="SQG1673" s="34"/>
      <c r="SQN1673" s="35"/>
      <c r="SQO1673" s="34"/>
      <c r="SQV1673" s="35"/>
      <c r="SQW1673" s="34"/>
      <c r="SRD1673" s="35"/>
      <c r="SRE1673" s="34"/>
      <c r="SRL1673" s="35"/>
      <c r="SRM1673" s="34"/>
      <c r="SRT1673" s="35"/>
      <c r="SRU1673" s="34"/>
      <c r="SSB1673" s="35"/>
      <c r="SSC1673" s="34"/>
      <c r="SSJ1673" s="35"/>
      <c r="SSK1673" s="34"/>
      <c r="SSR1673" s="35"/>
      <c r="SSS1673" s="34"/>
      <c r="SSZ1673" s="35"/>
      <c r="STA1673" s="34"/>
      <c r="STH1673" s="35"/>
      <c r="STI1673" s="34"/>
      <c r="STP1673" s="35"/>
      <c r="STQ1673" s="34"/>
      <c r="STX1673" s="35"/>
      <c r="STY1673" s="34"/>
      <c r="SUF1673" s="35"/>
      <c r="SUG1673" s="34"/>
      <c r="SUN1673" s="35"/>
      <c r="SUO1673" s="34"/>
      <c r="SUV1673" s="35"/>
      <c r="SUW1673" s="34"/>
      <c r="SVD1673" s="35"/>
      <c r="SVE1673" s="34"/>
      <c r="SVL1673" s="35"/>
      <c r="SVM1673" s="34"/>
      <c r="SVT1673" s="35"/>
      <c r="SVU1673" s="34"/>
      <c r="SWB1673" s="35"/>
      <c r="SWC1673" s="34"/>
      <c r="SWJ1673" s="35"/>
      <c r="SWK1673" s="34"/>
      <c r="SWR1673" s="35"/>
      <c r="SWS1673" s="34"/>
      <c r="SWZ1673" s="35"/>
      <c r="SXA1673" s="34"/>
      <c r="SXH1673" s="35"/>
      <c r="SXI1673" s="34"/>
      <c r="SXP1673" s="35"/>
      <c r="SXQ1673" s="34"/>
      <c r="SXX1673" s="35"/>
      <c r="SXY1673" s="34"/>
      <c r="SYF1673" s="35"/>
      <c r="SYG1673" s="34"/>
      <c r="SYN1673" s="35"/>
      <c r="SYO1673" s="34"/>
      <c r="SYV1673" s="35"/>
      <c r="SYW1673" s="34"/>
      <c r="SZD1673" s="35"/>
      <c r="SZE1673" s="34"/>
      <c r="SZL1673" s="35"/>
      <c r="SZM1673" s="34"/>
      <c r="SZT1673" s="35"/>
      <c r="SZU1673" s="34"/>
      <c r="TAB1673" s="35"/>
      <c r="TAC1673" s="34"/>
      <c r="TAJ1673" s="35"/>
      <c r="TAK1673" s="34"/>
      <c r="TAR1673" s="35"/>
      <c r="TAS1673" s="34"/>
      <c r="TAZ1673" s="35"/>
      <c r="TBA1673" s="34"/>
      <c r="TBH1673" s="35"/>
      <c r="TBI1673" s="34"/>
      <c r="TBP1673" s="35"/>
      <c r="TBQ1673" s="34"/>
      <c r="TBX1673" s="35"/>
      <c r="TBY1673" s="34"/>
      <c r="TCF1673" s="35"/>
      <c r="TCG1673" s="34"/>
      <c r="TCN1673" s="35"/>
      <c r="TCO1673" s="34"/>
      <c r="TCV1673" s="35"/>
      <c r="TCW1673" s="34"/>
      <c r="TDD1673" s="35"/>
      <c r="TDE1673" s="34"/>
      <c r="TDL1673" s="35"/>
      <c r="TDM1673" s="34"/>
      <c r="TDT1673" s="35"/>
      <c r="TDU1673" s="34"/>
      <c r="TEB1673" s="35"/>
      <c r="TEC1673" s="34"/>
      <c r="TEJ1673" s="35"/>
      <c r="TEK1673" s="34"/>
      <c r="TER1673" s="35"/>
      <c r="TES1673" s="34"/>
      <c r="TEZ1673" s="35"/>
      <c r="TFA1673" s="34"/>
      <c r="TFH1673" s="35"/>
      <c r="TFI1673" s="34"/>
      <c r="TFP1673" s="35"/>
      <c r="TFQ1673" s="34"/>
      <c r="TFX1673" s="35"/>
      <c r="TFY1673" s="34"/>
      <c r="TGF1673" s="35"/>
      <c r="TGG1673" s="34"/>
      <c r="TGN1673" s="35"/>
      <c r="TGO1673" s="34"/>
      <c r="TGV1673" s="35"/>
      <c r="TGW1673" s="34"/>
      <c r="THD1673" s="35"/>
      <c r="THE1673" s="34"/>
      <c r="THL1673" s="35"/>
      <c r="THM1673" s="34"/>
      <c r="THT1673" s="35"/>
      <c r="THU1673" s="34"/>
      <c r="TIB1673" s="35"/>
      <c r="TIC1673" s="34"/>
      <c r="TIJ1673" s="35"/>
      <c r="TIK1673" s="34"/>
      <c r="TIR1673" s="35"/>
      <c r="TIS1673" s="34"/>
      <c r="TIZ1673" s="35"/>
      <c r="TJA1673" s="34"/>
      <c r="TJH1673" s="35"/>
      <c r="TJI1673" s="34"/>
      <c r="TJP1673" s="35"/>
      <c r="TJQ1673" s="34"/>
      <c r="TJX1673" s="35"/>
      <c r="TJY1673" s="34"/>
      <c r="TKF1673" s="35"/>
      <c r="TKG1673" s="34"/>
      <c r="TKN1673" s="35"/>
      <c r="TKO1673" s="34"/>
      <c r="TKV1673" s="35"/>
      <c r="TKW1673" s="34"/>
      <c r="TLD1673" s="35"/>
      <c r="TLE1673" s="34"/>
      <c r="TLL1673" s="35"/>
      <c r="TLM1673" s="34"/>
      <c r="TLT1673" s="35"/>
      <c r="TLU1673" s="34"/>
      <c r="TMB1673" s="35"/>
      <c r="TMC1673" s="34"/>
      <c r="TMJ1673" s="35"/>
      <c r="TMK1673" s="34"/>
      <c r="TMR1673" s="35"/>
      <c r="TMS1673" s="34"/>
      <c r="TMZ1673" s="35"/>
      <c r="TNA1673" s="34"/>
      <c r="TNH1673" s="35"/>
      <c r="TNI1673" s="34"/>
      <c r="TNP1673" s="35"/>
      <c r="TNQ1673" s="34"/>
      <c r="TNX1673" s="35"/>
      <c r="TNY1673" s="34"/>
      <c r="TOF1673" s="35"/>
      <c r="TOG1673" s="34"/>
      <c r="TON1673" s="35"/>
      <c r="TOO1673" s="34"/>
      <c r="TOV1673" s="35"/>
      <c r="TOW1673" s="34"/>
      <c r="TPD1673" s="35"/>
      <c r="TPE1673" s="34"/>
      <c r="TPL1673" s="35"/>
      <c r="TPM1673" s="34"/>
      <c r="TPT1673" s="35"/>
      <c r="TPU1673" s="34"/>
      <c r="TQB1673" s="35"/>
      <c r="TQC1673" s="34"/>
      <c r="TQJ1673" s="35"/>
      <c r="TQK1673" s="34"/>
      <c r="TQR1673" s="35"/>
      <c r="TQS1673" s="34"/>
      <c r="TQZ1673" s="35"/>
      <c r="TRA1673" s="34"/>
      <c r="TRH1673" s="35"/>
      <c r="TRI1673" s="34"/>
      <c r="TRP1673" s="35"/>
      <c r="TRQ1673" s="34"/>
      <c r="TRX1673" s="35"/>
      <c r="TRY1673" s="34"/>
      <c r="TSF1673" s="35"/>
      <c r="TSG1673" s="34"/>
      <c r="TSN1673" s="35"/>
      <c r="TSO1673" s="34"/>
      <c r="TSV1673" s="35"/>
      <c r="TSW1673" s="34"/>
      <c r="TTD1673" s="35"/>
      <c r="TTE1673" s="34"/>
      <c r="TTL1673" s="35"/>
      <c r="TTM1673" s="34"/>
      <c r="TTT1673" s="35"/>
      <c r="TTU1673" s="34"/>
      <c r="TUB1673" s="35"/>
      <c r="TUC1673" s="34"/>
      <c r="TUJ1673" s="35"/>
      <c r="TUK1673" s="34"/>
      <c r="TUR1673" s="35"/>
      <c r="TUS1673" s="34"/>
      <c r="TUZ1673" s="35"/>
      <c r="TVA1673" s="34"/>
      <c r="TVH1673" s="35"/>
      <c r="TVI1673" s="34"/>
      <c r="TVP1673" s="35"/>
      <c r="TVQ1673" s="34"/>
      <c r="TVX1673" s="35"/>
      <c r="TVY1673" s="34"/>
      <c r="TWF1673" s="35"/>
      <c r="TWG1673" s="34"/>
      <c r="TWN1673" s="35"/>
      <c r="TWO1673" s="34"/>
      <c r="TWV1673" s="35"/>
      <c r="TWW1673" s="34"/>
      <c r="TXD1673" s="35"/>
      <c r="TXE1673" s="34"/>
      <c r="TXL1673" s="35"/>
      <c r="TXM1673" s="34"/>
      <c r="TXT1673" s="35"/>
      <c r="TXU1673" s="34"/>
      <c r="TYB1673" s="35"/>
      <c r="TYC1673" s="34"/>
      <c r="TYJ1673" s="35"/>
      <c r="TYK1673" s="34"/>
      <c r="TYR1673" s="35"/>
      <c r="TYS1673" s="34"/>
      <c r="TYZ1673" s="35"/>
      <c r="TZA1673" s="34"/>
      <c r="TZH1673" s="35"/>
      <c r="TZI1673" s="34"/>
      <c r="TZP1673" s="35"/>
      <c r="TZQ1673" s="34"/>
      <c r="TZX1673" s="35"/>
      <c r="TZY1673" s="34"/>
      <c r="UAF1673" s="35"/>
      <c r="UAG1673" s="34"/>
      <c r="UAN1673" s="35"/>
      <c r="UAO1673" s="34"/>
      <c r="UAV1673" s="35"/>
      <c r="UAW1673" s="34"/>
      <c r="UBD1673" s="35"/>
      <c r="UBE1673" s="34"/>
      <c r="UBL1673" s="35"/>
      <c r="UBM1673" s="34"/>
      <c r="UBT1673" s="35"/>
      <c r="UBU1673" s="34"/>
      <c r="UCB1673" s="35"/>
      <c r="UCC1673" s="34"/>
      <c r="UCJ1673" s="35"/>
      <c r="UCK1673" s="34"/>
      <c r="UCR1673" s="35"/>
      <c r="UCS1673" s="34"/>
      <c r="UCZ1673" s="35"/>
      <c r="UDA1673" s="34"/>
      <c r="UDH1673" s="35"/>
      <c r="UDI1673" s="34"/>
      <c r="UDP1673" s="35"/>
      <c r="UDQ1673" s="34"/>
      <c r="UDX1673" s="35"/>
      <c r="UDY1673" s="34"/>
      <c r="UEF1673" s="35"/>
      <c r="UEG1673" s="34"/>
      <c r="UEN1673" s="35"/>
      <c r="UEO1673" s="34"/>
      <c r="UEV1673" s="35"/>
      <c r="UEW1673" s="34"/>
      <c r="UFD1673" s="35"/>
      <c r="UFE1673" s="34"/>
      <c r="UFL1673" s="35"/>
      <c r="UFM1673" s="34"/>
      <c r="UFT1673" s="35"/>
      <c r="UFU1673" s="34"/>
      <c r="UGB1673" s="35"/>
      <c r="UGC1673" s="34"/>
      <c r="UGJ1673" s="35"/>
      <c r="UGK1673" s="34"/>
      <c r="UGR1673" s="35"/>
      <c r="UGS1673" s="34"/>
      <c r="UGZ1673" s="35"/>
      <c r="UHA1673" s="34"/>
      <c r="UHH1673" s="35"/>
      <c r="UHI1673" s="34"/>
      <c r="UHP1673" s="35"/>
      <c r="UHQ1673" s="34"/>
      <c r="UHX1673" s="35"/>
      <c r="UHY1673" s="34"/>
      <c r="UIF1673" s="35"/>
      <c r="UIG1673" s="34"/>
      <c r="UIN1673" s="35"/>
      <c r="UIO1673" s="34"/>
      <c r="UIV1673" s="35"/>
      <c r="UIW1673" s="34"/>
      <c r="UJD1673" s="35"/>
      <c r="UJE1673" s="34"/>
      <c r="UJL1673" s="35"/>
      <c r="UJM1673" s="34"/>
      <c r="UJT1673" s="35"/>
      <c r="UJU1673" s="34"/>
      <c r="UKB1673" s="35"/>
      <c r="UKC1673" s="34"/>
      <c r="UKJ1673" s="35"/>
      <c r="UKK1673" s="34"/>
      <c r="UKR1673" s="35"/>
      <c r="UKS1673" s="34"/>
      <c r="UKZ1673" s="35"/>
      <c r="ULA1673" s="34"/>
      <c r="ULH1673" s="35"/>
      <c r="ULI1673" s="34"/>
      <c r="ULP1673" s="35"/>
      <c r="ULQ1673" s="34"/>
      <c r="ULX1673" s="35"/>
      <c r="ULY1673" s="34"/>
      <c r="UMF1673" s="35"/>
      <c r="UMG1673" s="34"/>
      <c r="UMN1673" s="35"/>
      <c r="UMO1673" s="34"/>
      <c r="UMV1673" s="35"/>
      <c r="UMW1673" s="34"/>
      <c r="UND1673" s="35"/>
      <c r="UNE1673" s="34"/>
      <c r="UNL1673" s="35"/>
      <c r="UNM1673" s="34"/>
      <c r="UNT1673" s="35"/>
      <c r="UNU1673" s="34"/>
      <c r="UOB1673" s="35"/>
      <c r="UOC1673" s="34"/>
      <c r="UOJ1673" s="35"/>
      <c r="UOK1673" s="34"/>
      <c r="UOR1673" s="35"/>
      <c r="UOS1673" s="34"/>
      <c r="UOZ1673" s="35"/>
      <c r="UPA1673" s="34"/>
      <c r="UPH1673" s="35"/>
      <c r="UPI1673" s="34"/>
      <c r="UPP1673" s="35"/>
      <c r="UPQ1673" s="34"/>
      <c r="UPX1673" s="35"/>
      <c r="UPY1673" s="34"/>
      <c r="UQF1673" s="35"/>
      <c r="UQG1673" s="34"/>
      <c r="UQN1673" s="35"/>
      <c r="UQO1673" s="34"/>
      <c r="UQV1673" s="35"/>
      <c r="UQW1673" s="34"/>
      <c r="URD1673" s="35"/>
      <c r="URE1673" s="34"/>
      <c r="URL1673" s="35"/>
      <c r="URM1673" s="34"/>
      <c r="URT1673" s="35"/>
      <c r="URU1673" s="34"/>
      <c r="USB1673" s="35"/>
      <c r="USC1673" s="34"/>
      <c r="USJ1673" s="35"/>
      <c r="USK1673" s="34"/>
      <c r="USR1673" s="35"/>
      <c r="USS1673" s="34"/>
      <c r="USZ1673" s="35"/>
      <c r="UTA1673" s="34"/>
      <c r="UTH1673" s="35"/>
      <c r="UTI1673" s="34"/>
      <c r="UTP1673" s="35"/>
      <c r="UTQ1673" s="34"/>
      <c r="UTX1673" s="35"/>
      <c r="UTY1673" s="34"/>
      <c r="UUF1673" s="35"/>
      <c r="UUG1673" s="34"/>
      <c r="UUN1673" s="35"/>
      <c r="UUO1673" s="34"/>
      <c r="UUV1673" s="35"/>
      <c r="UUW1673" s="34"/>
      <c r="UVD1673" s="35"/>
      <c r="UVE1673" s="34"/>
      <c r="UVL1673" s="35"/>
      <c r="UVM1673" s="34"/>
      <c r="UVT1673" s="35"/>
      <c r="UVU1673" s="34"/>
      <c r="UWB1673" s="35"/>
      <c r="UWC1673" s="34"/>
      <c r="UWJ1673" s="35"/>
      <c r="UWK1673" s="34"/>
      <c r="UWR1673" s="35"/>
      <c r="UWS1673" s="34"/>
      <c r="UWZ1673" s="35"/>
      <c r="UXA1673" s="34"/>
      <c r="UXH1673" s="35"/>
      <c r="UXI1673" s="34"/>
      <c r="UXP1673" s="35"/>
      <c r="UXQ1673" s="34"/>
      <c r="UXX1673" s="35"/>
      <c r="UXY1673" s="34"/>
      <c r="UYF1673" s="35"/>
      <c r="UYG1673" s="34"/>
      <c r="UYN1673" s="35"/>
      <c r="UYO1673" s="34"/>
      <c r="UYV1673" s="35"/>
      <c r="UYW1673" s="34"/>
      <c r="UZD1673" s="35"/>
      <c r="UZE1673" s="34"/>
      <c r="UZL1673" s="35"/>
      <c r="UZM1673" s="34"/>
      <c r="UZT1673" s="35"/>
      <c r="UZU1673" s="34"/>
      <c r="VAB1673" s="35"/>
      <c r="VAC1673" s="34"/>
      <c r="VAJ1673" s="35"/>
      <c r="VAK1673" s="34"/>
      <c r="VAR1673" s="35"/>
      <c r="VAS1673" s="34"/>
      <c r="VAZ1673" s="35"/>
      <c r="VBA1673" s="34"/>
      <c r="VBH1673" s="35"/>
      <c r="VBI1673" s="34"/>
      <c r="VBP1673" s="35"/>
      <c r="VBQ1673" s="34"/>
      <c r="VBX1673" s="35"/>
      <c r="VBY1673" s="34"/>
      <c r="VCF1673" s="35"/>
      <c r="VCG1673" s="34"/>
      <c r="VCN1673" s="35"/>
      <c r="VCO1673" s="34"/>
      <c r="VCV1673" s="35"/>
      <c r="VCW1673" s="34"/>
      <c r="VDD1673" s="35"/>
      <c r="VDE1673" s="34"/>
      <c r="VDL1673" s="35"/>
      <c r="VDM1673" s="34"/>
      <c r="VDT1673" s="35"/>
      <c r="VDU1673" s="34"/>
      <c r="VEB1673" s="35"/>
      <c r="VEC1673" s="34"/>
      <c r="VEJ1673" s="35"/>
      <c r="VEK1673" s="34"/>
      <c r="VER1673" s="35"/>
      <c r="VES1673" s="34"/>
      <c r="VEZ1673" s="35"/>
      <c r="VFA1673" s="34"/>
      <c r="VFH1673" s="35"/>
      <c r="VFI1673" s="34"/>
      <c r="VFP1673" s="35"/>
      <c r="VFQ1673" s="34"/>
      <c r="VFX1673" s="35"/>
      <c r="VFY1673" s="34"/>
      <c r="VGF1673" s="35"/>
      <c r="VGG1673" s="34"/>
      <c r="VGN1673" s="35"/>
      <c r="VGO1673" s="34"/>
      <c r="VGV1673" s="35"/>
      <c r="VGW1673" s="34"/>
      <c r="VHD1673" s="35"/>
      <c r="VHE1673" s="34"/>
      <c r="VHL1673" s="35"/>
      <c r="VHM1673" s="34"/>
      <c r="VHT1673" s="35"/>
      <c r="VHU1673" s="34"/>
      <c r="VIB1673" s="35"/>
      <c r="VIC1673" s="34"/>
      <c r="VIJ1673" s="35"/>
      <c r="VIK1673" s="34"/>
      <c r="VIR1673" s="35"/>
      <c r="VIS1673" s="34"/>
      <c r="VIZ1673" s="35"/>
      <c r="VJA1673" s="34"/>
      <c r="VJH1673" s="35"/>
      <c r="VJI1673" s="34"/>
      <c r="VJP1673" s="35"/>
      <c r="VJQ1673" s="34"/>
      <c r="VJX1673" s="35"/>
      <c r="VJY1673" s="34"/>
      <c r="VKF1673" s="35"/>
      <c r="VKG1673" s="34"/>
      <c r="VKN1673" s="35"/>
      <c r="VKO1673" s="34"/>
      <c r="VKV1673" s="35"/>
      <c r="VKW1673" s="34"/>
      <c r="VLD1673" s="35"/>
      <c r="VLE1673" s="34"/>
      <c r="VLL1673" s="35"/>
      <c r="VLM1673" s="34"/>
      <c r="VLT1673" s="35"/>
      <c r="VLU1673" s="34"/>
      <c r="VMB1673" s="35"/>
      <c r="VMC1673" s="34"/>
      <c r="VMJ1673" s="35"/>
      <c r="VMK1673" s="34"/>
      <c r="VMR1673" s="35"/>
      <c r="VMS1673" s="34"/>
      <c r="VMZ1673" s="35"/>
      <c r="VNA1673" s="34"/>
      <c r="VNH1673" s="35"/>
      <c r="VNI1673" s="34"/>
      <c r="VNP1673" s="35"/>
      <c r="VNQ1673" s="34"/>
      <c r="VNX1673" s="35"/>
      <c r="VNY1673" s="34"/>
      <c r="VOF1673" s="35"/>
      <c r="VOG1673" s="34"/>
      <c r="VON1673" s="35"/>
      <c r="VOO1673" s="34"/>
      <c r="VOV1673" s="35"/>
      <c r="VOW1673" s="34"/>
      <c r="VPD1673" s="35"/>
      <c r="VPE1673" s="34"/>
      <c r="VPL1673" s="35"/>
      <c r="VPM1673" s="34"/>
      <c r="VPT1673" s="35"/>
      <c r="VPU1673" s="34"/>
      <c r="VQB1673" s="35"/>
      <c r="VQC1673" s="34"/>
      <c r="VQJ1673" s="35"/>
      <c r="VQK1673" s="34"/>
      <c r="VQR1673" s="35"/>
      <c r="VQS1673" s="34"/>
      <c r="VQZ1673" s="35"/>
      <c r="VRA1673" s="34"/>
      <c r="VRH1673" s="35"/>
      <c r="VRI1673" s="34"/>
      <c r="VRP1673" s="35"/>
      <c r="VRQ1673" s="34"/>
      <c r="VRX1673" s="35"/>
      <c r="VRY1673" s="34"/>
      <c r="VSF1673" s="35"/>
      <c r="VSG1673" s="34"/>
      <c r="VSN1673" s="35"/>
      <c r="VSO1673" s="34"/>
      <c r="VSV1673" s="35"/>
      <c r="VSW1673" s="34"/>
      <c r="VTD1673" s="35"/>
      <c r="VTE1673" s="34"/>
      <c r="VTL1673" s="35"/>
      <c r="VTM1673" s="34"/>
      <c r="VTT1673" s="35"/>
      <c r="VTU1673" s="34"/>
      <c r="VUB1673" s="35"/>
      <c r="VUC1673" s="34"/>
      <c r="VUJ1673" s="35"/>
      <c r="VUK1673" s="34"/>
      <c r="VUR1673" s="35"/>
      <c r="VUS1673" s="34"/>
      <c r="VUZ1673" s="35"/>
      <c r="VVA1673" s="34"/>
      <c r="VVH1673" s="35"/>
      <c r="VVI1673" s="34"/>
      <c r="VVP1673" s="35"/>
      <c r="VVQ1673" s="34"/>
      <c r="VVX1673" s="35"/>
      <c r="VVY1673" s="34"/>
      <c r="VWF1673" s="35"/>
      <c r="VWG1673" s="34"/>
      <c r="VWN1673" s="35"/>
      <c r="VWO1673" s="34"/>
      <c r="VWV1673" s="35"/>
      <c r="VWW1673" s="34"/>
      <c r="VXD1673" s="35"/>
      <c r="VXE1673" s="34"/>
      <c r="VXL1673" s="35"/>
      <c r="VXM1673" s="34"/>
      <c r="VXT1673" s="35"/>
      <c r="VXU1673" s="34"/>
      <c r="VYB1673" s="35"/>
      <c r="VYC1673" s="34"/>
      <c r="VYJ1673" s="35"/>
      <c r="VYK1673" s="34"/>
      <c r="VYR1673" s="35"/>
      <c r="VYS1673" s="34"/>
      <c r="VYZ1673" s="35"/>
      <c r="VZA1673" s="34"/>
      <c r="VZH1673" s="35"/>
      <c r="VZI1673" s="34"/>
      <c r="VZP1673" s="35"/>
      <c r="VZQ1673" s="34"/>
      <c r="VZX1673" s="35"/>
      <c r="VZY1673" s="34"/>
      <c r="WAF1673" s="35"/>
      <c r="WAG1673" s="34"/>
      <c r="WAN1673" s="35"/>
      <c r="WAO1673" s="34"/>
      <c r="WAV1673" s="35"/>
      <c r="WAW1673" s="34"/>
      <c r="WBD1673" s="35"/>
      <c r="WBE1673" s="34"/>
      <c r="WBL1673" s="35"/>
      <c r="WBM1673" s="34"/>
      <c r="WBT1673" s="35"/>
      <c r="WBU1673" s="34"/>
      <c r="WCB1673" s="35"/>
      <c r="WCC1673" s="34"/>
      <c r="WCJ1673" s="35"/>
      <c r="WCK1673" s="34"/>
      <c r="WCR1673" s="35"/>
      <c r="WCS1673" s="34"/>
      <c r="WCZ1673" s="35"/>
      <c r="WDA1673" s="34"/>
      <c r="WDH1673" s="35"/>
      <c r="WDI1673" s="34"/>
      <c r="WDP1673" s="35"/>
      <c r="WDQ1673" s="34"/>
      <c r="WDX1673" s="35"/>
      <c r="WDY1673" s="34"/>
      <c r="WEF1673" s="35"/>
      <c r="WEG1673" s="34"/>
      <c r="WEN1673" s="35"/>
      <c r="WEO1673" s="34"/>
      <c r="WEV1673" s="35"/>
      <c r="WEW1673" s="34"/>
      <c r="WFD1673" s="35"/>
      <c r="WFE1673" s="34"/>
      <c r="WFL1673" s="35"/>
      <c r="WFM1673" s="34"/>
      <c r="WFT1673" s="35"/>
      <c r="WFU1673" s="34"/>
      <c r="WGB1673" s="35"/>
      <c r="WGC1673" s="34"/>
      <c r="WGJ1673" s="35"/>
      <c r="WGK1673" s="34"/>
      <c r="WGR1673" s="35"/>
      <c r="WGS1673" s="34"/>
      <c r="WGZ1673" s="35"/>
      <c r="WHA1673" s="34"/>
      <c r="WHH1673" s="35"/>
      <c r="WHI1673" s="34"/>
      <c r="WHP1673" s="35"/>
      <c r="WHQ1673" s="34"/>
      <c r="WHX1673" s="35"/>
      <c r="WHY1673" s="34"/>
      <c r="WIF1673" s="35"/>
      <c r="WIG1673" s="34"/>
      <c r="WIN1673" s="35"/>
      <c r="WIO1673" s="34"/>
      <c r="WIV1673" s="35"/>
      <c r="WIW1673" s="34"/>
      <c r="WJD1673" s="35"/>
      <c r="WJE1673" s="34"/>
      <c r="WJL1673" s="35"/>
      <c r="WJM1673" s="34"/>
      <c r="WJT1673" s="35"/>
      <c r="WJU1673" s="34"/>
      <c r="WKB1673" s="35"/>
      <c r="WKC1673" s="34"/>
      <c r="WKJ1673" s="35"/>
      <c r="WKK1673" s="34"/>
      <c r="WKR1673" s="35"/>
      <c r="WKS1673" s="34"/>
      <c r="WKZ1673" s="35"/>
      <c r="WLA1673" s="34"/>
      <c r="WLH1673" s="35"/>
      <c r="WLI1673" s="34"/>
      <c r="WLP1673" s="35"/>
      <c r="WLQ1673" s="34"/>
      <c r="WLX1673" s="35"/>
      <c r="WLY1673" s="34"/>
      <c r="WMF1673" s="35"/>
      <c r="WMG1673" s="34"/>
      <c r="WMN1673" s="35"/>
      <c r="WMO1673" s="34"/>
      <c r="WMV1673" s="35"/>
      <c r="WMW1673" s="34"/>
      <c r="WND1673" s="35"/>
      <c r="WNE1673" s="34"/>
      <c r="WNL1673" s="35"/>
      <c r="WNM1673" s="34"/>
      <c r="WNT1673" s="35"/>
      <c r="WNU1673" s="34"/>
      <c r="WOB1673" s="35"/>
      <c r="WOC1673" s="34"/>
      <c r="WOJ1673" s="35"/>
      <c r="WOK1673" s="34"/>
      <c r="WOR1673" s="35"/>
      <c r="WOS1673" s="34"/>
      <c r="WOZ1673" s="35"/>
      <c r="WPA1673" s="34"/>
      <c r="WPH1673" s="35"/>
      <c r="WPI1673" s="34"/>
      <c r="WPP1673" s="35"/>
      <c r="WPQ1673" s="34"/>
      <c r="WPX1673" s="35"/>
      <c r="WPY1673" s="34"/>
      <c r="WQF1673" s="35"/>
      <c r="WQG1673" s="34"/>
      <c r="WQN1673" s="35"/>
      <c r="WQO1673" s="34"/>
      <c r="WQV1673" s="35"/>
      <c r="WQW1673" s="34"/>
      <c r="WRD1673" s="35"/>
      <c r="WRE1673" s="34"/>
      <c r="WRL1673" s="35"/>
      <c r="WRM1673" s="34"/>
      <c r="WRT1673" s="35"/>
      <c r="WRU1673" s="34"/>
      <c r="WSB1673" s="35"/>
      <c r="WSC1673" s="34"/>
      <c r="WSJ1673" s="35"/>
      <c r="WSK1673" s="34"/>
      <c r="WSR1673" s="35"/>
      <c r="WSS1673" s="34"/>
      <c r="WSZ1673" s="35"/>
      <c r="WTA1673" s="34"/>
      <c r="WTH1673" s="35"/>
      <c r="WTI1673" s="34"/>
      <c r="WTP1673" s="35"/>
      <c r="WTQ1673" s="34"/>
      <c r="WTX1673" s="35"/>
      <c r="WTY1673" s="34"/>
      <c r="WUF1673" s="35"/>
      <c r="WUG1673" s="34"/>
      <c r="WUN1673" s="35"/>
      <c r="WUO1673" s="34"/>
      <c r="WUV1673" s="35"/>
      <c r="WUW1673" s="34"/>
      <c r="WVD1673" s="35"/>
      <c r="WVE1673" s="34"/>
      <c r="WVL1673" s="35"/>
      <c r="WVM1673" s="34"/>
      <c r="WVT1673" s="35"/>
      <c r="WVU1673" s="34"/>
      <c r="WWB1673" s="35"/>
      <c r="WWC1673" s="34"/>
      <c r="WWJ1673" s="35"/>
      <c r="WWK1673" s="34"/>
      <c r="WWR1673" s="35"/>
      <c r="WWS1673" s="34"/>
      <c r="WWZ1673" s="35"/>
      <c r="WXA1673" s="34"/>
      <c r="WXH1673" s="35"/>
      <c r="WXI1673" s="34"/>
      <c r="WXP1673" s="35"/>
      <c r="WXQ1673" s="34"/>
      <c r="WXX1673" s="35"/>
      <c r="WXY1673" s="34"/>
      <c r="WYF1673" s="35"/>
      <c r="WYG1673" s="34"/>
      <c r="WYN1673" s="35"/>
      <c r="WYO1673" s="34"/>
      <c r="WYV1673" s="35"/>
      <c r="WYW1673" s="34"/>
      <c r="WZD1673" s="35"/>
      <c r="WZE1673" s="34"/>
      <c r="WZL1673" s="35"/>
      <c r="WZM1673" s="34"/>
      <c r="WZT1673" s="35"/>
      <c r="WZU1673" s="34"/>
      <c r="XAB1673" s="35"/>
      <c r="XAC1673" s="34"/>
      <c r="XAJ1673" s="35"/>
      <c r="XAK1673" s="34"/>
      <c r="XAR1673" s="35"/>
      <c r="XAS1673" s="34"/>
      <c r="XAZ1673" s="35"/>
      <c r="XBA1673" s="34"/>
      <c r="XBH1673" s="35"/>
      <c r="XBI1673" s="34"/>
      <c r="XBP1673" s="35"/>
      <c r="XBQ1673" s="34"/>
      <c r="XBX1673" s="35"/>
      <c r="XBY1673" s="34"/>
      <c r="XCF1673" s="35"/>
      <c r="XCG1673" s="34"/>
      <c r="XCN1673" s="35"/>
      <c r="XCO1673" s="34"/>
      <c r="XCV1673" s="35"/>
      <c r="XCW1673" s="34"/>
      <c r="XDD1673" s="35"/>
      <c r="XDE1673" s="34"/>
      <c r="XDL1673" s="35"/>
      <c r="XDM1673" s="34"/>
      <c r="XDT1673" s="35"/>
      <c r="XDU1673" s="34"/>
      <c r="XEB1673" s="35"/>
      <c r="XEC1673" s="34"/>
      <c r="XEJ1673" s="35"/>
      <c r="XEK1673" s="34"/>
      <c r="XER1673" s="35"/>
      <c r="XES1673" s="34"/>
      <c r="XEZ1673" s="35"/>
      <c r="XFA1673" s="34"/>
    </row>
    <row r="1674" spans="1:1021 1028:2045 2052:3069 3076:4093 4100:5117 5124:6141 6148:7165 7172:8189 8196:9213 9220:10237 10244:11261 11268:12285 12292:13309 13316:14333 14340:15357 15364:16381" x14ac:dyDescent="0.25">
      <c r="A1674" t="s">
        <v>484</v>
      </c>
      <c r="B1674" t="s">
        <v>256</v>
      </c>
      <c r="C1674">
        <v>339</v>
      </c>
      <c r="D1674">
        <v>339</v>
      </c>
      <c r="E1674" s="35">
        <v>1</v>
      </c>
      <c r="F1674" s="34">
        <v>1.9999999999999999E-88</v>
      </c>
      <c r="G1674">
        <v>85.8</v>
      </c>
      <c r="H1674">
        <v>1341</v>
      </c>
      <c r="I1674" t="str">
        <f>HYPERLINK("https://www.ncbi.nlm.nih.gov/nucleotide/OP452942.1?report=genbank&amp;log$=nucltop&amp;blast_rank=72&amp;RID=XE6RV0D8013","OP452942.1")</f>
        <v>OP452942.1</v>
      </c>
      <c r="L1674" s="35"/>
      <c r="M1674" s="34"/>
      <c r="T1674" s="35"/>
      <c r="U1674" s="34"/>
      <c r="AB1674" s="35"/>
      <c r="AC1674" s="34"/>
      <c r="AJ1674" s="35"/>
      <c r="AK1674" s="34"/>
      <c r="AR1674" s="35"/>
      <c r="AS1674" s="34"/>
      <c r="AZ1674" s="35"/>
      <c r="BA1674" s="34"/>
      <c r="BH1674" s="35"/>
      <c r="BI1674" s="34"/>
      <c r="BP1674" s="35"/>
      <c r="BQ1674" s="34"/>
      <c r="BX1674" s="35"/>
      <c r="BY1674" s="34"/>
      <c r="CF1674" s="35"/>
      <c r="CG1674" s="34"/>
      <c r="CN1674" s="35"/>
      <c r="CO1674" s="34"/>
      <c r="CV1674" s="35"/>
      <c r="CW1674" s="34"/>
      <c r="DD1674" s="35"/>
      <c r="DE1674" s="34"/>
      <c r="DL1674" s="35"/>
      <c r="DM1674" s="34"/>
      <c r="DT1674" s="35"/>
      <c r="DU1674" s="34"/>
      <c r="EB1674" s="35"/>
      <c r="EC1674" s="34"/>
      <c r="EJ1674" s="35"/>
      <c r="EK1674" s="34"/>
      <c r="ER1674" s="35"/>
      <c r="ES1674" s="34"/>
      <c r="EZ1674" s="35"/>
      <c r="FA1674" s="34"/>
      <c r="FH1674" s="35"/>
      <c r="FI1674" s="34"/>
      <c r="FP1674" s="35"/>
      <c r="FQ1674" s="34"/>
      <c r="FX1674" s="35"/>
      <c r="FY1674" s="34"/>
      <c r="GF1674" s="35"/>
      <c r="GG1674" s="34"/>
      <c r="GN1674" s="35"/>
      <c r="GO1674" s="34"/>
      <c r="GV1674" s="35"/>
      <c r="GW1674" s="34"/>
      <c r="HD1674" s="35"/>
      <c r="HE1674" s="34"/>
      <c r="HL1674" s="35"/>
      <c r="HM1674" s="34"/>
      <c r="HT1674" s="35"/>
      <c r="HU1674" s="34"/>
      <c r="IB1674" s="35"/>
      <c r="IC1674" s="34"/>
      <c r="IJ1674" s="35"/>
      <c r="IK1674" s="34"/>
      <c r="IR1674" s="35"/>
      <c r="IS1674" s="34"/>
      <c r="IZ1674" s="35"/>
      <c r="JA1674" s="34"/>
      <c r="JH1674" s="35"/>
      <c r="JI1674" s="34"/>
      <c r="JP1674" s="35"/>
      <c r="JQ1674" s="34"/>
      <c r="JX1674" s="35"/>
      <c r="JY1674" s="34"/>
      <c r="KF1674" s="35"/>
      <c r="KG1674" s="34"/>
      <c r="KN1674" s="35"/>
      <c r="KO1674" s="34"/>
      <c r="KV1674" s="35"/>
      <c r="KW1674" s="34"/>
      <c r="LD1674" s="35"/>
      <c r="LE1674" s="34"/>
      <c r="LL1674" s="35"/>
      <c r="LM1674" s="34"/>
      <c r="LT1674" s="35"/>
      <c r="LU1674" s="34"/>
      <c r="MB1674" s="35"/>
      <c r="MC1674" s="34"/>
      <c r="MJ1674" s="35"/>
      <c r="MK1674" s="34"/>
      <c r="MR1674" s="35"/>
      <c r="MS1674" s="34"/>
      <c r="MZ1674" s="35"/>
      <c r="NA1674" s="34"/>
      <c r="NH1674" s="35"/>
      <c r="NI1674" s="34"/>
      <c r="NP1674" s="35"/>
      <c r="NQ1674" s="34"/>
      <c r="NX1674" s="35"/>
      <c r="NY1674" s="34"/>
      <c r="OF1674" s="35"/>
      <c r="OG1674" s="34"/>
      <c r="ON1674" s="35"/>
      <c r="OO1674" s="34"/>
      <c r="OV1674" s="35"/>
      <c r="OW1674" s="34"/>
      <c r="PD1674" s="35"/>
      <c r="PE1674" s="34"/>
      <c r="PL1674" s="35"/>
      <c r="PM1674" s="34"/>
      <c r="PT1674" s="35"/>
      <c r="PU1674" s="34"/>
      <c r="QB1674" s="35"/>
      <c r="QC1674" s="34"/>
      <c r="QJ1674" s="35"/>
      <c r="QK1674" s="34"/>
      <c r="QR1674" s="35"/>
      <c r="QS1674" s="34"/>
      <c r="QZ1674" s="35"/>
      <c r="RA1674" s="34"/>
      <c r="RH1674" s="35"/>
      <c r="RI1674" s="34"/>
      <c r="RP1674" s="35"/>
      <c r="RQ1674" s="34"/>
      <c r="RX1674" s="35"/>
      <c r="RY1674" s="34"/>
      <c r="SF1674" s="35"/>
      <c r="SG1674" s="34"/>
      <c r="SN1674" s="35"/>
      <c r="SO1674" s="34"/>
      <c r="SV1674" s="35"/>
      <c r="SW1674" s="34"/>
      <c r="TD1674" s="35"/>
      <c r="TE1674" s="34"/>
      <c r="TL1674" s="35"/>
      <c r="TM1674" s="34"/>
      <c r="TT1674" s="35"/>
      <c r="TU1674" s="34"/>
      <c r="UB1674" s="35"/>
      <c r="UC1674" s="34"/>
      <c r="UJ1674" s="35"/>
      <c r="UK1674" s="34"/>
      <c r="UR1674" s="35"/>
      <c r="US1674" s="34"/>
      <c r="UZ1674" s="35"/>
      <c r="VA1674" s="34"/>
      <c r="VH1674" s="35"/>
      <c r="VI1674" s="34"/>
      <c r="VP1674" s="35"/>
      <c r="VQ1674" s="34"/>
      <c r="VX1674" s="35"/>
      <c r="VY1674" s="34"/>
      <c r="WF1674" s="35"/>
      <c r="WG1674" s="34"/>
      <c r="WN1674" s="35"/>
      <c r="WO1674" s="34"/>
      <c r="WV1674" s="35"/>
      <c r="WW1674" s="34"/>
      <c r="XD1674" s="35"/>
      <c r="XE1674" s="34"/>
      <c r="XL1674" s="35"/>
      <c r="XM1674" s="34"/>
      <c r="XT1674" s="35"/>
      <c r="XU1674" s="34"/>
      <c r="YB1674" s="35"/>
      <c r="YC1674" s="34"/>
      <c r="YJ1674" s="35"/>
      <c r="YK1674" s="34"/>
      <c r="YR1674" s="35"/>
      <c r="YS1674" s="34"/>
      <c r="YZ1674" s="35"/>
      <c r="ZA1674" s="34"/>
      <c r="ZH1674" s="35"/>
      <c r="ZI1674" s="34"/>
      <c r="ZP1674" s="35"/>
      <c r="ZQ1674" s="34"/>
      <c r="ZX1674" s="35"/>
      <c r="ZY1674" s="34"/>
      <c r="AAF1674" s="35"/>
      <c r="AAG1674" s="34"/>
      <c r="AAN1674" s="35"/>
      <c r="AAO1674" s="34"/>
      <c r="AAV1674" s="35"/>
      <c r="AAW1674" s="34"/>
      <c r="ABD1674" s="35"/>
      <c r="ABE1674" s="34"/>
      <c r="ABL1674" s="35"/>
      <c r="ABM1674" s="34"/>
      <c r="ABT1674" s="35"/>
      <c r="ABU1674" s="34"/>
      <c r="ACB1674" s="35"/>
      <c r="ACC1674" s="34"/>
      <c r="ACJ1674" s="35"/>
      <c r="ACK1674" s="34"/>
      <c r="ACR1674" s="35"/>
      <c r="ACS1674" s="34"/>
      <c r="ACZ1674" s="35"/>
      <c r="ADA1674" s="34"/>
      <c r="ADH1674" s="35"/>
      <c r="ADI1674" s="34"/>
      <c r="ADP1674" s="35"/>
      <c r="ADQ1674" s="34"/>
      <c r="ADX1674" s="35"/>
      <c r="ADY1674" s="34"/>
      <c r="AEF1674" s="35"/>
      <c r="AEG1674" s="34"/>
      <c r="AEN1674" s="35"/>
      <c r="AEO1674" s="34"/>
      <c r="AEV1674" s="35"/>
      <c r="AEW1674" s="34"/>
      <c r="AFD1674" s="35"/>
      <c r="AFE1674" s="34"/>
      <c r="AFL1674" s="35"/>
      <c r="AFM1674" s="34"/>
      <c r="AFT1674" s="35"/>
      <c r="AFU1674" s="34"/>
      <c r="AGB1674" s="35"/>
      <c r="AGC1674" s="34"/>
      <c r="AGJ1674" s="35"/>
      <c r="AGK1674" s="34"/>
      <c r="AGR1674" s="35"/>
      <c r="AGS1674" s="34"/>
      <c r="AGZ1674" s="35"/>
      <c r="AHA1674" s="34"/>
      <c r="AHH1674" s="35"/>
      <c r="AHI1674" s="34"/>
      <c r="AHP1674" s="35"/>
      <c r="AHQ1674" s="34"/>
      <c r="AHX1674" s="35"/>
      <c r="AHY1674" s="34"/>
      <c r="AIF1674" s="35"/>
      <c r="AIG1674" s="34"/>
      <c r="AIN1674" s="35"/>
      <c r="AIO1674" s="34"/>
      <c r="AIV1674" s="35"/>
      <c r="AIW1674" s="34"/>
      <c r="AJD1674" s="35"/>
      <c r="AJE1674" s="34"/>
      <c r="AJL1674" s="35"/>
      <c r="AJM1674" s="34"/>
      <c r="AJT1674" s="35"/>
      <c r="AJU1674" s="34"/>
      <c r="AKB1674" s="35"/>
      <c r="AKC1674" s="34"/>
      <c r="AKJ1674" s="35"/>
      <c r="AKK1674" s="34"/>
      <c r="AKR1674" s="35"/>
      <c r="AKS1674" s="34"/>
      <c r="AKZ1674" s="35"/>
      <c r="ALA1674" s="34"/>
      <c r="ALH1674" s="35"/>
      <c r="ALI1674" s="34"/>
      <c r="ALP1674" s="35"/>
      <c r="ALQ1674" s="34"/>
      <c r="ALX1674" s="35"/>
      <c r="ALY1674" s="34"/>
      <c r="AMF1674" s="35"/>
      <c r="AMG1674" s="34"/>
      <c r="AMN1674" s="35"/>
      <c r="AMO1674" s="34"/>
      <c r="AMV1674" s="35"/>
      <c r="AMW1674" s="34"/>
      <c r="AND1674" s="35"/>
      <c r="ANE1674" s="34"/>
      <c r="ANL1674" s="35"/>
      <c r="ANM1674" s="34"/>
      <c r="ANT1674" s="35"/>
      <c r="ANU1674" s="34"/>
      <c r="AOB1674" s="35"/>
      <c r="AOC1674" s="34"/>
      <c r="AOJ1674" s="35"/>
      <c r="AOK1674" s="34"/>
      <c r="AOR1674" s="35"/>
      <c r="AOS1674" s="34"/>
      <c r="AOZ1674" s="35"/>
      <c r="APA1674" s="34"/>
      <c r="APH1674" s="35"/>
      <c r="API1674" s="34"/>
      <c r="APP1674" s="35"/>
      <c r="APQ1674" s="34"/>
      <c r="APX1674" s="35"/>
      <c r="APY1674" s="34"/>
      <c r="AQF1674" s="35"/>
      <c r="AQG1674" s="34"/>
      <c r="AQN1674" s="35"/>
      <c r="AQO1674" s="34"/>
      <c r="AQV1674" s="35"/>
      <c r="AQW1674" s="34"/>
      <c r="ARD1674" s="35"/>
      <c r="ARE1674" s="34"/>
      <c r="ARL1674" s="35"/>
      <c r="ARM1674" s="34"/>
      <c r="ART1674" s="35"/>
      <c r="ARU1674" s="34"/>
      <c r="ASB1674" s="35"/>
      <c r="ASC1674" s="34"/>
      <c r="ASJ1674" s="35"/>
      <c r="ASK1674" s="34"/>
      <c r="ASR1674" s="35"/>
      <c r="ASS1674" s="34"/>
      <c r="ASZ1674" s="35"/>
      <c r="ATA1674" s="34"/>
      <c r="ATH1674" s="35"/>
      <c r="ATI1674" s="34"/>
      <c r="ATP1674" s="35"/>
      <c r="ATQ1674" s="34"/>
      <c r="ATX1674" s="35"/>
      <c r="ATY1674" s="34"/>
      <c r="AUF1674" s="35"/>
      <c r="AUG1674" s="34"/>
      <c r="AUN1674" s="35"/>
      <c r="AUO1674" s="34"/>
      <c r="AUV1674" s="35"/>
      <c r="AUW1674" s="34"/>
      <c r="AVD1674" s="35"/>
      <c r="AVE1674" s="34"/>
      <c r="AVL1674" s="35"/>
      <c r="AVM1674" s="34"/>
      <c r="AVT1674" s="35"/>
      <c r="AVU1674" s="34"/>
      <c r="AWB1674" s="35"/>
      <c r="AWC1674" s="34"/>
      <c r="AWJ1674" s="35"/>
      <c r="AWK1674" s="34"/>
      <c r="AWR1674" s="35"/>
      <c r="AWS1674" s="34"/>
      <c r="AWZ1674" s="35"/>
      <c r="AXA1674" s="34"/>
      <c r="AXH1674" s="35"/>
      <c r="AXI1674" s="34"/>
      <c r="AXP1674" s="35"/>
      <c r="AXQ1674" s="34"/>
      <c r="AXX1674" s="35"/>
      <c r="AXY1674" s="34"/>
      <c r="AYF1674" s="35"/>
      <c r="AYG1674" s="34"/>
      <c r="AYN1674" s="35"/>
      <c r="AYO1674" s="34"/>
      <c r="AYV1674" s="35"/>
      <c r="AYW1674" s="34"/>
      <c r="AZD1674" s="35"/>
      <c r="AZE1674" s="34"/>
      <c r="AZL1674" s="35"/>
      <c r="AZM1674" s="34"/>
      <c r="AZT1674" s="35"/>
      <c r="AZU1674" s="34"/>
      <c r="BAB1674" s="35"/>
      <c r="BAC1674" s="34"/>
      <c r="BAJ1674" s="35"/>
      <c r="BAK1674" s="34"/>
      <c r="BAR1674" s="35"/>
      <c r="BAS1674" s="34"/>
      <c r="BAZ1674" s="35"/>
      <c r="BBA1674" s="34"/>
      <c r="BBH1674" s="35"/>
      <c r="BBI1674" s="34"/>
      <c r="BBP1674" s="35"/>
      <c r="BBQ1674" s="34"/>
      <c r="BBX1674" s="35"/>
      <c r="BBY1674" s="34"/>
      <c r="BCF1674" s="35"/>
      <c r="BCG1674" s="34"/>
      <c r="BCN1674" s="35"/>
      <c r="BCO1674" s="34"/>
      <c r="BCV1674" s="35"/>
      <c r="BCW1674" s="34"/>
      <c r="BDD1674" s="35"/>
      <c r="BDE1674" s="34"/>
      <c r="BDL1674" s="35"/>
      <c r="BDM1674" s="34"/>
      <c r="BDT1674" s="35"/>
      <c r="BDU1674" s="34"/>
      <c r="BEB1674" s="35"/>
      <c r="BEC1674" s="34"/>
      <c r="BEJ1674" s="35"/>
      <c r="BEK1674" s="34"/>
      <c r="BER1674" s="35"/>
      <c r="BES1674" s="34"/>
      <c r="BEZ1674" s="35"/>
      <c r="BFA1674" s="34"/>
      <c r="BFH1674" s="35"/>
      <c r="BFI1674" s="34"/>
      <c r="BFP1674" s="35"/>
      <c r="BFQ1674" s="34"/>
      <c r="BFX1674" s="35"/>
      <c r="BFY1674" s="34"/>
      <c r="BGF1674" s="35"/>
      <c r="BGG1674" s="34"/>
      <c r="BGN1674" s="35"/>
      <c r="BGO1674" s="34"/>
      <c r="BGV1674" s="35"/>
      <c r="BGW1674" s="34"/>
      <c r="BHD1674" s="35"/>
      <c r="BHE1674" s="34"/>
      <c r="BHL1674" s="35"/>
      <c r="BHM1674" s="34"/>
      <c r="BHT1674" s="35"/>
      <c r="BHU1674" s="34"/>
      <c r="BIB1674" s="35"/>
      <c r="BIC1674" s="34"/>
      <c r="BIJ1674" s="35"/>
      <c r="BIK1674" s="34"/>
      <c r="BIR1674" s="35"/>
      <c r="BIS1674" s="34"/>
      <c r="BIZ1674" s="35"/>
      <c r="BJA1674" s="34"/>
      <c r="BJH1674" s="35"/>
      <c r="BJI1674" s="34"/>
      <c r="BJP1674" s="35"/>
      <c r="BJQ1674" s="34"/>
      <c r="BJX1674" s="35"/>
      <c r="BJY1674" s="34"/>
      <c r="BKF1674" s="35"/>
      <c r="BKG1674" s="34"/>
      <c r="BKN1674" s="35"/>
      <c r="BKO1674" s="34"/>
      <c r="BKV1674" s="35"/>
      <c r="BKW1674" s="34"/>
      <c r="BLD1674" s="35"/>
      <c r="BLE1674" s="34"/>
      <c r="BLL1674" s="35"/>
      <c r="BLM1674" s="34"/>
      <c r="BLT1674" s="35"/>
      <c r="BLU1674" s="34"/>
      <c r="BMB1674" s="35"/>
      <c r="BMC1674" s="34"/>
      <c r="BMJ1674" s="35"/>
      <c r="BMK1674" s="34"/>
      <c r="BMR1674" s="35"/>
      <c r="BMS1674" s="34"/>
      <c r="BMZ1674" s="35"/>
      <c r="BNA1674" s="34"/>
      <c r="BNH1674" s="35"/>
      <c r="BNI1674" s="34"/>
      <c r="BNP1674" s="35"/>
      <c r="BNQ1674" s="34"/>
      <c r="BNX1674" s="35"/>
      <c r="BNY1674" s="34"/>
      <c r="BOF1674" s="35"/>
      <c r="BOG1674" s="34"/>
      <c r="BON1674" s="35"/>
      <c r="BOO1674" s="34"/>
      <c r="BOV1674" s="35"/>
      <c r="BOW1674" s="34"/>
      <c r="BPD1674" s="35"/>
      <c r="BPE1674" s="34"/>
      <c r="BPL1674" s="35"/>
      <c r="BPM1674" s="34"/>
      <c r="BPT1674" s="35"/>
      <c r="BPU1674" s="34"/>
      <c r="BQB1674" s="35"/>
      <c r="BQC1674" s="34"/>
      <c r="BQJ1674" s="35"/>
      <c r="BQK1674" s="34"/>
      <c r="BQR1674" s="35"/>
      <c r="BQS1674" s="34"/>
      <c r="BQZ1674" s="35"/>
      <c r="BRA1674" s="34"/>
      <c r="BRH1674" s="35"/>
      <c r="BRI1674" s="34"/>
      <c r="BRP1674" s="35"/>
      <c r="BRQ1674" s="34"/>
      <c r="BRX1674" s="35"/>
      <c r="BRY1674" s="34"/>
      <c r="BSF1674" s="35"/>
      <c r="BSG1674" s="34"/>
      <c r="BSN1674" s="35"/>
      <c r="BSO1674" s="34"/>
      <c r="BSV1674" s="35"/>
      <c r="BSW1674" s="34"/>
      <c r="BTD1674" s="35"/>
      <c r="BTE1674" s="34"/>
      <c r="BTL1674" s="35"/>
      <c r="BTM1674" s="34"/>
      <c r="BTT1674" s="35"/>
      <c r="BTU1674" s="34"/>
      <c r="BUB1674" s="35"/>
      <c r="BUC1674" s="34"/>
      <c r="BUJ1674" s="35"/>
      <c r="BUK1674" s="34"/>
      <c r="BUR1674" s="35"/>
      <c r="BUS1674" s="34"/>
      <c r="BUZ1674" s="35"/>
      <c r="BVA1674" s="34"/>
      <c r="BVH1674" s="35"/>
      <c r="BVI1674" s="34"/>
      <c r="BVP1674" s="35"/>
      <c r="BVQ1674" s="34"/>
      <c r="BVX1674" s="35"/>
      <c r="BVY1674" s="34"/>
      <c r="BWF1674" s="35"/>
      <c r="BWG1674" s="34"/>
      <c r="BWN1674" s="35"/>
      <c r="BWO1674" s="34"/>
      <c r="BWV1674" s="35"/>
      <c r="BWW1674" s="34"/>
      <c r="BXD1674" s="35"/>
      <c r="BXE1674" s="34"/>
      <c r="BXL1674" s="35"/>
      <c r="BXM1674" s="34"/>
      <c r="BXT1674" s="35"/>
      <c r="BXU1674" s="34"/>
      <c r="BYB1674" s="35"/>
      <c r="BYC1674" s="34"/>
      <c r="BYJ1674" s="35"/>
      <c r="BYK1674" s="34"/>
      <c r="BYR1674" s="35"/>
      <c r="BYS1674" s="34"/>
      <c r="BYZ1674" s="35"/>
      <c r="BZA1674" s="34"/>
      <c r="BZH1674" s="35"/>
      <c r="BZI1674" s="34"/>
      <c r="BZP1674" s="35"/>
      <c r="BZQ1674" s="34"/>
      <c r="BZX1674" s="35"/>
      <c r="BZY1674" s="34"/>
      <c r="CAF1674" s="35"/>
      <c r="CAG1674" s="34"/>
      <c r="CAN1674" s="35"/>
      <c r="CAO1674" s="34"/>
      <c r="CAV1674" s="35"/>
      <c r="CAW1674" s="34"/>
      <c r="CBD1674" s="35"/>
      <c r="CBE1674" s="34"/>
      <c r="CBL1674" s="35"/>
      <c r="CBM1674" s="34"/>
      <c r="CBT1674" s="35"/>
      <c r="CBU1674" s="34"/>
      <c r="CCB1674" s="35"/>
      <c r="CCC1674" s="34"/>
      <c r="CCJ1674" s="35"/>
      <c r="CCK1674" s="34"/>
      <c r="CCR1674" s="35"/>
      <c r="CCS1674" s="34"/>
      <c r="CCZ1674" s="35"/>
      <c r="CDA1674" s="34"/>
      <c r="CDH1674" s="35"/>
      <c r="CDI1674" s="34"/>
      <c r="CDP1674" s="35"/>
      <c r="CDQ1674" s="34"/>
      <c r="CDX1674" s="35"/>
      <c r="CDY1674" s="34"/>
      <c r="CEF1674" s="35"/>
      <c r="CEG1674" s="34"/>
      <c r="CEN1674" s="35"/>
      <c r="CEO1674" s="34"/>
      <c r="CEV1674" s="35"/>
      <c r="CEW1674" s="34"/>
      <c r="CFD1674" s="35"/>
      <c r="CFE1674" s="34"/>
      <c r="CFL1674" s="35"/>
      <c r="CFM1674" s="34"/>
      <c r="CFT1674" s="35"/>
      <c r="CFU1674" s="34"/>
      <c r="CGB1674" s="35"/>
      <c r="CGC1674" s="34"/>
      <c r="CGJ1674" s="35"/>
      <c r="CGK1674" s="34"/>
      <c r="CGR1674" s="35"/>
      <c r="CGS1674" s="34"/>
      <c r="CGZ1674" s="35"/>
      <c r="CHA1674" s="34"/>
      <c r="CHH1674" s="35"/>
      <c r="CHI1674" s="34"/>
      <c r="CHP1674" s="35"/>
      <c r="CHQ1674" s="34"/>
      <c r="CHX1674" s="35"/>
      <c r="CHY1674" s="34"/>
      <c r="CIF1674" s="35"/>
      <c r="CIG1674" s="34"/>
      <c r="CIN1674" s="35"/>
      <c r="CIO1674" s="34"/>
      <c r="CIV1674" s="35"/>
      <c r="CIW1674" s="34"/>
      <c r="CJD1674" s="35"/>
      <c r="CJE1674" s="34"/>
      <c r="CJL1674" s="35"/>
      <c r="CJM1674" s="34"/>
      <c r="CJT1674" s="35"/>
      <c r="CJU1674" s="34"/>
      <c r="CKB1674" s="35"/>
      <c r="CKC1674" s="34"/>
      <c r="CKJ1674" s="35"/>
      <c r="CKK1674" s="34"/>
      <c r="CKR1674" s="35"/>
      <c r="CKS1674" s="34"/>
      <c r="CKZ1674" s="35"/>
      <c r="CLA1674" s="34"/>
      <c r="CLH1674" s="35"/>
      <c r="CLI1674" s="34"/>
      <c r="CLP1674" s="35"/>
      <c r="CLQ1674" s="34"/>
      <c r="CLX1674" s="35"/>
      <c r="CLY1674" s="34"/>
      <c r="CMF1674" s="35"/>
      <c r="CMG1674" s="34"/>
      <c r="CMN1674" s="35"/>
      <c r="CMO1674" s="34"/>
      <c r="CMV1674" s="35"/>
      <c r="CMW1674" s="34"/>
      <c r="CND1674" s="35"/>
      <c r="CNE1674" s="34"/>
      <c r="CNL1674" s="35"/>
      <c r="CNM1674" s="34"/>
      <c r="CNT1674" s="35"/>
      <c r="CNU1674" s="34"/>
      <c r="COB1674" s="35"/>
      <c r="COC1674" s="34"/>
      <c r="COJ1674" s="35"/>
      <c r="COK1674" s="34"/>
      <c r="COR1674" s="35"/>
      <c r="COS1674" s="34"/>
      <c r="COZ1674" s="35"/>
      <c r="CPA1674" s="34"/>
      <c r="CPH1674" s="35"/>
      <c r="CPI1674" s="34"/>
      <c r="CPP1674" s="35"/>
      <c r="CPQ1674" s="34"/>
      <c r="CPX1674" s="35"/>
      <c r="CPY1674" s="34"/>
      <c r="CQF1674" s="35"/>
      <c r="CQG1674" s="34"/>
      <c r="CQN1674" s="35"/>
      <c r="CQO1674" s="34"/>
      <c r="CQV1674" s="35"/>
      <c r="CQW1674" s="34"/>
      <c r="CRD1674" s="35"/>
      <c r="CRE1674" s="34"/>
      <c r="CRL1674" s="35"/>
      <c r="CRM1674" s="34"/>
      <c r="CRT1674" s="35"/>
      <c r="CRU1674" s="34"/>
      <c r="CSB1674" s="35"/>
      <c r="CSC1674" s="34"/>
      <c r="CSJ1674" s="35"/>
      <c r="CSK1674" s="34"/>
      <c r="CSR1674" s="35"/>
      <c r="CSS1674" s="34"/>
      <c r="CSZ1674" s="35"/>
      <c r="CTA1674" s="34"/>
      <c r="CTH1674" s="35"/>
      <c r="CTI1674" s="34"/>
      <c r="CTP1674" s="35"/>
      <c r="CTQ1674" s="34"/>
      <c r="CTX1674" s="35"/>
      <c r="CTY1674" s="34"/>
      <c r="CUF1674" s="35"/>
      <c r="CUG1674" s="34"/>
      <c r="CUN1674" s="35"/>
      <c r="CUO1674" s="34"/>
      <c r="CUV1674" s="35"/>
      <c r="CUW1674" s="34"/>
      <c r="CVD1674" s="35"/>
      <c r="CVE1674" s="34"/>
      <c r="CVL1674" s="35"/>
      <c r="CVM1674" s="34"/>
      <c r="CVT1674" s="35"/>
      <c r="CVU1674" s="34"/>
      <c r="CWB1674" s="35"/>
      <c r="CWC1674" s="34"/>
      <c r="CWJ1674" s="35"/>
      <c r="CWK1674" s="34"/>
      <c r="CWR1674" s="35"/>
      <c r="CWS1674" s="34"/>
      <c r="CWZ1674" s="35"/>
      <c r="CXA1674" s="34"/>
      <c r="CXH1674" s="35"/>
      <c r="CXI1674" s="34"/>
      <c r="CXP1674" s="35"/>
      <c r="CXQ1674" s="34"/>
      <c r="CXX1674" s="35"/>
      <c r="CXY1674" s="34"/>
      <c r="CYF1674" s="35"/>
      <c r="CYG1674" s="34"/>
      <c r="CYN1674" s="35"/>
      <c r="CYO1674" s="34"/>
      <c r="CYV1674" s="35"/>
      <c r="CYW1674" s="34"/>
      <c r="CZD1674" s="35"/>
      <c r="CZE1674" s="34"/>
      <c r="CZL1674" s="35"/>
      <c r="CZM1674" s="34"/>
      <c r="CZT1674" s="35"/>
      <c r="CZU1674" s="34"/>
      <c r="DAB1674" s="35"/>
      <c r="DAC1674" s="34"/>
      <c r="DAJ1674" s="35"/>
      <c r="DAK1674" s="34"/>
      <c r="DAR1674" s="35"/>
      <c r="DAS1674" s="34"/>
      <c r="DAZ1674" s="35"/>
      <c r="DBA1674" s="34"/>
      <c r="DBH1674" s="35"/>
      <c r="DBI1674" s="34"/>
      <c r="DBP1674" s="35"/>
      <c r="DBQ1674" s="34"/>
      <c r="DBX1674" s="35"/>
      <c r="DBY1674" s="34"/>
      <c r="DCF1674" s="35"/>
      <c r="DCG1674" s="34"/>
      <c r="DCN1674" s="35"/>
      <c r="DCO1674" s="34"/>
      <c r="DCV1674" s="35"/>
      <c r="DCW1674" s="34"/>
      <c r="DDD1674" s="35"/>
      <c r="DDE1674" s="34"/>
      <c r="DDL1674" s="35"/>
      <c r="DDM1674" s="34"/>
      <c r="DDT1674" s="35"/>
      <c r="DDU1674" s="34"/>
      <c r="DEB1674" s="35"/>
      <c r="DEC1674" s="34"/>
      <c r="DEJ1674" s="35"/>
      <c r="DEK1674" s="34"/>
      <c r="DER1674" s="35"/>
      <c r="DES1674" s="34"/>
      <c r="DEZ1674" s="35"/>
      <c r="DFA1674" s="34"/>
      <c r="DFH1674" s="35"/>
      <c r="DFI1674" s="34"/>
      <c r="DFP1674" s="35"/>
      <c r="DFQ1674" s="34"/>
      <c r="DFX1674" s="35"/>
      <c r="DFY1674" s="34"/>
      <c r="DGF1674" s="35"/>
      <c r="DGG1674" s="34"/>
      <c r="DGN1674" s="35"/>
      <c r="DGO1674" s="34"/>
      <c r="DGV1674" s="35"/>
      <c r="DGW1674" s="34"/>
      <c r="DHD1674" s="35"/>
      <c r="DHE1674" s="34"/>
      <c r="DHL1674" s="35"/>
      <c r="DHM1674" s="34"/>
      <c r="DHT1674" s="35"/>
      <c r="DHU1674" s="34"/>
      <c r="DIB1674" s="35"/>
      <c r="DIC1674" s="34"/>
      <c r="DIJ1674" s="35"/>
      <c r="DIK1674" s="34"/>
      <c r="DIR1674" s="35"/>
      <c r="DIS1674" s="34"/>
      <c r="DIZ1674" s="35"/>
      <c r="DJA1674" s="34"/>
      <c r="DJH1674" s="35"/>
      <c r="DJI1674" s="34"/>
      <c r="DJP1674" s="35"/>
      <c r="DJQ1674" s="34"/>
      <c r="DJX1674" s="35"/>
      <c r="DJY1674" s="34"/>
      <c r="DKF1674" s="35"/>
      <c r="DKG1674" s="34"/>
      <c r="DKN1674" s="35"/>
      <c r="DKO1674" s="34"/>
      <c r="DKV1674" s="35"/>
      <c r="DKW1674" s="34"/>
      <c r="DLD1674" s="35"/>
      <c r="DLE1674" s="34"/>
      <c r="DLL1674" s="35"/>
      <c r="DLM1674" s="34"/>
      <c r="DLT1674" s="35"/>
      <c r="DLU1674" s="34"/>
      <c r="DMB1674" s="35"/>
      <c r="DMC1674" s="34"/>
      <c r="DMJ1674" s="35"/>
      <c r="DMK1674" s="34"/>
      <c r="DMR1674" s="35"/>
      <c r="DMS1674" s="34"/>
      <c r="DMZ1674" s="35"/>
      <c r="DNA1674" s="34"/>
      <c r="DNH1674" s="35"/>
      <c r="DNI1674" s="34"/>
      <c r="DNP1674" s="35"/>
      <c r="DNQ1674" s="34"/>
      <c r="DNX1674" s="35"/>
      <c r="DNY1674" s="34"/>
      <c r="DOF1674" s="35"/>
      <c r="DOG1674" s="34"/>
      <c r="DON1674" s="35"/>
      <c r="DOO1674" s="34"/>
      <c r="DOV1674" s="35"/>
      <c r="DOW1674" s="34"/>
      <c r="DPD1674" s="35"/>
      <c r="DPE1674" s="34"/>
      <c r="DPL1674" s="35"/>
      <c r="DPM1674" s="34"/>
      <c r="DPT1674" s="35"/>
      <c r="DPU1674" s="34"/>
      <c r="DQB1674" s="35"/>
      <c r="DQC1674" s="34"/>
      <c r="DQJ1674" s="35"/>
      <c r="DQK1674" s="34"/>
      <c r="DQR1674" s="35"/>
      <c r="DQS1674" s="34"/>
      <c r="DQZ1674" s="35"/>
      <c r="DRA1674" s="34"/>
      <c r="DRH1674" s="35"/>
      <c r="DRI1674" s="34"/>
      <c r="DRP1674" s="35"/>
      <c r="DRQ1674" s="34"/>
      <c r="DRX1674" s="35"/>
      <c r="DRY1674" s="34"/>
      <c r="DSF1674" s="35"/>
      <c r="DSG1674" s="34"/>
      <c r="DSN1674" s="35"/>
      <c r="DSO1674" s="34"/>
      <c r="DSV1674" s="35"/>
      <c r="DSW1674" s="34"/>
      <c r="DTD1674" s="35"/>
      <c r="DTE1674" s="34"/>
      <c r="DTL1674" s="35"/>
      <c r="DTM1674" s="34"/>
      <c r="DTT1674" s="35"/>
      <c r="DTU1674" s="34"/>
      <c r="DUB1674" s="35"/>
      <c r="DUC1674" s="34"/>
      <c r="DUJ1674" s="35"/>
      <c r="DUK1674" s="34"/>
      <c r="DUR1674" s="35"/>
      <c r="DUS1674" s="34"/>
      <c r="DUZ1674" s="35"/>
      <c r="DVA1674" s="34"/>
      <c r="DVH1674" s="35"/>
      <c r="DVI1674" s="34"/>
      <c r="DVP1674" s="35"/>
      <c r="DVQ1674" s="34"/>
      <c r="DVX1674" s="35"/>
      <c r="DVY1674" s="34"/>
      <c r="DWF1674" s="35"/>
      <c r="DWG1674" s="34"/>
      <c r="DWN1674" s="35"/>
      <c r="DWO1674" s="34"/>
      <c r="DWV1674" s="35"/>
      <c r="DWW1674" s="34"/>
      <c r="DXD1674" s="35"/>
      <c r="DXE1674" s="34"/>
      <c r="DXL1674" s="35"/>
      <c r="DXM1674" s="34"/>
      <c r="DXT1674" s="35"/>
      <c r="DXU1674" s="34"/>
      <c r="DYB1674" s="35"/>
      <c r="DYC1674" s="34"/>
      <c r="DYJ1674" s="35"/>
      <c r="DYK1674" s="34"/>
      <c r="DYR1674" s="35"/>
      <c r="DYS1674" s="34"/>
      <c r="DYZ1674" s="35"/>
      <c r="DZA1674" s="34"/>
      <c r="DZH1674" s="35"/>
      <c r="DZI1674" s="34"/>
      <c r="DZP1674" s="35"/>
      <c r="DZQ1674" s="34"/>
      <c r="DZX1674" s="35"/>
      <c r="DZY1674" s="34"/>
      <c r="EAF1674" s="35"/>
      <c r="EAG1674" s="34"/>
      <c r="EAN1674" s="35"/>
      <c r="EAO1674" s="34"/>
      <c r="EAV1674" s="35"/>
      <c r="EAW1674" s="34"/>
      <c r="EBD1674" s="35"/>
      <c r="EBE1674" s="34"/>
      <c r="EBL1674" s="35"/>
      <c r="EBM1674" s="34"/>
      <c r="EBT1674" s="35"/>
      <c r="EBU1674" s="34"/>
      <c r="ECB1674" s="35"/>
      <c r="ECC1674" s="34"/>
      <c r="ECJ1674" s="35"/>
      <c r="ECK1674" s="34"/>
      <c r="ECR1674" s="35"/>
      <c r="ECS1674" s="34"/>
      <c r="ECZ1674" s="35"/>
      <c r="EDA1674" s="34"/>
      <c r="EDH1674" s="35"/>
      <c r="EDI1674" s="34"/>
      <c r="EDP1674" s="35"/>
      <c r="EDQ1674" s="34"/>
      <c r="EDX1674" s="35"/>
      <c r="EDY1674" s="34"/>
      <c r="EEF1674" s="35"/>
      <c r="EEG1674" s="34"/>
      <c r="EEN1674" s="35"/>
      <c r="EEO1674" s="34"/>
      <c r="EEV1674" s="35"/>
      <c r="EEW1674" s="34"/>
      <c r="EFD1674" s="35"/>
      <c r="EFE1674" s="34"/>
      <c r="EFL1674" s="35"/>
      <c r="EFM1674" s="34"/>
      <c r="EFT1674" s="35"/>
      <c r="EFU1674" s="34"/>
      <c r="EGB1674" s="35"/>
      <c r="EGC1674" s="34"/>
      <c r="EGJ1674" s="35"/>
      <c r="EGK1674" s="34"/>
      <c r="EGR1674" s="35"/>
      <c r="EGS1674" s="34"/>
      <c r="EGZ1674" s="35"/>
      <c r="EHA1674" s="34"/>
      <c r="EHH1674" s="35"/>
      <c r="EHI1674" s="34"/>
      <c r="EHP1674" s="35"/>
      <c r="EHQ1674" s="34"/>
      <c r="EHX1674" s="35"/>
      <c r="EHY1674" s="34"/>
      <c r="EIF1674" s="35"/>
      <c r="EIG1674" s="34"/>
      <c r="EIN1674" s="35"/>
      <c r="EIO1674" s="34"/>
      <c r="EIV1674" s="35"/>
      <c r="EIW1674" s="34"/>
      <c r="EJD1674" s="35"/>
      <c r="EJE1674" s="34"/>
      <c r="EJL1674" s="35"/>
      <c r="EJM1674" s="34"/>
      <c r="EJT1674" s="35"/>
      <c r="EJU1674" s="34"/>
      <c r="EKB1674" s="35"/>
      <c r="EKC1674" s="34"/>
      <c r="EKJ1674" s="35"/>
      <c r="EKK1674" s="34"/>
      <c r="EKR1674" s="35"/>
      <c r="EKS1674" s="34"/>
      <c r="EKZ1674" s="35"/>
      <c r="ELA1674" s="34"/>
      <c r="ELH1674" s="35"/>
      <c r="ELI1674" s="34"/>
      <c r="ELP1674" s="35"/>
      <c r="ELQ1674" s="34"/>
      <c r="ELX1674" s="35"/>
      <c r="ELY1674" s="34"/>
      <c r="EMF1674" s="35"/>
      <c r="EMG1674" s="34"/>
      <c r="EMN1674" s="35"/>
      <c r="EMO1674" s="34"/>
      <c r="EMV1674" s="35"/>
      <c r="EMW1674" s="34"/>
      <c r="END1674" s="35"/>
      <c r="ENE1674" s="34"/>
      <c r="ENL1674" s="35"/>
      <c r="ENM1674" s="34"/>
      <c r="ENT1674" s="35"/>
      <c r="ENU1674" s="34"/>
      <c r="EOB1674" s="35"/>
      <c r="EOC1674" s="34"/>
      <c r="EOJ1674" s="35"/>
      <c r="EOK1674" s="34"/>
      <c r="EOR1674" s="35"/>
      <c r="EOS1674" s="34"/>
      <c r="EOZ1674" s="35"/>
      <c r="EPA1674" s="34"/>
      <c r="EPH1674" s="35"/>
      <c r="EPI1674" s="34"/>
      <c r="EPP1674" s="35"/>
      <c r="EPQ1674" s="34"/>
      <c r="EPX1674" s="35"/>
      <c r="EPY1674" s="34"/>
      <c r="EQF1674" s="35"/>
      <c r="EQG1674" s="34"/>
      <c r="EQN1674" s="35"/>
      <c r="EQO1674" s="34"/>
      <c r="EQV1674" s="35"/>
      <c r="EQW1674" s="34"/>
      <c r="ERD1674" s="35"/>
      <c r="ERE1674" s="34"/>
      <c r="ERL1674" s="35"/>
      <c r="ERM1674" s="34"/>
      <c r="ERT1674" s="35"/>
      <c r="ERU1674" s="34"/>
      <c r="ESB1674" s="35"/>
      <c r="ESC1674" s="34"/>
      <c r="ESJ1674" s="35"/>
      <c r="ESK1674" s="34"/>
      <c r="ESR1674" s="35"/>
      <c r="ESS1674" s="34"/>
      <c r="ESZ1674" s="35"/>
      <c r="ETA1674" s="34"/>
      <c r="ETH1674" s="35"/>
      <c r="ETI1674" s="34"/>
      <c r="ETP1674" s="35"/>
      <c r="ETQ1674" s="34"/>
      <c r="ETX1674" s="35"/>
      <c r="ETY1674" s="34"/>
      <c r="EUF1674" s="35"/>
      <c r="EUG1674" s="34"/>
      <c r="EUN1674" s="35"/>
      <c r="EUO1674" s="34"/>
      <c r="EUV1674" s="35"/>
      <c r="EUW1674" s="34"/>
      <c r="EVD1674" s="35"/>
      <c r="EVE1674" s="34"/>
      <c r="EVL1674" s="35"/>
      <c r="EVM1674" s="34"/>
      <c r="EVT1674" s="35"/>
      <c r="EVU1674" s="34"/>
      <c r="EWB1674" s="35"/>
      <c r="EWC1674" s="34"/>
      <c r="EWJ1674" s="35"/>
      <c r="EWK1674" s="34"/>
      <c r="EWR1674" s="35"/>
      <c r="EWS1674" s="34"/>
      <c r="EWZ1674" s="35"/>
      <c r="EXA1674" s="34"/>
      <c r="EXH1674" s="35"/>
      <c r="EXI1674" s="34"/>
      <c r="EXP1674" s="35"/>
      <c r="EXQ1674" s="34"/>
      <c r="EXX1674" s="35"/>
      <c r="EXY1674" s="34"/>
      <c r="EYF1674" s="35"/>
      <c r="EYG1674" s="34"/>
      <c r="EYN1674" s="35"/>
      <c r="EYO1674" s="34"/>
      <c r="EYV1674" s="35"/>
      <c r="EYW1674" s="34"/>
      <c r="EZD1674" s="35"/>
      <c r="EZE1674" s="34"/>
      <c r="EZL1674" s="35"/>
      <c r="EZM1674" s="34"/>
      <c r="EZT1674" s="35"/>
      <c r="EZU1674" s="34"/>
      <c r="FAB1674" s="35"/>
      <c r="FAC1674" s="34"/>
      <c r="FAJ1674" s="35"/>
      <c r="FAK1674" s="34"/>
      <c r="FAR1674" s="35"/>
      <c r="FAS1674" s="34"/>
      <c r="FAZ1674" s="35"/>
      <c r="FBA1674" s="34"/>
      <c r="FBH1674" s="35"/>
      <c r="FBI1674" s="34"/>
      <c r="FBP1674" s="35"/>
      <c r="FBQ1674" s="34"/>
      <c r="FBX1674" s="35"/>
      <c r="FBY1674" s="34"/>
      <c r="FCF1674" s="35"/>
      <c r="FCG1674" s="34"/>
      <c r="FCN1674" s="35"/>
      <c r="FCO1674" s="34"/>
      <c r="FCV1674" s="35"/>
      <c r="FCW1674" s="34"/>
      <c r="FDD1674" s="35"/>
      <c r="FDE1674" s="34"/>
      <c r="FDL1674" s="35"/>
      <c r="FDM1674" s="34"/>
      <c r="FDT1674" s="35"/>
      <c r="FDU1674" s="34"/>
      <c r="FEB1674" s="35"/>
      <c r="FEC1674" s="34"/>
      <c r="FEJ1674" s="35"/>
      <c r="FEK1674" s="34"/>
      <c r="FER1674" s="35"/>
      <c r="FES1674" s="34"/>
      <c r="FEZ1674" s="35"/>
      <c r="FFA1674" s="34"/>
      <c r="FFH1674" s="35"/>
      <c r="FFI1674" s="34"/>
      <c r="FFP1674" s="35"/>
      <c r="FFQ1674" s="34"/>
      <c r="FFX1674" s="35"/>
      <c r="FFY1674" s="34"/>
      <c r="FGF1674" s="35"/>
      <c r="FGG1674" s="34"/>
      <c r="FGN1674" s="35"/>
      <c r="FGO1674" s="34"/>
      <c r="FGV1674" s="35"/>
      <c r="FGW1674" s="34"/>
      <c r="FHD1674" s="35"/>
      <c r="FHE1674" s="34"/>
      <c r="FHL1674" s="35"/>
      <c r="FHM1674" s="34"/>
      <c r="FHT1674" s="35"/>
      <c r="FHU1674" s="34"/>
      <c r="FIB1674" s="35"/>
      <c r="FIC1674" s="34"/>
      <c r="FIJ1674" s="35"/>
      <c r="FIK1674" s="34"/>
      <c r="FIR1674" s="35"/>
      <c r="FIS1674" s="34"/>
      <c r="FIZ1674" s="35"/>
      <c r="FJA1674" s="34"/>
      <c r="FJH1674" s="35"/>
      <c r="FJI1674" s="34"/>
      <c r="FJP1674" s="35"/>
      <c r="FJQ1674" s="34"/>
      <c r="FJX1674" s="35"/>
      <c r="FJY1674" s="34"/>
      <c r="FKF1674" s="35"/>
      <c r="FKG1674" s="34"/>
      <c r="FKN1674" s="35"/>
      <c r="FKO1674" s="34"/>
      <c r="FKV1674" s="35"/>
      <c r="FKW1674" s="34"/>
      <c r="FLD1674" s="35"/>
      <c r="FLE1674" s="34"/>
      <c r="FLL1674" s="35"/>
      <c r="FLM1674" s="34"/>
      <c r="FLT1674" s="35"/>
      <c r="FLU1674" s="34"/>
      <c r="FMB1674" s="35"/>
      <c r="FMC1674" s="34"/>
      <c r="FMJ1674" s="35"/>
      <c r="FMK1674" s="34"/>
      <c r="FMR1674" s="35"/>
      <c r="FMS1674" s="34"/>
      <c r="FMZ1674" s="35"/>
      <c r="FNA1674" s="34"/>
      <c r="FNH1674" s="35"/>
      <c r="FNI1674" s="34"/>
      <c r="FNP1674" s="35"/>
      <c r="FNQ1674" s="34"/>
      <c r="FNX1674" s="35"/>
      <c r="FNY1674" s="34"/>
      <c r="FOF1674" s="35"/>
      <c r="FOG1674" s="34"/>
      <c r="FON1674" s="35"/>
      <c r="FOO1674" s="34"/>
      <c r="FOV1674" s="35"/>
      <c r="FOW1674" s="34"/>
      <c r="FPD1674" s="35"/>
      <c r="FPE1674" s="34"/>
      <c r="FPL1674" s="35"/>
      <c r="FPM1674" s="34"/>
      <c r="FPT1674" s="35"/>
      <c r="FPU1674" s="34"/>
      <c r="FQB1674" s="35"/>
      <c r="FQC1674" s="34"/>
      <c r="FQJ1674" s="35"/>
      <c r="FQK1674" s="34"/>
      <c r="FQR1674" s="35"/>
      <c r="FQS1674" s="34"/>
      <c r="FQZ1674" s="35"/>
      <c r="FRA1674" s="34"/>
      <c r="FRH1674" s="35"/>
      <c r="FRI1674" s="34"/>
      <c r="FRP1674" s="35"/>
      <c r="FRQ1674" s="34"/>
      <c r="FRX1674" s="35"/>
      <c r="FRY1674" s="34"/>
      <c r="FSF1674" s="35"/>
      <c r="FSG1674" s="34"/>
      <c r="FSN1674" s="35"/>
      <c r="FSO1674" s="34"/>
      <c r="FSV1674" s="35"/>
      <c r="FSW1674" s="34"/>
      <c r="FTD1674" s="35"/>
      <c r="FTE1674" s="34"/>
      <c r="FTL1674" s="35"/>
      <c r="FTM1674" s="34"/>
      <c r="FTT1674" s="35"/>
      <c r="FTU1674" s="34"/>
      <c r="FUB1674" s="35"/>
      <c r="FUC1674" s="34"/>
      <c r="FUJ1674" s="35"/>
      <c r="FUK1674" s="34"/>
      <c r="FUR1674" s="35"/>
      <c r="FUS1674" s="34"/>
      <c r="FUZ1674" s="35"/>
      <c r="FVA1674" s="34"/>
      <c r="FVH1674" s="35"/>
      <c r="FVI1674" s="34"/>
      <c r="FVP1674" s="35"/>
      <c r="FVQ1674" s="34"/>
      <c r="FVX1674" s="35"/>
      <c r="FVY1674" s="34"/>
      <c r="FWF1674" s="35"/>
      <c r="FWG1674" s="34"/>
      <c r="FWN1674" s="35"/>
      <c r="FWO1674" s="34"/>
      <c r="FWV1674" s="35"/>
      <c r="FWW1674" s="34"/>
      <c r="FXD1674" s="35"/>
      <c r="FXE1674" s="34"/>
      <c r="FXL1674" s="35"/>
      <c r="FXM1674" s="34"/>
      <c r="FXT1674" s="35"/>
      <c r="FXU1674" s="34"/>
      <c r="FYB1674" s="35"/>
      <c r="FYC1674" s="34"/>
      <c r="FYJ1674" s="35"/>
      <c r="FYK1674" s="34"/>
      <c r="FYR1674" s="35"/>
      <c r="FYS1674" s="34"/>
      <c r="FYZ1674" s="35"/>
      <c r="FZA1674" s="34"/>
      <c r="FZH1674" s="35"/>
      <c r="FZI1674" s="34"/>
      <c r="FZP1674" s="35"/>
      <c r="FZQ1674" s="34"/>
      <c r="FZX1674" s="35"/>
      <c r="FZY1674" s="34"/>
      <c r="GAF1674" s="35"/>
      <c r="GAG1674" s="34"/>
      <c r="GAN1674" s="35"/>
      <c r="GAO1674" s="34"/>
      <c r="GAV1674" s="35"/>
      <c r="GAW1674" s="34"/>
      <c r="GBD1674" s="35"/>
      <c r="GBE1674" s="34"/>
      <c r="GBL1674" s="35"/>
      <c r="GBM1674" s="34"/>
      <c r="GBT1674" s="35"/>
      <c r="GBU1674" s="34"/>
      <c r="GCB1674" s="35"/>
      <c r="GCC1674" s="34"/>
      <c r="GCJ1674" s="35"/>
      <c r="GCK1674" s="34"/>
      <c r="GCR1674" s="35"/>
      <c r="GCS1674" s="34"/>
      <c r="GCZ1674" s="35"/>
      <c r="GDA1674" s="34"/>
      <c r="GDH1674" s="35"/>
      <c r="GDI1674" s="34"/>
      <c r="GDP1674" s="35"/>
      <c r="GDQ1674" s="34"/>
      <c r="GDX1674" s="35"/>
      <c r="GDY1674" s="34"/>
      <c r="GEF1674" s="35"/>
      <c r="GEG1674" s="34"/>
      <c r="GEN1674" s="35"/>
      <c r="GEO1674" s="34"/>
      <c r="GEV1674" s="35"/>
      <c r="GEW1674" s="34"/>
      <c r="GFD1674" s="35"/>
      <c r="GFE1674" s="34"/>
      <c r="GFL1674" s="35"/>
      <c r="GFM1674" s="34"/>
      <c r="GFT1674" s="35"/>
      <c r="GFU1674" s="34"/>
      <c r="GGB1674" s="35"/>
      <c r="GGC1674" s="34"/>
      <c r="GGJ1674" s="35"/>
      <c r="GGK1674" s="34"/>
      <c r="GGR1674" s="35"/>
      <c r="GGS1674" s="34"/>
      <c r="GGZ1674" s="35"/>
      <c r="GHA1674" s="34"/>
      <c r="GHH1674" s="35"/>
      <c r="GHI1674" s="34"/>
      <c r="GHP1674" s="35"/>
      <c r="GHQ1674" s="34"/>
      <c r="GHX1674" s="35"/>
      <c r="GHY1674" s="34"/>
      <c r="GIF1674" s="35"/>
      <c r="GIG1674" s="34"/>
      <c r="GIN1674" s="35"/>
      <c r="GIO1674" s="34"/>
      <c r="GIV1674" s="35"/>
      <c r="GIW1674" s="34"/>
      <c r="GJD1674" s="35"/>
      <c r="GJE1674" s="34"/>
      <c r="GJL1674" s="35"/>
      <c r="GJM1674" s="34"/>
      <c r="GJT1674" s="35"/>
      <c r="GJU1674" s="34"/>
      <c r="GKB1674" s="35"/>
      <c r="GKC1674" s="34"/>
      <c r="GKJ1674" s="35"/>
      <c r="GKK1674" s="34"/>
      <c r="GKR1674" s="35"/>
      <c r="GKS1674" s="34"/>
      <c r="GKZ1674" s="35"/>
      <c r="GLA1674" s="34"/>
      <c r="GLH1674" s="35"/>
      <c r="GLI1674" s="34"/>
      <c r="GLP1674" s="35"/>
      <c r="GLQ1674" s="34"/>
      <c r="GLX1674" s="35"/>
      <c r="GLY1674" s="34"/>
      <c r="GMF1674" s="35"/>
      <c r="GMG1674" s="34"/>
      <c r="GMN1674" s="35"/>
      <c r="GMO1674" s="34"/>
      <c r="GMV1674" s="35"/>
      <c r="GMW1674" s="34"/>
      <c r="GND1674" s="35"/>
      <c r="GNE1674" s="34"/>
      <c r="GNL1674" s="35"/>
      <c r="GNM1674" s="34"/>
      <c r="GNT1674" s="35"/>
      <c r="GNU1674" s="34"/>
      <c r="GOB1674" s="35"/>
      <c r="GOC1674" s="34"/>
      <c r="GOJ1674" s="35"/>
      <c r="GOK1674" s="34"/>
      <c r="GOR1674" s="35"/>
      <c r="GOS1674" s="34"/>
      <c r="GOZ1674" s="35"/>
      <c r="GPA1674" s="34"/>
      <c r="GPH1674" s="35"/>
      <c r="GPI1674" s="34"/>
      <c r="GPP1674" s="35"/>
      <c r="GPQ1674" s="34"/>
      <c r="GPX1674" s="35"/>
      <c r="GPY1674" s="34"/>
      <c r="GQF1674" s="35"/>
      <c r="GQG1674" s="34"/>
      <c r="GQN1674" s="35"/>
      <c r="GQO1674" s="34"/>
      <c r="GQV1674" s="35"/>
      <c r="GQW1674" s="34"/>
      <c r="GRD1674" s="35"/>
      <c r="GRE1674" s="34"/>
      <c r="GRL1674" s="35"/>
      <c r="GRM1674" s="34"/>
      <c r="GRT1674" s="35"/>
      <c r="GRU1674" s="34"/>
      <c r="GSB1674" s="35"/>
      <c r="GSC1674" s="34"/>
      <c r="GSJ1674" s="35"/>
      <c r="GSK1674" s="34"/>
      <c r="GSR1674" s="35"/>
      <c r="GSS1674" s="34"/>
      <c r="GSZ1674" s="35"/>
      <c r="GTA1674" s="34"/>
      <c r="GTH1674" s="35"/>
      <c r="GTI1674" s="34"/>
      <c r="GTP1674" s="35"/>
      <c r="GTQ1674" s="34"/>
      <c r="GTX1674" s="35"/>
      <c r="GTY1674" s="34"/>
      <c r="GUF1674" s="35"/>
      <c r="GUG1674" s="34"/>
      <c r="GUN1674" s="35"/>
      <c r="GUO1674" s="34"/>
      <c r="GUV1674" s="35"/>
      <c r="GUW1674" s="34"/>
      <c r="GVD1674" s="35"/>
      <c r="GVE1674" s="34"/>
      <c r="GVL1674" s="35"/>
      <c r="GVM1674" s="34"/>
      <c r="GVT1674" s="35"/>
      <c r="GVU1674" s="34"/>
      <c r="GWB1674" s="35"/>
      <c r="GWC1674" s="34"/>
      <c r="GWJ1674" s="35"/>
      <c r="GWK1674" s="34"/>
      <c r="GWR1674" s="35"/>
      <c r="GWS1674" s="34"/>
      <c r="GWZ1674" s="35"/>
      <c r="GXA1674" s="34"/>
      <c r="GXH1674" s="35"/>
      <c r="GXI1674" s="34"/>
      <c r="GXP1674" s="35"/>
      <c r="GXQ1674" s="34"/>
      <c r="GXX1674" s="35"/>
      <c r="GXY1674" s="34"/>
      <c r="GYF1674" s="35"/>
      <c r="GYG1674" s="34"/>
      <c r="GYN1674" s="35"/>
      <c r="GYO1674" s="34"/>
      <c r="GYV1674" s="35"/>
      <c r="GYW1674" s="34"/>
      <c r="GZD1674" s="35"/>
      <c r="GZE1674" s="34"/>
      <c r="GZL1674" s="35"/>
      <c r="GZM1674" s="34"/>
      <c r="GZT1674" s="35"/>
      <c r="GZU1674" s="34"/>
      <c r="HAB1674" s="35"/>
      <c r="HAC1674" s="34"/>
      <c r="HAJ1674" s="35"/>
      <c r="HAK1674" s="34"/>
      <c r="HAR1674" s="35"/>
      <c r="HAS1674" s="34"/>
      <c r="HAZ1674" s="35"/>
      <c r="HBA1674" s="34"/>
      <c r="HBH1674" s="35"/>
      <c r="HBI1674" s="34"/>
      <c r="HBP1674" s="35"/>
      <c r="HBQ1674" s="34"/>
      <c r="HBX1674" s="35"/>
      <c r="HBY1674" s="34"/>
      <c r="HCF1674" s="35"/>
      <c r="HCG1674" s="34"/>
      <c r="HCN1674" s="35"/>
      <c r="HCO1674" s="34"/>
      <c r="HCV1674" s="35"/>
      <c r="HCW1674" s="34"/>
      <c r="HDD1674" s="35"/>
      <c r="HDE1674" s="34"/>
      <c r="HDL1674" s="35"/>
      <c r="HDM1674" s="34"/>
      <c r="HDT1674" s="35"/>
      <c r="HDU1674" s="34"/>
      <c r="HEB1674" s="35"/>
      <c r="HEC1674" s="34"/>
      <c r="HEJ1674" s="35"/>
      <c r="HEK1674" s="34"/>
      <c r="HER1674" s="35"/>
      <c r="HES1674" s="34"/>
      <c r="HEZ1674" s="35"/>
      <c r="HFA1674" s="34"/>
      <c r="HFH1674" s="35"/>
      <c r="HFI1674" s="34"/>
      <c r="HFP1674" s="35"/>
      <c r="HFQ1674" s="34"/>
      <c r="HFX1674" s="35"/>
      <c r="HFY1674" s="34"/>
      <c r="HGF1674" s="35"/>
      <c r="HGG1674" s="34"/>
      <c r="HGN1674" s="35"/>
      <c r="HGO1674" s="34"/>
      <c r="HGV1674" s="35"/>
      <c r="HGW1674" s="34"/>
      <c r="HHD1674" s="35"/>
      <c r="HHE1674" s="34"/>
      <c r="HHL1674" s="35"/>
      <c r="HHM1674" s="34"/>
      <c r="HHT1674" s="35"/>
      <c r="HHU1674" s="34"/>
      <c r="HIB1674" s="35"/>
      <c r="HIC1674" s="34"/>
      <c r="HIJ1674" s="35"/>
      <c r="HIK1674" s="34"/>
      <c r="HIR1674" s="35"/>
      <c r="HIS1674" s="34"/>
      <c r="HIZ1674" s="35"/>
      <c r="HJA1674" s="34"/>
      <c r="HJH1674" s="35"/>
      <c r="HJI1674" s="34"/>
      <c r="HJP1674" s="35"/>
      <c r="HJQ1674" s="34"/>
      <c r="HJX1674" s="35"/>
      <c r="HJY1674" s="34"/>
      <c r="HKF1674" s="35"/>
      <c r="HKG1674" s="34"/>
      <c r="HKN1674" s="35"/>
      <c r="HKO1674" s="34"/>
      <c r="HKV1674" s="35"/>
      <c r="HKW1674" s="34"/>
      <c r="HLD1674" s="35"/>
      <c r="HLE1674" s="34"/>
      <c r="HLL1674" s="35"/>
      <c r="HLM1674" s="34"/>
      <c r="HLT1674" s="35"/>
      <c r="HLU1674" s="34"/>
      <c r="HMB1674" s="35"/>
      <c r="HMC1674" s="34"/>
      <c r="HMJ1674" s="35"/>
      <c r="HMK1674" s="34"/>
      <c r="HMR1674" s="35"/>
      <c r="HMS1674" s="34"/>
      <c r="HMZ1674" s="35"/>
      <c r="HNA1674" s="34"/>
      <c r="HNH1674" s="35"/>
      <c r="HNI1674" s="34"/>
      <c r="HNP1674" s="35"/>
      <c r="HNQ1674" s="34"/>
      <c r="HNX1674" s="35"/>
      <c r="HNY1674" s="34"/>
      <c r="HOF1674" s="35"/>
      <c r="HOG1674" s="34"/>
      <c r="HON1674" s="35"/>
      <c r="HOO1674" s="34"/>
      <c r="HOV1674" s="35"/>
      <c r="HOW1674" s="34"/>
      <c r="HPD1674" s="35"/>
      <c r="HPE1674" s="34"/>
      <c r="HPL1674" s="35"/>
      <c r="HPM1674" s="34"/>
      <c r="HPT1674" s="35"/>
      <c r="HPU1674" s="34"/>
      <c r="HQB1674" s="35"/>
      <c r="HQC1674" s="34"/>
      <c r="HQJ1674" s="35"/>
      <c r="HQK1674" s="34"/>
      <c r="HQR1674" s="35"/>
      <c r="HQS1674" s="34"/>
      <c r="HQZ1674" s="35"/>
      <c r="HRA1674" s="34"/>
      <c r="HRH1674" s="35"/>
      <c r="HRI1674" s="34"/>
      <c r="HRP1674" s="35"/>
      <c r="HRQ1674" s="34"/>
      <c r="HRX1674" s="35"/>
      <c r="HRY1674" s="34"/>
      <c r="HSF1674" s="35"/>
      <c r="HSG1674" s="34"/>
      <c r="HSN1674" s="35"/>
      <c r="HSO1674" s="34"/>
      <c r="HSV1674" s="35"/>
      <c r="HSW1674" s="34"/>
      <c r="HTD1674" s="35"/>
      <c r="HTE1674" s="34"/>
      <c r="HTL1674" s="35"/>
      <c r="HTM1674" s="34"/>
      <c r="HTT1674" s="35"/>
      <c r="HTU1674" s="34"/>
      <c r="HUB1674" s="35"/>
      <c r="HUC1674" s="34"/>
      <c r="HUJ1674" s="35"/>
      <c r="HUK1674" s="34"/>
      <c r="HUR1674" s="35"/>
      <c r="HUS1674" s="34"/>
      <c r="HUZ1674" s="35"/>
      <c r="HVA1674" s="34"/>
      <c r="HVH1674" s="35"/>
      <c r="HVI1674" s="34"/>
      <c r="HVP1674" s="35"/>
      <c r="HVQ1674" s="34"/>
      <c r="HVX1674" s="35"/>
      <c r="HVY1674" s="34"/>
      <c r="HWF1674" s="35"/>
      <c r="HWG1674" s="34"/>
      <c r="HWN1674" s="35"/>
      <c r="HWO1674" s="34"/>
      <c r="HWV1674" s="35"/>
      <c r="HWW1674" s="34"/>
      <c r="HXD1674" s="35"/>
      <c r="HXE1674" s="34"/>
      <c r="HXL1674" s="35"/>
      <c r="HXM1674" s="34"/>
      <c r="HXT1674" s="35"/>
      <c r="HXU1674" s="34"/>
      <c r="HYB1674" s="35"/>
      <c r="HYC1674" s="34"/>
      <c r="HYJ1674" s="35"/>
      <c r="HYK1674" s="34"/>
      <c r="HYR1674" s="35"/>
      <c r="HYS1674" s="34"/>
      <c r="HYZ1674" s="35"/>
      <c r="HZA1674" s="34"/>
      <c r="HZH1674" s="35"/>
      <c r="HZI1674" s="34"/>
      <c r="HZP1674" s="35"/>
      <c r="HZQ1674" s="34"/>
      <c r="HZX1674" s="35"/>
      <c r="HZY1674" s="34"/>
      <c r="IAF1674" s="35"/>
      <c r="IAG1674" s="34"/>
      <c r="IAN1674" s="35"/>
      <c r="IAO1674" s="34"/>
      <c r="IAV1674" s="35"/>
      <c r="IAW1674" s="34"/>
      <c r="IBD1674" s="35"/>
      <c r="IBE1674" s="34"/>
      <c r="IBL1674" s="35"/>
      <c r="IBM1674" s="34"/>
      <c r="IBT1674" s="35"/>
      <c r="IBU1674" s="34"/>
      <c r="ICB1674" s="35"/>
      <c r="ICC1674" s="34"/>
      <c r="ICJ1674" s="35"/>
      <c r="ICK1674" s="34"/>
      <c r="ICR1674" s="35"/>
      <c r="ICS1674" s="34"/>
      <c r="ICZ1674" s="35"/>
      <c r="IDA1674" s="34"/>
      <c r="IDH1674" s="35"/>
      <c r="IDI1674" s="34"/>
      <c r="IDP1674" s="35"/>
      <c r="IDQ1674" s="34"/>
      <c r="IDX1674" s="35"/>
      <c r="IDY1674" s="34"/>
      <c r="IEF1674" s="35"/>
      <c r="IEG1674" s="34"/>
      <c r="IEN1674" s="35"/>
      <c r="IEO1674" s="34"/>
      <c r="IEV1674" s="35"/>
      <c r="IEW1674" s="34"/>
      <c r="IFD1674" s="35"/>
      <c r="IFE1674" s="34"/>
      <c r="IFL1674" s="35"/>
      <c r="IFM1674" s="34"/>
      <c r="IFT1674" s="35"/>
      <c r="IFU1674" s="34"/>
      <c r="IGB1674" s="35"/>
      <c r="IGC1674" s="34"/>
      <c r="IGJ1674" s="35"/>
      <c r="IGK1674" s="34"/>
      <c r="IGR1674" s="35"/>
      <c r="IGS1674" s="34"/>
      <c r="IGZ1674" s="35"/>
      <c r="IHA1674" s="34"/>
      <c r="IHH1674" s="35"/>
      <c r="IHI1674" s="34"/>
      <c r="IHP1674" s="35"/>
      <c r="IHQ1674" s="34"/>
      <c r="IHX1674" s="35"/>
      <c r="IHY1674" s="34"/>
      <c r="IIF1674" s="35"/>
      <c r="IIG1674" s="34"/>
      <c r="IIN1674" s="35"/>
      <c r="IIO1674" s="34"/>
      <c r="IIV1674" s="35"/>
      <c r="IIW1674" s="34"/>
      <c r="IJD1674" s="35"/>
      <c r="IJE1674" s="34"/>
      <c r="IJL1674" s="35"/>
      <c r="IJM1674" s="34"/>
      <c r="IJT1674" s="35"/>
      <c r="IJU1674" s="34"/>
      <c r="IKB1674" s="35"/>
      <c r="IKC1674" s="34"/>
      <c r="IKJ1674" s="35"/>
      <c r="IKK1674" s="34"/>
      <c r="IKR1674" s="35"/>
      <c r="IKS1674" s="34"/>
      <c r="IKZ1674" s="35"/>
      <c r="ILA1674" s="34"/>
      <c r="ILH1674" s="35"/>
      <c r="ILI1674" s="34"/>
      <c r="ILP1674" s="35"/>
      <c r="ILQ1674" s="34"/>
      <c r="ILX1674" s="35"/>
      <c r="ILY1674" s="34"/>
      <c r="IMF1674" s="35"/>
      <c r="IMG1674" s="34"/>
      <c r="IMN1674" s="35"/>
      <c r="IMO1674" s="34"/>
      <c r="IMV1674" s="35"/>
      <c r="IMW1674" s="34"/>
      <c r="IND1674" s="35"/>
      <c r="INE1674" s="34"/>
      <c r="INL1674" s="35"/>
      <c r="INM1674" s="34"/>
      <c r="INT1674" s="35"/>
      <c r="INU1674" s="34"/>
      <c r="IOB1674" s="35"/>
      <c r="IOC1674" s="34"/>
      <c r="IOJ1674" s="35"/>
      <c r="IOK1674" s="34"/>
      <c r="IOR1674" s="35"/>
      <c r="IOS1674" s="34"/>
      <c r="IOZ1674" s="35"/>
      <c r="IPA1674" s="34"/>
      <c r="IPH1674" s="35"/>
      <c r="IPI1674" s="34"/>
      <c r="IPP1674" s="35"/>
      <c r="IPQ1674" s="34"/>
      <c r="IPX1674" s="35"/>
      <c r="IPY1674" s="34"/>
      <c r="IQF1674" s="35"/>
      <c r="IQG1674" s="34"/>
      <c r="IQN1674" s="35"/>
      <c r="IQO1674" s="34"/>
      <c r="IQV1674" s="35"/>
      <c r="IQW1674" s="34"/>
      <c r="IRD1674" s="35"/>
      <c r="IRE1674" s="34"/>
      <c r="IRL1674" s="35"/>
      <c r="IRM1674" s="34"/>
      <c r="IRT1674" s="35"/>
      <c r="IRU1674" s="34"/>
      <c r="ISB1674" s="35"/>
      <c r="ISC1674" s="34"/>
      <c r="ISJ1674" s="35"/>
      <c r="ISK1674" s="34"/>
      <c r="ISR1674" s="35"/>
      <c r="ISS1674" s="34"/>
      <c r="ISZ1674" s="35"/>
      <c r="ITA1674" s="34"/>
      <c r="ITH1674" s="35"/>
      <c r="ITI1674" s="34"/>
      <c r="ITP1674" s="35"/>
      <c r="ITQ1674" s="34"/>
      <c r="ITX1674" s="35"/>
      <c r="ITY1674" s="34"/>
      <c r="IUF1674" s="35"/>
      <c r="IUG1674" s="34"/>
      <c r="IUN1674" s="35"/>
      <c r="IUO1674" s="34"/>
      <c r="IUV1674" s="35"/>
      <c r="IUW1674" s="34"/>
      <c r="IVD1674" s="35"/>
      <c r="IVE1674" s="34"/>
      <c r="IVL1674" s="35"/>
      <c r="IVM1674" s="34"/>
      <c r="IVT1674" s="35"/>
      <c r="IVU1674" s="34"/>
      <c r="IWB1674" s="35"/>
      <c r="IWC1674" s="34"/>
      <c r="IWJ1674" s="35"/>
      <c r="IWK1674" s="34"/>
      <c r="IWR1674" s="35"/>
      <c r="IWS1674" s="34"/>
      <c r="IWZ1674" s="35"/>
      <c r="IXA1674" s="34"/>
      <c r="IXH1674" s="35"/>
      <c r="IXI1674" s="34"/>
      <c r="IXP1674" s="35"/>
      <c r="IXQ1674" s="34"/>
      <c r="IXX1674" s="35"/>
      <c r="IXY1674" s="34"/>
      <c r="IYF1674" s="35"/>
      <c r="IYG1674" s="34"/>
      <c r="IYN1674" s="35"/>
      <c r="IYO1674" s="34"/>
      <c r="IYV1674" s="35"/>
      <c r="IYW1674" s="34"/>
      <c r="IZD1674" s="35"/>
      <c r="IZE1674" s="34"/>
      <c r="IZL1674" s="35"/>
      <c r="IZM1674" s="34"/>
      <c r="IZT1674" s="35"/>
      <c r="IZU1674" s="34"/>
      <c r="JAB1674" s="35"/>
      <c r="JAC1674" s="34"/>
      <c r="JAJ1674" s="35"/>
      <c r="JAK1674" s="34"/>
      <c r="JAR1674" s="35"/>
      <c r="JAS1674" s="34"/>
      <c r="JAZ1674" s="35"/>
      <c r="JBA1674" s="34"/>
      <c r="JBH1674" s="35"/>
      <c r="JBI1674" s="34"/>
      <c r="JBP1674" s="35"/>
      <c r="JBQ1674" s="34"/>
      <c r="JBX1674" s="35"/>
      <c r="JBY1674" s="34"/>
      <c r="JCF1674" s="35"/>
      <c r="JCG1674" s="34"/>
      <c r="JCN1674" s="35"/>
      <c r="JCO1674" s="34"/>
      <c r="JCV1674" s="35"/>
      <c r="JCW1674" s="34"/>
      <c r="JDD1674" s="35"/>
      <c r="JDE1674" s="34"/>
      <c r="JDL1674" s="35"/>
      <c r="JDM1674" s="34"/>
      <c r="JDT1674" s="35"/>
      <c r="JDU1674" s="34"/>
      <c r="JEB1674" s="35"/>
      <c r="JEC1674" s="34"/>
      <c r="JEJ1674" s="35"/>
      <c r="JEK1674" s="34"/>
      <c r="JER1674" s="35"/>
      <c r="JES1674" s="34"/>
      <c r="JEZ1674" s="35"/>
      <c r="JFA1674" s="34"/>
      <c r="JFH1674" s="35"/>
      <c r="JFI1674" s="34"/>
      <c r="JFP1674" s="35"/>
      <c r="JFQ1674" s="34"/>
      <c r="JFX1674" s="35"/>
      <c r="JFY1674" s="34"/>
      <c r="JGF1674" s="35"/>
      <c r="JGG1674" s="34"/>
      <c r="JGN1674" s="35"/>
      <c r="JGO1674" s="34"/>
      <c r="JGV1674" s="35"/>
      <c r="JGW1674" s="34"/>
      <c r="JHD1674" s="35"/>
      <c r="JHE1674" s="34"/>
      <c r="JHL1674" s="35"/>
      <c r="JHM1674" s="34"/>
      <c r="JHT1674" s="35"/>
      <c r="JHU1674" s="34"/>
      <c r="JIB1674" s="35"/>
      <c r="JIC1674" s="34"/>
      <c r="JIJ1674" s="35"/>
      <c r="JIK1674" s="34"/>
      <c r="JIR1674" s="35"/>
      <c r="JIS1674" s="34"/>
      <c r="JIZ1674" s="35"/>
      <c r="JJA1674" s="34"/>
      <c r="JJH1674" s="35"/>
      <c r="JJI1674" s="34"/>
      <c r="JJP1674" s="35"/>
      <c r="JJQ1674" s="34"/>
      <c r="JJX1674" s="35"/>
      <c r="JJY1674" s="34"/>
      <c r="JKF1674" s="35"/>
      <c r="JKG1674" s="34"/>
      <c r="JKN1674" s="35"/>
      <c r="JKO1674" s="34"/>
      <c r="JKV1674" s="35"/>
      <c r="JKW1674" s="34"/>
      <c r="JLD1674" s="35"/>
      <c r="JLE1674" s="34"/>
      <c r="JLL1674" s="35"/>
      <c r="JLM1674" s="34"/>
      <c r="JLT1674" s="35"/>
      <c r="JLU1674" s="34"/>
      <c r="JMB1674" s="35"/>
      <c r="JMC1674" s="34"/>
      <c r="JMJ1674" s="35"/>
      <c r="JMK1674" s="34"/>
      <c r="JMR1674" s="35"/>
      <c r="JMS1674" s="34"/>
      <c r="JMZ1674" s="35"/>
      <c r="JNA1674" s="34"/>
      <c r="JNH1674" s="35"/>
      <c r="JNI1674" s="34"/>
      <c r="JNP1674" s="35"/>
      <c r="JNQ1674" s="34"/>
      <c r="JNX1674" s="35"/>
      <c r="JNY1674" s="34"/>
      <c r="JOF1674" s="35"/>
      <c r="JOG1674" s="34"/>
      <c r="JON1674" s="35"/>
      <c r="JOO1674" s="34"/>
      <c r="JOV1674" s="35"/>
      <c r="JOW1674" s="34"/>
      <c r="JPD1674" s="35"/>
      <c r="JPE1674" s="34"/>
      <c r="JPL1674" s="35"/>
      <c r="JPM1674" s="34"/>
      <c r="JPT1674" s="35"/>
      <c r="JPU1674" s="34"/>
      <c r="JQB1674" s="35"/>
      <c r="JQC1674" s="34"/>
      <c r="JQJ1674" s="35"/>
      <c r="JQK1674" s="34"/>
      <c r="JQR1674" s="35"/>
      <c r="JQS1674" s="34"/>
      <c r="JQZ1674" s="35"/>
      <c r="JRA1674" s="34"/>
      <c r="JRH1674" s="35"/>
      <c r="JRI1674" s="34"/>
      <c r="JRP1674" s="35"/>
      <c r="JRQ1674" s="34"/>
      <c r="JRX1674" s="35"/>
      <c r="JRY1674" s="34"/>
      <c r="JSF1674" s="35"/>
      <c r="JSG1674" s="34"/>
      <c r="JSN1674" s="35"/>
      <c r="JSO1674" s="34"/>
      <c r="JSV1674" s="35"/>
      <c r="JSW1674" s="34"/>
      <c r="JTD1674" s="35"/>
      <c r="JTE1674" s="34"/>
      <c r="JTL1674" s="35"/>
      <c r="JTM1674" s="34"/>
      <c r="JTT1674" s="35"/>
      <c r="JTU1674" s="34"/>
      <c r="JUB1674" s="35"/>
      <c r="JUC1674" s="34"/>
      <c r="JUJ1674" s="35"/>
      <c r="JUK1674" s="34"/>
      <c r="JUR1674" s="35"/>
      <c r="JUS1674" s="34"/>
      <c r="JUZ1674" s="35"/>
      <c r="JVA1674" s="34"/>
      <c r="JVH1674" s="35"/>
      <c r="JVI1674" s="34"/>
      <c r="JVP1674" s="35"/>
      <c r="JVQ1674" s="34"/>
      <c r="JVX1674" s="35"/>
      <c r="JVY1674" s="34"/>
      <c r="JWF1674" s="35"/>
      <c r="JWG1674" s="34"/>
      <c r="JWN1674" s="35"/>
      <c r="JWO1674" s="34"/>
      <c r="JWV1674" s="35"/>
      <c r="JWW1674" s="34"/>
      <c r="JXD1674" s="35"/>
      <c r="JXE1674" s="34"/>
      <c r="JXL1674" s="35"/>
      <c r="JXM1674" s="34"/>
      <c r="JXT1674" s="35"/>
      <c r="JXU1674" s="34"/>
      <c r="JYB1674" s="35"/>
      <c r="JYC1674" s="34"/>
      <c r="JYJ1674" s="35"/>
      <c r="JYK1674" s="34"/>
      <c r="JYR1674" s="35"/>
      <c r="JYS1674" s="34"/>
      <c r="JYZ1674" s="35"/>
      <c r="JZA1674" s="34"/>
      <c r="JZH1674" s="35"/>
      <c r="JZI1674" s="34"/>
      <c r="JZP1674" s="35"/>
      <c r="JZQ1674" s="34"/>
      <c r="JZX1674" s="35"/>
      <c r="JZY1674" s="34"/>
      <c r="KAF1674" s="35"/>
      <c r="KAG1674" s="34"/>
      <c r="KAN1674" s="35"/>
      <c r="KAO1674" s="34"/>
      <c r="KAV1674" s="35"/>
      <c r="KAW1674" s="34"/>
      <c r="KBD1674" s="35"/>
      <c r="KBE1674" s="34"/>
      <c r="KBL1674" s="35"/>
      <c r="KBM1674" s="34"/>
      <c r="KBT1674" s="35"/>
      <c r="KBU1674" s="34"/>
      <c r="KCB1674" s="35"/>
      <c r="KCC1674" s="34"/>
      <c r="KCJ1674" s="35"/>
      <c r="KCK1674" s="34"/>
      <c r="KCR1674" s="35"/>
      <c r="KCS1674" s="34"/>
      <c r="KCZ1674" s="35"/>
      <c r="KDA1674" s="34"/>
      <c r="KDH1674" s="35"/>
      <c r="KDI1674" s="34"/>
      <c r="KDP1674" s="35"/>
      <c r="KDQ1674" s="34"/>
      <c r="KDX1674" s="35"/>
      <c r="KDY1674" s="34"/>
      <c r="KEF1674" s="35"/>
      <c r="KEG1674" s="34"/>
      <c r="KEN1674" s="35"/>
      <c r="KEO1674" s="34"/>
      <c r="KEV1674" s="35"/>
      <c r="KEW1674" s="34"/>
      <c r="KFD1674" s="35"/>
      <c r="KFE1674" s="34"/>
      <c r="KFL1674" s="35"/>
      <c r="KFM1674" s="34"/>
      <c r="KFT1674" s="35"/>
      <c r="KFU1674" s="34"/>
      <c r="KGB1674" s="35"/>
      <c r="KGC1674" s="34"/>
      <c r="KGJ1674" s="35"/>
      <c r="KGK1674" s="34"/>
      <c r="KGR1674" s="35"/>
      <c r="KGS1674" s="34"/>
      <c r="KGZ1674" s="35"/>
      <c r="KHA1674" s="34"/>
      <c r="KHH1674" s="35"/>
      <c r="KHI1674" s="34"/>
      <c r="KHP1674" s="35"/>
      <c r="KHQ1674" s="34"/>
      <c r="KHX1674" s="35"/>
      <c r="KHY1674" s="34"/>
      <c r="KIF1674" s="35"/>
      <c r="KIG1674" s="34"/>
      <c r="KIN1674" s="35"/>
      <c r="KIO1674" s="34"/>
      <c r="KIV1674" s="35"/>
      <c r="KIW1674" s="34"/>
      <c r="KJD1674" s="35"/>
      <c r="KJE1674" s="34"/>
      <c r="KJL1674" s="35"/>
      <c r="KJM1674" s="34"/>
      <c r="KJT1674" s="35"/>
      <c r="KJU1674" s="34"/>
      <c r="KKB1674" s="35"/>
      <c r="KKC1674" s="34"/>
      <c r="KKJ1674" s="35"/>
      <c r="KKK1674" s="34"/>
      <c r="KKR1674" s="35"/>
      <c r="KKS1674" s="34"/>
      <c r="KKZ1674" s="35"/>
      <c r="KLA1674" s="34"/>
      <c r="KLH1674" s="35"/>
      <c r="KLI1674" s="34"/>
      <c r="KLP1674" s="35"/>
      <c r="KLQ1674" s="34"/>
      <c r="KLX1674" s="35"/>
      <c r="KLY1674" s="34"/>
      <c r="KMF1674" s="35"/>
      <c r="KMG1674" s="34"/>
      <c r="KMN1674" s="35"/>
      <c r="KMO1674" s="34"/>
      <c r="KMV1674" s="35"/>
      <c r="KMW1674" s="34"/>
      <c r="KND1674" s="35"/>
      <c r="KNE1674" s="34"/>
      <c r="KNL1674" s="35"/>
      <c r="KNM1674" s="34"/>
      <c r="KNT1674" s="35"/>
      <c r="KNU1674" s="34"/>
      <c r="KOB1674" s="35"/>
      <c r="KOC1674" s="34"/>
      <c r="KOJ1674" s="35"/>
      <c r="KOK1674" s="34"/>
      <c r="KOR1674" s="35"/>
      <c r="KOS1674" s="34"/>
      <c r="KOZ1674" s="35"/>
      <c r="KPA1674" s="34"/>
      <c r="KPH1674" s="35"/>
      <c r="KPI1674" s="34"/>
      <c r="KPP1674" s="35"/>
      <c r="KPQ1674" s="34"/>
      <c r="KPX1674" s="35"/>
      <c r="KPY1674" s="34"/>
      <c r="KQF1674" s="35"/>
      <c r="KQG1674" s="34"/>
      <c r="KQN1674" s="35"/>
      <c r="KQO1674" s="34"/>
      <c r="KQV1674" s="35"/>
      <c r="KQW1674" s="34"/>
      <c r="KRD1674" s="35"/>
      <c r="KRE1674" s="34"/>
      <c r="KRL1674" s="35"/>
      <c r="KRM1674" s="34"/>
      <c r="KRT1674" s="35"/>
      <c r="KRU1674" s="34"/>
      <c r="KSB1674" s="35"/>
      <c r="KSC1674" s="34"/>
      <c r="KSJ1674" s="35"/>
      <c r="KSK1674" s="34"/>
      <c r="KSR1674" s="35"/>
      <c r="KSS1674" s="34"/>
      <c r="KSZ1674" s="35"/>
      <c r="KTA1674" s="34"/>
      <c r="KTH1674" s="35"/>
      <c r="KTI1674" s="34"/>
      <c r="KTP1674" s="35"/>
      <c r="KTQ1674" s="34"/>
      <c r="KTX1674" s="35"/>
      <c r="KTY1674" s="34"/>
      <c r="KUF1674" s="35"/>
      <c r="KUG1674" s="34"/>
      <c r="KUN1674" s="35"/>
      <c r="KUO1674" s="34"/>
      <c r="KUV1674" s="35"/>
      <c r="KUW1674" s="34"/>
      <c r="KVD1674" s="35"/>
      <c r="KVE1674" s="34"/>
      <c r="KVL1674" s="35"/>
      <c r="KVM1674" s="34"/>
      <c r="KVT1674" s="35"/>
      <c r="KVU1674" s="34"/>
      <c r="KWB1674" s="35"/>
      <c r="KWC1674" s="34"/>
      <c r="KWJ1674" s="35"/>
      <c r="KWK1674" s="34"/>
      <c r="KWR1674" s="35"/>
      <c r="KWS1674" s="34"/>
      <c r="KWZ1674" s="35"/>
      <c r="KXA1674" s="34"/>
      <c r="KXH1674" s="35"/>
      <c r="KXI1674" s="34"/>
      <c r="KXP1674" s="35"/>
      <c r="KXQ1674" s="34"/>
      <c r="KXX1674" s="35"/>
      <c r="KXY1674" s="34"/>
      <c r="KYF1674" s="35"/>
      <c r="KYG1674" s="34"/>
      <c r="KYN1674" s="35"/>
      <c r="KYO1674" s="34"/>
      <c r="KYV1674" s="35"/>
      <c r="KYW1674" s="34"/>
      <c r="KZD1674" s="35"/>
      <c r="KZE1674" s="34"/>
      <c r="KZL1674" s="35"/>
      <c r="KZM1674" s="34"/>
      <c r="KZT1674" s="35"/>
      <c r="KZU1674" s="34"/>
      <c r="LAB1674" s="35"/>
      <c r="LAC1674" s="34"/>
      <c r="LAJ1674" s="35"/>
      <c r="LAK1674" s="34"/>
      <c r="LAR1674" s="35"/>
      <c r="LAS1674" s="34"/>
      <c r="LAZ1674" s="35"/>
      <c r="LBA1674" s="34"/>
      <c r="LBH1674" s="35"/>
      <c r="LBI1674" s="34"/>
      <c r="LBP1674" s="35"/>
      <c r="LBQ1674" s="34"/>
      <c r="LBX1674" s="35"/>
      <c r="LBY1674" s="34"/>
      <c r="LCF1674" s="35"/>
      <c r="LCG1674" s="34"/>
      <c r="LCN1674" s="35"/>
      <c r="LCO1674" s="34"/>
      <c r="LCV1674" s="35"/>
      <c r="LCW1674" s="34"/>
      <c r="LDD1674" s="35"/>
      <c r="LDE1674" s="34"/>
      <c r="LDL1674" s="35"/>
      <c r="LDM1674" s="34"/>
      <c r="LDT1674" s="35"/>
      <c r="LDU1674" s="34"/>
      <c r="LEB1674" s="35"/>
      <c r="LEC1674" s="34"/>
      <c r="LEJ1674" s="35"/>
      <c r="LEK1674" s="34"/>
      <c r="LER1674" s="35"/>
      <c r="LES1674" s="34"/>
      <c r="LEZ1674" s="35"/>
      <c r="LFA1674" s="34"/>
      <c r="LFH1674" s="35"/>
      <c r="LFI1674" s="34"/>
      <c r="LFP1674" s="35"/>
      <c r="LFQ1674" s="34"/>
      <c r="LFX1674" s="35"/>
      <c r="LFY1674" s="34"/>
      <c r="LGF1674" s="35"/>
      <c r="LGG1674" s="34"/>
      <c r="LGN1674" s="35"/>
      <c r="LGO1674" s="34"/>
      <c r="LGV1674" s="35"/>
      <c r="LGW1674" s="34"/>
      <c r="LHD1674" s="35"/>
      <c r="LHE1674" s="34"/>
      <c r="LHL1674" s="35"/>
      <c r="LHM1674" s="34"/>
      <c r="LHT1674" s="35"/>
      <c r="LHU1674" s="34"/>
      <c r="LIB1674" s="35"/>
      <c r="LIC1674" s="34"/>
      <c r="LIJ1674" s="35"/>
      <c r="LIK1674" s="34"/>
      <c r="LIR1674" s="35"/>
      <c r="LIS1674" s="34"/>
      <c r="LIZ1674" s="35"/>
      <c r="LJA1674" s="34"/>
      <c r="LJH1674" s="35"/>
      <c r="LJI1674" s="34"/>
      <c r="LJP1674" s="35"/>
      <c r="LJQ1674" s="34"/>
      <c r="LJX1674" s="35"/>
      <c r="LJY1674" s="34"/>
      <c r="LKF1674" s="35"/>
      <c r="LKG1674" s="34"/>
      <c r="LKN1674" s="35"/>
      <c r="LKO1674" s="34"/>
      <c r="LKV1674" s="35"/>
      <c r="LKW1674" s="34"/>
      <c r="LLD1674" s="35"/>
      <c r="LLE1674" s="34"/>
      <c r="LLL1674" s="35"/>
      <c r="LLM1674" s="34"/>
      <c r="LLT1674" s="35"/>
      <c r="LLU1674" s="34"/>
      <c r="LMB1674" s="35"/>
      <c r="LMC1674" s="34"/>
      <c r="LMJ1674" s="35"/>
      <c r="LMK1674" s="34"/>
      <c r="LMR1674" s="35"/>
      <c r="LMS1674" s="34"/>
      <c r="LMZ1674" s="35"/>
      <c r="LNA1674" s="34"/>
      <c r="LNH1674" s="35"/>
      <c r="LNI1674" s="34"/>
      <c r="LNP1674" s="35"/>
      <c r="LNQ1674" s="34"/>
      <c r="LNX1674" s="35"/>
      <c r="LNY1674" s="34"/>
      <c r="LOF1674" s="35"/>
      <c r="LOG1674" s="34"/>
      <c r="LON1674" s="35"/>
      <c r="LOO1674" s="34"/>
      <c r="LOV1674" s="35"/>
      <c r="LOW1674" s="34"/>
      <c r="LPD1674" s="35"/>
      <c r="LPE1674" s="34"/>
      <c r="LPL1674" s="35"/>
      <c r="LPM1674" s="34"/>
      <c r="LPT1674" s="35"/>
      <c r="LPU1674" s="34"/>
      <c r="LQB1674" s="35"/>
      <c r="LQC1674" s="34"/>
      <c r="LQJ1674" s="35"/>
      <c r="LQK1674" s="34"/>
      <c r="LQR1674" s="35"/>
      <c r="LQS1674" s="34"/>
      <c r="LQZ1674" s="35"/>
      <c r="LRA1674" s="34"/>
      <c r="LRH1674" s="35"/>
      <c r="LRI1674" s="34"/>
      <c r="LRP1674" s="35"/>
      <c r="LRQ1674" s="34"/>
      <c r="LRX1674" s="35"/>
      <c r="LRY1674" s="34"/>
      <c r="LSF1674" s="35"/>
      <c r="LSG1674" s="34"/>
      <c r="LSN1674" s="35"/>
      <c r="LSO1674" s="34"/>
      <c r="LSV1674" s="35"/>
      <c r="LSW1674" s="34"/>
      <c r="LTD1674" s="35"/>
      <c r="LTE1674" s="34"/>
      <c r="LTL1674" s="35"/>
      <c r="LTM1674" s="34"/>
      <c r="LTT1674" s="35"/>
      <c r="LTU1674" s="34"/>
      <c r="LUB1674" s="35"/>
      <c r="LUC1674" s="34"/>
      <c r="LUJ1674" s="35"/>
      <c r="LUK1674" s="34"/>
      <c r="LUR1674" s="35"/>
      <c r="LUS1674" s="34"/>
      <c r="LUZ1674" s="35"/>
      <c r="LVA1674" s="34"/>
      <c r="LVH1674" s="35"/>
      <c r="LVI1674" s="34"/>
      <c r="LVP1674" s="35"/>
      <c r="LVQ1674" s="34"/>
      <c r="LVX1674" s="35"/>
      <c r="LVY1674" s="34"/>
      <c r="LWF1674" s="35"/>
      <c r="LWG1674" s="34"/>
      <c r="LWN1674" s="35"/>
      <c r="LWO1674" s="34"/>
      <c r="LWV1674" s="35"/>
      <c r="LWW1674" s="34"/>
      <c r="LXD1674" s="35"/>
      <c r="LXE1674" s="34"/>
      <c r="LXL1674" s="35"/>
      <c r="LXM1674" s="34"/>
      <c r="LXT1674" s="35"/>
      <c r="LXU1674" s="34"/>
      <c r="LYB1674" s="35"/>
      <c r="LYC1674" s="34"/>
      <c r="LYJ1674" s="35"/>
      <c r="LYK1674" s="34"/>
      <c r="LYR1674" s="35"/>
      <c r="LYS1674" s="34"/>
      <c r="LYZ1674" s="35"/>
      <c r="LZA1674" s="34"/>
      <c r="LZH1674" s="35"/>
      <c r="LZI1674" s="34"/>
      <c r="LZP1674" s="35"/>
      <c r="LZQ1674" s="34"/>
      <c r="LZX1674" s="35"/>
      <c r="LZY1674" s="34"/>
      <c r="MAF1674" s="35"/>
      <c r="MAG1674" s="34"/>
      <c r="MAN1674" s="35"/>
      <c r="MAO1674" s="34"/>
      <c r="MAV1674" s="35"/>
      <c r="MAW1674" s="34"/>
      <c r="MBD1674" s="35"/>
      <c r="MBE1674" s="34"/>
      <c r="MBL1674" s="35"/>
      <c r="MBM1674" s="34"/>
      <c r="MBT1674" s="35"/>
      <c r="MBU1674" s="34"/>
      <c r="MCB1674" s="35"/>
      <c r="MCC1674" s="34"/>
      <c r="MCJ1674" s="35"/>
      <c r="MCK1674" s="34"/>
      <c r="MCR1674" s="35"/>
      <c r="MCS1674" s="34"/>
      <c r="MCZ1674" s="35"/>
      <c r="MDA1674" s="34"/>
      <c r="MDH1674" s="35"/>
      <c r="MDI1674" s="34"/>
      <c r="MDP1674" s="35"/>
      <c r="MDQ1674" s="34"/>
      <c r="MDX1674" s="35"/>
      <c r="MDY1674" s="34"/>
      <c r="MEF1674" s="35"/>
      <c r="MEG1674" s="34"/>
      <c r="MEN1674" s="35"/>
      <c r="MEO1674" s="34"/>
      <c r="MEV1674" s="35"/>
      <c r="MEW1674" s="34"/>
      <c r="MFD1674" s="35"/>
      <c r="MFE1674" s="34"/>
      <c r="MFL1674" s="35"/>
      <c r="MFM1674" s="34"/>
      <c r="MFT1674" s="35"/>
      <c r="MFU1674" s="34"/>
      <c r="MGB1674" s="35"/>
      <c r="MGC1674" s="34"/>
      <c r="MGJ1674" s="35"/>
      <c r="MGK1674" s="34"/>
      <c r="MGR1674" s="35"/>
      <c r="MGS1674" s="34"/>
      <c r="MGZ1674" s="35"/>
      <c r="MHA1674" s="34"/>
      <c r="MHH1674" s="35"/>
      <c r="MHI1674" s="34"/>
      <c r="MHP1674" s="35"/>
      <c r="MHQ1674" s="34"/>
      <c r="MHX1674" s="35"/>
      <c r="MHY1674" s="34"/>
      <c r="MIF1674" s="35"/>
      <c r="MIG1674" s="34"/>
      <c r="MIN1674" s="35"/>
      <c r="MIO1674" s="34"/>
      <c r="MIV1674" s="35"/>
      <c r="MIW1674" s="34"/>
      <c r="MJD1674" s="35"/>
      <c r="MJE1674" s="34"/>
      <c r="MJL1674" s="35"/>
      <c r="MJM1674" s="34"/>
      <c r="MJT1674" s="35"/>
      <c r="MJU1674" s="34"/>
      <c r="MKB1674" s="35"/>
      <c r="MKC1674" s="34"/>
      <c r="MKJ1674" s="35"/>
      <c r="MKK1674" s="34"/>
      <c r="MKR1674" s="35"/>
      <c r="MKS1674" s="34"/>
      <c r="MKZ1674" s="35"/>
      <c r="MLA1674" s="34"/>
      <c r="MLH1674" s="35"/>
      <c r="MLI1674" s="34"/>
      <c r="MLP1674" s="35"/>
      <c r="MLQ1674" s="34"/>
      <c r="MLX1674" s="35"/>
      <c r="MLY1674" s="34"/>
      <c r="MMF1674" s="35"/>
      <c r="MMG1674" s="34"/>
      <c r="MMN1674" s="35"/>
      <c r="MMO1674" s="34"/>
      <c r="MMV1674" s="35"/>
      <c r="MMW1674" s="34"/>
      <c r="MND1674" s="35"/>
      <c r="MNE1674" s="34"/>
      <c r="MNL1674" s="35"/>
      <c r="MNM1674" s="34"/>
      <c r="MNT1674" s="35"/>
      <c r="MNU1674" s="34"/>
      <c r="MOB1674" s="35"/>
      <c r="MOC1674" s="34"/>
      <c r="MOJ1674" s="35"/>
      <c r="MOK1674" s="34"/>
      <c r="MOR1674" s="35"/>
      <c r="MOS1674" s="34"/>
      <c r="MOZ1674" s="35"/>
      <c r="MPA1674" s="34"/>
      <c r="MPH1674" s="35"/>
      <c r="MPI1674" s="34"/>
      <c r="MPP1674" s="35"/>
      <c r="MPQ1674" s="34"/>
      <c r="MPX1674" s="35"/>
      <c r="MPY1674" s="34"/>
      <c r="MQF1674" s="35"/>
      <c r="MQG1674" s="34"/>
      <c r="MQN1674" s="35"/>
      <c r="MQO1674" s="34"/>
      <c r="MQV1674" s="35"/>
      <c r="MQW1674" s="34"/>
      <c r="MRD1674" s="35"/>
      <c r="MRE1674" s="34"/>
      <c r="MRL1674" s="35"/>
      <c r="MRM1674" s="34"/>
      <c r="MRT1674" s="35"/>
      <c r="MRU1674" s="34"/>
      <c r="MSB1674" s="35"/>
      <c r="MSC1674" s="34"/>
      <c r="MSJ1674" s="35"/>
      <c r="MSK1674" s="34"/>
      <c r="MSR1674" s="35"/>
      <c r="MSS1674" s="34"/>
      <c r="MSZ1674" s="35"/>
      <c r="MTA1674" s="34"/>
      <c r="MTH1674" s="35"/>
      <c r="MTI1674" s="34"/>
      <c r="MTP1674" s="35"/>
      <c r="MTQ1674" s="34"/>
      <c r="MTX1674" s="35"/>
      <c r="MTY1674" s="34"/>
      <c r="MUF1674" s="35"/>
      <c r="MUG1674" s="34"/>
      <c r="MUN1674" s="35"/>
      <c r="MUO1674" s="34"/>
      <c r="MUV1674" s="35"/>
      <c r="MUW1674" s="34"/>
      <c r="MVD1674" s="35"/>
      <c r="MVE1674" s="34"/>
      <c r="MVL1674" s="35"/>
      <c r="MVM1674" s="34"/>
      <c r="MVT1674" s="35"/>
      <c r="MVU1674" s="34"/>
      <c r="MWB1674" s="35"/>
      <c r="MWC1674" s="34"/>
      <c r="MWJ1674" s="35"/>
      <c r="MWK1674" s="34"/>
      <c r="MWR1674" s="35"/>
      <c r="MWS1674" s="34"/>
      <c r="MWZ1674" s="35"/>
      <c r="MXA1674" s="34"/>
      <c r="MXH1674" s="35"/>
      <c r="MXI1674" s="34"/>
      <c r="MXP1674" s="35"/>
      <c r="MXQ1674" s="34"/>
      <c r="MXX1674" s="35"/>
      <c r="MXY1674" s="34"/>
      <c r="MYF1674" s="35"/>
      <c r="MYG1674" s="34"/>
      <c r="MYN1674" s="35"/>
      <c r="MYO1674" s="34"/>
      <c r="MYV1674" s="35"/>
      <c r="MYW1674" s="34"/>
      <c r="MZD1674" s="35"/>
      <c r="MZE1674" s="34"/>
      <c r="MZL1674" s="35"/>
      <c r="MZM1674" s="34"/>
      <c r="MZT1674" s="35"/>
      <c r="MZU1674" s="34"/>
      <c r="NAB1674" s="35"/>
      <c r="NAC1674" s="34"/>
      <c r="NAJ1674" s="35"/>
      <c r="NAK1674" s="34"/>
      <c r="NAR1674" s="35"/>
      <c r="NAS1674" s="34"/>
      <c r="NAZ1674" s="35"/>
      <c r="NBA1674" s="34"/>
      <c r="NBH1674" s="35"/>
      <c r="NBI1674" s="34"/>
      <c r="NBP1674" s="35"/>
      <c r="NBQ1674" s="34"/>
      <c r="NBX1674" s="35"/>
      <c r="NBY1674" s="34"/>
      <c r="NCF1674" s="35"/>
      <c r="NCG1674" s="34"/>
      <c r="NCN1674" s="35"/>
      <c r="NCO1674" s="34"/>
      <c r="NCV1674" s="35"/>
      <c r="NCW1674" s="34"/>
      <c r="NDD1674" s="35"/>
      <c r="NDE1674" s="34"/>
      <c r="NDL1674" s="35"/>
      <c r="NDM1674" s="34"/>
      <c r="NDT1674" s="35"/>
      <c r="NDU1674" s="34"/>
      <c r="NEB1674" s="35"/>
      <c r="NEC1674" s="34"/>
      <c r="NEJ1674" s="35"/>
      <c r="NEK1674" s="34"/>
      <c r="NER1674" s="35"/>
      <c r="NES1674" s="34"/>
      <c r="NEZ1674" s="35"/>
      <c r="NFA1674" s="34"/>
      <c r="NFH1674" s="35"/>
      <c r="NFI1674" s="34"/>
      <c r="NFP1674" s="35"/>
      <c r="NFQ1674" s="34"/>
      <c r="NFX1674" s="35"/>
      <c r="NFY1674" s="34"/>
      <c r="NGF1674" s="35"/>
      <c r="NGG1674" s="34"/>
      <c r="NGN1674" s="35"/>
      <c r="NGO1674" s="34"/>
      <c r="NGV1674" s="35"/>
      <c r="NGW1674" s="34"/>
      <c r="NHD1674" s="35"/>
      <c r="NHE1674" s="34"/>
      <c r="NHL1674" s="35"/>
      <c r="NHM1674" s="34"/>
      <c r="NHT1674" s="35"/>
      <c r="NHU1674" s="34"/>
      <c r="NIB1674" s="35"/>
      <c r="NIC1674" s="34"/>
      <c r="NIJ1674" s="35"/>
      <c r="NIK1674" s="34"/>
      <c r="NIR1674" s="35"/>
      <c r="NIS1674" s="34"/>
      <c r="NIZ1674" s="35"/>
      <c r="NJA1674" s="34"/>
      <c r="NJH1674" s="35"/>
      <c r="NJI1674" s="34"/>
      <c r="NJP1674" s="35"/>
      <c r="NJQ1674" s="34"/>
      <c r="NJX1674" s="35"/>
      <c r="NJY1674" s="34"/>
      <c r="NKF1674" s="35"/>
      <c r="NKG1674" s="34"/>
      <c r="NKN1674" s="35"/>
      <c r="NKO1674" s="34"/>
      <c r="NKV1674" s="35"/>
      <c r="NKW1674" s="34"/>
      <c r="NLD1674" s="35"/>
      <c r="NLE1674" s="34"/>
      <c r="NLL1674" s="35"/>
      <c r="NLM1674" s="34"/>
      <c r="NLT1674" s="35"/>
      <c r="NLU1674" s="34"/>
      <c r="NMB1674" s="35"/>
      <c r="NMC1674" s="34"/>
      <c r="NMJ1674" s="35"/>
      <c r="NMK1674" s="34"/>
      <c r="NMR1674" s="35"/>
      <c r="NMS1674" s="34"/>
      <c r="NMZ1674" s="35"/>
      <c r="NNA1674" s="34"/>
      <c r="NNH1674" s="35"/>
      <c r="NNI1674" s="34"/>
      <c r="NNP1674" s="35"/>
      <c r="NNQ1674" s="34"/>
      <c r="NNX1674" s="35"/>
      <c r="NNY1674" s="34"/>
      <c r="NOF1674" s="35"/>
      <c r="NOG1674" s="34"/>
      <c r="NON1674" s="35"/>
      <c r="NOO1674" s="34"/>
      <c r="NOV1674" s="35"/>
      <c r="NOW1674" s="34"/>
      <c r="NPD1674" s="35"/>
      <c r="NPE1674" s="34"/>
      <c r="NPL1674" s="35"/>
      <c r="NPM1674" s="34"/>
      <c r="NPT1674" s="35"/>
      <c r="NPU1674" s="34"/>
      <c r="NQB1674" s="35"/>
      <c r="NQC1674" s="34"/>
      <c r="NQJ1674" s="35"/>
      <c r="NQK1674" s="34"/>
      <c r="NQR1674" s="35"/>
      <c r="NQS1674" s="34"/>
      <c r="NQZ1674" s="35"/>
      <c r="NRA1674" s="34"/>
      <c r="NRH1674" s="35"/>
      <c r="NRI1674" s="34"/>
      <c r="NRP1674" s="35"/>
      <c r="NRQ1674" s="34"/>
      <c r="NRX1674" s="35"/>
      <c r="NRY1674" s="34"/>
      <c r="NSF1674" s="35"/>
      <c r="NSG1674" s="34"/>
      <c r="NSN1674" s="35"/>
      <c r="NSO1674" s="34"/>
      <c r="NSV1674" s="35"/>
      <c r="NSW1674" s="34"/>
      <c r="NTD1674" s="35"/>
      <c r="NTE1674" s="34"/>
      <c r="NTL1674" s="35"/>
      <c r="NTM1674" s="34"/>
      <c r="NTT1674" s="35"/>
      <c r="NTU1674" s="34"/>
      <c r="NUB1674" s="35"/>
      <c r="NUC1674" s="34"/>
      <c r="NUJ1674" s="35"/>
      <c r="NUK1674" s="34"/>
      <c r="NUR1674" s="35"/>
      <c r="NUS1674" s="34"/>
      <c r="NUZ1674" s="35"/>
      <c r="NVA1674" s="34"/>
      <c r="NVH1674" s="35"/>
      <c r="NVI1674" s="34"/>
      <c r="NVP1674" s="35"/>
      <c r="NVQ1674" s="34"/>
      <c r="NVX1674" s="35"/>
      <c r="NVY1674" s="34"/>
      <c r="NWF1674" s="35"/>
      <c r="NWG1674" s="34"/>
      <c r="NWN1674" s="35"/>
      <c r="NWO1674" s="34"/>
      <c r="NWV1674" s="35"/>
      <c r="NWW1674" s="34"/>
      <c r="NXD1674" s="35"/>
      <c r="NXE1674" s="34"/>
      <c r="NXL1674" s="35"/>
      <c r="NXM1674" s="34"/>
      <c r="NXT1674" s="35"/>
      <c r="NXU1674" s="34"/>
      <c r="NYB1674" s="35"/>
      <c r="NYC1674" s="34"/>
      <c r="NYJ1674" s="35"/>
      <c r="NYK1674" s="34"/>
      <c r="NYR1674" s="35"/>
      <c r="NYS1674" s="34"/>
      <c r="NYZ1674" s="35"/>
      <c r="NZA1674" s="34"/>
      <c r="NZH1674" s="35"/>
      <c r="NZI1674" s="34"/>
      <c r="NZP1674" s="35"/>
      <c r="NZQ1674" s="34"/>
      <c r="NZX1674" s="35"/>
      <c r="NZY1674" s="34"/>
      <c r="OAF1674" s="35"/>
      <c r="OAG1674" s="34"/>
      <c r="OAN1674" s="35"/>
      <c r="OAO1674" s="34"/>
      <c r="OAV1674" s="35"/>
      <c r="OAW1674" s="34"/>
      <c r="OBD1674" s="35"/>
      <c r="OBE1674" s="34"/>
      <c r="OBL1674" s="35"/>
      <c r="OBM1674" s="34"/>
      <c r="OBT1674" s="35"/>
      <c r="OBU1674" s="34"/>
      <c r="OCB1674" s="35"/>
      <c r="OCC1674" s="34"/>
      <c r="OCJ1674" s="35"/>
      <c r="OCK1674" s="34"/>
      <c r="OCR1674" s="35"/>
      <c r="OCS1674" s="34"/>
      <c r="OCZ1674" s="35"/>
      <c r="ODA1674" s="34"/>
      <c r="ODH1674" s="35"/>
      <c r="ODI1674" s="34"/>
      <c r="ODP1674" s="35"/>
      <c r="ODQ1674" s="34"/>
      <c r="ODX1674" s="35"/>
      <c r="ODY1674" s="34"/>
      <c r="OEF1674" s="35"/>
      <c r="OEG1674" s="34"/>
      <c r="OEN1674" s="35"/>
      <c r="OEO1674" s="34"/>
      <c r="OEV1674" s="35"/>
      <c r="OEW1674" s="34"/>
      <c r="OFD1674" s="35"/>
      <c r="OFE1674" s="34"/>
      <c r="OFL1674" s="35"/>
      <c r="OFM1674" s="34"/>
      <c r="OFT1674" s="35"/>
      <c r="OFU1674" s="34"/>
      <c r="OGB1674" s="35"/>
      <c r="OGC1674" s="34"/>
      <c r="OGJ1674" s="35"/>
      <c r="OGK1674" s="34"/>
      <c r="OGR1674" s="35"/>
      <c r="OGS1674" s="34"/>
      <c r="OGZ1674" s="35"/>
      <c r="OHA1674" s="34"/>
      <c r="OHH1674" s="35"/>
      <c r="OHI1674" s="34"/>
      <c r="OHP1674" s="35"/>
      <c r="OHQ1674" s="34"/>
      <c r="OHX1674" s="35"/>
      <c r="OHY1674" s="34"/>
      <c r="OIF1674" s="35"/>
      <c r="OIG1674" s="34"/>
      <c r="OIN1674" s="35"/>
      <c r="OIO1674" s="34"/>
      <c r="OIV1674" s="35"/>
      <c r="OIW1674" s="34"/>
      <c r="OJD1674" s="35"/>
      <c r="OJE1674" s="34"/>
      <c r="OJL1674" s="35"/>
      <c r="OJM1674" s="34"/>
      <c r="OJT1674" s="35"/>
      <c r="OJU1674" s="34"/>
      <c r="OKB1674" s="35"/>
      <c r="OKC1674" s="34"/>
      <c r="OKJ1674" s="35"/>
      <c r="OKK1674" s="34"/>
      <c r="OKR1674" s="35"/>
      <c r="OKS1674" s="34"/>
      <c r="OKZ1674" s="35"/>
      <c r="OLA1674" s="34"/>
      <c r="OLH1674" s="35"/>
      <c r="OLI1674" s="34"/>
      <c r="OLP1674" s="35"/>
      <c r="OLQ1674" s="34"/>
      <c r="OLX1674" s="35"/>
      <c r="OLY1674" s="34"/>
      <c r="OMF1674" s="35"/>
      <c r="OMG1674" s="34"/>
      <c r="OMN1674" s="35"/>
      <c r="OMO1674" s="34"/>
      <c r="OMV1674" s="35"/>
      <c r="OMW1674" s="34"/>
      <c r="OND1674" s="35"/>
      <c r="ONE1674" s="34"/>
      <c r="ONL1674" s="35"/>
      <c r="ONM1674" s="34"/>
      <c r="ONT1674" s="35"/>
      <c r="ONU1674" s="34"/>
      <c r="OOB1674" s="35"/>
      <c r="OOC1674" s="34"/>
      <c r="OOJ1674" s="35"/>
      <c r="OOK1674" s="34"/>
      <c r="OOR1674" s="35"/>
      <c r="OOS1674" s="34"/>
      <c r="OOZ1674" s="35"/>
      <c r="OPA1674" s="34"/>
      <c r="OPH1674" s="35"/>
      <c r="OPI1674" s="34"/>
      <c r="OPP1674" s="35"/>
      <c r="OPQ1674" s="34"/>
      <c r="OPX1674" s="35"/>
      <c r="OPY1674" s="34"/>
      <c r="OQF1674" s="35"/>
      <c r="OQG1674" s="34"/>
      <c r="OQN1674" s="35"/>
      <c r="OQO1674" s="34"/>
      <c r="OQV1674" s="35"/>
      <c r="OQW1674" s="34"/>
      <c r="ORD1674" s="35"/>
      <c r="ORE1674" s="34"/>
      <c r="ORL1674" s="35"/>
      <c r="ORM1674" s="34"/>
      <c r="ORT1674" s="35"/>
      <c r="ORU1674" s="34"/>
      <c r="OSB1674" s="35"/>
      <c r="OSC1674" s="34"/>
      <c r="OSJ1674" s="35"/>
      <c r="OSK1674" s="34"/>
      <c r="OSR1674" s="35"/>
      <c r="OSS1674" s="34"/>
      <c r="OSZ1674" s="35"/>
      <c r="OTA1674" s="34"/>
      <c r="OTH1674" s="35"/>
      <c r="OTI1674" s="34"/>
      <c r="OTP1674" s="35"/>
      <c r="OTQ1674" s="34"/>
      <c r="OTX1674" s="35"/>
      <c r="OTY1674" s="34"/>
      <c r="OUF1674" s="35"/>
      <c r="OUG1674" s="34"/>
      <c r="OUN1674" s="35"/>
      <c r="OUO1674" s="34"/>
      <c r="OUV1674" s="35"/>
      <c r="OUW1674" s="34"/>
      <c r="OVD1674" s="35"/>
      <c r="OVE1674" s="34"/>
      <c r="OVL1674" s="35"/>
      <c r="OVM1674" s="34"/>
      <c r="OVT1674" s="35"/>
      <c r="OVU1674" s="34"/>
      <c r="OWB1674" s="35"/>
      <c r="OWC1674" s="34"/>
      <c r="OWJ1674" s="35"/>
      <c r="OWK1674" s="34"/>
      <c r="OWR1674" s="35"/>
      <c r="OWS1674" s="34"/>
      <c r="OWZ1674" s="35"/>
      <c r="OXA1674" s="34"/>
      <c r="OXH1674" s="35"/>
      <c r="OXI1674" s="34"/>
      <c r="OXP1674" s="35"/>
      <c r="OXQ1674" s="34"/>
      <c r="OXX1674" s="35"/>
      <c r="OXY1674" s="34"/>
      <c r="OYF1674" s="35"/>
      <c r="OYG1674" s="34"/>
      <c r="OYN1674" s="35"/>
      <c r="OYO1674" s="34"/>
      <c r="OYV1674" s="35"/>
      <c r="OYW1674" s="34"/>
      <c r="OZD1674" s="35"/>
      <c r="OZE1674" s="34"/>
      <c r="OZL1674" s="35"/>
      <c r="OZM1674" s="34"/>
      <c r="OZT1674" s="35"/>
      <c r="OZU1674" s="34"/>
      <c r="PAB1674" s="35"/>
      <c r="PAC1674" s="34"/>
      <c r="PAJ1674" s="35"/>
      <c r="PAK1674" s="34"/>
      <c r="PAR1674" s="35"/>
      <c r="PAS1674" s="34"/>
      <c r="PAZ1674" s="35"/>
      <c r="PBA1674" s="34"/>
      <c r="PBH1674" s="35"/>
      <c r="PBI1674" s="34"/>
      <c r="PBP1674" s="35"/>
      <c r="PBQ1674" s="34"/>
      <c r="PBX1674" s="35"/>
      <c r="PBY1674" s="34"/>
      <c r="PCF1674" s="35"/>
      <c r="PCG1674" s="34"/>
      <c r="PCN1674" s="35"/>
      <c r="PCO1674" s="34"/>
      <c r="PCV1674" s="35"/>
      <c r="PCW1674" s="34"/>
      <c r="PDD1674" s="35"/>
      <c r="PDE1674" s="34"/>
      <c r="PDL1674" s="35"/>
      <c r="PDM1674" s="34"/>
      <c r="PDT1674" s="35"/>
      <c r="PDU1674" s="34"/>
      <c r="PEB1674" s="35"/>
      <c r="PEC1674" s="34"/>
      <c r="PEJ1674" s="35"/>
      <c r="PEK1674" s="34"/>
      <c r="PER1674" s="35"/>
      <c r="PES1674" s="34"/>
      <c r="PEZ1674" s="35"/>
      <c r="PFA1674" s="34"/>
      <c r="PFH1674" s="35"/>
      <c r="PFI1674" s="34"/>
      <c r="PFP1674" s="35"/>
      <c r="PFQ1674" s="34"/>
      <c r="PFX1674" s="35"/>
      <c r="PFY1674" s="34"/>
      <c r="PGF1674" s="35"/>
      <c r="PGG1674" s="34"/>
      <c r="PGN1674" s="35"/>
      <c r="PGO1674" s="34"/>
      <c r="PGV1674" s="35"/>
      <c r="PGW1674" s="34"/>
      <c r="PHD1674" s="35"/>
      <c r="PHE1674" s="34"/>
      <c r="PHL1674" s="35"/>
      <c r="PHM1674" s="34"/>
      <c r="PHT1674" s="35"/>
      <c r="PHU1674" s="34"/>
      <c r="PIB1674" s="35"/>
      <c r="PIC1674" s="34"/>
      <c r="PIJ1674" s="35"/>
      <c r="PIK1674" s="34"/>
      <c r="PIR1674" s="35"/>
      <c r="PIS1674" s="34"/>
      <c r="PIZ1674" s="35"/>
      <c r="PJA1674" s="34"/>
      <c r="PJH1674" s="35"/>
      <c r="PJI1674" s="34"/>
      <c r="PJP1674" s="35"/>
      <c r="PJQ1674" s="34"/>
      <c r="PJX1674" s="35"/>
      <c r="PJY1674" s="34"/>
      <c r="PKF1674" s="35"/>
      <c r="PKG1674" s="34"/>
      <c r="PKN1674" s="35"/>
      <c r="PKO1674" s="34"/>
      <c r="PKV1674" s="35"/>
      <c r="PKW1674" s="34"/>
      <c r="PLD1674" s="35"/>
      <c r="PLE1674" s="34"/>
      <c r="PLL1674" s="35"/>
      <c r="PLM1674" s="34"/>
      <c r="PLT1674" s="35"/>
      <c r="PLU1674" s="34"/>
      <c r="PMB1674" s="35"/>
      <c r="PMC1674" s="34"/>
      <c r="PMJ1674" s="35"/>
      <c r="PMK1674" s="34"/>
      <c r="PMR1674" s="35"/>
      <c r="PMS1674" s="34"/>
      <c r="PMZ1674" s="35"/>
      <c r="PNA1674" s="34"/>
      <c r="PNH1674" s="35"/>
      <c r="PNI1674" s="34"/>
      <c r="PNP1674" s="35"/>
      <c r="PNQ1674" s="34"/>
      <c r="PNX1674" s="35"/>
      <c r="PNY1674" s="34"/>
      <c r="POF1674" s="35"/>
      <c r="POG1674" s="34"/>
      <c r="PON1674" s="35"/>
      <c r="POO1674" s="34"/>
      <c r="POV1674" s="35"/>
      <c r="POW1674" s="34"/>
      <c r="PPD1674" s="35"/>
      <c r="PPE1674" s="34"/>
      <c r="PPL1674" s="35"/>
      <c r="PPM1674" s="34"/>
      <c r="PPT1674" s="35"/>
      <c r="PPU1674" s="34"/>
      <c r="PQB1674" s="35"/>
      <c r="PQC1674" s="34"/>
      <c r="PQJ1674" s="35"/>
      <c r="PQK1674" s="34"/>
      <c r="PQR1674" s="35"/>
      <c r="PQS1674" s="34"/>
      <c r="PQZ1674" s="35"/>
      <c r="PRA1674" s="34"/>
      <c r="PRH1674" s="35"/>
      <c r="PRI1674" s="34"/>
      <c r="PRP1674" s="35"/>
      <c r="PRQ1674" s="34"/>
      <c r="PRX1674" s="35"/>
      <c r="PRY1674" s="34"/>
      <c r="PSF1674" s="35"/>
      <c r="PSG1674" s="34"/>
      <c r="PSN1674" s="35"/>
      <c r="PSO1674" s="34"/>
      <c r="PSV1674" s="35"/>
      <c r="PSW1674" s="34"/>
      <c r="PTD1674" s="35"/>
      <c r="PTE1674" s="34"/>
      <c r="PTL1674" s="35"/>
      <c r="PTM1674" s="34"/>
      <c r="PTT1674" s="35"/>
      <c r="PTU1674" s="34"/>
      <c r="PUB1674" s="35"/>
      <c r="PUC1674" s="34"/>
      <c r="PUJ1674" s="35"/>
      <c r="PUK1674" s="34"/>
      <c r="PUR1674" s="35"/>
      <c r="PUS1674" s="34"/>
      <c r="PUZ1674" s="35"/>
      <c r="PVA1674" s="34"/>
      <c r="PVH1674" s="35"/>
      <c r="PVI1674" s="34"/>
      <c r="PVP1674" s="35"/>
      <c r="PVQ1674" s="34"/>
      <c r="PVX1674" s="35"/>
      <c r="PVY1674" s="34"/>
      <c r="PWF1674" s="35"/>
      <c r="PWG1674" s="34"/>
      <c r="PWN1674" s="35"/>
      <c r="PWO1674" s="34"/>
      <c r="PWV1674" s="35"/>
      <c r="PWW1674" s="34"/>
      <c r="PXD1674" s="35"/>
      <c r="PXE1674" s="34"/>
      <c r="PXL1674" s="35"/>
      <c r="PXM1674" s="34"/>
      <c r="PXT1674" s="35"/>
      <c r="PXU1674" s="34"/>
      <c r="PYB1674" s="35"/>
      <c r="PYC1674" s="34"/>
      <c r="PYJ1674" s="35"/>
      <c r="PYK1674" s="34"/>
      <c r="PYR1674" s="35"/>
      <c r="PYS1674" s="34"/>
      <c r="PYZ1674" s="35"/>
      <c r="PZA1674" s="34"/>
      <c r="PZH1674" s="35"/>
      <c r="PZI1674" s="34"/>
      <c r="PZP1674" s="35"/>
      <c r="PZQ1674" s="34"/>
      <c r="PZX1674" s="35"/>
      <c r="PZY1674" s="34"/>
      <c r="QAF1674" s="35"/>
      <c r="QAG1674" s="34"/>
      <c r="QAN1674" s="35"/>
      <c r="QAO1674" s="34"/>
      <c r="QAV1674" s="35"/>
      <c r="QAW1674" s="34"/>
      <c r="QBD1674" s="35"/>
      <c r="QBE1674" s="34"/>
      <c r="QBL1674" s="35"/>
      <c r="QBM1674" s="34"/>
      <c r="QBT1674" s="35"/>
      <c r="QBU1674" s="34"/>
      <c r="QCB1674" s="35"/>
      <c r="QCC1674" s="34"/>
      <c r="QCJ1674" s="35"/>
      <c r="QCK1674" s="34"/>
      <c r="QCR1674" s="35"/>
      <c r="QCS1674" s="34"/>
      <c r="QCZ1674" s="35"/>
      <c r="QDA1674" s="34"/>
      <c r="QDH1674" s="35"/>
      <c r="QDI1674" s="34"/>
      <c r="QDP1674" s="35"/>
      <c r="QDQ1674" s="34"/>
      <c r="QDX1674" s="35"/>
      <c r="QDY1674" s="34"/>
      <c r="QEF1674" s="35"/>
      <c r="QEG1674" s="34"/>
      <c r="QEN1674" s="35"/>
      <c r="QEO1674" s="34"/>
      <c r="QEV1674" s="35"/>
      <c r="QEW1674" s="34"/>
      <c r="QFD1674" s="35"/>
      <c r="QFE1674" s="34"/>
      <c r="QFL1674" s="35"/>
      <c r="QFM1674" s="34"/>
      <c r="QFT1674" s="35"/>
      <c r="QFU1674" s="34"/>
      <c r="QGB1674" s="35"/>
      <c r="QGC1674" s="34"/>
      <c r="QGJ1674" s="35"/>
      <c r="QGK1674" s="34"/>
      <c r="QGR1674" s="35"/>
      <c r="QGS1674" s="34"/>
      <c r="QGZ1674" s="35"/>
      <c r="QHA1674" s="34"/>
      <c r="QHH1674" s="35"/>
      <c r="QHI1674" s="34"/>
      <c r="QHP1674" s="35"/>
      <c r="QHQ1674" s="34"/>
      <c r="QHX1674" s="35"/>
      <c r="QHY1674" s="34"/>
      <c r="QIF1674" s="35"/>
      <c r="QIG1674" s="34"/>
      <c r="QIN1674" s="35"/>
      <c r="QIO1674" s="34"/>
      <c r="QIV1674" s="35"/>
      <c r="QIW1674" s="34"/>
      <c r="QJD1674" s="35"/>
      <c r="QJE1674" s="34"/>
      <c r="QJL1674" s="35"/>
      <c r="QJM1674" s="34"/>
      <c r="QJT1674" s="35"/>
      <c r="QJU1674" s="34"/>
      <c r="QKB1674" s="35"/>
      <c r="QKC1674" s="34"/>
      <c r="QKJ1674" s="35"/>
      <c r="QKK1674" s="34"/>
      <c r="QKR1674" s="35"/>
      <c r="QKS1674" s="34"/>
      <c r="QKZ1674" s="35"/>
      <c r="QLA1674" s="34"/>
      <c r="QLH1674" s="35"/>
      <c r="QLI1674" s="34"/>
      <c r="QLP1674" s="35"/>
      <c r="QLQ1674" s="34"/>
      <c r="QLX1674" s="35"/>
      <c r="QLY1674" s="34"/>
      <c r="QMF1674" s="35"/>
      <c r="QMG1674" s="34"/>
      <c r="QMN1674" s="35"/>
      <c r="QMO1674" s="34"/>
      <c r="QMV1674" s="35"/>
      <c r="QMW1674" s="34"/>
      <c r="QND1674" s="35"/>
      <c r="QNE1674" s="34"/>
      <c r="QNL1674" s="35"/>
      <c r="QNM1674" s="34"/>
      <c r="QNT1674" s="35"/>
      <c r="QNU1674" s="34"/>
      <c r="QOB1674" s="35"/>
      <c r="QOC1674" s="34"/>
      <c r="QOJ1674" s="35"/>
      <c r="QOK1674" s="34"/>
      <c r="QOR1674" s="35"/>
      <c r="QOS1674" s="34"/>
      <c r="QOZ1674" s="35"/>
      <c r="QPA1674" s="34"/>
      <c r="QPH1674" s="35"/>
      <c r="QPI1674" s="34"/>
      <c r="QPP1674" s="35"/>
      <c r="QPQ1674" s="34"/>
      <c r="QPX1674" s="35"/>
      <c r="QPY1674" s="34"/>
      <c r="QQF1674" s="35"/>
      <c r="QQG1674" s="34"/>
      <c r="QQN1674" s="35"/>
      <c r="QQO1674" s="34"/>
      <c r="QQV1674" s="35"/>
      <c r="QQW1674" s="34"/>
      <c r="QRD1674" s="35"/>
      <c r="QRE1674" s="34"/>
      <c r="QRL1674" s="35"/>
      <c r="QRM1674" s="34"/>
      <c r="QRT1674" s="35"/>
      <c r="QRU1674" s="34"/>
      <c r="QSB1674" s="35"/>
      <c r="QSC1674" s="34"/>
      <c r="QSJ1674" s="35"/>
      <c r="QSK1674" s="34"/>
      <c r="QSR1674" s="35"/>
      <c r="QSS1674" s="34"/>
      <c r="QSZ1674" s="35"/>
      <c r="QTA1674" s="34"/>
      <c r="QTH1674" s="35"/>
      <c r="QTI1674" s="34"/>
      <c r="QTP1674" s="35"/>
      <c r="QTQ1674" s="34"/>
      <c r="QTX1674" s="35"/>
      <c r="QTY1674" s="34"/>
      <c r="QUF1674" s="35"/>
      <c r="QUG1674" s="34"/>
      <c r="QUN1674" s="35"/>
      <c r="QUO1674" s="34"/>
      <c r="QUV1674" s="35"/>
      <c r="QUW1674" s="34"/>
      <c r="QVD1674" s="35"/>
      <c r="QVE1674" s="34"/>
      <c r="QVL1674" s="35"/>
      <c r="QVM1674" s="34"/>
      <c r="QVT1674" s="35"/>
      <c r="QVU1674" s="34"/>
      <c r="QWB1674" s="35"/>
      <c r="QWC1674" s="34"/>
      <c r="QWJ1674" s="35"/>
      <c r="QWK1674" s="34"/>
      <c r="QWR1674" s="35"/>
      <c r="QWS1674" s="34"/>
      <c r="QWZ1674" s="35"/>
      <c r="QXA1674" s="34"/>
      <c r="QXH1674" s="35"/>
      <c r="QXI1674" s="34"/>
      <c r="QXP1674" s="35"/>
      <c r="QXQ1674" s="34"/>
      <c r="QXX1674" s="35"/>
      <c r="QXY1674" s="34"/>
      <c r="QYF1674" s="35"/>
      <c r="QYG1674" s="34"/>
      <c r="QYN1674" s="35"/>
      <c r="QYO1674" s="34"/>
      <c r="QYV1674" s="35"/>
      <c r="QYW1674" s="34"/>
      <c r="QZD1674" s="35"/>
      <c r="QZE1674" s="34"/>
      <c r="QZL1674" s="35"/>
      <c r="QZM1674" s="34"/>
      <c r="QZT1674" s="35"/>
      <c r="QZU1674" s="34"/>
      <c r="RAB1674" s="35"/>
      <c r="RAC1674" s="34"/>
      <c r="RAJ1674" s="35"/>
      <c r="RAK1674" s="34"/>
      <c r="RAR1674" s="35"/>
      <c r="RAS1674" s="34"/>
      <c r="RAZ1674" s="35"/>
      <c r="RBA1674" s="34"/>
      <c r="RBH1674" s="35"/>
      <c r="RBI1674" s="34"/>
      <c r="RBP1674" s="35"/>
      <c r="RBQ1674" s="34"/>
      <c r="RBX1674" s="35"/>
      <c r="RBY1674" s="34"/>
      <c r="RCF1674" s="35"/>
      <c r="RCG1674" s="34"/>
      <c r="RCN1674" s="35"/>
      <c r="RCO1674" s="34"/>
      <c r="RCV1674" s="35"/>
      <c r="RCW1674" s="34"/>
      <c r="RDD1674" s="35"/>
      <c r="RDE1674" s="34"/>
      <c r="RDL1674" s="35"/>
      <c r="RDM1674" s="34"/>
      <c r="RDT1674" s="35"/>
      <c r="RDU1674" s="34"/>
      <c r="REB1674" s="35"/>
      <c r="REC1674" s="34"/>
      <c r="REJ1674" s="35"/>
      <c r="REK1674" s="34"/>
      <c r="RER1674" s="35"/>
      <c r="RES1674" s="34"/>
      <c r="REZ1674" s="35"/>
      <c r="RFA1674" s="34"/>
      <c r="RFH1674" s="35"/>
      <c r="RFI1674" s="34"/>
      <c r="RFP1674" s="35"/>
      <c r="RFQ1674" s="34"/>
      <c r="RFX1674" s="35"/>
      <c r="RFY1674" s="34"/>
      <c r="RGF1674" s="35"/>
      <c r="RGG1674" s="34"/>
      <c r="RGN1674" s="35"/>
      <c r="RGO1674" s="34"/>
      <c r="RGV1674" s="35"/>
      <c r="RGW1674" s="34"/>
      <c r="RHD1674" s="35"/>
      <c r="RHE1674" s="34"/>
      <c r="RHL1674" s="35"/>
      <c r="RHM1674" s="34"/>
      <c r="RHT1674" s="35"/>
      <c r="RHU1674" s="34"/>
      <c r="RIB1674" s="35"/>
      <c r="RIC1674" s="34"/>
      <c r="RIJ1674" s="35"/>
      <c r="RIK1674" s="34"/>
      <c r="RIR1674" s="35"/>
      <c r="RIS1674" s="34"/>
      <c r="RIZ1674" s="35"/>
      <c r="RJA1674" s="34"/>
      <c r="RJH1674" s="35"/>
      <c r="RJI1674" s="34"/>
      <c r="RJP1674" s="35"/>
      <c r="RJQ1674" s="34"/>
      <c r="RJX1674" s="35"/>
      <c r="RJY1674" s="34"/>
      <c r="RKF1674" s="35"/>
      <c r="RKG1674" s="34"/>
      <c r="RKN1674" s="35"/>
      <c r="RKO1674" s="34"/>
      <c r="RKV1674" s="35"/>
      <c r="RKW1674" s="34"/>
      <c r="RLD1674" s="35"/>
      <c r="RLE1674" s="34"/>
      <c r="RLL1674" s="35"/>
      <c r="RLM1674" s="34"/>
      <c r="RLT1674" s="35"/>
      <c r="RLU1674" s="34"/>
      <c r="RMB1674" s="35"/>
      <c r="RMC1674" s="34"/>
      <c r="RMJ1674" s="35"/>
      <c r="RMK1674" s="34"/>
      <c r="RMR1674" s="35"/>
      <c r="RMS1674" s="34"/>
      <c r="RMZ1674" s="35"/>
      <c r="RNA1674" s="34"/>
      <c r="RNH1674" s="35"/>
      <c r="RNI1674" s="34"/>
      <c r="RNP1674" s="35"/>
      <c r="RNQ1674" s="34"/>
      <c r="RNX1674" s="35"/>
      <c r="RNY1674" s="34"/>
      <c r="ROF1674" s="35"/>
      <c r="ROG1674" s="34"/>
      <c r="RON1674" s="35"/>
      <c r="ROO1674" s="34"/>
      <c r="ROV1674" s="35"/>
      <c r="ROW1674" s="34"/>
      <c r="RPD1674" s="35"/>
      <c r="RPE1674" s="34"/>
      <c r="RPL1674" s="35"/>
      <c r="RPM1674" s="34"/>
      <c r="RPT1674" s="35"/>
      <c r="RPU1674" s="34"/>
      <c r="RQB1674" s="35"/>
      <c r="RQC1674" s="34"/>
      <c r="RQJ1674" s="35"/>
      <c r="RQK1674" s="34"/>
      <c r="RQR1674" s="35"/>
      <c r="RQS1674" s="34"/>
      <c r="RQZ1674" s="35"/>
      <c r="RRA1674" s="34"/>
      <c r="RRH1674" s="35"/>
      <c r="RRI1674" s="34"/>
      <c r="RRP1674" s="35"/>
      <c r="RRQ1674" s="34"/>
      <c r="RRX1674" s="35"/>
      <c r="RRY1674" s="34"/>
      <c r="RSF1674" s="35"/>
      <c r="RSG1674" s="34"/>
      <c r="RSN1674" s="35"/>
      <c r="RSO1674" s="34"/>
      <c r="RSV1674" s="35"/>
      <c r="RSW1674" s="34"/>
      <c r="RTD1674" s="35"/>
      <c r="RTE1674" s="34"/>
      <c r="RTL1674" s="35"/>
      <c r="RTM1674" s="34"/>
      <c r="RTT1674" s="35"/>
      <c r="RTU1674" s="34"/>
      <c r="RUB1674" s="35"/>
      <c r="RUC1674" s="34"/>
      <c r="RUJ1674" s="35"/>
      <c r="RUK1674" s="34"/>
      <c r="RUR1674" s="35"/>
      <c r="RUS1674" s="34"/>
      <c r="RUZ1674" s="35"/>
      <c r="RVA1674" s="34"/>
      <c r="RVH1674" s="35"/>
      <c r="RVI1674" s="34"/>
      <c r="RVP1674" s="35"/>
      <c r="RVQ1674" s="34"/>
      <c r="RVX1674" s="35"/>
      <c r="RVY1674" s="34"/>
      <c r="RWF1674" s="35"/>
      <c r="RWG1674" s="34"/>
      <c r="RWN1674" s="35"/>
      <c r="RWO1674" s="34"/>
      <c r="RWV1674" s="35"/>
      <c r="RWW1674" s="34"/>
      <c r="RXD1674" s="35"/>
      <c r="RXE1674" s="34"/>
      <c r="RXL1674" s="35"/>
      <c r="RXM1674" s="34"/>
      <c r="RXT1674" s="35"/>
      <c r="RXU1674" s="34"/>
      <c r="RYB1674" s="35"/>
      <c r="RYC1674" s="34"/>
      <c r="RYJ1674" s="35"/>
      <c r="RYK1674" s="34"/>
      <c r="RYR1674" s="35"/>
      <c r="RYS1674" s="34"/>
      <c r="RYZ1674" s="35"/>
      <c r="RZA1674" s="34"/>
      <c r="RZH1674" s="35"/>
      <c r="RZI1674" s="34"/>
      <c r="RZP1674" s="35"/>
      <c r="RZQ1674" s="34"/>
      <c r="RZX1674" s="35"/>
      <c r="RZY1674" s="34"/>
      <c r="SAF1674" s="35"/>
      <c r="SAG1674" s="34"/>
      <c r="SAN1674" s="35"/>
      <c r="SAO1674" s="34"/>
      <c r="SAV1674" s="35"/>
      <c r="SAW1674" s="34"/>
      <c r="SBD1674" s="35"/>
      <c r="SBE1674" s="34"/>
      <c r="SBL1674" s="35"/>
      <c r="SBM1674" s="34"/>
      <c r="SBT1674" s="35"/>
      <c r="SBU1674" s="34"/>
      <c r="SCB1674" s="35"/>
      <c r="SCC1674" s="34"/>
      <c r="SCJ1674" s="35"/>
      <c r="SCK1674" s="34"/>
      <c r="SCR1674" s="35"/>
      <c r="SCS1674" s="34"/>
      <c r="SCZ1674" s="35"/>
      <c r="SDA1674" s="34"/>
      <c r="SDH1674" s="35"/>
      <c r="SDI1674" s="34"/>
      <c r="SDP1674" s="35"/>
      <c r="SDQ1674" s="34"/>
      <c r="SDX1674" s="35"/>
      <c r="SDY1674" s="34"/>
      <c r="SEF1674" s="35"/>
      <c r="SEG1674" s="34"/>
      <c r="SEN1674" s="35"/>
      <c r="SEO1674" s="34"/>
      <c r="SEV1674" s="35"/>
      <c r="SEW1674" s="34"/>
      <c r="SFD1674" s="35"/>
      <c r="SFE1674" s="34"/>
      <c r="SFL1674" s="35"/>
      <c r="SFM1674" s="34"/>
      <c r="SFT1674" s="35"/>
      <c r="SFU1674" s="34"/>
      <c r="SGB1674" s="35"/>
      <c r="SGC1674" s="34"/>
      <c r="SGJ1674" s="35"/>
      <c r="SGK1674" s="34"/>
      <c r="SGR1674" s="35"/>
      <c r="SGS1674" s="34"/>
      <c r="SGZ1674" s="35"/>
      <c r="SHA1674" s="34"/>
      <c r="SHH1674" s="35"/>
      <c r="SHI1674" s="34"/>
      <c r="SHP1674" s="35"/>
      <c r="SHQ1674" s="34"/>
      <c r="SHX1674" s="35"/>
      <c r="SHY1674" s="34"/>
      <c r="SIF1674" s="35"/>
      <c r="SIG1674" s="34"/>
      <c r="SIN1674" s="35"/>
      <c r="SIO1674" s="34"/>
      <c r="SIV1674" s="35"/>
      <c r="SIW1674" s="34"/>
      <c r="SJD1674" s="35"/>
      <c r="SJE1674" s="34"/>
      <c r="SJL1674" s="35"/>
      <c r="SJM1674" s="34"/>
      <c r="SJT1674" s="35"/>
      <c r="SJU1674" s="34"/>
      <c r="SKB1674" s="35"/>
      <c r="SKC1674" s="34"/>
      <c r="SKJ1674" s="35"/>
      <c r="SKK1674" s="34"/>
      <c r="SKR1674" s="35"/>
      <c r="SKS1674" s="34"/>
      <c r="SKZ1674" s="35"/>
      <c r="SLA1674" s="34"/>
      <c r="SLH1674" s="35"/>
      <c r="SLI1674" s="34"/>
      <c r="SLP1674" s="35"/>
      <c r="SLQ1674" s="34"/>
      <c r="SLX1674" s="35"/>
      <c r="SLY1674" s="34"/>
      <c r="SMF1674" s="35"/>
      <c r="SMG1674" s="34"/>
      <c r="SMN1674" s="35"/>
      <c r="SMO1674" s="34"/>
      <c r="SMV1674" s="35"/>
      <c r="SMW1674" s="34"/>
      <c r="SND1674" s="35"/>
      <c r="SNE1674" s="34"/>
      <c r="SNL1674" s="35"/>
      <c r="SNM1674" s="34"/>
      <c r="SNT1674" s="35"/>
      <c r="SNU1674" s="34"/>
      <c r="SOB1674" s="35"/>
      <c r="SOC1674" s="34"/>
      <c r="SOJ1674" s="35"/>
      <c r="SOK1674" s="34"/>
      <c r="SOR1674" s="35"/>
      <c r="SOS1674" s="34"/>
      <c r="SOZ1674" s="35"/>
      <c r="SPA1674" s="34"/>
      <c r="SPH1674" s="35"/>
      <c r="SPI1674" s="34"/>
      <c r="SPP1674" s="35"/>
      <c r="SPQ1674" s="34"/>
      <c r="SPX1674" s="35"/>
      <c r="SPY1674" s="34"/>
      <c r="SQF1674" s="35"/>
      <c r="SQG1674" s="34"/>
      <c r="SQN1674" s="35"/>
      <c r="SQO1674" s="34"/>
      <c r="SQV1674" s="35"/>
      <c r="SQW1674" s="34"/>
      <c r="SRD1674" s="35"/>
      <c r="SRE1674" s="34"/>
      <c r="SRL1674" s="35"/>
      <c r="SRM1674" s="34"/>
      <c r="SRT1674" s="35"/>
      <c r="SRU1674" s="34"/>
      <c r="SSB1674" s="35"/>
      <c r="SSC1674" s="34"/>
      <c r="SSJ1674" s="35"/>
      <c r="SSK1674" s="34"/>
      <c r="SSR1674" s="35"/>
      <c r="SSS1674" s="34"/>
      <c r="SSZ1674" s="35"/>
      <c r="STA1674" s="34"/>
      <c r="STH1674" s="35"/>
      <c r="STI1674" s="34"/>
      <c r="STP1674" s="35"/>
      <c r="STQ1674" s="34"/>
      <c r="STX1674" s="35"/>
      <c r="STY1674" s="34"/>
      <c r="SUF1674" s="35"/>
      <c r="SUG1674" s="34"/>
      <c r="SUN1674" s="35"/>
      <c r="SUO1674" s="34"/>
      <c r="SUV1674" s="35"/>
      <c r="SUW1674" s="34"/>
      <c r="SVD1674" s="35"/>
      <c r="SVE1674" s="34"/>
      <c r="SVL1674" s="35"/>
      <c r="SVM1674" s="34"/>
      <c r="SVT1674" s="35"/>
      <c r="SVU1674" s="34"/>
      <c r="SWB1674" s="35"/>
      <c r="SWC1674" s="34"/>
      <c r="SWJ1674" s="35"/>
      <c r="SWK1674" s="34"/>
      <c r="SWR1674" s="35"/>
      <c r="SWS1674" s="34"/>
      <c r="SWZ1674" s="35"/>
      <c r="SXA1674" s="34"/>
      <c r="SXH1674" s="35"/>
      <c r="SXI1674" s="34"/>
      <c r="SXP1674" s="35"/>
      <c r="SXQ1674" s="34"/>
      <c r="SXX1674" s="35"/>
      <c r="SXY1674" s="34"/>
      <c r="SYF1674" s="35"/>
      <c r="SYG1674" s="34"/>
      <c r="SYN1674" s="35"/>
      <c r="SYO1674" s="34"/>
      <c r="SYV1674" s="35"/>
      <c r="SYW1674" s="34"/>
      <c r="SZD1674" s="35"/>
      <c r="SZE1674" s="34"/>
      <c r="SZL1674" s="35"/>
      <c r="SZM1674" s="34"/>
      <c r="SZT1674" s="35"/>
      <c r="SZU1674" s="34"/>
      <c r="TAB1674" s="35"/>
      <c r="TAC1674" s="34"/>
      <c r="TAJ1674" s="35"/>
      <c r="TAK1674" s="34"/>
      <c r="TAR1674" s="35"/>
      <c r="TAS1674" s="34"/>
      <c r="TAZ1674" s="35"/>
      <c r="TBA1674" s="34"/>
      <c r="TBH1674" s="35"/>
      <c r="TBI1674" s="34"/>
      <c r="TBP1674" s="35"/>
      <c r="TBQ1674" s="34"/>
      <c r="TBX1674" s="35"/>
      <c r="TBY1674" s="34"/>
      <c r="TCF1674" s="35"/>
      <c r="TCG1674" s="34"/>
      <c r="TCN1674" s="35"/>
      <c r="TCO1674" s="34"/>
      <c r="TCV1674" s="35"/>
      <c r="TCW1674" s="34"/>
      <c r="TDD1674" s="35"/>
      <c r="TDE1674" s="34"/>
      <c r="TDL1674" s="35"/>
      <c r="TDM1674" s="34"/>
      <c r="TDT1674" s="35"/>
      <c r="TDU1674" s="34"/>
      <c r="TEB1674" s="35"/>
      <c r="TEC1674" s="34"/>
      <c r="TEJ1674" s="35"/>
      <c r="TEK1674" s="34"/>
      <c r="TER1674" s="35"/>
      <c r="TES1674" s="34"/>
      <c r="TEZ1674" s="35"/>
      <c r="TFA1674" s="34"/>
      <c r="TFH1674" s="35"/>
      <c r="TFI1674" s="34"/>
      <c r="TFP1674" s="35"/>
      <c r="TFQ1674" s="34"/>
      <c r="TFX1674" s="35"/>
      <c r="TFY1674" s="34"/>
      <c r="TGF1674" s="35"/>
      <c r="TGG1674" s="34"/>
      <c r="TGN1674" s="35"/>
      <c r="TGO1674" s="34"/>
      <c r="TGV1674" s="35"/>
      <c r="TGW1674" s="34"/>
      <c r="THD1674" s="35"/>
      <c r="THE1674" s="34"/>
      <c r="THL1674" s="35"/>
      <c r="THM1674" s="34"/>
      <c r="THT1674" s="35"/>
      <c r="THU1674" s="34"/>
      <c r="TIB1674" s="35"/>
      <c r="TIC1674" s="34"/>
      <c r="TIJ1674" s="35"/>
      <c r="TIK1674" s="34"/>
      <c r="TIR1674" s="35"/>
      <c r="TIS1674" s="34"/>
      <c r="TIZ1674" s="35"/>
      <c r="TJA1674" s="34"/>
      <c r="TJH1674" s="35"/>
      <c r="TJI1674" s="34"/>
      <c r="TJP1674" s="35"/>
      <c r="TJQ1674" s="34"/>
      <c r="TJX1674" s="35"/>
      <c r="TJY1674" s="34"/>
      <c r="TKF1674" s="35"/>
      <c r="TKG1674" s="34"/>
      <c r="TKN1674" s="35"/>
      <c r="TKO1674" s="34"/>
      <c r="TKV1674" s="35"/>
      <c r="TKW1674" s="34"/>
      <c r="TLD1674" s="35"/>
      <c r="TLE1674" s="34"/>
      <c r="TLL1674" s="35"/>
      <c r="TLM1674" s="34"/>
      <c r="TLT1674" s="35"/>
      <c r="TLU1674" s="34"/>
      <c r="TMB1674" s="35"/>
      <c r="TMC1674" s="34"/>
      <c r="TMJ1674" s="35"/>
      <c r="TMK1674" s="34"/>
      <c r="TMR1674" s="35"/>
      <c r="TMS1674" s="34"/>
      <c r="TMZ1674" s="35"/>
      <c r="TNA1674" s="34"/>
      <c r="TNH1674" s="35"/>
      <c r="TNI1674" s="34"/>
      <c r="TNP1674" s="35"/>
      <c r="TNQ1674" s="34"/>
      <c r="TNX1674" s="35"/>
      <c r="TNY1674" s="34"/>
      <c r="TOF1674" s="35"/>
      <c r="TOG1674" s="34"/>
      <c r="TON1674" s="35"/>
      <c r="TOO1674" s="34"/>
      <c r="TOV1674" s="35"/>
      <c r="TOW1674" s="34"/>
      <c r="TPD1674" s="35"/>
      <c r="TPE1674" s="34"/>
      <c r="TPL1674" s="35"/>
      <c r="TPM1674" s="34"/>
      <c r="TPT1674" s="35"/>
      <c r="TPU1674" s="34"/>
      <c r="TQB1674" s="35"/>
      <c r="TQC1674" s="34"/>
      <c r="TQJ1674" s="35"/>
      <c r="TQK1674" s="34"/>
      <c r="TQR1674" s="35"/>
      <c r="TQS1674" s="34"/>
      <c r="TQZ1674" s="35"/>
      <c r="TRA1674" s="34"/>
      <c r="TRH1674" s="35"/>
      <c r="TRI1674" s="34"/>
      <c r="TRP1674" s="35"/>
      <c r="TRQ1674" s="34"/>
      <c r="TRX1674" s="35"/>
      <c r="TRY1674" s="34"/>
      <c r="TSF1674" s="35"/>
      <c r="TSG1674" s="34"/>
      <c r="TSN1674" s="35"/>
      <c r="TSO1674" s="34"/>
      <c r="TSV1674" s="35"/>
      <c r="TSW1674" s="34"/>
      <c r="TTD1674" s="35"/>
      <c r="TTE1674" s="34"/>
      <c r="TTL1674" s="35"/>
      <c r="TTM1674" s="34"/>
      <c r="TTT1674" s="35"/>
      <c r="TTU1674" s="34"/>
      <c r="TUB1674" s="35"/>
      <c r="TUC1674" s="34"/>
      <c r="TUJ1674" s="35"/>
      <c r="TUK1674" s="34"/>
      <c r="TUR1674" s="35"/>
      <c r="TUS1674" s="34"/>
      <c r="TUZ1674" s="35"/>
      <c r="TVA1674" s="34"/>
      <c r="TVH1674" s="35"/>
      <c r="TVI1674" s="34"/>
      <c r="TVP1674" s="35"/>
      <c r="TVQ1674" s="34"/>
      <c r="TVX1674" s="35"/>
      <c r="TVY1674" s="34"/>
      <c r="TWF1674" s="35"/>
      <c r="TWG1674" s="34"/>
      <c r="TWN1674" s="35"/>
      <c r="TWO1674" s="34"/>
      <c r="TWV1674" s="35"/>
      <c r="TWW1674" s="34"/>
      <c r="TXD1674" s="35"/>
      <c r="TXE1674" s="34"/>
      <c r="TXL1674" s="35"/>
      <c r="TXM1674" s="34"/>
      <c r="TXT1674" s="35"/>
      <c r="TXU1674" s="34"/>
      <c r="TYB1674" s="35"/>
      <c r="TYC1674" s="34"/>
      <c r="TYJ1674" s="35"/>
      <c r="TYK1674" s="34"/>
      <c r="TYR1674" s="35"/>
      <c r="TYS1674" s="34"/>
      <c r="TYZ1674" s="35"/>
      <c r="TZA1674" s="34"/>
      <c r="TZH1674" s="35"/>
      <c r="TZI1674" s="34"/>
      <c r="TZP1674" s="35"/>
      <c r="TZQ1674" s="34"/>
      <c r="TZX1674" s="35"/>
      <c r="TZY1674" s="34"/>
      <c r="UAF1674" s="35"/>
      <c r="UAG1674" s="34"/>
      <c r="UAN1674" s="35"/>
      <c r="UAO1674" s="34"/>
      <c r="UAV1674" s="35"/>
      <c r="UAW1674" s="34"/>
      <c r="UBD1674" s="35"/>
      <c r="UBE1674" s="34"/>
      <c r="UBL1674" s="35"/>
      <c r="UBM1674" s="34"/>
      <c r="UBT1674" s="35"/>
      <c r="UBU1674" s="34"/>
      <c r="UCB1674" s="35"/>
      <c r="UCC1674" s="34"/>
      <c r="UCJ1674" s="35"/>
      <c r="UCK1674" s="34"/>
      <c r="UCR1674" s="35"/>
      <c r="UCS1674" s="34"/>
      <c r="UCZ1674" s="35"/>
      <c r="UDA1674" s="34"/>
      <c r="UDH1674" s="35"/>
      <c r="UDI1674" s="34"/>
      <c r="UDP1674" s="35"/>
      <c r="UDQ1674" s="34"/>
      <c r="UDX1674" s="35"/>
      <c r="UDY1674" s="34"/>
      <c r="UEF1674" s="35"/>
      <c r="UEG1674" s="34"/>
      <c r="UEN1674" s="35"/>
      <c r="UEO1674" s="34"/>
      <c r="UEV1674" s="35"/>
      <c r="UEW1674" s="34"/>
      <c r="UFD1674" s="35"/>
      <c r="UFE1674" s="34"/>
      <c r="UFL1674" s="35"/>
      <c r="UFM1674" s="34"/>
      <c r="UFT1674" s="35"/>
      <c r="UFU1674" s="34"/>
      <c r="UGB1674" s="35"/>
      <c r="UGC1674" s="34"/>
      <c r="UGJ1674" s="35"/>
      <c r="UGK1674" s="34"/>
      <c r="UGR1674" s="35"/>
      <c r="UGS1674" s="34"/>
      <c r="UGZ1674" s="35"/>
      <c r="UHA1674" s="34"/>
      <c r="UHH1674" s="35"/>
      <c r="UHI1674" s="34"/>
      <c r="UHP1674" s="35"/>
      <c r="UHQ1674" s="34"/>
      <c r="UHX1674" s="35"/>
      <c r="UHY1674" s="34"/>
      <c r="UIF1674" s="35"/>
      <c r="UIG1674" s="34"/>
      <c r="UIN1674" s="35"/>
      <c r="UIO1674" s="34"/>
      <c r="UIV1674" s="35"/>
      <c r="UIW1674" s="34"/>
      <c r="UJD1674" s="35"/>
      <c r="UJE1674" s="34"/>
      <c r="UJL1674" s="35"/>
      <c r="UJM1674" s="34"/>
      <c r="UJT1674" s="35"/>
      <c r="UJU1674" s="34"/>
      <c r="UKB1674" s="35"/>
      <c r="UKC1674" s="34"/>
      <c r="UKJ1674" s="35"/>
      <c r="UKK1674" s="34"/>
      <c r="UKR1674" s="35"/>
      <c r="UKS1674" s="34"/>
      <c r="UKZ1674" s="35"/>
      <c r="ULA1674" s="34"/>
      <c r="ULH1674" s="35"/>
      <c r="ULI1674" s="34"/>
      <c r="ULP1674" s="35"/>
      <c r="ULQ1674" s="34"/>
      <c r="ULX1674" s="35"/>
      <c r="ULY1674" s="34"/>
      <c r="UMF1674" s="35"/>
      <c r="UMG1674" s="34"/>
      <c r="UMN1674" s="35"/>
      <c r="UMO1674" s="34"/>
      <c r="UMV1674" s="35"/>
      <c r="UMW1674" s="34"/>
      <c r="UND1674" s="35"/>
      <c r="UNE1674" s="34"/>
      <c r="UNL1674" s="35"/>
      <c r="UNM1674" s="34"/>
      <c r="UNT1674" s="35"/>
      <c r="UNU1674" s="34"/>
      <c r="UOB1674" s="35"/>
      <c r="UOC1674" s="34"/>
      <c r="UOJ1674" s="35"/>
      <c r="UOK1674" s="34"/>
      <c r="UOR1674" s="35"/>
      <c r="UOS1674" s="34"/>
      <c r="UOZ1674" s="35"/>
      <c r="UPA1674" s="34"/>
      <c r="UPH1674" s="35"/>
      <c r="UPI1674" s="34"/>
      <c r="UPP1674" s="35"/>
      <c r="UPQ1674" s="34"/>
      <c r="UPX1674" s="35"/>
      <c r="UPY1674" s="34"/>
      <c r="UQF1674" s="35"/>
      <c r="UQG1674" s="34"/>
      <c r="UQN1674" s="35"/>
      <c r="UQO1674" s="34"/>
      <c r="UQV1674" s="35"/>
      <c r="UQW1674" s="34"/>
      <c r="URD1674" s="35"/>
      <c r="URE1674" s="34"/>
      <c r="URL1674" s="35"/>
      <c r="URM1674" s="34"/>
      <c r="URT1674" s="35"/>
      <c r="URU1674" s="34"/>
      <c r="USB1674" s="35"/>
      <c r="USC1674" s="34"/>
      <c r="USJ1674" s="35"/>
      <c r="USK1674" s="34"/>
      <c r="USR1674" s="35"/>
      <c r="USS1674" s="34"/>
      <c r="USZ1674" s="35"/>
      <c r="UTA1674" s="34"/>
      <c r="UTH1674" s="35"/>
      <c r="UTI1674" s="34"/>
      <c r="UTP1674" s="35"/>
      <c r="UTQ1674" s="34"/>
      <c r="UTX1674" s="35"/>
      <c r="UTY1674" s="34"/>
      <c r="UUF1674" s="35"/>
      <c r="UUG1674" s="34"/>
      <c r="UUN1674" s="35"/>
      <c r="UUO1674" s="34"/>
      <c r="UUV1674" s="35"/>
      <c r="UUW1674" s="34"/>
      <c r="UVD1674" s="35"/>
      <c r="UVE1674" s="34"/>
      <c r="UVL1674" s="35"/>
      <c r="UVM1674" s="34"/>
      <c r="UVT1674" s="35"/>
      <c r="UVU1674" s="34"/>
      <c r="UWB1674" s="35"/>
      <c r="UWC1674" s="34"/>
      <c r="UWJ1674" s="35"/>
      <c r="UWK1674" s="34"/>
      <c r="UWR1674" s="35"/>
      <c r="UWS1674" s="34"/>
      <c r="UWZ1674" s="35"/>
      <c r="UXA1674" s="34"/>
      <c r="UXH1674" s="35"/>
      <c r="UXI1674" s="34"/>
      <c r="UXP1674" s="35"/>
      <c r="UXQ1674" s="34"/>
      <c r="UXX1674" s="35"/>
      <c r="UXY1674" s="34"/>
      <c r="UYF1674" s="35"/>
      <c r="UYG1674" s="34"/>
      <c r="UYN1674" s="35"/>
      <c r="UYO1674" s="34"/>
      <c r="UYV1674" s="35"/>
      <c r="UYW1674" s="34"/>
      <c r="UZD1674" s="35"/>
      <c r="UZE1674" s="34"/>
      <c r="UZL1674" s="35"/>
      <c r="UZM1674" s="34"/>
      <c r="UZT1674" s="35"/>
      <c r="UZU1674" s="34"/>
      <c r="VAB1674" s="35"/>
      <c r="VAC1674" s="34"/>
      <c r="VAJ1674" s="35"/>
      <c r="VAK1674" s="34"/>
      <c r="VAR1674" s="35"/>
      <c r="VAS1674" s="34"/>
      <c r="VAZ1674" s="35"/>
      <c r="VBA1674" s="34"/>
      <c r="VBH1674" s="35"/>
      <c r="VBI1674" s="34"/>
      <c r="VBP1674" s="35"/>
      <c r="VBQ1674" s="34"/>
      <c r="VBX1674" s="35"/>
      <c r="VBY1674" s="34"/>
      <c r="VCF1674" s="35"/>
      <c r="VCG1674" s="34"/>
      <c r="VCN1674" s="35"/>
      <c r="VCO1674" s="34"/>
      <c r="VCV1674" s="35"/>
      <c r="VCW1674" s="34"/>
      <c r="VDD1674" s="35"/>
      <c r="VDE1674" s="34"/>
      <c r="VDL1674" s="35"/>
      <c r="VDM1674" s="34"/>
      <c r="VDT1674" s="35"/>
      <c r="VDU1674" s="34"/>
      <c r="VEB1674" s="35"/>
      <c r="VEC1674" s="34"/>
      <c r="VEJ1674" s="35"/>
      <c r="VEK1674" s="34"/>
      <c r="VER1674" s="35"/>
      <c r="VES1674" s="34"/>
      <c r="VEZ1674" s="35"/>
      <c r="VFA1674" s="34"/>
      <c r="VFH1674" s="35"/>
      <c r="VFI1674" s="34"/>
      <c r="VFP1674" s="35"/>
      <c r="VFQ1674" s="34"/>
      <c r="VFX1674" s="35"/>
      <c r="VFY1674" s="34"/>
      <c r="VGF1674" s="35"/>
      <c r="VGG1674" s="34"/>
      <c r="VGN1674" s="35"/>
      <c r="VGO1674" s="34"/>
      <c r="VGV1674" s="35"/>
      <c r="VGW1674" s="34"/>
      <c r="VHD1674" s="35"/>
      <c r="VHE1674" s="34"/>
      <c r="VHL1674" s="35"/>
      <c r="VHM1674" s="34"/>
      <c r="VHT1674" s="35"/>
      <c r="VHU1674" s="34"/>
      <c r="VIB1674" s="35"/>
      <c r="VIC1674" s="34"/>
      <c r="VIJ1674" s="35"/>
      <c r="VIK1674" s="34"/>
      <c r="VIR1674" s="35"/>
      <c r="VIS1674" s="34"/>
      <c r="VIZ1674" s="35"/>
      <c r="VJA1674" s="34"/>
      <c r="VJH1674" s="35"/>
      <c r="VJI1674" s="34"/>
      <c r="VJP1674" s="35"/>
      <c r="VJQ1674" s="34"/>
      <c r="VJX1674" s="35"/>
      <c r="VJY1674" s="34"/>
      <c r="VKF1674" s="35"/>
      <c r="VKG1674" s="34"/>
      <c r="VKN1674" s="35"/>
      <c r="VKO1674" s="34"/>
      <c r="VKV1674" s="35"/>
      <c r="VKW1674" s="34"/>
      <c r="VLD1674" s="35"/>
      <c r="VLE1674" s="34"/>
      <c r="VLL1674" s="35"/>
      <c r="VLM1674" s="34"/>
      <c r="VLT1674" s="35"/>
      <c r="VLU1674" s="34"/>
      <c r="VMB1674" s="35"/>
      <c r="VMC1674" s="34"/>
      <c r="VMJ1674" s="35"/>
      <c r="VMK1674" s="34"/>
      <c r="VMR1674" s="35"/>
      <c r="VMS1674" s="34"/>
      <c r="VMZ1674" s="35"/>
      <c r="VNA1674" s="34"/>
      <c r="VNH1674" s="35"/>
      <c r="VNI1674" s="34"/>
      <c r="VNP1674" s="35"/>
      <c r="VNQ1674" s="34"/>
      <c r="VNX1674" s="35"/>
      <c r="VNY1674" s="34"/>
      <c r="VOF1674" s="35"/>
      <c r="VOG1674" s="34"/>
      <c r="VON1674" s="35"/>
      <c r="VOO1674" s="34"/>
      <c r="VOV1674" s="35"/>
      <c r="VOW1674" s="34"/>
      <c r="VPD1674" s="35"/>
      <c r="VPE1674" s="34"/>
      <c r="VPL1674" s="35"/>
      <c r="VPM1674" s="34"/>
      <c r="VPT1674" s="35"/>
      <c r="VPU1674" s="34"/>
      <c r="VQB1674" s="35"/>
      <c r="VQC1674" s="34"/>
      <c r="VQJ1674" s="35"/>
      <c r="VQK1674" s="34"/>
      <c r="VQR1674" s="35"/>
      <c r="VQS1674" s="34"/>
      <c r="VQZ1674" s="35"/>
      <c r="VRA1674" s="34"/>
      <c r="VRH1674" s="35"/>
      <c r="VRI1674" s="34"/>
      <c r="VRP1674" s="35"/>
      <c r="VRQ1674" s="34"/>
      <c r="VRX1674" s="35"/>
      <c r="VRY1674" s="34"/>
      <c r="VSF1674" s="35"/>
      <c r="VSG1674" s="34"/>
      <c r="VSN1674" s="35"/>
      <c r="VSO1674" s="34"/>
      <c r="VSV1674" s="35"/>
      <c r="VSW1674" s="34"/>
      <c r="VTD1674" s="35"/>
      <c r="VTE1674" s="34"/>
      <c r="VTL1674" s="35"/>
      <c r="VTM1674" s="34"/>
      <c r="VTT1674" s="35"/>
      <c r="VTU1674" s="34"/>
      <c r="VUB1674" s="35"/>
      <c r="VUC1674" s="34"/>
      <c r="VUJ1674" s="35"/>
      <c r="VUK1674" s="34"/>
      <c r="VUR1674" s="35"/>
      <c r="VUS1674" s="34"/>
      <c r="VUZ1674" s="35"/>
      <c r="VVA1674" s="34"/>
      <c r="VVH1674" s="35"/>
      <c r="VVI1674" s="34"/>
      <c r="VVP1674" s="35"/>
      <c r="VVQ1674" s="34"/>
      <c r="VVX1674" s="35"/>
      <c r="VVY1674" s="34"/>
      <c r="VWF1674" s="35"/>
      <c r="VWG1674" s="34"/>
      <c r="VWN1674" s="35"/>
      <c r="VWO1674" s="34"/>
      <c r="VWV1674" s="35"/>
      <c r="VWW1674" s="34"/>
      <c r="VXD1674" s="35"/>
      <c r="VXE1674" s="34"/>
      <c r="VXL1674" s="35"/>
      <c r="VXM1674" s="34"/>
      <c r="VXT1674" s="35"/>
      <c r="VXU1674" s="34"/>
      <c r="VYB1674" s="35"/>
      <c r="VYC1674" s="34"/>
      <c r="VYJ1674" s="35"/>
      <c r="VYK1674" s="34"/>
      <c r="VYR1674" s="35"/>
      <c r="VYS1674" s="34"/>
      <c r="VYZ1674" s="35"/>
      <c r="VZA1674" s="34"/>
      <c r="VZH1674" s="35"/>
      <c r="VZI1674" s="34"/>
      <c r="VZP1674" s="35"/>
      <c r="VZQ1674" s="34"/>
      <c r="VZX1674" s="35"/>
      <c r="VZY1674" s="34"/>
      <c r="WAF1674" s="35"/>
      <c r="WAG1674" s="34"/>
      <c r="WAN1674" s="35"/>
      <c r="WAO1674" s="34"/>
      <c r="WAV1674" s="35"/>
      <c r="WAW1674" s="34"/>
      <c r="WBD1674" s="35"/>
      <c r="WBE1674" s="34"/>
      <c r="WBL1674" s="35"/>
      <c r="WBM1674" s="34"/>
      <c r="WBT1674" s="35"/>
      <c r="WBU1674" s="34"/>
      <c r="WCB1674" s="35"/>
      <c r="WCC1674" s="34"/>
      <c r="WCJ1674" s="35"/>
      <c r="WCK1674" s="34"/>
      <c r="WCR1674" s="35"/>
      <c r="WCS1674" s="34"/>
      <c r="WCZ1674" s="35"/>
      <c r="WDA1674" s="34"/>
      <c r="WDH1674" s="35"/>
      <c r="WDI1674" s="34"/>
      <c r="WDP1674" s="35"/>
      <c r="WDQ1674" s="34"/>
      <c r="WDX1674" s="35"/>
      <c r="WDY1674" s="34"/>
      <c r="WEF1674" s="35"/>
      <c r="WEG1674" s="34"/>
      <c r="WEN1674" s="35"/>
      <c r="WEO1674" s="34"/>
      <c r="WEV1674" s="35"/>
      <c r="WEW1674" s="34"/>
      <c r="WFD1674" s="35"/>
      <c r="WFE1674" s="34"/>
      <c r="WFL1674" s="35"/>
      <c r="WFM1674" s="34"/>
      <c r="WFT1674" s="35"/>
      <c r="WFU1674" s="34"/>
      <c r="WGB1674" s="35"/>
      <c r="WGC1674" s="34"/>
      <c r="WGJ1674" s="35"/>
      <c r="WGK1674" s="34"/>
      <c r="WGR1674" s="35"/>
      <c r="WGS1674" s="34"/>
      <c r="WGZ1674" s="35"/>
      <c r="WHA1674" s="34"/>
      <c r="WHH1674" s="35"/>
      <c r="WHI1674" s="34"/>
      <c r="WHP1674" s="35"/>
      <c r="WHQ1674" s="34"/>
      <c r="WHX1674" s="35"/>
      <c r="WHY1674" s="34"/>
      <c r="WIF1674" s="35"/>
      <c r="WIG1674" s="34"/>
      <c r="WIN1674" s="35"/>
      <c r="WIO1674" s="34"/>
      <c r="WIV1674" s="35"/>
      <c r="WIW1674" s="34"/>
      <c r="WJD1674" s="35"/>
      <c r="WJE1674" s="34"/>
      <c r="WJL1674" s="35"/>
      <c r="WJM1674" s="34"/>
      <c r="WJT1674" s="35"/>
      <c r="WJU1674" s="34"/>
      <c r="WKB1674" s="35"/>
      <c r="WKC1674" s="34"/>
      <c r="WKJ1674" s="35"/>
      <c r="WKK1674" s="34"/>
      <c r="WKR1674" s="35"/>
      <c r="WKS1674" s="34"/>
      <c r="WKZ1674" s="35"/>
      <c r="WLA1674" s="34"/>
      <c r="WLH1674" s="35"/>
      <c r="WLI1674" s="34"/>
      <c r="WLP1674" s="35"/>
      <c r="WLQ1674" s="34"/>
      <c r="WLX1674" s="35"/>
      <c r="WLY1674" s="34"/>
      <c r="WMF1674" s="35"/>
      <c r="WMG1674" s="34"/>
      <c r="WMN1674" s="35"/>
      <c r="WMO1674" s="34"/>
      <c r="WMV1674" s="35"/>
      <c r="WMW1674" s="34"/>
      <c r="WND1674" s="35"/>
      <c r="WNE1674" s="34"/>
      <c r="WNL1674" s="35"/>
      <c r="WNM1674" s="34"/>
      <c r="WNT1674" s="35"/>
      <c r="WNU1674" s="34"/>
      <c r="WOB1674" s="35"/>
      <c r="WOC1674" s="34"/>
      <c r="WOJ1674" s="35"/>
      <c r="WOK1674" s="34"/>
      <c r="WOR1674" s="35"/>
      <c r="WOS1674" s="34"/>
      <c r="WOZ1674" s="35"/>
      <c r="WPA1674" s="34"/>
      <c r="WPH1674" s="35"/>
      <c r="WPI1674" s="34"/>
      <c r="WPP1674" s="35"/>
      <c r="WPQ1674" s="34"/>
      <c r="WPX1674" s="35"/>
      <c r="WPY1674" s="34"/>
      <c r="WQF1674" s="35"/>
      <c r="WQG1674" s="34"/>
      <c r="WQN1674" s="35"/>
      <c r="WQO1674" s="34"/>
      <c r="WQV1674" s="35"/>
      <c r="WQW1674" s="34"/>
      <c r="WRD1674" s="35"/>
      <c r="WRE1674" s="34"/>
      <c r="WRL1674" s="35"/>
      <c r="WRM1674" s="34"/>
      <c r="WRT1674" s="35"/>
      <c r="WRU1674" s="34"/>
      <c r="WSB1674" s="35"/>
      <c r="WSC1674" s="34"/>
      <c r="WSJ1674" s="35"/>
      <c r="WSK1674" s="34"/>
      <c r="WSR1674" s="35"/>
      <c r="WSS1674" s="34"/>
      <c r="WSZ1674" s="35"/>
      <c r="WTA1674" s="34"/>
      <c r="WTH1674" s="35"/>
      <c r="WTI1674" s="34"/>
      <c r="WTP1674" s="35"/>
      <c r="WTQ1674" s="34"/>
      <c r="WTX1674" s="35"/>
      <c r="WTY1674" s="34"/>
      <c r="WUF1674" s="35"/>
      <c r="WUG1674" s="34"/>
      <c r="WUN1674" s="35"/>
      <c r="WUO1674" s="34"/>
      <c r="WUV1674" s="35"/>
      <c r="WUW1674" s="34"/>
      <c r="WVD1674" s="35"/>
      <c r="WVE1674" s="34"/>
      <c r="WVL1674" s="35"/>
      <c r="WVM1674" s="34"/>
      <c r="WVT1674" s="35"/>
      <c r="WVU1674" s="34"/>
      <c r="WWB1674" s="35"/>
      <c r="WWC1674" s="34"/>
      <c r="WWJ1674" s="35"/>
      <c r="WWK1674" s="34"/>
      <c r="WWR1674" s="35"/>
      <c r="WWS1674" s="34"/>
      <c r="WWZ1674" s="35"/>
      <c r="WXA1674" s="34"/>
      <c r="WXH1674" s="35"/>
      <c r="WXI1674" s="34"/>
      <c r="WXP1674" s="35"/>
      <c r="WXQ1674" s="34"/>
      <c r="WXX1674" s="35"/>
      <c r="WXY1674" s="34"/>
      <c r="WYF1674" s="35"/>
      <c r="WYG1674" s="34"/>
      <c r="WYN1674" s="35"/>
      <c r="WYO1674" s="34"/>
      <c r="WYV1674" s="35"/>
      <c r="WYW1674" s="34"/>
      <c r="WZD1674" s="35"/>
      <c r="WZE1674" s="34"/>
      <c r="WZL1674" s="35"/>
      <c r="WZM1674" s="34"/>
      <c r="WZT1674" s="35"/>
      <c r="WZU1674" s="34"/>
      <c r="XAB1674" s="35"/>
      <c r="XAC1674" s="34"/>
      <c r="XAJ1674" s="35"/>
      <c r="XAK1674" s="34"/>
      <c r="XAR1674" s="35"/>
      <c r="XAS1674" s="34"/>
      <c r="XAZ1674" s="35"/>
      <c r="XBA1674" s="34"/>
      <c r="XBH1674" s="35"/>
      <c r="XBI1674" s="34"/>
      <c r="XBP1674" s="35"/>
      <c r="XBQ1674" s="34"/>
      <c r="XBX1674" s="35"/>
      <c r="XBY1674" s="34"/>
      <c r="XCF1674" s="35"/>
      <c r="XCG1674" s="34"/>
      <c r="XCN1674" s="35"/>
      <c r="XCO1674" s="34"/>
      <c r="XCV1674" s="35"/>
      <c r="XCW1674" s="34"/>
      <c r="XDD1674" s="35"/>
      <c r="XDE1674" s="34"/>
      <c r="XDL1674" s="35"/>
      <c r="XDM1674" s="34"/>
      <c r="XDT1674" s="35"/>
      <c r="XDU1674" s="34"/>
      <c r="XEB1674" s="35"/>
      <c r="XEC1674" s="34"/>
      <c r="XEJ1674" s="35"/>
      <c r="XEK1674" s="34"/>
      <c r="XER1674" s="35"/>
      <c r="XES1674" s="34"/>
      <c r="XEZ1674" s="35"/>
      <c r="XFA1674" s="34"/>
    </row>
    <row r="1675" spans="1:1021 1028:2045 2052:3069 3076:4093 4100:5117 5124:6141 6148:7165 7172:8189 8196:9213 9220:10237 10244:11261 11268:12285 12292:13309 13316:14333 14340:15357 15364:16381" x14ac:dyDescent="0.25">
      <c r="A1675" t="s">
        <v>484</v>
      </c>
      <c r="B1675" t="s">
        <v>476</v>
      </c>
      <c r="C1675">
        <v>339</v>
      </c>
      <c r="D1675">
        <v>339</v>
      </c>
      <c r="E1675" s="35">
        <v>1</v>
      </c>
      <c r="F1675" s="34">
        <v>1.9999999999999999E-88</v>
      </c>
      <c r="G1675">
        <v>85.8</v>
      </c>
      <c r="H1675">
        <v>1336</v>
      </c>
      <c r="I1675" t="str">
        <f>HYPERLINK("https://www.ncbi.nlm.nih.gov/nucleotide/OP452941.1?report=genbank&amp;log$=nucltop&amp;blast_rank=73&amp;RID=XE6RV0D8013","OP452941.1")</f>
        <v>OP452941.1</v>
      </c>
      <c r="L1675" s="35"/>
      <c r="M1675" s="34"/>
      <c r="T1675" s="35"/>
      <c r="U1675" s="34"/>
      <c r="AB1675" s="35"/>
      <c r="AC1675" s="34"/>
      <c r="AJ1675" s="35"/>
      <c r="AK1675" s="34"/>
      <c r="AR1675" s="35"/>
      <c r="AS1675" s="34"/>
      <c r="AZ1675" s="35"/>
      <c r="BA1675" s="34"/>
      <c r="BH1675" s="35"/>
      <c r="BI1675" s="34"/>
      <c r="BP1675" s="35"/>
      <c r="BQ1675" s="34"/>
      <c r="BX1675" s="35"/>
      <c r="BY1675" s="34"/>
      <c r="CF1675" s="35"/>
      <c r="CG1675" s="34"/>
      <c r="CN1675" s="35"/>
      <c r="CO1675" s="34"/>
      <c r="CV1675" s="35"/>
      <c r="CW1675" s="34"/>
      <c r="DD1675" s="35"/>
      <c r="DE1675" s="34"/>
      <c r="DL1675" s="35"/>
      <c r="DM1675" s="34"/>
      <c r="DT1675" s="35"/>
      <c r="DU1675" s="34"/>
      <c r="EB1675" s="35"/>
      <c r="EC1675" s="34"/>
      <c r="EJ1675" s="35"/>
      <c r="EK1675" s="34"/>
      <c r="ER1675" s="35"/>
      <c r="ES1675" s="34"/>
      <c r="EZ1675" s="35"/>
      <c r="FA1675" s="34"/>
      <c r="FH1675" s="35"/>
      <c r="FI1675" s="34"/>
      <c r="FP1675" s="35"/>
      <c r="FQ1675" s="34"/>
      <c r="FX1675" s="35"/>
      <c r="FY1675" s="34"/>
      <c r="GF1675" s="35"/>
      <c r="GG1675" s="34"/>
      <c r="GN1675" s="35"/>
      <c r="GO1675" s="34"/>
      <c r="GV1675" s="35"/>
      <c r="GW1675" s="34"/>
      <c r="HD1675" s="35"/>
      <c r="HE1675" s="34"/>
      <c r="HL1675" s="35"/>
      <c r="HM1675" s="34"/>
      <c r="HT1675" s="35"/>
      <c r="HU1675" s="34"/>
      <c r="IB1675" s="35"/>
      <c r="IC1675" s="34"/>
      <c r="IJ1675" s="35"/>
      <c r="IK1675" s="34"/>
      <c r="IR1675" s="35"/>
      <c r="IS1675" s="34"/>
      <c r="IZ1675" s="35"/>
      <c r="JA1675" s="34"/>
      <c r="JH1675" s="35"/>
      <c r="JI1675" s="34"/>
      <c r="JP1675" s="35"/>
      <c r="JQ1675" s="34"/>
      <c r="JX1675" s="35"/>
      <c r="JY1675" s="34"/>
      <c r="KF1675" s="35"/>
      <c r="KG1675" s="34"/>
      <c r="KN1675" s="35"/>
      <c r="KO1675" s="34"/>
      <c r="KV1675" s="35"/>
      <c r="KW1675" s="34"/>
      <c r="LD1675" s="35"/>
      <c r="LE1675" s="34"/>
      <c r="LL1675" s="35"/>
      <c r="LM1675" s="34"/>
      <c r="LT1675" s="35"/>
      <c r="LU1675" s="34"/>
      <c r="MB1675" s="35"/>
      <c r="MC1675" s="34"/>
      <c r="MJ1675" s="35"/>
      <c r="MK1675" s="34"/>
      <c r="MR1675" s="35"/>
      <c r="MS1675" s="34"/>
      <c r="MZ1675" s="35"/>
      <c r="NA1675" s="34"/>
      <c r="NH1675" s="35"/>
      <c r="NI1675" s="34"/>
      <c r="NP1675" s="35"/>
      <c r="NQ1675" s="34"/>
      <c r="NX1675" s="35"/>
      <c r="NY1675" s="34"/>
      <c r="OF1675" s="35"/>
      <c r="OG1675" s="34"/>
      <c r="ON1675" s="35"/>
      <c r="OO1675" s="34"/>
      <c r="OV1675" s="35"/>
      <c r="OW1675" s="34"/>
      <c r="PD1675" s="35"/>
      <c r="PE1675" s="34"/>
      <c r="PL1675" s="35"/>
      <c r="PM1675" s="34"/>
      <c r="PT1675" s="35"/>
      <c r="PU1675" s="34"/>
      <c r="QB1675" s="35"/>
      <c r="QC1675" s="34"/>
      <c r="QJ1675" s="35"/>
      <c r="QK1675" s="34"/>
      <c r="QR1675" s="35"/>
      <c r="QS1675" s="34"/>
      <c r="QZ1675" s="35"/>
      <c r="RA1675" s="34"/>
      <c r="RH1675" s="35"/>
      <c r="RI1675" s="34"/>
      <c r="RP1675" s="35"/>
      <c r="RQ1675" s="34"/>
      <c r="RX1675" s="35"/>
      <c r="RY1675" s="34"/>
      <c r="SF1675" s="35"/>
      <c r="SG1675" s="34"/>
      <c r="SN1675" s="35"/>
      <c r="SO1675" s="34"/>
      <c r="SV1675" s="35"/>
      <c r="SW1675" s="34"/>
      <c r="TD1675" s="35"/>
      <c r="TE1675" s="34"/>
      <c r="TL1675" s="35"/>
      <c r="TM1675" s="34"/>
      <c r="TT1675" s="35"/>
      <c r="TU1675" s="34"/>
      <c r="UB1675" s="35"/>
      <c r="UC1675" s="34"/>
      <c r="UJ1675" s="35"/>
      <c r="UK1675" s="34"/>
      <c r="UR1675" s="35"/>
      <c r="US1675" s="34"/>
      <c r="UZ1675" s="35"/>
      <c r="VA1675" s="34"/>
      <c r="VH1675" s="35"/>
      <c r="VI1675" s="34"/>
      <c r="VP1675" s="35"/>
      <c r="VQ1675" s="34"/>
      <c r="VX1675" s="35"/>
      <c r="VY1675" s="34"/>
      <c r="WF1675" s="35"/>
      <c r="WG1675" s="34"/>
      <c r="WN1675" s="35"/>
      <c r="WO1675" s="34"/>
      <c r="WV1675" s="35"/>
      <c r="WW1675" s="34"/>
      <c r="XD1675" s="35"/>
      <c r="XE1675" s="34"/>
      <c r="XL1675" s="35"/>
      <c r="XM1675" s="34"/>
      <c r="XT1675" s="35"/>
      <c r="XU1675" s="34"/>
      <c r="YB1675" s="35"/>
      <c r="YC1675" s="34"/>
      <c r="YJ1675" s="35"/>
      <c r="YK1675" s="34"/>
      <c r="YR1675" s="35"/>
      <c r="YS1675" s="34"/>
      <c r="YZ1675" s="35"/>
      <c r="ZA1675" s="34"/>
      <c r="ZH1675" s="35"/>
      <c r="ZI1675" s="34"/>
      <c r="ZP1675" s="35"/>
      <c r="ZQ1675" s="34"/>
      <c r="ZX1675" s="35"/>
      <c r="ZY1675" s="34"/>
      <c r="AAF1675" s="35"/>
      <c r="AAG1675" s="34"/>
      <c r="AAN1675" s="35"/>
      <c r="AAO1675" s="34"/>
      <c r="AAV1675" s="35"/>
      <c r="AAW1675" s="34"/>
      <c r="ABD1675" s="35"/>
      <c r="ABE1675" s="34"/>
      <c r="ABL1675" s="35"/>
      <c r="ABM1675" s="34"/>
      <c r="ABT1675" s="35"/>
      <c r="ABU1675" s="34"/>
      <c r="ACB1675" s="35"/>
      <c r="ACC1675" s="34"/>
      <c r="ACJ1675" s="35"/>
      <c r="ACK1675" s="34"/>
      <c r="ACR1675" s="35"/>
      <c r="ACS1675" s="34"/>
      <c r="ACZ1675" s="35"/>
      <c r="ADA1675" s="34"/>
      <c r="ADH1675" s="35"/>
      <c r="ADI1675" s="34"/>
      <c r="ADP1675" s="35"/>
      <c r="ADQ1675" s="34"/>
      <c r="ADX1675" s="35"/>
      <c r="ADY1675" s="34"/>
      <c r="AEF1675" s="35"/>
      <c r="AEG1675" s="34"/>
      <c r="AEN1675" s="35"/>
      <c r="AEO1675" s="34"/>
      <c r="AEV1675" s="35"/>
      <c r="AEW1675" s="34"/>
      <c r="AFD1675" s="35"/>
      <c r="AFE1675" s="34"/>
      <c r="AFL1675" s="35"/>
      <c r="AFM1675" s="34"/>
      <c r="AFT1675" s="35"/>
      <c r="AFU1675" s="34"/>
      <c r="AGB1675" s="35"/>
      <c r="AGC1675" s="34"/>
      <c r="AGJ1675" s="35"/>
      <c r="AGK1675" s="34"/>
      <c r="AGR1675" s="35"/>
      <c r="AGS1675" s="34"/>
      <c r="AGZ1675" s="35"/>
      <c r="AHA1675" s="34"/>
      <c r="AHH1675" s="35"/>
      <c r="AHI1675" s="34"/>
      <c r="AHP1675" s="35"/>
      <c r="AHQ1675" s="34"/>
      <c r="AHX1675" s="35"/>
      <c r="AHY1675" s="34"/>
      <c r="AIF1675" s="35"/>
      <c r="AIG1675" s="34"/>
      <c r="AIN1675" s="35"/>
      <c r="AIO1675" s="34"/>
      <c r="AIV1675" s="35"/>
      <c r="AIW1675" s="34"/>
      <c r="AJD1675" s="35"/>
      <c r="AJE1675" s="34"/>
      <c r="AJL1675" s="35"/>
      <c r="AJM1675" s="34"/>
      <c r="AJT1675" s="35"/>
      <c r="AJU1675" s="34"/>
      <c r="AKB1675" s="35"/>
      <c r="AKC1675" s="34"/>
      <c r="AKJ1675" s="35"/>
      <c r="AKK1675" s="34"/>
      <c r="AKR1675" s="35"/>
      <c r="AKS1675" s="34"/>
      <c r="AKZ1675" s="35"/>
      <c r="ALA1675" s="34"/>
      <c r="ALH1675" s="35"/>
      <c r="ALI1675" s="34"/>
      <c r="ALP1675" s="35"/>
      <c r="ALQ1675" s="34"/>
      <c r="ALX1675" s="35"/>
      <c r="ALY1675" s="34"/>
      <c r="AMF1675" s="35"/>
      <c r="AMG1675" s="34"/>
      <c r="AMN1675" s="35"/>
      <c r="AMO1675" s="34"/>
      <c r="AMV1675" s="35"/>
      <c r="AMW1675" s="34"/>
      <c r="AND1675" s="35"/>
      <c r="ANE1675" s="34"/>
      <c r="ANL1675" s="35"/>
      <c r="ANM1675" s="34"/>
      <c r="ANT1675" s="35"/>
      <c r="ANU1675" s="34"/>
      <c r="AOB1675" s="35"/>
      <c r="AOC1675" s="34"/>
      <c r="AOJ1675" s="35"/>
      <c r="AOK1675" s="34"/>
      <c r="AOR1675" s="35"/>
      <c r="AOS1675" s="34"/>
      <c r="AOZ1675" s="35"/>
      <c r="APA1675" s="34"/>
      <c r="APH1675" s="35"/>
      <c r="API1675" s="34"/>
      <c r="APP1675" s="35"/>
      <c r="APQ1675" s="34"/>
      <c r="APX1675" s="35"/>
      <c r="APY1675" s="34"/>
      <c r="AQF1675" s="35"/>
      <c r="AQG1675" s="34"/>
      <c r="AQN1675" s="35"/>
      <c r="AQO1675" s="34"/>
      <c r="AQV1675" s="35"/>
      <c r="AQW1675" s="34"/>
      <c r="ARD1675" s="35"/>
      <c r="ARE1675" s="34"/>
      <c r="ARL1675" s="35"/>
      <c r="ARM1675" s="34"/>
      <c r="ART1675" s="35"/>
      <c r="ARU1675" s="34"/>
      <c r="ASB1675" s="35"/>
      <c r="ASC1675" s="34"/>
      <c r="ASJ1675" s="35"/>
      <c r="ASK1675" s="34"/>
      <c r="ASR1675" s="35"/>
      <c r="ASS1675" s="34"/>
      <c r="ASZ1675" s="35"/>
      <c r="ATA1675" s="34"/>
      <c r="ATH1675" s="35"/>
      <c r="ATI1675" s="34"/>
      <c r="ATP1675" s="35"/>
      <c r="ATQ1675" s="34"/>
      <c r="ATX1675" s="35"/>
      <c r="ATY1675" s="34"/>
      <c r="AUF1675" s="35"/>
      <c r="AUG1675" s="34"/>
      <c r="AUN1675" s="35"/>
      <c r="AUO1675" s="34"/>
      <c r="AUV1675" s="35"/>
      <c r="AUW1675" s="34"/>
      <c r="AVD1675" s="35"/>
      <c r="AVE1675" s="34"/>
      <c r="AVL1675" s="35"/>
      <c r="AVM1675" s="34"/>
      <c r="AVT1675" s="35"/>
      <c r="AVU1675" s="34"/>
      <c r="AWB1675" s="35"/>
      <c r="AWC1675" s="34"/>
      <c r="AWJ1675" s="35"/>
      <c r="AWK1675" s="34"/>
      <c r="AWR1675" s="35"/>
      <c r="AWS1675" s="34"/>
      <c r="AWZ1675" s="35"/>
      <c r="AXA1675" s="34"/>
      <c r="AXH1675" s="35"/>
      <c r="AXI1675" s="34"/>
      <c r="AXP1675" s="35"/>
      <c r="AXQ1675" s="34"/>
      <c r="AXX1675" s="35"/>
      <c r="AXY1675" s="34"/>
      <c r="AYF1675" s="35"/>
      <c r="AYG1675" s="34"/>
      <c r="AYN1675" s="35"/>
      <c r="AYO1675" s="34"/>
      <c r="AYV1675" s="35"/>
      <c r="AYW1675" s="34"/>
      <c r="AZD1675" s="35"/>
      <c r="AZE1675" s="34"/>
      <c r="AZL1675" s="35"/>
      <c r="AZM1675" s="34"/>
      <c r="AZT1675" s="35"/>
      <c r="AZU1675" s="34"/>
      <c r="BAB1675" s="35"/>
      <c r="BAC1675" s="34"/>
      <c r="BAJ1675" s="35"/>
      <c r="BAK1675" s="34"/>
      <c r="BAR1675" s="35"/>
      <c r="BAS1675" s="34"/>
      <c r="BAZ1675" s="35"/>
      <c r="BBA1675" s="34"/>
      <c r="BBH1675" s="35"/>
      <c r="BBI1675" s="34"/>
      <c r="BBP1675" s="35"/>
      <c r="BBQ1675" s="34"/>
      <c r="BBX1675" s="35"/>
      <c r="BBY1675" s="34"/>
      <c r="BCF1675" s="35"/>
      <c r="BCG1675" s="34"/>
      <c r="BCN1675" s="35"/>
      <c r="BCO1675" s="34"/>
      <c r="BCV1675" s="35"/>
      <c r="BCW1675" s="34"/>
      <c r="BDD1675" s="35"/>
      <c r="BDE1675" s="34"/>
      <c r="BDL1675" s="35"/>
      <c r="BDM1675" s="34"/>
      <c r="BDT1675" s="35"/>
      <c r="BDU1675" s="34"/>
      <c r="BEB1675" s="35"/>
      <c r="BEC1675" s="34"/>
      <c r="BEJ1675" s="35"/>
      <c r="BEK1675" s="34"/>
      <c r="BER1675" s="35"/>
      <c r="BES1675" s="34"/>
      <c r="BEZ1675" s="35"/>
      <c r="BFA1675" s="34"/>
      <c r="BFH1675" s="35"/>
      <c r="BFI1675" s="34"/>
      <c r="BFP1675" s="35"/>
      <c r="BFQ1675" s="34"/>
      <c r="BFX1675" s="35"/>
      <c r="BFY1675" s="34"/>
      <c r="BGF1675" s="35"/>
      <c r="BGG1675" s="34"/>
      <c r="BGN1675" s="35"/>
      <c r="BGO1675" s="34"/>
      <c r="BGV1675" s="35"/>
      <c r="BGW1675" s="34"/>
      <c r="BHD1675" s="35"/>
      <c r="BHE1675" s="34"/>
      <c r="BHL1675" s="35"/>
      <c r="BHM1675" s="34"/>
      <c r="BHT1675" s="35"/>
      <c r="BHU1675" s="34"/>
      <c r="BIB1675" s="35"/>
      <c r="BIC1675" s="34"/>
      <c r="BIJ1675" s="35"/>
      <c r="BIK1675" s="34"/>
      <c r="BIR1675" s="35"/>
      <c r="BIS1675" s="34"/>
      <c r="BIZ1675" s="35"/>
      <c r="BJA1675" s="34"/>
      <c r="BJH1675" s="35"/>
      <c r="BJI1675" s="34"/>
      <c r="BJP1675" s="35"/>
      <c r="BJQ1675" s="34"/>
      <c r="BJX1675" s="35"/>
      <c r="BJY1675" s="34"/>
      <c r="BKF1675" s="35"/>
      <c r="BKG1675" s="34"/>
      <c r="BKN1675" s="35"/>
      <c r="BKO1675" s="34"/>
      <c r="BKV1675" s="35"/>
      <c r="BKW1675" s="34"/>
      <c r="BLD1675" s="35"/>
      <c r="BLE1675" s="34"/>
      <c r="BLL1675" s="35"/>
      <c r="BLM1675" s="34"/>
      <c r="BLT1675" s="35"/>
      <c r="BLU1675" s="34"/>
      <c r="BMB1675" s="35"/>
      <c r="BMC1675" s="34"/>
      <c r="BMJ1675" s="35"/>
      <c r="BMK1675" s="34"/>
      <c r="BMR1675" s="35"/>
      <c r="BMS1675" s="34"/>
      <c r="BMZ1675" s="35"/>
      <c r="BNA1675" s="34"/>
      <c r="BNH1675" s="35"/>
      <c r="BNI1675" s="34"/>
      <c r="BNP1675" s="35"/>
      <c r="BNQ1675" s="34"/>
      <c r="BNX1675" s="35"/>
      <c r="BNY1675" s="34"/>
      <c r="BOF1675" s="35"/>
      <c r="BOG1675" s="34"/>
      <c r="BON1675" s="35"/>
      <c r="BOO1675" s="34"/>
      <c r="BOV1675" s="35"/>
      <c r="BOW1675" s="34"/>
      <c r="BPD1675" s="35"/>
      <c r="BPE1675" s="34"/>
      <c r="BPL1675" s="35"/>
      <c r="BPM1675" s="34"/>
      <c r="BPT1675" s="35"/>
      <c r="BPU1675" s="34"/>
      <c r="BQB1675" s="35"/>
      <c r="BQC1675" s="34"/>
      <c r="BQJ1675" s="35"/>
      <c r="BQK1675" s="34"/>
      <c r="BQR1675" s="35"/>
      <c r="BQS1675" s="34"/>
      <c r="BQZ1675" s="35"/>
      <c r="BRA1675" s="34"/>
      <c r="BRH1675" s="35"/>
      <c r="BRI1675" s="34"/>
      <c r="BRP1675" s="35"/>
      <c r="BRQ1675" s="34"/>
      <c r="BRX1675" s="35"/>
      <c r="BRY1675" s="34"/>
      <c r="BSF1675" s="35"/>
      <c r="BSG1675" s="34"/>
      <c r="BSN1675" s="35"/>
      <c r="BSO1675" s="34"/>
      <c r="BSV1675" s="35"/>
      <c r="BSW1675" s="34"/>
      <c r="BTD1675" s="35"/>
      <c r="BTE1675" s="34"/>
      <c r="BTL1675" s="35"/>
      <c r="BTM1675" s="34"/>
      <c r="BTT1675" s="35"/>
      <c r="BTU1675" s="34"/>
      <c r="BUB1675" s="35"/>
      <c r="BUC1675" s="34"/>
      <c r="BUJ1675" s="35"/>
      <c r="BUK1675" s="34"/>
      <c r="BUR1675" s="35"/>
      <c r="BUS1675" s="34"/>
      <c r="BUZ1675" s="35"/>
      <c r="BVA1675" s="34"/>
      <c r="BVH1675" s="35"/>
      <c r="BVI1675" s="34"/>
      <c r="BVP1675" s="35"/>
      <c r="BVQ1675" s="34"/>
      <c r="BVX1675" s="35"/>
      <c r="BVY1675" s="34"/>
      <c r="BWF1675" s="35"/>
      <c r="BWG1675" s="34"/>
      <c r="BWN1675" s="35"/>
      <c r="BWO1675" s="34"/>
      <c r="BWV1675" s="35"/>
      <c r="BWW1675" s="34"/>
      <c r="BXD1675" s="35"/>
      <c r="BXE1675" s="34"/>
      <c r="BXL1675" s="35"/>
      <c r="BXM1675" s="34"/>
      <c r="BXT1675" s="35"/>
      <c r="BXU1675" s="34"/>
      <c r="BYB1675" s="35"/>
      <c r="BYC1675" s="34"/>
      <c r="BYJ1675" s="35"/>
      <c r="BYK1675" s="34"/>
      <c r="BYR1675" s="35"/>
      <c r="BYS1675" s="34"/>
      <c r="BYZ1675" s="35"/>
      <c r="BZA1675" s="34"/>
      <c r="BZH1675" s="35"/>
      <c r="BZI1675" s="34"/>
      <c r="BZP1675" s="35"/>
      <c r="BZQ1675" s="34"/>
      <c r="BZX1675" s="35"/>
      <c r="BZY1675" s="34"/>
      <c r="CAF1675" s="35"/>
      <c r="CAG1675" s="34"/>
      <c r="CAN1675" s="35"/>
      <c r="CAO1675" s="34"/>
      <c r="CAV1675" s="35"/>
      <c r="CAW1675" s="34"/>
      <c r="CBD1675" s="35"/>
      <c r="CBE1675" s="34"/>
      <c r="CBL1675" s="35"/>
      <c r="CBM1675" s="34"/>
      <c r="CBT1675" s="35"/>
      <c r="CBU1675" s="34"/>
      <c r="CCB1675" s="35"/>
      <c r="CCC1675" s="34"/>
      <c r="CCJ1675" s="35"/>
      <c r="CCK1675" s="34"/>
      <c r="CCR1675" s="35"/>
      <c r="CCS1675" s="34"/>
      <c r="CCZ1675" s="35"/>
      <c r="CDA1675" s="34"/>
      <c r="CDH1675" s="35"/>
      <c r="CDI1675" s="34"/>
      <c r="CDP1675" s="35"/>
      <c r="CDQ1675" s="34"/>
      <c r="CDX1675" s="35"/>
      <c r="CDY1675" s="34"/>
      <c r="CEF1675" s="35"/>
      <c r="CEG1675" s="34"/>
      <c r="CEN1675" s="35"/>
      <c r="CEO1675" s="34"/>
      <c r="CEV1675" s="35"/>
      <c r="CEW1675" s="34"/>
      <c r="CFD1675" s="35"/>
      <c r="CFE1675" s="34"/>
      <c r="CFL1675" s="35"/>
      <c r="CFM1675" s="34"/>
      <c r="CFT1675" s="35"/>
      <c r="CFU1675" s="34"/>
      <c r="CGB1675" s="35"/>
      <c r="CGC1675" s="34"/>
      <c r="CGJ1675" s="35"/>
      <c r="CGK1675" s="34"/>
      <c r="CGR1675" s="35"/>
      <c r="CGS1675" s="34"/>
      <c r="CGZ1675" s="35"/>
      <c r="CHA1675" s="34"/>
      <c r="CHH1675" s="35"/>
      <c r="CHI1675" s="34"/>
      <c r="CHP1675" s="35"/>
      <c r="CHQ1675" s="34"/>
      <c r="CHX1675" s="35"/>
      <c r="CHY1675" s="34"/>
      <c r="CIF1675" s="35"/>
      <c r="CIG1675" s="34"/>
      <c r="CIN1675" s="35"/>
      <c r="CIO1675" s="34"/>
      <c r="CIV1675" s="35"/>
      <c r="CIW1675" s="34"/>
      <c r="CJD1675" s="35"/>
      <c r="CJE1675" s="34"/>
      <c r="CJL1675" s="35"/>
      <c r="CJM1675" s="34"/>
      <c r="CJT1675" s="35"/>
      <c r="CJU1675" s="34"/>
      <c r="CKB1675" s="35"/>
      <c r="CKC1675" s="34"/>
      <c r="CKJ1675" s="35"/>
      <c r="CKK1675" s="34"/>
      <c r="CKR1675" s="35"/>
      <c r="CKS1675" s="34"/>
      <c r="CKZ1675" s="35"/>
      <c r="CLA1675" s="34"/>
      <c r="CLH1675" s="35"/>
      <c r="CLI1675" s="34"/>
      <c r="CLP1675" s="35"/>
      <c r="CLQ1675" s="34"/>
      <c r="CLX1675" s="35"/>
      <c r="CLY1675" s="34"/>
      <c r="CMF1675" s="35"/>
      <c r="CMG1675" s="34"/>
      <c r="CMN1675" s="35"/>
      <c r="CMO1675" s="34"/>
      <c r="CMV1675" s="35"/>
      <c r="CMW1675" s="34"/>
      <c r="CND1675" s="35"/>
      <c r="CNE1675" s="34"/>
      <c r="CNL1675" s="35"/>
      <c r="CNM1675" s="34"/>
      <c r="CNT1675" s="35"/>
      <c r="CNU1675" s="34"/>
      <c r="COB1675" s="35"/>
      <c r="COC1675" s="34"/>
      <c r="COJ1675" s="35"/>
      <c r="COK1675" s="34"/>
      <c r="COR1675" s="35"/>
      <c r="COS1675" s="34"/>
      <c r="COZ1675" s="35"/>
      <c r="CPA1675" s="34"/>
      <c r="CPH1675" s="35"/>
      <c r="CPI1675" s="34"/>
      <c r="CPP1675" s="35"/>
      <c r="CPQ1675" s="34"/>
      <c r="CPX1675" s="35"/>
      <c r="CPY1675" s="34"/>
      <c r="CQF1675" s="35"/>
      <c r="CQG1675" s="34"/>
      <c r="CQN1675" s="35"/>
      <c r="CQO1675" s="34"/>
      <c r="CQV1675" s="35"/>
      <c r="CQW1675" s="34"/>
      <c r="CRD1675" s="35"/>
      <c r="CRE1675" s="34"/>
      <c r="CRL1675" s="35"/>
      <c r="CRM1675" s="34"/>
      <c r="CRT1675" s="35"/>
      <c r="CRU1675" s="34"/>
      <c r="CSB1675" s="35"/>
      <c r="CSC1675" s="34"/>
      <c r="CSJ1675" s="35"/>
      <c r="CSK1675" s="34"/>
      <c r="CSR1675" s="35"/>
      <c r="CSS1675" s="34"/>
      <c r="CSZ1675" s="35"/>
      <c r="CTA1675" s="34"/>
      <c r="CTH1675" s="35"/>
      <c r="CTI1675" s="34"/>
      <c r="CTP1675" s="35"/>
      <c r="CTQ1675" s="34"/>
      <c r="CTX1675" s="35"/>
      <c r="CTY1675" s="34"/>
      <c r="CUF1675" s="35"/>
      <c r="CUG1675" s="34"/>
      <c r="CUN1675" s="35"/>
      <c r="CUO1675" s="34"/>
      <c r="CUV1675" s="35"/>
      <c r="CUW1675" s="34"/>
      <c r="CVD1675" s="35"/>
      <c r="CVE1675" s="34"/>
      <c r="CVL1675" s="35"/>
      <c r="CVM1675" s="34"/>
      <c r="CVT1675" s="35"/>
      <c r="CVU1675" s="34"/>
      <c r="CWB1675" s="35"/>
      <c r="CWC1675" s="34"/>
      <c r="CWJ1675" s="35"/>
      <c r="CWK1675" s="34"/>
      <c r="CWR1675" s="35"/>
      <c r="CWS1675" s="34"/>
      <c r="CWZ1675" s="35"/>
      <c r="CXA1675" s="34"/>
      <c r="CXH1675" s="35"/>
      <c r="CXI1675" s="34"/>
      <c r="CXP1675" s="35"/>
      <c r="CXQ1675" s="34"/>
      <c r="CXX1675" s="35"/>
      <c r="CXY1675" s="34"/>
      <c r="CYF1675" s="35"/>
      <c r="CYG1675" s="34"/>
      <c r="CYN1675" s="35"/>
      <c r="CYO1675" s="34"/>
      <c r="CYV1675" s="35"/>
      <c r="CYW1675" s="34"/>
      <c r="CZD1675" s="35"/>
      <c r="CZE1675" s="34"/>
      <c r="CZL1675" s="35"/>
      <c r="CZM1675" s="34"/>
      <c r="CZT1675" s="35"/>
      <c r="CZU1675" s="34"/>
      <c r="DAB1675" s="35"/>
      <c r="DAC1675" s="34"/>
      <c r="DAJ1675" s="35"/>
      <c r="DAK1675" s="34"/>
      <c r="DAR1675" s="35"/>
      <c r="DAS1675" s="34"/>
      <c r="DAZ1675" s="35"/>
      <c r="DBA1675" s="34"/>
      <c r="DBH1675" s="35"/>
      <c r="DBI1675" s="34"/>
      <c r="DBP1675" s="35"/>
      <c r="DBQ1675" s="34"/>
      <c r="DBX1675" s="35"/>
      <c r="DBY1675" s="34"/>
      <c r="DCF1675" s="35"/>
      <c r="DCG1675" s="34"/>
      <c r="DCN1675" s="35"/>
      <c r="DCO1675" s="34"/>
      <c r="DCV1675" s="35"/>
      <c r="DCW1675" s="34"/>
      <c r="DDD1675" s="35"/>
      <c r="DDE1675" s="34"/>
      <c r="DDL1675" s="35"/>
      <c r="DDM1675" s="34"/>
      <c r="DDT1675" s="35"/>
      <c r="DDU1675" s="34"/>
      <c r="DEB1675" s="35"/>
      <c r="DEC1675" s="34"/>
      <c r="DEJ1675" s="35"/>
      <c r="DEK1675" s="34"/>
      <c r="DER1675" s="35"/>
      <c r="DES1675" s="34"/>
      <c r="DEZ1675" s="35"/>
      <c r="DFA1675" s="34"/>
      <c r="DFH1675" s="35"/>
      <c r="DFI1675" s="34"/>
      <c r="DFP1675" s="35"/>
      <c r="DFQ1675" s="34"/>
      <c r="DFX1675" s="35"/>
      <c r="DFY1675" s="34"/>
      <c r="DGF1675" s="35"/>
      <c r="DGG1675" s="34"/>
      <c r="DGN1675" s="35"/>
      <c r="DGO1675" s="34"/>
      <c r="DGV1675" s="35"/>
      <c r="DGW1675" s="34"/>
      <c r="DHD1675" s="35"/>
      <c r="DHE1675" s="34"/>
      <c r="DHL1675" s="35"/>
      <c r="DHM1675" s="34"/>
      <c r="DHT1675" s="35"/>
      <c r="DHU1675" s="34"/>
      <c r="DIB1675" s="35"/>
      <c r="DIC1675" s="34"/>
      <c r="DIJ1675" s="35"/>
      <c r="DIK1675" s="34"/>
      <c r="DIR1675" s="35"/>
      <c r="DIS1675" s="34"/>
      <c r="DIZ1675" s="35"/>
      <c r="DJA1675" s="34"/>
      <c r="DJH1675" s="35"/>
      <c r="DJI1675" s="34"/>
      <c r="DJP1675" s="35"/>
      <c r="DJQ1675" s="34"/>
      <c r="DJX1675" s="35"/>
      <c r="DJY1675" s="34"/>
      <c r="DKF1675" s="35"/>
      <c r="DKG1675" s="34"/>
      <c r="DKN1675" s="35"/>
      <c r="DKO1675" s="34"/>
      <c r="DKV1675" s="35"/>
      <c r="DKW1675" s="34"/>
      <c r="DLD1675" s="35"/>
      <c r="DLE1675" s="34"/>
      <c r="DLL1675" s="35"/>
      <c r="DLM1675" s="34"/>
      <c r="DLT1675" s="35"/>
      <c r="DLU1675" s="34"/>
      <c r="DMB1675" s="35"/>
      <c r="DMC1675" s="34"/>
      <c r="DMJ1675" s="35"/>
      <c r="DMK1675" s="34"/>
      <c r="DMR1675" s="35"/>
      <c r="DMS1675" s="34"/>
      <c r="DMZ1675" s="35"/>
      <c r="DNA1675" s="34"/>
      <c r="DNH1675" s="35"/>
      <c r="DNI1675" s="34"/>
      <c r="DNP1675" s="35"/>
      <c r="DNQ1675" s="34"/>
      <c r="DNX1675" s="35"/>
      <c r="DNY1675" s="34"/>
      <c r="DOF1675" s="35"/>
      <c r="DOG1675" s="34"/>
      <c r="DON1675" s="35"/>
      <c r="DOO1675" s="34"/>
      <c r="DOV1675" s="35"/>
      <c r="DOW1675" s="34"/>
      <c r="DPD1675" s="35"/>
      <c r="DPE1675" s="34"/>
      <c r="DPL1675" s="35"/>
      <c r="DPM1675" s="34"/>
      <c r="DPT1675" s="35"/>
      <c r="DPU1675" s="34"/>
      <c r="DQB1675" s="35"/>
      <c r="DQC1675" s="34"/>
      <c r="DQJ1675" s="35"/>
      <c r="DQK1675" s="34"/>
      <c r="DQR1675" s="35"/>
      <c r="DQS1675" s="34"/>
      <c r="DQZ1675" s="35"/>
      <c r="DRA1675" s="34"/>
      <c r="DRH1675" s="35"/>
      <c r="DRI1675" s="34"/>
      <c r="DRP1675" s="35"/>
      <c r="DRQ1675" s="34"/>
      <c r="DRX1675" s="35"/>
      <c r="DRY1675" s="34"/>
      <c r="DSF1675" s="35"/>
      <c r="DSG1675" s="34"/>
      <c r="DSN1675" s="35"/>
      <c r="DSO1675" s="34"/>
      <c r="DSV1675" s="35"/>
      <c r="DSW1675" s="34"/>
      <c r="DTD1675" s="35"/>
      <c r="DTE1675" s="34"/>
      <c r="DTL1675" s="35"/>
      <c r="DTM1675" s="34"/>
      <c r="DTT1675" s="35"/>
      <c r="DTU1675" s="34"/>
      <c r="DUB1675" s="35"/>
      <c r="DUC1675" s="34"/>
      <c r="DUJ1675" s="35"/>
      <c r="DUK1675" s="34"/>
      <c r="DUR1675" s="35"/>
      <c r="DUS1675" s="34"/>
      <c r="DUZ1675" s="35"/>
      <c r="DVA1675" s="34"/>
      <c r="DVH1675" s="35"/>
      <c r="DVI1675" s="34"/>
      <c r="DVP1675" s="35"/>
      <c r="DVQ1675" s="34"/>
      <c r="DVX1675" s="35"/>
      <c r="DVY1675" s="34"/>
      <c r="DWF1675" s="35"/>
      <c r="DWG1675" s="34"/>
      <c r="DWN1675" s="35"/>
      <c r="DWO1675" s="34"/>
      <c r="DWV1675" s="35"/>
      <c r="DWW1675" s="34"/>
      <c r="DXD1675" s="35"/>
      <c r="DXE1675" s="34"/>
      <c r="DXL1675" s="35"/>
      <c r="DXM1675" s="34"/>
      <c r="DXT1675" s="35"/>
      <c r="DXU1675" s="34"/>
      <c r="DYB1675" s="35"/>
      <c r="DYC1675" s="34"/>
      <c r="DYJ1675" s="35"/>
      <c r="DYK1675" s="34"/>
      <c r="DYR1675" s="35"/>
      <c r="DYS1675" s="34"/>
      <c r="DYZ1675" s="35"/>
      <c r="DZA1675" s="34"/>
      <c r="DZH1675" s="35"/>
      <c r="DZI1675" s="34"/>
      <c r="DZP1675" s="35"/>
      <c r="DZQ1675" s="34"/>
      <c r="DZX1675" s="35"/>
      <c r="DZY1675" s="34"/>
      <c r="EAF1675" s="35"/>
      <c r="EAG1675" s="34"/>
      <c r="EAN1675" s="35"/>
      <c r="EAO1675" s="34"/>
      <c r="EAV1675" s="35"/>
      <c r="EAW1675" s="34"/>
      <c r="EBD1675" s="35"/>
      <c r="EBE1675" s="34"/>
      <c r="EBL1675" s="35"/>
      <c r="EBM1675" s="34"/>
      <c r="EBT1675" s="35"/>
      <c r="EBU1675" s="34"/>
      <c r="ECB1675" s="35"/>
      <c r="ECC1675" s="34"/>
      <c r="ECJ1675" s="35"/>
      <c r="ECK1675" s="34"/>
      <c r="ECR1675" s="35"/>
      <c r="ECS1675" s="34"/>
      <c r="ECZ1675" s="35"/>
      <c r="EDA1675" s="34"/>
      <c r="EDH1675" s="35"/>
      <c r="EDI1675" s="34"/>
      <c r="EDP1675" s="35"/>
      <c r="EDQ1675" s="34"/>
      <c r="EDX1675" s="35"/>
      <c r="EDY1675" s="34"/>
      <c r="EEF1675" s="35"/>
      <c r="EEG1675" s="34"/>
      <c r="EEN1675" s="35"/>
      <c r="EEO1675" s="34"/>
      <c r="EEV1675" s="35"/>
      <c r="EEW1675" s="34"/>
      <c r="EFD1675" s="35"/>
      <c r="EFE1675" s="34"/>
      <c r="EFL1675" s="35"/>
      <c r="EFM1675" s="34"/>
      <c r="EFT1675" s="35"/>
      <c r="EFU1675" s="34"/>
      <c r="EGB1675" s="35"/>
      <c r="EGC1675" s="34"/>
      <c r="EGJ1675" s="35"/>
      <c r="EGK1675" s="34"/>
      <c r="EGR1675" s="35"/>
      <c r="EGS1675" s="34"/>
      <c r="EGZ1675" s="35"/>
      <c r="EHA1675" s="34"/>
      <c r="EHH1675" s="35"/>
      <c r="EHI1675" s="34"/>
      <c r="EHP1675" s="35"/>
      <c r="EHQ1675" s="34"/>
      <c r="EHX1675" s="35"/>
      <c r="EHY1675" s="34"/>
      <c r="EIF1675" s="35"/>
      <c r="EIG1675" s="34"/>
      <c r="EIN1675" s="35"/>
      <c r="EIO1675" s="34"/>
      <c r="EIV1675" s="35"/>
      <c r="EIW1675" s="34"/>
      <c r="EJD1675" s="35"/>
      <c r="EJE1675" s="34"/>
      <c r="EJL1675" s="35"/>
      <c r="EJM1675" s="34"/>
      <c r="EJT1675" s="35"/>
      <c r="EJU1675" s="34"/>
      <c r="EKB1675" s="35"/>
      <c r="EKC1675" s="34"/>
      <c r="EKJ1675" s="35"/>
      <c r="EKK1675" s="34"/>
      <c r="EKR1675" s="35"/>
      <c r="EKS1675" s="34"/>
      <c r="EKZ1675" s="35"/>
      <c r="ELA1675" s="34"/>
      <c r="ELH1675" s="35"/>
      <c r="ELI1675" s="34"/>
      <c r="ELP1675" s="35"/>
      <c r="ELQ1675" s="34"/>
      <c r="ELX1675" s="35"/>
      <c r="ELY1675" s="34"/>
      <c r="EMF1675" s="35"/>
      <c r="EMG1675" s="34"/>
      <c r="EMN1675" s="35"/>
      <c r="EMO1675" s="34"/>
      <c r="EMV1675" s="35"/>
      <c r="EMW1675" s="34"/>
      <c r="END1675" s="35"/>
      <c r="ENE1675" s="34"/>
      <c r="ENL1675" s="35"/>
      <c r="ENM1675" s="34"/>
      <c r="ENT1675" s="35"/>
      <c r="ENU1675" s="34"/>
      <c r="EOB1675" s="35"/>
      <c r="EOC1675" s="34"/>
      <c r="EOJ1675" s="35"/>
      <c r="EOK1675" s="34"/>
      <c r="EOR1675" s="35"/>
      <c r="EOS1675" s="34"/>
      <c r="EOZ1675" s="35"/>
      <c r="EPA1675" s="34"/>
      <c r="EPH1675" s="35"/>
      <c r="EPI1675" s="34"/>
      <c r="EPP1675" s="35"/>
      <c r="EPQ1675" s="34"/>
      <c r="EPX1675" s="35"/>
      <c r="EPY1675" s="34"/>
      <c r="EQF1675" s="35"/>
      <c r="EQG1675" s="34"/>
      <c r="EQN1675" s="35"/>
      <c r="EQO1675" s="34"/>
      <c r="EQV1675" s="35"/>
      <c r="EQW1675" s="34"/>
      <c r="ERD1675" s="35"/>
      <c r="ERE1675" s="34"/>
      <c r="ERL1675" s="35"/>
      <c r="ERM1675" s="34"/>
      <c r="ERT1675" s="35"/>
      <c r="ERU1675" s="34"/>
      <c r="ESB1675" s="35"/>
      <c r="ESC1675" s="34"/>
      <c r="ESJ1675" s="35"/>
      <c r="ESK1675" s="34"/>
      <c r="ESR1675" s="35"/>
      <c r="ESS1675" s="34"/>
      <c r="ESZ1675" s="35"/>
      <c r="ETA1675" s="34"/>
      <c r="ETH1675" s="35"/>
      <c r="ETI1675" s="34"/>
      <c r="ETP1675" s="35"/>
      <c r="ETQ1675" s="34"/>
      <c r="ETX1675" s="35"/>
      <c r="ETY1675" s="34"/>
      <c r="EUF1675" s="35"/>
      <c r="EUG1675" s="34"/>
      <c r="EUN1675" s="35"/>
      <c r="EUO1675" s="34"/>
      <c r="EUV1675" s="35"/>
      <c r="EUW1675" s="34"/>
      <c r="EVD1675" s="35"/>
      <c r="EVE1675" s="34"/>
      <c r="EVL1675" s="35"/>
      <c r="EVM1675" s="34"/>
      <c r="EVT1675" s="35"/>
      <c r="EVU1675" s="34"/>
      <c r="EWB1675" s="35"/>
      <c r="EWC1675" s="34"/>
      <c r="EWJ1675" s="35"/>
      <c r="EWK1675" s="34"/>
      <c r="EWR1675" s="35"/>
      <c r="EWS1675" s="34"/>
      <c r="EWZ1675" s="35"/>
      <c r="EXA1675" s="34"/>
      <c r="EXH1675" s="35"/>
      <c r="EXI1675" s="34"/>
      <c r="EXP1675" s="35"/>
      <c r="EXQ1675" s="34"/>
      <c r="EXX1675" s="35"/>
      <c r="EXY1675" s="34"/>
      <c r="EYF1675" s="35"/>
      <c r="EYG1675" s="34"/>
      <c r="EYN1675" s="35"/>
      <c r="EYO1675" s="34"/>
      <c r="EYV1675" s="35"/>
      <c r="EYW1675" s="34"/>
      <c r="EZD1675" s="35"/>
      <c r="EZE1675" s="34"/>
      <c r="EZL1675" s="35"/>
      <c r="EZM1675" s="34"/>
      <c r="EZT1675" s="35"/>
      <c r="EZU1675" s="34"/>
      <c r="FAB1675" s="35"/>
      <c r="FAC1675" s="34"/>
      <c r="FAJ1675" s="35"/>
      <c r="FAK1675" s="34"/>
      <c r="FAR1675" s="35"/>
      <c r="FAS1675" s="34"/>
      <c r="FAZ1675" s="35"/>
      <c r="FBA1675" s="34"/>
      <c r="FBH1675" s="35"/>
      <c r="FBI1675" s="34"/>
      <c r="FBP1675" s="35"/>
      <c r="FBQ1675" s="34"/>
      <c r="FBX1675" s="35"/>
      <c r="FBY1675" s="34"/>
      <c r="FCF1675" s="35"/>
      <c r="FCG1675" s="34"/>
      <c r="FCN1675" s="35"/>
      <c r="FCO1675" s="34"/>
      <c r="FCV1675" s="35"/>
      <c r="FCW1675" s="34"/>
      <c r="FDD1675" s="35"/>
      <c r="FDE1675" s="34"/>
      <c r="FDL1675" s="35"/>
      <c r="FDM1675" s="34"/>
      <c r="FDT1675" s="35"/>
      <c r="FDU1675" s="34"/>
      <c r="FEB1675" s="35"/>
      <c r="FEC1675" s="34"/>
      <c r="FEJ1675" s="35"/>
      <c r="FEK1675" s="34"/>
      <c r="FER1675" s="35"/>
      <c r="FES1675" s="34"/>
      <c r="FEZ1675" s="35"/>
      <c r="FFA1675" s="34"/>
      <c r="FFH1675" s="35"/>
      <c r="FFI1675" s="34"/>
      <c r="FFP1675" s="35"/>
      <c r="FFQ1675" s="34"/>
      <c r="FFX1675" s="35"/>
      <c r="FFY1675" s="34"/>
      <c r="FGF1675" s="35"/>
      <c r="FGG1675" s="34"/>
      <c r="FGN1675" s="35"/>
      <c r="FGO1675" s="34"/>
      <c r="FGV1675" s="35"/>
      <c r="FGW1675" s="34"/>
      <c r="FHD1675" s="35"/>
      <c r="FHE1675" s="34"/>
      <c r="FHL1675" s="35"/>
      <c r="FHM1675" s="34"/>
      <c r="FHT1675" s="35"/>
      <c r="FHU1675" s="34"/>
      <c r="FIB1675" s="35"/>
      <c r="FIC1675" s="34"/>
      <c r="FIJ1675" s="35"/>
      <c r="FIK1675" s="34"/>
      <c r="FIR1675" s="35"/>
      <c r="FIS1675" s="34"/>
      <c r="FIZ1675" s="35"/>
      <c r="FJA1675" s="34"/>
      <c r="FJH1675" s="35"/>
      <c r="FJI1675" s="34"/>
      <c r="FJP1675" s="35"/>
      <c r="FJQ1675" s="34"/>
      <c r="FJX1675" s="35"/>
      <c r="FJY1675" s="34"/>
      <c r="FKF1675" s="35"/>
      <c r="FKG1675" s="34"/>
      <c r="FKN1675" s="35"/>
      <c r="FKO1675" s="34"/>
      <c r="FKV1675" s="35"/>
      <c r="FKW1675" s="34"/>
      <c r="FLD1675" s="35"/>
      <c r="FLE1675" s="34"/>
      <c r="FLL1675" s="35"/>
      <c r="FLM1675" s="34"/>
      <c r="FLT1675" s="35"/>
      <c r="FLU1675" s="34"/>
      <c r="FMB1675" s="35"/>
      <c r="FMC1675" s="34"/>
      <c r="FMJ1675" s="35"/>
      <c r="FMK1675" s="34"/>
      <c r="FMR1675" s="35"/>
      <c r="FMS1675" s="34"/>
      <c r="FMZ1675" s="35"/>
      <c r="FNA1675" s="34"/>
      <c r="FNH1675" s="35"/>
      <c r="FNI1675" s="34"/>
      <c r="FNP1675" s="35"/>
      <c r="FNQ1675" s="34"/>
      <c r="FNX1675" s="35"/>
      <c r="FNY1675" s="34"/>
      <c r="FOF1675" s="35"/>
      <c r="FOG1675" s="34"/>
      <c r="FON1675" s="35"/>
      <c r="FOO1675" s="34"/>
      <c r="FOV1675" s="35"/>
      <c r="FOW1675" s="34"/>
      <c r="FPD1675" s="35"/>
      <c r="FPE1675" s="34"/>
      <c r="FPL1675" s="35"/>
      <c r="FPM1675" s="34"/>
      <c r="FPT1675" s="35"/>
      <c r="FPU1675" s="34"/>
      <c r="FQB1675" s="35"/>
      <c r="FQC1675" s="34"/>
      <c r="FQJ1675" s="35"/>
      <c r="FQK1675" s="34"/>
      <c r="FQR1675" s="35"/>
      <c r="FQS1675" s="34"/>
      <c r="FQZ1675" s="35"/>
      <c r="FRA1675" s="34"/>
      <c r="FRH1675" s="35"/>
      <c r="FRI1675" s="34"/>
      <c r="FRP1675" s="35"/>
      <c r="FRQ1675" s="34"/>
      <c r="FRX1675" s="35"/>
      <c r="FRY1675" s="34"/>
      <c r="FSF1675" s="35"/>
      <c r="FSG1675" s="34"/>
      <c r="FSN1675" s="35"/>
      <c r="FSO1675" s="34"/>
      <c r="FSV1675" s="35"/>
      <c r="FSW1675" s="34"/>
      <c r="FTD1675" s="35"/>
      <c r="FTE1675" s="34"/>
      <c r="FTL1675" s="35"/>
      <c r="FTM1675" s="34"/>
      <c r="FTT1675" s="35"/>
      <c r="FTU1675" s="34"/>
      <c r="FUB1675" s="35"/>
      <c r="FUC1675" s="34"/>
      <c r="FUJ1675" s="35"/>
      <c r="FUK1675" s="34"/>
      <c r="FUR1675" s="35"/>
      <c r="FUS1675" s="34"/>
      <c r="FUZ1675" s="35"/>
      <c r="FVA1675" s="34"/>
      <c r="FVH1675" s="35"/>
      <c r="FVI1675" s="34"/>
      <c r="FVP1675" s="35"/>
      <c r="FVQ1675" s="34"/>
      <c r="FVX1675" s="35"/>
      <c r="FVY1675" s="34"/>
      <c r="FWF1675" s="35"/>
      <c r="FWG1675" s="34"/>
      <c r="FWN1675" s="35"/>
      <c r="FWO1675" s="34"/>
      <c r="FWV1675" s="35"/>
      <c r="FWW1675" s="34"/>
      <c r="FXD1675" s="35"/>
      <c r="FXE1675" s="34"/>
      <c r="FXL1675" s="35"/>
      <c r="FXM1675" s="34"/>
      <c r="FXT1675" s="35"/>
      <c r="FXU1675" s="34"/>
      <c r="FYB1675" s="35"/>
      <c r="FYC1675" s="34"/>
      <c r="FYJ1675" s="35"/>
      <c r="FYK1675" s="34"/>
      <c r="FYR1675" s="35"/>
      <c r="FYS1675" s="34"/>
      <c r="FYZ1675" s="35"/>
      <c r="FZA1675" s="34"/>
      <c r="FZH1675" s="35"/>
      <c r="FZI1675" s="34"/>
      <c r="FZP1675" s="35"/>
      <c r="FZQ1675" s="34"/>
      <c r="FZX1675" s="35"/>
      <c r="FZY1675" s="34"/>
      <c r="GAF1675" s="35"/>
      <c r="GAG1675" s="34"/>
      <c r="GAN1675" s="35"/>
      <c r="GAO1675" s="34"/>
      <c r="GAV1675" s="35"/>
      <c r="GAW1675" s="34"/>
      <c r="GBD1675" s="35"/>
      <c r="GBE1675" s="34"/>
      <c r="GBL1675" s="35"/>
      <c r="GBM1675" s="34"/>
      <c r="GBT1675" s="35"/>
      <c r="GBU1675" s="34"/>
      <c r="GCB1675" s="35"/>
      <c r="GCC1675" s="34"/>
      <c r="GCJ1675" s="35"/>
      <c r="GCK1675" s="34"/>
      <c r="GCR1675" s="35"/>
      <c r="GCS1675" s="34"/>
      <c r="GCZ1675" s="35"/>
      <c r="GDA1675" s="34"/>
      <c r="GDH1675" s="35"/>
      <c r="GDI1675" s="34"/>
      <c r="GDP1675" s="35"/>
      <c r="GDQ1675" s="34"/>
      <c r="GDX1675" s="35"/>
      <c r="GDY1675" s="34"/>
      <c r="GEF1675" s="35"/>
      <c r="GEG1675" s="34"/>
      <c r="GEN1675" s="35"/>
      <c r="GEO1675" s="34"/>
      <c r="GEV1675" s="35"/>
      <c r="GEW1675" s="34"/>
      <c r="GFD1675" s="35"/>
      <c r="GFE1675" s="34"/>
      <c r="GFL1675" s="35"/>
      <c r="GFM1675" s="34"/>
      <c r="GFT1675" s="35"/>
      <c r="GFU1675" s="34"/>
      <c r="GGB1675" s="35"/>
      <c r="GGC1675" s="34"/>
      <c r="GGJ1675" s="35"/>
      <c r="GGK1675" s="34"/>
      <c r="GGR1675" s="35"/>
      <c r="GGS1675" s="34"/>
      <c r="GGZ1675" s="35"/>
      <c r="GHA1675" s="34"/>
      <c r="GHH1675" s="35"/>
      <c r="GHI1675" s="34"/>
      <c r="GHP1675" s="35"/>
      <c r="GHQ1675" s="34"/>
      <c r="GHX1675" s="35"/>
      <c r="GHY1675" s="34"/>
      <c r="GIF1675" s="35"/>
      <c r="GIG1675" s="34"/>
      <c r="GIN1675" s="35"/>
      <c r="GIO1675" s="34"/>
      <c r="GIV1675" s="35"/>
      <c r="GIW1675" s="34"/>
      <c r="GJD1675" s="35"/>
      <c r="GJE1675" s="34"/>
      <c r="GJL1675" s="35"/>
      <c r="GJM1675" s="34"/>
      <c r="GJT1675" s="35"/>
      <c r="GJU1675" s="34"/>
      <c r="GKB1675" s="35"/>
      <c r="GKC1675" s="34"/>
      <c r="GKJ1675" s="35"/>
      <c r="GKK1675" s="34"/>
      <c r="GKR1675" s="35"/>
      <c r="GKS1675" s="34"/>
      <c r="GKZ1675" s="35"/>
      <c r="GLA1675" s="34"/>
      <c r="GLH1675" s="35"/>
      <c r="GLI1675" s="34"/>
      <c r="GLP1675" s="35"/>
      <c r="GLQ1675" s="34"/>
      <c r="GLX1675" s="35"/>
      <c r="GLY1675" s="34"/>
      <c r="GMF1675" s="35"/>
      <c r="GMG1675" s="34"/>
      <c r="GMN1675" s="35"/>
      <c r="GMO1675" s="34"/>
      <c r="GMV1675" s="35"/>
      <c r="GMW1675" s="34"/>
      <c r="GND1675" s="35"/>
      <c r="GNE1675" s="34"/>
      <c r="GNL1675" s="35"/>
      <c r="GNM1675" s="34"/>
      <c r="GNT1675" s="35"/>
      <c r="GNU1675" s="34"/>
      <c r="GOB1675" s="35"/>
      <c r="GOC1675" s="34"/>
      <c r="GOJ1675" s="35"/>
      <c r="GOK1675" s="34"/>
      <c r="GOR1675" s="35"/>
      <c r="GOS1675" s="34"/>
      <c r="GOZ1675" s="35"/>
      <c r="GPA1675" s="34"/>
      <c r="GPH1675" s="35"/>
      <c r="GPI1675" s="34"/>
      <c r="GPP1675" s="35"/>
      <c r="GPQ1675" s="34"/>
      <c r="GPX1675" s="35"/>
      <c r="GPY1675" s="34"/>
      <c r="GQF1675" s="35"/>
      <c r="GQG1675" s="34"/>
      <c r="GQN1675" s="35"/>
      <c r="GQO1675" s="34"/>
      <c r="GQV1675" s="35"/>
      <c r="GQW1675" s="34"/>
      <c r="GRD1675" s="35"/>
      <c r="GRE1675" s="34"/>
      <c r="GRL1675" s="35"/>
      <c r="GRM1675" s="34"/>
      <c r="GRT1675" s="35"/>
      <c r="GRU1675" s="34"/>
      <c r="GSB1675" s="35"/>
      <c r="GSC1675" s="34"/>
      <c r="GSJ1675" s="35"/>
      <c r="GSK1675" s="34"/>
      <c r="GSR1675" s="35"/>
      <c r="GSS1675" s="34"/>
      <c r="GSZ1675" s="35"/>
      <c r="GTA1675" s="34"/>
      <c r="GTH1675" s="35"/>
      <c r="GTI1675" s="34"/>
      <c r="GTP1675" s="35"/>
      <c r="GTQ1675" s="34"/>
      <c r="GTX1675" s="35"/>
      <c r="GTY1675" s="34"/>
      <c r="GUF1675" s="35"/>
      <c r="GUG1675" s="34"/>
      <c r="GUN1675" s="35"/>
      <c r="GUO1675" s="34"/>
      <c r="GUV1675" s="35"/>
      <c r="GUW1675" s="34"/>
      <c r="GVD1675" s="35"/>
      <c r="GVE1675" s="34"/>
      <c r="GVL1675" s="35"/>
      <c r="GVM1675" s="34"/>
      <c r="GVT1675" s="35"/>
      <c r="GVU1675" s="34"/>
      <c r="GWB1675" s="35"/>
      <c r="GWC1675" s="34"/>
      <c r="GWJ1675" s="35"/>
      <c r="GWK1675" s="34"/>
      <c r="GWR1675" s="35"/>
      <c r="GWS1675" s="34"/>
      <c r="GWZ1675" s="35"/>
      <c r="GXA1675" s="34"/>
      <c r="GXH1675" s="35"/>
      <c r="GXI1675" s="34"/>
      <c r="GXP1675" s="35"/>
      <c r="GXQ1675" s="34"/>
      <c r="GXX1675" s="35"/>
      <c r="GXY1675" s="34"/>
      <c r="GYF1675" s="35"/>
      <c r="GYG1675" s="34"/>
      <c r="GYN1675" s="35"/>
      <c r="GYO1675" s="34"/>
      <c r="GYV1675" s="35"/>
      <c r="GYW1675" s="34"/>
      <c r="GZD1675" s="35"/>
      <c r="GZE1675" s="34"/>
      <c r="GZL1675" s="35"/>
      <c r="GZM1675" s="34"/>
      <c r="GZT1675" s="35"/>
      <c r="GZU1675" s="34"/>
      <c r="HAB1675" s="35"/>
      <c r="HAC1675" s="34"/>
      <c r="HAJ1675" s="35"/>
      <c r="HAK1675" s="34"/>
      <c r="HAR1675" s="35"/>
      <c r="HAS1675" s="34"/>
      <c r="HAZ1675" s="35"/>
      <c r="HBA1675" s="34"/>
      <c r="HBH1675" s="35"/>
      <c r="HBI1675" s="34"/>
      <c r="HBP1675" s="35"/>
      <c r="HBQ1675" s="34"/>
      <c r="HBX1675" s="35"/>
      <c r="HBY1675" s="34"/>
      <c r="HCF1675" s="35"/>
      <c r="HCG1675" s="34"/>
      <c r="HCN1675" s="35"/>
      <c r="HCO1675" s="34"/>
      <c r="HCV1675" s="35"/>
      <c r="HCW1675" s="34"/>
      <c r="HDD1675" s="35"/>
      <c r="HDE1675" s="34"/>
      <c r="HDL1675" s="35"/>
      <c r="HDM1675" s="34"/>
      <c r="HDT1675" s="35"/>
      <c r="HDU1675" s="34"/>
      <c r="HEB1675" s="35"/>
      <c r="HEC1675" s="34"/>
      <c r="HEJ1675" s="35"/>
      <c r="HEK1675" s="34"/>
      <c r="HER1675" s="35"/>
      <c r="HES1675" s="34"/>
      <c r="HEZ1675" s="35"/>
      <c r="HFA1675" s="34"/>
      <c r="HFH1675" s="35"/>
      <c r="HFI1675" s="34"/>
      <c r="HFP1675" s="35"/>
      <c r="HFQ1675" s="34"/>
      <c r="HFX1675" s="35"/>
      <c r="HFY1675" s="34"/>
      <c r="HGF1675" s="35"/>
      <c r="HGG1675" s="34"/>
      <c r="HGN1675" s="35"/>
      <c r="HGO1675" s="34"/>
      <c r="HGV1675" s="35"/>
      <c r="HGW1675" s="34"/>
      <c r="HHD1675" s="35"/>
      <c r="HHE1675" s="34"/>
      <c r="HHL1675" s="35"/>
      <c r="HHM1675" s="34"/>
      <c r="HHT1675" s="35"/>
      <c r="HHU1675" s="34"/>
      <c r="HIB1675" s="35"/>
      <c r="HIC1675" s="34"/>
      <c r="HIJ1675" s="35"/>
      <c r="HIK1675" s="34"/>
      <c r="HIR1675" s="35"/>
      <c r="HIS1675" s="34"/>
      <c r="HIZ1675" s="35"/>
      <c r="HJA1675" s="34"/>
      <c r="HJH1675" s="35"/>
      <c r="HJI1675" s="34"/>
      <c r="HJP1675" s="35"/>
      <c r="HJQ1675" s="34"/>
      <c r="HJX1675" s="35"/>
      <c r="HJY1675" s="34"/>
      <c r="HKF1675" s="35"/>
      <c r="HKG1675" s="34"/>
      <c r="HKN1675" s="35"/>
      <c r="HKO1675" s="34"/>
      <c r="HKV1675" s="35"/>
      <c r="HKW1675" s="34"/>
      <c r="HLD1675" s="35"/>
      <c r="HLE1675" s="34"/>
      <c r="HLL1675" s="35"/>
      <c r="HLM1675" s="34"/>
      <c r="HLT1675" s="35"/>
      <c r="HLU1675" s="34"/>
      <c r="HMB1675" s="35"/>
      <c r="HMC1675" s="34"/>
      <c r="HMJ1675" s="35"/>
      <c r="HMK1675" s="34"/>
      <c r="HMR1675" s="35"/>
      <c r="HMS1675" s="34"/>
      <c r="HMZ1675" s="35"/>
      <c r="HNA1675" s="34"/>
      <c r="HNH1675" s="35"/>
      <c r="HNI1675" s="34"/>
      <c r="HNP1675" s="35"/>
      <c r="HNQ1675" s="34"/>
      <c r="HNX1675" s="35"/>
      <c r="HNY1675" s="34"/>
      <c r="HOF1675" s="35"/>
      <c r="HOG1675" s="34"/>
      <c r="HON1675" s="35"/>
      <c r="HOO1675" s="34"/>
      <c r="HOV1675" s="35"/>
      <c r="HOW1675" s="34"/>
      <c r="HPD1675" s="35"/>
      <c r="HPE1675" s="34"/>
      <c r="HPL1675" s="35"/>
      <c r="HPM1675" s="34"/>
      <c r="HPT1675" s="35"/>
      <c r="HPU1675" s="34"/>
      <c r="HQB1675" s="35"/>
      <c r="HQC1675" s="34"/>
      <c r="HQJ1675" s="35"/>
      <c r="HQK1675" s="34"/>
      <c r="HQR1675" s="35"/>
      <c r="HQS1675" s="34"/>
      <c r="HQZ1675" s="35"/>
      <c r="HRA1675" s="34"/>
      <c r="HRH1675" s="35"/>
      <c r="HRI1675" s="34"/>
      <c r="HRP1675" s="35"/>
      <c r="HRQ1675" s="34"/>
      <c r="HRX1675" s="35"/>
      <c r="HRY1675" s="34"/>
      <c r="HSF1675" s="35"/>
      <c r="HSG1675" s="34"/>
      <c r="HSN1675" s="35"/>
      <c r="HSO1675" s="34"/>
      <c r="HSV1675" s="35"/>
      <c r="HSW1675" s="34"/>
      <c r="HTD1675" s="35"/>
      <c r="HTE1675" s="34"/>
      <c r="HTL1675" s="35"/>
      <c r="HTM1675" s="34"/>
      <c r="HTT1675" s="35"/>
      <c r="HTU1675" s="34"/>
      <c r="HUB1675" s="35"/>
      <c r="HUC1675" s="34"/>
      <c r="HUJ1675" s="35"/>
      <c r="HUK1675" s="34"/>
      <c r="HUR1675" s="35"/>
      <c r="HUS1675" s="34"/>
      <c r="HUZ1675" s="35"/>
      <c r="HVA1675" s="34"/>
      <c r="HVH1675" s="35"/>
      <c r="HVI1675" s="34"/>
      <c r="HVP1675" s="35"/>
      <c r="HVQ1675" s="34"/>
      <c r="HVX1675" s="35"/>
      <c r="HVY1675" s="34"/>
      <c r="HWF1675" s="35"/>
      <c r="HWG1675" s="34"/>
      <c r="HWN1675" s="35"/>
      <c r="HWO1675" s="34"/>
      <c r="HWV1675" s="35"/>
      <c r="HWW1675" s="34"/>
      <c r="HXD1675" s="35"/>
      <c r="HXE1675" s="34"/>
      <c r="HXL1675" s="35"/>
      <c r="HXM1675" s="34"/>
      <c r="HXT1675" s="35"/>
      <c r="HXU1675" s="34"/>
      <c r="HYB1675" s="35"/>
      <c r="HYC1675" s="34"/>
      <c r="HYJ1675" s="35"/>
      <c r="HYK1675" s="34"/>
      <c r="HYR1675" s="35"/>
      <c r="HYS1675" s="34"/>
      <c r="HYZ1675" s="35"/>
      <c r="HZA1675" s="34"/>
      <c r="HZH1675" s="35"/>
      <c r="HZI1675" s="34"/>
      <c r="HZP1675" s="35"/>
      <c r="HZQ1675" s="34"/>
      <c r="HZX1675" s="35"/>
      <c r="HZY1675" s="34"/>
      <c r="IAF1675" s="35"/>
      <c r="IAG1675" s="34"/>
      <c r="IAN1675" s="35"/>
      <c r="IAO1675" s="34"/>
      <c r="IAV1675" s="35"/>
      <c r="IAW1675" s="34"/>
      <c r="IBD1675" s="35"/>
      <c r="IBE1675" s="34"/>
      <c r="IBL1675" s="35"/>
      <c r="IBM1675" s="34"/>
      <c r="IBT1675" s="35"/>
      <c r="IBU1675" s="34"/>
      <c r="ICB1675" s="35"/>
      <c r="ICC1675" s="34"/>
      <c r="ICJ1675" s="35"/>
      <c r="ICK1675" s="34"/>
      <c r="ICR1675" s="35"/>
      <c r="ICS1675" s="34"/>
      <c r="ICZ1675" s="35"/>
      <c r="IDA1675" s="34"/>
      <c r="IDH1675" s="35"/>
      <c r="IDI1675" s="34"/>
      <c r="IDP1675" s="35"/>
      <c r="IDQ1675" s="34"/>
      <c r="IDX1675" s="35"/>
      <c r="IDY1675" s="34"/>
      <c r="IEF1675" s="35"/>
      <c r="IEG1675" s="34"/>
      <c r="IEN1675" s="35"/>
      <c r="IEO1675" s="34"/>
      <c r="IEV1675" s="35"/>
      <c r="IEW1675" s="34"/>
      <c r="IFD1675" s="35"/>
      <c r="IFE1675" s="34"/>
      <c r="IFL1675" s="35"/>
      <c r="IFM1675" s="34"/>
      <c r="IFT1675" s="35"/>
      <c r="IFU1675" s="34"/>
      <c r="IGB1675" s="35"/>
      <c r="IGC1675" s="34"/>
      <c r="IGJ1675" s="35"/>
      <c r="IGK1675" s="34"/>
      <c r="IGR1675" s="35"/>
      <c r="IGS1675" s="34"/>
      <c r="IGZ1675" s="35"/>
      <c r="IHA1675" s="34"/>
      <c r="IHH1675" s="35"/>
      <c r="IHI1675" s="34"/>
      <c r="IHP1675" s="35"/>
      <c r="IHQ1675" s="34"/>
      <c r="IHX1675" s="35"/>
      <c r="IHY1675" s="34"/>
      <c r="IIF1675" s="35"/>
      <c r="IIG1675" s="34"/>
      <c r="IIN1675" s="35"/>
      <c r="IIO1675" s="34"/>
      <c r="IIV1675" s="35"/>
      <c r="IIW1675" s="34"/>
      <c r="IJD1675" s="35"/>
      <c r="IJE1675" s="34"/>
      <c r="IJL1675" s="35"/>
      <c r="IJM1675" s="34"/>
      <c r="IJT1675" s="35"/>
      <c r="IJU1675" s="34"/>
      <c r="IKB1675" s="35"/>
      <c r="IKC1675" s="34"/>
      <c r="IKJ1675" s="35"/>
      <c r="IKK1675" s="34"/>
      <c r="IKR1675" s="35"/>
      <c r="IKS1675" s="34"/>
      <c r="IKZ1675" s="35"/>
      <c r="ILA1675" s="34"/>
      <c r="ILH1675" s="35"/>
      <c r="ILI1675" s="34"/>
      <c r="ILP1675" s="35"/>
      <c r="ILQ1675" s="34"/>
      <c r="ILX1675" s="35"/>
      <c r="ILY1675" s="34"/>
      <c r="IMF1675" s="35"/>
      <c r="IMG1675" s="34"/>
      <c r="IMN1675" s="35"/>
      <c r="IMO1675" s="34"/>
      <c r="IMV1675" s="35"/>
      <c r="IMW1675" s="34"/>
      <c r="IND1675" s="35"/>
      <c r="INE1675" s="34"/>
      <c r="INL1675" s="35"/>
      <c r="INM1675" s="34"/>
      <c r="INT1675" s="35"/>
      <c r="INU1675" s="34"/>
      <c r="IOB1675" s="35"/>
      <c r="IOC1675" s="34"/>
      <c r="IOJ1675" s="35"/>
      <c r="IOK1675" s="34"/>
      <c r="IOR1675" s="35"/>
      <c r="IOS1675" s="34"/>
      <c r="IOZ1675" s="35"/>
      <c r="IPA1675" s="34"/>
      <c r="IPH1675" s="35"/>
      <c r="IPI1675" s="34"/>
      <c r="IPP1675" s="35"/>
      <c r="IPQ1675" s="34"/>
      <c r="IPX1675" s="35"/>
      <c r="IPY1675" s="34"/>
      <c r="IQF1675" s="35"/>
      <c r="IQG1675" s="34"/>
      <c r="IQN1675" s="35"/>
      <c r="IQO1675" s="34"/>
      <c r="IQV1675" s="35"/>
      <c r="IQW1675" s="34"/>
      <c r="IRD1675" s="35"/>
      <c r="IRE1675" s="34"/>
      <c r="IRL1675" s="35"/>
      <c r="IRM1675" s="34"/>
      <c r="IRT1675" s="35"/>
      <c r="IRU1675" s="34"/>
      <c r="ISB1675" s="35"/>
      <c r="ISC1675" s="34"/>
      <c r="ISJ1675" s="35"/>
      <c r="ISK1675" s="34"/>
      <c r="ISR1675" s="35"/>
      <c r="ISS1675" s="34"/>
      <c r="ISZ1675" s="35"/>
      <c r="ITA1675" s="34"/>
      <c r="ITH1675" s="35"/>
      <c r="ITI1675" s="34"/>
      <c r="ITP1675" s="35"/>
      <c r="ITQ1675" s="34"/>
      <c r="ITX1675" s="35"/>
      <c r="ITY1675" s="34"/>
      <c r="IUF1675" s="35"/>
      <c r="IUG1675" s="34"/>
      <c r="IUN1675" s="35"/>
      <c r="IUO1675" s="34"/>
      <c r="IUV1675" s="35"/>
      <c r="IUW1675" s="34"/>
      <c r="IVD1675" s="35"/>
      <c r="IVE1675" s="34"/>
      <c r="IVL1675" s="35"/>
      <c r="IVM1675" s="34"/>
      <c r="IVT1675" s="35"/>
      <c r="IVU1675" s="34"/>
      <c r="IWB1675" s="35"/>
      <c r="IWC1675" s="34"/>
      <c r="IWJ1675" s="35"/>
      <c r="IWK1675" s="34"/>
      <c r="IWR1675" s="35"/>
      <c r="IWS1675" s="34"/>
      <c r="IWZ1675" s="35"/>
      <c r="IXA1675" s="34"/>
      <c r="IXH1675" s="35"/>
      <c r="IXI1675" s="34"/>
      <c r="IXP1675" s="35"/>
      <c r="IXQ1675" s="34"/>
      <c r="IXX1675" s="35"/>
      <c r="IXY1675" s="34"/>
      <c r="IYF1675" s="35"/>
      <c r="IYG1675" s="34"/>
      <c r="IYN1675" s="35"/>
      <c r="IYO1675" s="34"/>
      <c r="IYV1675" s="35"/>
      <c r="IYW1675" s="34"/>
      <c r="IZD1675" s="35"/>
      <c r="IZE1675" s="34"/>
      <c r="IZL1675" s="35"/>
      <c r="IZM1675" s="34"/>
      <c r="IZT1675" s="35"/>
      <c r="IZU1675" s="34"/>
      <c r="JAB1675" s="35"/>
      <c r="JAC1675" s="34"/>
      <c r="JAJ1675" s="35"/>
      <c r="JAK1675" s="34"/>
      <c r="JAR1675" s="35"/>
      <c r="JAS1675" s="34"/>
      <c r="JAZ1675" s="35"/>
      <c r="JBA1675" s="34"/>
      <c r="JBH1675" s="35"/>
      <c r="JBI1675" s="34"/>
      <c r="JBP1675" s="35"/>
      <c r="JBQ1675" s="34"/>
      <c r="JBX1675" s="35"/>
      <c r="JBY1675" s="34"/>
      <c r="JCF1675" s="35"/>
      <c r="JCG1675" s="34"/>
      <c r="JCN1675" s="35"/>
      <c r="JCO1675" s="34"/>
      <c r="JCV1675" s="35"/>
      <c r="JCW1675" s="34"/>
      <c r="JDD1675" s="35"/>
      <c r="JDE1675" s="34"/>
      <c r="JDL1675" s="35"/>
      <c r="JDM1675" s="34"/>
      <c r="JDT1675" s="35"/>
      <c r="JDU1675" s="34"/>
      <c r="JEB1675" s="35"/>
      <c r="JEC1675" s="34"/>
      <c r="JEJ1675" s="35"/>
      <c r="JEK1675" s="34"/>
      <c r="JER1675" s="35"/>
      <c r="JES1675" s="34"/>
      <c r="JEZ1675" s="35"/>
      <c r="JFA1675" s="34"/>
      <c r="JFH1675" s="35"/>
      <c r="JFI1675" s="34"/>
      <c r="JFP1675" s="35"/>
      <c r="JFQ1675" s="34"/>
      <c r="JFX1675" s="35"/>
      <c r="JFY1675" s="34"/>
      <c r="JGF1675" s="35"/>
      <c r="JGG1675" s="34"/>
      <c r="JGN1675" s="35"/>
      <c r="JGO1675" s="34"/>
      <c r="JGV1675" s="35"/>
      <c r="JGW1675" s="34"/>
      <c r="JHD1675" s="35"/>
      <c r="JHE1675" s="34"/>
      <c r="JHL1675" s="35"/>
      <c r="JHM1675" s="34"/>
      <c r="JHT1675" s="35"/>
      <c r="JHU1675" s="34"/>
      <c r="JIB1675" s="35"/>
      <c r="JIC1675" s="34"/>
      <c r="JIJ1675" s="35"/>
      <c r="JIK1675" s="34"/>
      <c r="JIR1675" s="35"/>
      <c r="JIS1675" s="34"/>
      <c r="JIZ1675" s="35"/>
      <c r="JJA1675" s="34"/>
      <c r="JJH1675" s="35"/>
      <c r="JJI1675" s="34"/>
      <c r="JJP1675" s="35"/>
      <c r="JJQ1675" s="34"/>
      <c r="JJX1675" s="35"/>
      <c r="JJY1675" s="34"/>
      <c r="JKF1675" s="35"/>
      <c r="JKG1675" s="34"/>
      <c r="JKN1675" s="35"/>
      <c r="JKO1675" s="34"/>
      <c r="JKV1675" s="35"/>
      <c r="JKW1675" s="34"/>
      <c r="JLD1675" s="35"/>
      <c r="JLE1675" s="34"/>
      <c r="JLL1675" s="35"/>
      <c r="JLM1675" s="34"/>
      <c r="JLT1675" s="35"/>
      <c r="JLU1675" s="34"/>
      <c r="JMB1675" s="35"/>
      <c r="JMC1675" s="34"/>
      <c r="JMJ1675" s="35"/>
      <c r="JMK1675" s="34"/>
      <c r="JMR1675" s="35"/>
      <c r="JMS1675" s="34"/>
      <c r="JMZ1675" s="35"/>
      <c r="JNA1675" s="34"/>
      <c r="JNH1675" s="35"/>
      <c r="JNI1675" s="34"/>
      <c r="JNP1675" s="35"/>
      <c r="JNQ1675" s="34"/>
      <c r="JNX1675" s="35"/>
      <c r="JNY1675" s="34"/>
      <c r="JOF1675" s="35"/>
      <c r="JOG1675" s="34"/>
      <c r="JON1675" s="35"/>
      <c r="JOO1675" s="34"/>
      <c r="JOV1675" s="35"/>
      <c r="JOW1675" s="34"/>
      <c r="JPD1675" s="35"/>
      <c r="JPE1675" s="34"/>
      <c r="JPL1675" s="35"/>
      <c r="JPM1675" s="34"/>
      <c r="JPT1675" s="35"/>
      <c r="JPU1675" s="34"/>
      <c r="JQB1675" s="35"/>
      <c r="JQC1675" s="34"/>
      <c r="JQJ1675" s="35"/>
      <c r="JQK1675" s="34"/>
      <c r="JQR1675" s="35"/>
      <c r="JQS1675" s="34"/>
      <c r="JQZ1675" s="35"/>
      <c r="JRA1675" s="34"/>
      <c r="JRH1675" s="35"/>
      <c r="JRI1675" s="34"/>
      <c r="JRP1675" s="35"/>
      <c r="JRQ1675" s="34"/>
      <c r="JRX1675" s="35"/>
      <c r="JRY1675" s="34"/>
      <c r="JSF1675" s="35"/>
      <c r="JSG1675" s="34"/>
      <c r="JSN1675" s="35"/>
      <c r="JSO1675" s="34"/>
      <c r="JSV1675" s="35"/>
      <c r="JSW1675" s="34"/>
      <c r="JTD1675" s="35"/>
      <c r="JTE1675" s="34"/>
      <c r="JTL1675" s="35"/>
      <c r="JTM1675" s="34"/>
      <c r="JTT1675" s="35"/>
      <c r="JTU1675" s="34"/>
      <c r="JUB1675" s="35"/>
      <c r="JUC1675" s="34"/>
      <c r="JUJ1675" s="35"/>
      <c r="JUK1675" s="34"/>
      <c r="JUR1675" s="35"/>
      <c r="JUS1675" s="34"/>
      <c r="JUZ1675" s="35"/>
      <c r="JVA1675" s="34"/>
      <c r="JVH1675" s="35"/>
      <c r="JVI1675" s="34"/>
      <c r="JVP1675" s="35"/>
      <c r="JVQ1675" s="34"/>
      <c r="JVX1675" s="35"/>
      <c r="JVY1675" s="34"/>
      <c r="JWF1675" s="35"/>
      <c r="JWG1675" s="34"/>
      <c r="JWN1675" s="35"/>
      <c r="JWO1675" s="34"/>
      <c r="JWV1675" s="35"/>
      <c r="JWW1675" s="34"/>
      <c r="JXD1675" s="35"/>
      <c r="JXE1675" s="34"/>
      <c r="JXL1675" s="35"/>
      <c r="JXM1675" s="34"/>
      <c r="JXT1675" s="35"/>
      <c r="JXU1675" s="34"/>
      <c r="JYB1675" s="35"/>
      <c r="JYC1675" s="34"/>
      <c r="JYJ1675" s="35"/>
      <c r="JYK1675" s="34"/>
      <c r="JYR1675" s="35"/>
      <c r="JYS1675" s="34"/>
      <c r="JYZ1675" s="35"/>
      <c r="JZA1675" s="34"/>
      <c r="JZH1675" s="35"/>
      <c r="JZI1675" s="34"/>
      <c r="JZP1675" s="35"/>
      <c r="JZQ1675" s="34"/>
      <c r="JZX1675" s="35"/>
      <c r="JZY1675" s="34"/>
      <c r="KAF1675" s="35"/>
      <c r="KAG1675" s="34"/>
      <c r="KAN1675" s="35"/>
      <c r="KAO1675" s="34"/>
      <c r="KAV1675" s="35"/>
      <c r="KAW1675" s="34"/>
      <c r="KBD1675" s="35"/>
      <c r="KBE1675" s="34"/>
      <c r="KBL1675" s="35"/>
      <c r="KBM1675" s="34"/>
      <c r="KBT1675" s="35"/>
      <c r="KBU1675" s="34"/>
      <c r="KCB1675" s="35"/>
      <c r="KCC1675" s="34"/>
      <c r="KCJ1675" s="35"/>
      <c r="KCK1675" s="34"/>
      <c r="KCR1675" s="35"/>
      <c r="KCS1675" s="34"/>
      <c r="KCZ1675" s="35"/>
      <c r="KDA1675" s="34"/>
      <c r="KDH1675" s="35"/>
      <c r="KDI1675" s="34"/>
      <c r="KDP1675" s="35"/>
      <c r="KDQ1675" s="34"/>
      <c r="KDX1675" s="35"/>
      <c r="KDY1675" s="34"/>
      <c r="KEF1675" s="35"/>
      <c r="KEG1675" s="34"/>
      <c r="KEN1675" s="35"/>
      <c r="KEO1675" s="34"/>
      <c r="KEV1675" s="35"/>
      <c r="KEW1675" s="34"/>
      <c r="KFD1675" s="35"/>
      <c r="KFE1675" s="34"/>
      <c r="KFL1675" s="35"/>
      <c r="KFM1675" s="34"/>
      <c r="KFT1675" s="35"/>
      <c r="KFU1675" s="34"/>
      <c r="KGB1675" s="35"/>
      <c r="KGC1675" s="34"/>
      <c r="KGJ1675" s="35"/>
      <c r="KGK1675" s="34"/>
      <c r="KGR1675" s="35"/>
      <c r="KGS1675" s="34"/>
      <c r="KGZ1675" s="35"/>
      <c r="KHA1675" s="34"/>
      <c r="KHH1675" s="35"/>
      <c r="KHI1675" s="34"/>
      <c r="KHP1675" s="35"/>
      <c r="KHQ1675" s="34"/>
      <c r="KHX1675" s="35"/>
      <c r="KHY1675" s="34"/>
      <c r="KIF1675" s="35"/>
      <c r="KIG1675" s="34"/>
      <c r="KIN1675" s="35"/>
      <c r="KIO1675" s="34"/>
      <c r="KIV1675" s="35"/>
      <c r="KIW1675" s="34"/>
      <c r="KJD1675" s="35"/>
      <c r="KJE1675" s="34"/>
      <c r="KJL1675" s="35"/>
      <c r="KJM1675" s="34"/>
      <c r="KJT1675" s="35"/>
      <c r="KJU1675" s="34"/>
      <c r="KKB1675" s="35"/>
      <c r="KKC1675" s="34"/>
      <c r="KKJ1675" s="35"/>
      <c r="KKK1675" s="34"/>
      <c r="KKR1675" s="35"/>
      <c r="KKS1675" s="34"/>
      <c r="KKZ1675" s="35"/>
      <c r="KLA1675" s="34"/>
      <c r="KLH1675" s="35"/>
      <c r="KLI1675" s="34"/>
      <c r="KLP1675" s="35"/>
      <c r="KLQ1675" s="34"/>
      <c r="KLX1675" s="35"/>
      <c r="KLY1675" s="34"/>
      <c r="KMF1675" s="35"/>
      <c r="KMG1675" s="34"/>
      <c r="KMN1675" s="35"/>
      <c r="KMO1675" s="34"/>
      <c r="KMV1675" s="35"/>
      <c r="KMW1675" s="34"/>
      <c r="KND1675" s="35"/>
      <c r="KNE1675" s="34"/>
      <c r="KNL1675" s="35"/>
      <c r="KNM1675" s="34"/>
      <c r="KNT1675" s="35"/>
      <c r="KNU1675" s="34"/>
      <c r="KOB1675" s="35"/>
      <c r="KOC1675" s="34"/>
      <c r="KOJ1675" s="35"/>
      <c r="KOK1675" s="34"/>
      <c r="KOR1675" s="35"/>
      <c r="KOS1675" s="34"/>
      <c r="KOZ1675" s="35"/>
      <c r="KPA1675" s="34"/>
      <c r="KPH1675" s="35"/>
      <c r="KPI1675" s="34"/>
      <c r="KPP1675" s="35"/>
      <c r="KPQ1675" s="34"/>
      <c r="KPX1675" s="35"/>
      <c r="KPY1675" s="34"/>
      <c r="KQF1675" s="35"/>
      <c r="KQG1675" s="34"/>
      <c r="KQN1675" s="35"/>
      <c r="KQO1675" s="34"/>
      <c r="KQV1675" s="35"/>
      <c r="KQW1675" s="34"/>
      <c r="KRD1675" s="35"/>
      <c r="KRE1675" s="34"/>
      <c r="KRL1675" s="35"/>
      <c r="KRM1675" s="34"/>
      <c r="KRT1675" s="35"/>
      <c r="KRU1675" s="34"/>
      <c r="KSB1675" s="35"/>
      <c r="KSC1675" s="34"/>
      <c r="KSJ1675" s="35"/>
      <c r="KSK1675" s="34"/>
      <c r="KSR1675" s="35"/>
      <c r="KSS1675" s="34"/>
      <c r="KSZ1675" s="35"/>
      <c r="KTA1675" s="34"/>
      <c r="KTH1675" s="35"/>
      <c r="KTI1675" s="34"/>
      <c r="KTP1675" s="35"/>
      <c r="KTQ1675" s="34"/>
      <c r="KTX1675" s="35"/>
      <c r="KTY1675" s="34"/>
      <c r="KUF1675" s="35"/>
      <c r="KUG1675" s="34"/>
      <c r="KUN1675" s="35"/>
      <c r="KUO1675" s="34"/>
      <c r="KUV1675" s="35"/>
      <c r="KUW1675" s="34"/>
      <c r="KVD1675" s="35"/>
      <c r="KVE1675" s="34"/>
      <c r="KVL1675" s="35"/>
      <c r="KVM1675" s="34"/>
      <c r="KVT1675" s="35"/>
      <c r="KVU1675" s="34"/>
      <c r="KWB1675" s="35"/>
      <c r="KWC1675" s="34"/>
      <c r="KWJ1675" s="35"/>
      <c r="KWK1675" s="34"/>
      <c r="KWR1675" s="35"/>
      <c r="KWS1675" s="34"/>
      <c r="KWZ1675" s="35"/>
      <c r="KXA1675" s="34"/>
      <c r="KXH1675" s="35"/>
      <c r="KXI1675" s="34"/>
      <c r="KXP1675" s="35"/>
      <c r="KXQ1675" s="34"/>
      <c r="KXX1675" s="35"/>
      <c r="KXY1675" s="34"/>
      <c r="KYF1675" s="35"/>
      <c r="KYG1675" s="34"/>
      <c r="KYN1675" s="35"/>
      <c r="KYO1675" s="34"/>
      <c r="KYV1675" s="35"/>
      <c r="KYW1675" s="34"/>
      <c r="KZD1675" s="35"/>
      <c r="KZE1675" s="34"/>
      <c r="KZL1675" s="35"/>
      <c r="KZM1675" s="34"/>
      <c r="KZT1675" s="35"/>
      <c r="KZU1675" s="34"/>
      <c r="LAB1675" s="35"/>
      <c r="LAC1675" s="34"/>
      <c r="LAJ1675" s="35"/>
      <c r="LAK1675" s="34"/>
      <c r="LAR1675" s="35"/>
      <c r="LAS1675" s="34"/>
      <c r="LAZ1675" s="35"/>
      <c r="LBA1675" s="34"/>
      <c r="LBH1675" s="35"/>
      <c r="LBI1675" s="34"/>
      <c r="LBP1675" s="35"/>
      <c r="LBQ1675" s="34"/>
      <c r="LBX1675" s="35"/>
      <c r="LBY1675" s="34"/>
      <c r="LCF1675" s="35"/>
      <c r="LCG1675" s="34"/>
      <c r="LCN1675" s="35"/>
      <c r="LCO1675" s="34"/>
      <c r="LCV1675" s="35"/>
      <c r="LCW1675" s="34"/>
      <c r="LDD1675" s="35"/>
      <c r="LDE1675" s="34"/>
      <c r="LDL1675" s="35"/>
      <c r="LDM1675" s="34"/>
      <c r="LDT1675" s="35"/>
      <c r="LDU1675" s="34"/>
      <c r="LEB1675" s="35"/>
      <c r="LEC1675" s="34"/>
      <c r="LEJ1675" s="35"/>
      <c r="LEK1675" s="34"/>
      <c r="LER1675" s="35"/>
      <c r="LES1675" s="34"/>
      <c r="LEZ1675" s="35"/>
      <c r="LFA1675" s="34"/>
      <c r="LFH1675" s="35"/>
      <c r="LFI1675" s="34"/>
      <c r="LFP1675" s="35"/>
      <c r="LFQ1675" s="34"/>
      <c r="LFX1675" s="35"/>
      <c r="LFY1675" s="34"/>
      <c r="LGF1675" s="35"/>
      <c r="LGG1675" s="34"/>
      <c r="LGN1675" s="35"/>
      <c r="LGO1675" s="34"/>
      <c r="LGV1675" s="35"/>
      <c r="LGW1675" s="34"/>
      <c r="LHD1675" s="35"/>
      <c r="LHE1675" s="34"/>
      <c r="LHL1675" s="35"/>
      <c r="LHM1675" s="34"/>
      <c r="LHT1675" s="35"/>
      <c r="LHU1675" s="34"/>
      <c r="LIB1675" s="35"/>
      <c r="LIC1675" s="34"/>
      <c r="LIJ1675" s="35"/>
      <c r="LIK1675" s="34"/>
      <c r="LIR1675" s="35"/>
      <c r="LIS1675" s="34"/>
      <c r="LIZ1675" s="35"/>
      <c r="LJA1675" s="34"/>
      <c r="LJH1675" s="35"/>
      <c r="LJI1675" s="34"/>
      <c r="LJP1675" s="35"/>
      <c r="LJQ1675" s="34"/>
      <c r="LJX1675" s="35"/>
      <c r="LJY1675" s="34"/>
      <c r="LKF1675" s="35"/>
      <c r="LKG1675" s="34"/>
      <c r="LKN1675" s="35"/>
      <c r="LKO1675" s="34"/>
      <c r="LKV1675" s="35"/>
      <c r="LKW1675" s="34"/>
      <c r="LLD1675" s="35"/>
      <c r="LLE1675" s="34"/>
      <c r="LLL1675" s="35"/>
      <c r="LLM1675" s="34"/>
      <c r="LLT1675" s="35"/>
      <c r="LLU1675" s="34"/>
      <c r="LMB1675" s="35"/>
      <c r="LMC1675" s="34"/>
      <c r="LMJ1675" s="35"/>
      <c r="LMK1675" s="34"/>
      <c r="LMR1675" s="35"/>
      <c r="LMS1675" s="34"/>
      <c r="LMZ1675" s="35"/>
      <c r="LNA1675" s="34"/>
      <c r="LNH1675" s="35"/>
      <c r="LNI1675" s="34"/>
      <c r="LNP1675" s="35"/>
      <c r="LNQ1675" s="34"/>
      <c r="LNX1675" s="35"/>
      <c r="LNY1675" s="34"/>
      <c r="LOF1675" s="35"/>
      <c r="LOG1675" s="34"/>
      <c r="LON1675" s="35"/>
      <c r="LOO1675" s="34"/>
      <c r="LOV1675" s="35"/>
      <c r="LOW1675" s="34"/>
      <c r="LPD1675" s="35"/>
      <c r="LPE1675" s="34"/>
      <c r="LPL1675" s="35"/>
      <c r="LPM1675" s="34"/>
      <c r="LPT1675" s="35"/>
      <c r="LPU1675" s="34"/>
      <c r="LQB1675" s="35"/>
      <c r="LQC1675" s="34"/>
      <c r="LQJ1675" s="35"/>
      <c r="LQK1675" s="34"/>
      <c r="LQR1675" s="35"/>
      <c r="LQS1675" s="34"/>
      <c r="LQZ1675" s="35"/>
      <c r="LRA1675" s="34"/>
      <c r="LRH1675" s="35"/>
      <c r="LRI1675" s="34"/>
      <c r="LRP1675" s="35"/>
      <c r="LRQ1675" s="34"/>
      <c r="LRX1675" s="35"/>
      <c r="LRY1675" s="34"/>
      <c r="LSF1675" s="35"/>
      <c r="LSG1675" s="34"/>
      <c r="LSN1675" s="35"/>
      <c r="LSO1675" s="34"/>
      <c r="LSV1675" s="35"/>
      <c r="LSW1675" s="34"/>
      <c r="LTD1675" s="35"/>
      <c r="LTE1675" s="34"/>
      <c r="LTL1675" s="35"/>
      <c r="LTM1675" s="34"/>
      <c r="LTT1675" s="35"/>
      <c r="LTU1675" s="34"/>
      <c r="LUB1675" s="35"/>
      <c r="LUC1675" s="34"/>
      <c r="LUJ1675" s="35"/>
      <c r="LUK1675" s="34"/>
      <c r="LUR1675" s="35"/>
      <c r="LUS1675" s="34"/>
      <c r="LUZ1675" s="35"/>
      <c r="LVA1675" s="34"/>
      <c r="LVH1675" s="35"/>
      <c r="LVI1675" s="34"/>
      <c r="LVP1675" s="35"/>
      <c r="LVQ1675" s="34"/>
      <c r="LVX1675" s="35"/>
      <c r="LVY1675" s="34"/>
      <c r="LWF1675" s="35"/>
      <c r="LWG1675" s="34"/>
      <c r="LWN1675" s="35"/>
      <c r="LWO1675" s="34"/>
      <c r="LWV1675" s="35"/>
      <c r="LWW1675" s="34"/>
      <c r="LXD1675" s="35"/>
      <c r="LXE1675" s="34"/>
      <c r="LXL1675" s="35"/>
      <c r="LXM1675" s="34"/>
      <c r="LXT1675" s="35"/>
      <c r="LXU1675" s="34"/>
      <c r="LYB1675" s="35"/>
      <c r="LYC1675" s="34"/>
      <c r="LYJ1675" s="35"/>
      <c r="LYK1675" s="34"/>
      <c r="LYR1675" s="35"/>
      <c r="LYS1675" s="34"/>
      <c r="LYZ1675" s="35"/>
      <c r="LZA1675" s="34"/>
      <c r="LZH1675" s="35"/>
      <c r="LZI1675" s="34"/>
      <c r="LZP1675" s="35"/>
      <c r="LZQ1675" s="34"/>
      <c r="LZX1675" s="35"/>
      <c r="LZY1675" s="34"/>
      <c r="MAF1675" s="35"/>
      <c r="MAG1675" s="34"/>
      <c r="MAN1675" s="35"/>
      <c r="MAO1675" s="34"/>
      <c r="MAV1675" s="35"/>
      <c r="MAW1675" s="34"/>
      <c r="MBD1675" s="35"/>
      <c r="MBE1675" s="34"/>
      <c r="MBL1675" s="35"/>
      <c r="MBM1675" s="34"/>
      <c r="MBT1675" s="35"/>
      <c r="MBU1675" s="34"/>
      <c r="MCB1675" s="35"/>
      <c r="MCC1675" s="34"/>
      <c r="MCJ1675" s="35"/>
      <c r="MCK1675" s="34"/>
      <c r="MCR1675" s="35"/>
      <c r="MCS1675" s="34"/>
      <c r="MCZ1675" s="35"/>
      <c r="MDA1675" s="34"/>
      <c r="MDH1675" s="35"/>
      <c r="MDI1675" s="34"/>
      <c r="MDP1675" s="35"/>
      <c r="MDQ1675" s="34"/>
      <c r="MDX1675" s="35"/>
      <c r="MDY1675" s="34"/>
      <c r="MEF1675" s="35"/>
      <c r="MEG1675" s="34"/>
      <c r="MEN1675" s="35"/>
      <c r="MEO1675" s="34"/>
      <c r="MEV1675" s="35"/>
      <c r="MEW1675" s="34"/>
      <c r="MFD1675" s="35"/>
      <c r="MFE1675" s="34"/>
      <c r="MFL1675" s="35"/>
      <c r="MFM1675" s="34"/>
      <c r="MFT1675" s="35"/>
      <c r="MFU1675" s="34"/>
      <c r="MGB1675" s="35"/>
      <c r="MGC1675" s="34"/>
      <c r="MGJ1675" s="35"/>
      <c r="MGK1675" s="34"/>
      <c r="MGR1675" s="35"/>
      <c r="MGS1675" s="34"/>
      <c r="MGZ1675" s="35"/>
      <c r="MHA1675" s="34"/>
      <c r="MHH1675" s="35"/>
      <c r="MHI1675" s="34"/>
      <c r="MHP1675" s="35"/>
      <c r="MHQ1675" s="34"/>
      <c r="MHX1675" s="35"/>
      <c r="MHY1675" s="34"/>
      <c r="MIF1675" s="35"/>
      <c r="MIG1675" s="34"/>
      <c r="MIN1675" s="35"/>
      <c r="MIO1675" s="34"/>
      <c r="MIV1675" s="35"/>
      <c r="MIW1675" s="34"/>
      <c r="MJD1675" s="35"/>
      <c r="MJE1675" s="34"/>
      <c r="MJL1675" s="35"/>
      <c r="MJM1675" s="34"/>
      <c r="MJT1675" s="35"/>
      <c r="MJU1675" s="34"/>
      <c r="MKB1675" s="35"/>
      <c r="MKC1675" s="34"/>
      <c r="MKJ1675" s="35"/>
      <c r="MKK1675" s="34"/>
      <c r="MKR1675" s="35"/>
      <c r="MKS1675" s="34"/>
      <c r="MKZ1675" s="35"/>
      <c r="MLA1675" s="34"/>
      <c r="MLH1675" s="35"/>
      <c r="MLI1675" s="34"/>
      <c r="MLP1675" s="35"/>
      <c r="MLQ1675" s="34"/>
      <c r="MLX1675" s="35"/>
      <c r="MLY1675" s="34"/>
      <c r="MMF1675" s="35"/>
      <c r="MMG1675" s="34"/>
      <c r="MMN1675" s="35"/>
      <c r="MMO1675" s="34"/>
      <c r="MMV1675" s="35"/>
      <c r="MMW1675" s="34"/>
      <c r="MND1675" s="35"/>
      <c r="MNE1675" s="34"/>
      <c r="MNL1675" s="35"/>
      <c r="MNM1675" s="34"/>
      <c r="MNT1675" s="35"/>
      <c r="MNU1675" s="34"/>
      <c r="MOB1675" s="35"/>
      <c r="MOC1675" s="34"/>
      <c r="MOJ1675" s="35"/>
      <c r="MOK1675" s="34"/>
      <c r="MOR1675" s="35"/>
      <c r="MOS1675" s="34"/>
      <c r="MOZ1675" s="35"/>
      <c r="MPA1675" s="34"/>
      <c r="MPH1675" s="35"/>
      <c r="MPI1675" s="34"/>
      <c r="MPP1675" s="35"/>
      <c r="MPQ1675" s="34"/>
      <c r="MPX1675" s="35"/>
      <c r="MPY1675" s="34"/>
      <c r="MQF1675" s="35"/>
      <c r="MQG1675" s="34"/>
      <c r="MQN1675" s="35"/>
      <c r="MQO1675" s="34"/>
      <c r="MQV1675" s="35"/>
      <c r="MQW1675" s="34"/>
      <c r="MRD1675" s="35"/>
      <c r="MRE1675" s="34"/>
      <c r="MRL1675" s="35"/>
      <c r="MRM1675" s="34"/>
      <c r="MRT1675" s="35"/>
      <c r="MRU1675" s="34"/>
      <c r="MSB1675" s="35"/>
      <c r="MSC1675" s="34"/>
      <c r="MSJ1675" s="35"/>
      <c r="MSK1675" s="34"/>
      <c r="MSR1675" s="35"/>
      <c r="MSS1675" s="34"/>
      <c r="MSZ1675" s="35"/>
      <c r="MTA1675" s="34"/>
      <c r="MTH1675" s="35"/>
      <c r="MTI1675" s="34"/>
      <c r="MTP1675" s="35"/>
      <c r="MTQ1675" s="34"/>
      <c r="MTX1675" s="35"/>
      <c r="MTY1675" s="34"/>
      <c r="MUF1675" s="35"/>
      <c r="MUG1675" s="34"/>
      <c r="MUN1675" s="35"/>
      <c r="MUO1675" s="34"/>
      <c r="MUV1675" s="35"/>
      <c r="MUW1675" s="34"/>
      <c r="MVD1675" s="35"/>
      <c r="MVE1675" s="34"/>
      <c r="MVL1675" s="35"/>
      <c r="MVM1675" s="34"/>
      <c r="MVT1675" s="35"/>
      <c r="MVU1675" s="34"/>
      <c r="MWB1675" s="35"/>
      <c r="MWC1675" s="34"/>
      <c r="MWJ1675" s="35"/>
      <c r="MWK1675" s="34"/>
      <c r="MWR1675" s="35"/>
      <c r="MWS1675" s="34"/>
      <c r="MWZ1675" s="35"/>
      <c r="MXA1675" s="34"/>
      <c r="MXH1675" s="35"/>
      <c r="MXI1675" s="34"/>
      <c r="MXP1675" s="35"/>
      <c r="MXQ1675" s="34"/>
      <c r="MXX1675" s="35"/>
      <c r="MXY1675" s="34"/>
      <c r="MYF1675" s="35"/>
      <c r="MYG1675" s="34"/>
      <c r="MYN1675" s="35"/>
      <c r="MYO1675" s="34"/>
      <c r="MYV1675" s="35"/>
      <c r="MYW1675" s="34"/>
      <c r="MZD1675" s="35"/>
      <c r="MZE1675" s="34"/>
      <c r="MZL1675" s="35"/>
      <c r="MZM1675" s="34"/>
      <c r="MZT1675" s="35"/>
      <c r="MZU1675" s="34"/>
      <c r="NAB1675" s="35"/>
      <c r="NAC1675" s="34"/>
      <c r="NAJ1675" s="35"/>
      <c r="NAK1675" s="34"/>
      <c r="NAR1675" s="35"/>
      <c r="NAS1675" s="34"/>
      <c r="NAZ1675" s="35"/>
      <c r="NBA1675" s="34"/>
      <c r="NBH1675" s="35"/>
      <c r="NBI1675" s="34"/>
      <c r="NBP1675" s="35"/>
      <c r="NBQ1675" s="34"/>
      <c r="NBX1675" s="35"/>
      <c r="NBY1675" s="34"/>
      <c r="NCF1675" s="35"/>
      <c r="NCG1675" s="34"/>
      <c r="NCN1675" s="35"/>
      <c r="NCO1675" s="34"/>
      <c r="NCV1675" s="35"/>
      <c r="NCW1675" s="34"/>
      <c r="NDD1675" s="35"/>
      <c r="NDE1675" s="34"/>
      <c r="NDL1675" s="35"/>
      <c r="NDM1675" s="34"/>
      <c r="NDT1675" s="35"/>
      <c r="NDU1675" s="34"/>
      <c r="NEB1675" s="35"/>
      <c r="NEC1675" s="34"/>
      <c r="NEJ1675" s="35"/>
      <c r="NEK1675" s="34"/>
      <c r="NER1675" s="35"/>
      <c r="NES1675" s="34"/>
      <c r="NEZ1675" s="35"/>
      <c r="NFA1675" s="34"/>
      <c r="NFH1675" s="35"/>
      <c r="NFI1675" s="34"/>
      <c r="NFP1675" s="35"/>
      <c r="NFQ1675" s="34"/>
      <c r="NFX1675" s="35"/>
      <c r="NFY1675" s="34"/>
      <c r="NGF1675" s="35"/>
      <c r="NGG1675" s="34"/>
      <c r="NGN1675" s="35"/>
      <c r="NGO1675" s="34"/>
      <c r="NGV1675" s="35"/>
      <c r="NGW1675" s="34"/>
      <c r="NHD1675" s="35"/>
      <c r="NHE1675" s="34"/>
      <c r="NHL1675" s="35"/>
      <c r="NHM1675" s="34"/>
      <c r="NHT1675" s="35"/>
      <c r="NHU1675" s="34"/>
      <c r="NIB1675" s="35"/>
      <c r="NIC1675" s="34"/>
      <c r="NIJ1675" s="35"/>
      <c r="NIK1675" s="34"/>
      <c r="NIR1675" s="35"/>
      <c r="NIS1675" s="34"/>
      <c r="NIZ1675" s="35"/>
      <c r="NJA1675" s="34"/>
      <c r="NJH1675" s="35"/>
      <c r="NJI1675" s="34"/>
      <c r="NJP1675" s="35"/>
      <c r="NJQ1675" s="34"/>
      <c r="NJX1675" s="35"/>
      <c r="NJY1675" s="34"/>
      <c r="NKF1675" s="35"/>
      <c r="NKG1675" s="34"/>
      <c r="NKN1675" s="35"/>
      <c r="NKO1675" s="34"/>
      <c r="NKV1675" s="35"/>
      <c r="NKW1675" s="34"/>
      <c r="NLD1675" s="35"/>
      <c r="NLE1675" s="34"/>
      <c r="NLL1675" s="35"/>
      <c r="NLM1675" s="34"/>
      <c r="NLT1675" s="35"/>
      <c r="NLU1675" s="34"/>
      <c r="NMB1675" s="35"/>
      <c r="NMC1675" s="34"/>
      <c r="NMJ1675" s="35"/>
      <c r="NMK1675" s="34"/>
      <c r="NMR1675" s="35"/>
      <c r="NMS1675" s="34"/>
      <c r="NMZ1675" s="35"/>
      <c r="NNA1675" s="34"/>
      <c r="NNH1675" s="35"/>
      <c r="NNI1675" s="34"/>
      <c r="NNP1675" s="35"/>
      <c r="NNQ1675" s="34"/>
      <c r="NNX1675" s="35"/>
      <c r="NNY1675" s="34"/>
      <c r="NOF1675" s="35"/>
      <c r="NOG1675" s="34"/>
      <c r="NON1675" s="35"/>
      <c r="NOO1675" s="34"/>
      <c r="NOV1675" s="35"/>
      <c r="NOW1675" s="34"/>
      <c r="NPD1675" s="35"/>
      <c r="NPE1675" s="34"/>
      <c r="NPL1675" s="35"/>
      <c r="NPM1675" s="34"/>
      <c r="NPT1675" s="35"/>
      <c r="NPU1675" s="34"/>
      <c r="NQB1675" s="35"/>
      <c r="NQC1675" s="34"/>
      <c r="NQJ1675" s="35"/>
      <c r="NQK1675" s="34"/>
      <c r="NQR1675" s="35"/>
      <c r="NQS1675" s="34"/>
      <c r="NQZ1675" s="35"/>
      <c r="NRA1675" s="34"/>
      <c r="NRH1675" s="35"/>
      <c r="NRI1675" s="34"/>
      <c r="NRP1675" s="35"/>
      <c r="NRQ1675" s="34"/>
      <c r="NRX1675" s="35"/>
      <c r="NRY1675" s="34"/>
      <c r="NSF1675" s="35"/>
      <c r="NSG1675" s="34"/>
      <c r="NSN1675" s="35"/>
      <c r="NSO1675" s="34"/>
      <c r="NSV1675" s="35"/>
      <c r="NSW1675" s="34"/>
      <c r="NTD1675" s="35"/>
      <c r="NTE1675" s="34"/>
      <c r="NTL1675" s="35"/>
      <c r="NTM1675" s="34"/>
      <c r="NTT1675" s="35"/>
      <c r="NTU1675" s="34"/>
      <c r="NUB1675" s="35"/>
      <c r="NUC1675" s="34"/>
      <c r="NUJ1675" s="35"/>
      <c r="NUK1675" s="34"/>
      <c r="NUR1675" s="35"/>
      <c r="NUS1675" s="34"/>
      <c r="NUZ1675" s="35"/>
      <c r="NVA1675" s="34"/>
      <c r="NVH1675" s="35"/>
      <c r="NVI1675" s="34"/>
      <c r="NVP1675" s="35"/>
      <c r="NVQ1675" s="34"/>
      <c r="NVX1675" s="35"/>
      <c r="NVY1675" s="34"/>
      <c r="NWF1675" s="35"/>
      <c r="NWG1675" s="34"/>
      <c r="NWN1675" s="35"/>
      <c r="NWO1675" s="34"/>
      <c r="NWV1675" s="35"/>
      <c r="NWW1675" s="34"/>
      <c r="NXD1675" s="35"/>
      <c r="NXE1675" s="34"/>
      <c r="NXL1675" s="35"/>
      <c r="NXM1675" s="34"/>
      <c r="NXT1675" s="35"/>
      <c r="NXU1675" s="34"/>
      <c r="NYB1675" s="35"/>
      <c r="NYC1675" s="34"/>
      <c r="NYJ1675" s="35"/>
      <c r="NYK1675" s="34"/>
      <c r="NYR1675" s="35"/>
      <c r="NYS1675" s="34"/>
      <c r="NYZ1675" s="35"/>
      <c r="NZA1675" s="34"/>
      <c r="NZH1675" s="35"/>
      <c r="NZI1675" s="34"/>
      <c r="NZP1675" s="35"/>
      <c r="NZQ1675" s="34"/>
      <c r="NZX1675" s="35"/>
      <c r="NZY1675" s="34"/>
      <c r="OAF1675" s="35"/>
      <c r="OAG1675" s="34"/>
      <c r="OAN1675" s="35"/>
      <c r="OAO1675" s="34"/>
      <c r="OAV1675" s="35"/>
      <c r="OAW1675" s="34"/>
      <c r="OBD1675" s="35"/>
      <c r="OBE1675" s="34"/>
      <c r="OBL1675" s="35"/>
      <c r="OBM1675" s="34"/>
      <c r="OBT1675" s="35"/>
      <c r="OBU1675" s="34"/>
      <c r="OCB1675" s="35"/>
      <c r="OCC1675" s="34"/>
      <c r="OCJ1675" s="35"/>
      <c r="OCK1675" s="34"/>
      <c r="OCR1675" s="35"/>
      <c r="OCS1675" s="34"/>
      <c r="OCZ1675" s="35"/>
      <c r="ODA1675" s="34"/>
      <c r="ODH1675" s="35"/>
      <c r="ODI1675" s="34"/>
      <c r="ODP1675" s="35"/>
      <c r="ODQ1675" s="34"/>
      <c r="ODX1675" s="35"/>
      <c r="ODY1675" s="34"/>
      <c r="OEF1675" s="35"/>
      <c r="OEG1675" s="34"/>
      <c r="OEN1675" s="35"/>
      <c r="OEO1675" s="34"/>
      <c r="OEV1675" s="35"/>
      <c r="OEW1675" s="34"/>
      <c r="OFD1675" s="35"/>
      <c r="OFE1675" s="34"/>
      <c r="OFL1675" s="35"/>
      <c r="OFM1675" s="34"/>
      <c r="OFT1675" s="35"/>
      <c r="OFU1675" s="34"/>
      <c r="OGB1675" s="35"/>
      <c r="OGC1675" s="34"/>
      <c r="OGJ1675" s="35"/>
      <c r="OGK1675" s="34"/>
      <c r="OGR1675" s="35"/>
      <c r="OGS1675" s="34"/>
      <c r="OGZ1675" s="35"/>
      <c r="OHA1675" s="34"/>
      <c r="OHH1675" s="35"/>
      <c r="OHI1675" s="34"/>
      <c r="OHP1675" s="35"/>
      <c r="OHQ1675" s="34"/>
      <c r="OHX1675" s="35"/>
      <c r="OHY1675" s="34"/>
      <c r="OIF1675" s="35"/>
      <c r="OIG1675" s="34"/>
      <c r="OIN1675" s="35"/>
      <c r="OIO1675" s="34"/>
      <c r="OIV1675" s="35"/>
      <c r="OIW1675" s="34"/>
      <c r="OJD1675" s="35"/>
      <c r="OJE1675" s="34"/>
      <c r="OJL1675" s="35"/>
      <c r="OJM1675" s="34"/>
      <c r="OJT1675" s="35"/>
      <c r="OJU1675" s="34"/>
      <c r="OKB1675" s="35"/>
      <c r="OKC1675" s="34"/>
      <c r="OKJ1675" s="35"/>
      <c r="OKK1675" s="34"/>
      <c r="OKR1675" s="35"/>
      <c r="OKS1675" s="34"/>
      <c r="OKZ1675" s="35"/>
      <c r="OLA1675" s="34"/>
      <c r="OLH1675" s="35"/>
      <c r="OLI1675" s="34"/>
      <c r="OLP1675" s="35"/>
      <c r="OLQ1675" s="34"/>
      <c r="OLX1675" s="35"/>
      <c r="OLY1675" s="34"/>
      <c r="OMF1675" s="35"/>
      <c r="OMG1675" s="34"/>
      <c r="OMN1675" s="35"/>
      <c r="OMO1675" s="34"/>
      <c r="OMV1675" s="35"/>
      <c r="OMW1675" s="34"/>
      <c r="OND1675" s="35"/>
      <c r="ONE1675" s="34"/>
      <c r="ONL1675" s="35"/>
      <c r="ONM1675" s="34"/>
      <c r="ONT1675" s="35"/>
      <c r="ONU1675" s="34"/>
      <c r="OOB1675" s="35"/>
      <c r="OOC1675" s="34"/>
      <c r="OOJ1675" s="35"/>
      <c r="OOK1675" s="34"/>
      <c r="OOR1675" s="35"/>
      <c r="OOS1675" s="34"/>
      <c r="OOZ1675" s="35"/>
      <c r="OPA1675" s="34"/>
      <c r="OPH1675" s="35"/>
      <c r="OPI1675" s="34"/>
      <c r="OPP1675" s="35"/>
      <c r="OPQ1675" s="34"/>
      <c r="OPX1675" s="35"/>
      <c r="OPY1675" s="34"/>
      <c r="OQF1675" s="35"/>
      <c r="OQG1675" s="34"/>
      <c r="OQN1675" s="35"/>
      <c r="OQO1675" s="34"/>
      <c r="OQV1675" s="35"/>
      <c r="OQW1675" s="34"/>
      <c r="ORD1675" s="35"/>
      <c r="ORE1675" s="34"/>
      <c r="ORL1675" s="35"/>
      <c r="ORM1675" s="34"/>
      <c r="ORT1675" s="35"/>
      <c r="ORU1675" s="34"/>
      <c r="OSB1675" s="35"/>
      <c r="OSC1675" s="34"/>
      <c r="OSJ1675" s="35"/>
      <c r="OSK1675" s="34"/>
      <c r="OSR1675" s="35"/>
      <c r="OSS1675" s="34"/>
      <c r="OSZ1675" s="35"/>
      <c r="OTA1675" s="34"/>
      <c r="OTH1675" s="35"/>
      <c r="OTI1675" s="34"/>
      <c r="OTP1675" s="35"/>
      <c r="OTQ1675" s="34"/>
      <c r="OTX1675" s="35"/>
      <c r="OTY1675" s="34"/>
      <c r="OUF1675" s="35"/>
      <c r="OUG1675" s="34"/>
      <c r="OUN1675" s="35"/>
      <c r="OUO1675" s="34"/>
      <c r="OUV1675" s="35"/>
      <c r="OUW1675" s="34"/>
      <c r="OVD1675" s="35"/>
      <c r="OVE1675" s="34"/>
      <c r="OVL1675" s="35"/>
      <c r="OVM1675" s="34"/>
      <c r="OVT1675" s="35"/>
      <c r="OVU1675" s="34"/>
      <c r="OWB1675" s="35"/>
      <c r="OWC1675" s="34"/>
      <c r="OWJ1675" s="35"/>
      <c r="OWK1675" s="34"/>
      <c r="OWR1675" s="35"/>
      <c r="OWS1675" s="34"/>
      <c r="OWZ1675" s="35"/>
      <c r="OXA1675" s="34"/>
      <c r="OXH1675" s="35"/>
      <c r="OXI1675" s="34"/>
      <c r="OXP1675" s="35"/>
      <c r="OXQ1675" s="34"/>
      <c r="OXX1675" s="35"/>
      <c r="OXY1675" s="34"/>
      <c r="OYF1675" s="35"/>
      <c r="OYG1675" s="34"/>
      <c r="OYN1675" s="35"/>
      <c r="OYO1675" s="34"/>
      <c r="OYV1675" s="35"/>
      <c r="OYW1675" s="34"/>
      <c r="OZD1675" s="35"/>
      <c r="OZE1675" s="34"/>
      <c r="OZL1675" s="35"/>
      <c r="OZM1675" s="34"/>
      <c r="OZT1675" s="35"/>
      <c r="OZU1675" s="34"/>
      <c r="PAB1675" s="35"/>
      <c r="PAC1675" s="34"/>
      <c r="PAJ1675" s="35"/>
      <c r="PAK1675" s="34"/>
      <c r="PAR1675" s="35"/>
      <c r="PAS1675" s="34"/>
      <c r="PAZ1675" s="35"/>
      <c r="PBA1675" s="34"/>
      <c r="PBH1675" s="35"/>
      <c r="PBI1675" s="34"/>
      <c r="PBP1675" s="35"/>
      <c r="PBQ1675" s="34"/>
      <c r="PBX1675" s="35"/>
      <c r="PBY1675" s="34"/>
      <c r="PCF1675" s="35"/>
      <c r="PCG1675" s="34"/>
      <c r="PCN1675" s="35"/>
      <c r="PCO1675" s="34"/>
      <c r="PCV1675" s="35"/>
      <c r="PCW1675" s="34"/>
      <c r="PDD1675" s="35"/>
      <c r="PDE1675" s="34"/>
      <c r="PDL1675" s="35"/>
      <c r="PDM1675" s="34"/>
      <c r="PDT1675" s="35"/>
      <c r="PDU1675" s="34"/>
      <c r="PEB1675" s="35"/>
      <c r="PEC1675" s="34"/>
      <c r="PEJ1675" s="35"/>
      <c r="PEK1675" s="34"/>
      <c r="PER1675" s="35"/>
      <c r="PES1675" s="34"/>
      <c r="PEZ1675" s="35"/>
      <c r="PFA1675" s="34"/>
      <c r="PFH1675" s="35"/>
      <c r="PFI1675" s="34"/>
      <c r="PFP1675" s="35"/>
      <c r="PFQ1675" s="34"/>
      <c r="PFX1675" s="35"/>
      <c r="PFY1675" s="34"/>
      <c r="PGF1675" s="35"/>
      <c r="PGG1675" s="34"/>
      <c r="PGN1675" s="35"/>
      <c r="PGO1675" s="34"/>
      <c r="PGV1675" s="35"/>
      <c r="PGW1675" s="34"/>
      <c r="PHD1675" s="35"/>
      <c r="PHE1675" s="34"/>
      <c r="PHL1675" s="35"/>
      <c r="PHM1675" s="34"/>
      <c r="PHT1675" s="35"/>
      <c r="PHU1675" s="34"/>
      <c r="PIB1675" s="35"/>
      <c r="PIC1675" s="34"/>
      <c r="PIJ1675" s="35"/>
      <c r="PIK1675" s="34"/>
      <c r="PIR1675" s="35"/>
      <c r="PIS1675" s="34"/>
      <c r="PIZ1675" s="35"/>
      <c r="PJA1675" s="34"/>
      <c r="PJH1675" s="35"/>
      <c r="PJI1675" s="34"/>
      <c r="PJP1675" s="35"/>
      <c r="PJQ1675" s="34"/>
      <c r="PJX1675" s="35"/>
      <c r="PJY1675" s="34"/>
      <c r="PKF1675" s="35"/>
      <c r="PKG1675" s="34"/>
      <c r="PKN1675" s="35"/>
      <c r="PKO1675" s="34"/>
      <c r="PKV1675" s="35"/>
      <c r="PKW1675" s="34"/>
      <c r="PLD1675" s="35"/>
      <c r="PLE1675" s="34"/>
      <c r="PLL1675" s="35"/>
      <c r="PLM1675" s="34"/>
      <c r="PLT1675" s="35"/>
      <c r="PLU1675" s="34"/>
      <c r="PMB1675" s="35"/>
      <c r="PMC1675" s="34"/>
      <c r="PMJ1675" s="35"/>
      <c r="PMK1675" s="34"/>
      <c r="PMR1675" s="35"/>
      <c r="PMS1675" s="34"/>
      <c r="PMZ1675" s="35"/>
      <c r="PNA1675" s="34"/>
      <c r="PNH1675" s="35"/>
      <c r="PNI1675" s="34"/>
      <c r="PNP1675" s="35"/>
      <c r="PNQ1675" s="34"/>
      <c r="PNX1675" s="35"/>
      <c r="PNY1675" s="34"/>
      <c r="POF1675" s="35"/>
      <c r="POG1675" s="34"/>
      <c r="PON1675" s="35"/>
      <c r="POO1675" s="34"/>
      <c r="POV1675" s="35"/>
      <c r="POW1675" s="34"/>
      <c r="PPD1675" s="35"/>
      <c r="PPE1675" s="34"/>
      <c r="PPL1675" s="35"/>
      <c r="PPM1675" s="34"/>
      <c r="PPT1675" s="35"/>
      <c r="PPU1675" s="34"/>
      <c r="PQB1675" s="35"/>
      <c r="PQC1675" s="34"/>
      <c r="PQJ1675" s="35"/>
      <c r="PQK1675" s="34"/>
      <c r="PQR1675" s="35"/>
      <c r="PQS1675" s="34"/>
      <c r="PQZ1675" s="35"/>
      <c r="PRA1675" s="34"/>
      <c r="PRH1675" s="35"/>
      <c r="PRI1675" s="34"/>
      <c r="PRP1675" s="35"/>
      <c r="PRQ1675" s="34"/>
      <c r="PRX1675" s="35"/>
      <c r="PRY1675" s="34"/>
      <c r="PSF1675" s="35"/>
      <c r="PSG1675" s="34"/>
      <c r="PSN1675" s="35"/>
      <c r="PSO1675" s="34"/>
      <c r="PSV1675" s="35"/>
      <c r="PSW1675" s="34"/>
      <c r="PTD1675" s="35"/>
      <c r="PTE1675" s="34"/>
      <c r="PTL1675" s="35"/>
      <c r="PTM1675" s="34"/>
      <c r="PTT1675" s="35"/>
      <c r="PTU1675" s="34"/>
      <c r="PUB1675" s="35"/>
      <c r="PUC1675" s="34"/>
      <c r="PUJ1675" s="35"/>
      <c r="PUK1675" s="34"/>
      <c r="PUR1675" s="35"/>
      <c r="PUS1675" s="34"/>
      <c r="PUZ1675" s="35"/>
      <c r="PVA1675" s="34"/>
      <c r="PVH1675" s="35"/>
      <c r="PVI1675" s="34"/>
      <c r="PVP1675" s="35"/>
      <c r="PVQ1675" s="34"/>
      <c r="PVX1675" s="35"/>
      <c r="PVY1675" s="34"/>
      <c r="PWF1675" s="35"/>
      <c r="PWG1675" s="34"/>
      <c r="PWN1675" s="35"/>
      <c r="PWO1675" s="34"/>
      <c r="PWV1675" s="35"/>
      <c r="PWW1675" s="34"/>
      <c r="PXD1675" s="35"/>
      <c r="PXE1675" s="34"/>
      <c r="PXL1675" s="35"/>
      <c r="PXM1675" s="34"/>
      <c r="PXT1675" s="35"/>
      <c r="PXU1675" s="34"/>
      <c r="PYB1675" s="35"/>
      <c r="PYC1675" s="34"/>
      <c r="PYJ1675" s="35"/>
      <c r="PYK1675" s="34"/>
      <c r="PYR1675" s="35"/>
      <c r="PYS1675" s="34"/>
      <c r="PYZ1675" s="35"/>
      <c r="PZA1675" s="34"/>
      <c r="PZH1675" s="35"/>
      <c r="PZI1675" s="34"/>
      <c r="PZP1675" s="35"/>
      <c r="PZQ1675" s="34"/>
      <c r="PZX1675" s="35"/>
      <c r="PZY1675" s="34"/>
      <c r="QAF1675" s="35"/>
      <c r="QAG1675" s="34"/>
      <c r="QAN1675" s="35"/>
      <c r="QAO1675" s="34"/>
      <c r="QAV1675" s="35"/>
      <c r="QAW1675" s="34"/>
      <c r="QBD1675" s="35"/>
      <c r="QBE1675" s="34"/>
      <c r="QBL1675" s="35"/>
      <c r="QBM1675" s="34"/>
      <c r="QBT1675" s="35"/>
      <c r="QBU1675" s="34"/>
      <c r="QCB1675" s="35"/>
      <c r="QCC1675" s="34"/>
      <c r="QCJ1675" s="35"/>
      <c r="QCK1675" s="34"/>
      <c r="QCR1675" s="35"/>
      <c r="QCS1675" s="34"/>
      <c r="QCZ1675" s="35"/>
      <c r="QDA1675" s="34"/>
      <c r="QDH1675" s="35"/>
      <c r="QDI1675" s="34"/>
      <c r="QDP1675" s="35"/>
      <c r="QDQ1675" s="34"/>
      <c r="QDX1675" s="35"/>
      <c r="QDY1675" s="34"/>
      <c r="QEF1675" s="35"/>
      <c r="QEG1675" s="34"/>
      <c r="QEN1675" s="35"/>
      <c r="QEO1675" s="34"/>
      <c r="QEV1675" s="35"/>
      <c r="QEW1675" s="34"/>
      <c r="QFD1675" s="35"/>
      <c r="QFE1675" s="34"/>
      <c r="QFL1675" s="35"/>
      <c r="QFM1675" s="34"/>
      <c r="QFT1675" s="35"/>
      <c r="QFU1675" s="34"/>
      <c r="QGB1675" s="35"/>
      <c r="QGC1675" s="34"/>
      <c r="QGJ1675" s="35"/>
      <c r="QGK1675" s="34"/>
      <c r="QGR1675" s="35"/>
      <c r="QGS1675" s="34"/>
      <c r="QGZ1675" s="35"/>
      <c r="QHA1675" s="34"/>
      <c r="QHH1675" s="35"/>
      <c r="QHI1675" s="34"/>
      <c r="QHP1675" s="35"/>
      <c r="QHQ1675" s="34"/>
      <c r="QHX1675" s="35"/>
      <c r="QHY1675" s="34"/>
      <c r="QIF1675" s="35"/>
      <c r="QIG1675" s="34"/>
      <c r="QIN1675" s="35"/>
      <c r="QIO1675" s="34"/>
      <c r="QIV1675" s="35"/>
      <c r="QIW1675" s="34"/>
      <c r="QJD1675" s="35"/>
      <c r="QJE1675" s="34"/>
      <c r="QJL1675" s="35"/>
      <c r="QJM1675" s="34"/>
      <c r="QJT1675" s="35"/>
      <c r="QJU1675" s="34"/>
      <c r="QKB1675" s="35"/>
      <c r="QKC1675" s="34"/>
      <c r="QKJ1675" s="35"/>
      <c r="QKK1675" s="34"/>
      <c r="QKR1675" s="35"/>
      <c r="QKS1675" s="34"/>
      <c r="QKZ1675" s="35"/>
      <c r="QLA1675" s="34"/>
      <c r="QLH1675" s="35"/>
      <c r="QLI1675" s="34"/>
      <c r="QLP1675" s="35"/>
      <c r="QLQ1675" s="34"/>
      <c r="QLX1675" s="35"/>
      <c r="QLY1675" s="34"/>
      <c r="QMF1675" s="35"/>
      <c r="QMG1675" s="34"/>
      <c r="QMN1675" s="35"/>
      <c r="QMO1675" s="34"/>
      <c r="QMV1675" s="35"/>
      <c r="QMW1675" s="34"/>
      <c r="QND1675" s="35"/>
      <c r="QNE1675" s="34"/>
      <c r="QNL1675" s="35"/>
      <c r="QNM1675" s="34"/>
      <c r="QNT1675" s="35"/>
      <c r="QNU1675" s="34"/>
      <c r="QOB1675" s="35"/>
      <c r="QOC1675" s="34"/>
      <c r="QOJ1675" s="35"/>
      <c r="QOK1675" s="34"/>
      <c r="QOR1675" s="35"/>
      <c r="QOS1675" s="34"/>
      <c r="QOZ1675" s="35"/>
      <c r="QPA1675" s="34"/>
      <c r="QPH1675" s="35"/>
      <c r="QPI1675" s="34"/>
      <c r="QPP1675" s="35"/>
      <c r="QPQ1675" s="34"/>
      <c r="QPX1675" s="35"/>
      <c r="QPY1675" s="34"/>
      <c r="QQF1675" s="35"/>
      <c r="QQG1675" s="34"/>
      <c r="QQN1675" s="35"/>
      <c r="QQO1675" s="34"/>
      <c r="QQV1675" s="35"/>
      <c r="QQW1675" s="34"/>
      <c r="QRD1675" s="35"/>
      <c r="QRE1675" s="34"/>
      <c r="QRL1675" s="35"/>
      <c r="QRM1675" s="34"/>
      <c r="QRT1675" s="35"/>
      <c r="QRU1675" s="34"/>
      <c r="QSB1675" s="35"/>
      <c r="QSC1675" s="34"/>
      <c r="QSJ1675" s="35"/>
      <c r="QSK1675" s="34"/>
      <c r="QSR1675" s="35"/>
      <c r="QSS1675" s="34"/>
      <c r="QSZ1675" s="35"/>
      <c r="QTA1675" s="34"/>
      <c r="QTH1675" s="35"/>
      <c r="QTI1675" s="34"/>
      <c r="QTP1675" s="35"/>
      <c r="QTQ1675" s="34"/>
      <c r="QTX1675" s="35"/>
      <c r="QTY1675" s="34"/>
      <c r="QUF1675" s="35"/>
      <c r="QUG1675" s="34"/>
      <c r="QUN1675" s="35"/>
      <c r="QUO1675" s="34"/>
      <c r="QUV1675" s="35"/>
      <c r="QUW1675" s="34"/>
      <c r="QVD1675" s="35"/>
      <c r="QVE1675" s="34"/>
      <c r="QVL1675" s="35"/>
      <c r="QVM1675" s="34"/>
      <c r="QVT1675" s="35"/>
      <c r="QVU1675" s="34"/>
      <c r="QWB1675" s="35"/>
      <c r="QWC1675" s="34"/>
      <c r="QWJ1675" s="35"/>
      <c r="QWK1675" s="34"/>
      <c r="QWR1675" s="35"/>
      <c r="QWS1675" s="34"/>
      <c r="QWZ1675" s="35"/>
      <c r="QXA1675" s="34"/>
      <c r="QXH1675" s="35"/>
      <c r="QXI1675" s="34"/>
      <c r="QXP1675" s="35"/>
      <c r="QXQ1675" s="34"/>
      <c r="QXX1675" s="35"/>
      <c r="QXY1675" s="34"/>
      <c r="QYF1675" s="35"/>
      <c r="QYG1675" s="34"/>
      <c r="QYN1675" s="35"/>
      <c r="QYO1675" s="34"/>
      <c r="QYV1675" s="35"/>
      <c r="QYW1675" s="34"/>
      <c r="QZD1675" s="35"/>
      <c r="QZE1675" s="34"/>
      <c r="QZL1675" s="35"/>
      <c r="QZM1675" s="34"/>
      <c r="QZT1675" s="35"/>
      <c r="QZU1675" s="34"/>
      <c r="RAB1675" s="35"/>
      <c r="RAC1675" s="34"/>
      <c r="RAJ1675" s="35"/>
      <c r="RAK1675" s="34"/>
      <c r="RAR1675" s="35"/>
      <c r="RAS1675" s="34"/>
      <c r="RAZ1675" s="35"/>
      <c r="RBA1675" s="34"/>
      <c r="RBH1675" s="35"/>
      <c r="RBI1675" s="34"/>
      <c r="RBP1675" s="35"/>
      <c r="RBQ1675" s="34"/>
      <c r="RBX1675" s="35"/>
      <c r="RBY1675" s="34"/>
      <c r="RCF1675" s="35"/>
      <c r="RCG1675" s="34"/>
      <c r="RCN1675" s="35"/>
      <c r="RCO1675" s="34"/>
      <c r="RCV1675" s="35"/>
      <c r="RCW1675" s="34"/>
      <c r="RDD1675" s="35"/>
      <c r="RDE1675" s="34"/>
      <c r="RDL1675" s="35"/>
      <c r="RDM1675" s="34"/>
      <c r="RDT1675" s="35"/>
      <c r="RDU1675" s="34"/>
      <c r="REB1675" s="35"/>
      <c r="REC1675" s="34"/>
      <c r="REJ1675" s="35"/>
      <c r="REK1675" s="34"/>
      <c r="RER1675" s="35"/>
      <c r="RES1675" s="34"/>
      <c r="REZ1675" s="35"/>
      <c r="RFA1675" s="34"/>
      <c r="RFH1675" s="35"/>
      <c r="RFI1675" s="34"/>
      <c r="RFP1675" s="35"/>
      <c r="RFQ1675" s="34"/>
      <c r="RFX1675" s="35"/>
      <c r="RFY1675" s="34"/>
      <c r="RGF1675" s="35"/>
      <c r="RGG1675" s="34"/>
      <c r="RGN1675" s="35"/>
      <c r="RGO1675" s="34"/>
      <c r="RGV1675" s="35"/>
      <c r="RGW1675" s="34"/>
      <c r="RHD1675" s="35"/>
      <c r="RHE1675" s="34"/>
      <c r="RHL1675" s="35"/>
      <c r="RHM1675" s="34"/>
      <c r="RHT1675" s="35"/>
      <c r="RHU1675" s="34"/>
      <c r="RIB1675" s="35"/>
      <c r="RIC1675" s="34"/>
      <c r="RIJ1675" s="35"/>
      <c r="RIK1675" s="34"/>
      <c r="RIR1675" s="35"/>
      <c r="RIS1675" s="34"/>
      <c r="RIZ1675" s="35"/>
      <c r="RJA1675" s="34"/>
      <c r="RJH1675" s="35"/>
      <c r="RJI1675" s="34"/>
      <c r="RJP1675" s="35"/>
      <c r="RJQ1675" s="34"/>
      <c r="RJX1675" s="35"/>
      <c r="RJY1675" s="34"/>
      <c r="RKF1675" s="35"/>
      <c r="RKG1675" s="34"/>
      <c r="RKN1675" s="35"/>
      <c r="RKO1675" s="34"/>
      <c r="RKV1675" s="35"/>
      <c r="RKW1675" s="34"/>
      <c r="RLD1675" s="35"/>
      <c r="RLE1675" s="34"/>
      <c r="RLL1675" s="35"/>
      <c r="RLM1675" s="34"/>
      <c r="RLT1675" s="35"/>
      <c r="RLU1675" s="34"/>
      <c r="RMB1675" s="35"/>
      <c r="RMC1675" s="34"/>
      <c r="RMJ1675" s="35"/>
      <c r="RMK1675" s="34"/>
      <c r="RMR1675" s="35"/>
      <c r="RMS1675" s="34"/>
      <c r="RMZ1675" s="35"/>
      <c r="RNA1675" s="34"/>
      <c r="RNH1675" s="35"/>
      <c r="RNI1675" s="34"/>
      <c r="RNP1675" s="35"/>
      <c r="RNQ1675" s="34"/>
      <c r="RNX1675" s="35"/>
      <c r="RNY1675" s="34"/>
      <c r="ROF1675" s="35"/>
      <c r="ROG1675" s="34"/>
      <c r="RON1675" s="35"/>
      <c r="ROO1675" s="34"/>
      <c r="ROV1675" s="35"/>
      <c r="ROW1675" s="34"/>
      <c r="RPD1675" s="35"/>
      <c r="RPE1675" s="34"/>
      <c r="RPL1675" s="35"/>
      <c r="RPM1675" s="34"/>
      <c r="RPT1675" s="35"/>
      <c r="RPU1675" s="34"/>
      <c r="RQB1675" s="35"/>
      <c r="RQC1675" s="34"/>
      <c r="RQJ1675" s="35"/>
      <c r="RQK1675" s="34"/>
      <c r="RQR1675" s="35"/>
      <c r="RQS1675" s="34"/>
      <c r="RQZ1675" s="35"/>
      <c r="RRA1675" s="34"/>
      <c r="RRH1675" s="35"/>
      <c r="RRI1675" s="34"/>
      <c r="RRP1675" s="35"/>
      <c r="RRQ1675" s="34"/>
      <c r="RRX1675" s="35"/>
      <c r="RRY1675" s="34"/>
      <c r="RSF1675" s="35"/>
      <c r="RSG1675" s="34"/>
      <c r="RSN1675" s="35"/>
      <c r="RSO1675" s="34"/>
      <c r="RSV1675" s="35"/>
      <c r="RSW1675" s="34"/>
      <c r="RTD1675" s="35"/>
      <c r="RTE1675" s="34"/>
      <c r="RTL1675" s="35"/>
      <c r="RTM1675" s="34"/>
      <c r="RTT1675" s="35"/>
      <c r="RTU1675" s="34"/>
      <c r="RUB1675" s="35"/>
      <c r="RUC1675" s="34"/>
      <c r="RUJ1675" s="35"/>
      <c r="RUK1675" s="34"/>
      <c r="RUR1675" s="35"/>
      <c r="RUS1675" s="34"/>
      <c r="RUZ1675" s="35"/>
      <c r="RVA1675" s="34"/>
      <c r="RVH1675" s="35"/>
      <c r="RVI1675" s="34"/>
      <c r="RVP1675" s="35"/>
      <c r="RVQ1675" s="34"/>
      <c r="RVX1675" s="35"/>
      <c r="RVY1675" s="34"/>
      <c r="RWF1675" s="35"/>
      <c r="RWG1675" s="34"/>
      <c r="RWN1675" s="35"/>
      <c r="RWO1675" s="34"/>
      <c r="RWV1675" s="35"/>
      <c r="RWW1675" s="34"/>
      <c r="RXD1675" s="35"/>
      <c r="RXE1675" s="34"/>
      <c r="RXL1675" s="35"/>
      <c r="RXM1675" s="34"/>
      <c r="RXT1675" s="35"/>
      <c r="RXU1675" s="34"/>
      <c r="RYB1675" s="35"/>
      <c r="RYC1675" s="34"/>
      <c r="RYJ1675" s="35"/>
      <c r="RYK1675" s="34"/>
      <c r="RYR1675" s="35"/>
      <c r="RYS1675" s="34"/>
      <c r="RYZ1675" s="35"/>
      <c r="RZA1675" s="34"/>
      <c r="RZH1675" s="35"/>
      <c r="RZI1675" s="34"/>
      <c r="RZP1675" s="35"/>
      <c r="RZQ1675" s="34"/>
      <c r="RZX1675" s="35"/>
      <c r="RZY1675" s="34"/>
      <c r="SAF1675" s="35"/>
      <c r="SAG1675" s="34"/>
      <c r="SAN1675" s="35"/>
      <c r="SAO1675" s="34"/>
      <c r="SAV1675" s="35"/>
      <c r="SAW1675" s="34"/>
      <c r="SBD1675" s="35"/>
      <c r="SBE1675" s="34"/>
      <c r="SBL1675" s="35"/>
      <c r="SBM1675" s="34"/>
      <c r="SBT1675" s="35"/>
      <c r="SBU1675" s="34"/>
      <c r="SCB1675" s="35"/>
      <c r="SCC1675" s="34"/>
      <c r="SCJ1675" s="35"/>
      <c r="SCK1675" s="34"/>
      <c r="SCR1675" s="35"/>
      <c r="SCS1675" s="34"/>
      <c r="SCZ1675" s="35"/>
      <c r="SDA1675" s="34"/>
      <c r="SDH1675" s="35"/>
      <c r="SDI1675" s="34"/>
      <c r="SDP1675" s="35"/>
      <c r="SDQ1675" s="34"/>
      <c r="SDX1675" s="35"/>
      <c r="SDY1675" s="34"/>
      <c r="SEF1675" s="35"/>
      <c r="SEG1675" s="34"/>
      <c r="SEN1675" s="35"/>
      <c r="SEO1675" s="34"/>
      <c r="SEV1675" s="35"/>
      <c r="SEW1675" s="34"/>
      <c r="SFD1675" s="35"/>
      <c r="SFE1675" s="34"/>
      <c r="SFL1675" s="35"/>
      <c r="SFM1675" s="34"/>
      <c r="SFT1675" s="35"/>
      <c r="SFU1675" s="34"/>
      <c r="SGB1675" s="35"/>
      <c r="SGC1675" s="34"/>
      <c r="SGJ1675" s="35"/>
      <c r="SGK1675" s="34"/>
      <c r="SGR1675" s="35"/>
      <c r="SGS1675" s="34"/>
      <c r="SGZ1675" s="35"/>
      <c r="SHA1675" s="34"/>
      <c r="SHH1675" s="35"/>
      <c r="SHI1675" s="34"/>
      <c r="SHP1675" s="35"/>
      <c r="SHQ1675" s="34"/>
      <c r="SHX1675" s="35"/>
      <c r="SHY1675" s="34"/>
      <c r="SIF1675" s="35"/>
      <c r="SIG1675" s="34"/>
      <c r="SIN1675" s="35"/>
      <c r="SIO1675" s="34"/>
      <c r="SIV1675" s="35"/>
      <c r="SIW1675" s="34"/>
      <c r="SJD1675" s="35"/>
      <c r="SJE1675" s="34"/>
      <c r="SJL1675" s="35"/>
      <c r="SJM1675" s="34"/>
      <c r="SJT1675" s="35"/>
      <c r="SJU1675" s="34"/>
      <c r="SKB1675" s="35"/>
      <c r="SKC1675" s="34"/>
      <c r="SKJ1675" s="35"/>
      <c r="SKK1675" s="34"/>
      <c r="SKR1675" s="35"/>
      <c r="SKS1675" s="34"/>
      <c r="SKZ1675" s="35"/>
      <c r="SLA1675" s="34"/>
      <c r="SLH1675" s="35"/>
      <c r="SLI1675" s="34"/>
      <c r="SLP1675" s="35"/>
      <c r="SLQ1675" s="34"/>
      <c r="SLX1675" s="35"/>
      <c r="SLY1675" s="34"/>
      <c r="SMF1675" s="35"/>
      <c r="SMG1675" s="34"/>
      <c r="SMN1675" s="35"/>
      <c r="SMO1675" s="34"/>
      <c r="SMV1675" s="35"/>
      <c r="SMW1675" s="34"/>
      <c r="SND1675" s="35"/>
      <c r="SNE1675" s="34"/>
      <c r="SNL1675" s="35"/>
      <c r="SNM1675" s="34"/>
      <c r="SNT1675" s="35"/>
      <c r="SNU1675" s="34"/>
      <c r="SOB1675" s="35"/>
      <c r="SOC1675" s="34"/>
      <c r="SOJ1675" s="35"/>
      <c r="SOK1675" s="34"/>
      <c r="SOR1675" s="35"/>
      <c r="SOS1675" s="34"/>
      <c r="SOZ1675" s="35"/>
      <c r="SPA1675" s="34"/>
      <c r="SPH1675" s="35"/>
      <c r="SPI1675" s="34"/>
      <c r="SPP1675" s="35"/>
      <c r="SPQ1675" s="34"/>
      <c r="SPX1675" s="35"/>
      <c r="SPY1675" s="34"/>
      <c r="SQF1675" s="35"/>
      <c r="SQG1675" s="34"/>
      <c r="SQN1675" s="35"/>
      <c r="SQO1675" s="34"/>
      <c r="SQV1675" s="35"/>
      <c r="SQW1675" s="34"/>
      <c r="SRD1675" s="35"/>
      <c r="SRE1675" s="34"/>
      <c r="SRL1675" s="35"/>
      <c r="SRM1675" s="34"/>
      <c r="SRT1675" s="35"/>
      <c r="SRU1675" s="34"/>
      <c r="SSB1675" s="35"/>
      <c r="SSC1675" s="34"/>
      <c r="SSJ1675" s="35"/>
      <c r="SSK1675" s="34"/>
      <c r="SSR1675" s="35"/>
      <c r="SSS1675" s="34"/>
      <c r="SSZ1675" s="35"/>
      <c r="STA1675" s="34"/>
      <c r="STH1675" s="35"/>
      <c r="STI1675" s="34"/>
      <c r="STP1675" s="35"/>
      <c r="STQ1675" s="34"/>
      <c r="STX1675" s="35"/>
      <c r="STY1675" s="34"/>
      <c r="SUF1675" s="35"/>
      <c r="SUG1675" s="34"/>
      <c r="SUN1675" s="35"/>
      <c r="SUO1675" s="34"/>
      <c r="SUV1675" s="35"/>
      <c r="SUW1675" s="34"/>
      <c r="SVD1675" s="35"/>
      <c r="SVE1675" s="34"/>
      <c r="SVL1675" s="35"/>
      <c r="SVM1675" s="34"/>
      <c r="SVT1675" s="35"/>
      <c r="SVU1675" s="34"/>
      <c r="SWB1675" s="35"/>
      <c r="SWC1675" s="34"/>
      <c r="SWJ1675" s="35"/>
      <c r="SWK1675" s="34"/>
      <c r="SWR1675" s="35"/>
      <c r="SWS1675" s="34"/>
      <c r="SWZ1675" s="35"/>
      <c r="SXA1675" s="34"/>
      <c r="SXH1675" s="35"/>
      <c r="SXI1675" s="34"/>
      <c r="SXP1675" s="35"/>
      <c r="SXQ1675" s="34"/>
      <c r="SXX1675" s="35"/>
      <c r="SXY1675" s="34"/>
      <c r="SYF1675" s="35"/>
      <c r="SYG1675" s="34"/>
      <c r="SYN1675" s="35"/>
      <c r="SYO1675" s="34"/>
      <c r="SYV1675" s="35"/>
      <c r="SYW1675" s="34"/>
      <c r="SZD1675" s="35"/>
      <c r="SZE1675" s="34"/>
      <c r="SZL1675" s="35"/>
      <c r="SZM1675" s="34"/>
      <c r="SZT1675" s="35"/>
      <c r="SZU1675" s="34"/>
      <c r="TAB1675" s="35"/>
      <c r="TAC1675" s="34"/>
      <c r="TAJ1675" s="35"/>
      <c r="TAK1675" s="34"/>
      <c r="TAR1675" s="35"/>
      <c r="TAS1675" s="34"/>
      <c r="TAZ1675" s="35"/>
      <c r="TBA1675" s="34"/>
      <c r="TBH1675" s="35"/>
      <c r="TBI1675" s="34"/>
      <c r="TBP1675" s="35"/>
      <c r="TBQ1675" s="34"/>
      <c r="TBX1675" s="35"/>
      <c r="TBY1675" s="34"/>
      <c r="TCF1675" s="35"/>
      <c r="TCG1675" s="34"/>
      <c r="TCN1675" s="35"/>
      <c r="TCO1675" s="34"/>
      <c r="TCV1675" s="35"/>
      <c r="TCW1675" s="34"/>
      <c r="TDD1675" s="35"/>
      <c r="TDE1675" s="34"/>
      <c r="TDL1675" s="35"/>
      <c r="TDM1675" s="34"/>
      <c r="TDT1675" s="35"/>
      <c r="TDU1675" s="34"/>
      <c r="TEB1675" s="35"/>
      <c r="TEC1675" s="34"/>
      <c r="TEJ1675" s="35"/>
      <c r="TEK1675" s="34"/>
      <c r="TER1675" s="35"/>
      <c r="TES1675" s="34"/>
      <c r="TEZ1675" s="35"/>
      <c r="TFA1675" s="34"/>
      <c r="TFH1675" s="35"/>
      <c r="TFI1675" s="34"/>
      <c r="TFP1675" s="35"/>
      <c r="TFQ1675" s="34"/>
      <c r="TFX1675" s="35"/>
      <c r="TFY1675" s="34"/>
      <c r="TGF1675" s="35"/>
      <c r="TGG1675" s="34"/>
      <c r="TGN1675" s="35"/>
      <c r="TGO1675" s="34"/>
      <c r="TGV1675" s="35"/>
      <c r="TGW1675" s="34"/>
      <c r="THD1675" s="35"/>
      <c r="THE1675" s="34"/>
      <c r="THL1675" s="35"/>
      <c r="THM1675" s="34"/>
      <c r="THT1675" s="35"/>
      <c r="THU1675" s="34"/>
      <c r="TIB1675" s="35"/>
      <c r="TIC1675" s="34"/>
      <c r="TIJ1675" s="35"/>
      <c r="TIK1675" s="34"/>
      <c r="TIR1675" s="35"/>
      <c r="TIS1675" s="34"/>
      <c r="TIZ1675" s="35"/>
      <c r="TJA1675" s="34"/>
      <c r="TJH1675" s="35"/>
      <c r="TJI1675" s="34"/>
      <c r="TJP1675" s="35"/>
      <c r="TJQ1675" s="34"/>
      <c r="TJX1675" s="35"/>
      <c r="TJY1675" s="34"/>
      <c r="TKF1675" s="35"/>
      <c r="TKG1675" s="34"/>
      <c r="TKN1675" s="35"/>
      <c r="TKO1675" s="34"/>
      <c r="TKV1675" s="35"/>
      <c r="TKW1675" s="34"/>
      <c r="TLD1675" s="35"/>
      <c r="TLE1675" s="34"/>
      <c r="TLL1675" s="35"/>
      <c r="TLM1675" s="34"/>
      <c r="TLT1675" s="35"/>
      <c r="TLU1675" s="34"/>
      <c r="TMB1675" s="35"/>
      <c r="TMC1675" s="34"/>
      <c r="TMJ1675" s="35"/>
      <c r="TMK1675" s="34"/>
      <c r="TMR1675" s="35"/>
      <c r="TMS1675" s="34"/>
      <c r="TMZ1675" s="35"/>
      <c r="TNA1675" s="34"/>
      <c r="TNH1675" s="35"/>
      <c r="TNI1675" s="34"/>
      <c r="TNP1675" s="35"/>
      <c r="TNQ1675" s="34"/>
      <c r="TNX1675" s="35"/>
      <c r="TNY1675" s="34"/>
      <c r="TOF1675" s="35"/>
      <c r="TOG1675" s="34"/>
      <c r="TON1675" s="35"/>
      <c r="TOO1675" s="34"/>
      <c r="TOV1675" s="35"/>
      <c r="TOW1675" s="34"/>
      <c r="TPD1675" s="35"/>
      <c r="TPE1675" s="34"/>
      <c r="TPL1675" s="35"/>
      <c r="TPM1675" s="34"/>
      <c r="TPT1675" s="35"/>
      <c r="TPU1675" s="34"/>
      <c r="TQB1675" s="35"/>
      <c r="TQC1675" s="34"/>
      <c r="TQJ1675" s="35"/>
      <c r="TQK1675" s="34"/>
      <c r="TQR1675" s="35"/>
      <c r="TQS1675" s="34"/>
      <c r="TQZ1675" s="35"/>
      <c r="TRA1675" s="34"/>
      <c r="TRH1675" s="35"/>
      <c r="TRI1675" s="34"/>
      <c r="TRP1675" s="35"/>
      <c r="TRQ1675" s="34"/>
      <c r="TRX1675" s="35"/>
      <c r="TRY1675" s="34"/>
      <c r="TSF1675" s="35"/>
      <c r="TSG1675" s="34"/>
      <c r="TSN1675" s="35"/>
      <c r="TSO1675" s="34"/>
      <c r="TSV1675" s="35"/>
      <c r="TSW1675" s="34"/>
      <c r="TTD1675" s="35"/>
      <c r="TTE1675" s="34"/>
      <c r="TTL1675" s="35"/>
      <c r="TTM1675" s="34"/>
      <c r="TTT1675" s="35"/>
      <c r="TTU1675" s="34"/>
      <c r="TUB1675" s="35"/>
      <c r="TUC1675" s="34"/>
      <c r="TUJ1675" s="35"/>
      <c r="TUK1675" s="34"/>
      <c r="TUR1675" s="35"/>
      <c r="TUS1675" s="34"/>
      <c r="TUZ1675" s="35"/>
      <c r="TVA1675" s="34"/>
      <c r="TVH1675" s="35"/>
      <c r="TVI1675" s="34"/>
      <c r="TVP1675" s="35"/>
      <c r="TVQ1675" s="34"/>
      <c r="TVX1675" s="35"/>
      <c r="TVY1675" s="34"/>
      <c r="TWF1675" s="35"/>
      <c r="TWG1675" s="34"/>
      <c r="TWN1675" s="35"/>
      <c r="TWO1675" s="34"/>
      <c r="TWV1675" s="35"/>
      <c r="TWW1675" s="34"/>
      <c r="TXD1675" s="35"/>
      <c r="TXE1675" s="34"/>
      <c r="TXL1675" s="35"/>
      <c r="TXM1675" s="34"/>
      <c r="TXT1675" s="35"/>
      <c r="TXU1675" s="34"/>
      <c r="TYB1675" s="35"/>
      <c r="TYC1675" s="34"/>
      <c r="TYJ1675" s="35"/>
      <c r="TYK1675" s="34"/>
      <c r="TYR1675" s="35"/>
      <c r="TYS1675" s="34"/>
      <c r="TYZ1675" s="35"/>
      <c r="TZA1675" s="34"/>
      <c r="TZH1675" s="35"/>
      <c r="TZI1675" s="34"/>
      <c r="TZP1675" s="35"/>
      <c r="TZQ1675" s="34"/>
      <c r="TZX1675" s="35"/>
      <c r="TZY1675" s="34"/>
      <c r="UAF1675" s="35"/>
      <c r="UAG1675" s="34"/>
      <c r="UAN1675" s="35"/>
      <c r="UAO1675" s="34"/>
      <c r="UAV1675" s="35"/>
      <c r="UAW1675" s="34"/>
      <c r="UBD1675" s="35"/>
      <c r="UBE1675" s="34"/>
      <c r="UBL1675" s="35"/>
      <c r="UBM1675" s="34"/>
      <c r="UBT1675" s="35"/>
      <c r="UBU1675" s="34"/>
      <c r="UCB1675" s="35"/>
      <c r="UCC1675" s="34"/>
      <c r="UCJ1675" s="35"/>
      <c r="UCK1675" s="34"/>
      <c r="UCR1675" s="35"/>
      <c r="UCS1675" s="34"/>
      <c r="UCZ1675" s="35"/>
      <c r="UDA1675" s="34"/>
      <c r="UDH1675" s="35"/>
      <c r="UDI1675" s="34"/>
      <c r="UDP1675" s="35"/>
      <c r="UDQ1675" s="34"/>
      <c r="UDX1675" s="35"/>
      <c r="UDY1675" s="34"/>
      <c r="UEF1675" s="35"/>
      <c r="UEG1675" s="34"/>
      <c r="UEN1675" s="35"/>
      <c r="UEO1675" s="34"/>
      <c r="UEV1675" s="35"/>
      <c r="UEW1675" s="34"/>
      <c r="UFD1675" s="35"/>
      <c r="UFE1675" s="34"/>
      <c r="UFL1675" s="35"/>
      <c r="UFM1675" s="34"/>
      <c r="UFT1675" s="35"/>
      <c r="UFU1675" s="34"/>
      <c r="UGB1675" s="35"/>
      <c r="UGC1675" s="34"/>
      <c r="UGJ1675" s="35"/>
      <c r="UGK1675" s="34"/>
      <c r="UGR1675" s="35"/>
      <c r="UGS1675" s="34"/>
      <c r="UGZ1675" s="35"/>
      <c r="UHA1675" s="34"/>
      <c r="UHH1675" s="35"/>
      <c r="UHI1675" s="34"/>
      <c r="UHP1675" s="35"/>
      <c r="UHQ1675" s="34"/>
      <c r="UHX1675" s="35"/>
      <c r="UHY1675" s="34"/>
      <c r="UIF1675" s="35"/>
      <c r="UIG1675" s="34"/>
      <c r="UIN1675" s="35"/>
      <c r="UIO1675" s="34"/>
      <c r="UIV1675" s="35"/>
      <c r="UIW1675" s="34"/>
      <c r="UJD1675" s="35"/>
      <c r="UJE1675" s="34"/>
      <c r="UJL1675" s="35"/>
      <c r="UJM1675" s="34"/>
      <c r="UJT1675" s="35"/>
      <c r="UJU1675" s="34"/>
      <c r="UKB1675" s="35"/>
      <c r="UKC1675" s="34"/>
      <c r="UKJ1675" s="35"/>
      <c r="UKK1675" s="34"/>
      <c r="UKR1675" s="35"/>
      <c r="UKS1675" s="34"/>
      <c r="UKZ1675" s="35"/>
      <c r="ULA1675" s="34"/>
      <c r="ULH1675" s="35"/>
      <c r="ULI1675" s="34"/>
      <c r="ULP1675" s="35"/>
      <c r="ULQ1675" s="34"/>
      <c r="ULX1675" s="35"/>
      <c r="ULY1675" s="34"/>
      <c r="UMF1675" s="35"/>
      <c r="UMG1675" s="34"/>
      <c r="UMN1675" s="35"/>
      <c r="UMO1675" s="34"/>
      <c r="UMV1675" s="35"/>
      <c r="UMW1675" s="34"/>
      <c r="UND1675" s="35"/>
      <c r="UNE1675" s="34"/>
      <c r="UNL1675" s="35"/>
      <c r="UNM1675" s="34"/>
      <c r="UNT1675" s="35"/>
      <c r="UNU1675" s="34"/>
      <c r="UOB1675" s="35"/>
      <c r="UOC1675" s="34"/>
      <c r="UOJ1675" s="35"/>
      <c r="UOK1675" s="34"/>
      <c r="UOR1675" s="35"/>
      <c r="UOS1675" s="34"/>
      <c r="UOZ1675" s="35"/>
      <c r="UPA1675" s="34"/>
      <c r="UPH1675" s="35"/>
      <c r="UPI1675" s="34"/>
      <c r="UPP1675" s="35"/>
      <c r="UPQ1675" s="34"/>
      <c r="UPX1675" s="35"/>
      <c r="UPY1675" s="34"/>
      <c r="UQF1675" s="35"/>
      <c r="UQG1675" s="34"/>
      <c r="UQN1675" s="35"/>
      <c r="UQO1675" s="34"/>
      <c r="UQV1675" s="35"/>
      <c r="UQW1675" s="34"/>
      <c r="URD1675" s="35"/>
      <c r="URE1675" s="34"/>
      <c r="URL1675" s="35"/>
      <c r="URM1675" s="34"/>
      <c r="URT1675" s="35"/>
      <c r="URU1675" s="34"/>
      <c r="USB1675" s="35"/>
      <c r="USC1675" s="34"/>
      <c r="USJ1675" s="35"/>
      <c r="USK1675" s="34"/>
      <c r="USR1675" s="35"/>
      <c r="USS1675" s="34"/>
      <c r="USZ1675" s="35"/>
      <c r="UTA1675" s="34"/>
      <c r="UTH1675" s="35"/>
      <c r="UTI1675" s="34"/>
      <c r="UTP1675" s="35"/>
      <c r="UTQ1675" s="34"/>
      <c r="UTX1675" s="35"/>
      <c r="UTY1675" s="34"/>
      <c r="UUF1675" s="35"/>
      <c r="UUG1675" s="34"/>
      <c r="UUN1675" s="35"/>
      <c r="UUO1675" s="34"/>
      <c r="UUV1675" s="35"/>
      <c r="UUW1675" s="34"/>
      <c r="UVD1675" s="35"/>
      <c r="UVE1675" s="34"/>
      <c r="UVL1675" s="35"/>
      <c r="UVM1675" s="34"/>
      <c r="UVT1675" s="35"/>
      <c r="UVU1675" s="34"/>
      <c r="UWB1675" s="35"/>
      <c r="UWC1675" s="34"/>
      <c r="UWJ1675" s="35"/>
      <c r="UWK1675" s="34"/>
      <c r="UWR1675" s="35"/>
      <c r="UWS1675" s="34"/>
      <c r="UWZ1675" s="35"/>
      <c r="UXA1675" s="34"/>
      <c r="UXH1675" s="35"/>
      <c r="UXI1675" s="34"/>
      <c r="UXP1675" s="35"/>
      <c r="UXQ1675" s="34"/>
      <c r="UXX1675" s="35"/>
      <c r="UXY1675" s="34"/>
      <c r="UYF1675" s="35"/>
      <c r="UYG1675" s="34"/>
      <c r="UYN1675" s="35"/>
      <c r="UYO1675" s="34"/>
      <c r="UYV1675" s="35"/>
      <c r="UYW1675" s="34"/>
      <c r="UZD1675" s="35"/>
      <c r="UZE1675" s="34"/>
      <c r="UZL1675" s="35"/>
      <c r="UZM1675" s="34"/>
      <c r="UZT1675" s="35"/>
      <c r="UZU1675" s="34"/>
      <c r="VAB1675" s="35"/>
      <c r="VAC1675" s="34"/>
      <c r="VAJ1675" s="35"/>
      <c r="VAK1675" s="34"/>
      <c r="VAR1675" s="35"/>
      <c r="VAS1675" s="34"/>
      <c r="VAZ1675" s="35"/>
      <c r="VBA1675" s="34"/>
      <c r="VBH1675" s="35"/>
      <c r="VBI1675" s="34"/>
      <c r="VBP1675" s="35"/>
      <c r="VBQ1675" s="34"/>
      <c r="VBX1675" s="35"/>
      <c r="VBY1675" s="34"/>
      <c r="VCF1675" s="35"/>
      <c r="VCG1675" s="34"/>
      <c r="VCN1675" s="35"/>
      <c r="VCO1675" s="34"/>
      <c r="VCV1675" s="35"/>
      <c r="VCW1675" s="34"/>
      <c r="VDD1675" s="35"/>
      <c r="VDE1675" s="34"/>
      <c r="VDL1675" s="35"/>
      <c r="VDM1675" s="34"/>
      <c r="VDT1675" s="35"/>
      <c r="VDU1675" s="34"/>
      <c r="VEB1675" s="35"/>
      <c r="VEC1675" s="34"/>
      <c r="VEJ1675" s="35"/>
      <c r="VEK1675" s="34"/>
      <c r="VER1675" s="35"/>
      <c r="VES1675" s="34"/>
      <c r="VEZ1675" s="35"/>
      <c r="VFA1675" s="34"/>
      <c r="VFH1675" s="35"/>
      <c r="VFI1675" s="34"/>
      <c r="VFP1675" s="35"/>
      <c r="VFQ1675" s="34"/>
      <c r="VFX1675" s="35"/>
      <c r="VFY1675" s="34"/>
      <c r="VGF1675" s="35"/>
      <c r="VGG1675" s="34"/>
      <c r="VGN1675" s="35"/>
      <c r="VGO1675" s="34"/>
      <c r="VGV1675" s="35"/>
      <c r="VGW1675" s="34"/>
      <c r="VHD1675" s="35"/>
      <c r="VHE1675" s="34"/>
      <c r="VHL1675" s="35"/>
      <c r="VHM1675" s="34"/>
      <c r="VHT1675" s="35"/>
      <c r="VHU1675" s="34"/>
      <c r="VIB1675" s="35"/>
      <c r="VIC1675" s="34"/>
      <c r="VIJ1675" s="35"/>
      <c r="VIK1675" s="34"/>
      <c r="VIR1675" s="35"/>
      <c r="VIS1675" s="34"/>
      <c r="VIZ1675" s="35"/>
      <c r="VJA1675" s="34"/>
      <c r="VJH1675" s="35"/>
      <c r="VJI1675" s="34"/>
      <c r="VJP1675" s="35"/>
      <c r="VJQ1675" s="34"/>
      <c r="VJX1675" s="35"/>
      <c r="VJY1675" s="34"/>
      <c r="VKF1675" s="35"/>
      <c r="VKG1675" s="34"/>
      <c r="VKN1675" s="35"/>
      <c r="VKO1675" s="34"/>
      <c r="VKV1675" s="35"/>
      <c r="VKW1675" s="34"/>
      <c r="VLD1675" s="35"/>
      <c r="VLE1675" s="34"/>
      <c r="VLL1675" s="35"/>
      <c r="VLM1675" s="34"/>
      <c r="VLT1675" s="35"/>
      <c r="VLU1675" s="34"/>
      <c r="VMB1675" s="35"/>
      <c r="VMC1675" s="34"/>
      <c r="VMJ1675" s="35"/>
      <c r="VMK1675" s="34"/>
      <c r="VMR1675" s="35"/>
      <c r="VMS1675" s="34"/>
      <c r="VMZ1675" s="35"/>
      <c r="VNA1675" s="34"/>
      <c r="VNH1675" s="35"/>
      <c r="VNI1675" s="34"/>
      <c r="VNP1675" s="35"/>
      <c r="VNQ1675" s="34"/>
      <c r="VNX1675" s="35"/>
      <c r="VNY1675" s="34"/>
      <c r="VOF1675" s="35"/>
      <c r="VOG1675" s="34"/>
      <c r="VON1675" s="35"/>
      <c r="VOO1675" s="34"/>
      <c r="VOV1675" s="35"/>
      <c r="VOW1675" s="34"/>
      <c r="VPD1675" s="35"/>
      <c r="VPE1675" s="34"/>
      <c r="VPL1675" s="35"/>
      <c r="VPM1675" s="34"/>
      <c r="VPT1675" s="35"/>
      <c r="VPU1675" s="34"/>
      <c r="VQB1675" s="35"/>
      <c r="VQC1675" s="34"/>
      <c r="VQJ1675" s="35"/>
      <c r="VQK1675" s="34"/>
      <c r="VQR1675" s="35"/>
      <c r="VQS1675" s="34"/>
      <c r="VQZ1675" s="35"/>
      <c r="VRA1675" s="34"/>
      <c r="VRH1675" s="35"/>
      <c r="VRI1675" s="34"/>
      <c r="VRP1675" s="35"/>
      <c r="VRQ1675" s="34"/>
      <c r="VRX1675" s="35"/>
      <c r="VRY1675" s="34"/>
      <c r="VSF1675" s="35"/>
      <c r="VSG1675" s="34"/>
      <c r="VSN1675" s="35"/>
      <c r="VSO1675" s="34"/>
      <c r="VSV1675" s="35"/>
      <c r="VSW1675" s="34"/>
      <c r="VTD1675" s="35"/>
      <c r="VTE1675" s="34"/>
      <c r="VTL1675" s="35"/>
      <c r="VTM1675" s="34"/>
      <c r="VTT1675" s="35"/>
      <c r="VTU1675" s="34"/>
      <c r="VUB1675" s="35"/>
      <c r="VUC1675" s="34"/>
      <c r="VUJ1675" s="35"/>
      <c r="VUK1675" s="34"/>
      <c r="VUR1675" s="35"/>
      <c r="VUS1675" s="34"/>
      <c r="VUZ1675" s="35"/>
      <c r="VVA1675" s="34"/>
      <c r="VVH1675" s="35"/>
      <c r="VVI1675" s="34"/>
      <c r="VVP1675" s="35"/>
      <c r="VVQ1675" s="34"/>
      <c r="VVX1675" s="35"/>
      <c r="VVY1675" s="34"/>
      <c r="VWF1675" s="35"/>
      <c r="VWG1675" s="34"/>
      <c r="VWN1675" s="35"/>
      <c r="VWO1675" s="34"/>
      <c r="VWV1675" s="35"/>
      <c r="VWW1675" s="34"/>
      <c r="VXD1675" s="35"/>
      <c r="VXE1675" s="34"/>
      <c r="VXL1675" s="35"/>
      <c r="VXM1675" s="34"/>
      <c r="VXT1675" s="35"/>
      <c r="VXU1675" s="34"/>
      <c r="VYB1675" s="35"/>
      <c r="VYC1675" s="34"/>
      <c r="VYJ1675" s="35"/>
      <c r="VYK1675" s="34"/>
      <c r="VYR1675" s="35"/>
      <c r="VYS1675" s="34"/>
      <c r="VYZ1675" s="35"/>
      <c r="VZA1675" s="34"/>
      <c r="VZH1675" s="35"/>
      <c r="VZI1675" s="34"/>
      <c r="VZP1675" s="35"/>
      <c r="VZQ1675" s="34"/>
      <c r="VZX1675" s="35"/>
      <c r="VZY1675" s="34"/>
      <c r="WAF1675" s="35"/>
      <c r="WAG1675" s="34"/>
      <c r="WAN1675" s="35"/>
      <c r="WAO1675" s="34"/>
      <c r="WAV1675" s="35"/>
      <c r="WAW1675" s="34"/>
      <c r="WBD1675" s="35"/>
      <c r="WBE1675" s="34"/>
      <c r="WBL1675" s="35"/>
      <c r="WBM1675" s="34"/>
      <c r="WBT1675" s="35"/>
      <c r="WBU1675" s="34"/>
      <c r="WCB1675" s="35"/>
      <c r="WCC1675" s="34"/>
      <c r="WCJ1675" s="35"/>
      <c r="WCK1675" s="34"/>
      <c r="WCR1675" s="35"/>
      <c r="WCS1675" s="34"/>
      <c r="WCZ1675" s="35"/>
      <c r="WDA1675" s="34"/>
      <c r="WDH1675" s="35"/>
      <c r="WDI1675" s="34"/>
      <c r="WDP1675" s="35"/>
      <c r="WDQ1675" s="34"/>
      <c r="WDX1675" s="35"/>
      <c r="WDY1675" s="34"/>
      <c r="WEF1675" s="35"/>
      <c r="WEG1675" s="34"/>
      <c r="WEN1675" s="35"/>
      <c r="WEO1675" s="34"/>
      <c r="WEV1675" s="35"/>
      <c r="WEW1675" s="34"/>
      <c r="WFD1675" s="35"/>
      <c r="WFE1675" s="34"/>
      <c r="WFL1675" s="35"/>
      <c r="WFM1675" s="34"/>
      <c r="WFT1675" s="35"/>
      <c r="WFU1675" s="34"/>
      <c r="WGB1675" s="35"/>
      <c r="WGC1675" s="34"/>
      <c r="WGJ1675" s="35"/>
      <c r="WGK1675" s="34"/>
      <c r="WGR1675" s="35"/>
      <c r="WGS1675" s="34"/>
      <c r="WGZ1675" s="35"/>
      <c r="WHA1675" s="34"/>
      <c r="WHH1675" s="35"/>
      <c r="WHI1675" s="34"/>
      <c r="WHP1675" s="35"/>
      <c r="WHQ1675" s="34"/>
      <c r="WHX1675" s="35"/>
      <c r="WHY1675" s="34"/>
      <c r="WIF1675" s="35"/>
      <c r="WIG1675" s="34"/>
      <c r="WIN1675" s="35"/>
      <c r="WIO1675" s="34"/>
      <c r="WIV1675" s="35"/>
      <c r="WIW1675" s="34"/>
      <c r="WJD1675" s="35"/>
      <c r="WJE1675" s="34"/>
      <c r="WJL1675" s="35"/>
      <c r="WJM1675" s="34"/>
      <c r="WJT1675" s="35"/>
      <c r="WJU1675" s="34"/>
      <c r="WKB1675" s="35"/>
      <c r="WKC1675" s="34"/>
      <c r="WKJ1675" s="35"/>
      <c r="WKK1675" s="34"/>
      <c r="WKR1675" s="35"/>
      <c r="WKS1675" s="34"/>
      <c r="WKZ1675" s="35"/>
      <c r="WLA1675" s="34"/>
      <c r="WLH1675" s="35"/>
      <c r="WLI1675" s="34"/>
      <c r="WLP1675" s="35"/>
      <c r="WLQ1675" s="34"/>
      <c r="WLX1675" s="35"/>
      <c r="WLY1675" s="34"/>
      <c r="WMF1675" s="35"/>
      <c r="WMG1675" s="34"/>
      <c r="WMN1675" s="35"/>
      <c r="WMO1675" s="34"/>
      <c r="WMV1675" s="35"/>
      <c r="WMW1675" s="34"/>
      <c r="WND1675" s="35"/>
      <c r="WNE1675" s="34"/>
      <c r="WNL1675" s="35"/>
      <c r="WNM1675" s="34"/>
      <c r="WNT1675" s="35"/>
      <c r="WNU1675" s="34"/>
      <c r="WOB1675" s="35"/>
      <c r="WOC1675" s="34"/>
      <c r="WOJ1675" s="35"/>
      <c r="WOK1675" s="34"/>
      <c r="WOR1675" s="35"/>
      <c r="WOS1675" s="34"/>
      <c r="WOZ1675" s="35"/>
      <c r="WPA1675" s="34"/>
      <c r="WPH1675" s="35"/>
      <c r="WPI1675" s="34"/>
      <c r="WPP1675" s="35"/>
      <c r="WPQ1675" s="34"/>
      <c r="WPX1675" s="35"/>
      <c r="WPY1675" s="34"/>
      <c r="WQF1675" s="35"/>
      <c r="WQG1675" s="34"/>
      <c r="WQN1675" s="35"/>
      <c r="WQO1675" s="34"/>
      <c r="WQV1675" s="35"/>
      <c r="WQW1675" s="34"/>
      <c r="WRD1675" s="35"/>
      <c r="WRE1675" s="34"/>
      <c r="WRL1675" s="35"/>
      <c r="WRM1675" s="34"/>
      <c r="WRT1675" s="35"/>
      <c r="WRU1675" s="34"/>
      <c r="WSB1675" s="35"/>
      <c r="WSC1675" s="34"/>
      <c r="WSJ1675" s="35"/>
      <c r="WSK1675" s="34"/>
      <c r="WSR1675" s="35"/>
      <c r="WSS1675" s="34"/>
      <c r="WSZ1675" s="35"/>
      <c r="WTA1675" s="34"/>
      <c r="WTH1675" s="35"/>
      <c r="WTI1675" s="34"/>
      <c r="WTP1675" s="35"/>
      <c r="WTQ1675" s="34"/>
      <c r="WTX1675" s="35"/>
      <c r="WTY1675" s="34"/>
      <c r="WUF1675" s="35"/>
      <c r="WUG1675" s="34"/>
      <c r="WUN1675" s="35"/>
      <c r="WUO1675" s="34"/>
      <c r="WUV1675" s="35"/>
      <c r="WUW1675" s="34"/>
      <c r="WVD1675" s="35"/>
      <c r="WVE1675" s="34"/>
      <c r="WVL1675" s="35"/>
      <c r="WVM1675" s="34"/>
      <c r="WVT1675" s="35"/>
      <c r="WVU1675" s="34"/>
      <c r="WWB1675" s="35"/>
      <c r="WWC1675" s="34"/>
      <c r="WWJ1675" s="35"/>
      <c r="WWK1675" s="34"/>
      <c r="WWR1675" s="35"/>
      <c r="WWS1675" s="34"/>
      <c r="WWZ1675" s="35"/>
      <c r="WXA1675" s="34"/>
      <c r="WXH1675" s="35"/>
      <c r="WXI1675" s="34"/>
      <c r="WXP1675" s="35"/>
      <c r="WXQ1675" s="34"/>
      <c r="WXX1675" s="35"/>
      <c r="WXY1675" s="34"/>
      <c r="WYF1675" s="35"/>
      <c r="WYG1675" s="34"/>
      <c r="WYN1675" s="35"/>
      <c r="WYO1675" s="34"/>
      <c r="WYV1675" s="35"/>
      <c r="WYW1675" s="34"/>
      <c r="WZD1675" s="35"/>
      <c r="WZE1675" s="34"/>
      <c r="WZL1675" s="35"/>
      <c r="WZM1675" s="34"/>
      <c r="WZT1675" s="35"/>
      <c r="WZU1675" s="34"/>
      <c r="XAB1675" s="35"/>
      <c r="XAC1675" s="34"/>
      <c r="XAJ1675" s="35"/>
      <c r="XAK1675" s="34"/>
      <c r="XAR1675" s="35"/>
      <c r="XAS1675" s="34"/>
      <c r="XAZ1675" s="35"/>
      <c r="XBA1675" s="34"/>
      <c r="XBH1675" s="35"/>
      <c r="XBI1675" s="34"/>
      <c r="XBP1675" s="35"/>
      <c r="XBQ1675" s="34"/>
      <c r="XBX1675" s="35"/>
      <c r="XBY1675" s="34"/>
      <c r="XCF1675" s="35"/>
      <c r="XCG1675" s="34"/>
      <c r="XCN1675" s="35"/>
      <c r="XCO1675" s="34"/>
      <c r="XCV1675" s="35"/>
      <c r="XCW1675" s="34"/>
      <c r="XDD1675" s="35"/>
      <c r="XDE1675" s="34"/>
      <c r="XDL1675" s="35"/>
      <c r="XDM1675" s="34"/>
      <c r="XDT1675" s="35"/>
      <c r="XDU1675" s="34"/>
      <c r="XEB1675" s="35"/>
      <c r="XEC1675" s="34"/>
      <c r="XEJ1675" s="35"/>
      <c r="XEK1675" s="34"/>
      <c r="XER1675" s="35"/>
      <c r="XES1675" s="34"/>
      <c r="XEZ1675" s="35"/>
      <c r="XFA1675" s="34"/>
    </row>
    <row r="1676" spans="1:1021 1028:2045 2052:3069 3076:4093 4100:5117 5124:6141 6148:7165 7172:8189 8196:9213 9220:10237 10244:11261 11268:12285 12292:13309 13316:14333 14340:15357 15364:16381" x14ac:dyDescent="0.25">
      <c r="A1676" t="s">
        <v>484</v>
      </c>
      <c r="B1676" t="s">
        <v>471</v>
      </c>
      <c r="C1676">
        <v>339</v>
      </c>
      <c r="D1676">
        <v>339</v>
      </c>
      <c r="E1676" s="35">
        <v>1</v>
      </c>
      <c r="F1676" s="34">
        <v>1.9999999999999999E-88</v>
      </c>
      <c r="G1676">
        <v>85.76</v>
      </c>
      <c r="H1676">
        <v>1703</v>
      </c>
      <c r="I1676" t="str">
        <f>HYPERLINK("https://www.ncbi.nlm.nih.gov/nucleotide/MW979864.1?report=genbank&amp;log$=nucltop&amp;blast_rank=74&amp;RID=XE6RV0D8013","MW979864.1")</f>
        <v>MW979864.1</v>
      </c>
      <c r="L1676" s="35"/>
      <c r="M1676" s="34"/>
      <c r="T1676" s="35"/>
      <c r="U1676" s="34"/>
      <c r="AB1676" s="35"/>
      <c r="AC1676" s="34"/>
      <c r="AJ1676" s="35"/>
      <c r="AK1676" s="34"/>
      <c r="AR1676" s="35"/>
      <c r="AS1676" s="34"/>
      <c r="AZ1676" s="35"/>
      <c r="BA1676" s="34"/>
      <c r="BH1676" s="35"/>
      <c r="BI1676" s="34"/>
      <c r="BP1676" s="35"/>
      <c r="BQ1676" s="34"/>
      <c r="BX1676" s="35"/>
      <c r="BY1676" s="34"/>
      <c r="CF1676" s="35"/>
      <c r="CG1676" s="34"/>
      <c r="CN1676" s="35"/>
      <c r="CO1676" s="34"/>
      <c r="CV1676" s="35"/>
      <c r="CW1676" s="34"/>
      <c r="DD1676" s="35"/>
      <c r="DE1676" s="34"/>
      <c r="DL1676" s="35"/>
      <c r="DM1676" s="34"/>
      <c r="DT1676" s="35"/>
      <c r="DU1676" s="34"/>
      <c r="EB1676" s="35"/>
      <c r="EC1676" s="34"/>
      <c r="EJ1676" s="35"/>
      <c r="EK1676" s="34"/>
      <c r="ER1676" s="35"/>
      <c r="ES1676" s="34"/>
      <c r="EZ1676" s="35"/>
      <c r="FA1676" s="34"/>
      <c r="FH1676" s="35"/>
      <c r="FI1676" s="34"/>
      <c r="FP1676" s="35"/>
      <c r="FQ1676" s="34"/>
      <c r="FX1676" s="35"/>
      <c r="FY1676" s="34"/>
      <c r="GF1676" s="35"/>
      <c r="GG1676" s="34"/>
      <c r="GN1676" s="35"/>
      <c r="GO1676" s="34"/>
      <c r="GV1676" s="35"/>
      <c r="GW1676" s="34"/>
      <c r="HD1676" s="35"/>
      <c r="HE1676" s="34"/>
      <c r="HL1676" s="35"/>
      <c r="HM1676" s="34"/>
      <c r="HT1676" s="35"/>
      <c r="HU1676" s="34"/>
      <c r="IB1676" s="35"/>
      <c r="IC1676" s="34"/>
      <c r="IJ1676" s="35"/>
      <c r="IK1676" s="34"/>
      <c r="IR1676" s="35"/>
      <c r="IS1676" s="34"/>
      <c r="IZ1676" s="35"/>
      <c r="JA1676" s="34"/>
      <c r="JH1676" s="35"/>
      <c r="JI1676" s="34"/>
      <c r="JP1676" s="35"/>
      <c r="JQ1676" s="34"/>
      <c r="JX1676" s="35"/>
      <c r="JY1676" s="34"/>
      <c r="KF1676" s="35"/>
      <c r="KG1676" s="34"/>
      <c r="KN1676" s="35"/>
      <c r="KO1676" s="34"/>
      <c r="KV1676" s="35"/>
      <c r="KW1676" s="34"/>
      <c r="LD1676" s="35"/>
      <c r="LE1676" s="34"/>
      <c r="LL1676" s="35"/>
      <c r="LM1676" s="34"/>
      <c r="LT1676" s="35"/>
      <c r="LU1676" s="34"/>
      <c r="MB1676" s="35"/>
      <c r="MC1676" s="34"/>
      <c r="MJ1676" s="35"/>
      <c r="MK1676" s="34"/>
      <c r="MR1676" s="35"/>
      <c r="MS1676" s="34"/>
      <c r="MZ1676" s="35"/>
      <c r="NA1676" s="34"/>
      <c r="NH1676" s="35"/>
      <c r="NI1676" s="34"/>
      <c r="NP1676" s="35"/>
      <c r="NQ1676" s="34"/>
      <c r="NX1676" s="35"/>
      <c r="NY1676" s="34"/>
      <c r="OF1676" s="35"/>
      <c r="OG1676" s="34"/>
      <c r="ON1676" s="35"/>
      <c r="OO1676" s="34"/>
      <c r="OV1676" s="35"/>
      <c r="OW1676" s="34"/>
      <c r="PD1676" s="35"/>
      <c r="PE1676" s="34"/>
      <c r="PL1676" s="35"/>
      <c r="PM1676" s="34"/>
      <c r="PT1676" s="35"/>
      <c r="PU1676" s="34"/>
      <c r="QB1676" s="35"/>
      <c r="QC1676" s="34"/>
      <c r="QJ1676" s="35"/>
      <c r="QK1676" s="34"/>
      <c r="QR1676" s="35"/>
      <c r="QS1676" s="34"/>
      <c r="QZ1676" s="35"/>
      <c r="RA1676" s="34"/>
      <c r="RH1676" s="35"/>
      <c r="RI1676" s="34"/>
      <c r="RP1676" s="35"/>
      <c r="RQ1676" s="34"/>
      <c r="RX1676" s="35"/>
      <c r="RY1676" s="34"/>
      <c r="SF1676" s="35"/>
      <c r="SG1676" s="34"/>
      <c r="SN1676" s="35"/>
      <c r="SO1676" s="34"/>
      <c r="SV1676" s="35"/>
      <c r="SW1676" s="34"/>
      <c r="TD1676" s="35"/>
      <c r="TE1676" s="34"/>
      <c r="TL1676" s="35"/>
      <c r="TM1676" s="34"/>
      <c r="TT1676" s="35"/>
      <c r="TU1676" s="34"/>
      <c r="UB1676" s="35"/>
      <c r="UC1676" s="34"/>
      <c r="UJ1676" s="35"/>
      <c r="UK1676" s="34"/>
      <c r="UR1676" s="35"/>
      <c r="US1676" s="34"/>
      <c r="UZ1676" s="35"/>
      <c r="VA1676" s="34"/>
      <c r="VH1676" s="35"/>
      <c r="VI1676" s="34"/>
      <c r="VP1676" s="35"/>
      <c r="VQ1676" s="34"/>
      <c r="VX1676" s="35"/>
      <c r="VY1676" s="34"/>
      <c r="WF1676" s="35"/>
      <c r="WG1676" s="34"/>
      <c r="WN1676" s="35"/>
      <c r="WO1676" s="34"/>
      <c r="WV1676" s="35"/>
      <c r="WW1676" s="34"/>
      <c r="XD1676" s="35"/>
      <c r="XE1676" s="34"/>
      <c r="XL1676" s="35"/>
      <c r="XM1676" s="34"/>
      <c r="XT1676" s="35"/>
      <c r="XU1676" s="34"/>
      <c r="YB1676" s="35"/>
      <c r="YC1676" s="34"/>
      <c r="YJ1676" s="35"/>
      <c r="YK1676" s="34"/>
      <c r="YR1676" s="35"/>
      <c r="YS1676" s="34"/>
      <c r="YZ1676" s="35"/>
      <c r="ZA1676" s="34"/>
      <c r="ZH1676" s="35"/>
      <c r="ZI1676" s="34"/>
      <c r="ZP1676" s="35"/>
      <c r="ZQ1676" s="34"/>
      <c r="ZX1676" s="35"/>
      <c r="ZY1676" s="34"/>
      <c r="AAF1676" s="35"/>
      <c r="AAG1676" s="34"/>
      <c r="AAN1676" s="35"/>
      <c r="AAO1676" s="34"/>
      <c r="AAV1676" s="35"/>
      <c r="AAW1676" s="34"/>
      <c r="ABD1676" s="35"/>
      <c r="ABE1676" s="34"/>
      <c r="ABL1676" s="35"/>
      <c r="ABM1676" s="34"/>
      <c r="ABT1676" s="35"/>
      <c r="ABU1676" s="34"/>
      <c r="ACB1676" s="35"/>
      <c r="ACC1676" s="34"/>
      <c r="ACJ1676" s="35"/>
      <c r="ACK1676" s="34"/>
      <c r="ACR1676" s="35"/>
      <c r="ACS1676" s="34"/>
      <c r="ACZ1676" s="35"/>
      <c r="ADA1676" s="34"/>
      <c r="ADH1676" s="35"/>
      <c r="ADI1676" s="34"/>
      <c r="ADP1676" s="35"/>
      <c r="ADQ1676" s="34"/>
      <c r="ADX1676" s="35"/>
      <c r="ADY1676" s="34"/>
      <c r="AEF1676" s="35"/>
      <c r="AEG1676" s="34"/>
      <c r="AEN1676" s="35"/>
      <c r="AEO1676" s="34"/>
      <c r="AEV1676" s="35"/>
      <c r="AEW1676" s="34"/>
      <c r="AFD1676" s="35"/>
      <c r="AFE1676" s="34"/>
      <c r="AFL1676" s="35"/>
      <c r="AFM1676" s="34"/>
      <c r="AFT1676" s="35"/>
      <c r="AFU1676" s="34"/>
      <c r="AGB1676" s="35"/>
      <c r="AGC1676" s="34"/>
      <c r="AGJ1676" s="35"/>
      <c r="AGK1676" s="34"/>
      <c r="AGR1676" s="35"/>
      <c r="AGS1676" s="34"/>
      <c r="AGZ1676" s="35"/>
      <c r="AHA1676" s="34"/>
      <c r="AHH1676" s="35"/>
      <c r="AHI1676" s="34"/>
      <c r="AHP1676" s="35"/>
      <c r="AHQ1676" s="34"/>
      <c r="AHX1676" s="35"/>
      <c r="AHY1676" s="34"/>
      <c r="AIF1676" s="35"/>
      <c r="AIG1676" s="34"/>
      <c r="AIN1676" s="35"/>
      <c r="AIO1676" s="34"/>
      <c r="AIV1676" s="35"/>
      <c r="AIW1676" s="34"/>
      <c r="AJD1676" s="35"/>
      <c r="AJE1676" s="34"/>
      <c r="AJL1676" s="35"/>
      <c r="AJM1676" s="34"/>
      <c r="AJT1676" s="35"/>
      <c r="AJU1676" s="34"/>
      <c r="AKB1676" s="35"/>
      <c r="AKC1676" s="34"/>
      <c r="AKJ1676" s="35"/>
      <c r="AKK1676" s="34"/>
      <c r="AKR1676" s="35"/>
      <c r="AKS1676" s="34"/>
      <c r="AKZ1676" s="35"/>
      <c r="ALA1676" s="34"/>
      <c r="ALH1676" s="35"/>
      <c r="ALI1676" s="34"/>
      <c r="ALP1676" s="35"/>
      <c r="ALQ1676" s="34"/>
      <c r="ALX1676" s="35"/>
      <c r="ALY1676" s="34"/>
      <c r="AMF1676" s="35"/>
      <c r="AMG1676" s="34"/>
      <c r="AMN1676" s="35"/>
      <c r="AMO1676" s="34"/>
      <c r="AMV1676" s="35"/>
      <c r="AMW1676" s="34"/>
      <c r="AND1676" s="35"/>
      <c r="ANE1676" s="34"/>
      <c r="ANL1676" s="35"/>
      <c r="ANM1676" s="34"/>
      <c r="ANT1676" s="35"/>
      <c r="ANU1676" s="34"/>
      <c r="AOB1676" s="35"/>
      <c r="AOC1676" s="34"/>
      <c r="AOJ1676" s="35"/>
      <c r="AOK1676" s="34"/>
      <c r="AOR1676" s="35"/>
      <c r="AOS1676" s="34"/>
      <c r="AOZ1676" s="35"/>
      <c r="APA1676" s="34"/>
      <c r="APH1676" s="35"/>
      <c r="API1676" s="34"/>
      <c r="APP1676" s="35"/>
      <c r="APQ1676" s="34"/>
      <c r="APX1676" s="35"/>
      <c r="APY1676" s="34"/>
      <c r="AQF1676" s="35"/>
      <c r="AQG1676" s="34"/>
      <c r="AQN1676" s="35"/>
      <c r="AQO1676" s="34"/>
      <c r="AQV1676" s="35"/>
      <c r="AQW1676" s="34"/>
      <c r="ARD1676" s="35"/>
      <c r="ARE1676" s="34"/>
      <c r="ARL1676" s="35"/>
      <c r="ARM1676" s="34"/>
      <c r="ART1676" s="35"/>
      <c r="ARU1676" s="34"/>
      <c r="ASB1676" s="35"/>
      <c r="ASC1676" s="34"/>
      <c r="ASJ1676" s="35"/>
      <c r="ASK1676" s="34"/>
      <c r="ASR1676" s="35"/>
      <c r="ASS1676" s="34"/>
      <c r="ASZ1676" s="35"/>
      <c r="ATA1676" s="34"/>
      <c r="ATH1676" s="35"/>
      <c r="ATI1676" s="34"/>
      <c r="ATP1676" s="35"/>
      <c r="ATQ1676" s="34"/>
      <c r="ATX1676" s="35"/>
      <c r="ATY1676" s="34"/>
      <c r="AUF1676" s="35"/>
      <c r="AUG1676" s="34"/>
      <c r="AUN1676" s="35"/>
      <c r="AUO1676" s="34"/>
      <c r="AUV1676" s="35"/>
      <c r="AUW1676" s="34"/>
      <c r="AVD1676" s="35"/>
      <c r="AVE1676" s="34"/>
      <c r="AVL1676" s="35"/>
      <c r="AVM1676" s="34"/>
      <c r="AVT1676" s="35"/>
      <c r="AVU1676" s="34"/>
      <c r="AWB1676" s="35"/>
      <c r="AWC1676" s="34"/>
      <c r="AWJ1676" s="35"/>
      <c r="AWK1676" s="34"/>
      <c r="AWR1676" s="35"/>
      <c r="AWS1676" s="34"/>
      <c r="AWZ1676" s="35"/>
      <c r="AXA1676" s="34"/>
      <c r="AXH1676" s="35"/>
      <c r="AXI1676" s="34"/>
      <c r="AXP1676" s="35"/>
      <c r="AXQ1676" s="34"/>
      <c r="AXX1676" s="35"/>
      <c r="AXY1676" s="34"/>
      <c r="AYF1676" s="35"/>
      <c r="AYG1676" s="34"/>
      <c r="AYN1676" s="35"/>
      <c r="AYO1676" s="34"/>
      <c r="AYV1676" s="35"/>
      <c r="AYW1676" s="34"/>
      <c r="AZD1676" s="35"/>
      <c r="AZE1676" s="34"/>
      <c r="AZL1676" s="35"/>
      <c r="AZM1676" s="34"/>
      <c r="AZT1676" s="35"/>
      <c r="AZU1676" s="34"/>
      <c r="BAB1676" s="35"/>
      <c r="BAC1676" s="34"/>
      <c r="BAJ1676" s="35"/>
      <c r="BAK1676" s="34"/>
      <c r="BAR1676" s="35"/>
      <c r="BAS1676" s="34"/>
      <c r="BAZ1676" s="35"/>
      <c r="BBA1676" s="34"/>
      <c r="BBH1676" s="35"/>
      <c r="BBI1676" s="34"/>
      <c r="BBP1676" s="35"/>
      <c r="BBQ1676" s="34"/>
      <c r="BBX1676" s="35"/>
      <c r="BBY1676" s="34"/>
      <c r="BCF1676" s="35"/>
      <c r="BCG1676" s="34"/>
      <c r="BCN1676" s="35"/>
      <c r="BCO1676" s="34"/>
      <c r="BCV1676" s="35"/>
      <c r="BCW1676" s="34"/>
      <c r="BDD1676" s="35"/>
      <c r="BDE1676" s="34"/>
      <c r="BDL1676" s="35"/>
      <c r="BDM1676" s="34"/>
      <c r="BDT1676" s="35"/>
      <c r="BDU1676" s="34"/>
      <c r="BEB1676" s="35"/>
      <c r="BEC1676" s="34"/>
      <c r="BEJ1676" s="35"/>
      <c r="BEK1676" s="34"/>
      <c r="BER1676" s="35"/>
      <c r="BES1676" s="34"/>
      <c r="BEZ1676" s="35"/>
      <c r="BFA1676" s="34"/>
      <c r="BFH1676" s="35"/>
      <c r="BFI1676" s="34"/>
      <c r="BFP1676" s="35"/>
      <c r="BFQ1676" s="34"/>
      <c r="BFX1676" s="35"/>
      <c r="BFY1676" s="34"/>
      <c r="BGF1676" s="35"/>
      <c r="BGG1676" s="34"/>
      <c r="BGN1676" s="35"/>
      <c r="BGO1676" s="34"/>
      <c r="BGV1676" s="35"/>
      <c r="BGW1676" s="34"/>
      <c r="BHD1676" s="35"/>
      <c r="BHE1676" s="34"/>
      <c r="BHL1676" s="35"/>
      <c r="BHM1676" s="34"/>
      <c r="BHT1676" s="35"/>
      <c r="BHU1676" s="34"/>
      <c r="BIB1676" s="35"/>
      <c r="BIC1676" s="34"/>
      <c r="BIJ1676" s="35"/>
      <c r="BIK1676" s="34"/>
      <c r="BIR1676" s="35"/>
      <c r="BIS1676" s="34"/>
      <c r="BIZ1676" s="35"/>
      <c r="BJA1676" s="34"/>
      <c r="BJH1676" s="35"/>
      <c r="BJI1676" s="34"/>
      <c r="BJP1676" s="35"/>
      <c r="BJQ1676" s="34"/>
      <c r="BJX1676" s="35"/>
      <c r="BJY1676" s="34"/>
      <c r="BKF1676" s="35"/>
      <c r="BKG1676" s="34"/>
      <c r="BKN1676" s="35"/>
      <c r="BKO1676" s="34"/>
      <c r="BKV1676" s="35"/>
      <c r="BKW1676" s="34"/>
      <c r="BLD1676" s="35"/>
      <c r="BLE1676" s="34"/>
      <c r="BLL1676" s="35"/>
      <c r="BLM1676" s="34"/>
      <c r="BLT1676" s="35"/>
      <c r="BLU1676" s="34"/>
      <c r="BMB1676" s="35"/>
      <c r="BMC1676" s="34"/>
      <c r="BMJ1676" s="35"/>
      <c r="BMK1676" s="34"/>
      <c r="BMR1676" s="35"/>
      <c r="BMS1676" s="34"/>
      <c r="BMZ1676" s="35"/>
      <c r="BNA1676" s="34"/>
      <c r="BNH1676" s="35"/>
      <c r="BNI1676" s="34"/>
      <c r="BNP1676" s="35"/>
      <c r="BNQ1676" s="34"/>
      <c r="BNX1676" s="35"/>
      <c r="BNY1676" s="34"/>
      <c r="BOF1676" s="35"/>
      <c r="BOG1676" s="34"/>
      <c r="BON1676" s="35"/>
      <c r="BOO1676" s="34"/>
      <c r="BOV1676" s="35"/>
      <c r="BOW1676" s="34"/>
      <c r="BPD1676" s="35"/>
      <c r="BPE1676" s="34"/>
      <c r="BPL1676" s="35"/>
      <c r="BPM1676" s="34"/>
      <c r="BPT1676" s="35"/>
      <c r="BPU1676" s="34"/>
      <c r="BQB1676" s="35"/>
      <c r="BQC1676" s="34"/>
      <c r="BQJ1676" s="35"/>
      <c r="BQK1676" s="34"/>
      <c r="BQR1676" s="35"/>
      <c r="BQS1676" s="34"/>
      <c r="BQZ1676" s="35"/>
      <c r="BRA1676" s="34"/>
      <c r="BRH1676" s="35"/>
      <c r="BRI1676" s="34"/>
      <c r="BRP1676" s="35"/>
      <c r="BRQ1676" s="34"/>
      <c r="BRX1676" s="35"/>
      <c r="BRY1676" s="34"/>
      <c r="BSF1676" s="35"/>
      <c r="BSG1676" s="34"/>
      <c r="BSN1676" s="35"/>
      <c r="BSO1676" s="34"/>
      <c r="BSV1676" s="35"/>
      <c r="BSW1676" s="34"/>
      <c r="BTD1676" s="35"/>
      <c r="BTE1676" s="34"/>
      <c r="BTL1676" s="35"/>
      <c r="BTM1676" s="34"/>
      <c r="BTT1676" s="35"/>
      <c r="BTU1676" s="34"/>
      <c r="BUB1676" s="35"/>
      <c r="BUC1676" s="34"/>
      <c r="BUJ1676" s="35"/>
      <c r="BUK1676" s="34"/>
      <c r="BUR1676" s="35"/>
      <c r="BUS1676" s="34"/>
      <c r="BUZ1676" s="35"/>
      <c r="BVA1676" s="34"/>
      <c r="BVH1676" s="35"/>
      <c r="BVI1676" s="34"/>
      <c r="BVP1676" s="35"/>
      <c r="BVQ1676" s="34"/>
      <c r="BVX1676" s="35"/>
      <c r="BVY1676" s="34"/>
      <c r="BWF1676" s="35"/>
      <c r="BWG1676" s="34"/>
      <c r="BWN1676" s="35"/>
      <c r="BWO1676" s="34"/>
      <c r="BWV1676" s="35"/>
      <c r="BWW1676" s="34"/>
      <c r="BXD1676" s="35"/>
      <c r="BXE1676" s="34"/>
      <c r="BXL1676" s="35"/>
      <c r="BXM1676" s="34"/>
      <c r="BXT1676" s="35"/>
      <c r="BXU1676" s="34"/>
      <c r="BYB1676" s="35"/>
      <c r="BYC1676" s="34"/>
      <c r="BYJ1676" s="35"/>
      <c r="BYK1676" s="34"/>
      <c r="BYR1676" s="35"/>
      <c r="BYS1676" s="34"/>
      <c r="BYZ1676" s="35"/>
      <c r="BZA1676" s="34"/>
      <c r="BZH1676" s="35"/>
      <c r="BZI1676" s="34"/>
      <c r="BZP1676" s="35"/>
      <c r="BZQ1676" s="34"/>
      <c r="BZX1676" s="35"/>
      <c r="BZY1676" s="34"/>
      <c r="CAF1676" s="35"/>
      <c r="CAG1676" s="34"/>
      <c r="CAN1676" s="35"/>
      <c r="CAO1676" s="34"/>
      <c r="CAV1676" s="35"/>
      <c r="CAW1676" s="34"/>
      <c r="CBD1676" s="35"/>
      <c r="CBE1676" s="34"/>
      <c r="CBL1676" s="35"/>
      <c r="CBM1676" s="34"/>
      <c r="CBT1676" s="35"/>
      <c r="CBU1676" s="34"/>
      <c r="CCB1676" s="35"/>
      <c r="CCC1676" s="34"/>
      <c r="CCJ1676" s="35"/>
      <c r="CCK1676" s="34"/>
      <c r="CCR1676" s="35"/>
      <c r="CCS1676" s="34"/>
      <c r="CCZ1676" s="35"/>
      <c r="CDA1676" s="34"/>
      <c r="CDH1676" s="35"/>
      <c r="CDI1676" s="34"/>
      <c r="CDP1676" s="35"/>
      <c r="CDQ1676" s="34"/>
      <c r="CDX1676" s="35"/>
      <c r="CDY1676" s="34"/>
      <c r="CEF1676" s="35"/>
      <c r="CEG1676" s="34"/>
      <c r="CEN1676" s="35"/>
      <c r="CEO1676" s="34"/>
      <c r="CEV1676" s="35"/>
      <c r="CEW1676" s="34"/>
      <c r="CFD1676" s="35"/>
      <c r="CFE1676" s="34"/>
      <c r="CFL1676" s="35"/>
      <c r="CFM1676" s="34"/>
      <c r="CFT1676" s="35"/>
      <c r="CFU1676" s="34"/>
      <c r="CGB1676" s="35"/>
      <c r="CGC1676" s="34"/>
      <c r="CGJ1676" s="35"/>
      <c r="CGK1676" s="34"/>
      <c r="CGR1676" s="35"/>
      <c r="CGS1676" s="34"/>
      <c r="CGZ1676" s="35"/>
      <c r="CHA1676" s="34"/>
      <c r="CHH1676" s="35"/>
      <c r="CHI1676" s="34"/>
      <c r="CHP1676" s="35"/>
      <c r="CHQ1676" s="34"/>
      <c r="CHX1676" s="35"/>
      <c r="CHY1676" s="34"/>
      <c r="CIF1676" s="35"/>
      <c r="CIG1676" s="34"/>
      <c r="CIN1676" s="35"/>
      <c r="CIO1676" s="34"/>
      <c r="CIV1676" s="35"/>
      <c r="CIW1676" s="34"/>
      <c r="CJD1676" s="35"/>
      <c r="CJE1676" s="34"/>
      <c r="CJL1676" s="35"/>
      <c r="CJM1676" s="34"/>
      <c r="CJT1676" s="35"/>
      <c r="CJU1676" s="34"/>
      <c r="CKB1676" s="35"/>
      <c r="CKC1676" s="34"/>
      <c r="CKJ1676" s="35"/>
      <c r="CKK1676" s="34"/>
      <c r="CKR1676" s="35"/>
      <c r="CKS1676" s="34"/>
      <c r="CKZ1676" s="35"/>
      <c r="CLA1676" s="34"/>
      <c r="CLH1676" s="35"/>
      <c r="CLI1676" s="34"/>
      <c r="CLP1676" s="35"/>
      <c r="CLQ1676" s="34"/>
      <c r="CLX1676" s="35"/>
      <c r="CLY1676" s="34"/>
      <c r="CMF1676" s="35"/>
      <c r="CMG1676" s="34"/>
      <c r="CMN1676" s="35"/>
      <c r="CMO1676" s="34"/>
      <c r="CMV1676" s="35"/>
      <c r="CMW1676" s="34"/>
      <c r="CND1676" s="35"/>
      <c r="CNE1676" s="34"/>
      <c r="CNL1676" s="35"/>
      <c r="CNM1676" s="34"/>
      <c r="CNT1676" s="35"/>
      <c r="CNU1676" s="34"/>
      <c r="COB1676" s="35"/>
      <c r="COC1676" s="34"/>
      <c r="COJ1676" s="35"/>
      <c r="COK1676" s="34"/>
      <c r="COR1676" s="35"/>
      <c r="COS1676" s="34"/>
      <c r="COZ1676" s="35"/>
      <c r="CPA1676" s="34"/>
      <c r="CPH1676" s="35"/>
      <c r="CPI1676" s="34"/>
      <c r="CPP1676" s="35"/>
      <c r="CPQ1676" s="34"/>
      <c r="CPX1676" s="35"/>
      <c r="CPY1676" s="34"/>
      <c r="CQF1676" s="35"/>
      <c r="CQG1676" s="34"/>
      <c r="CQN1676" s="35"/>
      <c r="CQO1676" s="34"/>
      <c r="CQV1676" s="35"/>
      <c r="CQW1676" s="34"/>
      <c r="CRD1676" s="35"/>
      <c r="CRE1676" s="34"/>
      <c r="CRL1676" s="35"/>
      <c r="CRM1676" s="34"/>
      <c r="CRT1676" s="35"/>
      <c r="CRU1676" s="34"/>
      <c r="CSB1676" s="35"/>
      <c r="CSC1676" s="34"/>
      <c r="CSJ1676" s="35"/>
      <c r="CSK1676" s="34"/>
      <c r="CSR1676" s="35"/>
      <c r="CSS1676" s="34"/>
      <c r="CSZ1676" s="35"/>
      <c r="CTA1676" s="34"/>
      <c r="CTH1676" s="35"/>
      <c r="CTI1676" s="34"/>
      <c r="CTP1676" s="35"/>
      <c r="CTQ1676" s="34"/>
      <c r="CTX1676" s="35"/>
      <c r="CTY1676" s="34"/>
      <c r="CUF1676" s="35"/>
      <c r="CUG1676" s="34"/>
      <c r="CUN1676" s="35"/>
      <c r="CUO1676" s="34"/>
      <c r="CUV1676" s="35"/>
      <c r="CUW1676" s="34"/>
      <c r="CVD1676" s="35"/>
      <c r="CVE1676" s="34"/>
      <c r="CVL1676" s="35"/>
      <c r="CVM1676" s="34"/>
      <c r="CVT1676" s="35"/>
      <c r="CVU1676" s="34"/>
      <c r="CWB1676" s="35"/>
      <c r="CWC1676" s="34"/>
      <c r="CWJ1676" s="35"/>
      <c r="CWK1676" s="34"/>
      <c r="CWR1676" s="35"/>
      <c r="CWS1676" s="34"/>
      <c r="CWZ1676" s="35"/>
      <c r="CXA1676" s="34"/>
      <c r="CXH1676" s="35"/>
      <c r="CXI1676" s="34"/>
      <c r="CXP1676" s="35"/>
      <c r="CXQ1676" s="34"/>
      <c r="CXX1676" s="35"/>
      <c r="CXY1676" s="34"/>
      <c r="CYF1676" s="35"/>
      <c r="CYG1676" s="34"/>
      <c r="CYN1676" s="35"/>
      <c r="CYO1676" s="34"/>
      <c r="CYV1676" s="35"/>
      <c r="CYW1676" s="34"/>
      <c r="CZD1676" s="35"/>
      <c r="CZE1676" s="34"/>
      <c r="CZL1676" s="35"/>
      <c r="CZM1676" s="34"/>
      <c r="CZT1676" s="35"/>
      <c r="CZU1676" s="34"/>
      <c r="DAB1676" s="35"/>
      <c r="DAC1676" s="34"/>
      <c r="DAJ1676" s="35"/>
      <c r="DAK1676" s="34"/>
      <c r="DAR1676" s="35"/>
      <c r="DAS1676" s="34"/>
      <c r="DAZ1676" s="35"/>
      <c r="DBA1676" s="34"/>
      <c r="DBH1676" s="35"/>
      <c r="DBI1676" s="34"/>
      <c r="DBP1676" s="35"/>
      <c r="DBQ1676" s="34"/>
      <c r="DBX1676" s="35"/>
      <c r="DBY1676" s="34"/>
      <c r="DCF1676" s="35"/>
      <c r="DCG1676" s="34"/>
      <c r="DCN1676" s="35"/>
      <c r="DCO1676" s="34"/>
      <c r="DCV1676" s="35"/>
      <c r="DCW1676" s="34"/>
      <c r="DDD1676" s="35"/>
      <c r="DDE1676" s="34"/>
      <c r="DDL1676" s="35"/>
      <c r="DDM1676" s="34"/>
      <c r="DDT1676" s="35"/>
      <c r="DDU1676" s="34"/>
      <c r="DEB1676" s="35"/>
      <c r="DEC1676" s="34"/>
      <c r="DEJ1676" s="35"/>
      <c r="DEK1676" s="34"/>
      <c r="DER1676" s="35"/>
      <c r="DES1676" s="34"/>
      <c r="DEZ1676" s="35"/>
      <c r="DFA1676" s="34"/>
      <c r="DFH1676" s="35"/>
      <c r="DFI1676" s="34"/>
      <c r="DFP1676" s="35"/>
      <c r="DFQ1676" s="34"/>
      <c r="DFX1676" s="35"/>
      <c r="DFY1676" s="34"/>
      <c r="DGF1676" s="35"/>
      <c r="DGG1676" s="34"/>
      <c r="DGN1676" s="35"/>
      <c r="DGO1676" s="34"/>
      <c r="DGV1676" s="35"/>
      <c r="DGW1676" s="34"/>
      <c r="DHD1676" s="35"/>
      <c r="DHE1676" s="34"/>
      <c r="DHL1676" s="35"/>
      <c r="DHM1676" s="34"/>
      <c r="DHT1676" s="35"/>
      <c r="DHU1676" s="34"/>
      <c r="DIB1676" s="35"/>
      <c r="DIC1676" s="34"/>
      <c r="DIJ1676" s="35"/>
      <c r="DIK1676" s="34"/>
      <c r="DIR1676" s="35"/>
      <c r="DIS1676" s="34"/>
      <c r="DIZ1676" s="35"/>
      <c r="DJA1676" s="34"/>
      <c r="DJH1676" s="35"/>
      <c r="DJI1676" s="34"/>
      <c r="DJP1676" s="35"/>
      <c r="DJQ1676" s="34"/>
      <c r="DJX1676" s="35"/>
      <c r="DJY1676" s="34"/>
      <c r="DKF1676" s="35"/>
      <c r="DKG1676" s="34"/>
      <c r="DKN1676" s="35"/>
      <c r="DKO1676" s="34"/>
      <c r="DKV1676" s="35"/>
      <c r="DKW1676" s="34"/>
      <c r="DLD1676" s="35"/>
      <c r="DLE1676" s="34"/>
      <c r="DLL1676" s="35"/>
      <c r="DLM1676" s="34"/>
      <c r="DLT1676" s="35"/>
      <c r="DLU1676" s="34"/>
      <c r="DMB1676" s="35"/>
      <c r="DMC1676" s="34"/>
      <c r="DMJ1676" s="35"/>
      <c r="DMK1676" s="34"/>
      <c r="DMR1676" s="35"/>
      <c r="DMS1676" s="34"/>
      <c r="DMZ1676" s="35"/>
      <c r="DNA1676" s="34"/>
      <c r="DNH1676" s="35"/>
      <c r="DNI1676" s="34"/>
      <c r="DNP1676" s="35"/>
      <c r="DNQ1676" s="34"/>
      <c r="DNX1676" s="35"/>
      <c r="DNY1676" s="34"/>
      <c r="DOF1676" s="35"/>
      <c r="DOG1676" s="34"/>
      <c r="DON1676" s="35"/>
      <c r="DOO1676" s="34"/>
      <c r="DOV1676" s="35"/>
      <c r="DOW1676" s="34"/>
      <c r="DPD1676" s="35"/>
      <c r="DPE1676" s="34"/>
      <c r="DPL1676" s="35"/>
      <c r="DPM1676" s="34"/>
      <c r="DPT1676" s="35"/>
      <c r="DPU1676" s="34"/>
      <c r="DQB1676" s="35"/>
      <c r="DQC1676" s="34"/>
      <c r="DQJ1676" s="35"/>
      <c r="DQK1676" s="34"/>
      <c r="DQR1676" s="35"/>
      <c r="DQS1676" s="34"/>
      <c r="DQZ1676" s="35"/>
      <c r="DRA1676" s="34"/>
      <c r="DRH1676" s="35"/>
      <c r="DRI1676" s="34"/>
      <c r="DRP1676" s="35"/>
      <c r="DRQ1676" s="34"/>
      <c r="DRX1676" s="35"/>
      <c r="DRY1676" s="34"/>
      <c r="DSF1676" s="35"/>
      <c r="DSG1676" s="34"/>
      <c r="DSN1676" s="35"/>
      <c r="DSO1676" s="34"/>
      <c r="DSV1676" s="35"/>
      <c r="DSW1676" s="34"/>
      <c r="DTD1676" s="35"/>
      <c r="DTE1676" s="34"/>
      <c r="DTL1676" s="35"/>
      <c r="DTM1676" s="34"/>
      <c r="DTT1676" s="35"/>
      <c r="DTU1676" s="34"/>
      <c r="DUB1676" s="35"/>
      <c r="DUC1676" s="34"/>
      <c r="DUJ1676" s="35"/>
      <c r="DUK1676" s="34"/>
      <c r="DUR1676" s="35"/>
      <c r="DUS1676" s="34"/>
      <c r="DUZ1676" s="35"/>
      <c r="DVA1676" s="34"/>
      <c r="DVH1676" s="35"/>
      <c r="DVI1676" s="34"/>
      <c r="DVP1676" s="35"/>
      <c r="DVQ1676" s="34"/>
      <c r="DVX1676" s="35"/>
      <c r="DVY1676" s="34"/>
      <c r="DWF1676" s="35"/>
      <c r="DWG1676" s="34"/>
      <c r="DWN1676" s="35"/>
      <c r="DWO1676" s="34"/>
      <c r="DWV1676" s="35"/>
      <c r="DWW1676" s="34"/>
      <c r="DXD1676" s="35"/>
      <c r="DXE1676" s="34"/>
      <c r="DXL1676" s="35"/>
      <c r="DXM1676" s="34"/>
      <c r="DXT1676" s="35"/>
      <c r="DXU1676" s="34"/>
      <c r="DYB1676" s="35"/>
      <c r="DYC1676" s="34"/>
      <c r="DYJ1676" s="35"/>
      <c r="DYK1676" s="34"/>
      <c r="DYR1676" s="35"/>
      <c r="DYS1676" s="34"/>
      <c r="DYZ1676" s="35"/>
      <c r="DZA1676" s="34"/>
      <c r="DZH1676" s="35"/>
      <c r="DZI1676" s="34"/>
      <c r="DZP1676" s="35"/>
      <c r="DZQ1676" s="34"/>
      <c r="DZX1676" s="35"/>
      <c r="DZY1676" s="34"/>
      <c r="EAF1676" s="35"/>
      <c r="EAG1676" s="34"/>
      <c r="EAN1676" s="35"/>
      <c r="EAO1676" s="34"/>
      <c r="EAV1676" s="35"/>
      <c r="EAW1676" s="34"/>
      <c r="EBD1676" s="35"/>
      <c r="EBE1676" s="34"/>
      <c r="EBL1676" s="35"/>
      <c r="EBM1676" s="34"/>
      <c r="EBT1676" s="35"/>
      <c r="EBU1676" s="34"/>
      <c r="ECB1676" s="35"/>
      <c r="ECC1676" s="34"/>
      <c r="ECJ1676" s="35"/>
      <c r="ECK1676" s="34"/>
      <c r="ECR1676" s="35"/>
      <c r="ECS1676" s="34"/>
      <c r="ECZ1676" s="35"/>
      <c r="EDA1676" s="34"/>
      <c r="EDH1676" s="35"/>
      <c r="EDI1676" s="34"/>
      <c r="EDP1676" s="35"/>
      <c r="EDQ1676" s="34"/>
      <c r="EDX1676" s="35"/>
      <c r="EDY1676" s="34"/>
      <c r="EEF1676" s="35"/>
      <c r="EEG1676" s="34"/>
      <c r="EEN1676" s="35"/>
      <c r="EEO1676" s="34"/>
      <c r="EEV1676" s="35"/>
      <c r="EEW1676" s="34"/>
      <c r="EFD1676" s="35"/>
      <c r="EFE1676" s="34"/>
      <c r="EFL1676" s="35"/>
      <c r="EFM1676" s="34"/>
      <c r="EFT1676" s="35"/>
      <c r="EFU1676" s="34"/>
      <c r="EGB1676" s="35"/>
      <c r="EGC1676" s="34"/>
      <c r="EGJ1676" s="35"/>
      <c r="EGK1676" s="34"/>
      <c r="EGR1676" s="35"/>
      <c r="EGS1676" s="34"/>
      <c r="EGZ1676" s="35"/>
      <c r="EHA1676" s="34"/>
      <c r="EHH1676" s="35"/>
      <c r="EHI1676" s="34"/>
      <c r="EHP1676" s="35"/>
      <c r="EHQ1676" s="34"/>
      <c r="EHX1676" s="35"/>
      <c r="EHY1676" s="34"/>
      <c r="EIF1676" s="35"/>
      <c r="EIG1676" s="34"/>
      <c r="EIN1676" s="35"/>
      <c r="EIO1676" s="34"/>
      <c r="EIV1676" s="35"/>
      <c r="EIW1676" s="34"/>
      <c r="EJD1676" s="35"/>
      <c r="EJE1676" s="34"/>
      <c r="EJL1676" s="35"/>
      <c r="EJM1676" s="34"/>
      <c r="EJT1676" s="35"/>
      <c r="EJU1676" s="34"/>
      <c r="EKB1676" s="35"/>
      <c r="EKC1676" s="34"/>
      <c r="EKJ1676" s="35"/>
      <c r="EKK1676" s="34"/>
      <c r="EKR1676" s="35"/>
      <c r="EKS1676" s="34"/>
      <c r="EKZ1676" s="35"/>
      <c r="ELA1676" s="34"/>
      <c r="ELH1676" s="35"/>
      <c r="ELI1676" s="34"/>
      <c r="ELP1676" s="35"/>
      <c r="ELQ1676" s="34"/>
      <c r="ELX1676" s="35"/>
      <c r="ELY1676" s="34"/>
      <c r="EMF1676" s="35"/>
      <c r="EMG1676" s="34"/>
      <c r="EMN1676" s="35"/>
      <c r="EMO1676" s="34"/>
      <c r="EMV1676" s="35"/>
      <c r="EMW1676" s="34"/>
      <c r="END1676" s="35"/>
      <c r="ENE1676" s="34"/>
      <c r="ENL1676" s="35"/>
      <c r="ENM1676" s="34"/>
      <c r="ENT1676" s="35"/>
      <c r="ENU1676" s="34"/>
      <c r="EOB1676" s="35"/>
      <c r="EOC1676" s="34"/>
      <c r="EOJ1676" s="35"/>
      <c r="EOK1676" s="34"/>
      <c r="EOR1676" s="35"/>
      <c r="EOS1676" s="34"/>
      <c r="EOZ1676" s="35"/>
      <c r="EPA1676" s="34"/>
      <c r="EPH1676" s="35"/>
      <c r="EPI1676" s="34"/>
      <c r="EPP1676" s="35"/>
      <c r="EPQ1676" s="34"/>
      <c r="EPX1676" s="35"/>
      <c r="EPY1676" s="34"/>
      <c r="EQF1676" s="35"/>
      <c r="EQG1676" s="34"/>
      <c r="EQN1676" s="35"/>
      <c r="EQO1676" s="34"/>
      <c r="EQV1676" s="35"/>
      <c r="EQW1676" s="34"/>
      <c r="ERD1676" s="35"/>
      <c r="ERE1676" s="34"/>
      <c r="ERL1676" s="35"/>
      <c r="ERM1676" s="34"/>
      <c r="ERT1676" s="35"/>
      <c r="ERU1676" s="34"/>
      <c r="ESB1676" s="35"/>
      <c r="ESC1676" s="34"/>
      <c r="ESJ1676" s="35"/>
      <c r="ESK1676" s="34"/>
      <c r="ESR1676" s="35"/>
      <c r="ESS1676" s="34"/>
      <c r="ESZ1676" s="35"/>
      <c r="ETA1676" s="34"/>
      <c r="ETH1676" s="35"/>
      <c r="ETI1676" s="34"/>
      <c r="ETP1676" s="35"/>
      <c r="ETQ1676" s="34"/>
      <c r="ETX1676" s="35"/>
      <c r="ETY1676" s="34"/>
      <c r="EUF1676" s="35"/>
      <c r="EUG1676" s="34"/>
      <c r="EUN1676" s="35"/>
      <c r="EUO1676" s="34"/>
      <c r="EUV1676" s="35"/>
      <c r="EUW1676" s="34"/>
      <c r="EVD1676" s="35"/>
      <c r="EVE1676" s="34"/>
      <c r="EVL1676" s="35"/>
      <c r="EVM1676" s="34"/>
      <c r="EVT1676" s="35"/>
      <c r="EVU1676" s="34"/>
      <c r="EWB1676" s="35"/>
      <c r="EWC1676" s="34"/>
      <c r="EWJ1676" s="35"/>
      <c r="EWK1676" s="34"/>
      <c r="EWR1676" s="35"/>
      <c r="EWS1676" s="34"/>
      <c r="EWZ1676" s="35"/>
      <c r="EXA1676" s="34"/>
      <c r="EXH1676" s="35"/>
      <c r="EXI1676" s="34"/>
      <c r="EXP1676" s="35"/>
      <c r="EXQ1676" s="34"/>
      <c r="EXX1676" s="35"/>
      <c r="EXY1676" s="34"/>
      <c r="EYF1676" s="35"/>
      <c r="EYG1676" s="34"/>
      <c r="EYN1676" s="35"/>
      <c r="EYO1676" s="34"/>
      <c r="EYV1676" s="35"/>
      <c r="EYW1676" s="34"/>
      <c r="EZD1676" s="35"/>
      <c r="EZE1676" s="34"/>
      <c r="EZL1676" s="35"/>
      <c r="EZM1676" s="34"/>
      <c r="EZT1676" s="35"/>
      <c r="EZU1676" s="34"/>
      <c r="FAB1676" s="35"/>
      <c r="FAC1676" s="34"/>
      <c r="FAJ1676" s="35"/>
      <c r="FAK1676" s="34"/>
      <c r="FAR1676" s="35"/>
      <c r="FAS1676" s="34"/>
      <c r="FAZ1676" s="35"/>
      <c r="FBA1676" s="34"/>
      <c r="FBH1676" s="35"/>
      <c r="FBI1676" s="34"/>
      <c r="FBP1676" s="35"/>
      <c r="FBQ1676" s="34"/>
      <c r="FBX1676" s="35"/>
      <c r="FBY1676" s="34"/>
      <c r="FCF1676" s="35"/>
      <c r="FCG1676" s="34"/>
      <c r="FCN1676" s="35"/>
      <c r="FCO1676" s="34"/>
      <c r="FCV1676" s="35"/>
      <c r="FCW1676" s="34"/>
      <c r="FDD1676" s="35"/>
      <c r="FDE1676" s="34"/>
      <c r="FDL1676" s="35"/>
      <c r="FDM1676" s="34"/>
      <c r="FDT1676" s="35"/>
      <c r="FDU1676" s="34"/>
      <c r="FEB1676" s="35"/>
      <c r="FEC1676" s="34"/>
      <c r="FEJ1676" s="35"/>
      <c r="FEK1676" s="34"/>
      <c r="FER1676" s="35"/>
      <c r="FES1676" s="34"/>
      <c r="FEZ1676" s="35"/>
      <c r="FFA1676" s="34"/>
      <c r="FFH1676" s="35"/>
      <c r="FFI1676" s="34"/>
      <c r="FFP1676" s="35"/>
      <c r="FFQ1676" s="34"/>
      <c r="FFX1676" s="35"/>
      <c r="FFY1676" s="34"/>
      <c r="FGF1676" s="35"/>
      <c r="FGG1676" s="34"/>
      <c r="FGN1676" s="35"/>
      <c r="FGO1676" s="34"/>
      <c r="FGV1676" s="35"/>
      <c r="FGW1676" s="34"/>
      <c r="FHD1676" s="35"/>
      <c r="FHE1676" s="34"/>
      <c r="FHL1676" s="35"/>
      <c r="FHM1676" s="34"/>
      <c r="FHT1676" s="35"/>
      <c r="FHU1676" s="34"/>
      <c r="FIB1676" s="35"/>
      <c r="FIC1676" s="34"/>
      <c r="FIJ1676" s="35"/>
      <c r="FIK1676" s="34"/>
      <c r="FIR1676" s="35"/>
      <c r="FIS1676" s="34"/>
      <c r="FIZ1676" s="35"/>
      <c r="FJA1676" s="34"/>
      <c r="FJH1676" s="35"/>
      <c r="FJI1676" s="34"/>
      <c r="FJP1676" s="35"/>
      <c r="FJQ1676" s="34"/>
      <c r="FJX1676" s="35"/>
      <c r="FJY1676" s="34"/>
      <c r="FKF1676" s="35"/>
      <c r="FKG1676" s="34"/>
      <c r="FKN1676" s="35"/>
      <c r="FKO1676" s="34"/>
      <c r="FKV1676" s="35"/>
      <c r="FKW1676" s="34"/>
      <c r="FLD1676" s="35"/>
      <c r="FLE1676" s="34"/>
      <c r="FLL1676" s="35"/>
      <c r="FLM1676" s="34"/>
      <c r="FLT1676" s="35"/>
      <c r="FLU1676" s="34"/>
      <c r="FMB1676" s="35"/>
      <c r="FMC1676" s="34"/>
      <c r="FMJ1676" s="35"/>
      <c r="FMK1676" s="34"/>
      <c r="FMR1676" s="35"/>
      <c r="FMS1676" s="34"/>
      <c r="FMZ1676" s="35"/>
      <c r="FNA1676" s="34"/>
      <c r="FNH1676" s="35"/>
      <c r="FNI1676" s="34"/>
      <c r="FNP1676" s="35"/>
      <c r="FNQ1676" s="34"/>
      <c r="FNX1676" s="35"/>
      <c r="FNY1676" s="34"/>
      <c r="FOF1676" s="35"/>
      <c r="FOG1676" s="34"/>
      <c r="FON1676" s="35"/>
      <c r="FOO1676" s="34"/>
      <c r="FOV1676" s="35"/>
      <c r="FOW1676" s="34"/>
      <c r="FPD1676" s="35"/>
      <c r="FPE1676" s="34"/>
      <c r="FPL1676" s="35"/>
      <c r="FPM1676" s="34"/>
      <c r="FPT1676" s="35"/>
      <c r="FPU1676" s="34"/>
      <c r="FQB1676" s="35"/>
      <c r="FQC1676" s="34"/>
      <c r="FQJ1676" s="35"/>
      <c r="FQK1676" s="34"/>
      <c r="FQR1676" s="35"/>
      <c r="FQS1676" s="34"/>
      <c r="FQZ1676" s="35"/>
      <c r="FRA1676" s="34"/>
      <c r="FRH1676" s="35"/>
      <c r="FRI1676" s="34"/>
      <c r="FRP1676" s="35"/>
      <c r="FRQ1676" s="34"/>
      <c r="FRX1676" s="35"/>
      <c r="FRY1676" s="34"/>
      <c r="FSF1676" s="35"/>
      <c r="FSG1676" s="34"/>
      <c r="FSN1676" s="35"/>
      <c r="FSO1676" s="34"/>
      <c r="FSV1676" s="35"/>
      <c r="FSW1676" s="34"/>
      <c r="FTD1676" s="35"/>
      <c r="FTE1676" s="34"/>
      <c r="FTL1676" s="35"/>
      <c r="FTM1676" s="34"/>
      <c r="FTT1676" s="35"/>
      <c r="FTU1676" s="34"/>
      <c r="FUB1676" s="35"/>
      <c r="FUC1676" s="34"/>
      <c r="FUJ1676" s="35"/>
      <c r="FUK1676" s="34"/>
      <c r="FUR1676" s="35"/>
      <c r="FUS1676" s="34"/>
      <c r="FUZ1676" s="35"/>
      <c r="FVA1676" s="34"/>
      <c r="FVH1676" s="35"/>
      <c r="FVI1676" s="34"/>
      <c r="FVP1676" s="35"/>
      <c r="FVQ1676" s="34"/>
      <c r="FVX1676" s="35"/>
      <c r="FVY1676" s="34"/>
      <c r="FWF1676" s="35"/>
      <c r="FWG1676" s="34"/>
      <c r="FWN1676" s="35"/>
      <c r="FWO1676" s="34"/>
      <c r="FWV1676" s="35"/>
      <c r="FWW1676" s="34"/>
      <c r="FXD1676" s="35"/>
      <c r="FXE1676" s="34"/>
      <c r="FXL1676" s="35"/>
      <c r="FXM1676" s="34"/>
      <c r="FXT1676" s="35"/>
      <c r="FXU1676" s="34"/>
      <c r="FYB1676" s="35"/>
      <c r="FYC1676" s="34"/>
      <c r="FYJ1676" s="35"/>
      <c r="FYK1676" s="34"/>
      <c r="FYR1676" s="35"/>
      <c r="FYS1676" s="34"/>
      <c r="FYZ1676" s="35"/>
      <c r="FZA1676" s="34"/>
      <c r="FZH1676" s="35"/>
      <c r="FZI1676" s="34"/>
      <c r="FZP1676" s="35"/>
      <c r="FZQ1676" s="34"/>
      <c r="FZX1676" s="35"/>
      <c r="FZY1676" s="34"/>
      <c r="GAF1676" s="35"/>
      <c r="GAG1676" s="34"/>
      <c r="GAN1676" s="35"/>
      <c r="GAO1676" s="34"/>
      <c r="GAV1676" s="35"/>
      <c r="GAW1676" s="34"/>
      <c r="GBD1676" s="35"/>
      <c r="GBE1676" s="34"/>
      <c r="GBL1676" s="35"/>
      <c r="GBM1676" s="34"/>
      <c r="GBT1676" s="35"/>
      <c r="GBU1676" s="34"/>
      <c r="GCB1676" s="35"/>
      <c r="GCC1676" s="34"/>
      <c r="GCJ1676" s="35"/>
      <c r="GCK1676" s="34"/>
      <c r="GCR1676" s="35"/>
      <c r="GCS1676" s="34"/>
      <c r="GCZ1676" s="35"/>
      <c r="GDA1676" s="34"/>
      <c r="GDH1676" s="35"/>
      <c r="GDI1676" s="34"/>
      <c r="GDP1676" s="35"/>
      <c r="GDQ1676" s="34"/>
      <c r="GDX1676" s="35"/>
      <c r="GDY1676" s="34"/>
      <c r="GEF1676" s="35"/>
      <c r="GEG1676" s="34"/>
      <c r="GEN1676" s="35"/>
      <c r="GEO1676" s="34"/>
      <c r="GEV1676" s="35"/>
      <c r="GEW1676" s="34"/>
      <c r="GFD1676" s="35"/>
      <c r="GFE1676" s="34"/>
      <c r="GFL1676" s="35"/>
      <c r="GFM1676" s="34"/>
      <c r="GFT1676" s="35"/>
      <c r="GFU1676" s="34"/>
      <c r="GGB1676" s="35"/>
      <c r="GGC1676" s="34"/>
      <c r="GGJ1676" s="35"/>
      <c r="GGK1676" s="34"/>
      <c r="GGR1676" s="35"/>
      <c r="GGS1676" s="34"/>
      <c r="GGZ1676" s="35"/>
      <c r="GHA1676" s="34"/>
      <c r="GHH1676" s="35"/>
      <c r="GHI1676" s="34"/>
      <c r="GHP1676" s="35"/>
      <c r="GHQ1676" s="34"/>
      <c r="GHX1676" s="35"/>
      <c r="GHY1676" s="34"/>
      <c r="GIF1676" s="35"/>
      <c r="GIG1676" s="34"/>
      <c r="GIN1676" s="35"/>
      <c r="GIO1676" s="34"/>
      <c r="GIV1676" s="35"/>
      <c r="GIW1676" s="34"/>
      <c r="GJD1676" s="35"/>
      <c r="GJE1676" s="34"/>
      <c r="GJL1676" s="35"/>
      <c r="GJM1676" s="34"/>
      <c r="GJT1676" s="35"/>
      <c r="GJU1676" s="34"/>
      <c r="GKB1676" s="35"/>
      <c r="GKC1676" s="34"/>
      <c r="GKJ1676" s="35"/>
      <c r="GKK1676" s="34"/>
      <c r="GKR1676" s="35"/>
      <c r="GKS1676" s="34"/>
      <c r="GKZ1676" s="35"/>
      <c r="GLA1676" s="34"/>
      <c r="GLH1676" s="35"/>
      <c r="GLI1676" s="34"/>
      <c r="GLP1676" s="35"/>
      <c r="GLQ1676" s="34"/>
      <c r="GLX1676" s="35"/>
      <c r="GLY1676" s="34"/>
      <c r="GMF1676" s="35"/>
      <c r="GMG1676" s="34"/>
      <c r="GMN1676" s="35"/>
      <c r="GMO1676" s="34"/>
      <c r="GMV1676" s="35"/>
      <c r="GMW1676" s="34"/>
      <c r="GND1676" s="35"/>
      <c r="GNE1676" s="34"/>
      <c r="GNL1676" s="35"/>
      <c r="GNM1676" s="34"/>
      <c r="GNT1676" s="35"/>
      <c r="GNU1676" s="34"/>
      <c r="GOB1676" s="35"/>
      <c r="GOC1676" s="34"/>
      <c r="GOJ1676" s="35"/>
      <c r="GOK1676" s="34"/>
      <c r="GOR1676" s="35"/>
      <c r="GOS1676" s="34"/>
      <c r="GOZ1676" s="35"/>
      <c r="GPA1676" s="34"/>
      <c r="GPH1676" s="35"/>
      <c r="GPI1676" s="34"/>
      <c r="GPP1676" s="35"/>
      <c r="GPQ1676" s="34"/>
      <c r="GPX1676" s="35"/>
      <c r="GPY1676" s="34"/>
      <c r="GQF1676" s="35"/>
      <c r="GQG1676" s="34"/>
      <c r="GQN1676" s="35"/>
      <c r="GQO1676" s="34"/>
      <c r="GQV1676" s="35"/>
      <c r="GQW1676" s="34"/>
      <c r="GRD1676" s="35"/>
      <c r="GRE1676" s="34"/>
      <c r="GRL1676" s="35"/>
      <c r="GRM1676" s="34"/>
      <c r="GRT1676" s="35"/>
      <c r="GRU1676" s="34"/>
      <c r="GSB1676" s="35"/>
      <c r="GSC1676" s="34"/>
      <c r="GSJ1676" s="35"/>
      <c r="GSK1676" s="34"/>
      <c r="GSR1676" s="35"/>
      <c r="GSS1676" s="34"/>
      <c r="GSZ1676" s="35"/>
      <c r="GTA1676" s="34"/>
      <c r="GTH1676" s="35"/>
      <c r="GTI1676" s="34"/>
      <c r="GTP1676" s="35"/>
      <c r="GTQ1676" s="34"/>
      <c r="GTX1676" s="35"/>
      <c r="GTY1676" s="34"/>
      <c r="GUF1676" s="35"/>
      <c r="GUG1676" s="34"/>
      <c r="GUN1676" s="35"/>
      <c r="GUO1676" s="34"/>
      <c r="GUV1676" s="35"/>
      <c r="GUW1676" s="34"/>
      <c r="GVD1676" s="35"/>
      <c r="GVE1676" s="34"/>
      <c r="GVL1676" s="35"/>
      <c r="GVM1676" s="34"/>
      <c r="GVT1676" s="35"/>
      <c r="GVU1676" s="34"/>
      <c r="GWB1676" s="35"/>
      <c r="GWC1676" s="34"/>
      <c r="GWJ1676" s="35"/>
      <c r="GWK1676" s="34"/>
      <c r="GWR1676" s="35"/>
      <c r="GWS1676" s="34"/>
      <c r="GWZ1676" s="35"/>
      <c r="GXA1676" s="34"/>
      <c r="GXH1676" s="35"/>
      <c r="GXI1676" s="34"/>
      <c r="GXP1676" s="35"/>
      <c r="GXQ1676" s="34"/>
      <c r="GXX1676" s="35"/>
      <c r="GXY1676" s="34"/>
      <c r="GYF1676" s="35"/>
      <c r="GYG1676" s="34"/>
      <c r="GYN1676" s="35"/>
      <c r="GYO1676" s="34"/>
      <c r="GYV1676" s="35"/>
      <c r="GYW1676" s="34"/>
      <c r="GZD1676" s="35"/>
      <c r="GZE1676" s="34"/>
      <c r="GZL1676" s="35"/>
      <c r="GZM1676" s="34"/>
      <c r="GZT1676" s="35"/>
      <c r="GZU1676" s="34"/>
      <c r="HAB1676" s="35"/>
      <c r="HAC1676" s="34"/>
      <c r="HAJ1676" s="35"/>
      <c r="HAK1676" s="34"/>
      <c r="HAR1676" s="35"/>
      <c r="HAS1676" s="34"/>
      <c r="HAZ1676" s="35"/>
      <c r="HBA1676" s="34"/>
      <c r="HBH1676" s="35"/>
      <c r="HBI1676" s="34"/>
      <c r="HBP1676" s="35"/>
      <c r="HBQ1676" s="34"/>
      <c r="HBX1676" s="35"/>
      <c r="HBY1676" s="34"/>
      <c r="HCF1676" s="35"/>
      <c r="HCG1676" s="34"/>
      <c r="HCN1676" s="35"/>
      <c r="HCO1676" s="34"/>
      <c r="HCV1676" s="35"/>
      <c r="HCW1676" s="34"/>
      <c r="HDD1676" s="35"/>
      <c r="HDE1676" s="34"/>
      <c r="HDL1676" s="35"/>
      <c r="HDM1676" s="34"/>
      <c r="HDT1676" s="35"/>
      <c r="HDU1676" s="34"/>
      <c r="HEB1676" s="35"/>
      <c r="HEC1676" s="34"/>
      <c r="HEJ1676" s="35"/>
      <c r="HEK1676" s="34"/>
      <c r="HER1676" s="35"/>
      <c r="HES1676" s="34"/>
      <c r="HEZ1676" s="35"/>
      <c r="HFA1676" s="34"/>
      <c r="HFH1676" s="35"/>
      <c r="HFI1676" s="34"/>
      <c r="HFP1676" s="35"/>
      <c r="HFQ1676" s="34"/>
      <c r="HFX1676" s="35"/>
      <c r="HFY1676" s="34"/>
      <c r="HGF1676" s="35"/>
      <c r="HGG1676" s="34"/>
      <c r="HGN1676" s="35"/>
      <c r="HGO1676" s="34"/>
      <c r="HGV1676" s="35"/>
      <c r="HGW1676" s="34"/>
      <c r="HHD1676" s="35"/>
      <c r="HHE1676" s="34"/>
      <c r="HHL1676" s="35"/>
      <c r="HHM1676" s="34"/>
      <c r="HHT1676" s="35"/>
      <c r="HHU1676" s="34"/>
      <c r="HIB1676" s="35"/>
      <c r="HIC1676" s="34"/>
      <c r="HIJ1676" s="35"/>
      <c r="HIK1676" s="34"/>
      <c r="HIR1676" s="35"/>
      <c r="HIS1676" s="34"/>
      <c r="HIZ1676" s="35"/>
      <c r="HJA1676" s="34"/>
      <c r="HJH1676" s="35"/>
      <c r="HJI1676" s="34"/>
      <c r="HJP1676" s="35"/>
      <c r="HJQ1676" s="34"/>
      <c r="HJX1676" s="35"/>
      <c r="HJY1676" s="34"/>
      <c r="HKF1676" s="35"/>
      <c r="HKG1676" s="34"/>
      <c r="HKN1676" s="35"/>
      <c r="HKO1676" s="34"/>
      <c r="HKV1676" s="35"/>
      <c r="HKW1676" s="34"/>
      <c r="HLD1676" s="35"/>
      <c r="HLE1676" s="34"/>
      <c r="HLL1676" s="35"/>
      <c r="HLM1676" s="34"/>
      <c r="HLT1676" s="35"/>
      <c r="HLU1676" s="34"/>
      <c r="HMB1676" s="35"/>
      <c r="HMC1676" s="34"/>
      <c r="HMJ1676" s="35"/>
      <c r="HMK1676" s="34"/>
      <c r="HMR1676" s="35"/>
      <c r="HMS1676" s="34"/>
      <c r="HMZ1676" s="35"/>
      <c r="HNA1676" s="34"/>
      <c r="HNH1676" s="35"/>
      <c r="HNI1676" s="34"/>
      <c r="HNP1676" s="35"/>
      <c r="HNQ1676" s="34"/>
      <c r="HNX1676" s="35"/>
      <c r="HNY1676" s="34"/>
      <c r="HOF1676" s="35"/>
      <c r="HOG1676" s="34"/>
      <c r="HON1676" s="35"/>
      <c r="HOO1676" s="34"/>
      <c r="HOV1676" s="35"/>
      <c r="HOW1676" s="34"/>
      <c r="HPD1676" s="35"/>
      <c r="HPE1676" s="34"/>
      <c r="HPL1676" s="35"/>
      <c r="HPM1676" s="34"/>
      <c r="HPT1676" s="35"/>
      <c r="HPU1676" s="34"/>
      <c r="HQB1676" s="35"/>
      <c r="HQC1676" s="34"/>
      <c r="HQJ1676" s="35"/>
      <c r="HQK1676" s="34"/>
      <c r="HQR1676" s="35"/>
      <c r="HQS1676" s="34"/>
      <c r="HQZ1676" s="35"/>
      <c r="HRA1676" s="34"/>
      <c r="HRH1676" s="35"/>
      <c r="HRI1676" s="34"/>
      <c r="HRP1676" s="35"/>
      <c r="HRQ1676" s="34"/>
      <c r="HRX1676" s="35"/>
      <c r="HRY1676" s="34"/>
      <c r="HSF1676" s="35"/>
      <c r="HSG1676" s="34"/>
      <c r="HSN1676" s="35"/>
      <c r="HSO1676" s="34"/>
      <c r="HSV1676" s="35"/>
      <c r="HSW1676" s="34"/>
      <c r="HTD1676" s="35"/>
      <c r="HTE1676" s="34"/>
      <c r="HTL1676" s="35"/>
      <c r="HTM1676" s="34"/>
      <c r="HTT1676" s="35"/>
      <c r="HTU1676" s="34"/>
      <c r="HUB1676" s="35"/>
      <c r="HUC1676" s="34"/>
      <c r="HUJ1676" s="35"/>
      <c r="HUK1676" s="34"/>
      <c r="HUR1676" s="35"/>
      <c r="HUS1676" s="34"/>
      <c r="HUZ1676" s="35"/>
      <c r="HVA1676" s="34"/>
      <c r="HVH1676" s="35"/>
      <c r="HVI1676" s="34"/>
      <c r="HVP1676" s="35"/>
      <c r="HVQ1676" s="34"/>
      <c r="HVX1676" s="35"/>
      <c r="HVY1676" s="34"/>
      <c r="HWF1676" s="35"/>
      <c r="HWG1676" s="34"/>
      <c r="HWN1676" s="35"/>
      <c r="HWO1676" s="34"/>
      <c r="HWV1676" s="35"/>
      <c r="HWW1676" s="34"/>
      <c r="HXD1676" s="35"/>
      <c r="HXE1676" s="34"/>
      <c r="HXL1676" s="35"/>
      <c r="HXM1676" s="34"/>
      <c r="HXT1676" s="35"/>
      <c r="HXU1676" s="34"/>
      <c r="HYB1676" s="35"/>
      <c r="HYC1676" s="34"/>
      <c r="HYJ1676" s="35"/>
      <c r="HYK1676" s="34"/>
      <c r="HYR1676" s="35"/>
      <c r="HYS1676" s="34"/>
      <c r="HYZ1676" s="35"/>
      <c r="HZA1676" s="34"/>
      <c r="HZH1676" s="35"/>
      <c r="HZI1676" s="34"/>
      <c r="HZP1676" s="35"/>
      <c r="HZQ1676" s="34"/>
      <c r="HZX1676" s="35"/>
      <c r="HZY1676" s="34"/>
      <c r="IAF1676" s="35"/>
      <c r="IAG1676" s="34"/>
      <c r="IAN1676" s="35"/>
      <c r="IAO1676" s="34"/>
      <c r="IAV1676" s="35"/>
      <c r="IAW1676" s="34"/>
      <c r="IBD1676" s="35"/>
      <c r="IBE1676" s="34"/>
      <c r="IBL1676" s="35"/>
      <c r="IBM1676" s="34"/>
      <c r="IBT1676" s="35"/>
      <c r="IBU1676" s="34"/>
      <c r="ICB1676" s="35"/>
      <c r="ICC1676" s="34"/>
      <c r="ICJ1676" s="35"/>
      <c r="ICK1676" s="34"/>
      <c r="ICR1676" s="35"/>
      <c r="ICS1676" s="34"/>
      <c r="ICZ1676" s="35"/>
      <c r="IDA1676" s="34"/>
      <c r="IDH1676" s="35"/>
      <c r="IDI1676" s="34"/>
      <c r="IDP1676" s="35"/>
      <c r="IDQ1676" s="34"/>
      <c r="IDX1676" s="35"/>
      <c r="IDY1676" s="34"/>
      <c r="IEF1676" s="35"/>
      <c r="IEG1676" s="34"/>
      <c r="IEN1676" s="35"/>
      <c r="IEO1676" s="34"/>
      <c r="IEV1676" s="35"/>
      <c r="IEW1676" s="34"/>
      <c r="IFD1676" s="35"/>
      <c r="IFE1676" s="34"/>
      <c r="IFL1676" s="35"/>
      <c r="IFM1676" s="34"/>
      <c r="IFT1676" s="35"/>
      <c r="IFU1676" s="34"/>
      <c r="IGB1676" s="35"/>
      <c r="IGC1676" s="34"/>
      <c r="IGJ1676" s="35"/>
      <c r="IGK1676" s="34"/>
      <c r="IGR1676" s="35"/>
      <c r="IGS1676" s="34"/>
      <c r="IGZ1676" s="35"/>
      <c r="IHA1676" s="34"/>
      <c r="IHH1676" s="35"/>
      <c r="IHI1676" s="34"/>
      <c r="IHP1676" s="35"/>
      <c r="IHQ1676" s="34"/>
      <c r="IHX1676" s="35"/>
      <c r="IHY1676" s="34"/>
      <c r="IIF1676" s="35"/>
      <c r="IIG1676" s="34"/>
      <c r="IIN1676" s="35"/>
      <c r="IIO1676" s="34"/>
      <c r="IIV1676" s="35"/>
      <c r="IIW1676" s="34"/>
      <c r="IJD1676" s="35"/>
      <c r="IJE1676" s="34"/>
      <c r="IJL1676" s="35"/>
      <c r="IJM1676" s="34"/>
      <c r="IJT1676" s="35"/>
      <c r="IJU1676" s="34"/>
      <c r="IKB1676" s="35"/>
      <c r="IKC1676" s="34"/>
      <c r="IKJ1676" s="35"/>
      <c r="IKK1676" s="34"/>
      <c r="IKR1676" s="35"/>
      <c r="IKS1676" s="34"/>
      <c r="IKZ1676" s="35"/>
      <c r="ILA1676" s="34"/>
      <c r="ILH1676" s="35"/>
      <c r="ILI1676" s="34"/>
      <c r="ILP1676" s="35"/>
      <c r="ILQ1676" s="34"/>
      <c r="ILX1676" s="35"/>
      <c r="ILY1676" s="34"/>
      <c r="IMF1676" s="35"/>
      <c r="IMG1676" s="34"/>
      <c r="IMN1676" s="35"/>
      <c r="IMO1676" s="34"/>
      <c r="IMV1676" s="35"/>
      <c r="IMW1676" s="34"/>
      <c r="IND1676" s="35"/>
      <c r="INE1676" s="34"/>
      <c r="INL1676" s="35"/>
      <c r="INM1676" s="34"/>
      <c r="INT1676" s="35"/>
      <c r="INU1676" s="34"/>
      <c r="IOB1676" s="35"/>
      <c r="IOC1676" s="34"/>
      <c r="IOJ1676" s="35"/>
      <c r="IOK1676" s="34"/>
      <c r="IOR1676" s="35"/>
      <c r="IOS1676" s="34"/>
      <c r="IOZ1676" s="35"/>
      <c r="IPA1676" s="34"/>
      <c r="IPH1676" s="35"/>
      <c r="IPI1676" s="34"/>
      <c r="IPP1676" s="35"/>
      <c r="IPQ1676" s="34"/>
      <c r="IPX1676" s="35"/>
      <c r="IPY1676" s="34"/>
      <c r="IQF1676" s="35"/>
      <c r="IQG1676" s="34"/>
      <c r="IQN1676" s="35"/>
      <c r="IQO1676" s="34"/>
      <c r="IQV1676" s="35"/>
      <c r="IQW1676" s="34"/>
      <c r="IRD1676" s="35"/>
      <c r="IRE1676" s="34"/>
      <c r="IRL1676" s="35"/>
      <c r="IRM1676" s="34"/>
      <c r="IRT1676" s="35"/>
      <c r="IRU1676" s="34"/>
      <c r="ISB1676" s="35"/>
      <c r="ISC1676" s="34"/>
      <c r="ISJ1676" s="35"/>
      <c r="ISK1676" s="34"/>
      <c r="ISR1676" s="35"/>
      <c r="ISS1676" s="34"/>
      <c r="ISZ1676" s="35"/>
      <c r="ITA1676" s="34"/>
      <c r="ITH1676" s="35"/>
      <c r="ITI1676" s="34"/>
      <c r="ITP1676" s="35"/>
      <c r="ITQ1676" s="34"/>
      <c r="ITX1676" s="35"/>
      <c r="ITY1676" s="34"/>
      <c r="IUF1676" s="35"/>
      <c r="IUG1676" s="34"/>
      <c r="IUN1676" s="35"/>
      <c r="IUO1676" s="34"/>
      <c r="IUV1676" s="35"/>
      <c r="IUW1676" s="34"/>
      <c r="IVD1676" s="35"/>
      <c r="IVE1676" s="34"/>
      <c r="IVL1676" s="35"/>
      <c r="IVM1676" s="34"/>
      <c r="IVT1676" s="35"/>
      <c r="IVU1676" s="34"/>
      <c r="IWB1676" s="35"/>
      <c r="IWC1676" s="34"/>
      <c r="IWJ1676" s="35"/>
      <c r="IWK1676" s="34"/>
      <c r="IWR1676" s="35"/>
      <c r="IWS1676" s="34"/>
      <c r="IWZ1676" s="35"/>
      <c r="IXA1676" s="34"/>
      <c r="IXH1676" s="35"/>
      <c r="IXI1676" s="34"/>
      <c r="IXP1676" s="35"/>
      <c r="IXQ1676" s="34"/>
      <c r="IXX1676" s="35"/>
      <c r="IXY1676" s="34"/>
      <c r="IYF1676" s="35"/>
      <c r="IYG1676" s="34"/>
      <c r="IYN1676" s="35"/>
      <c r="IYO1676" s="34"/>
      <c r="IYV1676" s="35"/>
      <c r="IYW1676" s="34"/>
      <c r="IZD1676" s="35"/>
      <c r="IZE1676" s="34"/>
      <c r="IZL1676" s="35"/>
      <c r="IZM1676" s="34"/>
      <c r="IZT1676" s="35"/>
      <c r="IZU1676" s="34"/>
      <c r="JAB1676" s="35"/>
      <c r="JAC1676" s="34"/>
      <c r="JAJ1676" s="35"/>
      <c r="JAK1676" s="34"/>
      <c r="JAR1676" s="35"/>
      <c r="JAS1676" s="34"/>
      <c r="JAZ1676" s="35"/>
      <c r="JBA1676" s="34"/>
      <c r="JBH1676" s="35"/>
      <c r="JBI1676" s="34"/>
      <c r="JBP1676" s="35"/>
      <c r="JBQ1676" s="34"/>
      <c r="JBX1676" s="35"/>
      <c r="JBY1676" s="34"/>
      <c r="JCF1676" s="35"/>
      <c r="JCG1676" s="34"/>
      <c r="JCN1676" s="35"/>
      <c r="JCO1676" s="34"/>
      <c r="JCV1676" s="35"/>
      <c r="JCW1676" s="34"/>
      <c r="JDD1676" s="35"/>
      <c r="JDE1676" s="34"/>
      <c r="JDL1676" s="35"/>
      <c r="JDM1676" s="34"/>
      <c r="JDT1676" s="35"/>
      <c r="JDU1676" s="34"/>
      <c r="JEB1676" s="35"/>
      <c r="JEC1676" s="34"/>
      <c r="JEJ1676" s="35"/>
      <c r="JEK1676" s="34"/>
      <c r="JER1676" s="35"/>
      <c r="JES1676" s="34"/>
      <c r="JEZ1676" s="35"/>
      <c r="JFA1676" s="34"/>
      <c r="JFH1676" s="35"/>
      <c r="JFI1676" s="34"/>
      <c r="JFP1676" s="35"/>
      <c r="JFQ1676" s="34"/>
      <c r="JFX1676" s="35"/>
      <c r="JFY1676" s="34"/>
      <c r="JGF1676" s="35"/>
      <c r="JGG1676" s="34"/>
      <c r="JGN1676" s="35"/>
      <c r="JGO1676" s="34"/>
      <c r="JGV1676" s="35"/>
      <c r="JGW1676" s="34"/>
      <c r="JHD1676" s="35"/>
      <c r="JHE1676" s="34"/>
      <c r="JHL1676" s="35"/>
      <c r="JHM1676" s="34"/>
      <c r="JHT1676" s="35"/>
      <c r="JHU1676" s="34"/>
      <c r="JIB1676" s="35"/>
      <c r="JIC1676" s="34"/>
      <c r="JIJ1676" s="35"/>
      <c r="JIK1676" s="34"/>
      <c r="JIR1676" s="35"/>
      <c r="JIS1676" s="34"/>
      <c r="JIZ1676" s="35"/>
      <c r="JJA1676" s="34"/>
      <c r="JJH1676" s="35"/>
      <c r="JJI1676" s="34"/>
      <c r="JJP1676" s="35"/>
      <c r="JJQ1676" s="34"/>
      <c r="JJX1676" s="35"/>
      <c r="JJY1676" s="34"/>
      <c r="JKF1676" s="35"/>
      <c r="JKG1676" s="34"/>
      <c r="JKN1676" s="35"/>
      <c r="JKO1676" s="34"/>
      <c r="JKV1676" s="35"/>
      <c r="JKW1676" s="34"/>
      <c r="JLD1676" s="35"/>
      <c r="JLE1676" s="34"/>
      <c r="JLL1676" s="35"/>
      <c r="JLM1676" s="34"/>
      <c r="JLT1676" s="35"/>
      <c r="JLU1676" s="34"/>
      <c r="JMB1676" s="35"/>
      <c r="JMC1676" s="34"/>
      <c r="JMJ1676" s="35"/>
      <c r="JMK1676" s="34"/>
      <c r="JMR1676" s="35"/>
      <c r="JMS1676" s="34"/>
      <c r="JMZ1676" s="35"/>
      <c r="JNA1676" s="34"/>
      <c r="JNH1676" s="35"/>
      <c r="JNI1676" s="34"/>
      <c r="JNP1676" s="35"/>
      <c r="JNQ1676" s="34"/>
      <c r="JNX1676" s="35"/>
      <c r="JNY1676" s="34"/>
      <c r="JOF1676" s="35"/>
      <c r="JOG1676" s="34"/>
      <c r="JON1676" s="35"/>
      <c r="JOO1676" s="34"/>
      <c r="JOV1676" s="35"/>
      <c r="JOW1676" s="34"/>
      <c r="JPD1676" s="35"/>
      <c r="JPE1676" s="34"/>
      <c r="JPL1676" s="35"/>
      <c r="JPM1676" s="34"/>
      <c r="JPT1676" s="35"/>
      <c r="JPU1676" s="34"/>
      <c r="JQB1676" s="35"/>
      <c r="JQC1676" s="34"/>
      <c r="JQJ1676" s="35"/>
      <c r="JQK1676" s="34"/>
      <c r="JQR1676" s="35"/>
      <c r="JQS1676" s="34"/>
      <c r="JQZ1676" s="35"/>
      <c r="JRA1676" s="34"/>
      <c r="JRH1676" s="35"/>
      <c r="JRI1676" s="34"/>
      <c r="JRP1676" s="35"/>
      <c r="JRQ1676" s="34"/>
      <c r="JRX1676" s="35"/>
      <c r="JRY1676" s="34"/>
      <c r="JSF1676" s="35"/>
      <c r="JSG1676" s="34"/>
      <c r="JSN1676" s="35"/>
      <c r="JSO1676" s="34"/>
      <c r="JSV1676" s="35"/>
      <c r="JSW1676" s="34"/>
      <c r="JTD1676" s="35"/>
      <c r="JTE1676" s="34"/>
      <c r="JTL1676" s="35"/>
      <c r="JTM1676" s="34"/>
      <c r="JTT1676" s="35"/>
      <c r="JTU1676" s="34"/>
      <c r="JUB1676" s="35"/>
      <c r="JUC1676" s="34"/>
      <c r="JUJ1676" s="35"/>
      <c r="JUK1676" s="34"/>
      <c r="JUR1676" s="35"/>
      <c r="JUS1676" s="34"/>
      <c r="JUZ1676" s="35"/>
      <c r="JVA1676" s="34"/>
      <c r="JVH1676" s="35"/>
      <c r="JVI1676" s="34"/>
      <c r="JVP1676" s="35"/>
      <c r="JVQ1676" s="34"/>
      <c r="JVX1676" s="35"/>
      <c r="JVY1676" s="34"/>
      <c r="JWF1676" s="35"/>
      <c r="JWG1676" s="34"/>
      <c r="JWN1676" s="35"/>
      <c r="JWO1676" s="34"/>
      <c r="JWV1676" s="35"/>
      <c r="JWW1676" s="34"/>
      <c r="JXD1676" s="35"/>
      <c r="JXE1676" s="34"/>
      <c r="JXL1676" s="35"/>
      <c r="JXM1676" s="34"/>
      <c r="JXT1676" s="35"/>
      <c r="JXU1676" s="34"/>
      <c r="JYB1676" s="35"/>
      <c r="JYC1676" s="34"/>
      <c r="JYJ1676" s="35"/>
      <c r="JYK1676" s="34"/>
      <c r="JYR1676" s="35"/>
      <c r="JYS1676" s="34"/>
      <c r="JYZ1676" s="35"/>
      <c r="JZA1676" s="34"/>
      <c r="JZH1676" s="35"/>
      <c r="JZI1676" s="34"/>
      <c r="JZP1676" s="35"/>
      <c r="JZQ1676" s="34"/>
      <c r="JZX1676" s="35"/>
      <c r="JZY1676" s="34"/>
      <c r="KAF1676" s="35"/>
      <c r="KAG1676" s="34"/>
      <c r="KAN1676" s="35"/>
      <c r="KAO1676" s="34"/>
      <c r="KAV1676" s="35"/>
      <c r="KAW1676" s="34"/>
      <c r="KBD1676" s="35"/>
      <c r="KBE1676" s="34"/>
      <c r="KBL1676" s="35"/>
      <c r="KBM1676" s="34"/>
      <c r="KBT1676" s="35"/>
      <c r="KBU1676" s="34"/>
      <c r="KCB1676" s="35"/>
      <c r="KCC1676" s="34"/>
      <c r="KCJ1676" s="35"/>
      <c r="KCK1676" s="34"/>
      <c r="KCR1676" s="35"/>
      <c r="KCS1676" s="34"/>
      <c r="KCZ1676" s="35"/>
      <c r="KDA1676" s="34"/>
      <c r="KDH1676" s="35"/>
      <c r="KDI1676" s="34"/>
      <c r="KDP1676" s="35"/>
      <c r="KDQ1676" s="34"/>
      <c r="KDX1676" s="35"/>
      <c r="KDY1676" s="34"/>
      <c r="KEF1676" s="35"/>
      <c r="KEG1676" s="34"/>
      <c r="KEN1676" s="35"/>
      <c r="KEO1676" s="34"/>
      <c r="KEV1676" s="35"/>
      <c r="KEW1676" s="34"/>
      <c r="KFD1676" s="35"/>
      <c r="KFE1676" s="34"/>
      <c r="KFL1676" s="35"/>
      <c r="KFM1676" s="34"/>
      <c r="KFT1676" s="35"/>
      <c r="KFU1676" s="34"/>
      <c r="KGB1676" s="35"/>
      <c r="KGC1676" s="34"/>
      <c r="KGJ1676" s="35"/>
      <c r="KGK1676" s="34"/>
      <c r="KGR1676" s="35"/>
      <c r="KGS1676" s="34"/>
      <c r="KGZ1676" s="35"/>
      <c r="KHA1676" s="34"/>
      <c r="KHH1676" s="35"/>
      <c r="KHI1676" s="34"/>
      <c r="KHP1676" s="35"/>
      <c r="KHQ1676" s="34"/>
      <c r="KHX1676" s="35"/>
      <c r="KHY1676" s="34"/>
      <c r="KIF1676" s="35"/>
      <c r="KIG1676" s="34"/>
      <c r="KIN1676" s="35"/>
      <c r="KIO1676" s="34"/>
      <c r="KIV1676" s="35"/>
      <c r="KIW1676" s="34"/>
      <c r="KJD1676" s="35"/>
      <c r="KJE1676" s="34"/>
      <c r="KJL1676" s="35"/>
      <c r="KJM1676" s="34"/>
      <c r="KJT1676" s="35"/>
      <c r="KJU1676" s="34"/>
      <c r="KKB1676" s="35"/>
      <c r="KKC1676" s="34"/>
      <c r="KKJ1676" s="35"/>
      <c r="KKK1676" s="34"/>
      <c r="KKR1676" s="35"/>
      <c r="KKS1676" s="34"/>
      <c r="KKZ1676" s="35"/>
      <c r="KLA1676" s="34"/>
      <c r="KLH1676" s="35"/>
      <c r="KLI1676" s="34"/>
      <c r="KLP1676" s="35"/>
      <c r="KLQ1676" s="34"/>
      <c r="KLX1676" s="35"/>
      <c r="KLY1676" s="34"/>
      <c r="KMF1676" s="35"/>
      <c r="KMG1676" s="34"/>
      <c r="KMN1676" s="35"/>
      <c r="KMO1676" s="34"/>
      <c r="KMV1676" s="35"/>
      <c r="KMW1676" s="34"/>
      <c r="KND1676" s="35"/>
      <c r="KNE1676" s="34"/>
      <c r="KNL1676" s="35"/>
      <c r="KNM1676" s="34"/>
      <c r="KNT1676" s="35"/>
      <c r="KNU1676" s="34"/>
      <c r="KOB1676" s="35"/>
      <c r="KOC1676" s="34"/>
      <c r="KOJ1676" s="35"/>
      <c r="KOK1676" s="34"/>
      <c r="KOR1676" s="35"/>
      <c r="KOS1676" s="34"/>
      <c r="KOZ1676" s="35"/>
      <c r="KPA1676" s="34"/>
      <c r="KPH1676" s="35"/>
      <c r="KPI1676" s="34"/>
      <c r="KPP1676" s="35"/>
      <c r="KPQ1676" s="34"/>
      <c r="KPX1676" s="35"/>
      <c r="KPY1676" s="34"/>
      <c r="KQF1676" s="35"/>
      <c r="KQG1676" s="34"/>
      <c r="KQN1676" s="35"/>
      <c r="KQO1676" s="34"/>
      <c r="KQV1676" s="35"/>
      <c r="KQW1676" s="34"/>
      <c r="KRD1676" s="35"/>
      <c r="KRE1676" s="34"/>
      <c r="KRL1676" s="35"/>
      <c r="KRM1676" s="34"/>
      <c r="KRT1676" s="35"/>
      <c r="KRU1676" s="34"/>
      <c r="KSB1676" s="35"/>
      <c r="KSC1676" s="34"/>
      <c r="KSJ1676" s="35"/>
      <c r="KSK1676" s="34"/>
      <c r="KSR1676" s="35"/>
      <c r="KSS1676" s="34"/>
      <c r="KSZ1676" s="35"/>
      <c r="KTA1676" s="34"/>
      <c r="KTH1676" s="35"/>
      <c r="KTI1676" s="34"/>
      <c r="KTP1676" s="35"/>
      <c r="KTQ1676" s="34"/>
      <c r="KTX1676" s="35"/>
      <c r="KTY1676" s="34"/>
      <c r="KUF1676" s="35"/>
      <c r="KUG1676" s="34"/>
      <c r="KUN1676" s="35"/>
      <c r="KUO1676" s="34"/>
      <c r="KUV1676" s="35"/>
      <c r="KUW1676" s="34"/>
      <c r="KVD1676" s="35"/>
      <c r="KVE1676" s="34"/>
      <c r="KVL1676" s="35"/>
      <c r="KVM1676" s="34"/>
      <c r="KVT1676" s="35"/>
      <c r="KVU1676" s="34"/>
      <c r="KWB1676" s="35"/>
      <c r="KWC1676" s="34"/>
      <c r="KWJ1676" s="35"/>
      <c r="KWK1676" s="34"/>
      <c r="KWR1676" s="35"/>
      <c r="KWS1676" s="34"/>
      <c r="KWZ1676" s="35"/>
      <c r="KXA1676" s="34"/>
      <c r="KXH1676" s="35"/>
      <c r="KXI1676" s="34"/>
      <c r="KXP1676" s="35"/>
      <c r="KXQ1676" s="34"/>
      <c r="KXX1676" s="35"/>
      <c r="KXY1676" s="34"/>
      <c r="KYF1676" s="35"/>
      <c r="KYG1676" s="34"/>
      <c r="KYN1676" s="35"/>
      <c r="KYO1676" s="34"/>
      <c r="KYV1676" s="35"/>
      <c r="KYW1676" s="34"/>
      <c r="KZD1676" s="35"/>
      <c r="KZE1676" s="34"/>
      <c r="KZL1676" s="35"/>
      <c r="KZM1676" s="34"/>
      <c r="KZT1676" s="35"/>
      <c r="KZU1676" s="34"/>
      <c r="LAB1676" s="35"/>
      <c r="LAC1676" s="34"/>
      <c r="LAJ1676" s="35"/>
      <c r="LAK1676" s="34"/>
      <c r="LAR1676" s="35"/>
      <c r="LAS1676" s="34"/>
      <c r="LAZ1676" s="35"/>
      <c r="LBA1676" s="34"/>
      <c r="LBH1676" s="35"/>
      <c r="LBI1676" s="34"/>
      <c r="LBP1676" s="35"/>
      <c r="LBQ1676" s="34"/>
      <c r="LBX1676" s="35"/>
      <c r="LBY1676" s="34"/>
      <c r="LCF1676" s="35"/>
      <c r="LCG1676" s="34"/>
      <c r="LCN1676" s="35"/>
      <c r="LCO1676" s="34"/>
      <c r="LCV1676" s="35"/>
      <c r="LCW1676" s="34"/>
      <c r="LDD1676" s="35"/>
      <c r="LDE1676" s="34"/>
      <c r="LDL1676" s="35"/>
      <c r="LDM1676" s="34"/>
      <c r="LDT1676" s="35"/>
      <c r="LDU1676" s="34"/>
      <c r="LEB1676" s="35"/>
      <c r="LEC1676" s="34"/>
      <c r="LEJ1676" s="35"/>
      <c r="LEK1676" s="34"/>
      <c r="LER1676" s="35"/>
      <c r="LES1676" s="34"/>
      <c r="LEZ1676" s="35"/>
      <c r="LFA1676" s="34"/>
      <c r="LFH1676" s="35"/>
      <c r="LFI1676" s="34"/>
      <c r="LFP1676" s="35"/>
      <c r="LFQ1676" s="34"/>
      <c r="LFX1676" s="35"/>
      <c r="LFY1676" s="34"/>
      <c r="LGF1676" s="35"/>
      <c r="LGG1676" s="34"/>
      <c r="LGN1676" s="35"/>
      <c r="LGO1676" s="34"/>
      <c r="LGV1676" s="35"/>
      <c r="LGW1676" s="34"/>
      <c r="LHD1676" s="35"/>
      <c r="LHE1676" s="34"/>
      <c r="LHL1676" s="35"/>
      <c r="LHM1676" s="34"/>
      <c r="LHT1676" s="35"/>
      <c r="LHU1676" s="34"/>
      <c r="LIB1676" s="35"/>
      <c r="LIC1676" s="34"/>
      <c r="LIJ1676" s="35"/>
      <c r="LIK1676" s="34"/>
      <c r="LIR1676" s="35"/>
      <c r="LIS1676" s="34"/>
      <c r="LIZ1676" s="35"/>
      <c r="LJA1676" s="34"/>
      <c r="LJH1676" s="35"/>
      <c r="LJI1676" s="34"/>
      <c r="LJP1676" s="35"/>
      <c r="LJQ1676" s="34"/>
      <c r="LJX1676" s="35"/>
      <c r="LJY1676" s="34"/>
      <c r="LKF1676" s="35"/>
      <c r="LKG1676" s="34"/>
      <c r="LKN1676" s="35"/>
      <c r="LKO1676" s="34"/>
      <c r="LKV1676" s="35"/>
      <c r="LKW1676" s="34"/>
      <c r="LLD1676" s="35"/>
      <c r="LLE1676" s="34"/>
      <c r="LLL1676" s="35"/>
      <c r="LLM1676" s="34"/>
      <c r="LLT1676" s="35"/>
      <c r="LLU1676" s="34"/>
      <c r="LMB1676" s="35"/>
      <c r="LMC1676" s="34"/>
      <c r="LMJ1676" s="35"/>
      <c r="LMK1676" s="34"/>
      <c r="LMR1676" s="35"/>
      <c r="LMS1676" s="34"/>
      <c r="LMZ1676" s="35"/>
      <c r="LNA1676" s="34"/>
      <c r="LNH1676" s="35"/>
      <c r="LNI1676" s="34"/>
      <c r="LNP1676" s="35"/>
      <c r="LNQ1676" s="34"/>
      <c r="LNX1676" s="35"/>
      <c r="LNY1676" s="34"/>
      <c r="LOF1676" s="35"/>
      <c r="LOG1676" s="34"/>
      <c r="LON1676" s="35"/>
      <c r="LOO1676" s="34"/>
      <c r="LOV1676" s="35"/>
      <c r="LOW1676" s="34"/>
      <c r="LPD1676" s="35"/>
      <c r="LPE1676" s="34"/>
      <c r="LPL1676" s="35"/>
      <c r="LPM1676" s="34"/>
      <c r="LPT1676" s="35"/>
      <c r="LPU1676" s="34"/>
      <c r="LQB1676" s="35"/>
      <c r="LQC1676" s="34"/>
      <c r="LQJ1676" s="35"/>
      <c r="LQK1676" s="34"/>
      <c r="LQR1676" s="35"/>
      <c r="LQS1676" s="34"/>
      <c r="LQZ1676" s="35"/>
      <c r="LRA1676" s="34"/>
      <c r="LRH1676" s="35"/>
      <c r="LRI1676" s="34"/>
      <c r="LRP1676" s="35"/>
      <c r="LRQ1676" s="34"/>
      <c r="LRX1676" s="35"/>
      <c r="LRY1676" s="34"/>
      <c r="LSF1676" s="35"/>
      <c r="LSG1676" s="34"/>
      <c r="LSN1676" s="35"/>
      <c r="LSO1676" s="34"/>
      <c r="LSV1676" s="35"/>
      <c r="LSW1676" s="34"/>
      <c r="LTD1676" s="35"/>
      <c r="LTE1676" s="34"/>
      <c r="LTL1676" s="35"/>
      <c r="LTM1676" s="34"/>
      <c r="LTT1676" s="35"/>
      <c r="LTU1676" s="34"/>
      <c r="LUB1676" s="35"/>
      <c r="LUC1676" s="34"/>
      <c r="LUJ1676" s="35"/>
      <c r="LUK1676" s="34"/>
      <c r="LUR1676" s="35"/>
      <c r="LUS1676" s="34"/>
      <c r="LUZ1676" s="35"/>
      <c r="LVA1676" s="34"/>
      <c r="LVH1676" s="35"/>
      <c r="LVI1676" s="34"/>
      <c r="LVP1676" s="35"/>
      <c r="LVQ1676" s="34"/>
      <c r="LVX1676" s="35"/>
      <c r="LVY1676" s="34"/>
      <c r="LWF1676" s="35"/>
      <c r="LWG1676" s="34"/>
      <c r="LWN1676" s="35"/>
      <c r="LWO1676" s="34"/>
      <c r="LWV1676" s="35"/>
      <c r="LWW1676" s="34"/>
      <c r="LXD1676" s="35"/>
      <c r="LXE1676" s="34"/>
      <c r="LXL1676" s="35"/>
      <c r="LXM1676" s="34"/>
      <c r="LXT1676" s="35"/>
      <c r="LXU1676" s="34"/>
      <c r="LYB1676" s="35"/>
      <c r="LYC1676" s="34"/>
      <c r="LYJ1676" s="35"/>
      <c r="LYK1676" s="34"/>
      <c r="LYR1676" s="35"/>
      <c r="LYS1676" s="34"/>
      <c r="LYZ1676" s="35"/>
      <c r="LZA1676" s="34"/>
      <c r="LZH1676" s="35"/>
      <c r="LZI1676" s="34"/>
      <c r="LZP1676" s="35"/>
      <c r="LZQ1676" s="34"/>
      <c r="LZX1676" s="35"/>
      <c r="LZY1676" s="34"/>
      <c r="MAF1676" s="35"/>
      <c r="MAG1676" s="34"/>
      <c r="MAN1676" s="35"/>
      <c r="MAO1676" s="34"/>
      <c r="MAV1676" s="35"/>
      <c r="MAW1676" s="34"/>
      <c r="MBD1676" s="35"/>
      <c r="MBE1676" s="34"/>
      <c r="MBL1676" s="35"/>
      <c r="MBM1676" s="34"/>
      <c r="MBT1676" s="35"/>
      <c r="MBU1676" s="34"/>
      <c r="MCB1676" s="35"/>
      <c r="MCC1676" s="34"/>
      <c r="MCJ1676" s="35"/>
      <c r="MCK1676" s="34"/>
      <c r="MCR1676" s="35"/>
      <c r="MCS1676" s="34"/>
      <c r="MCZ1676" s="35"/>
      <c r="MDA1676" s="34"/>
      <c r="MDH1676" s="35"/>
      <c r="MDI1676" s="34"/>
      <c r="MDP1676" s="35"/>
      <c r="MDQ1676" s="34"/>
      <c r="MDX1676" s="35"/>
      <c r="MDY1676" s="34"/>
      <c r="MEF1676" s="35"/>
      <c r="MEG1676" s="34"/>
      <c r="MEN1676" s="35"/>
      <c r="MEO1676" s="34"/>
      <c r="MEV1676" s="35"/>
      <c r="MEW1676" s="34"/>
      <c r="MFD1676" s="35"/>
      <c r="MFE1676" s="34"/>
      <c r="MFL1676" s="35"/>
      <c r="MFM1676" s="34"/>
      <c r="MFT1676" s="35"/>
      <c r="MFU1676" s="34"/>
      <c r="MGB1676" s="35"/>
      <c r="MGC1676" s="34"/>
      <c r="MGJ1676" s="35"/>
      <c r="MGK1676" s="34"/>
      <c r="MGR1676" s="35"/>
      <c r="MGS1676" s="34"/>
      <c r="MGZ1676" s="35"/>
      <c r="MHA1676" s="34"/>
      <c r="MHH1676" s="35"/>
      <c r="MHI1676" s="34"/>
      <c r="MHP1676" s="35"/>
      <c r="MHQ1676" s="34"/>
      <c r="MHX1676" s="35"/>
      <c r="MHY1676" s="34"/>
      <c r="MIF1676" s="35"/>
      <c r="MIG1676" s="34"/>
      <c r="MIN1676" s="35"/>
      <c r="MIO1676" s="34"/>
      <c r="MIV1676" s="35"/>
      <c r="MIW1676" s="34"/>
      <c r="MJD1676" s="35"/>
      <c r="MJE1676" s="34"/>
      <c r="MJL1676" s="35"/>
      <c r="MJM1676" s="34"/>
      <c r="MJT1676" s="35"/>
      <c r="MJU1676" s="34"/>
      <c r="MKB1676" s="35"/>
      <c r="MKC1676" s="34"/>
      <c r="MKJ1676" s="35"/>
      <c r="MKK1676" s="34"/>
      <c r="MKR1676" s="35"/>
      <c r="MKS1676" s="34"/>
      <c r="MKZ1676" s="35"/>
      <c r="MLA1676" s="34"/>
      <c r="MLH1676" s="35"/>
      <c r="MLI1676" s="34"/>
      <c r="MLP1676" s="35"/>
      <c r="MLQ1676" s="34"/>
      <c r="MLX1676" s="35"/>
      <c r="MLY1676" s="34"/>
      <c r="MMF1676" s="35"/>
      <c r="MMG1676" s="34"/>
      <c r="MMN1676" s="35"/>
      <c r="MMO1676" s="34"/>
      <c r="MMV1676" s="35"/>
      <c r="MMW1676" s="34"/>
      <c r="MND1676" s="35"/>
      <c r="MNE1676" s="34"/>
      <c r="MNL1676" s="35"/>
      <c r="MNM1676" s="34"/>
      <c r="MNT1676" s="35"/>
      <c r="MNU1676" s="34"/>
      <c r="MOB1676" s="35"/>
      <c r="MOC1676" s="34"/>
      <c r="MOJ1676" s="35"/>
      <c r="MOK1676" s="34"/>
      <c r="MOR1676" s="35"/>
      <c r="MOS1676" s="34"/>
      <c r="MOZ1676" s="35"/>
      <c r="MPA1676" s="34"/>
      <c r="MPH1676" s="35"/>
      <c r="MPI1676" s="34"/>
      <c r="MPP1676" s="35"/>
      <c r="MPQ1676" s="34"/>
      <c r="MPX1676" s="35"/>
      <c r="MPY1676" s="34"/>
      <c r="MQF1676" s="35"/>
      <c r="MQG1676" s="34"/>
      <c r="MQN1676" s="35"/>
      <c r="MQO1676" s="34"/>
      <c r="MQV1676" s="35"/>
      <c r="MQW1676" s="34"/>
      <c r="MRD1676" s="35"/>
      <c r="MRE1676" s="34"/>
      <c r="MRL1676" s="35"/>
      <c r="MRM1676" s="34"/>
      <c r="MRT1676" s="35"/>
      <c r="MRU1676" s="34"/>
      <c r="MSB1676" s="35"/>
      <c r="MSC1676" s="34"/>
      <c r="MSJ1676" s="35"/>
      <c r="MSK1676" s="34"/>
      <c r="MSR1676" s="35"/>
      <c r="MSS1676" s="34"/>
      <c r="MSZ1676" s="35"/>
      <c r="MTA1676" s="34"/>
      <c r="MTH1676" s="35"/>
      <c r="MTI1676" s="34"/>
      <c r="MTP1676" s="35"/>
      <c r="MTQ1676" s="34"/>
      <c r="MTX1676" s="35"/>
      <c r="MTY1676" s="34"/>
      <c r="MUF1676" s="35"/>
      <c r="MUG1676" s="34"/>
      <c r="MUN1676" s="35"/>
      <c r="MUO1676" s="34"/>
      <c r="MUV1676" s="35"/>
      <c r="MUW1676" s="34"/>
      <c r="MVD1676" s="35"/>
      <c r="MVE1676" s="34"/>
      <c r="MVL1676" s="35"/>
      <c r="MVM1676" s="34"/>
      <c r="MVT1676" s="35"/>
      <c r="MVU1676" s="34"/>
      <c r="MWB1676" s="35"/>
      <c r="MWC1676" s="34"/>
      <c r="MWJ1676" s="35"/>
      <c r="MWK1676" s="34"/>
      <c r="MWR1676" s="35"/>
      <c r="MWS1676" s="34"/>
      <c r="MWZ1676" s="35"/>
      <c r="MXA1676" s="34"/>
      <c r="MXH1676" s="35"/>
      <c r="MXI1676" s="34"/>
      <c r="MXP1676" s="35"/>
      <c r="MXQ1676" s="34"/>
      <c r="MXX1676" s="35"/>
      <c r="MXY1676" s="34"/>
      <c r="MYF1676" s="35"/>
      <c r="MYG1676" s="34"/>
      <c r="MYN1676" s="35"/>
      <c r="MYO1676" s="34"/>
      <c r="MYV1676" s="35"/>
      <c r="MYW1676" s="34"/>
      <c r="MZD1676" s="35"/>
      <c r="MZE1676" s="34"/>
      <c r="MZL1676" s="35"/>
      <c r="MZM1676" s="34"/>
      <c r="MZT1676" s="35"/>
      <c r="MZU1676" s="34"/>
      <c r="NAB1676" s="35"/>
      <c r="NAC1676" s="34"/>
      <c r="NAJ1676" s="35"/>
      <c r="NAK1676" s="34"/>
      <c r="NAR1676" s="35"/>
      <c r="NAS1676" s="34"/>
      <c r="NAZ1676" s="35"/>
      <c r="NBA1676" s="34"/>
      <c r="NBH1676" s="35"/>
      <c r="NBI1676" s="34"/>
      <c r="NBP1676" s="35"/>
      <c r="NBQ1676" s="34"/>
      <c r="NBX1676" s="35"/>
      <c r="NBY1676" s="34"/>
      <c r="NCF1676" s="35"/>
      <c r="NCG1676" s="34"/>
      <c r="NCN1676" s="35"/>
      <c r="NCO1676" s="34"/>
      <c r="NCV1676" s="35"/>
      <c r="NCW1676" s="34"/>
      <c r="NDD1676" s="35"/>
      <c r="NDE1676" s="34"/>
      <c r="NDL1676" s="35"/>
      <c r="NDM1676" s="34"/>
      <c r="NDT1676" s="35"/>
      <c r="NDU1676" s="34"/>
      <c r="NEB1676" s="35"/>
      <c r="NEC1676" s="34"/>
      <c r="NEJ1676" s="35"/>
      <c r="NEK1676" s="34"/>
      <c r="NER1676" s="35"/>
      <c r="NES1676" s="34"/>
      <c r="NEZ1676" s="35"/>
      <c r="NFA1676" s="34"/>
      <c r="NFH1676" s="35"/>
      <c r="NFI1676" s="34"/>
      <c r="NFP1676" s="35"/>
      <c r="NFQ1676" s="34"/>
      <c r="NFX1676" s="35"/>
      <c r="NFY1676" s="34"/>
      <c r="NGF1676" s="35"/>
      <c r="NGG1676" s="34"/>
      <c r="NGN1676" s="35"/>
      <c r="NGO1676" s="34"/>
      <c r="NGV1676" s="35"/>
      <c r="NGW1676" s="34"/>
      <c r="NHD1676" s="35"/>
      <c r="NHE1676" s="34"/>
      <c r="NHL1676" s="35"/>
      <c r="NHM1676" s="34"/>
      <c r="NHT1676" s="35"/>
      <c r="NHU1676" s="34"/>
      <c r="NIB1676" s="35"/>
      <c r="NIC1676" s="34"/>
      <c r="NIJ1676" s="35"/>
      <c r="NIK1676" s="34"/>
      <c r="NIR1676" s="35"/>
      <c r="NIS1676" s="34"/>
      <c r="NIZ1676" s="35"/>
      <c r="NJA1676" s="34"/>
      <c r="NJH1676" s="35"/>
      <c r="NJI1676" s="34"/>
      <c r="NJP1676" s="35"/>
      <c r="NJQ1676" s="34"/>
      <c r="NJX1676" s="35"/>
      <c r="NJY1676" s="34"/>
      <c r="NKF1676" s="35"/>
      <c r="NKG1676" s="34"/>
      <c r="NKN1676" s="35"/>
      <c r="NKO1676" s="34"/>
      <c r="NKV1676" s="35"/>
      <c r="NKW1676" s="34"/>
      <c r="NLD1676" s="35"/>
      <c r="NLE1676" s="34"/>
      <c r="NLL1676" s="35"/>
      <c r="NLM1676" s="34"/>
      <c r="NLT1676" s="35"/>
      <c r="NLU1676" s="34"/>
      <c r="NMB1676" s="35"/>
      <c r="NMC1676" s="34"/>
      <c r="NMJ1676" s="35"/>
      <c r="NMK1676" s="34"/>
      <c r="NMR1676" s="35"/>
      <c r="NMS1676" s="34"/>
      <c r="NMZ1676" s="35"/>
      <c r="NNA1676" s="34"/>
      <c r="NNH1676" s="35"/>
      <c r="NNI1676" s="34"/>
      <c r="NNP1676" s="35"/>
      <c r="NNQ1676" s="34"/>
      <c r="NNX1676" s="35"/>
      <c r="NNY1676" s="34"/>
      <c r="NOF1676" s="35"/>
      <c r="NOG1676" s="34"/>
      <c r="NON1676" s="35"/>
      <c r="NOO1676" s="34"/>
      <c r="NOV1676" s="35"/>
      <c r="NOW1676" s="34"/>
      <c r="NPD1676" s="35"/>
      <c r="NPE1676" s="34"/>
      <c r="NPL1676" s="35"/>
      <c r="NPM1676" s="34"/>
      <c r="NPT1676" s="35"/>
      <c r="NPU1676" s="34"/>
      <c r="NQB1676" s="35"/>
      <c r="NQC1676" s="34"/>
      <c r="NQJ1676" s="35"/>
      <c r="NQK1676" s="34"/>
      <c r="NQR1676" s="35"/>
      <c r="NQS1676" s="34"/>
      <c r="NQZ1676" s="35"/>
      <c r="NRA1676" s="34"/>
      <c r="NRH1676" s="35"/>
      <c r="NRI1676" s="34"/>
      <c r="NRP1676" s="35"/>
      <c r="NRQ1676" s="34"/>
      <c r="NRX1676" s="35"/>
      <c r="NRY1676" s="34"/>
      <c r="NSF1676" s="35"/>
      <c r="NSG1676" s="34"/>
      <c r="NSN1676" s="35"/>
      <c r="NSO1676" s="34"/>
      <c r="NSV1676" s="35"/>
      <c r="NSW1676" s="34"/>
      <c r="NTD1676" s="35"/>
      <c r="NTE1676" s="34"/>
      <c r="NTL1676" s="35"/>
      <c r="NTM1676" s="34"/>
      <c r="NTT1676" s="35"/>
      <c r="NTU1676" s="34"/>
      <c r="NUB1676" s="35"/>
      <c r="NUC1676" s="34"/>
      <c r="NUJ1676" s="35"/>
      <c r="NUK1676" s="34"/>
      <c r="NUR1676" s="35"/>
      <c r="NUS1676" s="34"/>
      <c r="NUZ1676" s="35"/>
      <c r="NVA1676" s="34"/>
      <c r="NVH1676" s="35"/>
      <c r="NVI1676" s="34"/>
      <c r="NVP1676" s="35"/>
      <c r="NVQ1676" s="34"/>
      <c r="NVX1676" s="35"/>
      <c r="NVY1676" s="34"/>
      <c r="NWF1676" s="35"/>
      <c r="NWG1676" s="34"/>
      <c r="NWN1676" s="35"/>
      <c r="NWO1676" s="34"/>
      <c r="NWV1676" s="35"/>
      <c r="NWW1676" s="34"/>
      <c r="NXD1676" s="35"/>
      <c r="NXE1676" s="34"/>
      <c r="NXL1676" s="35"/>
      <c r="NXM1676" s="34"/>
      <c r="NXT1676" s="35"/>
      <c r="NXU1676" s="34"/>
      <c r="NYB1676" s="35"/>
      <c r="NYC1676" s="34"/>
      <c r="NYJ1676" s="35"/>
      <c r="NYK1676" s="34"/>
      <c r="NYR1676" s="35"/>
      <c r="NYS1676" s="34"/>
      <c r="NYZ1676" s="35"/>
      <c r="NZA1676" s="34"/>
      <c r="NZH1676" s="35"/>
      <c r="NZI1676" s="34"/>
      <c r="NZP1676" s="35"/>
      <c r="NZQ1676" s="34"/>
      <c r="NZX1676" s="35"/>
      <c r="NZY1676" s="34"/>
      <c r="OAF1676" s="35"/>
      <c r="OAG1676" s="34"/>
      <c r="OAN1676" s="35"/>
      <c r="OAO1676" s="34"/>
      <c r="OAV1676" s="35"/>
      <c r="OAW1676" s="34"/>
      <c r="OBD1676" s="35"/>
      <c r="OBE1676" s="34"/>
      <c r="OBL1676" s="35"/>
      <c r="OBM1676" s="34"/>
      <c r="OBT1676" s="35"/>
      <c r="OBU1676" s="34"/>
      <c r="OCB1676" s="35"/>
      <c r="OCC1676" s="34"/>
      <c r="OCJ1676" s="35"/>
      <c r="OCK1676" s="34"/>
      <c r="OCR1676" s="35"/>
      <c r="OCS1676" s="34"/>
      <c r="OCZ1676" s="35"/>
      <c r="ODA1676" s="34"/>
      <c r="ODH1676" s="35"/>
      <c r="ODI1676" s="34"/>
      <c r="ODP1676" s="35"/>
      <c r="ODQ1676" s="34"/>
      <c r="ODX1676" s="35"/>
      <c r="ODY1676" s="34"/>
      <c r="OEF1676" s="35"/>
      <c r="OEG1676" s="34"/>
      <c r="OEN1676" s="35"/>
      <c r="OEO1676" s="34"/>
      <c r="OEV1676" s="35"/>
      <c r="OEW1676" s="34"/>
      <c r="OFD1676" s="35"/>
      <c r="OFE1676" s="34"/>
      <c r="OFL1676" s="35"/>
      <c r="OFM1676" s="34"/>
      <c r="OFT1676" s="35"/>
      <c r="OFU1676" s="34"/>
      <c r="OGB1676" s="35"/>
      <c r="OGC1676" s="34"/>
      <c r="OGJ1676" s="35"/>
      <c r="OGK1676" s="34"/>
      <c r="OGR1676" s="35"/>
      <c r="OGS1676" s="34"/>
      <c r="OGZ1676" s="35"/>
      <c r="OHA1676" s="34"/>
      <c r="OHH1676" s="35"/>
      <c r="OHI1676" s="34"/>
      <c r="OHP1676" s="35"/>
      <c r="OHQ1676" s="34"/>
      <c r="OHX1676" s="35"/>
      <c r="OHY1676" s="34"/>
      <c r="OIF1676" s="35"/>
      <c r="OIG1676" s="34"/>
      <c r="OIN1676" s="35"/>
      <c r="OIO1676" s="34"/>
      <c r="OIV1676" s="35"/>
      <c r="OIW1676" s="34"/>
      <c r="OJD1676" s="35"/>
      <c r="OJE1676" s="34"/>
      <c r="OJL1676" s="35"/>
      <c r="OJM1676" s="34"/>
      <c r="OJT1676" s="35"/>
      <c r="OJU1676" s="34"/>
      <c r="OKB1676" s="35"/>
      <c r="OKC1676" s="34"/>
      <c r="OKJ1676" s="35"/>
      <c r="OKK1676" s="34"/>
      <c r="OKR1676" s="35"/>
      <c r="OKS1676" s="34"/>
      <c r="OKZ1676" s="35"/>
      <c r="OLA1676" s="34"/>
      <c r="OLH1676" s="35"/>
      <c r="OLI1676" s="34"/>
      <c r="OLP1676" s="35"/>
      <c r="OLQ1676" s="34"/>
      <c r="OLX1676" s="35"/>
      <c r="OLY1676" s="34"/>
      <c r="OMF1676" s="35"/>
      <c r="OMG1676" s="34"/>
      <c r="OMN1676" s="35"/>
      <c r="OMO1676" s="34"/>
      <c r="OMV1676" s="35"/>
      <c r="OMW1676" s="34"/>
      <c r="OND1676" s="35"/>
      <c r="ONE1676" s="34"/>
      <c r="ONL1676" s="35"/>
      <c r="ONM1676" s="34"/>
      <c r="ONT1676" s="35"/>
      <c r="ONU1676" s="34"/>
      <c r="OOB1676" s="35"/>
      <c r="OOC1676" s="34"/>
      <c r="OOJ1676" s="35"/>
      <c r="OOK1676" s="34"/>
      <c r="OOR1676" s="35"/>
      <c r="OOS1676" s="34"/>
      <c r="OOZ1676" s="35"/>
      <c r="OPA1676" s="34"/>
      <c r="OPH1676" s="35"/>
      <c r="OPI1676" s="34"/>
      <c r="OPP1676" s="35"/>
      <c r="OPQ1676" s="34"/>
      <c r="OPX1676" s="35"/>
      <c r="OPY1676" s="34"/>
      <c r="OQF1676" s="35"/>
      <c r="OQG1676" s="34"/>
      <c r="OQN1676" s="35"/>
      <c r="OQO1676" s="34"/>
      <c r="OQV1676" s="35"/>
      <c r="OQW1676" s="34"/>
      <c r="ORD1676" s="35"/>
      <c r="ORE1676" s="34"/>
      <c r="ORL1676" s="35"/>
      <c r="ORM1676" s="34"/>
      <c r="ORT1676" s="35"/>
      <c r="ORU1676" s="34"/>
      <c r="OSB1676" s="35"/>
      <c r="OSC1676" s="34"/>
      <c r="OSJ1676" s="35"/>
      <c r="OSK1676" s="34"/>
      <c r="OSR1676" s="35"/>
      <c r="OSS1676" s="34"/>
      <c r="OSZ1676" s="35"/>
      <c r="OTA1676" s="34"/>
      <c r="OTH1676" s="35"/>
      <c r="OTI1676" s="34"/>
      <c r="OTP1676" s="35"/>
      <c r="OTQ1676" s="34"/>
      <c r="OTX1676" s="35"/>
      <c r="OTY1676" s="34"/>
      <c r="OUF1676" s="35"/>
      <c r="OUG1676" s="34"/>
      <c r="OUN1676" s="35"/>
      <c r="OUO1676" s="34"/>
      <c r="OUV1676" s="35"/>
      <c r="OUW1676" s="34"/>
      <c r="OVD1676" s="35"/>
      <c r="OVE1676" s="34"/>
      <c r="OVL1676" s="35"/>
      <c r="OVM1676" s="34"/>
      <c r="OVT1676" s="35"/>
      <c r="OVU1676" s="34"/>
      <c r="OWB1676" s="35"/>
      <c r="OWC1676" s="34"/>
      <c r="OWJ1676" s="35"/>
      <c r="OWK1676" s="34"/>
      <c r="OWR1676" s="35"/>
      <c r="OWS1676" s="34"/>
      <c r="OWZ1676" s="35"/>
      <c r="OXA1676" s="34"/>
      <c r="OXH1676" s="35"/>
      <c r="OXI1676" s="34"/>
      <c r="OXP1676" s="35"/>
      <c r="OXQ1676" s="34"/>
      <c r="OXX1676" s="35"/>
      <c r="OXY1676" s="34"/>
      <c r="OYF1676" s="35"/>
      <c r="OYG1676" s="34"/>
      <c r="OYN1676" s="35"/>
      <c r="OYO1676" s="34"/>
      <c r="OYV1676" s="35"/>
      <c r="OYW1676" s="34"/>
      <c r="OZD1676" s="35"/>
      <c r="OZE1676" s="34"/>
      <c r="OZL1676" s="35"/>
      <c r="OZM1676" s="34"/>
      <c r="OZT1676" s="35"/>
      <c r="OZU1676" s="34"/>
      <c r="PAB1676" s="35"/>
      <c r="PAC1676" s="34"/>
      <c r="PAJ1676" s="35"/>
      <c r="PAK1676" s="34"/>
      <c r="PAR1676" s="35"/>
      <c r="PAS1676" s="34"/>
      <c r="PAZ1676" s="35"/>
      <c r="PBA1676" s="34"/>
      <c r="PBH1676" s="35"/>
      <c r="PBI1676" s="34"/>
      <c r="PBP1676" s="35"/>
      <c r="PBQ1676" s="34"/>
      <c r="PBX1676" s="35"/>
      <c r="PBY1676" s="34"/>
      <c r="PCF1676" s="35"/>
      <c r="PCG1676" s="34"/>
      <c r="PCN1676" s="35"/>
      <c r="PCO1676" s="34"/>
      <c r="PCV1676" s="35"/>
      <c r="PCW1676" s="34"/>
      <c r="PDD1676" s="35"/>
      <c r="PDE1676" s="34"/>
      <c r="PDL1676" s="35"/>
      <c r="PDM1676" s="34"/>
      <c r="PDT1676" s="35"/>
      <c r="PDU1676" s="34"/>
      <c r="PEB1676" s="35"/>
      <c r="PEC1676" s="34"/>
      <c r="PEJ1676" s="35"/>
      <c r="PEK1676" s="34"/>
      <c r="PER1676" s="35"/>
      <c r="PES1676" s="34"/>
      <c r="PEZ1676" s="35"/>
      <c r="PFA1676" s="34"/>
      <c r="PFH1676" s="35"/>
      <c r="PFI1676" s="34"/>
      <c r="PFP1676" s="35"/>
      <c r="PFQ1676" s="34"/>
      <c r="PFX1676" s="35"/>
      <c r="PFY1676" s="34"/>
      <c r="PGF1676" s="35"/>
      <c r="PGG1676" s="34"/>
      <c r="PGN1676" s="35"/>
      <c r="PGO1676" s="34"/>
      <c r="PGV1676" s="35"/>
      <c r="PGW1676" s="34"/>
      <c r="PHD1676" s="35"/>
      <c r="PHE1676" s="34"/>
      <c r="PHL1676" s="35"/>
      <c r="PHM1676" s="34"/>
      <c r="PHT1676" s="35"/>
      <c r="PHU1676" s="34"/>
      <c r="PIB1676" s="35"/>
      <c r="PIC1676" s="34"/>
      <c r="PIJ1676" s="35"/>
      <c r="PIK1676" s="34"/>
      <c r="PIR1676" s="35"/>
      <c r="PIS1676" s="34"/>
      <c r="PIZ1676" s="35"/>
      <c r="PJA1676" s="34"/>
      <c r="PJH1676" s="35"/>
      <c r="PJI1676" s="34"/>
      <c r="PJP1676" s="35"/>
      <c r="PJQ1676" s="34"/>
      <c r="PJX1676" s="35"/>
      <c r="PJY1676" s="34"/>
      <c r="PKF1676" s="35"/>
      <c r="PKG1676" s="34"/>
      <c r="PKN1676" s="35"/>
      <c r="PKO1676" s="34"/>
      <c r="PKV1676" s="35"/>
      <c r="PKW1676" s="34"/>
      <c r="PLD1676" s="35"/>
      <c r="PLE1676" s="34"/>
      <c r="PLL1676" s="35"/>
      <c r="PLM1676" s="34"/>
      <c r="PLT1676" s="35"/>
      <c r="PLU1676" s="34"/>
      <c r="PMB1676" s="35"/>
      <c r="PMC1676" s="34"/>
      <c r="PMJ1676" s="35"/>
      <c r="PMK1676" s="34"/>
      <c r="PMR1676" s="35"/>
      <c r="PMS1676" s="34"/>
      <c r="PMZ1676" s="35"/>
      <c r="PNA1676" s="34"/>
      <c r="PNH1676" s="35"/>
      <c r="PNI1676" s="34"/>
      <c r="PNP1676" s="35"/>
      <c r="PNQ1676" s="34"/>
      <c r="PNX1676" s="35"/>
      <c r="PNY1676" s="34"/>
      <c r="POF1676" s="35"/>
      <c r="POG1676" s="34"/>
      <c r="PON1676" s="35"/>
      <c r="POO1676" s="34"/>
      <c r="POV1676" s="35"/>
      <c r="POW1676" s="34"/>
      <c r="PPD1676" s="35"/>
      <c r="PPE1676" s="34"/>
      <c r="PPL1676" s="35"/>
      <c r="PPM1676" s="34"/>
      <c r="PPT1676" s="35"/>
      <c r="PPU1676" s="34"/>
      <c r="PQB1676" s="35"/>
      <c r="PQC1676" s="34"/>
      <c r="PQJ1676" s="35"/>
      <c r="PQK1676" s="34"/>
      <c r="PQR1676" s="35"/>
      <c r="PQS1676" s="34"/>
      <c r="PQZ1676" s="35"/>
      <c r="PRA1676" s="34"/>
      <c r="PRH1676" s="35"/>
      <c r="PRI1676" s="34"/>
      <c r="PRP1676" s="35"/>
      <c r="PRQ1676" s="34"/>
      <c r="PRX1676" s="35"/>
      <c r="PRY1676" s="34"/>
      <c r="PSF1676" s="35"/>
      <c r="PSG1676" s="34"/>
      <c r="PSN1676" s="35"/>
      <c r="PSO1676" s="34"/>
      <c r="PSV1676" s="35"/>
      <c r="PSW1676" s="34"/>
      <c r="PTD1676" s="35"/>
      <c r="PTE1676" s="34"/>
      <c r="PTL1676" s="35"/>
      <c r="PTM1676" s="34"/>
      <c r="PTT1676" s="35"/>
      <c r="PTU1676" s="34"/>
      <c r="PUB1676" s="35"/>
      <c r="PUC1676" s="34"/>
      <c r="PUJ1676" s="35"/>
      <c r="PUK1676" s="34"/>
      <c r="PUR1676" s="35"/>
      <c r="PUS1676" s="34"/>
      <c r="PUZ1676" s="35"/>
      <c r="PVA1676" s="34"/>
      <c r="PVH1676" s="35"/>
      <c r="PVI1676" s="34"/>
      <c r="PVP1676" s="35"/>
      <c r="PVQ1676" s="34"/>
      <c r="PVX1676" s="35"/>
      <c r="PVY1676" s="34"/>
      <c r="PWF1676" s="35"/>
      <c r="PWG1676" s="34"/>
      <c r="PWN1676" s="35"/>
      <c r="PWO1676" s="34"/>
      <c r="PWV1676" s="35"/>
      <c r="PWW1676" s="34"/>
      <c r="PXD1676" s="35"/>
      <c r="PXE1676" s="34"/>
      <c r="PXL1676" s="35"/>
      <c r="PXM1676" s="34"/>
      <c r="PXT1676" s="35"/>
      <c r="PXU1676" s="34"/>
      <c r="PYB1676" s="35"/>
      <c r="PYC1676" s="34"/>
      <c r="PYJ1676" s="35"/>
      <c r="PYK1676" s="34"/>
      <c r="PYR1676" s="35"/>
      <c r="PYS1676" s="34"/>
      <c r="PYZ1676" s="35"/>
      <c r="PZA1676" s="34"/>
      <c r="PZH1676" s="35"/>
      <c r="PZI1676" s="34"/>
      <c r="PZP1676" s="35"/>
      <c r="PZQ1676" s="34"/>
      <c r="PZX1676" s="35"/>
      <c r="PZY1676" s="34"/>
      <c r="QAF1676" s="35"/>
      <c r="QAG1676" s="34"/>
      <c r="QAN1676" s="35"/>
      <c r="QAO1676" s="34"/>
      <c r="QAV1676" s="35"/>
      <c r="QAW1676" s="34"/>
      <c r="QBD1676" s="35"/>
      <c r="QBE1676" s="34"/>
      <c r="QBL1676" s="35"/>
      <c r="QBM1676" s="34"/>
      <c r="QBT1676" s="35"/>
      <c r="QBU1676" s="34"/>
      <c r="QCB1676" s="35"/>
      <c r="QCC1676" s="34"/>
      <c r="QCJ1676" s="35"/>
      <c r="QCK1676" s="34"/>
      <c r="QCR1676" s="35"/>
      <c r="QCS1676" s="34"/>
      <c r="QCZ1676" s="35"/>
      <c r="QDA1676" s="34"/>
      <c r="QDH1676" s="35"/>
      <c r="QDI1676" s="34"/>
      <c r="QDP1676" s="35"/>
      <c r="QDQ1676" s="34"/>
      <c r="QDX1676" s="35"/>
      <c r="QDY1676" s="34"/>
      <c r="QEF1676" s="35"/>
      <c r="QEG1676" s="34"/>
      <c r="QEN1676" s="35"/>
      <c r="QEO1676" s="34"/>
      <c r="QEV1676" s="35"/>
      <c r="QEW1676" s="34"/>
      <c r="QFD1676" s="35"/>
      <c r="QFE1676" s="34"/>
      <c r="QFL1676" s="35"/>
      <c r="QFM1676" s="34"/>
      <c r="QFT1676" s="35"/>
      <c r="QFU1676" s="34"/>
      <c r="QGB1676" s="35"/>
      <c r="QGC1676" s="34"/>
      <c r="QGJ1676" s="35"/>
      <c r="QGK1676" s="34"/>
      <c r="QGR1676" s="35"/>
      <c r="QGS1676" s="34"/>
      <c r="QGZ1676" s="35"/>
      <c r="QHA1676" s="34"/>
      <c r="QHH1676" s="35"/>
      <c r="QHI1676" s="34"/>
      <c r="QHP1676" s="35"/>
      <c r="QHQ1676" s="34"/>
      <c r="QHX1676" s="35"/>
      <c r="QHY1676" s="34"/>
      <c r="QIF1676" s="35"/>
      <c r="QIG1676" s="34"/>
      <c r="QIN1676" s="35"/>
      <c r="QIO1676" s="34"/>
      <c r="QIV1676" s="35"/>
      <c r="QIW1676" s="34"/>
      <c r="QJD1676" s="35"/>
      <c r="QJE1676" s="34"/>
      <c r="QJL1676" s="35"/>
      <c r="QJM1676" s="34"/>
      <c r="QJT1676" s="35"/>
      <c r="QJU1676" s="34"/>
      <c r="QKB1676" s="35"/>
      <c r="QKC1676" s="34"/>
      <c r="QKJ1676" s="35"/>
      <c r="QKK1676" s="34"/>
      <c r="QKR1676" s="35"/>
      <c r="QKS1676" s="34"/>
      <c r="QKZ1676" s="35"/>
      <c r="QLA1676" s="34"/>
      <c r="QLH1676" s="35"/>
      <c r="QLI1676" s="34"/>
      <c r="QLP1676" s="35"/>
      <c r="QLQ1676" s="34"/>
      <c r="QLX1676" s="35"/>
      <c r="QLY1676" s="34"/>
      <c r="QMF1676" s="35"/>
      <c r="QMG1676" s="34"/>
      <c r="QMN1676" s="35"/>
      <c r="QMO1676" s="34"/>
      <c r="QMV1676" s="35"/>
      <c r="QMW1676" s="34"/>
      <c r="QND1676" s="35"/>
      <c r="QNE1676" s="34"/>
      <c r="QNL1676" s="35"/>
      <c r="QNM1676" s="34"/>
      <c r="QNT1676" s="35"/>
      <c r="QNU1676" s="34"/>
      <c r="QOB1676" s="35"/>
      <c r="QOC1676" s="34"/>
      <c r="QOJ1676" s="35"/>
      <c r="QOK1676" s="34"/>
      <c r="QOR1676" s="35"/>
      <c r="QOS1676" s="34"/>
      <c r="QOZ1676" s="35"/>
      <c r="QPA1676" s="34"/>
      <c r="QPH1676" s="35"/>
      <c r="QPI1676" s="34"/>
      <c r="QPP1676" s="35"/>
      <c r="QPQ1676" s="34"/>
      <c r="QPX1676" s="35"/>
      <c r="QPY1676" s="34"/>
      <c r="QQF1676" s="35"/>
      <c r="QQG1676" s="34"/>
      <c r="QQN1676" s="35"/>
      <c r="QQO1676" s="34"/>
      <c r="QQV1676" s="35"/>
      <c r="QQW1676" s="34"/>
      <c r="QRD1676" s="35"/>
      <c r="QRE1676" s="34"/>
      <c r="QRL1676" s="35"/>
      <c r="QRM1676" s="34"/>
      <c r="QRT1676" s="35"/>
      <c r="QRU1676" s="34"/>
      <c r="QSB1676" s="35"/>
      <c r="QSC1676" s="34"/>
      <c r="QSJ1676" s="35"/>
      <c r="QSK1676" s="34"/>
      <c r="QSR1676" s="35"/>
      <c r="QSS1676" s="34"/>
      <c r="QSZ1676" s="35"/>
      <c r="QTA1676" s="34"/>
      <c r="QTH1676" s="35"/>
      <c r="QTI1676" s="34"/>
      <c r="QTP1676" s="35"/>
      <c r="QTQ1676" s="34"/>
      <c r="QTX1676" s="35"/>
      <c r="QTY1676" s="34"/>
      <c r="QUF1676" s="35"/>
      <c r="QUG1676" s="34"/>
      <c r="QUN1676" s="35"/>
      <c r="QUO1676" s="34"/>
      <c r="QUV1676" s="35"/>
      <c r="QUW1676" s="34"/>
      <c r="QVD1676" s="35"/>
      <c r="QVE1676" s="34"/>
      <c r="QVL1676" s="35"/>
      <c r="QVM1676" s="34"/>
      <c r="QVT1676" s="35"/>
      <c r="QVU1676" s="34"/>
      <c r="QWB1676" s="35"/>
      <c r="QWC1676" s="34"/>
      <c r="QWJ1676" s="35"/>
      <c r="QWK1676" s="34"/>
      <c r="QWR1676" s="35"/>
      <c r="QWS1676" s="34"/>
      <c r="QWZ1676" s="35"/>
      <c r="QXA1676" s="34"/>
      <c r="QXH1676" s="35"/>
      <c r="QXI1676" s="34"/>
      <c r="QXP1676" s="35"/>
      <c r="QXQ1676" s="34"/>
      <c r="QXX1676" s="35"/>
      <c r="QXY1676" s="34"/>
      <c r="QYF1676" s="35"/>
      <c r="QYG1676" s="34"/>
      <c r="QYN1676" s="35"/>
      <c r="QYO1676" s="34"/>
      <c r="QYV1676" s="35"/>
      <c r="QYW1676" s="34"/>
      <c r="QZD1676" s="35"/>
      <c r="QZE1676" s="34"/>
      <c r="QZL1676" s="35"/>
      <c r="QZM1676" s="34"/>
      <c r="QZT1676" s="35"/>
      <c r="QZU1676" s="34"/>
      <c r="RAB1676" s="35"/>
      <c r="RAC1676" s="34"/>
      <c r="RAJ1676" s="35"/>
      <c r="RAK1676" s="34"/>
      <c r="RAR1676" s="35"/>
      <c r="RAS1676" s="34"/>
      <c r="RAZ1676" s="35"/>
      <c r="RBA1676" s="34"/>
      <c r="RBH1676" s="35"/>
      <c r="RBI1676" s="34"/>
      <c r="RBP1676" s="35"/>
      <c r="RBQ1676" s="34"/>
      <c r="RBX1676" s="35"/>
      <c r="RBY1676" s="34"/>
      <c r="RCF1676" s="35"/>
      <c r="RCG1676" s="34"/>
      <c r="RCN1676" s="35"/>
      <c r="RCO1676" s="34"/>
      <c r="RCV1676" s="35"/>
      <c r="RCW1676" s="34"/>
      <c r="RDD1676" s="35"/>
      <c r="RDE1676" s="34"/>
      <c r="RDL1676" s="35"/>
      <c r="RDM1676" s="34"/>
      <c r="RDT1676" s="35"/>
      <c r="RDU1676" s="34"/>
      <c r="REB1676" s="35"/>
      <c r="REC1676" s="34"/>
      <c r="REJ1676" s="35"/>
      <c r="REK1676" s="34"/>
      <c r="RER1676" s="35"/>
      <c r="RES1676" s="34"/>
      <c r="REZ1676" s="35"/>
      <c r="RFA1676" s="34"/>
      <c r="RFH1676" s="35"/>
      <c r="RFI1676" s="34"/>
      <c r="RFP1676" s="35"/>
      <c r="RFQ1676" s="34"/>
      <c r="RFX1676" s="35"/>
      <c r="RFY1676" s="34"/>
      <c r="RGF1676" s="35"/>
      <c r="RGG1676" s="34"/>
      <c r="RGN1676" s="35"/>
      <c r="RGO1676" s="34"/>
      <c r="RGV1676" s="35"/>
      <c r="RGW1676" s="34"/>
      <c r="RHD1676" s="35"/>
      <c r="RHE1676" s="34"/>
      <c r="RHL1676" s="35"/>
      <c r="RHM1676" s="34"/>
      <c r="RHT1676" s="35"/>
      <c r="RHU1676" s="34"/>
      <c r="RIB1676" s="35"/>
      <c r="RIC1676" s="34"/>
      <c r="RIJ1676" s="35"/>
      <c r="RIK1676" s="34"/>
      <c r="RIR1676" s="35"/>
      <c r="RIS1676" s="34"/>
      <c r="RIZ1676" s="35"/>
      <c r="RJA1676" s="34"/>
      <c r="RJH1676" s="35"/>
      <c r="RJI1676" s="34"/>
      <c r="RJP1676" s="35"/>
      <c r="RJQ1676" s="34"/>
      <c r="RJX1676" s="35"/>
      <c r="RJY1676" s="34"/>
      <c r="RKF1676" s="35"/>
      <c r="RKG1676" s="34"/>
      <c r="RKN1676" s="35"/>
      <c r="RKO1676" s="34"/>
      <c r="RKV1676" s="35"/>
      <c r="RKW1676" s="34"/>
      <c r="RLD1676" s="35"/>
      <c r="RLE1676" s="34"/>
      <c r="RLL1676" s="35"/>
      <c r="RLM1676" s="34"/>
      <c r="RLT1676" s="35"/>
      <c r="RLU1676" s="34"/>
      <c r="RMB1676" s="35"/>
      <c r="RMC1676" s="34"/>
      <c r="RMJ1676" s="35"/>
      <c r="RMK1676" s="34"/>
      <c r="RMR1676" s="35"/>
      <c r="RMS1676" s="34"/>
      <c r="RMZ1676" s="35"/>
      <c r="RNA1676" s="34"/>
      <c r="RNH1676" s="35"/>
      <c r="RNI1676" s="34"/>
      <c r="RNP1676" s="35"/>
      <c r="RNQ1676" s="34"/>
      <c r="RNX1676" s="35"/>
      <c r="RNY1676" s="34"/>
      <c r="ROF1676" s="35"/>
      <c r="ROG1676" s="34"/>
      <c r="RON1676" s="35"/>
      <c r="ROO1676" s="34"/>
      <c r="ROV1676" s="35"/>
      <c r="ROW1676" s="34"/>
      <c r="RPD1676" s="35"/>
      <c r="RPE1676" s="34"/>
      <c r="RPL1676" s="35"/>
      <c r="RPM1676" s="34"/>
      <c r="RPT1676" s="35"/>
      <c r="RPU1676" s="34"/>
      <c r="RQB1676" s="35"/>
      <c r="RQC1676" s="34"/>
      <c r="RQJ1676" s="35"/>
      <c r="RQK1676" s="34"/>
      <c r="RQR1676" s="35"/>
      <c r="RQS1676" s="34"/>
      <c r="RQZ1676" s="35"/>
      <c r="RRA1676" s="34"/>
      <c r="RRH1676" s="35"/>
      <c r="RRI1676" s="34"/>
      <c r="RRP1676" s="35"/>
      <c r="RRQ1676" s="34"/>
      <c r="RRX1676" s="35"/>
      <c r="RRY1676" s="34"/>
      <c r="RSF1676" s="35"/>
      <c r="RSG1676" s="34"/>
      <c r="RSN1676" s="35"/>
      <c r="RSO1676" s="34"/>
      <c r="RSV1676" s="35"/>
      <c r="RSW1676" s="34"/>
      <c r="RTD1676" s="35"/>
      <c r="RTE1676" s="34"/>
      <c r="RTL1676" s="35"/>
      <c r="RTM1676" s="34"/>
      <c r="RTT1676" s="35"/>
      <c r="RTU1676" s="34"/>
      <c r="RUB1676" s="35"/>
      <c r="RUC1676" s="34"/>
      <c r="RUJ1676" s="35"/>
      <c r="RUK1676" s="34"/>
      <c r="RUR1676" s="35"/>
      <c r="RUS1676" s="34"/>
      <c r="RUZ1676" s="35"/>
      <c r="RVA1676" s="34"/>
      <c r="RVH1676" s="35"/>
      <c r="RVI1676" s="34"/>
      <c r="RVP1676" s="35"/>
      <c r="RVQ1676" s="34"/>
      <c r="RVX1676" s="35"/>
      <c r="RVY1676" s="34"/>
      <c r="RWF1676" s="35"/>
      <c r="RWG1676" s="34"/>
      <c r="RWN1676" s="35"/>
      <c r="RWO1676" s="34"/>
      <c r="RWV1676" s="35"/>
      <c r="RWW1676" s="34"/>
      <c r="RXD1676" s="35"/>
      <c r="RXE1676" s="34"/>
      <c r="RXL1676" s="35"/>
      <c r="RXM1676" s="34"/>
      <c r="RXT1676" s="35"/>
      <c r="RXU1676" s="34"/>
      <c r="RYB1676" s="35"/>
      <c r="RYC1676" s="34"/>
      <c r="RYJ1676" s="35"/>
      <c r="RYK1676" s="34"/>
      <c r="RYR1676" s="35"/>
      <c r="RYS1676" s="34"/>
      <c r="RYZ1676" s="35"/>
      <c r="RZA1676" s="34"/>
      <c r="RZH1676" s="35"/>
      <c r="RZI1676" s="34"/>
      <c r="RZP1676" s="35"/>
      <c r="RZQ1676" s="34"/>
      <c r="RZX1676" s="35"/>
      <c r="RZY1676" s="34"/>
      <c r="SAF1676" s="35"/>
      <c r="SAG1676" s="34"/>
      <c r="SAN1676" s="35"/>
      <c r="SAO1676" s="34"/>
      <c r="SAV1676" s="35"/>
      <c r="SAW1676" s="34"/>
      <c r="SBD1676" s="35"/>
      <c r="SBE1676" s="34"/>
      <c r="SBL1676" s="35"/>
      <c r="SBM1676" s="34"/>
      <c r="SBT1676" s="35"/>
      <c r="SBU1676" s="34"/>
      <c r="SCB1676" s="35"/>
      <c r="SCC1676" s="34"/>
      <c r="SCJ1676" s="35"/>
      <c r="SCK1676" s="34"/>
      <c r="SCR1676" s="35"/>
      <c r="SCS1676" s="34"/>
      <c r="SCZ1676" s="35"/>
      <c r="SDA1676" s="34"/>
      <c r="SDH1676" s="35"/>
      <c r="SDI1676" s="34"/>
      <c r="SDP1676" s="35"/>
      <c r="SDQ1676" s="34"/>
      <c r="SDX1676" s="35"/>
      <c r="SDY1676" s="34"/>
      <c r="SEF1676" s="35"/>
      <c r="SEG1676" s="34"/>
      <c r="SEN1676" s="35"/>
      <c r="SEO1676" s="34"/>
      <c r="SEV1676" s="35"/>
      <c r="SEW1676" s="34"/>
      <c r="SFD1676" s="35"/>
      <c r="SFE1676" s="34"/>
      <c r="SFL1676" s="35"/>
      <c r="SFM1676" s="34"/>
      <c r="SFT1676" s="35"/>
      <c r="SFU1676" s="34"/>
      <c r="SGB1676" s="35"/>
      <c r="SGC1676" s="34"/>
      <c r="SGJ1676" s="35"/>
      <c r="SGK1676" s="34"/>
      <c r="SGR1676" s="35"/>
      <c r="SGS1676" s="34"/>
      <c r="SGZ1676" s="35"/>
      <c r="SHA1676" s="34"/>
      <c r="SHH1676" s="35"/>
      <c r="SHI1676" s="34"/>
      <c r="SHP1676" s="35"/>
      <c r="SHQ1676" s="34"/>
      <c r="SHX1676" s="35"/>
      <c r="SHY1676" s="34"/>
      <c r="SIF1676" s="35"/>
      <c r="SIG1676" s="34"/>
      <c r="SIN1676" s="35"/>
      <c r="SIO1676" s="34"/>
      <c r="SIV1676" s="35"/>
      <c r="SIW1676" s="34"/>
      <c r="SJD1676" s="35"/>
      <c r="SJE1676" s="34"/>
      <c r="SJL1676" s="35"/>
      <c r="SJM1676" s="34"/>
      <c r="SJT1676" s="35"/>
      <c r="SJU1676" s="34"/>
      <c r="SKB1676" s="35"/>
      <c r="SKC1676" s="34"/>
      <c r="SKJ1676" s="35"/>
      <c r="SKK1676" s="34"/>
      <c r="SKR1676" s="35"/>
      <c r="SKS1676" s="34"/>
      <c r="SKZ1676" s="35"/>
      <c r="SLA1676" s="34"/>
      <c r="SLH1676" s="35"/>
      <c r="SLI1676" s="34"/>
      <c r="SLP1676" s="35"/>
      <c r="SLQ1676" s="34"/>
      <c r="SLX1676" s="35"/>
      <c r="SLY1676" s="34"/>
      <c r="SMF1676" s="35"/>
      <c r="SMG1676" s="34"/>
      <c r="SMN1676" s="35"/>
      <c r="SMO1676" s="34"/>
      <c r="SMV1676" s="35"/>
      <c r="SMW1676" s="34"/>
      <c r="SND1676" s="35"/>
      <c r="SNE1676" s="34"/>
      <c r="SNL1676" s="35"/>
      <c r="SNM1676" s="34"/>
      <c r="SNT1676" s="35"/>
      <c r="SNU1676" s="34"/>
      <c r="SOB1676" s="35"/>
      <c r="SOC1676" s="34"/>
      <c r="SOJ1676" s="35"/>
      <c r="SOK1676" s="34"/>
      <c r="SOR1676" s="35"/>
      <c r="SOS1676" s="34"/>
      <c r="SOZ1676" s="35"/>
      <c r="SPA1676" s="34"/>
      <c r="SPH1676" s="35"/>
      <c r="SPI1676" s="34"/>
      <c r="SPP1676" s="35"/>
      <c r="SPQ1676" s="34"/>
      <c r="SPX1676" s="35"/>
      <c r="SPY1676" s="34"/>
      <c r="SQF1676" s="35"/>
      <c r="SQG1676" s="34"/>
      <c r="SQN1676" s="35"/>
      <c r="SQO1676" s="34"/>
      <c r="SQV1676" s="35"/>
      <c r="SQW1676" s="34"/>
      <c r="SRD1676" s="35"/>
      <c r="SRE1676" s="34"/>
      <c r="SRL1676" s="35"/>
      <c r="SRM1676" s="34"/>
      <c r="SRT1676" s="35"/>
      <c r="SRU1676" s="34"/>
      <c r="SSB1676" s="35"/>
      <c r="SSC1676" s="34"/>
      <c r="SSJ1676" s="35"/>
      <c r="SSK1676" s="34"/>
      <c r="SSR1676" s="35"/>
      <c r="SSS1676" s="34"/>
      <c r="SSZ1676" s="35"/>
      <c r="STA1676" s="34"/>
      <c r="STH1676" s="35"/>
      <c r="STI1676" s="34"/>
      <c r="STP1676" s="35"/>
      <c r="STQ1676" s="34"/>
      <c r="STX1676" s="35"/>
      <c r="STY1676" s="34"/>
      <c r="SUF1676" s="35"/>
      <c r="SUG1676" s="34"/>
      <c r="SUN1676" s="35"/>
      <c r="SUO1676" s="34"/>
      <c r="SUV1676" s="35"/>
      <c r="SUW1676" s="34"/>
      <c r="SVD1676" s="35"/>
      <c r="SVE1676" s="34"/>
      <c r="SVL1676" s="35"/>
      <c r="SVM1676" s="34"/>
      <c r="SVT1676" s="35"/>
      <c r="SVU1676" s="34"/>
      <c r="SWB1676" s="35"/>
      <c r="SWC1676" s="34"/>
      <c r="SWJ1676" s="35"/>
      <c r="SWK1676" s="34"/>
      <c r="SWR1676" s="35"/>
      <c r="SWS1676" s="34"/>
      <c r="SWZ1676" s="35"/>
      <c r="SXA1676" s="34"/>
      <c r="SXH1676" s="35"/>
      <c r="SXI1676" s="34"/>
      <c r="SXP1676" s="35"/>
      <c r="SXQ1676" s="34"/>
      <c r="SXX1676" s="35"/>
      <c r="SXY1676" s="34"/>
      <c r="SYF1676" s="35"/>
      <c r="SYG1676" s="34"/>
      <c r="SYN1676" s="35"/>
      <c r="SYO1676" s="34"/>
      <c r="SYV1676" s="35"/>
      <c r="SYW1676" s="34"/>
      <c r="SZD1676" s="35"/>
      <c r="SZE1676" s="34"/>
      <c r="SZL1676" s="35"/>
      <c r="SZM1676" s="34"/>
      <c r="SZT1676" s="35"/>
      <c r="SZU1676" s="34"/>
      <c r="TAB1676" s="35"/>
      <c r="TAC1676" s="34"/>
      <c r="TAJ1676" s="35"/>
      <c r="TAK1676" s="34"/>
      <c r="TAR1676" s="35"/>
      <c r="TAS1676" s="34"/>
      <c r="TAZ1676" s="35"/>
      <c r="TBA1676" s="34"/>
      <c r="TBH1676" s="35"/>
      <c r="TBI1676" s="34"/>
      <c r="TBP1676" s="35"/>
      <c r="TBQ1676" s="34"/>
      <c r="TBX1676" s="35"/>
      <c r="TBY1676" s="34"/>
      <c r="TCF1676" s="35"/>
      <c r="TCG1676" s="34"/>
      <c r="TCN1676" s="35"/>
      <c r="TCO1676" s="34"/>
      <c r="TCV1676" s="35"/>
      <c r="TCW1676" s="34"/>
      <c r="TDD1676" s="35"/>
      <c r="TDE1676" s="34"/>
      <c r="TDL1676" s="35"/>
      <c r="TDM1676" s="34"/>
      <c r="TDT1676" s="35"/>
      <c r="TDU1676" s="34"/>
      <c r="TEB1676" s="35"/>
      <c r="TEC1676" s="34"/>
      <c r="TEJ1676" s="35"/>
      <c r="TEK1676" s="34"/>
      <c r="TER1676" s="35"/>
      <c r="TES1676" s="34"/>
      <c r="TEZ1676" s="35"/>
      <c r="TFA1676" s="34"/>
      <c r="TFH1676" s="35"/>
      <c r="TFI1676" s="34"/>
      <c r="TFP1676" s="35"/>
      <c r="TFQ1676" s="34"/>
      <c r="TFX1676" s="35"/>
      <c r="TFY1676" s="34"/>
      <c r="TGF1676" s="35"/>
      <c r="TGG1676" s="34"/>
      <c r="TGN1676" s="35"/>
      <c r="TGO1676" s="34"/>
      <c r="TGV1676" s="35"/>
      <c r="TGW1676" s="34"/>
      <c r="THD1676" s="35"/>
      <c r="THE1676" s="34"/>
      <c r="THL1676" s="35"/>
      <c r="THM1676" s="34"/>
      <c r="THT1676" s="35"/>
      <c r="THU1676" s="34"/>
      <c r="TIB1676" s="35"/>
      <c r="TIC1676" s="34"/>
      <c r="TIJ1676" s="35"/>
      <c r="TIK1676" s="34"/>
      <c r="TIR1676" s="35"/>
      <c r="TIS1676" s="34"/>
      <c r="TIZ1676" s="35"/>
      <c r="TJA1676" s="34"/>
      <c r="TJH1676" s="35"/>
      <c r="TJI1676" s="34"/>
      <c r="TJP1676" s="35"/>
      <c r="TJQ1676" s="34"/>
      <c r="TJX1676" s="35"/>
      <c r="TJY1676" s="34"/>
      <c r="TKF1676" s="35"/>
      <c r="TKG1676" s="34"/>
      <c r="TKN1676" s="35"/>
      <c r="TKO1676" s="34"/>
      <c r="TKV1676" s="35"/>
      <c r="TKW1676" s="34"/>
      <c r="TLD1676" s="35"/>
      <c r="TLE1676" s="34"/>
      <c r="TLL1676" s="35"/>
      <c r="TLM1676" s="34"/>
      <c r="TLT1676" s="35"/>
      <c r="TLU1676" s="34"/>
      <c r="TMB1676" s="35"/>
      <c r="TMC1676" s="34"/>
      <c r="TMJ1676" s="35"/>
      <c r="TMK1676" s="34"/>
      <c r="TMR1676" s="35"/>
      <c r="TMS1676" s="34"/>
      <c r="TMZ1676" s="35"/>
      <c r="TNA1676" s="34"/>
      <c r="TNH1676" s="35"/>
      <c r="TNI1676" s="34"/>
      <c r="TNP1676" s="35"/>
      <c r="TNQ1676" s="34"/>
      <c r="TNX1676" s="35"/>
      <c r="TNY1676" s="34"/>
      <c r="TOF1676" s="35"/>
      <c r="TOG1676" s="34"/>
      <c r="TON1676" s="35"/>
      <c r="TOO1676" s="34"/>
      <c r="TOV1676" s="35"/>
      <c r="TOW1676" s="34"/>
      <c r="TPD1676" s="35"/>
      <c r="TPE1676" s="34"/>
      <c r="TPL1676" s="35"/>
      <c r="TPM1676" s="34"/>
      <c r="TPT1676" s="35"/>
      <c r="TPU1676" s="34"/>
      <c r="TQB1676" s="35"/>
      <c r="TQC1676" s="34"/>
      <c r="TQJ1676" s="35"/>
      <c r="TQK1676" s="34"/>
      <c r="TQR1676" s="35"/>
      <c r="TQS1676" s="34"/>
      <c r="TQZ1676" s="35"/>
      <c r="TRA1676" s="34"/>
      <c r="TRH1676" s="35"/>
      <c r="TRI1676" s="34"/>
      <c r="TRP1676" s="35"/>
      <c r="TRQ1676" s="34"/>
      <c r="TRX1676" s="35"/>
      <c r="TRY1676" s="34"/>
      <c r="TSF1676" s="35"/>
      <c r="TSG1676" s="34"/>
      <c r="TSN1676" s="35"/>
      <c r="TSO1676" s="34"/>
      <c r="TSV1676" s="35"/>
      <c r="TSW1676" s="34"/>
      <c r="TTD1676" s="35"/>
      <c r="TTE1676" s="34"/>
      <c r="TTL1676" s="35"/>
      <c r="TTM1676" s="34"/>
      <c r="TTT1676" s="35"/>
      <c r="TTU1676" s="34"/>
      <c r="TUB1676" s="35"/>
      <c r="TUC1676" s="34"/>
      <c r="TUJ1676" s="35"/>
      <c r="TUK1676" s="34"/>
      <c r="TUR1676" s="35"/>
      <c r="TUS1676" s="34"/>
      <c r="TUZ1676" s="35"/>
      <c r="TVA1676" s="34"/>
      <c r="TVH1676" s="35"/>
      <c r="TVI1676" s="34"/>
      <c r="TVP1676" s="35"/>
      <c r="TVQ1676" s="34"/>
      <c r="TVX1676" s="35"/>
      <c r="TVY1676" s="34"/>
      <c r="TWF1676" s="35"/>
      <c r="TWG1676" s="34"/>
      <c r="TWN1676" s="35"/>
      <c r="TWO1676" s="34"/>
      <c r="TWV1676" s="35"/>
      <c r="TWW1676" s="34"/>
      <c r="TXD1676" s="35"/>
      <c r="TXE1676" s="34"/>
      <c r="TXL1676" s="35"/>
      <c r="TXM1676" s="34"/>
      <c r="TXT1676" s="35"/>
      <c r="TXU1676" s="34"/>
      <c r="TYB1676" s="35"/>
      <c r="TYC1676" s="34"/>
      <c r="TYJ1676" s="35"/>
      <c r="TYK1676" s="34"/>
      <c r="TYR1676" s="35"/>
      <c r="TYS1676" s="34"/>
      <c r="TYZ1676" s="35"/>
      <c r="TZA1676" s="34"/>
      <c r="TZH1676" s="35"/>
      <c r="TZI1676" s="34"/>
      <c r="TZP1676" s="35"/>
      <c r="TZQ1676" s="34"/>
      <c r="TZX1676" s="35"/>
      <c r="TZY1676" s="34"/>
      <c r="UAF1676" s="35"/>
      <c r="UAG1676" s="34"/>
      <c r="UAN1676" s="35"/>
      <c r="UAO1676" s="34"/>
      <c r="UAV1676" s="35"/>
      <c r="UAW1676" s="34"/>
      <c r="UBD1676" s="35"/>
      <c r="UBE1676" s="34"/>
      <c r="UBL1676" s="35"/>
      <c r="UBM1676" s="34"/>
      <c r="UBT1676" s="35"/>
      <c r="UBU1676" s="34"/>
      <c r="UCB1676" s="35"/>
      <c r="UCC1676" s="34"/>
      <c r="UCJ1676" s="35"/>
      <c r="UCK1676" s="34"/>
      <c r="UCR1676" s="35"/>
      <c r="UCS1676" s="34"/>
      <c r="UCZ1676" s="35"/>
      <c r="UDA1676" s="34"/>
      <c r="UDH1676" s="35"/>
      <c r="UDI1676" s="34"/>
      <c r="UDP1676" s="35"/>
      <c r="UDQ1676" s="34"/>
      <c r="UDX1676" s="35"/>
      <c r="UDY1676" s="34"/>
      <c r="UEF1676" s="35"/>
      <c r="UEG1676" s="34"/>
      <c r="UEN1676" s="35"/>
      <c r="UEO1676" s="34"/>
      <c r="UEV1676" s="35"/>
      <c r="UEW1676" s="34"/>
      <c r="UFD1676" s="35"/>
      <c r="UFE1676" s="34"/>
      <c r="UFL1676" s="35"/>
      <c r="UFM1676" s="34"/>
      <c r="UFT1676" s="35"/>
      <c r="UFU1676" s="34"/>
      <c r="UGB1676" s="35"/>
      <c r="UGC1676" s="34"/>
      <c r="UGJ1676" s="35"/>
      <c r="UGK1676" s="34"/>
      <c r="UGR1676" s="35"/>
      <c r="UGS1676" s="34"/>
      <c r="UGZ1676" s="35"/>
      <c r="UHA1676" s="34"/>
      <c r="UHH1676" s="35"/>
      <c r="UHI1676" s="34"/>
      <c r="UHP1676" s="35"/>
      <c r="UHQ1676" s="34"/>
      <c r="UHX1676" s="35"/>
      <c r="UHY1676" s="34"/>
      <c r="UIF1676" s="35"/>
      <c r="UIG1676" s="34"/>
      <c r="UIN1676" s="35"/>
      <c r="UIO1676" s="34"/>
      <c r="UIV1676" s="35"/>
      <c r="UIW1676" s="34"/>
      <c r="UJD1676" s="35"/>
      <c r="UJE1676" s="34"/>
      <c r="UJL1676" s="35"/>
      <c r="UJM1676" s="34"/>
      <c r="UJT1676" s="35"/>
      <c r="UJU1676" s="34"/>
      <c r="UKB1676" s="35"/>
      <c r="UKC1676" s="34"/>
      <c r="UKJ1676" s="35"/>
      <c r="UKK1676" s="34"/>
      <c r="UKR1676" s="35"/>
      <c r="UKS1676" s="34"/>
      <c r="UKZ1676" s="35"/>
      <c r="ULA1676" s="34"/>
      <c r="ULH1676" s="35"/>
      <c r="ULI1676" s="34"/>
      <c r="ULP1676" s="35"/>
      <c r="ULQ1676" s="34"/>
      <c r="ULX1676" s="35"/>
      <c r="ULY1676" s="34"/>
      <c r="UMF1676" s="35"/>
      <c r="UMG1676" s="34"/>
      <c r="UMN1676" s="35"/>
      <c r="UMO1676" s="34"/>
      <c r="UMV1676" s="35"/>
      <c r="UMW1676" s="34"/>
      <c r="UND1676" s="35"/>
      <c r="UNE1676" s="34"/>
      <c r="UNL1676" s="35"/>
      <c r="UNM1676" s="34"/>
      <c r="UNT1676" s="35"/>
      <c r="UNU1676" s="34"/>
      <c r="UOB1676" s="35"/>
      <c r="UOC1676" s="34"/>
      <c r="UOJ1676" s="35"/>
      <c r="UOK1676" s="34"/>
      <c r="UOR1676" s="35"/>
      <c r="UOS1676" s="34"/>
      <c r="UOZ1676" s="35"/>
      <c r="UPA1676" s="34"/>
      <c r="UPH1676" s="35"/>
      <c r="UPI1676" s="34"/>
      <c r="UPP1676" s="35"/>
      <c r="UPQ1676" s="34"/>
      <c r="UPX1676" s="35"/>
      <c r="UPY1676" s="34"/>
      <c r="UQF1676" s="35"/>
      <c r="UQG1676" s="34"/>
      <c r="UQN1676" s="35"/>
      <c r="UQO1676" s="34"/>
      <c r="UQV1676" s="35"/>
      <c r="UQW1676" s="34"/>
      <c r="URD1676" s="35"/>
      <c r="URE1676" s="34"/>
      <c r="URL1676" s="35"/>
      <c r="URM1676" s="34"/>
      <c r="URT1676" s="35"/>
      <c r="URU1676" s="34"/>
      <c r="USB1676" s="35"/>
      <c r="USC1676" s="34"/>
      <c r="USJ1676" s="35"/>
      <c r="USK1676" s="34"/>
      <c r="USR1676" s="35"/>
      <c r="USS1676" s="34"/>
      <c r="USZ1676" s="35"/>
      <c r="UTA1676" s="34"/>
      <c r="UTH1676" s="35"/>
      <c r="UTI1676" s="34"/>
      <c r="UTP1676" s="35"/>
      <c r="UTQ1676" s="34"/>
      <c r="UTX1676" s="35"/>
      <c r="UTY1676" s="34"/>
      <c r="UUF1676" s="35"/>
      <c r="UUG1676" s="34"/>
      <c r="UUN1676" s="35"/>
      <c r="UUO1676" s="34"/>
      <c r="UUV1676" s="35"/>
      <c r="UUW1676" s="34"/>
      <c r="UVD1676" s="35"/>
      <c r="UVE1676" s="34"/>
      <c r="UVL1676" s="35"/>
      <c r="UVM1676" s="34"/>
      <c r="UVT1676" s="35"/>
      <c r="UVU1676" s="34"/>
      <c r="UWB1676" s="35"/>
      <c r="UWC1676" s="34"/>
      <c r="UWJ1676" s="35"/>
      <c r="UWK1676" s="34"/>
      <c r="UWR1676" s="35"/>
      <c r="UWS1676" s="34"/>
      <c r="UWZ1676" s="35"/>
      <c r="UXA1676" s="34"/>
      <c r="UXH1676" s="35"/>
      <c r="UXI1676" s="34"/>
      <c r="UXP1676" s="35"/>
      <c r="UXQ1676" s="34"/>
      <c r="UXX1676" s="35"/>
      <c r="UXY1676" s="34"/>
      <c r="UYF1676" s="35"/>
      <c r="UYG1676" s="34"/>
      <c r="UYN1676" s="35"/>
      <c r="UYO1676" s="34"/>
      <c r="UYV1676" s="35"/>
      <c r="UYW1676" s="34"/>
      <c r="UZD1676" s="35"/>
      <c r="UZE1676" s="34"/>
      <c r="UZL1676" s="35"/>
      <c r="UZM1676" s="34"/>
      <c r="UZT1676" s="35"/>
      <c r="UZU1676" s="34"/>
      <c r="VAB1676" s="35"/>
      <c r="VAC1676" s="34"/>
      <c r="VAJ1676" s="35"/>
      <c r="VAK1676" s="34"/>
      <c r="VAR1676" s="35"/>
      <c r="VAS1676" s="34"/>
      <c r="VAZ1676" s="35"/>
      <c r="VBA1676" s="34"/>
      <c r="VBH1676" s="35"/>
      <c r="VBI1676" s="34"/>
      <c r="VBP1676" s="35"/>
      <c r="VBQ1676" s="34"/>
      <c r="VBX1676" s="35"/>
      <c r="VBY1676" s="34"/>
      <c r="VCF1676" s="35"/>
      <c r="VCG1676" s="34"/>
      <c r="VCN1676" s="35"/>
      <c r="VCO1676" s="34"/>
      <c r="VCV1676" s="35"/>
      <c r="VCW1676" s="34"/>
      <c r="VDD1676" s="35"/>
      <c r="VDE1676" s="34"/>
      <c r="VDL1676" s="35"/>
      <c r="VDM1676" s="34"/>
      <c r="VDT1676" s="35"/>
      <c r="VDU1676" s="34"/>
      <c r="VEB1676" s="35"/>
      <c r="VEC1676" s="34"/>
      <c r="VEJ1676" s="35"/>
      <c r="VEK1676" s="34"/>
      <c r="VER1676" s="35"/>
      <c r="VES1676" s="34"/>
      <c r="VEZ1676" s="35"/>
      <c r="VFA1676" s="34"/>
      <c r="VFH1676" s="35"/>
      <c r="VFI1676" s="34"/>
      <c r="VFP1676" s="35"/>
      <c r="VFQ1676" s="34"/>
      <c r="VFX1676" s="35"/>
      <c r="VFY1676" s="34"/>
      <c r="VGF1676" s="35"/>
      <c r="VGG1676" s="34"/>
      <c r="VGN1676" s="35"/>
      <c r="VGO1676" s="34"/>
      <c r="VGV1676" s="35"/>
      <c r="VGW1676" s="34"/>
      <c r="VHD1676" s="35"/>
      <c r="VHE1676" s="34"/>
      <c r="VHL1676" s="35"/>
      <c r="VHM1676" s="34"/>
      <c r="VHT1676" s="35"/>
      <c r="VHU1676" s="34"/>
      <c r="VIB1676" s="35"/>
      <c r="VIC1676" s="34"/>
      <c r="VIJ1676" s="35"/>
      <c r="VIK1676" s="34"/>
      <c r="VIR1676" s="35"/>
      <c r="VIS1676" s="34"/>
      <c r="VIZ1676" s="35"/>
      <c r="VJA1676" s="34"/>
      <c r="VJH1676" s="35"/>
      <c r="VJI1676" s="34"/>
      <c r="VJP1676" s="35"/>
      <c r="VJQ1676" s="34"/>
      <c r="VJX1676" s="35"/>
      <c r="VJY1676" s="34"/>
      <c r="VKF1676" s="35"/>
      <c r="VKG1676" s="34"/>
      <c r="VKN1676" s="35"/>
      <c r="VKO1676" s="34"/>
      <c r="VKV1676" s="35"/>
      <c r="VKW1676" s="34"/>
      <c r="VLD1676" s="35"/>
      <c r="VLE1676" s="34"/>
      <c r="VLL1676" s="35"/>
      <c r="VLM1676" s="34"/>
      <c r="VLT1676" s="35"/>
      <c r="VLU1676" s="34"/>
      <c r="VMB1676" s="35"/>
      <c r="VMC1676" s="34"/>
      <c r="VMJ1676" s="35"/>
      <c r="VMK1676" s="34"/>
      <c r="VMR1676" s="35"/>
      <c r="VMS1676" s="34"/>
      <c r="VMZ1676" s="35"/>
      <c r="VNA1676" s="34"/>
      <c r="VNH1676" s="35"/>
      <c r="VNI1676" s="34"/>
      <c r="VNP1676" s="35"/>
      <c r="VNQ1676" s="34"/>
      <c r="VNX1676" s="35"/>
      <c r="VNY1676" s="34"/>
      <c r="VOF1676" s="35"/>
      <c r="VOG1676" s="34"/>
      <c r="VON1676" s="35"/>
      <c r="VOO1676" s="34"/>
      <c r="VOV1676" s="35"/>
      <c r="VOW1676" s="34"/>
      <c r="VPD1676" s="35"/>
      <c r="VPE1676" s="34"/>
      <c r="VPL1676" s="35"/>
      <c r="VPM1676" s="34"/>
      <c r="VPT1676" s="35"/>
      <c r="VPU1676" s="34"/>
      <c r="VQB1676" s="35"/>
      <c r="VQC1676" s="34"/>
      <c r="VQJ1676" s="35"/>
      <c r="VQK1676" s="34"/>
      <c r="VQR1676" s="35"/>
      <c r="VQS1676" s="34"/>
      <c r="VQZ1676" s="35"/>
      <c r="VRA1676" s="34"/>
      <c r="VRH1676" s="35"/>
      <c r="VRI1676" s="34"/>
      <c r="VRP1676" s="35"/>
      <c r="VRQ1676" s="34"/>
      <c r="VRX1676" s="35"/>
      <c r="VRY1676" s="34"/>
      <c r="VSF1676" s="35"/>
      <c r="VSG1676" s="34"/>
      <c r="VSN1676" s="35"/>
      <c r="VSO1676" s="34"/>
      <c r="VSV1676" s="35"/>
      <c r="VSW1676" s="34"/>
      <c r="VTD1676" s="35"/>
      <c r="VTE1676" s="34"/>
      <c r="VTL1676" s="35"/>
      <c r="VTM1676" s="34"/>
      <c r="VTT1676" s="35"/>
      <c r="VTU1676" s="34"/>
      <c r="VUB1676" s="35"/>
      <c r="VUC1676" s="34"/>
      <c r="VUJ1676" s="35"/>
      <c r="VUK1676" s="34"/>
      <c r="VUR1676" s="35"/>
      <c r="VUS1676" s="34"/>
      <c r="VUZ1676" s="35"/>
      <c r="VVA1676" s="34"/>
      <c r="VVH1676" s="35"/>
      <c r="VVI1676" s="34"/>
      <c r="VVP1676" s="35"/>
      <c r="VVQ1676" s="34"/>
      <c r="VVX1676" s="35"/>
      <c r="VVY1676" s="34"/>
      <c r="VWF1676" s="35"/>
      <c r="VWG1676" s="34"/>
      <c r="VWN1676" s="35"/>
      <c r="VWO1676" s="34"/>
      <c r="VWV1676" s="35"/>
      <c r="VWW1676" s="34"/>
      <c r="VXD1676" s="35"/>
      <c r="VXE1676" s="34"/>
      <c r="VXL1676" s="35"/>
      <c r="VXM1676" s="34"/>
      <c r="VXT1676" s="35"/>
      <c r="VXU1676" s="34"/>
      <c r="VYB1676" s="35"/>
      <c r="VYC1676" s="34"/>
      <c r="VYJ1676" s="35"/>
      <c r="VYK1676" s="34"/>
      <c r="VYR1676" s="35"/>
      <c r="VYS1676" s="34"/>
      <c r="VYZ1676" s="35"/>
      <c r="VZA1676" s="34"/>
      <c r="VZH1676" s="35"/>
      <c r="VZI1676" s="34"/>
      <c r="VZP1676" s="35"/>
      <c r="VZQ1676" s="34"/>
      <c r="VZX1676" s="35"/>
      <c r="VZY1676" s="34"/>
      <c r="WAF1676" s="35"/>
      <c r="WAG1676" s="34"/>
      <c r="WAN1676" s="35"/>
      <c r="WAO1676" s="34"/>
      <c r="WAV1676" s="35"/>
      <c r="WAW1676" s="34"/>
      <c r="WBD1676" s="35"/>
      <c r="WBE1676" s="34"/>
      <c r="WBL1676" s="35"/>
      <c r="WBM1676" s="34"/>
      <c r="WBT1676" s="35"/>
      <c r="WBU1676" s="34"/>
      <c r="WCB1676" s="35"/>
      <c r="WCC1676" s="34"/>
      <c r="WCJ1676" s="35"/>
      <c r="WCK1676" s="34"/>
      <c r="WCR1676" s="35"/>
      <c r="WCS1676" s="34"/>
      <c r="WCZ1676" s="35"/>
      <c r="WDA1676" s="34"/>
      <c r="WDH1676" s="35"/>
      <c r="WDI1676" s="34"/>
      <c r="WDP1676" s="35"/>
      <c r="WDQ1676" s="34"/>
      <c r="WDX1676" s="35"/>
      <c r="WDY1676" s="34"/>
      <c r="WEF1676" s="35"/>
      <c r="WEG1676" s="34"/>
      <c r="WEN1676" s="35"/>
      <c r="WEO1676" s="34"/>
      <c r="WEV1676" s="35"/>
      <c r="WEW1676" s="34"/>
      <c r="WFD1676" s="35"/>
      <c r="WFE1676" s="34"/>
      <c r="WFL1676" s="35"/>
      <c r="WFM1676" s="34"/>
      <c r="WFT1676" s="35"/>
      <c r="WFU1676" s="34"/>
      <c r="WGB1676" s="35"/>
      <c r="WGC1676" s="34"/>
      <c r="WGJ1676" s="35"/>
      <c r="WGK1676" s="34"/>
      <c r="WGR1676" s="35"/>
      <c r="WGS1676" s="34"/>
      <c r="WGZ1676" s="35"/>
      <c r="WHA1676" s="34"/>
      <c r="WHH1676" s="35"/>
      <c r="WHI1676" s="34"/>
      <c r="WHP1676" s="35"/>
      <c r="WHQ1676" s="34"/>
      <c r="WHX1676" s="35"/>
      <c r="WHY1676" s="34"/>
      <c r="WIF1676" s="35"/>
      <c r="WIG1676" s="34"/>
      <c r="WIN1676" s="35"/>
      <c r="WIO1676" s="34"/>
      <c r="WIV1676" s="35"/>
      <c r="WIW1676" s="34"/>
      <c r="WJD1676" s="35"/>
      <c r="WJE1676" s="34"/>
      <c r="WJL1676" s="35"/>
      <c r="WJM1676" s="34"/>
      <c r="WJT1676" s="35"/>
      <c r="WJU1676" s="34"/>
      <c r="WKB1676" s="35"/>
      <c r="WKC1676" s="34"/>
      <c r="WKJ1676" s="35"/>
      <c r="WKK1676" s="34"/>
      <c r="WKR1676" s="35"/>
      <c r="WKS1676" s="34"/>
      <c r="WKZ1676" s="35"/>
      <c r="WLA1676" s="34"/>
      <c r="WLH1676" s="35"/>
      <c r="WLI1676" s="34"/>
      <c r="WLP1676" s="35"/>
      <c r="WLQ1676" s="34"/>
      <c r="WLX1676" s="35"/>
      <c r="WLY1676" s="34"/>
      <c r="WMF1676" s="35"/>
      <c r="WMG1676" s="34"/>
      <c r="WMN1676" s="35"/>
      <c r="WMO1676" s="34"/>
      <c r="WMV1676" s="35"/>
      <c r="WMW1676" s="34"/>
      <c r="WND1676" s="35"/>
      <c r="WNE1676" s="34"/>
      <c r="WNL1676" s="35"/>
      <c r="WNM1676" s="34"/>
      <c r="WNT1676" s="35"/>
      <c r="WNU1676" s="34"/>
      <c r="WOB1676" s="35"/>
      <c r="WOC1676" s="34"/>
      <c r="WOJ1676" s="35"/>
      <c r="WOK1676" s="34"/>
      <c r="WOR1676" s="35"/>
      <c r="WOS1676" s="34"/>
      <c r="WOZ1676" s="35"/>
      <c r="WPA1676" s="34"/>
      <c r="WPH1676" s="35"/>
      <c r="WPI1676" s="34"/>
      <c r="WPP1676" s="35"/>
      <c r="WPQ1676" s="34"/>
      <c r="WPX1676" s="35"/>
      <c r="WPY1676" s="34"/>
      <c r="WQF1676" s="35"/>
      <c r="WQG1676" s="34"/>
      <c r="WQN1676" s="35"/>
      <c r="WQO1676" s="34"/>
      <c r="WQV1676" s="35"/>
      <c r="WQW1676" s="34"/>
      <c r="WRD1676" s="35"/>
      <c r="WRE1676" s="34"/>
      <c r="WRL1676" s="35"/>
      <c r="WRM1676" s="34"/>
      <c r="WRT1676" s="35"/>
      <c r="WRU1676" s="34"/>
      <c r="WSB1676" s="35"/>
      <c r="WSC1676" s="34"/>
      <c r="WSJ1676" s="35"/>
      <c r="WSK1676" s="34"/>
      <c r="WSR1676" s="35"/>
      <c r="WSS1676" s="34"/>
      <c r="WSZ1676" s="35"/>
      <c r="WTA1676" s="34"/>
      <c r="WTH1676" s="35"/>
      <c r="WTI1676" s="34"/>
      <c r="WTP1676" s="35"/>
      <c r="WTQ1676" s="34"/>
      <c r="WTX1676" s="35"/>
      <c r="WTY1676" s="34"/>
      <c r="WUF1676" s="35"/>
      <c r="WUG1676" s="34"/>
      <c r="WUN1676" s="35"/>
      <c r="WUO1676" s="34"/>
      <c r="WUV1676" s="35"/>
      <c r="WUW1676" s="34"/>
      <c r="WVD1676" s="35"/>
      <c r="WVE1676" s="34"/>
      <c r="WVL1676" s="35"/>
      <c r="WVM1676" s="34"/>
      <c r="WVT1676" s="35"/>
      <c r="WVU1676" s="34"/>
      <c r="WWB1676" s="35"/>
      <c r="WWC1676" s="34"/>
      <c r="WWJ1676" s="35"/>
      <c r="WWK1676" s="34"/>
      <c r="WWR1676" s="35"/>
      <c r="WWS1676" s="34"/>
      <c r="WWZ1676" s="35"/>
      <c r="WXA1676" s="34"/>
      <c r="WXH1676" s="35"/>
      <c r="WXI1676" s="34"/>
      <c r="WXP1676" s="35"/>
      <c r="WXQ1676" s="34"/>
      <c r="WXX1676" s="35"/>
      <c r="WXY1676" s="34"/>
      <c r="WYF1676" s="35"/>
      <c r="WYG1676" s="34"/>
      <c r="WYN1676" s="35"/>
      <c r="WYO1676" s="34"/>
      <c r="WYV1676" s="35"/>
      <c r="WYW1676" s="34"/>
      <c r="WZD1676" s="35"/>
      <c r="WZE1676" s="34"/>
      <c r="WZL1676" s="35"/>
      <c r="WZM1676" s="34"/>
      <c r="WZT1676" s="35"/>
      <c r="WZU1676" s="34"/>
      <c r="XAB1676" s="35"/>
      <c r="XAC1676" s="34"/>
      <c r="XAJ1676" s="35"/>
      <c r="XAK1676" s="34"/>
      <c r="XAR1676" s="35"/>
      <c r="XAS1676" s="34"/>
      <c r="XAZ1676" s="35"/>
      <c r="XBA1676" s="34"/>
      <c r="XBH1676" s="35"/>
      <c r="XBI1676" s="34"/>
      <c r="XBP1676" s="35"/>
      <c r="XBQ1676" s="34"/>
      <c r="XBX1676" s="35"/>
      <c r="XBY1676" s="34"/>
      <c r="XCF1676" s="35"/>
      <c r="XCG1676" s="34"/>
      <c r="XCN1676" s="35"/>
      <c r="XCO1676" s="34"/>
      <c r="XCV1676" s="35"/>
      <c r="XCW1676" s="34"/>
      <c r="XDD1676" s="35"/>
      <c r="XDE1676" s="34"/>
      <c r="XDL1676" s="35"/>
      <c r="XDM1676" s="34"/>
      <c r="XDT1676" s="35"/>
      <c r="XDU1676" s="34"/>
      <c r="XEB1676" s="35"/>
      <c r="XEC1676" s="34"/>
      <c r="XEJ1676" s="35"/>
      <c r="XEK1676" s="34"/>
      <c r="XER1676" s="35"/>
      <c r="XES1676" s="34"/>
      <c r="XEZ1676" s="35"/>
      <c r="XFA1676" s="34"/>
    </row>
    <row r="1677" spans="1:1021 1028:2045 2052:3069 3076:4093 4100:5117 5124:6141 6148:7165 7172:8189 8196:9213 9220:10237 10244:11261 11268:12285 12292:13309 13316:14333 14340:15357 15364:16381" x14ac:dyDescent="0.25">
      <c r="A1677" t="s">
        <v>484</v>
      </c>
      <c r="B1677" t="s">
        <v>477</v>
      </c>
      <c r="C1677">
        <v>339</v>
      </c>
      <c r="D1677">
        <v>339</v>
      </c>
      <c r="E1677" s="35">
        <v>1</v>
      </c>
      <c r="F1677" s="34">
        <v>1.9999999999999999E-88</v>
      </c>
      <c r="G1677">
        <v>85.76</v>
      </c>
      <c r="H1677">
        <v>1653</v>
      </c>
      <c r="I1677" t="str">
        <f>HYPERLINK("https://www.ncbi.nlm.nih.gov/nucleotide/MW784604.1?report=genbank&amp;log$=nucltop&amp;blast_rank=75&amp;RID=XE6RV0D8013","MW784604.1")</f>
        <v>MW784604.1</v>
      </c>
      <c r="L1677" s="35"/>
      <c r="M1677" s="34"/>
      <c r="T1677" s="35"/>
      <c r="U1677" s="34"/>
      <c r="AB1677" s="35"/>
      <c r="AC1677" s="34"/>
      <c r="AJ1677" s="35"/>
      <c r="AK1677" s="34"/>
      <c r="AR1677" s="35"/>
      <c r="AS1677" s="34"/>
      <c r="AZ1677" s="35"/>
      <c r="BA1677" s="34"/>
      <c r="BH1677" s="35"/>
      <c r="BI1677" s="34"/>
      <c r="BP1677" s="35"/>
      <c r="BQ1677" s="34"/>
      <c r="BX1677" s="35"/>
      <c r="BY1677" s="34"/>
      <c r="CF1677" s="35"/>
      <c r="CG1677" s="34"/>
      <c r="CN1677" s="35"/>
      <c r="CO1677" s="34"/>
      <c r="CV1677" s="35"/>
      <c r="CW1677" s="34"/>
      <c r="DD1677" s="35"/>
      <c r="DE1677" s="34"/>
      <c r="DL1677" s="35"/>
      <c r="DM1677" s="34"/>
      <c r="DT1677" s="35"/>
      <c r="DU1677" s="34"/>
      <c r="EB1677" s="35"/>
      <c r="EC1677" s="34"/>
      <c r="EJ1677" s="35"/>
      <c r="EK1677" s="34"/>
      <c r="ER1677" s="35"/>
      <c r="ES1677" s="34"/>
      <c r="EZ1677" s="35"/>
      <c r="FA1677" s="34"/>
      <c r="FH1677" s="35"/>
      <c r="FI1677" s="34"/>
      <c r="FP1677" s="35"/>
      <c r="FQ1677" s="34"/>
      <c r="FX1677" s="35"/>
      <c r="FY1677" s="34"/>
      <c r="GF1677" s="35"/>
      <c r="GG1677" s="34"/>
      <c r="GN1677" s="35"/>
      <c r="GO1677" s="34"/>
      <c r="GV1677" s="35"/>
      <c r="GW1677" s="34"/>
      <c r="HD1677" s="35"/>
      <c r="HE1677" s="34"/>
      <c r="HL1677" s="35"/>
      <c r="HM1677" s="34"/>
      <c r="HT1677" s="35"/>
      <c r="HU1677" s="34"/>
      <c r="IB1677" s="35"/>
      <c r="IC1677" s="34"/>
      <c r="IJ1677" s="35"/>
      <c r="IK1677" s="34"/>
      <c r="IR1677" s="35"/>
      <c r="IS1677" s="34"/>
      <c r="IZ1677" s="35"/>
      <c r="JA1677" s="34"/>
      <c r="JH1677" s="35"/>
      <c r="JI1677" s="34"/>
      <c r="JP1677" s="35"/>
      <c r="JQ1677" s="34"/>
      <c r="JX1677" s="35"/>
      <c r="JY1677" s="34"/>
      <c r="KF1677" s="35"/>
      <c r="KG1677" s="34"/>
      <c r="KN1677" s="35"/>
      <c r="KO1677" s="34"/>
      <c r="KV1677" s="35"/>
      <c r="KW1677" s="34"/>
      <c r="LD1677" s="35"/>
      <c r="LE1677" s="34"/>
      <c r="LL1677" s="35"/>
      <c r="LM1677" s="34"/>
      <c r="LT1677" s="35"/>
      <c r="LU1677" s="34"/>
      <c r="MB1677" s="35"/>
      <c r="MC1677" s="34"/>
      <c r="MJ1677" s="35"/>
      <c r="MK1677" s="34"/>
      <c r="MR1677" s="35"/>
      <c r="MS1677" s="34"/>
      <c r="MZ1677" s="35"/>
      <c r="NA1677" s="34"/>
      <c r="NH1677" s="35"/>
      <c r="NI1677" s="34"/>
      <c r="NP1677" s="35"/>
      <c r="NQ1677" s="34"/>
      <c r="NX1677" s="35"/>
      <c r="NY1677" s="34"/>
      <c r="OF1677" s="35"/>
      <c r="OG1677" s="34"/>
      <c r="ON1677" s="35"/>
      <c r="OO1677" s="34"/>
      <c r="OV1677" s="35"/>
      <c r="OW1677" s="34"/>
      <c r="PD1677" s="35"/>
      <c r="PE1677" s="34"/>
      <c r="PL1677" s="35"/>
      <c r="PM1677" s="34"/>
      <c r="PT1677" s="35"/>
      <c r="PU1677" s="34"/>
      <c r="QB1677" s="35"/>
      <c r="QC1677" s="34"/>
      <c r="QJ1677" s="35"/>
      <c r="QK1677" s="34"/>
      <c r="QR1677" s="35"/>
      <c r="QS1677" s="34"/>
      <c r="QZ1677" s="35"/>
      <c r="RA1677" s="34"/>
      <c r="RH1677" s="35"/>
      <c r="RI1677" s="34"/>
      <c r="RP1677" s="35"/>
      <c r="RQ1677" s="34"/>
      <c r="RX1677" s="35"/>
      <c r="RY1677" s="34"/>
      <c r="SF1677" s="35"/>
      <c r="SG1677" s="34"/>
      <c r="SN1677" s="35"/>
      <c r="SO1677" s="34"/>
      <c r="SV1677" s="35"/>
      <c r="SW1677" s="34"/>
      <c r="TD1677" s="35"/>
      <c r="TE1677" s="34"/>
      <c r="TL1677" s="35"/>
      <c r="TM1677" s="34"/>
      <c r="TT1677" s="35"/>
      <c r="TU1677" s="34"/>
      <c r="UB1677" s="35"/>
      <c r="UC1677" s="34"/>
      <c r="UJ1677" s="35"/>
      <c r="UK1677" s="34"/>
      <c r="UR1677" s="35"/>
      <c r="US1677" s="34"/>
      <c r="UZ1677" s="35"/>
      <c r="VA1677" s="34"/>
      <c r="VH1677" s="35"/>
      <c r="VI1677" s="34"/>
      <c r="VP1677" s="35"/>
      <c r="VQ1677" s="34"/>
      <c r="VX1677" s="35"/>
      <c r="VY1677" s="34"/>
      <c r="WF1677" s="35"/>
      <c r="WG1677" s="34"/>
      <c r="WN1677" s="35"/>
      <c r="WO1677" s="34"/>
      <c r="WV1677" s="35"/>
      <c r="WW1677" s="34"/>
      <c r="XD1677" s="35"/>
      <c r="XE1677" s="34"/>
      <c r="XL1677" s="35"/>
      <c r="XM1677" s="34"/>
      <c r="XT1677" s="35"/>
      <c r="XU1677" s="34"/>
      <c r="YB1677" s="35"/>
      <c r="YC1677" s="34"/>
      <c r="YJ1677" s="35"/>
      <c r="YK1677" s="34"/>
      <c r="YR1677" s="35"/>
      <c r="YS1677" s="34"/>
      <c r="YZ1677" s="35"/>
      <c r="ZA1677" s="34"/>
      <c r="ZH1677" s="35"/>
      <c r="ZI1677" s="34"/>
      <c r="ZP1677" s="35"/>
      <c r="ZQ1677" s="34"/>
      <c r="ZX1677" s="35"/>
      <c r="ZY1677" s="34"/>
      <c r="AAF1677" s="35"/>
      <c r="AAG1677" s="34"/>
      <c r="AAN1677" s="35"/>
      <c r="AAO1677" s="34"/>
      <c r="AAV1677" s="35"/>
      <c r="AAW1677" s="34"/>
      <c r="ABD1677" s="35"/>
      <c r="ABE1677" s="34"/>
      <c r="ABL1677" s="35"/>
      <c r="ABM1677" s="34"/>
      <c r="ABT1677" s="35"/>
      <c r="ABU1677" s="34"/>
      <c r="ACB1677" s="35"/>
      <c r="ACC1677" s="34"/>
      <c r="ACJ1677" s="35"/>
      <c r="ACK1677" s="34"/>
      <c r="ACR1677" s="35"/>
      <c r="ACS1677" s="34"/>
      <c r="ACZ1677" s="35"/>
      <c r="ADA1677" s="34"/>
      <c r="ADH1677" s="35"/>
      <c r="ADI1677" s="34"/>
      <c r="ADP1677" s="35"/>
      <c r="ADQ1677" s="34"/>
      <c r="ADX1677" s="35"/>
      <c r="ADY1677" s="34"/>
      <c r="AEF1677" s="35"/>
      <c r="AEG1677" s="34"/>
      <c r="AEN1677" s="35"/>
      <c r="AEO1677" s="34"/>
      <c r="AEV1677" s="35"/>
      <c r="AEW1677" s="34"/>
      <c r="AFD1677" s="35"/>
      <c r="AFE1677" s="34"/>
      <c r="AFL1677" s="35"/>
      <c r="AFM1677" s="34"/>
      <c r="AFT1677" s="35"/>
      <c r="AFU1677" s="34"/>
      <c r="AGB1677" s="35"/>
      <c r="AGC1677" s="34"/>
      <c r="AGJ1677" s="35"/>
      <c r="AGK1677" s="34"/>
      <c r="AGR1677" s="35"/>
      <c r="AGS1677" s="34"/>
      <c r="AGZ1677" s="35"/>
      <c r="AHA1677" s="34"/>
      <c r="AHH1677" s="35"/>
      <c r="AHI1677" s="34"/>
      <c r="AHP1677" s="35"/>
      <c r="AHQ1677" s="34"/>
      <c r="AHX1677" s="35"/>
      <c r="AHY1677" s="34"/>
      <c r="AIF1677" s="35"/>
      <c r="AIG1677" s="34"/>
      <c r="AIN1677" s="35"/>
      <c r="AIO1677" s="34"/>
      <c r="AIV1677" s="35"/>
      <c r="AIW1677" s="34"/>
      <c r="AJD1677" s="35"/>
      <c r="AJE1677" s="34"/>
      <c r="AJL1677" s="35"/>
      <c r="AJM1677" s="34"/>
      <c r="AJT1677" s="35"/>
      <c r="AJU1677" s="34"/>
      <c r="AKB1677" s="35"/>
      <c r="AKC1677" s="34"/>
      <c r="AKJ1677" s="35"/>
      <c r="AKK1677" s="34"/>
      <c r="AKR1677" s="35"/>
      <c r="AKS1677" s="34"/>
      <c r="AKZ1677" s="35"/>
      <c r="ALA1677" s="34"/>
      <c r="ALH1677" s="35"/>
      <c r="ALI1677" s="34"/>
      <c r="ALP1677" s="35"/>
      <c r="ALQ1677" s="34"/>
      <c r="ALX1677" s="35"/>
      <c r="ALY1677" s="34"/>
      <c r="AMF1677" s="35"/>
      <c r="AMG1677" s="34"/>
      <c r="AMN1677" s="35"/>
      <c r="AMO1677" s="34"/>
      <c r="AMV1677" s="35"/>
      <c r="AMW1677" s="34"/>
      <c r="AND1677" s="35"/>
      <c r="ANE1677" s="34"/>
      <c r="ANL1677" s="35"/>
      <c r="ANM1677" s="34"/>
      <c r="ANT1677" s="35"/>
      <c r="ANU1677" s="34"/>
      <c r="AOB1677" s="35"/>
      <c r="AOC1677" s="34"/>
      <c r="AOJ1677" s="35"/>
      <c r="AOK1677" s="34"/>
      <c r="AOR1677" s="35"/>
      <c r="AOS1677" s="34"/>
      <c r="AOZ1677" s="35"/>
      <c r="APA1677" s="34"/>
      <c r="APH1677" s="35"/>
      <c r="API1677" s="34"/>
      <c r="APP1677" s="35"/>
      <c r="APQ1677" s="34"/>
      <c r="APX1677" s="35"/>
      <c r="APY1677" s="34"/>
      <c r="AQF1677" s="35"/>
      <c r="AQG1677" s="34"/>
      <c r="AQN1677" s="35"/>
      <c r="AQO1677" s="34"/>
      <c r="AQV1677" s="35"/>
      <c r="AQW1677" s="34"/>
      <c r="ARD1677" s="35"/>
      <c r="ARE1677" s="34"/>
      <c r="ARL1677" s="35"/>
      <c r="ARM1677" s="34"/>
      <c r="ART1677" s="35"/>
      <c r="ARU1677" s="34"/>
      <c r="ASB1677" s="35"/>
      <c r="ASC1677" s="34"/>
      <c r="ASJ1677" s="35"/>
      <c r="ASK1677" s="34"/>
      <c r="ASR1677" s="35"/>
      <c r="ASS1677" s="34"/>
      <c r="ASZ1677" s="35"/>
      <c r="ATA1677" s="34"/>
      <c r="ATH1677" s="35"/>
      <c r="ATI1677" s="34"/>
      <c r="ATP1677" s="35"/>
      <c r="ATQ1677" s="34"/>
      <c r="ATX1677" s="35"/>
      <c r="ATY1677" s="34"/>
      <c r="AUF1677" s="35"/>
      <c r="AUG1677" s="34"/>
      <c r="AUN1677" s="35"/>
      <c r="AUO1677" s="34"/>
      <c r="AUV1677" s="35"/>
      <c r="AUW1677" s="34"/>
      <c r="AVD1677" s="35"/>
      <c r="AVE1677" s="34"/>
      <c r="AVL1677" s="35"/>
      <c r="AVM1677" s="34"/>
      <c r="AVT1677" s="35"/>
      <c r="AVU1677" s="34"/>
      <c r="AWB1677" s="35"/>
      <c r="AWC1677" s="34"/>
      <c r="AWJ1677" s="35"/>
      <c r="AWK1677" s="34"/>
      <c r="AWR1677" s="35"/>
      <c r="AWS1677" s="34"/>
      <c r="AWZ1677" s="35"/>
      <c r="AXA1677" s="34"/>
      <c r="AXH1677" s="35"/>
      <c r="AXI1677" s="34"/>
      <c r="AXP1677" s="35"/>
      <c r="AXQ1677" s="34"/>
      <c r="AXX1677" s="35"/>
      <c r="AXY1677" s="34"/>
      <c r="AYF1677" s="35"/>
      <c r="AYG1677" s="34"/>
      <c r="AYN1677" s="35"/>
      <c r="AYO1677" s="34"/>
      <c r="AYV1677" s="35"/>
      <c r="AYW1677" s="34"/>
      <c r="AZD1677" s="35"/>
      <c r="AZE1677" s="34"/>
      <c r="AZL1677" s="35"/>
      <c r="AZM1677" s="34"/>
      <c r="AZT1677" s="35"/>
      <c r="AZU1677" s="34"/>
      <c r="BAB1677" s="35"/>
      <c r="BAC1677" s="34"/>
      <c r="BAJ1677" s="35"/>
      <c r="BAK1677" s="34"/>
      <c r="BAR1677" s="35"/>
      <c r="BAS1677" s="34"/>
      <c r="BAZ1677" s="35"/>
      <c r="BBA1677" s="34"/>
      <c r="BBH1677" s="35"/>
      <c r="BBI1677" s="34"/>
      <c r="BBP1677" s="35"/>
      <c r="BBQ1677" s="34"/>
      <c r="BBX1677" s="35"/>
      <c r="BBY1677" s="34"/>
      <c r="BCF1677" s="35"/>
      <c r="BCG1677" s="34"/>
      <c r="BCN1677" s="35"/>
      <c r="BCO1677" s="34"/>
      <c r="BCV1677" s="35"/>
      <c r="BCW1677" s="34"/>
      <c r="BDD1677" s="35"/>
      <c r="BDE1677" s="34"/>
      <c r="BDL1677" s="35"/>
      <c r="BDM1677" s="34"/>
      <c r="BDT1677" s="35"/>
      <c r="BDU1677" s="34"/>
      <c r="BEB1677" s="35"/>
      <c r="BEC1677" s="34"/>
      <c r="BEJ1677" s="35"/>
      <c r="BEK1677" s="34"/>
      <c r="BER1677" s="35"/>
      <c r="BES1677" s="34"/>
      <c r="BEZ1677" s="35"/>
      <c r="BFA1677" s="34"/>
      <c r="BFH1677" s="35"/>
      <c r="BFI1677" s="34"/>
      <c r="BFP1677" s="35"/>
      <c r="BFQ1677" s="34"/>
      <c r="BFX1677" s="35"/>
      <c r="BFY1677" s="34"/>
      <c r="BGF1677" s="35"/>
      <c r="BGG1677" s="34"/>
      <c r="BGN1677" s="35"/>
      <c r="BGO1677" s="34"/>
      <c r="BGV1677" s="35"/>
      <c r="BGW1677" s="34"/>
      <c r="BHD1677" s="35"/>
      <c r="BHE1677" s="34"/>
      <c r="BHL1677" s="35"/>
      <c r="BHM1677" s="34"/>
      <c r="BHT1677" s="35"/>
      <c r="BHU1677" s="34"/>
      <c r="BIB1677" s="35"/>
      <c r="BIC1677" s="34"/>
      <c r="BIJ1677" s="35"/>
      <c r="BIK1677" s="34"/>
      <c r="BIR1677" s="35"/>
      <c r="BIS1677" s="34"/>
      <c r="BIZ1677" s="35"/>
      <c r="BJA1677" s="34"/>
      <c r="BJH1677" s="35"/>
      <c r="BJI1677" s="34"/>
      <c r="BJP1677" s="35"/>
      <c r="BJQ1677" s="34"/>
      <c r="BJX1677" s="35"/>
      <c r="BJY1677" s="34"/>
      <c r="BKF1677" s="35"/>
      <c r="BKG1677" s="34"/>
      <c r="BKN1677" s="35"/>
      <c r="BKO1677" s="34"/>
      <c r="BKV1677" s="35"/>
      <c r="BKW1677" s="34"/>
      <c r="BLD1677" s="35"/>
      <c r="BLE1677" s="34"/>
      <c r="BLL1677" s="35"/>
      <c r="BLM1677" s="34"/>
      <c r="BLT1677" s="35"/>
      <c r="BLU1677" s="34"/>
      <c r="BMB1677" s="35"/>
      <c r="BMC1677" s="34"/>
      <c r="BMJ1677" s="35"/>
      <c r="BMK1677" s="34"/>
      <c r="BMR1677" s="35"/>
      <c r="BMS1677" s="34"/>
      <c r="BMZ1677" s="35"/>
      <c r="BNA1677" s="34"/>
      <c r="BNH1677" s="35"/>
      <c r="BNI1677" s="34"/>
      <c r="BNP1677" s="35"/>
      <c r="BNQ1677" s="34"/>
      <c r="BNX1677" s="35"/>
      <c r="BNY1677" s="34"/>
      <c r="BOF1677" s="35"/>
      <c r="BOG1677" s="34"/>
      <c r="BON1677" s="35"/>
      <c r="BOO1677" s="34"/>
      <c r="BOV1677" s="35"/>
      <c r="BOW1677" s="34"/>
      <c r="BPD1677" s="35"/>
      <c r="BPE1677" s="34"/>
      <c r="BPL1677" s="35"/>
      <c r="BPM1677" s="34"/>
      <c r="BPT1677" s="35"/>
      <c r="BPU1677" s="34"/>
      <c r="BQB1677" s="35"/>
      <c r="BQC1677" s="34"/>
      <c r="BQJ1677" s="35"/>
      <c r="BQK1677" s="34"/>
      <c r="BQR1677" s="35"/>
      <c r="BQS1677" s="34"/>
      <c r="BQZ1677" s="35"/>
      <c r="BRA1677" s="34"/>
      <c r="BRH1677" s="35"/>
      <c r="BRI1677" s="34"/>
      <c r="BRP1677" s="35"/>
      <c r="BRQ1677" s="34"/>
      <c r="BRX1677" s="35"/>
      <c r="BRY1677" s="34"/>
      <c r="BSF1677" s="35"/>
      <c r="BSG1677" s="34"/>
      <c r="BSN1677" s="35"/>
      <c r="BSO1677" s="34"/>
      <c r="BSV1677" s="35"/>
      <c r="BSW1677" s="34"/>
      <c r="BTD1677" s="35"/>
      <c r="BTE1677" s="34"/>
      <c r="BTL1677" s="35"/>
      <c r="BTM1677" s="34"/>
      <c r="BTT1677" s="35"/>
      <c r="BTU1677" s="34"/>
      <c r="BUB1677" s="35"/>
      <c r="BUC1677" s="34"/>
      <c r="BUJ1677" s="35"/>
      <c r="BUK1677" s="34"/>
      <c r="BUR1677" s="35"/>
      <c r="BUS1677" s="34"/>
      <c r="BUZ1677" s="35"/>
      <c r="BVA1677" s="34"/>
      <c r="BVH1677" s="35"/>
      <c r="BVI1677" s="34"/>
      <c r="BVP1677" s="35"/>
      <c r="BVQ1677" s="34"/>
      <c r="BVX1677" s="35"/>
      <c r="BVY1677" s="34"/>
      <c r="BWF1677" s="35"/>
      <c r="BWG1677" s="34"/>
      <c r="BWN1677" s="35"/>
      <c r="BWO1677" s="34"/>
      <c r="BWV1677" s="35"/>
      <c r="BWW1677" s="34"/>
      <c r="BXD1677" s="35"/>
      <c r="BXE1677" s="34"/>
      <c r="BXL1677" s="35"/>
      <c r="BXM1677" s="34"/>
      <c r="BXT1677" s="35"/>
      <c r="BXU1677" s="34"/>
      <c r="BYB1677" s="35"/>
      <c r="BYC1677" s="34"/>
      <c r="BYJ1677" s="35"/>
      <c r="BYK1677" s="34"/>
      <c r="BYR1677" s="35"/>
      <c r="BYS1677" s="34"/>
      <c r="BYZ1677" s="35"/>
      <c r="BZA1677" s="34"/>
      <c r="BZH1677" s="35"/>
      <c r="BZI1677" s="34"/>
      <c r="BZP1677" s="35"/>
      <c r="BZQ1677" s="34"/>
      <c r="BZX1677" s="35"/>
      <c r="BZY1677" s="34"/>
      <c r="CAF1677" s="35"/>
      <c r="CAG1677" s="34"/>
      <c r="CAN1677" s="35"/>
      <c r="CAO1677" s="34"/>
      <c r="CAV1677" s="35"/>
      <c r="CAW1677" s="34"/>
      <c r="CBD1677" s="35"/>
      <c r="CBE1677" s="34"/>
      <c r="CBL1677" s="35"/>
      <c r="CBM1677" s="34"/>
      <c r="CBT1677" s="35"/>
      <c r="CBU1677" s="34"/>
      <c r="CCB1677" s="35"/>
      <c r="CCC1677" s="34"/>
      <c r="CCJ1677" s="35"/>
      <c r="CCK1677" s="34"/>
      <c r="CCR1677" s="35"/>
      <c r="CCS1677" s="34"/>
      <c r="CCZ1677" s="35"/>
      <c r="CDA1677" s="34"/>
      <c r="CDH1677" s="35"/>
      <c r="CDI1677" s="34"/>
      <c r="CDP1677" s="35"/>
      <c r="CDQ1677" s="34"/>
      <c r="CDX1677" s="35"/>
      <c r="CDY1677" s="34"/>
      <c r="CEF1677" s="35"/>
      <c r="CEG1677" s="34"/>
      <c r="CEN1677" s="35"/>
      <c r="CEO1677" s="34"/>
      <c r="CEV1677" s="35"/>
      <c r="CEW1677" s="34"/>
      <c r="CFD1677" s="35"/>
      <c r="CFE1677" s="34"/>
      <c r="CFL1677" s="35"/>
      <c r="CFM1677" s="34"/>
      <c r="CFT1677" s="35"/>
      <c r="CFU1677" s="34"/>
      <c r="CGB1677" s="35"/>
      <c r="CGC1677" s="34"/>
      <c r="CGJ1677" s="35"/>
      <c r="CGK1677" s="34"/>
      <c r="CGR1677" s="35"/>
      <c r="CGS1677" s="34"/>
      <c r="CGZ1677" s="35"/>
      <c r="CHA1677" s="34"/>
      <c r="CHH1677" s="35"/>
      <c r="CHI1677" s="34"/>
      <c r="CHP1677" s="35"/>
      <c r="CHQ1677" s="34"/>
      <c r="CHX1677" s="35"/>
      <c r="CHY1677" s="34"/>
      <c r="CIF1677" s="35"/>
      <c r="CIG1677" s="34"/>
      <c r="CIN1677" s="35"/>
      <c r="CIO1677" s="34"/>
      <c r="CIV1677" s="35"/>
      <c r="CIW1677" s="34"/>
      <c r="CJD1677" s="35"/>
      <c r="CJE1677" s="34"/>
      <c r="CJL1677" s="35"/>
      <c r="CJM1677" s="34"/>
      <c r="CJT1677" s="35"/>
      <c r="CJU1677" s="34"/>
      <c r="CKB1677" s="35"/>
      <c r="CKC1677" s="34"/>
      <c r="CKJ1677" s="35"/>
      <c r="CKK1677" s="34"/>
      <c r="CKR1677" s="35"/>
      <c r="CKS1677" s="34"/>
      <c r="CKZ1677" s="35"/>
      <c r="CLA1677" s="34"/>
      <c r="CLH1677" s="35"/>
      <c r="CLI1677" s="34"/>
      <c r="CLP1677" s="35"/>
      <c r="CLQ1677" s="34"/>
      <c r="CLX1677" s="35"/>
      <c r="CLY1677" s="34"/>
      <c r="CMF1677" s="35"/>
      <c r="CMG1677" s="34"/>
      <c r="CMN1677" s="35"/>
      <c r="CMO1677" s="34"/>
      <c r="CMV1677" s="35"/>
      <c r="CMW1677" s="34"/>
      <c r="CND1677" s="35"/>
      <c r="CNE1677" s="34"/>
      <c r="CNL1677" s="35"/>
      <c r="CNM1677" s="34"/>
      <c r="CNT1677" s="35"/>
      <c r="CNU1677" s="34"/>
      <c r="COB1677" s="35"/>
      <c r="COC1677" s="34"/>
      <c r="COJ1677" s="35"/>
      <c r="COK1677" s="34"/>
      <c r="COR1677" s="35"/>
      <c r="COS1677" s="34"/>
      <c r="COZ1677" s="35"/>
      <c r="CPA1677" s="34"/>
      <c r="CPH1677" s="35"/>
      <c r="CPI1677" s="34"/>
      <c r="CPP1677" s="35"/>
      <c r="CPQ1677" s="34"/>
      <c r="CPX1677" s="35"/>
      <c r="CPY1677" s="34"/>
      <c r="CQF1677" s="35"/>
      <c r="CQG1677" s="34"/>
      <c r="CQN1677" s="35"/>
      <c r="CQO1677" s="34"/>
      <c r="CQV1677" s="35"/>
      <c r="CQW1677" s="34"/>
      <c r="CRD1677" s="35"/>
      <c r="CRE1677" s="34"/>
      <c r="CRL1677" s="35"/>
      <c r="CRM1677" s="34"/>
      <c r="CRT1677" s="35"/>
      <c r="CRU1677" s="34"/>
      <c r="CSB1677" s="35"/>
      <c r="CSC1677" s="34"/>
      <c r="CSJ1677" s="35"/>
      <c r="CSK1677" s="34"/>
      <c r="CSR1677" s="35"/>
      <c r="CSS1677" s="34"/>
      <c r="CSZ1677" s="35"/>
      <c r="CTA1677" s="34"/>
      <c r="CTH1677" s="35"/>
      <c r="CTI1677" s="34"/>
      <c r="CTP1677" s="35"/>
      <c r="CTQ1677" s="34"/>
      <c r="CTX1677" s="35"/>
      <c r="CTY1677" s="34"/>
      <c r="CUF1677" s="35"/>
      <c r="CUG1677" s="34"/>
      <c r="CUN1677" s="35"/>
      <c r="CUO1677" s="34"/>
      <c r="CUV1677" s="35"/>
      <c r="CUW1677" s="34"/>
      <c r="CVD1677" s="35"/>
      <c r="CVE1677" s="34"/>
      <c r="CVL1677" s="35"/>
      <c r="CVM1677" s="34"/>
      <c r="CVT1677" s="35"/>
      <c r="CVU1677" s="34"/>
      <c r="CWB1677" s="35"/>
      <c r="CWC1677" s="34"/>
      <c r="CWJ1677" s="35"/>
      <c r="CWK1677" s="34"/>
      <c r="CWR1677" s="35"/>
      <c r="CWS1677" s="34"/>
      <c r="CWZ1677" s="35"/>
      <c r="CXA1677" s="34"/>
      <c r="CXH1677" s="35"/>
      <c r="CXI1677" s="34"/>
      <c r="CXP1677" s="35"/>
      <c r="CXQ1677" s="34"/>
      <c r="CXX1677" s="35"/>
      <c r="CXY1677" s="34"/>
      <c r="CYF1677" s="35"/>
      <c r="CYG1677" s="34"/>
      <c r="CYN1677" s="35"/>
      <c r="CYO1677" s="34"/>
      <c r="CYV1677" s="35"/>
      <c r="CYW1677" s="34"/>
      <c r="CZD1677" s="35"/>
      <c r="CZE1677" s="34"/>
      <c r="CZL1677" s="35"/>
      <c r="CZM1677" s="34"/>
      <c r="CZT1677" s="35"/>
      <c r="CZU1677" s="34"/>
      <c r="DAB1677" s="35"/>
      <c r="DAC1677" s="34"/>
      <c r="DAJ1677" s="35"/>
      <c r="DAK1677" s="34"/>
      <c r="DAR1677" s="35"/>
      <c r="DAS1677" s="34"/>
      <c r="DAZ1677" s="35"/>
      <c r="DBA1677" s="34"/>
      <c r="DBH1677" s="35"/>
      <c r="DBI1677" s="34"/>
      <c r="DBP1677" s="35"/>
      <c r="DBQ1677" s="34"/>
      <c r="DBX1677" s="35"/>
      <c r="DBY1677" s="34"/>
      <c r="DCF1677" s="35"/>
      <c r="DCG1677" s="34"/>
      <c r="DCN1677" s="35"/>
      <c r="DCO1677" s="34"/>
      <c r="DCV1677" s="35"/>
      <c r="DCW1677" s="34"/>
      <c r="DDD1677" s="35"/>
      <c r="DDE1677" s="34"/>
      <c r="DDL1677" s="35"/>
      <c r="DDM1677" s="34"/>
      <c r="DDT1677" s="35"/>
      <c r="DDU1677" s="34"/>
      <c r="DEB1677" s="35"/>
      <c r="DEC1677" s="34"/>
      <c r="DEJ1677" s="35"/>
      <c r="DEK1677" s="34"/>
      <c r="DER1677" s="35"/>
      <c r="DES1677" s="34"/>
      <c r="DEZ1677" s="35"/>
      <c r="DFA1677" s="34"/>
      <c r="DFH1677" s="35"/>
      <c r="DFI1677" s="34"/>
      <c r="DFP1677" s="35"/>
      <c r="DFQ1677" s="34"/>
      <c r="DFX1677" s="35"/>
      <c r="DFY1677" s="34"/>
      <c r="DGF1677" s="35"/>
      <c r="DGG1677" s="34"/>
      <c r="DGN1677" s="35"/>
      <c r="DGO1677" s="34"/>
      <c r="DGV1677" s="35"/>
      <c r="DGW1677" s="34"/>
      <c r="DHD1677" s="35"/>
      <c r="DHE1677" s="34"/>
      <c r="DHL1677" s="35"/>
      <c r="DHM1677" s="34"/>
      <c r="DHT1677" s="35"/>
      <c r="DHU1677" s="34"/>
      <c r="DIB1677" s="35"/>
      <c r="DIC1677" s="34"/>
      <c r="DIJ1677" s="35"/>
      <c r="DIK1677" s="34"/>
      <c r="DIR1677" s="35"/>
      <c r="DIS1677" s="34"/>
      <c r="DIZ1677" s="35"/>
      <c r="DJA1677" s="34"/>
      <c r="DJH1677" s="35"/>
      <c r="DJI1677" s="34"/>
      <c r="DJP1677" s="35"/>
      <c r="DJQ1677" s="34"/>
      <c r="DJX1677" s="35"/>
      <c r="DJY1677" s="34"/>
      <c r="DKF1677" s="35"/>
      <c r="DKG1677" s="34"/>
      <c r="DKN1677" s="35"/>
      <c r="DKO1677" s="34"/>
      <c r="DKV1677" s="35"/>
      <c r="DKW1677" s="34"/>
      <c r="DLD1677" s="35"/>
      <c r="DLE1677" s="34"/>
      <c r="DLL1677" s="35"/>
      <c r="DLM1677" s="34"/>
      <c r="DLT1677" s="35"/>
      <c r="DLU1677" s="34"/>
      <c r="DMB1677" s="35"/>
      <c r="DMC1677" s="34"/>
      <c r="DMJ1677" s="35"/>
      <c r="DMK1677" s="34"/>
      <c r="DMR1677" s="35"/>
      <c r="DMS1677" s="34"/>
      <c r="DMZ1677" s="35"/>
      <c r="DNA1677" s="34"/>
      <c r="DNH1677" s="35"/>
      <c r="DNI1677" s="34"/>
      <c r="DNP1677" s="35"/>
      <c r="DNQ1677" s="34"/>
      <c r="DNX1677" s="35"/>
      <c r="DNY1677" s="34"/>
      <c r="DOF1677" s="35"/>
      <c r="DOG1677" s="34"/>
      <c r="DON1677" s="35"/>
      <c r="DOO1677" s="34"/>
      <c r="DOV1677" s="35"/>
      <c r="DOW1677" s="34"/>
      <c r="DPD1677" s="35"/>
      <c r="DPE1677" s="34"/>
      <c r="DPL1677" s="35"/>
      <c r="DPM1677" s="34"/>
      <c r="DPT1677" s="35"/>
      <c r="DPU1677" s="34"/>
      <c r="DQB1677" s="35"/>
      <c r="DQC1677" s="34"/>
      <c r="DQJ1677" s="35"/>
      <c r="DQK1677" s="34"/>
      <c r="DQR1677" s="35"/>
      <c r="DQS1677" s="34"/>
      <c r="DQZ1677" s="35"/>
      <c r="DRA1677" s="34"/>
      <c r="DRH1677" s="35"/>
      <c r="DRI1677" s="34"/>
      <c r="DRP1677" s="35"/>
      <c r="DRQ1677" s="34"/>
      <c r="DRX1677" s="35"/>
      <c r="DRY1677" s="34"/>
      <c r="DSF1677" s="35"/>
      <c r="DSG1677" s="34"/>
      <c r="DSN1677" s="35"/>
      <c r="DSO1677" s="34"/>
      <c r="DSV1677" s="35"/>
      <c r="DSW1677" s="34"/>
      <c r="DTD1677" s="35"/>
      <c r="DTE1677" s="34"/>
      <c r="DTL1677" s="35"/>
      <c r="DTM1677" s="34"/>
      <c r="DTT1677" s="35"/>
      <c r="DTU1677" s="34"/>
      <c r="DUB1677" s="35"/>
      <c r="DUC1677" s="34"/>
      <c r="DUJ1677" s="35"/>
      <c r="DUK1677" s="34"/>
      <c r="DUR1677" s="35"/>
      <c r="DUS1677" s="34"/>
      <c r="DUZ1677" s="35"/>
      <c r="DVA1677" s="34"/>
      <c r="DVH1677" s="35"/>
      <c r="DVI1677" s="34"/>
      <c r="DVP1677" s="35"/>
      <c r="DVQ1677" s="34"/>
      <c r="DVX1677" s="35"/>
      <c r="DVY1677" s="34"/>
      <c r="DWF1677" s="35"/>
      <c r="DWG1677" s="34"/>
      <c r="DWN1677" s="35"/>
      <c r="DWO1677" s="34"/>
      <c r="DWV1677" s="35"/>
      <c r="DWW1677" s="34"/>
      <c r="DXD1677" s="35"/>
      <c r="DXE1677" s="34"/>
      <c r="DXL1677" s="35"/>
      <c r="DXM1677" s="34"/>
      <c r="DXT1677" s="35"/>
      <c r="DXU1677" s="34"/>
      <c r="DYB1677" s="35"/>
      <c r="DYC1677" s="34"/>
      <c r="DYJ1677" s="35"/>
      <c r="DYK1677" s="34"/>
      <c r="DYR1677" s="35"/>
      <c r="DYS1677" s="34"/>
      <c r="DYZ1677" s="35"/>
      <c r="DZA1677" s="34"/>
      <c r="DZH1677" s="35"/>
      <c r="DZI1677" s="34"/>
      <c r="DZP1677" s="35"/>
      <c r="DZQ1677" s="34"/>
      <c r="DZX1677" s="35"/>
      <c r="DZY1677" s="34"/>
      <c r="EAF1677" s="35"/>
      <c r="EAG1677" s="34"/>
      <c r="EAN1677" s="35"/>
      <c r="EAO1677" s="34"/>
      <c r="EAV1677" s="35"/>
      <c r="EAW1677" s="34"/>
      <c r="EBD1677" s="35"/>
      <c r="EBE1677" s="34"/>
      <c r="EBL1677" s="35"/>
      <c r="EBM1677" s="34"/>
      <c r="EBT1677" s="35"/>
      <c r="EBU1677" s="34"/>
      <c r="ECB1677" s="35"/>
      <c r="ECC1677" s="34"/>
      <c r="ECJ1677" s="35"/>
      <c r="ECK1677" s="34"/>
      <c r="ECR1677" s="35"/>
      <c r="ECS1677" s="34"/>
      <c r="ECZ1677" s="35"/>
      <c r="EDA1677" s="34"/>
      <c r="EDH1677" s="35"/>
      <c r="EDI1677" s="34"/>
      <c r="EDP1677" s="35"/>
      <c r="EDQ1677" s="34"/>
      <c r="EDX1677" s="35"/>
      <c r="EDY1677" s="34"/>
      <c r="EEF1677" s="35"/>
      <c r="EEG1677" s="34"/>
      <c r="EEN1677" s="35"/>
      <c r="EEO1677" s="34"/>
      <c r="EEV1677" s="35"/>
      <c r="EEW1677" s="34"/>
      <c r="EFD1677" s="35"/>
      <c r="EFE1677" s="34"/>
      <c r="EFL1677" s="35"/>
      <c r="EFM1677" s="34"/>
      <c r="EFT1677" s="35"/>
      <c r="EFU1677" s="34"/>
      <c r="EGB1677" s="35"/>
      <c r="EGC1677" s="34"/>
      <c r="EGJ1677" s="35"/>
      <c r="EGK1677" s="34"/>
      <c r="EGR1677" s="35"/>
      <c r="EGS1677" s="34"/>
      <c r="EGZ1677" s="35"/>
      <c r="EHA1677" s="34"/>
      <c r="EHH1677" s="35"/>
      <c r="EHI1677" s="34"/>
      <c r="EHP1677" s="35"/>
      <c r="EHQ1677" s="34"/>
      <c r="EHX1677" s="35"/>
      <c r="EHY1677" s="34"/>
      <c r="EIF1677" s="35"/>
      <c r="EIG1677" s="34"/>
      <c r="EIN1677" s="35"/>
      <c r="EIO1677" s="34"/>
      <c r="EIV1677" s="35"/>
      <c r="EIW1677" s="34"/>
      <c r="EJD1677" s="35"/>
      <c r="EJE1677" s="34"/>
      <c r="EJL1677" s="35"/>
      <c r="EJM1677" s="34"/>
      <c r="EJT1677" s="35"/>
      <c r="EJU1677" s="34"/>
      <c r="EKB1677" s="35"/>
      <c r="EKC1677" s="34"/>
      <c r="EKJ1677" s="35"/>
      <c r="EKK1677" s="34"/>
      <c r="EKR1677" s="35"/>
      <c r="EKS1677" s="34"/>
      <c r="EKZ1677" s="35"/>
      <c r="ELA1677" s="34"/>
      <c r="ELH1677" s="35"/>
      <c r="ELI1677" s="34"/>
      <c r="ELP1677" s="35"/>
      <c r="ELQ1677" s="34"/>
      <c r="ELX1677" s="35"/>
      <c r="ELY1677" s="34"/>
      <c r="EMF1677" s="35"/>
      <c r="EMG1677" s="34"/>
      <c r="EMN1677" s="35"/>
      <c r="EMO1677" s="34"/>
      <c r="EMV1677" s="35"/>
      <c r="EMW1677" s="34"/>
      <c r="END1677" s="35"/>
      <c r="ENE1677" s="34"/>
      <c r="ENL1677" s="35"/>
      <c r="ENM1677" s="34"/>
      <c r="ENT1677" s="35"/>
      <c r="ENU1677" s="34"/>
      <c r="EOB1677" s="35"/>
      <c r="EOC1677" s="34"/>
      <c r="EOJ1677" s="35"/>
      <c r="EOK1677" s="34"/>
      <c r="EOR1677" s="35"/>
      <c r="EOS1677" s="34"/>
      <c r="EOZ1677" s="35"/>
      <c r="EPA1677" s="34"/>
      <c r="EPH1677" s="35"/>
      <c r="EPI1677" s="34"/>
      <c r="EPP1677" s="35"/>
      <c r="EPQ1677" s="34"/>
      <c r="EPX1677" s="35"/>
      <c r="EPY1677" s="34"/>
      <c r="EQF1677" s="35"/>
      <c r="EQG1677" s="34"/>
      <c r="EQN1677" s="35"/>
      <c r="EQO1677" s="34"/>
      <c r="EQV1677" s="35"/>
      <c r="EQW1677" s="34"/>
      <c r="ERD1677" s="35"/>
      <c r="ERE1677" s="34"/>
      <c r="ERL1677" s="35"/>
      <c r="ERM1677" s="34"/>
      <c r="ERT1677" s="35"/>
      <c r="ERU1677" s="34"/>
      <c r="ESB1677" s="35"/>
      <c r="ESC1677" s="34"/>
      <c r="ESJ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4"/>
      <c r="ETX1677" s="35"/>
      <c r="ETY1677" s="34"/>
      <c r="EUF1677" s="35"/>
      <c r="EUG1677" s="34"/>
      <c r="EUN1677" s="35"/>
      <c r="EUO1677" s="34"/>
      <c r="EUV1677" s="35"/>
      <c r="EUW1677" s="34"/>
      <c r="EVD1677" s="35"/>
      <c r="EVE1677" s="34"/>
      <c r="EVL1677" s="35"/>
      <c r="EVM1677" s="34"/>
      <c r="EVT1677" s="35"/>
      <c r="EVU1677" s="34"/>
      <c r="EWB1677" s="35"/>
      <c r="EWC1677" s="34"/>
      <c r="EWJ1677" s="35"/>
      <c r="EWK1677" s="34"/>
      <c r="EWR1677" s="35"/>
      <c r="EWS1677" s="34"/>
      <c r="EWZ1677" s="35"/>
      <c r="EXA1677" s="34"/>
      <c r="EXH1677" s="35"/>
      <c r="EXI1677" s="34"/>
      <c r="EXP1677" s="35"/>
      <c r="EXQ1677" s="34"/>
      <c r="EXX1677" s="35"/>
      <c r="EXY1677" s="34"/>
      <c r="EYF1677" s="35"/>
      <c r="EYG1677" s="34"/>
      <c r="EYN1677" s="35"/>
      <c r="EYO1677" s="34"/>
      <c r="EYV1677" s="35"/>
      <c r="EYW1677" s="34"/>
      <c r="EZD1677" s="35"/>
      <c r="EZE1677" s="34"/>
      <c r="EZL1677" s="35"/>
      <c r="EZM1677" s="34"/>
      <c r="EZT1677" s="35"/>
      <c r="EZU1677" s="34"/>
      <c r="FAB1677" s="35"/>
      <c r="FAC1677" s="34"/>
      <c r="FAJ1677" s="35"/>
      <c r="FAK1677" s="34"/>
      <c r="FAR1677" s="35"/>
      <c r="FAS1677" s="34"/>
      <c r="FAZ1677" s="35"/>
      <c r="FBA1677" s="34"/>
      <c r="FBH1677" s="35"/>
      <c r="FBI1677" s="34"/>
      <c r="FBP1677" s="35"/>
      <c r="FBQ1677" s="34"/>
      <c r="FBX1677" s="35"/>
      <c r="FBY1677" s="34"/>
      <c r="FCF1677" s="35"/>
      <c r="FCG1677" s="34"/>
      <c r="FCN1677" s="35"/>
      <c r="FCO1677" s="34"/>
      <c r="FCV1677" s="35"/>
      <c r="FCW1677" s="34"/>
      <c r="FDD1677" s="35"/>
      <c r="FDE1677" s="34"/>
      <c r="FDL1677" s="35"/>
      <c r="FDM1677" s="34"/>
      <c r="FDT1677" s="35"/>
      <c r="FDU1677" s="34"/>
      <c r="FEB1677" s="35"/>
      <c r="FEC1677" s="34"/>
      <c r="FEJ1677" s="35"/>
      <c r="FEK1677" s="34"/>
      <c r="FER1677" s="35"/>
      <c r="FES1677" s="34"/>
      <c r="FEZ1677" s="35"/>
      <c r="FFA1677" s="34"/>
      <c r="FFH1677" s="35"/>
      <c r="FFI1677" s="34"/>
      <c r="FFP1677" s="35"/>
      <c r="FFQ1677" s="34"/>
      <c r="FFX1677" s="35"/>
      <c r="FFY1677" s="34"/>
      <c r="FGF1677" s="35"/>
      <c r="FGG1677" s="34"/>
      <c r="FGN1677" s="35"/>
      <c r="FGO1677" s="34"/>
      <c r="FGV1677" s="35"/>
      <c r="FGW1677" s="34"/>
      <c r="FHD1677" s="35"/>
      <c r="FHE1677" s="34"/>
      <c r="FHL1677" s="35"/>
      <c r="FHM1677" s="34"/>
      <c r="FHT1677" s="35"/>
      <c r="FHU1677" s="34"/>
      <c r="FIB1677" s="35"/>
      <c r="FIC1677" s="34"/>
      <c r="FIJ1677" s="35"/>
      <c r="FIK1677" s="34"/>
      <c r="FIR1677" s="35"/>
      <c r="FIS1677" s="34"/>
      <c r="FIZ1677" s="35"/>
      <c r="FJA1677" s="34"/>
      <c r="FJH1677" s="35"/>
      <c r="FJI1677" s="34"/>
      <c r="FJP1677" s="35"/>
      <c r="FJQ1677" s="34"/>
      <c r="FJX1677" s="35"/>
      <c r="FJY1677" s="34"/>
      <c r="FKF1677" s="35"/>
      <c r="FKG1677" s="34"/>
      <c r="FKN1677" s="35"/>
      <c r="FKO1677" s="34"/>
      <c r="FKV1677" s="35"/>
      <c r="FKW1677" s="34"/>
      <c r="FLD1677" s="35"/>
      <c r="FLE1677" s="34"/>
      <c r="FLL1677" s="35"/>
      <c r="FLM1677" s="34"/>
      <c r="FLT1677" s="35"/>
      <c r="FLU1677" s="34"/>
      <c r="FMB1677" s="35"/>
      <c r="FMC1677" s="34"/>
      <c r="FMJ1677" s="35"/>
      <c r="FMK1677" s="34"/>
      <c r="FMR1677" s="35"/>
      <c r="FMS1677" s="34"/>
      <c r="FMZ1677" s="35"/>
      <c r="FNA1677" s="34"/>
      <c r="FNH1677" s="35"/>
      <c r="FNI1677" s="34"/>
      <c r="FNP1677" s="35"/>
      <c r="FNQ1677" s="34"/>
      <c r="FNX1677" s="35"/>
      <c r="FNY1677" s="34"/>
      <c r="FOF1677" s="35"/>
      <c r="FOG1677" s="34"/>
      <c r="FON1677" s="35"/>
      <c r="FOO1677" s="34"/>
      <c r="FOV1677" s="35"/>
      <c r="FOW1677" s="34"/>
      <c r="FPD1677" s="35"/>
      <c r="FPE1677" s="34"/>
      <c r="FPL1677" s="35"/>
      <c r="FPM1677" s="34"/>
      <c r="FPT1677" s="35"/>
      <c r="FPU1677" s="34"/>
      <c r="FQB1677" s="35"/>
      <c r="FQC1677" s="34"/>
      <c r="FQJ1677" s="35"/>
      <c r="FQK1677" s="34"/>
      <c r="FQR1677" s="35"/>
      <c r="FQS1677" s="34"/>
      <c r="FQZ1677" s="35"/>
      <c r="FRA1677" s="34"/>
      <c r="FRH1677" s="35"/>
      <c r="FRI1677" s="34"/>
      <c r="FRP1677" s="35"/>
      <c r="FRQ1677" s="34"/>
      <c r="FRX1677" s="35"/>
      <c r="FRY1677" s="34"/>
      <c r="FSF1677" s="35"/>
      <c r="FSG1677" s="34"/>
      <c r="FSN1677" s="35"/>
      <c r="FSO1677" s="34"/>
      <c r="FSV1677" s="35"/>
      <c r="FSW1677" s="34"/>
      <c r="FTD1677" s="35"/>
      <c r="FTE1677" s="34"/>
      <c r="FTL1677" s="35"/>
      <c r="FTM1677" s="34"/>
      <c r="FTT1677" s="35"/>
      <c r="FTU1677" s="34"/>
      <c r="FUB1677" s="35"/>
      <c r="FUC1677" s="34"/>
      <c r="FUJ1677" s="35"/>
      <c r="FUK1677" s="34"/>
      <c r="FUR1677" s="35"/>
      <c r="FUS1677" s="34"/>
      <c r="FUZ1677" s="35"/>
      <c r="FVA1677" s="34"/>
      <c r="FVH1677" s="35"/>
      <c r="FVI1677" s="34"/>
      <c r="FVP1677" s="35"/>
      <c r="FVQ1677" s="34"/>
      <c r="FVX1677" s="35"/>
      <c r="FVY1677" s="34"/>
      <c r="FWF1677" s="35"/>
      <c r="FWG1677" s="34"/>
      <c r="FWN1677" s="35"/>
      <c r="FWO1677" s="34"/>
      <c r="FWV1677" s="35"/>
      <c r="FWW1677" s="34"/>
      <c r="FXD1677" s="35"/>
      <c r="FXE1677" s="34"/>
      <c r="FXL1677" s="35"/>
      <c r="FXM1677" s="34"/>
      <c r="FXT1677" s="35"/>
      <c r="FXU1677" s="34"/>
      <c r="FYB1677" s="35"/>
      <c r="FYC1677" s="34"/>
      <c r="FYJ1677" s="35"/>
      <c r="FYK1677" s="34"/>
      <c r="FYR1677" s="35"/>
      <c r="FYS1677" s="34"/>
      <c r="FYZ1677" s="35"/>
      <c r="FZA1677" s="34"/>
      <c r="FZH1677" s="35"/>
      <c r="FZI1677" s="34"/>
      <c r="FZP1677" s="35"/>
      <c r="FZQ1677" s="34"/>
      <c r="FZX1677" s="35"/>
      <c r="FZY1677" s="34"/>
      <c r="GAF1677" s="35"/>
      <c r="GAG1677" s="34"/>
      <c r="GAN1677" s="35"/>
      <c r="GAO1677" s="34"/>
      <c r="GAV1677" s="35"/>
      <c r="GAW1677" s="34"/>
      <c r="GBD1677" s="35"/>
      <c r="GBE1677" s="34"/>
      <c r="GBL1677" s="35"/>
      <c r="GBM1677" s="34"/>
      <c r="GBT1677" s="35"/>
      <c r="GBU1677" s="34"/>
      <c r="GCB1677" s="35"/>
      <c r="GCC1677" s="34"/>
      <c r="GCJ1677" s="35"/>
      <c r="GCK1677" s="34"/>
      <c r="GCR1677" s="35"/>
      <c r="GCS1677" s="34"/>
      <c r="GCZ1677" s="35"/>
      <c r="GDA1677" s="34"/>
      <c r="GDH1677" s="35"/>
      <c r="GDI1677" s="34"/>
      <c r="GDP1677" s="35"/>
      <c r="GDQ1677" s="34"/>
      <c r="GDX1677" s="35"/>
      <c r="GDY1677" s="34"/>
      <c r="GEF1677" s="35"/>
      <c r="GEG1677" s="34"/>
      <c r="GEN1677" s="35"/>
      <c r="GEO1677" s="34"/>
      <c r="GEV1677" s="35"/>
      <c r="GEW1677" s="34"/>
      <c r="GFD1677" s="35"/>
      <c r="GFE1677" s="34"/>
      <c r="GFL1677" s="35"/>
      <c r="GFM1677" s="34"/>
      <c r="GFT1677" s="35"/>
      <c r="GFU1677" s="34"/>
      <c r="GGB1677" s="35"/>
      <c r="GGC1677" s="34"/>
      <c r="GGJ1677" s="35"/>
      <c r="GGK1677" s="34"/>
      <c r="GGR1677" s="35"/>
      <c r="GGS1677" s="34"/>
      <c r="GGZ1677" s="35"/>
      <c r="GHA1677" s="34"/>
      <c r="GHH1677" s="35"/>
      <c r="GHI1677" s="34"/>
      <c r="GHP1677" s="35"/>
      <c r="GHQ1677" s="34"/>
      <c r="GHX1677" s="35"/>
      <c r="GHY1677" s="34"/>
      <c r="GIF1677" s="35"/>
      <c r="GIG1677" s="34"/>
      <c r="GIN1677" s="35"/>
      <c r="GIO1677" s="34"/>
      <c r="GIV1677" s="35"/>
      <c r="GIW1677" s="34"/>
      <c r="GJD1677" s="35"/>
      <c r="GJE1677" s="34"/>
      <c r="GJL1677" s="35"/>
      <c r="GJM1677" s="34"/>
      <c r="GJT1677" s="35"/>
      <c r="GJU1677" s="34"/>
      <c r="GKB1677" s="35"/>
      <c r="GKC1677" s="34"/>
      <c r="GKJ1677" s="35"/>
      <c r="GKK1677" s="34"/>
      <c r="GKR1677" s="35"/>
      <c r="GKS1677" s="34"/>
      <c r="GKZ1677" s="35"/>
      <c r="GLA1677" s="34"/>
      <c r="GLH1677" s="35"/>
      <c r="GLI1677" s="34"/>
      <c r="GLP1677" s="35"/>
      <c r="GLQ1677" s="34"/>
      <c r="GLX1677" s="35"/>
      <c r="GLY1677" s="34"/>
      <c r="GMF1677" s="35"/>
      <c r="GMG1677" s="34"/>
      <c r="GMN1677" s="35"/>
      <c r="GMO1677" s="34"/>
      <c r="GMV1677" s="35"/>
      <c r="GMW1677" s="34"/>
      <c r="GND1677" s="35"/>
      <c r="GNE1677" s="34"/>
      <c r="GNL1677" s="35"/>
      <c r="GNM1677" s="34"/>
      <c r="GNT1677" s="35"/>
      <c r="GNU1677" s="34"/>
      <c r="GOB1677" s="35"/>
      <c r="GOC1677" s="34"/>
      <c r="GOJ1677" s="35"/>
      <c r="GOK1677" s="34"/>
      <c r="GOR1677" s="35"/>
      <c r="GOS1677" s="34"/>
      <c r="GOZ1677" s="35"/>
      <c r="GPA1677" s="34"/>
      <c r="GPH1677" s="35"/>
      <c r="GPI1677" s="34"/>
      <c r="GPP1677" s="35"/>
      <c r="GPQ1677" s="34"/>
      <c r="GPX1677" s="35"/>
      <c r="GPY1677" s="34"/>
      <c r="GQF1677" s="35"/>
      <c r="GQG1677" s="34"/>
      <c r="GQN1677" s="35"/>
      <c r="GQO1677" s="34"/>
      <c r="GQV1677" s="35"/>
      <c r="GQW1677" s="34"/>
      <c r="GRD1677" s="35"/>
      <c r="GRE1677" s="34"/>
      <c r="GRL1677" s="35"/>
      <c r="GRM1677" s="34"/>
      <c r="GRT1677" s="35"/>
      <c r="GRU1677" s="34"/>
      <c r="GSB1677" s="35"/>
      <c r="GSC1677" s="34"/>
      <c r="GSJ1677" s="35"/>
      <c r="GSK1677" s="34"/>
      <c r="GSR1677" s="35"/>
      <c r="GSS1677" s="34"/>
      <c r="GSZ1677" s="35"/>
      <c r="GTA1677" s="34"/>
      <c r="GTH1677" s="35"/>
      <c r="GTI1677" s="34"/>
      <c r="GTP1677" s="35"/>
      <c r="GTQ1677" s="34"/>
      <c r="GTX1677" s="35"/>
      <c r="GTY1677" s="34"/>
      <c r="GUF1677" s="35"/>
      <c r="GUG1677" s="34"/>
      <c r="GUN1677" s="35"/>
      <c r="GUO1677" s="34"/>
      <c r="GUV1677" s="35"/>
      <c r="GUW1677" s="34"/>
      <c r="GVD1677" s="35"/>
      <c r="GVE1677" s="34"/>
      <c r="GVL1677" s="35"/>
      <c r="GVM1677" s="34"/>
      <c r="GVT1677" s="35"/>
      <c r="GVU1677" s="34"/>
      <c r="GWB1677" s="35"/>
      <c r="GWC1677" s="34"/>
      <c r="GWJ1677" s="35"/>
      <c r="GWK1677" s="34"/>
      <c r="GWR1677" s="35"/>
      <c r="GWS1677" s="34"/>
      <c r="GWZ1677" s="35"/>
      <c r="GXA1677" s="34"/>
      <c r="GXH1677" s="35"/>
      <c r="GXI1677" s="34"/>
      <c r="GXP1677" s="35"/>
      <c r="GXQ1677" s="34"/>
      <c r="GXX1677" s="35"/>
      <c r="GXY1677" s="34"/>
      <c r="GYF1677" s="35"/>
      <c r="GYG1677" s="34"/>
      <c r="GYN1677" s="35"/>
      <c r="GYO1677" s="34"/>
      <c r="GYV1677" s="35"/>
      <c r="GYW1677" s="34"/>
      <c r="GZD1677" s="35"/>
      <c r="GZE1677" s="34"/>
      <c r="GZL1677" s="35"/>
      <c r="GZM1677" s="34"/>
      <c r="GZT1677" s="35"/>
      <c r="GZU1677" s="34"/>
      <c r="HAB1677" s="35"/>
      <c r="HAC1677" s="34"/>
      <c r="HAJ1677" s="35"/>
      <c r="HAK1677" s="34"/>
      <c r="HAR1677" s="35"/>
      <c r="HAS1677" s="34"/>
      <c r="HAZ1677" s="35"/>
      <c r="HBA1677" s="34"/>
      <c r="HBH1677" s="35"/>
      <c r="HBI1677" s="34"/>
      <c r="HBP1677" s="35"/>
      <c r="HBQ1677" s="34"/>
      <c r="HBX1677" s="35"/>
      <c r="HBY1677" s="34"/>
      <c r="HCF1677" s="35"/>
      <c r="HCG1677" s="34"/>
      <c r="HCN1677" s="35"/>
      <c r="HCO1677" s="34"/>
      <c r="HCV1677" s="35"/>
      <c r="HCW1677" s="34"/>
      <c r="HDD1677" s="35"/>
      <c r="HDE1677" s="34"/>
      <c r="HDL1677" s="35"/>
      <c r="HDM1677" s="34"/>
      <c r="HDT1677" s="35"/>
      <c r="HDU1677" s="34"/>
      <c r="HEB1677" s="35"/>
      <c r="HEC1677" s="34"/>
      <c r="HEJ1677" s="35"/>
      <c r="HEK1677" s="34"/>
      <c r="HER1677" s="35"/>
      <c r="HES1677" s="34"/>
      <c r="HEZ1677" s="35"/>
      <c r="HFA1677" s="34"/>
      <c r="HFH1677" s="35"/>
      <c r="HFI1677" s="34"/>
      <c r="HFP1677" s="35"/>
      <c r="HFQ1677" s="34"/>
      <c r="HFX1677" s="35"/>
      <c r="HFY1677" s="34"/>
      <c r="HGF1677" s="35"/>
      <c r="HGG1677" s="34"/>
      <c r="HGN1677" s="35"/>
      <c r="HGO1677" s="34"/>
      <c r="HGV1677" s="35"/>
      <c r="HGW1677" s="34"/>
      <c r="HHD1677" s="35"/>
      <c r="HHE1677" s="34"/>
      <c r="HHL1677" s="35"/>
      <c r="HHM1677" s="34"/>
      <c r="HHT1677" s="35"/>
      <c r="HHU1677" s="34"/>
      <c r="HIB1677" s="35"/>
      <c r="HIC1677" s="34"/>
      <c r="HIJ1677" s="35"/>
      <c r="HIK1677" s="34"/>
      <c r="HIR1677" s="35"/>
      <c r="HIS1677" s="34"/>
      <c r="HIZ1677" s="35"/>
      <c r="HJA1677" s="34"/>
      <c r="HJH1677" s="35"/>
      <c r="HJI1677" s="34"/>
      <c r="HJP1677" s="35"/>
      <c r="HJQ1677" s="34"/>
      <c r="HJX1677" s="35"/>
      <c r="HJY1677" s="34"/>
      <c r="HKF1677" s="35"/>
      <c r="HKG1677" s="34"/>
      <c r="HKN1677" s="35"/>
      <c r="HKO1677" s="34"/>
      <c r="HKV1677" s="35"/>
      <c r="HKW1677" s="34"/>
      <c r="HLD1677" s="35"/>
      <c r="HLE1677" s="34"/>
      <c r="HLL1677" s="35"/>
      <c r="HLM1677" s="34"/>
      <c r="HLT1677" s="35"/>
      <c r="HLU1677" s="34"/>
      <c r="HMB1677" s="35"/>
      <c r="HMC1677" s="34"/>
      <c r="HMJ1677" s="35"/>
      <c r="HMK1677" s="34"/>
      <c r="HMR1677" s="35"/>
      <c r="HMS1677" s="34"/>
      <c r="HMZ1677" s="35"/>
      <c r="HNA1677" s="34"/>
      <c r="HNH1677" s="35"/>
      <c r="HNI1677" s="34"/>
      <c r="HNP1677" s="35"/>
      <c r="HNQ1677" s="34"/>
      <c r="HNX1677" s="35"/>
      <c r="HNY1677" s="34"/>
      <c r="HOF1677" s="35"/>
      <c r="HOG1677" s="34"/>
      <c r="HON1677" s="35"/>
      <c r="HOO1677" s="34"/>
      <c r="HOV1677" s="35"/>
      <c r="HOW1677" s="34"/>
      <c r="HPD1677" s="35"/>
      <c r="HPE1677" s="34"/>
      <c r="HPL1677" s="35"/>
      <c r="HPM1677" s="34"/>
      <c r="HPT1677" s="35"/>
      <c r="HPU1677" s="34"/>
      <c r="HQB1677" s="35"/>
      <c r="HQC1677" s="34"/>
      <c r="HQJ1677" s="35"/>
      <c r="HQK1677" s="34"/>
      <c r="HQR1677" s="35"/>
      <c r="HQS1677" s="34"/>
      <c r="HQZ1677" s="35"/>
      <c r="HRA1677" s="34"/>
      <c r="HRH1677" s="35"/>
      <c r="HRI1677" s="34"/>
      <c r="HRP1677" s="35"/>
      <c r="HRQ1677" s="34"/>
      <c r="HRX1677" s="35"/>
      <c r="HRY1677" s="34"/>
      <c r="HSF1677" s="35"/>
      <c r="HSG1677" s="34"/>
      <c r="HSN1677" s="35"/>
      <c r="HSO1677" s="34"/>
      <c r="HSV1677" s="35"/>
      <c r="HSW1677" s="34"/>
      <c r="HTD1677" s="35"/>
      <c r="HTE1677" s="34"/>
      <c r="HTL1677" s="35"/>
      <c r="HTM1677" s="34"/>
      <c r="HTT1677" s="35"/>
      <c r="HTU1677" s="34"/>
      <c r="HUB1677" s="35"/>
      <c r="HUC1677" s="34"/>
      <c r="HUJ1677" s="35"/>
      <c r="HUK1677" s="34"/>
      <c r="HUR1677" s="35"/>
      <c r="HUS1677" s="34"/>
      <c r="HUZ1677" s="35"/>
      <c r="HVA1677" s="34"/>
      <c r="HVH1677" s="35"/>
      <c r="HVI1677" s="34"/>
      <c r="HVP1677" s="35"/>
      <c r="HVQ1677" s="34"/>
      <c r="HVX1677" s="35"/>
      <c r="HVY1677" s="34"/>
      <c r="HWF1677" s="35"/>
      <c r="HWG1677" s="34"/>
      <c r="HWN1677" s="35"/>
      <c r="HWO1677" s="34"/>
      <c r="HWV1677" s="35"/>
      <c r="HWW1677" s="34"/>
      <c r="HXD1677" s="35"/>
      <c r="HXE1677" s="34"/>
      <c r="HXL1677" s="35"/>
      <c r="HXM1677" s="34"/>
      <c r="HXT1677" s="35"/>
      <c r="HXU1677" s="34"/>
      <c r="HYB1677" s="35"/>
      <c r="HYC1677" s="34"/>
      <c r="HYJ1677" s="35"/>
      <c r="HYK1677" s="34"/>
      <c r="HYR1677" s="35"/>
      <c r="HYS1677" s="34"/>
      <c r="HYZ1677" s="35"/>
      <c r="HZA1677" s="34"/>
      <c r="HZH1677" s="35"/>
      <c r="HZI1677" s="34"/>
      <c r="HZP1677" s="35"/>
      <c r="HZQ1677" s="34"/>
      <c r="HZX1677" s="35"/>
      <c r="HZY1677" s="34"/>
      <c r="IAF1677" s="35"/>
      <c r="IAG1677" s="34"/>
      <c r="IAN1677" s="35"/>
      <c r="IAO1677" s="34"/>
      <c r="IAV1677" s="35"/>
      <c r="IAW1677" s="34"/>
      <c r="IBD1677" s="35"/>
      <c r="IBE1677" s="34"/>
      <c r="IBL1677" s="35"/>
      <c r="IBM1677" s="34"/>
      <c r="IBT1677" s="35"/>
      <c r="IBU1677" s="34"/>
      <c r="ICB1677" s="35"/>
      <c r="ICC1677" s="34"/>
      <c r="ICJ1677" s="35"/>
      <c r="ICK1677" s="34"/>
      <c r="ICR1677" s="35"/>
      <c r="ICS1677" s="34"/>
      <c r="ICZ1677" s="35"/>
      <c r="IDA1677" s="34"/>
      <c r="IDH1677" s="35"/>
      <c r="IDI1677" s="34"/>
      <c r="IDP1677" s="35"/>
      <c r="IDQ1677" s="34"/>
      <c r="IDX1677" s="35"/>
      <c r="IDY1677" s="34"/>
      <c r="IEF1677" s="35"/>
      <c r="IEG1677" s="34"/>
      <c r="IEN1677" s="35"/>
      <c r="IEO1677" s="34"/>
      <c r="IEV1677" s="35"/>
      <c r="IEW1677" s="34"/>
      <c r="IFD1677" s="35"/>
      <c r="IFE1677" s="34"/>
      <c r="IFL1677" s="35"/>
      <c r="IFM1677" s="34"/>
      <c r="IFT1677" s="35"/>
      <c r="IFU1677" s="34"/>
      <c r="IGB1677" s="35"/>
      <c r="IGC1677" s="34"/>
      <c r="IGJ1677" s="35"/>
      <c r="IGK1677" s="34"/>
      <c r="IGR1677" s="35"/>
      <c r="IGS1677" s="34"/>
      <c r="IGZ1677" s="35"/>
      <c r="IHA1677" s="34"/>
      <c r="IHH1677" s="35"/>
      <c r="IHI1677" s="34"/>
      <c r="IHP1677" s="35"/>
      <c r="IHQ1677" s="34"/>
      <c r="IHX1677" s="35"/>
      <c r="IHY1677" s="34"/>
      <c r="IIF1677" s="35"/>
      <c r="IIG1677" s="34"/>
      <c r="IIN1677" s="35"/>
      <c r="IIO1677" s="34"/>
      <c r="IIV1677" s="35"/>
      <c r="IIW1677" s="34"/>
      <c r="IJD1677" s="35"/>
      <c r="IJE1677" s="34"/>
      <c r="IJL1677" s="35"/>
      <c r="IJM1677" s="34"/>
      <c r="IJT1677" s="35"/>
      <c r="IJU1677" s="34"/>
      <c r="IKB1677" s="35"/>
      <c r="IKC1677" s="34"/>
      <c r="IKJ1677" s="35"/>
      <c r="IKK1677" s="34"/>
      <c r="IKR1677" s="35"/>
      <c r="IKS1677" s="34"/>
      <c r="IKZ1677" s="35"/>
      <c r="ILA1677" s="34"/>
      <c r="ILH1677" s="35"/>
      <c r="ILI1677" s="34"/>
      <c r="ILP1677" s="35"/>
      <c r="ILQ1677" s="34"/>
      <c r="ILX1677" s="35"/>
      <c r="ILY1677" s="34"/>
      <c r="IMF1677" s="35"/>
      <c r="IMG1677" s="34"/>
      <c r="IMN1677" s="35"/>
      <c r="IMO1677" s="34"/>
      <c r="IMV1677" s="35"/>
      <c r="IMW1677" s="34"/>
      <c r="IND1677" s="35"/>
      <c r="INE1677" s="34"/>
      <c r="INL1677" s="35"/>
      <c r="INM1677" s="34"/>
      <c r="INT1677" s="35"/>
      <c r="INU1677" s="34"/>
      <c r="IOB1677" s="35"/>
      <c r="IOC1677" s="34"/>
      <c r="IOJ1677" s="35"/>
      <c r="IOK1677" s="34"/>
      <c r="IOR1677" s="35"/>
      <c r="IOS1677" s="34"/>
      <c r="IOZ1677" s="35"/>
      <c r="IPA1677" s="34"/>
      <c r="IPH1677" s="35"/>
      <c r="IPI1677" s="34"/>
      <c r="IPP1677" s="35"/>
      <c r="IPQ1677" s="34"/>
      <c r="IPX1677" s="35"/>
      <c r="IPY1677" s="34"/>
      <c r="IQF1677" s="35"/>
      <c r="IQG1677" s="34"/>
      <c r="IQN1677" s="35"/>
      <c r="IQO1677" s="34"/>
      <c r="IQV1677" s="35"/>
      <c r="IQW1677" s="34"/>
      <c r="IRD1677" s="35"/>
      <c r="IRE1677" s="34"/>
      <c r="IRL1677" s="35"/>
      <c r="IRM1677" s="34"/>
      <c r="IRT1677" s="35"/>
      <c r="IRU1677" s="34"/>
      <c r="ISB1677" s="35"/>
      <c r="ISC1677" s="34"/>
      <c r="ISJ1677" s="35"/>
      <c r="ISK1677" s="34"/>
      <c r="ISR1677" s="35"/>
      <c r="ISS1677" s="34"/>
      <c r="ISZ1677" s="35"/>
      <c r="ITA1677" s="34"/>
      <c r="ITH1677" s="35"/>
      <c r="ITI1677" s="34"/>
      <c r="ITP1677" s="35"/>
      <c r="ITQ1677" s="34"/>
      <c r="ITX1677" s="35"/>
      <c r="ITY1677" s="34"/>
      <c r="IUF1677" s="35"/>
      <c r="IUG1677" s="34"/>
      <c r="IUN1677" s="35"/>
      <c r="IUO1677" s="34"/>
      <c r="IUV1677" s="35"/>
      <c r="IUW1677" s="34"/>
      <c r="IVD1677" s="35"/>
      <c r="IVE1677" s="34"/>
      <c r="IVL1677" s="35"/>
      <c r="IVM1677" s="34"/>
      <c r="IVT1677" s="35"/>
      <c r="IVU1677" s="34"/>
      <c r="IWB1677" s="35"/>
      <c r="IWC1677" s="34"/>
      <c r="IWJ1677" s="35"/>
      <c r="IWK1677" s="34"/>
      <c r="IWR1677" s="35"/>
      <c r="IWS1677" s="34"/>
      <c r="IWZ1677" s="35"/>
      <c r="IXA1677" s="34"/>
      <c r="IXH1677" s="35"/>
      <c r="IXI1677" s="34"/>
      <c r="IXP1677" s="35"/>
      <c r="IXQ1677" s="34"/>
      <c r="IXX1677" s="35"/>
      <c r="IXY1677" s="34"/>
      <c r="IYF1677" s="35"/>
      <c r="IYG1677" s="34"/>
      <c r="IYN1677" s="35"/>
      <c r="IYO1677" s="34"/>
      <c r="IYV1677" s="35"/>
      <c r="IYW1677" s="34"/>
      <c r="IZD1677" s="35"/>
      <c r="IZE1677" s="34"/>
      <c r="IZL1677" s="35"/>
      <c r="IZM1677" s="34"/>
      <c r="IZT1677" s="35"/>
      <c r="IZU1677" s="34"/>
      <c r="JAB1677" s="35"/>
      <c r="JAC1677" s="34"/>
      <c r="JAJ1677" s="35"/>
      <c r="JAK1677" s="34"/>
      <c r="JAR1677" s="35"/>
      <c r="JAS1677" s="34"/>
      <c r="JAZ1677" s="35"/>
      <c r="JBA1677" s="34"/>
      <c r="JBH1677" s="35"/>
      <c r="JBI1677" s="34"/>
      <c r="JBP1677" s="35"/>
      <c r="JBQ1677" s="34"/>
      <c r="JBX1677" s="35"/>
      <c r="JBY1677" s="34"/>
      <c r="JCF1677" s="35"/>
      <c r="JCG1677" s="34"/>
      <c r="JCN1677" s="35"/>
      <c r="JCO1677" s="34"/>
      <c r="JCV1677" s="35"/>
      <c r="JCW1677" s="34"/>
      <c r="JDD1677" s="35"/>
      <c r="JDE1677" s="34"/>
      <c r="JDL1677" s="35"/>
      <c r="JDM1677" s="34"/>
      <c r="JDT1677" s="35"/>
      <c r="JDU1677" s="34"/>
      <c r="JEB1677" s="35"/>
      <c r="JEC1677" s="34"/>
      <c r="JEJ1677" s="35"/>
      <c r="JEK1677" s="34"/>
      <c r="JER1677" s="35"/>
      <c r="JES1677" s="34"/>
      <c r="JEZ1677" s="35"/>
      <c r="JFA1677" s="34"/>
      <c r="JFH1677" s="35"/>
      <c r="JFI1677" s="34"/>
      <c r="JFP1677" s="35"/>
      <c r="JFQ1677" s="34"/>
      <c r="JFX1677" s="35"/>
      <c r="JFY1677" s="34"/>
      <c r="JGF1677" s="35"/>
      <c r="JGG1677" s="34"/>
      <c r="JGN1677" s="35"/>
      <c r="JGO1677" s="34"/>
      <c r="JGV1677" s="35"/>
      <c r="JGW1677" s="34"/>
      <c r="JHD1677" s="35"/>
      <c r="JHE1677" s="34"/>
      <c r="JHL1677" s="35"/>
      <c r="JHM1677" s="34"/>
      <c r="JHT1677" s="35"/>
      <c r="JHU1677" s="34"/>
      <c r="JIB1677" s="35"/>
      <c r="JIC1677" s="34"/>
      <c r="JIJ1677" s="35"/>
      <c r="JIK1677" s="34"/>
      <c r="JIR1677" s="35"/>
      <c r="JIS1677" s="34"/>
      <c r="JIZ1677" s="35"/>
      <c r="JJA1677" s="34"/>
      <c r="JJH1677" s="35"/>
      <c r="JJI1677" s="34"/>
      <c r="JJP1677" s="35"/>
      <c r="JJQ1677" s="34"/>
      <c r="JJX1677" s="35"/>
      <c r="JJY1677" s="34"/>
      <c r="JKF1677" s="35"/>
      <c r="JKG1677" s="34"/>
      <c r="JKN1677" s="35"/>
      <c r="JKO1677" s="34"/>
      <c r="JKV1677" s="35"/>
      <c r="JKW1677" s="34"/>
      <c r="JLD1677" s="35"/>
      <c r="JLE1677" s="34"/>
      <c r="JLL1677" s="35"/>
      <c r="JLM1677" s="34"/>
      <c r="JLT1677" s="35"/>
      <c r="JLU1677" s="34"/>
      <c r="JMB1677" s="35"/>
      <c r="JMC1677" s="34"/>
      <c r="JMJ1677" s="35"/>
      <c r="JMK1677" s="34"/>
      <c r="JMR1677" s="35"/>
      <c r="JMS1677" s="34"/>
      <c r="JMZ1677" s="35"/>
      <c r="JNA1677" s="34"/>
      <c r="JNH1677" s="35"/>
      <c r="JNI1677" s="34"/>
      <c r="JNP1677" s="35"/>
      <c r="JNQ1677" s="34"/>
      <c r="JNX1677" s="35"/>
      <c r="JNY1677" s="34"/>
      <c r="JOF1677" s="35"/>
      <c r="JOG1677" s="34"/>
      <c r="JON1677" s="35"/>
      <c r="JOO1677" s="34"/>
      <c r="JOV1677" s="35"/>
      <c r="JOW1677" s="34"/>
      <c r="JPD1677" s="35"/>
      <c r="JPE1677" s="34"/>
      <c r="JPL1677" s="35"/>
      <c r="JPM1677" s="34"/>
      <c r="JPT1677" s="35"/>
      <c r="JPU1677" s="34"/>
      <c r="JQB1677" s="35"/>
      <c r="JQC1677" s="34"/>
      <c r="JQJ1677" s="35"/>
      <c r="JQK1677" s="34"/>
      <c r="JQR1677" s="35"/>
      <c r="JQS1677" s="34"/>
      <c r="JQZ1677" s="35"/>
      <c r="JRA1677" s="34"/>
      <c r="JRH1677" s="35"/>
      <c r="JRI1677" s="34"/>
      <c r="JRP1677" s="35"/>
      <c r="JRQ1677" s="34"/>
      <c r="JRX1677" s="35"/>
      <c r="JRY1677" s="34"/>
      <c r="JSF1677" s="35"/>
      <c r="JSG1677" s="34"/>
      <c r="JSN1677" s="35"/>
      <c r="JSO1677" s="34"/>
      <c r="JSV1677" s="35"/>
      <c r="JSW1677" s="34"/>
      <c r="JTD1677" s="35"/>
      <c r="JTE1677" s="34"/>
      <c r="JTL1677" s="35"/>
      <c r="JTM1677" s="34"/>
      <c r="JTT1677" s="35"/>
      <c r="JTU1677" s="34"/>
      <c r="JUB1677" s="35"/>
      <c r="JUC1677" s="34"/>
      <c r="JUJ1677" s="35"/>
      <c r="JUK1677" s="34"/>
      <c r="JUR1677" s="35"/>
      <c r="JUS1677" s="34"/>
      <c r="JUZ1677" s="35"/>
      <c r="JVA1677" s="34"/>
      <c r="JVH1677" s="35"/>
      <c r="JVI1677" s="34"/>
      <c r="JVP1677" s="35"/>
      <c r="JVQ1677" s="34"/>
      <c r="JVX1677" s="35"/>
      <c r="JVY1677" s="34"/>
      <c r="JWF1677" s="35"/>
      <c r="JWG1677" s="34"/>
      <c r="JWN1677" s="35"/>
      <c r="JWO1677" s="34"/>
      <c r="JWV1677" s="35"/>
      <c r="JWW1677" s="34"/>
      <c r="JXD1677" s="35"/>
      <c r="JXE1677" s="34"/>
      <c r="JXL1677" s="35"/>
      <c r="JXM1677" s="34"/>
      <c r="JXT1677" s="35"/>
      <c r="JXU1677" s="34"/>
      <c r="JYB1677" s="35"/>
      <c r="JYC1677" s="34"/>
      <c r="JYJ1677" s="35"/>
      <c r="JYK1677" s="34"/>
      <c r="JYR1677" s="35"/>
      <c r="JYS1677" s="34"/>
      <c r="JYZ1677" s="35"/>
      <c r="JZA1677" s="34"/>
      <c r="JZH1677" s="35"/>
      <c r="JZI1677" s="34"/>
      <c r="JZP1677" s="35"/>
      <c r="JZQ1677" s="34"/>
      <c r="JZX1677" s="35"/>
      <c r="JZY1677" s="34"/>
      <c r="KAF1677" s="35"/>
      <c r="KAG1677" s="34"/>
      <c r="KAN1677" s="35"/>
      <c r="KAO1677" s="34"/>
      <c r="KAV1677" s="35"/>
      <c r="KAW1677" s="34"/>
      <c r="KBD1677" s="35"/>
      <c r="KBE1677" s="34"/>
      <c r="KBL1677" s="35"/>
      <c r="KBM1677" s="34"/>
      <c r="KBT1677" s="35"/>
      <c r="KBU1677" s="34"/>
      <c r="KCB1677" s="35"/>
      <c r="KCC1677" s="34"/>
      <c r="KCJ1677" s="35"/>
      <c r="KCK1677" s="34"/>
      <c r="KCR1677" s="35"/>
      <c r="KCS1677" s="34"/>
      <c r="KCZ1677" s="35"/>
      <c r="KDA1677" s="34"/>
      <c r="KDH1677" s="35"/>
      <c r="KDI1677" s="34"/>
      <c r="KDP1677" s="35"/>
      <c r="KDQ1677" s="34"/>
      <c r="KDX1677" s="35"/>
      <c r="KDY1677" s="34"/>
      <c r="KEF1677" s="35"/>
      <c r="KEG1677" s="34"/>
      <c r="KEN1677" s="35"/>
      <c r="KEO1677" s="34"/>
      <c r="KEV1677" s="35"/>
      <c r="KEW1677" s="34"/>
      <c r="KFD1677" s="35"/>
      <c r="KFE1677" s="34"/>
      <c r="KFL1677" s="35"/>
      <c r="KFM1677" s="34"/>
      <c r="KFT1677" s="35"/>
      <c r="KFU1677" s="34"/>
      <c r="KGB1677" s="35"/>
      <c r="KGC1677" s="34"/>
      <c r="KGJ1677" s="35"/>
      <c r="KGK1677" s="34"/>
      <c r="KGR1677" s="35"/>
      <c r="KGS1677" s="34"/>
      <c r="KGZ1677" s="35"/>
      <c r="KHA1677" s="34"/>
      <c r="KHH1677" s="35"/>
      <c r="KHI1677" s="34"/>
      <c r="KHP1677" s="35"/>
      <c r="KHQ1677" s="34"/>
      <c r="KHX1677" s="35"/>
      <c r="KHY1677" s="34"/>
      <c r="KIF1677" s="35"/>
      <c r="KIG1677" s="34"/>
      <c r="KIN1677" s="35"/>
      <c r="KIO1677" s="34"/>
      <c r="KIV1677" s="35"/>
      <c r="KIW1677" s="34"/>
      <c r="KJD1677" s="35"/>
      <c r="KJE1677" s="34"/>
      <c r="KJL1677" s="35"/>
      <c r="KJM1677" s="34"/>
      <c r="KJT1677" s="35"/>
      <c r="KJU1677" s="34"/>
      <c r="KKB1677" s="35"/>
      <c r="KKC1677" s="34"/>
      <c r="KKJ1677" s="35"/>
      <c r="KKK1677" s="34"/>
      <c r="KKR1677" s="35"/>
      <c r="KKS1677" s="34"/>
      <c r="KKZ1677" s="35"/>
      <c r="KLA1677" s="34"/>
      <c r="KLH1677" s="35"/>
      <c r="KLI1677" s="34"/>
      <c r="KLP1677" s="35"/>
      <c r="KLQ1677" s="34"/>
      <c r="KLX1677" s="35"/>
      <c r="KLY1677" s="34"/>
      <c r="KMF1677" s="35"/>
      <c r="KMG1677" s="34"/>
      <c r="KMN1677" s="35"/>
      <c r="KMO1677" s="34"/>
      <c r="KMV1677" s="35"/>
      <c r="KMW1677" s="34"/>
      <c r="KND1677" s="35"/>
      <c r="KNE1677" s="34"/>
      <c r="KNL1677" s="35"/>
      <c r="KNM1677" s="34"/>
      <c r="KNT1677" s="35"/>
      <c r="KNU1677" s="34"/>
      <c r="KOB1677" s="35"/>
      <c r="KOC1677" s="34"/>
      <c r="KOJ1677" s="35"/>
      <c r="KOK1677" s="34"/>
      <c r="KOR1677" s="35"/>
      <c r="KOS1677" s="34"/>
      <c r="KOZ1677" s="35"/>
      <c r="KPA1677" s="34"/>
      <c r="KPH1677" s="35"/>
      <c r="KPI1677" s="34"/>
      <c r="KPP1677" s="35"/>
      <c r="KPQ1677" s="34"/>
      <c r="KPX1677" s="35"/>
      <c r="KPY1677" s="34"/>
      <c r="KQF1677" s="35"/>
      <c r="KQG1677" s="34"/>
      <c r="KQN1677" s="35"/>
      <c r="KQO1677" s="34"/>
      <c r="KQV1677" s="35"/>
      <c r="KQW1677" s="34"/>
      <c r="KRD1677" s="35"/>
      <c r="KRE1677" s="34"/>
      <c r="KRL1677" s="35"/>
      <c r="KRM1677" s="34"/>
      <c r="KRT1677" s="35"/>
      <c r="KRU1677" s="34"/>
      <c r="KSB1677" s="35"/>
      <c r="KSC1677" s="34"/>
      <c r="KSJ1677" s="35"/>
      <c r="KSK1677" s="34"/>
      <c r="KSR1677" s="35"/>
      <c r="KSS1677" s="34"/>
      <c r="KSZ1677" s="35"/>
      <c r="KTA1677" s="34"/>
      <c r="KTH1677" s="35"/>
      <c r="KTI1677" s="34"/>
      <c r="KTP1677" s="35"/>
      <c r="KTQ1677" s="34"/>
      <c r="KTX1677" s="35"/>
      <c r="KTY1677" s="34"/>
      <c r="KUF1677" s="35"/>
      <c r="KUG1677" s="34"/>
      <c r="KUN1677" s="35"/>
      <c r="KUO1677" s="34"/>
      <c r="KUV1677" s="35"/>
      <c r="KUW1677" s="34"/>
      <c r="KVD1677" s="35"/>
      <c r="KVE1677" s="34"/>
      <c r="KVL1677" s="35"/>
      <c r="KVM1677" s="34"/>
      <c r="KVT1677" s="35"/>
      <c r="KVU1677" s="34"/>
      <c r="KWB1677" s="35"/>
      <c r="KWC1677" s="34"/>
      <c r="KWJ1677" s="35"/>
      <c r="KWK1677" s="34"/>
      <c r="KWR1677" s="35"/>
      <c r="KWS1677" s="34"/>
      <c r="KWZ1677" s="35"/>
      <c r="KXA1677" s="34"/>
      <c r="KXH1677" s="35"/>
      <c r="KXI1677" s="34"/>
      <c r="KXP1677" s="35"/>
      <c r="KXQ1677" s="34"/>
      <c r="KXX1677" s="35"/>
      <c r="KXY1677" s="34"/>
      <c r="KYF1677" s="35"/>
      <c r="KYG1677" s="34"/>
      <c r="KYN1677" s="35"/>
      <c r="KYO1677" s="34"/>
      <c r="KYV1677" s="35"/>
      <c r="KYW1677" s="34"/>
      <c r="KZD1677" s="35"/>
      <c r="KZE1677" s="34"/>
      <c r="KZL1677" s="35"/>
      <c r="KZM1677" s="34"/>
      <c r="KZT1677" s="35"/>
      <c r="KZU1677" s="34"/>
      <c r="LAB1677" s="35"/>
      <c r="LAC1677" s="34"/>
      <c r="LAJ1677" s="35"/>
      <c r="LAK1677" s="34"/>
      <c r="LAR1677" s="35"/>
      <c r="LAS1677" s="34"/>
      <c r="LAZ1677" s="35"/>
      <c r="LBA1677" s="34"/>
      <c r="LBH1677" s="35"/>
      <c r="LBI1677" s="34"/>
      <c r="LBP1677" s="35"/>
      <c r="LBQ1677" s="34"/>
      <c r="LBX1677" s="35"/>
      <c r="LBY1677" s="34"/>
      <c r="LCF1677" s="35"/>
      <c r="LCG1677" s="34"/>
      <c r="LCN1677" s="35"/>
      <c r="LCO1677" s="34"/>
      <c r="LCV1677" s="35"/>
      <c r="LCW1677" s="34"/>
      <c r="LDD1677" s="35"/>
      <c r="LDE1677" s="34"/>
      <c r="LDL1677" s="35"/>
      <c r="LDM1677" s="34"/>
      <c r="LDT1677" s="35"/>
      <c r="LDU1677" s="34"/>
      <c r="LEB1677" s="35"/>
      <c r="LEC1677" s="34"/>
      <c r="LEJ1677" s="35"/>
      <c r="LEK1677" s="34"/>
      <c r="LER1677" s="35"/>
      <c r="LES1677" s="34"/>
      <c r="LEZ1677" s="35"/>
      <c r="LFA1677" s="34"/>
      <c r="LFH1677" s="35"/>
      <c r="LFI1677" s="34"/>
      <c r="LFP1677" s="35"/>
      <c r="LFQ1677" s="34"/>
      <c r="LFX1677" s="35"/>
      <c r="LFY1677" s="34"/>
      <c r="LGF1677" s="35"/>
      <c r="LGG1677" s="34"/>
      <c r="LGN1677" s="35"/>
      <c r="LGO1677" s="34"/>
      <c r="LGV1677" s="35"/>
      <c r="LGW1677" s="34"/>
      <c r="LHD1677" s="35"/>
      <c r="LHE1677" s="34"/>
      <c r="LHL1677" s="35"/>
      <c r="LHM1677" s="34"/>
      <c r="LHT1677" s="35"/>
      <c r="LHU1677" s="34"/>
      <c r="LIB1677" s="35"/>
      <c r="LIC1677" s="34"/>
      <c r="LIJ1677" s="35"/>
      <c r="LIK1677" s="34"/>
      <c r="LIR1677" s="35"/>
      <c r="LIS1677" s="34"/>
      <c r="LIZ1677" s="35"/>
      <c r="LJA1677" s="34"/>
      <c r="LJH1677" s="35"/>
      <c r="LJI1677" s="34"/>
      <c r="LJP1677" s="35"/>
      <c r="LJQ1677" s="34"/>
      <c r="LJX1677" s="35"/>
      <c r="LJY1677" s="34"/>
      <c r="LKF1677" s="35"/>
      <c r="LKG1677" s="34"/>
      <c r="LKN1677" s="35"/>
      <c r="LKO1677" s="34"/>
      <c r="LKV1677" s="35"/>
      <c r="LKW1677" s="34"/>
      <c r="LLD1677" s="35"/>
      <c r="LLE1677" s="34"/>
      <c r="LLL1677" s="35"/>
      <c r="LLM1677" s="34"/>
      <c r="LLT1677" s="35"/>
      <c r="LLU1677" s="34"/>
      <c r="LMB1677" s="35"/>
      <c r="LMC1677" s="34"/>
      <c r="LMJ1677" s="35"/>
      <c r="LMK1677" s="34"/>
      <c r="LMR1677" s="35"/>
      <c r="LMS1677" s="34"/>
      <c r="LMZ1677" s="35"/>
      <c r="LNA1677" s="34"/>
      <c r="LNH1677" s="35"/>
      <c r="LNI1677" s="34"/>
      <c r="LNP1677" s="35"/>
      <c r="LNQ1677" s="34"/>
      <c r="LNX1677" s="35"/>
      <c r="LNY1677" s="34"/>
      <c r="LOF1677" s="35"/>
      <c r="LOG1677" s="34"/>
      <c r="LON1677" s="35"/>
      <c r="LOO1677" s="34"/>
      <c r="LOV1677" s="35"/>
      <c r="LOW1677" s="34"/>
      <c r="LPD1677" s="35"/>
      <c r="LPE1677" s="34"/>
      <c r="LPL1677" s="35"/>
      <c r="LPM1677" s="34"/>
      <c r="LPT1677" s="35"/>
      <c r="LPU1677" s="34"/>
      <c r="LQB1677" s="35"/>
      <c r="LQC1677" s="34"/>
      <c r="LQJ1677" s="35"/>
      <c r="LQK1677" s="34"/>
      <c r="LQR1677" s="35"/>
      <c r="LQS1677" s="34"/>
      <c r="LQZ1677" s="35"/>
      <c r="LRA1677" s="34"/>
      <c r="LRH1677" s="35"/>
      <c r="LRI1677" s="34"/>
      <c r="LRP1677" s="35"/>
      <c r="LRQ1677" s="34"/>
      <c r="LRX1677" s="35"/>
      <c r="LRY1677" s="34"/>
      <c r="LSF1677" s="35"/>
      <c r="LSG1677" s="34"/>
      <c r="LSN1677" s="35"/>
      <c r="LSO1677" s="34"/>
      <c r="LSV1677" s="35"/>
      <c r="LSW1677" s="34"/>
      <c r="LTD1677" s="35"/>
      <c r="LTE1677" s="34"/>
      <c r="LTL1677" s="35"/>
      <c r="LTM1677" s="34"/>
      <c r="LTT1677" s="35"/>
      <c r="LTU1677" s="34"/>
      <c r="LUB1677" s="35"/>
      <c r="LUC1677" s="34"/>
      <c r="LUJ1677" s="35"/>
      <c r="LUK1677" s="34"/>
      <c r="LUR1677" s="35"/>
      <c r="LUS1677" s="34"/>
      <c r="LUZ1677" s="35"/>
      <c r="LVA1677" s="34"/>
      <c r="LVH1677" s="35"/>
      <c r="LVI1677" s="34"/>
      <c r="LVP1677" s="35"/>
      <c r="LVQ1677" s="34"/>
      <c r="LVX1677" s="35"/>
      <c r="LVY1677" s="34"/>
      <c r="LWF1677" s="35"/>
      <c r="LWG1677" s="34"/>
      <c r="LWN1677" s="35"/>
      <c r="LWO1677" s="34"/>
      <c r="LWV1677" s="35"/>
      <c r="LWW1677" s="34"/>
      <c r="LXD1677" s="35"/>
      <c r="LXE1677" s="34"/>
      <c r="LXL1677" s="35"/>
      <c r="LXM1677" s="34"/>
      <c r="LXT1677" s="35"/>
      <c r="LXU1677" s="34"/>
      <c r="LYB1677" s="35"/>
      <c r="LYC1677" s="34"/>
      <c r="LYJ1677" s="35"/>
      <c r="LYK1677" s="34"/>
      <c r="LYR1677" s="35"/>
      <c r="LYS1677" s="34"/>
      <c r="LYZ1677" s="35"/>
      <c r="LZA1677" s="34"/>
      <c r="LZH1677" s="35"/>
      <c r="LZI1677" s="34"/>
      <c r="LZP1677" s="35"/>
      <c r="LZQ1677" s="34"/>
      <c r="LZX1677" s="35"/>
      <c r="LZY1677" s="34"/>
      <c r="MAF1677" s="35"/>
      <c r="MAG1677" s="34"/>
      <c r="MAN1677" s="35"/>
      <c r="MAO1677" s="34"/>
      <c r="MAV1677" s="35"/>
      <c r="MAW1677" s="34"/>
      <c r="MBD1677" s="35"/>
      <c r="MBE1677" s="34"/>
      <c r="MBL1677" s="35"/>
      <c r="MBM1677" s="34"/>
      <c r="MBT1677" s="35"/>
      <c r="MBU1677" s="34"/>
      <c r="MCB1677" s="35"/>
      <c r="MCC1677" s="34"/>
      <c r="MCJ1677" s="35"/>
      <c r="MCK1677" s="34"/>
      <c r="MCR1677" s="35"/>
      <c r="MCS1677" s="34"/>
      <c r="MCZ1677" s="35"/>
      <c r="MDA1677" s="34"/>
      <c r="MDH1677" s="35"/>
      <c r="MDI1677" s="34"/>
      <c r="MDP1677" s="35"/>
      <c r="MDQ1677" s="34"/>
      <c r="MDX1677" s="35"/>
      <c r="MDY1677" s="34"/>
      <c r="MEF1677" s="35"/>
      <c r="MEG1677" s="34"/>
      <c r="MEN1677" s="35"/>
      <c r="MEO1677" s="34"/>
      <c r="MEV1677" s="35"/>
      <c r="MEW1677" s="34"/>
      <c r="MFD1677" s="35"/>
      <c r="MFE1677" s="34"/>
      <c r="MFL1677" s="35"/>
      <c r="MFM1677" s="34"/>
      <c r="MFT1677" s="35"/>
      <c r="MFU1677" s="34"/>
      <c r="MGB1677" s="35"/>
      <c r="MGC1677" s="34"/>
      <c r="MGJ1677" s="35"/>
      <c r="MGK1677" s="34"/>
      <c r="MGR1677" s="35"/>
      <c r="MGS1677" s="34"/>
      <c r="MGZ1677" s="35"/>
      <c r="MHA1677" s="34"/>
      <c r="MHH1677" s="35"/>
      <c r="MHI1677" s="34"/>
      <c r="MHP1677" s="35"/>
      <c r="MHQ1677" s="34"/>
      <c r="MHX1677" s="35"/>
      <c r="MHY1677" s="34"/>
      <c r="MIF1677" s="35"/>
      <c r="MIG1677" s="34"/>
      <c r="MIN1677" s="35"/>
      <c r="MIO1677" s="34"/>
      <c r="MIV1677" s="35"/>
      <c r="MIW1677" s="34"/>
      <c r="MJD1677" s="35"/>
      <c r="MJE1677" s="34"/>
      <c r="MJL1677" s="35"/>
      <c r="MJM1677" s="34"/>
      <c r="MJT1677" s="35"/>
      <c r="MJU1677" s="34"/>
      <c r="MKB1677" s="35"/>
      <c r="MKC1677" s="34"/>
      <c r="MKJ1677" s="35"/>
      <c r="MKK1677" s="34"/>
      <c r="MKR1677" s="35"/>
      <c r="MKS1677" s="34"/>
      <c r="MKZ1677" s="35"/>
      <c r="MLA1677" s="34"/>
      <c r="MLH1677" s="35"/>
      <c r="MLI1677" s="34"/>
      <c r="MLP1677" s="35"/>
      <c r="MLQ1677" s="34"/>
      <c r="MLX1677" s="35"/>
      <c r="MLY1677" s="34"/>
      <c r="MMF1677" s="35"/>
      <c r="MMG1677" s="34"/>
      <c r="MMN1677" s="35"/>
      <c r="MMO1677" s="34"/>
      <c r="MMV1677" s="35"/>
      <c r="MMW1677" s="34"/>
      <c r="MND1677" s="35"/>
      <c r="MNE1677" s="34"/>
      <c r="MNL1677" s="35"/>
      <c r="MNM1677" s="34"/>
      <c r="MNT1677" s="35"/>
      <c r="MNU1677" s="34"/>
      <c r="MOB1677" s="35"/>
      <c r="MOC1677" s="34"/>
      <c r="MOJ1677" s="35"/>
      <c r="MOK1677" s="34"/>
      <c r="MOR1677" s="35"/>
      <c r="MOS1677" s="34"/>
      <c r="MOZ1677" s="35"/>
      <c r="MPA1677" s="34"/>
      <c r="MPH1677" s="35"/>
      <c r="MPI1677" s="34"/>
      <c r="MPP1677" s="35"/>
      <c r="MPQ1677" s="34"/>
      <c r="MPX1677" s="35"/>
      <c r="MPY1677" s="34"/>
      <c r="MQF1677" s="35"/>
      <c r="MQG1677" s="34"/>
      <c r="MQN1677" s="35"/>
      <c r="MQO1677" s="34"/>
      <c r="MQV1677" s="35"/>
      <c r="MQW1677" s="34"/>
      <c r="MRD1677" s="35"/>
      <c r="MRE1677" s="34"/>
      <c r="MRL1677" s="35"/>
      <c r="MRM1677" s="34"/>
      <c r="MRT1677" s="35"/>
      <c r="MRU1677" s="34"/>
      <c r="MSB1677" s="35"/>
      <c r="MSC1677" s="34"/>
      <c r="MSJ1677" s="35"/>
      <c r="MSK1677" s="34"/>
      <c r="MSR1677" s="35"/>
      <c r="MSS1677" s="34"/>
      <c r="MSZ1677" s="35"/>
      <c r="MTA1677" s="34"/>
      <c r="MTH1677" s="35"/>
      <c r="MTI1677" s="34"/>
      <c r="MTP1677" s="35"/>
      <c r="MTQ1677" s="34"/>
      <c r="MTX1677" s="35"/>
      <c r="MTY1677" s="34"/>
      <c r="MUF1677" s="35"/>
      <c r="MUG1677" s="34"/>
      <c r="MUN1677" s="35"/>
      <c r="MUO1677" s="34"/>
      <c r="MUV1677" s="35"/>
      <c r="MUW1677" s="34"/>
      <c r="MVD1677" s="35"/>
      <c r="MVE1677" s="34"/>
      <c r="MVL1677" s="35"/>
      <c r="MVM1677" s="34"/>
      <c r="MVT1677" s="35"/>
      <c r="MVU1677" s="34"/>
      <c r="MWB1677" s="35"/>
      <c r="MWC1677" s="34"/>
      <c r="MWJ1677" s="35"/>
      <c r="MWK1677" s="34"/>
      <c r="MWR1677" s="35"/>
      <c r="MWS1677" s="34"/>
      <c r="MWZ1677" s="35"/>
      <c r="MXA1677" s="34"/>
      <c r="MXH1677" s="35"/>
      <c r="MXI1677" s="34"/>
      <c r="MXP1677" s="35"/>
      <c r="MXQ1677" s="34"/>
      <c r="MXX1677" s="35"/>
      <c r="MXY1677" s="34"/>
      <c r="MYF1677" s="35"/>
      <c r="MYG1677" s="34"/>
      <c r="MYN1677" s="35"/>
      <c r="MYO1677" s="34"/>
      <c r="MYV1677" s="35"/>
      <c r="MYW1677" s="34"/>
      <c r="MZD1677" s="35"/>
      <c r="MZE1677" s="34"/>
      <c r="MZL1677" s="35"/>
      <c r="MZM1677" s="34"/>
      <c r="MZT1677" s="35"/>
      <c r="MZU1677" s="34"/>
      <c r="NAB1677" s="35"/>
      <c r="NAC1677" s="34"/>
      <c r="NAJ1677" s="35"/>
      <c r="NAK1677" s="34"/>
      <c r="NAR1677" s="35"/>
      <c r="NAS1677" s="34"/>
      <c r="NAZ1677" s="35"/>
      <c r="NBA1677" s="34"/>
      <c r="NBH1677" s="35"/>
      <c r="NBI1677" s="34"/>
      <c r="NBP1677" s="35"/>
      <c r="NBQ1677" s="34"/>
      <c r="NBX1677" s="35"/>
      <c r="NBY1677" s="34"/>
      <c r="NCF1677" s="35"/>
      <c r="NCG1677" s="34"/>
      <c r="NCN1677" s="35"/>
      <c r="NCO1677" s="34"/>
      <c r="NCV1677" s="35"/>
      <c r="NCW1677" s="34"/>
      <c r="NDD1677" s="35"/>
      <c r="NDE1677" s="34"/>
      <c r="NDL1677" s="35"/>
      <c r="NDM1677" s="34"/>
      <c r="NDT1677" s="35"/>
      <c r="NDU1677" s="34"/>
      <c r="NEB1677" s="35"/>
      <c r="NEC1677" s="34"/>
      <c r="NEJ1677" s="35"/>
      <c r="NEK1677" s="34"/>
      <c r="NER1677" s="35"/>
      <c r="NES1677" s="34"/>
      <c r="NEZ1677" s="35"/>
      <c r="NFA1677" s="34"/>
      <c r="NFH1677" s="35"/>
      <c r="NFI1677" s="34"/>
      <c r="NFP1677" s="35"/>
      <c r="NFQ1677" s="34"/>
      <c r="NFX1677" s="35"/>
      <c r="NFY1677" s="34"/>
      <c r="NGF1677" s="35"/>
      <c r="NGG1677" s="34"/>
      <c r="NGN1677" s="35"/>
      <c r="NGO1677" s="34"/>
      <c r="NGV1677" s="35"/>
      <c r="NGW1677" s="34"/>
      <c r="NHD1677" s="35"/>
      <c r="NHE1677" s="34"/>
      <c r="NHL1677" s="35"/>
      <c r="NHM1677" s="34"/>
      <c r="NHT1677" s="35"/>
      <c r="NHU1677" s="34"/>
      <c r="NIB1677" s="35"/>
      <c r="NIC1677" s="34"/>
      <c r="NIJ1677" s="35"/>
      <c r="NIK1677" s="34"/>
      <c r="NIR1677" s="35"/>
      <c r="NIS1677" s="34"/>
      <c r="NIZ1677" s="35"/>
      <c r="NJA1677" s="34"/>
      <c r="NJH1677" s="35"/>
      <c r="NJI1677" s="34"/>
      <c r="NJP1677" s="35"/>
      <c r="NJQ1677" s="34"/>
      <c r="NJX1677" s="35"/>
      <c r="NJY1677" s="34"/>
      <c r="NKF1677" s="35"/>
      <c r="NKG1677" s="34"/>
      <c r="NKN1677" s="35"/>
      <c r="NKO1677" s="34"/>
      <c r="NKV1677" s="35"/>
      <c r="NKW1677" s="34"/>
      <c r="NLD1677" s="35"/>
      <c r="NLE1677" s="34"/>
      <c r="NLL1677" s="35"/>
      <c r="NLM1677" s="34"/>
      <c r="NLT1677" s="35"/>
      <c r="NLU1677" s="34"/>
      <c r="NMB1677" s="35"/>
      <c r="NMC1677" s="34"/>
      <c r="NMJ1677" s="35"/>
      <c r="NMK1677" s="34"/>
      <c r="NMR1677" s="35"/>
      <c r="NMS1677" s="34"/>
      <c r="NMZ1677" s="35"/>
      <c r="NNA1677" s="34"/>
      <c r="NNH1677" s="35"/>
      <c r="NNI1677" s="34"/>
      <c r="NNP1677" s="35"/>
      <c r="NNQ1677" s="34"/>
      <c r="NNX1677" s="35"/>
      <c r="NNY1677" s="34"/>
      <c r="NOF1677" s="35"/>
      <c r="NOG1677" s="34"/>
      <c r="NON1677" s="35"/>
      <c r="NOO1677" s="34"/>
      <c r="NOV1677" s="35"/>
      <c r="NOW1677" s="34"/>
      <c r="NPD1677" s="35"/>
      <c r="NPE1677" s="34"/>
      <c r="NPL1677" s="35"/>
      <c r="NPM1677" s="34"/>
      <c r="NPT1677" s="35"/>
      <c r="NPU1677" s="34"/>
      <c r="NQB1677" s="35"/>
      <c r="NQC1677" s="34"/>
      <c r="NQJ1677" s="35"/>
      <c r="NQK1677" s="34"/>
      <c r="NQR1677" s="35"/>
      <c r="NQS1677" s="34"/>
      <c r="NQZ1677" s="35"/>
      <c r="NRA1677" s="34"/>
      <c r="NRH1677" s="35"/>
      <c r="NRI1677" s="34"/>
      <c r="NRP1677" s="35"/>
      <c r="NRQ1677" s="34"/>
      <c r="NRX1677" s="35"/>
      <c r="NRY1677" s="34"/>
      <c r="NSF1677" s="35"/>
      <c r="NSG1677" s="34"/>
      <c r="NSN1677" s="35"/>
      <c r="NSO1677" s="34"/>
      <c r="NSV1677" s="35"/>
      <c r="NSW1677" s="34"/>
      <c r="NTD1677" s="35"/>
      <c r="NTE1677" s="34"/>
      <c r="NTL1677" s="35"/>
      <c r="NTM1677" s="34"/>
      <c r="NTT1677" s="35"/>
      <c r="NTU1677" s="34"/>
      <c r="NUB1677" s="35"/>
      <c r="NUC1677" s="34"/>
      <c r="NUJ1677" s="35"/>
      <c r="NUK1677" s="34"/>
      <c r="NUR1677" s="35"/>
      <c r="NUS1677" s="34"/>
      <c r="NUZ1677" s="35"/>
      <c r="NVA1677" s="34"/>
      <c r="NVH1677" s="35"/>
      <c r="NVI1677" s="34"/>
      <c r="NVP1677" s="35"/>
      <c r="NVQ1677" s="34"/>
      <c r="NVX1677" s="35"/>
      <c r="NVY1677" s="34"/>
      <c r="NWF1677" s="35"/>
      <c r="NWG1677" s="34"/>
      <c r="NWN1677" s="35"/>
      <c r="NWO1677" s="34"/>
      <c r="NWV1677" s="35"/>
      <c r="NWW1677" s="34"/>
      <c r="NXD1677" s="35"/>
      <c r="NXE1677" s="34"/>
      <c r="NXL1677" s="35"/>
      <c r="NXM1677" s="34"/>
      <c r="NXT1677" s="35"/>
      <c r="NXU1677" s="34"/>
      <c r="NYB1677" s="35"/>
      <c r="NYC1677" s="34"/>
      <c r="NYJ1677" s="35"/>
      <c r="NYK1677" s="34"/>
      <c r="NYR1677" s="35"/>
      <c r="NYS1677" s="34"/>
      <c r="NYZ1677" s="35"/>
      <c r="NZA1677" s="34"/>
      <c r="NZH1677" s="35"/>
      <c r="NZI1677" s="34"/>
      <c r="NZP1677" s="35"/>
      <c r="NZQ1677" s="34"/>
      <c r="NZX1677" s="35"/>
      <c r="NZY1677" s="34"/>
      <c r="OAF1677" s="35"/>
      <c r="OAG1677" s="34"/>
      <c r="OAN1677" s="35"/>
      <c r="OAO1677" s="34"/>
      <c r="OAV1677" s="35"/>
      <c r="OAW1677" s="34"/>
      <c r="OBD1677" s="35"/>
      <c r="OBE1677" s="34"/>
      <c r="OBL1677" s="35"/>
      <c r="OBM1677" s="34"/>
      <c r="OBT1677" s="35"/>
      <c r="OBU1677" s="34"/>
      <c r="OCB1677" s="35"/>
      <c r="OCC1677" s="34"/>
      <c r="OCJ1677" s="35"/>
      <c r="OCK1677" s="34"/>
      <c r="OCR1677" s="35"/>
      <c r="OCS1677" s="34"/>
      <c r="OCZ1677" s="35"/>
      <c r="ODA1677" s="34"/>
      <c r="ODH1677" s="35"/>
      <c r="ODI1677" s="34"/>
      <c r="ODP1677" s="35"/>
      <c r="ODQ1677" s="34"/>
      <c r="ODX1677" s="35"/>
      <c r="ODY1677" s="34"/>
      <c r="OEF1677" s="35"/>
      <c r="OEG1677" s="34"/>
      <c r="OEN1677" s="35"/>
      <c r="OEO1677" s="34"/>
      <c r="OEV1677" s="35"/>
      <c r="OEW1677" s="34"/>
      <c r="OFD1677" s="35"/>
      <c r="OFE1677" s="34"/>
      <c r="OFL1677" s="35"/>
      <c r="OFM1677" s="34"/>
      <c r="OFT1677" s="35"/>
      <c r="OFU1677" s="34"/>
      <c r="OGB1677" s="35"/>
      <c r="OGC1677" s="34"/>
      <c r="OGJ1677" s="35"/>
      <c r="OGK1677" s="34"/>
      <c r="OGR1677" s="35"/>
      <c r="OGS1677" s="34"/>
      <c r="OGZ1677" s="35"/>
      <c r="OHA1677" s="34"/>
      <c r="OHH1677" s="35"/>
      <c r="OHI1677" s="34"/>
      <c r="OHP1677" s="35"/>
      <c r="OHQ1677" s="34"/>
      <c r="OHX1677" s="35"/>
      <c r="OHY1677" s="34"/>
      <c r="OIF1677" s="35"/>
      <c r="OIG1677" s="34"/>
      <c r="OIN1677" s="35"/>
      <c r="OIO1677" s="34"/>
      <c r="OIV1677" s="35"/>
      <c r="OIW1677" s="34"/>
      <c r="OJD1677" s="35"/>
      <c r="OJE1677" s="34"/>
      <c r="OJL1677" s="35"/>
      <c r="OJM1677" s="34"/>
      <c r="OJT1677" s="35"/>
      <c r="OJU1677" s="34"/>
      <c r="OKB1677" s="35"/>
      <c r="OKC1677" s="34"/>
      <c r="OKJ1677" s="35"/>
      <c r="OKK1677" s="34"/>
      <c r="OKR1677" s="35"/>
      <c r="OKS1677" s="34"/>
      <c r="OKZ1677" s="35"/>
      <c r="OLA1677" s="34"/>
      <c r="OLH1677" s="35"/>
      <c r="OLI1677" s="34"/>
      <c r="OLP1677" s="35"/>
      <c r="OLQ1677" s="34"/>
      <c r="OLX1677" s="35"/>
      <c r="OLY1677" s="34"/>
      <c r="OMF1677" s="35"/>
      <c r="OMG1677" s="34"/>
      <c r="OMN1677" s="35"/>
      <c r="OMO1677" s="34"/>
      <c r="OMV1677" s="35"/>
      <c r="OMW1677" s="34"/>
      <c r="OND1677" s="35"/>
      <c r="ONE1677" s="34"/>
      <c r="ONL1677" s="35"/>
      <c r="ONM1677" s="34"/>
      <c r="ONT1677" s="35"/>
      <c r="ONU1677" s="34"/>
      <c r="OOB1677" s="35"/>
      <c r="OOC1677" s="34"/>
      <c r="OOJ1677" s="35"/>
      <c r="OOK1677" s="34"/>
      <c r="OOR1677" s="35"/>
      <c r="OOS1677" s="34"/>
      <c r="OOZ1677" s="35"/>
      <c r="OPA1677" s="34"/>
      <c r="OPH1677" s="35"/>
      <c r="OPI1677" s="34"/>
      <c r="OPP1677" s="35"/>
      <c r="OPQ1677" s="34"/>
      <c r="OPX1677" s="35"/>
      <c r="OPY1677" s="34"/>
      <c r="OQF1677" s="35"/>
      <c r="OQG1677" s="34"/>
      <c r="OQN1677" s="35"/>
      <c r="OQO1677" s="34"/>
      <c r="OQV1677" s="35"/>
      <c r="OQW1677" s="34"/>
      <c r="ORD1677" s="35"/>
      <c r="ORE1677" s="34"/>
      <c r="ORL1677" s="35"/>
      <c r="ORM1677" s="34"/>
      <c r="ORT1677" s="35"/>
      <c r="ORU1677" s="34"/>
      <c r="OSB1677" s="35"/>
      <c r="OSC1677" s="34"/>
      <c r="OSJ1677" s="35"/>
      <c r="OSK1677" s="34"/>
      <c r="OSR1677" s="35"/>
      <c r="OSS1677" s="34"/>
      <c r="OSZ1677" s="35"/>
      <c r="OTA1677" s="34"/>
      <c r="OTH1677" s="35"/>
      <c r="OTI1677" s="34"/>
      <c r="OTP1677" s="35"/>
      <c r="OTQ1677" s="34"/>
      <c r="OTX1677" s="35"/>
      <c r="OTY1677" s="34"/>
      <c r="OUF1677" s="35"/>
      <c r="OUG1677" s="34"/>
      <c r="OUN1677" s="35"/>
      <c r="OUO1677" s="34"/>
      <c r="OUV1677" s="35"/>
      <c r="OUW1677" s="34"/>
      <c r="OVD1677" s="35"/>
      <c r="OVE1677" s="34"/>
      <c r="OVL1677" s="35"/>
      <c r="OVM1677" s="34"/>
      <c r="OVT1677" s="35"/>
      <c r="OVU1677" s="34"/>
      <c r="OWB1677" s="35"/>
      <c r="OWC1677" s="34"/>
      <c r="OWJ1677" s="35"/>
      <c r="OWK1677" s="34"/>
      <c r="OWR1677" s="35"/>
      <c r="OWS1677" s="34"/>
      <c r="OWZ1677" s="35"/>
      <c r="OXA1677" s="34"/>
      <c r="OXH1677" s="35"/>
      <c r="OXI1677" s="34"/>
      <c r="OXP1677" s="35"/>
      <c r="OXQ1677" s="34"/>
      <c r="OXX1677" s="35"/>
      <c r="OXY1677" s="34"/>
      <c r="OYF1677" s="35"/>
      <c r="OYG1677" s="34"/>
      <c r="OYN1677" s="35"/>
      <c r="OYO1677" s="34"/>
      <c r="OYV1677" s="35"/>
      <c r="OYW1677" s="34"/>
      <c r="OZD1677" s="35"/>
      <c r="OZE1677" s="34"/>
      <c r="OZL1677" s="35"/>
      <c r="OZM1677" s="34"/>
      <c r="OZT1677" s="35"/>
      <c r="OZU1677" s="34"/>
      <c r="PAB1677" s="35"/>
      <c r="PAC1677" s="34"/>
      <c r="PAJ1677" s="35"/>
      <c r="PAK1677" s="34"/>
      <c r="PAR1677" s="35"/>
      <c r="PAS1677" s="34"/>
      <c r="PAZ1677" s="35"/>
      <c r="PBA1677" s="34"/>
      <c r="PBH1677" s="35"/>
      <c r="PBI1677" s="34"/>
      <c r="PBP1677" s="35"/>
      <c r="PBQ1677" s="34"/>
      <c r="PBX1677" s="35"/>
      <c r="PBY1677" s="34"/>
      <c r="PCF1677" s="35"/>
      <c r="PCG1677" s="34"/>
      <c r="PCN1677" s="35"/>
      <c r="PCO1677" s="34"/>
      <c r="PCV1677" s="35"/>
      <c r="PCW1677" s="34"/>
      <c r="PDD1677" s="35"/>
      <c r="PDE1677" s="34"/>
      <c r="PDL1677" s="35"/>
      <c r="PDM1677" s="34"/>
      <c r="PDT1677" s="35"/>
      <c r="PDU1677" s="34"/>
      <c r="PEB1677" s="35"/>
      <c r="PEC1677" s="34"/>
      <c r="PEJ1677" s="35"/>
      <c r="PEK1677" s="34"/>
      <c r="PER1677" s="35"/>
      <c r="PES1677" s="34"/>
      <c r="PEZ1677" s="35"/>
      <c r="PFA1677" s="34"/>
      <c r="PFH1677" s="35"/>
      <c r="PFI1677" s="34"/>
      <c r="PFP1677" s="35"/>
      <c r="PFQ1677" s="34"/>
      <c r="PFX1677" s="35"/>
      <c r="PFY1677" s="34"/>
      <c r="PGF1677" s="35"/>
      <c r="PGG1677" s="34"/>
      <c r="PGN1677" s="35"/>
      <c r="PGO1677" s="34"/>
      <c r="PGV1677" s="35"/>
      <c r="PGW1677" s="34"/>
      <c r="PHD1677" s="35"/>
      <c r="PHE1677" s="34"/>
      <c r="PHL1677" s="35"/>
      <c r="PHM1677" s="34"/>
      <c r="PHT1677" s="35"/>
      <c r="PHU1677" s="34"/>
      <c r="PIB1677" s="35"/>
      <c r="PIC1677" s="34"/>
      <c r="PIJ1677" s="35"/>
      <c r="PIK1677" s="34"/>
      <c r="PIR1677" s="35"/>
      <c r="PIS1677" s="34"/>
      <c r="PIZ1677" s="35"/>
      <c r="PJA1677" s="34"/>
      <c r="PJH1677" s="35"/>
      <c r="PJI1677" s="34"/>
      <c r="PJP1677" s="35"/>
      <c r="PJQ1677" s="34"/>
      <c r="PJX1677" s="35"/>
      <c r="PJY1677" s="34"/>
      <c r="PKF1677" s="35"/>
      <c r="PKG1677" s="34"/>
      <c r="PKN1677" s="35"/>
      <c r="PKO1677" s="34"/>
      <c r="PKV1677" s="35"/>
      <c r="PKW1677" s="34"/>
      <c r="PLD1677" s="35"/>
      <c r="PLE1677" s="34"/>
      <c r="PLL1677" s="35"/>
      <c r="PLM1677" s="34"/>
      <c r="PLT1677" s="35"/>
      <c r="PLU1677" s="34"/>
      <c r="PMB1677" s="35"/>
      <c r="PMC1677" s="34"/>
      <c r="PMJ1677" s="35"/>
      <c r="PMK1677" s="34"/>
      <c r="PMR1677" s="35"/>
      <c r="PMS1677" s="34"/>
      <c r="PMZ1677" s="35"/>
      <c r="PNA1677" s="34"/>
      <c r="PNH1677" s="35"/>
      <c r="PNI1677" s="34"/>
      <c r="PNP1677" s="35"/>
      <c r="PNQ1677" s="34"/>
      <c r="PNX1677" s="35"/>
      <c r="PNY1677" s="34"/>
      <c r="POF1677" s="35"/>
      <c r="POG1677" s="34"/>
      <c r="PON1677" s="35"/>
      <c r="POO1677" s="34"/>
      <c r="POV1677" s="35"/>
      <c r="POW1677" s="34"/>
      <c r="PPD1677" s="35"/>
      <c r="PPE1677" s="34"/>
      <c r="PPL1677" s="35"/>
      <c r="PPM1677" s="34"/>
      <c r="PPT1677" s="35"/>
      <c r="PPU1677" s="34"/>
      <c r="PQB1677" s="35"/>
      <c r="PQC1677" s="34"/>
      <c r="PQJ1677" s="35"/>
      <c r="PQK1677" s="34"/>
      <c r="PQR1677" s="35"/>
      <c r="PQS1677" s="34"/>
      <c r="PQZ1677" s="35"/>
      <c r="PRA1677" s="34"/>
      <c r="PRH1677" s="35"/>
      <c r="PRI1677" s="34"/>
      <c r="PRP1677" s="35"/>
      <c r="PRQ1677" s="34"/>
      <c r="PRX1677" s="35"/>
      <c r="PRY1677" s="34"/>
      <c r="PSF1677" s="35"/>
      <c r="PSG1677" s="34"/>
      <c r="PSN1677" s="35"/>
      <c r="PSO1677" s="34"/>
      <c r="PSV1677" s="35"/>
      <c r="PSW1677" s="34"/>
      <c r="PTD1677" s="35"/>
      <c r="PTE1677" s="34"/>
      <c r="PTL1677" s="35"/>
      <c r="PTM1677" s="34"/>
      <c r="PTT1677" s="35"/>
      <c r="PTU1677" s="34"/>
      <c r="PUB1677" s="35"/>
      <c r="PUC1677" s="34"/>
      <c r="PUJ1677" s="35"/>
      <c r="PUK1677" s="34"/>
      <c r="PUR1677" s="35"/>
      <c r="PUS1677" s="34"/>
      <c r="PUZ1677" s="35"/>
      <c r="PVA1677" s="34"/>
      <c r="PVH1677" s="35"/>
      <c r="PVI1677" s="34"/>
      <c r="PVP1677" s="35"/>
      <c r="PVQ1677" s="34"/>
      <c r="PVX1677" s="35"/>
      <c r="PVY1677" s="34"/>
      <c r="PWF1677" s="35"/>
      <c r="PWG1677" s="34"/>
      <c r="PWN1677" s="35"/>
      <c r="PWO1677" s="34"/>
      <c r="PWV1677" s="35"/>
      <c r="PWW1677" s="34"/>
      <c r="PXD1677" s="35"/>
      <c r="PXE1677" s="34"/>
      <c r="PXL1677" s="35"/>
      <c r="PXM1677" s="34"/>
      <c r="PXT1677" s="35"/>
      <c r="PXU1677" s="34"/>
      <c r="PYB1677" s="35"/>
      <c r="PYC1677" s="34"/>
      <c r="PYJ1677" s="35"/>
      <c r="PYK1677" s="34"/>
      <c r="PYR1677" s="35"/>
      <c r="PYS1677" s="34"/>
      <c r="PYZ1677" s="35"/>
      <c r="PZA1677" s="34"/>
      <c r="PZH1677" s="35"/>
      <c r="PZI1677" s="34"/>
      <c r="PZP1677" s="35"/>
      <c r="PZQ1677" s="34"/>
      <c r="PZX1677" s="35"/>
      <c r="PZY1677" s="34"/>
      <c r="QAF1677" s="35"/>
      <c r="QAG1677" s="34"/>
      <c r="QAN1677" s="35"/>
      <c r="QAO1677" s="34"/>
      <c r="QAV1677" s="35"/>
      <c r="QAW1677" s="34"/>
      <c r="QBD1677" s="35"/>
      <c r="QBE1677" s="34"/>
      <c r="QBL1677" s="35"/>
      <c r="QBM1677" s="34"/>
      <c r="QBT1677" s="35"/>
      <c r="QBU1677" s="34"/>
      <c r="QCB1677" s="35"/>
      <c r="QCC1677" s="34"/>
      <c r="QCJ1677" s="35"/>
      <c r="QCK1677" s="34"/>
      <c r="QCR1677" s="35"/>
      <c r="QCS1677" s="34"/>
      <c r="QCZ1677" s="35"/>
      <c r="QDA1677" s="34"/>
      <c r="QDH1677" s="35"/>
      <c r="QDI1677" s="34"/>
      <c r="QDP1677" s="35"/>
      <c r="QDQ1677" s="34"/>
      <c r="QDX1677" s="35"/>
      <c r="QDY1677" s="34"/>
      <c r="QEF1677" s="35"/>
      <c r="QEG1677" s="34"/>
      <c r="QEN1677" s="35"/>
      <c r="QEO1677" s="34"/>
      <c r="QEV1677" s="35"/>
      <c r="QEW1677" s="34"/>
      <c r="QFD1677" s="35"/>
      <c r="QFE1677" s="34"/>
      <c r="QFL1677" s="35"/>
      <c r="QFM1677" s="34"/>
      <c r="QFT1677" s="35"/>
      <c r="QFU1677" s="34"/>
      <c r="QGB1677" s="35"/>
      <c r="QGC1677" s="34"/>
      <c r="QGJ1677" s="35"/>
      <c r="QGK1677" s="34"/>
      <c r="QGR1677" s="35"/>
      <c r="QGS1677" s="34"/>
      <c r="QGZ1677" s="35"/>
      <c r="QHA1677" s="34"/>
      <c r="QHH1677" s="35"/>
      <c r="QHI1677" s="34"/>
      <c r="QHP1677" s="35"/>
      <c r="QHQ1677" s="34"/>
      <c r="QHX1677" s="35"/>
      <c r="QHY1677" s="34"/>
      <c r="QIF1677" s="35"/>
      <c r="QIG1677" s="34"/>
      <c r="QIN1677" s="35"/>
      <c r="QIO1677" s="34"/>
      <c r="QIV1677" s="35"/>
      <c r="QIW1677" s="34"/>
      <c r="QJD1677" s="35"/>
      <c r="QJE1677" s="34"/>
      <c r="QJL1677" s="35"/>
      <c r="QJM1677" s="34"/>
      <c r="QJT1677" s="35"/>
      <c r="QJU1677" s="34"/>
      <c r="QKB1677" s="35"/>
      <c r="QKC1677" s="34"/>
      <c r="QKJ1677" s="35"/>
      <c r="QKK1677" s="34"/>
      <c r="QKR1677" s="35"/>
      <c r="QKS1677" s="34"/>
      <c r="QKZ1677" s="35"/>
      <c r="QLA1677" s="34"/>
      <c r="QLH1677" s="35"/>
      <c r="QLI1677" s="34"/>
      <c r="QLP1677" s="35"/>
      <c r="QLQ1677" s="34"/>
      <c r="QLX1677" s="35"/>
      <c r="QLY1677" s="34"/>
      <c r="QMF1677" s="35"/>
      <c r="QMG1677" s="34"/>
      <c r="QMN1677" s="35"/>
      <c r="QMO1677" s="34"/>
      <c r="QMV1677" s="35"/>
      <c r="QMW1677" s="34"/>
      <c r="QND1677" s="35"/>
      <c r="QNE1677" s="34"/>
      <c r="QNL1677" s="35"/>
      <c r="QNM1677" s="34"/>
      <c r="QNT1677" s="35"/>
      <c r="QNU1677" s="34"/>
      <c r="QOB1677" s="35"/>
      <c r="QOC1677" s="34"/>
      <c r="QOJ1677" s="35"/>
      <c r="QOK1677" s="34"/>
      <c r="QOR1677" s="35"/>
      <c r="QOS1677" s="34"/>
      <c r="QOZ1677" s="35"/>
      <c r="QPA1677" s="34"/>
      <c r="QPH1677" s="35"/>
      <c r="QPI1677" s="34"/>
      <c r="QPP1677" s="35"/>
      <c r="QPQ1677" s="34"/>
      <c r="QPX1677" s="35"/>
      <c r="QPY1677" s="34"/>
      <c r="QQF1677" s="35"/>
      <c r="QQG1677" s="34"/>
      <c r="QQN1677" s="35"/>
      <c r="QQO1677" s="34"/>
      <c r="QQV1677" s="35"/>
      <c r="QQW1677" s="34"/>
      <c r="QRD1677" s="35"/>
      <c r="QRE1677" s="34"/>
      <c r="QRL1677" s="35"/>
      <c r="QRM1677" s="34"/>
      <c r="QRT1677" s="35"/>
      <c r="QRU1677" s="34"/>
      <c r="QSB1677" s="35"/>
      <c r="QSC1677" s="34"/>
      <c r="QSJ1677" s="35"/>
      <c r="QSK1677" s="34"/>
      <c r="QSR1677" s="35"/>
      <c r="QSS1677" s="34"/>
      <c r="QSZ1677" s="35"/>
      <c r="QTA1677" s="34"/>
      <c r="QTH1677" s="35"/>
      <c r="QTI1677" s="34"/>
      <c r="QTP1677" s="35"/>
      <c r="QTQ1677" s="34"/>
      <c r="QTX1677" s="35"/>
      <c r="QTY1677" s="34"/>
      <c r="QUF1677" s="35"/>
      <c r="QUG1677" s="34"/>
      <c r="QUN1677" s="35"/>
      <c r="QUO1677" s="34"/>
      <c r="QUV1677" s="35"/>
      <c r="QUW1677" s="34"/>
      <c r="QVD1677" s="35"/>
      <c r="QVE1677" s="34"/>
      <c r="QVL1677" s="35"/>
      <c r="QVM1677" s="34"/>
      <c r="QVT1677" s="35"/>
      <c r="QVU1677" s="34"/>
      <c r="QWB1677" s="35"/>
      <c r="QWC1677" s="34"/>
      <c r="QWJ1677" s="35"/>
      <c r="QWK1677" s="34"/>
      <c r="QWR1677" s="35"/>
      <c r="QWS1677" s="34"/>
      <c r="QWZ1677" s="35"/>
      <c r="QXA1677" s="34"/>
      <c r="QXH1677" s="35"/>
      <c r="QXI1677" s="34"/>
      <c r="QXP1677" s="35"/>
      <c r="QXQ1677" s="34"/>
      <c r="QXX1677" s="35"/>
      <c r="QXY1677" s="34"/>
      <c r="QYF1677" s="35"/>
      <c r="QYG1677" s="34"/>
      <c r="QYN1677" s="35"/>
      <c r="QYO1677" s="34"/>
      <c r="QYV1677" s="35"/>
      <c r="QYW1677" s="34"/>
      <c r="QZD1677" s="35"/>
      <c r="QZE1677" s="34"/>
      <c r="QZL1677" s="35"/>
      <c r="QZM1677" s="34"/>
      <c r="QZT1677" s="35"/>
      <c r="QZU1677" s="34"/>
      <c r="RAB1677" s="35"/>
      <c r="RAC1677" s="34"/>
      <c r="RAJ1677" s="35"/>
      <c r="RAK1677" s="34"/>
      <c r="RAR1677" s="35"/>
      <c r="RAS1677" s="34"/>
      <c r="RAZ1677" s="35"/>
      <c r="RBA1677" s="34"/>
      <c r="RBH1677" s="35"/>
      <c r="RBI1677" s="34"/>
      <c r="RBP1677" s="35"/>
      <c r="RBQ1677" s="34"/>
      <c r="RBX1677" s="35"/>
      <c r="RBY1677" s="34"/>
      <c r="RCF1677" s="35"/>
      <c r="RCG1677" s="34"/>
      <c r="RCN1677" s="35"/>
      <c r="RCO1677" s="34"/>
      <c r="RCV1677" s="35"/>
      <c r="RCW1677" s="34"/>
      <c r="RDD1677" s="35"/>
      <c r="RDE1677" s="34"/>
      <c r="RDL1677" s="35"/>
      <c r="RDM1677" s="34"/>
      <c r="RDT1677" s="35"/>
      <c r="RDU1677" s="34"/>
      <c r="REB1677" s="35"/>
      <c r="REC1677" s="34"/>
      <c r="REJ1677" s="35"/>
      <c r="REK1677" s="34"/>
      <c r="RER1677" s="35"/>
      <c r="RES1677" s="34"/>
      <c r="REZ1677" s="35"/>
      <c r="RFA1677" s="34"/>
      <c r="RFH1677" s="35"/>
      <c r="RFI1677" s="34"/>
      <c r="RFP1677" s="35"/>
      <c r="RFQ1677" s="34"/>
      <c r="RFX1677" s="35"/>
      <c r="RFY1677" s="34"/>
      <c r="RGF1677" s="35"/>
      <c r="RGG1677" s="34"/>
      <c r="RGN1677" s="35"/>
      <c r="RGO1677" s="34"/>
      <c r="RGV1677" s="35"/>
      <c r="RGW1677" s="34"/>
      <c r="RHD1677" s="35"/>
      <c r="RHE1677" s="34"/>
      <c r="RHL1677" s="35"/>
      <c r="RHM1677" s="34"/>
      <c r="RHT1677" s="35"/>
      <c r="RHU1677" s="34"/>
      <c r="RIB1677" s="35"/>
      <c r="RIC1677" s="34"/>
      <c r="RIJ1677" s="35"/>
      <c r="RIK1677" s="34"/>
      <c r="RIR1677" s="35"/>
      <c r="RIS1677" s="34"/>
      <c r="RIZ1677" s="35"/>
      <c r="RJA1677" s="34"/>
      <c r="RJH1677" s="35"/>
      <c r="RJI1677" s="34"/>
      <c r="RJP1677" s="35"/>
      <c r="RJQ1677" s="34"/>
      <c r="RJX1677" s="35"/>
      <c r="RJY1677" s="34"/>
      <c r="RKF1677" s="35"/>
      <c r="RKG1677" s="34"/>
      <c r="RKN1677" s="35"/>
      <c r="RKO1677" s="34"/>
      <c r="RKV1677" s="35"/>
      <c r="RKW1677" s="34"/>
      <c r="RLD1677" s="35"/>
      <c r="RLE1677" s="34"/>
      <c r="RLL1677" s="35"/>
      <c r="RLM1677" s="34"/>
      <c r="RLT1677" s="35"/>
      <c r="RLU1677" s="34"/>
      <c r="RMB1677" s="35"/>
      <c r="RMC1677" s="34"/>
      <c r="RMJ1677" s="35"/>
      <c r="RMK1677" s="34"/>
      <c r="RMR1677" s="35"/>
      <c r="RMS1677" s="34"/>
      <c r="RMZ1677" s="35"/>
      <c r="RNA1677" s="34"/>
      <c r="RNH1677" s="35"/>
      <c r="RNI1677" s="34"/>
      <c r="RNP1677" s="35"/>
      <c r="RNQ1677" s="34"/>
      <c r="RNX1677" s="35"/>
      <c r="RNY1677" s="34"/>
      <c r="ROF1677" s="35"/>
      <c r="ROG1677" s="34"/>
      <c r="RON1677" s="35"/>
      <c r="ROO1677" s="34"/>
      <c r="ROV1677" s="35"/>
      <c r="ROW1677" s="34"/>
      <c r="RPD1677" s="35"/>
      <c r="RPE1677" s="34"/>
      <c r="RPL1677" s="35"/>
      <c r="RPM1677" s="34"/>
      <c r="RPT1677" s="35"/>
      <c r="RPU1677" s="34"/>
      <c r="RQB1677" s="35"/>
      <c r="RQC1677" s="34"/>
      <c r="RQJ1677" s="35"/>
      <c r="RQK1677" s="34"/>
      <c r="RQR1677" s="35"/>
      <c r="RQS1677" s="34"/>
      <c r="RQZ1677" s="35"/>
      <c r="RRA1677" s="34"/>
      <c r="RRH1677" s="35"/>
      <c r="RRI1677" s="34"/>
      <c r="RRP1677" s="35"/>
      <c r="RRQ1677" s="34"/>
      <c r="RRX1677" s="35"/>
      <c r="RRY1677" s="34"/>
      <c r="RSF1677" s="35"/>
      <c r="RSG1677" s="34"/>
      <c r="RSN1677" s="35"/>
      <c r="RSO1677" s="34"/>
      <c r="RSV1677" s="35"/>
      <c r="RSW1677" s="34"/>
      <c r="RTD1677" s="35"/>
      <c r="RTE1677" s="34"/>
      <c r="RTL1677" s="35"/>
      <c r="RTM1677" s="34"/>
      <c r="RTT1677" s="35"/>
      <c r="RTU1677" s="34"/>
      <c r="RUB1677" s="35"/>
      <c r="RUC1677" s="34"/>
      <c r="RUJ1677" s="35"/>
      <c r="RUK1677" s="34"/>
      <c r="RUR1677" s="35"/>
      <c r="RUS1677" s="34"/>
      <c r="RUZ1677" s="35"/>
      <c r="RVA1677" s="34"/>
      <c r="RVH1677" s="35"/>
      <c r="RVI1677" s="34"/>
      <c r="RVP1677" s="35"/>
      <c r="RVQ1677" s="34"/>
      <c r="RVX1677" s="35"/>
      <c r="RVY1677" s="34"/>
      <c r="RWF1677" s="35"/>
      <c r="RWG1677" s="34"/>
      <c r="RWN1677" s="35"/>
      <c r="RWO1677" s="34"/>
      <c r="RWV1677" s="35"/>
      <c r="RWW1677" s="34"/>
      <c r="RXD1677" s="35"/>
      <c r="RXE1677" s="34"/>
      <c r="RXL1677" s="35"/>
      <c r="RXM1677" s="34"/>
      <c r="RXT1677" s="35"/>
      <c r="RXU1677" s="34"/>
      <c r="RYB1677" s="35"/>
      <c r="RYC1677" s="34"/>
      <c r="RYJ1677" s="35"/>
      <c r="RYK1677" s="34"/>
      <c r="RYR1677" s="35"/>
      <c r="RYS1677" s="34"/>
      <c r="RYZ1677" s="35"/>
      <c r="RZA1677" s="34"/>
      <c r="RZH1677" s="35"/>
      <c r="RZI1677" s="34"/>
      <c r="RZP1677" s="35"/>
      <c r="RZQ1677" s="34"/>
      <c r="RZX1677" s="35"/>
      <c r="RZY1677" s="34"/>
      <c r="SAF1677" s="35"/>
      <c r="SAG1677" s="34"/>
      <c r="SAN1677" s="35"/>
      <c r="SAO1677" s="34"/>
      <c r="SAV1677" s="35"/>
      <c r="SAW1677" s="34"/>
      <c r="SBD1677" s="35"/>
      <c r="SBE1677" s="34"/>
      <c r="SBL1677" s="35"/>
      <c r="SBM1677" s="34"/>
      <c r="SBT1677" s="35"/>
      <c r="SBU1677" s="34"/>
      <c r="SCB1677" s="35"/>
      <c r="SCC1677" s="34"/>
      <c r="SCJ1677" s="35"/>
      <c r="SCK1677" s="34"/>
      <c r="SCR1677" s="35"/>
      <c r="SCS1677" s="34"/>
      <c r="SCZ1677" s="35"/>
      <c r="SDA1677" s="34"/>
      <c r="SDH1677" s="35"/>
      <c r="SDI1677" s="34"/>
      <c r="SDP1677" s="35"/>
      <c r="SDQ1677" s="34"/>
      <c r="SDX1677" s="35"/>
      <c r="SDY1677" s="34"/>
      <c r="SEF1677" s="35"/>
      <c r="SEG1677" s="34"/>
      <c r="SEN1677" s="35"/>
      <c r="SEO1677" s="34"/>
      <c r="SEV1677" s="35"/>
      <c r="SEW1677" s="34"/>
      <c r="SFD1677" s="35"/>
      <c r="SFE1677" s="34"/>
      <c r="SFL1677" s="35"/>
      <c r="SFM1677" s="34"/>
      <c r="SFT1677" s="35"/>
      <c r="SFU1677" s="34"/>
      <c r="SGB1677" s="35"/>
      <c r="SGC1677" s="34"/>
      <c r="SGJ1677" s="35"/>
      <c r="SGK1677" s="34"/>
      <c r="SGR1677" s="35"/>
      <c r="SGS1677" s="34"/>
      <c r="SGZ1677" s="35"/>
      <c r="SHA1677" s="34"/>
      <c r="SHH1677" s="35"/>
      <c r="SHI1677" s="34"/>
      <c r="SHP1677" s="35"/>
      <c r="SHQ1677" s="34"/>
      <c r="SHX1677" s="35"/>
      <c r="SHY1677" s="34"/>
      <c r="SIF1677" s="35"/>
      <c r="SIG1677" s="34"/>
      <c r="SIN1677" s="35"/>
      <c r="SIO1677" s="34"/>
      <c r="SIV1677" s="35"/>
      <c r="SIW1677" s="34"/>
      <c r="SJD1677" s="35"/>
      <c r="SJE1677" s="34"/>
      <c r="SJL1677" s="35"/>
      <c r="SJM1677" s="34"/>
      <c r="SJT1677" s="35"/>
      <c r="SJU1677" s="34"/>
      <c r="SKB1677" s="35"/>
      <c r="SKC1677" s="34"/>
      <c r="SKJ1677" s="35"/>
      <c r="SKK1677" s="34"/>
      <c r="SKR1677" s="35"/>
      <c r="SKS1677" s="34"/>
      <c r="SKZ1677" s="35"/>
      <c r="SLA1677" s="34"/>
      <c r="SLH1677" s="35"/>
      <c r="SLI1677" s="34"/>
      <c r="SLP1677" s="35"/>
      <c r="SLQ1677" s="34"/>
      <c r="SLX1677" s="35"/>
      <c r="SLY1677" s="34"/>
      <c r="SMF1677" s="35"/>
      <c r="SMG1677" s="34"/>
      <c r="SMN1677" s="35"/>
      <c r="SMO1677" s="34"/>
      <c r="SMV1677" s="35"/>
      <c r="SMW1677" s="34"/>
      <c r="SND1677" s="35"/>
      <c r="SNE1677" s="34"/>
      <c r="SNL1677" s="35"/>
      <c r="SNM1677" s="34"/>
      <c r="SNT1677" s="35"/>
      <c r="SNU1677" s="34"/>
      <c r="SOB1677" s="35"/>
      <c r="SOC1677" s="34"/>
      <c r="SOJ1677" s="35"/>
      <c r="SOK1677" s="34"/>
      <c r="SOR1677" s="35"/>
      <c r="SOS1677" s="34"/>
      <c r="SOZ1677" s="35"/>
      <c r="SPA1677" s="34"/>
      <c r="SPH1677" s="35"/>
      <c r="SPI1677" s="34"/>
      <c r="SPP1677" s="35"/>
      <c r="SPQ1677" s="34"/>
      <c r="SPX1677" s="35"/>
      <c r="SPY1677" s="34"/>
      <c r="SQF1677" s="35"/>
      <c r="SQG1677" s="34"/>
      <c r="SQN1677" s="35"/>
      <c r="SQO1677" s="34"/>
      <c r="SQV1677" s="35"/>
      <c r="SQW1677" s="34"/>
      <c r="SRD1677" s="35"/>
      <c r="SRE1677" s="34"/>
      <c r="SRL1677" s="35"/>
      <c r="SRM1677" s="34"/>
      <c r="SRT1677" s="35"/>
      <c r="SRU1677" s="34"/>
      <c r="SSB1677" s="35"/>
      <c r="SSC1677" s="34"/>
      <c r="SSJ1677" s="35"/>
      <c r="SSK1677" s="34"/>
      <c r="SSR1677" s="35"/>
      <c r="SSS1677" s="34"/>
      <c r="SSZ1677" s="35"/>
      <c r="STA1677" s="34"/>
      <c r="STH1677" s="35"/>
      <c r="STI1677" s="34"/>
      <c r="STP1677" s="35"/>
      <c r="STQ1677" s="34"/>
      <c r="STX1677" s="35"/>
      <c r="STY1677" s="34"/>
      <c r="SUF1677" s="35"/>
      <c r="SUG1677" s="34"/>
      <c r="SUN1677" s="35"/>
      <c r="SUO1677" s="34"/>
      <c r="SUV1677" s="35"/>
      <c r="SUW1677" s="34"/>
      <c r="SVD1677" s="35"/>
      <c r="SVE1677" s="34"/>
      <c r="SVL1677" s="35"/>
      <c r="SVM1677" s="34"/>
      <c r="SVT1677" s="35"/>
      <c r="SVU1677" s="34"/>
      <c r="SWB1677" s="35"/>
      <c r="SWC1677" s="34"/>
      <c r="SWJ1677" s="35"/>
      <c r="SWK1677" s="34"/>
      <c r="SWR1677" s="35"/>
      <c r="SWS1677" s="34"/>
      <c r="SWZ1677" s="35"/>
      <c r="SXA1677" s="34"/>
      <c r="SXH1677" s="35"/>
      <c r="SXI1677" s="34"/>
      <c r="SXP1677" s="35"/>
      <c r="SXQ1677" s="34"/>
      <c r="SXX1677" s="35"/>
      <c r="SXY1677" s="34"/>
      <c r="SYF1677" s="35"/>
      <c r="SYG1677" s="34"/>
      <c r="SYN1677" s="35"/>
      <c r="SYO1677" s="34"/>
      <c r="SYV1677" s="35"/>
      <c r="SYW1677" s="34"/>
      <c r="SZD1677" s="35"/>
      <c r="SZE1677" s="34"/>
      <c r="SZL1677" s="35"/>
      <c r="SZM1677" s="34"/>
      <c r="SZT1677" s="35"/>
      <c r="SZU1677" s="34"/>
      <c r="TAB1677" s="35"/>
      <c r="TAC1677" s="34"/>
      <c r="TAJ1677" s="35"/>
      <c r="TAK1677" s="34"/>
      <c r="TAR1677" s="35"/>
      <c r="TAS1677" s="34"/>
      <c r="TAZ1677" s="35"/>
      <c r="TBA1677" s="34"/>
      <c r="TBH1677" s="35"/>
      <c r="TBI1677" s="34"/>
      <c r="TBP1677" s="35"/>
      <c r="TBQ1677" s="34"/>
      <c r="TBX1677" s="35"/>
      <c r="TBY1677" s="34"/>
      <c r="TCF1677" s="35"/>
      <c r="TCG1677" s="34"/>
      <c r="TCN1677" s="35"/>
      <c r="TCO1677" s="34"/>
      <c r="TCV1677" s="35"/>
      <c r="TCW1677" s="34"/>
      <c r="TDD1677" s="35"/>
      <c r="TDE1677" s="34"/>
      <c r="TDL1677" s="35"/>
      <c r="TDM1677" s="34"/>
      <c r="TDT1677" s="35"/>
      <c r="TDU1677" s="34"/>
      <c r="TEB1677" s="35"/>
      <c r="TEC1677" s="34"/>
      <c r="TEJ1677" s="35"/>
      <c r="TEK1677" s="34"/>
      <c r="TER1677" s="35"/>
      <c r="TES1677" s="34"/>
      <c r="TEZ1677" s="35"/>
      <c r="TFA1677" s="34"/>
      <c r="TFH1677" s="35"/>
      <c r="TFI1677" s="34"/>
      <c r="TFP1677" s="35"/>
      <c r="TFQ1677" s="34"/>
      <c r="TFX1677" s="35"/>
      <c r="TFY1677" s="34"/>
      <c r="TGF1677" s="35"/>
      <c r="TGG1677" s="34"/>
      <c r="TGN1677" s="35"/>
      <c r="TGO1677" s="34"/>
      <c r="TGV1677" s="35"/>
      <c r="TGW1677" s="34"/>
      <c r="THD1677" s="35"/>
      <c r="THE1677" s="34"/>
      <c r="THL1677" s="35"/>
      <c r="THM1677" s="34"/>
      <c r="THT1677" s="35"/>
      <c r="THU1677" s="34"/>
      <c r="TIB1677" s="35"/>
      <c r="TIC1677" s="34"/>
      <c r="TIJ1677" s="35"/>
      <c r="TIK1677" s="34"/>
      <c r="TIR1677" s="35"/>
      <c r="TIS1677" s="34"/>
      <c r="TIZ1677" s="35"/>
      <c r="TJA1677" s="34"/>
      <c r="TJH1677" s="35"/>
      <c r="TJI1677" s="34"/>
      <c r="TJP1677" s="35"/>
      <c r="TJQ1677" s="34"/>
      <c r="TJX1677" s="35"/>
      <c r="TJY1677" s="34"/>
      <c r="TKF1677" s="35"/>
      <c r="TKG1677" s="34"/>
      <c r="TKN1677" s="35"/>
      <c r="TKO1677" s="34"/>
      <c r="TKV1677" s="35"/>
      <c r="TKW1677" s="34"/>
      <c r="TLD1677" s="35"/>
      <c r="TLE1677" s="34"/>
      <c r="TLL1677" s="35"/>
      <c r="TLM1677" s="34"/>
      <c r="TLT1677" s="35"/>
      <c r="TLU1677" s="34"/>
      <c r="TMB1677" s="35"/>
      <c r="TMC1677" s="34"/>
      <c r="TMJ1677" s="35"/>
      <c r="TMK1677" s="34"/>
      <c r="TMR1677" s="35"/>
      <c r="TMS1677" s="34"/>
      <c r="TMZ1677" s="35"/>
      <c r="TNA1677" s="34"/>
      <c r="TNH1677" s="35"/>
      <c r="TNI1677" s="34"/>
      <c r="TNP1677" s="35"/>
      <c r="TNQ1677" s="34"/>
      <c r="TNX1677" s="35"/>
      <c r="TNY1677" s="34"/>
      <c r="TOF1677" s="35"/>
      <c r="TOG1677" s="34"/>
      <c r="TON1677" s="35"/>
      <c r="TOO1677" s="34"/>
      <c r="TOV1677" s="35"/>
      <c r="TOW1677" s="34"/>
      <c r="TPD1677" s="35"/>
      <c r="TPE1677" s="34"/>
      <c r="TPL1677" s="35"/>
      <c r="TPM1677" s="34"/>
      <c r="TPT1677" s="35"/>
      <c r="TPU1677" s="34"/>
      <c r="TQB1677" s="35"/>
      <c r="TQC1677" s="34"/>
      <c r="TQJ1677" s="35"/>
      <c r="TQK1677" s="34"/>
      <c r="TQR1677" s="35"/>
      <c r="TQS1677" s="34"/>
      <c r="TQZ1677" s="35"/>
      <c r="TRA1677" s="34"/>
      <c r="TRH1677" s="35"/>
      <c r="TRI1677" s="34"/>
      <c r="TRP1677" s="35"/>
      <c r="TRQ1677" s="34"/>
      <c r="TRX1677" s="35"/>
      <c r="TRY1677" s="34"/>
      <c r="TSF1677" s="35"/>
      <c r="TSG1677" s="34"/>
      <c r="TSN1677" s="35"/>
      <c r="TSO1677" s="34"/>
      <c r="TSV1677" s="35"/>
      <c r="TSW1677" s="34"/>
      <c r="TTD1677" s="35"/>
      <c r="TTE1677" s="34"/>
      <c r="TTL1677" s="35"/>
      <c r="TTM1677" s="34"/>
      <c r="TTT1677" s="35"/>
      <c r="TTU1677" s="34"/>
      <c r="TUB1677" s="35"/>
      <c r="TUC1677" s="34"/>
      <c r="TUJ1677" s="35"/>
      <c r="TUK1677" s="34"/>
      <c r="TUR1677" s="35"/>
      <c r="TUS1677" s="34"/>
      <c r="TUZ1677" s="35"/>
      <c r="TVA1677" s="34"/>
      <c r="TVH1677" s="35"/>
      <c r="TVI1677" s="34"/>
      <c r="TVP1677" s="35"/>
      <c r="TVQ1677" s="34"/>
      <c r="TVX1677" s="35"/>
      <c r="TVY1677" s="34"/>
      <c r="TWF1677" s="35"/>
      <c r="TWG1677" s="34"/>
      <c r="TWN1677" s="35"/>
      <c r="TWO1677" s="34"/>
      <c r="TWV1677" s="35"/>
      <c r="TWW1677" s="34"/>
      <c r="TXD1677" s="35"/>
      <c r="TXE1677" s="34"/>
      <c r="TXL1677" s="35"/>
      <c r="TXM1677" s="34"/>
      <c r="TXT1677" s="35"/>
      <c r="TXU1677" s="34"/>
      <c r="TYB1677" s="35"/>
      <c r="TYC1677" s="34"/>
      <c r="TYJ1677" s="35"/>
      <c r="TYK1677" s="34"/>
      <c r="TYR1677" s="35"/>
      <c r="TYS1677" s="34"/>
      <c r="TYZ1677" s="35"/>
      <c r="TZA1677" s="34"/>
      <c r="TZH1677" s="35"/>
      <c r="TZI1677" s="34"/>
      <c r="TZP1677" s="35"/>
      <c r="TZQ1677" s="34"/>
      <c r="TZX1677" s="35"/>
      <c r="TZY1677" s="34"/>
      <c r="UAF1677" s="35"/>
      <c r="UAG1677" s="34"/>
      <c r="UAN1677" s="35"/>
      <c r="UAO1677" s="34"/>
      <c r="UAV1677" s="35"/>
      <c r="UAW1677" s="34"/>
      <c r="UBD1677" s="35"/>
      <c r="UBE1677" s="34"/>
      <c r="UBL1677" s="35"/>
      <c r="UBM1677" s="34"/>
      <c r="UBT1677" s="35"/>
      <c r="UBU1677" s="34"/>
      <c r="UCB1677" s="35"/>
      <c r="UCC1677" s="34"/>
      <c r="UCJ1677" s="35"/>
      <c r="UCK1677" s="34"/>
      <c r="UCR1677" s="35"/>
      <c r="UCS1677" s="34"/>
      <c r="UCZ1677" s="35"/>
      <c r="UDA1677" s="34"/>
      <c r="UDH1677" s="35"/>
      <c r="UDI1677" s="34"/>
      <c r="UDP1677" s="35"/>
      <c r="UDQ1677" s="34"/>
      <c r="UDX1677" s="35"/>
      <c r="UDY1677" s="34"/>
      <c r="UEF1677" s="35"/>
      <c r="UEG1677" s="34"/>
      <c r="UEN1677" s="35"/>
      <c r="UEO1677" s="34"/>
      <c r="UEV1677" s="35"/>
      <c r="UEW1677" s="34"/>
      <c r="UFD1677" s="35"/>
      <c r="UFE1677" s="34"/>
      <c r="UFL1677" s="35"/>
      <c r="UFM1677" s="34"/>
      <c r="UFT1677" s="35"/>
      <c r="UFU1677" s="34"/>
      <c r="UGB1677" s="35"/>
      <c r="UGC1677" s="34"/>
      <c r="UGJ1677" s="35"/>
      <c r="UGK1677" s="34"/>
      <c r="UGR1677" s="35"/>
      <c r="UGS1677" s="34"/>
      <c r="UGZ1677" s="35"/>
      <c r="UHA1677" s="34"/>
      <c r="UHH1677" s="35"/>
      <c r="UHI1677" s="34"/>
      <c r="UHP1677" s="35"/>
      <c r="UHQ1677" s="34"/>
      <c r="UHX1677" s="35"/>
      <c r="UHY1677" s="34"/>
      <c r="UIF1677" s="35"/>
      <c r="UIG1677" s="34"/>
      <c r="UIN1677" s="35"/>
      <c r="UIO1677" s="34"/>
      <c r="UIV1677" s="35"/>
      <c r="UIW1677" s="34"/>
      <c r="UJD1677" s="35"/>
      <c r="UJE1677" s="34"/>
      <c r="UJL1677" s="35"/>
      <c r="UJM1677" s="34"/>
      <c r="UJT1677" s="35"/>
      <c r="UJU1677" s="34"/>
      <c r="UKB1677" s="35"/>
      <c r="UKC1677" s="34"/>
      <c r="UKJ1677" s="35"/>
      <c r="UKK1677" s="34"/>
      <c r="UKR1677" s="35"/>
      <c r="UKS1677" s="34"/>
      <c r="UKZ1677" s="35"/>
      <c r="ULA1677" s="34"/>
      <c r="ULH1677" s="35"/>
      <c r="ULI1677" s="34"/>
      <c r="ULP1677" s="35"/>
      <c r="ULQ1677" s="34"/>
      <c r="ULX1677" s="35"/>
      <c r="ULY1677" s="34"/>
      <c r="UMF1677" s="35"/>
      <c r="UMG1677" s="34"/>
      <c r="UMN1677" s="35"/>
      <c r="UMO1677" s="34"/>
      <c r="UMV1677" s="35"/>
      <c r="UMW1677" s="34"/>
      <c r="UND1677" s="35"/>
      <c r="UNE1677" s="34"/>
      <c r="UNL1677" s="35"/>
      <c r="UNM1677" s="34"/>
      <c r="UNT1677" s="35"/>
      <c r="UNU1677" s="34"/>
      <c r="UOB1677" s="35"/>
      <c r="UOC1677" s="34"/>
      <c r="UOJ1677" s="35"/>
      <c r="UOK1677" s="34"/>
      <c r="UOR1677" s="35"/>
      <c r="UOS1677" s="34"/>
      <c r="UOZ1677" s="35"/>
      <c r="UPA1677" s="34"/>
      <c r="UPH1677" s="35"/>
      <c r="UPI1677" s="34"/>
      <c r="UPP1677" s="35"/>
      <c r="UPQ1677" s="34"/>
      <c r="UPX1677" s="35"/>
      <c r="UPY1677" s="34"/>
      <c r="UQF1677" s="35"/>
      <c r="UQG1677" s="34"/>
      <c r="UQN1677" s="35"/>
      <c r="UQO1677" s="34"/>
      <c r="UQV1677" s="35"/>
      <c r="UQW1677" s="34"/>
      <c r="URD1677" s="35"/>
      <c r="URE1677" s="34"/>
      <c r="URL1677" s="35"/>
      <c r="URM1677" s="34"/>
      <c r="URT1677" s="35"/>
      <c r="URU1677" s="34"/>
      <c r="USB1677" s="35"/>
      <c r="USC1677" s="34"/>
      <c r="USJ1677" s="35"/>
      <c r="USK1677" s="34"/>
      <c r="USR1677" s="35"/>
      <c r="USS1677" s="34"/>
      <c r="USZ1677" s="35"/>
      <c r="UTA1677" s="34"/>
      <c r="UTH1677" s="35"/>
      <c r="UTI1677" s="34"/>
      <c r="UTP1677" s="35"/>
      <c r="UTQ1677" s="34"/>
      <c r="UTX1677" s="35"/>
      <c r="UTY1677" s="34"/>
      <c r="UUF1677" s="35"/>
      <c r="UUG1677" s="34"/>
      <c r="UUN1677" s="35"/>
      <c r="UUO1677" s="34"/>
      <c r="UUV1677" s="35"/>
      <c r="UUW1677" s="34"/>
      <c r="UVD1677" s="35"/>
      <c r="UVE1677" s="34"/>
      <c r="UVL1677" s="35"/>
      <c r="UVM1677" s="34"/>
      <c r="UVT1677" s="35"/>
      <c r="UVU1677" s="34"/>
      <c r="UWB1677" s="35"/>
      <c r="UWC1677" s="34"/>
      <c r="UWJ1677" s="35"/>
      <c r="UWK1677" s="34"/>
      <c r="UWR1677" s="35"/>
      <c r="UWS1677" s="34"/>
      <c r="UWZ1677" s="35"/>
      <c r="UXA1677" s="34"/>
      <c r="UXH1677" s="35"/>
      <c r="UXI1677" s="34"/>
      <c r="UXP1677" s="35"/>
      <c r="UXQ1677" s="34"/>
      <c r="UXX1677" s="35"/>
      <c r="UXY1677" s="34"/>
      <c r="UYF1677" s="35"/>
      <c r="UYG1677" s="34"/>
      <c r="UYN1677" s="35"/>
      <c r="UYO1677" s="34"/>
      <c r="UYV1677" s="35"/>
      <c r="UYW1677" s="34"/>
      <c r="UZD1677" s="35"/>
      <c r="UZE1677" s="34"/>
      <c r="UZL1677" s="35"/>
      <c r="UZM1677" s="34"/>
      <c r="UZT1677" s="35"/>
      <c r="UZU1677" s="34"/>
      <c r="VAB1677" s="35"/>
      <c r="VAC1677" s="34"/>
      <c r="VAJ1677" s="35"/>
      <c r="VAK1677" s="34"/>
      <c r="VAR1677" s="35"/>
      <c r="VAS1677" s="34"/>
      <c r="VAZ1677" s="35"/>
      <c r="VBA1677" s="34"/>
      <c r="VBH1677" s="35"/>
      <c r="VBI1677" s="34"/>
      <c r="VBP1677" s="35"/>
      <c r="VBQ1677" s="34"/>
      <c r="VBX1677" s="35"/>
      <c r="VBY1677" s="34"/>
      <c r="VCF1677" s="35"/>
      <c r="VCG1677" s="34"/>
      <c r="VCN1677" s="35"/>
      <c r="VCO1677" s="34"/>
      <c r="VCV1677" s="35"/>
      <c r="VCW1677" s="34"/>
      <c r="VDD1677" s="35"/>
      <c r="VDE1677" s="34"/>
      <c r="VDL1677" s="35"/>
      <c r="VDM1677" s="34"/>
      <c r="VDT1677" s="35"/>
      <c r="VDU1677" s="34"/>
      <c r="VEB1677" s="35"/>
      <c r="VEC1677" s="34"/>
      <c r="VEJ1677" s="35"/>
      <c r="VEK1677" s="34"/>
      <c r="VER1677" s="35"/>
      <c r="VES1677" s="34"/>
      <c r="VEZ1677" s="35"/>
      <c r="VFA1677" s="34"/>
      <c r="VFH1677" s="35"/>
      <c r="VFI1677" s="34"/>
      <c r="VFP1677" s="35"/>
      <c r="VFQ1677" s="34"/>
      <c r="VFX1677" s="35"/>
      <c r="VFY1677" s="34"/>
      <c r="VGF1677" s="35"/>
      <c r="VGG1677" s="34"/>
      <c r="VGN1677" s="35"/>
      <c r="VGO1677" s="34"/>
      <c r="VGV1677" s="35"/>
      <c r="VGW1677" s="34"/>
      <c r="VHD1677" s="35"/>
      <c r="VHE1677" s="34"/>
      <c r="VHL1677" s="35"/>
      <c r="VHM1677" s="34"/>
      <c r="VHT1677" s="35"/>
      <c r="VHU1677" s="34"/>
      <c r="VIB1677" s="35"/>
      <c r="VIC1677" s="34"/>
      <c r="VIJ1677" s="35"/>
      <c r="VIK1677" s="34"/>
      <c r="VIR1677" s="35"/>
      <c r="VIS1677" s="34"/>
      <c r="VIZ1677" s="35"/>
      <c r="VJA1677" s="34"/>
      <c r="VJH1677" s="35"/>
      <c r="VJI1677" s="34"/>
      <c r="VJP1677" s="35"/>
      <c r="VJQ1677" s="34"/>
      <c r="VJX1677" s="35"/>
      <c r="VJY1677" s="34"/>
      <c r="VKF1677" s="35"/>
      <c r="VKG1677" s="34"/>
      <c r="VKN1677" s="35"/>
      <c r="VKO1677" s="34"/>
      <c r="VKV1677" s="35"/>
      <c r="VKW1677" s="34"/>
      <c r="VLD1677" s="35"/>
      <c r="VLE1677" s="34"/>
      <c r="VLL1677" s="35"/>
      <c r="VLM1677" s="34"/>
      <c r="VLT1677" s="35"/>
      <c r="VLU1677" s="34"/>
      <c r="VMB1677" s="35"/>
      <c r="VMC1677" s="34"/>
      <c r="VMJ1677" s="35"/>
      <c r="VMK1677" s="34"/>
      <c r="VMR1677" s="35"/>
      <c r="VMS1677" s="34"/>
      <c r="VMZ1677" s="35"/>
      <c r="VNA1677" s="34"/>
      <c r="VNH1677" s="35"/>
      <c r="VNI1677" s="34"/>
      <c r="VNP1677" s="35"/>
      <c r="VNQ1677" s="34"/>
      <c r="VNX1677" s="35"/>
      <c r="VNY1677" s="34"/>
      <c r="VOF1677" s="35"/>
      <c r="VOG1677" s="34"/>
      <c r="VON1677" s="35"/>
      <c r="VOO1677" s="34"/>
      <c r="VOV1677" s="35"/>
      <c r="VOW1677" s="34"/>
      <c r="VPD1677" s="35"/>
      <c r="VPE1677" s="34"/>
      <c r="VPL1677" s="35"/>
      <c r="VPM1677" s="34"/>
      <c r="VPT1677" s="35"/>
      <c r="VPU1677" s="34"/>
      <c r="VQB1677" s="35"/>
      <c r="VQC1677" s="34"/>
      <c r="VQJ1677" s="35"/>
      <c r="VQK1677" s="34"/>
      <c r="VQR1677" s="35"/>
      <c r="VQS1677" s="34"/>
      <c r="VQZ1677" s="35"/>
      <c r="VRA1677" s="34"/>
      <c r="VRH1677" s="35"/>
      <c r="VRI1677" s="34"/>
      <c r="VRP1677" s="35"/>
      <c r="VRQ1677" s="34"/>
      <c r="VRX1677" s="35"/>
      <c r="VRY1677" s="34"/>
      <c r="VSF1677" s="35"/>
      <c r="VSG1677" s="34"/>
      <c r="VSN1677" s="35"/>
      <c r="VSO1677" s="34"/>
      <c r="VSV1677" s="35"/>
      <c r="VSW1677" s="34"/>
      <c r="VTD1677" s="35"/>
      <c r="VTE1677" s="34"/>
      <c r="VTL1677" s="35"/>
      <c r="VTM1677" s="34"/>
      <c r="VTT1677" s="35"/>
      <c r="VTU1677" s="34"/>
      <c r="VUB1677" s="35"/>
      <c r="VUC1677" s="34"/>
      <c r="VUJ1677" s="35"/>
      <c r="VUK1677" s="34"/>
      <c r="VUR1677" s="35"/>
      <c r="VUS1677" s="34"/>
      <c r="VUZ1677" s="35"/>
      <c r="VVA1677" s="34"/>
      <c r="VVH1677" s="35"/>
      <c r="VVI1677" s="34"/>
      <c r="VVP1677" s="35"/>
      <c r="VVQ1677" s="34"/>
      <c r="VVX1677" s="35"/>
      <c r="VVY1677" s="34"/>
      <c r="VWF1677" s="35"/>
      <c r="VWG1677" s="34"/>
      <c r="VWN1677" s="35"/>
      <c r="VWO1677" s="34"/>
      <c r="VWV1677" s="35"/>
      <c r="VWW1677" s="34"/>
      <c r="VXD1677" s="35"/>
      <c r="VXE1677" s="34"/>
      <c r="VXL1677" s="35"/>
      <c r="VXM1677" s="34"/>
      <c r="VXT1677" s="35"/>
      <c r="VXU1677" s="34"/>
      <c r="VYB1677" s="35"/>
      <c r="VYC1677" s="34"/>
      <c r="VYJ1677" s="35"/>
      <c r="VYK1677" s="34"/>
      <c r="VYR1677" s="35"/>
      <c r="VYS1677" s="34"/>
      <c r="VYZ1677" s="35"/>
      <c r="VZA1677" s="34"/>
      <c r="VZH1677" s="35"/>
      <c r="VZI1677" s="34"/>
      <c r="VZP1677" s="35"/>
      <c r="VZQ1677" s="34"/>
      <c r="VZX1677" s="35"/>
      <c r="VZY1677" s="34"/>
      <c r="WAF1677" s="35"/>
      <c r="WAG1677" s="34"/>
      <c r="WAN1677" s="35"/>
      <c r="WAO1677" s="34"/>
      <c r="WAV1677" s="35"/>
      <c r="WAW1677" s="34"/>
      <c r="WBD1677" s="35"/>
      <c r="WBE1677" s="34"/>
      <c r="WBL1677" s="35"/>
      <c r="WBM1677" s="34"/>
      <c r="WBT1677" s="35"/>
      <c r="WBU1677" s="34"/>
      <c r="WCB1677" s="35"/>
      <c r="WCC1677" s="34"/>
      <c r="WCJ1677" s="35"/>
      <c r="WCK1677" s="34"/>
      <c r="WCR1677" s="35"/>
      <c r="WCS1677" s="34"/>
      <c r="WCZ1677" s="35"/>
      <c r="WDA1677" s="34"/>
      <c r="WDH1677" s="35"/>
      <c r="WDI1677" s="34"/>
      <c r="WDP1677" s="35"/>
      <c r="WDQ1677" s="34"/>
      <c r="WDX1677" s="35"/>
      <c r="WDY1677" s="34"/>
      <c r="WEF1677" s="35"/>
      <c r="WEG1677" s="34"/>
      <c r="WEN1677" s="35"/>
      <c r="WEO1677" s="34"/>
      <c r="WEV1677" s="35"/>
      <c r="WEW1677" s="34"/>
      <c r="WFD1677" s="35"/>
      <c r="WFE1677" s="34"/>
      <c r="WFL1677" s="35"/>
      <c r="WFM1677" s="34"/>
      <c r="WFT1677" s="35"/>
      <c r="WFU1677" s="34"/>
      <c r="WGB1677" s="35"/>
      <c r="WGC1677" s="34"/>
      <c r="WGJ1677" s="35"/>
      <c r="WGK1677" s="34"/>
      <c r="WGR1677" s="35"/>
      <c r="WGS1677" s="34"/>
      <c r="WGZ1677" s="35"/>
      <c r="WHA1677" s="34"/>
      <c r="WHH1677" s="35"/>
      <c r="WHI1677" s="34"/>
      <c r="WHP1677" s="35"/>
      <c r="WHQ1677" s="34"/>
      <c r="WHX1677" s="35"/>
      <c r="WHY1677" s="34"/>
      <c r="WIF1677" s="35"/>
      <c r="WIG1677" s="34"/>
      <c r="WIN1677" s="35"/>
      <c r="WIO1677" s="34"/>
      <c r="WIV1677" s="35"/>
      <c r="WIW1677" s="34"/>
      <c r="WJD1677" s="35"/>
      <c r="WJE1677" s="34"/>
      <c r="WJL1677" s="35"/>
      <c r="WJM1677" s="34"/>
      <c r="WJT1677" s="35"/>
      <c r="WJU1677" s="34"/>
      <c r="WKB1677" s="35"/>
      <c r="WKC1677" s="34"/>
      <c r="WKJ1677" s="35"/>
      <c r="WKK1677" s="34"/>
      <c r="WKR1677" s="35"/>
      <c r="WKS1677" s="34"/>
      <c r="WKZ1677" s="35"/>
      <c r="WLA1677" s="34"/>
      <c r="WLH1677" s="35"/>
      <c r="WLI1677" s="34"/>
      <c r="WLP1677" s="35"/>
      <c r="WLQ1677" s="34"/>
      <c r="WLX1677" s="35"/>
      <c r="WLY1677" s="34"/>
      <c r="WMF1677" s="35"/>
      <c r="WMG1677" s="34"/>
      <c r="WMN1677" s="35"/>
      <c r="WMO1677" s="34"/>
      <c r="WMV1677" s="35"/>
      <c r="WMW1677" s="34"/>
      <c r="WND1677" s="35"/>
      <c r="WNE1677" s="34"/>
      <c r="WNL1677" s="35"/>
      <c r="WNM1677" s="34"/>
      <c r="WNT1677" s="35"/>
      <c r="WNU1677" s="34"/>
      <c r="WOB1677" s="35"/>
      <c r="WOC1677" s="34"/>
      <c r="WOJ1677" s="35"/>
      <c r="WOK1677" s="34"/>
      <c r="WOR1677" s="35"/>
      <c r="WOS1677" s="34"/>
      <c r="WOZ1677" s="35"/>
      <c r="WPA1677" s="34"/>
      <c r="WPH1677" s="35"/>
      <c r="WPI1677" s="34"/>
      <c r="WPP1677" s="35"/>
      <c r="WPQ1677" s="34"/>
      <c r="WPX1677" s="35"/>
      <c r="WPY1677" s="34"/>
      <c r="WQF1677" s="35"/>
      <c r="WQG1677" s="34"/>
      <c r="WQN1677" s="35"/>
      <c r="WQO1677" s="34"/>
      <c r="WQV1677" s="35"/>
      <c r="WQW1677" s="34"/>
      <c r="WRD1677" s="35"/>
      <c r="WRE1677" s="34"/>
      <c r="WRL1677" s="35"/>
      <c r="WRM1677" s="34"/>
      <c r="WRT1677" s="35"/>
      <c r="WRU1677" s="34"/>
      <c r="WSB1677" s="35"/>
      <c r="WSC1677" s="34"/>
      <c r="WSJ1677" s="35"/>
      <c r="WSK1677" s="34"/>
      <c r="WSR1677" s="35"/>
      <c r="WSS1677" s="34"/>
      <c r="WSZ1677" s="35"/>
      <c r="WTA1677" s="34"/>
      <c r="WTH1677" s="35"/>
      <c r="WTI1677" s="34"/>
      <c r="WTP1677" s="35"/>
      <c r="WTQ1677" s="34"/>
      <c r="WTX1677" s="35"/>
      <c r="WTY1677" s="34"/>
      <c r="WUF1677" s="35"/>
      <c r="WUG1677" s="34"/>
      <c r="WUN1677" s="35"/>
      <c r="WUO1677" s="34"/>
      <c r="WUV1677" s="35"/>
      <c r="WUW1677" s="34"/>
      <c r="WVD1677" s="35"/>
      <c r="WVE1677" s="34"/>
      <c r="WVL1677" s="35"/>
      <c r="WVM1677" s="34"/>
      <c r="WVT1677" s="35"/>
      <c r="WVU1677" s="34"/>
      <c r="WWB1677" s="35"/>
      <c r="WWC1677" s="34"/>
      <c r="WWJ1677" s="35"/>
      <c r="WWK1677" s="34"/>
      <c r="WWR1677" s="35"/>
      <c r="WWS1677" s="34"/>
      <c r="WWZ1677" s="35"/>
      <c r="WXA1677" s="34"/>
      <c r="WXH1677" s="35"/>
      <c r="WXI1677" s="34"/>
      <c r="WXP1677" s="35"/>
      <c r="WXQ1677" s="34"/>
      <c r="WXX1677" s="35"/>
      <c r="WXY1677" s="34"/>
      <c r="WYF1677" s="35"/>
      <c r="WYG1677" s="34"/>
      <c r="WYN1677" s="35"/>
      <c r="WYO1677" s="34"/>
      <c r="WYV1677" s="35"/>
      <c r="WYW1677" s="34"/>
      <c r="WZD1677" s="35"/>
      <c r="WZE1677" s="34"/>
      <c r="WZL1677" s="35"/>
      <c r="WZM1677" s="34"/>
      <c r="WZT1677" s="35"/>
      <c r="WZU1677" s="34"/>
      <c r="XAB1677" s="35"/>
      <c r="XAC1677" s="34"/>
      <c r="XAJ1677" s="35"/>
      <c r="XAK1677" s="34"/>
      <c r="XAR1677" s="35"/>
      <c r="XAS1677" s="34"/>
      <c r="XAZ1677" s="35"/>
      <c r="XBA1677" s="34"/>
      <c r="XBH1677" s="35"/>
      <c r="XBI1677" s="34"/>
      <c r="XBP1677" s="35"/>
      <c r="XBQ1677" s="34"/>
      <c r="XBX1677" s="35"/>
      <c r="XBY1677" s="34"/>
      <c r="XCF1677" s="35"/>
      <c r="XCG1677" s="34"/>
      <c r="XCN1677" s="35"/>
      <c r="XCO1677" s="34"/>
      <c r="XCV1677" s="35"/>
      <c r="XCW1677" s="34"/>
      <c r="XDD1677" s="35"/>
      <c r="XDE1677" s="34"/>
      <c r="XDL1677" s="35"/>
      <c r="XDM1677" s="34"/>
      <c r="XDT1677" s="35"/>
      <c r="XDU1677" s="34"/>
      <c r="XEB1677" s="35"/>
      <c r="XEC1677" s="34"/>
      <c r="XEJ1677" s="35"/>
      <c r="XEK1677" s="34"/>
      <c r="XER1677" s="35"/>
      <c r="XES1677" s="34"/>
      <c r="XEZ1677" s="35"/>
      <c r="XFA1677" s="34"/>
    </row>
    <row r="1678" spans="1:1021 1028:2045 2052:3069 3076:4093 4100:5117 5124:6141 6148:7165 7172:8189 8196:9213 9220:10237 10244:11261 11268:12285 12292:13309 13316:14333 14340:15357 15364:16381" x14ac:dyDescent="0.25">
      <c r="A1678" t="s">
        <v>484</v>
      </c>
      <c r="B1678" t="s">
        <v>471</v>
      </c>
      <c r="C1678">
        <v>339</v>
      </c>
      <c r="D1678">
        <v>339</v>
      </c>
      <c r="E1678" s="35">
        <v>1</v>
      </c>
      <c r="F1678" s="34">
        <v>1.9999999999999999E-88</v>
      </c>
      <c r="G1678">
        <v>85.76</v>
      </c>
      <c r="H1678">
        <v>1593</v>
      </c>
      <c r="I1678" t="str">
        <f>HYPERLINK("https://www.ncbi.nlm.nih.gov/nucleotide/MW784603.1?report=genbank&amp;log$=nucltop&amp;blast_rank=76&amp;RID=XE6RV0D8013","MW784603.1")</f>
        <v>MW784603.1</v>
      </c>
      <c r="L1678" s="35"/>
      <c r="M1678" s="34"/>
      <c r="T1678" s="35"/>
      <c r="U1678" s="34"/>
      <c r="AB1678" s="35"/>
      <c r="AC1678" s="34"/>
      <c r="AJ1678" s="35"/>
      <c r="AK1678" s="34"/>
      <c r="AR1678" s="35"/>
      <c r="AS1678" s="34"/>
      <c r="AZ1678" s="35"/>
      <c r="BA1678" s="34"/>
      <c r="BH1678" s="35"/>
      <c r="BI1678" s="34"/>
      <c r="BP1678" s="35"/>
      <c r="BQ1678" s="34"/>
      <c r="BX1678" s="35"/>
      <c r="BY1678" s="34"/>
      <c r="CF1678" s="35"/>
      <c r="CG1678" s="34"/>
      <c r="CN1678" s="35"/>
      <c r="CO1678" s="34"/>
      <c r="CV1678" s="35"/>
      <c r="CW1678" s="34"/>
      <c r="DD1678" s="35"/>
      <c r="DE1678" s="34"/>
      <c r="DL1678" s="35"/>
      <c r="DM1678" s="34"/>
      <c r="DT1678" s="35"/>
      <c r="DU1678" s="34"/>
      <c r="EB1678" s="35"/>
      <c r="EC1678" s="34"/>
      <c r="EJ1678" s="35"/>
      <c r="EK1678" s="34"/>
      <c r="ER1678" s="35"/>
      <c r="ES1678" s="34"/>
      <c r="EZ1678" s="35"/>
      <c r="FA1678" s="34"/>
      <c r="FH1678" s="35"/>
      <c r="FI1678" s="34"/>
      <c r="FP1678" s="35"/>
      <c r="FQ1678" s="34"/>
      <c r="FX1678" s="35"/>
      <c r="FY1678" s="34"/>
      <c r="GF1678" s="35"/>
      <c r="GG1678" s="34"/>
      <c r="GN1678" s="35"/>
      <c r="GO1678" s="34"/>
      <c r="GV1678" s="35"/>
      <c r="GW1678" s="34"/>
      <c r="HD1678" s="35"/>
      <c r="HE1678" s="34"/>
      <c r="HL1678" s="35"/>
      <c r="HM1678" s="34"/>
      <c r="HT1678" s="35"/>
      <c r="HU1678" s="34"/>
      <c r="IB1678" s="35"/>
      <c r="IC1678" s="34"/>
      <c r="IJ1678" s="35"/>
      <c r="IK1678" s="34"/>
      <c r="IR1678" s="35"/>
      <c r="IS1678" s="34"/>
      <c r="IZ1678" s="35"/>
      <c r="JA1678" s="34"/>
      <c r="JH1678" s="35"/>
      <c r="JI1678" s="34"/>
      <c r="JP1678" s="35"/>
      <c r="JQ1678" s="34"/>
      <c r="JX1678" s="35"/>
      <c r="JY1678" s="34"/>
      <c r="KF1678" s="35"/>
      <c r="KG1678" s="34"/>
      <c r="KN1678" s="35"/>
      <c r="KO1678" s="34"/>
      <c r="KV1678" s="35"/>
      <c r="KW1678" s="34"/>
      <c r="LD1678" s="35"/>
      <c r="LE1678" s="34"/>
      <c r="LL1678" s="35"/>
      <c r="LM1678" s="34"/>
      <c r="LT1678" s="35"/>
      <c r="LU1678" s="34"/>
      <c r="MB1678" s="35"/>
      <c r="MC1678" s="34"/>
      <c r="MJ1678" s="35"/>
      <c r="MK1678" s="34"/>
      <c r="MR1678" s="35"/>
      <c r="MS1678" s="34"/>
      <c r="MZ1678" s="35"/>
      <c r="NA1678" s="34"/>
      <c r="NH1678" s="35"/>
      <c r="NI1678" s="34"/>
      <c r="NP1678" s="35"/>
      <c r="NQ1678" s="34"/>
      <c r="NX1678" s="35"/>
      <c r="NY1678" s="34"/>
      <c r="OF1678" s="35"/>
      <c r="OG1678" s="34"/>
      <c r="ON1678" s="35"/>
      <c r="OO1678" s="34"/>
      <c r="OV1678" s="35"/>
      <c r="OW1678" s="34"/>
      <c r="PD1678" s="35"/>
      <c r="PE1678" s="34"/>
      <c r="PL1678" s="35"/>
      <c r="PM1678" s="34"/>
      <c r="PT1678" s="35"/>
      <c r="PU1678" s="34"/>
      <c r="QB1678" s="35"/>
      <c r="QC1678" s="34"/>
      <c r="QJ1678" s="35"/>
      <c r="QK1678" s="34"/>
      <c r="QR1678" s="35"/>
      <c r="QS1678" s="34"/>
      <c r="QZ1678" s="35"/>
      <c r="RA1678" s="34"/>
      <c r="RH1678" s="35"/>
      <c r="RI1678" s="34"/>
      <c r="RP1678" s="35"/>
      <c r="RQ1678" s="34"/>
      <c r="RX1678" s="35"/>
      <c r="RY1678" s="34"/>
      <c r="SF1678" s="35"/>
      <c r="SG1678" s="34"/>
      <c r="SN1678" s="35"/>
      <c r="SO1678" s="34"/>
      <c r="SV1678" s="35"/>
      <c r="SW1678" s="34"/>
      <c r="TD1678" s="35"/>
      <c r="TE1678" s="34"/>
      <c r="TL1678" s="35"/>
      <c r="TM1678" s="34"/>
      <c r="TT1678" s="35"/>
      <c r="TU1678" s="34"/>
      <c r="UB1678" s="35"/>
      <c r="UC1678" s="34"/>
      <c r="UJ1678" s="35"/>
      <c r="UK1678" s="34"/>
      <c r="UR1678" s="35"/>
      <c r="US1678" s="34"/>
      <c r="UZ1678" s="35"/>
      <c r="VA1678" s="34"/>
      <c r="VH1678" s="35"/>
      <c r="VI1678" s="34"/>
      <c r="VP1678" s="35"/>
      <c r="VQ1678" s="34"/>
      <c r="VX1678" s="35"/>
      <c r="VY1678" s="34"/>
      <c r="WF1678" s="35"/>
      <c r="WG1678" s="34"/>
      <c r="WN1678" s="35"/>
      <c r="WO1678" s="34"/>
      <c r="WV1678" s="35"/>
      <c r="WW1678" s="34"/>
      <c r="XD1678" s="35"/>
      <c r="XE1678" s="34"/>
      <c r="XL1678" s="35"/>
      <c r="XM1678" s="34"/>
      <c r="XT1678" s="35"/>
      <c r="XU1678" s="34"/>
      <c r="YB1678" s="35"/>
      <c r="YC1678" s="34"/>
      <c r="YJ1678" s="35"/>
      <c r="YK1678" s="34"/>
      <c r="YR1678" s="35"/>
      <c r="YS1678" s="34"/>
      <c r="YZ1678" s="35"/>
      <c r="ZA1678" s="34"/>
      <c r="ZH1678" s="35"/>
      <c r="ZI1678" s="34"/>
      <c r="ZP1678" s="35"/>
      <c r="ZQ1678" s="34"/>
      <c r="ZX1678" s="35"/>
      <c r="ZY1678" s="34"/>
      <c r="AAF1678" s="35"/>
      <c r="AAG1678" s="34"/>
      <c r="AAN1678" s="35"/>
      <c r="AAO1678" s="34"/>
      <c r="AAV1678" s="35"/>
      <c r="AAW1678" s="34"/>
      <c r="ABD1678" s="35"/>
      <c r="ABE1678" s="34"/>
      <c r="ABL1678" s="35"/>
      <c r="ABM1678" s="34"/>
      <c r="ABT1678" s="35"/>
      <c r="ABU1678" s="34"/>
      <c r="ACB1678" s="35"/>
      <c r="ACC1678" s="34"/>
      <c r="ACJ1678" s="35"/>
      <c r="ACK1678" s="34"/>
      <c r="ACR1678" s="35"/>
      <c r="ACS1678" s="34"/>
      <c r="ACZ1678" s="35"/>
      <c r="ADA1678" s="34"/>
      <c r="ADH1678" s="35"/>
      <c r="ADI1678" s="34"/>
      <c r="ADP1678" s="35"/>
      <c r="ADQ1678" s="34"/>
      <c r="ADX1678" s="35"/>
      <c r="ADY1678" s="34"/>
      <c r="AEF1678" s="35"/>
      <c r="AEG1678" s="34"/>
      <c r="AEN1678" s="35"/>
      <c r="AEO1678" s="34"/>
      <c r="AEV1678" s="35"/>
      <c r="AEW1678" s="34"/>
      <c r="AFD1678" s="35"/>
      <c r="AFE1678" s="34"/>
      <c r="AFL1678" s="35"/>
      <c r="AFM1678" s="34"/>
      <c r="AFT1678" s="35"/>
      <c r="AFU1678" s="34"/>
      <c r="AGB1678" s="35"/>
      <c r="AGC1678" s="34"/>
      <c r="AGJ1678" s="35"/>
      <c r="AGK1678" s="34"/>
      <c r="AGR1678" s="35"/>
      <c r="AGS1678" s="34"/>
      <c r="AGZ1678" s="35"/>
      <c r="AHA1678" s="34"/>
      <c r="AHH1678" s="35"/>
      <c r="AHI1678" s="34"/>
      <c r="AHP1678" s="35"/>
      <c r="AHQ1678" s="34"/>
      <c r="AHX1678" s="35"/>
      <c r="AHY1678" s="34"/>
      <c r="AIF1678" s="35"/>
      <c r="AIG1678" s="34"/>
      <c r="AIN1678" s="35"/>
      <c r="AIO1678" s="34"/>
      <c r="AIV1678" s="35"/>
      <c r="AIW1678" s="34"/>
      <c r="AJD1678" s="35"/>
      <c r="AJE1678" s="34"/>
      <c r="AJL1678" s="35"/>
      <c r="AJM1678" s="34"/>
      <c r="AJT1678" s="35"/>
      <c r="AJU1678" s="34"/>
      <c r="AKB1678" s="35"/>
      <c r="AKC1678" s="34"/>
      <c r="AKJ1678" s="35"/>
      <c r="AKK1678" s="34"/>
      <c r="AKR1678" s="35"/>
      <c r="AKS1678" s="34"/>
      <c r="AKZ1678" s="35"/>
      <c r="ALA1678" s="34"/>
      <c r="ALH1678" s="35"/>
      <c r="ALI1678" s="34"/>
      <c r="ALP1678" s="35"/>
      <c r="ALQ1678" s="34"/>
      <c r="ALX1678" s="35"/>
      <c r="ALY1678" s="34"/>
      <c r="AMF1678" s="35"/>
      <c r="AMG1678" s="34"/>
      <c r="AMN1678" s="35"/>
      <c r="AMO1678" s="34"/>
      <c r="AMV1678" s="35"/>
      <c r="AMW1678" s="34"/>
      <c r="AND1678" s="35"/>
      <c r="ANE1678" s="34"/>
      <c r="ANL1678" s="35"/>
      <c r="ANM1678" s="34"/>
      <c r="ANT1678" s="35"/>
      <c r="ANU1678" s="34"/>
      <c r="AOB1678" s="35"/>
      <c r="AOC1678" s="34"/>
      <c r="AOJ1678" s="35"/>
      <c r="AOK1678" s="34"/>
      <c r="AOR1678" s="35"/>
      <c r="AOS1678" s="34"/>
      <c r="AOZ1678" s="35"/>
      <c r="APA1678" s="34"/>
      <c r="APH1678" s="35"/>
      <c r="API1678" s="34"/>
      <c r="APP1678" s="35"/>
      <c r="APQ1678" s="34"/>
      <c r="APX1678" s="35"/>
      <c r="APY1678" s="34"/>
      <c r="AQF1678" s="35"/>
      <c r="AQG1678" s="34"/>
      <c r="AQN1678" s="35"/>
      <c r="AQO1678" s="34"/>
      <c r="AQV1678" s="35"/>
      <c r="AQW1678" s="34"/>
      <c r="ARD1678" s="35"/>
      <c r="ARE1678" s="34"/>
      <c r="ARL1678" s="35"/>
      <c r="ARM1678" s="34"/>
      <c r="ART1678" s="35"/>
      <c r="ARU1678" s="34"/>
      <c r="ASB1678" s="35"/>
      <c r="ASC1678" s="34"/>
      <c r="ASJ1678" s="35"/>
      <c r="ASK1678" s="34"/>
      <c r="ASR1678" s="35"/>
      <c r="ASS1678" s="34"/>
      <c r="ASZ1678" s="35"/>
      <c r="ATA1678" s="34"/>
      <c r="ATH1678" s="35"/>
      <c r="ATI1678" s="34"/>
      <c r="ATP1678" s="35"/>
      <c r="ATQ1678" s="34"/>
      <c r="ATX1678" s="35"/>
      <c r="ATY1678" s="34"/>
      <c r="AUF1678" s="35"/>
      <c r="AUG1678" s="34"/>
      <c r="AUN1678" s="35"/>
      <c r="AUO1678" s="34"/>
      <c r="AUV1678" s="35"/>
      <c r="AUW1678" s="34"/>
      <c r="AVD1678" s="35"/>
      <c r="AVE1678" s="34"/>
      <c r="AVL1678" s="35"/>
      <c r="AVM1678" s="34"/>
      <c r="AVT1678" s="35"/>
      <c r="AVU1678" s="34"/>
      <c r="AWB1678" s="35"/>
      <c r="AWC1678" s="34"/>
      <c r="AWJ1678" s="35"/>
      <c r="AWK1678" s="34"/>
      <c r="AWR1678" s="35"/>
      <c r="AWS1678" s="34"/>
      <c r="AWZ1678" s="35"/>
      <c r="AXA1678" s="34"/>
      <c r="AXH1678" s="35"/>
      <c r="AXI1678" s="34"/>
      <c r="AXP1678" s="35"/>
      <c r="AXQ1678" s="34"/>
      <c r="AXX1678" s="35"/>
      <c r="AXY1678" s="34"/>
      <c r="AYF1678" s="35"/>
      <c r="AYG1678" s="34"/>
      <c r="AYN1678" s="35"/>
      <c r="AYO1678" s="34"/>
      <c r="AYV1678" s="35"/>
      <c r="AYW1678" s="34"/>
      <c r="AZD1678" s="35"/>
      <c r="AZE1678" s="34"/>
      <c r="AZL1678" s="35"/>
      <c r="AZM1678" s="34"/>
      <c r="AZT1678" s="35"/>
      <c r="AZU1678" s="34"/>
      <c r="BAB1678" s="35"/>
      <c r="BAC1678" s="34"/>
      <c r="BAJ1678" s="35"/>
      <c r="BAK1678" s="34"/>
      <c r="BAR1678" s="35"/>
      <c r="BAS1678" s="34"/>
      <c r="BAZ1678" s="35"/>
      <c r="BBA1678" s="34"/>
      <c r="BBH1678" s="35"/>
      <c r="BBI1678" s="34"/>
      <c r="BBP1678" s="35"/>
      <c r="BBQ1678" s="34"/>
      <c r="BBX1678" s="35"/>
      <c r="BBY1678" s="34"/>
      <c r="BCF1678" s="35"/>
      <c r="BCG1678" s="34"/>
      <c r="BCN1678" s="35"/>
      <c r="BCO1678" s="34"/>
      <c r="BCV1678" s="35"/>
      <c r="BCW1678" s="34"/>
      <c r="BDD1678" s="35"/>
      <c r="BDE1678" s="34"/>
      <c r="BDL1678" s="35"/>
      <c r="BDM1678" s="34"/>
      <c r="BDT1678" s="35"/>
      <c r="BDU1678" s="34"/>
      <c r="BEB1678" s="35"/>
      <c r="BEC1678" s="34"/>
      <c r="BEJ1678" s="35"/>
      <c r="BEK1678" s="34"/>
      <c r="BER1678" s="35"/>
      <c r="BES1678" s="34"/>
      <c r="BEZ1678" s="35"/>
      <c r="BFA1678" s="34"/>
      <c r="BFH1678" s="35"/>
      <c r="BFI1678" s="34"/>
      <c r="BFP1678" s="35"/>
      <c r="BFQ1678" s="34"/>
      <c r="BFX1678" s="35"/>
      <c r="BFY1678" s="34"/>
      <c r="BGF1678" s="35"/>
      <c r="BGG1678" s="34"/>
      <c r="BGN1678" s="35"/>
      <c r="BGO1678" s="34"/>
      <c r="BGV1678" s="35"/>
      <c r="BGW1678" s="34"/>
      <c r="BHD1678" s="35"/>
      <c r="BHE1678" s="34"/>
      <c r="BHL1678" s="35"/>
      <c r="BHM1678" s="34"/>
      <c r="BHT1678" s="35"/>
      <c r="BHU1678" s="34"/>
      <c r="BIB1678" s="35"/>
      <c r="BIC1678" s="34"/>
      <c r="BIJ1678" s="35"/>
      <c r="BIK1678" s="34"/>
      <c r="BIR1678" s="35"/>
      <c r="BIS1678" s="34"/>
      <c r="BIZ1678" s="35"/>
      <c r="BJA1678" s="34"/>
      <c r="BJH1678" s="35"/>
      <c r="BJI1678" s="34"/>
      <c r="BJP1678" s="35"/>
      <c r="BJQ1678" s="34"/>
      <c r="BJX1678" s="35"/>
      <c r="BJY1678" s="34"/>
      <c r="BKF1678" s="35"/>
      <c r="BKG1678" s="34"/>
      <c r="BKN1678" s="35"/>
      <c r="BKO1678" s="34"/>
      <c r="BKV1678" s="35"/>
      <c r="BKW1678" s="34"/>
      <c r="BLD1678" s="35"/>
      <c r="BLE1678" s="34"/>
      <c r="BLL1678" s="35"/>
      <c r="BLM1678" s="34"/>
      <c r="BLT1678" s="35"/>
      <c r="BLU1678" s="34"/>
      <c r="BMB1678" s="35"/>
      <c r="BMC1678" s="34"/>
      <c r="BMJ1678" s="35"/>
      <c r="BMK1678" s="34"/>
      <c r="BMR1678" s="35"/>
      <c r="BMS1678" s="34"/>
      <c r="BMZ1678" s="35"/>
      <c r="BNA1678" s="34"/>
      <c r="BNH1678" s="35"/>
      <c r="BNI1678" s="34"/>
      <c r="BNP1678" s="35"/>
      <c r="BNQ1678" s="34"/>
      <c r="BNX1678" s="35"/>
      <c r="BNY1678" s="34"/>
      <c r="BOF1678" s="35"/>
      <c r="BOG1678" s="34"/>
      <c r="BON1678" s="35"/>
      <c r="BOO1678" s="34"/>
      <c r="BOV1678" s="35"/>
      <c r="BOW1678" s="34"/>
      <c r="BPD1678" s="35"/>
      <c r="BPE1678" s="34"/>
      <c r="BPL1678" s="35"/>
      <c r="BPM1678" s="34"/>
      <c r="BPT1678" s="35"/>
      <c r="BPU1678" s="34"/>
      <c r="BQB1678" s="35"/>
      <c r="BQC1678" s="34"/>
      <c r="BQJ1678" s="35"/>
      <c r="BQK1678" s="34"/>
      <c r="BQR1678" s="35"/>
      <c r="BQS1678" s="34"/>
      <c r="BQZ1678" s="35"/>
      <c r="BRA1678" s="34"/>
      <c r="BRH1678" s="35"/>
      <c r="BRI1678" s="34"/>
      <c r="BRP1678" s="35"/>
      <c r="BRQ1678" s="34"/>
      <c r="BRX1678" s="35"/>
      <c r="BRY1678" s="34"/>
      <c r="BSF1678" s="35"/>
      <c r="BSG1678" s="34"/>
      <c r="BSN1678" s="35"/>
      <c r="BSO1678" s="34"/>
      <c r="BSV1678" s="35"/>
      <c r="BSW1678" s="34"/>
      <c r="BTD1678" s="35"/>
      <c r="BTE1678" s="34"/>
      <c r="BTL1678" s="35"/>
      <c r="BTM1678" s="34"/>
      <c r="BTT1678" s="35"/>
      <c r="BTU1678" s="34"/>
      <c r="BUB1678" s="35"/>
      <c r="BUC1678" s="34"/>
      <c r="BUJ1678" s="35"/>
      <c r="BUK1678" s="34"/>
      <c r="BUR1678" s="35"/>
      <c r="BUS1678" s="34"/>
      <c r="BUZ1678" s="35"/>
      <c r="BVA1678" s="34"/>
      <c r="BVH1678" s="35"/>
      <c r="BVI1678" s="34"/>
      <c r="BVP1678" s="35"/>
      <c r="BVQ1678" s="34"/>
      <c r="BVX1678" s="35"/>
      <c r="BVY1678" s="34"/>
      <c r="BWF1678" s="35"/>
      <c r="BWG1678" s="34"/>
      <c r="BWN1678" s="35"/>
      <c r="BWO1678" s="34"/>
      <c r="BWV1678" s="35"/>
      <c r="BWW1678" s="34"/>
      <c r="BXD1678" s="35"/>
      <c r="BXE1678" s="34"/>
      <c r="BXL1678" s="35"/>
      <c r="BXM1678" s="34"/>
      <c r="BXT1678" s="35"/>
      <c r="BXU1678" s="34"/>
      <c r="BYB1678" s="35"/>
      <c r="BYC1678" s="34"/>
      <c r="BYJ1678" s="35"/>
      <c r="BYK1678" s="34"/>
      <c r="BYR1678" s="35"/>
      <c r="BYS1678" s="34"/>
      <c r="BYZ1678" s="35"/>
      <c r="BZA1678" s="34"/>
      <c r="BZH1678" s="35"/>
      <c r="BZI1678" s="34"/>
      <c r="BZP1678" s="35"/>
      <c r="BZQ1678" s="34"/>
      <c r="BZX1678" s="35"/>
      <c r="BZY1678" s="34"/>
      <c r="CAF1678" s="35"/>
      <c r="CAG1678" s="34"/>
      <c r="CAN1678" s="35"/>
      <c r="CAO1678" s="34"/>
      <c r="CAV1678" s="35"/>
      <c r="CAW1678" s="34"/>
      <c r="CBD1678" s="35"/>
      <c r="CBE1678" s="34"/>
      <c r="CBL1678" s="35"/>
      <c r="CBM1678" s="34"/>
      <c r="CBT1678" s="35"/>
      <c r="CBU1678" s="34"/>
      <c r="CCB1678" s="35"/>
      <c r="CCC1678" s="34"/>
      <c r="CCJ1678" s="35"/>
      <c r="CCK1678" s="34"/>
      <c r="CCR1678" s="35"/>
      <c r="CCS1678" s="34"/>
      <c r="CCZ1678" s="35"/>
      <c r="CDA1678" s="34"/>
      <c r="CDH1678" s="35"/>
      <c r="CDI1678" s="34"/>
      <c r="CDP1678" s="35"/>
      <c r="CDQ1678" s="34"/>
      <c r="CDX1678" s="35"/>
      <c r="CDY1678" s="34"/>
      <c r="CEF1678" s="35"/>
      <c r="CEG1678" s="34"/>
      <c r="CEN1678" s="35"/>
      <c r="CEO1678" s="34"/>
      <c r="CEV1678" s="35"/>
      <c r="CEW1678" s="34"/>
      <c r="CFD1678" s="35"/>
      <c r="CFE1678" s="34"/>
      <c r="CFL1678" s="35"/>
      <c r="CFM1678" s="34"/>
      <c r="CFT1678" s="35"/>
      <c r="CFU1678" s="34"/>
      <c r="CGB1678" s="35"/>
      <c r="CGC1678" s="34"/>
      <c r="CGJ1678" s="35"/>
      <c r="CGK1678" s="34"/>
      <c r="CGR1678" s="35"/>
      <c r="CGS1678" s="34"/>
      <c r="CGZ1678" s="35"/>
      <c r="CHA1678" s="34"/>
      <c r="CHH1678" s="35"/>
      <c r="CHI1678" s="34"/>
      <c r="CHP1678" s="35"/>
      <c r="CHQ1678" s="34"/>
      <c r="CHX1678" s="35"/>
      <c r="CHY1678" s="34"/>
      <c r="CIF1678" s="35"/>
      <c r="CIG1678" s="34"/>
      <c r="CIN1678" s="35"/>
      <c r="CIO1678" s="34"/>
      <c r="CIV1678" s="35"/>
      <c r="CIW1678" s="34"/>
      <c r="CJD1678" s="35"/>
      <c r="CJE1678" s="34"/>
      <c r="CJL1678" s="35"/>
      <c r="CJM1678" s="34"/>
      <c r="CJT1678" s="35"/>
      <c r="CJU1678" s="34"/>
      <c r="CKB1678" s="35"/>
      <c r="CKC1678" s="34"/>
      <c r="CKJ1678" s="35"/>
      <c r="CKK1678" s="34"/>
      <c r="CKR1678" s="35"/>
      <c r="CKS1678" s="34"/>
      <c r="CKZ1678" s="35"/>
      <c r="CLA1678" s="34"/>
      <c r="CLH1678" s="35"/>
      <c r="CLI1678" s="34"/>
      <c r="CLP1678" s="35"/>
      <c r="CLQ1678" s="34"/>
      <c r="CLX1678" s="35"/>
      <c r="CLY1678" s="34"/>
      <c r="CMF1678" s="35"/>
      <c r="CMG1678" s="34"/>
      <c r="CMN1678" s="35"/>
      <c r="CMO1678" s="34"/>
      <c r="CMV1678" s="35"/>
      <c r="CMW1678" s="34"/>
      <c r="CND1678" s="35"/>
      <c r="CNE1678" s="34"/>
      <c r="CNL1678" s="35"/>
      <c r="CNM1678" s="34"/>
      <c r="CNT1678" s="35"/>
      <c r="CNU1678" s="34"/>
      <c r="COB1678" s="35"/>
      <c r="COC1678" s="34"/>
      <c r="COJ1678" s="35"/>
      <c r="COK1678" s="34"/>
      <c r="COR1678" s="35"/>
      <c r="COS1678" s="34"/>
      <c r="COZ1678" s="35"/>
      <c r="CPA1678" s="34"/>
      <c r="CPH1678" s="35"/>
      <c r="CPI1678" s="34"/>
      <c r="CPP1678" s="35"/>
      <c r="CPQ1678" s="34"/>
      <c r="CPX1678" s="35"/>
      <c r="CPY1678" s="34"/>
      <c r="CQF1678" s="35"/>
      <c r="CQG1678" s="34"/>
      <c r="CQN1678" s="35"/>
      <c r="CQO1678" s="34"/>
      <c r="CQV1678" s="35"/>
      <c r="CQW1678" s="34"/>
      <c r="CRD1678" s="35"/>
      <c r="CRE1678" s="34"/>
      <c r="CRL1678" s="35"/>
      <c r="CRM1678" s="34"/>
      <c r="CRT1678" s="35"/>
      <c r="CRU1678" s="34"/>
      <c r="CSB1678" s="35"/>
      <c r="CSC1678" s="34"/>
      <c r="CSJ1678" s="35"/>
      <c r="CSK1678" s="34"/>
      <c r="CSR1678" s="35"/>
      <c r="CSS1678" s="34"/>
      <c r="CSZ1678" s="35"/>
      <c r="CTA1678" s="34"/>
      <c r="CTH1678" s="35"/>
      <c r="CTI1678" s="34"/>
      <c r="CTP1678" s="35"/>
      <c r="CTQ1678" s="34"/>
      <c r="CTX1678" s="35"/>
      <c r="CTY1678" s="34"/>
      <c r="CUF1678" s="35"/>
      <c r="CUG1678" s="34"/>
      <c r="CUN1678" s="35"/>
      <c r="CUO1678" s="34"/>
      <c r="CUV1678" s="35"/>
      <c r="CUW1678" s="34"/>
      <c r="CVD1678" s="35"/>
      <c r="CVE1678" s="34"/>
      <c r="CVL1678" s="35"/>
      <c r="CVM1678" s="34"/>
      <c r="CVT1678" s="35"/>
      <c r="CVU1678" s="34"/>
      <c r="CWB1678" s="35"/>
      <c r="CWC1678" s="34"/>
      <c r="CWJ1678" s="35"/>
      <c r="CWK1678" s="34"/>
      <c r="CWR1678" s="35"/>
      <c r="CWS1678" s="34"/>
      <c r="CWZ1678" s="35"/>
      <c r="CXA1678" s="34"/>
      <c r="CXH1678" s="35"/>
      <c r="CXI1678" s="34"/>
      <c r="CXP1678" s="35"/>
      <c r="CXQ1678" s="34"/>
      <c r="CXX1678" s="35"/>
      <c r="CXY1678" s="34"/>
      <c r="CYF1678" s="35"/>
      <c r="CYG1678" s="34"/>
      <c r="CYN1678" s="35"/>
      <c r="CYO1678" s="34"/>
      <c r="CYV1678" s="35"/>
      <c r="CYW1678" s="34"/>
      <c r="CZD1678" s="35"/>
      <c r="CZE1678" s="34"/>
      <c r="CZL1678" s="35"/>
      <c r="CZM1678" s="34"/>
      <c r="CZT1678" s="35"/>
      <c r="CZU1678" s="34"/>
      <c r="DAB1678" s="35"/>
      <c r="DAC1678" s="34"/>
      <c r="DAJ1678" s="35"/>
      <c r="DAK1678" s="34"/>
      <c r="DAR1678" s="35"/>
      <c r="DAS1678" s="34"/>
      <c r="DAZ1678" s="35"/>
      <c r="DBA1678" s="34"/>
      <c r="DBH1678" s="35"/>
      <c r="DBI1678" s="34"/>
      <c r="DBP1678" s="35"/>
      <c r="DBQ1678" s="34"/>
      <c r="DBX1678" s="35"/>
      <c r="DBY1678" s="34"/>
      <c r="DCF1678" s="35"/>
      <c r="DCG1678" s="34"/>
      <c r="DCN1678" s="35"/>
      <c r="DCO1678" s="34"/>
      <c r="DCV1678" s="35"/>
      <c r="DCW1678" s="34"/>
      <c r="DDD1678" s="35"/>
      <c r="DDE1678" s="34"/>
      <c r="DDL1678" s="35"/>
      <c r="DDM1678" s="34"/>
      <c r="DDT1678" s="35"/>
      <c r="DDU1678" s="34"/>
      <c r="DEB1678" s="35"/>
      <c r="DEC1678" s="34"/>
      <c r="DEJ1678" s="35"/>
      <c r="DEK1678" s="34"/>
      <c r="DER1678" s="35"/>
      <c r="DES1678" s="34"/>
      <c r="DEZ1678" s="35"/>
      <c r="DFA1678" s="34"/>
      <c r="DFH1678" s="35"/>
      <c r="DFI1678" s="34"/>
      <c r="DFP1678" s="35"/>
      <c r="DFQ1678" s="34"/>
      <c r="DFX1678" s="35"/>
      <c r="DFY1678" s="34"/>
      <c r="DGF1678" s="35"/>
      <c r="DGG1678" s="34"/>
      <c r="DGN1678" s="35"/>
      <c r="DGO1678" s="34"/>
      <c r="DGV1678" s="35"/>
      <c r="DGW1678" s="34"/>
      <c r="DHD1678" s="35"/>
      <c r="DHE1678" s="34"/>
      <c r="DHL1678" s="35"/>
      <c r="DHM1678" s="34"/>
      <c r="DHT1678" s="35"/>
      <c r="DHU1678" s="34"/>
      <c r="DIB1678" s="35"/>
      <c r="DIC1678" s="34"/>
      <c r="DIJ1678" s="35"/>
      <c r="DIK1678" s="34"/>
      <c r="DIR1678" s="35"/>
      <c r="DIS1678" s="34"/>
      <c r="DIZ1678" s="35"/>
      <c r="DJA1678" s="34"/>
      <c r="DJH1678" s="35"/>
      <c r="DJI1678" s="34"/>
      <c r="DJP1678" s="35"/>
      <c r="DJQ1678" s="34"/>
      <c r="DJX1678" s="35"/>
      <c r="DJY1678" s="34"/>
      <c r="DKF1678" s="35"/>
      <c r="DKG1678" s="34"/>
      <c r="DKN1678" s="35"/>
      <c r="DKO1678" s="34"/>
      <c r="DKV1678" s="35"/>
      <c r="DKW1678" s="34"/>
      <c r="DLD1678" s="35"/>
      <c r="DLE1678" s="34"/>
      <c r="DLL1678" s="35"/>
      <c r="DLM1678" s="34"/>
      <c r="DLT1678" s="35"/>
      <c r="DLU1678" s="34"/>
      <c r="DMB1678" s="35"/>
      <c r="DMC1678" s="34"/>
      <c r="DMJ1678" s="35"/>
      <c r="DMK1678" s="34"/>
      <c r="DMR1678" s="35"/>
      <c r="DMS1678" s="34"/>
      <c r="DMZ1678" s="35"/>
      <c r="DNA1678" s="34"/>
      <c r="DNH1678" s="35"/>
      <c r="DNI1678" s="34"/>
      <c r="DNP1678" s="35"/>
      <c r="DNQ1678" s="34"/>
      <c r="DNX1678" s="35"/>
      <c r="DNY1678" s="34"/>
      <c r="DOF1678" s="35"/>
      <c r="DOG1678" s="34"/>
      <c r="DON1678" s="35"/>
      <c r="DOO1678" s="34"/>
      <c r="DOV1678" s="35"/>
      <c r="DOW1678" s="34"/>
      <c r="DPD1678" s="35"/>
      <c r="DPE1678" s="34"/>
      <c r="DPL1678" s="35"/>
      <c r="DPM1678" s="34"/>
      <c r="DPT1678" s="35"/>
      <c r="DPU1678" s="34"/>
      <c r="DQB1678" s="35"/>
      <c r="DQC1678" s="34"/>
      <c r="DQJ1678" s="35"/>
      <c r="DQK1678" s="34"/>
      <c r="DQR1678" s="35"/>
      <c r="DQS1678" s="34"/>
      <c r="DQZ1678" s="35"/>
      <c r="DRA1678" s="34"/>
      <c r="DRH1678" s="35"/>
      <c r="DRI1678" s="34"/>
      <c r="DRP1678" s="35"/>
      <c r="DRQ1678" s="34"/>
      <c r="DRX1678" s="35"/>
      <c r="DRY1678" s="34"/>
      <c r="DSF1678" s="35"/>
      <c r="DSG1678" s="34"/>
      <c r="DSN1678" s="35"/>
      <c r="DSO1678" s="34"/>
      <c r="DSV1678" s="35"/>
      <c r="DSW1678" s="34"/>
      <c r="DTD1678" s="35"/>
      <c r="DTE1678" s="34"/>
      <c r="DTL1678" s="35"/>
      <c r="DTM1678" s="34"/>
      <c r="DTT1678" s="35"/>
      <c r="DTU1678" s="34"/>
      <c r="DUB1678" s="35"/>
      <c r="DUC1678" s="34"/>
      <c r="DUJ1678" s="35"/>
      <c r="DUK1678" s="34"/>
      <c r="DUR1678" s="35"/>
      <c r="DUS1678" s="34"/>
      <c r="DUZ1678" s="35"/>
      <c r="DVA1678" s="34"/>
      <c r="DVH1678" s="35"/>
      <c r="DVI1678" s="34"/>
      <c r="DVP1678" s="35"/>
      <c r="DVQ1678" s="34"/>
      <c r="DVX1678" s="35"/>
      <c r="DVY1678" s="34"/>
      <c r="DWF1678" s="35"/>
      <c r="DWG1678" s="34"/>
      <c r="DWN1678" s="35"/>
      <c r="DWO1678" s="34"/>
      <c r="DWV1678" s="35"/>
      <c r="DWW1678" s="34"/>
      <c r="DXD1678" s="35"/>
      <c r="DXE1678" s="34"/>
      <c r="DXL1678" s="35"/>
      <c r="DXM1678" s="34"/>
      <c r="DXT1678" s="35"/>
      <c r="DXU1678" s="34"/>
      <c r="DYB1678" s="35"/>
      <c r="DYC1678" s="34"/>
      <c r="DYJ1678" s="35"/>
      <c r="DYK1678" s="34"/>
      <c r="DYR1678" s="35"/>
      <c r="DYS1678" s="34"/>
      <c r="DYZ1678" s="35"/>
      <c r="DZA1678" s="34"/>
      <c r="DZH1678" s="35"/>
      <c r="DZI1678" s="34"/>
      <c r="DZP1678" s="35"/>
      <c r="DZQ1678" s="34"/>
      <c r="DZX1678" s="35"/>
      <c r="DZY1678" s="34"/>
      <c r="EAF1678" s="35"/>
      <c r="EAG1678" s="34"/>
      <c r="EAN1678" s="35"/>
      <c r="EAO1678" s="34"/>
      <c r="EAV1678" s="35"/>
      <c r="EAW1678" s="34"/>
      <c r="EBD1678" s="35"/>
      <c r="EBE1678" s="34"/>
      <c r="EBL1678" s="35"/>
      <c r="EBM1678" s="34"/>
      <c r="EBT1678" s="35"/>
      <c r="EBU1678" s="34"/>
      <c r="ECB1678" s="35"/>
      <c r="ECC1678" s="34"/>
      <c r="ECJ1678" s="35"/>
      <c r="ECK1678" s="34"/>
      <c r="ECR1678" s="35"/>
      <c r="ECS1678" s="34"/>
      <c r="ECZ1678" s="35"/>
      <c r="EDA1678" s="34"/>
      <c r="EDH1678" s="35"/>
      <c r="EDI1678" s="34"/>
      <c r="EDP1678" s="35"/>
      <c r="EDQ1678" s="34"/>
      <c r="EDX1678" s="35"/>
      <c r="EDY1678" s="34"/>
      <c r="EEF1678" s="35"/>
      <c r="EEG1678" s="34"/>
      <c r="EEN1678" s="35"/>
      <c r="EEO1678" s="34"/>
      <c r="EEV1678" s="35"/>
      <c r="EEW1678" s="34"/>
      <c r="EFD1678" s="35"/>
      <c r="EFE1678" s="34"/>
      <c r="EFL1678" s="35"/>
      <c r="EFM1678" s="34"/>
      <c r="EFT1678" s="35"/>
      <c r="EFU1678" s="34"/>
      <c r="EGB1678" s="35"/>
      <c r="EGC1678" s="34"/>
      <c r="EGJ1678" s="35"/>
      <c r="EGK1678" s="34"/>
      <c r="EGR1678" s="35"/>
      <c r="EGS1678" s="34"/>
      <c r="EGZ1678" s="35"/>
      <c r="EHA1678" s="34"/>
      <c r="EHH1678" s="35"/>
      <c r="EHI1678" s="34"/>
      <c r="EHP1678" s="35"/>
      <c r="EHQ1678" s="34"/>
      <c r="EHX1678" s="35"/>
      <c r="EHY1678" s="34"/>
      <c r="EIF1678" s="35"/>
      <c r="EIG1678" s="34"/>
      <c r="EIN1678" s="35"/>
      <c r="EIO1678" s="34"/>
      <c r="EIV1678" s="35"/>
      <c r="EIW1678" s="34"/>
      <c r="EJD1678" s="35"/>
      <c r="EJE1678" s="34"/>
      <c r="EJL1678" s="35"/>
      <c r="EJM1678" s="34"/>
      <c r="EJT1678" s="35"/>
      <c r="EJU1678" s="34"/>
      <c r="EKB1678" s="35"/>
      <c r="EKC1678" s="34"/>
      <c r="EKJ1678" s="35"/>
      <c r="EKK1678" s="34"/>
      <c r="EKR1678" s="35"/>
      <c r="EKS1678" s="34"/>
      <c r="EKZ1678" s="35"/>
      <c r="ELA1678" s="34"/>
      <c r="ELH1678" s="35"/>
      <c r="ELI1678" s="34"/>
      <c r="ELP1678" s="35"/>
      <c r="ELQ1678" s="34"/>
      <c r="ELX1678" s="35"/>
      <c r="ELY1678" s="34"/>
      <c r="EMF1678" s="35"/>
      <c r="EMG1678" s="34"/>
      <c r="EMN1678" s="35"/>
      <c r="EMO1678" s="34"/>
      <c r="EMV1678" s="35"/>
      <c r="EMW1678" s="34"/>
      <c r="END1678" s="35"/>
      <c r="ENE1678" s="34"/>
      <c r="ENL1678" s="35"/>
      <c r="ENM1678" s="34"/>
      <c r="ENT1678" s="35"/>
      <c r="ENU1678" s="34"/>
      <c r="EOB1678" s="35"/>
      <c r="EOC1678" s="34"/>
      <c r="EOJ1678" s="35"/>
      <c r="EOK1678" s="34"/>
      <c r="EOR1678" s="35"/>
      <c r="EOS1678" s="34"/>
      <c r="EOZ1678" s="35"/>
      <c r="EPA1678" s="34"/>
      <c r="EPH1678" s="35"/>
      <c r="EPI1678" s="34"/>
      <c r="EPP1678" s="35"/>
      <c r="EPQ1678" s="34"/>
      <c r="EPX1678" s="35"/>
      <c r="EPY1678" s="34"/>
      <c r="EQF1678" s="35"/>
      <c r="EQG1678" s="34"/>
      <c r="EQN1678" s="35"/>
      <c r="EQO1678" s="34"/>
      <c r="EQV1678" s="35"/>
      <c r="EQW1678" s="34"/>
      <c r="ERD1678" s="35"/>
      <c r="ERE1678" s="34"/>
      <c r="ERL1678" s="35"/>
      <c r="ERM1678" s="34"/>
      <c r="ERT1678" s="35"/>
      <c r="ERU1678" s="34"/>
      <c r="ESB1678" s="35"/>
      <c r="ESC1678" s="34"/>
      <c r="ESJ1678" s="35"/>
      <c r="ESK1678" s="34"/>
      <c r="ESR1678" s="35"/>
      <c r="ESS1678" s="34"/>
      <c r="ESZ1678" s="35"/>
      <c r="ETA1678" s="34"/>
      <c r="ETH1678" s="35"/>
      <c r="ETI1678" s="34"/>
      <c r="ETP1678" s="35"/>
      <c r="ETQ1678" s="34"/>
      <c r="ETX1678" s="35"/>
      <c r="ETY1678" s="34"/>
      <c r="EUF1678" s="35"/>
      <c r="EUG1678" s="34"/>
      <c r="EUN1678" s="35"/>
      <c r="EUO1678" s="34"/>
      <c r="EUV1678" s="35"/>
      <c r="EUW1678" s="34"/>
      <c r="EVD1678" s="35"/>
      <c r="EVE1678" s="34"/>
      <c r="EVL1678" s="35"/>
      <c r="EVM1678" s="34"/>
      <c r="EVT1678" s="35"/>
      <c r="EVU1678" s="34"/>
      <c r="EWB1678" s="35"/>
      <c r="EWC1678" s="34"/>
      <c r="EWJ1678" s="35"/>
      <c r="EWK1678" s="34"/>
      <c r="EWR1678" s="35"/>
      <c r="EWS1678" s="34"/>
      <c r="EWZ1678" s="35"/>
      <c r="EXA1678" s="34"/>
      <c r="EXH1678" s="35"/>
      <c r="EXI1678" s="34"/>
      <c r="EXP1678" s="35"/>
      <c r="EXQ1678" s="34"/>
      <c r="EXX1678" s="35"/>
      <c r="EXY1678" s="34"/>
      <c r="EYF1678" s="35"/>
      <c r="EYG1678" s="34"/>
      <c r="EYN1678" s="35"/>
      <c r="EYO1678" s="34"/>
      <c r="EYV1678" s="35"/>
      <c r="EYW1678" s="34"/>
      <c r="EZD1678" s="35"/>
      <c r="EZE1678" s="34"/>
      <c r="EZL1678" s="35"/>
      <c r="EZM1678" s="34"/>
      <c r="EZT1678" s="35"/>
      <c r="EZU1678" s="34"/>
      <c r="FAB1678" s="35"/>
      <c r="FAC1678" s="34"/>
      <c r="FAJ1678" s="35"/>
      <c r="FAK1678" s="34"/>
      <c r="FAR1678" s="35"/>
      <c r="FAS1678" s="34"/>
      <c r="FAZ1678" s="35"/>
      <c r="FBA1678" s="34"/>
      <c r="FBH1678" s="35"/>
      <c r="FBI1678" s="34"/>
      <c r="FBP1678" s="35"/>
      <c r="FBQ1678" s="34"/>
      <c r="FBX1678" s="35"/>
      <c r="FBY1678" s="34"/>
      <c r="FCF1678" s="35"/>
      <c r="FCG1678" s="34"/>
      <c r="FCN1678" s="35"/>
      <c r="FCO1678" s="34"/>
      <c r="FCV1678" s="35"/>
      <c r="FCW1678" s="34"/>
      <c r="FDD1678" s="35"/>
      <c r="FDE1678" s="34"/>
      <c r="FDL1678" s="35"/>
      <c r="FDM1678" s="34"/>
      <c r="FDT1678" s="35"/>
      <c r="FDU1678" s="34"/>
      <c r="FEB1678" s="35"/>
      <c r="FEC1678" s="34"/>
      <c r="FEJ1678" s="35"/>
      <c r="FEK1678" s="34"/>
      <c r="FER1678" s="35"/>
      <c r="FES1678" s="34"/>
      <c r="FEZ1678" s="35"/>
      <c r="FFA1678" s="34"/>
      <c r="FFH1678" s="35"/>
      <c r="FFI1678" s="34"/>
      <c r="FFP1678" s="35"/>
      <c r="FFQ1678" s="34"/>
      <c r="FFX1678" s="35"/>
      <c r="FFY1678" s="34"/>
      <c r="FGF1678" s="35"/>
      <c r="FGG1678" s="34"/>
      <c r="FGN1678" s="35"/>
      <c r="FGO1678" s="34"/>
      <c r="FGV1678" s="35"/>
      <c r="FGW1678" s="34"/>
      <c r="FHD1678" s="35"/>
      <c r="FHE1678" s="34"/>
      <c r="FHL1678" s="35"/>
      <c r="FHM1678" s="34"/>
      <c r="FHT1678" s="35"/>
      <c r="FHU1678" s="34"/>
      <c r="FIB1678" s="35"/>
      <c r="FIC1678" s="34"/>
      <c r="FIJ1678" s="35"/>
      <c r="FIK1678" s="34"/>
      <c r="FIR1678" s="35"/>
      <c r="FIS1678" s="34"/>
      <c r="FIZ1678" s="35"/>
      <c r="FJA1678" s="34"/>
      <c r="FJH1678" s="35"/>
      <c r="FJI1678" s="34"/>
      <c r="FJP1678" s="35"/>
      <c r="FJQ1678" s="34"/>
      <c r="FJX1678" s="35"/>
      <c r="FJY1678" s="34"/>
      <c r="FKF1678" s="35"/>
      <c r="FKG1678" s="34"/>
      <c r="FKN1678" s="35"/>
      <c r="FKO1678" s="34"/>
      <c r="FKV1678" s="35"/>
      <c r="FKW1678" s="34"/>
      <c r="FLD1678" s="35"/>
      <c r="FLE1678" s="34"/>
      <c r="FLL1678" s="35"/>
      <c r="FLM1678" s="34"/>
      <c r="FLT1678" s="35"/>
      <c r="FLU1678" s="34"/>
      <c r="FMB1678" s="35"/>
      <c r="FMC1678" s="34"/>
      <c r="FMJ1678" s="35"/>
      <c r="FMK1678" s="34"/>
      <c r="FMR1678" s="35"/>
      <c r="FMS1678" s="34"/>
      <c r="FMZ1678" s="35"/>
      <c r="FNA1678" s="34"/>
      <c r="FNH1678" s="35"/>
      <c r="FNI1678" s="34"/>
      <c r="FNP1678" s="35"/>
      <c r="FNQ1678" s="34"/>
      <c r="FNX1678" s="35"/>
      <c r="FNY1678" s="34"/>
      <c r="FOF1678" s="35"/>
      <c r="FOG1678" s="34"/>
      <c r="FON1678" s="35"/>
      <c r="FOO1678" s="34"/>
      <c r="FOV1678" s="35"/>
      <c r="FOW1678" s="34"/>
      <c r="FPD1678" s="35"/>
      <c r="FPE1678" s="34"/>
      <c r="FPL1678" s="35"/>
      <c r="FPM1678" s="34"/>
      <c r="FPT1678" s="35"/>
      <c r="FPU1678" s="34"/>
      <c r="FQB1678" s="35"/>
      <c r="FQC1678" s="34"/>
      <c r="FQJ1678" s="35"/>
      <c r="FQK1678" s="34"/>
      <c r="FQR1678" s="35"/>
      <c r="FQS1678" s="34"/>
      <c r="FQZ1678" s="35"/>
      <c r="FRA1678" s="34"/>
      <c r="FRH1678" s="35"/>
      <c r="FRI1678" s="34"/>
      <c r="FRP1678" s="35"/>
      <c r="FRQ1678" s="34"/>
      <c r="FRX1678" s="35"/>
      <c r="FRY1678" s="34"/>
      <c r="FSF1678" s="35"/>
      <c r="FSG1678" s="34"/>
      <c r="FSN1678" s="35"/>
      <c r="FSO1678" s="34"/>
      <c r="FSV1678" s="35"/>
      <c r="FSW1678" s="34"/>
      <c r="FTD1678" s="35"/>
      <c r="FTE1678" s="34"/>
      <c r="FTL1678" s="35"/>
      <c r="FTM1678" s="34"/>
      <c r="FTT1678" s="35"/>
      <c r="FTU1678" s="34"/>
      <c r="FUB1678" s="35"/>
      <c r="FUC1678" s="34"/>
      <c r="FUJ1678" s="35"/>
      <c r="FUK1678" s="34"/>
      <c r="FUR1678" s="35"/>
      <c r="FUS1678" s="34"/>
      <c r="FUZ1678" s="35"/>
      <c r="FVA1678" s="34"/>
      <c r="FVH1678" s="35"/>
      <c r="FVI1678" s="34"/>
      <c r="FVP1678" s="35"/>
      <c r="FVQ1678" s="34"/>
      <c r="FVX1678" s="35"/>
      <c r="FVY1678" s="34"/>
      <c r="FWF1678" s="35"/>
      <c r="FWG1678" s="34"/>
      <c r="FWN1678" s="35"/>
      <c r="FWO1678" s="34"/>
      <c r="FWV1678" s="35"/>
      <c r="FWW1678" s="34"/>
      <c r="FXD1678" s="35"/>
      <c r="FXE1678" s="34"/>
      <c r="FXL1678" s="35"/>
      <c r="FXM1678" s="34"/>
      <c r="FXT1678" s="35"/>
      <c r="FXU1678" s="34"/>
      <c r="FYB1678" s="35"/>
      <c r="FYC1678" s="34"/>
      <c r="FYJ1678" s="35"/>
      <c r="FYK1678" s="34"/>
      <c r="FYR1678" s="35"/>
      <c r="FYS1678" s="34"/>
      <c r="FYZ1678" s="35"/>
      <c r="FZA1678" s="34"/>
      <c r="FZH1678" s="35"/>
      <c r="FZI1678" s="34"/>
      <c r="FZP1678" s="35"/>
      <c r="FZQ1678" s="34"/>
      <c r="FZX1678" s="35"/>
      <c r="FZY1678" s="34"/>
      <c r="GAF1678" s="35"/>
      <c r="GAG1678" s="34"/>
      <c r="GAN1678" s="35"/>
      <c r="GAO1678" s="34"/>
      <c r="GAV1678" s="35"/>
      <c r="GAW1678" s="34"/>
      <c r="GBD1678" s="35"/>
      <c r="GBE1678" s="34"/>
      <c r="GBL1678" s="35"/>
      <c r="GBM1678" s="34"/>
      <c r="GBT1678" s="35"/>
      <c r="GBU1678" s="34"/>
      <c r="GCB1678" s="35"/>
      <c r="GCC1678" s="34"/>
      <c r="GCJ1678" s="35"/>
      <c r="GCK1678" s="34"/>
      <c r="GCR1678" s="35"/>
      <c r="GCS1678" s="34"/>
      <c r="GCZ1678" s="35"/>
      <c r="GDA1678" s="34"/>
      <c r="GDH1678" s="35"/>
      <c r="GDI1678" s="34"/>
      <c r="GDP1678" s="35"/>
      <c r="GDQ1678" s="34"/>
      <c r="GDX1678" s="35"/>
      <c r="GDY1678" s="34"/>
      <c r="GEF1678" s="35"/>
      <c r="GEG1678" s="34"/>
      <c r="GEN1678" s="35"/>
      <c r="GEO1678" s="34"/>
      <c r="GEV1678" s="35"/>
      <c r="GEW1678" s="34"/>
      <c r="GFD1678" s="35"/>
      <c r="GFE1678" s="34"/>
      <c r="GFL1678" s="35"/>
      <c r="GFM1678" s="34"/>
      <c r="GFT1678" s="35"/>
      <c r="GFU1678" s="34"/>
      <c r="GGB1678" s="35"/>
      <c r="GGC1678" s="34"/>
      <c r="GGJ1678" s="35"/>
      <c r="GGK1678" s="34"/>
      <c r="GGR1678" s="35"/>
      <c r="GGS1678" s="34"/>
      <c r="GGZ1678" s="35"/>
      <c r="GHA1678" s="34"/>
      <c r="GHH1678" s="35"/>
      <c r="GHI1678" s="34"/>
      <c r="GHP1678" s="35"/>
      <c r="GHQ1678" s="34"/>
      <c r="GHX1678" s="35"/>
      <c r="GHY1678" s="34"/>
      <c r="GIF1678" s="35"/>
      <c r="GIG1678" s="34"/>
      <c r="GIN1678" s="35"/>
      <c r="GIO1678" s="34"/>
      <c r="GIV1678" s="35"/>
      <c r="GIW1678" s="34"/>
      <c r="GJD1678" s="35"/>
      <c r="GJE1678" s="34"/>
      <c r="GJL1678" s="35"/>
      <c r="GJM1678" s="34"/>
      <c r="GJT1678" s="35"/>
      <c r="GJU1678" s="34"/>
      <c r="GKB1678" s="35"/>
      <c r="GKC1678" s="34"/>
      <c r="GKJ1678" s="35"/>
      <c r="GKK1678" s="34"/>
      <c r="GKR1678" s="35"/>
      <c r="GKS1678" s="34"/>
      <c r="GKZ1678" s="35"/>
      <c r="GLA1678" s="34"/>
      <c r="GLH1678" s="35"/>
      <c r="GLI1678" s="34"/>
      <c r="GLP1678" s="35"/>
      <c r="GLQ1678" s="34"/>
      <c r="GLX1678" s="35"/>
      <c r="GLY1678" s="34"/>
      <c r="GMF1678" s="35"/>
      <c r="GMG1678" s="34"/>
      <c r="GMN1678" s="35"/>
      <c r="GMO1678" s="34"/>
      <c r="GMV1678" s="35"/>
      <c r="GMW1678" s="34"/>
      <c r="GND1678" s="35"/>
      <c r="GNE1678" s="34"/>
      <c r="GNL1678" s="35"/>
      <c r="GNM1678" s="34"/>
      <c r="GNT1678" s="35"/>
      <c r="GNU1678" s="34"/>
      <c r="GOB1678" s="35"/>
      <c r="GOC1678" s="34"/>
      <c r="GOJ1678" s="35"/>
      <c r="GOK1678" s="34"/>
      <c r="GOR1678" s="35"/>
      <c r="GOS1678" s="34"/>
      <c r="GOZ1678" s="35"/>
      <c r="GPA1678" s="34"/>
      <c r="GPH1678" s="35"/>
      <c r="GPI1678" s="34"/>
      <c r="GPP1678" s="35"/>
      <c r="GPQ1678" s="34"/>
      <c r="GPX1678" s="35"/>
      <c r="GPY1678" s="34"/>
      <c r="GQF1678" s="35"/>
      <c r="GQG1678" s="34"/>
      <c r="GQN1678" s="35"/>
      <c r="GQO1678" s="34"/>
      <c r="GQV1678" s="35"/>
      <c r="GQW1678" s="34"/>
      <c r="GRD1678" s="35"/>
      <c r="GRE1678" s="34"/>
      <c r="GRL1678" s="35"/>
      <c r="GRM1678" s="34"/>
      <c r="GRT1678" s="35"/>
      <c r="GRU1678" s="34"/>
      <c r="GSB1678" s="35"/>
      <c r="GSC1678" s="34"/>
      <c r="GSJ1678" s="35"/>
      <c r="GSK1678" s="34"/>
      <c r="GSR1678" s="35"/>
      <c r="GSS1678" s="34"/>
      <c r="GSZ1678" s="35"/>
      <c r="GTA1678" s="34"/>
      <c r="GTH1678" s="35"/>
      <c r="GTI1678" s="34"/>
      <c r="GTP1678" s="35"/>
      <c r="GTQ1678" s="34"/>
      <c r="GTX1678" s="35"/>
      <c r="GTY1678" s="34"/>
      <c r="GUF1678" s="35"/>
      <c r="GUG1678" s="34"/>
      <c r="GUN1678" s="35"/>
      <c r="GUO1678" s="34"/>
      <c r="GUV1678" s="35"/>
      <c r="GUW1678" s="34"/>
      <c r="GVD1678" s="35"/>
      <c r="GVE1678" s="34"/>
      <c r="GVL1678" s="35"/>
      <c r="GVM1678" s="34"/>
      <c r="GVT1678" s="35"/>
      <c r="GVU1678" s="34"/>
      <c r="GWB1678" s="35"/>
      <c r="GWC1678" s="34"/>
      <c r="GWJ1678" s="35"/>
      <c r="GWK1678" s="34"/>
      <c r="GWR1678" s="35"/>
      <c r="GWS1678" s="34"/>
      <c r="GWZ1678" s="35"/>
      <c r="GXA1678" s="34"/>
      <c r="GXH1678" s="35"/>
      <c r="GXI1678" s="34"/>
      <c r="GXP1678" s="35"/>
      <c r="GXQ1678" s="34"/>
      <c r="GXX1678" s="35"/>
      <c r="GXY1678" s="34"/>
      <c r="GYF1678" s="35"/>
      <c r="GYG1678" s="34"/>
      <c r="GYN1678" s="35"/>
      <c r="GYO1678" s="34"/>
      <c r="GYV1678" s="35"/>
      <c r="GYW1678" s="34"/>
      <c r="GZD1678" s="35"/>
      <c r="GZE1678" s="34"/>
      <c r="GZL1678" s="35"/>
      <c r="GZM1678" s="34"/>
      <c r="GZT1678" s="35"/>
      <c r="GZU1678" s="34"/>
      <c r="HAB1678" s="35"/>
      <c r="HAC1678" s="34"/>
      <c r="HAJ1678" s="35"/>
      <c r="HAK1678" s="34"/>
      <c r="HAR1678" s="35"/>
      <c r="HAS1678" s="34"/>
      <c r="HAZ1678" s="35"/>
      <c r="HBA1678" s="34"/>
      <c r="HBH1678" s="35"/>
      <c r="HBI1678" s="34"/>
      <c r="HBP1678" s="35"/>
      <c r="HBQ1678" s="34"/>
      <c r="HBX1678" s="35"/>
      <c r="HBY1678" s="34"/>
      <c r="HCF1678" s="35"/>
      <c r="HCG1678" s="34"/>
      <c r="HCN1678" s="35"/>
      <c r="HCO1678" s="34"/>
      <c r="HCV1678" s="35"/>
      <c r="HCW1678" s="34"/>
      <c r="HDD1678" s="35"/>
      <c r="HDE1678" s="34"/>
      <c r="HDL1678" s="35"/>
      <c r="HDM1678" s="34"/>
      <c r="HDT1678" s="35"/>
      <c r="HDU1678" s="34"/>
      <c r="HEB1678" s="35"/>
      <c r="HEC1678" s="34"/>
      <c r="HEJ1678" s="35"/>
      <c r="HEK1678" s="34"/>
      <c r="HER1678" s="35"/>
      <c r="HES1678" s="34"/>
      <c r="HEZ1678" s="35"/>
      <c r="HFA1678" s="34"/>
      <c r="HFH1678" s="35"/>
      <c r="HFI1678" s="34"/>
      <c r="HFP1678" s="35"/>
      <c r="HFQ1678" s="34"/>
      <c r="HFX1678" s="35"/>
      <c r="HFY1678" s="34"/>
      <c r="HGF1678" s="35"/>
      <c r="HGG1678" s="34"/>
      <c r="HGN1678" s="35"/>
      <c r="HGO1678" s="34"/>
      <c r="HGV1678" s="35"/>
      <c r="HGW1678" s="34"/>
      <c r="HHD1678" s="35"/>
      <c r="HHE1678" s="34"/>
      <c r="HHL1678" s="35"/>
      <c r="HHM1678" s="34"/>
      <c r="HHT1678" s="35"/>
      <c r="HHU1678" s="34"/>
      <c r="HIB1678" s="35"/>
      <c r="HIC1678" s="34"/>
      <c r="HIJ1678" s="35"/>
      <c r="HIK1678" s="34"/>
      <c r="HIR1678" s="35"/>
      <c r="HIS1678" s="34"/>
      <c r="HIZ1678" s="35"/>
      <c r="HJA1678" s="34"/>
      <c r="HJH1678" s="35"/>
      <c r="HJI1678" s="34"/>
      <c r="HJP1678" s="35"/>
      <c r="HJQ1678" s="34"/>
      <c r="HJX1678" s="35"/>
      <c r="HJY1678" s="34"/>
      <c r="HKF1678" s="35"/>
      <c r="HKG1678" s="34"/>
      <c r="HKN1678" s="35"/>
      <c r="HKO1678" s="34"/>
      <c r="HKV1678" s="35"/>
      <c r="HKW1678" s="34"/>
      <c r="HLD1678" s="35"/>
      <c r="HLE1678" s="34"/>
      <c r="HLL1678" s="35"/>
      <c r="HLM1678" s="34"/>
      <c r="HLT1678" s="35"/>
      <c r="HLU1678" s="34"/>
      <c r="HMB1678" s="35"/>
      <c r="HMC1678" s="34"/>
      <c r="HMJ1678" s="35"/>
      <c r="HMK1678" s="34"/>
      <c r="HMR1678" s="35"/>
      <c r="HMS1678" s="34"/>
      <c r="HMZ1678" s="35"/>
      <c r="HNA1678" s="34"/>
      <c r="HNH1678" s="35"/>
      <c r="HNI1678" s="34"/>
      <c r="HNP1678" s="35"/>
      <c r="HNQ1678" s="34"/>
      <c r="HNX1678" s="35"/>
      <c r="HNY1678" s="34"/>
      <c r="HOF1678" s="35"/>
      <c r="HOG1678" s="34"/>
      <c r="HON1678" s="35"/>
      <c r="HOO1678" s="34"/>
      <c r="HOV1678" s="35"/>
      <c r="HOW1678" s="34"/>
      <c r="HPD1678" s="35"/>
      <c r="HPE1678" s="34"/>
      <c r="HPL1678" s="35"/>
      <c r="HPM1678" s="34"/>
      <c r="HPT1678" s="35"/>
      <c r="HPU1678" s="34"/>
      <c r="HQB1678" s="35"/>
      <c r="HQC1678" s="34"/>
      <c r="HQJ1678" s="35"/>
      <c r="HQK1678" s="34"/>
      <c r="HQR1678" s="35"/>
      <c r="HQS1678" s="34"/>
      <c r="HQZ1678" s="35"/>
      <c r="HRA1678" s="34"/>
      <c r="HRH1678" s="35"/>
      <c r="HRI1678" s="34"/>
      <c r="HRP1678" s="35"/>
      <c r="HRQ1678" s="34"/>
      <c r="HRX1678" s="35"/>
      <c r="HRY1678" s="34"/>
      <c r="HSF1678" s="35"/>
      <c r="HSG1678" s="34"/>
      <c r="HSN1678" s="35"/>
      <c r="HSO1678" s="34"/>
      <c r="HSV1678" s="35"/>
      <c r="HSW1678" s="34"/>
      <c r="HTD1678" s="35"/>
      <c r="HTE1678" s="34"/>
      <c r="HTL1678" s="35"/>
      <c r="HTM1678" s="34"/>
      <c r="HTT1678" s="35"/>
      <c r="HTU1678" s="34"/>
      <c r="HUB1678" s="35"/>
      <c r="HUC1678" s="34"/>
      <c r="HUJ1678" s="35"/>
      <c r="HUK1678" s="34"/>
      <c r="HUR1678" s="35"/>
      <c r="HUS1678" s="34"/>
      <c r="HUZ1678" s="35"/>
      <c r="HVA1678" s="34"/>
      <c r="HVH1678" s="35"/>
      <c r="HVI1678" s="34"/>
      <c r="HVP1678" s="35"/>
      <c r="HVQ1678" s="34"/>
      <c r="HVX1678" s="35"/>
      <c r="HVY1678" s="34"/>
      <c r="HWF1678" s="35"/>
      <c r="HWG1678" s="34"/>
      <c r="HWN1678" s="35"/>
      <c r="HWO1678" s="34"/>
      <c r="HWV1678" s="35"/>
      <c r="HWW1678" s="34"/>
      <c r="HXD1678" s="35"/>
      <c r="HXE1678" s="34"/>
      <c r="HXL1678" s="35"/>
      <c r="HXM1678" s="34"/>
      <c r="HXT1678" s="35"/>
      <c r="HXU1678" s="34"/>
      <c r="HYB1678" s="35"/>
      <c r="HYC1678" s="34"/>
      <c r="HYJ1678" s="35"/>
      <c r="HYK1678" s="34"/>
      <c r="HYR1678" s="35"/>
      <c r="HYS1678" s="34"/>
      <c r="HYZ1678" s="35"/>
      <c r="HZA1678" s="34"/>
      <c r="HZH1678" s="35"/>
      <c r="HZI1678" s="34"/>
      <c r="HZP1678" s="35"/>
      <c r="HZQ1678" s="34"/>
      <c r="HZX1678" s="35"/>
      <c r="HZY1678" s="34"/>
      <c r="IAF1678" s="35"/>
      <c r="IAG1678" s="34"/>
      <c r="IAN1678" s="35"/>
      <c r="IAO1678" s="34"/>
      <c r="IAV1678" s="35"/>
      <c r="IAW1678" s="34"/>
      <c r="IBD1678" s="35"/>
      <c r="IBE1678" s="34"/>
      <c r="IBL1678" s="35"/>
      <c r="IBM1678" s="34"/>
      <c r="IBT1678" s="35"/>
      <c r="IBU1678" s="34"/>
      <c r="ICB1678" s="35"/>
      <c r="ICC1678" s="34"/>
      <c r="ICJ1678" s="35"/>
      <c r="ICK1678" s="34"/>
      <c r="ICR1678" s="35"/>
      <c r="ICS1678" s="34"/>
      <c r="ICZ1678" s="35"/>
      <c r="IDA1678" s="34"/>
      <c r="IDH1678" s="35"/>
      <c r="IDI1678" s="34"/>
      <c r="IDP1678" s="35"/>
      <c r="IDQ1678" s="34"/>
      <c r="IDX1678" s="35"/>
      <c r="IDY1678" s="34"/>
      <c r="IEF1678" s="35"/>
      <c r="IEG1678" s="34"/>
      <c r="IEN1678" s="35"/>
      <c r="IEO1678" s="34"/>
      <c r="IEV1678" s="35"/>
      <c r="IEW1678" s="34"/>
      <c r="IFD1678" s="35"/>
      <c r="IFE1678" s="34"/>
      <c r="IFL1678" s="35"/>
      <c r="IFM1678" s="34"/>
      <c r="IFT1678" s="35"/>
      <c r="IFU1678" s="34"/>
      <c r="IGB1678" s="35"/>
      <c r="IGC1678" s="34"/>
      <c r="IGJ1678" s="35"/>
      <c r="IGK1678" s="34"/>
      <c r="IGR1678" s="35"/>
      <c r="IGS1678" s="34"/>
      <c r="IGZ1678" s="35"/>
      <c r="IHA1678" s="34"/>
      <c r="IHH1678" s="35"/>
      <c r="IHI1678" s="34"/>
      <c r="IHP1678" s="35"/>
      <c r="IHQ1678" s="34"/>
      <c r="IHX1678" s="35"/>
      <c r="IHY1678" s="34"/>
      <c r="IIF1678" s="35"/>
      <c r="IIG1678" s="34"/>
      <c r="IIN1678" s="35"/>
      <c r="IIO1678" s="34"/>
      <c r="IIV1678" s="35"/>
      <c r="IIW1678" s="34"/>
      <c r="IJD1678" s="35"/>
      <c r="IJE1678" s="34"/>
      <c r="IJL1678" s="35"/>
      <c r="IJM1678" s="34"/>
      <c r="IJT1678" s="35"/>
      <c r="IJU1678" s="34"/>
      <c r="IKB1678" s="35"/>
      <c r="IKC1678" s="34"/>
      <c r="IKJ1678" s="35"/>
      <c r="IKK1678" s="34"/>
      <c r="IKR1678" s="35"/>
      <c r="IKS1678" s="34"/>
      <c r="IKZ1678" s="35"/>
      <c r="ILA1678" s="34"/>
      <c r="ILH1678" s="35"/>
      <c r="ILI1678" s="34"/>
      <c r="ILP1678" s="35"/>
      <c r="ILQ1678" s="34"/>
      <c r="ILX1678" s="35"/>
      <c r="ILY1678" s="34"/>
      <c r="IMF1678" s="35"/>
      <c r="IMG1678" s="34"/>
      <c r="IMN1678" s="35"/>
      <c r="IMO1678" s="34"/>
      <c r="IMV1678" s="35"/>
      <c r="IMW1678" s="34"/>
      <c r="IND1678" s="35"/>
      <c r="INE1678" s="34"/>
      <c r="INL1678" s="35"/>
      <c r="INM1678" s="34"/>
      <c r="INT1678" s="35"/>
      <c r="INU1678" s="34"/>
      <c r="IOB1678" s="35"/>
      <c r="IOC1678" s="34"/>
      <c r="IOJ1678" s="35"/>
      <c r="IOK1678" s="34"/>
      <c r="IOR1678" s="35"/>
      <c r="IOS1678" s="34"/>
      <c r="IOZ1678" s="35"/>
      <c r="IPA1678" s="34"/>
      <c r="IPH1678" s="35"/>
      <c r="IPI1678" s="34"/>
      <c r="IPP1678" s="35"/>
      <c r="IPQ1678" s="34"/>
      <c r="IPX1678" s="35"/>
      <c r="IPY1678" s="34"/>
      <c r="IQF1678" s="35"/>
      <c r="IQG1678" s="34"/>
      <c r="IQN1678" s="35"/>
      <c r="IQO1678" s="34"/>
      <c r="IQV1678" s="35"/>
      <c r="IQW1678" s="34"/>
      <c r="IRD1678" s="35"/>
      <c r="IRE1678" s="34"/>
      <c r="IRL1678" s="35"/>
      <c r="IRM1678" s="34"/>
      <c r="IRT1678" s="35"/>
      <c r="IRU1678" s="34"/>
      <c r="ISB1678" s="35"/>
      <c r="ISC1678" s="34"/>
      <c r="ISJ1678" s="35"/>
      <c r="ISK1678" s="34"/>
      <c r="ISR1678" s="35"/>
      <c r="ISS1678" s="34"/>
      <c r="ISZ1678" s="35"/>
      <c r="ITA1678" s="34"/>
      <c r="ITH1678" s="35"/>
      <c r="ITI1678" s="34"/>
      <c r="ITP1678" s="35"/>
      <c r="ITQ1678" s="34"/>
      <c r="ITX1678" s="35"/>
      <c r="ITY1678" s="34"/>
      <c r="IUF1678" s="35"/>
      <c r="IUG1678" s="34"/>
      <c r="IUN1678" s="35"/>
      <c r="IUO1678" s="34"/>
      <c r="IUV1678" s="35"/>
      <c r="IUW1678" s="34"/>
      <c r="IVD1678" s="35"/>
      <c r="IVE1678" s="34"/>
      <c r="IVL1678" s="35"/>
      <c r="IVM1678" s="34"/>
      <c r="IVT1678" s="35"/>
      <c r="IVU1678" s="34"/>
      <c r="IWB1678" s="35"/>
      <c r="IWC1678" s="34"/>
      <c r="IWJ1678" s="35"/>
      <c r="IWK1678" s="34"/>
      <c r="IWR1678" s="35"/>
      <c r="IWS1678" s="34"/>
      <c r="IWZ1678" s="35"/>
      <c r="IXA1678" s="34"/>
      <c r="IXH1678" s="35"/>
      <c r="IXI1678" s="34"/>
      <c r="IXP1678" s="35"/>
      <c r="IXQ1678" s="34"/>
      <c r="IXX1678" s="35"/>
      <c r="IXY1678" s="34"/>
      <c r="IYF1678" s="35"/>
      <c r="IYG1678" s="34"/>
      <c r="IYN1678" s="35"/>
      <c r="IYO1678" s="34"/>
      <c r="IYV1678" s="35"/>
      <c r="IYW1678" s="34"/>
      <c r="IZD1678" s="35"/>
      <c r="IZE1678" s="34"/>
      <c r="IZL1678" s="35"/>
      <c r="IZM1678" s="34"/>
      <c r="IZT1678" s="35"/>
      <c r="IZU1678" s="34"/>
      <c r="JAB1678" s="35"/>
      <c r="JAC1678" s="34"/>
      <c r="JAJ1678" s="35"/>
      <c r="JAK1678" s="34"/>
      <c r="JAR1678" s="35"/>
      <c r="JAS1678" s="34"/>
      <c r="JAZ1678" s="35"/>
      <c r="JBA1678" s="34"/>
      <c r="JBH1678" s="35"/>
      <c r="JBI1678" s="34"/>
      <c r="JBP1678" s="35"/>
      <c r="JBQ1678" s="34"/>
      <c r="JBX1678" s="35"/>
      <c r="JBY1678" s="34"/>
      <c r="JCF1678" s="35"/>
      <c r="JCG1678" s="34"/>
      <c r="JCN1678" s="35"/>
      <c r="JCO1678" s="34"/>
      <c r="JCV1678" s="35"/>
      <c r="JCW1678" s="34"/>
      <c r="JDD1678" s="35"/>
      <c r="JDE1678" s="34"/>
      <c r="JDL1678" s="35"/>
      <c r="JDM1678" s="34"/>
      <c r="JDT1678" s="35"/>
      <c r="JDU1678" s="34"/>
      <c r="JEB1678" s="35"/>
      <c r="JEC1678" s="34"/>
      <c r="JEJ1678" s="35"/>
      <c r="JEK1678" s="34"/>
      <c r="JER1678" s="35"/>
      <c r="JES1678" s="34"/>
      <c r="JEZ1678" s="35"/>
      <c r="JFA1678" s="34"/>
      <c r="JFH1678" s="35"/>
      <c r="JFI1678" s="34"/>
      <c r="JFP1678" s="35"/>
      <c r="JFQ1678" s="34"/>
      <c r="JFX1678" s="35"/>
      <c r="JFY1678" s="34"/>
      <c r="JGF1678" s="35"/>
      <c r="JGG1678" s="34"/>
      <c r="JGN1678" s="35"/>
      <c r="JGO1678" s="34"/>
      <c r="JGV1678" s="35"/>
      <c r="JGW1678" s="34"/>
      <c r="JHD1678" s="35"/>
      <c r="JHE1678" s="34"/>
      <c r="JHL1678" s="35"/>
      <c r="JHM1678" s="34"/>
      <c r="JHT1678" s="35"/>
      <c r="JHU1678" s="34"/>
      <c r="JIB1678" s="35"/>
      <c r="JIC1678" s="34"/>
      <c r="JIJ1678" s="35"/>
      <c r="JIK1678" s="34"/>
      <c r="JIR1678" s="35"/>
      <c r="JIS1678" s="34"/>
      <c r="JIZ1678" s="35"/>
      <c r="JJA1678" s="34"/>
      <c r="JJH1678" s="35"/>
      <c r="JJI1678" s="34"/>
      <c r="JJP1678" s="35"/>
      <c r="JJQ1678" s="34"/>
      <c r="JJX1678" s="35"/>
      <c r="JJY1678" s="34"/>
      <c r="JKF1678" s="35"/>
      <c r="JKG1678" s="34"/>
      <c r="JKN1678" s="35"/>
      <c r="JKO1678" s="34"/>
      <c r="JKV1678" s="35"/>
      <c r="JKW1678" s="34"/>
      <c r="JLD1678" s="35"/>
      <c r="JLE1678" s="34"/>
      <c r="JLL1678" s="35"/>
      <c r="JLM1678" s="34"/>
      <c r="JLT1678" s="35"/>
      <c r="JLU1678" s="34"/>
      <c r="JMB1678" s="35"/>
      <c r="JMC1678" s="34"/>
      <c r="JMJ1678" s="35"/>
      <c r="JMK1678" s="34"/>
      <c r="JMR1678" s="35"/>
      <c r="JMS1678" s="34"/>
      <c r="JMZ1678" s="35"/>
      <c r="JNA1678" s="34"/>
      <c r="JNH1678" s="35"/>
      <c r="JNI1678" s="34"/>
      <c r="JNP1678" s="35"/>
      <c r="JNQ1678" s="34"/>
      <c r="JNX1678" s="35"/>
      <c r="JNY1678" s="34"/>
      <c r="JOF1678" s="35"/>
      <c r="JOG1678" s="34"/>
      <c r="JON1678" s="35"/>
      <c r="JOO1678" s="34"/>
      <c r="JOV1678" s="35"/>
      <c r="JOW1678" s="34"/>
      <c r="JPD1678" s="35"/>
      <c r="JPE1678" s="34"/>
      <c r="JPL1678" s="35"/>
      <c r="JPM1678" s="34"/>
      <c r="JPT1678" s="35"/>
      <c r="JPU1678" s="34"/>
      <c r="JQB1678" s="35"/>
      <c r="JQC1678" s="34"/>
      <c r="JQJ1678" s="35"/>
      <c r="JQK1678" s="34"/>
      <c r="JQR1678" s="35"/>
      <c r="JQS1678" s="34"/>
      <c r="JQZ1678" s="35"/>
      <c r="JRA1678" s="34"/>
      <c r="JRH1678" s="35"/>
      <c r="JRI1678" s="34"/>
      <c r="JRP1678" s="35"/>
      <c r="JRQ1678" s="34"/>
      <c r="JRX1678" s="35"/>
      <c r="JRY1678" s="34"/>
      <c r="JSF1678" s="35"/>
      <c r="JSG1678" s="34"/>
      <c r="JSN1678" s="35"/>
      <c r="JSO1678" s="34"/>
      <c r="JSV1678" s="35"/>
      <c r="JSW1678" s="34"/>
      <c r="JTD1678" s="35"/>
      <c r="JTE1678" s="34"/>
      <c r="JTL1678" s="35"/>
      <c r="JTM1678" s="34"/>
      <c r="JTT1678" s="35"/>
      <c r="JTU1678" s="34"/>
      <c r="JUB1678" s="35"/>
      <c r="JUC1678" s="34"/>
      <c r="JUJ1678" s="35"/>
      <c r="JUK1678" s="34"/>
      <c r="JUR1678" s="35"/>
      <c r="JUS1678" s="34"/>
      <c r="JUZ1678" s="35"/>
      <c r="JVA1678" s="34"/>
      <c r="JVH1678" s="35"/>
      <c r="JVI1678" s="34"/>
      <c r="JVP1678" s="35"/>
      <c r="JVQ1678" s="34"/>
      <c r="JVX1678" s="35"/>
      <c r="JVY1678" s="34"/>
      <c r="JWF1678" s="35"/>
      <c r="JWG1678" s="34"/>
      <c r="JWN1678" s="35"/>
      <c r="JWO1678" s="34"/>
      <c r="JWV1678" s="35"/>
      <c r="JWW1678" s="34"/>
      <c r="JXD1678" s="35"/>
      <c r="JXE1678" s="34"/>
      <c r="JXL1678" s="35"/>
      <c r="JXM1678" s="34"/>
      <c r="JXT1678" s="35"/>
      <c r="JXU1678" s="34"/>
      <c r="JYB1678" s="35"/>
      <c r="JYC1678" s="34"/>
      <c r="JYJ1678" s="35"/>
      <c r="JYK1678" s="34"/>
      <c r="JYR1678" s="35"/>
      <c r="JYS1678" s="34"/>
      <c r="JYZ1678" s="35"/>
      <c r="JZA1678" s="34"/>
      <c r="JZH1678" s="35"/>
      <c r="JZI1678" s="34"/>
      <c r="JZP1678" s="35"/>
      <c r="JZQ1678" s="34"/>
      <c r="JZX1678" s="35"/>
      <c r="JZY1678" s="34"/>
      <c r="KAF1678" s="35"/>
      <c r="KAG1678" s="34"/>
      <c r="KAN1678" s="35"/>
      <c r="KAO1678" s="34"/>
      <c r="KAV1678" s="35"/>
      <c r="KAW1678" s="34"/>
      <c r="KBD1678" s="35"/>
      <c r="KBE1678" s="34"/>
      <c r="KBL1678" s="35"/>
      <c r="KBM1678" s="34"/>
      <c r="KBT1678" s="35"/>
      <c r="KBU1678" s="34"/>
      <c r="KCB1678" s="35"/>
      <c r="KCC1678" s="34"/>
      <c r="KCJ1678" s="35"/>
      <c r="KCK1678" s="34"/>
      <c r="KCR1678" s="35"/>
      <c r="KCS1678" s="34"/>
      <c r="KCZ1678" s="35"/>
      <c r="KDA1678" s="34"/>
      <c r="KDH1678" s="35"/>
      <c r="KDI1678" s="34"/>
      <c r="KDP1678" s="35"/>
      <c r="KDQ1678" s="34"/>
      <c r="KDX1678" s="35"/>
      <c r="KDY1678" s="34"/>
      <c r="KEF1678" s="35"/>
      <c r="KEG1678" s="34"/>
      <c r="KEN1678" s="35"/>
      <c r="KEO1678" s="34"/>
      <c r="KEV1678" s="35"/>
      <c r="KEW1678" s="34"/>
      <c r="KFD1678" s="35"/>
      <c r="KFE1678" s="34"/>
      <c r="KFL1678" s="35"/>
      <c r="KFM1678" s="34"/>
      <c r="KFT1678" s="35"/>
      <c r="KFU1678" s="34"/>
      <c r="KGB1678" s="35"/>
      <c r="KGC1678" s="34"/>
      <c r="KGJ1678" s="35"/>
      <c r="KGK1678" s="34"/>
      <c r="KGR1678" s="35"/>
      <c r="KGS1678" s="34"/>
      <c r="KGZ1678" s="35"/>
      <c r="KHA1678" s="34"/>
      <c r="KHH1678" s="35"/>
      <c r="KHI1678" s="34"/>
      <c r="KHP1678" s="35"/>
      <c r="KHQ1678" s="34"/>
      <c r="KHX1678" s="35"/>
      <c r="KHY1678" s="34"/>
      <c r="KIF1678" s="35"/>
      <c r="KIG1678" s="34"/>
      <c r="KIN1678" s="35"/>
      <c r="KIO1678" s="34"/>
      <c r="KIV1678" s="35"/>
      <c r="KIW1678" s="34"/>
      <c r="KJD1678" s="35"/>
      <c r="KJE1678" s="34"/>
      <c r="KJL1678" s="35"/>
      <c r="KJM1678" s="34"/>
      <c r="KJT1678" s="35"/>
      <c r="KJU1678" s="34"/>
      <c r="KKB1678" s="35"/>
      <c r="KKC1678" s="34"/>
      <c r="KKJ1678" s="35"/>
      <c r="KKK1678" s="34"/>
      <c r="KKR1678" s="35"/>
      <c r="KKS1678" s="34"/>
      <c r="KKZ1678" s="35"/>
      <c r="KLA1678" s="34"/>
      <c r="KLH1678" s="35"/>
      <c r="KLI1678" s="34"/>
      <c r="KLP1678" s="35"/>
      <c r="KLQ1678" s="34"/>
      <c r="KLX1678" s="35"/>
      <c r="KLY1678" s="34"/>
      <c r="KMF1678" s="35"/>
      <c r="KMG1678" s="34"/>
      <c r="KMN1678" s="35"/>
      <c r="KMO1678" s="34"/>
      <c r="KMV1678" s="35"/>
      <c r="KMW1678" s="34"/>
      <c r="KND1678" s="35"/>
      <c r="KNE1678" s="34"/>
      <c r="KNL1678" s="35"/>
      <c r="KNM1678" s="34"/>
      <c r="KNT1678" s="35"/>
      <c r="KNU1678" s="34"/>
      <c r="KOB1678" s="35"/>
      <c r="KOC1678" s="34"/>
      <c r="KOJ1678" s="35"/>
      <c r="KOK1678" s="34"/>
      <c r="KOR1678" s="35"/>
      <c r="KOS1678" s="34"/>
      <c r="KOZ1678" s="35"/>
      <c r="KPA1678" s="34"/>
      <c r="KPH1678" s="35"/>
      <c r="KPI1678" s="34"/>
      <c r="KPP1678" s="35"/>
      <c r="KPQ1678" s="34"/>
      <c r="KPX1678" s="35"/>
      <c r="KPY1678" s="34"/>
      <c r="KQF1678" s="35"/>
      <c r="KQG1678" s="34"/>
      <c r="KQN1678" s="35"/>
      <c r="KQO1678" s="34"/>
      <c r="KQV1678" s="35"/>
      <c r="KQW1678" s="34"/>
      <c r="KRD1678" s="35"/>
      <c r="KRE1678" s="34"/>
      <c r="KRL1678" s="35"/>
      <c r="KRM1678" s="34"/>
      <c r="KRT1678" s="35"/>
      <c r="KRU1678" s="34"/>
      <c r="KSB1678" s="35"/>
      <c r="KSC1678" s="34"/>
      <c r="KSJ1678" s="35"/>
      <c r="KSK1678" s="34"/>
      <c r="KSR1678" s="35"/>
      <c r="KSS1678" s="34"/>
      <c r="KSZ1678" s="35"/>
      <c r="KTA1678" s="34"/>
      <c r="KTH1678" s="35"/>
      <c r="KTI1678" s="34"/>
      <c r="KTP1678" s="35"/>
      <c r="KTQ1678" s="34"/>
      <c r="KTX1678" s="35"/>
      <c r="KTY1678" s="34"/>
      <c r="KUF1678" s="35"/>
      <c r="KUG1678" s="34"/>
      <c r="KUN1678" s="35"/>
      <c r="KUO1678" s="34"/>
      <c r="KUV1678" s="35"/>
      <c r="KUW1678" s="34"/>
      <c r="KVD1678" s="35"/>
      <c r="KVE1678" s="34"/>
      <c r="KVL1678" s="35"/>
      <c r="KVM1678" s="34"/>
      <c r="KVT1678" s="35"/>
      <c r="KVU1678" s="34"/>
      <c r="KWB1678" s="35"/>
      <c r="KWC1678" s="34"/>
      <c r="KWJ1678" s="35"/>
      <c r="KWK1678" s="34"/>
      <c r="KWR1678" s="35"/>
      <c r="KWS1678" s="34"/>
      <c r="KWZ1678" s="35"/>
      <c r="KXA1678" s="34"/>
      <c r="KXH1678" s="35"/>
      <c r="KXI1678" s="34"/>
      <c r="KXP1678" s="35"/>
      <c r="KXQ1678" s="34"/>
      <c r="KXX1678" s="35"/>
      <c r="KXY1678" s="34"/>
      <c r="KYF1678" s="35"/>
      <c r="KYG1678" s="34"/>
      <c r="KYN1678" s="35"/>
      <c r="KYO1678" s="34"/>
      <c r="KYV1678" s="35"/>
      <c r="KYW1678" s="34"/>
      <c r="KZD1678" s="35"/>
      <c r="KZE1678" s="34"/>
      <c r="KZL1678" s="35"/>
      <c r="KZM1678" s="34"/>
      <c r="KZT1678" s="35"/>
      <c r="KZU1678" s="34"/>
      <c r="LAB1678" s="35"/>
      <c r="LAC1678" s="34"/>
      <c r="LAJ1678" s="35"/>
      <c r="LAK1678" s="34"/>
      <c r="LAR1678" s="35"/>
      <c r="LAS1678" s="34"/>
      <c r="LAZ1678" s="35"/>
      <c r="LBA1678" s="34"/>
      <c r="LBH1678" s="35"/>
      <c r="LBI1678" s="34"/>
      <c r="LBP1678" s="35"/>
      <c r="LBQ1678" s="34"/>
      <c r="LBX1678" s="35"/>
      <c r="LBY1678" s="34"/>
      <c r="LCF1678" s="35"/>
      <c r="LCG1678" s="34"/>
      <c r="LCN1678" s="35"/>
      <c r="LCO1678" s="34"/>
      <c r="LCV1678" s="35"/>
      <c r="LCW1678" s="34"/>
      <c r="LDD1678" s="35"/>
      <c r="LDE1678" s="34"/>
      <c r="LDL1678" s="35"/>
      <c r="LDM1678" s="34"/>
      <c r="LDT1678" s="35"/>
      <c r="LDU1678" s="34"/>
      <c r="LEB1678" s="35"/>
      <c r="LEC1678" s="34"/>
      <c r="LEJ1678" s="35"/>
      <c r="LEK1678" s="34"/>
      <c r="LER1678" s="35"/>
      <c r="LES1678" s="34"/>
      <c r="LEZ1678" s="35"/>
      <c r="LFA1678" s="34"/>
      <c r="LFH1678" s="35"/>
      <c r="LFI1678" s="34"/>
      <c r="LFP1678" s="35"/>
      <c r="LFQ1678" s="34"/>
      <c r="LFX1678" s="35"/>
      <c r="LFY1678" s="34"/>
      <c r="LGF1678" s="35"/>
      <c r="LGG1678" s="34"/>
      <c r="LGN1678" s="35"/>
      <c r="LGO1678" s="34"/>
      <c r="LGV1678" s="35"/>
      <c r="LGW1678" s="34"/>
      <c r="LHD1678" s="35"/>
      <c r="LHE1678" s="34"/>
      <c r="LHL1678" s="35"/>
      <c r="LHM1678" s="34"/>
      <c r="LHT1678" s="35"/>
      <c r="LHU1678" s="34"/>
      <c r="LIB1678" s="35"/>
      <c r="LIC1678" s="34"/>
      <c r="LIJ1678" s="35"/>
      <c r="LIK1678" s="34"/>
      <c r="LIR1678" s="35"/>
      <c r="LIS1678" s="34"/>
      <c r="LIZ1678" s="35"/>
      <c r="LJA1678" s="34"/>
      <c r="LJH1678" s="35"/>
      <c r="LJI1678" s="34"/>
      <c r="LJP1678" s="35"/>
      <c r="LJQ1678" s="34"/>
      <c r="LJX1678" s="35"/>
      <c r="LJY1678" s="34"/>
      <c r="LKF1678" s="35"/>
      <c r="LKG1678" s="34"/>
      <c r="LKN1678" s="35"/>
      <c r="LKO1678" s="34"/>
      <c r="LKV1678" s="35"/>
      <c r="LKW1678" s="34"/>
      <c r="LLD1678" s="35"/>
      <c r="LLE1678" s="34"/>
      <c r="LLL1678" s="35"/>
      <c r="LLM1678" s="34"/>
      <c r="LLT1678" s="35"/>
      <c r="LLU1678" s="34"/>
      <c r="LMB1678" s="35"/>
      <c r="LMC1678" s="34"/>
      <c r="LMJ1678" s="35"/>
      <c r="LMK1678" s="34"/>
      <c r="LMR1678" s="35"/>
      <c r="LMS1678" s="34"/>
      <c r="LMZ1678" s="35"/>
      <c r="LNA1678" s="34"/>
      <c r="LNH1678" s="35"/>
      <c r="LNI1678" s="34"/>
      <c r="LNP1678" s="35"/>
      <c r="LNQ1678" s="34"/>
      <c r="LNX1678" s="35"/>
      <c r="LNY1678" s="34"/>
      <c r="LOF1678" s="35"/>
      <c r="LOG1678" s="34"/>
      <c r="LON1678" s="35"/>
      <c r="LOO1678" s="34"/>
      <c r="LOV1678" s="35"/>
      <c r="LOW1678" s="34"/>
      <c r="LPD1678" s="35"/>
      <c r="LPE1678" s="34"/>
      <c r="LPL1678" s="35"/>
      <c r="LPM1678" s="34"/>
      <c r="LPT1678" s="35"/>
      <c r="LPU1678" s="34"/>
      <c r="LQB1678" s="35"/>
      <c r="LQC1678" s="34"/>
      <c r="LQJ1678" s="35"/>
      <c r="LQK1678" s="34"/>
      <c r="LQR1678" s="35"/>
      <c r="LQS1678" s="34"/>
      <c r="LQZ1678" s="35"/>
      <c r="LRA1678" s="34"/>
      <c r="LRH1678" s="35"/>
      <c r="LRI1678" s="34"/>
      <c r="LRP1678" s="35"/>
      <c r="LRQ1678" s="34"/>
      <c r="LRX1678" s="35"/>
      <c r="LRY1678" s="34"/>
      <c r="LSF1678" s="35"/>
      <c r="LSG1678" s="34"/>
      <c r="LSN1678" s="35"/>
      <c r="LSO1678" s="34"/>
      <c r="LSV1678" s="35"/>
      <c r="LSW1678" s="34"/>
      <c r="LTD1678" s="35"/>
      <c r="LTE1678" s="34"/>
      <c r="LTL1678" s="35"/>
      <c r="LTM1678" s="34"/>
      <c r="LTT1678" s="35"/>
      <c r="LTU1678" s="34"/>
      <c r="LUB1678" s="35"/>
      <c r="LUC1678" s="34"/>
      <c r="LUJ1678" s="35"/>
      <c r="LUK1678" s="34"/>
      <c r="LUR1678" s="35"/>
      <c r="LUS1678" s="34"/>
      <c r="LUZ1678" s="35"/>
      <c r="LVA1678" s="34"/>
      <c r="LVH1678" s="35"/>
      <c r="LVI1678" s="34"/>
      <c r="LVP1678" s="35"/>
      <c r="LVQ1678" s="34"/>
      <c r="LVX1678" s="35"/>
      <c r="LVY1678" s="34"/>
      <c r="LWF1678" s="35"/>
      <c r="LWG1678" s="34"/>
      <c r="LWN1678" s="35"/>
      <c r="LWO1678" s="34"/>
      <c r="LWV1678" s="35"/>
      <c r="LWW1678" s="34"/>
      <c r="LXD1678" s="35"/>
      <c r="LXE1678" s="34"/>
      <c r="LXL1678" s="35"/>
      <c r="LXM1678" s="34"/>
      <c r="LXT1678" s="35"/>
      <c r="LXU1678" s="34"/>
      <c r="LYB1678" s="35"/>
      <c r="LYC1678" s="34"/>
      <c r="LYJ1678" s="35"/>
      <c r="LYK1678" s="34"/>
      <c r="LYR1678" s="35"/>
      <c r="LYS1678" s="34"/>
      <c r="LYZ1678" s="35"/>
      <c r="LZA1678" s="34"/>
      <c r="LZH1678" s="35"/>
      <c r="LZI1678" s="34"/>
      <c r="LZP1678" s="35"/>
      <c r="LZQ1678" s="34"/>
      <c r="LZX1678" s="35"/>
      <c r="LZY1678" s="34"/>
      <c r="MAF1678" s="35"/>
      <c r="MAG1678" s="34"/>
      <c r="MAN1678" s="35"/>
      <c r="MAO1678" s="34"/>
      <c r="MAV1678" s="35"/>
      <c r="MAW1678" s="34"/>
      <c r="MBD1678" s="35"/>
      <c r="MBE1678" s="34"/>
      <c r="MBL1678" s="35"/>
      <c r="MBM1678" s="34"/>
      <c r="MBT1678" s="35"/>
      <c r="MBU1678" s="34"/>
      <c r="MCB1678" s="35"/>
      <c r="MCC1678" s="34"/>
      <c r="MCJ1678" s="35"/>
      <c r="MCK1678" s="34"/>
      <c r="MCR1678" s="35"/>
      <c r="MCS1678" s="34"/>
      <c r="MCZ1678" s="35"/>
      <c r="MDA1678" s="34"/>
      <c r="MDH1678" s="35"/>
      <c r="MDI1678" s="34"/>
      <c r="MDP1678" s="35"/>
      <c r="MDQ1678" s="34"/>
      <c r="MDX1678" s="35"/>
      <c r="MDY1678" s="34"/>
      <c r="MEF1678" s="35"/>
      <c r="MEG1678" s="34"/>
      <c r="MEN1678" s="35"/>
      <c r="MEO1678" s="34"/>
      <c r="MEV1678" s="35"/>
      <c r="MEW1678" s="34"/>
      <c r="MFD1678" s="35"/>
      <c r="MFE1678" s="34"/>
      <c r="MFL1678" s="35"/>
      <c r="MFM1678" s="34"/>
      <c r="MFT1678" s="35"/>
      <c r="MFU1678" s="34"/>
      <c r="MGB1678" s="35"/>
      <c r="MGC1678" s="34"/>
      <c r="MGJ1678" s="35"/>
      <c r="MGK1678" s="34"/>
      <c r="MGR1678" s="35"/>
      <c r="MGS1678" s="34"/>
      <c r="MGZ1678" s="35"/>
      <c r="MHA1678" s="34"/>
      <c r="MHH1678" s="35"/>
      <c r="MHI1678" s="34"/>
      <c r="MHP1678" s="35"/>
      <c r="MHQ1678" s="34"/>
      <c r="MHX1678" s="35"/>
      <c r="MHY1678" s="34"/>
      <c r="MIF1678" s="35"/>
      <c r="MIG1678" s="34"/>
      <c r="MIN1678" s="35"/>
      <c r="MIO1678" s="34"/>
      <c r="MIV1678" s="35"/>
      <c r="MIW1678" s="34"/>
      <c r="MJD1678" s="35"/>
      <c r="MJE1678" s="34"/>
      <c r="MJL1678" s="35"/>
      <c r="MJM1678" s="34"/>
      <c r="MJT1678" s="35"/>
      <c r="MJU1678" s="34"/>
      <c r="MKB1678" s="35"/>
      <c r="MKC1678" s="34"/>
      <c r="MKJ1678" s="35"/>
      <c r="MKK1678" s="34"/>
      <c r="MKR1678" s="35"/>
      <c r="MKS1678" s="34"/>
      <c r="MKZ1678" s="35"/>
      <c r="MLA1678" s="34"/>
      <c r="MLH1678" s="35"/>
      <c r="MLI1678" s="34"/>
      <c r="MLP1678" s="35"/>
      <c r="MLQ1678" s="34"/>
      <c r="MLX1678" s="35"/>
      <c r="MLY1678" s="34"/>
      <c r="MMF1678" s="35"/>
      <c r="MMG1678" s="34"/>
      <c r="MMN1678" s="35"/>
      <c r="MMO1678" s="34"/>
      <c r="MMV1678" s="35"/>
      <c r="MMW1678" s="34"/>
      <c r="MND1678" s="35"/>
      <c r="MNE1678" s="34"/>
      <c r="MNL1678" s="35"/>
      <c r="MNM1678" s="34"/>
      <c r="MNT1678" s="35"/>
      <c r="MNU1678" s="34"/>
      <c r="MOB1678" s="35"/>
      <c r="MOC1678" s="34"/>
      <c r="MOJ1678" s="35"/>
      <c r="MOK1678" s="34"/>
      <c r="MOR1678" s="35"/>
      <c r="MOS1678" s="34"/>
      <c r="MOZ1678" s="35"/>
      <c r="MPA1678" s="34"/>
      <c r="MPH1678" s="35"/>
      <c r="MPI1678" s="34"/>
      <c r="MPP1678" s="35"/>
      <c r="MPQ1678" s="34"/>
      <c r="MPX1678" s="35"/>
      <c r="MPY1678" s="34"/>
      <c r="MQF1678" s="35"/>
      <c r="MQG1678" s="34"/>
      <c r="MQN1678" s="35"/>
      <c r="MQO1678" s="34"/>
      <c r="MQV1678" s="35"/>
      <c r="MQW1678" s="34"/>
      <c r="MRD1678" s="35"/>
      <c r="MRE1678" s="34"/>
      <c r="MRL1678" s="35"/>
      <c r="MRM1678" s="34"/>
      <c r="MRT1678" s="35"/>
      <c r="MRU1678" s="34"/>
      <c r="MSB1678" s="35"/>
      <c r="MSC1678" s="34"/>
      <c r="MSJ1678" s="35"/>
      <c r="MSK1678" s="34"/>
      <c r="MSR1678" s="35"/>
      <c r="MSS1678" s="34"/>
      <c r="MSZ1678" s="35"/>
      <c r="MTA1678" s="34"/>
      <c r="MTH1678" s="35"/>
      <c r="MTI1678" s="34"/>
      <c r="MTP1678" s="35"/>
      <c r="MTQ1678" s="34"/>
      <c r="MTX1678" s="35"/>
      <c r="MTY1678" s="34"/>
      <c r="MUF1678" s="35"/>
      <c r="MUG1678" s="34"/>
      <c r="MUN1678" s="35"/>
      <c r="MUO1678" s="34"/>
      <c r="MUV1678" s="35"/>
      <c r="MUW1678" s="34"/>
      <c r="MVD1678" s="35"/>
      <c r="MVE1678" s="34"/>
      <c r="MVL1678" s="35"/>
      <c r="MVM1678" s="34"/>
      <c r="MVT1678" s="35"/>
      <c r="MVU1678" s="34"/>
      <c r="MWB1678" s="35"/>
      <c r="MWC1678" s="34"/>
      <c r="MWJ1678" s="35"/>
      <c r="MWK1678" s="34"/>
      <c r="MWR1678" s="35"/>
      <c r="MWS1678" s="34"/>
      <c r="MWZ1678" s="35"/>
      <c r="MXA1678" s="34"/>
      <c r="MXH1678" s="35"/>
      <c r="MXI1678" s="34"/>
      <c r="MXP1678" s="35"/>
      <c r="MXQ1678" s="34"/>
      <c r="MXX1678" s="35"/>
      <c r="MXY1678" s="34"/>
      <c r="MYF1678" s="35"/>
      <c r="MYG1678" s="34"/>
      <c r="MYN1678" s="35"/>
      <c r="MYO1678" s="34"/>
      <c r="MYV1678" s="35"/>
      <c r="MYW1678" s="34"/>
      <c r="MZD1678" s="35"/>
      <c r="MZE1678" s="34"/>
      <c r="MZL1678" s="35"/>
      <c r="MZM1678" s="34"/>
      <c r="MZT1678" s="35"/>
      <c r="MZU1678" s="34"/>
      <c r="NAB1678" s="35"/>
      <c r="NAC1678" s="34"/>
      <c r="NAJ1678" s="35"/>
      <c r="NAK1678" s="34"/>
      <c r="NAR1678" s="35"/>
      <c r="NAS1678" s="34"/>
      <c r="NAZ1678" s="35"/>
      <c r="NBA1678" s="34"/>
      <c r="NBH1678" s="35"/>
      <c r="NBI1678" s="34"/>
      <c r="NBP1678" s="35"/>
      <c r="NBQ1678" s="34"/>
      <c r="NBX1678" s="35"/>
      <c r="NBY1678" s="34"/>
      <c r="NCF1678" s="35"/>
      <c r="NCG1678" s="34"/>
      <c r="NCN1678" s="35"/>
      <c r="NCO1678" s="34"/>
      <c r="NCV1678" s="35"/>
      <c r="NCW1678" s="34"/>
      <c r="NDD1678" s="35"/>
      <c r="NDE1678" s="34"/>
      <c r="NDL1678" s="35"/>
      <c r="NDM1678" s="34"/>
      <c r="NDT1678" s="35"/>
      <c r="NDU1678" s="34"/>
      <c r="NEB1678" s="35"/>
      <c r="NEC1678" s="34"/>
      <c r="NEJ1678" s="35"/>
      <c r="NEK1678" s="34"/>
      <c r="NER1678" s="35"/>
      <c r="NES1678" s="34"/>
      <c r="NEZ1678" s="35"/>
      <c r="NFA1678" s="34"/>
      <c r="NFH1678" s="35"/>
      <c r="NFI1678" s="34"/>
      <c r="NFP1678" s="35"/>
      <c r="NFQ1678" s="34"/>
      <c r="NFX1678" s="35"/>
      <c r="NFY1678" s="34"/>
      <c r="NGF1678" s="35"/>
      <c r="NGG1678" s="34"/>
      <c r="NGN1678" s="35"/>
      <c r="NGO1678" s="34"/>
      <c r="NGV1678" s="35"/>
      <c r="NGW1678" s="34"/>
      <c r="NHD1678" s="35"/>
      <c r="NHE1678" s="34"/>
      <c r="NHL1678" s="35"/>
      <c r="NHM1678" s="34"/>
      <c r="NHT1678" s="35"/>
      <c r="NHU1678" s="34"/>
      <c r="NIB1678" s="35"/>
      <c r="NIC1678" s="34"/>
      <c r="NIJ1678" s="35"/>
      <c r="NIK1678" s="34"/>
      <c r="NIR1678" s="35"/>
      <c r="NIS1678" s="34"/>
      <c r="NIZ1678" s="35"/>
      <c r="NJA1678" s="34"/>
      <c r="NJH1678" s="35"/>
      <c r="NJI1678" s="34"/>
      <c r="NJP1678" s="35"/>
      <c r="NJQ1678" s="34"/>
      <c r="NJX1678" s="35"/>
      <c r="NJY1678" s="34"/>
      <c r="NKF1678" s="35"/>
      <c r="NKG1678" s="34"/>
      <c r="NKN1678" s="35"/>
      <c r="NKO1678" s="34"/>
      <c r="NKV1678" s="35"/>
      <c r="NKW1678" s="34"/>
      <c r="NLD1678" s="35"/>
      <c r="NLE1678" s="34"/>
      <c r="NLL1678" s="35"/>
      <c r="NLM1678" s="34"/>
      <c r="NLT1678" s="35"/>
      <c r="NLU1678" s="34"/>
      <c r="NMB1678" s="35"/>
      <c r="NMC1678" s="34"/>
      <c r="NMJ1678" s="35"/>
      <c r="NMK1678" s="34"/>
      <c r="NMR1678" s="35"/>
      <c r="NMS1678" s="34"/>
      <c r="NMZ1678" s="35"/>
      <c r="NNA1678" s="34"/>
      <c r="NNH1678" s="35"/>
      <c r="NNI1678" s="34"/>
      <c r="NNP1678" s="35"/>
      <c r="NNQ1678" s="34"/>
      <c r="NNX1678" s="35"/>
      <c r="NNY1678" s="34"/>
      <c r="NOF1678" s="35"/>
      <c r="NOG1678" s="34"/>
      <c r="NON1678" s="35"/>
      <c r="NOO1678" s="34"/>
      <c r="NOV1678" s="35"/>
      <c r="NOW1678" s="34"/>
      <c r="NPD1678" s="35"/>
      <c r="NPE1678" s="34"/>
      <c r="NPL1678" s="35"/>
      <c r="NPM1678" s="34"/>
      <c r="NPT1678" s="35"/>
      <c r="NPU1678" s="34"/>
      <c r="NQB1678" s="35"/>
      <c r="NQC1678" s="34"/>
      <c r="NQJ1678" s="35"/>
      <c r="NQK1678" s="34"/>
      <c r="NQR1678" s="35"/>
      <c r="NQS1678" s="34"/>
      <c r="NQZ1678" s="35"/>
      <c r="NRA1678" s="34"/>
      <c r="NRH1678" s="35"/>
      <c r="NRI1678" s="34"/>
      <c r="NRP1678" s="35"/>
      <c r="NRQ1678" s="34"/>
      <c r="NRX1678" s="35"/>
      <c r="NRY1678" s="34"/>
      <c r="NSF1678" s="35"/>
      <c r="NSG1678" s="34"/>
      <c r="NSN1678" s="35"/>
      <c r="NSO1678" s="34"/>
      <c r="NSV1678" s="35"/>
      <c r="NSW1678" s="34"/>
      <c r="NTD1678" s="35"/>
      <c r="NTE1678" s="34"/>
      <c r="NTL1678" s="35"/>
      <c r="NTM1678" s="34"/>
      <c r="NTT1678" s="35"/>
      <c r="NTU1678" s="34"/>
      <c r="NUB1678" s="35"/>
      <c r="NUC1678" s="34"/>
      <c r="NUJ1678" s="35"/>
      <c r="NUK1678" s="34"/>
      <c r="NUR1678" s="35"/>
      <c r="NUS1678" s="34"/>
      <c r="NUZ1678" s="35"/>
      <c r="NVA1678" s="34"/>
      <c r="NVH1678" s="35"/>
      <c r="NVI1678" s="34"/>
      <c r="NVP1678" s="35"/>
      <c r="NVQ1678" s="34"/>
      <c r="NVX1678" s="35"/>
      <c r="NVY1678" s="34"/>
      <c r="NWF1678" s="35"/>
      <c r="NWG1678" s="34"/>
      <c r="NWN1678" s="35"/>
      <c r="NWO1678" s="34"/>
      <c r="NWV1678" s="35"/>
      <c r="NWW1678" s="34"/>
      <c r="NXD1678" s="35"/>
      <c r="NXE1678" s="34"/>
      <c r="NXL1678" s="35"/>
      <c r="NXM1678" s="34"/>
      <c r="NXT1678" s="35"/>
      <c r="NXU1678" s="34"/>
      <c r="NYB1678" s="35"/>
      <c r="NYC1678" s="34"/>
      <c r="NYJ1678" s="35"/>
      <c r="NYK1678" s="34"/>
      <c r="NYR1678" s="35"/>
      <c r="NYS1678" s="34"/>
      <c r="NYZ1678" s="35"/>
      <c r="NZA1678" s="34"/>
      <c r="NZH1678" s="35"/>
      <c r="NZI1678" s="34"/>
      <c r="NZP1678" s="35"/>
      <c r="NZQ1678" s="34"/>
      <c r="NZX1678" s="35"/>
      <c r="NZY1678" s="34"/>
      <c r="OAF1678" s="35"/>
      <c r="OAG1678" s="34"/>
      <c r="OAN1678" s="35"/>
      <c r="OAO1678" s="34"/>
      <c r="OAV1678" s="35"/>
      <c r="OAW1678" s="34"/>
      <c r="OBD1678" s="35"/>
      <c r="OBE1678" s="34"/>
      <c r="OBL1678" s="35"/>
      <c r="OBM1678" s="34"/>
      <c r="OBT1678" s="35"/>
      <c r="OBU1678" s="34"/>
      <c r="OCB1678" s="35"/>
      <c r="OCC1678" s="34"/>
      <c r="OCJ1678" s="35"/>
      <c r="OCK1678" s="34"/>
      <c r="OCR1678" s="35"/>
      <c r="OCS1678" s="34"/>
      <c r="OCZ1678" s="35"/>
      <c r="ODA1678" s="34"/>
      <c r="ODH1678" s="35"/>
      <c r="ODI1678" s="34"/>
      <c r="ODP1678" s="35"/>
      <c r="ODQ1678" s="34"/>
      <c r="ODX1678" s="35"/>
      <c r="ODY1678" s="34"/>
      <c r="OEF1678" s="35"/>
      <c r="OEG1678" s="34"/>
      <c r="OEN1678" s="35"/>
      <c r="OEO1678" s="34"/>
      <c r="OEV1678" s="35"/>
      <c r="OEW1678" s="34"/>
      <c r="OFD1678" s="35"/>
      <c r="OFE1678" s="34"/>
      <c r="OFL1678" s="35"/>
      <c r="OFM1678" s="34"/>
      <c r="OFT1678" s="35"/>
      <c r="OFU1678" s="34"/>
      <c r="OGB1678" s="35"/>
      <c r="OGC1678" s="34"/>
      <c r="OGJ1678" s="35"/>
      <c r="OGK1678" s="34"/>
      <c r="OGR1678" s="35"/>
      <c r="OGS1678" s="34"/>
      <c r="OGZ1678" s="35"/>
      <c r="OHA1678" s="34"/>
      <c r="OHH1678" s="35"/>
      <c r="OHI1678" s="34"/>
      <c r="OHP1678" s="35"/>
      <c r="OHQ1678" s="34"/>
      <c r="OHX1678" s="35"/>
      <c r="OHY1678" s="34"/>
      <c r="OIF1678" s="35"/>
      <c r="OIG1678" s="34"/>
      <c r="OIN1678" s="35"/>
      <c r="OIO1678" s="34"/>
      <c r="OIV1678" s="35"/>
      <c r="OIW1678" s="34"/>
      <c r="OJD1678" s="35"/>
      <c r="OJE1678" s="34"/>
      <c r="OJL1678" s="35"/>
      <c r="OJM1678" s="34"/>
      <c r="OJT1678" s="35"/>
      <c r="OJU1678" s="34"/>
      <c r="OKB1678" s="35"/>
      <c r="OKC1678" s="34"/>
      <c r="OKJ1678" s="35"/>
      <c r="OKK1678" s="34"/>
      <c r="OKR1678" s="35"/>
      <c r="OKS1678" s="34"/>
      <c r="OKZ1678" s="35"/>
      <c r="OLA1678" s="34"/>
      <c r="OLH1678" s="35"/>
      <c r="OLI1678" s="34"/>
      <c r="OLP1678" s="35"/>
      <c r="OLQ1678" s="34"/>
      <c r="OLX1678" s="35"/>
      <c r="OLY1678" s="34"/>
      <c r="OMF1678" s="35"/>
      <c r="OMG1678" s="34"/>
      <c r="OMN1678" s="35"/>
      <c r="OMO1678" s="34"/>
      <c r="OMV1678" s="35"/>
      <c r="OMW1678" s="34"/>
      <c r="OND1678" s="35"/>
      <c r="ONE1678" s="34"/>
      <c r="ONL1678" s="35"/>
      <c r="ONM1678" s="34"/>
      <c r="ONT1678" s="35"/>
      <c r="ONU1678" s="34"/>
      <c r="OOB1678" s="35"/>
      <c r="OOC1678" s="34"/>
      <c r="OOJ1678" s="35"/>
      <c r="OOK1678" s="34"/>
      <c r="OOR1678" s="35"/>
      <c r="OOS1678" s="34"/>
      <c r="OOZ1678" s="35"/>
      <c r="OPA1678" s="34"/>
      <c r="OPH1678" s="35"/>
      <c r="OPI1678" s="34"/>
      <c r="OPP1678" s="35"/>
      <c r="OPQ1678" s="34"/>
      <c r="OPX1678" s="35"/>
      <c r="OPY1678" s="34"/>
      <c r="OQF1678" s="35"/>
      <c r="OQG1678" s="34"/>
      <c r="OQN1678" s="35"/>
      <c r="OQO1678" s="34"/>
      <c r="OQV1678" s="35"/>
      <c r="OQW1678" s="34"/>
      <c r="ORD1678" s="35"/>
      <c r="ORE1678" s="34"/>
      <c r="ORL1678" s="35"/>
      <c r="ORM1678" s="34"/>
      <c r="ORT1678" s="35"/>
      <c r="ORU1678" s="34"/>
      <c r="OSB1678" s="35"/>
      <c r="OSC1678" s="34"/>
      <c r="OSJ1678" s="35"/>
      <c r="OSK1678" s="34"/>
      <c r="OSR1678" s="35"/>
      <c r="OSS1678" s="34"/>
      <c r="OSZ1678" s="35"/>
      <c r="OTA1678" s="34"/>
      <c r="OTH1678" s="35"/>
      <c r="OTI1678" s="34"/>
      <c r="OTP1678" s="35"/>
      <c r="OTQ1678" s="34"/>
      <c r="OTX1678" s="35"/>
      <c r="OTY1678" s="34"/>
      <c r="OUF1678" s="35"/>
      <c r="OUG1678" s="34"/>
      <c r="OUN1678" s="35"/>
      <c r="OUO1678" s="34"/>
      <c r="OUV1678" s="35"/>
      <c r="OUW1678" s="34"/>
      <c r="OVD1678" s="35"/>
      <c r="OVE1678" s="34"/>
      <c r="OVL1678" s="35"/>
      <c r="OVM1678" s="34"/>
      <c r="OVT1678" s="35"/>
      <c r="OVU1678" s="34"/>
      <c r="OWB1678" s="35"/>
      <c r="OWC1678" s="34"/>
      <c r="OWJ1678" s="35"/>
      <c r="OWK1678" s="34"/>
      <c r="OWR1678" s="35"/>
      <c r="OWS1678" s="34"/>
      <c r="OWZ1678" s="35"/>
      <c r="OXA1678" s="34"/>
      <c r="OXH1678" s="35"/>
      <c r="OXI1678" s="34"/>
      <c r="OXP1678" s="35"/>
      <c r="OXQ1678" s="34"/>
      <c r="OXX1678" s="35"/>
      <c r="OXY1678" s="34"/>
      <c r="OYF1678" s="35"/>
      <c r="OYG1678" s="34"/>
      <c r="OYN1678" s="35"/>
      <c r="OYO1678" s="34"/>
      <c r="OYV1678" s="35"/>
      <c r="OYW1678" s="34"/>
      <c r="OZD1678" s="35"/>
      <c r="OZE1678" s="34"/>
      <c r="OZL1678" s="35"/>
      <c r="OZM1678" s="34"/>
      <c r="OZT1678" s="35"/>
      <c r="OZU1678" s="34"/>
      <c r="PAB1678" s="35"/>
      <c r="PAC1678" s="34"/>
      <c r="PAJ1678" s="35"/>
      <c r="PAK1678" s="34"/>
      <c r="PAR1678" s="35"/>
      <c r="PAS1678" s="34"/>
      <c r="PAZ1678" s="35"/>
      <c r="PBA1678" s="34"/>
      <c r="PBH1678" s="35"/>
      <c r="PBI1678" s="34"/>
      <c r="PBP1678" s="35"/>
      <c r="PBQ1678" s="34"/>
      <c r="PBX1678" s="35"/>
      <c r="PBY1678" s="34"/>
      <c r="PCF1678" s="35"/>
      <c r="PCG1678" s="34"/>
      <c r="PCN1678" s="35"/>
      <c r="PCO1678" s="34"/>
      <c r="PCV1678" s="35"/>
      <c r="PCW1678" s="34"/>
      <c r="PDD1678" s="35"/>
      <c r="PDE1678" s="34"/>
      <c r="PDL1678" s="35"/>
      <c r="PDM1678" s="34"/>
      <c r="PDT1678" s="35"/>
      <c r="PDU1678" s="34"/>
      <c r="PEB1678" s="35"/>
      <c r="PEC1678" s="34"/>
      <c r="PEJ1678" s="35"/>
      <c r="PEK1678" s="34"/>
      <c r="PER1678" s="35"/>
      <c r="PES1678" s="34"/>
      <c r="PEZ1678" s="35"/>
      <c r="PFA1678" s="34"/>
      <c r="PFH1678" s="35"/>
      <c r="PFI1678" s="34"/>
      <c r="PFP1678" s="35"/>
      <c r="PFQ1678" s="34"/>
      <c r="PFX1678" s="35"/>
      <c r="PFY1678" s="34"/>
      <c r="PGF1678" s="35"/>
      <c r="PGG1678" s="34"/>
      <c r="PGN1678" s="35"/>
      <c r="PGO1678" s="34"/>
      <c r="PGV1678" s="35"/>
      <c r="PGW1678" s="34"/>
      <c r="PHD1678" s="35"/>
      <c r="PHE1678" s="34"/>
      <c r="PHL1678" s="35"/>
      <c r="PHM1678" s="34"/>
      <c r="PHT1678" s="35"/>
      <c r="PHU1678" s="34"/>
      <c r="PIB1678" s="35"/>
      <c r="PIC1678" s="34"/>
      <c r="PIJ1678" s="35"/>
      <c r="PIK1678" s="34"/>
      <c r="PIR1678" s="35"/>
      <c r="PIS1678" s="34"/>
      <c r="PIZ1678" s="35"/>
      <c r="PJA1678" s="34"/>
      <c r="PJH1678" s="35"/>
      <c r="PJI1678" s="34"/>
      <c r="PJP1678" s="35"/>
      <c r="PJQ1678" s="34"/>
      <c r="PJX1678" s="35"/>
      <c r="PJY1678" s="34"/>
      <c r="PKF1678" s="35"/>
      <c r="PKG1678" s="34"/>
      <c r="PKN1678" s="35"/>
      <c r="PKO1678" s="34"/>
      <c r="PKV1678" s="35"/>
      <c r="PKW1678" s="34"/>
      <c r="PLD1678" s="35"/>
      <c r="PLE1678" s="34"/>
      <c r="PLL1678" s="35"/>
      <c r="PLM1678" s="34"/>
      <c r="PLT1678" s="35"/>
      <c r="PLU1678" s="34"/>
      <c r="PMB1678" s="35"/>
      <c r="PMC1678" s="34"/>
      <c r="PMJ1678" s="35"/>
      <c r="PMK1678" s="34"/>
      <c r="PMR1678" s="35"/>
      <c r="PMS1678" s="34"/>
      <c r="PMZ1678" s="35"/>
      <c r="PNA1678" s="34"/>
      <c r="PNH1678" s="35"/>
      <c r="PNI1678" s="34"/>
      <c r="PNP1678" s="35"/>
      <c r="PNQ1678" s="34"/>
      <c r="PNX1678" s="35"/>
      <c r="PNY1678" s="34"/>
      <c r="POF1678" s="35"/>
      <c r="POG1678" s="34"/>
      <c r="PON1678" s="35"/>
      <c r="POO1678" s="34"/>
      <c r="POV1678" s="35"/>
      <c r="POW1678" s="34"/>
      <c r="PPD1678" s="35"/>
      <c r="PPE1678" s="34"/>
      <c r="PPL1678" s="35"/>
      <c r="PPM1678" s="34"/>
      <c r="PPT1678" s="35"/>
      <c r="PPU1678" s="34"/>
      <c r="PQB1678" s="35"/>
      <c r="PQC1678" s="34"/>
      <c r="PQJ1678" s="35"/>
      <c r="PQK1678" s="34"/>
      <c r="PQR1678" s="35"/>
      <c r="PQS1678" s="34"/>
      <c r="PQZ1678" s="35"/>
      <c r="PRA1678" s="34"/>
      <c r="PRH1678" s="35"/>
      <c r="PRI1678" s="34"/>
      <c r="PRP1678" s="35"/>
      <c r="PRQ1678" s="34"/>
      <c r="PRX1678" s="35"/>
      <c r="PRY1678" s="34"/>
      <c r="PSF1678" s="35"/>
      <c r="PSG1678" s="34"/>
      <c r="PSN1678" s="35"/>
      <c r="PSO1678" s="34"/>
      <c r="PSV1678" s="35"/>
      <c r="PSW1678" s="34"/>
      <c r="PTD1678" s="35"/>
      <c r="PTE1678" s="34"/>
      <c r="PTL1678" s="35"/>
      <c r="PTM1678" s="34"/>
      <c r="PTT1678" s="35"/>
      <c r="PTU1678" s="34"/>
      <c r="PUB1678" s="35"/>
      <c r="PUC1678" s="34"/>
      <c r="PUJ1678" s="35"/>
      <c r="PUK1678" s="34"/>
      <c r="PUR1678" s="35"/>
      <c r="PUS1678" s="34"/>
      <c r="PUZ1678" s="35"/>
      <c r="PVA1678" s="34"/>
      <c r="PVH1678" s="35"/>
      <c r="PVI1678" s="34"/>
      <c r="PVP1678" s="35"/>
      <c r="PVQ1678" s="34"/>
      <c r="PVX1678" s="35"/>
      <c r="PVY1678" s="34"/>
      <c r="PWF1678" s="35"/>
      <c r="PWG1678" s="34"/>
      <c r="PWN1678" s="35"/>
      <c r="PWO1678" s="34"/>
      <c r="PWV1678" s="35"/>
      <c r="PWW1678" s="34"/>
      <c r="PXD1678" s="35"/>
      <c r="PXE1678" s="34"/>
      <c r="PXL1678" s="35"/>
      <c r="PXM1678" s="34"/>
      <c r="PXT1678" s="35"/>
      <c r="PXU1678" s="34"/>
      <c r="PYB1678" s="35"/>
      <c r="PYC1678" s="34"/>
      <c r="PYJ1678" s="35"/>
      <c r="PYK1678" s="34"/>
      <c r="PYR1678" s="35"/>
      <c r="PYS1678" s="34"/>
      <c r="PYZ1678" s="35"/>
      <c r="PZA1678" s="34"/>
      <c r="PZH1678" s="35"/>
      <c r="PZI1678" s="34"/>
      <c r="PZP1678" s="35"/>
      <c r="PZQ1678" s="34"/>
      <c r="PZX1678" s="35"/>
      <c r="PZY1678" s="34"/>
      <c r="QAF1678" s="35"/>
      <c r="QAG1678" s="34"/>
      <c r="QAN1678" s="35"/>
      <c r="QAO1678" s="34"/>
      <c r="QAV1678" s="35"/>
      <c r="QAW1678" s="34"/>
      <c r="QBD1678" s="35"/>
      <c r="QBE1678" s="34"/>
      <c r="QBL1678" s="35"/>
      <c r="QBM1678" s="34"/>
      <c r="QBT1678" s="35"/>
      <c r="QBU1678" s="34"/>
      <c r="QCB1678" s="35"/>
      <c r="QCC1678" s="34"/>
      <c r="QCJ1678" s="35"/>
      <c r="QCK1678" s="34"/>
      <c r="QCR1678" s="35"/>
      <c r="QCS1678" s="34"/>
      <c r="QCZ1678" s="35"/>
      <c r="QDA1678" s="34"/>
      <c r="QDH1678" s="35"/>
      <c r="QDI1678" s="34"/>
      <c r="QDP1678" s="35"/>
      <c r="QDQ1678" s="34"/>
      <c r="QDX1678" s="35"/>
      <c r="QDY1678" s="34"/>
      <c r="QEF1678" s="35"/>
      <c r="QEG1678" s="34"/>
      <c r="QEN1678" s="35"/>
      <c r="QEO1678" s="34"/>
      <c r="QEV1678" s="35"/>
      <c r="QEW1678" s="34"/>
      <c r="QFD1678" s="35"/>
      <c r="QFE1678" s="34"/>
      <c r="QFL1678" s="35"/>
      <c r="QFM1678" s="34"/>
      <c r="QFT1678" s="35"/>
      <c r="QFU1678" s="34"/>
      <c r="QGB1678" s="35"/>
      <c r="QGC1678" s="34"/>
      <c r="QGJ1678" s="35"/>
      <c r="QGK1678" s="34"/>
      <c r="QGR1678" s="35"/>
      <c r="QGS1678" s="34"/>
      <c r="QGZ1678" s="35"/>
      <c r="QHA1678" s="34"/>
      <c r="QHH1678" s="35"/>
      <c r="QHI1678" s="34"/>
      <c r="QHP1678" s="35"/>
      <c r="QHQ1678" s="34"/>
      <c r="QHX1678" s="35"/>
      <c r="QHY1678" s="34"/>
      <c r="QIF1678" s="35"/>
      <c r="QIG1678" s="34"/>
      <c r="QIN1678" s="35"/>
      <c r="QIO1678" s="34"/>
      <c r="QIV1678" s="35"/>
      <c r="QIW1678" s="34"/>
      <c r="QJD1678" s="35"/>
      <c r="QJE1678" s="34"/>
      <c r="QJL1678" s="35"/>
      <c r="QJM1678" s="34"/>
      <c r="QJT1678" s="35"/>
      <c r="QJU1678" s="34"/>
      <c r="QKB1678" s="35"/>
      <c r="QKC1678" s="34"/>
      <c r="QKJ1678" s="35"/>
      <c r="QKK1678" s="34"/>
      <c r="QKR1678" s="35"/>
      <c r="QKS1678" s="34"/>
      <c r="QKZ1678" s="35"/>
      <c r="QLA1678" s="34"/>
      <c r="QLH1678" s="35"/>
      <c r="QLI1678" s="34"/>
      <c r="QLP1678" s="35"/>
      <c r="QLQ1678" s="34"/>
      <c r="QLX1678" s="35"/>
      <c r="QLY1678" s="34"/>
      <c r="QMF1678" s="35"/>
      <c r="QMG1678" s="34"/>
      <c r="QMN1678" s="35"/>
      <c r="QMO1678" s="34"/>
      <c r="QMV1678" s="35"/>
      <c r="QMW1678" s="34"/>
      <c r="QND1678" s="35"/>
      <c r="QNE1678" s="34"/>
      <c r="QNL1678" s="35"/>
      <c r="QNM1678" s="34"/>
      <c r="QNT1678" s="35"/>
      <c r="QNU1678" s="34"/>
      <c r="QOB1678" s="35"/>
      <c r="QOC1678" s="34"/>
      <c r="QOJ1678" s="35"/>
      <c r="QOK1678" s="34"/>
      <c r="QOR1678" s="35"/>
      <c r="QOS1678" s="34"/>
      <c r="QOZ1678" s="35"/>
      <c r="QPA1678" s="34"/>
      <c r="QPH1678" s="35"/>
      <c r="QPI1678" s="34"/>
      <c r="QPP1678" s="35"/>
      <c r="QPQ1678" s="34"/>
      <c r="QPX1678" s="35"/>
      <c r="QPY1678" s="34"/>
      <c r="QQF1678" s="35"/>
      <c r="QQG1678" s="34"/>
      <c r="QQN1678" s="35"/>
      <c r="QQO1678" s="34"/>
      <c r="QQV1678" s="35"/>
      <c r="QQW1678" s="34"/>
      <c r="QRD1678" s="35"/>
      <c r="QRE1678" s="34"/>
      <c r="QRL1678" s="35"/>
      <c r="QRM1678" s="34"/>
      <c r="QRT1678" s="35"/>
      <c r="QRU1678" s="34"/>
      <c r="QSB1678" s="35"/>
      <c r="QSC1678" s="34"/>
      <c r="QSJ1678" s="35"/>
      <c r="QSK1678" s="34"/>
      <c r="QSR1678" s="35"/>
      <c r="QSS1678" s="34"/>
      <c r="QSZ1678" s="35"/>
      <c r="QTA1678" s="34"/>
      <c r="QTH1678" s="35"/>
      <c r="QTI1678" s="34"/>
      <c r="QTP1678" s="35"/>
      <c r="QTQ1678" s="34"/>
      <c r="QTX1678" s="35"/>
      <c r="QTY1678" s="34"/>
      <c r="QUF1678" s="35"/>
      <c r="QUG1678" s="34"/>
      <c r="QUN1678" s="35"/>
      <c r="QUO1678" s="34"/>
      <c r="QUV1678" s="35"/>
      <c r="QUW1678" s="34"/>
      <c r="QVD1678" s="35"/>
      <c r="QVE1678" s="34"/>
      <c r="QVL1678" s="35"/>
      <c r="QVM1678" s="34"/>
      <c r="QVT1678" s="35"/>
      <c r="QVU1678" s="34"/>
      <c r="QWB1678" s="35"/>
      <c r="QWC1678" s="34"/>
      <c r="QWJ1678" s="35"/>
      <c r="QWK1678" s="34"/>
      <c r="QWR1678" s="35"/>
      <c r="QWS1678" s="34"/>
      <c r="QWZ1678" s="35"/>
      <c r="QXA1678" s="34"/>
      <c r="QXH1678" s="35"/>
      <c r="QXI1678" s="34"/>
      <c r="QXP1678" s="35"/>
      <c r="QXQ1678" s="34"/>
      <c r="QXX1678" s="35"/>
      <c r="QXY1678" s="34"/>
      <c r="QYF1678" s="35"/>
      <c r="QYG1678" s="34"/>
      <c r="QYN1678" s="35"/>
      <c r="QYO1678" s="34"/>
      <c r="QYV1678" s="35"/>
      <c r="QYW1678" s="34"/>
      <c r="QZD1678" s="35"/>
      <c r="QZE1678" s="34"/>
      <c r="QZL1678" s="35"/>
      <c r="QZM1678" s="34"/>
      <c r="QZT1678" s="35"/>
      <c r="QZU1678" s="34"/>
      <c r="RAB1678" s="35"/>
      <c r="RAC1678" s="34"/>
      <c r="RAJ1678" s="35"/>
      <c r="RAK1678" s="34"/>
      <c r="RAR1678" s="35"/>
      <c r="RAS1678" s="34"/>
      <c r="RAZ1678" s="35"/>
      <c r="RBA1678" s="34"/>
      <c r="RBH1678" s="35"/>
      <c r="RBI1678" s="34"/>
      <c r="RBP1678" s="35"/>
      <c r="RBQ1678" s="34"/>
      <c r="RBX1678" s="35"/>
      <c r="RBY1678" s="34"/>
      <c r="RCF1678" s="35"/>
      <c r="RCG1678" s="34"/>
      <c r="RCN1678" s="35"/>
      <c r="RCO1678" s="34"/>
      <c r="RCV1678" s="35"/>
      <c r="RCW1678" s="34"/>
      <c r="RDD1678" s="35"/>
      <c r="RDE1678" s="34"/>
      <c r="RDL1678" s="35"/>
      <c r="RDM1678" s="34"/>
      <c r="RDT1678" s="35"/>
      <c r="RDU1678" s="34"/>
      <c r="REB1678" s="35"/>
      <c r="REC1678" s="34"/>
      <c r="REJ1678" s="35"/>
      <c r="REK1678" s="34"/>
      <c r="RER1678" s="35"/>
      <c r="RES1678" s="34"/>
      <c r="REZ1678" s="35"/>
      <c r="RFA1678" s="34"/>
      <c r="RFH1678" s="35"/>
      <c r="RFI1678" s="34"/>
      <c r="RFP1678" s="35"/>
      <c r="RFQ1678" s="34"/>
      <c r="RFX1678" s="35"/>
      <c r="RFY1678" s="34"/>
      <c r="RGF1678" s="35"/>
      <c r="RGG1678" s="34"/>
      <c r="RGN1678" s="35"/>
      <c r="RGO1678" s="34"/>
      <c r="RGV1678" s="35"/>
      <c r="RGW1678" s="34"/>
      <c r="RHD1678" s="35"/>
      <c r="RHE1678" s="34"/>
      <c r="RHL1678" s="35"/>
      <c r="RHM1678" s="34"/>
      <c r="RHT1678" s="35"/>
      <c r="RHU1678" s="34"/>
      <c r="RIB1678" s="35"/>
      <c r="RIC1678" s="34"/>
      <c r="RIJ1678" s="35"/>
      <c r="RIK1678" s="34"/>
      <c r="RIR1678" s="35"/>
      <c r="RIS1678" s="34"/>
      <c r="RIZ1678" s="35"/>
      <c r="RJA1678" s="34"/>
      <c r="RJH1678" s="35"/>
      <c r="RJI1678" s="34"/>
      <c r="RJP1678" s="35"/>
      <c r="RJQ1678" s="34"/>
      <c r="RJX1678" s="35"/>
      <c r="RJY1678" s="34"/>
      <c r="RKF1678" s="35"/>
      <c r="RKG1678" s="34"/>
      <c r="RKN1678" s="35"/>
      <c r="RKO1678" s="34"/>
      <c r="RKV1678" s="35"/>
      <c r="RKW1678" s="34"/>
      <c r="RLD1678" s="35"/>
      <c r="RLE1678" s="34"/>
      <c r="RLL1678" s="35"/>
      <c r="RLM1678" s="34"/>
      <c r="RLT1678" s="35"/>
      <c r="RLU1678" s="34"/>
      <c r="RMB1678" s="35"/>
      <c r="RMC1678" s="34"/>
      <c r="RMJ1678" s="35"/>
      <c r="RMK1678" s="34"/>
      <c r="RMR1678" s="35"/>
      <c r="RMS1678" s="34"/>
      <c r="RMZ1678" s="35"/>
      <c r="RNA1678" s="34"/>
      <c r="RNH1678" s="35"/>
      <c r="RNI1678" s="34"/>
      <c r="RNP1678" s="35"/>
      <c r="RNQ1678" s="34"/>
      <c r="RNX1678" s="35"/>
      <c r="RNY1678" s="34"/>
      <c r="ROF1678" s="35"/>
      <c r="ROG1678" s="34"/>
      <c r="RON1678" s="35"/>
      <c r="ROO1678" s="34"/>
      <c r="ROV1678" s="35"/>
      <c r="ROW1678" s="34"/>
      <c r="RPD1678" s="35"/>
      <c r="RPE1678" s="34"/>
      <c r="RPL1678" s="35"/>
      <c r="RPM1678" s="34"/>
      <c r="RPT1678" s="35"/>
      <c r="RPU1678" s="34"/>
      <c r="RQB1678" s="35"/>
      <c r="RQC1678" s="34"/>
      <c r="RQJ1678" s="35"/>
      <c r="RQK1678" s="34"/>
      <c r="RQR1678" s="35"/>
      <c r="RQS1678" s="34"/>
      <c r="RQZ1678" s="35"/>
      <c r="RRA1678" s="34"/>
      <c r="RRH1678" s="35"/>
      <c r="RRI1678" s="34"/>
      <c r="RRP1678" s="35"/>
      <c r="RRQ1678" s="34"/>
      <c r="RRX1678" s="35"/>
      <c r="RRY1678" s="34"/>
      <c r="RSF1678" s="35"/>
      <c r="RSG1678" s="34"/>
      <c r="RSN1678" s="35"/>
      <c r="RSO1678" s="34"/>
      <c r="RSV1678" s="35"/>
      <c r="RSW1678" s="34"/>
      <c r="RTD1678" s="35"/>
      <c r="RTE1678" s="34"/>
      <c r="RTL1678" s="35"/>
      <c r="RTM1678" s="34"/>
      <c r="RTT1678" s="35"/>
      <c r="RTU1678" s="34"/>
      <c r="RUB1678" s="35"/>
      <c r="RUC1678" s="34"/>
      <c r="RUJ1678" s="35"/>
      <c r="RUK1678" s="34"/>
      <c r="RUR1678" s="35"/>
      <c r="RUS1678" s="34"/>
      <c r="RUZ1678" s="35"/>
      <c r="RVA1678" s="34"/>
      <c r="RVH1678" s="35"/>
      <c r="RVI1678" s="34"/>
      <c r="RVP1678" s="35"/>
      <c r="RVQ1678" s="34"/>
      <c r="RVX1678" s="35"/>
      <c r="RVY1678" s="34"/>
      <c r="RWF1678" s="35"/>
      <c r="RWG1678" s="34"/>
      <c r="RWN1678" s="35"/>
      <c r="RWO1678" s="34"/>
      <c r="RWV1678" s="35"/>
      <c r="RWW1678" s="34"/>
      <c r="RXD1678" s="35"/>
      <c r="RXE1678" s="34"/>
      <c r="RXL1678" s="35"/>
      <c r="RXM1678" s="34"/>
      <c r="RXT1678" s="35"/>
      <c r="RXU1678" s="34"/>
      <c r="RYB1678" s="35"/>
      <c r="RYC1678" s="34"/>
      <c r="RYJ1678" s="35"/>
      <c r="RYK1678" s="34"/>
      <c r="RYR1678" s="35"/>
      <c r="RYS1678" s="34"/>
      <c r="RYZ1678" s="35"/>
      <c r="RZA1678" s="34"/>
      <c r="RZH1678" s="35"/>
      <c r="RZI1678" s="34"/>
      <c r="RZP1678" s="35"/>
      <c r="RZQ1678" s="34"/>
      <c r="RZX1678" s="35"/>
      <c r="RZY1678" s="34"/>
      <c r="SAF1678" s="35"/>
      <c r="SAG1678" s="34"/>
      <c r="SAN1678" s="35"/>
      <c r="SAO1678" s="34"/>
      <c r="SAV1678" s="35"/>
      <c r="SAW1678" s="34"/>
      <c r="SBD1678" s="35"/>
      <c r="SBE1678" s="34"/>
      <c r="SBL1678" s="35"/>
      <c r="SBM1678" s="34"/>
      <c r="SBT1678" s="35"/>
      <c r="SBU1678" s="34"/>
      <c r="SCB1678" s="35"/>
      <c r="SCC1678" s="34"/>
      <c r="SCJ1678" s="35"/>
      <c r="SCK1678" s="34"/>
      <c r="SCR1678" s="35"/>
      <c r="SCS1678" s="34"/>
      <c r="SCZ1678" s="35"/>
      <c r="SDA1678" s="34"/>
      <c r="SDH1678" s="35"/>
      <c r="SDI1678" s="34"/>
      <c r="SDP1678" s="35"/>
      <c r="SDQ1678" s="34"/>
      <c r="SDX1678" s="35"/>
      <c r="SDY1678" s="34"/>
      <c r="SEF1678" s="35"/>
      <c r="SEG1678" s="34"/>
      <c r="SEN1678" s="35"/>
      <c r="SEO1678" s="34"/>
      <c r="SEV1678" s="35"/>
      <c r="SEW1678" s="34"/>
      <c r="SFD1678" s="35"/>
      <c r="SFE1678" s="34"/>
      <c r="SFL1678" s="35"/>
      <c r="SFM1678" s="34"/>
      <c r="SFT1678" s="35"/>
      <c r="SFU1678" s="34"/>
      <c r="SGB1678" s="35"/>
      <c r="SGC1678" s="34"/>
      <c r="SGJ1678" s="35"/>
      <c r="SGK1678" s="34"/>
      <c r="SGR1678" s="35"/>
      <c r="SGS1678" s="34"/>
      <c r="SGZ1678" s="35"/>
      <c r="SHA1678" s="34"/>
      <c r="SHH1678" s="35"/>
      <c r="SHI1678" s="34"/>
      <c r="SHP1678" s="35"/>
      <c r="SHQ1678" s="34"/>
      <c r="SHX1678" s="35"/>
      <c r="SHY1678" s="34"/>
      <c r="SIF1678" s="35"/>
      <c r="SIG1678" s="34"/>
      <c r="SIN1678" s="35"/>
      <c r="SIO1678" s="34"/>
      <c r="SIV1678" s="35"/>
      <c r="SIW1678" s="34"/>
      <c r="SJD1678" s="35"/>
      <c r="SJE1678" s="34"/>
      <c r="SJL1678" s="35"/>
      <c r="SJM1678" s="34"/>
      <c r="SJT1678" s="35"/>
      <c r="SJU1678" s="34"/>
      <c r="SKB1678" s="35"/>
      <c r="SKC1678" s="34"/>
      <c r="SKJ1678" s="35"/>
      <c r="SKK1678" s="34"/>
      <c r="SKR1678" s="35"/>
      <c r="SKS1678" s="34"/>
      <c r="SKZ1678" s="35"/>
      <c r="SLA1678" s="34"/>
      <c r="SLH1678" s="35"/>
      <c r="SLI1678" s="34"/>
      <c r="SLP1678" s="35"/>
      <c r="SLQ1678" s="34"/>
      <c r="SLX1678" s="35"/>
      <c r="SLY1678" s="34"/>
      <c r="SMF1678" s="35"/>
      <c r="SMG1678" s="34"/>
      <c r="SMN1678" s="35"/>
      <c r="SMO1678" s="34"/>
      <c r="SMV1678" s="35"/>
      <c r="SMW1678" s="34"/>
      <c r="SND1678" s="35"/>
      <c r="SNE1678" s="34"/>
      <c r="SNL1678" s="35"/>
      <c r="SNM1678" s="34"/>
      <c r="SNT1678" s="35"/>
      <c r="SNU1678" s="34"/>
      <c r="SOB1678" s="35"/>
      <c r="SOC1678" s="34"/>
      <c r="SOJ1678" s="35"/>
      <c r="SOK1678" s="34"/>
      <c r="SOR1678" s="35"/>
      <c r="SOS1678" s="34"/>
      <c r="SOZ1678" s="35"/>
      <c r="SPA1678" s="34"/>
      <c r="SPH1678" s="35"/>
      <c r="SPI1678" s="34"/>
      <c r="SPP1678" s="35"/>
      <c r="SPQ1678" s="34"/>
      <c r="SPX1678" s="35"/>
      <c r="SPY1678" s="34"/>
      <c r="SQF1678" s="35"/>
      <c r="SQG1678" s="34"/>
      <c r="SQN1678" s="35"/>
      <c r="SQO1678" s="34"/>
      <c r="SQV1678" s="35"/>
      <c r="SQW1678" s="34"/>
      <c r="SRD1678" s="35"/>
      <c r="SRE1678" s="34"/>
      <c r="SRL1678" s="35"/>
      <c r="SRM1678" s="34"/>
      <c r="SRT1678" s="35"/>
      <c r="SRU1678" s="34"/>
      <c r="SSB1678" s="35"/>
      <c r="SSC1678" s="34"/>
      <c r="SSJ1678" s="35"/>
      <c r="SSK1678" s="34"/>
      <c r="SSR1678" s="35"/>
      <c r="SSS1678" s="34"/>
      <c r="SSZ1678" s="35"/>
      <c r="STA1678" s="34"/>
      <c r="STH1678" s="35"/>
      <c r="STI1678" s="34"/>
      <c r="STP1678" s="35"/>
      <c r="STQ1678" s="34"/>
      <c r="STX1678" s="35"/>
      <c r="STY1678" s="34"/>
      <c r="SUF1678" s="35"/>
      <c r="SUG1678" s="34"/>
      <c r="SUN1678" s="35"/>
      <c r="SUO1678" s="34"/>
      <c r="SUV1678" s="35"/>
      <c r="SUW1678" s="34"/>
      <c r="SVD1678" s="35"/>
      <c r="SVE1678" s="34"/>
      <c r="SVL1678" s="35"/>
      <c r="SVM1678" s="34"/>
      <c r="SVT1678" s="35"/>
      <c r="SVU1678" s="34"/>
      <c r="SWB1678" s="35"/>
      <c r="SWC1678" s="34"/>
      <c r="SWJ1678" s="35"/>
      <c r="SWK1678" s="34"/>
      <c r="SWR1678" s="35"/>
      <c r="SWS1678" s="34"/>
      <c r="SWZ1678" s="35"/>
      <c r="SXA1678" s="34"/>
      <c r="SXH1678" s="35"/>
      <c r="SXI1678" s="34"/>
      <c r="SXP1678" s="35"/>
      <c r="SXQ1678" s="34"/>
      <c r="SXX1678" s="35"/>
      <c r="SXY1678" s="34"/>
      <c r="SYF1678" s="35"/>
      <c r="SYG1678" s="34"/>
      <c r="SYN1678" s="35"/>
      <c r="SYO1678" s="34"/>
      <c r="SYV1678" s="35"/>
      <c r="SYW1678" s="34"/>
      <c r="SZD1678" s="35"/>
      <c r="SZE1678" s="34"/>
      <c r="SZL1678" s="35"/>
      <c r="SZM1678" s="34"/>
      <c r="SZT1678" s="35"/>
      <c r="SZU1678" s="34"/>
      <c r="TAB1678" s="35"/>
      <c r="TAC1678" s="34"/>
      <c r="TAJ1678" s="35"/>
      <c r="TAK1678" s="34"/>
      <c r="TAR1678" s="35"/>
      <c r="TAS1678" s="34"/>
      <c r="TAZ1678" s="35"/>
      <c r="TBA1678" s="34"/>
      <c r="TBH1678" s="35"/>
      <c r="TBI1678" s="34"/>
      <c r="TBP1678" s="35"/>
      <c r="TBQ1678" s="34"/>
      <c r="TBX1678" s="35"/>
      <c r="TBY1678" s="34"/>
      <c r="TCF1678" s="35"/>
      <c r="TCG1678" s="34"/>
      <c r="TCN1678" s="35"/>
      <c r="TCO1678" s="34"/>
      <c r="TCV1678" s="35"/>
      <c r="TCW1678" s="34"/>
      <c r="TDD1678" s="35"/>
      <c r="TDE1678" s="34"/>
      <c r="TDL1678" s="35"/>
      <c r="TDM1678" s="34"/>
      <c r="TDT1678" s="35"/>
      <c r="TDU1678" s="34"/>
      <c r="TEB1678" s="35"/>
      <c r="TEC1678" s="34"/>
      <c r="TEJ1678" s="35"/>
      <c r="TEK1678" s="34"/>
      <c r="TER1678" s="35"/>
      <c r="TES1678" s="34"/>
      <c r="TEZ1678" s="35"/>
      <c r="TFA1678" s="34"/>
      <c r="TFH1678" s="35"/>
      <c r="TFI1678" s="34"/>
      <c r="TFP1678" s="35"/>
      <c r="TFQ1678" s="34"/>
      <c r="TFX1678" s="35"/>
      <c r="TFY1678" s="34"/>
      <c r="TGF1678" s="35"/>
      <c r="TGG1678" s="34"/>
      <c r="TGN1678" s="35"/>
      <c r="TGO1678" s="34"/>
      <c r="TGV1678" s="35"/>
      <c r="TGW1678" s="34"/>
      <c r="THD1678" s="35"/>
      <c r="THE1678" s="34"/>
      <c r="THL1678" s="35"/>
      <c r="THM1678" s="34"/>
      <c r="THT1678" s="35"/>
      <c r="THU1678" s="34"/>
      <c r="TIB1678" s="35"/>
      <c r="TIC1678" s="34"/>
      <c r="TIJ1678" s="35"/>
      <c r="TIK1678" s="34"/>
      <c r="TIR1678" s="35"/>
      <c r="TIS1678" s="34"/>
      <c r="TIZ1678" s="35"/>
      <c r="TJA1678" s="34"/>
      <c r="TJH1678" s="35"/>
      <c r="TJI1678" s="34"/>
      <c r="TJP1678" s="35"/>
      <c r="TJQ1678" s="34"/>
      <c r="TJX1678" s="35"/>
      <c r="TJY1678" s="34"/>
      <c r="TKF1678" s="35"/>
      <c r="TKG1678" s="34"/>
      <c r="TKN1678" s="35"/>
      <c r="TKO1678" s="34"/>
      <c r="TKV1678" s="35"/>
      <c r="TKW1678" s="34"/>
      <c r="TLD1678" s="35"/>
      <c r="TLE1678" s="34"/>
      <c r="TLL1678" s="35"/>
      <c r="TLM1678" s="34"/>
      <c r="TLT1678" s="35"/>
      <c r="TLU1678" s="34"/>
      <c r="TMB1678" s="35"/>
      <c r="TMC1678" s="34"/>
      <c r="TMJ1678" s="35"/>
      <c r="TMK1678" s="34"/>
      <c r="TMR1678" s="35"/>
      <c r="TMS1678" s="34"/>
      <c r="TMZ1678" s="35"/>
      <c r="TNA1678" s="34"/>
      <c r="TNH1678" s="35"/>
      <c r="TNI1678" s="34"/>
      <c r="TNP1678" s="35"/>
      <c r="TNQ1678" s="34"/>
      <c r="TNX1678" s="35"/>
      <c r="TNY1678" s="34"/>
      <c r="TOF1678" s="35"/>
      <c r="TOG1678" s="34"/>
      <c r="TON1678" s="35"/>
      <c r="TOO1678" s="34"/>
      <c r="TOV1678" s="35"/>
      <c r="TOW1678" s="34"/>
      <c r="TPD1678" s="35"/>
      <c r="TPE1678" s="34"/>
      <c r="TPL1678" s="35"/>
      <c r="TPM1678" s="34"/>
      <c r="TPT1678" s="35"/>
      <c r="TPU1678" s="34"/>
      <c r="TQB1678" s="35"/>
      <c r="TQC1678" s="34"/>
      <c r="TQJ1678" s="35"/>
      <c r="TQK1678" s="34"/>
      <c r="TQR1678" s="35"/>
      <c r="TQS1678" s="34"/>
      <c r="TQZ1678" s="35"/>
      <c r="TRA1678" s="34"/>
      <c r="TRH1678" s="35"/>
      <c r="TRI1678" s="34"/>
      <c r="TRP1678" s="35"/>
      <c r="TRQ1678" s="34"/>
      <c r="TRX1678" s="35"/>
      <c r="TRY1678" s="34"/>
      <c r="TSF1678" s="35"/>
      <c r="TSG1678" s="34"/>
      <c r="TSN1678" s="35"/>
      <c r="TSO1678" s="34"/>
      <c r="TSV1678" s="35"/>
      <c r="TSW1678" s="34"/>
      <c r="TTD1678" s="35"/>
      <c r="TTE1678" s="34"/>
      <c r="TTL1678" s="35"/>
      <c r="TTM1678" s="34"/>
      <c r="TTT1678" s="35"/>
      <c r="TTU1678" s="34"/>
      <c r="TUB1678" s="35"/>
      <c r="TUC1678" s="34"/>
      <c r="TUJ1678" s="35"/>
      <c r="TUK1678" s="34"/>
      <c r="TUR1678" s="35"/>
      <c r="TUS1678" s="34"/>
      <c r="TUZ1678" s="35"/>
      <c r="TVA1678" s="34"/>
      <c r="TVH1678" s="35"/>
      <c r="TVI1678" s="34"/>
      <c r="TVP1678" s="35"/>
      <c r="TVQ1678" s="34"/>
      <c r="TVX1678" s="35"/>
      <c r="TVY1678" s="34"/>
      <c r="TWF1678" s="35"/>
      <c r="TWG1678" s="34"/>
      <c r="TWN1678" s="35"/>
      <c r="TWO1678" s="34"/>
      <c r="TWV1678" s="35"/>
      <c r="TWW1678" s="34"/>
      <c r="TXD1678" s="35"/>
      <c r="TXE1678" s="34"/>
      <c r="TXL1678" s="35"/>
      <c r="TXM1678" s="34"/>
      <c r="TXT1678" s="35"/>
      <c r="TXU1678" s="34"/>
      <c r="TYB1678" s="35"/>
      <c r="TYC1678" s="34"/>
      <c r="TYJ1678" s="35"/>
      <c r="TYK1678" s="34"/>
      <c r="TYR1678" s="35"/>
      <c r="TYS1678" s="34"/>
      <c r="TYZ1678" s="35"/>
      <c r="TZA1678" s="34"/>
      <c r="TZH1678" s="35"/>
      <c r="TZI1678" s="34"/>
      <c r="TZP1678" s="35"/>
      <c r="TZQ1678" s="34"/>
      <c r="TZX1678" s="35"/>
      <c r="TZY1678" s="34"/>
      <c r="UAF1678" s="35"/>
      <c r="UAG1678" s="34"/>
      <c r="UAN1678" s="35"/>
      <c r="UAO1678" s="34"/>
      <c r="UAV1678" s="35"/>
      <c r="UAW1678" s="34"/>
      <c r="UBD1678" s="35"/>
      <c r="UBE1678" s="34"/>
      <c r="UBL1678" s="35"/>
      <c r="UBM1678" s="34"/>
      <c r="UBT1678" s="35"/>
      <c r="UBU1678" s="34"/>
      <c r="UCB1678" s="35"/>
      <c r="UCC1678" s="34"/>
      <c r="UCJ1678" s="35"/>
      <c r="UCK1678" s="34"/>
      <c r="UCR1678" s="35"/>
      <c r="UCS1678" s="34"/>
      <c r="UCZ1678" s="35"/>
      <c r="UDA1678" s="34"/>
      <c r="UDH1678" s="35"/>
      <c r="UDI1678" s="34"/>
      <c r="UDP1678" s="35"/>
      <c r="UDQ1678" s="34"/>
      <c r="UDX1678" s="35"/>
      <c r="UDY1678" s="34"/>
      <c r="UEF1678" s="35"/>
      <c r="UEG1678" s="34"/>
      <c r="UEN1678" s="35"/>
      <c r="UEO1678" s="34"/>
      <c r="UEV1678" s="35"/>
      <c r="UEW1678" s="34"/>
      <c r="UFD1678" s="35"/>
      <c r="UFE1678" s="34"/>
      <c r="UFL1678" s="35"/>
      <c r="UFM1678" s="34"/>
      <c r="UFT1678" s="35"/>
      <c r="UFU1678" s="34"/>
      <c r="UGB1678" s="35"/>
      <c r="UGC1678" s="34"/>
      <c r="UGJ1678" s="35"/>
      <c r="UGK1678" s="34"/>
      <c r="UGR1678" s="35"/>
      <c r="UGS1678" s="34"/>
      <c r="UGZ1678" s="35"/>
      <c r="UHA1678" s="34"/>
      <c r="UHH1678" s="35"/>
      <c r="UHI1678" s="34"/>
      <c r="UHP1678" s="35"/>
      <c r="UHQ1678" s="34"/>
      <c r="UHX1678" s="35"/>
      <c r="UHY1678" s="34"/>
      <c r="UIF1678" s="35"/>
      <c r="UIG1678" s="34"/>
      <c r="UIN1678" s="35"/>
      <c r="UIO1678" s="34"/>
      <c r="UIV1678" s="35"/>
      <c r="UIW1678" s="34"/>
      <c r="UJD1678" s="35"/>
      <c r="UJE1678" s="34"/>
      <c r="UJL1678" s="35"/>
      <c r="UJM1678" s="34"/>
      <c r="UJT1678" s="35"/>
      <c r="UJU1678" s="34"/>
      <c r="UKB1678" s="35"/>
      <c r="UKC1678" s="34"/>
      <c r="UKJ1678" s="35"/>
      <c r="UKK1678" s="34"/>
      <c r="UKR1678" s="35"/>
      <c r="UKS1678" s="34"/>
      <c r="UKZ1678" s="35"/>
      <c r="ULA1678" s="34"/>
      <c r="ULH1678" s="35"/>
      <c r="ULI1678" s="34"/>
      <c r="ULP1678" s="35"/>
      <c r="ULQ1678" s="34"/>
      <c r="ULX1678" s="35"/>
      <c r="ULY1678" s="34"/>
      <c r="UMF1678" s="35"/>
      <c r="UMG1678" s="34"/>
      <c r="UMN1678" s="35"/>
      <c r="UMO1678" s="34"/>
      <c r="UMV1678" s="35"/>
      <c r="UMW1678" s="34"/>
      <c r="UND1678" s="35"/>
      <c r="UNE1678" s="34"/>
      <c r="UNL1678" s="35"/>
      <c r="UNM1678" s="34"/>
      <c r="UNT1678" s="35"/>
      <c r="UNU1678" s="34"/>
      <c r="UOB1678" s="35"/>
      <c r="UOC1678" s="34"/>
      <c r="UOJ1678" s="35"/>
      <c r="UOK1678" s="34"/>
      <c r="UOR1678" s="35"/>
      <c r="UOS1678" s="34"/>
      <c r="UOZ1678" s="35"/>
      <c r="UPA1678" s="34"/>
      <c r="UPH1678" s="35"/>
      <c r="UPI1678" s="34"/>
      <c r="UPP1678" s="35"/>
      <c r="UPQ1678" s="34"/>
      <c r="UPX1678" s="35"/>
      <c r="UPY1678" s="34"/>
      <c r="UQF1678" s="35"/>
      <c r="UQG1678" s="34"/>
      <c r="UQN1678" s="35"/>
      <c r="UQO1678" s="34"/>
      <c r="UQV1678" s="35"/>
      <c r="UQW1678" s="34"/>
      <c r="URD1678" s="35"/>
      <c r="URE1678" s="34"/>
      <c r="URL1678" s="35"/>
      <c r="URM1678" s="34"/>
      <c r="URT1678" s="35"/>
      <c r="URU1678" s="34"/>
      <c r="USB1678" s="35"/>
      <c r="USC1678" s="34"/>
      <c r="USJ1678" s="35"/>
      <c r="USK1678" s="34"/>
      <c r="USR1678" s="35"/>
      <c r="USS1678" s="34"/>
      <c r="USZ1678" s="35"/>
      <c r="UTA1678" s="34"/>
      <c r="UTH1678" s="35"/>
      <c r="UTI1678" s="34"/>
      <c r="UTP1678" s="35"/>
      <c r="UTQ1678" s="34"/>
      <c r="UTX1678" s="35"/>
      <c r="UTY1678" s="34"/>
      <c r="UUF1678" s="35"/>
      <c r="UUG1678" s="34"/>
      <c r="UUN1678" s="35"/>
      <c r="UUO1678" s="34"/>
      <c r="UUV1678" s="35"/>
      <c r="UUW1678" s="34"/>
      <c r="UVD1678" s="35"/>
      <c r="UVE1678" s="34"/>
      <c r="UVL1678" s="35"/>
      <c r="UVM1678" s="34"/>
      <c r="UVT1678" s="35"/>
      <c r="UVU1678" s="34"/>
      <c r="UWB1678" s="35"/>
      <c r="UWC1678" s="34"/>
      <c r="UWJ1678" s="35"/>
      <c r="UWK1678" s="34"/>
      <c r="UWR1678" s="35"/>
      <c r="UWS1678" s="34"/>
      <c r="UWZ1678" s="35"/>
      <c r="UXA1678" s="34"/>
      <c r="UXH1678" s="35"/>
      <c r="UXI1678" s="34"/>
      <c r="UXP1678" s="35"/>
      <c r="UXQ1678" s="34"/>
      <c r="UXX1678" s="35"/>
      <c r="UXY1678" s="34"/>
      <c r="UYF1678" s="35"/>
      <c r="UYG1678" s="34"/>
      <c r="UYN1678" s="35"/>
      <c r="UYO1678" s="34"/>
      <c r="UYV1678" s="35"/>
      <c r="UYW1678" s="34"/>
      <c r="UZD1678" s="35"/>
      <c r="UZE1678" s="34"/>
      <c r="UZL1678" s="35"/>
      <c r="UZM1678" s="34"/>
      <c r="UZT1678" s="35"/>
      <c r="UZU1678" s="34"/>
      <c r="VAB1678" s="35"/>
      <c r="VAC1678" s="34"/>
      <c r="VAJ1678" s="35"/>
      <c r="VAK1678" s="34"/>
      <c r="VAR1678" s="35"/>
      <c r="VAS1678" s="34"/>
      <c r="VAZ1678" s="35"/>
      <c r="VBA1678" s="34"/>
      <c r="VBH1678" s="35"/>
      <c r="VBI1678" s="34"/>
      <c r="VBP1678" s="35"/>
      <c r="VBQ1678" s="34"/>
      <c r="VBX1678" s="35"/>
      <c r="VBY1678" s="34"/>
      <c r="VCF1678" s="35"/>
      <c r="VCG1678" s="34"/>
      <c r="VCN1678" s="35"/>
      <c r="VCO1678" s="34"/>
      <c r="VCV1678" s="35"/>
      <c r="VCW1678" s="34"/>
      <c r="VDD1678" s="35"/>
      <c r="VDE1678" s="34"/>
      <c r="VDL1678" s="35"/>
      <c r="VDM1678" s="34"/>
      <c r="VDT1678" s="35"/>
      <c r="VDU1678" s="34"/>
      <c r="VEB1678" s="35"/>
      <c r="VEC1678" s="34"/>
      <c r="VEJ1678" s="35"/>
      <c r="VEK1678" s="34"/>
      <c r="VER1678" s="35"/>
      <c r="VES1678" s="34"/>
      <c r="VEZ1678" s="35"/>
      <c r="VFA1678" s="34"/>
      <c r="VFH1678" s="35"/>
      <c r="VFI1678" s="34"/>
      <c r="VFP1678" s="35"/>
      <c r="VFQ1678" s="34"/>
      <c r="VFX1678" s="35"/>
      <c r="VFY1678" s="34"/>
      <c r="VGF1678" s="35"/>
      <c r="VGG1678" s="34"/>
      <c r="VGN1678" s="35"/>
      <c r="VGO1678" s="34"/>
      <c r="VGV1678" s="35"/>
      <c r="VGW1678" s="34"/>
      <c r="VHD1678" s="35"/>
      <c r="VHE1678" s="34"/>
      <c r="VHL1678" s="35"/>
      <c r="VHM1678" s="34"/>
      <c r="VHT1678" s="35"/>
      <c r="VHU1678" s="34"/>
      <c r="VIB1678" s="35"/>
      <c r="VIC1678" s="34"/>
      <c r="VIJ1678" s="35"/>
      <c r="VIK1678" s="34"/>
      <c r="VIR1678" s="35"/>
      <c r="VIS1678" s="34"/>
      <c r="VIZ1678" s="35"/>
      <c r="VJA1678" s="34"/>
      <c r="VJH1678" s="35"/>
      <c r="VJI1678" s="34"/>
      <c r="VJP1678" s="35"/>
      <c r="VJQ1678" s="34"/>
      <c r="VJX1678" s="35"/>
      <c r="VJY1678" s="34"/>
      <c r="VKF1678" s="35"/>
      <c r="VKG1678" s="34"/>
      <c r="VKN1678" s="35"/>
      <c r="VKO1678" s="34"/>
      <c r="VKV1678" s="35"/>
      <c r="VKW1678" s="34"/>
      <c r="VLD1678" s="35"/>
      <c r="VLE1678" s="34"/>
      <c r="VLL1678" s="35"/>
      <c r="VLM1678" s="34"/>
      <c r="VLT1678" s="35"/>
      <c r="VLU1678" s="34"/>
      <c r="VMB1678" s="35"/>
      <c r="VMC1678" s="34"/>
      <c r="VMJ1678" s="35"/>
      <c r="VMK1678" s="34"/>
      <c r="VMR1678" s="35"/>
      <c r="VMS1678" s="34"/>
      <c r="VMZ1678" s="35"/>
      <c r="VNA1678" s="34"/>
      <c r="VNH1678" s="35"/>
      <c r="VNI1678" s="34"/>
      <c r="VNP1678" s="35"/>
      <c r="VNQ1678" s="34"/>
      <c r="VNX1678" s="35"/>
      <c r="VNY1678" s="34"/>
      <c r="VOF1678" s="35"/>
      <c r="VOG1678" s="34"/>
      <c r="VON1678" s="35"/>
      <c r="VOO1678" s="34"/>
      <c r="VOV1678" s="35"/>
      <c r="VOW1678" s="34"/>
      <c r="VPD1678" s="35"/>
      <c r="VPE1678" s="34"/>
      <c r="VPL1678" s="35"/>
      <c r="VPM1678" s="34"/>
      <c r="VPT1678" s="35"/>
      <c r="VPU1678" s="34"/>
      <c r="VQB1678" s="35"/>
      <c r="VQC1678" s="34"/>
      <c r="VQJ1678" s="35"/>
      <c r="VQK1678" s="34"/>
      <c r="VQR1678" s="35"/>
      <c r="VQS1678" s="34"/>
      <c r="VQZ1678" s="35"/>
      <c r="VRA1678" s="34"/>
      <c r="VRH1678" s="35"/>
      <c r="VRI1678" s="34"/>
      <c r="VRP1678" s="35"/>
      <c r="VRQ1678" s="34"/>
      <c r="VRX1678" s="35"/>
      <c r="VRY1678" s="34"/>
      <c r="VSF1678" s="35"/>
      <c r="VSG1678" s="34"/>
      <c r="VSN1678" s="35"/>
      <c r="VSO1678" s="34"/>
      <c r="VSV1678" s="35"/>
      <c r="VSW1678" s="34"/>
      <c r="VTD1678" s="35"/>
      <c r="VTE1678" s="34"/>
      <c r="VTL1678" s="35"/>
      <c r="VTM1678" s="34"/>
      <c r="VTT1678" s="35"/>
      <c r="VTU1678" s="34"/>
      <c r="VUB1678" s="35"/>
      <c r="VUC1678" s="34"/>
      <c r="VUJ1678" s="35"/>
      <c r="VUK1678" s="34"/>
      <c r="VUR1678" s="35"/>
      <c r="VUS1678" s="34"/>
      <c r="VUZ1678" s="35"/>
      <c r="VVA1678" s="34"/>
      <c r="VVH1678" s="35"/>
      <c r="VVI1678" s="34"/>
      <c r="VVP1678" s="35"/>
      <c r="VVQ1678" s="34"/>
      <c r="VVX1678" s="35"/>
      <c r="VVY1678" s="34"/>
      <c r="VWF1678" s="35"/>
      <c r="VWG1678" s="34"/>
      <c r="VWN1678" s="35"/>
      <c r="VWO1678" s="34"/>
      <c r="VWV1678" s="35"/>
      <c r="VWW1678" s="34"/>
      <c r="VXD1678" s="35"/>
      <c r="VXE1678" s="34"/>
      <c r="VXL1678" s="35"/>
      <c r="VXM1678" s="34"/>
      <c r="VXT1678" s="35"/>
      <c r="VXU1678" s="34"/>
      <c r="VYB1678" s="35"/>
      <c r="VYC1678" s="34"/>
      <c r="VYJ1678" s="35"/>
      <c r="VYK1678" s="34"/>
      <c r="VYR1678" s="35"/>
      <c r="VYS1678" s="34"/>
      <c r="VYZ1678" s="35"/>
      <c r="VZA1678" s="34"/>
      <c r="VZH1678" s="35"/>
      <c r="VZI1678" s="34"/>
      <c r="VZP1678" s="35"/>
      <c r="VZQ1678" s="34"/>
      <c r="VZX1678" s="35"/>
      <c r="VZY1678" s="34"/>
      <c r="WAF1678" s="35"/>
      <c r="WAG1678" s="34"/>
      <c r="WAN1678" s="35"/>
      <c r="WAO1678" s="34"/>
      <c r="WAV1678" s="35"/>
      <c r="WAW1678" s="34"/>
      <c r="WBD1678" s="35"/>
      <c r="WBE1678" s="34"/>
      <c r="WBL1678" s="35"/>
      <c r="WBM1678" s="34"/>
      <c r="WBT1678" s="35"/>
      <c r="WBU1678" s="34"/>
      <c r="WCB1678" s="35"/>
      <c r="WCC1678" s="34"/>
      <c r="WCJ1678" s="35"/>
      <c r="WCK1678" s="34"/>
      <c r="WCR1678" s="35"/>
      <c r="WCS1678" s="34"/>
      <c r="WCZ1678" s="35"/>
      <c r="WDA1678" s="34"/>
      <c r="WDH1678" s="35"/>
      <c r="WDI1678" s="34"/>
      <c r="WDP1678" s="35"/>
      <c r="WDQ1678" s="34"/>
      <c r="WDX1678" s="35"/>
      <c r="WDY1678" s="34"/>
      <c r="WEF1678" s="35"/>
      <c r="WEG1678" s="34"/>
      <c r="WEN1678" s="35"/>
      <c r="WEO1678" s="34"/>
      <c r="WEV1678" s="35"/>
      <c r="WEW1678" s="34"/>
      <c r="WFD1678" s="35"/>
      <c r="WFE1678" s="34"/>
      <c r="WFL1678" s="35"/>
      <c r="WFM1678" s="34"/>
      <c r="WFT1678" s="35"/>
      <c r="WFU1678" s="34"/>
      <c r="WGB1678" s="35"/>
      <c r="WGC1678" s="34"/>
      <c r="WGJ1678" s="35"/>
      <c r="WGK1678" s="34"/>
      <c r="WGR1678" s="35"/>
      <c r="WGS1678" s="34"/>
      <c r="WGZ1678" s="35"/>
      <c r="WHA1678" s="34"/>
      <c r="WHH1678" s="35"/>
      <c r="WHI1678" s="34"/>
      <c r="WHP1678" s="35"/>
      <c r="WHQ1678" s="34"/>
      <c r="WHX1678" s="35"/>
      <c r="WHY1678" s="34"/>
      <c r="WIF1678" s="35"/>
      <c r="WIG1678" s="34"/>
      <c r="WIN1678" s="35"/>
      <c r="WIO1678" s="34"/>
      <c r="WIV1678" s="35"/>
      <c r="WIW1678" s="34"/>
      <c r="WJD1678" s="35"/>
      <c r="WJE1678" s="34"/>
      <c r="WJL1678" s="35"/>
      <c r="WJM1678" s="34"/>
      <c r="WJT1678" s="35"/>
      <c r="WJU1678" s="34"/>
      <c r="WKB1678" s="35"/>
      <c r="WKC1678" s="34"/>
      <c r="WKJ1678" s="35"/>
      <c r="WKK1678" s="34"/>
      <c r="WKR1678" s="35"/>
      <c r="WKS1678" s="34"/>
      <c r="WKZ1678" s="35"/>
      <c r="WLA1678" s="34"/>
      <c r="WLH1678" s="35"/>
      <c r="WLI1678" s="34"/>
      <c r="WLP1678" s="35"/>
      <c r="WLQ1678" s="34"/>
      <c r="WLX1678" s="35"/>
      <c r="WLY1678" s="34"/>
      <c r="WMF1678" s="35"/>
      <c r="WMG1678" s="34"/>
      <c r="WMN1678" s="35"/>
      <c r="WMO1678" s="34"/>
      <c r="WMV1678" s="35"/>
      <c r="WMW1678" s="34"/>
      <c r="WND1678" s="35"/>
      <c r="WNE1678" s="34"/>
      <c r="WNL1678" s="35"/>
      <c r="WNM1678" s="34"/>
      <c r="WNT1678" s="35"/>
      <c r="WNU1678" s="34"/>
      <c r="WOB1678" s="35"/>
      <c r="WOC1678" s="34"/>
      <c r="WOJ1678" s="35"/>
      <c r="WOK1678" s="34"/>
      <c r="WOR1678" s="35"/>
      <c r="WOS1678" s="34"/>
      <c r="WOZ1678" s="35"/>
      <c r="WPA1678" s="34"/>
      <c r="WPH1678" s="35"/>
      <c r="WPI1678" s="34"/>
      <c r="WPP1678" s="35"/>
      <c r="WPQ1678" s="34"/>
      <c r="WPX1678" s="35"/>
      <c r="WPY1678" s="34"/>
      <c r="WQF1678" s="35"/>
      <c r="WQG1678" s="34"/>
      <c r="WQN1678" s="35"/>
      <c r="WQO1678" s="34"/>
      <c r="WQV1678" s="35"/>
      <c r="WQW1678" s="34"/>
      <c r="WRD1678" s="35"/>
      <c r="WRE1678" s="34"/>
      <c r="WRL1678" s="35"/>
      <c r="WRM1678" s="34"/>
      <c r="WRT1678" s="35"/>
      <c r="WRU1678" s="34"/>
      <c r="WSB1678" s="35"/>
      <c r="WSC1678" s="34"/>
      <c r="WSJ1678" s="35"/>
      <c r="WSK1678" s="34"/>
      <c r="WSR1678" s="35"/>
      <c r="WSS1678" s="34"/>
      <c r="WSZ1678" s="35"/>
      <c r="WTA1678" s="34"/>
      <c r="WTH1678" s="35"/>
      <c r="WTI1678" s="34"/>
      <c r="WTP1678" s="35"/>
      <c r="WTQ1678" s="34"/>
      <c r="WTX1678" s="35"/>
      <c r="WTY1678" s="34"/>
      <c r="WUF1678" s="35"/>
      <c r="WUG1678" s="34"/>
      <c r="WUN1678" s="35"/>
      <c r="WUO1678" s="34"/>
      <c r="WUV1678" s="35"/>
      <c r="WUW1678" s="34"/>
      <c r="WVD1678" s="35"/>
      <c r="WVE1678" s="34"/>
      <c r="WVL1678" s="35"/>
      <c r="WVM1678" s="34"/>
      <c r="WVT1678" s="35"/>
      <c r="WVU1678" s="34"/>
      <c r="WWB1678" s="35"/>
      <c r="WWC1678" s="34"/>
      <c r="WWJ1678" s="35"/>
      <c r="WWK1678" s="34"/>
      <c r="WWR1678" s="35"/>
      <c r="WWS1678" s="34"/>
      <c r="WWZ1678" s="35"/>
      <c r="WXA1678" s="34"/>
      <c r="WXH1678" s="35"/>
      <c r="WXI1678" s="34"/>
      <c r="WXP1678" s="35"/>
      <c r="WXQ1678" s="34"/>
      <c r="WXX1678" s="35"/>
      <c r="WXY1678" s="34"/>
      <c r="WYF1678" s="35"/>
      <c r="WYG1678" s="34"/>
      <c r="WYN1678" s="35"/>
      <c r="WYO1678" s="34"/>
      <c r="WYV1678" s="35"/>
      <c r="WYW1678" s="34"/>
      <c r="WZD1678" s="35"/>
      <c r="WZE1678" s="34"/>
      <c r="WZL1678" s="35"/>
      <c r="WZM1678" s="34"/>
      <c r="WZT1678" s="35"/>
      <c r="WZU1678" s="34"/>
      <c r="XAB1678" s="35"/>
      <c r="XAC1678" s="34"/>
      <c r="XAJ1678" s="35"/>
      <c r="XAK1678" s="34"/>
      <c r="XAR1678" s="35"/>
      <c r="XAS1678" s="34"/>
      <c r="XAZ1678" s="35"/>
      <c r="XBA1678" s="34"/>
      <c r="XBH1678" s="35"/>
      <c r="XBI1678" s="34"/>
      <c r="XBP1678" s="35"/>
      <c r="XBQ1678" s="34"/>
      <c r="XBX1678" s="35"/>
      <c r="XBY1678" s="34"/>
      <c r="XCF1678" s="35"/>
      <c r="XCG1678" s="34"/>
      <c r="XCN1678" s="35"/>
      <c r="XCO1678" s="34"/>
      <c r="XCV1678" s="35"/>
      <c r="XCW1678" s="34"/>
      <c r="XDD1678" s="35"/>
      <c r="XDE1678" s="34"/>
      <c r="XDL1678" s="35"/>
      <c r="XDM1678" s="34"/>
      <c r="XDT1678" s="35"/>
      <c r="XDU1678" s="34"/>
      <c r="XEB1678" s="35"/>
      <c r="XEC1678" s="34"/>
      <c r="XEJ1678" s="35"/>
      <c r="XEK1678" s="34"/>
      <c r="XER1678" s="35"/>
      <c r="XES1678" s="34"/>
      <c r="XEZ1678" s="35"/>
      <c r="XFA1678" s="34"/>
    </row>
    <row r="1679" spans="1:1021 1028:2045 2052:3069 3076:4093 4100:5117 5124:6141 6148:7165 7172:8189 8196:9213 9220:10237 10244:11261 11268:12285 12292:13309 13316:14333 14340:15357 15364:16381" x14ac:dyDescent="0.25">
      <c r="A1679" t="s">
        <v>484</v>
      </c>
      <c r="B1679" t="s">
        <v>477</v>
      </c>
      <c r="C1679">
        <v>339</v>
      </c>
      <c r="D1679">
        <v>339</v>
      </c>
      <c r="E1679" s="35">
        <v>1</v>
      </c>
      <c r="F1679" s="34">
        <v>1.9999999999999999E-88</v>
      </c>
      <c r="G1679">
        <v>85.76</v>
      </c>
      <c r="H1679">
        <v>1552</v>
      </c>
      <c r="I1679" t="str">
        <f>HYPERLINK("https://www.ncbi.nlm.nih.gov/nucleotide/MW784602.1?report=genbank&amp;log$=nucltop&amp;blast_rank=77&amp;RID=XE6RV0D8013","MW784602.1")</f>
        <v>MW784602.1</v>
      </c>
      <c r="L1679" s="35"/>
      <c r="M1679" s="34"/>
      <c r="T1679" s="35"/>
      <c r="U1679" s="34"/>
      <c r="AB1679" s="35"/>
      <c r="AC1679" s="34"/>
      <c r="AJ1679" s="35"/>
      <c r="AK1679" s="34"/>
      <c r="AR1679" s="35"/>
      <c r="AS1679" s="34"/>
      <c r="AZ1679" s="35"/>
      <c r="BA1679" s="34"/>
      <c r="BH1679" s="35"/>
      <c r="BI1679" s="34"/>
      <c r="BP1679" s="35"/>
      <c r="BQ1679" s="34"/>
      <c r="BX1679" s="35"/>
      <c r="BY1679" s="34"/>
      <c r="CF1679" s="35"/>
      <c r="CG1679" s="34"/>
      <c r="CN1679" s="35"/>
      <c r="CO1679" s="34"/>
      <c r="CV1679" s="35"/>
      <c r="CW1679" s="34"/>
      <c r="DD1679" s="35"/>
      <c r="DE1679" s="34"/>
      <c r="DL1679" s="35"/>
      <c r="DM1679" s="34"/>
      <c r="DT1679" s="35"/>
      <c r="DU1679" s="34"/>
      <c r="EB1679" s="35"/>
      <c r="EC1679" s="34"/>
      <c r="EJ1679" s="35"/>
      <c r="EK1679" s="34"/>
      <c r="ER1679" s="35"/>
      <c r="ES1679" s="34"/>
      <c r="EZ1679" s="35"/>
      <c r="FA1679" s="34"/>
      <c r="FH1679" s="35"/>
      <c r="FI1679" s="34"/>
      <c r="FP1679" s="35"/>
      <c r="FQ1679" s="34"/>
      <c r="FX1679" s="35"/>
      <c r="FY1679" s="34"/>
      <c r="GF1679" s="35"/>
      <c r="GG1679" s="34"/>
      <c r="GN1679" s="35"/>
      <c r="GO1679" s="34"/>
      <c r="GV1679" s="35"/>
      <c r="GW1679" s="34"/>
      <c r="HD1679" s="35"/>
      <c r="HE1679" s="34"/>
      <c r="HL1679" s="35"/>
      <c r="HM1679" s="34"/>
      <c r="HT1679" s="35"/>
      <c r="HU1679" s="34"/>
      <c r="IB1679" s="35"/>
      <c r="IC1679" s="34"/>
      <c r="IJ1679" s="35"/>
      <c r="IK1679" s="34"/>
      <c r="IR1679" s="35"/>
      <c r="IS1679" s="34"/>
      <c r="IZ1679" s="35"/>
      <c r="JA1679" s="34"/>
      <c r="JH1679" s="35"/>
      <c r="JI1679" s="34"/>
      <c r="JP1679" s="35"/>
      <c r="JQ1679" s="34"/>
      <c r="JX1679" s="35"/>
      <c r="JY1679" s="34"/>
      <c r="KF1679" s="35"/>
      <c r="KG1679" s="34"/>
      <c r="KN1679" s="35"/>
      <c r="KO1679" s="34"/>
      <c r="KV1679" s="35"/>
      <c r="KW1679" s="34"/>
      <c r="LD1679" s="35"/>
      <c r="LE1679" s="34"/>
      <c r="LL1679" s="35"/>
      <c r="LM1679" s="34"/>
      <c r="LT1679" s="35"/>
      <c r="LU1679" s="34"/>
      <c r="MB1679" s="35"/>
      <c r="MC1679" s="34"/>
      <c r="MJ1679" s="35"/>
      <c r="MK1679" s="34"/>
      <c r="MR1679" s="35"/>
      <c r="MS1679" s="34"/>
      <c r="MZ1679" s="35"/>
      <c r="NA1679" s="34"/>
      <c r="NH1679" s="35"/>
      <c r="NI1679" s="34"/>
      <c r="NP1679" s="35"/>
      <c r="NQ1679" s="34"/>
      <c r="NX1679" s="35"/>
      <c r="NY1679" s="34"/>
      <c r="OF1679" s="35"/>
      <c r="OG1679" s="34"/>
      <c r="ON1679" s="35"/>
      <c r="OO1679" s="34"/>
      <c r="OV1679" s="35"/>
      <c r="OW1679" s="34"/>
      <c r="PD1679" s="35"/>
      <c r="PE1679" s="34"/>
      <c r="PL1679" s="35"/>
      <c r="PM1679" s="34"/>
      <c r="PT1679" s="35"/>
      <c r="PU1679" s="34"/>
      <c r="QB1679" s="35"/>
      <c r="QC1679" s="34"/>
      <c r="QJ1679" s="35"/>
      <c r="QK1679" s="34"/>
      <c r="QR1679" s="35"/>
      <c r="QS1679" s="34"/>
      <c r="QZ1679" s="35"/>
      <c r="RA1679" s="34"/>
      <c r="RH1679" s="35"/>
      <c r="RI1679" s="34"/>
      <c r="RP1679" s="35"/>
      <c r="RQ1679" s="34"/>
      <c r="RX1679" s="35"/>
      <c r="RY1679" s="34"/>
      <c r="SF1679" s="35"/>
      <c r="SG1679" s="34"/>
      <c r="SN1679" s="35"/>
      <c r="SO1679" s="34"/>
      <c r="SV1679" s="35"/>
      <c r="SW1679" s="34"/>
      <c r="TD1679" s="35"/>
      <c r="TE1679" s="34"/>
      <c r="TL1679" s="35"/>
      <c r="TM1679" s="34"/>
      <c r="TT1679" s="35"/>
      <c r="TU1679" s="34"/>
      <c r="UB1679" s="35"/>
      <c r="UC1679" s="34"/>
      <c r="UJ1679" s="35"/>
      <c r="UK1679" s="34"/>
      <c r="UR1679" s="35"/>
      <c r="US1679" s="34"/>
      <c r="UZ1679" s="35"/>
      <c r="VA1679" s="34"/>
      <c r="VH1679" s="35"/>
      <c r="VI1679" s="34"/>
      <c r="VP1679" s="35"/>
      <c r="VQ1679" s="34"/>
      <c r="VX1679" s="35"/>
      <c r="VY1679" s="34"/>
      <c r="WF1679" s="35"/>
      <c r="WG1679" s="34"/>
      <c r="WN1679" s="35"/>
      <c r="WO1679" s="34"/>
      <c r="WV1679" s="35"/>
      <c r="WW1679" s="34"/>
      <c r="XD1679" s="35"/>
      <c r="XE1679" s="34"/>
      <c r="XL1679" s="35"/>
      <c r="XM1679" s="34"/>
      <c r="XT1679" s="35"/>
      <c r="XU1679" s="34"/>
      <c r="YB1679" s="35"/>
      <c r="YC1679" s="34"/>
      <c r="YJ1679" s="35"/>
      <c r="YK1679" s="34"/>
      <c r="YR1679" s="35"/>
      <c r="YS1679" s="34"/>
      <c r="YZ1679" s="35"/>
      <c r="ZA1679" s="34"/>
      <c r="ZH1679" s="35"/>
      <c r="ZI1679" s="34"/>
      <c r="ZP1679" s="35"/>
      <c r="ZQ1679" s="34"/>
      <c r="ZX1679" s="35"/>
      <c r="ZY1679" s="34"/>
      <c r="AAF1679" s="35"/>
      <c r="AAG1679" s="34"/>
      <c r="AAN1679" s="35"/>
      <c r="AAO1679" s="34"/>
      <c r="AAV1679" s="35"/>
      <c r="AAW1679" s="34"/>
      <c r="ABD1679" s="35"/>
      <c r="ABE1679" s="34"/>
      <c r="ABL1679" s="35"/>
      <c r="ABM1679" s="34"/>
      <c r="ABT1679" s="35"/>
      <c r="ABU1679" s="34"/>
      <c r="ACB1679" s="35"/>
      <c r="ACC1679" s="34"/>
      <c r="ACJ1679" s="35"/>
      <c r="ACK1679" s="34"/>
      <c r="ACR1679" s="35"/>
      <c r="ACS1679" s="34"/>
      <c r="ACZ1679" s="35"/>
      <c r="ADA1679" s="34"/>
      <c r="ADH1679" s="35"/>
      <c r="ADI1679" s="34"/>
      <c r="ADP1679" s="35"/>
      <c r="ADQ1679" s="34"/>
      <c r="ADX1679" s="35"/>
      <c r="ADY1679" s="34"/>
      <c r="AEF1679" s="35"/>
      <c r="AEG1679" s="34"/>
      <c r="AEN1679" s="35"/>
      <c r="AEO1679" s="34"/>
      <c r="AEV1679" s="35"/>
      <c r="AEW1679" s="34"/>
      <c r="AFD1679" s="35"/>
      <c r="AFE1679" s="34"/>
      <c r="AFL1679" s="35"/>
      <c r="AFM1679" s="34"/>
      <c r="AFT1679" s="35"/>
      <c r="AFU1679" s="34"/>
      <c r="AGB1679" s="35"/>
      <c r="AGC1679" s="34"/>
      <c r="AGJ1679" s="35"/>
      <c r="AGK1679" s="34"/>
      <c r="AGR1679" s="35"/>
      <c r="AGS1679" s="34"/>
      <c r="AGZ1679" s="35"/>
      <c r="AHA1679" s="34"/>
      <c r="AHH1679" s="35"/>
      <c r="AHI1679" s="34"/>
      <c r="AHP1679" s="35"/>
      <c r="AHQ1679" s="34"/>
      <c r="AHX1679" s="35"/>
      <c r="AHY1679" s="34"/>
      <c r="AIF1679" s="35"/>
      <c r="AIG1679" s="34"/>
      <c r="AIN1679" s="35"/>
      <c r="AIO1679" s="34"/>
      <c r="AIV1679" s="35"/>
      <c r="AIW1679" s="34"/>
      <c r="AJD1679" s="35"/>
      <c r="AJE1679" s="34"/>
      <c r="AJL1679" s="35"/>
      <c r="AJM1679" s="34"/>
      <c r="AJT1679" s="35"/>
      <c r="AJU1679" s="34"/>
      <c r="AKB1679" s="35"/>
      <c r="AKC1679" s="34"/>
      <c r="AKJ1679" s="35"/>
      <c r="AKK1679" s="34"/>
      <c r="AKR1679" s="35"/>
      <c r="AKS1679" s="34"/>
      <c r="AKZ1679" s="35"/>
      <c r="ALA1679" s="34"/>
      <c r="ALH1679" s="35"/>
      <c r="ALI1679" s="34"/>
      <c r="ALP1679" s="35"/>
      <c r="ALQ1679" s="34"/>
      <c r="ALX1679" s="35"/>
      <c r="ALY1679" s="34"/>
      <c r="AMF1679" s="35"/>
      <c r="AMG1679" s="34"/>
      <c r="AMN1679" s="35"/>
      <c r="AMO1679" s="34"/>
      <c r="AMV1679" s="35"/>
      <c r="AMW1679" s="34"/>
      <c r="AND1679" s="35"/>
      <c r="ANE1679" s="34"/>
      <c r="ANL1679" s="35"/>
      <c r="ANM1679" s="34"/>
      <c r="ANT1679" s="35"/>
      <c r="ANU1679" s="34"/>
      <c r="AOB1679" s="35"/>
      <c r="AOC1679" s="34"/>
      <c r="AOJ1679" s="35"/>
      <c r="AOK1679" s="34"/>
      <c r="AOR1679" s="35"/>
      <c r="AOS1679" s="34"/>
      <c r="AOZ1679" s="35"/>
      <c r="APA1679" s="34"/>
      <c r="APH1679" s="35"/>
      <c r="API1679" s="34"/>
      <c r="APP1679" s="35"/>
      <c r="APQ1679" s="34"/>
      <c r="APX1679" s="35"/>
      <c r="APY1679" s="34"/>
      <c r="AQF1679" s="35"/>
      <c r="AQG1679" s="34"/>
      <c r="AQN1679" s="35"/>
      <c r="AQO1679" s="34"/>
      <c r="AQV1679" s="35"/>
      <c r="AQW1679" s="34"/>
      <c r="ARD1679" s="35"/>
      <c r="ARE1679" s="34"/>
      <c r="ARL1679" s="35"/>
      <c r="ARM1679" s="34"/>
      <c r="ART1679" s="35"/>
      <c r="ARU1679" s="34"/>
      <c r="ASB1679" s="35"/>
      <c r="ASC1679" s="34"/>
      <c r="ASJ1679" s="35"/>
      <c r="ASK1679" s="34"/>
      <c r="ASR1679" s="35"/>
      <c r="ASS1679" s="34"/>
      <c r="ASZ1679" s="35"/>
      <c r="ATA1679" s="34"/>
      <c r="ATH1679" s="35"/>
      <c r="ATI1679" s="34"/>
      <c r="ATP1679" s="35"/>
      <c r="ATQ1679" s="34"/>
      <c r="ATX1679" s="35"/>
      <c r="ATY1679" s="34"/>
      <c r="AUF1679" s="35"/>
      <c r="AUG1679" s="34"/>
      <c r="AUN1679" s="35"/>
      <c r="AUO1679" s="34"/>
      <c r="AUV1679" s="35"/>
      <c r="AUW1679" s="34"/>
      <c r="AVD1679" s="35"/>
      <c r="AVE1679" s="34"/>
      <c r="AVL1679" s="35"/>
      <c r="AVM1679" s="34"/>
      <c r="AVT1679" s="35"/>
      <c r="AVU1679" s="34"/>
      <c r="AWB1679" s="35"/>
      <c r="AWC1679" s="34"/>
      <c r="AWJ1679" s="35"/>
      <c r="AWK1679" s="34"/>
      <c r="AWR1679" s="35"/>
      <c r="AWS1679" s="34"/>
      <c r="AWZ1679" s="35"/>
      <c r="AXA1679" s="34"/>
      <c r="AXH1679" s="35"/>
      <c r="AXI1679" s="34"/>
      <c r="AXP1679" s="35"/>
      <c r="AXQ1679" s="34"/>
      <c r="AXX1679" s="35"/>
      <c r="AXY1679" s="34"/>
      <c r="AYF1679" s="35"/>
      <c r="AYG1679" s="34"/>
      <c r="AYN1679" s="35"/>
      <c r="AYO1679" s="34"/>
      <c r="AYV1679" s="35"/>
      <c r="AYW1679" s="34"/>
      <c r="AZD1679" s="35"/>
      <c r="AZE1679" s="34"/>
      <c r="AZL1679" s="35"/>
      <c r="AZM1679" s="34"/>
      <c r="AZT1679" s="35"/>
      <c r="AZU1679" s="34"/>
      <c r="BAB1679" s="35"/>
      <c r="BAC1679" s="34"/>
      <c r="BAJ1679" s="35"/>
      <c r="BAK1679" s="34"/>
      <c r="BAR1679" s="35"/>
      <c r="BAS1679" s="34"/>
      <c r="BAZ1679" s="35"/>
      <c r="BBA1679" s="34"/>
      <c r="BBH1679" s="35"/>
      <c r="BBI1679" s="34"/>
      <c r="BBP1679" s="35"/>
      <c r="BBQ1679" s="34"/>
      <c r="BBX1679" s="35"/>
      <c r="BBY1679" s="34"/>
      <c r="BCF1679" s="35"/>
      <c r="BCG1679" s="34"/>
      <c r="BCN1679" s="35"/>
      <c r="BCO1679" s="34"/>
      <c r="BCV1679" s="35"/>
      <c r="BCW1679" s="34"/>
      <c r="BDD1679" s="35"/>
      <c r="BDE1679" s="34"/>
      <c r="BDL1679" s="35"/>
      <c r="BDM1679" s="34"/>
      <c r="BDT1679" s="35"/>
      <c r="BDU1679" s="34"/>
      <c r="BEB1679" s="35"/>
      <c r="BEC1679" s="34"/>
      <c r="BEJ1679" s="35"/>
      <c r="BEK1679" s="34"/>
      <c r="BER1679" s="35"/>
      <c r="BES1679" s="34"/>
      <c r="BEZ1679" s="35"/>
      <c r="BFA1679" s="34"/>
      <c r="BFH1679" s="35"/>
      <c r="BFI1679" s="34"/>
      <c r="BFP1679" s="35"/>
      <c r="BFQ1679" s="34"/>
      <c r="BFX1679" s="35"/>
      <c r="BFY1679" s="34"/>
      <c r="BGF1679" s="35"/>
      <c r="BGG1679" s="34"/>
      <c r="BGN1679" s="35"/>
      <c r="BGO1679" s="34"/>
      <c r="BGV1679" s="35"/>
      <c r="BGW1679" s="34"/>
      <c r="BHD1679" s="35"/>
      <c r="BHE1679" s="34"/>
      <c r="BHL1679" s="35"/>
      <c r="BHM1679" s="34"/>
      <c r="BHT1679" s="35"/>
      <c r="BHU1679" s="34"/>
      <c r="BIB1679" s="35"/>
      <c r="BIC1679" s="34"/>
      <c r="BIJ1679" s="35"/>
      <c r="BIK1679" s="34"/>
      <c r="BIR1679" s="35"/>
      <c r="BIS1679" s="34"/>
      <c r="BIZ1679" s="35"/>
      <c r="BJA1679" s="34"/>
      <c r="BJH1679" s="35"/>
      <c r="BJI1679" s="34"/>
      <c r="BJP1679" s="35"/>
      <c r="BJQ1679" s="34"/>
      <c r="BJX1679" s="35"/>
      <c r="BJY1679" s="34"/>
      <c r="BKF1679" s="35"/>
      <c r="BKG1679" s="34"/>
      <c r="BKN1679" s="35"/>
      <c r="BKO1679" s="34"/>
      <c r="BKV1679" s="35"/>
      <c r="BKW1679" s="34"/>
      <c r="BLD1679" s="35"/>
      <c r="BLE1679" s="34"/>
      <c r="BLL1679" s="35"/>
      <c r="BLM1679" s="34"/>
      <c r="BLT1679" s="35"/>
      <c r="BLU1679" s="34"/>
      <c r="BMB1679" s="35"/>
      <c r="BMC1679" s="34"/>
      <c r="BMJ1679" s="35"/>
      <c r="BMK1679" s="34"/>
      <c r="BMR1679" s="35"/>
      <c r="BMS1679" s="34"/>
      <c r="BMZ1679" s="35"/>
      <c r="BNA1679" s="34"/>
      <c r="BNH1679" s="35"/>
      <c r="BNI1679" s="34"/>
      <c r="BNP1679" s="35"/>
      <c r="BNQ1679" s="34"/>
      <c r="BNX1679" s="35"/>
      <c r="BNY1679" s="34"/>
      <c r="BOF1679" s="35"/>
      <c r="BOG1679" s="34"/>
      <c r="BON1679" s="35"/>
      <c r="BOO1679" s="34"/>
      <c r="BOV1679" s="35"/>
      <c r="BOW1679" s="34"/>
      <c r="BPD1679" s="35"/>
      <c r="BPE1679" s="34"/>
      <c r="BPL1679" s="35"/>
      <c r="BPM1679" s="34"/>
      <c r="BPT1679" s="35"/>
      <c r="BPU1679" s="34"/>
      <c r="BQB1679" s="35"/>
      <c r="BQC1679" s="34"/>
      <c r="BQJ1679" s="35"/>
      <c r="BQK1679" s="34"/>
      <c r="BQR1679" s="35"/>
      <c r="BQS1679" s="34"/>
      <c r="BQZ1679" s="35"/>
      <c r="BRA1679" s="34"/>
      <c r="BRH1679" s="35"/>
      <c r="BRI1679" s="34"/>
      <c r="BRP1679" s="35"/>
      <c r="BRQ1679" s="34"/>
      <c r="BRX1679" s="35"/>
      <c r="BRY1679" s="34"/>
      <c r="BSF1679" s="35"/>
      <c r="BSG1679" s="34"/>
      <c r="BSN1679" s="35"/>
      <c r="BSO1679" s="34"/>
      <c r="BSV1679" s="35"/>
      <c r="BSW1679" s="34"/>
      <c r="BTD1679" s="35"/>
      <c r="BTE1679" s="34"/>
      <c r="BTL1679" s="35"/>
      <c r="BTM1679" s="34"/>
      <c r="BTT1679" s="35"/>
      <c r="BTU1679" s="34"/>
      <c r="BUB1679" s="35"/>
      <c r="BUC1679" s="34"/>
      <c r="BUJ1679" s="35"/>
      <c r="BUK1679" s="34"/>
      <c r="BUR1679" s="35"/>
      <c r="BUS1679" s="34"/>
      <c r="BUZ1679" s="35"/>
      <c r="BVA1679" s="34"/>
      <c r="BVH1679" s="35"/>
      <c r="BVI1679" s="34"/>
      <c r="BVP1679" s="35"/>
      <c r="BVQ1679" s="34"/>
      <c r="BVX1679" s="35"/>
      <c r="BVY1679" s="34"/>
      <c r="BWF1679" s="35"/>
      <c r="BWG1679" s="34"/>
      <c r="BWN1679" s="35"/>
      <c r="BWO1679" s="34"/>
      <c r="BWV1679" s="35"/>
      <c r="BWW1679" s="34"/>
      <c r="BXD1679" s="35"/>
      <c r="BXE1679" s="34"/>
      <c r="BXL1679" s="35"/>
      <c r="BXM1679" s="34"/>
      <c r="BXT1679" s="35"/>
      <c r="BXU1679" s="34"/>
      <c r="BYB1679" s="35"/>
      <c r="BYC1679" s="34"/>
      <c r="BYJ1679" s="35"/>
      <c r="BYK1679" s="34"/>
      <c r="BYR1679" s="35"/>
      <c r="BYS1679" s="34"/>
      <c r="BYZ1679" s="35"/>
      <c r="BZA1679" s="34"/>
      <c r="BZH1679" s="35"/>
      <c r="BZI1679" s="34"/>
      <c r="BZP1679" s="35"/>
      <c r="BZQ1679" s="34"/>
      <c r="BZX1679" s="35"/>
      <c r="BZY1679" s="34"/>
      <c r="CAF1679" s="35"/>
      <c r="CAG1679" s="34"/>
      <c r="CAN1679" s="35"/>
      <c r="CAO1679" s="34"/>
      <c r="CAV1679" s="35"/>
      <c r="CAW1679" s="34"/>
      <c r="CBD1679" s="35"/>
      <c r="CBE1679" s="34"/>
      <c r="CBL1679" s="35"/>
      <c r="CBM1679" s="34"/>
      <c r="CBT1679" s="35"/>
      <c r="CBU1679" s="34"/>
      <c r="CCB1679" s="35"/>
      <c r="CCC1679" s="34"/>
      <c r="CCJ1679" s="35"/>
      <c r="CCK1679" s="34"/>
      <c r="CCR1679" s="35"/>
      <c r="CCS1679" s="34"/>
      <c r="CCZ1679" s="35"/>
      <c r="CDA1679" s="34"/>
      <c r="CDH1679" s="35"/>
      <c r="CDI1679" s="34"/>
      <c r="CDP1679" s="35"/>
      <c r="CDQ1679" s="34"/>
      <c r="CDX1679" s="35"/>
      <c r="CDY1679" s="34"/>
      <c r="CEF1679" s="35"/>
      <c r="CEG1679" s="34"/>
      <c r="CEN1679" s="35"/>
      <c r="CEO1679" s="34"/>
      <c r="CEV1679" s="35"/>
      <c r="CEW1679" s="34"/>
      <c r="CFD1679" s="35"/>
      <c r="CFE1679" s="34"/>
      <c r="CFL1679" s="35"/>
      <c r="CFM1679" s="34"/>
      <c r="CFT1679" s="35"/>
      <c r="CFU1679" s="34"/>
      <c r="CGB1679" s="35"/>
      <c r="CGC1679" s="34"/>
      <c r="CGJ1679" s="35"/>
      <c r="CGK1679" s="34"/>
      <c r="CGR1679" s="35"/>
      <c r="CGS1679" s="34"/>
      <c r="CGZ1679" s="35"/>
      <c r="CHA1679" s="34"/>
      <c r="CHH1679" s="35"/>
      <c r="CHI1679" s="34"/>
      <c r="CHP1679" s="35"/>
      <c r="CHQ1679" s="34"/>
      <c r="CHX1679" s="35"/>
      <c r="CHY1679" s="34"/>
      <c r="CIF1679" s="35"/>
      <c r="CIG1679" s="34"/>
      <c r="CIN1679" s="35"/>
      <c r="CIO1679" s="34"/>
      <c r="CIV1679" s="35"/>
      <c r="CIW1679" s="34"/>
      <c r="CJD1679" s="35"/>
      <c r="CJE1679" s="34"/>
      <c r="CJL1679" s="35"/>
      <c r="CJM1679" s="34"/>
      <c r="CJT1679" s="35"/>
      <c r="CJU1679" s="34"/>
      <c r="CKB1679" s="35"/>
      <c r="CKC1679" s="34"/>
      <c r="CKJ1679" s="35"/>
      <c r="CKK1679" s="34"/>
      <c r="CKR1679" s="35"/>
      <c r="CKS1679" s="34"/>
      <c r="CKZ1679" s="35"/>
      <c r="CLA1679" s="34"/>
      <c r="CLH1679" s="35"/>
      <c r="CLI1679" s="34"/>
      <c r="CLP1679" s="35"/>
      <c r="CLQ1679" s="34"/>
      <c r="CLX1679" s="35"/>
      <c r="CLY1679" s="34"/>
      <c r="CMF1679" s="35"/>
      <c r="CMG1679" s="34"/>
      <c r="CMN1679" s="35"/>
      <c r="CMO1679" s="34"/>
      <c r="CMV1679" s="35"/>
      <c r="CMW1679" s="34"/>
      <c r="CND1679" s="35"/>
      <c r="CNE1679" s="34"/>
      <c r="CNL1679" s="35"/>
      <c r="CNM1679" s="34"/>
      <c r="CNT1679" s="35"/>
      <c r="CNU1679" s="34"/>
      <c r="COB1679" s="35"/>
      <c r="COC1679" s="34"/>
      <c r="COJ1679" s="35"/>
      <c r="COK1679" s="34"/>
      <c r="COR1679" s="35"/>
      <c r="COS1679" s="34"/>
      <c r="COZ1679" s="35"/>
      <c r="CPA1679" s="34"/>
      <c r="CPH1679" s="35"/>
      <c r="CPI1679" s="34"/>
      <c r="CPP1679" s="35"/>
      <c r="CPQ1679" s="34"/>
      <c r="CPX1679" s="35"/>
      <c r="CPY1679" s="34"/>
      <c r="CQF1679" s="35"/>
      <c r="CQG1679" s="34"/>
      <c r="CQN1679" s="35"/>
      <c r="CQO1679" s="34"/>
      <c r="CQV1679" s="35"/>
      <c r="CQW1679" s="34"/>
      <c r="CRD1679" s="35"/>
      <c r="CRE1679" s="34"/>
      <c r="CRL1679" s="35"/>
      <c r="CRM1679" s="34"/>
      <c r="CRT1679" s="35"/>
      <c r="CRU1679" s="34"/>
      <c r="CSB1679" s="35"/>
      <c r="CSC1679" s="34"/>
      <c r="CSJ1679" s="35"/>
      <c r="CSK1679" s="34"/>
      <c r="CSR1679" s="35"/>
      <c r="CSS1679" s="34"/>
      <c r="CSZ1679" s="35"/>
      <c r="CTA1679" s="34"/>
      <c r="CTH1679" s="35"/>
      <c r="CTI1679" s="34"/>
      <c r="CTP1679" s="35"/>
      <c r="CTQ1679" s="34"/>
      <c r="CTX1679" s="35"/>
      <c r="CTY1679" s="34"/>
      <c r="CUF1679" s="35"/>
      <c r="CUG1679" s="34"/>
      <c r="CUN1679" s="35"/>
      <c r="CUO1679" s="34"/>
      <c r="CUV1679" s="35"/>
      <c r="CUW1679" s="34"/>
      <c r="CVD1679" s="35"/>
      <c r="CVE1679" s="34"/>
      <c r="CVL1679" s="35"/>
      <c r="CVM1679" s="34"/>
      <c r="CVT1679" s="35"/>
      <c r="CVU1679" s="34"/>
      <c r="CWB1679" s="35"/>
      <c r="CWC1679" s="34"/>
      <c r="CWJ1679" s="35"/>
      <c r="CWK1679" s="34"/>
      <c r="CWR1679" s="35"/>
      <c r="CWS1679" s="34"/>
      <c r="CWZ1679" s="35"/>
      <c r="CXA1679" s="34"/>
      <c r="CXH1679" s="35"/>
      <c r="CXI1679" s="34"/>
      <c r="CXP1679" s="35"/>
      <c r="CXQ1679" s="34"/>
      <c r="CXX1679" s="35"/>
      <c r="CXY1679" s="34"/>
      <c r="CYF1679" s="35"/>
      <c r="CYG1679" s="34"/>
      <c r="CYN1679" s="35"/>
      <c r="CYO1679" s="34"/>
      <c r="CYV1679" s="35"/>
      <c r="CYW1679" s="34"/>
      <c r="CZD1679" s="35"/>
      <c r="CZE1679" s="34"/>
      <c r="CZL1679" s="35"/>
      <c r="CZM1679" s="34"/>
      <c r="CZT1679" s="35"/>
      <c r="CZU1679" s="34"/>
      <c r="DAB1679" s="35"/>
      <c r="DAC1679" s="34"/>
      <c r="DAJ1679" s="35"/>
      <c r="DAK1679" s="34"/>
      <c r="DAR1679" s="35"/>
      <c r="DAS1679" s="34"/>
      <c r="DAZ1679" s="35"/>
      <c r="DBA1679" s="34"/>
      <c r="DBH1679" s="35"/>
      <c r="DBI1679" s="34"/>
      <c r="DBP1679" s="35"/>
      <c r="DBQ1679" s="34"/>
      <c r="DBX1679" s="35"/>
      <c r="DBY1679" s="34"/>
      <c r="DCF1679" s="35"/>
      <c r="DCG1679" s="34"/>
      <c r="DCN1679" s="35"/>
      <c r="DCO1679" s="34"/>
      <c r="DCV1679" s="35"/>
      <c r="DCW1679" s="34"/>
      <c r="DDD1679" s="35"/>
      <c r="DDE1679" s="34"/>
      <c r="DDL1679" s="35"/>
      <c r="DDM1679" s="34"/>
      <c r="DDT1679" s="35"/>
      <c r="DDU1679" s="34"/>
      <c r="DEB1679" s="35"/>
      <c r="DEC1679" s="34"/>
      <c r="DEJ1679" s="35"/>
      <c r="DEK1679" s="34"/>
      <c r="DER1679" s="35"/>
      <c r="DES1679" s="34"/>
      <c r="DEZ1679" s="35"/>
      <c r="DFA1679" s="34"/>
      <c r="DFH1679" s="35"/>
      <c r="DFI1679" s="34"/>
      <c r="DFP1679" s="35"/>
      <c r="DFQ1679" s="34"/>
      <c r="DFX1679" s="35"/>
      <c r="DFY1679" s="34"/>
      <c r="DGF1679" s="35"/>
      <c r="DGG1679" s="34"/>
      <c r="DGN1679" s="35"/>
      <c r="DGO1679" s="34"/>
      <c r="DGV1679" s="35"/>
      <c r="DGW1679" s="34"/>
      <c r="DHD1679" s="35"/>
      <c r="DHE1679" s="34"/>
      <c r="DHL1679" s="35"/>
      <c r="DHM1679" s="34"/>
      <c r="DHT1679" s="35"/>
      <c r="DHU1679" s="34"/>
      <c r="DIB1679" s="35"/>
      <c r="DIC1679" s="34"/>
      <c r="DIJ1679" s="35"/>
      <c r="DIK1679" s="34"/>
      <c r="DIR1679" s="35"/>
      <c r="DIS1679" s="34"/>
      <c r="DIZ1679" s="35"/>
      <c r="DJA1679" s="34"/>
      <c r="DJH1679" s="35"/>
      <c r="DJI1679" s="34"/>
      <c r="DJP1679" s="35"/>
      <c r="DJQ1679" s="34"/>
      <c r="DJX1679" s="35"/>
      <c r="DJY1679" s="34"/>
      <c r="DKF1679" s="35"/>
      <c r="DKG1679" s="34"/>
      <c r="DKN1679" s="35"/>
      <c r="DKO1679" s="34"/>
      <c r="DKV1679" s="35"/>
      <c r="DKW1679" s="34"/>
      <c r="DLD1679" s="35"/>
      <c r="DLE1679" s="34"/>
      <c r="DLL1679" s="35"/>
      <c r="DLM1679" s="34"/>
      <c r="DLT1679" s="35"/>
      <c r="DLU1679" s="34"/>
      <c r="DMB1679" s="35"/>
      <c r="DMC1679" s="34"/>
      <c r="DMJ1679" s="35"/>
      <c r="DMK1679" s="34"/>
      <c r="DMR1679" s="35"/>
      <c r="DMS1679" s="34"/>
      <c r="DMZ1679" s="35"/>
      <c r="DNA1679" s="34"/>
      <c r="DNH1679" s="35"/>
      <c r="DNI1679" s="34"/>
      <c r="DNP1679" s="35"/>
      <c r="DNQ1679" s="34"/>
      <c r="DNX1679" s="35"/>
      <c r="DNY1679" s="34"/>
      <c r="DOF1679" s="35"/>
      <c r="DOG1679" s="34"/>
      <c r="DON1679" s="35"/>
      <c r="DOO1679" s="34"/>
      <c r="DOV1679" s="35"/>
      <c r="DOW1679" s="34"/>
      <c r="DPD1679" s="35"/>
      <c r="DPE1679" s="34"/>
      <c r="DPL1679" s="35"/>
      <c r="DPM1679" s="34"/>
      <c r="DPT1679" s="35"/>
      <c r="DPU1679" s="34"/>
      <c r="DQB1679" s="35"/>
      <c r="DQC1679" s="34"/>
      <c r="DQJ1679" s="35"/>
      <c r="DQK1679" s="34"/>
      <c r="DQR1679" s="35"/>
      <c r="DQS1679" s="34"/>
      <c r="DQZ1679" s="35"/>
      <c r="DRA1679" s="34"/>
      <c r="DRH1679" s="35"/>
      <c r="DRI1679" s="34"/>
      <c r="DRP1679" s="35"/>
      <c r="DRQ1679" s="34"/>
      <c r="DRX1679" s="35"/>
      <c r="DRY1679" s="34"/>
      <c r="DSF1679" s="35"/>
      <c r="DSG1679" s="34"/>
      <c r="DSN1679" s="35"/>
      <c r="DSO1679" s="34"/>
      <c r="DSV1679" s="35"/>
      <c r="DSW1679" s="34"/>
      <c r="DTD1679" s="35"/>
      <c r="DTE1679" s="34"/>
      <c r="DTL1679" s="35"/>
      <c r="DTM1679" s="34"/>
      <c r="DTT1679" s="35"/>
      <c r="DTU1679" s="34"/>
      <c r="DUB1679" s="35"/>
      <c r="DUC1679" s="34"/>
      <c r="DUJ1679" s="35"/>
      <c r="DUK1679" s="34"/>
      <c r="DUR1679" s="35"/>
      <c r="DUS1679" s="34"/>
      <c r="DUZ1679" s="35"/>
      <c r="DVA1679" s="34"/>
      <c r="DVH1679" s="35"/>
      <c r="DVI1679" s="34"/>
      <c r="DVP1679" s="35"/>
      <c r="DVQ1679" s="34"/>
      <c r="DVX1679" s="35"/>
      <c r="DVY1679" s="34"/>
      <c r="DWF1679" s="35"/>
      <c r="DWG1679" s="34"/>
      <c r="DWN1679" s="35"/>
      <c r="DWO1679" s="34"/>
      <c r="DWV1679" s="35"/>
      <c r="DWW1679" s="34"/>
      <c r="DXD1679" s="35"/>
      <c r="DXE1679" s="34"/>
      <c r="DXL1679" s="35"/>
      <c r="DXM1679" s="34"/>
      <c r="DXT1679" s="35"/>
      <c r="DXU1679" s="34"/>
      <c r="DYB1679" s="35"/>
      <c r="DYC1679" s="34"/>
      <c r="DYJ1679" s="35"/>
      <c r="DYK1679" s="34"/>
      <c r="DYR1679" s="35"/>
      <c r="DYS1679" s="34"/>
      <c r="DYZ1679" s="35"/>
      <c r="DZA1679" s="34"/>
      <c r="DZH1679" s="35"/>
      <c r="DZI1679" s="34"/>
      <c r="DZP1679" s="35"/>
      <c r="DZQ1679" s="34"/>
      <c r="DZX1679" s="35"/>
      <c r="DZY1679" s="34"/>
      <c r="EAF1679" s="35"/>
      <c r="EAG1679" s="34"/>
      <c r="EAN1679" s="35"/>
      <c r="EAO1679" s="34"/>
      <c r="EAV1679" s="35"/>
      <c r="EAW1679" s="34"/>
      <c r="EBD1679" s="35"/>
      <c r="EBE1679" s="34"/>
      <c r="EBL1679" s="35"/>
      <c r="EBM1679" s="34"/>
      <c r="EBT1679" s="35"/>
      <c r="EBU1679" s="34"/>
      <c r="ECB1679" s="35"/>
      <c r="ECC1679" s="34"/>
      <c r="ECJ1679" s="35"/>
      <c r="ECK1679" s="34"/>
      <c r="ECR1679" s="35"/>
      <c r="ECS1679" s="34"/>
      <c r="ECZ1679" s="35"/>
      <c r="EDA1679" s="34"/>
      <c r="EDH1679" s="35"/>
      <c r="EDI1679" s="34"/>
      <c r="EDP1679" s="35"/>
      <c r="EDQ1679" s="34"/>
      <c r="EDX1679" s="35"/>
      <c r="EDY1679" s="34"/>
      <c r="EEF1679" s="35"/>
      <c r="EEG1679" s="34"/>
      <c r="EEN1679" s="35"/>
      <c r="EEO1679" s="34"/>
      <c r="EEV1679" s="35"/>
      <c r="EEW1679" s="34"/>
      <c r="EFD1679" s="35"/>
      <c r="EFE1679" s="34"/>
      <c r="EFL1679" s="35"/>
      <c r="EFM1679" s="34"/>
      <c r="EFT1679" s="35"/>
      <c r="EFU1679" s="34"/>
      <c r="EGB1679" s="35"/>
      <c r="EGC1679" s="34"/>
      <c r="EGJ1679" s="35"/>
      <c r="EGK1679" s="34"/>
      <c r="EGR1679" s="35"/>
      <c r="EGS1679" s="34"/>
      <c r="EGZ1679" s="35"/>
      <c r="EHA1679" s="34"/>
      <c r="EHH1679" s="35"/>
      <c r="EHI1679" s="34"/>
      <c r="EHP1679" s="35"/>
      <c r="EHQ1679" s="34"/>
      <c r="EHX1679" s="35"/>
      <c r="EHY1679" s="34"/>
      <c r="EIF1679" s="35"/>
      <c r="EIG1679" s="34"/>
      <c r="EIN1679" s="35"/>
      <c r="EIO1679" s="34"/>
      <c r="EIV1679" s="35"/>
      <c r="EIW1679" s="34"/>
      <c r="EJD1679" s="35"/>
      <c r="EJE1679" s="34"/>
      <c r="EJL1679" s="35"/>
      <c r="EJM1679" s="34"/>
      <c r="EJT1679" s="35"/>
      <c r="EJU1679" s="34"/>
      <c r="EKB1679" s="35"/>
      <c r="EKC1679" s="34"/>
      <c r="EKJ1679" s="35"/>
      <c r="EKK1679" s="34"/>
      <c r="EKR1679" s="35"/>
      <c r="EKS1679" s="34"/>
      <c r="EKZ1679" s="35"/>
      <c r="ELA1679" s="34"/>
      <c r="ELH1679" s="35"/>
      <c r="ELI1679" s="34"/>
      <c r="ELP1679" s="35"/>
      <c r="ELQ1679" s="34"/>
      <c r="ELX1679" s="35"/>
      <c r="ELY1679" s="34"/>
      <c r="EMF1679" s="35"/>
      <c r="EMG1679" s="34"/>
      <c r="EMN1679" s="35"/>
      <c r="EMO1679" s="34"/>
      <c r="EMV1679" s="35"/>
      <c r="EMW1679" s="34"/>
      <c r="END1679" s="35"/>
      <c r="ENE1679" s="34"/>
      <c r="ENL1679" s="35"/>
      <c r="ENM1679" s="34"/>
      <c r="ENT1679" s="35"/>
      <c r="ENU1679" s="34"/>
      <c r="EOB1679" s="35"/>
      <c r="EOC1679" s="34"/>
      <c r="EOJ1679" s="35"/>
      <c r="EOK1679" s="34"/>
      <c r="EOR1679" s="35"/>
      <c r="EOS1679" s="34"/>
      <c r="EOZ1679" s="35"/>
      <c r="EPA1679" s="34"/>
      <c r="EPH1679" s="35"/>
      <c r="EPI1679" s="34"/>
      <c r="EPP1679" s="35"/>
      <c r="EPQ1679" s="34"/>
      <c r="EPX1679" s="35"/>
      <c r="EPY1679" s="34"/>
      <c r="EQF1679" s="35"/>
      <c r="EQG1679" s="34"/>
      <c r="EQN1679" s="35"/>
      <c r="EQO1679" s="34"/>
      <c r="EQV1679" s="35"/>
      <c r="EQW1679" s="34"/>
      <c r="ERD1679" s="35"/>
      <c r="ERE1679" s="34"/>
      <c r="ERL1679" s="35"/>
      <c r="ERM1679" s="34"/>
      <c r="ERT1679" s="35"/>
      <c r="ERU1679" s="34"/>
      <c r="ESB1679" s="35"/>
      <c r="ESC1679" s="34"/>
      <c r="ESJ1679" s="35"/>
      <c r="ESK1679" s="34"/>
      <c r="ESR1679" s="35"/>
      <c r="ESS1679" s="34"/>
      <c r="ESZ1679" s="35"/>
      <c r="ETA1679" s="34"/>
      <c r="ETH1679" s="35"/>
      <c r="ETI1679" s="34"/>
      <c r="ETP1679" s="35"/>
      <c r="ETQ1679" s="34"/>
      <c r="ETX1679" s="35"/>
      <c r="ETY1679" s="34"/>
      <c r="EUF1679" s="35"/>
      <c r="EUG1679" s="34"/>
      <c r="EUN1679" s="35"/>
      <c r="EUO1679" s="34"/>
      <c r="EUV1679" s="35"/>
      <c r="EUW1679" s="34"/>
      <c r="EVD1679" s="35"/>
      <c r="EVE1679" s="34"/>
      <c r="EVL1679" s="35"/>
      <c r="EVM1679" s="34"/>
      <c r="EVT1679" s="35"/>
      <c r="EVU1679" s="34"/>
      <c r="EWB1679" s="35"/>
      <c r="EWC1679" s="34"/>
      <c r="EWJ1679" s="35"/>
      <c r="EWK1679" s="34"/>
      <c r="EWR1679" s="35"/>
      <c r="EWS1679" s="34"/>
      <c r="EWZ1679" s="35"/>
      <c r="EXA1679" s="34"/>
      <c r="EXH1679" s="35"/>
      <c r="EXI1679" s="34"/>
      <c r="EXP1679" s="35"/>
      <c r="EXQ1679" s="34"/>
      <c r="EXX1679" s="35"/>
      <c r="EXY1679" s="34"/>
      <c r="EYF1679" s="35"/>
      <c r="EYG1679" s="34"/>
      <c r="EYN1679" s="35"/>
      <c r="EYO1679" s="34"/>
      <c r="EYV1679" s="35"/>
      <c r="EYW1679" s="34"/>
      <c r="EZD1679" s="35"/>
      <c r="EZE1679" s="34"/>
      <c r="EZL1679" s="35"/>
      <c r="EZM1679" s="34"/>
      <c r="EZT1679" s="35"/>
      <c r="EZU1679" s="34"/>
      <c r="FAB1679" s="35"/>
      <c r="FAC1679" s="34"/>
      <c r="FAJ1679" s="35"/>
      <c r="FAK1679" s="34"/>
      <c r="FAR1679" s="35"/>
      <c r="FAS1679" s="34"/>
      <c r="FAZ1679" s="35"/>
      <c r="FBA1679" s="34"/>
      <c r="FBH1679" s="35"/>
      <c r="FBI1679" s="34"/>
      <c r="FBP1679" s="35"/>
      <c r="FBQ1679" s="34"/>
      <c r="FBX1679" s="35"/>
      <c r="FBY1679" s="34"/>
      <c r="FCF1679" s="35"/>
      <c r="FCG1679" s="34"/>
      <c r="FCN1679" s="35"/>
      <c r="FCO1679" s="34"/>
      <c r="FCV1679" s="35"/>
      <c r="FCW1679" s="34"/>
      <c r="FDD1679" s="35"/>
      <c r="FDE1679" s="34"/>
      <c r="FDL1679" s="35"/>
      <c r="FDM1679" s="34"/>
      <c r="FDT1679" s="35"/>
      <c r="FDU1679" s="34"/>
      <c r="FEB1679" s="35"/>
      <c r="FEC1679" s="34"/>
      <c r="FEJ1679" s="35"/>
      <c r="FEK1679" s="34"/>
      <c r="FER1679" s="35"/>
      <c r="FES1679" s="34"/>
      <c r="FEZ1679" s="35"/>
      <c r="FFA1679" s="34"/>
      <c r="FFH1679" s="35"/>
      <c r="FFI1679" s="34"/>
      <c r="FFP1679" s="35"/>
      <c r="FFQ1679" s="34"/>
      <c r="FFX1679" s="35"/>
      <c r="FFY1679" s="34"/>
      <c r="FGF1679" s="35"/>
      <c r="FGG1679" s="34"/>
      <c r="FGN1679" s="35"/>
      <c r="FGO1679" s="34"/>
      <c r="FGV1679" s="35"/>
      <c r="FGW1679" s="34"/>
      <c r="FHD1679" s="35"/>
      <c r="FHE1679" s="34"/>
      <c r="FHL1679" s="35"/>
      <c r="FHM1679" s="34"/>
      <c r="FHT1679" s="35"/>
      <c r="FHU1679" s="34"/>
      <c r="FIB1679" s="35"/>
      <c r="FIC1679" s="34"/>
      <c r="FIJ1679" s="35"/>
      <c r="FIK1679" s="34"/>
      <c r="FIR1679" s="35"/>
      <c r="FIS1679" s="34"/>
      <c r="FIZ1679" s="35"/>
      <c r="FJA1679" s="34"/>
      <c r="FJH1679" s="35"/>
      <c r="FJI1679" s="34"/>
      <c r="FJP1679" s="35"/>
      <c r="FJQ1679" s="34"/>
      <c r="FJX1679" s="35"/>
      <c r="FJY1679" s="34"/>
      <c r="FKF1679" s="35"/>
      <c r="FKG1679" s="34"/>
      <c r="FKN1679" s="35"/>
      <c r="FKO1679" s="34"/>
      <c r="FKV1679" s="35"/>
      <c r="FKW1679" s="34"/>
      <c r="FLD1679" s="35"/>
      <c r="FLE1679" s="34"/>
      <c r="FLL1679" s="35"/>
      <c r="FLM1679" s="34"/>
      <c r="FLT1679" s="35"/>
      <c r="FLU1679" s="34"/>
      <c r="FMB1679" s="35"/>
      <c r="FMC1679" s="34"/>
      <c r="FMJ1679" s="35"/>
      <c r="FMK1679" s="34"/>
      <c r="FMR1679" s="35"/>
      <c r="FMS1679" s="34"/>
      <c r="FMZ1679" s="35"/>
      <c r="FNA1679" s="34"/>
      <c r="FNH1679" s="35"/>
      <c r="FNI1679" s="34"/>
      <c r="FNP1679" s="35"/>
      <c r="FNQ1679" s="34"/>
      <c r="FNX1679" s="35"/>
      <c r="FNY1679" s="34"/>
      <c r="FOF1679" s="35"/>
      <c r="FOG1679" s="34"/>
      <c r="FON1679" s="35"/>
      <c r="FOO1679" s="34"/>
      <c r="FOV1679" s="35"/>
      <c r="FOW1679" s="34"/>
      <c r="FPD1679" s="35"/>
      <c r="FPE1679" s="34"/>
      <c r="FPL1679" s="35"/>
      <c r="FPM1679" s="34"/>
      <c r="FPT1679" s="35"/>
      <c r="FPU1679" s="34"/>
      <c r="FQB1679" s="35"/>
      <c r="FQC1679" s="34"/>
      <c r="FQJ1679" s="35"/>
      <c r="FQK1679" s="34"/>
      <c r="FQR1679" s="35"/>
      <c r="FQS1679" s="34"/>
      <c r="FQZ1679" s="35"/>
      <c r="FRA1679" s="34"/>
      <c r="FRH1679" s="35"/>
      <c r="FRI1679" s="34"/>
      <c r="FRP1679" s="35"/>
      <c r="FRQ1679" s="34"/>
      <c r="FRX1679" s="35"/>
      <c r="FRY1679" s="34"/>
      <c r="FSF1679" s="35"/>
      <c r="FSG1679" s="34"/>
      <c r="FSN1679" s="35"/>
      <c r="FSO1679" s="34"/>
      <c r="FSV1679" s="35"/>
      <c r="FSW1679" s="34"/>
      <c r="FTD1679" s="35"/>
      <c r="FTE1679" s="34"/>
      <c r="FTL1679" s="35"/>
      <c r="FTM1679" s="34"/>
      <c r="FTT1679" s="35"/>
      <c r="FTU1679" s="34"/>
      <c r="FUB1679" s="35"/>
      <c r="FUC1679" s="34"/>
      <c r="FUJ1679" s="35"/>
      <c r="FUK1679" s="34"/>
      <c r="FUR1679" s="35"/>
      <c r="FUS1679" s="34"/>
      <c r="FUZ1679" s="35"/>
      <c r="FVA1679" s="34"/>
      <c r="FVH1679" s="35"/>
      <c r="FVI1679" s="34"/>
      <c r="FVP1679" s="35"/>
      <c r="FVQ1679" s="34"/>
      <c r="FVX1679" s="35"/>
      <c r="FVY1679" s="34"/>
      <c r="FWF1679" s="35"/>
      <c r="FWG1679" s="34"/>
      <c r="FWN1679" s="35"/>
      <c r="FWO1679" s="34"/>
      <c r="FWV1679" s="35"/>
      <c r="FWW1679" s="34"/>
      <c r="FXD1679" s="35"/>
      <c r="FXE1679" s="34"/>
      <c r="FXL1679" s="35"/>
      <c r="FXM1679" s="34"/>
      <c r="FXT1679" s="35"/>
      <c r="FXU1679" s="34"/>
      <c r="FYB1679" s="35"/>
      <c r="FYC1679" s="34"/>
      <c r="FYJ1679" s="35"/>
      <c r="FYK1679" s="34"/>
      <c r="FYR1679" s="35"/>
      <c r="FYS1679" s="34"/>
      <c r="FYZ1679" s="35"/>
      <c r="FZA1679" s="34"/>
      <c r="FZH1679" s="35"/>
      <c r="FZI1679" s="34"/>
      <c r="FZP1679" s="35"/>
      <c r="FZQ1679" s="34"/>
      <c r="FZX1679" s="35"/>
      <c r="FZY1679" s="34"/>
      <c r="GAF1679" s="35"/>
      <c r="GAG1679" s="34"/>
      <c r="GAN1679" s="35"/>
      <c r="GAO1679" s="34"/>
      <c r="GAV1679" s="35"/>
      <c r="GAW1679" s="34"/>
      <c r="GBD1679" s="35"/>
      <c r="GBE1679" s="34"/>
      <c r="GBL1679" s="35"/>
      <c r="GBM1679" s="34"/>
      <c r="GBT1679" s="35"/>
      <c r="GBU1679" s="34"/>
      <c r="GCB1679" s="35"/>
      <c r="GCC1679" s="34"/>
      <c r="GCJ1679" s="35"/>
      <c r="GCK1679" s="34"/>
      <c r="GCR1679" s="35"/>
      <c r="GCS1679" s="34"/>
      <c r="GCZ1679" s="35"/>
      <c r="GDA1679" s="34"/>
      <c r="GDH1679" s="35"/>
      <c r="GDI1679" s="34"/>
      <c r="GDP1679" s="35"/>
      <c r="GDQ1679" s="34"/>
      <c r="GDX1679" s="35"/>
      <c r="GDY1679" s="34"/>
      <c r="GEF1679" s="35"/>
      <c r="GEG1679" s="34"/>
      <c r="GEN1679" s="35"/>
      <c r="GEO1679" s="34"/>
      <c r="GEV1679" s="35"/>
      <c r="GEW1679" s="34"/>
      <c r="GFD1679" s="35"/>
      <c r="GFE1679" s="34"/>
      <c r="GFL1679" s="35"/>
      <c r="GFM1679" s="34"/>
      <c r="GFT1679" s="35"/>
      <c r="GFU1679" s="34"/>
      <c r="GGB1679" s="35"/>
      <c r="GGC1679" s="34"/>
      <c r="GGJ1679" s="35"/>
      <c r="GGK1679" s="34"/>
      <c r="GGR1679" s="35"/>
      <c r="GGS1679" s="34"/>
      <c r="GGZ1679" s="35"/>
      <c r="GHA1679" s="34"/>
      <c r="GHH1679" s="35"/>
      <c r="GHI1679" s="34"/>
      <c r="GHP1679" s="35"/>
      <c r="GHQ1679" s="34"/>
      <c r="GHX1679" s="35"/>
      <c r="GHY1679" s="34"/>
      <c r="GIF1679" s="35"/>
      <c r="GIG1679" s="34"/>
      <c r="GIN1679" s="35"/>
      <c r="GIO1679" s="34"/>
      <c r="GIV1679" s="35"/>
      <c r="GIW1679" s="34"/>
      <c r="GJD1679" s="35"/>
      <c r="GJE1679" s="34"/>
      <c r="GJL1679" s="35"/>
      <c r="GJM1679" s="34"/>
      <c r="GJT1679" s="35"/>
      <c r="GJU1679" s="34"/>
      <c r="GKB1679" s="35"/>
      <c r="GKC1679" s="34"/>
      <c r="GKJ1679" s="35"/>
      <c r="GKK1679" s="34"/>
      <c r="GKR1679" s="35"/>
      <c r="GKS1679" s="34"/>
      <c r="GKZ1679" s="35"/>
      <c r="GLA1679" s="34"/>
      <c r="GLH1679" s="35"/>
      <c r="GLI1679" s="34"/>
      <c r="GLP1679" s="35"/>
      <c r="GLQ1679" s="34"/>
      <c r="GLX1679" s="35"/>
      <c r="GLY1679" s="34"/>
      <c r="GMF1679" s="35"/>
      <c r="GMG1679" s="34"/>
      <c r="GMN1679" s="35"/>
      <c r="GMO1679" s="34"/>
      <c r="GMV1679" s="35"/>
      <c r="GMW1679" s="34"/>
      <c r="GND1679" s="35"/>
      <c r="GNE1679" s="34"/>
      <c r="GNL1679" s="35"/>
      <c r="GNM1679" s="34"/>
      <c r="GNT1679" s="35"/>
      <c r="GNU1679" s="34"/>
      <c r="GOB1679" s="35"/>
      <c r="GOC1679" s="34"/>
      <c r="GOJ1679" s="35"/>
      <c r="GOK1679" s="34"/>
      <c r="GOR1679" s="35"/>
      <c r="GOS1679" s="34"/>
      <c r="GOZ1679" s="35"/>
      <c r="GPA1679" s="34"/>
      <c r="GPH1679" s="35"/>
      <c r="GPI1679" s="34"/>
      <c r="GPP1679" s="35"/>
      <c r="GPQ1679" s="34"/>
      <c r="GPX1679" s="35"/>
      <c r="GPY1679" s="34"/>
      <c r="GQF1679" s="35"/>
      <c r="GQG1679" s="34"/>
      <c r="GQN1679" s="35"/>
      <c r="GQO1679" s="34"/>
      <c r="GQV1679" s="35"/>
      <c r="GQW1679" s="34"/>
      <c r="GRD1679" s="35"/>
      <c r="GRE1679" s="34"/>
      <c r="GRL1679" s="35"/>
      <c r="GRM1679" s="34"/>
      <c r="GRT1679" s="35"/>
      <c r="GRU1679" s="34"/>
      <c r="GSB1679" s="35"/>
      <c r="GSC1679" s="34"/>
      <c r="GSJ1679" s="35"/>
      <c r="GSK1679" s="34"/>
      <c r="GSR1679" s="35"/>
      <c r="GSS1679" s="34"/>
      <c r="GSZ1679" s="35"/>
      <c r="GTA1679" s="34"/>
      <c r="GTH1679" s="35"/>
      <c r="GTI1679" s="34"/>
      <c r="GTP1679" s="35"/>
      <c r="GTQ1679" s="34"/>
      <c r="GTX1679" s="35"/>
      <c r="GTY1679" s="34"/>
      <c r="GUF1679" s="35"/>
      <c r="GUG1679" s="34"/>
      <c r="GUN1679" s="35"/>
      <c r="GUO1679" s="34"/>
      <c r="GUV1679" s="35"/>
      <c r="GUW1679" s="34"/>
      <c r="GVD1679" s="35"/>
      <c r="GVE1679" s="34"/>
      <c r="GVL1679" s="35"/>
      <c r="GVM1679" s="34"/>
      <c r="GVT1679" s="35"/>
      <c r="GVU1679" s="34"/>
      <c r="GWB1679" s="35"/>
      <c r="GWC1679" s="34"/>
      <c r="GWJ1679" s="35"/>
      <c r="GWK1679" s="34"/>
      <c r="GWR1679" s="35"/>
      <c r="GWS1679" s="34"/>
      <c r="GWZ1679" s="35"/>
      <c r="GXA1679" s="34"/>
      <c r="GXH1679" s="35"/>
      <c r="GXI1679" s="34"/>
      <c r="GXP1679" s="35"/>
      <c r="GXQ1679" s="34"/>
      <c r="GXX1679" s="35"/>
      <c r="GXY1679" s="34"/>
      <c r="GYF1679" s="35"/>
      <c r="GYG1679" s="34"/>
      <c r="GYN1679" s="35"/>
      <c r="GYO1679" s="34"/>
      <c r="GYV1679" s="35"/>
      <c r="GYW1679" s="34"/>
      <c r="GZD1679" s="35"/>
      <c r="GZE1679" s="34"/>
      <c r="GZL1679" s="35"/>
      <c r="GZM1679" s="34"/>
      <c r="GZT1679" s="35"/>
      <c r="GZU1679" s="34"/>
      <c r="HAB1679" s="35"/>
      <c r="HAC1679" s="34"/>
      <c r="HAJ1679" s="35"/>
      <c r="HAK1679" s="34"/>
      <c r="HAR1679" s="35"/>
      <c r="HAS1679" s="34"/>
      <c r="HAZ1679" s="35"/>
      <c r="HBA1679" s="34"/>
      <c r="HBH1679" s="35"/>
      <c r="HBI1679" s="34"/>
      <c r="HBP1679" s="35"/>
      <c r="HBQ1679" s="34"/>
      <c r="HBX1679" s="35"/>
      <c r="HBY1679" s="34"/>
      <c r="HCF1679" s="35"/>
      <c r="HCG1679" s="34"/>
      <c r="HCN1679" s="35"/>
      <c r="HCO1679" s="34"/>
      <c r="HCV1679" s="35"/>
      <c r="HCW1679" s="34"/>
      <c r="HDD1679" s="35"/>
      <c r="HDE1679" s="34"/>
      <c r="HDL1679" s="35"/>
      <c r="HDM1679" s="34"/>
      <c r="HDT1679" s="35"/>
      <c r="HDU1679" s="34"/>
      <c r="HEB1679" s="35"/>
      <c r="HEC1679" s="34"/>
      <c r="HEJ1679" s="35"/>
      <c r="HEK1679" s="34"/>
      <c r="HER1679" s="35"/>
      <c r="HES1679" s="34"/>
      <c r="HEZ1679" s="35"/>
      <c r="HFA1679" s="34"/>
      <c r="HFH1679" s="35"/>
      <c r="HFI1679" s="34"/>
      <c r="HFP1679" s="35"/>
      <c r="HFQ1679" s="34"/>
      <c r="HFX1679" s="35"/>
      <c r="HFY1679" s="34"/>
      <c r="HGF1679" s="35"/>
      <c r="HGG1679" s="34"/>
      <c r="HGN1679" s="35"/>
      <c r="HGO1679" s="34"/>
      <c r="HGV1679" s="35"/>
      <c r="HGW1679" s="34"/>
      <c r="HHD1679" s="35"/>
      <c r="HHE1679" s="34"/>
      <c r="HHL1679" s="35"/>
      <c r="HHM1679" s="34"/>
      <c r="HHT1679" s="35"/>
      <c r="HHU1679" s="34"/>
      <c r="HIB1679" s="35"/>
      <c r="HIC1679" s="34"/>
      <c r="HIJ1679" s="35"/>
      <c r="HIK1679" s="34"/>
      <c r="HIR1679" s="35"/>
      <c r="HIS1679" s="34"/>
      <c r="HIZ1679" s="35"/>
      <c r="HJA1679" s="34"/>
      <c r="HJH1679" s="35"/>
      <c r="HJI1679" s="34"/>
      <c r="HJP1679" s="35"/>
      <c r="HJQ1679" s="34"/>
      <c r="HJX1679" s="35"/>
      <c r="HJY1679" s="34"/>
      <c r="HKF1679" s="35"/>
      <c r="HKG1679" s="34"/>
      <c r="HKN1679" s="35"/>
      <c r="HKO1679" s="34"/>
      <c r="HKV1679" s="35"/>
      <c r="HKW1679" s="34"/>
      <c r="HLD1679" s="35"/>
      <c r="HLE1679" s="34"/>
      <c r="HLL1679" s="35"/>
      <c r="HLM1679" s="34"/>
      <c r="HLT1679" s="35"/>
      <c r="HLU1679" s="34"/>
      <c r="HMB1679" s="35"/>
      <c r="HMC1679" s="34"/>
      <c r="HMJ1679" s="35"/>
      <c r="HMK1679" s="34"/>
      <c r="HMR1679" s="35"/>
      <c r="HMS1679" s="34"/>
      <c r="HMZ1679" s="35"/>
      <c r="HNA1679" s="34"/>
      <c r="HNH1679" s="35"/>
      <c r="HNI1679" s="34"/>
      <c r="HNP1679" s="35"/>
      <c r="HNQ1679" s="34"/>
      <c r="HNX1679" s="35"/>
      <c r="HNY1679" s="34"/>
      <c r="HOF1679" s="35"/>
      <c r="HOG1679" s="34"/>
      <c r="HON1679" s="35"/>
      <c r="HOO1679" s="34"/>
      <c r="HOV1679" s="35"/>
      <c r="HOW1679" s="34"/>
      <c r="HPD1679" s="35"/>
      <c r="HPE1679" s="34"/>
      <c r="HPL1679" s="35"/>
      <c r="HPM1679" s="34"/>
      <c r="HPT1679" s="35"/>
      <c r="HPU1679" s="34"/>
      <c r="HQB1679" s="35"/>
      <c r="HQC1679" s="34"/>
      <c r="HQJ1679" s="35"/>
      <c r="HQK1679" s="34"/>
      <c r="HQR1679" s="35"/>
      <c r="HQS1679" s="34"/>
      <c r="HQZ1679" s="35"/>
      <c r="HRA1679" s="34"/>
      <c r="HRH1679" s="35"/>
      <c r="HRI1679" s="34"/>
      <c r="HRP1679" s="35"/>
      <c r="HRQ1679" s="34"/>
      <c r="HRX1679" s="35"/>
      <c r="HRY1679" s="34"/>
      <c r="HSF1679" s="35"/>
      <c r="HSG1679" s="34"/>
      <c r="HSN1679" s="35"/>
      <c r="HSO1679" s="34"/>
      <c r="HSV1679" s="35"/>
      <c r="HSW1679" s="34"/>
      <c r="HTD1679" s="35"/>
      <c r="HTE1679" s="34"/>
      <c r="HTL1679" s="35"/>
      <c r="HTM1679" s="34"/>
      <c r="HTT1679" s="35"/>
      <c r="HTU1679" s="34"/>
      <c r="HUB1679" s="35"/>
      <c r="HUC1679" s="34"/>
      <c r="HUJ1679" s="35"/>
      <c r="HUK1679" s="34"/>
      <c r="HUR1679" s="35"/>
      <c r="HUS1679" s="34"/>
      <c r="HUZ1679" s="35"/>
      <c r="HVA1679" s="34"/>
      <c r="HVH1679" s="35"/>
      <c r="HVI1679" s="34"/>
      <c r="HVP1679" s="35"/>
      <c r="HVQ1679" s="34"/>
      <c r="HVX1679" s="35"/>
      <c r="HVY1679" s="34"/>
      <c r="HWF1679" s="35"/>
      <c r="HWG1679" s="34"/>
      <c r="HWN1679" s="35"/>
      <c r="HWO1679" s="34"/>
      <c r="HWV1679" s="35"/>
      <c r="HWW1679" s="34"/>
      <c r="HXD1679" s="35"/>
      <c r="HXE1679" s="34"/>
      <c r="HXL1679" s="35"/>
      <c r="HXM1679" s="34"/>
      <c r="HXT1679" s="35"/>
      <c r="HXU1679" s="34"/>
      <c r="HYB1679" s="35"/>
      <c r="HYC1679" s="34"/>
      <c r="HYJ1679" s="35"/>
      <c r="HYK1679" s="34"/>
      <c r="HYR1679" s="35"/>
      <c r="HYS1679" s="34"/>
      <c r="HYZ1679" s="35"/>
      <c r="HZA1679" s="34"/>
      <c r="HZH1679" s="35"/>
      <c r="HZI1679" s="34"/>
      <c r="HZP1679" s="35"/>
      <c r="HZQ1679" s="34"/>
      <c r="HZX1679" s="35"/>
      <c r="HZY1679" s="34"/>
      <c r="IAF1679" s="35"/>
      <c r="IAG1679" s="34"/>
      <c r="IAN1679" s="35"/>
      <c r="IAO1679" s="34"/>
      <c r="IAV1679" s="35"/>
      <c r="IAW1679" s="34"/>
      <c r="IBD1679" s="35"/>
      <c r="IBE1679" s="34"/>
      <c r="IBL1679" s="35"/>
      <c r="IBM1679" s="34"/>
      <c r="IBT1679" s="35"/>
      <c r="IBU1679" s="34"/>
      <c r="ICB1679" s="35"/>
      <c r="ICC1679" s="34"/>
      <c r="ICJ1679" s="35"/>
      <c r="ICK1679" s="34"/>
      <c r="ICR1679" s="35"/>
      <c r="ICS1679" s="34"/>
      <c r="ICZ1679" s="35"/>
      <c r="IDA1679" s="34"/>
      <c r="IDH1679" s="35"/>
      <c r="IDI1679" s="34"/>
      <c r="IDP1679" s="35"/>
      <c r="IDQ1679" s="34"/>
      <c r="IDX1679" s="35"/>
      <c r="IDY1679" s="34"/>
      <c r="IEF1679" s="35"/>
      <c r="IEG1679" s="34"/>
      <c r="IEN1679" s="35"/>
      <c r="IEO1679" s="34"/>
      <c r="IEV1679" s="35"/>
      <c r="IEW1679" s="34"/>
      <c r="IFD1679" s="35"/>
      <c r="IFE1679" s="34"/>
      <c r="IFL1679" s="35"/>
      <c r="IFM1679" s="34"/>
      <c r="IFT1679" s="35"/>
      <c r="IFU1679" s="34"/>
      <c r="IGB1679" s="35"/>
      <c r="IGC1679" s="34"/>
      <c r="IGJ1679" s="35"/>
      <c r="IGK1679" s="34"/>
      <c r="IGR1679" s="35"/>
      <c r="IGS1679" s="34"/>
      <c r="IGZ1679" s="35"/>
      <c r="IHA1679" s="34"/>
      <c r="IHH1679" s="35"/>
      <c r="IHI1679" s="34"/>
      <c r="IHP1679" s="35"/>
      <c r="IHQ1679" s="34"/>
      <c r="IHX1679" s="35"/>
      <c r="IHY1679" s="34"/>
      <c r="IIF1679" s="35"/>
      <c r="IIG1679" s="34"/>
      <c r="IIN1679" s="35"/>
      <c r="IIO1679" s="34"/>
      <c r="IIV1679" s="35"/>
      <c r="IIW1679" s="34"/>
      <c r="IJD1679" s="35"/>
      <c r="IJE1679" s="34"/>
      <c r="IJL1679" s="35"/>
      <c r="IJM1679" s="34"/>
      <c r="IJT1679" s="35"/>
      <c r="IJU1679" s="34"/>
      <c r="IKB1679" s="35"/>
      <c r="IKC1679" s="34"/>
      <c r="IKJ1679" s="35"/>
      <c r="IKK1679" s="34"/>
      <c r="IKR1679" s="35"/>
      <c r="IKS1679" s="34"/>
      <c r="IKZ1679" s="35"/>
      <c r="ILA1679" s="34"/>
      <c r="ILH1679" s="35"/>
      <c r="ILI1679" s="34"/>
      <c r="ILP1679" s="35"/>
      <c r="ILQ1679" s="34"/>
      <c r="ILX1679" s="35"/>
      <c r="ILY1679" s="34"/>
      <c r="IMF1679" s="35"/>
      <c r="IMG1679" s="34"/>
      <c r="IMN1679" s="35"/>
      <c r="IMO1679" s="34"/>
      <c r="IMV1679" s="35"/>
      <c r="IMW1679" s="34"/>
      <c r="IND1679" s="35"/>
      <c r="INE1679" s="34"/>
      <c r="INL1679" s="35"/>
      <c r="INM1679" s="34"/>
      <c r="INT1679" s="35"/>
      <c r="INU1679" s="34"/>
      <c r="IOB1679" s="35"/>
      <c r="IOC1679" s="34"/>
      <c r="IOJ1679" s="35"/>
      <c r="IOK1679" s="34"/>
      <c r="IOR1679" s="35"/>
      <c r="IOS1679" s="34"/>
      <c r="IOZ1679" s="35"/>
      <c r="IPA1679" s="34"/>
      <c r="IPH1679" s="35"/>
      <c r="IPI1679" s="34"/>
      <c r="IPP1679" s="35"/>
      <c r="IPQ1679" s="34"/>
      <c r="IPX1679" s="35"/>
      <c r="IPY1679" s="34"/>
      <c r="IQF1679" s="35"/>
      <c r="IQG1679" s="34"/>
      <c r="IQN1679" s="35"/>
      <c r="IQO1679" s="34"/>
      <c r="IQV1679" s="35"/>
      <c r="IQW1679" s="34"/>
      <c r="IRD1679" s="35"/>
      <c r="IRE1679" s="34"/>
      <c r="IRL1679" s="35"/>
      <c r="IRM1679" s="34"/>
      <c r="IRT1679" s="35"/>
      <c r="IRU1679" s="34"/>
      <c r="ISB1679" s="35"/>
      <c r="ISC1679" s="34"/>
      <c r="ISJ1679" s="35"/>
      <c r="ISK1679" s="34"/>
      <c r="ISR1679" s="35"/>
      <c r="ISS1679" s="34"/>
      <c r="ISZ1679" s="35"/>
      <c r="ITA1679" s="34"/>
      <c r="ITH1679" s="35"/>
      <c r="ITI1679" s="34"/>
      <c r="ITP1679" s="35"/>
      <c r="ITQ1679" s="34"/>
      <c r="ITX1679" s="35"/>
      <c r="ITY1679" s="34"/>
      <c r="IUF1679" s="35"/>
      <c r="IUG1679" s="34"/>
      <c r="IUN1679" s="35"/>
      <c r="IUO1679" s="34"/>
      <c r="IUV1679" s="35"/>
      <c r="IUW1679" s="34"/>
      <c r="IVD1679" s="35"/>
      <c r="IVE1679" s="34"/>
      <c r="IVL1679" s="35"/>
      <c r="IVM1679" s="34"/>
      <c r="IVT1679" s="35"/>
      <c r="IVU1679" s="34"/>
      <c r="IWB1679" s="35"/>
      <c r="IWC1679" s="34"/>
      <c r="IWJ1679" s="35"/>
      <c r="IWK1679" s="34"/>
      <c r="IWR1679" s="35"/>
      <c r="IWS1679" s="34"/>
      <c r="IWZ1679" s="35"/>
      <c r="IXA1679" s="34"/>
      <c r="IXH1679" s="35"/>
      <c r="IXI1679" s="34"/>
      <c r="IXP1679" s="35"/>
      <c r="IXQ1679" s="34"/>
      <c r="IXX1679" s="35"/>
      <c r="IXY1679" s="34"/>
      <c r="IYF1679" s="35"/>
      <c r="IYG1679" s="34"/>
      <c r="IYN1679" s="35"/>
      <c r="IYO1679" s="34"/>
      <c r="IYV1679" s="35"/>
      <c r="IYW1679" s="34"/>
      <c r="IZD1679" s="35"/>
      <c r="IZE1679" s="34"/>
      <c r="IZL1679" s="35"/>
      <c r="IZM1679" s="34"/>
      <c r="IZT1679" s="35"/>
      <c r="IZU1679" s="34"/>
      <c r="JAB1679" s="35"/>
      <c r="JAC1679" s="34"/>
      <c r="JAJ1679" s="35"/>
      <c r="JAK1679" s="34"/>
      <c r="JAR1679" s="35"/>
      <c r="JAS1679" s="34"/>
      <c r="JAZ1679" s="35"/>
      <c r="JBA1679" s="34"/>
      <c r="JBH1679" s="35"/>
      <c r="JBI1679" s="34"/>
      <c r="JBP1679" s="35"/>
      <c r="JBQ1679" s="34"/>
      <c r="JBX1679" s="35"/>
      <c r="JBY1679" s="34"/>
      <c r="JCF1679" s="35"/>
      <c r="JCG1679" s="34"/>
      <c r="JCN1679" s="35"/>
      <c r="JCO1679" s="34"/>
      <c r="JCV1679" s="35"/>
      <c r="JCW1679" s="34"/>
      <c r="JDD1679" s="35"/>
      <c r="JDE1679" s="34"/>
      <c r="JDL1679" s="35"/>
      <c r="JDM1679" s="34"/>
      <c r="JDT1679" s="35"/>
      <c r="JDU1679" s="34"/>
      <c r="JEB1679" s="35"/>
      <c r="JEC1679" s="34"/>
      <c r="JEJ1679" s="35"/>
      <c r="JEK1679" s="34"/>
      <c r="JER1679" s="35"/>
      <c r="JES1679" s="34"/>
      <c r="JEZ1679" s="35"/>
      <c r="JFA1679" s="34"/>
      <c r="JFH1679" s="35"/>
      <c r="JFI1679" s="34"/>
      <c r="JFP1679" s="35"/>
      <c r="JFQ1679" s="34"/>
      <c r="JFX1679" s="35"/>
      <c r="JFY1679" s="34"/>
      <c r="JGF1679" s="35"/>
      <c r="JGG1679" s="34"/>
      <c r="JGN1679" s="35"/>
      <c r="JGO1679" s="34"/>
      <c r="JGV1679" s="35"/>
      <c r="JGW1679" s="34"/>
      <c r="JHD1679" s="35"/>
      <c r="JHE1679" s="34"/>
      <c r="JHL1679" s="35"/>
      <c r="JHM1679" s="34"/>
      <c r="JHT1679" s="35"/>
      <c r="JHU1679" s="34"/>
      <c r="JIB1679" s="35"/>
      <c r="JIC1679" s="34"/>
      <c r="JIJ1679" s="35"/>
      <c r="JIK1679" s="34"/>
      <c r="JIR1679" s="35"/>
      <c r="JIS1679" s="34"/>
      <c r="JIZ1679" s="35"/>
      <c r="JJA1679" s="34"/>
      <c r="JJH1679" s="35"/>
      <c r="JJI1679" s="34"/>
      <c r="JJP1679" s="35"/>
      <c r="JJQ1679" s="34"/>
      <c r="JJX1679" s="35"/>
      <c r="JJY1679" s="34"/>
      <c r="JKF1679" s="35"/>
      <c r="JKG1679" s="34"/>
      <c r="JKN1679" s="35"/>
      <c r="JKO1679" s="34"/>
      <c r="JKV1679" s="35"/>
      <c r="JKW1679" s="34"/>
      <c r="JLD1679" s="35"/>
      <c r="JLE1679" s="34"/>
      <c r="JLL1679" s="35"/>
      <c r="JLM1679" s="34"/>
      <c r="JLT1679" s="35"/>
      <c r="JLU1679" s="34"/>
      <c r="JMB1679" s="35"/>
      <c r="JMC1679" s="34"/>
      <c r="JMJ1679" s="35"/>
      <c r="JMK1679" s="34"/>
      <c r="JMR1679" s="35"/>
      <c r="JMS1679" s="34"/>
      <c r="JMZ1679" s="35"/>
      <c r="JNA1679" s="34"/>
      <c r="JNH1679" s="35"/>
      <c r="JNI1679" s="34"/>
      <c r="JNP1679" s="35"/>
      <c r="JNQ1679" s="34"/>
      <c r="JNX1679" s="35"/>
      <c r="JNY1679" s="34"/>
      <c r="JOF1679" s="35"/>
      <c r="JOG1679" s="34"/>
      <c r="JON1679" s="35"/>
      <c r="JOO1679" s="34"/>
      <c r="JOV1679" s="35"/>
      <c r="JOW1679" s="34"/>
      <c r="JPD1679" s="35"/>
      <c r="JPE1679" s="34"/>
      <c r="JPL1679" s="35"/>
      <c r="JPM1679" s="34"/>
      <c r="JPT1679" s="35"/>
      <c r="JPU1679" s="34"/>
      <c r="JQB1679" s="35"/>
      <c r="JQC1679" s="34"/>
      <c r="JQJ1679" s="35"/>
      <c r="JQK1679" s="34"/>
      <c r="JQR1679" s="35"/>
      <c r="JQS1679" s="34"/>
      <c r="JQZ1679" s="35"/>
      <c r="JRA1679" s="34"/>
      <c r="JRH1679" s="35"/>
      <c r="JRI1679" s="34"/>
      <c r="JRP1679" s="35"/>
      <c r="JRQ1679" s="34"/>
      <c r="JRX1679" s="35"/>
      <c r="JRY1679" s="34"/>
      <c r="JSF1679" s="35"/>
      <c r="JSG1679" s="34"/>
      <c r="JSN1679" s="35"/>
      <c r="JSO1679" s="34"/>
      <c r="JSV1679" s="35"/>
      <c r="JSW1679" s="34"/>
      <c r="JTD1679" s="35"/>
      <c r="JTE1679" s="34"/>
      <c r="JTL1679" s="35"/>
      <c r="JTM1679" s="34"/>
      <c r="JTT1679" s="35"/>
      <c r="JTU1679" s="34"/>
      <c r="JUB1679" s="35"/>
      <c r="JUC1679" s="34"/>
      <c r="JUJ1679" s="35"/>
      <c r="JUK1679" s="34"/>
      <c r="JUR1679" s="35"/>
      <c r="JUS1679" s="34"/>
      <c r="JUZ1679" s="35"/>
      <c r="JVA1679" s="34"/>
      <c r="JVH1679" s="35"/>
      <c r="JVI1679" s="34"/>
      <c r="JVP1679" s="35"/>
      <c r="JVQ1679" s="34"/>
      <c r="JVX1679" s="35"/>
      <c r="JVY1679" s="34"/>
      <c r="JWF1679" s="35"/>
      <c r="JWG1679" s="34"/>
      <c r="JWN1679" s="35"/>
      <c r="JWO1679" s="34"/>
      <c r="JWV1679" s="35"/>
      <c r="JWW1679" s="34"/>
      <c r="JXD1679" s="35"/>
      <c r="JXE1679" s="34"/>
      <c r="JXL1679" s="35"/>
      <c r="JXM1679" s="34"/>
      <c r="JXT1679" s="35"/>
      <c r="JXU1679" s="34"/>
      <c r="JYB1679" s="35"/>
      <c r="JYC1679" s="34"/>
      <c r="JYJ1679" s="35"/>
      <c r="JYK1679" s="34"/>
      <c r="JYR1679" s="35"/>
      <c r="JYS1679" s="34"/>
      <c r="JYZ1679" s="35"/>
      <c r="JZA1679" s="34"/>
      <c r="JZH1679" s="35"/>
      <c r="JZI1679" s="34"/>
      <c r="JZP1679" s="35"/>
      <c r="JZQ1679" s="34"/>
      <c r="JZX1679" s="35"/>
      <c r="JZY1679" s="34"/>
      <c r="KAF1679" s="35"/>
      <c r="KAG1679" s="34"/>
      <c r="KAN1679" s="35"/>
      <c r="KAO1679" s="34"/>
      <c r="KAV1679" s="35"/>
      <c r="KAW1679" s="34"/>
      <c r="KBD1679" s="35"/>
      <c r="KBE1679" s="34"/>
      <c r="KBL1679" s="35"/>
      <c r="KBM1679" s="34"/>
      <c r="KBT1679" s="35"/>
      <c r="KBU1679" s="34"/>
      <c r="KCB1679" s="35"/>
      <c r="KCC1679" s="34"/>
      <c r="KCJ1679" s="35"/>
      <c r="KCK1679" s="34"/>
      <c r="KCR1679" s="35"/>
      <c r="KCS1679" s="34"/>
      <c r="KCZ1679" s="35"/>
      <c r="KDA1679" s="34"/>
      <c r="KDH1679" s="35"/>
      <c r="KDI1679" s="34"/>
      <c r="KDP1679" s="35"/>
      <c r="KDQ1679" s="34"/>
      <c r="KDX1679" s="35"/>
      <c r="KDY1679" s="34"/>
      <c r="KEF1679" s="35"/>
      <c r="KEG1679" s="34"/>
      <c r="KEN1679" s="35"/>
      <c r="KEO1679" s="34"/>
      <c r="KEV1679" s="35"/>
      <c r="KEW1679" s="34"/>
      <c r="KFD1679" s="35"/>
      <c r="KFE1679" s="34"/>
      <c r="KFL1679" s="35"/>
      <c r="KFM1679" s="34"/>
      <c r="KFT1679" s="35"/>
      <c r="KFU1679" s="34"/>
      <c r="KGB1679" s="35"/>
      <c r="KGC1679" s="34"/>
      <c r="KGJ1679" s="35"/>
      <c r="KGK1679" s="34"/>
      <c r="KGR1679" s="35"/>
      <c r="KGS1679" s="34"/>
      <c r="KGZ1679" s="35"/>
      <c r="KHA1679" s="34"/>
      <c r="KHH1679" s="35"/>
      <c r="KHI1679" s="34"/>
      <c r="KHP1679" s="35"/>
      <c r="KHQ1679" s="34"/>
      <c r="KHX1679" s="35"/>
      <c r="KHY1679" s="34"/>
      <c r="KIF1679" s="35"/>
      <c r="KIG1679" s="34"/>
      <c r="KIN1679" s="35"/>
      <c r="KIO1679" s="34"/>
      <c r="KIV1679" s="35"/>
      <c r="KIW1679" s="34"/>
      <c r="KJD1679" s="35"/>
      <c r="KJE1679" s="34"/>
      <c r="KJL1679" s="35"/>
      <c r="KJM1679" s="34"/>
      <c r="KJT1679" s="35"/>
      <c r="KJU1679" s="34"/>
      <c r="KKB1679" s="35"/>
      <c r="KKC1679" s="34"/>
      <c r="KKJ1679" s="35"/>
      <c r="KKK1679" s="34"/>
      <c r="KKR1679" s="35"/>
      <c r="KKS1679" s="34"/>
      <c r="KKZ1679" s="35"/>
      <c r="KLA1679" s="34"/>
      <c r="KLH1679" s="35"/>
      <c r="KLI1679" s="34"/>
      <c r="KLP1679" s="35"/>
      <c r="KLQ1679" s="34"/>
      <c r="KLX1679" s="35"/>
      <c r="KLY1679" s="34"/>
      <c r="KMF1679" s="35"/>
      <c r="KMG1679" s="34"/>
      <c r="KMN1679" s="35"/>
      <c r="KMO1679" s="34"/>
      <c r="KMV1679" s="35"/>
      <c r="KMW1679" s="34"/>
      <c r="KND1679" s="35"/>
      <c r="KNE1679" s="34"/>
      <c r="KNL1679" s="35"/>
      <c r="KNM1679" s="34"/>
      <c r="KNT1679" s="35"/>
      <c r="KNU1679" s="34"/>
      <c r="KOB1679" s="35"/>
      <c r="KOC1679" s="34"/>
      <c r="KOJ1679" s="35"/>
      <c r="KOK1679" s="34"/>
      <c r="KOR1679" s="35"/>
      <c r="KOS1679" s="34"/>
      <c r="KOZ1679" s="35"/>
      <c r="KPA1679" s="34"/>
      <c r="KPH1679" s="35"/>
      <c r="KPI1679" s="34"/>
      <c r="KPP1679" s="35"/>
      <c r="KPQ1679" s="34"/>
      <c r="KPX1679" s="35"/>
      <c r="KPY1679" s="34"/>
      <c r="KQF1679" s="35"/>
      <c r="KQG1679" s="34"/>
      <c r="KQN1679" s="35"/>
      <c r="KQO1679" s="34"/>
      <c r="KQV1679" s="35"/>
      <c r="KQW1679" s="34"/>
      <c r="KRD1679" s="35"/>
      <c r="KRE1679" s="34"/>
      <c r="KRL1679" s="35"/>
      <c r="KRM1679" s="34"/>
      <c r="KRT1679" s="35"/>
      <c r="KRU1679" s="34"/>
      <c r="KSB1679" s="35"/>
      <c r="KSC1679" s="34"/>
      <c r="KSJ1679" s="35"/>
      <c r="KSK1679" s="34"/>
      <c r="KSR1679" s="35"/>
      <c r="KSS1679" s="34"/>
      <c r="KSZ1679" s="35"/>
      <c r="KTA1679" s="34"/>
      <c r="KTH1679" s="35"/>
      <c r="KTI1679" s="34"/>
      <c r="KTP1679" s="35"/>
      <c r="KTQ1679" s="34"/>
      <c r="KTX1679" s="35"/>
      <c r="KTY1679" s="34"/>
      <c r="KUF1679" s="35"/>
      <c r="KUG1679" s="34"/>
      <c r="KUN1679" s="35"/>
      <c r="KUO1679" s="34"/>
      <c r="KUV1679" s="35"/>
      <c r="KUW1679" s="34"/>
      <c r="KVD1679" s="35"/>
      <c r="KVE1679" s="34"/>
      <c r="KVL1679" s="35"/>
      <c r="KVM1679" s="34"/>
      <c r="KVT1679" s="35"/>
      <c r="KVU1679" s="34"/>
      <c r="KWB1679" s="35"/>
      <c r="KWC1679" s="34"/>
      <c r="KWJ1679" s="35"/>
      <c r="KWK1679" s="34"/>
      <c r="KWR1679" s="35"/>
      <c r="KWS1679" s="34"/>
      <c r="KWZ1679" s="35"/>
      <c r="KXA1679" s="34"/>
      <c r="KXH1679" s="35"/>
      <c r="KXI1679" s="34"/>
      <c r="KXP1679" s="35"/>
      <c r="KXQ1679" s="34"/>
      <c r="KXX1679" s="35"/>
      <c r="KXY1679" s="34"/>
      <c r="KYF1679" s="35"/>
      <c r="KYG1679" s="34"/>
      <c r="KYN1679" s="35"/>
      <c r="KYO1679" s="34"/>
      <c r="KYV1679" s="35"/>
      <c r="KYW1679" s="34"/>
      <c r="KZD1679" s="35"/>
      <c r="KZE1679" s="34"/>
      <c r="KZL1679" s="35"/>
      <c r="KZM1679" s="34"/>
      <c r="KZT1679" s="35"/>
      <c r="KZU1679" s="34"/>
      <c r="LAB1679" s="35"/>
      <c r="LAC1679" s="34"/>
      <c r="LAJ1679" s="35"/>
      <c r="LAK1679" s="34"/>
      <c r="LAR1679" s="35"/>
      <c r="LAS1679" s="34"/>
      <c r="LAZ1679" s="35"/>
      <c r="LBA1679" s="34"/>
      <c r="LBH1679" s="35"/>
      <c r="LBI1679" s="34"/>
      <c r="LBP1679" s="35"/>
      <c r="LBQ1679" s="34"/>
      <c r="LBX1679" s="35"/>
      <c r="LBY1679" s="34"/>
      <c r="LCF1679" s="35"/>
      <c r="LCG1679" s="34"/>
      <c r="LCN1679" s="35"/>
      <c r="LCO1679" s="34"/>
      <c r="LCV1679" s="35"/>
      <c r="LCW1679" s="34"/>
      <c r="LDD1679" s="35"/>
      <c r="LDE1679" s="34"/>
      <c r="LDL1679" s="35"/>
      <c r="LDM1679" s="34"/>
      <c r="LDT1679" s="35"/>
      <c r="LDU1679" s="34"/>
      <c r="LEB1679" s="35"/>
      <c r="LEC1679" s="34"/>
      <c r="LEJ1679" s="35"/>
      <c r="LEK1679" s="34"/>
      <c r="LER1679" s="35"/>
      <c r="LES1679" s="34"/>
      <c r="LEZ1679" s="35"/>
      <c r="LFA1679" s="34"/>
      <c r="LFH1679" s="35"/>
      <c r="LFI1679" s="34"/>
      <c r="LFP1679" s="35"/>
      <c r="LFQ1679" s="34"/>
      <c r="LFX1679" s="35"/>
      <c r="LFY1679" s="34"/>
      <c r="LGF1679" s="35"/>
      <c r="LGG1679" s="34"/>
      <c r="LGN1679" s="35"/>
      <c r="LGO1679" s="34"/>
      <c r="LGV1679" s="35"/>
      <c r="LGW1679" s="34"/>
      <c r="LHD1679" s="35"/>
      <c r="LHE1679" s="34"/>
      <c r="LHL1679" s="35"/>
      <c r="LHM1679" s="34"/>
      <c r="LHT1679" s="35"/>
      <c r="LHU1679" s="34"/>
      <c r="LIB1679" s="35"/>
      <c r="LIC1679" s="34"/>
      <c r="LIJ1679" s="35"/>
      <c r="LIK1679" s="34"/>
      <c r="LIR1679" s="35"/>
      <c r="LIS1679" s="34"/>
      <c r="LIZ1679" s="35"/>
      <c r="LJA1679" s="34"/>
      <c r="LJH1679" s="35"/>
      <c r="LJI1679" s="34"/>
      <c r="LJP1679" s="35"/>
      <c r="LJQ1679" s="34"/>
      <c r="LJX1679" s="35"/>
      <c r="LJY1679" s="34"/>
      <c r="LKF1679" s="35"/>
      <c r="LKG1679" s="34"/>
      <c r="LKN1679" s="35"/>
      <c r="LKO1679" s="34"/>
      <c r="LKV1679" s="35"/>
      <c r="LKW1679" s="34"/>
      <c r="LLD1679" s="35"/>
      <c r="LLE1679" s="34"/>
      <c r="LLL1679" s="35"/>
      <c r="LLM1679" s="34"/>
      <c r="LLT1679" s="35"/>
      <c r="LLU1679" s="34"/>
      <c r="LMB1679" s="35"/>
      <c r="LMC1679" s="34"/>
      <c r="LMJ1679" s="35"/>
      <c r="LMK1679" s="34"/>
      <c r="LMR1679" s="35"/>
      <c r="LMS1679" s="34"/>
      <c r="LMZ1679" s="35"/>
      <c r="LNA1679" s="34"/>
      <c r="LNH1679" s="35"/>
      <c r="LNI1679" s="34"/>
      <c r="LNP1679" s="35"/>
      <c r="LNQ1679" s="34"/>
      <c r="LNX1679" s="35"/>
      <c r="LNY1679" s="34"/>
      <c r="LOF1679" s="35"/>
      <c r="LOG1679" s="34"/>
      <c r="LON1679" s="35"/>
      <c r="LOO1679" s="34"/>
      <c r="LOV1679" s="35"/>
      <c r="LOW1679" s="34"/>
      <c r="LPD1679" s="35"/>
      <c r="LPE1679" s="34"/>
      <c r="LPL1679" s="35"/>
      <c r="LPM1679" s="34"/>
      <c r="LPT1679" s="35"/>
      <c r="LPU1679" s="34"/>
      <c r="LQB1679" s="35"/>
      <c r="LQC1679" s="34"/>
      <c r="LQJ1679" s="35"/>
      <c r="LQK1679" s="34"/>
      <c r="LQR1679" s="35"/>
      <c r="LQS1679" s="34"/>
      <c r="LQZ1679" s="35"/>
      <c r="LRA1679" s="34"/>
      <c r="LRH1679" s="35"/>
      <c r="LRI1679" s="34"/>
      <c r="LRP1679" s="35"/>
      <c r="LRQ1679" s="34"/>
      <c r="LRX1679" s="35"/>
      <c r="LRY1679" s="34"/>
      <c r="LSF1679" s="35"/>
      <c r="LSG1679" s="34"/>
      <c r="LSN1679" s="35"/>
      <c r="LSO1679" s="34"/>
      <c r="LSV1679" s="35"/>
      <c r="LSW1679" s="34"/>
      <c r="LTD1679" s="35"/>
      <c r="LTE1679" s="34"/>
      <c r="LTL1679" s="35"/>
      <c r="LTM1679" s="34"/>
      <c r="LTT1679" s="35"/>
      <c r="LTU1679" s="34"/>
      <c r="LUB1679" s="35"/>
      <c r="LUC1679" s="34"/>
      <c r="LUJ1679" s="35"/>
      <c r="LUK1679" s="34"/>
      <c r="LUR1679" s="35"/>
      <c r="LUS1679" s="34"/>
      <c r="LUZ1679" s="35"/>
      <c r="LVA1679" s="34"/>
      <c r="LVH1679" s="35"/>
      <c r="LVI1679" s="34"/>
      <c r="LVP1679" s="35"/>
      <c r="LVQ1679" s="34"/>
      <c r="LVX1679" s="35"/>
      <c r="LVY1679" s="34"/>
      <c r="LWF1679" s="35"/>
      <c r="LWG1679" s="34"/>
      <c r="LWN1679" s="35"/>
      <c r="LWO1679" s="34"/>
      <c r="LWV1679" s="35"/>
      <c r="LWW1679" s="34"/>
      <c r="LXD1679" s="35"/>
      <c r="LXE1679" s="34"/>
      <c r="LXL1679" s="35"/>
      <c r="LXM1679" s="34"/>
      <c r="LXT1679" s="35"/>
      <c r="LXU1679" s="34"/>
      <c r="LYB1679" s="35"/>
      <c r="LYC1679" s="34"/>
      <c r="LYJ1679" s="35"/>
      <c r="LYK1679" s="34"/>
      <c r="LYR1679" s="35"/>
      <c r="LYS1679" s="34"/>
      <c r="LYZ1679" s="35"/>
      <c r="LZA1679" s="34"/>
      <c r="LZH1679" s="35"/>
      <c r="LZI1679" s="34"/>
      <c r="LZP1679" s="35"/>
      <c r="LZQ1679" s="34"/>
      <c r="LZX1679" s="35"/>
      <c r="LZY1679" s="34"/>
      <c r="MAF1679" s="35"/>
      <c r="MAG1679" s="34"/>
      <c r="MAN1679" s="35"/>
      <c r="MAO1679" s="34"/>
      <c r="MAV1679" s="35"/>
      <c r="MAW1679" s="34"/>
      <c r="MBD1679" s="35"/>
      <c r="MBE1679" s="34"/>
      <c r="MBL1679" s="35"/>
      <c r="MBM1679" s="34"/>
      <c r="MBT1679" s="35"/>
      <c r="MBU1679" s="34"/>
      <c r="MCB1679" s="35"/>
      <c r="MCC1679" s="34"/>
      <c r="MCJ1679" s="35"/>
      <c r="MCK1679" s="34"/>
      <c r="MCR1679" s="35"/>
      <c r="MCS1679" s="34"/>
      <c r="MCZ1679" s="35"/>
      <c r="MDA1679" s="34"/>
      <c r="MDH1679" s="35"/>
      <c r="MDI1679" s="34"/>
      <c r="MDP1679" s="35"/>
      <c r="MDQ1679" s="34"/>
      <c r="MDX1679" s="35"/>
      <c r="MDY1679" s="34"/>
      <c r="MEF1679" s="35"/>
      <c r="MEG1679" s="34"/>
      <c r="MEN1679" s="35"/>
      <c r="MEO1679" s="34"/>
      <c r="MEV1679" s="35"/>
      <c r="MEW1679" s="34"/>
      <c r="MFD1679" s="35"/>
      <c r="MFE1679" s="34"/>
      <c r="MFL1679" s="35"/>
      <c r="MFM1679" s="34"/>
      <c r="MFT1679" s="35"/>
      <c r="MFU1679" s="34"/>
      <c r="MGB1679" s="35"/>
      <c r="MGC1679" s="34"/>
      <c r="MGJ1679" s="35"/>
      <c r="MGK1679" s="34"/>
      <c r="MGR1679" s="35"/>
      <c r="MGS1679" s="34"/>
      <c r="MGZ1679" s="35"/>
      <c r="MHA1679" s="34"/>
      <c r="MHH1679" s="35"/>
      <c r="MHI1679" s="34"/>
      <c r="MHP1679" s="35"/>
      <c r="MHQ1679" s="34"/>
      <c r="MHX1679" s="35"/>
      <c r="MHY1679" s="34"/>
      <c r="MIF1679" s="35"/>
      <c r="MIG1679" s="34"/>
      <c r="MIN1679" s="35"/>
      <c r="MIO1679" s="34"/>
      <c r="MIV1679" s="35"/>
      <c r="MIW1679" s="34"/>
      <c r="MJD1679" s="35"/>
      <c r="MJE1679" s="34"/>
      <c r="MJL1679" s="35"/>
      <c r="MJM1679" s="34"/>
      <c r="MJT1679" s="35"/>
      <c r="MJU1679" s="34"/>
      <c r="MKB1679" s="35"/>
      <c r="MKC1679" s="34"/>
      <c r="MKJ1679" s="35"/>
      <c r="MKK1679" s="34"/>
      <c r="MKR1679" s="35"/>
      <c r="MKS1679" s="34"/>
      <c r="MKZ1679" s="35"/>
      <c r="MLA1679" s="34"/>
      <c r="MLH1679" s="35"/>
      <c r="MLI1679" s="34"/>
      <c r="MLP1679" s="35"/>
      <c r="MLQ1679" s="34"/>
      <c r="MLX1679" s="35"/>
      <c r="MLY1679" s="34"/>
      <c r="MMF1679" s="35"/>
      <c r="MMG1679" s="34"/>
      <c r="MMN1679" s="35"/>
      <c r="MMO1679" s="34"/>
      <c r="MMV1679" s="35"/>
      <c r="MMW1679" s="34"/>
      <c r="MND1679" s="35"/>
      <c r="MNE1679" s="34"/>
      <c r="MNL1679" s="35"/>
      <c r="MNM1679" s="34"/>
      <c r="MNT1679" s="35"/>
      <c r="MNU1679" s="34"/>
      <c r="MOB1679" s="35"/>
      <c r="MOC1679" s="34"/>
      <c r="MOJ1679" s="35"/>
      <c r="MOK1679" s="34"/>
      <c r="MOR1679" s="35"/>
      <c r="MOS1679" s="34"/>
      <c r="MOZ1679" s="35"/>
      <c r="MPA1679" s="34"/>
      <c r="MPH1679" s="35"/>
      <c r="MPI1679" s="34"/>
      <c r="MPP1679" s="35"/>
      <c r="MPQ1679" s="34"/>
      <c r="MPX1679" s="35"/>
      <c r="MPY1679" s="34"/>
      <c r="MQF1679" s="35"/>
      <c r="MQG1679" s="34"/>
      <c r="MQN1679" s="35"/>
      <c r="MQO1679" s="34"/>
      <c r="MQV1679" s="35"/>
      <c r="MQW1679" s="34"/>
      <c r="MRD1679" s="35"/>
      <c r="MRE1679" s="34"/>
      <c r="MRL1679" s="35"/>
      <c r="MRM1679" s="34"/>
      <c r="MRT1679" s="35"/>
      <c r="MRU1679" s="34"/>
      <c r="MSB1679" s="35"/>
      <c r="MSC1679" s="34"/>
      <c r="MSJ1679" s="35"/>
      <c r="MSK1679" s="34"/>
      <c r="MSR1679" s="35"/>
      <c r="MSS1679" s="34"/>
      <c r="MSZ1679" s="35"/>
      <c r="MTA1679" s="34"/>
      <c r="MTH1679" s="35"/>
      <c r="MTI1679" s="34"/>
      <c r="MTP1679" s="35"/>
      <c r="MTQ1679" s="34"/>
      <c r="MTX1679" s="35"/>
      <c r="MTY1679" s="34"/>
      <c r="MUF1679" s="35"/>
      <c r="MUG1679" s="34"/>
      <c r="MUN1679" s="35"/>
      <c r="MUO1679" s="34"/>
      <c r="MUV1679" s="35"/>
      <c r="MUW1679" s="34"/>
      <c r="MVD1679" s="35"/>
      <c r="MVE1679" s="34"/>
      <c r="MVL1679" s="35"/>
      <c r="MVM1679" s="34"/>
      <c r="MVT1679" s="35"/>
      <c r="MVU1679" s="34"/>
      <c r="MWB1679" s="35"/>
      <c r="MWC1679" s="34"/>
      <c r="MWJ1679" s="35"/>
      <c r="MWK1679" s="34"/>
      <c r="MWR1679" s="35"/>
      <c r="MWS1679" s="34"/>
      <c r="MWZ1679" s="35"/>
      <c r="MXA1679" s="34"/>
      <c r="MXH1679" s="35"/>
      <c r="MXI1679" s="34"/>
      <c r="MXP1679" s="35"/>
      <c r="MXQ1679" s="34"/>
      <c r="MXX1679" s="35"/>
      <c r="MXY1679" s="34"/>
      <c r="MYF1679" s="35"/>
      <c r="MYG1679" s="34"/>
      <c r="MYN1679" s="35"/>
      <c r="MYO1679" s="34"/>
      <c r="MYV1679" s="35"/>
      <c r="MYW1679" s="34"/>
      <c r="MZD1679" s="35"/>
      <c r="MZE1679" s="34"/>
      <c r="MZL1679" s="35"/>
      <c r="MZM1679" s="34"/>
      <c r="MZT1679" s="35"/>
      <c r="MZU1679" s="34"/>
      <c r="NAB1679" s="35"/>
      <c r="NAC1679" s="34"/>
      <c r="NAJ1679" s="35"/>
      <c r="NAK1679" s="34"/>
      <c r="NAR1679" s="35"/>
      <c r="NAS1679" s="34"/>
      <c r="NAZ1679" s="35"/>
      <c r="NBA1679" s="34"/>
      <c r="NBH1679" s="35"/>
      <c r="NBI1679" s="34"/>
      <c r="NBP1679" s="35"/>
      <c r="NBQ1679" s="34"/>
      <c r="NBX1679" s="35"/>
      <c r="NBY1679" s="34"/>
      <c r="NCF1679" s="35"/>
      <c r="NCG1679" s="34"/>
      <c r="NCN1679" s="35"/>
      <c r="NCO1679" s="34"/>
      <c r="NCV1679" s="35"/>
      <c r="NCW1679" s="34"/>
      <c r="NDD1679" s="35"/>
      <c r="NDE1679" s="34"/>
      <c r="NDL1679" s="35"/>
      <c r="NDM1679" s="34"/>
      <c r="NDT1679" s="35"/>
      <c r="NDU1679" s="34"/>
      <c r="NEB1679" s="35"/>
      <c r="NEC1679" s="34"/>
      <c r="NEJ1679" s="35"/>
      <c r="NEK1679" s="34"/>
      <c r="NER1679" s="35"/>
      <c r="NES1679" s="34"/>
      <c r="NEZ1679" s="35"/>
      <c r="NFA1679" s="34"/>
      <c r="NFH1679" s="35"/>
      <c r="NFI1679" s="34"/>
      <c r="NFP1679" s="35"/>
      <c r="NFQ1679" s="34"/>
      <c r="NFX1679" s="35"/>
      <c r="NFY1679" s="34"/>
      <c r="NGF1679" s="35"/>
      <c r="NGG1679" s="34"/>
      <c r="NGN1679" s="35"/>
      <c r="NGO1679" s="34"/>
      <c r="NGV1679" s="35"/>
      <c r="NGW1679" s="34"/>
      <c r="NHD1679" s="35"/>
      <c r="NHE1679" s="34"/>
      <c r="NHL1679" s="35"/>
      <c r="NHM1679" s="34"/>
      <c r="NHT1679" s="35"/>
      <c r="NHU1679" s="34"/>
      <c r="NIB1679" s="35"/>
      <c r="NIC1679" s="34"/>
      <c r="NIJ1679" s="35"/>
      <c r="NIK1679" s="34"/>
      <c r="NIR1679" s="35"/>
      <c r="NIS1679" s="34"/>
      <c r="NIZ1679" s="35"/>
      <c r="NJA1679" s="34"/>
      <c r="NJH1679" s="35"/>
      <c r="NJI1679" s="34"/>
      <c r="NJP1679" s="35"/>
      <c r="NJQ1679" s="34"/>
      <c r="NJX1679" s="35"/>
      <c r="NJY1679" s="34"/>
      <c r="NKF1679" s="35"/>
      <c r="NKG1679" s="34"/>
      <c r="NKN1679" s="35"/>
      <c r="NKO1679" s="34"/>
      <c r="NKV1679" s="35"/>
      <c r="NKW1679" s="34"/>
      <c r="NLD1679" s="35"/>
      <c r="NLE1679" s="34"/>
      <c r="NLL1679" s="35"/>
      <c r="NLM1679" s="34"/>
      <c r="NLT1679" s="35"/>
      <c r="NLU1679" s="34"/>
      <c r="NMB1679" s="35"/>
      <c r="NMC1679" s="34"/>
      <c r="NMJ1679" s="35"/>
      <c r="NMK1679" s="34"/>
      <c r="NMR1679" s="35"/>
      <c r="NMS1679" s="34"/>
      <c r="NMZ1679" s="35"/>
      <c r="NNA1679" s="34"/>
      <c r="NNH1679" s="35"/>
      <c r="NNI1679" s="34"/>
      <c r="NNP1679" s="35"/>
      <c r="NNQ1679" s="34"/>
      <c r="NNX1679" s="35"/>
      <c r="NNY1679" s="34"/>
      <c r="NOF1679" s="35"/>
      <c r="NOG1679" s="34"/>
      <c r="NON1679" s="35"/>
      <c r="NOO1679" s="34"/>
      <c r="NOV1679" s="35"/>
      <c r="NOW1679" s="34"/>
      <c r="NPD1679" s="35"/>
      <c r="NPE1679" s="34"/>
      <c r="NPL1679" s="35"/>
      <c r="NPM1679" s="34"/>
      <c r="NPT1679" s="35"/>
      <c r="NPU1679" s="34"/>
      <c r="NQB1679" s="35"/>
      <c r="NQC1679" s="34"/>
      <c r="NQJ1679" s="35"/>
      <c r="NQK1679" s="34"/>
      <c r="NQR1679" s="35"/>
      <c r="NQS1679" s="34"/>
      <c r="NQZ1679" s="35"/>
      <c r="NRA1679" s="34"/>
      <c r="NRH1679" s="35"/>
      <c r="NRI1679" s="34"/>
      <c r="NRP1679" s="35"/>
      <c r="NRQ1679" s="34"/>
      <c r="NRX1679" s="35"/>
      <c r="NRY1679" s="34"/>
      <c r="NSF1679" s="35"/>
      <c r="NSG1679" s="34"/>
      <c r="NSN1679" s="35"/>
      <c r="NSO1679" s="34"/>
      <c r="NSV1679" s="35"/>
      <c r="NSW1679" s="34"/>
      <c r="NTD1679" s="35"/>
      <c r="NTE1679" s="34"/>
      <c r="NTL1679" s="35"/>
      <c r="NTM1679" s="34"/>
      <c r="NTT1679" s="35"/>
      <c r="NTU1679" s="34"/>
      <c r="NUB1679" s="35"/>
      <c r="NUC1679" s="34"/>
      <c r="NUJ1679" s="35"/>
      <c r="NUK1679" s="34"/>
      <c r="NUR1679" s="35"/>
      <c r="NUS1679" s="34"/>
      <c r="NUZ1679" s="35"/>
      <c r="NVA1679" s="34"/>
      <c r="NVH1679" s="35"/>
      <c r="NVI1679" s="34"/>
      <c r="NVP1679" s="35"/>
      <c r="NVQ1679" s="34"/>
      <c r="NVX1679" s="35"/>
      <c r="NVY1679" s="34"/>
      <c r="NWF1679" s="35"/>
      <c r="NWG1679" s="34"/>
      <c r="NWN1679" s="35"/>
      <c r="NWO1679" s="34"/>
      <c r="NWV1679" s="35"/>
      <c r="NWW1679" s="34"/>
      <c r="NXD1679" s="35"/>
      <c r="NXE1679" s="34"/>
      <c r="NXL1679" s="35"/>
      <c r="NXM1679" s="34"/>
      <c r="NXT1679" s="35"/>
      <c r="NXU1679" s="34"/>
      <c r="NYB1679" s="35"/>
      <c r="NYC1679" s="34"/>
      <c r="NYJ1679" s="35"/>
      <c r="NYK1679" s="34"/>
      <c r="NYR1679" s="35"/>
      <c r="NYS1679" s="34"/>
      <c r="NYZ1679" s="35"/>
      <c r="NZA1679" s="34"/>
      <c r="NZH1679" s="35"/>
      <c r="NZI1679" s="34"/>
      <c r="NZP1679" s="35"/>
      <c r="NZQ1679" s="34"/>
      <c r="NZX1679" s="35"/>
      <c r="NZY1679" s="34"/>
      <c r="OAF1679" s="35"/>
      <c r="OAG1679" s="34"/>
      <c r="OAN1679" s="35"/>
      <c r="OAO1679" s="34"/>
      <c r="OAV1679" s="35"/>
      <c r="OAW1679" s="34"/>
      <c r="OBD1679" s="35"/>
      <c r="OBE1679" s="34"/>
      <c r="OBL1679" s="35"/>
      <c r="OBM1679" s="34"/>
      <c r="OBT1679" s="35"/>
      <c r="OBU1679" s="34"/>
      <c r="OCB1679" s="35"/>
      <c r="OCC1679" s="34"/>
      <c r="OCJ1679" s="35"/>
      <c r="OCK1679" s="34"/>
      <c r="OCR1679" s="35"/>
      <c r="OCS1679" s="34"/>
      <c r="OCZ1679" s="35"/>
      <c r="ODA1679" s="34"/>
      <c r="ODH1679" s="35"/>
      <c r="ODI1679" s="34"/>
      <c r="ODP1679" s="35"/>
      <c r="ODQ1679" s="34"/>
      <c r="ODX1679" s="35"/>
      <c r="ODY1679" s="34"/>
      <c r="OEF1679" s="35"/>
      <c r="OEG1679" s="34"/>
      <c r="OEN1679" s="35"/>
      <c r="OEO1679" s="34"/>
      <c r="OEV1679" s="35"/>
      <c r="OEW1679" s="34"/>
      <c r="OFD1679" s="35"/>
      <c r="OFE1679" s="34"/>
      <c r="OFL1679" s="35"/>
      <c r="OFM1679" s="34"/>
      <c r="OFT1679" s="35"/>
      <c r="OFU1679" s="34"/>
      <c r="OGB1679" s="35"/>
      <c r="OGC1679" s="34"/>
      <c r="OGJ1679" s="35"/>
      <c r="OGK1679" s="34"/>
      <c r="OGR1679" s="35"/>
      <c r="OGS1679" s="34"/>
      <c r="OGZ1679" s="35"/>
      <c r="OHA1679" s="34"/>
      <c r="OHH1679" s="35"/>
      <c r="OHI1679" s="34"/>
      <c r="OHP1679" s="35"/>
      <c r="OHQ1679" s="34"/>
      <c r="OHX1679" s="35"/>
      <c r="OHY1679" s="34"/>
      <c r="OIF1679" s="35"/>
      <c r="OIG1679" s="34"/>
      <c r="OIN1679" s="35"/>
      <c r="OIO1679" s="34"/>
      <c r="OIV1679" s="35"/>
      <c r="OIW1679" s="34"/>
      <c r="OJD1679" s="35"/>
      <c r="OJE1679" s="34"/>
      <c r="OJL1679" s="35"/>
      <c r="OJM1679" s="34"/>
      <c r="OJT1679" s="35"/>
      <c r="OJU1679" s="34"/>
      <c r="OKB1679" s="35"/>
      <c r="OKC1679" s="34"/>
      <c r="OKJ1679" s="35"/>
      <c r="OKK1679" s="34"/>
      <c r="OKR1679" s="35"/>
      <c r="OKS1679" s="34"/>
      <c r="OKZ1679" s="35"/>
      <c r="OLA1679" s="34"/>
      <c r="OLH1679" s="35"/>
      <c r="OLI1679" s="34"/>
      <c r="OLP1679" s="35"/>
      <c r="OLQ1679" s="34"/>
      <c r="OLX1679" s="35"/>
      <c r="OLY1679" s="34"/>
      <c r="OMF1679" s="35"/>
      <c r="OMG1679" s="34"/>
      <c r="OMN1679" s="35"/>
      <c r="OMO1679" s="34"/>
      <c r="OMV1679" s="35"/>
      <c r="OMW1679" s="34"/>
      <c r="OND1679" s="35"/>
      <c r="ONE1679" s="34"/>
      <c r="ONL1679" s="35"/>
      <c r="ONM1679" s="34"/>
      <c r="ONT1679" s="35"/>
      <c r="ONU1679" s="34"/>
      <c r="OOB1679" s="35"/>
      <c r="OOC1679" s="34"/>
      <c r="OOJ1679" s="35"/>
      <c r="OOK1679" s="34"/>
      <c r="OOR1679" s="35"/>
      <c r="OOS1679" s="34"/>
      <c r="OOZ1679" s="35"/>
      <c r="OPA1679" s="34"/>
      <c r="OPH1679" s="35"/>
      <c r="OPI1679" s="34"/>
      <c r="OPP1679" s="35"/>
      <c r="OPQ1679" s="34"/>
      <c r="OPX1679" s="35"/>
      <c r="OPY1679" s="34"/>
      <c r="OQF1679" s="35"/>
      <c r="OQG1679" s="34"/>
      <c r="OQN1679" s="35"/>
      <c r="OQO1679" s="34"/>
      <c r="OQV1679" s="35"/>
      <c r="OQW1679" s="34"/>
      <c r="ORD1679" s="35"/>
      <c r="ORE1679" s="34"/>
      <c r="ORL1679" s="35"/>
      <c r="ORM1679" s="34"/>
      <c r="ORT1679" s="35"/>
      <c r="ORU1679" s="34"/>
      <c r="OSB1679" s="35"/>
      <c r="OSC1679" s="34"/>
      <c r="OSJ1679" s="35"/>
      <c r="OSK1679" s="34"/>
      <c r="OSR1679" s="35"/>
      <c r="OSS1679" s="34"/>
      <c r="OSZ1679" s="35"/>
      <c r="OTA1679" s="34"/>
      <c r="OTH1679" s="35"/>
      <c r="OTI1679" s="34"/>
      <c r="OTP1679" s="35"/>
      <c r="OTQ1679" s="34"/>
      <c r="OTX1679" s="35"/>
      <c r="OTY1679" s="34"/>
      <c r="OUF1679" s="35"/>
      <c r="OUG1679" s="34"/>
      <c r="OUN1679" s="35"/>
      <c r="OUO1679" s="34"/>
      <c r="OUV1679" s="35"/>
      <c r="OUW1679" s="34"/>
      <c r="OVD1679" s="35"/>
      <c r="OVE1679" s="34"/>
      <c r="OVL1679" s="35"/>
      <c r="OVM1679" s="34"/>
      <c r="OVT1679" s="35"/>
      <c r="OVU1679" s="34"/>
      <c r="OWB1679" s="35"/>
      <c r="OWC1679" s="34"/>
      <c r="OWJ1679" s="35"/>
      <c r="OWK1679" s="34"/>
      <c r="OWR1679" s="35"/>
      <c r="OWS1679" s="34"/>
      <c r="OWZ1679" s="35"/>
      <c r="OXA1679" s="34"/>
      <c r="OXH1679" s="35"/>
      <c r="OXI1679" s="34"/>
      <c r="OXP1679" s="35"/>
      <c r="OXQ1679" s="34"/>
      <c r="OXX1679" s="35"/>
      <c r="OXY1679" s="34"/>
      <c r="OYF1679" s="35"/>
      <c r="OYG1679" s="34"/>
      <c r="OYN1679" s="35"/>
      <c r="OYO1679" s="34"/>
      <c r="OYV1679" s="35"/>
      <c r="OYW1679" s="34"/>
      <c r="OZD1679" s="35"/>
      <c r="OZE1679" s="34"/>
      <c r="OZL1679" s="35"/>
      <c r="OZM1679" s="34"/>
      <c r="OZT1679" s="35"/>
      <c r="OZU1679" s="34"/>
      <c r="PAB1679" s="35"/>
      <c r="PAC1679" s="34"/>
      <c r="PAJ1679" s="35"/>
      <c r="PAK1679" s="34"/>
      <c r="PAR1679" s="35"/>
      <c r="PAS1679" s="34"/>
      <c r="PAZ1679" s="35"/>
      <c r="PBA1679" s="34"/>
      <c r="PBH1679" s="35"/>
      <c r="PBI1679" s="34"/>
      <c r="PBP1679" s="35"/>
      <c r="PBQ1679" s="34"/>
      <c r="PBX1679" s="35"/>
      <c r="PBY1679" s="34"/>
      <c r="PCF1679" s="35"/>
      <c r="PCG1679" s="34"/>
      <c r="PCN1679" s="35"/>
      <c r="PCO1679" s="34"/>
      <c r="PCV1679" s="35"/>
      <c r="PCW1679" s="34"/>
      <c r="PDD1679" s="35"/>
      <c r="PDE1679" s="34"/>
      <c r="PDL1679" s="35"/>
      <c r="PDM1679" s="34"/>
      <c r="PDT1679" s="35"/>
      <c r="PDU1679" s="34"/>
      <c r="PEB1679" s="35"/>
      <c r="PEC1679" s="34"/>
      <c r="PEJ1679" s="35"/>
      <c r="PEK1679" s="34"/>
      <c r="PER1679" s="35"/>
      <c r="PES1679" s="34"/>
      <c r="PEZ1679" s="35"/>
      <c r="PFA1679" s="34"/>
      <c r="PFH1679" s="35"/>
      <c r="PFI1679" s="34"/>
      <c r="PFP1679" s="35"/>
      <c r="PFQ1679" s="34"/>
      <c r="PFX1679" s="35"/>
      <c r="PFY1679" s="34"/>
      <c r="PGF1679" s="35"/>
      <c r="PGG1679" s="34"/>
      <c r="PGN1679" s="35"/>
      <c r="PGO1679" s="34"/>
      <c r="PGV1679" s="35"/>
      <c r="PGW1679" s="34"/>
      <c r="PHD1679" s="35"/>
      <c r="PHE1679" s="34"/>
      <c r="PHL1679" s="35"/>
      <c r="PHM1679" s="34"/>
      <c r="PHT1679" s="35"/>
      <c r="PHU1679" s="34"/>
      <c r="PIB1679" s="35"/>
      <c r="PIC1679" s="34"/>
      <c r="PIJ1679" s="35"/>
      <c r="PIK1679" s="34"/>
      <c r="PIR1679" s="35"/>
      <c r="PIS1679" s="34"/>
      <c r="PIZ1679" s="35"/>
      <c r="PJA1679" s="34"/>
      <c r="PJH1679" s="35"/>
      <c r="PJI1679" s="34"/>
      <c r="PJP1679" s="35"/>
      <c r="PJQ1679" s="34"/>
      <c r="PJX1679" s="35"/>
      <c r="PJY1679" s="34"/>
      <c r="PKF1679" s="35"/>
      <c r="PKG1679" s="34"/>
      <c r="PKN1679" s="35"/>
      <c r="PKO1679" s="34"/>
      <c r="PKV1679" s="35"/>
      <c r="PKW1679" s="34"/>
      <c r="PLD1679" s="35"/>
      <c r="PLE1679" s="34"/>
      <c r="PLL1679" s="35"/>
      <c r="PLM1679" s="34"/>
      <c r="PLT1679" s="35"/>
      <c r="PLU1679" s="34"/>
      <c r="PMB1679" s="35"/>
      <c r="PMC1679" s="34"/>
      <c r="PMJ1679" s="35"/>
      <c r="PMK1679" s="34"/>
      <c r="PMR1679" s="35"/>
      <c r="PMS1679" s="34"/>
      <c r="PMZ1679" s="35"/>
      <c r="PNA1679" s="34"/>
      <c r="PNH1679" s="35"/>
      <c r="PNI1679" s="34"/>
      <c r="PNP1679" s="35"/>
      <c r="PNQ1679" s="34"/>
      <c r="PNX1679" s="35"/>
      <c r="PNY1679" s="34"/>
      <c r="POF1679" s="35"/>
      <c r="POG1679" s="34"/>
      <c r="PON1679" s="35"/>
      <c r="POO1679" s="34"/>
      <c r="POV1679" s="35"/>
      <c r="POW1679" s="34"/>
      <c r="PPD1679" s="35"/>
      <c r="PPE1679" s="34"/>
      <c r="PPL1679" s="35"/>
      <c r="PPM1679" s="34"/>
      <c r="PPT1679" s="35"/>
      <c r="PPU1679" s="34"/>
      <c r="PQB1679" s="35"/>
      <c r="PQC1679" s="34"/>
      <c r="PQJ1679" s="35"/>
      <c r="PQK1679" s="34"/>
      <c r="PQR1679" s="35"/>
      <c r="PQS1679" s="34"/>
      <c r="PQZ1679" s="35"/>
      <c r="PRA1679" s="34"/>
      <c r="PRH1679" s="35"/>
      <c r="PRI1679" s="34"/>
      <c r="PRP1679" s="35"/>
      <c r="PRQ1679" s="34"/>
      <c r="PRX1679" s="35"/>
      <c r="PRY1679" s="34"/>
      <c r="PSF1679" s="35"/>
      <c r="PSG1679" s="34"/>
      <c r="PSN1679" s="35"/>
      <c r="PSO1679" s="34"/>
      <c r="PSV1679" s="35"/>
      <c r="PSW1679" s="34"/>
      <c r="PTD1679" s="35"/>
      <c r="PTE1679" s="34"/>
      <c r="PTL1679" s="35"/>
      <c r="PTM1679" s="34"/>
      <c r="PTT1679" s="35"/>
      <c r="PTU1679" s="34"/>
      <c r="PUB1679" s="35"/>
      <c r="PUC1679" s="34"/>
      <c r="PUJ1679" s="35"/>
      <c r="PUK1679" s="34"/>
      <c r="PUR1679" s="35"/>
      <c r="PUS1679" s="34"/>
      <c r="PUZ1679" s="35"/>
      <c r="PVA1679" s="34"/>
      <c r="PVH1679" s="35"/>
      <c r="PVI1679" s="34"/>
      <c r="PVP1679" s="35"/>
      <c r="PVQ1679" s="34"/>
      <c r="PVX1679" s="35"/>
      <c r="PVY1679" s="34"/>
      <c r="PWF1679" s="35"/>
      <c r="PWG1679" s="34"/>
      <c r="PWN1679" s="35"/>
      <c r="PWO1679" s="34"/>
      <c r="PWV1679" s="35"/>
      <c r="PWW1679" s="34"/>
      <c r="PXD1679" s="35"/>
      <c r="PXE1679" s="34"/>
      <c r="PXL1679" s="35"/>
      <c r="PXM1679" s="34"/>
      <c r="PXT1679" s="35"/>
      <c r="PXU1679" s="34"/>
      <c r="PYB1679" s="35"/>
      <c r="PYC1679" s="34"/>
      <c r="PYJ1679" s="35"/>
      <c r="PYK1679" s="34"/>
      <c r="PYR1679" s="35"/>
      <c r="PYS1679" s="34"/>
      <c r="PYZ1679" s="35"/>
      <c r="PZA1679" s="34"/>
      <c r="PZH1679" s="35"/>
      <c r="PZI1679" s="34"/>
      <c r="PZP1679" s="35"/>
      <c r="PZQ1679" s="34"/>
      <c r="PZX1679" s="35"/>
      <c r="PZY1679" s="34"/>
      <c r="QAF1679" s="35"/>
      <c r="QAG1679" s="34"/>
      <c r="QAN1679" s="35"/>
      <c r="QAO1679" s="34"/>
      <c r="QAV1679" s="35"/>
      <c r="QAW1679" s="34"/>
      <c r="QBD1679" s="35"/>
      <c r="QBE1679" s="34"/>
      <c r="QBL1679" s="35"/>
      <c r="QBM1679" s="34"/>
      <c r="QBT1679" s="35"/>
      <c r="QBU1679" s="34"/>
      <c r="QCB1679" s="35"/>
      <c r="QCC1679" s="34"/>
      <c r="QCJ1679" s="35"/>
      <c r="QCK1679" s="34"/>
      <c r="QCR1679" s="35"/>
      <c r="QCS1679" s="34"/>
      <c r="QCZ1679" s="35"/>
      <c r="QDA1679" s="34"/>
      <c r="QDH1679" s="35"/>
      <c r="QDI1679" s="34"/>
      <c r="QDP1679" s="35"/>
      <c r="QDQ1679" s="34"/>
      <c r="QDX1679" s="35"/>
      <c r="QDY1679" s="34"/>
      <c r="QEF1679" s="35"/>
      <c r="QEG1679" s="34"/>
      <c r="QEN1679" s="35"/>
      <c r="QEO1679" s="34"/>
      <c r="QEV1679" s="35"/>
      <c r="QEW1679" s="34"/>
      <c r="QFD1679" s="35"/>
      <c r="QFE1679" s="34"/>
      <c r="QFL1679" s="35"/>
      <c r="QFM1679" s="34"/>
      <c r="QFT1679" s="35"/>
      <c r="QFU1679" s="34"/>
      <c r="QGB1679" s="35"/>
      <c r="QGC1679" s="34"/>
      <c r="QGJ1679" s="35"/>
      <c r="QGK1679" s="34"/>
      <c r="QGR1679" s="35"/>
      <c r="QGS1679" s="34"/>
      <c r="QGZ1679" s="35"/>
      <c r="QHA1679" s="34"/>
      <c r="QHH1679" s="35"/>
      <c r="QHI1679" s="34"/>
      <c r="QHP1679" s="35"/>
      <c r="QHQ1679" s="34"/>
      <c r="QHX1679" s="35"/>
      <c r="QHY1679" s="34"/>
      <c r="QIF1679" s="35"/>
      <c r="QIG1679" s="34"/>
      <c r="QIN1679" s="35"/>
      <c r="QIO1679" s="34"/>
      <c r="QIV1679" s="35"/>
      <c r="QIW1679" s="34"/>
      <c r="QJD1679" s="35"/>
      <c r="QJE1679" s="34"/>
      <c r="QJL1679" s="35"/>
      <c r="QJM1679" s="34"/>
      <c r="QJT1679" s="35"/>
      <c r="QJU1679" s="34"/>
      <c r="QKB1679" s="35"/>
      <c r="QKC1679" s="34"/>
      <c r="QKJ1679" s="35"/>
      <c r="QKK1679" s="34"/>
      <c r="QKR1679" s="35"/>
      <c r="QKS1679" s="34"/>
      <c r="QKZ1679" s="35"/>
      <c r="QLA1679" s="34"/>
      <c r="QLH1679" s="35"/>
      <c r="QLI1679" s="34"/>
      <c r="QLP1679" s="35"/>
      <c r="QLQ1679" s="34"/>
      <c r="QLX1679" s="35"/>
      <c r="QLY1679" s="34"/>
      <c r="QMF1679" s="35"/>
      <c r="QMG1679" s="34"/>
      <c r="QMN1679" s="35"/>
      <c r="QMO1679" s="34"/>
      <c r="QMV1679" s="35"/>
      <c r="QMW1679" s="34"/>
      <c r="QND1679" s="35"/>
      <c r="QNE1679" s="34"/>
      <c r="QNL1679" s="35"/>
      <c r="QNM1679" s="34"/>
      <c r="QNT1679" s="35"/>
      <c r="QNU1679" s="34"/>
      <c r="QOB1679" s="35"/>
      <c r="QOC1679" s="34"/>
      <c r="QOJ1679" s="35"/>
      <c r="QOK1679" s="34"/>
      <c r="QOR1679" s="35"/>
      <c r="QOS1679" s="34"/>
      <c r="QOZ1679" s="35"/>
      <c r="QPA1679" s="34"/>
      <c r="QPH1679" s="35"/>
      <c r="QPI1679" s="34"/>
      <c r="QPP1679" s="35"/>
      <c r="QPQ1679" s="34"/>
      <c r="QPX1679" s="35"/>
      <c r="QPY1679" s="34"/>
      <c r="QQF1679" s="35"/>
      <c r="QQG1679" s="34"/>
      <c r="QQN1679" s="35"/>
      <c r="QQO1679" s="34"/>
      <c r="QQV1679" s="35"/>
      <c r="QQW1679" s="34"/>
      <c r="QRD1679" s="35"/>
      <c r="QRE1679" s="34"/>
      <c r="QRL1679" s="35"/>
      <c r="QRM1679" s="34"/>
      <c r="QRT1679" s="35"/>
      <c r="QRU1679" s="34"/>
      <c r="QSB1679" s="35"/>
      <c r="QSC1679" s="34"/>
      <c r="QSJ1679" s="35"/>
      <c r="QSK1679" s="34"/>
      <c r="QSR1679" s="35"/>
      <c r="QSS1679" s="34"/>
      <c r="QSZ1679" s="35"/>
      <c r="QTA1679" s="34"/>
      <c r="QTH1679" s="35"/>
      <c r="QTI1679" s="34"/>
      <c r="QTP1679" s="35"/>
      <c r="QTQ1679" s="34"/>
      <c r="QTX1679" s="35"/>
      <c r="QTY1679" s="34"/>
      <c r="QUF1679" s="35"/>
      <c r="QUG1679" s="34"/>
      <c r="QUN1679" s="35"/>
      <c r="QUO1679" s="34"/>
      <c r="QUV1679" s="35"/>
      <c r="QUW1679" s="34"/>
      <c r="QVD1679" s="35"/>
      <c r="QVE1679" s="34"/>
      <c r="QVL1679" s="35"/>
      <c r="QVM1679" s="34"/>
      <c r="QVT1679" s="35"/>
      <c r="QVU1679" s="34"/>
      <c r="QWB1679" s="35"/>
      <c r="QWC1679" s="34"/>
      <c r="QWJ1679" s="35"/>
      <c r="QWK1679" s="34"/>
      <c r="QWR1679" s="35"/>
      <c r="QWS1679" s="34"/>
      <c r="QWZ1679" s="35"/>
      <c r="QXA1679" s="34"/>
      <c r="QXH1679" s="35"/>
      <c r="QXI1679" s="34"/>
      <c r="QXP1679" s="35"/>
      <c r="QXQ1679" s="34"/>
      <c r="QXX1679" s="35"/>
      <c r="QXY1679" s="34"/>
      <c r="QYF1679" s="35"/>
      <c r="QYG1679" s="34"/>
      <c r="QYN1679" s="35"/>
      <c r="QYO1679" s="34"/>
      <c r="QYV1679" s="35"/>
      <c r="QYW1679" s="34"/>
      <c r="QZD1679" s="35"/>
      <c r="QZE1679" s="34"/>
      <c r="QZL1679" s="35"/>
      <c r="QZM1679" s="34"/>
      <c r="QZT1679" s="35"/>
      <c r="QZU1679" s="34"/>
      <c r="RAB1679" s="35"/>
      <c r="RAC1679" s="34"/>
      <c r="RAJ1679" s="35"/>
      <c r="RAK1679" s="34"/>
      <c r="RAR1679" s="35"/>
      <c r="RAS1679" s="34"/>
      <c r="RAZ1679" s="35"/>
      <c r="RBA1679" s="34"/>
      <c r="RBH1679" s="35"/>
      <c r="RBI1679" s="34"/>
      <c r="RBP1679" s="35"/>
      <c r="RBQ1679" s="34"/>
      <c r="RBX1679" s="35"/>
      <c r="RBY1679" s="34"/>
      <c r="RCF1679" s="35"/>
      <c r="RCG1679" s="34"/>
      <c r="RCN1679" s="35"/>
      <c r="RCO1679" s="34"/>
      <c r="RCV1679" s="35"/>
      <c r="RCW1679" s="34"/>
      <c r="RDD1679" s="35"/>
      <c r="RDE1679" s="34"/>
      <c r="RDL1679" s="35"/>
      <c r="RDM1679" s="34"/>
      <c r="RDT1679" s="35"/>
      <c r="RDU1679" s="34"/>
      <c r="REB1679" s="35"/>
      <c r="REC1679" s="34"/>
      <c r="REJ1679" s="35"/>
      <c r="REK1679" s="34"/>
      <c r="RER1679" s="35"/>
      <c r="RES1679" s="34"/>
      <c r="REZ1679" s="35"/>
      <c r="RFA1679" s="34"/>
      <c r="RFH1679" s="35"/>
      <c r="RFI1679" s="34"/>
      <c r="RFP1679" s="35"/>
      <c r="RFQ1679" s="34"/>
      <c r="RFX1679" s="35"/>
      <c r="RFY1679" s="34"/>
      <c r="RGF1679" s="35"/>
      <c r="RGG1679" s="34"/>
      <c r="RGN1679" s="35"/>
      <c r="RGO1679" s="34"/>
      <c r="RGV1679" s="35"/>
      <c r="RGW1679" s="34"/>
      <c r="RHD1679" s="35"/>
      <c r="RHE1679" s="34"/>
      <c r="RHL1679" s="35"/>
      <c r="RHM1679" s="34"/>
      <c r="RHT1679" s="35"/>
      <c r="RHU1679" s="34"/>
      <c r="RIB1679" s="35"/>
      <c r="RIC1679" s="34"/>
      <c r="RIJ1679" s="35"/>
      <c r="RIK1679" s="34"/>
      <c r="RIR1679" s="35"/>
      <c r="RIS1679" s="34"/>
      <c r="RIZ1679" s="35"/>
      <c r="RJA1679" s="34"/>
      <c r="RJH1679" s="35"/>
      <c r="RJI1679" s="34"/>
      <c r="RJP1679" s="35"/>
      <c r="RJQ1679" s="34"/>
      <c r="RJX1679" s="35"/>
      <c r="RJY1679" s="34"/>
      <c r="RKF1679" s="35"/>
      <c r="RKG1679" s="34"/>
      <c r="RKN1679" s="35"/>
      <c r="RKO1679" s="34"/>
      <c r="RKV1679" s="35"/>
      <c r="RKW1679" s="34"/>
      <c r="RLD1679" s="35"/>
      <c r="RLE1679" s="34"/>
      <c r="RLL1679" s="35"/>
      <c r="RLM1679" s="34"/>
      <c r="RLT1679" s="35"/>
      <c r="RLU1679" s="34"/>
      <c r="RMB1679" s="35"/>
      <c r="RMC1679" s="34"/>
      <c r="RMJ1679" s="35"/>
      <c r="RMK1679" s="34"/>
      <c r="RMR1679" s="35"/>
      <c r="RMS1679" s="34"/>
      <c r="RMZ1679" s="35"/>
      <c r="RNA1679" s="34"/>
      <c r="RNH1679" s="35"/>
      <c r="RNI1679" s="34"/>
      <c r="RNP1679" s="35"/>
      <c r="RNQ1679" s="34"/>
      <c r="RNX1679" s="35"/>
      <c r="RNY1679" s="34"/>
      <c r="ROF1679" s="35"/>
      <c r="ROG1679" s="34"/>
      <c r="RON1679" s="35"/>
      <c r="ROO1679" s="34"/>
      <c r="ROV1679" s="35"/>
      <c r="ROW1679" s="34"/>
      <c r="RPD1679" s="35"/>
      <c r="RPE1679" s="34"/>
      <c r="RPL1679" s="35"/>
      <c r="RPM1679" s="34"/>
      <c r="RPT1679" s="35"/>
      <c r="RPU1679" s="34"/>
      <c r="RQB1679" s="35"/>
      <c r="RQC1679" s="34"/>
      <c r="RQJ1679" s="35"/>
      <c r="RQK1679" s="34"/>
      <c r="RQR1679" s="35"/>
      <c r="RQS1679" s="34"/>
      <c r="RQZ1679" s="35"/>
      <c r="RRA1679" s="34"/>
      <c r="RRH1679" s="35"/>
      <c r="RRI1679" s="34"/>
      <c r="RRP1679" s="35"/>
      <c r="RRQ1679" s="34"/>
      <c r="RRX1679" s="35"/>
      <c r="RRY1679" s="34"/>
      <c r="RSF1679" s="35"/>
      <c r="RSG1679" s="34"/>
      <c r="RSN1679" s="35"/>
      <c r="RSO1679" s="34"/>
      <c r="RSV1679" s="35"/>
      <c r="RSW1679" s="34"/>
      <c r="RTD1679" s="35"/>
      <c r="RTE1679" s="34"/>
      <c r="RTL1679" s="35"/>
      <c r="RTM1679" s="34"/>
      <c r="RTT1679" s="35"/>
      <c r="RTU1679" s="34"/>
      <c r="RUB1679" s="35"/>
      <c r="RUC1679" s="34"/>
      <c r="RUJ1679" s="35"/>
      <c r="RUK1679" s="34"/>
      <c r="RUR1679" s="35"/>
      <c r="RUS1679" s="34"/>
      <c r="RUZ1679" s="35"/>
      <c r="RVA1679" s="34"/>
      <c r="RVH1679" s="35"/>
      <c r="RVI1679" s="34"/>
      <c r="RVP1679" s="35"/>
      <c r="RVQ1679" s="34"/>
      <c r="RVX1679" s="35"/>
      <c r="RVY1679" s="34"/>
      <c r="RWF1679" s="35"/>
      <c r="RWG1679" s="34"/>
      <c r="RWN1679" s="35"/>
      <c r="RWO1679" s="34"/>
      <c r="RWV1679" s="35"/>
      <c r="RWW1679" s="34"/>
      <c r="RXD1679" s="35"/>
      <c r="RXE1679" s="34"/>
      <c r="RXL1679" s="35"/>
      <c r="RXM1679" s="34"/>
      <c r="RXT1679" s="35"/>
      <c r="RXU1679" s="34"/>
      <c r="RYB1679" s="35"/>
      <c r="RYC1679" s="34"/>
      <c r="RYJ1679" s="35"/>
      <c r="RYK1679" s="34"/>
      <c r="RYR1679" s="35"/>
      <c r="RYS1679" s="34"/>
      <c r="RYZ1679" s="35"/>
      <c r="RZA1679" s="34"/>
      <c r="RZH1679" s="35"/>
      <c r="RZI1679" s="34"/>
      <c r="RZP1679" s="35"/>
      <c r="RZQ1679" s="34"/>
      <c r="RZX1679" s="35"/>
      <c r="RZY1679" s="34"/>
      <c r="SAF1679" s="35"/>
      <c r="SAG1679" s="34"/>
      <c r="SAN1679" s="35"/>
      <c r="SAO1679" s="34"/>
      <c r="SAV1679" s="35"/>
      <c r="SAW1679" s="34"/>
      <c r="SBD1679" s="35"/>
      <c r="SBE1679" s="34"/>
      <c r="SBL1679" s="35"/>
      <c r="SBM1679" s="34"/>
      <c r="SBT1679" s="35"/>
      <c r="SBU1679" s="34"/>
      <c r="SCB1679" s="35"/>
      <c r="SCC1679" s="34"/>
      <c r="SCJ1679" s="35"/>
      <c r="SCK1679" s="34"/>
      <c r="SCR1679" s="35"/>
      <c r="SCS1679" s="34"/>
      <c r="SCZ1679" s="35"/>
      <c r="SDA1679" s="34"/>
      <c r="SDH1679" s="35"/>
      <c r="SDI1679" s="34"/>
      <c r="SDP1679" s="35"/>
      <c r="SDQ1679" s="34"/>
      <c r="SDX1679" s="35"/>
      <c r="SDY1679" s="34"/>
      <c r="SEF1679" s="35"/>
      <c r="SEG1679" s="34"/>
      <c r="SEN1679" s="35"/>
      <c r="SEO1679" s="34"/>
      <c r="SEV1679" s="35"/>
      <c r="SEW1679" s="34"/>
      <c r="SFD1679" s="35"/>
      <c r="SFE1679" s="34"/>
      <c r="SFL1679" s="35"/>
      <c r="SFM1679" s="34"/>
      <c r="SFT1679" s="35"/>
      <c r="SFU1679" s="34"/>
      <c r="SGB1679" s="35"/>
      <c r="SGC1679" s="34"/>
      <c r="SGJ1679" s="35"/>
      <c r="SGK1679" s="34"/>
      <c r="SGR1679" s="35"/>
      <c r="SGS1679" s="34"/>
      <c r="SGZ1679" s="35"/>
      <c r="SHA1679" s="34"/>
      <c r="SHH1679" s="35"/>
      <c r="SHI1679" s="34"/>
      <c r="SHP1679" s="35"/>
      <c r="SHQ1679" s="34"/>
      <c r="SHX1679" s="35"/>
      <c r="SHY1679" s="34"/>
      <c r="SIF1679" s="35"/>
      <c r="SIG1679" s="34"/>
      <c r="SIN1679" s="35"/>
      <c r="SIO1679" s="34"/>
      <c r="SIV1679" s="35"/>
      <c r="SIW1679" s="34"/>
      <c r="SJD1679" s="35"/>
      <c r="SJE1679" s="34"/>
      <c r="SJL1679" s="35"/>
      <c r="SJM1679" s="34"/>
      <c r="SJT1679" s="35"/>
      <c r="SJU1679" s="34"/>
      <c r="SKB1679" s="35"/>
      <c r="SKC1679" s="34"/>
      <c r="SKJ1679" s="35"/>
      <c r="SKK1679" s="34"/>
      <c r="SKR1679" s="35"/>
      <c r="SKS1679" s="34"/>
      <c r="SKZ1679" s="35"/>
      <c r="SLA1679" s="34"/>
      <c r="SLH1679" s="35"/>
      <c r="SLI1679" s="34"/>
      <c r="SLP1679" s="35"/>
      <c r="SLQ1679" s="34"/>
      <c r="SLX1679" s="35"/>
      <c r="SLY1679" s="34"/>
      <c r="SMF1679" s="35"/>
      <c r="SMG1679" s="34"/>
      <c r="SMN1679" s="35"/>
      <c r="SMO1679" s="34"/>
      <c r="SMV1679" s="35"/>
      <c r="SMW1679" s="34"/>
      <c r="SND1679" s="35"/>
      <c r="SNE1679" s="34"/>
      <c r="SNL1679" s="35"/>
      <c r="SNM1679" s="34"/>
      <c r="SNT1679" s="35"/>
      <c r="SNU1679" s="34"/>
      <c r="SOB1679" s="35"/>
      <c r="SOC1679" s="34"/>
      <c r="SOJ1679" s="35"/>
      <c r="SOK1679" s="34"/>
      <c r="SOR1679" s="35"/>
      <c r="SOS1679" s="34"/>
      <c r="SOZ1679" s="35"/>
      <c r="SPA1679" s="34"/>
      <c r="SPH1679" s="35"/>
      <c r="SPI1679" s="34"/>
      <c r="SPP1679" s="35"/>
      <c r="SPQ1679" s="34"/>
      <c r="SPX1679" s="35"/>
      <c r="SPY1679" s="34"/>
      <c r="SQF1679" s="35"/>
      <c r="SQG1679" s="34"/>
      <c r="SQN1679" s="35"/>
      <c r="SQO1679" s="34"/>
      <c r="SQV1679" s="35"/>
      <c r="SQW1679" s="34"/>
      <c r="SRD1679" s="35"/>
      <c r="SRE1679" s="34"/>
      <c r="SRL1679" s="35"/>
      <c r="SRM1679" s="34"/>
      <c r="SRT1679" s="35"/>
      <c r="SRU1679" s="34"/>
      <c r="SSB1679" s="35"/>
      <c r="SSC1679" s="34"/>
      <c r="SSJ1679" s="35"/>
      <c r="SSK1679" s="34"/>
      <c r="SSR1679" s="35"/>
      <c r="SSS1679" s="34"/>
      <c r="SSZ1679" s="35"/>
      <c r="STA1679" s="34"/>
      <c r="STH1679" s="35"/>
      <c r="STI1679" s="34"/>
      <c r="STP1679" s="35"/>
      <c r="STQ1679" s="34"/>
      <c r="STX1679" s="35"/>
      <c r="STY1679" s="34"/>
      <c r="SUF1679" s="35"/>
      <c r="SUG1679" s="34"/>
      <c r="SUN1679" s="35"/>
      <c r="SUO1679" s="34"/>
      <c r="SUV1679" s="35"/>
      <c r="SUW1679" s="34"/>
      <c r="SVD1679" s="35"/>
      <c r="SVE1679" s="34"/>
      <c r="SVL1679" s="35"/>
      <c r="SVM1679" s="34"/>
      <c r="SVT1679" s="35"/>
      <c r="SVU1679" s="34"/>
      <c r="SWB1679" s="35"/>
      <c r="SWC1679" s="34"/>
      <c r="SWJ1679" s="35"/>
      <c r="SWK1679" s="34"/>
      <c r="SWR1679" s="35"/>
      <c r="SWS1679" s="34"/>
      <c r="SWZ1679" s="35"/>
      <c r="SXA1679" s="34"/>
      <c r="SXH1679" s="35"/>
      <c r="SXI1679" s="34"/>
      <c r="SXP1679" s="35"/>
      <c r="SXQ1679" s="34"/>
      <c r="SXX1679" s="35"/>
      <c r="SXY1679" s="34"/>
      <c r="SYF1679" s="35"/>
      <c r="SYG1679" s="34"/>
      <c r="SYN1679" s="35"/>
      <c r="SYO1679" s="34"/>
      <c r="SYV1679" s="35"/>
      <c r="SYW1679" s="34"/>
      <c r="SZD1679" s="35"/>
      <c r="SZE1679" s="34"/>
      <c r="SZL1679" s="35"/>
      <c r="SZM1679" s="34"/>
      <c r="SZT1679" s="35"/>
      <c r="SZU1679" s="34"/>
      <c r="TAB1679" s="35"/>
      <c r="TAC1679" s="34"/>
      <c r="TAJ1679" s="35"/>
      <c r="TAK1679" s="34"/>
      <c r="TAR1679" s="35"/>
      <c r="TAS1679" s="34"/>
      <c r="TAZ1679" s="35"/>
      <c r="TBA1679" s="34"/>
      <c r="TBH1679" s="35"/>
      <c r="TBI1679" s="34"/>
      <c r="TBP1679" s="35"/>
      <c r="TBQ1679" s="34"/>
      <c r="TBX1679" s="35"/>
      <c r="TBY1679" s="34"/>
      <c r="TCF1679" s="35"/>
      <c r="TCG1679" s="34"/>
      <c r="TCN1679" s="35"/>
      <c r="TCO1679" s="34"/>
      <c r="TCV1679" s="35"/>
      <c r="TCW1679" s="34"/>
      <c r="TDD1679" s="35"/>
      <c r="TDE1679" s="34"/>
      <c r="TDL1679" s="35"/>
      <c r="TDM1679" s="34"/>
      <c r="TDT1679" s="35"/>
      <c r="TDU1679" s="34"/>
      <c r="TEB1679" s="35"/>
      <c r="TEC1679" s="34"/>
      <c r="TEJ1679" s="35"/>
      <c r="TEK1679" s="34"/>
      <c r="TER1679" s="35"/>
      <c r="TES1679" s="34"/>
      <c r="TEZ1679" s="35"/>
      <c r="TFA1679" s="34"/>
      <c r="TFH1679" s="35"/>
      <c r="TFI1679" s="34"/>
      <c r="TFP1679" s="35"/>
      <c r="TFQ1679" s="34"/>
      <c r="TFX1679" s="35"/>
      <c r="TFY1679" s="34"/>
      <c r="TGF1679" s="35"/>
      <c r="TGG1679" s="34"/>
      <c r="TGN1679" s="35"/>
      <c r="TGO1679" s="34"/>
      <c r="TGV1679" s="35"/>
      <c r="TGW1679" s="34"/>
      <c r="THD1679" s="35"/>
      <c r="THE1679" s="34"/>
      <c r="THL1679" s="35"/>
      <c r="THM1679" s="34"/>
      <c r="THT1679" s="35"/>
      <c r="THU1679" s="34"/>
      <c r="TIB1679" s="35"/>
      <c r="TIC1679" s="34"/>
      <c r="TIJ1679" s="35"/>
      <c r="TIK1679" s="34"/>
      <c r="TIR1679" s="35"/>
      <c r="TIS1679" s="34"/>
      <c r="TIZ1679" s="35"/>
      <c r="TJA1679" s="34"/>
      <c r="TJH1679" s="35"/>
      <c r="TJI1679" s="34"/>
      <c r="TJP1679" s="35"/>
      <c r="TJQ1679" s="34"/>
      <c r="TJX1679" s="35"/>
      <c r="TJY1679" s="34"/>
      <c r="TKF1679" s="35"/>
      <c r="TKG1679" s="34"/>
      <c r="TKN1679" s="35"/>
      <c r="TKO1679" s="34"/>
      <c r="TKV1679" s="35"/>
      <c r="TKW1679" s="34"/>
      <c r="TLD1679" s="35"/>
      <c r="TLE1679" s="34"/>
      <c r="TLL1679" s="35"/>
      <c r="TLM1679" s="34"/>
      <c r="TLT1679" s="35"/>
      <c r="TLU1679" s="34"/>
      <c r="TMB1679" s="35"/>
      <c r="TMC1679" s="34"/>
      <c r="TMJ1679" s="35"/>
      <c r="TMK1679" s="34"/>
      <c r="TMR1679" s="35"/>
      <c r="TMS1679" s="34"/>
      <c r="TMZ1679" s="35"/>
      <c r="TNA1679" s="34"/>
      <c r="TNH1679" s="35"/>
      <c r="TNI1679" s="34"/>
      <c r="TNP1679" s="35"/>
      <c r="TNQ1679" s="34"/>
      <c r="TNX1679" s="35"/>
      <c r="TNY1679" s="34"/>
      <c r="TOF1679" s="35"/>
      <c r="TOG1679" s="34"/>
      <c r="TON1679" s="35"/>
      <c r="TOO1679" s="34"/>
      <c r="TOV1679" s="35"/>
      <c r="TOW1679" s="34"/>
      <c r="TPD1679" s="35"/>
      <c r="TPE1679" s="34"/>
      <c r="TPL1679" s="35"/>
      <c r="TPM1679" s="34"/>
      <c r="TPT1679" s="35"/>
      <c r="TPU1679" s="34"/>
      <c r="TQB1679" s="35"/>
      <c r="TQC1679" s="34"/>
      <c r="TQJ1679" s="35"/>
      <c r="TQK1679" s="34"/>
      <c r="TQR1679" s="35"/>
      <c r="TQS1679" s="34"/>
      <c r="TQZ1679" s="35"/>
      <c r="TRA1679" s="34"/>
      <c r="TRH1679" s="35"/>
      <c r="TRI1679" s="34"/>
      <c r="TRP1679" s="35"/>
      <c r="TRQ1679" s="34"/>
      <c r="TRX1679" s="35"/>
      <c r="TRY1679" s="34"/>
      <c r="TSF1679" s="35"/>
      <c r="TSG1679" s="34"/>
      <c r="TSN1679" s="35"/>
      <c r="TSO1679" s="34"/>
      <c r="TSV1679" s="35"/>
      <c r="TSW1679" s="34"/>
      <c r="TTD1679" s="35"/>
      <c r="TTE1679" s="34"/>
      <c r="TTL1679" s="35"/>
      <c r="TTM1679" s="34"/>
      <c r="TTT1679" s="35"/>
      <c r="TTU1679" s="34"/>
      <c r="TUB1679" s="35"/>
      <c r="TUC1679" s="34"/>
      <c r="TUJ1679" s="35"/>
      <c r="TUK1679" s="34"/>
      <c r="TUR1679" s="35"/>
      <c r="TUS1679" s="34"/>
      <c r="TUZ1679" s="35"/>
      <c r="TVA1679" s="34"/>
      <c r="TVH1679" s="35"/>
      <c r="TVI1679" s="34"/>
      <c r="TVP1679" s="35"/>
      <c r="TVQ1679" s="34"/>
      <c r="TVX1679" s="35"/>
      <c r="TVY1679" s="34"/>
      <c r="TWF1679" s="35"/>
      <c r="TWG1679" s="34"/>
      <c r="TWN1679" s="35"/>
      <c r="TWO1679" s="34"/>
      <c r="TWV1679" s="35"/>
      <c r="TWW1679" s="34"/>
      <c r="TXD1679" s="35"/>
      <c r="TXE1679" s="34"/>
      <c r="TXL1679" s="35"/>
      <c r="TXM1679" s="34"/>
      <c r="TXT1679" s="35"/>
      <c r="TXU1679" s="34"/>
      <c r="TYB1679" s="35"/>
      <c r="TYC1679" s="34"/>
      <c r="TYJ1679" s="35"/>
      <c r="TYK1679" s="34"/>
      <c r="TYR1679" s="35"/>
      <c r="TYS1679" s="34"/>
      <c r="TYZ1679" s="35"/>
      <c r="TZA1679" s="34"/>
      <c r="TZH1679" s="35"/>
      <c r="TZI1679" s="34"/>
      <c r="TZP1679" s="35"/>
      <c r="TZQ1679" s="34"/>
      <c r="TZX1679" s="35"/>
      <c r="TZY1679" s="34"/>
      <c r="UAF1679" s="35"/>
      <c r="UAG1679" s="34"/>
      <c r="UAN1679" s="35"/>
      <c r="UAO1679" s="34"/>
      <c r="UAV1679" s="35"/>
      <c r="UAW1679" s="34"/>
      <c r="UBD1679" s="35"/>
      <c r="UBE1679" s="34"/>
      <c r="UBL1679" s="35"/>
      <c r="UBM1679" s="34"/>
      <c r="UBT1679" s="35"/>
      <c r="UBU1679" s="34"/>
      <c r="UCB1679" s="35"/>
      <c r="UCC1679" s="34"/>
      <c r="UCJ1679" s="35"/>
      <c r="UCK1679" s="34"/>
      <c r="UCR1679" s="35"/>
      <c r="UCS1679" s="34"/>
      <c r="UCZ1679" s="35"/>
      <c r="UDA1679" s="34"/>
      <c r="UDH1679" s="35"/>
      <c r="UDI1679" s="34"/>
      <c r="UDP1679" s="35"/>
      <c r="UDQ1679" s="34"/>
      <c r="UDX1679" s="35"/>
      <c r="UDY1679" s="34"/>
      <c r="UEF1679" s="35"/>
      <c r="UEG1679" s="34"/>
      <c r="UEN1679" s="35"/>
      <c r="UEO1679" s="34"/>
      <c r="UEV1679" s="35"/>
      <c r="UEW1679" s="34"/>
      <c r="UFD1679" s="35"/>
      <c r="UFE1679" s="34"/>
      <c r="UFL1679" s="35"/>
      <c r="UFM1679" s="34"/>
      <c r="UFT1679" s="35"/>
      <c r="UFU1679" s="34"/>
      <c r="UGB1679" s="35"/>
      <c r="UGC1679" s="34"/>
      <c r="UGJ1679" s="35"/>
      <c r="UGK1679" s="34"/>
      <c r="UGR1679" s="35"/>
      <c r="UGS1679" s="34"/>
      <c r="UGZ1679" s="35"/>
      <c r="UHA1679" s="34"/>
      <c r="UHH1679" s="35"/>
      <c r="UHI1679" s="34"/>
      <c r="UHP1679" s="35"/>
      <c r="UHQ1679" s="34"/>
      <c r="UHX1679" s="35"/>
      <c r="UHY1679" s="34"/>
      <c r="UIF1679" s="35"/>
      <c r="UIG1679" s="34"/>
      <c r="UIN1679" s="35"/>
      <c r="UIO1679" s="34"/>
      <c r="UIV1679" s="35"/>
      <c r="UIW1679" s="34"/>
      <c r="UJD1679" s="35"/>
      <c r="UJE1679" s="34"/>
      <c r="UJL1679" s="35"/>
      <c r="UJM1679" s="34"/>
      <c r="UJT1679" s="35"/>
      <c r="UJU1679" s="34"/>
      <c r="UKB1679" s="35"/>
      <c r="UKC1679" s="34"/>
      <c r="UKJ1679" s="35"/>
      <c r="UKK1679" s="34"/>
      <c r="UKR1679" s="35"/>
      <c r="UKS1679" s="34"/>
      <c r="UKZ1679" s="35"/>
      <c r="ULA1679" s="34"/>
      <c r="ULH1679" s="35"/>
      <c r="ULI1679" s="34"/>
      <c r="ULP1679" s="35"/>
      <c r="ULQ1679" s="34"/>
      <c r="ULX1679" s="35"/>
      <c r="ULY1679" s="34"/>
      <c r="UMF1679" s="35"/>
      <c r="UMG1679" s="34"/>
      <c r="UMN1679" s="35"/>
      <c r="UMO1679" s="34"/>
      <c r="UMV1679" s="35"/>
      <c r="UMW1679" s="34"/>
      <c r="UND1679" s="35"/>
      <c r="UNE1679" s="34"/>
      <c r="UNL1679" s="35"/>
      <c r="UNM1679" s="34"/>
      <c r="UNT1679" s="35"/>
      <c r="UNU1679" s="34"/>
      <c r="UOB1679" s="35"/>
      <c r="UOC1679" s="34"/>
      <c r="UOJ1679" s="35"/>
      <c r="UOK1679" s="34"/>
      <c r="UOR1679" s="35"/>
      <c r="UOS1679" s="34"/>
      <c r="UOZ1679" s="35"/>
      <c r="UPA1679" s="34"/>
      <c r="UPH1679" s="35"/>
      <c r="UPI1679" s="34"/>
      <c r="UPP1679" s="35"/>
      <c r="UPQ1679" s="34"/>
      <c r="UPX1679" s="35"/>
      <c r="UPY1679" s="34"/>
      <c r="UQF1679" s="35"/>
      <c r="UQG1679" s="34"/>
      <c r="UQN1679" s="35"/>
      <c r="UQO1679" s="34"/>
      <c r="UQV1679" s="35"/>
      <c r="UQW1679" s="34"/>
      <c r="URD1679" s="35"/>
      <c r="URE1679" s="34"/>
      <c r="URL1679" s="35"/>
      <c r="URM1679" s="34"/>
      <c r="URT1679" s="35"/>
      <c r="URU1679" s="34"/>
      <c r="USB1679" s="35"/>
      <c r="USC1679" s="34"/>
      <c r="USJ1679" s="35"/>
      <c r="USK1679" s="34"/>
      <c r="USR1679" s="35"/>
      <c r="USS1679" s="34"/>
      <c r="USZ1679" s="35"/>
      <c r="UTA1679" s="34"/>
      <c r="UTH1679" s="35"/>
      <c r="UTI1679" s="34"/>
      <c r="UTP1679" s="35"/>
      <c r="UTQ1679" s="34"/>
      <c r="UTX1679" s="35"/>
      <c r="UTY1679" s="34"/>
      <c r="UUF1679" s="35"/>
      <c r="UUG1679" s="34"/>
      <c r="UUN1679" s="35"/>
      <c r="UUO1679" s="34"/>
      <c r="UUV1679" s="35"/>
      <c r="UUW1679" s="34"/>
      <c r="UVD1679" s="35"/>
      <c r="UVE1679" s="34"/>
      <c r="UVL1679" s="35"/>
      <c r="UVM1679" s="34"/>
      <c r="UVT1679" s="35"/>
      <c r="UVU1679" s="34"/>
      <c r="UWB1679" s="35"/>
      <c r="UWC1679" s="34"/>
      <c r="UWJ1679" s="35"/>
      <c r="UWK1679" s="34"/>
      <c r="UWR1679" s="35"/>
      <c r="UWS1679" s="34"/>
      <c r="UWZ1679" s="35"/>
      <c r="UXA1679" s="34"/>
      <c r="UXH1679" s="35"/>
      <c r="UXI1679" s="34"/>
      <c r="UXP1679" s="35"/>
      <c r="UXQ1679" s="34"/>
      <c r="UXX1679" s="35"/>
      <c r="UXY1679" s="34"/>
      <c r="UYF1679" s="35"/>
      <c r="UYG1679" s="34"/>
      <c r="UYN1679" s="35"/>
      <c r="UYO1679" s="34"/>
      <c r="UYV1679" s="35"/>
      <c r="UYW1679" s="34"/>
      <c r="UZD1679" s="35"/>
      <c r="UZE1679" s="34"/>
      <c r="UZL1679" s="35"/>
      <c r="UZM1679" s="34"/>
      <c r="UZT1679" s="35"/>
      <c r="UZU1679" s="34"/>
      <c r="VAB1679" s="35"/>
      <c r="VAC1679" s="34"/>
      <c r="VAJ1679" s="35"/>
      <c r="VAK1679" s="34"/>
      <c r="VAR1679" s="35"/>
      <c r="VAS1679" s="34"/>
      <c r="VAZ1679" s="35"/>
      <c r="VBA1679" s="34"/>
      <c r="VBH1679" s="35"/>
      <c r="VBI1679" s="34"/>
      <c r="VBP1679" s="35"/>
      <c r="VBQ1679" s="34"/>
      <c r="VBX1679" s="35"/>
      <c r="VBY1679" s="34"/>
      <c r="VCF1679" s="35"/>
      <c r="VCG1679" s="34"/>
      <c r="VCN1679" s="35"/>
      <c r="VCO1679" s="34"/>
      <c r="VCV1679" s="35"/>
      <c r="VCW1679" s="34"/>
      <c r="VDD1679" s="35"/>
      <c r="VDE1679" s="34"/>
      <c r="VDL1679" s="35"/>
      <c r="VDM1679" s="34"/>
      <c r="VDT1679" s="35"/>
      <c r="VDU1679" s="34"/>
      <c r="VEB1679" s="35"/>
      <c r="VEC1679" s="34"/>
      <c r="VEJ1679" s="35"/>
      <c r="VEK1679" s="34"/>
      <c r="VER1679" s="35"/>
      <c r="VES1679" s="34"/>
      <c r="VEZ1679" s="35"/>
      <c r="VFA1679" s="34"/>
      <c r="VFH1679" s="35"/>
      <c r="VFI1679" s="34"/>
      <c r="VFP1679" s="35"/>
      <c r="VFQ1679" s="34"/>
      <c r="VFX1679" s="35"/>
      <c r="VFY1679" s="34"/>
      <c r="VGF1679" s="35"/>
      <c r="VGG1679" s="34"/>
      <c r="VGN1679" s="35"/>
      <c r="VGO1679" s="34"/>
      <c r="VGV1679" s="35"/>
      <c r="VGW1679" s="34"/>
      <c r="VHD1679" s="35"/>
      <c r="VHE1679" s="34"/>
      <c r="VHL1679" s="35"/>
      <c r="VHM1679" s="34"/>
      <c r="VHT1679" s="35"/>
      <c r="VHU1679" s="34"/>
      <c r="VIB1679" s="35"/>
      <c r="VIC1679" s="34"/>
      <c r="VIJ1679" s="35"/>
      <c r="VIK1679" s="34"/>
      <c r="VIR1679" s="35"/>
      <c r="VIS1679" s="34"/>
      <c r="VIZ1679" s="35"/>
      <c r="VJA1679" s="34"/>
      <c r="VJH1679" s="35"/>
      <c r="VJI1679" s="34"/>
      <c r="VJP1679" s="35"/>
      <c r="VJQ1679" s="34"/>
      <c r="VJX1679" s="35"/>
      <c r="VJY1679" s="34"/>
      <c r="VKF1679" s="35"/>
      <c r="VKG1679" s="34"/>
      <c r="VKN1679" s="35"/>
      <c r="VKO1679" s="34"/>
      <c r="VKV1679" s="35"/>
      <c r="VKW1679" s="34"/>
      <c r="VLD1679" s="35"/>
      <c r="VLE1679" s="34"/>
      <c r="VLL1679" s="35"/>
      <c r="VLM1679" s="34"/>
      <c r="VLT1679" s="35"/>
      <c r="VLU1679" s="34"/>
      <c r="VMB1679" s="35"/>
      <c r="VMC1679" s="34"/>
      <c r="VMJ1679" s="35"/>
      <c r="VMK1679" s="34"/>
      <c r="VMR1679" s="35"/>
      <c r="VMS1679" s="34"/>
      <c r="VMZ1679" s="35"/>
      <c r="VNA1679" s="34"/>
      <c r="VNH1679" s="35"/>
      <c r="VNI1679" s="34"/>
      <c r="VNP1679" s="35"/>
      <c r="VNQ1679" s="34"/>
      <c r="VNX1679" s="35"/>
      <c r="VNY1679" s="34"/>
      <c r="VOF1679" s="35"/>
      <c r="VOG1679" s="34"/>
      <c r="VON1679" s="35"/>
      <c r="VOO1679" s="34"/>
      <c r="VOV1679" s="35"/>
      <c r="VOW1679" s="34"/>
      <c r="VPD1679" s="35"/>
      <c r="VPE1679" s="34"/>
      <c r="VPL1679" s="35"/>
      <c r="VPM1679" s="34"/>
      <c r="VPT1679" s="35"/>
      <c r="VPU1679" s="34"/>
      <c r="VQB1679" s="35"/>
      <c r="VQC1679" s="34"/>
      <c r="VQJ1679" s="35"/>
      <c r="VQK1679" s="34"/>
      <c r="VQR1679" s="35"/>
      <c r="VQS1679" s="34"/>
      <c r="VQZ1679" s="35"/>
      <c r="VRA1679" s="34"/>
      <c r="VRH1679" s="35"/>
      <c r="VRI1679" s="34"/>
      <c r="VRP1679" s="35"/>
      <c r="VRQ1679" s="34"/>
      <c r="VRX1679" s="35"/>
      <c r="VRY1679" s="34"/>
      <c r="VSF1679" s="35"/>
      <c r="VSG1679" s="34"/>
      <c r="VSN1679" s="35"/>
      <c r="VSO1679" s="34"/>
      <c r="VSV1679" s="35"/>
      <c r="VSW1679" s="34"/>
      <c r="VTD1679" s="35"/>
      <c r="VTE1679" s="34"/>
      <c r="VTL1679" s="35"/>
      <c r="VTM1679" s="34"/>
      <c r="VTT1679" s="35"/>
      <c r="VTU1679" s="34"/>
      <c r="VUB1679" s="35"/>
      <c r="VUC1679" s="34"/>
      <c r="VUJ1679" s="35"/>
      <c r="VUK1679" s="34"/>
      <c r="VUR1679" s="35"/>
      <c r="VUS1679" s="34"/>
      <c r="VUZ1679" s="35"/>
      <c r="VVA1679" s="34"/>
      <c r="VVH1679" s="35"/>
      <c r="VVI1679" s="34"/>
      <c r="VVP1679" s="35"/>
      <c r="VVQ1679" s="34"/>
      <c r="VVX1679" s="35"/>
      <c r="VVY1679" s="34"/>
      <c r="VWF1679" s="35"/>
      <c r="VWG1679" s="34"/>
      <c r="VWN1679" s="35"/>
      <c r="VWO1679" s="34"/>
      <c r="VWV1679" s="35"/>
      <c r="VWW1679" s="34"/>
      <c r="VXD1679" s="35"/>
      <c r="VXE1679" s="34"/>
      <c r="VXL1679" s="35"/>
      <c r="VXM1679" s="34"/>
      <c r="VXT1679" s="35"/>
      <c r="VXU1679" s="34"/>
      <c r="VYB1679" s="35"/>
      <c r="VYC1679" s="34"/>
      <c r="VYJ1679" s="35"/>
      <c r="VYK1679" s="34"/>
      <c r="VYR1679" s="35"/>
      <c r="VYS1679" s="34"/>
      <c r="VYZ1679" s="35"/>
      <c r="VZA1679" s="34"/>
      <c r="VZH1679" s="35"/>
      <c r="VZI1679" s="34"/>
      <c r="VZP1679" s="35"/>
      <c r="VZQ1679" s="34"/>
      <c r="VZX1679" s="35"/>
      <c r="VZY1679" s="34"/>
      <c r="WAF1679" s="35"/>
      <c r="WAG1679" s="34"/>
      <c r="WAN1679" s="35"/>
      <c r="WAO1679" s="34"/>
      <c r="WAV1679" s="35"/>
      <c r="WAW1679" s="34"/>
      <c r="WBD1679" s="35"/>
      <c r="WBE1679" s="34"/>
      <c r="WBL1679" s="35"/>
      <c r="WBM1679" s="34"/>
      <c r="WBT1679" s="35"/>
      <c r="WBU1679" s="34"/>
      <c r="WCB1679" s="35"/>
      <c r="WCC1679" s="34"/>
      <c r="WCJ1679" s="35"/>
      <c r="WCK1679" s="34"/>
      <c r="WCR1679" s="35"/>
      <c r="WCS1679" s="34"/>
      <c r="WCZ1679" s="35"/>
      <c r="WDA1679" s="34"/>
      <c r="WDH1679" s="35"/>
      <c r="WDI1679" s="34"/>
      <c r="WDP1679" s="35"/>
      <c r="WDQ1679" s="34"/>
      <c r="WDX1679" s="35"/>
      <c r="WDY1679" s="34"/>
      <c r="WEF1679" s="35"/>
      <c r="WEG1679" s="34"/>
      <c r="WEN1679" s="35"/>
      <c r="WEO1679" s="34"/>
      <c r="WEV1679" s="35"/>
      <c r="WEW1679" s="34"/>
      <c r="WFD1679" s="35"/>
      <c r="WFE1679" s="34"/>
      <c r="WFL1679" s="35"/>
      <c r="WFM1679" s="34"/>
      <c r="WFT1679" s="35"/>
      <c r="WFU1679" s="34"/>
      <c r="WGB1679" s="35"/>
      <c r="WGC1679" s="34"/>
      <c r="WGJ1679" s="35"/>
      <c r="WGK1679" s="34"/>
      <c r="WGR1679" s="35"/>
      <c r="WGS1679" s="34"/>
      <c r="WGZ1679" s="35"/>
      <c r="WHA1679" s="34"/>
      <c r="WHH1679" s="35"/>
      <c r="WHI1679" s="34"/>
      <c r="WHP1679" s="35"/>
      <c r="WHQ1679" s="34"/>
      <c r="WHX1679" s="35"/>
      <c r="WHY1679" s="34"/>
      <c r="WIF1679" s="35"/>
      <c r="WIG1679" s="34"/>
      <c r="WIN1679" s="35"/>
      <c r="WIO1679" s="34"/>
      <c r="WIV1679" s="35"/>
      <c r="WIW1679" s="34"/>
      <c r="WJD1679" s="35"/>
      <c r="WJE1679" s="34"/>
      <c r="WJL1679" s="35"/>
      <c r="WJM1679" s="34"/>
      <c r="WJT1679" s="35"/>
      <c r="WJU1679" s="34"/>
      <c r="WKB1679" s="35"/>
      <c r="WKC1679" s="34"/>
      <c r="WKJ1679" s="35"/>
      <c r="WKK1679" s="34"/>
      <c r="WKR1679" s="35"/>
      <c r="WKS1679" s="34"/>
      <c r="WKZ1679" s="35"/>
      <c r="WLA1679" s="34"/>
      <c r="WLH1679" s="35"/>
      <c r="WLI1679" s="34"/>
      <c r="WLP1679" s="35"/>
      <c r="WLQ1679" s="34"/>
      <c r="WLX1679" s="35"/>
      <c r="WLY1679" s="34"/>
      <c r="WMF1679" s="35"/>
      <c r="WMG1679" s="34"/>
      <c r="WMN1679" s="35"/>
      <c r="WMO1679" s="34"/>
      <c r="WMV1679" s="35"/>
      <c r="WMW1679" s="34"/>
      <c r="WND1679" s="35"/>
      <c r="WNE1679" s="34"/>
      <c r="WNL1679" s="35"/>
      <c r="WNM1679" s="34"/>
      <c r="WNT1679" s="35"/>
      <c r="WNU1679" s="34"/>
      <c r="WOB1679" s="35"/>
      <c r="WOC1679" s="34"/>
      <c r="WOJ1679" s="35"/>
      <c r="WOK1679" s="34"/>
      <c r="WOR1679" s="35"/>
      <c r="WOS1679" s="34"/>
      <c r="WOZ1679" s="35"/>
      <c r="WPA1679" s="34"/>
      <c r="WPH1679" s="35"/>
      <c r="WPI1679" s="34"/>
      <c r="WPP1679" s="35"/>
      <c r="WPQ1679" s="34"/>
      <c r="WPX1679" s="35"/>
      <c r="WPY1679" s="34"/>
      <c r="WQF1679" s="35"/>
      <c r="WQG1679" s="34"/>
      <c r="WQN1679" s="35"/>
      <c r="WQO1679" s="34"/>
      <c r="WQV1679" s="35"/>
      <c r="WQW1679" s="34"/>
      <c r="WRD1679" s="35"/>
      <c r="WRE1679" s="34"/>
      <c r="WRL1679" s="35"/>
      <c r="WRM1679" s="34"/>
      <c r="WRT1679" s="35"/>
      <c r="WRU1679" s="34"/>
      <c r="WSB1679" s="35"/>
      <c r="WSC1679" s="34"/>
      <c r="WSJ1679" s="35"/>
      <c r="WSK1679" s="34"/>
      <c r="WSR1679" s="35"/>
      <c r="WSS1679" s="34"/>
      <c r="WSZ1679" s="35"/>
      <c r="WTA1679" s="34"/>
      <c r="WTH1679" s="35"/>
      <c r="WTI1679" s="34"/>
      <c r="WTP1679" s="35"/>
      <c r="WTQ1679" s="34"/>
      <c r="WTX1679" s="35"/>
      <c r="WTY1679" s="34"/>
      <c r="WUF1679" s="35"/>
      <c r="WUG1679" s="34"/>
      <c r="WUN1679" s="35"/>
      <c r="WUO1679" s="34"/>
      <c r="WUV1679" s="35"/>
      <c r="WUW1679" s="34"/>
      <c r="WVD1679" s="35"/>
      <c r="WVE1679" s="34"/>
      <c r="WVL1679" s="35"/>
      <c r="WVM1679" s="34"/>
      <c r="WVT1679" s="35"/>
      <c r="WVU1679" s="34"/>
      <c r="WWB1679" s="35"/>
      <c r="WWC1679" s="34"/>
      <c r="WWJ1679" s="35"/>
      <c r="WWK1679" s="34"/>
      <c r="WWR1679" s="35"/>
      <c r="WWS1679" s="34"/>
      <c r="WWZ1679" s="35"/>
      <c r="WXA1679" s="34"/>
      <c r="WXH1679" s="35"/>
      <c r="WXI1679" s="34"/>
      <c r="WXP1679" s="35"/>
      <c r="WXQ1679" s="34"/>
      <c r="WXX1679" s="35"/>
      <c r="WXY1679" s="34"/>
      <c r="WYF1679" s="35"/>
      <c r="WYG1679" s="34"/>
      <c r="WYN1679" s="35"/>
      <c r="WYO1679" s="34"/>
      <c r="WYV1679" s="35"/>
      <c r="WYW1679" s="34"/>
      <c r="WZD1679" s="35"/>
      <c r="WZE1679" s="34"/>
      <c r="WZL1679" s="35"/>
      <c r="WZM1679" s="34"/>
      <c r="WZT1679" s="35"/>
      <c r="WZU1679" s="34"/>
      <c r="XAB1679" s="35"/>
      <c r="XAC1679" s="34"/>
      <c r="XAJ1679" s="35"/>
      <c r="XAK1679" s="34"/>
      <c r="XAR1679" s="35"/>
      <c r="XAS1679" s="34"/>
      <c r="XAZ1679" s="35"/>
      <c r="XBA1679" s="34"/>
      <c r="XBH1679" s="35"/>
      <c r="XBI1679" s="34"/>
      <c r="XBP1679" s="35"/>
      <c r="XBQ1679" s="34"/>
      <c r="XBX1679" s="35"/>
      <c r="XBY1679" s="34"/>
      <c r="XCF1679" s="35"/>
      <c r="XCG1679" s="34"/>
      <c r="XCN1679" s="35"/>
      <c r="XCO1679" s="34"/>
      <c r="XCV1679" s="35"/>
      <c r="XCW1679" s="34"/>
      <c r="XDD1679" s="35"/>
      <c r="XDE1679" s="34"/>
      <c r="XDL1679" s="35"/>
      <c r="XDM1679" s="34"/>
      <c r="XDT1679" s="35"/>
      <c r="XDU1679" s="34"/>
      <c r="XEB1679" s="35"/>
      <c r="XEC1679" s="34"/>
      <c r="XEJ1679" s="35"/>
      <c r="XEK1679" s="34"/>
      <c r="XER1679" s="35"/>
      <c r="XES1679" s="34"/>
      <c r="XEZ1679" s="35"/>
      <c r="XFA1679" s="34"/>
    </row>
    <row r="1680" spans="1:1021 1028:2045 2052:3069 3076:4093 4100:5117 5124:6141 6148:7165 7172:8189 8196:9213 9220:10237 10244:11261 11268:12285 12292:13309 13316:14333 14340:15357 15364:16381" x14ac:dyDescent="0.25">
      <c r="A1680" t="s">
        <v>484</v>
      </c>
      <c r="B1680" t="s">
        <v>332</v>
      </c>
      <c r="C1680">
        <v>339</v>
      </c>
      <c r="D1680">
        <v>339</v>
      </c>
      <c r="E1680" s="35">
        <v>1</v>
      </c>
      <c r="F1680" s="34">
        <v>1.9999999999999999E-88</v>
      </c>
      <c r="G1680">
        <v>85.76</v>
      </c>
      <c r="H1680">
        <v>418</v>
      </c>
      <c r="I1680" t="str">
        <f>HYPERLINK("https://www.ncbi.nlm.nih.gov/nucleotide/LC633064.1?report=genbank&amp;log$=nucltop&amp;blast_rank=78&amp;RID=XE6RV0D8013","LC633064.1")</f>
        <v>LC633064.1</v>
      </c>
      <c r="L1680" s="35"/>
      <c r="M1680" s="34"/>
      <c r="T1680" s="35"/>
      <c r="U1680" s="34"/>
      <c r="AB1680" s="35"/>
      <c r="AC1680" s="34"/>
      <c r="AJ1680" s="35"/>
      <c r="AK1680" s="34"/>
      <c r="AR1680" s="35"/>
      <c r="AS1680" s="34"/>
      <c r="AZ1680" s="35"/>
      <c r="BA1680" s="34"/>
      <c r="BH1680" s="35"/>
      <c r="BI1680" s="34"/>
      <c r="BP1680" s="35"/>
      <c r="BQ1680" s="34"/>
      <c r="BX1680" s="35"/>
      <c r="BY1680" s="34"/>
      <c r="CF1680" s="35"/>
      <c r="CG1680" s="34"/>
      <c r="CN1680" s="35"/>
      <c r="CO1680" s="34"/>
      <c r="CV1680" s="35"/>
      <c r="CW1680" s="34"/>
      <c r="DD1680" s="35"/>
      <c r="DE1680" s="34"/>
      <c r="DL1680" s="35"/>
      <c r="DM1680" s="34"/>
      <c r="DT1680" s="35"/>
      <c r="DU1680" s="34"/>
      <c r="EB1680" s="35"/>
      <c r="EC1680" s="34"/>
      <c r="EJ1680" s="35"/>
      <c r="EK1680" s="34"/>
      <c r="ER1680" s="35"/>
      <c r="ES1680" s="34"/>
      <c r="EZ1680" s="35"/>
      <c r="FA1680" s="34"/>
      <c r="FH1680" s="35"/>
      <c r="FI1680" s="34"/>
      <c r="FP1680" s="35"/>
      <c r="FQ1680" s="34"/>
      <c r="FX1680" s="35"/>
      <c r="FY1680" s="34"/>
      <c r="GF1680" s="35"/>
      <c r="GG1680" s="34"/>
      <c r="GN1680" s="35"/>
      <c r="GO1680" s="34"/>
      <c r="GV1680" s="35"/>
      <c r="GW1680" s="34"/>
      <c r="HD1680" s="35"/>
      <c r="HE1680" s="34"/>
      <c r="HL1680" s="35"/>
      <c r="HM1680" s="34"/>
      <c r="HT1680" s="35"/>
      <c r="HU1680" s="34"/>
      <c r="IB1680" s="35"/>
      <c r="IC1680" s="34"/>
      <c r="IJ1680" s="35"/>
      <c r="IK1680" s="34"/>
      <c r="IR1680" s="35"/>
      <c r="IS1680" s="34"/>
      <c r="IZ1680" s="35"/>
      <c r="JA1680" s="34"/>
      <c r="JH1680" s="35"/>
      <c r="JI1680" s="34"/>
      <c r="JP1680" s="35"/>
      <c r="JQ1680" s="34"/>
      <c r="JX1680" s="35"/>
      <c r="JY1680" s="34"/>
      <c r="KF1680" s="35"/>
      <c r="KG1680" s="34"/>
      <c r="KN1680" s="35"/>
      <c r="KO1680" s="34"/>
      <c r="KV1680" s="35"/>
      <c r="KW1680" s="34"/>
      <c r="LD1680" s="35"/>
      <c r="LE1680" s="34"/>
      <c r="LL1680" s="35"/>
      <c r="LM1680" s="34"/>
      <c r="LT1680" s="35"/>
      <c r="LU1680" s="34"/>
      <c r="MB1680" s="35"/>
      <c r="MC1680" s="34"/>
      <c r="MJ1680" s="35"/>
      <c r="MK1680" s="34"/>
      <c r="MR1680" s="35"/>
      <c r="MS1680" s="34"/>
      <c r="MZ1680" s="35"/>
      <c r="NA1680" s="34"/>
      <c r="NH1680" s="35"/>
      <c r="NI1680" s="34"/>
      <c r="NP1680" s="35"/>
      <c r="NQ1680" s="34"/>
      <c r="NX1680" s="35"/>
      <c r="NY1680" s="34"/>
      <c r="OF1680" s="35"/>
      <c r="OG1680" s="34"/>
      <c r="ON1680" s="35"/>
      <c r="OO1680" s="34"/>
      <c r="OV1680" s="35"/>
      <c r="OW1680" s="34"/>
      <c r="PD1680" s="35"/>
      <c r="PE1680" s="34"/>
      <c r="PL1680" s="35"/>
      <c r="PM1680" s="34"/>
      <c r="PT1680" s="35"/>
      <c r="PU1680" s="34"/>
      <c r="QB1680" s="35"/>
      <c r="QC1680" s="34"/>
      <c r="QJ1680" s="35"/>
      <c r="QK1680" s="34"/>
      <c r="QR1680" s="35"/>
      <c r="QS1680" s="34"/>
      <c r="QZ1680" s="35"/>
      <c r="RA1680" s="34"/>
      <c r="RH1680" s="35"/>
      <c r="RI1680" s="34"/>
      <c r="RP1680" s="35"/>
      <c r="RQ1680" s="34"/>
      <c r="RX1680" s="35"/>
      <c r="RY1680" s="34"/>
      <c r="SF1680" s="35"/>
      <c r="SG1680" s="34"/>
      <c r="SN1680" s="35"/>
      <c r="SO1680" s="34"/>
      <c r="SV1680" s="35"/>
      <c r="SW1680" s="34"/>
      <c r="TD1680" s="35"/>
      <c r="TE1680" s="34"/>
      <c r="TL1680" s="35"/>
      <c r="TM1680" s="34"/>
      <c r="TT1680" s="35"/>
      <c r="TU1680" s="34"/>
      <c r="UB1680" s="35"/>
      <c r="UC1680" s="34"/>
      <c r="UJ1680" s="35"/>
      <c r="UK1680" s="34"/>
      <c r="UR1680" s="35"/>
      <c r="US1680" s="34"/>
      <c r="UZ1680" s="35"/>
      <c r="VA1680" s="34"/>
      <c r="VH1680" s="35"/>
      <c r="VI1680" s="34"/>
      <c r="VP1680" s="35"/>
      <c r="VQ1680" s="34"/>
      <c r="VX1680" s="35"/>
      <c r="VY1680" s="34"/>
      <c r="WF1680" s="35"/>
      <c r="WG1680" s="34"/>
      <c r="WN1680" s="35"/>
      <c r="WO1680" s="34"/>
      <c r="WV1680" s="35"/>
      <c r="WW1680" s="34"/>
      <c r="XD1680" s="35"/>
      <c r="XE1680" s="34"/>
      <c r="XL1680" s="35"/>
      <c r="XM1680" s="34"/>
      <c r="XT1680" s="35"/>
      <c r="XU1680" s="34"/>
      <c r="YB1680" s="35"/>
      <c r="YC1680" s="34"/>
      <c r="YJ1680" s="35"/>
      <c r="YK1680" s="34"/>
      <c r="YR1680" s="35"/>
      <c r="YS1680" s="34"/>
      <c r="YZ1680" s="35"/>
      <c r="ZA1680" s="34"/>
      <c r="ZH1680" s="35"/>
      <c r="ZI1680" s="34"/>
      <c r="ZP1680" s="35"/>
      <c r="ZQ1680" s="34"/>
      <c r="ZX1680" s="35"/>
      <c r="ZY1680" s="34"/>
      <c r="AAF1680" s="35"/>
      <c r="AAG1680" s="34"/>
      <c r="AAN1680" s="35"/>
      <c r="AAO1680" s="34"/>
      <c r="AAV1680" s="35"/>
      <c r="AAW1680" s="34"/>
      <c r="ABD1680" s="35"/>
      <c r="ABE1680" s="34"/>
      <c r="ABL1680" s="35"/>
      <c r="ABM1680" s="34"/>
      <c r="ABT1680" s="35"/>
      <c r="ABU1680" s="34"/>
      <c r="ACB1680" s="35"/>
      <c r="ACC1680" s="34"/>
      <c r="ACJ1680" s="35"/>
      <c r="ACK1680" s="34"/>
      <c r="ACR1680" s="35"/>
      <c r="ACS1680" s="34"/>
      <c r="ACZ1680" s="35"/>
      <c r="ADA1680" s="34"/>
      <c r="ADH1680" s="35"/>
      <c r="ADI1680" s="34"/>
      <c r="ADP1680" s="35"/>
      <c r="ADQ1680" s="34"/>
      <c r="ADX1680" s="35"/>
      <c r="ADY1680" s="34"/>
      <c r="AEF1680" s="35"/>
      <c r="AEG1680" s="34"/>
      <c r="AEN1680" s="35"/>
      <c r="AEO1680" s="34"/>
      <c r="AEV1680" s="35"/>
      <c r="AEW1680" s="34"/>
      <c r="AFD1680" s="35"/>
      <c r="AFE1680" s="34"/>
      <c r="AFL1680" s="35"/>
      <c r="AFM1680" s="34"/>
      <c r="AFT1680" s="35"/>
      <c r="AFU1680" s="34"/>
      <c r="AGB1680" s="35"/>
      <c r="AGC1680" s="34"/>
      <c r="AGJ1680" s="35"/>
      <c r="AGK1680" s="34"/>
      <c r="AGR1680" s="35"/>
      <c r="AGS1680" s="34"/>
      <c r="AGZ1680" s="35"/>
      <c r="AHA1680" s="34"/>
      <c r="AHH1680" s="35"/>
      <c r="AHI1680" s="34"/>
      <c r="AHP1680" s="35"/>
      <c r="AHQ1680" s="34"/>
      <c r="AHX1680" s="35"/>
      <c r="AHY1680" s="34"/>
      <c r="AIF1680" s="35"/>
      <c r="AIG1680" s="34"/>
      <c r="AIN1680" s="35"/>
      <c r="AIO1680" s="34"/>
      <c r="AIV1680" s="35"/>
      <c r="AIW1680" s="34"/>
      <c r="AJD1680" s="35"/>
      <c r="AJE1680" s="34"/>
      <c r="AJL1680" s="35"/>
      <c r="AJM1680" s="34"/>
      <c r="AJT1680" s="35"/>
      <c r="AJU1680" s="34"/>
      <c r="AKB1680" s="35"/>
      <c r="AKC1680" s="34"/>
      <c r="AKJ1680" s="35"/>
      <c r="AKK1680" s="34"/>
      <c r="AKR1680" s="35"/>
      <c r="AKS1680" s="34"/>
      <c r="AKZ1680" s="35"/>
      <c r="ALA1680" s="34"/>
      <c r="ALH1680" s="35"/>
      <c r="ALI1680" s="34"/>
      <c r="ALP1680" s="35"/>
      <c r="ALQ1680" s="34"/>
      <c r="ALX1680" s="35"/>
      <c r="ALY1680" s="34"/>
      <c r="AMF1680" s="35"/>
      <c r="AMG1680" s="34"/>
      <c r="AMN1680" s="35"/>
      <c r="AMO1680" s="34"/>
      <c r="AMV1680" s="35"/>
      <c r="AMW1680" s="34"/>
      <c r="AND1680" s="35"/>
      <c r="ANE1680" s="34"/>
      <c r="ANL1680" s="35"/>
      <c r="ANM1680" s="34"/>
      <c r="ANT1680" s="35"/>
      <c r="ANU1680" s="34"/>
      <c r="AOB1680" s="35"/>
      <c r="AOC1680" s="34"/>
      <c r="AOJ1680" s="35"/>
      <c r="AOK1680" s="34"/>
      <c r="AOR1680" s="35"/>
      <c r="AOS1680" s="34"/>
      <c r="AOZ1680" s="35"/>
      <c r="APA1680" s="34"/>
      <c r="APH1680" s="35"/>
      <c r="API1680" s="34"/>
      <c r="APP1680" s="35"/>
      <c r="APQ1680" s="34"/>
      <c r="APX1680" s="35"/>
      <c r="APY1680" s="34"/>
      <c r="AQF1680" s="35"/>
      <c r="AQG1680" s="34"/>
      <c r="AQN1680" s="35"/>
      <c r="AQO1680" s="34"/>
      <c r="AQV1680" s="35"/>
      <c r="AQW1680" s="34"/>
      <c r="ARD1680" s="35"/>
      <c r="ARE1680" s="34"/>
      <c r="ARL1680" s="35"/>
      <c r="ARM1680" s="34"/>
      <c r="ART1680" s="35"/>
      <c r="ARU1680" s="34"/>
      <c r="ASB1680" s="35"/>
      <c r="ASC1680" s="34"/>
      <c r="ASJ1680" s="35"/>
      <c r="ASK1680" s="34"/>
      <c r="ASR1680" s="35"/>
      <c r="ASS1680" s="34"/>
      <c r="ASZ1680" s="35"/>
      <c r="ATA1680" s="34"/>
      <c r="ATH1680" s="35"/>
      <c r="ATI1680" s="34"/>
      <c r="ATP1680" s="35"/>
      <c r="ATQ1680" s="34"/>
      <c r="ATX1680" s="35"/>
      <c r="ATY1680" s="34"/>
      <c r="AUF1680" s="35"/>
      <c r="AUG1680" s="34"/>
      <c r="AUN1680" s="35"/>
      <c r="AUO1680" s="34"/>
      <c r="AUV1680" s="35"/>
      <c r="AUW1680" s="34"/>
      <c r="AVD1680" s="35"/>
      <c r="AVE1680" s="34"/>
      <c r="AVL1680" s="35"/>
      <c r="AVM1680" s="34"/>
      <c r="AVT1680" s="35"/>
      <c r="AVU1680" s="34"/>
      <c r="AWB1680" s="35"/>
      <c r="AWC1680" s="34"/>
      <c r="AWJ1680" s="35"/>
      <c r="AWK1680" s="34"/>
      <c r="AWR1680" s="35"/>
      <c r="AWS1680" s="34"/>
      <c r="AWZ1680" s="35"/>
      <c r="AXA1680" s="34"/>
      <c r="AXH1680" s="35"/>
      <c r="AXI1680" s="34"/>
      <c r="AXP1680" s="35"/>
      <c r="AXQ1680" s="34"/>
      <c r="AXX1680" s="35"/>
      <c r="AXY1680" s="34"/>
      <c r="AYF1680" s="35"/>
      <c r="AYG1680" s="34"/>
      <c r="AYN1680" s="35"/>
      <c r="AYO1680" s="34"/>
      <c r="AYV1680" s="35"/>
      <c r="AYW1680" s="34"/>
      <c r="AZD1680" s="35"/>
      <c r="AZE1680" s="34"/>
      <c r="AZL1680" s="35"/>
      <c r="AZM1680" s="34"/>
      <c r="AZT1680" s="35"/>
      <c r="AZU1680" s="34"/>
      <c r="BAB1680" s="35"/>
      <c r="BAC1680" s="34"/>
      <c r="BAJ1680" s="35"/>
      <c r="BAK1680" s="34"/>
      <c r="BAR1680" s="35"/>
      <c r="BAS1680" s="34"/>
      <c r="BAZ1680" s="35"/>
      <c r="BBA1680" s="34"/>
      <c r="BBH1680" s="35"/>
      <c r="BBI1680" s="34"/>
      <c r="BBP1680" s="35"/>
      <c r="BBQ1680" s="34"/>
      <c r="BBX1680" s="35"/>
      <c r="BBY1680" s="34"/>
      <c r="BCF1680" s="35"/>
      <c r="BCG1680" s="34"/>
      <c r="BCN1680" s="35"/>
      <c r="BCO1680" s="34"/>
      <c r="BCV1680" s="35"/>
      <c r="BCW1680" s="34"/>
      <c r="BDD1680" s="35"/>
      <c r="BDE1680" s="34"/>
      <c r="BDL1680" s="35"/>
      <c r="BDM1680" s="34"/>
      <c r="BDT1680" s="35"/>
      <c r="BDU1680" s="34"/>
      <c r="BEB1680" s="35"/>
      <c r="BEC1680" s="34"/>
      <c r="BEJ1680" s="35"/>
      <c r="BEK1680" s="34"/>
      <c r="BER1680" s="35"/>
      <c r="BES1680" s="34"/>
      <c r="BEZ1680" s="35"/>
      <c r="BFA1680" s="34"/>
      <c r="BFH1680" s="35"/>
      <c r="BFI1680" s="34"/>
      <c r="BFP1680" s="35"/>
      <c r="BFQ1680" s="34"/>
      <c r="BFX1680" s="35"/>
      <c r="BFY1680" s="34"/>
      <c r="BGF1680" s="35"/>
      <c r="BGG1680" s="34"/>
      <c r="BGN1680" s="35"/>
      <c r="BGO1680" s="34"/>
      <c r="BGV1680" s="35"/>
      <c r="BGW1680" s="34"/>
      <c r="BHD1680" s="35"/>
      <c r="BHE1680" s="34"/>
      <c r="BHL1680" s="35"/>
      <c r="BHM1680" s="34"/>
      <c r="BHT1680" s="35"/>
      <c r="BHU1680" s="34"/>
      <c r="BIB1680" s="35"/>
      <c r="BIC1680" s="34"/>
      <c r="BIJ1680" s="35"/>
      <c r="BIK1680" s="34"/>
      <c r="BIR1680" s="35"/>
      <c r="BIS1680" s="34"/>
      <c r="BIZ1680" s="35"/>
      <c r="BJA1680" s="34"/>
      <c r="BJH1680" s="35"/>
      <c r="BJI1680" s="34"/>
      <c r="BJP1680" s="35"/>
      <c r="BJQ1680" s="34"/>
      <c r="BJX1680" s="35"/>
      <c r="BJY1680" s="34"/>
      <c r="BKF1680" s="35"/>
      <c r="BKG1680" s="34"/>
      <c r="BKN1680" s="35"/>
      <c r="BKO1680" s="34"/>
      <c r="BKV1680" s="35"/>
      <c r="BKW1680" s="34"/>
      <c r="BLD1680" s="35"/>
      <c r="BLE1680" s="34"/>
      <c r="BLL1680" s="35"/>
      <c r="BLM1680" s="34"/>
      <c r="BLT1680" s="35"/>
      <c r="BLU1680" s="34"/>
      <c r="BMB1680" s="35"/>
      <c r="BMC1680" s="34"/>
      <c r="BMJ1680" s="35"/>
      <c r="BMK1680" s="34"/>
      <c r="BMR1680" s="35"/>
      <c r="BMS1680" s="34"/>
      <c r="BMZ1680" s="35"/>
      <c r="BNA1680" s="34"/>
      <c r="BNH1680" s="35"/>
      <c r="BNI1680" s="34"/>
      <c r="BNP1680" s="35"/>
      <c r="BNQ1680" s="34"/>
      <c r="BNX1680" s="35"/>
      <c r="BNY1680" s="34"/>
      <c r="BOF1680" s="35"/>
      <c r="BOG1680" s="34"/>
      <c r="BON1680" s="35"/>
      <c r="BOO1680" s="34"/>
      <c r="BOV1680" s="35"/>
      <c r="BOW1680" s="34"/>
      <c r="BPD1680" s="35"/>
      <c r="BPE1680" s="34"/>
      <c r="BPL1680" s="35"/>
      <c r="BPM1680" s="34"/>
      <c r="BPT1680" s="35"/>
      <c r="BPU1680" s="34"/>
      <c r="BQB1680" s="35"/>
      <c r="BQC1680" s="34"/>
      <c r="BQJ1680" s="35"/>
      <c r="BQK1680" s="34"/>
      <c r="BQR1680" s="35"/>
      <c r="BQS1680" s="34"/>
      <c r="BQZ1680" s="35"/>
      <c r="BRA1680" s="34"/>
      <c r="BRH1680" s="35"/>
      <c r="BRI1680" s="34"/>
      <c r="BRP1680" s="35"/>
      <c r="BRQ1680" s="34"/>
      <c r="BRX1680" s="35"/>
      <c r="BRY1680" s="34"/>
      <c r="BSF1680" s="35"/>
      <c r="BSG1680" s="34"/>
      <c r="BSN1680" s="35"/>
      <c r="BSO1680" s="34"/>
      <c r="BSV1680" s="35"/>
      <c r="BSW1680" s="34"/>
      <c r="BTD1680" s="35"/>
      <c r="BTE1680" s="34"/>
      <c r="BTL1680" s="35"/>
      <c r="BTM1680" s="34"/>
      <c r="BTT1680" s="35"/>
      <c r="BTU1680" s="34"/>
      <c r="BUB1680" s="35"/>
      <c r="BUC1680" s="34"/>
      <c r="BUJ1680" s="35"/>
      <c r="BUK1680" s="34"/>
      <c r="BUR1680" s="35"/>
      <c r="BUS1680" s="34"/>
      <c r="BUZ1680" s="35"/>
      <c r="BVA1680" s="34"/>
      <c r="BVH1680" s="35"/>
      <c r="BVI1680" s="34"/>
      <c r="BVP1680" s="35"/>
      <c r="BVQ1680" s="34"/>
      <c r="BVX1680" s="35"/>
      <c r="BVY1680" s="34"/>
      <c r="BWF1680" s="35"/>
      <c r="BWG1680" s="34"/>
      <c r="BWN1680" s="35"/>
      <c r="BWO1680" s="34"/>
      <c r="BWV1680" s="35"/>
      <c r="BWW1680" s="34"/>
      <c r="BXD1680" s="35"/>
      <c r="BXE1680" s="34"/>
      <c r="BXL1680" s="35"/>
      <c r="BXM1680" s="34"/>
      <c r="BXT1680" s="35"/>
      <c r="BXU1680" s="34"/>
      <c r="BYB1680" s="35"/>
      <c r="BYC1680" s="34"/>
      <c r="BYJ1680" s="35"/>
      <c r="BYK1680" s="34"/>
      <c r="BYR1680" s="35"/>
      <c r="BYS1680" s="34"/>
      <c r="BYZ1680" s="35"/>
      <c r="BZA1680" s="34"/>
      <c r="BZH1680" s="35"/>
      <c r="BZI1680" s="34"/>
      <c r="BZP1680" s="35"/>
      <c r="BZQ1680" s="34"/>
      <c r="BZX1680" s="35"/>
      <c r="BZY1680" s="34"/>
      <c r="CAF1680" s="35"/>
      <c r="CAG1680" s="34"/>
      <c r="CAN1680" s="35"/>
      <c r="CAO1680" s="34"/>
      <c r="CAV1680" s="35"/>
      <c r="CAW1680" s="34"/>
      <c r="CBD1680" s="35"/>
      <c r="CBE1680" s="34"/>
      <c r="CBL1680" s="35"/>
      <c r="CBM1680" s="34"/>
      <c r="CBT1680" s="35"/>
      <c r="CBU1680" s="34"/>
      <c r="CCB1680" s="35"/>
      <c r="CCC1680" s="34"/>
      <c r="CCJ1680" s="35"/>
      <c r="CCK1680" s="34"/>
      <c r="CCR1680" s="35"/>
      <c r="CCS1680" s="34"/>
      <c r="CCZ1680" s="35"/>
      <c r="CDA1680" s="34"/>
      <c r="CDH1680" s="35"/>
      <c r="CDI1680" s="34"/>
      <c r="CDP1680" s="35"/>
      <c r="CDQ1680" s="34"/>
      <c r="CDX1680" s="35"/>
      <c r="CDY1680" s="34"/>
      <c r="CEF1680" s="35"/>
      <c r="CEG1680" s="34"/>
      <c r="CEN1680" s="35"/>
      <c r="CEO1680" s="34"/>
      <c r="CEV1680" s="35"/>
      <c r="CEW1680" s="34"/>
      <c r="CFD1680" s="35"/>
      <c r="CFE1680" s="34"/>
      <c r="CFL1680" s="35"/>
      <c r="CFM1680" s="34"/>
      <c r="CFT1680" s="35"/>
      <c r="CFU1680" s="34"/>
      <c r="CGB1680" s="35"/>
      <c r="CGC1680" s="34"/>
      <c r="CGJ1680" s="35"/>
      <c r="CGK1680" s="34"/>
      <c r="CGR1680" s="35"/>
      <c r="CGS1680" s="34"/>
      <c r="CGZ1680" s="35"/>
      <c r="CHA1680" s="34"/>
      <c r="CHH1680" s="35"/>
      <c r="CHI1680" s="34"/>
      <c r="CHP1680" s="35"/>
      <c r="CHQ1680" s="34"/>
      <c r="CHX1680" s="35"/>
      <c r="CHY1680" s="34"/>
      <c r="CIF1680" s="35"/>
      <c r="CIG1680" s="34"/>
      <c r="CIN1680" s="35"/>
      <c r="CIO1680" s="34"/>
      <c r="CIV1680" s="35"/>
      <c r="CIW1680" s="34"/>
      <c r="CJD1680" s="35"/>
      <c r="CJE1680" s="34"/>
      <c r="CJL1680" s="35"/>
      <c r="CJM1680" s="34"/>
      <c r="CJT1680" s="35"/>
      <c r="CJU1680" s="34"/>
      <c r="CKB1680" s="35"/>
      <c r="CKC1680" s="34"/>
      <c r="CKJ1680" s="35"/>
      <c r="CKK1680" s="34"/>
      <c r="CKR1680" s="35"/>
      <c r="CKS1680" s="34"/>
      <c r="CKZ1680" s="35"/>
      <c r="CLA1680" s="34"/>
      <c r="CLH1680" s="35"/>
      <c r="CLI1680" s="34"/>
      <c r="CLP1680" s="35"/>
      <c r="CLQ1680" s="34"/>
      <c r="CLX1680" s="35"/>
      <c r="CLY1680" s="34"/>
      <c r="CMF1680" s="35"/>
      <c r="CMG1680" s="34"/>
      <c r="CMN1680" s="35"/>
      <c r="CMO1680" s="34"/>
      <c r="CMV1680" s="35"/>
      <c r="CMW1680" s="34"/>
      <c r="CND1680" s="35"/>
      <c r="CNE1680" s="34"/>
      <c r="CNL1680" s="35"/>
      <c r="CNM1680" s="34"/>
      <c r="CNT1680" s="35"/>
      <c r="CNU1680" s="34"/>
      <c r="COB1680" s="35"/>
      <c r="COC1680" s="34"/>
      <c r="COJ1680" s="35"/>
      <c r="COK1680" s="34"/>
      <c r="COR1680" s="35"/>
      <c r="COS1680" s="34"/>
      <c r="COZ1680" s="35"/>
      <c r="CPA1680" s="34"/>
      <c r="CPH1680" s="35"/>
      <c r="CPI1680" s="34"/>
      <c r="CPP1680" s="35"/>
      <c r="CPQ1680" s="34"/>
      <c r="CPX1680" s="35"/>
      <c r="CPY1680" s="34"/>
      <c r="CQF1680" s="35"/>
      <c r="CQG1680" s="34"/>
      <c r="CQN1680" s="35"/>
      <c r="CQO1680" s="34"/>
      <c r="CQV1680" s="35"/>
      <c r="CQW1680" s="34"/>
      <c r="CRD1680" s="35"/>
      <c r="CRE1680" s="34"/>
      <c r="CRL1680" s="35"/>
      <c r="CRM1680" s="34"/>
      <c r="CRT1680" s="35"/>
      <c r="CRU1680" s="34"/>
      <c r="CSB1680" s="35"/>
      <c r="CSC1680" s="34"/>
      <c r="CSJ1680" s="35"/>
      <c r="CSK1680" s="34"/>
      <c r="CSR1680" s="35"/>
      <c r="CSS1680" s="34"/>
      <c r="CSZ1680" s="35"/>
      <c r="CTA1680" s="34"/>
      <c r="CTH1680" s="35"/>
      <c r="CTI1680" s="34"/>
      <c r="CTP1680" s="35"/>
      <c r="CTQ1680" s="34"/>
      <c r="CTX1680" s="35"/>
      <c r="CTY1680" s="34"/>
      <c r="CUF1680" s="35"/>
      <c r="CUG1680" s="34"/>
      <c r="CUN1680" s="35"/>
      <c r="CUO1680" s="34"/>
      <c r="CUV1680" s="35"/>
      <c r="CUW1680" s="34"/>
      <c r="CVD1680" s="35"/>
      <c r="CVE1680" s="34"/>
      <c r="CVL1680" s="35"/>
      <c r="CVM1680" s="34"/>
      <c r="CVT1680" s="35"/>
      <c r="CVU1680" s="34"/>
      <c r="CWB1680" s="35"/>
      <c r="CWC1680" s="34"/>
      <c r="CWJ1680" s="35"/>
      <c r="CWK1680" s="34"/>
      <c r="CWR1680" s="35"/>
      <c r="CWS1680" s="34"/>
      <c r="CWZ1680" s="35"/>
      <c r="CXA1680" s="34"/>
      <c r="CXH1680" s="35"/>
      <c r="CXI1680" s="34"/>
      <c r="CXP1680" s="35"/>
      <c r="CXQ1680" s="34"/>
      <c r="CXX1680" s="35"/>
      <c r="CXY1680" s="34"/>
      <c r="CYF1680" s="35"/>
      <c r="CYG1680" s="34"/>
      <c r="CYN1680" s="35"/>
      <c r="CYO1680" s="34"/>
      <c r="CYV1680" s="35"/>
      <c r="CYW1680" s="34"/>
      <c r="CZD1680" s="35"/>
      <c r="CZE1680" s="34"/>
      <c r="CZL1680" s="35"/>
      <c r="CZM1680" s="34"/>
      <c r="CZT1680" s="35"/>
      <c r="CZU1680" s="34"/>
      <c r="DAB1680" s="35"/>
      <c r="DAC1680" s="34"/>
      <c r="DAJ1680" s="35"/>
      <c r="DAK1680" s="34"/>
      <c r="DAR1680" s="35"/>
      <c r="DAS1680" s="34"/>
      <c r="DAZ1680" s="35"/>
      <c r="DBA1680" s="34"/>
      <c r="DBH1680" s="35"/>
      <c r="DBI1680" s="34"/>
      <c r="DBP1680" s="35"/>
      <c r="DBQ1680" s="34"/>
      <c r="DBX1680" s="35"/>
      <c r="DBY1680" s="34"/>
      <c r="DCF1680" s="35"/>
      <c r="DCG1680" s="34"/>
      <c r="DCN1680" s="35"/>
      <c r="DCO1680" s="34"/>
      <c r="DCV1680" s="35"/>
      <c r="DCW1680" s="34"/>
      <c r="DDD1680" s="35"/>
      <c r="DDE1680" s="34"/>
      <c r="DDL1680" s="35"/>
      <c r="DDM1680" s="34"/>
      <c r="DDT1680" s="35"/>
      <c r="DDU1680" s="34"/>
      <c r="DEB1680" s="35"/>
      <c r="DEC1680" s="34"/>
      <c r="DEJ1680" s="35"/>
      <c r="DEK1680" s="34"/>
      <c r="DER1680" s="35"/>
      <c r="DES1680" s="34"/>
      <c r="DEZ1680" s="35"/>
      <c r="DFA1680" s="34"/>
      <c r="DFH1680" s="35"/>
      <c r="DFI1680" s="34"/>
      <c r="DFP1680" s="35"/>
      <c r="DFQ1680" s="34"/>
      <c r="DFX1680" s="35"/>
      <c r="DFY1680" s="34"/>
      <c r="DGF1680" s="35"/>
      <c r="DGG1680" s="34"/>
      <c r="DGN1680" s="35"/>
      <c r="DGO1680" s="34"/>
      <c r="DGV1680" s="35"/>
      <c r="DGW1680" s="34"/>
      <c r="DHD1680" s="35"/>
      <c r="DHE1680" s="34"/>
      <c r="DHL1680" s="35"/>
      <c r="DHM1680" s="34"/>
      <c r="DHT1680" s="35"/>
      <c r="DHU1680" s="34"/>
      <c r="DIB1680" s="35"/>
      <c r="DIC1680" s="34"/>
      <c r="DIJ1680" s="35"/>
      <c r="DIK1680" s="34"/>
      <c r="DIR1680" s="35"/>
      <c r="DIS1680" s="34"/>
      <c r="DIZ1680" s="35"/>
      <c r="DJA1680" s="34"/>
      <c r="DJH1680" s="35"/>
      <c r="DJI1680" s="34"/>
      <c r="DJP1680" s="35"/>
      <c r="DJQ1680" s="34"/>
      <c r="DJX1680" s="35"/>
      <c r="DJY1680" s="34"/>
      <c r="DKF1680" s="35"/>
      <c r="DKG1680" s="34"/>
      <c r="DKN1680" s="35"/>
      <c r="DKO1680" s="34"/>
      <c r="DKV1680" s="35"/>
      <c r="DKW1680" s="34"/>
      <c r="DLD1680" s="35"/>
      <c r="DLE1680" s="34"/>
      <c r="DLL1680" s="35"/>
      <c r="DLM1680" s="34"/>
      <c r="DLT1680" s="35"/>
      <c r="DLU1680" s="34"/>
      <c r="DMB1680" s="35"/>
      <c r="DMC1680" s="34"/>
      <c r="DMJ1680" s="35"/>
      <c r="DMK1680" s="34"/>
      <c r="DMR1680" s="35"/>
      <c r="DMS1680" s="34"/>
      <c r="DMZ1680" s="35"/>
      <c r="DNA1680" s="34"/>
      <c r="DNH1680" s="35"/>
      <c r="DNI1680" s="34"/>
      <c r="DNP1680" s="35"/>
      <c r="DNQ1680" s="34"/>
      <c r="DNX1680" s="35"/>
      <c r="DNY1680" s="34"/>
      <c r="DOF1680" s="35"/>
      <c r="DOG1680" s="34"/>
      <c r="DON1680" s="35"/>
      <c r="DOO1680" s="34"/>
      <c r="DOV1680" s="35"/>
      <c r="DOW1680" s="34"/>
      <c r="DPD1680" s="35"/>
      <c r="DPE1680" s="34"/>
      <c r="DPL1680" s="35"/>
      <c r="DPM1680" s="34"/>
      <c r="DPT1680" s="35"/>
      <c r="DPU1680" s="34"/>
      <c r="DQB1680" s="35"/>
      <c r="DQC1680" s="34"/>
      <c r="DQJ1680" s="35"/>
      <c r="DQK1680" s="34"/>
      <c r="DQR1680" s="35"/>
      <c r="DQS1680" s="34"/>
      <c r="DQZ1680" s="35"/>
      <c r="DRA1680" s="34"/>
      <c r="DRH1680" s="35"/>
      <c r="DRI1680" s="34"/>
      <c r="DRP1680" s="35"/>
      <c r="DRQ1680" s="34"/>
      <c r="DRX1680" s="35"/>
      <c r="DRY1680" s="34"/>
      <c r="DSF1680" s="35"/>
      <c r="DSG1680" s="34"/>
      <c r="DSN1680" s="35"/>
      <c r="DSO1680" s="34"/>
      <c r="DSV1680" s="35"/>
      <c r="DSW1680" s="34"/>
      <c r="DTD1680" s="35"/>
      <c r="DTE1680" s="34"/>
      <c r="DTL1680" s="35"/>
      <c r="DTM1680" s="34"/>
      <c r="DTT1680" s="35"/>
      <c r="DTU1680" s="34"/>
      <c r="DUB1680" s="35"/>
      <c r="DUC1680" s="34"/>
      <c r="DUJ1680" s="35"/>
      <c r="DUK1680" s="34"/>
      <c r="DUR1680" s="35"/>
      <c r="DUS1680" s="34"/>
      <c r="DUZ1680" s="35"/>
      <c r="DVA1680" s="34"/>
      <c r="DVH1680" s="35"/>
      <c r="DVI1680" s="34"/>
      <c r="DVP1680" s="35"/>
      <c r="DVQ1680" s="34"/>
      <c r="DVX1680" s="35"/>
      <c r="DVY1680" s="34"/>
      <c r="DWF1680" s="35"/>
      <c r="DWG1680" s="34"/>
      <c r="DWN1680" s="35"/>
      <c r="DWO1680" s="34"/>
      <c r="DWV1680" s="35"/>
      <c r="DWW1680" s="34"/>
      <c r="DXD1680" s="35"/>
      <c r="DXE1680" s="34"/>
      <c r="DXL1680" s="35"/>
      <c r="DXM1680" s="34"/>
      <c r="DXT1680" s="35"/>
      <c r="DXU1680" s="34"/>
      <c r="DYB1680" s="35"/>
      <c r="DYC1680" s="34"/>
      <c r="DYJ1680" s="35"/>
      <c r="DYK1680" s="34"/>
      <c r="DYR1680" s="35"/>
      <c r="DYS1680" s="34"/>
      <c r="DYZ1680" s="35"/>
      <c r="DZA1680" s="34"/>
      <c r="DZH1680" s="35"/>
      <c r="DZI1680" s="34"/>
      <c r="DZP1680" s="35"/>
      <c r="DZQ1680" s="34"/>
      <c r="DZX1680" s="35"/>
      <c r="DZY1680" s="34"/>
      <c r="EAF1680" s="35"/>
      <c r="EAG1680" s="34"/>
      <c r="EAN1680" s="35"/>
      <c r="EAO1680" s="34"/>
      <c r="EAV1680" s="35"/>
      <c r="EAW1680" s="34"/>
      <c r="EBD1680" s="35"/>
      <c r="EBE1680" s="34"/>
      <c r="EBL1680" s="35"/>
      <c r="EBM1680" s="34"/>
      <c r="EBT1680" s="35"/>
      <c r="EBU1680" s="34"/>
      <c r="ECB1680" s="35"/>
      <c r="ECC1680" s="34"/>
      <c r="ECJ1680" s="35"/>
      <c r="ECK1680" s="34"/>
      <c r="ECR1680" s="35"/>
      <c r="ECS1680" s="34"/>
      <c r="ECZ1680" s="35"/>
      <c r="EDA1680" s="34"/>
      <c r="EDH1680" s="35"/>
      <c r="EDI1680" s="34"/>
      <c r="EDP1680" s="35"/>
      <c r="EDQ1680" s="34"/>
      <c r="EDX1680" s="35"/>
      <c r="EDY1680" s="34"/>
      <c r="EEF1680" s="35"/>
      <c r="EEG1680" s="34"/>
      <c r="EEN1680" s="35"/>
      <c r="EEO1680" s="34"/>
      <c r="EEV1680" s="35"/>
      <c r="EEW1680" s="34"/>
      <c r="EFD1680" s="35"/>
      <c r="EFE1680" s="34"/>
      <c r="EFL1680" s="35"/>
      <c r="EFM1680" s="34"/>
      <c r="EFT1680" s="35"/>
      <c r="EFU1680" s="34"/>
      <c r="EGB1680" s="35"/>
      <c r="EGC1680" s="34"/>
      <c r="EGJ1680" s="35"/>
      <c r="EGK1680" s="34"/>
      <c r="EGR1680" s="35"/>
      <c r="EGS1680" s="34"/>
      <c r="EGZ1680" s="35"/>
      <c r="EHA1680" s="34"/>
      <c r="EHH1680" s="35"/>
      <c r="EHI1680" s="34"/>
      <c r="EHP1680" s="35"/>
      <c r="EHQ1680" s="34"/>
      <c r="EHX1680" s="35"/>
      <c r="EHY1680" s="34"/>
      <c r="EIF1680" s="35"/>
      <c r="EIG1680" s="34"/>
      <c r="EIN1680" s="35"/>
      <c r="EIO1680" s="34"/>
      <c r="EIV1680" s="35"/>
      <c r="EIW1680" s="34"/>
      <c r="EJD1680" s="35"/>
      <c r="EJE1680" s="34"/>
      <c r="EJL1680" s="35"/>
      <c r="EJM1680" s="34"/>
      <c r="EJT1680" s="35"/>
      <c r="EJU1680" s="34"/>
      <c r="EKB1680" s="35"/>
      <c r="EKC1680" s="34"/>
      <c r="EKJ1680" s="35"/>
      <c r="EKK1680" s="34"/>
      <c r="EKR1680" s="35"/>
      <c r="EKS1680" s="34"/>
      <c r="EKZ1680" s="35"/>
      <c r="ELA1680" s="34"/>
      <c r="ELH1680" s="35"/>
      <c r="ELI1680" s="34"/>
      <c r="ELP1680" s="35"/>
      <c r="ELQ1680" s="34"/>
      <c r="ELX1680" s="35"/>
      <c r="ELY1680" s="34"/>
      <c r="EMF1680" s="35"/>
      <c r="EMG1680" s="34"/>
      <c r="EMN1680" s="35"/>
      <c r="EMO1680" s="34"/>
      <c r="EMV1680" s="35"/>
      <c r="EMW1680" s="34"/>
      <c r="END1680" s="35"/>
      <c r="ENE1680" s="34"/>
      <c r="ENL1680" s="35"/>
      <c r="ENM1680" s="34"/>
      <c r="ENT1680" s="35"/>
      <c r="ENU1680" s="34"/>
      <c r="EOB1680" s="35"/>
      <c r="EOC1680" s="34"/>
      <c r="EOJ1680" s="35"/>
      <c r="EOK1680" s="34"/>
      <c r="EOR1680" s="35"/>
      <c r="EOS1680" s="34"/>
      <c r="EOZ1680" s="35"/>
      <c r="EPA1680" s="34"/>
      <c r="EPH1680" s="35"/>
      <c r="EPI1680" s="34"/>
      <c r="EPP1680" s="35"/>
      <c r="EPQ1680" s="34"/>
      <c r="EPX1680" s="35"/>
      <c r="EPY1680" s="34"/>
      <c r="EQF1680" s="35"/>
      <c r="EQG1680" s="34"/>
      <c r="EQN1680" s="35"/>
      <c r="EQO1680" s="34"/>
      <c r="EQV1680" s="35"/>
      <c r="EQW1680" s="34"/>
      <c r="ERD1680" s="35"/>
      <c r="ERE1680" s="34"/>
      <c r="ERL1680" s="35"/>
      <c r="ERM1680" s="34"/>
      <c r="ERT1680" s="35"/>
      <c r="ERU1680" s="34"/>
      <c r="ESB1680" s="35"/>
      <c r="ESC1680" s="34"/>
      <c r="ESJ1680" s="35"/>
      <c r="ESK1680" s="34"/>
      <c r="ESR1680" s="35"/>
      <c r="ESS1680" s="34"/>
      <c r="ESZ1680" s="35"/>
      <c r="ETA1680" s="34"/>
      <c r="ETH1680" s="35"/>
      <c r="ETI1680" s="34"/>
      <c r="ETP1680" s="35"/>
      <c r="ETQ1680" s="34"/>
      <c r="ETX1680" s="35"/>
      <c r="ETY1680" s="34"/>
      <c r="EUF1680" s="35"/>
      <c r="EUG1680" s="34"/>
      <c r="EUN1680" s="35"/>
      <c r="EUO1680" s="34"/>
      <c r="EUV1680" s="35"/>
      <c r="EUW1680" s="34"/>
      <c r="EVD1680" s="35"/>
      <c r="EVE1680" s="34"/>
      <c r="EVL1680" s="35"/>
      <c r="EVM1680" s="34"/>
      <c r="EVT1680" s="35"/>
      <c r="EVU1680" s="34"/>
      <c r="EWB1680" s="35"/>
      <c r="EWC1680" s="34"/>
      <c r="EWJ1680" s="35"/>
      <c r="EWK1680" s="34"/>
      <c r="EWR1680" s="35"/>
      <c r="EWS1680" s="34"/>
      <c r="EWZ1680" s="35"/>
      <c r="EXA1680" s="34"/>
      <c r="EXH1680" s="35"/>
      <c r="EXI1680" s="34"/>
      <c r="EXP1680" s="35"/>
      <c r="EXQ1680" s="34"/>
      <c r="EXX1680" s="35"/>
      <c r="EXY1680" s="34"/>
      <c r="EYF1680" s="35"/>
      <c r="EYG1680" s="34"/>
      <c r="EYN1680" s="35"/>
      <c r="EYO1680" s="34"/>
      <c r="EYV1680" s="35"/>
      <c r="EYW1680" s="34"/>
      <c r="EZD1680" s="35"/>
      <c r="EZE1680" s="34"/>
      <c r="EZL1680" s="35"/>
      <c r="EZM1680" s="34"/>
      <c r="EZT1680" s="35"/>
      <c r="EZU1680" s="34"/>
      <c r="FAB1680" s="35"/>
      <c r="FAC1680" s="34"/>
      <c r="FAJ1680" s="35"/>
      <c r="FAK1680" s="34"/>
      <c r="FAR1680" s="35"/>
      <c r="FAS1680" s="34"/>
      <c r="FAZ1680" s="35"/>
      <c r="FBA1680" s="34"/>
      <c r="FBH1680" s="35"/>
      <c r="FBI1680" s="34"/>
      <c r="FBP1680" s="35"/>
      <c r="FBQ1680" s="34"/>
      <c r="FBX1680" s="35"/>
      <c r="FBY1680" s="34"/>
      <c r="FCF1680" s="35"/>
      <c r="FCG1680" s="34"/>
      <c r="FCN1680" s="35"/>
      <c r="FCO1680" s="34"/>
      <c r="FCV1680" s="35"/>
      <c r="FCW1680" s="34"/>
      <c r="FDD1680" s="35"/>
      <c r="FDE1680" s="34"/>
      <c r="FDL1680" s="35"/>
      <c r="FDM1680" s="34"/>
      <c r="FDT1680" s="35"/>
      <c r="FDU1680" s="34"/>
      <c r="FEB1680" s="35"/>
      <c r="FEC1680" s="34"/>
      <c r="FEJ1680" s="35"/>
      <c r="FEK1680" s="34"/>
      <c r="FER1680" s="35"/>
      <c r="FES1680" s="34"/>
      <c r="FEZ1680" s="35"/>
      <c r="FFA1680" s="34"/>
      <c r="FFH1680" s="35"/>
      <c r="FFI1680" s="34"/>
      <c r="FFP1680" s="35"/>
      <c r="FFQ1680" s="34"/>
      <c r="FFX1680" s="35"/>
      <c r="FFY1680" s="34"/>
      <c r="FGF1680" s="35"/>
      <c r="FGG1680" s="34"/>
      <c r="FGN1680" s="35"/>
      <c r="FGO1680" s="34"/>
      <c r="FGV1680" s="35"/>
      <c r="FGW1680" s="34"/>
      <c r="FHD1680" s="35"/>
      <c r="FHE1680" s="34"/>
      <c r="FHL1680" s="35"/>
      <c r="FHM1680" s="34"/>
      <c r="FHT1680" s="35"/>
      <c r="FHU1680" s="34"/>
      <c r="FIB1680" s="35"/>
      <c r="FIC1680" s="34"/>
      <c r="FIJ1680" s="35"/>
      <c r="FIK1680" s="34"/>
      <c r="FIR1680" s="35"/>
      <c r="FIS1680" s="34"/>
      <c r="FIZ1680" s="35"/>
      <c r="FJA1680" s="34"/>
      <c r="FJH1680" s="35"/>
      <c r="FJI1680" s="34"/>
      <c r="FJP1680" s="35"/>
      <c r="FJQ1680" s="34"/>
      <c r="FJX1680" s="35"/>
      <c r="FJY1680" s="34"/>
      <c r="FKF1680" s="35"/>
      <c r="FKG1680" s="34"/>
      <c r="FKN1680" s="35"/>
      <c r="FKO1680" s="34"/>
      <c r="FKV1680" s="35"/>
      <c r="FKW1680" s="34"/>
      <c r="FLD1680" s="35"/>
      <c r="FLE1680" s="34"/>
      <c r="FLL1680" s="35"/>
      <c r="FLM1680" s="34"/>
      <c r="FLT1680" s="35"/>
      <c r="FLU1680" s="34"/>
      <c r="FMB1680" s="35"/>
      <c r="FMC1680" s="34"/>
      <c r="FMJ1680" s="35"/>
      <c r="FMK1680" s="34"/>
      <c r="FMR1680" s="35"/>
      <c r="FMS1680" s="34"/>
      <c r="FMZ1680" s="35"/>
      <c r="FNA1680" s="34"/>
      <c r="FNH1680" s="35"/>
      <c r="FNI1680" s="34"/>
      <c r="FNP1680" s="35"/>
      <c r="FNQ1680" s="34"/>
      <c r="FNX1680" s="35"/>
      <c r="FNY1680" s="34"/>
      <c r="FOF1680" s="35"/>
      <c r="FOG1680" s="34"/>
      <c r="FON1680" s="35"/>
      <c r="FOO1680" s="34"/>
      <c r="FOV1680" s="35"/>
      <c r="FOW1680" s="34"/>
      <c r="FPD1680" s="35"/>
      <c r="FPE1680" s="34"/>
      <c r="FPL1680" s="35"/>
      <c r="FPM1680" s="34"/>
      <c r="FPT1680" s="35"/>
      <c r="FPU1680" s="34"/>
      <c r="FQB1680" s="35"/>
      <c r="FQC1680" s="34"/>
      <c r="FQJ1680" s="35"/>
      <c r="FQK1680" s="34"/>
      <c r="FQR1680" s="35"/>
      <c r="FQS1680" s="34"/>
      <c r="FQZ1680" s="35"/>
      <c r="FRA1680" s="34"/>
      <c r="FRH1680" s="35"/>
      <c r="FRI1680" s="34"/>
      <c r="FRP1680" s="35"/>
      <c r="FRQ1680" s="34"/>
      <c r="FRX1680" s="35"/>
      <c r="FRY1680" s="34"/>
      <c r="FSF1680" s="35"/>
      <c r="FSG1680" s="34"/>
      <c r="FSN1680" s="35"/>
      <c r="FSO1680" s="34"/>
      <c r="FSV1680" s="35"/>
      <c r="FSW1680" s="34"/>
      <c r="FTD1680" s="35"/>
      <c r="FTE1680" s="34"/>
      <c r="FTL1680" s="35"/>
      <c r="FTM1680" s="34"/>
      <c r="FTT1680" s="35"/>
      <c r="FTU1680" s="34"/>
      <c r="FUB1680" s="35"/>
      <c r="FUC1680" s="34"/>
      <c r="FUJ1680" s="35"/>
      <c r="FUK1680" s="34"/>
      <c r="FUR1680" s="35"/>
      <c r="FUS1680" s="34"/>
      <c r="FUZ1680" s="35"/>
      <c r="FVA1680" s="34"/>
      <c r="FVH1680" s="35"/>
      <c r="FVI1680" s="34"/>
      <c r="FVP1680" s="35"/>
      <c r="FVQ1680" s="34"/>
      <c r="FVX1680" s="35"/>
      <c r="FVY1680" s="34"/>
      <c r="FWF1680" s="35"/>
      <c r="FWG1680" s="34"/>
      <c r="FWN1680" s="35"/>
      <c r="FWO1680" s="34"/>
      <c r="FWV1680" s="35"/>
      <c r="FWW1680" s="34"/>
      <c r="FXD1680" s="35"/>
      <c r="FXE1680" s="34"/>
      <c r="FXL1680" s="35"/>
      <c r="FXM1680" s="34"/>
      <c r="FXT1680" s="35"/>
      <c r="FXU1680" s="34"/>
      <c r="FYB1680" s="35"/>
      <c r="FYC1680" s="34"/>
      <c r="FYJ1680" s="35"/>
      <c r="FYK1680" s="34"/>
      <c r="FYR1680" s="35"/>
      <c r="FYS1680" s="34"/>
      <c r="FYZ1680" s="35"/>
      <c r="FZA1680" s="34"/>
      <c r="FZH1680" s="35"/>
      <c r="FZI1680" s="34"/>
      <c r="FZP1680" s="35"/>
      <c r="FZQ1680" s="34"/>
      <c r="FZX1680" s="35"/>
      <c r="FZY1680" s="34"/>
      <c r="GAF1680" s="35"/>
      <c r="GAG1680" s="34"/>
      <c r="GAN1680" s="35"/>
      <c r="GAO1680" s="34"/>
      <c r="GAV1680" s="35"/>
      <c r="GAW1680" s="34"/>
      <c r="GBD1680" s="35"/>
      <c r="GBE1680" s="34"/>
      <c r="GBL1680" s="35"/>
      <c r="GBM1680" s="34"/>
      <c r="GBT1680" s="35"/>
      <c r="GBU1680" s="34"/>
      <c r="GCB1680" s="35"/>
      <c r="GCC1680" s="34"/>
      <c r="GCJ1680" s="35"/>
      <c r="GCK1680" s="34"/>
      <c r="GCR1680" s="35"/>
      <c r="GCS1680" s="34"/>
      <c r="GCZ1680" s="35"/>
      <c r="GDA1680" s="34"/>
      <c r="GDH1680" s="35"/>
      <c r="GDI1680" s="34"/>
      <c r="GDP1680" s="35"/>
      <c r="GDQ1680" s="34"/>
      <c r="GDX1680" s="35"/>
      <c r="GDY1680" s="34"/>
      <c r="GEF1680" s="35"/>
      <c r="GEG1680" s="34"/>
      <c r="GEN1680" s="35"/>
      <c r="GEO1680" s="34"/>
      <c r="GEV1680" s="35"/>
      <c r="GEW1680" s="34"/>
      <c r="GFD1680" s="35"/>
      <c r="GFE1680" s="34"/>
      <c r="GFL1680" s="35"/>
      <c r="GFM1680" s="34"/>
      <c r="GFT1680" s="35"/>
      <c r="GFU1680" s="34"/>
      <c r="GGB1680" s="35"/>
      <c r="GGC1680" s="34"/>
      <c r="GGJ1680" s="35"/>
      <c r="GGK1680" s="34"/>
      <c r="GGR1680" s="35"/>
      <c r="GGS1680" s="34"/>
      <c r="GGZ1680" s="35"/>
      <c r="GHA1680" s="34"/>
      <c r="GHH1680" s="35"/>
      <c r="GHI1680" s="34"/>
      <c r="GHP1680" s="35"/>
      <c r="GHQ1680" s="34"/>
      <c r="GHX1680" s="35"/>
      <c r="GHY1680" s="34"/>
      <c r="GIF1680" s="35"/>
      <c r="GIG1680" s="34"/>
      <c r="GIN1680" s="35"/>
      <c r="GIO1680" s="34"/>
      <c r="GIV1680" s="35"/>
      <c r="GIW1680" s="34"/>
      <c r="GJD1680" s="35"/>
      <c r="GJE1680" s="34"/>
      <c r="GJL1680" s="35"/>
      <c r="GJM1680" s="34"/>
      <c r="GJT1680" s="35"/>
      <c r="GJU1680" s="34"/>
      <c r="GKB1680" s="35"/>
      <c r="GKC1680" s="34"/>
      <c r="GKJ1680" s="35"/>
      <c r="GKK1680" s="34"/>
      <c r="GKR1680" s="35"/>
      <c r="GKS1680" s="34"/>
      <c r="GKZ1680" s="35"/>
      <c r="GLA1680" s="34"/>
      <c r="GLH1680" s="35"/>
      <c r="GLI1680" s="34"/>
      <c r="GLP1680" s="35"/>
      <c r="GLQ1680" s="34"/>
      <c r="GLX1680" s="35"/>
      <c r="GLY1680" s="34"/>
      <c r="GMF1680" s="35"/>
      <c r="GMG1680" s="34"/>
      <c r="GMN1680" s="35"/>
      <c r="GMO1680" s="34"/>
      <c r="GMV1680" s="35"/>
      <c r="GMW1680" s="34"/>
      <c r="GND1680" s="35"/>
      <c r="GNE1680" s="34"/>
      <c r="GNL1680" s="35"/>
      <c r="GNM1680" s="34"/>
      <c r="GNT1680" s="35"/>
      <c r="GNU1680" s="34"/>
      <c r="GOB1680" s="35"/>
      <c r="GOC1680" s="34"/>
      <c r="GOJ1680" s="35"/>
      <c r="GOK1680" s="34"/>
      <c r="GOR1680" s="35"/>
      <c r="GOS1680" s="34"/>
      <c r="GOZ1680" s="35"/>
      <c r="GPA1680" s="34"/>
      <c r="GPH1680" s="35"/>
      <c r="GPI1680" s="34"/>
      <c r="GPP1680" s="35"/>
      <c r="GPQ1680" s="34"/>
      <c r="GPX1680" s="35"/>
      <c r="GPY1680" s="34"/>
      <c r="GQF1680" s="35"/>
      <c r="GQG1680" s="34"/>
      <c r="GQN1680" s="35"/>
      <c r="GQO1680" s="34"/>
      <c r="GQV1680" s="35"/>
      <c r="GQW1680" s="34"/>
      <c r="GRD1680" s="35"/>
      <c r="GRE1680" s="34"/>
      <c r="GRL1680" s="35"/>
      <c r="GRM1680" s="34"/>
      <c r="GRT1680" s="35"/>
      <c r="GRU1680" s="34"/>
      <c r="GSB1680" s="35"/>
      <c r="GSC1680" s="34"/>
      <c r="GSJ1680" s="35"/>
      <c r="GSK1680" s="34"/>
      <c r="GSR1680" s="35"/>
      <c r="GSS1680" s="34"/>
      <c r="GSZ1680" s="35"/>
      <c r="GTA1680" s="34"/>
      <c r="GTH1680" s="35"/>
      <c r="GTI1680" s="34"/>
      <c r="GTP1680" s="35"/>
      <c r="GTQ1680" s="34"/>
      <c r="GTX1680" s="35"/>
      <c r="GTY1680" s="34"/>
      <c r="GUF1680" s="35"/>
      <c r="GUG1680" s="34"/>
      <c r="GUN1680" s="35"/>
      <c r="GUO1680" s="34"/>
      <c r="GUV1680" s="35"/>
      <c r="GUW1680" s="34"/>
      <c r="GVD1680" s="35"/>
      <c r="GVE1680" s="34"/>
      <c r="GVL1680" s="35"/>
      <c r="GVM1680" s="34"/>
      <c r="GVT1680" s="35"/>
      <c r="GVU1680" s="34"/>
      <c r="GWB1680" s="35"/>
      <c r="GWC1680" s="34"/>
      <c r="GWJ1680" s="35"/>
      <c r="GWK1680" s="34"/>
      <c r="GWR1680" s="35"/>
      <c r="GWS1680" s="34"/>
      <c r="GWZ1680" s="35"/>
      <c r="GXA1680" s="34"/>
      <c r="GXH1680" s="35"/>
      <c r="GXI1680" s="34"/>
      <c r="GXP1680" s="35"/>
      <c r="GXQ1680" s="34"/>
      <c r="GXX1680" s="35"/>
      <c r="GXY1680" s="34"/>
      <c r="GYF1680" s="35"/>
      <c r="GYG1680" s="34"/>
      <c r="GYN1680" s="35"/>
      <c r="GYO1680" s="34"/>
      <c r="GYV1680" s="35"/>
      <c r="GYW1680" s="34"/>
      <c r="GZD1680" s="35"/>
      <c r="GZE1680" s="34"/>
      <c r="GZL1680" s="35"/>
      <c r="GZM1680" s="34"/>
      <c r="GZT1680" s="35"/>
      <c r="GZU1680" s="34"/>
      <c r="HAB1680" s="35"/>
      <c r="HAC1680" s="34"/>
      <c r="HAJ1680" s="35"/>
      <c r="HAK1680" s="34"/>
      <c r="HAR1680" s="35"/>
      <c r="HAS1680" s="34"/>
      <c r="HAZ1680" s="35"/>
      <c r="HBA1680" s="34"/>
      <c r="HBH1680" s="35"/>
      <c r="HBI1680" s="34"/>
      <c r="HBP1680" s="35"/>
      <c r="HBQ1680" s="34"/>
      <c r="HBX1680" s="35"/>
      <c r="HBY1680" s="34"/>
      <c r="HCF1680" s="35"/>
      <c r="HCG1680" s="34"/>
      <c r="HCN1680" s="35"/>
      <c r="HCO1680" s="34"/>
      <c r="HCV1680" s="35"/>
      <c r="HCW1680" s="34"/>
      <c r="HDD1680" s="35"/>
      <c r="HDE1680" s="34"/>
      <c r="HDL1680" s="35"/>
      <c r="HDM1680" s="34"/>
      <c r="HDT1680" s="35"/>
      <c r="HDU1680" s="34"/>
      <c r="HEB1680" s="35"/>
      <c r="HEC1680" s="34"/>
      <c r="HEJ1680" s="35"/>
      <c r="HEK1680" s="34"/>
      <c r="HER1680" s="35"/>
      <c r="HES1680" s="34"/>
      <c r="HEZ1680" s="35"/>
      <c r="HFA1680" s="34"/>
      <c r="HFH1680" s="35"/>
      <c r="HFI1680" s="34"/>
      <c r="HFP1680" s="35"/>
      <c r="HFQ1680" s="34"/>
      <c r="HFX1680" s="35"/>
      <c r="HFY1680" s="34"/>
      <c r="HGF1680" s="35"/>
      <c r="HGG1680" s="34"/>
      <c r="HGN1680" s="35"/>
      <c r="HGO1680" s="34"/>
      <c r="HGV1680" s="35"/>
      <c r="HGW1680" s="34"/>
      <c r="HHD1680" s="35"/>
      <c r="HHE1680" s="34"/>
      <c r="HHL1680" s="35"/>
      <c r="HHM1680" s="34"/>
      <c r="HHT1680" s="35"/>
      <c r="HHU1680" s="34"/>
      <c r="HIB1680" s="35"/>
      <c r="HIC1680" s="34"/>
      <c r="HIJ1680" s="35"/>
      <c r="HIK1680" s="34"/>
      <c r="HIR1680" s="35"/>
      <c r="HIS1680" s="34"/>
      <c r="HIZ1680" s="35"/>
      <c r="HJA1680" s="34"/>
      <c r="HJH1680" s="35"/>
      <c r="HJI1680" s="34"/>
      <c r="HJP1680" s="35"/>
      <c r="HJQ1680" s="34"/>
      <c r="HJX1680" s="35"/>
      <c r="HJY1680" s="34"/>
      <c r="HKF1680" s="35"/>
      <c r="HKG1680" s="34"/>
      <c r="HKN1680" s="35"/>
      <c r="HKO1680" s="34"/>
      <c r="HKV1680" s="35"/>
      <c r="HKW1680" s="34"/>
      <c r="HLD1680" s="35"/>
      <c r="HLE1680" s="34"/>
      <c r="HLL1680" s="35"/>
      <c r="HLM1680" s="34"/>
      <c r="HLT1680" s="35"/>
      <c r="HLU1680" s="34"/>
      <c r="HMB1680" s="35"/>
      <c r="HMC1680" s="34"/>
      <c r="HMJ1680" s="35"/>
      <c r="HMK1680" s="34"/>
      <c r="HMR1680" s="35"/>
      <c r="HMS1680" s="34"/>
      <c r="HMZ1680" s="35"/>
      <c r="HNA1680" s="34"/>
      <c r="HNH1680" s="35"/>
      <c r="HNI1680" s="34"/>
      <c r="HNP1680" s="35"/>
      <c r="HNQ1680" s="34"/>
      <c r="HNX1680" s="35"/>
      <c r="HNY1680" s="34"/>
      <c r="HOF1680" s="35"/>
      <c r="HOG1680" s="34"/>
      <c r="HON1680" s="35"/>
      <c r="HOO1680" s="34"/>
      <c r="HOV1680" s="35"/>
      <c r="HOW1680" s="34"/>
      <c r="HPD1680" s="35"/>
      <c r="HPE1680" s="34"/>
      <c r="HPL1680" s="35"/>
      <c r="HPM1680" s="34"/>
      <c r="HPT1680" s="35"/>
      <c r="HPU1680" s="34"/>
      <c r="HQB1680" s="35"/>
      <c r="HQC1680" s="34"/>
      <c r="HQJ1680" s="35"/>
      <c r="HQK1680" s="34"/>
      <c r="HQR1680" s="35"/>
      <c r="HQS1680" s="34"/>
      <c r="HQZ1680" s="35"/>
      <c r="HRA1680" s="34"/>
      <c r="HRH1680" s="35"/>
      <c r="HRI1680" s="34"/>
      <c r="HRP1680" s="35"/>
      <c r="HRQ1680" s="34"/>
      <c r="HRX1680" s="35"/>
      <c r="HRY1680" s="34"/>
      <c r="HSF1680" s="35"/>
      <c r="HSG1680" s="34"/>
      <c r="HSN1680" s="35"/>
      <c r="HSO1680" s="34"/>
      <c r="HSV1680" s="35"/>
      <c r="HSW1680" s="34"/>
      <c r="HTD1680" s="35"/>
      <c r="HTE1680" s="34"/>
      <c r="HTL1680" s="35"/>
      <c r="HTM1680" s="34"/>
      <c r="HTT1680" s="35"/>
      <c r="HTU1680" s="34"/>
      <c r="HUB1680" s="35"/>
      <c r="HUC1680" s="34"/>
      <c r="HUJ1680" s="35"/>
      <c r="HUK1680" s="34"/>
      <c r="HUR1680" s="35"/>
      <c r="HUS1680" s="34"/>
      <c r="HUZ1680" s="35"/>
      <c r="HVA1680" s="34"/>
      <c r="HVH1680" s="35"/>
      <c r="HVI1680" s="34"/>
      <c r="HVP1680" s="35"/>
      <c r="HVQ1680" s="34"/>
      <c r="HVX1680" s="35"/>
      <c r="HVY1680" s="34"/>
      <c r="HWF1680" s="35"/>
      <c r="HWG1680" s="34"/>
      <c r="HWN1680" s="35"/>
      <c r="HWO1680" s="34"/>
      <c r="HWV1680" s="35"/>
      <c r="HWW1680" s="34"/>
      <c r="HXD1680" s="35"/>
      <c r="HXE1680" s="34"/>
      <c r="HXL1680" s="35"/>
      <c r="HXM1680" s="34"/>
      <c r="HXT1680" s="35"/>
      <c r="HXU1680" s="34"/>
      <c r="HYB1680" s="35"/>
      <c r="HYC1680" s="34"/>
      <c r="HYJ1680" s="35"/>
      <c r="HYK1680" s="34"/>
      <c r="HYR1680" s="35"/>
      <c r="HYS1680" s="34"/>
      <c r="HYZ1680" s="35"/>
      <c r="HZA1680" s="34"/>
      <c r="HZH1680" s="35"/>
      <c r="HZI1680" s="34"/>
      <c r="HZP1680" s="35"/>
      <c r="HZQ1680" s="34"/>
      <c r="HZX1680" s="35"/>
      <c r="HZY1680" s="34"/>
      <c r="IAF1680" s="35"/>
      <c r="IAG1680" s="34"/>
      <c r="IAN1680" s="35"/>
      <c r="IAO1680" s="34"/>
      <c r="IAV1680" s="35"/>
      <c r="IAW1680" s="34"/>
      <c r="IBD1680" s="35"/>
      <c r="IBE1680" s="34"/>
      <c r="IBL1680" s="35"/>
      <c r="IBM1680" s="34"/>
      <c r="IBT1680" s="35"/>
      <c r="IBU1680" s="34"/>
      <c r="ICB1680" s="35"/>
      <c r="ICC1680" s="34"/>
      <c r="ICJ1680" s="35"/>
      <c r="ICK1680" s="34"/>
      <c r="ICR1680" s="35"/>
      <c r="ICS1680" s="34"/>
      <c r="ICZ1680" s="35"/>
      <c r="IDA1680" s="34"/>
      <c r="IDH1680" s="35"/>
      <c r="IDI1680" s="34"/>
      <c r="IDP1680" s="35"/>
      <c r="IDQ1680" s="34"/>
      <c r="IDX1680" s="35"/>
      <c r="IDY1680" s="34"/>
      <c r="IEF1680" s="35"/>
      <c r="IEG1680" s="34"/>
      <c r="IEN1680" s="35"/>
      <c r="IEO1680" s="34"/>
      <c r="IEV1680" s="35"/>
      <c r="IEW1680" s="34"/>
      <c r="IFD1680" s="35"/>
      <c r="IFE1680" s="34"/>
      <c r="IFL1680" s="35"/>
      <c r="IFM1680" s="34"/>
      <c r="IFT1680" s="35"/>
      <c r="IFU1680" s="34"/>
      <c r="IGB1680" s="35"/>
      <c r="IGC1680" s="34"/>
      <c r="IGJ1680" s="35"/>
      <c r="IGK1680" s="34"/>
      <c r="IGR1680" s="35"/>
      <c r="IGS1680" s="34"/>
      <c r="IGZ1680" s="35"/>
      <c r="IHA1680" s="34"/>
      <c r="IHH1680" s="35"/>
      <c r="IHI1680" s="34"/>
      <c r="IHP1680" s="35"/>
      <c r="IHQ1680" s="34"/>
      <c r="IHX1680" s="35"/>
      <c r="IHY1680" s="34"/>
      <c r="IIF1680" s="35"/>
      <c r="IIG1680" s="34"/>
      <c r="IIN1680" s="35"/>
      <c r="IIO1680" s="34"/>
      <c r="IIV1680" s="35"/>
      <c r="IIW1680" s="34"/>
      <c r="IJD1680" s="35"/>
      <c r="IJE1680" s="34"/>
      <c r="IJL1680" s="35"/>
      <c r="IJM1680" s="34"/>
      <c r="IJT1680" s="35"/>
      <c r="IJU1680" s="34"/>
      <c r="IKB1680" s="35"/>
      <c r="IKC1680" s="34"/>
      <c r="IKJ1680" s="35"/>
      <c r="IKK1680" s="34"/>
      <c r="IKR1680" s="35"/>
      <c r="IKS1680" s="34"/>
      <c r="IKZ1680" s="35"/>
      <c r="ILA1680" s="34"/>
      <c r="ILH1680" s="35"/>
      <c r="ILI1680" s="34"/>
      <c r="ILP1680" s="35"/>
      <c r="ILQ1680" s="34"/>
      <c r="ILX1680" s="35"/>
      <c r="ILY1680" s="34"/>
      <c r="IMF1680" s="35"/>
      <c r="IMG1680" s="34"/>
      <c r="IMN1680" s="35"/>
      <c r="IMO1680" s="34"/>
      <c r="IMV1680" s="35"/>
      <c r="IMW1680" s="34"/>
      <c r="IND1680" s="35"/>
      <c r="INE1680" s="34"/>
      <c r="INL1680" s="35"/>
      <c r="INM1680" s="34"/>
      <c r="INT1680" s="35"/>
      <c r="INU1680" s="34"/>
      <c r="IOB1680" s="35"/>
      <c r="IOC1680" s="34"/>
      <c r="IOJ1680" s="35"/>
      <c r="IOK1680" s="34"/>
      <c r="IOR1680" s="35"/>
      <c r="IOS1680" s="34"/>
      <c r="IOZ1680" s="35"/>
      <c r="IPA1680" s="34"/>
      <c r="IPH1680" s="35"/>
      <c r="IPI1680" s="34"/>
      <c r="IPP1680" s="35"/>
      <c r="IPQ1680" s="34"/>
      <c r="IPX1680" s="35"/>
      <c r="IPY1680" s="34"/>
      <c r="IQF1680" s="35"/>
      <c r="IQG1680" s="34"/>
      <c r="IQN1680" s="35"/>
      <c r="IQO1680" s="34"/>
      <c r="IQV1680" s="35"/>
      <c r="IQW1680" s="34"/>
      <c r="IRD1680" s="35"/>
      <c r="IRE1680" s="34"/>
      <c r="IRL1680" s="35"/>
      <c r="IRM1680" s="34"/>
      <c r="IRT1680" s="35"/>
      <c r="IRU1680" s="34"/>
      <c r="ISB1680" s="35"/>
      <c r="ISC1680" s="34"/>
      <c r="ISJ1680" s="35"/>
      <c r="ISK1680" s="34"/>
      <c r="ISR1680" s="35"/>
      <c r="ISS1680" s="34"/>
      <c r="ISZ1680" s="35"/>
      <c r="ITA1680" s="34"/>
      <c r="ITH1680" s="35"/>
      <c r="ITI1680" s="34"/>
      <c r="ITP1680" s="35"/>
      <c r="ITQ1680" s="34"/>
      <c r="ITX1680" s="35"/>
      <c r="ITY1680" s="34"/>
      <c r="IUF1680" s="35"/>
      <c r="IUG1680" s="34"/>
      <c r="IUN1680" s="35"/>
      <c r="IUO1680" s="34"/>
      <c r="IUV1680" s="35"/>
      <c r="IUW1680" s="34"/>
      <c r="IVD1680" s="35"/>
      <c r="IVE1680" s="34"/>
      <c r="IVL1680" s="35"/>
      <c r="IVM1680" s="34"/>
      <c r="IVT1680" s="35"/>
      <c r="IVU1680" s="34"/>
      <c r="IWB1680" s="35"/>
      <c r="IWC1680" s="34"/>
      <c r="IWJ1680" s="35"/>
      <c r="IWK1680" s="34"/>
      <c r="IWR1680" s="35"/>
      <c r="IWS1680" s="34"/>
      <c r="IWZ1680" s="35"/>
      <c r="IXA1680" s="34"/>
      <c r="IXH1680" s="35"/>
      <c r="IXI1680" s="34"/>
      <c r="IXP1680" s="35"/>
      <c r="IXQ1680" s="34"/>
      <c r="IXX1680" s="35"/>
      <c r="IXY1680" s="34"/>
      <c r="IYF1680" s="35"/>
      <c r="IYG1680" s="34"/>
      <c r="IYN1680" s="35"/>
      <c r="IYO1680" s="34"/>
      <c r="IYV1680" s="35"/>
      <c r="IYW1680" s="34"/>
      <c r="IZD1680" s="35"/>
      <c r="IZE1680" s="34"/>
      <c r="IZL1680" s="35"/>
      <c r="IZM1680" s="34"/>
      <c r="IZT1680" s="35"/>
      <c r="IZU1680" s="34"/>
      <c r="JAB1680" s="35"/>
      <c r="JAC1680" s="34"/>
      <c r="JAJ1680" s="35"/>
      <c r="JAK1680" s="34"/>
      <c r="JAR1680" s="35"/>
      <c r="JAS1680" s="34"/>
      <c r="JAZ1680" s="35"/>
      <c r="JBA1680" s="34"/>
      <c r="JBH1680" s="35"/>
      <c r="JBI1680" s="34"/>
      <c r="JBP1680" s="35"/>
      <c r="JBQ1680" s="34"/>
      <c r="JBX1680" s="35"/>
      <c r="JBY1680" s="34"/>
      <c r="JCF1680" s="35"/>
      <c r="JCG1680" s="34"/>
      <c r="JCN1680" s="35"/>
      <c r="JCO1680" s="34"/>
      <c r="JCV1680" s="35"/>
      <c r="JCW1680" s="34"/>
      <c r="JDD1680" s="35"/>
      <c r="JDE1680" s="34"/>
      <c r="JDL1680" s="35"/>
      <c r="JDM1680" s="34"/>
      <c r="JDT1680" s="35"/>
      <c r="JDU1680" s="34"/>
      <c r="JEB1680" s="35"/>
      <c r="JEC1680" s="34"/>
      <c r="JEJ1680" s="35"/>
      <c r="JEK1680" s="34"/>
      <c r="JER1680" s="35"/>
      <c r="JES1680" s="34"/>
      <c r="JEZ1680" s="35"/>
      <c r="JFA1680" s="34"/>
      <c r="JFH1680" s="35"/>
      <c r="JFI1680" s="34"/>
      <c r="JFP1680" s="35"/>
      <c r="JFQ1680" s="34"/>
      <c r="JFX1680" s="35"/>
      <c r="JFY1680" s="34"/>
      <c r="JGF1680" s="35"/>
      <c r="JGG1680" s="34"/>
      <c r="JGN1680" s="35"/>
      <c r="JGO1680" s="34"/>
      <c r="JGV1680" s="35"/>
      <c r="JGW1680" s="34"/>
      <c r="JHD1680" s="35"/>
      <c r="JHE1680" s="34"/>
      <c r="JHL1680" s="35"/>
      <c r="JHM1680" s="34"/>
      <c r="JHT1680" s="35"/>
      <c r="JHU1680" s="34"/>
      <c r="JIB1680" s="35"/>
      <c r="JIC1680" s="34"/>
      <c r="JIJ1680" s="35"/>
      <c r="JIK1680" s="34"/>
      <c r="JIR1680" s="35"/>
      <c r="JIS1680" s="34"/>
      <c r="JIZ1680" s="35"/>
      <c r="JJA1680" s="34"/>
      <c r="JJH1680" s="35"/>
      <c r="JJI1680" s="34"/>
      <c r="JJP1680" s="35"/>
      <c r="JJQ1680" s="34"/>
      <c r="JJX1680" s="35"/>
      <c r="JJY1680" s="34"/>
      <c r="JKF1680" s="35"/>
      <c r="JKG1680" s="34"/>
      <c r="JKN1680" s="35"/>
      <c r="JKO1680" s="34"/>
      <c r="JKV1680" s="35"/>
      <c r="JKW1680" s="34"/>
      <c r="JLD1680" s="35"/>
      <c r="JLE1680" s="34"/>
      <c r="JLL1680" s="35"/>
      <c r="JLM1680" s="34"/>
      <c r="JLT1680" s="35"/>
      <c r="JLU1680" s="34"/>
      <c r="JMB1680" s="35"/>
      <c r="JMC1680" s="34"/>
      <c r="JMJ1680" s="35"/>
      <c r="JMK1680" s="34"/>
      <c r="JMR1680" s="35"/>
      <c r="JMS1680" s="34"/>
      <c r="JMZ1680" s="35"/>
      <c r="JNA1680" s="34"/>
      <c r="JNH1680" s="35"/>
      <c r="JNI1680" s="34"/>
      <c r="JNP1680" s="35"/>
      <c r="JNQ1680" s="34"/>
      <c r="JNX1680" s="35"/>
      <c r="JNY1680" s="34"/>
      <c r="JOF1680" s="35"/>
      <c r="JOG1680" s="34"/>
      <c r="JON1680" s="35"/>
      <c r="JOO1680" s="34"/>
      <c r="JOV1680" s="35"/>
      <c r="JOW1680" s="34"/>
      <c r="JPD1680" s="35"/>
      <c r="JPE1680" s="34"/>
      <c r="JPL1680" s="35"/>
      <c r="JPM1680" s="34"/>
      <c r="JPT1680" s="35"/>
      <c r="JPU1680" s="34"/>
      <c r="JQB1680" s="35"/>
      <c r="JQC1680" s="34"/>
      <c r="JQJ1680" s="35"/>
      <c r="JQK1680" s="34"/>
      <c r="JQR1680" s="35"/>
      <c r="JQS1680" s="34"/>
      <c r="JQZ1680" s="35"/>
      <c r="JRA1680" s="34"/>
      <c r="JRH1680" s="35"/>
      <c r="JRI1680" s="34"/>
      <c r="JRP1680" s="35"/>
      <c r="JRQ1680" s="34"/>
      <c r="JRX1680" s="35"/>
      <c r="JRY1680" s="34"/>
      <c r="JSF1680" s="35"/>
      <c r="JSG1680" s="34"/>
      <c r="JSN1680" s="35"/>
      <c r="JSO1680" s="34"/>
      <c r="JSV1680" s="35"/>
      <c r="JSW1680" s="34"/>
      <c r="JTD1680" s="35"/>
      <c r="JTE1680" s="34"/>
      <c r="JTL1680" s="35"/>
      <c r="JTM1680" s="34"/>
      <c r="JTT1680" s="35"/>
      <c r="JTU1680" s="34"/>
      <c r="JUB1680" s="35"/>
      <c r="JUC1680" s="34"/>
      <c r="JUJ1680" s="35"/>
      <c r="JUK1680" s="34"/>
      <c r="JUR1680" s="35"/>
      <c r="JUS1680" s="34"/>
      <c r="JUZ1680" s="35"/>
      <c r="JVA1680" s="34"/>
      <c r="JVH1680" s="35"/>
      <c r="JVI1680" s="34"/>
      <c r="JVP1680" s="35"/>
      <c r="JVQ1680" s="34"/>
      <c r="JVX1680" s="35"/>
      <c r="JVY1680" s="34"/>
      <c r="JWF1680" s="35"/>
      <c r="JWG1680" s="34"/>
      <c r="JWN1680" s="35"/>
      <c r="JWO1680" s="34"/>
      <c r="JWV1680" s="35"/>
      <c r="JWW1680" s="34"/>
      <c r="JXD1680" s="35"/>
      <c r="JXE1680" s="34"/>
      <c r="JXL1680" s="35"/>
      <c r="JXM1680" s="34"/>
      <c r="JXT1680" s="35"/>
      <c r="JXU1680" s="34"/>
      <c r="JYB1680" s="35"/>
      <c r="JYC1680" s="34"/>
      <c r="JYJ1680" s="35"/>
      <c r="JYK1680" s="34"/>
      <c r="JYR1680" s="35"/>
      <c r="JYS1680" s="34"/>
      <c r="JYZ1680" s="35"/>
      <c r="JZA1680" s="34"/>
      <c r="JZH1680" s="35"/>
      <c r="JZI1680" s="34"/>
      <c r="JZP1680" s="35"/>
      <c r="JZQ1680" s="34"/>
      <c r="JZX1680" s="35"/>
      <c r="JZY1680" s="34"/>
      <c r="KAF1680" s="35"/>
      <c r="KAG1680" s="34"/>
      <c r="KAN1680" s="35"/>
      <c r="KAO1680" s="34"/>
      <c r="KAV1680" s="35"/>
      <c r="KAW1680" s="34"/>
      <c r="KBD1680" s="35"/>
      <c r="KBE1680" s="34"/>
      <c r="KBL1680" s="35"/>
      <c r="KBM1680" s="34"/>
      <c r="KBT1680" s="35"/>
      <c r="KBU1680" s="34"/>
      <c r="KCB1680" s="35"/>
      <c r="KCC1680" s="34"/>
      <c r="KCJ1680" s="35"/>
      <c r="KCK1680" s="34"/>
      <c r="KCR1680" s="35"/>
      <c r="KCS1680" s="34"/>
      <c r="KCZ1680" s="35"/>
      <c r="KDA1680" s="34"/>
      <c r="KDH1680" s="35"/>
      <c r="KDI1680" s="34"/>
      <c r="KDP1680" s="35"/>
      <c r="KDQ1680" s="34"/>
      <c r="KDX1680" s="35"/>
      <c r="KDY1680" s="34"/>
      <c r="KEF1680" s="35"/>
      <c r="KEG1680" s="34"/>
      <c r="KEN1680" s="35"/>
      <c r="KEO1680" s="34"/>
      <c r="KEV1680" s="35"/>
      <c r="KEW1680" s="34"/>
      <c r="KFD1680" s="35"/>
      <c r="KFE1680" s="34"/>
      <c r="KFL1680" s="35"/>
      <c r="KFM1680" s="34"/>
      <c r="KFT1680" s="35"/>
      <c r="KFU1680" s="34"/>
      <c r="KGB1680" s="35"/>
      <c r="KGC1680" s="34"/>
      <c r="KGJ1680" s="35"/>
      <c r="KGK1680" s="34"/>
      <c r="KGR1680" s="35"/>
      <c r="KGS1680" s="34"/>
      <c r="KGZ1680" s="35"/>
      <c r="KHA1680" s="34"/>
      <c r="KHH1680" s="35"/>
      <c r="KHI1680" s="34"/>
      <c r="KHP1680" s="35"/>
      <c r="KHQ1680" s="34"/>
      <c r="KHX1680" s="35"/>
      <c r="KHY1680" s="34"/>
      <c r="KIF1680" s="35"/>
      <c r="KIG1680" s="34"/>
      <c r="KIN1680" s="35"/>
      <c r="KIO1680" s="34"/>
      <c r="KIV1680" s="35"/>
      <c r="KIW1680" s="34"/>
      <c r="KJD1680" s="35"/>
      <c r="KJE1680" s="34"/>
      <c r="KJL1680" s="35"/>
      <c r="KJM1680" s="34"/>
      <c r="KJT1680" s="35"/>
      <c r="KJU1680" s="34"/>
      <c r="KKB1680" s="35"/>
      <c r="KKC1680" s="34"/>
      <c r="KKJ1680" s="35"/>
      <c r="KKK1680" s="34"/>
      <c r="KKR1680" s="35"/>
      <c r="KKS1680" s="34"/>
      <c r="KKZ1680" s="35"/>
      <c r="KLA1680" s="34"/>
      <c r="KLH1680" s="35"/>
      <c r="KLI1680" s="34"/>
      <c r="KLP1680" s="35"/>
      <c r="KLQ1680" s="34"/>
      <c r="KLX1680" s="35"/>
      <c r="KLY1680" s="34"/>
      <c r="KMF1680" s="35"/>
      <c r="KMG1680" s="34"/>
      <c r="KMN1680" s="35"/>
      <c r="KMO1680" s="34"/>
      <c r="KMV1680" s="35"/>
      <c r="KMW1680" s="34"/>
      <c r="KND1680" s="35"/>
      <c r="KNE1680" s="34"/>
      <c r="KNL1680" s="35"/>
      <c r="KNM1680" s="34"/>
      <c r="KNT1680" s="35"/>
      <c r="KNU1680" s="34"/>
      <c r="KOB1680" s="35"/>
      <c r="KOC1680" s="34"/>
      <c r="KOJ1680" s="35"/>
      <c r="KOK1680" s="34"/>
      <c r="KOR1680" s="35"/>
      <c r="KOS1680" s="34"/>
      <c r="KOZ1680" s="35"/>
      <c r="KPA1680" s="34"/>
      <c r="KPH1680" s="35"/>
      <c r="KPI1680" s="34"/>
      <c r="KPP1680" s="35"/>
      <c r="KPQ1680" s="34"/>
      <c r="KPX1680" s="35"/>
      <c r="KPY1680" s="34"/>
      <c r="KQF1680" s="35"/>
      <c r="KQG1680" s="34"/>
      <c r="KQN1680" s="35"/>
      <c r="KQO1680" s="34"/>
      <c r="KQV1680" s="35"/>
      <c r="KQW1680" s="34"/>
      <c r="KRD1680" s="35"/>
      <c r="KRE1680" s="34"/>
      <c r="KRL1680" s="35"/>
      <c r="KRM1680" s="34"/>
      <c r="KRT1680" s="35"/>
      <c r="KRU1680" s="34"/>
      <c r="KSB1680" s="35"/>
      <c r="KSC1680" s="34"/>
      <c r="KSJ1680" s="35"/>
      <c r="KSK1680" s="34"/>
      <c r="KSR1680" s="35"/>
      <c r="KSS1680" s="34"/>
      <c r="KSZ1680" s="35"/>
      <c r="KTA1680" s="34"/>
      <c r="KTH1680" s="35"/>
      <c r="KTI1680" s="34"/>
      <c r="KTP1680" s="35"/>
      <c r="KTQ1680" s="34"/>
      <c r="KTX1680" s="35"/>
      <c r="KTY1680" s="34"/>
      <c r="KUF1680" s="35"/>
      <c r="KUG1680" s="34"/>
      <c r="KUN1680" s="35"/>
      <c r="KUO1680" s="34"/>
      <c r="KUV1680" s="35"/>
      <c r="KUW1680" s="34"/>
      <c r="KVD1680" s="35"/>
      <c r="KVE1680" s="34"/>
      <c r="KVL1680" s="35"/>
      <c r="KVM1680" s="34"/>
      <c r="KVT1680" s="35"/>
      <c r="KVU1680" s="34"/>
      <c r="KWB1680" s="35"/>
      <c r="KWC1680" s="34"/>
      <c r="KWJ1680" s="35"/>
      <c r="KWK1680" s="34"/>
      <c r="KWR1680" s="35"/>
      <c r="KWS1680" s="34"/>
      <c r="KWZ1680" s="35"/>
      <c r="KXA1680" s="34"/>
      <c r="KXH1680" s="35"/>
      <c r="KXI1680" s="34"/>
      <c r="KXP1680" s="35"/>
      <c r="KXQ1680" s="34"/>
      <c r="KXX1680" s="35"/>
      <c r="KXY1680" s="34"/>
      <c r="KYF1680" s="35"/>
      <c r="KYG1680" s="34"/>
      <c r="KYN1680" s="35"/>
      <c r="KYO1680" s="34"/>
      <c r="KYV1680" s="35"/>
      <c r="KYW1680" s="34"/>
      <c r="KZD1680" s="35"/>
      <c r="KZE1680" s="34"/>
      <c r="KZL1680" s="35"/>
      <c r="KZM1680" s="34"/>
      <c r="KZT1680" s="35"/>
      <c r="KZU1680" s="34"/>
      <c r="LAB1680" s="35"/>
      <c r="LAC1680" s="34"/>
      <c r="LAJ1680" s="35"/>
      <c r="LAK1680" s="34"/>
      <c r="LAR1680" s="35"/>
      <c r="LAS1680" s="34"/>
      <c r="LAZ1680" s="35"/>
      <c r="LBA1680" s="34"/>
      <c r="LBH1680" s="35"/>
      <c r="LBI1680" s="34"/>
      <c r="LBP1680" s="35"/>
      <c r="LBQ1680" s="34"/>
      <c r="LBX1680" s="35"/>
      <c r="LBY1680" s="34"/>
      <c r="LCF1680" s="35"/>
      <c r="LCG1680" s="34"/>
      <c r="LCN1680" s="35"/>
      <c r="LCO1680" s="34"/>
      <c r="LCV1680" s="35"/>
      <c r="LCW1680" s="34"/>
      <c r="LDD1680" s="35"/>
      <c r="LDE1680" s="34"/>
      <c r="LDL1680" s="35"/>
      <c r="LDM1680" s="34"/>
      <c r="LDT1680" s="35"/>
      <c r="LDU1680" s="34"/>
      <c r="LEB1680" s="35"/>
      <c r="LEC1680" s="34"/>
      <c r="LEJ1680" s="35"/>
      <c r="LEK1680" s="34"/>
      <c r="LER1680" s="35"/>
      <c r="LES1680" s="34"/>
      <c r="LEZ1680" s="35"/>
      <c r="LFA1680" s="34"/>
      <c r="LFH1680" s="35"/>
      <c r="LFI1680" s="34"/>
      <c r="LFP1680" s="35"/>
      <c r="LFQ1680" s="34"/>
      <c r="LFX1680" s="35"/>
      <c r="LFY1680" s="34"/>
      <c r="LGF1680" s="35"/>
      <c r="LGG1680" s="34"/>
      <c r="LGN1680" s="35"/>
      <c r="LGO1680" s="34"/>
      <c r="LGV1680" s="35"/>
      <c r="LGW1680" s="34"/>
      <c r="LHD1680" s="35"/>
      <c r="LHE1680" s="34"/>
      <c r="LHL1680" s="35"/>
      <c r="LHM1680" s="34"/>
      <c r="LHT1680" s="35"/>
      <c r="LHU1680" s="34"/>
      <c r="LIB1680" s="35"/>
      <c r="LIC1680" s="34"/>
      <c r="LIJ1680" s="35"/>
      <c r="LIK1680" s="34"/>
      <c r="LIR1680" s="35"/>
      <c r="LIS1680" s="34"/>
      <c r="LIZ1680" s="35"/>
      <c r="LJA1680" s="34"/>
      <c r="LJH1680" s="35"/>
      <c r="LJI1680" s="34"/>
      <c r="LJP1680" s="35"/>
      <c r="LJQ1680" s="34"/>
      <c r="LJX1680" s="35"/>
      <c r="LJY1680" s="34"/>
      <c r="LKF1680" s="35"/>
      <c r="LKG1680" s="34"/>
      <c r="LKN1680" s="35"/>
      <c r="LKO1680" s="34"/>
      <c r="LKV1680" s="35"/>
      <c r="LKW1680" s="34"/>
      <c r="LLD1680" s="35"/>
      <c r="LLE1680" s="34"/>
      <c r="LLL1680" s="35"/>
      <c r="LLM1680" s="34"/>
      <c r="LLT1680" s="35"/>
      <c r="LLU1680" s="34"/>
      <c r="LMB1680" s="35"/>
      <c r="LMC1680" s="34"/>
      <c r="LMJ1680" s="35"/>
      <c r="LMK1680" s="34"/>
      <c r="LMR1680" s="35"/>
      <c r="LMS1680" s="34"/>
      <c r="LMZ1680" s="35"/>
      <c r="LNA1680" s="34"/>
      <c r="LNH1680" s="35"/>
      <c r="LNI1680" s="34"/>
      <c r="LNP1680" s="35"/>
      <c r="LNQ1680" s="34"/>
      <c r="LNX1680" s="35"/>
      <c r="LNY1680" s="34"/>
      <c r="LOF1680" s="35"/>
      <c r="LOG1680" s="34"/>
      <c r="LON1680" s="35"/>
      <c r="LOO1680" s="34"/>
      <c r="LOV1680" s="35"/>
      <c r="LOW1680" s="34"/>
      <c r="LPD1680" s="35"/>
      <c r="LPE1680" s="34"/>
      <c r="LPL1680" s="35"/>
      <c r="LPM1680" s="34"/>
      <c r="LPT1680" s="35"/>
      <c r="LPU1680" s="34"/>
      <c r="LQB1680" s="35"/>
      <c r="LQC1680" s="34"/>
      <c r="LQJ1680" s="35"/>
      <c r="LQK1680" s="34"/>
      <c r="LQR1680" s="35"/>
      <c r="LQS1680" s="34"/>
      <c r="LQZ1680" s="35"/>
      <c r="LRA1680" s="34"/>
      <c r="LRH1680" s="35"/>
      <c r="LRI1680" s="34"/>
      <c r="LRP1680" s="35"/>
      <c r="LRQ1680" s="34"/>
      <c r="LRX1680" s="35"/>
      <c r="LRY1680" s="34"/>
      <c r="LSF1680" s="35"/>
      <c r="LSG1680" s="34"/>
      <c r="LSN1680" s="35"/>
      <c r="LSO1680" s="34"/>
      <c r="LSV1680" s="35"/>
      <c r="LSW1680" s="34"/>
      <c r="LTD1680" s="35"/>
      <c r="LTE1680" s="34"/>
      <c r="LTL1680" s="35"/>
      <c r="LTM1680" s="34"/>
      <c r="LTT1680" s="35"/>
      <c r="LTU1680" s="34"/>
      <c r="LUB1680" s="35"/>
      <c r="LUC1680" s="34"/>
      <c r="LUJ1680" s="35"/>
      <c r="LUK1680" s="34"/>
      <c r="LUR1680" s="35"/>
      <c r="LUS1680" s="34"/>
      <c r="LUZ1680" s="35"/>
      <c r="LVA1680" s="34"/>
      <c r="LVH1680" s="35"/>
      <c r="LVI1680" s="34"/>
      <c r="LVP1680" s="35"/>
      <c r="LVQ1680" s="34"/>
      <c r="LVX1680" s="35"/>
      <c r="LVY1680" s="34"/>
      <c r="LWF1680" s="35"/>
      <c r="LWG1680" s="34"/>
      <c r="LWN1680" s="35"/>
      <c r="LWO1680" s="34"/>
      <c r="LWV1680" s="35"/>
      <c r="LWW1680" s="34"/>
      <c r="LXD1680" s="35"/>
      <c r="LXE1680" s="34"/>
      <c r="LXL1680" s="35"/>
      <c r="LXM1680" s="34"/>
      <c r="LXT1680" s="35"/>
      <c r="LXU1680" s="34"/>
      <c r="LYB1680" s="35"/>
      <c r="LYC1680" s="34"/>
      <c r="LYJ1680" s="35"/>
      <c r="LYK1680" s="34"/>
      <c r="LYR1680" s="35"/>
      <c r="LYS1680" s="34"/>
      <c r="LYZ1680" s="35"/>
      <c r="LZA1680" s="34"/>
      <c r="LZH1680" s="35"/>
      <c r="LZI1680" s="34"/>
      <c r="LZP1680" s="35"/>
      <c r="LZQ1680" s="34"/>
      <c r="LZX1680" s="35"/>
      <c r="LZY1680" s="34"/>
      <c r="MAF1680" s="35"/>
      <c r="MAG1680" s="34"/>
      <c r="MAN1680" s="35"/>
      <c r="MAO1680" s="34"/>
      <c r="MAV1680" s="35"/>
      <c r="MAW1680" s="34"/>
      <c r="MBD1680" s="35"/>
      <c r="MBE1680" s="34"/>
      <c r="MBL1680" s="35"/>
      <c r="MBM1680" s="34"/>
      <c r="MBT1680" s="35"/>
      <c r="MBU1680" s="34"/>
      <c r="MCB1680" s="35"/>
      <c r="MCC1680" s="34"/>
      <c r="MCJ1680" s="35"/>
      <c r="MCK1680" s="34"/>
      <c r="MCR1680" s="35"/>
      <c r="MCS1680" s="34"/>
      <c r="MCZ1680" s="35"/>
      <c r="MDA1680" s="34"/>
      <c r="MDH1680" s="35"/>
      <c r="MDI1680" s="34"/>
      <c r="MDP1680" s="35"/>
      <c r="MDQ1680" s="34"/>
      <c r="MDX1680" s="35"/>
      <c r="MDY1680" s="34"/>
      <c r="MEF1680" s="35"/>
      <c r="MEG1680" s="34"/>
      <c r="MEN1680" s="35"/>
      <c r="MEO1680" s="34"/>
      <c r="MEV1680" s="35"/>
      <c r="MEW1680" s="34"/>
      <c r="MFD1680" s="35"/>
      <c r="MFE1680" s="34"/>
      <c r="MFL1680" s="35"/>
      <c r="MFM1680" s="34"/>
      <c r="MFT1680" s="35"/>
      <c r="MFU1680" s="34"/>
      <c r="MGB1680" s="35"/>
      <c r="MGC1680" s="34"/>
      <c r="MGJ1680" s="35"/>
      <c r="MGK1680" s="34"/>
      <c r="MGR1680" s="35"/>
      <c r="MGS1680" s="34"/>
      <c r="MGZ1680" s="35"/>
      <c r="MHA1680" s="34"/>
      <c r="MHH1680" s="35"/>
      <c r="MHI1680" s="34"/>
      <c r="MHP1680" s="35"/>
      <c r="MHQ1680" s="34"/>
      <c r="MHX1680" s="35"/>
      <c r="MHY1680" s="34"/>
      <c r="MIF1680" s="35"/>
      <c r="MIG1680" s="34"/>
      <c r="MIN1680" s="35"/>
      <c r="MIO1680" s="34"/>
      <c r="MIV1680" s="35"/>
      <c r="MIW1680" s="34"/>
      <c r="MJD1680" s="35"/>
      <c r="MJE1680" s="34"/>
      <c r="MJL1680" s="35"/>
      <c r="MJM1680" s="34"/>
      <c r="MJT1680" s="35"/>
      <c r="MJU1680" s="34"/>
      <c r="MKB1680" s="35"/>
      <c r="MKC1680" s="34"/>
      <c r="MKJ1680" s="35"/>
      <c r="MKK1680" s="34"/>
      <c r="MKR1680" s="35"/>
      <c r="MKS1680" s="34"/>
      <c r="MKZ1680" s="35"/>
      <c r="MLA1680" s="34"/>
      <c r="MLH1680" s="35"/>
      <c r="MLI1680" s="34"/>
      <c r="MLP1680" s="35"/>
      <c r="MLQ1680" s="34"/>
      <c r="MLX1680" s="35"/>
      <c r="MLY1680" s="34"/>
      <c r="MMF1680" s="35"/>
      <c r="MMG1680" s="34"/>
      <c r="MMN1680" s="35"/>
      <c r="MMO1680" s="34"/>
      <c r="MMV1680" s="35"/>
      <c r="MMW1680" s="34"/>
      <c r="MND1680" s="35"/>
      <c r="MNE1680" s="34"/>
      <c r="MNL1680" s="35"/>
      <c r="MNM1680" s="34"/>
      <c r="MNT1680" s="35"/>
      <c r="MNU1680" s="34"/>
      <c r="MOB1680" s="35"/>
      <c r="MOC1680" s="34"/>
      <c r="MOJ1680" s="35"/>
      <c r="MOK1680" s="34"/>
      <c r="MOR1680" s="35"/>
      <c r="MOS1680" s="34"/>
      <c r="MOZ1680" s="35"/>
      <c r="MPA1680" s="34"/>
      <c r="MPH1680" s="35"/>
      <c r="MPI1680" s="34"/>
      <c r="MPP1680" s="35"/>
      <c r="MPQ1680" s="34"/>
      <c r="MPX1680" s="35"/>
      <c r="MPY1680" s="34"/>
      <c r="MQF1680" s="35"/>
      <c r="MQG1680" s="34"/>
      <c r="MQN1680" s="35"/>
      <c r="MQO1680" s="34"/>
      <c r="MQV1680" s="35"/>
      <c r="MQW1680" s="34"/>
      <c r="MRD1680" s="35"/>
      <c r="MRE1680" s="34"/>
      <c r="MRL1680" s="35"/>
      <c r="MRM1680" s="34"/>
      <c r="MRT1680" s="35"/>
      <c r="MRU1680" s="34"/>
      <c r="MSB1680" s="35"/>
      <c r="MSC1680" s="34"/>
      <c r="MSJ1680" s="35"/>
      <c r="MSK1680" s="34"/>
      <c r="MSR1680" s="35"/>
      <c r="MSS1680" s="34"/>
      <c r="MSZ1680" s="35"/>
      <c r="MTA1680" s="34"/>
      <c r="MTH1680" s="35"/>
      <c r="MTI1680" s="34"/>
      <c r="MTP1680" s="35"/>
      <c r="MTQ1680" s="34"/>
      <c r="MTX1680" s="35"/>
      <c r="MTY1680" s="34"/>
      <c r="MUF1680" s="35"/>
      <c r="MUG1680" s="34"/>
      <c r="MUN1680" s="35"/>
      <c r="MUO1680" s="34"/>
      <c r="MUV1680" s="35"/>
      <c r="MUW1680" s="34"/>
      <c r="MVD1680" s="35"/>
      <c r="MVE1680" s="34"/>
      <c r="MVL1680" s="35"/>
      <c r="MVM1680" s="34"/>
      <c r="MVT1680" s="35"/>
      <c r="MVU1680" s="34"/>
      <c r="MWB1680" s="35"/>
      <c r="MWC1680" s="34"/>
      <c r="MWJ1680" s="35"/>
      <c r="MWK1680" s="34"/>
      <c r="MWR1680" s="35"/>
      <c r="MWS1680" s="34"/>
      <c r="MWZ1680" s="35"/>
      <c r="MXA1680" s="34"/>
      <c r="MXH1680" s="35"/>
      <c r="MXI1680" s="34"/>
      <c r="MXP1680" s="35"/>
      <c r="MXQ1680" s="34"/>
      <c r="MXX1680" s="35"/>
      <c r="MXY1680" s="34"/>
      <c r="MYF1680" s="35"/>
      <c r="MYG1680" s="34"/>
      <c r="MYN1680" s="35"/>
      <c r="MYO1680" s="34"/>
      <c r="MYV1680" s="35"/>
      <c r="MYW1680" s="34"/>
      <c r="MZD1680" s="35"/>
      <c r="MZE1680" s="34"/>
      <c r="MZL1680" s="35"/>
      <c r="MZM1680" s="34"/>
      <c r="MZT1680" s="35"/>
      <c r="MZU1680" s="34"/>
      <c r="NAB1680" s="35"/>
      <c r="NAC1680" s="34"/>
      <c r="NAJ1680" s="35"/>
      <c r="NAK1680" s="34"/>
      <c r="NAR1680" s="35"/>
      <c r="NAS1680" s="34"/>
      <c r="NAZ1680" s="35"/>
      <c r="NBA1680" s="34"/>
      <c r="NBH1680" s="35"/>
      <c r="NBI1680" s="34"/>
      <c r="NBP1680" s="35"/>
      <c r="NBQ1680" s="34"/>
      <c r="NBX1680" s="35"/>
      <c r="NBY1680" s="34"/>
      <c r="NCF1680" s="35"/>
      <c r="NCG1680" s="34"/>
      <c r="NCN1680" s="35"/>
      <c r="NCO1680" s="34"/>
      <c r="NCV1680" s="35"/>
      <c r="NCW1680" s="34"/>
      <c r="NDD1680" s="35"/>
      <c r="NDE1680" s="34"/>
      <c r="NDL1680" s="35"/>
      <c r="NDM1680" s="34"/>
      <c r="NDT1680" s="35"/>
      <c r="NDU1680" s="34"/>
      <c r="NEB1680" s="35"/>
      <c r="NEC1680" s="34"/>
      <c r="NEJ1680" s="35"/>
      <c r="NEK1680" s="34"/>
      <c r="NER1680" s="35"/>
      <c r="NES1680" s="34"/>
      <c r="NEZ1680" s="35"/>
      <c r="NFA1680" s="34"/>
      <c r="NFH1680" s="35"/>
      <c r="NFI1680" s="34"/>
      <c r="NFP1680" s="35"/>
      <c r="NFQ1680" s="34"/>
      <c r="NFX1680" s="35"/>
      <c r="NFY1680" s="34"/>
      <c r="NGF1680" s="35"/>
      <c r="NGG1680" s="34"/>
      <c r="NGN1680" s="35"/>
      <c r="NGO1680" s="34"/>
      <c r="NGV1680" s="35"/>
      <c r="NGW1680" s="34"/>
      <c r="NHD1680" s="35"/>
      <c r="NHE1680" s="34"/>
      <c r="NHL1680" s="35"/>
      <c r="NHM1680" s="34"/>
      <c r="NHT1680" s="35"/>
      <c r="NHU1680" s="34"/>
      <c r="NIB1680" s="35"/>
      <c r="NIC1680" s="34"/>
      <c r="NIJ1680" s="35"/>
      <c r="NIK1680" s="34"/>
      <c r="NIR1680" s="35"/>
      <c r="NIS1680" s="34"/>
      <c r="NIZ1680" s="35"/>
      <c r="NJA1680" s="34"/>
      <c r="NJH1680" s="35"/>
      <c r="NJI1680" s="34"/>
      <c r="NJP1680" s="35"/>
      <c r="NJQ1680" s="34"/>
      <c r="NJX1680" s="35"/>
      <c r="NJY1680" s="34"/>
      <c r="NKF1680" s="35"/>
      <c r="NKG1680" s="34"/>
      <c r="NKN1680" s="35"/>
      <c r="NKO1680" s="34"/>
      <c r="NKV1680" s="35"/>
      <c r="NKW1680" s="34"/>
      <c r="NLD1680" s="35"/>
      <c r="NLE1680" s="34"/>
      <c r="NLL1680" s="35"/>
      <c r="NLM1680" s="34"/>
      <c r="NLT1680" s="35"/>
      <c r="NLU1680" s="34"/>
      <c r="NMB1680" s="35"/>
      <c r="NMC1680" s="34"/>
      <c r="NMJ1680" s="35"/>
      <c r="NMK1680" s="34"/>
      <c r="NMR1680" s="35"/>
      <c r="NMS1680" s="34"/>
      <c r="NMZ1680" s="35"/>
      <c r="NNA1680" s="34"/>
      <c r="NNH1680" s="35"/>
      <c r="NNI1680" s="34"/>
      <c r="NNP1680" s="35"/>
      <c r="NNQ1680" s="34"/>
      <c r="NNX1680" s="35"/>
      <c r="NNY1680" s="34"/>
      <c r="NOF1680" s="35"/>
      <c r="NOG1680" s="34"/>
      <c r="NON1680" s="35"/>
      <c r="NOO1680" s="34"/>
      <c r="NOV1680" s="35"/>
      <c r="NOW1680" s="34"/>
      <c r="NPD1680" s="35"/>
      <c r="NPE1680" s="34"/>
      <c r="NPL1680" s="35"/>
      <c r="NPM1680" s="34"/>
      <c r="NPT1680" s="35"/>
      <c r="NPU1680" s="34"/>
      <c r="NQB1680" s="35"/>
      <c r="NQC1680" s="34"/>
      <c r="NQJ1680" s="35"/>
      <c r="NQK1680" s="34"/>
      <c r="NQR1680" s="35"/>
      <c r="NQS1680" s="34"/>
      <c r="NQZ1680" s="35"/>
      <c r="NRA1680" s="34"/>
      <c r="NRH1680" s="35"/>
      <c r="NRI1680" s="34"/>
      <c r="NRP1680" s="35"/>
      <c r="NRQ1680" s="34"/>
      <c r="NRX1680" s="35"/>
      <c r="NRY1680" s="34"/>
      <c r="NSF1680" s="35"/>
      <c r="NSG1680" s="34"/>
      <c r="NSN1680" s="35"/>
      <c r="NSO1680" s="34"/>
      <c r="NSV1680" s="35"/>
      <c r="NSW1680" s="34"/>
      <c r="NTD1680" s="35"/>
      <c r="NTE1680" s="34"/>
      <c r="NTL1680" s="35"/>
      <c r="NTM1680" s="34"/>
      <c r="NTT1680" s="35"/>
      <c r="NTU1680" s="34"/>
      <c r="NUB1680" s="35"/>
      <c r="NUC1680" s="34"/>
      <c r="NUJ1680" s="35"/>
      <c r="NUK1680" s="34"/>
      <c r="NUR1680" s="35"/>
      <c r="NUS1680" s="34"/>
      <c r="NUZ1680" s="35"/>
      <c r="NVA1680" s="34"/>
      <c r="NVH1680" s="35"/>
      <c r="NVI1680" s="34"/>
      <c r="NVP1680" s="35"/>
      <c r="NVQ1680" s="34"/>
      <c r="NVX1680" s="35"/>
      <c r="NVY1680" s="34"/>
      <c r="NWF1680" s="35"/>
      <c r="NWG1680" s="34"/>
      <c r="NWN1680" s="35"/>
      <c r="NWO1680" s="34"/>
      <c r="NWV1680" s="35"/>
      <c r="NWW1680" s="34"/>
      <c r="NXD1680" s="35"/>
      <c r="NXE1680" s="34"/>
      <c r="NXL1680" s="35"/>
      <c r="NXM1680" s="34"/>
      <c r="NXT1680" s="35"/>
      <c r="NXU1680" s="34"/>
      <c r="NYB1680" s="35"/>
      <c r="NYC1680" s="34"/>
      <c r="NYJ1680" s="35"/>
      <c r="NYK1680" s="34"/>
      <c r="NYR1680" s="35"/>
      <c r="NYS1680" s="34"/>
      <c r="NYZ1680" s="35"/>
      <c r="NZA1680" s="34"/>
      <c r="NZH1680" s="35"/>
      <c r="NZI1680" s="34"/>
      <c r="NZP1680" s="35"/>
      <c r="NZQ1680" s="34"/>
      <c r="NZX1680" s="35"/>
      <c r="NZY1680" s="34"/>
      <c r="OAF1680" s="35"/>
      <c r="OAG1680" s="34"/>
      <c r="OAN1680" s="35"/>
      <c r="OAO1680" s="34"/>
      <c r="OAV1680" s="35"/>
      <c r="OAW1680" s="34"/>
      <c r="OBD1680" s="35"/>
      <c r="OBE1680" s="34"/>
      <c r="OBL1680" s="35"/>
      <c r="OBM1680" s="34"/>
      <c r="OBT1680" s="35"/>
      <c r="OBU1680" s="34"/>
      <c r="OCB1680" s="35"/>
      <c r="OCC1680" s="34"/>
      <c r="OCJ1680" s="35"/>
      <c r="OCK1680" s="34"/>
      <c r="OCR1680" s="35"/>
      <c r="OCS1680" s="34"/>
      <c r="OCZ1680" s="35"/>
      <c r="ODA1680" s="34"/>
      <c r="ODH1680" s="35"/>
      <c r="ODI1680" s="34"/>
      <c r="ODP1680" s="35"/>
      <c r="ODQ1680" s="34"/>
      <c r="ODX1680" s="35"/>
      <c r="ODY1680" s="34"/>
      <c r="OEF1680" s="35"/>
      <c r="OEG1680" s="34"/>
      <c r="OEN1680" s="35"/>
      <c r="OEO1680" s="34"/>
      <c r="OEV1680" s="35"/>
      <c r="OEW1680" s="34"/>
      <c r="OFD1680" s="35"/>
      <c r="OFE1680" s="34"/>
      <c r="OFL1680" s="35"/>
      <c r="OFM1680" s="34"/>
      <c r="OFT1680" s="35"/>
      <c r="OFU1680" s="34"/>
      <c r="OGB1680" s="35"/>
      <c r="OGC1680" s="34"/>
      <c r="OGJ1680" s="35"/>
      <c r="OGK1680" s="34"/>
      <c r="OGR1680" s="35"/>
      <c r="OGS1680" s="34"/>
      <c r="OGZ1680" s="35"/>
      <c r="OHA1680" s="34"/>
      <c r="OHH1680" s="35"/>
      <c r="OHI1680" s="34"/>
      <c r="OHP1680" s="35"/>
      <c r="OHQ1680" s="34"/>
      <c r="OHX1680" s="35"/>
      <c r="OHY1680" s="34"/>
      <c r="OIF1680" s="35"/>
      <c r="OIG1680" s="34"/>
      <c r="OIN1680" s="35"/>
      <c r="OIO1680" s="34"/>
      <c r="OIV1680" s="35"/>
      <c r="OIW1680" s="34"/>
      <c r="OJD1680" s="35"/>
      <c r="OJE1680" s="34"/>
      <c r="OJL1680" s="35"/>
      <c r="OJM1680" s="34"/>
      <c r="OJT1680" s="35"/>
      <c r="OJU1680" s="34"/>
      <c r="OKB1680" s="35"/>
      <c r="OKC1680" s="34"/>
      <c r="OKJ1680" s="35"/>
      <c r="OKK1680" s="34"/>
      <c r="OKR1680" s="35"/>
      <c r="OKS1680" s="34"/>
      <c r="OKZ1680" s="35"/>
      <c r="OLA1680" s="34"/>
      <c r="OLH1680" s="35"/>
      <c r="OLI1680" s="34"/>
      <c r="OLP1680" s="35"/>
      <c r="OLQ1680" s="34"/>
      <c r="OLX1680" s="35"/>
      <c r="OLY1680" s="34"/>
      <c r="OMF1680" s="35"/>
      <c r="OMG1680" s="34"/>
      <c r="OMN1680" s="35"/>
      <c r="OMO1680" s="34"/>
      <c r="OMV1680" s="35"/>
      <c r="OMW1680" s="34"/>
      <c r="OND1680" s="35"/>
      <c r="ONE1680" s="34"/>
      <c r="ONL1680" s="35"/>
      <c r="ONM1680" s="34"/>
      <c r="ONT1680" s="35"/>
      <c r="ONU1680" s="34"/>
      <c r="OOB1680" s="35"/>
      <c r="OOC1680" s="34"/>
      <c r="OOJ1680" s="35"/>
      <c r="OOK1680" s="34"/>
      <c r="OOR1680" s="35"/>
      <c r="OOS1680" s="34"/>
      <c r="OOZ1680" s="35"/>
      <c r="OPA1680" s="34"/>
      <c r="OPH1680" s="35"/>
      <c r="OPI1680" s="34"/>
      <c r="OPP1680" s="35"/>
      <c r="OPQ1680" s="34"/>
      <c r="OPX1680" s="35"/>
      <c r="OPY1680" s="34"/>
      <c r="OQF1680" s="35"/>
      <c r="OQG1680" s="34"/>
      <c r="OQN1680" s="35"/>
      <c r="OQO1680" s="34"/>
      <c r="OQV1680" s="35"/>
      <c r="OQW1680" s="34"/>
      <c r="ORD1680" s="35"/>
      <c r="ORE1680" s="34"/>
      <c r="ORL1680" s="35"/>
      <c r="ORM1680" s="34"/>
      <c r="ORT1680" s="35"/>
      <c r="ORU1680" s="34"/>
      <c r="OSB1680" s="35"/>
      <c r="OSC1680" s="34"/>
      <c r="OSJ1680" s="35"/>
      <c r="OSK1680" s="34"/>
      <c r="OSR1680" s="35"/>
      <c r="OSS1680" s="34"/>
      <c r="OSZ1680" s="35"/>
      <c r="OTA1680" s="34"/>
      <c r="OTH1680" s="35"/>
      <c r="OTI1680" s="34"/>
      <c r="OTP1680" s="35"/>
      <c r="OTQ1680" s="34"/>
      <c r="OTX1680" s="35"/>
      <c r="OTY1680" s="34"/>
      <c r="OUF1680" s="35"/>
      <c r="OUG1680" s="34"/>
      <c r="OUN1680" s="35"/>
      <c r="OUO1680" s="34"/>
      <c r="OUV1680" s="35"/>
      <c r="OUW1680" s="34"/>
      <c r="OVD1680" s="35"/>
      <c r="OVE1680" s="34"/>
      <c r="OVL1680" s="35"/>
      <c r="OVM1680" s="34"/>
      <c r="OVT1680" s="35"/>
      <c r="OVU1680" s="34"/>
      <c r="OWB1680" s="35"/>
      <c r="OWC1680" s="34"/>
      <c r="OWJ1680" s="35"/>
      <c r="OWK1680" s="34"/>
      <c r="OWR1680" s="35"/>
      <c r="OWS1680" s="34"/>
      <c r="OWZ1680" s="35"/>
      <c r="OXA1680" s="34"/>
      <c r="OXH1680" s="35"/>
      <c r="OXI1680" s="34"/>
      <c r="OXP1680" s="35"/>
      <c r="OXQ1680" s="34"/>
      <c r="OXX1680" s="35"/>
      <c r="OXY1680" s="34"/>
      <c r="OYF1680" s="35"/>
      <c r="OYG1680" s="34"/>
      <c r="OYN1680" s="35"/>
      <c r="OYO1680" s="34"/>
      <c r="OYV1680" s="35"/>
      <c r="OYW1680" s="34"/>
      <c r="OZD1680" s="35"/>
      <c r="OZE1680" s="34"/>
      <c r="OZL1680" s="35"/>
      <c r="OZM1680" s="34"/>
      <c r="OZT1680" s="35"/>
      <c r="OZU1680" s="34"/>
      <c r="PAB1680" s="35"/>
      <c r="PAC1680" s="34"/>
      <c r="PAJ1680" s="35"/>
      <c r="PAK1680" s="34"/>
      <c r="PAR1680" s="35"/>
      <c r="PAS1680" s="34"/>
      <c r="PAZ1680" s="35"/>
      <c r="PBA1680" s="34"/>
      <c r="PBH1680" s="35"/>
      <c r="PBI1680" s="34"/>
      <c r="PBP1680" s="35"/>
      <c r="PBQ1680" s="34"/>
      <c r="PBX1680" s="35"/>
      <c r="PBY1680" s="34"/>
      <c r="PCF1680" s="35"/>
      <c r="PCG1680" s="34"/>
      <c r="PCN1680" s="35"/>
      <c r="PCO1680" s="34"/>
      <c r="PCV1680" s="35"/>
      <c r="PCW1680" s="34"/>
      <c r="PDD1680" s="35"/>
      <c r="PDE1680" s="34"/>
      <c r="PDL1680" s="35"/>
      <c r="PDM1680" s="34"/>
      <c r="PDT1680" s="35"/>
      <c r="PDU1680" s="34"/>
      <c r="PEB1680" s="35"/>
      <c r="PEC1680" s="34"/>
      <c r="PEJ1680" s="35"/>
      <c r="PEK1680" s="34"/>
      <c r="PER1680" s="35"/>
      <c r="PES1680" s="34"/>
      <c r="PEZ1680" s="35"/>
      <c r="PFA1680" s="34"/>
      <c r="PFH1680" s="35"/>
      <c r="PFI1680" s="34"/>
      <c r="PFP1680" s="35"/>
      <c r="PFQ1680" s="34"/>
      <c r="PFX1680" s="35"/>
      <c r="PFY1680" s="34"/>
      <c r="PGF1680" s="35"/>
      <c r="PGG1680" s="34"/>
      <c r="PGN1680" s="35"/>
      <c r="PGO1680" s="34"/>
      <c r="PGV1680" s="35"/>
      <c r="PGW1680" s="34"/>
      <c r="PHD1680" s="35"/>
      <c r="PHE1680" s="34"/>
      <c r="PHL1680" s="35"/>
      <c r="PHM1680" s="34"/>
      <c r="PHT1680" s="35"/>
      <c r="PHU1680" s="34"/>
      <c r="PIB1680" s="35"/>
      <c r="PIC1680" s="34"/>
      <c r="PIJ1680" s="35"/>
      <c r="PIK1680" s="34"/>
      <c r="PIR1680" s="35"/>
      <c r="PIS1680" s="34"/>
      <c r="PIZ1680" s="35"/>
      <c r="PJA1680" s="34"/>
      <c r="PJH1680" s="35"/>
      <c r="PJI1680" s="34"/>
      <c r="PJP1680" s="35"/>
      <c r="PJQ1680" s="34"/>
      <c r="PJX1680" s="35"/>
      <c r="PJY1680" s="34"/>
      <c r="PKF1680" s="35"/>
      <c r="PKG1680" s="34"/>
      <c r="PKN1680" s="35"/>
      <c r="PKO1680" s="34"/>
      <c r="PKV1680" s="35"/>
      <c r="PKW1680" s="34"/>
      <c r="PLD1680" s="35"/>
      <c r="PLE1680" s="34"/>
      <c r="PLL1680" s="35"/>
      <c r="PLM1680" s="34"/>
      <c r="PLT1680" s="35"/>
      <c r="PLU1680" s="34"/>
      <c r="PMB1680" s="35"/>
      <c r="PMC1680" s="34"/>
      <c r="PMJ1680" s="35"/>
      <c r="PMK1680" s="34"/>
      <c r="PMR1680" s="35"/>
      <c r="PMS1680" s="34"/>
      <c r="PMZ1680" s="35"/>
      <c r="PNA1680" s="34"/>
      <c r="PNH1680" s="35"/>
      <c r="PNI1680" s="34"/>
      <c r="PNP1680" s="35"/>
      <c r="PNQ1680" s="34"/>
      <c r="PNX1680" s="35"/>
      <c r="PNY1680" s="34"/>
      <c r="POF1680" s="35"/>
      <c r="POG1680" s="34"/>
      <c r="PON1680" s="35"/>
      <c r="POO1680" s="34"/>
      <c r="POV1680" s="35"/>
      <c r="POW1680" s="34"/>
      <c r="PPD1680" s="35"/>
      <c r="PPE1680" s="34"/>
      <c r="PPL1680" s="35"/>
      <c r="PPM1680" s="34"/>
      <c r="PPT1680" s="35"/>
      <c r="PPU1680" s="34"/>
      <c r="PQB1680" s="35"/>
      <c r="PQC1680" s="34"/>
      <c r="PQJ1680" s="35"/>
      <c r="PQK1680" s="34"/>
      <c r="PQR1680" s="35"/>
      <c r="PQS1680" s="34"/>
      <c r="PQZ1680" s="35"/>
      <c r="PRA1680" s="34"/>
      <c r="PRH1680" s="35"/>
      <c r="PRI1680" s="34"/>
      <c r="PRP1680" s="35"/>
      <c r="PRQ1680" s="34"/>
      <c r="PRX1680" s="35"/>
      <c r="PRY1680" s="34"/>
      <c r="PSF1680" s="35"/>
      <c r="PSG1680" s="34"/>
      <c r="PSN1680" s="35"/>
      <c r="PSO1680" s="34"/>
      <c r="PSV1680" s="35"/>
      <c r="PSW1680" s="34"/>
      <c r="PTD1680" s="35"/>
      <c r="PTE1680" s="34"/>
      <c r="PTL1680" s="35"/>
      <c r="PTM1680" s="34"/>
      <c r="PTT1680" s="35"/>
      <c r="PTU1680" s="34"/>
      <c r="PUB1680" s="35"/>
      <c r="PUC1680" s="34"/>
      <c r="PUJ1680" s="35"/>
      <c r="PUK1680" s="34"/>
      <c r="PUR1680" s="35"/>
      <c r="PUS1680" s="34"/>
      <c r="PUZ1680" s="35"/>
      <c r="PVA1680" s="34"/>
      <c r="PVH1680" s="35"/>
      <c r="PVI1680" s="34"/>
      <c r="PVP1680" s="35"/>
      <c r="PVQ1680" s="34"/>
      <c r="PVX1680" s="35"/>
      <c r="PVY1680" s="34"/>
      <c r="PWF1680" s="35"/>
      <c r="PWG1680" s="34"/>
      <c r="PWN1680" s="35"/>
      <c r="PWO1680" s="34"/>
      <c r="PWV1680" s="35"/>
      <c r="PWW1680" s="34"/>
      <c r="PXD1680" s="35"/>
      <c r="PXE1680" s="34"/>
      <c r="PXL1680" s="35"/>
      <c r="PXM1680" s="34"/>
      <c r="PXT1680" s="35"/>
      <c r="PXU1680" s="34"/>
      <c r="PYB1680" s="35"/>
      <c r="PYC1680" s="34"/>
      <c r="PYJ1680" s="35"/>
      <c r="PYK1680" s="34"/>
      <c r="PYR1680" s="35"/>
      <c r="PYS1680" s="34"/>
      <c r="PYZ1680" s="35"/>
      <c r="PZA1680" s="34"/>
      <c r="PZH1680" s="35"/>
      <c r="PZI1680" s="34"/>
      <c r="PZP1680" s="35"/>
      <c r="PZQ1680" s="34"/>
      <c r="PZX1680" s="35"/>
      <c r="PZY1680" s="34"/>
      <c r="QAF1680" s="35"/>
      <c r="QAG1680" s="34"/>
      <c r="QAN1680" s="35"/>
      <c r="QAO1680" s="34"/>
      <c r="QAV1680" s="35"/>
      <c r="QAW1680" s="34"/>
      <c r="QBD1680" s="35"/>
      <c r="QBE1680" s="34"/>
      <c r="QBL1680" s="35"/>
      <c r="QBM1680" s="34"/>
      <c r="QBT1680" s="35"/>
      <c r="QBU1680" s="34"/>
      <c r="QCB1680" s="35"/>
      <c r="QCC1680" s="34"/>
      <c r="QCJ1680" s="35"/>
      <c r="QCK1680" s="34"/>
      <c r="QCR1680" s="35"/>
      <c r="QCS1680" s="34"/>
      <c r="QCZ1680" s="35"/>
      <c r="QDA1680" s="34"/>
      <c r="QDH1680" s="35"/>
      <c r="QDI1680" s="34"/>
      <c r="QDP1680" s="35"/>
      <c r="QDQ1680" s="34"/>
      <c r="QDX1680" s="35"/>
      <c r="QDY1680" s="34"/>
      <c r="QEF1680" s="35"/>
      <c r="QEG1680" s="34"/>
      <c r="QEN1680" s="35"/>
      <c r="QEO1680" s="34"/>
      <c r="QEV1680" s="35"/>
      <c r="QEW1680" s="34"/>
      <c r="QFD1680" s="35"/>
      <c r="QFE1680" s="34"/>
      <c r="QFL1680" s="35"/>
      <c r="QFM1680" s="34"/>
      <c r="QFT1680" s="35"/>
      <c r="QFU1680" s="34"/>
      <c r="QGB1680" s="35"/>
      <c r="QGC1680" s="34"/>
      <c r="QGJ1680" s="35"/>
      <c r="QGK1680" s="34"/>
      <c r="QGR1680" s="35"/>
      <c r="QGS1680" s="34"/>
      <c r="QGZ1680" s="35"/>
      <c r="QHA1680" s="34"/>
      <c r="QHH1680" s="35"/>
      <c r="QHI1680" s="34"/>
      <c r="QHP1680" s="35"/>
      <c r="QHQ1680" s="34"/>
      <c r="QHX1680" s="35"/>
      <c r="QHY1680" s="34"/>
      <c r="QIF1680" s="35"/>
      <c r="QIG1680" s="34"/>
      <c r="QIN1680" s="35"/>
      <c r="QIO1680" s="34"/>
      <c r="QIV1680" s="35"/>
      <c r="QIW1680" s="34"/>
      <c r="QJD1680" s="35"/>
      <c r="QJE1680" s="34"/>
      <c r="QJL1680" s="35"/>
      <c r="QJM1680" s="34"/>
      <c r="QJT1680" s="35"/>
      <c r="QJU1680" s="34"/>
      <c r="QKB1680" s="35"/>
      <c r="QKC1680" s="34"/>
      <c r="QKJ1680" s="35"/>
      <c r="QKK1680" s="34"/>
      <c r="QKR1680" s="35"/>
      <c r="QKS1680" s="34"/>
      <c r="QKZ1680" s="35"/>
      <c r="QLA1680" s="34"/>
      <c r="QLH1680" s="35"/>
      <c r="QLI1680" s="34"/>
      <c r="QLP1680" s="35"/>
      <c r="QLQ1680" s="34"/>
      <c r="QLX1680" s="35"/>
      <c r="QLY1680" s="34"/>
      <c r="QMF1680" s="35"/>
      <c r="QMG1680" s="34"/>
      <c r="QMN1680" s="35"/>
      <c r="QMO1680" s="34"/>
      <c r="QMV1680" s="35"/>
      <c r="QMW1680" s="34"/>
      <c r="QND1680" s="35"/>
      <c r="QNE1680" s="34"/>
      <c r="QNL1680" s="35"/>
      <c r="QNM1680" s="34"/>
      <c r="QNT1680" s="35"/>
      <c r="QNU1680" s="34"/>
      <c r="QOB1680" s="35"/>
      <c r="QOC1680" s="34"/>
      <c r="QOJ1680" s="35"/>
      <c r="QOK1680" s="34"/>
      <c r="QOR1680" s="35"/>
      <c r="QOS1680" s="34"/>
      <c r="QOZ1680" s="35"/>
      <c r="QPA1680" s="34"/>
      <c r="QPH1680" s="35"/>
      <c r="QPI1680" s="34"/>
      <c r="QPP1680" s="35"/>
      <c r="QPQ1680" s="34"/>
      <c r="QPX1680" s="35"/>
      <c r="QPY1680" s="34"/>
      <c r="QQF1680" s="35"/>
      <c r="QQG1680" s="34"/>
      <c r="QQN1680" s="35"/>
      <c r="QQO1680" s="34"/>
      <c r="QQV1680" s="35"/>
      <c r="QQW1680" s="34"/>
      <c r="QRD1680" s="35"/>
      <c r="QRE1680" s="34"/>
      <c r="QRL1680" s="35"/>
      <c r="QRM1680" s="34"/>
      <c r="QRT1680" s="35"/>
      <c r="QRU1680" s="34"/>
      <c r="QSB1680" s="35"/>
      <c r="QSC1680" s="34"/>
      <c r="QSJ1680" s="35"/>
      <c r="QSK1680" s="34"/>
      <c r="QSR1680" s="35"/>
      <c r="QSS1680" s="34"/>
      <c r="QSZ1680" s="35"/>
      <c r="QTA1680" s="34"/>
      <c r="QTH1680" s="35"/>
      <c r="QTI1680" s="34"/>
      <c r="QTP1680" s="35"/>
      <c r="QTQ1680" s="34"/>
      <c r="QTX1680" s="35"/>
      <c r="QTY1680" s="34"/>
      <c r="QUF1680" s="35"/>
      <c r="QUG1680" s="34"/>
      <c r="QUN1680" s="35"/>
      <c r="QUO1680" s="34"/>
      <c r="QUV1680" s="35"/>
      <c r="QUW1680" s="34"/>
      <c r="QVD1680" s="35"/>
      <c r="QVE1680" s="34"/>
      <c r="QVL1680" s="35"/>
      <c r="QVM1680" s="34"/>
      <c r="QVT1680" s="35"/>
      <c r="QVU1680" s="34"/>
      <c r="QWB1680" s="35"/>
      <c r="QWC1680" s="34"/>
      <c r="QWJ1680" s="35"/>
      <c r="QWK1680" s="34"/>
      <c r="QWR1680" s="35"/>
      <c r="QWS1680" s="34"/>
      <c r="QWZ1680" s="35"/>
      <c r="QXA1680" s="34"/>
      <c r="QXH1680" s="35"/>
      <c r="QXI1680" s="34"/>
      <c r="QXP1680" s="35"/>
      <c r="QXQ1680" s="34"/>
      <c r="QXX1680" s="35"/>
      <c r="QXY1680" s="34"/>
      <c r="QYF1680" s="35"/>
      <c r="QYG1680" s="34"/>
      <c r="QYN1680" s="35"/>
      <c r="QYO1680" s="34"/>
      <c r="QYV1680" s="35"/>
      <c r="QYW1680" s="34"/>
      <c r="QZD1680" s="35"/>
      <c r="QZE1680" s="34"/>
      <c r="QZL1680" s="35"/>
      <c r="QZM1680" s="34"/>
      <c r="QZT1680" s="35"/>
      <c r="QZU1680" s="34"/>
      <c r="RAB1680" s="35"/>
      <c r="RAC1680" s="34"/>
      <c r="RAJ1680" s="35"/>
      <c r="RAK1680" s="34"/>
      <c r="RAR1680" s="35"/>
      <c r="RAS1680" s="34"/>
      <c r="RAZ1680" s="35"/>
      <c r="RBA1680" s="34"/>
      <c r="RBH1680" s="35"/>
      <c r="RBI1680" s="34"/>
      <c r="RBP1680" s="35"/>
      <c r="RBQ1680" s="34"/>
      <c r="RBX1680" s="35"/>
      <c r="RBY1680" s="34"/>
      <c r="RCF1680" s="35"/>
      <c r="RCG1680" s="34"/>
      <c r="RCN1680" s="35"/>
      <c r="RCO1680" s="34"/>
      <c r="RCV1680" s="35"/>
      <c r="RCW1680" s="34"/>
      <c r="RDD1680" s="35"/>
      <c r="RDE1680" s="34"/>
      <c r="RDL1680" s="35"/>
      <c r="RDM1680" s="34"/>
      <c r="RDT1680" s="35"/>
      <c r="RDU1680" s="34"/>
      <c r="REB1680" s="35"/>
      <c r="REC1680" s="34"/>
      <c r="REJ1680" s="35"/>
      <c r="REK1680" s="34"/>
      <c r="RER1680" s="35"/>
      <c r="RES1680" s="34"/>
      <c r="REZ1680" s="35"/>
      <c r="RFA1680" s="34"/>
      <c r="RFH1680" s="35"/>
      <c r="RFI1680" s="34"/>
      <c r="RFP1680" s="35"/>
      <c r="RFQ1680" s="34"/>
      <c r="RFX1680" s="35"/>
      <c r="RFY1680" s="34"/>
      <c r="RGF1680" s="35"/>
      <c r="RGG1680" s="34"/>
      <c r="RGN1680" s="35"/>
      <c r="RGO1680" s="34"/>
      <c r="RGV1680" s="35"/>
      <c r="RGW1680" s="34"/>
      <c r="RHD1680" s="35"/>
      <c r="RHE1680" s="34"/>
      <c r="RHL1680" s="35"/>
      <c r="RHM1680" s="34"/>
      <c r="RHT1680" s="35"/>
      <c r="RHU1680" s="34"/>
      <c r="RIB1680" s="35"/>
      <c r="RIC1680" s="34"/>
      <c r="RIJ1680" s="35"/>
      <c r="RIK1680" s="34"/>
      <c r="RIR1680" s="35"/>
      <c r="RIS1680" s="34"/>
      <c r="RIZ1680" s="35"/>
      <c r="RJA1680" s="34"/>
      <c r="RJH1680" s="35"/>
      <c r="RJI1680" s="34"/>
      <c r="RJP1680" s="35"/>
      <c r="RJQ1680" s="34"/>
      <c r="RJX1680" s="35"/>
      <c r="RJY1680" s="34"/>
      <c r="RKF1680" s="35"/>
      <c r="RKG1680" s="34"/>
      <c r="RKN1680" s="35"/>
      <c r="RKO1680" s="34"/>
      <c r="RKV1680" s="35"/>
      <c r="RKW1680" s="34"/>
      <c r="RLD1680" s="35"/>
      <c r="RLE1680" s="34"/>
      <c r="RLL1680" s="35"/>
      <c r="RLM1680" s="34"/>
      <c r="RLT1680" s="35"/>
      <c r="RLU1680" s="34"/>
      <c r="RMB1680" s="35"/>
      <c r="RMC1680" s="34"/>
      <c r="RMJ1680" s="35"/>
      <c r="RMK1680" s="34"/>
      <c r="RMR1680" s="35"/>
      <c r="RMS1680" s="34"/>
      <c r="RMZ1680" s="35"/>
      <c r="RNA1680" s="34"/>
      <c r="RNH1680" s="35"/>
      <c r="RNI1680" s="34"/>
      <c r="RNP1680" s="35"/>
      <c r="RNQ1680" s="34"/>
      <c r="RNX1680" s="35"/>
      <c r="RNY1680" s="34"/>
      <c r="ROF1680" s="35"/>
      <c r="ROG1680" s="34"/>
      <c r="RON1680" s="35"/>
      <c r="ROO1680" s="34"/>
      <c r="ROV1680" s="35"/>
      <c r="ROW1680" s="34"/>
      <c r="RPD1680" s="35"/>
      <c r="RPE1680" s="34"/>
      <c r="RPL1680" s="35"/>
      <c r="RPM1680" s="34"/>
      <c r="RPT1680" s="35"/>
      <c r="RPU1680" s="34"/>
      <c r="RQB1680" s="35"/>
      <c r="RQC1680" s="34"/>
      <c r="RQJ1680" s="35"/>
      <c r="RQK1680" s="34"/>
      <c r="RQR1680" s="35"/>
      <c r="RQS1680" s="34"/>
      <c r="RQZ1680" s="35"/>
      <c r="RRA1680" s="34"/>
      <c r="RRH1680" s="35"/>
      <c r="RRI1680" s="34"/>
      <c r="RRP1680" s="35"/>
      <c r="RRQ1680" s="34"/>
      <c r="RRX1680" s="35"/>
      <c r="RRY1680" s="34"/>
      <c r="RSF1680" s="35"/>
      <c r="RSG1680" s="34"/>
      <c r="RSN1680" s="35"/>
      <c r="RSO1680" s="34"/>
      <c r="RSV1680" s="35"/>
      <c r="RSW1680" s="34"/>
      <c r="RTD1680" s="35"/>
      <c r="RTE1680" s="34"/>
      <c r="RTL1680" s="35"/>
      <c r="RTM1680" s="34"/>
      <c r="RTT1680" s="35"/>
      <c r="RTU1680" s="34"/>
      <c r="RUB1680" s="35"/>
      <c r="RUC1680" s="34"/>
      <c r="RUJ1680" s="35"/>
      <c r="RUK1680" s="34"/>
      <c r="RUR1680" s="35"/>
      <c r="RUS1680" s="34"/>
      <c r="RUZ1680" s="35"/>
      <c r="RVA1680" s="34"/>
      <c r="RVH1680" s="35"/>
      <c r="RVI1680" s="34"/>
      <c r="RVP1680" s="35"/>
      <c r="RVQ1680" s="34"/>
      <c r="RVX1680" s="35"/>
      <c r="RVY1680" s="34"/>
      <c r="RWF1680" s="35"/>
      <c r="RWG1680" s="34"/>
      <c r="RWN1680" s="35"/>
      <c r="RWO1680" s="34"/>
      <c r="RWV1680" s="35"/>
      <c r="RWW1680" s="34"/>
      <c r="RXD1680" s="35"/>
      <c r="RXE1680" s="34"/>
      <c r="RXL1680" s="35"/>
      <c r="RXM1680" s="34"/>
      <c r="RXT1680" s="35"/>
      <c r="RXU1680" s="34"/>
      <c r="RYB1680" s="35"/>
      <c r="RYC1680" s="34"/>
      <c r="RYJ1680" s="35"/>
      <c r="RYK1680" s="34"/>
      <c r="RYR1680" s="35"/>
      <c r="RYS1680" s="34"/>
      <c r="RYZ1680" s="35"/>
      <c r="RZA1680" s="34"/>
      <c r="RZH1680" s="35"/>
      <c r="RZI1680" s="34"/>
      <c r="RZP1680" s="35"/>
      <c r="RZQ1680" s="34"/>
      <c r="RZX1680" s="35"/>
      <c r="RZY1680" s="34"/>
      <c r="SAF1680" s="35"/>
      <c r="SAG1680" s="34"/>
      <c r="SAN1680" s="35"/>
      <c r="SAO1680" s="34"/>
      <c r="SAV1680" s="35"/>
      <c r="SAW1680" s="34"/>
      <c r="SBD1680" s="35"/>
      <c r="SBE1680" s="34"/>
      <c r="SBL1680" s="35"/>
      <c r="SBM1680" s="34"/>
      <c r="SBT1680" s="35"/>
      <c r="SBU1680" s="34"/>
      <c r="SCB1680" s="35"/>
      <c r="SCC1680" s="34"/>
      <c r="SCJ1680" s="35"/>
      <c r="SCK1680" s="34"/>
      <c r="SCR1680" s="35"/>
      <c r="SCS1680" s="34"/>
      <c r="SCZ1680" s="35"/>
      <c r="SDA1680" s="34"/>
      <c r="SDH1680" s="35"/>
      <c r="SDI1680" s="34"/>
      <c r="SDP1680" s="35"/>
      <c r="SDQ1680" s="34"/>
      <c r="SDX1680" s="35"/>
      <c r="SDY1680" s="34"/>
      <c r="SEF1680" s="35"/>
      <c r="SEG1680" s="34"/>
      <c r="SEN1680" s="35"/>
      <c r="SEO1680" s="34"/>
      <c r="SEV1680" s="35"/>
      <c r="SEW1680" s="34"/>
      <c r="SFD1680" s="35"/>
      <c r="SFE1680" s="34"/>
      <c r="SFL1680" s="35"/>
      <c r="SFM1680" s="34"/>
      <c r="SFT1680" s="35"/>
      <c r="SFU1680" s="34"/>
      <c r="SGB1680" s="35"/>
      <c r="SGC1680" s="34"/>
      <c r="SGJ1680" s="35"/>
      <c r="SGK1680" s="34"/>
      <c r="SGR1680" s="35"/>
      <c r="SGS1680" s="34"/>
      <c r="SGZ1680" s="35"/>
      <c r="SHA1680" s="34"/>
      <c r="SHH1680" s="35"/>
      <c r="SHI1680" s="34"/>
      <c r="SHP1680" s="35"/>
      <c r="SHQ1680" s="34"/>
      <c r="SHX1680" s="35"/>
      <c r="SHY1680" s="34"/>
      <c r="SIF1680" s="35"/>
      <c r="SIG1680" s="34"/>
      <c r="SIN1680" s="35"/>
      <c r="SIO1680" s="34"/>
      <c r="SIV1680" s="35"/>
      <c r="SIW1680" s="34"/>
      <c r="SJD1680" s="35"/>
      <c r="SJE1680" s="34"/>
      <c r="SJL1680" s="35"/>
      <c r="SJM1680" s="34"/>
      <c r="SJT1680" s="35"/>
      <c r="SJU1680" s="34"/>
      <c r="SKB1680" s="35"/>
      <c r="SKC1680" s="34"/>
      <c r="SKJ1680" s="35"/>
      <c r="SKK1680" s="34"/>
      <c r="SKR1680" s="35"/>
      <c r="SKS1680" s="34"/>
      <c r="SKZ1680" s="35"/>
      <c r="SLA1680" s="34"/>
      <c r="SLH1680" s="35"/>
      <c r="SLI1680" s="34"/>
      <c r="SLP1680" s="35"/>
      <c r="SLQ1680" s="34"/>
      <c r="SLX1680" s="35"/>
      <c r="SLY1680" s="34"/>
      <c r="SMF1680" s="35"/>
      <c r="SMG1680" s="34"/>
      <c r="SMN1680" s="35"/>
      <c r="SMO1680" s="34"/>
      <c r="SMV1680" s="35"/>
      <c r="SMW1680" s="34"/>
      <c r="SND1680" s="35"/>
      <c r="SNE1680" s="34"/>
      <c r="SNL1680" s="35"/>
      <c r="SNM1680" s="34"/>
      <c r="SNT1680" s="35"/>
      <c r="SNU1680" s="34"/>
      <c r="SOB1680" s="35"/>
      <c r="SOC1680" s="34"/>
      <c r="SOJ1680" s="35"/>
      <c r="SOK1680" s="34"/>
      <c r="SOR1680" s="35"/>
      <c r="SOS1680" s="34"/>
      <c r="SOZ1680" s="35"/>
      <c r="SPA1680" s="34"/>
      <c r="SPH1680" s="35"/>
      <c r="SPI1680" s="34"/>
      <c r="SPP1680" s="35"/>
      <c r="SPQ1680" s="34"/>
      <c r="SPX1680" s="35"/>
      <c r="SPY1680" s="34"/>
      <c r="SQF1680" s="35"/>
      <c r="SQG1680" s="34"/>
      <c r="SQN1680" s="35"/>
      <c r="SQO1680" s="34"/>
      <c r="SQV1680" s="35"/>
      <c r="SQW1680" s="34"/>
      <c r="SRD1680" s="35"/>
      <c r="SRE1680" s="34"/>
      <c r="SRL1680" s="35"/>
      <c r="SRM1680" s="34"/>
      <c r="SRT1680" s="35"/>
      <c r="SRU1680" s="34"/>
      <c r="SSB1680" s="35"/>
      <c r="SSC1680" s="34"/>
      <c r="SSJ1680" s="35"/>
      <c r="SSK1680" s="34"/>
      <c r="SSR1680" s="35"/>
      <c r="SSS1680" s="34"/>
      <c r="SSZ1680" s="35"/>
      <c r="STA1680" s="34"/>
      <c r="STH1680" s="35"/>
      <c r="STI1680" s="34"/>
      <c r="STP1680" s="35"/>
      <c r="STQ1680" s="34"/>
      <c r="STX1680" s="35"/>
      <c r="STY1680" s="34"/>
      <c r="SUF1680" s="35"/>
      <c r="SUG1680" s="34"/>
      <c r="SUN1680" s="35"/>
      <c r="SUO1680" s="34"/>
      <c r="SUV1680" s="35"/>
      <c r="SUW1680" s="34"/>
      <c r="SVD1680" s="35"/>
      <c r="SVE1680" s="34"/>
      <c r="SVL1680" s="35"/>
      <c r="SVM1680" s="34"/>
      <c r="SVT1680" s="35"/>
      <c r="SVU1680" s="34"/>
      <c r="SWB1680" s="35"/>
      <c r="SWC1680" s="34"/>
      <c r="SWJ1680" s="35"/>
      <c r="SWK1680" s="34"/>
      <c r="SWR1680" s="35"/>
      <c r="SWS1680" s="34"/>
      <c r="SWZ1680" s="35"/>
      <c r="SXA1680" s="34"/>
      <c r="SXH1680" s="35"/>
      <c r="SXI1680" s="34"/>
      <c r="SXP1680" s="35"/>
      <c r="SXQ1680" s="34"/>
      <c r="SXX1680" s="35"/>
      <c r="SXY1680" s="34"/>
      <c r="SYF1680" s="35"/>
      <c r="SYG1680" s="34"/>
      <c r="SYN1680" s="35"/>
      <c r="SYO1680" s="34"/>
      <c r="SYV1680" s="35"/>
      <c r="SYW1680" s="34"/>
      <c r="SZD1680" s="35"/>
      <c r="SZE1680" s="34"/>
      <c r="SZL1680" s="35"/>
      <c r="SZM1680" s="34"/>
      <c r="SZT1680" s="35"/>
      <c r="SZU1680" s="34"/>
      <c r="TAB1680" s="35"/>
      <c r="TAC1680" s="34"/>
      <c r="TAJ1680" s="35"/>
      <c r="TAK1680" s="34"/>
      <c r="TAR1680" s="35"/>
      <c r="TAS1680" s="34"/>
      <c r="TAZ1680" s="35"/>
      <c r="TBA1680" s="34"/>
      <c r="TBH1680" s="35"/>
      <c r="TBI1680" s="34"/>
      <c r="TBP1680" s="35"/>
      <c r="TBQ1680" s="34"/>
      <c r="TBX1680" s="35"/>
      <c r="TBY1680" s="34"/>
      <c r="TCF1680" s="35"/>
      <c r="TCG1680" s="34"/>
      <c r="TCN1680" s="35"/>
      <c r="TCO1680" s="34"/>
      <c r="TCV1680" s="35"/>
      <c r="TCW1680" s="34"/>
      <c r="TDD1680" s="35"/>
      <c r="TDE1680" s="34"/>
      <c r="TDL1680" s="35"/>
      <c r="TDM1680" s="34"/>
      <c r="TDT1680" s="35"/>
      <c r="TDU1680" s="34"/>
      <c r="TEB1680" s="35"/>
      <c r="TEC1680" s="34"/>
      <c r="TEJ1680" s="35"/>
      <c r="TEK1680" s="34"/>
      <c r="TER1680" s="35"/>
      <c r="TES1680" s="34"/>
      <c r="TEZ1680" s="35"/>
      <c r="TFA1680" s="34"/>
      <c r="TFH1680" s="35"/>
      <c r="TFI1680" s="34"/>
      <c r="TFP1680" s="35"/>
      <c r="TFQ1680" s="34"/>
      <c r="TFX1680" s="35"/>
      <c r="TFY1680" s="34"/>
      <c r="TGF1680" s="35"/>
      <c r="TGG1680" s="34"/>
      <c r="TGN1680" s="35"/>
      <c r="TGO1680" s="34"/>
      <c r="TGV1680" s="35"/>
      <c r="TGW1680" s="34"/>
      <c r="THD1680" s="35"/>
      <c r="THE1680" s="34"/>
      <c r="THL1680" s="35"/>
      <c r="THM1680" s="34"/>
      <c r="THT1680" s="35"/>
      <c r="THU1680" s="34"/>
      <c r="TIB1680" s="35"/>
      <c r="TIC1680" s="34"/>
      <c r="TIJ1680" s="35"/>
      <c r="TIK1680" s="34"/>
      <c r="TIR1680" s="35"/>
      <c r="TIS1680" s="34"/>
      <c r="TIZ1680" s="35"/>
      <c r="TJA1680" s="34"/>
      <c r="TJH1680" s="35"/>
      <c r="TJI1680" s="34"/>
      <c r="TJP1680" s="35"/>
      <c r="TJQ1680" s="34"/>
      <c r="TJX1680" s="35"/>
      <c r="TJY1680" s="34"/>
      <c r="TKF1680" s="35"/>
      <c r="TKG1680" s="34"/>
      <c r="TKN1680" s="35"/>
      <c r="TKO1680" s="34"/>
      <c r="TKV1680" s="35"/>
      <c r="TKW1680" s="34"/>
      <c r="TLD1680" s="35"/>
      <c r="TLE1680" s="34"/>
      <c r="TLL1680" s="35"/>
      <c r="TLM1680" s="34"/>
      <c r="TLT1680" s="35"/>
      <c r="TLU1680" s="34"/>
      <c r="TMB1680" s="35"/>
      <c r="TMC1680" s="34"/>
      <c r="TMJ1680" s="35"/>
      <c r="TMK1680" s="34"/>
      <c r="TMR1680" s="35"/>
      <c r="TMS1680" s="34"/>
      <c r="TMZ1680" s="35"/>
      <c r="TNA1680" s="34"/>
      <c r="TNH1680" s="35"/>
      <c r="TNI1680" s="34"/>
      <c r="TNP1680" s="35"/>
      <c r="TNQ1680" s="34"/>
      <c r="TNX1680" s="35"/>
      <c r="TNY1680" s="34"/>
      <c r="TOF1680" s="35"/>
      <c r="TOG1680" s="34"/>
      <c r="TON1680" s="35"/>
      <c r="TOO1680" s="34"/>
      <c r="TOV1680" s="35"/>
      <c r="TOW1680" s="34"/>
      <c r="TPD1680" s="35"/>
      <c r="TPE1680" s="34"/>
      <c r="TPL1680" s="35"/>
      <c r="TPM1680" s="34"/>
      <c r="TPT1680" s="35"/>
      <c r="TPU1680" s="34"/>
      <c r="TQB1680" s="35"/>
      <c r="TQC1680" s="34"/>
      <c r="TQJ1680" s="35"/>
      <c r="TQK1680" s="34"/>
      <c r="TQR1680" s="35"/>
      <c r="TQS1680" s="34"/>
      <c r="TQZ1680" s="35"/>
      <c r="TRA1680" s="34"/>
      <c r="TRH1680" s="35"/>
      <c r="TRI1680" s="34"/>
      <c r="TRP1680" s="35"/>
      <c r="TRQ1680" s="34"/>
      <c r="TRX1680" s="35"/>
      <c r="TRY1680" s="34"/>
      <c r="TSF1680" s="35"/>
      <c r="TSG1680" s="34"/>
      <c r="TSN1680" s="35"/>
      <c r="TSO1680" s="34"/>
      <c r="TSV1680" s="35"/>
      <c r="TSW1680" s="34"/>
      <c r="TTD1680" s="35"/>
      <c r="TTE1680" s="34"/>
      <c r="TTL1680" s="35"/>
      <c r="TTM1680" s="34"/>
      <c r="TTT1680" s="35"/>
      <c r="TTU1680" s="34"/>
      <c r="TUB1680" s="35"/>
      <c r="TUC1680" s="34"/>
      <c r="TUJ1680" s="35"/>
      <c r="TUK1680" s="34"/>
      <c r="TUR1680" s="35"/>
      <c r="TUS1680" s="34"/>
      <c r="TUZ1680" s="35"/>
      <c r="TVA1680" s="34"/>
      <c r="TVH1680" s="35"/>
      <c r="TVI1680" s="34"/>
      <c r="TVP1680" s="35"/>
      <c r="TVQ1680" s="34"/>
      <c r="TVX1680" s="35"/>
      <c r="TVY1680" s="34"/>
      <c r="TWF1680" s="35"/>
      <c r="TWG1680" s="34"/>
      <c r="TWN1680" s="35"/>
      <c r="TWO1680" s="34"/>
      <c r="TWV1680" s="35"/>
      <c r="TWW1680" s="34"/>
      <c r="TXD1680" s="35"/>
      <c r="TXE1680" s="34"/>
      <c r="TXL1680" s="35"/>
      <c r="TXM1680" s="34"/>
      <c r="TXT1680" s="35"/>
      <c r="TXU1680" s="34"/>
      <c r="TYB1680" s="35"/>
      <c r="TYC1680" s="34"/>
      <c r="TYJ1680" s="35"/>
      <c r="TYK1680" s="34"/>
      <c r="TYR1680" s="35"/>
      <c r="TYS1680" s="34"/>
      <c r="TYZ1680" s="35"/>
      <c r="TZA1680" s="34"/>
      <c r="TZH1680" s="35"/>
      <c r="TZI1680" s="34"/>
      <c r="TZP1680" s="35"/>
      <c r="TZQ1680" s="34"/>
      <c r="TZX1680" s="35"/>
      <c r="TZY1680" s="34"/>
      <c r="UAF1680" s="35"/>
      <c r="UAG1680" s="34"/>
      <c r="UAN1680" s="35"/>
      <c r="UAO1680" s="34"/>
      <c r="UAV1680" s="35"/>
      <c r="UAW1680" s="34"/>
      <c r="UBD1680" s="35"/>
      <c r="UBE1680" s="34"/>
      <c r="UBL1680" s="35"/>
      <c r="UBM1680" s="34"/>
      <c r="UBT1680" s="35"/>
      <c r="UBU1680" s="34"/>
      <c r="UCB1680" s="35"/>
      <c r="UCC1680" s="34"/>
      <c r="UCJ1680" s="35"/>
      <c r="UCK1680" s="34"/>
      <c r="UCR1680" s="35"/>
      <c r="UCS1680" s="34"/>
      <c r="UCZ1680" s="35"/>
      <c r="UDA1680" s="34"/>
      <c r="UDH1680" s="35"/>
      <c r="UDI1680" s="34"/>
      <c r="UDP1680" s="35"/>
      <c r="UDQ1680" s="34"/>
      <c r="UDX1680" s="35"/>
      <c r="UDY1680" s="34"/>
      <c r="UEF1680" s="35"/>
      <c r="UEG1680" s="34"/>
      <c r="UEN1680" s="35"/>
      <c r="UEO1680" s="34"/>
      <c r="UEV1680" s="35"/>
      <c r="UEW1680" s="34"/>
      <c r="UFD1680" s="35"/>
      <c r="UFE1680" s="34"/>
      <c r="UFL1680" s="35"/>
      <c r="UFM1680" s="34"/>
      <c r="UFT1680" s="35"/>
      <c r="UFU1680" s="34"/>
      <c r="UGB1680" s="35"/>
      <c r="UGC1680" s="34"/>
      <c r="UGJ1680" s="35"/>
      <c r="UGK1680" s="34"/>
      <c r="UGR1680" s="35"/>
      <c r="UGS1680" s="34"/>
      <c r="UGZ1680" s="35"/>
      <c r="UHA1680" s="34"/>
      <c r="UHH1680" s="35"/>
      <c r="UHI1680" s="34"/>
      <c r="UHP1680" s="35"/>
      <c r="UHQ1680" s="34"/>
      <c r="UHX1680" s="35"/>
      <c r="UHY1680" s="34"/>
      <c r="UIF1680" s="35"/>
      <c r="UIG1680" s="34"/>
      <c r="UIN1680" s="35"/>
      <c r="UIO1680" s="34"/>
      <c r="UIV1680" s="35"/>
      <c r="UIW1680" s="34"/>
      <c r="UJD1680" s="35"/>
      <c r="UJE1680" s="34"/>
      <c r="UJL1680" s="35"/>
      <c r="UJM1680" s="34"/>
      <c r="UJT1680" s="35"/>
      <c r="UJU1680" s="34"/>
      <c r="UKB1680" s="35"/>
      <c r="UKC1680" s="34"/>
      <c r="UKJ1680" s="35"/>
      <c r="UKK1680" s="34"/>
      <c r="UKR1680" s="35"/>
      <c r="UKS1680" s="34"/>
      <c r="UKZ1680" s="35"/>
      <c r="ULA1680" s="34"/>
      <c r="ULH1680" s="35"/>
      <c r="ULI1680" s="34"/>
      <c r="ULP1680" s="35"/>
      <c r="ULQ1680" s="34"/>
      <c r="ULX1680" s="35"/>
      <c r="ULY1680" s="34"/>
      <c r="UMF1680" s="35"/>
      <c r="UMG1680" s="34"/>
      <c r="UMN1680" s="35"/>
      <c r="UMO1680" s="34"/>
      <c r="UMV1680" s="35"/>
      <c r="UMW1680" s="34"/>
      <c r="UND1680" s="35"/>
      <c r="UNE1680" s="34"/>
      <c r="UNL1680" s="35"/>
      <c r="UNM1680" s="34"/>
      <c r="UNT1680" s="35"/>
      <c r="UNU1680" s="34"/>
      <c r="UOB1680" s="35"/>
      <c r="UOC1680" s="34"/>
      <c r="UOJ1680" s="35"/>
      <c r="UOK1680" s="34"/>
      <c r="UOR1680" s="35"/>
      <c r="UOS1680" s="34"/>
      <c r="UOZ1680" s="35"/>
      <c r="UPA1680" s="34"/>
      <c r="UPH1680" s="35"/>
      <c r="UPI1680" s="34"/>
      <c r="UPP1680" s="35"/>
      <c r="UPQ1680" s="34"/>
      <c r="UPX1680" s="35"/>
      <c r="UPY1680" s="34"/>
      <c r="UQF1680" s="35"/>
      <c r="UQG1680" s="34"/>
      <c r="UQN1680" s="35"/>
      <c r="UQO1680" s="34"/>
      <c r="UQV1680" s="35"/>
      <c r="UQW1680" s="34"/>
      <c r="URD1680" s="35"/>
      <c r="URE1680" s="34"/>
      <c r="URL1680" s="35"/>
      <c r="URM1680" s="34"/>
      <c r="URT1680" s="35"/>
      <c r="URU1680" s="34"/>
      <c r="USB1680" s="35"/>
      <c r="USC1680" s="34"/>
      <c r="USJ1680" s="35"/>
      <c r="USK1680" s="34"/>
      <c r="USR1680" s="35"/>
      <c r="USS1680" s="34"/>
      <c r="USZ1680" s="35"/>
      <c r="UTA1680" s="34"/>
      <c r="UTH1680" s="35"/>
      <c r="UTI1680" s="34"/>
      <c r="UTP1680" s="35"/>
      <c r="UTQ1680" s="34"/>
      <c r="UTX1680" s="35"/>
      <c r="UTY1680" s="34"/>
      <c r="UUF1680" s="35"/>
      <c r="UUG1680" s="34"/>
      <c r="UUN1680" s="35"/>
      <c r="UUO1680" s="34"/>
      <c r="UUV1680" s="35"/>
      <c r="UUW1680" s="34"/>
      <c r="UVD1680" s="35"/>
      <c r="UVE1680" s="34"/>
      <c r="UVL1680" s="35"/>
      <c r="UVM1680" s="34"/>
      <c r="UVT1680" s="35"/>
      <c r="UVU1680" s="34"/>
      <c r="UWB1680" s="35"/>
      <c r="UWC1680" s="34"/>
      <c r="UWJ1680" s="35"/>
      <c r="UWK1680" s="34"/>
      <c r="UWR1680" s="35"/>
      <c r="UWS1680" s="34"/>
      <c r="UWZ1680" s="35"/>
      <c r="UXA1680" s="34"/>
      <c r="UXH1680" s="35"/>
      <c r="UXI1680" s="34"/>
      <c r="UXP1680" s="35"/>
      <c r="UXQ1680" s="34"/>
      <c r="UXX1680" s="35"/>
      <c r="UXY1680" s="34"/>
      <c r="UYF1680" s="35"/>
      <c r="UYG1680" s="34"/>
      <c r="UYN1680" s="35"/>
      <c r="UYO1680" s="34"/>
      <c r="UYV1680" s="35"/>
      <c r="UYW1680" s="34"/>
      <c r="UZD1680" s="35"/>
      <c r="UZE1680" s="34"/>
      <c r="UZL1680" s="35"/>
      <c r="UZM1680" s="34"/>
      <c r="UZT1680" s="35"/>
      <c r="UZU1680" s="34"/>
      <c r="VAB1680" s="35"/>
      <c r="VAC1680" s="34"/>
      <c r="VAJ1680" s="35"/>
      <c r="VAK1680" s="34"/>
      <c r="VAR1680" s="35"/>
      <c r="VAS1680" s="34"/>
      <c r="VAZ1680" s="35"/>
      <c r="VBA1680" s="34"/>
      <c r="VBH1680" s="35"/>
      <c r="VBI1680" s="34"/>
      <c r="VBP1680" s="35"/>
      <c r="VBQ1680" s="34"/>
      <c r="VBX1680" s="35"/>
      <c r="VBY1680" s="34"/>
      <c r="VCF1680" s="35"/>
      <c r="VCG1680" s="34"/>
      <c r="VCN1680" s="35"/>
      <c r="VCO1680" s="34"/>
      <c r="VCV1680" s="35"/>
      <c r="VCW1680" s="34"/>
      <c r="VDD1680" s="35"/>
      <c r="VDE1680" s="34"/>
      <c r="VDL1680" s="35"/>
      <c r="VDM1680" s="34"/>
      <c r="VDT1680" s="35"/>
      <c r="VDU1680" s="34"/>
      <c r="VEB1680" s="35"/>
      <c r="VEC1680" s="34"/>
      <c r="VEJ1680" s="35"/>
      <c r="VEK1680" s="34"/>
      <c r="VER1680" s="35"/>
      <c r="VES1680" s="34"/>
      <c r="VEZ1680" s="35"/>
      <c r="VFA1680" s="34"/>
      <c r="VFH1680" s="35"/>
      <c r="VFI1680" s="34"/>
      <c r="VFP1680" s="35"/>
      <c r="VFQ1680" s="34"/>
      <c r="VFX1680" s="35"/>
      <c r="VFY1680" s="34"/>
      <c r="VGF1680" s="35"/>
      <c r="VGG1680" s="34"/>
      <c r="VGN1680" s="35"/>
      <c r="VGO1680" s="34"/>
      <c r="VGV1680" s="35"/>
      <c r="VGW1680" s="34"/>
      <c r="VHD1680" s="35"/>
      <c r="VHE1680" s="34"/>
      <c r="VHL1680" s="35"/>
      <c r="VHM1680" s="34"/>
      <c r="VHT1680" s="35"/>
      <c r="VHU1680" s="34"/>
      <c r="VIB1680" s="35"/>
      <c r="VIC1680" s="34"/>
      <c r="VIJ1680" s="35"/>
      <c r="VIK1680" s="34"/>
      <c r="VIR1680" s="35"/>
      <c r="VIS1680" s="34"/>
      <c r="VIZ1680" s="35"/>
      <c r="VJA1680" s="34"/>
      <c r="VJH1680" s="35"/>
      <c r="VJI1680" s="34"/>
      <c r="VJP1680" s="35"/>
      <c r="VJQ1680" s="34"/>
      <c r="VJX1680" s="35"/>
      <c r="VJY1680" s="34"/>
      <c r="VKF1680" s="35"/>
      <c r="VKG1680" s="34"/>
      <c r="VKN1680" s="35"/>
      <c r="VKO1680" s="34"/>
      <c r="VKV1680" s="35"/>
      <c r="VKW1680" s="34"/>
      <c r="VLD1680" s="35"/>
      <c r="VLE1680" s="34"/>
      <c r="VLL1680" s="35"/>
      <c r="VLM1680" s="34"/>
      <c r="VLT1680" s="35"/>
      <c r="VLU1680" s="34"/>
      <c r="VMB1680" s="35"/>
      <c r="VMC1680" s="34"/>
      <c r="VMJ1680" s="35"/>
      <c r="VMK1680" s="34"/>
      <c r="VMR1680" s="35"/>
      <c r="VMS1680" s="34"/>
      <c r="VMZ1680" s="35"/>
      <c r="VNA1680" s="34"/>
      <c r="VNH1680" s="35"/>
      <c r="VNI1680" s="34"/>
      <c r="VNP1680" s="35"/>
      <c r="VNQ1680" s="34"/>
      <c r="VNX1680" s="35"/>
      <c r="VNY1680" s="34"/>
      <c r="VOF1680" s="35"/>
      <c r="VOG1680" s="34"/>
      <c r="VON1680" s="35"/>
      <c r="VOO1680" s="34"/>
      <c r="VOV1680" s="35"/>
      <c r="VOW1680" s="34"/>
      <c r="VPD1680" s="35"/>
      <c r="VPE1680" s="34"/>
      <c r="VPL1680" s="35"/>
      <c r="VPM1680" s="34"/>
      <c r="VPT1680" s="35"/>
      <c r="VPU1680" s="34"/>
      <c r="VQB1680" s="35"/>
      <c r="VQC1680" s="34"/>
      <c r="VQJ1680" s="35"/>
      <c r="VQK1680" s="34"/>
      <c r="VQR1680" s="35"/>
      <c r="VQS1680" s="34"/>
      <c r="VQZ1680" s="35"/>
      <c r="VRA1680" s="34"/>
      <c r="VRH1680" s="35"/>
      <c r="VRI1680" s="34"/>
      <c r="VRP1680" s="35"/>
      <c r="VRQ1680" s="34"/>
      <c r="VRX1680" s="35"/>
      <c r="VRY1680" s="34"/>
      <c r="VSF1680" s="35"/>
      <c r="VSG1680" s="34"/>
      <c r="VSN1680" s="35"/>
      <c r="VSO1680" s="34"/>
      <c r="VSV1680" s="35"/>
      <c r="VSW1680" s="34"/>
      <c r="VTD1680" s="35"/>
      <c r="VTE1680" s="34"/>
      <c r="VTL1680" s="35"/>
      <c r="VTM1680" s="34"/>
      <c r="VTT1680" s="35"/>
      <c r="VTU1680" s="34"/>
      <c r="VUB1680" s="35"/>
      <c r="VUC1680" s="34"/>
      <c r="VUJ1680" s="35"/>
      <c r="VUK1680" s="34"/>
      <c r="VUR1680" s="35"/>
      <c r="VUS1680" s="34"/>
      <c r="VUZ1680" s="35"/>
      <c r="VVA1680" s="34"/>
      <c r="VVH1680" s="35"/>
      <c r="VVI1680" s="34"/>
      <c r="VVP1680" s="35"/>
      <c r="VVQ1680" s="34"/>
      <c r="VVX1680" s="35"/>
      <c r="VVY1680" s="34"/>
      <c r="VWF1680" s="35"/>
      <c r="VWG1680" s="34"/>
      <c r="VWN1680" s="35"/>
      <c r="VWO1680" s="34"/>
      <c r="VWV1680" s="35"/>
      <c r="VWW1680" s="34"/>
      <c r="VXD1680" s="35"/>
      <c r="VXE1680" s="34"/>
      <c r="VXL1680" s="35"/>
      <c r="VXM1680" s="34"/>
      <c r="VXT1680" s="35"/>
      <c r="VXU1680" s="34"/>
      <c r="VYB1680" s="35"/>
      <c r="VYC1680" s="34"/>
      <c r="VYJ1680" s="35"/>
      <c r="VYK1680" s="34"/>
      <c r="VYR1680" s="35"/>
      <c r="VYS1680" s="34"/>
      <c r="VYZ1680" s="35"/>
      <c r="VZA1680" s="34"/>
      <c r="VZH1680" s="35"/>
      <c r="VZI1680" s="34"/>
      <c r="VZP1680" s="35"/>
      <c r="VZQ1680" s="34"/>
      <c r="VZX1680" s="35"/>
      <c r="VZY1680" s="34"/>
      <c r="WAF1680" s="35"/>
      <c r="WAG1680" s="34"/>
      <c r="WAN1680" s="35"/>
      <c r="WAO1680" s="34"/>
      <c r="WAV1680" s="35"/>
      <c r="WAW1680" s="34"/>
      <c r="WBD1680" s="35"/>
      <c r="WBE1680" s="34"/>
      <c r="WBL1680" s="35"/>
      <c r="WBM1680" s="34"/>
      <c r="WBT1680" s="35"/>
      <c r="WBU1680" s="34"/>
      <c r="WCB1680" s="35"/>
      <c r="WCC1680" s="34"/>
      <c r="WCJ1680" s="35"/>
      <c r="WCK1680" s="34"/>
      <c r="WCR1680" s="35"/>
      <c r="WCS1680" s="34"/>
      <c r="WCZ1680" s="35"/>
      <c r="WDA1680" s="34"/>
      <c r="WDH1680" s="35"/>
      <c r="WDI1680" s="34"/>
      <c r="WDP1680" s="35"/>
      <c r="WDQ1680" s="34"/>
      <c r="WDX1680" s="35"/>
      <c r="WDY1680" s="34"/>
      <c r="WEF1680" s="35"/>
      <c r="WEG1680" s="34"/>
      <c r="WEN1680" s="35"/>
      <c r="WEO1680" s="34"/>
      <c r="WEV1680" s="35"/>
      <c r="WEW1680" s="34"/>
      <c r="WFD1680" s="35"/>
      <c r="WFE1680" s="34"/>
      <c r="WFL1680" s="35"/>
      <c r="WFM1680" s="34"/>
      <c r="WFT1680" s="35"/>
      <c r="WFU1680" s="34"/>
      <c r="WGB1680" s="35"/>
      <c r="WGC1680" s="34"/>
      <c r="WGJ1680" s="35"/>
      <c r="WGK1680" s="34"/>
      <c r="WGR1680" s="35"/>
      <c r="WGS1680" s="34"/>
      <c r="WGZ1680" s="35"/>
      <c r="WHA1680" s="34"/>
      <c r="WHH1680" s="35"/>
      <c r="WHI1680" s="34"/>
      <c r="WHP1680" s="35"/>
      <c r="WHQ1680" s="34"/>
      <c r="WHX1680" s="35"/>
      <c r="WHY1680" s="34"/>
      <c r="WIF1680" s="35"/>
      <c r="WIG1680" s="34"/>
      <c r="WIN1680" s="35"/>
      <c r="WIO1680" s="34"/>
      <c r="WIV1680" s="35"/>
      <c r="WIW1680" s="34"/>
      <c r="WJD1680" s="35"/>
      <c r="WJE1680" s="34"/>
      <c r="WJL1680" s="35"/>
      <c r="WJM1680" s="34"/>
      <c r="WJT1680" s="35"/>
      <c r="WJU1680" s="34"/>
      <c r="WKB1680" s="35"/>
      <c r="WKC1680" s="34"/>
      <c r="WKJ1680" s="35"/>
      <c r="WKK1680" s="34"/>
      <c r="WKR1680" s="35"/>
      <c r="WKS1680" s="34"/>
      <c r="WKZ1680" s="35"/>
      <c r="WLA1680" s="34"/>
      <c r="WLH1680" s="35"/>
      <c r="WLI1680" s="34"/>
      <c r="WLP1680" s="35"/>
      <c r="WLQ1680" s="34"/>
      <c r="WLX1680" s="35"/>
      <c r="WLY1680" s="34"/>
      <c r="WMF1680" s="35"/>
      <c r="WMG1680" s="34"/>
      <c r="WMN1680" s="35"/>
      <c r="WMO1680" s="34"/>
      <c r="WMV1680" s="35"/>
      <c r="WMW1680" s="34"/>
      <c r="WND1680" s="35"/>
      <c r="WNE1680" s="34"/>
      <c r="WNL1680" s="35"/>
      <c r="WNM1680" s="34"/>
      <c r="WNT1680" s="35"/>
      <c r="WNU1680" s="34"/>
      <c r="WOB1680" s="35"/>
      <c r="WOC1680" s="34"/>
      <c r="WOJ1680" s="35"/>
      <c r="WOK1680" s="34"/>
      <c r="WOR1680" s="35"/>
      <c r="WOS1680" s="34"/>
      <c r="WOZ1680" s="35"/>
      <c r="WPA1680" s="34"/>
      <c r="WPH1680" s="35"/>
      <c r="WPI1680" s="34"/>
      <c r="WPP1680" s="35"/>
      <c r="WPQ1680" s="34"/>
      <c r="WPX1680" s="35"/>
      <c r="WPY1680" s="34"/>
      <c r="WQF1680" s="35"/>
      <c r="WQG1680" s="34"/>
      <c r="WQN1680" s="35"/>
      <c r="WQO1680" s="34"/>
      <c r="WQV1680" s="35"/>
      <c r="WQW1680" s="34"/>
      <c r="WRD1680" s="35"/>
      <c r="WRE1680" s="34"/>
      <c r="WRL1680" s="35"/>
      <c r="WRM1680" s="34"/>
      <c r="WRT1680" s="35"/>
      <c r="WRU1680" s="34"/>
      <c r="WSB1680" s="35"/>
      <c r="WSC1680" s="34"/>
      <c r="WSJ1680" s="35"/>
      <c r="WSK1680" s="34"/>
      <c r="WSR1680" s="35"/>
      <c r="WSS1680" s="34"/>
      <c r="WSZ1680" s="35"/>
      <c r="WTA1680" s="34"/>
      <c r="WTH1680" s="35"/>
      <c r="WTI1680" s="34"/>
      <c r="WTP1680" s="35"/>
      <c r="WTQ1680" s="34"/>
      <c r="WTX1680" s="35"/>
      <c r="WTY1680" s="34"/>
      <c r="WUF1680" s="35"/>
      <c r="WUG1680" s="34"/>
      <c r="WUN1680" s="35"/>
      <c r="WUO1680" s="34"/>
      <c r="WUV1680" s="35"/>
      <c r="WUW1680" s="34"/>
      <c r="WVD1680" s="35"/>
      <c r="WVE1680" s="34"/>
      <c r="WVL1680" s="35"/>
      <c r="WVM1680" s="34"/>
      <c r="WVT1680" s="35"/>
      <c r="WVU1680" s="34"/>
      <c r="WWB1680" s="35"/>
      <c r="WWC1680" s="34"/>
      <c r="WWJ1680" s="35"/>
      <c r="WWK1680" s="34"/>
      <c r="WWR1680" s="35"/>
      <c r="WWS1680" s="34"/>
      <c r="WWZ1680" s="35"/>
      <c r="WXA1680" s="34"/>
      <c r="WXH1680" s="35"/>
      <c r="WXI1680" s="34"/>
      <c r="WXP1680" s="35"/>
      <c r="WXQ1680" s="34"/>
      <c r="WXX1680" s="35"/>
      <c r="WXY1680" s="34"/>
      <c r="WYF1680" s="35"/>
      <c r="WYG1680" s="34"/>
      <c r="WYN1680" s="35"/>
      <c r="WYO1680" s="34"/>
      <c r="WYV1680" s="35"/>
      <c r="WYW1680" s="34"/>
      <c r="WZD1680" s="35"/>
      <c r="WZE1680" s="34"/>
      <c r="WZL1680" s="35"/>
      <c r="WZM1680" s="34"/>
      <c r="WZT1680" s="35"/>
      <c r="WZU1680" s="34"/>
      <c r="XAB1680" s="35"/>
      <c r="XAC1680" s="34"/>
      <c r="XAJ1680" s="35"/>
      <c r="XAK1680" s="34"/>
      <c r="XAR1680" s="35"/>
      <c r="XAS1680" s="34"/>
      <c r="XAZ1680" s="35"/>
      <c r="XBA1680" s="34"/>
      <c r="XBH1680" s="35"/>
      <c r="XBI1680" s="34"/>
      <c r="XBP1680" s="35"/>
      <c r="XBQ1680" s="34"/>
      <c r="XBX1680" s="35"/>
      <c r="XBY1680" s="34"/>
      <c r="XCF1680" s="35"/>
      <c r="XCG1680" s="34"/>
      <c r="XCN1680" s="35"/>
      <c r="XCO1680" s="34"/>
      <c r="XCV1680" s="35"/>
      <c r="XCW1680" s="34"/>
      <c r="XDD1680" s="35"/>
      <c r="XDE1680" s="34"/>
      <c r="XDL1680" s="35"/>
      <c r="XDM1680" s="34"/>
      <c r="XDT1680" s="35"/>
      <c r="XDU1680" s="34"/>
      <c r="XEB1680" s="35"/>
      <c r="XEC1680" s="34"/>
      <c r="XEJ1680" s="35"/>
      <c r="XEK1680" s="34"/>
      <c r="XER1680" s="35"/>
      <c r="XES1680" s="34"/>
      <c r="XEZ1680" s="35"/>
      <c r="XFA1680" s="34"/>
    </row>
    <row r="1681" spans="1:1021 1028:2045 2052:3069 3076:4093 4100:5117 5124:6141 6148:7165 7172:8189 8196:9213 9220:10237 10244:11261 11268:12285 12292:13309 13316:14333 14340:15357 15364:16381" x14ac:dyDescent="0.25">
      <c r="A1681" t="s">
        <v>484</v>
      </c>
      <c r="B1681" t="s">
        <v>252</v>
      </c>
      <c r="C1681">
        <v>339</v>
      </c>
      <c r="D1681">
        <v>339</v>
      </c>
      <c r="E1681" s="35">
        <v>1</v>
      </c>
      <c r="F1681" s="34">
        <v>1.9999999999999999E-88</v>
      </c>
      <c r="G1681">
        <v>85.85</v>
      </c>
      <c r="H1681">
        <v>419</v>
      </c>
      <c r="I1681" t="str">
        <f>HYPERLINK("https://www.ncbi.nlm.nih.gov/nucleotide/LC633062.1?report=genbank&amp;log$=nucltop&amp;blast_rank=79&amp;RID=XE6RV0D8013","LC633062.1")</f>
        <v>LC633062.1</v>
      </c>
      <c r="L1681" s="35"/>
      <c r="M1681" s="34"/>
      <c r="T1681" s="35"/>
      <c r="U1681" s="34"/>
      <c r="AB1681" s="35"/>
      <c r="AC1681" s="34"/>
      <c r="AJ1681" s="35"/>
      <c r="AK1681" s="34"/>
      <c r="AR1681" s="35"/>
      <c r="AS1681" s="34"/>
      <c r="AZ1681" s="35"/>
      <c r="BA1681" s="34"/>
      <c r="BH1681" s="35"/>
      <c r="BI1681" s="34"/>
      <c r="BP1681" s="35"/>
      <c r="BQ1681" s="34"/>
      <c r="BX1681" s="35"/>
      <c r="BY1681" s="34"/>
      <c r="CF1681" s="35"/>
      <c r="CG1681" s="34"/>
      <c r="CN1681" s="35"/>
      <c r="CO1681" s="34"/>
      <c r="CV1681" s="35"/>
      <c r="CW1681" s="34"/>
      <c r="DD1681" s="35"/>
      <c r="DE1681" s="34"/>
      <c r="DL1681" s="35"/>
      <c r="DM1681" s="34"/>
      <c r="DT1681" s="35"/>
      <c r="DU1681" s="34"/>
      <c r="EB1681" s="35"/>
      <c r="EC1681" s="34"/>
      <c r="EJ1681" s="35"/>
      <c r="EK1681" s="34"/>
      <c r="ER1681" s="35"/>
      <c r="ES1681" s="34"/>
      <c r="EZ1681" s="35"/>
      <c r="FA1681" s="34"/>
      <c r="FH1681" s="35"/>
      <c r="FI1681" s="34"/>
      <c r="FP1681" s="35"/>
      <c r="FQ1681" s="34"/>
      <c r="FX1681" s="35"/>
      <c r="FY1681" s="34"/>
      <c r="GF1681" s="35"/>
      <c r="GG1681" s="34"/>
      <c r="GN1681" s="35"/>
      <c r="GO1681" s="34"/>
      <c r="GV1681" s="35"/>
      <c r="GW1681" s="34"/>
      <c r="HD1681" s="35"/>
      <c r="HE1681" s="34"/>
      <c r="HL1681" s="35"/>
      <c r="HM1681" s="34"/>
      <c r="HT1681" s="35"/>
      <c r="HU1681" s="34"/>
      <c r="IB1681" s="35"/>
      <c r="IC1681" s="34"/>
      <c r="IJ1681" s="35"/>
      <c r="IK1681" s="34"/>
      <c r="IR1681" s="35"/>
      <c r="IS1681" s="34"/>
      <c r="IZ1681" s="35"/>
      <c r="JA1681" s="34"/>
      <c r="JH1681" s="35"/>
      <c r="JI1681" s="34"/>
      <c r="JP1681" s="35"/>
      <c r="JQ1681" s="34"/>
      <c r="JX1681" s="35"/>
      <c r="JY1681" s="34"/>
      <c r="KF1681" s="35"/>
      <c r="KG1681" s="34"/>
      <c r="KN1681" s="35"/>
      <c r="KO1681" s="34"/>
      <c r="KV1681" s="35"/>
      <c r="KW1681" s="34"/>
      <c r="LD1681" s="35"/>
      <c r="LE1681" s="34"/>
      <c r="LL1681" s="35"/>
      <c r="LM1681" s="34"/>
      <c r="LT1681" s="35"/>
      <c r="LU1681" s="34"/>
      <c r="MB1681" s="35"/>
      <c r="MC1681" s="34"/>
      <c r="MJ1681" s="35"/>
      <c r="MK1681" s="34"/>
      <c r="MR1681" s="35"/>
      <c r="MS1681" s="34"/>
      <c r="MZ1681" s="35"/>
      <c r="NA1681" s="34"/>
      <c r="NH1681" s="35"/>
      <c r="NI1681" s="34"/>
      <c r="NP1681" s="35"/>
      <c r="NQ1681" s="34"/>
      <c r="NX1681" s="35"/>
      <c r="NY1681" s="34"/>
      <c r="OF1681" s="35"/>
      <c r="OG1681" s="34"/>
      <c r="ON1681" s="35"/>
      <c r="OO1681" s="34"/>
      <c r="OV1681" s="35"/>
      <c r="OW1681" s="34"/>
      <c r="PD1681" s="35"/>
      <c r="PE1681" s="34"/>
      <c r="PL1681" s="35"/>
      <c r="PM1681" s="34"/>
      <c r="PT1681" s="35"/>
      <c r="PU1681" s="34"/>
      <c r="QB1681" s="35"/>
      <c r="QC1681" s="34"/>
      <c r="QJ1681" s="35"/>
      <c r="QK1681" s="34"/>
      <c r="QR1681" s="35"/>
      <c r="QS1681" s="34"/>
      <c r="QZ1681" s="35"/>
      <c r="RA1681" s="34"/>
      <c r="RH1681" s="35"/>
      <c r="RI1681" s="34"/>
      <c r="RP1681" s="35"/>
      <c r="RQ1681" s="34"/>
      <c r="RX1681" s="35"/>
      <c r="RY1681" s="34"/>
      <c r="SF1681" s="35"/>
      <c r="SG1681" s="34"/>
      <c r="SN1681" s="35"/>
      <c r="SO1681" s="34"/>
      <c r="SV1681" s="35"/>
      <c r="SW1681" s="34"/>
      <c r="TD1681" s="35"/>
      <c r="TE1681" s="34"/>
      <c r="TL1681" s="35"/>
      <c r="TM1681" s="34"/>
      <c r="TT1681" s="35"/>
      <c r="TU1681" s="34"/>
      <c r="UB1681" s="35"/>
      <c r="UC1681" s="34"/>
      <c r="UJ1681" s="35"/>
      <c r="UK1681" s="34"/>
      <c r="UR1681" s="35"/>
      <c r="US1681" s="34"/>
      <c r="UZ1681" s="35"/>
      <c r="VA1681" s="34"/>
      <c r="VH1681" s="35"/>
      <c r="VI1681" s="34"/>
      <c r="VP1681" s="35"/>
      <c r="VQ1681" s="34"/>
      <c r="VX1681" s="35"/>
      <c r="VY1681" s="34"/>
      <c r="WF1681" s="35"/>
      <c r="WG1681" s="34"/>
      <c r="WN1681" s="35"/>
      <c r="WO1681" s="34"/>
      <c r="WV1681" s="35"/>
      <c r="WW1681" s="34"/>
      <c r="XD1681" s="35"/>
      <c r="XE1681" s="34"/>
      <c r="XL1681" s="35"/>
      <c r="XM1681" s="34"/>
      <c r="XT1681" s="35"/>
      <c r="XU1681" s="34"/>
      <c r="YB1681" s="35"/>
      <c r="YC1681" s="34"/>
      <c r="YJ1681" s="35"/>
      <c r="YK1681" s="34"/>
      <c r="YR1681" s="35"/>
      <c r="YS1681" s="34"/>
      <c r="YZ1681" s="35"/>
      <c r="ZA1681" s="34"/>
      <c r="ZH1681" s="35"/>
      <c r="ZI1681" s="34"/>
      <c r="ZP1681" s="35"/>
      <c r="ZQ1681" s="34"/>
      <c r="ZX1681" s="35"/>
      <c r="ZY1681" s="34"/>
      <c r="AAF1681" s="35"/>
      <c r="AAG1681" s="34"/>
      <c r="AAN1681" s="35"/>
      <c r="AAO1681" s="34"/>
      <c r="AAV1681" s="35"/>
      <c r="AAW1681" s="34"/>
      <c r="ABD1681" s="35"/>
      <c r="ABE1681" s="34"/>
      <c r="ABL1681" s="35"/>
      <c r="ABM1681" s="34"/>
      <c r="ABT1681" s="35"/>
      <c r="ABU1681" s="34"/>
      <c r="ACB1681" s="35"/>
      <c r="ACC1681" s="34"/>
      <c r="ACJ1681" s="35"/>
      <c r="ACK1681" s="34"/>
      <c r="ACR1681" s="35"/>
      <c r="ACS1681" s="34"/>
      <c r="ACZ1681" s="35"/>
      <c r="ADA1681" s="34"/>
      <c r="ADH1681" s="35"/>
      <c r="ADI1681" s="34"/>
      <c r="ADP1681" s="35"/>
      <c r="ADQ1681" s="34"/>
      <c r="ADX1681" s="35"/>
      <c r="ADY1681" s="34"/>
      <c r="AEF1681" s="35"/>
      <c r="AEG1681" s="34"/>
      <c r="AEN1681" s="35"/>
      <c r="AEO1681" s="34"/>
      <c r="AEV1681" s="35"/>
      <c r="AEW1681" s="34"/>
      <c r="AFD1681" s="35"/>
      <c r="AFE1681" s="34"/>
      <c r="AFL1681" s="35"/>
      <c r="AFM1681" s="34"/>
      <c r="AFT1681" s="35"/>
      <c r="AFU1681" s="34"/>
      <c r="AGB1681" s="35"/>
      <c r="AGC1681" s="34"/>
      <c r="AGJ1681" s="35"/>
      <c r="AGK1681" s="34"/>
      <c r="AGR1681" s="35"/>
      <c r="AGS1681" s="34"/>
      <c r="AGZ1681" s="35"/>
      <c r="AHA1681" s="34"/>
      <c r="AHH1681" s="35"/>
      <c r="AHI1681" s="34"/>
      <c r="AHP1681" s="35"/>
      <c r="AHQ1681" s="34"/>
      <c r="AHX1681" s="35"/>
      <c r="AHY1681" s="34"/>
      <c r="AIF1681" s="35"/>
      <c r="AIG1681" s="34"/>
      <c r="AIN1681" s="35"/>
      <c r="AIO1681" s="34"/>
      <c r="AIV1681" s="35"/>
      <c r="AIW1681" s="34"/>
      <c r="AJD1681" s="35"/>
      <c r="AJE1681" s="34"/>
      <c r="AJL1681" s="35"/>
      <c r="AJM1681" s="34"/>
      <c r="AJT1681" s="35"/>
      <c r="AJU1681" s="34"/>
      <c r="AKB1681" s="35"/>
      <c r="AKC1681" s="34"/>
      <c r="AKJ1681" s="35"/>
      <c r="AKK1681" s="34"/>
      <c r="AKR1681" s="35"/>
      <c r="AKS1681" s="34"/>
      <c r="AKZ1681" s="35"/>
      <c r="ALA1681" s="34"/>
      <c r="ALH1681" s="35"/>
      <c r="ALI1681" s="34"/>
      <c r="ALP1681" s="35"/>
      <c r="ALQ1681" s="34"/>
      <c r="ALX1681" s="35"/>
      <c r="ALY1681" s="34"/>
      <c r="AMF1681" s="35"/>
      <c r="AMG1681" s="34"/>
      <c r="AMN1681" s="35"/>
      <c r="AMO1681" s="34"/>
      <c r="AMV1681" s="35"/>
      <c r="AMW1681" s="34"/>
      <c r="AND1681" s="35"/>
      <c r="ANE1681" s="34"/>
      <c r="ANL1681" s="35"/>
      <c r="ANM1681" s="34"/>
      <c r="ANT1681" s="35"/>
      <c r="ANU1681" s="34"/>
      <c r="AOB1681" s="35"/>
      <c r="AOC1681" s="34"/>
      <c r="AOJ1681" s="35"/>
      <c r="AOK1681" s="34"/>
      <c r="AOR1681" s="35"/>
      <c r="AOS1681" s="34"/>
      <c r="AOZ1681" s="35"/>
      <c r="APA1681" s="34"/>
      <c r="APH1681" s="35"/>
      <c r="API1681" s="34"/>
      <c r="APP1681" s="35"/>
      <c r="APQ1681" s="34"/>
      <c r="APX1681" s="35"/>
      <c r="APY1681" s="34"/>
      <c r="AQF1681" s="35"/>
      <c r="AQG1681" s="34"/>
      <c r="AQN1681" s="35"/>
      <c r="AQO1681" s="34"/>
      <c r="AQV1681" s="35"/>
      <c r="AQW1681" s="34"/>
      <c r="ARD1681" s="35"/>
      <c r="ARE1681" s="34"/>
      <c r="ARL1681" s="35"/>
      <c r="ARM1681" s="34"/>
      <c r="ART1681" s="35"/>
      <c r="ARU1681" s="34"/>
      <c r="ASB1681" s="35"/>
      <c r="ASC1681" s="34"/>
      <c r="ASJ1681" s="35"/>
      <c r="ASK1681" s="34"/>
      <c r="ASR1681" s="35"/>
      <c r="ASS1681" s="34"/>
      <c r="ASZ1681" s="35"/>
      <c r="ATA1681" s="34"/>
      <c r="ATH1681" s="35"/>
      <c r="ATI1681" s="34"/>
      <c r="ATP1681" s="35"/>
      <c r="ATQ1681" s="34"/>
      <c r="ATX1681" s="35"/>
      <c r="ATY1681" s="34"/>
      <c r="AUF1681" s="35"/>
      <c r="AUG1681" s="34"/>
      <c r="AUN1681" s="35"/>
      <c r="AUO1681" s="34"/>
      <c r="AUV1681" s="35"/>
      <c r="AUW1681" s="34"/>
      <c r="AVD1681" s="35"/>
      <c r="AVE1681" s="34"/>
      <c r="AVL1681" s="35"/>
      <c r="AVM1681" s="34"/>
      <c r="AVT1681" s="35"/>
      <c r="AVU1681" s="34"/>
      <c r="AWB1681" s="35"/>
      <c r="AWC1681" s="34"/>
      <c r="AWJ1681" s="35"/>
      <c r="AWK1681" s="34"/>
      <c r="AWR1681" s="35"/>
      <c r="AWS1681" s="34"/>
      <c r="AWZ1681" s="35"/>
      <c r="AXA1681" s="34"/>
      <c r="AXH1681" s="35"/>
      <c r="AXI1681" s="34"/>
      <c r="AXP1681" s="35"/>
      <c r="AXQ1681" s="34"/>
      <c r="AXX1681" s="35"/>
      <c r="AXY1681" s="34"/>
      <c r="AYF1681" s="35"/>
      <c r="AYG1681" s="34"/>
      <c r="AYN1681" s="35"/>
      <c r="AYO1681" s="34"/>
      <c r="AYV1681" s="35"/>
      <c r="AYW1681" s="34"/>
      <c r="AZD1681" s="35"/>
      <c r="AZE1681" s="34"/>
      <c r="AZL1681" s="35"/>
      <c r="AZM1681" s="34"/>
      <c r="AZT1681" s="35"/>
      <c r="AZU1681" s="34"/>
      <c r="BAB1681" s="35"/>
      <c r="BAC1681" s="34"/>
      <c r="BAJ1681" s="35"/>
      <c r="BAK1681" s="34"/>
      <c r="BAR1681" s="35"/>
      <c r="BAS1681" s="34"/>
      <c r="BAZ1681" s="35"/>
      <c r="BBA1681" s="34"/>
      <c r="BBH1681" s="35"/>
      <c r="BBI1681" s="34"/>
      <c r="BBP1681" s="35"/>
      <c r="BBQ1681" s="34"/>
      <c r="BBX1681" s="35"/>
      <c r="BBY1681" s="34"/>
      <c r="BCF1681" s="35"/>
      <c r="BCG1681" s="34"/>
      <c r="BCN1681" s="35"/>
      <c r="BCO1681" s="34"/>
      <c r="BCV1681" s="35"/>
      <c r="BCW1681" s="34"/>
      <c r="BDD1681" s="35"/>
      <c r="BDE1681" s="34"/>
      <c r="BDL1681" s="35"/>
      <c r="BDM1681" s="34"/>
      <c r="BDT1681" s="35"/>
      <c r="BDU1681" s="34"/>
      <c r="BEB1681" s="35"/>
      <c r="BEC1681" s="34"/>
      <c r="BEJ1681" s="35"/>
      <c r="BEK1681" s="34"/>
      <c r="BER1681" s="35"/>
      <c r="BES1681" s="34"/>
      <c r="BEZ1681" s="35"/>
      <c r="BFA1681" s="34"/>
      <c r="BFH1681" s="35"/>
      <c r="BFI1681" s="34"/>
      <c r="BFP1681" s="35"/>
      <c r="BFQ1681" s="34"/>
      <c r="BFX1681" s="35"/>
      <c r="BFY1681" s="34"/>
      <c r="BGF1681" s="35"/>
      <c r="BGG1681" s="34"/>
      <c r="BGN1681" s="35"/>
      <c r="BGO1681" s="34"/>
      <c r="BGV1681" s="35"/>
      <c r="BGW1681" s="34"/>
      <c r="BHD1681" s="35"/>
      <c r="BHE1681" s="34"/>
      <c r="BHL1681" s="35"/>
      <c r="BHM1681" s="34"/>
      <c r="BHT1681" s="35"/>
      <c r="BHU1681" s="34"/>
      <c r="BIB1681" s="35"/>
      <c r="BIC1681" s="34"/>
      <c r="BIJ1681" s="35"/>
      <c r="BIK1681" s="34"/>
      <c r="BIR1681" s="35"/>
      <c r="BIS1681" s="34"/>
      <c r="BIZ1681" s="35"/>
      <c r="BJA1681" s="34"/>
      <c r="BJH1681" s="35"/>
      <c r="BJI1681" s="34"/>
      <c r="BJP1681" s="35"/>
      <c r="BJQ1681" s="34"/>
      <c r="BJX1681" s="35"/>
      <c r="BJY1681" s="34"/>
      <c r="BKF1681" s="35"/>
      <c r="BKG1681" s="34"/>
      <c r="BKN1681" s="35"/>
      <c r="BKO1681" s="34"/>
      <c r="BKV1681" s="35"/>
      <c r="BKW1681" s="34"/>
      <c r="BLD1681" s="35"/>
      <c r="BLE1681" s="34"/>
      <c r="BLL1681" s="35"/>
      <c r="BLM1681" s="34"/>
      <c r="BLT1681" s="35"/>
      <c r="BLU1681" s="34"/>
      <c r="BMB1681" s="35"/>
      <c r="BMC1681" s="34"/>
      <c r="BMJ1681" s="35"/>
      <c r="BMK1681" s="34"/>
      <c r="BMR1681" s="35"/>
      <c r="BMS1681" s="34"/>
      <c r="BMZ1681" s="35"/>
      <c r="BNA1681" s="34"/>
      <c r="BNH1681" s="35"/>
      <c r="BNI1681" s="34"/>
      <c r="BNP1681" s="35"/>
      <c r="BNQ1681" s="34"/>
      <c r="BNX1681" s="35"/>
      <c r="BNY1681" s="34"/>
      <c r="BOF1681" s="35"/>
      <c r="BOG1681" s="34"/>
      <c r="BON1681" s="35"/>
      <c r="BOO1681" s="34"/>
      <c r="BOV1681" s="35"/>
      <c r="BOW1681" s="34"/>
      <c r="BPD1681" s="35"/>
      <c r="BPE1681" s="34"/>
      <c r="BPL1681" s="35"/>
      <c r="BPM1681" s="34"/>
      <c r="BPT1681" s="35"/>
      <c r="BPU1681" s="34"/>
      <c r="BQB1681" s="35"/>
      <c r="BQC1681" s="34"/>
      <c r="BQJ1681" s="35"/>
      <c r="BQK1681" s="34"/>
      <c r="BQR1681" s="35"/>
      <c r="BQS1681" s="34"/>
      <c r="BQZ1681" s="35"/>
      <c r="BRA1681" s="34"/>
      <c r="BRH1681" s="35"/>
      <c r="BRI1681" s="34"/>
      <c r="BRP1681" s="35"/>
      <c r="BRQ1681" s="34"/>
      <c r="BRX1681" s="35"/>
      <c r="BRY1681" s="34"/>
      <c r="BSF1681" s="35"/>
      <c r="BSG1681" s="34"/>
      <c r="BSN1681" s="35"/>
      <c r="BSO1681" s="34"/>
      <c r="BSV1681" s="35"/>
      <c r="BSW1681" s="34"/>
      <c r="BTD1681" s="35"/>
      <c r="BTE1681" s="34"/>
      <c r="BTL1681" s="35"/>
      <c r="BTM1681" s="34"/>
      <c r="BTT1681" s="35"/>
      <c r="BTU1681" s="34"/>
      <c r="BUB1681" s="35"/>
      <c r="BUC1681" s="34"/>
      <c r="BUJ1681" s="35"/>
      <c r="BUK1681" s="34"/>
      <c r="BUR1681" s="35"/>
      <c r="BUS1681" s="34"/>
      <c r="BUZ1681" s="35"/>
      <c r="BVA1681" s="34"/>
      <c r="BVH1681" s="35"/>
      <c r="BVI1681" s="34"/>
      <c r="BVP1681" s="35"/>
      <c r="BVQ1681" s="34"/>
      <c r="BVX1681" s="35"/>
      <c r="BVY1681" s="34"/>
      <c r="BWF1681" s="35"/>
      <c r="BWG1681" s="34"/>
      <c r="BWN1681" s="35"/>
      <c r="BWO1681" s="34"/>
      <c r="BWV1681" s="35"/>
      <c r="BWW1681" s="34"/>
      <c r="BXD1681" s="35"/>
      <c r="BXE1681" s="34"/>
      <c r="BXL1681" s="35"/>
      <c r="BXM1681" s="34"/>
      <c r="BXT1681" s="35"/>
      <c r="BXU1681" s="34"/>
      <c r="BYB1681" s="35"/>
      <c r="BYC1681" s="34"/>
      <c r="BYJ1681" s="35"/>
      <c r="BYK1681" s="34"/>
      <c r="BYR1681" s="35"/>
      <c r="BYS1681" s="34"/>
      <c r="BYZ1681" s="35"/>
      <c r="BZA1681" s="34"/>
      <c r="BZH1681" s="35"/>
      <c r="BZI1681" s="34"/>
      <c r="BZP1681" s="35"/>
      <c r="BZQ1681" s="34"/>
      <c r="BZX1681" s="35"/>
      <c r="BZY1681" s="34"/>
      <c r="CAF1681" s="35"/>
      <c r="CAG1681" s="34"/>
      <c r="CAN1681" s="35"/>
      <c r="CAO1681" s="34"/>
      <c r="CAV1681" s="35"/>
      <c r="CAW1681" s="34"/>
      <c r="CBD1681" s="35"/>
      <c r="CBE1681" s="34"/>
      <c r="CBL1681" s="35"/>
      <c r="CBM1681" s="34"/>
      <c r="CBT1681" s="35"/>
      <c r="CBU1681" s="34"/>
      <c r="CCB1681" s="35"/>
      <c r="CCC1681" s="34"/>
      <c r="CCJ1681" s="35"/>
      <c r="CCK1681" s="34"/>
      <c r="CCR1681" s="35"/>
      <c r="CCS1681" s="34"/>
      <c r="CCZ1681" s="35"/>
      <c r="CDA1681" s="34"/>
      <c r="CDH1681" s="35"/>
      <c r="CDI1681" s="34"/>
      <c r="CDP1681" s="35"/>
      <c r="CDQ1681" s="34"/>
      <c r="CDX1681" s="35"/>
      <c r="CDY1681" s="34"/>
      <c r="CEF1681" s="35"/>
      <c r="CEG1681" s="34"/>
      <c r="CEN1681" s="35"/>
      <c r="CEO1681" s="34"/>
      <c r="CEV1681" s="35"/>
      <c r="CEW1681" s="34"/>
      <c r="CFD1681" s="35"/>
      <c r="CFE1681" s="34"/>
      <c r="CFL1681" s="35"/>
      <c r="CFM1681" s="34"/>
      <c r="CFT1681" s="35"/>
      <c r="CFU1681" s="34"/>
      <c r="CGB1681" s="35"/>
      <c r="CGC1681" s="34"/>
      <c r="CGJ1681" s="35"/>
      <c r="CGK1681" s="34"/>
      <c r="CGR1681" s="35"/>
      <c r="CGS1681" s="34"/>
      <c r="CGZ1681" s="35"/>
      <c r="CHA1681" s="34"/>
      <c r="CHH1681" s="35"/>
      <c r="CHI1681" s="34"/>
      <c r="CHP1681" s="35"/>
      <c r="CHQ1681" s="34"/>
      <c r="CHX1681" s="35"/>
      <c r="CHY1681" s="34"/>
      <c r="CIF1681" s="35"/>
      <c r="CIG1681" s="34"/>
      <c r="CIN1681" s="35"/>
      <c r="CIO1681" s="34"/>
      <c r="CIV1681" s="35"/>
      <c r="CIW1681" s="34"/>
      <c r="CJD1681" s="35"/>
      <c r="CJE1681" s="34"/>
      <c r="CJL1681" s="35"/>
      <c r="CJM1681" s="34"/>
      <c r="CJT1681" s="35"/>
      <c r="CJU1681" s="34"/>
      <c r="CKB1681" s="35"/>
      <c r="CKC1681" s="34"/>
      <c r="CKJ1681" s="35"/>
      <c r="CKK1681" s="34"/>
      <c r="CKR1681" s="35"/>
      <c r="CKS1681" s="34"/>
      <c r="CKZ1681" s="35"/>
      <c r="CLA1681" s="34"/>
      <c r="CLH1681" s="35"/>
      <c r="CLI1681" s="34"/>
      <c r="CLP1681" s="35"/>
      <c r="CLQ1681" s="34"/>
      <c r="CLX1681" s="35"/>
      <c r="CLY1681" s="34"/>
      <c r="CMF1681" s="35"/>
      <c r="CMG1681" s="34"/>
      <c r="CMN1681" s="35"/>
      <c r="CMO1681" s="34"/>
      <c r="CMV1681" s="35"/>
      <c r="CMW1681" s="34"/>
      <c r="CND1681" s="35"/>
      <c r="CNE1681" s="34"/>
      <c r="CNL1681" s="35"/>
      <c r="CNM1681" s="34"/>
      <c r="CNT1681" s="35"/>
      <c r="CNU1681" s="34"/>
      <c r="COB1681" s="35"/>
      <c r="COC1681" s="34"/>
      <c r="COJ1681" s="35"/>
      <c r="COK1681" s="34"/>
      <c r="COR1681" s="35"/>
      <c r="COS1681" s="34"/>
      <c r="COZ1681" s="35"/>
      <c r="CPA1681" s="34"/>
      <c r="CPH1681" s="35"/>
      <c r="CPI1681" s="34"/>
      <c r="CPP1681" s="35"/>
      <c r="CPQ1681" s="34"/>
      <c r="CPX1681" s="35"/>
      <c r="CPY1681" s="34"/>
      <c r="CQF1681" s="35"/>
      <c r="CQG1681" s="34"/>
      <c r="CQN1681" s="35"/>
      <c r="CQO1681" s="34"/>
      <c r="CQV1681" s="35"/>
      <c r="CQW1681" s="34"/>
      <c r="CRD1681" s="35"/>
      <c r="CRE1681" s="34"/>
      <c r="CRL1681" s="35"/>
      <c r="CRM1681" s="34"/>
      <c r="CRT1681" s="35"/>
      <c r="CRU1681" s="34"/>
      <c r="CSB1681" s="35"/>
      <c r="CSC1681" s="34"/>
      <c r="CSJ1681" s="35"/>
      <c r="CSK1681" s="34"/>
      <c r="CSR1681" s="35"/>
      <c r="CSS1681" s="34"/>
      <c r="CSZ1681" s="35"/>
      <c r="CTA1681" s="34"/>
      <c r="CTH1681" s="35"/>
      <c r="CTI1681" s="34"/>
      <c r="CTP1681" s="35"/>
      <c r="CTQ1681" s="34"/>
      <c r="CTX1681" s="35"/>
      <c r="CTY1681" s="34"/>
      <c r="CUF1681" s="35"/>
      <c r="CUG1681" s="34"/>
      <c r="CUN1681" s="35"/>
      <c r="CUO1681" s="34"/>
      <c r="CUV1681" s="35"/>
      <c r="CUW1681" s="34"/>
      <c r="CVD1681" s="35"/>
      <c r="CVE1681" s="34"/>
      <c r="CVL1681" s="35"/>
      <c r="CVM1681" s="34"/>
      <c r="CVT1681" s="35"/>
      <c r="CVU1681" s="34"/>
      <c r="CWB1681" s="35"/>
      <c r="CWC1681" s="34"/>
      <c r="CWJ1681" s="35"/>
      <c r="CWK1681" s="34"/>
      <c r="CWR1681" s="35"/>
      <c r="CWS1681" s="34"/>
      <c r="CWZ1681" s="35"/>
      <c r="CXA1681" s="34"/>
      <c r="CXH1681" s="35"/>
      <c r="CXI1681" s="34"/>
      <c r="CXP1681" s="35"/>
      <c r="CXQ1681" s="34"/>
      <c r="CXX1681" s="35"/>
      <c r="CXY1681" s="34"/>
      <c r="CYF1681" s="35"/>
      <c r="CYG1681" s="34"/>
      <c r="CYN1681" s="35"/>
      <c r="CYO1681" s="34"/>
      <c r="CYV1681" s="35"/>
      <c r="CYW1681" s="34"/>
      <c r="CZD1681" s="35"/>
      <c r="CZE1681" s="34"/>
      <c r="CZL1681" s="35"/>
      <c r="CZM1681" s="34"/>
      <c r="CZT1681" s="35"/>
      <c r="CZU1681" s="34"/>
      <c r="DAB1681" s="35"/>
      <c r="DAC1681" s="34"/>
      <c r="DAJ1681" s="35"/>
      <c r="DAK1681" s="34"/>
      <c r="DAR1681" s="35"/>
      <c r="DAS1681" s="34"/>
      <c r="DAZ1681" s="35"/>
      <c r="DBA1681" s="34"/>
      <c r="DBH1681" s="35"/>
      <c r="DBI1681" s="34"/>
      <c r="DBP1681" s="35"/>
      <c r="DBQ1681" s="34"/>
      <c r="DBX1681" s="35"/>
      <c r="DBY1681" s="34"/>
      <c r="DCF1681" s="35"/>
      <c r="DCG1681" s="34"/>
      <c r="DCN1681" s="35"/>
      <c r="DCO1681" s="34"/>
      <c r="DCV1681" s="35"/>
      <c r="DCW1681" s="34"/>
      <c r="DDD1681" s="35"/>
      <c r="DDE1681" s="34"/>
      <c r="DDL1681" s="35"/>
      <c r="DDM1681" s="34"/>
      <c r="DDT1681" s="35"/>
      <c r="DDU1681" s="34"/>
      <c r="DEB1681" s="35"/>
      <c r="DEC1681" s="34"/>
      <c r="DEJ1681" s="35"/>
      <c r="DEK1681" s="34"/>
      <c r="DER1681" s="35"/>
      <c r="DES1681" s="34"/>
      <c r="DEZ1681" s="35"/>
      <c r="DFA1681" s="34"/>
      <c r="DFH1681" s="35"/>
      <c r="DFI1681" s="34"/>
      <c r="DFP1681" s="35"/>
      <c r="DFQ1681" s="34"/>
      <c r="DFX1681" s="35"/>
      <c r="DFY1681" s="34"/>
      <c r="DGF1681" s="35"/>
      <c r="DGG1681" s="34"/>
      <c r="DGN1681" s="35"/>
      <c r="DGO1681" s="34"/>
      <c r="DGV1681" s="35"/>
      <c r="DGW1681" s="34"/>
      <c r="DHD1681" s="35"/>
      <c r="DHE1681" s="34"/>
      <c r="DHL1681" s="35"/>
      <c r="DHM1681" s="34"/>
      <c r="DHT1681" s="35"/>
      <c r="DHU1681" s="34"/>
      <c r="DIB1681" s="35"/>
      <c r="DIC1681" s="34"/>
      <c r="DIJ1681" s="35"/>
      <c r="DIK1681" s="34"/>
      <c r="DIR1681" s="35"/>
      <c r="DIS1681" s="34"/>
      <c r="DIZ1681" s="35"/>
      <c r="DJA1681" s="34"/>
      <c r="DJH1681" s="35"/>
      <c r="DJI1681" s="34"/>
      <c r="DJP1681" s="35"/>
      <c r="DJQ1681" s="34"/>
      <c r="DJX1681" s="35"/>
      <c r="DJY1681" s="34"/>
      <c r="DKF1681" s="35"/>
      <c r="DKG1681" s="34"/>
      <c r="DKN1681" s="35"/>
      <c r="DKO1681" s="34"/>
      <c r="DKV1681" s="35"/>
      <c r="DKW1681" s="34"/>
      <c r="DLD1681" s="35"/>
      <c r="DLE1681" s="34"/>
      <c r="DLL1681" s="35"/>
      <c r="DLM1681" s="34"/>
      <c r="DLT1681" s="35"/>
      <c r="DLU1681" s="34"/>
      <c r="DMB1681" s="35"/>
      <c r="DMC1681" s="34"/>
      <c r="DMJ1681" s="35"/>
      <c r="DMK1681" s="34"/>
      <c r="DMR1681" s="35"/>
      <c r="DMS1681" s="34"/>
      <c r="DMZ1681" s="35"/>
      <c r="DNA1681" s="34"/>
      <c r="DNH1681" s="35"/>
      <c r="DNI1681" s="34"/>
      <c r="DNP1681" s="35"/>
      <c r="DNQ1681" s="34"/>
      <c r="DNX1681" s="35"/>
      <c r="DNY1681" s="34"/>
      <c r="DOF1681" s="35"/>
      <c r="DOG1681" s="34"/>
      <c r="DON1681" s="35"/>
      <c r="DOO1681" s="34"/>
      <c r="DOV1681" s="35"/>
      <c r="DOW1681" s="34"/>
      <c r="DPD1681" s="35"/>
      <c r="DPE1681" s="34"/>
      <c r="DPL1681" s="35"/>
      <c r="DPM1681" s="34"/>
      <c r="DPT1681" s="35"/>
      <c r="DPU1681" s="34"/>
      <c r="DQB1681" s="35"/>
      <c r="DQC1681" s="34"/>
      <c r="DQJ1681" s="35"/>
      <c r="DQK1681" s="34"/>
      <c r="DQR1681" s="35"/>
      <c r="DQS1681" s="34"/>
      <c r="DQZ1681" s="35"/>
      <c r="DRA1681" s="34"/>
      <c r="DRH1681" s="35"/>
      <c r="DRI1681" s="34"/>
      <c r="DRP1681" s="35"/>
      <c r="DRQ1681" s="34"/>
      <c r="DRX1681" s="35"/>
      <c r="DRY1681" s="34"/>
      <c r="DSF1681" s="35"/>
      <c r="DSG1681" s="34"/>
      <c r="DSN1681" s="35"/>
      <c r="DSO1681" s="34"/>
      <c r="DSV1681" s="35"/>
      <c r="DSW1681" s="34"/>
      <c r="DTD1681" s="35"/>
      <c r="DTE1681" s="34"/>
      <c r="DTL1681" s="35"/>
      <c r="DTM1681" s="34"/>
      <c r="DTT1681" s="35"/>
      <c r="DTU1681" s="34"/>
      <c r="DUB1681" s="35"/>
      <c r="DUC1681" s="34"/>
      <c r="DUJ1681" s="35"/>
      <c r="DUK1681" s="34"/>
      <c r="DUR1681" s="35"/>
      <c r="DUS1681" s="34"/>
      <c r="DUZ1681" s="35"/>
      <c r="DVA1681" s="34"/>
      <c r="DVH1681" s="35"/>
      <c r="DVI1681" s="34"/>
      <c r="DVP1681" s="35"/>
      <c r="DVQ1681" s="34"/>
      <c r="DVX1681" s="35"/>
      <c r="DVY1681" s="34"/>
      <c r="DWF1681" s="35"/>
      <c r="DWG1681" s="34"/>
      <c r="DWN1681" s="35"/>
      <c r="DWO1681" s="34"/>
      <c r="DWV1681" s="35"/>
      <c r="DWW1681" s="34"/>
      <c r="DXD1681" s="35"/>
      <c r="DXE1681" s="34"/>
      <c r="DXL1681" s="35"/>
      <c r="DXM1681" s="34"/>
      <c r="DXT1681" s="35"/>
      <c r="DXU1681" s="34"/>
      <c r="DYB1681" s="35"/>
      <c r="DYC1681" s="34"/>
      <c r="DYJ1681" s="35"/>
      <c r="DYK1681" s="34"/>
      <c r="DYR1681" s="35"/>
      <c r="DYS1681" s="34"/>
      <c r="DYZ1681" s="35"/>
      <c r="DZA1681" s="34"/>
      <c r="DZH1681" s="35"/>
      <c r="DZI1681" s="34"/>
      <c r="DZP1681" s="35"/>
      <c r="DZQ1681" s="34"/>
      <c r="DZX1681" s="35"/>
      <c r="DZY1681" s="34"/>
      <c r="EAF1681" s="35"/>
      <c r="EAG1681" s="34"/>
      <c r="EAN1681" s="35"/>
      <c r="EAO1681" s="34"/>
      <c r="EAV1681" s="35"/>
      <c r="EAW1681" s="34"/>
      <c r="EBD1681" s="35"/>
      <c r="EBE1681" s="34"/>
      <c r="EBL1681" s="35"/>
      <c r="EBM1681" s="34"/>
      <c r="EBT1681" s="35"/>
      <c r="EBU1681" s="34"/>
      <c r="ECB1681" s="35"/>
      <c r="ECC1681" s="34"/>
      <c r="ECJ1681" s="35"/>
      <c r="ECK1681" s="34"/>
      <c r="ECR1681" s="35"/>
      <c r="ECS1681" s="34"/>
      <c r="ECZ1681" s="35"/>
      <c r="EDA1681" s="34"/>
      <c r="EDH1681" s="35"/>
      <c r="EDI1681" s="34"/>
      <c r="EDP1681" s="35"/>
      <c r="EDQ1681" s="34"/>
      <c r="EDX1681" s="35"/>
      <c r="EDY1681" s="34"/>
      <c r="EEF1681" s="35"/>
      <c r="EEG1681" s="34"/>
      <c r="EEN1681" s="35"/>
      <c r="EEO1681" s="34"/>
      <c r="EEV1681" s="35"/>
      <c r="EEW1681" s="34"/>
      <c r="EFD1681" s="35"/>
      <c r="EFE1681" s="34"/>
      <c r="EFL1681" s="35"/>
      <c r="EFM1681" s="34"/>
      <c r="EFT1681" s="35"/>
      <c r="EFU1681" s="34"/>
      <c r="EGB1681" s="35"/>
      <c r="EGC1681" s="34"/>
      <c r="EGJ1681" s="35"/>
      <c r="EGK1681" s="34"/>
      <c r="EGR1681" s="35"/>
      <c r="EGS1681" s="34"/>
      <c r="EGZ1681" s="35"/>
      <c r="EHA1681" s="34"/>
      <c r="EHH1681" s="35"/>
      <c r="EHI1681" s="34"/>
      <c r="EHP1681" s="35"/>
      <c r="EHQ1681" s="34"/>
      <c r="EHX1681" s="35"/>
      <c r="EHY1681" s="34"/>
      <c r="EIF1681" s="35"/>
      <c r="EIG1681" s="34"/>
      <c r="EIN1681" s="35"/>
      <c r="EIO1681" s="34"/>
      <c r="EIV1681" s="35"/>
      <c r="EIW1681" s="34"/>
      <c r="EJD1681" s="35"/>
      <c r="EJE1681" s="34"/>
      <c r="EJL1681" s="35"/>
      <c r="EJM1681" s="34"/>
      <c r="EJT1681" s="35"/>
      <c r="EJU1681" s="34"/>
      <c r="EKB1681" s="35"/>
      <c r="EKC1681" s="34"/>
      <c r="EKJ1681" s="35"/>
      <c r="EKK1681" s="34"/>
      <c r="EKR1681" s="35"/>
      <c r="EKS1681" s="34"/>
      <c r="EKZ1681" s="35"/>
      <c r="ELA1681" s="34"/>
      <c r="ELH1681" s="35"/>
      <c r="ELI1681" s="34"/>
      <c r="ELP1681" s="35"/>
      <c r="ELQ1681" s="34"/>
      <c r="ELX1681" s="35"/>
      <c r="ELY1681" s="34"/>
      <c r="EMF1681" s="35"/>
      <c r="EMG1681" s="34"/>
      <c r="EMN1681" s="35"/>
      <c r="EMO1681" s="34"/>
      <c r="EMV1681" s="35"/>
      <c r="EMW1681" s="34"/>
      <c r="END1681" s="35"/>
      <c r="ENE1681" s="34"/>
      <c r="ENL1681" s="35"/>
      <c r="ENM1681" s="34"/>
      <c r="ENT1681" s="35"/>
      <c r="ENU1681" s="34"/>
      <c r="EOB1681" s="35"/>
      <c r="EOC1681" s="34"/>
      <c r="EOJ1681" s="35"/>
      <c r="EOK1681" s="34"/>
      <c r="EOR1681" s="35"/>
      <c r="EOS1681" s="34"/>
      <c r="EOZ1681" s="35"/>
      <c r="EPA1681" s="34"/>
      <c r="EPH1681" s="35"/>
      <c r="EPI1681" s="34"/>
      <c r="EPP1681" s="35"/>
      <c r="EPQ1681" s="34"/>
      <c r="EPX1681" s="35"/>
      <c r="EPY1681" s="34"/>
      <c r="EQF1681" s="35"/>
      <c r="EQG1681" s="34"/>
      <c r="EQN1681" s="35"/>
      <c r="EQO1681" s="34"/>
      <c r="EQV1681" s="35"/>
      <c r="EQW1681" s="34"/>
      <c r="ERD1681" s="35"/>
      <c r="ERE1681" s="34"/>
      <c r="ERL1681" s="35"/>
      <c r="ERM1681" s="34"/>
      <c r="ERT1681" s="35"/>
      <c r="ERU1681" s="34"/>
      <c r="ESB1681" s="35"/>
      <c r="ESC1681" s="34"/>
      <c r="ESJ1681" s="35"/>
      <c r="ESK1681" s="34"/>
      <c r="ESR1681" s="35"/>
      <c r="ESS1681" s="34"/>
      <c r="ESZ1681" s="35"/>
      <c r="ETA1681" s="34"/>
      <c r="ETH1681" s="35"/>
      <c r="ETI1681" s="34"/>
      <c r="ETP1681" s="35"/>
      <c r="ETQ1681" s="34"/>
      <c r="ETX1681" s="35"/>
      <c r="ETY1681" s="34"/>
      <c r="EUF1681" s="35"/>
      <c r="EUG1681" s="34"/>
      <c r="EUN1681" s="35"/>
      <c r="EUO1681" s="34"/>
      <c r="EUV1681" s="35"/>
      <c r="EUW1681" s="34"/>
      <c r="EVD1681" s="35"/>
      <c r="EVE1681" s="34"/>
      <c r="EVL1681" s="35"/>
      <c r="EVM1681" s="34"/>
      <c r="EVT1681" s="35"/>
      <c r="EVU1681" s="34"/>
      <c r="EWB1681" s="35"/>
      <c r="EWC1681" s="34"/>
      <c r="EWJ1681" s="35"/>
      <c r="EWK1681" s="34"/>
      <c r="EWR1681" s="35"/>
      <c r="EWS1681" s="34"/>
      <c r="EWZ1681" s="35"/>
      <c r="EXA1681" s="34"/>
      <c r="EXH1681" s="35"/>
      <c r="EXI1681" s="34"/>
      <c r="EXP1681" s="35"/>
      <c r="EXQ1681" s="34"/>
      <c r="EXX1681" s="35"/>
      <c r="EXY1681" s="34"/>
      <c r="EYF1681" s="35"/>
      <c r="EYG1681" s="34"/>
      <c r="EYN1681" s="35"/>
      <c r="EYO1681" s="34"/>
      <c r="EYV1681" s="35"/>
      <c r="EYW1681" s="34"/>
      <c r="EZD1681" s="35"/>
      <c r="EZE1681" s="34"/>
      <c r="EZL1681" s="35"/>
      <c r="EZM1681" s="34"/>
      <c r="EZT1681" s="35"/>
      <c r="EZU1681" s="34"/>
      <c r="FAB1681" s="35"/>
      <c r="FAC1681" s="34"/>
      <c r="FAJ1681" s="35"/>
      <c r="FAK1681" s="34"/>
      <c r="FAR1681" s="35"/>
      <c r="FAS1681" s="34"/>
      <c r="FAZ1681" s="35"/>
      <c r="FBA1681" s="34"/>
      <c r="FBH1681" s="35"/>
      <c r="FBI1681" s="34"/>
      <c r="FBP1681" s="35"/>
      <c r="FBQ1681" s="34"/>
      <c r="FBX1681" s="35"/>
      <c r="FBY1681" s="34"/>
      <c r="FCF1681" s="35"/>
      <c r="FCG1681" s="34"/>
      <c r="FCN1681" s="35"/>
      <c r="FCO1681" s="34"/>
      <c r="FCV1681" s="35"/>
      <c r="FCW1681" s="34"/>
      <c r="FDD1681" s="35"/>
      <c r="FDE1681" s="34"/>
      <c r="FDL1681" s="35"/>
      <c r="FDM1681" s="34"/>
      <c r="FDT1681" s="35"/>
      <c r="FDU1681" s="34"/>
      <c r="FEB1681" s="35"/>
      <c r="FEC1681" s="34"/>
      <c r="FEJ1681" s="35"/>
      <c r="FEK1681" s="34"/>
      <c r="FER1681" s="35"/>
      <c r="FES1681" s="34"/>
      <c r="FEZ1681" s="35"/>
      <c r="FFA1681" s="34"/>
      <c r="FFH1681" s="35"/>
      <c r="FFI1681" s="34"/>
      <c r="FFP1681" s="35"/>
      <c r="FFQ1681" s="34"/>
      <c r="FFX1681" s="35"/>
      <c r="FFY1681" s="34"/>
      <c r="FGF1681" s="35"/>
      <c r="FGG1681" s="34"/>
      <c r="FGN1681" s="35"/>
      <c r="FGO1681" s="34"/>
      <c r="FGV1681" s="35"/>
      <c r="FGW1681" s="34"/>
      <c r="FHD1681" s="35"/>
      <c r="FHE1681" s="34"/>
      <c r="FHL1681" s="35"/>
      <c r="FHM1681" s="34"/>
      <c r="FHT1681" s="35"/>
      <c r="FHU1681" s="34"/>
      <c r="FIB1681" s="35"/>
      <c r="FIC1681" s="34"/>
      <c r="FIJ1681" s="35"/>
      <c r="FIK1681" s="34"/>
      <c r="FIR1681" s="35"/>
      <c r="FIS1681" s="34"/>
      <c r="FIZ1681" s="35"/>
      <c r="FJA1681" s="34"/>
      <c r="FJH1681" s="35"/>
      <c r="FJI1681" s="34"/>
      <c r="FJP1681" s="35"/>
      <c r="FJQ1681" s="34"/>
      <c r="FJX1681" s="35"/>
      <c r="FJY1681" s="34"/>
      <c r="FKF1681" s="35"/>
      <c r="FKG1681" s="34"/>
      <c r="FKN1681" s="35"/>
      <c r="FKO1681" s="34"/>
      <c r="FKV1681" s="35"/>
      <c r="FKW1681" s="34"/>
      <c r="FLD1681" s="35"/>
      <c r="FLE1681" s="34"/>
      <c r="FLL1681" s="35"/>
      <c r="FLM1681" s="34"/>
      <c r="FLT1681" s="35"/>
      <c r="FLU1681" s="34"/>
      <c r="FMB1681" s="35"/>
      <c r="FMC1681" s="34"/>
      <c r="FMJ1681" s="35"/>
      <c r="FMK1681" s="34"/>
      <c r="FMR1681" s="35"/>
      <c r="FMS1681" s="34"/>
      <c r="FMZ1681" s="35"/>
      <c r="FNA1681" s="34"/>
      <c r="FNH1681" s="35"/>
      <c r="FNI1681" s="34"/>
      <c r="FNP1681" s="35"/>
      <c r="FNQ1681" s="34"/>
      <c r="FNX1681" s="35"/>
      <c r="FNY1681" s="34"/>
      <c r="FOF1681" s="35"/>
      <c r="FOG1681" s="34"/>
      <c r="FON1681" s="35"/>
      <c r="FOO1681" s="34"/>
      <c r="FOV1681" s="35"/>
      <c r="FOW1681" s="34"/>
      <c r="FPD1681" s="35"/>
      <c r="FPE1681" s="34"/>
      <c r="FPL1681" s="35"/>
      <c r="FPM1681" s="34"/>
      <c r="FPT1681" s="35"/>
      <c r="FPU1681" s="34"/>
      <c r="FQB1681" s="35"/>
      <c r="FQC1681" s="34"/>
      <c r="FQJ1681" s="35"/>
      <c r="FQK1681" s="34"/>
      <c r="FQR1681" s="35"/>
      <c r="FQS1681" s="34"/>
      <c r="FQZ1681" s="35"/>
      <c r="FRA1681" s="34"/>
      <c r="FRH1681" s="35"/>
      <c r="FRI1681" s="34"/>
      <c r="FRP1681" s="35"/>
      <c r="FRQ1681" s="34"/>
      <c r="FRX1681" s="35"/>
      <c r="FRY1681" s="34"/>
      <c r="FSF1681" s="35"/>
      <c r="FSG1681" s="34"/>
      <c r="FSN1681" s="35"/>
      <c r="FSO1681" s="34"/>
      <c r="FSV1681" s="35"/>
      <c r="FSW1681" s="34"/>
      <c r="FTD1681" s="35"/>
      <c r="FTE1681" s="34"/>
      <c r="FTL1681" s="35"/>
      <c r="FTM1681" s="34"/>
      <c r="FTT1681" s="35"/>
      <c r="FTU1681" s="34"/>
      <c r="FUB1681" s="35"/>
      <c r="FUC1681" s="34"/>
      <c r="FUJ1681" s="35"/>
      <c r="FUK1681" s="34"/>
      <c r="FUR1681" s="35"/>
      <c r="FUS1681" s="34"/>
      <c r="FUZ1681" s="35"/>
      <c r="FVA1681" s="34"/>
      <c r="FVH1681" s="35"/>
      <c r="FVI1681" s="34"/>
      <c r="FVP1681" s="35"/>
      <c r="FVQ1681" s="34"/>
      <c r="FVX1681" s="35"/>
      <c r="FVY1681" s="34"/>
      <c r="FWF1681" s="35"/>
      <c r="FWG1681" s="34"/>
      <c r="FWN1681" s="35"/>
      <c r="FWO1681" s="34"/>
      <c r="FWV1681" s="35"/>
      <c r="FWW1681" s="34"/>
      <c r="FXD1681" s="35"/>
      <c r="FXE1681" s="34"/>
      <c r="FXL1681" s="35"/>
      <c r="FXM1681" s="34"/>
      <c r="FXT1681" s="35"/>
      <c r="FXU1681" s="34"/>
      <c r="FYB1681" s="35"/>
      <c r="FYC1681" s="34"/>
      <c r="FYJ1681" s="35"/>
      <c r="FYK1681" s="34"/>
      <c r="FYR1681" s="35"/>
      <c r="FYS1681" s="34"/>
      <c r="FYZ1681" s="35"/>
      <c r="FZA1681" s="34"/>
      <c r="FZH1681" s="35"/>
      <c r="FZI1681" s="34"/>
      <c r="FZP1681" s="35"/>
      <c r="FZQ1681" s="34"/>
      <c r="FZX1681" s="35"/>
      <c r="FZY1681" s="34"/>
      <c r="GAF1681" s="35"/>
      <c r="GAG1681" s="34"/>
      <c r="GAN1681" s="35"/>
      <c r="GAO1681" s="34"/>
      <c r="GAV1681" s="35"/>
      <c r="GAW1681" s="34"/>
      <c r="GBD1681" s="35"/>
      <c r="GBE1681" s="34"/>
      <c r="GBL1681" s="35"/>
      <c r="GBM1681" s="34"/>
      <c r="GBT1681" s="35"/>
      <c r="GBU1681" s="34"/>
      <c r="GCB1681" s="35"/>
      <c r="GCC1681" s="34"/>
      <c r="GCJ1681" s="35"/>
      <c r="GCK1681" s="34"/>
      <c r="GCR1681" s="35"/>
      <c r="GCS1681" s="34"/>
      <c r="GCZ1681" s="35"/>
      <c r="GDA1681" s="34"/>
      <c r="GDH1681" s="35"/>
      <c r="GDI1681" s="34"/>
      <c r="GDP1681" s="35"/>
      <c r="GDQ1681" s="34"/>
      <c r="GDX1681" s="35"/>
      <c r="GDY1681" s="34"/>
      <c r="GEF1681" s="35"/>
      <c r="GEG1681" s="34"/>
      <c r="GEN1681" s="35"/>
      <c r="GEO1681" s="34"/>
      <c r="GEV1681" s="35"/>
      <c r="GEW1681" s="34"/>
      <c r="GFD1681" s="35"/>
      <c r="GFE1681" s="34"/>
      <c r="GFL1681" s="35"/>
      <c r="GFM1681" s="34"/>
      <c r="GFT1681" s="35"/>
      <c r="GFU1681" s="34"/>
      <c r="GGB1681" s="35"/>
      <c r="GGC1681" s="34"/>
      <c r="GGJ1681" s="35"/>
      <c r="GGK1681" s="34"/>
      <c r="GGR1681" s="35"/>
      <c r="GGS1681" s="34"/>
      <c r="GGZ1681" s="35"/>
      <c r="GHA1681" s="34"/>
      <c r="GHH1681" s="35"/>
      <c r="GHI1681" s="34"/>
      <c r="GHP1681" s="35"/>
      <c r="GHQ1681" s="34"/>
      <c r="GHX1681" s="35"/>
      <c r="GHY1681" s="34"/>
      <c r="GIF1681" s="35"/>
      <c r="GIG1681" s="34"/>
      <c r="GIN1681" s="35"/>
      <c r="GIO1681" s="34"/>
      <c r="GIV1681" s="35"/>
      <c r="GIW1681" s="34"/>
      <c r="GJD1681" s="35"/>
      <c r="GJE1681" s="34"/>
      <c r="GJL1681" s="35"/>
      <c r="GJM1681" s="34"/>
      <c r="GJT1681" s="35"/>
      <c r="GJU1681" s="34"/>
      <c r="GKB1681" s="35"/>
      <c r="GKC1681" s="34"/>
      <c r="GKJ1681" s="35"/>
      <c r="GKK1681" s="34"/>
      <c r="GKR1681" s="35"/>
      <c r="GKS1681" s="34"/>
      <c r="GKZ1681" s="35"/>
      <c r="GLA1681" s="34"/>
      <c r="GLH1681" s="35"/>
      <c r="GLI1681" s="34"/>
      <c r="GLP1681" s="35"/>
      <c r="GLQ1681" s="34"/>
      <c r="GLX1681" s="35"/>
      <c r="GLY1681" s="34"/>
      <c r="GMF1681" s="35"/>
      <c r="GMG1681" s="34"/>
      <c r="GMN1681" s="35"/>
      <c r="GMO1681" s="34"/>
      <c r="GMV1681" s="35"/>
      <c r="GMW1681" s="34"/>
      <c r="GND1681" s="35"/>
      <c r="GNE1681" s="34"/>
      <c r="GNL1681" s="35"/>
      <c r="GNM1681" s="34"/>
      <c r="GNT1681" s="35"/>
      <c r="GNU1681" s="34"/>
      <c r="GOB1681" s="35"/>
      <c r="GOC1681" s="34"/>
      <c r="GOJ1681" s="35"/>
      <c r="GOK1681" s="34"/>
      <c r="GOR1681" s="35"/>
      <c r="GOS1681" s="34"/>
      <c r="GOZ1681" s="35"/>
      <c r="GPA1681" s="34"/>
      <c r="GPH1681" s="35"/>
      <c r="GPI1681" s="34"/>
      <c r="GPP1681" s="35"/>
      <c r="GPQ1681" s="34"/>
      <c r="GPX1681" s="35"/>
      <c r="GPY1681" s="34"/>
      <c r="GQF1681" s="35"/>
      <c r="GQG1681" s="34"/>
      <c r="GQN1681" s="35"/>
      <c r="GQO1681" s="34"/>
      <c r="GQV1681" s="35"/>
      <c r="GQW1681" s="34"/>
      <c r="GRD1681" s="35"/>
      <c r="GRE1681" s="34"/>
      <c r="GRL1681" s="35"/>
      <c r="GRM1681" s="34"/>
      <c r="GRT1681" s="35"/>
      <c r="GRU1681" s="34"/>
      <c r="GSB1681" s="35"/>
      <c r="GSC1681" s="34"/>
      <c r="GSJ1681" s="35"/>
      <c r="GSK1681" s="34"/>
      <c r="GSR1681" s="35"/>
      <c r="GSS1681" s="34"/>
      <c r="GSZ1681" s="35"/>
      <c r="GTA1681" s="34"/>
      <c r="GTH1681" s="35"/>
      <c r="GTI1681" s="34"/>
      <c r="GTP1681" s="35"/>
      <c r="GTQ1681" s="34"/>
      <c r="GTX1681" s="35"/>
      <c r="GTY1681" s="34"/>
      <c r="GUF1681" s="35"/>
      <c r="GUG1681" s="34"/>
      <c r="GUN1681" s="35"/>
      <c r="GUO1681" s="34"/>
      <c r="GUV1681" s="35"/>
      <c r="GUW1681" s="34"/>
      <c r="GVD1681" s="35"/>
      <c r="GVE1681" s="34"/>
      <c r="GVL1681" s="35"/>
      <c r="GVM1681" s="34"/>
      <c r="GVT1681" s="35"/>
      <c r="GVU1681" s="34"/>
      <c r="GWB1681" s="35"/>
      <c r="GWC1681" s="34"/>
      <c r="GWJ1681" s="35"/>
      <c r="GWK1681" s="34"/>
      <c r="GWR1681" s="35"/>
      <c r="GWS1681" s="34"/>
      <c r="GWZ1681" s="35"/>
      <c r="GXA1681" s="34"/>
      <c r="GXH1681" s="35"/>
      <c r="GXI1681" s="34"/>
      <c r="GXP1681" s="35"/>
      <c r="GXQ1681" s="34"/>
      <c r="GXX1681" s="35"/>
      <c r="GXY1681" s="34"/>
      <c r="GYF1681" s="35"/>
      <c r="GYG1681" s="34"/>
      <c r="GYN1681" s="35"/>
      <c r="GYO1681" s="34"/>
      <c r="GYV1681" s="35"/>
      <c r="GYW1681" s="34"/>
      <c r="GZD1681" s="35"/>
      <c r="GZE1681" s="34"/>
      <c r="GZL1681" s="35"/>
      <c r="GZM1681" s="34"/>
      <c r="GZT1681" s="35"/>
      <c r="GZU1681" s="34"/>
      <c r="HAB1681" s="35"/>
      <c r="HAC1681" s="34"/>
      <c r="HAJ1681" s="35"/>
      <c r="HAK1681" s="34"/>
      <c r="HAR1681" s="35"/>
      <c r="HAS1681" s="34"/>
      <c r="HAZ1681" s="35"/>
      <c r="HBA1681" s="34"/>
      <c r="HBH1681" s="35"/>
      <c r="HBI1681" s="34"/>
      <c r="HBP1681" s="35"/>
      <c r="HBQ1681" s="34"/>
      <c r="HBX1681" s="35"/>
      <c r="HBY1681" s="34"/>
      <c r="HCF1681" s="35"/>
      <c r="HCG1681" s="34"/>
      <c r="HCN1681" s="35"/>
      <c r="HCO1681" s="34"/>
      <c r="HCV1681" s="35"/>
      <c r="HCW1681" s="34"/>
      <c r="HDD1681" s="35"/>
      <c r="HDE1681" s="34"/>
      <c r="HDL1681" s="35"/>
      <c r="HDM1681" s="34"/>
      <c r="HDT1681" s="35"/>
      <c r="HDU1681" s="34"/>
      <c r="HEB1681" s="35"/>
      <c r="HEC1681" s="34"/>
      <c r="HEJ1681" s="35"/>
      <c r="HEK1681" s="34"/>
      <c r="HER1681" s="35"/>
      <c r="HES1681" s="34"/>
      <c r="HEZ1681" s="35"/>
      <c r="HFA1681" s="34"/>
      <c r="HFH1681" s="35"/>
      <c r="HFI1681" s="34"/>
      <c r="HFP1681" s="35"/>
      <c r="HFQ1681" s="34"/>
      <c r="HFX1681" s="35"/>
      <c r="HFY1681" s="34"/>
      <c r="HGF1681" s="35"/>
      <c r="HGG1681" s="34"/>
      <c r="HGN1681" s="35"/>
      <c r="HGO1681" s="34"/>
      <c r="HGV1681" s="35"/>
      <c r="HGW1681" s="34"/>
      <c r="HHD1681" s="35"/>
      <c r="HHE1681" s="34"/>
      <c r="HHL1681" s="35"/>
      <c r="HHM1681" s="34"/>
      <c r="HHT1681" s="35"/>
      <c r="HHU1681" s="34"/>
      <c r="HIB1681" s="35"/>
      <c r="HIC1681" s="34"/>
      <c r="HIJ1681" s="35"/>
      <c r="HIK1681" s="34"/>
      <c r="HIR1681" s="35"/>
      <c r="HIS1681" s="34"/>
      <c r="HIZ1681" s="35"/>
      <c r="HJA1681" s="34"/>
      <c r="HJH1681" s="35"/>
      <c r="HJI1681" s="34"/>
      <c r="HJP1681" s="35"/>
      <c r="HJQ1681" s="34"/>
      <c r="HJX1681" s="35"/>
      <c r="HJY1681" s="34"/>
      <c r="HKF1681" s="35"/>
      <c r="HKG1681" s="34"/>
      <c r="HKN1681" s="35"/>
      <c r="HKO1681" s="34"/>
      <c r="HKV1681" s="35"/>
      <c r="HKW1681" s="34"/>
      <c r="HLD1681" s="35"/>
      <c r="HLE1681" s="34"/>
      <c r="HLL1681" s="35"/>
      <c r="HLM1681" s="34"/>
      <c r="HLT1681" s="35"/>
      <c r="HLU1681" s="34"/>
      <c r="HMB1681" s="35"/>
      <c r="HMC1681" s="34"/>
      <c r="HMJ1681" s="35"/>
      <c r="HMK1681" s="34"/>
      <c r="HMR1681" s="35"/>
      <c r="HMS1681" s="34"/>
      <c r="HMZ1681" s="35"/>
      <c r="HNA1681" s="34"/>
      <c r="HNH1681" s="35"/>
      <c r="HNI1681" s="34"/>
      <c r="HNP1681" s="35"/>
      <c r="HNQ1681" s="34"/>
      <c r="HNX1681" s="35"/>
      <c r="HNY1681" s="34"/>
      <c r="HOF1681" s="35"/>
      <c r="HOG1681" s="34"/>
      <c r="HON1681" s="35"/>
      <c r="HOO1681" s="34"/>
      <c r="HOV1681" s="35"/>
      <c r="HOW1681" s="34"/>
      <c r="HPD1681" s="35"/>
      <c r="HPE1681" s="34"/>
      <c r="HPL1681" s="35"/>
      <c r="HPM1681" s="34"/>
      <c r="HPT1681" s="35"/>
      <c r="HPU1681" s="34"/>
      <c r="HQB1681" s="35"/>
      <c r="HQC1681" s="34"/>
      <c r="HQJ1681" s="35"/>
      <c r="HQK1681" s="34"/>
      <c r="HQR1681" s="35"/>
      <c r="HQS1681" s="34"/>
      <c r="HQZ1681" s="35"/>
      <c r="HRA1681" s="34"/>
      <c r="HRH1681" s="35"/>
      <c r="HRI1681" s="34"/>
      <c r="HRP1681" s="35"/>
      <c r="HRQ1681" s="34"/>
      <c r="HRX1681" s="35"/>
      <c r="HRY1681" s="34"/>
      <c r="HSF1681" s="35"/>
      <c r="HSG1681" s="34"/>
      <c r="HSN1681" s="35"/>
      <c r="HSO1681" s="34"/>
      <c r="HSV1681" s="35"/>
      <c r="HSW1681" s="34"/>
      <c r="HTD1681" s="35"/>
      <c r="HTE1681" s="34"/>
      <c r="HTL1681" s="35"/>
      <c r="HTM1681" s="34"/>
      <c r="HTT1681" s="35"/>
      <c r="HTU1681" s="34"/>
      <c r="HUB1681" s="35"/>
      <c r="HUC1681" s="34"/>
      <c r="HUJ1681" s="35"/>
      <c r="HUK1681" s="34"/>
      <c r="HUR1681" s="35"/>
      <c r="HUS1681" s="34"/>
      <c r="HUZ1681" s="35"/>
      <c r="HVA1681" s="34"/>
      <c r="HVH1681" s="35"/>
      <c r="HVI1681" s="34"/>
      <c r="HVP1681" s="35"/>
      <c r="HVQ1681" s="34"/>
      <c r="HVX1681" s="35"/>
      <c r="HVY1681" s="34"/>
      <c r="HWF1681" s="35"/>
      <c r="HWG1681" s="34"/>
      <c r="HWN1681" s="35"/>
      <c r="HWO1681" s="34"/>
      <c r="HWV1681" s="35"/>
      <c r="HWW1681" s="34"/>
      <c r="HXD1681" s="35"/>
      <c r="HXE1681" s="34"/>
      <c r="HXL1681" s="35"/>
      <c r="HXM1681" s="34"/>
      <c r="HXT1681" s="35"/>
      <c r="HXU1681" s="34"/>
      <c r="HYB1681" s="35"/>
      <c r="HYC1681" s="34"/>
      <c r="HYJ1681" s="35"/>
      <c r="HYK1681" s="34"/>
      <c r="HYR1681" s="35"/>
      <c r="HYS1681" s="34"/>
      <c r="HYZ1681" s="35"/>
      <c r="HZA1681" s="34"/>
      <c r="HZH1681" s="35"/>
      <c r="HZI1681" s="34"/>
      <c r="HZP1681" s="35"/>
      <c r="HZQ1681" s="34"/>
      <c r="HZX1681" s="35"/>
      <c r="HZY1681" s="34"/>
      <c r="IAF1681" s="35"/>
      <c r="IAG1681" s="34"/>
      <c r="IAN1681" s="35"/>
      <c r="IAO1681" s="34"/>
      <c r="IAV1681" s="35"/>
      <c r="IAW1681" s="34"/>
      <c r="IBD1681" s="35"/>
      <c r="IBE1681" s="34"/>
      <c r="IBL1681" s="35"/>
      <c r="IBM1681" s="34"/>
      <c r="IBT1681" s="35"/>
      <c r="IBU1681" s="34"/>
      <c r="ICB1681" s="35"/>
      <c r="ICC1681" s="34"/>
      <c r="ICJ1681" s="35"/>
      <c r="ICK1681" s="34"/>
      <c r="ICR1681" s="35"/>
      <c r="ICS1681" s="34"/>
      <c r="ICZ1681" s="35"/>
      <c r="IDA1681" s="34"/>
      <c r="IDH1681" s="35"/>
      <c r="IDI1681" s="34"/>
      <c r="IDP1681" s="35"/>
      <c r="IDQ1681" s="34"/>
      <c r="IDX1681" s="35"/>
      <c r="IDY1681" s="34"/>
      <c r="IEF1681" s="35"/>
      <c r="IEG1681" s="34"/>
      <c r="IEN1681" s="35"/>
      <c r="IEO1681" s="34"/>
      <c r="IEV1681" s="35"/>
      <c r="IEW1681" s="34"/>
      <c r="IFD1681" s="35"/>
      <c r="IFE1681" s="34"/>
      <c r="IFL1681" s="35"/>
      <c r="IFM1681" s="34"/>
      <c r="IFT1681" s="35"/>
      <c r="IFU1681" s="34"/>
      <c r="IGB1681" s="35"/>
      <c r="IGC1681" s="34"/>
      <c r="IGJ1681" s="35"/>
      <c r="IGK1681" s="34"/>
      <c r="IGR1681" s="35"/>
      <c r="IGS1681" s="34"/>
      <c r="IGZ1681" s="35"/>
      <c r="IHA1681" s="34"/>
      <c r="IHH1681" s="35"/>
      <c r="IHI1681" s="34"/>
      <c r="IHP1681" s="35"/>
      <c r="IHQ1681" s="34"/>
      <c r="IHX1681" s="35"/>
      <c r="IHY1681" s="34"/>
      <c r="IIF1681" s="35"/>
      <c r="IIG1681" s="34"/>
      <c r="IIN1681" s="35"/>
      <c r="IIO1681" s="34"/>
      <c r="IIV1681" s="35"/>
      <c r="IIW1681" s="34"/>
      <c r="IJD1681" s="35"/>
      <c r="IJE1681" s="34"/>
      <c r="IJL1681" s="35"/>
      <c r="IJM1681" s="34"/>
      <c r="IJT1681" s="35"/>
      <c r="IJU1681" s="34"/>
      <c r="IKB1681" s="35"/>
      <c r="IKC1681" s="34"/>
      <c r="IKJ1681" s="35"/>
      <c r="IKK1681" s="34"/>
      <c r="IKR1681" s="35"/>
      <c r="IKS1681" s="34"/>
      <c r="IKZ1681" s="35"/>
      <c r="ILA1681" s="34"/>
      <c r="ILH1681" s="35"/>
      <c r="ILI1681" s="34"/>
      <c r="ILP1681" s="35"/>
      <c r="ILQ1681" s="34"/>
      <c r="ILX1681" s="35"/>
      <c r="ILY1681" s="34"/>
      <c r="IMF1681" s="35"/>
      <c r="IMG1681" s="34"/>
      <c r="IMN1681" s="35"/>
      <c r="IMO1681" s="34"/>
      <c r="IMV1681" s="35"/>
      <c r="IMW1681" s="34"/>
      <c r="IND1681" s="35"/>
      <c r="INE1681" s="34"/>
      <c r="INL1681" s="35"/>
      <c r="INM1681" s="34"/>
      <c r="INT1681" s="35"/>
      <c r="INU1681" s="34"/>
      <c r="IOB1681" s="35"/>
      <c r="IOC1681" s="34"/>
      <c r="IOJ1681" s="35"/>
      <c r="IOK1681" s="34"/>
      <c r="IOR1681" s="35"/>
      <c r="IOS1681" s="34"/>
      <c r="IOZ1681" s="35"/>
      <c r="IPA1681" s="34"/>
      <c r="IPH1681" s="35"/>
      <c r="IPI1681" s="34"/>
      <c r="IPP1681" s="35"/>
      <c r="IPQ1681" s="34"/>
      <c r="IPX1681" s="35"/>
      <c r="IPY1681" s="34"/>
      <c r="IQF1681" s="35"/>
      <c r="IQG1681" s="34"/>
      <c r="IQN1681" s="35"/>
      <c r="IQO1681" s="34"/>
      <c r="IQV1681" s="35"/>
      <c r="IQW1681" s="34"/>
      <c r="IRD1681" s="35"/>
      <c r="IRE1681" s="34"/>
      <c r="IRL1681" s="35"/>
      <c r="IRM1681" s="34"/>
      <c r="IRT1681" s="35"/>
      <c r="IRU1681" s="34"/>
      <c r="ISB1681" s="35"/>
      <c r="ISC1681" s="34"/>
      <c r="ISJ1681" s="35"/>
      <c r="ISK1681" s="34"/>
      <c r="ISR1681" s="35"/>
      <c r="ISS1681" s="34"/>
      <c r="ISZ1681" s="35"/>
      <c r="ITA1681" s="34"/>
      <c r="ITH1681" s="35"/>
      <c r="ITI1681" s="34"/>
      <c r="ITP1681" s="35"/>
      <c r="ITQ1681" s="34"/>
      <c r="ITX1681" s="35"/>
      <c r="ITY1681" s="34"/>
      <c r="IUF1681" s="35"/>
      <c r="IUG1681" s="34"/>
      <c r="IUN1681" s="35"/>
      <c r="IUO1681" s="34"/>
      <c r="IUV1681" s="35"/>
      <c r="IUW1681" s="34"/>
      <c r="IVD1681" s="35"/>
      <c r="IVE1681" s="34"/>
      <c r="IVL1681" s="35"/>
      <c r="IVM1681" s="34"/>
      <c r="IVT1681" s="35"/>
      <c r="IVU1681" s="34"/>
      <c r="IWB1681" s="35"/>
      <c r="IWC1681" s="34"/>
      <c r="IWJ1681" s="35"/>
      <c r="IWK1681" s="34"/>
      <c r="IWR1681" s="35"/>
      <c r="IWS1681" s="34"/>
      <c r="IWZ1681" s="35"/>
      <c r="IXA1681" s="34"/>
      <c r="IXH1681" s="35"/>
      <c r="IXI1681" s="34"/>
      <c r="IXP1681" s="35"/>
      <c r="IXQ1681" s="34"/>
      <c r="IXX1681" s="35"/>
      <c r="IXY1681" s="34"/>
      <c r="IYF1681" s="35"/>
      <c r="IYG1681" s="34"/>
      <c r="IYN1681" s="35"/>
      <c r="IYO1681" s="34"/>
      <c r="IYV1681" s="35"/>
      <c r="IYW1681" s="34"/>
      <c r="IZD1681" s="35"/>
      <c r="IZE1681" s="34"/>
      <c r="IZL1681" s="35"/>
      <c r="IZM1681" s="34"/>
      <c r="IZT1681" s="35"/>
      <c r="IZU1681" s="34"/>
      <c r="JAB1681" s="35"/>
      <c r="JAC1681" s="34"/>
      <c r="JAJ1681" s="35"/>
      <c r="JAK1681" s="34"/>
      <c r="JAR1681" s="35"/>
      <c r="JAS1681" s="34"/>
      <c r="JAZ1681" s="35"/>
      <c r="JBA1681" s="34"/>
      <c r="JBH1681" s="35"/>
      <c r="JBI1681" s="34"/>
      <c r="JBP1681" s="35"/>
      <c r="JBQ1681" s="34"/>
      <c r="JBX1681" s="35"/>
      <c r="JBY1681" s="34"/>
      <c r="JCF1681" s="35"/>
      <c r="JCG1681" s="34"/>
      <c r="JCN1681" s="35"/>
      <c r="JCO1681" s="34"/>
      <c r="JCV1681" s="35"/>
      <c r="JCW1681" s="34"/>
      <c r="JDD1681" s="35"/>
      <c r="JDE1681" s="34"/>
      <c r="JDL1681" s="35"/>
      <c r="JDM1681" s="34"/>
      <c r="JDT1681" s="35"/>
      <c r="JDU1681" s="34"/>
      <c r="JEB1681" s="35"/>
      <c r="JEC1681" s="34"/>
      <c r="JEJ1681" s="35"/>
      <c r="JEK1681" s="34"/>
      <c r="JER1681" s="35"/>
      <c r="JES1681" s="34"/>
      <c r="JEZ1681" s="35"/>
      <c r="JFA1681" s="34"/>
      <c r="JFH1681" s="35"/>
      <c r="JFI1681" s="34"/>
      <c r="JFP1681" s="35"/>
      <c r="JFQ1681" s="34"/>
      <c r="JFX1681" s="35"/>
      <c r="JFY1681" s="34"/>
      <c r="JGF1681" s="35"/>
      <c r="JGG1681" s="34"/>
      <c r="JGN1681" s="35"/>
      <c r="JGO1681" s="34"/>
      <c r="JGV1681" s="35"/>
      <c r="JGW1681" s="34"/>
      <c r="JHD1681" s="35"/>
      <c r="JHE1681" s="34"/>
      <c r="JHL1681" s="35"/>
      <c r="JHM1681" s="34"/>
      <c r="JHT1681" s="35"/>
      <c r="JHU1681" s="34"/>
      <c r="JIB1681" s="35"/>
      <c r="JIC1681" s="34"/>
      <c r="JIJ1681" s="35"/>
      <c r="JIK1681" s="34"/>
      <c r="JIR1681" s="35"/>
      <c r="JIS1681" s="34"/>
      <c r="JIZ1681" s="35"/>
      <c r="JJA1681" s="34"/>
      <c r="JJH1681" s="35"/>
      <c r="JJI1681" s="34"/>
      <c r="JJP1681" s="35"/>
      <c r="JJQ1681" s="34"/>
      <c r="JJX1681" s="35"/>
      <c r="JJY1681" s="34"/>
      <c r="JKF1681" s="35"/>
      <c r="JKG1681" s="34"/>
      <c r="JKN1681" s="35"/>
      <c r="JKO1681" s="34"/>
      <c r="JKV1681" s="35"/>
      <c r="JKW1681" s="34"/>
      <c r="JLD1681" s="35"/>
      <c r="JLE1681" s="34"/>
      <c r="JLL1681" s="35"/>
      <c r="JLM1681" s="34"/>
      <c r="JLT1681" s="35"/>
      <c r="JLU1681" s="34"/>
      <c r="JMB1681" s="35"/>
      <c r="JMC1681" s="34"/>
      <c r="JMJ1681" s="35"/>
      <c r="JMK1681" s="34"/>
      <c r="JMR1681" s="35"/>
      <c r="JMS1681" s="34"/>
      <c r="JMZ1681" s="35"/>
      <c r="JNA1681" s="34"/>
      <c r="JNH1681" s="35"/>
      <c r="JNI1681" s="34"/>
      <c r="JNP1681" s="35"/>
      <c r="JNQ1681" s="34"/>
      <c r="JNX1681" s="35"/>
      <c r="JNY1681" s="34"/>
      <c r="JOF1681" s="35"/>
      <c r="JOG1681" s="34"/>
      <c r="JON1681" s="35"/>
      <c r="JOO1681" s="34"/>
      <c r="JOV1681" s="35"/>
      <c r="JOW1681" s="34"/>
      <c r="JPD1681" s="35"/>
      <c r="JPE1681" s="34"/>
      <c r="JPL1681" s="35"/>
      <c r="JPM1681" s="34"/>
      <c r="JPT1681" s="35"/>
      <c r="JPU1681" s="34"/>
      <c r="JQB1681" s="35"/>
      <c r="JQC1681" s="34"/>
      <c r="JQJ1681" s="35"/>
      <c r="JQK1681" s="34"/>
      <c r="JQR1681" s="35"/>
      <c r="JQS1681" s="34"/>
      <c r="JQZ1681" s="35"/>
      <c r="JRA1681" s="34"/>
      <c r="JRH1681" s="35"/>
      <c r="JRI1681" s="34"/>
      <c r="JRP1681" s="35"/>
      <c r="JRQ1681" s="34"/>
      <c r="JRX1681" s="35"/>
      <c r="JRY1681" s="34"/>
      <c r="JSF1681" s="35"/>
      <c r="JSG1681" s="34"/>
      <c r="JSN1681" s="35"/>
      <c r="JSO1681" s="34"/>
      <c r="JSV1681" s="35"/>
      <c r="JSW1681" s="34"/>
      <c r="JTD1681" s="35"/>
      <c r="JTE1681" s="34"/>
      <c r="JTL1681" s="35"/>
      <c r="JTM1681" s="34"/>
      <c r="JTT1681" s="35"/>
      <c r="JTU1681" s="34"/>
      <c r="JUB1681" s="35"/>
      <c r="JUC1681" s="34"/>
      <c r="JUJ1681" s="35"/>
      <c r="JUK1681" s="34"/>
      <c r="JUR1681" s="35"/>
      <c r="JUS1681" s="34"/>
      <c r="JUZ1681" s="35"/>
      <c r="JVA1681" s="34"/>
      <c r="JVH1681" s="35"/>
      <c r="JVI1681" s="34"/>
      <c r="JVP1681" s="35"/>
      <c r="JVQ1681" s="34"/>
      <c r="JVX1681" s="35"/>
      <c r="JVY1681" s="34"/>
      <c r="JWF1681" s="35"/>
      <c r="JWG1681" s="34"/>
      <c r="JWN1681" s="35"/>
      <c r="JWO1681" s="34"/>
      <c r="JWV1681" s="35"/>
      <c r="JWW1681" s="34"/>
      <c r="JXD1681" s="35"/>
      <c r="JXE1681" s="34"/>
      <c r="JXL1681" s="35"/>
      <c r="JXM1681" s="34"/>
      <c r="JXT1681" s="35"/>
      <c r="JXU1681" s="34"/>
      <c r="JYB1681" s="35"/>
      <c r="JYC1681" s="34"/>
      <c r="JYJ1681" s="35"/>
      <c r="JYK1681" s="34"/>
      <c r="JYR1681" s="35"/>
      <c r="JYS1681" s="34"/>
      <c r="JYZ1681" s="35"/>
      <c r="JZA1681" s="34"/>
      <c r="JZH1681" s="35"/>
      <c r="JZI1681" s="34"/>
      <c r="JZP1681" s="35"/>
      <c r="JZQ1681" s="34"/>
      <c r="JZX1681" s="35"/>
      <c r="JZY1681" s="34"/>
      <c r="KAF1681" s="35"/>
      <c r="KAG1681" s="34"/>
      <c r="KAN1681" s="35"/>
      <c r="KAO1681" s="34"/>
      <c r="KAV1681" s="35"/>
      <c r="KAW1681" s="34"/>
      <c r="KBD1681" s="35"/>
      <c r="KBE1681" s="34"/>
      <c r="KBL1681" s="35"/>
      <c r="KBM1681" s="34"/>
      <c r="KBT1681" s="35"/>
      <c r="KBU1681" s="34"/>
      <c r="KCB1681" s="35"/>
      <c r="KCC1681" s="34"/>
      <c r="KCJ1681" s="35"/>
      <c r="KCK1681" s="34"/>
      <c r="KCR1681" s="35"/>
      <c r="KCS1681" s="34"/>
      <c r="KCZ1681" s="35"/>
      <c r="KDA1681" s="34"/>
      <c r="KDH1681" s="35"/>
      <c r="KDI1681" s="34"/>
      <c r="KDP1681" s="35"/>
      <c r="KDQ1681" s="34"/>
      <c r="KDX1681" s="35"/>
      <c r="KDY1681" s="34"/>
      <c r="KEF1681" s="35"/>
      <c r="KEG1681" s="34"/>
      <c r="KEN1681" s="35"/>
      <c r="KEO1681" s="34"/>
      <c r="KEV1681" s="35"/>
      <c r="KEW1681" s="34"/>
      <c r="KFD1681" s="35"/>
      <c r="KFE1681" s="34"/>
      <c r="KFL1681" s="35"/>
      <c r="KFM1681" s="34"/>
      <c r="KFT1681" s="35"/>
      <c r="KFU1681" s="34"/>
      <c r="KGB1681" s="35"/>
      <c r="KGC1681" s="34"/>
      <c r="KGJ1681" s="35"/>
      <c r="KGK1681" s="34"/>
      <c r="KGR1681" s="35"/>
      <c r="KGS1681" s="34"/>
      <c r="KGZ1681" s="35"/>
      <c r="KHA1681" s="34"/>
      <c r="KHH1681" s="35"/>
      <c r="KHI1681" s="34"/>
      <c r="KHP1681" s="35"/>
      <c r="KHQ1681" s="34"/>
      <c r="KHX1681" s="35"/>
      <c r="KHY1681" s="34"/>
      <c r="KIF1681" s="35"/>
      <c r="KIG1681" s="34"/>
      <c r="KIN1681" s="35"/>
      <c r="KIO1681" s="34"/>
      <c r="KIV1681" s="35"/>
      <c r="KIW1681" s="34"/>
      <c r="KJD1681" s="35"/>
      <c r="KJE1681" s="34"/>
      <c r="KJL1681" s="35"/>
      <c r="KJM1681" s="34"/>
      <c r="KJT1681" s="35"/>
      <c r="KJU1681" s="34"/>
      <c r="KKB1681" s="35"/>
      <c r="KKC1681" s="34"/>
      <c r="KKJ1681" s="35"/>
      <c r="KKK1681" s="34"/>
      <c r="KKR1681" s="35"/>
      <c r="KKS1681" s="34"/>
      <c r="KKZ1681" s="35"/>
      <c r="KLA1681" s="34"/>
      <c r="KLH1681" s="35"/>
      <c r="KLI1681" s="34"/>
      <c r="KLP1681" s="35"/>
      <c r="KLQ1681" s="34"/>
      <c r="KLX1681" s="35"/>
      <c r="KLY1681" s="34"/>
      <c r="KMF1681" s="35"/>
      <c r="KMG1681" s="34"/>
      <c r="KMN1681" s="35"/>
      <c r="KMO1681" s="34"/>
      <c r="KMV1681" s="35"/>
      <c r="KMW1681" s="34"/>
      <c r="KND1681" s="35"/>
      <c r="KNE1681" s="34"/>
      <c r="KNL1681" s="35"/>
      <c r="KNM1681" s="34"/>
      <c r="KNT1681" s="35"/>
      <c r="KNU1681" s="34"/>
      <c r="KOB1681" s="35"/>
      <c r="KOC1681" s="34"/>
      <c r="KOJ1681" s="35"/>
      <c r="KOK1681" s="34"/>
      <c r="KOR1681" s="35"/>
      <c r="KOS1681" s="34"/>
      <c r="KOZ1681" s="35"/>
      <c r="KPA1681" s="34"/>
      <c r="KPH1681" s="35"/>
      <c r="KPI1681" s="34"/>
      <c r="KPP1681" s="35"/>
      <c r="KPQ1681" s="34"/>
      <c r="KPX1681" s="35"/>
      <c r="KPY1681" s="34"/>
      <c r="KQF1681" s="35"/>
      <c r="KQG1681" s="34"/>
      <c r="KQN1681" s="35"/>
      <c r="KQO1681" s="34"/>
      <c r="KQV1681" s="35"/>
      <c r="KQW1681" s="34"/>
      <c r="KRD1681" s="35"/>
      <c r="KRE1681" s="34"/>
      <c r="KRL1681" s="35"/>
      <c r="KRM1681" s="34"/>
      <c r="KRT1681" s="35"/>
      <c r="KRU1681" s="34"/>
      <c r="KSB1681" s="35"/>
      <c r="KSC1681" s="34"/>
      <c r="KSJ1681" s="35"/>
      <c r="KSK1681" s="34"/>
      <c r="KSR1681" s="35"/>
      <c r="KSS1681" s="34"/>
      <c r="KSZ1681" s="35"/>
      <c r="KTA1681" s="34"/>
      <c r="KTH1681" s="35"/>
      <c r="KTI1681" s="34"/>
      <c r="KTP1681" s="35"/>
      <c r="KTQ1681" s="34"/>
      <c r="KTX1681" s="35"/>
      <c r="KTY1681" s="34"/>
      <c r="KUF1681" s="35"/>
      <c r="KUG1681" s="34"/>
      <c r="KUN1681" s="35"/>
      <c r="KUO1681" s="34"/>
      <c r="KUV1681" s="35"/>
      <c r="KUW1681" s="34"/>
      <c r="KVD1681" s="35"/>
      <c r="KVE1681" s="34"/>
      <c r="KVL1681" s="35"/>
      <c r="KVM1681" s="34"/>
      <c r="KVT1681" s="35"/>
      <c r="KVU1681" s="34"/>
      <c r="KWB1681" s="35"/>
      <c r="KWC1681" s="34"/>
      <c r="KWJ1681" s="35"/>
      <c r="KWK1681" s="34"/>
      <c r="KWR1681" s="35"/>
      <c r="KWS1681" s="34"/>
      <c r="KWZ1681" s="35"/>
      <c r="KXA1681" s="34"/>
      <c r="KXH1681" s="35"/>
      <c r="KXI1681" s="34"/>
      <c r="KXP1681" s="35"/>
      <c r="KXQ1681" s="34"/>
      <c r="KXX1681" s="35"/>
      <c r="KXY1681" s="34"/>
      <c r="KYF1681" s="35"/>
      <c r="KYG1681" s="34"/>
      <c r="KYN1681" s="35"/>
      <c r="KYO1681" s="34"/>
      <c r="KYV1681" s="35"/>
      <c r="KYW1681" s="34"/>
      <c r="KZD1681" s="35"/>
      <c r="KZE1681" s="34"/>
      <c r="KZL1681" s="35"/>
      <c r="KZM1681" s="34"/>
      <c r="KZT1681" s="35"/>
      <c r="KZU1681" s="34"/>
      <c r="LAB1681" s="35"/>
      <c r="LAC1681" s="34"/>
      <c r="LAJ1681" s="35"/>
      <c r="LAK1681" s="34"/>
      <c r="LAR1681" s="35"/>
      <c r="LAS1681" s="34"/>
      <c r="LAZ1681" s="35"/>
      <c r="LBA1681" s="34"/>
      <c r="LBH1681" s="35"/>
      <c r="LBI1681" s="34"/>
      <c r="LBP1681" s="35"/>
      <c r="LBQ1681" s="34"/>
      <c r="LBX1681" s="35"/>
      <c r="LBY1681" s="34"/>
      <c r="LCF1681" s="35"/>
      <c r="LCG1681" s="34"/>
      <c r="LCN1681" s="35"/>
      <c r="LCO1681" s="34"/>
      <c r="LCV1681" s="35"/>
      <c r="LCW1681" s="34"/>
      <c r="LDD1681" s="35"/>
      <c r="LDE1681" s="34"/>
      <c r="LDL1681" s="35"/>
      <c r="LDM1681" s="34"/>
      <c r="LDT1681" s="35"/>
      <c r="LDU1681" s="34"/>
      <c r="LEB1681" s="35"/>
      <c r="LEC1681" s="34"/>
      <c r="LEJ1681" s="35"/>
      <c r="LEK1681" s="34"/>
      <c r="LER1681" s="35"/>
      <c r="LES1681" s="34"/>
      <c r="LEZ1681" s="35"/>
      <c r="LFA1681" s="34"/>
      <c r="LFH1681" s="35"/>
      <c r="LFI1681" s="34"/>
      <c r="LFP1681" s="35"/>
      <c r="LFQ1681" s="34"/>
      <c r="LFX1681" s="35"/>
      <c r="LFY1681" s="34"/>
      <c r="LGF1681" s="35"/>
      <c r="LGG1681" s="34"/>
      <c r="LGN1681" s="35"/>
      <c r="LGO1681" s="34"/>
      <c r="LGV1681" s="35"/>
      <c r="LGW1681" s="34"/>
      <c r="LHD1681" s="35"/>
      <c r="LHE1681" s="34"/>
      <c r="LHL1681" s="35"/>
      <c r="LHM1681" s="34"/>
      <c r="LHT1681" s="35"/>
      <c r="LHU1681" s="34"/>
      <c r="LIB1681" s="35"/>
      <c r="LIC1681" s="34"/>
      <c r="LIJ1681" s="35"/>
      <c r="LIK1681" s="34"/>
      <c r="LIR1681" s="35"/>
      <c r="LIS1681" s="34"/>
      <c r="LIZ1681" s="35"/>
      <c r="LJA1681" s="34"/>
      <c r="LJH1681" s="35"/>
      <c r="LJI1681" s="34"/>
      <c r="LJP1681" s="35"/>
      <c r="LJQ1681" s="34"/>
      <c r="LJX1681" s="35"/>
      <c r="LJY1681" s="34"/>
      <c r="LKF1681" s="35"/>
      <c r="LKG1681" s="34"/>
      <c r="LKN1681" s="35"/>
      <c r="LKO1681" s="34"/>
      <c r="LKV1681" s="35"/>
      <c r="LKW1681" s="34"/>
      <c r="LLD1681" s="35"/>
      <c r="LLE1681" s="34"/>
      <c r="LLL1681" s="35"/>
      <c r="LLM1681" s="34"/>
      <c r="LLT1681" s="35"/>
      <c r="LLU1681" s="34"/>
      <c r="LMB1681" s="35"/>
      <c r="LMC1681" s="34"/>
      <c r="LMJ1681" s="35"/>
      <c r="LMK1681" s="34"/>
      <c r="LMR1681" s="35"/>
      <c r="LMS1681" s="34"/>
      <c r="LMZ1681" s="35"/>
      <c r="LNA1681" s="34"/>
      <c r="LNH1681" s="35"/>
      <c r="LNI1681" s="34"/>
      <c r="LNP1681" s="35"/>
      <c r="LNQ1681" s="34"/>
      <c r="LNX1681" s="35"/>
      <c r="LNY1681" s="34"/>
      <c r="LOF1681" s="35"/>
      <c r="LOG1681" s="34"/>
      <c r="LON1681" s="35"/>
      <c r="LOO1681" s="34"/>
      <c r="LOV1681" s="35"/>
      <c r="LOW1681" s="34"/>
      <c r="LPD1681" s="35"/>
      <c r="LPE1681" s="34"/>
      <c r="LPL1681" s="35"/>
      <c r="LPM1681" s="34"/>
      <c r="LPT1681" s="35"/>
      <c r="LPU1681" s="34"/>
      <c r="LQB1681" s="35"/>
      <c r="LQC1681" s="34"/>
      <c r="LQJ1681" s="35"/>
      <c r="LQK1681" s="34"/>
      <c r="LQR1681" s="35"/>
      <c r="LQS1681" s="34"/>
      <c r="LQZ1681" s="35"/>
      <c r="LRA1681" s="34"/>
      <c r="LRH1681" s="35"/>
      <c r="LRI1681" s="34"/>
      <c r="LRP1681" s="35"/>
      <c r="LRQ1681" s="34"/>
      <c r="LRX1681" s="35"/>
      <c r="LRY1681" s="34"/>
      <c r="LSF1681" s="35"/>
      <c r="LSG1681" s="34"/>
      <c r="LSN1681" s="35"/>
      <c r="LSO1681" s="34"/>
      <c r="LSV1681" s="35"/>
      <c r="LSW1681" s="34"/>
      <c r="LTD1681" s="35"/>
      <c r="LTE1681" s="34"/>
      <c r="LTL1681" s="35"/>
      <c r="LTM1681" s="34"/>
      <c r="LTT1681" s="35"/>
      <c r="LTU1681" s="34"/>
      <c r="LUB1681" s="35"/>
      <c r="LUC1681" s="34"/>
      <c r="LUJ1681" s="35"/>
      <c r="LUK1681" s="34"/>
      <c r="LUR1681" s="35"/>
      <c r="LUS1681" s="34"/>
      <c r="LUZ1681" s="35"/>
      <c r="LVA1681" s="34"/>
      <c r="LVH1681" s="35"/>
      <c r="LVI1681" s="34"/>
      <c r="LVP1681" s="35"/>
      <c r="LVQ1681" s="34"/>
      <c r="LVX1681" s="35"/>
      <c r="LVY1681" s="34"/>
      <c r="LWF1681" s="35"/>
      <c r="LWG1681" s="34"/>
      <c r="LWN1681" s="35"/>
      <c r="LWO1681" s="34"/>
      <c r="LWV1681" s="35"/>
      <c r="LWW1681" s="34"/>
      <c r="LXD1681" s="35"/>
      <c r="LXE1681" s="34"/>
      <c r="LXL1681" s="35"/>
      <c r="LXM1681" s="34"/>
      <c r="LXT1681" s="35"/>
      <c r="LXU1681" s="34"/>
      <c r="LYB1681" s="35"/>
      <c r="LYC1681" s="34"/>
      <c r="LYJ1681" s="35"/>
      <c r="LYK1681" s="34"/>
      <c r="LYR1681" s="35"/>
      <c r="LYS1681" s="34"/>
      <c r="LYZ1681" s="35"/>
      <c r="LZA1681" s="34"/>
      <c r="LZH1681" s="35"/>
      <c r="LZI1681" s="34"/>
      <c r="LZP1681" s="35"/>
      <c r="LZQ1681" s="34"/>
      <c r="LZX1681" s="35"/>
      <c r="LZY1681" s="34"/>
      <c r="MAF1681" s="35"/>
      <c r="MAG1681" s="34"/>
      <c r="MAN1681" s="35"/>
      <c r="MAO1681" s="34"/>
      <c r="MAV1681" s="35"/>
      <c r="MAW1681" s="34"/>
      <c r="MBD1681" s="35"/>
      <c r="MBE1681" s="34"/>
      <c r="MBL1681" s="35"/>
      <c r="MBM1681" s="34"/>
      <c r="MBT1681" s="35"/>
      <c r="MBU1681" s="34"/>
      <c r="MCB1681" s="35"/>
      <c r="MCC1681" s="34"/>
      <c r="MCJ1681" s="35"/>
      <c r="MCK1681" s="34"/>
      <c r="MCR1681" s="35"/>
      <c r="MCS1681" s="34"/>
      <c r="MCZ1681" s="35"/>
      <c r="MDA1681" s="34"/>
      <c r="MDH1681" s="35"/>
      <c r="MDI1681" s="34"/>
      <c r="MDP1681" s="35"/>
      <c r="MDQ1681" s="34"/>
      <c r="MDX1681" s="35"/>
      <c r="MDY1681" s="34"/>
      <c r="MEF1681" s="35"/>
      <c r="MEG1681" s="34"/>
      <c r="MEN1681" s="35"/>
      <c r="MEO1681" s="34"/>
      <c r="MEV1681" s="35"/>
      <c r="MEW1681" s="34"/>
      <c r="MFD1681" s="35"/>
      <c r="MFE1681" s="34"/>
      <c r="MFL1681" s="35"/>
      <c r="MFM1681" s="34"/>
      <c r="MFT1681" s="35"/>
      <c r="MFU1681" s="34"/>
      <c r="MGB1681" s="35"/>
      <c r="MGC1681" s="34"/>
      <c r="MGJ1681" s="35"/>
      <c r="MGK1681" s="34"/>
      <c r="MGR1681" s="35"/>
      <c r="MGS1681" s="34"/>
      <c r="MGZ1681" s="35"/>
      <c r="MHA1681" s="34"/>
      <c r="MHH1681" s="35"/>
      <c r="MHI1681" s="34"/>
      <c r="MHP1681" s="35"/>
      <c r="MHQ1681" s="34"/>
      <c r="MHX1681" s="35"/>
      <c r="MHY1681" s="34"/>
      <c r="MIF1681" s="35"/>
      <c r="MIG1681" s="34"/>
      <c r="MIN1681" s="35"/>
      <c r="MIO1681" s="34"/>
      <c r="MIV1681" s="35"/>
      <c r="MIW1681" s="34"/>
      <c r="MJD1681" s="35"/>
      <c r="MJE1681" s="34"/>
      <c r="MJL1681" s="35"/>
      <c r="MJM1681" s="34"/>
      <c r="MJT1681" s="35"/>
      <c r="MJU1681" s="34"/>
      <c r="MKB1681" s="35"/>
      <c r="MKC1681" s="34"/>
      <c r="MKJ1681" s="35"/>
      <c r="MKK1681" s="34"/>
      <c r="MKR1681" s="35"/>
      <c r="MKS1681" s="34"/>
      <c r="MKZ1681" s="35"/>
      <c r="MLA1681" s="34"/>
      <c r="MLH1681" s="35"/>
      <c r="MLI1681" s="34"/>
      <c r="MLP1681" s="35"/>
      <c r="MLQ1681" s="34"/>
      <c r="MLX1681" s="35"/>
      <c r="MLY1681" s="34"/>
      <c r="MMF1681" s="35"/>
      <c r="MMG1681" s="34"/>
      <c r="MMN1681" s="35"/>
      <c r="MMO1681" s="34"/>
      <c r="MMV1681" s="35"/>
      <c r="MMW1681" s="34"/>
      <c r="MND1681" s="35"/>
      <c r="MNE1681" s="34"/>
      <c r="MNL1681" s="35"/>
      <c r="MNM1681" s="34"/>
      <c r="MNT1681" s="35"/>
      <c r="MNU1681" s="34"/>
      <c r="MOB1681" s="35"/>
      <c r="MOC1681" s="34"/>
      <c r="MOJ1681" s="35"/>
      <c r="MOK1681" s="34"/>
      <c r="MOR1681" s="35"/>
      <c r="MOS1681" s="34"/>
      <c r="MOZ1681" s="35"/>
      <c r="MPA1681" s="34"/>
      <c r="MPH1681" s="35"/>
      <c r="MPI1681" s="34"/>
      <c r="MPP1681" s="35"/>
      <c r="MPQ1681" s="34"/>
      <c r="MPX1681" s="35"/>
      <c r="MPY1681" s="34"/>
      <c r="MQF1681" s="35"/>
      <c r="MQG1681" s="34"/>
      <c r="MQN1681" s="35"/>
      <c r="MQO1681" s="34"/>
      <c r="MQV1681" s="35"/>
      <c r="MQW1681" s="34"/>
      <c r="MRD1681" s="35"/>
      <c r="MRE1681" s="34"/>
      <c r="MRL1681" s="35"/>
      <c r="MRM1681" s="34"/>
      <c r="MRT1681" s="35"/>
      <c r="MRU1681" s="34"/>
      <c r="MSB1681" s="35"/>
      <c r="MSC1681" s="34"/>
      <c r="MSJ1681" s="35"/>
      <c r="MSK1681" s="34"/>
      <c r="MSR1681" s="35"/>
      <c r="MSS1681" s="34"/>
      <c r="MSZ1681" s="35"/>
      <c r="MTA1681" s="34"/>
      <c r="MTH1681" s="35"/>
      <c r="MTI1681" s="34"/>
      <c r="MTP1681" s="35"/>
      <c r="MTQ1681" s="34"/>
      <c r="MTX1681" s="35"/>
      <c r="MTY1681" s="34"/>
      <c r="MUF1681" s="35"/>
      <c r="MUG1681" s="34"/>
      <c r="MUN1681" s="35"/>
      <c r="MUO1681" s="34"/>
      <c r="MUV1681" s="35"/>
      <c r="MUW1681" s="34"/>
      <c r="MVD1681" s="35"/>
      <c r="MVE1681" s="34"/>
      <c r="MVL1681" s="35"/>
      <c r="MVM1681" s="34"/>
      <c r="MVT1681" s="35"/>
      <c r="MVU1681" s="34"/>
      <c r="MWB1681" s="35"/>
      <c r="MWC1681" s="34"/>
      <c r="MWJ1681" s="35"/>
      <c r="MWK1681" s="34"/>
      <c r="MWR1681" s="35"/>
      <c r="MWS1681" s="34"/>
      <c r="MWZ1681" s="35"/>
      <c r="MXA1681" s="34"/>
      <c r="MXH1681" s="35"/>
      <c r="MXI1681" s="34"/>
      <c r="MXP1681" s="35"/>
      <c r="MXQ1681" s="34"/>
      <c r="MXX1681" s="35"/>
      <c r="MXY1681" s="34"/>
      <c r="MYF1681" s="35"/>
      <c r="MYG1681" s="34"/>
      <c r="MYN1681" s="35"/>
      <c r="MYO1681" s="34"/>
      <c r="MYV1681" s="35"/>
      <c r="MYW1681" s="34"/>
      <c r="MZD1681" s="35"/>
      <c r="MZE1681" s="34"/>
      <c r="MZL1681" s="35"/>
      <c r="MZM1681" s="34"/>
      <c r="MZT1681" s="35"/>
      <c r="MZU1681" s="34"/>
      <c r="NAB1681" s="35"/>
      <c r="NAC1681" s="34"/>
      <c r="NAJ1681" s="35"/>
      <c r="NAK1681" s="34"/>
      <c r="NAR1681" s="35"/>
      <c r="NAS1681" s="34"/>
      <c r="NAZ1681" s="35"/>
      <c r="NBA1681" s="34"/>
      <c r="NBH1681" s="35"/>
      <c r="NBI1681" s="34"/>
      <c r="NBP1681" s="35"/>
      <c r="NBQ1681" s="34"/>
      <c r="NBX1681" s="35"/>
      <c r="NBY1681" s="34"/>
      <c r="NCF1681" s="35"/>
      <c r="NCG1681" s="34"/>
      <c r="NCN1681" s="35"/>
      <c r="NCO1681" s="34"/>
      <c r="NCV1681" s="35"/>
      <c r="NCW1681" s="34"/>
      <c r="NDD1681" s="35"/>
      <c r="NDE1681" s="34"/>
      <c r="NDL1681" s="35"/>
      <c r="NDM1681" s="34"/>
      <c r="NDT1681" s="35"/>
      <c r="NDU1681" s="34"/>
      <c r="NEB1681" s="35"/>
      <c r="NEC1681" s="34"/>
      <c r="NEJ1681" s="35"/>
      <c r="NEK1681" s="34"/>
      <c r="NER1681" s="35"/>
      <c r="NES1681" s="34"/>
      <c r="NEZ1681" s="35"/>
      <c r="NFA1681" s="34"/>
      <c r="NFH1681" s="35"/>
      <c r="NFI1681" s="34"/>
      <c r="NFP1681" s="35"/>
      <c r="NFQ1681" s="34"/>
      <c r="NFX1681" s="35"/>
      <c r="NFY1681" s="34"/>
      <c r="NGF1681" s="35"/>
      <c r="NGG1681" s="34"/>
      <c r="NGN1681" s="35"/>
      <c r="NGO1681" s="34"/>
      <c r="NGV1681" s="35"/>
      <c r="NGW1681" s="34"/>
      <c r="NHD1681" s="35"/>
      <c r="NHE1681" s="34"/>
      <c r="NHL1681" s="35"/>
      <c r="NHM1681" s="34"/>
      <c r="NHT1681" s="35"/>
      <c r="NHU1681" s="34"/>
      <c r="NIB1681" s="35"/>
      <c r="NIC1681" s="34"/>
      <c r="NIJ1681" s="35"/>
      <c r="NIK1681" s="34"/>
      <c r="NIR1681" s="35"/>
      <c r="NIS1681" s="34"/>
      <c r="NIZ1681" s="35"/>
      <c r="NJA1681" s="34"/>
      <c r="NJH1681" s="35"/>
      <c r="NJI1681" s="34"/>
      <c r="NJP1681" s="35"/>
      <c r="NJQ1681" s="34"/>
      <c r="NJX1681" s="35"/>
      <c r="NJY1681" s="34"/>
      <c r="NKF1681" s="35"/>
      <c r="NKG1681" s="34"/>
      <c r="NKN1681" s="35"/>
      <c r="NKO1681" s="34"/>
      <c r="NKV1681" s="35"/>
      <c r="NKW1681" s="34"/>
      <c r="NLD1681" s="35"/>
      <c r="NLE1681" s="34"/>
      <c r="NLL1681" s="35"/>
      <c r="NLM1681" s="34"/>
      <c r="NLT1681" s="35"/>
      <c r="NLU1681" s="34"/>
      <c r="NMB1681" s="35"/>
      <c r="NMC1681" s="34"/>
      <c r="NMJ1681" s="35"/>
      <c r="NMK1681" s="34"/>
      <c r="NMR1681" s="35"/>
      <c r="NMS1681" s="34"/>
      <c r="NMZ1681" s="35"/>
      <c r="NNA1681" s="34"/>
      <c r="NNH1681" s="35"/>
      <c r="NNI1681" s="34"/>
      <c r="NNP1681" s="35"/>
      <c r="NNQ1681" s="34"/>
      <c r="NNX1681" s="35"/>
      <c r="NNY1681" s="34"/>
      <c r="NOF1681" s="35"/>
      <c r="NOG1681" s="34"/>
      <c r="NON1681" s="35"/>
      <c r="NOO1681" s="34"/>
      <c r="NOV1681" s="35"/>
      <c r="NOW1681" s="34"/>
      <c r="NPD1681" s="35"/>
      <c r="NPE1681" s="34"/>
      <c r="NPL1681" s="35"/>
      <c r="NPM1681" s="34"/>
      <c r="NPT1681" s="35"/>
      <c r="NPU1681" s="34"/>
      <c r="NQB1681" s="35"/>
      <c r="NQC1681" s="34"/>
      <c r="NQJ1681" s="35"/>
      <c r="NQK1681" s="34"/>
      <c r="NQR1681" s="35"/>
      <c r="NQS1681" s="34"/>
      <c r="NQZ1681" s="35"/>
      <c r="NRA1681" s="34"/>
      <c r="NRH1681" s="35"/>
      <c r="NRI1681" s="34"/>
      <c r="NRP1681" s="35"/>
      <c r="NRQ1681" s="34"/>
      <c r="NRX1681" s="35"/>
      <c r="NRY1681" s="34"/>
      <c r="NSF1681" s="35"/>
      <c r="NSG1681" s="34"/>
      <c r="NSN1681" s="35"/>
      <c r="NSO1681" s="34"/>
      <c r="NSV1681" s="35"/>
      <c r="NSW1681" s="34"/>
      <c r="NTD1681" s="35"/>
      <c r="NTE1681" s="34"/>
      <c r="NTL1681" s="35"/>
      <c r="NTM1681" s="34"/>
      <c r="NTT1681" s="35"/>
      <c r="NTU1681" s="34"/>
      <c r="NUB1681" s="35"/>
      <c r="NUC1681" s="34"/>
      <c r="NUJ1681" s="35"/>
      <c r="NUK1681" s="34"/>
      <c r="NUR1681" s="35"/>
      <c r="NUS1681" s="34"/>
      <c r="NUZ1681" s="35"/>
      <c r="NVA1681" s="34"/>
      <c r="NVH1681" s="35"/>
      <c r="NVI1681" s="34"/>
      <c r="NVP1681" s="35"/>
      <c r="NVQ1681" s="34"/>
      <c r="NVX1681" s="35"/>
      <c r="NVY1681" s="34"/>
      <c r="NWF1681" s="35"/>
      <c r="NWG1681" s="34"/>
      <c r="NWN1681" s="35"/>
      <c r="NWO1681" s="34"/>
      <c r="NWV1681" s="35"/>
      <c r="NWW1681" s="34"/>
      <c r="NXD1681" s="35"/>
      <c r="NXE1681" s="34"/>
      <c r="NXL1681" s="35"/>
      <c r="NXM1681" s="34"/>
      <c r="NXT1681" s="35"/>
      <c r="NXU1681" s="34"/>
      <c r="NYB1681" s="35"/>
      <c r="NYC1681" s="34"/>
      <c r="NYJ1681" s="35"/>
      <c r="NYK1681" s="34"/>
      <c r="NYR1681" s="35"/>
      <c r="NYS1681" s="34"/>
      <c r="NYZ1681" s="35"/>
      <c r="NZA1681" s="34"/>
      <c r="NZH1681" s="35"/>
      <c r="NZI1681" s="34"/>
      <c r="NZP1681" s="35"/>
      <c r="NZQ1681" s="34"/>
      <c r="NZX1681" s="35"/>
      <c r="NZY1681" s="34"/>
      <c r="OAF1681" s="35"/>
      <c r="OAG1681" s="34"/>
      <c r="OAN1681" s="35"/>
      <c r="OAO1681" s="34"/>
      <c r="OAV1681" s="35"/>
      <c r="OAW1681" s="34"/>
      <c r="OBD1681" s="35"/>
      <c r="OBE1681" s="34"/>
      <c r="OBL1681" s="35"/>
      <c r="OBM1681" s="34"/>
      <c r="OBT1681" s="35"/>
      <c r="OBU1681" s="34"/>
      <c r="OCB1681" s="35"/>
      <c r="OCC1681" s="34"/>
      <c r="OCJ1681" s="35"/>
      <c r="OCK1681" s="34"/>
      <c r="OCR1681" s="35"/>
      <c r="OCS1681" s="34"/>
      <c r="OCZ1681" s="35"/>
      <c r="ODA1681" s="34"/>
      <c r="ODH1681" s="35"/>
      <c r="ODI1681" s="34"/>
      <c r="ODP1681" s="35"/>
      <c r="ODQ1681" s="34"/>
      <c r="ODX1681" s="35"/>
      <c r="ODY1681" s="34"/>
      <c r="OEF1681" s="35"/>
      <c r="OEG1681" s="34"/>
      <c r="OEN1681" s="35"/>
      <c r="OEO1681" s="34"/>
      <c r="OEV1681" s="35"/>
      <c r="OEW1681" s="34"/>
      <c r="OFD1681" s="35"/>
      <c r="OFE1681" s="34"/>
      <c r="OFL1681" s="35"/>
      <c r="OFM1681" s="34"/>
      <c r="OFT1681" s="35"/>
      <c r="OFU1681" s="34"/>
      <c r="OGB1681" s="35"/>
      <c r="OGC1681" s="34"/>
      <c r="OGJ1681" s="35"/>
      <c r="OGK1681" s="34"/>
      <c r="OGR1681" s="35"/>
      <c r="OGS1681" s="34"/>
      <c r="OGZ1681" s="35"/>
      <c r="OHA1681" s="34"/>
      <c r="OHH1681" s="35"/>
      <c r="OHI1681" s="34"/>
      <c r="OHP1681" s="35"/>
      <c r="OHQ1681" s="34"/>
      <c r="OHX1681" s="35"/>
      <c r="OHY1681" s="34"/>
      <c r="OIF1681" s="35"/>
      <c r="OIG1681" s="34"/>
      <c r="OIN1681" s="35"/>
      <c r="OIO1681" s="34"/>
      <c r="OIV1681" s="35"/>
      <c r="OIW1681" s="34"/>
      <c r="OJD1681" s="35"/>
      <c r="OJE1681" s="34"/>
      <c r="OJL1681" s="35"/>
      <c r="OJM1681" s="34"/>
      <c r="OJT1681" s="35"/>
      <c r="OJU1681" s="34"/>
      <c r="OKB1681" s="35"/>
      <c r="OKC1681" s="34"/>
      <c r="OKJ1681" s="35"/>
      <c r="OKK1681" s="34"/>
      <c r="OKR1681" s="35"/>
      <c r="OKS1681" s="34"/>
      <c r="OKZ1681" s="35"/>
      <c r="OLA1681" s="34"/>
      <c r="OLH1681" s="35"/>
      <c r="OLI1681" s="34"/>
      <c r="OLP1681" s="35"/>
      <c r="OLQ1681" s="34"/>
      <c r="OLX1681" s="35"/>
      <c r="OLY1681" s="34"/>
      <c r="OMF1681" s="35"/>
      <c r="OMG1681" s="34"/>
      <c r="OMN1681" s="35"/>
      <c r="OMO1681" s="34"/>
      <c r="OMV1681" s="35"/>
      <c r="OMW1681" s="34"/>
      <c r="OND1681" s="35"/>
      <c r="ONE1681" s="34"/>
      <c r="ONL1681" s="35"/>
      <c r="ONM1681" s="34"/>
      <c r="ONT1681" s="35"/>
      <c r="ONU1681" s="34"/>
      <c r="OOB1681" s="35"/>
      <c r="OOC1681" s="34"/>
      <c r="OOJ1681" s="35"/>
      <c r="OOK1681" s="34"/>
      <c r="OOR1681" s="35"/>
      <c r="OOS1681" s="34"/>
      <c r="OOZ1681" s="35"/>
      <c r="OPA1681" s="34"/>
      <c r="OPH1681" s="35"/>
      <c r="OPI1681" s="34"/>
      <c r="OPP1681" s="35"/>
      <c r="OPQ1681" s="34"/>
      <c r="OPX1681" s="35"/>
      <c r="OPY1681" s="34"/>
      <c r="OQF1681" s="35"/>
      <c r="OQG1681" s="34"/>
      <c r="OQN1681" s="35"/>
      <c r="OQO1681" s="34"/>
      <c r="OQV1681" s="35"/>
      <c r="OQW1681" s="34"/>
      <c r="ORD1681" s="35"/>
      <c r="ORE1681" s="34"/>
      <c r="ORL1681" s="35"/>
      <c r="ORM1681" s="34"/>
      <c r="ORT1681" s="35"/>
      <c r="ORU1681" s="34"/>
      <c r="OSB1681" s="35"/>
      <c r="OSC1681" s="34"/>
      <c r="OSJ1681" s="35"/>
      <c r="OSK1681" s="34"/>
      <c r="OSR1681" s="35"/>
      <c r="OSS1681" s="34"/>
      <c r="OSZ1681" s="35"/>
      <c r="OTA1681" s="34"/>
      <c r="OTH1681" s="35"/>
      <c r="OTI1681" s="34"/>
      <c r="OTP1681" s="35"/>
      <c r="OTQ1681" s="34"/>
      <c r="OTX1681" s="35"/>
      <c r="OTY1681" s="34"/>
      <c r="OUF1681" s="35"/>
      <c r="OUG1681" s="34"/>
      <c r="OUN1681" s="35"/>
      <c r="OUO1681" s="34"/>
      <c r="OUV1681" s="35"/>
      <c r="OUW1681" s="34"/>
      <c r="OVD1681" s="35"/>
      <c r="OVE1681" s="34"/>
      <c r="OVL1681" s="35"/>
      <c r="OVM1681" s="34"/>
      <c r="OVT1681" s="35"/>
      <c r="OVU1681" s="34"/>
      <c r="OWB1681" s="35"/>
      <c r="OWC1681" s="34"/>
      <c r="OWJ1681" s="35"/>
      <c r="OWK1681" s="34"/>
      <c r="OWR1681" s="35"/>
      <c r="OWS1681" s="34"/>
      <c r="OWZ1681" s="35"/>
      <c r="OXA1681" s="34"/>
      <c r="OXH1681" s="35"/>
      <c r="OXI1681" s="34"/>
      <c r="OXP1681" s="35"/>
      <c r="OXQ1681" s="34"/>
      <c r="OXX1681" s="35"/>
      <c r="OXY1681" s="34"/>
      <c r="OYF1681" s="35"/>
      <c r="OYG1681" s="34"/>
      <c r="OYN1681" s="35"/>
      <c r="OYO1681" s="34"/>
      <c r="OYV1681" s="35"/>
      <c r="OYW1681" s="34"/>
      <c r="OZD1681" s="35"/>
      <c r="OZE1681" s="34"/>
      <c r="OZL1681" s="35"/>
      <c r="OZM1681" s="34"/>
      <c r="OZT1681" s="35"/>
      <c r="OZU1681" s="34"/>
      <c r="PAB1681" s="35"/>
      <c r="PAC1681" s="34"/>
      <c r="PAJ1681" s="35"/>
      <c r="PAK1681" s="34"/>
      <c r="PAR1681" s="35"/>
      <c r="PAS1681" s="34"/>
      <c r="PAZ1681" s="35"/>
      <c r="PBA1681" s="34"/>
      <c r="PBH1681" s="35"/>
      <c r="PBI1681" s="34"/>
      <c r="PBP1681" s="35"/>
      <c r="PBQ1681" s="34"/>
      <c r="PBX1681" s="35"/>
      <c r="PBY1681" s="34"/>
      <c r="PCF1681" s="35"/>
      <c r="PCG1681" s="34"/>
      <c r="PCN1681" s="35"/>
      <c r="PCO1681" s="34"/>
      <c r="PCV1681" s="35"/>
      <c r="PCW1681" s="34"/>
      <c r="PDD1681" s="35"/>
      <c r="PDE1681" s="34"/>
      <c r="PDL1681" s="35"/>
      <c r="PDM1681" s="34"/>
      <c r="PDT1681" s="35"/>
      <c r="PDU1681" s="34"/>
      <c r="PEB1681" s="35"/>
      <c r="PEC1681" s="34"/>
      <c r="PEJ1681" s="35"/>
      <c r="PEK1681" s="34"/>
      <c r="PER1681" s="35"/>
      <c r="PES1681" s="34"/>
      <c r="PEZ1681" s="35"/>
      <c r="PFA1681" s="34"/>
      <c r="PFH1681" s="35"/>
      <c r="PFI1681" s="34"/>
      <c r="PFP1681" s="35"/>
      <c r="PFQ1681" s="34"/>
      <c r="PFX1681" s="35"/>
      <c r="PFY1681" s="34"/>
      <c r="PGF1681" s="35"/>
      <c r="PGG1681" s="34"/>
      <c r="PGN1681" s="35"/>
      <c r="PGO1681" s="34"/>
      <c r="PGV1681" s="35"/>
      <c r="PGW1681" s="34"/>
      <c r="PHD1681" s="35"/>
      <c r="PHE1681" s="34"/>
      <c r="PHL1681" s="35"/>
      <c r="PHM1681" s="34"/>
      <c r="PHT1681" s="35"/>
      <c r="PHU1681" s="34"/>
      <c r="PIB1681" s="35"/>
      <c r="PIC1681" s="34"/>
      <c r="PIJ1681" s="35"/>
      <c r="PIK1681" s="34"/>
      <c r="PIR1681" s="35"/>
      <c r="PIS1681" s="34"/>
      <c r="PIZ1681" s="35"/>
      <c r="PJA1681" s="34"/>
      <c r="PJH1681" s="35"/>
      <c r="PJI1681" s="34"/>
      <c r="PJP1681" s="35"/>
      <c r="PJQ1681" s="34"/>
      <c r="PJX1681" s="35"/>
      <c r="PJY1681" s="34"/>
      <c r="PKF1681" s="35"/>
      <c r="PKG1681" s="34"/>
      <c r="PKN1681" s="35"/>
      <c r="PKO1681" s="34"/>
      <c r="PKV1681" s="35"/>
      <c r="PKW1681" s="34"/>
      <c r="PLD1681" s="35"/>
      <c r="PLE1681" s="34"/>
      <c r="PLL1681" s="35"/>
      <c r="PLM1681" s="34"/>
      <c r="PLT1681" s="35"/>
      <c r="PLU1681" s="34"/>
      <c r="PMB1681" s="35"/>
      <c r="PMC1681" s="34"/>
      <c r="PMJ1681" s="35"/>
      <c r="PMK1681" s="34"/>
      <c r="PMR1681" s="35"/>
      <c r="PMS1681" s="34"/>
      <c r="PMZ1681" s="35"/>
      <c r="PNA1681" s="34"/>
      <c r="PNH1681" s="35"/>
      <c r="PNI1681" s="34"/>
      <c r="PNP1681" s="35"/>
      <c r="PNQ1681" s="34"/>
      <c r="PNX1681" s="35"/>
      <c r="PNY1681" s="34"/>
      <c r="POF1681" s="35"/>
      <c r="POG1681" s="34"/>
      <c r="PON1681" s="35"/>
      <c r="POO1681" s="34"/>
      <c r="POV1681" s="35"/>
      <c r="POW1681" s="34"/>
      <c r="PPD1681" s="35"/>
      <c r="PPE1681" s="34"/>
      <c r="PPL1681" s="35"/>
      <c r="PPM1681" s="34"/>
      <c r="PPT1681" s="35"/>
      <c r="PPU1681" s="34"/>
      <c r="PQB1681" s="35"/>
      <c r="PQC1681" s="34"/>
      <c r="PQJ1681" s="35"/>
      <c r="PQK1681" s="34"/>
      <c r="PQR1681" s="35"/>
      <c r="PQS1681" s="34"/>
      <c r="PQZ1681" s="35"/>
      <c r="PRA1681" s="34"/>
      <c r="PRH1681" s="35"/>
      <c r="PRI1681" s="34"/>
      <c r="PRP1681" s="35"/>
      <c r="PRQ1681" s="34"/>
      <c r="PRX1681" s="35"/>
      <c r="PRY1681" s="34"/>
      <c r="PSF1681" s="35"/>
      <c r="PSG1681" s="34"/>
      <c r="PSN1681" s="35"/>
      <c r="PSO1681" s="34"/>
      <c r="PSV1681" s="35"/>
      <c r="PSW1681" s="34"/>
      <c r="PTD1681" s="35"/>
      <c r="PTE1681" s="34"/>
      <c r="PTL1681" s="35"/>
      <c r="PTM1681" s="34"/>
      <c r="PTT1681" s="35"/>
      <c r="PTU1681" s="34"/>
      <c r="PUB1681" s="35"/>
      <c r="PUC1681" s="34"/>
      <c r="PUJ1681" s="35"/>
      <c r="PUK1681" s="34"/>
      <c r="PUR1681" s="35"/>
      <c r="PUS1681" s="34"/>
      <c r="PUZ1681" s="35"/>
      <c r="PVA1681" s="34"/>
      <c r="PVH1681" s="35"/>
      <c r="PVI1681" s="34"/>
      <c r="PVP1681" s="35"/>
      <c r="PVQ1681" s="34"/>
      <c r="PVX1681" s="35"/>
      <c r="PVY1681" s="34"/>
      <c r="PWF1681" s="35"/>
      <c r="PWG1681" s="34"/>
      <c r="PWN1681" s="35"/>
      <c r="PWO1681" s="34"/>
      <c r="PWV1681" s="35"/>
      <c r="PWW1681" s="34"/>
      <c r="PXD1681" s="35"/>
      <c r="PXE1681" s="34"/>
      <c r="PXL1681" s="35"/>
      <c r="PXM1681" s="34"/>
      <c r="PXT1681" s="35"/>
      <c r="PXU1681" s="34"/>
      <c r="PYB1681" s="35"/>
      <c r="PYC1681" s="34"/>
      <c r="PYJ1681" s="35"/>
      <c r="PYK1681" s="34"/>
      <c r="PYR1681" s="35"/>
      <c r="PYS1681" s="34"/>
      <c r="PYZ1681" s="35"/>
      <c r="PZA1681" s="34"/>
      <c r="PZH1681" s="35"/>
      <c r="PZI1681" s="34"/>
      <c r="PZP1681" s="35"/>
      <c r="PZQ1681" s="34"/>
      <c r="PZX1681" s="35"/>
      <c r="PZY1681" s="34"/>
      <c r="QAF1681" s="35"/>
      <c r="QAG1681" s="34"/>
      <c r="QAN1681" s="35"/>
      <c r="QAO1681" s="34"/>
      <c r="QAV1681" s="35"/>
      <c r="QAW1681" s="34"/>
      <c r="QBD1681" s="35"/>
      <c r="QBE1681" s="34"/>
      <c r="QBL1681" s="35"/>
      <c r="QBM1681" s="34"/>
      <c r="QBT1681" s="35"/>
      <c r="QBU1681" s="34"/>
      <c r="QCB1681" s="35"/>
      <c r="QCC1681" s="34"/>
      <c r="QCJ1681" s="35"/>
      <c r="QCK1681" s="34"/>
      <c r="QCR1681" s="35"/>
      <c r="QCS1681" s="34"/>
      <c r="QCZ1681" s="35"/>
      <c r="QDA1681" s="34"/>
      <c r="QDH1681" s="35"/>
      <c r="QDI1681" s="34"/>
      <c r="QDP1681" s="35"/>
      <c r="QDQ1681" s="34"/>
      <c r="QDX1681" s="35"/>
      <c r="QDY1681" s="34"/>
      <c r="QEF1681" s="35"/>
      <c r="QEG1681" s="34"/>
      <c r="QEN1681" s="35"/>
      <c r="QEO1681" s="34"/>
      <c r="QEV1681" s="35"/>
      <c r="QEW1681" s="34"/>
      <c r="QFD1681" s="35"/>
      <c r="QFE1681" s="34"/>
      <c r="QFL1681" s="35"/>
      <c r="QFM1681" s="34"/>
      <c r="QFT1681" s="35"/>
      <c r="QFU1681" s="34"/>
      <c r="QGB1681" s="35"/>
      <c r="QGC1681" s="34"/>
      <c r="QGJ1681" s="35"/>
      <c r="QGK1681" s="34"/>
      <c r="QGR1681" s="35"/>
      <c r="QGS1681" s="34"/>
      <c r="QGZ1681" s="35"/>
      <c r="QHA1681" s="34"/>
      <c r="QHH1681" s="35"/>
      <c r="QHI1681" s="34"/>
      <c r="QHP1681" s="35"/>
      <c r="QHQ1681" s="34"/>
      <c r="QHX1681" s="35"/>
      <c r="QHY1681" s="34"/>
      <c r="QIF1681" s="35"/>
      <c r="QIG1681" s="34"/>
      <c r="QIN1681" s="35"/>
      <c r="QIO1681" s="34"/>
      <c r="QIV1681" s="35"/>
      <c r="QIW1681" s="34"/>
      <c r="QJD1681" s="35"/>
      <c r="QJE1681" s="34"/>
      <c r="QJL1681" s="35"/>
      <c r="QJM1681" s="34"/>
      <c r="QJT1681" s="35"/>
      <c r="QJU1681" s="34"/>
      <c r="QKB1681" s="35"/>
      <c r="QKC1681" s="34"/>
      <c r="QKJ1681" s="35"/>
      <c r="QKK1681" s="34"/>
      <c r="QKR1681" s="35"/>
      <c r="QKS1681" s="34"/>
      <c r="QKZ1681" s="35"/>
      <c r="QLA1681" s="34"/>
      <c r="QLH1681" s="35"/>
      <c r="QLI1681" s="34"/>
      <c r="QLP1681" s="35"/>
      <c r="QLQ1681" s="34"/>
      <c r="QLX1681" s="35"/>
      <c r="QLY1681" s="34"/>
      <c r="QMF1681" s="35"/>
      <c r="QMG1681" s="34"/>
      <c r="QMN1681" s="35"/>
      <c r="QMO1681" s="34"/>
      <c r="QMV1681" s="35"/>
      <c r="QMW1681" s="34"/>
      <c r="QND1681" s="35"/>
      <c r="QNE1681" s="34"/>
      <c r="QNL1681" s="35"/>
      <c r="QNM1681" s="34"/>
      <c r="QNT1681" s="35"/>
      <c r="QNU1681" s="34"/>
      <c r="QOB1681" s="35"/>
      <c r="QOC1681" s="34"/>
      <c r="QOJ1681" s="35"/>
      <c r="QOK1681" s="34"/>
      <c r="QOR1681" s="35"/>
      <c r="QOS1681" s="34"/>
      <c r="QOZ1681" s="35"/>
      <c r="QPA1681" s="34"/>
      <c r="QPH1681" s="35"/>
      <c r="QPI1681" s="34"/>
      <c r="QPP1681" s="35"/>
      <c r="QPQ1681" s="34"/>
      <c r="QPX1681" s="35"/>
      <c r="QPY1681" s="34"/>
      <c r="QQF1681" s="35"/>
      <c r="QQG1681" s="34"/>
      <c r="QQN1681" s="35"/>
      <c r="QQO1681" s="34"/>
      <c r="QQV1681" s="35"/>
      <c r="QQW1681" s="34"/>
      <c r="QRD1681" s="35"/>
      <c r="QRE1681" s="34"/>
      <c r="QRL1681" s="35"/>
      <c r="QRM1681" s="34"/>
      <c r="QRT1681" s="35"/>
      <c r="QRU1681" s="34"/>
      <c r="QSB1681" s="35"/>
      <c r="QSC1681" s="34"/>
      <c r="QSJ1681" s="35"/>
      <c r="QSK1681" s="34"/>
      <c r="QSR1681" s="35"/>
      <c r="QSS1681" s="34"/>
      <c r="QSZ1681" s="35"/>
      <c r="QTA1681" s="34"/>
      <c r="QTH1681" s="35"/>
      <c r="QTI1681" s="34"/>
      <c r="QTP1681" s="35"/>
      <c r="QTQ1681" s="34"/>
      <c r="QTX1681" s="35"/>
      <c r="QTY1681" s="34"/>
      <c r="QUF1681" s="35"/>
      <c r="QUG1681" s="34"/>
      <c r="QUN1681" s="35"/>
      <c r="QUO1681" s="34"/>
      <c r="QUV1681" s="35"/>
      <c r="QUW1681" s="34"/>
      <c r="QVD1681" s="35"/>
      <c r="QVE1681" s="34"/>
      <c r="QVL1681" s="35"/>
      <c r="QVM1681" s="34"/>
      <c r="QVT1681" s="35"/>
      <c r="QVU1681" s="34"/>
      <c r="QWB1681" s="35"/>
      <c r="QWC1681" s="34"/>
      <c r="QWJ1681" s="35"/>
      <c r="QWK1681" s="34"/>
      <c r="QWR1681" s="35"/>
      <c r="QWS1681" s="34"/>
      <c r="QWZ1681" s="35"/>
      <c r="QXA1681" s="34"/>
      <c r="QXH1681" s="35"/>
      <c r="QXI1681" s="34"/>
      <c r="QXP1681" s="35"/>
      <c r="QXQ1681" s="34"/>
      <c r="QXX1681" s="35"/>
      <c r="QXY1681" s="34"/>
      <c r="QYF1681" s="35"/>
      <c r="QYG1681" s="34"/>
      <c r="QYN1681" s="35"/>
      <c r="QYO1681" s="34"/>
      <c r="QYV1681" s="35"/>
      <c r="QYW1681" s="34"/>
      <c r="QZD1681" s="35"/>
      <c r="QZE1681" s="34"/>
      <c r="QZL1681" s="35"/>
      <c r="QZM1681" s="34"/>
      <c r="QZT1681" s="35"/>
      <c r="QZU1681" s="34"/>
      <c r="RAB1681" s="35"/>
      <c r="RAC1681" s="34"/>
      <c r="RAJ1681" s="35"/>
      <c r="RAK1681" s="34"/>
      <c r="RAR1681" s="35"/>
      <c r="RAS1681" s="34"/>
      <c r="RAZ1681" s="35"/>
      <c r="RBA1681" s="34"/>
      <c r="RBH1681" s="35"/>
      <c r="RBI1681" s="34"/>
      <c r="RBP1681" s="35"/>
      <c r="RBQ1681" s="34"/>
      <c r="RBX1681" s="35"/>
      <c r="RBY1681" s="34"/>
      <c r="RCF1681" s="35"/>
      <c r="RCG1681" s="34"/>
      <c r="RCN1681" s="35"/>
      <c r="RCO1681" s="34"/>
      <c r="RCV1681" s="35"/>
      <c r="RCW1681" s="34"/>
      <c r="RDD1681" s="35"/>
      <c r="RDE1681" s="34"/>
      <c r="RDL1681" s="35"/>
      <c r="RDM1681" s="34"/>
      <c r="RDT1681" s="35"/>
      <c r="RDU1681" s="34"/>
      <c r="REB1681" s="35"/>
      <c r="REC1681" s="34"/>
      <c r="REJ1681" s="35"/>
      <c r="REK1681" s="34"/>
      <c r="RER1681" s="35"/>
      <c r="RES1681" s="34"/>
      <c r="REZ1681" s="35"/>
      <c r="RFA1681" s="34"/>
      <c r="RFH1681" s="35"/>
      <c r="RFI1681" s="34"/>
      <c r="RFP1681" s="35"/>
      <c r="RFQ1681" s="34"/>
      <c r="RFX1681" s="35"/>
      <c r="RFY1681" s="34"/>
      <c r="RGF1681" s="35"/>
      <c r="RGG1681" s="34"/>
      <c r="RGN1681" s="35"/>
      <c r="RGO1681" s="34"/>
      <c r="RGV1681" s="35"/>
      <c r="RGW1681" s="34"/>
      <c r="RHD1681" s="35"/>
      <c r="RHE1681" s="34"/>
      <c r="RHL1681" s="35"/>
      <c r="RHM1681" s="34"/>
      <c r="RHT1681" s="35"/>
      <c r="RHU1681" s="34"/>
      <c r="RIB1681" s="35"/>
      <c r="RIC1681" s="34"/>
      <c r="RIJ1681" s="35"/>
      <c r="RIK1681" s="34"/>
      <c r="RIR1681" s="35"/>
      <c r="RIS1681" s="34"/>
      <c r="RIZ1681" s="35"/>
      <c r="RJA1681" s="34"/>
      <c r="RJH1681" s="35"/>
      <c r="RJI1681" s="34"/>
      <c r="RJP1681" s="35"/>
      <c r="RJQ1681" s="34"/>
      <c r="RJX1681" s="35"/>
      <c r="RJY1681" s="34"/>
      <c r="RKF1681" s="35"/>
      <c r="RKG1681" s="34"/>
      <c r="RKN1681" s="35"/>
      <c r="RKO1681" s="34"/>
      <c r="RKV1681" s="35"/>
      <c r="RKW1681" s="34"/>
      <c r="RLD1681" s="35"/>
      <c r="RLE1681" s="34"/>
      <c r="RLL1681" s="35"/>
      <c r="RLM1681" s="34"/>
      <c r="RLT1681" s="35"/>
      <c r="RLU1681" s="34"/>
      <c r="RMB1681" s="35"/>
      <c r="RMC1681" s="34"/>
      <c r="RMJ1681" s="35"/>
      <c r="RMK1681" s="34"/>
      <c r="RMR1681" s="35"/>
      <c r="RMS1681" s="34"/>
      <c r="RMZ1681" s="35"/>
      <c r="RNA1681" s="34"/>
      <c r="RNH1681" s="35"/>
      <c r="RNI1681" s="34"/>
      <c r="RNP1681" s="35"/>
      <c r="RNQ1681" s="34"/>
      <c r="RNX1681" s="35"/>
      <c r="RNY1681" s="34"/>
      <c r="ROF1681" s="35"/>
      <c r="ROG1681" s="34"/>
      <c r="RON1681" s="35"/>
      <c r="ROO1681" s="34"/>
      <c r="ROV1681" s="35"/>
      <c r="ROW1681" s="34"/>
      <c r="RPD1681" s="35"/>
      <c r="RPE1681" s="34"/>
      <c r="RPL1681" s="35"/>
      <c r="RPM1681" s="34"/>
      <c r="RPT1681" s="35"/>
      <c r="RPU1681" s="34"/>
      <c r="RQB1681" s="35"/>
      <c r="RQC1681" s="34"/>
      <c r="RQJ1681" s="35"/>
      <c r="RQK1681" s="34"/>
      <c r="RQR1681" s="35"/>
      <c r="RQS1681" s="34"/>
      <c r="RQZ1681" s="35"/>
      <c r="RRA1681" s="34"/>
      <c r="RRH1681" s="35"/>
      <c r="RRI1681" s="34"/>
      <c r="RRP1681" s="35"/>
      <c r="RRQ1681" s="34"/>
      <c r="RRX1681" s="35"/>
      <c r="RRY1681" s="34"/>
      <c r="RSF1681" s="35"/>
      <c r="RSG1681" s="34"/>
      <c r="RSN1681" s="35"/>
      <c r="RSO1681" s="34"/>
      <c r="RSV1681" s="35"/>
      <c r="RSW1681" s="34"/>
      <c r="RTD1681" s="35"/>
      <c r="RTE1681" s="34"/>
      <c r="RTL1681" s="35"/>
      <c r="RTM1681" s="34"/>
      <c r="RTT1681" s="35"/>
      <c r="RTU1681" s="34"/>
      <c r="RUB1681" s="35"/>
      <c r="RUC1681" s="34"/>
      <c r="RUJ1681" s="35"/>
      <c r="RUK1681" s="34"/>
      <c r="RUR1681" s="35"/>
      <c r="RUS1681" s="34"/>
      <c r="RUZ1681" s="35"/>
      <c r="RVA1681" s="34"/>
      <c r="RVH1681" s="35"/>
      <c r="RVI1681" s="34"/>
      <c r="RVP1681" s="35"/>
      <c r="RVQ1681" s="34"/>
      <c r="RVX1681" s="35"/>
      <c r="RVY1681" s="34"/>
      <c r="RWF1681" s="35"/>
      <c r="RWG1681" s="34"/>
      <c r="RWN1681" s="35"/>
      <c r="RWO1681" s="34"/>
      <c r="RWV1681" s="35"/>
      <c r="RWW1681" s="34"/>
      <c r="RXD1681" s="35"/>
      <c r="RXE1681" s="34"/>
      <c r="RXL1681" s="35"/>
      <c r="RXM1681" s="34"/>
      <c r="RXT1681" s="35"/>
      <c r="RXU1681" s="34"/>
      <c r="RYB1681" s="35"/>
      <c r="RYC1681" s="34"/>
      <c r="RYJ1681" s="35"/>
      <c r="RYK1681" s="34"/>
      <c r="RYR1681" s="35"/>
      <c r="RYS1681" s="34"/>
      <c r="RYZ1681" s="35"/>
      <c r="RZA1681" s="34"/>
      <c r="RZH1681" s="35"/>
      <c r="RZI1681" s="34"/>
      <c r="RZP1681" s="35"/>
      <c r="RZQ1681" s="34"/>
      <c r="RZX1681" s="35"/>
      <c r="RZY1681" s="34"/>
      <c r="SAF1681" s="35"/>
      <c r="SAG1681" s="34"/>
      <c r="SAN1681" s="35"/>
      <c r="SAO1681" s="34"/>
      <c r="SAV1681" s="35"/>
      <c r="SAW1681" s="34"/>
      <c r="SBD1681" s="35"/>
      <c r="SBE1681" s="34"/>
      <c r="SBL1681" s="35"/>
      <c r="SBM1681" s="34"/>
      <c r="SBT1681" s="35"/>
      <c r="SBU1681" s="34"/>
      <c r="SCB1681" s="35"/>
      <c r="SCC1681" s="34"/>
      <c r="SCJ1681" s="35"/>
      <c r="SCK1681" s="34"/>
      <c r="SCR1681" s="35"/>
      <c r="SCS1681" s="34"/>
      <c r="SCZ1681" s="35"/>
      <c r="SDA1681" s="34"/>
      <c r="SDH1681" s="35"/>
      <c r="SDI1681" s="34"/>
      <c r="SDP1681" s="35"/>
      <c r="SDQ1681" s="34"/>
      <c r="SDX1681" s="35"/>
      <c r="SDY1681" s="34"/>
      <c r="SEF1681" s="35"/>
      <c r="SEG1681" s="34"/>
      <c r="SEN1681" s="35"/>
      <c r="SEO1681" s="34"/>
      <c r="SEV1681" s="35"/>
      <c r="SEW1681" s="34"/>
      <c r="SFD1681" s="35"/>
      <c r="SFE1681" s="34"/>
      <c r="SFL1681" s="35"/>
      <c r="SFM1681" s="34"/>
      <c r="SFT1681" s="35"/>
      <c r="SFU1681" s="34"/>
      <c r="SGB1681" s="35"/>
      <c r="SGC1681" s="34"/>
      <c r="SGJ1681" s="35"/>
      <c r="SGK1681" s="34"/>
      <c r="SGR1681" s="35"/>
      <c r="SGS1681" s="34"/>
      <c r="SGZ1681" s="35"/>
      <c r="SHA1681" s="34"/>
      <c r="SHH1681" s="35"/>
      <c r="SHI1681" s="34"/>
      <c r="SHP1681" s="35"/>
      <c r="SHQ1681" s="34"/>
      <c r="SHX1681" s="35"/>
      <c r="SHY1681" s="34"/>
      <c r="SIF1681" s="35"/>
      <c r="SIG1681" s="34"/>
      <c r="SIN1681" s="35"/>
      <c r="SIO1681" s="34"/>
      <c r="SIV1681" s="35"/>
      <c r="SIW1681" s="34"/>
      <c r="SJD1681" s="35"/>
      <c r="SJE1681" s="34"/>
      <c r="SJL1681" s="35"/>
      <c r="SJM1681" s="34"/>
      <c r="SJT1681" s="35"/>
      <c r="SJU1681" s="34"/>
      <c r="SKB1681" s="35"/>
      <c r="SKC1681" s="34"/>
      <c r="SKJ1681" s="35"/>
      <c r="SKK1681" s="34"/>
      <c r="SKR1681" s="35"/>
      <c r="SKS1681" s="34"/>
      <c r="SKZ1681" s="35"/>
      <c r="SLA1681" s="34"/>
      <c r="SLH1681" s="35"/>
      <c r="SLI1681" s="34"/>
      <c r="SLP1681" s="35"/>
      <c r="SLQ1681" s="34"/>
      <c r="SLX1681" s="35"/>
      <c r="SLY1681" s="34"/>
      <c r="SMF1681" s="35"/>
      <c r="SMG1681" s="34"/>
      <c r="SMN1681" s="35"/>
      <c r="SMO1681" s="34"/>
      <c r="SMV1681" s="35"/>
      <c r="SMW1681" s="34"/>
      <c r="SND1681" s="35"/>
      <c r="SNE1681" s="34"/>
      <c r="SNL1681" s="35"/>
      <c r="SNM1681" s="34"/>
      <c r="SNT1681" s="35"/>
      <c r="SNU1681" s="34"/>
      <c r="SOB1681" s="35"/>
      <c r="SOC1681" s="34"/>
      <c r="SOJ1681" s="35"/>
      <c r="SOK1681" s="34"/>
      <c r="SOR1681" s="35"/>
      <c r="SOS1681" s="34"/>
      <c r="SOZ1681" s="35"/>
      <c r="SPA1681" s="34"/>
      <c r="SPH1681" s="35"/>
      <c r="SPI1681" s="34"/>
      <c r="SPP1681" s="35"/>
      <c r="SPQ1681" s="34"/>
      <c r="SPX1681" s="35"/>
      <c r="SPY1681" s="34"/>
      <c r="SQF1681" s="35"/>
      <c r="SQG1681" s="34"/>
      <c r="SQN1681" s="35"/>
      <c r="SQO1681" s="34"/>
      <c r="SQV1681" s="35"/>
      <c r="SQW1681" s="34"/>
      <c r="SRD1681" s="35"/>
      <c r="SRE1681" s="34"/>
      <c r="SRL1681" s="35"/>
      <c r="SRM1681" s="34"/>
      <c r="SRT1681" s="35"/>
      <c r="SRU1681" s="34"/>
      <c r="SSB1681" s="35"/>
      <c r="SSC1681" s="34"/>
      <c r="SSJ1681" s="35"/>
      <c r="SSK1681" s="34"/>
      <c r="SSR1681" s="35"/>
      <c r="SSS1681" s="34"/>
      <c r="SSZ1681" s="35"/>
      <c r="STA1681" s="34"/>
      <c r="STH1681" s="35"/>
      <c r="STI1681" s="34"/>
      <c r="STP1681" s="35"/>
      <c r="STQ1681" s="34"/>
      <c r="STX1681" s="35"/>
      <c r="STY1681" s="34"/>
      <c r="SUF1681" s="35"/>
      <c r="SUG1681" s="34"/>
      <c r="SUN1681" s="35"/>
      <c r="SUO1681" s="34"/>
      <c r="SUV1681" s="35"/>
      <c r="SUW1681" s="34"/>
      <c r="SVD1681" s="35"/>
      <c r="SVE1681" s="34"/>
      <c r="SVL1681" s="35"/>
      <c r="SVM1681" s="34"/>
      <c r="SVT1681" s="35"/>
      <c r="SVU1681" s="34"/>
      <c r="SWB1681" s="35"/>
      <c r="SWC1681" s="34"/>
      <c r="SWJ1681" s="35"/>
      <c r="SWK1681" s="34"/>
      <c r="SWR1681" s="35"/>
      <c r="SWS1681" s="34"/>
      <c r="SWZ1681" s="35"/>
      <c r="SXA1681" s="34"/>
      <c r="SXH1681" s="35"/>
      <c r="SXI1681" s="34"/>
      <c r="SXP1681" s="35"/>
      <c r="SXQ1681" s="34"/>
      <c r="SXX1681" s="35"/>
      <c r="SXY1681" s="34"/>
      <c r="SYF1681" s="35"/>
      <c r="SYG1681" s="34"/>
      <c r="SYN1681" s="35"/>
      <c r="SYO1681" s="34"/>
      <c r="SYV1681" s="35"/>
      <c r="SYW1681" s="34"/>
      <c r="SZD1681" s="35"/>
      <c r="SZE1681" s="34"/>
      <c r="SZL1681" s="35"/>
      <c r="SZM1681" s="34"/>
      <c r="SZT1681" s="35"/>
      <c r="SZU1681" s="34"/>
      <c r="TAB1681" s="35"/>
      <c r="TAC1681" s="34"/>
      <c r="TAJ1681" s="35"/>
      <c r="TAK1681" s="34"/>
      <c r="TAR1681" s="35"/>
      <c r="TAS1681" s="34"/>
      <c r="TAZ1681" s="35"/>
      <c r="TBA1681" s="34"/>
      <c r="TBH1681" s="35"/>
      <c r="TBI1681" s="34"/>
      <c r="TBP1681" s="35"/>
      <c r="TBQ1681" s="34"/>
      <c r="TBX1681" s="35"/>
      <c r="TBY1681" s="34"/>
      <c r="TCF1681" s="35"/>
      <c r="TCG1681" s="34"/>
      <c r="TCN1681" s="35"/>
      <c r="TCO1681" s="34"/>
      <c r="TCV1681" s="35"/>
      <c r="TCW1681" s="34"/>
      <c r="TDD1681" s="35"/>
      <c r="TDE1681" s="34"/>
      <c r="TDL1681" s="35"/>
      <c r="TDM1681" s="34"/>
      <c r="TDT1681" s="35"/>
      <c r="TDU1681" s="34"/>
      <c r="TEB1681" s="35"/>
      <c r="TEC1681" s="34"/>
      <c r="TEJ1681" s="35"/>
      <c r="TEK1681" s="34"/>
      <c r="TER1681" s="35"/>
      <c r="TES1681" s="34"/>
      <c r="TEZ1681" s="35"/>
      <c r="TFA1681" s="34"/>
      <c r="TFH1681" s="35"/>
      <c r="TFI1681" s="34"/>
      <c r="TFP1681" s="35"/>
      <c r="TFQ1681" s="34"/>
      <c r="TFX1681" s="35"/>
      <c r="TFY1681" s="34"/>
      <c r="TGF1681" s="35"/>
      <c r="TGG1681" s="34"/>
      <c r="TGN1681" s="35"/>
      <c r="TGO1681" s="34"/>
      <c r="TGV1681" s="35"/>
      <c r="TGW1681" s="34"/>
      <c r="THD1681" s="35"/>
      <c r="THE1681" s="34"/>
      <c r="THL1681" s="35"/>
      <c r="THM1681" s="34"/>
      <c r="THT1681" s="35"/>
      <c r="THU1681" s="34"/>
      <c r="TIB1681" s="35"/>
      <c r="TIC1681" s="34"/>
      <c r="TIJ1681" s="35"/>
      <c r="TIK1681" s="34"/>
      <c r="TIR1681" s="35"/>
      <c r="TIS1681" s="34"/>
      <c r="TIZ1681" s="35"/>
      <c r="TJA1681" s="34"/>
      <c r="TJH1681" s="35"/>
      <c r="TJI1681" s="34"/>
      <c r="TJP1681" s="35"/>
      <c r="TJQ1681" s="34"/>
      <c r="TJX1681" s="35"/>
      <c r="TJY1681" s="34"/>
      <c r="TKF1681" s="35"/>
      <c r="TKG1681" s="34"/>
      <c r="TKN1681" s="35"/>
      <c r="TKO1681" s="34"/>
      <c r="TKV1681" s="35"/>
      <c r="TKW1681" s="34"/>
      <c r="TLD1681" s="35"/>
      <c r="TLE1681" s="34"/>
      <c r="TLL1681" s="35"/>
      <c r="TLM1681" s="34"/>
      <c r="TLT1681" s="35"/>
      <c r="TLU1681" s="34"/>
      <c r="TMB1681" s="35"/>
      <c r="TMC1681" s="34"/>
      <c r="TMJ1681" s="35"/>
      <c r="TMK1681" s="34"/>
      <c r="TMR1681" s="35"/>
      <c r="TMS1681" s="34"/>
      <c r="TMZ1681" s="35"/>
      <c r="TNA1681" s="34"/>
      <c r="TNH1681" s="35"/>
      <c r="TNI1681" s="34"/>
      <c r="TNP1681" s="35"/>
      <c r="TNQ1681" s="34"/>
      <c r="TNX1681" s="35"/>
      <c r="TNY1681" s="34"/>
      <c r="TOF1681" s="35"/>
      <c r="TOG1681" s="34"/>
      <c r="TON1681" s="35"/>
      <c r="TOO1681" s="34"/>
      <c r="TOV1681" s="35"/>
      <c r="TOW1681" s="34"/>
      <c r="TPD1681" s="35"/>
      <c r="TPE1681" s="34"/>
      <c r="TPL1681" s="35"/>
      <c r="TPM1681" s="34"/>
      <c r="TPT1681" s="35"/>
      <c r="TPU1681" s="34"/>
      <c r="TQB1681" s="35"/>
      <c r="TQC1681" s="34"/>
      <c r="TQJ1681" s="35"/>
      <c r="TQK1681" s="34"/>
      <c r="TQR1681" s="35"/>
      <c r="TQS1681" s="34"/>
      <c r="TQZ1681" s="35"/>
      <c r="TRA1681" s="34"/>
      <c r="TRH1681" s="35"/>
      <c r="TRI1681" s="34"/>
      <c r="TRP1681" s="35"/>
      <c r="TRQ1681" s="34"/>
      <c r="TRX1681" s="35"/>
      <c r="TRY1681" s="34"/>
      <c r="TSF1681" s="35"/>
      <c r="TSG1681" s="34"/>
      <c r="TSN1681" s="35"/>
      <c r="TSO1681" s="34"/>
      <c r="TSV1681" s="35"/>
      <c r="TSW1681" s="34"/>
      <c r="TTD1681" s="35"/>
      <c r="TTE1681" s="34"/>
      <c r="TTL1681" s="35"/>
      <c r="TTM1681" s="34"/>
      <c r="TTT1681" s="35"/>
      <c r="TTU1681" s="34"/>
      <c r="TUB1681" s="35"/>
      <c r="TUC1681" s="34"/>
      <c r="TUJ1681" s="35"/>
      <c r="TUK1681" s="34"/>
      <c r="TUR1681" s="35"/>
      <c r="TUS1681" s="34"/>
      <c r="TUZ1681" s="35"/>
      <c r="TVA1681" s="34"/>
      <c r="TVH1681" s="35"/>
      <c r="TVI1681" s="34"/>
      <c r="TVP1681" s="35"/>
      <c r="TVQ1681" s="34"/>
      <c r="TVX1681" s="35"/>
      <c r="TVY1681" s="34"/>
      <c r="TWF1681" s="35"/>
      <c r="TWG1681" s="34"/>
      <c r="TWN1681" s="35"/>
      <c r="TWO1681" s="34"/>
      <c r="TWV1681" s="35"/>
      <c r="TWW1681" s="34"/>
      <c r="TXD1681" s="35"/>
      <c r="TXE1681" s="34"/>
      <c r="TXL1681" s="35"/>
      <c r="TXM1681" s="34"/>
      <c r="TXT1681" s="35"/>
      <c r="TXU1681" s="34"/>
      <c r="TYB1681" s="35"/>
      <c r="TYC1681" s="34"/>
      <c r="TYJ1681" s="35"/>
      <c r="TYK1681" s="34"/>
      <c r="TYR1681" s="35"/>
      <c r="TYS1681" s="34"/>
      <c r="TYZ1681" s="35"/>
      <c r="TZA1681" s="34"/>
      <c r="TZH1681" s="35"/>
      <c r="TZI1681" s="34"/>
      <c r="TZP1681" s="35"/>
      <c r="TZQ1681" s="34"/>
      <c r="TZX1681" s="35"/>
      <c r="TZY1681" s="34"/>
      <c r="UAF1681" s="35"/>
      <c r="UAG1681" s="34"/>
      <c r="UAN1681" s="35"/>
      <c r="UAO1681" s="34"/>
      <c r="UAV1681" s="35"/>
      <c r="UAW1681" s="34"/>
      <c r="UBD1681" s="35"/>
      <c r="UBE1681" s="34"/>
      <c r="UBL1681" s="35"/>
      <c r="UBM1681" s="34"/>
      <c r="UBT1681" s="35"/>
      <c r="UBU1681" s="34"/>
      <c r="UCB1681" s="35"/>
      <c r="UCC1681" s="34"/>
      <c r="UCJ1681" s="35"/>
      <c r="UCK1681" s="34"/>
      <c r="UCR1681" s="35"/>
      <c r="UCS1681" s="34"/>
      <c r="UCZ1681" s="35"/>
      <c r="UDA1681" s="34"/>
      <c r="UDH1681" s="35"/>
      <c r="UDI1681" s="34"/>
      <c r="UDP1681" s="35"/>
      <c r="UDQ1681" s="34"/>
      <c r="UDX1681" s="35"/>
      <c r="UDY1681" s="34"/>
      <c r="UEF1681" s="35"/>
      <c r="UEG1681" s="34"/>
      <c r="UEN1681" s="35"/>
      <c r="UEO1681" s="34"/>
      <c r="UEV1681" s="35"/>
      <c r="UEW1681" s="34"/>
      <c r="UFD1681" s="35"/>
      <c r="UFE1681" s="34"/>
      <c r="UFL1681" s="35"/>
      <c r="UFM1681" s="34"/>
      <c r="UFT1681" s="35"/>
      <c r="UFU1681" s="34"/>
      <c r="UGB1681" s="35"/>
      <c r="UGC1681" s="34"/>
      <c r="UGJ1681" s="35"/>
      <c r="UGK1681" s="34"/>
      <c r="UGR1681" s="35"/>
      <c r="UGS1681" s="34"/>
      <c r="UGZ1681" s="35"/>
      <c r="UHA1681" s="34"/>
      <c r="UHH1681" s="35"/>
      <c r="UHI1681" s="34"/>
      <c r="UHP1681" s="35"/>
      <c r="UHQ1681" s="34"/>
      <c r="UHX1681" s="35"/>
      <c r="UHY1681" s="34"/>
      <c r="UIF1681" s="35"/>
      <c r="UIG1681" s="34"/>
      <c r="UIN1681" s="35"/>
      <c r="UIO1681" s="34"/>
      <c r="UIV1681" s="35"/>
      <c r="UIW1681" s="34"/>
      <c r="UJD1681" s="35"/>
      <c r="UJE1681" s="34"/>
      <c r="UJL1681" s="35"/>
      <c r="UJM1681" s="34"/>
      <c r="UJT1681" s="35"/>
      <c r="UJU1681" s="34"/>
      <c r="UKB1681" s="35"/>
      <c r="UKC1681" s="34"/>
      <c r="UKJ1681" s="35"/>
      <c r="UKK1681" s="34"/>
      <c r="UKR1681" s="35"/>
      <c r="UKS1681" s="34"/>
      <c r="UKZ1681" s="35"/>
      <c r="ULA1681" s="34"/>
      <c r="ULH1681" s="35"/>
      <c r="ULI1681" s="34"/>
      <c r="ULP1681" s="35"/>
      <c r="ULQ1681" s="34"/>
      <c r="ULX1681" s="35"/>
      <c r="ULY1681" s="34"/>
      <c r="UMF1681" s="35"/>
      <c r="UMG1681" s="34"/>
      <c r="UMN1681" s="35"/>
      <c r="UMO1681" s="34"/>
      <c r="UMV1681" s="35"/>
      <c r="UMW1681" s="34"/>
      <c r="UND1681" s="35"/>
      <c r="UNE1681" s="34"/>
      <c r="UNL1681" s="35"/>
      <c r="UNM1681" s="34"/>
      <c r="UNT1681" s="35"/>
      <c r="UNU1681" s="34"/>
      <c r="UOB1681" s="35"/>
      <c r="UOC1681" s="34"/>
      <c r="UOJ1681" s="35"/>
      <c r="UOK1681" s="34"/>
      <c r="UOR1681" s="35"/>
      <c r="UOS1681" s="34"/>
      <c r="UOZ1681" s="35"/>
      <c r="UPA1681" s="34"/>
      <c r="UPH1681" s="35"/>
      <c r="UPI1681" s="34"/>
      <c r="UPP1681" s="35"/>
      <c r="UPQ1681" s="34"/>
      <c r="UPX1681" s="35"/>
      <c r="UPY1681" s="34"/>
      <c r="UQF1681" s="35"/>
      <c r="UQG1681" s="34"/>
      <c r="UQN1681" s="35"/>
      <c r="UQO1681" s="34"/>
      <c r="UQV1681" s="35"/>
      <c r="UQW1681" s="34"/>
      <c r="URD1681" s="35"/>
      <c r="URE1681" s="34"/>
      <c r="URL1681" s="35"/>
      <c r="URM1681" s="34"/>
      <c r="URT1681" s="35"/>
      <c r="URU1681" s="34"/>
      <c r="USB1681" s="35"/>
      <c r="USC1681" s="34"/>
      <c r="USJ1681" s="35"/>
      <c r="USK1681" s="34"/>
      <c r="USR1681" s="35"/>
      <c r="USS1681" s="34"/>
      <c r="USZ1681" s="35"/>
      <c r="UTA1681" s="34"/>
      <c r="UTH1681" s="35"/>
      <c r="UTI1681" s="34"/>
      <c r="UTP1681" s="35"/>
      <c r="UTQ1681" s="34"/>
      <c r="UTX1681" s="35"/>
      <c r="UTY1681" s="34"/>
      <c r="UUF1681" s="35"/>
      <c r="UUG1681" s="34"/>
      <c r="UUN1681" s="35"/>
      <c r="UUO1681" s="34"/>
      <c r="UUV1681" s="35"/>
      <c r="UUW1681" s="34"/>
      <c r="UVD1681" s="35"/>
      <c r="UVE1681" s="34"/>
      <c r="UVL1681" s="35"/>
      <c r="UVM1681" s="34"/>
      <c r="UVT1681" s="35"/>
      <c r="UVU1681" s="34"/>
      <c r="UWB1681" s="35"/>
      <c r="UWC1681" s="34"/>
      <c r="UWJ1681" s="35"/>
      <c r="UWK1681" s="34"/>
      <c r="UWR1681" s="35"/>
      <c r="UWS1681" s="34"/>
      <c r="UWZ1681" s="35"/>
      <c r="UXA1681" s="34"/>
      <c r="UXH1681" s="35"/>
      <c r="UXI1681" s="34"/>
      <c r="UXP1681" s="35"/>
      <c r="UXQ1681" s="34"/>
      <c r="UXX1681" s="35"/>
      <c r="UXY1681" s="34"/>
      <c r="UYF1681" s="35"/>
      <c r="UYG1681" s="34"/>
      <c r="UYN1681" s="35"/>
      <c r="UYO1681" s="34"/>
      <c r="UYV1681" s="35"/>
      <c r="UYW1681" s="34"/>
      <c r="UZD1681" s="35"/>
      <c r="UZE1681" s="34"/>
      <c r="UZL1681" s="35"/>
      <c r="UZM1681" s="34"/>
      <c r="UZT1681" s="35"/>
      <c r="UZU1681" s="34"/>
      <c r="VAB1681" s="35"/>
      <c r="VAC1681" s="34"/>
      <c r="VAJ1681" s="35"/>
      <c r="VAK1681" s="34"/>
      <c r="VAR1681" s="35"/>
      <c r="VAS1681" s="34"/>
      <c r="VAZ1681" s="35"/>
      <c r="VBA1681" s="34"/>
      <c r="VBH1681" s="35"/>
      <c r="VBI1681" s="34"/>
      <c r="VBP1681" s="35"/>
      <c r="VBQ1681" s="34"/>
      <c r="VBX1681" s="35"/>
      <c r="VBY1681" s="34"/>
      <c r="VCF1681" s="35"/>
      <c r="VCG1681" s="34"/>
      <c r="VCN1681" s="35"/>
      <c r="VCO1681" s="34"/>
      <c r="VCV1681" s="35"/>
      <c r="VCW1681" s="34"/>
      <c r="VDD1681" s="35"/>
      <c r="VDE1681" s="34"/>
      <c r="VDL1681" s="35"/>
      <c r="VDM1681" s="34"/>
      <c r="VDT1681" s="35"/>
      <c r="VDU1681" s="34"/>
      <c r="VEB1681" s="35"/>
      <c r="VEC1681" s="34"/>
      <c r="VEJ1681" s="35"/>
      <c r="VEK1681" s="34"/>
      <c r="VER1681" s="35"/>
      <c r="VES1681" s="34"/>
      <c r="VEZ1681" s="35"/>
      <c r="VFA1681" s="34"/>
      <c r="VFH1681" s="35"/>
      <c r="VFI1681" s="34"/>
      <c r="VFP1681" s="35"/>
      <c r="VFQ1681" s="34"/>
      <c r="VFX1681" s="35"/>
      <c r="VFY1681" s="34"/>
      <c r="VGF1681" s="35"/>
      <c r="VGG1681" s="34"/>
      <c r="VGN1681" s="35"/>
      <c r="VGO1681" s="34"/>
      <c r="VGV1681" s="35"/>
      <c r="VGW1681" s="34"/>
      <c r="VHD1681" s="35"/>
      <c r="VHE1681" s="34"/>
      <c r="VHL1681" s="35"/>
      <c r="VHM1681" s="34"/>
      <c r="VHT1681" s="35"/>
      <c r="VHU1681" s="34"/>
      <c r="VIB1681" s="35"/>
      <c r="VIC1681" s="34"/>
      <c r="VIJ1681" s="35"/>
      <c r="VIK1681" s="34"/>
      <c r="VIR1681" s="35"/>
      <c r="VIS1681" s="34"/>
      <c r="VIZ1681" s="35"/>
      <c r="VJA1681" s="34"/>
      <c r="VJH1681" s="35"/>
      <c r="VJI1681" s="34"/>
      <c r="VJP1681" s="35"/>
      <c r="VJQ1681" s="34"/>
      <c r="VJX1681" s="35"/>
      <c r="VJY1681" s="34"/>
      <c r="VKF1681" s="35"/>
      <c r="VKG1681" s="34"/>
      <c r="VKN1681" s="35"/>
      <c r="VKO1681" s="34"/>
      <c r="VKV1681" s="35"/>
      <c r="VKW1681" s="34"/>
      <c r="VLD1681" s="35"/>
      <c r="VLE1681" s="34"/>
      <c r="VLL1681" s="35"/>
      <c r="VLM1681" s="34"/>
      <c r="VLT1681" s="35"/>
      <c r="VLU1681" s="34"/>
      <c r="VMB1681" s="35"/>
      <c r="VMC1681" s="34"/>
      <c r="VMJ1681" s="35"/>
      <c r="VMK1681" s="34"/>
      <c r="VMR1681" s="35"/>
      <c r="VMS1681" s="34"/>
      <c r="VMZ1681" s="35"/>
      <c r="VNA1681" s="34"/>
      <c r="VNH1681" s="35"/>
      <c r="VNI1681" s="34"/>
      <c r="VNP1681" s="35"/>
      <c r="VNQ1681" s="34"/>
      <c r="VNX1681" s="35"/>
      <c r="VNY1681" s="34"/>
      <c r="VOF1681" s="35"/>
      <c r="VOG1681" s="34"/>
      <c r="VON1681" s="35"/>
      <c r="VOO1681" s="34"/>
      <c r="VOV1681" s="35"/>
      <c r="VOW1681" s="34"/>
      <c r="VPD1681" s="35"/>
      <c r="VPE1681" s="34"/>
      <c r="VPL1681" s="35"/>
      <c r="VPM1681" s="34"/>
      <c r="VPT1681" s="35"/>
      <c r="VPU1681" s="34"/>
      <c r="VQB1681" s="35"/>
      <c r="VQC1681" s="34"/>
      <c r="VQJ1681" s="35"/>
      <c r="VQK1681" s="34"/>
      <c r="VQR1681" s="35"/>
      <c r="VQS1681" s="34"/>
      <c r="VQZ1681" s="35"/>
      <c r="VRA1681" s="34"/>
      <c r="VRH1681" s="35"/>
      <c r="VRI1681" s="34"/>
      <c r="VRP1681" s="35"/>
      <c r="VRQ1681" s="34"/>
      <c r="VRX1681" s="35"/>
      <c r="VRY1681" s="34"/>
      <c r="VSF1681" s="35"/>
      <c r="VSG1681" s="34"/>
      <c r="VSN1681" s="35"/>
      <c r="VSO1681" s="34"/>
      <c r="VSV1681" s="35"/>
      <c r="VSW1681" s="34"/>
      <c r="VTD1681" s="35"/>
      <c r="VTE1681" s="34"/>
      <c r="VTL1681" s="35"/>
      <c r="VTM1681" s="34"/>
      <c r="VTT1681" s="35"/>
      <c r="VTU1681" s="34"/>
      <c r="VUB1681" s="35"/>
      <c r="VUC1681" s="34"/>
      <c r="VUJ1681" s="35"/>
      <c r="VUK1681" s="34"/>
      <c r="VUR1681" s="35"/>
      <c r="VUS1681" s="34"/>
      <c r="VUZ1681" s="35"/>
      <c r="VVA1681" s="34"/>
      <c r="VVH1681" s="35"/>
      <c r="VVI1681" s="34"/>
      <c r="VVP1681" s="35"/>
      <c r="VVQ1681" s="34"/>
      <c r="VVX1681" s="35"/>
      <c r="VVY1681" s="34"/>
      <c r="VWF1681" s="35"/>
      <c r="VWG1681" s="34"/>
      <c r="VWN1681" s="35"/>
      <c r="VWO1681" s="34"/>
      <c r="VWV1681" s="35"/>
      <c r="VWW1681" s="34"/>
      <c r="VXD1681" s="35"/>
      <c r="VXE1681" s="34"/>
      <c r="VXL1681" s="35"/>
      <c r="VXM1681" s="34"/>
      <c r="VXT1681" s="35"/>
      <c r="VXU1681" s="34"/>
      <c r="VYB1681" s="35"/>
      <c r="VYC1681" s="34"/>
      <c r="VYJ1681" s="35"/>
      <c r="VYK1681" s="34"/>
      <c r="VYR1681" s="35"/>
      <c r="VYS1681" s="34"/>
      <c r="VYZ1681" s="35"/>
      <c r="VZA1681" s="34"/>
      <c r="VZH1681" s="35"/>
      <c r="VZI1681" s="34"/>
      <c r="VZP1681" s="35"/>
      <c r="VZQ1681" s="34"/>
      <c r="VZX1681" s="35"/>
      <c r="VZY1681" s="34"/>
      <c r="WAF1681" s="35"/>
      <c r="WAG1681" s="34"/>
      <c r="WAN1681" s="35"/>
      <c r="WAO1681" s="34"/>
      <c r="WAV1681" s="35"/>
      <c r="WAW1681" s="34"/>
      <c r="WBD1681" s="35"/>
      <c r="WBE1681" s="34"/>
      <c r="WBL1681" s="35"/>
      <c r="WBM1681" s="34"/>
      <c r="WBT1681" s="35"/>
      <c r="WBU1681" s="34"/>
      <c r="WCB1681" s="35"/>
      <c r="WCC1681" s="34"/>
      <c r="WCJ1681" s="35"/>
      <c r="WCK1681" s="34"/>
      <c r="WCR1681" s="35"/>
      <c r="WCS1681" s="34"/>
      <c r="WCZ1681" s="35"/>
      <c r="WDA1681" s="34"/>
      <c r="WDH1681" s="35"/>
      <c r="WDI1681" s="34"/>
      <c r="WDP1681" s="35"/>
      <c r="WDQ1681" s="34"/>
      <c r="WDX1681" s="35"/>
      <c r="WDY1681" s="34"/>
      <c r="WEF1681" s="35"/>
      <c r="WEG1681" s="34"/>
      <c r="WEN1681" s="35"/>
      <c r="WEO1681" s="34"/>
      <c r="WEV1681" s="35"/>
      <c r="WEW1681" s="34"/>
      <c r="WFD1681" s="35"/>
      <c r="WFE1681" s="34"/>
      <c r="WFL1681" s="35"/>
      <c r="WFM1681" s="34"/>
      <c r="WFT1681" s="35"/>
      <c r="WFU1681" s="34"/>
      <c r="WGB1681" s="35"/>
      <c r="WGC1681" s="34"/>
      <c r="WGJ1681" s="35"/>
      <c r="WGK1681" s="34"/>
      <c r="WGR1681" s="35"/>
      <c r="WGS1681" s="34"/>
      <c r="WGZ1681" s="35"/>
      <c r="WHA1681" s="34"/>
      <c r="WHH1681" s="35"/>
      <c r="WHI1681" s="34"/>
      <c r="WHP1681" s="35"/>
      <c r="WHQ1681" s="34"/>
      <c r="WHX1681" s="35"/>
      <c r="WHY1681" s="34"/>
      <c r="WIF1681" s="35"/>
      <c r="WIG1681" s="34"/>
      <c r="WIN1681" s="35"/>
      <c r="WIO1681" s="34"/>
      <c r="WIV1681" s="35"/>
      <c r="WIW1681" s="34"/>
      <c r="WJD1681" s="35"/>
      <c r="WJE1681" s="34"/>
      <c r="WJL1681" s="35"/>
      <c r="WJM1681" s="34"/>
      <c r="WJT1681" s="35"/>
      <c r="WJU1681" s="34"/>
      <c r="WKB1681" s="35"/>
      <c r="WKC1681" s="34"/>
      <c r="WKJ1681" s="35"/>
      <c r="WKK1681" s="34"/>
      <c r="WKR1681" s="35"/>
      <c r="WKS1681" s="34"/>
      <c r="WKZ1681" s="35"/>
      <c r="WLA1681" s="34"/>
      <c r="WLH1681" s="35"/>
      <c r="WLI1681" s="34"/>
      <c r="WLP1681" s="35"/>
      <c r="WLQ1681" s="34"/>
      <c r="WLX1681" s="35"/>
      <c r="WLY1681" s="34"/>
      <c r="WMF1681" s="35"/>
      <c r="WMG1681" s="34"/>
      <c r="WMN1681" s="35"/>
      <c r="WMO1681" s="34"/>
      <c r="WMV1681" s="35"/>
      <c r="WMW1681" s="34"/>
      <c r="WND1681" s="35"/>
      <c r="WNE1681" s="34"/>
      <c r="WNL1681" s="35"/>
      <c r="WNM1681" s="34"/>
      <c r="WNT1681" s="35"/>
      <c r="WNU1681" s="34"/>
      <c r="WOB1681" s="35"/>
      <c r="WOC1681" s="34"/>
      <c r="WOJ1681" s="35"/>
      <c r="WOK1681" s="34"/>
      <c r="WOR1681" s="35"/>
      <c r="WOS1681" s="34"/>
      <c r="WOZ1681" s="35"/>
      <c r="WPA1681" s="34"/>
      <c r="WPH1681" s="35"/>
      <c r="WPI1681" s="34"/>
      <c r="WPP1681" s="35"/>
      <c r="WPQ1681" s="34"/>
      <c r="WPX1681" s="35"/>
      <c r="WPY1681" s="34"/>
      <c r="WQF1681" s="35"/>
      <c r="WQG1681" s="34"/>
      <c r="WQN1681" s="35"/>
      <c r="WQO1681" s="34"/>
      <c r="WQV1681" s="35"/>
      <c r="WQW1681" s="34"/>
      <c r="WRD1681" s="35"/>
      <c r="WRE1681" s="34"/>
      <c r="WRL1681" s="35"/>
      <c r="WRM1681" s="34"/>
      <c r="WRT1681" s="35"/>
      <c r="WRU1681" s="34"/>
      <c r="WSB1681" s="35"/>
      <c r="WSC1681" s="34"/>
      <c r="WSJ1681" s="35"/>
      <c r="WSK1681" s="34"/>
      <c r="WSR1681" s="35"/>
      <c r="WSS1681" s="34"/>
      <c r="WSZ1681" s="35"/>
      <c r="WTA1681" s="34"/>
      <c r="WTH1681" s="35"/>
      <c r="WTI1681" s="34"/>
      <c r="WTP1681" s="35"/>
      <c r="WTQ1681" s="34"/>
      <c r="WTX1681" s="35"/>
      <c r="WTY1681" s="34"/>
      <c r="WUF1681" s="35"/>
      <c r="WUG1681" s="34"/>
      <c r="WUN1681" s="35"/>
      <c r="WUO1681" s="34"/>
      <c r="WUV1681" s="35"/>
      <c r="WUW1681" s="34"/>
      <c r="WVD1681" s="35"/>
      <c r="WVE1681" s="34"/>
      <c r="WVL1681" s="35"/>
      <c r="WVM1681" s="34"/>
      <c r="WVT1681" s="35"/>
      <c r="WVU1681" s="34"/>
      <c r="WWB1681" s="35"/>
      <c r="WWC1681" s="34"/>
      <c r="WWJ1681" s="35"/>
      <c r="WWK1681" s="34"/>
      <c r="WWR1681" s="35"/>
      <c r="WWS1681" s="34"/>
      <c r="WWZ1681" s="35"/>
      <c r="WXA1681" s="34"/>
      <c r="WXH1681" s="35"/>
      <c r="WXI1681" s="34"/>
      <c r="WXP1681" s="35"/>
      <c r="WXQ1681" s="34"/>
      <c r="WXX1681" s="35"/>
      <c r="WXY1681" s="34"/>
      <c r="WYF1681" s="35"/>
      <c r="WYG1681" s="34"/>
      <c r="WYN1681" s="35"/>
      <c r="WYO1681" s="34"/>
      <c r="WYV1681" s="35"/>
      <c r="WYW1681" s="34"/>
      <c r="WZD1681" s="35"/>
      <c r="WZE1681" s="34"/>
      <c r="WZL1681" s="35"/>
      <c r="WZM1681" s="34"/>
      <c r="WZT1681" s="35"/>
      <c r="WZU1681" s="34"/>
      <c r="XAB1681" s="35"/>
      <c r="XAC1681" s="34"/>
      <c r="XAJ1681" s="35"/>
      <c r="XAK1681" s="34"/>
      <c r="XAR1681" s="35"/>
      <c r="XAS1681" s="34"/>
      <c r="XAZ1681" s="35"/>
      <c r="XBA1681" s="34"/>
      <c r="XBH1681" s="35"/>
      <c r="XBI1681" s="34"/>
      <c r="XBP1681" s="35"/>
      <c r="XBQ1681" s="34"/>
      <c r="XBX1681" s="35"/>
      <c r="XBY1681" s="34"/>
      <c r="XCF1681" s="35"/>
      <c r="XCG1681" s="34"/>
      <c r="XCN1681" s="35"/>
      <c r="XCO1681" s="34"/>
      <c r="XCV1681" s="35"/>
      <c r="XCW1681" s="34"/>
      <c r="XDD1681" s="35"/>
      <c r="XDE1681" s="34"/>
      <c r="XDL1681" s="35"/>
      <c r="XDM1681" s="34"/>
      <c r="XDT1681" s="35"/>
      <c r="XDU1681" s="34"/>
      <c r="XEB1681" s="35"/>
      <c r="XEC1681" s="34"/>
      <c r="XEJ1681" s="35"/>
      <c r="XEK1681" s="34"/>
      <c r="XER1681" s="35"/>
      <c r="XES1681" s="34"/>
      <c r="XEZ1681" s="35"/>
      <c r="XFA1681" s="34"/>
    </row>
    <row r="1682" spans="1:1021 1028:2045 2052:3069 3076:4093 4100:5117 5124:6141 6148:7165 7172:8189 8196:9213 9220:10237 10244:11261 11268:12285 12292:13309 13316:14333 14340:15357 15364:16381" x14ac:dyDescent="0.25">
      <c r="A1682" t="s">
        <v>484</v>
      </c>
      <c r="B1682" t="s">
        <v>472</v>
      </c>
      <c r="C1682">
        <v>339</v>
      </c>
      <c r="D1682">
        <v>339</v>
      </c>
      <c r="E1682" s="35">
        <v>1</v>
      </c>
      <c r="F1682" s="34">
        <v>1.9999999999999999E-88</v>
      </c>
      <c r="G1682">
        <v>85.89</v>
      </c>
      <c r="H1682">
        <v>419</v>
      </c>
      <c r="I1682" t="str">
        <f>HYPERLINK("https://www.ncbi.nlm.nih.gov/nucleotide/LC633041.1?report=genbank&amp;log$=nucltop&amp;blast_rank=80&amp;RID=XE6RV0D8013","LC633041.1")</f>
        <v>LC633041.1</v>
      </c>
      <c r="L1682" s="35"/>
      <c r="M1682" s="34"/>
      <c r="T1682" s="35"/>
      <c r="U1682" s="34"/>
      <c r="AB1682" s="35"/>
      <c r="AC1682" s="34"/>
      <c r="AJ1682" s="35"/>
      <c r="AK1682" s="34"/>
      <c r="AR1682" s="35"/>
      <c r="AS1682" s="34"/>
      <c r="AZ1682" s="35"/>
      <c r="BA1682" s="34"/>
      <c r="BH1682" s="35"/>
      <c r="BI1682" s="34"/>
      <c r="BP1682" s="35"/>
      <c r="BQ1682" s="34"/>
      <c r="BX1682" s="35"/>
      <c r="BY1682" s="34"/>
      <c r="CF1682" s="35"/>
      <c r="CG1682" s="34"/>
      <c r="CN1682" s="35"/>
      <c r="CO1682" s="34"/>
      <c r="CV1682" s="35"/>
      <c r="CW1682" s="34"/>
      <c r="DD1682" s="35"/>
      <c r="DE1682" s="34"/>
      <c r="DL1682" s="35"/>
      <c r="DM1682" s="34"/>
      <c r="DT1682" s="35"/>
      <c r="DU1682" s="34"/>
      <c r="EB1682" s="35"/>
      <c r="EC1682" s="34"/>
      <c r="EJ1682" s="35"/>
      <c r="EK1682" s="34"/>
      <c r="ER1682" s="35"/>
      <c r="ES1682" s="34"/>
      <c r="EZ1682" s="35"/>
      <c r="FA1682" s="34"/>
      <c r="FH1682" s="35"/>
      <c r="FI1682" s="34"/>
      <c r="FP1682" s="35"/>
      <c r="FQ1682" s="34"/>
      <c r="FX1682" s="35"/>
      <c r="FY1682" s="34"/>
      <c r="GF1682" s="35"/>
      <c r="GG1682" s="34"/>
      <c r="GN1682" s="35"/>
      <c r="GO1682" s="34"/>
      <c r="GV1682" s="35"/>
      <c r="GW1682" s="34"/>
      <c r="HD1682" s="35"/>
      <c r="HE1682" s="34"/>
      <c r="HL1682" s="35"/>
      <c r="HM1682" s="34"/>
      <c r="HT1682" s="35"/>
      <c r="HU1682" s="34"/>
      <c r="IB1682" s="35"/>
      <c r="IC1682" s="34"/>
      <c r="IJ1682" s="35"/>
      <c r="IK1682" s="34"/>
      <c r="IR1682" s="35"/>
      <c r="IS1682" s="34"/>
      <c r="IZ1682" s="35"/>
      <c r="JA1682" s="34"/>
      <c r="JH1682" s="35"/>
      <c r="JI1682" s="34"/>
      <c r="JP1682" s="35"/>
      <c r="JQ1682" s="34"/>
      <c r="JX1682" s="35"/>
      <c r="JY1682" s="34"/>
      <c r="KF1682" s="35"/>
      <c r="KG1682" s="34"/>
      <c r="KN1682" s="35"/>
      <c r="KO1682" s="34"/>
      <c r="KV1682" s="35"/>
      <c r="KW1682" s="34"/>
      <c r="LD1682" s="35"/>
      <c r="LE1682" s="34"/>
      <c r="LL1682" s="35"/>
      <c r="LM1682" s="34"/>
      <c r="LT1682" s="35"/>
      <c r="LU1682" s="34"/>
      <c r="MB1682" s="35"/>
      <c r="MC1682" s="34"/>
      <c r="MJ1682" s="35"/>
      <c r="MK1682" s="34"/>
      <c r="MR1682" s="35"/>
      <c r="MS1682" s="34"/>
      <c r="MZ1682" s="35"/>
      <c r="NA1682" s="34"/>
      <c r="NH1682" s="35"/>
      <c r="NI1682" s="34"/>
      <c r="NP1682" s="35"/>
      <c r="NQ1682" s="34"/>
      <c r="NX1682" s="35"/>
      <c r="NY1682" s="34"/>
      <c r="OF1682" s="35"/>
      <c r="OG1682" s="34"/>
      <c r="ON1682" s="35"/>
      <c r="OO1682" s="34"/>
      <c r="OV1682" s="35"/>
      <c r="OW1682" s="34"/>
      <c r="PD1682" s="35"/>
      <c r="PE1682" s="34"/>
      <c r="PL1682" s="35"/>
      <c r="PM1682" s="34"/>
      <c r="PT1682" s="35"/>
      <c r="PU1682" s="34"/>
      <c r="QB1682" s="35"/>
      <c r="QC1682" s="34"/>
      <c r="QJ1682" s="35"/>
      <c r="QK1682" s="34"/>
      <c r="QR1682" s="35"/>
      <c r="QS1682" s="34"/>
      <c r="QZ1682" s="35"/>
      <c r="RA1682" s="34"/>
      <c r="RH1682" s="35"/>
      <c r="RI1682" s="34"/>
      <c r="RP1682" s="35"/>
      <c r="RQ1682" s="34"/>
      <c r="RX1682" s="35"/>
      <c r="RY1682" s="34"/>
      <c r="SF1682" s="35"/>
      <c r="SG1682" s="34"/>
      <c r="SN1682" s="35"/>
      <c r="SO1682" s="34"/>
      <c r="SV1682" s="35"/>
      <c r="SW1682" s="34"/>
      <c r="TD1682" s="35"/>
      <c r="TE1682" s="34"/>
      <c r="TL1682" s="35"/>
      <c r="TM1682" s="34"/>
      <c r="TT1682" s="35"/>
      <c r="TU1682" s="34"/>
      <c r="UB1682" s="35"/>
      <c r="UC1682" s="34"/>
      <c r="UJ1682" s="35"/>
      <c r="UK1682" s="34"/>
      <c r="UR1682" s="35"/>
      <c r="US1682" s="34"/>
      <c r="UZ1682" s="35"/>
      <c r="VA1682" s="34"/>
      <c r="VH1682" s="35"/>
      <c r="VI1682" s="34"/>
      <c r="VP1682" s="35"/>
      <c r="VQ1682" s="34"/>
      <c r="VX1682" s="35"/>
      <c r="VY1682" s="34"/>
      <c r="WF1682" s="35"/>
      <c r="WG1682" s="34"/>
      <c r="WN1682" s="35"/>
      <c r="WO1682" s="34"/>
      <c r="WV1682" s="35"/>
      <c r="WW1682" s="34"/>
      <c r="XD1682" s="35"/>
      <c r="XE1682" s="34"/>
      <c r="XL1682" s="35"/>
      <c r="XM1682" s="34"/>
      <c r="XT1682" s="35"/>
      <c r="XU1682" s="34"/>
      <c r="YB1682" s="35"/>
      <c r="YC1682" s="34"/>
      <c r="YJ1682" s="35"/>
      <c r="YK1682" s="34"/>
      <c r="YR1682" s="35"/>
      <c r="YS1682" s="34"/>
      <c r="YZ1682" s="35"/>
      <c r="ZA1682" s="34"/>
      <c r="ZH1682" s="35"/>
      <c r="ZI1682" s="34"/>
      <c r="ZP1682" s="35"/>
      <c r="ZQ1682" s="34"/>
      <c r="ZX1682" s="35"/>
      <c r="ZY1682" s="34"/>
      <c r="AAF1682" s="35"/>
      <c r="AAG1682" s="34"/>
      <c r="AAN1682" s="35"/>
      <c r="AAO1682" s="34"/>
      <c r="AAV1682" s="35"/>
      <c r="AAW1682" s="34"/>
      <c r="ABD1682" s="35"/>
      <c r="ABE1682" s="34"/>
      <c r="ABL1682" s="35"/>
      <c r="ABM1682" s="34"/>
      <c r="ABT1682" s="35"/>
      <c r="ABU1682" s="34"/>
      <c r="ACB1682" s="35"/>
      <c r="ACC1682" s="34"/>
      <c r="ACJ1682" s="35"/>
      <c r="ACK1682" s="34"/>
      <c r="ACR1682" s="35"/>
      <c r="ACS1682" s="34"/>
      <c r="ACZ1682" s="35"/>
      <c r="ADA1682" s="34"/>
      <c r="ADH1682" s="35"/>
      <c r="ADI1682" s="34"/>
      <c r="ADP1682" s="35"/>
      <c r="ADQ1682" s="34"/>
      <c r="ADX1682" s="35"/>
      <c r="ADY1682" s="34"/>
      <c r="AEF1682" s="35"/>
      <c r="AEG1682" s="34"/>
      <c r="AEN1682" s="35"/>
      <c r="AEO1682" s="34"/>
      <c r="AEV1682" s="35"/>
      <c r="AEW1682" s="34"/>
      <c r="AFD1682" s="35"/>
      <c r="AFE1682" s="34"/>
      <c r="AFL1682" s="35"/>
      <c r="AFM1682" s="34"/>
      <c r="AFT1682" s="35"/>
      <c r="AFU1682" s="34"/>
      <c r="AGB1682" s="35"/>
      <c r="AGC1682" s="34"/>
      <c r="AGJ1682" s="35"/>
      <c r="AGK1682" s="34"/>
      <c r="AGR1682" s="35"/>
      <c r="AGS1682" s="34"/>
      <c r="AGZ1682" s="35"/>
      <c r="AHA1682" s="34"/>
      <c r="AHH1682" s="35"/>
      <c r="AHI1682" s="34"/>
      <c r="AHP1682" s="35"/>
      <c r="AHQ1682" s="34"/>
      <c r="AHX1682" s="35"/>
      <c r="AHY1682" s="34"/>
      <c r="AIF1682" s="35"/>
      <c r="AIG1682" s="34"/>
      <c r="AIN1682" s="35"/>
      <c r="AIO1682" s="34"/>
      <c r="AIV1682" s="35"/>
      <c r="AIW1682" s="34"/>
      <c r="AJD1682" s="35"/>
      <c r="AJE1682" s="34"/>
      <c r="AJL1682" s="35"/>
      <c r="AJM1682" s="34"/>
      <c r="AJT1682" s="35"/>
      <c r="AJU1682" s="34"/>
      <c r="AKB1682" s="35"/>
      <c r="AKC1682" s="34"/>
      <c r="AKJ1682" s="35"/>
      <c r="AKK1682" s="34"/>
      <c r="AKR1682" s="35"/>
      <c r="AKS1682" s="34"/>
      <c r="AKZ1682" s="35"/>
      <c r="ALA1682" s="34"/>
      <c r="ALH1682" s="35"/>
      <c r="ALI1682" s="34"/>
      <c r="ALP1682" s="35"/>
      <c r="ALQ1682" s="34"/>
      <c r="ALX1682" s="35"/>
      <c r="ALY1682" s="34"/>
      <c r="AMF1682" s="35"/>
      <c r="AMG1682" s="34"/>
      <c r="AMN1682" s="35"/>
      <c r="AMO1682" s="34"/>
      <c r="AMV1682" s="35"/>
      <c r="AMW1682" s="34"/>
      <c r="AND1682" s="35"/>
      <c r="ANE1682" s="34"/>
      <c r="ANL1682" s="35"/>
      <c r="ANM1682" s="34"/>
      <c r="ANT1682" s="35"/>
      <c r="ANU1682" s="34"/>
      <c r="AOB1682" s="35"/>
      <c r="AOC1682" s="34"/>
      <c r="AOJ1682" s="35"/>
      <c r="AOK1682" s="34"/>
      <c r="AOR1682" s="35"/>
      <c r="AOS1682" s="34"/>
      <c r="AOZ1682" s="35"/>
      <c r="APA1682" s="34"/>
      <c r="APH1682" s="35"/>
      <c r="API1682" s="34"/>
      <c r="APP1682" s="35"/>
      <c r="APQ1682" s="34"/>
      <c r="APX1682" s="35"/>
      <c r="APY1682" s="34"/>
      <c r="AQF1682" s="35"/>
      <c r="AQG1682" s="34"/>
      <c r="AQN1682" s="35"/>
      <c r="AQO1682" s="34"/>
      <c r="AQV1682" s="35"/>
      <c r="AQW1682" s="34"/>
      <c r="ARD1682" s="35"/>
      <c r="ARE1682" s="34"/>
      <c r="ARL1682" s="35"/>
      <c r="ARM1682" s="34"/>
      <c r="ART1682" s="35"/>
      <c r="ARU1682" s="34"/>
      <c r="ASB1682" s="35"/>
      <c r="ASC1682" s="34"/>
      <c r="ASJ1682" s="35"/>
      <c r="ASK1682" s="34"/>
      <c r="ASR1682" s="35"/>
      <c r="ASS1682" s="34"/>
      <c r="ASZ1682" s="35"/>
      <c r="ATA1682" s="34"/>
      <c r="ATH1682" s="35"/>
      <c r="ATI1682" s="34"/>
      <c r="ATP1682" s="35"/>
      <c r="ATQ1682" s="34"/>
      <c r="ATX1682" s="35"/>
      <c r="ATY1682" s="34"/>
      <c r="AUF1682" s="35"/>
      <c r="AUG1682" s="34"/>
      <c r="AUN1682" s="35"/>
      <c r="AUO1682" s="34"/>
      <c r="AUV1682" s="35"/>
      <c r="AUW1682" s="34"/>
      <c r="AVD1682" s="35"/>
      <c r="AVE1682" s="34"/>
      <c r="AVL1682" s="35"/>
      <c r="AVM1682" s="34"/>
      <c r="AVT1682" s="35"/>
      <c r="AVU1682" s="34"/>
      <c r="AWB1682" s="35"/>
      <c r="AWC1682" s="34"/>
      <c r="AWJ1682" s="35"/>
      <c r="AWK1682" s="34"/>
      <c r="AWR1682" s="35"/>
      <c r="AWS1682" s="34"/>
      <c r="AWZ1682" s="35"/>
      <c r="AXA1682" s="34"/>
      <c r="AXH1682" s="35"/>
      <c r="AXI1682" s="34"/>
      <c r="AXP1682" s="35"/>
      <c r="AXQ1682" s="34"/>
      <c r="AXX1682" s="35"/>
      <c r="AXY1682" s="34"/>
      <c r="AYF1682" s="35"/>
      <c r="AYG1682" s="34"/>
      <c r="AYN1682" s="35"/>
      <c r="AYO1682" s="34"/>
      <c r="AYV1682" s="35"/>
      <c r="AYW1682" s="34"/>
      <c r="AZD1682" s="35"/>
      <c r="AZE1682" s="34"/>
      <c r="AZL1682" s="35"/>
      <c r="AZM1682" s="34"/>
      <c r="AZT1682" s="35"/>
      <c r="AZU1682" s="34"/>
      <c r="BAB1682" s="35"/>
      <c r="BAC1682" s="34"/>
      <c r="BAJ1682" s="35"/>
      <c r="BAK1682" s="34"/>
      <c r="BAR1682" s="35"/>
      <c r="BAS1682" s="34"/>
      <c r="BAZ1682" s="35"/>
      <c r="BBA1682" s="34"/>
      <c r="BBH1682" s="35"/>
      <c r="BBI1682" s="34"/>
      <c r="BBP1682" s="35"/>
      <c r="BBQ1682" s="34"/>
      <c r="BBX1682" s="35"/>
      <c r="BBY1682" s="34"/>
      <c r="BCF1682" s="35"/>
      <c r="BCG1682" s="34"/>
      <c r="BCN1682" s="35"/>
      <c r="BCO1682" s="34"/>
      <c r="BCV1682" s="35"/>
      <c r="BCW1682" s="34"/>
      <c r="BDD1682" s="35"/>
      <c r="BDE1682" s="34"/>
      <c r="BDL1682" s="35"/>
      <c r="BDM1682" s="34"/>
      <c r="BDT1682" s="35"/>
      <c r="BDU1682" s="34"/>
      <c r="BEB1682" s="35"/>
      <c r="BEC1682" s="34"/>
      <c r="BEJ1682" s="35"/>
      <c r="BEK1682" s="34"/>
      <c r="BER1682" s="35"/>
      <c r="BES1682" s="34"/>
      <c r="BEZ1682" s="35"/>
      <c r="BFA1682" s="34"/>
      <c r="BFH1682" s="35"/>
      <c r="BFI1682" s="34"/>
      <c r="BFP1682" s="35"/>
      <c r="BFQ1682" s="34"/>
      <c r="BFX1682" s="35"/>
      <c r="BFY1682" s="34"/>
      <c r="BGF1682" s="35"/>
      <c r="BGG1682" s="34"/>
      <c r="BGN1682" s="35"/>
      <c r="BGO1682" s="34"/>
      <c r="BGV1682" s="35"/>
      <c r="BGW1682" s="34"/>
      <c r="BHD1682" s="35"/>
      <c r="BHE1682" s="34"/>
      <c r="BHL1682" s="35"/>
      <c r="BHM1682" s="34"/>
      <c r="BHT1682" s="35"/>
      <c r="BHU1682" s="34"/>
      <c r="BIB1682" s="35"/>
      <c r="BIC1682" s="34"/>
      <c r="BIJ1682" s="35"/>
      <c r="BIK1682" s="34"/>
      <c r="BIR1682" s="35"/>
      <c r="BIS1682" s="34"/>
      <c r="BIZ1682" s="35"/>
      <c r="BJA1682" s="34"/>
      <c r="BJH1682" s="35"/>
      <c r="BJI1682" s="34"/>
      <c r="BJP1682" s="35"/>
      <c r="BJQ1682" s="34"/>
      <c r="BJX1682" s="35"/>
      <c r="BJY1682" s="34"/>
      <c r="BKF1682" s="35"/>
      <c r="BKG1682" s="34"/>
      <c r="BKN1682" s="35"/>
      <c r="BKO1682" s="34"/>
      <c r="BKV1682" s="35"/>
      <c r="BKW1682" s="34"/>
      <c r="BLD1682" s="35"/>
      <c r="BLE1682" s="34"/>
      <c r="BLL1682" s="35"/>
      <c r="BLM1682" s="34"/>
      <c r="BLT1682" s="35"/>
      <c r="BLU1682" s="34"/>
      <c r="BMB1682" s="35"/>
      <c r="BMC1682" s="34"/>
      <c r="BMJ1682" s="35"/>
      <c r="BMK1682" s="34"/>
      <c r="BMR1682" s="35"/>
      <c r="BMS1682" s="34"/>
      <c r="BMZ1682" s="35"/>
      <c r="BNA1682" s="34"/>
      <c r="BNH1682" s="35"/>
      <c r="BNI1682" s="34"/>
      <c r="BNP1682" s="35"/>
      <c r="BNQ1682" s="34"/>
      <c r="BNX1682" s="35"/>
      <c r="BNY1682" s="34"/>
      <c r="BOF1682" s="35"/>
      <c r="BOG1682" s="34"/>
      <c r="BON1682" s="35"/>
      <c r="BOO1682" s="34"/>
      <c r="BOV1682" s="35"/>
      <c r="BOW1682" s="34"/>
      <c r="BPD1682" s="35"/>
      <c r="BPE1682" s="34"/>
      <c r="BPL1682" s="35"/>
      <c r="BPM1682" s="34"/>
      <c r="BPT1682" s="35"/>
      <c r="BPU1682" s="34"/>
      <c r="BQB1682" s="35"/>
      <c r="BQC1682" s="34"/>
      <c r="BQJ1682" s="35"/>
      <c r="BQK1682" s="34"/>
      <c r="BQR1682" s="35"/>
      <c r="BQS1682" s="34"/>
      <c r="BQZ1682" s="35"/>
      <c r="BRA1682" s="34"/>
      <c r="BRH1682" s="35"/>
      <c r="BRI1682" s="34"/>
      <c r="BRP1682" s="35"/>
      <c r="BRQ1682" s="34"/>
      <c r="BRX1682" s="35"/>
      <c r="BRY1682" s="34"/>
      <c r="BSF1682" s="35"/>
      <c r="BSG1682" s="34"/>
      <c r="BSN1682" s="35"/>
      <c r="BSO1682" s="34"/>
      <c r="BSV1682" s="35"/>
      <c r="BSW1682" s="34"/>
      <c r="BTD1682" s="35"/>
      <c r="BTE1682" s="34"/>
      <c r="BTL1682" s="35"/>
      <c r="BTM1682" s="34"/>
      <c r="BTT1682" s="35"/>
      <c r="BTU1682" s="34"/>
      <c r="BUB1682" s="35"/>
      <c r="BUC1682" s="34"/>
      <c r="BUJ1682" s="35"/>
      <c r="BUK1682" s="34"/>
      <c r="BUR1682" s="35"/>
      <c r="BUS1682" s="34"/>
      <c r="BUZ1682" s="35"/>
      <c r="BVA1682" s="34"/>
      <c r="BVH1682" s="35"/>
      <c r="BVI1682" s="34"/>
      <c r="BVP1682" s="35"/>
      <c r="BVQ1682" s="34"/>
      <c r="BVX1682" s="35"/>
      <c r="BVY1682" s="34"/>
      <c r="BWF1682" s="35"/>
      <c r="BWG1682" s="34"/>
      <c r="BWN1682" s="35"/>
      <c r="BWO1682" s="34"/>
      <c r="BWV1682" s="35"/>
      <c r="BWW1682" s="34"/>
      <c r="BXD1682" s="35"/>
      <c r="BXE1682" s="34"/>
      <c r="BXL1682" s="35"/>
      <c r="BXM1682" s="34"/>
      <c r="BXT1682" s="35"/>
      <c r="BXU1682" s="34"/>
      <c r="BYB1682" s="35"/>
      <c r="BYC1682" s="34"/>
      <c r="BYJ1682" s="35"/>
      <c r="BYK1682" s="34"/>
      <c r="BYR1682" s="35"/>
      <c r="BYS1682" s="34"/>
      <c r="BYZ1682" s="35"/>
      <c r="BZA1682" s="34"/>
      <c r="BZH1682" s="35"/>
      <c r="BZI1682" s="34"/>
      <c r="BZP1682" s="35"/>
      <c r="BZQ1682" s="34"/>
      <c r="BZX1682" s="35"/>
      <c r="BZY1682" s="34"/>
      <c r="CAF1682" s="35"/>
      <c r="CAG1682" s="34"/>
      <c r="CAN1682" s="35"/>
      <c r="CAO1682" s="34"/>
      <c r="CAV1682" s="35"/>
      <c r="CAW1682" s="34"/>
      <c r="CBD1682" s="35"/>
      <c r="CBE1682" s="34"/>
      <c r="CBL1682" s="35"/>
      <c r="CBM1682" s="34"/>
      <c r="CBT1682" s="35"/>
      <c r="CBU1682" s="34"/>
      <c r="CCB1682" s="35"/>
      <c r="CCC1682" s="34"/>
      <c r="CCJ1682" s="35"/>
      <c r="CCK1682" s="34"/>
      <c r="CCR1682" s="35"/>
      <c r="CCS1682" s="34"/>
      <c r="CCZ1682" s="35"/>
      <c r="CDA1682" s="34"/>
      <c r="CDH1682" s="35"/>
      <c r="CDI1682" s="34"/>
      <c r="CDP1682" s="35"/>
      <c r="CDQ1682" s="34"/>
      <c r="CDX1682" s="35"/>
      <c r="CDY1682" s="34"/>
      <c r="CEF1682" s="35"/>
      <c r="CEG1682" s="34"/>
      <c r="CEN1682" s="35"/>
      <c r="CEO1682" s="34"/>
      <c r="CEV1682" s="35"/>
      <c r="CEW1682" s="34"/>
      <c r="CFD1682" s="35"/>
      <c r="CFE1682" s="34"/>
      <c r="CFL1682" s="35"/>
      <c r="CFM1682" s="34"/>
      <c r="CFT1682" s="35"/>
      <c r="CFU1682" s="34"/>
      <c r="CGB1682" s="35"/>
      <c r="CGC1682" s="34"/>
      <c r="CGJ1682" s="35"/>
      <c r="CGK1682" s="34"/>
      <c r="CGR1682" s="35"/>
      <c r="CGS1682" s="34"/>
      <c r="CGZ1682" s="35"/>
      <c r="CHA1682" s="34"/>
      <c r="CHH1682" s="35"/>
      <c r="CHI1682" s="34"/>
      <c r="CHP1682" s="35"/>
      <c r="CHQ1682" s="34"/>
      <c r="CHX1682" s="35"/>
      <c r="CHY1682" s="34"/>
      <c r="CIF1682" s="35"/>
      <c r="CIG1682" s="34"/>
      <c r="CIN1682" s="35"/>
      <c r="CIO1682" s="34"/>
      <c r="CIV1682" s="35"/>
      <c r="CIW1682" s="34"/>
      <c r="CJD1682" s="35"/>
      <c r="CJE1682" s="34"/>
      <c r="CJL1682" s="35"/>
      <c r="CJM1682" s="34"/>
      <c r="CJT1682" s="35"/>
      <c r="CJU1682" s="34"/>
      <c r="CKB1682" s="35"/>
      <c r="CKC1682" s="34"/>
      <c r="CKJ1682" s="35"/>
      <c r="CKK1682" s="34"/>
      <c r="CKR1682" s="35"/>
      <c r="CKS1682" s="34"/>
      <c r="CKZ1682" s="35"/>
      <c r="CLA1682" s="34"/>
      <c r="CLH1682" s="35"/>
      <c r="CLI1682" s="34"/>
      <c r="CLP1682" s="35"/>
      <c r="CLQ1682" s="34"/>
      <c r="CLX1682" s="35"/>
      <c r="CLY1682" s="34"/>
      <c r="CMF1682" s="35"/>
      <c r="CMG1682" s="34"/>
      <c r="CMN1682" s="35"/>
      <c r="CMO1682" s="34"/>
      <c r="CMV1682" s="35"/>
      <c r="CMW1682" s="34"/>
      <c r="CND1682" s="35"/>
      <c r="CNE1682" s="34"/>
      <c r="CNL1682" s="35"/>
      <c r="CNM1682" s="34"/>
      <c r="CNT1682" s="35"/>
      <c r="CNU1682" s="34"/>
      <c r="COB1682" s="35"/>
      <c r="COC1682" s="34"/>
      <c r="COJ1682" s="35"/>
      <c r="COK1682" s="34"/>
      <c r="COR1682" s="35"/>
      <c r="COS1682" s="34"/>
      <c r="COZ1682" s="35"/>
      <c r="CPA1682" s="34"/>
      <c r="CPH1682" s="35"/>
      <c r="CPI1682" s="34"/>
      <c r="CPP1682" s="35"/>
      <c r="CPQ1682" s="34"/>
      <c r="CPX1682" s="35"/>
      <c r="CPY1682" s="34"/>
      <c r="CQF1682" s="35"/>
      <c r="CQG1682" s="34"/>
      <c r="CQN1682" s="35"/>
      <c r="CQO1682" s="34"/>
      <c r="CQV1682" s="35"/>
      <c r="CQW1682" s="34"/>
      <c r="CRD1682" s="35"/>
      <c r="CRE1682" s="34"/>
      <c r="CRL1682" s="35"/>
      <c r="CRM1682" s="34"/>
      <c r="CRT1682" s="35"/>
      <c r="CRU1682" s="34"/>
      <c r="CSB1682" s="35"/>
      <c r="CSC1682" s="34"/>
      <c r="CSJ1682" s="35"/>
      <c r="CSK1682" s="34"/>
      <c r="CSR1682" s="35"/>
      <c r="CSS1682" s="34"/>
      <c r="CSZ1682" s="35"/>
      <c r="CTA1682" s="34"/>
      <c r="CTH1682" s="35"/>
      <c r="CTI1682" s="34"/>
      <c r="CTP1682" s="35"/>
      <c r="CTQ1682" s="34"/>
      <c r="CTX1682" s="35"/>
      <c r="CTY1682" s="34"/>
      <c r="CUF1682" s="35"/>
      <c r="CUG1682" s="34"/>
      <c r="CUN1682" s="35"/>
      <c r="CUO1682" s="34"/>
      <c r="CUV1682" s="35"/>
      <c r="CUW1682" s="34"/>
      <c r="CVD1682" s="35"/>
      <c r="CVE1682" s="34"/>
      <c r="CVL1682" s="35"/>
      <c r="CVM1682" s="34"/>
      <c r="CVT1682" s="35"/>
      <c r="CVU1682" s="34"/>
      <c r="CWB1682" s="35"/>
      <c r="CWC1682" s="34"/>
      <c r="CWJ1682" s="35"/>
      <c r="CWK1682" s="34"/>
      <c r="CWR1682" s="35"/>
      <c r="CWS1682" s="34"/>
      <c r="CWZ1682" s="35"/>
      <c r="CXA1682" s="34"/>
      <c r="CXH1682" s="35"/>
      <c r="CXI1682" s="34"/>
      <c r="CXP1682" s="35"/>
      <c r="CXQ1682" s="34"/>
      <c r="CXX1682" s="35"/>
      <c r="CXY1682" s="34"/>
      <c r="CYF1682" s="35"/>
      <c r="CYG1682" s="34"/>
      <c r="CYN1682" s="35"/>
      <c r="CYO1682" s="34"/>
      <c r="CYV1682" s="35"/>
      <c r="CYW1682" s="34"/>
      <c r="CZD1682" s="35"/>
      <c r="CZE1682" s="34"/>
      <c r="CZL1682" s="35"/>
      <c r="CZM1682" s="34"/>
      <c r="CZT1682" s="35"/>
      <c r="CZU1682" s="34"/>
      <c r="DAB1682" s="35"/>
      <c r="DAC1682" s="34"/>
      <c r="DAJ1682" s="35"/>
      <c r="DAK1682" s="34"/>
      <c r="DAR1682" s="35"/>
      <c r="DAS1682" s="34"/>
      <c r="DAZ1682" s="35"/>
      <c r="DBA1682" s="34"/>
      <c r="DBH1682" s="35"/>
      <c r="DBI1682" s="34"/>
      <c r="DBP1682" s="35"/>
      <c r="DBQ1682" s="34"/>
      <c r="DBX1682" s="35"/>
      <c r="DBY1682" s="34"/>
      <c r="DCF1682" s="35"/>
      <c r="DCG1682" s="34"/>
      <c r="DCN1682" s="35"/>
      <c r="DCO1682" s="34"/>
      <c r="DCV1682" s="35"/>
      <c r="DCW1682" s="34"/>
      <c r="DDD1682" s="35"/>
      <c r="DDE1682" s="34"/>
      <c r="DDL1682" s="35"/>
      <c r="DDM1682" s="34"/>
      <c r="DDT1682" s="35"/>
      <c r="DDU1682" s="34"/>
      <c r="DEB1682" s="35"/>
      <c r="DEC1682" s="34"/>
      <c r="DEJ1682" s="35"/>
      <c r="DEK1682" s="34"/>
      <c r="DER1682" s="35"/>
      <c r="DES1682" s="34"/>
      <c r="DEZ1682" s="35"/>
      <c r="DFA1682" s="34"/>
      <c r="DFH1682" s="35"/>
      <c r="DFI1682" s="34"/>
      <c r="DFP1682" s="35"/>
      <c r="DFQ1682" s="34"/>
      <c r="DFX1682" s="35"/>
      <c r="DFY1682" s="34"/>
      <c r="DGF1682" s="35"/>
      <c r="DGG1682" s="34"/>
      <c r="DGN1682" s="35"/>
      <c r="DGO1682" s="34"/>
      <c r="DGV1682" s="35"/>
      <c r="DGW1682" s="34"/>
      <c r="DHD1682" s="35"/>
      <c r="DHE1682" s="34"/>
      <c r="DHL1682" s="35"/>
      <c r="DHM1682" s="34"/>
      <c r="DHT1682" s="35"/>
      <c r="DHU1682" s="34"/>
      <c r="DIB1682" s="35"/>
      <c r="DIC1682" s="34"/>
      <c r="DIJ1682" s="35"/>
      <c r="DIK1682" s="34"/>
      <c r="DIR1682" s="35"/>
      <c r="DIS1682" s="34"/>
      <c r="DIZ1682" s="35"/>
      <c r="DJA1682" s="34"/>
      <c r="DJH1682" s="35"/>
      <c r="DJI1682" s="34"/>
      <c r="DJP1682" s="35"/>
      <c r="DJQ1682" s="34"/>
      <c r="DJX1682" s="35"/>
      <c r="DJY1682" s="34"/>
      <c r="DKF1682" s="35"/>
      <c r="DKG1682" s="34"/>
      <c r="DKN1682" s="35"/>
      <c r="DKO1682" s="34"/>
      <c r="DKV1682" s="35"/>
      <c r="DKW1682" s="34"/>
      <c r="DLD1682" s="35"/>
      <c r="DLE1682" s="34"/>
      <c r="DLL1682" s="35"/>
      <c r="DLM1682" s="34"/>
      <c r="DLT1682" s="35"/>
      <c r="DLU1682" s="34"/>
      <c r="DMB1682" s="35"/>
      <c r="DMC1682" s="34"/>
      <c r="DMJ1682" s="35"/>
      <c r="DMK1682" s="34"/>
      <c r="DMR1682" s="35"/>
      <c r="DMS1682" s="34"/>
      <c r="DMZ1682" s="35"/>
      <c r="DNA1682" s="34"/>
      <c r="DNH1682" s="35"/>
      <c r="DNI1682" s="34"/>
      <c r="DNP1682" s="35"/>
      <c r="DNQ1682" s="34"/>
      <c r="DNX1682" s="35"/>
      <c r="DNY1682" s="34"/>
      <c r="DOF1682" s="35"/>
      <c r="DOG1682" s="34"/>
      <c r="DON1682" s="35"/>
      <c r="DOO1682" s="34"/>
      <c r="DOV1682" s="35"/>
      <c r="DOW1682" s="34"/>
      <c r="DPD1682" s="35"/>
      <c r="DPE1682" s="34"/>
      <c r="DPL1682" s="35"/>
      <c r="DPM1682" s="34"/>
      <c r="DPT1682" s="35"/>
      <c r="DPU1682" s="34"/>
      <c r="DQB1682" s="35"/>
      <c r="DQC1682" s="34"/>
      <c r="DQJ1682" s="35"/>
      <c r="DQK1682" s="34"/>
      <c r="DQR1682" s="35"/>
      <c r="DQS1682" s="34"/>
      <c r="DQZ1682" s="35"/>
      <c r="DRA1682" s="34"/>
      <c r="DRH1682" s="35"/>
      <c r="DRI1682" s="34"/>
      <c r="DRP1682" s="35"/>
      <c r="DRQ1682" s="34"/>
      <c r="DRX1682" s="35"/>
      <c r="DRY1682" s="34"/>
      <c r="DSF1682" s="35"/>
      <c r="DSG1682" s="34"/>
      <c r="DSN1682" s="35"/>
      <c r="DSO1682" s="34"/>
      <c r="DSV1682" s="35"/>
      <c r="DSW1682" s="34"/>
      <c r="DTD1682" s="35"/>
      <c r="DTE1682" s="34"/>
      <c r="DTL1682" s="35"/>
      <c r="DTM1682" s="34"/>
      <c r="DTT1682" s="35"/>
      <c r="DTU1682" s="34"/>
      <c r="DUB1682" s="35"/>
      <c r="DUC1682" s="34"/>
      <c r="DUJ1682" s="35"/>
      <c r="DUK1682" s="34"/>
      <c r="DUR1682" s="35"/>
      <c r="DUS1682" s="34"/>
      <c r="DUZ1682" s="35"/>
      <c r="DVA1682" s="34"/>
      <c r="DVH1682" s="35"/>
      <c r="DVI1682" s="34"/>
      <c r="DVP1682" s="35"/>
      <c r="DVQ1682" s="34"/>
      <c r="DVX1682" s="35"/>
      <c r="DVY1682" s="34"/>
      <c r="DWF1682" s="35"/>
      <c r="DWG1682" s="34"/>
      <c r="DWN1682" s="35"/>
      <c r="DWO1682" s="34"/>
      <c r="DWV1682" s="35"/>
      <c r="DWW1682" s="34"/>
      <c r="DXD1682" s="35"/>
      <c r="DXE1682" s="34"/>
      <c r="DXL1682" s="35"/>
      <c r="DXM1682" s="34"/>
      <c r="DXT1682" s="35"/>
      <c r="DXU1682" s="34"/>
      <c r="DYB1682" s="35"/>
      <c r="DYC1682" s="34"/>
      <c r="DYJ1682" s="35"/>
      <c r="DYK1682" s="34"/>
      <c r="DYR1682" s="35"/>
      <c r="DYS1682" s="34"/>
      <c r="DYZ1682" s="35"/>
      <c r="DZA1682" s="34"/>
      <c r="DZH1682" s="35"/>
      <c r="DZI1682" s="34"/>
      <c r="DZP1682" s="35"/>
      <c r="DZQ1682" s="34"/>
      <c r="DZX1682" s="35"/>
      <c r="DZY1682" s="34"/>
      <c r="EAF1682" s="35"/>
      <c r="EAG1682" s="34"/>
      <c r="EAN1682" s="35"/>
      <c r="EAO1682" s="34"/>
      <c r="EAV1682" s="35"/>
      <c r="EAW1682" s="34"/>
      <c r="EBD1682" s="35"/>
      <c r="EBE1682" s="34"/>
      <c r="EBL1682" s="35"/>
      <c r="EBM1682" s="34"/>
      <c r="EBT1682" s="35"/>
      <c r="EBU1682" s="34"/>
      <c r="ECB1682" s="35"/>
      <c r="ECC1682" s="34"/>
      <c r="ECJ1682" s="35"/>
      <c r="ECK1682" s="34"/>
      <c r="ECR1682" s="35"/>
      <c r="ECS1682" s="34"/>
      <c r="ECZ1682" s="35"/>
      <c r="EDA1682" s="34"/>
      <c r="EDH1682" s="35"/>
      <c r="EDI1682" s="34"/>
      <c r="EDP1682" s="35"/>
      <c r="EDQ1682" s="34"/>
      <c r="EDX1682" s="35"/>
      <c r="EDY1682" s="34"/>
      <c r="EEF1682" s="35"/>
      <c r="EEG1682" s="34"/>
      <c r="EEN1682" s="35"/>
      <c r="EEO1682" s="34"/>
      <c r="EEV1682" s="35"/>
      <c r="EEW1682" s="34"/>
      <c r="EFD1682" s="35"/>
      <c r="EFE1682" s="34"/>
      <c r="EFL1682" s="35"/>
      <c r="EFM1682" s="34"/>
      <c r="EFT1682" s="35"/>
      <c r="EFU1682" s="34"/>
      <c r="EGB1682" s="35"/>
      <c r="EGC1682" s="34"/>
      <c r="EGJ1682" s="35"/>
      <c r="EGK1682" s="34"/>
      <c r="EGR1682" s="35"/>
      <c r="EGS1682" s="34"/>
      <c r="EGZ1682" s="35"/>
      <c r="EHA1682" s="34"/>
      <c r="EHH1682" s="35"/>
      <c r="EHI1682" s="34"/>
      <c r="EHP1682" s="35"/>
      <c r="EHQ1682" s="34"/>
      <c r="EHX1682" s="35"/>
      <c r="EHY1682" s="34"/>
      <c r="EIF1682" s="35"/>
      <c r="EIG1682" s="34"/>
      <c r="EIN1682" s="35"/>
      <c r="EIO1682" s="34"/>
      <c r="EIV1682" s="35"/>
      <c r="EIW1682" s="34"/>
      <c r="EJD1682" s="35"/>
      <c r="EJE1682" s="34"/>
      <c r="EJL1682" s="35"/>
      <c r="EJM1682" s="34"/>
      <c r="EJT1682" s="35"/>
      <c r="EJU1682" s="34"/>
      <c r="EKB1682" s="35"/>
      <c r="EKC1682" s="34"/>
      <c r="EKJ1682" s="35"/>
      <c r="EKK1682" s="34"/>
      <c r="EKR1682" s="35"/>
      <c r="EKS1682" s="34"/>
      <c r="EKZ1682" s="35"/>
      <c r="ELA1682" s="34"/>
      <c r="ELH1682" s="35"/>
      <c r="ELI1682" s="34"/>
      <c r="ELP1682" s="35"/>
      <c r="ELQ1682" s="34"/>
      <c r="ELX1682" s="35"/>
      <c r="ELY1682" s="34"/>
      <c r="EMF1682" s="35"/>
      <c r="EMG1682" s="34"/>
      <c r="EMN1682" s="35"/>
      <c r="EMO1682" s="34"/>
      <c r="EMV1682" s="35"/>
      <c r="EMW1682" s="34"/>
      <c r="END1682" s="35"/>
      <c r="ENE1682" s="34"/>
      <c r="ENL1682" s="35"/>
      <c r="ENM1682" s="34"/>
      <c r="ENT1682" s="35"/>
      <c r="ENU1682" s="34"/>
      <c r="EOB1682" s="35"/>
      <c r="EOC1682" s="34"/>
      <c r="EOJ1682" s="35"/>
      <c r="EOK1682" s="34"/>
      <c r="EOR1682" s="35"/>
      <c r="EOS1682" s="34"/>
      <c r="EOZ1682" s="35"/>
      <c r="EPA1682" s="34"/>
      <c r="EPH1682" s="35"/>
      <c r="EPI1682" s="34"/>
      <c r="EPP1682" s="35"/>
      <c r="EPQ1682" s="34"/>
      <c r="EPX1682" s="35"/>
      <c r="EPY1682" s="34"/>
      <c r="EQF1682" s="35"/>
      <c r="EQG1682" s="34"/>
      <c r="EQN1682" s="35"/>
      <c r="EQO1682" s="34"/>
      <c r="EQV1682" s="35"/>
      <c r="EQW1682" s="34"/>
      <c r="ERD1682" s="35"/>
      <c r="ERE1682" s="34"/>
      <c r="ERL1682" s="35"/>
      <c r="ERM1682" s="34"/>
      <c r="ERT1682" s="35"/>
      <c r="ERU1682" s="34"/>
      <c r="ESB1682" s="35"/>
      <c r="ESC1682" s="34"/>
      <c r="ESJ1682" s="35"/>
      <c r="ESK1682" s="34"/>
      <c r="ESR1682" s="35"/>
      <c r="ESS1682" s="34"/>
      <c r="ESZ1682" s="35"/>
      <c r="ETA1682" s="34"/>
      <c r="ETH1682" s="35"/>
      <c r="ETI1682" s="34"/>
      <c r="ETP1682" s="35"/>
      <c r="ETQ1682" s="34"/>
      <c r="ETX1682" s="35"/>
      <c r="ETY1682" s="34"/>
      <c r="EUF1682" s="35"/>
      <c r="EUG1682" s="34"/>
      <c r="EUN1682" s="35"/>
      <c r="EUO1682" s="34"/>
      <c r="EUV1682" s="35"/>
      <c r="EUW1682" s="34"/>
      <c r="EVD1682" s="35"/>
      <c r="EVE1682" s="34"/>
      <c r="EVL1682" s="35"/>
      <c r="EVM1682" s="34"/>
      <c r="EVT1682" s="35"/>
      <c r="EVU1682" s="34"/>
      <c r="EWB1682" s="35"/>
      <c r="EWC1682" s="34"/>
      <c r="EWJ1682" s="35"/>
      <c r="EWK1682" s="34"/>
      <c r="EWR1682" s="35"/>
      <c r="EWS1682" s="34"/>
      <c r="EWZ1682" s="35"/>
      <c r="EXA1682" s="34"/>
      <c r="EXH1682" s="35"/>
      <c r="EXI1682" s="34"/>
      <c r="EXP1682" s="35"/>
      <c r="EXQ1682" s="34"/>
      <c r="EXX1682" s="35"/>
      <c r="EXY1682" s="34"/>
      <c r="EYF1682" s="35"/>
      <c r="EYG1682" s="34"/>
      <c r="EYN1682" s="35"/>
      <c r="EYO1682" s="34"/>
      <c r="EYV1682" s="35"/>
      <c r="EYW1682" s="34"/>
      <c r="EZD1682" s="35"/>
      <c r="EZE1682" s="34"/>
      <c r="EZL1682" s="35"/>
      <c r="EZM1682" s="34"/>
      <c r="EZT1682" s="35"/>
      <c r="EZU1682" s="34"/>
      <c r="FAB1682" s="35"/>
      <c r="FAC1682" s="34"/>
      <c r="FAJ1682" s="35"/>
      <c r="FAK1682" s="34"/>
      <c r="FAR1682" s="35"/>
      <c r="FAS1682" s="34"/>
      <c r="FAZ1682" s="35"/>
      <c r="FBA1682" s="34"/>
      <c r="FBH1682" s="35"/>
      <c r="FBI1682" s="34"/>
      <c r="FBP1682" s="35"/>
      <c r="FBQ1682" s="34"/>
      <c r="FBX1682" s="35"/>
      <c r="FBY1682" s="34"/>
      <c r="FCF1682" s="35"/>
      <c r="FCG1682" s="34"/>
      <c r="FCN1682" s="35"/>
      <c r="FCO1682" s="34"/>
      <c r="FCV1682" s="35"/>
      <c r="FCW1682" s="34"/>
      <c r="FDD1682" s="35"/>
      <c r="FDE1682" s="34"/>
      <c r="FDL1682" s="35"/>
      <c r="FDM1682" s="34"/>
      <c r="FDT1682" s="35"/>
      <c r="FDU1682" s="34"/>
      <c r="FEB1682" s="35"/>
      <c r="FEC1682" s="34"/>
      <c r="FEJ1682" s="35"/>
      <c r="FEK1682" s="34"/>
      <c r="FER1682" s="35"/>
      <c r="FES1682" s="34"/>
      <c r="FEZ1682" s="35"/>
      <c r="FFA1682" s="34"/>
      <c r="FFH1682" s="35"/>
      <c r="FFI1682" s="34"/>
      <c r="FFP1682" s="35"/>
      <c r="FFQ1682" s="34"/>
      <c r="FFX1682" s="35"/>
      <c r="FFY1682" s="34"/>
      <c r="FGF1682" s="35"/>
      <c r="FGG1682" s="34"/>
      <c r="FGN1682" s="35"/>
      <c r="FGO1682" s="34"/>
      <c r="FGV1682" s="35"/>
      <c r="FGW1682" s="34"/>
      <c r="FHD1682" s="35"/>
      <c r="FHE1682" s="34"/>
      <c r="FHL1682" s="35"/>
      <c r="FHM1682" s="34"/>
      <c r="FHT1682" s="35"/>
      <c r="FHU1682" s="34"/>
      <c r="FIB1682" s="35"/>
      <c r="FIC1682" s="34"/>
      <c r="FIJ1682" s="35"/>
      <c r="FIK1682" s="34"/>
      <c r="FIR1682" s="35"/>
      <c r="FIS1682" s="34"/>
      <c r="FIZ1682" s="35"/>
      <c r="FJA1682" s="34"/>
      <c r="FJH1682" s="35"/>
      <c r="FJI1682" s="34"/>
      <c r="FJP1682" s="35"/>
      <c r="FJQ1682" s="34"/>
      <c r="FJX1682" s="35"/>
      <c r="FJY1682" s="34"/>
      <c r="FKF1682" s="35"/>
      <c r="FKG1682" s="34"/>
      <c r="FKN1682" s="35"/>
      <c r="FKO1682" s="34"/>
      <c r="FKV1682" s="35"/>
      <c r="FKW1682" s="34"/>
      <c r="FLD1682" s="35"/>
      <c r="FLE1682" s="34"/>
      <c r="FLL1682" s="35"/>
      <c r="FLM1682" s="34"/>
      <c r="FLT1682" s="35"/>
      <c r="FLU1682" s="34"/>
      <c r="FMB1682" s="35"/>
      <c r="FMC1682" s="34"/>
      <c r="FMJ1682" s="35"/>
      <c r="FMK1682" s="34"/>
      <c r="FMR1682" s="35"/>
      <c r="FMS1682" s="34"/>
      <c r="FMZ1682" s="35"/>
      <c r="FNA1682" s="34"/>
      <c r="FNH1682" s="35"/>
      <c r="FNI1682" s="34"/>
      <c r="FNP1682" s="35"/>
      <c r="FNQ1682" s="34"/>
      <c r="FNX1682" s="35"/>
      <c r="FNY1682" s="34"/>
      <c r="FOF1682" s="35"/>
      <c r="FOG1682" s="34"/>
      <c r="FON1682" s="35"/>
      <c r="FOO1682" s="34"/>
      <c r="FOV1682" s="35"/>
      <c r="FOW1682" s="34"/>
      <c r="FPD1682" s="35"/>
      <c r="FPE1682" s="34"/>
      <c r="FPL1682" s="35"/>
      <c r="FPM1682" s="34"/>
      <c r="FPT1682" s="35"/>
      <c r="FPU1682" s="34"/>
      <c r="FQB1682" s="35"/>
      <c r="FQC1682" s="34"/>
      <c r="FQJ1682" s="35"/>
      <c r="FQK1682" s="34"/>
      <c r="FQR1682" s="35"/>
      <c r="FQS1682" s="34"/>
      <c r="FQZ1682" s="35"/>
      <c r="FRA1682" s="34"/>
      <c r="FRH1682" s="35"/>
      <c r="FRI1682" s="34"/>
      <c r="FRP1682" s="35"/>
      <c r="FRQ1682" s="34"/>
      <c r="FRX1682" s="35"/>
      <c r="FRY1682" s="34"/>
      <c r="FSF1682" s="35"/>
      <c r="FSG1682" s="34"/>
      <c r="FSN1682" s="35"/>
      <c r="FSO1682" s="34"/>
      <c r="FSV1682" s="35"/>
      <c r="FSW1682" s="34"/>
      <c r="FTD1682" s="35"/>
      <c r="FTE1682" s="34"/>
      <c r="FTL1682" s="35"/>
      <c r="FTM1682" s="34"/>
      <c r="FTT1682" s="35"/>
      <c r="FTU1682" s="34"/>
      <c r="FUB1682" s="35"/>
      <c r="FUC1682" s="34"/>
      <c r="FUJ1682" s="35"/>
      <c r="FUK1682" s="34"/>
      <c r="FUR1682" s="35"/>
      <c r="FUS1682" s="34"/>
      <c r="FUZ1682" s="35"/>
      <c r="FVA1682" s="34"/>
      <c r="FVH1682" s="35"/>
      <c r="FVI1682" s="34"/>
      <c r="FVP1682" s="35"/>
      <c r="FVQ1682" s="34"/>
      <c r="FVX1682" s="35"/>
      <c r="FVY1682" s="34"/>
      <c r="FWF1682" s="35"/>
      <c r="FWG1682" s="34"/>
      <c r="FWN1682" s="35"/>
      <c r="FWO1682" s="34"/>
      <c r="FWV1682" s="35"/>
      <c r="FWW1682" s="34"/>
      <c r="FXD1682" s="35"/>
      <c r="FXE1682" s="34"/>
      <c r="FXL1682" s="35"/>
      <c r="FXM1682" s="34"/>
      <c r="FXT1682" s="35"/>
      <c r="FXU1682" s="34"/>
      <c r="FYB1682" s="35"/>
      <c r="FYC1682" s="34"/>
      <c r="FYJ1682" s="35"/>
      <c r="FYK1682" s="34"/>
      <c r="FYR1682" s="35"/>
      <c r="FYS1682" s="34"/>
      <c r="FYZ1682" s="35"/>
      <c r="FZA1682" s="34"/>
      <c r="FZH1682" s="35"/>
      <c r="FZI1682" s="34"/>
      <c r="FZP1682" s="35"/>
      <c r="FZQ1682" s="34"/>
      <c r="FZX1682" s="35"/>
      <c r="FZY1682" s="34"/>
      <c r="GAF1682" s="35"/>
      <c r="GAG1682" s="34"/>
      <c r="GAN1682" s="35"/>
      <c r="GAO1682" s="34"/>
      <c r="GAV1682" s="35"/>
      <c r="GAW1682" s="34"/>
      <c r="GBD1682" s="35"/>
      <c r="GBE1682" s="34"/>
      <c r="GBL1682" s="35"/>
      <c r="GBM1682" s="34"/>
      <c r="GBT1682" s="35"/>
      <c r="GBU1682" s="34"/>
      <c r="GCB1682" s="35"/>
      <c r="GCC1682" s="34"/>
      <c r="GCJ1682" s="35"/>
      <c r="GCK1682" s="34"/>
      <c r="GCR1682" s="35"/>
      <c r="GCS1682" s="34"/>
      <c r="GCZ1682" s="35"/>
      <c r="GDA1682" s="34"/>
      <c r="GDH1682" s="35"/>
      <c r="GDI1682" s="34"/>
      <c r="GDP1682" s="35"/>
      <c r="GDQ1682" s="34"/>
      <c r="GDX1682" s="35"/>
      <c r="GDY1682" s="34"/>
      <c r="GEF1682" s="35"/>
      <c r="GEG1682" s="34"/>
      <c r="GEN1682" s="35"/>
      <c r="GEO1682" s="34"/>
      <c r="GEV1682" s="35"/>
      <c r="GEW1682" s="34"/>
      <c r="GFD1682" s="35"/>
      <c r="GFE1682" s="34"/>
      <c r="GFL1682" s="35"/>
      <c r="GFM1682" s="34"/>
      <c r="GFT1682" s="35"/>
      <c r="GFU1682" s="34"/>
      <c r="GGB1682" s="35"/>
      <c r="GGC1682" s="34"/>
      <c r="GGJ1682" s="35"/>
      <c r="GGK1682" s="34"/>
      <c r="GGR1682" s="35"/>
      <c r="GGS1682" s="34"/>
      <c r="GGZ1682" s="35"/>
      <c r="GHA1682" s="34"/>
      <c r="GHH1682" s="35"/>
      <c r="GHI1682" s="34"/>
      <c r="GHP1682" s="35"/>
      <c r="GHQ1682" s="34"/>
      <c r="GHX1682" s="35"/>
      <c r="GHY1682" s="34"/>
      <c r="GIF1682" s="35"/>
      <c r="GIG1682" s="34"/>
      <c r="GIN1682" s="35"/>
      <c r="GIO1682" s="34"/>
      <c r="GIV1682" s="35"/>
      <c r="GIW1682" s="34"/>
      <c r="GJD1682" s="35"/>
      <c r="GJE1682" s="34"/>
      <c r="GJL1682" s="35"/>
      <c r="GJM1682" s="34"/>
      <c r="GJT1682" s="35"/>
      <c r="GJU1682" s="34"/>
      <c r="GKB1682" s="35"/>
      <c r="GKC1682" s="34"/>
      <c r="GKJ1682" s="35"/>
      <c r="GKK1682" s="34"/>
      <c r="GKR1682" s="35"/>
      <c r="GKS1682" s="34"/>
      <c r="GKZ1682" s="35"/>
      <c r="GLA1682" s="34"/>
      <c r="GLH1682" s="35"/>
      <c r="GLI1682" s="34"/>
      <c r="GLP1682" s="35"/>
      <c r="GLQ1682" s="34"/>
      <c r="GLX1682" s="35"/>
      <c r="GLY1682" s="34"/>
      <c r="GMF1682" s="35"/>
      <c r="GMG1682" s="34"/>
      <c r="GMN1682" s="35"/>
      <c r="GMO1682" s="34"/>
      <c r="GMV1682" s="35"/>
      <c r="GMW1682" s="34"/>
      <c r="GND1682" s="35"/>
      <c r="GNE1682" s="34"/>
      <c r="GNL1682" s="35"/>
      <c r="GNM1682" s="34"/>
      <c r="GNT1682" s="35"/>
      <c r="GNU1682" s="34"/>
      <c r="GOB1682" s="35"/>
      <c r="GOC1682" s="34"/>
      <c r="GOJ1682" s="35"/>
      <c r="GOK1682" s="34"/>
      <c r="GOR1682" s="35"/>
      <c r="GOS1682" s="34"/>
      <c r="GOZ1682" s="35"/>
      <c r="GPA1682" s="34"/>
      <c r="GPH1682" s="35"/>
      <c r="GPI1682" s="34"/>
      <c r="GPP1682" s="35"/>
      <c r="GPQ1682" s="34"/>
      <c r="GPX1682" s="35"/>
      <c r="GPY1682" s="34"/>
      <c r="GQF1682" s="35"/>
      <c r="GQG1682" s="34"/>
      <c r="GQN1682" s="35"/>
      <c r="GQO1682" s="34"/>
      <c r="GQV1682" s="35"/>
      <c r="GQW1682" s="34"/>
      <c r="GRD1682" s="35"/>
      <c r="GRE1682" s="34"/>
      <c r="GRL1682" s="35"/>
      <c r="GRM1682" s="34"/>
      <c r="GRT1682" s="35"/>
      <c r="GRU1682" s="34"/>
      <c r="GSB1682" s="35"/>
      <c r="GSC1682" s="34"/>
      <c r="GSJ1682" s="35"/>
      <c r="GSK1682" s="34"/>
      <c r="GSR1682" s="35"/>
      <c r="GSS1682" s="34"/>
      <c r="GSZ1682" s="35"/>
      <c r="GTA1682" s="34"/>
      <c r="GTH1682" s="35"/>
      <c r="GTI1682" s="34"/>
      <c r="GTP1682" s="35"/>
      <c r="GTQ1682" s="34"/>
      <c r="GTX1682" s="35"/>
      <c r="GTY1682" s="34"/>
      <c r="GUF1682" s="35"/>
      <c r="GUG1682" s="34"/>
      <c r="GUN1682" s="35"/>
      <c r="GUO1682" s="34"/>
      <c r="GUV1682" s="35"/>
      <c r="GUW1682" s="34"/>
      <c r="GVD1682" s="35"/>
      <c r="GVE1682" s="34"/>
      <c r="GVL1682" s="35"/>
      <c r="GVM1682" s="34"/>
      <c r="GVT1682" s="35"/>
      <c r="GVU1682" s="34"/>
      <c r="GWB1682" s="35"/>
      <c r="GWC1682" s="34"/>
      <c r="GWJ1682" s="35"/>
      <c r="GWK1682" s="34"/>
      <c r="GWR1682" s="35"/>
      <c r="GWS1682" s="34"/>
      <c r="GWZ1682" s="35"/>
      <c r="GXA1682" s="34"/>
      <c r="GXH1682" s="35"/>
      <c r="GXI1682" s="34"/>
      <c r="GXP1682" s="35"/>
      <c r="GXQ1682" s="34"/>
      <c r="GXX1682" s="35"/>
      <c r="GXY1682" s="34"/>
      <c r="GYF1682" s="35"/>
      <c r="GYG1682" s="34"/>
      <c r="GYN1682" s="35"/>
      <c r="GYO1682" s="34"/>
      <c r="GYV1682" s="35"/>
      <c r="GYW1682" s="34"/>
      <c r="GZD1682" s="35"/>
      <c r="GZE1682" s="34"/>
      <c r="GZL1682" s="35"/>
      <c r="GZM1682" s="34"/>
      <c r="GZT1682" s="35"/>
      <c r="GZU1682" s="34"/>
      <c r="HAB1682" s="35"/>
      <c r="HAC1682" s="34"/>
      <c r="HAJ1682" s="35"/>
      <c r="HAK1682" s="34"/>
      <c r="HAR1682" s="35"/>
      <c r="HAS1682" s="34"/>
      <c r="HAZ1682" s="35"/>
      <c r="HBA1682" s="34"/>
      <c r="HBH1682" s="35"/>
      <c r="HBI1682" s="34"/>
      <c r="HBP1682" s="35"/>
      <c r="HBQ1682" s="34"/>
      <c r="HBX1682" s="35"/>
      <c r="HBY1682" s="34"/>
      <c r="HCF1682" s="35"/>
      <c r="HCG1682" s="34"/>
      <c r="HCN1682" s="35"/>
      <c r="HCO1682" s="34"/>
      <c r="HCV1682" s="35"/>
      <c r="HCW1682" s="34"/>
      <c r="HDD1682" s="35"/>
      <c r="HDE1682" s="34"/>
      <c r="HDL1682" s="35"/>
      <c r="HDM1682" s="34"/>
      <c r="HDT1682" s="35"/>
      <c r="HDU1682" s="34"/>
      <c r="HEB1682" s="35"/>
      <c r="HEC1682" s="34"/>
      <c r="HEJ1682" s="35"/>
      <c r="HEK1682" s="34"/>
      <c r="HER1682" s="35"/>
      <c r="HES1682" s="34"/>
      <c r="HEZ1682" s="35"/>
      <c r="HFA1682" s="34"/>
      <c r="HFH1682" s="35"/>
      <c r="HFI1682" s="34"/>
      <c r="HFP1682" s="35"/>
      <c r="HFQ1682" s="34"/>
      <c r="HFX1682" s="35"/>
      <c r="HFY1682" s="34"/>
      <c r="HGF1682" s="35"/>
      <c r="HGG1682" s="34"/>
      <c r="HGN1682" s="35"/>
      <c r="HGO1682" s="34"/>
      <c r="HGV1682" s="35"/>
      <c r="HGW1682" s="34"/>
      <c r="HHD1682" s="35"/>
      <c r="HHE1682" s="34"/>
      <c r="HHL1682" s="35"/>
      <c r="HHM1682" s="34"/>
      <c r="HHT1682" s="35"/>
      <c r="HHU1682" s="34"/>
      <c r="HIB1682" s="35"/>
      <c r="HIC1682" s="34"/>
      <c r="HIJ1682" s="35"/>
      <c r="HIK1682" s="34"/>
      <c r="HIR1682" s="35"/>
      <c r="HIS1682" s="34"/>
      <c r="HIZ1682" s="35"/>
      <c r="HJA1682" s="34"/>
      <c r="HJH1682" s="35"/>
      <c r="HJI1682" s="34"/>
      <c r="HJP1682" s="35"/>
      <c r="HJQ1682" s="34"/>
      <c r="HJX1682" s="35"/>
      <c r="HJY1682" s="34"/>
      <c r="HKF1682" s="35"/>
      <c r="HKG1682" s="34"/>
      <c r="HKN1682" s="35"/>
      <c r="HKO1682" s="34"/>
      <c r="HKV1682" s="35"/>
      <c r="HKW1682" s="34"/>
      <c r="HLD1682" s="35"/>
      <c r="HLE1682" s="34"/>
      <c r="HLL1682" s="35"/>
      <c r="HLM1682" s="34"/>
      <c r="HLT1682" s="35"/>
      <c r="HLU1682" s="34"/>
      <c r="HMB1682" s="35"/>
      <c r="HMC1682" s="34"/>
      <c r="HMJ1682" s="35"/>
      <c r="HMK1682" s="34"/>
      <c r="HMR1682" s="35"/>
      <c r="HMS1682" s="34"/>
      <c r="HMZ1682" s="35"/>
      <c r="HNA1682" s="34"/>
      <c r="HNH1682" s="35"/>
      <c r="HNI1682" s="34"/>
      <c r="HNP1682" s="35"/>
      <c r="HNQ1682" s="34"/>
      <c r="HNX1682" s="35"/>
      <c r="HNY1682" s="34"/>
      <c r="HOF1682" s="35"/>
      <c r="HOG1682" s="34"/>
      <c r="HON1682" s="35"/>
      <c r="HOO1682" s="34"/>
      <c r="HOV1682" s="35"/>
      <c r="HOW1682" s="34"/>
      <c r="HPD1682" s="35"/>
      <c r="HPE1682" s="34"/>
      <c r="HPL1682" s="35"/>
      <c r="HPM1682" s="34"/>
      <c r="HPT1682" s="35"/>
      <c r="HPU1682" s="34"/>
      <c r="HQB1682" s="35"/>
      <c r="HQC1682" s="34"/>
      <c r="HQJ1682" s="35"/>
      <c r="HQK1682" s="34"/>
      <c r="HQR1682" s="35"/>
      <c r="HQS1682" s="34"/>
      <c r="HQZ1682" s="35"/>
      <c r="HRA1682" s="34"/>
      <c r="HRH1682" s="35"/>
      <c r="HRI1682" s="34"/>
      <c r="HRP1682" s="35"/>
      <c r="HRQ1682" s="34"/>
      <c r="HRX1682" s="35"/>
      <c r="HRY1682" s="34"/>
      <c r="HSF1682" s="35"/>
      <c r="HSG1682" s="34"/>
      <c r="HSN1682" s="35"/>
      <c r="HSO1682" s="34"/>
      <c r="HSV1682" s="35"/>
      <c r="HSW1682" s="34"/>
      <c r="HTD1682" s="35"/>
      <c r="HTE1682" s="34"/>
      <c r="HTL1682" s="35"/>
      <c r="HTM1682" s="34"/>
      <c r="HTT1682" s="35"/>
      <c r="HTU1682" s="34"/>
      <c r="HUB1682" s="35"/>
      <c r="HUC1682" s="34"/>
      <c r="HUJ1682" s="35"/>
      <c r="HUK1682" s="34"/>
      <c r="HUR1682" s="35"/>
      <c r="HUS1682" s="34"/>
      <c r="HUZ1682" s="35"/>
      <c r="HVA1682" s="34"/>
      <c r="HVH1682" s="35"/>
      <c r="HVI1682" s="34"/>
      <c r="HVP1682" s="35"/>
      <c r="HVQ1682" s="34"/>
      <c r="HVX1682" s="35"/>
      <c r="HVY1682" s="34"/>
      <c r="HWF1682" s="35"/>
      <c r="HWG1682" s="34"/>
      <c r="HWN1682" s="35"/>
      <c r="HWO1682" s="34"/>
      <c r="HWV1682" s="35"/>
      <c r="HWW1682" s="34"/>
      <c r="HXD1682" s="35"/>
      <c r="HXE1682" s="34"/>
      <c r="HXL1682" s="35"/>
      <c r="HXM1682" s="34"/>
      <c r="HXT1682" s="35"/>
      <c r="HXU1682" s="34"/>
      <c r="HYB1682" s="35"/>
      <c r="HYC1682" s="34"/>
      <c r="HYJ1682" s="35"/>
      <c r="HYK1682" s="34"/>
      <c r="HYR1682" s="35"/>
      <c r="HYS1682" s="34"/>
      <c r="HYZ1682" s="35"/>
      <c r="HZA1682" s="34"/>
      <c r="HZH1682" s="35"/>
      <c r="HZI1682" s="34"/>
      <c r="HZP1682" s="35"/>
      <c r="HZQ1682" s="34"/>
      <c r="HZX1682" s="35"/>
      <c r="HZY1682" s="34"/>
      <c r="IAF1682" s="35"/>
      <c r="IAG1682" s="34"/>
      <c r="IAN1682" s="35"/>
      <c r="IAO1682" s="34"/>
      <c r="IAV1682" s="35"/>
      <c r="IAW1682" s="34"/>
      <c r="IBD1682" s="35"/>
      <c r="IBE1682" s="34"/>
      <c r="IBL1682" s="35"/>
      <c r="IBM1682" s="34"/>
      <c r="IBT1682" s="35"/>
      <c r="IBU1682" s="34"/>
      <c r="ICB1682" s="35"/>
      <c r="ICC1682" s="34"/>
      <c r="ICJ1682" s="35"/>
      <c r="ICK1682" s="34"/>
      <c r="ICR1682" s="35"/>
      <c r="ICS1682" s="34"/>
      <c r="ICZ1682" s="35"/>
      <c r="IDA1682" s="34"/>
      <c r="IDH1682" s="35"/>
      <c r="IDI1682" s="34"/>
      <c r="IDP1682" s="35"/>
      <c r="IDQ1682" s="34"/>
      <c r="IDX1682" s="35"/>
      <c r="IDY1682" s="34"/>
      <c r="IEF1682" s="35"/>
      <c r="IEG1682" s="34"/>
      <c r="IEN1682" s="35"/>
      <c r="IEO1682" s="34"/>
      <c r="IEV1682" s="35"/>
      <c r="IEW1682" s="34"/>
      <c r="IFD1682" s="35"/>
      <c r="IFE1682" s="34"/>
      <c r="IFL1682" s="35"/>
      <c r="IFM1682" s="34"/>
      <c r="IFT1682" s="35"/>
      <c r="IFU1682" s="34"/>
      <c r="IGB1682" s="35"/>
      <c r="IGC1682" s="34"/>
      <c r="IGJ1682" s="35"/>
      <c r="IGK1682" s="34"/>
      <c r="IGR1682" s="35"/>
      <c r="IGS1682" s="34"/>
      <c r="IGZ1682" s="35"/>
      <c r="IHA1682" s="34"/>
      <c r="IHH1682" s="35"/>
      <c r="IHI1682" s="34"/>
      <c r="IHP1682" s="35"/>
      <c r="IHQ1682" s="34"/>
      <c r="IHX1682" s="35"/>
      <c r="IHY1682" s="34"/>
      <c r="IIF1682" s="35"/>
      <c r="IIG1682" s="34"/>
      <c r="IIN1682" s="35"/>
      <c r="IIO1682" s="34"/>
      <c r="IIV1682" s="35"/>
      <c r="IIW1682" s="34"/>
      <c r="IJD1682" s="35"/>
      <c r="IJE1682" s="34"/>
      <c r="IJL1682" s="35"/>
      <c r="IJM1682" s="34"/>
      <c r="IJT1682" s="35"/>
      <c r="IJU1682" s="34"/>
      <c r="IKB1682" s="35"/>
      <c r="IKC1682" s="34"/>
      <c r="IKJ1682" s="35"/>
      <c r="IKK1682" s="34"/>
      <c r="IKR1682" s="35"/>
      <c r="IKS1682" s="34"/>
      <c r="IKZ1682" s="35"/>
      <c r="ILA1682" s="34"/>
      <c r="ILH1682" s="35"/>
      <c r="ILI1682" s="34"/>
      <c r="ILP1682" s="35"/>
      <c r="ILQ1682" s="34"/>
      <c r="ILX1682" s="35"/>
      <c r="ILY1682" s="34"/>
      <c r="IMF1682" s="35"/>
      <c r="IMG1682" s="34"/>
      <c r="IMN1682" s="35"/>
      <c r="IMO1682" s="34"/>
      <c r="IMV1682" s="35"/>
      <c r="IMW1682" s="34"/>
      <c r="IND1682" s="35"/>
      <c r="INE1682" s="34"/>
      <c r="INL1682" s="35"/>
      <c r="INM1682" s="34"/>
      <c r="INT1682" s="35"/>
      <c r="INU1682" s="34"/>
      <c r="IOB1682" s="35"/>
      <c r="IOC1682" s="34"/>
      <c r="IOJ1682" s="35"/>
      <c r="IOK1682" s="34"/>
      <c r="IOR1682" s="35"/>
      <c r="IOS1682" s="34"/>
      <c r="IOZ1682" s="35"/>
      <c r="IPA1682" s="34"/>
      <c r="IPH1682" s="35"/>
      <c r="IPI1682" s="34"/>
      <c r="IPP1682" s="35"/>
      <c r="IPQ1682" s="34"/>
      <c r="IPX1682" s="35"/>
      <c r="IPY1682" s="34"/>
      <c r="IQF1682" s="35"/>
      <c r="IQG1682" s="34"/>
      <c r="IQN1682" s="35"/>
      <c r="IQO1682" s="34"/>
      <c r="IQV1682" s="35"/>
      <c r="IQW1682" s="34"/>
      <c r="IRD1682" s="35"/>
      <c r="IRE1682" s="34"/>
      <c r="IRL1682" s="35"/>
      <c r="IRM1682" s="34"/>
      <c r="IRT1682" s="35"/>
      <c r="IRU1682" s="34"/>
      <c r="ISB1682" s="35"/>
      <c r="ISC1682" s="34"/>
      <c r="ISJ1682" s="35"/>
      <c r="ISK1682" s="34"/>
      <c r="ISR1682" s="35"/>
      <c r="ISS1682" s="34"/>
      <c r="ISZ1682" s="35"/>
      <c r="ITA1682" s="34"/>
      <c r="ITH1682" s="35"/>
      <c r="ITI1682" s="34"/>
      <c r="ITP1682" s="35"/>
      <c r="ITQ1682" s="34"/>
      <c r="ITX1682" s="35"/>
      <c r="ITY1682" s="34"/>
      <c r="IUF1682" s="35"/>
      <c r="IUG1682" s="34"/>
      <c r="IUN1682" s="35"/>
      <c r="IUO1682" s="34"/>
      <c r="IUV1682" s="35"/>
      <c r="IUW1682" s="34"/>
      <c r="IVD1682" s="35"/>
      <c r="IVE1682" s="34"/>
      <c r="IVL1682" s="35"/>
      <c r="IVM1682" s="34"/>
      <c r="IVT1682" s="35"/>
      <c r="IVU1682" s="34"/>
      <c r="IWB1682" s="35"/>
      <c r="IWC1682" s="34"/>
      <c r="IWJ1682" s="35"/>
      <c r="IWK1682" s="34"/>
      <c r="IWR1682" s="35"/>
      <c r="IWS1682" s="34"/>
      <c r="IWZ1682" s="35"/>
      <c r="IXA1682" s="34"/>
      <c r="IXH1682" s="35"/>
      <c r="IXI1682" s="34"/>
      <c r="IXP1682" s="35"/>
      <c r="IXQ1682" s="34"/>
      <c r="IXX1682" s="35"/>
      <c r="IXY1682" s="34"/>
      <c r="IYF1682" s="35"/>
      <c r="IYG1682" s="34"/>
      <c r="IYN1682" s="35"/>
      <c r="IYO1682" s="34"/>
      <c r="IYV1682" s="35"/>
      <c r="IYW1682" s="34"/>
      <c r="IZD1682" s="35"/>
      <c r="IZE1682" s="34"/>
      <c r="IZL1682" s="35"/>
      <c r="IZM1682" s="34"/>
      <c r="IZT1682" s="35"/>
      <c r="IZU1682" s="34"/>
      <c r="JAB1682" s="35"/>
      <c r="JAC1682" s="34"/>
      <c r="JAJ1682" s="35"/>
      <c r="JAK1682" s="34"/>
      <c r="JAR1682" s="35"/>
      <c r="JAS1682" s="34"/>
      <c r="JAZ1682" s="35"/>
      <c r="JBA1682" s="34"/>
      <c r="JBH1682" s="35"/>
      <c r="JBI1682" s="34"/>
      <c r="JBP1682" s="35"/>
      <c r="JBQ1682" s="34"/>
      <c r="JBX1682" s="35"/>
      <c r="JBY1682" s="34"/>
      <c r="JCF1682" s="35"/>
      <c r="JCG1682" s="34"/>
      <c r="JCN1682" s="35"/>
      <c r="JCO1682" s="34"/>
      <c r="JCV1682" s="35"/>
      <c r="JCW1682" s="34"/>
      <c r="JDD1682" s="35"/>
      <c r="JDE1682" s="34"/>
      <c r="JDL1682" s="35"/>
      <c r="JDM1682" s="34"/>
      <c r="JDT1682" s="35"/>
      <c r="JDU1682" s="34"/>
      <c r="JEB1682" s="35"/>
      <c r="JEC1682" s="34"/>
      <c r="JEJ1682" s="35"/>
      <c r="JEK1682" s="34"/>
      <c r="JER1682" s="35"/>
      <c r="JES1682" s="34"/>
      <c r="JEZ1682" s="35"/>
      <c r="JFA1682" s="34"/>
      <c r="JFH1682" s="35"/>
      <c r="JFI1682" s="34"/>
      <c r="JFP1682" s="35"/>
      <c r="JFQ1682" s="34"/>
      <c r="JFX1682" s="35"/>
      <c r="JFY1682" s="34"/>
      <c r="JGF1682" s="35"/>
      <c r="JGG1682" s="34"/>
      <c r="JGN1682" s="35"/>
      <c r="JGO1682" s="34"/>
      <c r="JGV1682" s="35"/>
      <c r="JGW1682" s="34"/>
      <c r="JHD1682" s="35"/>
      <c r="JHE1682" s="34"/>
      <c r="JHL1682" s="35"/>
      <c r="JHM1682" s="34"/>
      <c r="JHT1682" s="35"/>
      <c r="JHU1682" s="34"/>
      <c r="JIB1682" s="35"/>
      <c r="JIC1682" s="34"/>
      <c r="JIJ1682" s="35"/>
      <c r="JIK1682" s="34"/>
      <c r="JIR1682" s="35"/>
      <c r="JIS1682" s="34"/>
      <c r="JIZ1682" s="35"/>
      <c r="JJA1682" s="34"/>
      <c r="JJH1682" s="35"/>
      <c r="JJI1682" s="34"/>
      <c r="JJP1682" s="35"/>
      <c r="JJQ1682" s="34"/>
      <c r="JJX1682" s="35"/>
      <c r="JJY1682" s="34"/>
      <c r="JKF1682" s="35"/>
      <c r="JKG1682" s="34"/>
      <c r="JKN1682" s="35"/>
      <c r="JKO1682" s="34"/>
      <c r="JKV1682" s="35"/>
      <c r="JKW1682" s="34"/>
      <c r="JLD1682" s="35"/>
      <c r="JLE1682" s="34"/>
      <c r="JLL1682" s="35"/>
      <c r="JLM1682" s="34"/>
      <c r="JLT1682" s="35"/>
      <c r="JLU1682" s="34"/>
      <c r="JMB1682" s="35"/>
      <c r="JMC1682" s="34"/>
      <c r="JMJ1682" s="35"/>
      <c r="JMK1682" s="34"/>
      <c r="JMR1682" s="35"/>
      <c r="JMS1682" s="34"/>
      <c r="JMZ1682" s="35"/>
      <c r="JNA1682" s="34"/>
      <c r="JNH1682" s="35"/>
      <c r="JNI1682" s="34"/>
      <c r="JNP1682" s="35"/>
      <c r="JNQ1682" s="34"/>
      <c r="JNX1682" s="35"/>
      <c r="JNY1682" s="34"/>
      <c r="JOF1682" s="35"/>
      <c r="JOG1682" s="34"/>
      <c r="JON1682" s="35"/>
      <c r="JOO1682" s="34"/>
      <c r="JOV1682" s="35"/>
      <c r="JOW1682" s="34"/>
      <c r="JPD1682" s="35"/>
      <c r="JPE1682" s="34"/>
      <c r="JPL1682" s="35"/>
      <c r="JPM1682" s="34"/>
      <c r="JPT1682" s="35"/>
      <c r="JPU1682" s="34"/>
      <c r="JQB1682" s="35"/>
      <c r="JQC1682" s="34"/>
      <c r="JQJ1682" s="35"/>
      <c r="JQK1682" s="34"/>
      <c r="JQR1682" s="35"/>
      <c r="JQS1682" s="34"/>
      <c r="JQZ1682" s="35"/>
      <c r="JRA1682" s="34"/>
      <c r="JRH1682" s="35"/>
      <c r="JRI1682" s="34"/>
      <c r="JRP1682" s="35"/>
      <c r="JRQ1682" s="34"/>
      <c r="JRX1682" s="35"/>
      <c r="JRY1682" s="34"/>
      <c r="JSF1682" s="35"/>
      <c r="JSG1682" s="34"/>
      <c r="JSN1682" s="35"/>
      <c r="JSO1682" s="34"/>
      <c r="JSV1682" s="35"/>
      <c r="JSW1682" s="34"/>
      <c r="JTD1682" s="35"/>
      <c r="JTE1682" s="34"/>
      <c r="JTL1682" s="35"/>
      <c r="JTM1682" s="34"/>
      <c r="JTT1682" s="35"/>
      <c r="JTU1682" s="34"/>
      <c r="JUB1682" s="35"/>
      <c r="JUC1682" s="34"/>
      <c r="JUJ1682" s="35"/>
      <c r="JUK1682" s="34"/>
      <c r="JUR1682" s="35"/>
      <c r="JUS1682" s="34"/>
      <c r="JUZ1682" s="35"/>
      <c r="JVA1682" s="34"/>
      <c r="JVH1682" s="35"/>
      <c r="JVI1682" s="34"/>
      <c r="JVP1682" s="35"/>
      <c r="JVQ1682" s="34"/>
      <c r="JVX1682" s="35"/>
      <c r="JVY1682" s="34"/>
      <c r="JWF1682" s="35"/>
      <c r="JWG1682" s="34"/>
      <c r="JWN1682" s="35"/>
      <c r="JWO1682" s="34"/>
      <c r="JWV1682" s="35"/>
      <c r="JWW1682" s="34"/>
      <c r="JXD1682" s="35"/>
      <c r="JXE1682" s="34"/>
      <c r="JXL1682" s="35"/>
      <c r="JXM1682" s="34"/>
      <c r="JXT1682" s="35"/>
      <c r="JXU1682" s="34"/>
      <c r="JYB1682" s="35"/>
      <c r="JYC1682" s="34"/>
      <c r="JYJ1682" s="35"/>
      <c r="JYK1682" s="34"/>
      <c r="JYR1682" s="35"/>
      <c r="JYS1682" s="34"/>
      <c r="JYZ1682" s="35"/>
      <c r="JZA1682" s="34"/>
      <c r="JZH1682" s="35"/>
      <c r="JZI1682" s="34"/>
      <c r="JZP1682" s="35"/>
      <c r="JZQ1682" s="34"/>
      <c r="JZX1682" s="35"/>
      <c r="JZY1682" s="34"/>
      <c r="KAF1682" s="35"/>
      <c r="KAG1682" s="34"/>
      <c r="KAN1682" s="35"/>
      <c r="KAO1682" s="34"/>
      <c r="KAV1682" s="35"/>
      <c r="KAW1682" s="34"/>
      <c r="KBD1682" s="35"/>
      <c r="KBE1682" s="34"/>
      <c r="KBL1682" s="35"/>
      <c r="KBM1682" s="34"/>
      <c r="KBT1682" s="35"/>
      <c r="KBU1682" s="34"/>
      <c r="KCB1682" s="35"/>
      <c r="KCC1682" s="34"/>
      <c r="KCJ1682" s="35"/>
      <c r="KCK1682" s="34"/>
      <c r="KCR1682" s="35"/>
      <c r="KCS1682" s="34"/>
      <c r="KCZ1682" s="35"/>
      <c r="KDA1682" s="34"/>
      <c r="KDH1682" s="35"/>
      <c r="KDI1682" s="34"/>
      <c r="KDP1682" s="35"/>
      <c r="KDQ1682" s="34"/>
      <c r="KDX1682" s="35"/>
      <c r="KDY1682" s="34"/>
      <c r="KEF1682" s="35"/>
      <c r="KEG1682" s="34"/>
      <c r="KEN1682" s="35"/>
      <c r="KEO1682" s="34"/>
      <c r="KEV1682" s="35"/>
      <c r="KEW1682" s="34"/>
      <c r="KFD1682" s="35"/>
      <c r="KFE1682" s="34"/>
      <c r="KFL1682" s="35"/>
      <c r="KFM1682" s="34"/>
      <c r="KFT1682" s="35"/>
      <c r="KFU1682" s="34"/>
      <c r="KGB1682" s="35"/>
      <c r="KGC1682" s="34"/>
      <c r="KGJ1682" s="35"/>
      <c r="KGK1682" s="34"/>
      <c r="KGR1682" s="35"/>
      <c r="KGS1682" s="34"/>
      <c r="KGZ1682" s="35"/>
      <c r="KHA1682" s="34"/>
      <c r="KHH1682" s="35"/>
      <c r="KHI1682" s="34"/>
      <c r="KHP1682" s="35"/>
      <c r="KHQ1682" s="34"/>
      <c r="KHX1682" s="35"/>
      <c r="KHY1682" s="34"/>
      <c r="KIF1682" s="35"/>
      <c r="KIG1682" s="34"/>
      <c r="KIN1682" s="35"/>
      <c r="KIO1682" s="34"/>
      <c r="KIV1682" s="35"/>
      <c r="KIW1682" s="34"/>
      <c r="KJD1682" s="35"/>
      <c r="KJE1682" s="34"/>
      <c r="KJL1682" s="35"/>
      <c r="KJM1682" s="34"/>
      <c r="KJT1682" s="35"/>
      <c r="KJU1682" s="34"/>
      <c r="KKB1682" s="35"/>
      <c r="KKC1682" s="34"/>
      <c r="KKJ1682" s="35"/>
      <c r="KKK1682" s="34"/>
      <c r="KKR1682" s="35"/>
      <c r="KKS1682" s="34"/>
      <c r="KKZ1682" s="35"/>
      <c r="KLA1682" s="34"/>
      <c r="KLH1682" s="35"/>
      <c r="KLI1682" s="34"/>
      <c r="KLP1682" s="35"/>
      <c r="KLQ1682" s="34"/>
      <c r="KLX1682" s="35"/>
      <c r="KLY1682" s="34"/>
      <c r="KMF1682" s="35"/>
      <c r="KMG1682" s="34"/>
      <c r="KMN1682" s="35"/>
      <c r="KMO1682" s="34"/>
      <c r="KMV1682" s="35"/>
      <c r="KMW1682" s="34"/>
      <c r="KND1682" s="35"/>
      <c r="KNE1682" s="34"/>
      <c r="KNL1682" s="35"/>
      <c r="KNM1682" s="34"/>
      <c r="KNT1682" s="35"/>
      <c r="KNU1682" s="34"/>
      <c r="KOB1682" s="35"/>
      <c r="KOC1682" s="34"/>
      <c r="KOJ1682" s="35"/>
      <c r="KOK1682" s="34"/>
      <c r="KOR1682" s="35"/>
      <c r="KOS1682" s="34"/>
      <c r="KOZ1682" s="35"/>
      <c r="KPA1682" s="34"/>
      <c r="KPH1682" s="35"/>
      <c r="KPI1682" s="34"/>
      <c r="KPP1682" s="35"/>
      <c r="KPQ1682" s="34"/>
      <c r="KPX1682" s="35"/>
      <c r="KPY1682" s="34"/>
      <c r="KQF1682" s="35"/>
      <c r="KQG1682" s="34"/>
      <c r="KQN1682" s="35"/>
      <c r="KQO1682" s="34"/>
      <c r="KQV1682" s="35"/>
      <c r="KQW1682" s="34"/>
      <c r="KRD1682" s="35"/>
      <c r="KRE1682" s="34"/>
      <c r="KRL1682" s="35"/>
      <c r="KRM1682" s="34"/>
      <c r="KRT1682" s="35"/>
      <c r="KRU1682" s="34"/>
      <c r="KSB1682" s="35"/>
      <c r="KSC1682" s="34"/>
      <c r="KSJ1682" s="35"/>
      <c r="KSK1682" s="34"/>
      <c r="KSR1682" s="35"/>
      <c r="KSS1682" s="34"/>
      <c r="KSZ1682" s="35"/>
      <c r="KTA1682" s="34"/>
      <c r="KTH1682" s="35"/>
      <c r="KTI1682" s="34"/>
      <c r="KTP1682" s="35"/>
      <c r="KTQ1682" s="34"/>
      <c r="KTX1682" s="35"/>
      <c r="KTY1682" s="34"/>
      <c r="KUF1682" s="35"/>
      <c r="KUG1682" s="34"/>
      <c r="KUN1682" s="35"/>
      <c r="KUO1682" s="34"/>
      <c r="KUV1682" s="35"/>
      <c r="KUW1682" s="34"/>
      <c r="KVD1682" s="35"/>
      <c r="KVE1682" s="34"/>
      <c r="KVL1682" s="35"/>
      <c r="KVM1682" s="34"/>
      <c r="KVT1682" s="35"/>
      <c r="KVU1682" s="34"/>
      <c r="KWB1682" s="35"/>
      <c r="KWC1682" s="34"/>
      <c r="KWJ1682" s="35"/>
      <c r="KWK1682" s="34"/>
      <c r="KWR1682" s="35"/>
      <c r="KWS1682" s="34"/>
      <c r="KWZ1682" s="35"/>
      <c r="KXA1682" s="34"/>
      <c r="KXH1682" s="35"/>
      <c r="KXI1682" s="34"/>
      <c r="KXP1682" s="35"/>
      <c r="KXQ1682" s="34"/>
      <c r="KXX1682" s="35"/>
      <c r="KXY1682" s="34"/>
      <c r="KYF1682" s="35"/>
      <c r="KYG1682" s="34"/>
      <c r="KYN1682" s="35"/>
      <c r="KYO1682" s="34"/>
      <c r="KYV1682" s="35"/>
      <c r="KYW1682" s="34"/>
      <c r="KZD1682" s="35"/>
      <c r="KZE1682" s="34"/>
      <c r="KZL1682" s="35"/>
      <c r="KZM1682" s="34"/>
      <c r="KZT1682" s="35"/>
      <c r="KZU1682" s="34"/>
      <c r="LAB1682" s="35"/>
      <c r="LAC1682" s="34"/>
      <c r="LAJ1682" s="35"/>
      <c r="LAK1682" s="34"/>
      <c r="LAR1682" s="35"/>
      <c r="LAS1682" s="34"/>
      <c r="LAZ1682" s="35"/>
      <c r="LBA1682" s="34"/>
      <c r="LBH1682" s="35"/>
      <c r="LBI1682" s="34"/>
      <c r="LBP1682" s="35"/>
      <c r="LBQ1682" s="34"/>
      <c r="LBX1682" s="35"/>
      <c r="LBY1682" s="34"/>
      <c r="LCF1682" s="35"/>
      <c r="LCG1682" s="34"/>
      <c r="LCN1682" s="35"/>
      <c r="LCO1682" s="34"/>
      <c r="LCV1682" s="35"/>
      <c r="LCW1682" s="34"/>
      <c r="LDD1682" s="35"/>
      <c r="LDE1682" s="34"/>
      <c r="LDL1682" s="35"/>
      <c r="LDM1682" s="34"/>
      <c r="LDT1682" s="35"/>
      <c r="LDU1682" s="34"/>
      <c r="LEB1682" s="35"/>
      <c r="LEC1682" s="34"/>
      <c r="LEJ1682" s="35"/>
      <c r="LEK1682" s="34"/>
      <c r="LER1682" s="35"/>
      <c r="LES1682" s="34"/>
      <c r="LEZ1682" s="35"/>
      <c r="LFA1682" s="34"/>
      <c r="LFH1682" s="35"/>
      <c r="LFI1682" s="34"/>
      <c r="LFP1682" s="35"/>
      <c r="LFQ1682" s="34"/>
      <c r="LFX1682" s="35"/>
      <c r="LFY1682" s="34"/>
      <c r="LGF1682" s="35"/>
      <c r="LGG1682" s="34"/>
      <c r="LGN1682" s="35"/>
      <c r="LGO1682" s="34"/>
      <c r="LGV1682" s="35"/>
      <c r="LGW1682" s="34"/>
      <c r="LHD1682" s="35"/>
      <c r="LHE1682" s="34"/>
      <c r="LHL1682" s="35"/>
      <c r="LHM1682" s="34"/>
      <c r="LHT1682" s="35"/>
      <c r="LHU1682" s="34"/>
      <c r="LIB1682" s="35"/>
      <c r="LIC1682" s="34"/>
      <c r="LIJ1682" s="35"/>
      <c r="LIK1682" s="34"/>
      <c r="LIR1682" s="35"/>
      <c r="LIS1682" s="34"/>
      <c r="LIZ1682" s="35"/>
      <c r="LJA1682" s="34"/>
      <c r="LJH1682" s="35"/>
      <c r="LJI1682" s="34"/>
      <c r="LJP1682" s="35"/>
      <c r="LJQ1682" s="34"/>
      <c r="LJX1682" s="35"/>
      <c r="LJY1682" s="34"/>
      <c r="LKF1682" s="35"/>
      <c r="LKG1682" s="34"/>
      <c r="LKN1682" s="35"/>
      <c r="LKO1682" s="34"/>
      <c r="LKV1682" s="35"/>
      <c r="LKW1682" s="34"/>
      <c r="LLD1682" s="35"/>
      <c r="LLE1682" s="34"/>
      <c r="LLL1682" s="35"/>
      <c r="LLM1682" s="34"/>
      <c r="LLT1682" s="35"/>
      <c r="LLU1682" s="34"/>
      <c r="LMB1682" s="35"/>
      <c r="LMC1682" s="34"/>
      <c r="LMJ1682" s="35"/>
      <c r="LMK1682" s="34"/>
      <c r="LMR1682" s="35"/>
      <c r="LMS1682" s="34"/>
      <c r="LMZ1682" s="35"/>
      <c r="LNA1682" s="34"/>
      <c r="LNH1682" s="35"/>
      <c r="LNI1682" s="34"/>
      <c r="LNP1682" s="35"/>
      <c r="LNQ1682" s="34"/>
      <c r="LNX1682" s="35"/>
      <c r="LNY1682" s="34"/>
      <c r="LOF1682" s="35"/>
      <c r="LOG1682" s="34"/>
      <c r="LON1682" s="35"/>
      <c r="LOO1682" s="34"/>
      <c r="LOV1682" s="35"/>
      <c r="LOW1682" s="34"/>
      <c r="LPD1682" s="35"/>
      <c r="LPE1682" s="34"/>
      <c r="LPL1682" s="35"/>
      <c r="LPM1682" s="34"/>
      <c r="LPT1682" s="35"/>
      <c r="LPU1682" s="34"/>
      <c r="LQB1682" s="35"/>
      <c r="LQC1682" s="34"/>
      <c r="LQJ1682" s="35"/>
      <c r="LQK1682" s="34"/>
      <c r="LQR1682" s="35"/>
      <c r="LQS1682" s="34"/>
      <c r="LQZ1682" s="35"/>
      <c r="LRA1682" s="34"/>
      <c r="LRH1682" s="35"/>
      <c r="LRI1682" s="34"/>
      <c r="LRP1682" s="35"/>
      <c r="LRQ1682" s="34"/>
      <c r="LRX1682" s="35"/>
      <c r="LRY1682" s="34"/>
      <c r="LSF1682" s="35"/>
      <c r="LSG1682" s="34"/>
      <c r="LSN1682" s="35"/>
      <c r="LSO1682" s="34"/>
      <c r="LSV1682" s="35"/>
      <c r="LSW1682" s="34"/>
      <c r="LTD1682" s="35"/>
      <c r="LTE1682" s="34"/>
      <c r="LTL1682" s="35"/>
      <c r="LTM1682" s="34"/>
      <c r="LTT1682" s="35"/>
      <c r="LTU1682" s="34"/>
      <c r="LUB1682" s="35"/>
      <c r="LUC1682" s="34"/>
      <c r="LUJ1682" s="35"/>
      <c r="LUK1682" s="34"/>
      <c r="LUR1682" s="35"/>
      <c r="LUS1682" s="34"/>
      <c r="LUZ1682" s="35"/>
      <c r="LVA1682" s="34"/>
      <c r="LVH1682" s="35"/>
      <c r="LVI1682" s="34"/>
      <c r="LVP1682" s="35"/>
      <c r="LVQ1682" s="34"/>
      <c r="LVX1682" s="35"/>
      <c r="LVY1682" s="34"/>
      <c r="LWF1682" s="35"/>
      <c r="LWG1682" s="34"/>
      <c r="LWN1682" s="35"/>
      <c r="LWO1682" s="34"/>
      <c r="LWV1682" s="35"/>
      <c r="LWW1682" s="34"/>
      <c r="LXD1682" s="35"/>
      <c r="LXE1682" s="34"/>
      <c r="LXL1682" s="35"/>
      <c r="LXM1682" s="34"/>
      <c r="LXT1682" s="35"/>
      <c r="LXU1682" s="34"/>
      <c r="LYB1682" s="35"/>
      <c r="LYC1682" s="34"/>
      <c r="LYJ1682" s="35"/>
      <c r="LYK1682" s="34"/>
      <c r="LYR1682" s="35"/>
      <c r="LYS1682" s="34"/>
      <c r="LYZ1682" s="35"/>
      <c r="LZA1682" s="34"/>
      <c r="LZH1682" s="35"/>
      <c r="LZI1682" s="34"/>
      <c r="LZP1682" s="35"/>
      <c r="LZQ1682" s="34"/>
      <c r="LZX1682" s="35"/>
      <c r="LZY1682" s="34"/>
      <c r="MAF1682" s="35"/>
      <c r="MAG1682" s="34"/>
      <c r="MAN1682" s="35"/>
      <c r="MAO1682" s="34"/>
      <c r="MAV1682" s="35"/>
      <c r="MAW1682" s="34"/>
      <c r="MBD1682" s="35"/>
      <c r="MBE1682" s="34"/>
      <c r="MBL1682" s="35"/>
      <c r="MBM1682" s="34"/>
      <c r="MBT1682" s="35"/>
      <c r="MBU1682" s="34"/>
      <c r="MCB1682" s="35"/>
      <c r="MCC1682" s="34"/>
      <c r="MCJ1682" s="35"/>
      <c r="MCK1682" s="34"/>
      <c r="MCR1682" s="35"/>
      <c r="MCS1682" s="34"/>
      <c r="MCZ1682" s="35"/>
      <c r="MDA1682" s="34"/>
      <c r="MDH1682" s="35"/>
      <c r="MDI1682" s="34"/>
      <c r="MDP1682" s="35"/>
      <c r="MDQ1682" s="34"/>
      <c r="MDX1682" s="35"/>
      <c r="MDY1682" s="34"/>
      <c r="MEF1682" s="35"/>
      <c r="MEG1682" s="34"/>
      <c r="MEN1682" s="35"/>
      <c r="MEO1682" s="34"/>
      <c r="MEV1682" s="35"/>
      <c r="MEW1682" s="34"/>
      <c r="MFD1682" s="35"/>
      <c r="MFE1682" s="34"/>
      <c r="MFL1682" s="35"/>
      <c r="MFM1682" s="34"/>
      <c r="MFT1682" s="35"/>
      <c r="MFU1682" s="34"/>
      <c r="MGB1682" s="35"/>
      <c r="MGC1682" s="34"/>
      <c r="MGJ1682" s="35"/>
      <c r="MGK1682" s="34"/>
      <c r="MGR1682" s="35"/>
      <c r="MGS1682" s="34"/>
      <c r="MGZ1682" s="35"/>
      <c r="MHA1682" s="34"/>
      <c r="MHH1682" s="35"/>
      <c r="MHI1682" s="34"/>
      <c r="MHP1682" s="35"/>
      <c r="MHQ1682" s="34"/>
      <c r="MHX1682" s="35"/>
      <c r="MHY1682" s="34"/>
      <c r="MIF1682" s="35"/>
      <c r="MIG1682" s="34"/>
      <c r="MIN1682" s="35"/>
      <c r="MIO1682" s="34"/>
      <c r="MIV1682" s="35"/>
      <c r="MIW1682" s="34"/>
      <c r="MJD1682" s="35"/>
      <c r="MJE1682" s="34"/>
      <c r="MJL1682" s="35"/>
      <c r="MJM1682" s="34"/>
      <c r="MJT1682" s="35"/>
      <c r="MJU1682" s="34"/>
      <c r="MKB1682" s="35"/>
      <c r="MKC1682" s="34"/>
      <c r="MKJ1682" s="35"/>
      <c r="MKK1682" s="34"/>
      <c r="MKR1682" s="35"/>
      <c r="MKS1682" s="34"/>
      <c r="MKZ1682" s="35"/>
      <c r="MLA1682" s="34"/>
      <c r="MLH1682" s="35"/>
      <c r="MLI1682" s="34"/>
      <c r="MLP1682" s="35"/>
      <c r="MLQ1682" s="34"/>
      <c r="MLX1682" s="35"/>
      <c r="MLY1682" s="34"/>
      <c r="MMF1682" s="35"/>
      <c r="MMG1682" s="34"/>
      <c r="MMN1682" s="35"/>
      <c r="MMO1682" s="34"/>
      <c r="MMV1682" s="35"/>
      <c r="MMW1682" s="34"/>
      <c r="MND1682" s="35"/>
      <c r="MNE1682" s="34"/>
      <c r="MNL1682" s="35"/>
      <c r="MNM1682" s="34"/>
      <c r="MNT1682" s="35"/>
      <c r="MNU1682" s="34"/>
      <c r="MOB1682" s="35"/>
      <c r="MOC1682" s="34"/>
      <c r="MOJ1682" s="35"/>
      <c r="MOK1682" s="34"/>
      <c r="MOR1682" s="35"/>
      <c r="MOS1682" s="34"/>
      <c r="MOZ1682" s="35"/>
      <c r="MPA1682" s="34"/>
      <c r="MPH1682" s="35"/>
      <c r="MPI1682" s="34"/>
      <c r="MPP1682" s="35"/>
      <c r="MPQ1682" s="34"/>
      <c r="MPX1682" s="35"/>
      <c r="MPY1682" s="34"/>
      <c r="MQF1682" s="35"/>
      <c r="MQG1682" s="34"/>
      <c r="MQN1682" s="35"/>
      <c r="MQO1682" s="34"/>
      <c r="MQV1682" s="35"/>
      <c r="MQW1682" s="34"/>
      <c r="MRD1682" s="35"/>
      <c r="MRE1682" s="34"/>
      <c r="MRL1682" s="35"/>
      <c r="MRM1682" s="34"/>
      <c r="MRT1682" s="35"/>
      <c r="MRU1682" s="34"/>
      <c r="MSB1682" s="35"/>
      <c r="MSC1682" s="34"/>
      <c r="MSJ1682" s="35"/>
      <c r="MSK1682" s="34"/>
      <c r="MSR1682" s="35"/>
      <c r="MSS1682" s="34"/>
      <c r="MSZ1682" s="35"/>
      <c r="MTA1682" s="34"/>
      <c r="MTH1682" s="35"/>
      <c r="MTI1682" s="34"/>
      <c r="MTP1682" s="35"/>
      <c r="MTQ1682" s="34"/>
      <c r="MTX1682" s="35"/>
      <c r="MTY1682" s="34"/>
      <c r="MUF1682" s="35"/>
      <c r="MUG1682" s="34"/>
      <c r="MUN1682" s="35"/>
      <c r="MUO1682" s="34"/>
      <c r="MUV1682" s="35"/>
      <c r="MUW1682" s="34"/>
      <c r="MVD1682" s="35"/>
      <c r="MVE1682" s="34"/>
      <c r="MVL1682" s="35"/>
      <c r="MVM1682" s="34"/>
      <c r="MVT1682" s="35"/>
      <c r="MVU1682" s="34"/>
      <c r="MWB1682" s="35"/>
      <c r="MWC1682" s="34"/>
      <c r="MWJ1682" s="35"/>
      <c r="MWK1682" s="34"/>
      <c r="MWR1682" s="35"/>
      <c r="MWS1682" s="34"/>
      <c r="MWZ1682" s="35"/>
      <c r="MXA1682" s="34"/>
      <c r="MXH1682" s="35"/>
      <c r="MXI1682" s="34"/>
      <c r="MXP1682" s="35"/>
      <c r="MXQ1682" s="34"/>
      <c r="MXX1682" s="35"/>
      <c r="MXY1682" s="34"/>
      <c r="MYF1682" s="35"/>
      <c r="MYG1682" s="34"/>
      <c r="MYN1682" s="35"/>
      <c r="MYO1682" s="34"/>
      <c r="MYV1682" s="35"/>
      <c r="MYW1682" s="34"/>
      <c r="MZD1682" s="35"/>
      <c r="MZE1682" s="34"/>
      <c r="MZL1682" s="35"/>
      <c r="MZM1682" s="34"/>
      <c r="MZT1682" s="35"/>
      <c r="MZU1682" s="34"/>
      <c r="NAB1682" s="35"/>
      <c r="NAC1682" s="34"/>
      <c r="NAJ1682" s="35"/>
      <c r="NAK1682" s="34"/>
      <c r="NAR1682" s="35"/>
      <c r="NAS1682" s="34"/>
      <c r="NAZ1682" s="35"/>
      <c r="NBA1682" s="34"/>
      <c r="NBH1682" s="35"/>
      <c r="NBI1682" s="34"/>
      <c r="NBP1682" s="35"/>
      <c r="NBQ1682" s="34"/>
      <c r="NBX1682" s="35"/>
      <c r="NBY1682" s="34"/>
      <c r="NCF1682" s="35"/>
      <c r="NCG1682" s="34"/>
      <c r="NCN1682" s="35"/>
      <c r="NCO1682" s="34"/>
      <c r="NCV1682" s="35"/>
      <c r="NCW1682" s="34"/>
      <c r="NDD1682" s="35"/>
      <c r="NDE1682" s="34"/>
      <c r="NDL1682" s="35"/>
      <c r="NDM1682" s="34"/>
      <c r="NDT1682" s="35"/>
      <c r="NDU1682" s="34"/>
      <c r="NEB1682" s="35"/>
      <c r="NEC1682" s="34"/>
      <c r="NEJ1682" s="35"/>
      <c r="NEK1682" s="34"/>
      <c r="NER1682" s="35"/>
      <c r="NES1682" s="34"/>
      <c r="NEZ1682" s="35"/>
      <c r="NFA1682" s="34"/>
      <c r="NFH1682" s="35"/>
      <c r="NFI1682" s="34"/>
      <c r="NFP1682" s="35"/>
      <c r="NFQ1682" s="34"/>
      <c r="NFX1682" s="35"/>
      <c r="NFY1682" s="34"/>
      <c r="NGF1682" s="35"/>
      <c r="NGG1682" s="34"/>
      <c r="NGN1682" s="35"/>
      <c r="NGO1682" s="34"/>
      <c r="NGV1682" s="35"/>
      <c r="NGW1682" s="34"/>
      <c r="NHD1682" s="35"/>
      <c r="NHE1682" s="34"/>
      <c r="NHL1682" s="35"/>
      <c r="NHM1682" s="34"/>
      <c r="NHT1682" s="35"/>
      <c r="NHU1682" s="34"/>
      <c r="NIB1682" s="35"/>
      <c r="NIC1682" s="34"/>
      <c r="NIJ1682" s="35"/>
      <c r="NIK1682" s="34"/>
      <c r="NIR1682" s="35"/>
      <c r="NIS1682" s="34"/>
      <c r="NIZ1682" s="35"/>
      <c r="NJA1682" s="34"/>
      <c r="NJH1682" s="35"/>
      <c r="NJI1682" s="34"/>
      <c r="NJP1682" s="35"/>
      <c r="NJQ1682" s="34"/>
      <c r="NJX1682" s="35"/>
      <c r="NJY1682" s="34"/>
      <c r="NKF1682" s="35"/>
      <c r="NKG1682" s="34"/>
      <c r="NKN1682" s="35"/>
      <c r="NKO1682" s="34"/>
      <c r="NKV1682" s="35"/>
      <c r="NKW1682" s="34"/>
      <c r="NLD1682" s="35"/>
      <c r="NLE1682" s="34"/>
      <c r="NLL1682" s="35"/>
      <c r="NLM1682" s="34"/>
      <c r="NLT1682" s="35"/>
      <c r="NLU1682" s="34"/>
      <c r="NMB1682" s="35"/>
      <c r="NMC1682" s="34"/>
      <c r="NMJ1682" s="35"/>
      <c r="NMK1682" s="34"/>
      <c r="NMR1682" s="35"/>
      <c r="NMS1682" s="34"/>
      <c r="NMZ1682" s="35"/>
      <c r="NNA1682" s="34"/>
      <c r="NNH1682" s="35"/>
      <c r="NNI1682" s="34"/>
      <c r="NNP1682" s="35"/>
      <c r="NNQ1682" s="34"/>
      <c r="NNX1682" s="35"/>
      <c r="NNY1682" s="34"/>
      <c r="NOF1682" s="35"/>
      <c r="NOG1682" s="34"/>
      <c r="NON1682" s="35"/>
      <c r="NOO1682" s="34"/>
      <c r="NOV1682" s="35"/>
      <c r="NOW1682" s="34"/>
      <c r="NPD1682" s="35"/>
      <c r="NPE1682" s="34"/>
      <c r="NPL1682" s="35"/>
      <c r="NPM1682" s="34"/>
      <c r="NPT1682" s="35"/>
      <c r="NPU1682" s="34"/>
      <c r="NQB1682" s="35"/>
      <c r="NQC1682" s="34"/>
      <c r="NQJ1682" s="35"/>
      <c r="NQK1682" s="34"/>
      <c r="NQR1682" s="35"/>
      <c r="NQS1682" s="34"/>
      <c r="NQZ1682" s="35"/>
      <c r="NRA1682" s="34"/>
      <c r="NRH1682" s="35"/>
      <c r="NRI1682" s="34"/>
      <c r="NRP1682" s="35"/>
      <c r="NRQ1682" s="34"/>
      <c r="NRX1682" s="35"/>
      <c r="NRY1682" s="34"/>
      <c r="NSF1682" s="35"/>
      <c r="NSG1682" s="34"/>
      <c r="NSN1682" s="35"/>
      <c r="NSO1682" s="34"/>
      <c r="NSV1682" s="35"/>
      <c r="NSW1682" s="34"/>
      <c r="NTD1682" s="35"/>
      <c r="NTE1682" s="34"/>
      <c r="NTL1682" s="35"/>
      <c r="NTM1682" s="34"/>
      <c r="NTT1682" s="35"/>
      <c r="NTU1682" s="34"/>
      <c r="NUB1682" s="35"/>
      <c r="NUC1682" s="34"/>
      <c r="NUJ1682" s="35"/>
      <c r="NUK1682" s="34"/>
      <c r="NUR1682" s="35"/>
      <c r="NUS1682" s="34"/>
      <c r="NUZ1682" s="35"/>
      <c r="NVA1682" s="34"/>
      <c r="NVH1682" s="35"/>
      <c r="NVI1682" s="34"/>
      <c r="NVP1682" s="35"/>
      <c r="NVQ1682" s="34"/>
      <c r="NVX1682" s="35"/>
      <c r="NVY1682" s="34"/>
      <c r="NWF1682" s="35"/>
      <c r="NWG1682" s="34"/>
      <c r="NWN1682" s="35"/>
      <c r="NWO1682" s="34"/>
      <c r="NWV1682" s="35"/>
      <c r="NWW1682" s="34"/>
      <c r="NXD1682" s="35"/>
      <c r="NXE1682" s="34"/>
      <c r="NXL1682" s="35"/>
      <c r="NXM1682" s="34"/>
      <c r="NXT1682" s="35"/>
      <c r="NXU1682" s="34"/>
      <c r="NYB1682" s="35"/>
      <c r="NYC1682" s="34"/>
      <c r="NYJ1682" s="35"/>
      <c r="NYK1682" s="34"/>
      <c r="NYR1682" s="35"/>
      <c r="NYS1682" s="34"/>
      <c r="NYZ1682" s="35"/>
      <c r="NZA1682" s="34"/>
      <c r="NZH1682" s="35"/>
      <c r="NZI1682" s="34"/>
      <c r="NZP1682" s="35"/>
      <c r="NZQ1682" s="34"/>
      <c r="NZX1682" s="35"/>
      <c r="NZY1682" s="34"/>
      <c r="OAF1682" s="35"/>
      <c r="OAG1682" s="34"/>
      <c r="OAN1682" s="35"/>
      <c r="OAO1682" s="34"/>
      <c r="OAV1682" s="35"/>
      <c r="OAW1682" s="34"/>
      <c r="OBD1682" s="35"/>
      <c r="OBE1682" s="34"/>
      <c r="OBL1682" s="35"/>
      <c r="OBM1682" s="34"/>
      <c r="OBT1682" s="35"/>
      <c r="OBU1682" s="34"/>
      <c r="OCB1682" s="35"/>
      <c r="OCC1682" s="34"/>
      <c r="OCJ1682" s="35"/>
      <c r="OCK1682" s="34"/>
      <c r="OCR1682" s="35"/>
      <c r="OCS1682" s="34"/>
      <c r="OCZ1682" s="35"/>
      <c r="ODA1682" s="34"/>
      <c r="ODH1682" s="35"/>
      <c r="ODI1682" s="34"/>
      <c r="ODP1682" s="35"/>
      <c r="ODQ1682" s="34"/>
      <c r="ODX1682" s="35"/>
      <c r="ODY1682" s="34"/>
      <c r="OEF1682" s="35"/>
      <c r="OEG1682" s="34"/>
      <c r="OEN1682" s="35"/>
      <c r="OEO1682" s="34"/>
      <c r="OEV1682" s="35"/>
      <c r="OEW1682" s="34"/>
      <c r="OFD1682" s="35"/>
      <c r="OFE1682" s="34"/>
      <c r="OFL1682" s="35"/>
      <c r="OFM1682" s="34"/>
      <c r="OFT1682" s="35"/>
      <c r="OFU1682" s="34"/>
      <c r="OGB1682" s="35"/>
      <c r="OGC1682" s="34"/>
      <c r="OGJ1682" s="35"/>
      <c r="OGK1682" s="34"/>
      <c r="OGR1682" s="35"/>
      <c r="OGS1682" s="34"/>
      <c r="OGZ1682" s="35"/>
      <c r="OHA1682" s="34"/>
      <c r="OHH1682" s="35"/>
      <c r="OHI1682" s="34"/>
      <c r="OHP1682" s="35"/>
      <c r="OHQ1682" s="34"/>
      <c r="OHX1682" s="35"/>
      <c r="OHY1682" s="34"/>
      <c r="OIF1682" s="35"/>
      <c r="OIG1682" s="34"/>
      <c r="OIN1682" s="35"/>
      <c r="OIO1682" s="34"/>
      <c r="OIV1682" s="35"/>
      <c r="OIW1682" s="34"/>
      <c r="OJD1682" s="35"/>
      <c r="OJE1682" s="34"/>
      <c r="OJL1682" s="35"/>
      <c r="OJM1682" s="34"/>
      <c r="OJT1682" s="35"/>
      <c r="OJU1682" s="34"/>
      <c r="OKB1682" s="35"/>
      <c r="OKC1682" s="34"/>
      <c r="OKJ1682" s="35"/>
      <c r="OKK1682" s="34"/>
      <c r="OKR1682" s="35"/>
      <c r="OKS1682" s="34"/>
      <c r="OKZ1682" s="35"/>
      <c r="OLA1682" s="34"/>
      <c r="OLH1682" s="35"/>
      <c r="OLI1682" s="34"/>
      <c r="OLP1682" s="35"/>
      <c r="OLQ1682" s="34"/>
      <c r="OLX1682" s="35"/>
      <c r="OLY1682" s="34"/>
      <c r="OMF1682" s="35"/>
      <c r="OMG1682" s="34"/>
      <c r="OMN1682" s="35"/>
      <c r="OMO1682" s="34"/>
      <c r="OMV1682" s="35"/>
      <c r="OMW1682" s="34"/>
      <c r="OND1682" s="35"/>
      <c r="ONE1682" s="34"/>
      <c r="ONL1682" s="35"/>
      <c r="ONM1682" s="34"/>
      <c r="ONT1682" s="35"/>
      <c r="ONU1682" s="34"/>
      <c r="OOB1682" s="35"/>
      <c r="OOC1682" s="34"/>
      <c r="OOJ1682" s="35"/>
      <c r="OOK1682" s="34"/>
      <c r="OOR1682" s="35"/>
      <c r="OOS1682" s="34"/>
      <c r="OOZ1682" s="35"/>
      <c r="OPA1682" s="34"/>
      <c r="OPH1682" s="35"/>
      <c r="OPI1682" s="34"/>
      <c r="OPP1682" s="35"/>
      <c r="OPQ1682" s="34"/>
      <c r="OPX1682" s="35"/>
      <c r="OPY1682" s="34"/>
      <c r="OQF1682" s="35"/>
      <c r="OQG1682" s="34"/>
      <c r="OQN1682" s="35"/>
      <c r="OQO1682" s="34"/>
      <c r="OQV1682" s="35"/>
      <c r="OQW1682" s="34"/>
      <c r="ORD1682" s="35"/>
      <c r="ORE1682" s="34"/>
      <c r="ORL1682" s="35"/>
      <c r="ORM1682" s="34"/>
      <c r="ORT1682" s="35"/>
      <c r="ORU1682" s="34"/>
      <c r="OSB1682" s="35"/>
      <c r="OSC1682" s="34"/>
      <c r="OSJ1682" s="35"/>
      <c r="OSK1682" s="34"/>
      <c r="OSR1682" s="35"/>
      <c r="OSS1682" s="34"/>
      <c r="OSZ1682" s="35"/>
      <c r="OTA1682" s="34"/>
      <c r="OTH1682" s="35"/>
      <c r="OTI1682" s="34"/>
      <c r="OTP1682" s="35"/>
      <c r="OTQ1682" s="34"/>
      <c r="OTX1682" s="35"/>
      <c r="OTY1682" s="34"/>
      <c r="OUF1682" s="35"/>
      <c r="OUG1682" s="34"/>
      <c r="OUN1682" s="35"/>
      <c r="OUO1682" s="34"/>
      <c r="OUV1682" s="35"/>
      <c r="OUW1682" s="34"/>
      <c r="OVD1682" s="35"/>
      <c r="OVE1682" s="34"/>
      <c r="OVL1682" s="35"/>
      <c r="OVM1682" s="34"/>
      <c r="OVT1682" s="35"/>
      <c r="OVU1682" s="34"/>
      <c r="OWB1682" s="35"/>
      <c r="OWC1682" s="34"/>
      <c r="OWJ1682" s="35"/>
      <c r="OWK1682" s="34"/>
      <c r="OWR1682" s="35"/>
      <c r="OWS1682" s="34"/>
      <c r="OWZ1682" s="35"/>
      <c r="OXA1682" s="34"/>
      <c r="OXH1682" s="35"/>
      <c r="OXI1682" s="34"/>
      <c r="OXP1682" s="35"/>
      <c r="OXQ1682" s="34"/>
      <c r="OXX1682" s="35"/>
      <c r="OXY1682" s="34"/>
      <c r="OYF1682" s="35"/>
      <c r="OYG1682" s="34"/>
      <c r="OYN1682" s="35"/>
      <c r="OYO1682" s="34"/>
      <c r="OYV1682" s="35"/>
      <c r="OYW1682" s="34"/>
      <c r="OZD1682" s="35"/>
      <c r="OZE1682" s="34"/>
      <c r="OZL1682" s="35"/>
      <c r="OZM1682" s="34"/>
      <c r="OZT1682" s="35"/>
      <c r="OZU1682" s="34"/>
      <c r="PAB1682" s="35"/>
      <c r="PAC1682" s="34"/>
      <c r="PAJ1682" s="35"/>
      <c r="PAK1682" s="34"/>
      <c r="PAR1682" s="35"/>
      <c r="PAS1682" s="34"/>
      <c r="PAZ1682" s="35"/>
      <c r="PBA1682" s="34"/>
      <c r="PBH1682" s="35"/>
      <c r="PBI1682" s="34"/>
      <c r="PBP1682" s="35"/>
      <c r="PBQ1682" s="34"/>
      <c r="PBX1682" s="35"/>
      <c r="PBY1682" s="34"/>
      <c r="PCF1682" s="35"/>
      <c r="PCG1682" s="34"/>
      <c r="PCN1682" s="35"/>
      <c r="PCO1682" s="34"/>
      <c r="PCV1682" s="35"/>
      <c r="PCW1682" s="34"/>
      <c r="PDD1682" s="35"/>
      <c r="PDE1682" s="34"/>
      <c r="PDL1682" s="35"/>
      <c r="PDM1682" s="34"/>
      <c r="PDT1682" s="35"/>
      <c r="PDU1682" s="34"/>
      <c r="PEB1682" s="35"/>
      <c r="PEC1682" s="34"/>
      <c r="PEJ1682" s="35"/>
      <c r="PEK1682" s="34"/>
      <c r="PER1682" s="35"/>
      <c r="PES1682" s="34"/>
      <c r="PEZ1682" s="35"/>
      <c r="PFA1682" s="34"/>
      <c r="PFH1682" s="35"/>
      <c r="PFI1682" s="34"/>
      <c r="PFP1682" s="35"/>
      <c r="PFQ1682" s="34"/>
      <c r="PFX1682" s="35"/>
      <c r="PFY1682" s="34"/>
      <c r="PGF1682" s="35"/>
      <c r="PGG1682" s="34"/>
      <c r="PGN1682" s="35"/>
      <c r="PGO1682" s="34"/>
      <c r="PGV1682" s="35"/>
      <c r="PGW1682" s="34"/>
      <c r="PHD1682" s="35"/>
      <c r="PHE1682" s="34"/>
      <c r="PHL1682" s="35"/>
      <c r="PHM1682" s="34"/>
      <c r="PHT1682" s="35"/>
      <c r="PHU1682" s="34"/>
      <c r="PIB1682" s="35"/>
      <c r="PIC1682" s="34"/>
      <c r="PIJ1682" s="35"/>
      <c r="PIK1682" s="34"/>
      <c r="PIR1682" s="35"/>
      <c r="PIS1682" s="34"/>
      <c r="PIZ1682" s="35"/>
      <c r="PJA1682" s="34"/>
      <c r="PJH1682" s="35"/>
      <c r="PJI1682" s="34"/>
      <c r="PJP1682" s="35"/>
      <c r="PJQ1682" s="34"/>
      <c r="PJX1682" s="35"/>
      <c r="PJY1682" s="34"/>
      <c r="PKF1682" s="35"/>
      <c r="PKG1682" s="34"/>
      <c r="PKN1682" s="35"/>
      <c r="PKO1682" s="34"/>
      <c r="PKV1682" s="35"/>
      <c r="PKW1682" s="34"/>
      <c r="PLD1682" s="35"/>
      <c r="PLE1682" s="34"/>
      <c r="PLL1682" s="35"/>
      <c r="PLM1682" s="34"/>
      <c r="PLT1682" s="35"/>
      <c r="PLU1682" s="34"/>
      <c r="PMB1682" s="35"/>
      <c r="PMC1682" s="34"/>
      <c r="PMJ1682" s="35"/>
      <c r="PMK1682" s="34"/>
      <c r="PMR1682" s="35"/>
      <c r="PMS1682" s="34"/>
      <c r="PMZ1682" s="35"/>
      <c r="PNA1682" s="34"/>
      <c r="PNH1682" s="35"/>
      <c r="PNI1682" s="34"/>
      <c r="PNP1682" s="35"/>
      <c r="PNQ1682" s="34"/>
      <c r="PNX1682" s="35"/>
      <c r="PNY1682" s="34"/>
      <c r="POF1682" s="35"/>
      <c r="POG1682" s="34"/>
      <c r="PON1682" s="35"/>
      <c r="POO1682" s="34"/>
      <c r="POV1682" s="35"/>
      <c r="POW1682" s="34"/>
      <c r="PPD1682" s="35"/>
      <c r="PPE1682" s="34"/>
      <c r="PPL1682" s="35"/>
      <c r="PPM1682" s="34"/>
      <c r="PPT1682" s="35"/>
      <c r="PPU1682" s="34"/>
      <c r="PQB1682" s="35"/>
      <c r="PQC1682" s="34"/>
      <c r="PQJ1682" s="35"/>
      <c r="PQK1682" s="34"/>
      <c r="PQR1682" s="35"/>
      <c r="PQS1682" s="34"/>
      <c r="PQZ1682" s="35"/>
      <c r="PRA1682" s="34"/>
      <c r="PRH1682" s="35"/>
      <c r="PRI1682" s="34"/>
      <c r="PRP1682" s="35"/>
      <c r="PRQ1682" s="34"/>
      <c r="PRX1682" s="35"/>
      <c r="PRY1682" s="34"/>
      <c r="PSF1682" s="35"/>
      <c r="PSG1682" s="34"/>
      <c r="PSN1682" s="35"/>
      <c r="PSO1682" s="34"/>
      <c r="PSV1682" s="35"/>
      <c r="PSW1682" s="34"/>
      <c r="PTD1682" s="35"/>
      <c r="PTE1682" s="34"/>
      <c r="PTL1682" s="35"/>
      <c r="PTM1682" s="34"/>
      <c r="PTT1682" s="35"/>
      <c r="PTU1682" s="34"/>
      <c r="PUB1682" s="35"/>
      <c r="PUC1682" s="34"/>
      <c r="PUJ1682" s="35"/>
      <c r="PUK1682" s="34"/>
      <c r="PUR1682" s="35"/>
      <c r="PUS1682" s="34"/>
      <c r="PUZ1682" s="35"/>
      <c r="PVA1682" s="34"/>
      <c r="PVH1682" s="35"/>
      <c r="PVI1682" s="34"/>
      <c r="PVP1682" s="35"/>
      <c r="PVQ1682" s="34"/>
      <c r="PVX1682" s="35"/>
      <c r="PVY1682" s="34"/>
      <c r="PWF1682" s="35"/>
      <c r="PWG1682" s="34"/>
      <c r="PWN1682" s="35"/>
      <c r="PWO1682" s="34"/>
      <c r="PWV1682" s="35"/>
      <c r="PWW1682" s="34"/>
      <c r="PXD1682" s="35"/>
      <c r="PXE1682" s="34"/>
      <c r="PXL1682" s="35"/>
      <c r="PXM1682" s="34"/>
      <c r="PXT1682" s="35"/>
      <c r="PXU1682" s="34"/>
      <c r="PYB1682" s="35"/>
      <c r="PYC1682" s="34"/>
      <c r="PYJ1682" s="35"/>
      <c r="PYK1682" s="34"/>
      <c r="PYR1682" s="35"/>
      <c r="PYS1682" s="34"/>
      <c r="PYZ1682" s="35"/>
      <c r="PZA1682" s="34"/>
      <c r="PZH1682" s="35"/>
      <c r="PZI1682" s="34"/>
      <c r="PZP1682" s="35"/>
      <c r="PZQ1682" s="34"/>
      <c r="PZX1682" s="35"/>
      <c r="PZY1682" s="34"/>
      <c r="QAF1682" s="35"/>
      <c r="QAG1682" s="34"/>
      <c r="QAN1682" s="35"/>
      <c r="QAO1682" s="34"/>
      <c r="QAV1682" s="35"/>
      <c r="QAW1682" s="34"/>
      <c r="QBD1682" s="35"/>
      <c r="QBE1682" s="34"/>
      <c r="QBL1682" s="35"/>
      <c r="QBM1682" s="34"/>
      <c r="QBT1682" s="35"/>
      <c r="QBU1682" s="34"/>
      <c r="QCB1682" s="35"/>
      <c r="QCC1682" s="34"/>
      <c r="QCJ1682" s="35"/>
      <c r="QCK1682" s="34"/>
      <c r="QCR1682" s="35"/>
      <c r="QCS1682" s="34"/>
      <c r="QCZ1682" s="35"/>
      <c r="QDA1682" s="34"/>
      <c r="QDH1682" s="35"/>
      <c r="QDI1682" s="34"/>
      <c r="QDP1682" s="35"/>
      <c r="QDQ1682" s="34"/>
      <c r="QDX1682" s="35"/>
      <c r="QDY1682" s="34"/>
      <c r="QEF1682" s="35"/>
      <c r="QEG1682" s="34"/>
      <c r="QEN1682" s="35"/>
      <c r="QEO1682" s="34"/>
      <c r="QEV1682" s="35"/>
      <c r="QEW1682" s="34"/>
      <c r="QFD1682" s="35"/>
      <c r="QFE1682" s="34"/>
      <c r="QFL1682" s="35"/>
      <c r="QFM1682" s="34"/>
      <c r="QFT1682" s="35"/>
      <c r="QFU1682" s="34"/>
      <c r="QGB1682" s="35"/>
      <c r="QGC1682" s="34"/>
      <c r="QGJ1682" s="35"/>
      <c r="QGK1682" s="34"/>
      <c r="QGR1682" s="35"/>
      <c r="QGS1682" s="34"/>
      <c r="QGZ1682" s="35"/>
      <c r="QHA1682" s="34"/>
      <c r="QHH1682" s="35"/>
      <c r="QHI1682" s="34"/>
      <c r="QHP1682" s="35"/>
      <c r="QHQ1682" s="34"/>
      <c r="QHX1682" s="35"/>
      <c r="QHY1682" s="34"/>
      <c r="QIF1682" s="35"/>
      <c r="QIG1682" s="34"/>
      <c r="QIN1682" s="35"/>
      <c r="QIO1682" s="34"/>
      <c r="QIV1682" s="35"/>
      <c r="QIW1682" s="34"/>
      <c r="QJD1682" s="35"/>
      <c r="QJE1682" s="34"/>
      <c r="QJL1682" s="35"/>
      <c r="QJM1682" s="34"/>
      <c r="QJT1682" s="35"/>
      <c r="QJU1682" s="34"/>
      <c r="QKB1682" s="35"/>
      <c r="QKC1682" s="34"/>
      <c r="QKJ1682" s="35"/>
      <c r="QKK1682" s="34"/>
      <c r="QKR1682" s="35"/>
      <c r="QKS1682" s="34"/>
      <c r="QKZ1682" s="35"/>
      <c r="QLA1682" s="34"/>
      <c r="QLH1682" s="35"/>
      <c r="QLI1682" s="34"/>
      <c r="QLP1682" s="35"/>
      <c r="QLQ1682" s="34"/>
      <c r="QLX1682" s="35"/>
      <c r="QLY1682" s="34"/>
      <c r="QMF1682" s="35"/>
      <c r="QMG1682" s="34"/>
      <c r="QMN1682" s="35"/>
      <c r="QMO1682" s="34"/>
      <c r="QMV1682" s="35"/>
      <c r="QMW1682" s="34"/>
      <c r="QND1682" s="35"/>
      <c r="QNE1682" s="34"/>
      <c r="QNL1682" s="35"/>
      <c r="QNM1682" s="34"/>
      <c r="QNT1682" s="35"/>
      <c r="QNU1682" s="34"/>
      <c r="QOB1682" s="35"/>
      <c r="QOC1682" s="34"/>
      <c r="QOJ1682" s="35"/>
      <c r="QOK1682" s="34"/>
      <c r="QOR1682" s="35"/>
      <c r="QOS1682" s="34"/>
      <c r="QOZ1682" s="35"/>
      <c r="QPA1682" s="34"/>
      <c r="QPH1682" s="35"/>
      <c r="QPI1682" s="34"/>
      <c r="QPP1682" s="35"/>
      <c r="QPQ1682" s="34"/>
      <c r="QPX1682" s="35"/>
      <c r="QPY1682" s="34"/>
      <c r="QQF1682" s="35"/>
      <c r="QQG1682" s="34"/>
      <c r="QQN1682" s="35"/>
      <c r="QQO1682" s="34"/>
      <c r="QQV1682" s="35"/>
      <c r="QQW1682" s="34"/>
      <c r="QRD1682" s="35"/>
      <c r="QRE1682" s="34"/>
      <c r="QRL1682" s="35"/>
      <c r="QRM1682" s="34"/>
      <c r="QRT1682" s="35"/>
      <c r="QRU1682" s="34"/>
      <c r="QSB1682" s="35"/>
      <c r="QSC1682" s="34"/>
      <c r="QSJ1682" s="35"/>
      <c r="QSK1682" s="34"/>
      <c r="QSR1682" s="35"/>
      <c r="QSS1682" s="34"/>
      <c r="QSZ1682" s="35"/>
      <c r="QTA1682" s="34"/>
      <c r="QTH1682" s="35"/>
      <c r="QTI1682" s="34"/>
      <c r="QTP1682" s="35"/>
      <c r="QTQ1682" s="34"/>
      <c r="QTX1682" s="35"/>
      <c r="QTY1682" s="34"/>
      <c r="QUF1682" s="35"/>
      <c r="QUG1682" s="34"/>
      <c r="QUN1682" s="35"/>
      <c r="QUO1682" s="34"/>
      <c r="QUV1682" s="35"/>
      <c r="QUW1682" s="34"/>
      <c r="QVD1682" s="35"/>
      <c r="QVE1682" s="34"/>
      <c r="QVL1682" s="35"/>
      <c r="QVM1682" s="34"/>
      <c r="QVT1682" s="35"/>
      <c r="QVU1682" s="34"/>
      <c r="QWB1682" s="35"/>
      <c r="QWC1682" s="34"/>
      <c r="QWJ1682" s="35"/>
      <c r="QWK1682" s="34"/>
      <c r="QWR1682" s="35"/>
      <c r="QWS1682" s="34"/>
      <c r="QWZ1682" s="35"/>
      <c r="QXA1682" s="34"/>
      <c r="QXH1682" s="35"/>
      <c r="QXI1682" s="34"/>
      <c r="QXP1682" s="35"/>
      <c r="QXQ1682" s="34"/>
      <c r="QXX1682" s="35"/>
      <c r="QXY1682" s="34"/>
      <c r="QYF1682" s="35"/>
      <c r="QYG1682" s="34"/>
      <c r="QYN1682" s="35"/>
      <c r="QYO1682" s="34"/>
      <c r="QYV1682" s="35"/>
      <c r="QYW1682" s="34"/>
      <c r="QZD1682" s="35"/>
      <c r="QZE1682" s="34"/>
      <c r="QZL1682" s="35"/>
      <c r="QZM1682" s="34"/>
      <c r="QZT1682" s="35"/>
      <c r="QZU1682" s="34"/>
      <c r="RAB1682" s="35"/>
      <c r="RAC1682" s="34"/>
      <c r="RAJ1682" s="35"/>
      <c r="RAK1682" s="34"/>
      <c r="RAR1682" s="35"/>
      <c r="RAS1682" s="34"/>
      <c r="RAZ1682" s="35"/>
      <c r="RBA1682" s="34"/>
      <c r="RBH1682" s="35"/>
      <c r="RBI1682" s="34"/>
      <c r="RBP1682" s="35"/>
      <c r="RBQ1682" s="34"/>
      <c r="RBX1682" s="35"/>
      <c r="RBY1682" s="34"/>
      <c r="RCF1682" s="35"/>
      <c r="RCG1682" s="34"/>
      <c r="RCN1682" s="35"/>
      <c r="RCO1682" s="34"/>
      <c r="RCV1682" s="35"/>
      <c r="RCW1682" s="34"/>
      <c r="RDD1682" s="35"/>
      <c r="RDE1682" s="34"/>
      <c r="RDL1682" s="35"/>
      <c r="RDM1682" s="34"/>
      <c r="RDT1682" s="35"/>
      <c r="RDU1682" s="34"/>
      <c r="REB1682" s="35"/>
      <c r="REC1682" s="34"/>
      <c r="REJ1682" s="35"/>
      <c r="REK1682" s="34"/>
      <c r="RER1682" s="35"/>
      <c r="RES1682" s="34"/>
      <c r="REZ1682" s="35"/>
      <c r="RFA1682" s="34"/>
      <c r="RFH1682" s="35"/>
      <c r="RFI1682" s="34"/>
      <c r="RFP1682" s="35"/>
      <c r="RFQ1682" s="34"/>
      <c r="RFX1682" s="35"/>
      <c r="RFY1682" s="34"/>
      <c r="RGF1682" s="35"/>
      <c r="RGG1682" s="34"/>
      <c r="RGN1682" s="35"/>
      <c r="RGO1682" s="34"/>
      <c r="RGV1682" s="35"/>
      <c r="RGW1682" s="34"/>
      <c r="RHD1682" s="35"/>
      <c r="RHE1682" s="34"/>
      <c r="RHL1682" s="35"/>
      <c r="RHM1682" s="34"/>
      <c r="RHT1682" s="35"/>
      <c r="RHU1682" s="34"/>
      <c r="RIB1682" s="35"/>
      <c r="RIC1682" s="34"/>
      <c r="RIJ1682" s="35"/>
      <c r="RIK1682" s="34"/>
      <c r="RIR1682" s="35"/>
      <c r="RIS1682" s="34"/>
      <c r="RIZ1682" s="35"/>
      <c r="RJA1682" s="34"/>
      <c r="RJH1682" s="35"/>
      <c r="RJI1682" s="34"/>
      <c r="RJP1682" s="35"/>
      <c r="RJQ1682" s="34"/>
      <c r="RJX1682" s="35"/>
      <c r="RJY1682" s="34"/>
      <c r="RKF1682" s="35"/>
      <c r="RKG1682" s="34"/>
      <c r="RKN1682" s="35"/>
      <c r="RKO1682" s="34"/>
      <c r="RKV1682" s="35"/>
      <c r="RKW1682" s="34"/>
      <c r="RLD1682" s="35"/>
      <c r="RLE1682" s="34"/>
      <c r="RLL1682" s="35"/>
      <c r="RLM1682" s="34"/>
      <c r="RLT1682" s="35"/>
      <c r="RLU1682" s="34"/>
      <c r="RMB1682" s="35"/>
      <c r="RMC1682" s="34"/>
      <c r="RMJ1682" s="35"/>
      <c r="RMK1682" s="34"/>
      <c r="RMR1682" s="35"/>
      <c r="RMS1682" s="34"/>
      <c r="RMZ1682" s="35"/>
      <c r="RNA1682" s="34"/>
      <c r="RNH1682" s="35"/>
      <c r="RNI1682" s="34"/>
      <c r="RNP1682" s="35"/>
      <c r="RNQ1682" s="34"/>
      <c r="RNX1682" s="35"/>
      <c r="RNY1682" s="34"/>
      <c r="ROF1682" s="35"/>
      <c r="ROG1682" s="34"/>
      <c r="RON1682" s="35"/>
      <c r="ROO1682" s="34"/>
      <c r="ROV1682" s="35"/>
      <c r="ROW1682" s="34"/>
      <c r="RPD1682" s="35"/>
      <c r="RPE1682" s="34"/>
      <c r="RPL1682" s="35"/>
      <c r="RPM1682" s="34"/>
      <c r="RPT1682" s="35"/>
      <c r="RPU1682" s="34"/>
      <c r="RQB1682" s="35"/>
      <c r="RQC1682" s="34"/>
      <c r="RQJ1682" s="35"/>
      <c r="RQK1682" s="34"/>
      <c r="RQR1682" s="35"/>
      <c r="RQS1682" s="34"/>
      <c r="RQZ1682" s="35"/>
      <c r="RRA1682" s="34"/>
      <c r="RRH1682" s="35"/>
      <c r="RRI1682" s="34"/>
      <c r="RRP1682" s="35"/>
      <c r="RRQ1682" s="34"/>
      <c r="RRX1682" s="35"/>
      <c r="RRY1682" s="34"/>
      <c r="RSF1682" s="35"/>
      <c r="RSG1682" s="34"/>
      <c r="RSN1682" s="35"/>
      <c r="RSO1682" s="34"/>
      <c r="RSV1682" s="35"/>
      <c r="RSW1682" s="34"/>
      <c r="RTD1682" s="35"/>
      <c r="RTE1682" s="34"/>
      <c r="RTL1682" s="35"/>
      <c r="RTM1682" s="34"/>
      <c r="RTT1682" s="35"/>
      <c r="RTU1682" s="34"/>
      <c r="RUB1682" s="35"/>
      <c r="RUC1682" s="34"/>
      <c r="RUJ1682" s="35"/>
      <c r="RUK1682" s="34"/>
      <c r="RUR1682" s="35"/>
      <c r="RUS1682" s="34"/>
      <c r="RUZ1682" s="35"/>
      <c r="RVA1682" s="34"/>
      <c r="RVH1682" s="35"/>
      <c r="RVI1682" s="34"/>
      <c r="RVP1682" s="35"/>
      <c r="RVQ1682" s="34"/>
      <c r="RVX1682" s="35"/>
      <c r="RVY1682" s="34"/>
      <c r="RWF1682" s="35"/>
      <c r="RWG1682" s="34"/>
      <c r="RWN1682" s="35"/>
      <c r="RWO1682" s="34"/>
      <c r="RWV1682" s="35"/>
      <c r="RWW1682" s="34"/>
      <c r="RXD1682" s="35"/>
      <c r="RXE1682" s="34"/>
      <c r="RXL1682" s="35"/>
      <c r="RXM1682" s="34"/>
      <c r="RXT1682" s="35"/>
      <c r="RXU1682" s="34"/>
      <c r="RYB1682" s="35"/>
      <c r="RYC1682" s="34"/>
      <c r="RYJ1682" s="35"/>
      <c r="RYK1682" s="34"/>
      <c r="RYR1682" s="35"/>
      <c r="RYS1682" s="34"/>
      <c r="RYZ1682" s="35"/>
      <c r="RZA1682" s="34"/>
      <c r="RZH1682" s="35"/>
      <c r="RZI1682" s="34"/>
      <c r="RZP1682" s="35"/>
      <c r="RZQ1682" s="34"/>
      <c r="RZX1682" s="35"/>
      <c r="RZY1682" s="34"/>
      <c r="SAF1682" s="35"/>
      <c r="SAG1682" s="34"/>
      <c r="SAN1682" s="35"/>
      <c r="SAO1682" s="34"/>
      <c r="SAV1682" s="35"/>
      <c r="SAW1682" s="34"/>
      <c r="SBD1682" s="35"/>
      <c r="SBE1682" s="34"/>
      <c r="SBL1682" s="35"/>
      <c r="SBM1682" s="34"/>
      <c r="SBT1682" s="35"/>
      <c r="SBU1682" s="34"/>
      <c r="SCB1682" s="35"/>
      <c r="SCC1682" s="34"/>
      <c r="SCJ1682" s="35"/>
      <c r="SCK1682" s="34"/>
      <c r="SCR1682" s="35"/>
      <c r="SCS1682" s="34"/>
      <c r="SCZ1682" s="35"/>
      <c r="SDA1682" s="34"/>
      <c r="SDH1682" s="35"/>
      <c r="SDI1682" s="34"/>
      <c r="SDP1682" s="35"/>
      <c r="SDQ1682" s="34"/>
      <c r="SDX1682" s="35"/>
      <c r="SDY1682" s="34"/>
      <c r="SEF1682" s="35"/>
      <c r="SEG1682" s="34"/>
      <c r="SEN1682" s="35"/>
      <c r="SEO1682" s="34"/>
      <c r="SEV1682" s="35"/>
      <c r="SEW1682" s="34"/>
      <c r="SFD1682" s="35"/>
      <c r="SFE1682" s="34"/>
      <c r="SFL1682" s="35"/>
      <c r="SFM1682" s="34"/>
      <c r="SFT1682" s="35"/>
      <c r="SFU1682" s="34"/>
      <c r="SGB1682" s="35"/>
      <c r="SGC1682" s="34"/>
      <c r="SGJ1682" s="35"/>
      <c r="SGK1682" s="34"/>
      <c r="SGR1682" s="35"/>
      <c r="SGS1682" s="34"/>
      <c r="SGZ1682" s="35"/>
      <c r="SHA1682" s="34"/>
      <c r="SHH1682" s="35"/>
      <c r="SHI1682" s="34"/>
      <c r="SHP1682" s="35"/>
      <c r="SHQ1682" s="34"/>
      <c r="SHX1682" s="35"/>
      <c r="SHY1682" s="34"/>
      <c r="SIF1682" s="35"/>
      <c r="SIG1682" s="34"/>
      <c r="SIN1682" s="35"/>
      <c r="SIO1682" s="34"/>
      <c r="SIV1682" s="35"/>
      <c r="SIW1682" s="34"/>
      <c r="SJD1682" s="35"/>
      <c r="SJE1682" s="34"/>
      <c r="SJL1682" s="35"/>
      <c r="SJM1682" s="34"/>
      <c r="SJT1682" s="35"/>
      <c r="SJU1682" s="34"/>
      <c r="SKB1682" s="35"/>
      <c r="SKC1682" s="34"/>
      <c r="SKJ1682" s="35"/>
      <c r="SKK1682" s="34"/>
      <c r="SKR1682" s="35"/>
      <c r="SKS1682" s="34"/>
      <c r="SKZ1682" s="35"/>
      <c r="SLA1682" s="34"/>
      <c r="SLH1682" s="35"/>
      <c r="SLI1682" s="34"/>
      <c r="SLP1682" s="35"/>
      <c r="SLQ1682" s="34"/>
      <c r="SLX1682" s="35"/>
      <c r="SLY1682" s="34"/>
      <c r="SMF1682" s="35"/>
      <c r="SMG1682" s="34"/>
      <c r="SMN1682" s="35"/>
      <c r="SMO1682" s="34"/>
      <c r="SMV1682" s="35"/>
      <c r="SMW1682" s="34"/>
      <c r="SND1682" s="35"/>
      <c r="SNE1682" s="34"/>
      <c r="SNL1682" s="35"/>
      <c r="SNM1682" s="34"/>
      <c r="SNT1682" s="35"/>
      <c r="SNU1682" s="34"/>
      <c r="SOB1682" s="35"/>
      <c r="SOC1682" s="34"/>
      <c r="SOJ1682" s="35"/>
      <c r="SOK1682" s="34"/>
      <c r="SOR1682" s="35"/>
      <c r="SOS1682" s="34"/>
      <c r="SOZ1682" s="35"/>
      <c r="SPA1682" s="34"/>
      <c r="SPH1682" s="35"/>
      <c r="SPI1682" s="34"/>
      <c r="SPP1682" s="35"/>
      <c r="SPQ1682" s="34"/>
      <c r="SPX1682" s="35"/>
      <c r="SPY1682" s="34"/>
      <c r="SQF1682" s="35"/>
      <c r="SQG1682" s="34"/>
      <c r="SQN1682" s="35"/>
      <c r="SQO1682" s="34"/>
      <c r="SQV1682" s="35"/>
      <c r="SQW1682" s="34"/>
      <c r="SRD1682" s="35"/>
      <c r="SRE1682" s="34"/>
      <c r="SRL1682" s="35"/>
      <c r="SRM1682" s="34"/>
      <c r="SRT1682" s="35"/>
      <c r="SRU1682" s="34"/>
      <c r="SSB1682" s="35"/>
      <c r="SSC1682" s="34"/>
      <c r="SSJ1682" s="35"/>
      <c r="SSK1682" s="34"/>
      <c r="SSR1682" s="35"/>
      <c r="SSS1682" s="34"/>
      <c r="SSZ1682" s="35"/>
      <c r="STA1682" s="34"/>
      <c r="STH1682" s="35"/>
      <c r="STI1682" s="34"/>
      <c r="STP1682" s="35"/>
      <c r="STQ1682" s="34"/>
      <c r="STX1682" s="35"/>
      <c r="STY1682" s="34"/>
      <c r="SUF1682" s="35"/>
      <c r="SUG1682" s="34"/>
      <c r="SUN1682" s="35"/>
      <c r="SUO1682" s="34"/>
      <c r="SUV1682" s="35"/>
      <c r="SUW1682" s="34"/>
      <c r="SVD1682" s="35"/>
      <c r="SVE1682" s="34"/>
      <c r="SVL1682" s="35"/>
      <c r="SVM1682" s="34"/>
      <c r="SVT1682" s="35"/>
      <c r="SVU1682" s="34"/>
      <c r="SWB1682" s="35"/>
      <c r="SWC1682" s="34"/>
      <c r="SWJ1682" s="35"/>
      <c r="SWK1682" s="34"/>
      <c r="SWR1682" s="35"/>
      <c r="SWS1682" s="34"/>
      <c r="SWZ1682" s="35"/>
      <c r="SXA1682" s="34"/>
      <c r="SXH1682" s="35"/>
      <c r="SXI1682" s="34"/>
      <c r="SXP1682" s="35"/>
      <c r="SXQ1682" s="34"/>
      <c r="SXX1682" s="35"/>
      <c r="SXY1682" s="34"/>
      <c r="SYF1682" s="35"/>
      <c r="SYG1682" s="34"/>
      <c r="SYN1682" s="35"/>
      <c r="SYO1682" s="34"/>
      <c r="SYV1682" s="35"/>
      <c r="SYW1682" s="34"/>
      <c r="SZD1682" s="35"/>
      <c r="SZE1682" s="34"/>
      <c r="SZL1682" s="35"/>
      <c r="SZM1682" s="34"/>
      <c r="SZT1682" s="35"/>
      <c r="SZU1682" s="34"/>
      <c r="TAB1682" s="35"/>
      <c r="TAC1682" s="34"/>
      <c r="TAJ1682" s="35"/>
      <c r="TAK1682" s="34"/>
      <c r="TAR1682" s="35"/>
      <c r="TAS1682" s="34"/>
      <c r="TAZ1682" s="35"/>
      <c r="TBA1682" s="34"/>
      <c r="TBH1682" s="35"/>
      <c r="TBI1682" s="34"/>
      <c r="TBP1682" s="35"/>
      <c r="TBQ1682" s="34"/>
      <c r="TBX1682" s="35"/>
      <c r="TBY1682" s="34"/>
      <c r="TCF1682" s="35"/>
      <c r="TCG1682" s="34"/>
      <c r="TCN1682" s="35"/>
      <c r="TCO1682" s="34"/>
      <c r="TCV1682" s="35"/>
      <c r="TCW1682" s="34"/>
      <c r="TDD1682" s="35"/>
      <c r="TDE1682" s="34"/>
      <c r="TDL1682" s="35"/>
      <c r="TDM1682" s="34"/>
      <c r="TDT1682" s="35"/>
      <c r="TDU1682" s="34"/>
      <c r="TEB1682" s="35"/>
      <c r="TEC1682" s="34"/>
      <c r="TEJ1682" s="35"/>
      <c r="TEK1682" s="34"/>
      <c r="TER1682" s="35"/>
      <c r="TES1682" s="34"/>
      <c r="TEZ1682" s="35"/>
      <c r="TFA1682" s="34"/>
      <c r="TFH1682" s="35"/>
      <c r="TFI1682" s="34"/>
      <c r="TFP1682" s="35"/>
      <c r="TFQ1682" s="34"/>
      <c r="TFX1682" s="35"/>
      <c r="TFY1682" s="34"/>
      <c r="TGF1682" s="35"/>
      <c r="TGG1682" s="34"/>
      <c r="TGN1682" s="35"/>
      <c r="TGO1682" s="34"/>
      <c r="TGV1682" s="35"/>
      <c r="TGW1682" s="34"/>
      <c r="THD1682" s="35"/>
      <c r="THE1682" s="34"/>
      <c r="THL1682" s="35"/>
      <c r="THM1682" s="34"/>
      <c r="THT1682" s="35"/>
      <c r="THU1682" s="34"/>
      <c r="TIB1682" s="35"/>
      <c r="TIC1682" s="34"/>
      <c r="TIJ1682" s="35"/>
      <c r="TIK1682" s="34"/>
      <c r="TIR1682" s="35"/>
      <c r="TIS1682" s="34"/>
      <c r="TIZ1682" s="35"/>
      <c r="TJA1682" s="34"/>
      <c r="TJH1682" s="35"/>
      <c r="TJI1682" s="34"/>
      <c r="TJP1682" s="35"/>
      <c r="TJQ1682" s="34"/>
      <c r="TJX1682" s="35"/>
      <c r="TJY1682" s="34"/>
      <c r="TKF1682" s="35"/>
      <c r="TKG1682" s="34"/>
      <c r="TKN1682" s="35"/>
      <c r="TKO1682" s="34"/>
      <c r="TKV1682" s="35"/>
      <c r="TKW1682" s="34"/>
      <c r="TLD1682" s="35"/>
      <c r="TLE1682" s="34"/>
      <c r="TLL1682" s="35"/>
      <c r="TLM1682" s="34"/>
      <c r="TLT1682" s="35"/>
      <c r="TLU1682" s="34"/>
      <c r="TMB1682" s="35"/>
      <c r="TMC1682" s="34"/>
      <c r="TMJ1682" s="35"/>
      <c r="TMK1682" s="34"/>
      <c r="TMR1682" s="35"/>
      <c r="TMS1682" s="34"/>
      <c r="TMZ1682" s="35"/>
      <c r="TNA1682" s="34"/>
      <c r="TNH1682" s="35"/>
      <c r="TNI1682" s="34"/>
      <c r="TNP1682" s="35"/>
      <c r="TNQ1682" s="34"/>
      <c r="TNX1682" s="35"/>
      <c r="TNY1682" s="34"/>
      <c r="TOF1682" s="35"/>
      <c r="TOG1682" s="34"/>
      <c r="TON1682" s="35"/>
      <c r="TOO1682" s="34"/>
      <c r="TOV1682" s="35"/>
      <c r="TOW1682" s="34"/>
      <c r="TPD1682" s="35"/>
      <c r="TPE1682" s="34"/>
      <c r="TPL1682" s="35"/>
      <c r="TPM1682" s="34"/>
      <c r="TPT1682" s="35"/>
      <c r="TPU1682" s="34"/>
      <c r="TQB1682" s="35"/>
      <c r="TQC1682" s="34"/>
      <c r="TQJ1682" s="35"/>
      <c r="TQK1682" s="34"/>
      <c r="TQR1682" s="35"/>
      <c r="TQS1682" s="34"/>
      <c r="TQZ1682" s="35"/>
      <c r="TRA1682" s="34"/>
      <c r="TRH1682" s="35"/>
      <c r="TRI1682" s="34"/>
      <c r="TRP1682" s="35"/>
      <c r="TRQ1682" s="34"/>
      <c r="TRX1682" s="35"/>
      <c r="TRY1682" s="34"/>
      <c r="TSF1682" s="35"/>
      <c r="TSG1682" s="34"/>
      <c r="TSN1682" s="35"/>
      <c r="TSO1682" s="34"/>
      <c r="TSV1682" s="35"/>
      <c r="TSW1682" s="34"/>
      <c r="TTD1682" s="35"/>
      <c r="TTE1682" s="34"/>
      <c r="TTL1682" s="35"/>
      <c r="TTM1682" s="34"/>
      <c r="TTT1682" s="35"/>
      <c r="TTU1682" s="34"/>
      <c r="TUB1682" s="35"/>
      <c r="TUC1682" s="34"/>
      <c r="TUJ1682" s="35"/>
      <c r="TUK1682" s="34"/>
      <c r="TUR1682" s="35"/>
      <c r="TUS1682" s="34"/>
      <c r="TUZ1682" s="35"/>
      <c r="TVA1682" s="34"/>
      <c r="TVH1682" s="35"/>
      <c r="TVI1682" s="34"/>
      <c r="TVP1682" s="35"/>
      <c r="TVQ1682" s="34"/>
      <c r="TVX1682" s="35"/>
      <c r="TVY1682" s="34"/>
      <c r="TWF1682" s="35"/>
      <c r="TWG1682" s="34"/>
      <c r="TWN1682" s="35"/>
      <c r="TWO1682" s="34"/>
      <c r="TWV1682" s="35"/>
      <c r="TWW1682" s="34"/>
      <c r="TXD1682" s="35"/>
      <c r="TXE1682" s="34"/>
      <c r="TXL1682" s="35"/>
      <c r="TXM1682" s="34"/>
      <c r="TXT1682" s="35"/>
      <c r="TXU1682" s="34"/>
      <c r="TYB1682" s="35"/>
      <c r="TYC1682" s="34"/>
      <c r="TYJ1682" s="35"/>
      <c r="TYK1682" s="34"/>
      <c r="TYR1682" s="35"/>
      <c r="TYS1682" s="34"/>
      <c r="TYZ1682" s="35"/>
      <c r="TZA1682" s="34"/>
      <c r="TZH1682" s="35"/>
      <c r="TZI1682" s="34"/>
      <c r="TZP1682" s="35"/>
      <c r="TZQ1682" s="34"/>
      <c r="TZX1682" s="35"/>
      <c r="TZY1682" s="34"/>
      <c r="UAF1682" s="35"/>
      <c r="UAG1682" s="34"/>
      <c r="UAN1682" s="35"/>
      <c r="UAO1682" s="34"/>
      <c r="UAV1682" s="35"/>
      <c r="UAW1682" s="34"/>
      <c r="UBD1682" s="35"/>
      <c r="UBE1682" s="34"/>
      <c r="UBL1682" s="35"/>
      <c r="UBM1682" s="34"/>
      <c r="UBT1682" s="35"/>
      <c r="UBU1682" s="34"/>
      <c r="UCB1682" s="35"/>
      <c r="UCC1682" s="34"/>
      <c r="UCJ1682" s="35"/>
      <c r="UCK1682" s="34"/>
      <c r="UCR1682" s="35"/>
      <c r="UCS1682" s="34"/>
      <c r="UCZ1682" s="35"/>
      <c r="UDA1682" s="34"/>
      <c r="UDH1682" s="35"/>
      <c r="UDI1682" s="34"/>
      <c r="UDP1682" s="35"/>
      <c r="UDQ1682" s="34"/>
      <c r="UDX1682" s="35"/>
      <c r="UDY1682" s="34"/>
      <c r="UEF1682" s="35"/>
      <c r="UEG1682" s="34"/>
      <c r="UEN1682" s="35"/>
      <c r="UEO1682" s="34"/>
      <c r="UEV1682" s="35"/>
      <c r="UEW1682" s="34"/>
      <c r="UFD1682" s="35"/>
      <c r="UFE1682" s="34"/>
      <c r="UFL1682" s="35"/>
      <c r="UFM1682" s="34"/>
      <c r="UFT1682" s="35"/>
      <c r="UFU1682" s="34"/>
      <c r="UGB1682" s="35"/>
      <c r="UGC1682" s="34"/>
      <c r="UGJ1682" s="35"/>
      <c r="UGK1682" s="34"/>
      <c r="UGR1682" s="35"/>
      <c r="UGS1682" s="34"/>
      <c r="UGZ1682" s="35"/>
      <c r="UHA1682" s="34"/>
      <c r="UHH1682" s="35"/>
      <c r="UHI1682" s="34"/>
      <c r="UHP1682" s="35"/>
      <c r="UHQ1682" s="34"/>
      <c r="UHX1682" s="35"/>
      <c r="UHY1682" s="34"/>
      <c r="UIF1682" s="35"/>
      <c r="UIG1682" s="34"/>
      <c r="UIN1682" s="35"/>
      <c r="UIO1682" s="34"/>
      <c r="UIV1682" s="35"/>
      <c r="UIW1682" s="34"/>
      <c r="UJD1682" s="35"/>
      <c r="UJE1682" s="34"/>
      <c r="UJL1682" s="35"/>
      <c r="UJM1682" s="34"/>
      <c r="UJT1682" s="35"/>
      <c r="UJU1682" s="34"/>
      <c r="UKB1682" s="35"/>
      <c r="UKC1682" s="34"/>
      <c r="UKJ1682" s="35"/>
      <c r="UKK1682" s="34"/>
      <c r="UKR1682" s="35"/>
      <c r="UKS1682" s="34"/>
      <c r="UKZ1682" s="35"/>
      <c r="ULA1682" s="34"/>
      <c r="ULH1682" s="35"/>
      <c r="ULI1682" s="34"/>
      <c r="ULP1682" s="35"/>
      <c r="ULQ1682" s="34"/>
      <c r="ULX1682" s="35"/>
      <c r="ULY1682" s="34"/>
      <c r="UMF1682" s="35"/>
      <c r="UMG1682" s="34"/>
      <c r="UMN1682" s="35"/>
      <c r="UMO1682" s="34"/>
      <c r="UMV1682" s="35"/>
      <c r="UMW1682" s="34"/>
      <c r="UND1682" s="35"/>
      <c r="UNE1682" s="34"/>
      <c r="UNL1682" s="35"/>
      <c r="UNM1682" s="34"/>
      <c r="UNT1682" s="35"/>
      <c r="UNU1682" s="34"/>
      <c r="UOB1682" s="35"/>
      <c r="UOC1682" s="34"/>
      <c r="UOJ1682" s="35"/>
      <c r="UOK1682" s="34"/>
      <c r="UOR1682" s="35"/>
      <c r="UOS1682" s="34"/>
      <c r="UOZ1682" s="35"/>
      <c r="UPA1682" s="34"/>
      <c r="UPH1682" s="35"/>
      <c r="UPI1682" s="34"/>
      <c r="UPP1682" s="35"/>
      <c r="UPQ1682" s="34"/>
      <c r="UPX1682" s="35"/>
      <c r="UPY1682" s="34"/>
      <c r="UQF1682" s="35"/>
      <c r="UQG1682" s="34"/>
      <c r="UQN1682" s="35"/>
      <c r="UQO1682" s="34"/>
      <c r="UQV1682" s="35"/>
      <c r="UQW1682" s="34"/>
      <c r="URD1682" s="35"/>
      <c r="URE1682" s="34"/>
      <c r="URL1682" s="35"/>
      <c r="URM1682" s="34"/>
      <c r="URT1682" s="35"/>
      <c r="URU1682" s="34"/>
      <c r="USB1682" s="35"/>
      <c r="USC1682" s="34"/>
      <c r="USJ1682" s="35"/>
      <c r="USK1682" s="34"/>
      <c r="USR1682" s="35"/>
      <c r="USS1682" s="34"/>
      <c r="USZ1682" s="35"/>
      <c r="UTA1682" s="34"/>
      <c r="UTH1682" s="35"/>
      <c r="UTI1682" s="34"/>
      <c r="UTP1682" s="35"/>
      <c r="UTQ1682" s="34"/>
      <c r="UTX1682" s="35"/>
      <c r="UTY1682" s="34"/>
      <c r="UUF1682" s="35"/>
      <c r="UUG1682" s="34"/>
      <c r="UUN1682" s="35"/>
      <c r="UUO1682" s="34"/>
      <c r="UUV1682" s="35"/>
      <c r="UUW1682" s="34"/>
      <c r="UVD1682" s="35"/>
      <c r="UVE1682" s="34"/>
      <c r="UVL1682" s="35"/>
      <c r="UVM1682" s="34"/>
      <c r="UVT1682" s="35"/>
      <c r="UVU1682" s="34"/>
      <c r="UWB1682" s="35"/>
      <c r="UWC1682" s="34"/>
      <c r="UWJ1682" s="35"/>
      <c r="UWK1682" s="34"/>
      <c r="UWR1682" s="35"/>
      <c r="UWS1682" s="34"/>
      <c r="UWZ1682" s="35"/>
      <c r="UXA1682" s="34"/>
      <c r="UXH1682" s="35"/>
      <c r="UXI1682" s="34"/>
      <c r="UXP1682" s="35"/>
      <c r="UXQ1682" s="34"/>
      <c r="UXX1682" s="35"/>
      <c r="UXY1682" s="34"/>
      <c r="UYF1682" s="35"/>
      <c r="UYG1682" s="34"/>
      <c r="UYN1682" s="35"/>
      <c r="UYO1682" s="34"/>
      <c r="UYV1682" s="35"/>
      <c r="UYW1682" s="34"/>
      <c r="UZD1682" s="35"/>
      <c r="UZE1682" s="34"/>
      <c r="UZL1682" s="35"/>
      <c r="UZM1682" s="34"/>
      <c r="UZT1682" s="35"/>
      <c r="UZU1682" s="34"/>
      <c r="VAB1682" s="35"/>
      <c r="VAC1682" s="34"/>
      <c r="VAJ1682" s="35"/>
      <c r="VAK1682" s="34"/>
      <c r="VAR1682" s="35"/>
      <c r="VAS1682" s="34"/>
      <c r="VAZ1682" s="35"/>
      <c r="VBA1682" s="34"/>
      <c r="VBH1682" s="35"/>
      <c r="VBI1682" s="34"/>
      <c r="VBP1682" s="35"/>
      <c r="VBQ1682" s="34"/>
      <c r="VBX1682" s="35"/>
      <c r="VBY1682" s="34"/>
      <c r="VCF1682" s="35"/>
      <c r="VCG1682" s="34"/>
      <c r="VCN1682" s="35"/>
      <c r="VCO1682" s="34"/>
      <c r="VCV1682" s="35"/>
      <c r="VCW1682" s="34"/>
      <c r="VDD1682" s="35"/>
      <c r="VDE1682" s="34"/>
      <c r="VDL1682" s="35"/>
      <c r="VDM1682" s="34"/>
      <c r="VDT1682" s="35"/>
      <c r="VDU1682" s="34"/>
      <c r="VEB1682" s="35"/>
      <c r="VEC1682" s="34"/>
      <c r="VEJ1682" s="35"/>
      <c r="VEK1682" s="34"/>
      <c r="VER1682" s="35"/>
      <c r="VES1682" s="34"/>
      <c r="VEZ1682" s="35"/>
      <c r="VFA1682" s="34"/>
      <c r="VFH1682" s="35"/>
      <c r="VFI1682" s="34"/>
      <c r="VFP1682" s="35"/>
      <c r="VFQ1682" s="34"/>
      <c r="VFX1682" s="35"/>
      <c r="VFY1682" s="34"/>
      <c r="VGF1682" s="35"/>
      <c r="VGG1682" s="34"/>
      <c r="VGN1682" s="35"/>
      <c r="VGO1682" s="34"/>
      <c r="VGV1682" s="35"/>
      <c r="VGW1682" s="34"/>
      <c r="VHD1682" s="35"/>
      <c r="VHE1682" s="34"/>
      <c r="VHL1682" s="35"/>
      <c r="VHM1682" s="34"/>
      <c r="VHT1682" s="35"/>
      <c r="VHU1682" s="34"/>
      <c r="VIB1682" s="35"/>
      <c r="VIC1682" s="34"/>
      <c r="VIJ1682" s="35"/>
      <c r="VIK1682" s="34"/>
      <c r="VIR1682" s="35"/>
      <c r="VIS1682" s="34"/>
      <c r="VIZ1682" s="35"/>
      <c r="VJA1682" s="34"/>
      <c r="VJH1682" s="35"/>
      <c r="VJI1682" s="34"/>
      <c r="VJP1682" s="35"/>
      <c r="VJQ1682" s="34"/>
      <c r="VJX1682" s="35"/>
      <c r="VJY1682" s="34"/>
      <c r="VKF1682" s="35"/>
      <c r="VKG1682" s="34"/>
      <c r="VKN1682" s="35"/>
      <c r="VKO1682" s="34"/>
      <c r="VKV1682" s="35"/>
      <c r="VKW1682" s="34"/>
      <c r="VLD1682" s="35"/>
      <c r="VLE1682" s="34"/>
      <c r="VLL1682" s="35"/>
      <c r="VLM1682" s="34"/>
      <c r="VLT1682" s="35"/>
      <c r="VLU1682" s="34"/>
      <c r="VMB1682" s="35"/>
      <c r="VMC1682" s="34"/>
      <c r="VMJ1682" s="35"/>
      <c r="VMK1682" s="34"/>
      <c r="VMR1682" s="35"/>
      <c r="VMS1682" s="34"/>
      <c r="VMZ1682" s="35"/>
      <c r="VNA1682" s="34"/>
      <c r="VNH1682" s="35"/>
      <c r="VNI1682" s="34"/>
      <c r="VNP1682" s="35"/>
      <c r="VNQ1682" s="34"/>
      <c r="VNX1682" s="35"/>
      <c r="VNY1682" s="34"/>
      <c r="VOF1682" s="35"/>
      <c r="VOG1682" s="34"/>
      <c r="VON1682" s="35"/>
      <c r="VOO1682" s="34"/>
      <c r="VOV1682" s="35"/>
      <c r="VOW1682" s="34"/>
      <c r="VPD1682" s="35"/>
      <c r="VPE1682" s="34"/>
      <c r="VPL1682" s="35"/>
      <c r="VPM1682" s="34"/>
      <c r="VPT1682" s="35"/>
      <c r="VPU1682" s="34"/>
      <c r="VQB1682" s="35"/>
      <c r="VQC1682" s="34"/>
      <c r="VQJ1682" s="35"/>
      <c r="VQK1682" s="34"/>
      <c r="VQR1682" s="35"/>
      <c r="VQS1682" s="34"/>
      <c r="VQZ1682" s="35"/>
      <c r="VRA1682" s="34"/>
      <c r="VRH1682" s="35"/>
      <c r="VRI1682" s="34"/>
      <c r="VRP1682" s="35"/>
      <c r="VRQ1682" s="34"/>
      <c r="VRX1682" s="35"/>
      <c r="VRY1682" s="34"/>
      <c r="VSF1682" s="35"/>
      <c r="VSG1682" s="34"/>
      <c r="VSN1682" s="35"/>
      <c r="VSO1682" s="34"/>
      <c r="VSV1682" s="35"/>
      <c r="VSW1682" s="34"/>
      <c r="VTD1682" s="35"/>
      <c r="VTE1682" s="34"/>
      <c r="VTL1682" s="35"/>
      <c r="VTM1682" s="34"/>
      <c r="VTT1682" s="35"/>
      <c r="VTU1682" s="34"/>
      <c r="VUB1682" s="35"/>
      <c r="VUC1682" s="34"/>
      <c r="VUJ1682" s="35"/>
      <c r="VUK1682" s="34"/>
      <c r="VUR1682" s="35"/>
      <c r="VUS1682" s="34"/>
      <c r="VUZ1682" s="35"/>
      <c r="VVA1682" s="34"/>
      <c r="VVH1682" s="35"/>
      <c r="VVI1682" s="34"/>
      <c r="VVP1682" s="35"/>
      <c r="VVQ1682" s="34"/>
      <c r="VVX1682" s="35"/>
      <c r="VVY1682" s="34"/>
      <c r="VWF1682" s="35"/>
      <c r="VWG1682" s="34"/>
      <c r="VWN1682" s="35"/>
      <c r="VWO1682" s="34"/>
      <c r="VWV1682" s="35"/>
      <c r="VWW1682" s="34"/>
      <c r="VXD1682" s="35"/>
      <c r="VXE1682" s="34"/>
      <c r="VXL1682" s="35"/>
      <c r="VXM1682" s="34"/>
      <c r="VXT1682" s="35"/>
      <c r="VXU1682" s="34"/>
      <c r="VYB1682" s="35"/>
      <c r="VYC1682" s="34"/>
      <c r="VYJ1682" s="35"/>
      <c r="VYK1682" s="34"/>
      <c r="VYR1682" s="35"/>
      <c r="VYS1682" s="34"/>
      <c r="VYZ1682" s="35"/>
      <c r="VZA1682" s="34"/>
      <c r="VZH1682" s="35"/>
      <c r="VZI1682" s="34"/>
      <c r="VZP1682" s="35"/>
      <c r="VZQ1682" s="34"/>
      <c r="VZX1682" s="35"/>
      <c r="VZY1682" s="34"/>
      <c r="WAF1682" s="35"/>
      <c r="WAG1682" s="34"/>
      <c r="WAN1682" s="35"/>
      <c r="WAO1682" s="34"/>
      <c r="WAV1682" s="35"/>
      <c r="WAW1682" s="34"/>
      <c r="WBD1682" s="35"/>
      <c r="WBE1682" s="34"/>
      <c r="WBL1682" s="35"/>
      <c r="WBM1682" s="34"/>
      <c r="WBT1682" s="35"/>
      <c r="WBU1682" s="34"/>
      <c r="WCB1682" s="35"/>
      <c r="WCC1682" s="34"/>
      <c r="WCJ1682" s="35"/>
      <c r="WCK1682" s="34"/>
      <c r="WCR1682" s="35"/>
      <c r="WCS1682" s="34"/>
      <c r="WCZ1682" s="35"/>
      <c r="WDA1682" s="34"/>
      <c r="WDH1682" s="35"/>
      <c r="WDI1682" s="34"/>
      <c r="WDP1682" s="35"/>
      <c r="WDQ1682" s="34"/>
      <c r="WDX1682" s="35"/>
      <c r="WDY1682" s="34"/>
      <c r="WEF1682" s="35"/>
      <c r="WEG1682" s="34"/>
      <c r="WEN1682" s="35"/>
      <c r="WEO1682" s="34"/>
      <c r="WEV1682" s="35"/>
      <c r="WEW1682" s="34"/>
      <c r="WFD1682" s="35"/>
      <c r="WFE1682" s="34"/>
      <c r="WFL1682" s="35"/>
      <c r="WFM1682" s="34"/>
      <c r="WFT1682" s="35"/>
      <c r="WFU1682" s="34"/>
      <c r="WGB1682" s="35"/>
      <c r="WGC1682" s="34"/>
      <c r="WGJ1682" s="35"/>
      <c r="WGK1682" s="34"/>
      <c r="WGR1682" s="35"/>
      <c r="WGS1682" s="34"/>
      <c r="WGZ1682" s="35"/>
      <c r="WHA1682" s="34"/>
      <c r="WHH1682" s="35"/>
      <c r="WHI1682" s="34"/>
      <c r="WHP1682" s="35"/>
      <c r="WHQ1682" s="34"/>
      <c r="WHX1682" s="35"/>
      <c r="WHY1682" s="34"/>
      <c r="WIF1682" s="35"/>
      <c r="WIG1682" s="34"/>
      <c r="WIN1682" s="35"/>
      <c r="WIO1682" s="34"/>
      <c r="WIV1682" s="35"/>
      <c r="WIW1682" s="34"/>
      <c r="WJD1682" s="35"/>
      <c r="WJE1682" s="34"/>
      <c r="WJL1682" s="35"/>
      <c r="WJM1682" s="34"/>
      <c r="WJT1682" s="35"/>
      <c r="WJU1682" s="34"/>
      <c r="WKB1682" s="35"/>
      <c r="WKC1682" s="34"/>
      <c r="WKJ1682" s="35"/>
      <c r="WKK1682" s="34"/>
      <c r="WKR1682" s="35"/>
      <c r="WKS1682" s="34"/>
      <c r="WKZ1682" s="35"/>
      <c r="WLA1682" s="34"/>
      <c r="WLH1682" s="35"/>
      <c r="WLI1682" s="34"/>
      <c r="WLP1682" s="35"/>
      <c r="WLQ1682" s="34"/>
      <c r="WLX1682" s="35"/>
      <c r="WLY1682" s="34"/>
      <c r="WMF1682" s="35"/>
      <c r="WMG1682" s="34"/>
      <c r="WMN1682" s="35"/>
      <c r="WMO1682" s="34"/>
      <c r="WMV1682" s="35"/>
      <c r="WMW1682" s="34"/>
      <c r="WND1682" s="35"/>
      <c r="WNE1682" s="34"/>
      <c r="WNL1682" s="35"/>
      <c r="WNM1682" s="34"/>
      <c r="WNT1682" s="35"/>
      <c r="WNU1682" s="34"/>
      <c r="WOB1682" s="35"/>
      <c r="WOC1682" s="34"/>
      <c r="WOJ1682" s="35"/>
      <c r="WOK1682" s="34"/>
      <c r="WOR1682" s="35"/>
      <c r="WOS1682" s="34"/>
      <c r="WOZ1682" s="35"/>
      <c r="WPA1682" s="34"/>
      <c r="WPH1682" s="35"/>
      <c r="WPI1682" s="34"/>
      <c r="WPP1682" s="35"/>
      <c r="WPQ1682" s="34"/>
      <c r="WPX1682" s="35"/>
      <c r="WPY1682" s="34"/>
      <c r="WQF1682" s="35"/>
      <c r="WQG1682" s="34"/>
      <c r="WQN1682" s="35"/>
      <c r="WQO1682" s="34"/>
      <c r="WQV1682" s="35"/>
      <c r="WQW1682" s="34"/>
      <c r="WRD1682" s="35"/>
      <c r="WRE1682" s="34"/>
      <c r="WRL1682" s="35"/>
      <c r="WRM1682" s="34"/>
      <c r="WRT1682" s="35"/>
      <c r="WRU1682" s="34"/>
      <c r="WSB1682" s="35"/>
      <c r="WSC1682" s="34"/>
      <c r="WSJ1682" s="35"/>
      <c r="WSK1682" s="34"/>
      <c r="WSR1682" s="35"/>
      <c r="WSS1682" s="34"/>
      <c r="WSZ1682" s="35"/>
      <c r="WTA1682" s="34"/>
      <c r="WTH1682" s="35"/>
      <c r="WTI1682" s="34"/>
      <c r="WTP1682" s="35"/>
      <c r="WTQ1682" s="34"/>
      <c r="WTX1682" s="35"/>
      <c r="WTY1682" s="34"/>
      <c r="WUF1682" s="35"/>
      <c r="WUG1682" s="34"/>
      <c r="WUN1682" s="35"/>
      <c r="WUO1682" s="34"/>
      <c r="WUV1682" s="35"/>
      <c r="WUW1682" s="34"/>
      <c r="WVD1682" s="35"/>
      <c r="WVE1682" s="34"/>
      <c r="WVL1682" s="35"/>
      <c r="WVM1682" s="34"/>
      <c r="WVT1682" s="35"/>
      <c r="WVU1682" s="34"/>
      <c r="WWB1682" s="35"/>
      <c r="WWC1682" s="34"/>
      <c r="WWJ1682" s="35"/>
      <c r="WWK1682" s="34"/>
      <c r="WWR1682" s="35"/>
      <c r="WWS1682" s="34"/>
      <c r="WWZ1682" s="35"/>
      <c r="WXA1682" s="34"/>
      <c r="WXH1682" s="35"/>
      <c r="WXI1682" s="34"/>
      <c r="WXP1682" s="35"/>
      <c r="WXQ1682" s="34"/>
      <c r="WXX1682" s="35"/>
      <c r="WXY1682" s="34"/>
      <c r="WYF1682" s="35"/>
      <c r="WYG1682" s="34"/>
      <c r="WYN1682" s="35"/>
      <c r="WYO1682" s="34"/>
      <c r="WYV1682" s="35"/>
      <c r="WYW1682" s="34"/>
      <c r="WZD1682" s="35"/>
      <c r="WZE1682" s="34"/>
      <c r="WZL1682" s="35"/>
      <c r="WZM1682" s="34"/>
      <c r="WZT1682" s="35"/>
      <c r="WZU1682" s="34"/>
      <c r="XAB1682" s="35"/>
      <c r="XAC1682" s="34"/>
      <c r="XAJ1682" s="35"/>
      <c r="XAK1682" s="34"/>
      <c r="XAR1682" s="35"/>
      <c r="XAS1682" s="34"/>
      <c r="XAZ1682" s="35"/>
      <c r="XBA1682" s="34"/>
      <c r="XBH1682" s="35"/>
      <c r="XBI1682" s="34"/>
      <c r="XBP1682" s="35"/>
      <c r="XBQ1682" s="34"/>
      <c r="XBX1682" s="35"/>
      <c r="XBY1682" s="34"/>
      <c r="XCF1682" s="35"/>
      <c r="XCG1682" s="34"/>
      <c r="XCN1682" s="35"/>
      <c r="XCO1682" s="34"/>
      <c r="XCV1682" s="35"/>
      <c r="XCW1682" s="34"/>
      <c r="XDD1682" s="35"/>
      <c r="XDE1682" s="34"/>
      <c r="XDL1682" s="35"/>
      <c r="XDM1682" s="34"/>
      <c r="XDT1682" s="35"/>
      <c r="XDU1682" s="34"/>
      <c r="XEB1682" s="35"/>
      <c r="XEC1682" s="34"/>
      <c r="XEJ1682" s="35"/>
      <c r="XEK1682" s="34"/>
      <c r="XER1682" s="35"/>
      <c r="XES1682" s="34"/>
      <c r="XEZ1682" s="35"/>
      <c r="XFA1682" s="34"/>
    </row>
    <row r="1683" spans="1:1021 1028:2045 2052:3069 3076:4093 4100:5117 5124:6141 6148:7165 7172:8189 8196:9213 9220:10237 10244:11261 11268:12285 12292:13309 13316:14333 14340:15357 15364:16381" x14ac:dyDescent="0.25">
      <c r="A1683" t="s">
        <v>484</v>
      </c>
      <c r="B1683" t="s">
        <v>478</v>
      </c>
      <c r="C1683">
        <v>339</v>
      </c>
      <c r="D1683">
        <v>339</v>
      </c>
      <c r="E1683" s="35">
        <v>1</v>
      </c>
      <c r="F1683" s="34">
        <v>1.9999999999999999E-88</v>
      </c>
      <c r="G1683">
        <v>85.76</v>
      </c>
      <c r="H1683">
        <v>1446</v>
      </c>
      <c r="I1683" t="str">
        <f>HYPERLINK("https://www.ncbi.nlm.nih.gov/nucleotide/MW024113.1?report=genbank&amp;log$=nucltop&amp;blast_rank=81&amp;RID=XE6RV0D8013","MW024113.1")</f>
        <v>MW024113.1</v>
      </c>
      <c r="L1683" s="35"/>
      <c r="M1683" s="34"/>
      <c r="T1683" s="35"/>
      <c r="U1683" s="34"/>
      <c r="AB1683" s="35"/>
      <c r="AC1683" s="34"/>
      <c r="AJ1683" s="35"/>
      <c r="AK1683" s="34"/>
      <c r="AR1683" s="35"/>
      <c r="AS1683" s="34"/>
      <c r="AZ1683" s="35"/>
      <c r="BA1683" s="34"/>
      <c r="BH1683" s="35"/>
      <c r="BI1683" s="34"/>
      <c r="BP1683" s="35"/>
      <c r="BQ1683" s="34"/>
      <c r="BX1683" s="35"/>
      <c r="BY1683" s="34"/>
      <c r="CF1683" s="35"/>
      <c r="CG1683" s="34"/>
      <c r="CN1683" s="35"/>
      <c r="CO1683" s="34"/>
      <c r="CV1683" s="35"/>
      <c r="CW1683" s="34"/>
      <c r="DD1683" s="35"/>
      <c r="DE1683" s="34"/>
      <c r="DL1683" s="35"/>
      <c r="DM1683" s="34"/>
      <c r="DT1683" s="35"/>
      <c r="DU1683" s="34"/>
      <c r="EB1683" s="35"/>
      <c r="EC1683" s="34"/>
      <c r="EJ1683" s="35"/>
      <c r="EK1683" s="34"/>
      <c r="ER1683" s="35"/>
      <c r="ES1683" s="34"/>
      <c r="EZ1683" s="35"/>
      <c r="FA1683" s="34"/>
      <c r="FH1683" s="35"/>
      <c r="FI1683" s="34"/>
      <c r="FP1683" s="35"/>
      <c r="FQ1683" s="34"/>
      <c r="FX1683" s="35"/>
      <c r="FY1683" s="34"/>
      <c r="GF1683" s="35"/>
      <c r="GG1683" s="34"/>
      <c r="GN1683" s="35"/>
      <c r="GO1683" s="34"/>
      <c r="GV1683" s="35"/>
      <c r="GW1683" s="34"/>
      <c r="HD1683" s="35"/>
      <c r="HE1683" s="34"/>
      <c r="HL1683" s="35"/>
      <c r="HM1683" s="34"/>
      <c r="HT1683" s="35"/>
      <c r="HU1683" s="34"/>
      <c r="IB1683" s="35"/>
      <c r="IC1683" s="34"/>
      <c r="IJ1683" s="35"/>
      <c r="IK1683" s="34"/>
      <c r="IR1683" s="35"/>
      <c r="IS1683" s="34"/>
      <c r="IZ1683" s="35"/>
      <c r="JA1683" s="34"/>
      <c r="JH1683" s="35"/>
      <c r="JI1683" s="34"/>
      <c r="JP1683" s="35"/>
      <c r="JQ1683" s="34"/>
      <c r="JX1683" s="35"/>
      <c r="JY1683" s="34"/>
      <c r="KF1683" s="35"/>
      <c r="KG1683" s="34"/>
      <c r="KN1683" s="35"/>
      <c r="KO1683" s="34"/>
      <c r="KV1683" s="35"/>
      <c r="KW1683" s="34"/>
      <c r="LD1683" s="35"/>
      <c r="LE1683" s="34"/>
      <c r="LL1683" s="35"/>
      <c r="LM1683" s="34"/>
      <c r="LT1683" s="35"/>
      <c r="LU1683" s="34"/>
      <c r="MB1683" s="35"/>
      <c r="MC1683" s="34"/>
      <c r="MJ1683" s="35"/>
      <c r="MK1683" s="34"/>
      <c r="MR1683" s="35"/>
      <c r="MS1683" s="34"/>
      <c r="MZ1683" s="35"/>
      <c r="NA1683" s="34"/>
      <c r="NH1683" s="35"/>
      <c r="NI1683" s="34"/>
      <c r="NP1683" s="35"/>
      <c r="NQ1683" s="34"/>
      <c r="NX1683" s="35"/>
      <c r="NY1683" s="34"/>
      <c r="OF1683" s="35"/>
      <c r="OG1683" s="34"/>
      <c r="ON1683" s="35"/>
      <c r="OO1683" s="34"/>
      <c r="OV1683" s="35"/>
      <c r="OW1683" s="34"/>
      <c r="PD1683" s="35"/>
      <c r="PE1683" s="34"/>
      <c r="PL1683" s="35"/>
      <c r="PM1683" s="34"/>
      <c r="PT1683" s="35"/>
      <c r="PU1683" s="34"/>
      <c r="QB1683" s="35"/>
      <c r="QC1683" s="34"/>
      <c r="QJ1683" s="35"/>
      <c r="QK1683" s="34"/>
      <c r="QR1683" s="35"/>
      <c r="QS1683" s="34"/>
      <c r="QZ1683" s="35"/>
      <c r="RA1683" s="34"/>
      <c r="RH1683" s="35"/>
      <c r="RI1683" s="34"/>
      <c r="RP1683" s="35"/>
      <c r="RQ1683" s="34"/>
      <c r="RX1683" s="35"/>
      <c r="RY1683" s="34"/>
      <c r="SF1683" s="35"/>
      <c r="SG1683" s="34"/>
      <c r="SN1683" s="35"/>
      <c r="SO1683" s="34"/>
      <c r="SV1683" s="35"/>
      <c r="SW1683" s="34"/>
      <c r="TD1683" s="35"/>
      <c r="TE1683" s="34"/>
      <c r="TL1683" s="35"/>
      <c r="TM1683" s="34"/>
      <c r="TT1683" s="35"/>
      <c r="TU1683" s="34"/>
      <c r="UB1683" s="35"/>
      <c r="UC1683" s="34"/>
      <c r="UJ1683" s="35"/>
      <c r="UK1683" s="34"/>
      <c r="UR1683" s="35"/>
      <c r="US1683" s="34"/>
      <c r="UZ1683" s="35"/>
      <c r="VA1683" s="34"/>
      <c r="VH1683" s="35"/>
      <c r="VI1683" s="34"/>
      <c r="VP1683" s="35"/>
      <c r="VQ1683" s="34"/>
      <c r="VX1683" s="35"/>
      <c r="VY1683" s="34"/>
      <c r="WF1683" s="35"/>
      <c r="WG1683" s="34"/>
      <c r="WN1683" s="35"/>
      <c r="WO1683" s="34"/>
      <c r="WV1683" s="35"/>
      <c r="WW1683" s="34"/>
      <c r="XD1683" s="35"/>
      <c r="XE1683" s="34"/>
      <c r="XL1683" s="35"/>
      <c r="XM1683" s="34"/>
      <c r="XT1683" s="35"/>
      <c r="XU1683" s="34"/>
      <c r="YB1683" s="35"/>
      <c r="YC1683" s="34"/>
      <c r="YJ1683" s="35"/>
      <c r="YK1683" s="34"/>
      <c r="YR1683" s="35"/>
      <c r="YS1683" s="34"/>
      <c r="YZ1683" s="35"/>
      <c r="ZA1683" s="34"/>
      <c r="ZH1683" s="35"/>
      <c r="ZI1683" s="34"/>
      <c r="ZP1683" s="35"/>
      <c r="ZQ1683" s="34"/>
      <c r="ZX1683" s="35"/>
      <c r="ZY1683" s="34"/>
      <c r="AAF1683" s="35"/>
      <c r="AAG1683" s="34"/>
      <c r="AAN1683" s="35"/>
      <c r="AAO1683" s="34"/>
      <c r="AAV1683" s="35"/>
      <c r="AAW1683" s="34"/>
      <c r="ABD1683" s="35"/>
      <c r="ABE1683" s="34"/>
      <c r="ABL1683" s="35"/>
      <c r="ABM1683" s="34"/>
      <c r="ABT1683" s="35"/>
      <c r="ABU1683" s="34"/>
      <c r="ACB1683" s="35"/>
      <c r="ACC1683" s="34"/>
      <c r="ACJ1683" s="35"/>
      <c r="ACK1683" s="34"/>
      <c r="ACR1683" s="35"/>
      <c r="ACS1683" s="34"/>
      <c r="ACZ1683" s="35"/>
      <c r="ADA1683" s="34"/>
      <c r="ADH1683" s="35"/>
      <c r="ADI1683" s="34"/>
      <c r="ADP1683" s="35"/>
      <c r="ADQ1683" s="34"/>
      <c r="ADX1683" s="35"/>
      <c r="ADY1683" s="34"/>
      <c r="AEF1683" s="35"/>
      <c r="AEG1683" s="34"/>
      <c r="AEN1683" s="35"/>
      <c r="AEO1683" s="34"/>
      <c r="AEV1683" s="35"/>
      <c r="AEW1683" s="34"/>
      <c r="AFD1683" s="35"/>
      <c r="AFE1683" s="34"/>
      <c r="AFL1683" s="35"/>
      <c r="AFM1683" s="34"/>
      <c r="AFT1683" s="35"/>
      <c r="AFU1683" s="34"/>
      <c r="AGB1683" s="35"/>
      <c r="AGC1683" s="34"/>
      <c r="AGJ1683" s="35"/>
      <c r="AGK1683" s="34"/>
      <c r="AGR1683" s="35"/>
      <c r="AGS1683" s="34"/>
      <c r="AGZ1683" s="35"/>
      <c r="AHA1683" s="34"/>
      <c r="AHH1683" s="35"/>
      <c r="AHI1683" s="34"/>
      <c r="AHP1683" s="35"/>
      <c r="AHQ1683" s="34"/>
      <c r="AHX1683" s="35"/>
      <c r="AHY1683" s="34"/>
      <c r="AIF1683" s="35"/>
      <c r="AIG1683" s="34"/>
      <c r="AIN1683" s="35"/>
      <c r="AIO1683" s="34"/>
      <c r="AIV1683" s="35"/>
      <c r="AIW1683" s="34"/>
      <c r="AJD1683" s="35"/>
      <c r="AJE1683" s="34"/>
      <c r="AJL1683" s="35"/>
      <c r="AJM1683" s="34"/>
      <c r="AJT1683" s="35"/>
      <c r="AJU1683" s="34"/>
      <c r="AKB1683" s="35"/>
      <c r="AKC1683" s="34"/>
      <c r="AKJ1683" s="35"/>
      <c r="AKK1683" s="34"/>
      <c r="AKR1683" s="35"/>
      <c r="AKS1683" s="34"/>
      <c r="AKZ1683" s="35"/>
      <c r="ALA1683" s="34"/>
      <c r="ALH1683" s="35"/>
      <c r="ALI1683" s="34"/>
      <c r="ALP1683" s="35"/>
      <c r="ALQ1683" s="34"/>
      <c r="ALX1683" s="35"/>
      <c r="ALY1683" s="34"/>
      <c r="AMF1683" s="35"/>
      <c r="AMG1683" s="34"/>
      <c r="AMN1683" s="35"/>
      <c r="AMO1683" s="34"/>
      <c r="AMV1683" s="35"/>
      <c r="AMW1683" s="34"/>
      <c r="AND1683" s="35"/>
      <c r="ANE1683" s="34"/>
      <c r="ANL1683" s="35"/>
      <c r="ANM1683" s="34"/>
      <c r="ANT1683" s="35"/>
      <c r="ANU1683" s="34"/>
      <c r="AOB1683" s="35"/>
      <c r="AOC1683" s="34"/>
      <c r="AOJ1683" s="35"/>
      <c r="AOK1683" s="34"/>
      <c r="AOR1683" s="35"/>
      <c r="AOS1683" s="34"/>
      <c r="AOZ1683" s="35"/>
      <c r="APA1683" s="34"/>
      <c r="APH1683" s="35"/>
      <c r="API1683" s="34"/>
      <c r="APP1683" s="35"/>
      <c r="APQ1683" s="34"/>
      <c r="APX1683" s="35"/>
      <c r="APY1683" s="34"/>
      <c r="AQF1683" s="35"/>
      <c r="AQG1683" s="34"/>
      <c r="AQN1683" s="35"/>
      <c r="AQO1683" s="34"/>
      <c r="AQV1683" s="35"/>
      <c r="AQW1683" s="34"/>
      <c r="ARD1683" s="35"/>
      <c r="ARE1683" s="34"/>
      <c r="ARL1683" s="35"/>
      <c r="ARM1683" s="34"/>
      <c r="ART1683" s="35"/>
      <c r="ARU1683" s="34"/>
      <c r="ASB1683" s="35"/>
      <c r="ASC1683" s="34"/>
      <c r="ASJ1683" s="35"/>
      <c r="ASK1683" s="34"/>
      <c r="ASR1683" s="35"/>
      <c r="ASS1683" s="34"/>
      <c r="ASZ1683" s="35"/>
      <c r="ATA1683" s="34"/>
      <c r="ATH1683" s="35"/>
      <c r="ATI1683" s="34"/>
      <c r="ATP1683" s="35"/>
      <c r="ATQ1683" s="34"/>
      <c r="ATX1683" s="35"/>
      <c r="ATY1683" s="34"/>
      <c r="AUF1683" s="35"/>
      <c r="AUG1683" s="34"/>
      <c r="AUN1683" s="35"/>
      <c r="AUO1683" s="34"/>
      <c r="AUV1683" s="35"/>
      <c r="AUW1683" s="34"/>
      <c r="AVD1683" s="35"/>
      <c r="AVE1683" s="34"/>
      <c r="AVL1683" s="35"/>
      <c r="AVM1683" s="34"/>
      <c r="AVT1683" s="35"/>
      <c r="AVU1683" s="34"/>
      <c r="AWB1683" s="35"/>
      <c r="AWC1683" s="34"/>
      <c r="AWJ1683" s="35"/>
      <c r="AWK1683" s="34"/>
      <c r="AWR1683" s="35"/>
      <c r="AWS1683" s="34"/>
      <c r="AWZ1683" s="35"/>
      <c r="AXA1683" s="34"/>
      <c r="AXH1683" s="35"/>
      <c r="AXI1683" s="34"/>
      <c r="AXP1683" s="35"/>
      <c r="AXQ1683" s="34"/>
      <c r="AXX1683" s="35"/>
      <c r="AXY1683" s="34"/>
      <c r="AYF1683" s="35"/>
      <c r="AYG1683" s="34"/>
      <c r="AYN1683" s="35"/>
      <c r="AYO1683" s="34"/>
      <c r="AYV1683" s="35"/>
      <c r="AYW1683" s="34"/>
      <c r="AZD1683" s="35"/>
      <c r="AZE1683" s="34"/>
      <c r="AZL1683" s="35"/>
      <c r="AZM1683" s="34"/>
      <c r="AZT1683" s="35"/>
      <c r="AZU1683" s="34"/>
      <c r="BAB1683" s="35"/>
      <c r="BAC1683" s="34"/>
      <c r="BAJ1683" s="35"/>
      <c r="BAK1683" s="34"/>
      <c r="BAR1683" s="35"/>
      <c r="BAS1683" s="34"/>
      <c r="BAZ1683" s="35"/>
      <c r="BBA1683" s="34"/>
      <c r="BBH1683" s="35"/>
      <c r="BBI1683" s="34"/>
      <c r="BBP1683" s="35"/>
      <c r="BBQ1683" s="34"/>
      <c r="BBX1683" s="35"/>
      <c r="BBY1683" s="34"/>
      <c r="BCF1683" s="35"/>
      <c r="BCG1683" s="34"/>
      <c r="BCN1683" s="35"/>
      <c r="BCO1683" s="34"/>
      <c r="BCV1683" s="35"/>
      <c r="BCW1683" s="34"/>
      <c r="BDD1683" s="35"/>
      <c r="BDE1683" s="34"/>
      <c r="BDL1683" s="35"/>
      <c r="BDM1683" s="34"/>
      <c r="BDT1683" s="35"/>
      <c r="BDU1683" s="34"/>
      <c r="BEB1683" s="35"/>
      <c r="BEC1683" s="34"/>
      <c r="BEJ1683" s="35"/>
      <c r="BEK1683" s="34"/>
      <c r="BER1683" s="35"/>
      <c r="BES1683" s="34"/>
      <c r="BEZ1683" s="35"/>
      <c r="BFA1683" s="34"/>
      <c r="BFH1683" s="35"/>
      <c r="BFI1683" s="34"/>
      <c r="BFP1683" s="35"/>
      <c r="BFQ1683" s="34"/>
      <c r="BFX1683" s="35"/>
      <c r="BFY1683" s="34"/>
      <c r="BGF1683" s="35"/>
      <c r="BGG1683" s="34"/>
      <c r="BGN1683" s="35"/>
      <c r="BGO1683" s="34"/>
      <c r="BGV1683" s="35"/>
      <c r="BGW1683" s="34"/>
      <c r="BHD1683" s="35"/>
      <c r="BHE1683" s="34"/>
      <c r="BHL1683" s="35"/>
      <c r="BHM1683" s="34"/>
      <c r="BHT1683" s="35"/>
      <c r="BHU1683" s="34"/>
      <c r="BIB1683" s="35"/>
      <c r="BIC1683" s="34"/>
      <c r="BIJ1683" s="35"/>
      <c r="BIK1683" s="34"/>
      <c r="BIR1683" s="35"/>
      <c r="BIS1683" s="34"/>
      <c r="BIZ1683" s="35"/>
      <c r="BJA1683" s="34"/>
      <c r="BJH1683" s="35"/>
      <c r="BJI1683" s="34"/>
      <c r="BJP1683" s="35"/>
      <c r="BJQ1683" s="34"/>
      <c r="BJX1683" s="35"/>
      <c r="BJY1683" s="34"/>
      <c r="BKF1683" s="35"/>
      <c r="BKG1683" s="34"/>
      <c r="BKN1683" s="35"/>
      <c r="BKO1683" s="34"/>
      <c r="BKV1683" s="35"/>
      <c r="BKW1683" s="34"/>
      <c r="BLD1683" s="35"/>
      <c r="BLE1683" s="34"/>
      <c r="BLL1683" s="35"/>
      <c r="BLM1683" s="34"/>
      <c r="BLT1683" s="35"/>
      <c r="BLU1683" s="34"/>
      <c r="BMB1683" s="35"/>
      <c r="BMC1683" s="34"/>
      <c r="BMJ1683" s="35"/>
      <c r="BMK1683" s="34"/>
      <c r="BMR1683" s="35"/>
      <c r="BMS1683" s="34"/>
      <c r="BMZ1683" s="35"/>
      <c r="BNA1683" s="34"/>
      <c r="BNH1683" s="35"/>
      <c r="BNI1683" s="34"/>
      <c r="BNP1683" s="35"/>
      <c r="BNQ1683" s="34"/>
      <c r="BNX1683" s="35"/>
      <c r="BNY1683" s="34"/>
      <c r="BOF1683" s="35"/>
      <c r="BOG1683" s="34"/>
      <c r="BON1683" s="35"/>
      <c r="BOO1683" s="34"/>
      <c r="BOV1683" s="35"/>
      <c r="BOW1683" s="34"/>
      <c r="BPD1683" s="35"/>
      <c r="BPE1683" s="34"/>
      <c r="BPL1683" s="35"/>
      <c r="BPM1683" s="34"/>
      <c r="BPT1683" s="35"/>
      <c r="BPU1683" s="34"/>
      <c r="BQB1683" s="35"/>
      <c r="BQC1683" s="34"/>
      <c r="BQJ1683" s="35"/>
      <c r="BQK1683" s="34"/>
      <c r="BQR1683" s="35"/>
      <c r="BQS1683" s="34"/>
      <c r="BQZ1683" s="35"/>
      <c r="BRA1683" s="34"/>
      <c r="BRH1683" s="35"/>
      <c r="BRI1683" s="34"/>
      <c r="BRP1683" s="35"/>
      <c r="BRQ1683" s="34"/>
      <c r="BRX1683" s="35"/>
      <c r="BRY1683" s="34"/>
      <c r="BSF1683" s="35"/>
      <c r="BSG1683" s="34"/>
      <c r="BSN1683" s="35"/>
      <c r="BSO1683" s="34"/>
      <c r="BSV1683" s="35"/>
      <c r="BSW1683" s="34"/>
      <c r="BTD1683" s="35"/>
      <c r="BTE1683" s="34"/>
      <c r="BTL1683" s="35"/>
      <c r="BTM1683" s="34"/>
      <c r="BTT1683" s="35"/>
      <c r="BTU1683" s="34"/>
      <c r="BUB1683" s="35"/>
      <c r="BUC1683" s="34"/>
      <c r="BUJ1683" s="35"/>
      <c r="BUK1683" s="34"/>
      <c r="BUR1683" s="35"/>
      <c r="BUS1683" s="34"/>
      <c r="BUZ1683" s="35"/>
      <c r="BVA1683" s="34"/>
      <c r="BVH1683" s="35"/>
      <c r="BVI1683" s="34"/>
      <c r="BVP1683" s="35"/>
      <c r="BVQ1683" s="34"/>
      <c r="BVX1683" s="35"/>
      <c r="BVY1683" s="34"/>
      <c r="BWF1683" s="35"/>
      <c r="BWG1683" s="34"/>
      <c r="BWN1683" s="35"/>
      <c r="BWO1683" s="34"/>
      <c r="BWV1683" s="35"/>
      <c r="BWW1683" s="34"/>
      <c r="BXD1683" s="35"/>
      <c r="BXE1683" s="34"/>
      <c r="BXL1683" s="35"/>
      <c r="BXM1683" s="34"/>
      <c r="BXT1683" s="35"/>
      <c r="BXU1683" s="34"/>
      <c r="BYB1683" s="35"/>
      <c r="BYC1683" s="34"/>
      <c r="BYJ1683" s="35"/>
      <c r="BYK1683" s="34"/>
      <c r="BYR1683" s="35"/>
      <c r="BYS1683" s="34"/>
      <c r="BYZ1683" s="35"/>
      <c r="BZA1683" s="34"/>
      <c r="BZH1683" s="35"/>
      <c r="BZI1683" s="34"/>
      <c r="BZP1683" s="35"/>
      <c r="BZQ1683" s="34"/>
      <c r="BZX1683" s="35"/>
      <c r="BZY1683" s="34"/>
      <c r="CAF1683" s="35"/>
      <c r="CAG1683" s="34"/>
      <c r="CAN1683" s="35"/>
      <c r="CAO1683" s="34"/>
      <c r="CAV1683" s="35"/>
      <c r="CAW1683" s="34"/>
      <c r="CBD1683" s="35"/>
      <c r="CBE1683" s="34"/>
      <c r="CBL1683" s="35"/>
      <c r="CBM1683" s="34"/>
      <c r="CBT1683" s="35"/>
      <c r="CBU1683" s="34"/>
      <c r="CCB1683" s="35"/>
      <c r="CCC1683" s="34"/>
      <c r="CCJ1683" s="35"/>
      <c r="CCK1683" s="34"/>
      <c r="CCR1683" s="35"/>
      <c r="CCS1683" s="34"/>
      <c r="CCZ1683" s="35"/>
      <c r="CDA1683" s="34"/>
      <c r="CDH1683" s="35"/>
      <c r="CDI1683" s="34"/>
      <c r="CDP1683" s="35"/>
      <c r="CDQ1683" s="34"/>
      <c r="CDX1683" s="35"/>
      <c r="CDY1683" s="34"/>
      <c r="CEF1683" s="35"/>
      <c r="CEG1683" s="34"/>
      <c r="CEN1683" s="35"/>
      <c r="CEO1683" s="34"/>
      <c r="CEV1683" s="35"/>
      <c r="CEW1683" s="34"/>
      <c r="CFD1683" s="35"/>
      <c r="CFE1683" s="34"/>
      <c r="CFL1683" s="35"/>
      <c r="CFM1683" s="34"/>
      <c r="CFT1683" s="35"/>
      <c r="CFU1683" s="34"/>
      <c r="CGB1683" s="35"/>
      <c r="CGC1683" s="34"/>
      <c r="CGJ1683" s="35"/>
      <c r="CGK1683" s="34"/>
      <c r="CGR1683" s="35"/>
      <c r="CGS1683" s="34"/>
      <c r="CGZ1683" s="35"/>
      <c r="CHA1683" s="34"/>
      <c r="CHH1683" s="35"/>
      <c r="CHI1683" s="34"/>
      <c r="CHP1683" s="35"/>
      <c r="CHQ1683" s="34"/>
      <c r="CHX1683" s="35"/>
      <c r="CHY1683" s="34"/>
      <c r="CIF1683" s="35"/>
      <c r="CIG1683" s="34"/>
      <c r="CIN1683" s="35"/>
      <c r="CIO1683" s="34"/>
      <c r="CIV1683" s="35"/>
      <c r="CIW1683" s="34"/>
      <c r="CJD1683" s="35"/>
      <c r="CJE1683" s="34"/>
      <c r="CJL1683" s="35"/>
      <c r="CJM1683" s="34"/>
      <c r="CJT1683" s="35"/>
      <c r="CJU1683" s="34"/>
      <c r="CKB1683" s="35"/>
      <c r="CKC1683" s="34"/>
      <c r="CKJ1683" s="35"/>
      <c r="CKK1683" s="34"/>
      <c r="CKR1683" s="35"/>
      <c r="CKS1683" s="34"/>
      <c r="CKZ1683" s="35"/>
      <c r="CLA1683" s="34"/>
      <c r="CLH1683" s="35"/>
      <c r="CLI1683" s="34"/>
      <c r="CLP1683" s="35"/>
      <c r="CLQ1683" s="34"/>
      <c r="CLX1683" s="35"/>
      <c r="CLY1683" s="34"/>
      <c r="CMF1683" s="35"/>
      <c r="CMG1683" s="34"/>
      <c r="CMN1683" s="35"/>
      <c r="CMO1683" s="34"/>
      <c r="CMV1683" s="35"/>
      <c r="CMW1683" s="34"/>
      <c r="CND1683" s="35"/>
      <c r="CNE1683" s="34"/>
      <c r="CNL1683" s="35"/>
      <c r="CNM1683" s="34"/>
      <c r="CNT1683" s="35"/>
      <c r="CNU1683" s="34"/>
      <c r="COB1683" s="35"/>
      <c r="COC1683" s="34"/>
      <c r="COJ1683" s="35"/>
      <c r="COK1683" s="34"/>
      <c r="COR1683" s="35"/>
      <c r="COS1683" s="34"/>
      <c r="COZ1683" s="35"/>
      <c r="CPA1683" s="34"/>
      <c r="CPH1683" s="35"/>
      <c r="CPI1683" s="34"/>
      <c r="CPP1683" s="35"/>
      <c r="CPQ1683" s="34"/>
      <c r="CPX1683" s="35"/>
      <c r="CPY1683" s="34"/>
      <c r="CQF1683" s="35"/>
      <c r="CQG1683" s="34"/>
      <c r="CQN1683" s="35"/>
      <c r="CQO1683" s="34"/>
      <c r="CQV1683" s="35"/>
      <c r="CQW1683" s="34"/>
      <c r="CRD1683" s="35"/>
      <c r="CRE1683" s="34"/>
      <c r="CRL1683" s="35"/>
      <c r="CRM1683" s="34"/>
      <c r="CRT1683" s="35"/>
      <c r="CRU1683" s="34"/>
      <c r="CSB1683" s="35"/>
      <c r="CSC1683" s="34"/>
      <c r="CSJ1683" s="35"/>
      <c r="CSK1683" s="34"/>
      <c r="CSR1683" s="35"/>
      <c r="CSS1683" s="34"/>
      <c r="CSZ1683" s="35"/>
      <c r="CTA1683" s="34"/>
      <c r="CTH1683" s="35"/>
      <c r="CTI1683" s="34"/>
      <c r="CTP1683" s="35"/>
      <c r="CTQ1683" s="34"/>
      <c r="CTX1683" s="35"/>
      <c r="CTY1683" s="34"/>
      <c r="CUF1683" s="35"/>
      <c r="CUG1683" s="34"/>
      <c r="CUN1683" s="35"/>
      <c r="CUO1683" s="34"/>
      <c r="CUV1683" s="35"/>
      <c r="CUW1683" s="34"/>
      <c r="CVD1683" s="35"/>
      <c r="CVE1683" s="34"/>
      <c r="CVL1683" s="35"/>
      <c r="CVM1683" s="34"/>
      <c r="CVT1683" s="35"/>
      <c r="CVU1683" s="34"/>
      <c r="CWB1683" s="35"/>
      <c r="CWC1683" s="34"/>
      <c r="CWJ1683" s="35"/>
      <c r="CWK1683" s="34"/>
      <c r="CWR1683" s="35"/>
      <c r="CWS1683" s="34"/>
      <c r="CWZ1683" s="35"/>
      <c r="CXA1683" s="34"/>
      <c r="CXH1683" s="35"/>
      <c r="CXI1683" s="34"/>
      <c r="CXP1683" s="35"/>
      <c r="CXQ1683" s="34"/>
      <c r="CXX1683" s="35"/>
      <c r="CXY1683" s="34"/>
      <c r="CYF1683" s="35"/>
      <c r="CYG1683" s="34"/>
      <c r="CYN1683" s="35"/>
      <c r="CYO1683" s="34"/>
      <c r="CYV1683" s="35"/>
      <c r="CYW1683" s="34"/>
      <c r="CZD1683" s="35"/>
      <c r="CZE1683" s="34"/>
      <c r="CZL1683" s="35"/>
      <c r="CZM1683" s="34"/>
      <c r="CZT1683" s="35"/>
      <c r="CZU1683" s="34"/>
      <c r="DAB1683" s="35"/>
      <c r="DAC1683" s="34"/>
      <c r="DAJ1683" s="35"/>
      <c r="DAK1683" s="34"/>
      <c r="DAR1683" s="35"/>
      <c r="DAS1683" s="34"/>
      <c r="DAZ1683" s="35"/>
      <c r="DBA1683" s="34"/>
      <c r="DBH1683" s="35"/>
      <c r="DBI1683" s="34"/>
      <c r="DBP1683" s="35"/>
      <c r="DBQ1683" s="34"/>
      <c r="DBX1683" s="35"/>
      <c r="DBY1683" s="34"/>
      <c r="DCF1683" s="35"/>
      <c r="DCG1683" s="34"/>
      <c r="DCN1683" s="35"/>
      <c r="DCO1683" s="34"/>
      <c r="DCV1683" s="35"/>
      <c r="DCW1683" s="34"/>
      <c r="DDD1683" s="35"/>
      <c r="DDE1683" s="34"/>
      <c r="DDL1683" s="35"/>
      <c r="DDM1683" s="34"/>
      <c r="DDT1683" s="35"/>
      <c r="DDU1683" s="34"/>
      <c r="DEB1683" s="35"/>
      <c r="DEC1683" s="34"/>
      <c r="DEJ1683" s="35"/>
      <c r="DEK1683" s="34"/>
      <c r="DER1683" s="35"/>
      <c r="DES1683" s="34"/>
      <c r="DEZ1683" s="35"/>
      <c r="DFA1683" s="34"/>
      <c r="DFH1683" s="35"/>
      <c r="DFI1683" s="34"/>
      <c r="DFP1683" s="35"/>
      <c r="DFQ1683" s="34"/>
      <c r="DFX1683" s="35"/>
      <c r="DFY1683" s="34"/>
      <c r="DGF1683" s="35"/>
      <c r="DGG1683" s="34"/>
      <c r="DGN1683" s="35"/>
      <c r="DGO1683" s="34"/>
      <c r="DGV1683" s="35"/>
      <c r="DGW1683" s="34"/>
      <c r="DHD1683" s="35"/>
      <c r="DHE1683" s="34"/>
      <c r="DHL1683" s="35"/>
      <c r="DHM1683" s="34"/>
      <c r="DHT1683" s="35"/>
      <c r="DHU1683" s="34"/>
      <c r="DIB1683" s="35"/>
      <c r="DIC1683" s="34"/>
      <c r="DIJ1683" s="35"/>
      <c r="DIK1683" s="34"/>
      <c r="DIR1683" s="35"/>
      <c r="DIS1683" s="34"/>
      <c r="DIZ1683" s="35"/>
      <c r="DJA1683" s="34"/>
      <c r="DJH1683" s="35"/>
      <c r="DJI1683" s="34"/>
      <c r="DJP1683" s="35"/>
      <c r="DJQ1683" s="34"/>
      <c r="DJX1683" s="35"/>
      <c r="DJY1683" s="34"/>
      <c r="DKF1683" s="35"/>
      <c r="DKG1683" s="34"/>
      <c r="DKN1683" s="35"/>
      <c r="DKO1683" s="34"/>
      <c r="DKV1683" s="35"/>
      <c r="DKW1683" s="34"/>
      <c r="DLD1683" s="35"/>
      <c r="DLE1683" s="34"/>
      <c r="DLL1683" s="35"/>
      <c r="DLM1683" s="34"/>
      <c r="DLT1683" s="35"/>
      <c r="DLU1683" s="34"/>
      <c r="DMB1683" s="35"/>
      <c r="DMC1683" s="34"/>
      <c r="DMJ1683" s="35"/>
      <c r="DMK1683" s="34"/>
      <c r="DMR1683" s="35"/>
      <c r="DMS1683" s="34"/>
      <c r="DMZ1683" s="35"/>
      <c r="DNA1683" s="34"/>
      <c r="DNH1683" s="35"/>
      <c r="DNI1683" s="34"/>
      <c r="DNP1683" s="35"/>
      <c r="DNQ1683" s="34"/>
      <c r="DNX1683" s="35"/>
      <c r="DNY1683" s="34"/>
      <c r="DOF1683" s="35"/>
      <c r="DOG1683" s="34"/>
      <c r="DON1683" s="35"/>
      <c r="DOO1683" s="34"/>
      <c r="DOV1683" s="35"/>
      <c r="DOW1683" s="34"/>
      <c r="DPD1683" s="35"/>
      <c r="DPE1683" s="34"/>
      <c r="DPL1683" s="35"/>
      <c r="DPM1683" s="34"/>
      <c r="DPT1683" s="35"/>
      <c r="DPU1683" s="34"/>
      <c r="DQB1683" s="35"/>
      <c r="DQC1683" s="34"/>
      <c r="DQJ1683" s="35"/>
      <c r="DQK1683" s="34"/>
      <c r="DQR1683" s="35"/>
      <c r="DQS1683" s="34"/>
      <c r="DQZ1683" s="35"/>
      <c r="DRA1683" s="34"/>
      <c r="DRH1683" s="35"/>
      <c r="DRI1683" s="34"/>
      <c r="DRP1683" s="35"/>
      <c r="DRQ1683" s="34"/>
      <c r="DRX1683" s="35"/>
      <c r="DRY1683" s="34"/>
      <c r="DSF1683" s="35"/>
      <c r="DSG1683" s="34"/>
      <c r="DSN1683" s="35"/>
      <c r="DSO1683" s="34"/>
      <c r="DSV1683" s="35"/>
      <c r="DSW1683" s="34"/>
      <c r="DTD1683" s="35"/>
      <c r="DTE1683" s="34"/>
      <c r="DTL1683" s="35"/>
      <c r="DTM1683" s="34"/>
      <c r="DTT1683" s="35"/>
      <c r="DTU1683" s="34"/>
      <c r="DUB1683" s="35"/>
      <c r="DUC1683" s="34"/>
      <c r="DUJ1683" s="35"/>
      <c r="DUK1683" s="34"/>
      <c r="DUR1683" s="35"/>
      <c r="DUS1683" s="34"/>
      <c r="DUZ1683" s="35"/>
      <c r="DVA1683" s="34"/>
      <c r="DVH1683" s="35"/>
      <c r="DVI1683" s="34"/>
      <c r="DVP1683" s="35"/>
      <c r="DVQ1683" s="34"/>
      <c r="DVX1683" s="35"/>
      <c r="DVY1683" s="34"/>
      <c r="DWF1683" s="35"/>
      <c r="DWG1683" s="34"/>
      <c r="DWN1683" s="35"/>
      <c r="DWO1683" s="34"/>
      <c r="DWV1683" s="35"/>
      <c r="DWW1683" s="34"/>
      <c r="DXD1683" s="35"/>
      <c r="DXE1683" s="34"/>
      <c r="DXL1683" s="35"/>
      <c r="DXM1683" s="34"/>
      <c r="DXT1683" s="35"/>
      <c r="DXU1683" s="34"/>
      <c r="DYB1683" s="35"/>
      <c r="DYC1683" s="34"/>
      <c r="DYJ1683" s="35"/>
      <c r="DYK1683" s="34"/>
      <c r="DYR1683" s="35"/>
      <c r="DYS1683" s="34"/>
      <c r="DYZ1683" s="35"/>
      <c r="DZA1683" s="34"/>
      <c r="DZH1683" s="35"/>
      <c r="DZI1683" s="34"/>
      <c r="DZP1683" s="35"/>
      <c r="DZQ1683" s="34"/>
      <c r="DZX1683" s="35"/>
      <c r="DZY1683" s="34"/>
      <c r="EAF1683" s="35"/>
      <c r="EAG1683" s="34"/>
      <c r="EAN1683" s="35"/>
      <c r="EAO1683" s="34"/>
      <c r="EAV1683" s="35"/>
      <c r="EAW1683" s="34"/>
      <c r="EBD1683" s="35"/>
      <c r="EBE1683" s="34"/>
      <c r="EBL1683" s="35"/>
      <c r="EBM1683" s="34"/>
      <c r="EBT1683" s="35"/>
      <c r="EBU1683" s="34"/>
      <c r="ECB1683" s="35"/>
      <c r="ECC1683" s="34"/>
      <c r="ECJ1683" s="35"/>
      <c r="ECK1683" s="34"/>
      <c r="ECR1683" s="35"/>
      <c r="ECS1683" s="34"/>
      <c r="ECZ1683" s="35"/>
      <c r="EDA1683" s="34"/>
      <c r="EDH1683" s="35"/>
      <c r="EDI1683" s="34"/>
      <c r="EDP1683" s="35"/>
      <c r="EDQ1683" s="34"/>
      <c r="EDX1683" s="35"/>
      <c r="EDY1683" s="34"/>
      <c r="EEF1683" s="35"/>
      <c r="EEG1683" s="34"/>
      <c r="EEN1683" s="35"/>
      <c r="EEO1683" s="34"/>
      <c r="EEV1683" s="35"/>
      <c r="EEW1683" s="34"/>
      <c r="EFD1683" s="35"/>
      <c r="EFE1683" s="34"/>
      <c r="EFL1683" s="35"/>
      <c r="EFM1683" s="34"/>
      <c r="EFT1683" s="35"/>
      <c r="EFU1683" s="34"/>
      <c r="EGB1683" s="35"/>
      <c r="EGC1683" s="34"/>
      <c r="EGJ1683" s="35"/>
      <c r="EGK1683" s="34"/>
      <c r="EGR1683" s="35"/>
      <c r="EGS1683" s="34"/>
      <c r="EGZ1683" s="35"/>
      <c r="EHA1683" s="34"/>
      <c r="EHH1683" s="35"/>
      <c r="EHI1683" s="34"/>
      <c r="EHP1683" s="35"/>
      <c r="EHQ1683" s="34"/>
      <c r="EHX1683" s="35"/>
      <c r="EHY1683" s="34"/>
      <c r="EIF1683" s="35"/>
      <c r="EIG1683" s="34"/>
      <c r="EIN1683" s="35"/>
      <c r="EIO1683" s="34"/>
      <c r="EIV1683" s="35"/>
      <c r="EIW1683" s="34"/>
      <c r="EJD1683" s="35"/>
      <c r="EJE1683" s="34"/>
      <c r="EJL1683" s="35"/>
      <c r="EJM1683" s="34"/>
      <c r="EJT1683" s="35"/>
      <c r="EJU1683" s="34"/>
      <c r="EKB1683" s="35"/>
      <c r="EKC1683" s="34"/>
      <c r="EKJ1683" s="35"/>
      <c r="EKK1683" s="34"/>
      <c r="EKR1683" s="35"/>
      <c r="EKS1683" s="34"/>
      <c r="EKZ1683" s="35"/>
      <c r="ELA1683" s="34"/>
      <c r="ELH1683" s="35"/>
      <c r="ELI1683" s="34"/>
      <c r="ELP1683" s="35"/>
      <c r="ELQ1683" s="34"/>
      <c r="ELX1683" s="35"/>
      <c r="ELY1683" s="34"/>
      <c r="EMF1683" s="35"/>
      <c r="EMG1683" s="34"/>
      <c r="EMN1683" s="35"/>
      <c r="EMO1683" s="34"/>
      <c r="EMV1683" s="35"/>
      <c r="EMW1683" s="34"/>
      <c r="END1683" s="35"/>
      <c r="ENE1683" s="34"/>
      <c r="ENL1683" s="35"/>
      <c r="ENM1683" s="34"/>
      <c r="ENT1683" s="35"/>
      <c r="ENU1683" s="34"/>
      <c r="EOB1683" s="35"/>
      <c r="EOC1683" s="34"/>
      <c r="EOJ1683" s="35"/>
      <c r="EOK1683" s="34"/>
      <c r="EOR1683" s="35"/>
      <c r="EOS1683" s="34"/>
      <c r="EOZ1683" s="35"/>
      <c r="EPA1683" s="34"/>
      <c r="EPH1683" s="35"/>
      <c r="EPI1683" s="34"/>
      <c r="EPP1683" s="35"/>
      <c r="EPQ1683" s="34"/>
      <c r="EPX1683" s="35"/>
      <c r="EPY1683" s="34"/>
      <c r="EQF1683" s="35"/>
      <c r="EQG1683" s="34"/>
      <c r="EQN1683" s="35"/>
      <c r="EQO1683" s="34"/>
      <c r="EQV1683" s="35"/>
      <c r="EQW1683" s="34"/>
      <c r="ERD1683" s="35"/>
      <c r="ERE1683" s="34"/>
      <c r="ERL1683" s="35"/>
      <c r="ERM1683" s="34"/>
      <c r="ERT1683" s="35"/>
      <c r="ERU1683" s="34"/>
      <c r="ESB1683" s="35"/>
      <c r="ESC1683" s="34"/>
      <c r="ESJ1683" s="35"/>
      <c r="ESK1683" s="34"/>
      <c r="ESR1683" s="35"/>
      <c r="ESS1683" s="34"/>
      <c r="ESZ1683" s="35"/>
      <c r="ETA1683" s="34"/>
      <c r="ETH1683" s="35"/>
      <c r="ETI1683" s="34"/>
      <c r="ETP1683" s="35"/>
      <c r="ETQ1683" s="34"/>
      <c r="ETX1683" s="35"/>
      <c r="ETY1683" s="34"/>
      <c r="EUF1683" s="35"/>
      <c r="EUG1683" s="34"/>
      <c r="EUN1683" s="35"/>
      <c r="EUO1683" s="34"/>
      <c r="EUV1683" s="35"/>
      <c r="EUW1683" s="34"/>
      <c r="EVD1683" s="35"/>
      <c r="EVE1683" s="34"/>
      <c r="EVL1683" s="35"/>
      <c r="EVM1683" s="34"/>
      <c r="EVT1683" s="35"/>
      <c r="EVU1683" s="34"/>
      <c r="EWB1683" s="35"/>
      <c r="EWC1683" s="34"/>
      <c r="EWJ1683" s="35"/>
      <c r="EWK1683" s="34"/>
      <c r="EWR1683" s="35"/>
      <c r="EWS1683" s="34"/>
      <c r="EWZ1683" s="35"/>
      <c r="EXA1683" s="34"/>
      <c r="EXH1683" s="35"/>
      <c r="EXI1683" s="34"/>
      <c r="EXP1683" s="35"/>
      <c r="EXQ1683" s="34"/>
      <c r="EXX1683" s="35"/>
      <c r="EXY1683" s="34"/>
      <c r="EYF1683" s="35"/>
      <c r="EYG1683" s="34"/>
      <c r="EYN1683" s="35"/>
      <c r="EYO1683" s="34"/>
      <c r="EYV1683" s="35"/>
      <c r="EYW1683" s="34"/>
      <c r="EZD1683" s="35"/>
      <c r="EZE1683" s="34"/>
      <c r="EZL1683" s="35"/>
      <c r="EZM1683" s="34"/>
      <c r="EZT1683" s="35"/>
      <c r="EZU1683" s="34"/>
      <c r="FAB1683" s="35"/>
      <c r="FAC1683" s="34"/>
      <c r="FAJ1683" s="35"/>
      <c r="FAK1683" s="34"/>
      <c r="FAR1683" s="35"/>
      <c r="FAS1683" s="34"/>
      <c r="FAZ1683" s="35"/>
      <c r="FBA1683" s="34"/>
      <c r="FBH1683" s="35"/>
      <c r="FBI1683" s="34"/>
      <c r="FBP1683" s="35"/>
      <c r="FBQ1683" s="34"/>
      <c r="FBX1683" s="35"/>
      <c r="FBY1683" s="34"/>
      <c r="FCF1683" s="35"/>
      <c r="FCG1683" s="34"/>
      <c r="FCN1683" s="35"/>
      <c r="FCO1683" s="34"/>
      <c r="FCV1683" s="35"/>
      <c r="FCW1683" s="34"/>
      <c r="FDD1683" s="35"/>
      <c r="FDE1683" s="34"/>
      <c r="FDL1683" s="35"/>
      <c r="FDM1683" s="34"/>
      <c r="FDT1683" s="35"/>
      <c r="FDU1683" s="34"/>
      <c r="FEB1683" s="35"/>
      <c r="FEC1683" s="34"/>
      <c r="FEJ1683" s="35"/>
      <c r="FEK1683" s="34"/>
      <c r="FER1683" s="35"/>
      <c r="FES1683" s="34"/>
      <c r="FEZ1683" s="35"/>
      <c r="FFA1683" s="34"/>
      <c r="FFH1683" s="35"/>
      <c r="FFI1683" s="34"/>
      <c r="FFP1683" s="35"/>
      <c r="FFQ1683" s="34"/>
      <c r="FFX1683" s="35"/>
      <c r="FFY1683" s="34"/>
      <c r="FGF1683" s="35"/>
      <c r="FGG1683" s="34"/>
      <c r="FGN1683" s="35"/>
      <c r="FGO1683" s="34"/>
      <c r="FGV1683" s="35"/>
      <c r="FGW1683" s="34"/>
      <c r="FHD1683" s="35"/>
      <c r="FHE1683" s="34"/>
      <c r="FHL1683" s="35"/>
      <c r="FHM1683" s="34"/>
      <c r="FHT1683" s="35"/>
      <c r="FHU1683" s="34"/>
      <c r="FIB1683" s="35"/>
      <c r="FIC1683" s="34"/>
      <c r="FIJ1683" s="35"/>
      <c r="FIK1683" s="34"/>
      <c r="FIR1683" s="35"/>
      <c r="FIS1683" s="34"/>
      <c r="FIZ1683" s="35"/>
      <c r="FJA1683" s="34"/>
      <c r="FJH1683" s="35"/>
      <c r="FJI1683" s="34"/>
      <c r="FJP1683" s="35"/>
      <c r="FJQ1683" s="34"/>
      <c r="FJX1683" s="35"/>
      <c r="FJY1683" s="34"/>
      <c r="FKF1683" s="35"/>
      <c r="FKG1683" s="34"/>
      <c r="FKN1683" s="35"/>
      <c r="FKO1683" s="34"/>
      <c r="FKV1683" s="35"/>
      <c r="FKW1683" s="34"/>
      <c r="FLD1683" s="35"/>
      <c r="FLE1683" s="34"/>
      <c r="FLL1683" s="35"/>
      <c r="FLM1683" s="34"/>
      <c r="FLT1683" s="35"/>
      <c r="FLU1683" s="34"/>
      <c r="FMB1683" s="35"/>
      <c r="FMC1683" s="34"/>
      <c r="FMJ1683" s="35"/>
      <c r="FMK1683" s="34"/>
      <c r="FMR1683" s="35"/>
      <c r="FMS1683" s="34"/>
      <c r="FMZ1683" s="35"/>
      <c r="FNA1683" s="34"/>
      <c r="FNH1683" s="35"/>
      <c r="FNI1683" s="34"/>
      <c r="FNP1683" s="35"/>
      <c r="FNQ1683" s="34"/>
      <c r="FNX1683" s="35"/>
      <c r="FNY1683" s="34"/>
      <c r="FOF1683" s="35"/>
      <c r="FOG1683" s="34"/>
      <c r="FON1683" s="35"/>
      <c r="FOO1683" s="34"/>
      <c r="FOV1683" s="35"/>
      <c r="FOW1683" s="34"/>
      <c r="FPD1683" s="35"/>
      <c r="FPE1683" s="34"/>
      <c r="FPL1683" s="35"/>
      <c r="FPM1683" s="34"/>
      <c r="FPT1683" s="35"/>
      <c r="FPU1683" s="34"/>
      <c r="FQB1683" s="35"/>
      <c r="FQC1683" s="34"/>
      <c r="FQJ1683" s="35"/>
      <c r="FQK1683" s="34"/>
      <c r="FQR1683" s="35"/>
      <c r="FQS1683" s="34"/>
      <c r="FQZ1683" s="35"/>
      <c r="FRA1683" s="34"/>
      <c r="FRH1683" s="35"/>
      <c r="FRI1683" s="34"/>
      <c r="FRP1683" s="35"/>
      <c r="FRQ1683" s="34"/>
      <c r="FRX1683" s="35"/>
      <c r="FRY1683" s="34"/>
      <c r="FSF1683" s="35"/>
      <c r="FSG1683" s="34"/>
      <c r="FSN1683" s="35"/>
      <c r="FSO1683" s="34"/>
      <c r="FSV1683" s="35"/>
      <c r="FSW1683" s="34"/>
      <c r="FTD1683" s="35"/>
      <c r="FTE1683" s="34"/>
      <c r="FTL1683" s="35"/>
      <c r="FTM1683" s="34"/>
      <c r="FTT1683" s="35"/>
      <c r="FTU1683" s="34"/>
      <c r="FUB1683" s="35"/>
      <c r="FUC1683" s="34"/>
      <c r="FUJ1683" s="35"/>
      <c r="FUK1683" s="34"/>
      <c r="FUR1683" s="35"/>
      <c r="FUS1683" s="34"/>
      <c r="FUZ1683" s="35"/>
      <c r="FVA1683" s="34"/>
      <c r="FVH1683" s="35"/>
      <c r="FVI1683" s="34"/>
      <c r="FVP1683" s="35"/>
      <c r="FVQ1683" s="34"/>
      <c r="FVX1683" s="35"/>
      <c r="FVY1683" s="34"/>
      <c r="FWF1683" s="35"/>
      <c r="FWG1683" s="34"/>
      <c r="FWN1683" s="35"/>
      <c r="FWO1683" s="34"/>
      <c r="FWV1683" s="35"/>
      <c r="FWW1683" s="34"/>
      <c r="FXD1683" s="35"/>
      <c r="FXE1683" s="34"/>
      <c r="FXL1683" s="35"/>
      <c r="FXM1683" s="34"/>
      <c r="FXT1683" s="35"/>
      <c r="FXU1683" s="34"/>
      <c r="FYB1683" s="35"/>
      <c r="FYC1683" s="34"/>
      <c r="FYJ1683" s="35"/>
      <c r="FYK1683" s="34"/>
      <c r="FYR1683" s="35"/>
      <c r="FYS1683" s="34"/>
      <c r="FYZ1683" s="35"/>
      <c r="FZA1683" s="34"/>
      <c r="FZH1683" s="35"/>
      <c r="FZI1683" s="34"/>
      <c r="FZP1683" s="35"/>
      <c r="FZQ1683" s="34"/>
      <c r="FZX1683" s="35"/>
      <c r="FZY1683" s="34"/>
      <c r="GAF1683" s="35"/>
      <c r="GAG1683" s="34"/>
      <c r="GAN1683" s="35"/>
      <c r="GAO1683" s="34"/>
      <c r="GAV1683" s="35"/>
      <c r="GAW1683" s="34"/>
      <c r="GBD1683" s="35"/>
      <c r="GBE1683" s="34"/>
      <c r="GBL1683" s="35"/>
      <c r="GBM1683" s="34"/>
      <c r="GBT1683" s="35"/>
      <c r="GBU1683" s="34"/>
      <c r="GCB1683" s="35"/>
      <c r="GCC1683" s="34"/>
      <c r="GCJ1683" s="35"/>
      <c r="GCK1683" s="34"/>
      <c r="GCR1683" s="35"/>
      <c r="GCS1683" s="34"/>
      <c r="GCZ1683" s="35"/>
      <c r="GDA1683" s="34"/>
      <c r="GDH1683" s="35"/>
      <c r="GDI1683" s="34"/>
      <c r="GDP1683" s="35"/>
      <c r="GDQ1683" s="34"/>
      <c r="GDX1683" s="35"/>
      <c r="GDY1683" s="34"/>
      <c r="GEF1683" s="35"/>
      <c r="GEG1683" s="34"/>
      <c r="GEN1683" s="35"/>
      <c r="GEO1683" s="34"/>
      <c r="GEV1683" s="35"/>
      <c r="GEW1683" s="34"/>
      <c r="GFD1683" s="35"/>
      <c r="GFE1683" s="34"/>
      <c r="GFL1683" s="35"/>
      <c r="GFM1683" s="34"/>
      <c r="GFT1683" s="35"/>
      <c r="GFU1683" s="34"/>
      <c r="GGB1683" s="35"/>
      <c r="GGC1683" s="34"/>
      <c r="GGJ1683" s="35"/>
      <c r="GGK1683" s="34"/>
      <c r="GGR1683" s="35"/>
      <c r="GGS1683" s="34"/>
      <c r="GGZ1683" s="35"/>
      <c r="GHA1683" s="34"/>
      <c r="GHH1683" s="35"/>
      <c r="GHI1683" s="34"/>
      <c r="GHP1683" s="35"/>
      <c r="GHQ1683" s="34"/>
      <c r="GHX1683" s="35"/>
      <c r="GHY1683" s="34"/>
      <c r="GIF1683" s="35"/>
      <c r="GIG1683" s="34"/>
      <c r="GIN1683" s="35"/>
      <c r="GIO1683" s="34"/>
      <c r="GIV1683" s="35"/>
      <c r="GIW1683" s="34"/>
      <c r="GJD1683" s="35"/>
      <c r="GJE1683" s="34"/>
      <c r="GJL1683" s="35"/>
      <c r="GJM1683" s="34"/>
      <c r="GJT1683" s="35"/>
      <c r="GJU1683" s="34"/>
      <c r="GKB1683" s="35"/>
      <c r="GKC1683" s="34"/>
      <c r="GKJ1683" s="35"/>
      <c r="GKK1683" s="34"/>
      <c r="GKR1683" s="35"/>
      <c r="GKS1683" s="34"/>
      <c r="GKZ1683" s="35"/>
      <c r="GLA1683" s="34"/>
      <c r="GLH1683" s="35"/>
      <c r="GLI1683" s="34"/>
      <c r="GLP1683" s="35"/>
      <c r="GLQ1683" s="34"/>
      <c r="GLX1683" s="35"/>
      <c r="GLY1683" s="34"/>
      <c r="GMF1683" s="35"/>
      <c r="GMG1683" s="34"/>
      <c r="GMN1683" s="35"/>
      <c r="GMO1683" s="34"/>
      <c r="GMV1683" s="35"/>
      <c r="GMW1683" s="34"/>
      <c r="GND1683" s="35"/>
      <c r="GNE1683" s="34"/>
      <c r="GNL1683" s="35"/>
      <c r="GNM1683" s="34"/>
      <c r="GNT1683" s="35"/>
      <c r="GNU1683" s="34"/>
      <c r="GOB1683" s="35"/>
      <c r="GOC1683" s="34"/>
      <c r="GOJ1683" s="35"/>
      <c r="GOK1683" s="34"/>
      <c r="GOR1683" s="35"/>
      <c r="GOS1683" s="34"/>
      <c r="GOZ1683" s="35"/>
      <c r="GPA1683" s="34"/>
      <c r="GPH1683" s="35"/>
      <c r="GPI1683" s="34"/>
      <c r="GPP1683" s="35"/>
      <c r="GPQ1683" s="34"/>
      <c r="GPX1683" s="35"/>
      <c r="GPY1683" s="34"/>
      <c r="GQF1683" s="35"/>
      <c r="GQG1683" s="34"/>
      <c r="GQN1683" s="35"/>
      <c r="GQO1683" s="34"/>
      <c r="GQV1683" s="35"/>
      <c r="GQW1683" s="34"/>
      <c r="GRD1683" s="35"/>
      <c r="GRE1683" s="34"/>
      <c r="GRL1683" s="35"/>
      <c r="GRM1683" s="34"/>
      <c r="GRT1683" s="35"/>
      <c r="GRU1683" s="34"/>
      <c r="GSB1683" s="35"/>
      <c r="GSC1683" s="34"/>
      <c r="GSJ1683" s="35"/>
      <c r="GSK1683" s="34"/>
      <c r="GSR1683" s="35"/>
      <c r="GSS1683" s="34"/>
      <c r="GSZ1683" s="35"/>
      <c r="GTA1683" s="34"/>
      <c r="GTH1683" s="35"/>
      <c r="GTI1683" s="34"/>
      <c r="GTP1683" s="35"/>
      <c r="GTQ1683" s="34"/>
      <c r="GTX1683" s="35"/>
      <c r="GTY1683" s="34"/>
      <c r="GUF1683" s="35"/>
      <c r="GUG1683" s="34"/>
      <c r="GUN1683" s="35"/>
      <c r="GUO1683" s="34"/>
      <c r="GUV1683" s="35"/>
      <c r="GUW1683" s="34"/>
      <c r="GVD1683" s="35"/>
      <c r="GVE1683" s="34"/>
      <c r="GVL1683" s="35"/>
      <c r="GVM1683" s="34"/>
      <c r="GVT1683" s="35"/>
      <c r="GVU1683" s="34"/>
      <c r="GWB1683" s="35"/>
      <c r="GWC1683" s="34"/>
      <c r="GWJ1683" s="35"/>
      <c r="GWK1683" s="34"/>
      <c r="GWR1683" s="35"/>
      <c r="GWS1683" s="34"/>
      <c r="GWZ1683" s="35"/>
      <c r="GXA1683" s="34"/>
      <c r="GXH1683" s="35"/>
      <c r="GXI1683" s="34"/>
      <c r="GXP1683" s="35"/>
      <c r="GXQ1683" s="34"/>
      <c r="GXX1683" s="35"/>
      <c r="GXY1683" s="34"/>
      <c r="GYF1683" s="35"/>
      <c r="GYG1683" s="34"/>
      <c r="GYN1683" s="35"/>
      <c r="GYO1683" s="34"/>
      <c r="GYV1683" s="35"/>
      <c r="GYW1683" s="34"/>
      <c r="GZD1683" s="35"/>
      <c r="GZE1683" s="34"/>
      <c r="GZL1683" s="35"/>
      <c r="GZM1683" s="34"/>
      <c r="GZT1683" s="35"/>
      <c r="GZU1683" s="34"/>
      <c r="HAB1683" s="35"/>
      <c r="HAC1683" s="34"/>
      <c r="HAJ1683" s="35"/>
      <c r="HAK1683" s="34"/>
      <c r="HAR1683" s="35"/>
      <c r="HAS1683" s="34"/>
      <c r="HAZ1683" s="35"/>
      <c r="HBA1683" s="34"/>
      <c r="HBH1683" s="35"/>
      <c r="HBI1683" s="34"/>
      <c r="HBP1683" s="35"/>
      <c r="HBQ1683" s="34"/>
      <c r="HBX1683" s="35"/>
      <c r="HBY1683" s="34"/>
      <c r="HCF1683" s="35"/>
      <c r="HCG1683" s="34"/>
      <c r="HCN1683" s="35"/>
      <c r="HCO1683" s="34"/>
      <c r="HCV1683" s="35"/>
      <c r="HCW1683" s="34"/>
      <c r="HDD1683" s="35"/>
      <c r="HDE1683" s="34"/>
      <c r="HDL1683" s="35"/>
      <c r="HDM1683" s="34"/>
      <c r="HDT1683" s="35"/>
      <c r="HDU1683" s="34"/>
      <c r="HEB1683" s="35"/>
      <c r="HEC1683" s="34"/>
      <c r="HEJ1683" s="35"/>
      <c r="HEK1683" s="34"/>
      <c r="HER1683" s="35"/>
      <c r="HES1683" s="34"/>
      <c r="HEZ1683" s="35"/>
      <c r="HFA1683" s="34"/>
      <c r="HFH1683" s="35"/>
      <c r="HFI1683" s="34"/>
      <c r="HFP1683" s="35"/>
      <c r="HFQ1683" s="34"/>
      <c r="HFX1683" s="35"/>
      <c r="HFY1683" s="34"/>
      <c r="HGF1683" s="35"/>
      <c r="HGG1683" s="34"/>
      <c r="HGN1683" s="35"/>
      <c r="HGO1683" s="34"/>
      <c r="HGV1683" s="35"/>
      <c r="HGW1683" s="34"/>
      <c r="HHD1683" s="35"/>
      <c r="HHE1683" s="34"/>
      <c r="HHL1683" s="35"/>
      <c r="HHM1683" s="34"/>
      <c r="HHT1683" s="35"/>
      <c r="HHU1683" s="34"/>
      <c r="HIB1683" s="35"/>
      <c r="HIC1683" s="34"/>
      <c r="HIJ1683" s="35"/>
      <c r="HIK1683" s="34"/>
      <c r="HIR1683" s="35"/>
      <c r="HIS1683" s="34"/>
      <c r="HIZ1683" s="35"/>
      <c r="HJA1683" s="34"/>
      <c r="HJH1683" s="35"/>
      <c r="HJI1683" s="34"/>
      <c r="HJP1683" s="35"/>
      <c r="HJQ1683" s="34"/>
      <c r="HJX1683" s="35"/>
      <c r="HJY1683" s="34"/>
      <c r="HKF1683" s="35"/>
      <c r="HKG1683" s="34"/>
      <c r="HKN1683" s="35"/>
      <c r="HKO1683" s="34"/>
      <c r="HKV1683" s="35"/>
      <c r="HKW1683" s="34"/>
      <c r="HLD1683" s="35"/>
      <c r="HLE1683" s="34"/>
      <c r="HLL1683" s="35"/>
      <c r="HLM1683" s="34"/>
      <c r="HLT1683" s="35"/>
      <c r="HLU1683" s="34"/>
      <c r="HMB1683" s="35"/>
      <c r="HMC1683" s="34"/>
      <c r="HMJ1683" s="35"/>
      <c r="HMK1683" s="34"/>
      <c r="HMR1683" s="35"/>
      <c r="HMS1683" s="34"/>
      <c r="HMZ1683" s="35"/>
      <c r="HNA1683" s="34"/>
      <c r="HNH1683" s="35"/>
      <c r="HNI1683" s="34"/>
      <c r="HNP1683" s="35"/>
      <c r="HNQ1683" s="34"/>
      <c r="HNX1683" s="35"/>
      <c r="HNY1683" s="34"/>
      <c r="HOF1683" s="35"/>
      <c r="HOG1683" s="34"/>
      <c r="HON1683" s="35"/>
      <c r="HOO1683" s="34"/>
      <c r="HOV1683" s="35"/>
      <c r="HOW1683" s="34"/>
      <c r="HPD1683" s="35"/>
      <c r="HPE1683" s="34"/>
      <c r="HPL1683" s="35"/>
      <c r="HPM1683" s="34"/>
      <c r="HPT1683" s="35"/>
      <c r="HPU1683" s="34"/>
      <c r="HQB1683" s="35"/>
      <c r="HQC1683" s="34"/>
      <c r="HQJ1683" s="35"/>
      <c r="HQK1683" s="34"/>
      <c r="HQR1683" s="35"/>
      <c r="HQS1683" s="34"/>
      <c r="HQZ1683" s="35"/>
      <c r="HRA1683" s="34"/>
      <c r="HRH1683" s="35"/>
      <c r="HRI1683" s="34"/>
      <c r="HRP1683" s="35"/>
      <c r="HRQ1683" s="34"/>
      <c r="HRX1683" s="35"/>
      <c r="HRY1683" s="34"/>
      <c r="HSF1683" s="35"/>
      <c r="HSG1683" s="34"/>
      <c r="HSN1683" s="35"/>
      <c r="HSO1683" s="34"/>
      <c r="HSV1683" s="35"/>
      <c r="HSW1683" s="34"/>
      <c r="HTD1683" s="35"/>
      <c r="HTE1683" s="34"/>
      <c r="HTL1683" s="35"/>
      <c r="HTM1683" s="34"/>
      <c r="HTT1683" s="35"/>
      <c r="HTU1683" s="34"/>
      <c r="HUB1683" s="35"/>
      <c r="HUC1683" s="34"/>
      <c r="HUJ1683" s="35"/>
      <c r="HUK1683" s="34"/>
      <c r="HUR1683" s="35"/>
      <c r="HUS1683" s="34"/>
      <c r="HUZ1683" s="35"/>
      <c r="HVA1683" s="34"/>
      <c r="HVH1683" s="35"/>
      <c r="HVI1683" s="34"/>
      <c r="HVP1683" s="35"/>
      <c r="HVQ1683" s="34"/>
      <c r="HVX1683" s="35"/>
      <c r="HVY1683" s="34"/>
      <c r="HWF1683" s="35"/>
      <c r="HWG1683" s="34"/>
      <c r="HWN1683" s="35"/>
      <c r="HWO1683" s="34"/>
      <c r="HWV1683" s="35"/>
      <c r="HWW1683" s="34"/>
      <c r="HXD1683" s="35"/>
      <c r="HXE1683" s="34"/>
      <c r="HXL1683" s="35"/>
      <c r="HXM1683" s="34"/>
      <c r="HXT1683" s="35"/>
      <c r="HXU1683" s="34"/>
      <c r="HYB1683" s="35"/>
      <c r="HYC1683" s="34"/>
      <c r="HYJ1683" s="35"/>
      <c r="HYK1683" s="34"/>
      <c r="HYR1683" s="35"/>
      <c r="HYS1683" s="34"/>
      <c r="HYZ1683" s="35"/>
      <c r="HZA1683" s="34"/>
      <c r="HZH1683" s="35"/>
      <c r="HZI1683" s="34"/>
      <c r="HZP1683" s="35"/>
      <c r="HZQ1683" s="34"/>
      <c r="HZX1683" s="35"/>
      <c r="HZY1683" s="34"/>
      <c r="IAF1683" s="35"/>
      <c r="IAG1683" s="34"/>
      <c r="IAN1683" s="35"/>
      <c r="IAO1683" s="34"/>
      <c r="IAV1683" s="35"/>
      <c r="IAW1683" s="34"/>
      <c r="IBD1683" s="35"/>
      <c r="IBE1683" s="34"/>
      <c r="IBL1683" s="35"/>
      <c r="IBM1683" s="34"/>
      <c r="IBT1683" s="35"/>
      <c r="IBU1683" s="34"/>
      <c r="ICB1683" s="35"/>
      <c r="ICC1683" s="34"/>
      <c r="ICJ1683" s="35"/>
      <c r="ICK1683" s="34"/>
      <c r="ICR1683" s="35"/>
      <c r="ICS1683" s="34"/>
      <c r="ICZ1683" s="35"/>
      <c r="IDA1683" s="34"/>
      <c r="IDH1683" s="35"/>
      <c r="IDI1683" s="34"/>
      <c r="IDP1683" s="35"/>
      <c r="IDQ1683" s="34"/>
      <c r="IDX1683" s="35"/>
      <c r="IDY1683" s="34"/>
      <c r="IEF1683" s="35"/>
      <c r="IEG1683" s="34"/>
      <c r="IEN1683" s="35"/>
      <c r="IEO1683" s="34"/>
      <c r="IEV1683" s="35"/>
      <c r="IEW1683" s="34"/>
      <c r="IFD1683" s="35"/>
      <c r="IFE1683" s="34"/>
      <c r="IFL1683" s="35"/>
      <c r="IFM1683" s="34"/>
      <c r="IFT1683" s="35"/>
      <c r="IFU1683" s="34"/>
      <c r="IGB1683" s="35"/>
      <c r="IGC1683" s="34"/>
      <c r="IGJ1683" s="35"/>
      <c r="IGK1683" s="34"/>
      <c r="IGR1683" s="35"/>
      <c r="IGS1683" s="34"/>
      <c r="IGZ1683" s="35"/>
      <c r="IHA1683" s="34"/>
      <c r="IHH1683" s="35"/>
      <c r="IHI1683" s="34"/>
      <c r="IHP1683" s="35"/>
      <c r="IHQ1683" s="34"/>
      <c r="IHX1683" s="35"/>
      <c r="IHY1683" s="34"/>
      <c r="IIF1683" s="35"/>
      <c r="IIG1683" s="34"/>
      <c r="IIN1683" s="35"/>
      <c r="IIO1683" s="34"/>
      <c r="IIV1683" s="35"/>
      <c r="IIW1683" s="34"/>
      <c r="IJD1683" s="35"/>
      <c r="IJE1683" s="34"/>
      <c r="IJL1683" s="35"/>
      <c r="IJM1683" s="34"/>
      <c r="IJT1683" s="35"/>
      <c r="IJU1683" s="34"/>
      <c r="IKB1683" s="35"/>
      <c r="IKC1683" s="34"/>
      <c r="IKJ1683" s="35"/>
      <c r="IKK1683" s="34"/>
      <c r="IKR1683" s="35"/>
      <c r="IKS1683" s="34"/>
      <c r="IKZ1683" s="35"/>
      <c r="ILA1683" s="34"/>
      <c r="ILH1683" s="35"/>
      <c r="ILI1683" s="34"/>
      <c r="ILP1683" s="35"/>
      <c r="ILQ1683" s="34"/>
      <c r="ILX1683" s="35"/>
      <c r="ILY1683" s="34"/>
      <c r="IMF1683" s="35"/>
      <c r="IMG1683" s="34"/>
      <c r="IMN1683" s="35"/>
      <c r="IMO1683" s="34"/>
      <c r="IMV1683" s="35"/>
      <c r="IMW1683" s="34"/>
      <c r="IND1683" s="35"/>
      <c r="INE1683" s="34"/>
      <c r="INL1683" s="35"/>
      <c r="INM1683" s="34"/>
      <c r="INT1683" s="35"/>
      <c r="INU1683" s="34"/>
      <c r="IOB1683" s="35"/>
      <c r="IOC1683" s="34"/>
      <c r="IOJ1683" s="35"/>
      <c r="IOK1683" s="34"/>
      <c r="IOR1683" s="35"/>
      <c r="IOS1683" s="34"/>
      <c r="IOZ1683" s="35"/>
      <c r="IPA1683" s="34"/>
      <c r="IPH1683" s="35"/>
      <c r="IPI1683" s="34"/>
      <c r="IPP1683" s="35"/>
      <c r="IPQ1683" s="34"/>
      <c r="IPX1683" s="35"/>
      <c r="IPY1683" s="34"/>
      <c r="IQF1683" s="35"/>
      <c r="IQG1683" s="34"/>
      <c r="IQN1683" s="35"/>
      <c r="IQO1683" s="34"/>
      <c r="IQV1683" s="35"/>
      <c r="IQW1683" s="34"/>
      <c r="IRD1683" s="35"/>
      <c r="IRE1683" s="34"/>
      <c r="IRL1683" s="35"/>
      <c r="IRM1683" s="34"/>
      <c r="IRT1683" s="35"/>
      <c r="IRU1683" s="34"/>
      <c r="ISB1683" s="35"/>
      <c r="ISC1683" s="34"/>
      <c r="ISJ1683" s="35"/>
      <c r="ISK1683" s="34"/>
      <c r="ISR1683" s="35"/>
      <c r="ISS1683" s="34"/>
      <c r="ISZ1683" s="35"/>
      <c r="ITA1683" s="34"/>
      <c r="ITH1683" s="35"/>
      <c r="ITI1683" s="34"/>
      <c r="ITP1683" s="35"/>
      <c r="ITQ1683" s="34"/>
      <c r="ITX1683" s="35"/>
      <c r="ITY1683" s="34"/>
      <c r="IUF1683" s="35"/>
      <c r="IUG1683" s="34"/>
      <c r="IUN1683" s="35"/>
      <c r="IUO1683" s="34"/>
      <c r="IUV1683" s="35"/>
      <c r="IUW1683" s="34"/>
      <c r="IVD1683" s="35"/>
      <c r="IVE1683" s="34"/>
      <c r="IVL1683" s="35"/>
      <c r="IVM1683" s="34"/>
      <c r="IVT1683" s="35"/>
      <c r="IVU1683" s="34"/>
      <c r="IWB1683" s="35"/>
      <c r="IWC1683" s="34"/>
      <c r="IWJ1683" s="35"/>
      <c r="IWK1683" s="34"/>
      <c r="IWR1683" s="35"/>
      <c r="IWS1683" s="34"/>
      <c r="IWZ1683" s="35"/>
      <c r="IXA1683" s="34"/>
      <c r="IXH1683" s="35"/>
      <c r="IXI1683" s="34"/>
      <c r="IXP1683" s="35"/>
      <c r="IXQ1683" s="34"/>
      <c r="IXX1683" s="35"/>
      <c r="IXY1683" s="34"/>
      <c r="IYF1683" s="35"/>
      <c r="IYG1683" s="34"/>
      <c r="IYN1683" s="35"/>
      <c r="IYO1683" s="34"/>
      <c r="IYV1683" s="35"/>
      <c r="IYW1683" s="34"/>
      <c r="IZD1683" s="35"/>
      <c r="IZE1683" s="34"/>
      <c r="IZL1683" s="35"/>
      <c r="IZM1683" s="34"/>
      <c r="IZT1683" s="35"/>
      <c r="IZU1683" s="34"/>
      <c r="JAB1683" s="35"/>
      <c r="JAC1683" s="34"/>
      <c r="JAJ1683" s="35"/>
      <c r="JAK1683" s="34"/>
      <c r="JAR1683" s="35"/>
      <c r="JAS1683" s="34"/>
      <c r="JAZ1683" s="35"/>
      <c r="JBA1683" s="34"/>
      <c r="JBH1683" s="35"/>
      <c r="JBI1683" s="34"/>
      <c r="JBP1683" s="35"/>
      <c r="JBQ1683" s="34"/>
      <c r="JBX1683" s="35"/>
      <c r="JBY1683" s="34"/>
      <c r="JCF1683" s="35"/>
      <c r="JCG1683" s="34"/>
      <c r="JCN1683" s="35"/>
      <c r="JCO1683" s="34"/>
      <c r="JCV1683" s="35"/>
      <c r="JCW1683" s="34"/>
      <c r="JDD1683" s="35"/>
      <c r="JDE1683" s="34"/>
      <c r="JDL1683" s="35"/>
      <c r="JDM1683" s="34"/>
      <c r="JDT1683" s="35"/>
      <c r="JDU1683" s="34"/>
      <c r="JEB1683" s="35"/>
      <c r="JEC1683" s="34"/>
      <c r="JEJ1683" s="35"/>
      <c r="JEK1683" s="34"/>
      <c r="JER1683" s="35"/>
      <c r="JES1683" s="34"/>
      <c r="JEZ1683" s="35"/>
      <c r="JFA1683" s="34"/>
      <c r="JFH1683" s="35"/>
      <c r="JFI1683" s="34"/>
      <c r="JFP1683" s="35"/>
      <c r="JFQ1683" s="34"/>
      <c r="JFX1683" s="35"/>
      <c r="JFY1683" s="34"/>
      <c r="JGF1683" s="35"/>
      <c r="JGG1683" s="34"/>
      <c r="JGN1683" s="35"/>
      <c r="JGO1683" s="34"/>
      <c r="JGV1683" s="35"/>
      <c r="JGW1683" s="34"/>
      <c r="JHD1683" s="35"/>
      <c r="JHE1683" s="34"/>
      <c r="JHL1683" s="35"/>
      <c r="JHM1683" s="34"/>
      <c r="JHT1683" s="35"/>
      <c r="JHU1683" s="34"/>
      <c r="JIB1683" s="35"/>
      <c r="JIC1683" s="34"/>
      <c r="JIJ1683" s="35"/>
      <c r="JIK1683" s="34"/>
      <c r="JIR1683" s="35"/>
      <c r="JIS1683" s="34"/>
      <c r="JIZ1683" s="35"/>
      <c r="JJA1683" s="34"/>
      <c r="JJH1683" s="35"/>
      <c r="JJI1683" s="34"/>
      <c r="JJP1683" s="35"/>
      <c r="JJQ1683" s="34"/>
      <c r="JJX1683" s="35"/>
      <c r="JJY1683" s="34"/>
      <c r="JKF1683" s="35"/>
      <c r="JKG1683" s="34"/>
      <c r="JKN1683" s="35"/>
      <c r="JKO1683" s="34"/>
      <c r="JKV1683" s="35"/>
      <c r="JKW1683" s="34"/>
      <c r="JLD1683" s="35"/>
      <c r="JLE1683" s="34"/>
      <c r="JLL1683" s="35"/>
      <c r="JLM1683" s="34"/>
      <c r="JLT1683" s="35"/>
      <c r="JLU1683" s="34"/>
      <c r="JMB1683" s="35"/>
      <c r="JMC1683" s="34"/>
      <c r="JMJ1683" s="35"/>
      <c r="JMK1683" s="34"/>
      <c r="JMR1683" s="35"/>
      <c r="JMS1683" s="34"/>
      <c r="JMZ1683" s="35"/>
      <c r="JNA1683" s="34"/>
      <c r="JNH1683" s="35"/>
      <c r="JNI1683" s="34"/>
      <c r="JNP1683" s="35"/>
      <c r="JNQ1683" s="34"/>
      <c r="JNX1683" s="35"/>
      <c r="JNY1683" s="34"/>
      <c r="JOF1683" s="35"/>
      <c r="JOG1683" s="34"/>
      <c r="JON1683" s="35"/>
      <c r="JOO1683" s="34"/>
      <c r="JOV1683" s="35"/>
      <c r="JOW1683" s="34"/>
      <c r="JPD1683" s="35"/>
      <c r="JPE1683" s="34"/>
      <c r="JPL1683" s="35"/>
      <c r="JPM1683" s="34"/>
      <c r="JPT1683" s="35"/>
      <c r="JPU1683" s="34"/>
      <c r="JQB1683" s="35"/>
      <c r="JQC1683" s="34"/>
      <c r="JQJ1683" s="35"/>
      <c r="JQK1683" s="34"/>
      <c r="JQR1683" s="35"/>
      <c r="JQS1683" s="34"/>
      <c r="JQZ1683" s="35"/>
      <c r="JRA1683" s="34"/>
      <c r="JRH1683" s="35"/>
      <c r="JRI1683" s="34"/>
      <c r="JRP1683" s="35"/>
      <c r="JRQ1683" s="34"/>
      <c r="JRX1683" s="35"/>
      <c r="JRY1683" s="34"/>
      <c r="JSF1683" s="35"/>
      <c r="JSG1683" s="34"/>
      <c r="JSN1683" s="35"/>
      <c r="JSO1683" s="34"/>
      <c r="JSV1683" s="35"/>
      <c r="JSW1683" s="34"/>
      <c r="JTD1683" s="35"/>
      <c r="JTE1683" s="34"/>
      <c r="JTL1683" s="35"/>
      <c r="JTM1683" s="34"/>
      <c r="JTT1683" s="35"/>
      <c r="JTU1683" s="34"/>
      <c r="JUB1683" s="35"/>
      <c r="JUC1683" s="34"/>
      <c r="JUJ1683" s="35"/>
      <c r="JUK1683" s="34"/>
      <c r="JUR1683" s="35"/>
      <c r="JUS1683" s="34"/>
      <c r="JUZ1683" s="35"/>
      <c r="JVA1683" s="34"/>
      <c r="JVH1683" s="35"/>
      <c r="JVI1683" s="34"/>
      <c r="JVP1683" s="35"/>
      <c r="JVQ1683" s="34"/>
      <c r="JVX1683" s="35"/>
      <c r="JVY1683" s="34"/>
      <c r="JWF1683" s="35"/>
      <c r="JWG1683" s="34"/>
      <c r="JWN1683" s="35"/>
      <c r="JWO1683" s="34"/>
      <c r="JWV1683" s="35"/>
      <c r="JWW1683" s="34"/>
      <c r="JXD1683" s="35"/>
      <c r="JXE1683" s="34"/>
      <c r="JXL1683" s="35"/>
      <c r="JXM1683" s="34"/>
      <c r="JXT1683" s="35"/>
      <c r="JXU1683" s="34"/>
      <c r="JYB1683" s="35"/>
      <c r="JYC1683" s="34"/>
      <c r="JYJ1683" s="35"/>
      <c r="JYK1683" s="34"/>
      <c r="JYR1683" s="35"/>
      <c r="JYS1683" s="34"/>
      <c r="JYZ1683" s="35"/>
      <c r="JZA1683" s="34"/>
      <c r="JZH1683" s="35"/>
      <c r="JZI1683" s="34"/>
      <c r="JZP1683" s="35"/>
      <c r="JZQ1683" s="34"/>
      <c r="JZX1683" s="35"/>
      <c r="JZY1683" s="34"/>
      <c r="KAF1683" s="35"/>
      <c r="KAG1683" s="34"/>
      <c r="KAN1683" s="35"/>
      <c r="KAO1683" s="34"/>
      <c r="KAV1683" s="35"/>
      <c r="KAW1683" s="34"/>
      <c r="KBD1683" s="35"/>
      <c r="KBE1683" s="34"/>
      <c r="KBL1683" s="35"/>
      <c r="KBM1683" s="34"/>
      <c r="KBT1683" s="35"/>
      <c r="KBU1683" s="34"/>
      <c r="KCB1683" s="35"/>
      <c r="KCC1683" s="34"/>
      <c r="KCJ1683" s="35"/>
      <c r="KCK1683" s="34"/>
      <c r="KCR1683" s="35"/>
      <c r="KCS1683" s="34"/>
      <c r="KCZ1683" s="35"/>
      <c r="KDA1683" s="34"/>
      <c r="KDH1683" s="35"/>
      <c r="KDI1683" s="34"/>
      <c r="KDP1683" s="35"/>
      <c r="KDQ1683" s="34"/>
      <c r="KDX1683" s="35"/>
      <c r="KDY1683" s="34"/>
      <c r="KEF1683" s="35"/>
      <c r="KEG1683" s="34"/>
      <c r="KEN1683" s="35"/>
      <c r="KEO1683" s="34"/>
      <c r="KEV1683" s="35"/>
      <c r="KEW1683" s="34"/>
      <c r="KFD1683" s="35"/>
      <c r="KFE1683" s="34"/>
      <c r="KFL1683" s="35"/>
      <c r="KFM1683" s="34"/>
      <c r="KFT1683" s="35"/>
      <c r="KFU1683" s="34"/>
      <c r="KGB1683" s="35"/>
      <c r="KGC1683" s="34"/>
      <c r="KGJ1683" s="35"/>
      <c r="KGK1683" s="34"/>
      <c r="KGR1683" s="35"/>
      <c r="KGS1683" s="34"/>
      <c r="KGZ1683" s="35"/>
      <c r="KHA1683" s="34"/>
      <c r="KHH1683" s="35"/>
      <c r="KHI1683" s="34"/>
      <c r="KHP1683" s="35"/>
      <c r="KHQ1683" s="34"/>
      <c r="KHX1683" s="35"/>
      <c r="KHY1683" s="34"/>
      <c r="KIF1683" s="35"/>
      <c r="KIG1683" s="34"/>
      <c r="KIN1683" s="35"/>
      <c r="KIO1683" s="34"/>
      <c r="KIV1683" s="35"/>
      <c r="KIW1683" s="34"/>
      <c r="KJD1683" s="35"/>
      <c r="KJE1683" s="34"/>
      <c r="KJL1683" s="35"/>
      <c r="KJM1683" s="34"/>
      <c r="KJT1683" s="35"/>
      <c r="KJU1683" s="34"/>
      <c r="KKB1683" s="35"/>
      <c r="KKC1683" s="34"/>
      <c r="KKJ1683" s="35"/>
      <c r="KKK1683" s="34"/>
      <c r="KKR1683" s="35"/>
      <c r="KKS1683" s="34"/>
      <c r="KKZ1683" s="35"/>
      <c r="KLA1683" s="34"/>
      <c r="KLH1683" s="35"/>
      <c r="KLI1683" s="34"/>
      <c r="KLP1683" s="35"/>
      <c r="KLQ1683" s="34"/>
      <c r="KLX1683" s="35"/>
      <c r="KLY1683" s="34"/>
      <c r="KMF1683" s="35"/>
      <c r="KMG1683" s="34"/>
      <c r="KMN1683" s="35"/>
      <c r="KMO1683" s="34"/>
      <c r="KMV1683" s="35"/>
      <c r="KMW1683" s="34"/>
      <c r="KND1683" s="35"/>
      <c r="KNE1683" s="34"/>
      <c r="KNL1683" s="35"/>
      <c r="KNM1683" s="34"/>
      <c r="KNT1683" s="35"/>
      <c r="KNU1683" s="34"/>
      <c r="KOB1683" s="35"/>
      <c r="KOC1683" s="34"/>
      <c r="KOJ1683" s="35"/>
      <c r="KOK1683" s="34"/>
      <c r="KOR1683" s="35"/>
      <c r="KOS1683" s="34"/>
      <c r="KOZ1683" s="35"/>
      <c r="KPA1683" s="34"/>
      <c r="KPH1683" s="35"/>
      <c r="KPI1683" s="34"/>
      <c r="KPP1683" s="35"/>
      <c r="KPQ1683" s="34"/>
      <c r="KPX1683" s="35"/>
      <c r="KPY1683" s="34"/>
      <c r="KQF1683" s="35"/>
      <c r="KQG1683" s="34"/>
      <c r="KQN1683" s="35"/>
      <c r="KQO1683" s="34"/>
      <c r="KQV1683" s="35"/>
      <c r="KQW1683" s="34"/>
      <c r="KRD1683" s="35"/>
      <c r="KRE1683" s="34"/>
      <c r="KRL1683" s="35"/>
      <c r="KRM1683" s="34"/>
      <c r="KRT1683" s="35"/>
      <c r="KRU1683" s="34"/>
      <c r="KSB1683" s="35"/>
      <c r="KSC1683" s="34"/>
      <c r="KSJ1683" s="35"/>
      <c r="KSK1683" s="34"/>
      <c r="KSR1683" s="35"/>
      <c r="KSS1683" s="34"/>
      <c r="KSZ1683" s="35"/>
      <c r="KTA1683" s="34"/>
      <c r="KTH1683" s="35"/>
      <c r="KTI1683" s="34"/>
      <c r="KTP1683" s="35"/>
      <c r="KTQ1683" s="34"/>
      <c r="KTX1683" s="35"/>
      <c r="KTY1683" s="34"/>
      <c r="KUF1683" s="35"/>
      <c r="KUG1683" s="34"/>
      <c r="KUN1683" s="35"/>
      <c r="KUO1683" s="34"/>
      <c r="KUV1683" s="35"/>
      <c r="KUW1683" s="34"/>
      <c r="KVD1683" s="35"/>
      <c r="KVE1683" s="34"/>
      <c r="KVL1683" s="35"/>
      <c r="KVM1683" s="34"/>
      <c r="KVT1683" s="35"/>
      <c r="KVU1683" s="34"/>
      <c r="KWB1683" s="35"/>
      <c r="KWC1683" s="34"/>
      <c r="KWJ1683" s="35"/>
      <c r="KWK1683" s="34"/>
      <c r="KWR1683" s="35"/>
      <c r="KWS1683" s="34"/>
      <c r="KWZ1683" s="35"/>
      <c r="KXA1683" s="34"/>
      <c r="KXH1683" s="35"/>
      <c r="KXI1683" s="34"/>
      <c r="KXP1683" s="35"/>
      <c r="KXQ1683" s="34"/>
      <c r="KXX1683" s="35"/>
      <c r="KXY1683" s="34"/>
      <c r="KYF1683" s="35"/>
      <c r="KYG1683" s="34"/>
      <c r="KYN1683" s="35"/>
      <c r="KYO1683" s="34"/>
      <c r="KYV1683" s="35"/>
      <c r="KYW1683" s="34"/>
      <c r="KZD1683" s="35"/>
      <c r="KZE1683" s="34"/>
      <c r="KZL1683" s="35"/>
      <c r="KZM1683" s="34"/>
      <c r="KZT1683" s="35"/>
      <c r="KZU1683" s="34"/>
      <c r="LAB1683" s="35"/>
      <c r="LAC1683" s="34"/>
      <c r="LAJ1683" s="35"/>
      <c r="LAK1683" s="34"/>
      <c r="LAR1683" s="35"/>
      <c r="LAS1683" s="34"/>
      <c r="LAZ1683" s="35"/>
      <c r="LBA1683" s="34"/>
      <c r="LBH1683" s="35"/>
      <c r="LBI1683" s="34"/>
      <c r="LBP1683" s="35"/>
      <c r="LBQ1683" s="34"/>
      <c r="LBX1683" s="35"/>
      <c r="LBY1683" s="34"/>
      <c r="LCF1683" s="35"/>
      <c r="LCG1683" s="34"/>
      <c r="LCN1683" s="35"/>
      <c r="LCO1683" s="34"/>
      <c r="LCV1683" s="35"/>
      <c r="LCW1683" s="34"/>
      <c r="LDD1683" s="35"/>
      <c r="LDE1683" s="34"/>
      <c r="LDL1683" s="35"/>
      <c r="LDM1683" s="34"/>
      <c r="LDT1683" s="35"/>
      <c r="LDU1683" s="34"/>
      <c r="LEB1683" s="35"/>
      <c r="LEC1683" s="34"/>
      <c r="LEJ1683" s="35"/>
      <c r="LEK1683" s="34"/>
      <c r="LER1683" s="35"/>
      <c r="LES1683" s="34"/>
      <c r="LEZ1683" s="35"/>
      <c r="LFA1683" s="34"/>
      <c r="LFH1683" s="35"/>
      <c r="LFI1683" s="34"/>
      <c r="LFP1683" s="35"/>
      <c r="LFQ1683" s="34"/>
      <c r="LFX1683" s="35"/>
      <c r="LFY1683" s="34"/>
      <c r="LGF1683" s="35"/>
      <c r="LGG1683" s="34"/>
      <c r="LGN1683" s="35"/>
      <c r="LGO1683" s="34"/>
      <c r="LGV1683" s="35"/>
      <c r="LGW1683" s="34"/>
      <c r="LHD1683" s="35"/>
      <c r="LHE1683" s="34"/>
      <c r="LHL1683" s="35"/>
      <c r="LHM1683" s="34"/>
      <c r="LHT1683" s="35"/>
      <c r="LHU1683" s="34"/>
      <c r="LIB1683" s="35"/>
      <c r="LIC1683" s="34"/>
      <c r="LIJ1683" s="35"/>
      <c r="LIK1683" s="34"/>
      <c r="LIR1683" s="35"/>
      <c r="LIS1683" s="34"/>
      <c r="LIZ1683" s="35"/>
      <c r="LJA1683" s="34"/>
      <c r="LJH1683" s="35"/>
      <c r="LJI1683" s="34"/>
      <c r="LJP1683" s="35"/>
      <c r="LJQ1683" s="34"/>
      <c r="LJX1683" s="35"/>
      <c r="LJY1683" s="34"/>
      <c r="LKF1683" s="35"/>
      <c r="LKG1683" s="34"/>
      <c r="LKN1683" s="35"/>
      <c r="LKO1683" s="34"/>
      <c r="LKV1683" s="35"/>
      <c r="LKW1683" s="34"/>
      <c r="LLD1683" s="35"/>
      <c r="LLE1683" s="34"/>
      <c r="LLL1683" s="35"/>
      <c r="LLM1683" s="34"/>
      <c r="LLT1683" s="35"/>
      <c r="LLU1683" s="34"/>
      <c r="LMB1683" s="35"/>
      <c r="LMC1683" s="34"/>
      <c r="LMJ1683" s="35"/>
      <c r="LMK1683" s="34"/>
      <c r="LMR1683" s="35"/>
      <c r="LMS1683" s="34"/>
      <c r="LMZ1683" s="35"/>
      <c r="LNA1683" s="34"/>
      <c r="LNH1683" s="35"/>
      <c r="LNI1683" s="34"/>
      <c r="LNP1683" s="35"/>
      <c r="LNQ1683" s="34"/>
      <c r="LNX1683" s="35"/>
      <c r="LNY1683" s="34"/>
      <c r="LOF1683" s="35"/>
      <c r="LOG1683" s="34"/>
      <c r="LON1683" s="35"/>
      <c r="LOO1683" s="34"/>
      <c r="LOV1683" s="35"/>
      <c r="LOW1683" s="34"/>
      <c r="LPD1683" s="35"/>
      <c r="LPE1683" s="34"/>
      <c r="LPL1683" s="35"/>
      <c r="LPM1683" s="34"/>
      <c r="LPT1683" s="35"/>
      <c r="LPU1683" s="34"/>
      <c r="LQB1683" s="35"/>
      <c r="LQC1683" s="34"/>
      <c r="LQJ1683" s="35"/>
      <c r="LQK1683" s="34"/>
      <c r="LQR1683" s="35"/>
      <c r="LQS1683" s="34"/>
      <c r="LQZ1683" s="35"/>
      <c r="LRA1683" s="34"/>
      <c r="LRH1683" s="35"/>
      <c r="LRI1683" s="34"/>
      <c r="LRP1683" s="35"/>
      <c r="LRQ1683" s="34"/>
      <c r="LRX1683" s="35"/>
      <c r="LRY1683" s="34"/>
      <c r="LSF1683" s="35"/>
      <c r="LSG1683" s="34"/>
      <c r="LSN1683" s="35"/>
      <c r="LSO1683" s="34"/>
      <c r="LSV1683" s="35"/>
      <c r="LSW1683" s="34"/>
      <c r="LTD1683" s="35"/>
      <c r="LTE1683" s="34"/>
      <c r="LTL1683" s="35"/>
      <c r="LTM1683" s="34"/>
      <c r="LTT1683" s="35"/>
      <c r="LTU1683" s="34"/>
      <c r="LUB1683" s="35"/>
      <c r="LUC1683" s="34"/>
      <c r="LUJ1683" s="35"/>
      <c r="LUK1683" s="34"/>
      <c r="LUR1683" s="35"/>
      <c r="LUS1683" s="34"/>
      <c r="LUZ1683" s="35"/>
      <c r="LVA1683" s="34"/>
      <c r="LVH1683" s="35"/>
      <c r="LVI1683" s="34"/>
      <c r="LVP1683" s="35"/>
      <c r="LVQ1683" s="34"/>
      <c r="LVX1683" s="35"/>
      <c r="LVY1683" s="34"/>
      <c r="LWF1683" s="35"/>
      <c r="LWG1683" s="34"/>
      <c r="LWN1683" s="35"/>
      <c r="LWO1683" s="34"/>
      <c r="LWV1683" s="35"/>
      <c r="LWW1683" s="34"/>
      <c r="LXD1683" s="35"/>
      <c r="LXE1683" s="34"/>
      <c r="LXL1683" s="35"/>
      <c r="LXM1683" s="34"/>
      <c r="LXT1683" s="35"/>
      <c r="LXU1683" s="34"/>
      <c r="LYB1683" s="35"/>
      <c r="LYC1683" s="34"/>
      <c r="LYJ1683" s="35"/>
      <c r="LYK1683" s="34"/>
      <c r="LYR1683" s="35"/>
      <c r="LYS1683" s="34"/>
      <c r="LYZ1683" s="35"/>
      <c r="LZA1683" s="34"/>
      <c r="LZH1683" s="35"/>
      <c r="LZI1683" s="34"/>
      <c r="LZP1683" s="35"/>
      <c r="LZQ1683" s="34"/>
      <c r="LZX1683" s="35"/>
      <c r="LZY1683" s="34"/>
      <c r="MAF1683" s="35"/>
      <c r="MAG1683" s="34"/>
      <c r="MAN1683" s="35"/>
      <c r="MAO1683" s="34"/>
      <c r="MAV1683" s="35"/>
      <c r="MAW1683" s="34"/>
      <c r="MBD1683" s="35"/>
      <c r="MBE1683" s="34"/>
      <c r="MBL1683" s="35"/>
      <c r="MBM1683" s="34"/>
      <c r="MBT1683" s="35"/>
      <c r="MBU1683" s="34"/>
      <c r="MCB1683" s="35"/>
      <c r="MCC1683" s="34"/>
      <c r="MCJ1683" s="35"/>
      <c r="MCK1683" s="34"/>
      <c r="MCR1683" s="35"/>
      <c r="MCS1683" s="34"/>
      <c r="MCZ1683" s="35"/>
      <c r="MDA1683" s="34"/>
      <c r="MDH1683" s="35"/>
      <c r="MDI1683" s="34"/>
      <c r="MDP1683" s="35"/>
      <c r="MDQ1683" s="34"/>
      <c r="MDX1683" s="35"/>
      <c r="MDY1683" s="34"/>
      <c r="MEF1683" s="35"/>
      <c r="MEG1683" s="34"/>
      <c r="MEN1683" s="35"/>
      <c r="MEO1683" s="34"/>
      <c r="MEV1683" s="35"/>
      <c r="MEW1683" s="34"/>
      <c r="MFD1683" s="35"/>
      <c r="MFE1683" s="34"/>
      <c r="MFL1683" s="35"/>
      <c r="MFM1683" s="34"/>
      <c r="MFT1683" s="35"/>
      <c r="MFU1683" s="34"/>
      <c r="MGB1683" s="35"/>
      <c r="MGC1683" s="34"/>
      <c r="MGJ1683" s="35"/>
      <c r="MGK1683" s="34"/>
      <c r="MGR1683" s="35"/>
      <c r="MGS1683" s="34"/>
      <c r="MGZ1683" s="35"/>
      <c r="MHA1683" s="34"/>
      <c r="MHH1683" s="35"/>
      <c r="MHI1683" s="34"/>
      <c r="MHP1683" s="35"/>
      <c r="MHQ1683" s="34"/>
      <c r="MHX1683" s="35"/>
      <c r="MHY1683" s="34"/>
      <c r="MIF1683" s="35"/>
      <c r="MIG1683" s="34"/>
      <c r="MIN1683" s="35"/>
      <c r="MIO1683" s="34"/>
      <c r="MIV1683" s="35"/>
      <c r="MIW1683" s="34"/>
      <c r="MJD1683" s="35"/>
      <c r="MJE1683" s="34"/>
      <c r="MJL1683" s="35"/>
      <c r="MJM1683" s="34"/>
      <c r="MJT1683" s="35"/>
      <c r="MJU1683" s="34"/>
      <c r="MKB1683" s="35"/>
      <c r="MKC1683" s="34"/>
      <c r="MKJ1683" s="35"/>
      <c r="MKK1683" s="34"/>
      <c r="MKR1683" s="35"/>
      <c r="MKS1683" s="34"/>
      <c r="MKZ1683" s="35"/>
      <c r="MLA1683" s="34"/>
      <c r="MLH1683" s="35"/>
      <c r="MLI1683" s="34"/>
      <c r="MLP1683" s="35"/>
      <c r="MLQ1683" s="34"/>
      <c r="MLX1683" s="35"/>
      <c r="MLY1683" s="34"/>
      <c r="MMF1683" s="35"/>
      <c r="MMG1683" s="34"/>
      <c r="MMN1683" s="35"/>
      <c r="MMO1683" s="34"/>
      <c r="MMV1683" s="35"/>
      <c r="MMW1683" s="34"/>
      <c r="MND1683" s="35"/>
      <c r="MNE1683" s="34"/>
      <c r="MNL1683" s="35"/>
      <c r="MNM1683" s="34"/>
      <c r="MNT1683" s="35"/>
      <c r="MNU1683" s="34"/>
      <c r="MOB1683" s="35"/>
      <c r="MOC1683" s="34"/>
      <c r="MOJ1683" s="35"/>
      <c r="MOK1683" s="34"/>
      <c r="MOR1683" s="35"/>
      <c r="MOS1683" s="34"/>
      <c r="MOZ1683" s="35"/>
      <c r="MPA1683" s="34"/>
      <c r="MPH1683" s="35"/>
      <c r="MPI1683" s="34"/>
      <c r="MPP1683" s="35"/>
      <c r="MPQ1683" s="34"/>
      <c r="MPX1683" s="35"/>
      <c r="MPY1683" s="34"/>
      <c r="MQF1683" s="35"/>
      <c r="MQG1683" s="34"/>
      <c r="MQN1683" s="35"/>
      <c r="MQO1683" s="34"/>
      <c r="MQV1683" s="35"/>
      <c r="MQW1683" s="34"/>
      <c r="MRD1683" s="35"/>
      <c r="MRE1683" s="34"/>
      <c r="MRL1683" s="35"/>
      <c r="MRM1683" s="34"/>
      <c r="MRT1683" s="35"/>
      <c r="MRU1683" s="34"/>
      <c r="MSB1683" s="35"/>
      <c r="MSC1683" s="34"/>
      <c r="MSJ1683" s="35"/>
      <c r="MSK1683" s="34"/>
      <c r="MSR1683" s="35"/>
      <c r="MSS1683" s="34"/>
      <c r="MSZ1683" s="35"/>
      <c r="MTA1683" s="34"/>
      <c r="MTH1683" s="35"/>
      <c r="MTI1683" s="34"/>
      <c r="MTP1683" s="35"/>
      <c r="MTQ1683" s="34"/>
      <c r="MTX1683" s="35"/>
      <c r="MTY1683" s="34"/>
      <c r="MUF1683" s="35"/>
      <c r="MUG1683" s="34"/>
      <c r="MUN1683" s="35"/>
      <c r="MUO1683" s="34"/>
      <c r="MUV1683" s="35"/>
      <c r="MUW1683" s="34"/>
      <c r="MVD1683" s="35"/>
      <c r="MVE1683" s="34"/>
      <c r="MVL1683" s="35"/>
      <c r="MVM1683" s="34"/>
      <c r="MVT1683" s="35"/>
      <c r="MVU1683" s="34"/>
      <c r="MWB1683" s="35"/>
      <c r="MWC1683" s="34"/>
      <c r="MWJ1683" s="35"/>
      <c r="MWK1683" s="34"/>
      <c r="MWR1683" s="35"/>
      <c r="MWS1683" s="34"/>
      <c r="MWZ1683" s="35"/>
      <c r="MXA1683" s="34"/>
      <c r="MXH1683" s="35"/>
      <c r="MXI1683" s="34"/>
      <c r="MXP1683" s="35"/>
      <c r="MXQ1683" s="34"/>
      <c r="MXX1683" s="35"/>
      <c r="MXY1683" s="34"/>
      <c r="MYF1683" s="35"/>
      <c r="MYG1683" s="34"/>
      <c r="MYN1683" s="35"/>
      <c r="MYO1683" s="34"/>
      <c r="MYV1683" s="35"/>
      <c r="MYW1683" s="34"/>
      <c r="MZD1683" s="35"/>
      <c r="MZE1683" s="34"/>
      <c r="MZL1683" s="35"/>
      <c r="MZM1683" s="34"/>
      <c r="MZT1683" s="35"/>
      <c r="MZU1683" s="34"/>
      <c r="NAB1683" s="35"/>
      <c r="NAC1683" s="34"/>
      <c r="NAJ1683" s="35"/>
      <c r="NAK1683" s="34"/>
      <c r="NAR1683" s="35"/>
      <c r="NAS1683" s="34"/>
      <c r="NAZ1683" s="35"/>
      <c r="NBA1683" s="34"/>
      <c r="NBH1683" s="35"/>
      <c r="NBI1683" s="34"/>
      <c r="NBP1683" s="35"/>
      <c r="NBQ1683" s="34"/>
      <c r="NBX1683" s="35"/>
      <c r="NBY1683" s="34"/>
      <c r="NCF1683" s="35"/>
      <c r="NCG1683" s="34"/>
      <c r="NCN1683" s="35"/>
      <c r="NCO1683" s="34"/>
      <c r="NCV1683" s="35"/>
      <c r="NCW1683" s="34"/>
      <c r="NDD1683" s="35"/>
      <c r="NDE1683" s="34"/>
      <c r="NDL1683" s="35"/>
      <c r="NDM1683" s="34"/>
      <c r="NDT1683" s="35"/>
      <c r="NDU1683" s="34"/>
      <c r="NEB1683" s="35"/>
      <c r="NEC1683" s="34"/>
      <c r="NEJ1683" s="35"/>
      <c r="NEK1683" s="34"/>
      <c r="NER1683" s="35"/>
      <c r="NES1683" s="34"/>
      <c r="NEZ1683" s="35"/>
      <c r="NFA1683" s="34"/>
      <c r="NFH1683" s="35"/>
      <c r="NFI1683" s="34"/>
      <c r="NFP1683" s="35"/>
      <c r="NFQ1683" s="34"/>
      <c r="NFX1683" s="35"/>
      <c r="NFY1683" s="34"/>
      <c r="NGF1683" s="35"/>
      <c r="NGG1683" s="34"/>
      <c r="NGN1683" s="35"/>
      <c r="NGO1683" s="34"/>
      <c r="NGV1683" s="35"/>
      <c r="NGW1683" s="34"/>
      <c r="NHD1683" s="35"/>
      <c r="NHE1683" s="34"/>
      <c r="NHL1683" s="35"/>
      <c r="NHM1683" s="34"/>
      <c r="NHT1683" s="35"/>
      <c r="NHU1683" s="34"/>
      <c r="NIB1683" s="35"/>
      <c r="NIC1683" s="34"/>
      <c r="NIJ1683" s="35"/>
      <c r="NIK1683" s="34"/>
      <c r="NIR1683" s="35"/>
      <c r="NIS1683" s="34"/>
      <c r="NIZ1683" s="35"/>
      <c r="NJA1683" s="34"/>
      <c r="NJH1683" s="35"/>
      <c r="NJI1683" s="34"/>
      <c r="NJP1683" s="35"/>
      <c r="NJQ1683" s="34"/>
      <c r="NJX1683" s="35"/>
      <c r="NJY1683" s="34"/>
      <c r="NKF1683" s="35"/>
      <c r="NKG1683" s="34"/>
      <c r="NKN1683" s="35"/>
      <c r="NKO1683" s="34"/>
      <c r="NKV1683" s="35"/>
      <c r="NKW1683" s="34"/>
      <c r="NLD1683" s="35"/>
      <c r="NLE1683" s="34"/>
      <c r="NLL1683" s="35"/>
      <c r="NLM1683" s="34"/>
      <c r="NLT1683" s="35"/>
      <c r="NLU1683" s="34"/>
      <c r="NMB1683" s="35"/>
      <c r="NMC1683" s="34"/>
      <c r="NMJ1683" s="35"/>
      <c r="NMK1683" s="34"/>
      <c r="NMR1683" s="35"/>
      <c r="NMS1683" s="34"/>
      <c r="NMZ1683" s="35"/>
      <c r="NNA1683" s="34"/>
      <c r="NNH1683" s="35"/>
      <c r="NNI1683" s="34"/>
      <c r="NNP1683" s="35"/>
      <c r="NNQ1683" s="34"/>
      <c r="NNX1683" s="35"/>
      <c r="NNY1683" s="34"/>
      <c r="NOF1683" s="35"/>
      <c r="NOG1683" s="34"/>
      <c r="NON1683" s="35"/>
      <c r="NOO1683" s="34"/>
      <c r="NOV1683" s="35"/>
      <c r="NOW1683" s="34"/>
      <c r="NPD1683" s="35"/>
      <c r="NPE1683" s="34"/>
      <c r="NPL1683" s="35"/>
      <c r="NPM1683" s="34"/>
      <c r="NPT1683" s="35"/>
      <c r="NPU1683" s="34"/>
      <c r="NQB1683" s="35"/>
      <c r="NQC1683" s="34"/>
      <c r="NQJ1683" s="35"/>
      <c r="NQK1683" s="34"/>
      <c r="NQR1683" s="35"/>
      <c r="NQS1683" s="34"/>
      <c r="NQZ1683" s="35"/>
      <c r="NRA1683" s="34"/>
      <c r="NRH1683" s="35"/>
      <c r="NRI1683" s="34"/>
      <c r="NRP1683" s="35"/>
      <c r="NRQ1683" s="34"/>
      <c r="NRX1683" s="35"/>
      <c r="NRY1683" s="34"/>
      <c r="NSF1683" s="35"/>
      <c r="NSG1683" s="34"/>
      <c r="NSN1683" s="35"/>
      <c r="NSO1683" s="34"/>
      <c r="NSV1683" s="35"/>
      <c r="NSW1683" s="34"/>
      <c r="NTD1683" s="35"/>
      <c r="NTE1683" s="34"/>
      <c r="NTL1683" s="35"/>
      <c r="NTM1683" s="34"/>
      <c r="NTT1683" s="35"/>
      <c r="NTU1683" s="34"/>
      <c r="NUB1683" s="35"/>
      <c r="NUC1683" s="34"/>
      <c r="NUJ1683" s="35"/>
      <c r="NUK1683" s="34"/>
      <c r="NUR1683" s="35"/>
      <c r="NUS1683" s="34"/>
      <c r="NUZ1683" s="35"/>
      <c r="NVA1683" s="34"/>
      <c r="NVH1683" s="35"/>
      <c r="NVI1683" s="34"/>
      <c r="NVP1683" s="35"/>
      <c r="NVQ1683" s="34"/>
      <c r="NVX1683" s="35"/>
      <c r="NVY1683" s="34"/>
      <c r="NWF1683" s="35"/>
      <c r="NWG1683" s="34"/>
      <c r="NWN1683" s="35"/>
      <c r="NWO1683" s="34"/>
      <c r="NWV1683" s="35"/>
      <c r="NWW1683" s="34"/>
      <c r="NXD1683" s="35"/>
      <c r="NXE1683" s="34"/>
      <c r="NXL1683" s="35"/>
      <c r="NXM1683" s="34"/>
      <c r="NXT1683" s="35"/>
      <c r="NXU1683" s="34"/>
      <c r="NYB1683" s="35"/>
      <c r="NYC1683" s="34"/>
      <c r="NYJ1683" s="35"/>
      <c r="NYK1683" s="34"/>
      <c r="NYR1683" s="35"/>
      <c r="NYS1683" s="34"/>
      <c r="NYZ1683" s="35"/>
      <c r="NZA1683" s="34"/>
      <c r="NZH1683" s="35"/>
      <c r="NZI1683" s="34"/>
      <c r="NZP1683" s="35"/>
      <c r="NZQ1683" s="34"/>
      <c r="NZX1683" s="35"/>
      <c r="NZY1683" s="34"/>
      <c r="OAF1683" s="35"/>
      <c r="OAG1683" s="34"/>
      <c r="OAN1683" s="35"/>
      <c r="OAO1683" s="34"/>
      <c r="OAV1683" s="35"/>
      <c r="OAW1683" s="34"/>
      <c r="OBD1683" s="35"/>
      <c r="OBE1683" s="34"/>
      <c r="OBL1683" s="35"/>
      <c r="OBM1683" s="34"/>
      <c r="OBT1683" s="35"/>
      <c r="OBU1683" s="34"/>
      <c r="OCB1683" s="35"/>
      <c r="OCC1683" s="34"/>
      <c r="OCJ1683" s="35"/>
      <c r="OCK1683" s="34"/>
      <c r="OCR1683" s="35"/>
      <c r="OCS1683" s="34"/>
      <c r="OCZ1683" s="35"/>
      <c r="ODA1683" s="34"/>
      <c r="ODH1683" s="35"/>
      <c r="ODI1683" s="34"/>
      <c r="ODP1683" s="35"/>
      <c r="ODQ1683" s="34"/>
      <c r="ODX1683" s="35"/>
      <c r="ODY1683" s="34"/>
      <c r="OEF1683" s="35"/>
      <c r="OEG1683" s="34"/>
      <c r="OEN1683" s="35"/>
      <c r="OEO1683" s="34"/>
      <c r="OEV1683" s="35"/>
      <c r="OEW1683" s="34"/>
      <c r="OFD1683" s="35"/>
      <c r="OFE1683" s="34"/>
      <c r="OFL1683" s="35"/>
      <c r="OFM1683" s="34"/>
      <c r="OFT1683" s="35"/>
      <c r="OFU1683" s="34"/>
      <c r="OGB1683" s="35"/>
      <c r="OGC1683" s="34"/>
      <c r="OGJ1683" s="35"/>
      <c r="OGK1683" s="34"/>
      <c r="OGR1683" s="35"/>
      <c r="OGS1683" s="34"/>
      <c r="OGZ1683" s="35"/>
      <c r="OHA1683" s="34"/>
      <c r="OHH1683" s="35"/>
      <c r="OHI1683" s="34"/>
      <c r="OHP1683" s="35"/>
      <c r="OHQ1683" s="34"/>
      <c r="OHX1683" s="35"/>
      <c r="OHY1683" s="34"/>
      <c r="OIF1683" s="35"/>
      <c r="OIG1683" s="34"/>
      <c r="OIN1683" s="35"/>
      <c r="OIO1683" s="34"/>
      <c r="OIV1683" s="35"/>
      <c r="OIW1683" s="34"/>
      <c r="OJD1683" s="35"/>
      <c r="OJE1683" s="34"/>
      <c r="OJL1683" s="35"/>
      <c r="OJM1683" s="34"/>
      <c r="OJT1683" s="35"/>
      <c r="OJU1683" s="34"/>
      <c r="OKB1683" s="35"/>
      <c r="OKC1683" s="34"/>
      <c r="OKJ1683" s="35"/>
      <c r="OKK1683" s="34"/>
      <c r="OKR1683" s="35"/>
      <c r="OKS1683" s="34"/>
      <c r="OKZ1683" s="35"/>
      <c r="OLA1683" s="34"/>
      <c r="OLH1683" s="35"/>
      <c r="OLI1683" s="34"/>
      <c r="OLP1683" s="35"/>
      <c r="OLQ1683" s="34"/>
      <c r="OLX1683" s="35"/>
      <c r="OLY1683" s="34"/>
      <c r="OMF1683" s="35"/>
      <c r="OMG1683" s="34"/>
      <c r="OMN1683" s="35"/>
      <c r="OMO1683" s="34"/>
      <c r="OMV1683" s="35"/>
      <c r="OMW1683" s="34"/>
      <c r="OND1683" s="35"/>
      <c r="ONE1683" s="34"/>
      <c r="ONL1683" s="35"/>
      <c r="ONM1683" s="34"/>
      <c r="ONT1683" s="35"/>
      <c r="ONU1683" s="34"/>
      <c r="OOB1683" s="35"/>
      <c r="OOC1683" s="34"/>
      <c r="OOJ1683" s="35"/>
      <c r="OOK1683" s="34"/>
      <c r="OOR1683" s="35"/>
      <c r="OOS1683" s="34"/>
      <c r="OOZ1683" s="35"/>
      <c r="OPA1683" s="34"/>
      <c r="OPH1683" s="35"/>
      <c r="OPI1683" s="34"/>
      <c r="OPP1683" s="35"/>
      <c r="OPQ1683" s="34"/>
      <c r="OPX1683" s="35"/>
      <c r="OPY1683" s="34"/>
      <c r="OQF1683" s="35"/>
      <c r="OQG1683" s="34"/>
      <c r="OQN1683" s="35"/>
      <c r="OQO1683" s="34"/>
      <c r="OQV1683" s="35"/>
      <c r="OQW1683" s="34"/>
      <c r="ORD1683" s="35"/>
      <c r="ORE1683" s="34"/>
      <c r="ORL1683" s="35"/>
      <c r="ORM1683" s="34"/>
      <c r="ORT1683" s="35"/>
      <c r="ORU1683" s="34"/>
      <c r="OSB1683" s="35"/>
      <c r="OSC1683" s="34"/>
      <c r="OSJ1683" s="35"/>
      <c r="OSK1683" s="34"/>
      <c r="OSR1683" s="35"/>
      <c r="OSS1683" s="34"/>
      <c r="OSZ1683" s="35"/>
      <c r="OTA1683" s="34"/>
      <c r="OTH1683" s="35"/>
      <c r="OTI1683" s="34"/>
      <c r="OTP1683" s="35"/>
      <c r="OTQ1683" s="34"/>
      <c r="OTX1683" s="35"/>
      <c r="OTY1683" s="34"/>
      <c r="OUF1683" s="35"/>
      <c r="OUG1683" s="34"/>
      <c r="OUN1683" s="35"/>
      <c r="OUO1683" s="34"/>
      <c r="OUV1683" s="35"/>
      <c r="OUW1683" s="34"/>
      <c r="OVD1683" s="35"/>
      <c r="OVE1683" s="34"/>
      <c r="OVL1683" s="35"/>
      <c r="OVM1683" s="34"/>
      <c r="OVT1683" s="35"/>
      <c r="OVU1683" s="34"/>
      <c r="OWB1683" s="35"/>
      <c r="OWC1683" s="34"/>
      <c r="OWJ1683" s="35"/>
      <c r="OWK1683" s="34"/>
      <c r="OWR1683" s="35"/>
      <c r="OWS1683" s="34"/>
      <c r="OWZ1683" s="35"/>
      <c r="OXA1683" s="34"/>
      <c r="OXH1683" s="35"/>
      <c r="OXI1683" s="34"/>
      <c r="OXP1683" s="35"/>
      <c r="OXQ1683" s="34"/>
      <c r="OXX1683" s="35"/>
      <c r="OXY1683" s="34"/>
      <c r="OYF1683" s="35"/>
      <c r="OYG1683" s="34"/>
      <c r="OYN1683" s="35"/>
      <c r="OYO1683" s="34"/>
      <c r="OYV1683" s="35"/>
      <c r="OYW1683" s="34"/>
      <c r="OZD1683" s="35"/>
      <c r="OZE1683" s="34"/>
      <c r="OZL1683" s="35"/>
      <c r="OZM1683" s="34"/>
      <c r="OZT1683" s="35"/>
      <c r="OZU1683" s="34"/>
      <c r="PAB1683" s="35"/>
      <c r="PAC1683" s="34"/>
      <c r="PAJ1683" s="35"/>
      <c r="PAK1683" s="34"/>
      <c r="PAR1683" s="35"/>
      <c r="PAS1683" s="34"/>
      <c r="PAZ1683" s="35"/>
      <c r="PBA1683" s="34"/>
      <c r="PBH1683" s="35"/>
      <c r="PBI1683" s="34"/>
      <c r="PBP1683" s="35"/>
      <c r="PBQ1683" s="34"/>
      <c r="PBX1683" s="35"/>
      <c r="PBY1683" s="34"/>
      <c r="PCF1683" s="35"/>
      <c r="PCG1683" s="34"/>
      <c r="PCN1683" s="35"/>
      <c r="PCO1683" s="34"/>
      <c r="PCV1683" s="35"/>
      <c r="PCW1683" s="34"/>
      <c r="PDD1683" s="35"/>
      <c r="PDE1683" s="34"/>
      <c r="PDL1683" s="35"/>
      <c r="PDM1683" s="34"/>
      <c r="PDT1683" s="35"/>
      <c r="PDU1683" s="34"/>
      <c r="PEB1683" s="35"/>
      <c r="PEC1683" s="34"/>
      <c r="PEJ1683" s="35"/>
      <c r="PEK1683" s="34"/>
      <c r="PER1683" s="35"/>
      <c r="PES1683" s="34"/>
      <c r="PEZ1683" s="35"/>
      <c r="PFA1683" s="34"/>
      <c r="PFH1683" s="35"/>
      <c r="PFI1683" s="34"/>
      <c r="PFP1683" s="35"/>
      <c r="PFQ1683" s="34"/>
      <c r="PFX1683" s="35"/>
      <c r="PFY1683" s="34"/>
      <c r="PGF1683" s="35"/>
      <c r="PGG1683" s="34"/>
      <c r="PGN1683" s="35"/>
      <c r="PGO1683" s="34"/>
      <c r="PGV1683" s="35"/>
      <c r="PGW1683" s="34"/>
      <c r="PHD1683" s="35"/>
      <c r="PHE1683" s="34"/>
      <c r="PHL1683" s="35"/>
      <c r="PHM1683" s="34"/>
      <c r="PHT1683" s="35"/>
      <c r="PHU1683" s="34"/>
      <c r="PIB1683" s="35"/>
      <c r="PIC1683" s="34"/>
      <c r="PIJ1683" s="35"/>
      <c r="PIK1683" s="34"/>
      <c r="PIR1683" s="35"/>
      <c r="PIS1683" s="34"/>
      <c r="PIZ1683" s="35"/>
      <c r="PJA1683" s="34"/>
      <c r="PJH1683" s="35"/>
      <c r="PJI1683" s="34"/>
      <c r="PJP1683" s="35"/>
      <c r="PJQ1683" s="34"/>
      <c r="PJX1683" s="35"/>
      <c r="PJY1683" s="34"/>
      <c r="PKF1683" s="35"/>
      <c r="PKG1683" s="34"/>
      <c r="PKN1683" s="35"/>
      <c r="PKO1683" s="34"/>
      <c r="PKV1683" s="35"/>
      <c r="PKW1683" s="34"/>
      <c r="PLD1683" s="35"/>
      <c r="PLE1683" s="34"/>
      <c r="PLL1683" s="35"/>
      <c r="PLM1683" s="34"/>
      <c r="PLT1683" s="35"/>
      <c r="PLU1683" s="34"/>
      <c r="PMB1683" s="35"/>
      <c r="PMC1683" s="34"/>
      <c r="PMJ1683" s="35"/>
      <c r="PMK1683" s="34"/>
      <c r="PMR1683" s="35"/>
      <c r="PMS1683" s="34"/>
      <c r="PMZ1683" s="35"/>
      <c r="PNA1683" s="34"/>
      <c r="PNH1683" s="35"/>
      <c r="PNI1683" s="34"/>
      <c r="PNP1683" s="35"/>
      <c r="PNQ1683" s="34"/>
      <c r="PNX1683" s="35"/>
      <c r="PNY1683" s="34"/>
      <c r="POF1683" s="35"/>
      <c r="POG1683" s="34"/>
      <c r="PON1683" s="35"/>
      <c r="POO1683" s="34"/>
      <c r="POV1683" s="35"/>
      <c r="POW1683" s="34"/>
      <c r="PPD1683" s="35"/>
      <c r="PPE1683" s="34"/>
      <c r="PPL1683" s="35"/>
      <c r="PPM1683" s="34"/>
      <c r="PPT1683" s="35"/>
      <c r="PPU1683" s="34"/>
      <c r="PQB1683" s="35"/>
      <c r="PQC1683" s="34"/>
      <c r="PQJ1683" s="35"/>
      <c r="PQK1683" s="34"/>
      <c r="PQR1683" s="35"/>
      <c r="PQS1683" s="34"/>
      <c r="PQZ1683" s="35"/>
      <c r="PRA1683" s="34"/>
      <c r="PRH1683" s="35"/>
      <c r="PRI1683" s="34"/>
      <c r="PRP1683" s="35"/>
      <c r="PRQ1683" s="34"/>
      <c r="PRX1683" s="35"/>
      <c r="PRY1683" s="34"/>
      <c r="PSF1683" s="35"/>
      <c r="PSG1683" s="34"/>
      <c r="PSN1683" s="35"/>
      <c r="PSO1683" s="34"/>
      <c r="PSV1683" s="35"/>
      <c r="PSW1683" s="34"/>
      <c r="PTD1683" s="35"/>
      <c r="PTE1683" s="34"/>
      <c r="PTL1683" s="35"/>
      <c r="PTM1683" s="34"/>
      <c r="PTT1683" s="35"/>
      <c r="PTU1683" s="34"/>
      <c r="PUB1683" s="35"/>
      <c r="PUC1683" s="34"/>
      <c r="PUJ1683" s="35"/>
      <c r="PUK1683" s="34"/>
      <c r="PUR1683" s="35"/>
      <c r="PUS1683" s="34"/>
      <c r="PUZ1683" s="35"/>
      <c r="PVA1683" s="34"/>
      <c r="PVH1683" s="35"/>
      <c r="PVI1683" s="34"/>
      <c r="PVP1683" s="35"/>
      <c r="PVQ1683" s="34"/>
      <c r="PVX1683" s="35"/>
      <c r="PVY1683" s="34"/>
      <c r="PWF1683" s="35"/>
      <c r="PWG1683" s="34"/>
      <c r="PWN1683" s="35"/>
      <c r="PWO1683" s="34"/>
      <c r="PWV1683" s="35"/>
      <c r="PWW1683" s="34"/>
      <c r="PXD1683" s="35"/>
      <c r="PXE1683" s="34"/>
      <c r="PXL1683" s="35"/>
      <c r="PXM1683" s="34"/>
      <c r="PXT1683" s="35"/>
      <c r="PXU1683" s="34"/>
      <c r="PYB1683" s="35"/>
      <c r="PYC1683" s="34"/>
      <c r="PYJ1683" s="35"/>
      <c r="PYK1683" s="34"/>
      <c r="PYR1683" s="35"/>
      <c r="PYS1683" s="34"/>
      <c r="PYZ1683" s="35"/>
      <c r="PZA1683" s="34"/>
      <c r="PZH1683" s="35"/>
      <c r="PZI1683" s="34"/>
      <c r="PZP1683" s="35"/>
      <c r="PZQ1683" s="34"/>
      <c r="PZX1683" s="35"/>
      <c r="PZY1683" s="34"/>
      <c r="QAF1683" s="35"/>
      <c r="QAG1683" s="34"/>
      <c r="QAN1683" s="35"/>
      <c r="QAO1683" s="34"/>
      <c r="QAV1683" s="35"/>
      <c r="QAW1683" s="34"/>
      <c r="QBD1683" s="35"/>
      <c r="QBE1683" s="34"/>
      <c r="QBL1683" s="35"/>
      <c r="QBM1683" s="34"/>
      <c r="QBT1683" s="35"/>
      <c r="QBU1683" s="34"/>
      <c r="QCB1683" s="35"/>
      <c r="QCC1683" s="34"/>
      <c r="QCJ1683" s="35"/>
      <c r="QCK1683" s="34"/>
      <c r="QCR1683" s="35"/>
      <c r="QCS1683" s="34"/>
      <c r="QCZ1683" s="35"/>
      <c r="QDA1683" s="34"/>
      <c r="QDH1683" s="35"/>
      <c r="QDI1683" s="34"/>
      <c r="QDP1683" s="35"/>
      <c r="QDQ1683" s="34"/>
      <c r="QDX1683" s="35"/>
      <c r="QDY1683" s="34"/>
      <c r="QEF1683" s="35"/>
      <c r="QEG1683" s="34"/>
      <c r="QEN1683" s="35"/>
      <c r="QEO1683" s="34"/>
      <c r="QEV1683" s="35"/>
      <c r="QEW1683" s="34"/>
      <c r="QFD1683" s="35"/>
      <c r="QFE1683" s="34"/>
      <c r="QFL1683" s="35"/>
      <c r="QFM1683" s="34"/>
      <c r="QFT1683" s="35"/>
      <c r="QFU1683" s="34"/>
      <c r="QGB1683" s="35"/>
      <c r="QGC1683" s="34"/>
      <c r="QGJ1683" s="35"/>
      <c r="QGK1683" s="34"/>
      <c r="QGR1683" s="35"/>
      <c r="QGS1683" s="34"/>
      <c r="QGZ1683" s="35"/>
      <c r="QHA1683" s="34"/>
      <c r="QHH1683" s="35"/>
      <c r="QHI1683" s="34"/>
      <c r="QHP1683" s="35"/>
      <c r="QHQ1683" s="34"/>
      <c r="QHX1683" s="35"/>
      <c r="QHY1683" s="34"/>
      <c r="QIF1683" s="35"/>
      <c r="QIG1683" s="34"/>
      <c r="QIN1683" s="35"/>
      <c r="QIO1683" s="34"/>
      <c r="QIV1683" s="35"/>
      <c r="QIW1683" s="34"/>
      <c r="QJD1683" s="35"/>
      <c r="QJE1683" s="34"/>
      <c r="QJL1683" s="35"/>
      <c r="QJM1683" s="34"/>
      <c r="QJT1683" s="35"/>
      <c r="QJU1683" s="34"/>
      <c r="QKB1683" s="35"/>
      <c r="QKC1683" s="34"/>
      <c r="QKJ1683" s="35"/>
      <c r="QKK1683" s="34"/>
      <c r="QKR1683" s="35"/>
      <c r="QKS1683" s="34"/>
      <c r="QKZ1683" s="35"/>
      <c r="QLA1683" s="34"/>
      <c r="QLH1683" s="35"/>
      <c r="QLI1683" s="34"/>
      <c r="QLP1683" s="35"/>
      <c r="QLQ1683" s="34"/>
      <c r="QLX1683" s="35"/>
      <c r="QLY1683" s="34"/>
      <c r="QMF1683" s="35"/>
      <c r="QMG1683" s="34"/>
      <c r="QMN1683" s="35"/>
      <c r="QMO1683" s="34"/>
      <c r="QMV1683" s="35"/>
      <c r="QMW1683" s="34"/>
      <c r="QND1683" s="35"/>
      <c r="QNE1683" s="34"/>
      <c r="QNL1683" s="35"/>
      <c r="QNM1683" s="34"/>
      <c r="QNT1683" s="35"/>
      <c r="QNU1683" s="34"/>
      <c r="QOB1683" s="35"/>
      <c r="QOC1683" s="34"/>
      <c r="QOJ1683" s="35"/>
      <c r="QOK1683" s="34"/>
      <c r="QOR1683" s="35"/>
      <c r="QOS1683" s="34"/>
      <c r="QOZ1683" s="35"/>
      <c r="QPA1683" s="34"/>
      <c r="QPH1683" s="35"/>
      <c r="QPI1683" s="34"/>
      <c r="QPP1683" s="35"/>
      <c r="QPQ1683" s="34"/>
      <c r="QPX1683" s="35"/>
      <c r="QPY1683" s="34"/>
      <c r="QQF1683" s="35"/>
      <c r="QQG1683" s="34"/>
      <c r="QQN1683" s="35"/>
      <c r="QQO1683" s="34"/>
      <c r="QQV1683" s="35"/>
      <c r="QQW1683" s="34"/>
      <c r="QRD1683" s="35"/>
      <c r="QRE1683" s="34"/>
      <c r="QRL1683" s="35"/>
      <c r="QRM1683" s="34"/>
      <c r="QRT1683" s="35"/>
      <c r="QRU1683" s="34"/>
      <c r="QSB1683" s="35"/>
      <c r="QSC1683" s="34"/>
      <c r="QSJ1683" s="35"/>
      <c r="QSK1683" s="34"/>
      <c r="QSR1683" s="35"/>
      <c r="QSS1683" s="34"/>
      <c r="QSZ1683" s="35"/>
      <c r="QTA1683" s="34"/>
      <c r="QTH1683" s="35"/>
      <c r="QTI1683" s="34"/>
      <c r="QTP1683" s="35"/>
      <c r="QTQ1683" s="34"/>
      <c r="QTX1683" s="35"/>
      <c r="QTY1683" s="34"/>
      <c r="QUF1683" s="35"/>
      <c r="QUG1683" s="34"/>
      <c r="QUN1683" s="35"/>
      <c r="QUO1683" s="34"/>
      <c r="QUV1683" s="35"/>
      <c r="QUW1683" s="34"/>
      <c r="QVD1683" s="35"/>
      <c r="QVE1683" s="34"/>
      <c r="QVL1683" s="35"/>
      <c r="QVM1683" s="34"/>
      <c r="QVT1683" s="35"/>
      <c r="QVU1683" s="34"/>
      <c r="QWB1683" s="35"/>
      <c r="QWC1683" s="34"/>
      <c r="QWJ1683" s="35"/>
      <c r="QWK1683" s="34"/>
      <c r="QWR1683" s="35"/>
      <c r="QWS1683" s="34"/>
      <c r="QWZ1683" s="35"/>
      <c r="QXA1683" s="34"/>
      <c r="QXH1683" s="35"/>
      <c r="QXI1683" s="34"/>
      <c r="QXP1683" s="35"/>
      <c r="QXQ1683" s="34"/>
      <c r="QXX1683" s="35"/>
      <c r="QXY1683" s="34"/>
      <c r="QYF1683" s="35"/>
      <c r="QYG1683" s="34"/>
      <c r="QYN1683" s="35"/>
      <c r="QYO1683" s="34"/>
      <c r="QYV1683" s="35"/>
      <c r="QYW1683" s="34"/>
      <c r="QZD1683" s="35"/>
      <c r="QZE1683" s="34"/>
      <c r="QZL1683" s="35"/>
      <c r="QZM1683" s="34"/>
      <c r="QZT1683" s="35"/>
      <c r="QZU1683" s="34"/>
      <c r="RAB1683" s="35"/>
      <c r="RAC1683" s="34"/>
      <c r="RAJ1683" s="35"/>
      <c r="RAK1683" s="34"/>
      <c r="RAR1683" s="35"/>
      <c r="RAS1683" s="34"/>
      <c r="RAZ1683" s="35"/>
      <c r="RBA1683" s="34"/>
      <c r="RBH1683" s="35"/>
      <c r="RBI1683" s="34"/>
      <c r="RBP1683" s="35"/>
      <c r="RBQ1683" s="34"/>
      <c r="RBX1683" s="35"/>
      <c r="RBY1683" s="34"/>
      <c r="RCF1683" s="35"/>
      <c r="RCG1683" s="34"/>
      <c r="RCN1683" s="35"/>
      <c r="RCO1683" s="34"/>
      <c r="RCV1683" s="35"/>
      <c r="RCW1683" s="34"/>
      <c r="RDD1683" s="35"/>
      <c r="RDE1683" s="34"/>
      <c r="RDL1683" s="35"/>
      <c r="RDM1683" s="34"/>
      <c r="RDT1683" s="35"/>
      <c r="RDU1683" s="34"/>
      <c r="REB1683" s="35"/>
      <c r="REC1683" s="34"/>
      <c r="REJ1683" s="35"/>
      <c r="REK1683" s="34"/>
      <c r="RER1683" s="35"/>
      <c r="RES1683" s="34"/>
      <c r="REZ1683" s="35"/>
      <c r="RFA1683" s="34"/>
      <c r="RFH1683" s="35"/>
      <c r="RFI1683" s="34"/>
      <c r="RFP1683" s="35"/>
      <c r="RFQ1683" s="34"/>
      <c r="RFX1683" s="35"/>
      <c r="RFY1683" s="34"/>
      <c r="RGF1683" s="35"/>
      <c r="RGG1683" s="34"/>
      <c r="RGN1683" s="35"/>
      <c r="RGO1683" s="34"/>
      <c r="RGV1683" s="35"/>
      <c r="RGW1683" s="34"/>
      <c r="RHD1683" s="35"/>
      <c r="RHE1683" s="34"/>
      <c r="RHL1683" s="35"/>
      <c r="RHM1683" s="34"/>
      <c r="RHT1683" s="35"/>
      <c r="RHU1683" s="34"/>
      <c r="RIB1683" s="35"/>
      <c r="RIC1683" s="34"/>
      <c r="RIJ1683" s="35"/>
      <c r="RIK1683" s="34"/>
      <c r="RIR1683" s="35"/>
      <c r="RIS1683" s="34"/>
      <c r="RIZ1683" s="35"/>
      <c r="RJA1683" s="34"/>
      <c r="RJH1683" s="35"/>
      <c r="RJI1683" s="34"/>
      <c r="RJP1683" s="35"/>
      <c r="RJQ1683" s="34"/>
      <c r="RJX1683" s="35"/>
      <c r="RJY1683" s="34"/>
      <c r="RKF1683" s="35"/>
      <c r="RKG1683" s="34"/>
      <c r="RKN1683" s="35"/>
      <c r="RKO1683" s="34"/>
      <c r="RKV1683" s="35"/>
      <c r="RKW1683" s="34"/>
      <c r="RLD1683" s="35"/>
      <c r="RLE1683" s="34"/>
      <c r="RLL1683" s="35"/>
      <c r="RLM1683" s="34"/>
      <c r="RLT1683" s="35"/>
      <c r="RLU1683" s="34"/>
      <c r="RMB1683" s="35"/>
      <c r="RMC1683" s="34"/>
      <c r="RMJ1683" s="35"/>
      <c r="RMK1683" s="34"/>
      <c r="RMR1683" s="35"/>
      <c r="RMS1683" s="34"/>
      <c r="RMZ1683" s="35"/>
      <c r="RNA1683" s="34"/>
      <c r="RNH1683" s="35"/>
      <c r="RNI1683" s="34"/>
      <c r="RNP1683" s="35"/>
      <c r="RNQ1683" s="34"/>
      <c r="RNX1683" s="35"/>
      <c r="RNY1683" s="34"/>
      <c r="ROF1683" s="35"/>
      <c r="ROG1683" s="34"/>
      <c r="RON1683" s="35"/>
      <c r="ROO1683" s="34"/>
      <c r="ROV1683" s="35"/>
      <c r="ROW1683" s="34"/>
      <c r="RPD1683" s="35"/>
      <c r="RPE1683" s="34"/>
      <c r="RPL1683" s="35"/>
      <c r="RPM1683" s="34"/>
      <c r="RPT1683" s="35"/>
      <c r="RPU1683" s="34"/>
      <c r="RQB1683" s="35"/>
      <c r="RQC1683" s="34"/>
      <c r="RQJ1683" s="35"/>
      <c r="RQK1683" s="34"/>
      <c r="RQR1683" s="35"/>
      <c r="RQS1683" s="34"/>
      <c r="RQZ1683" s="35"/>
      <c r="RRA1683" s="34"/>
      <c r="RRH1683" s="35"/>
      <c r="RRI1683" s="34"/>
      <c r="RRP1683" s="35"/>
      <c r="RRQ1683" s="34"/>
      <c r="RRX1683" s="35"/>
      <c r="RRY1683" s="34"/>
      <c r="RSF1683" s="35"/>
      <c r="RSG1683" s="34"/>
      <c r="RSN1683" s="35"/>
      <c r="RSO1683" s="34"/>
      <c r="RSV1683" s="35"/>
      <c r="RSW1683" s="34"/>
      <c r="RTD1683" s="35"/>
      <c r="RTE1683" s="34"/>
      <c r="RTL1683" s="35"/>
      <c r="RTM1683" s="34"/>
      <c r="RTT1683" s="35"/>
      <c r="RTU1683" s="34"/>
      <c r="RUB1683" s="35"/>
      <c r="RUC1683" s="34"/>
      <c r="RUJ1683" s="35"/>
      <c r="RUK1683" s="34"/>
      <c r="RUR1683" s="35"/>
      <c r="RUS1683" s="34"/>
      <c r="RUZ1683" s="35"/>
      <c r="RVA1683" s="34"/>
      <c r="RVH1683" s="35"/>
      <c r="RVI1683" s="34"/>
      <c r="RVP1683" s="35"/>
      <c r="RVQ1683" s="34"/>
      <c r="RVX1683" s="35"/>
      <c r="RVY1683" s="34"/>
      <c r="RWF1683" s="35"/>
      <c r="RWG1683" s="34"/>
      <c r="RWN1683" s="35"/>
      <c r="RWO1683" s="34"/>
      <c r="RWV1683" s="35"/>
      <c r="RWW1683" s="34"/>
      <c r="RXD1683" s="35"/>
      <c r="RXE1683" s="34"/>
      <c r="RXL1683" s="35"/>
      <c r="RXM1683" s="34"/>
      <c r="RXT1683" s="35"/>
      <c r="RXU1683" s="34"/>
      <c r="RYB1683" s="35"/>
      <c r="RYC1683" s="34"/>
      <c r="RYJ1683" s="35"/>
      <c r="RYK1683" s="34"/>
      <c r="RYR1683" s="35"/>
      <c r="RYS1683" s="34"/>
      <c r="RYZ1683" s="35"/>
      <c r="RZA1683" s="34"/>
      <c r="RZH1683" s="35"/>
      <c r="RZI1683" s="34"/>
      <c r="RZP1683" s="35"/>
      <c r="RZQ1683" s="34"/>
      <c r="RZX1683" s="35"/>
      <c r="RZY1683" s="34"/>
      <c r="SAF1683" s="35"/>
      <c r="SAG1683" s="34"/>
      <c r="SAN1683" s="35"/>
      <c r="SAO1683" s="34"/>
      <c r="SAV1683" s="35"/>
      <c r="SAW1683" s="34"/>
      <c r="SBD1683" s="35"/>
      <c r="SBE1683" s="34"/>
      <c r="SBL1683" s="35"/>
      <c r="SBM1683" s="34"/>
      <c r="SBT1683" s="35"/>
      <c r="SBU1683" s="34"/>
      <c r="SCB1683" s="35"/>
      <c r="SCC1683" s="34"/>
      <c r="SCJ1683" s="35"/>
      <c r="SCK1683" s="34"/>
      <c r="SCR1683" s="35"/>
      <c r="SCS1683" s="34"/>
      <c r="SCZ1683" s="35"/>
      <c r="SDA1683" s="34"/>
      <c r="SDH1683" s="35"/>
      <c r="SDI1683" s="34"/>
      <c r="SDP1683" s="35"/>
      <c r="SDQ1683" s="34"/>
      <c r="SDX1683" s="35"/>
      <c r="SDY1683" s="34"/>
      <c r="SEF1683" s="35"/>
      <c r="SEG1683" s="34"/>
      <c r="SEN1683" s="35"/>
      <c r="SEO1683" s="34"/>
      <c r="SEV1683" s="35"/>
      <c r="SEW1683" s="34"/>
      <c r="SFD1683" s="35"/>
      <c r="SFE1683" s="34"/>
      <c r="SFL1683" s="35"/>
      <c r="SFM1683" s="34"/>
      <c r="SFT1683" s="35"/>
      <c r="SFU1683" s="34"/>
      <c r="SGB1683" s="35"/>
      <c r="SGC1683" s="34"/>
      <c r="SGJ1683" s="35"/>
      <c r="SGK1683" s="34"/>
      <c r="SGR1683" s="35"/>
      <c r="SGS1683" s="34"/>
      <c r="SGZ1683" s="35"/>
      <c r="SHA1683" s="34"/>
      <c r="SHH1683" s="35"/>
      <c r="SHI1683" s="34"/>
      <c r="SHP1683" s="35"/>
      <c r="SHQ1683" s="34"/>
      <c r="SHX1683" s="35"/>
      <c r="SHY1683" s="34"/>
      <c r="SIF1683" s="35"/>
      <c r="SIG1683" s="34"/>
      <c r="SIN1683" s="35"/>
      <c r="SIO1683" s="34"/>
      <c r="SIV1683" s="35"/>
      <c r="SIW1683" s="34"/>
      <c r="SJD1683" s="35"/>
      <c r="SJE1683" s="34"/>
      <c r="SJL1683" s="35"/>
      <c r="SJM1683" s="34"/>
      <c r="SJT1683" s="35"/>
      <c r="SJU1683" s="34"/>
      <c r="SKB1683" s="35"/>
      <c r="SKC1683" s="34"/>
      <c r="SKJ1683" s="35"/>
      <c r="SKK1683" s="34"/>
      <c r="SKR1683" s="35"/>
      <c r="SKS1683" s="34"/>
      <c r="SKZ1683" s="35"/>
      <c r="SLA1683" s="34"/>
      <c r="SLH1683" s="35"/>
      <c r="SLI1683" s="34"/>
      <c r="SLP1683" s="35"/>
      <c r="SLQ1683" s="34"/>
      <c r="SLX1683" s="35"/>
      <c r="SLY1683" s="34"/>
      <c r="SMF1683" s="35"/>
      <c r="SMG1683" s="34"/>
      <c r="SMN1683" s="35"/>
      <c r="SMO1683" s="34"/>
      <c r="SMV1683" s="35"/>
      <c r="SMW1683" s="34"/>
      <c r="SND1683" s="35"/>
      <c r="SNE1683" s="34"/>
      <c r="SNL1683" s="35"/>
      <c r="SNM1683" s="34"/>
      <c r="SNT1683" s="35"/>
      <c r="SNU1683" s="34"/>
      <c r="SOB1683" s="35"/>
      <c r="SOC1683" s="34"/>
      <c r="SOJ1683" s="35"/>
      <c r="SOK1683" s="34"/>
      <c r="SOR1683" s="35"/>
      <c r="SOS1683" s="34"/>
      <c r="SOZ1683" s="35"/>
      <c r="SPA1683" s="34"/>
      <c r="SPH1683" s="35"/>
      <c r="SPI1683" s="34"/>
      <c r="SPP1683" s="35"/>
      <c r="SPQ1683" s="34"/>
      <c r="SPX1683" s="35"/>
      <c r="SPY1683" s="34"/>
      <c r="SQF1683" s="35"/>
      <c r="SQG1683" s="34"/>
      <c r="SQN1683" s="35"/>
      <c r="SQO1683" s="34"/>
      <c r="SQV1683" s="35"/>
      <c r="SQW1683" s="34"/>
      <c r="SRD1683" s="35"/>
      <c r="SRE1683" s="34"/>
      <c r="SRL1683" s="35"/>
      <c r="SRM1683" s="34"/>
      <c r="SRT1683" s="35"/>
      <c r="SRU1683" s="34"/>
      <c r="SSB1683" s="35"/>
      <c r="SSC1683" s="34"/>
      <c r="SSJ1683" s="35"/>
      <c r="SSK1683" s="34"/>
      <c r="SSR1683" s="35"/>
      <c r="SSS1683" s="34"/>
      <c r="SSZ1683" s="35"/>
      <c r="STA1683" s="34"/>
      <c r="STH1683" s="35"/>
      <c r="STI1683" s="34"/>
      <c r="STP1683" s="35"/>
      <c r="STQ1683" s="34"/>
      <c r="STX1683" s="35"/>
      <c r="STY1683" s="34"/>
      <c r="SUF1683" s="35"/>
      <c r="SUG1683" s="34"/>
      <c r="SUN1683" s="35"/>
      <c r="SUO1683" s="34"/>
      <c r="SUV1683" s="35"/>
      <c r="SUW1683" s="34"/>
      <c r="SVD1683" s="35"/>
      <c r="SVE1683" s="34"/>
      <c r="SVL1683" s="35"/>
      <c r="SVM1683" s="34"/>
      <c r="SVT1683" s="35"/>
      <c r="SVU1683" s="34"/>
      <c r="SWB1683" s="35"/>
      <c r="SWC1683" s="34"/>
      <c r="SWJ1683" s="35"/>
      <c r="SWK1683" s="34"/>
      <c r="SWR1683" s="35"/>
      <c r="SWS1683" s="34"/>
      <c r="SWZ1683" s="35"/>
      <c r="SXA1683" s="34"/>
      <c r="SXH1683" s="35"/>
      <c r="SXI1683" s="34"/>
      <c r="SXP1683" s="35"/>
      <c r="SXQ1683" s="34"/>
      <c r="SXX1683" s="35"/>
      <c r="SXY1683" s="34"/>
      <c r="SYF1683" s="35"/>
      <c r="SYG1683" s="34"/>
      <c r="SYN1683" s="35"/>
      <c r="SYO1683" s="34"/>
      <c r="SYV1683" s="35"/>
      <c r="SYW1683" s="34"/>
      <c r="SZD1683" s="35"/>
      <c r="SZE1683" s="34"/>
      <c r="SZL1683" s="35"/>
      <c r="SZM1683" s="34"/>
      <c r="SZT1683" s="35"/>
      <c r="SZU1683" s="34"/>
      <c r="TAB1683" s="35"/>
      <c r="TAC1683" s="34"/>
      <c r="TAJ1683" s="35"/>
      <c r="TAK1683" s="34"/>
      <c r="TAR1683" s="35"/>
      <c r="TAS1683" s="34"/>
      <c r="TAZ1683" s="35"/>
      <c r="TBA1683" s="34"/>
      <c r="TBH1683" s="35"/>
      <c r="TBI1683" s="34"/>
      <c r="TBP1683" s="35"/>
      <c r="TBQ1683" s="34"/>
      <c r="TBX1683" s="35"/>
      <c r="TBY1683" s="34"/>
      <c r="TCF1683" s="35"/>
      <c r="TCG1683" s="34"/>
      <c r="TCN1683" s="35"/>
      <c r="TCO1683" s="34"/>
      <c r="TCV1683" s="35"/>
      <c r="TCW1683" s="34"/>
      <c r="TDD1683" s="35"/>
      <c r="TDE1683" s="34"/>
      <c r="TDL1683" s="35"/>
      <c r="TDM1683" s="34"/>
      <c r="TDT1683" s="35"/>
      <c r="TDU1683" s="34"/>
      <c r="TEB1683" s="35"/>
      <c r="TEC1683" s="34"/>
      <c r="TEJ1683" s="35"/>
      <c r="TEK1683" s="34"/>
      <c r="TER1683" s="35"/>
      <c r="TES1683" s="34"/>
      <c r="TEZ1683" s="35"/>
      <c r="TFA1683" s="34"/>
      <c r="TFH1683" s="35"/>
      <c r="TFI1683" s="34"/>
      <c r="TFP1683" s="35"/>
      <c r="TFQ1683" s="34"/>
      <c r="TFX1683" s="35"/>
      <c r="TFY1683" s="34"/>
      <c r="TGF1683" s="35"/>
      <c r="TGG1683" s="34"/>
      <c r="TGN1683" s="35"/>
      <c r="TGO1683" s="34"/>
      <c r="TGV1683" s="35"/>
      <c r="TGW1683" s="34"/>
      <c r="THD1683" s="35"/>
      <c r="THE1683" s="34"/>
      <c r="THL1683" s="35"/>
      <c r="THM1683" s="34"/>
      <c r="THT1683" s="35"/>
      <c r="THU1683" s="34"/>
      <c r="TIB1683" s="35"/>
      <c r="TIC1683" s="34"/>
      <c r="TIJ1683" s="35"/>
      <c r="TIK1683" s="34"/>
      <c r="TIR1683" s="35"/>
      <c r="TIS1683" s="34"/>
      <c r="TIZ1683" s="35"/>
      <c r="TJA1683" s="34"/>
      <c r="TJH1683" s="35"/>
      <c r="TJI1683" s="34"/>
      <c r="TJP1683" s="35"/>
      <c r="TJQ1683" s="34"/>
      <c r="TJX1683" s="35"/>
      <c r="TJY1683" s="34"/>
      <c r="TKF1683" s="35"/>
      <c r="TKG1683" s="34"/>
      <c r="TKN1683" s="35"/>
      <c r="TKO1683" s="34"/>
      <c r="TKV1683" s="35"/>
      <c r="TKW1683" s="34"/>
      <c r="TLD1683" s="35"/>
      <c r="TLE1683" s="34"/>
      <c r="TLL1683" s="35"/>
      <c r="TLM1683" s="34"/>
      <c r="TLT1683" s="35"/>
      <c r="TLU1683" s="34"/>
      <c r="TMB1683" s="35"/>
      <c r="TMC1683" s="34"/>
      <c r="TMJ1683" s="35"/>
      <c r="TMK1683" s="34"/>
      <c r="TMR1683" s="35"/>
      <c r="TMS1683" s="34"/>
      <c r="TMZ1683" s="35"/>
      <c r="TNA1683" s="34"/>
      <c r="TNH1683" s="35"/>
      <c r="TNI1683" s="34"/>
      <c r="TNP1683" s="35"/>
      <c r="TNQ1683" s="34"/>
      <c r="TNX1683" s="35"/>
      <c r="TNY1683" s="34"/>
      <c r="TOF1683" s="35"/>
      <c r="TOG1683" s="34"/>
      <c r="TON1683" s="35"/>
      <c r="TOO1683" s="34"/>
      <c r="TOV1683" s="35"/>
      <c r="TOW1683" s="34"/>
      <c r="TPD1683" s="35"/>
      <c r="TPE1683" s="34"/>
      <c r="TPL1683" s="35"/>
      <c r="TPM1683" s="34"/>
      <c r="TPT1683" s="35"/>
      <c r="TPU1683" s="34"/>
      <c r="TQB1683" s="35"/>
      <c r="TQC1683" s="34"/>
      <c r="TQJ1683" s="35"/>
      <c r="TQK1683" s="34"/>
      <c r="TQR1683" s="35"/>
      <c r="TQS1683" s="34"/>
      <c r="TQZ1683" s="35"/>
      <c r="TRA1683" s="34"/>
      <c r="TRH1683" s="35"/>
      <c r="TRI1683" s="34"/>
      <c r="TRP1683" s="35"/>
      <c r="TRQ1683" s="34"/>
      <c r="TRX1683" s="35"/>
      <c r="TRY1683" s="34"/>
      <c r="TSF1683" s="35"/>
      <c r="TSG1683" s="34"/>
      <c r="TSN1683" s="35"/>
      <c r="TSO1683" s="34"/>
      <c r="TSV1683" s="35"/>
      <c r="TSW1683" s="34"/>
      <c r="TTD1683" s="35"/>
      <c r="TTE1683" s="34"/>
      <c r="TTL1683" s="35"/>
      <c r="TTM1683" s="34"/>
      <c r="TTT1683" s="35"/>
      <c r="TTU1683" s="34"/>
      <c r="TUB1683" s="35"/>
      <c r="TUC1683" s="34"/>
      <c r="TUJ1683" s="35"/>
      <c r="TUK1683" s="34"/>
      <c r="TUR1683" s="35"/>
      <c r="TUS1683" s="34"/>
      <c r="TUZ1683" s="35"/>
      <c r="TVA1683" s="34"/>
      <c r="TVH1683" s="35"/>
      <c r="TVI1683" s="34"/>
      <c r="TVP1683" s="35"/>
      <c r="TVQ1683" s="34"/>
      <c r="TVX1683" s="35"/>
      <c r="TVY1683" s="34"/>
      <c r="TWF1683" s="35"/>
      <c r="TWG1683" s="34"/>
      <c r="TWN1683" s="35"/>
      <c r="TWO1683" s="34"/>
      <c r="TWV1683" s="35"/>
      <c r="TWW1683" s="34"/>
      <c r="TXD1683" s="35"/>
      <c r="TXE1683" s="34"/>
      <c r="TXL1683" s="35"/>
      <c r="TXM1683" s="34"/>
      <c r="TXT1683" s="35"/>
      <c r="TXU1683" s="34"/>
      <c r="TYB1683" s="35"/>
      <c r="TYC1683" s="34"/>
      <c r="TYJ1683" s="35"/>
      <c r="TYK1683" s="34"/>
      <c r="TYR1683" s="35"/>
      <c r="TYS1683" s="34"/>
      <c r="TYZ1683" s="35"/>
      <c r="TZA1683" s="34"/>
      <c r="TZH1683" s="35"/>
      <c r="TZI1683" s="34"/>
      <c r="TZP1683" s="35"/>
      <c r="TZQ1683" s="34"/>
      <c r="TZX1683" s="35"/>
      <c r="TZY1683" s="34"/>
      <c r="UAF1683" s="35"/>
      <c r="UAG1683" s="34"/>
      <c r="UAN1683" s="35"/>
      <c r="UAO1683" s="34"/>
      <c r="UAV1683" s="35"/>
      <c r="UAW1683" s="34"/>
      <c r="UBD1683" s="35"/>
      <c r="UBE1683" s="34"/>
      <c r="UBL1683" s="35"/>
      <c r="UBM1683" s="34"/>
      <c r="UBT1683" s="35"/>
      <c r="UBU1683" s="34"/>
      <c r="UCB1683" s="35"/>
      <c r="UCC1683" s="34"/>
      <c r="UCJ1683" s="35"/>
      <c r="UCK1683" s="34"/>
      <c r="UCR1683" s="35"/>
      <c r="UCS1683" s="34"/>
      <c r="UCZ1683" s="35"/>
      <c r="UDA1683" s="34"/>
      <c r="UDH1683" s="35"/>
      <c r="UDI1683" s="34"/>
      <c r="UDP1683" s="35"/>
      <c r="UDQ1683" s="34"/>
      <c r="UDX1683" s="35"/>
      <c r="UDY1683" s="34"/>
      <c r="UEF1683" s="35"/>
      <c r="UEG1683" s="34"/>
      <c r="UEN1683" s="35"/>
      <c r="UEO1683" s="34"/>
      <c r="UEV1683" s="35"/>
      <c r="UEW1683" s="34"/>
      <c r="UFD1683" s="35"/>
      <c r="UFE1683" s="34"/>
      <c r="UFL1683" s="35"/>
      <c r="UFM1683" s="34"/>
      <c r="UFT1683" s="35"/>
      <c r="UFU1683" s="34"/>
      <c r="UGB1683" s="35"/>
      <c r="UGC1683" s="34"/>
      <c r="UGJ1683" s="35"/>
      <c r="UGK1683" s="34"/>
      <c r="UGR1683" s="35"/>
      <c r="UGS1683" s="34"/>
      <c r="UGZ1683" s="35"/>
      <c r="UHA1683" s="34"/>
      <c r="UHH1683" s="35"/>
      <c r="UHI1683" s="34"/>
      <c r="UHP1683" s="35"/>
      <c r="UHQ1683" s="34"/>
      <c r="UHX1683" s="35"/>
      <c r="UHY1683" s="34"/>
      <c r="UIF1683" s="35"/>
      <c r="UIG1683" s="34"/>
      <c r="UIN1683" s="35"/>
      <c r="UIO1683" s="34"/>
      <c r="UIV1683" s="35"/>
      <c r="UIW1683" s="34"/>
      <c r="UJD1683" s="35"/>
      <c r="UJE1683" s="34"/>
      <c r="UJL1683" s="35"/>
      <c r="UJM1683" s="34"/>
      <c r="UJT1683" s="35"/>
      <c r="UJU1683" s="34"/>
      <c r="UKB1683" s="35"/>
      <c r="UKC1683" s="34"/>
      <c r="UKJ1683" s="35"/>
      <c r="UKK1683" s="34"/>
      <c r="UKR1683" s="35"/>
      <c r="UKS1683" s="34"/>
      <c r="UKZ1683" s="35"/>
      <c r="ULA1683" s="34"/>
      <c r="ULH1683" s="35"/>
      <c r="ULI1683" s="34"/>
      <c r="ULP1683" s="35"/>
      <c r="ULQ1683" s="34"/>
      <c r="ULX1683" s="35"/>
      <c r="ULY1683" s="34"/>
      <c r="UMF1683" s="35"/>
      <c r="UMG1683" s="34"/>
      <c r="UMN1683" s="35"/>
      <c r="UMO1683" s="34"/>
      <c r="UMV1683" s="35"/>
      <c r="UMW1683" s="34"/>
      <c r="UND1683" s="35"/>
      <c r="UNE1683" s="34"/>
      <c r="UNL1683" s="35"/>
      <c r="UNM1683" s="34"/>
      <c r="UNT1683" s="35"/>
      <c r="UNU1683" s="34"/>
      <c r="UOB1683" s="35"/>
      <c r="UOC1683" s="34"/>
      <c r="UOJ1683" s="35"/>
      <c r="UOK1683" s="34"/>
      <c r="UOR1683" s="35"/>
      <c r="UOS1683" s="34"/>
      <c r="UOZ1683" s="35"/>
      <c r="UPA1683" s="34"/>
      <c r="UPH1683" s="35"/>
      <c r="UPI1683" s="34"/>
      <c r="UPP1683" s="35"/>
      <c r="UPQ1683" s="34"/>
      <c r="UPX1683" s="35"/>
      <c r="UPY1683" s="34"/>
      <c r="UQF1683" s="35"/>
      <c r="UQG1683" s="34"/>
      <c r="UQN1683" s="35"/>
      <c r="UQO1683" s="34"/>
      <c r="UQV1683" s="35"/>
      <c r="UQW1683" s="34"/>
      <c r="URD1683" s="35"/>
      <c r="URE1683" s="34"/>
      <c r="URL1683" s="35"/>
      <c r="URM1683" s="34"/>
      <c r="URT1683" s="35"/>
      <c r="URU1683" s="34"/>
      <c r="USB1683" s="35"/>
      <c r="USC1683" s="34"/>
      <c r="USJ1683" s="35"/>
      <c r="USK1683" s="34"/>
      <c r="USR1683" s="35"/>
      <c r="USS1683" s="34"/>
      <c r="USZ1683" s="35"/>
      <c r="UTA1683" s="34"/>
      <c r="UTH1683" s="35"/>
      <c r="UTI1683" s="34"/>
      <c r="UTP1683" s="35"/>
      <c r="UTQ1683" s="34"/>
      <c r="UTX1683" s="35"/>
      <c r="UTY1683" s="34"/>
      <c r="UUF1683" s="35"/>
      <c r="UUG1683" s="34"/>
      <c r="UUN1683" s="35"/>
      <c r="UUO1683" s="34"/>
      <c r="UUV1683" s="35"/>
      <c r="UUW1683" s="34"/>
      <c r="UVD1683" s="35"/>
      <c r="UVE1683" s="34"/>
      <c r="UVL1683" s="35"/>
      <c r="UVM1683" s="34"/>
      <c r="UVT1683" s="35"/>
      <c r="UVU1683" s="34"/>
      <c r="UWB1683" s="35"/>
      <c r="UWC1683" s="34"/>
      <c r="UWJ1683" s="35"/>
      <c r="UWK1683" s="34"/>
      <c r="UWR1683" s="35"/>
      <c r="UWS1683" s="34"/>
      <c r="UWZ1683" s="35"/>
      <c r="UXA1683" s="34"/>
      <c r="UXH1683" s="35"/>
      <c r="UXI1683" s="34"/>
      <c r="UXP1683" s="35"/>
      <c r="UXQ1683" s="34"/>
      <c r="UXX1683" s="35"/>
      <c r="UXY1683" s="34"/>
      <c r="UYF1683" s="35"/>
      <c r="UYG1683" s="34"/>
      <c r="UYN1683" s="35"/>
      <c r="UYO1683" s="34"/>
      <c r="UYV1683" s="35"/>
      <c r="UYW1683" s="34"/>
      <c r="UZD1683" s="35"/>
      <c r="UZE1683" s="34"/>
      <c r="UZL1683" s="35"/>
      <c r="UZM1683" s="34"/>
      <c r="UZT1683" s="35"/>
      <c r="UZU1683" s="34"/>
      <c r="VAB1683" s="35"/>
      <c r="VAC1683" s="34"/>
      <c r="VAJ1683" s="35"/>
      <c r="VAK1683" s="34"/>
      <c r="VAR1683" s="35"/>
      <c r="VAS1683" s="34"/>
      <c r="VAZ1683" s="35"/>
      <c r="VBA1683" s="34"/>
      <c r="VBH1683" s="35"/>
      <c r="VBI1683" s="34"/>
      <c r="VBP1683" s="35"/>
      <c r="VBQ1683" s="34"/>
      <c r="VBX1683" s="35"/>
      <c r="VBY1683" s="34"/>
      <c r="VCF1683" s="35"/>
      <c r="VCG1683" s="34"/>
      <c r="VCN1683" s="35"/>
      <c r="VCO1683" s="34"/>
      <c r="VCV1683" s="35"/>
      <c r="VCW1683" s="34"/>
      <c r="VDD1683" s="35"/>
      <c r="VDE1683" s="34"/>
      <c r="VDL1683" s="35"/>
      <c r="VDM1683" s="34"/>
      <c r="VDT1683" s="35"/>
      <c r="VDU1683" s="34"/>
      <c r="VEB1683" s="35"/>
      <c r="VEC1683" s="34"/>
      <c r="VEJ1683" s="35"/>
      <c r="VEK1683" s="34"/>
      <c r="VER1683" s="35"/>
      <c r="VES1683" s="34"/>
      <c r="VEZ1683" s="35"/>
      <c r="VFA1683" s="34"/>
      <c r="VFH1683" s="35"/>
      <c r="VFI1683" s="34"/>
      <c r="VFP1683" s="35"/>
      <c r="VFQ1683" s="34"/>
      <c r="VFX1683" s="35"/>
      <c r="VFY1683" s="34"/>
      <c r="VGF1683" s="35"/>
      <c r="VGG1683" s="34"/>
      <c r="VGN1683" s="35"/>
      <c r="VGO1683" s="34"/>
      <c r="VGV1683" s="35"/>
      <c r="VGW1683" s="34"/>
      <c r="VHD1683" s="35"/>
      <c r="VHE1683" s="34"/>
      <c r="VHL1683" s="35"/>
      <c r="VHM1683" s="34"/>
      <c r="VHT1683" s="35"/>
      <c r="VHU1683" s="34"/>
      <c r="VIB1683" s="35"/>
      <c r="VIC1683" s="34"/>
      <c r="VIJ1683" s="35"/>
      <c r="VIK1683" s="34"/>
      <c r="VIR1683" s="35"/>
      <c r="VIS1683" s="34"/>
      <c r="VIZ1683" s="35"/>
      <c r="VJA1683" s="34"/>
      <c r="VJH1683" s="35"/>
      <c r="VJI1683" s="34"/>
      <c r="VJP1683" s="35"/>
      <c r="VJQ1683" s="34"/>
      <c r="VJX1683" s="35"/>
      <c r="VJY1683" s="34"/>
      <c r="VKF1683" s="35"/>
      <c r="VKG1683" s="34"/>
      <c r="VKN1683" s="35"/>
      <c r="VKO1683" s="34"/>
      <c r="VKV1683" s="35"/>
      <c r="VKW1683" s="34"/>
      <c r="VLD1683" s="35"/>
      <c r="VLE1683" s="34"/>
      <c r="VLL1683" s="35"/>
      <c r="VLM1683" s="34"/>
      <c r="VLT1683" s="35"/>
      <c r="VLU1683" s="34"/>
      <c r="VMB1683" s="35"/>
      <c r="VMC1683" s="34"/>
      <c r="VMJ1683" s="35"/>
      <c r="VMK1683" s="34"/>
      <c r="VMR1683" s="35"/>
      <c r="VMS1683" s="34"/>
      <c r="VMZ1683" s="35"/>
      <c r="VNA1683" s="34"/>
      <c r="VNH1683" s="35"/>
      <c r="VNI1683" s="34"/>
      <c r="VNP1683" s="35"/>
      <c r="VNQ1683" s="34"/>
      <c r="VNX1683" s="35"/>
      <c r="VNY1683" s="34"/>
      <c r="VOF1683" s="35"/>
      <c r="VOG1683" s="34"/>
      <c r="VON1683" s="35"/>
      <c r="VOO1683" s="34"/>
      <c r="VOV1683" s="35"/>
      <c r="VOW1683" s="34"/>
      <c r="VPD1683" s="35"/>
      <c r="VPE1683" s="34"/>
      <c r="VPL1683" s="35"/>
      <c r="VPM1683" s="34"/>
      <c r="VPT1683" s="35"/>
      <c r="VPU1683" s="34"/>
      <c r="VQB1683" s="35"/>
      <c r="VQC1683" s="34"/>
      <c r="VQJ1683" s="35"/>
      <c r="VQK1683" s="34"/>
      <c r="VQR1683" s="35"/>
      <c r="VQS1683" s="34"/>
      <c r="VQZ1683" s="35"/>
      <c r="VRA1683" s="34"/>
      <c r="VRH1683" s="35"/>
      <c r="VRI1683" s="34"/>
      <c r="VRP1683" s="35"/>
      <c r="VRQ1683" s="34"/>
      <c r="VRX1683" s="35"/>
      <c r="VRY1683" s="34"/>
      <c r="VSF1683" s="35"/>
      <c r="VSG1683" s="34"/>
      <c r="VSN1683" s="35"/>
      <c r="VSO1683" s="34"/>
      <c r="VSV1683" s="35"/>
      <c r="VSW1683" s="34"/>
      <c r="VTD1683" s="35"/>
      <c r="VTE1683" s="34"/>
      <c r="VTL1683" s="35"/>
      <c r="VTM1683" s="34"/>
      <c r="VTT1683" s="35"/>
      <c r="VTU1683" s="34"/>
      <c r="VUB1683" s="35"/>
      <c r="VUC1683" s="34"/>
      <c r="VUJ1683" s="35"/>
      <c r="VUK1683" s="34"/>
      <c r="VUR1683" s="35"/>
      <c r="VUS1683" s="34"/>
      <c r="VUZ1683" s="35"/>
      <c r="VVA1683" s="34"/>
      <c r="VVH1683" s="35"/>
      <c r="VVI1683" s="34"/>
      <c r="VVP1683" s="35"/>
      <c r="VVQ1683" s="34"/>
      <c r="VVX1683" s="35"/>
      <c r="VVY1683" s="34"/>
      <c r="VWF1683" s="35"/>
      <c r="VWG1683" s="34"/>
      <c r="VWN1683" s="35"/>
      <c r="VWO1683" s="34"/>
      <c r="VWV1683" s="35"/>
      <c r="VWW1683" s="34"/>
      <c r="VXD1683" s="35"/>
      <c r="VXE1683" s="34"/>
      <c r="VXL1683" s="35"/>
      <c r="VXM1683" s="34"/>
      <c r="VXT1683" s="35"/>
      <c r="VXU1683" s="34"/>
      <c r="VYB1683" s="35"/>
      <c r="VYC1683" s="34"/>
      <c r="VYJ1683" s="35"/>
      <c r="VYK1683" s="34"/>
      <c r="VYR1683" s="35"/>
      <c r="VYS1683" s="34"/>
      <c r="VYZ1683" s="35"/>
      <c r="VZA1683" s="34"/>
      <c r="VZH1683" s="35"/>
      <c r="VZI1683" s="34"/>
      <c r="VZP1683" s="35"/>
      <c r="VZQ1683" s="34"/>
      <c r="VZX1683" s="35"/>
      <c r="VZY1683" s="34"/>
      <c r="WAF1683" s="35"/>
      <c r="WAG1683" s="34"/>
      <c r="WAN1683" s="35"/>
      <c r="WAO1683" s="34"/>
      <c r="WAV1683" s="35"/>
      <c r="WAW1683" s="34"/>
      <c r="WBD1683" s="35"/>
      <c r="WBE1683" s="34"/>
      <c r="WBL1683" s="35"/>
      <c r="WBM1683" s="34"/>
      <c r="WBT1683" s="35"/>
      <c r="WBU1683" s="34"/>
      <c r="WCB1683" s="35"/>
      <c r="WCC1683" s="34"/>
      <c r="WCJ1683" s="35"/>
      <c r="WCK1683" s="34"/>
      <c r="WCR1683" s="35"/>
      <c r="WCS1683" s="34"/>
      <c r="WCZ1683" s="35"/>
      <c r="WDA1683" s="34"/>
      <c r="WDH1683" s="35"/>
      <c r="WDI1683" s="34"/>
      <c r="WDP1683" s="35"/>
      <c r="WDQ1683" s="34"/>
      <c r="WDX1683" s="35"/>
      <c r="WDY1683" s="34"/>
      <c r="WEF1683" s="35"/>
      <c r="WEG1683" s="34"/>
      <c r="WEN1683" s="35"/>
      <c r="WEO1683" s="34"/>
      <c r="WEV1683" s="35"/>
      <c r="WEW1683" s="34"/>
      <c r="WFD1683" s="35"/>
      <c r="WFE1683" s="34"/>
      <c r="WFL1683" s="35"/>
      <c r="WFM1683" s="34"/>
      <c r="WFT1683" s="35"/>
      <c r="WFU1683" s="34"/>
      <c r="WGB1683" s="35"/>
      <c r="WGC1683" s="34"/>
      <c r="WGJ1683" s="35"/>
      <c r="WGK1683" s="34"/>
      <c r="WGR1683" s="35"/>
      <c r="WGS1683" s="34"/>
      <c r="WGZ1683" s="35"/>
      <c r="WHA1683" s="34"/>
      <c r="WHH1683" s="35"/>
      <c r="WHI1683" s="34"/>
      <c r="WHP1683" s="35"/>
      <c r="WHQ1683" s="34"/>
      <c r="WHX1683" s="35"/>
      <c r="WHY1683" s="34"/>
      <c r="WIF1683" s="35"/>
      <c r="WIG1683" s="34"/>
      <c r="WIN1683" s="35"/>
      <c r="WIO1683" s="34"/>
      <c r="WIV1683" s="35"/>
      <c r="WIW1683" s="34"/>
      <c r="WJD1683" s="35"/>
      <c r="WJE1683" s="34"/>
      <c r="WJL1683" s="35"/>
      <c r="WJM1683" s="34"/>
      <c r="WJT1683" s="35"/>
      <c r="WJU1683" s="34"/>
      <c r="WKB1683" s="35"/>
      <c r="WKC1683" s="34"/>
      <c r="WKJ1683" s="35"/>
      <c r="WKK1683" s="34"/>
      <c r="WKR1683" s="35"/>
      <c r="WKS1683" s="34"/>
      <c r="WKZ1683" s="35"/>
      <c r="WLA1683" s="34"/>
      <c r="WLH1683" s="35"/>
      <c r="WLI1683" s="34"/>
      <c r="WLP1683" s="35"/>
      <c r="WLQ1683" s="34"/>
      <c r="WLX1683" s="35"/>
      <c r="WLY1683" s="34"/>
      <c r="WMF1683" s="35"/>
      <c r="WMG1683" s="34"/>
      <c r="WMN1683" s="35"/>
      <c r="WMO1683" s="34"/>
      <c r="WMV1683" s="35"/>
      <c r="WMW1683" s="34"/>
      <c r="WND1683" s="35"/>
      <c r="WNE1683" s="34"/>
      <c r="WNL1683" s="35"/>
      <c r="WNM1683" s="34"/>
      <c r="WNT1683" s="35"/>
      <c r="WNU1683" s="34"/>
      <c r="WOB1683" s="35"/>
      <c r="WOC1683" s="34"/>
      <c r="WOJ1683" s="35"/>
      <c r="WOK1683" s="34"/>
      <c r="WOR1683" s="35"/>
      <c r="WOS1683" s="34"/>
      <c r="WOZ1683" s="35"/>
      <c r="WPA1683" s="34"/>
      <c r="WPH1683" s="35"/>
      <c r="WPI1683" s="34"/>
      <c r="WPP1683" s="35"/>
      <c r="WPQ1683" s="34"/>
      <c r="WPX1683" s="35"/>
      <c r="WPY1683" s="34"/>
      <c r="WQF1683" s="35"/>
      <c r="WQG1683" s="34"/>
      <c r="WQN1683" s="35"/>
      <c r="WQO1683" s="34"/>
      <c r="WQV1683" s="35"/>
      <c r="WQW1683" s="34"/>
      <c r="WRD1683" s="35"/>
      <c r="WRE1683" s="34"/>
      <c r="WRL1683" s="35"/>
      <c r="WRM1683" s="34"/>
      <c r="WRT1683" s="35"/>
      <c r="WRU1683" s="34"/>
      <c r="WSB1683" s="35"/>
      <c r="WSC1683" s="34"/>
      <c r="WSJ1683" s="35"/>
      <c r="WSK1683" s="34"/>
      <c r="WSR1683" s="35"/>
      <c r="WSS1683" s="34"/>
      <c r="WSZ1683" s="35"/>
      <c r="WTA1683" s="34"/>
      <c r="WTH1683" s="35"/>
      <c r="WTI1683" s="34"/>
      <c r="WTP1683" s="35"/>
      <c r="WTQ1683" s="34"/>
      <c r="WTX1683" s="35"/>
      <c r="WTY1683" s="34"/>
      <c r="WUF1683" s="35"/>
      <c r="WUG1683" s="34"/>
      <c r="WUN1683" s="35"/>
      <c r="WUO1683" s="34"/>
      <c r="WUV1683" s="35"/>
      <c r="WUW1683" s="34"/>
      <c r="WVD1683" s="35"/>
      <c r="WVE1683" s="34"/>
      <c r="WVL1683" s="35"/>
      <c r="WVM1683" s="34"/>
      <c r="WVT1683" s="35"/>
      <c r="WVU1683" s="34"/>
      <c r="WWB1683" s="35"/>
      <c r="WWC1683" s="34"/>
      <c r="WWJ1683" s="35"/>
      <c r="WWK1683" s="34"/>
      <c r="WWR1683" s="35"/>
      <c r="WWS1683" s="34"/>
      <c r="WWZ1683" s="35"/>
      <c r="WXA1683" s="34"/>
      <c r="WXH1683" s="35"/>
      <c r="WXI1683" s="34"/>
      <c r="WXP1683" s="35"/>
      <c r="WXQ1683" s="34"/>
      <c r="WXX1683" s="35"/>
      <c r="WXY1683" s="34"/>
      <c r="WYF1683" s="35"/>
      <c r="WYG1683" s="34"/>
      <c r="WYN1683" s="35"/>
      <c r="WYO1683" s="34"/>
      <c r="WYV1683" s="35"/>
      <c r="WYW1683" s="34"/>
      <c r="WZD1683" s="35"/>
      <c r="WZE1683" s="34"/>
      <c r="WZL1683" s="35"/>
      <c r="WZM1683" s="34"/>
      <c r="WZT1683" s="35"/>
      <c r="WZU1683" s="34"/>
      <c r="XAB1683" s="35"/>
      <c r="XAC1683" s="34"/>
      <c r="XAJ1683" s="35"/>
      <c r="XAK1683" s="34"/>
      <c r="XAR1683" s="35"/>
      <c r="XAS1683" s="34"/>
      <c r="XAZ1683" s="35"/>
      <c r="XBA1683" s="34"/>
      <c r="XBH1683" s="35"/>
      <c r="XBI1683" s="34"/>
      <c r="XBP1683" s="35"/>
      <c r="XBQ1683" s="34"/>
      <c r="XBX1683" s="35"/>
      <c r="XBY1683" s="34"/>
      <c r="XCF1683" s="35"/>
      <c r="XCG1683" s="34"/>
      <c r="XCN1683" s="35"/>
      <c r="XCO1683" s="34"/>
      <c r="XCV1683" s="35"/>
      <c r="XCW1683" s="34"/>
      <c r="XDD1683" s="35"/>
      <c r="XDE1683" s="34"/>
      <c r="XDL1683" s="35"/>
      <c r="XDM1683" s="34"/>
      <c r="XDT1683" s="35"/>
      <c r="XDU1683" s="34"/>
      <c r="XEB1683" s="35"/>
      <c r="XEC1683" s="34"/>
      <c r="XEJ1683" s="35"/>
      <c r="XEK1683" s="34"/>
      <c r="XER1683" s="35"/>
      <c r="XES1683" s="34"/>
      <c r="XEZ1683" s="35"/>
      <c r="XFA1683" s="34"/>
    </row>
    <row r="1684" spans="1:1021 1028:2045 2052:3069 3076:4093 4100:5117 5124:6141 6148:7165 7172:8189 8196:9213 9220:10237 10244:11261 11268:12285 12292:13309 13316:14333 14340:15357 15364:16381" x14ac:dyDescent="0.25">
      <c r="A1684" t="s">
        <v>484</v>
      </c>
      <c r="B1684" t="s">
        <v>478</v>
      </c>
      <c r="C1684">
        <v>339</v>
      </c>
      <c r="D1684">
        <v>339</v>
      </c>
      <c r="E1684" s="35">
        <v>1</v>
      </c>
      <c r="F1684" s="34">
        <v>1.9999999999999999E-88</v>
      </c>
      <c r="G1684">
        <v>85.76</v>
      </c>
      <c r="H1684">
        <v>1446</v>
      </c>
      <c r="I1684" t="str">
        <f>HYPERLINK("https://www.ncbi.nlm.nih.gov/nucleotide/MW024112.1?report=genbank&amp;log$=nucltop&amp;blast_rank=82&amp;RID=XE6RV0D8013","MW024112.1")</f>
        <v>MW024112.1</v>
      </c>
      <c r="L1684" s="35"/>
      <c r="M1684" s="34"/>
      <c r="T1684" s="35"/>
      <c r="U1684" s="34"/>
      <c r="AB1684" s="35"/>
      <c r="AC1684" s="34"/>
      <c r="AJ1684" s="35"/>
      <c r="AK1684" s="34"/>
      <c r="AR1684" s="35"/>
      <c r="AS1684" s="34"/>
      <c r="AZ1684" s="35"/>
      <c r="BA1684" s="34"/>
      <c r="BH1684" s="35"/>
      <c r="BI1684" s="34"/>
      <c r="BP1684" s="35"/>
      <c r="BQ1684" s="34"/>
      <c r="BX1684" s="35"/>
      <c r="BY1684" s="34"/>
      <c r="CF1684" s="35"/>
      <c r="CG1684" s="34"/>
      <c r="CN1684" s="35"/>
      <c r="CO1684" s="34"/>
      <c r="CV1684" s="35"/>
      <c r="CW1684" s="34"/>
      <c r="DD1684" s="35"/>
      <c r="DE1684" s="34"/>
      <c r="DL1684" s="35"/>
      <c r="DM1684" s="34"/>
      <c r="DT1684" s="35"/>
      <c r="DU1684" s="34"/>
      <c r="EB1684" s="35"/>
      <c r="EC1684" s="34"/>
      <c r="EJ1684" s="35"/>
      <c r="EK1684" s="34"/>
      <c r="ER1684" s="35"/>
      <c r="ES1684" s="34"/>
      <c r="EZ1684" s="35"/>
      <c r="FA1684" s="34"/>
      <c r="FH1684" s="35"/>
      <c r="FI1684" s="34"/>
      <c r="FP1684" s="35"/>
      <c r="FQ1684" s="34"/>
      <c r="FX1684" s="35"/>
      <c r="FY1684" s="34"/>
      <c r="GF1684" s="35"/>
      <c r="GG1684" s="34"/>
      <c r="GN1684" s="35"/>
      <c r="GO1684" s="34"/>
      <c r="GV1684" s="35"/>
      <c r="GW1684" s="34"/>
      <c r="HD1684" s="35"/>
      <c r="HE1684" s="34"/>
      <c r="HL1684" s="35"/>
      <c r="HM1684" s="34"/>
      <c r="HT1684" s="35"/>
      <c r="HU1684" s="34"/>
      <c r="IB1684" s="35"/>
      <c r="IC1684" s="34"/>
      <c r="IJ1684" s="35"/>
      <c r="IK1684" s="34"/>
      <c r="IR1684" s="35"/>
      <c r="IS1684" s="34"/>
      <c r="IZ1684" s="35"/>
      <c r="JA1684" s="34"/>
      <c r="JH1684" s="35"/>
      <c r="JI1684" s="34"/>
      <c r="JP1684" s="35"/>
      <c r="JQ1684" s="34"/>
      <c r="JX1684" s="35"/>
      <c r="JY1684" s="34"/>
      <c r="KF1684" s="35"/>
      <c r="KG1684" s="34"/>
      <c r="KN1684" s="35"/>
      <c r="KO1684" s="34"/>
      <c r="KV1684" s="35"/>
      <c r="KW1684" s="34"/>
      <c r="LD1684" s="35"/>
      <c r="LE1684" s="34"/>
      <c r="LL1684" s="35"/>
      <c r="LM1684" s="34"/>
      <c r="LT1684" s="35"/>
      <c r="LU1684" s="34"/>
      <c r="MB1684" s="35"/>
      <c r="MC1684" s="34"/>
      <c r="MJ1684" s="35"/>
      <c r="MK1684" s="34"/>
      <c r="MR1684" s="35"/>
      <c r="MS1684" s="34"/>
      <c r="MZ1684" s="35"/>
      <c r="NA1684" s="34"/>
      <c r="NH1684" s="35"/>
      <c r="NI1684" s="34"/>
      <c r="NP1684" s="35"/>
      <c r="NQ1684" s="34"/>
      <c r="NX1684" s="35"/>
      <c r="NY1684" s="34"/>
      <c r="OF1684" s="35"/>
      <c r="OG1684" s="34"/>
      <c r="ON1684" s="35"/>
      <c r="OO1684" s="34"/>
      <c r="OV1684" s="35"/>
      <c r="OW1684" s="34"/>
      <c r="PD1684" s="35"/>
      <c r="PE1684" s="34"/>
      <c r="PL1684" s="35"/>
      <c r="PM1684" s="34"/>
      <c r="PT1684" s="35"/>
      <c r="PU1684" s="34"/>
      <c r="QB1684" s="35"/>
      <c r="QC1684" s="34"/>
      <c r="QJ1684" s="35"/>
      <c r="QK1684" s="34"/>
      <c r="QR1684" s="35"/>
      <c r="QS1684" s="34"/>
      <c r="QZ1684" s="35"/>
      <c r="RA1684" s="34"/>
      <c r="RH1684" s="35"/>
      <c r="RI1684" s="34"/>
      <c r="RP1684" s="35"/>
      <c r="RQ1684" s="34"/>
      <c r="RX1684" s="35"/>
      <c r="RY1684" s="34"/>
      <c r="SF1684" s="35"/>
      <c r="SG1684" s="34"/>
      <c r="SN1684" s="35"/>
      <c r="SO1684" s="34"/>
      <c r="SV1684" s="35"/>
      <c r="SW1684" s="34"/>
      <c r="TD1684" s="35"/>
      <c r="TE1684" s="34"/>
      <c r="TL1684" s="35"/>
      <c r="TM1684" s="34"/>
      <c r="TT1684" s="35"/>
      <c r="TU1684" s="34"/>
      <c r="UB1684" s="35"/>
      <c r="UC1684" s="34"/>
      <c r="UJ1684" s="35"/>
      <c r="UK1684" s="34"/>
      <c r="UR1684" s="35"/>
      <c r="US1684" s="34"/>
      <c r="UZ1684" s="35"/>
      <c r="VA1684" s="34"/>
      <c r="VH1684" s="35"/>
      <c r="VI1684" s="34"/>
      <c r="VP1684" s="35"/>
      <c r="VQ1684" s="34"/>
      <c r="VX1684" s="35"/>
      <c r="VY1684" s="34"/>
      <c r="WF1684" s="35"/>
      <c r="WG1684" s="34"/>
      <c r="WN1684" s="35"/>
      <c r="WO1684" s="34"/>
      <c r="WV1684" s="35"/>
      <c r="WW1684" s="34"/>
      <c r="XD1684" s="35"/>
      <c r="XE1684" s="34"/>
      <c r="XL1684" s="35"/>
      <c r="XM1684" s="34"/>
      <c r="XT1684" s="35"/>
      <c r="XU1684" s="34"/>
      <c r="YB1684" s="35"/>
      <c r="YC1684" s="34"/>
      <c r="YJ1684" s="35"/>
      <c r="YK1684" s="34"/>
      <c r="YR1684" s="35"/>
      <c r="YS1684" s="34"/>
      <c r="YZ1684" s="35"/>
      <c r="ZA1684" s="34"/>
      <c r="ZH1684" s="35"/>
      <c r="ZI1684" s="34"/>
      <c r="ZP1684" s="35"/>
      <c r="ZQ1684" s="34"/>
      <c r="ZX1684" s="35"/>
      <c r="ZY1684" s="34"/>
      <c r="AAF1684" s="35"/>
      <c r="AAG1684" s="34"/>
      <c r="AAN1684" s="35"/>
      <c r="AAO1684" s="34"/>
      <c r="AAV1684" s="35"/>
      <c r="AAW1684" s="34"/>
      <c r="ABD1684" s="35"/>
      <c r="ABE1684" s="34"/>
      <c r="ABL1684" s="35"/>
      <c r="ABM1684" s="34"/>
      <c r="ABT1684" s="35"/>
      <c r="ABU1684" s="34"/>
      <c r="ACB1684" s="35"/>
      <c r="ACC1684" s="34"/>
      <c r="ACJ1684" s="35"/>
      <c r="ACK1684" s="34"/>
      <c r="ACR1684" s="35"/>
      <c r="ACS1684" s="34"/>
      <c r="ACZ1684" s="35"/>
      <c r="ADA1684" s="34"/>
      <c r="ADH1684" s="35"/>
      <c r="ADI1684" s="34"/>
      <c r="ADP1684" s="35"/>
      <c r="ADQ1684" s="34"/>
      <c r="ADX1684" s="35"/>
      <c r="ADY1684" s="34"/>
      <c r="AEF1684" s="35"/>
      <c r="AEG1684" s="34"/>
      <c r="AEN1684" s="35"/>
      <c r="AEO1684" s="34"/>
      <c r="AEV1684" s="35"/>
      <c r="AEW1684" s="34"/>
      <c r="AFD1684" s="35"/>
      <c r="AFE1684" s="34"/>
      <c r="AFL1684" s="35"/>
      <c r="AFM1684" s="34"/>
      <c r="AFT1684" s="35"/>
      <c r="AFU1684" s="34"/>
      <c r="AGB1684" s="35"/>
      <c r="AGC1684" s="34"/>
      <c r="AGJ1684" s="35"/>
      <c r="AGK1684" s="34"/>
      <c r="AGR1684" s="35"/>
      <c r="AGS1684" s="34"/>
      <c r="AGZ1684" s="35"/>
      <c r="AHA1684" s="34"/>
      <c r="AHH1684" s="35"/>
      <c r="AHI1684" s="34"/>
      <c r="AHP1684" s="35"/>
      <c r="AHQ1684" s="34"/>
      <c r="AHX1684" s="35"/>
      <c r="AHY1684" s="34"/>
      <c r="AIF1684" s="35"/>
      <c r="AIG1684" s="34"/>
      <c r="AIN1684" s="35"/>
      <c r="AIO1684" s="34"/>
      <c r="AIV1684" s="35"/>
      <c r="AIW1684" s="34"/>
      <c r="AJD1684" s="35"/>
      <c r="AJE1684" s="34"/>
      <c r="AJL1684" s="35"/>
      <c r="AJM1684" s="34"/>
      <c r="AJT1684" s="35"/>
      <c r="AJU1684" s="34"/>
      <c r="AKB1684" s="35"/>
      <c r="AKC1684" s="34"/>
      <c r="AKJ1684" s="35"/>
      <c r="AKK1684" s="34"/>
      <c r="AKR1684" s="35"/>
      <c r="AKS1684" s="34"/>
      <c r="AKZ1684" s="35"/>
      <c r="ALA1684" s="34"/>
      <c r="ALH1684" s="35"/>
      <c r="ALI1684" s="34"/>
      <c r="ALP1684" s="35"/>
      <c r="ALQ1684" s="34"/>
      <c r="ALX1684" s="35"/>
      <c r="ALY1684" s="34"/>
      <c r="AMF1684" s="35"/>
      <c r="AMG1684" s="34"/>
      <c r="AMN1684" s="35"/>
      <c r="AMO1684" s="34"/>
      <c r="AMV1684" s="35"/>
      <c r="AMW1684" s="34"/>
      <c r="AND1684" s="35"/>
      <c r="ANE1684" s="34"/>
      <c r="ANL1684" s="35"/>
      <c r="ANM1684" s="34"/>
      <c r="ANT1684" s="35"/>
      <c r="ANU1684" s="34"/>
      <c r="AOB1684" s="35"/>
      <c r="AOC1684" s="34"/>
      <c r="AOJ1684" s="35"/>
      <c r="AOK1684" s="34"/>
      <c r="AOR1684" s="35"/>
      <c r="AOS1684" s="34"/>
      <c r="AOZ1684" s="35"/>
      <c r="APA1684" s="34"/>
      <c r="APH1684" s="35"/>
      <c r="API1684" s="34"/>
      <c r="APP1684" s="35"/>
      <c r="APQ1684" s="34"/>
      <c r="APX1684" s="35"/>
      <c r="APY1684" s="34"/>
      <c r="AQF1684" s="35"/>
      <c r="AQG1684" s="34"/>
      <c r="AQN1684" s="35"/>
      <c r="AQO1684" s="34"/>
      <c r="AQV1684" s="35"/>
      <c r="AQW1684" s="34"/>
      <c r="ARD1684" s="35"/>
      <c r="ARE1684" s="34"/>
      <c r="ARL1684" s="35"/>
      <c r="ARM1684" s="34"/>
      <c r="ART1684" s="35"/>
      <c r="ARU1684" s="34"/>
      <c r="ASB1684" s="35"/>
      <c r="ASC1684" s="34"/>
      <c r="ASJ1684" s="35"/>
      <c r="ASK1684" s="34"/>
      <c r="ASR1684" s="35"/>
      <c r="ASS1684" s="34"/>
      <c r="ASZ1684" s="35"/>
      <c r="ATA1684" s="34"/>
      <c r="ATH1684" s="35"/>
      <c r="ATI1684" s="34"/>
      <c r="ATP1684" s="35"/>
      <c r="ATQ1684" s="34"/>
      <c r="ATX1684" s="35"/>
      <c r="ATY1684" s="34"/>
      <c r="AUF1684" s="35"/>
      <c r="AUG1684" s="34"/>
      <c r="AUN1684" s="35"/>
      <c r="AUO1684" s="34"/>
      <c r="AUV1684" s="35"/>
      <c r="AUW1684" s="34"/>
      <c r="AVD1684" s="35"/>
      <c r="AVE1684" s="34"/>
      <c r="AVL1684" s="35"/>
      <c r="AVM1684" s="34"/>
      <c r="AVT1684" s="35"/>
      <c r="AVU1684" s="34"/>
      <c r="AWB1684" s="35"/>
      <c r="AWC1684" s="34"/>
      <c r="AWJ1684" s="35"/>
      <c r="AWK1684" s="34"/>
      <c r="AWR1684" s="35"/>
      <c r="AWS1684" s="34"/>
      <c r="AWZ1684" s="35"/>
      <c r="AXA1684" s="34"/>
      <c r="AXH1684" s="35"/>
      <c r="AXI1684" s="34"/>
      <c r="AXP1684" s="35"/>
      <c r="AXQ1684" s="34"/>
      <c r="AXX1684" s="35"/>
      <c r="AXY1684" s="34"/>
      <c r="AYF1684" s="35"/>
      <c r="AYG1684" s="34"/>
      <c r="AYN1684" s="35"/>
      <c r="AYO1684" s="34"/>
      <c r="AYV1684" s="35"/>
      <c r="AYW1684" s="34"/>
      <c r="AZD1684" s="35"/>
      <c r="AZE1684" s="34"/>
      <c r="AZL1684" s="35"/>
      <c r="AZM1684" s="34"/>
      <c r="AZT1684" s="35"/>
      <c r="AZU1684" s="34"/>
      <c r="BAB1684" s="35"/>
      <c r="BAC1684" s="34"/>
      <c r="BAJ1684" s="35"/>
      <c r="BAK1684" s="34"/>
      <c r="BAR1684" s="35"/>
      <c r="BAS1684" s="34"/>
      <c r="BAZ1684" s="35"/>
      <c r="BBA1684" s="34"/>
      <c r="BBH1684" s="35"/>
      <c r="BBI1684" s="34"/>
      <c r="BBP1684" s="35"/>
      <c r="BBQ1684" s="34"/>
      <c r="BBX1684" s="35"/>
      <c r="BBY1684" s="34"/>
      <c r="BCF1684" s="35"/>
      <c r="BCG1684" s="34"/>
      <c r="BCN1684" s="35"/>
      <c r="BCO1684" s="34"/>
      <c r="BCV1684" s="35"/>
      <c r="BCW1684" s="34"/>
      <c r="BDD1684" s="35"/>
      <c r="BDE1684" s="34"/>
      <c r="BDL1684" s="35"/>
      <c r="BDM1684" s="34"/>
      <c r="BDT1684" s="35"/>
      <c r="BDU1684" s="34"/>
      <c r="BEB1684" s="35"/>
      <c r="BEC1684" s="34"/>
      <c r="BEJ1684" s="35"/>
      <c r="BEK1684" s="34"/>
      <c r="BER1684" s="35"/>
      <c r="BES1684" s="34"/>
      <c r="BEZ1684" s="35"/>
      <c r="BFA1684" s="34"/>
      <c r="BFH1684" s="35"/>
      <c r="BFI1684" s="34"/>
      <c r="BFP1684" s="35"/>
      <c r="BFQ1684" s="34"/>
      <c r="BFX1684" s="35"/>
      <c r="BFY1684" s="34"/>
      <c r="BGF1684" s="35"/>
      <c r="BGG1684" s="34"/>
      <c r="BGN1684" s="35"/>
      <c r="BGO1684" s="34"/>
      <c r="BGV1684" s="35"/>
      <c r="BGW1684" s="34"/>
      <c r="BHD1684" s="35"/>
      <c r="BHE1684" s="34"/>
      <c r="BHL1684" s="35"/>
      <c r="BHM1684" s="34"/>
      <c r="BHT1684" s="35"/>
      <c r="BHU1684" s="34"/>
      <c r="BIB1684" s="35"/>
      <c r="BIC1684" s="34"/>
      <c r="BIJ1684" s="35"/>
      <c r="BIK1684" s="34"/>
      <c r="BIR1684" s="35"/>
      <c r="BIS1684" s="34"/>
      <c r="BIZ1684" s="35"/>
      <c r="BJA1684" s="34"/>
      <c r="BJH1684" s="35"/>
      <c r="BJI1684" s="34"/>
      <c r="BJP1684" s="35"/>
      <c r="BJQ1684" s="34"/>
      <c r="BJX1684" s="35"/>
      <c r="BJY1684" s="34"/>
      <c r="BKF1684" s="35"/>
      <c r="BKG1684" s="34"/>
      <c r="BKN1684" s="35"/>
      <c r="BKO1684" s="34"/>
      <c r="BKV1684" s="35"/>
      <c r="BKW1684" s="34"/>
      <c r="BLD1684" s="35"/>
      <c r="BLE1684" s="34"/>
      <c r="BLL1684" s="35"/>
      <c r="BLM1684" s="34"/>
      <c r="BLT1684" s="35"/>
      <c r="BLU1684" s="34"/>
      <c r="BMB1684" s="35"/>
      <c r="BMC1684" s="34"/>
      <c r="BMJ1684" s="35"/>
      <c r="BMK1684" s="34"/>
      <c r="BMR1684" s="35"/>
      <c r="BMS1684" s="34"/>
      <c r="BMZ1684" s="35"/>
      <c r="BNA1684" s="34"/>
      <c r="BNH1684" s="35"/>
      <c r="BNI1684" s="34"/>
      <c r="BNP1684" s="35"/>
      <c r="BNQ1684" s="34"/>
      <c r="BNX1684" s="35"/>
      <c r="BNY1684" s="34"/>
      <c r="BOF1684" s="35"/>
      <c r="BOG1684" s="34"/>
      <c r="BON1684" s="35"/>
      <c r="BOO1684" s="34"/>
      <c r="BOV1684" s="35"/>
      <c r="BOW1684" s="34"/>
      <c r="BPD1684" s="35"/>
      <c r="BPE1684" s="34"/>
      <c r="BPL1684" s="35"/>
      <c r="BPM1684" s="34"/>
      <c r="BPT1684" s="35"/>
      <c r="BPU1684" s="34"/>
      <c r="BQB1684" s="35"/>
      <c r="BQC1684" s="34"/>
      <c r="BQJ1684" s="35"/>
      <c r="BQK1684" s="34"/>
      <c r="BQR1684" s="35"/>
      <c r="BQS1684" s="34"/>
      <c r="BQZ1684" s="35"/>
      <c r="BRA1684" s="34"/>
      <c r="BRH1684" s="35"/>
      <c r="BRI1684" s="34"/>
      <c r="BRP1684" s="35"/>
      <c r="BRQ1684" s="34"/>
      <c r="BRX1684" s="35"/>
      <c r="BRY1684" s="34"/>
      <c r="BSF1684" s="35"/>
      <c r="BSG1684" s="34"/>
      <c r="BSN1684" s="35"/>
      <c r="BSO1684" s="34"/>
      <c r="BSV1684" s="35"/>
      <c r="BSW1684" s="34"/>
      <c r="BTD1684" s="35"/>
      <c r="BTE1684" s="34"/>
      <c r="BTL1684" s="35"/>
      <c r="BTM1684" s="34"/>
      <c r="BTT1684" s="35"/>
      <c r="BTU1684" s="34"/>
      <c r="BUB1684" s="35"/>
      <c r="BUC1684" s="34"/>
      <c r="BUJ1684" s="35"/>
      <c r="BUK1684" s="34"/>
      <c r="BUR1684" s="35"/>
      <c r="BUS1684" s="34"/>
      <c r="BUZ1684" s="35"/>
      <c r="BVA1684" s="34"/>
      <c r="BVH1684" s="35"/>
      <c r="BVI1684" s="34"/>
      <c r="BVP1684" s="35"/>
      <c r="BVQ1684" s="34"/>
      <c r="BVX1684" s="35"/>
      <c r="BVY1684" s="34"/>
      <c r="BWF1684" s="35"/>
      <c r="BWG1684" s="34"/>
      <c r="BWN1684" s="35"/>
      <c r="BWO1684" s="34"/>
      <c r="BWV1684" s="35"/>
      <c r="BWW1684" s="34"/>
      <c r="BXD1684" s="35"/>
      <c r="BXE1684" s="34"/>
      <c r="BXL1684" s="35"/>
      <c r="BXM1684" s="34"/>
      <c r="BXT1684" s="35"/>
      <c r="BXU1684" s="34"/>
      <c r="BYB1684" s="35"/>
      <c r="BYC1684" s="34"/>
      <c r="BYJ1684" s="35"/>
      <c r="BYK1684" s="34"/>
      <c r="BYR1684" s="35"/>
      <c r="BYS1684" s="34"/>
      <c r="BYZ1684" s="35"/>
      <c r="BZA1684" s="34"/>
      <c r="BZH1684" s="35"/>
      <c r="BZI1684" s="34"/>
      <c r="BZP1684" s="35"/>
      <c r="BZQ1684" s="34"/>
      <c r="BZX1684" s="35"/>
      <c r="BZY1684" s="34"/>
      <c r="CAF1684" s="35"/>
      <c r="CAG1684" s="34"/>
      <c r="CAN1684" s="35"/>
      <c r="CAO1684" s="34"/>
      <c r="CAV1684" s="35"/>
      <c r="CAW1684" s="34"/>
      <c r="CBD1684" s="35"/>
      <c r="CBE1684" s="34"/>
      <c r="CBL1684" s="35"/>
      <c r="CBM1684" s="34"/>
      <c r="CBT1684" s="35"/>
      <c r="CBU1684" s="34"/>
      <c r="CCB1684" s="35"/>
      <c r="CCC1684" s="34"/>
      <c r="CCJ1684" s="35"/>
      <c r="CCK1684" s="34"/>
      <c r="CCR1684" s="35"/>
      <c r="CCS1684" s="34"/>
      <c r="CCZ1684" s="35"/>
      <c r="CDA1684" s="34"/>
      <c r="CDH1684" s="35"/>
      <c r="CDI1684" s="34"/>
      <c r="CDP1684" s="35"/>
      <c r="CDQ1684" s="34"/>
      <c r="CDX1684" s="35"/>
      <c r="CDY1684" s="34"/>
      <c r="CEF1684" s="35"/>
      <c r="CEG1684" s="34"/>
      <c r="CEN1684" s="35"/>
      <c r="CEO1684" s="34"/>
      <c r="CEV1684" s="35"/>
      <c r="CEW1684" s="34"/>
      <c r="CFD1684" s="35"/>
      <c r="CFE1684" s="34"/>
      <c r="CFL1684" s="35"/>
      <c r="CFM1684" s="34"/>
      <c r="CFT1684" s="35"/>
      <c r="CFU1684" s="34"/>
      <c r="CGB1684" s="35"/>
      <c r="CGC1684" s="34"/>
      <c r="CGJ1684" s="35"/>
      <c r="CGK1684" s="34"/>
      <c r="CGR1684" s="35"/>
      <c r="CGS1684" s="34"/>
      <c r="CGZ1684" s="35"/>
      <c r="CHA1684" s="34"/>
      <c r="CHH1684" s="35"/>
      <c r="CHI1684" s="34"/>
      <c r="CHP1684" s="35"/>
      <c r="CHQ1684" s="34"/>
      <c r="CHX1684" s="35"/>
      <c r="CHY1684" s="34"/>
      <c r="CIF1684" s="35"/>
      <c r="CIG1684" s="34"/>
      <c r="CIN1684" s="35"/>
      <c r="CIO1684" s="34"/>
      <c r="CIV1684" s="35"/>
      <c r="CIW1684" s="34"/>
      <c r="CJD1684" s="35"/>
      <c r="CJE1684" s="34"/>
      <c r="CJL1684" s="35"/>
      <c r="CJM1684" s="34"/>
      <c r="CJT1684" s="35"/>
      <c r="CJU1684" s="34"/>
      <c r="CKB1684" s="35"/>
      <c r="CKC1684" s="34"/>
      <c r="CKJ1684" s="35"/>
      <c r="CKK1684" s="34"/>
      <c r="CKR1684" s="35"/>
      <c r="CKS1684" s="34"/>
      <c r="CKZ1684" s="35"/>
      <c r="CLA1684" s="34"/>
      <c r="CLH1684" s="35"/>
      <c r="CLI1684" s="34"/>
      <c r="CLP1684" s="35"/>
      <c r="CLQ1684" s="34"/>
      <c r="CLX1684" s="35"/>
      <c r="CLY1684" s="34"/>
      <c r="CMF1684" s="35"/>
      <c r="CMG1684" s="34"/>
      <c r="CMN1684" s="35"/>
      <c r="CMO1684" s="34"/>
      <c r="CMV1684" s="35"/>
      <c r="CMW1684" s="34"/>
      <c r="CND1684" s="35"/>
      <c r="CNE1684" s="34"/>
      <c r="CNL1684" s="35"/>
      <c r="CNM1684" s="34"/>
      <c r="CNT1684" s="35"/>
      <c r="CNU1684" s="34"/>
      <c r="COB1684" s="35"/>
      <c r="COC1684" s="34"/>
      <c r="COJ1684" s="35"/>
      <c r="COK1684" s="34"/>
      <c r="COR1684" s="35"/>
      <c r="COS1684" s="34"/>
      <c r="COZ1684" s="35"/>
      <c r="CPA1684" s="34"/>
      <c r="CPH1684" s="35"/>
      <c r="CPI1684" s="34"/>
      <c r="CPP1684" s="35"/>
      <c r="CPQ1684" s="34"/>
      <c r="CPX1684" s="35"/>
      <c r="CPY1684" s="34"/>
      <c r="CQF1684" s="35"/>
      <c r="CQG1684" s="34"/>
      <c r="CQN1684" s="35"/>
      <c r="CQO1684" s="34"/>
      <c r="CQV1684" s="35"/>
      <c r="CQW1684" s="34"/>
      <c r="CRD1684" s="35"/>
      <c r="CRE1684" s="34"/>
      <c r="CRL1684" s="35"/>
      <c r="CRM1684" s="34"/>
      <c r="CRT1684" s="35"/>
      <c r="CRU1684" s="34"/>
      <c r="CSB1684" s="35"/>
      <c r="CSC1684" s="34"/>
      <c r="CSJ1684" s="35"/>
      <c r="CSK1684" s="34"/>
      <c r="CSR1684" s="35"/>
      <c r="CSS1684" s="34"/>
      <c r="CSZ1684" s="35"/>
      <c r="CTA1684" s="34"/>
      <c r="CTH1684" s="35"/>
      <c r="CTI1684" s="34"/>
      <c r="CTP1684" s="35"/>
      <c r="CTQ1684" s="34"/>
      <c r="CTX1684" s="35"/>
      <c r="CTY1684" s="34"/>
      <c r="CUF1684" s="35"/>
      <c r="CUG1684" s="34"/>
      <c r="CUN1684" s="35"/>
      <c r="CUO1684" s="34"/>
      <c r="CUV1684" s="35"/>
      <c r="CUW1684" s="34"/>
      <c r="CVD1684" s="35"/>
      <c r="CVE1684" s="34"/>
      <c r="CVL1684" s="35"/>
      <c r="CVM1684" s="34"/>
      <c r="CVT1684" s="35"/>
      <c r="CVU1684" s="34"/>
      <c r="CWB1684" s="35"/>
      <c r="CWC1684" s="34"/>
      <c r="CWJ1684" s="35"/>
      <c r="CWK1684" s="34"/>
      <c r="CWR1684" s="35"/>
      <c r="CWS1684" s="34"/>
      <c r="CWZ1684" s="35"/>
      <c r="CXA1684" s="34"/>
      <c r="CXH1684" s="35"/>
      <c r="CXI1684" s="34"/>
      <c r="CXP1684" s="35"/>
      <c r="CXQ1684" s="34"/>
      <c r="CXX1684" s="35"/>
      <c r="CXY1684" s="34"/>
      <c r="CYF1684" s="35"/>
      <c r="CYG1684" s="34"/>
      <c r="CYN1684" s="35"/>
      <c r="CYO1684" s="34"/>
      <c r="CYV1684" s="35"/>
      <c r="CYW1684" s="34"/>
      <c r="CZD1684" s="35"/>
      <c r="CZE1684" s="34"/>
      <c r="CZL1684" s="35"/>
      <c r="CZM1684" s="34"/>
      <c r="CZT1684" s="35"/>
      <c r="CZU1684" s="34"/>
      <c r="DAB1684" s="35"/>
      <c r="DAC1684" s="34"/>
      <c r="DAJ1684" s="35"/>
      <c r="DAK1684" s="34"/>
      <c r="DAR1684" s="35"/>
      <c r="DAS1684" s="34"/>
      <c r="DAZ1684" s="35"/>
      <c r="DBA1684" s="34"/>
      <c r="DBH1684" s="35"/>
      <c r="DBI1684" s="34"/>
      <c r="DBP1684" s="35"/>
      <c r="DBQ1684" s="34"/>
      <c r="DBX1684" s="35"/>
      <c r="DBY1684" s="34"/>
      <c r="DCF1684" s="35"/>
      <c r="DCG1684" s="34"/>
      <c r="DCN1684" s="35"/>
      <c r="DCO1684" s="34"/>
      <c r="DCV1684" s="35"/>
      <c r="DCW1684" s="34"/>
      <c r="DDD1684" s="35"/>
      <c r="DDE1684" s="34"/>
      <c r="DDL1684" s="35"/>
      <c r="DDM1684" s="34"/>
      <c r="DDT1684" s="35"/>
      <c r="DDU1684" s="34"/>
      <c r="DEB1684" s="35"/>
      <c r="DEC1684" s="34"/>
      <c r="DEJ1684" s="35"/>
      <c r="DEK1684" s="34"/>
      <c r="DER1684" s="35"/>
      <c r="DES1684" s="34"/>
      <c r="DEZ1684" s="35"/>
      <c r="DFA1684" s="34"/>
      <c r="DFH1684" s="35"/>
      <c r="DFI1684" s="34"/>
      <c r="DFP1684" s="35"/>
      <c r="DFQ1684" s="34"/>
      <c r="DFX1684" s="35"/>
      <c r="DFY1684" s="34"/>
      <c r="DGF1684" s="35"/>
      <c r="DGG1684" s="34"/>
      <c r="DGN1684" s="35"/>
      <c r="DGO1684" s="34"/>
      <c r="DGV1684" s="35"/>
      <c r="DGW1684" s="34"/>
      <c r="DHD1684" s="35"/>
      <c r="DHE1684" s="34"/>
      <c r="DHL1684" s="35"/>
      <c r="DHM1684" s="34"/>
      <c r="DHT1684" s="35"/>
      <c r="DHU1684" s="34"/>
      <c r="DIB1684" s="35"/>
      <c r="DIC1684" s="34"/>
      <c r="DIJ1684" s="35"/>
      <c r="DIK1684" s="34"/>
      <c r="DIR1684" s="35"/>
      <c r="DIS1684" s="34"/>
      <c r="DIZ1684" s="35"/>
      <c r="DJA1684" s="34"/>
      <c r="DJH1684" s="35"/>
      <c r="DJI1684" s="34"/>
      <c r="DJP1684" s="35"/>
      <c r="DJQ1684" s="34"/>
      <c r="DJX1684" s="35"/>
      <c r="DJY1684" s="34"/>
      <c r="DKF1684" s="35"/>
      <c r="DKG1684" s="34"/>
      <c r="DKN1684" s="35"/>
      <c r="DKO1684" s="34"/>
      <c r="DKV1684" s="35"/>
      <c r="DKW1684" s="34"/>
      <c r="DLD1684" s="35"/>
      <c r="DLE1684" s="34"/>
      <c r="DLL1684" s="35"/>
      <c r="DLM1684" s="34"/>
      <c r="DLT1684" s="35"/>
      <c r="DLU1684" s="34"/>
      <c r="DMB1684" s="35"/>
      <c r="DMC1684" s="34"/>
      <c r="DMJ1684" s="35"/>
      <c r="DMK1684" s="34"/>
      <c r="DMR1684" s="35"/>
      <c r="DMS1684" s="34"/>
      <c r="DMZ1684" s="35"/>
      <c r="DNA1684" s="34"/>
      <c r="DNH1684" s="35"/>
      <c r="DNI1684" s="34"/>
      <c r="DNP1684" s="35"/>
      <c r="DNQ1684" s="34"/>
      <c r="DNX1684" s="35"/>
      <c r="DNY1684" s="34"/>
      <c r="DOF1684" s="35"/>
      <c r="DOG1684" s="34"/>
      <c r="DON1684" s="35"/>
      <c r="DOO1684" s="34"/>
      <c r="DOV1684" s="35"/>
      <c r="DOW1684" s="34"/>
      <c r="DPD1684" s="35"/>
      <c r="DPE1684" s="34"/>
      <c r="DPL1684" s="35"/>
      <c r="DPM1684" s="34"/>
      <c r="DPT1684" s="35"/>
      <c r="DPU1684" s="34"/>
      <c r="DQB1684" s="35"/>
      <c r="DQC1684" s="34"/>
      <c r="DQJ1684" s="35"/>
      <c r="DQK1684" s="34"/>
      <c r="DQR1684" s="35"/>
      <c r="DQS1684" s="34"/>
      <c r="DQZ1684" s="35"/>
      <c r="DRA1684" s="34"/>
      <c r="DRH1684" s="35"/>
      <c r="DRI1684" s="34"/>
      <c r="DRP1684" s="35"/>
      <c r="DRQ1684" s="34"/>
      <c r="DRX1684" s="35"/>
      <c r="DRY1684" s="34"/>
      <c r="DSF1684" s="35"/>
      <c r="DSG1684" s="34"/>
      <c r="DSN1684" s="35"/>
      <c r="DSO1684" s="34"/>
      <c r="DSV1684" s="35"/>
      <c r="DSW1684" s="34"/>
      <c r="DTD1684" s="35"/>
      <c r="DTE1684" s="34"/>
      <c r="DTL1684" s="35"/>
      <c r="DTM1684" s="34"/>
      <c r="DTT1684" s="35"/>
      <c r="DTU1684" s="34"/>
      <c r="DUB1684" s="35"/>
      <c r="DUC1684" s="34"/>
      <c r="DUJ1684" s="35"/>
      <c r="DUK1684" s="34"/>
      <c r="DUR1684" s="35"/>
      <c r="DUS1684" s="34"/>
      <c r="DUZ1684" s="35"/>
      <c r="DVA1684" s="34"/>
      <c r="DVH1684" s="35"/>
      <c r="DVI1684" s="34"/>
      <c r="DVP1684" s="35"/>
      <c r="DVQ1684" s="34"/>
      <c r="DVX1684" s="35"/>
      <c r="DVY1684" s="34"/>
      <c r="DWF1684" s="35"/>
      <c r="DWG1684" s="34"/>
      <c r="DWN1684" s="35"/>
      <c r="DWO1684" s="34"/>
      <c r="DWV1684" s="35"/>
      <c r="DWW1684" s="34"/>
      <c r="DXD1684" s="35"/>
      <c r="DXE1684" s="34"/>
      <c r="DXL1684" s="35"/>
      <c r="DXM1684" s="34"/>
      <c r="DXT1684" s="35"/>
      <c r="DXU1684" s="34"/>
      <c r="DYB1684" s="35"/>
      <c r="DYC1684" s="34"/>
      <c r="DYJ1684" s="35"/>
      <c r="DYK1684" s="34"/>
      <c r="DYR1684" s="35"/>
      <c r="DYS1684" s="34"/>
      <c r="DYZ1684" s="35"/>
      <c r="DZA1684" s="34"/>
      <c r="DZH1684" s="35"/>
      <c r="DZI1684" s="34"/>
      <c r="DZP1684" s="35"/>
      <c r="DZQ1684" s="34"/>
      <c r="DZX1684" s="35"/>
      <c r="DZY1684" s="34"/>
      <c r="EAF1684" s="35"/>
      <c r="EAG1684" s="34"/>
      <c r="EAN1684" s="35"/>
      <c r="EAO1684" s="34"/>
      <c r="EAV1684" s="35"/>
      <c r="EAW1684" s="34"/>
      <c r="EBD1684" s="35"/>
      <c r="EBE1684" s="34"/>
      <c r="EBL1684" s="35"/>
      <c r="EBM1684" s="34"/>
      <c r="EBT1684" s="35"/>
      <c r="EBU1684" s="34"/>
      <c r="ECB1684" s="35"/>
      <c r="ECC1684" s="34"/>
      <c r="ECJ1684" s="35"/>
      <c r="ECK1684" s="34"/>
      <c r="ECR1684" s="35"/>
      <c r="ECS1684" s="34"/>
      <c r="ECZ1684" s="35"/>
      <c r="EDA1684" s="34"/>
      <c r="EDH1684" s="35"/>
      <c r="EDI1684" s="34"/>
      <c r="EDP1684" s="35"/>
      <c r="EDQ1684" s="34"/>
      <c r="EDX1684" s="35"/>
      <c r="EDY1684" s="34"/>
      <c r="EEF1684" s="35"/>
      <c r="EEG1684" s="34"/>
      <c r="EEN1684" s="35"/>
      <c r="EEO1684" s="34"/>
      <c r="EEV1684" s="35"/>
      <c r="EEW1684" s="34"/>
      <c r="EFD1684" s="35"/>
      <c r="EFE1684" s="34"/>
      <c r="EFL1684" s="35"/>
      <c r="EFM1684" s="34"/>
      <c r="EFT1684" s="35"/>
      <c r="EFU1684" s="34"/>
      <c r="EGB1684" s="35"/>
      <c r="EGC1684" s="34"/>
      <c r="EGJ1684" s="35"/>
      <c r="EGK1684" s="34"/>
      <c r="EGR1684" s="35"/>
      <c r="EGS1684" s="34"/>
      <c r="EGZ1684" s="35"/>
      <c r="EHA1684" s="34"/>
      <c r="EHH1684" s="35"/>
      <c r="EHI1684" s="34"/>
      <c r="EHP1684" s="35"/>
      <c r="EHQ1684" s="34"/>
      <c r="EHX1684" s="35"/>
      <c r="EHY1684" s="34"/>
      <c r="EIF1684" s="35"/>
      <c r="EIG1684" s="34"/>
      <c r="EIN1684" s="35"/>
      <c r="EIO1684" s="34"/>
      <c r="EIV1684" s="35"/>
      <c r="EIW1684" s="34"/>
      <c r="EJD1684" s="35"/>
      <c r="EJE1684" s="34"/>
      <c r="EJL1684" s="35"/>
      <c r="EJM1684" s="34"/>
      <c r="EJT1684" s="35"/>
      <c r="EJU1684" s="34"/>
      <c r="EKB1684" s="35"/>
      <c r="EKC1684" s="34"/>
      <c r="EKJ1684" s="35"/>
      <c r="EKK1684" s="34"/>
      <c r="EKR1684" s="35"/>
      <c r="EKS1684" s="34"/>
      <c r="EKZ1684" s="35"/>
      <c r="ELA1684" s="34"/>
      <c r="ELH1684" s="35"/>
      <c r="ELI1684" s="34"/>
      <c r="ELP1684" s="35"/>
      <c r="ELQ1684" s="34"/>
      <c r="ELX1684" s="35"/>
      <c r="ELY1684" s="34"/>
      <c r="EMF1684" s="35"/>
      <c r="EMG1684" s="34"/>
      <c r="EMN1684" s="35"/>
      <c r="EMO1684" s="34"/>
      <c r="EMV1684" s="35"/>
      <c r="EMW1684" s="34"/>
      <c r="END1684" s="35"/>
      <c r="ENE1684" s="34"/>
      <c r="ENL1684" s="35"/>
      <c r="ENM1684" s="34"/>
      <c r="ENT1684" s="35"/>
      <c r="ENU1684" s="34"/>
      <c r="EOB1684" s="35"/>
      <c r="EOC1684" s="34"/>
      <c r="EOJ1684" s="35"/>
      <c r="EOK1684" s="34"/>
      <c r="EOR1684" s="35"/>
      <c r="EOS1684" s="34"/>
      <c r="EOZ1684" s="35"/>
      <c r="EPA1684" s="34"/>
      <c r="EPH1684" s="35"/>
      <c r="EPI1684" s="34"/>
      <c r="EPP1684" s="35"/>
      <c r="EPQ1684" s="34"/>
      <c r="EPX1684" s="35"/>
      <c r="EPY1684" s="34"/>
      <c r="EQF1684" s="35"/>
      <c r="EQG1684" s="34"/>
      <c r="EQN1684" s="35"/>
      <c r="EQO1684" s="34"/>
      <c r="EQV1684" s="35"/>
      <c r="EQW1684" s="34"/>
      <c r="ERD1684" s="35"/>
      <c r="ERE1684" s="34"/>
      <c r="ERL1684" s="35"/>
      <c r="ERM1684" s="34"/>
      <c r="ERT1684" s="35"/>
      <c r="ERU1684" s="34"/>
      <c r="ESB1684" s="35"/>
      <c r="ESC1684" s="34"/>
      <c r="ESJ1684" s="35"/>
      <c r="ESK1684" s="34"/>
      <c r="ESR1684" s="35"/>
      <c r="ESS1684" s="34"/>
      <c r="ESZ1684" s="35"/>
      <c r="ETA1684" s="34"/>
      <c r="ETH1684" s="35"/>
      <c r="ETI1684" s="34"/>
      <c r="ETP1684" s="35"/>
      <c r="ETQ1684" s="34"/>
      <c r="ETX1684" s="35"/>
      <c r="ETY1684" s="34"/>
      <c r="EUF1684" s="35"/>
      <c r="EUG1684" s="34"/>
      <c r="EUN1684" s="35"/>
      <c r="EUO1684" s="34"/>
      <c r="EUV1684" s="35"/>
      <c r="EUW1684" s="34"/>
      <c r="EVD1684" s="35"/>
      <c r="EVE1684" s="34"/>
      <c r="EVL1684" s="35"/>
      <c r="EVM1684" s="34"/>
      <c r="EVT1684" s="35"/>
      <c r="EVU1684" s="34"/>
      <c r="EWB1684" s="35"/>
      <c r="EWC1684" s="34"/>
      <c r="EWJ1684" s="35"/>
      <c r="EWK1684" s="34"/>
      <c r="EWR1684" s="35"/>
      <c r="EWS1684" s="34"/>
      <c r="EWZ1684" s="35"/>
      <c r="EXA1684" s="34"/>
      <c r="EXH1684" s="35"/>
      <c r="EXI1684" s="34"/>
      <c r="EXP1684" s="35"/>
      <c r="EXQ1684" s="34"/>
      <c r="EXX1684" s="35"/>
      <c r="EXY1684" s="34"/>
      <c r="EYF1684" s="35"/>
      <c r="EYG1684" s="34"/>
      <c r="EYN1684" s="35"/>
      <c r="EYO1684" s="34"/>
      <c r="EYV1684" s="35"/>
      <c r="EYW1684" s="34"/>
      <c r="EZD1684" s="35"/>
      <c r="EZE1684" s="34"/>
      <c r="EZL1684" s="35"/>
      <c r="EZM1684" s="34"/>
      <c r="EZT1684" s="35"/>
      <c r="EZU1684" s="34"/>
      <c r="FAB1684" s="35"/>
      <c r="FAC1684" s="34"/>
      <c r="FAJ1684" s="35"/>
      <c r="FAK1684" s="34"/>
      <c r="FAR1684" s="35"/>
      <c r="FAS1684" s="34"/>
      <c r="FAZ1684" s="35"/>
      <c r="FBA1684" s="34"/>
      <c r="FBH1684" s="35"/>
      <c r="FBI1684" s="34"/>
      <c r="FBP1684" s="35"/>
      <c r="FBQ1684" s="34"/>
      <c r="FBX1684" s="35"/>
      <c r="FBY1684" s="34"/>
      <c r="FCF1684" s="35"/>
      <c r="FCG1684" s="34"/>
      <c r="FCN1684" s="35"/>
      <c r="FCO1684" s="34"/>
      <c r="FCV1684" s="35"/>
      <c r="FCW1684" s="34"/>
      <c r="FDD1684" s="35"/>
      <c r="FDE1684" s="34"/>
      <c r="FDL1684" s="35"/>
      <c r="FDM1684" s="34"/>
      <c r="FDT1684" s="35"/>
      <c r="FDU1684" s="34"/>
      <c r="FEB1684" s="35"/>
      <c r="FEC1684" s="34"/>
      <c r="FEJ1684" s="35"/>
      <c r="FEK1684" s="34"/>
      <c r="FER1684" s="35"/>
      <c r="FES1684" s="34"/>
      <c r="FEZ1684" s="35"/>
      <c r="FFA1684" s="34"/>
      <c r="FFH1684" s="35"/>
      <c r="FFI1684" s="34"/>
      <c r="FFP1684" s="35"/>
      <c r="FFQ1684" s="34"/>
      <c r="FFX1684" s="35"/>
      <c r="FFY1684" s="34"/>
      <c r="FGF1684" s="35"/>
      <c r="FGG1684" s="34"/>
      <c r="FGN1684" s="35"/>
      <c r="FGO1684" s="34"/>
      <c r="FGV1684" s="35"/>
      <c r="FGW1684" s="34"/>
      <c r="FHD1684" s="35"/>
      <c r="FHE1684" s="34"/>
      <c r="FHL1684" s="35"/>
      <c r="FHM1684" s="34"/>
      <c r="FHT1684" s="35"/>
      <c r="FHU1684" s="34"/>
      <c r="FIB1684" s="35"/>
      <c r="FIC1684" s="34"/>
      <c r="FIJ1684" s="35"/>
      <c r="FIK1684" s="34"/>
      <c r="FIR1684" s="35"/>
      <c r="FIS1684" s="34"/>
      <c r="FIZ1684" s="35"/>
      <c r="FJA1684" s="34"/>
      <c r="FJH1684" s="35"/>
      <c r="FJI1684" s="34"/>
      <c r="FJP1684" s="35"/>
      <c r="FJQ1684" s="34"/>
      <c r="FJX1684" s="35"/>
      <c r="FJY1684" s="34"/>
      <c r="FKF1684" s="35"/>
      <c r="FKG1684" s="34"/>
      <c r="FKN1684" s="35"/>
      <c r="FKO1684" s="34"/>
      <c r="FKV1684" s="35"/>
      <c r="FKW1684" s="34"/>
      <c r="FLD1684" s="35"/>
      <c r="FLE1684" s="34"/>
      <c r="FLL1684" s="35"/>
      <c r="FLM1684" s="34"/>
      <c r="FLT1684" s="35"/>
      <c r="FLU1684" s="34"/>
      <c r="FMB1684" s="35"/>
      <c r="FMC1684" s="34"/>
      <c r="FMJ1684" s="35"/>
      <c r="FMK1684" s="34"/>
      <c r="FMR1684" s="35"/>
      <c r="FMS1684" s="34"/>
      <c r="FMZ1684" s="35"/>
      <c r="FNA1684" s="34"/>
      <c r="FNH1684" s="35"/>
      <c r="FNI1684" s="34"/>
      <c r="FNP1684" s="35"/>
      <c r="FNQ1684" s="34"/>
      <c r="FNX1684" s="35"/>
      <c r="FNY1684" s="34"/>
      <c r="FOF1684" s="35"/>
      <c r="FOG1684" s="34"/>
      <c r="FON1684" s="35"/>
      <c r="FOO1684" s="34"/>
      <c r="FOV1684" s="35"/>
      <c r="FOW1684" s="34"/>
      <c r="FPD1684" s="35"/>
      <c r="FPE1684" s="34"/>
      <c r="FPL1684" s="35"/>
      <c r="FPM1684" s="34"/>
      <c r="FPT1684" s="35"/>
      <c r="FPU1684" s="34"/>
      <c r="FQB1684" s="35"/>
      <c r="FQC1684" s="34"/>
      <c r="FQJ1684" s="35"/>
      <c r="FQK1684" s="34"/>
      <c r="FQR1684" s="35"/>
      <c r="FQS1684" s="34"/>
      <c r="FQZ1684" s="35"/>
      <c r="FRA1684" s="34"/>
      <c r="FRH1684" s="35"/>
      <c r="FRI1684" s="34"/>
      <c r="FRP1684" s="35"/>
      <c r="FRQ1684" s="34"/>
      <c r="FRX1684" s="35"/>
      <c r="FRY1684" s="34"/>
      <c r="FSF1684" s="35"/>
      <c r="FSG1684" s="34"/>
      <c r="FSN1684" s="35"/>
      <c r="FSO1684" s="34"/>
      <c r="FSV1684" s="35"/>
      <c r="FSW1684" s="34"/>
      <c r="FTD1684" s="35"/>
      <c r="FTE1684" s="34"/>
      <c r="FTL1684" s="35"/>
      <c r="FTM1684" s="34"/>
      <c r="FTT1684" s="35"/>
      <c r="FTU1684" s="34"/>
      <c r="FUB1684" s="35"/>
      <c r="FUC1684" s="34"/>
      <c r="FUJ1684" s="35"/>
      <c r="FUK1684" s="34"/>
      <c r="FUR1684" s="35"/>
      <c r="FUS1684" s="34"/>
      <c r="FUZ1684" s="35"/>
      <c r="FVA1684" s="34"/>
      <c r="FVH1684" s="35"/>
      <c r="FVI1684" s="34"/>
      <c r="FVP1684" s="35"/>
      <c r="FVQ1684" s="34"/>
      <c r="FVX1684" s="35"/>
      <c r="FVY1684" s="34"/>
      <c r="FWF1684" s="35"/>
      <c r="FWG1684" s="34"/>
      <c r="FWN1684" s="35"/>
      <c r="FWO1684" s="34"/>
      <c r="FWV1684" s="35"/>
      <c r="FWW1684" s="34"/>
      <c r="FXD1684" s="35"/>
      <c r="FXE1684" s="34"/>
      <c r="FXL1684" s="35"/>
      <c r="FXM1684" s="34"/>
      <c r="FXT1684" s="35"/>
      <c r="FXU1684" s="34"/>
      <c r="FYB1684" s="35"/>
      <c r="FYC1684" s="34"/>
      <c r="FYJ1684" s="35"/>
      <c r="FYK1684" s="34"/>
      <c r="FYR1684" s="35"/>
      <c r="FYS1684" s="34"/>
      <c r="FYZ1684" s="35"/>
      <c r="FZA1684" s="34"/>
      <c r="FZH1684" s="35"/>
      <c r="FZI1684" s="34"/>
      <c r="FZP1684" s="35"/>
      <c r="FZQ1684" s="34"/>
      <c r="FZX1684" s="35"/>
      <c r="FZY1684" s="34"/>
      <c r="GAF1684" s="35"/>
      <c r="GAG1684" s="34"/>
      <c r="GAN1684" s="35"/>
      <c r="GAO1684" s="34"/>
      <c r="GAV1684" s="35"/>
      <c r="GAW1684" s="34"/>
      <c r="GBD1684" s="35"/>
      <c r="GBE1684" s="34"/>
      <c r="GBL1684" s="35"/>
      <c r="GBM1684" s="34"/>
      <c r="GBT1684" s="35"/>
      <c r="GBU1684" s="34"/>
      <c r="GCB1684" s="35"/>
      <c r="GCC1684" s="34"/>
      <c r="GCJ1684" s="35"/>
      <c r="GCK1684" s="34"/>
      <c r="GCR1684" s="35"/>
      <c r="GCS1684" s="34"/>
      <c r="GCZ1684" s="35"/>
      <c r="GDA1684" s="34"/>
      <c r="GDH1684" s="35"/>
      <c r="GDI1684" s="34"/>
      <c r="GDP1684" s="35"/>
      <c r="GDQ1684" s="34"/>
      <c r="GDX1684" s="35"/>
      <c r="GDY1684" s="34"/>
      <c r="GEF1684" s="35"/>
      <c r="GEG1684" s="34"/>
      <c r="GEN1684" s="35"/>
      <c r="GEO1684" s="34"/>
      <c r="GEV1684" s="35"/>
      <c r="GEW1684" s="34"/>
      <c r="GFD1684" s="35"/>
      <c r="GFE1684" s="34"/>
      <c r="GFL1684" s="35"/>
      <c r="GFM1684" s="34"/>
      <c r="GFT1684" s="35"/>
      <c r="GFU1684" s="34"/>
      <c r="GGB1684" s="35"/>
      <c r="GGC1684" s="34"/>
      <c r="GGJ1684" s="35"/>
      <c r="GGK1684" s="34"/>
      <c r="GGR1684" s="35"/>
      <c r="GGS1684" s="34"/>
      <c r="GGZ1684" s="35"/>
      <c r="GHA1684" s="34"/>
      <c r="GHH1684" s="35"/>
      <c r="GHI1684" s="34"/>
      <c r="GHP1684" s="35"/>
      <c r="GHQ1684" s="34"/>
      <c r="GHX1684" s="35"/>
      <c r="GHY1684" s="34"/>
      <c r="GIF1684" s="35"/>
      <c r="GIG1684" s="34"/>
      <c r="GIN1684" s="35"/>
      <c r="GIO1684" s="34"/>
      <c r="GIV1684" s="35"/>
      <c r="GIW1684" s="34"/>
      <c r="GJD1684" s="35"/>
      <c r="GJE1684" s="34"/>
      <c r="GJL1684" s="35"/>
      <c r="GJM1684" s="34"/>
      <c r="GJT1684" s="35"/>
      <c r="GJU1684" s="34"/>
      <c r="GKB1684" s="35"/>
      <c r="GKC1684" s="34"/>
      <c r="GKJ1684" s="35"/>
      <c r="GKK1684" s="34"/>
      <c r="GKR1684" s="35"/>
      <c r="GKS1684" s="34"/>
      <c r="GKZ1684" s="35"/>
      <c r="GLA1684" s="34"/>
      <c r="GLH1684" s="35"/>
      <c r="GLI1684" s="34"/>
      <c r="GLP1684" s="35"/>
      <c r="GLQ1684" s="34"/>
      <c r="GLX1684" s="35"/>
      <c r="GLY1684" s="34"/>
      <c r="GMF1684" s="35"/>
      <c r="GMG1684" s="34"/>
      <c r="GMN1684" s="35"/>
      <c r="GMO1684" s="34"/>
      <c r="GMV1684" s="35"/>
      <c r="GMW1684" s="34"/>
      <c r="GND1684" s="35"/>
      <c r="GNE1684" s="34"/>
      <c r="GNL1684" s="35"/>
      <c r="GNM1684" s="34"/>
      <c r="GNT1684" s="35"/>
      <c r="GNU1684" s="34"/>
      <c r="GOB1684" s="35"/>
      <c r="GOC1684" s="34"/>
      <c r="GOJ1684" s="35"/>
      <c r="GOK1684" s="34"/>
      <c r="GOR1684" s="35"/>
      <c r="GOS1684" s="34"/>
      <c r="GOZ1684" s="35"/>
      <c r="GPA1684" s="34"/>
      <c r="GPH1684" s="35"/>
      <c r="GPI1684" s="34"/>
      <c r="GPP1684" s="35"/>
      <c r="GPQ1684" s="34"/>
      <c r="GPX1684" s="35"/>
      <c r="GPY1684" s="34"/>
      <c r="GQF1684" s="35"/>
      <c r="GQG1684" s="34"/>
      <c r="GQN1684" s="35"/>
      <c r="GQO1684" s="34"/>
      <c r="GQV1684" s="35"/>
      <c r="GQW1684" s="34"/>
      <c r="GRD1684" s="35"/>
      <c r="GRE1684" s="34"/>
      <c r="GRL1684" s="35"/>
      <c r="GRM1684" s="34"/>
      <c r="GRT1684" s="35"/>
      <c r="GRU1684" s="34"/>
      <c r="GSB1684" s="35"/>
      <c r="GSC1684" s="34"/>
      <c r="GSJ1684" s="35"/>
      <c r="GSK1684" s="34"/>
      <c r="GSR1684" s="35"/>
      <c r="GSS1684" s="34"/>
      <c r="GSZ1684" s="35"/>
      <c r="GTA1684" s="34"/>
      <c r="GTH1684" s="35"/>
      <c r="GTI1684" s="34"/>
      <c r="GTP1684" s="35"/>
      <c r="GTQ1684" s="34"/>
      <c r="GTX1684" s="35"/>
      <c r="GTY1684" s="34"/>
      <c r="GUF1684" s="35"/>
      <c r="GUG1684" s="34"/>
      <c r="GUN1684" s="35"/>
      <c r="GUO1684" s="34"/>
      <c r="GUV1684" s="35"/>
      <c r="GUW1684" s="34"/>
      <c r="GVD1684" s="35"/>
      <c r="GVE1684" s="34"/>
      <c r="GVL1684" s="35"/>
      <c r="GVM1684" s="34"/>
      <c r="GVT1684" s="35"/>
      <c r="GVU1684" s="34"/>
      <c r="GWB1684" s="35"/>
      <c r="GWC1684" s="34"/>
      <c r="GWJ1684" s="35"/>
      <c r="GWK1684" s="34"/>
      <c r="GWR1684" s="35"/>
      <c r="GWS1684" s="34"/>
      <c r="GWZ1684" s="35"/>
      <c r="GXA1684" s="34"/>
      <c r="GXH1684" s="35"/>
      <c r="GXI1684" s="34"/>
      <c r="GXP1684" s="35"/>
      <c r="GXQ1684" s="34"/>
      <c r="GXX1684" s="35"/>
      <c r="GXY1684" s="34"/>
      <c r="GYF1684" s="35"/>
      <c r="GYG1684" s="34"/>
      <c r="GYN1684" s="35"/>
      <c r="GYO1684" s="34"/>
      <c r="GYV1684" s="35"/>
      <c r="GYW1684" s="34"/>
      <c r="GZD1684" s="35"/>
      <c r="GZE1684" s="34"/>
      <c r="GZL1684" s="35"/>
      <c r="GZM1684" s="34"/>
      <c r="GZT1684" s="35"/>
      <c r="GZU1684" s="34"/>
      <c r="HAB1684" s="35"/>
      <c r="HAC1684" s="34"/>
      <c r="HAJ1684" s="35"/>
      <c r="HAK1684" s="34"/>
      <c r="HAR1684" s="35"/>
      <c r="HAS1684" s="34"/>
      <c r="HAZ1684" s="35"/>
      <c r="HBA1684" s="34"/>
      <c r="HBH1684" s="35"/>
      <c r="HBI1684" s="34"/>
      <c r="HBP1684" s="35"/>
      <c r="HBQ1684" s="34"/>
      <c r="HBX1684" s="35"/>
      <c r="HBY1684" s="34"/>
      <c r="HCF1684" s="35"/>
      <c r="HCG1684" s="34"/>
      <c r="HCN1684" s="35"/>
      <c r="HCO1684" s="34"/>
      <c r="HCV1684" s="35"/>
      <c r="HCW1684" s="34"/>
      <c r="HDD1684" s="35"/>
      <c r="HDE1684" s="34"/>
      <c r="HDL1684" s="35"/>
      <c r="HDM1684" s="34"/>
      <c r="HDT1684" s="35"/>
      <c r="HDU1684" s="34"/>
      <c r="HEB1684" s="35"/>
      <c r="HEC1684" s="34"/>
      <c r="HEJ1684" s="35"/>
      <c r="HEK1684" s="34"/>
      <c r="HER1684" s="35"/>
      <c r="HES1684" s="34"/>
      <c r="HEZ1684" s="35"/>
      <c r="HFA1684" s="34"/>
      <c r="HFH1684" s="35"/>
      <c r="HFI1684" s="34"/>
      <c r="HFP1684" s="35"/>
      <c r="HFQ1684" s="34"/>
      <c r="HFX1684" s="35"/>
      <c r="HFY1684" s="34"/>
      <c r="HGF1684" s="35"/>
      <c r="HGG1684" s="34"/>
      <c r="HGN1684" s="35"/>
      <c r="HGO1684" s="34"/>
      <c r="HGV1684" s="35"/>
      <c r="HGW1684" s="34"/>
      <c r="HHD1684" s="35"/>
      <c r="HHE1684" s="34"/>
      <c r="HHL1684" s="35"/>
      <c r="HHM1684" s="34"/>
      <c r="HHT1684" s="35"/>
      <c r="HHU1684" s="34"/>
      <c r="HIB1684" s="35"/>
      <c r="HIC1684" s="34"/>
      <c r="HIJ1684" s="35"/>
      <c r="HIK1684" s="34"/>
      <c r="HIR1684" s="35"/>
      <c r="HIS1684" s="34"/>
      <c r="HIZ1684" s="35"/>
      <c r="HJA1684" s="34"/>
      <c r="HJH1684" s="35"/>
      <c r="HJI1684" s="34"/>
      <c r="HJP1684" s="35"/>
      <c r="HJQ1684" s="34"/>
      <c r="HJX1684" s="35"/>
      <c r="HJY1684" s="34"/>
      <c r="HKF1684" s="35"/>
      <c r="HKG1684" s="34"/>
      <c r="HKN1684" s="35"/>
      <c r="HKO1684" s="34"/>
      <c r="HKV1684" s="35"/>
      <c r="HKW1684" s="34"/>
      <c r="HLD1684" s="35"/>
      <c r="HLE1684" s="34"/>
      <c r="HLL1684" s="35"/>
      <c r="HLM1684" s="34"/>
      <c r="HLT1684" s="35"/>
      <c r="HLU1684" s="34"/>
      <c r="HMB1684" s="35"/>
      <c r="HMC1684" s="34"/>
      <c r="HMJ1684" s="35"/>
      <c r="HMK1684" s="34"/>
      <c r="HMR1684" s="35"/>
      <c r="HMS1684" s="34"/>
      <c r="HMZ1684" s="35"/>
      <c r="HNA1684" s="34"/>
      <c r="HNH1684" s="35"/>
      <c r="HNI1684" s="34"/>
      <c r="HNP1684" s="35"/>
      <c r="HNQ1684" s="34"/>
      <c r="HNX1684" s="35"/>
      <c r="HNY1684" s="34"/>
      <c r="HOF1684" s="35"/>
      <c r="HOG1684" s="34"/>
      <c r="HON1684" s="35"/>
      <c r="HOO1684" s="34"/>
      <c r="HOV1684" s="35"/>
      <c r="HOW1684" s="34"/>
      <c r="HPD1684" s="35"/>
      <c r="HPE1684" s="34"/>
      <c r="HPL1684" s="35"/>
      <c r="HPM1684" s="34"/>
      <c r="HPT1684" s="35"/>
      <c r="HPU1684" s="34"/>
      <c r="HQB1684" s="35"/>
      <c r="HQC1684" s="34"/>
      <c r="HQJ1684" s="35"/>
      <c r="HQK1684" s="34"/>
      <c r="HQR1684" s="35"/>
      <c r="HQS1684" s="34"/>
      <c r="HQZ1684" s="35"/>
      <c r="HRA1684" s="34"/>
      <c r="HRH1684" s="35"/>
      <c r="HRI1684" s="34"/>
      <c r="HRP1684" s="35"/>
      <c r="HRQ1684" s="34"/>
      <c r="HRX1684" s="35"/>
      <c r="HRY1684" s="34"/>
      <c r="HSF1684" s="35"/>
      <c r="HSG1684" s="34"/>
      <c r="HSN1684" s="35"/>
      <c r="HSO1684" s="34"/>
      <c r="HSV1684" s="35"/>
      <c r="HSW1684" s="34"/>
      <c r="HTD1684" s="35"/>
      <c r="HTE1684" s="34"/>
      <c r="HTL1684" s="35"/>
      <c r="HTM1684" s="34"/>
      <c r="HTT1684" s="35"/>
      <c r="HTU1684" s="34"/>
      <c r="HUB1684" s="35"/>
      <c r="HUC1684" s="34"/>
      <c r="HUJ1684" s="35"/>
      <c r="HUK1684" s="34"/>
      <c r="HUR1684" s="35"/>
      <c r="HUS1684" s="34"/>
      <c r="HUZ1684" s="35"/>
      <c r="HVA1684" s="34"/>
      <c r="HVH1684" s="35"/>
      <c r="HVI1684" s="34"/>
      <c r="HVP1684" s="35"/>
      <c r="HVQ1684" s="34"/>
      <c r="HVX1684" s="35"/>
      <c r="HVY1684" s="34"/>
      <c r="HWF1684" s="35"/>
      <c r="HWG1684" s="34"/>
      <c r="HWN1684" s="35"/>
      <c r="HWO1684" s="34"/>
      <c r="HWV1684" s="35"/>
      <c r="HWW1684" s="34"/>
      <c r="HXD1684" s="35"/>
      <c r="HXE1684" s="34"/>
      <c r="HXL1684" s="35"/>
      <c r="HXM1684" s="34"/>
      <c r="HXT1684" s="35"/>
      <c r="HXU1684" s="34"/>
      <c r="HYB1684" s="35"/>
      <c r="HYC1684" s="34"/>
      <c r="HYJ1684" s="35"/>
      <c r="HYK1684" s="34"/>
      <c r="HYR1684" s="35"/>
      <c r="HYS1684" s="34"/>
      <c r="HYZ1684" s="35"/>
      <c r="HZA1684" s="34"/>
      <c r="HZH1684" s="35"/>
      <c r="HZI1684" s="34"/>
      <c r="HZP1684" s="35"/>
      <c r="HZQ1684" s="34"/>
      <c r="HZX1684" s="35"/>
      <c r="HZY1684" s="34"/>
      <c r="IAF1684" s="35"/>
      <c r="IAG1684" s="34"/>
      <c r="IAN1684" s="35"/>
      <c r="IAO1684" s="34"/>
      <c r="IAV1684" s="35"/>
      <c r="IAW1684" s="34"/>
      <c r="IBD1684" s="35"/>
      <c r="IBE1684" s="34"/>
      <c r="IBL1684" s="35"/>
      <c r="IBM1684" s="34"/>
      <c r="IBT1684" s="35"/>
      <c r="IBU1684" s="34"/>
      <c r="ICB1684" s="35"/>
      <c r="ICC1684" s="34"/>
      <c r="ICJ1684" s="35"/>
      <c r="ICK1684" s="34"/>
      <c r="ICR1684" s="35"/>
      <c r="ICS1684" s="34"/>
      <c r="ICZ1684" s="35"/>
      <c r="IDA1684" s="34"/>
      <c r="IDH1684" s="35"/>
      <c r="IDI1684" s="34"/>
      <c r="IDP1684" s="35"/>
      <c r="IDQ1684" s="34"/>
      <c r="IDX1684" s="35"/>
      <c r="IDY1684" s="34"/>
      <c r="IEF1684" s="35"/>
      <c r="IEG1684" s="34"/>
      <c r="IEN1684" s="35"/>
      <c r="IEO1684" s="34"/>
      <c r="IEV1684" s="35"/>
      <c r="IEW1684" s="34"/>
      <c r="IFD1684" s="35"/>
      <c r="IFE1684" s="34"/>
      <c r="IFL1684" s="35"/>
      <c r="IFM1684" s="34"/>
      <c r="IFT1684" s="35"/>
      <c r="IFU1684" s="34"/>
      <c r="IGB1684" s="35"/>
      <c r="IGC1684" s="34"/>
      <c r="IGJ1684" s="35"/>
      <c r="IGK1684" s="34"/>
      <c r="IGR1684" s="35"/>
      <c r="IGS1684" s="34"/>
      <c r="IGZ1684" s="35"/>
      <c r="IHA1684" s="34"/>
      <c r="IHH1684" s="35"/>
      <c r="IHI1684" s="34"/>
      <c r="IHP1684" s="35"/>
      <c r="IHQ1684" s="34"/>
      <c r="IHX1684" s="35"/>
      <c r="IHY1684" s="34"/>
      <c r="IIF1684" s="35"/>
      <c r="IIG1684" s="34"/>
      <c r="IIN1684" s="35"/>
      <c r="IIO1684" s="34"/>
      <c r="IIV1684" s="35"/>
      <c r="IIW1684" s="34"/>
      <c r="IJD1684" s="35"/>
      <c r="IJE1684" s="34"/>
      <c r="IJL1684" s="35"/>
      <c r="IJM1684" s="34"/>
      <c r="IJT1684" s="35"/>
      <c r="IJU1684" s="34"/>
      <c r="IKB1684" s="35"/>
      <c r="IKC1684" s="34"/>
      <c r="IKJ1684" s="35"/>
      <c r="IKK1684" s="34"/>
      <c r="IKR1684" s="35"/>
      <c r="IKS1684" s="34"/>
      <c r="IKZ1684" s="35"/>
      <c r="ILA1684" s="34"/>
      <c r="ILH1684" s="35"/>
      <c r="ILI1684" s="34"/>
      <c r="ILP1684" s="35"/>
      <c r="ILQ1684" s="34"/>
      <c r="ILX1684" s="35"/>
      <c r="ILY1684" s="34"/>
      <c r="IMF1684" s="35"/>
      <c r="IMG1684" s="34"/>
      <c r="IMN1684" s="35"/>
      <c r="IMO1684" s="34"/>
      <c r="IMV1684" s="35"/>
      <c r="IMW1684" s="34"/>
      <c r="IND1684" s="35"/>
      <c r="INE1684" s="34"/>
      <c r="INL1684" s="35"/>
      <c r="INM1684" s="34"/>
      <c r="INT1684" s="35"/>
      <c r="INU1684" s="34"/>
      <c r="IOB1684" s="35"/>
      <c r="IOC1684" s="34"/>
      <c r="IOJ1684" s="35"/>
      <c r="IOK1684" s="34"/>
      <c r="IOR1684" s="35"/>
      <c r="IOS1684" s="34"/>
      <c r="IOZ1684" s="35"/>
      <c r="IPA1684" s="34"/>
      <c r="IPH1684" s="35"/>
      <c r="IPI1684" s="34"/>
      <c r="IPP1684" s="35"/>
      <c r="IPQ1684" s="34"/>
      <c r="IPX1684" s="35"/>
      <c r="IPY1684" s="34"/>
      <c r="IQF1684" s="35"/>
      <c r="IQG1684" s="34"/>
      <c r="IQN1684" s="35"/>
      <c r="IQO1684" s="34"/>
      <c r="IQV1684" s="35"/>
      <c r="IQW1684" s="34"/>
      <c r="IRD1684" s="35"/>
      <c r="IRE1684" s="34"/>
      <c r="IRL1684" s="35"/>
      <c r="IRM1684" s="34"/>
      <c r="IRT1684" s="35"/>
      <c r="IRU1684" s="34"/>
      <c r="ISB1684" s="35"/>
      <c r="ISC1684" s="34"/>
      <c r="ISJ1684" s="35"/>
      <c r="ISK1684" s="34"/>
      <c r="ISR1684" s="35"/>
      <c r="ISS1684" s="34"/>
      <c r="ISZ1684" s="35"/>
      <c r="ITA1684" s="34"/>
      <c r="ITH1684" s="35"/>
      <c r="ITI1684" s="34"/>
      <c r="ITP1684" s="35"/>
      <c r="ITQ1684" s="34"/>
      <c r="ITX1684" s="35"/>
      <c r="ITY1684" s="34"/>
      <c r="IUF1684" s="35"/>
      <c r="IUG1684" s="34"/>
      <c r="IUN1684" s="35"/>
      <c r="IUO1684" s="34"/>
      <c r="IUV1684" s="35"/>
      <c r="IUW1684" s="34"/>
      <c r="IVD1684" s="35"/>
      <c r="IVE1684" s="34"/>
      <c r="IVL1684" s="35"/>
      <c r="IVM1684" s="34"/>
      <c r="IVT1684" s="35"/>
      <c r="IVU1684" s="34"/>
      <c r="IWB1684" s="35"/>
      <c r="IWC1684" s="34"/>
      <c r="IWJ1684" s="35"/>
      <c r="IWK1684" s="34"/>
      <c r="IWR1684" s="35"/>
      <c r="IWS1684" s="34"/>
      <c r="IWZ1684" s="35"/>
      <c r="IXA1684" s="34"/>
      <c r="IXH1684" s="35"/>
      <c r="IXI1684" s="34"/>
      <c r="IXP1684" s="35"/>
      <c r="IXQ1684" s="34"/>
      <c r="IXX1684" s="35"/>
      <c r="IXY1684" s="34"/>
      <c r="IYF1684" s="35"/>
      <c r="IYG1684" s="34"/>
      <c r="IYN1684" s="35"/>
      <c r="IYO1684" s="34"/>
      <c r="IYV1684" s="35"/>
      <c r="IYW1684" s="34"/>
      <c r="IZD1684" s="35"/>
      <c r="IZE1684" s="34"/>
      <c r="IZL1684" s="35"/>
      <c r="IZM1684" s="34"/>
      <c r="IZT1684" s="35"/>
      <c r="IZU1684" s="34"/>
      <c r="JAB1684" s="35"/>
      <c r="JAC1684" s="34"/>
      <c r="JAJ1684" s="35"/>
      <c r="JAK1684" s="34"/>
      <c r="JAR1684" s="35"/>
      <c r="JAS1684" s="34"/>
      <c r="JAZ1684" s="35"/>
      <c r="JBA1684" s="34"/>
      <c r="JBH1684" s="35"/>
      <c r="JBI1684" s="34"/>
      <c r="JBP1684" s="35"/>
      <c r="JBQ1684" s="34"/>
      <c r="JBX1684" s="35"/>
      <c r="JBY1684" s="34"/>
      <c r="JCF1684" s="35"/>
      <c r="JCG1684" s="34"/>
      <c r="JCN1684" s="35"/>
      <c r="JCO1684" s="34"/>
      <c r="JCV1684" s="35"/>
      <c r="JCW1684" s="34"/>
      <c r="JDD1684" s="35"/>
      <c r="JDE1684" s="34"/>
      <c r="JDL1684" s="35"/>
      <c r="JDM1684" s="34"/>
      <c r="JDT1684" s="35"/>
      <c r="JDU1684" s="34"/>
      <c r="JEB1684" s="35"/>
      <c r="JEC1684" s="34"/>
      <c r="JEJ1684" s="35"/>
      <c r="JEK1684" s="34"/>
      <c r="JER1684" s="35"/>
      <c r="JES1684" s="34"/>
      <c r="JEZ1684" s="35"/>
      <c r="JFA1684" s="34"/>
      <c r="JFH1684" s="35"/>
      <c r="JFI1684" s="34"/>
      <c r="JFP1684" s="35"/>
      <c r="JFQ1684" s="34"/>
      <c r="JFX1684" s="35"/>
      <c r="JFY1684" s="34"/>
      <c r="JGF1684" s="35"/>
      <c r="JGG1684" s="34"/>
      <c r="JGN1684" s="35"/>
      <c r="JGO1684" s="34"/>
      <c r="JGV1684" s="35"/>
      <c r="JGW1684" s="34"/>
      <c r="JHD1684" s="35"/>
      <c r="JHE1684" s="34"/>
      <c r="JHL1684" s="35"/>
      <c r="JHM1684" s="34"/>
      <c r="JHT1684" s="35"/>
      <c r="JHU1684" s="34"/>
      <c r="JIB1684" s="35"/>
      <c r="JIC1684" s="34"/>
      <c r="JIJ1684" s="35"/>
      <c r="JIK1684" s="34"/>
      <c r="JIR1684" s="35"/>
      <c r="JIS1684" s="34"/>
      <c r="JIZ1684" s="35"/>
      <c r="JJA1684" s="34"/>
      <c r="JJH1684" s="35"/>
      <c r="JJI1684" s="34"/>
      <c r="JJP1684" s="35"/>
      <c r="JJQ1684" s="34"/>
      <c r="JJX1684" s="35"/>
      <c r="JJY1684" s="34"/>
      <c r="JKF1684" s="35"/>
      <c r="JKG1684" s="34"/>
      <c r="JKN1684" s="35"/>
      <c r="JKO1684" s="34"/>
      <c r="JKV1684" s="35"/>
      <c r="JKW1684" s="34"/>
      <c r="JLD1684" s="35"/>
      <c r="JLE1684" s="34"/>
      <c r="JLL1684" s="35"/>
      <c r="JLM1684" s="34"/>
      <c r="JLT1684" s="35"/>
      <c r="JLU1684" s="34"/>
      <c r="JMB1684" s="35"/>
      <c r="JMC1684" s="34"/>
      <c r="JMJ1684" s="35"/>
      <c r="JMK1684" s="34"/>
      <c r="JMR1684" s="35"/>
      <c r="JMS1684" s="34"/>
      <c r="JMZ1684" s="35"/>
      <c r="JNA1684" s="34"/>
      <c r="JNH1684" s="35"/>
      <c r="JNI1684" s="34"/>
      <c r="JNP1684" s="35"/>
      <c r="JNQ1684" s="34"/>
      <c r="JNX1684" s="35"/>
      <c r="JNY1684" s="34"/>
      <c r="JOF1684" s="35"/>
      <c r="JOG1684" s="34"/>
      <c r="JON1684" s="35"/>
      <c r="JOO1684" s="34"/>
      <c r="JOV1684" s="35"/>
      <c r="JOW1684" s="34"/>
      <c r="JPD1684" s="35"/>
      <c r="JPE1684" s="34"/>
      <c r="JPL1684" s="35"/>
      <c r="JPM1684" s="34"/>
      <c r="JPT1684" s="35"/>
      <c r="JPU1684" s="34"/>
      <c r="JQB1684" s="35"/>
      <c r="JQC1684" s="34"/>
      <c r="JQJ1684" s="35"/>
      <c r="JQK1684" s="34"/>
      <c r="JQR1684" s="35"/>
      <c r="JQS1684" s="34"/>
      <c r="JQZ1684" s="35"/>
      <c r="JRA1684" s="34"/>
      <c r="JRH1684" s="35"/>
      <c r="JRI1684" s="34"/>
      <c r="JRP1684" s="35"/>
      <c r="JRQ1684" s="34"/>
      <c r="JRX1684" s="35"/>
      <c r="JRY1684" s="34"/>
      <c r="JSF1684" s="35"/>
      <c r="JSG1684" s="34"/>
      <c r="JSN1684" s="35"/>
      <c r="JSO1684" s="34"/>
      <c r="JSV1684" s="35"/>
      <c r="JSW1684" s="34"/>
      <c r="JTD1684" s="35"/>
      <c r="JTE1684" s="34"/>
      <c r="JTL1684" s="35"/>
      <c r="JTM1684" s="34"/>
      <c r="JTT1684" s="35"/>
      <c r="JTU1684" s="34"/>
      <c r="JUB1684" s="35"/>
      <c r="JUC1684" s="34"/>
      <c r="JUJ1684" s="35"/>
      <c r="JUK1684" s="34"/>
      <c r="JUR1684" s="35"/>
      <c r="JUS1684" s="34"/>
      <c r="JUZ1684" s="35"/>
      <c r="JVA1684" s="34"/>
      <c r="JVH1684" s="35"/>
      <c r="JVI1684" s="34"/>
      <c r="JVP1684" s="35"/>
      <c r="JVQ1684" s="34"/>
      <c r="JVX1684" s="35"/>
      <c r="JVY1684" s="34"/>
      <c r="JWF1684" s="35"/>
      <c r="JWG1684" s="34"/>
      <c r="JWN1684" s="35"/>
      <c r="JWO1684" s="34"/>
      <c r="JWV1684" s="35"/>
      <c r="JWW1684" s="34"/>
      <c r="JXD1684" s="35"/>
      <c r="JXE1684" s="34"/>
      <c r="JXL1684" s="35"/>
      <c r="JXM1684" s="34"/>
      <c r="JXT1684" s="35"/>
      <c r="JXU1684" s="34"/>
      <c r="JYB1684" s="35"/>
      <c r="JYC1684" s="34"/>
      <c r="JYJ1684" s="35"/>
      <c r="JYK1684" s="34"/>
      <c r="JYR1684" s="35"/>
      <c r="JYS1684" s="34"/>
      <c r="JYZ1684" s="35"/>
      <c r="JZA1684" s="34"/>
      <c r="JZH1684" s="35"/>
      <c r="JZI1684" s="34"/>
      <c r="JZP1684" s="35"/>
      <c r="JZQ1684" s="34"/>
      <c r="JZX1684" s="35"/>
      <c r="JZY1684" s="34"/>
      <c r="KAF1684" s="35"/>
      <c r="KAG1684" s="34"/>
      <c r="KAN1684" s="35"/>
      <c r="KAO1684" s="34"/>
      <c r="KAV1684" s="35"/>
      <c r="KAW1684" s="34"/>
      <c r="KBD1684" s="35"/>
      <c r="KBE1684" s="34"/>
      <c r="KBL1684" s="35"/>
      <c r="KBM1684" s="34"/>
      <c r="KBT1684" s="35"/>
      <c r="KBU1684" s="34"/>
      <c r="KCB1684" s="35"/>
      <c r="KCC1684" s="34"/>
      <c r="KCJ1684" s="35"/>
      <c r="KCK1684" s="34"/>
      <c r="KCR1684" s="35"/>
      <c r="KCS1684" s="34"/>
      <c r="KCZ1684" s="35"/>
      <c r="KDA1684" s="34"/>
      <c r="KDH1684" s="35"/>
      <c r="KDI1684" s="34"/>
      <c r="KDP1684" s="35"/>
      <c r="KDQ1684" s="34"/>
      <c r="KDX1684" s="35"/>
      <c r="KDY1684" s="34"/>
      <c r="KEF1684" s="35"/>
      <c r="KEG1684" s="34"/>
      <c r="KEN1684" s="35"/>
      <c r="KEO1684" s="34"/>
      <c r="KEV1684" s="35"/>
      <c r="KEW1684" s="34"/>
      <c r="KFD1684" s="35"/>
      <c r="KFE1684" s="34"/>
      <c r="KFL1684" s="35"/>
      <c r="KFM1684" s="34"/>
      <c r="KFT1684" s="35"/>
      <c r="KFU1684" s="34"/>
      <c r="KGB1684" s="35"/>
      <c r="KGC1684" s="34"/>
      <c r="KGJ1684" s="35"/>
      <c r="KGK1684" s="34"/>
      <c r="KGR1684" s="35"/>
      <c r="KGS1684" s="34"/>
      <c r="KGZ1684" s="35"/>
      <c r="KHA1684" s="34"/>
      <c r="KHH1684" s="35"/>
      <c r="KHI1684" s="34"/>
      <c r="KHP1684" s="35"/>
      <c r="KHQ1684" s="34"/>
      <c r="KHX1684" s="35"/>
      <c r="KHY1684" s="34"/>
      <c r="KIF1684" s="35"/>
      <c r="KIG1684" s="34"/>
      <c r="KIN1684" s="35"/>
      <c r="KIO1684" s="34"/>
      <c r="KIV1684" s="35"/>
      <c r="KIW1684" s="34"/>
      <c r="KJD1684" s="35"/>
      <c r="KJE1684" s="34"/>
      <c r="KJL1684" s="35"/>
      <c r="KJM1684" s="34"/>
      <c r="KJT1684" s="35"/>
      <c r="KJU1684" s="34"/>
      <c r="KKB1684" s="35"/>
      <c r="KKC1684" s="34"/>
      <c r="KKJ1684" s="35"/>
      <c r="KKK1684" s="34"/>
      <c r="KKR1684" s="35"/>
      <c r="KKS1684" s="34"/>
      <c r="KKZ1684" s="35"/>
      <c r="KLA1684" s="34"/>
      <c r="KLH1684" s="35"/>
      <c r="KLI1684" s="34"/>
      <c r="KLP1684" s="35"/>
      <c r="KLQ1684" s="34"/>
      <c r="KLX1684" s="35"/>
      <c r="KLY1684" s="34"/>
      <c r="KMF1684" s="35"/>
      <c r="KMG1684" s="34"/>
      <c r="KMN1684" s="35"/>
      <c r="KMO1684" s="34"/>
      <c r="KMV1684" s="35"/>
      <c r="KMW1684" s="34"/>
      <c r="KND1684" s="35"/>
      <c r="KNE1684" s="34"/>
      <c r="KNL1684" s="35"/>
      <c r="KNM1684" s="34"/>
      <c r="KNT1684" s="35"/>
      <c r="KNU1684" s="34"/>
      <c r="KOB1684" s="35"/>
      <c r="KOC1684" s="34"/>
      <c r="KOJ1684" s="35"/>
      <c r="KOK1684" s="34"/>
      <c r="KOR1684" s="35"/>
      <c r="KOS1684" s="34"/>
      <c r="KOZ1684" s="35"/>
      <c r="KPA1684" s="34"/>
      <c r="KPH1684" s="35"/>
      <c r="KPI1684" s="34"/>
      <c r="KPP1684" s="35"/>
      <c r="KPQ1684" s="34"/>
      <c r="KPX1684" s="35"/>
      <c r="KPY1684" s="34"/>
      <c r="KQF1684" s="35"/>
      <c r="KQG1684" s="34"/>
      <c r="KQN1684" s="35"/>
      <c r="KQO1684" s="34"/>
      <c r="KQV1684" s="35"/>
      <c r="KQW1684" s="34"/>
      <c r="KRD1684" s="35"/>
      <c r="KRE1684" s="34"/>
      <c r="KRL1684" s="35"/>
      <c r="KRM1684" s="34"/>
      <c r="KRT1684" s="35"/>
      <c r="KRU1684" s="34"/>
      <c r="KSB1684" s="35"/>
      <c r="KSC1684" s="34"/>
      <c r="KSJ1684" s="35"/>
      <c r="KSK1684" s="34"/>
      <c r="KSR1684" s="35"/>
      <c r="KSS1684" s="34"/>
      <c r="KSZ1684" s="35"/>
      <c r="KTA1684" s="34"/>
      <c r="KTH1684" s="35"/>
      <c r="KTI1684" s="34"/>
      <c r="KTP1684" s="35"/>
      <c r="KTQ1684" s="34"/>
      <c r="KTX1684" s="35"/>
      <c r="KTY1684" s="34"/>
      <c r="KUF1684" s="35"/>
      <c r="KUG1684" s="34"/>
      <c r="KUN1684" s="35"/>
      <c r="KUO1684" s="34"/>
      <c r="KUV1684" s="35"/>
      <c r="KUW1684" s="34"/>
      <c r="KVD1684" s="35"/>
      <c r="KVE1684" s="34"/>
      <c r="KVL1684" s="35"/>
      <c r="KVM1684" s="34"/>
      <c r="KVT1684" s="35"/>
      <c r="KVU1684" s="34"/>
      <c r="KWB1684" s="35"/>
      <c r="KWC1684" s="34"/>
      <c r="KWJ1684" s="35"/>
      <c r="KWK1684" s="34"/>
      <c r="KWR1684" s="35"/>
      <c r="KWS1684" s="34"/>
      <c r="KWZ1684" s="35"/>
      <c r="KXA1684" s="34"/>
      <c r="KXH1684" s="35"/>
      <c r="KXI1684" s="34"/>
      <c r="KXP1684" s="35"/>
      <c r="KXQ1684" s="34"/>
      <c r="KXX1684" s="35"/>
      <c r="KXY1684" s="34"/>
      <c r="KYF1684" s="35"/>
      <c r="KYG1684" s="34"/>
      <c r="KYN1684" s="35"/>
      <c r="KYO1684" s="34"/>
      <c r="KYV1684" s="35"/>
      <c r="KYW1684" s="34"/>
      <c r="KZD1684" s="35"/>
      <c r="KZE1684" s="34"/>
      <c r="KZL1684" s="35"/>
      <c r="KZM1684" s="34"/>
      <c r="KZT1684" s="35"/>
      <c r="KZU1684" s="34"/>
      <c r="LAB1684" s="35"/>
      <c r="LAC1684" s="34"/>
      <c r="LAJ1684" s="35"/>
      <c r="LAK1684" s="34"/>
      <c r="LAR1684" s="35"/>
      <c r="LAS1684" s="34"/>
      <c r="LAZ1684" s="35"/>
      <c r="LBA1684" s="34"/>
      <c r="LBH1684" s="35"/>
      <c r="LBI1684" s="34"/>
      <c r="LBP1684" s="35"/>
      <c r="LBQ1684" s="34"/>
      <c r="LBX1684" s="35"/>
      <c r="LBY1684" s="34"/>
      <c r="LCF1684" s="35"/>
      <c r="LCG1684" s="34"/>
      <c r="LCN1684" s="35"/>
      <c r="LCO1684" s="34"/>
      <c r="LCV1684" s="35"/>
      <c r="LCW1684" s="34"/>
      <c r="LDD1684" s="35"/>
      <c r="LDE1684" s="34"/>
      <c r="LDL1684" s="35"/>
      <c r="LDM1684" s="34"/>
      <c r="LDT1684" s="35"/>
      <c r="LDU1684" s="34"/>
      <c r="LEB1684" s="35"/>
      <c r="LEC1684" s="34"/>
      <c r="LEJ1684" s="35"/>
      <c r="LEK1684" s="34"/>
      <c r="LER1684" s="35"/>
      <c r="LES1684" s="34"/>
      <c r="LEZ1684" s="35"/>
      <c r="LFA1684" s="34"/>
      <c r="LFH1684" s="35"/>
      <c r="LFI1684" s="34"/>
      <c r="LFP1684" s="35"/>
      <c r="LFQ1684" s="34"/>
      <c r="LFX1684" s="35"/>
      <c r="LFY1684" s="34"/>
      <c r="LGF1684" s="35"/>
      <c r="LGG1684" s="34"/>
      <c r="LGN1684" s="35"/>
      <c r="LGO1684" s="34"/>
      <c r="LGV1684" s="35"/>
      <c r="LGW1684" s="34"/>
      <c r="LHD1684" s="35"/>
      <c r="LHE1684" s="34"/>
      <c r="LHL1684" s="35"/>
      <c r="LHM1684" s="34"/>
      <c r="LHT1684" s="35"/>
      <c r="LHU1684" s="34"/>
      <c r="LIB1684" s="35"/>
      <c r="LIC1684" s="34"/>
      <c r="LIJ1684" s="35"/>
      <c r="LIK1684" s="34"/>
      <c r="LIR1684" s="35"/>
      <c r="LIS1684" s="34"/>
      <c r="LIZ1684" s="35"/>
      <c r="LJA1684" s="34"/>
      <c r="LJH1684" s="35"/>
      <c r="LJI1684" s="34"/>
      <c r="LJP1684" s="35"/>
      <c r="LJQ1684" s="34"/>
      <c r="LJX1684" s="35"/>
      <c r="LJY1684" s="34"/>
      <c r="LKF1684" s="35"/>
      <c r="LKG1684" s="34"/>
      <c r="LKN1684" s="35"/>
      <c r="LKO1684" s="34"/>
      <c r="LKV1684" s="35"/>
      <c r="LKW1684" s="34"/>
      <c r="LLD1684" s="35"/>
      <c r="LLE1684" s="34"/>
      <c r="LLL1684" s="35"/>
      <c r="LLM1684" s="34"/>
      <c r="LLT1684" s="35"/>
      <c r="LLU1684" s="34"/>
      <c r="LMB1684" s="35"/>
      <c r="LMC1684" s="34"/>
      <c r="LMJ1684" s="35"/>
      <c r="LMK1684" s="34"/>
      <c r="LMR1684" s="35"/>
      <c r="LMS1684" s="34"/>
      <c r="LMZ1684" s="35"/>
      <c r="LNA1684" s="34"/>
      <c r="LNH1684" s="35"/>
      <c r="LNI1684" s="34"/>
      <c r="LNP1684" s="35"/>
      <c r="LNQ1684" s="34"/>
      <c r="LNX1684" s="35"/>
      <c r="LNY1684" s="34"/>
      <c r="LOF1684" s="35"/>
      <c r="LOG1684" s="34"/>
      <c r="LON1684" s="35"/>
      <c r="LOO1684" s="34"/>
      <c r="LOV1684" s="35"/>
      <c r="LOW1684" s="34"/>
      <c r="LPD1684" s="35"/>
      <c r="LPE1684" s="34"/>
      <c r="LPL1684" s="35"/>
      <c r="LPM1684" s="34"/>
      <c r="LPT1684" s="35"/>
      <c r="LPU1684" s="34"/>
      <c r="LQB1684" s="35"/>
      <c r="LQC1684" s="34"/>
      <c r="LQJ1684" s="35"/>
      <c r="LQK1684" s="34"/>
      <c r="LQR1684" s="35"/>
      <c r="LQS1684" s="34"/>
      <c r="LQZ1684" s="35"/>
      <c r="LRA1684" s="34"/>
      <c r="LRH1684" s="35"/>
      <c r="LRI1684" s="34"/>
      <c r="LRP1684" s="35"/>
      <c r="LRQ1684" s="34"/>
      <c r="LRX1684" s="35"/>
      <c r="LRY1684" s="34"/>
      <c r="LSF1684" s="35"/>
      <c r="LSG1684" s="34"/>
      <c r="LSN1684" s="35"/>
      <c r="LSO1684" s="34"/>
      <c r="LSV1684" s="35"/>
      <c r="LSW1684" s="34"/>
      <c r="LTD1684" s="35"/>
      <c r="LTE1684" s="34"/>
      <c r="LTL1684" s="35"/>
      <c r="LTM1684" s="34"/>
      <c r="LTT1684" s="35"/>
      <c r="LTU1684" s="34"/>
      <c r="LUB1684" s="35"/>
      <c r="LUC1684" s="34"/>
      <c r="LUJ1684" s="35"/>
      <c r="LUK1684" s="34"/>
      <c r="LUR1684" s="35"/>
      <c r="LUS1684" s="34"/>
      <c r="LUZ1684" s="35"/>
      <c r="LVA1684" s="34"/>
      <c r="LVH1684" s="35"/>
      <c r="LVI1684" s="34"/>
      <c r="LVP1684" s="35"/>
      <c r="LVQ1684" s="34"/>
      <c r="LVX1684" s="35"/>
      <c r="LVY1684" s="34"/>
      <c r="LWF1684" s="35"/>
      <c r="LWG1684" s="34"/>
      <c r="LWN1684" s="35"/>
      <c r="LWO1684" s="34"/>
      <c r="LWV1684" s="35"/>
      <c r="LWW1684" s="34"/>
      <c r="LXD1684" s="35"/>
      <c r="LXE1684" s="34"/>
      <c r="LXL1684" s="35"/>
      <c r="LXM1684" s="34"/>
      <c r="LXT1684" s="35"/>
      <c r="LXU1684" s="34"/>
      <c r="LYB1684" s="35"/>
      <c r="LYC1684" s="34"/>
      <c r="LYJ1684" s="35"/>
      <c r="LYK1684" s="34"/>
      <c r="LYR1684" s="35"/>
      <c r="LYS1684" s="34"/>
      <c r="LYZ1684" s="35"/>
      <c r="LZA1684" s="34"/>
      <c r="LZH1684" s="35"/>
      <c r="LZI1684" s="34"/>
      <c r="LZP1684" s="35"/>
      <c r="LZQ1684" s="34"/>
      <c r="LZX1684" s="35"/>
      <c r="LZY1684" s="34"/>
      <c r="MAF1684" s="35"/>
      <c r="MAG1684" s="34"/>
      <c r="MAN1684" s="35"/>
      <c r="MAO1684" s="34"/>
      <c r="MAV1684" s="35"/>
      <c r="MAW1684" s="34"/>
      <c r="MBD1684" s="35"/>
      <c r="MBE1684" s="34"/>
      <c r="MBL1684" s="35"/>
      <c r="MBM1684" s="34"/>
      <c r="MBT1684" s="35"/>
      <c r="MBU1684" s="34"/>
      <c r="MCB1684" s="35"/>
      <c r="MCC1684" s="34"/>
      <c r="MCJ1684" s="35"/>
      <c r="MCK1684" s="34"/>
      <c r="MCR1684" s="35"/>
      <c r="MCS1684" s="34"/>
      <c r="MCZ1684" s="35"/>
      <c r="MDA1684" s="34"/>
      <c r="MDH1684" s="35"/>
      <c r="MDI1684" s="34"/>
      <c r="MDP1684" s="35"/>
      <c r="MDQ1684" s="34"/>
      <c r="MDX1684" s="35"/>
      <c r="MDY1684" s="34"/>
      <c r="MEF1684" s="35"/>
      <c r="MEG1684" s="34"/>
      <c r="MEN1684" s="35"/>
      <c r="MEO1684" s="34"/>
      <c r="MEV1684" s="35"/>
      <c r="MEW1684" s="34"/>
      <c r="MFD1684" s="35"/>
      <c r="MFE1684" s="34"/>
      <c r="MFL1684" s="35"/>
      <c r="MFM1684" s="34"/>
      <c r="MFT1684" s="35"/>
      <c r="MFU1684" s="34"/>
      <c r="MGB1684" s="35"/>
      <c r="MGC1684" s="34"/>
      <c r="MGJ1684" s="35"/>
      <c r="MGK1684" s="34"/>
      <c r="MGR1684" s="35"/>
      <c r="MGS1684" s="34"/>
      <c r="MGZ1684" s="35"/>
      <c r="MHA1684" s="34"/>
      <c r="MHH1684" s="35"/>
      <c r="MHI1684" s="34"/>
      <c r="MHP1684" s="35"/>
      <c r="MHQ1684" s="34"/>
      <c r="MHX1684" s="35"/>
      <c r="MHY1684" s="34"/>
      <c r="MIF1684" s="35"/>
      <c r="MIG1684" s="34"/>
      <c r="MIN1684" s="35"/>
      <c r="MIO1684" s="34"/>
      <c r="MIV1684" s="35"/>
      <c r="MIW1684" s="34"/>
      <c r="MJD1684" s="35"/>
      <c r="MJE1684" s="34"/>
      <c r="MJL1684" s="35"/>
      <c r="MJM1684" s="34"/>
      <c r="MJT1684" s="35"/>
      <c r="MJU1684" s="34"/>
      <c r="MKB1684" s="35"/>
      <c r="MKC1684" s="34"/>
      <c r="MKJ1684" s="35"/>
      <c r="MKK1684" s="34"/>
      <c r="MKR1684" s="35"/>
      <c r="MKS1684" s="34"/>
      <c r="MKZ1684" s="35"/>
      <c r="MLA1684" s="34"/>
      <c r="MLH1684" s="35"/>
      <c r="MLI1684" s="34"/>
      <c r="MLP1684" s="35"/>
      <c r="MLQ1684" s="34"/>
      <c r="MLX1684" s="35"/>
      <c r="MLY1684" s="34"/>
      <c r="MMF1684" s="35"/>
      <c r="MMG1684" s="34"/>
      <c r="MMN1684" s="35"/>
      <c r="MMO1684" s="34"/>
      <c r="MMV1684" s="35"/>
      <c r="MMW1684" s="34"/>
      <c r="MND1684" s="35"/>
      <c r="MNE1684" s="34"/>
      <c r="MNL1684" s="35"/>
      <c r="MNM1684" s="34"/>
      <c r="MNT1684" s="35"/>
      <c r="MNU1684" s="34"/>
      <c r="MOB1684" s="35"/>
      <c r="MOC1684" s="34"/>
      <c r="MOJ1684" s="35"/>
      <c r="MOK1684" s="34"/>
      <c r="MOR1684" s="35"/>
      <c r="MOS1684" s="34"/>
      <c r="MOZ1684" s="35"/>
      <c r="MPA1684" s="34"/>
      <c r="MPH1684" s="35"/>
      <c r="MPI1684" s="34"/>
      <c r="MPP1684" s="35"/>
      <c r="MPQ1684" s="34"/>
      <c r="MPX1684" s="35"/>
      <c r="MPY1684" s="34"/>
      <c r="MQF1684" s="35"/>
      <c r="MQG1684" s="34"/>
      <c r="MQN1684" s="35"/>
      <c r="MQO1684" s="34"/>
      <c r="MQV1684" s="35"/>
      <c r="MQW1684" s="34"/>
      <c r="MRD1684" s="35"/>
      <c r="MRE1684" s="34"/>
      <c r="MRL1684" s="35"/>
      <c r="MRM1684" s="34"/>
      <c r="MRT1684" s="35"/>
      <c r="MRU1684" s="34"/>
      <c r="MSB1684" s="35"/>
      <c r="MSC1684" s="34"/>
      <c r="MSJ1684" s="35"/>
      <c r="MSK1684" s="34"/>
      <c r="MSR1684" s="35"/>
      <c r="MSS1684" s="34"/>
      <c r="MSZ1684" s="35"/>
      <c r="MTA1684" s="34"/>
      <c r="MTH1684" s="35"/>
      <c r="MTI1684" s="34"/>
      <c r="MTP1684" s="35"/>
      <c r="MTQ1684" s="34"/>
      <c r="MTX1684" s="35"/>
      <c r="MTY1684" s="34"/>
      <c r="MUF1684" s="35"/>
      <c r="MUG1684" s="34"/>
      <c r="MUN1684" s="35"/>
      <c r="MUO1684" s="34"/>
      <c r="MUV1684" s="35"/>
      <c r="MUW1684" s="34"/>
      <c r="MVD1684" s="35"/>
      <c r="MVE1684" s="34"/>
      <c r="MVL1684" s="35"/>
      <c r="MVM1684" s="34"/>
      <c r="MVT1684" s="35"/>
      <c r="MVU1684" s="34"/>
      <c r="MWB1684" s="35"/>
      <c r="MWC1684" s="34"/>
      <c r="MWJ1684" s="35"/>
      <c r="MWK1684" s="34"/>
      <c r="MWR1684" s="35"/>
      <c r="MWS1684" s="34"/>
      <c r="MWZ1684" s="35"/>
      <c r="MXA1684" s="34"/>
      <c r="MXH1684" s="35"/>
      <c r="MXI1684" s="34"/>
      <c r="MXP1684" s="35"/>
      <c r="MXQ1684" s="34"/>
      <c r="MXX1684" s="35"/>
      <c r="MXY1684" s="34"/>
      <c r="MYF1684" s="35"/>
      <c r="MYG1684" s="34"/>
      <c r="MYN1684" s="35"/>
      <c r="MYO1684" s="34"/>
      <c r="MYV1684" s="35"/>
      <c r="MYW1684" s="34"/>
      <c r="MZD1684" s="35"/>
      <c r="MZE1684" s="34"/>
      <c r="MZL1684" s="35"/>
      <c r="MZM1684" s="34"/>
      <c r="MZT1684" s="35"/>
      <c r="MZU1684" s="34"/>
      <c r="NAB1684" s="35"/>
      <c r="NAC1684" s="34"/>
      <c r="NAJ1684" s="35"/>
      <c r="NAK1684" s="34"/>
      <c r="NAR1684" s="35"/>
      <c r="NAS1684" s="34"/>
      <c r="NAZ1684" s="35"/>
      <c r="NBA1684" s="34"/>
      <c r="NBH1684" s="35"/>
      <c r="NBI1684" s="34"/>
      <c r="NBP1684" s="35"/>
      <c r="NBQ1684" s="34"/>
      <c r="NBX1684" s="35"/>
      <c r="NBY1684" s="34"/>
      <c r="NCF1684" s="35"/>
      <c r="NCG1684" s="34"/>
      <c r="NCN1684" s="35"/>
      <c r="NCO1684" s="34"/>
      <c r="NCV1684" s="35"/>
      <c r="NCW1684" s="34"/>
      <c r="NDD1684" s="35"/>
      <c r="NDE1684" s="34"/>
      <c r="NDL1684" s="35"/>
      <c r="NDM1684" s="34"/>
      <c r="NDT1684" s="35"/>
      <c r="NDU1684" s="34"/>
      <c r="NEB1684" s="35"/>
      <c r="NEC1684" s="34"/>
      <c r="NEJ1684" s="35"/>
      <c r="NEK1684" s="34"/>
      <c r="NER1684" s="35"/>
      <c r="NES1684" s="34"/>
      <c r="NEZ1684" s="35"/>
      <c r="NFA1684" s="34"/>
      <c r="NFH1684" s="35"/>
      <c r="NFI1684" s="34"/>
      <c r="NFP1684" s="35"/>
      <c r="NFQ1684" s="34"/>
      <c r="NFX1684" s="35"/>
      <c r="NFY1684" s="34"/>
      <c r="NGF1684" s="35"/>
      <c r="NGG1684" s="34"/>
      <c r="NGN1684" s="35"/>
      <c r="NGO1684" s="34"/>
      <c r="NGV1684" s="35"/>
      <c r="NGW1684" s="34"/>
      <c r="NHD1684" s="35"/>
      <c r="NHE1684" s="34"/>
      <c r="NHL1684" s="35"/>
      <c r="NHM1684" s="34"/>
      <c r="NHT1684" s="35"/>
      <c r="NHU1684" s="34"/>
      <c r="NIB1684" s="35"/>
      <c r="NIC1684" s="34"/>
      <c r="NIJ1684" s="35"/>
      <c r="NIK1684" s="34"/>
      <c r="NIR1684" s="35"/>
      <c r="NIS1684" s="34"/>
      <c r="NIZ1684" s="35"/>
      <c r="NJA1684" s="34"/>
      <c r="NJH1684" s="35"/>
      <c r="NJI1684" s="34"/>
      <c r="NJP1684" s="35"/>
      <c r="NJQ1684" s="34"/>
      <c r="NJX1684" s="35"/>
      <c r="NJY1684" s="34"/>
      <c r="NKF1684" s="35"/>
      <c r="NKG1684" s="34"/>
      <c r="NKN1684" s="35"/>
      <c r="NKO1684" s="34"/>
      <c r="NKV1684" s="35"/>
      <c r="NKW1684" s="34"/>
      <c r="NLD1684" s="35"/>
      <c r="NLE1684" s="34"/>
      <c r="NLL1684" s="35"/>
      <c r="NLM1684" s="34"/>
      <c r="NLT1684" s="35"/>
      <c r="NLU1684" s="34"/>
      <c r="NMB1684" s="35"/>
      <c r="NMC1684" s="34"/>
      <c r="NMJ1684" s="35"/>
      <c r="NMK1684" s="34"/>
      <c r="NMR1684" s="35"/>
      <c r="NMS1684" s="34"/>
      <c r="NMZ1684" s="35"/>
      <c r="NNA1684" s="34"/>
      <c r="NNH1684" s="35"/>
      <c r="NNI1684" s="34"/>
      <c r="NNP1684" s="35"/>
      <c r="NNQ1684" s="34"/>
      <c r="NNX1684" s="35"/>
      <c r="NNY1684" s="34"/>
      <c r="NOF1684" s="35"/>
      <c r="NOG1684" s="34"/>
      <c r="NON1684" s="35"/>
      <c r="NOO1684" s="34"/>
      <c r="NOV1684" s="35"/>
      <c r="NOW1684" s="34"/>
      <c r="NPD1684" s="35"/>
      <c r="NPE1684" s="34"/>
      <c r="NPL1684" s="35"/>
      <c r="NPM1684" s="34"/>
      <c r="NPT1684" s="35"/>
      <c r="NPU1684" s="34"/>
      <c r="NQB1684" s="35"/>
      <c r="NQC1684" s="34"/>
      <c r="NQJ1684" s="35"/>
      <c r="NQK1684" s="34"/>
      <c r="NQR1684" s="35"/>
      <c r="NQS1684" s="34"/>
      <c r="NQZ1684" s="35"/>
      <c r="NRA1684" s="34"/>
      <c r="NRH1684" s="35"/>
      <c r="NRI1684" s="34"/>
      <c r="NRP1684" s="35"/>
      <c r="NRQ1684" s="34"/>
      <c r="NRX1684" s="35"/>
      <c r="NRY1684" s="34"/>
      <c r="NSF1684" s="35"/>
      <c r="NSG1684" s="34"/>
      <c r="NSN1684" s="35"/>
      <c r="NSO1684" s="34"/>
      <c r="NSV1684" s="35"/>
      <c r="NSW1684" s="34"/>
      <c r="NTD1684" s="35"/>
      <c r="NTE1684" s="34"/>
      <c r="NTL1684" s="35"/>
      <c r="NTM1684" s="34"/>
      <c r="NTT1684" s="35"/>
      <c r="NTU1684" s="34"/>
      <c r="NUB1684" s="35"/>
      <c r="NUC1684" s="34"/>
      <c r="NUJ1684" s="35"/>
      <c r="NUK1684" s="34"/>
      <c r="NUR1684" s="35"/>
      <c r="NUS1684" s="34"/>
      <c r="NUZ1684" s="35"/>
      <c r="NVA1684" s="34"/>
      <c r="NVH1684" s="35"/>
      <c r="NVI1684" s="34"/>
      <c r="NVP1684" s="35"/>
      <c r="NVQ1684" s="34"/>
      <c r="NVX1684" s="35"/>
      <c r="NVY1684" s="34"/>
      <c r="NWF1684" s="35"/>
      <c r="NWG1684" s="34"/>
      <c r="NWN1684" s="35"/>
      <c r="NWO1684" s="34"/>
      <c r="NWV1684" s="35"/>
      <c r="NWW1684" s="34"/>
      <c r="NXD1684" s="35"/>
      <c r="NXE1684" s="34"/>
      <c r="NXL1684" s="35"/>
      <c r="NXM1684" s="34"/>
      <c r="NXT1684" s="35"/>
      <c r="NXU1684" s="34"/>
      <c r="NYB1684" s="35"/>
      <c r="NYC1684" s="34"/>
      <c r="NYJ1684" s="35"/>
      <c r="NYK1684" s="34"/>
      <c r="NYR1684" s="35"/>
      <c r="NYS1684" s="34"/>
      <c r="NYZ1684" s="35"/>
      <c r="NZA1684" s="34"/>
      <c r="NZH1684" s="35"/>
      <c r="NZI1684" s="34"/>
      <c r="NZP1684" s="35"/>
      <c r="NZQ1684" s="34"/>
      <c r="NZX1684" s="35"/>
      <c r="NZY1684" s="34"/>
      <c r="OAF1684" s="35"/>
      <c r="OAG1684" s="34"/>
      <c r="OAN1684" s="35"/>
      <c r="OAO1684" s="34"/>
      <c r="OAV1684" s="35"/>
      <c r="OAW1684" s="34"/>
      <c r="OBD1684" s="35"/>
      <c r="OBE1684" s="34"/>
      <c r="OBL1684" s="35"/>
      <c r="OBM1684" s="34"/>
      <c r="OBT1684" s="35"/>
      <c r="OBU1684" s="34"/>
      <c r="OCB1684" s="35"/>
      <c r="OCC1684" s="34"/>
      <c r="OCJ1684" s="35"/>
      <c r="OCK1684" s="34"/>
      <c r="OCR1684" s="35"/>
      <c r="OCS1684" s="34"/>
      <c r="OCZ1684" s="35"/>
      <c r="ODA1684" s="34"/>
      <c r="ODH1684" s="35"/>
      <c r="ODI1684" s="34"/>
      <c r="ODP1684" s="35"/>
      <c r="ODQ1684" s="34"/>
      <c r="ODX1684" s="35"/>
      <c r="ODY1684" s="34"/>
      <c r="OEF1684" s="35"/>
      <c r="OEG1684" s="34"/>
      <c r="OEN1684" s="35"/>
      <c r="OEO1684" s="34"/>
      <c r="OEV1684" s="35"/>
      <c r="OEW1684" s="34"/>
      <c r="OFD1684" s="35"/>
      <c r="OFE1684" s="34"/>
      <c r="OFL1684" s="35"/>
      <c r="OFM1684" s="34"/>
      <c r="OFT1684" s="35"/>
      <c r="OFU1684" s="34"/>
      <c r="OGB1684" s="35"/>
      <c r="OGC1684" s="34"/>
      <c r="OGJ1684" s="35"/>
      <c r="OGK1684" s="34"/>
      <c r="OGR1684" s="35"/>
      <c r="OGS1684" s="34"/>
      <c r="OGZ1684" s="35"/>
      <c r="OHA1684" s="34"/>
      <c r="OHH1684" s="35"/>
      <c r="OHI1684" s="34"/>
      <c r="OHP1684" s="35"/>
      <c r="OHQ1684" s="34"/>
      <c r="OHX1684" s="35"/>
      <c r="OHY1684" s="34"/>
      <c r="OIF1684" s="35"/>
      <c r="OIG1684" s="34"/>
      <c r="OIN1684" s="35"/>
      <c r="OIO1684" s="34"/>
      <c r="OIV1684" s="35"/>
      <c r="OIW1684" s="34"/>
      <c r="OJD1684" s="35"/>
      <c r="OJE1684" s="34"/>
      <c r="OJL1684" s="35"/>
      <c r="OJM1684" s="34"/>
      <c r="OJT1684" s="35"/>
      <c r="OJU1684" s="34"/>
      <c r="OKB1684" s="35"/>
      <c r="OKC1684" s="34"/>
      <c r="OKJ1684" s="35"/>
      <c r="OKK1684" s="34"/>
      <c r="OKR1684" s="35"/>
      <c r="OKS1684" s="34"/>
      <c r="OKZ1684" s="35"/>
      <c r="OLA1684" s="34"/>
      <c r="OLH1684" s="35"/>
      <c r="OLI1684" s="34"/>
      <c r="OLP1684" s="35"/>
      <c r="OLQ1684" s="34"/>
      <c r="OLX1684" s="35"/>
      <c r="OLY1684" s="34"/>
      <c r="OMF1684" s="35"/>
      <c r="OMG1684" s="34"/>
      <c r="OMN1684" s="35"/>
      <c r="OMO1684" s="34"/>
      <c r="OMV1684" s="35"/>
      <c r="OMW1684" s="34"/>
      <c r="OND1684" s="35"/>
      <c r="ONE1684" s="34"/>
      <c r="ONL1684" s="35"/>
      <c r="ONM1684" s="34"/>
      <c r="ONT1684" s="35"/>
      <c r="ONU1684" s="34"/>
      <c r="OOB1684" s="35"/>
      <c r="OOC1684" s="34"/>
      <c r="OOJ1684" s="35"/>
      <c r="OOK1684" s="34"/>
      <c r="OOR1684" s="35"/>
      <c r="OOS1684" s="34"/>
      <c r="OOZ1684" s="35"/>
      <c r="OPA1684" s="34"/>
      <c r="OPH1684" s="35"/>
      <c r="OPI1684" s="34"/>
      <c r="OPP1684" s="35"/>
      <c r="OPQ1684" s="34"/>
      <c r="OPX1684" s="35"/>
      <c r="OPY1684" s="34"/>
      <c r="OQF1684" s="35"/>
      <c r="OQG1684" s="34"/>
      <c r="OQN1684" s="35"/>
      <c r="OQO1684" s="34"/>
      <c r="OQV1684" s="35"/>
      <c r="OQW1684" s="34"/>
      <c r="ORD1684" s="35"/>
      <c r="ORE1684" s="34"/>
      <c r="ORL1684" s="35"/>
      <c r="ORM1684" s="34"/>
      <c r="ORT1684" s="35"/>
      <c r="ORU1684" s="34"/>
      <c r="OSB1684" s="35"/>
      <c r="OSC1684" s="34"/>
      <c r="OSJ1684" s="35"/>
      <c r="OSK1684" s="34"/>
      <c r="OSR1684" s="35"/>
      <c r="OSS1684" s="34"/>
      <c r="OSZ1684" s="35"/>
      <c r="OTA1684" s="34"/>
      <c r="OTH1684" s="35"/>
      <c r="OTI1684" s="34"/>
      <c r="OTP1684" s="35"/>
      <c r="OTQ1684" s="34"/>
      <c r="OTX1684" s="35"/>
      <c r="OTY1684" s="34"/>
      <c r="OUF1684" s="35"/>
      <c r="OUG1684" s="34"/>
      <c r="OUN1684" s="35"/>
      <c r="OUO1684" s="34"/>
      <c r="OUV1684" s="35"/>
      <c r="OUW1684" s="34"/>
      <c r="OVD1684" s="35"/>
      <c r="OVE1684" s="34"/>
      <c r="OVL1684" s="35"/>
      <c r="OVM1684" s="34"/>
      <c r="OVT1684" s="35"/>
      <c r="OVU1684" s="34"/>
      <c r="OWB1684" s="35"/>
      <c r="OWC1684" s="34"/>
      <c r="OWJ1684" s="35"/>
      <c r="OWK1684" s="34"/>
      <c r="OWR1684" s="35"/>
      <c r="OWS1684" s="34"/>
      <c r="OWZ1684" s="35"/>
      <c r="OXA1684" s="34"/>
      <c r="OXH1684" s="35"/>
      <c r="OXI1684" s="34"/>
      <c r="OXP1684" s="35"/>
      <c r="OXQ1684" s="34"/>
      <c r="OXX1684" s="35"/>
      <c r="OXY1684" s="34"/>
      <c r="OYF1684" s="35"/>
      <c r="OYG1684" s="34"/>
      <c r="OYN1684" s="35"/>
      <c r="OYO1684" s="34"/>
      <c r="OYV1684" s="35"/>
      <c r="OYW1684" s="34"/>
      <c r="OZD1684" s="35"/>
      <c r="OZE1684" s="34"/>
      <c r="OZL1684" s="35"/>
      <c r="OZM1684" s="34"/>
      <c r="OZT1684" s="35"/>
      <c r="OZU1684" s="34"/>
      <c r="PAB1684" s="35"/>
      <c r="PAC1684" s="34"/>
      <c r="PAJ1684" s="35"/>
      <c r="PAK1684" s="34"/>
      <c r="PAR1684" s="35"/>
      <c r="PAS1684" s="34"/>
      <c r="PAZ1684" s="35"/>
      <c r="PBA1684" s="34"/>
      <c r="PBH1684" s="35"/>
      <c r="PBI1684" s="34"/>
      <c r="PBP1684" s="35"/>
      <c r="PBQ1684" s="34"/>
      <c r="PBX1684" s="35"/>
      <c r="PBY1684" s="34"/>
      <c r="PCF1684" s="35"/>
      <c r="PCG1684" s="34"/>
      <c r="PCN1684" s="35"/>
      <c r="PCO1684" s="34"/>
      <c r="PCV1684" s="35"/>
      <c r="PCW1684" s="34"/>
      <c r="PDD1684" s="35"/>
      <c r="PDE1684" s="34"/>
      <c r="PDL1684" s="35"/>
      <c r="PDM1684" s="34"/>
      <c r="PDT1684" s="35"/>
      <c r="PDU1684" s="34"/>
      <c r="PEB1684" s="35"/>
      <c r="PEC1684" s="34"/>
      <c r="PEJ1684" s="35"/>
      <c r="PEK1684" s="34"/>
      <c r="PER1684" s="35"/>
      <c r="PES1684" s="34"/>
      <c r="PEZ1684" s="35"/>
      <c r="PFA1684" s="34"/>
      <c r="PFH1684" s="35"/>
      <c r="PFI1684" s="34"/>
      <c r="PFP1684" s="35"/>
      <c r="PFQ1684" s="34"/>
      <c r="PFX1684" s="35"/>
      <c r="PFY1684" s="34"/>
      <c r="PGF1684" s="35"/>
      <c r="PGG1684" s="34"/>
      <c r="PGN1684" s="35"/>
      <c r="PGO1684" s="34"/>
      <c r="PGV1684" s="35"/>
      <c r="PGW1684" s="34"/>
      <c r="PHD1684" s="35"/>
      <c r="PHE1684" s="34"/>
      <c r="PHL1684" s="35"/>
      <c r="PHM1684" s="34"/>
      <c r="PHT1684" s="35"/>
      <c r="PHU1684" s="34"/>
      <c r="PIB1684" s="35"/>
      <c r="PIC1684" s="34"/>
      <c r="PIJ1684" s="35"/>
      <c r="PIK1684" s="34"/>
      <c r="PIR1684" s="35"/>
      <c r="PIS1684" s="34"/>
      <c r="PIZ1684" s="35"/>
      <c r="PJA1684" s="34"/>
      <c r="PJH1684" s="35"/>
      <c r="PJI1684" s="34"/>
      <c r="PJP1684" s="35"/>
      <c r="PJQ1684" s="34"/>
      <c r="PJX1684" s="35"/>
      <c r="PJY1684" s="34"/>
      <c r="PKF1684" s="35"/>
      <c r="PKG1684" s="34"/>
      <c r="PKN1684" s="35"/>
      <c r="PKO1684" s="34"/>
      <c r="PKV1684" s="35"/>
      <c r="PKW1684" s="34"/>
      <c r="PLD1684" s="35"/>
      <c r="PLE1684" s="34"/>
      <c r="PLL1684" s="35"/>
      <c r="PLM1684" s="34"/>
      <c r="PLT1684" s="35"/>
      <c r="PLU1684" s="34"/>
      <c r="PMB1684" s="35"/>
      <c r="PMC1684" s="34"/>
      <c r="PMJ1684" s="35"/>
      <c r="PMK1684" s="34"/>
      <c r="PMR1684" s="35"/>
      <c r="PMS1684" s="34"/>
      <c r="PMZ1684" s="35"/>
      <c r="PNA1684" s="34"/>
      <c r="PNH1684" s="35"/>
      <c r="PNI1684" s="34"/>
      <c r="PNP1684" s="35"/>
      <c r="PNQ1684" s="34"/>
      <c r="PNX1684" s="35"/>
      <c r="PNY1684" s="34"/>
      <c r="POF1684" s="35"/>
      <c r="POG1684" s="34"/>
      <c r="PON1684" s="35"/>
      <c r="POO1684" s="34"/>
      <c r="POV1684" s="35"/>
      <c r="POW1684" s="34"/>
      <c r="PPD1684" s="35"/>
      <c r="PPE1684" s="34"/>
      <c r="PPL1684" s="35"/>
      <c r="PPM1684" s="34"/>
      <c r="PPT1684" s="35"/>
      <c r="PPU1684" s="34"/>
      <c r="PQB1684" s="35"/>
      <c r="PQC1684" s="34"/>
      <c r="PQJ1684" s="35"/>
      <c r="PQK1684" s="34"/>
      <c r="PQR1684" s="35"/>
      <c r="PQS1684" s="34"/>
      <c r="PQZ1684" s="35"/>
      <c r="PRA1684" s="34"/>
      <c r="PRH1684" s="35"/>
      <c r="PRI1684" s="34"/>
      <c r="PRP1684" s="35"/>
      <c r="PRQ1684" s="34"/>
      <c r="PRX1684" s="35"/>
      <c r="PRY1684" s="34"/>
      <c r="PSF1684" s="35"/>
      <c r="PSG1684" s="34"/>
      <c r="PSN1684" s="35"/>
      <c r="PSO1684" s="34"/>
      <c r="PSV1684" s="35"/>
      <c r="PSW1684" s="34"/>
      <c r="PTD1684" s="35"/>
      <c r="PTE1684" s="34"/>
      <c r="PTL1684" s="35"/>
      <c r="PTM1684" s="34"/>
      <c r="PTT1684" s="35"/>
      <c r="PTU1684" s="34"/>
      <c r="PUB1684" s="35"/>
      <c r="PUC1684" s="34"/>
      <c r="PUJ1684" s="35"/>
      <c r="PUK1684" s="34"/>
      <c r="PUR1684" s="35"/>
      <c r="PUS1684" s="34"/>
      <c r="PUZ1684" s="35"/>
      <c r="PVA1684" s="34"/>
      <c r="PVH1684" s="35"/>
      <c r="PVI1684" s="34"/>
      <c r="PVP1684" s="35"/>
      <c r="PVQ1684" s="34"/>
      <c r="PVX1684" s="35"/>
      <c r="PVY1684" s="34"/>
      <c r="PWF1684" s="35"/>
      <c r="PWG1684" s="34"/>
      <c r="PWN1684" s="35"/>
      <c r="PWO1684" s="34"/>
      <c r="PWV1684" s="35"/>
      <c r="PWW1684" s="34"/>
      <c r="PXD1684" s="35"/>
      <c r="PXE1684" s="34"/>
      <c r="PXL1684" s="35"/>
      <c r="PXM1684" s="34"/>
      <c r="PXT1684" s="35"/>
      <c r="PXU1684" s="34"/>
      <c r="PYB1684" s="35"/>
      <c r="PYC1684" s="34"/>
      <c r="PYJ1684" s="35"/>
      <c r="PYK1684" s="34"/>
      <c r="PYR1684" s="35"/>
      <c r="PYS1684" s="34"/>
      <c r="PYZ1684" s="35"/>
      <c r="PZA1684" s="34"/>
      <c r="PZH1684" s="35"/>
      <c r="PZI1684" s="34"/>
      <c r="PZP1684" s="35"/>
      <c r="PZQ1684" s="34"/>
      <c r="PZX1684" s="35"/>
      <c r="PZY1684" s="34"/>
      <c r="QAF1684" s="35"/>
      <c r="QAG1684" s="34"/>
      <c r="QAN1684" s="35"/>
      <c r="QAO1684" s="34"/>
      <c r="QAV1684" s="35"/>
      <c r="QAW1684" s="34"/>
      <c r="QBD1684" s="35"/>
      <c r="QBE1684" s="34"/>
      <c r="QBL1684" s="35"/>
      <c r="QBM1684" s="34"/>
      <c r="QBT1684" s="35"/>
      <c r="QBU1684" s="34"/>
      <c r="QCB1684" s="35"/>
      <c r="QCC1684" s="34"/>
      <c r="QCJ1684" s="35"/>
      <c r="QCK1684" s="34"/>
      <c r="QCR1684" s="35"/>
      <c r="QCS1684" s="34"/>
      <c r="QCZ1684" s="35"/>
      <c r="QDA1684" s="34"/>
      <c r="QDH1684" s="35"/>
      <c r="QDI1684" s="34"/>
      <c r="QDP1684" s="35"/>
      <c r="QDQ1684" s="34"/>
      <c r="QDX1684" s="35"/>
      <c r="QDY1684" s="34"/>
      <c r="QEF1684" s="35"/>
      <c r="QEG1684" s="34"/>
      <c r="QEN1684" s="35"/>
      <c r="QEO1684" s="34"/>
      <c r="QEV1684" s="35"/>
      <c r="QEW1684" s="34"/>
      <c r="QFD1684" s="35"/>
      <c r="QFE1684" s="34"/>
      <c r="QFL1684" s="35"/>
      <c r="QFM1684" s="34"/>
      <c r="QFT1684" s="35"/>
      <c r="QFU1684" s="34"/>
      <c r="QGB1684" s="35"/>
      <c r="QGC1684" s="34"/>
      <c r="QGJ1684" s="35"/>
      <c r="QGK1684" s="34"/>
      <c r="QGR1684" s="35"/>
      <c r="QGS1684" s="34"/>
      <c r="QGZ1684" s="35"/>
      <c r="QHA1684" s="34"/>
      <c r="QHH1684" s="35"/>
      <c r="QHI1684" s="34"/>
      <c r="QHP1684" s="35"/>
      <c r="QHQ1684" s="34"/>
      <c r="QHX1684" s="35"/>
      <c r="QHY1684" s="34"/>
      <c r="QIF1684" s="35"/>
      <c r="QIG1684" s="34"/>
      <c r="QIN1684" s="35"/>
      <c r="QIO1684" s="34"/>
      <c r="QIV1684" s="35"/>
      <c r="QIW1684" s="34"/>
      <c r="QJD1684" s="35"/>
      <c r="QJE1684" s="34"/>
      <c r="QJL1684" s="35"/>
      <c r="QJM1684" s="34"/>
      <c r="QJT1684" s="35"/>
      <c r="QJU1684" s="34"/>
      <c r="QKB1684" s="35"/>
      <c r="QKC1684" s="34"/>
      <c r="QKJ1684" s="35"/>
      <c r="QKK1684" s="34"/>
      <c r="QKR1684" s="35"/>
      <c r="QKS1684" s="34"/>
      <c r="QKZ1684" s="35"/>
      <c r="QLA1684" s="34"/>
      <c r="QLH1684" s="35"/>
      <c r="QLI1684" s="34"/>
      <c r="QLP1684" s="35"/>
      <c r="QLQ1684" s="34"/>
      <c r="QLX1684" s="35"/>
      <c r="QLY1684" s="34"/>
      <c r="QMF1684" s="35"/>
      <c r="QMG1684" s="34"/>
      <c r="QMN1684" s="35"/>
      <c r="QMO1684" s="34"/>
      <c r="QMV1684" s="35"/>
      <c r="QMW1684" s="34"/>
      <c r="QND1684" s="35"/>
      <c r="QNE1684" s="34"/>
      <c r="QNL1684" s="35"/>
      <c r="QNM1684" s="34"/>
      <c r="QNT1684" s="35"/>
      <c r="QNU1684" s="34"/>
      <c r="QOB1684" s="35"/>
      <c r="QOC1684" s="34"/>
      <c r="QOJ1684" s="35"/>
      <c r="QOK1684" s="34"/>
      <c r="QOR1684" s="35"/>
      <c r="QOS1684" s="34"/>
      <c r="QOZ1684" s="35"/>
      <c r="QPA1684" s="34"/>
      <c r="QPH1684" s="35"/>
      <c r="QPI1684" s="34"/>
      <c r="QPP1684" s="35"/>
      <c r="QPQ1684" s="34"/>
      <c r="QPX1684" s="35"/>
      <c r="QPY1684" s="34"/>
      <c r="QQF1684" s="35"/>
      <c r="QQG1684" s="34"/>
      <c r="QQN1684" s="35"/>
      <c r="QQO1684" s="34"/>
      <c r="QQV1684" s="35"/>
      <c r="QQW1684" s="34"/>
      <c r="QRD1684" s="35"/>
      <c r="QRE1684" s="34"/>
      <c r="QRL1684" s="35"/>
      <c r="QRM1684" s="34"/>
      <c r="QRT1684" s="35"/>
      <c r="QRU1684" s="34"/>
      <c r="QSB1684" s="35"/>
      <c r="QSC1684" s="34"/>
      <c r="QSJ1684" s="35"/>
      <c r="QSK1684" s="34"/>
      <c r="QSR1684" s="35"/>
      <c r="QSS1684" s="34"/>
      <c r="QSZ1684" s="35"/>
      <c r="QTA1684" s="34"/>
      <c r="QTH1684" s="35"/>
      <c r="QTI1684" s="34"/>
      <c r="QTP1684" s="35"/>
      <c r="QTQ1684" s="34"/>
      <c r="QTX1684" s="35"/>
      <c r="QTY1684" s="34"/>
      <c r="QUF1684" s="35"/>
      <c r="QUG1684" s="34"/>
      <c r="QUN1684" s="35"/>
      <c r="QUO1684" s="34"/>
      <c r="QUV1684" s="35"/>
      <c r="QUW1684" s="34"/>
      <c r="QVD1684" s="35"/>
      <c r="QVE1684" s="34"/>
      <c r="QVL1684" s="35"/>
      <c r="QVM1684" s="34"/>
      <c r="QVT1684" s="35"/>
      <c r="QVU1684" s="34"/>
      <c r="QWB1684" s="35"/>
      <c r="QWC1684" s="34"/>
      <c r="QWJ1684" s="35"/>
      <c r="QWK1684" s="34"/>
      <c r="QWR1684" s="35"/>
      <c r="QWS1684" s="34"/>
      <c r="QWZ1684" s="35"/>
      <c r="QXA1684" s="34"/>
      <c r="QXH1684" s="35"/>
      <c r="QXI1684" s="34"/>
      <c r="QXP1684" s="35"/>
      <c r="QXQ1684" s="34"/>
      <c r="QXX1684" s="35"/>
      <c r="QXY1684" s="34"/>
      <c r="QYF1684" s="35"/>
      <c r="QYG1684" s="34"/>
      <c r="QYN1684" s="35"/>
      <c r="QYO1684" s="34"/>
      <c r="QYV1684" s="35"/>
      <c r="QYW1684" s="34"/>
      <c r="QZD1684" s="35"/>
      <c r="QZE1684" s="34"/>
      <c r="QZL1684" s="35"/>
      <c r="QZM1684" s="34"/>
      <c r="QZT1684" s="35"/>
      <c r="QZU1684" s="34"/>
      <c r="RAB1684" s="35"/>
      <c r="RAC1684" s="34"/>
      <c r="RAJ1684" s="35"/>
      <c r="RAK1684" s="34"/>
      <c r="RAR1684" s="35"/>
      <c r="RAS1684" s="34"/>
      <c r="RAZ1684" s="35"/>
      <c r="RBA1684" s="34"/>
      <c r="RBH1684" s="35"/>
      <c r="RBI1684" s="34"/>
      <c r="RBP1684" s="35"/>
      <c r="RBQ1684" s="34"/>
      <c r="RBX1684" s="35"/>
      <c r="RBY1684" s="34"/>
      <c r="RCF1684" s="35"/>
      <c r="RCG1684" s="34"/>
      <c r="RCN1684" s="35"/>
      <c r="RCO1684" s="34"/>
      <c r="RCV1684" s="35"/>
      <c r="RCW1684" s="34"/>
      <c r="RDD1684" s="35"/>
      <c r="RDE1684" s="34"/>
      <c r="RDL1684" s="35"/>
      <c r="RDM1684" s="34"/>
      <c r="RDT1684" s="35"/>
      <c r="RDU1684" s="34"/>
      <c r="REB1684" s="35"/>
      <c r="REC1684" s="34"/>
      <c r="REJ1684" s="35"/>
      <c r="REK1684" s="34"/>
      <c r="RER1684" s="35"/>
      <c r="RES1684" s="34"/>
      <c r="REZ1684" s="35"/>
      <c r="RFA1684" s="34"/>
      <c r="RFH1684" s="35"/>
      <c r="RFI1684" s="34"/>
      <c r="RFP1684" s="35"/>
      <c r="RFQ1684" s="34"/>
      <c r="RFX1684" s="35"/>
      <c r="RFY1684" s="34"/>
      <c r="RGF1684" s="35"/>
      <c r="RGG1684" s="34"/>
      <c r="RGN1684" s="35"/>
      <c r="RGO1684" s="34"/>
      <c r="RGV1684" s="35"/>
      <c r="RGW1684" s="34"/>
      <c r="RHD1684" s="35"/>
      <c r="RHE1684" s="34"/>
      <c r="RHL1684" s="35"/>
      <c r="RHM1684" s="34"/>
      <c r="RHT1684" s="35"/>
      <c r="RHU1684" s="34"/>
      <c r="RIB1684" s="35"/>
      <c r="RIC1684" s="34"/>
      <c r="RIJ1684" s="35"/>
      <c r="RIK1684" s="34"/>
      <c r="RIR1684" s="35"/>
      <c r="RIS1684" s="34"/>
      <c r="RIZ1684" s="35"/>
      <c r="RJA1684" s="34"/>
      <c r="RJH1684" s="35"/>
      <c r="RJI1684" s="34"/>
      <c r="RJP1684" s="35"/>
      <c r="RJQ1684" s="34"/>
      <c r="RJX1684" s="35"/>
      <c r="RJY1684" s="34"/>
      <c r="RKF1684" s="35"/>
      <c r="RKG1684" s="34"/>
      <c r="RKN1684" s="35"/>
      <c r="RKO1684" s="34"/>
      <c r="RKV1684" s="35"/>
      <c r="RKW1684" s="34"/>
      <c r="RLD1684" s="35"/>
      <c r="RLE1684" s="34"/>
      <c r="RLL1684" s="35"/>
      <c r="RLM1684" s="34"/>
      <c r="RLT1684" s="35"/>
      <c r="RLU1684" s="34"/>
      <c r="RMB1684" s="35"/>
      <c r="RMC1684" s="34"/>
      <c r="RMJ1684" s="35"/>
      <c r="RMK1684" s="34"/>
      <c r="RMR1684" s="35"/>
      <c r="RMS1684" s="34"/>
      <c r="RMZ1684" s="35"/>
      <c r="RNA1684" s="34"/>
      <c r="RNH1684" s="35"/>
      <c r="RNI1684" s="34"/>
      <c r="RNP1684" s="35"/>
      <c r="RNQ1684" s="34"/>
      <c r="RNX1684" s="35"/>
      <c r="RNY1684" s="34"/>
      <c r="ROF1684" s="35"/>
      <c r="ROG1684" s="34"/>
      <c r="RON1684" s="35"/>
      <c r="ROO1684" s="34"/>
      <c r="ROV1684" s="35"/>
      <c r="ROW1684" s="34"/>
      <c r="RPD1684" s="35"/>
      <c r="RPE1684" s="34"/>
      <c r="RPL1684" s="35"/>
      <c r="RPM1684" s="34"/>
      <c r="RPT1684" s="35"/>
      <c r="RPU1684" s="34"/>
      <c r="RQB1684" s="35"/>
      <c r="RQC1684" s="34"/>
      <c r="RQJ1684" s="35"/>
      <c r="RQK1684" s="34"/>
      <c r="RQR1684" s="35"/>
      <c r="RQS1684" s="34"/>
      <c r="RQZ1684" s="35"/>
      <c r="RRA1684" s="34"/>
      <c r="RRH1684" s="35"/>
      <c r="RRI1684" s="34"/>
      <c r="RRP1684" s="35"/>
      <c r="RRQ1684" s="34"/>
      <c r="RRX1684" s="35"/>
      <c r="RRY1684" s="34"/>
      <c r="RSF1684" s="35"/>
      <c r="RSG1684" s="34"/>
      <c r="RSN1684" s="35"/>
      <c r="RSO1684" s="34"/>
      <c r="RSV1684" s="35"/>
      <c r="RSW1684" s="34"/>
      <c r="RTD1684" s="35"/>
      <c r="RTE1684" s="34"/>
      <c r="RTL1684" s="35"/>
      <c r="RTM1684" s="34"/>
      <c r="RTT1684" s="35"/>
      <c r="RTU1684" s="34"/>
      <c r="RUB1684" s="35"/>
      <c r="RUC1684" s="34"/>
      <c r="RUJ1684" s="35"/>
      <c r="RUK1684" s="34"/>
      <c r="RUR1684" s="35"/>
      <c r="RUS1684" s="34"/>
      <c r="RUZ1684" s="35"/>
      <c r="RVA1684" s="34"/>
      <c r="RVH1684" s="35"/>
      <c r="RVI1684" s="34"/>
      <c r="RVP1684" s="35"/>
      <c r="RVQ1684" s="34"/>
      <c r="RVX1684" s="35"/>
      <c r="RVY1684" s="34"/>
      <c r="RWF1684" s="35"/>
      <c r="RWG1684" s="34"/>
      <c r="RWN1684" s="35"/>
      <c r="RWO1684" s="34"/>
      <c r="RWV1684" s="35"/>
      <c r="RWW1684" s="34"/>
      <c r="RXD1684" s="35"/>
      <c r="RXE1684" s="34"/>
      <c r="RXL1684" s="35"/>
      <c r="RXM1684" s="34"/>
      <c r="RXT1684" s="35"/>
      <c r="RXU1684" s="34"/>
      <c r="RYB1684" s="35"/>
      <c r="RYC1684" s="34"/>
      <c r="RYJ1684" s="35"/>
      <c r="RYK1684" s="34"/>
      <c r="RYR1684" s="35"/>
      <c r="RYS1684" s="34"/>
      <c r="RYZ1684" s="35"/>
      <c r="RZA1684" s="34"/>
      <c r="RZH1684" s="35"/>
      <c r="RZI1684" s="34"/>
      <c r="RZP1684" s="35"/>
      <c r="RZQ1684" s="34"/>
      <c r="RZX1684" s="35"/>
      <c r="RZY1684" s="34"/>
      <c r="SAF1684" s="35"/>
      <c r="SAG1684" s="34"/>
      <c r="SAN1684" s="35"/>
      <c r="SAO1684" s="34"/>
      <c r="SAV1684" s="35"/>
      <c r="SAW1684" s="34"/>
      <c r="SBD1684" s="35"/>
      <c r="SBE1684" s="34"/>
      <c r="SBL1684" s="35"/>
      <c r="SBM1684" s="34"/>
      <c r="SBT1684" s="35"/>
      <c r="SBU1684" s="34"/>
      <c r="SCB1684" s="35"/>
      <c r="SCC1684" s="34"/>
      <c r="SCJ1684" s="35"/>
      <c r="SCK1684" s="34"/>
      <c r="SCR1684" s="35"/>
      <c r="SCS1684" s="34"/>
      <c r="SCZ1684" s="35"/>
      <c r="SDA1684" s="34"/>
      <c r="SDH1684" s="35"/>
      <c r="SDI1684" s="34"/>
      <c r="SDP1684" s="35"/>
      <c r="SDQ1684" s="34"/>
      <c r="SDX1684" s="35"/>
      <c r="SDY1684" s="34"/>
      <c r="SEF1684" s="35"/>
      <c r="SEG1684" s="34"/>
      <c r="SEN1684" s="35"/>
      <c r="SEO1684" s="34"/>
      <c r="SEV1684" s="35"/>
      <c r="SEW1684" s="34"/>
      <c r="SFD1684" s="35"/>
      <c r="SFE1684" s="34"/>
      <c r="SFL1684" s="35"/>
      <c r="SFM1684" s="34"/>
      <c r="SFT1684" s="35"/>
      <c r="SFU1684" s="34"/>
      <c r="SGB1684" s="35"/>
      <c r="SGC1684" s="34"/>
      <c r="SGJ1684" s="35"/>
      <c r="SGK1684" s="34"/>
      <c r="SGR1684" s="35"/>
      <c r="SGS1684" s="34"/>
      <c r="SGZ1684" s="35"/>
      <c r="SHA1684" s="34"/>
      <c r="SHH1684" s="35"/>
      <c r="SHI1684" s="34"/>
      <c r="SHP1684" s="35"/>
      <c r="SHQ1684" s="34"/>
      <c r="SHX1684" s="35"/>
      <c r="SHY1684" s="34"/>
      <c r="SIF1684" s="35"/>
      <c r="SIG1684" s="34"/>
      <c r="SIN1684" s="35"/>
      <c r="SIO1684" s="34"/>
      <c r="SIV1684" s="35"/>
      <c r="SIW1684" s="34"/>
      <c r="SJD1684" s="35"/>
      <c r="SJE1684" s="34"/>
      <c r="SJL1684" s="35"/>
      <c r="SJM1684" s="34"/>
      <c r="SJT1684" s="35"/>
      <c r="SJU1684" s="34"/>
      <c r="SKB1684" s="35"/>
      <c r="SKC1684" s="34"/>
      <c r="SKJ1684" s="35"/>
      <c r="SKK1684" s="34"/>
      <c r="SKR1684" s="35"/>
      <c r="SKS1684" s="34"/>
      <c r="SKZ1684" s="35"/>
      <c r="SLA1684" s="34"/>
      <c r="SLH1684" s="35"/>
      <c r="SLI1684" s="34"/>
      <c r="SLP1684" s="35"/>
      <c r="SLQ1684" s="34"/>
      <c r="SLX1684" s="35"/>
      <c r="SLY1684" s="34"/>
      <c r="SMF1684" s="35"/>
      <c r="SMG1684" s="34"/>
      <c r="SMN1684" s="35"/>
      <c r="SMO1684" s="34"/>
      <c r="SMV1684" s="35"/>
      <c r="SMW1684" s="34"/>
      <c r="SND1684" s="35"/>
      <c r="SNE1684" s="34"/>
      <c r="SNL1684" s="35"/>
      <c r="SNM1684" s="34"/>
      <c r="SNT1684" s="35"/>
      <c r="SNU1684" s="34"/>
      <c r="SOB1684" s="35"/>
      <c r="SOC1684" s="34"/>
      <c r="SOJ1684" s="35"/>
      <c r="SOK1684" s="34"/>
      <c r="SOR1684" s="35"/>
      <c r="SOS1684" s="34"/>
      <c r="SOZ1684" s="35"/>
      <c r="SPA1684" s="34"/>
      <c r="SPH1684" s="35"/>
      <c r="SPI1684" s="34"/>
      <c r="SPP1684" s="35"/>
      <c r="SPQ1684" s="34"/>
      <c r="SPX1684" s="35"/>
      <c r="SPY1684" s="34"/>
      <c r="SQF1684" s="35"/>
      <c r="SQG1684" s="34"/>
      <c r="SQN1684" s="35"/>
      <c r="SQO1684" s="34"/>
      <c r="SQV1684" s="35"/>
      <c r="SQW1684" s="34"/>
      <c r="SRD1684" s="35"/>
      <c r="SRE1684" s="34"/>
      <c r="SRL1684" s="35"/>
      <c r="SRM1684" s="34"/>
      <c r="SRT1684" s="35"/>
      <c r="SRU1684" s="34"/>
      <c r="SSB1684" s="35"/>
      <c r="SSC1684" s="34"/>
      <c r="SSJ1684" s="35"/>
      <c r="SSK1684" s="34"/>
      <c r="SSR1684" s="35"/>
      <c r="SSS1684" s="34"/>
      <c r="SSZ1684" s="35"/>
      <c r="STA1684" s="34"/>
      <c r="STH1684" s="35"/>
      <c r="STI1684" s="34"/>
      <c r="STP1684" s="35"/>
      <c r="STQ1684" s="34"/>
      <c r="STX1684" s="35"/>
      <c r="STY1684" s="34"/>
      <c r="SUF1684" s="35"/>
      <c r="SUG1684" s="34"/>
      <c r="SUN1684" s="35"/>
      <c r="SUO1684" s="34"/>
      <c r="SUV1684" s="35"/>
      <c r="SUW1684" s="34"/>
      <c r="SVD1684" s="35"/>
      <c r="SVE1684" s="34"/>
      <c r="SVL1684" s="35"/>
      <c r="SVM1684" s="34"/>
      <c r="SVT1684" s="35"/>
      <c r="SVU1684" s="34"/>
      <c r="SWB1684" s="35"/>
      <c r="SWC1684" s="34"/>
      <c r="SWJ1684" s="35"/>
      <c r="SWK1684" s="34"/>
      <c r="SWR1684" s="35"/>
      <c r="SWS1684" s="34"/>
      <c r="SWZ1684" s="35"/>
      <c r="SXA1684" s="34"/>
      <c r="SXH1684" s="35"/>
      <c r="SXI1684" s="34"/>
      <c r="SXP1684" s="35"/>
      <c r="SXQ1684" s="34"/>
      <c r="SXX1684" s="35"/>
      <c r="SXY1684" s="34"/>
      <c r="SYF1684" s="35"/>
      <c r="SYG1684" s="34"/>
      <c r="SYN1684" s="35"/>
      <c r="SYO1684" s="34"/>
      <c r="SYV1684" s="35"/>
      <c r="SYW1684" s="34"/>
      <c r="SZD1684" s="35"/>
      <c r="SZE1684" s="34"/>
      <c r="SZL1684" s="35"/>
      <c r="SZM1684" s="34"/>
      <c r="SZT1684" s="35"/>
      <c r="SZU1684" s="34"/>
      <c r="TAB1684" s="35"/>
      <c r="TAC1684" s="34"/>
      <c r="TAJ1684" s="35"/>
      <c r="TAK1684" s="34"/>
      <c r="TAR1684" s="35"/>
      <c r="TAS1684" s="34"/>
      <c r="TAZ1684" s="35"/>
      <c r="TBA1684" s="34"/>
      <c r="TBH1684" s="35"/>
      <c r="TBI1684" s="34"/>
      <c r="TBP1684" s="35"/>
      <c r="TBQ1684" s="34"/>
      <c r="TBX1684" s="35"/>
      <c r="TBY1684" s="34"/>
      <c r="TCF1684" s="35"/>
      <c r="TCG1684" s="34"/>
      <c r="TCN1684" s="35"/>
      <c r="TCO1684" s="34"/>
      <c r="TCV1684" s="35"/>
      <c r="TCW1684" s="34"/>
      <c r="TDD1684" s="35"/>
      <c r="TDE1684" s="34"/>
      <c r="TDL1684" s="35"/>
      <c r="TDM1684" s="34"/>
      <c r="TDT1684" s="35"/>
      <c r="TDU1684" s="34"/>
      <c r="TEB1684" s="35"/>
      <c r="TEC1684" s="34"/>
      <c r="TEJ1684" s="35"/>
      <c r="TEK1684" s="34"/>
      <c r="TER1684" s="35"/>
      <c r="TES1684" s="34"/>
      <c r="TEZ1684" s="35"/>
      <c r="TFA1684" s="34"/>
      <c r="TFH1684" s="35"/>
      <c r="TFI1684" s="34"/>
      <c r="TFP1684" s="35"/>
      <c r="TFQ1684" s="34"/>
      <c r="TFX1684" s="35"/>
      <c r="TFY1684" s="34"/>
      <c r="TGF1684" s="35"/>
      <c r="TGG1684" s="34"/>
      <c r="TGN1684" s="35"/>
      <c r="TGO1684" s="34"/>
      <c r="TGV1684" s="35"/>
      <c r="TGW1684" s="34"/>
      <c r="THD1684" s="35"/>
      <c r="THE1684" s="34"/>
      <c r="THL1684" s="35"/>
      <c r="THM1684" s="34"/>
      <c r="THT1684" s="35"/>
      <c r="THU1684" s="34"/>
      <c r="TIB1684" s="35"/>
      <c r="TIC1684" s="34"/>
      <c r="TIJ1684" s="35"/>
      <c r="TIK1684" s="34"/>
      <c r="TIR1684" s="35"/>
      <c r="TIS1684" s="34"/>
      <c r="TIZ1684" s="35"/>
      <c r="TJA1684" s="34"/>
      <c r="TJH1684" s="35"/>
      <c r="TJI1684" s="34"/>
      <c r="TJP1684" s="35"/>
      <c r="TJQ1684" s="34"/>
      <c r="TJX1684" s="35"/>
      <c r="TJY1684" s="34"/>
      <c r="TKF1684" s="35"/>
      <c r="TKG1684" s="34"/>
      <c r="TKN1684" s="35"/>
      <c r="TKO1684" s="34"/>
      <c r="TKV1684" s="35"/>
      <c r="TKW1684" s="34"/>
      <c r="TLD1684" s="35"/>
      <c r="TLE1684" s="34"/>
      <c r="TLL1684" s="35"/>
      <c r="TLM1684" s="34"/>
      <c r="TLT1684" s="35"/>
      <c r="TLU1684" s="34"/>
      <c r="TMB1684" s="35"/>
      <c r="TMC1684" s="34"/>
      <c r="TMJ1684" s="35"/>
      <c r="TMK1684" s="34"/>
      <c r="TMR1684" s="35"/>
      <c r="TMS1684" s="34"/>
      <c r="TMZ1684" s="35"/>
      <c r="TNA1684" s="34"/>
      <c r="TNH1684" s="35"/>
      <c r="TNI1684" s="34"/>
      <c r="TNP1684" s="35"/>
      <c r="TNQ1684" s="34"/>
      <c r="TNX1684" s="35"/>
      <c r="TNY1684" s="34"/>
      <c r="TOF1684" s="35"/>
      <c r="TOG1684" s="34"/>
      <c r="TON1684" s="35"/>
      <c r="TOO1684" s="34"/>
      <c r="TOV1684" s="35"/>
      <c r="TOW1684" s="34"/>
      <c r="TPD1684" s="35"/>
      <c r="TPE1684" s="34"/>
      <c r="TPL1684" s="35"/>
      <c r="TPM1684" s="34"/>
      <c r="TPT1684" s="35"/>
      <c r="TPU1684" s="34"/>
      <c r="TQB1684" s="35"/>
      <c r="TQC1684" s="34"/>
      <c r="TQJ1684" s="35"/>
      <c r="TQK1684" s="34"/>
      <c r="TQR1684" s="35"/>
      <c r="TQS1684" s="34"/>
      <c r="TQZ1684" s="35"/>
      <c r="TRA1684" s="34"/>
      <c r="TRH1684" s="35"/>
      <c r="TRI1684" s="34"/>
      <c r="TRP1684" s="35"/>
      <c r="TRQ1684" s="34"/>
      <c r="TRX1684" s="35"/>
      <c r="TRY1684" s="34"/>
      <c r="TSF1684" s="35"/>
      <c r="TSG1684" s="34"/>
      <c r="TSN1684" s="35"/>
      <c r="TSO1684" s="34"/>
      <c r="TSV1684" s="35"/>
      <c r="TSW1684" s="34"/>
      <c r="TTD1684" s="35"/>
      <c r="TTE1684" s="34"/>
      <c r="TTL1684" s="35"/>
      <c r="TTM1684" s="34"/>
      <c r="TTT1684" s="35"/>
      <c r="TTU1684" s="34"/>
      <c r="TUB1684" s="35"/>
      <c r="TUC1684" s="34"/>
      <c r="TUJ1684" s="35"/>
      <c r="TUK1684" s="34"/>
      <c r="TUR1684" s="35"/>
      <c r="TUS1684" s="34"/>
      <c r="TUZ1684" s="35"/>
      <c r="TVA1684" s="34"/>
      <c r="TVH1684" s="35"/>
      <c r="TVI1684" s="34"/>
      <c r="TVP1684" s="35"/>
      <c r="TVQ1684" s="34"/>
      <c r="TVX1684" s="35"/>
      <c r="TVY1684" s="34"/>
      <c r="TWF1684" s="35"/>
      <c r="TWG1684" s="34"/>
      <c r="TWN1684" s="35"/>
      <c r="TWO1684" s="34"/>
      <c r="TWV1684" s="35"/>
      <c r="TWW1684" s="34"/>
      <c r="TXD1684" s="35"/>
      <c r="TXE1684" s="34"/>
      <c r="TXL1684" s="35"/>
      <c r="TXM1684" s="34"/>
      <c r="TXT1684" s="35"/>
      <c r="TXU1684" s="34"/>
      <c r="TYB1684" s="35"/>
      <c r="TYC1684" s="34"/>
      <c r="TYJ1684" s="35"/>
      <c r="TYK1684" s="34"/>
      <c r="TYR1684" s="35"/>
      <c r="TYS1684" s="34"/>
      <c r="TYZ1684" s="35"/>
      <c r="TZA1684" s="34"/>
      <c r="TZH1684" s="35"/>
      <c r="TZI1684" s="34"/>
      <c r="TZP1684" s="35"/>
      <c r="TZQ1684" s="34"/>
      <c r="TZX1684" s="35"/>
      <c r="TZY1684" s="34"/>
      <c r="UAF1684" s="35"/>
      <c r="UAG1684" s="34"/>
      <c r="UAN1684" s="35"/>
      <c r="UAO1684" s="34"/>
      <c r="UAV1684" s="35"/>
      <c r="UAW1684" s="34"/>
      <c r="UBD1684" s="35"/>
      <c r="UBE1684" s="34"/>
      <c r="UBL1684" s="35"/>
      <c r="UBM1684" s="34"/>
      <c r="UBT1684" s="35"/>
      <c r="UBU1684" s="34"/>
      <c r="UCB1684" s="35"/>
      <c r="UCC1684" s="34"/>
      <c r="UCJ1684" s="35"/>
      <c r="UCK1684" s="34"/>
      <c r="UCR1684" s="35"/>
      <c r="UCS1684" s="34"/>
      <c r="UCZ1684" s="35"/>
      <c r="UDA1684" s="34"/>
      <c r="UDH1684" s="35"/>
      <c r="UDI1684" s="34"/>
      <c r="UDP1684" s="35"/>
      <c r="UDQ1684" s="34"/>
      <c r="UDX1684" s="35"/>
      <c r="UDY1684" s="34"/>
      <c r="UEF1684" s="35"/>
      <c r="UEG1684" s="34"/>
      <c r="UEN1684" s="35"/>
      <c r="UEO1684" s="34"/>
      <c r="UEV1684" s="35"/>
      <c r="UEW1684" s="34"/>
      <c r="UFD1684" s="35"/>
      <c r="UFE1684" s="34"/>
      <c r="UFL1684" s="35"/>
      <c r="UFM1684" s="34"/>
      <c r="UFT1684" s="35"/>
      <c r="UFU1684" s="34"/>
      <c r="UGB1684" s="35"/>
      <c r="UGC1684" s="34"/>
      <c r="UGJ1684" s="35"/>
      <c r="UGK1684" s="34"/>
      <c r="UGR1684" s="35"/>
      <c r="UGS1684" s="34"/>
      <c r="UGZ1684" s="35"/>
      <c r="UHA1684" s="34"/>
      <c r="UHH1684" s="35"/>
      <c r="UHI1684" s="34"/>
      <c r="UHP1684" s="35"/>
      <c r="UHQ1684" s="34"/>
      <c r="UHX1684" s="35"/>
      <c r="UHY1684" s="34"/>
      <c r="UIF1684" s="35"/>
      <c r="UIG1684" s="34"/>
      <c r="UIN1684" s="35"/>
      <c r="UIO1684" s="34"/>
      <c r="UIV1684" s="35"/>
      <c r="UIW1684" s="34"/>
      <c r="UJD1684" s="35"/>
      <c r="UJE1684" s="34"/>
      <c r="UJL1684" s="35"/>
      <c r="UJM1684" s="34"/>
      <c r="UJT1684" s="35"/>
      <c r="UJU1684" s="34"/>
      <c r="UKB1684" s="35"/>
      <c r="UKC1684" s="34"/>
      <c r="UKJ1684" s="35"/>
      <c r="UKK1684" s="34"/>
      <c r="UKR1684" s="35"/>
      <c r="UKS1684" s="34"/>
      <c r="UKZ1684" s="35"/>
      <c r="ULA1684" s="34"/>
      <c r="ULH1684" s="35"/>
      <c r="ULI1684" s="34"/>
      <c r="ULP1684" s="35"/>
      <c r="ULQ1684" s="34"/>
      <c r="ULX1684" s="35"/>
      <c r="ULY1684" s="34"/>
      <c r="UMF1684" s="35"/>
      <c r="UMG1684" s="34"/>
      <c r="UMN1684" s="35"/>
      <c r="UMO1684" s="34"/>
      <c r="UMV1684" s="35"/>
      <c r="UMW1684" s="34"/>
      <c r="UND1684" s="35"/>
      <c r="UNE1684" s="34"/>
      <c r="UNL1684" s="35"/>
      <c r="UNM1684" s="34"/>
      <c r="UNT1684" s="35"/>
      <c r="UNU1684" s="34"/>
      <c r="UOB1684" s="35"/>
      <c r="UOC1684" s="34"/>
      <c r="UOJ1684" s="35"/>
      <c r="UOK1684" s="34"/>
      <c r="UOR1684" s="35"/>
      <c r="UOS1684" s="34"/>
      <c r="UOZ1684" s="35"/>
      <c r="UPA1684" s="34"/>
      <c r="UPH1684" s="35"/>
      <c r="UPI1684" s="34"/>
      <c r="UPP1684" s="35"/>
      <c r="UPQ1684" s="34"/>
      <c r="UPX1684" s="35"/>
      <c r="UPY1684" s="34"/>
      <c r="UQF1684" s="35"/>
      <c r="UQG1684" s="34"/>
      <c r="UQN1684" s="35"/>
      <c r="UQO1684" s="34"/>
      <c r="UQV1684" s="35"/>
      <c r="UQW1684" s="34"/>
      <c r="URD1684" s="35"/>
      <c r="URE1684" s="34"/>
      <c r="URL1684" s="35"/>
      <c r="URM1684" s="34"/>
      <c r="URT1684" s="35"/>
      <c r="URU1684" s="34"/>
      <c r="USB1684" s="35"/>
      <c r="USC1684" s="34"/>
      <c r="USJ1684" s="35"/>
      <c r="USK1684" s="34"/>
      <c r="USR1684" s="35"/>
      <c r="USS1684" s="34"/>
      <c r="USZ1684" s="35"/>
      <c r="UTA1684" s="34"/>
      <c r="UTH1684" s="35"/>
      <c r="UTI1684" s="34"/>
      <c r="UTP1684" s="35"/>
      <c r="UTQ1684" s="34"/>
      <c r="UTX1684" s="35"/>
      <c r="UTY1684" s="34"/>
      <c r="UUF1684" s="35"/>
      <c r="UUG1684" s="34"/>
      <c r="UUN1684" s="35"/>
      <c r="UUO1684" s="34"/>
      <c r="UUV1684" s="35"/>
      <c r="UUW1684" s="34"/>
      <c r="UVD1684" s="35"/>
      <c r="UVE1684" s="34"/>
      <c r="UVL1684" s="35"/>
      <c r="UVM1684" s="34"/>
      <c r="UVT1684" s="35"/>
      <c r="UVU1684" s="34"/>
      <c r="UWB1684" s="35"/>
      <c r="UWC1684" s="34"/>
      <c r="UWJ1684" s="35"/>
      <c r="UWK1684" s="34"/>
      <c r="UWR1684" s="35"/>
      <c r="UWS1684" s="34"/>
      <c r="UWZ1684" s="35"/>
      <c r="UXA1684" s="34"/>
      <c r="UXH1684" s="35"/>
      <c r="UXI1684" s="34"/>
      <c r="UXP1684" s="35"/>
      <c r="UXQ1684" s="34"/>
      <c r="UXX1684" s="35"/>
      <c r="UXY1684" s="34"/>
      <c r="UYF1684" s="35"/>
      <c r="UYG1684" s="34"/>
      <c r="UYN1684" s="35"/>
      <c r="UYO1684" s="34"/>
      <c r="UYV1684" s="35"/>
      <c r="UYW1684" s="34"/>
      <c r="UZD1684" s="35"/>
      <c r="UZE1684" s="34"/>
      <c r="UZL1684" s="35"/>
      <c r="UZM1684" s="34"/>
      <c r="UZT1684" s="35"/>
      <c r="UZU1684" s="34"/>
      <c r="VAB1684" s="35"/>
      <c r="VAC1684" s="34"/>
      <c r="VAJ1684" s="35"/>
      <c r="VAK1684" s="34"/>
      <c r="VAR1684" s="35"/>
      <c r="VAS1684" s="34"/>
      <c r="VAZ1684" s="35"/>
      <c r="VBA1684" s="34"/>
      <c r="VBH1684" s="35"/>
      <c r="VBI1684" s="34"/>
      <c r="VBP1684" s="35"/>
      <c r="VBQ1684" s="34"/>
      <c r="VBX1684" s="35"/>
      <c r="VBY1684" s="34"/>
      <c r="VCF1684" s="35"/>
      <c r="VCG1684" s="34"/>
      <c r="VCN1684" s="35"/>
      <c r="VCO1684" s="34"/>
      <c r="VCV1684" s="35"/>
      <c r="VCW1684" s="34"/>
      <c r="VDD1684" s="35"/>
      <c r="VDE1684" s="34"/>
      <c r="VDL1684" s="35"/>
      <c r="VDM1684" s="34"/>
      <c r="VDT1684" s="35"/>
      <c r="VDU1684" s="34"/>
      <c r="VEB1684" s="35"/>
      <c r="VEC1684" s="34"/>
      <c r="VEJ1684" s="35"/>
      <c r="VEK1684" s="34"/>
      <c r="VER1684" s="35"/>
      <c r="VES1684" s="34"/>
      <c r="VEZ1684" s="35"/>
      <c r="VFA1684" s="34"/>
      <c r="VFH1684" s="35"/>
      <c r="VFI1684" s="34"/>
      <c r="VFP1684" s="35"/>
      <c r="VFQ1684" s="34"/>
      <c r="VFX1684" s="35"/>
      <c r="VFY1684" s="34"/>
      <c r="VGF1684" s="35"/>
      <c r="VGG1684" s="34"/>
      <c r="VGN1684" s="35"/>
      <c r="VGO1684" s="34"/>
      <c r="VGV1684" s="35"/>
      <c r="VGW1684" s="34"/>
      <c r="VHD1684" s="35"/>
      <c r="VHE1684" s="34"/>
      <c r="VHL1684" s="35"/>
      <c r="VHM1684" s="34"/>
      <c r="VHT1684" s="35"/>
      <c r="VHU1684" s="34"/>
      <c r="VIB1684" s="35"/>
      <c r="VIC1684" s="34"/>
      <c r="VIJ1684" s="35"/>
      <c r="VIK1684" s="34"/>
      <c r="VIR1684" s="35"/>
      <c r="VIS1684" s="34"/>
      <c r="VIZ1684" s="35"/>
      <c r="VJA1684" s="34"/>
      <c r="VJH1684" s="35"/>
      <c r="VJI1684" s="34"/>
      <c r="VJP1684" s="35"/>
      <c r="VJQ1684" s="34"/>
      <c r="VJX1684" s="35"/>
      <c r="VJY1684" s="34"/>
      <c r="VKF1684" s="35"/>
      <c r="VKG1684" s="34"/>
      <c r="VKN1684" s="35"/>
      <c r="VKO1684" s="34"/>
      <c r="VKV1684" s="35"/>
      <c r="VKW1684" s="34"/>
      <c r="VLD1684" s="35"/>
      <c r="VLE1684" s="34"/>
      <c r="VLL1684" s="35"/>
      <c r="VLM1684" s="34"/>
      <c r="VLT1684" s="35"/>
      <c r="VLU1684" s="34"/>
      <c r="VMB1684" s="35"/>
      <c r="VMC1684" s="34"/>
      <c r="VMJ1684" s="35"/>
      <c r="VMK1684" s="34"/>
      <c r="VMR1684" s="35"/>
      <c r="VMS1684" s="34"/>
      <c r="VMZ1684" s="35"/>
      <c r="VNA1684" s="34"/>
      <c r="VNH1684" s="35"/>
      <c r="VNI1684" s="34"/>
      <c r="VNP1684" s="35"/>
      <c r="VNQ1684" s="34"/>
      <c r="VNX1684" s="35"/>
      <c r="VNY1684" s="34"/>
      <c r="VOF1684" s="35"/>
      <c r="VOG1684" s="34"/>
      <c r="VON1684" s="35"/>
      <c r="VOO1684" s="34"/>
      <c r="VOV1684" s="35"/>
      <c r="VOW1684" s="34"/>
      <c r="VPD1684" s="35"/>
      <c r="VPE1684" s="34"/>
      <c r="VPL1684" s="35"/>
      <c r="VPM1684" s="34"/>
      <c r="VPT1684" s="35"/>
      <c r="VPU1684" s="34"/>
      <c r="VQB1684" s="35"/>
      <c r="VQC1684" s="34"/>
      <c r="VQJ1684" s="35"/>
      <c r="VQK1684" s="34"/>
      <c r="VQR1684" s="35"/>
      <c r="VQS1684" s="34"/>
      <c r="VQZ1684" s="35"/>
      <c r="VRA1684" s="34"/>
      <c r="VRH1684" s="35"/>
      <c r="VRI1684" s="34"/>
      <c r="VRP1684" s="35"/>
      <c r="VRQ1684" s="34"/>
      <c r="VRX1684" s="35"/>
      <c r="VRY1684" s="34"/>
      <c r="VSF1684" s="35"/>
      <c r="VSG1684" s="34"/>
      <c r="VSN1684" s="35"/>
      <c r="VSO1684" s="34"/>
      <c r="VSV1684" s="35"/>
      <c r="VSW1684" s="34"/>
      <c r="VTD1684" s="35"/>
      <c r="VTE1684" s="34"/>
      <c r="VTL1684" s="35"/>
      <c r="VTM1684" s="34"/>
      <c r="VTT1684" s="35"/>
      <c r="VTU1684" s="34"/>
      <c r="VUB1684" s="35"/>
      <c r="VUC1684" s="34"/>
      <c r="VUJ1684" s="35"/>
      <c r="VUK1684" s="34"/>
      <c r="VUR1684" s="35"/>
      <c r="VUS1684" s="34"/>
      <c r="VUZ1684" s="35"/>
      <c r="VVA1684" s="34"/>
      <c r="VVH1684" s="35"/>
      <c r="VVI1684" s="34"/>
      <c r="VVP1684" s="35"/>
      <c r="VVQ1684" s="34"/>
      <c r="VVX1684" s="35"/>
      <c r="VVY1684" s="34"/>
      <c r="VWF1684" s="35"/>
      <c r="VWG1684" s="34"/>
      <c r="VWN1684" s="35"/>
      <c r="VWO1684" s="34"/>
      <c r="VWV1684" s="35"/>
      <c r="VWW1684" s="34"/>
      <c r="VXD1684" s="35"/>
      <c r="VXE1684" s="34"/>
      <c r="VXL1684" s="35"/>
      <c r="VXM1684" s="34"/>
      <c r="VXT1684" s="35"/>
      <c r="VXU1684" s="34"/>
      <c r="VYB1684" s="35"/>
      <c r="VYC1684" s="34"/>
      <c r="VYJ1684" s="35"/>
      <c r="VYK1684" s="34"/>
      <c r="VYR1684" s="35"/>
      <c r="VYS1684" s="34"/>
      <c r="VYZ1684" s="35"/>
      <c r="VZA1684" s="34"/>
      <c r="VZH1684" s="35"/>
      <c r="VZI1684" s="34"/>
      <c r="VZP1684" s="35"/>
      <c r="VZQ1684" s="34"/>
      <c r="VZX1684" s="35"/>
      <c r="VZY1684" s="34"/>
      <c r="WAF1684" s="35"/>
      <c r="WAG1684" s="34"/>
      <c r="WAN1684" s="35"/>
      <c r="WAO1684" s="34"/>
      <c r="WAV1684" s="35"/>
      <c r="WAW1684" s="34"/>
      <c r="WBD1684" s="35"/>
      <c r="WBE1684" s="34"/>
      <c r="WBL1684" s="35"/>
      <c r="WBM1684" s="34"/>
      <c r="WBT1684" s="35"/>
      <c r="WBU1684" s="34"/>
      <c r="WCB1684" s="35"/>
      <c r="WCC1684" s="34"/>
      <c r="WCJ1684" s="35"/>
      <c r="WCK1684" s="34"/>
      <c r="WCR1684" s="35"/>
      <c r="WCS1684" s="34"/>
      <c r="WCZ1684" s="35"/>
      <c r="WDA1684" s="34"/>
      <c r="WDH1684" s="35"/>
      <c r="WDI1684" s="34"/>
      <c r="WDP1684" s="35"/>
      <c r="WDQ1684" s="34"/>
      <c r="WDX1684" s="35"/>
      <c r="WDY1684" s="34"/>
      <c r="WEF1684" s="35"/>
      <c r="WEG1684" s="34"/>
      <c r="WEN1684" s="35"/>
      <c r="WEO1684" s="34"/>
      <c r="WEV1684" s="35"/>
      <c r="WEW1684" s="34"/>
      <c r="WFD1684" s="35"/>
      <c r="WFE1684" s="34"/>
      <c r="WFL1684" s="35"/>
      <c r="WFM1684" s="34"/>
      <c r="WFT1684" s="35"/>
      <c r="WFU1684" s="34"/>
      <c r="WGB1684" s="35"/>
      <c r="WGC1684" s="34"/>
      <c r="WGJ1684" s="35"/>
      <c r="WGK1684" s="34"/>
      <c r="WGR1684" s="35"/>
      <c r="WGS1684" s="34"/>
      <c r="WGZ1684" s="35"/>
      <c r="WHA1684" s="34"/>
      <c r="WHH1684" s="35"/>
      <c r="WHI1684" s="34"/>
      <c r="WHP1684" s="35"/>
      <c r="WHQ1684" s="34"/>
      <c r="WHX1684" s="35"/>
      <c r="WHY1684" s="34"/>
      <c r="WIF1684" s="35"/>
      <c r="WIG1684" s="34"/>
      <c r="WIN1684" s="35"/>
      <c r="WIO1684" s="34"/>
      <c r="WIV1684" s="35"/>
      <c r="WIW1684" s="34"/>
      <c r="WJD1684" s="35"/>
      <c r="WJE1684" s="34"/>
      <c r="WJL1684" s="35"/>
      <c r="WJM1684" s="34"/>
      <c r="WJT1684" s="35"/>
      <c r="WJU1684" s="34"/>
      <c r="WKB1684" s="35"/>
      <c r="WKC1684" s="34"/>
      <c r="WKJ1684" s="35"/>
      <c r="WKK1684" s="34"/>
      <c r="WKR1684" s="35"/>
      <c r="WKS1684" s="34"/>
      <c r="WKZ1684" s="35"/>
      <c r="WLA1684" s="34"/>
      <c r="WLH1684" s="35"/>
      <c r="WLI1684" s="34"/>
      <c r="WLP1684" s="35"/>
      <c r="WLQ1684" s="34"/>
      <c r="WLX1684" s="35"/>
      <c r="WLY1684" s="34"/>
      <c r="WMF1684" s="35"/>
      <c r="WMG1684" s="34"/>
      <c r="WMN1684" s="35"/>
      <c r="WMO1684" s="34"/>
      <c r="WMV1684" s="35"/>
      <c r="WMW1684" s="34"/>
      <c r="WND1684" s="35"/>
      <c r="WNE1684" s="34"/>
      <c r="WNL1684" s="35"/>
      <c r="WNM1684" s="34"/>
      <c r="WNT1684" s="35"/>
      <c r="WNU1684" s="34"/>
      <c r="WOB1684" s="35"/>
      <c r="WOC1684" s="34"/>
      <c r="WOJ1684" s="35"/>
      <c r="WOK1684" s="34"/>
      <c r="WOR1684" s="35"/>
      <c r="WOS1684" s="34"/>
      <c r="WOZ1684" s="35"/>
      <c r="WPA1684" s="34"/>
      <c r="WPH1684" s="35"/>
      <c r="WPI1684" s="34"/>
      <c r="WPP1684" s="35"/>
      <c r="WPQ1684" s="34"/>
      <c r="WPX1684" s="35"/>
      <c r="WPY1684" s="34"/>
      <c r="WQF1684" s="35"/>
      <c r="WQG1684" s="34"/>
      <c r="WQN1684" s="35"/>
      <c r="WQO1684" s="34"/>
      <c r="WQV1684" s="35"/>
      <c r="WQW1684" s="34"/>
      <c r="WRD1684" s="35"/>
      <c r="WRE1684" s="34"/>
      <c r="WRL1684" s="35"/>
      <c r="WRM1684" s="34"/>
      <c r="WRT1684" s="35"/>
      <c r="WRU1684" s="34"/>
      <c r="WSB1684" s="35"/>
      <c r="WSC1684" s="34"/>
      <c r="WSJ1684" s="35"/>
      <c r="WSK1684" s="34"/>
      <c r="WSR1684" s="35"/>
      <c r="WSS1684" s="34"/>
      <c r="WSZ1684" s="35"/>
      <c r="WTA1684" s="34"/>
      <c r="WTH1684" s="35"/>
      <c r="WTI1684" s="34"/>
      <c r="WTP1684" s="35"/>
      <c r="WTQ1684" s="34"/>
      <c r="WTX1684" s="35"/>
      <c r="WTY1684" s="34"/>
      <c r="WUF1684" s="35"/>
      <c r="WUG1684" s="34"/>
      <c r="WUN1684" s="35"/>
      <c r="WUO1684" s="34"/>
      <c r="WUV1684" s="35"/>
      <c r="WUW1684" s="34"/>
      <c r="WVD1684" s="35"/>
      <c r="WVE1684" s="34"/>
      <c r="WVL1684" s="35"/>
      <c r="WVM1684" s="34"/>
      <c r="WVT1684" s="35"/>
      <c r="WVU1684" s="34"/>
      <c r="WWB1684" s="35"/>
      <c r="WWC1684" s="34"/>
      <c r="WWJ1684" s="35"/>
      <c r="WWK1684" s="34"/>
      <c r="WWR1684" s="35"/>
      <c r="WWS1684" s="34"/>
      <c r="WWZ1684" s="35"/>
      <c r="WXA1684" s="34"/>
      <c r="WXH1684" s="35"/>
      <c r="WXI1684" s="34"/>
      <c r="WXP1684" s="35"/>
      <c r="WXQ1684" s="34"/>
      <c r="WXX1684" s="35"/>
      <c r="WXY1684" s="34"/>
      <c r="WYF1684" s="35"/>
      <c r="WYG1684" s="34"/>
      <c r="WYN1684" s="35"/>
      <c r="WYO1684" s="34"/>
      <c r="WYV1684" s="35"/>
      <c r="WYW1684" s="34"/>
      <c r="WZD1684" s="35"/>
      <c r="WZE1684" s="34"/>
      <c r="WZL1684" s="35"/>
      <c r="WZM1684" s="34"/>
      <c r="WZT1684" s="35"/>
      <c r="WZU1684" s="34"/>
      <c r="XAB1684" s="35"/>
      <c r="XAC1684" s="34"/>
      <c r="XAJ1684" s="35"/>
      <c r="XAK1684" s="34"/>
      <c r="XAR1684" s="35"/>
      <c r="XAS1684" s="34"/>
      <c r="XAZ1684" s="35"/>
      <c r="XBA1684" s="34"/>
      <c r="XBH1684" s="35"/>
      <c r="XBI1684" s="34"/>
      <c r="XBP1684" s="35"/>
      <c r="XBQ1684" s="34"/>
      <c r="XBX1684" s="35"/>
      <c r="XBY1684" s="34"/>
      <c r="XCF1684" s="35"/>
      <c r="XCG1684" s="34"/>
      <c r="XCN1684" s="35"/>
      <c r="XCO1684" s="34"/>
      <c r="XCV1684" s="35"/>
      <c r="XCW1684" s="34"/>
      <c r="XDD1684" s="35"/>
      <c r="XDE1684" s="34"/>
      <c r="XDL1684" s="35"/>
      <c r="XDM1684" s="34"/>
      <c r="XDT1684" s="35"/>
      <c r="XDU1684" s="34"/>
      <c r="XEB1684" s="35"/>
      <c r="XEC1684" s="34"/>
      <c r="XEJ1684" s="35"/>
      <c r="XEK1684" s="34"/>
      <c r="XER1684" s="35"/>
      <c r="XES1684" s="34"/>
      <c r="XEZ1684" s="35"/>
      <c r="XFA1684" s="34"/>
    </row>
    <row r="1685" spans="1:1021 1028:2045 2052:3069 3076:4093 4100:5117 5124:6141 6148:7165 7172:8189 8196:9213 9220:10237 10244:11261 11268:12285 12292:13309 13316:14333 14340:15357 15364:16381" x14ac:dyDescent="0.25">
      <c r="A1685" t="s">
        <v>484</v>
      </c>
      <c r="B1685" t="s">
        <v>478</v>
      </c>
      <c r="C1685">
        <v>339</v>
      </c>
      <c r="D1685">
        <v>339</v>
      </c>
      <c r="E1685" s="35">
        <v>1</v>
      </c>
      <c r="F1685" s="34">
        <v>1.9999999999999999E-88</v>
      </c>
      <c r="G1685">
        <v>85.76</v>
      </c>
      <c r="H1685">
        <v>1446</v>
      </c>
      <c r="I1685" t="str">
        <f>HYPERLINK("https://www.ncbi.nlm.nih.gov/nucleotide/MW024111.1?report=genbank&amp;log$=nucltop&amp;blast_rank=83&amp;RID=XE6RV0D8013","MW024111.1")</f>
        <v>MW024111.1</v>
      </c>
      <c r="L1685" s="35"/>
      <c r="M1685" s="34"/>
      <c r="T1685" s="35"/>
      <c r="U1685" s="34"/>
      <c r="AB1685" s="35"/>
      <c r="AC1685" s="34"/>
      <c r="AJ1685" s="35"/>
      <c r="AK1685" s="34"/>
      <c r="AR1685" s="35"/>
      <c r="AS1685" s="34"/>
      <c r="AZ1685" s="35"/>
      <c r="BA1685" s="34"/>
      <c r="BH1685" s="35"/>
      <c r="BI1685" s="34"/>
      <c r="BP1685" s="35"/>
      <c r="BQ1685" s="34"/>
      <c r="BX1685" s="35"/>
      <c r="BY1685" s="34"/>
      <c r="CF1685" s="35"/>
      <c r="CG1685" s="34"/>
      <c r="CN1685" s="35"/>
      <c r="CO1685" s="34"/>
      <c r="CV1685" s="35"/>
      <c r="CW1685" s="34"/>
      <c r="DD1685" s="35"/>
      <c r="DE1685" s="34"/>
      <c r="DL1685" s="35"/>
      <c r="DM1685" s="34"/>
      <c r="DT1685" s="35"/>
      <c r="DU1685" s="34"/>
      <c r="EB1685" s="35"/>
      <c r="EC1685" s="34"/>
      <c r="EJ1685" s="35"/>
      <c r="EK1685" s="34"/>
      <c r="ER1685" s="35"/>
      <c r="ES1685" s="34"/>
      <c r="EZ1685" s="35"/>
      <c r="FA1685" s="34"/>
      <c r="FH1685" s="35"/>
      <c r="FI1685" s="34"/>
      <c r="FP1685" s="35"/>
      <c r="FQ1685" s="34"/>
      <c r="FX1685" s="35"/>
      <c r="FY1685" s="34"/>
      <c r="GF1685" s="35"/>
      <c r="GG1685" s="34"/>
      <c r="GN1685" s="35"/>
      <c r="GO1685" s="34"/>
      <c r="GV1685" s="35"/>
      <c r="GW1685" s="34"/>
      <c r="HD1685" s="35"/>
      <c r="HE1685" s="34"/>
      <c r="HL1685" s="35"/>
      <c r="HM1685" s="34"/>
      <c r="HT1685" s="35"/>
      <c r="HU1685" s="34"/>
      <c r="IB1685" s="35"/>
      <c r="IC1685" s="34"/>
      <c r="IJ1685" s="35"/>
      <c r="IK1685" s="34"/>
      <c r="IR1685" s="35"/>
      <c r="IS1685" s="34"/>
      <c r="IZ1685" s="35"/>
      <c r="JA1685" s="34"/>
      <c r="JH1685" s="35"/>
      <c r="JI1685" s="34"/>
      <c r="JP1685" s="35"/>
      <c r="JQ1685" s="34"/>
      <c r="JX1685" s="35"/>
      <c r="JY1685" s="34"/>
      <c r="KF1685" s="35"/>
      <c r="KG1685" s="34"/>
      <c r="KN1685" s="35"/>
      <c r="KO1685" s="34"/>
      <c r="KV1685" s="35"/>
      <c r="KW1685" s="34"/>
      <c r="LD1685" s="35"/>
      <c r="LE1685" s="34"/>
      <c r="LL1685" s="35"/>
      <c r="LM1685" s="34"/>
      <c r="LT1685" s="35"/>
      <c r="LU1685" s="34"/>
      <c r="MB1685" s="35"/>
      <c r="MC1685" s="34"/>
      <c r="MJ1685" s="35"/>
      <c r="MK1685" s="34"/>
      <c r="MR1685" s="35"/>
      <c r="MS1685" s="34"/>
      <c r="MZ1685" s="35"/>
      <c r="NA1685" s="34"/>
      <c r="NH1685" s="35"/>
      <c r="NI1685" s="34"/>
      <c r="NP1685" s="35"/>
      <c r="NQ1685" s="34"/>
      <c r="NX1685" s="35"/>
      <c r="NY1685" s="34"/>
      <c r="OF1685" s="35"/>
      <c r="OG1685" s="34"/>
      <c r="ON1685" s="35"/>
      <c r="OO1685" s="34"/>
      <c r="OV1685" s="35"/>
      <c r="OW1685" s="34"/>
      <c r="PD1685" s="35"/>
      <c r="PE1685" s="34"/>
      <c r="PL1685" s="35"/>
      <c r="PM1685" s="34"/>
      <c r="PT1685" s="35"/>
      <c r="PU1685" s="34"/>
      <c r="QB1685" s="35"/>
      <c r="QC1685" s="34"/>
      <c r="QJ1685" s="35"/>
      <c r="QK1685" s="34"/>
      <c r="QR1685" s="35"/>
      <c r="QS1685" s="34"/>
      <c r="QZ1685" s="35"/>
      <c r="RA1685" s="34"/>
      <c r="RH1685" s="35"/>
      <c r="RI1685" s="34"/>
      <c r="RP1685" s="35"/>
      <c r="RQ1685" s="34"/>
      <c r="RX1685" s="35"/>
      <c r="RY1685" s="34"/>
      <c r="SF1685" s="35"/>
      <c r="SG1685" s="34"/>
      <c r="SN1685" s="35"/>
      <c r="SO1685" s="34"/>
      <c r="SV1685" s="35"/>
      <c r="SW1685" s="34"/>
      <c r="TD1685" s="35"/>
      <c r="TE1685" s="34"/>
      <c r="TL1685" s="35"/>
      <c r="TM1685" s="34"/>
      <c r="TT1685" s="35"/>
      <c r="TU1685" s="34"/>
      <c r="UB1685" s="35"/>
      <c r="UC1685" s="34"/>
      <c r="UJ1685" s="35"/>
      <c r="UK1685" s="34"/>
      <c r="UR1685" s="35"/>
      <c r="US1685" s="34"/>
      <c r="UZ1685" s="35"/>
      <c r="VA1685" s="34"/>
      <c r="VH1685" s="35"/>
      <c r="VI1685" s="34"/>
      <c r="VP1685" s="35"/>
      <c r="VQ1685" s="34"/>
      <c r="VX1685" s="35"/>
      <c r="VY1685" s="34"/>
      <c r="WF1685" s="35"/>
      <c r="WG1685" s="34"/>
      <c r="WN1685" s="35"/>
      <c r="WO1685" s="34"/>
      <c r="WV1685" s="35"/>
      <c r="WW1685" s="34"/>
      <c r="XD1685" s="35"/>
      <c r="XE1685" s="34"/>
      <c r="XL1685" s="35"/>
      <c r="XM1685" s="34"/>
      <c r="XT1685" s="35"/>
      <c r="XU1685" s="34"/>
      <c r="YB1685" s="35"/>
      <c r="YC1685" s="34"/>
      <c r="YJ1685" s="35"/>
      <c r="YK1685" s="34"/>
      <c r="YR1685" s="35"/>
      <c r="YS1685" s="34"/>
      <c r="YZ1685" s="35"/>
      <c r="ZA1685" s="34"/>
      <c r="ZH1685" s="35"/>
      <c r="ZI1685" s="34"/>
      <c r="ZP1685" s="35"/>
      <c r="ZQ1685" s="34"/>
      <c r="ZX1685" s="35"/>
      <c r="ZY1685" s="34"/>
      <c r="AAF1685" s="35"/>
      <c r="AAG1685" s="34"/>
      <c r="AAN1685" s="35"/>
      <c r="AAO1685" s="34"/>
      <c r="AAV1685" s="35"/>
      <c r="AAW1685" s="34"/>
      <c r="ABD1685" s="35"/>
      <c r="ABE1685" s="34"/>
      <c r="ABL1685" s="35"/>
      <c r="ABM1685" s="34"/>
      <c r="ABT1685" s="35"/>
      <c r="ABU1685" s="34"/>
      <c r="ACB1685" s="35"/>
      <c r="ACC1685" s="34"/>
      <c r="ACJ1685" s="35"/>
      <c r="ACK1685" s="34"/>
      <c r="ACR1685" s="35"/>
      <c r="ACS1685" s="34"/>
      <c r="ACZ1685" s="35"/>
      <c r="ADA1685" s="34"/>
      <c r="ADH1685" s="35"/>
      <c r="ADI1685" s="34"/>
      <c r="ADP1685" s="35"/>
      <c r="ADQ1685" s="34"/>
      <c r="ADX1685" s="35"/>
      <c r="ADY1685" s="34"/>
      <c r="AEF1685" s="35"/>
      <c r="AEG1685" s="34"/>
      <c r="AEN1685" s="35"/>
      <c r="AEO1685" s="34"/>
      <c r="AEV1685" s="35"/>
      <c r="AEW1685" s="34"/>
      <c r="AFD1685" s="35"/>
      <c r="AFE1685" s="34"/>
      <c r="AFL1685" s="35"/>
      <c r="AFM1685" s="34"/>
      <c r="AFT1685" s="35"/>
      <c r="AFU1685" s="34"/>
      <c r="AGB1685" s="35"/>
      <c r="AGC1685" s="34"/>
      <c r="AGJ1685" s="35"/>
      <c r="AGK1685" s="34"/>
      <c r="AGR1685" s="35"/>
      <c r="AGS1685" s="34"/>
      <c r="AGZ1685" s="35"/>
      <c r="AHA1685" s="34"/>
      <c r="AHH1685" s="35"/>
      <c r="AHI1685" s="34"/>
      <c r="AHP1685" s="35"/>
      <c r="AHQ1685" s="34"/>
      <c r="AHX1685" s="35"/>
      <c r="AHY1685" s="34"/>
      <c r="AIF1685" s="35"/>
      <c r="AIG1685" s="34"/>
      <c r="AIN1685" s="35"/>
      <c r="AIO1685" s="34"/>
      <c r="AIV1685" s="35"/>
      <c r="AIW1685" s="34"/>
      <c r="AJD1685" s="35"/>
      <c r="AJE1685" s="34"/>
      <c r="AJL1685" s="35"/>
      <c r="AJM1685" s="34"/>
      <c r="AJT1685" s="35"/>
      <c r="AJU1685" s="34"/>
      <c r="AKB1685" s="35"/>
      <c r="AKC1685" s="34"/>
      <c r="AKJ1685" s="35"/>
      <c r="AKK1685" s="34"/>
      <c r="AKR1685" s="35"/>
      <c r="AKS1685" s="34"/>
      <c r="AKZ1685" s="35"/>
      <c r="ALA1685" s="34"/>
      <c r="ALH1685" s="35"/>
      <c r="ALI1685" s="34"/>
      <c r="ALP1685" s="35"/>
      <c r="ALQ1685" s="34"/>
      <c r="ALX1685" s="35"/>
      <c r="ALY1685" s="34"/>
      <c r="AMF1685" s="35"/>
      <c r="AMG1685" s="34"/>
      <c r="AMN1685" s="35"/>
      <c r="AMO1685" s="34"/>
      <c r="AMV1685" s="35"/>
      <c r="AMW1685" s="34"/>
      <c r="AND1685" s="35"/>
      <c r="ANE1685" s="34"/>
      <c r="ANL1685" s="35"/>
      <c r="ANM1685" s="34"/>
      <c r="ANT1685" s="35"/>
      <c r="ANU1685" s="34"/>
      <c r="AOB1685" s="35"/>
      <c r="AOC1685" s="34"/>
      <c r="AOJ1685" s="35"/>
      <c r="AOK1685" s="34"/>
      <c r="AOR1685" s="35"/>
      <c r="AOS1685" s="34"/>
      <c r="AOZ1685" s="35"/>
      <c r="APA1685" s="34"/>
      <c r="APH1685" s="35"/>
      <c r="API1685" s="34"/>
      <c r="APP1685" s="35"/>
      <c r="APQ1685" s="34"/>
      <c r="APX1685" s="35"/>
      <c r="APY1685" s="34"/>
      <c r="AQF1685" s="35"/>
      <c r="AQG1685" s="34"/>
      <c r="AQN1685" s="35"/>
      <c r="AQO1685" s="34"/>
      <c r="AQV1685" s="35"/>
      <c r="AQW1685" s="34"/>
      <c r="ARD1685" s="35"/>
      <c r="ARE1685" s="34"/>
      <c r="ARL1685" s="35"/>
      <c r="ARM1685" s="34"/>
      <c r="ART1685" s="35"/>
      <c r="ARU1685" s="34"/>
      <c r="ASB1685" s="35"/>
      <c r="ASC1685" s="34"/>
      <c r="ASJ1685" s="35"/>
      <c r="ASK1685" s="34"/>
      <c r="ASR1685" s="35"/>
      <c r="ASS1685" s="34"/>
      <c r="ASZ1685" s="35"/>
      <c r="ATA1685" s="34"/>
      <c r="ATH1685" s="35"/>
      <c r="ATI1685" s="34"/>
      <c r="ATP1685" s="35"/>
      <c r="ATQ1685" s="34"/>
      <c r="ATX1685" s="35"/>
      <c r="ATY1685" s="34"/>
      <c r="AUF1685" s="35"/>
      <c r="AUG1685" s="34"/>
      <c r="AUN1685" s="35"/>
      <c r="AUO1685" s="34"/>
      <c r="AUV1685" s="35"/>
      <c r="AUW1685" s="34"/>
      <c r="AVD1685" s="35"/>
      <c r="AVE1685" s="34"/>
      <c r="AVL1685" s="35"/>
      <c r="AVM1685" s="34"/>
      <c r="AVT1685" s="35"/>
      <c r="AVU1685" s="34"/>
      <c r="AWB1685" s="35"/>
      <c r="AWC1685" s="34"/>
      <c r="AWJ1685" s="35"/>
      <c r="AWK1685" s="34"/>
      <c r="AWR1685" s="35"/>
      <c r="AWS1685" s="34"/>
      <c r="AWZ1685" s="35"/>
      <c r="AXA1685" s="34"/>
      <c r="AXH1685" s="35"/>
      <c r="AXI1685" s="34"/>
      <c r="AXP1685" s="35"/>
      <c r="AXQ1685" s="34"/>
      <c r="AXX1685" s="35"/>
      <c r="AXY1685" s="34"/>
      <c r="AYF1685" s="35"/>
      <c r="AYG1685" s="34"/>
      <c r="AYN1685" s="35"/>
      <c r="AYO1685" s="34"/>
      <c r="AYV1685" s="35"/>
      <c r="AYW1685" s="34"/>
      <c r="AZD1685" s="35"/>
      <c r="AZE1685" s="34"/>
      <c r="AZL1685" s="35"/>
      <c r="AZM1685" s="34"/>
      <c r="AZT1685" s="35"/>
      <c r="AZU1685" s="34"/>
      <c r="BAB1685" s="35"/>
      <c r="BAC1685" s="34"/>
      <c r="BAJ1685" s="35"/>
      <c r="BAK1685" s="34"/>
      <c r="BAR1685" s="35"/>
      <c r="BAS1685" s="34"/>
      <c r="BAZ1685" s="35"/>
      <c r="BBA1685" s="34"/>
      <c r="BBH1685" s="35"/>
      <c r="BBI1685" s="34"/>
      <c r="BBP1685" s="35"/>
      <c r="BBQ1685" s="34"/>
      <c r="BBX1685" s="35"/>
      <c r="BBY1685" s="34"/>
      <c r="BCF1685" s="35"/>
      <c r="BCG1685" s="34"/>
      <c r="BCN1685" s="35"/>
      <c r="BCO1685" s="34"/>
      <c r="BCV1685" s="35"/>
      <c r="BCW1685" s="34"/>
      <c r="BDD1685" s="35"/>
      <c r="BDE1685" s="34"/>
      <c r="BDL1685" s="35"/>
      <c r="BDM1685" s="34"/>
      <c r="BDT1685" s="35"/>
      <c r="BDU1685" s="34"/>
      <c r="BEB1685" s="35"/>
      <c r="BEC1685" s="34"/>
      <c r="BEJ1685" s="35"/>
      <c r="BEK1685" s="34"/>
      <c r="BER1685" s="35"/>
      <c r="BES1685" s="34"/>
      <c r="BEZ1685" s="35"/>
      <c r="BFA1685" s="34"/>
      <c r="BFH1685" s="35"/>
      <c r="BFI1685" s="34"/>
      <c r="BFP1685" s="35"/>
      <c r="BFQ1685" s="34"/>
      <c r="BFX1685" s="35"/>
      <c r="BFY1685" s="34"/>
      <c r="BGF1685" s="35"/>
      <c r="BGG1685" s="34"/>
      <c r="BGN1685" s="35"/>
      <c r="BGO1685" s="34"/>
      <c r="BGV1685" s="35"/>
      <c r="BGW1685" s="34"/>
      <c r="BHD1685" s="35"/>
      <c r="BHE1685" s="34"/>
      <c r="BHL1685" s="35"/>
      <c r="BHM1685" s="34"/>
      <c r="BHT1685" s="35"/>
      <c r="BHU1685" s="34"/>
      <c r="BIB1685" s="35"/>
      <c r="BIC1685" s="34"/>
      <c r="BIJ1685" s="35"/>
      <c r="BIK1685" s="34"/>
      <c r="BIR1685" s="35"/>
      <c r="BIS1685" s="34"/>
      <c r="BIZ1685" s="35"/>
      <c r="BJA1685" s="34"/>
      <c r="BJH1685" s="35"/>
      <c r="BJI1685" s="34"/>
      <c r="BJP1685" s="35"/>
      <c r="BJQ1685" s="34"/>
      <c r="BJX1685" s="35"/>
      <c r="BJY1685" s="34"/>
      <c r="BKF1685" s="35"/>
      <c r="BKG1685" s="34"/>
      <c r="BKN1685" s="35"/>
      <c r="BKO1685" s="34"/>
      <c r="BKV1685" s="35"/>
      <c r="BKW1685" s="34"/>
      <c r="BLD1685" s="35"/>
      <c r="BLE1685" s="34"/>
      <c r="BLL1685" s="35"/>
      <c r="BLM1685" s="34"/>
      <c r="BLT1685" s="35"/>
      <c r="BLU1685" s="34"/>
      <c r="BMB1685" s="35"/>
      <c r="BMC1685" s="34"/>
      <c r="BMJ1685" s="35"/>
      <c r="BMK1685" s="34"/>
      <c r="BMR1685" s="35"/>
      <c r="BMS1685" s="34"/>
      <c r="BMZ1685" s="35"/>
      <c r="BNA1685" s="34"/>
      <c r="BNH1685" s="35"/>
      <c r="BNI1685" s="34"/>
      <c r="BNP1685" s="35"/>
      <c r="BNQ1685" s="34"/>
      <c r="BNX1685" s="35"/>
      <c r="BNY1685" s="34"/>
      <c r="BOF1685" s="35"/>
      <c r="BOG1685" s="34"/>
      <c r="BON1685" s="35"/>
      <c r="BOO1685" s="34"/>
      <c r="BOV1685" s="35"/>
      <c r="BOW1685" s="34"/>
      <c r="BPD1685" s="35"/>
      <c r="BPE1685" s="34"/>
      <c r="BPL1685" s="35"/>
      <c r="BPM1685" s="34"/>
      <c r="BPT1685" s="35"/>
      <c r="BPU1685" s="34"/>
      <c r="BQB1685" s="35"/>
      <c r="BQC1685" s="34"/>
      <c r="BQJ1685" s="35"/>
      <c r="BQK1685" s="34"/>
      <c r="BQR1685" s="35"/>
      <c r="BQS1685" s="34"/>
      <c r="BQZ1685" s="35"/>
      <c r="BRA1685" s="34"/>
      <c r="BRH1685" s="35"/>
      <c r="BRI1685" s="34"/>
      <c r="BRP1685" s="35"/>
      <c r="BRQ1685" s="34"/>
      <c r="BRX1685" s="35"/>
      <c r="BRY1685" s="34"/>
      <c r="BSF1685" s="35"/>
      <c r="BSG1685" s="34"/>
      <c r="BSN1685" s="35"/>
      <c r="BSO1685" s="34"/>
      <c r="BSV1685" s="35"/>
      <c r="BSW1685" s="34"/>
      <c r="BTD1685" s="35"/>
      <c r="BTE1685" s="34"/>
      <c r="BTL1685" s="35"/>
      <c r="BTM1685" s="34"/>
      <c r="BTT1685" s="35"/>
      <c r="BTU1685" s="34"/>
      <c r="BUB1685" s="35"/>
      <c r="BUC1685" s="34"/>
      <c r="BUJ1685" s="35"/>
      <c r="BUK1685" s="34"/>
      <c r="BUR1685" s="35"/>
      <c r="BUS1685" s="34"/>
      <c r="BUZ1685" s="35"/>
      <c r="BVA1685" s="34"/>
      <c r="BVH1685" s="35"/>
      <c r="BVI1685" s="34"/>
      <c r="BVP1685" s="35"/>
      <c r="BVQ1685" s="34"/>
      <c r="BVX1685" s="35"/>
      <c r="BVY1685" s="34"/>
      <c r="BWF1685" s="35"/>
      <c r="BWG1685" s="34"/>
      <c r="BWN1685" s="35"/>
      <c r="BWO1685" s="34"/>
      <c r="BWV1685" s="35"/>
      <c r="BWW1685" s="34"/>
      <c r="BXD1685" s="35"/>
      <c r="BXE1685" s="34"/>
      <c r="BXL1685" s="35"/>
      <c r="BXM1685" s="34"/>
      <c r="BXT1685" s="35"/>
      <c r="BXU1685" s="34"/>
      <c r="BYB1685" s="35"/>
      <c r="BYC1685" s="34"/>
      <c r="BYJ1685" s="35"/>
      <c r="BYK1685" s="34"/>
      <c r="BYR1685" s="35"/>
      <c r="BYS1685" s="34"/>
      <c r="BYZ1685" s="35"/>
      <c r="BZA1685" s="34"/>
      <c r="BZH1685" s="35"/>
      <c r="BZI1685" s="34"/>
      <c r="BZP1685" s="35"/>
      <c r="BZQ1685" s="34"/>
      <c r="BZX1685" s="35"/>
      <c r="BZY1685" s="34"/>
      <c r="CAF1685" s="35"/>
      <c r="CAG1685" s="34"/>
      <c r="CAN1685" s="35"/>
      <c r="CAO1685" s="34"/>
      <c r="CAV1685" s="35"/>
      <c r="CAW1685" s="34"/>
      <c r="CBD1685" s="35"/>
      <c r="CBE1685" s="34"/>
      <c r="CBL1685" s="35"/>
      <c r="CBM1685" s="34"/>
      <c r="CBT1685" s="35"/>
      <c r="CBU1685" s="34"/>
      <c r="CCB1685" s="35"/>
      <c r="CCC1685" s="34"/>
      <c r="CCJ1685" s="35"/>
      <c r="CCK1685" s="34"/>
      <c r="CCR1685" s="35"/>
      <c r="CCS1685" s="34"/>
      <c r="CCZ1685" s="35"/>
      <c r="CDA1685" s="34"/>
      <c r="CDH1685" s="35"/>
      <c r="CDI1685" s="34"/>
      <c r="CDP1685" s="35"/>
      <c r="CDQ1685" s="34"/>
      <c r="CDX1685" s="35"/>
      <c r="CDY1685" s="34"/>
      <c r="CEF1685" s="35"/>
      <c r="CEG1685" s="34"/>
      <c r="CEN1685" s="35"/>
      <c r="CEO1685" s="34"/>
      <c r="CEV1685" s="35"/>
      <c r="CEW1685" s="34"/>
      <c r="CFD1685" s="35"/>
      <c r="CFE1685" s="34"/>
      <c r="CFL1685" s="35"/>
      <c r="CFM1685" s="34"/>
      <c r="CFT1685" s="35"/>
      <c r="CFU1685" s="34"/>
      <c r="CGB1685" s="35"/>
      <c r="CGC1685" s="34"/>
      <c r="CGJ1685" s="35"/>
      <c r="CGK1685" s="34"/>
      <c r="CGR1685" s="35"/>
      <c r="CGS1685" s="34"/>
      <c r="CGZ1685" s="35"/>
      <c r="CHA1685" s="34"/>
      <c r="CHH1685" s="35"/>
      <c r="CHI1685" s="34"/>
      <c r="CHP1685" s="35"/>
      <c r="CHQ1685" s="34"/>
      <c r="CHX1685" s="35"/>
      <c r="CHY1685" s="34"/>
      <c r="CIF1685" s="35"/>
      <c r="CIG1685" s="34"/>
      <c r="CIN1685" s="35"/>
      <c r="CIO1685" s="34"/>
      <c r="CIV1685" s="35"/>
      <c r="CIW1685" s="34"/>
      <c r="CJD1685" s="35"/>
      <c r="CJE1685" s="34"/>
      <c r="CJL1685" s="35"/>
      <c r="CJM1685" s="34"/>
      <c r="CJT1685" s="35"/>
      <c r="CJU1685" s="34"/>
      <c r="CKB1685" s="35"/>
      <c r="CKC1685" s="34"/>
      <c r="CKJ1685" s="35"/>
      <c r="CKK1685" s="34"/>
      <c r="CKR1685" s="35"/>
      <c r="CKS1685" s="34"/>
      <c r="CKZ1685" s="35"/>
      <c r="CLA1685" s="34"/>
      <c r="CLH1685" s="35"/>
      <c r="CLI1685" s="34"/>
      <c r="CLP1685" s="35"/>
      <c r="CLQ1685" s="34"/>
      <c r="CLX1685" s="35"/>
      <c r="CLY1685" s="34"/>
      <c r="CMF1685" s="35"/>
      <c r="CMG1685" s="34"/>
      <c r="CMN1685" s="35"/>
      <c r="CMO1685" s="34"/>
      <c r="CMV1685" s="35"/>
      <c r="CMW1685" s="34"/>
      <c r="CND1685" s="35"/>
      <c r="CNE1685" s="34"/>
      <c r="CNL1685" s="35"/>
      <c r="CNM1685" s="34"/>
      <c r="CNT1685" s="35"/>
      <c r="CNU1685" s="34"/>
      <c r="COB1685" s="35"/>
      <c r="COC1685" s="34"/>
      <c r="COJ1685" s="35"/>
      <c r="COK1685" s="34"/>
      <c r="COR1685" s="35"/>
      <c r="COS1685" s="34"/>
      <c r="COZ1685" s="35"/>
      <c r="CPA1685" s="34"/>
      <c r="CPH1685" s="35"/>
      <c r="CPI1685" s="34"/>
      <c r="CPP1685" s="35"/>
      <c r="CPQ1685" s="34"/>
      <c r="CPX1685" s="35"/>
      <c r="CPY1685" s="34"/>
      <c r="CQF1685" s="35"/>
      <c r="CQG1685" s="34"/>
      <c r="CQN1685" s="35"/>
      <c r="CQO1685" s="34"/>
      <c r="CQV1685" s="35"/>
      <c r="CQW1685" s="34"/>
      <c r="CRD1685" s="35"/>
      <c r="CRE1685" s="34"/>
      <c r="CRL1685" s="35"/>
      <c r="CRM1685" s="34"/>
      <c r="CRT1685" s="35"/>
      <c r="CRU1685" s="34"/>
      <c r="CSB1685" s="35"/>
      <c r="CSC1685" s="34"/>
      <c r="CSJ1685" s="35"/>
      <c r="CSK1685" s="34"/>
      <c r="CSR1685" s="35"/>
      <c r="CSS1685" s="34"/>
      <c r="CSZ1685" s="35"/>
      <c r="CTA1685" s="34"/>
      <c r="CTH1685" s="35"/>
      <c r="CTI1685" s="34"/>
      <c r="CTP1685" s="35"/>
      <c r="CTQ1685" s="34"/>
      <c r="CTX1685" s="35"/>
      <c r="CTY1685" s="34"/>
      <c r="CUF1685" s="35"/>
      <c r="CUG1685" s="34"/>
      <c r="CUN1685" s="35"/>
      <c r="CUO1685" s="34"/>
      <c r="CUV1685" s="35"/>
      <c r="CUW1685" s="34"/>
      <c r="CVD1685" s="35"/>
      <c r="CVE1685" s="34"/>
      <c r="CVL1685" s="35"/>
      <c r="CVM1685" s="34"/>
      <c r="CVT1685" s="35"/>
      <c r="CVU1685" s="34"/>
      <c r="CWB1685" s="35"/>
      <c r="CWC1685" s="34"/>
      <c r="CWJ1685" s="35"/>
      <c r="CWK1685" s="34"/>
      <c r="CWR1685" s="35"/>
      <c r="CWS1685" s="34"/>
      <c r="CWZ1685" s="35"/>
      <c r="CXA1685" s="34"/>
      <c r="CXH1685" s="35"/>
      <c r="CXI1685" s="34"/>
      <c r="CXP1685" s="35"/>
      <c r="CXQ1685" s="34"/>
      <c r="CXX1685" s="35"/>
      <c r="CXY1685" s="34"/>
      <c r="CYF1685" s="35"/>
      <c r="CYG1685" s="34"/>
      <c r="CYN1685" s="35"/>
      <c r="CYO1685" s="34"/>
      <c r="CYV1685" s="35"/>
      <c r="CYW1685" s="34"/>
      <c r="CZD1685" s="35"/>
      <c r="CZE1685" s="34"/>
      <c r="CZL1685" s="35"/>
      <c r="CZM1685" s="34"/>
      <c r="CZT1685" s="35"/>
      <c r="CZU1685" s="34"/>
      <c r="DAB1685" s="35"/>
      <c r="DAC1685" s="34"/>
      <c r="DAJ1685" s="35"/>
      <c r="DAK1685" s="34"/>
      <c r="DAR1685" s="35"/>
      <c r="DAS1685" s="34"/>
      <c r="DAZ1685" s="35"/>
      <c r="DBA1685" s="34"/>
      <c r="DBH1685" s="35"/>
      <c r="DBI1685" s="34"/>
      <c r="DBP1685" s="35"/>
      <c r="DBQ1685" s="34"/>
      <c r="DBX1685" s="35"/>
      <c r="DBY1685" s="34"/>
      <c r="DCF1685" s="35"/>
      <c r="DCG1685" s="34"/>
      <c r="DCN1685" s="35"/>
      <c r="DCO1685" s="34"/>
      <c r="DCV1685" s="35"/>
      <c r="DCW1685" s="34"/>
      <c r="DDD1685" s="35"/>
      <c r="DDE1685" s="34"/>
      <c r="DDL1685" s="35"/>
      <c r="DDM1685" s="34"/>
      <c r="DDT1685" s="35"/>
      <c r="DDU1685" s="34"/>
      <c r="DEB1685" s="35"/>
      <c r="DEC1685" s="34"/>
      <c r="DEJ1685" s="35"/>
      <c r="DEK1685" s="34"/>
      <c r="DER1685" s="35"/>
      <c r="DES1685" s="34"/>
      <c r="DEZ1685" s="35"/>
      <c r="DFA1685" s="34"/>
      <c r="DFH1685" s="35"/>
      <c r="DFI1685" s="34"/>
      <c r="DFP1685" s="35"/>
      <c r="DFQ1685" s="34"/>
      <c r="DFX1685" s="35"/>
      <c r="DFY1685" s="34"/>
      <c r="DGF1685" s="35"/>
      <c r="DGG1685" s="34"/>
      <c r="DGN1685" s="35"/>
      <c r="DGO1685" s="34"/>
      <c r="DGV1685" s="35"/>
      <c r="DGW1685" s="34"/>
      <c r="DHD1685" s="35"/>
      <c r="DHE1685" s="34"/>
      <c r="DHL1685" s="35"/>
      <c r="DHM1685" s="34"/>
      <c r="DHT1685" s="35"/>
      <c r="DHU1685" s="34"/>
      <c r="DIB1685" s="35"/>
      <c r="DIC1685" s="34"/>
      <c r="DIJ1685" s="35"/>
      <c r="DIK1685" s="34"/>
      <c r="DIR1685" s="35"/>
      <c r="DIS1685" s="34"/>
      <c r="DIZ1685" s="35"/>
      <c r="DJA1685" s="34"/>
      <c r="DJH1685" s="35"/>
      <c r="DJI1685" s="34"/>
      <c r="DJP1685" s="35"/>
      <c r="DJQ1685" s="34"/>
      <c r="DJX1685" s="35"/>
      <c r="DJY1685" s="34"/>
      <c r="DKF1685" s="35"/>
      <c r="DKG1685" s="34"/>
      <c r="DKN1685" s="35"/>
      <c r="DKO1685" s="34"/>
      <c r="DKV1685" s="35"/>
      <c r="DKW1685" s="34"/>
      <c r="DLD1685" s="35"/>
      <c r="DLE1685" s="34"/>
      <c r="DLL1685" s="35"/>
      <c r="DLM1685" s="34"/>
      <c r="DLT1685" s="35"/>
      <c r="DLU1685" s="34"/>
      <c r="DMB1685" s="35"/>
      <c r="DMC1685" s="34"/>
      <c r="DMJ1685" s="35"/>
      <c r="DMK1685" s="34"/>
      <c r="DMR1685" s="35"/>
      <c r="DMS1685" s="34"/>
      <c r="DMZ1685" s="35"/>
      <c r="DNA1685" s="34"/>
      <c r="DNH1685" s="35"/>
      <c r="DNI1685" s="34"/>
      <c r="DNP1685" s="35"/>
      <c r="DNQ1685" s="34"/>
      <c r="DNX1685" s="35"/>
      <c r="DNY1685" s="34"/>
      <c r="DOF1685" s="35"/>
      <c r="DOG1685" s="34"/>
      <c r="DON1685" s="35"/>
      <c r="DOO1685" s="34"/>
      <c r="DOV1685" s="35"/>
      <c r="DOW1685" s="34"/>
      <c r="DPD1685" s="35"/>
      <c r="DPE1685" s="34"/>
      <c r="DPL1685" s="35"/>
      <c r="DPM1685" s="34"/>
      <c r="DPT1685" s="35"/>
      <c r="DPU1685" s="34"/>
      <c r="DQB1685" s="35"/>
      <c r="DQC1685" s="34"/>
      <c r="DQJ1685" s="35"/>
      <c r="DQK1685" s="34"/>
      <c r="DQR1685" s="35"/>
      <c r="DQS1685" s="34"/>
      <c r="DQZ1685" s="35"/>
      <c r="DRA1685" s="34"/>
      <c r="DRH1685" s="35"/>
      <c r="DRI1685" s="34"/>
      <c r="DRP1685" s="35"/>
      <c r="DRQ1685" s="34"/>
      <c r="DRX1685" s="35"/>
      <c r="DRY1685" s="34"/>
      <c r="DSF1685" s="35"/>
      <c r="DSG1685" s="34"/>
      <c r="DSN1685" s="35"/>
      <c r="DSO1685" s="34"/>
      <c r="DSV1685" s="35"/>
      <c r="DSW1685" s="34"/>
      <c r="DTD1685" s="35"/>
      <c r="DTE1685" s="34"/>
      <c r="DTL1685" s="35"/>
      <c r="DTM1685" s="34"/>
      <c r="DTT1685" s="35"/>
      <c r="DTU1685" s="34"/>
      <c r="DUB1685" s="35"/>
      <c r="DUC1685" s="34"/>
      <c r="DUJ1685" s="35"/>
      <c r="DUK1685" s="34"/>
      <c r="DUR1685" s="35"/>
      <c r="DUS1685" s="34"/>
      <c r="DUZ1685" s="35"/>
      <c r="DVA1685" s="34"/>
      <c r="DVH1685" s="35"/>
      <c r="DVI1685" s="34"/>
      <c r="DVP1685" s="35"/>
      <c r="DVQ1685" s="34"/>
      <c r="DVX1685" s="35"/>
      <c r="DVY1685" s="34"/>
      <c r="DWF1685" s="35"/>
      <c r="DWG1685" s="34"/>
      <c r="DWN1685" s="35"/>
      <c r="DWO1685" s="34"/>
      <c r="DWV1685" s="35"/>
      <c r="DWW1685" s="34"/>
      <c r="DXD1685" s="35"/>
      <c r="DXE1685" s="34"/>
      <c r="DXL1685" s="35"/>
      <c r="DXM1685" s="34"/>
      <c r="DXT1685" s="35"/>
      <c r="DXU1685" s="34"/>
      <c r="DYB1685" s="35"/>
      <c r="DYC1685" s="34"/>
      <c r="DYJ1685" s="35"/>
      <c r="DYK1685" s="34"/>
      <c r="DYR1685" s="35"/>
      <c r="DYS1685" s="34"/>
      <c r="DYZ1685" s="35"/>
      <c r="DZA1685" s="34"/>
      <c r="DZH1685" s="35"/>
      <c r="DZI1685" s="34"/>
      <c r="DZP1685" s="35"/>
      <c r="DZQ1685" s="34"/>
      <c r="DZX1685" s="35"/>
      <c r="DZY1685" s="34"/>
      <c r="EAF1685" s="35"/>
      <c r="EAG1685" s="34"/>
      <c r="EAN1685" s="35"/>
      <c r="EAO1685" s="34"/>
      <c r="EAV1685" s="35"/>
      <c r="EAW1685" s="34"/>
      <c r="EBD1685" s="35"/>
      <c r="EBE1685" s="34"/>
      <c r="EBL1685" s="35"/>
      <c r="EBM1685" s="34"/>
      <c r="EBT1685" s="35"/>
      <c r="EBU1685" s="34"/>
      <c r="ECB1685" s="35"/>
      <c r="ECC1685" s="34"/>
      <c r="ECJ1685" s="35"/>
      <c r="ECK1685" s="34"/>
      <c r="ECR1685" s="35"/>
      <c r="ECS1685" s="34"/>
      <c r="ECZ1685" s="35"/>
      <c r="EDA1685" s="34"/>
      <c r="EDH1685" s="35"/>
      <c r="EDI1685" s="34"/>
      <c r="EDP1685" s="35"/>
      <c r="EDQ1685" s="34"/>
      <c r="EDX1685" s="35"/>
      <c r="EDY1685" s="34"/>
      <c r="EEF1685" s="35"/>
      <c r="EEG1685" s="34"/>
      <c r="EEN1685" s="35"/>
      <c r="EEO1685" s="34"/>
      <c r="EEV1685" s="35"/>
      <c r="EEW1685" s="34"/>
      <c r="EFD1685" s="35"/>
      <c r="EFE1685" s="34"/>
      <c r="EFL1685" s="35"/>
      <c r="EFM1685" s="34"/>
      <c r="EFT1685" s="35"/>
      <c r="EFU1685" s="34"/>
      <c r="EGB1685" s="35"/>
      <c r="EGC1685" s="34"/>
      <c r="EGJ1685" s="35"/>
      <c r="EGK1685" s="34"/>
      <c r="EGR1685" s="35"/>
      <c r="EGS1685" s="34"/>
      <c r="EGZ1685" s="35"/>
      <c r="EHA1685" s="34"/>
      <c r="EHH1685" s="35"/>
      <c r="EHI1685" s="34"/>
      <c r="EHP1685" s="35"/>
      <c r="EHQ1685" s="34"/>
      <c r="EHX1685" s="35"/>
      <c r="EHY1685" s="34"/>
      <c r="EIF1685" s="35"/>
      <c r="EIG1685" s="34"/>
      <c r="EIN1685" s="35"/>
      <c r="EIO1685" s="34"/>
      <c r="EIV1685" s="35"/>
      <c r="EIW1685" s="34"/>
      <c r="EJD1685" s="35"/>
      <c r="EJE1685" s="34"/>
      <c r="EJL1685" s="35"/>
      <c r="EJM1685" s="34"/>
      <c r="EJT1685" s="35"/>
      <c r="EJU1685" s="34"/>
      <c r="EKB1685" s="35"/>
      <c r="EKC1685" s="34"/>
      <c r="EKJ1685" s="35"/>
      <c r="EKK1685" s="34"/>
      <c r="EKR1685" s="35"/>
      <c r="EKS1685" s="34"/>
      <c r="EKZ1685" s="35"/>
      <c r="ELA1685" s="34"/>
      <c r="ELH1685" s="35"/>
      <c r="ELI1685" s="34"/>
      <c r="ELP1685" s="35"/>
      <c r="ELQ1685" s="34"/>
      <c r="ELX1685" s="35"/>
      <c r="ELY1685" s="34"/>
      <c r="EMF1685" s="35"/>
      <c r="EMG1685" s="34"/>
      <c r="EMN1685" s="35"/>
      <c r="EMO1685" s="34"/>
      <c r="EMV1685" s="35"/>
      <c r="EMW1685" s="34"/>
      <c r="END1685" s="35"/>
      <c r="ENE1685" s="34"/>
      <c r="ENL1685" s="35"/>
      <c r="ENM1685" s="34"/>
      <c r="ENT1685" s="35"/>
      <c r="ENU1685" s="34"/>
      <c r="EOB1685" s="35"/>
      <c r="EOC1685" s="34"/>
      <c r="EOJ1685" s="35"/>
      <c r="EOK1685" s="34"/>
      <c r="EOR1685" s="35"/>
      <c r="EOS1685" s="34"/>
      <c r="EOZ1685" s="35"/>
      <c r="EPA1685" s="34"/>
      <c r="EPH1685" s="35"/>
      <c r="EPI1685" s="34"/>
      <c r="EPP1685" s="35"/>
      <c r="EPQ1685" s="34"/>
      <c r="EPX1685" s="35"/>
      <c r="EPY1685" s="34"/>
      <c r="EQF1685" s="35"/>
      <c r="EQG1685" s="34"/>
      <c r="EQN1685" s="35"/>
      <c r="EQO1685" s="34"/>
      <c r="EQV1685" s="35"/>
      <c r="EQW1685" s="34"/>
      <c r="ERD1685" s="35"/>
      <c r="ERE1685" s="34"/>
      <c r="ERL1685" s="35"/>
      <c r="ERM1685" s="34"/>
      <c r="ERT1685" s="35"/>
      <c r="ERU1685" s="34"/>
      <c r="ESB1685" s="35"/>
      <c r="ESC1685" s="34"/>
      <c r="ESJ1685" s="35"/>
      <c r="ESK1685" s="34"/>
      <c r="ESR1685" s="35"/>
      <c r="ESS1685" s="34"/>
      <c r="ESZ1685" s="35"/>
      <c r="ETA1685" s="34"/>
      <c r="ETH1685" s="35"/>
      <c r="ETI1685" s="34"/>
      <c r="ETP1685" s="35"/>
      <c r="ETQ1685" s="34"/>
      <c r="ETX1685" s="35"/>
      <c r="ETY1685" s="34"/>
      <c r="EUF1685" s="35"/>
      <c r="EUG1685" s="34"/>
      <c r="EUN1685" s="35"/>
      <c r="EUO1685" s="34"/>
      <c r="EUV1685" s="35"/>
      <c r="EUW1685" s="34"/>
      <c r="EVD1685" s="35"/>
      <c r="EVE1685" s="34"/>
      <c r="EVL1685" s="35"/>
      <c r="EVM1685" s="34"/>
      <c r="EVT1685" s="35"/>
      <c r="EVU1685" s="34"/>
      <c r="EWB1685" s="35"/>
      <c r="EWC1685" s="34"/>
      <c r="EWJ1685" s="35"/>
      <c r="EWK1685" s="34"/>
      <c r="EWR1685" s="35"/>
      <c r="EWS1685" s="34"/>
      <c r="EWZ1685" s="35"/>
      <c r="EXA1685" s="34"/>
      <c r="EXH1685" s="35"/>
      <c r="EXI1685" s="34"/>
      <c r="EXP1685" s="35"/>
      <c r="EXQ1685" s="34"/>
      <c r="EXX1685" s="35"/>
      <c r="EXY1685" s="34"/>
      <c r="EYF1685" s="35"/>
      <c r="EYG1685" s="34"/>
      <c r="EYN1685" s="35"/>
      <c r="EYO1685" s="34"/>
      <c r="EYV1685" s="35"/>
      <c r="EYW1685" s="34"/>
      <c r="EZD1685" s="35"/>
      <c r="EZE1685" s="34"/>
      <c r="EZL1685" s="35"/>
      <c r="EZM1685" s="34"/>
      <c r="EZT1685" s="35"/>
      <c r="EZU1685" s="34"/>
      <c r="FAB1685" s="35"/>
      <c r="FAC1685" s="34"/>
      <c r="FAJ1685" s="35"/>
      <c r="FAK1685" s="34"/>
      <c r="FAR1685" s="35"/>
      <c r="FAS1685" s="34"/>
      <c r="FAZ1685" s="35"/>
      <c r="FBA1685" s="34"/>
      <c r="FBH1685" s="35"/>
      <c r="FBI1685" s="34"/>
      <c r="FBP1685" s="35"/>
      <c r="FBQ1685" s="34"/>
      <c r="FBX1685" s="35"/>
      <c r="FBY1685" s="34"/>
      <c r="FCF1685" s="35"/>
      <c r="FCG1685" s="34"/>
      <c r="FCN1685" s="35"/>
      <c r="FCO1685" s="34"/>
      <c r="FCV1685" s="35"/>
      <c r="FCW1685" s="34"/>
      <c r="FDD1685" s="35"/>
      <c r="FDE1685" s="34"/>
      <c r="FDL1685" s="35"/>
      <c r="FDM1685" s="34"/>
      <c r="FDT1685" s="35"/>
      <c r="FDU1685" s="34"/>
      <c r="FEB1685" s="35"/>
      <c r="FEC1685" s="34"/>
      <c r="FEJ1685" s="35"/>
      <c r="FEK1685" s="34"/>
      <c r="FER1685" s="35"/>
      <c r="FES1685" s="34"/>
      <c r="FEZ1685" s="35"/>
      <c r="FFA1685" s="34"/>
      <c r="FFH1685" s="35"/>
      <c r="FFI1685" s="34"/>
      <c r="FFP1685" s="35"/>
      <c r="FFQ1685" s="34"/>
      <c r="FFX1685" s="35"/>
      <c r="FFY1685" s="34"/>
      <c r="FGF1685" s="35"/>
      <c r="FGG1685" s="34"/>
      <c r="FGN1685" s="35"/>
      <c r="FGO1685" s="34"/>
      <c r="FGV1685" s="35"/>
      <c r="FGW1685" s="34"/>
      <c r="FHD1685" s="35"/>
      <c r="FHE1685" s="34"/>
      <c r="FHL1685" s="35"/>
      <c r="FHM1685" s="34"/>
      <c r="FHT1685" s="35"/>
      <c r="FHU1685" s="34"/>
      <c r="FIB1685" s="35"/>
      <c r="FIC1685" s="34"/>
      <c r="FIJ1685" s="35"/>
      <c r="FIK1685" s="34"/>
      <c r="FIR1685" s="35"/>
      <c r="FIS1685" s="34"/>
      <c r="FIZ1685" s="35"/>
      <c r="FJA1685" s="34"/>
      <c r="FJH1685" s="35"/>
      <c r="FJI1685" s="34"/>
      <c r="FJP1685" s="35"/>
      <c r="FJQ1685" s="34"/>
      <c r="FJX1685" s="35"/>
      <c r="FJY1685" s="34"/>
      <c r="FKF1685" s="35"/>
      <c r="FKG1685" s="34"/>
      <c r="FKN1685" s="35"/>
      <c r="FKO1685" s="34"/>
      <c r="FKV1685" s="35"/>
      <c r="FKW1685" s="34"/>
      <c r="FLD1685" s="35"/>
      <c r="FLE1685" s="34"/>
      <c r="FLL1685" s="35"/>
      <c r="FLM1685" s="34"/>
      <c r="FLT1685" s="35"/>
      <c r="FLU1685" s="34"/>
      <c r="FMB1685" s="35"/>
      <c r="FMC1685" s="34"/>
      <c r="FMJ1685" s="35"/>
      <c r="FMK1685" s="34"/>
      <c r="FMR1685" s="35"/>
      <c r="FMS1685" s="34"/>
      <c r="FMZ1685" s="35"/>
      <c r="FNA1685" s="34"/>
      <c r="FNH1685" s="35"/>
      <c r="FNI1685" s="34"/>
      <c r="FNP1685" s="35"/>
      <c r="FNQ1685" s="34"/>
      <c r="FNX1685" s="35"/>
      <c r="FNY1685" s="34"/>
      <c r="FOF1685" s="35"/>
      <c r="FOG1685" s="34"/>
      <c r="FON1685" s="35"/>
      <c r="FOO1685" s="34"/>
      <c r="FOV1685" s="35"/>
      <c r="FOW1685" s="34"/>
      <c r="FPD1685" s="35"/>
      <c r="FPE1685" s="34"/>
      <c r="FPL1685" s="35"/>
      <c r="FPM1685" s="34"/>
      <c r="FPT1685" s="35"/>
      <c r="FPU1685" s="34"/>
      <c r="FQB1685" s="35"/>
      <c r="FQC1685" s="34"/>
      <c r="FQJ1685" s="35"/>
      <c r="FQK1685" s="34"/>
      <c r="FQR1685" s="35"/>
      <c r="FQS1685" s="34"/>
      <c r="FQZ1685" s="35"/>
      <c r="FRA1685" s="34"/>
      <c r="FRH1685" s="35"/>
      <c r="FRI1685" s="34"/>
      <c r="FRP1685" s="35"/>
      <c r="FRQ1685" s="34"/>
      <c r="FRX1685" s="35"/>
      <c r="FRY1685" s="34"/>
      <c r="FSF1685" s="35"/>
      <c r="FSG1685" s="34"/>
      <c r="FSN1685" s="35"/>
      <c r="FSO1685" s="34"/>
      <c r="FSV1685" s="35"/>
      <c r="FSW1685" s="34"/>
      <c r="FTD1685" s="35"/>
      <c r="FTE1685" s="34"/>
      <c r="FTL1685" s="35"/>
      <c r="FTM1685" s="34"/>
      <c r="FTT1685" s="35"/>
      <c r="FTU1685" s="34"/>
      <c r="FUB1685" s="35"/>
      <c r="FUC1685" s="34"/>
      <c r="FUJ1685" s="35"/>
      <c r="FUK1685" s="34"/>
      <c r="FUR1685" s="35"/>
      <c r="FUS1685" s="34"/>
      <c r="FUZ1685" s="35"/>
      <c r="FVA1685" s="34"/>
      <c r="FVH1685" s="35"/>
      <c r="FVI1685" s="34"/>
      <c r="FVP1685" s="35"/>
      <c r="FVQ1685" s="34"/>
      <c r="FVX1685" s="35"/>
      <c r="FVY1685" s="34"/>
      <c r="FWF1685" s="35"/>
      <c r="FWG1685" s="34"/>
      <c r="FWN1685" s="35"/>
      <c r="FWO1685" s="34"/>
      <c r="FWV1685" s="35"/>
      <c r="FWW1685" s="34"/>
      <c r="FXD1685" s="35"/>
      <c r="FXE1685" s="34"/>
      <c r="FXL1685" s="35"/>
      <c r="FXM1685" s="34"/>
      <c r="FXT1685" s="35"/>
      <c r="FXU1685" s="34"/>
      <c r="FYB1685" s="35"/>
      <c r="FYC1685" s="34"/>
      <c r="FYJ1685" s="35"/>
      <c r="FYK1685" s="34"/>
      <c r="FYR1685" s="35"/>
      <c r="FYS1685" s="34"/>
      <c r="FYZ1685" s="35"/>
      <c r="FZA1685" s="34"/>
      <c r="FZH1685" s="35"/>
      <c r="FZI1685" s="34"/>
      <c r="FZP1685" s="35"/>
      <c r="FZQ1685" s="34"/>
      <c r="FZX1685" s="35"/>
      <c r="FZY1685" s="34"/>
      <c r="GAF1685" s="35"/>
      <c r="GAG1685" s="34"/>
      <c r="GAN1685" s="35"/>
      <c r="GAO1685" s="34"/>
      <c r="GAV1685" s="35"/>
      <c r="GAW1685" s="34"/>
      <c r="GBD1685" s="35"/>
      <c r="GBE1685" s="34"/>
      <c r="GBL1685" s="35"/>
      <c r="GBM1685" s="34"/>
      <c r="GBT1685" s="35"/>
      <c r="GBU1685" s="34"/>
      <c r="GCB1685" s="35"/>
      <c r="GCC1685" s="34"/>
      <c r="GCJ1685" s="35"/>
      <c r="GCK1685" s="34"/>
      <c r="GCR1685" s="35"/>
      <c r="GCS1685" s="34"/>
      <c r="GCZ1685" s="35"/>
      <c r="GDA1685" s="34"/>
      <c r="GDH1685" s="35"/>
      <c r="GDI1685" s="34"/>
      <c r="GDP1685" s="35"/>
      <c r="GDQ1685" s="34"/>
      <c r="GDX1685" s="35"/>
      <c r="GDY1685" s="34"/>
      <c r="GEF1685" s="35"/>
      <c r="GEG1685" s="34"/>
      <c r="GEN1685" s="35"/>
      <c r="GEO1685" s="34"/>
      <c r="GEV1685" s="35"/>
      <c r="GEW1685" s="34"/>
      <c r="GFD1685" s="35"/>
      <c r="GFE1685" s="34"/>
      <c r="GFL1685" s="35"/>
      <c r="GFM1685" s="34"/>
      <c r="GFT1685" s="35"/>
      <c r="GFU1685" s="34"/>
      <c r="GGB1685" s="35"/>
      <c r="GGC1685" s="34"/>
      <c r="GGJ1685" s="35"/>
      <c r="GGK1685" s="34"/>
      <c r="GGR1685" s="35"/>
      <c r="GGS1685" s="34"/>
      <c r="GGZ1685" s="35"/>
      <c r="GHA1685" s="34"/>
      <c r="GHH1685" s="35"/>
      <c r="GHI1685" s="34"/>
      <c r="GHP1685" s="35"/>
      <c r="GHQ1685" s="34"/>
      <c r="GHX1685" s="35"/>
      <c r="GHY1685" s="34"/>
      <c r="GIF1685" s="35"/>
      <c r="GIG1685" s="34"/>
      <c r="GIN1685" s="35"/>
      <c r="GIO1685" s="34"/>
      <c r="GIV1685" s="35"/>
      <c r="GIW1685" s="34"/>
      <c r="GJD1685" s="35"/>
      <c r="GJE1685" s="34"/>
      <c r="GJL1685" s="35"/>
      <c r="GJM1685" s="34"/>
      <c r="GJT1685" s="35"/>
      <c r="GJU1685" s="34"/>
      <c r="GKB1685" s="35"/>
      <c r="GKC1685" s="34"/>
      <c r="GKJ1685" s="35"/>
      <c r="GKK1685" s="34"/>
      <c r="GKR1685" s="35"/>
      <c r="GKS1685" s="34"/>
      <c r="GKZ1685" s="35"/>
      <c r="GLA1685" s="34"/>
      <c r="GLH1685" s="35"/>
      <c r="GLI1685" s="34"/>
      <c r="GLP1685" s="35"/>
      <c r="GLQ1685" s="34"/>
      <c r="GLX1685" s="35"/>
      <c r="GLY1685" s="34"/>
      <c r="GMF1685" s="35"/>
      <c r="GMG1685" s="34"/>
      <c r="GMN1685" s="35"/>
      <c r="GMO1685" s="34"/>
      <c r="GMV1685" s="35"/>
      <c r="GMW1685" s="34"/>
      <c r="GND1685" s="35"/>
      <c r="GNE1685" s="34"/>
      <c r="GNL1685" s="35"/>
      <c r="GNM1685" s="34"/>
      <c r="GNT1685" s="35"/>
      <c r="GNU1685" s="34"/>
      <c r="GOB1685" s="35"/>
      <c r="GOC1685" s="34"/>
      <c r="GOJ1685" s="35"/>
      <c r="GOK1685" s="34"/>
      <c r="GOR1685" s="35"/>
      <c r="GOS1685" s="34"/>
      <c r="GOZ1685" s="35"/>
      <c r="GPA1685" s="34"/>
      <c r="GPH1685" s="35"/>
      <c r="GPI1685" s="34"/>
      <c r="GPP1685" s="35"/>
      <c r="GPQ1685" s="34"/>
      <c r="GPX1685" s="35"/>
      <c r="GPY1685" s="34"/>
      <c r="GQF1685" s="35"/>
      <c r="GQG1685" s="34"/>
      <c r="GQN1685" s="35"/>
      <c r="GQO1685" s="34"/>
      <c r="GQV1685" s="35"/>
      <c r="GQW1685" s="34"/>
      <c r="GRD1685" s="35"/>
      <c r="GRE1685" s="34"/>
      <c r="GRL1685" s="35"/>
      <c r="GRM1685" s="34"/>
      <c r="GRT1685" s="35"/>
      <c r="GRU1685" s="34"/>
      <c r="GSB1685" s="35"/>
      <c r="GSC1685" s="34"/>
      <c r="GSJ1685" s="35"/>
      <c r="GSK1685" s="34"/>
      <c r="GSR1685" s="35"/>
      <c r="GSS1685" s="34"/>
      <c r="GSZ1685" s="35"/>
      <c r="GTA1685" s="34"/>
      <c r="GTH1685" s="35"/>
      <c r="GTI1685" s="34"/>
      <c r="GTP1685" s="35"/>
      <c r="GTQ1685" s="34"/>
      <c r="GTX1685" s="35"/>
      <c r="GTY1685" s="34"/>
      <c r="GUF1685" s="35"/>
      <c r="GUG1685" s="34"/>
      <c r="GUN1685" s="35"/>
      <c r="GUO1685" s="34"/>
      <c r="GUV1685" s="35"/>
      <c r="GUW1685" s="34"/>
      <c r="GVD1685" s="35"/>
      <c r="GVE1685" s="34"/>
      <c r="GVL1685" s="35"/>
      <c r="GVM1685" s="34"/>
      <c r="GVT1685" s="35"/>
      <c r="GVU1685" s="34"/>
      <c r="GWB1685" s="35"/>
      <c r="GWC1685" s="34"/>
      <c r="GWJ1685" s="35"/>
      <c r="GWK1685" s="34"/>
      <c r="GWR1685" s="35"/>
      <c r="GWS1685" s="34"/>
      <c r="GWZ1685" s="35"/>
      <c r="GXA1685" s="34"/>
      <c r="GXH1685" s="35"/>
      <c r="GXI1685" s="34"/>
      <c r="GXP1685" s="35"/>
      <c r="GXQ1685" s="34"/>
      <c r="GXX1685" s="35"/>
      <c r="GXY1685" s="34"/>
      <c r="GYF1685" s="35"/>
      <c r="GYG1685" s="34"/>
      <c r="GYN1685" s="35"/>
      <c r="GYO1685" s="34"/>
      <c r="GYV1685" s="35"/>
      <c r="GYW1685" s="34"/>
      <c r="GZD1685" s="35"/>
      <c r="GZE1685" s="34"/>
      <c r="GZL1685" s="35"/>
      <c r="GZM1685" s="34"/>
      <c r="GZT1685" s="35"/>
      <c r="GZU1685" s="34"/>
      <c r="HAB1685" s="35"/>
      <c r="HAC1685" s="34"/>
      <c r="HAJ1685" s="35"/>
      <c r="HAK1685" s="34"/>
      <c r="HAR1685" s="35"/>
      <c r="HAS1685" s="34"/>
      <c r="HAZ1685" s="35"/>
      <c r="HBA1685" s="34"/>
      <c r="HBH1685" s="35"/>
      <c r="HBI1685" s="34"/>
      <c r="HBP1685" s="35"/>
      <c r="HBQ1685" s="34"/>
      <c r="HBX1685" s="35"/>
      <c r="HBY1685" s="34"/>
      <c r="HCF1685" s="35"/>
      <c r="HCG1685" s="34"/>
      <c r="HCN1685" s="35"/>
      <c r="HCO1685" s="34"/>
      <c r="HCV1685" s="35"/>
      <c r="HCW1685" s="34"/>
      <c r="HDD1685" s="35"/>
      <c r="HDE1685" s="34"/>
      <c r="HDL1685" s="35"/>
      <c r="HDM1685" s="34"/>
      <c r="HDT1685" s="35"/>
      <c r="HDU1685" s="34"/>
      <c r="HEB1685" s="35"/>
      <c r="HEC1685" s="34"/>
      <c r="HEJ1685" s="35"/>
      <c r="HEK1685" s="34"/>
      <c r="HER1685" s="35"/>
      <c r="HES1685" s="34"/>
      <c r="HEZ1685" s="35"/>
      <c r="HFA1685" s="34"/>
      <c r="HFH1685" s="35"/>
      <c r="HFI1685" s="34"/>
      <c r="HFP1685" s="35"/>
      <c r="HFQ1685" s="34"/>
      <c r="HFX1685" s="35"/>
      <c r="HFY1685" s="34"/>
      <c r="HGF1685" s="35"/>
      <c r="HGG1685" s="34"/>
      <c r="HGN1685" s="35"/>
      <c r="HGO1685" s="34"/>
      <c r="HGV1685" s="35"/>
      <c r="HGW1685" s="34"/>
      <c r="HHD1685" s="35"/>
      <c r="HHE1685" s="34"/>
      <c r="HHL1685" s="35"/>
      <c r="HHM1685" s="34"/>
      <c r="HHT1685" s="35"/>
      <c r="HHU1685" s="34"/>
      <c r="HIB1685" s="35"/>
      <c r="HIC1685" s="34"/>
      <c r="HIJ1685" s="35"/>
      <c r="HIK1685" s="34"/>
      <c r="HIR1685" s="35"/>
      <c r="HIS1685" s="34"/>
      <c r="HIZ1685" s="35"/>
      <c r="HJA1685" s="34"/>
      <c r="HJH1685" s="35"/>
      <c r="HJI1685" s="34"/>
      <c r="HJP1685" s="35"/>
      <c r="HJQ1685" s="34"/>
      <c r="HJX1685" s="35"/>
      <c r="HJY1685" s="34"/>
      <c r="HKF1685" s="35"/>
      <c r="HKG1685" s="34"/>
      <c r="HKN1685" s="35"/>
      <c r="HKO1685" s="34"/>
      <c r="HKV1685" s="35"/>
      <c r="HKW1685" s="34"/>
      <c r="HLD1685" s="35"/>
      <c r="HLE1685" s="34"/>
      <c r="HLL1685" s="35"/>
      <c r="HLM1685" s="34"/>
      <c r="HLT1685" s="35"/>
      <c r="HLU1685" s="34"/>
      <c r="HMB1685" s="35"/>
      <c r="HMC1685" s="34"/>
      <c r="HMJ1685" s="35"/>
      <c r="HMK1685" s="34"/>
      <c r="HMR1685" s="35"/>
      <c r="HMS1685" s="34"/>
      <c r="HMZ1685" s="35"/>
      <c r="HNA1685" s="34"/>
      <c r="HNH1685" s="35"/>
      <c r="HNI1685" s="34"/>
      <c r="HNP1685" s="35"/>
      <c r="HNQ1685" s="34"/>
      <c r="HNX1685" s="35"/>
      <c r="HNY1685" s="34"/>
      <c r="HOF1685" s="35"/>
      <c r="HOG1685" s="34"/>
      <c r="HON1685" s="35"/>
      <c r="HOO1685" s="34"/>
      <c r="HOV1685" s="35"/>
      <c r="HOW1685" s="34"/>
      <c r="HPD1685" s="35"/>
      <c r="HPE1685" s="34"/>
      <c r="HPL1685" s="35"/>
      <c r="HPM1685" s="34"/>
      <c r="HPT1685" s="35"/>
      <c r="HPU1685" s="34"/>
      <c r="HQB1685" s="35"/>
      <c r="HQC1685" s="34"/>
      <c r="HQJ1685" s="35"/>
      <c r="HQK1685" s="34"/>
      <c r="HQR1685" s="35"/>
      <c r="HQS1685" s="34"/>
      <c r="HQZ1685" s="35"/>
      <c r="HRA1685" s="34"/>
      <c r="HRH1685" s="35"/>
      <c r="HRI1685" s="34"/>
      <c r="HRP1685" s="35"/>
      <c r="HRQ1685" s="34"/>
      <c r="HRX1685" s="35"/>
      <c r="HRY1685" s="34"/>
      <c r="HSF1685" s="35"/>
      <c r="HSG1685" s="34"/>
      <c r="HSN1685" s="35"/>
      <c r="HSO1685" s="34"/>
      <c r="HSV1685" s="35"/>
      <c r="HSW1685" s="34"/>
      <c r="HTD1685" s="35"/>
      <c r="HTE1685" s="34"/>
      <c r="HTL1685" s="35"/>
      <c r="HTM1685" s="34"/>
      <c r="HTT1685" s="35"/>
      <c r="HTU1685" s="34"/>
      <c r="HUB1685" s="35"/>
      <c r="HUC1685" s="34"/>
      <c r="HUJ1685" s="35"/>
      <c r="HUK1685" s="34"/>
      <c r="HUR1685" s="35"/>
      <c r="HUS1685" s="34"/>
      <c r="HUZ1685" s="35"/>
      <c r="HVA1685" s="34"/>
      <c r="HVH1685" s="35"/>
      <c r="HVI1685" s="34"/>
      <c r="HVP1685" s="35"/>
      <c r="HVQ1685" s="34"/>
      <c r="HVX1685" s="35"/>
      <c r="HVY1685" s="34"/>
      <c r="HWF1685" s="35"/>
      <c r="HWG1685" s="34"/>
      <c r="HWN1685" s="35"/>
      <c r="HWO1685" s="34"/>
      <c r="HWV1685" s="35"/>
      <c r="HWW1685" s="34"/>
      <c r="HXD1685" s="35"/>
      <c r="HXE1685" s="34"/>
      <c r="HXL1685" s="35"/>
      <c r="HXM1685" s="34"/>
      <c r="HXT1685" s="35"/>
      <c r="HXU1685" s="34"/>
      <c r="HYB1685" s="35"/>
      <c r="HYC1685" s="34"/>
      <c r="HYJ1685" s="35"/>
      <c r="HYK1685" s="34"/>
      <c r="HYR1685" s="35"/>
      <c r="HYS1685" s="34"/>
      <c r="HYZ1685" s="35"/>
      <c r="HZA1685" s="34"/>
      <c r="HZH1685" s="35"/>
      <c r="HZI1685" s="34"/>
      <c r="HZP1685" s="35"/>
      <c r="HZQ1685" s="34"/>
      <c r="HZX1685" s="35"/>
      <c r="HZY1685" s="34"/>
      <c r="IAF1685" s="35"/>
      <c r="IAG1685" s="34"/>
      <c r="IAN1685" s="35"/>
      <c r="IAO1685" s="34"/>
      <c r="IAV1685" s="35"/>
      <c r="IAW1685" s="34"/>
      <c r="IBD1685" s="35"/>
      <c r="IBE1685" s="34"/>
      <c r="IBL1685" s="35"/>
      <c r="IBM1685" s="34"/>
      <c r="IBT1685" s="35"/>
      <c r="IBU1685" s="34"/>
      <c r="ICB1685" s="35"/>
      <c r="ICC1685" s="34"/>
      <c r="ICJ1685" s="35"/>
      <c r="ICK1685" s="34"/>
      <c r="ICR1685" s="35"/>
      <c r="ICS1685" s="34"/>
      <c r="ICZ1685" s="35"/>
      <c r="IDA1685" s="34"/>
      <c r="IDH1685" s="35"/>
      <c r="IDI1685" s="34"/>
      <c r="IDP1685" s="35"/>
      <c r="IDQ1685" s="34"/>
      <c r="IDX1685" s="35"/>
      <c r="IDY1685" s="34"/>
      <c r="IEF1685" s="35"/>
      <c r="IEG1685" s="34"/>
      <c r="IEN1685" s="35"/>
      <c r="IEO1685" s="34"/>
      <c r="IEV1685" s="35"/>
      <c r="IEW1685" s="34"/>
      <c r="IFD1685" s="35"/>
      <c r="IFE1685" s="34"/>
      <c r="IFL1685" s="35"/>
      <c r="IFM1685" s="34"/>
      <c r="IFT1685" s="35"/>
      <c r="IFU1685" s="34"/>
      <c r="IGB1685" s="35"/>
      <c r="IGC1685" s="34"/>
      <c r="IGJ1685" s="35"/>
      <c r="IGK1685" s="34"/>
      <c r="IGR1685" s="35"/>
      <c r="IGS1685" s="34"/>
      <c r="IGZ1685" s="35"/>
      <c r="IHA1685" s="34"/>
      <c r="IHH1685" s="35"/>
      <c r="IHI1685" s="34"/>
      <c r="IHP1685" s="35"/>
      <c r="IHQ1685" s="34"/>
      <c r="IHX1685" s="35"/>
      <c r="IHY1685" s="34"/>
      <c r="IIF1685" s="35"/>
      <c r="IIG1685" s="34"/>
      <c r="IIN1685" s="35"/>
      <c r="IIO1685" s="34"/>
      <c r="IIV1685" s="35"/>
      <c r="IIW1685" s="34"/>
      <c r="IJD1685" s="35"/>
      <c r="IJE1685" s="34"/>
      <c r="IJL1685" s="35"/>
      <c r="IJM1685" s="34"/>
      <c r="IJT1685" s="35"/>
      <c r="IJU1685" s="34"/>
      <c r="IKB1685" s="35"/>
      <c r="IKC1685" s="34"/>
      <c r="IKJ1685" s="35"/>
      <c r="IKK1685" s="34"/>
      <c r="IKR1685" s="35"/>
      <c r="IKS1685" s="34"/>
      <c r="IKZ1685" s="35"/>
      <c r="ILA1685" s="34"/>
      <c r="ILH1685" s="35"/>
      <c r="ILI1685" s="34"/>
      <c r="ILP1685" s="35"/>
      <c r="ILQ1685" s="34"/>
      <c r="ILX1685" s="35"/>
      <c r="ILY1685" s="34"/>
      <c r="IMF1685" s="35"/>
      <c r="IMG1685" s="34"/>
      <c r="IMN1685" s="35"/>
      <c r="IMO1685" s="34"/>
      <c r="IMV1685" s="35"/>
      <c r="IMW1685" s="34"/>
      <c r="IND1685" s="35"/>
      <c r="INE1685" s="34"/>
      <c r="INL1685" s="35"/>
      <c r="INM1685" s="34"/>
      <c r="INT1685" s="35"/>
      <c r="INU1685" s="34"/>
      <c r="IOB1685" s="35"/>
      <c r="IOC1685" s="34"/>
      <c r="IOJ1685" s="35"/>
      <c r="IOK1685" s="34"/>
      <c r="IOR1685" s="35"/>
      <c r="IOS1685" s="34"/>
      <c r="IOZ1685" s="35"/>
      <c r="IPA1685" s="34"/>
      <c r="IPH1685" s="35"/>
      <c r="IPI1685" s="34"/>
      <c r="IPP1685" s="35"/>
      <c r="IPQ1685" s="34"/>
      <c r="IPX1685" s="35"/>
      <c r="IPY1685" s="34"/>
      <c r="IQF1685" s="35"/>
      <c r="IQG1685" s="34"/>
      <c r="IQN1685" s="35"/>
      <c r="IQO1685" s="34"/>
      <c r="IQV1685" s="35"/>
      <c r="IQW1685" s="34"/>
      <c r="IRD1685" s="35"/>
      <c r="IRE1685" s="34"/>
      <c r="IRL1685" s="35"/>
      <c r="IRM1685" s="34"/>
      <c r="IRT1685" s="35"/>
      <c r="IRU1685" s="34"/>
      <c r="ISB1685" s="35"/>
      <c r="ISC1685" s="34"/>
      <c r="ISJ1685" s="35"/>
      <c r="ISK1685" s="34"/>
      <c r="ISR1685" s="35"/>
      <c r="ISS1685" s="34"/>
      <c r="ISZ1685" s="35"/>
      <c r="ITA1685" s="34"/>
      <c r="ITH1685" s="35"/>
      <c r="ITI1685" s="34"/>
      <c r="ITP1685" s="35"/>
      <c r="ITQ1685" s="34"/>
      <c r="ITX1685" s="35"/>
      <c r="ITY1685" s="34"/>
      <c r="IUF1685" s="35"/>
      <c r="IUG1685" s="34"/>
      <c r="IUN1685" s="35"/>
      <c r="IUO1685" s="34"/>
      <c r="IUV1685" s="35"/>
      <c r="IUW1685" s="34"/>
      <c r="IVD1685" s="35"/>
      <c r="IVE1685" s="34"/>
      <c r="IVL1685" s="35"/>
      <c r="IVM1685" s="34"/>
      <c r="IVT1685" s="35"/>
      <c r="IVU1685" s="34"/>
      <c r="IWB1685" s="35"/>
      <c r="IWC1685" s="34"/>
      <c r="IWJ1685" s="35"/>
      <c r="IWK1685" s="34"/>
      <c r="IWR1685" s="35"/>
      <c r="IWS1685" s="34"/>
      <c r="IWZ1685" s="35"/>
      <c r="IXA1685" s="34"/>
      <c r="IXH1685" s="35"/>
      <c r="IXI1685" s="34"/>
      <c r="IXP1685" s="35"/>
      <c r="IXQ1685" s="34"/>
      <c r="IXX1685" s="35"/>
      <c r="IXY1685" s="34"/>
      <c r="IYF1685" s="35"/>
      <c r="IYG1685" s="34"/>
      <c r="IYN1685" s="35"/>
      <c r="IYO1685" s="34"/>
      <c r="IYV1685" s="35"/>
      <c r="IYW1685" s="34"/>
      <c r="IZD1685" s="35"/>
      <c r="IZE1685" s="34"/>
      <c r="IZL1685" s="35"/>
      <c r="IZM1685" s="34"/>
      <c r="IZT1685" s="35"/>
      <c r="IZU1685" s="34"/>
      <c r="JAB1685" s="35"/>
      <c r="JAC1685" s="34"/>
      <c r="JAJ1685" s="35"/>
      <c r="JAK1685" s="34"/>
      <c r="JAR1685" s="35"/>
      <c r="JAS1685" s="34"/>
      <c r="JAZ1685" s="35"/>
      <c r="JBA1685" s="34"/>
      <c r="JBH1685" s="35"/>
      <c r="JBI1685" s="34"/>
      <c r="JBP1685" s="35"/>
      <c r="JBQ1685" s="34"/>
      <c r="JBX1685" s="35"/>
      <c r="JBY1685" s="34"/>
      <c r="JCF1685" s="35"/>
      <c r="JCG1685" s="34"/>
      <c r="JCN1685" s="35"/>
      <c r="JCO1685" s="34"/>
      <c r="JCV1685" s="35"/>
      <c r="JCW1685" s="34"/>
      <c r="JDD1685" s="35"/>
      <c r="JDE1685" s="34"/>
      <c r="JDL1685" s="35"/>
      <c r="JDM1685" s="34"/>
      <c r="JDT1685" s="35"/>
      <c r="JDU1685" s="34"/>
      <c r="JEB1685" s="35"/>
      <c r="JEC1685" s="34"/>
      <c r="JEJ1685" s="35"/>
      <c r="JEK1685" s="34"/>
      <c r="JER1685" s="35"/>
      <c r="JES1685" s="34"/>
      <c r="JEZ1685" s="35"/>
      <c r="JFA1685" s="34"/>
      <c r="JFH1685" s="35"/>
      <c r="JFI1685" s="34"/>
      <c r="JFP1685" s="35"/>
      <c r="JFQ1685" s="34"/>
      <c r="JFX1685" s="35"/>
      <c r="JFY1685" s="34"/>
      <c r="JGF1685" s="35"/>
      <c r="JGG1685" s="34"/>
      <c r="JGN1685" s="35"/>
      <c r="JGO1685" s="34"/>
      <c r="JGV1685" s="35"/>
      <c r="JGW1685" s="34"/>
      <c r="JHD1685" s="35"/>
      <c r="JHE1685" s="34"/>
      <c r="JHL1685" s="35"/>
      <c r="JHM1685" s="34"/>
      <c r="JHT1685" s="35"/>
      <c r="JHU1685" s="34"/>
      <c r="JIB1685" s="35"/>
      <c r="JIC1685" s="34"/>
      <c r="JIJ1685" s="35"/>
      <c r="JIK1685" s="34"/>
      <c r="JIR1685" s="35"/>
      <c r="JIS1685" s="34"/>
      <c r="JIZ1685" s="35"/>
      <c r="JJA1685" s="34"/>
      <c r="JJH1685" s="35"/>
      <c r="JJI1685" s="34"/>
      <c r="JJP1685" s="35"/>
      <c r="JJQ1685" s="34"/>
      <c r="JJX1685" s="35"/>
      <c r="JJY1685" s="34"/>
      <c r="JKF1685" s="35"/>
      <c r="JKG1685" s="34"/>
      <c r="JKN1685" s="35"/>
      <c r="JKO1685" s="34"/>
      <c r="JKV1685" s="35"/>
      <c r="JKW1685" s="34"/>
      <c r="JLD1685" s="35"/>
      <c r="JLE1685" s="34"/>
      <c r="JLL1685" s="35"/>
      <c r="JLM1685" s="34"/>
      <c r="JLT1685" s="35"/>
      <c r="JLU1685" s="34"/>
      <c r="JMB1685" s="35"/>
      <c r="JMC1685" s="34"/>
      <c r="JMJ1685" s="35"/>
      <c r="JMK1685" s="34"/>
      <c r="JMR1685" s="35"/>
      <c r="JMS1685" s="34"/>
      <c r="JMZ1685" s="35"/>
      <c r="JNA1685" s="34"/>
      <c r="JNH1685" s="35"/>
      <c r="JNI1685" s="34"/>
      <c r="JNP1685" s="35"/>
      <c r="JNQ1685" s="34"/>
      <c r="JNX1685" s="35"/>
      <c r="JNY1685" s="34"/>
      <c r="JOF1685" s="35"/>
      <c r="JOG1685" s="34"/>
      <c r="JON1685" s="35"/>
      <c r="JOO1685" s="34"/>
      <c r="JOV1685" s="35"/>
      <c r="JOW1685" s="34"/>
      <c r="JPD1685" s="35"/>
      <c r="JPE1685" s="34"/>
      <c r="JPL1685" s="35"/>
      <c r="JPM1685" s="34"/>
      <c r="JPT1685" s="35"/>
      <c r="JPU1685" s="34"/>
      <c r="JQB1685" s="35"/>
      <c r="JQC1685" s="34"/>
      <c r="JQJ1685" s="35"/>
      <c r="JQK1685" s="34"/>
      <c r="JQR1685" s="35"/>
      <c r="JQS1685" s="34"/>
      <c r="JQZ1685" s="35"/>
      <c r="JRA1685" s="34"/>
      <c r="JRH1685" s="35"/>
      <c r="JRI1685" s="34"/>
      <c r="JRP1685" s="35"/>
      <c r="JRQ1685" s="34"/>
      <c r="JRX1685" s="35"/>
      <c r="JRY1685" s="34"/>
      <c r="JSF1685" s="35"/>
      <c r="JSG1685" s="34"/>
      <c r="JSN1685" s="35"/>
      <c r="JSO1685" s="34"/>
      <c r="JSV1685" s="35"/>
      <c r="JSW1685" s="34"/>
      <c r="JTD1685" s="35"/>
      <c r="JTE1685" s="34"/>
      <c r="JTL1685" s="35"/>
      <c r="JTM1685" s="34"/>
      <c r="JTT1685" s="35"/>
      <c r="JTU1685" s="34"/>
      <c r="JUB1685" s="35"/>
      <c r="JUC1685" s="34"/>
      <c r="JUJ1685" s="35"/>
      <c r="JUK1685" s="34"/>
      <c r="JUR1685" s="35"/>
      <c r="JUS1685" s="34"/>
      <c r="JUZ1685" s="35"/>
      <c r="JVA1685" s="34"/>
      <c r="JVH1685" s="35"/>
      <c r="JVI1685" s="34"/>
      <c r="JVP1685" s="35"/>
      <c r="JVQ1685" s="34"/>
      <c r="JVX1685" s="35"/>
      <c r="JVY1685" s="34"/>
      <c r="JWF1685" s="35"/>
      <c r="JWG1685" s="34"/>
      <c r="JWN1685" s="35"/>
      <c r="JWO1685" s="34"/>
      <c r="JWV1685" s="35"/>
      <c r="JWW1685" s="34"/>
      <c r="JXD1685" s="35"/>
      <c r="JXE1685" s="34"/>
      <c r="JXL1685" s="35"/>
      <c r="JXM1685" s="34"/>
      <c r="JXT1685" s="35"/>
      <c r="JXU1685" s="34"/>
      <c r="JYB1685" s="35"/>
      <c r="JYC1685" s="34"/>
      <c r="JYJ1685" s="35"/>
      <c r="JYK1685" s="34"/>
      <c r="JYR1685" s="35"/>
      <c r="JYS1685" s="34"/>
      <c r="JYZ1685" s="35"/>
      <c r="JZA1685" s="34"/>
      <c r="JZH1685" s="35"/>
      <c r="JZI1685" s="34"/>
      <c r="JZP1685" s="35"/>
      <c r="JZQ1685" s="34"/>
      <c r="JZX1685" s="35"/>
      <c r="JZY1685" s="34"/>
      <c r="KAF1685" s="35"/>
      <c r="KAG1685" s="34"/>
      <c r="KAN1685" s="35"/>
      <c r="KAO1685" s="34"/>
      <c r="KAV1685" s="35"/>
      <c r="KAW1685" s="34"/>
      <c r="KBD1685" s="35"/>
      <c r="KBE1685" s="34"/>
      <c r="KBL1685" s="35"/>
      <c r="KBM1685" s="34"/>
      <c r="KBT1685" s="35"/>
      <c r="KBU1685" s="34"/>
      <c r="KCB1685" s="35"/>
      <c r="KCC1685" s="34"/>
      <c r="KCJ1685" s="35"/>
      <c r="KCK1685" s="34"/>
      <c r="KCR1685" s="35"/>
      <c r="KCS1685" s="34"/>
      <c r="KCZ1685" s="35"/>
      <c r="KDA1685" s="34"/>
      <c r="KDH1685" s="35"/>
      <c r="KDI1685" s="34"/>
      <c r="KDP1685" s="35"/>
      <c r="KDQ1685" s="34"/>
      <c r="KDX1685" s="35"/>
      <c r="KDY1685" s="34"/>
      <c r="KEF1685" s="35"/>
      <c r="KEG1685" s="34"/>
      <c r="KEN1685" s="35"/>
      <c r="KEO1685" s="34"/>
      <c r="KEV1685" s="35"/>
      <c r="KEW1685" s="34"/>
      <c r="KFD1685" s="35"/>
      <c r="KFE1685" s="34"/>
      <c r="KFL1685" s="35"/>
      <c r="KFM1685" s="34"/>
      <c r="KFT1685" s="35"/>
      <c r="KFU1685" s="34"/>
      <c r="KGB1685" s="35"/>
      <c r="KGC1685" s="34"/>
      <c r="KGJ1685" s="35"/>
      <c r="KGK1685" s="34"/>
      <c r="KGR1685" s="35"/>
      <c r="KGS1685" s="34"/>
      <c r="KGZ1685" s="35"/>
      <c r="KHA1685" s="34"/>
      <c r="KHH1685" s="35"/>
      <c r="KHI1685" s="34"/>
      <c r="KHP1685" s="35"/>
      <c r="KHQ1685" s="34"/>
      <c r="KHX1685" s="35"/>
      <c r="KHY1685" s="34"/>
      <c r="KIF1685" s="35"/>
      <c r="KIG1685" s="34"/>
      <c r="KIN1685" s="35"/>
      <c r="KIO1685" s="34"/>
      <c r="KIV1685" s="35"/>
      <c r="KIW1685" s="34"/>
      <c r="KJD1685" s="35"/>
      <c r="KJE1685" s="34"/>
      <c r="KJL1685" s="35"/>
      <c r="KJM1685" s="34"/>
      <c r="KJT1685" s="35"/>
      <c r="KJU1685" s="34"/>
      <c r="KKB1685" s="35"/>
      <c r="KKC1685" s="34"/>
      <c r="KKJ1685" s="35"/>
      <c r="KKK1685" s="34"/>
      <c r="KKR1685" s="35"/>
      <c r="KKS1685" s="34"/>
      <c r="KKZ1685" s="35"/>
      <c r="KLA1685" s="34"/>
      <c r="KLH1685" s="35"/>
      <c r="KLI1685" s="34"/>
      <c r="KLP1685" s="35"/>
      <c r="KLQ1685" s="34"/>
      <c r="KLX1685" s="35"/>
      <c r="KLY1685" s="34"/>
      <c r="KMF1685" s="35"/>
      <c r="KMG1685" s="34"/>
      <c r="KMN1685" s="35"/>
      <c r="KMO1685" s="34"/>
      <c r="KMV1685" s="35"/>
      <c r="KMW1685" s="34"/>
      <c r="KND1685" s="35"/>
      <c r="KNE1685" s="34"/>
      <c r="KNL1685" s="35"/>
      <c r="KNM1685" s="34"/>
      <c r="KNT1685" s="35"/>
      <c r="KNU1685" s="34"/>
      <c r="KOB1685" s="35"/>
      <c r="KOC1685" s="34"/>
      <c r="KOJ1685" s="35"/>
      <c r="KOK1685" s="34"/>
      <c r="KOR1685" s="35"/>
      <c r="KOS1685" s="34"/>
      <c r="KOZ1685" s="35"/>
      <c r="KPA1685" s="34"/>
      <c r="KPH1685" s="35"/>
      <c r="KPI1685" s="34"/>
      <c r="KPP1685" s="35"/>
      <c r="KPQ1685" s="34"/>
      <c r="KPX1685" s="35"/>
      <c r="KPY1685" s="34"/>
      <c r="KQF1685" s="35"/>
      <c r="KQG1685" s="34"/>
      <c r="KQN1685" s="35"/>
      <c r="KQO1685" s="34"/>
      <c r="KQV1685" s="35"/>
      <c r="KQW1685" s="34"/>
      <c r="KRD1685" s="35"/>
      <c r="KRE1685" s="34"/>
      <c r="KRL1685" s="35"/>
      <c r="KRM1685" s="34"/>
      <c r="KRT1685" s="35"/>
      <c r="KRU1685" s="34"/>
      <c r="KSB1685" s="35"/>
      <c r="KSC1685" s="34"/>
      <c r="KSJ1685" s="35"/>
      <c r="KSK1685" s="34"/>
      <c r="KSR1685" s="35"/>
      <c r="KSS1685" s="34"/>
      <c r="KSZ1685" s="35"/>
      <c r="KTA1685" s="34"/>
      <c r="KTH1685" s="35"/>
      <c r="KTI1685" s="34"/>
      <c r="KTP1685" s="35"/>
      <c r="KTQ1685" s="34"/>
      <c r="KTX1685" s="35"/>
      <c r="KTY1685" s="34"/>
      <c r="KUF1685" s="35"/>
      <c r="KUG1685" s="34"/>
      <c r="KUN1685" s="35"/>
      <c r="KUO1685" s="34"/>
      <c r="KUV1685" s="35"/>
      <c r="KUW1685" s="34"/>
      <c r="KVD1685" s="35"/>
      <c r="KVE1685" s="34"/>
      <c r="KVL1685" s="35"/>
      <c r="KVM1685" s="34"/>
      <c r="KVT1685" s="35"/>
      <c r="KVU1685" s="34"/>
      <c r="KWB1685" s="35"/>
      <c r="KWC1685" s="34"/>
      <c r="KWJ1685" s="35"/>
      <c r="KWK1685" s="34"/>
      <c r="KWR1685" s="35"/>
      <c r="KWS1685" s="34"/>
      <c r="KWZ1685" s="35"/>
      <c r="KXA1685" s="34"/>
      <c r="KXH1685" s="35"/>
      <c r="KXI1685" s="34"/>
      <c r="KXP1685" s="35"/>
      <c r="KXQ1685" s="34"/>
      <c r="KXX1685" s="35"/>
      <c r="KXY1685" s="34"/>
      <c r="KYF1685" s="35"/>
      <c r="KYG1685" s="34"/>
      <c r="KYN1685" s="35"/>
      <c r="KYO1685" s="34"/>
      <c r="KYV1685" s="35"/>
      <c r="KYW1685" s="34"/>
      <c r="KZD1685" s="35"/>
      <c r="KZE1685" s="34"/>
      <c r="KZL1685" s="35"/>
      <c r="KZM1685" s="34"/>
      <c r="KZT1685" s="35"/>
      <c r="KZU1685" s="34"/>
      <c r="LAB1685" s="35"/>
      <c r="LAC1685" s="34"/>
      <c r="LAJ1685" s="35"/>
      <c r="LAK1685" s="34"/>
      <c r="LAR1685" s="35"/>
      <c r="LAS1685" s="34"/>
      <c r="LAZ1685" s="35"/>
      <c r="LBA1685" s="34"/>
      <c r="LBH1685" s="35"/>
      <c r="LBI1685" s="34"/>
      <c r="LBP1685" s="35"/>
      <c r="LBQ1685" s="34"/>
      <c r="LBX1685" s="35"/>
      <c r="LBY1685" s="34"/>
      <c r="LCF1685" s="35"/>
      <c r="LCG1685" s="34"/>
      <c r="LCN1685" s="35"/>
      <c r="LCO1685" s="34"/>
      <c r="LCV1685" s="35"/>
      <c r="LCW1685" s="34"/>
      <c r="LDD1685" s="35"/>
      <c r="LDE1685" s="34"/>
      <c r="LDL1685" s="35"/>
      <c r="LDM1685" s="34"/>
      <c r="LDT1685" s="35"/>
      <c r="LDU1685" s="34"/>
      <c r="LEB1685" s="35"/>
      <c r="LEC1685" s="34"/>
      <c r="LEJ1685" s="35"/>
      <c r="LEK1685" s="34"/>
      <c r="LER1685" s="35"/>
      <c r="LES1685" s="34"/>
      <c r="LEZ1685" s="35"/>
      <c r="LFA1685" s="34"/>
      <c r="LFH1685" s="35"/>
      <c r="LFI1685" s="34"/>
      <c r="LFP1685" s="35"/>
      <c r="LFQ1685" s="34"/>
      <c r="LFX1685" s="35"/>
      <c r="LFY1685" s="34"/>
      <c r="LGF1685" s="35"/>
      <c r="LGG1685" s="34"/>
      <c r="LGN1685" s="35"/>
      <c r="LGO1685" s="34"/>
      <c r="LGV1685" s="35"/>
      <c r="LGW1685" s="34"/>
      <c r="LHD1685" s="35"/>
      <c r="LHE1685" s="34"/>
      <c r="LHL1685" s="35"/>
      <c r="LHM1685" s="34"/>
      <c r="LHT1685" s="35"/>
      <c r="LHU1685" s="34"/>
      <c r="LIB1685" s="35"/>
      <c r="LIC1685" s="34"/>
      <c r="LIJ1685" s="35"/>
      <c r="LIK1685" s="34"/>
      <c r="LIR1685" s="35"/>
      <c r="LIS1685" s="34"/>
      <c r="LIZ1685" s="35"/>
      <c r="LJA1685" s="34"/>
      <c r="LJH1685" s="35"/>
      <c r="LJI1685" s="34"/>
      <c r="LJP1685" s="35"/>
      <c r="LJQ1685" s="34"/>
      <c r="LJX1685" s="35"/>
      <c r="LJY1685" s="34"/>
      <c r="LKF1685" s="35"/>
      <c r="LKG1685" s="34"/>
      <c r="LKN1685" s="35"/>
      <c r="LKO1685" s="34"/>
      <c r="LKV1685" s="35"/>
      <c r="LKW1685" s="34"/>
      <c r="LLD1685" s="35"/>
      <c r="LLE1685" s="34"/>
      <c r="LLL1685" s="35"/>
      <c r="LLM1685" s="34"/>
      <c r="LLT1685" s="35"/>
      <c r="LLU1685" s="34"/>
      <c r="LMB1685" s="35"/>
      <c r="LMC1685" s="34"/>
      <c r="LMJ1685" s="35"/>
      <c r="LMK1685" s="34"/>
      <c r="LMR1685" s="35"/>
      <c r="LMS1685" s="34"/>
      <c r="LMZ1685" s="35"/>
      <c r="LNA1685" s="34"/>
      <c r="LNH1685" s="35"/>
      <c r="LNI1685" s="34"/>
      <c r="LNP1685" s="35"/>
      <c r="LNQ1685" s="34"/>
      <c r="LNX1685" s="35"/>
      <c r="LNY1685" s="34"/>
      <c r="LOF1685" s="35"/>
      <c r="LOG1685" s="34"/>
      <c r="LON1685" s="35"/>
      <c r="LOO1685" s="34"/>
      <c r="LOV1685" s="35"/>
      <c r="LOW1685" s="34"/>
      <c r="LPD1685" s="35"/>
      <c r="LPE1685" s="34"/>
      <c r="LPL1685" s="35"/>
      <c r="LPM1685" s="34"/>
      <c r="LPT1685" s="35"/>
      <c r="LPU1685" s="34"/>
      <c r="LQB1685" s="35"/>
      <c r="LQC1685" s="34"/>
      <c r="LQJ1685" s="35"/>
      <c r="LQK1685" s="34"/>
      <c r="LQR1685" s="35"/>
      <c r="LQS1685" s="34"/>
      <c r="LQZ1685" s="35"/>
      <c r="LRA1685" s="34"/>
      <c r="LRH1685" s="35"/>
      <c r="LRI1685" s="34"/>
      <c r="LRP1685" s="35"/>
      <c r="LRQ1685" s="34"/>
      <c r="LRX1685" s="35"/>
      <c r="LRY1685" s="34"/>
      <c r="LSF1685" s="35"/>
      <c r="LSG1685" s="34"/>
      <c r="LSN1685" s="35"/>
      <c r="LSO1685" s="34"/>
      <c r="LSV1685" s="35"/>
      <c r="LSW1685" s="34"/>
      <c r="LTD1685" s="35"/>
      <c r="LTE1685" s="34"/>
      <c r="LTL1685" s="35"/>
      <c r="LTM1685" s="34"/>
      <c r="LTT1685" s="35"/>
      <c r="LTU1685" s="34"/>
      <c r="LUB1685" s="35"/>
      <c r="LUC1685" s="34"/>
      <c r="LUJ1685" s="35"/>
      <c r="LUK1685" s="34"/>
      <c r="LUR1685" s="35"/>
      <c r="LUS1685" s="34"/>
      <c r="LUZ1685" s="35"/>
      <c r="LVA1685" s="34"/>
      <c r="LVH1685" s="35"/>
      <c r="LVI1685" s="34"/>
      <c r="LVP1685" s="35"/>
      <c r="LVQ1685" s="34"/>
      <c r="LVX1685" s="35"/>
      <c r="LVY1685" s="34"/>
      <c r="LWF1685" s="35"/>
      <c r="LWG1685" s="34"/>
      <c r="LWN1685" s="35"/>
      <c r="LWO1685" s="34"/>
      <c r="LWV1685" s="35"/>
      <c r="LWW1685" s="34"/>
      <c r="LXD1685" s="35"/>
      <c r="LXE1685" s="34"/>
      <c r="LXL1685" s="35"/>
      <c r="LXM1685" s="34"/>
      <c r="LXT1685" s="35"/>
      <c r="LXU1685" s="34"/>
      <c r="LYB1685" s="35"/>
      <c r="LYC1685" s="34"/>
      <c r="LYJ1685" s="35"/>
      <c r="LYK1685" s="34"/>
      <c r="LYR1685" s="35"/>
      <c r="LYS1685" s="34"/>
      <c r="LYZ1685" s="35"/>
      <c r="LZA1685" s="34"/>
      <c r="LZH1685" s="35"/>
      <c r="LZI1685" s="34"/>
      <c r="LZP1685" s="35"/>
      <c r="LZQ1685" s="34"/>
      <c r="LZX1685" s="35"/>
      <c r="LZY1685" s="34"/>
      <c r="MAF1685" s="35"/>
      <c r="MAG1685" s="34"/>
      <c r="MAN1685" s="35"/>
      <c r="MAO1685" s="34"/>
      <c r="MAV1685" s="35"/>
      <c r="MAW1685" s="34"/>
      <c r="MBD1685" s="35"/>
      <c r="MBE1685" s="34"/>
      <c r="MBL1685" s="35"/>
      <c r="MBM1685" s="34"/>
      <c r="MBT1685" s="35"/>
      <c r="MBU1685" s="34"/>
      <c r="MCB1685" s="35"/>
      <c r="MCC1685" s="34"/>
      <c r="MCJ1685" s="35"/>
      <c r="MCK1685" s="34"/>
      <c r="MCR1685" s="35"/>
      <c r="MCS1685" s="34"/>
      <c r="MCZ1685" s="35"/>
      <c r="MDA1685" s="34"/>
      <c r="MDH1685" s="35"/>
      <c r="MDI1685" s="34"/>
      <c r="MDP1685" s="35"/>
      <c r="MDQ1685" s="34"/>
      <c r="MDX1685" s="35"/>
      <c r="MDY1685" s="34"/>
      <c r="MEF1685" s="35"/>
      <c r="MEG1685" s="34"/>
      <c r="MEN1685" s="35"/>
      <c r="MEO1685" s="34"/>
      <c r="MEV1685" s="35"/>
      <c r="MEW1685" s="34"/>
      <c r="MFD1685" s="35"/>
      <c r="MFE1685" s="34"/>
      <c r="MFL1685" s="35"/>
      <c r="MFM1685" s="34"/>
      <c r="MFT1685" s="35"/>
      <c r="MFU1685" s="34"/>
      <c r="MGB1685" s="35"/>
      <c r="MGC1685" s="34"/>
      <c r="MGJ1685" s="35"/>
      <c r="MGK1685" s="34"/>
      <c r="MGR1685" s="35"/>
      <c r="MGS1685" s="34"/>
      <c r="MGZ1685" s="35"/>
      <c r="MHA1685" s="34"/>
      <c r="MHH1685" s="35"/>
      <c r="MHI1685" s="34"/>
      <c r="MHP1685" s="35"/>
      <c r="MHQ1685" s="34"/>
      <c r="MHX1685" s="35"/>
      <c r="MHY1685" s="34"/>
      <c r="MIF1685" s="35"/>
      <c r="MIG1685" s="34"/>
      <c r="MIN1685" s="35"/>
      <c r="MIO1685" s="34"/>
      <c r="MIV1685" s="35"/>
      <c r="MIW1685" s="34"/>
      <c r="MJD1685" s="35"/>
      <c r="MJE1685" s="34"/>
      <c r="MJL1685" s="35"/>
      <c r="MJM1685" s="34"/>
      <c r="MJT1685" s="35"/>
      <c r="MJU1685" s="34"/>
      <c r="MKB1685" s="35"/>
      <c r="MKC1685" s="34"/>
      <c r="MKJ1685" s="35"/>
      <c r="MKK1685" s="34"/>
      <c r="MKR1685" s="35"/>
      <c r="MKS1685" s="34"/>
      <c r="MKZ1685" s="35"/>
      <c r="MLA1685" s="34"/>
      <c r="MLH1685" s="35"/>
      <c r="MLI1685" s="34"/>
      <c r="MLP1685" s="35"/>
      <c r="MLQ1685" s="34"/>
      <c r="MLX1685" s="35"/>
      <c r="MLY1685" s="34"/>
      <c r="MMF1685" s="35"/>
      <c r="MMG1685" s="34"/>
      <c r="MMN1685" s="35"/>
      <c r="MMO1685" s="34"/>
      <c r="MMV1685" s="35"/>
      <c r="MMW1685" s="34"/>
      <c r="MND1685" s="35"/>
      <c r="MNE1685" s="34"/>
      <c r="MNL1685" s="35"/>
      <c r="MNM1685" s="34"/>
      <c r="MNT1685" s="35"/>
      <c r="MNU1685" s="34"/>
      <c r="MOB1685" s="35"/>
      <c r="MOC1685" s="34"/>
      <c r="MOJ1685" s="35"/>
      <c r="MOK1685" s="34"/>
      <c r="MOR1685" s="35"/>
      <c r="MOS1685" s="34"/>
      <c r="MOZ1685" s="35"/>
      <c r="MPA1685" s="34"/>
      <c r="MPH1685" s="35"/>
      <c r="MPI1685" s="34"/>
      <c r="MPP1685" s="35"/>
      <c r="MPQ1685" s="34"/>
      <c r="MPX1685" s="35"/>
      <c r="MPY1685" s="34"/>
      <c r="MQF1685" s="35"/>
      <c r="MQG1685" s="34"/>
      <c r="MQN1685" s="35"/>
      <c r="MQO1685" s="34"/>
      <c r="MQV1685" s="35"/>
      <c r="MQW1685" s="34"/>
      <c r="MRD1685" s="35"/>
      <c r="MRE1685" s="34"/>
      <c r="MRL1685" s="35"/>
      <c r="MRM1685" s="34"/>
      <c r="MRT1685" s="35"/>
      <c r="MRU1685" s="34"/>
      <c r="MSB1685" s="35"/>
      <c r="MSC1685" s="34"/>
      <c r="MSJ1685" s="35"/>
      <c r="MSK1685" s="34"/>
      <c r="MSR1685" s="35"/>
      <c r="MSS1685" s="34"/>
      <c r="MSZ1685" s="35"/>
      <c r="MTA1685" s="34"/>
      <c r="MTH1685" s="35"/>
      <c r="MTI1685" s="34"/>
      <c r="MTP1685" s="35"/>
      <c r="MTQ1685" s="34"/>
      <c r="MTX1685" s="35"/>
      <c r="MTY1685" s="34"/>
      <c r="MUF1685" s="35"/>
      <c r="MUG1685" s="34"/>
      <c r="MUN1685" s="35"/>
      <c r="MUO1685" s="34"/>
      <c r="MUV1685" s="35"/>
      <c r="MUW1685" s="34"/>
      <c r="MVD1685" s="35"/>
      <c r="MVE1685" s="34"/>
      <c r="MVL1685" s="35"/>
      <c r="MVM1685" s="34"/>
      <c r="MVT1685" s="35"/>
      <c r="MVU1685" s="34"/>
      <c r="MWB1685" s="35"/>
      <c r="MWC1685" s="34"/>
      <c r="MWJ1685" s="35"/>
      <c r="MWK1685" s="34"/>
      <c r="MWR1685" s="35"/>
      <c r="MWS1685" s="34"/>
      <c r="MWZ1685" s="35"/>
      <c r="MXA1685" s="34"/>
      <c r="MXH1685" s="35"/>
      <c r="MXI1685" s="34"/>
      <c r="MXP1685" s="35"/>
      <c r="MXQ1685" s="34"/>
      <c r="MXX1685" s="35"/>
      <c r="MXY1685" s="34"/>
      <c r="MYF1685" s="35"/>
      <c r="MYG1685" s="34"/>
      <c r="MYN1685" s="35"/>
      <c r="MYO1685" s="34"/>
      <c r="MYV1685" s="35"/>
      <c r="MYW1685" s="34"/>
      <c r="MZD1685" s="35"/>
      <c r="MZE1685" s="34"/>
      <c r="MZL1685" s="35"/>
      <c r="MZM1685" s="34"/>
      <c r="MZT1685" s="35"/>
      <c r="MZU1685" s="34"/>
      <c r="NAB1685" s="35"/>
      <c r="NAC1685" s="34"/>
      <c r="NAJ1685" s="35"/>
      <c r="NAK1685" s="34"/>
      <c r="NAR1685" s="35"/>
      <c r="NAS1685" s="34"/>
      <c r="NAZ1685" s="35"/>
      <c r="NBA1685" s="34"/>
      <c r="NBH1685" s="35"/>
      <c r="NBI1685" s="34"/>
      <c r="NBP1685" s="35"/>
      <c r="NBQ1685" s="34"/>
      <c r="NBX1685" s="35"/>
      <c r="NBY1685" s="34"/>
      <c r="NCF1685" s="35"/>
      <c r="NCG1685" s="34"/>
      <c r="NCN1685" s="35"/>
      <c r="NCO1685" s="34"/>
      <c r="NCV1685" s="35"/>
      <c r="NCW1685" s="34"/>
      <c r="NDD1685" s="35"/>
      <c r="NDE1685" s="34"/>
      <c r="NDL1685" s="35"/>
      <c r="NDM1685" s="34"/>
      <c r="NDT1685" s="35"/>
      <c r="NDU1685" s="34"/>
      <c r="NEB1685" s="35"/>
      <c r="NEC1685" s="34"/>
      <c r="NEJ1685" s="35"/>
      <c r="NEK1685" s="34"/>
      <c r="NER1685" s="35"/>
      <c r="NES1685" s="34"/>
      <c r="NEZ1685" s="35"/>
      <c r="NFA1685" s="34"/>
      <c r="NFH1685" s="35"/>
      <c r="NFI1685" s="34"/>
      <c r="NFP1685" s="35"/>
      <c r="NFQ1685" s="34"/>
      <c r="NFX1685" s="35"/>
      <c r="NFY1685" s="34"/>
      <c r="NGF1685" s="35"/>
      <c r="NGG1685" s="34"/>
      <c r="NGN1685" s="35"/>
      <c r="NGO1685" s="34"/>
      <c r="NGV1685" s="35"/>
      <c r="NGW1685" s="34"/>
      <c r="NHD1685" s="35"/>
      <c r="NHE1685" s="34"/>
      <c r="NHL1685" s="35"/>
      <c r="NHM1685" s="34"/>
      <c r="NHT1685" s="35"/>
      <c r="NHU1685" s="34"/>
      <c r="NIB1685" s="35"/>
      <c r="NIC1685" s="34"/>
      <c r="NIJ1685" s="35"/>
      <c r="NIK1685" s="34"/>
      <c r="NIR1685" s="35"/>
      <c r="NIS1685" s="34"/>
      <c r="NIZ1685" s="35"/>
      <c r="NJA1685" s="34"/>
      <c r="NJH1685" s="35"/>
      <c r="NJI1685" s="34"/>
      <c r="NJP1685" s="35"/>
      <c r="NJQ1685" s="34"/>
      <c r="NJX1685" s="35"/>
      <c r="NJY1685" s="34"/>
      <c r="NKF1685" s="35"/>
      <c r="NKG1685" s="34"/>
      <c r="NKN1685" s="35"/>
      <c r="NKO1685" s="34"/>
      <c r="NKV1685" s="35"/>
      <c r="NKW1685" s="34"/>
      <c r="NLD1685" s="35"/>
      <c r="NLE1685" s="34"/>
      <c r="NLL1685" s="35"/>
      <c r="NLM1685" s="34"/>
      <c r="NLT1685" s="35"/>
      <c r="NLU1685" s="34"/>
      <c r="NMB1685" s="35"/>
      <c r="NMC1685" s="34"/>
      <c r="NMJ1685" s="35"/>
      <c r="NMK1685" s="34"/>
      <c r="NMR1685" s="35"/>
      <c r="NMS1685" s="34"/>
      <c r="NMZ1685" s="35"/>
      <c r="NNA1685" s="34"/>
      <c r="NNH1685" s="35"/>
      <c r="NNI1685" s="34"/>
      <c r="NNP1685" s="35"/>
      <c r="NNQ1685" s="34"/>
      <c r="NNX1685" s="35"/>
      <c r="NNY1685" s="34"/>
      <c r="NOF1685" s="35"/>
      <c r="NOG1685" s="34"/>
      <c r="NON1685" s="35"/>
      <c r="NOO1685" s="34"/>
      <c r="NOV1685" s="35"/>
      <c r="NOW1685" s="34"/>
      <c r="NPD1685" s="35"/>
      <c r="NPE1685" s="34"/>
      <c r="NPL1685" s="35"/>
      <c r="NPM1685" s="34"/>
      <c r="NPT1685" s="35"/>
      <c r="NPU1685" s="34"/>
      <c r="NQB1685" s="35"/>
      <c r="NQC1685" s="34"/>
      <c r="NQJ1685" s="35"/>
      <c r="NQK1685" s="34"/>
      <c r="NQR1685" s="35"/>
      <c r="NQS1685" s="34"/>
      <c r="NQZ1685" s="35"/>
      <c r="NRA1685" s="34"/>
      <c r="NRH1685" s="35"/>
      <c r="NRI1685" s="34"/>
      <c r="NRP1685" s="35"/>
      <c r="NRQ1685" s="34"/>
      <c r="NRX1685" s="35"/>
      <c r="NRY1685" s="34"/>
      <c r="NSF1685" s="35"/>
      <c r="NSG1685" s="34"/>
      <c r="NSN1685" s="35"/>
      <c r="NSO1685" s="34"/>
      <c r="NSV1685" s="35"/>
      <c r="NSW1685" s="34"/>
      <c r="NTD1685" s="35"/>
      <c r="NTE1685" s="34"/>
      <c r="NTL1685" s="35"/>
      <c r="NTM1685" s="34"/>
      <c r="NTT1685" s="35"/>
      <c r="NTU1685" s="34"/>
      <c r="NUB1685" s="35"/>
      <c r="NUC1685" s="34"/>
      <c r="NUJ1685" s="35"/>
      <c r="NUK1685" s="34"/>
      <c r="NUR1685" s="35"/>
      <c r="NUS1685" s="34"/>
      <c r="NUZ1685" s="35"/>
      <c r="NVA1685" s="34"/>
      <c r="NVH1685" s="35"/>
      <c r="NVI1685" s="34"/>
      <c r="NVP1685" s="35"/>
      <c r="NVQ1685" s="34"/>
      <c r="NVX1685" s="35"/>
      <c r="NVY1685" s="34"/>
      <c r="NWF1685" s="35"/>
      <c r="NWG1685" s="34"/>
      <c r="NWN1685" s="35"/>
      <c r="NWO1685" s="34"/>
      <c r="NWV1685" s="35"/>
      <c r="NWW1685" s="34"/>
      <c r="NXD1685" s="35"/>
      <c r="NXE1685" s="34"/>
      <c r="NXL1685" s="35"/>
      <c r="NXM1685" s="34"/>
      <c r="NXT1685" s="35"/>
      <c r="NXU1685" s="34"/>
      <c r="NYB1685" s="35"/>
      <c r="NYC1685" s="34"/>
      <c r="NYJ1685" s="35"/>
      <c r="NYK1685" s="34"/>
      <c r="NYR1685" s="35"/>
      <c r="NYS1685" s="34"/>
      <c r="NYZ1685" s="35"/>
      <c r="NZA1685" s="34"/>
      <c r="NZH1685" s="35"/>
      <c r="NZI1685" s="34"/>
      <c r="NZP1685" s="35"/>
      <c r="NZQ1685" s="34"/>
      <c r="NZX1685" s="35"/>
      <c r="NZY1685" s="34"/>
      <c r="OAF1685" s="35"/>
      <c r="OAG1685" s="34"/>
      <c r="OAN1685" s="35"/>
      <c r="OAO1685" s="34"/>
      <c r="OAV1685" s="35"/>
      <c r="OAW1685" s="34"/>
      <c r="OBD1685" s="35"/>
      <c r="OBE1685" s="34"/>
      <c r="OBL1685" s="35"/>
      <c r="OBM1685" s="34"/>
      <c r="OBT1685" s="35"/>
      <c r="OBU1685" s="34"/>
      <c r="OCB1685" s="35"/>
      <c r="OCC1685" s="34"/>
      <c r="OCJ1685" s="35"/>
      <c r="OCK1685" s="34"/>
      <c r="OCR1685" s="35"/>
      <c r="OCS1685" s="34"/>
      <c r="OCZ1685" s="35"/>
      <c r="ODA1685" s="34"/>
      <c r="ODH1685" s="35"/>
      <c r="ODI1685" s="34"/>
      <c r="ODP1685" s="35"/>
      <c r="ODQ1685" s="34"/>
      <c r="ODX1685" s="35"/>
      <c r="ODY1685" s="34"/>
      <c r="OEF1685" s="35"/>
      <c r="OEG1685" s="34"/>
      <c r="OEN1685" s="35"/>
      <c r="OEO1685" s="34"/>
      <c r="OEV1685" s="35"/>
      <c r="OEW1685" s="34"/>
      <c r="OFD1685" s="35"/>
      <c r="OFE1685" s="34"/>
      <c r="OFL1685" s="35"/>
      <c r="OFM1685" s="34"/>
      <c r="OFT1685" s="35"/>
      <c r="OFU1685" s="34"/>
      <c r="OGB1685" s="35"/>
      <c r="OGC1685" s="34"/>
      <c r="OGJ1685" s="35"/>
      <c r="OGK1685" s="34"/>
      <c r="OGR1685" s="35"/>
      <c r="OGS1685" s="34"/>
      <c r="OGZ1685" s="35"/>
      <c r="OHA1685" s="34"/>
      <c r="OHH1685" s="35"/>
      <c r="OHI1685" s="34"/>
      <c r="OHP1685" s="35"/>
      <c r="OHQ1685" s="34"/>
      <c r="OHX1685" s="35"/>
      <c r="OHY1685" s="34"/>
      <c r="OIF1685" s="35"/>
      <c r="OIG1685" s="34"/>
      <c r="OIN1685" s="35"/>
      <c r="OIO1685" s="34"/>
      <c r="OIV1685" s="35"/>
      <c r="OIW1685" s="34"/>
      <c r="OJD1685" s="35"/>
      <c r="OJE1685" s="34"/>
      <c r="OJL1685" s="35"/>
      <c r="OJM1685" s="34"/>
      <c r="OJT1685" s="35"/>
      <c r="OJU1685" s="34"/>
      <c r="OKB1685" s="35"/>
      <c r="OKC1685" s="34"/>
      <c r="OKJ1685" s="35"/>
      <c r="OKK1685" s="34"/>
      <c r="OKR1685" s="35"/>
      <c r="OKS1685" s="34"/>
      <c r="OKZ1685" s="35"/>
      <c r="OLA1685" s="34"/>
      <c r="OLH1685" s="35"/>
      <c r="OLI1685" s="34"/>
      <c r="OLP1685" s="35"/>
      <c r="OLQ1685" s="34"/>
      <c r="OLX1685" s="35"/>
      <c r="OLY1685" s="34"/>
      <c r="OMF1685" s="35"/>
      <c r="OMG1685" s="34"/>
      <c r="OMN1685" s="35"/>
      <c r="OMO1685" s="34"/>
      <c r="OMV1685" s="35"/>
      <c r="OMW1685" s="34"/>
      <c r="OND1685" s="35"/>
      <c r="ONE1685" s="34"/>
      <c r="ONL1685" s="35"/>
      <c r="ONM1685" s="34"/>
      <c r="ONT1685" s="35"/>
      <c r="ONU1685" s="34"/>
      <c r="OOB1685" s="35"/>
      <c r="OOC1685" s="34"/>
      <c r="OOJ1685" s="35"/>
      <c r="OOK1685" s="34"/>
      <c r="OOR1685" s="35"/>
      <c r="OOS1685" s="34"/>
      <c r="OOZ1685" s="35"/>
      <c r="OPA1685" s="34"/>
      <c r="OPH1685" s="35"/>
      <c r="OPI1685" s="34"/>
      <c r="OPP1685" s="35"/>
      <c r="OPQ1685" s="34"/>
      <c r="OPX1685" s="35"/>
      <c r="OPY1685" s="34"/>
      <c r="OQF1685" s="35"/>
      <c r="OQG1685" s="34"/>
      <c r="OQN1685" s="35"/>
      <c r="OQO1685" s="34"/>
      <c r="OQV1685" s="35"/>
      <c r="OQW1685" s="34"/>
      <c r="ORD1685" s="35"/>
      <c r="ORE1685" s="34"/>
      <c r="ORL1685" s="35"/>
      <c r="ORM1685" s="34"/>
      <c r="ORT1685" s="35"/>
      <c r="ORU1685" s="34"/>
      <c r="OSB1685" s="35"/>
      <c r="OSC1685" s="34"/>
      <c r="OSJ1685" s="35"/>
      <c r="OSK1685" s="34"/>
      <c r="OSR1685" s="35"/>
      <c r="OSS1685" s="34"/>
      <c r="OSZ1685" s="35"/>
      <c r="OTA1685" s="34"/>
      <c r="OTH1685" s="35"/>
      <c r="OTI1685" s="34"/>
      <c r="OTP1685" s="35"/>
      <c r="OTQ1685" s="34"/>
      <c r="OTX1685" s="35"/>
      <c r="OTY1685" s="34"/>
      <c r="OUF1685" s="35"/>
      <c r="OUG1685" s="34"/>
      <c r="OUN1685" s="35"/>
      <c r="OUO1685" s="34"/>
      <c r="OUV1685" s="35"/>
      <c r="OUW1685" s="34"/>
      <c r="OVD1685" s="35"/>
      <c r="OVE1685" s="34"/>
      <c r="OVL1685" s="35"/>
      <c r="OVM1685" s="34"/>
      <c r="OVT1685" s="35"/>
      <c r="OVU1685" s="34"/>
      <c r="OWB1685" s="35"/>
      <c r="OWC1685" s="34"/>
      <c r="OWJ1685" s="35"/>
      <c r="OWK1685" s="34"/>
      <c r="OWR1685" s="35"/>
      <c r="OWS1685" s="34"/>
      <c r="OWZ1685" s="35"/>
      <c r="OXA1685" s="34"/>
      <c r="OXH1685" s="35"/>
      <c r="OXI1685" s="34"/>
      <c r="OXP1685" s="35"/>
      <c r="OXQ1685" s="34"/>
      <c r="OXX1685" s="35"/>
      <c r="OXY1685" s="34"/>
      <c r="OYF1685" s="35"/>
      <c r="OYG1685" s="34"/>
      <c r="OYN1685" s="35"/>
      <c r="OYO1685" s="34"/>
      <c r="OYV1685" s="35"/>
      <c r="OYW1685" s="34"/>
      <c r="OZD1685" s="35"/>
      <c r="OZE1685" s="34"/>
      <c r="OZL1685" s="35"/>
      <c r="OZM1685" s="34"/>
      <c r="OZT1685" s="35"/>
      <c r="OZU1685" s="34"/>
      <c r="PAB1685" s="35"/>
      <c r="PAC1685" s="34"/>
      <c r="PAJ1685" s="35"/>
      <c r="PAK1685" s="34"/>
      <c r="PAR1685" s="35"/>
      <c r="PAS1685" s="34"/>
      <c r="PAZ1685" s="35"/>
      <c r="PBA1685" s="34"/>
      <c r="PBH1685" s="35"/>
      <c r="PBI1685" s="34"/>
      <c r="PBP1685" s="35"/>
      <c r="PBQ1685" s="34"/>
      <c r="PBX1685" s="35"/>
      <c r="PBY1685" s="34"/>
      <c r="PCF1685" s="35"/>
      <c r="PCG1685" s="34"/>
      <c r="PCN1685" s="35"/>
      <c r="PCO1685" s="34"/>
      <c r="PCV1685" s="35"/>
      <c r="PCW1685" s="34"/>
      <c r="PDD1685" s="35"/>
      <c r="PDE1685" s="34"/>
      <c r="PDL1685" s="35"/>
      <c r="PDM1685" s="34"/>
      <c r="PDT1685" s="35"/>
      <c r="PDU1685" s="34"/>
      <c r="PEB1685" s="35"/>
      <c r="PEC1685" s="34"/>
      <c r="PEJ1685" s="35"/>
      <c r="PEK1685" s="34"/>
      <c r="PER1685" s="35"/>
      <c r="PES1685" s="34"/>
      <c r="PEZ1685" s="35"/>
      <c r="PFA1685" s="34"/>
      <c r="PFH1685" s="35"/>
      <c r="PFI1685" s="34"/>
      <c r="PFP1685" s="35"/>
      <c r="PFQ1685" s="34"/>
      <c r="PFX1685" s="35"/>
      <c r="PFY1685" s="34"/>
      <c r="PGF1685" s="35"/>
      <c r="PGG1685" s="34"/>
      <c r="PGN1685" s="35"/>
      <c r="PGO1685" s="34"/>
      <c r="PGV1685" s="35"/>
      <c r="PGW1685" s="34"/>
      <c r="PHD1685" s="35"/>
      <c r="PHE1685" s="34"/>
      <c r="PHL1685" s="35"/>
      <c r="PHM1685" s="34"/>
      <c r="PHT1685" s="35"/>
      <c r="PHU1685" s="34"/>
      <c r="PIB1685" s="35"/>
      <c r="PIC1685" s="34"/>
      <c r="PIJ1685" s="35"/>
      <c r="PIK1685" s="34"/>
      <c r="PIR1685" s="35"/>
      <c r="PIS1685" s="34"/>
      <c r="PIZ1685" s="35"/>
      <c r="PJA1685" s="34"/>
      <c r="PJH1685" s="35"/>
      <c r="PJI1685" s="34"/>
      <c r="PJP1685" s="35"/>
      <c r="PJQ1685" s="34"/>
      <c r="PJX1685" s="35"/>
      <c r="PJY1685" s="34"/>
      <c r="PKF1685" s="35"/>
      <c r="PKG1685" s="34"/>
      <c r="PKN1685" s="35"/>
      <c r="PKO1685" s="34"/>
      <c r="PKV1685" s="35"/>
      <c r="PKW1685" s="34"/>
      <c r="PLD1685" s="35"/>
      <c r="PLE1685" s="34"/>
      <c r="PLL1685" s="35"/>
      <c r="PLM1685" s="34"/>
      <c r="PLT1685" s="35"/>
      <c r="PLU1685" s="34"/>
      <c r="PMB1685" s="35"/>
      <c r="PMC1685" s="34"/>
      <c r="PMJ1685" s="35"/>
      <c r="PMK1685" s="34"/>
      <c r="PMR1685" s="35"/>
      <c r="PMS1685" s="34"/>
      <c r="PMZ1685" s="35"/>
      <c r="PNA1685" s="34"/>
      <c r="PNH1685" s="35"/>
      <c r="PNI1685" s="34"/>
      <c r="PNP1685" s="35"/>
      <c r="PNQ1685" s="34"/>
      <c r="PNX1685" s="35"/>
      <c r="PNY1685" s="34"/>
      <c r="POF1685" s="35"/>
      <c r="POG1685" s="34"/>
      <c r="PON1685" s="35"/>
      <c r="POO1685" s="34"/>
      <c r="POV1685" s="35"/>
      <c r="POW1685" s="34"/>
      <c r="PPD1685" s="35"/>
      <c r="PPE1685" s="34"/>
      <c r="PPL1685" s="35"/>
      <c r="PPM1685" s="34"/>
      <c r="PPT1685" s="35"/>
      <c r="PPU1685" s="34"/>
      <c r="PQB1685" s="35"/>
      <c r="PQC1685" s="34"/>
      <c r="PQJ1685" s="35"/>
      <c r="PQK1685" s="34"/>
      <c r="PQR1685" s="35"/>
      <c r="PQS1685" s="34"/>
      <c r="PQZ1685" s="35"/>
      <c r="PRA1685" s="34"/>
      <c r="PRH1685" s="35"/>
      <c r="PRI1685" s="34"/>
      <c r="PRP1685" s="35"/>
      <c r="PRQ1685" s="34"/>
      <c r="PRX1685" s="35"/>
      <c r="PRY1685" s="34"/>
      <c r="PSF1685" s="35"/>
      <c r="PSG1685" s="34"/>
      <c r="PSN1685" s="35"/>
      <c r="PSO1685" s="34"/>
      <c r="PSV1685" s="35"/>
      <c r="PSW1685" s="34"/>
      <c r="PTD1685" s="35"/>
      <c r="PTE1685" s="34"/>
      <c r="PTL1685" s="35"/>
      <c r="PTM1685" s="34"/>
      <c r="PTT1685" s="35"/>
      <c r="PTU1685" s="34"/>
      <c r="PUB1685" s="35"/>
      <c r="PUC1685" s="34"/>
      <c r="PUJ1685" s="35"/>
      <c r="PUK1685" s="34"/>
      <c r="PUR1685" s="35"/>
      <c r="PUS1685" s="34"/>
      <c r="PUZ1685" s="35"/>
      <c r="PVA1685" s="34"/>
      <c r="PVH1685" s="35"/>
      <c r="PVI1685" s="34"/>
      <c r="PVP1685" s="35"/>
      <c r="PVQ1685" s="34"/>
      <c r="PVX1685" s="35"/>
      <c r="PVY1685" s="34"/>
      <c r="PWF1685" s="35"/>
      <c r="PWG1685" s="34"/>
      <c r="PWN1685" s="35"/>
      <c r="PWO1685" s="34"/>
      <c r="PWV1685" s="35"/>
      <c r="PWW1685" s="34"/>
      <c r="PXD1685" s="35"/>
      <c r="PXE1685" s="34"/>
      <c r="PXL1685" s="35"/>
      <c r="PXM1685" s="34"/>
      <c r="PXT1685" s="35"/>
      <c r="PXU1685" s="34"/>
      <c r="PYB1685" s="35"/>
      <c r="PYC1685" s="34"/>
      <c r="PYJ1685" s="35"/>
      <c r="PYK1685" s="34"/>
      <c r="PYR1685" s="35"/>
      <c r="PYS1685" s="34"/>
      <c r="PYZ1685" s="35"/>
      <c r="PZA1685" s="34"/>
      <c r="PZH1685" s="35"/>
      <c r="PZI1685" s="34"/>
      <c r="PZP1685" s="35"/>
      <c r="PZQ1685" s="34"/>
      <c r="PZX1685" s="35"/>
      <c r="PZY1685" s="34"/>
      <c r="QAF1685" s="35"/>
      <c r="QAG1685" s="34"/>
      <c r="QAN1685" s="35"/>
      <c r="QAO1685" s="34"/>
      <c r="QAV1685" s="35"/>
      <c r="QAW1685" s="34"/>
      <c r="QBD1685" s="35"/>
      <c r="QBE1685" s="34"/>
      <c r="QBL1685" s="35"/>
      <c r="QBM1685" s="34"/>
      <c r="QBT1685" s="35"/>
      <c r="QBU1685" s="34"/>
      <c r="QCB1685" s="35"/>
      <c r="QCC1685" s="34"/>
      <c r="QCJ1685" s="35"/>
      <c r="QCK1685" s="34"/>
      <c r="QCR1685" s="35"/>
      <c r="QCS1685" s="34"/>
      <c r="QCZ1685" s="35"/>
      <c r="QDA1685" s="34"/>
      <c r="QDH1685" s="35"/>
      <c r="QDI1685" s="34"/>
      <c r="QDP1685" s="35"/>
      <c r="QDQ1685" s="34"/>
      <c r="QDX1685" s="35"/>
      <c r="QDY1685" s="34"/>
      <c r="QEF1685" s="35"/>
      <c r="QEG1685" s="34"/>
      <c r="QEN1685" s="35"/>
      <c r="QEO1685" s="34"/>
      <c r="QEV1685" s="35"/>
      <c r="QEW1685" s="34"/>
      <c r="QFD1685" s="35"/>
      <c r="QFE1685" s="34"/>
      <c r="QFL1685" s="35"/>
      <c r="QFM1685" s="34"/>
      <c r="QFT1685" s="35"/>
      <c r="QFU1685" s="34"/>
      <c r="QGB1685" s="35"/>
      <c r="QGC1685" s="34"/>
      <c r="QGJ1685" s="35"/>
      <c r="QGK1685" s="34"/>
      <c r="QGR1685" s="35"/>
      <c r="QGS1685" s="34"/>
      <c r="QGZ1685" s="35"/>
      <c r="QHA1685" s="34"/>
      <c r="QHH1685" s="35"/>
      <c r="QHI1685" s="34"/>
      <c r="QHP1685" s="35"/>
      <c r="QHQ1685" s="34"/>
      <c r="QHX1685" s="35"/>
      <c r="QHY1685" s="34"/>
      <c r="QIF1685" s="35"/>
      <c r="QIG1685" s="34"/>
      <c r="QIN1685" s="35"/>
      <c r="QIO1685" s="34"/>
      <c r="QIV1685" s="35"/>
      <c r="QIW1685" s="34"/>
      <c r="QJD1685" s="35"/>
      <c r="QJE1685" s="34"/>
      <c r="QJL1685" s="35"/>
      <c r="QJM1685" s="34"/>
      <c r="QJT1685" s="35"/>
      <c r="QJU1685" s="34"/>
      <c r="QKB1685" s="35"/>
      <c r="QKC1685" s="34"/>
      <c r="QKJ1685" s="35"/>
      <c r="QKK1685" s="34"/>
      <c r="QKR1685" s="35"/>
      <c r="QKS1685" s="34"/>
      <c r="QKZ1685" s="35"/>
      <c r="QLA1685" s="34"/>
      <c r="QLH1685" s="35"/>
      <c r="QLI1685" s="34"/>
      <c r="QLP1685" s="35"/>
      <c r="QLQ1685" s="34"/>
      <c r="QLX1685" s="35"/>
      <c r="QLY1685" s="34"/>
      <c r="QMF1685" s="35"/>
      <c r="QMG1685" s="34"/>
      <c r="QMN1685" s="35"/>
      <c r="QMO1685" s="34"/>
      <c r="QMV1685" s="35"/>
      <c r="QMW1685" s="34"/>
      <c r="QND1685" s="35"/>
      <c r="QNE1685" s="34"/>
      <c r="QNL1685" s="35"/>
      <c r="QNM1685" s="34"/>
      <c r="QNT1685" s="35"/>
      <c r="QNU1685" s="34"/>
      <c r="QOB1685" s="35"/>
      <c r="QOC1685" s="34"/>
      <c r="QOJ1685" s="35"/>
      <c r="QOK1685" s="34"/>
      <c r="QOR1685" s="35"/>
      <c r="QOS1685" s="34"/>
      <c r="QOZ1685" s="35"/>
      <c r="QPA1685" s="34"/>
      <c r="QPH1685" s="35"/>
      <c r="QPI1685" s="34"/>
      <c r="QPP1685" s="35"/>
      <c r="QPQ1685" s="34"/>
      <c r="QPX1685" s="35"/>
      <c r="QPY1685" s="34"/>
      <c r="QQF1685" s="35"/>
      <c r="QQG1685" s="34"/>
      <c r="QQN1685" s="35"/>
      <c r="QQO1685" s="34"/>
      <c r="QQV1685" s="35"/>
      <c r="QQW1685" s="34"/>
      <c r="QRD1685" s="35"/>
      <c r="QRE1685" s="34"/>
      <c r="QRL1685" s="35"/>
      <c r="QRM1685" s="34"/>
      <c r="QRT1685" s="35"/>
      <c r="QRU1685" s="34"/>
      <c r="QSB1685" s="35"/>
      <c r="QSC1685" s="34"/>
      <c r="QSJ1685" s="35"/>
      <c r="QSK1685" s="34"/>
      <c r="QSR1685" s="35"/>
      <c r="QSS1685" s="34"/>
      <c r="QSZ1685" s="35"/>
      <c r="QTA1685" s="34"/>
      <c r="QTH1685" s="35"/>
      <c r="QTI1685" s="34"/>
      <c r="QTP1685" s="35"/>
      <c r="QTQ1685" s="34"/>
      <c r="QTX1685" s="35"/>
      <c r="QTY1685" s="34"/>
      <c r="QUF1685" s="35"/>
      <c r="QUG1685" s="34"/>
      <c r="QUN1685" s="35"/>
      <c r="QUO1685" s="34"/>
      <c r="QUV1685" s="35"/>
      <c r="QUW1685" s="34"/>
      <c r="QVD1685" s="35"/>
      <c r="QVE1685" s="34"/>
      <c r="QVL1685" s="35"/>
      <c r="QVM1685" s="34"/>
      <c r="QVT1685" s="35"/>
      <c r="QVU1685" s="34"/>
      <c r="QWB1685" s="35"/>
      <c r="QWC1685" s="34"/>
      <c r="QWJ1685" s="35"/>
      <c r="QWK1685" s="34"/>
      <c r="QWR1685" s="35"/>
      <c r="QWS1685" s="34"/>
      <c r="QWZ1685" s="35"/>
      <c r="QXA1685" s="34"/>
      <c r="QXH1685" s="35"/>
      <c r="QXI1685" s="34"/>
      <c r="QXP1685" s="35"/>
      <c r="QXQ1685" s="34"/>
      <c r="QXX1685" s="35"/>
      <c r="QXY1685" s="34"/>
      <c r="QYF1685" s="35"/>
      <c r="QYG1685" s="34"/>
      <c r="QYN1685" s="35"/>
      <c r="QYO1685" s="34"/>
      <c r="QYV1685" s="35"/>
      <c r="QYW1685" s="34"/>
      <c r="QZD1685" s="35"/>
      <c r="QZE1685" s="34"/>
      <c r="QZL1685" s="35"/>
      <c r="QZM1685" s="34"/>
      <c r="QZT1685" s="35"/>
      <c r="QZU1685" s="34"/>
      <c r="RAB1685" s="35"/>
      <c r="RAC1685" s="34"/>
      <c r="RAJ1685" s="35"/>
      <c r="RAK1685" s="34"/>
      <c r="RAR1685" s="35"/>
      <c r="RAS1685" s="34"/>
      <c r="RAZ1685" s="35"/>
      <c r="RBA1685" s="34"/>
      <c r="RBH1685" s="35"/>
      <c r="RBI1685" s="34"/>
      <c r="RBP1685" s="35"/>
      <c r="RBQ1685" s="34"/>
      <c r="RBX1685" s="35"/>
      <c r="RBY1685" s="34"/>
      <c r="RCF1685" s="35"/>
      <c r="RCG1685" s="34"/>
      <c r="RCN1685" s="35"/>
      <c r="RCO1685" s="34"/>
      <c r="RCV1685" s="35"/>
      <c r="RCW1685" s="34"/>
      <c r="RDD1685" s="35"/>
      <c r="RDE1685" s="34"/>
      <c r="RDL1685" s="35"/>
      <c r="RDM1685" s="34"/>
      <c r="RDT1685" s="35"/>
      <c r="RDU1685" s="34"/>
      <c r="REB1685" s="35"/>
      <c r="REC1685" s="34"/>
      <c r="REJ1685" s="35"/>
      <c r="REK1685" s="34"/>
      <c r="RER1685" s="35"/>
      <c r="RES1685" s="34"/>
      <c r="REZ1685" s="35"/>
      <c r="RFA1685" s="34"/>
      <c r="RFH1685" s="35"/>
      <c r="RFI1685" s="34"/>
      <c r="RFP1685" s="35"/>
      <c r="RFQ1685" s="34"/>
      <c r="RFX1685" s="35"/>
      <c r="RFY1685" s="34"/>
      <c r="RGF1685" s="35"/>
      <c r="RGG1685" s="34"/>
      <c r="RGN1685" s="35"/>
      <c r="RGO1685" s="34"/>
      <c r="RGV1685" s="35"/>
      <c r="RGW1685" s="34"/>
      <c r="RHD1685" s="35"/>
      <c r="RHE1685" s="34"/>
      <c r="RHL1685" s="35"/>
      <c r="RHM1685" s="34"/>
      <c r="RHT1685" s="35"/>
      <c r="RHU1685" s="34"/>
      <c r="RIB1685" s="35"/>
      <c r="RIC1685" s="34"/>
      <c r="RIJ1685" s="35"/>
      <c r="RIK1685" s="34"/>
      <c r="RIR1685" s="35"/>
      <c r="RIS1685" s="34"/>
      <c r="RIZ1685" s="35"/>
      <c r="RJA1685" s="34"/>
      <c r="RJH1685" s="35"/>
      <c r="RJI1685" s="34"/>
      <c r="RJP1685" s="35"/>
      <c r="RJQ1685" s="34"/>
      <c r="RJX1685" s="35"/>
      <c r="RJY1685" s="34"/>
      <c r="RKF1685" s="35"/>
      <c r="RKG1685" s="34"/>
      <c r="RKN1685" s="35"/>
      <c r="RKO1685" s="34"/>
      <c r="RKV1685" s="35"/>
      <c r="RKW1685" s="34"/>
      <c r="RLD1685" s="35"/>
      <c r="RLE1685" s="34"/>
      <c r="RLL1685" s="35"/>
      <c r="RLM1685" s="34"/>
      <c r="RLT1685" s="35"/>
      <c r="RLU1685" s="34"/>
      <c r="RMB1685" s="35"/>
      <c r="RMC1685" s="34"/>
      <c r="RMJ1685" s="35"/>
      <c r="RMK1685" s="34"/>
      <c r="RMR1685" s="35"/>
      <c r="RMS1685" s="34"/>
      <c r="RMZ1685" s="35"/>
      <c r="RNA1685" s="34"/>
      <c r="RNH1685" s="35"/>
      <c r="RNI1685" s="34"/>
      <c r="RNP1685" s="35"/>
      <c r="RNQ1685" s="34"/>
      <c r="RNX1685" s="35"/>
      <c r="RNY1685" s="34"/>
      <c r="ROF1685" s="35"/>
      <c r="ROG1685" s="34"/>
      <c r="RON1685" s="35"/>
      <c r="ROO1685" s="34"/>
      <c r="ROV1685" s="35"/>
      <c r="ROW1685" s="34"/>
      <c r="RPD1685" s="35"/>
      <c r="RPE1685" s="34"/>
      <c r="RPL1685" s="35"/>
      <c r="RPM1685" s="34"/>
      <c r="RPT1685" s="35"/>
      <c r="RPU1685" s="34"/>
      <c r="RQB1685" s="35"/>
      <c r="RQC1685" s="34"/>
      <c r="RQJ1685" s="35"/>
      <c r="RQK1685" s="34"/>
      <c r="RQR1685" s="35"/>
      <c r="RQS1685" s="34"/>
      <c r="RQZ1685" s="35"/>
      <c r="RRA1685" s="34"/>
      <c r="RRH1685" s="35"/>
      <c r="RRI1685" s="34"/>
      <c r="RRP1685" s="35"/>
      <c r="RRQ1685" s="34"/>
      <c r="RRX1685" s="35"/>
      <c r="RRY1685" s="34"/>
      <c r="RSF1685" s="35"/>
      <c r="RSG1685" s="34"/>
      <c r="RSN1685" s="35"/>
      <c r="RSO1685" s="34"/>
      <c r="RSV1685" s="35"/>
      <c r="RSW1685" s="34"/>
      <c r="RTD1685" s="35"/>
      <c r="RTE1685" s="34"/>
      <c r="RTL1685" s="35"/>
      <c r="RTM1685" s="34"/>
      <c r="RTT1685" s="35"/>
      <c r="RTU1685" s="34"/>
      <c r="RUB1685" s="35"/>
      <c r="RUC1685" s="34"/>
      <c r="RUJ1685" s="35"/>
      <c r="RUK1685" s="34"/>
      <c r="RUR1685" s="35"/>
      <c r="RUS1685" s="34"/>
      <c r="RUZ1685" s="35"/>
      <c r="RVA1685" s="34"/>
      <c r="RVH1685" s="35"/>
      <c r="RVI1685" s="34"/>
      <c r="RVP1685" s="35"/>
      <c r="RVQ1685" s="34"/>
      <c r="RVX1685" s="35"/>
      <c r="RVY1685" s="34"/>
      <c r="RWF1685" s="35"/>
      <c r="RWG1685" s="34"/>
      <c r="RWN1685" s="35"/>
      <c r="RWO1685" s="34"/>
      <c r="RWV1685" s="35"/>
      <c r="RWW1685" s="34"/>
      <c r="RXD1685" s="35"/>
      <c r="RXE1685" s="34"/>
      <c r="RXL1685" s="35"/>
      <c r="RXM1685" s="34"/>
      <c r="RXT1685" s="35"/>
      <c r="RXU1685" s="34"/>
      <c r="RYB1685" s="35"/>
      <c r="RYC1685" s="34"/>
      <c r="RYJ1685" s="35"/>
      <c r="RYK1685" s="34"/>
      <c r="RYR1685" s="35"/>
      <c r="RYS1685" s="34"/>
      <c r="RYZ1685" s="35"/>
      <c r="RZA1685" s="34"/>
      <c r="RZH1685" s="35"/>
      <c r="RZI1685" s="34"/>
      <c r="RZP1685" s="35"/>
      <c r="RZQ1685" s="34"/>
      <c r="RZX1685" s="35"/>
      <c r="RZY1685" s="34"/>
      <c r="SAF1685" s="35"/>
      <c r="SAG1685" s="34"/>
      <c r="SAN1685" s="35"/>
      <c r="SAO1685" s="34"/>
      <c r="SAV1685" s="35"/>
      <c r="SAW1685" s="34"/>
      <c r="SBD1685" s="35"/>
      <c r="SBE1685" s="34"/>
      <c r="SBL1685" s="35"/>
      <c r="SBM1685" s="34"/>
      <c r="SBT1685" s="35"/>
      <c r="SBU1685" s="34"/>
      <c r="SCB1685" s="35"/>
      <c r="SCC1685" s="34"/>
      <c r="SCJ1685" s="35"/>
      <c r="SCK1685" s="34"/>
      <c r="SCR1685" s="35"/>
      <c r="SCS1685" s="34"/>
      <c r="SCZ1685" s="35"/>
      <c r="SDA1685" s="34"/>
      <c r="SDH1685" s="35"/>
      <c r="SDI1685" s="34"/>
      <c r="SDP1685" s="35"/>
      <c r="SDQ1685" s="34"/>
      <c r="SDX1685" s="35"/>
      <c r="SDY1685" s="34"/>
      <c r="SEF1685" s="35"/>
      <c r="SEG1685" s="34"/>
      <c r="SEN1685" s="35"/>
      <c r="SEO1685" s="34"/>
      <c r="SEV1685" s="35"/>
      <c r="SEW1685" s="34"/>
      <c r="SFD1685" s="35"/>
      <c r="SFE1685" s="34"/>
      <c r="SFL1685" s="35"/>
      <c r="SFM1685" s="34"/>
      <c r="SFT1685" s="35"/>
      <c r="SFU1685" s="34"/>
      <c r="SGB1685" s="35"/>
      <c r="SGC1685" s="34"/>
      <c r="SGJ1685" s="35"/>
      <c r="SGK1685" s="34"/>
      <c r="SGR1685" s="35"/>
      <c r="SGS1685" s="34"/>
      <c r="SGZ1685" s="35"/>
      <c r="SHA1685" s="34"/>
      <c r="SHH1685" s="35"/>
      <c r="SHI1685" s="34"/>
      <c r="SHP1685" s="35"/>
      <c r="SHQ1685" s="34"/>
      <c r="SHX1685" s="35"/>
      <c r="SHY1685" s="34"/>
      <c r="SIF1685" s="35"/>
      <c r="SIG1685" s="34"/>
      <c r="SIN1685" s="35"/>
      <c r="SIO1685" s="34"/>
      <c r="SIV1685" s="35"/>
      <c r="SIW1685" s="34"/>
      <c r="SJD1685" s="35"/>
      <c r="SJE1685" s="34"/>
      <c r="SJL1685" s="35"/>
      <c r="SJM1685" s="34"/>
      <c r="SJT1685" s="35"/>
      <c r="SJU1685" s="34"/>
      <c r="SKB1685" s="35"/>
      <c r="SKC1685" s="34"/>
      <c r="SKJ1685" s="35"/>
      <c r="SKK1685" s="34"/>
      <c r="SKR1685" s="35"/>
      <c r="SKS1685" s="34"/>
      <c r="SKZ1685" s="35"/>
      <c r="SLA1685" s="34"/>
      <c r="SLH1685" s="35"/>
      <c r="SLI1685" s="34"/>
      <c r="SLP1685" s="35"/>
      <c r="SLQ1685" s="34"/>
      <c r="SLX1685" s="35"/>
      <c r="SLY1685" s="34"/>
      <c r="SMF1685" s="35"/>
      <c r="SMG1685" s="34"/>
      <c r="SMN1685" s="35"/>
      <c r="SMO1685" s="34"/>
      <c r="SMV1685" s="35"/>
      <c r="SMW1685" s="34"/>
      <c r="SND1685" s="35"/>
      <c r="SNE1685" s="34"/>
      <c r="SNL1685" s="35"/>
      <c r="SNM1685" s="34"/>
      <c r="SNT1685" s="35"/>
      <c r="SNU1685" s="34"/>
      <c r="SOB1685" s="35"/>
      <c r="SOC1685" s="34"/>
      <c r="SOJ1685" s="35"/>
      <c r="SOK1685" s="34"/>
      <c r="SOR1685" s="35"/>
      <c r="SOS1685" s="34"/>
      <c r="SOZ1685" s="35"/>
      <c r="SPA1685" s="34"/>
      <c r="SPH1685" s="35"/>
      <c r="SPI1685" s="34"/>
      <c r="SPP1685" s="35"/>
      <c r="SPQ1685" s="34"/>
      <c r="SPX1685" s="35"/>
      <c r="SPY1685" s="34"/>
      <c r="SQF1685" s="35"/>
      <c r="SQG1685" s="34"/>
      <c r="SQN1685" s="35"/>
      <c r="SQO1685" s="34"/>
      <c r="SQV1685" s="35"/>
      <c r="SQW1685" s="34"/>
      <c r="SRD1685" s="35"/>
      <c r="SRE1685" s="34"/>
      <c r="SRL1685" s="35"/>
      <c r="SRM1685" s="34"/>
      <c r="SRT1685" s="35"/>
      <c r="SRU1685" s="34"/>
      <c r="SSB1685" s="35"/>
      <c r="SSC1685" s="34"/>
      <c r="SSJ1685" s="35"/>
      <c r="SSK1685" s="34"/>
      <c r="SSR1685" s="35"/>
      <c r="SSS1685" s="34"/>
      <c r="SSZ1685" s="35"/>
      <c r="STA1685" s="34"/>
      <c r="STH1685" s="35"/>
      <c r="STI1685" s="34"/>
      <c r="STP1685" s="35"/>
      <c r="STQ1685" s="34"/>
      <c r="STX1685" s="35"/>
      <c r="STY1685" s="34"/>
      <c r="SUF1685" s="35"/>
      <c r="SUG1685" s="34"/>
      <c r="SUN1685" s="35"/>
      <c r="SUO1685" s="34"/>
      <c r="SUV1685" s="35"/>
      <c r="SUW1685" s="34"/>
      <c r="SVD1685" s="35"/>
      <c r="SVE1685" s="34"/>
      <c r="SVL1685" s="35"/>
      <c r="SVM1685" s="34"/>
      <c r="SVT1685" s="35"/>
      <c r="SVU1685" s="34"/>
      <c r="SWB1685" s="35"/>
      <c r="SWC1685" s="34"/>
      <c r="SWJ1685" s="35"/>
      <c r="SWK1685" s="34"/>
      <c r="SWR1685" s="35"/>
      <c r="SWS1685" s="34"/>
      <c r="SWZ1685" s="35"/>
      <c r="SXA1685" s="34"/>
      <c r="SXH1685" s="35"/>
      <c r="SXI1685" s="34"/>
      <c r="SXP1685" s="35"/>
      <c r="SXQ1685" s="34"/>
      <c r="SXX1685" s="35"/>
      <c r="SXY1685" s="34"/>
      <c r="SYF1685" s="35"/>
      <c r="SYG1685" s="34"/>
      <c r="SYN1685" s="35"/>
      <c r="SYO1685" s="34"/>
      <c r="SYV1685" s="35"/>
      <c r="SYW1685" s="34"/>
      <c r="SZD1685" s="35"/>
      <c r="SZE1685" s="34"/>
      <c r="SZL1685" s="35"/>
      <c r="SZM1685" s="34"/>
      <c r="SZT1685" s="35"/>
      <c r="SZU1685" s="34"/>
      <c r="TAB1685" s="35"/>
      <c r="TAC1685" s="34"/>
      <c r="TAJ1685" s="35"/>
      <c r="TAK1685" s="34"/>
      <c r="TAR1685" s="35"/>
      <c r="TAS1685" s="34"/>
      <c r="TAZ1685" s="35"/>
      <c r="TBA1685" s="34"/>
      <c r="TBH1685" s="35"/>
      <c r="TBI1685" s="34"/>
      <c r="TBP1685" s="35"/>
      <c r="TBQ1685" s="34"/>
      <c r="TBX1685" s="35"/>
      <c r="TBY1685" s="34"/>
      <c r="TCF1685" s="35"/>
      <c r="TCG1685" s="34"/>
      <c r="TCN1685" s="35"/>
      <c r="TCO1685" s="34"/>
      <c r="TCV1685" s="35"/>
      <c r="TCW1685" s="34"/>
      <c r="TDD1685" s="35"/>
      <c r="TDE1685" s="34"/>
      <c r="TDL1685" s="35"/>
      <c r="TDM1685" s="34"/>
      <c r="TDT1685" s="35"/>
      <c r="TDU1685" s="34"/>
      <c r="TEB1685" s="35"/>
      <c r="TEC1685" s="34"/>
      <c r="TEJ1685" s="35"/>
      <c r="TEK1685" s="34"/>
      <c r="TER1685" s="35"/>
      <c r="TES1685" s="34"/>
      <c r="TEZ1685" s="35"/>
      <c r="TFA1685" s="34"/>
      <c r="TFH1685" s="35"/>
      <c r="TFI1685" s="34"/>
      <c r="TFP1685" s="35"/>
      <c r="TFQ1685" s="34"/>
      <c r="TFX1685" s="35"/>
      <c r="TFY1685" s="34"/>
      <c r="TGF1685" s="35"/>
      <c r="TGG1685" s="34"/>
      <c r="TGN1685" s="35"/>
      <c r="TGO1685" s="34"/>
      <c r="TGV1685" s="35"/>
      <c r="TGW1685" s="34"/>
      <c r="THD1685" s="35"/>
      <c r="THE1685" s="34"/>
      <c r="THL1685" s="35"/>
      <c r="THM1685" s="34"/>
      <c r="THT1685" s="35"/>
      <c r="THU1685" s="34"/>
      <c r="TIB1685" s="35"/>
      <c r="TIC1685" s="34"/>
      <c r="TIJ1685" s="35"/>
      <c r="TIK1685" s="34"/>
      <c r="TIR1685" s="35"/>
      <c r="TIS1685" s="34"/>
      <c r="TIZ1685" s="35"/>
      <c r="TJA1685" s="34"/>
      <c r="TJH1685" s="35"/>
      <c r="TJI1685" s="34"/>
      <c r="TJP1685" s="35"/>
      <c r="TJQ1685" s="34"/>
      <c r="TJX1685" s="35"/>
      <c r="TJY1685" s="34"/>
      <c r="TKF1685" s="35"/>
      <c r="TKG1685" s="34"/>
      <c r="TKN1685" s="35"/>
      <c r="TKO1685" s="34"/>
      <c r="TKV1685" s="35"/>
      <c r="TKW1685" s="34"/>
      <c r="TLD1685" s="35"/>
      <c r="TLE1685" s="34"/>
      <c r="TLL1685" s="35"/>
      <c r="TLM1685" s="34"/>
      <c r="TLT1685" s="35"/>
      <c r="TLU1685" s="34"/>
      <c r="TMB1685" s="35"/>
      <c r="TMC1685" s="34"/>
      <c r="TMJ1685" s="35"/>
      <c r="TMK1685" s="34"/>
      <c r="TMR1685" s="35"/>
      <c r="TMS1685" s="34"/>
      <c r="TMZ1685" s="35"/>
      <c r="TNA1685" s="34"/>
      <c r="TNH1685" s="35"/>
      <c r="TNI1685" s="34"/>
      <c r="TNP1685" s="35"/>
      <c r="TNQ1685" s="34"/>
      <c r="TNX1685" s="35"/>
      <c r="TNY1685" s="34"/>
      <c r="TOF1685" s="35"/>
      <c r="TOG1685" s="34"/>
      <c r="TON1685" s="35"/>
      <c r="TOO1685" s="34"/>
      <c r="TOV1685" s="35"/>
      <c r="TOW1685" s="34"/>
      <c r="TPD1685" s="35"/>
      <c r="TPE1685" s="34"/>
      <c r="TPL1685" s="35"/>
      <c r="TPM1685" s="34"/>
      <c r="TPT1685" s="35"/>
      <c r="TPU1685" s="34"/>
      <c r="TQB1685" s="35"/>
      <c r="TQC1685" s="34"/>
      <c r="TQJ1685" s="35"/>
      <c r="TQK1685" s="34"/>
      <c r="TQR1685" s="35"/>
      <c r="TQS1685" s="34"/>
      <c r="TQZ1685" s="35"/>
      <c r="TRA1685" s="34"/>
      <c r="TRH1685" s="35"/>
      <c r="TRI1685" s="34"/>
      <c r="TRP1685" s="35"/>
      <c r="TRQ1685" s="34"/>
      <c r="TRX1685" s="35"/>
      <c r="TRY1685" s="34"/>
      <c r="TSF1685" s="35"/>
      <c r="TSG1685" s="34"/>
      <c r="TSN1685" s="35"/>
      <c r="TSO1685" s="34"/>
      <c r="TSV1685" s="35"/>
      <c r="TSW1685" s="34"/>
      <c r="TTD1685" s="35"/>
      <c r="TTE1685" s="34"/>
      <c r="TTL1685" s="35"/>
      <c r="TTM1685" s="34"/>
      <c r="TTT1685" s="35"/>
      <c r="TTU1685" s="34"/>
      <c r="TUB1685" s="35"/>
      <c r="TUC1685" s="34"/>
      <c r="TUJ1685" s="35"/>
      <c r="TUK1685" s="34"/>
      <c r="TUR1685" s="35"/>
      <c r="TUS1685" s="34"/>
      <c r="TUZ1685" s="35"/>
      <c r="TVA1685" s="34"/>
      <c r="TVH1685" s="35"/>
      <c r="TVI1685" s="34"/>
      <c r="TVP1685" s="35"/>
      <c r="TVQ1685" s="34"/>
      <c r="TVX1685" s="35"/>
      <c r="TVY1685" s="34"/>
      <c r="TWF1685" s="35"/>
      <c r="TWG1685" s="34"/>
      <c r="TWN1685" s="35"/>
      <c r="TWO1685" s="34"/>
      <c r="TWV1685" s="35"/>
      <c r="TWW1685" s="34"/>
      <c r="TXD1685" s="35"/>
      <c r="TXE1685" s="34"/>
      <c r="TXL1685" s="35"/>
      <c r="TXM1685" s="34"/>
      <c r="TXT1685" s="35"/>
      <c r="TXU1685" s="34"/>
      <c r="TYB1685" s="35"/>
      <c r="TYC1685" s="34"/>
      <c r="TYJ1685" s="35"/>
      <c r="TYK1685" s="34"/>
      <c r="TYR1685" s="35"/>
      <c r="TYS1685" s="34"/>
      <c r="TYZ1685" s="35"/>
      <c r="TZA1685" s="34"/>
      <c r="TZH1685" s="35"/>
      <c r="TZI1685" s="34"/>
      <c r="TZP1685" s="35"/>
      <c r="TZQ1685" s="34"/>
      <c r="TZX1685" s="35"/>
      <c r="TZY1685" s="34"/>
      <c r="UAF1685" s="35"/>
      <c r="UAG1685" s="34"/>
      <c r="UAN1685" s="35"/>
      <c r="UAO1685" s="34"/>
      <c r="UAV1685" s="35"/>
      <c r="UAW1685" s="34"/>
      <c r="UBD1685" s="35"/>
      <c r="UBE1685" s="34"/>
      <c r="UBL1685" s="35"/>
      <c r="UBM1685" s="34"/>
      <c r="UBT1685" s="35"/>
      <c r="UBU1685" s="34"/>
      <c r="UCB1685" s="35"/>
      <c r="UCC1685" s="34"/>
      <c r="UCJ1685" s="35"/>
      <c r="UCK1685" s="34"/>
      <c r="UCR1685" s="35"/>
      <c r="UCS1685" s="34"/>
      <c r="UCZ1685" s="35"/>
      <c r="UDA1685" s="34"/>
      <c r="UDH1685" s="35"/>
      <c r="UDI1685" s="34"/>
      <c r="UDP1685" s="35"/>
      <c r="UDQ1685" s="34"/>
      <c r="UDX1685" s="35"/>
      <c r="UDY1685" s="34"/>
      <c r="UEF1685" s="35"/>
      <c r="UEG1685" s="34"/>
      <c r="UEN1685" s="35"/>
      <c r="UEO1685" s="34"/>
      <c r="UEV1685" s="35"/>
      <c r="UEW1685" s="34"/>
      <c r="UFD1685" s="35"/>
      <c r="UFE1685" s="34"/>
      <c r="UFL1685" s="35"/>
      <c r="UFM1685" s="34"/>
      <c r="UFT1685" s="35"/>
      <c r="UFU1685" s="34"/>
      <c r="UGB1685" s="35"/>
      <c r="UGC1685" s="34"/>
      <c r="UGJ1685" s="35"/>
      <c r="UGK1685" s="34"/>
      <c r="UGR1685" s="35"/>
      <c r="UGS1685" s="34"/>
      <c r="UGZ1685" s="35"/>
      <c r="UHA1685" s="34"/>
      <c r="UHH1685" s="35"/>
      <c r="UHI1685" s="34"/>
      <c r="UHP1685" s="35"/>
      <c r="UHQ1685" s="34"/>
      <c r="UHX1685" s="35"/>
      <c r="UHY1685" s="34"/>
      <c r="UIF1685" s="35"/>
      <c r="UIG1685" s="34"/>
      <c r="UIN1685" s="35"/>
      <c r="UIO1685" s="34"/>
      <c r="UIV1685" s="35"/>
      <c r="UIW1685" s="34"/>
      <c r="UJD1685" s="35"/>
      <c r="UJE1685" s="34"/>
      <c r="UJL1685" s="35"/>
      <c r="UJM1685" s="34"/>
      <c r="UJT1685" s="35"/>
      <c r="UJU1685" s="34"/>
      <c r="UKB1685" s="35"/>
      <c r="UKC1685" s="34"/>
      <c r="UKJ1685" s="35"/>
      <c r="UKK1685" s="34"/>
      <c r="UKR1685" s="35"/>
      <c r="UKS1685" s="34"/>
      <c r="UKZ1685" s="35"/>
      <c r="ULA1685" s="34"/>
      <c r="ULH1685" s="35"/>
      <c r="ULI1685" s="34"/>
      <c r="ULP1685" s="35"/>
      <c r="ULQ1685" s="34"/>
      <c r="ULX1685" s="35"/>
      <c r="ULY1685" s="34"/>
      <c r="UMF1685" s="35"/>
      <c r="UMG1685" s="34"/>
      <c r="UMN1685" s="35"/>
      <c r="UMO1685" s="34"/>
      <c r="UMV1685" s="35"/>
      <c r="UMW1685" s="34"/>
      <c r="UND1685" s="35"/>
      <c r="UNE1685" s="34"/>
      <c r="UNL1685" s="35"/>
      <c r="UNM1685" s="34"/>
      <c r="UNT1685" s="35"/>
      <c r="UNU1685" s="34"/>
      <c r="UOB1685" s="35"/>
      <c r="UOC1685" s="34"/>
      <c r="UOJ1685" s="35"/>
      <c r="UOK1685" s="34"/>
      <c r="UOR1685" s="35"/>
      <c r="UOS1685" s="34"/>
      <c r="UOZ1685" s="35"/>
      <c r="UPA1685" s="34"/>
      <c r="UPH1685" s="35"/>
      <c r="UPI1685" s="34"/>
      <c r="UPP1685" s="35"/>
      <c r="UPQ1685" s="34"/>
      <c r="UPX1685" s="35"/>
      <c r="UPY1685" s="34"/>
      <c r="UQF1685" s="35"/>
      <c r="UQG1685" s="34"/>
      <c r="UQN1685" s="35"/>
      <c r="UQO1685" s="34"/>
      <c r="UQV1685" s="35"/>
      <c r="UQW1685" s="34"/>
      <c r="URD1685" s="35"/>
      <c r="URE1685" s="34"/>
      <c r="URL1685" s="35"/>
      <c r="URM1685" s="34"/>
      <c r="URT1685" s="35"/>
      <c r="URU1685" s="34"/>
      <c r="USB1685" s="35"/>
      <c r="USC1685" s="34"/>
      <c r="USJ1685" s="35"/>
      <c r="USK1685" s="34"/>
      <c r="USR1685" s="35"/>
      <c r="USS1685" s="34"/>
      <c r="USZ1685" s="35"/>
      <c r="UTA1685" s="34"/>
      <c r="UTH1685" s="35"/>
      <c r="UTI1685" s="34"/>
      <c r="UTP1685" s="35"/>
      <c r="UTQ1685" s="34"/>
      <c r="UTX1685" s="35"/>
      <c r="UTY1685" s="34"/>
      <c r="UUF1685" s="35"/>
      <c r="UUG1685" s="34"/>
      <c r="UUN1685" s="35"/>
      <c r="UUO1685" s="34"/>
      <c r="UUV1685" s="35"/>
      <c r="UUW1685" s="34"/>
      <c r="UVD1685" s="35"/>
      <c r="UVE1685" s="34"/>
      <c r="UVL1685" s="35"/>
      <c r="UVM1685" s="34"/>
      <c r="UVT1685" s="35"/>
      <c r="UVU1685" s="34"/>
      <c r="UWB1685" s="35"/>
      <c r="UWC1685" s="34"/>
      <c r="UWJ1685" s="35"/>
      <c r="UWK1685" s="34"/>
      <c r="UWR1685" s="35"/>
      <c r="UWS1685" s="34"/>
      <c r="UWZ1685" s="35"/>
      <c r="UXA1685" s="34"/>
      <c r="UXH1685" s="35"/>
      <c r="UXI1685" s="34"/>
      <c r="UXP1685" s="35"/>
      <c r="UXQ1685" s="34"/>
      <c r="UXX1685" s="35"/>
      <c r="UXY1685" s="34"/>
      <c r="UYF1685" s="35"/>
      <c r="UYG1685" s="34"/>
      <c r="UYN1685" s="35"/>
      <c r="UYO1685" s="34"/>
      <c r="UYV1685" s="35"/>
      <c r="UYW1685" s="34"/>
      <c r="UZD1685" s="35"/>
      <c r="UZE1685" s="34"/>
      <c r="UZL1685" s="35"/>
      <c r="UZM1685" s="34"/>
      <c r="UZT1685" s="35"/>
      <c r="UZU1685" s="34"/>
      <c r="VAB1685" s="35"/>
      <c r="VAC1685" s="34"/>
      <c r="VAJ1685" s="35"/>
      <c r="VAK1685" s="34"/>
      <c r="VAR1685" s="35"/>
      <c r="VAS1685" s="34"/>
      <c r="VAZ1685" s="35"/>
      <c r="VBA1685" s="34"/>
      <c r="VBH1685" s="35"/>
      <c r="VBI1685" s="34"/>
      <c r="VBP1685" s="35"/>
      <c r="VBQ1685" s="34"/>
      <c r="VBX1685" s="35"/>
      <c r="VBY1685" s="34"/>
      <c r="VCF1685" s="35"/>
      <c r="VCG1685" s="34"/>
      <c r="VCN1685" s="35"/>
      <c r="VCO1685" s="34"/>
      <c r="VCV1685" s="35"/>
      <c r="VCW1685" s="34"/>
      <c r="VDD1685" s="35"/>
      <c r="VDE1685" s="34"/>
      <c r="VDL1685" s="35"/>
      <c r="VDM1685" s="34"/>
      <c r="VDT1685" s="35"/>
      <c r="VDU1685" s="34"/>
      <c r="VEB1685" s="35"/>
      <c r="VEC1685" s="34"/>
      <c r="VEJ1685" s="35"/>
      <c r="VEK1685" s="34"/>
      <c r="VER1685" s="35"/>
      <c r="VES1685" s="34"/>
      <c r="VEZ1685" s="35"/>
      <c r="VFA1685" s="34"/>
      <c r="VFH1685" s="35"/>
      <c r="VFI1685" s="34"/>
      <c r="VFP1685" s="35"/>
      <c r="VFQ1685" s="34"/>
      <c r="VFX1685" s="35"/>
      <c r="VFY1685" s="34"/>
      <c r="VGF1685" s="35"/>
      <c r="VGG1685" s="34"/>
      <c r="VGN1685" s="35"/>
      <c r="VGO1685" s="34"/>
      <c r="VGV1685" s="35"/>
      <c r="VGW1685" s="34"/>
      <c r="VHD1685" s="35"/>
      <c r="VHE1685" s="34"/>
      <c r="VHL1685" s="35"/>
      <c r="VHM1685" s="34"/>
      <c r="VHT1685" s="35"/>
      <c r="VHU1685" s="34"/>
      <c r="VIB1685" s="35"/>
      <c r="VIC1685" s="34"/>
      <c r="VIJ1685" s="35"/>
      <c r="VIK1685" s="34"/>
      <c r="VIR1685" s="35"/>
      <c r="VIS1685" s="34"/>
      <c r="VIZ1685" s="35"/>
      <c r="VJA1685" s="34"/>
      <c r="VJH1685" s="35"/>
      <c r="VJI1685" s="34"/>
      <c r="VJP1685" s="35"/>
      <c r="VJQ1685" s="34"/>
      <c r="VJX1685" s="35"/>
      <c r="VJY1685" s="34"/>
      <c r="VKF1685" s="35"/>
      <c r="VKG1685" s="34"/>
      <c r="VKN1685" s="35"/>
      <c r="VKO1685" s="34"/>
      <c r="VKV1685" s="35"/>
      <c r="VKW1685" s="34"/>
      <c r="VLD1685" s="35"/>
      <c r="VLE1685" s="34"/>
      <c r="VLL1685" s="35"/>
      <c r="VLM1685" s="34"/>
      <c r="VLT1685" s="35"/>
      <c r="VLU1685" s="34"/>
      <c r="VMB1685" s="35"/>
      <c r="VMC1685" s="34"/>
      <c r="VMJ1685" s="35"/>
      <c r="VMK1685" s="34"/>
      <c r="VMR1685" s="35"/>
      <c r="VMS1685" s="34"/>
      <c r="VMZ1685" s="35"/>
      <c r="VNA1685" s="34"/>
      <c r="VNH1685" s="35"/>
      <c r="VNI1685" s="34"/>
      <c r="VNP1685" s="35"/>
      <c r="VNQ1685" s="34"/>
      <c r="VNX1685" s="35"/>
      <c r="VNY1685" s="34"/>
      <c r="VOF1685" s="35"/>
      <c r="VOG1685" s="34"/>
      <c r="VON1685" s="35"/>
      <c r="VOO1685" s="34"/>
      <c r="VOV1685" s="35"/>
      <c r="VOW1685" s="34"/>
      <c r="VPD1685" s="35"/>
      <c r="VPE1685" s="34"/>
      <c r="VPL1685" s="35"/>
      <c r="VPM1685" s="34"/>
      <c r="VPT1685" s="35"/>
      <c r="VPU1685" s="34"/>
      <c r="VQB1685" s="35"/>
      <c r="VQC1685" s="34"/>
      <c r="VQJ1685" s="35"/>
      <c r="VQK1685" s="34"/>
      <c r="VQR1685" s="35"/>
      <c r="VQS1685" s="34"/>
      <c r="VQZ1685" s="35"/>
      <c r="VRA1685" s="34"/>
      <c r="VRH1685" s="35"/>
      <c r="VRI1685" s="34"/>
      <c r="VRP1685" s="35"/>
      <c r="VRQ1685" s="34"/>
      <c r="VRX1685" s="35"/>
      <c r="VRY1685" s="34"/>
      <c r="VSF1685" s="35"/>
      <c r="VSG1685" s="34"/>
      <c r="VSN1685" s="35"/>
      <c r="VSO1685" s="34"/>
      <c r="VSV1685" s="35"/>
      <c r="VSW1685" s="34"/>
      <c r="VTD1685" s="35"/>
      <c r="VTE1685" s="34"/>
      <c r="VTL1685" s="35"/>
      <c r="VTM1685" s="34"/>
      <c r="VTT1685" s="35"/>
      <c r="VTU1685" s="34"/>
      <c r="VUB1685" s="35"/>
      <c r="VUC1685" s="34"/>
      <c r="VUJ1685" s="35"/>
      <c r="VUK1685" s="34"/>
      <c r="VUR1685" s="35"/>
      <c r="VUS1685" s="34"/>
      <c r="VUZ1685" s="35"/>
      <c r="VVA1685" s="34"/>
      <c r="VVH1685" s="35"/>
      <c r="VVI1685" s="34"/>
      <c r="VVP1685" s="35"/>
      <c r="VVQ1685" s="34"/>
      <c r="VVX1685" s="35"/>
      <c r="VVY1685" s="34"/>
      <c r="VWF1685" s="35"/>
      <c r="VWG1685" s="34"/>
      <c r="VWN1685" s="35"/>
      <c r="VWO1685" s="34"/>
      <c r="VWV1685" s="35"/>
      <c r="VWW1685" s="34"/>
      <c r="VXD1685" s="35"/>
      <c r="VXE1685" s="34"/>
      <c r="VXL1685" s="35"/>
      <c r="VXM1685" s="34"/>
      <c r="VXT1685" s="35"/>
      <c r="VXU1685" s="34"/>
      <c r="VYB1685" s="35"/>
      <c r="VYC1685" s="34"/>
      <c r="VYJ1685" s="35"/>
      <c r="VYK1685" s="34"/>
      <c r="VYR1685" s="35"/>
      <c r="VYS1685" s="34"/>
      <c r="VYZ1685" s="35"/>
      <c r="VZA1685" s="34"/>
      <c r="VZH1685" s="35"/>
      <c r="VZI1685" s="34"/>
      <c r="VZP1685" s="35"/>
      <c r="VZQ1685" s="34"/>
      <c r="VZX1685" s="35"/>
      <c r="VZY1685" s="34"/>
      <c r="WAF1685" s="35"/>
      <c r="WAG1685" s="34"/>
      <c r="WAN1685" s="35"/>
      <c r="WAO1685" s="34"/>
      <c r="WAV1685" s="35"/>
      <c r="WAW1685" s="34"/>
      <c r="WBD1685" s="35"/>
      <c r="WBE1685" s="34"/>
      <c r="WBL1685" s="35"/>
      <c r="WBM1685" s="34"/>
      <c r="WBT1685" s="35"/>
      <c r="WBU1685" s="34"/>
      <c r="WCB1685" s="35"/>
      <c r="WCC1685" s="34"/>
      <c r="WCJ1685" s="35"/>
      <c r="WCK1685" s="34"/>
      <c r="WCR1685" s="35"/>
      <c r="WCS1685" s="34"/>
      <c r="WCZ1685" s="35"/>
      <c r="WDA1685" s="34"/>
      <c r="WDH1685" s="35"/>
      <c r="WDI1685" s="34"/>
      <c r="WDP1685" s="35"/>
      <c r="WDQ1685" s="34"/>
      <c r="WDX1685" s="35"/>
      <c r="WDY1685" s="34"/>
      <c r="WEF1685" s="35"/>
      <c r="WEG1685" s="34"/>
      <c r="WEN1685" s="35"/>
      <c r="WEO1685" s="34"/>
      <c r="WEV1685" s="35"/>
      <c r="WEW1685" s="34"/>
      <c r="WFD1685" s="35"/>
      <c r="WFE1685" s="34"/>
      <c r="WFL1685" s="35"/>
      <c r="WFM1685" s="34"/>
      <c r="WFT1685" s="35"/>
      <c r="WFU1685" s="34"/>
      <c r="WGB1685" s="35"/>
      <c r="WGC1685" s="34"/>
      <c r="WGJ1685" s="35"/>
      <c r="WGK1685" s="34"/>
      <c r="WGR1685" s="35"/>
      <c r="WGS1685" s="34"/>
      <c r="WGZ1685" s="35"/>
      <c r="WHA1685" s="34"/>
      <c r="WHH1685" s="35"/>
      <c r="WHI1685" s="34"/>
      <c r="WHP1685" s="35"/>
      <c r="WHQ1685" s="34"/>
      <c r="WHX1685" s="35"/>
      <c r="WHY1685" s="34"/>
      <c r="WIF1685" s="35"/>
      <c r="WIG1685" s="34"/>
      <c r="WIN1685" s="35"/>
      <c r="WIO1685" s="34"/>
      <c r="WIV1685" s="35"/>
      <c r="WIW1685" s="34"/>
      <c r="WJD1685" s="35"/>
      <c r="WJE1685" s="34"/>
      <c r="WJL1685" s="35"/>
      <c r="WJM1685" s="34"/>
      <c r="WJT1685" s="35"/>
      <c r="WJU1685" s="34"/>
      <c r="WKB1685" s="35"/>
      <c r="WKC1685" s="34"/>
      <c r="WKJ1685" s="35"/>
      <c r="WKK1685" s="34"/>
      <c r="WKR1685" s="35"/>
      <c r="WKS1685" s="34"/>
      <c r="WKZ1685" s="35"/>
      <c r="WLA1685" s="34"/>
      <c r="WLH1685" s="35"/>
      <c r="WLI1685" s="34"/>
      <c r="WLP1685" s="35"/>
      <c r="WLQ1685" s="34"/>
      <c r="WLX1685" s="35"/>
      <c r="WLY1685" s="34"/>
      <c r="WMF1685" s="35"/>
      <c r="WMG1685" s="34"/>
      <c r="WMN1685" s="35"/>
      <c r="WMO1685" s="34"/>
      <c r="WMV1685" s="35"/>
      <c r="WMW1685" s="34"/>
      <c r="WND1685" s="35"/>
      <c r="WNE1685" s="34"/>
      <c r="WNL1685" s="35"/>
      <c r="WNM1685" s="34"/>
      <c r="WNT1685" s="35"/>
      <c r="WNU1685" s="34"/>
      <c r="WOB1685" s="35"/>
      <c r="WOC1685" s="34"/>
      <c r="WOJ1685" s="35"/>
      <c r="WOK1685" s="34"/>
      <c r="WOR1685" s="35"/>
      <c r="WOS1685" s="34"/>
      <c r="WOZ1685" s="35"/>
      <c r="WPA1685" s="34"/>
      <c r="WPH1685" s="35"/>
      <c r="WPI1685" s="34"/>
      <c r="WPP1685" s="35"/>
      <c r="WPQ1685" s="34"/>
      <c r="WPX1685" s="35"/>
      <c r="WPY1685" s="34"/>
      <c r="WQF1685" s="35"/>
      <c r="WQG1685" s="34"/>
      <c r="WQN1685" s="35"/>
      <c r="WQO1685" s="34"/>
      <c r="WQV1685" s="35"/>
      <c r="WQW1685" s="34"/>
      <c r="WRD1685" s="35"/>
      <c r="WRE1685" s="34"/>
      <c r="WRL1685" s="35"/>
      <c r="WRM1685" s="34"/>
      <c r="WRT1685" s="35"/>
      <c r="WRU1685" s="34"/>
      <c r="WSB1685" s="35"/>
      <c r="WSC1685" s="34"/>
      <c r="WSJ1685" s="35"/>
      <c r="WSK1685" s="34"/>
      <c r="WSR1685" s="35"/>
      <c r="WSS1685" s="34"/>
      <c r="WSZ1685" s="35"/>
      <c r="WTA1685" s="34"/>
      <c r="WTH1685" s="35"/>
      <c r="WTI1685" s="34"/>
      <c r="WTP1685" s="35"/>
      <c r="WTQ1685" s="34"/>
      <c r="WTX1685" s="35"/>
      <c r="WTY1685" s="34"/>
      <c r="WUF1685" s="35"/>
      <c r="WUG1685" s="34"/>
      <c r="WUN1685" s="35"/>
      <c r="WUO1685" s="34"/>
      <c r="WUV1685" s="35"/>
      <c r="WUW1685" s="34"/>
      <c r="WVD1685" s="35"/>
      <c r="WVE1685" s="34"/>
      <c r="WVL1685" s="35"/>
      <c r="WVM1685" s="34"/>
      <c r="WVT1685" s="35"/>
      <c r="WVU1685" s="34"/>
      <c r="WWB1685" s="35"/>
      <c r="WWC1685" s="34"/>
      <c r="WWJ1685" s="35"/>
      <c r="WWK1685" s="34"/>
      <c r="WWR1685" s="35"/>
      <c r="WWS1685" s="34"/>
      <c r="WWZ1685" s="35"/>
      <c r="WXA1685" s="34"/>
      <c r="WXH1685" s="35"/>
      <c r="WXI1685" s="34"/>
      <c r="WXP1685" s="35"/>
      <c r="WXQ1685" s="34"/>
      <c r="WXX1685" s="35"/>
      <c r="WXY1685" s="34"/>
      <c r="WYF1685" s="35"/>
      <c r="WYG1685" s="34"/>
      <c r="WYN1685" s="35"/>
      <c r="WYO1685" s="34"/>
      <c r="WYV1685" s="35"/>
      <c r="WYW1685" s="34"/>
      <c r="WZD1685" s="35"/>
      <c r="WZE1685" s="34"/>
      <c r="WZL1685" s="35"/>
      <c r="WZM1685" s="34"/>
      <c r="WZT1685" s="35"/>
      <c r="WZU1685" s="34"/>
      <c r="XAB1685" s="35"/>
      <c r="XAC1685" s="34"/>
      <c r="XAJ1685" s="35"/>
      <c r="XAK1685" s="34"/>
      <c r="XAR1685" s="35"/>
      <c r="XAS1685" s="34"/>
      <c r="XAZ1685" s="35"/>
      <c r="XBA1685" s="34"/>
      <c r="XBH1685" s="35"/>
      <c r="XBI1685" s="34"/>
      <c r="XBP1685" s="35"/>
      <c r="XBQ1685" s="34"/>
      <c r="XBX1685" s="35"/>
      <c r="XBY1685" s="34"/>
      <c r="XCF1685" s="35"/>
      <c r="XCG1685" s="34"/>
      <c r="XCN1685" s="35"/>
      <c r="XCO1685" s="34"/>
      <c r="XCV1685" s="35"/>
      <c r="XCW1685" s="34"/>
      <c r="XDD1685" s="35"/>
      <c r="XDE1685" s="34"/>
      <c r="XDL1685" s="35"/>
      <c r="XDM1685" s="34"/>
      <c r="XDT1685" s="35"/>
      <c r="XDU1685" s="34"/>
      <c r="XEB1685" s="35"/>
      <c r="XEC1685" s="34"/>
      <c r="XEJ1685" s="35"/>
      <c r="XEK1685" s="34"/>
      <c r="XER1685" s="35"/>
      <c r="XES1685" s="34"/>
      <c r="XEZ1685" s="35"/>
      <c r="XFA1685" s="34"/>
    </row>
    <row r="1686" spans="1:1021 1028:2045 2052:3069 3076:4093 4100:5117 5124:6141 6148:7165 7172:8189 8196:9213 9220:10237 10244:11261 11268:12285 12292:13309 13316:14333 14340:15357 15364:16381" x14ac:dyDescent="0.25">
      <c r="A1686" t="s">
        <v>484</v>
      </c>
      <c r="B1686" t="s">
        <v>478</v>
      </c>
      <c r="C1686">
        <v>339</v>
      </c>
      <c r="D1686">
        <v>339</v>
      </c>
      <c r="E1686" s="35">
        <v>1</v>
      </c>
      <c r="F1686" s="34">
        <v>1.9999999999999999E-88</v>
      </c>
      <c r="G1686">
        <v>85.76</v>
      </c>
      <c r="H1686">
        <v>1446</v>
      </c>
      <c r="I1686" t="str">
        <f>HYPERLINK("https://www.ncbi.nlm.nih.gov/nucleotide/MW024110.1?report=genbank&amp;log$=nucltop&amp;blast_rank=84&amp;RID=XE6RV0D8013","MW024110.1")</f>
        <v>MW024110.1</v>
      </c>
      <c r="L1686" s="35"/>
      <c r="M1686" s="34"/>
      <c r="T1686" s="35"/>
      <c r="U1686" s="34"/>
      <c r="AB1686" s="35"/>
      <c r="AC1686" s="34"/>
      <c r="AJ1686" s="35"/>
      <c r="AK1686" s="34"/>
      <c r="AR1686" s="35"/>
      <c r="AS1686" s="34"/>
      <c r="AZ1686" s="35"/>
      <c r="BA1686" s="34"/>
      <c r="BH1686" s="35"/>
      <c r="BI1686" s="34"/>
      <c r="BP1686" s="35"/>
      <c r="BQ1686" s="34"/>
      <c r="BX1686" s="35"/>
      <c r="BY1686" s="34"/>
      <c r="CF1686" s="35"/>
      <c r="CG1686" s="34"/>
      <c r="CN1686" s="35"/>
      <c r="CO1686" s="34"/>
      <c r="CV1686" s="35"/>
      <c r="CW1686" s="34"/>
      <c r="DD1686" s="35"/>
      <c r="DE1686" s="34"/>
      <c r="DL1686" s="35"/>
      <c r="DM1686" s="34"/>
      <c r="DT1686" s="35"/>
      <c r="DU1686" s="34"/>
      <c r="EB1686" s="35"/>
      <c r="EC1686" s="34"/>
      <c r="EJ1686" s="35"/>
      <c r="EK1686" s="34"/>
      <c r="ER1686" s="35"/>
      <c r="ES1686" s="34"/>
      <c r="EZ1686" s="35"/>
      <c r="FA1686" s="34"/>
      <c r="FH1686" s="35"/>
      <c r="FI1686" s="34"/>
      <c r="FP1686" s="35"/>
      <c r="FQ1686" s="34"/>
      <c r="FX1686" s="35"/>
      <c r="FY1686" s="34"/>
      <c r="GF1686" s="35"/>
      <c r="GG1686" s="34"/>
      <c r="GN1686" s="35"/>
      <c r="GO1686" s="34"/>
      <c r="GV1686" s="35"/>
      <c r="GW1686" s="34"/>
      <c r="HD1686" s="35"/>
      <c r="HE1686" s="34"/>
      <c r="HL1686" s="35"/>
      <c r="HM1686" s="34"/>
      <c r="HT1686" s="35"/>
      <c r="HU1686" s="34"/>
      <c r="IB1686" s="35"/>
      <c r="IC1686" s="34"/>
      <c r="IJ1686" s="35"/>
      <c r="IK1686" s="34"/>
      <c r="IR1686" s="35"/>
      <c r="IS1686" s="34"/>
      <c r="IZ1686" s="35"/>
      <c r="JA1686" s="34"/>
      <c r="JH1686" s="35"/>
      <c r="JI1686" s="34"/>
      <c r="JP1686" s="35"/>
      <c r="JQ1686" s="34"/>
      <c r="JX1686" s="35"/>
      <c r="JY1686" s="34"/>
      <c r="KF1686" s="35"/>
      <c r="KG1686" s="34"/>
      <c r="KN1686" s="35"/>
      <c r="KO1686" s="34"/>
      <c r="KV1686" s="35"/>
      <c r="KW1686" s="34"/>
      <c r="LD1686" s="35"/>
      <c r="LE1686" s="34"/>
      <c r="LL1686" s="35"/>
      <c r="LM1686" s="34"/>
      <c r="LT1686" s="35"/>
      <c r="LU1686" s="34"/>
      <c r="MB1686" s="35"/>
      <c r="MC1686" s="34"/>
      <c r="MJ1686" s="35"/>
      <c r="MK1686" s="34"/>
      <c r="MR1686" s="35"/>
      <c r="MS1686" s="34"/>
      <c r="MZ1686" s="35"/>
      <c r="NA1686" s="34"/>
      <c r="NH1686" s="35"/>
      <c r="NI1686" s="34"/>
      <c r="NP1686" s="35"/>
      <c r="NQ1686" s="34"/>
      <c r="NX1686" s="35"/>
      <c r="NY1686" s="34"/>
      <c r="OF1686" s="35"/>
      <c r="OG1686" s="34"/>
      <c r="ON1686" s="35"/>
      <c r="OO1686" s="34"/>
      <c r="OV1686" s="35"/>
      <c r="OW1686" s="34"/>
      <c r="PD1686" s="35"/>
      <c r="PE1686" s="34"/>
      <c r="PL1686" s="35"/>
      <c r="PM1686" s="34"/>
      <c r="PT1686" s="35"/>
      <c r="PU1686" s="34"/>
      <c r="QB1686" s="35"/>
      <c r="QC1686" s="34"/>
      <c r="QJ1686" s="35"/>
      <c r="QK1686" s="34"/>
      <c r="QR1686" s="35"/>
      <c r="QS1686" s="34"/>
      <c r="QZ1686" s="35"/>
      <c r="RA1686" s="34"/>
      <c r="RH1686" s="35"/>
      <c r="RI1686" s="34"/>
      <c r="RP1686" s="35"/>
      <c r="RQ1686" s="34"/>
      <c r="RX1686" s="35"/>
      <c r="RY1686" s="34"/>
      <c r="SF1686" s="35"/>
      <c r="SG1686" s="34"/>
      <c r="SN1686" s="35"/>
      <c r="SO1686" s="34"/>
      <c r="SV1686" s="35"/>
      <c r="SW1686" s="34"/>
      <c r="TD1686" s="35"/>
      <c r="TE1686" s="34"/>
      <c r="TL1686" s="35"/>
      <c r="TM1686" s="34"/>
      <c r="TT1686" s="35"/>
      <c r="TU1686" s="34"/>
      <c r="UB1686" s="35"/>
      <c r="UC1686" s="34"/>
      <c r="UJ1686" s="35"/>
      <c r="UK1686" s="34"/>
      <c r="UR1686" s="35"/>
      <c r="US1686" s="34"/>
      <c r="UZ1686" s="35"/>
      <c r="VA1686" s="34"/>
      <c r="VH1686" s="35"/>
      <c r="VI1686" s="34"/>
      <c r="VP1686" s="35"/>
      <c r="VQ1686" s="34"/>
      <c r="VX1686" s="35"/>
      <c r="VY1686" s="34"/>
      <c r="WF1686" s="35"/>
      <c r="WG1686" s="34"/>
      <c r="WN1686" s="35"/>
      <c r="WO1686" s="34"/>
      <c r="WV1686" s="35"/>
      <c r="WW1686" s="34"/>
      <c r="XD1686" s="35"/>
      <c r="XE1686" s="34"/>
      <c r="XL1686" s="35"/>
      <c r="XM1686" s="34"/>
      <c r="XT1686" s="35"/>
      <c r="XU1686" s="34"/>
      <c r="YB1686" s="35"/>
      <c r="YC1686" s="34"/>
      <c r="YJ1686" s="35"/>
      <c r="YK1686" s="34"/>
      <c r="YR1686" s="35"/>
      <c r="YS1686" s="34"/>
      <c r="YZ1686" s="35"/>
      <c r="ZA1686" s="34"/>
      <c r="ZH1686" s="35"/>
      <c r="ZI1686" s="34"/>
      <c r="ZP1686" s="35"/>
      <c r="ZQ1686" s="34"/>
      <c r="ZX1686" s="35"/>
      <c r="ZY1686" s="34"/>
      <c r="AAF1686" s="35"/>
      <c r="AAG1686" s="34"/>
      <c r="AAN1686" s="35"/>
      <c r="AAO1686" s="34"/>
      <c r="AAV1686" s="35"/>
      <c r="AAW1686" s="34"/>
      <c r="ABD1686" s="35"/>
      <c r="ABE1686" s="34"/>
      <c r="ABL1686" s="35"/>
      <c r="ABM1686" s="34"/>
      <c r="ABT1686" s="35"/>
      <c r="ABU1686" s="34"/>
      <c r="ACB1686" s="35"/>
      <c r="ACC1686" s="34"/>
      <c r="ACJ1686" s="35"/>
      <c r="ACK1686" s="34"/>
      <c r="ACR1686" s="35"/>
      <c r="ACS1686" s="34"/>
      <c r="ACZ1686" s="35"/>
      <c r="ADA1686" s="34"/>
      <c r="ADH1686" s="35"/>
      <c r="ADI1686" s="34"/>
      <c r="ADP1686" s="35"/>
      <c r="ADQ1686" s="34"/>
      <c r="ADX1686" s="35"/>
      <c r="ADY1686" s="34"/>
      <c r="AEF1686" s="35"/>
      <c r="AEG1686" s="34"/>
      <c r="AEN1686" s="35"/>
      <c r="AEO1686" s="34"/>
      <c r="AEV1686" s="35"/>
      <c r="AEW1686" s="34"/>
      <c r="AFD1686" s="35"/>
      <c r="AFE1686" s="34"/>
      <c r="AFL1686" s="35"/>
      <c r="AFM1686" s="34"/>
      <c r="AFT1686" s="35"/>
      <c r="AFU1686" s="34"/>
      <c r="AGB1686" s="35"/>
      <c r="AGC1686" s="34"/>
      <c r="AGJ1686" s="35"/>
      <c r="AGK1686" s="34"/>
      <c r="AGR1686" s="35"/>
      <c r="AGS1686" s="34"/>
      <c r="AGZ1686" s="35"/>
      <c r="AHA1686" s="34"/>
      <c r="AHH1686" s="35"/>
      <c r="AHI1686" s="34"/>
      <c r="AHP1686" s="35"/>
      <c r="AHQ1686" s="34"/>
      <c r="AHX1686" s="35"/>
      <c r="AHY1686" s="34"/>
      <c r="AIF1686" s="35"/>
      <c r="AIG1686" s="34"/>
      <c r="AIN1686" s="35"/>
      <c r="AIO1686" s="34"/>
      <c r="AIV1686" s="35"/>
      <c r="AIW1686" s="34"/>
      <c r="AJD1686" s="35"/>
      <c r="AJE1686" s="34"/>
      <c r="AJL1686" s="35"/>
      <c r="AJM1686" s="34"/>
      <c r="AJT1686" s="35"/>
      <c r="AJU1686" s="34"/>
      <c r="AKB1686" s="35"/>
      <c r="AKC1686" s="34"/>
      <c r="AKJ1686" s="35"/>
      <c r="AKK1686" s="34"/>
      <c r="AKR1686" s="35"/>
      <c r="AKS1686" s="34"/>
      <c r="AKZ1686" s="35"/>
      <c r="ALA1686" s="34"/>
      <c r="ALH1686" s="35"/>
      <c r="ALI1686" s="34"/>
      <c r="ALP1686" s="35"/>
      <c r="ALQ1686" s="34"/>
      <c r="ALX1686" s="35"/>
      <c r="ALY1686" s="34"/>
      <c r="AMF1686" s="35"/>
      <c r="AMG1686" s="34"/>
      <c r="AMN1686" s="35"/>
      <c r="AMO1686" s="34"/>
      <c r="AMV1686" s="35"/>
      <c r="AMW1686" s="34"/>
      <c r="AND1686" s="35"/>
      <c r="ANE1686" s="34"/>
      <c r="ANL1686" s="35"/>
      <c r="ANM1686" s="34"/>
      <c r="ANT1686" s="35"/>
      <c r="ANU1686" s="34"/>
      <c r="AOB1686" s="35"/>
      <c r="AOC1686" s="34"/>
      <c r="AOJ1686" s="35"/>
      <c r="AOK1686" s="34"/>
      <c r="AOR1686" s="35"/>
      <c r="AOS1686" s="34"/>
      <c r="AOZ1686" s="35"/>
      <c r="APA1686" s="34"/>
      <c r="APH1686" s="35"/>
      <c r="API1686" s="34"/>
      <c r="APP1686" s="35"/>
      <c r="APQ1686" s="34"/>
      <c r="APX1686" s="35"/>
      <c r="APY1686" s="34"/>
      <c r="AQF1686" s="35"/>
      <c r="AQG1686" s="34"/>
      <c r="AQN1686" s="35"/>
      <c r="AQO1686" s="34"/>
      <c r="AQV1686" s="35"/>
      <c r="AQW1686" s="34"/>
      <c r="ARD1686" s="35"/>
      <c r="ARE1686" s="34"/>
      <c r="ARL1686" s="35"/>
      <c r="ARM1686" s="34"/>
      <c r="ART1686" s="35"/>
      <c r="ARU1686" s="34"/>
      <c r="ASB1686" s="35"/>
      <c r="ASC1686" s="34"/>
      <c r="ASJ1686" s="35"/>
      <c r="ASK1686" s="34"/>
      <c r="ASR1686" s="35"/>
      <c r="ASS1686" s="34"/>
      <c r="ASZ1686" s="35"/>
      <c r="ATA1686" s="34"/>
      <c r="ATH1686" s="35"/>
      <c r="ATI1686" s="34"/>
      <c r="ATP1686" s="35"/>
      <c r="ATQ1686" s="34"/>
      <c r="ATX1686" s="35"/>
      <c r="ATY1686" s="34"/>
      <c r="AUF1686" s="35"/>
      <c r="AUG1686" s="34"/>
      <c r="AUN1686" s="35"/>
      <c r="AUO1686" s="34"/>
      <c r="AUV1686" s="35"/>
      <c r="AUW1686" s="34"/>
      <c r="AVD1686" s="35"/>
      <c r="AVE1686" s="34"/>
      <c r="AVL1686" s="35"/>
      <c r="AVM1686" s="34"/>
      <c r="AVT1686" s="35"/>
      <c r="AVU1686" s="34"/>
      <c r="AWB1686" s="35"/>
      <c r="AWC1686" s="34"/>
      <c r="AWJ1686" s="35"/>
      <c r="AWK1686" s="34"/>
      <c r="AWR1686" s="35"/>
      <c r="AWS1686" s="34"/>
      <c r="AWZ1686" s="35"/>
      <c r="AXA1686" s="34"/>
      <c r="AXH1686" s="35"/>
      <c r="AXI1686" s="34"/>
      <c r="AXP1686" s="35"/>
      <c r="AXQ1686" s="34"/>
      <c r="AXX1686" s="35"/>
      <c r="AXY1686" s="34"/>
      <c r="AYF1686" s="35"/>
      <c r="AYG1686" s="34"/>
      <c r="AYN1686" s="35"/>
      <c r="AYO1686" s="34"/>
      <c r="AYV1686" s="35"/>
      <c r="AYW1686" s="34"/>
      <c r="AZD1686" s="35"/>
      <c r="AZE1686" s="34"/>
      <c r="AZL1686" s="35"/>
      <c r="AZM1686" s="34"/>
      <c r="AZT1686" s="35"/>
      <c r="AZU1686" s="34"/>
      <c r="BAB1686" s="35"/>
      <c r="BAC1686" s="34"/>
      <c r="BAJ1686" s="35"/>
      <c r="BAK1686" s="34"/>
      <c r="BAR1686" s="35"/>
      <c r="BAS1686" s="34"/>
      <c r="BAZ1686" s="35"/>
      <c r="BBA1686" s="34"/>
      <c r="BBH1686" s="35"/>
      <c r="BBI1686" s="34"/>
      <c r="BBP1686" s="35"/>
      <c r="BBQ1686" s="34"/>
      <c r="BBX1686" s="35"/>
      <c r="BBY1686" s="34"/>
      <c r="BCF1686" s="35"/>
      <c r="BCG1686" s="34"/>
      <c r="BCN1686" s="35"/>
      <c r="BCO1686" s="34"/>
      <c r="BCV1686" s="35"/>
      <c r="BCW1686" s="34"/>
      <c r="BDD1686" s="35"/>
      <c r="BDE1686" s="34"/>
      <c r="BDL1686" s="35"/>
      <c r="BDM1686" s="34"/>
      <c r="BDT1686" s="35"/>
      <c r="BDU1686" s="34"/>
      <c r="BEB1686" s="35"/>
      <c r="BEC1686" s="34"/>
      <c r="BEJ1686" s="35"/>
      <c r="BEK1686" s="34"/>
      <c r="BER1686" s="35"/>
      <c r="BES1686" s="34"/>
      <c r="BEZ1686" s="35"/>
      <c r="BFA1686" s="34"/>
      <c r="BFH1686" s="35"/>
      <c r="BFI1686" s="34"/>
      <c r="BFP1686" s="35"/>
      <c r="BFQ1686" s="34"/>
      <c r="BFX1686" s="35"/>
      <c r="BFY1686" s="34"/>
      <c r="BGF1686" s="35"/>
      <c r="BGG1686" s="34"/>
      <c r="BGN1686" s="35"/>
      <c r="BGO1686" s="34"/>
      <c r="BGV1686" s="35"/>
      <c r="BGW1686" s="34"/>
      <c r="BHD1686" s="35"/>
      <c r="BHE1686" s="34"/>
      <c r="BHL1686" s="35"/>
      <c r="BHM1686" s="34"/>
      <c r="BHT1686" s="35"/>
      <c r="BHU1686" s="34"/>
      <c r="BIB1686" s="35"/>
      <c r="BIC1686" s="34"/>
      <c r="BIJ1686" s="35"/>
      <c r="BIK1686" s="34"/>
      <c r="BIR1686" s="35"/>
      <c r="BIS1686" s="34"/>
      <c r="BIZ1686" s="35"/>
      <c r="BJA1686" s="34"/>
      <c r="BJH1686" s="35"/>
      <c r="BJI1686" s="34"/>
      <c r="BJP1686" s="35"/>
      <c r="BJQ1686" s="34"/>
      <c r="BJX1686" s="35"/>
      <c r="BJY1686" s="34"/>
      <c r="BKF1686" s="35"/>
      <c r="BKG1686" s="34"/>
      <c r="BKN1686" s="35"/>
      <c r="BKO1686" s="34"/>
      <c r="BKV1686" s="35"/>
      <c r="BKW1686" s="34"/>
      <c r="BLD1686" s="35"/>
      <c r="BLE1686" s="34"/>
      <c r="BLL1686" s="35"/>
      <c r="BLM1686" s="34"/>
      <c r="BLT1686" s="35"/>
      <c r="BLU1686" s="34"/>
      <c r="BMB1686" s="35"/>
      <c r="BMC1686" s="34"/>
      <c r="BMJ1686" s="35"/>
      <c r="BMK1686" s="34"/>
      <c r="BMR1686" s="35"/>
      <c r="BMS1686" s="34"/>
      <c r="BMZ1686" s="35"/>
      <c r="BNA1686" s="34"/>
      <c r="BNH1686" s="35"/>
      <c r="BNI1686" s="34"/>
      <c r="BNP1686" s="35"/>
      <c r="BNQ1686" s="34"/>
      <c r="BNX1686" s="35"/>
      <c r="BNY1686" s="34"/>
      <c r="BOF1686" s="35"/>
      <c r="BOG1686" s="34"/>
      <c r="BON1686" s="35"/>
      <c r="BOO1686" s="34"/>
      <c r="BOV1686" s="35"/>
      <c r="BOW1686" s="34"/>
      <c r="BPD1686" s="35"/>
      <c r="BPE1686" s="34"/>
      <c r="BPL1686" s="35"/>
      <c r="BPM1686" s="34"/>
      <c r="BPT1686" s="35"/>
      <c r="BPU1686" s="34"/>
      <c r="BQB1686" s="35"/>
      <c r="BQC1686" s="34"/>
      <c r="BQJ1686" s="35"/>
      <c r="BQK1686" s="34"/>
      <c r="BQR1686" s="35"/>
      <c r="BQS1686" s="34"/>
      <c r="BQZ1686" s="35"/>
      <c r="BRA1686" s="34"/>
      <c r="BRH1686" s="35"/>
      <c r="BRI1686" s="34"/>
      <c r="BRP1686" s="35"/>
      <c r="BRQ1686" s="34"/>
      <c r="BRX1686" s="35"/>
      <c r="BRY1686" s="34"/>
      <c r="BSF1686" s="35"/>
      <c r="BSG1686" s="34"/>
      <c r="BSN1686" s="35"/>
      <c r="BSO1686" s="34"/>
      <c r="BSV1686" s="35"/>
      <c r="BSW1686" s="34"/>
      <c r="BTD1686" s="35"/>
      <c r="BTE1686" s="34"/>
      <c r="BTL1686" s="35"/>
      <c r="BTM1686" s="34"/>
      <c r="BTT1686" s="35"/>
      <c r="BTU1686" s="34"/>
      <c r="BUB1686" s="35"/>
      <c r="BUC1686" s="34"/>
      <c r="BUJ1686" s="35"/>
      <c r="BUK1686" s="34"/>
      <c r="BUR1686" s="35"/>
      <c r="BUS1686" s="34"/>
      <c r="BUZ1686" s="35"/>
      <c r="BVA1686" s="34"/>
      <c r="BVH1686" s="35"/>
      <c r="BVI1686" s="34"/>
      <c r="BVP1686" s="35"/>
      <c r="BVQ1686" s="34"/>
      <c r="BVX1686" s="35"/>
      <c r="BVY1686" s="34"/>
      <c r="BWF1686" s="35"/>
      <c r="BWG1686" s="34"/>
      <c r="BWN1686" s="35"/>
      <c r="BWO1686" s="34"/>
      <c r="BWV1686" s="35"/>
      <c r="BWW1686" s="34"/>
      <c r="BXD1686" s="35"/>
      <c r="BXE1686" s="34"/>
      <c r="BXL1686" s="35"/>
      <c r="BXM1686" s="34"/>
      <c r="BXT1686" s="35"/>
      <c r="BXU1686" s="34"/>
      <c r="BYB1686" s="35"/>
      <c r="BYC1686" s="34"/>
      <c r="BYJ1686" s="35"/>
      <c r="BYK1686" s="34"/>
      <c r="BYR1686" s="35"/>
      <c r="BYS1686" s="34"/>
      <c r="BYZ1686" s="35"/>
      <c r="BZA1686" s="34"/>
      <c r="BZH1686" s="35"/>
      <c r="BZI1686" s="34"/>
      <c r="BZP1686" s="35"/>
      <c r="BZQ1686" s="34"/>
      <c r="BZX1686" s="35"/>
      <c r="BZY1686" s="34"/>
      <c r="CAF1686" s="35"/>
      <c r="CAG1686" s="34"/>
      <c r="CAN1686" s="35"/>
      <c r="CAO1686" s="34"/>
      <c r="CAV1686" s="35"/>
      <c r="CAW1686" s="34"/>
      <c r="CBD1686" s="35"/>
      <c r="CBE1686" s="34"/>
      <c r="CBL1686" s="35"/>
      <c r="CBM1686" s="34"/>
      <c r="CBT1686" s="35"/>
      <c r="CBU1686" s="34"/>
      <c r="CCB1686" s="35"/>
      <c r="CCC1686" s="34"/>
      <c r="CCJ1686" s="35"/>
      <c r="CCK1686" s="34"/>
      <c r="CCR1686" s="35"/>
      <c r="CCS1686" s="34"/>
      <c r="CCZ1686" s="35"/>
      <c r="CDA1686" s="34"/>
      <c r="CDH1686" s="35"/>
      <c r="CDI1686" s="34"/>
      <c r="CDP1686" s="35"/>
      <c r="CDQ1686" s="34"/>
      <c r="CDX1686" s="35"/>
      <c r="CDY1686" s="34"/>
      <c r="CEF1686" s="35"/>
      <c r="CEG1686" s="34"/>
      <c r="CEN1686" s="35"/>
      <c r="CEO1686" s="34"/>
      <c r="CEV1686" s="35"/>
      <c r="CEW1686" s="34"/>
      <c r="CFD1686" s="35"/>
      <c r="CFE1686" s="34"/>
      <c r="CFL1686" s="35"/>
      <c r="CFM1686" s="34"/>
      <c r="CFT1686" s="35"/>
      <c r="CFU1686" s="34"/>
      <c r="CGB1686" s="35"/>
      <c r="CGC1686" s="34"/>
      <c r="CGJ1686" s="35"/>
      <c r="CGK1686" s="34"/>
      <c r="CGR1686" s="35"/>
      <c r="CGS1686" s="34"/>
      <c r="CGZ1686" s="35"/>
      <c r="CHA1686" s="34"/>
      <c r="CHH1686" s="35"/>
      <c r="CHI1686" s="34"/>
      <c r="CHP1686" s="35"/>
      <c r="CHQ1686" s="34"/>
      <c r="CHX1686" s="35"/>
      <c r="CHY1686" s="34"/>
      <c r="CIF1686" s="35"/>
      <c r="CIG1686" s="34"/>
      <c r="CIN1686" s="35"/>
      <c r="CIO1686" s="34"/>
      <c r="CIV1686" s="35"/>
      <c r="CIW1686" s="34"/>
      <c r="CJD1686" s="35"/>
      <c r="CJE1686" s="34"/>
      <c r="CJL1686" s="35"/>
      <c r="CJM1686" s="34"/>
      <c r="CJT1686" s="35"/>
      <c r="CJU1686" s="34"/>
      <c r="CKB1686" s="35"/>
      <c r="CKC1686" s="34"/>
      <c r="CKJ1686" s="35"/>
      <c r="CKK1686" s="34"/>
      <c r="CKR1686" s="35"/>
      <c r="CKS1686" s="34"/>
      <c r="CKZ1686" s="35"/>
      <c r="CLA1686" s="34"/>
      <c r="CLH1686" s="35"/>
      <c r="CLI1686" s="34"/>
      <c r="CLP1686" s="35"/>
      <c r="CLQ1686" s="34"/>
      <c r="CLX1686" s="35"/>
      <c r="CLY1686" s="34"/>
      <c r="CMF1686" s="35"/>
      <c r="CMG1686" s="34"/>
      <c r="CMN1686" s="35"/>
      <c r="CMO1686" s="34"/>
      <c r="CMV1686" s="35"/>
      <c r="CMW1686" s="34"/>
      <c r="CND1686" s="35"/>
      <c r="CNE1686" s="34"/>
      <c r="CNL1686" s="35"/>
      <c r="CNM1686" s="34"/>
      <c r="CNT1686" s="35"/>
      <c r="CNU1686" s="34"/>
      <c r="COB1686" s="35"/>
      <c r="COC1686" s="34"/>
      <c r="COJ1686" s="35"/>
      <c r="COK1686" s="34"/>
      <c r="COR1686" s="35"/>
      <c r="COS1686" s="34"/>
      <c r="COZ1686" s="35"/>
      <c r="CPA1686" s="34"/>
      <c r="CPH1686" s="35"/>
      <c r="CPI1686" s="34"/>
      <c r="CPP1686" s="35"/>
      <c r="CPQ1686" s="34"/>
      <c r="CPX1686" s="35"/>
      <c r="CPY1686" s="34"/>
      <c r="CQF1686" s="35"/>
      <c r="CQG1686" s="34"/>
      <c r="CQN1686" s="35"/>
      <c r="CQO1686" s="34"/>
      <c r="CQV1686" s="35"/>
      <c r="CQW1686" s="34"/>
      <c r="CRD1686" s="35"/>
      <c r="CRE1686" s="34"/>
      <c r="CRL1686" s="35"/>
      <c r="CRM1686" s="34"/>
      <c r="CRT1686" s="35"/>
      <c r="CRU1686" s="34"/>
      <c r="CSB1686" s="35"/>
      <c r="CSC1686" s="34"/>
      <c r="CSJ1686" s="35"/>
      <c r="CSK1686" s="34"/>
      <c r="CSR1686" s="35"/>
      <c r="CSS1686" s="34"/>
      <c r="CSZ1686" s="35"/>
      <c r="CTA1686" s="34"/>
      <c r="CTH1686" s="35"/>
      <c r="CTI1686" s="34"/>
      <c r="CTP1686" s="35"/>
      <c r="CTQ1686" s="34"/>
      <c r="CTX1686" s="35"/>
      <c r="CTY1686" s="34"/>
      <c r="CUF1686" s="35"/>
      <c r="CUG1686" s="34"/>
      <c r="CUN1686" s="35"/>
      <c r="CUO1686" s="34"/>
      <c r="CUV1686" s="35"/>
      <c r="CUW1686" s="34"/>
      <c r="CVD1686" s="35"/>
      <c r="CVE1686" s="34"/>
      <c r="CVL1686" s="35"/>
      <c r="CVM1686" s="34"/>
      <c r="CVT1686" s="35"/>
      <c r="CVU1686" s="34"/>
      <c r="CWB1686" s="35"/>
      <c r="CWC1686" s="34"/>
      <c r="CWJ1686" s="35"/>
      <c r="CWK1686" s="34"/>
      <c r="CWR1686" s="35"/>
      <c r="CWS1686" s="34"/>
      <c r="CWZ1686" s="35"/>
      <c r="CXA1686" s="34"/>
      <c r="CXH1686" s="35"/>
      <c r="CXI1686" s="34"/>
      <c r="CXP1686" s="35"/>
      <c r="CXQ1686" s="34"/>
      <c r="CXX1686" s="35"/>
      <c r="CXY1686" s="34"/>
      <c r="CYF1686" s="35"/>
      <c r="CYG1686" s="34"/>
      <c r="CYN1686" s="35"/>
      <c r="CYO1686" s="34"/>
      <c r="CYV1686" s="35"/>
      <c r="CYW1686" s="34"/>
      <c r="CZD1686" s="35"/>
      <c r="CZE1686" s="34"/>
      <c r="CZL1686" s="35"/>
      <c r="CZM1686" s="34"/>
      <c r="CZT1686" s="35"/>
      <c r="CZU1686" s="34"/>
      <c r="DAB1686" s="35"/>
      <c r="DAC1686" s="34"/>
      <c r="DAJ1686" s="35"/>
      <c r="DAK1686" s="34"/>
      <c r="DAR1686" s="35"/>
      <c r="DAS1686" s="34"/>
      <c r="DAZ1686" s="35"/>
      <c r="DBA1686" s="34"/>
      <c r="DBH1686" s="35"/>
      <c r="DBI1686" s="34"/>
      <c r="DBP1686" s="35"/>
      <c r="DBQ1686" s="34"/>
      <c r="DBX1686" s="35"/>
      <c r="DBY1686" s="34"/>
      <c r="DCF1686" s="35"/>
      <c r="DCG1686" s="34"/>
      <c r="DCN1686" s="35"/>
      <c r="DCO1686" s="34"/>
      <c r="DCV1686" s="35"/>
      <c r="DCW1686" s="34"/>
      <c r="DDD1686" s="35"/>
      <c r="DDE1686" s="34"/>
      <c r="DDL1686" s="35"/>
      <c r="DDM1686" s="34"/>
      <c r="DDT1686" s="35"/>
      <c r="DDU1686" s="34"/>
      <c r="DEB1686" s="35"/>
      <c r="DEC1686" s="34"/>
      <c r="DEJ1686" s="35"/>
      <c r="DEK1686" s="34"/>
      <c r="DER1686" s="35"/>
      <c r="DES1686" s="34"/>
      <c r="DEZ1686" s="35"/>
      <c r="DFA1686" s="34"/>
      <c r="DFH1686" s="35"/>
      <c r="DFI1686" s="34"/>
      <c r="DFP1686" s="35"/>
      <c r="DFQ1686" s="34"/>
      <c r="DFX1686" s="35"/>
      <c r="DFY1686" s="34"/>
      <c r="DGF1686" s="35"/>
      <c r="DGG1686" s="34"/>
      <c r="DGN1686" s="35"/>
      <c r="DGO1686" s="34"/>
      <c r="DGV1686" s="35"/>
      <c r="DGW1686" s="34"/>
      <c r="DHD1686" s="35"/>
      <c r="DHE1686" s="34"/>
      <c r="DHL1686" s="35"/>
      <c r="DHM1686" s="34"/>
      <c r="DHT1686" s="35"/>
      <c r="DHU1686" s="34"/>
      <c r="DIB1686" s="35"/>
      <c r="DIC1686" s="34"/>
      <c r="DIJ1686" s="35"/>
      <c r="DIK1686" s="34"/>
      <c r="DIR1686" s="35"/>
      <c r="DIS1686" s="34"/>
      <c r="DIZ1686" s="35"/>
      <c r="DJA1686" s="34"/>
      <c r="DJH1686" s="35"/>
      <c r="DJI1686" s="34"/>
      <c r="DJP1686" s="35"/>
      <c r="DJQ1686" s="34"/>
      <c r="DJX1686" s="35"/>
      <c r="DJY1686" s="34"/>
      <c r="DKF1686" s="35"/>
      <c r="DKG1686" s="34"/>
      <c r="DKN1686" s="35"/>
      <c r="DKO1686" s="34"/>
      <c r="DKV1686" s="35"/>
      <c r="DKW1686" s="34"/>
      <c r="DLD1686" s="35"/>
      <c r="DLE1686" s="34"/>
      <c r="DLL1686" s="35"/>
      <c r="DLM1686" s="34"/>
      <c r="DLT1686" s="35"/>
      <c r="DLU1686" s="34"/>
      <c r="DMB1686" s="35"/>
      <c r="DMC1686" s="34"/>
      <c r="DMJ1686" s="35"/>
      <c r="DMK1686" s="34"/>
      <c r="DMR1686" s="35"/>
      <c r="DMS1686" s="34"/>
      <c r="DMZ1686" s="35"/>
      <c r="DNA1686" s="34"/>
      <c r="DNH1686" s="35"/>
      <c r="DNI1686" s="34"/>
      <c r="DNP1686" s="35"/>
      <c r="DNQ1686" s="34"/>
      <c r="DNX1686" s="35"/>
      <c r="DNY1686" s="34"/>
      <c r="DOF1686" s="35"/>
      <c r="DOG1686" s="34"/>
      <c r="DON1686" s="35"/>
      <c r="DOO1686" s="34"/>
      <c r="DOV1686" s="35"/>
      <c r="DOW1686" s="34"/>
      <c r="DPD1686" s="35"/>
      <c r="DPE1686" s="34"/>
      <c r="DPL1686" s="35"/>
      <c r="DPM1686" s="34"/>
      <c r="DPT1686" s="35"/>
      <c r="DPU1686" s="34"/>
      <c r="DQB1686" s="35"/>
      <c r="DQC1686" s="34"/>
      <c r="DQJ1686" s="35"/>
      <c r="DQK1686" s="34"/>
      <c r="DQR1686" s="35"/>
      <c r="DQS1686" s="34"/>
      <c r="DQZ1686" s="35"/>
      <c r="DRA1686" s="34"/>
      <c r="DRH1686" s="35"/>
      <c r="DRI1686" s="34"/>
      <c r="DRP1686" s="35"/>
      <c r="DRQ1686" s="34"/>
      <c r="DRX1686" s="35"/>
      <c r="DRY1686" s="34"/>
      <c r="DSF1686" s="35"/>
      <c r="DSG1686" s="34"/>
      <c r="DSN1686" s="35"/>
      <c r="DSO1686" s="34"/>
      <c r="DSV1686" s="35"/>
      <c r="DSW1686" s="34"/>
      <c r="DTD1686" s="35"/>
      <c r="DTE1686" s="34"/>
      <c r="DTL1686" s="35"/>
      <c r="DTM1686" s="34"/>
      <c r="DTT1686" s="35"/>
      <c r="DTU1686" s="34"/>
      <c r="DUB1686" s="35"/>
      <c r="DUC1686" s="34"/>
      <c r="DUJ1686" s="35"/>
      <c r="DUK1686" s="34"/>
      <c r="DUR1686" s="35"/>
      <c r="DUS1686" s="34"/>
      <c r="DUZ1686" s="35"/>
      <c r="DVA1686" s="34"/>
      <c r="DVH1686" s="35"/>
      <c r="DVI1686" s="34"/>
      <c r="DVP1686" s="35"/>
      <c r="DVQ1686" s="34"/>
      <c r="DVX1686" s="35"/>
      <c r="DVY1686" s="34"/>
      <c r="DWF1686" s="35"/>
      <c r="DWG1686" s="34"/>
      <c r="DWN1686" s="35"/>
      <c r="DWO1686" s="34"/>
      <c r="DWV1686" s="35"/>
      <c r="DWW1686" s="34"/>
      <c r="DXD1686" s="35"/>
      <c r="DXE1686" s="34"/>
      <c r="DXL1686" s="35"/>
      <c r="DXM1686" s="34"/>
      <c r="DXT1686" s="35"/>
      <c r="DXU1686" s="34"/>
      <c r="DYB1686" s="35"/>
      <c r="DYC1686" s="34"/>
      <c r="DYJ1686" s="35"/>
      <c r="DYK1686" s="34"/>
      <c r="DYR1686" s="35"/>
      <c r="DYS1686" s="34"/>
      <c r="DYZ1686" s="35"/>
      <c r="DZA1686" s="34"/>
      <c r="DZH1686" s="35"/>
      <c r="DZI1686" s="34"/>
      <c r="DZP1686" s="35"/>
      <c r="DZQ1686" s="34"/>
      <c r="DZX1686" s="35"/>
      <c r="DZY1686" s="34"/>
      <c r="EAF1686" s="35"/>
      <c r="EAG1686" s="34"/>
      <c r="EAN1686" s="35"/>
      <c r="EAO1686" s="34"/>
      <c r="EAV1686" s="35"/>
      <c r="EAW1686" s="34"/>
      <c r="EBD1686" s="35"/>
      <c r="EBE1686" s="34"/>
      <c r="EBL1686" s="35"/>
      <c r="EBM1686" s="34"/>
      <c r="EBT1686" s="35"/>
      <c r="EBU1686" s="34"/>
      <c r="ECB1686" s="35"/>
      <c r="ECC1686" s="34"/>
      <c r="ECJ1686" s="35"/>
      <c r="ECK1686" s="34"/>
      <c r="ECR1686" s="35"/>
      <c r="ECS1686" s="34"/>
      <c r="ECZ1686" s="35"/>
      <c r="EDA1686" s="34"/>
      <c r="EDH1686" s="35"/>
      <c r="EDI1686" s="34"/>
      <c r="EDP1686" s="35"/>
      <c r="EDQ1686" s="34"/>
      <c r="EDX1686" s="35"/>
      <c r="EDY1686" s="34"/>
      <c r="EEF1686" s="35"/>
      <c r="EEG1686" s="34"/>
      <c r="EEN1686" s="35"/>
      <c r="EEO1686" s="34"/>
      <c r="EEV1686" s="35"/>
      <c r="EEW1686" s="34"/>
      <c r="EFD1686" s="35"/>
      <c r="EFE1686" s="34"/>
      <c r="EFL1686" s="35"/>
      <c r="EFM1686" s="34"/>
      <c r="EFT1686" s="35"/>
      <c r="EFU1686" s="34"/>
      <c r="EGB1686" s="35"/>
      <c r="EGC1686" s="34"/>
      <c r="EGJ1686" s="35"/>
      <c r="EGK1686" s="34"/>
      <c r="EGR1686" s="35"/>
      <c r="EGS1686" s="34"/>
      <c r="EGZ1686" s="35"/>
      <c r="EHA1686" s="34"/>
      <c r="EHH1686" s="35"/>
      <c r="EHI1686" s="34"/>
      <c r="EHP1686" s="35"/>
      <c r="EHQ1686" s="34"/>
      <c r="EHX1686" s="35"/>
      <c r="EHY1686" s="34"/>
      <c r="EIF1686" s="35"/>
      <c r="EIG1686" s="34"/>
      <c r="EIN1686" s="35"/>
      <c r="EIO1686" s="34"/>
      <c r="EIV1686" s="35"/>
      <c r="EIW1686" s="34"/>
      <c r="EJD1686" s="35"/>
      <c r="EJE1686" s="34"/>
      <c r="EJL1686" s="35"/>
      <c r="EJM1686" s="34"/>
      <c r="EJT1686" s="35"/>
      <c r="EJU1686" s="34"/>
      <c r="EKB1686" s="35"/>
      <c r="EKC1686" s="34"/>
      <c r="EKJ1686" s="35"/>
      <c r="EKK1686" s="34"/>
      <c r="EKR1686" s="35"/>
      <c r="EKS1686" s="34"/>
      <c r="EKZ1686" s="35"/>
      <c r="ELA1686" s="34"/>
      <c r="ELH1686" s="35"/>
      <c r="ELI1686" s="34"/>
      <c r="ELP1686" s="35"/>
      <c r="ELQ1686" s="34"/>
      <c r="ELX1686" s="35"/>
      <c r="ELY1686" s="34"/>
      <c r="EMF1686" s="35"/>
      <c r="EMG1686" s="34"/>
      <c r="EMN1686" s="35"/>
      <c r="EMO1686" s="34"/>
      <c r="EMV1686" s="35"/>
      <c r="EMW1686" s="34"/>
      <c r="END1686" s="35"/>
      <c r="ENE1686" s="34"/>
      <c r="ENL1686" s="35"/>
      <c r="ENM1686" s="34"/>
      <c r="ENT1686" s="35"/>
      <c r="ENU1686" s="34"/>
      <c r="EOB1686" s="35"/>
      <c r="EOC1686" s="34"/>
      <c r="EOJ1686" s="35"/>
      <c r="EOK1686" s="34"/>
      <c r="EOR1686" s="35"/>
      <c r="EOS1686" s="34"/>
      <c r="EOZ1686" s="35"/>
      <c r="EPA1686" s="34"/>
      <c r="EPH1686" s="35"/>
      <c r="EPI1686" s="34"/>
      <c r="EPP1686" s="35"/>
      <c r="EPQ1686" s="34"/>
      <c r="EPX1686" s="35"/>
      <c r="EPY1686" s="34"/>
      <c r="EQF1686" s="35"/>
      <c r="EQG1686" s="34"/>
      <c r="EQN1686" s="35"/>
      <c r="EQO1686" s="34"/>
      <c r="EQV1686" s="35"/>
      <c r="EQW1686" s="34"/>
      <c r="ERD1686" s="35"/>
      <c r="ERE1686" s="34"/>
      <c r="ERL1686" s="35"/>
      <c r="ERM1686" s="34"/>
      <c r="ERT1686" s="35"/>
      <c r="ERU1686" s="34"/>
      <c r="ESB1686" s="35"/>
      <c r="ESC1686" s="34"/>
      <c r="ESJ1686" s="35"/>
      <c r="ESK1686" s="34"/>
      <c r="ESR1686" s="35"/>
      <c r="ESS1686" s="34"/>
      <c r="ESZ1686" s="35"/>
      <c r="ETA1686" s="34"/>
      <c r="ETH1686" s="35"/>
      <c r="ETI1686" s="34"/>
      <c r="ETP1686" s="35"/>
      <c r="ETQ1686" s="34"/>
      <c r="ETX1686" s="35"/>
      <c r="ETY1686" s="34"/>
      <c r="EUF1686" s="35"/>
      <c r="EUG1686" s="34"/>
      <c r="EUN1686" s="35"/>
      <c r="EUO1686" s="34"/>
      <c r="EUV1686" s="35"/>
      <c r="EUW1686" s="34"/>
      <c r="EVD1686" s="35"/>
      <c r="EVE1686" s="34"/>
      <c r="EVL1686" s="35"/>
      <c r="EVM1686" s="34"/>
      <c r="EVT1686" s="35"/>
      <c r="EVU1686" s="34"/>
      <c r="EWB1686" s="35"/>
      <c r="EWC1686" s="34"/>
      <c r="EWJ1686" s="35"/>
      <c r="EWK1686" s="34"/>
      <c r="EWR1686" s="35"/>
      <c r="EWS1686" s="34"/>
      <c r="EWZ1686" s="35"/>
      <c r="EXA1686" s="34"/>
      <c r="EXH1686" s="35"/>
      <c r="EXI1686" s="34"/>
      <c r="EXP1686" s="35"/>
      <c r="EXQ1686" s="34"/>
      <c r="EXX1686" s="35"/>
      <c r="EXY1686" s="34"/>
      <c r="EYF1686" s="35"/>
      <c r="EYG1686" s="34"/>
      <c r="EYN1686" s="35"/>
      <c r="EYO1686" s="34"/>
      <c r="EYV1686" s="35"/>
      <c r="EYW1686" s="34"/>
      <c r="EZD1686" s="35"/>
      <c r="EZE1686" s="34"/>
      <c r="EZL1686" s="35"/>
      <c r="EZM1686" s="34"/>
      <c r="EZT1686" s="35"/>
      <c r="EZU1686" s="34"/>
      <c r="FAB1686" s="35"/>
      <c r="FAC1686" s="34"/>
      <c r="FAJ1686" s="35"/>
      <c r="FAK1686" s="34"/>
      <c r="FAR1686" s="35"/>
      <c r="FAS1686" s="34"/>
      <c r="FAZ1686" s="35"/>
      <c r="FBA1686" s="34"/>
      <c r="FBH1686" s="35"/>
      <c r="FBI1686" s="34"/>
      <c r="FBP1686" s="35"/>
      <c r="FBQ1686" s="34"/>
      <c r="FBX1686" s="35"/>
      <c r="FBY1686" s="34"/>
      <c r="FCF1686" s="35"/>
      <c r="FCG1686" s="34"/>
      <c r="FCN1686" s="35"/>
      <c r="FCO1686" s="34"/>
      <c r="FCV1686" s="35"/>
      <c r="FCW1686" s="34"/>
      <c r="FDD1686" s="35"/>
      <c r="FDE1686" s="34"/>
      <c r="FDL1686" s="35"/>
      <c r="FDM1686" s="34"/>
      <c r="FDT1686" s="35"/>
      <c r="FDU1686" s="34"/>
      <c r="FEB1686" s="35"/>
      <c r="FEC1686" s="34"/>
      <c r="FEJ1686" s="35"/>
      <c r="FEK1686" s="34"/>
      <c r="FER1686" s="35"/>
      <c r="FES1686" s="34"/>
      <c r="FEZ1686" s="35"/>
      <c r="FFA1686" s="34"/>
      <c r="FFH1686" s="35"/>
      <c r="FFI1686" s="34"/>
      <c r="FFP1686" s="35"/>
      <c r="FFQ1686" s="34"/>
      <c r="FFX1686" s="35"/>
      <c r="FFY1686" s="34"/>
      <c r="FGF1686" s="35"/>
      <c r="FGG1686" s="34"/>
      <c r="FGN1686" s="35"/>
      <c r="FGO1686" s="34"/>
      <c r="FGV1686" s="35"/>
      <c r="FGW1686" s="34"/>
      <c r="FHD1686" s="35"/>
      <c r="FHE1686" s="34"/>
      <c r="FHL1686" s="35"/>
      <c r="FHM1686" s="34"/>
      <c r="FHT1686" s="35"/>
      <c r="FHU1686" s="34"/>
      <c r="FIB1686" s="35"/>
      <c r="FIC1686" s="34"/>
      <c r="FIJ1686" s="35"/>
      <c r="FIK1686" s="34"/>
      <c r="FIR1686" s="35"/>
      <c r="FIS1686" s="34"/>
      <c r="FIZ1686" s="35"/>
      <c r="FJA1686" s="34"/>
      <c r="FJH1686" s="35"/>
      <c r="FJI1686" s="34"/>
      <c r="FJP1686" s="35"/>
      <c r="FJQ1686" s="34"/>
      <c r="FJX1686" s="35"/>
      <c r="FJY1686" s="34"/>
      <c r="FKF1686" s="35"/>
      <c r="FKG1686" s="34"/>
      <c r="FKN1686" s="35"/>
      <c r="FKO1686" s="34"/>
      <c r="FKV1686" s="35"/>
      <c r="FKW1686" s="34"/>
      <c r="FLD1686" s="35"/>
      <c r="FLE1686" s="34"/>
      <c r="FLL1686" s="35"/>
      <c r="FLM1686" s="34"/>
      <c r="FLT1686" s="35"/>
      <c r="FLU1686" s="34"/>
      <c r="FMB1686" s="35"/>
      <c r="FMC1686" s="34"/>
      <c r="FMJ1686" s="35"/>
      <c r="FMK1686" s="34"/>
      <c r="FMR1686" s="35"/>
      <c r="FMS1686" s="34"/>
      <c r="FMZ1686" s="35"/>
      <c r="FNA1686" s="34"/>
      <c r="FNH1686" s="35"/>
      <c r="FNI1686" s="34"/>
      <c r="FNP1686" s="35"/>
      <c r="FNQ1686" s="34"/>
      <c r="FNX1686" s="35"/>
      <c r="FNY1686" s="34"/>
      <c r="FOF1686" s="35"/>
      <c r="FOG1686" s="34"/>
      <c r="FON1686" s="35"/>
      <c r="FOO1686" s="34"/>
      <c r="FOV1686" s="35"/>
      <c r="FOW1686" s="34"/>
      <c r="FPD1686" s="35"/>
      <c r="FPE1686" s="34"/>
      <c r="FPL1686" s="35"/>
      <c r="FPM1686" s="34"/>
      <c r="FPT1686" s="35"/>
      <c r="FPU1686" s="34"/>
      <c r="FQB1686" s="35"/>
      <c r="FQC1686" s="34"/>
      <c r="FQJ1686" s="35"/>
      <c r="FQK1686" s="34"/>
      <c r="FQR1686" s="35"/>
      <c r="FQS1686" s="34"/>
      <c r="FQZ1686" s="35"/>
      <c r="FRA1686" s="34"/>
      <c r="FRH1686" s="35"/>
      <c r="FRI1686" s="34"/>
      <c r="FRP1686" s="35"/>
      <c r="FRQ1686" s="34"/>
      <c r="FRX1686" s="35"/>
      <c r="FRY1686" s="34"/>
      <c r="FSF1686" s="35"/>
      <c r="FSG1686" s="34"/>
      <c r="FSN1686" s="35"/>
      <c r="FSO1686" s="34"/>
      <c r="FSV1686" s="35"/>
      <c r="FSW1686" s="34"/>
      <c r="FTD1686" s="35"/>
      <c r="FTE1686" s="34"/>
      <c r="FTL1686" s="35"/>
      <c r="FTM1686" s="34"/>
      <c r="FTT1686" s="35"/>
      <c r="FTU1686" s="34"/>
      <c r="FUB1686" s="35"/>
      <c r="FUC1686" s="34"/>
      <c r="FUJ1686" s="35"/>
      <c r="FUK1686" s="34"/>
      <c r="FUR1686" s="35"/>
      <c r="FUS1686" s="34"/>
      <c r="FUZ1686" s="35"/>
      <c r="FVA1686" s="34"/>
      <c r="FVH1686" s="35"/>
      <c r="FVI1686" s="34"/>
      <c r="FVP1686" s="35"/>
      <c r="FVQ1686" s="34"/>
      <c r="FVX1686" s="35"/>
      <c r="FVY1686" s="34"/>
      <c r="FWF1686" s="35"/>
      <c r="FWG1686" s="34"/>
      <c r="FWN1686" s="35"/>
      <c r="FWO1686" s="34"/>
      <c r="FWV1686" s="35"/>
      <c r="FWW1686" s="34"/>
      <c r="FXD1686" s="35"/>
      <c r="FXE1686" s="34"/>
      <c r="FXL1686" s="35"/>
      <c r="FXM1686" s="34"/>
      <c r="FXT1686" s="35"/>
      <c r="FXU1686" s="34"/>
      <c r="FYB1686" s="35"/>
      <c r="FYC1686" s="34"/>
      <c r="FYJ1686" s="35"/>
      <c r="FYK1686" s="34"/>
      <c r="FYR1686" s="35"/>
      <c r="FYS1686" s="34"/>
      <c r="FYZ1686" s="35"/>
      <c r="FZA1686" s="34"/>
      <c r="FZH1686" s="35"/>
      <c r="FZI1686" s="34"/>
      <c r="FZP1686" s="35"/>
      <c r="FZQ1686" s="34"/>
      <c r="FZX1686" s="35"/>
      <c r="FZY1686" s="34"/>
      <c r="GAF1686" s="35"/>
      <c r="GAG1686" s="34"/>
      <c r="GAN1686" s="35"/>
      <c r="GAO1686" s="34"/>
      <c r="GAV1686" s="35"/>
      <c r="GAW1686" s="34"/>
      <c r="GBD1686" s="35"/>
      <c r="GBE1686" s="34"/>
      <c r="GBL1686" s="35"/>
      <c r="GBM1686" s="34"/>
      <c r="GBT1686" s="35"/>
      <c r="GBU1686" s="34"/>
      <c r="GCB1686" s="35"/>
      <c r="GCC1686" s="34"/>
      <c r="GCJ1686" s="35"/>
      <c r="GCK1686" s="34"/>
      <c r="GCR1686" s="35"/>
      <c r="GCS1686" s="34"/>
      <c r="GCZ1686" s="35"/>
      <c r="GDA1686" s="34"/>
      <c r="GDH1686" s="35"/>
      <c r="GDI1686" s="34"/>
      <c r="GDP1686" s="35"/>
      <c r="GDQ1686" s="34"/>
      <c r="GDX1686" s="35"/>
      <c r="GDY1686" s="34"/>
      <c r="GEF1686" s="35"/>
      <c r="GEG1686" s="34"/>
      <c r="GEN1686" s="35"/>
      <c r="GEO1686" s="34"/>
      <c r="GEV1686" s="35"/>
      <c r="GEW1686" s="34"/>
      <c r="GFD1686" s="35"/>
      <c r="GFE1686" s="34"/>
      <c r="GFL1686" s="35"/>
      <c r="GFM1686" s="34"/>
      <c r="GFT1686" s="35"/>
      <c r="GFU1686" s="34"/>
      <c r="GGB1686" s="35"/>
      <c r="GGC1686" s="34"/>
      <c r="GGJ1686" s="35"/>
      <c r="GGK1686" s="34"/>
      <c r="GGR1686" s="35"/>
      <c r="GGS1686" s="34"/>
      <c r="GGZ1686" s="35"/>
      <c r="GHA1686" s="34"/>
      <c r="GHH1686" s="35"/>
      <c r="GHI1686" s="34"/>
      <c r="GHP1686" s="35"/>
      <c r="GHQ1686" s="34"/>
      <c r="GHX1686" s="35"/>
      <c r="GHY1686" s="34"/>
      <c r="GIF1686" s="35"/>
      <c r="GIG1686" s="34"/>
      <c r="GIN1686" s="35"/>
      <c r="GIO1686" s="34"/>
      <c r="GIV1686" s="35"/>
      <c r="GIW1686" s="34"/>
      <c r="GJD1686" s="35"/>
      <c r="GJE1686" s="34"/>
      <c r="GJL1686" s="35"/>
      <c r="GJM1686" s="34"/>
      <c r="GJT1686" s="35"/>
      <c r="GJU1686" s="34"/>
      <c r="GKB1686" s="35"/>
      <c r="GKC1686" s="34"/>
      <c r="GKJ1686" s="35"/>
      <c r="GKK1686" s="34"/>
      <c r="GKR1686" s="35"/>
      <c r="GKS1686" s="34"/>
      <c r="GKZ1686" s="35"/>
      <c r="GLA1686" s="34"/>
      <c r="GLH1686" s="35"/>
      <c r="GLI1686" s="34"/>
      <c r="GLP1686" s="35"/>
      <c r="GLQ1686" s="34"/>
      <c r="GLX1686" s="35"/>
      <c r="GLY1686" s="34"/>
      <c r="GMF1686" s="35"/>
      <c r="GMG1686" s="34"/>
      <c r="GMN1686" s="35"/>
      <c r="GMO1686" s="34"/>
      <c r="GMV1686" s="35"/>
      <c r="GMW1686" s="34"/>
      <c r="GND1686" s="35"/>
      <c r="GNE1686" s="34"/>
      <c r="GNL1686" s="35"/>
      <c r="GNM1686" s="34"/>
      <c r="GNT1686" s="35"/>
      <c r="GNU1686" s="34"/>
      <c r="GOB1686" s="35"/>
      <c r="GOC1686" s="34"/>
      <c r="GOJ1686" s="35"/>
      <c r="GOK1686" s="34"/>
      <c r="GOR1686" s="35"/>
      <c r="GOS1686" s="34"/>
      <c r="GOZ1686" s="35"/>
      <c r="GPA1686" s="34"/>
      <c r="GPH1686" s="35"/>
      <c r="GPI1686" s="34"/>
      <c r="GPP1686" s="35"/>
      <c r="GPQ1686" s="34"/>
      <c r="GPX1686" s="35"/>
      <c r="GPY1686" s="34"/>
      <c r="GQF1686" s="35"/>
      <c r="GQG1686" s="34"/>
      <c r="GQN1686" s="35"/>
      <c r="GQO1686" s="34"/>
      <c r="GQV1686" s="35"/>
      <c r="GQW1686" s="34"/>
      <c r="GRD1686" s="35"/>
      <c r="GRE1686" s="34"/>
      <c r="GRL1686" s="35"/>
      <c r="GRM1686" s="34"/>
      <c r="GRT1686" s="35"/>
      <c r="GRU1686" s="34"/>
      <c r="GSB1686" s="35"/>
      <c r="GSC1686" s="34"/>
      <c r="GSJ1686" s="35"/>
      <c r="GSK1686" s="34"/>
      <c r="GSR1686" s="35"/>
      <c r="GSS1686" s="34"/>
      <c r="GSZ1686" s="35"/>
      <c r="GTA1686" s="34"/>
      <c r="GTH1686" s="35"/>
      <c r="GTI1686" s="34"/>
      <c r="GTP1686" s="35"/>
      <c r="GTQ1686" s="34"/>
      <c r="GTX1686" s="35"/>
      <c r="GTY1686" s="34"/>
      <c r="GUF1686" s="35"/>
      <c r="GUG1686" s="34"/>
      <c r="GUN1686" s="35"/>
      <c r="GUO1686" s="34"/>
      <c r="GUV1686" s="35"/>
      <c r="GUW1686" s="34"/>
      <c r="GVD1686" s="35"/>
      <c r="GVE1686" s="34"/>
      <c r="GVL1686" s="35"/>
      <c r="GVM1686" s="34"/>
      <c r="GVT1686" s="35"/>
      <c r="GVU1686" s="34"/>
      <c r="GWB1686" s="35"/>
      <c r="GWC1686" s="34"/>
      <c r="GWJ1686" s="35"/>
      <c r="GWK1686" s="34"/>
      <c r="GWR1686" s="35"/>
      <c r="GWS1686" s="34"/>
      <c r="GWZ1686" s="35"/>
      <c r="GXA1686" s="34"/>
      <c r="GXH1686" s="35"/>
      <c r="GXI1686" s="34"/>
      <c r="GXP1686" s="35"/>
      <c r="GXQ1686" s="34"/>
      <c r="GXX1686" s="35"/>
      <c r="GXY1686" s="34"/>
      <c r="GYF1686" s="35"/>
      <c r="GYG1686" s="34"/>
      <c r="GYN1686" s="35"/>
      <c r="GYO1686" s="34"/>
      <c r="GYV1686" s="35"/>
      <c r="GYW1686" s="34"/>
      <c r="GZD1686" s="35"/>
      <c r="GZE1686" s="34"/>
      <c r="GZL1686" s="35"/>
      <c r="GZM1686" s="34"/>
      <c r="GZT1686" s="35"/>
      <c r="GZU1686" s="34"/>
      <c r="HAB1686" s="35"/>
      <c r="HAC1686" s="34"/>
      <c r="HAJ1686" s="35"/>
      <c r="HAK1686" s="34"/>
      <c r="HAR1686" s="35"/>
      <c r="HAS1686" s="34"/>
      <c r="HAZ1686" s="35"/>
      <c r="HBA1686" s="34"/>
      <c r="HBH1686" s="35"/>
      <c r="HBI1686" s="34"/>
      <c r="HBP1686" s="35"/>
      <c r="HBQ1686" s="34"/>
      <c r="HBX1686" s="35"/>
      <c r="HBY1686" s="34"/>
      <c r="HCF1686" s="35"/>
      <c r="HCG1686" s="34"/>
      <c r="HCN1686" s="35"/>
      <c r="HCO1686" s="34"/>
      <c r="HCV1686" s="35"/>
      <c r="HCW1686" s="34"/>
      <c r="HDD1686" s="35"/>
      <c r="HDE1686" s="34"/>
      <c r="HDL1686" s="35"/>
      <c r="HDM1686" s="34"/>
      <c r="HDT1686" s="35"/>
      <c r="HDU1686" s="34"/>
      <c r="HEB1686" s="35"/>
      <c r="HEC1686" s="34"/>
      <c r="HEJ1686" s="35"/>
      <c r="HEK1686" s="34"/>
      <c r="HER1686" s="35"/>
      <c r="HES1686" s="34"/>
      <c r="HEZ1686" s="35"/>
      <c r="HFA1686" s="34"/>
      <c r="HFH1686" s="35"/>
      <c r="HFI1686" s="34"/>
      <c r="HFP1686" s="35"/>
      <c r="HFQ1686" s="34"/>
      <c r="HFX1686" s="35"/>
      <c r="HFY1686" s="34"/>
      <c r="HGF1686" s="35"/>
      <c r="HGG1686" s="34"/>
      <c r="HGN1686" s="35"/>
      <c r="HGO1686" s="34"/>
      <c r="HGV1686" s="35"/>
      <c r="HGW1686" s="34"/>
      <c r="HHD1686" s="35"/>
      <c r="HHE1686" s="34"/>
      <c r="HHL1686" s="35"/>
      <c r="HHM1686" s="34"/>
      <c r="HHT1686" s="35"/>
      <c r="HHU1686" s="34"/>
      <c r="HIB1686" s="35"/>
      <c r="HIC1686" s="34"/>
      <c r="HIJ1686" s="35"/>
      <c r="HIK1686" s="34"/>
      <c r="HIR1686" s="35"/>
      <c r="HIS1686" s="34"/>
      <c r="HIZ1686" s="35"/>
      <c r="HJA1686" s="34"/>
      <c r="HJH1686" s="35"/>
      <c r="HJI1686" s="34"/>
      <c r="HJP1686" s="35"/>
      <c r="HJQ1686" s="34"/>
      <c r="HJX1686" s="35"/>
      <c r="HJY1686" s="34"/>
      <c r="HKF1686" s="35"/>
      <c r="HKG1686" s="34"/>
      <c r="HKN1686" s="35"/>
      <c r="HKO1686" s="34"/>
      <c r="HKV1686" s="35"/>
      <c r="HKW1686" s="34"/>
      <c r="HLD1686" s="35"/>
      <c r="HLE1686" s="34"/>
      <c r="HLL1686" s="35"/>
      <c r="HLM1686" s="34"/>
      <c r="HLT1686" s="35"/>
      <c r="HLU1686" s="34"/>
      <c r="HMB1686" s="35"/>
      <c r="HMC1686" s="34"/>
      <c r="HMJ1686" s="35"/>
      <c r="HMK1686" s="34"/>
      <c r="HMR1686" s="35"/>
      <c r="HMS1686" s="34"/>
      <c r="HMZ1686" s="35"/>
      <c r="HNA1686" s="34"/>
      <c r="HNH1686" s="35"/>
      <c r="HNI1686" s="34"/>
      <c r="HNP1686" s="35"/>
      <c r="HNQ1686" s="34"/>
      <c r="HNX1686" s="35"/>
      <c r="HNY1686" s="34"/>
      <c r="HOF1686" s="35"/>
      <c r="HOG1686" s="34"/>
      <c r="HON1686" s="35"/>
      <c r="HOO1686" s="34"/>
      <c r="HOV1686" s="35"/>
      <c r="HOW1686" s="34"/>
      <c r="HPD1686" s="35"/>
      <c r="HPE1686" s="34"/>
      <c r="HPL1686" s="35"/>
      <c r="HPM1686" s="34"/>
      <c r="HPT1686" s="35"/>
      <c r="HPU1686" s="34"/>
      <c r="HQB1686" s="35"/>
      <c r="HQC1686" s="34"/>
      <c r="HQJ1686" s="35"/>
      <c r="HQK1686" s="34"/>
      <c r="HQR1686" s="35"/>
      <c r="HQS1686" s="34"/>
      <c r="HQZ1686" s="35"/>
      <c r="HRA1686" s="34"/>
      <c r="HRH1686" s="35"/>
      <c r="HRI1686" s="34"/>
      <c r="HRP1686" s="35"/>
      <c r="HRQ1686" s="34"/>
      <c r="HRX1686" s="35"/>
      <c r="HRY1686" s="34"/>
      <c r="HSF1686" s="35"/>
      <c r="HSG1686" s="34"/>
      <c r="HSN1686" s="35"/>
      <c r="HSO1686" s="34"/>
      <c r="HSV1686" s="35"/>
      <c r="HSW1686" s="34"/>
      <c r="HTD1686" s="35"/>
      <c r="HTE1686" s="34"/>
      <c r="HTL1686" s="35"/>
      <c r="HTM1686" s="34"/>
      <c r="HTT1686" s="35"/>
      <c r="HTU1686" s="34"/>
      <c r="HUB1686" s="35"/>
      <c r="HUC1686" s="34"/>
      <c r="HUJ1686" s="35"/>
      <c r="HUK1686" s="34"/>
      <c r="HUR1686" s="35"/>
      <c r="HUS1686" s="34"/>
      <c r="HUZ1686" s="35"/>
      <c r="HVA1686" s="34"/>
      <c r="HVH1686" s="35"/>
      <c r="HVI1686" s="34"/>
      <c r="HVP1686" s="35"/>
      <c r="HVQ1686" s="34"/>
      <c r="HVX1686" s="35"/>
      <c r="HVY1686" s="34"/>
      <c r="HWF1686" s="35"/>
      <c r="HWG1686" s="34"/>
      <c r="HWN1686" s="35"/>
      <c r="HWO1686" s="34"/>
      <c r="HWV1686" s="35"/>
      <c r="HWW1686" s="34"/>
      <c r="HXD1686" s="35"/>
      <c r="HXE1686" s="34"/>
      <c r="HXL1686" s="35"/>
      <c r="HXM1686" s="34"/>
      <c r="HXT1686" s="35"/>
      <c r="HXU1686" s="34"/>
      <c r="HYB1686" s="35"/>
      <c r="HYC1686" s="34"/>
      <c r="HYJ1686" s="35"/>
      <c r="HYK1686" s="34"/>
      <c r="HYR1686" s="35"/>
      <c r="HYS1686" s="34"/>
      <c r="HYZ1686" s="35"/>
      <c r="HZA1686" s="34"/>
      <c r="HZH1686" s="35"/>
      <c r="HZI1686" s="34"/>
      <c r="HZP1686" s="35"/>
      <c r="HZQ1686" s="34"/>
      <c r="HZX1686" s="35"/>
      <c r="HZY1686" s="34"/>
      <c r="IAF1686" s="35"/>
      <c r="IAG1686" s="34"/>
      <c r="IAN1686" s="35"/>
      <c r="IAO1686" s="34"/>
      <c r="IAV1686" s="35"/>
      <c r="IAW1686" s="34"/>
      <c r="IBD1686" s="35"/>
      <c r="IBE1686" s="34"/>
      <c r="IBL1686" s="35"/>
      <c r="IBM1686" s="34"/>
      <c r="IBT1686" s="35"/>
      <c r="IBU1686" s="34"/>
      <c r="ICB1686" s="35"/>
      <c r="ICC1686" s="34"/>
      <c r="ICJ1686" s="35"/>
      <c r="ICK1686" s="34"/>
      <c r="ICR1686" s="35"/>
      <c r="ICS1686" s="34"/>
      <c r="ICZ1686" s="35"/>
      <c r="IDA1686" s="34"/>
      <c r="IDH1686" s="35"/>
      <c r="IDI1686" s="34"/>
      <c r="IDP1686" s="35"/>
      <c r="IDQ1686" s="34"/>
      <c r="IDX1686" s="35"/>
      <c r="IDY1686" s="34"/>
      <c r="IEF1686" s="35"/>
      <c r="IEG1686" s="34"/>
      <c r="IEN1686" s="35"/>
      <c r="IEO1686" s="34"/>
      <c r="IEV1686" s="35"/>
      <c r="IEW1686" s="34"/>
      <c r="IFD1686" s="35"/>
      <c r="IFE1686" s="34"/>
      <c r="IFL1686" s="35"/>
      <c r="IFM1686" s="34"/>
      <c r="IFT1686" s="35"/>
      <c r="IFU1686" s="34"/>
      <c r="IGB1686" s="35"/>
      <c r="IGC1686" s="34"/>
      <c r="IGJ1686" s="35"/>
      <c r="IGK1686" s="34"/>
      <c r="IGR1686" s="35"/>
      <c r="IGS1686" s="34"/>
      <c r="IGZ1686" s="35"/>
      <c r="IHA1686" s="34"/>
      <c r="IHH1686" s="35"/>
      <c r="IHI1686" s="34"/>
      <c r="IHP1686" s="35"/>
      <c r="IHQ1686" s="34"/>
      <c r="IHX1686" s="35"/>
      <c r="IHY1686" s="34"/>
      <c r="IIF1686" s="35"/>
      <c r="IIG1686" s="34"/>
      <c r="IIN1686" s="35"/>
      <c r="IIO1686" s="34"/>
      <c r="IIV1686" s="35"/>
      <c r="IIW1686" s="34"/>
      <c r="IJD1686" s="35"/>
      <c r="IJE1686" s="34"/>
      <c r="IJL1686" s="35"/>
      <c r="IJM1686" s="34"/>
      <c r="IJT1686" s="35"/>
      <c r="IJU1686" s="34"/>
      <c r="IKB1686" s="35"/>
      <c r="IKC1686" s="34"/>
      <c r="IKJ1686" s="35"/>
      <c r="IKK1686" s="34"/>
      <c r="IKR1686" s="35"/>
      <c r="IKS1686" s="34"/>
      <c r="IKZ1686" s="35"/>
      <c r="ILA1686" s="34"/>
      <c r="ILH1686" s="35"/>
      <c r="ILI1686" s="34"/>
      <c r="ILP1686" s="35"/>
      <c r="ILQ1686" s="34"/>
      <c r="ILX1686" s="35"/>
      <c r="ILY1686" s="34"/>
      <c r="IMF1686" s="35"/>
      <c r="IMG1686" s="34"/>
      <c r="IMN1686" s="35"/>
      <c r="IMO1686" s="34"/>
      <c r="IMV1686" s="35"/>
      <c r="IMW1686" s="34"/>
      <c r="IND1686" s="35"/>
      <c r="INE1686" s="34"/>
      <c r="INL1686" s="35"/>
      <c r="INM1686" s="34"/>
      <c r="INT1686" s="35"/>
      <c r="INU1686" s="34"/>
      <c r="IOB1686" s="35"/>
      <c r="IOC1686" s="34"/>
      <c r="IOJ1686" s="35"/>
      <c r="IOK1686" s="34"/>
      <c r="IOR1686" s="35"/>
      <c r="IOS1686" s="34"/>
      <c r="IOZ1686" s="35"/>
      <c r="IPA1686" s="34"/>
      <c r="IPH1686" s="35"/>
      <c r="IPI1686" s="34"/>
      <c r="IPP1686" s="35"/>
      <c r="IPQ1686" s="34"/>
      <c r="IPX1686" s="35"/>
      <c r="IPY1686" s="34"/>
      <c r="IQF1686" s="35"/>
      <c r="IQG1686" s="34"/>
      <c r="IQN1686" s="35"/>
      <c r="IQO1686" s="34"/>
      <c r="IQV1686" s="35"/>
      <c r="IQW1686" s="34"/>
      <c r="IRD1686" s="35"/>
      <c r="IRE1686" s="34"/>
      <c r="IRL1686" s="35"/>
      <c r="IRM1686" s="34"/>
      <c r="IRT1686" s="35"/>
      <c r="IRU1686" s="34"/>
      <c r="ISB1686" s="35"/>
      <c r="ISC1686" s="34"/>
      <c r="ISJ1686" s="35"/>
      <c r="ISK1686" s="34"/>
      <c r="ISR1686" s="35"/>
      <c r="ISS1686" s="34"/>
      <c r="ISZ1686" s="35"/>
      <c r="ITA1686" s="34"/>
      <c r="ITH1686" s="35"/>
      <c r="ITI1686" s="34"/>
      <c r="ITP1686" s="35"/>
      <c r="ITQ1686" s="34"/>
      <c r="ITX1686" s="35"/>
      <c r="ITY1686" s="34"/>
      <c r="IUF1686" s="35"/>
      <c r="IUG1686" s="34"/>
      <c r="IUN1686" s="35"/>
      <c r="IUO1686" s="34"/>
      <c r="IUV1686" s="35"/>
      <c r="IUW1686" s="34"/>
      <c r="IVD1686" s="35"/>
      <c r="IVE1686" s="34"/>
      <c r="IVL1686" s="35"/>
      <c r="IVM1686" s="34"/>
      <c r="IVT1686" s="35"/>
      <c r="IVU1686" s="34"/>
      <c r="IWB1686" s="35"/>
      <c r="IWC1686" s="34"/>
      <c r="IWJ1686" s="35"/>
      <c r="IWK1686" s="34"/>
      <c r="IWR1686" s="35"/>
      <c r="IWS1686" s="34"/>
      <c r="IWZ1686" s="35"/>
      <c r="IXA1686" s="34"/>
      <c r="IXH1686" s="35"/>
      <c r="IXI1686" s="34"/>
      <c r="IXP1686" s="35"/>
      <c r="IXQ1686" s="34"/>
      <c r="IXX1686" s="35"/>
      <c r="IXY1686" s="34"/>
      <c r="IYF1686" s="35"/>
      <c r="IYG1686" s="34"/>
      <c r="IYN1686" s="35"/>
      <c r="IYO1686" s="34"/>
      <c r="IYV1686" s="35"/>
      <c r="IYW1686" s="34"/>
      <c r="IZD1686" s="35"/>
      <c r="IZE1686" s="34"/>
      <c r="IZL1686" s="35"/>
      <c r="IZM1686" s="34"/>
      <c r="IZT1686" s="35"/>
      <c r="IZU1686" s="34"/>
      <c r="JAB1686" s="35"/>
      <c r="JAC1686" s="34"/>
      <c r="JAJ1686" s="35"/>
      <c r="JAK1686" s="34"/>
      <c r="JAR1686" s="35"/>
      <c r="JAS1686" s="34"/>
      <c r="JAZ1686" s="35"/>
      <c r="JBA1686" s="34"/>
      <c r="JBH1686" s="35"/>
      <c r="JBI1686" s="34"/>
      <c r="JBP1686" s="35"/>
      <c r="JBQ1686" s="34"/>
      <c r="JBX1686" s="35"/>
      <c r="JBY1686" s="34"/>
      <c r="JCF1686" s="35"/>
      <c r="JCG1686" s="34"/>
      <c r="JCN1686" s="35"/>
      <c r="JCO1686" s="34"/>
      <c r="JCV1686" s="35"/>
      <c r="JCW1686" s="34"/>
      <c r="JDD1686" s="35"/>
      <c r="JDE1686" s="34"/>
      <c r="JDL1686" s="35"/>
      <c r="JDM1686" s="34"/>
      <c r="JDT1686" s="35"/>
      <c r="JDU1686" s="34"/>
      <c r="JEB1686" s="35"/>
      <c r="JEC1686" s="34"/>
      <c r="JEJ1686" s="35"/>
      <c r="JEK1686" s="34"/>
      <c r="JER1686" s="35"/>
      <c r="JES1686" s="34"/>
      <c r="JEZ1686" s="35"/>
      <c r="JFA1686" s="34"/>
      <c r="JFH1686" s="35"/>
      <c r="JFI1686" s="34"/>
      <c r="JFP1686" s="35"/>
      <c r="JFQ1686" s="34"/>
      <c r="JFX1686" s="35"/>
      <c r="JFY1686" s="34"/>
      <c r="JGF1686" s="35"/>
      <c r="JGG1686" s="34"/>
      <c r="JGN1686" s="35"/>
      <c r="JGO1686" s="34"/>
      <c r="JGV1686" s="35"/>
      <c r="JGW1686" s="34"/>
      <c r="JHD1686" s="35"/>
      <c r="JHE1686" s="34"/>
      <c r="JHL1686" s="35"/>
      <c r="JHM1686" s="34"/>
      <c r="JHT1686" s="35"/>
      <c r="JHU1686" s="34"/>
      <c r="JIB1686" s="35"/>
      <c r="JIC1686" s="34"/>
      <c r="JIJ1686" s="35"/>
      <c r="JIK1686" s="34"/>
      <c r="JIR1686" s="35"/>
      <c r="JIS1686" s="34"/>
      <c r="JIZ1686" s="35"/>
      <c r="JJA1686" s="34"/>
      <c r="JJH1686" s="35"/>
      <c r="JJI1686" s="34"/>
      <c r="JJP1686" s="35"/>
      <c r="JJQ1686" s="34"/>
      <c r="JJX1686" s="35"/>
      <c r="JJY1686" s="34"/>
      <c r="JKF1686" s="35"/>
      <c r="JKG1686" s="34"/>
      <c r="JKN1686" s="35"/>
      <c r="JKO1686" s="34"/>
      <c r="JKV1686" s="35"/>
      <c r="JKW1686" s="34"/>
      <c r="JLD1686" s="35"/>
      <c r="JLE1686" s="34"/>
      <c r="JLL1686" s="35"/>
      <c r="JLM1686" s="34"/>
      <c r="JLT1686" s="35"/>
      <c r="JLU1686" s="34"/>
      <c r="JMB1686" s="35"/>
      <c r="JMC1686" s="34"/>
      <c r="JMJ1686" s="35"/>
      <c r="JMK1686" s="34"/>
      <c r="JMR1686" s="35"/>
      <c r="JMS1686" s="34"/>
      <c r="JMZ1686" s="35"/>
      <c r="JNA1686" s="34"/>
      <c r="JNH1686" s="35"/>
      <c r="JNI1686" s="34"/>
      <c r="JNP1686" s="35"/>
      <c r="JNQ1686" s="34"/>
      <c r="JNX1686" s="35"/>
      <c r="JNY1686" s="34"/>
      <c r="JOF1686" s="35"/>
      <c r="JOG1686" s="34"/>
      <c r="JON1686" s="35"/>
      <c r="JOO1686" s="34"/>
      <c r="JOV1686" s="35"/>
      <c r="JOW1686" s="34"/>
      <c r="JPD1686" s="35"/>
      <c r="JPE1686" s="34"/>
      <c r="JPL1686" s="35"/>
      <c r="JPM1686" s="34"/>
      <c r="JPT1686" s="35"/>
      <c r="JPU1686" s="34"/>
      <c r="JQB1686" s="35"/>
      <c r="JQC1686" s="34"/>
      <c r="JQJ1686" s="35"/>
      <c r="JQK1686" s="34"/>
      <c r="JQR1686" s="35"/>
      <c r="JQS1686" s="34"/>
      <c r="JQZ1686" s="35"/>
      <c r="JRA1686" s="34"/>
      <c r="JRH1686" s="35"/>
      <c r="JRI1686" s="34"/>
      <c r="JRP1686" s="35"/>
      <c r="JRQ1686" s="34"/>
      <c r="JRX1686" s="35"/>
      <c r="JRY1686" s="34"/>
      <c r="JSF1686" s="35"/>
      <c r="JSG1686" s="34"/>
      <c r="JSN1686" s="35"/>
      <c r="JSO1686" s="34"/>
      <c r="JSV1686" s="35"/>
      <c r="JSW1686" s="34"/>
      <c r="JTD1686" s="35"/>
      <c r="JTE1686" s="34"/>
      <c r="JTL1686" s="35"/>
      <c r="JTM1686" s="34"/>
      <c r="JTT1686" s="35"/>
      <c r="JTU1686" s="34"/>
      <c r="JUB1686" s="35"/>
      <c r="JUC1686" s="34"/>
      <c r="JUJ1686" s="35"/>
      <c r="JUK1686" s="34"/>
      <c r="JUR1686" s="35"/>
      <c r="JUS1686" s="34"/>
      <c r="JUZ1686" s="35"/>
      <c r="JVA1686" s="34"/>
      <c r="JVH1686" s="35"/>
      <c r="JVI1686" s="34"/>
      <c r="JVP1686" s="35"/>
      <c r="JVQ1686" s="34"/>
      <c r="JVX1686" s="35"/>
      <c r="JVY1686" s="34"/>
      <c r="JWF1686" s="35"/>
      <c r="JWG1686" s="34"/>
      <c r="JWN1686" s="35"/>
      <c r="JWO1686" s="34"/>
      <c r="JWV1686" s="35"/>
      <c r="JWW1686" s="34"/>
      <c r="JXD1686" s="35"/>
      <c r="JXE1686" s="34"/>
      <c r="JXL1686" s="35"/>
      <c r="JXM1686" s="34"/>
      <c r="JXT1686" s="35"/>
      <c r="JXU1686" s="34"/>
      <c r="JYB1686" s="35"/>
      <c r="JYC1686" s="34"/>
      <c r="JYJ1686" s="35"/>
      <c r="JYK1686" s="34"/>
      <c r="JYR1686" s="35"/>
      <c r="JYS1686" s="34"/>
      <c r="JYZ1686" s="35"/>
      <c r="JZA1686" s="34"/>
      <c r="JZH1686" s="35"/>
      <c r="JZI1686" s="34"/>
      <c r="JZP1686" s="35"/>
      <c r="JZQ1686" s="34"/>
      <c r="JZX1686" s="35"/>
      <c r="JZY1686" s="34"/>
      <c r="KAF1686" s="35"/>
      <c r="KAG1686" s="34"/>
      <c r="KAN1686" s="35"/>
      <c r="KAO1686" s="34"/>
      <c r="KAV1686" s="35"/>
      <c r="KAW1686" s="34"/>
      <c r="KBD1686" s="35"/>
      <c r="KBE1686" s="34"/>
      <c r="KBL1686" s="35"/>
      <c r="KBM1686" s="34"/>
      <c r="KBT1686" s="35"/>
      <c r="KBU1686" s="34"/>
      <c r="KCB1686" s="35"/>
      <c r="KCC1686" s="34"/>
      <c r="KCJ1686" s="35"/>
      <c r="KCK1686" s="34"/>
      <c r="KCR1686" s="35"/>
      <c r="KCS1686" s="34"/>
      <c r="KCZ1686" s="35"/>
      <c r="KDA1686" s="34"/>
      <c r="KDH1686" s="35"/>
      <c r="KDI1686" s="34"/>
      <c r="KDP1686" s="35"/>
      <c r="KDQ1686" s="34"/>
      <c r="KDX1686" s="35"/>
      <c r="KDY1686" s="34"/>
      <c r="KEF1686" s="35"/>
      <c r="KEG1686" s="34"/>
      <c r="KEN1686" s="35"/>
      <c r="KEO1686" s="34"/>
      <c r="KEV1686" s="35"/>
      <c r="KEW1686" s="34"/>
      <c r="KFD1686" s="35"/>
      <c r="KFE1686" s="34"/>
      <c r="KFL1686" s="35"/>
      <c r="KFM1686" s="34"/>
      <c r="KFT1686" s="35"/>
      <c r="KFU1686" s="34"/>
      <c r="KGB1686" s="35"/>
      <c r="KGC1686" s="34"/>
      <c r="KGJ1686" s="35"/>
      <c r="KGK1686" s="34"/>
      <c r="KGR1686" s="35"/>
      <c r="KGS1686" s="34"/>
      <c r="KGZ1686" s="35"/>
      <c r="KHA1686" s="34"/>
      <c r="KHH1686" s="35"/>
      <c r="KHI1686" s="34"/>
      <c r="KHP1686" s="35"/>
      <c r="KHQ1686" s="34"/>
      <c r="KHX1686" s="35"/>
      <c r="KHY1686" s="34"/>
      <c r="KIF1686" s="35"/>
      <c r="KIG1686" s="34"/>
      <c r="KIN1686" s="35"/>
      <c r="KIO1686" s="34"/>
      <c r="KIV1686" s="35"/>
      <c r="KIW1686" s="34"/>
      <c r="KJD1686" s="35"/>
      <c r="KJE1686" s="34"/>
      <c r="KJL1686" s="35"/>
      <c r="KJM1686" s="34"/>
      <c r="KJT1686" s="35"/>
      <c r="KJU1686" s="34"/>
      <c r="KKB1686" s="35"/>
      <c r="KKC1686" s="34"/>
      <c r="KKJ1686" s="35"/>
      <c r="KKK1686" s="34"/>
      <c r="KKR1686" s="35"/>
      <c r="KKS1686" s="34"/>
      <c r="KKZ1686" s="35"/>
      <c r="KLA1686" s="34"/>
      <c r="KLH1686" s="35"/>
      <c r="KLI1686" s="34"/>
      <c r="KLP1686" s="35"/>
      <c r="KLQ1686" s="34"/>
      <c r="KLX1686" s="35"/>
      <c r="KLY1686" s="34"/>
      <c r="KMF1686" s="35"/>
      <c r="KMG1686" s="34"/>
      <c r="KMN1686" s="35"/>
      <c r="KMO1686" s="34"/>
      <c r="KMV1686" s="35"/>
      <c r="KMW1686" s="34"/>
      <c r="KND1686" s="35"/>
      <c r="KNE1686" s="34"/>
      <c r="KNL1686" s="35"/>
      <c r="KNM1686" s="34"/>
      <c r="KNT1686" s="35"/>
      <c r="KNU1686" s="34"/>
      <c r="KOB1686" s="35"/>
      <c r="KOC1686" s="34"/>
      <c r="KOJ1686" s="35"/>
      <c r="KOK1686" s="34"/>
      <c r="KOR1686" s="35"/>
      <c r="KOS1686" s="34"/>
      <c r="KOZ1686" s="35"/>
      <c r="KPA1686" s="34"/>
      <c r="KPH1686" s="35"/>
      <c r="KPI1686" s="34"/>
      <c r="KPP1686" s="35"/>
      <c r="KPQ1686" s="34"/>
      <c r="KPX1686" s="35"/>
      <c r="KPY1686" s="34"/>
      <c r="KQF1686" s="35"/>
      <c r="KQG1686" s="34"/>
      <c r="KQN1686" s="35"/>
      <c r="KQO1686" s="34"/>
      <c r="KQV1686" s="35"/>
      <c r="KQW1686" s="34"/>
      <c r="KRD1686" s="35"/>
      <c r="KRE1686" s="34"/>
      <c r="KRL1686" s="35"/>
      <c r="KRM1686" s="34"/>
      <c r="KRT1686" s="35"/>
      <c r="KRU1686" s="34"/>
      <c r="KSB1686" s="35"/>
      <c r="KSC1686" s="34"/>
      <c r="KSJ1686" s="35"/>
      <c r="KSK1686" s="34"/>
      <c r="KSR1686" s="35"/>
      <c r="KSS1686" s="34"/>
      <c r="KSZ1686" s="35"/>
      <c r="KTA1686" s="34"/>
      <c r="KTH1686" s="35"/>
      <c r="KTI1686" s="34"/>
      <c r="KTP1686" s="35"/>
      <c r="KTQ1686" s="34"/>
      <c r="KTX1686" s="35"/>
      <c r="KTY1686" s="34"/>
      <c r="KUF1686" s="35"/>
      <c r="KUG1686" s="34"/>
      <c r="KUN1686" s="35"/>
      <c r="KUO1686" s="34"/>
      <c r="KUV1686" s="35"/>
      <c r="KUW1686" s="34"/>
      <c r="KVD1686" s="35"/>
      <c r="KVE1686" s="34"/>
      <c r="KVL1686" s="35"/>
      <c r="KVM1686" s="34"/>
      <c r="KVT1686" s="35"/>
      <c r="KVU1686" s="34"/>
      <c r="KWB1686" s="35"/>
      <c r="KWC1686" s="34"/>
      <c r="KWJ1686" s="35"/>
      <c r="KWK1686" s="34"/>
      <c r="KWR1686" s="35"/>
      <c r="KWS1686" s="34"/>
      <c r="KWZ1686" s="35"/>
      <c r="KXA1686" s="34"/>
      <c r="KXH1686" s="35"/>
      <c r="KXI1686" s="34"/>
      <c r="KXP1686" s="35"/>
      <c r="KXQ1686" s="34"/>
      <c r="KXX1686" s="35"/>
      <c r="KXY1686" s="34"/>
      <c r="KYF1686" s="35"/>
      <c r="KYG1686" s="34"/>
      <c r="KYN1686" s="35"/>
      <c r="KYO1686" s="34"/>
      <c r="KYV1686" s="35"/>
      <c r="KYW1686" s="34"/>
      <c r="KZD1686" s="35"/>
      <c r="KZE1686" s="34"/>
      <c r="KZL1686" s="35"/>
      <c r="KZM1686" s="34"/>
      <c r="KZT1686" s="35"/>
      <c r="KZU1686" s="34"/>
      <c r="LAB1686" s="35"/>
      <c r="LAC1686" s="34"/>
      <c r="LAJ1686" s="35"/>
      <c r="LAK1686" s="34"/>
      <c r="LAR1686" s="35"/>
      <c r="LAS1686" s="34"/>
      <c r="LAZ1686" s="35"/>
      <c r="LBA1686" s="34"/>
      <c r="LBH1686" s="35"/>
      <c r="LBI1686" s="34"/>
      <c r="LBP1686" s="35"/>
      <c r="LBQ1686" s="34"/>
      <c r="LBX1686" s="35"/>
      <c r="LBY1686" s="34"/>
      <c r="LCF1686" s="35"/>
      <c r="LCG1686" s="34"/>
      <c r="LCN1686" s="35"/>
      <c r="LCO1686" s="34"/>
      <c r="LCV1686" s="35"/>
      <c r="LCW1686" s="34"/>
      <c r="LDD1686" s="35"/>
      <c r="LDE1686" s="34"/>
      <c r="LDL1686" s="35"/>
      <c r="LDM1686" s="34"/>
      <c r="LDT1686" s="35"/>
      <c r="LDU1686" s="34"/>
      <c r="LEB1686" s="35"/>
      <c r="LEC1686" s="34"/>
      <c r="LEJ1686" s="35"/>
      <c r="LEK1686" s="34"/>
      <c r="LER1686" s="35"/>
      <c r="LES1686" s="34"/>
      <c r="LEZ1686" s="35"/>
      <c r="LFA1686" s="34"/>
      <c r="LFH1686" s="35"/>
      <c r="LFI1686" s="34"/>
      <c r="LFP1686" s="35"/>
      <c r="LFQ1686" s="34"/>
      <c r="LFX1686" s="35"/>
      <c r="LFY1686" s="34"/>
      <c r="LGF1686" s="35"/>
      <c r="LGG1686" s="34"/>
      <c r="LGN1686" s="35"/>
      <c r="LGO1686" s="34"/>
      <c r="LGV1686" s="35"/>
      <c r="LGW1686" s="34"/>
      <c r="LHD1686" s="35"/>
      <c r="LHE1686" s="34"/>
      <c r="LHL1686" s="35"/>
      <c r="LHM1686" s="34"/>
      <c r="LHT1686" s="35"/>
      <c r="LHU1686" s="34"/>
      <c r="LIB1686" s="35"/>
      <c r="LIC1686" s="34"/>
      <c r="LIJ1686" s="35"/>
      <c r="LIK1686" s="34"/>
      <c r="LIR1686" s="35"/>
      <c r="LIS1686" s="34"/>
      <c r="LIZ1686" s="35"/>
      <c r="LJA1686" s="34"/>
      <c r="LJH1686" s="35"/>
      <c r="LJI1686" s="34"/>
      <c r="LJP1686" s="35"/>
      <c r="LJQ1686" s="34"/>
      <c r="LJX1686" s="35"/>
      <c r="LJY1686" s="34"/>
      <c r="LKF1686" s="35"/>
      <c r="LKG1686" s="34"/>
      <c r="LKN1686" s="35"/>
      <c r="LKO1686" s="34"/>
      <c r="LKV1686" s="35"/>
      <c r="LKW1686" s="34"/>
      <c r="LLD1686" s="35"/>
      <c r="LLE1686" s="34"/>
      <c r="LLL1686" s="35"/>
      <c r="LLM1686" s="34"/>
      <c r="LLT1686" s="35"/>
      <c r="LLU1686" s="34"/>
      <c r="LMB1686" s="35"/>
      <c r="LMC1686" s="34"/>
      <c r="LMJ1686" s="35"/>
      <c r="LMK1686" s="34"/>
      <c r="LMR1686" s="35"/>
      <c r="LMS1686" s="34"/>
      <c r="LMZ1686" s="35"/>
      <c r="LNA1686" s="34"/>
      <c r="LNH1686" s="35"/>
      <c r="LNI1686" s="34"/>
      <c r="LNP1686" s="35"/>
      <c r="LNQ1686" s="34"/>
      <c r="LNX1686" s="35"/>
      <c r="LNY1686" s="34"/>
      <c r="LOF1686" s="35"/>
      <c r="LOG1686" s="34"/>
      <c r="LON1686" s="35"/>
      <c r="LOO1686" s="34"/>
      <c r="LOV1686" s="35"/>
      <c r="LOW1686" s="34"/>
      <c r="LPD1686" s="35"/>
      <c r="LPE1686" s="34"/>
      <c r="LPL1686" s="35"/>
      <c r="LPM1686" s="34"/>
      <c r="LPT1686" s="35"/>
      <c r="LPU1686" s="34"/>
      <c r="LQB1686" s="35"/>
      <c r="LQC1686" s="34"/>
      <c r="LQJ1686" s="35"/>
      <c r="LQK1686" s="34"/>
      <c r="LQR1686" s="35"/>
      <c r="LQS1686" s="34"/>
      <c r="LQZ1686" s="35"/>
      <c r="LRA1686" s="34"/>
      <c r="LRH1686" s="35"/>
      <c r="LRI1686" s="34"/>
      <c r="LRP1686" s="35"/>
      <c r="LRQ1686" s="34"/>
      <c r="LRX1686" s="35"/>
      <c r="LRY1686" s="34"/>
      <c r="LSF1686" s="35"/>
      <c r="LSG1686" s="34"/>
      <c r="LSN1686" s="35"/>
      <c r="LSO1686" s="34"/>
      <c r="LSV1686" s="35"/>
      <c r="LSW1686" s="34"/>
      <c r="LTD1686" s="35"/>
      <c r="LTE1686" s="34"/>
      <c r="LTL1686" s="35"/>
      <c r="LTM1686" s="34"/>
      <c r="LTT1686" s="35"/>
      <c r="LTU1686" s="34"/>
      <c r="LUB1686" s="35"/>
      <c r="LUC1686" s="34"/>
      <c r="LUJ1686" s="35"/>
      <c r="LUK1686" s="34"/>
      <c r="LUR1686" s="35"/>
      <c r="LUS1686" s="34"/>
      <c r="LUZ1686" s="35"/>
      <c r="LVA1686" s="34"/>
      <c r="LVH1686" s="35"/>
      <c r="LVI1686" s="34"/>
      <c r="LVP1686" s="35"/>
      <c r="LVQ1686" s="34"/>
      <c r="LVX1686" s="35"/>
      <c r="LVY1686" s="34"/>
      <c r="LWF1686" s="35"/>
      <c r="LWG1686" s="34"/>
      <c r="LWN1686" s="35"/>
      <c r="LWO1686" s="34"/>
      <c r="LWV1686" s="35"/>
      <c r="LWW1686" s="34"/>
      <c r="LXD1686" s="35"/>
      <c r="LXE1686" s="34"/>
      <c r="LXL1686" s="35"/>
      <c r="LXM1686" s="34"/>
      <c r="LXT1686" s="35"/>
      <c r="LXU1686" s="34"/>
      <c r="LYB1686" s="35"/>
      <c r="LYC1686" s="34"/>
      <c r="LYJ1686" s="35"/>
      <c r="LYK1686" s="34"/>
      <c r="LYR1686" s="35"/>
      <c r="LYS1686" s="34"/>
      <c r="LYZ1686" s="35"/>
      <c r="LZA1686" s="34"/>
      <c r="LZH1686" s="35"/>
      <c r="LZI1686" s="34"/>
      <c r="LZP1686" s="35"/>
      <c r="LZQ1686" s="34"/>
      <c r="LZX1686" s="35"/>
      <c r="LZY1686" s="34"/>
      <c r="MAF1686" s="35"/>
      <c r="MAG1686" s="34"/>
      <c r="MAN1686" s="35"/>
      <c r="MAO1686" s="34"/>
      <c r="MAV1686" s="35"/>
      <c r="MAW1686" s="34"/>
      <c r="MBD1686" s="35"/>
      <c r="MBE1686" s="34"/>
      <c r="MBL1686" s="35"/>
      <c r="MBM1686" s="34"/>
      <c r="MBT1686" s="35"/>
      <c r="MBU1686" s="34"/>
      <c r="MCB1686" s="35"/>
      <c r="MCC1686" s="34"/>
      <c r="MCJ1686" s="35"/>
      <c r="MCK1686" s="34"/>
      <c r="MCR1686" s="35"/>
      <c r="MCS1686" s="34"/>
      <c r="MCZ1686" s="35"/>
      <c r="MDA1686" s="34"/>
      <c r="MDH1686" s="35"/>
      <c r="MDI1686" s="34"/>
      <c r="MDP1686" s="35"/>
      <c r="MDQ1686" s="34"/>
      <c r="MDX1686" s="35"/>
      <c r="MDY1686" s="34"/>
      <c r="MEF1686" s="35"/>
      <c r="MEG1686" s="34"/>
      <c r="MEN1686" s="35"/>
      <c r="MEO1686" s="34"/>
      <c r="MEV1686" s="35"/>
      <c r="MEW1686" s="34"/>
      <c r="MFD1686" s="35"/>
      <c r="MFE1686" s="34"/>
      <c r="MFL1686" s="35"/>
      <c r="MFM1686" s="34"/>
      <c r="MFT1686" s="35"/>
      <c r="MFU1686" s="34"/>
      <c r="MGB1686" s="35"/>
      <c r="MGC1686" s="34"/>
      <c r="MGJ1686" s="35"/>
      <c r="MGK1686" s="34"/>
      <c r="MGR1686" s="35"/>
      <c r="MGS1686" s="34"/>
      <c r="MGZ1686" s="35"/>
      <c r="MHA1686" s="34"/>
      <c r="MHH1686" s="35"/>
      <c r="MHI1686" s="34"/>
      <c r="MHP1686" s="35"/>
      <c r="MHQ1686" s="34"/>
      <c r="MHX1686" s="35"/>
      <c r="MHY1686" s="34"/>
      <c r="MIF1686" s="35"/>
      <c r="MIG1686" s="34"/>
      <c r="MIN1686" s="35"/>
      <c r="MIO1686" s="34"/>
      <c r="MIV1686" s="35"/>
      <c r="MIW1686" s="34"/>
      <c r="MJD1686" s="35"/>
      <c r="MJE1686" s="34"/>
      <c r="MJL1686" s="35"/>
      <c r="MJM1686" s="34"/>
      <c r="MJT1686" s="35"/>
      <c r="MJU1686" s="34"/>
      <c r="MKB1686" s="35"/>
      <c r="MKC1686" s="34"/>
      <c r="MKJ1686" s="35"/>
      <c r="MKK1686" s="34"/>
      <c r="MKR1686" s="35"/>
      <c r="MKS1686" s="34"/>
      <c r="MKZ1686" s="35"/>
      <c r="MLA1686" s="34"/>
      <c r="MLH1686" s="35"/>
      <c r="MLI1686" s="34"/>
      <c r="MLP1686" s="35"/>
      <c r="MLQ1686" s="34"/>
      <c r="MLX1686" s="35"/>
      <c r="MLY1686" s="34"/>
      <c r="MMF1686" s="35"/>
      <c r="MMG1686" s="34"/>
      <c r="MMN1686" s="35"/>
      <c r="MMO1686" s="34"/>
      <c r="MMV1686" s="35"/>
      <c r="MMW1686" s="34"/>
      <c r="MND1686" s="35"/>
      <c r="MNE1686" s="34"/>
      <c r="MNL1686" s="35"/>
      <c r="MNM1686" s="34"/>
      <c r="MNT1686" s="35"/>
      <c r="MNU1686" s="34"/>
      <c r="MOB1686" s="35"/>
      <c r="MOC1686" s="34"/>
      <c r="MOJ1686" s="35"/>
      <c r="MOK1686" s="34"/>
      <c r="MOR1686" s="35"/>
      <c r="MOS1686" s="34"/>
      <c r="MOZ1686" s="35"/>
      <c r="MPA1686" s="34"/>
      <c r="MPH1686" s="35"/>
      <c r="MPI1686" s="34"/>
      <c r="MPP1686" s="35"/>
      <c r="MPQ1686" s="34"/>
      <c r="MPX1686" s="35"/>
      <c r="MPY1686" s="34"/>
      <c r="MQF1686" s="35"/>
      <c r="MQG1686" s="34"/>
      <c r="MQN1686" s="35"/>
      <c r="MQO1686" s="34"/>
      <c r="MQV1686" s="35"/>
      <c r="MQW1686" s="34"/>
      <c r="MRD1686" s="35"/>
      <c r="MRE1686" s="34"/>
      <c r="MRL1686" s="35"/>
      <c r="MRM1686" s="34"/>
      <c r="MRT1686" s="35"/>
      <c r="MRU1686" s="34"/>
      <c r="MSB1686" s="35"/>
      <c r="MSC1686" s="34"/>
      <c r="MSJ1686" s="35"/>
      <c r="MSK1686" s="34"/>
      <c r="MSR1686" s="35"/>
      <c r="MSS1686" s="34"/>
      <c r="MSZ1686" s="35"/>
      <c r="MTA1686" s="34"/>
      <c r="MTH1686" s="35"/>
      <c r="MTI1686" s="34"/>
      <c r="MTP1686" s="35"/>
      <c r="MTQ1686" s="34"/>
      <c r="MTX1686" s="35"/>
      <c r="MTY1686" s="34"/>
      <c r="MUF1686" s="35"/>
      <c r="MUG1686" s="34"/>
      <c r="MUN1686" s="35"/>
      <c r="MUO1686" s="34"/>
      <c r="MUV1686" s="35"/>
      <c r="MUW1686" s="34"/>
      <c r="MVD1686" s="35"/>
      <c r="MVE1686" s="34"/>
      <c r="MVL1686" s="35"/>
      <c r="MVM1686" s="34"/>
      <c r="MVT1686" s="35"/>
      <c r="MVU1686" s="34"/>
      <c r="MWB1686" s="35"/>
      <c r="MWC1686" s="34"/>
      <c r="MWJ1686" s="35"/>
      <c r="MWK1686" s="34"/>
      <c r="MWR1686" s="35"/>
      <c r="MWS1686" s="34"/>
      <c r="MWZ1686" s="35"/>
      <c r="MXA1686" s="34"/>
      <c r="MXH1686" s="35"/>
      <c r="MXI1686" s="34"/>
      <c r="MXP1686" s="35"/>
      <c r="MXQ1686" s="34"/>
      <c r="MXX1686" s="35"/>
      <c r="MXY1686" s="34"/>
      <c r="MYF1686" s="35"/>
      <c r="MYG1686" s="34"/>
      <c r="MYN1686" s="35"/>
      <c r="MYO1686" s="34"/>
      <c r="MYV1686" s="35"/>
      <c r="MYW1686" s="34"/>
      <c r="MZD1686" s="35"/>
      <c r="MZE1686" s="34"/>
      <c r="MZL1686" s="35"/>
      <c r="MZM1686" s="34"/>
      <c r="MZT1686" s="35"/>
      <c r="MZU1686" s="34"/>
      <c r="NAB1686" s="35"/>
      <c r="NAC1686" s="34"/>
      <c r="NAJ1686" s="35"/>
      <c r="NAK1686" s="34"/>
      <c r="NAR1686" s="35"/>
      <c r="NAS1686" s="34"/>
      <c r="NAZ1686" s="35"/>
      <c r="NBA1686" s="34"/>
      <c r="NBH1686" s="35"/>
      <c r="NBI1686" s="34"/>
      <c r="NBP1686" s="35"/>
      <c r="NBQ1686" s="34"/>
      <c r="NBX1686" s="35"/>
      <c r="NBY1686" s="34"/>
      <c r="NCF1686" s="35"/>
      <c r="NCG1686" s="34"/>
      <c r="NCN1686" s="35"/>
      <c r="NCO1686" s="34"/>
      <c r="NCV1686" s="35"/>
      <c r="NCW1686" s="34"/>
      <c r="NDD1686" s="35"/>
      <c r="NDE1686" s="34"/>
      <c r="NDL1686" s="35"/>
      <c r="NDM1686" s="34"/>
      <c r="NDT1686" s="35"/>
      <c r="NDU1686" s="34"/>
      <c r="NEB1686" s="35"/>
      <c r="NEC1686" s="34"/>
      <c r="NEJ1686" s="35"/>
      <c r="NEK1686" s="34"/>
      <c r="NER1686" s="35"/>
      <c r="NES1686" s="34"/>
      <c r="NEZ1686" s="35"/>
      <c r="NFA1686" s="34"/>
      <c r="NFH1686" s="35"/>
      <c r="NFI1686" s="34"/>
      <c r="NFP1686" s="35"/>
      <c r="NFQ1686" s="34"/>
      <c r="NFX1686" s="35"/>
      <c r="NFY1686" s="34"/>
      <c r="NGF1686" s="35"/>
      <c r="NGG1686" s="34"/>
      <c r="NGN1686" s="35"/>
      <c r="NGO1686" s="34"/>
      <c r="NGV1686" s="35"/>
      <c r="NGW1686" s="34"/>
      <c r="NHD1686" s="35"/>
      <c r="NHE1686" s="34"/>
      <c r="NHL1686" s="35"/>
      <c r="NHM1686" s="34"/>
      <c r="NHT1686" s="35"/>
      <c r="NHU1686" s="34"/>
      <c r="NIB1686" s="35"/>
      <c r="NIC1686" s="34"/>
      <c r="NIJ1686" s="35"/>
      <c r="NIK1686" s="34"/>
      <c r="NIR1686" s="35"/>
      <c r="NIS1686" s="34"/>
      <c r="NIZ1686" s="35"/>
      <c r="NJA1686" s="34"/>
      <c r="NJH1686" s="35"/>
      <c r="NJI1686" s="34"/>
      <c r="NJP1686" s="35"/>
      <c r="NJQ1686" s="34"/>
      <c r="NJX1686" s="35"/>
      <c r="NJY1686" s="34"/>
      <c r="NKF1686" s="35"/>
      <c r="NKG1686" s="34"/>
      <c r="NKN1686" s="35"/>
      <c r="NKO1686" s="34"/>
      <c r="NKV1686" s="35"/>
      <c r="NKW1686" s="34"/>
      <c r="NLD1686" s="35"/>
      <c r="NLE1686" s="34"/>
      <c r="NLL1686" s="35"/>
      <c r="NLM1686" s="34"/>
      <c r="NLT1686" s="35"/>
      <c r="NLU1686" s="34"/>
      <c r="NMB1686" s="35"/>
      <c r="NMC1686" s="34"/>
      <c r="NMJ1686" s="35"/>
      <c r="NMK1686" s="34"/>
      <c r="NMR1686" s="35"/>
      <c r="NMS1686" s="34"/>
      <c r="NMZ1686" s="35"/>
      <c r="NNA1686" s="34"/>
      <c r="NNH1686" s="35"/>
      <c r="NNI1686" s="34"/>
      <c r="NNP1686" s="35"/>
      <c r="NNQ1686" s="34"/>
      <c r="NNX1686" s="35"/>
      <c r="NNY1686" s="34"/>
      <c r="NOF1686" s="35"/>
      <c r="NOG1686" s="34"/>
      <c r="NON1686" s="35"/>
      <c r="NOO1686" s="34"/>
      <c r="NOV1686" s="35"/>
      <c r="NOW1686" s="34"/>
      <c r="NPD1686" s="35"/>
      <c r="NPE1686" s="34"/>
      <c r="NPL1686" s="35"/>
      <c r="NPM1686" s="34"/>
      <c r="NPT1686" s="35"/>
      <c r="NPU1686" s="34"/>
      <c r="NQB1686" s="35"/>
      <c r="NQC1686" s="34"/>
      <c r="NQJ1686" s="35"/>
      <c r="NQK1686" s="34"/>
      <c r="NQR1686" s="35"/>
      <c r="NQS1686" s="34"/>
      <c r="NQZ1686" s="35"/>
      <c r="NRA1686" s="34"/>
      <c r="NRH1686" s="35"/>
      <c r="NRI1686" s="34"/>
      <c r="NRP1686" s="35"/>
      <c r="NRQ1686" s="34"/>
      <c r="NRX1686" s="35"/>
      <c r="NRY1686" s="34"/>
      <c r="NSF1686" s="35"/>
      <c r="NSG1686" s="34"/>
      <c r="NSN1686" s="35"/>
      <c r="NSO1686" s="34"/>
      <c r="NSV1686" s="35"/>
      <c r="NSW1686" s="34"/>
      <c r="NTD1686" s="35"/>
      <c r="NTE1686" s="34"/>
      <c r="NTL1686" s="35"/>
      <c r="NTM1686" s="34"/>
      <c r="NTT1686" s="35"/>
      <c r="NTU1686" s="34"/>
      <c r="NUB1686" s="35"/>
      <c r="NUC1686" s="34"/>
      <c r="NUJ1686" s="35"/>
      <c r="NUK1686" s="34"/>
      <c r="NUR1686" s="35"/>
      <c r="NUS1686" s="34"/>
      <c r="NUZ1686" s="35"/>
      <c r="NVA1686" s="34"/>
      <c r="NVH1686" s="35"/>
      <c r="NVI1686" s="34"/>
      <c r="NVP1686" s="35"/>
      <c r="NVQ1686" s="34"/>
      <c r="NVX1686" s="35"/>
      <c r="NVY1686" s="34"/>
      <c r="NWF1686" s="35"/>
      <c r="NWG1686" s="34"/>
      <c r="NWN1686" s="35"/>
      <c r="NWO1686" s="34"/>
      <c r="NWV1686" s="35"/>
      <c r="NWW1686" s="34"/>
      <c r="NXD1686" s="35"/>
      <c r="NXE1686" s="34"/>
      <c r="NXL1686" s="35"/>
      <c r="NXM1686" s="34"/>
      <c r="NXT1686" s="35"/>
      <c r="NXU1686" s="34"/>
      <c r="NYB1686" s="35"/>
      <c r="NYC1686" s="34"/>
      <c r="NYJ1686" s="35"/>
      <c r="NYK1686" s="34"/>
      <c r="NYR1686" s="35"/>
      <c r="NYS1686" s="34"/>
      <c r="NYZ1686" s="35"/>
      <c r="NZA1686" s="34"/>
      <c r="NZH1686" s="35"/>
      <c r="NZI1686" s="34"/>
      <c r="NZP1686" s="35"/>
      <c r="NZQ1686" s="34"/>
      <c r="NZX1686" s="35"/>
      <c r="NZY1686" s="34"/>
      <c r="OAF1686" s="35"/>
      <c r="OAG1686" s="34"/>
      <c r="OAN1686" s="35"/>
      <c r="OAO1686" s="34"/>
      <c r="OAV1686" s="35"/>
      <c r="OAW1686" s="34"/>
      <c r="OBD1686" s="35"/>
      <c r="OBE1686" s="34"/>
      <c r="OBL1686" s="35"/>
      <c r="OBM1686" s="34"/>
      <c r="OBT1686" s="35"/>
      <c r="OBU1686" s="34"/>
      <c r="OCB1686" s="35"/>
      <c r="OCC1686" s="34"/>
      <c r="OCJ1686" s="35"/>
      <c r="OCK1686" s="34"/>
      <c r="OCR1686" s="35"/>
      <c r="OCS1686" s="34"/>
      <c r="OCZ1686" s="35"/>
      <c r="ODA1686" s="34"/>
      <c r="ODH1686" s="35"/>
      <c r="ODI1686" s="34"/>
      <c r="ODP1686" s="35"/>
      <c r="ODQ1686" s="34"/>
      <c r="ODX1686" s="35"/>
      <c r="ODY1686" s="34"/>
      <c r="OEF1686" s="35"/>
      <c r="OEG1686" s="34"/>
      <c r="OEN1686" s="35"/>
      <c r="OEO1686" s="34"/>
      <c r="OEV1686" s="35"/>
      <c r="OEW1686" s="34"/>
      <c r="OFD1686" s="35"/>
      <c r="OFE1686" s="34"/>
      <c r="OFL1686" s="35"/>
      <c r="OFM1686" s="34"/>
      <c r="OFT1686" s="35"/>
      <c r="OFU1686" s="34"/>
      <c r="OGB1686" s="35"/>
      <c r="OGC1686" s="34"/>
      <c r="OGJ1686" s="35"/>
      <c r="OGK1686" s="34"/>
      <c r="OGR1686" s="35"/>
      <c r="OGS1686" s="34"/>
      <c r="OGZ1686" s="35"/>
      <c r="OHA1686" s="34"/>
      <c r="OHH1686" s="35"/>
      <c r="OHI1686" s="34"/>
      <c r="OHP1686" s="35"/>
      <c r="OHQ1686" s="34"/>
      <c r="OHX1686" s="35"/>
      <c r="OHY1686" s="34"/>
      <c r="OIF1686" s="35"/>
      <c r="OIG1686" s="34"/>
      <c r="OIN1686" s="35"/>
      <c r="OIO1686" s="34"/>
      <c r="OIV1686" s="35"/>
      <c r="OIW1686" s="34"/>
      <c r="OJD1686" s="35"/>
      <c r="OJE1686" s="34"/>
      <c r="OJL1686" s="35"/>
      <c r="OJM1686" s="34"/>
      <c r="OJT1686" s="35"/>
      <c r="OJU1686" s="34"/>
      <c r="OKB1686" s="35"/>
      <c r="OKC1686" s="34"/>
      <c r="OKJ1686" s="35"/>
      <c r="OKK1686" s="34"/>
      <c r="OKR1686" s="35"/>
      <c r="OKS1686" s="34"/>
      <c r="OKZ1686" s="35"/>
      <c r="OLA1686" s="34"/>
      <c r="OLH1686" s="35"/>
      <c r="OLI1686" s="34"/>
      <c r="OLP1686" s="35"/>
      <c r="OLQ1686" s="34"/>
      <c r="OLX1686" s="35"/>
      <c r="OLY1686" s="34"/>
      <c r="OMF1686" s="35"/>
      <c r="OMG1686" s="34"/>
      <c r="OMN1686" s="35"/>
      <c r="OMO1686" s="34"/>
      <c r="OMV1686" s="35"/>
      <c r="OMW1686" s="34"/>
      <c r="OND1686" s="35"/>
      <c r="ONE1686" s="34"/>
      <c r="ONL1686" s="35"/>
      <c r="ONM1686" s="34"/>
      <c r="ONT1686" s="35"/>
      <c r="ONU1686" s="34"/>
      <c r="OOB1686" s="35"/>
      <c r="OOC1686" s="34"/>
      <c r="OOJ1686" s="35"/>
      <c r="OOK1686" s="34"/>
      <c r="OOR1686" s="35"/>
      <c r="OOS1686" s="34"/>
      <c r="OOZ1686" s="35"/>
      <c r="OPA1686" s="34"/>
      <c r="OPH1686" s="35"/>
      <c r="OPI1686" s="34"/>
      <c r="OPP1686" s="35"/>
      <c r="OPQ1686" s="34"/>
      <c r="OPX1686" s="35"/>
      <c r="OPY1686" s="34"/>
      <c r="OQF1686" s="35"/>
      <c r="OQG1686" s="34"/>
      <c r="OQN1686" s="35"/>
      <c r="OQO1686" s="34"/>
      <c r="OQV1686" s="35"/>
      <c r="OQW1686" s="34"/>
      <c r="ORD1686" s="35"/>
      <c r="ORE1686" s="34"/>
      <c r="ORL1686" s="35"/>
      <c r="ORM1686" s="34"/>
      <c r="ORT1686" s="35"/>
      <c r="ORU1686" s="34"/>
      <c r="OSB1686" s="35"/>
      <c r="OSC1686" s="34"/>
      <c r="OSJ1686" s="35"/>
      <c r="OSK1686" s="34"/>
      <c r="OSR1686" s="35"/>
      <c r="OSS1686" s="34"/>
      <c r="OSZ1686" s="35"/>
      <c r="OTA1686" s="34"/>
      <c r="OTH1686" s="35"/>
      <c r="OTI1686" s="34"/>
      <c r="OTP1686" s="35"/>
      <c r="OTQ1686" s="34"/>
      <c r="OTX1686" s="35"/>
      <c r="OTY1686" s="34"/>
      <c r="OUF1686" s="35"/>
      <c r="OUG1686" s="34"/>
      <c r="OUN1686" s="35"/>
      <c r="OUO1686" s="34"/>
      <c r="OUV1686" s="35"/>
      <c r="OUW1686" s="34"/>
      <c r="OVD1686" s="35"/>
      <c r="OVE1686" s="34"/>
      <c r="OVL1686" s="35"/>
      <c r="OVM1686" s="34"/>
      <c r="OVT1686" s="35"/>
      <c r="OVU1686" s="34"/>
      <c r="OWB1686" s="35"/>
      <c r="OWC1686" s="34"/>
      <c r="OWJ1686" s="35"/>
      <c r="OWK1686" s="34"/>
      <c r="OWR1686" s="35"/>
      <c r="OWS1686" s="34"/>
      <c r="OWZ1686" s="35"/>
      <c r="OXA1686" s="34"/>
      <c r="OXH1686" s="35"/>
      <c r="OXI1686" s="34"/>
      <c r="OXP1686" s="35"/>
      <c r="OXQ1686" s="34"/>
      <c r="OXX1686" s="35"/>
      <c r="OXY1686" s="34"/>
      <c r="OYF1686" s="35"/>
      <c r="OYG1686" s="34"/>
      <c r="OYN1686" s="35"/>
      <c r="OYO1686" s="34"/>
      <c r="OYV1686" s="35"/>
      <c r="OYW1686" s="34"/>
      <c r="OZD1686" s="35"/>
      <c r="OZE1686" s="34"/>
      <c r="OZL1686" s="35"/>
      <c r="OZM1686" s="34"/>
      <c r="OZT1686" s="35"/>
      <c r="OZU1686" s="34"/>
      <c r="PAB1686" s="35"/>
      <c r="PAC1686" s="34"/>
      <c r="PAJ1686" s="35"/>
      <c r="PAK1686" s="34"/>
      <c r="PAR1686" s="35"/>
      <c r="PAS1686" s="34"/>
      <c r="PAZ1686" s="35"/>
      <c r="PBA1686" s="34"/>
      <c r="PBH1686" s="35"/>
      <c r="PBI1686" s="34"/>
      <c r="PBP1686" s="35"/>
      <c r="PBQ1686" s="34"/>
      <c r="PBX1686" s="35"/>
      <c r="PBY1686" s="34"/>
      <c r="PCF1686" s="35"/>
      <c r="PCG1686" s="34"/>
      <c r="PCN1686" s="35"/>
      <c r="PCO1686" s="34"/>
      <c r="PCV1686" s="35"/>
      <c r="PCW1686" s="34"/>
      <c r="PDD1686" s="35"/>
      <c r="PDE1686" s="34"/>
      <c r="PDL1686" s="35"/>
      <c r="PDM1686" s="34"/>
      <c r="PDT1686" s="35"/>
      <c r="PDU1686" s="34"/>
      <c r="PEB1686" s="35"/>
      <c r="PEC1686" s="34"/>
      <c r="PEJ1686" s="35"/>
      <c r="PEK1686" s="34"/>
      <c r="PER1686" s="35"/>
      <c r="PES1686" s="34"/>
      <c r="PEZ1686" s="35"/>
      <c r="PFA1686" s="34"/>
      <c r="PFH1686" s="35"/>
      <c r="PFI1686" s="34"/>
      <c r="PFP1686" s="35"/>
      <c r="PFQ1686" s="34"/>
      <c r="PFX1686" s="35"/>
      <c r="PFY1686" s="34"/>
      <c r="PGF1686" s="35"/>
      <c r="PGG1686" s="34"/>
      <c r="PGN1686" s="35"/>
      <c r="PGO1686" s="34"/>
      <c r="PGV1686" s="35"/>
      <c r="PGW1686" s="34"/>
      <c r="PHD1686" s="35"/>
      <c r="PHE1686" s="34"/>
      <c r="PHL1686" s="35"/>
      <c r="PHM1686" s="34"/>
      <c r="PHT1686" s="35"/>
      <c r="PHU1686" s="34"/>
      <c r="PIB1686" s="35"/>
      <c r="PIC1686" s="34"/>
      <c r="PIJ1686" s="35"/>
      <c r="PIK1686" s="34"/>
      <c r="PIR1686" s="35"/>
      <c r="PIS1686" s="34"/>
      <c r="PIZ1686" s="35"/>
      <c r="PJA1686" s="34"/>
      <c r="PJH1686" s="35"/>
      <c r="PJI1686" s="34"/>
      <c r="PJP1686" s="35"/>
      <c r="PJQ1686" s="34"/>
      <c r="PJX1686" s="35"/>
      <c r="PJY1686" s="34"/>
      <c r="PKF1686" s="35"/>
      <c r="PKG1686" s="34"/>
      <c r="PKN1686" s="35"/>
      <c r="PKO1686" s="34"/>
      <c r="PKV1686" s="35"/>
      <c r="PKW1686" s="34"/>
      <c r="PLD1686" s="35"/>
      <c r="PLE1686" s="34"/>
      <c r="PLL1686" s="35"/>
      <c r="PLM1686" s="34"/>
      <c r="PLT1686" s="35"/>
      <c r="PLU1686" s="34"/>
      <c r="PMB1686" s="35"/>
      <c r="PMC1686" s="34"/>
      <c r="PMJ1686" s="35"/>
      <c r="PMK1686" s="34"/>
      <c r="PMR1686" s="35"/>
      <c r="PMS1686" s="34"/>
      <c r="PMZ1686" s="35"/>
      <c r="PNA1686" s="34"/>
      <c r="PNH1686" s="35"/>
      <c r="PNI1686" s="34"/>
      <c r="PNP1686" s="35"/>
      <c r="PNQ1686" s="34"/>
      <c r="PNX1686" s="35"/>
      <c r="PNY1686" s="34"/>
      <c r="POF1686" s="35"/>
      <c r="POG1686" s="34"/>
      <c r="PON1686" s="35"/>
      <c r="POO1686" s="34"/>
      <c r="POV1686" s="35"/>
      <c r="POW1686" s="34"/>
      <c r="PPD1686" s="35"/>
      <c r="PPE1686" s="34"/>
      <c r="PPL1686" s="35"/>
      <c r="PPM1686" s="34"/>
      <c r="PPT1686" s="35"/>
      <c r="PPU1686" s="34"/>
      <c r="PQB1686" s="35"/>
      <c r="PQC1686" s="34"/>
      <c r="PQJ1686" s="35"/>
      <c r="PQK1686" s="34"/>
      <c r="PQR1686" s="35"/>
      <c r="PQS1686" s="34"/>
      <c r="PQZ1686" s="35"/>
      <c r="PRA1686" s="34"/>
      <c r="PRH1686" s="35"/>
      <c r="PRI1686" s="34"/>
      <c r="PRP1686" s="35"/>
      <c r="PRQ1686" s="34"/>
      <c r="PRX1686" s="35"/>
      <c r="PRY1686" s="34"/>
      <c r="PSF1686" s="35"/>
      <c r="PSG1686" s="34"/>
      <c r="PSN1686" s="35"/>
      <c r="PSO1686" s="34"/>
      <c r="PSV1686" s="35"/>
      <c r="PSW1686" s="34"/>
      <c r="PTD1686" s="35"/>
      <c r="PTE1686" s="34"/>
      <c r="PTL1686" s="35"/>
      <c r="PTM1686" s="34"/>
      <c r="PTT1686" s="35"/>
      <c r="PTU1686" s="34"/>
      <c r="PUB1686" s="35"/>
      <c r="PUC1686" s="34"/>
      <c r="PUJ1686" s="35"/>
      <c r="PUK1686" s="34"/>
      <c r="PUR1686" s="35"/>
      <c r="PUS1686" s="34"/>
      <c r="PUZ1686" s="35"/>
      <c r="PVA1686" s="34"/>
      <c r="PVH1686" s="35"/>
      <c r="PVI1686" s="34"/>
      <c r="PVP1686" s="35"/>
      <c r="PVQ1686" s="34"/>
      <c r="PVX1686" s="35"/>
      <c r="PVY1686" s="34"/>
      <c r="PWF1686" s="35"/>
      <c r="PWG1686" s="34"/>
      <c r="PWN1686" s="35"/>
      <c r="PWO1686" s="34"/>
      <c r="PWV1686" s="35"/>
      <c r="PWW1686" s="34"/>
      <c r="PXD1686" s="35"/>
      <c r="PXE1686" s="34"/>
      <c r="PXL1686" s="35"/>
      <c r="PXM1686" s="34"/>
      <c r="PXT1686" s="35"/>
      <c r="PXU1686" s="34"/>
      <c r="PYB1686" s="35"/>
      <c r="PYC1686" s="34"/>
      <c r="PYJ1686" s="35"/>
      <c r="PYK1686" s="34"/>
      <c r="PYR1686" s="35"/>
      <c r="PYS1686" s="34"/>
      <c r="PYZ1686" s="35"/>
      <c r="PZA1686" s="34"/>
      <c r="PZH1686" s="35"/>
      <c r="PZI1686" s="34"/>
      <c r="PZP1686" s="35"/>
      <c r="PZQ1686" s="34"/>
      <c r="PZX1686" s="35"/>
      <c r="PZY1686" s="34"/>
      <c r="QAF1686" s="35"/>
      <c r="QAG1686" s="34"/>
      <c r="QAN1686" s="35"/>
      <c r="QAO1686" s="34"/>
      <c r="QAV1686" s="35"/>
      <c r="QAW1686" s="34"/>
      <c r="QBD1686" s="35"/>
      <c r="QBE1686" s="34"/>
      <c r="QBL1686" s="35"/>
      <c r="QBM1686" s="34"/>
      <c r="QBT1686" s="35"/>
      <c r="QBU1686" s="34"/>
      <c r="QCB1686" s="35"/>
      <c r="QCC1686" s="34"/>
      <c r="QCJ1686" s="35"/>
      <c r="QCK1686" s="34"/>
      <c r="QCR1686" s="35"/>
      <c r="QCS1686" s="34"/>
      <c r="QCZ1686" s="35"/>
      <c r="QDA1686" s="34"/>
      <c r="QDH1686" s="35"/>
      <c r="QDI1686" s="34"/>
      <c r="QDP1686" s="35"/>
      <c r="QDQ1686" s="34"/>
      <c r="QDX1686" s="35"/>
      <c r="QDY1686" s="34"/>
      <c r="QEF1686" s="35"/>
      <c r="QEG1686" s="34"/>
      <c r="QEN1686" s="35"/>
      <c r="QEO1686" s="34"/>
      <c r="QEV1686" s="35"/>
      <c r="QEW1686" s="34"/>
      <c r="QFD1686" s="35"/>
      <c r="QFE1686" s="34"/>
      <c r="QFL1686" s="35"/>
      <c r="QFM1686" s="34"/>
      <c r="QFT1686" s="35"/>
      <c r="QFU1686" s="34"/>
      <c r="QGB1686" s="35"/>
      <c r="QGC1686" s="34"/>
      <c r="QGJ1686" s="35"/>
      <c r="QGK1686" s="34"/>
      <c r="QGR1686" s="35"/>
      <c r="QGS1686" s="34"/>
      <c r="QGZ1686" s="35"/>
      <c r="QHA1686" s="34"/>
      <c r="QHH1686" s="35"/>
      <c r="QHI1686" s="34"/>
      <c r="QHP1686" s="35"/>
      <c r="QHQ1686" s="34"/>
      <c r="QHX1686" s="35"/>
      <c r="QHY1686" s="34"/>
      <c r="QIF1686" s="35"/>
      <c r="QIG1686" s="34"/>
      <c r="QIN1686" s="35"/>
      <c r="QIO1686" s="34"/>
      <c r="QIV1686" s="35"/>
      <c r="QIW1686" s="34"/>
      <c r="QJD1686" s="35"/>
      <c r="QJE1686" s="34"/>
      <c r="QJL1686" s="35"/>
      <c r="QJM1686" s="34"/>
      <c r="QJT1686" s="35"/>
      <c r="QJU1686" s="34"/>
      <c r="QKB1686" s="35"/>
      <c r="QKC1686" s="34"/>
      <c r="QKJ1686" s="35"/>
      <c r="QKK1686" s="34"/>
      <c r="QKR1686" s="35"/>
      <c r="QKS1686" s="34"/>
      <c r="QKZ1686" s="35"/>
      <c r="QLA1686" s="34"/>
      <c r="QLH1686" s="35"/>
      <c r="QLI1686" s="34"/>
      <c r="QLP1686" s="35"/>
      <c r="QLQ1686" s="34"/>
      <c r="QLX1686" s="35"/>
      <c r="QLY1686" s="34"/>
      <c r="QMF1686" s="35"/>
      <c r="QMG1686" s="34"/>
      <c r="QMN1686" s="35"/>
      <c r="QMO1686" s="34"/>
      <c r="QMV1686" s="35"/>
      <c r="QMW1686" s="34"/>
      <c r="QND1686" s="35"/>
      <c r="QNE1686" s="34"/>
      <c r="QNL1686" s="35"/>
      <c r="QNM1686" s="34"/>
      <c r="QNT1686" s="35"/>
      <c r="QNU1686" s="34"/>
      <c r="QOB1686" s="35"/>
      <c r="QOC1686" s="34"/>
      <c r="QOJ1686" s="35"/>
      <c r="QOK1686" s="34"/>
      <c r="QOR1686" s="35"/>
      <c r="QOS1686" s="34"/>
      <c r="QOZ1686" s="35"/>
      <c r="QPA1686" s="34"/>
      <c r="QPH1686" s="35"/>
      <c r="QPI1686" s="34"/>
      <c r="QPP1686" s="35"/>
      <c r="QPQ1686" s="34"/>
      <c r="QPX1686" s="35"/>
      <c r="QPY1686" s="34"/>
      <c r="QQF1686" s="35"/>
      <c r="QQG1686" s="34"/>
      <c r="QQN1686" s="35"/>
      <c r="QQO1686" s="34"/>
      <c r="QQV1686" s="35"/>
      <c r="QQW1686" s="34"/>
      <c r="QRD1686" s="35"/>
      <c r="QRE1686" s="34"/>
      <c r="QRL1686" s="35"/>
      <c r="QRM1686" s="34"/>
      <c r="QRT1686" s="35"/>
      <c r="QRU1686" s="34"/>
      <c r="QSB1686" s="35"/>
      <c r="QSC1686" s="34"/>
      <c r="QSJ1686" s="35"/>
      <c r="QSK1686" s="34"/>
      <c r="QSR1686" s="35"/>
      <c r="QSS1686" s="34"/>
      <c r="QSZ1686" s="35"/>
      <c r="QTA1686" s="34"/>
      <c r="QTH1686" s="35"/>
      <c r="QTI1686" s="34"/>
      <c r="QTP1686" s="35"/>
      <c r="QTQ1686" s="34"/>
      <c r="QTX1686" s="35"/>
      <c r="QTY1686" s="34"/>
      <c r="QUF1686" s="35"/>
      <c r="QUG1686" s="34"/>
      <c r="QUN1686" s="35"/>
      <c r="QUO1686" s="34"/>
      <c r="QUV1686" s="35"/>
      <c r="QUW1686" s="34"/>
      <c r="QVD1686" s="35"/>
      <c r="QVE1686" s="34"/>
      <c r="QVL1686" s="35"/>
      <c r="QVM1686" s="34"/>
      <c r="QVT1686" s="35"/>
      <c r="QVU1686" s="34"/>
      <c r="QWB1686" s="35"/>
      <c r="QWC1686" s="34"/>
      <c r="QWJ1686" s="35"/>
      <c r="QWK1686" s="34"/>
      <c r="QWR1686" s="35"/>
      <c r="QWS1686" s="34"/>
      <c r="QWZ1686" s="35"/>
      <c r="QXA1686" s="34"/>
      <c r="QXH1686" s="35"/>
      <c r="QXI1686" s="34"/>
      <c r="QXP1686" s="35"/>
      <c r="QXQ1686" s="34"/>
      <c r="QXX1686" s="35"/>
      <c r="QXY1686" s="34"/>
      <c r="QYF1686" s="35"/>
      <c r="QYG1686" s="34"/>
      <c r="QYN1686" s="35"/>
      <c r="QYO1686" s="34"/>
      <c r="QYV1686" s="35"/>
      <c r="QYW1686" s="34"/>
      <c r="QZD1686" s="35"/>
      <c r="QZE1686" s="34"/>
      <c r="QZL1686" s="35"/>
      <c r="QZM1686" s="34"/>
      <c r="QZT1686" s="35"/>
      <c r="QZU1686" s="34"/>
      <c r="RAB1686" s="35"/>
      <c r="RAC1686" s="34"/>
      <c r="RAJ1686" s="35"/>
      <c r="RAK1686" s="34"/>
      <c r="RAR1686" s="35"/>
      <c r="RAS1686" s="34"/>
      <c r="RAZ1686" s="35"/>
      <c r="RBA1686" s="34"/>
      <c r="RBH1686" s="35"/>
      <c r="RBI1686" s="34"/>
      <c r="RBP1686" s="35"/>
      <c r="RBQ1686" s="34"/>
      <c r="RBX1686" s="35"/>
      <c r="RBY1686" s="34"/>
      <c r="RCF1686" s="35"/>
      <c r="RCG1686" s="34"/>
      <c r="RCN1686" s="35"/>
      <c r="RCO1686" s="34"/>
      <c r="RCV1686" s="35"/>
      <c r="RCW1686" s="34"/>
      <c r="RDD1686" s="35"/>
      <c r="RDE1686" s="34"/>
      <c r="RDL1686" s="35"/>
      <c r="RDM1686" s="34"/>
      <c r="RDT1686" s="35"/>
      <c r="RDU1686" s="34"/>
      <c r="REB1686" s="35"/>
      <c r="REC1686" s="34"/>
      <c r="REJ1686" s="35"/>
      <c r="REK1686" s="34"/>
      <c r="RER1686" s="35"/>
      <c r="RES1686" s="34"/>
      <c r="REZ1686" s="35"/>
      <c r="RFA1686" s="34"/>
      <c r="RFH1686" s="35"/>
      <c r="RFI1686" s="34"/>
      <c r="RFP1686" s="35"/>
      <c r="RFQ1686" s="34"/>
      <c r="RFX1686" s="35"/>
      <c r="RFY1686" s="34"/>
      <c r="RGF1686" s="35"/>
      <c r="RGG1686" s="34"/>
      <c r="RGN1686" s="35"/>
      <c r="RGO1686" s="34"/>
      <c r="RGV1686" s="35"/>
      <c r="RGW1686" s="34"/>
      <c r="RHD1686" s="35"/>
      <c r="RHE1686" s="34"/>
      <c r="RHL1686" s="35"/>
      <c r="RHM1686" s="34"/>
      <c r="RHT1686" s="35"/>
      <c r="RHU1686" s="34"/>
      <c r="RIB1686" s="35"/>
      <c r="RIC1686" s="34"/>
      <c r="RIJ1686" s="35"/>
      <c r="RIK1686" s="34"/>
      <c r="RIR1686" s="35"/>
      <c r="RIS1686" s="34"/>
      <c r="RIZ1686" s="35"/>
      <c r="RJA1686" s="34"/>
      <c r="RJH1686" s="35"/>
      <c r="RJI1686" s="34"/>
      <c r="RJP1686" s="35"/>
      <c r="RJQ1686" s="34"/>
      <c r="RJX1686" s="35"/>
      <c r="RJY1686" s="34"/>
      <c r="RKF1686" s="35"/>
      <c r="RKG1686" s="34"/>
      <c r="RKN1686" s="35"/>
      <c r="RKO1686" s="34"/>
      <c r="RKV1686" s="35"/>
      <c r="RKW1686" s="34"/>
      <c r="RLD1686" s="35"/>
      <c r="RLE1686" s="34"/>
      <c r="RLL1686" s="35"/>
      <c r="RLM1686" s="34"/>
      <c r="RLT1686" s="35"/>
      <c r="RLU1686" s="34"/>
      <c r="RMB1686" s="35"/>
      <c r="RMC1686" s="34"/>
      <c r="RMJ1686" s="35"/>
      <c r="RMK1686" s="34"/>
      <c r="RMR1686" s="35"/>
      <c r="RMS1686" s="34"/>
      <c r="RMZ1686" s="35"/>
      <c r="RNA1686" s="34"/>
      <c r="RNH1686" s="35"/>
      <c r="RNI1686" s="34"/>
      <c r="RNP1686" s="35"/>
      <c r="RNQ1686" s="34"/>
      <c r="RNX1686" s="35"/>
      <c r="RNY1686" s="34"/>
      <c r="ROF1686" s="35"/>
      <c r="ROG1686" s="34"/>
      <c r="RON1686" s="35"/>
      <c r="ROO1686" s="34"/>
      <c r="ROV1686" s="35"/>
      <c r="ROW1686" s="34"/>
      <c r="RPD1686" s="35"/>
      <c r="RPE1686" s="34"/>
      <c r="RPL1686" s="35"/>
      <c r="RPM1686" s="34"/>
      <c r="RPT1686" s="35"/>
      <c r="RPU1686" s="34"/>
      <c r="RQB1686" s="35"/>
      <c r="RQC1686" s="34"/>
      <c r="RQJ1686" s="35"/>
      <c r="RQK1686" s="34"/>
      <c r="RQR1686" s="35"/>
      <c r="RQS1686" s="34"/>
      <c r="RQZ1686" s="35"/>
      <c r="RRA1686" s="34"/>
      <c r="RRH1686" s="35"/>
      <c r="RRI1686" s="34"/>
      <c r="RRP1686" s="35"/>
      <c r="RRQ1686" s="34"/>
      <c r="RRX1686" s="35"/>
      <c r="RRY1686" s="34"/>
      <c r="RSF1686" s="35"/>
      <c r="RSG1686" s="34"/>
      <c r="RSN1686" s="35"/>
      <c r="RSO1686" s="34"/>
      <c r="RSV1686" s="35"/>
      <c r="RSW1686" s="34"/>
      <c r="RTD1686" s="35"/>
      <c r="RTE1686" s="34"/>
      <c r="RTL1686" s="35"/>
      <c r="RTM1686" s="34"/>
      <c r="RTT1686" s="35"/>
      <c r="RTU1686" s="34"/>
      <c r="RUB1686" s="35"/>
      <c r="RUC1686" s="34"/>
      <c r="RUJ1686" s="35"/>
      <c r="RUK1686" s="34"/>
      <c r="RUR1686" s="35"/>
      <c r="RUS1686" s="34"/>
      <c r="RUZ1686" s="35"/>
      <c r="RVA1686" s="34"/>
      <c r="RVH1686" s="35"/>
      <c r="RVI1686" s="34"/>
      <c r="RVP1686" s="35"/>
      <c r="RVQ1686" s="34"/>
      <c r="RVX1686" s="35"/>
      <c r="RVY1686" s="34"/>
      <c r="RWF1686" s="35"/>
      <c r="RWG1686" s="34"/>
      <c r="RWN1686" s="35"/>
      <c r="RWO1686" s="34"/>
      <c r="RWV1686" s="35"/>
      <c r="RWW1686" s="34"/>
      <c r="RXD1686" s="35"/>
      <c r="RXE1686" s="34"/>
      <c r="RXL1686" s="35"/>
      <c r="RXM1686" s="34"/>
      <c r="RXT1686" s="35"/>
      <c r="RXU1686" s="34"/>
      <c r="RYB1686" s="35"/>
      <c r="RYC1686" s="34"/>
      <c r="RYJ1686" s="35"/>
      <c r="RYK1686" s="34"/>
      <c r="RYR1686" s="35"/>
      <c r="RYS1686" s="34"/>
      <c r="RYZ1686" s="35"/>
      <c r="RZA1686" s="34"/>
      <c r="RZH1686" s="35"/>
      <c r="RZI1686" s="34"/>
      <c r="RZP1686" s="35"/>
      <c r="RZQ1686" s="34"/>
      <c r="RZX1686" s="35"/>
      <c r="RZY1686" s="34"/>
      <c r="SAF1686" s="35"/>
      <c r="SAG1686" s="34"/>
      <c r="SAN1686" s="35"/>
      <c r="SAO1686" s="34"/>
      <c r="SAV1686" s="35"/>
      <c r="SAW1686" s="34"/>
      <c r="SBD1686" s="35"/>
      <c r="SBE1686" s="34"/>
      <c r="SBL1686" s="35"/>
      <c r="SBM1686" s="34"/>
      <c r="SBT1686" s="35"/>
      <c r="SBU1686" s="34"/>
      <c r="SCB1686" s="35"/>
      <c r="SCC1686" s="34"/>
      <c r="SCJ1686" s="35"/>
      <c r="SCK1686" s="34"/>
      <c r="SCR1686" s="35"/>
      <c r="SCS1686" s="34"/>
      <c r="SCZ1686" s="35"/>
      <c r="SDA1686" s="34"/>
      <c r="SDH1686" s="35"/>
      <c r="SDI1686" s="34"/>
      <c r="SDP1686" s="35"/>
      <c r="SDQ1686" s="34"/>
      <c r="SDX1686" s="35"/>
      <c r="SDY1686" s="34"/>
      <c r="SEF1686" s="35"/>
      <c r="SEG1686" s="34"/>
      <c r="SEN1686" s="35"/>
      <c r="SEO1686" s="34"/>
      <c r="SEV1686" s="35"/>
      <c r="SEW1686" s="34"/>
      <c r="SFD1686" s="35"/>
      <c r="SFE1686" s="34"/>
      <c r="SFL1686" s="35"/>
      <c r="SFM1686" s="34"/>
      <c r="SFT1686" s="35"/>
      <c r="SFU1686" s="34"/>
      <c r="SGB1686" s="35"/>
      <c r="SGC1686" s="34"/>
      <c r="SGJ1686" s="35"/>
      <c r="SGK1686" s="34"/>
      <c r="SGR1686" s="35"/>
      <c r="SGS1686" s="34"/>
      <c r="SGZ1686" s="35"/>
      <c r="SHA1686" s="34"/>
      <c r="SHH1686" s="35"/>
      <c r="SHI1686" s="34"/>
      <c r="SHP1686" s="35"/>
      <c r="SHQ1686" s="34"/>
      <c r="SHX1686" s="35"/>
      <c r="SHY1686" s="34"/>
      <c r="SIF1686" s="35"/>
      <c r="SIG1686" s="34"/>
      <c r="SIN1686" s="35"/>
      <c r="SIO1686" s="34"/>
      <c r="SIV1686" s="35"/>
      <c r="SIW1686" s="34"/>
      <c r="SJD1686" s="35"/>
      <c r="SJE1686" s="34"/>
      <c r="SJL1686" s="35"/>
      <c r="SJM1686" s="34"/>
      <c r="SJT1686" s="35"/>
      <c r="SJU1686" s="34"/>
      <c r="SKB1686" s="35"/>
      <c r="SKC1686" s="34"/>
      <c r="SKJ1686" s="35"/>
      <c r="SKK1686" s="34"/>
      <c r="SKR1686" s="35"/>
      <c r="SKS1686" s="34"/>
      <c r="SKZ1686" s="35"/>
      <c r="SLA1686" s="34"/>
      <c r="SLH1686" s="35"/>
      <c r="SLI1686" s="34"/>
      <c r="SLP1686" s="35"/>
      <c r="SLQ1686" s="34"/>
      <c r="SLX1686" s="35"/>
      <c r="SLY1686" s="34"/>
      <c r="SMF1686" s="35"/>
      <c r="SMG1686" s="34"/>
      <c r="SMN1686" s="35"/>
      <c r="SMO1686" s="34"/>
      <c r="SMV1686" s="35"/>
      <c r="SMW1686" s="34"/>
      <c r="SND1686" s="35"/>
      <c r="SNE1686" s="34"/>
      <c r="SNL1686" s="35"/>
      <c r="SNM1686" s="34"/>
      <c r="SNT1686" s="35"/>
      <c r="SNU1686" s="34"/>
      <c r="SOB1686" s="35"/>
      <c r="SOC1686" s="34"/>
      <c r="SOJ1686" s="35"/>
      <c r="SOK1686" s="34"/>
      <c r="SOR1686" s="35"/>
      <c r="SOS1686" s="34"/>
      <c r="SOZ1686" s="35"/>
      <c r="SPA1686" s="34"/>
      <c r="SPH1686" s="35"/>
      <c r="SPI1686" s="34"/>
      <c r="SPP1686" s="35"/>
      <c r="SPQ1686" s="34"/>
      <c r="SPX1686" s="35"/>
      <c r="SPY1686" s="34"/>
      <c r="SQF1686" s="35"/>
      <c r="SQG1686" s="34"/>
      <c r="SQN1686" s="35"/>
      <c r="SQO1686" s="34"/>
      <c r="SQV1686" s="35"/>
      <c r="SQW1686" s="34"/>
      <c r="SRD1686" s="35"/>
      <c r="SRE1686" s="34"/>
      <c r="SRL1686" s="35"/>
      <c r="SRM1686" s="34"/>
      <c r="SRT1686" s="35"/>
      <c r="SRU1686" s="34"/>
      <c r="SSB1686" s="35"/>
      <c r="SSC1686" s="34"/>
      <c r="SSJ1686" s="35"/>
      <c r="SSK1686" s="34"/>
      <c r="SSR1686" s="35"/>
      <c r="SSS1686" s="34"/>
      <c r="SSZ1686" s="35"/>
      <c r="STA1686" s="34"/>
      <c r="STH1686" s="35"/>
      <c r="STI1686" s="34"/>
      <c r="STP1686" s="35"/>
      <c r="STQ1686" s="34"/>
      <c r="STX1686" s="35"/>
      <c r="STY1686" s="34"/>
      <c r="SUF1686" s="35"/>
      <c r="SUG1686" s="34"/>
      <c r="SUN1686" s="35"/>
      <c r="SUO1686" s="34"/>
      <c r="SUV1686" s="35"/>
      <c r="SUW1686" s="34"/>
      <c r="SVD1686" s="35"/>
      <c r="SVE1686" s="34"/>
      <c r="SVL1686" s="35"/>
      <c r="SVM1686" s="34"/>
      <c r="SVT1686" s="35"/>
      <c r="SVU1686" s="34"/>
      <c r="SWB1686" s="35"/>
      <c r="SWC1686" s="34"/>
      <c r="SWJ1686" s="35"/>
      <c r="SWK1686" s="34"/>
      <c r="SWR1686" s="35"/>
      <c r="SWS1686" s="34"/>
      <c r="SWZ1686" s="35"/>
      <c r="SXA1686" s="34"/>
      <c r="SXH1686" s="35"/>
      <c r="SXI1686" s="34"/>
      <c r="SXP1686" s="35"/>
      <c r="SXQ1686" s="34"/>
      <c r="SXX1686" s="35"/>
      <c r="SXY1686" s="34"/>
      <c r="SYF1686" s="35"/>
      <c r="SYG1686" s="34"/>
      <c r="SYN1686" s="35"/>
      <c r="SYO1686" s="34"/>
      <c r="SYV1686" s="35"/>
      <c r="SYW1686" s="34"/>
      <c r="SZD1686" s="35"/>
      <c r="SZE1686" s="34"/>
      <c r="SZL1686" s="35"/>
      <c r="SZM1686" s="34"/>
      <c r="SZT1686" s="35"/>
      <c r="SZU1686" s="34"/>
      <c r="TAB1686" s="35"/>
      <c r="TAC1686" s="34"/>
      <c r="TAJ1686" s="35"/>
      <c r="TAK1686" s="34"/>
      <c r="TAR1686" s="35"/>
      <c r="TAS1686" s="34"/>
      <c r="TAZ1686" s="35"/>
      <c r="TBA1686" s="34"/>
      <c r="TBH1686" s="35"/>
      <c r="TBI1686" s="34"/>
      <c r="TBP1686" s="35"/>
      <c r="TBQ1686" s="34"/>
      <c r="TBX1686" s="35"/>
      <c r="TBY1686" s="34"/>
      <c r="TCF1686" s="35"/>
      <c r="TCG1686" s="34"/>
      <c r="TCN1686" s="35"/>
      <c r="TCO1686" s="34"/>
      <c r="TCV1686" s="35"/>
      <c r="TCW1686" s="34"/>
      <c r="TDD1686" s="35"/>
      <c r="TDE1686" s="34"/>
      <c r="TDL1686" s="35"/>
      <c r="TDM1686" s="34"/>
      <c r="TDT1686" s="35"/>
      <c r="TDU1686" s="34"/>
      <c r="TEB1686" s="35"/>
      <c r="TEC1686" s="34"/>
      <c r="TEJ1686" s="35"/>
      <c r="TEK1686" s="34"/>
      <c r="TER1686" s="35"/>
      <c r="TES1686" s="34"/>
      <c r="TEZ1686" s="35"/>
      <c r="TFA1686" s="34"/>
      <c r="TFH1686" s="35"/>
      <c r="TFI1686" s="34"/>
      <c r="TFP1686" s="35"/>
      <c r="TFQ1686" s="34"/>
      <c r="TFX1686" s="35"/>
      <c r="TFY1686" s="34"/>
      <c r="TGF1686" s="35"/>
      <c r="TGG1686" s="34"/>
      <c r="TGN1686" s="35"/>
      <c r="TGO1686" s="34"/>
      <c r="TGV1686" s="35"/>
      <c r="TGW1686" s="34"/>
      <c r="THD1686" s="35"/>
      <c r="THE1686" s="34"/>
      <c r="THL1686" s="35"/>
      <c r="THM1686" s="34"/>
      <c r="THT1686" s="35"/>
      <c r="THU1686" s="34"/>
      <c r="TIB1686" s="35"/>
      <c r="TIC1686" s="34"/>
      <c r="TIJ1686" s="35"/>
      <c r="TIK1686" s="34"/>
      <c r="TIR1686" s="35"/>
      <c r="TIS1686" s="34"/>
      <c r="TIZ1686" s="35"/>
      <c r="TJA1686" s="34"/>
      <c r="TJH1686" s="35"/>
      <c r="TJI1686" s="34"/>
      <c r="TJP1686" s="35"/>
      <c r="TJQ1686" s="34"/>
      <c r="TJX1686" s="35"/>
      <c r="TJY1686" s="34"/>
      <c r="TKF1686" s="35"/>
      <c r="TKG1686" s="34"/>
      <c r="TKN1686" s="35"/>
      <c r="TKO1686" s="34"/>
      <c r="TKV1686" s="35"/>
      <c r="TKW1686" s="34"/>
      <c r="TLD1686" s="35"/>
      <c r="TLE1686" s="34"/>
      <c r="TLL1686" s="35"/>
      <c r="TLM1686" s="34"/>
      <c r="TLT1686" s="35"/>
      <c r="TLU1686" s="34"/>
      <c r="TMB1686" s="35"/>
      <c r="TMC1686" s="34"/>
      <c r="TMJ1686" s="35"/>
      <c r="TMK1686" s="34"/>
      <c r="TMR1686" s="35"/>
      <c r="TMS1686" s="34"/>
      <c r="TMZ1686" s="35"/>
      <c r="TNA1686" s="34"/>
      <c r="TNH1686" s="35"/>
      <c r="TNI1686" s="34"/>
      <c r="TNP1686" s="35"/>
      <c r="TNQ1686" s="34"/>
      <c r="TNX1686" s="35"/>
      <c r="TNY1686" s="34"/>
      <c r="TOF1686" s="35"/>
      <c r="TOG1686" s="34"/>
      <c r="TON1686" s="35"/>
      <c r="TOO1686" s="34"/>
      <c r="TOV1686" s="35"/>
      <c r="TOW1686" s="34"/>
      <c r="TPD1686" s="35"/>
      <c r="TPE1686" s="34"/>
      <c r="TPL1686" s="35"/>
      <c r="TPM1686" s="34"/>
      <c r="TPT1686" s="35"/>
      <c r="TPU1686" s="34"/>
      <c r="TQB1686" s="35"/>
      <c r="TQC1686" s="34"/>
      <c r="TQJ1686" s="35"/>
      <c r="TQK1686" s="34"/>
      <c r="TQR1686" s="35"/>
      <c r="TQS1686" s="34"/>
      <c r="TQZ1686" s="35"/>
      <c r="TRA1686" s="34"/>
      <c r="TRH1686" s="35"/>
      <c r="TRI1686" s="34"/>
      <c r="TRP1686" s="35"/>
      <c r="TRQ1686" s="34"/>
      <c r="TRX1686" s="35"/>
      <c r="TRY1686" s="34"/>
      <c r="TSF1686" s="35"/>
      <c r="TSG1686" s="34"/>
      <c r="TSN1686" s="35"/>
      <c r="TSO1686" s="34"/>
      <c r="TSV1686" s="35"/>
      <c r="TSW1686" s="34"/>
      <c r="TTD1686" s="35"/>
      <c r="TTE1686" s="34"/>
      <c r="TTL1686" s="35"/>
      <c r="TTM1686" s="34"/>
      <c r="TTT1686" s="35"/>
      <c r="TTU1686" s="34"/>
      <c r="TUB1686" s="35"/>
      <c r="TUC1686" s="34"/>
      <c r="TUJ1686" s="35"/>
      <c r="TUK1686" s="34"/>
      <c r="TUR1686" s="35"/>
      <c r="TUS1686" s="34"/>
      <c r="TUZ1686" s="35"/>
      <c r="TVA1686" s="34"/>
      <c r="TVH1686" s="35"/>
      <c r="TVI1686" s="34"/>
      <c r="TVP1686" s="35"/>
      <c r="TVQ1686" s="34"/>
      <c r="TVX1686" s="35"/>
      <c r="TVY1686" s="34"/>
      <c r="TWF1686" s="35"/>
      <c r="TWG1686" s="34"/>
      <c r="TWN1686" s="35"/>
      <c r="TWO1686" s="34"/>
      <c r="TWV1686" s="35"/>
      <c r="TWW1686" s="34"/>
      <c r="TXD1686" s="35"/>
      <c r="TXE1686" s="34"/>
      <c r="TXL1686" s="35"/>
      <c r="TXM1686" s="34"/>
      <c r="TXT1686" s="35"/>
      <c r="TXU1686" s="34"/>
      <c r="TYB1686" s="35"/>
      <c r="TYC1686" s="34"/>
      <c r="TYJ1686" s="35"/>
      <c r="TYK1686" s="34"/>
      <c r="TYR1686" s="35"/>
      <c r="TYS1686" s="34"/>
      <c r="TYZ1686" s="35"/>
      <c r="TZA1686" s="34"/>
      <c r="TZH1686" s="35"/>
      <c r="TZI1686" s="34"/>
      <c r="TZP1686" s="35"/>
      <c r="TZQ1686" s="34"/>
      <c r="TZX1686" s="35"/>
      <c r="TZY1686" s="34"/>
      <c r="UAF1686" s="35"/>
      <c r="UAG1686" s="34"/>
      <c r="UAN1686" s="35"/>
      <c r="UAO1686" s="34"/>
      <c r="UAV1686" s="35"/>
      <c r="UAW1686" s="34"/>
      <c r="UBD1686" s="35"/>
      <c r="UBE1686" s="34"/>
      <c r="UBL1686" s="35"/>
      <c r="UBM1686" s="34"/>
      <c r="UBT1686" s="35"/>
      <c r="UBU1686" s="34"/>
      <c r="UCB1686" s="35"/>
      <c r="UCC1686" s="34"/>
      <c r="UCJ1686" s="35"/>
      <c r="UCK1686" s="34"/>
      <c r="UCR1686" s="35"/>
      <c r="UCS1686" s="34"/>
      <c r="UCZ1686" s="35"/>
      <c r="UDA1686" s="34"/>
      <c r="UDH1686" s="35"/>
      <c r="UDI1686" s="34"/>
      <c r="UDP1686" s="35"/>
      <c r="UDQ1686" s="34"/>
      <c r="UDX1686" s="35"/>
      <c r="UDY1686" s="34"/>
      <c r="UEF1686" s="35"/>
      <c r="UEG1686" s="34"/>
      <c r="UEN1686" s="35"/>
      <c r="UEO1686" s="34"/>
      <c r="UEV1686" s="35"/>
      <c r="UEW1686" s="34"/>
      <c r="UFD1686" s="35"/>
      <c r="UFE1686" s="34"/>
      <c r="UFL1686" s="35"/>
      <c r="UFM1686" s="34"/>
      <c r="UFT1686" s="35"/>
      <c r="UFU1686" s="34"/>
      <c r="UGB1686" s="35"/>
      <c r="UGC1686" s="34"/>
      <c r="UGJ1686" s="35"/>
      <c r="UGK1686" s="34"/>
      <c r="UGR1686" s="35"/>
      <c r="UGS1686" s="34"/>
      <c r="UGZ1686" s="35"/>
      <c r="UHA1686" s="34"/>
      <c r="UHH1686" s="35"/>
      <c r="UHI1686" s="34"/>
      <c r="UHP1686" s="35"/>
      <c r="UHQ1686" s="34"/>
      <c r="UHX1686" s="35"/>
      <c r="UHY1686" s="34"/>
      <c r="UIF1686" s="35"/>
      <c r="UIG1686" s="34"/>
      <c r="UIN1686" s="35"/>
      <c r="UIO1686" s="34"/>
      <c r="UIV1686" s="35"/>
      <c r="UIW1686" s="34"/>
      <c r="UJD1686" s="35"/>
      <c r="UJE1686" s="34"/>
      <c r="UJL1686" s="35"/>
      <c r="UJM1686" s="34"/>
      <c r="UJT1686" s="35"/>
      <c r="UJU1686" s="34"/>
      <c r="UKB1686" s="35"/>
      <c r="UKC1686" s="34"/>
      <c r="UKJ1686" s="35"/>
      <c r="UKK1686" s="34"/>
      <c r="UKR1686" s="35"/>
      <c r="UKS1686" s="34"/>
      <c r="UKZ1686" s="35"/>
      <c r="ULA1686" s="34"/>
      <c r="ULH1686" s="35"/>
      <c r="ULI1686" s="34"/>
      <c r="ULP1686" s="35"/>
      <c r="ULQ1686" s="34"/>
      <c r="ULX1686" s="35"/>
      <c r="ULY1686" s="34"/>
      <c r="UMF1686" s="35"/>
      <c r="UMG1686" s="34"/>
      <c r="UMN1686" s="35"/>
      <c r="UMO1686" s="34"/>
      <c r="UMV1686" s="35"/>
      <c r="UMW1686" s="34"/>
      <c r="UND1686" s="35"/>
      <c r="UNE1686" s="34"/>
      <c r="UNL1686" s="35"/>
      <c r="UNM1686" s="34"/>
      <c r="UNT1686" s="35"/>
      <c r="UNU1686" s="34"/>
      <c r="UOB1686" s="35"/>
      <c r="UOC1686" s="34"/>
      <c r="UOJ1686" s="35"/>
      <c r="UOK1686" s="34"/>
      <c r="UOR1686" s="35"/>
      <c r="UOS1686" s="34"/>
      <c r="UOZ1686" s="35"/>
      <c r="UPA1686" s="34"/>
      <c r="UPH1686" s="35"/>
      <c r="UPI1686" s="34"/>
      <c r="UPP1686" s="35"/>
      <c r="UPQ1686" s="34"/>
      <c r="UPX1686" s="35"/>
      <c r="UPY1686" s="34"/>
      <c r="UQF1686" s="35"/>
      <c r="UQG1686" s="34"/>
      <c r="UQN1686" s="35"/>
      <c r="UQO1686" s="34"/>
      <c r="UQV1686" s="35"/>
      <c r="UQW1686" s="34"/>
      <c r="URD1686" s="35"/>
      <c r="URE1686" s="34"/>
      <c r="URL1686" s="35"/>
      <c r="URM1686" s="34"/>
      <c r="URT1686" s="35"/>
      <c r="URU1686" s="34"/>
      <c r="USB1686" s="35"/>
      <c r="USC1686" s="34"/>
      <c r="USJ1686" s="35"/>
      <c r="USK1686" s="34"/>
      <c r="USR1686" s="35"/>
      <c r="USS1686" s="34"/>
      <c r="USZ1686" s="35"/>
      <c r="UTA1686" s="34"/>
      <c r="UTH1686" s="35"/>
      <c r="UTI1686" s="34"/>
      <c r="UTP1686" s="35"/>
      <c r="UTQ1686" s="34"/>
      <c r="UTX1686" s="35"/>
      <c r="UTY1686" s="34"/>
      <c r="UUF1686" s="35"/>
      <c r="UUG1686" s="34"/>
      <c r="UUN1686" s="35"/>
      <c r="UUO1686" s="34"/>
      <c r="UUV1686" s="35"/>
      <c r="UUW1686" s="34"/>
      <c r="UVD1686" s="35"/>
      <c r="UVE1686" s="34"/>
      <c r="UVL1686" s="35"/>
      <c r="UVM1686" s="34"/>
      <c r="UVT1686" s="35"/>
      <c r="UVU1686" s="34"/>
      <c r="UWB1686" s="35"/>
      <c r="UWC1686" s="34"/>
      <c r="UWJ1686" s="35"/>
      <c r="UWK1686" s="34"/>
      <c r="UWR1686" s="35"/>
      <c r="UWS1686" s="34"/>
      <c r="UWZ1686" s="35"/>
      <c r="UXA1686" s="34"/>
      <c r="UXH1686" s="35"/>
      <c r="UXI1686" s="34"/>
      <c r="UXP1686" s="35"/>
      <c r="UXQ1686" s="34"/>
      <c r="UXX1686" s="35"/>
      <c r="UXY1686" s="34"/>
      <c r="UYF1686" s="35"/>
      <c r="UYG1686" s="34"/>
      <c r="UYN1686" s="35"/>
      <c r="UYO1686" s="34"/>
      <c r="UYV1686" s="35"/>
      <c r="UYW1686" s="34"/>
      <c r="UZD1686" s="35"/>
      <c r="UZE1686" s="34"/>
      <c r="UZL1686" s="35"/>
      <c r="UZM1686" s="34"/>
      <c r="UZT1686" s="35"/>
      <c r="UZU1686" s="34"/>
      <c r="VAB1686" s="35"/>
      <c r="VAC1686" s="34"/>
      <c r="VAJ1686" s="35"/>
      <c r="VAK1686" s="34"/>
      <c r="VAR1686" s="35"/>
      <c r="VAS1686" s="34"/>
      <c r="VAZ1686" s="35"/>
      <c r="VBA1686" s="34"/>
      <c r="VBH1686" s="35"/>
      <c r="VBI1686" s="34"/>
      <c r="VBP1686" s="35"/>
      <c r="VBQ1686" s="34"/>
      <c r="VBX1686" s="35"/>
      <c r="VBY1686" s="34"/>
      <c r="VCF1686" s="35"/>
      <c r="VCG1686" s="34"/>
      <c r="VCN1686" s="35"/>
      <c r="VCO1686" s="34"/>
      <c r="VCV1686" s="35"/>
      <c r="VCW1686" s="34"/>
      <c r="VDD1686" s="35"/>
      <c r="VDE1686" s="34"/>
      <c r="VDL1686" s="35"/>
      <c r="VDM1686" s="34"/>
      <c r="VDT1686" s="35"/>
      <c r="VDU1686" s="34"/>
      <c r="VEB1686" s="35"/>
      <c r="VEC1686" s="34"/>
      <c r="VEJ1686" s="35"/>
      <c r="VEK1686" s="34"/>
      <c r="VER1686" s="35"/>
      <c r="VES1686" s="34"/>
      <c r="VEZ1686" s="35"/>
      <c r="VFA1686" s="34"/>
      <c r="VFH1686" s="35"/>
      <c r="VFI1686" s="34"/>
      <c r="VFP1686" s="35"/>
      <c r="VFQ1686" s="34"/>
      <c r="VFX1686" s="35"/>
      <c r="VFY1686" s="34"/>
      <c r="VGF1686" s="35"/>
      <c r="VGG1686" s="34"/>
      <c r="VGN1686" s="35"/>
      <c r="VGO1686" s="34"/>
      <c r="VGV1686" s="35"/>
      <c r="VGW1686" s="34"/>
      <c r="VHD1686" s="35"/>
      <c r="VHE1686" s="34"/>
      <c r="VHL1686" s="35"/>
      <c r="VHM1686" s="34"/>
      <c r="VHT1686" s="35"/>
      <c r="VHU1686" s="34"/>
      <c r="VIB1686" s="35"/>
      <c r="VIC1686" s="34"/>
      <c r="VIJ1686" s="35"/>
      <c r="VIK1686" s="34"/>
      <c r="VIR1686" s="35"/>
      <c r="VIS1686" s="34"/>
      <c r="VIZ1686" s="35"/>
      <c r="VJA1686" s="34"/>
      <c r="VJH1686" s="35"/>
      <c r="VJI1686" s="34"/>
      <c r="VJP1686" s="35"/>
      <c r="VJQ1686" s="34"/>
      <c r="VJX1686" s="35"/>
      <c r="VJY1686" s="34"/>
      <c r="VKF1686" s="35"/>
      <c r="VKG1686" s="34"/>
      <c r="VKN1686" s="35"/>
      <c r="VKO1686" s="34"/>
      <c r="VKV1686" s="35"/>
      <c r="VKW1686" s="34"/>
      <c r="VLD1686" s="35"/>
      <c r="VLE1686" s="34"/>
      <c r="VLL1686" s="35"/>
      <c r="VLM1686" s="34"/>
      <c r="VLT1686" s="35"/>
      <c r="VLU1686" s="34"/>
      <c r="VMB1686" s="35"/>
      <c r="VMC1686" s="34"/>
      <c r="VMJ1686" s="35"/>
      <c r="VMK1686" s="34"/>
      <c r="VMR1686" s="35"/>
      <c r="VMS1686" s="34"/>
      <c r="VMZ1686" s="35"/>
      <c r="VNA1686" s="34"/>
      <c r="VNH1686" s="35"/>
      <c r="VNI1686" s="34"/>
      <c r="VNP1686" s="35"/>
      <c r="VNQ1686" s="34"/>
      <c r="VNX1686" s="35"/>
      <c r="VNY1686" s="34"/>
      <c r="VOF1686" s="35"/>
      <c r="VOG1686" s="34"/>
      <c r="VON1686" s="35"/>
      <c r="VOO1686" s="34"/>
      <c r="VOV1686" s="35"/>
      <c r="VOW1686" s="34"/>
      <c r="VPD1686" s="35"/>
      <c r="VPE1686" s="34"/>
      <c r="VPL1686" s="35"/>
      <c r="VPM1686" s="34"/>
      <c r="VPT1686" s="35"/>
      <c r="VPU1686" s="34"/>
      <c r="VQB1686" s="35"/>
      <c r="VQC1686" s="34"/>
      <c r="VQJ1686" s="35"/>
      <c r="VQK1686" s="34"/>
      <c r="VQR1686" s="35"/>
      <c r="VQS1686" s="34"/>
      <c r="VQZ1686" s="35"/>
      <c r="VRA1686" s="34"/>
      <c r="VRH1686" s="35"/>
      <c r="VRI1686" s="34"/>
      <c r="VRP1686" s="35"/>
      <c r="VRQ1686" s="34"/>
      <c r="VRX1686" s="35"/>
      <c r="VRY1686" s="34"/>
      <c r="VSF1686" s="35"/>
      <c r="VSG1686" s="34"/>
      <c r="VSN1686" s="35"/>
      <c r="VSO1686" s="34"/>
      <c r="VSV1686" s="35"/>
      <c r="VSW1686" s="34"/>
      <c r="VTD1686" s="35"/>
      <c r="VTE1686" s="34"/>
      <c r="VTL1686" s="35"/>
      <c r="VTM1686" s="34"/>
      <c r="VTT1686" s="35"/>
      <c r="VTU1686" s="34"/>
      <c r="VUB1686" s="35"/>
      <c r="VUC1686" s="34"/>
      <c r="VUJ1686" s="35"/>
      <c r="VUK1686" s="34"/>
      <c r="VUR1686" s="35"/>
      <c r="VUS1686" s="34"/>
      <c r="VUZ1686" s="35"/>
      <c r="VVA1686" s="34"/>
      <c r="VVH1686" s="35"/>
      <c r="VVI1686" s="34"/>
      <c r="VVP1686" s="35"/>
      <c r="VVQ1686" s="34"/>
      <c r="VVX1686" s="35"/>
      <c r="VVY1686" s="34"/>
      <c r="VWF1686" s="35"/>
      <c r="VWG1686" s="34"/>
      <c r="VWN1686" s="35"/>
      <c r="VWO1686" s="34"/>
      <c r="VWV1686" s="35"/>
      <c r="VWW1686" s="34"/>
      <c r="VXD1686" s="35"/>
      <c r="VXE1686" s="34"/>
      <c r="VXL1686" s="35"/>
      <c r="VXM1686" s="34"/>
      <c r="VXT1686" s="35"/>
      <c r="VXU1686" s="34"/>
      <c r="VYB1686" s="35"/>
      <c r="VYC1686" s="34"/>
      <c r="VYJ1686" s="35"/>
      <c r="VYK1686" s="34"/>
      <c r="VYR1686" s="35"/>
      <c r="VYS1686" s="34"/>
      <c r="VYZ1686" s="35"/>
      <c r="VZA1686" s="34"/>
      <c r="VZH1686" s="35"/>
      <c r="VZI1686" s="34"/>
      <c r="VZP1686" s="35"/>
      <c r="VZQ1686" s="34"/>
      <c r="VZX1686" s="35"/>
      <c r="VZY1686" s="34"/>
      <c r="WAF1686" s="35"/>
      <c r="WAG1686" s="34"/>
      <c r="WAN1686" s="35"/>
      <c r="WAO1686" s="34"/>
      <c r="WAV1686" s="35"/>
      <c r="WAW1686" s="34"/>
      <c r="WBD1686" s="35"/>
      <c r="WBE1686" s="34"/>
      <c r="WBL1686" s="35"/>
      <c r="WBM1686" s="34"/>
      <c r="WBT1686" s="35"/>
      <c r="WBU1686" s="34"/>
      <c r="WCB1686" s="35"/>
      <c r="WCC1686" s="34"/>
      <c r="WCJ1686" s="35"/>
      <c r="WCK1686" s="34"/>
      <c r="WCR1686" s="35"/>
      <c r="WCS1686" s="34"/>
      <c r="WCZ1686" s="35"/>
      <c r="WDA1686" s="34"/>
      <c r="WDH1686" s="35"/>
      <c r="WDI1686" s="34"/>
      <c r="WDP1686" s="35"/>
      <c r="WDQ1686" s="34"/>
      <c r="WDX1686" s="35"/>
      <c r="WDY1686" s="34"/>
      <c r="WEF1686" s="35"/>
      <c r="WEG1686" s="34"/>
      <c r="WEN1686" s="35"/>
      <c r="WEO1686" s="34"/>
      <c r="WEV1686" s="35"/>
      <c r="WEW1686" s="34"/>
      <c r="WFD1686" s="35"/>
      <c r="WFE1686" s="34"/>
      <c r="WFL1686" s="35"/>
      <c r="WFM1686" s="34"/>
      <c r="WFT1686" s="35"/>
      <c r="WFU1686" s="34"/>
      <c r="WGB1686" s="35"/>
      <c r="WGC1686" s="34"/>
      <c r="WGJ1686" s="35"/>
      <c r="WGK1686" s="34"/>
      <c r="WGR1686" s="35"/>
      <c r="WGS1686" s="34"/>
      <c r="WGZ1686" s="35"/>
      <c r="WHA1686" s="34"/>
      <c r="WHH1686" s="35"/>
      <c r="WHI1686" s="34"/>
      <c r="WHP1686" s="35"/>
      <c r="WHQ1686" s="34"/>
      <c r="WHX1686" s="35"/>
      <c r="WHY1686" s="34"/>
      <c r="WIF1686" s="35"/>
      <c r="WIG1686" s="34"/>
      <c r="WIN1686" s="35"/>
      <c r="WIO1686" s="34"/>
      <c r="WIV1686" s="35"/>
      <c r="WIW1686" s="34"/>
      <c r="WJD1686" s="35"/>
      <c r="WJE1686" s="34"/>
      <c r="WJL1686" s="35"/>
      <c r="WJM1686" s="34"/>
      <c r="WJT1686" s="35"/>
      <c r="WJU1686" s="34"/>
      <c r="WKB1686" s="35"/>
      <c r="WKC1686" s="34"/>
      <c r="WKJ1686" s="35"/>
      <c r="WKK1686" s="34"/>
      <c r="WKR1686" s="35"/>
      <c r="WKS1686" s="34"/>
      <c r="WKZ1686" s="35"/>
      <c r="WLA1686" s="34"/>
      <c r="WLH1686" s="35"/>
      <c r="WLI1686" s="34"/>
      <c r="WLP1686" s="35"/>
      <c r="WLQ1686" s="34"/>
      <c r="WLX1686" s="35"/>
      <c r="WLY1686" s="34"/>
      <c r="WMF1686" s="35"/>
      <c r="WMG1686" s="34"/>
      <c r="WMN1686" s="35"/>
      <c r="WMO1686" s="34"/>
      <c r="WMV1686" s="35"/>
      <c r="WMW1686" s="34"/>
      <c r="WND1686" s="35"/>
      <c r="WNE1686" s="34"/>
      <c r="WNL1686" s="35"/>
      <c r="WNM1686" s="34"/>
      <c r="WNT1686" s="35"/>
      <c r="WNU1686" s="34"/>
      <c r="WOB1686" s="35"/>
      <c r="WOC1686" s="34"/>
      <c r="WOJ1686" s="35"/>
      <c r="WOK1686" s="34"/>
      <c r="WOR1686" s="35"/>
      <c r="WOS1686" s="34"/>
      <c r="WOZ1686" s="35"/>
      <c r="WPA1686" s="34"/>
      <c r="WPH1686" s="35"/>
      <c r="WPI1686" s="34"/>
      <c r="WPP1686" s="35"/>
      <c r="WPQ1686" s="34"/>
      <c r="WPX1686" s="35"/>
      <c r="WPY1686" s="34"/>
      <c r="WQF1686" s="35"/>
      <c r="WQG1686" s="34"/>
      <c r="WQN1686" s="35"/>
      <c r="WQO1686" s="34"/>
      <c r="WQV1686" s="35"/>
      <c r="WQW1686" s="34"/>
      <c r="WRD1686" s="35"/>
      <c r="WRE1686" s="34"/>
      <c r="WRL1686" s="35"/>
      <c r="WRM1686" s="34"/>
      <c r="WRT1686" s="35"/>
      <c r="WRU1686" s="34"/>
      <c r="WSB1686" s="35"/>
      <c r="WSC1686" s="34"/>
      <c r="WSJ1686" s="35"/>
      <c r="WSK1686" s="34"/>
      <c r="WSR1686" s="35"/>
      <c r="WSS1686" s="34"/>
      <c r="WSZ1686" s="35"/>
      <c r="WTA1686" s="34"/>
      <c r="WTH1686" s="35"/>
      <c r="WTI1686" s="34"/>
      <c r="WTP1686" s="35"/>
      <c r="WTQ1686" s="34"/>
      <c r="WTX1686" s="35"/>
      <c r="WTY1686" s="34"/>
      <c r="WUF1686" s="35"/>
      <c r="WUG1686" s="34"/>
      <c r="WUN1686" s="35"/>
      <c r="WUO1686" s="34"/>
      <c r="WUV1686" s="35"/>
      <c r="WUW1686" s="34"/>
      <c r="WVD1686" s="35"/>
      <c r="WVE1686" s="34"/>
      <c r="WVL1686" s="35"/>
      <c r="WVM1686" s="34"/>
      <c r="WVT1686" s="35"/>
      <c r="WVU1686" s="34"/>
      <c r="WWB1686" s="35"/>
      <c r="WWC1686" s="34"/>
      <c r="WWJ1686" s="35"/>
      <c r="WWK1686" s="34"/>
      <c r="WWR1686" s="35"/>
      <c r="WWS1686" s="34"/>
      <c r="WWZ1686" s="35"/>
      <c r="WXA1686" s="34"/>
      <c r="WXH1686" s="35"/>
      <c r="WXI1686" s="34"/>
      <c r="WXP1686" s="35"/>
      <c r="WXQ1686" s="34"/>
      <c r="WXX1686" s="35"/>
      <c r="WXY1686" s="34"/>
      <c r="WYF1686" s="35"/>
      <c r="WYG1686" s="34"/>
      <c r="WYN1686" s="35"/>
      <c r="WYO1686" s="34"/>
      <c r="WYV1686" s="35"/>
      <c r="WYW1686" s="34"/>
      <c r="WZD1686" s="35"/>
      <c r="WZE1686" s="34"/>
      <c r="WZL1686" s="35"/>
      <c r="WZM1686" s="34"/>
      <c r="WZT1686" s="35"/>
      <c r="WZU1686" s="34"/>
      <c r="XAB1686" s="35"/>
      <c r="XAC1686" s="34"/>
      <c r="XAJ1686" s="35"/>
      <c r="XAK1686" s="34"/>
      <c r="XAR1686" s="35"/>
      <c r="XAS1686" s="34"/>
      <c r="XAZ1686" s="35"/>
      <c r="XBA1686" s="34"/>
      <c r="XBH1686" s="35"/>
      <c r="XBI1686" s="34"/>
      <c r="XBP1686" s="35"/>
      <c r="XBQ1686" s="34"/>
      <c r="XBX1686" s="35"/>
      <c r="XBY1686" s="34"/>
      <c r="XCF1686" s="35"/>
      <c r="XCG1686" s="34"/>
      <c r="XCN1686" s="35"/>
      <c r="XCO1686" s="34"/>
      <c r="XCV1686" s="35"/>
      <c r="XCW1686" s="34"/>
      <c r="XDD1686" s="35"/>
      <c r="XDE1686" s="34"/>
      <c r="XDL1686" s="35"/>
      <c r="XDM1686" s="34"/>
      <c r="XDT1686" s="35"/>
      <c r="XDU1686" s="34"/>
      <c r="XEB1686" s="35"/>
      <c r="XEC1686" s="34"/>
      <c r="XEJ1686" s="35"/>
      <c r="XEK1686" s="34"/>
      <c r="XER1686" s="35"/>
      <c r="XES1686" s="34"/>
      <c r="XEZ1686" s="35"/>
      <c r="XFA1686" s="34"/>
    </row>
    <row r="1687" spans="1:1021 1028:2045 2052:3069 3076:4093 4100:5117 5124:6141 6148:7165 7172:8189 8196:9213 9220:10237 10244:11261 11268:12285 12292:13309 13316:14333 14340:15357 15364:16381" x14ac:dyDescent="0.25">
      <c r="A1687" t="s">
        <v>484</v>
      </c>
      <c r="B1687" t="s">
        <v>479</v>
      </c>
      <c r="C1687">
        <v>339</v>
      </c>
      <c r="D1687">
        <v>339</v>
      </c>
      <c r="E1687" s="35">
        <v>1</v>
      </c>
      <c r="F1687" s="34">
        <v>1.9999999999999999E-88</v>
      </c>
      <c r="G1687">
        <v>85.85</v>
      </c>
      <c r="H1687">
        <v>1716</v>
      </c>
      <c r="I1687" t="str">
        <f>HYPERLINK("https://www.ncbi.nlm.nih.gov/nucleotide/AB698452.1?report=genbank&amp;log$=nucltop&amp;blast_rank=85&amp;RID=XE6RV0D8013","AB698452.1")</f>
        <v>AB698452.1</v>
      </c>
      <c r="L1687" s="35"/>
      <c r="M1687" s="34"/>
      <c r="T1687" s="35"/>
      <c r="U1687" s="34"/>
      <c r="AB1687" s="35"/>
      <c r="AC1687" s="34"/>
      <c r="AJ1687" s="35"/>
      <c r="AK1687" s="34"/>
      <c r="AR1687" s="35"/>
      <c r="AS1687" s="34"/>
      <c r="AZ1687" s="35"/>
      <c r="BA1687" s="34"/>
      <c r="BH1687" s="35"/>
      <c r="BI1687" s="34"/>
      <c r="BP1687" s="35"/>
      <c r="BQ1687" s="34"/>
      <c r="BX1687" s="35"/>
      <c r="BY1687" s="34"/>
      <c r="CF1687" s="35"/>
      <c r="CG1687" s="34"/>
      <c r="CN1687" s="35"/>
      <c r="CO1687" s="34"/>
      <c r="CV1687" s="35"/>
      <c r="CW1687" s="34"/>
      <c r="DD1687" s="35"/>
      <c r="DE1687" s="34"/>
      <c r="DL1687" s="35"/>
      <c r="DM1687" s="34"/>
      <c r="DT1687" s="35"/>
      <c r="DU1687" s="34"/>
      <c r="EB1687" s="35"/>
      <c r="EC1687" s="34"/>
      <c r="EJ1687" s="35"/>
      <c r="EK1687" s="34"/>
      <c r="ER1687" s="35"/>
      <c r="ES1687" s="34"/>
      <c r="EZ1687" s="35"/>
      <c r="FA1687" s="34"/>
      <c r="FH1687" s="35"/>
      <c r="FI1687" s="34"/>
      <c r="FP1687" s="35"/>
      <c r="FQ1687" s="34"/>
      <c r="FX1687" s="35"/>
      <c r="FY1687" s="34"/>
      <c r="GF1687" s="35"/>
      <c r="GG1687" s="34"/>
      <c r="GN1687" s="35"/>
      <c r="GO1687" s="34"/>
      <c r="GV1687" s="35"/>
      <c r="GW1687" s="34"/>
      <c r="HD1687" s="35"/>
      <c r="HE1687" s="34"/>
      <c r="HL1687" s="35"/>
      <c r="HM1687" s="34"/>
      <c r="HT1687" s="35"/>
      <c r="HU1687" s="34"/>
      <c r="IB1687" s="35"/>
      <c r="IC1687" s="34"/>
      <c r="IJ1687" s="35"/>
      <c r="IK1687" s="34"/>
      <c r="IR1687" s="35"/>
      <c r="IS1687" s="34"/>
      <c r="IZ1687" s="35"/>
      <c r="JA1687" s="34"/>
      <c r="JH1687" s="35"/>
      <c r="JI1687" s="34"/>
      <c r="JP1687" s="35"/>
      <c r="JQ1687" s="34"/>
      <c r="JX1687" s="35"/>
      <c r="JY1687" s="34"/>
      <c r="KF1687" s="35"/>
      <c r="KG1687" s="34"/>
      <c r="KN1687" s="35"/>
      <c r="KO1687" s="34"/>
      <c r="KV1687" s="35"/>
      <c r="KW1687" s="34"/>
      <c r="LD1687" s="35"/>
      <c r="LE1687" s="34"/>
      <c r="LL1687" s="35"/>
      <c r="LM1687" s="34"/>
      <c r="LT1687" s="35"/>
      <c r="LU1687" s="34"/>
      <c r="MB1687" s="35"/>
      <c r="MC1687" s="34"/>
      <c r="MJ1687" s="35"/>
      <c r="MK1687" s="34"/>
      <c r="MR1687" s="35"/>
      <c r="MS1687" s="34"/>
      <c r="MZ1687" s="35"/>
      <c r="NA1687" s="34"/>
      <c r="NH1687" s="35"/>
      <c r="NI1687" s="34"/>
      <c r="NP1687" s="35"/>
      <c r="NQ1687" s="34"/>
      <c r="NX1687" s="35"/>
      <c r="NY1687" s="34"/>
      <c r="OF1687" s="35"/>
      <c r="OG1687" s="34"/>
      <c r="ON1687" s="35"/>
      <c r="OO1687" s="34"/>
      <c r="OV1687" s="35"/>
      <c r="OW1687" s="34"/>
      <c r="PD1687" s="35"/>
      <c r="PE1687" s="34"/>
      <c r="PL1687" s="35"/>
      <c r="PM1687" s="34"/>
      <c r="PT1687" s="35"/>
      <c r="PU1687" s="34"/>
      <c r="QB1687" s="35"/>
      <c r="QC1687" s="34"/>
      <c r="QJ1687" s="35"/>
      <c r="QK1687" s="34"/>
      <c r="QR1687" s="35"/>
      <c r="QS1687" s="34"/>
      <c r="QZ1687" s="35"/>
      <c r="RA1687" s="34"/>
      <c r="RH1687" s="35"/>
      <c r="RI1687" s="34"/>
      <c r="RP1687" s="35"/>
      <c r="RQ1687" s="34"/>
      <c r="RX1687" s="35"/>
      <c r="RY1687" s="34"/>
      <c r="SF1687" s="35"/>
      <c r="SG1687" s="34"/>
      <c r="SN1687" s="35"/>
      <c r="SO1687" s="34"/>
      <c r="SV1687" s="35"/>
      <c r="SW1687" s="34"/>
      <c r="TD1687" s="35"/>
      <c r="TE1687" s="34"/>
      <c r="TL1687" s="35"/>
      <c r="TM1687" s="34"/>
      <c r="TT1687" s="35"/>
      <c r="TU1687" s="34"/>
      <c r="UB1687" s="35"/>
      <c r="UC1687" s="34"/>
      <c r="UJ1687" s="35"/>
      <c r="UK1687" s="34"/>
      <c r="UR1687" s="35"/>
      <c r="US1687" s="34"/>
      <c r="UZ1687" s="35"/>
      <c r="VA1687" s="34"/>
      <c r="VH1687" s="35"/>
      <c r="VI1687" s="34"/>
      <c r="VP1687" s="35"/>
      <c r="VQ1687" s="34"/>
      <c r="VX1687" s="35"/>
      <c r="VY1687" s="34"/>
      <c r="WF1687" s="35"/>
      <c r="WG1687" s="34"/>
      <c r="WN1687" s="35"/>
      <c r="WO1687" s="34"/>
      <c r="WV1687" s="35"/>
      <c r="WW1687" s="34"/>
      <c r="XD1687" s="35"/>
      <c r="XE1687" s="34"/>
      <c r="XL1687" s="35"/>
      <c r="XM1687" s="34"/>
      <c r="XT1687" s="35"/>
      <c r="XU1687" s="34"/>
      <c r="YB1687" s="35"/>
      <c r="YC1687" s="34"/>
      <c r="YJ1687" s="35"/>
      <c r="YK1687" s="34"/>
      <c r="YR1687" s="35"/>
      <c r="YS1687" s="34"/>
      <c r="YZ1687" s="35"/>
      <c r="ZA1687" s="34"/>
      <c r="ZH1687" s="35"/>
      <c r="ZI1687" s="34"/>
      <c r="ZP1687" s="35"/>
      <c r="ZQ1687" s="34"/>
      <c r="ZX1687" s="35"/>
      <c r="ZY1687" s="34"/>
      <c r="AAF1687" s="35"/>
      <c r="AAG1687" s="34"/>
      <c r="AAN1687" s="35"/>
      <c r="AAO1687" s="34"/>
      <c r="AAV1687" s="35"/>
      <c r="AAW1687" s="34"/>
      <c r="ABD1687" s="35"/>
      <c r="ABE1687" s="34"/>
      <c r="ABL1687" s="35"/>
      <c r="ABM1687" s="34"/>
      <c r="ABT1687" s="35"/>
      <c r="ABU1687" s="34"/>
      <c r="ACB1687" s="35"/>
      <c r="ACC1687" s="34"/>
      <c r="ACJ1687" s="35"/>
      <c r="ACK1687" s="34"/>
      <c r="ACR1687" s="35"/>
      <c r="ACS1687" s="34"/>
      <c r="ACZ1687" s="35"/>
      <c r="ADA1687" s="34"/>
      <c r="ADH1687" s="35"/>
      <c r="ADI1687" s="34"/>
      <c r="ADP1687" s="35"/>
      <c r="ADQ1687" s="34"/>
      <c r="ADX1687" s="35"/>
      <c r="ADY1687" s="34"/>
      <c r="AEF1687" s="35"/>
      <c r="AEG1687" s="34"/>
      <c r="AEN1687" s="35"/>
      <c r="AEO1687" s="34"/>
      <c r="AEV1687" s="35"/>
      <c r="AEW1687" s="34"/>
      <c r="AFD1687" s="35"/>
      <c r="AFE1687" s="34"/>
      <c r="AFL1687" s="35"/>
      <c r="AFM1687" s="34"/>
      <c r="AFT1687" s="35"/>
      <c r="AFU1687" s="34"/>
      <c r="AGB1687" s="35"/>
      <c r="AGC1687" s="34"/>
      <c r="AGJ1687" s="35"/>
      <c r="AGK1687" s="34"/>
      <c r="AGR1687" s="35"/>
      <c r="AGS1687" s="34"/>
      <c r="AGZ1687" s="35"/>
      <c r="AHA1687" s="34"/>
      <c r="AHH1687" s="35"/>
      <c r="AHI1687" s="34"/>
      <c r="AHP1687" s="35"/>
      <c r="AHQ1687" s="34"/>
      <c r="AHX1687" s="35"/>
      <c r="AHY1687" s="34"/>
      <c r="AIF1687" s="35"/>
      <c r="AIG1687" s="34"/>
      <c r="AIN1687" s="35"/>
      <c r="AIO1687" s="34"/>
      <c r="AIV1687" s="35"/>
      <c r="AIW1687" s="34"/>
      <c r="AJD1687" s="35"/>
      <c r="AJE1687" s="34"/>
      <c r="AJL1687" s="35"/>
      <c r="AJM1687" s="34"/>
      <c r="AJT1687" s="35"/>
      <c r="AJU1687" s="34"/>
      <c r="AKB1687" s="35"/>
      <c r="AKC1687" s="34"/>
      <c r="AKJ1687" s="35"/>
      <c r="AKK1687" s="34"/>
      <c r="AKR1687" s="35"/>
      <c r="AKS1687" s="34"/>
      <c r="AKZ1687" s="35"/>
      <c r="ALA1687" s="34"/>
      <c r="ALH1687" s="35"/>
      <c r="ALI1687" s="34"/>
      <c r="ALP1687" s="35"/>
      <c r="ALQ1687" s="34"/>
      <c r="ALX1687" s="35"/>
      <c r="ALY1687" s="34"/>
      <c r="AMF1687" s="35"/>
      <c r="AMG1687" s="34"/>
      <c r="AMN1687" s="35"/>
      <c r="AMO1687" s="34"/>
      <c r="AMV1687" s="35"/>
      <c r="AMW1687" s="34"/>
      <c r="AND1687" s="35"/>
      <c r="ANE1687" s="34"/>
      <c r="ANL1687" s="35"/>
      <c r="ANM1687" s="34"/>
      <c r="ANT1687" s="35"/>
      <c r="ANU1687" s="34"/>
      <c r="AOB1687" s="35"/>
      <c r="AOC1687" s="34"/>
      <c r="AOJ1687" s="35"/>
      <c r="AOK1687" s="34"/>
      <c r="AOR1687" s="35"/>
      <c r="AOS1687" s="34"/>
      <c r="AOZ1687" s="35"/>
      <c r="APA1687" s="34"/>
      <c r="APH1687" s="35"/>
      <c r="API1687" s="34"/>
      <c r="APP1687" s="35"/>
      <c r="APQ1687" s="34"/>
      <c r="APX1687" s="35"/>
      <c r="APY1687" s="34"/>
      <c r="AQF1687" s="35"/>
      <c r="AQG1687" s="34"/>
      <c r="AQN1687" s="35"/>
      <c r="AQO1687" s="34"/>
      <c r="AQV1687" s="35"/>
      <c r="AQW1687" s="34"/>
      <c r="ARD1687" s="35"/>
      <c r="ARE1687" s="34"/>
      <c r="ARL1687" s="35"/>
      <c r="ARM1687" s="34"/>
      <c r="ART1687" s="35"/>
      <c r="ARU1687" s="34"/>
      <c r="ASB1687" s="35"/>
      <c r="ASC1687" s="34"/>
      <c r="ASJ1687" s="35"/>
      <c r="ASK1687" s="34"/>
      <c r="ASR1687" s="35"/>
      <c r="ASS1687" s="34"/>
      <c r="ASZ1687" s="35"/>
      <c r="ATA1687" s="34"/>
      <c r="ATH1687" s="35"/>
      <c r="ATI1687" s="34"/>
      <c r="ATP1687" s="35"/>
      <c r="ATQ1687" s="34"/>
      <c r="ATX1687" s="35"/>
      <c r="ATY1687" s="34"/>
      <c r="AUF1687" s="35"/>
      <c r="AUG1687" s="34"/>
      <c r="AUN1687" s="35"/>
      <c r="AUO1687" s="34"/>
      <c r="AUV1687" s="35"/>
      <c r="AUW1687" s="34"/>
      <c r="AVD1687" s="35"/>
      <c r="AVE1687" s="34"/>
      <c r="AVL1687" s="35"/>
      <c r="AVM1687" s="34"/>
      <c r="AVT1687" s="35"/>
      <c r="AVU1687" s="34"/>
      <c r="AWB1687" s="35"/>
      <c r="AWC1687" s="34"/>
      <c r="AWJ1687" s="35"/>
      <c r="AWK1687" s="34"/>
      <c r="AWR1687" s="35"/>
      <c r="AWS1687" s="34"/>
      <c r="AWZ1687" s="35"/>
      <c r="AXA1687" s="34"/>
      <c r="AXH1687" s="35"/>
      <c r="AXI1687" s="34"/>
      <c r="AXP1687" s="35"/>
      <c r="AXQ1687" s="34"/>
      <c r="AXX1687" s="35"/>
      <c r="AXY1687" s="34"/>
      <c r="AYF1687" s="35"/>
      <c r="AYG1687" s="34"/>
      <c r="AYN1687" s="35"/>
      <c r="AYO1687" s="34"/>
      <c r="AYV1687" s="35"/>
      <c r="AYW1687" s="34"/>
      <c r="AZD1687" s="35"/>
      <c r="AZE1687" s="34"/>
      <c r="AZL1687" s="35"/>
      <c r="AZM1687" s="34"/>
      <c r="AZT1687" s="35"/>
      <c r="AZU1687" s="34"/>
      <c r="BAB1687" s="35"/>
      <c r="BAC1687" s="34"/>
      <c r="BAJ1687" s="35"/>
      <c r="BAK1687" s="34"/>
      <c r="BAR1687" s="35"/>
      <c r="BAS1687" s="34"/>
      <c r="BAZ1687" s="35"/>
      <c r="BBA1687" s="34"/>
      <c r="BBH1687" s="35"/>
      <c r="BBI1687" s="34"/>
      <c r="BBP1687" s="35"/>
      <c r="BBQ1687" s="34"/>
      <c r="BBX1687" s="35"/>
      <c r="BBY1687" s="34"/>
      <c r="BCF1687" s="35"/>
      <c r="BCG1687" s="34"/>
      <c r="BCN1687" s="35"/>
      <c r="BCO1687" s="34"/>
      <c r="BCV1687" s="35"/>
      <c r="BCW1687" s="34"/>
      <c r="BDD1687" s="35"/>
      <c r="BDE1687" s="34"/>
      <c r="BDL1687" s="35"/>
      <c r="BDM1687" s="34"/>
      <c r="BDT1687" s="35"/>
      <c r="BDU1687" s="34"/>
      <c r="BEB1687" s="35"/>
      <c r="BEC1687" s="34"/>
      <c r="BEJ1687" s="35"/>
      <c r="BEK1687" s="34"/>
      <c r="BER1687" s="35"/>
      <c r="BES1687" s="34"/>
      <c r="BEZ1687" s="35"/>
      <c r="BFA1687" s="34"/>
      <c r="BFH1687" s="35"/>
      <c r="BFI1687" s="34"/>
      <c r="BFP1687" s="35"/>
      <c r="BFQ1687" s="34"/>
      <c r="BFX1687" s="35"/>
      <c r="BFY1687" s="34"/>
      <c r="BGF1687" s="35"/>
      <c r="BGG1687" s="34"/>
      <c r="BGN1687" s="35"/>
      <c r="BGO1687" s="34"/>
      <c r="BGV1687" s="35"/>
      <c r="BGW1687" s="34"/>
      <c r="BHD1687" s="35"/>
      <c r="BHE1687" s="34"/>
      <c r="BHL1687" s="35"/>
      <c r="BHM1687" s="34"/>
      <c r="BHT1687" s="35"/>
      <c r="BHU1687" s="34"/>
      <c r="BIB1687" s="35"/>
      <c r="BIC1687" s="34"/>
      <c r="BIJ1687" s="35"/>
      <c r="BIK1687" s="34"/>
      <c r="BIR1687" s="35"/>
      <c r="BIS1687" s="34"/>
      <c r="BIZ1687" s="35"/>
      <c r="BJA1687" s="34"/>
      <c r="BJH1687" s="35"/>
      <c r="BJI1687" s="34"/>
      <c r="BJP1687" s="35"/>
      <c r="BJQ1687" s="34"/>
      <c r="BJX1687" s="35"/>
      <c r="BJY1687" s="34"/>
      <c r="BKF1687" s="35"/>
      <c r="BKG1687" s="34"/>
      <c r="BKN1687" s="35"/>
      <c r="BKO1687" s="34"/>
      <c r="BKV1687" s="35"/>
      <c r="BKW1687" s="34"/>
      <c r="BLD1687" s="35"/>
      <c r="BLE1687" s="34"/>
      <c r="BLL1687" s="35"/>
      <c r="BLM1687" s="34"/>
      <c r="BLT1687" s="35"/>
      <c r="BLU1687" s="34"/>
      <c r="BMB1687" s="35"/>
      <c r="BMC1687" s="34"/>
      <c r="BMJ1687" s="35"/>
      <c r="BMK1687" s="34"/>
      <c r="BMR1687" s="35"/>
      <c r="BMS1687" s="34"/>
      <c r="BMZ1687" s="35"/>
      <c r="BNA1687" s="34"/>
      <c r="BNH1687" s="35"/>
      <c r="BNI1687" s="34"/>
      <c r="BNP1687" s="35"/>
      <c r="BNQ1687" s="34"/>
      <c r="BNX1687" s="35"/>
      <c r="BNY1687" s="34"/>
      <c r="BOF1687" s="35"/>
      <c r="BOG1687" s="34"/>
      <c r="BON1687" s="35"/>
      <c r="BOO1687" s="34"/>
      <c r="BOV1687" s="35"/>
      <c r="BOW1687" s="34"/>
      <c r="BPD1687" s="35"/>
      <c r="BPE1687" s="34"/>
      <c r="BPL1687" s="35"/>
      <c r="BPM1687" s="34"/>
      <c r="BPT1687" s="35"/>
      <c r="BPU1687" s="34"/>
      <c r="BQB1687" s="35"/>
      <c r="BQC1687" s="34"/>
      <c r="BQJ1687" s="35"/>
      <c r="BQK1687" s="34"/>
      <c r="BQR1687" s="35"/>
      <c r="BQS1687" s="34"/>
      <c r="BQZ1687" s="35"/>
      <c r="BRA1687" s="34"/>
      <c r="BRH1687" s="35"/>
      <c r="BRI1687" s="34"/>
      <c r="BRP1687" s="35"/>
      <c r="BRQ1687" s="34"/>
      <c r="BRX1687" s="35"/>
      <c r="BRY1687" s="34"/>
      <c r="BSF1687" s="35"/>
      <c r="BSG1687" s="34"/>
      <c r="BSN1687" s="35"/>
      <c r="BSO1687" s="34"/>
      <c r="BSV1687" s="35"/>
      <c r="BSW1687" s="34"/>
      <c r="BTD1687" s="35"/>
      <c r="BTE1687" s="34"/>
      <c r="BTL1687" s="35"/>
      <c r="BTM1687" s="34"/>
      <c r="BTT1687" s="35"/>
      <c r="BTU1687" s="34"/>
      <c r="BUB1687" s="35"/>
      <c r="BUC1687" s="34"/>
      <c r="BUJ1687" s="35"/>
      <c r="BUK1687" s="34"/>
      <c r="BUR1687" s="35"/>
      <c r="BUS1687" s="34"/>
      <c r="BUZ1687" s="35"/>
      <c r="BVA1687" s="34"/>
      <c r="BVH1687" s="35"/>
      <c r="BVI1687" s="34"/>
      <c r="BVP1687" s="35"/>
      <c r="BVQ1687" s="34"/>
      <c r="BVX1687" s="35"/>
      <c r="BVY1687" s="34"/>
      <c r="BWF1687" s="35"/>
      <c r="BWG1687" s="34"/>
      <c r="BWN1687" s="35"/>
      <c r="BWO1687" s="34"/>
      <c r="BWV1687" s="35"/>
      <c r="BWW1687" s="34"/>
      <c r="BXD1687" s="35"/>
      <c r="BXE1687" s="34"/>
      <c r="BXL1687" s="35"/>
      <c r="BXM1687" s="34"/>
      <c r="BXT1687" s="35"/>
      <c r="BXU1687" s="34"/>
      <c r="BYB1687" s="35"/>
      <c r="BYC1687" s="34"/>
      <c r="BYJ1687" s="35"/>
      <c r="BYK1687" s="34"/>
      <c r="BYR1687" s="35"/>
      <c r="BYS1687" s="34"/>
      <c r="BYZ1687" s="35"/>
      <c r="BZA1687" s="34"/>
      <c r="BZH1687" s="35"/>
      <c r="BZI1687" s="34"/>
      <c r="BZP1687" s="35"/>
      <c r="BZQ1687" s="34"/>
      <c r="BZX1687" s="35"/>
      <c r="BZY1687" s="34"/>
      <c r="CAF1687" s="35"/>
      <c r="CAG1687" s="34"/>
      <c r="CAN1687" s="35"/>
      <c r="CAO1687" s="34"/>
      <c r="CAV1687" s="35"/>
      <c r="CAW1687" s="34"/>
      <c r="CBD1687" s="35"/>
      <c r="CBE1687" s="34"/>
      <c r="CBL1687" s="35"/>
      <c r="CBM1687" s="34"/>
      <c r="CBT1687" s="35"/>
      <c r="CBU1687" s="34"/>
      <c r="CCB1687" s="35"/>
      <c r="CCC1687" s="34"/>
      <c r="CCJ1687" s="35"/>
      <c r="CCK1687" s="34"/>
      <c r="CCR1687" s="35"/>
      <c r="CCS1687" s="34"/>
      <c r="CCZ1687" s="35"/>
      <c r="CDA1687" s="34"/>
      <c r="CDH1687" s="35"/>
      <c r="CDI1687" s="34"/>
      <c r="CDP1687" s="35"/>
      <c r="CDQ1687" s="34"/>
      <c r="CDX1687" s="35"/>
      <c r="CDY1687" s="34"/>
      <c r="CEF1687" s="35"/>
      <c r="CEG1687" s="34"/>
      <c r="CEN1687" s="35"/>
      <c r="CEO1687" s="34"/>
      <c r="CEV1687" s="35"/>
      <c r="CEW1687" s="34"/>
      <c r="CFD1687" s="35"/>
      <c r="CFE1687" s="34"/>
      <c r="CFL1687" s="35"/>
      <c r="CFM1687" s="34"/>
      <c r="CFT1687" s="35"/>
      <c r="CFU1687" s="34"/>
      <c r="CGB1687" s="35"/>
      <c r="CGC1687" s="34"/>
      <c r="CGJ1687" s="35"/>
      <c r="CGK1687" s="34"/>
      <c r="CGR1687" s="35"/>
      <c r="CGS1687" s="34"/>
      <c r="CGZ1687" s="35"/>
      <c r="CHA1687" s="34"/>
      <c r="CHH1687" s="35"/>
      <c r="CHI1687" s="34"/>
      <c r="CHP1687" s="35"/>
      <c r="CHQ1687" s="34"/>
      <c r="CHX1687" s="35"/>
      <c r="CHY1687" s="34"/>
      <c r="CIF1687" s="35"/>
      <c r="CIG1687" s="34"/>
      <c r="CIN1687" s="35"/>
      <c r="CIO1687" s="34"/>
      <c r="CIV1687" s="35"/>
      <c r="CIW1687" s="34"/>
      <c r="CJD1687" s="35"/>
      <c r="CJE1687" s="34"/>
      <c r="CJL1687" s="35"/>
      <c r="CJM1687" s="34"/>
      <c r="CJT1687" s="35"/>
      <c r="CJU1687" s="34"/>
      <c r="CKB1687" s="35"/>
      <c r="CKC1687" s="34"/>
      <c r="CKJ1687" s="35"/>
      <c r="CKK1687" s="34"/>
      <c r="CKR1687" s="35"/>
      <c r="CKS1687" s="34"/>
      <c r="CKZ1687" s="35"/>
      <c r="CLA1687" s="34"/>
      <c r="CLH1687" s="35"/>
      <c r="CLI1687" s="34"/>
      <c r="CLP1687" s="35"/>
      <c r="CLQ1687" s="34"/>
      <c r="CLX1687" s="35"/>
      <c r="CLY1687" s="34"/>
      <c r="CMF1687" s="35"/>
      <c r="CMG1687" s="34"/>
      <c r="CMN1687" s="35"/>
      <c r="CMO1687" s="34"/>
      <c r="CMV1687" s="35"/>
      <c r="CMW1687" s="34"/>
      <c r="CND1687" s="35"/>
      <c r="CNE1687" s="34"/>
      <c r="CNL1687" s="35"/>
      <c r="CNM1687" s="34"/>
      <c r="CNT1687" s="35"/>
      <c r="CNU1687" s="34"/>
      <c r="COB1687" s="35"/>
      <c r="COC1687" s="34"/>
      <c r="COJ1687" s="35"/>
      <c r="COK1687" s="34"/>
      <c r="COR1687" s="35"/>
      <c r="COS1687" s="34"/>
      <c r="COZ1687" s="35"/>
      <c r="CPA1687" s="34"/>
      <c r="CPH1687" s="35"/>
      <c r="CPI1687" s="34"/>
      <c r="CPP1687" s="35"/>
      <c r="CPQ1687" s="34"/>
      <c r="CPX1687" s="35"/>
      <c r="CPY1687" s="34"/>
      <c r="CQF1687" s="35"/>
      <c r="CQG1687" s="34"/>
      <c r="CQN1687" s="35"/>
      <c r="CQO1687" s="34"/>
      <c r="CQV1687" s="35"/>
      <c r="CQW1687" s="34"/>
      <c r="CRD1687" s="35"/>
      <c r="CRE1687" s="34"/>
      <c r="CRL1687" s="35"/>
      <c r="CRM1687" s="34"/>
      <c r="CRT1687" s="35"/>
      <c r="CRU1687" s="34"/>
      <c r="CSB1687" s="35"/>
      <c r="CSC1687" s="34"/>
      <c r="CSJ1687" s="35"/>
      <c r="CSK1687" s="34"/>
      <c r="CSR1687" s="35"/>
      <c r="CSS1687" s="34"/>
      <c r="CSZ1687" s="35"/>
      <c r="CTA1687" s="34"/>
      <c r="CTH1687" s="35"/>
      <c r="CTI1687" s="34"/>
      <c r="CTP1687" s="35"/>
      <c r="CTQ1687" s="34"/>
      <c r="CTX1687" s="35"/>
      <c r="CTY1687" s="34"/>
      <c r="CUF1687" s="35"/>
      <c r="CUG1687" s="34"/>
      <c r="CUN1687" s="35"/>
      <c r="CUO1687" s="34"/>
      <c r="CUV1687" s="35"/>
      <c r="CUW1687" s="34"/>
      <c r="CVD1687" s="35"/>
      <c r="CVE1687" s="34"/>
      <c r="CVL1687" s="35"/>
      <c r="CVM1687" s="34"/>
      <c r="CVT1687" s="35"/>
      <c r="CVU1687" s="34"/>
      <c r="CWB1687" s="35"/>
      <c r="CWC1687" s="34"/>
      <c r="CWJ1687" s="35"/>
      <c r="CWK1687" s="34"/>
      <c r="CWR1687" s="35"/>
      <c r="CWS1687" s="34"/>
      <c r="CWZ1687" s="35"/>
      <c r="CXA1687" s="34"/>
      <c r="CXH1687" s="35"/>
      <c r="CXI1687" s="34"/>
      <c r="CXP1687" s="35"/>
      <c r="CXQ1687" s="34"/>
      <c r="CXX1687" s="35"/>
      <c r="CXY1687" s="34"/>
      <c r="CYF1687" s="35"/>
      <c r="CYG1687" s="34"/>
      <c r="CYN1687" s="35"/>
      <c r="CYO1687" s="34"/>
      <c r="CYV1687" s="35"/>
      <c r="CYW1687" s="34"/>
      <c r="CZD1687" s="35"/>
      <c r="CZE1687" s="34"/>
      <c r="CZL1687" s="35"/>
      <c r="CZM1687" s="34"/>
      <c r="CZT1687" s="35"/>
      <c r="CZU1687" s="34"/>
      <c r="DAB1687" s="35"/>
      <c r="DAC1687" s="34"/>
      <c r="DAJ1687" s="35"/>
      <c r="DAK1687" s="34"/>
      <c r="DAR1687" s="35"/>
      <c r="DAS1687" s="34"/>
      <c r="DAZ1687" s="35"/>
      <c r="DBA1687" s="34"/>
      <c r="DBH1687" s="35"/>
      <c r="DBI1687" s="34"/>
      <c r="DBP1687" s="35"/>
      <c r="DBQ1687" s="34"/>
      <c r="DBX1687" s="35"/>
      <c r="DBY1687" s="34"/>
      <c r="DCF1687" s="35"/>
      <c r="DCG1687" s="34"/>
      <c r="DCN1687" s="35"/>
      <c r="DCO1687" s="34"/>
      <c r="DCV1687" s="35"/>
      <c r="DCW1687" s="34"/>
      <c r="DDD1687" s="35"/>
      <c r="DDE1687" s="34"/>
      <c r="DDL1687" s="35"/>
      <c r="DDM1687" s="34"/>
      <c r="DDT1687" s="35"/>
      <c r="DDU1687" s="34"/>
      <c r="DEB1687" s="35"/>
      <c r="DEC1687" s="34"/>
      <c r="DEJ1687" s="35"/>
      <c r="DEK1687" s="34"/>
      <c r="DER1687" s="35"/>
      <c r="DES1687" s="34"/>
      <c r="DEZ1687" s="35"/>
      <c r="DFA1687" s="34"/>
      <c r="DFH1687" s="35"/>
      <c r="DFI1687" s="34"/>
      <c r="DFP1687" s="35"/>
      <c r="DFQ1687" s="34"/>
      <c r="DFX1687" s="35"/>
      <c r="DFY1687" s="34"/>
      <c r="DGF1687" s="35"/>
      <c r="DGG1687" s="34"/>
      <c r="DGN1687" s="35"/>
      <c r="DGO1687" s="34"/>
      <c r="DGV1687" s="35"/>
      <c r="DGW1687" s="34"/>
      <c r="DHD1687" s="35"/>
      <c r="DHE1687" s="34"/>
      <c r="DHL1687" s="35"/>
      <c r="DHM1687" s="34"/>
      <c r="DHT1687" s="35"/>
      <c r="DHU1687" s="34"/>
      <c r="DIB1687" s="35"/>
      <c r="DIC1687" s="34"/>
      <c r="DIJ1687" s="35"/>
      <c r="DIK1687" s="34"/>
      <c r="DIR1687" s="35"/>
      <c r="DIS1687" s="34"/>
      <c r="DIZ1687" s="35"/>
      <c r="DJA1687" s="34"/>
      <c r="DJH1687" s="35"/>
      <c r="DJI1687" s="34"/>
      <c r="DJP1687" s="35"/>
      <c r="DJQ1687" s="34"/>
      <c r="DJX1687" s="35"/>
      <c r="DJY1687" s="34"/>
      <c r="DKF1687" s="35"/>
      <c r="DKG1687" s="34"/>
      <c r="DKN1687" s="35"/>
      <c r="DKO1687" s="34"/>
      <c r="DKV1687" s="35"/>
      <c r="DKW1687" s="34"/>
      <c r="DLD1687" s="35"/>
      <c r="DLE1687" s="34"/>
      <c r="DLL1687" s="35"/>
      <c r="DLM1687" s="34"/>
      <c r="DLT1687" s="35"/>
      <c r="DLU1687" s="34"/>
      <c r="DMB1687" s="35"/>
      <c r="DMC1687" s="34"/>
      <c r="DMJ1687" s="35"/>
      <c r="DMK1687" s="34"/>
      <c r="DMR1687" s="35"/>
      <c r="DMS1687" s="34"/>
      <c r="DMZ1687" s="35"/>
      <c r="DNA1687" s="34"/>
      <c r="DNH1687" s="35"/>
      <c r="DNI1687" s="34"/>
      <c r="DNP1687" s="35"/>
      <c r="DNQ1687" s="34"/>
      <c r="DNX1687" s="35"/>
      <c r="DNY1687" s="34"/>
      <c r="DOF1687" s="35"/>
      <c r="DOG1687" s="34"/>
      <c r="DON1687" s="35"/>
      <c r="DOO1687" s="34"/>
      <c r="DOV1687" s="35"/>
      <c r="DOW1687" s="34"/>
      <c r="DPD1687" s="35"/>
      <c r="DPE1687" s="34"/>
      <c r="DPL1687" s="35"/>
      <c r="DPM1687" s="34"/>
      <c r="DPT1687" s="35"/>
      <c r="DPU1687" s="34"/>
      <c r="DQB1687" s="35"/>
      <c r="DQC1687" s="34"/>
      <c r="DQJ1687" s="35"/>
      <c r="DQK1687" s="34"/>
      <c r="DQR1687" s="35"/>
      <c r="DQS1687" s="34"/>
      <c r="DQZ1687" s="35"/>
      <c r="DRA1687" s="34"/>
      <c r="DRH1687" s="35"/>
      <c r="DRI1687" s="34"/>
      <c r="DRP1687" s="35"/>
      <c r="DRQ1687" s="34"/>
      <c r="DRX1687" s="35"/>
      <c r="DRY1687" s="34"/>
      <c r="DSF1687" s="35"/>
      <c r="DSG1687" s="34"/>
      <c r="DSN1687" s="35"/>
      <c r="DSO1687" s="34"/>
      <c r="DSV1687" s="35"/>
      <c r="DSW1687" s="34"/>
      <c r="DTD1687" s="35"/>
      <c r="DTE1687" s="34"/>
      <c r="DTL1687" s="35"/>
      <c r="DTM1687" s="34"/>
      <c r="DTT1687" s="35"/>
      <c r="DTU1687" s="34"/>
      <c r="DUB1687" s="35"/>
      <c r="DUC1687" s="34"/>
      <c r="DUJ1687" s="35"/>
      <c r="DUK1687" s="34"/>
      <c r="DUR1687" s="35"/>
      <c r="DUS1687" s="34"/>
      <c r="DUZ1687" s="35"/>
      <c r="DVA1687" s="34"/>
      <c r="DVH1687" s="35"/>
      <c r="DVI1687" s="34"/>
      <c r="DVP1687" s="35"/>
      <c r="DVQ1687" s="34"/>
      <c r="DVX1687" s="35"/>
      <c r="DVY1687" s="34"/>
      <c r="DWF1687" s="35"/>
      <c r="DWG1687" s="34"/>
      <c r="DWN1687" s="35"/>
      <c r="DWO1687" s="34"/>
      <c r="DWV1687" s="35"/>
      <c r="DWW1687" s="34"/>
      <c r="DXD1687" s="35"/>
      <c r="DXE1687" s="34"/>
      <c r="DXL1687" s="35"/>
      <c r="DXM1687" s="34"/>
      <c r="DXT1687" s="35"/>
      <c r="DXU1687" s="34"/>
      <c r="DYB1687" s="35"/>
      <c r="DYC1687" s="34"/>
      <c r="DYJ1687" s="35"/>
      <c r="DYK1687" s="34"/>
      <c r="DYR1687" s="35"/>
      <c r="DYS1687" s="34"/>
      <c r="DYZ1687" s="35"/>
      <c r="DZA1687" s="34"/>
      <c r="DZH1687" s="35"/>
      <c r="DZI1687" s="34"/>
      <c r="DZP1687" s="35"/>
      <c r="DZQ1687" s="34"/>
      <c r="DZX1687" s="35"/>
      <c r="DZY1687" s="34"/>
      <c r="EAF1687" s="35"/>
      <c r="EAG1687" s="34"/>
      <c r="EAN1687" s="35"/>
      <c r="EAO1687" s="34"/>
      <c r="EAV1687" s="35"/>
      <c r="EAW1687" s="34"/>
      <c r="EBD1687" s="35"/>
      <c r="EBE1687" s="34"/>
      <c r="EBL1687" s="35"/>
      <c r="EBM1687" s="34"/>
      <c r="EBT1687" s="35"/>
      <c r="EBU1687" s="34"/>
      <c r="ECB1687" s="35"/>
      <c r="ECC1687" s="34"/>
      <c r="ECJ1687" s="35"/>
      <c r="ECK1687" s="34"/>
      <c r="ECR1687" s="35"/>
      <c r="ECS1687" s="34"/>
      <c r="ECZ1687" s="35"/>
      <c r="EDA1687" s="34"/>
      <c r="EDH1687" s="35"/>
      <c r="EDI1687" s="34"/>
      <c r="EDP1687" s="35"/>
      <c r="EDQ1687" s="34"/>
      <c r="EDX1687" s="35"/>
      <c r="EDY1687" s="34"/>
      <c r="EEF1687" s="35"/>
      <c r="EEG1687" s="34"/>
      <c r="EEN1687" s="35"/>
      <c r="EEO1687" s="34"/>
      <c r="EEV1687" s="35"/>
      <c r="EEW1687" s="34"/>
      <c r="EFD1687" s="35"/>
      <c r="EFE1687" s="34"/>
      <c r="EFL1687" s="35"/>
      <c r="EFM1687" s="34"/>
      <c r="EFT1687" s="35"/>
      <c r="EFU1687" s="34"/>
      <c r="EGB1687" s="35"/>
      <c r="EGC1687" s="34"/>
      <c r="EGJ1687" s="35"/>
      <c r="EGK1687" s="34"/>
      <c r="EGR1687" s="35"/>
      <c r="EGS1687" s="34"/>
      <c r="EGZ1687" s="35"/>
      <c r="EHA1687" s="34"/>
      <c r="EHH1687" s="35"/>
      <c r="EHI1687" s="34"/>
      <c r="EHP1687" s="35"/>
      <c r="EHQ1687" s="34"/>
      <c r="EHX1687" s="35"/>
      <c r="EHY1687" s="34"/>
      <c r="EIF1687" s="35"/>
      <c r="EIG1687" s="34"/>
      <c r="EIN1687" s="35"/>
      <c r="EIO1687" s="34"/>
      <c r="EIV1687" s="35"/>
      <c r="EIW1687" s="34"/>
      <c r="EJD1687" s="35"/>
      <c r="EJE1687" s="34"/>
      <c r="EJL1687" s="35"/>
      <c r="EJM1687" s="34"/>
      <c r="EJT1687" s="35"/>
      <c r="EJU1687" s="34"/>
      <c r="EKB1687" s="35"/>
      <c r="EKC1687" s="34"/>
      <c r="EKJ1687" s="35"/>
      <c r="EKK1687" s="34"/>
      <c r="EKR1687" s="35"/>
      <c r="EKS1687" s="34"/>
      <c r="EKZ1687" s="35"/>
      <c r="ELA1687" s="34"/>
      <c r="ELH1687" s="35"/>
      <c r="ELI1687" s="34"/>
      <c r="ELP1687" s="35"/>
      <c r="ELQ1687" s="34"/>
      <c r="ELX1687" s="35"/>
      <c r="ELY1687" s="34"/>
      <c r="EMF1687" s="35"/>
      <c r="EMG1687" s="34"/>
      <c r="EMN1687" s="35"/>
      <c r="EMO1687" s="34"/>
      <c r="EMV1687" s="35"/>
      <c r="EMW1687" s="34"/>
      <c r="END1687" s="35"/>
      <c r="ENE1687" s="34"/>
      <c r="ENL1687" s="35"/>
      <c r="ENM1687" s="34"/>
      <c r="ENT1687" s="35"/>
      <c r="ENU1687" s="34"/>
      <c r="EOB1687" s="35"/>
      <c r="EOC1687" s="34"/>
      <c r="EOJ1687" s="35"/>
      <c r="EOK1687" s="34"/>
      <c r="EOR1687" s="35"/>
      <c r="EOS1687" s="34"/>
      <c r="EOZ1687" s="35"/>
      <c r="EPA1687" s="34"/>
      <c r="EPH1687" s="35"/>
      <c r="EPI1687" s="34"/>
      <c r="EPP1687" s="35"/>
      <c r="EPQ1687" s="34"/>
      <c r="EPX1687" s="35"/>
      <c r="EPY1687" s="34"/>
      <c r="EQF1687" s="35"/>
      <c r="EQG1687" s="34"/>
      <c r="EQN1687" s="35"/>
      <c r="EQO1687" s="34"/>
      <c r="EQV1687" s="35"/>
      <c r="EQW1687" s="34"/>
      <c r="ERD1687" s="35"/>
      <c r="ERE1687" s="34"/>
      <c r="ERL1687" s="35"/>
      <c r="ERM1687" s="34"/>
      <c r="ERT1687" s="35"/>
      <c r="ERU1687" s="34"/>
      <c r="ESB1687" s="35"/>
      <c r="ESC1687" s="34"/>
      <c r="ESJ1687" s="35"/>
      <c r="ESK1687" s="34"/>
      <c r="ESR1687" s="35"/>
      <c r="ESS1687" s="34"/>
      <c r="ESZ1687" s="35"/>
      <c r="ETA1687" s="34"/>
      <c r="ETH1687" s="35"/>
      <c r="ETI1687" s="34"/>
      <c r="ETP1687" s="35"/>
      <c r="ETQ1687" s="34"/>
      <c r="ETX1687" s="35"/>
      <c r="ETY1687" s="34"/>
      <c r="EUF1687" s="35"/>
      <c r="EUG1687" s="34"/>
      <c r="EUN1687" s="35"/>
      <c r="EUO1687" s="34"/>
      <c r="EUV1687" s="35"/>
      <c r="EUW1687" s="34"/>
      <c r="EVD1687" s="35"/>
      <c r="EVE1687" s="34"/>
      <c r="EVL1687" s="35"/>
      <c r="EVM1687" s="34"/>
      <c r="EVT1687" s="35"/>
      <c r="EVU1687" s="34"/>
      <c r="EWB1687" s="35"/>
      <c r="EWC1687" s="34"/>
      <c r="EWJ1687" s="35"/>
      <c r="EWK1687" s="34"/>
      <c r="EWR1687" s="35"/>
      <c r="EWS1687" s="34"/>
      <c r="EWZ1687" s="35"/>
      <c r="EXA1687" s="34"/>
      <c r="EXH1687" s="35"/>
      <c r="EXI1687" s="34"/>
      <c r="EXP1687" s="35"/>
      <c r="EXQ1687" s="34"/>
      <c r="EXX1687" s="35"/>
      <c r="EXY1687" s="34"/>
      <c r="EYF1687" s="35"/>
      <c r="EYG1687" s="34"/>
      <c r="EYN1687" s="35"/>
      <c r="EYO1687" s="34"/>
      <c r="EYV1687" s="35"/>
      <c r="EYW1687" s="34"/>
      <c r="EZD1687" s="35"/>
      <c r="EZE1687" s="34"/>
      <c r="EZL1687" s="35"/>
      <c r="EZM1687" s="34"/>
      <c r="EZT1687" s="35"/>
      <c r="EZU1687" s="34"/>
      <c r="FAB1687" s="35"/>
      <c r="FAC1687" s="34"/>
      <c r="FAJ1687" s="35"/>
      <c r="FAK1687" s="34"/>
      <c r="FAR1687" s="35"/>
      <c r="FAS1687" s="34"/>
      <c r="FAZ1687" s="35"/>
      <c r="FBA1687" s="34"/>
      <c r="FBH1687" s="35"/>
      <c r="FBI1687" s="34"/>
      <c r="FBP1687" s="35"/>
      <c r="FBQ1687" s="34"/>
      <c r="FBX1687" s="35"/>
      <c r="FBY1687" s="34"/>
      <c r="FCF1687" s="35"/>
      <c r="FCG1687" s="34"/>
      <c r="FCN1687" s="35"/>
      <c r="FCO1687" s="34"/>
      <c r="FCV1687" s="35"/>
      <c r="FCW1687" s="34"/>
      <c r="FDD1687" s="35"/>
      <c r="FDE1687" s="34"/>
      <c r="FDL1687" s="35"/>
      <c r="FDM1687" s="34"/>
      <c r="FDT1687" s="35"/>
      <c r="FDU1687" s="34"/>
      <c r="FEB1687" s="35"/>
      <c r="FEC1687" s="34"/>
      <c r="FEJ1687" s="35"/>
      <c r="FEK1687" s="34"/>
      <c r="FER1687" s="35"/>
      <c r="FES1687" s="34"/>
      <c r="FEZ1687" s="35"/>
      <c r="FFA1687" s="34"/>
      <c r="FFH1687" s="35"/>
      <c r="FFI1687" s="34"/>
      <c r="FFP1687" s="35"/>
      <c r="FFQ1687" s="34"/>
      <c r="FFX1687" s="35"/>
      <c r="FFY1687" s="34"/>
      <c r="FGF1687" s="35"/>
      <c r="FGG1687" s="34"/>
      <c r="FGN1687" s="35"/>
      <c r="FGO1687" s="34"/>
      <c r="FGV1687" s="35"/>
      <c r="FGW1687" s="34"/>
      <c r="FHD1687" s="35"/>
      <c r="FHE1687" s="34"/>
      <c r="FHL1687" s="35"/>
      <c r="FHM1687" s="34"/>
      <c r="FHT1687" s="35"/>
      <c r="FHU1687" s="34"/>
      <c r="FIB1687" s="35"/>
      <c r="FIC1687" s="34"/>
      <c r="FIJ1687" s="35"/>
      <c r="FIK1687" s="34"/>
      <c r="FIR1687" s="35"/>
      <c r="FIS1687" s="34"/>
      <c r="FIZ1687" s="35"/>
      <c r="FJA1687" s="34"/>
      <c r="FJH1687" s="35"/>
      <c r="FJI1687" s="34"/>
      <c r="FJP1687" s="35"/>
      <c r="FJQ1687" s="34"/>
      <c r="FJX1687" s="35"/>
      <c r="FJY1687" s="34"/>
      <c r="FKF1687" s="35"/>
      <c r="FKG1687" s="34"/>
      <c r="FKN1687" s="35"/>
      <c r="FKO1687" s="34"/>
      <c r="FKV1687" s="35"/>
      <c r="FKW1687" s="34"/>
      <c r="FLD1687" s="35"/>
      <c r="FLE1687" s="34"/>
      <c r="FLL1687" s="35"/>
      <c r="FLM1687" s="34"/>
      <c r="FLT1687" s="35"/>
      <c r="FLU1687" s="34"/>
      <c r="FMB1687" s="35"/>
      <c r="FMC1687" s="34"/>
      <c r="FMJ1687" s="35"/>
      <c r="FMK1687" s="34"/>
      <c r="FMR1687" s="35"/>
      <c r="FMS1687" s="34"/>
      <c r="FMZ1687" s="35"/>
      <c r="FNA1687" s="34"/>
      <c r="FNH1687" s="35"/>
      <c r="FNI1687" s="34"/>
      <c r="FNP1687" s="35"/>
      <c r="FNQ1687" s="34"/>
      <c r="FNX1687" s="35"/>
      <c r="FNY1687" s="34"/>
      <c r="FOF1687" s="35"/>
      <c r="FOG1687" s="34"/>
      <c r="FON1687" s="35"/>
      <c r="FOO1687" s="34"/>
      <c r="FOV1687" s="35"/>
      <c r="FOW1687" s="34"/>
      <c r="FPD1687" s="35"/>
      <c r="FPE1687" s="34"/>
      <c r="FPL1687" s="35"/>
      <c r="FPM1687" s="34"/>
      <c r="FPT1687" s="35"/>
      <c r="FPU1687" s="34"/>
      <c r="FQB1687" s="35"/>
      <c r="FQC1687" s="34"/>
      <c r="FQJ1687" s="35"/>
      <c r="FQK1687" s="34"/>
      <c r="FQR1687" s="35"/>
      <c r="FQS1687" s="34"/>
      <c r="FQZ1687" s="35"/>
      <c r="FRA1687" s="34"/>
      <c r="FRH1687" s="35"/>
      <c r="FRI1687" s="34"/>
      <c r="FRP1687" s="35"/>
      <c r="FRQ1687" s="34"/>
      <c r="FRX1687" s="35"/>
      <c r="FRY1687" s="34"/>
      <c r="FSF1687" s="35"/>
      <c r="FSG1687" s="34"/>
      <c r="FSN1687" s="35"/>
      <c r="FSO1687" s="34"/>
      <c r="FSV1687" s="35"/>
      <c r="FSW1687" s="34"/>
      <c r="FTD1687" s="35"/>
      <c r="FTE1687" s="34"/>
      <c r="FTL1687" s="35"/>
      <c r="FTM1687" s="34"/>
      <c r="FTT1687" s="35"/>
      <c r="FTU1687" s="34"/>
      <c r="FUB1687" s="35"/>
      <c r="FUC1687" s="34"/>
      <c r="FUJ1687" s="35"/>
      <c r="FUK1687" s="34"/>
      <c r="FUR1687" s="35"/>
      <c r="FUS1687" s="34"/>
      <c r="FUZ1687" s="35"/>
      <c r="FVA1687" s="34"/>
      <c r="FVH1687" s="35"/>
      <c r="FVI1687" s="34"/>
      <c r="FVP1687" s="35"/>
      <c r="FVQ1687" s="34"/>
      <c r="FVX1687" s="35"/>
      <c r="FVY1687" s="34"/>
      <c r="FWF1687" s="35"/>
      <c r="FWG1687" s="34"/>
      <c r="FWN1687" s="35"/>
      <c r="FWO1687" s="34"/>
      <c r="FWV1687" s="35"/>
      <c r="FWW1687" s="34"/>
      <c r="FXD1687" s="35"/>
      <c r="FXE1687" s="34"/>
      <c r="FXL1687" s="35"/>
      <c r="FXM1687" s="34"/>
      <c r="FXT1687" s="35"/>
      <c r="FXU1687" s="34"/>
      <c r="FYB1687" s="35"/>
      <c r="FYC1687" s="34"/>
      <c r="FYJ1687" s="35"/>
      <c r="FYK1687" s="34"/>
      <c r="FYR1687" s="35"/>
      <c r="FYS1687" s="34"/>
      <c r="FYZ1687" s="35"/>
      <c r="FZA1687" s="34"/>
      <c r="FZH1687" s="35"/>
      <c r="FZI1687" s="34"/>
      <c r="FZP1687" s="35"/>
      <c r="FZQ1687" s="34"/>
      <c r="FZX1687" s="35"/>
      <c r="FZY1687" s="34"/>
      <c r="GAF1687" s="35"/>
      <c r="GAG1687" s="34"/>
      <c r="GAN1687" s="35"/>
      <c r="GAO1687" s="34"/>
      <c r="GAV1687" s="35"/>
      <c r="GAW1687" s="34"/>
      <c r="GBD1687" s="35"/>
      <c r="GBE1687" s="34"/>
      <c r="GBL1687" s="35"/>
      <c r="GBM1687" s="34"/>
      <c r="GBT1687" s="35"/>
      <c r="GBU1687" s="34"/>
      <c r="GCB1687" s="35"/>
      <c r="GCC1687" s="34"/>
      <c r="GCJ1687" s="35"/>
      <c r="GCK1687" s="34"/>
      <c r="GCR1687" s="35"/>
      <c r="GCS1687" s="34"/>
      <c r="GCZ1687" s="35"/>
      <c r="GDA1687" s="34"/>
      <c r="GDH1687" s="35"/>
      <c r="GDI1687" s="34"/>
      <c r="GDP1687" s="35"/>
      <c r="GDQ1687" s="34"/>
      <c r="GDX1687" s="35"/>
      <c r="GDY1687" s="34"/>
      <c r="GEF1687" s="35"/>
      <c r="GEG1687" s="34"/>
      <c r="GEN1687" s="35"/>
      <c r="GEO1687" s="34"/>
      <c r="GEV1687" s="35"/>
      <c r="GEW1687" s="34"/>
      <c r="GFD1687" s="35"/>
      <c r="GFE1687" s="34"/>
      <c r="GFL1687" s="35"/>
      <c r="GFM1687" s="34"/>
      <c r="GFT1687" s="35"/>
      <c r="GFU1687" s="34"/>
      <c r="GGB1687" s="35"/>
      <c r="GGC1687" s="34"/>
      <c r="GGJ1687" s="35"/>
      <c r="GGK1687" s="34"/>
      <c r="GGR1687" s="35"/>
      <c r="GGS1687" s="34"/>
      <c r="GGZ1687" s="35"/>
      <c r="GHA1687" s="34"/>
      <c r="GHH1687" s="35"/>
      <c r="GHI1687" s="34"/>
      <c r="GHP1687" s="35"/>
      <c r="GHQ1687" s="34"/>
      <c r="GHX1687" s="35"/>
      <c r="GHY1687" s="34"/>
      <c r="GIF1687" s="35"/>
      <c r="GIG1687" s="34"/>
      <c r="GIN1687" s="35"/>
      <c r="GIO1687" s="34"/>
      <c r="GIV1687" s="35"/>
      <c r="GIW1687" s="34"/>
      <c r="GJD1687" s="35"/>
      <c r="GJE1687" s="34"/>
      <c r="GJL1687" s="35"/>
      <c r="GJM1687" s="34"/>
      <c r="GJT1687" s="35"/>
      <c r="GJU1687" s="34"/>
      <c r="GKB1687" s="35"/>
      <c r="GKC1687" s="34"/>
      <c r="GKJ1687" s="35"/>
      <c r="GKK1687" s="34"/>
      <c r="GKR1687" s="35"/>
      <c r="GKS1687" s="34"/>
      <c r="GKZ1687" s="35"/>
      <c r="GLA1687" s="34"/>
      <c r="GLH1687" s="35"/>
      <c r="GLI1687" s="34"/>
      <c r="GLP1687" s="35"/>
      <c r="GLQ1687" s="34"/>
      <c r="GLX1687" s="35"/>
      <c r="GLY1687" s="34"/>
      <c r="GMF1687" s="35"/>
      <c r="GMG1687" s="34"/>
      <c r="GMN1687" s="35"/>
      <c r="GMO1687" s="34"/>
      <c r="GMV1687" s="35"/>
      <c r="GMW1687" s="34"/>
      <c r="GND1687" s="35"/>
      <c r="GNE1687" s="34"/>
      <c r="GNL1687" s="35"/>
      <c r="GNM1687" s="34"/>
      <c r="GNT1687" s="35"/>
      <c r="GNU1687" s="34"/>
      <c r="GOB1687" s="35"/>
      <c r="GOC1687" s="34"/>
      <c r="GOJ1687" s="35"/>
      <c r="GOK1687" s="34"/>
      <c r="GOR1687" s="35"/>
      <c r="GOS1687" s="34"/>
      <c r="GOZ1687" s="35"/>
      <c r="GPA1687" s="34"/>
      <c r="GPH1687" s="35"/>
      <c r="GPI1687" s="34"/>
      <c r="GPP1687" s="35"/>
      <c r="GPQ1687" s="34"/>
      <c r="GPX1687" s="35"/>
      <c r="GPY1687" s="34"/>
      <c r="GQF1687" s="35"/>
      <c r="GQG1687" s="34"/>
      <c r="GQN1687" s="35"/>
      <c r="GQO1687" s="34"/>
      <c r="GQV1687" s="35"/>
      <c r="GQW1687" s="34"/>
      <c r="GRD1687" s="35"/>
      <c r="GRE1687" s="34"/>
      <c r="GRL1687" s="35"/>
      <c r="GRM1687" s="34"/>
      <c r="GRT1687" s="35"/>
      <c r="GRU1687" s="34"/>
      <c r="GSB1687" s="35"/>
      <c r="GSC1687" s="34"/>
      <c r="GSJ1687" s="35"/>
      <c r="GSK1687" s="34"/>
      <c r="GSR1687" s="35"/>
      <c r="GSS1687" s="34"/>
      <c r="GSZ1687" s="35"/>
      <c r="GTA1687" s="34"/>
      <c r="GTH1687" s="35"/>
      <c r="GTI1687" s="34"/>
      <c r="GTP1687" s="35"/>
      <c r="GTQ1687" s="34"/>
      <c r="GTX1687" s="35"/>
      <c r="GTY1687" s="34"/>
      <c r="GUF1687" s="35"/>
      <c r="GUG1687" s="34"/>
      <c r="GUN1687" s="35"/>
      <c r="GUO1687" s="34"/>
      <c r="GUV1687" s="35"/>
      <c r="GUW1687" s="34"/>
      <c r="GVD1687" s="35"/>
      <c r="GVE1687" s="34"/>
      <c r="GVL1687" s="35"/>
      <c r="GVM1687" s="34"/>
      <c r="GVT1687" s="35"/>
      <c r="GVU1687" s="34"/>
      <c r="GWB1687" s="35"/>
      <c r="GWC1687" s="34"/>
      <c r="GWJ1687" s="35"/>
      <c r="GWK1687" s="34"/>
      <c r="GWR1687" s="35"/>
      <c r="GWS1687" s="34"/>
      <c r="GWZ1687" s="35"/>
      <c r="GXA1687" s="34"/>
      <c r="GXH1687" s="35"/>
      <c r="GXI1687" s="34"/>
      <c r="GXP1687" s="35"/>
      <c r="GXQ1687" s="34"/>
      <c r="GXX1687" s="35"/>
      <c r="GXY1687" s="34"/>
      <c r="GYF1687" s="35"/>
      <c r="GYG1687" s="34"/>
      <c r="GYN1687" s="35"/>
      <c r="GYO1687" s="34"/>
      <c r="GYV1687" s="35"/>
      <c r="GYW1687" s="34"/>
      <c r="GZD1687" s="35"/>
      <c r="GZE1687" s="34"/>
      <c r="GZL1687" s="35"/>
      <c r="GZM1687" s="34"/>
      <c r="GZT1687" s="35"/>
      <c r="GZU1687" s="34"/>
      <c r="HAB1687" s="35"/>
      <c r="HAC1687" s="34"/>
      <c r="HAJ1687" s="35"/>
      <c r="HAK1687" s="34"/>
      <c r="HAR1687" s="35"/>
      <c r="HAS1687" s="34"/>
      <c r="HAZ1687" s="35"/>
      <c r="HBA1687" s="34"/>
      <c r="HBH1687" s="35"/>
      <c r="HBI1687" s="34"/>
      <c r="HBP1687" s="35"/>
      <c r="HBQ1687" s="34"/>
      <c r="HBX1687" s="35"/>
      <c r="HBY1687" s="34"/>
      <c r="HCF1687" s="35"/>
      <c r="HCG1687" s="34"/>
      <c r="HCN1687" s="35"/>
      <c r="HCO1687" s="34"/>
      <c r="HCV1687" s="35"/>
      <c r="HCW1687" s="34"/>
      <c r="HDD1687" s="35"/>
      <c r="HDE1687" s="34"/>
      <c r="HDL1687" s="35"/>
      <c r="HDM1687" s="34"/>
      <c r="HDT1687" s="35"/>
      <c r="HDU1687" s="34"/>
      <c r="HEB1687" s="35"/>
      <c r="HEC1687" s="34"/>
      <c r="HEJ1687" s="35"/>
      <c r="HEK1687" s="34"/>
      <c r="HER1687" s="35"/>
      <c r="HES1687" s="34"/>
      <c r="HEZ1687" s="35"/>
      <c r="HFA1687" s="34"/>
      <c r="HFH1687" s="35"/>
      <c r="HFI1687" s="34"/>
      <c r="HFP1687" s="35"/>
      <c r="HFQ1687" s="34"/>
      <c r="HFX1687" s="35"/>
      <c r="HFY1687" s="34"/>
      <c r="HGF1687" s="35"/>
      <c r="HGG1687" s="34"/>
      <c r="HGN1687" s="35"/>
      <c r="HGO1687" s="34"/>
      <c r="HGV1687" s="35"/>
      <c r="HGW1687" s="34"/>
      <c r="HHD1687" s="35"/>
      <c r="HHE1687" s="34"/>
      <c r="HHL1687" s="35"/>
      <c r="HHM1687" s="34"/>
      <c r="HHT1687" s="35"/>
      <c r="HHU1687" s="34"/>
      <c r="HIB1687" s="35"/>
      <c r="HIC1687" s="34"/>
      <c r="HIJ1687" s="35"/>
      <c r="HIK1687" s="34"/>
      <c r="HIR1687" s="35"/>
      <c r="HIS1687" s="34"/>
      <c r="HIZ1687" s="35"/>
      <c r="HJA1687" s="34"/>
      <c r="HJH1687" s="35"/>
      <c r="HJI1687" s="34"/>
      <c r="HJP1687" s="35"/>
      <c r="HJQ1687" s="34"/>
      <c r="HJX1687" s="35"/>
      <c r="HJY1687" s="34"/>
      <c r="HKF1687" s="35"/>
      <c r="HKG1687" s="34"/>
      <c r="HKN1687" s="35"/>
      <c r="HKO1687" s="34"/>
      <c r="HKV1687" s="35"/>
      <c r="HKW1687" s="34"/>
      <c r="HLD1687" s="35"/>
      <c r="HLE1687" s="34"/>
      <c r="HLL1687" s="35"/>
      <c r="HLM1687" s="34"/>
      <c r="HLT1687" s="35"/>
      <c r="HLU1687" s="34"/>
      <c r="HMB1687" s="35"/>
      <c r="HMC1687" s="34"/>
      <c r="HMJ1687" s="35"/>
      <c r="HMK1687" s="34"/>
      <c r="HMR1687" s="35"/>
      <c r="HMS1687" s="34"/>
      <c r="HMZ1687" s="35"/>
      <c r="HNA1687" s="34"/>
      <c r="HNH1687" s="35"/>
      <c r="HNI1687" s="34"/>
      <c r="HNP1687" s="35"/>
      <c r="HNQ1687" s="34"/>
      <c r="HNX1687" s="35"/>
      <c r="HNY1687" s="34"/>
      <c r="HOF1687" s="35"/>
      <c r="HOG1687" s="34"/>
      <c r="HON1687" s="35"/>
      <c r="HOO1687" s="34"/>
      <c r="HOV1687" s="35"/>
      <c r="HOW1687" s="34"/>
      <c r="HPD1687" s="35"/>
      <c r="HPE1687" s="34"/>
      <c r="HPL1687" s="35"/>
      <c r="HPM1687" s="34"/>
      <c r="HPT1687" s="35"/>
      <c r="HPU1687" s="34"/>
      <c r="HQB1687" s="35"/>
      <c r="HQC1687" s="34"/>
      <c r="HQJ1687" s="35"/>
      <c r="HQK1687" s="34"/>
      <c r="HQR1687" s="35"/>
      <c r="HQS1687" s="34"/>
      <c r="HQZ1687" s="35"/>
      <c r="HRA1687" s="34"/>
      <c r="HRH1687" s="35"/>
      <c r="HRI1687" s="34"/>
      <c r="HRP1687" s="35"/>
      <c r="HRQ1687" s="34"/>
      <c r="HRX1687" s="35"/>
      <c r="HRY1687" s="34"/>
      <c r="HSF1687" s="35"/>
      <c r="HSG1687" s="34"/>
      <c r="HSN1687" s="35"/>
      <c r="HSO1687" s="34"/>
      <c r="HSV1687" s="35"/>
      <c r="HSW1687" s="34"/>
      <c r="HTD1687" s="35"/>
      <c r="HTE1687" s="34"/>
      <c r="HTL1687" s="35"/>
      <c r="HTM1687" s="34"/>
      <c r="HTT1687" s="35"/>
      <c r="HTU1687" s="34"/>
      <c r="HUB1687" s="35"/>
      <c r="HUC1687" s="34"/>
      <c r="HUJ1687" s="35"/>
      <c r="HUK1687" s="34"/>
      <c r="HUR1687" s="35"/>
      <c r="HUS1687" s="34"/>
      <c r="HUZ1687" s="35"/>
      <c r="HVA1687" s="34"/>
      <c r="HVH1687" s="35"/>
      <c r="HVI1687" s="34"/>
      <c r="HVP1687" s="35"/>
      <c r="HVQ1687" s="34"/>
      <c r="HVX1687" s="35"/>
      <c r="HVY1687" s="34"/>
      <c r="HWF1687" s="35"/>
      <c r="HWG1687" s="34"/>
      <c r="HWN1687" s="35"/>
      <c r="HWO1687" s="34"/>
      <c r="HWV1687" s="35"/>
      <c r="HWW1687" s="34"/>
      <c r="HXD1687" s="35"/>
      <c r="HXE1687" s="34"/>
      <c r="HXL1687" s="35"/>
      <c r="HXM1687" s="34"/>
      <c r="HXT1687" s="35"/>
      <c r="HXU1687" s="34"/>
      <c r="HYB1687" s="35"/>
      <c r="HYC1687" s="34"/>
      <c r="HYJ1687" s="35"/>
      <c r="HYK1687" s="34"/>
      <c r="HYR1687" s="35"/>
      <c r="HYS1687" s="34"/>
      <c r="HYZ1687" s="35"/>
      <c r="HZA1687" s="34"/>
      <c r="HZH1687" s="35"/>
      <c r="HZI1687" s="34"/>
      <c r="HZP1687" s="35"/>
      <c r="HZQ1687" s="34"/>
      <c r="HZX1687" s="35"/>
      <c r="HZY1687" s="34"/>
      <c r="IAF1687" s="35"/>
      <c r="IAG1687" s="34"/>
      <c r="IAN1687" s="35"/>
      <c r="IAO1687" s="34"/>
      <c r="IAV1687" s="35"/>
      <c r="IAW1687" s="34"/>
      <c r="IBD1687" s="35"/>
      <c r="IBE1687" s="34"/>
      <c r="IBL1687" s="35"/>
      <c r="IBM1687" s="34"/>
      <c r="IBT1687" s="35"/>
      <c r="IBU1687" s="34"/>
      <c r="ICB1687" s="35"/>
      <c r="ICC1687" s="34"/>
      <c r="ICJ1687" s="35"/>
      <c r="ICK1687" s="34"/>
      <c r="ICR1687" s="35"/>
      <c r="ICS1687" s="34"/>
      <c r="ICZ1687" s="35"/>
      <c r="IDA1687" s="34"/>
      <c r="IDH1687" s="35"/>
      <c r="IDI1687" s="34"/>
      <c r="IDP1687" s="35"/>
      <c r="IDQ1687" s="34"/>
      <c r="IDX1687" s="35"/>
      <c r="IDY1687" s="34"/>
      <c r="IEF1687" s="35"/>
      <c r="IEG1687" s="34"/>
      <c r="IEN1687" s="35"/>
      <c r="IEO1687" s="34"/>
      <c r="IEV1687" s="35"/>
      <c r="IEW1687" s="34"/>
      <c r="IFD1687" s="35"/>
      <c r="IFE1687" s="34"/>
      <c r="IFL1687" s="35"/>
      <c r="IFM1687" s="34"/>
      <c r="IFT1687" s="35"/>
      <c r="IFU1687" s="34"/>
      <c r="IGB1687" s="35"/>
      <c r="IGC1687" s="34"/>
      <c r="IGJ1687" s="35"/>
      <c r="IGK1687" s="34"/>
      <c r="IGR1687" s="35"/>
      <c r="IGS1687" s="34"/>
      <c r="IGZ1687" s="35"/>
      <c r="IHA1687" s="34"/>
      <c r="IHH1687" s="35"/>
      <c r="IHI1687" s="34"/>
      <c r="IHP1687" s="35"/>
      <c r="IHQ1687" s="34"/>
      <c r="IHX1687" s="35"/>
      <c r="IHY1687" s="34"/>
      <c r="IIF1687" s="35"/>
      <c r="IIG1687" s="34"/>
      <c r="IIN1687" s="35"/>
      <c r="IIO1687" s="34"/>
      <c r="IIV1687" s="35"/>
      <c r="IIW1687" s="34"/>
      <c r="IJD1687" s="35"/>
      <c r="IJE1687" s="34"/>
      <c r="IJL1687" s="35"/>
      <c r="IJM1687" s="34"/>
      <c r="IJT1687" s="35"/>
      <c r="IJU1687" s="34"/>
      <c r="IKB1687" s="35"/>
      <c r="IKC1687" s="34"/>
      <c r="IKJ1687" s="35"/>
      <c r="IKK1687" s="34"/>
      <c r="IKR1687" s="35"/>
      <c r="IKS1687" s="34"/>
      <c r="IKZ1687" s="35"/>
      <c r="ILA1687" s="34"/>
      <c r="ILH1687" s="35"/>
      <c r="ILI1687" s="34"/>
      <c r="ILP1687" s="35"/>
      <c r="ILQ1687" s="34"/>
      <c r="ILX1687" s="35"/>
      <c r="ILY1687" s="34"/>
      <c r="IMF1687" s="35"/>
      <c r="IMG1687" s="34"/>
      <c r="IMN1687" s="35"/>
      <c r="IMO1687" s="34"/>
      <c r="IMV1687" s="35"/>
      <c r="IMW1687" s="34"/>
      <c r="IND1687" s="35"/>
      <c r="INE1687" s="34"/>
      <c r="INL1687" s="35"/>
      <c r="INM1687" s="34"/>
      <c r="INT1687" s="35"/>
      <c r="INU1687" s="34"/>
      <c r="IOB1687" s="35"/>
      <c r="IOC1687" s="34"/>
      <c r="IOJ1687" s="35"/>
      <c r="IOK1687" s="34"/>
      <c r="IOR1687" s="35"/>
      <c r="IOS1687" s="34"/>
      <c r="IOZ1687" s="35"/>
      <c r="IPA1687" s="34"/>
      <c r="IPH1687" s="35"/>
      <c r="IPI1687" s="34"/>
      <c r="IPP1687" s="35"/>
      <c r="IPQ1687" s="34"/>
      <c r="IPX1687" s="35"/>
      <c r="IPY1687" s="34"/>
      <c r="IQF1687" s="35"/>
      <c r="IQG1687" s="34"/>
      <c r="IQN1687" s="35"/>
      <c r="IQO1687" s="34"/>
      <c r="IQV1687" s="35"/>
      <c r="IQW1687" s="34"/>
      <c r="IRD1687" s="35"/>
      <c r="IRE1687" s="34"/>
      <c r="IRL1687" s="35"/>
      <c r="IRM1687" s="34"/>
      <c r="IRT1687" s="35"/>
      <c r="IRU1687" s="34"/>
      <c r="ISB1687" s="35"/>
      <c r="ISC1687" s="34"/>
      <c r="ISJ1687" s="35"/>
      <c r="ISK1687" s="34"/>
      <c r="ISR1687" s="35"/>
      <c r="ISS1687" s="34"/>
      <c r="ISZ1687" s="35"/>
      <c r="ITA1687" s="34"/>
      <c r="ITH1687" s="35"/>
      <c r="ITI1687" s="34"/>
      <c r="ITP1687" s="35"/>
      <c r="ITQ1687" s="34"/>
      <c r="ITX1687" s="35"/>
      <c r="ITY1687" s="34"/>
      <c r="IUF1687" s="35"/>
      <c r="IUG1687" s="34"/>
      <c r="IUN1687" s="35"/>
      <c r="IUO1687" s="34"/>
      <c r="IUV1687" s="35"/>
      <c r="IUW1687" s="34"/>
      <c r="IVD1687" s="35"/>
      <c r="IVE1687" s="34"/>
      <c r="IVL1687" s="35"/>
      <c r="IVM1687" s="34"/>
      <c r="IVT1687" s="35"/>
      <c r="IVU1687" s="34"/>
      <c r="IWB1687" s="35"/>
      <c r="IWC1687" s="34"/>
      <c r="IWJ1687" s="35"/>
      <c r="IWK1687" s="34"/>
      <c r="IWR1687" s="35"/>
      <c r="IWS1687" s="34"/>
      <c r="IWZ1687" s="35"/>
      <c r="IXA1687" s="34"/>
      <c r="IXH1687" s="35"/>
      <c r="IXI1687" s="34"/>
      <c r="IXP1687" s="35"/>
      <c r="IXQ1687" s="34"/>
      <c r="IXX1687" s="35"/>
      <c r="IXY1687" s="34"/>
      <c r="IYF1687" s="35"/>
      <c r="IYG1687" s="34"/>
      <c r="IYN1687" s="35"/>
      <c r="IYO1687" s="34"/>
      <c r="IYV1687" s="35"/>
      <c r="IYW1687" s="34"/>
      <c r="IZD1687" s="35"/>
      <c r="IZE1687" s="34"/>
      <c r="IZL1687" s="35"/>
      <c r="IZM1687" s="34"/>
      <c r="IZT1687" s="35"/>
      <c r="IZU1687" s="34"/>
      <c r="JAB1687" s="35"/>
      <c r="JAC1687" s="34"/>
      <c r="JAJ1687" s="35"/>
      <c r="JAK1687" s="34"/>
      <c r="JAR1687" s="35"/>
      <c r="JAS1687" s="34"/>
      <c r="JAZ1687" s="35"/>
      <c r="JBA1687" s="34"/>
      <c r="JBH1687" s="35"/>
      <c r="JBI1687" s="34"/>
      <c r="JBP1687" s="35"/>
      <c r="JBQ1687" s="34"/>
      <c r="JBX1687" s="35"/>
      <c r="JBY1687" s="34"/>
      <c r="JCF1687" s="35"/>
      <c r="JCG1687" s="34"/>
      <c r="JCN1687" s="35"/>
      <c r="JCO1687" s="34"/>
      <c r="JCV1687" s="35"/>
      <c r="JCW1687" s="34"/>
      <c r="JDD1687" s="35"/>
      <c r="JDE1687" s="34"/>
      <c r="JDL1687" s="35"/>
      <c r="JDM1687" s="34"/>
      <c r="JDT1687" s="35"/>
      <c r="JDU1687" s="34"/>
      <c r="JEB1687" s="35"/>
      <c r="JEC1687" s="34"/>
      <c r="JEJ1687" s="35"/>
      <c r="JEK1687" s="34"/>
      <c r="JER1687" s="35"/>
      <c r="JES1687" s="34"/>
      <c r="JEZ1687" s="35"/>
      <c r="JFA1687" s="34"/>
      <c r="JFH1687" s="35"/>
      <c r="JFI1687" s="34"/>
      <c r="JFP1687" s="35"/>
      <c r="JFQ1687" s="34"/>
      <c r="JFX1687" s="35"/>
      <c r="JFY1687" s="34"/>
      <c r="JGF1687" s="35"/>
      <c r="JGG1687" s="34"/>
      <c r="JGN1687" s="35"/>
      <c r="JGO1687" s="34"/>
      <c r="JGV1687" s="35"/>
      <c r="JGW1687" s="34"/>
      <c r="JHD1687" s="35"/>
      <c r="JHE1687" s="34"/>
      <c r="JHL1687" s="35"/>
      <c r="JHM1687" s="34"/>
      <c r="JHT1687" s="35"/>
      <c r="JHU1687" s="34"/>
      <c r="JIB1687" s="35"/>
      <c r="JIC1687" s="34"/>
      <c r="JIJ1687" s="35"/>
      <c r="JIK1687" s="34"/>
      <c r="JIR1687" s="35"/>
      <c r="JIS1687" s="34"/>
      <c r="JIZ1687" s="35"/>
      <c r="JJA1687" s="34"/>
      <c r="JJH1687" s="35"/>
      <c r="JJI1687" s="34"/>
      <c r="JJP1687" s="35"/>
      <c r="JJQ1687" s="34"/>
      <c r="JJX1687" s="35"/>
      <c r="JJY1687" s="34"/>
      <c r="JKF1687" s="35"/>
      <c r="JKG1687" s="34"/>
      <c r="JKN1687" s="35"/>
      <c r="JKO1687" s="34"/>
      <c r="JKV1687" s="35"/>
      <c r="JKW1687" s="34"/>
      <c r="JLD1687" s="35"/>
      <c r="JLE1687" s="34"/>
      <c r="JLL1687" s="35"/>
      <c r="JLM1687" s="34"/>
      <c r="JLT1687" s="35"/>
      <c r="JLU1687" s="34"/>
      <c r="JMB1687" s="35"/>
      <c r="JMC1687" s="34"/>
      <c r="JMJ1687" s="35"/>
      <c r="JMK1687" s="34"/>
      <c r="JMR1687" s="35"/>
      <c r="JMS1687" s="34"/>
      <c r="JMZ1687" s="35"/>
      <c r="JNA1687" s="34"/>
      <c r="JNH1687" s="35"/>
      <c r="JNI1687" s="34"/>
      <c r="JNP1687" s="35"/>
      <c r="JNQ1687" s="34"/>
      <c r="JNX1687" s="35"/>
      <c r="JNY1687" s="34"/>
      <c r="JOF1687" s="35"/>
      <c r="JOG1687" s="34"/>
      <c r="JON1687" s="35"/>
      <c r="JOO1687" s="34"/>
      <c r="JOV1687" s="35"/>
      <c r="JOW1687" s="34"/>
      <c r="JPD1687" s="35"/>
      <c r="JPE1687" s="34"/>
      <c r="JPL1687" s="35"/>
      <c r="JPM1687" s="34"/>
      <c r="JPT1687" s="35"/>
      <c r="JPU1687" s="34"/>
      <c r="JQB1687" s="35"/>
      <c r="JQC1687" s="34"/>
      <c r="JQJ1687" s="35"/>
      <c r="JQK1687" s="34"/>
      <c r="JQR1687" s="35"/>
      <c r="JQS1687" s="34"/>
      <c r="JQZ1687" s="35"/>
      <c r="JRA1687" s="34"/>
      <c r="JRH1687" s="35"/>
      <c r="JRI1687" s="34"/>
      <c r="JRP1687" s="35"/>
      <c r="JRQ1687" s="34"/>
      <c r="JRX1687" s="35"/>
      <c r="JRY1687" s="34"/>
      <c r="JSF1687" s="35"/>
      <c r="JSG1687" s="34"/>
      <c r="JSN1687" s="35"/>
      <c r="JSO1687" s="34"/>
      <c r="JSV1687" s="35"/>
      <c r="JSW1687" s="34"/>
      <c r="JTD1687" s="35"/>
      <c r="JTE1687" s="34"/>
      <c r="JTL1687" s="35"/>
      <c r="JTM1687" s="34"/>
      <c r="JTT1687" s="35"/>
      <c r="JTU1687" s="34"/>
      <c r="JUB1687" s="35"/>
      <c r="JUC1687" s="34"/>
      <c r="JUJ1687" s="35"/>
      <c r="JUK1687" s="34"/>
      <c r="JUR1687" s="35"/>
      <c r="JUS1687" s="34"/>
      <c r="JUZ1687" s="35"/>
      <c r="JVA1687" s="34"/>
      <c r="JVH1687" s="35"/>
      <c r="JVI1687" s="34"/>
      <c r="JVP1687" s="35"/>
      <c r="JVQ1687" s="34"/>
      <c r="JVX1687" s="35"/>
      <c r="JVY1687" s="34"/>
      <c r="JWF1687" s="35"/>
      <c r="JWG1687" s="34"/>
      <c r="JWN1687" s="35"/>
      <c r="JWO1687" s="34"/>
      <c r="JWV1687" s="35"/>
      <c r="JWW1687" s="34"/>
      <c r="JXD1687" s="35"/>
      <c r="JXE1687" s="34"/>
      <c r="JXL1687" s="35"/>
      <c r="JXM1687" s="34"/>
      <c r="JXT1687" s="35"/>
      <c r="JXU1687" s="34"/>
      <c r="JYB1687" s="35"/>
      <c r="JYC1687" s="34"/>
      <c r="JYJ1687" s="35"/>
      <c r="JYK1687" s="34"/>
      <c r="JYR1687" s="35"/>
      <c r="JYS1687" s="34"/>
      <c r="JYZ1687" s="35"/>
      <c r="JZA1687" s="34"/>
      <c r="JZH1687" s="35"/>
      <c r="JZI1687" s="34"/>
      <c r="JZP1687" s="35"/>
      <c r="JZQ1687" s="34"/>
      <c r="JZX1687" s="35"/>
      <c r="JZY1687" s="34"/>
      <c r="KAF1687" s="35"/>
      <c r="KAG1687" s="34"/>
      <c r="KAN1687" s="35"/>
      <c r="KAO1687" s="34"/>
      <c r="KAV1687" s="35"/>
      <c r="KAW1687" s="34"/>
      <c r="KBD1687" s="35"/>
      <c r="KBE1687" s="34"/>
      <c r="KBL1687" s="35"/>
      <c r="KBM1687" s="34"/>
      <c r="KBT1687" s="35"/>
      <c r="KBU1687" s="34"/>
      <c r="KCB1687" s="35"/>
      <c r="KCC1687" s="34"/>
      <c r="KCJ1687" s="35"/>
      <c r="KCK1687" s="34"/>
      <c r="KCR1687" s="35"/>
      <c r="KCS1687" s="34"/>
      <c r="KCZ1687" s="35"/>
      <c r="KDA1687" s="34"/>
      <c r="KDH1687" s="35"/>
      <c r="KDI1687" s="34"/>
      <c r="KDP1687" s="35"/>
      <c r="KDQ1687" s="34"/>
      <c r="KDX1687" s="35"/>
      <c r="KDY1687" s="34"/>
      <c r="KEF1687" s="35"/>
      <c r="KEG1687" s="34"/>
      <c r="KEN1687" s="35"/>
      <c r="KEO1687" s="34"/>
      <c r="KEV1687" s="35"/>
      <c r="KEW1687" s="34"/>
      <c r="KFD1687" s="35"/>
      <c r="KFE1687" s="34"/>
      <c r="KFL1687" s="35"/>
      <c r="KFM1687" s="34"/>
      <c r="KFT1687" s="35"/>
      <c r="KFU1687" s="34"/>
      <c r="KGB1687" s="35"/>
      <c r="KGC1687" s="34"/>
      <c r="KGJ1687" s="35"/>
      <c r="KGK1687" s="34"/>
      <c r="KGR1687" s="35"/>
      <c r="KGS1687" s="34"/>
      <c r="KGZ1687" s="35"/>
      <c r="KHA1687" s="34"/>
      <c r="KHH1687" s="35"/>
      <c r="KHI1687" s="34"/>
      <c r="KHP1687" s="35"/>
      <c r="KHQ1687" s="34"/>
      <c r="KHX1687" s="35"/>
      <c r="KHY1687" s="34"/>
      <c r="KIF1687" s="35"/>
      <c r="KIG1687" s="34"/>
      <c r="KIN1687" s="35"/>
      <c r="KIO1687" s="34"/>
      <c r="KIV1687" s="35"/>
      <c r="KIW1687" s="34"/>
      <c r="KJD1687" s="35"/>
      <c r="KJE1687" s="34"/>
      <c r="KJL1687" s="35"/>
      <c r="KJM1687" s="34"/>
      <c r="KJT1687" s="35"/>
      <c r="KJU1687" s="34"/>
      <c r="KKB1687" s="35"/>
      <c r="KKC1687" s="34"/>
      <c r="KKJ1687" s="35"/>
      <c r="KKK1687" s="34"/>
      <c r="KKR1687" s="35"/>
      <c r="KKS1687" s="34"/>
      <c r="KKZ1687" s="35"/>
      <c r="KLA1687" s="34"/>
      <c r="KLH1687" s="35"/>
      <c r="KLI1687" s="34"/>
      <c r="KLP1687" s="35"/>
      <c r="KLQ1687" s="34"/>
      <c r="KLX1687" s="35"/>
      <c r="KLY1687" s="34"/>
      <c r="KMF1687" s="35"/>
      <c r="KMG1687" s="34"/>
      <c r="KMN1687" s="35"/>
      <c r="KMO1687" s="34"/>
      <c r="KMV1687" s="35"/>
      <c r="KMW1687" s="34"/>
      <c r="KND1687" s="35"/>
      <c r="KNE1687" s="34"/>
      <c r="KNL1687" s="35"/>
      <c r="KNM1687" s="34"/>
      <c r="KNT1687" s="35"/>
      <c r="KNU1687" s="34"/>
      <c r="KOB1687" s="35"/>
      <c r="KOC1687" s="34"/>
      <c r="KOJ1687" s="35"/>
      <c r="KOK1687" s="34"/>
      <c r="KOR1687" s="35"/>
      <c r="KOS1687" s="34"/>
      <c r="KOZ1687" s="35"/>
      <c r="KPA1687" s="34"/>
      <c r="KPH1687" s="35"/>
      <c r="KPI1687" s="34"/>
      <c r="KPP1687" s="35"/>
      <c r="KPQ1687" s="34"/>
      <c r="KPX1687" s="35"/>
      <c r="KPY1687" s="34"/>
      <c r="KQF1687" s="35"/>
      <c r="KQG1687" s="34"/>
      <c r="KQN1687" s="35"/>
      <c r="KQO1687" s="34"/>
      <c r="KQV1687" s="35"/>
      <c r="KQW1687" s="34"/>
      <c r="KRD1687" s="35"/>
      <c r="KRE1687" s="34"/>
      <c r="KRL1687" s="35"/>
      <c r="KRM1687" s="34"/>
      <c r="KRT1687" s="35"/>
      <c r="KRU1687" s="34"/>
      <c r="KSB1687" s="35"/>
      <c r="KSC1687" s="34"/>
      <c r="KSJ1687" s="35"/>
      <c r="KSK1687" s="34"/>
      <c r="KSR1687" s="35"/>
      <c r="KSS1687" s="34"/>
      <c r="KSZ1687" s="35"/>
      <c r="KTA1687" s="34"/>
      <c r="KTH1687" s="35"/>
      <c r="KTI1687" s="34"/>
      <c r="KTP1687" s="35"/>
      <c r="KTQ1687" s="34"/>
      <c r="KTX1687" s="35"/>
      <c r="KTY1687" s="34"/>
      <c r="KUF1687" s="35"/>
      <c r="KUG1687" s="34"/>
      <c r="KUN1687" s="35"/>
      <c r="KUO1687" s="34"/>
      <c r="KUV1687" s="35"/>
      <c r="KUW1687" s="34"/>
      <c r="KVD1687" s="35"/>
      <c r="KVE1687" s="34"/>
      <c r="KVL1687" s="35"/>
      <c r="KVM1687" s="34"/>
      <c r="KVT1687" s="35"/>
      <c r="KVU1687" s="34"/>
      <c r="KWB1687" s="35"/>
      <c r="KWC1687" s="34"/>
      <c r="KWJ1687" s="35"/>
      <c r="KWK1687" s="34"/>
      <c r="KWR1687" s="35"/>
      <c r="KWS1687" s="34"/>
      <c r="KWZ1687" s="35"/>
      <c r="KXA1687" s="34"/>
      <c r="KXH1687" s="35"/>
      <c r="KXI1687" s="34"/>
      <c r="KXP1687" s="35"/>
      <c r="KXQ1687" s="34"/>
      <c r="KXX1687" s="35"/>
      <c r="KXY1687" s="34"/>
      <c r="KYF1687" s="35"/>
      <c r="KYG1687" s="34"/>
      <c r="KYN1687" s="35"/>
      <c r="KYO1687" s="34"/>
      <c r="KYV1687" s="35"/>
      <c r="KYW1687" s="34"/>
      <c r="KZD1687" s="35"/>
      <c r="KZE1687" s="34"/>
      <c r="KZL1687" s="35"/>
      <c r="KZM1687" s="34"/>
      <c r="KZT1687" s="35"/>
      <c r="KZU1687" s="34"/>
      <c r="LAB1687" s="35"/>
      <c r="LAC1687" s="34"/>
      <c r="LAJ1687" s="35"/>
      <c r="LAK1687" s="34"/>
      <c r="LAR1687" s="35"/>
      <c r="LAS1687" s="34"/>
      <c r="LAZ1687" s="35"/>
      <c r="LBA1687" s="34"/>
      <c r="LBH1687" s="35"/>
      <c r="LBI1687" s="34"/>
      <c r="LBP1687" s="35"/>
      <c r="LBQ1687" s="34"/>
      <c r="LBX1687" s="35"/>
      <c r="LBY1687" s="34"/>
      <c r="LCF1687" s="35"/>
      <c r="LCG1687" s="34"/>
      <c r="LCN1687" s="35"/>
      <c r="LCO1687" s="34"/>
      <c r="LCV1687" s="35"/>
      <c r="LCW1687" s="34"/>
      <c r="LDD1687" s="35"/>
      <c r="LDE1687" s="34"/>
      <c r="LDL1687" s="35"/>
      <c r="LDM1687" s="34"/>
      <c r="LDT1687" s="35"/>
      <c r="LDU1687" s="34"/>
      <c r="LEB1687" s="35"/>
      <c r="LEC1687" s="34"/>
      <c r="LEJ1687" s="35"/>
      <c r="LEK1687" s="34"/>
      <c r="LER1687" s="35"/>
      <c r="LES1687" s="34"/>
      <c r="LEZ1687" s="35"/>
      <c r="LFA1687" s="34"/>
      <c r="LFH1687" s="35"/>
      <c r="LFI1687" s="34"/>
      <c r="LFP1687" s="35"/>
      <c r="LFQ1687" s="34"/>
      <c r="LFX1687" s="35"/>
      <c r="LFY1687" s="34"/>
      <c r="LGF1687" s="35"/>
      <c r="LGG1687" s="34"/>
      <c r="LGN1687" s="35"/>
      <c r="LGO1687" s="34"/>
      <c r="LGV1687" s="35"/>
      <c r="LGW1687" s="34"/>
      <c r="LHD1687" s="35"/>
      <c r="LHE1687" s="34"/>
      <c r="LHL1687" s="35"/>
      <c r="LHM1687" s="34"/>
      <c r="LHT1687" s="35"/>
      <c r="LHU1687" s="34"/>
      <c r="LIB1687" s="35"/>
      <c r="LIC1687" s="34"/>
      <c r="LIJ1687" s="35"/>
      <c r="LIK1687" s="34"/>
      <c r="LIR1687" s="35"/>
      <c r="LIS1687" s="34"/>
      <c r="LIZ1687" s="35"/>
      <c r="LJA1687" s="34"/>
      <c r="LJH1687" s="35"/>
      <c r="LJI1687" s="34"/>
      <c r="LJP1687" s="35"/>
      <c r="LJQ1687" s="34"/>
      <c r="LJX1687" s="35"/>
      <c r="LJY1687" s="34"/>
      <c r="LKF1687" s="35"/>
      <c r="LKG1687" s="34"/>
      <c r="LKN1687" s="35"/>
      <c r="LKO1687" s="34"/>
      <c r="LKV1687" s="35"/>
      <c r="LKW1687" s="34"/>
      <c r="LLD1687" s="35"/>
      <c r="LLE1687" s="34"/>
      <c r="LLL1687" s="35"/>
      <c r="LLM1687" s="34"/>
      <c r="LLT1687" s="35"/>
      <c r="LLU1687" s="34"/>
      <c r="LMB1687" s="35"/>
      <c r="LMC1687" s="34"/>
      <c r="LMJ1687" s="35"/>
      <c r="LMK1687" s="34"/>
      <c r="LMR1687" s="35"/>
      <c r="LMS1687" s="34"/>
      <c r="LMZ1687" s="35"/>
      <c r="LNA1687" s="34"/>
      <c r="LNH1687" s="35"/>
      <c r="LNI1687" s="34"/>
      <c r="LNP1687" s="35"/>
      <c r="LNQ1687" s="34"/>
      <c r="LNX1687" s="35"/>
      <c r="LNY1687" s="34"/>
      <c r="LOF1687" s="35"/>
      <c r="LOG1687" s="34"/>
      <c r="LON1687" s="35"/>
      <c r="LOO1687" s="34"/>
      <c r="LOV1687" s="35"/>
      <c r="LOW1687" s="34"/>
      <c r="LPD1687" s="35"/>
      <c r="LPE1687" s="34"/>
      <c r="LPL1687" s="35"/>
      <c r="LPM1687" s="34"/>
      <c r="LPT1687" s="35"/>
      <c r="LPU1687" s="34"/>
      <c r="LQB1687" s="35"/>
      <c r="LQC1687" s="34"/>
      <c r="LQJ1687" s="35"/>
      <c r="LQK1687" s="34"/>
      <c r="LQR1687" s="35"/>
      <c r="LQS1687" s="34"/>
      <c r="LQZ1687" s="35"/>
      <c r="LRA1687" s="34"/>
      <c r="LRH1687" s="35"/>
      <c r="LRI1687" s="34"/>
      <c r="LRP1687" s="35"/>
      <c r="LRQ1687" s="34"/>
      <c r="LRX1687" s="35"/>
      <c r="LRY1687" s="34"/>
      <c r="LSF1687" s="35"/>
      <c r="LSG1687" s="34"/>
      <c r="LSN1687" s="35"/>
      <c r="LSO1687" s="34"/>
      <c r="LSV1687" s="35"/>
      <c r="LSW1687" s="34"/>
      <c r="LTD1687" s="35"/>
      <c r="LTE1687" s="34"/>
      <c r="LTL1687" s="35"/>
      <c r="LTM1687" s="34"/>
      <c r="LTT1687" s="35"/>
      <c r="LTU1687" s="34"/>
      <c r="LUB1687" s="35"/>
      <c r="LUC1687" s="34"/>
      <c r="LUJ1687" s="35"/>
      <c r="LUK1687" s="34"/>
      <c r="LUR1687" s="35"/>
      <c r="LUS1687" s="34"/>
      <c r="LUZ1687" s="35"/>
      <c r="LVA1687" s="34"/>
      <c r="LVH1687" s="35"/>
      <c r="LVI1687" s="34"/>
      <c r="LVP1687" s="35"/>
      <c r="LVQ1687" s="34"/>
      <c r="LVX1687" s="35"/>
      <c r="LVY1687" s="34"/>
      <c r="LWF1687" s="35"/>
      <c r="LWG1687" s="34"/>
      <c r="LWN1687" s="35"/>
      <c r="LWO1687" s="34"/>
      <c r="LWV1687" s="35"/>
      <c r="LWW1687" s="34"/>
      <c r="LXD1687" s="35"/>
      <c r="LXE1687" s="34"/>
      <c r="LXL1687" s="35"/>
      <c r="LXM1687" s="34"/>
      <c r="LXT1687" s="35"/>
      <c r="LXU1687" s="34"/>
      <c r="LYB1687" s="35"/>
      <c r="LYC1687" s="34"/>
      <c r="LYJ1687" s="35"/>
      <c r="LYK1687" s="34"/>
      <c r="LYR1687" s="35"/>
      <c r="LYS1687" s="34"/>
      <c r="LYZ1687" s="35"/>
      <c r="LZA1687" s="34"/>
      <c r="LZH1687" s="35"/>
      <c r="LZI1687" s="34"/>
      <c r="LZP1687" s="35"/>
      <c r="LZQ1687" s="34"/>
      <c r="LZX1687" s="35"/>
      <c r="LZY1687" s="34"/>
      <c r="MAF1687" s="35"/>
      <c r="MAG1687" s="34"/>
      <c r="MAN1687" s="35"/>
      <c r="MAO1687" s="34"/>
      <c r="MAV1687" s="35"/>
      <c r="MAW1687" s="34"/>
      <c r="MBD1687" s="35"/>
      <c r="MBE1687" s="34"/>
      <c r="MBL1687" s="35"/>
      <c r="MBM1687" s="34"/>
      <c r="MBT1687" s="35"/>
      <c r="MBU1687" s="34"/>
      <c r="MCB1687" s="35"/>
      <c r="MCC1687" s="34"/>
      <c r="MCJ1687" s="35"/>
      <c r="MCK1687" s="34"/>
      <c r="MCR1687" s="35"/>
      <c r="MCS1687" s="34"/>
      <c r="MCZ1687" s="35"/>
      <c r="MDA1687" s="34"/>
      <c r="MDH1687" s="35"/>
      <c r="MDI1687" s="34"/>
      <c r="MDP1687" s="35"/>
      <c r="MDQ1687" s="34"/>
      <c r="MDX1687" s="35"/>
      <c r="MDY1687" s="34"/>
      <c r="MEF1687" s="35"/>
      <c r="MEG1687" s="34"/>
      <c r="MEN1687" s="35"/>
      <c r="MEO1687" s="34"/>
      <c r="MEV1687" s="35"/>
      <c r="MEW1687" s="34"/>
      <c r="MFD1687" s="35"/>
      <c r="MFE1687" s="34"/>
      <c r="MFL1687" s="35"/>
      <c r="MFM1687" s="34"/>
      <c r="MFT1687" s="35"/>
      <c r="MFU1687" s="34"/>
      <c r="MGB1687" s="35"/>
      <c r="MGC1687" s="34"/>
      <c r="MGJ1687" s="35"/>
      <c r="MGK1687" s="34"/>
      <c r="MGR1687" s="35"/>
      <c r="MGS1687" s="34"/>
      <c r="MGZ1687" s="35"/>
      <c r="MHA1687" s="34"/>
      <c r="MHH1687" s="35"/>
      <c r="MHI1687" s="34"/>
      <c r="MHP1687" s="35"/>
      <c r="MHQ1687" s="34"/>
      <c r="MHX1687" s="35"/>
      <c r="MHY1687" s="34"/>
      <c r="MIF1687" s="35"/>
      <c r="MIG1687" s="34"/>
      <c r="MIN1687" s="35"/>
      <c r="MIO1687" s="34"/>
      <c r="MIV1687" s="35"/>
      <c r="MIW1687" s="34"/>
      <c r="MJD1687" s="35"/>
      <c r="MJE1687" s="34"/>
      <c r="MJL1687" s="35"/>
      <c r="MJM1687" s="34"/>
      <c r="MJT1687" s="35"/>
      <c r="MJU1687" s="34"/>
      <c r="MKB1687" s="35"/>
      <c r="MKC1687" s="34"/>
      <c r="MKJ1687" s="35"/>
      <c r="MKK1687" s="34"/>
      <c r="MKR1687" s="35"/>
      <c r="MKS1687" s="34"/>
      <c r="MKZ1687" s="35"/>
      <c r="MLA1687" s="34"/>
      <c r="MLH1687" s="35"/>
      <c r="MLI1687" s="34"/>
      <c r="MLP1687" s="35"/>
      <c r="MLQ1687" s="34"/>
      <c r="MLX1687" s="35"/>
      <c r="MLY1687" s="34"/>
      <c r="MMF1687" s="35"/>
      <c r="MMG1687" s="34"/>
      <c r="MMN1687" s="35"/>
      <c r="MMO1687" s="34"/>
      <c r="MMV1687" s="35"/>
      <c r="MMW1687" s="34"/>
      <c r="MND1687" s="35"/>
      <c r="MNE1687" s="34"/>
      <c r="MNL1687" s="35"/>
      <c r="MNM1687" s="34"/>
      <c r="MNT1687" s="35"/>
      <c r="MNU1687" s="34"/>
      <c r="MOB1687" s="35"/>
      <c r="MOC1687" s="34"/>
      <c r="MOJ1687" s="35"/>
      <c r="MOK1687" s="34"/>
      <c r="MOR1687" s="35"/>
      <c r="MOS1687" s="34"/>
      <c r="MOZ1687" s="35"/>
      <c r="MPA1687" s="34"/>
      <c r="MPH1687" s="35"/>
      <c r="MPI1687" s="34"/>
      <c r="MPP1687" s="35"/>
      <c r="MPQ1687" s="34"/>
      <c r="MPX1687" s="35"/>
      <c r="MPY1687" s="34"/>
      <c r="MQF1687" s="35"/>
      <c r="MQG1687" s="34"/>
      <c r="MQN1687" s="35"/>
      <c r="MQO1687" s="34"/>
      <c r="MQV1687" s="35"/>
      <c r="MQW1687" s="34"/>
      <c r="MRD1687" s="35"/>
      <c r="MRE1687" s="34"/>
      <c r="MRL1687" s="35"/>
      <c r="MRM1687" s="34"/>
      <c r="MRT1687" s="35"/>
      <c r="MRU1687" s="34"/>
      <c r="MSB1687" s="35"/>
      <c r="MSC1687" s="34"/>
      <c r="MSJ1687" s="35"/>
      <c r="MSK1687" s="34"/>
      <c r="MSR1687" s="35"/>
      <c r="MSS1687" s="34"/>
      <c r="MSZ1687" s="35"/>
      <c r="MTA1687" s="34"/>
      <c r="MTH1687" s="35"/>
      <c r="MTI1687" s="34"/>
      <c r="MTP1687" s="35"/>
      <c r="MTQ1687" s="34"/>
      <c r="MTX1687" s="35"/>
      <c r="MTY1687" s="34"/>
      <c r="MUF1687" s="35"/>
      <c r="MUG1687" s="34"/>
      <c r="MUN1687" s="35"/>
      <c r="MUO1687" s="34"/>
      <c r="MUV1687" s="35"/>
      <c r="MUW1687" s="34"/>
      <c r="MVD1687" s="35"/>
      <c r="MVE1687" s="34"/>
      <c r="MVL1687" s="35"/>
      <c r="MVM1687" s="34"/>
      <c r="MVT1687" s="35"/>
      <c r="MVU1687" s="34"/>
      <c r="MWB1687" s="35"/>
      <c r="MWC1687" s="34"/>
      <c r="MWJ1687" s="35"/>
      <c r="MWK1687" s="34"/>
      <c r="MWR1687" s="35"/>
      <c r="MWS1687" s="34"/>
      <c r="MWZ1687" s="35"/>
      <c r="MXA1687" s="34"/>
      <c r="MXH1687" s="35"/>
      <c r="MXI1687" s="34"/>
      <c r="MXP1687" s="35"/>
      <c r="MXQ1687" s="34"/>
      <c r="MXX1687" s="35"/>
      <c r="MXY1687" s="34"/>
      <c r="MYF1687" s="35"/>
      <c r="MYG1687" s="34"/>
      <c r="MYN1687" s="35"/>
      <c r="MYO1687" s="34"/>
      <c r="MYV1687" s="35"/>
      <c r="MYW1687" s="34"/>
      <c r="MZD1687" s="35"/>
      <c r="MZE1687" s="34"/>
      <c r="MZL1687" s="35"/>
      <c r="MZM1687" s="34"/>
      <c r="MZT1687" s="35"/>
      <c r="MZU1687" s="34"/>
      <c r="NAB1687" s="35"/>
      <c r="NAC1687" s="34"/>
      <c r="NAJ1687" s="35"/>
      <c r="NAK1687" s="34"/>
      <c r="NAR1687" s="35"/>
      <c r="NAS1687" s="34"/>
      <c r="NAZ1687" s="35"/>
      <c r="NBA1687" s="34"/>
      <c r="NBH1687" s="35"/>
      <c r="NBI1687" s="34"/>
      <c r="NBP1687" s="35"/>
      <c r="NBQ1687" s="34"/>
      <c r="NBX1687" s="35"/>
      <c r="NBY1687" s="34"/>
      <c r="NCF1687" s="35"/>
      <c r="NCG1687" s="34"/>
      <c r="NCN1687" s="35"/>
      <c r="NCO1687" s="34"/>
      <c r="NCV1687" s="35"/>
      <c r="NCW1687" s="34"/>
      <c r="NDD1687" s="35"/>
      <c r="NDE1687" s="34"/>
      <c r="NDL1687" s="35"/>
      <c r="NDM1687" s="34"/>
      <c r="NDT1687" s="35"/>
      <c r="NDU1687" s="34"/>
      <c r="NEB1687" s="35"/>
      <c r="NEC1687" s="34"/>
      <c r="NEJ1687" s="35"/>
      <c r="NEK1687" s="34"/>
      <c r="NER1687" s="35"/>
      <c r="NES1687" s="34"/>
      <c r="NEZ1687" s="35"/>
      <c r="NFA1687" s="34"/>
      <c r="NFH1687" s="35"/>
      <c r="NFI1687" s="34"/>
      <c r="NFP1687" s="35"/>
      <c r="NFQ1687" s="34"/>
      <c r="NFX1687" s="35"/>
      <c r="NFY1687" s="34"/>
      <c r="NGF1687" s="35"/>
      <c r="NGG1687" s="34"/>
      <c r="NGN1687" s="35"/>
      <c r="NGO1687" s="34"/>
      <c r="NGV1687" s="35"/>
      <c r="NGW1687" s="34"/>
      <c r="NHD1687" s="35"/>
      <c r="NHE1687" s="34"/>
      <c r="NHL1687" s="35"/>
      <c r="NHM1687" s="34"/>
      <c r="NHT1687" s="35"/>
      <c r="NHU1687" s="34"/>
      <c r="NIB1687" s="35"/>
      <c r="NIC1687" s="34"/>
      <c r="NIJ1687" s="35"/>
      <c r="NIK1687" s="34"/>
      <c r="NIR1687" s="35"/>
      <c r="NIS1687" s="34"/>
      <c r="NIZ1687" s="35"/>
      <c r="NJA1687" s="34"/>
      <c r="NJH1687" s="35"/>
      <c r="NJI1687" s="34"/>
      <c r="NJP1687" s="35"/>
      <c r="NJQ1687" s="34"/>
      <c r="NJX1687" s="35"/>
      <c r="NJY1687" s="34"/>
      <c r="NKF1687" s="35"/>
      <c r="NKG1687" s="34"/>
      <c r="NKN1687" s="35"/>
      <c r="NKO1687" s="34"/>
      <c r="NKV1687" s="35"/>
      <c r="NKW1687" s="34"/>
      <c r="NLD1687" s="35"/>
      <c r="NLE1687" s="34"/>
      <c r="NLL1687" s="35"/>
      <c r="NLM1687" s="34"/>
      <c r="NLT1687" s="35"/>
      <c r="NLU1687" s="34"/>
      <c r="NMB1687" s="35"/>
      <c r="NMC1687" s="34"/>
      <c r="NMJ1687" s="35"/>
      <c r="NMK1687" s="34"/>
      <c r="NMR1687" s="35"/>
      <c r="NMS1687" s="34"/>
      <c r="NMZ1687" s="35"/>
      <c r="NNA1687" s="34"/>
      <c r="NNH1687" s="35"/>
      <c r="NNI1687" s="34"/>
      <c r="NNP1687" s="35"/>
      <c r="NNQ1687" s="34"/>
      <c r="NNX1687" s="35"/>
      <c r="NNY1687" s="34"/>
      <c r="NOF1687" s="35"/>
      <c r="NOG1687" s="34"/>
      <c r="NON1687" s="35"/>
      <c r="NOO1687" s="34"/>
      <c r="NOV1687" s="35"/>
      <c r="NOW1687" s="34"/>
      <c r="NPD1687" s="35"/>
      <c r="NPE1687" s="34"/>
      <c r="NPL1687" s="35"/>
      <c r="NPM1687" s="34"/>
      <c r="NPT1687" s="35"/>
      <c r="NPU1687" s="34"/>
      <c r="NQB1687" s="35"/>
      <c r="NQC1687" s="34"/>
      <c r="NQJ1687" s="35"/>
      <c r="NQK1687" s="34"/>
      <c r="NQR1687" s="35"/>
      <c r="NQS1687" s="34"/>
      <c r="NQZ1687" s="35"/>
      <c r="NRA1687" s="34"/>
      <c r="NRH1687" s="35"/>
      <c r="NRI1687" s="34"/>
      <c r="NRP1687" s="35"/>
      <c r="NRQ1687" s="34"/>
      <c r="NRX1687" s="35"/>
      <c r="NRY1687" s="34"/>
      <c r="NSF1687" s="35"/>
      <c r="NSG1687" s="34"/>
      <c r="NSN1687" s="35"/>
      <c r="NSO1687" s="34"/>
      <c r="NSV1687" s="35"/>
      <c r="NSW1687" s="34"/>
      <c r="NTD1687" s="35"/>
      <c r="NTE1687" s="34"/>
      <c r="NTL1687" s="35"/>
      <c r="NTM1687" s="34"/>
      <c r="NTT1687" s="35"/>
      <c r="NTU1687" s="34"/>
      <c r="NUB1687" s="35"/>
      <c r="NUC1687" s="34"/>
      <c r="NUJ1687" s="35"/>
      <c r="NUK1687" s="34"/>
      <c r="NUR1687" s="35"/>
      <c r="NUS1687" s="34"/>
      <c r="NUZ1687" s="35"/>
      <c r="NVA1687" s="34"/>
      <c r="NVH1687" s="35"/>
      <c r="NVI1687" s="34"/>
      <c r="NVP1687" s="35"/>
      <c r="NVQ1687" s="34"/>
      <c r="NVX1687" s="35"/>
      <c r="NVY1687" s="34"/>
      <c r="NWF1687" s="35"/>
      <c r="NWG1687" s="34"/>
      <c r="NWN1687" s="35"/>
      <c r="NWO1687" s="34"/>
      <c r="NWV1687" s="35"/>
      <c r="NWW1687" s="34"/>
      <c r="NXD1687" s="35"/>
      <c r="NXE1687" s="34"/>
      <c r="NXL1687" s="35"/>
      <c r="NXM1687" s="34"/>
      <c r="NXT1687" s="35"/>
      <c r="NXU1687" s="34"/>
      <c r="NYB1687" s="35"/>
      <c r="NYC1687" s="34"/>
      <c r="NYJ1687" s="35"/>
      <c r="NYK1687" s="34"/>
      <c r="NYR1687" s="35"/>
      <c r="NYS1687" s="34"/>
      <c r="NYZ1687" s="35"/>
      <c r="NZA1687" s="34"/>
      <c r="NZH1687" s="35"/>
      <c r="NZI1687" s="34"/>
      <c r="NZP1687" s="35"/>
      <c r="NZQ1687" s="34"/>
      <c r="NZX1687" s="35"/>
      <c r="NZY1687" s="34"/>
      <c r="OAF1687" s="35"/>
      <c r="OAG1687" s="34"/>
      <c r="OAN1687" s="35"/>
      <c r="OAO1687" s="34"/>
      <c r="OAV1687" s="35"/>
      <c r="OAW1687" s="34"/>
      <c r="OBD1687" s="35"/>
      <c r="OBE1687" s="34"/>
      <c r="OBL1687" s="35"/>
      <c r="OBM1687" s="34"/>
      <c r="OBT1687" s="35"/>
      <c r="OBU1687" s="34"/>
      <c r="OCB1687" s="35"/>
      <c r="OCC1687" s="34"/>
      <c r="OCJ1687" s="35"/>
      <c r="OCK1687" s="34"/>
      <c r="OCR1687" s="35"/>
      <c r="OCS1687" s="34"/>
      <c r="OCZ1687" s="35"/>
      <c r="ODA1687" s="34"/>
      <c r="ODH1687" s="35"/>
      <c r="ODI1687" s="34"/>
      <c r="ODP1687" s="35"/>
      <c r="ODQ1687" s="34"/>
      <c r="ODX1687" s="35"/>
      <c r="ODY1687" s="34"/>
      <c r="OEF1687" s="35"/>
      <c r="OEG1687" s="34"/>
      <c r="OEN1687" s="35"/>
      <c r="OEO1687" s="34"/>
      <c r="OEV1687" s="35"/>
      <c r="OEW1687" s="34"/>
      <c r="OFD1687" s="35"/>
      <c r="OFE1687" s="34"/>
      <c r="OFL1687" s="35"/>
      <c r="OFM1687" s="34"/>
      <c r="OFT1687" s="35"/>
      <c r="OFU1687" s="34"/>
      <c r="OGB1687" s="35"/>
      <c r="OGC1687" s="34"/>
      <c r="OGJ1687" s="35"/>
      <c r="OGK1687" s="34"/>
      <c r="OGR1687" s="35"/>
      <c r="OGS1687" s="34"/>
      <c r="OGZ1687" s="35"/>
      <c r="OHA1687" s="34"/>
      <c r="OHH1687" s="35"/>
      <c r="OHI1687" s="34"/>
      <c r="OHP1687" s="35"/>
      <c r="OHQ1687" s="34"/>
      <c r="OHX1687" s="35"/>
      <c r="OHY1687" s="34"/>
      <c r="OIF1687" s="35"/>
      <c r="OIG1687" s="34"/>
      <c r="OIN1687" s="35"/>
      <c r="OIO1687" s="34"/>
      <c r="OIV1687" s="35"/>
      <c r="OIW1687" s="34"/>
      <c r="OJD1687" s="35"/>
      <c r="OJE1687" s="34"/>
      <c r="OJL1687" s="35"/>
      <c r="OJM1687" s="34"/>
      <c r="OJT1687" s="35"/>
      <c r="OJU1687" s="34"/>
      <c r="OKB1687" s="35"/>
      <c r="OKC1687" s="34"/>
      <c r="OKJ1687" s="35"/>
      <c r="OKK1687" s="34"/>
      <c r="OKR1687" s="35"/>
      <c r="OKS1687" s="34"/>
      <c r="OKZ1687" s="35"/>
      <c r="OLA1687" s="34"/>
      <c r="OLH1687" s="35"/>
      <c r="OLI1687" s="34"/>
      <c r="OLP1687" s="35"/>
      <c r="OLQ1687" s="34"/>
      <c r="OLX1687" s="35"/>
      <c r="OLY1687" s="34"/>
      <c r="OMF1687" s="35"/>
      <c r="OMG1687" s="34"/>
      <c r="OMN1687" s="35"/>
      <c r="OMO1687" s="34"/>
      <c r="OMV1687" s="35"/>
      <c r="OMW1687" s="34"/>
      <c r="OND1687" s="35"/>
      <c r="ONE1687" s="34"/>
      <c r="ONL1687" s="35"/>
      <c r="ONM1687" s="34"/>
      <c r="ONT1687" s="35"/>
      <c r="ONU1687" s="34"/>
      <c r="OOB1687" s="35"/>
      <c r="OOC1687" s="34"/>
      <c r="OOJ1687" s="35"/>
      <c r="OOK1687" s="34"/>
      <c r="OOR1687" s="35"/>
      <c r="OOS1687" s="34"/>
      <c r="OOZ1687" s="35"/>
      <c r="OPA1687" s="34"/>
      <c r="OPH1687" s="35"/>
      <c r="OPI1687" s="34"/>
      <c r="OPP1687" s="35"/>
      <c r="OPQ1687" s="34"/>
      <c r="OPX1687" s="35"/>
      <c r="OPY1687" s="34"/>
      <c r="OQF1687" s="35"/>
      <c r="OQG1687" s="34"/>
      <c r="OQN1687" s="35"/>
      <c r="OQO1687" s="34"/>
      <c r="OQV1687" s="35"/>
      <c r="OQW1687" s="34"/>
      <c r="ORD1687" s="35"/>
      <c r="ORE1687" s="34"/>
      <c r="ORL1687" s="35"/>
      <c r="ORM1687" s="34"/>
      <c r="ORT1687" s="35"/>
      <c r="ORU1687" s="34"/>
      <c r="OSB1687" s="35"/>
      <c r="OSC1687" s="34"/>
      <c r="OSJ1687" s="35"/>
      <c r="OSK1687" s="34"/>
      <c r="OSR1687" s="35"/>
      <c r="OSS1687" s="34"/>
      <c r="OSZ1687" s="35"/>
      <c r="OTA1687" s="34"/>
      <c r="OTH1687" s="35"/>
      <c r="OTI1687" s="34"/>
      <c r="OTP1687" s="35"/>
      <c r="OTQ1687" s="34"/>
      <c r="OTX1687" s="35"/>
      <c r="OTY1687" s="34"/>
      <c r="OUF1687" s="35"/>
      <c r="OUG1687" s="34"/>
      <c r="OUN1687" s="35"/>
      <c r="OUO1687" s="34"/>
      <c r="OUV1687" s="35"/>
      <c r="OUW1687" s="34"/>
      <c r="OVD1687" s="35"/>
      <c r="OVE1687" s="34"/>
      <c r="OVL1687" s="35"/>
      <c r="OVM1687" s="34"/>
      <c r="OVT1687" s="35"/>
      <c r="OVU1687" s="34"/>
      <c r="OWB1687" s="35"/>
      <c r="OWC1687" s="34"/>
      <c r="OWJ1687" s="35"/>
      <c r="OWK1687" s="34"/>
      <c r="OWR1687" s="35"/>
      <c r="OWS1687" s="34"/>
      <c r="OWZ1687" s="35"/>
      <c r="OXA1687" s="34"/>
      <c r="OXH1687" s="35"/>
      <c r="OXI1687" s="34"/>
      <c r="OXP1687" s="35"/>
      <c r="OXQ1687" s="34"/>
      <c r="OXX1687" s="35"/>
      <c r="OXY1687" s="34"/>
      <c r="OYF1687" s="35"/>
      <c r="OYG1687" s="34"/>
      <c r="OYN1687" s="35"/>
      <c r="OYO1687" s="34"/>
      <c r="OYV1687" s="35"/>
      <c r="OYW1687" s="34"/>
      <c r="OZD1687" s="35"/>
      <c r="OZE1687" s="34"/>
      <c r="OZL1687" s="35"/>
      <c r="OZM1687" s="34"/>
      <c r="OZT1687" s="35"/>
      <c r="OZU1687" s="34"/>
      <c r="PAB1687" s="35"/>
      <c r="PAC1687" s="34"/>
      <c r="PAJ1687" s="35"/>
      <c r="PAK1687" s="34"/>
      <c r="PAR1687" s="35"/>
      <c r="PAS1687" s="34"/>
      <c r="PAZ1687" s="35"/>
      <c r="PBA1687" s="34"/>
      <c r="PBH1687" s="35"/>
      <c r="PBI1687" s="34"/>
      <c r="PBP1687" s="35"/>
      <c r="PBQ1687" s="34"/>
      <c r="PBX1687" s="35"/>
      <c r="PBY1687" s="34"/>
      <c r="PCF1687" s="35"/>
      <c r="PCG1687" s="34"/>
      <c r="PCN1687" s="35"/>
      <c r="PCO1687" s="34"/>
      <c r="PCV1687" s="35"/>
      <c r="PCW1687" s="34"/>
      <c r="PDD1687" s="35"/>
      <c r="PDE1687" s="34"/>
      <c r="PDL1687" s="35"/>
      <c r="PDM1687" s="34"/>
      <c r="PDT1687" s="35"/>
      <c r="PDU1687" s="34"/>
      <c r="PEB1687" s="35"/>
      <c r="PEC1687" s="34"/>
      <c r="PEJ1687" s="35"/>
      <c r="PEK1687" s="34"/>
      <c r="PER1687" s="35"/>
      <c r="PES1687" s="34"/>
      <c r="PEZ1687" s="35"/>
      <c r="PFA1687" s="34"/>
      <c r="PFH1687" s="35"/>
      <c r="PFI1687" s="34"/>
      <c r="PFP1687" s="35"/>
      <c r="PFQ1687" s="34"/>
      <c r="PFX1687" s="35"/>
      <c r="PFY1687" s="34"/>
      <c r="PGF1687" s="35"/>
      <c r="PGG1687" s="34"/>
      <c r="PGN1687" s="35"/>
      <c r="PGO1687" s="34"/>
      <c r="PGV1687" s="35"/>
      <c r="PGW1687" s="34"/>
      <c r="PHD1687" s="35"/>
      <c r="PHE1687" s="34"/>
      <c r="PHL1687" s="35"/>
      <c r="PHM1687" s="34"/>
      <c r="PHT1687" s="35"/>
      <c r="PHU1687" s="34"/>
      <c r="PIB1687" s="35"/>
      <c r="PIC1687" s="34"/>
      <c r="PIJ1687" s="35"/>
      <c r="PIK1687" s="34"/>
      <c r="PIR1687" s="35"/>
      <c r="PIS1687" s="34"/>
      <c r="PIZ1687" s="35"/>
      <c r="PJA1687" s="34"/>
      <c r="PJH1687" s="35"/>
      <c r="PJI1687" s="34"/>
      <c r="PJP1687" s="35"/>
      <c r="PJQ1687" s="34"/>
      <c r="PJX1687" s="35"/>
      <c r="PJY1687" s="34"/>
      <c r="PKF1687" s="35"/>
      <c r="PKG1687" s="34"/>
      <c r="PKN1687" s="35"/>
      <c r="PKO1687" s="34"/>
      <c r="PKV1687" s="35"/>
      <c r="PKW1687" s="34"/>
      <c r="PLD1687" s="35"/>
      <c r="PLE1687" s="34"/>
      <c r="PLL1687" s="35"/>
      <c r="PLM1687" s="34"/>
      <c r="PLT1687" s="35"/>
      <c r="PLU1687" s="34"/>
      <c r="PMB1687" s="35"/>
      <c r="PMC1687" s="34"/>
      <c r="PMJ1687" s="35"/>
      <c r="PMK1687" s="34"/>
      <c r="PMR1687" s="35"/>
      <c r="PMS1687" s="34"/>
      <c r="PMZ1687" s="35"/>
      <c r="PNA1687" s="34"/>
      <c r="PNH1687" s="35"/>
      <c r="PNI1687" s="34"/>
      <c r="PNP1687" s="35"/>
      <c r="PNQ1687" s="34"/>
      <c r="PNX1687" s="35"/>
      <c r="PNY1687" s="34"/>
      <c r="POF1687" s="35"/>
      <c r="POG1687" s="34"/>
      <c r="PON1687" s="35"/>
      <c r="POO1687" s="34"/>
      <c r="POV1687" s="35"/>
      <c r="POW1687" s="34"/>
      <c r="PPD1687" s="35"/>
      <c r="PPE1687" s="34"/>
      <c r="PPL1687" s="35"/>
      <c r="PPM1687" s="34"/>
      <c r="PPT1687" s="35"/>
      <c r="PPU1687" s="34"/>
      <c r="PQB1687" s="35"/>
      <c r="PQC1687" s="34"/>
      <c r="PQJ1687" s="35"/>
      <c r="PQK1687" s="34"/>
      <c r="PQR1687" s="35"/>
      <c r="PQS1687" s="34"/>
      <c r="PQZ1687" s="35"/>
      <c r="PRA1687" s="34"/>
      <c r="PRH1687" s="35"/>
      <c r="PRI1687" s="34"/>
      <c r="PRP1687" s="35"/>
      <c r="PRQ1687" s="34"/>
      <c r="PRX1687" s="35"/>
      <c r="PRY1687" s="34"/>
      <c r="PSF1687" s="35"/>
      <c r="PSG1687" s="34"/>
      <c r="PSN1687" s="35"/>
      <c r="PSO1687" s="34"/>
      <c r="PSV1687" s="35"/>
      <c r="PSW1687" s="34"/>
      <c r="PTD1687" s="35"/>
      <c r="PTE1687" s="34"/>
      <c r="PTL1687" s="35"/>
      <c r="PTM1687" s="34"/>
      <c r="PTT1687" s="35"/>
      <c r="PTU1687" s="34"/>
      <c r="PUB1687" s="35"/>
      <c r="PUC1687" s="34"/>
      <c r="PUJ1687" s="35"/>
      <c r="PUK1687" s="34"/>
      <c r="PUR1687" s="35"/>
      <c r="PUS1687" s="34"/>
      <c r="PUZ1687" s="35"/>
      <c r="PVA1687" s="34"/>
      <c r="PVH1687" s="35"/>
      <c r="PVI1687" s="34"/>
      <c r="PVP1687" s="35"/>
      <c r="PVQ1687" s="34"/>
      <c r="PVX1687" s="35"/>
      <c r="PVY1687" s="34"/>
      <c r="PWF1687" s="35"/>
      <c r="PWG1687" s="34"/>
      <c r="PWN1687" s="35"/>
      <c r="PWO1687" s="34"/>
      <c r="PWV1687" s="35"/>
      <c r="PWW1687" s="34"/>
      <c r="PXD1687" s="35"/>
      <c r="PXE1687" s="34"/>
      <c r="PXL1687" s="35"/>
      <c r="PXM1687" s="34"/>
      <c r="PXT1687" s="35"/>
      <c r="PXU1687" s="34"/>
      <c r="PYB1687" s="35"/>
      <c r="PYC1687" s="34"/>
      <c r="PYJ1687" s="35"/>
      <c r="PYK1687" s="34"/>
      <c r="PYR1687" s="35"/>
      <c r="PYS1687" s="34"/>
      <c r="PYZ1687" s="35"/>
      <c r="PZA1687" s="34"/>
      <c r="PZH1687" s="35"/>
      <c r="PZI1687" s="34"/>
      <c r="PZP1687" s="35"/>
      <c r="PZQ1687" s="34"/>
      <c r="PZX1687" s="35"/>
      <c r="PZY1687" s="34"/>
      <c r="QAF1687" s="35"/>
      <c r="QAG1687" s="34"/>
      <c r="QAN1687" s="35"/>
      <c r="QAO1687" s="34"/>
      <c r="QAV1687" s="35"/>
      <c r="QAW1687" s="34"/>
      <c r="QBD1687" s="35"/>
      <c r="QBE1687" s="34"/>
      <c r="QBL1687" s="35"/>
      <c r="QBM1687" s="34"/>
      <c r="QBT1687" s="35"/>
      <c r="QBU1687" s="34"/>
      <c r="QCB1687" s="35"/>
      <c r="QCC1687" s="34"/>
      <c r="QCJ1687" s="35"/>
      <c r="QCK1687" s="34"/>
      <c r="QCR1687" s="35"/>
      <c r="QCS1687" s="34"/>
      <c r="QCZ1687" s="35"/>
      <c r="QDA1687" s="34"/>
      <c r="QDH1687" s="35"/>
      <c r="QDI1687" s="34"/>
      <c r="QDP1687" s="35"/>
      <c r="QDQ1687" s="34"/>
      <c r="QDX1687" s="35"/>
      <c r="QDY1687" s="34"/>
      <c r="QEF1687" s="35"/>
      <c r="QEG1687" s="34"/>
      <c r="QEN1687" s="35"/>
      <c r="QEO1687" s="34"/>
      <c r="QEV1687" s="35"/>
      <c r="QEW1687" s="34"/>
      <c r="QFD1687" s="35"/>
      <c r="QFE1687" s="34"/>
      <c r="QFL1687" s="35"/>
      <c r="QFM1687" s="34"/>
      <c r="QFT1687" s="35"/>
      <c r="QFU1687" s="34"/>
      <c r="QGB1687" s="35"/>
      <c r="QGC1687" s="34"/>
      <c r="QGJ1687" s="35"/>
      <c r="QGK1687" s="34"/>
      <c r="QGR1687" s="35"/>
      <c r="QGS1687" s="34"/>
      <c r="QGZ1687" s="35"/>
      <c r="QHA1687" s="34"/>
      <c r="QHH1687" s="35"/>
      <c r="QHI1687" s="34"/>
      <c r="QHP1687" s="35"/>
      <c r="QHQ1687" s="34"/>
      <c r="QHX1687" s="35"/>
      <c r="QHY1687" s="34"/>
      <c r="QIF1687" s="35"/>
      <c r="QIG1687" s="34"/>
      <c r="QIN1687" s="35"/>
      <c r="QIO1687" s="34"/>
      <c r="QIV1687" s="35"/>
      <c r="QIW1687" s="34"/>
      <c r="QJD1687" s="35"/>
      <c r="QJE1687" s="34"/>
      <c r="QJL1687" s="35"/>
      <c r="QJM1687" s="34"/>
      <c r="QJT1687" s="35"/>
      <c r="QJU1687" s="34"/>
      <c r="QKB1687" s="35"/>
      <c r="QKC1687" s="34"/>
      <c r="QKJ1687" s="35"/>
      <c r="QKK1687" s="34"/>
      <c r="QKR1687" s="35"/>
      <c r="QKS1687" s="34"/>
      <c r="QKZ1687" s="35"/>
      <c r="QLA1687" s="34"/>
      <c r="QLH1687" s="35"/>
      <c r="QLI1687" s="34"/>
      <c r="QLP1687" s="35"/>
      <c r="QLQ1687" s="34"/>
      <c r="QLX1687" s="35"/>
      <c r="QLY1687" s="34"/>
      <c r="QMF1687" s="35"/>
      <c r="QMG1687" s="34"/>
      <c r="QMN1687" s="35"/>
      <c r="QMO1687" s="34"/>
      <c r="QMV1687" s="35"/>
      <c r="QMW1687" s="34"/>
      <c r="QND1687" s="35"/>
      <c r="QNE1687" s="34"/>
      <c r="QNL1687" s="35"/>
      <c r="QNM1687" s="34"/>
      <c r="QNT1687" s="35"/>
      <c r="QNU1687" s="34"/>
      <c r="QOB1687" s="35"/>
      <c r="QOC1687" s="34"/>
      <c r="QOJ1687" s="35"/>
      <c r="QOK1687" s="34"/>
      <c r="QOR1687" s="35"/>
      <c r="QOS1687" s="34"/>
      <c r="QOZ1687" s="35"/>
      <c r="QPA1687" s="34"/>
      <c r="QPH1687" s="35"/>
      <c r="QPI1687" s="34"/>
      <c r="QPP1687" s="35"/>
      <c r="QPQ1687" s="34"/>
      <c r="QPX1687" s="35"/>
      <c r="QPY1687" s="34"/>
      <c r="QQF1687" s="35"/>
      <c r="QQG1687" s="34"/>
      <c r="QQN1687" s="35"/>
      <c r="QQO1687" s="34"/>
      <c r="QQV1687" s="35"/>
      <c r="QQW1687" s="34"/>
      <c r="QRD1687" s="35"/>
      <c r="QRE1687" s="34"/>
      <c r="QRL1687" s="35"/>
      <c r="QRM1687" s="34"/>
      <c r="QRT1687" s="35"/>
      <c r="QRU1687" s="34"/>
      <c r="QSB1687" s="35"/>
      <c r="QSC1687" s="34"/>
      <c r="QSJ1687" s="35"/>
      <c r="QSK1687" s="34"/>
      <c r="QSR1687" s="35"/>
      <c r="QSS1687" s="34"/>
      <c r="QSZ1687" s="35"/>
      <c r="QTA1687" s="34"/>
      <c r="QTH1687" s="35"/>
      <c r="QTI1687" s="34"/>
      <c r="QTP1687" s="35"/>
      <c r="QTQ1687" s="34"/>
      <c r="QTX1687" s="35"/>
      <c r="QTY1687" s="34"/>
      <c r="QUF1687" s="35"/>
      <c r="QUG1687" s="34"/>
      <c r="QUN1687" s="35"/>
      <c r="QUO1687" s="34"/>
      <c r="QUV1687" s="35"/>
      <c r="QUW1687" s="34"/>
      <c r="QVD1687" s="35"/>
      <c r="QVE1687" s="34"/>
      <c r="QVL1687" s="35"/>
      <c r="QVM1687" s="34"/>
      <c r="QVT1687" s="35"/>
      <c r="QVU1687" s="34"/>
      <c r="QWB1687" s="35"/>
      <c r="QWC1687" s="34"/>
      <c r="QWJ1687" s="35"/>
      <c r="QWK1687" s="34"/>
      <c r="QWR1687" s="35"/>
      <c r="QWS1687" s="34"/>
      <c r="QWZ1687" s="35"/>
      <c r="QXA1687" s="34"/>
      <c r="QXH1687" s="35"/>
      <c r="QXI1687" s="34"/>
      <c r="QXP1687" s="35"/>
      <c r="QXQ1687" s="34"/>
      <c r="QXX1687" s="35"/>
      <c r="QXY1687" s="34"/>
      <c r="QYF1687" s="35"/>
      <c r="QYG1687" s="34"/>
      <c r="QYN1687" s="35"/>
      <c r="QYO1687" s="34"/>
      <c r="QYV1687" s="35"/>
      <c r="QYW1687" s="34"/>
      <c r="QZD1687" s="35"/>
      <c r="QZE1687" s="34"/>
      <c r="QZL1687" s="35"/>
      <c r="QZM1687" s="34"/>
      <c r="QZT1687" s="35"/>
      <c r="QZU1687" s="34"/>
      <c r="RAB1687" s="35"/>
      <c r="RAC1687" s="34"/>
      <c r="RAJ1687" s="35"/>
      <c r="RAK1687" s="34"/>
      <c r="RAR1687" s="35"/>
      <c r="RAS1687" s="34"/>
      <c r="RAZ1687" s="35"/>
      <c r="RBA1687" s="34"/>
      <c r="RBH1687" s="35"/>
      <c r="RBI1687" s="34"/>
      <c r="RBP1687" s="35"/>
      <c r="RBQ1687" s="34"/>
      <c r="RBX1687" s="35"/>
      <c r="RBY1687" s="34"/>
      <c r="RCF1687" s="35"/>
      <c r="RCG1687" s="34"/>
      <c r="RCN1687" s="35"/>
      <c r="RCO1687" s="34"/>
      <c r="RCV1687" s="35"/>
      <c r="RCW1687" s="34"/>
      <c r="RDD1687" s="35"/>
      <c r="RDE1687" s="34"/>
      <c r="RDL1687" s="35"/>
      <c r="RDM1687" s="34"/>
      <c r="RDT1687" s="35"/>
      <c r="RDU1687" s="34"/>
      <c r="REB1687" s="35"/>
      <c r="REC1687" s="34"/>
      <c r="REJ1687" s="35"/>
      <c r="REK1687" s="34"/>
      <c r="RER1687" s="35"/>
      <c r="RES1687" s="34"/>
      <c r="REZ1687" s="35"/>
      <c r="RFA1687" s="34"/>
      <c r="RFH1687" s="35"/>
      <c r="RFI1687" s="34"/>
      <c r="RFP1687" s="35"/>
      <c r="RFQ1687" s="34"/>
      <c r="RFX1687" s="35"/>
      <c r="RFY1687" s="34"/>
      <c r="RGF1687" s="35"/>
      <c r="RGG1687" s="34"/>
      <c r="RGN1687" s="35"/>
      <c r="RGO1687" s="34"/>
      <c r="RGV1687" s="35"/>
      <c r="RGW1687" s="34"/>
      <c r="RHD1687" s="35"/>
      <c r="RHE1687" s="34"/>
      <c r="RHL1687" s="35"/>
      <c r="RHM1687" s="34"/>
      <c r="RHT1687" s="35"/>
      <c r="RHU1687" s="34"/>
      <c r="RIB1687" s="35"/>
      <c r="RIC1687" s="34"/>
      <c r="RIJ1687" s="35"/>
      <c r="RIK1687" s="34"/>
      <c r="RIR1687" s="35"/>
      <c r="RIS1687" s="34"/>
      <c r="RIZ1687" s="35"/>
      <c r="RJA1687" s="34"/>
      <c r="RJH1687" s="35"/>
      <c r="RJI1687" s="34"/>
      <c r="RJP1687" s="35"/>
      <c r="RJQ1687" s="34"/>
      <c r="RJX1687" s="35"/>
      <c r="RJY1687" s="34"/>
      <c r="RKF1687" s="35"/>
      <c r="RKG1687" s="34"/>
      <c r="RKN1687" s="35"/>
      <c r="RKO1687" s="34"/>
      <c r="RKV1687" s="35"/>
      <c r="RKW1687" s="34"/>
      <c r="RLD1687" s="35"/>
      <c r="RLE1687" s="34"/>
      <c r="RLL1687" s="35"/>
      <c r="RLM1687" s="34"/>
      <c r="RLT1687" s="35"/>
      <c r="RLU1687" s="34"/>
      <c r="RMB1687" s="35"/>
      <c r="RMC1687" s="34"/>
      <c r="RMJ1687" s="35"/>
      <c r="RMK1687" s="34"/>
      <c r="RMR1687" s="35"/>
      <c r="RMS1687" s="34"/>
      <c r="RMZ1687" s="35"/>
      <c r="RNA1687" s="34"/>
      <c r="RNH1687" s="35"/>
      <c r="RNI1687" s="34"/>
      <c r="RNP1687" s="35"/>
      <c r="RNQ1687" s="34"/>
      <c r="RNX1687" s="35"/>
      <c r="RNY1687" s="34"/>
      <c r="ROF1687" s="35"/>
      <c r="ROG1687" s="34"/>
      <c r="RON1687" s="35"/>
      <c r="ROO1687" s="34"/>
      <c r="ROV1687" s="35"/>
      <c r="ROW1687" s="34"/>
      <c r="RPD1687" s="35"/>
      <c r="RPE1687" s="34"/>
      <c r="RPL1687" s="35"/>
      <c r="RPM1687" s="34"/>
      <c r="RPT1687" s="35"/>
      <c r="RPU1687" s="34"/>
      <c r="RQB1687" s="35"/>
      <c r="RQC1687" s="34"/>
      <c r="RQJ1687" s="35"/>
      <c r="RQK1687" s="34"/>
      <c r="RQR1687" s="35"/>
      <c r="RQS1687" s="34"/>
      <c r="RQZ1687" s="35"/>
      <c r="RRA1687" s="34"/>
      <c r="RRH1687" s="35"/>
      <c r="RRI1687" s="34"/>
      <c r="RRP1687" s="35"/>
      <c r="RRQ1687" s="34"/>
      <c r="RRX1687" s="35"/>
      <c r="RRY1687" s="34"/>
      <c r="RSF1687" s="35"/>
      <c r="RSG1687" s="34"/>
      <c r="RSN1687" s="35"/>
      <c r="RSO1687" s="34"/>
      <c r="RSV1687" s="35"/>
      <c r="RSW1687" s="34"/>
      <c r="RTD1687" s="35"/>
      <c r="RTE1687" s="34"/>
      <c r="RTL1687" s="35"/>
      <c r="RTM1687" s="34"/>
      <c r="RTT1687" s="35"/>
      <c r="RTU1687" s="34"/>
      <c r="RUB1687" s="35"/>
      <c r="RUC1687" s="34"/>
      <c r="RUJ1687" s="35"/>
      <c r="RUK1687" s="34"/>
      <c r="RUR1687" s="35"/>
      <c r="RUS1687" s="34"/>
      <c r="RUZ1687" s="35"/>
      <c r="RVA1687" s="34"/>
      <c r="RVH1687" s="35"/>
      <c r="RVI1687" s="34"/>
      <c r="RVP1687" s="35"/>
      <c r="RVQ1687" s="34"/>
      <c r="RVX1687" s="35"/>
      <c r="RVY1687" s="34"/>
      <c r="RWF1687" s="35"/>
      <c r="RWG1687" s="34"/>
      <c r="RWN1687" s="35"/>
      <c r="RWO1687" s="34"/>
      <c r="RWV1687" s="35"/>
      <c r="RWW1687" s="34"/>
      <c r="RXD1687" s="35"/>
      <c r="RXE1687" s="34"/>
      <c r="RXL1687" s="35"/>
      <c r="RXM1687" s="34"/>
      <c r="RXT1687" s="35"/>
      <c r="RXU1687" s="34"/>
      <c r="RYB1687" s="35"/>
      <c r="RYC1687" s="34"/>
      <c r="RYJ1687" s="35"/>
      <c r="RYK1687" s="34"/>
      <c r="RYR1687" s="35"/>
      <c r="RYS1687" s="34"/>
      <c r="RYZ1687" s="35"/>
      <c r="RZA1687" s="34"/>
      <c r="RZH1687" s="35"/>
      <c r="RZI1687" s="34"/>
      <c r="RZP1687" s="35"/>
      <c r="RZQ1687" s="34"/>
      <c r="RZX1687" s="35"/>
      <c r="RZY1687" s="34"/>
      <c r="SAF1687" s="35"/>
      <c r="SAG1687" s="34"/>
      <c r="SAN1687" s="35"/>
      <c r="SAO1687" s="34"/>
      <c r="SAV1687" s="35"/>
      <c r="SAW1687" s="34"/>
      <c r="SBD1687" s="35"/>
      <c r="SBE1687" s="34"/>
      <c r="SBL1687" s="35"/>
      <c r="SBM1687" s="34"/>
      <c r="SBT1687" s="35"/>
      <c r="SBU1687" s="34"/>
      <c r="SCB1687" s="35"/>
      <c r="SCC1687" s="34"/>
      <c r="SCJ1687" s="35"/>
      <c r="SCK1687" s="34"/>
      <c r="SCR1687" s="35"/>
      <c r="SCS1687" s="34"/>
      <c r="SCZ1687" s="35"/>
      <c r="SDA1687" s="34"/>
      <c r="SDH1687" s="35"/>
      <c r="SDI1687" s="34"/>
      <c r="SDP1687" s="35"/>
      <c r="SDQ1687" s="34"/>
      <c r="SDX1687" s="35"/>
      <c r="SDY1687" s="34"/>
      <c r="SEF1687" s="35"/>
      <c r="SEG1687" s="34"/>
      <c r="SEN1687" s="35"/>
      <c r="SEO1687" s="34"/>
      <c r="SEV1687" s="35"/>
      <c r="SEW1687" s="34"/>
      <c r="SFD1687" s="35"/>
      <c r="SFE1687" s="34"/>
      <c r="SFL1687" s="35"/>
      <c r="SFM1687" s="34"/>
      <c r="SFT1687" s="35"/>
      <c r="SFU1687" s="34"/>
      <c r="SGB1687" s="35"/>
      <c r="SGC1687" s="34"/>
      <c r="SGJ1687" s="35"/>
      <c r="SGK1687" s="34"/>
      <c r="SGR1687" s="35"/>
      <c r="SGS1687" s="34"/>
      <c r="SGZ1687" s="35"/>
      <c r="SHA1687" s="34"/>
      <c r="SHH1687" s="35"/>
      <c r="SHI1687" s="34"/>
      <c r="SHP1687" s="35"/>
      <c r="SHQ1687" s="34"/>
      <c r="SHX1687" s="35"/>
      <c r="SHY1687" s="34"/>
      <c r="SIF1687" s="35"/>
      <c r="SIG1687" s="34"/>
      <c r="SIN1687" s="35"/>
      <c r="SIO1687" s="34"/>
      <c r="SIV1687" s="35"/>
      <c r="SIW1687" s="34"/>
      <c r="SJD1687" s="35"/>
      <c r="SJE1687" s="34"/>
      <c r="SJL1687" s="35"/>
      <c r="SJM1687" s="34"/>
      <c r="SJT1687" s="35"/>
      <c r="SJU1687" s="34"/>
      <c r="SKB1687" s="35"/>
      <c r="SKC1687" s="34"/>
      <c r="SKJ1687" s="35"/>
      <c r="SKK1687" s="34"/>
      <c r="SKR1687" s="35"/>
      <c r="SKS1687" s="34"/>
      <c r="SKZ1687" s="35"/>
      <c r="SLA1687" s="34"/>
      <c r="SLH1687" s="35"/>
      <c r="SLI1687" s="34"/>
      <c r="SLP1687" s="35"/>
      <c r="SLQ1687" s="34"/>
      <c r="SLX1687" s="35"/>
      <c r="SLY1687" s="34"/>
      <c r="SMF1687" s="35"/>
      <c r="SMG1687" s="34"/>
      <c r="SMN1687" s="35"/>
      <c r="SMO1687" s="34"/>
      <c r="SMV1687" s="35"/>
      <c r="SMW1687" s="34"/>
      <c r="SND1687" s="35"/>
      <c r="SNE1687" s="34"/>
      <c r="SNL1687" s="35"/>
      <c r="SNM1687" s="34"/>
      <c r="SNT1687" s="35"/>
      <c r="SNU1687" s="34"/>
      <c r="SOB1687" s="35"/>
      <c r="SOC1687" s="34"/>
      <c r="SOJ1687" s="35"/>
      <c r="SOK1687" s="34"/>
      <c r="SOR1687" s="35"/>
      <c r="SOS1687" s="34"/>
      <c r="SOZ1687" s="35"/>
      <c r="SPA1687" s="34"/>
      <c r="SPH1687" s="35"/>
      <c r="SPI1687" s="34"/>
      <c r="SPP1687" s="35"/>
      <c r="SPQ1687" s="34"/>
      <c r="SPX1687" s="35"/>
      <c r="SPY1687" s="34"/>
      <c r="SQF1687" s="35"/>
      <c r="SQG1687" s="34"/>
      <c r="SQN1687" s="35"/>
      <c r="SQO1687" s="34"/>
      <c r="SQV1687" s="35"/>
      <c r="SQW1687" s="34"/>
      <c r="SRD1687" s="35"/>
      <c r="SRE1687" s="34"/>
      <c r="SRL1687" s="35"/>
      <c r="SRM1687" s="34"/>
      <c r="SRT1687" s="35"/>
      <c r="SRU1687" s="34"/>
      <c r="SSB1687" s="35"/>
      <c r="SSC1687" s="34"/>
      <c r="SSJ1687" s="35"/>
      <c r="SSK1687" s="34"/>
      <c r="SSR1687" s="35"/>
      <c r="SSS1687" s="34"/>
      <c r="SSZ1687" s="35"/>
      <c r="STA1687" s="34"/>
      <c r="STH1687" s="35"/>
      <c r="STI1687" s="34"/>
      <c r="STP1687" s="35"/>
      <c r="STQ1687" s="34"/>
      <c r="STX1687" s="35"/>
      <c r="STY1687" s="34"/>
      <c r="SUF1687" s="35"/>
      <c r="SUG1687" s="34"/>
      <c r="SUN1687" s="35"/>
      <c r="SUO1687" s="34"/>
      <c r="SUV1687" s="35"/>
      <c r="SUW1687" s="34"/>
      <c r="SVD1687" s="35"/>
      <c r="SVE1687" s="34"/>
      <c r="SVL1687" s="35"/>
      <c r="SVM1687" s="34"/>
      <c r="SVT1687" s="35"/>
      <c r="SVU1687" s="34"/>
      <c r="SWB1687" s="35"/>
      <c r="SWC1687" s="34"/>
      <c r="SWJ1687" s="35"/>
      <c r="SWK1687" s="34"/>
      <c r="SWR1687" s="35"/>
      <c r="SWS1687" s="34"/>
      <c r="SWZ1687" s="35"/>
      <c r="SXA1687" s="34"/>
      <c r="SXH1687" s="35"/>
      <c r="SXI1687" s="34"/>
      <c r="SXP1687" s="35"/>
      <c r="SXQ1687" s="34"/>
      <c r="SXX1687" s="35"/>
      <c r="SXY1687" s="34"/>
      <c r="SYF1687" s="35"/>
      <c r="SYG1687" s="34"/>
      <c r="SYN1687" s="35"/>
      <c r="SYO1687" s="34"/>
      <c r="SYV1687" s="35"/>
      <c r="SYW1687" s="34"/>
      <c r="SZD1687" s="35"/>
      <c r="SZE1687" s="34"/>
      <c r="SZL1687" s="35"/>
      <c r="SZM1687" s="34"/>
      <c r="SZT1687" s="35"/>
      <c r="SZU1687" s="34"/>
      <c r="TAB1687" s="35"/>
      <c r="TAC1687" s="34"/>
      <c r="TAJ1687" s="35"/>
      <c r="TAK1687" s="34"/>
      <c r="TAR1687" s="35"/>
      <c r="TAS1687" s="34"/>
      <c r="TAZ1687" s="35"/>
      <c r="TBA1687" s="34"/>
      <c r="TBH1687" s="35"/>
      <c r="TBI1687" s="34"/>
      <c r="TBP1687" s="35"/>
      <c r="TBQ1687" s="34"/>
      <c r="TBX1687" s="35"/>
      <c r="TBY1687" s="34"/>
      <c r="TCF1687" s="35"/>
      <c r="TCG1687" s="34"/>
      <c r="TCN1687" s="35"/>
      <c r="TCO1687" s="34"/>
      <c r="TCV1687" s="35"/>
      <c r="TCW1687" s="34"/>
      <c r="TDD1687" s="35"/>
      <c r="TDE1687" s="34"/>
      <c r="TDL1687" s="35"/>
      <c r="TDM1687" s="34"/>
      <c r="TDT1687" s="35"/>
      <c r="TDU1687" s="34"/>
      <c r="TEB1687" s="35"/>
      <c r="TEC1687" s="34"/>
      <c r="TEJ1687" s="35"/>
      <c r="TEK1687" s="34"/>
      <c r="TER1687" s="35"/>
      <c r="TES1687" s="34"/>
      <c r="TEZ1687" s="35"/>
      <c r="TFA1687" s="34"/>
      <c r="TFH1687" s="35"/>
      <c r="TFI1687" s="34"/>
      <c r="TFP1687" s="35"/>
      <c r="TFQ1687" s="34"/>
      <c r="TFX1687" s="35"/>
      <c r="TFY1687" s="34"/>
      <c r="TGF1687" s="35"/>
      <c r="TGG1687" s="34"/>
      <c r="TGN1687" s="35"/>
      <c r="TGO1687" s="34"/>
      <c r="TGV1687" s="35"/>
      <c r="TGW1687" s="34"/>
      <c r="THD1687" s="35"/>
      <c r="THE1687" s="34"/>
      <c r="THL1687" s="35"/>
      <c r="THM1687" s="34"/>
      <c r="THT1687" s="35"/>
      <c r="THU1687" s="34"/>
      <c r="TIB1687" s="35"/>
      <c r="TIC1687" s="34"/>
      <c r="TIJ1687" s="35"/>
      <c r="TIK1687" s="34"/>
      <c r="TIR1687" s="35"/>
      <c r="TIS1687" s="34"/>
      <c r="TIZ1687" s="35"/>
      <c r="TJA1687" s="34"/>
      <c r="TJH1687" s="35"/>
      <c r="TJI1687" s="34"/>
      <c r="TJP1687" s="35"/>
      <c r="TJQ1687" s="34"/>
      <c r="TJX1687" s="35"/>
      <c r="TJY1687" s="34"/>
      <c r="TKF1687" s="35"/>
      <c r="TKG1687" s="34"/>
      <c r="TKN1687" s="35"/>
      <c r="TKO1687" s="34"/>
      <c r="TKV1687" s="35"/>
      <c r="TKW1687" s="34"/>
      <c r="TLD1687" s="35"/>
      <c r="TLE1687" s="34"/>
      <c r="TLL1687" s="35"/>
      <c r="TLM1687" s="34"/>
      <c r="TLT1687" s="35"/>
      <c r="TLU1687" s="34"/>
      <c r="TMB1687" s="35"/>
      <c r="TMC1687" s="34"/>
      <c r="TMJ1687" s="35"/>
      <c r="TMK1687" s="34"/>
      <c r="TMR1687" s="35"/>
      <c r="TMS1687" s="34"/>
      <c r="TMZ1687" s="35"/>
      <c r="TNA1687" s="34"/>
      <c r="TNH1687" s="35"/>
      <c r="TNI1687" s="34"/>
      <c r="TNP1687" s="35"/>
      <c r="TNQ1687" s="34"/>
      <c r="TNX1687" s="35"/>
      <c r="TNY1687" s="34"/>
      <c r="TOF1687" s="35"/>
      <c r="TOG1687" s="34"/>
      <c r="TON1687" s="35"/>
      <c r="TOO1687" s="34"/>
      <c r="TOV1687" s="35"/>
      <c r="TOW1687" s="34"/>
      <c r="TPD1687" s="35"/>
      <c r="TPE1687" s="34"/>
      <c r="TPL1687" s="35"/>
      <c r="TPM1687" s="34"/>
      <c r="TPT1687" s="35"/>
      <c r="TPU1687" s="34"/>
      <c r="TQB1687" s="35"/>
      <c r="TQC1687" s="34"/>
      <c r="TQJ1687" s="35"/>
      <c r="TQK1687" s="34"/>
      <c r="TQR1687" s="35"/>
      <c r="TQS1687" s="34"/>
      <c r="TQZ1687" s="35"/>
      <c r="TRA1687" s="34"/>
      <c r="TRH1687" s="35"/>
      <c r="TRI1687" s="34"/>
      <c r="TRP1687" s="35"/>
      <c r="TRQ1687" s="34"/>
      <c r="TRX1687" s="35"/>
      <c r="TRY1687" s="34"/>
      <c r="TSF1687" s="35"/>
      <c r="TSG1687" s="34"/>
      <c r="TSN1687" s="35"/>
      <c r="TSO1687" s="34"/>
      <c r="TSV1687" s="35"/>
      <c r="TSW1687" s="34"/>
      <c r="TTD1687" s="35"/>
      <c r="TTE1687" s="34"/>
      <c r="TTL1687" s="35"/>
      <c r="TTM1687" s="34"/>
      <c r="TTT1687" s="35"/>
      <c r="TTU1687" s="34"/>
      <c r="TUB1687" s="35"/>
      <c r="TUC1687" s="34"/>
      <c r="TUJ1687" s="35"/>
      <c r="TUK1687" s="34"/>
      <c r="TUR1687" s="35"/>
      <c r="TUS1687" s="34"/>
      <c r="TUZ1687" s="35"/>
      <c r="TVA1687" s="34"/>
      <c r="TVH1687" s="35"/>
      <c r="TVI1687" s="34"/>
      <c r="TVP1687" s="35"/>
      <c r="TVQ1687" s="34"/>
      <c r="TVX1687" s="35"/>
      <c r="TVY1687" s="34"/>
      <c r="TWF1687" s="35"/>
      <c r="TWG1687" s="34"/>
      <c r="TWN1687" s="35"/>
      <c r="TWO1687" s="34"/>
      <c r="TWV1687" s="35"/>
      <c r="TWW1687" s="34"/>
      <c r="TXD1687" s="35"/>
      <c r="TXE1687" s="34"/>
      <c r="TXL1687" s="35"/>
      <c r="TXM1687" s="34"/>
      <c r="TXT1687" s="35"/>
      <c r="TXU1687" s="34"/>
      <c r="TYB1687" s="35"/>
      <c r="TYC1687" s="34"/>
      <c r="TYJ1687" s="35"/>
      <c r="TYK1687" s="34"/>
      <c r="TYR1687" s="35"/>
      <c r="TYS1687" s="34"/>
      <c r="TYZ1687" s="35"/>
      <c r="TZA1687" s="34"/>
      <c r="TZH1687" s="35"/>
      <c r="TZI1687" s="34"/>
      <c r="TZP1687" s="35"/>
      <c r="TZQ1687" s="34"/>
      <c r="TZX1687" s="35"/>
      <c r="TZY1687" s="34"/>
      <c r="UAF1687" s="35"/>
      <c r="UAG1687" s="34"/>
      <c r="UAN1687" s="35"/>
      <c r="UAO1687" s="34"/>
      <c r="UAV1687" s="35"/>
      <c r="UAW1687" s="34"/>
      <c r="UBD1687" s="35"/>
      <c r="UBE1687" s="34"/>
      <c r="UBL1687" s="35"/>
      <c r="UBM1687" s="34"/>
      <c r="UBT1687" s="35"/>
      <c r="UBU1687" s="34"/>
      <c r="UCB1687" s="35"/>
      <c r="UCC1687" s="34"/>
      <c r="UCJ1687" s="35"/>
      <c r="UCK1687" s="34"/>
      <c r="UCR1687" s="35"/>
      <c r="UCS1687" s="34"/>
      <c r="UCZ1687" s="35"/>
      <c r="UDA1687" s="34"/>
      <c r="UDH1687" s="35"/>
      <c r="UDI1687" s="34"/>
      <c r="UDP1687" s="35"/>
      <c r="UDQ1687" s="34"/>
      <c r="UDX1687" s="35"/>
      <c r="UDY1687" s="34"/>
      <c r="UEF1687" s="35"/>
      <c r="UEG1687" s="34"/>
      <c r="UEN1687" s="35"/>
      <c r="UEO1687" s="34"/>
      <c r="UEV1687" s="35"/>
      <c r="UEW1687" s="34"/>
      <c r="UFD1687" s="35"/>
      <c r="UFE1687" s="34"/>
      <c r="UFL1687" s="35"/>
      <c r="UFM1687" s="34"/>
      <c r="UFT1687" s="35"/>
      <c r="UFU1687" s="34"/>
      <c r="UGB1687" s="35"/>
      <c r="UGC1687" s="34"/>
      <c r="UGJ1687" s="35"/>
      <c r="UGK1687" s="34"/>
      <c r="UGR1687" s="35"/>
      <c r="UGS1687" s="34"/>
      <c r="UGZ1687" s="35"/>
      <c r="UHA1687" s="34"/>
      <c r="UHH1687" s="35"/>
      <c r="UHI1687" s="34"/>
      <c r="UHP1687" s="35"/>
      <c r="UHQ1687" s="34"/>
      <c r="UHX1687" s="35"/>
      <c r="UHY1687" s="34"/>
      <c r="UIF1687" s="35"/>
      <c r="UIG1687" s="34"/>
      <c r="UIN1687" s="35"/>
      <c r="UIO1687" s="34"/>
      <c r="UIV1687" s="35"/>
      <c r="UIW1687" s="34"/>
      <c r="UJD1687" s="35"/>
      <c r="UJE1687" s="34"/>
      <c r="UJL1687" s="35"/>
      <c r="UJM1687" s="34"/>
      <c r="UJT1687" s="35"/>
      <c r="UJU1687" s="34"/>
      <c r="UKB1687" s="35"/>
      <c r="UKC1687" s="34"/>
      <c r="UKJ1687" s="35"/>
      <c r="UKK1687" s="34"/>
      <c r="UKR1687" s="35"/>
      <c r="UKS1687" s="34"/>
      <c r="UKZ1687" s="35"/>
      <c r="ULA1687" s="34"/>
      <c r="ULH1687" s="35"/>
      <c r="ULI1687" s="34"/>
      <c r="ULP1687" s="35"/>
      <c r="ULQ1687" s="34"/>
      <c r="ULX1687" s="35"/>
      <c r="ULY1687" s="34"/>
      <c r="UMF1687" s="35"/>
      <c r="UMG1687" s="34"/>
      <c r="UMN1687" s="35"/>
      <c r="UMO1687" s="34"/>
      <c r="UMV1687" s="35"/>
      <c r="UMW1687" s="34"/>
      <c r="UND1687" s="35"/>
      <c r="UNE1687" s="34"/>
      <c r="UNL1687" s="35"/>
      <c r="UNM1687" s="34"/>
      <c r="UNT1687" s="35"/>
      <c r="UNU1687" s="34"/>
      <c r="UOB1687" s="35"/>
      <c r="UOC1687" s="34"/>
      <c r="UOJ1687" s="35"/>
      <c r="UOK1687" s="34"/>
      <c r="UOR1687" s="35"/>
      <c r="UOS1687" s="34"/>
      <c r="UOZ1687" s="35"/>
      <c r="UPA1687" s="34"/>
      <c r="UPH1687" s="35"/>
      <c r="UPI1687" s="34"/>
      <c r="UPP1687" s="35"/>
      <c r="UPQ1687" s="34"/>
      <c r="UPX1687" s="35"/>
      <c r="UPY1687" s="34"/>
      <c r="UQF1687" s="35"/>
      <c r="UQG1687" s="34"/>
      <c r="UQN1687" s="35"/>
      <c r="UQO1687" s="34"/>
      <c r="UQV1687" s="35"/>
      <c r="UQW1687" s="34"/>
      <c r="URD1687" s="35"/>
      <c r="URE1687" s="34"/>
      <c r="URL1687" s="35"/>
      <c r="URM1687" s="34"/>
      <c r="URT1687" s="35"/>
      <c r="URU1687" s="34"/>
      <c r="USB1687" s="35"/>
      <c r="USC1687" s="34"/>
      <c r="USJ1687" s="35"/>
      <c r="USK1687" s="34"/>
      <c r="USR1687" s="35"/>
      <c r="USS1687" s="34"/>
      <c r="USZ1687" s="35"/>
      <c r="UTA1687" s="34"/>
      <c r="UTH1687" s="35"/>
      <c r="UTI1687" s="34"/>
      <c r="UTP1687" s="35"/>
      <c r="UTQ1687" s="34"/>
      <c r="UTX1687" s="35"/>
      <c r="UTY1687" s="34"/>
      <c r="UUF1687" s="35"/>
      <c r="UUG1687" s="34"/>
      <c r="UUN1687" s="35"/>
      <c r="UUO1687" s="34"/>
      <c r="UUV1687" s="35"/>
      <c r="UUW1687" s="34"/>
      <c r="UVD1687" s="35"/>
      <c r="UVE1687" s="34"/>
      <c r="UVL1687" s="35"/>
      <c r="UVM1687" s="34"/>
      <c r="UVT1687" s="35"/>
      <c r="UVU1687" s="34"/>
      <c r="UWB1687" s="35"/>
      <c r="UWC1687" s="34"/>
      <c r="UWJ1687" s="35"/>
      <c r="UWK1687" s="34"/>
      <c r="UWR1687" s="35"/>
      <c r="UWS1687" s="34"/>
      <c r="UWZ1687" s="35"/>
      <c r="UXA1687" s="34"/>
      <c r="UXH1687" s="35"/>
      <c r="UXI1687" s="34"/>
      <c r="UXP1687" s="35"/>
      <c r="UXQ1687" s="34"/>
      <c r="UXX1687" s="35"/>
      <c r="UXY1687" s="34"/>
      <c r="UYF1687" s="35"/>
      <c r="UYG1687" s="34"/>
      <c r="UYN1687" s="35"/>
      <c r="UYO1687" s="34"/>
      <c r="UYV1687" s="35"/>
      <c r="UYW1687" s="34"/>
      <c r="UZD1687" s="35"/>
      <c r="UZE1687" s="34"/>
      <c r="UZL1687" s="35"/>
      <c r="UZM1687" s="34"/>
      <c r="UZT1687" s="35"/>
      <c r="UZU1687" s="34"/>
      <c r="VAB1687" s="35"/>
      <c r="VAC1687" s="34"/>
      <c r="VAJ1687" s="35"/>
      <c r="VAK1687" s="34"/>
      <c r="VAR1687" s="35"/>
      <c r="VAS1687" s="34"/>
      <c r="VAZ1687" s="35"/>
      <c r="VBA1687" s="34"/>
      <c r="VBH1687" s="35"/>
      <c r="VBI1687" s="34"/>
      <c r="VBP1687" s="35"/>
      <c r="VBQ1687" s="34"/>
      <c r="VBX1687" s="35"/>
      <c r="VBY1687" s="34"/>
      <c r="VCF1687" s="35"/>
      <c r="VCG1687" s="34"/>
      <c r="VCN1687" s="35"/>
      <c r="VCO1687" s="34"/>
      <c r="VCV1687" s="35"/>
      <c r="VCW1687" s="34"/>
      <c r="VDD1687" s="35"/>
      <c r="VDE1687" s="34"/>
      <c r="VDL1687" s="35"/>
      <c r="VDM1687" s="34"/>
      <c r="VDT1687" s="35"/>
      <c r="VDU1687" s="34"/>
      <c r="VEB1687" s="35"/>
      <c r="VEC1687" s="34"/>
      <c r="VEJ1687" s="35"/>
      <c r="VEK1687" s="34"/>
      <c r="VER1687" s="35"/>
      <c r="VES1687" s="34"/>
      <c r="VEZ1687" s="35"/>
      <c r="VFA1687" s="34"/>
      <c r="VFH1687" s="35"/>
      <c r="VFI1687" s="34"/>
      <c r="VFP1687" s="35"/>
      <c r="VFQ1687" s="34"/>
      <c r="VFX1687" s="35"/>
      <c r="VFY1687" s="34"/>
      <c r="VGF1687" s="35"/>
      <c r="VGG1687" s="34"/>
      <c r="VGN1687" s="35"/>
      <c r="VGO1687" s="34"/>
      <c r="VGV1687" s="35"/>
      <c r="VGW1687" s="34"/>
      <c r="VHD1687" s="35"/>
      <c r="VHE1687" s="34"/>
      <c r="VHL1687" s="35"/>
      <c r="VHM1687" s="34"/>
      <c r="VHT1687" s="35"/>
      <c r="VHU1687" s="34"/>
      <c r="VIB1687" s="35"/>
      <c r="VIC1687" s="34"/>
      <c r="VIJ1687" s="35"/>
      <c r="VIK1687" s="34"/>
      <c r="VIR1687" s="35"/>
      <c r="VIS1687" s="34"/>
      <c r="VIZ1687" s="35"/>
      <c r="VJA1687" s="34"/>
      <c r="VJH1687" s="35"/>
      <c r="VJI1687" s="34"/>
      <c r="VJP1687" s="35"/>
      <c r="VJQ1687" s="34"/>
      <c r="VJX1687" s="35"/>
      <c r="VJY1687" s="34"/>
      <c r="VKF1687" s="35"/>
      <c r="VKG1687" s="34"/>
      <c r="VKN1687" s="35"/>
      <c r="VKO1687" s="34"/>
      <c r="VKV1687" s="35"/>
      <c r="VKW1687" s="34"/>
      <c r="VLD1687" s="35"/>
      <c r="VLE1687" s="34"/>
      <c r="VLL1687" s="35"/>
      <c r="VLM1687" s="34"/>
      <c r="VLT1687" s="35"/>
      <c r="VLU1687" s="34"/>
      <c r="VMB1687" s="35"/>
      <c r="VMC1687" s="34"/>
      <c r="VMJ1687" s="35"/>
      <c r="VMK1687" s="34"/>
      <c r="VMR1687" s="35"/>
      <c r="VMS1687" s="34"/>
      <c r="VMZ1687" s="35"/>
      <c r="VNA1687" s="34"/>
      <c r="VNH1687" s="35"/>
      <c r="VNI1687" s="34"/>
      <c r="VNP1687" s="35"/>
      <c r="VNQ1687" s="34"/>
      <c r="VNX1687" s="35"/>
      <c r="VNY1687" s="34"/>
      <c r="VOF1687" s="35"/>
      <c r="VOG1687" s="34"/>
      <c r="VON1687" s="35"/>
      <c r="VOO1687" s="34"/>
      <c r="VOV1687" s="35"/>
      <c r="VOW1687" s="34"/>
      <c r="VPD1687" s="35"/>
      <c r="VPE1687" s="34"/>
      <c r="VPL1687" s="35"/>
      <c r="VPM1687" s="34"/>
      <c r="VPT1687" s="35"/>
      <c r="VPU1687" s="34"/>
      <c r="VQB1687" s="35"/>
      <c r="VQC1687" s="34"/>
      <c r="VQJ1687" s="35"/>
      <c r="VQK1687" s="34"/>
      <c r="VQR1687" s="35"/>
      <c r="VQS1687" s="34"/>
      <c r="VQZ1687" s="35"/>
      <c r="VRA1687" s="34"/>
      <c r="VRH1687" s="35"/>
      <c r="VRI1687" s="34"/>
      <c r="VRP1687" s="35"/>
      <c r="VRQ1687" s="34"/>
      <c r="VRX1687" s="35"/>
      <c r="VRY1687" s="34"/>
      <c r="VSF1687" s="35"/>
      <c r="VSG1687" s="34"/>
      <c r="VSN1687" s="35"/>
      <c r="VSO1687" s="34"/>
      <c r="VSV1687" s="35"/>
      <c r="VSW1687" s="34"/>
      <c r="VTD1687" s="35"/>
      <c r="VTE1687" s="34"/>
      <c r="VTL1687" s="35"/>
      <c r="VTM1687" s="34"/>
      <c r="VTT1687" s="35"/>
      <c r="VTU1687" s="34"/>
      <c r="VUB1687" s="35"/>
      <c r="VUC1687" s="34"/>
      <c r="VUJ1687" s="35"/>
      <c r="VUK1687" s="34"/>
      <c r="VUR1687" s="35"/>
      <c r="VUS1687" s="34"/>
      <c r="VUZ1687" s="35"/>
      <c r="VVA1687" s="34"/>
      <c r="VVH1687" s="35"/>
      <c r="VVI1687" s="34"/>
      <c r="VVP1687" s="35"/>
      <c r="VVQ1687" s="34"/>
      <c r="VVX1687" s="35"/>
      <c r="VVY1687" s="34"/>
      <c r="VWF1687" s="35"/>
      <c r="VWG1687" s="34"/>
      <c r="VWN1687" s="35"/>
      <c r="VWO1687" s="34"/>
      <c r="VWV1687" s="35"/>
      <c r="VWW1687" s="34"/>
      <c r="VXD1687" s="35"/>
      <c r="VXE1687" s="34"/>
      <c r="VXL1687" s="35"/>
      <c r="VXM1687" s="34"/>
      <c r="VXT1687" s="35"/>
      <c r="VXU1687" s="34"/>
      <c r="VYB1687" s="35"/>
      <c r="VYC1687" s="34"/>
      <c r="VYJ1687" s="35"/>
      <c r="VYK1687" s="34"/>
      <c r="VYR1687" s="35"/>
      <c r="VYS1687" s="34"/>
      <c r="VYZ1687" s="35"/>
      <c r="VZA1687" s="34"/>
      <c r="VZH1687" s="35"/>
      <c r="VZI1687" s="34"/>
      <c r="VZP1687" s="35"/>
      <c r="VZQ1687" s="34"/>
      <c r="VZX1687" s="35"/>
      <c r="VZY1687" s="34"/>
      <c r="WAF1687" s="35"/>
      <c r="WAG1687" s="34"/>
      <c r="WAN1687" s="35"/>
      <c r="WAO1687" s="34"/>
      <c r="WAV1687" s="35"/>
      <c r="WAW1687" s="34"/>
      <c r="WBD1687" s="35"/>
      <c r="WBE1687" s="34"/>
      <c r="WBL1687" s="35"/>
      <c r="WBM1687" s="34"/>
      <c r="WBT1687" s="35"/>
      <c r="WBU1687" s="34"/>
      <c r="WCB1687" s="35"/>
      <c r="WCC1687" s="34"/>
      <c r="WCJ1687" s="35"/>
      <c r="WCK1687" s="34"/>
      <c r="WCR1687" s="35"/>
      <c r="WCS1687" s="34"/>
      <c r="WCZ1687" s="35"/>
      <c r="WDA1687" s="34"/>
      <c r="WDH1687" s="35"/>
      <c r="WDI1687" s="34"/>
      <c r="WDP1687" s="35"/>
      <c r="WDQ1687" s="34"/>
      <c r="WDX1687" s="35"/>
      <c r="WDY1687" s="34"/>
      <c r="WEF1687" s="35"/>
      <c r="WEG1687" s="34"/>
      <c r="WEN1687" s="35"/>
      <c r="WEO1687" s="34"/>
      <c r="WEV1687" s="35"/>
      <c r="WEW1687" s="34"/>
      <c r="WFD1687" s="35"/>
      <c r="WFE1687" s="34"/>
      <c r="WFL1687" s="35"/>
      <c r="WFM1687" s="34"/>
      <c r="WFT1687" s="35"/>
      <c r="WFU1687" s="34"/>
      <c r="WGB1687" s="35"/>
      <c r="WGC1687" s="34"/>
      <c r="WGJ1687" s="35"/>
      <c r="WGK1687" s="34"/>
      <c r="WGR1687" s="35"/>
      <c r="WGS1687" s="34"/>
      <c r="WGZ1687" s="35"/>
      <c r="WHA1687" s="34"/>
      <c r="WHH1687" s="35"/>
      <c r="WHI1687" s="34"/>
      <c r="WHP1687" s="35"/>
      <c r="WHQ1687" s="34"/>
      <c r="WHX1687" s="35"/>
      <c r="WHY1687" s="34"/>
      <c r="WIF1687" s="35"/>
      <c r="WIG1687" s="34"/>
      <c r="WIN1687" s="35"/>
      <c r="WIO1687" s="34"/>
      <c r="WIV1687" s="35"/>
      <c r="WIW1687" s="34"/>
      <c r="WJD1687" s="35"/>
      <c r="WJE1687" s="34"/>
      <c r="WJL1687" s="35"/>
      <c r="WJM1687" s="34"/>
      <c r="WJT1687" s="35"/>
      <c r="WJU1687" s="34"/>
      <c r="WKB1687" s="35"/>
      <c r="WKC1687" s="34"/>
      <c r="WKJ1687" s="35"/>
      <c r="WKK1687" s="34"/>
      <c r="WKR1687" s="35"/>
      <c r="WKS1687" s="34"/>
      <c r="WKZ1687" s="35"/>
      <c r="WLA1687" s="34"/>
      <c r="WLH1687" s="35"/>
      <c r="WLI1687" s="34"/>
      <c r="WLP1687" s="35"/>
      <c r="WLQ1687" s="34"/>
      <c r="WLX1687" s="35"/>
      <c r="WLY1687" s="34"/>
      <c r="WMF1687" s="35"/>
      <c r="WMG1687" s="34"/>
      <c r="WMN1687" s="35"/>
      <c r="WMO1687" s="34"/>
      <c r="WMV1687" s="35"/>
      <c r="WMW1687" s="34"/>
      <c r="WND1687" s="35"/>
      <c r="WNE1687" s="34"/>
      <c r="WNL1687" s="35"/>
      <c r="WNM1687" s="34"/>
      <c r="WNT1687" s="35"/>
      <c r="WNU1687" s="34"/>
      <c r="WOB1687" s="35"/>
      <c r="WOC1687" s="34"/>
      <c r="WOJ1687" s="35"/>
      <c r="WOK1687" s="34"/>
      <c r="WOR1687" s="35"/>
      <c r="WOS1687" s="34"/>
      <c r="WOZ1687" s="35"/>
      <c r="WPA1687" s="34"/>
      <c r="WPH1687" s="35"/>
      <c r="WPI1687" s="34"/>
      <c r="WPP1687" s="35"/>
      <c r="WPQ1687" s="34"/>
      <c r="WPX1687" s="35"/>
      <c r="WPY1687" s="34"/>
      <c r="WQF1687" s="35"/>
      <c r="WQG1687" s="34"/>
      <c r="WQN1687" s="35"/>
      <c r="WQO1687" s="34"/>
      <c r="WQV1687" s="35"/>
      <c r="WQW1687" s="34"/>
      <c r="WRD1687" s="35"/>
      <c r="WRE1687" s="34"/>
      <c r="WRL1687" s="35"/>
      <c r="WRM1687" s="34"/>
      <c r="WRT1687" s="35"/>
      <c r="WRU1687" s="34"/>
      <c r="WSB1687" s="35"/>
      <c r="WSC1687" s="34"/>
      <c r="WSJ1687" s="35"/>
      <c r="WSK1687" s="34"/>
      <c r="WSR1687" s="35"/>
      <c r="WSS1687" s="34"/>
      <c r="WSZ1687" s="35"/>
      <c r="WTA1687" s="34"/>
      <c r="WTH1687" s="35"/>
      <c r="WTI1687" s="34"/>
      <c r="WTP1687" s="35"/>
      <c r="WTQ1687" s="34"/>
      <c r="WTX1687" s="35"/>
      <c r="WTY1687" s="34"/>
      <c r="WUF1687" s="35"/>
      <c r="WUG1687" s="34"/>
      <c r="WUN1687" s="35"/>
      <c r="WUO1687" s="34"/>
      <c r="WUV1687" s="35"/>
      <c r="WUW1687" s="34"/>
      <c r="WVD1687" s="35"/>
      <c r="WVE1687" s="34"/>
      <c r="WVL1687" s="35"/>
      <c r="WVM1687" s="34"/>
      <c r="WVT1687" s="35"/>
      <c r="WVU1687" s="34"/>
      <c r="WWB1687" s="35"/>
      <c r="WWC1687" s="34"/>
      <c r="WWJ1687" s="35"/>
      <c r="WWK1687" s="34"/>
      <c r="WWR1687" s="35"/>
      <c r="WWS1687" s="34"/>
      <c r="WWZ1687" s="35"/>
      <c r="WXA1687" s="34"/>
      <c r="WXH1687" s="35"/>
      <c r="WXI1687" s="34"/>
      <c r="WXP1687" s="35"/>
      <c r="WXQ1687" s="34"/>
      <c r="WXX1687" s="35"/>
      <c r="WXY1687" s="34"/>
      <c r="WYF1687" s="35"/>
      <c r="WYG1687" s="34"/>
      <c r="WYN1687" s="35"/>
      <c r="WYO1687" s="34"/>
      <c r="WYV1687" s="35"/>
      <c r="WYW1687" s="34"/>
      <c r="WZD1687" s="35"/>
      <c r="WZE1687" s="34"/>
      <c r="WZL1687" s="35"/>
      <c r="WZM1687" s="34"/>
      <c r="WZT1687" s="35"/>
      <c r="WZU1687" s="34"/>
      <c r="XAB1687" s="35"/>
      <c r="XAC1687" s="34"/>
      <c r="XAJ1687" s="35"/>
      <c r="XAK1687" s="34"/>
      <c r="XAR1687" s="35"/>
      <c r="XAS1687" s="34"/>
      <c r="XAZ1687" s="35"/>
      <c r="XBA1687" s="34"/>
      <c r="XBH1687" s="35"/>
      <c r="XBI1687" s="34"/>
      <c r="XBP1687" s="35"/>
      <c r="XBQ1687" s="34"/>
      <c r="XBX1687" s="35"/>
      <c r="XBY1687" s="34"/>
      <c r="XCF1687" s="35"/>
      <c r="XCG1687" s="34"/>
      <c r="XCN1687" s="35"/>
      <c r="XCO1687" s="34"/>
      <c r="XCV1687" s="35"/>
      <c r="XCW1687" s="34"/>
      <c r="XDD1687" s="35"/>
      <c r="XDE1687" s="34"/>
      <c r="XDL1687" s="35"/>
      <c r="XDM1687" s="34"/>
      <c r="XDT1687" s="35"/>
      <c r="XDU1687" s="34"/>
      <c r="XEB1687" s="35"/>
      <c r="XEC1687" s="34"/>
      <c r="XEJ1687" s="35"/>
      <c r="XEK1687" s="34"/>
      <c r="XER1687" s="35"/>
      <c r="XES1687" s="34"/>
      <c r="XEZ1687" s="35"/>
      <c r="XFA1687" s="34"/>
    </row>
    <row r="1688" spans="1:1021 1028:2045 2052:3069 3076:4093 4100:5117 5124:6141 6148:7165 7172:8189 8196:9213 9220:10237 10244:11261 11268:12285 12292:13309 13316:14333 14340:15357 15364:16381" x14ac:dyDescent="0.25">
      <c r="A1688" t="s">
        <v>484</v>
      </c>
      <c r="B1688" t="s">
        <v>480</v>
      </c>
      <c r="C1688">
        <v>339</v>
      </c>
      <c r="D1688">
        <v>339</v>
      </c>
      <c r="E1688" s="35">
        <v>1</v>
      </c>
      <c r="F1688" s="34">
        <v>1.9999999999999999E-88</v>
      </c>
      <c r="G1688">
        <v>85.89</v>
      </c>
      <c r="H1688">
        <v>384</v>
      </c>
      <c r="I1688" t="str">
        <f>HYPERLINK("https://www.ncbi.nlm.nih.gov/nucleotide/MZ687675.1?report=genbank&amp;log$=nucltop&amp;blast_rank=86&amp;RID=XE6RV0D8013","MZ687675.1")</f>
        <v>MZ687675.1</v>
      </c>
      <c r="L1688" s="35"/>
      <c r="M1688" s="34"/>
      <c r="T1688" s="35"/>
      <c r="U1688" s="34"/>
      <c r="AB1688" s="35"/>
      <c r="AC1688" s="34"/>
      <c r="AJ1688" s="35"/>
      <c r="AK1688" s="34"/>
      <c r="AR1688" s="35"/>
      <c r="AS1688" s="34"/>
      <c r="AZ1688" s="35"/>
      <c r="BA1688" s="34"/>
      <c r="BH1688" s="35"/>
      <c r="BI1688" s="34"/>
      <c r="BP1688" s="35"/>
      <c r="BQ1688" s="34"/>
      <c r="BX1688" s="35"/>
      <c r="BY1688" s="34"/>
      <c r="CF1688" s="35"/>
      <c r="CG1688" s="34"/>
      <c r="CN1688" s="35"/>
      <c r="CO1688" s="34"/>
      <c r="CV1688" s="35"/>
      <c r="CW1688" s="34"/>
      <c r="DD1688" s="35"/>
      <c r="DE1688" s="34"/>
      <c r="DL1688" s="35"/>
      <c r="DM1688" s="34"/>
      <c r="DT1688" s="35"/>
      <c r="DU1688" s="34"/>
      <c r="EB1688" s="35"/>
      <c r="EC1688" s="34"/>
      <c r="EJ1688" s="35"/>
      <c r="EK1688" s="34"/>
      <c r="ER1688" s="35"/>
      <c r="ES1688" s="34"/>
      <c r="EZ1688" s="35"/>
      <c r="FA1688" s="34"/>
      <c r="FH1688" s="35"/>
      <c r="FI1688" s="34"/>
      <c r="FP1688" s="35"/>
      <c r="FQ1688" s="34"/>
      <c r="FX1688" s="35"/>
      <c r="FY1688" s="34"/>
      <c r="GF1688" s="35"/>
      <c r="GG1688" s="34"/>
      <c r="GN1688" s="35"/>
      <c r="GO1688" s="34"/>
      <c r="GV1688" s="35"/>
      <c r="GW1688" s="34"/>
      <c r="HD1688" s="35"/>
      <c r="HE1688" s="34"/>
      <c r="HL1688" s="35"/>
      <c r="HM1688" s="34"/>
      <c r="HT1688" s="35"/>
      <c r="HU1688" s="34"/>
      <c r="IB1688" s="35"/>
      <c r="IC1688" s="34"/>
      <c r="IJ1688" s="35"/>
      <c r="IK1688" s="34"/>
      <c r="IR1688" s="35"/>
      <c r="IS1688" s="34"/>
      <c r="IZ1688" s="35"/>
      <c r="JA1688" s="34"/>
      <c r="JH1688" s="35"/>
      <c r="JI1688" s="34"/>
      <c r="JP1688" s="35"/>
      <c r="JQ1688" s="34"/>
      <c r="JX1688" s="35"/>
      <c r="JY1688" s="34"/>
      <c r="KF1688" s="35"/>
      <c r="KG1688" s="34"/>
      <c r="KN1688" s="35"/>
      <c r="KO1688" s="34"/>
      <c r="KV1688" s="35"/>
      <c r="KW1688" s="34"/>
      <c r="LD1688" s="35"/>
      <c r="LE1688" s="34"/>
      <c r="LL1688" s="35"/>
      <c r="LM1688" s="34"/>
      <c r="LT1688" s="35"/>
      <c r="LU1688" s="34"/>
      <c r="MB1688" s="35"/>
      <c r="MC1688" s="34"/>
      <c r="MJ1688" s="35"/>
      <c r="MK1688" s="34"/>
      <c r="MR1688" s="35"/>
      <c r="MS1688" s="34"/>
      <c r="MZ1688" s="35"/>
      <c r="NA1688" s="34"/>
      <c r="NH1688" s="35"/>
      <c r="NI1688" s="34"/>
      <c r="NP1688" s="35"/>
      <c r="NQ1688" s="34"/>
      <c r="NX1688" s="35"/>
      <c r="NY1688" s="34"/>
      <c r="OF1688" s="35"/>
      <c r="OG1688" s="34"/>
      <c r="ON1688" s="35"/>
      <c r="OO1688" s="34"/>
      <c r="OV1688" s="35"/>
      <c r="OW1688" s="34"/>
      <c r="PD1688" s="35"/>
      <c r="PE1688" s="34"/>
      <c r="PL1688" s="35"/>
      <c r="PM1688" s="34"/>
      <c r="PT1688" s="35"/>
      <c r="PU1688" s="34"/>
      <c r="QB1688" s="35"/>
      <c r="QC1688" s="34"/>
      <c r="QJ1688" s="35"/>
      <c r="QK1688" s="34"/>
      <c r="QR1688" s="35"/>
      <c r="QS1688" s="34"/>
      <c r="QZ1688" s="35"/>
      <c r="RA1688" s="34"/>
      <c r="RH1688" s="35"/>
      <c r="RI1688" s="34"/>
      <c r="RP1688" s="35"/>
      <c r="RQ1688" s="34"/>
      <c r="RX1688" s="35"/>
      <c r="RY1688" s="34"/>
      <c r="SF1688" s="35"/>
      <c r="SG1688" s="34"/>
      <c r="SN1688" s="35"/>
      <c r="SO1688" s="34"/>
      <c r="SV1688" s="35"/>
      <c r="SW1688" s="34"/>
      <c r="TD1688" s="35"/>
      <c r="TE1688" s="34"/>
      <c r="TL1688" s="35"/>
      <c r="TM1688" s="34"/>
      <c r="TT1688" s="35"/>
      <c r="TU1688" s="34"/>
      <c r="UB1688" s="35"/>
      <c r="UC1688" s="34"/>
      <c r="UJ1688" s="35"/>
      <c r="UK1688" s="34"/>
      <c r="UR1688" s="35"/>
      <c r="US1688" s="34"/>
      <c r="UZ1688" s="35"/>
      <c r="VA1688" s="34"/>
      <c r="VH1688" s="35"/>
      <c r="VI1688" s="34"/>
      <c r="VP1688" s="35"/>
      <c r="VQ1688" s="34"/>
      <c r="VX1688" s="35"/>
      <c r="VY1688" s="34"/>
      <c r="WF1688" s="35"/>
      <c r="WG1688" s="34"/>
      <c r="WN1688" s="35"/>
      <c r="WO1688" s="34"/>
      <c r="WV1688" s="35"/>
      <c r="WW1688" s="34"/>
      <c r="XD1688" s="35"/>
      <c r="XE1688" s="34"/>
      <c r="XL1688" s="35"/>
      <c r="XM1688" s="34"/>
      <c r="XT1688" s="35"/>
      <c r="XU1688" s="34"/>
      <c r="YB1688" s="35"/>
      <c r="YC1688" s="34"/>
      <c r="YJ1688" s="35"/>
      <c r="YK1688" s="34"/>
      <c r="YR1688" s="35"/>
      <c r="YS1688" s="34"/>
      <c r="YZ1688" s="35"/>
      <c r="ZA1688" s="34"/>
      <c r="ZH1688" s="35"/>
      <c r="ZI1688" s="34"/>
      <c r="ZP1688" s="35"/>
      <c r="ZQ1688" s="34"/>
      <c r="ZX1688" s="35"/>
      <c r="ZY1688" s="34"/>
      <c r="AAF1688" s="35"/>
      <c r="AAG1688" s="34"/>
      <c r="AAN1688" s="35"/>
      <c r="AAO1688" s="34"/>
      <c r="AAV1688" s="35"/>
      <c r="AAW1688" s="34"/>
      <c r="ABD1688" s="35"/>
      <c r="ABE1688" s="34"/>
      <c r="ABL1688" s="35"/>
      <c r="ABM1688" s="34"/>
      <c r="ABT1688" s="35"/>
      <c r="ABU1688" s="34"/>
      <c r="ACB1688" s="35"/>
      <c r="ACC1688" s="34"/>
      <c r="ACJ1688" s="35"/>
      <c r="ACK1688" s="34"/>
      <c r="ACR1688" s="35"/>
      <c r="ACS1688" s="34"/>
      <c r="ACZ1688" s="35"/>
      <c r="ADA1688" s="34"/>
      <c r="ADH1688" s="35"/>
      <c r="ADI1688" s="34"/>
      <c r="ADP1688" s="35"/>
      <c r="ADQ1688" s="34"/>
      <c r="ADX1688" s="35"/>
      <c r="ADY1688" s="34"/>
      <c r="AEF1688" s="35"/>
      <c r="AEG1688" s="34"/>
      <c r="AEN1688" s="35"/>
      <c r="AEO1688" s="34"/>
      <c r="AEV1688" s="35"/>
      <c r="AEW1688" s="34"/>
      <c r="AFD1688" s="35"/>
      <c r="AFE1688" s="34"/>
      <c r="AFL1688" s="35"/>
      <c r="AFM1688" s="34"/>
      <c r="AFT1688" s="35"/>
      <c r="AFU1688" s="34"/>
      <c r="AGB1688" s="35"/>
      <c r="AGC1688" s="34"/>
      <c r="AGJ1688" s="35"/>
      <c r="AGK1688" s="34"/>
      <c r="AGR1688" s="35"/>
      <c r="AGS1688" s="34"/>
      <c r="AGZ1688" s="35"/>
      <c r="AHA1688" s="34"/>
      <c r="AHH1688" s="35"/>
      <c r="AHI1688" s="34"/>
      <c r="AHP1688" s="35"/>
      <c r="AHQ1688" s="34"/>
      <c r="AHX1688" s="35"/>
      <c r="AHY1688" s="34"/>
      <c r="AIF1688" s="35"/>
      <c r="AIG1688" s="34"/>
      <c r="AIN1688" s="35"/>
      <c r="AIO1688" s="34"/>
      <c r="AIV1688" s="35"/>
      <c r="AIW1688" s="34"/>
      <c r="AJD1688" s="35"/>
      <c r="AJE1688" s="34"/>
      <c r="AJL1688" s="35"/>
      <c r="AJM1688" s="34"/>
      <c r="AJT1688" s="35"/>
      <c r="AJU1688" s="34"/>
      <c r="AKB1688" s="35"/>
      <c r="AKC1688" s="34"/>
      <c r="AKJ1688" s="35"/>
      <c r="AKK1688" s="34"/>
      <c r="AKR1688" s="35"/>
      <c r="AKS1688" s="34"/>
      <c r="AKZ1688" s="35"/>
      <c r="ALA1688" s="34"/>
      <c r="ALH1688" s="35"/>
      <c r="ALI1688" s="34"/>
      <c r="ALP1688" s="35"/>
      <c r="ALQ1688" s="34"/>
      <c r="ALX1688" s="35"/>
      <c r="ALY1688" s="34"/>
      <c r="AMF1688" s="35"/>
      <c r="AMG1688" s="34"/>
      <c r="AMN1688" s="35"/>
      <c r="AMO1688" s="34"/>
      <c r="AMV1688" s="35"/>
      <c r="AMW1688" s="34"/>
      <c r="AND1688" s="35"/>
      <c r="ANE1688" s="34"/>
      <c r="ANL1688" s="35"/>
      <c r="ANM1688" s="34"/>
      <c r="ANT1688" s="35"/>
      <c r="ANU1688" s="34"/>
      <c r="AOB1688" s="35"/>
      <c r="AOC1688" s="34"/>
      <c r="AOJ1688" s="35"/>
      <c r="AOK1688" s="34"/>
      <c r="AOR1688" s="35"/>
      <c r="AOS1688" s="34"/>
      <c r="AOZ1688" s="35"/>
      <c r="APA1688" s="34"/>
      <c r="APH1688" s="35"/>
      <c r="API1688" s="34"/>
      <c r="APP1688" s="35"/>
      <c r="APQ1688" s="34"/>
      <c r="APX1688" s="35"/>
      <c r="APY1688" s="34"/>
      <c r="AQF1688" s="35"/>
      <c r="AQG1688" s="34"/>
      <c r="AQN1688" s="35"/>
      <c r="AQO1688" s="34"/>
      <c r="AQV1688" s="35"/>
      <c r="AQW1688" s="34"/>
      <c r="ARD1688" s="35"/>
      <c r="ARE1688" s="34"/>
      <c r="ARL1688" s="35"/>
      <c r="ARM1688" s="34"/>
      <c r="ART1688" s="35"/>
      <c r="ARU1688" s="34"/>
      <c r="ASB1688" s="35"/>
      <c r="ASC1688" s="34"/>
      <c r="ASJ1688" s="35"/>
      <c r="ASK1688" s="34"/>
      <c r="ASR1688" s="35"/>
      <c r="ASS1688" s="34"/>
      <c r="ASZ1688" s="35"/>
      <c r="ATA1688" s="34"/>
      <c r="ATH1688" s="35"/>
      <c r="ATI1688" s="34"/>
      <c r="ATP1688" s="35"/>
      <c r="ATQ1688" s="34"/>
      <c r="ATX1688" s="35"/>
      <c r="ATY1688" s="34"/>
      <c r="AUF1688" s="35"/>
      <c r="AUG1688" s="34"/>
      <c r="AUN1688" s="35"/>
      <c r="AUO1688" s="34"/>
      <c r="AUV1688" s="35"/>
      <c r="AUW1688" s="34"/>
      <c r="AVD1688" s="35"/>
      <c r="AVE1688" s="34"/>
      <c r="AVL1688" s="35"/>
      <c r="AVM1688" s="34"/>
      <c r="AVT1688" s="35"/>
      <c r="AVU1688" s="34"/>
      <c r="AWB1688" s="35"/>
      <c r="AWC1688" s="34"/>
      <c r="AWJ1688" s="35"/>
      <c r="AWK1688" s="34"/>
      <c r="AWR1688" s="35"/>
      <c r="AWS1688" s="34"/>
      <c r="AWZ1688" s="35"/>
      <c r="AXA1688" s="34"/>
      <c r="AXH1688" s="35"/>
      <c r="AXI1688" s="34"/>
      <c r="AXP1688" s="35"/>
      <c r="AXQ1688" s="34"/>
      <c r="AXX1688" s="35"/>
      <c r="AXY1688" s="34"/>
      <c r="AYF1688" s="35"/>
      <c r="AYG1688" s="34"/>
      <c r="AYN1688" s="35"/>
      <c r="AYO1688" s="34"/>
      <c r="AYV1688" s="35"/>
      <c r="AYW1688" s="34"/>
      <c r="AZD1688" s="35"/>
      <c r="AZE1688" s="34"/>
      <c r="AZL1688" s="35"/>
      <c r="AZM1688" s="34"/>
      <c r="AZT1688" s="35"/>
      <c r="AZU1688" s="34"/>
      <c r="BAB1688" s="35"/>
      <c r="BAC1688" s="34"/>
      <c r="BAJ1688" s="35"/>
      <c r="BAK1688" s="34"/>
      <c r="BAR1688" s="35"/>
      <c r="BAS1688" s="34"/>
      <c r="BAZ1688" s="35"/>
      <c r="BBA1688" s="34"/>
      <c r="BBH1688" s="35"/>
      <c r="BBI1688" s="34"/>
      <c r="BBP1688" s="35"/>
      <c r="BBQ1688" s="34"/>
      <c r="BBX1688" s="35"/>
      <c r="BBY1688" s="34"/>
      <c r="BCF1688" s="35"/>
      <c r="BCG1688" s="34"/>
      <c r="BCN1688" s="35"/>
      <c r="BCO1688" s="34"/>
      <c r="BCV1688" s="35"/>
      <c r="BCW1688" s="34"/>
      <c r="BDD1688" s="35"/>
      <c r="BDE1688" s="34"/>
      <c r="BDL1688" s="35"/>
      <c r="BDM1688" s="34"/>
      <c r="BDT1688" s="35"/>
      <c r="BDU1688" s="34"/>
      <c r="BEB1688" s="35"/>
      <c r="BEC1688" s="34"/>
      <c r="BEJ1688" s="35"/>
      <c r="BEK1688" s="34"/>
      <c r="BER1688" s="35"/>
      <c r="BES1688" s="34"/>
      <c r="BEZ1688" s="35"/>
      <c r="BFA1688" s="34"/>
      <c r="BFH1688" s="35"/>
      <c r="BFI1688" s="34"/>
      <c r="BFP1688" s="35"/>
      <c r="BFQ1688" s="34"/>
      <c r="BFX1688" s="35"/>
      <c r="BFY1688" s="34"/>
      <c r="BGF1688" s="35"/>
      <c r="BGG1688" s="34"/>
      <c r="BGN1688" s="35"/>
      <c r="BGO1688" s="34"/>
      <c r="BGV1688" s="35"/>
      <c r="BGW1688" s="34"/>
      <c r="BHD1688" s="35"/>
      <c r="BHE1688" s="34"/>
      <c r="BHL1688" s="35"/>
      <c r="BHM1688" s="34"/>
      <c r="BHT1688" s="35"/>
      <c r="BHU1688" s="34"/>
      <c r="BIB1688" s="35"/>
      <c r="BIC1688" s="34"/>
      <c r="BIJ1688" s="35"/>
      <c r="BIK1688" s="34"/>
      <c r="BIR1688" s="35"/>
      <c r="BIS1688" s="34"/>
      <c r="BIZ1688" s="35"/>
      <c r="BJA1688" s="34"/>
      <c r="BJH1688" s="35"/>
      <c r="BJI1688" s="34"/>
      <c r="BJP1688" s="35"/>
      <c r="BJQ1688" s="34"/>
      <c r="BJX1688" s="35"/>
      <c r="BJY1688" s="34"/>
      <c r="BKF1688" s="35"/>
      <c r="BKG1688" s="34"/>
      <c r="BKN1688" s="35"/>
      <c r="BKO1688" s="34"/>
      <c r="BKV1688" s="35"/>
      <c r="BKW1688" s="34"/>
      <c r="BLD1688" s="35"/>
      <c r="BLE1688" s="34"/>
      <c r="BLL1688" s="35"/>
      <c r="BLM1688" s="34"/>
      <c r="BLT1688" s="35"/>
      <c r="BLU1688" s="34"/>
      <c r="BMB1688" s="35"/>
      <c r="BMC1688" s="34"/>
      <c r="BMJ1688" s="35"/>
      <c r="BMK1688" s="34"/>
      <c r="BMR1688" s="35"/>
      <c r="BMS1688" s="34"/>
      <c r="BMZ1688" s="35"/>
      <c r="BNA1688" s="34"/>
      <c r="BNH1688" s="35"/>
      <c r="BNI1688" s="34"/>
      <c r="BNP1688" s="35"/>
      <c r="BNQ1688" s="34"/>
      <c r="BNX1688" s="35"/>
      <c r="BNY1688" s="34"/>
      <c r="BOF1688" s="35"/>
      <c r="BOG1688" s="34"/>
      <c r="BON1688" s="35"/>
      <c r="BOO1688" s="34"/>
      <c r="BOV1688" s="35"/>
      <c r="BOW1688" s="34"/>
      <c r="BPD1688" s="35"/>
      <c r="BPE1688" s="34"/>
      <c r="BPL1688" s="35"/>
      <c r="BPM1688" s="34"/>
      <c r="BPT1688" s="35"/>
      <c r="BPU1688" s="34"/>
      <c r="BQB1688" s="35"/>
      <c r="BQC1688" s="34"/>
      <c r="BQJ1688" s="35"/>
      <c r="BQK1688" s="34"/>
      <c r="BQR1688" s="35"/>
      <c r="BQS1688" s="34"/>
      <c r="BQZ1688" s="35"/>
      <c r="BRA1688" s="34"/>
      <c r="BRH1688" s="35"/>
      <c r="BRI1688" s="34"/>
      <c r="BRP1688" s="35"/>
      <c r="BRQ1688" s="34"/>
      <c r="BRX1688" s="35"/>
      <c r="BRY1688" s="34"/>
      <c r="BSF1688" s="35"/>
      <c r="BSG1688" s="34"/>
      <c r="BSN1688" s="35"/>
      <c r="BSO1688" s="34"/>
      <c r="BSV1688" s="35"/>
      <c r="BSW1688" s="34"/>
      <c r="BTD1688" s="35"/>
      <c r="BTE1688" s="34"/>
      <c r="BTL1688" s="35"/>
      <c r="BTM1688" s="34"/>
      <c r="BTT1688" s="35"/>
      <c r="BTU1688" s="34"/>
      <c r="BUB1688" s="35"/>
      <c r="BUC1688" s="34"/>
      <c r="BUJ1688" s="35"/>
      <c r="BUK1688" s="34"/>
      <c r="BUR1688" s="35"/>
      <c r="BUS1688" s="34"/>
      <c r="BUZ1688" s="35"/>
      <c r="BVA1688" s="34"/>
      <c r="BVH1688" s="35"/>
      <c r="BVI1688" s="34"/>
      <c r="BVP1688" s="35"/>
      <c r="BVQ1688" s="34"/>
      <c r="BVX1688" s="35"/>
      <c r="BVY1688" s="34"/>
      <c r="BWF1688" s="35"/>
      <c r="BWG1688" s="34"/>
      <c r="BWN1688" s="35"/>
      <c r="BWO1688" s="34"/>
      <c r="BWV1688" s="35"/>
      <c r="BWW1688" s="34"/>
      <c r="BXD1688" s="35"/>
      <c r="BXE1688" s="34"/>
      <c r="BXL1688" s="35"/>
      <c r="BXM1688" s="34"/>
      <c r="BXT1688" s="35"/>
      <c r="BXU1688" s="34"/>
      <c r="BYB1688" s="35"/>
      <c r="BYC1688" s="34"/>
      <c r="BYJ1688" s="35"/>
      <c r="BYK1688" s="34"/>
      <c r="BYR1688" s="35"/>
      <c r="BYS1688" s="34"/>
      <c r="BYZ1688" s="35"/>
      <c r="BZA1688" s="34"/>
      <c r="BZH1688" s="35"/>
      <c r="BZI1688" s="34"/>
      <c r="BZP1688" s="35"/>
      <c r="BZQ1688" s="34"/>
      <c r="BZX1688" s="35"/>
      <c r="BZY1688" s="34"/>
      <c r="CAF1688" s="35"/>
      <c r="CAG1688" s="34"/>
      <c r="CAN1688" s="35"/>
      <c r="CAO1688" s="34"/>
      <c r="CAV1688" s="35"/>
      <c r="CAW1688" s="34"/>
      <c r="CBD1688" s="35"/>
      <c r="CBE1688" s="34"/>
      <c r="CBL1688" s="35"/>
      <c r="CBM1688" s="34"/>
      <c r="CBT1688" s="35"/>
      <c r="CBU1688" s="34"/>
      <c r="CCB1688" s="35"/>
      <c r="CCC1688" s="34"/>
      <c r="CCJ1688" s="35"/>
      <c r="CCK1688" s="34"/>
      <c r="CCR1688" s="35"/>
      <c r="CCS1688" s="34"/>
      <c r="CCZ1688" s="35"/>
      <c r="CDA1688" s="34"/>
      <c r="CDH1688" s="35"/>
      <c r="CDI1688" s="34"/>
      <c r="CDP1688" s="35"/>
      <c r="CDQ1688" s="34"/>
      <c r="CDX1688" s="35"/>
      <c r="CDY1688" s="34"/>
      <c r="CEF1688" s="35"/>
      <c r="CEG1688" s="34"/>
      <c r="CEN1688" s="35"/>
      <c r="CEO1688" s="34"/>
      <c r="CEV1688" s="35"/>
      <c r="CEW1688" s="34"/>
      <c r="CFD1688" s="35"/>
      <c r="CFE1688" s="34"/>
      <c r="CFL1688" s="35"/>
      <c r="CFM1688" s="34"/>
      <c r="CFT1688" s="35"/>
      <c r="CFU1688" s="34"/>
      <c r="CGB1688" s="35"/>
      <c r="CGC1688" s="34"/>
      <c r="CGJ1688" s="35"/>
      <c r="CGK1688" s="34"/>
      <c r="CGR1688" s="35"/>
      <c r="CGS1688" s="34"/>
      <c r="CGZ1688" s="35"/>
      <c r="CHA1688" s="34"/>
      <c r="CHH1688" s="35"/>
      <c r="CHI1688" s="34"/>
      <c r="CHP1688" s="35"/>
      <c r="CHQ1688" s="34"/>
      <c r="CHX1688" s="35"/>
      <c r="CHY1688" s="34"/>
      <c r="CIF1688" s="35"/>
      <c r="CIG1688" s="34"/>
      <c r="CIN1688" s="35"/>
      <c r="CIO1688" s="34"/>
      <c r="CIV1688" s="35"/>
      <c r="CIW1688" s="34"/>
      <c r="CJD1688" s="35"/>
      <c r="CJE1688" s="34"/>
      <c r="CJL1688" s="35"/>
      <c r="CJM1688" s="34"/>
      <c r="CJT1688" s="35"/>
      <c r="CJU1688" s="34"/>
      <c r="CKB1688" s="35"/>
      <c r="CKC1688" s="34"/>
      <c r="CKJ1688" s="35"/>
      <c r="CKK1688" s="34"/>
      <c r="CKR1688" s="35"/>
      <c r="CKS1688" s="34"/>
      <c r="CKZ1688" s="35"/>
      <c r="CLA1688" s="34"/>
      <c r="CLH1688" s="35"/>
      <c r="CLI1688" s="34"/>
      <c r="CLP1688" s="35"/>
      <c r="CLQ1688" s="34"/>
      <c r="CLX1688" s="35"/>
      <c r="CLY1688" s="34"/>
      <c r="CMF1688" s="35"/>
      <c r="CMG1688" s="34"/>
      <c r="CMN1688" s="35"/>
      <c r="CMO1688" s="34"/>
      <c r="CMV1688" s="35"/>
      <c r="CMW1688" s="34"/>
      <c r="CND1688" s="35"/>
      <c r="CNE1688" s="34"/>
      <c r="CNL1688" s="35"/>
      <c r="CNM1688" s="34"/>
      <c r="CNT1688" s="35"/>
      <c r="CNU1688" s="34"/>
      <c r="COB1688" s="35"/>
      <c r="COC1688" s="34"/>
      <c r="COJ1688" s="35"/>
      <c r="COK1688" s="34"/>
      <c r="COR1688" s="35"/>
      <c r="COS1688" s="34"/>
      <c r="COZ1688" s="35"/>
      <c r="CPA1688" s="34"/>
      <c r="CPH1688" s="35"/>
      <c r="CPI1688" s="34"/>
      <c r="CPP1688" s="35"/>
      <c r="CPQ1688" s="34"/>
      <c r="CPX1688" s="35"/>
      <c r="CPY1688" s="34"/>
      <c r="CQF1688" s="35"/>
      <c r="CQG1688" s="34"/>
      <c r="CQN1688" s="35"/>
      <c r="CQO1688" s="34"/>
      <c r="CQV1688" s="35"/>
      <c r="CQW1688" s="34"/>
      <c r="CRD1688" s="35"/>
      <c r="CRE1688" s="34"/>
      <c r="CRL1688" s="35"/>
      <c r="CRM1688" s="34"/>
      <c r="CRT1688" s="35"/>
      <c r="CRU1688" s="34"/>
      <c r="CSB1688" s="35"/>
      <c r="CSC1688" s="34"/>
      <c r="CSJ1688" s="35"/>
      <c r="CSK1688" s="34"/>
      <c r="CSR1688" s="35"/>
      <c r="CSS1688" s="34"/>
      <c r="CSZ1688" s="35"/>
      <c r="CTA1688" s="34"/>
      <c r="CTH1688" s="35"/>
      <c r="CTI1688" s="34"/>
      <c r="CTP1688" s="35"/>
      <c r="CTQ1688" s="34"/>
      <c r="CTX1688" s="35"/>
      <c r="CTY1688" s="34"/>
      <c r="CUF1688" s="35"/>
      <c r="CUG1688" s="34"/>
      <c r="CUN1688" s="35"/>
      <c r="CUO1688" s="34"/>
      <c r="CUV1688" s="35"/>
      <c r="CUW1688" s="34"/>
      <c r="CVD1688" s="35"/>
      <c r="CVE1688" s="34"/>
      <c r="CVL1688" s="35"/>
      <c r="CVM1688" s="34"/>
      <c r="CVT1688" s="35"/>
      <c r="CVU1688" s="34"/>
      <c r="CWB1688" s="35"/>
      <c r="CWC1688" s="34"/>
      <c r="CWJ1688" s="35"/>
      <c r="CWK1688" s="34"/>
      <c r="CWR1688" s="35"/>
      <c r="CWS1688" s="34"/>
      <c r="CWZ1688" s="35"/>
      <c r="CXA1688" s="34"/>
      <c r="CXH1688" s="35"/>
      <c r="CXI1688" s="34"/>
      <c r="CXP1688" s="35"/>
      <c r="CXQ1688" s="34"/>
      <c r="CXX1688" s="35"/>
      <c r="CXY1688" s="34"/>
      <c r="CYF1688" s="35"/>
      <c r="CYG1688" s="34"/>
      <c r="CYN1688" s="35"/>
      <c r="CYO1688" s="34"/>
      <c r="CYV1688" s="35"/>
      <c r="CYW1688" s="34"/>
      <c r="CZD1688" s="35"/>
      <c r="CZE1688" s="34"/>
      <c r="CZL1688" s="35"/>
      <c r="CZM1688" s="34"/>
      <c r="CZT1688" s="35"/>
      <c r="CZU1688" s="34"/>
      <c r="DAB1688" s="35"/>
      <c r="DAC1688" s="34"/>
      <c r="DAJ1688" s="35"/>
      <c r="DAK1688" s="34"/>
      <c r="DAR1688" s="35"/>
      <c r="DAS1688" s="34"/>
      <c r="DAZ1688" s="35"/>
      <c r="DBA1688" s="34"/>
      <c r="DBH1688" s="35"/>
      <c r="DBI1688" s="34"/>
      <c r="DBP1688" s="35"/>
      <c r="DBQ1688" s="34"/>
      <c r="DBX1688" s="35"/>
      <c r="DBY1688" s="34"/>
      <c r="DCF1688" s="35"/>
      <c r="DCG1688" s="34"/>
      <c r="DCN1688" s="35"/>
      <c r="DCO1688" s="34"/>
      <c r="DCV1688" s="35"/>
      <c r="DCW1688" s="34"/>
      <c r="DDD1688" s="35"/>
      <c r="DDE1688" s="34"/>
      <c r="DDL1688" s="35"/>
      <c r="DDM1688" s="34"/>
      <c r="DDT1688" s="35"/>
      <c r="DDU1688" s="34"/>
      <c r="DEB1688" s="35"/>
      <c r="DEC1688" s="34"/>
      <c r="DEJ1688" s="35"/>
      <c r="DEK1688" s="34"/>
      <c r="DER1688" s="35"/>
      <c r="DES1688" s="34"/>
      <c r="DEZ1688" s="35"/>
      <c r="DFA1688" s="34"/>
      <c r="DFH1688" s="35"/>
      <c r="DFI1688" s="34"/>
      <c r="DFP1688" s="35"/>
      <c r="DFQ1688" s="34"/>
      <c r="DFX1688" s="35"/>
      <c r="DFY1688" s="34"/>
      <c r="DGF1688" s="35"/>
      <c r="DGG1688" s="34"/>
      <c r="DGN1688" s="35"/>
      <c r="DGO1688" s="34"/>
      <c r="DGV1688" s="35"/>
      <c r="DGW1688" s="34"/>
      <c r="DHD1688" s="35"/>
      <c r="DHE1688" s="34"/>
      <c r="DHL1688" s="35"/>
      <c r="DHM1688" s="34"/>
      <c r="DHT1688" s="35"/>
      <c r="DHU1688" s="34"/>
      <c r="DIB1688" s="35"/>
      <c r="DIC1688" s="34"/>
      <c r="DIJ1688" s="35"/>
      <c r="DIK1688" s="34"/>
      <c r="DIR1688" s="35"/>
      <c r="DIS1688" s="34"/>
      <c r="DIZ1688" s="35"/>
      <c r="DJA1688" s="34"/>
      <c r="DJH1688" s="35"/>
      <c r="DJI1688" s="34"/>
      <c r="DJP1688" s="35"/>
      <c r="DJQ1688" s="34"/>
      <c r="DJX1688" s="35"/>
      <c r="DJY1688" s="34"/>
      <c r="DKF1688" s="35"/>
      <c r="DKG1688" s="34"/>
      <c r="DKN1688" s="35"/>
      <c r="DKO1688" s="34"/>
      <c r="DKV1688" s="35"/>
      <c r="DKW1688" s="34"/>
      <c r="DLD1688" s="35"/>
      <c r="DLE1688" s="34"/>
      <c r="DLL1688" s="35"/>
      <c r="DLM1688" s="34"/>
      <c r="DLT1688" s="35"/>
      <c r="DLU1688" s="34"/>
      <c r="DMB1688" s="35"/>
      <c r="DMC1688" s="34"/>
      <c r="DMJ1688" s="35"/>
      <c r="DMK1688" s="34"/>
      <c r="DMR1688" s="35"/>
      <c r="DMS1688" s="34"/>
      <c r="DMZ1688" s="35"/>
      <c r="DNA1688" s="34"/>
      <c r="DNH1688" s="35"/>
      <c r="DNI1688" s="34"/>
      <c r="DNP1688" s="35"/>
      <c r="DNQ1688" s="34"/>
      <c r="DNX1688" s="35"/>
      <c r="DNY1688" s="34"/>
      <c r="DOF1688" s="35"/>
      <c r="DOG1688" s="34"/>
      <c r="DON1688" s="35"/>
      <c r="DOO1688" s="34"/>
      <c r="DOV1688" s="35"/>
      <c r="DOW1688" s="34"/>
      <c r="DPD1688" s="35"/>
      <c r="DPE1688" s="34"/>
      <c r="DPL1688" s="35"/>
      <c r="DPM1688" s="34"/>
      <c r="DPT1688" s="35"/>
      <c r="DPU1688" s="34"/>
      <c r="DQB1688" s="35"/>
      <c r="DQC1688" s="34"/>
      <c r="DQJ1688" s="35"/>
      <c r="DQK1688" s="34"/>
      <c r="DQR1688" s="35"/>
      <c r="DQS1688" s="34"/>
      <c r="DQZ1688" s="35"/>
      <c r="DRA1688" s="34"/>
      <c r="DRH1688" s="35"/>
      <c r="DRI1688" s="34"/>
      <c r="DRP1688" s="35"/>
      <c r="DRQ1688" s="34"/>
      <c r="DRX1688" s="35"/>
      <c r="DRY1688" s="34"/>
      <c r="DSF1688" s="35"/>
      <c r="DSG1688" s="34"/>
      <c r="DSN1688" s="35"/>
      <c r="DSO1688" s="34"/>
      <c r="DSV1688" s="35"/>
      <c r="DSW1688" s="34"/>
      <c r="DTD1688" s="35"/>
      <c r="DTE1688" s="34"/>
      <c r="DTL1688" s="35"/>
      <c r="DTM1688" s="34"/>
      <c r="DTT1688" s="35"/>
      <c r="DTU1688" s="34"/>
      <c r="DUB1688" s="35"/>
      <c r="DUC1688" s="34"/>
      <c r="DUJ1688" s="35"/>
      <c r="DUK1688" s="34"/>
      <c r="DUR1688" s="35"/>
      <c r="DUS1688" s="34"/>
      <c r="DUZ1688" s="35"/>
      <c r="DVA1688" s="34"/>
      <c r="DVH1688" s="35"/>
      <c r="DVI1688" s="34"/>
      <c r="DVP1688" s="35"/>
      <c r="DVQ1688" s="34"/>
      <c r="DVX1688" s="35"/>
      <c r="DVY1688" s="34"/>
      <c r="DWF1688" s="35"/>
      <c r="DWG1688" s="34"/>
      <c r="DWN1688" s="35"/>
      <c r="DWO1688" s="34"/>
      <c r="DWV1688" s="35"/>
      <c r="DWW1688" s="34"/>
      <c r="DXD1688" s="35"/>
      <c r="DXE1688" s="34"/>
      <c r="DXL1688" s="35"/>
      <c r="DXM1688" s="34"/>
      <c r="DXT1688" s="35"/>
      <c r="DXU1688" s="34"/>
      <c r="DYB1688" s="35"/>
      <c r="DYC1688" s="34"/>
      <c r="DYJ1688" s="35"/>
      <c r="DYK1688" s="34"/>
      <c r="DYR1688" s="35"/>
      <c r="DYS1688" s="34"/>
      <c r="DYZ1688" s="35"/>
      <c r="DZA1688" s="34"/>
      <c r="DZH1688" s="35"/>
      <c r="DZI1688" s="34"/>
      <c r="DZP1688" s="35"/>
      <c r="DZQ1688" s="34"/>
      <c r="DZX1688" s="35"/>
      <c r="DZY1688" s="34"/>
      <c r="EAF1688" s="35"/>
      <c r="EAG1688" s="34"/>
      <c r="EAN1688" s="35"/>
      <c r="EAO1688" s="34"/>
      <c r="EAV1688" s="35"/>
      <c r="EAW1688" s="34"/>
      <c r="EBD1688" s="35"/>
      <c r="EBE1688" s="34"/>
      <c r="EBL1688" s="35"/>
      <c r="EBM1688" s="34"/>
      <c r="EBT1688" s="35"/>
      <c r="EBU1688" s="34"/>
      <c r="ECB1688" s="35"/>
      <c r="ECC1688" s="34"/>
      <c r="ECJ1688" s="35"/>
      <c r="ECK1688" s="34"/>
      <c r="ECR1688" s="35"/>
      <c r="ECS1688" s="34"/>
      <c r="ECZ1688" s="35"/>
      <c r="EDA1688" s="34"/>
      <c r="EDH1688" s="35"/>
      <c r="EDI1688" s="34"/>
      <c r="EDP1688" s="35"/>
      <c r="EDQ1688" s="34"/>
      <c r="EDX1688" s="35"/>
      <c r="EDY1688" s="34"/>
      <c r="EEF1688" s="35"/>
      <c r="EEG1688" s="34"/>
      <c r="EEN1688" s="35"/>
      <c r="EEO1688" s="34"/>
      <c r="EEV1688" s="35"/>
      <c r="EEW1688" s="34"/>
      <c r="EFD1688" s="35"/>
      <c r="EFE1688" s="34"/>
      <c r="EFL1688" s="35"/>
      <c r="EFM1688" s="34"/>
      <c r="EFT1688" s="35"/>
      <c r="EFU1688" s="34"/>
      <c r="EGB1688" s="35"/>
      <c r="EGC1688" s="34"/>
      <c r="EGJ1688" s="35"/>
      <c r="EGK1688" s="34"/>
      <c r="EGR1688" s="35"/>
      <c r="EGS1688" s="34"/>
      <c r="EGZ1688" s="35"/>
      <c r="EHA1688" s="34"/>
      <c r="EHH1688" s="35"/>
      <c r="EHI1688" s="34"/>
      <c r="EHP1688" s="35"/>
      <c r="EHQ1688" s="34"/>
      <c r="EHX1688" s="35"/>
      <c r="EHY1688" s="34"/>
      <c r="EIF1688" s="35"/>
      <c r="EIG1688" s="34"/>
      <c r="EIN1688" s="35"/>
      <c r="EIO1688" s="34"/>
      <c r="EIV1688" s="35"/>
      <c r="EIW1688" s="34"/>
      <c r="EJD1688" s="35"/>
      <c r="EJE1688" s="34"/>
      <c r="EJL1688" s="35"/>
      <c r="EJM1688" s="34"/>
      <c r="EJT1688" s="35"/>
      <c r="EJU1688" s="34"/>
      <c r="EKB1688" s="35"/>
      <c r="EKC1688" s="34"/>
      <c r="EKJ1688" s="35"/>
      <c r="EKK1688" s="34"/>
      <c r="EKR1688" s="35"/>
      <c r="EKS1688" s="34"/>
      <c r="EKZ1688" s="35"/>
      <c r="ELA1688" s="34"/>
      <c r="ELH1688" s="35"/>
      <c r="ELI1688" s="34"/>
      <c r="ELP1688" s="35"/>
      <c r="ELQ1688" s="34"/>
      <c r="ELX1688" s="35"/>
      <c r="ELY1688" s="34"/>
      <c r="EMF1688" s="35"/>
      <c r="EMG1688" s="34"/>
      <c r="EMN1688" s="35"/>
      <c r="EMO1688" s="34"/>
      <c r="EMV1688" s="35"/>
      <c r="EMW1688" s="34"/>
      <c r="END1688" s="35"/>
      <c r="ENE1688" s="34"/>
      <c r="ENL1688" s="35"/>
      <c r="ENM1688" s="34"/>
      <c r="ENT1688" s="35"/>
      <c r="ENU1688" s="34"/>
      <c r="EOB1688" s="35"/>
      <c r="EOC1688" s="34"/>
      <c r="EOJ1688" s="35"/>
      <c r="EOK1688" s="34"/>
      <c r="EOR1688" s="35"/>
      <c r="EOS1688" s="34"/>
      <c r="EOZ1688" s="35"/>
      <c r="EPA1688" s="34"/>
      <c r="EPH1688" s="35"/>
      <c r="EPI1688" s="34"/>
      <c r="EPP1688" s="35"/>
      <c r="EPQ1688" s="34"/>
      <c r="EPX1688" s="35"/>
      <c r="EPY1688" s="34"/>
      <c r="EQF1688" s="35"/>
      <c r="EQG1688" s="34"/>
      <c r="EQN1688" s="35"/>
      <c r="EQO1688" s="34"/>
      <c r="EQV1688" s="35"/>
      <c r="EQW1688" s="34"/>
      <c r="ERD1688" s="35"/>
      <c r="ERE1688" s="34"/>
      <c r="ERL1688" s="35"/>
      <c r="ERM1688" s="34"/>
      <c r="ERT1688" s="35"/>
      <c r="ERU1688" s="34"/>
      <c r="ESB1688" s="35"/>
      <c r="ESC1688" s="34"/>
      <c r="ESJ1688" s="35"/>
      <c r="ESK1688" s="34"/>
      <c r="ESR1688" s="35"/>
      <c r="ESS1688" s="34"/>
      <c r="ESZ1688" s="35"/>
      <c r="ETA1688" s="34"/>
      <c r="ETH1688" s="35"/>
      <c r="ETI1688" s="34"/>
      <c r="ETP1688" s="35"/>
      <c r="ETQ1688" s="34"/>
      <c r="ETX1688" s="35"/>
      <c r="ETY1688" s="34"/>
      <c r="EUF1688" s="35"/>
      <c r="EUG1688" s="34"/>
      <c r="EUN1688" s="35"/>
      <c r="EUO1688" s="34"/>
      <c r="EUV1688" s="35"/>
      <c r="EUW1688" s="34"/>
      <c r="EVD1688" s="35"/>
      <c r="EVE1688" s="34"/>
      <c r="EVL1688" s="35"/>
      <c r="EVM1688" s="34"/>
      <c r="EVT1688" s="35"/>
      <c r="EVU1688" s="34"/>
      <c r="EWB1688" s="35"/>
      <c r="EWC1688" s="34"/>
      <c r="EWJ1688" s="35"/>
      <c r="EWK1688" s="34"/>
      <c r="EWR1688" s="35"/>
      <c r="EWS1688" s="34"/>
      <c r="EWZ1688" s="35"/>
      <c r="EXA1688" s="34"/>
      <c r="EXH1688" s="35"/>
      <c r="EXI1688" s="34"/>
      <c r="EXP1688" s="35"/>
      <c r="EXQ1688" s="34"/>
      <c r="EXX1688" s="35"/>
      <c r="EXY1688" s="34"/>
      <c r="EYF1688" s="35"/>
      <c r="EYG1688" s="34"/>
      <c r="EYN1688" s="35"/>
      <c r="EYO1688" s="34"/>
      <c r="EYV1688" s="35"/>
      <c r="EYW1688" s="34"/>
      <c r="EZD1688" s="35"/>
      <c r="EZE1688" s="34"/>
      <c r="EZL1688" s="35"/>
      <c r="EZM1688" s="34"/>
      <c r="EZT1688" s="35"/>
      <c r="EZU1688" s="34"/>
      <c r="FAB1688" s="35"/>
      <c r="FAC1688" s="34"/>
      <c r="FAJ1688" s="35"/>
      <c r="FAK1688" s="34"/>
      <c r="FAR1688" s="35"/>
      <c r="FAS1688" s="34"/>
      <c r="FAZ1688" s="35"/>
      <c r="FBA1688" s="34"/>
      <c r="FBH1688" s="35"/>
      <c r="FBI1688" s="34"/>
      <c r="FBP1688" s="35"/>
      <c r="FBQ1688" s="34"/>
      <c r="FBX1688" s="35"/>
      <c r="FBY1688" s="34"/>
      <c r="FCF1688" s="35"/>
      <c r="FCG1688" s="34"/>
      <c r="FCN1688" s="35"/>
      <c r="FCO1688" s="34"/>
      <c r="FCV1688" s="35"/>
      <c r="FCW1688" s="34"/>
      <c r="FDD1688" s="35"/>
      <c r="FDE1688" s="34"/>
      <c r="FDL1688" s="35"/>
      <c r="FDM1688" s="34"/>
      <c r="FDT1688" s="35"/>
      <c r="FDU1688" s="34"/>
      <c r="FEB1688" s="35"/>
      <c r="FEC1688" s="34"/>
      <c r="FEJ1688" s="35"/>
      <c r="FEK1688" s="34"/>
      <c r="FER1688" s="35"/>
      <c r="FES1688" s="34"/>
      <c r="FEZ1688" s="35"/>
      <c r="FFA1688" s="34"/>
      <c r="FFH1688" s="35"/>
      <c r="FFI1688" s="34"/>
      <c r="FFP1688" s="35"/>
      <c r="FFQ1688" s="34"/>
      <c r="FFX1688" s="35"/>
      <c r="FFY1688" s="34"/>
      <c r="FGF1688" s="35"/>
      <c r="FGG1688" s="34"/>
      <c r="FGN1688" s="35"/>
      <c r="FGO1688" s="34"/>
      <c r="FGV1688" s="35"/>
      <c r="FGW1688" s="34"/>
      <c r="FHD1688" s="35"/>
      <c r="FHE1688" s="34"/>
      <c r="FHL1688" s="35"/>
      <c r="FHM1688" s="34"/>
      <c r="FHT1688" s="35"/>
      <c r="FHU1688" s="34"/>
      <c r="FIB1688" s="35"/>
      <c r="FIC1688" s="34"/>
      <c r="FIJ1688" s="35"/>
      <c r="FIK1688" s="34"/>
      <c r="FIR1688" s="35"/>
      <c r="FIS1688" s="34"/>
      <c r="FIZ1688" s="35"/>
      <c r="FJA1688" s="34"/>
      <c r="FJH1688" s="35"/>
      <c r="FJI1688" s="34"/>
      <c r="FJP1688" s="35"/>
      <c r="FJQ1688" s="34"/>
      <c r="FJX1688" s="35"/>
      <c r="FJY1688" s="34"/>
      <c r="FKF1688" s="35"/>
      <c r="FKG1688" s="34"/>
      <c r="FKN1688" s="35"/>
      <c r="FKO1688" s="34"/>
      <c r="FKV1688" s="35"/>
      <c r="FKW1688" s="34"/>
      <c r="FLD1688" s="35"/>
      <c r="FLE1688" s="34"/>
      <c r="FLL1688" s="35"/>
      <c r="FLM1688" s="34"/>
      <c r="FLT1688" s="35"/>
      <c r="FLU1688" s="34"/>
      <c r="FMB1688" s="35"/>
      <c r="FMC1688" s="34"/>
      <c r="FMJ1688" s="35"/>
      <c r="FMK1688" s="34"/>
      <c r="FMR1688" s="35"/>
      <c r="FMS1688" s="34"/>
      <c r="FMZ1688" s="35"/>
      <c r="FNA1688" s="34"/>
      <c r="FNH1688" s="35"/>
      <c r="FNI1688" s="34"/>
      <c r="FNP1688" s="35"/>
      <c r="FNQ1688" s="34"/>
      <c r="FNX1688" s="35"/>
      <c r="FNY1688" s="34"/>
      <c r="FOF1688" s="35"/>
      <c r="FOG1688" s="34"/>
      <c r="FON1688" s="35"/>
      <c r="FOO1688" s="34"/>
      <c r="FOV1688" s="35"/>
      <c r="FOW1688" s="34"/>
      <c r="FPD1688" s="35"/>
      <c r="FPE1688" s="34"/>
      <c r="FPL1688" s="35"/>
      <c r="FPM1688" s="34"/>
      <c r="FPT1688" s="35"/>
      <c r="FPU1688" s="34"/>
      <c r="FQB1688" s="35"/>
      <c r="FQC1688" s="34"/>
      <c r="FQJ1688" s="35"/>
      <c r="FQK1688" s="34"/>
      <c r="FQR1688" s="35"/>
      <c r="FQS1688" s="34"/>
      <c r="FQZ1688" s="35"/>
      <c r="FRA1688" s="34"/>
      <c r="FRH1688" s="35"/>
      <c r="FRI1688" s="34"/>
      <c r="FRP1688" s="35"/>
      <c r="FRQ1688" s="34"/>
      <c r="FRX1688" s="35"/>
      <c r="FRY1688" s="34"/>
      <c r="FSF1688" s="35"/>
      <c r="FSG1688" s="34"/>
      <c r="FSN1688" s="35"/>
      <c r="FSO1688" s="34"/>
      <c r="FSV1688" s="35"/>
      <c r="FSW1688" s="34"/>
      <c r="FTD1688" s="35"/>
      <c r="FTE1688" s="34"/>
      <c r="FTL1688" s="35"/>
      <c r="FTM1688" s="34"/>
      <c r="FTT1688" s="35"/>
      <c r="FTU1688" s="34"/>
      <c r="FUB1688" s="35"/>
      <c r="FUC1688" s="34"/>
      <c r="FUJ1688" s="35"/>
      <c r="FUK1688" s="34"/>
      <c r="FUR1688" s="35"/>
      <c r="FUS1688" s="34"/>
      <c r="FUZ1688" s="35"/>
      <c r="FVA1688" s="34"/>
      <c r="FVH1688" s="35"/>
      <c r="FVI1688" s="34"/>
      <c r="FVP1688" s="35"/>
      <c r="FVQ1688" s="34"/>
      <c r="FVX1688" s="35"/>
      <c r="FVY1688" s="34"/>
      <c r="FWF1688" s="35"/>
      <c r="FWG1688" s="34"/>
      <c r="FWN1688" s="35"/>
      <c r="FWO1688" s="34"/>
      <c r="FWV1688" s="35"/>
      <c r="FWW1688" s="34"/>
      <c r="FXD1688" s="35"/>
      <c r="FXE1688" s="34"/>
      <c r="FXL1688" s="35"/>
      <c r="FXM1688" s="34"/>
      <c r="FXT1688" s="35"/>
      <c r="FXU1688" s="34"/>
      <c r="FYB1688" s="35"/>
      <c r="FYC1688" s="34"/>
      <c r="FYJ1688" s="35"/>
      <c r="FYK1688" s="34"/>
      <c r="FYR1688" s="35"/>
      <c r="FYS1688" s="34"/>
      <c r="FYZ1688" s="35"/>
      <c r="FZA1688" s="34"/>
      <c r="FZH1688" s="35"/>
      <c r="FZI1688" s="34"/>
      <c r="FZP1688" s="35"/>
      <c r="FZQ1688" s="34"/>
      <c r="FZX1688" s="35"/>
      <c r="FZY1688" s="34"/>
      <c r="GAF1688" s="35"/>
      <c r="GAG1688" s="34"/>
      <c r="GAN1688" s="35"/>
      <c r="GAO1688" s="34"/>
      <c r="GAV1688" s="35"/>
      <c r="GAW1688" s="34"/>
      <c r="GBD1688" s="35"/>
      <c r="GBE1688" s="34"/>
      <c r="GBL1688" s="35"/>
      <c r="GBM1688" s="34"/>
      <c r="GBT1688" s="35"/>
      <c r="GBU1688" s="34"/>
      <c r="GCB1688" s="35"/>
      <c r="GCC1688" s="34"/>
      <c r="GCJ1688" s="35"/>
      <c r="GCK1688" s="34"/>
      <c r="GCR1688" s="35"/>
      <c r="GCS1688" s="34"/>
      <c r="GCZ1688" s="35"/>
      <c r="GDA1688" s="34"/>
      <c r="GDH1688" s="35"/>
      <c r="GDI1688" s="34"/>
      <c r="GDP1688" s="35"/>
      <c r="GDQ1688" s="34"/>
      <c r="GDX1688" s="35"/>
      <c r="GDY1688" s="34"/>
      <c r="GEF1688" s="35"/>
      <c r="GEG1688" s="34"/>
      <c r="GEN1688" s="35"/>
      <c r="GEO1688" s="34"/>
      <c r="GEV1688" s="35"/>
      <c r="GEW1688" s="34"/>
      <c r="GFD1688" s="35"/>
      <c r="GFE1688" s="34"/>
      <c r="GFL1688" s="35"/>
      <c r="GFM1688" s="34"/>
      <c r="GFT1688" s="35"/>
      <c r="GFU1688" s="34"/>
      <c r="GGB1688" s="35"/>
      <c r="GGC1688" s="34"/>
      <c r="GGJ1688" s="35"/>
      <c r="GGK1688" s="34"/>
      <c r="GGR1688" s="35"/>
      <c r="GGS1688" s="34"/>
      <c r="GGZ1688" s="35"/>
      <c r="GHA1688" s="34"/>
      <c r="GHH1688" s="35"/>
      <c r="GHI1688" s="34"/>
      <c r="GHP1688" s="35"/>
      <c r="GHQ1688" s="34"/>
      <c r="GHX1688" s="35"/>
      <c r="GHY1688" s="34"/>
      <c r="GIF1688" s="35"/>
      <c r="GIG1688" s="34"/>
      <c r="GIN1688" s="35"/>
      <c r="GIO1688" s="34"/>
      <c r="GIV1688" s="35"/>
      <c r="GIW1688" s="34"/>
      <c r="GJD1688" s="35"/>
      <c r="GJE1688" s="34"/>
      <c r="GJL1688" s="35"/>
      <c r="GJM1688" s="34"/>
      <c r="GJT1688" s="35"/>
      <c r="GJU1688" s="34"/>
      <c r="GKB1688" s="35"/>
      <c r="GKC1688" s="34"/>
      <c r="GKJ1688" s="35"/>
      <c r="GKK1688" s="34"/>
      <c r="GKR1688" s="35"/>
      <c r="GKS1688" s="34"/>
      <c r="GKZ1688" s="35"/>
      <c r="GLA1688" s="34"/>
      <c r="GLH1688" s="35"/>
      <c r="GLI1688" s="34"/>
      <c r="GLP1688" s="35"/>
      <c r="GLQ1688" s="34"/>
      <c r="GLX1688" s="35"/>
      <c r="GLY1688" s="34"/>
      <c r="GMF1688" s="35"/>
      <c r="GMG1688" s="34"/>
      <c r="GMN1688" s="35"/>
      <c r="GMO1688" s="34"/>
      <c r="GMV1688" s="35"/>
      <c r="GMW1688" s="34"/>
      <c r="GND1688" s="35"/>
      <c r="GNE1688" s="34"/>
      <c r="GNL1688" s="35"/>
      <c r="GNM1688" s="34"/>
      <c r="GNT1688" s="35"/>
      <c r="GNU1688" s="34"/>
      <c r="GOB1688" s="35"/>
      <c r="GOC1688" s="34"/>
      <c r="GOJ1688" s="35"/>
      <c r="GOK1688" s="34"/>
      <c r="GOR1688" s="35"/>
      <c r="GOS1688" s="34"/>
      <c r="GOZ1688" s="35"/>
      <c r="GPA1688" s="34"/>
      <c r="GPH1688" s="35"/>
      <c r="GPI1688" s="34"/>
      <c r="GPP1688" s="35"/>
      <c r="GPQ1688" s="34"/>
      <c r="GPX1688" s="35"/>
      <c r="GPY1688" s="34"/>
      <c r="GQF1688" s="35"/>
      <c r="GQG1688" s="34"/>
      <c r="GQN1688" s="35"/>
      <c r="GQO1688" s="34"/>
      <c r="GQV1688" s="35"/>
      <c r="GQW1688" s="34"/>
      <c r="GRD1688" s="35"/>
      <c r="GRE1688" s="34"/>
      <c r="GRL1688" s="35"/>
      <c r="GRM1688" s="34"/>
      <c r="GRT1688" s="35"/>
      <c r="GRU1688" s="34"/>
      <c r="GSB1688" s="35"/>
      <c r="GSC1688" s="34"/>
      <c r="GSJ1688" s="35"/>
      <c r="GSK1688" s="34"/>
      <c r="GSR1688" s="35"/>
      <c r="GSS1688" s="34"/>
      <c r="GSZ1688" s="35"/>
      <c r="GTA1688" s="34"/>
      <c r="GTH1688" s="35"/>
      <c r="GTI1688" s="34"/>
      <c r="GTP1688" s="35"/>
      <c r="GTQ1688" s="34"/>
      <c r="GTX1688" s="35"/>
      <c r="GTY1688" s="34"/>
      <c r="GUF1688" s="35"/>
      <c r="GUG1688" s="34"/>
      <c r="GUN1688" s="35"/>
      <c r="GUO1688" s="34"/>
      <c r="GUV1688" s="35"/>
      <c r="GUW1688" s="34"/>
      <c r="GVD1688" s="35"/>
      <c r="GVE1688" s="34"/>
      <c r="GVL1688" s="35"/>
      <c r="GVM1688" s="34"/>
      <c r="GVT1688" s="35"/>
      <c r="GVU1688" s="34"/>
      <c r="GWB1688" s="35"/>
      <c r="GWC1688" s="34"/>
      <c r="GWJ1688" s="35"/>
      <c r="GWK1688" s="34"/>
      <c r="GWR1688" s="35"/>
      <c r="GWS1688" s="34"/>
      <c r="GWZ1688" s="35"/>
      <c r="GXA1688" s="34"/>
      <c r="GXH1688" s="35"/>
      <c r="GXI1688" s="34"/>
      <c r="GXP1688" s="35"/>
      <c r="GXQ1688" s="34"/>
      <c r="GXX1688" s="35"/>
      <c r="GXY1688" s="34"/>
      <c r="GYF1688" s="35"/>
      <c r="GYG1688" s="34"/>
      <c r="GYN1688" s="35"/>
      <c r="GYO1688" s="34"/>
      <c r="GYV1688" s="35"/>
      <c r="GYW1688" s="34"/>
      <c r="GZD1688" s="35"/>
      <c r="GZE1688" s="34"/>
      <c r="GZL1688" s="35"/>
      <c r="GZM1688" s="34"/>
      <c r="GZT1688" s="35"/>
      <c r="GZU1688" s="34"/>
      <c r="HAB1688" s="35"/>
      <c r="HAC1688" s="34"/>
      <c r="HAJ1688" s="35"/>
      <c r="HAK1688" s="34"/>
      <c r="HAR1688" s="35"/>
      <c r="HAS1688" s="34"/>
      <c r="HAZ1688" s="35"/>
      <c r="HBA1688" s="34"/>
      <c r="HBH1688" s="35"/>
      <c r="HBI1688" s="34"/>
      <c r="HBP1688" s="35"/>
      <c r="HBQ1688" s="34"/>
      <c r="HBX1688" s="35"/>
      <c r="HBY1688" s="34"/>
      <c r="HCF1688" s="35"/>
      <c r="HCG1688" s="34"/>
      <c r="HCN1688" s="35"/>
      <c r="HCO1688" s="34"/>
      <c r="HCV1688" s="35"/>
      <c r="HCW1688" s="34"/>
      <c r="HDD1688" s="35"/>
      <c r="HDE1688" s="34"/>
      <c r="HDL1688" s="35"/>
      <c r="HDM1688" s="34"/>
      <c r="HDT1688" s="35"/>
      <c r="HDU1688" s="34"/>
      <c r="HEB1688" s="35"/>
      <c r="HEC1688" s="34"/>
      <c r="HEJ1688" s="35"/>
      <c r="HEK1688" s="34"/>
      <c r="HER1688" s="35"/>
      <c r="HES1688" s="34"/>
      <c r="HEZ1688" s="35"/>
      <c r="HFA1688" s="34"/>
      <c r="HFH1688" s="35"/>
      <c r="HFI1688" s="34"/>
      <c r="HFP1688" s="35"/>
      <c r="HFQ1688" s="34"/>
      <c r="HFX1688" s="35"/>
      <c r="HFY1688" s="34"/>
      <c r="HGF1688" s="35"/>
      <c r="HGG1688" s="34"/>
      <c r="HGN1688" s="35"/>
      <c r="HGO1688" s="34"/>
      <c r="HGV1688" s="35"/>
      <c r="HGW1688" s="34"/>
      <c r="HHD1688" s="35"/>
      <c r="HHE1688" s="34"/>
      <c r="HHL1688" s="35"/>
      <c r="HHM1688" s="34"/>
      <c r="HHT1688" s="35"/>
      <c r="HHU1688" s="34"/>
      <c r="HIB1688" s="35"/>
      <c r="HIC1688" s="34"/>
      <c r="HIJ1688" s="35"/>
      <c r="HIK1688" s="34"/>
      <c r="HIR1688" s="35"/>
      <c r="HIS1688" s="34"/>
      <c r="HIZ1688" s="35"/>
      <c r="HJA1688" s="34"/>
      <c r="HJH1688" s="35"/>
      <c r="HJI1688" s="34"/>
      <c r="HJP1688" s="35"/>
      <c r="HJQ1688" s="34"/>
      <c r="HJX1688" s="35"/>
      <c r="HJY1688" s="34"/>
      <c r="HKF1688" s="35"/>
      <c r="HKG1688" s="34"/>
      <c r="HKN1688" s="35"/>
      <c r="HKO1688" s="34"/>
      <c r="HKV1688" s="35"/>
      <c r="HKW1688" s="34"/>
      <c r="HLD1688" s="35"/>
      <c r="HLE1688" s="34"/>
      <c r="HLL1688" s="35"/>
      <c r="HLM1688" s="34"/>
      <c r="HLT1688" s="35"/>
      <c r="HLU1688" s="34"/>
      <c r="HMB1688" s="35"/>
      <c r="HMC1688" s="34"/>
      <c r="HMJ1688" s="35"/>
      <c r="HMK1688" s="34"/>
      <c r="HMR1688" s="35"/>
      <c r="HMS1688" s="34"/>
      <c r="HMZ1688" s="35"/>
      <c r="HNA1688" s="34"/>
      <c r="HNH1688" s="35"/>
      <c r="HNI1688" s="34"/>
      <c r="HNP1688" s="35"/>
      <c r="HNQ1688" s="34"/>
      <c r="HNX1688" s="35"/>
      <c r="HNY1688" s="34"/>
      <c r="HOF1688" s="35"/>
      <c r="HOG1688" s="34"/>
      <c r="HON1688" s="35"/>
      <c r="HOO1688" s="34"/>
      <c r="HOV1688" s="35"/>
      <c r="HOW1688" s="34"/>
      <c r="HPD1688" s="35"/>
      <c r="HPE1688" s="34"/>
      <c r="HPL1688" s="35"/>
      <c r="HPM1688" s="34"/>
      <c r="HPT1688" s="35"/>
      <c r="HPU1688" s="34"/>
      <c r="HQB1688" s="35"/>
      <c r="HQC1688" s="34"/>
      <c r="HQJ1688" s="35"/>
      <c r="HQK1688" s="34"/>
      <c r="HQR1688" s="35"/>
      <c r="HQS1688" s="34"/>
      <c r="HQZ1688" s="35"/>
      <c r="HRA1688" s="34"/>
      <c r="HRH1688" s="35"/>
      <c r="HRI1688" s="34"/>
      <c r="HRP1688" s="35"/>
      <c r="HRQ1688" s="34"/>
      <c r="HRX1688" s="35"/>
      <c r="HRY1688" s="34"/>
      <c r="HSF1688" s="35"/>
      <c r="HSG1688" s="34"/>
      <c r="HSN1688" s="35"/>
      <c r="HSO1688" s="34"/>
      <c r="HSV1688" s="35"/>
      <c r="HSW1688" s="34"/>
      <c r="HTD1688" s="35"/>
      <c r="HTE1688" s="34"/>
      <c r="HTL1688" s="35"/>
      <c r="HTM1688" s="34"/>
      <c r="HTT1688" s="35"/>
      <c r="HTU1688" s="34"/>
      <c r="HUB1688" s="35"/>
      <c r="HUC1688" s="34"/>
      <c r="HUJ1688" s="35"/>
      <c r="HUK1688" s="34"/>
      <c r="HUR1688" s="35"/>
      <c r="HUS1688" s="34"/>
      <c r="HUZ1688" s="35"/>
      <c r="HVA1688" s="34"/>
      <c r="HVH1688" s="35"/>
      <c r="HVI1688" s="34"/>
      <c r="HVP1688" s="35"/>
      <c r="HVQ1688" s="34"/>
      <c r="HVX1688" s="35"/>
      <c r="HVY1688" s="34"/>
      <c r="HWF1688" s="35"/>
      <c r="HWG1688" s="34"/>
      <c r="HWN1688" s="35"/>
      <c r="HWO1688" s="34"/>
      <c r="HWV1688" s="35"/>
      <c r="HWW1688" s="34"/>
      <c r="HXD1688" s="35"/>
      <c r="HXE1688" s="34"/>
      <c r="HXL1688" s="35"/>
      <c r="HXM1688" s="34"/>
      <c r="HXT1688" s="35"/>
      <c r="HXU1688" s="34"/>
      <c r="HYB1688" s="35"/>
      <c r="HYC1688" s="34"/>
      <c r="HYJ1688" s="35"/>
      <c r="HYK1688" s="34"/>
      <c r="HYR1688" s="35"/>
      <c r="HYS1688" s="34"/>
      <c r="HYZ1688" s="35"/>
      <c r="HZA1688" s="34"/>
      <c r="HZH1688" s="35"/>
      <c r="HZI1688" s="34"/>
      <c r="HZP1688" s="35"/>
      <c r="HZQ1688" s="34"/>
      <c r="HZX1688" s="35"/>
      <c r="HZY1688" s="34"/>
      <c r="IAF1688" s="35"/>
      <c r="IAG1688" s="34"/>
      <c r="IAN1688" s="35"/>
      <c r="IAO1688" s="34"/>
      <c r="IAV1688" s="35"/>
      <c r="IAW1688" s="34"/>
      <c r="IBD1688" s="35"/>
      <c r="IBE1688" s="34"/>
      <c r="IBL1688" s="35"/>
      <c r="IBM1688" s="34"/>
      <c r="IBT1688" s="35"/>
      <c r="IBU1688" s="34"/>
      <c r="ICB1688" s="35"/>
      <c r="ICC1688" s="34"/>
      <c r="ICJ1688" s="35"/>
      <c r="ICK1688" s="34"/>
      <c r="ICR1688" s="35"/>
      <c r="ICS1688" s="34"/>
      <c r="ICZ1688" s="35"/>
      <c r="IDA1688" s="34"/>
      <c r="IDH1688" s="35"/>
      <c r="IDI1688" s="34"/>
      <c r="IDP1688" s="35"/>
      <c r="IDQ1688" s="34"/>
      <c r="IDX1688" s="35"/>
      <c r="IDY1688" s="34"/>
      <c r="IEF1688" s="35"/>
      <c r="IEG1688" s="34"/>
      <c r="IEN1688" s="35"/>
      <c r="IEO1688" s="34"/>
      <c r="IEV1688" s="35"/>
      <c r="IEW1688" s="34"/>
      <c r="IFD1688" s="35"/>
      <c r="IFE1688" s="34"/>
      <c r="IFL1688" s="35"/>
      <c r="IFM1688" s="34"/>
      <c r="IFT1688" s="35"/>
      <c r="IFU1688" s="34"/>
      <c r="IGB1688" s="35"/>
      <c r="IGC1688" s="34"/>
      <c r="IGJ1688" s="35"/>
      <c r="IGK1688" s="34"/>
      <c r="IGR1688" s="35"/>
      <c r="IGS1688" s="34"/>
      <c r="IGZ1688" s="35"/>
      <c r="IHA1688" s="34"/>
      <c r="IHH1688" s="35"/>
      <c r="IHI1688" s="34"/>
      <c r="IHP1688" s="35"/>
      <c r="IHQ1688" s="34"/>
      <c r="IHX1688" s="35"/>
      <c r="IHY1688" s="34"/>
      <c r="IIF1688" s="35"/>
      <c r="IIG1688" s="34"/>
      <c r="IIN1688" s="35"/>
      <c r="IIO1688" s="34"/>
      <c r="IIV1688" s="35"/>
      <c r="IIW1688" s="34"/>
      <c r="IJD1688" s="35"/>
      <c r="IJE1688" s="34"/>
      <c r="IJL1688" s="35"/>
      <c r="IJM1688" s="34"/>
      <c r="IJT1688" s="35"/>
      <c r="IJU1688" s="34"/>
      <c r="IKB1688" s="35"/>
      <c r="IKC1688" s="34"/>
      <c r="IKJ1688" s="35"/>
      <c r="IKK1688" s="34"/>
      <c r="IKR1688" s="35"/>
      <c r="IKS1688" s="34"/>
      <c r="IKZ1688" s="35"/>
      <c r="ILA1688" s="34"/>
      <c r="ILH1688" s="35"/>
      <c r="ILI1688" s="34"/>
      <c r="ILP1688" s="35"/>
      <c r="ILQ1688" s="34"/>
      <c r="ILX1688" s="35"/>
      <c r="ILY1688" s="34"/>
      <c r="IMF1688" s="35"/>
      <c r="IMG1688" s="34"/>
      <c r="IMN1688" s="35"/>
      <c r="IMO1688" s="34"/>
      <c r="IMV1688" s="35"/>
      <c r="IMW1688" s="34"/>
      <c r="IND1688" s="35"/>
      <c r="INE1688" s="34"/>
      <c r="INL1688" s="35"/>
      <c r="INM1688" s="34"/>
      <c r="INT1688" s="35"/>
      <c r="INU1688" s="34"/>
      <c r="IOB1688" s="35"/>
      <c r="IOC1688" s="34"/>
      <c r="IOJ1688" s="35"/>
      <c r="IOK1688" s="34"/>
      <c r="IOR1688" s="35"/>
      <c r="IOS1688" s="34"/>
      <c r="IOZ1688" s="35"/>
      <c r="IPA1688" s="34"/>
      <c r="IPH1688" s="35"/>
      <c r="IPI1688" s="34"/>
      <c r="IPP1688" s="35"/>
      <c r="IPQ1688" s="34"/>
      <c r="IPX1688" s="35"/>
      <c r="IPY1688" s="34"/>
      <c r="IQF1688" s="35"/>
      <c r="IQG1688" s="34"/>
      <c r="IQN1688" s="35"/>
      <c r="IQO1688" s="34"/>
      <c r="IQV1688" s="35"/>
      <c r="IQW1688" s="34"/>
      <c r="IRD1688" s="35"/>
      <c r="IRE1688" s="34"/>
      <c r="IRL1688" s="35"/>
      <c r="IRM1688" s="34"/>
      <c r="IRT1688" s="35"/>
      <c r="IRU1688" s="34"/>
      <c r="ISB1688" s="35"/>
      <c r="ISC1688" s="34"/>
      <c r="ISJ1688" s="35"/>
      <c r="ISK1688" s="34"/>
      <c r="ISR1688" s="35"/>
      <c r="ISS1688" s="34"/>
      <c r="ISZ1688" s="35"/>
      <c r="ITA1688" s="34"/>
      <c r="ITH1688" s="35"/>
      <c r="ITI1688" s="34"/>
      <c r="ITP1688" s="35"/>
      <c r="ITQ1688" s="34"/>
      <c r="ITX1688" s="35"/>
      <c r="ITY1688" s="34"/>
      <c r="IUF1688" s="35"/>
      <c r="IUG1688" s="34"/>
      <c r="IUN1688" s="35"/>
      <c r="IUO1688" s="34"/>
      <c r="IUV1688" s="35"/>
      <c r="IUW1688" s="34"/>
      <c r="IVD1688" s="35"/>
      <c r="IVE1688" s="34"/>
      <c r="IVL1688" s="35"/>
      <c r="IVM1688" s="34"/>
      <c r="IVT1688" s="35"/>
      <c r="IVU1688" s="34"/>
      <c r="IWB1688" s="35"/>
      <c r="IWC1688" s="34"/>
      <c r="IWJ1688" s="35"/>
      <c r="IWK1688" s="34"/>
      <c r="IWR1688" s="35"/>
      <c r="IWS1688" s="34"/>
      <c r="IWZ1688" s="35"/>
      <c r="IXA1688" s="34"/>
      <c r="IXH1688" s="35"/>
      <c r="IXI1688" s="34"/>
      <c r="IXP1688" s="35"/>
      <c r="IXQ1688" s="34"/>
      <c r="IXX1688" s="35"/>
      <c r="IXY1688" s="34"/>
      <c r="IYF1688" s="35"/>
      <c r="IYG1688" s="34"/>
      <c r="IYN1688" s="35"/>
      <c r="IYO1688" s="34"/>
      <c r="IYV1688" s="35"/>
      <c r="IYW1688" s="34"/>
      <c r="IZD1688" s="35"/>
      <c r="IZE1688" s="34"/>
      <c r="IZL1688" s="35"/>
      <c r="IZM1688" s="34"/>
      <c r="IZT1688" s="35"/>
      <c r="IZU1688" s="34"/>
      <c r="JAB1688" s="35"/>
      <c r="JAC1688" s="34"/>
      <c r="JAJ1688" s="35"/>
      <c r="JAK1688" s="34"/>
      <c r="JAR1688" s="35"/>
      <c r="JAS1688" s="34"/>
      <c r="JAZ1688" s="35"/>
      <c r="JBA1688" s="34"/>
      <c r="JBH1688" s="35"/>
      <c r="JBI1688" s="34"/>
      <c r="JBP1688" s="35"/>
      <c r="JBQ1688" s="34"/>
      <c r="JBX1688" s="35"/>
      <c r="JBY1688" s="34"/>
      <c r="JCF1688" s="35"/>
      <c r="JCG1688" s="34"/>
      <c r="JCN1688" s="35"/>
      <c r="JCO1688" s="34"/>
      <c r="JCV1688" s="35"/>
      <c r="JCW1688" s="34"/>
      <c r="JDD1688" s="35"/>
      <c r="JDE1688" s="34"/>
      <c r="JDL1688" s="35"/>
      <c r="JDM1688" s="34"/>
      <c r="JDT1688" s="35"/>
      <c r="JDU1688" s="34"/>
      <c r="JEB1688" s="35"/>
      <c r="JEC1688" s="34"/>
      <c r="JEJ1688" s="35"/>
      <c r="JEK1688" s="34"/>
      <c r="JER1688" s="35"/>
      <c r="JES1688" s="34"/>
      <c r="JEZ1688" s="35"/>
      <c r="JFA1688" s="34"/>
      <c r="JFH1688" s="35"/>
      <c r="JFI1688" s="34"/>
      <c r="JFP1688" s="35"/>
      <c r="JFQ1688" s="34"/>
      <c r="JFX1688" s="35"/>
      <c r="JFY1688" s="34"/>
      <c r="JGF1688" s="35"/>
      <c r="JGG1688" s="34"/>
      <c r="JGN1688" s="35"/>
      <c r="JGO1688" s="34"/>
      <c r="JGV1688" s="35"/>
      <c r="JGW1688" s="34"/>
      <c r="JHD1688" s="35"/>
      <c r="JHE1688" s="34"/>
      <c r="JHL1688" s="35"/>
      <c r="JHM1688" s="34"/>
      <c r="JHT1688" s="35"/>
      <c r="JHU1688" s="34"/>
      <c r="JIB1688" s="35"/>
      <c r="JIC1688" s="34"/>
      <c r="JIJ1688" s="35"/>
      <c r="JIK1688" s="34"/>
      <c r="JIR1688" s="35"/>
      <c r="JIS1688" s="34"/>
      <c r="JIZ1688" s="35"/>
      <c r="JJA1688" s="34"/>
      <c r="JJH1688" s="35"/>
      <c r="JJI1688" s="34"/>
      <c r="JJP1688" s="35"/>
      <c r="JJQ1688" s="34"/>
      <c r="JJX1688" s="35"/>
      <c r="JJY1688" s="34"/>
      <c r="JKF1688" s="35"/>
      <c r="JKG1688" s="34"/>
      <c r="JKN1688" s="35"/>
      <c r="JKO1688" s="34"/>
      <c r="JKV1688" s="35"/>
      <c r="JKW1688" s="34"/>
      <c r="JLD1688" s="35"/>
      <c r="JLE1688" s="34"/>
      <c r="JLL1688" s="35"/>
      <c r="JLM1688" s="34"/>
      <c r="JLT1688" s="35"/>
      <c r="JLU1688" s="34"/>
      <c r="JMB1688" s="35"/>
      <c r="JMC1688" s="34"/>
      <c r="JMJ1688" s="35"/>
      <c r="JMK1688" s="34"/>
      <c r="JMR1688" s="35"/>
      <c r="JMS1688" s="34"/>
      <c r="JMZ1688" s="35"/>
      <c r="JNA1688" s="34"/>
      <c r="JNH1688" s="35"/>
      <c r="JNI1688" s="34"/>
      <c r="JNP1688" s="35"/>
      <c r="JNQ1688" s="34"/>
      <c r="JNX1688" s="35"/>
      <c r="JNY1688" s="34"/>
      <c r="JOF1688" s="35"/>
      <c r="JOG1688" s="34"/>
      <c r="JON1688" s="35"/>
      <c r="JOO1688" s="34"/>
      <c r="JOV1688" s="35"/>
      <c r="JOW1688" s="34"/>
      <c r="JPD1688" s="35"/>
      <c r="JPE1688" s="34"/>
      <c r="JPL1688" s="35"/>
      <c r="JPM1688" s="34"/>
      <c r="JPT1688" s="35"/>
      <c r="JPU1688" s="34"/>
      <c r="JQB1688" s="35"/>
      <c r="JQC1688" s="34"/>
      <c r="JQJ1688" s="35"/>
      <c r="JQK1688" s="34"/>
      <c r="JQR1688" s="35"/>
      <c r="JQS1688" s="34"/>
      <c r="JQZ1688" s="35"/>
      <c r="JRA1688" s="34"/>
      <c r="JRH1688" s="35"/>
      <c r="JRI1688" s="34"/>
      <c r="JRP1688" s="35"/>
      <c r="JRQ1688" s="34"/>
      <c r="JRX1688" s="35"/>
      <c r="JRY1688" s="34"/>
      <c r="JSF1688" s="35"/>
      <c r="JSG1688" s="34"/>
      <c r="JSN1688" s="35"/>
      <c r="JSO1688" s="34"/>
      <c r="JSV1688" s="35"/>
      <c r="JSW1688" s="34"/>
      <c r="JTD1688" s="35"/>
      <c r="JTE1688" s="34"/>
      <c r="JTL1688" s="35"/>
      <c r="JTM1688" s="34"/>
      <c r="JTT1688" s="35"/>
      <c r="JTU1688" s="34"/>
      <c r="JUB1688" s="35"/>
      <c r="JUC1688" s="34"/>
      <c r="JUJ1688" s="35"/>
      <c r="JUK1688" s="34"/>
      <c r="JUR1688" s="35"/>
      <c r="JUS1688" s="34"/>
      <c r="JUZ1688" s="35"/>
      <c r="JVA1688" s="34"/>
      <c r="JVH1688" s="35"/>
      <c r="JVI1688" s="34"/>
      <c r="JVP1688" s="35"/>
      <c r="JVQ1688" s="34"/>
      <c r="JVX1688" s="35"/>
      <c r="JVY1688" s="34"/>
      <c r="JWF1688" s="35"/>
      <c r="JWG1688" s="34"/>
      <c r="JWN1688" s="35"/>
      <c r="JWO1688" s="34"/>
      <c r="JWV1688" s="35"/>
      <c r="JWW1688" s="34"/>
      <c r="JXD1688" s="35"/>
      <c r="JXE1688" s="34"/>
      <c r="JXL1688" s="35"/>
      <c r="JXM1688" s="34"/>
      <c r="JXT1688" s="35"/>
      <c r="JXU1688" s="34"/>
      <c r="JYB1688" s="35"/>
      <c r="JYC1688" s="34"/>
      <c r="JYJ1688" s="35"/>
      <c r="JYK1688" s="34"/>
      <c r="JYR1688" s="35"/>
      <c r="JYS1688" s="34"/>
      <c r="JYZ1688" s="35"/>
      <c r="JZA1688" s="34"/>
      <c r="JZH1688" s="35"/>
      <c r="JZI1688" s="34"/>
      <c r="JZP1688" s="35"/>
      <c r="JZQ1688" s="34"/>
      <c r="JZX1688" s="35"/>
      <c r="JZY1688" s="34"/>
      <c r="KAF1688" s="35"/>
      <c r="KAG1688" s="34"/>
      <c r="KAN1688" s="35"/>
      <c r="KAO1688" s="34"/>
      <c r="KAV1688" s="35"/>
      <c r="KAW1688" s="34"/>
      <c r="KBD1688" s="35"/>
      <c r="KBE1688" s="34"/>
      <c r="KBL1688" s="35"/>
      <c r="KBM1688" s="34"/>
      <c r="KBT1688" s="35"/>
      <c r="KBU1688" s="34"/>
      <c r="KCB1688" s="35"/>
      <c r="KCC1688" s="34"/>
      <c r="KCJ1688" s="35"/>
      <c r="KCK1688" s="34"/>
      <c r="KCR1688" s="35"/>
      <c r="KCS1688" s="34"/>
      <c r="KCZ1688" s="35"/>
      <c r="KDA1688" s="34"/>
      <c r="KDH1688" s="35"/>
      <c r="KDI1688" s="34"/>
      <c r="KDP1688" s="35"/>
      <c r="KDQ1688" s="34"/>
      <c r="KDX1688" s="35"/>
      <c r="KDY1688" s="34"/>
      <c r="KEF1688" s="35"/>
      <c r="KEG1688" s="34"/>
      <c r="KEN1688" s="35"/>
      <c r="KEO1688" s="34"/>
      <c r="KEV1688" s="35"/>
      <c r="KEW1688" s="34"/>
      <c r="KFD1688" s="35"/>
      <c r="KFE1688" s="34"/>
      <c r="KFL1688" s="35"/>
      <c r="KFM1688" s="34"/>
      <c r="KFT1688" s="35"/>
      <c r="KFU1688" s="34"/>
      <c r="KGB1688" s="35"/>
      <c r="KGC1688" s="34"/>
      <c r="KGJ1688" s="35"/>
      <c r="KGK1688" s="34"/>
      <c r="KGR1688" s="35"/>
      <c r="KGS1688" s="34"/>
      <c r="KGZ1688" s="35"/>
      <c r="KHA1688" s="34"/>
      <c r="KHH1688" s="35"/>
      <c r="KHI1688" s="34"/>
      <c r="KHP1688" s="35"/>
      <c r="KHQ1688" s="34"/>
      <c r="KHX1688" s="35"/>
      <c r="KHY1688" s="34"/>
      <c r="KIF1688" s="35"/>
      <c r="KIG1688" s="34"/>
      <c r="KIN1688" s="35"/>
      <c r="KIO1688" s="34"/>
      <c r="KIV1688" s="35"/>
      <c r="KIW1688" s="34"/>
      <c r="KJD1688" s="35"/>
      <c r="KJE1688" s="34"/>
      <c r="KJL1688" s="35"/>
      <c r="KJM1688" s="34"/>
      <c r="KJT1688" s="35"/>
      <c r="KJU1688" s="34"/>
      <c r="KKB1688" s="35"/>
      <c r="KKC1688" s="34"/>
      <c r="KKJ1688" s="35"/>
      <c r="KKK1688" s="34"/>
      <c r="KKR1688" s="35"/>
      <c r="KKS1688" s="34"/>
      <c r="KKZ1688" s="35"/>
      <c r="KLA1688" s="34"/>
      <c r="KLH1688" s="35"/>
      <c r="KLI1688" s="34"/>
      <c r="KLP1688" s="35"/>
      <c r="KLQ1688" s="34"/>
      <c r="KLX1688" s="35"/>
      <c r="KLY1688" s="34"/>
      <c r="KMF1688" s="35"/>
      <c r="KMG1688" s="34"/>
      <c r="KMN1688" s="35"/>
      <c r="KMO1688" s="34"/>
      <c r="KMV1688" s="35"/>
      <c r="KMW1688" s="34"/>
      <c r="KND1688" s="35"/>
      <c r="KNE1688" s="34"/>
      <c r="KNL1688" s="35"/>
      <c r="KNM1688" s="34"/>
      <c r="KNT1688" s="35"/>
      <c r="KNU1688" s="34"/>
      <c r="KOB1688" s="35"/>
      <c r="KOC1688" s="34"/>
      <c r="KOJ1688" s="35"/>
      <c r="KOK1688" s="34"/>
      <c r="KOR1688" s="35"/>
      <c r="KOS1688" s="34"/>
      <c r="KOZ1688" s="35"/>
      <c r="KPA1688" s="34"/>
      <c r="KPH1688" s="35"/>
      <c r="KPI1688" s="34"/>
      <c r="KPP1688" s="35"/>
      <c r="KPQ1688" s="34"/>
      <c r="KPX1688" s="35"/>
      <c r="KPY1688" s="34"/>
      <c r="KQF1688" s="35"/>
      <c r="KQG1688" s="34"/>
      <c r="KQN1688" s="35"/>
      <c r="KQO1688" s="34"/>
      <c r="KQV1688" s="35"/>
      <c r="KQW1688" s="34"/>
      <c r="KRD1688" s="35"/>
      <c r="KRE1688" s="34"/>
      <c r="KRL1688" s="35"/>
      <c r="KRM1688" s="34"/>
      <c r="KRT1688" s="35"/>
      <c r="KRU1688" s="34"/>
      <c r="KSB1688" s="35"/>
      <c r="KSC1688" s="34"/>
      <c r="KSJ1688" s="35"/>
      <c r="KSK1688" s="34"/>
      <c r="KSR1688" s="35"/>
      <c r="KSS1688" s="34"/>
      <c r="KSZ1688" s="35"/>
      <c r="KTA1688" s="34"/>
      <c r="KTH1688" s="35"/>
      <c r="KTI1688" s="34"/>
      <c r="KTP1688" s="35"/>
      <c r="KTQ1688" s="34"/>
      <c r="KTX1688" s="35"/>
      <c r="KTY1688" s="34"/>
      <c r="KUF1688" s="35"/>
      <c r="KUG1688" s="34"/>
      <c r="KUN1688" s="35"/>
      <c r="KUO1688" s="34"/>
      <c r="KUV1688" s="35"/>
      <c r="KUW1688" s="34"/>
      <c r="KVD1688" s="35"/>
      <c r="KVE1688" s="34"/>
      <c r="KVL1688" s="35"/>
      <c r="KVM1688" s="34"/>
      <c r="KVT1688" s="35"/>
      <c r="KVU1688" s="34"/>
      <c r="KWB1688" s="35"/>
      <c r="KWC1688" s="34"/>
      <c r="KWJ1688" s="35"/>
      <c r="KWK1688" s="34"/>
      <c r="KWR1688" s="35"/>
      <c r="KWS1688" s="34"/>
      <c r="KWZ1688" s="35"/>
      <c r="KXA1688" s="34"/>
      <c r="KXH1688" s="35"/>
      <c r="KXI1688" s="34"/>
      <c r="KXP1688" s="35"/>
      <c r="KXQ1688" s="34"/>
      <c r="KXX1688" s="35"/>
      <c r="KXY1688" s="34"/>
      <c r="KYF1688" s="35"/>
      <c r="KYG1688" s="34"/>
      <c r="KYN1688" s="35"/>
      <c r="KYO1688" s="34"/>
      <c r="KYV1688" s="35"/>
      <c r="KYW1688" s="34"/>
      <c r="KZD1688" s="35"/>
      <c r="KZE1688" s="34"/>
      <c r="KZL1688" s="35"/>
      <c r="KZM1688" s="34"/>
      <c r="KZT1688" s="35"/>
      <c r="KZU1688" s="34"/>
      <c r="LAB1688" s="35"/>
      <c r="LAC1688" s="34"/>
      <c r="LAJ1688" s="35"/>
      <c r="LAK1688" s="34"/>
      <c r="LAR1688" s="35"/>
      <c r="LAS1688" s="34"/>
      <c r="LAZ1688" s="35"/>
      <c r="LBA1688" s="34"/>
      <c r="LBH1688" s="35"/>
      <c r="LBI1688" s="34"/>
      <c r="LBP1688" s="35"/>
      <c r="LBQ1688" s="34"/>
      <c r="LBX1688" s="35"/>
      <c r="LBY1688" s="34"/>
      <c r="LCF1688" s="35"/>
      <c r="LCG1688" s="34"/>
      <c r="LCN1688" s="35"/>
      <c r="LCO1688" s="34"/>
      <c r="LCV1688" s="35"/>
      <c r="LCW1688" s="34"/>
      <c r="LDD1688" s="35"/>
      <c r="LDE1688" s="34"/>
      <c r="LDL1688" s="35"/>
      <c r="LDM1688" s="34"/>
      <c r="LDT1688" s="35"/>
      <c r="LDU1688" s="34"/>
      <c r="LEB1688" s="35"/>
      <c r="LEC1688" s="34"/>
      <c r="LEJ1688" s="35"/>
      <c r="LEK1688" s="34"/>
      <c r="LER1688" s="35"/>
      <c r="LES1688" s="34"/>
      <c r="LEZ1688" s="35"/>
      <c r="LFA1688" s="34"/>
      <c r="LFH1688" s="35"/>
      <c r="LFI1688" s="34"/>
      <c r="LFP1688" s="35"/>
      <c r="LFQ1688" s="34"/>
      <c r="LFX1688" s="35"/>
      <c r="LFY1688" s="34"/>
      <c r="LGF1688" s="35"/>
      <c r="LGG1688" s="34"/>
      <c r="LGN1688" s="35"/>
      <c r="LGO1688" s="34"/>
      <c r="LGV1688" s="35"/>
      <c r="LGW1688" s="34"/>
      <c r="LHD1688" s="35"/>
      <c r="LHE1688" s="34"/>
      <c r="LHL1688" s="35"/>
      <c r="LHM1688" s="34"/>
      <c r="LHT1688" s="35"/>
      <c r="LHU1688" s="34"/>
      <c r="LIB1688" s="35"/>
      <c r="LIC1688" s="34"/>
      <c r="LIJ1688" s="35"/>
      <c r="LIK1688" s="34"/>
      <c r="LIR1688" s="35"/>
      <c r="LIS1688" s="34"/>
      <c r="LIZ1688" s="35"/>
      <c r="LJA1688" s="34"/>
      <c r="LJH1688" s="35"/>
      <c r="LJI1688" s="34"/>
      <c r="LJP1688" s="35"/>
      <c r="LJQ1688" s="34"/>
      <c r="LJX1688" s="35"/>
      <c r="LJY1688" s="34"/>
      <c r="LKF1688" s="35"/>
      <c r="LKG1688" s="34"/>
      <c r="LKN1688" s="35"/>
      <c r="LKO1688" s="34"/>
      <c r="LKV1688" s="35"/>
      <c r="LKW1688" s="34"/>
      <c r="LLD1688" s="35"/>
      <c r="LLE1688" s="34"/>
      <c r="LLL1688" s="35"/>
      <c r="LLM1688" s="34"/>
      <c r="LLT1688" s="35"/>
      <c r="LLU1688" s="34"/>
      <c r="LMB1688" s="35"/>
      <c r="LMC1688" s="34"/>
      <c r="LMJ1688" s="35"/>
      <c r="LMK1688" s="34"/>
      <c r="LMR1688" s="35"/>
      <c r="LMS1688" s="34"/>
      <c r="LMZ1688" s="35"/>
      <c r="LNA1688" s="34"/>
      <c r="LNH1688" s="35"/>
      <c r="LNI1688" s="34"/>
      <c r="LNP1688" s="35"/>
      <c r="LNQ1688" s="34"/>
      <c r="LNX1688" s="35"/>
      <c r="LNY1688" s="34"/>
      <c r="LOF1688" s="35"/>
      <c r="LOG1688" s="34"/>
      <c r="LON1688" s="35"/>
      <c r="LOO1688" s="34"/>
      <c r="LOV1688" s="35"/>
      <c r="LOW1688" s="34"/>
      <c r="LPD1688" s="35"/>
      <c r="LPE1688" s="34"/>
      <c r="LPL1688" s="35"/>
      <c r="LPM1688" s="34"/>
      <c r="LPT1688" s="35"/>
      <c r="LPU1688" s="34"/>
      <c r="LQB1688" s="35"/>
      <c r="LQC1688" s="34"/>
      <c r="LQJ1688" s="35"/>
      <c r="LQK1688" s="34"/>
      <c r="LQR1688" s="35"/>
      <c r="LQS1688" s="34"/>
      <c r="LQZ1688" s="35"/>
      <c r="LRA1688" s="34"/>
      <c r="LRH1688" s="35"/>
      <c r="LRI1688" s="34"/>
      <c r="LRP1688" s="35"/>
      <c r="LRQ1688" s="34"/>
      <c r="LRX1688" s="35"/>
      <c r="LRY1688" s="34"/>
      <c r="LSF1688" s="35"/>
      <c r="LSG1688" s="34"/>
      <c r="LSN1688" s="35"/>
      <c r="LSO1688" s="34"/>
      <c r="LSV1688" s="35"/>
      <c r="LSW1688" s="34"/>
      <c r="LTD1688" s="35"/>
      <c r="LTE1688" s="34"/>
      <c r="LTL1688" s="35"/>
      <c r="LTM1688" s="34"/>
      <c r="LTT1688" s="35"/>
      <c r="LTU1688" s="34"/>
      <c r="LUB1688" s="35"/>
      <c r="LUC1688" s="34"/>
      <c r="LUJ1688" s="35"/>
      <c r="LUK1688" s="34"/>
      <c r="LUR1688" s="35"/>
      <c r="LUS1688" s="34"/>
      <c r="LUZ1688" s="35"/>
      <c r="LVA1688" s="34"/>
      <c r="LVH1688" s="35"/>
      <c r="LVI1688" s="34"/>
      <c r="LVP1688" s="35"/>
      <c r="LVQ1688" s="34"/>
      <c r="LVX1688" s="35"/>
      <c r="LVY1688" s="34"/>
      <c r="LWF1688" s="35"/>
      <c r="LWG1688" s="34"/>
      <c r="LWN1688" s="35"/>
      <c r="LWO1688" s="34"/>
      <c r="LWV1688" s="35"/>
      <c r="LWW1688" s="34"/>
      <c r="LXD1688" s="35"/>
      <c r="LXE1688" s="34"/>
      <c r="LXL1688" s="35"/>
      <c r="LXM1688" s="34"/>
      <c r="LXT1688" s="35"/>
      <c r="LXU1688" s="34"/>
      <c r="LYB1688" s="35"/>
      <c r="LYC1688" s="34"/>
      <c r="LYJ1688" s="35"/>
      <c r="LYK1688" s="34"/>
      <c r="LYR1688" s="35"/>
      <c r="LYS1688" s="34"/>
      <c r="LYZ1688" s="35"/>
      <c r="LZA1688" s="34"/>
      <c r="LZH1688" s="35"/>
      <c r="LZI1688" s="34"/>
      <c r="LZP1688" s="35"/>
      <c r="LZQ1688" s="34"/>
      <c r="LZX1688" s="35"/>
      <c r="LZY1688" s="34"/>
      <c r="MAF1688" s="35"/>
      <c r="MAG1688" s="34"/>
      <c r="MAN1688" s="35"/>
      <c r="MAO1688" s="34"/>
      <c r="MAV1688" s="35"/>
      <c r="MAW1688" s="34"/>
      <c r="MBD1688" s="35"/>
      <c r="MBE1688" s="34"/>
      <c r="MBL1688" s="35"/>
      <c r="MBM1688" s="34"/>
      <c r="MBT1688" s="35"/>
      <c r="MBU1688" s="34"/>
      <c r="MCB1688" s="35"/>
      <c r="MCC1688" s="34"/>
      <c r="MCJ1688" s="35"/>
      <c r="MCK1688" s="34"/>
      <c r="MCR1688" s="35"/>
      <c r="MCS1688" s="34"/>
      <c r="MCZ1688" s="35"/>
      <c r="MDA1688" s="34"/>
      <c r="MDH1688" s="35"/>
      <c r="MDI1688" s="34"/>
      <c r="MDP1688" s="35"/>
      <c r="MDQ1688" s="34"/>
      <c r="MDX1688" s="35"/>
      <c r="MDY1688" s="34"/>
      <c r="MEF1688" s="35"/>
      <c r="MEG1688" s="34"/>
      <c r="MEN1688" s="35"/>
      <c r="MEO1688" s="34"/>
      <c r="MEV1688" s="35"/>
      <c r="MEW1688" s="34"/>
      <c r="MFD1688" s="35"/>
      <c r="MFE1688" s="34"/>
      <c r="MFL1688" s="35"/>
      <c r="MFM1688" s="34"/>
      <c r="MFT1688" s="35"/>
      <c r="MFU1688" s="34"/>
      <c r="MGB1688" s="35"/>
      <c r="MGC1688" s="34"/>
      <c r="MGJ1688" s="35"/>
      <c r="MGK1688" s="34"/>
      <c r="MGR1688" s="35"/>
      <c r="MGS1688" s="34"/>
      <c r="MGZ1688" s="35"/>
      <c r="MHA1688" s="34"/>
      <c r="MHH1688" s="35"/>
      <c r="MHI1688" s="34"/>
      <c r="MHP1688" s="35"/>
      <c r="MHQ1688" s="34"/>
      <c r="MHX1688" s="35"/>
      <c r="MHY1688" s="34"/>
      <c r="MIF1688" s="35"/>
      <c r="MIG1688" s="34"/>
      <c r="MIN1688" s="35"/>
      <c r="MIO1688" s="34"/>
      <c r="MIV1688" s="35"/>
      <c r="MIW1688" s="34"/>
      <c r="MJD1688" s="35"/>
      <c r="MJE1688" s="34"/>
      <c r="MJL1688" s="35"/>
      <c r="MJM1688" s="34"/>
      <c r="MJT1688" s="35"/>
      <c r="MJU1688" s="34"/>
      <c r="MKB1688" s="35"/>
      <c r="MKC1688" s="34"/>
      <c r="MKJ1688" s="35"/>
      <c r="MKK1688" s="34"/>
      <c r="MKR1688" s="35"/>
      <c r="MKS1688" s="34"/>
      <c r="MKZ1688" s="35"/>
      <c r="MLA1688" s="34"/>
      <c r="MLH1688" s="35"/>
      <c r="MLI1688" s="34"/>
      <c r="MLP1688" s="35"/>
      <c r="MLQ1688" s="34"/>
      <c r="MLX1688" s="35"/>
      <c r="MLY1688" s="34"/>
      <c r="MMF1688" s="35"/>
      <c r="MMG1688" s="34"/>
      <c r="MMN1688" s="35"/>
      <c r="MMO1688" s="34"/>
      <c r="MMV1688" s="35"/>
      <c r="MMW1688" s="34"/>
      <c r="MND1688" s="35"/>
      <c r="MNE1688" s="34"/>
      <c r="MNL1688" s="35"/>
      <c r="MNM1688" s="34"/>
      <c r="MNT1688" s="35"/>
      <c r="MNU1688" s="34"/>
      <c r="MOB1688" s="35"/>
      <c r="MOC1688" s="34"/>
      <c r="MOJ1688" s="35"/>
      <c r="MOK1688" s="34"/>
      <c r="MOR1688" s="35"/>
      <c r="MOS1688" s="34"/>
      <c r="MOZ1688" s="35"/>
      <c r="MPA1688" s="34"/>
      <c r="MPH1688" s="35"/>
      <c r="MPI1688" s="34"/>
      <c r="MPP1688" s="35"/>
      <c r="MPQ1688" s="34"/>
      <c r="MPX1688" s="35"/>
      <c r="MPY1688" s="34"/>
      <c r="MQF1688" s="35"/>
      <c r="MQG1688" s="34"/>
      <c r="MQN1688" s="35"/>
      <c r="MQO1688" s="34"/>
      <c r="MQV1688" s="35"/>
      <c r="MQW1688" s="34"/>
      <c r="MRD1688" s="35"/>
      <c r="MRE1688" s="34"/>
      <c r="MRL1688" s="35"/>
      <c r="MRM1688" s="34"/>
      <c r="MRT1688" s="35"/>
      <c r="MRU1688" s="34"/>
      <c r="MSB1688" s="35"/>
      <c r="MSC1688" s="34"/>
      <c r="MSJ1688" s="35"/>
      <c r="MSK1688" s="34"/>
      <c r="MSR1688" s="35"/>
      <c r="MSS1688" s="34"/>
      <c r="MSZ1688" s="35"/>
      <c r="MTA1688" s="34"/>
      <c r="MTH1688" s="35"/>
      <c r="MTI1688" s="34"/>
      <c r="MTP1688" s="35"/>
      <c r="MTQ1688" s="34"/>
      <c r="MTX1688" s="35"/>
      <c r="MTY1688" s="34"/>
      <c r="MUF1688" s="35"/>
      <c r="MUG1688" s="34"/>
      <c r="MUN1688" s="35"/>
      <c r="MUO1688" s="34"/>
      <c r="MUV1688" s="35"/>
      <c r="MUW1688" s="34"/>
      <c r="MVD1688" s="35"/>
      <c r="MVE1688" s="34"/>
      <c r="MVL1688" s="35"/>
      <c r="MVM1688" s="34"/>
      <c r="MVT1688" s="35"/>
      <c r="MVU1688" s="34"/>
      <c r="MWB1688" s="35"/>
      <c r="MWC1688" s="34"/>
      <c r="MWJ1688" s="35"/>
      <c r="MWK1688" s="34"/>
      <c r="MWR1688" s="35"/>
      <c r="MWS1688" s="34"/>
      <c r="MWZ1688" s="35"/>
      <c r="MXA1688" s="34"/>
      <c r="MXH1688" s="35"/>
      <c r="MXI1688" s="34"/>
      <c r="MXP1688" s="35"/>
      <c r="MXQ1688" s="34"/>
      <c r="MXX1688" s="35"/>
      <c r="MXY1688" s="34"/>
      <c r="MYF1688" s="35"/>
      <c r="MYG1688" s="34"/>
      <c r="MYN1688" s="35"/>
      <c r="MYO1688" s="34"/>
      <c r="MYV1688" s="35"/>
      <c r="MYW1688" s="34"/>
      <c r="MZD1688" s="35"/>
      <c r="MZE1688" s="34"/>
      <c r="MZL1688" s="35"/>
      <c r="MZM1688" s="34"/>
      <c r="MZT1688" s="35"/>
      <c r="MZU1688" s="34"/>
      <c r="NAB1688" s="35"/>
      <c r="NAC1688" s="34"/>
      <c r="NAJ1688" s="35"/>
      <c r="NAK1688" s="34"/>
      <c r="NAR1688" s="35"/>
      <c r="NAS1688" s="34"/>
      <c r="NAZ1688" s="35"/>
      <c r="NBA1688" s="34"/>
      <c r="NBH1688" s="35"/>
      <c r="NBI1688" s="34"/>
      <c r="NBP1688" s="35"/>
      <c r="NBQ1688" s="34"/>
      <c r="NBX1688" s="35"/>
      <c r="NBY1688" s="34"/>
      <c r="NCF1688" s="35"/>
      <c r="NCG1688" s="34"/>
      <c r="NCN1688" s="35"/>
      <c r="NCO1688" s="34"/>
      <c r="NCV1688" s="35"/>
      <c r="NCW1688" s="34"/>
      <c r="NDD1688" s="35"/>
      <c r="NDE1688" s="34"/>
      <c r="NDL1688" s="35"/>
      <c r="NDM1688" s="34"/>
      <c r="NDT1688" s="35"/>
      <c r="NDU1688" s="34"/>
      <c r="NEB1688" s="35"/>
      <c r="NEC1688" s="34"/>
      <c r="NEJ1688" s="35"/>
      <c r="NEK1688" s="34"/>
      <c r="NER1688" s="35"/>
      <c r="NES1688" s="34"/>
      <c r="NEZ1688" s="35"/>
      <c r="NFA1688" s="34"/>
      <c r="NFH1688" s="35"/>
      <c r="NFI1688" s="34"/>
      <c r="NFP1688" s="35"/>
      <c r="NFQ1688" s="34"/>
      <c r="NFX1688" s="35"/>
      <c r="NFY1688" s="34"/>
      <c r="NGF1688" s="35"/>
      <c r="NGG1688" s="34"/>
      <c r="NGN1688" s="35"/>
      <c r="NGO1688" s="34"/>
      <c r="NGV1688" s="35"/>
      <c r="NGW1688" s="34"/>
      <c r="NHD1688" s="35"/>
      <c r="NHE1688" s="34"/>
      <c r="NHL1688" s="35"/>
      <c r="NHM1688" s="34"/>
      <c r="NHT1688" s="35"/>
      <c r="NHU1688" s="34"/>
      <c r="NIB1688" s="35"/>
      <c r="NIC1688" s="34"/>
      <c r="NIJ1688" s="35"/>
      <c r="NIK1688" s="34"/>
      <c r="NIR1688" s="35"/>
      <c r="NIS1688" s="34"/>
      <c r="NIZ1688" s="35"/>
      <c r="NJA1688" s="34"/>
      <c r="NJH1688" s="35"/>
      <c r="NJI1688" s="34"/>
      <c r="NJP1688" s="35"/>
      <c r="NJQ1688" s="34"/>
      <c r="NJX1688" s="35"/>
      <c r="NJY1688" s="34"/>
      <c r="NKF1688" s="35"/>
      <c r="NKG1688" s="34"/>
      <c r="NKN1688" s="35"/>
      <c r="NKO1688" s="34"/>
      <c r="NKV1688" s="35"/>
      <c r="NKW1688" s="34"/>
      <c r="NLD1688" s="35"/>
      <c r="NLE1688" s="34"/>
      <c r="NLL1688" s="35"/>
      <c r="NLM1688" s="34"/>
      <c r="NLT1688" s="35"/>
      <c r="NLU1688" s="34"/>
      <c r="NMB1688" s="35"/>
      <c r="NMC1688" s="34"/>
      <c r="NMJ1688" s="35"/>
      <c r="NMK1688" s="34"/>
      <c r="NMR1688" s="35"/>
      <c r="NMS1688" s="34"/>
      <c r="NMZ1688" s="35"/>
      <c r="NNA1688" s="34"/>
      <c r="NNH1688" s="35"/>
      <c r="NNI1688" s="34"/>
      <c r="NNP1688" s="35"/>
      <c r="NNQ1688" s="34"/>
      <c r="NNX1688" s="35"/>
      <c r="NNY1688" s="34"/>
      <c r="NOF1688" s="35"/>
      <c r="NOG1688" s="34"/>
      <c r="NON1688" s="35"/>
      <c r="NOO1688" s="34"/>
      <c r="NOV1688" s="35"/>
      <c r="NOW1688" s="34"/>
      <c r="NPD1688" s="35"/>
      <c r="NPE1688" s="34"/>
      <c r="NPL1688" s="35"/>
      <c r="NPM1688" s="34"/>
      <c r="NPT1688" s="35"/>
      <c r="NPU1688" s="34"/>
      <c r="NQB1688" s="35"/>
      <c r="NQC1688" s="34"/>
      <c r="NQJ1688" s="35"/>
      <c r="NQK1688" s="34"/>
      <c r="NQR1688" s="35"/>
      <c r="NQS1688" s="34"/>
      <c r="NQZ1688" s="35"/>
      <c r="NRA1688" s="34"/>
      <c r="NRH1688" s="35"/>
      <c r="NRI1688" s="34"/>
      <c r="NRP1688" s="35"/>
      <c r="NRQ1688" s="34"/>
      <c r="NRX1688" s="35"/>
      <c r="NRY1688" s="34"/>
      <c r="NSF1688" s="35"/>
      <c r="NSG1688" s="34"/>
      <c r="NSN1688" s="35"/>
      <c r="NSO1688" s="34"/>
      <c r="NSV1688" s="35"/>
      <c r="NSW1688" s="34"/>
      <c r="NTD1688" s="35"/>
      <c r="NTE1688" s="34"/>
      <c r="NTL1688" s="35"/>
      <c r="NTM1688" s="34"/>
      <c r="NTT1688" s="35"/>
      <c r="NTU1688" s="34"/>
      <c r="NUB1688" s="35"/>
      <c r="NUC1688" s="34"/>
      <c r="NUJ1688" s="35"/>
      <c r="NUK1688" s="34"/>
      <c r="NUR1688" s="35"/>
      <c r="NUS1688" s="34"/>
      <c r="NUZ1688" s="35"/>
      <c r="NVA1688" s="34"/>
      <c r="NVH1688" s="35"/>
      <c r="NVI1688" s="34"/>
      <c r="NVP1688" s="35"/>
      <c r="NVQ1688" s="34"/>
      <c r="NVX1688" s="35"/>
      <c r="NVY1688" s="34"/>
      <c r="NWF1688" s="35"/>
      <c r="NWG1688" s="34"/>
      <c r="NWN1688" s="35"/>
      <c r="NWO1688" s="34"/>
      <c r="NWV1688" s="35"/>
      <c r="NWW1688" s="34"/>
      <c r="NXD1688" s="35"/>
      <c r="NXE1688" s="34"/>
      <c r="NXL1688" s="35"/>
      <c r="NXM1688" s="34"/>
      <c r="NXT1688" s="35"/>
      <c r="NXU1688" s="34"/>
      <c r="NYB1688" s="35"/>
      <c r="NYC1688" s="34"/>
      <c r="NYJ1688" s="35"/>
      <c r="NYK1688" s="34"/>
      <c r="NYR1688" s="35"/>
      <c r="NYS1688" s="34"/>
      <c r="NYZ1688" s="35"/>
      <c r="NZA1688" s="34"/>
      <c r="NZH1688" s="35"/>
      <c r="NZI1688" s="34"/>
      <c r="NZP1688" s="35"/>
      <c r="NZQ1688" s="34"/>
      <c r="NZX1688" s="35"/>
      <c r="NZY1688" s="34"/>
      <c r="OAF1688" s="35"/>
      <c r="OAG1688" s="34"/>
      <c r="OAN1688" s="35"/>
      <c r="OAO1688" s="34"/>
      <c r="OAV1688" s="35"/>
      <c r="OAW1688" s="34"/>
      <c r="OBD1688" s="35"/>
      <c r="OBE1688" s="34"/>
      <c r="OBL1688" s="35"/>
      <c r="OBM1688" s="34"/>
      <c r="OBT1688" s="35"/>
      <c r="OBU1688" s="34"/>
      <c r="OCB1688" s="35"/>
      <c r="OCC1688" s="34"/>
      <c r="OCJ1688" s="35"/>
      <c r="OCK1688" s="34"/>
      <c r="OCR1688" s="35"/>
      <c r="OCS1688" s="34"/>
      <c r="OCZ1688" s="35"/>
      <c r="ODA1688" s="34"/>
      <c r="ODH1688" s="35"/>
      <c r="ODI1688" s="34"/>
      <c r="ODP1688" s="35"/>
      <c r="ODQ1688" s="34"/>
      <c r="ODX1688" s="35"/>
      <c r="ODY1688" s="34"/>
      <c r="OEF1688" s="35"/>
      <c r="OEG1688" s="34"/>
      <c r="OEN1688" s="35"/>
      <c r="OEO1688" s="34"/>
      <c r="OEV1688" s="35"/>
      <c r="OEW1688" s="34"/>
      <c r="OFD1688" s="35"/>
      <c r="OFE1688" s="34"/>
      <c r="OFL1688" s="35"/>
      <c r="OFM1688" s="34"/>
      <c r="OFT1688" s="35"/>
      <c r="OFU1688" s="34"/>
      <c r="OGB1688" s="35"/>
      <c r="OGC1688" s="34"/>
      <c r="OGJ1688" s="35"/>
      <c r="OGK1688" s="34"/>
      <c r="OGR1688" s="35"/>
      <c r="OGS1688" s="34"/>
      <c r="OGZ1688" s="35"/>
      <c r="OHA1688" s="34"/>
      <c r="OHH1688" s="35"/>
      <c r="OHI1688" s="34"/>
      <c r="OHP1688" s="35"/>
      <c r="OHQ1688" s="34"/>
      <c r="OHX1688" s="35"/>
      <c r="OHY1688" s="34"/>
      <c r="OIF1688" s="35"/>
      <c r="OIG1688" s="34"/>
      <c r="OIN1688" s="35"/>
      <c r="OIO1688" s="34"/>
      <c r="OIV1688" s="35"/>
      <c r="OIW1688" s="34"/>
      <c r="OJD1688" s="35"/>
      <c r="OJE1688" s="34"/>
      <c r="OJL1688" s="35"/>
      <c r="OJM1688" s="34"/>
      <c r="OJT1688" s="35"/>
      <c r="OJU1688" s="34"/>
      <c r="OKB1688" s="35"/>
      <c r="OKC1688" s="34"/>
      <c r="OKJ1688" s="35"/>
      <c r="OKK1688" s="34"/>
      <c r="OKR1688" s="35"/>
      <c r="OKS1688" s="34"/>
      <c r="OKZ1688" s="35"/>
      <c r="OLA1688" s="34"/>
      <c r="OLH1688" s="35"/>
      <c r="OLI1688" s="34"/>
      <c r="OLP1688" s="35"/>
      <c r="OLQ1688" s="34"/>
      <c r="OLX1688" s="35"/>
      <c r="OLY1688" s="34"/>
      <c r="OMF1688" s="35"/>
      <c r="OMG1688" s="34"/>
      <c r="OMN1688" s="35"/>
      <c r="OMO1688" s="34"/>
      <c r="OMV1688" s="35"/>
      <c r="OMW1688" s="34"/>
      <c r="OND1688" s="35"/>
      <c r="ONE1688" s="34"/>
      <c r="ONL1688" s="35"/>
      <c r="ONM1688" s="34"/>
      <c r="ONT1688" s="35"/>
      <c r="ONU1688" s="34"/>
      <c r="OOB1688" s="35"/>
      <c r="OOC1688" s="34"/>
      <c r="OOJ1688" s="35"/>
      <c r="OOK1688" s="34"/>
      <c r="OOR1688" s="35"/>
      <c r="OOS1688" s="34"/>
      <c r="OOZ1688" s="35"/>
      <c r="OPA1688" s="34"/>
      <c r="OPH1688" s="35"/>
      <c r="OPI1688" s="34"/>
      <c r="OPP1688" s="35"/>
      <c r="OPQ1688" s="34"/>
      <c r="OPX1688" s="35"/>
      <c r="OPY1688" s="34"/>
      <c r="OQF1688" s="35"/>
      <c r="OQG1688" s="34"/>
      <c r="OQN1688" s="35"/>
      <c r="OQO1688" s="34"/>
      <c r="OQV1688" s="35"/>
      <c r="OQW1688" s="34"/>
      <c r="ORD1688" s="35"/>
      <c r="ORE1688" s="34"/>
      <c r="ORL1688" s="35"/>
      <c r="ORM1688" s="34"/>
      <c r="ORT1688" s="35"/>
      <c r="ORU1688" s="34"/>
      <c r="OSB1688" s="35"/>
      <c r="OSC1688" s="34"/>
      <c r="OSJ1688" s="35"/>
      <c r="OSK1688" s="34"/>
      <c r="OSR1688" s="35"/>
      <c r="OSS1688" s="34"/>
      <c r="OSZ1688" s="35"/>
      <c r="OTA1688" s="34"/>
      <c r="OTH1688" s="35"/>
      <c r="OTI1688" s="34"/>
      <c r="OTP1688" s="35"/>
      <c r="OTQ1688" s="34"/>
      <c r="OTX1688" s="35"/>
      <c r="OTY1688" s="34"/>
      <c r="OUF1688" s="35"/>
      <c r="OUG1688" s="34"/>
      <c r="OUN1688" s="35"/>
      <c r="OUO1688" s="34"/>
      <c r="OUV1688" s="35"/>
      <c r="OUW1688" s="34"/>
      <c r="OVD1688" s="35"/>
      <c r="OVE1688" s="34"/>
      <c r="OVL1688" s="35"/>
      <c r="OVM1688" s="34"/>
      <c r="OVT1688" s="35"/>
      <c r="OVU1688" s="34"/>
      <c r="OWB1688" s="35"/>
      <c r="OWC1688" s="34"/>
      <c r="OWJ1688" s="35"/>
      <c r="OWK1688" s="34"/>
      <c r="OWR1688" s="35"/>
      <c r="OWS1688" s="34"/>
      <c r="OWZ1688" s="35"/>
      <c r="OXA1688" s="34"/>
      <c r="OXH1688" s="35"/>
      <c r="OXI1688" s="34"/>
      <c r="OXP1688" s="35"/>
      <c r="OXQ1688" s="34"/>
      <c r="OXX1688" s="35"/>
      <c r="OXY1688" s="34"/>
      <c r="OYF1688" s="35"/>
      <c r="OYG1688" s="34"/>
      <c r="OYN1688" s="35"/>
      <c r="OYO1688" s="34"/>
      <c r="OYV1688" s="35"/>
      <c r="OYW1688" s="34"/>
      <c r="OZD1688" s="35"/>
      <c r="OZE1688" s="34"/>
      <c r="OZL1688" s="35"/>
      <c r="OZM1688" s="34"/>
      <c r="OZT1688" s="35"/>
      <c r="OZU1688" s="34"/>
      <c r="PAB1688" s="35"/>
      <c r="PAC1688" s="34"/>
      <c r="PAJ1688" s="35"/>
      <c r="PAK1688" s="34"/>
      <c r="PAR1688" s="35"/>
      <c r="PAS1688" s="34"/>
      <c r="PAZ1688" s="35"/>
      <c r="PBA1688" s="34"/>
      <c r="PBH1688" s="35"/>
      <c r="PBI1688" s="34"/>
      <c r="PBP1688" s="35"/>
      <c r="PBQ1688" s="34"/>
      <c r="PBX1688" s="35"/>
      <c r="PBY1688" s="34"/>
      <c r="PCF1688" s="35"/>
      <c r="PCG1688" s="34"/>
      <c r="PCN1688" s="35"/>
      <c r="PCO1688" s="34"/>
      <c r="PCV1688" s="35"/>
      <c r="PCW1688" s="34"/>
      <c r="PDD1688" s="35"/>
      <c r="PDE1688" s="34"/>
      <c r="PDL1688" s="35"/>
      <c r="PDM1688" s="34"/>
      <c r="PDT1688" s="35"/>
      <c r="PDU1688" s="34"/>
      <c r="PEB1688" s="35"/>
      <c r="PEC1688" s="34"/>
      <c r="PEJ1688" s="35"/>
      <c r="PEK1688" s="34"/>
      <c r="PER1688" s="35"/>
      <c r="PES1688" s="34"/>
      <c r="PEZ1688" s="35"/>
      <c r="PFA1688" s="34"/>
      <c r="PFH1688" s="35"/>
      <c r="PFI1688" s="34"/>
      <c r="PFP1688" s="35"/>
      <c r="PFQ1688" s="34"/>
      <c r="PFX1688" s="35"/>
      <c r="PFY1688" s="34"/>
      <c r="PGF1688" s="35"/>
      <c r="PGG1688" s="34"/>
      <c r="PGN1688" s="35"/>
      <c r="PGO1688" s="34"/>
      <c r="PGV1688" s="35"/>
      <c r="PGW1688" s="34"/>
      <c r="PHD1688" s="35"/>
      <c r="PHE1688" s="34"/>
      <c r="PHL1688" s="35"/>
      <c r="PHM1688" s="34"/>
      <c r="PHT1688" s="35"/>
      <c r="PHU1688" s="34"/>
      <c r="PIB1688" s="35"/>
      <c r="PIC1688" s="34"/>
      <c r="PIJ1688" s="35"/>
      <c r="PIK1688" s="34"/>
      <c r="PIR1688" s="35"/>
      <c r="PIS1688" s="34"/>
      <c r="PIZ1688" s="35"/>
      <c r="PJA1688" s="34"/>
      <c r="PJH1688" s="35"/>
      <c r="PJI1688" s="34"/>
      <c r="PJP1688" s="35"/>
      <c r="PJQ1688" s="34"/>
      <c r="PJX1688" s="35"/>
      <c r="PJY1688" s="34"/>
      <c r="PKF1688" s="35"/>
      <c r="PKG1688" s="34"/>
      <c r="PKN1688" s="35"/>
      <c r="PKO1688" s="34"/>
      <c r="PKV1688" s="35"/>
      <c r="PKW1688" s="34"/>
      <c r="PLD1688" s="35"/>
      <c r="PLE1688" s="34"/>
      <c r="PLL1688" s="35"/>
      <c r="PLM1688" s="34"/>
      <c r="PLT1688" s="35"/>
      <c r="PLU1688" s="34"/>
      <c r="PMB1688" s="35"/>
      <c r="PMC1688" s="34"/>
      <c r="PMJ1688" s="35"/>
      <c r="PMK1688" s="34"/>
      <c r="PMR1688" s="35"/>
      <c r="PMS1688" s="34"/>
      <c r="PMZ1688" s="35"/>
      <c r="PNA1688" s="34"/>
      <c r="PNH1688" s="35"/>
      <c r="PNI1688" s="34"/>
      <c r="PNP1688" s="35"/>
      <c r="PNQ1688" s="34"/>
      <c r="PNX1688" s="35"/>
      <c r="PNY1688" s="34"/>
      <c r="POF1688" s="35"/>
      <c r="POG1688" s="34"/>
      <c r="PON1688" s="35"/>
      <c r="POO1688" s="34"/>
      <c r="POV1688" s="35"/>
      <c r="POW1688" s="34"/>
      <c r="PPD1688" s="35"/>
      <c r="PPE1688" s="34"/>
      <c r="PPL1688" s="35"/>
      <c r="PPM1688" s="34"/>
      <c r="PPT1688" s="35"/>
      <c r="PPU1688" s="34"/>
      <c r="PQB1688" s="35"/>
      <c r="PQC1688" s="34"/>
      <c r="PQJ1688" s="35"/>
      <c r="PQK1688" s="34"/>
      <c r="PQR1688" s="35"/>
      <c r="PQS1688" s="34"/>
      <c r="PQZ1688" s="35"/>
      <c r="PRA1688" s="34"/>
      <c r="PRH1688" s="35"/>
      <c r="PRI1688" s="34"/>
      <c r="PRP1688" s="35"/>
      <c r="PRQ1688" s="34"/>
      <c r="PRX1688" s="35"/>
      <c r="PRY1688" s="34"/>
      <c r="PSF1688" s="35"/>
      <c r="PSG1688" s="34"/>
      <c r="PSN1688" s="35"/>
      <c r="PSO1688" s="34"/>
      <c r="PSV1688" s="35"/>
      <c r="PSW1688" s="34"/>
      <c r="PTD1688" s="35"/>
      <c r="PTE1688" s="34"/>
      <c r="PTL1688" s="35"/>
      <c r="PTM1688" s="34"/>
      <c r="PTT1688" s="35"/>
      <c r="PTU1688" s="34"/>
      <c r="PUB1688" s="35"/>
      <c r="PUC1688" s="34"/>
      <c r="PUJ1688" s="35"/>
      <c r="PUK1688" s="34"/>
      <c r="PUR1688" s="35"/>
      <c r="PUS1688" s="34"/>
      <c r="PUZ1688" s="35"/>
      <c r="PVA1688" s="34"/>
      <c r="PVH1688" s="35"/>
      <c r="PVI1688" s="34"/>
      <c r="PVP1688" s="35"/>
      <c r="PVQ1688" s="34"/>
      <c r="PVX1688" s="35"/>
      <c r="PVY1688" s="34"/>
      <c r="PWF1688" s="35"/>
      <c r="PWG1688" s="34"/>
      <c r="PWN1688" s="35"/>
      <c r="PWO1688" s="34"/>
      <c r="PWV1688" s="35"/>
      <c r="PWW1688" s="34"/>
      <c r="PXD1688" s="35"/>
      <c r="PXE1688" s="34"/>
      <c r="PXL1688" s="35"/>
      <c r="PXM1688" s="34"/>
      <c r="PXT1688" s="35"/>
      <c r="PXU1688" s="34"/>
      <c r="PYB1688" s="35"/>
      <c r="PYC1688" s="34"/>
      <c r="PYJ1688" s="35"/>
      <c r="PYK1688" s="34"/>
      <c r="PYR1688" s="35"/>
      <c r="PYS1688" s="34"/>
      <c r="PYZ1688" s="35"/>
      <c r="PZA1688" s="34"/>
      <c r="PZH1688" s="35"/>
      <c r="PZI1688" s="34"/>
      <c r="PZP1688" s="35"/>
      <c r="PZQ1688" s="34"/>
      <c r="PZX1688" s="35"/>
      <c r="PZY1688" s="34"/>
      <c r="QAF1688" s="35"/>
      <c r="QAG1688" s="34"/>
      <c r="QAN1688" s="35"/>
      <c r="QAO1688" s="34"/>
      <c r="QAV1688" s="35"/>
      <c r="QAW1688" s="34"/>
      <c r="QBD1688" s="35"/>
      <c r="QBE1688" s="34"/>
      <c r="QBL1688" s="35"/>
      <c r="QBM1688" s="34"/>
      <c r="QBT1688" s="35"/>
      <c r="QBU1688" s="34"/>
      <c r="QCB1688" s="35"/>
      <c r="QCC1688" s="34"/>
      <c r="QCJ1688" s="35"/>
      <c r="QCK1688" s="34"/>
      <c r="QCR1688" s="35"/>
      <c r="QCS1688" s="34"/>
      <c r="QCZ1688" s="35"/>
      <c r="QDA1688" s="34"/>
      <c r="QDH1688" s="35"/>
      <c r="QDI1688" s="34"/>
      <c r="QDP1688" s="35"/>
      <c r="QDQ1688" s="34"/>
      <c r="QDX1688" s="35"/>
      <c r="QDY1688" s="34"/>
      <c r="QEF1688" s="35"/>
      <c r="QEG1688" s="34"/>
      <c r="QEN1688" s="35"/>
      <c r="QEO1688" s="34"/>
      <c r="QEV1688" s="35"/>
      <c r="QEW1688" s="34"/>
      <c r="QFD1688" s="35"/>
      <c r="QFE1688" s="34"/>
      <c r="QFL1688" s="35"/>
      <c r="QFM1688" s="34"/>
      <c r="QFT1688" s="35"/>
      <c r="QFU1688" s="34"/>
      <c r="QGB1688" s="35"/>
      <c r="QGC1688" s="34"/>
      <c r="QGJ1688" s="35"/>
      <c r="QGK1688" s="34"/>
      <c r="QGR1688" s="35"/>
      <c r="QGS1688" s="34"/>
      <c r="QGZ1688" s="35"/>
      <c r="QHA1688" s="34"/>
      <c r="QHH1688" s="35"/>
      <c r="QHI1688" s="34"/>
      <c r="QHP1688" s="35"/>
      <c r="QHQ1688" s="34"/>
      <c r="QHX1688" s="35"/>
      <c r="QHY1688" s="34"/>
      <c r="QIF1688" s="35"/>
      <c r="QIG1688" s="34"/>
      <c r="QIN1688" s="35"/>
      <c r="QIO1688" s="34"/>
      <c r="QIV1688" s="35"/>
      <c r="QIW1688" s="34"/>
      <c r="QJD1688" s="35"/>
      <c r="QJE1688" s="34"/>
      <c r="QJL1688" s="35"/>
      <c r="QJM1688" s="34"/>
      <c r="QJT1688" s="35"/>
      <c r="QJU1688" s="34"/>
      <c r="QKB1688" s="35"/>
      <c r="QKC1688" s="34"/>
      <c r="QKJ1688" s="35"/>
      <c r="QKK1688" s="34"/>
      <c r="QKR1688" s="35"/>
      <c r="QKS1688" s="34"/>
      <c r="QKZ1688" s="35"/>
      <c r="QLA1688" s="34"/>
      <c r="QLH1688" s="35"/>
      <c r="QLI1688" s="34"/>
      <c r="QLP1688" s="35"/>
      <c r="QLQ1688" s="34"/>
      <c r="QLX1688" s="35"/>
      <c r="QLY1688" s="34"/>
      <c r="QMF1688" s="35"/>
      <c r="QMG1688" s="34"/>
      <c r="QMN1688" s="35"/>
      <c r="QMO1688" s="34"/>
      <c r="QMV1688" s="35"/>
      <c r="QMW1688" s="34"/>
      <c r="QND1688" s="35"/>
      <c r="QNE1688" s="34"/>
      <c r="QNL1688" s="35"/>
      <c r="QNM1688" s="34"/>
      <c r="QNT1688" s="35"/>
      <c r="QNU1688" s="34"/>
      <c r="QOB1688" s="35"/>
      <c r="QOC1688" s="34"/>
      <c r="QOJ1688" s="35"/>
      <c r="QOK1688" s="34"/>
      <c r="QOR1688" s="35"/>
      <c r="QOS1688" s="34"/>
      <c r="QOZ1688" s="35"/>
      <c r="QPA1688" s="34"/>
      <c r="QPH1688" s="35"/>
      <c r="QPI1688" s="34"/>
      <c r="QPP1688" s="35"/>
      <c r="QPQ1688" s="34"/>
      <c r="QPX1688" s="35"/>
      <c r="QPY1688" s="34"/>
      <c r="QQF1688" s="35"/>
      <c r="QQG1688" s="34"/>
      <c r="QQN1688" s="35"/>
      <c r="QQO1688" s="34"/>
      <c r="QQV1688" s="35"/>
      <c r="QQW1688" s="34"/>
      <c r="QRD1688" s="35"/>
      <c r="QRE1688" s="34"/>
      <c r="QRL1688" s="35"/>
      <c r="QRM1688" s="34"/>
      <c r="QRT1688" s="35"/>
      <c r="QRU1688" s="34"/>
      <c r="QSB1688" s="35"/>
      <c r="QSC1688" s="34"/>
      <c r="QSJ1688" s="35"/>
      <c r="QSK1688" s="34"/>
      <c r="QSR1688" s="35"/>
      <c r="QSS1688" s="34"/>
      <c r="QSZ1688" s="35"/>
      <c r="QTA1688" s="34"/>
      <c r="QTH1688" s="35"/>
      <c r="QTI1688" s="34"/>
      <c r="QTP1688" s="35"/>
      <c r="QTQ1688" s="34"/>
      <c r="QTX1688" s="35"/>
      <c r="QTY1688" s="34"/>
      <c r="QUF1688" s="35"/>
      <c r="QUG1688" s="34"/>
      <c r="QUN1688" s="35"/>
      <c r="QUO1688" s="34"/>
      <c r="QUV1688" s="35"/>
      <c r="QUW1688" s="34"/>
      <c r="QVD1688" s="35"/>
      <c r="QVE1688" s="34"/>
      <c r="QVL1688" s="35"/>
      <c r="QVM1688" s="34"/>
      <c r="QVT1688" s="35"/>
      <c r="QVU1688" s="34"/>
      <c r="QWB1688" s="35"/>
      <c r="QWC1688" s="34"/>
      <c r="QWJ1688" s="35"/>
      <c r="QWK1688" s="34"/>
      <c r="QWR1688" s="35"/>
      <c r="QWS1688" s="34"/>
      <c r="QWZ1688" s="35"/>
      <c r="QXA1688" s="34"/>
      <c r="QXH1688" s="35"/>
      <c r="QXI1688" s="34"/>
      <c r="QXP1688" s="35"/>
      <c r="QXQ1688" s="34"/>
      <c r="QXX1688" s="35"/>
      <c r="QXY1688" s="34"/>
      <c r="QYF1688" s="35"/>
      <c r="QYG1688" s="34"/>
      <c r="QYN1688" s="35"/>
      <c r="QYO1688" s="34"/>
      <c r="QYV1688" s="35"/>
      <c r="QYW1688" s="34"/>
      <c r="QZD1688" s="35"/>
      <c r="QZE1688" s="34"/>
      <c r="QZL1688" s="35"/>
      <c r="QZM1688" s="34"/>
      <c r="QZT1688" s="35"/>
      <c r="QZU1688" s="34"/>
      <c r="RAB1688" s="35"/>
      <c r="RAC1688" s="34"/>
      <c r="RAJ1688" s="35"/>
      <c r="RAK1688" s="34"/>
      <c r="RAR1688" s="35"/>
      <c r="RAS1688" s="34"/>
      <c r="RAZ1688" s="35"/>
      <c r="RBA1688" s="34"/>
      <c r="RBH1688" s="35"/>
      <c r="RBI1688" s="34"/>
      <c r="RBP1688" s="35"/>
      <c r="RBQ1688" s="34"/>
      <c r="RBX1688" s="35"/>
      <c r="RBY1688" s="34"/>
      <c r="RCF1688" s="35"/>
      <c r="RCG1688" s="34"/>
      <c r="RCN1688" s="35"/>
      <c r="RCO1688" s="34"/>
      <c r="RCV1688" s="35"/>
      <c r="RCW1688" s="34"/>
      <c r="RDD1688" s="35"/>
      <c r="RDE1688" s="34"/>
      <c r="RDL1688" s="35"/>
      <c r="RDM1688" s="34"/>
      <c r="RDT1688" s="35"/>
      <c r="RDU1688" s="34"/>
      <c r="REB1688" s="35"/>
      <c r="REC1688" s="34"/>
      <c r="REJ1688" s="35"/>
      <c r="REK1688" s="34"/>
      <c r="RER1688" s="35"/>
      <c r="RES1688" s="34"/>
      <c r="REZ1688" s="35"/>
      <c r="RFA1688" s="34"/>
      <c r="RFH1688" s="35"/>
      <c r="RFI1688" s="34"/>
      <c r="RFP1688" s="35"/>
      <c r="RFQ1688" s="34"/>
      <c r="RFX1688" s="35"/>
      <c r="RFY1688" s="34"/>
      <c r="RGF1688" s="35"/>
      <c r="RGG1688" s="34"/>
      <c r="RGN1688" s="35"/>
      <c r="RGO1688" s="34"/>
      <c r="RGV1688" s="35"/>
      <c r="RGW1688" s="34"/>
      <c r="RHD1688" s="35"/>
      <c r="RHE1688" s="34"/>
      <c r="RHL1688" s="35"/>
      <c r="RHM1688" s="34"/>
      <c r="RHT1688" s="35"/>
      <c r="RHU1688" s="34"/>
      <c r="RIB1688" s="35"/>
      <c r="RIC1688" s="34"/>
      <c r="RIJ1688" s="35"/>
      <c r="RIK1688" s="34"/>
      <c r="RIR1688" s="35"/>
      <c r="RIS1688" s="34"/>
      <c r="RIZ1688" s="35"/>
      <c r="RJA1688" s="34"/>
      <c r="RJH1688" s="35"/>
      <c r="RJI1688" s="34"/>
      <c r="RJP1688" s="35"/>
      <c r="RJQ1688" s="34"/>
      <c r="RJX1688" s="35"/>
      <c r="RJY1688" s="34"/>
      <c r="RKF1688" s="35"/>
      <c r="RKG1688" s="34"/>
      <c r="RKN1688" s="35"/>
      <c r="RKO1688" s="34"/>
      <c r="RKV1688" s="35"/>
      <c r="RKW1688" s="34"/>
      <c r="RLD1688" s="35"/>
      <c r="RLE1688" s="34"/>
      <c r="RLL1688" s="35"/>
      <c r="RLM1688" s="34"/>
      <c r="RLT1688" s="35"/>
      <c r="RLU1688" s="34"/>
      <c r="RMB1688" s="35"/>
      <c r="RMC1688" s="34"/>
      <c r="RMJ1688" s="35"/>
      <c r="RMK1688" s="34"/>
      <c r="RMR1688" s="35"/>
      <c r="RMS1688" s="34"/>
      <c r="RMZ1688" s="35"/>
      <c r="RNA1688" s="34"/>
      <c r="RNH1688" s="35"/>
      <c r="RNI1688" s="34"/>
      <c r="RNP1688" s="35"/>
      <c r="RNQ1688" s="34"/>
      <c r="RNX1688" s="35"/>
      <c r="RNY1688" s="34"/>
      <c r="ROF1688" s="35"/>
      <c r="ROG1688" s="34"/>
      <c r="RON1688" s="35"/>
      <c r="ROO1688" s="34"/>
      <c r="ROV1688" s="35"/>
      <c r="ROW1688" s="34"/>
      <c r="RPD1688" s="35"/>
      <c r="RPE1688" s="34"/>
      <c r="RPL1688" s="35"/>
      <c r="RPM1688" s="34"/>
      <c r="RPT1688" s="35"/>
      <c r="RPU1688" s="34"/>
      <c r="RQB1688" s="35"/>
      <c r="RQC1688" s="34"/>
      <c r="RQJ1688" s="35"/>
      <c r="RQK1688" s="34"/>
      <c r="RQR1688" s="35"/>
      <c r="RQS1688" s="34"/>
      <c r="RQZ1688" s="35"/>
      <c r="RRA1688" s="34"/>
      <c r="RRH1688" s="35"/>
      <c r="RRI1688" s="34"/>
      <c r="RRP1688" s="35"/>
      <c r="RRQ1688" s="34"/>
      <c r="RRX1688" s="35"/>
      <c r="RRY1688" s="34"/>
      <c r="RSF1688" s="35"/>
      <c r="RSG1688" s="34"/>
      <c r="RSN1688" s="35"/>
      <c r="RSO1688" s="34"/>
      <c r="RSV1688" s="35"/>
      <c r="RSW1688" s="34"/>
      <c r="RTD1688" s="35"/>
      <c r="RTE1688" s="34"/>
      <c r="RTL1688" s="35"/>
      <c r="RTM1688" s="34"/>
      <c r="RTT1688" s="35"/>
      <c r="RTU1688" s="34"/>
      <c r="RUB1688" s="35"/>
      <c r="RUC1688" s="34"/>
      <c r="RUJ1688" s="35"/>
      <c r="RUK1688" s="34"/>
      <c r="RUR1688" s="35"/>
      <c r="RUS1688" s="34"/>
      <c r="RUZ1688" s="35"/>
      <c r="RVA1688" s="34"/>
      <c r="RVH1688" s="35"/>
      <c r="RVI1688" s="34"/>
      <c r="RVP1688" s="35"/>
      <c r="RVQ1688" s="34"/>
      <c r="RVX1688" s="35"/>
      <c r="RVY1688" s="34"/>
      <c r="RWF1688" s="35"/>
      <c r="RWG1688" s="34"/>
      <c r="RWN1688" s="35"/>
      <c r="RWO1688" s="34"/>
      <c r="RWV1688" s="35"/>
      <c r="RWW1688" s="34"/>
      <c r="RXD1688" s="35"/>
      <c r="RXE1688" s="34"/>
      <c r="RXL1688" s="35"/>
      <c r="RXM1688" s="34"/>
      <c r="RXT1688" s="35"/>
      <c r="RXU1688" s="34"/>
      <c r="RYB1688" s="35"/>
      <c r="RYC1688" s="34"/>
      <c r="RYJ1688" s="35"/>
      <c r="RYK1688" s="34"/>
      <c r="RYR1688" s="35"/>
      <c r="RYS1688" s="34"/>
      <c r="RYZ1688" s="35"/>
      <c r="RZA1688" s="34"/>
      <c r="RZH1688" s="35"/>
      <c r="RZI1688" s="34"/>
      <c r="RZP1688" s="35"/>
      <c r="RZQ1688" s="34"/>
      <c r="RZX1688" s="35"/>
      <c r="RZY1688" s="34"/>
      <c r="SAF1688" s="35"/>
      <c r="SAG1688" s="34"/>
      <c r="SAN1688" s="35"/>
      <c r="SAO1688" s="34"/>
      <c r="SAV1688" s="35"/>
      <c r="SAW1688" s="34"/>
      <c r="SBD1688" s="35"/>
      <c r="SBE1688" s="34"/>
      <c r="SBL1688" s="35"/>
      <c r="SBM1688" s="34"/>
      <c r="SBT1688" s="35"/>
      <c r="SBU1688" s="34"/>
      <c r="SCB1688" s="35"/>
      <c r="SCC1688" s="34"/>
      <c r="SCJ1688" s="35"/>
      <c r="SCK1688" s="34"/>
      <c r="SCR1688" s="35"/>
      <c r="SCS1688" s="34"/>
      <c r="SCZ1688" s="35"/>
      <c r="SDA1688" s="34"/>
      <c r="SDH1688" s="35"/>
      <c r="SDI1688" s="34"/>
      <c r="SDP1688" s="35"/>
      <c r="SDQ1688" s="34"/>
      <c r="SDX1688" s="35"/>
      <c r="SDY1688" s="34"/>
      <c r="SEF1688" s="35"/>
      <c r="SEG1688" s="34"/>
      <c r="SEN1688" s="35"/>
      <c r="SEO1688" s="34"/>
      <c r="SEV1688" s="35"/>
      <c r="SEW1688" s="34"/>
      <c r="SFD1688" s="35"/>
      <c r="SFE1688" s="34"/>
      <c r="SFL1688" s="35"/>
      <c r="SFM1688" s="34"/>
      <c r="SFT1688" s="35"/>
      <c r="SFU1688" s="34"/>
      <c r="SGB1688" s="35"/>
      <c r="SGC1688" s="34"/>
      <c r="SGJ1688" s="35"/>
      <c r="SGK1688" s="34"/>
      <c r="SGR1688" s="35"/>
      <c r="SGS1688" s="34"/>
      <c r="SGZ1688" s="35"/>
      <c r="SHA1688" s="34"/>
      <c r="SHH1688" s="35"/>
      <c r="SHI1688" s="34"/>
      <c r="SHP1688" s="35"/>
      <c r="SHQ1688" s="34"/>
      <c r="SHX1688" s="35"/>
      <c r="SHY1688" s="34"/>
      <c r="SIF1688" s="35"/>
      <c r="SIG1688" s="34"/>
      <c r="SIN1688" s="35"/>
      <c r="SIO1688" s="34"/>
      <c r="SIV1688" s="35"/>
      <c r="SIW1688" s="34"/>
      <c r="SJD1688" s="35"/>
      <c r="SJE1688" s="34"/>
      <c r="SJL1688" s="35"/>
      <c r="SJM1688" s="34"/>
      <c r="SJT1688" s="35"/>
      <c r="SJU1688" s="34"/>
      <c r="SKB1688" s="35"/>
      <c r="SKC1688" s="34"/>
      <c r="SKJ1688" s="35"/>
      <c r="SKK1688" s="34"/>
      <c r="SKR1688" s="35"/>
      <c r="SKS1688" s="34"/>
      <c r="SKZ1688" s="35"/>
      <c r="SLA1688" s="34"/>
      <c r="SLH1688" s="35"/>
      <c r="SLI1688" s="34"/>
      <c r="SLP1688" s="35"/>
      <c r="SLQ1688" s="34"/>
      <c r="SLX1688" s="35"/>
      <c r="SLY1688" s="34"/>
      <c r="SMF1688" s="35"/>
      <c r="SMG1688" s="34"/>
      <c r="SMN1688" s="35"/>
      <c r="SMO1688" s="34"/>
      <c r="SMV1688" s="35"/>
      <c r="SMW1688" s="34"/>
      <c r="SND1688" s="35"/>
      <c r="SNE1688" s="34"/>
      <c r="SNL1688" s="35"/>
      <c r="SNM1688" s="34"/>
      <c r="SNT1688" s="35"/>
      <c r="SNU1688" s="34"/>
      <c r="SOB1688" s="35"/>
      <c r="SOC1688" s="34"/>
      <c r="SOJ1688" s="35"/>
      <c r="SOK1688" s="34"/>
      <c r="SOR1688" s="35"/>
      <c r="SOS1688" s="34"/>
      <c r="SOZ1688" s="35"/>
      <c r="SPA1688" s="34"/>
      <c r="SPH1688" s="35"/>
      <c r="SPI1688" s="34"/>
      <c r="SPP1688" s="35"/>
      <c r="SPQ1688" s="34"/>
      <c r="SPX1688" s="35"/>
      <c r="SPY1688" s="34"/>
      <c r="SQF1688" s="35"/>
      <c r="SQG1688" s="34"/>
      <c r="SQN1688" s="35"/>
      <c r="SQO1688" s="34"/>
      <c r="SQV1688" s="35"/>
      <c r="SQW1688" s="34"/>
      <c r="SRD1688" s="35"/>
      <c r="SRE1688" s="34"/>
      <c r="SRL1688" s="35"/>
      <c r="SRM1688" s="34"/>
      <c r="SRT1688" s="35"/>
      <c r="SRU1688" s="34"/>
      <c r="SSB1688" s="35"/>
      <c r="SSC1688" s="34"/>
      <c r="SSJ1688" s="35"/>
      <c r="SSK1688" s="34"/>
      <c r="SSR1688" s="35"/>
      <c r="SSS1688" s="34"/>
      <c r="SSZ1688" s="35"/>
      <c r="STA1688" s="34"/>
      <c r="STH1688" s="35"/>
      <c r="STI1688" s="34"/>
      <c r="STP1688" s="35"/>
      <c r="STQ1688" s="34"/>
      <c r="STX1688" s="35"/>
      <c r="STY1688" s="34"/>
      <c r="SUF1688" s="35"/>
      <c r="SUG1688" s="34"/>
      <c r="SUN1688" s="35"/>
      <c r="SUO1688" s="34"/>
      <c r="SUV1688" s="35"/>
      <c r="SUW1688" s="34"/>
      <c r="SVD1688" s="35"/>
      <c r="SVE1688" s="34"/>
      <c r="SVL1688" s="35"/>
      <c r="SVM1688" s="34"/>
      <c r="SVT1688" s="35"/>
      <c r="SVU1688" s="34"/>
      <c r="SWB1688" s="35"/>
      <c r="SWC1688" s="34"/>
      <c r="SWJ1688" s="35"/>
      <c r="SWK1688" s="34"/>
      <c r="SWR1688" s="35"/>
      <c r="SWS1688" s="34"/>
      <c r="SWZ1688" s="35"/>
      <c r="SXA1688" s="34"/>
      <c r="SXH1688" s="35"/>
      <c r="SXI1688" s="34"/>
      <c r="SXP1688" s="35"/>
      <c r="SXQ1688" s="34"/>
      <c r="SXX1688" s="35"/>
      <c r="SXY1688" s="34"/>
      <c r="SYF1688" s="35"/>
      <c r="SYG1688" s="34"/>
      <c r="SYN1688" s="35"/>
      <c r="SYO1688" s="34"/>
      <c r="SYV1688" s="35"/>
      <c r="SYW1688" s="34"/>
      <c r="SZD1688" s="35"/>
      <c r="SZE1688" s="34"/>
      <c r="SZL1688" s="35"/>
      <c r="SZM1688" s="34"/>
      <c r="SZT1688" s="35"/>
      <c r="SZU1688" s="34"/>
      <c r="TAB1688" s="35"/>
      <c r="TAC1688" s="34"/>
      <c r="TAJ1688" s="35"/>
      <c r="TAK1688" s="34"/>
      <c r="TAR1688" s="35"/>
      <c r="TAS1688" s="34"/>
      <c r="TAZ1688" s="35"/>
      <c r="TBA1688" s="34"/>
      <c r="TBH1688" s="35"/>
      <c r="TBI1688" s="34"/>
      <c r="TBP1688" s="35"/>
      <c r="TBQ1688" s="34"/>
      <c r="TBX1688" s="35"/>
      <c r="TBY1688" s="34"/>
      <c r="TCF1688" s="35"/>
      <c r="TCG1688" s="34"/>
      <c r="TCN1688" s="35"/>
      <c r="TCO1688" s="34"/>
      <c r="TCV1688" s="35"/>
      <c r="TCW1688" s="34"/>
      <c r="TDD1688" s="35"/>
      <c r="TDE1688" s="34"/>
      <c r="TDL1688" s="35"/>
      <c r="TDM1688" s="34"/>
      <c r="TDT1688" s="35"/>
      <c r="TDU1688" s="34"/>
      <c r="TEB1688" s="35"/>
      <c r="TEC1688" s="34"/>
      <c r="TEJ1688" s="35"/>
      <c r="TEK1688" s="34"/>
      <c r="TER1688" s="35"/>
      <c r="TES1688" s="34"/>
      <c r="TEZ1688" s="35"/>
      <c r="TFA1688" s="34"/>
      <c r="TFH1688" s="35"/>
      <c r="TFI1688" s="34"/>
      <c r="TFP1688" s="35"/>
      <c r="TFQ1688" s="34"/>
      <c r="TFX1688" s="35"/>
      <c r="TFY1688" s="34"/>
      <c r="TGF1688" s="35"/>
      <c r="TGG1688" s="34"/>
      <c r="TGN1688" s="35"/>
      <c r="TGO1688" s="34"/>
      <c r="TGV1688" s="35"/>
      <c r="TGW1688" s="34"/>
      <c r="THD1688" s="35"/>
      <c r="THE1688" s="34"/>
      <c r="THL1688" s="35"/>
      <c r="THM1688" s="34"/>
      <c r="THT1688" s="35"/>
      <c r="THU1688" s="34"/>
      <c r="TIB1688" s="35"/>
      <c r="TIC1688" s="34"/>
      <c r="TIJ1688" s="35"/>
      <c r="TIK1688" s="34"/>
      <c r="TIR1688" s="35"/>
      <c r="TIS1688" s="34"/>
      <c r="TIZ1688" s="35"/>
      <c r="TJA1688" s="34"/>
      <c r="TJH1688" s="35"/>
      <c r="TJI1688" s="34"/>
      <c r="TJP1688" s="35"/>
      <c r="TJQ1688" s="34"/>
      <c r="TJX1688" s="35"/>
      <c r="TJY1688" s="34"/>
      <c r="TKF1688" s="35"/>
      <c r="TKG1688" s="34"/>
      <c r="TKN1688" s="35"/>
      <c r="TKO1688" s="34"/>
      <c r="TKV1688" s="35"/>
      <c r="TKW1688" s="34"/>
      <c r="TLD1688" s="35"/>
      <c r="TLE1688" s="34"/>
      <c r="TLL1688" s="35"/>
      <c r="TLM1688" s="34"/>
      <c r="TLT1688" s="35"/>
      <c r="TLU1688" s="34"/>
      <c r="TMB1688" s="35"/>
      <c r="TMC1688" s="34"/>
      <c r="TMJ1688" s="35"/>
      <c r="TMK1688" s="34"/>
      <c r="TMR1688" s="35"/>
      <c r="TMS1688" s="34"/>
      <c r="TMZ1688" s="35"/>
      <c r="TNA1688" s="34"/>
      <c r="TNH1688" s="35"/>
      <c r="TNI1688" s="34"/>
      <c r="TNP1688" s="35"/>
      <c r="TNQ1688" s="34"/>
      <c r="TNX1688" s="35"/>
      <c r="TNY1688" s="34"/>
      <c r="TOF1688" s="35"/>
      <c r="TOG1688" s="34"/>
      <c r="TON1688" s="35"/>
      <c r="TOO1688" s="34"/>
      <c r="TOV1688" s="35"/>
      <c r="TOW1688" s="34"/>
      <c r="TPD1688" s="35"/>
      <c r="TPE1688" s="34"/>
      <c r="TPL1688" s="35"/>
      <c r="TPM1688" s="34"/>
      <c r="TPT1688" s="35"/>
      <c r="TPU1688" s="34"/>
      <c r="TQB1688" s="35"/>
      <c r="TQC1688" s="34"/>
      <c r="TQJ1688" s="35"/>
      <c r="TQK1688" s="34"/>
      <c r="TQR1688" s="35"/>
      <c r="TQS1688" s="34"/>
      <c r="TQZ1688" s="35"/>
      <c r="TRA1688" s="34"/>
      <c r="TRH1688" s="35"/>
      <c r="TRI1688" s="34"/>
      <c r="TRP1688" s="35"/>
      <c r="TRQ1688" s="34"/>
      <c r="TRX1688" s="35"/>
      <c r="TRY1688" s="34"/>
      <c r="TSF1688" s="35"/>
      <c r="TSG1688" s="34"/>
      <c r="TSN1688" s="35"/>
      <c r="TSO1688" s="34"/>
      <c r="TSV1688" s="35"/>
      <c r="TSW1688" s="34"/>
      <c r="TTD1688" s="35"/>
      <c r="TTE1688" s="34"/>
      <c r="TTL1688" s="35"/>
      <c r="TTM1688" s="34"/>
      <c r="TTT1688" s="35"/>
      <c r="TTU1688" s="34"/>
      <c r="TUB1688" s="35"/>
      <c r="TUC1688" s="34"/>
      <c r="TUJ1688" s="35"/>
      <c r="TUK1688" s="34"/>
      <c r="TUR1688" s="35"/>
      <c r="TUS1688" s="34"/>
      <c r="TUZ1688" s="35"/>
      <c r="TVA1688" s="34"/>
      <c r="TVH1688" s="35"/>
      <c r="TVI1688" s="34"/>
      <c r="TVP1688" s="35"/>
      <c r="TVQ1688" s="34"/>
      <c r="TVX1688" s="35"/>
      <c r="TVY1688" s="34"/>
      <c r="TWF1688" s="35"/>
      <c r="TWG1688" s="34"/>
      <c r="TWN1688" s="35"/>
      <c r="TWO1688" s="34"/>
      <c r="TWV1688" s="35"/>
      <c r="TWW1688" s="34"/>
      <c r="TXD1688" s="35"/>
      <c r="TXE1688" s="34"/>
      <c r="TXL1688" s="35"/>
      <c r="TXM1688" s="34"/>
      <c r="TXT1688" s="35"/>
      <c r="TXU1688" s="34"/>
      <c r="TYB1688" s="35"/>
      <c r="TYC1688" s="34"/>
      <c r="TYJ1688" s="35"/>
      <c r="TYK1688" s="34"/>
      <c r="TYR1688" s="35"/>
      <c r="TYS1688" s="34"/>
      <c r="TYZ1688" s="35"/>
      <c r="TZA1688" s="34"/>
      <c r="TZH1688" s="35"/>
      <c r="TZI1688" s="34"/>
      <c r="TZP1688" s="35"/>
      <c r="TZQ1688" s="34"/>
      <c r="TZX1688" s="35"/>
      <c r="TZY1688" s="34"/>
      <c r="UAF1688" s="35"/>
      <c r="UAG1688" s="34"/>
      <c r="UAN1688" s="35"/>
      <c r="UAO1688" s="34"/>
      <c r="UAV1688" s="35"/>
      <c r="UAW1688" s="34"/>
      <c r="UBD1688" s="35"/>
      <c r="UBE1688" s="34"/>
      <c r="UBL1688" s="35"/>
      <c r="UBM1688" s="34"/>
      <c r="UBT1688" s="35"/>
      <c r="UBU1688" s="34"/>
      <c r="UCB1688" s="35"/>
      <c r="UCC1688" s="34"/>
      <c r="UCJ1688" s="35"/>
      <c r="UCK1688" s="34"/>
      <c r="UCR1688" s="35"/>
      <c r="UCS1688" s="34"/>
      <c r="UCZ1688" s="35"/>
      <c r="UDA1688" s="34"/>
      <c r="UDH1688" s="35"/>
      <c r="UDI1688" s="34"/>
      <c r="UDP1688" s="35"/>
      <c r="UDQ1688" s="34"/>
      <c r="UDX1688" s="35"/>
      <c r="UDY1688" s="34"/>
      <c r="UEF1688" s="35"/>
      <c r="UEG1688" s="34"/>
      <c r="UEN1688" s="35"/>
      <c r="UEO1688" s="34"/>
      <c r="UEV1688" s="35"/>
      <c r="UEW1688" s="34"/>
      <c r="UFD1688" s="35"/>
      <c r="UFE1688" s="34"/>
      <c r="UFL1688" s="35"/>
      <c r="UFM1688" s="34"/>
      <c r="UFT1688" s="35"/>
      <c r="UFU1688" s="34"/>
      <c r="UGB1688" s="35"/>
      <c r="UGC1688" s="34"/>
      <c r="UGJ1688" s="35"/>
      <c r="UGK1688" s="34"/>
      <c r="UGR1688" s="35"/>
      <c r="UGS1688" s="34"/>
      <c r="UGZ1688" s="35"/>
      <c r="UHA1688" s="34"/>
      <c r="UHH1688" s="35"/>
      <c r="UHI1688" s="34"/>
      <c r="UHP1688" s="35"/>
      <c r="UHQ1688" s="34"/>
      <c r="UHX1688" s="35"/>
      <c r="UHY1688" s="34"/>
      <c r="UIF1688" s="35"/>
      <c r="UIG1688" s="34"/>
      <c r="UIN1688" s="35"/>
      <c r="UIO1688" s="34"/>
      <c r="UIV1688" s="35"/>
      <c r="UIW1688" s="34"/>
      <c r="UJD1688" s="35"/>
      <c r="UJE1688" s="34"/>
      <c r="UJL1688" s="35"/>
      <c r="UJM1688" s="34"/>
      <c r="UJT1688" s="35"/>
      <c r="UJU1688" s="34"/>
      <c r="UKB1688" s="35"/>
      <c r="UKC1688" s="34"/>
      <c r="UKJ1688" s="35"/>
      <c r="UKK1688" s="34"/>
      <c r="UKR1688" s="35"/>
      <c r="UKS1688" s="34"/>
      <c r="UKZ1688" s="35"/>
      <c r="ULA1688" s="34"/>
      <c r="ULH1688" s="35"/>
      <c r="ULI1688" s="34"/>
      <c r="ULP1688" s="35"/>
      <c r="ULQ1688" s="34"/>
      <c r="ULX1688" s="35"/>
      <c r="ULY1688" s="34"/>
      <c r="UMF1688" s="35"/>
      <c r="UMG1688" s="34"/>
      <c r="UMN1688" s="35"/>
      <c r="UMO1688" s="34"/>
      <c r="UMV1688" s="35"/>
      <c r="UMW1688" s="34"/>
      <c r="UND1688" s="35"/>
      <c r="UNE1688" s="34"/>
      <c r="UNL1688" s="35"/>
      <c r="UNM1688" s="34"/>
      <c r="UNT1688" s="35"/>
      <c r="UNU1688" s="34"/>
      <c r="UOB1688" s="35"/>
      <c r="UOC1688" s="34"/>
      <c r="UOJ1688" s="35"/>
      <c r="UOK1688" s="34"/>
      <c r="UOR1688" s="35"/>
      <c r="UOS1688" s="34"/>
      <c r="UOZ1688" s="35"/>
      <c r="UPA1688" s="34"/>
      <c r="UPH1688" s="35"/>
      <c r="UPI1688" s="34"/>
      <c r="UPP1688" s="35"/>
      <c r="UPQ1688" s="34"/>
      <c r="UPX1688" s="35"/>
      <c r="UPY1688" s="34"/>
      <c r="UQF1688" s="35"/>
      <c r="UQG1688" s="34"/>
      <c r="UQN1688" s="35"/>
      <c r="UQO1688" s="34"/>
      <c r="UQV1688" s="35"/>
      <c r="UQW1688" s="34"/>
      <c r="URD1688" s="35"/>
      <c r="URE1688" s="34"/>
      <c r="URL1688" s="35"/>
      <c r="URM1688" s="34"/>
      <c r="URT1688" s="35"/>
      <c r="URU1688" s="34"/>
      <c r="USB1688" s="35"/>
      <c r="USC1688" s="34"/>
      <c r="USJ1688" s="35"/>
      <c r="USK1688" s="34"/>
      <c r="USR1688" s="35"/>
      <c r="USS1688" s="34"/>
      <c r="USZ1688" s="35"/>
      <c r="UTA1688" s="34"/>
      <c r="UTH1688" s="35"/>
      <c r="UTI1688" s="34"/>
      <c r="UTP1688" s="35"/>
      <c r="UTQ1688" s="34"/>
      <c r="UTX1688" s="35"/>
      <c r="UTY1688" s="34"/>
      <c r="UUF1688" s="35"/>
      <c r="UUG1688" s="34"/>
      <c r="UUN1688" s="35"/>
      <c r="UUO1688" s="34"/>
      <c r="UUV1688" s="35"/>
      <c r="UUW1688" s="34"/>
      <c r="UVD1688" s="35"/>
      <c r="UVE1688" s="34"/>
      <c r="UVL1688" s="35"/>
      <c r="UVM1688" s="34"/>
      <c r="UVT1688" s="35"/>
      <c r="UVU1688" s="34"/>
      <c r="UWB1688" s="35"/>
      <c r="UWC1688" s="34"/>
      <c r="UWJ1688" s="35"/>
      <c r="UWK1688" s="34"/>
      <c r="UWR1688" s="35"/>
      <c r="UWS1688" s="34"/>
      <c r="UWZ1688" s="35"/>
      <c r="UXA1688" s="34"/>
      <c r="UXH1688" s="35"/>
      <c r="UXI1688" s="34"/>
      <c r="UXP1688" s="35"/>
      <c r="UXQ1688" s="34"/>
      <c r="UXX1688" s="35"/>
      <c r="UXY1688" s="34"/>
      <c r="UYF1688" s="35"/>
      <c r="UYG1688" s="34"/>
      <c r="UYN1688" s="35"/>
      <c r="UYO1688" s="34"/>
      <c r="UYV1688" s="35"/>
      <c r="UYW1688" s="34"/>
      <c r="UZD1688" s="35"/>
      <c r="UZE1688" s="34"/>
      <c r="UZL1688" s="35"/>
      <c r="UZM1688" s="34"/>
      <c r="UZT1688" s="35"/>
      <c r="UZU1688" s="34"/>
      <c r="VAB1688" s="35"/>
      <c r="VAC1688" s="34"/>
      <c r="VAJ1688" s="35"/>
      <c r="VAK1688" s="34"/>
      <c r="VAR1688" s="35"/>
      <c r="VAS1688" s="34"/>
      <c r="VAZ1688" s="35"/>
      <c r="VBA1688" s="34"/>
      <c r="VBH1688" s="35"/>
      <c r="VBI1688" s="34"/>
      <c r="VBP1688" s="35"/>
      <c r="VBQ1688" s="34"/>
      <c r="VBX1688" s="35"/>
      <c r="VBY1688" s="34"/>
      <c r="VCF1688" s="35"/>
      <c r="VCG1688" s="34"/>
      <c r="VCN1688" s="35"/>
      <c r="VCO1688" s="34"/>
      <c r="VCV1688" s="35"/>
      <c r="VCW1688" s="34"/>
      <c r="VDD1688" s="35"/>
      <c r="VDE1688" s="34"/>
      <c r="VDL1688" s="35"/>
      <c r="VDM1688" s="34"/>
      <c r="VDT1688" s="35"/>
      <c r="VDU1688" s="34"/>
      <c r="VEB1688" s="35"/>
      <c r="VEC1688" s="34"/>
      <c r="VEJ1688" s="35"/>
      <c r="VEK1688" s="34"/>
      <c r="VER1688" s="35"/>
      <c r="VES1688" s="34"/>
      <c r="VEZ1688" s="35"/>
      <c r="VFA1688" s="34"/>
      <c r="VFH1688" s="35"/>
      <c r="VFI1688" s="34"/>
      <c r="VFP1688" s="35"/>
      <c r="VFQ1688" s="34"/>
      <c r="VFX1688" s="35"/>
      <c r="VFY1688" s="34"/>
      <c r="VGF1688" s="35"/>
      <c r="VGG1688" s="34"/>
      <c r="VGN1688" s="35"/>
      <c r="VGO1688" s="34"/>
      <c r="VGV1688" s="35"/>
      <c r="VGW1688" s="34"/>
      <c r="VHD1688" s="35"/>
      <c r="VHE1688" s="34"/>
      <c r="VHL1688" s="35"/>
      <c r="VHM1688" s="34"/>
      <c r="VHT1688" s="35"/>
      <c r="VHU1688" s="34"/>
      <c r="VIB1688" s="35"/>
      <c r="VIC1688" s="34"/>
      <c r="VIJ1688" s="35"/>
      <c r="VIK1688" s="34"/>
      <c r="VIR1688" s="35"/>
      <c r="VIS1688" s="34"/>
      <c r="VIZ1688" s="35"/>
      <c r="VJA1688" s="34"/>
      <c r="VJH1688" s="35"/>
      <c r="VJI1688" s="34"/>
      <c r="VJP1688" s="35"/>
      <c r="VJQ1688" s="34"/>
      <c r="VJX1688" s="35"/>
      <c r="VJY1688" s="34"/>
      <c r="VKF1688" s="35"/>
      <c r="VKG1688" s="34"/>
      <c r="VKN1688" s="35"/>
      <c r="VKO1688" s="34"/>
      <c r="VKV1688" s="35"/>
      <c r="VKW1688" s="34"/>
      <c r="VLD1688" s="35"/>
      <c r="VLE1688" s="34"/>
      <c r="VLL1688" s="35"/>
      <c r="VLM1688" s="34"/>
      <c r="VLT1688" s="35"/>
      <c r="VLU1688" s="34"/>
      <c r="VMB1688" s="35"/>
      <c r="VMC1688" s="34"/>
      <c r="VMJ1688" s="35"/>
      <c r="VMK1688" s="34"/>
      <c r="VMR1688" s="35"/>
      <c r="VMS1688" s="34"/>
      <c r="VMZ1688" s="35"/>
      <c r="VNA1688" s="34"/>
      <c r="VNH1688" s="35"/>
      <c r="VNI1688" s="34"/>
      <c r="VNP1688" s="35"/>
      <c r="VNQ1688" s="34"/>
      <c r="VNX1688" s="35"/>
      <c r="VNY1688" s="34"/>
      <c r="VOF1688" s="35"/>
      <c r="VOG1688" s="34"/>
      <c r="VON1688" s="35"/>
      <c r="VOO1688" s="34"/>
      <c r="VOV1688" s="35"/>
      <c r="VOW1688" s="34"/>
      <c r="VPD1688" s="35"/>
      <c r="VPE1688" s="34"/>
      <c r="VPL1688" s="35"/>
      <c r="VPM1688" s="34"/>
      <c r="VPT1688" s="35"/>
      <c r="VPU1688" s="34"/>
      <c r="VQB1688" s="35"/>
      <c r="VQC1688" s="34"/>
      <c r="VQJ1688" s="35"/>
      <c r="VQK1688" s="34"/>
      <c r="VQR1688" s="35"/>
      <c r="VQS1688" s="34"/>
      <c r="VQZ1688" s="35"/>
      <c r="VRA1688" s="34"/>
      <c r="VRH1688" s="35"/>
      <c r="VRI1688" s="34"/>
      <c r="VRP1688" s="35"/>
      <c r="VRQ1688" s="34"/>
      <c r="VRX1688" s="35"/>
      <c r="VRY1688" s="34"/>
      <c r="VSF1688" s="35"/>
      <c r="VSG1688" s="34"/>
      <c r="VSN1688" s="35"/>
      <c r="VSO1688" s="34"/>
      <c r="VSV1688" s="35"/>
      <c r="VSW1688" s="34"/>
      <c r="VTD1688" s="35"/>
      <c r="VTE1688" s="34"/>
      <c r="VTL1688" s="35"/>
      <c r="VTM1688" s="34"/>
      <c r="VTT1688" s="35"/>
      <c r="VTU1688" s="34"/>
      <c r="VUB1688" s="35"/>
      <c r="VUC1688" s="34"/>
      <c r="VUJ1688" s="35"/>
      <c r="VUK1688" s="34"/>
      <c r="VUR1688" s="35"/>
      <c r="VUS1688" s="34"/>
      <c r="VUZ1688" s="35"/>
      <c r="VVA1688" s="34"/>
      <c r="VVH1688" s="35"/>
      <c r="VVI1688" s="34"/>
      <c r="VVP1688" s="35"/>
      <c r="VVQ1688" s="34"/>
      <c r="VVX1688" s="35"/>
      <c r="VVY1688" s="34"/>
      <c r="VWF1688" s="35"/>
      <c r="VWG1688" s="34"/>
      <c r="VWN1688" s="35"/>
      <c r="VWO1688" s="34"/>
      <c r="VWV1688" s="35"/>
      <c r="VWW1688" s="34"/>
      <c r="VXD1688" s="35"/>
      <c r="VXE1688" s="34"/>
      <c r="VXL1688" s="35"/>
      <c r="VXM1688" s="34"/>
      <c r="VXT1688" s="35"/>
      <c r="VXU1688" s="34"/>
      <c r="VYB1688" s="35"/>
      <c r="VYC1688" s="34"/>
      <c r="VYJ1688" s="35"/>
      <c r="VYK1688" s="34"/>
      <c r="VYR1688" s="35"/>
      <c r="VYS1688" s="34"/>
      <c r="VYZ1688" s="35"/>
      <c r="VZA1688" s="34"/>
      <c r="VZH1688" s="35"/>
      <c r="VZI1688" s="34"/>
      <c r="VZP1688" s="35"/>
      <c r="VZQ1688" s="34"/>
      <c r="VZX1688" s="35"/>
      <c r="VZY1688" s="34"/>
      <c r="WAF1688" s="35"/>
      <c r="WAG1688" s="34"/>
      <c r="WAN1688" s="35"/>
      <c r="WAO1688" s="34"/>
      <c r="WAV1688" s="35"/>
      <c r="WAW1688" s="34"/>
      <c r="WBD1688" s="35"/>
      <c r="WBE1688" s="34"/>
      <c r="WBL1688" s="35"/>
      <c r="WBM1688" s="34"/>
      <c r="WBT1688" s="35"/>
      <c r="WBU1688" s="34"/>
      <c r="WCB1688" s="35"/>
      <c r="WCC1688" s="34"/>
      <c r="WCJ1688" s="35"/>
      <c r="WCK1688" s="34"/>
      <c r="WCR1688" s="35"/>
      <c r="WCS1688" s="34"/>
      <c r="WCZ1688" s="35"/>
      <c r="WDA1688" s="34"/>
      <c r="WDH1688" s="35"/>
      <c r="WDI1688" s="34"/>
      <c r="WDP1688" s="35"/>
      <c r="WDQ1688" s="34"/>
      <c r="WDX1688" s="35"/>
      <c r="WDY1688" s="34"/>
      <c r="WEF1688" s="35"/>
      <c r="WEG1688" s="34"/>
      <c r="WEN1688" s="35"/>
      <c r="WEO1688" s="34"/>
      <c r="WEV1688" s="35"/>
      <c r="WEW1688" s="34"/>
      <c r="WFD1688" s="35"/>
      <c r="WFE1688" s="34"/>
      <c r="WFL1688" s="35"/>
      <c r="WFM1688" s="34"/>
      <c r="WFT1688" s="35"/>
      <c r="WFU1688" s="34"/>
      <c r="WGB1688" s="35"/>
      <c r="WGC1688" s="34"/>
      <c r="WGJ1688" s="35"/>
      <c r="WGK1688" s="34"/>
      <c r="WGR1688" s="35"/>
      <c r="WGS1688" s="34"/>
      <c r="WGZ1688" s="35"/>
      <c r="WHA1688" s="34"/>
      <c r="WHH1688" s="35"/>
      <c r="WHI1688" s="34"/>
      <c r="WHP1688" s="35"/>
      <c r="WHQ1688" s="34"/>
      <c r="WHX1688" s="35"/>
      <c r="WHY1688" s="34"/>
      <c r="WIF1688" s="35"/>
      <c r="WIG1688" s="34"/>
      <c r="WIN1688" s="35"/>
      <c r="WIO1688" s="34"/>
      <c r="WIV1688" s="35"/>
      <c r="WIW1688" s="34"/>
      <c r="WJD1688" s="35"/>
      <c r="WJE1688" s="34"/>
      <c r="WJL1688" s="35"/>
      <c r="WJM1688" s="34"/>
      <c r="WJT1688" s="35"/>
      <c r="WJU1688" s="34"/>
      <c r="WKB1688" s="35"/>
      <c r="WKC1688" s="34"/>
      <c r="WKJ1688" s="35"/>
      <c r="WKK1688" s="34"/>
      <c r="WKR1688" s="35"/>
      <c r="WKS1688" s="34"/>
      <c r="WKZ1688" s="35"/>
      <c r="WLA1688" s="34"/>
      <c r="WLH1688" s="35"/>
      <c r="WLI1688" s="34"/>
      <c r="WLP1688" s="35"/>
      <c r="WLQ1688" s="34"/>
      <c r="WLX1688" s="35"/>
      <c r="WLY1688" s="34"/>
      <c r="WMF1688" s="35"/>
      <c r="WMG1688" s="34"/>
      <c r="WMN1688" s="35"/>
      <c r="WMO1688" s="34"/>
      <c r="WMV1688" s="35"/>
      <c r="WMW1688" s="34"/>
      <c r="WND1688" s="35"/>
      <c r="WNE1688" s="34"/>
      <c r="WNL1688" s="35"/>
      <c r="WNM1688" s="34"/>
      <c r="WNT1688" s="35"/>
      <c r="WNU1688" s="34"/>
      <c r="WOB1688" s="35"/>
      <c r="WOC1688" s="34"/>
      <c r="WOJ1688" s="35"/>
      <c r="WOK1688" s="34"/>
      <c r="WOR1688" s="35"/>
      <c r="WOS1688" s="34"/>
      <c r="WOZ1688" s="35"/>
      <c r="WPA1688" s="34"/>
      <c r="WPH1688" s="35"/>
      <c r="WPI1688" s="34"/>
      <c r="WPP1688" s="35"/>
      <c r="WPQ1688" s="34"/>
      <c r="WPX1688" s="35"/>
      <c r="WPY1688" s="34"/>
      <c r="WQF1688" s="35"/>
      <c r="WQG1688" s="34"/>
      <c r="WQN1688" s="35"/>
      <c r="WQO1688" s="34"/>
      <c r="WQV1688" s="35"/>
      <c r="WQW1688" s="34"/>
      <c r="WRD1688" s="35"/>
      <c r="WRE1688" s="34"/>
      <c r="WRL1688" s="35"/>
      <c r="WRM1688" s="34"/>
      <c r="WRT1688" s="35"/>
      <c r="WRU1688" s="34"/>
      <c r="WSB1688" s="35"/>
      <c r="WSC1688" s="34"/>
      <c r="WSJ1688" s="35"/>
      <c r="WSK1688" s="34"/>
      <c r="WSR1688" s="35"/>
      <c r="WSS1688" s="34"/>
      <c r="WSZ1688" s="35"/>
      <c r="WTA1688" s="34"/>
      <c r="WTH1688" s="35"/>
      <c r="WTI1688" s="34"/>
      <c r="WTP1688" s="35"/>
      <c r="WTQ1688" s="34"/>
      <c r="WTX1688" s="35"/>
      <c r="WTY1688" s="34"/>
      <c r="WUF1688" s="35"/>
      <c r="WUG1688" s="34"/>
      <c r="WUN1688" s="35"/>
      <c r="WUO1688" s="34"/>
      <c r="WUV1688" s="35"/>
      <c r="WUW1688" s="34"/>
      <c r="WVD1688" s="35"/>
      <c r="WVE1688" s="34"/>
      <c r="WVL1688" s="35"/>
      <c r="WVM1688" s="34"/>
      <c r="WVT1688" s="35"/>
      <c r="WVU1688" s="34"/>
      <c r="WWB1688" s="35"/>
      <c r="WWC1688" s="34"/>
      <c r="WWJ1688" s="35"/>
      <c r="WWK1688" s="34"/>
      <c r="WWR1688" s="35"/>
      <c r="WWS1688" s="34"/>
      <c r="WWZ1688" s="35"/>
      <c r="WXA1688" s="34"/>
      <c r="WXH1688" s="35"/>
      <c r="WXI1688" s="34"/>
      <c r="WXP1688" s="35"/>
      <c r="WXQ1688" s="34"/>
      <c r="WXX1688" s="35"/>
      <c r="WXY1688" s="34"/>
      <c r="WYF1688" s="35"/>
      <c r="WYG1688" s="34"/>
      <c r="WYN1688" s="35"/>
      <c r="WYO1688" s="34"/>
      <c r="WYV1688" s="35"/>
      <c r="WYW1688" s="34"/>
      <c r="WZD1688" s="35"/>
      <c r="WZE1688" s="34"/>
      <c r="WZL1688" s="35"/>
      <c r="WZM1688" s="34"/>
      <c r="WZT1688" s="35"/>
      <c r="WZU1688" s="34"/>
      <c r="XAB1688" s="35"/>
      <c r="XAC1688" s="34"/>
      <c r="XAJ1688" s="35"/>
      <c r="XAK1688" s="34"/>
      <c r="XAR1688" s="35"/>
      <c r="XAS1688" s="34"/>
      <c r="XAZ1688" s="35"/>
      <c r="XBA1688" s="34"/>
      <c r="XBH1688" s="35"/>
      <c r="XBI1688" s="34"/>
      <c r="XBP1688" s="35"/>
      <c r="XBQ1688" s="34"/>
      <c r="XBX1688" s="35"/>
      <c r="XBY1688" s="34"/>
      <c r="XCF1688" s="35"/>
      <c r="XCG1688" s="34"/>
      <c r="XCN1688" s="35"/>
      <c r="XCO1688" s="34"/>
      <c r="XCV1688" s="35"/>
      <c r="XCW1688" s="34"/>
      <c r="XDD1688" s="35"/>
      <c r="XDE1688" s="34"/>
      <c r="XDL1688" s="35"/>
      <c r="XDM1688" s="34"/>
      <c r="XDT1688" s="35"/>
      <c r="XDU1688" s="34"/>
      <c r="XEB1688" s="35"/>
      <c r="XEC1688" s="34"/>
      <c r="XEJ1688" s="35"/>
      <c r="XEK1688" s="34"/>
      <c r="XER1688" s="35"/>
      <c r="XES1688" s="34"/>
      <c r="XEZ1688" s="35"/>
      <c r="XFA1688" s="34"/>
    </row>
    <row r="1689" spans="1:1021 1028:2045 2052:3069 3076:4093 4100:5117 5124:6141 6148:7165 7172:8189 8196:9213 9220:10237 10244:11261 11268:12285 12292:13309 13316:14333 14340:15357 15364:16381" x14ac:dyDescent="0.25">
      <c r="A1689" t="s">
        <v>484</v>
      </c>
      <c r="B1689" t="s">
        <v>481</v>
      </c>
      <c r="C1689">
        <v>339</v>
      </c>
      <c r="D1689">
        <v>339</v>
      </c>
      <c r="E1689" s="35">
        <v>1</v>
      </c>
      <c r="F1689" s="34">
        <v>1.9999999999999999E-88</v>
      </c>
      <c r="G1689">
        <v>85.89</v>
      </c>
      <c r="H1689">
        <v>384</v>
      </c>
      <c r="I1689" t="str">
        <f>HYPERLINK("https://www.ncbi.nlm.nih.gov/nucleotide/MZ687622.1?report=genbank&amp;log$=nucltop&amp;blast_rank=87&amp;RID=XE6RV0D8013","MZ687622.1")</f>
        <v>MZ687622.1</v>
      </c>
      <c r="L1689" s="35"/>
      <c r="M1689" s="34"/>
      <c r="T1689" s="35"/>
      <c r="U1689" s="34"/>
      <c r="AB1689" s="35"/>
      <c r="AC1689" s="34"/>
      <c r="AJ1689" s="35"/>
      <c r="AK1689" s="34"/>
      <c r="AR1689" s="35"/>
      <c r="AS1689" s="34"/>
      <c r="AZ1689" s="35"/>
      <c r="BA1689" s="34"/>
      <c r="BH1689" s="35"/>
      <c r="BI1689" s="34"/>
      <c r="BP1689" s="35"/>
      <c r="BQ1689" s="34"/>
      <c r="BX1689" s="35"/>
      <c r="BY1689" s="34"/>
      <c r="CF1689" s="35"/>
      <c r="CG1689" s="34"/>
      <c r="CN1689" s="35"/>
      <c r="CO1689" s="34"/>
      <c r="CV1689" s="35"/>
      <c r="CW1689" s="34"/>
      <c r="DD1689" s="35"/>
      <c r="DE1689" s="34"/>
      <c r="DL1689" s="35"/>
      <c r="DM1689" s="34"/>
      <c r="DT1689" s="35"/>
      <c r="DU1689" s="34"/>
      <c r="EB1689" s="35"/>
      <c r="EC1689" s="34"/>
      <c r="EJ1689" s="35"/>
      <c r="EK1689" s="34"/>
      <c r="ER1689" s="35"/>
      <c r="ES1689" s="34"/>
      <c r="EZ1689" s="35"/>
      <c r="FA1689" s="34"/>
      <c r="FH1689" s="35"/>
      <c r="FI1689" s="34"/>
      <c r="FP1689" s="35"/>
      <c r="FQ1689" s="34"/>
      <c r="FX1689" s="35"/>
      <c r="FY1689" s="34"/>
      <c r="GF1689" s="35"/>
      <c r="GG1689" s="34"/>
      <c r="GN1689" s="35"/>
      <c r="GO1689" s="34"/>
      <c r="GV1689" s="35"/>
      <c r="GW1689" s="34"/>
      <c r="HD1689" s="35"/>
      <c r="HE1689" s="34"/>
      <c r="HL1689" s="35"/>
      <c r="HM1689" s="34"/>
      <c r="HT1689" s="35"/>
      <c r="HU1689" s="34"/>
      <c r="IB1689" s="35"/>
      <c r="IC1689" s="34"/>
      <c r="IJ1689" s="35"/>
      <c r="IK1689" s="34"/>
      <c r="IR1689" s="35"/>
      <c r="IS1689" s="34"/>
      <c r="IZ1689" s="35"/>
      <c r="JA1689" s="34"/>
      <c r="JH1689" s="35"/>
      <c r="JI1689" s="34"/>
      <c r="JP1689" s="35"/>
      <c r="JQ1689" s="34"/>
      <c r="JX1689" s="35"/>
      <c r="JY1689" s="34"/>
      <c r="KF1689" s="35"/>
      <c r="KG1689" s="34"/>
      <c r="KN1689" s="35"/>
      <c r="KO1689" s="34"/>
      <c r="KV1689" s="35"/>
      <c r="KW1689" s="34"/>
      <c r="LD1689" s="35"/>
      <c r="LE1689" s="34"/>
      <c r="LL1689" s="35"/>
      <c r="LM1689" s="34"/>
      <c r="LT1689" s="35"/>
      <c r="LU1689" s="34"/>
      <c r="MB1689" s="35"/>
      <c r="MC1689" s="34"/>
      <c r="MJ1689" s="35"/>
      <c r="MK1689" s="34"/>
      <c r="MR1689" s="35"/>
      <c r="MS1689" s="34"/>
      <c r="MZ1689" s="35"/>
      <c r="NA1689" s="34"/>
      <c r="NH1689" s="35"/>
      <c r="NI1689" s="34"/>
      <c r="NP1689" s="35"/>
      <c r="NQ1689" s="34"/>
      <c r="NX1689" s="35"/>
      <c r="NY1689" s="34"/>
      <c r="OF1689" s="35"/>
      <c r="OG1689" s="34"/>
      <c r="ON1689" s="35"/>
      <c r="OO1689" s="34"/>
      <c r="OV1689" s="35"/>
      <c r="OW1689" s="34"/>
      <c r="PD1689" s="35"/>
      <c r="PE1689" s="34"/>
      <c r="PL1689" s="35"/>
      <c r="PM1689" s="34"/>
      <c r="PT1689" s="35"/>
      <c r="PU1689" s="34"/>
      <c r="QB1689" s="35"/>
      <c r="QC1689" s="34"/>
      <c r="QJ1689" s="35"/>
      <c r="QK1689" s="34"/>
      <c r="QR1689" s="35"/>
      <c r="QS1689" s="34"/>
      <c r="QZ1689" s="35"/>
      <c r="RA1689" s="34"/>
      <c r="RH1689" s="35"/>
      <c r="RI1689" s="34"/>
      <c r="RP1689" s="35"/>
      <c r="RQ1689" s="34"/>
      <c r="RX1689" s="35"/>
      <c r="RY1689" s="34"/>
      <c r="SF1689" s="35"/>
      <c r="SG1689" s="34"/>
      <c r="SN1689" s="35"/>
      <c r="SO1689" s="34"/>
      <c r="SV1689" s="35"/>
      <c r="SW1689" s="34"/>
      <c r="TD1689" s="35"/>
      <c r="TE1689" s="34"/>
      <c r="TL1689" s="35"/>
      <c r="TM1689" s="34"/>
      <c r="TT1689" s="35"/>
      <c r="TU1689" s="34"/>
      <c r="UB1689" s="35"/>
      <c r="UC1689" s="34"/>
      <c r="UJ1689" s="35"/>
      <c r="UK1689" s="34"/>
      <c r="UR1689" s="35"/>
      <c r="US1689" s="34"/>
      <c r="UZ1689" s="35"/>
      <c r="VA1689" s="34"/>
      <c r="VH1689" s="35"/>
      <c r="VI1689" s="34"/>
      <c r="VP1689" s="35"/>
      <c r="VQ1689" s="34"/>
      <c r="VX1689" s="35"/>
      <c r="VY1689" s="34"/>
      <c r="WF1689" s="35"/>
      <c r="WG1689" s="34"/>
      <c r="WN1689" s="35"/>
      <c r="WO1689" s="34"/>
      <c r="WV1689" s="35"/>
      <c r="WW1689" s="34"/>
      <c r="XD1689" s="35"/>
      <c r="XE1689" s="34"/>
      <c r="XL1689" s="35"/>
      <c r="XM1689" s="34"/>
      <c r="XT1689" s="35"/>
      <c r="XU1689" s="34"/>
      <c r="YB1689" s="35"/>
      <c r="YC1689" s="34"/>
      <c r="YJ1689" s="35"/>
      <c r="YK1689" s="34"/>
      <c r="YR1689" s="35"/>
      <c r="YS1689" s="34"/>
      <c r="YZ1689" s="35"/>
      <c r="ZA1689" s="34"/>
      <c r="ZH1689" s="35"/>
      <c r="ZI1689" s="34"/>
      <c r="ZP1689" s="35"/>
      <c r="ZQ1689" s="34"/>
      <c r="ZX1689" s="35"/>
      <c r="ZY1689" s="34"/>
      <c r="AAF1689" s="35"/>
      <c r="AAG1689" s="34"/>
      <c r="AAN1689" s="35"/>
      <c r="AAO1689" s="34"/>
      <c r="AAV1689" s="35"/>
      <c r="AAW1689" s="34"/>
      <c r="ABD1689" s="35"/>
      <c r="ABE1689" s="34"/>
      <c r="ABL1689" s="35"/>
      <c r="ABM1689" s="34"/>
      <c r="ABT1689" s="35"/>
      <c r="ABU1689" s="34"/>
      <c r="ACB1689" s="35"/>
      <c r="ACC1689" s="34"/>
      <c r="ACJ1689" s="35"/>
      <c r="ACK1689" s="34"/>
      <c r="ACR1689" s="35"/>
      <c r="ACS1689" s="34"/>
      <c r="ACZ1689" s="35"/>
      <c r="ADA1689" s="34"/>
      <c r="ADH1689" s="35"/>
      <c r="ADI1689" s="34"/>
      <c r="ADP1689" s="35"/>
      <c r="ADQ1689" s="34"/>
      <c r="ADX1689" s="35"/>
      <c r="ADY1689" s="34"/>
      <c r="AEF1689" s="35"/>
      <c r="AEG1689" s="34"/>
      <c r="AEN1689" s="35"/>
      <c r="AEO1689" s="34"/>
      <c r="AEV1689" s="35"/>
      <c r="AEW1689" s="34"/>
      <c r="AFD1689" s="35"/>
      <c r="AFE1689" s="34"/>
      <c r="AFL1689" s="35"/>
      <c r="AFM1689" s="34"/>
      <c r="AFT1689" s="35"/>
      <c r="AFU1689" s="34"/>
      <c r="AGB1689" s="35"/>
      <c r="AGC1689" s="34"/>
      <c r="AGJ1689" s="35"/>
      <c r="AGK1689" s="34"/>
      <c r="AGR1689" s="35"/>
      <c r="AGS1689" s="34"/>
      <c r="AGZ1689" s="35"/>
      <c r="AHA1689" s="34"/>
      <c r="AHH1689" s="35"/>
      <c r="AHI1689" s="34"/>
      <c r="AHP1689" s="35"/>
      <c r="AHQ1689" s="34"/>
      <c r="AHX1689" s="35"/>
      <c r="AHY1689" s="34"/>
      <c r="AIF1689" s="35"/>
      <c r="AIG1689" s="34"/>
      <c r="AIN1689" s="35"/>
      <c r="AIO1689" s="34"/>
      <c r="AIV1689" s="35"/>
      <c r="AIW1689" s="34"/>
      <c r="AJD1689" s="35"/>
      <c r="AJE1689" s="34"/>
      <c r="AJL1689" s="35"/>
      <c r="AJM1689" s="34"/>
      <c r="AJT1689" s="35"/>
      <c r="AJU1689" s="34"/>
      <c r="AKB1689" s="35"/>
      <c r="AKC1689" s="34"/>
      <c r="AKJ1689" s="35"/>
      <c r="AKK1689" s="34"/>
      <c r="AKR1689" s="35"/>
      <c r="AKS1689" s="34"/>
      <c r="AKZ1689" s="35"/>
      <c r="ALA1689" s="34"/>
      <c r="ALH1689" s="35"/>
      <c r="ALI1689" s="34"/>
      <c r="ALP1689" s="35"/>
      <c r="ALQ1689" s="34"/>
      <c r="ALX1689" s="35"/>
      <c r="ALY1689" s="34"/>
      <c r="AMF1689" s="35"/>
      <c r="AMG1689" s="34"/>
      <c r="AMN1689" s="35"/>
      <c r="AMO1689" s="34"/>
      <c r="AMV1689" s="35"/>
      <c r="AMW1689" s="34"/>
      <c r="AND1689" s="35"/>
      <c r="ANE1689" s="34"/>
      <c r="ANL1689" s="35"/>
      <c r="ANM1689" s="34"/>
      <c r="ANT1689" s="35"/>
      <c r="ANU1689" s="34"/>
      <c r="AOB1689" s="35"/>
      <c r="AOC1689" s="34"/>
      <c r="AOJ1689" s="35"/>
      <c r="AOK1689" s="34"/>
      <c r="AOR1689" s="35"/>
      <c r="AOS1689" s="34"/>
      <c r="AOZ1689" s="35"/>
      <c r="APA1689" s="34"/>
      <c r="APH1689" s="35"/>
      <c r="API1689" s="34"/>
      <c r="APP1689" s="35"/>
      <c r="APQ1689" s="34"/>
      <c r="APX1689" s="35"/>
      <c r="APY1689" s="34"/>
      <c r="AQF1689" s="35"/>
      <c r="AQG1689" s="34"/>
      <c r="AQN1689" s="35"/>
      <c r="AQO1689" s="34"/>
      <c r="AQV1689" s="35"/>
      <c r="AQW1689" s="34"/>
      <c r="ARD1689" s="35"/>
      <c r="ARE1689" s="34"/>
      <c r="ARL1689" s="35"/>
      <c r="ARM1689" s="34"/>
      <c r="ART1689" s="35"/>
      <c r="ARU1689" s="34"/>
      <c r="ASB1689" s="35"/>
      <c r="ASC1689" s="34"/>
      <c r="ASJ1689" s="35"/>
      <c r="ASK1689" s="34"/>
      <c r="ASR1689" s="35"/>
      <c r="ASS1689" s="34"/>
      <c r="ASZ1689" s="35"/>
      <c r="ATA1689" s="34"/>
      <c r="ATH1689" s="35"/>
      <c r="ATI1689" s="34"/>
      <c r="ATP1689" s="35"/>
      <c r="ATQ1689" s="34"/>
      <c r="ATX1689" s="35"/>
      <c r="ATY1689" s="34"/>
      <c r="AUF1689" s="35"/>
      <c r="AUG1689" s="34"/>
      <c r="AUN1689" s="35"/>
      <c r="AUO1689" s="34"/>
      <c r="AUV1689" s="35"/>
      <c r="AUW1689" s="34"/>
      <c r="AVD1689" s="35"/>
      <c r="AVE1689" s="34"/>
      <c r="AVL1689" s="35"/>
      <c r="AVM1689" s="34"/>
      <c r="AVT1689" s="35"/>
      <c r="AVU1689" s="34"/>
      <c r="AWB1689" s="35"/>
      <c r="AWC1689" s="34"/>
      <c r="AWJ1689" s="35"/>
      <c r="AWK1689" s="34"/>
      <c r="AWR1689" s="35"/>
      <c r="AWS1689" s="34"/>
      <c r="AWZ1689" s="35"/>
      <c r="AXA1689" s="34"/>
      <c r="AXH1689" s="35"/>
      <c r="AXI1689" s="34"/>
      <c r="AXP1689" s="35"/>
      <c r="AXQ1689" s="34"/>
      <c r="AXX1689" s="35"/>
      <c r="AXY1689" s="34"/>
      <c r="AYF1689" s="35"/>
      <c r="AYG1689" s="34"/>
      <c r="AYN1689" s="35"/>
      <c r="AYO1689" s="34"/>
      <c r="AYV1689" s="35"/>
      <c r="AYW1689" s="34"/>
      <c r="AZD1689" s="35"/>
      <c r="AZE1689" s="34"/>
      <c r="AZL1689" s="35"/>
      <c r="AZM1689" s="34"/>
      <c r="AZT1689" s="35"/>
      <c r="AZU1689" s="34"/>
      <c r="BAB1689" s="35"/>
      <c r="BAC1689" s="34"/>
      <c r="BAJ1689" s="35"/>
      <c r="BAK1689" s="34"/>
      <c r="BAR1689" s="35"/>
      <c r="BAS1689" s="34"/>
      <c r="BAZ1689" s="35"/>
      <c r="BBA1689" s="34"/>
      <c r="BBH1689" s="35"/>
      <c r="BBI1689" s="34"/>
      <c r="BBP1689" s="35"/>
      <c r="BBQ1689" s="34"/>
      <c r="BBX1689" s="35"/>
      <c r="BBY1689" s="34"/>
      <c r="BCF1689" s="35"/>
      <c r="BCG1689" s="34"/>
      <c r="BCN1689" s="35"/>
      <c r="BCO1689" s="34"/>
      <c r="BCV1689" s="35"/>
      <c r="BCW1689" s="34"/>
      <c r="BDD1689" s="35"/>
      <c r="BDE1689" s="34"/>
      <c r="BDL1689" s="35"/>
      <c r="BDM1689" s="34"/>
      <c r="BDT1689" s="35"/>
      <c r="BDU1689" s="34"/>
      <c r="BEB1689" s="35"/>
      <c r="BEC1689" s="34"/>
      <c r="BEJ1689" s="35"/>
      <c r="BEK1689" s="34"/>
      <c r="BER1689" s="35"/>
      <c r="BES1689" s="34"/>
      <c r="BEZ1689" s="35"/>
      <c r="BFA1689" s="34"/>
      <c r="BFH1689" s="35"/>
      <c r="BFI1689" s="34"/>
      <c r="BFP1689" s="35"/>
      <c r="BFQ1689" s="34"/>
      <c r="BFX1689" s="35"/>
      <c r="BFY1689" s="34"/>
      <c r="BGF1689" s="35"/>
      <c r="BGG1689" s="34"/>
      <c r="BGN1689" s="35"/>
      <c r="BGO1689" s="34"/>
      <c r="BGV1689" s="35"/>
      <c r="BGW1689" s="34"/>
      <c r="BHD1689" s="35"/>
      <c r="BHE1689" s="34"/>
      <c r="BHL1689" s="35"/>
      <c r="BHM1689" s="34"/>
      <c r="BHT1689" s="35"/>
      <c r="BHU1689" s="34"/>
      <c r="BIB1689" s="35"/>
      <c r="BIC1689" s="34"/>
      <c r="BIJ1689" s="35"/>
      <c r="BIK1689" s="34"/>
      <c r="BIR1689" s="35"/>
      <c r="BIS1689" s="34"/>
      <c r="BIZ1689" s="35"/>
      <c r="BJA1689" s="34"/>
      <c r="BJH1689" s="35"/>
      <c r="BJI1689" s="34"/>
      <c r="BJP1689" s="35"/>
      <c r="BJQ1689" s="34"/>
      <c r="BJX1689" s="35"/>
      <c r="BJY1689" s="34"/>
      <c r="BKF1689" s="35"/>
      <c r="BKG1689" s="34"/>
      <c r="BKN1689" s="35"/>
      <c r="BKO1689" s="34"/>
      <c r="BKV1689" s="35"/>
      <c r="BKW1689" s="34"/>
      <c r="BLD1689" s="35"/>
      <c r="BLE1689" s="34"/>
      <c r="BLL1689" s="35"/>
      <c r="BLM1689" s="34"/>
      <c r="BLT1689" s="35"/>
      <c r="BLU1689" s="34"/>
      <c r="BMB1689" s="35"/>
      <c r="BMC1689" s="34"/>
      <c r="BMJ1689" s="35"/>
      <c r="BMK1689" s="34"/>
      <c r="BMR1689" s="35"/>
      <c r="BMS1689" s="34"/>
      <c r="BMZ1689" s="35"/>
      <c r="BNA1689" s="34"/>
      <c r="BNH1689" s="35"/>
      <c r="BNI1689" s="34"/>
      <c r="BNP1689" s="35"/>
      <c r="BNQ1689" s="34"/>
      <c r="BNX1689" s="35"/>
      <c r="BNY1689" s="34"/>
      <c r="BOF1689" s="35"/>
      <c r="BOG1689" s="34"/>
      <c r="BON1689" s="35"/>
      <c r="BOO1689" s="34"/>
      <c r="BOV1689" s="35"/>
      <c r="BOW1689" s="34"/>
      <c r="BPD1689" s="35"/>
      <c r="BPE1689" s="34"/>
      <c r="BPL1689" s="35"/>
      <c r="BPM1689" s="34"/>
      <c r="BPT1689" s="35"/>
      <c r="BPU1689" s="34"/>
      <c r="BQB1689" s="35"/>
      <c r="BQC1689" s="34"/>
      <c r="BQJ1689" s="35"/>
      <c r="BQK1689" s="34"/>
      <c r="BQR1689" s="35"/>
      <c r="BQS1689" s="34"/>
      <c r="BQZ1689" s="35"/>
      <c r="BRA1689" s="34"/>
      <c r="BRH1689" s="35"/>
      <c r="BRI1689" s="34"/>
      <c r="BRP1689" s="35"/>
      <c r="BRQ1689" s="34"/>
      <c r="BRX1689" s="35"/>
      <c r="BRY1689" s="34"/>
      <c r="BSF1689" s="35"/>
      <c r="BSG1689" s="34"/>
      <c r="BSN1689" s="35"/>
      <c r="BSO1689" s="34"/>
      <c r="BSV1689" s="35"/>
      <c r="BSW1689" s="34"/>
      <c r="BTD1689" s="35"/>
      <c r="BTE1689" s="34"/>
      <c r="BTL1689" s="35"/>
      <c r="BTM1689" s="34"/>
      <c r="BTT1689" s="35"/>
      <c r="BTU1689" s="34"/>
      <c r="BUB1689" s="35"/>
      <c r="BUC1689" s="34"/>
      <c r="BUJ1689" s="35"/>
      <c r="BUK1689" s="34"/>
      <c r="BUR1689" s="35"/>
      <c r="BUS1689" s="34"/>
      <c r="BUZ1689" s="35"/>
      <c r="BVA1689" s="34"/>
      <c r="BVH1689" s="35"/>
      <c r="BVI1689" s="34"/>
      <c r="BVP1689" s="35"/>
      <c r="BVQ1689" s="34"/>
      <c r="BVX1689" s="35"/>
      <c r="BVY1689" s="34"/>
      <c r="BWF1689" s="35"/>
      <c r="BWG1689" s="34"/>
      <c r="BWN1689" s="35"/>
      <c r="BWO1689" s="34"/>
      <c r="BWV1689" s="35"/>
      <c r="BWW1689" s="34"/>
      <c r="BXD1689" s="35"/>
      <c r="BXE1689" s="34"/>
      <c r="BXL1689" s="35"/>
      <c r="BXM1689" s="34"/>
      <c r="BXT1689" s="35"/>
      <c r="BXU1689" s="34"/>
      <c r="BYB1689" s="35"/>
      <c r="BYC1689" s="34"/>
      <c r="BYJ1689" s="35"/>
      <c r="BYK1689" s="34"/>
      <c r="BYR1689" s="35"/>
      <c r="BYS1689" s="34"/>
      <c r="BYZ1689" s="35"/>
      <c r="BZA1689" s="34"/>
      <c r="BZH1689" s="35"/>
      <c r="BZI1689" s="34"/>
      <c r="BZP1689" s="35"/>
      <c r="BZQ1689" s="34"/>
      <c r="BZX1689" s="35"/>
      <c r="BZY1689" s="34"/>
      <c r="CAF1689" s="35"/>
      <c r="CAG1689" s="34"/>
      <c r="CAN1689" s="35"/>
      <c r="CAO1689" s="34"/>
      <c r="CAV1689" s="35"/>
      <c r="CAW1689" s="34"/>
      <c r="CBD1689" s="35"/>
      <c r="CBE1689" s="34"/>
      <c r="CBL1689" s="35"/>
      <c r="CBM1689" s="34"/>
      <c r="CBT1689" s="35"/>
      <c r="CBU1689" s="34"/>
      <c r="CCB1689" s="35"/>
      <c r="CCC1689" s="34"/>
      <c r="CCJ1689" s="35"/>
      <c r="CCK1689" s="34"/>
      <c r="CCR1689" s="35"/>
      <c r="CCS1689" s="34"/>
      <c r="CCZ1689" s="35"/>
      <c r="CDA1689" s="34"/>
      <c r="CDH1689" s="35"/>
      <c r="CDI1689" s="34"/>
      <c r="CDP1689" s="35"/>
      <c r="CDQ1689" s="34"/>
      <c r="CDX1689" s="35"/>
      <c r="CDY1689" s="34"/>
      <c r="CEF1689" s="35"/>
      <c r="CEG1689" s="34"/>
      <c r="CEN1689" s="35"/>
      <c r="CEO1689" s="34"/>
      <c r="CEV1689" s="35"/>
      <c r="CEW1689" s="34"/>
      <c r="CFD1689" s="35"/>
      <c r="CFE1689" s="34"/>
      <c r="CFL1689" s="35"/>
      <c r="CFM1689" s="34"/>
      <c r="CFT1689" s="35"/>
      <c r="CFU1689" s="34"/>
      <c r="CGB1689" s="35"/>
      <c r="CGC1689" s="34"/>
      <c r="CGJ1689" s="35"/>
      <c r="CGK1689" s="34"/>
      <c r="CGR1689" s="35"/>
      <c r="CGS1689" s="34"/>
      <c r="CGZ1689" s="35"/>
      <c r="CHA1689" s="34"/>
      <c r="CHH1689" s="35"/>
      <c r="CHI1689" s="34"/>
      <c r="CHP1689" s="35"/>
      <c r="CHQ1689" s="34"/>
      <c r="CHX1689" s="35"/>
      <c r="CHY1689" s="34"/>
      <c r="CIF1689" s="35"/>
      <c r="CIG1689" s="34"/>
      <c r="CIN1689" s="35"/>
      <c r="CIO1689" s="34"/>
      <c r="CIV1689" s="35"/>
      <c r="CIW1689" s="34"/>
      <c r="CJD1689" s="35"/>
      <c r="CJE1689" s="34"/>
      <c r="CJL1689" s="35"/>
      <c r="CJM1689" s="34"/>
      <c r="CJT1689" s="35"/>
      <c r="CJU1689" s="34"/>
      <c r="CKB1689" s="35"/>
      <c r="CKC1689" s="34"/>
      <c r="CKJ1689" s="35"/>
      <c r="CKK1689" s="34"/>
      <c r="CKR1689" s="35"/>
      <c r="CKS1689" s="34"/>
      <c r="CKZ1689" s="35"/>
      <c r="CLA1689" s="34"/>
      <c r="CLH1689" s="35"/>
      <c r="CLI1689" s="34"/>
      <c r="CLP1689" s="35"/>
      <c r="CLQ1689" s="34"/>
      <c r="CLX1689" s="35"/>
      <c r="CLY1689" s="34"/>
      <c r="CMF1689" s="35"/>
      <c r="CMG1689" s="34"/>
      <c r="CMN1689" s="35"/>
      <c r="CMO1689" s="34"/>
      <c r="CMV1689" s="35"/>
      <c r="CMW1689" s="34"/>
      <c r="CND1689" s="35"/>
      <c r="CNE1689" s="34"/>
      <c r="CNL1689" s="35"/>
      <c r="CNM1689" s="34"/>
      <c r="CNT1689" s="35"/>
      <c r="CNU1689" s="34"/>
      <c r="COB1689" s="35"/>
      <c r="COC1689" s="34"/>
      <c r="COJ1689" s="35"/>
      <c r="COK1689" s="34"/>
      <c r="COR1689" s="35"/>
      <c r="COS1689" s="34"/>
      <c r="COZ1689" s="35"/>
      <c r="CPA1689" s="34"/>
      <c r="CPH1689" s="35"/>
      <c r="CPI1689" s="34"/>
      <c r="CPP1689" s="35"/>
      <c r="CPQ1689" s="34"/>
      <c r="CPX1689" s="35"/>
      <c r="CPY1689" s="34"/>
      <c r="CQF1689" s="35"/>
      <c r="CQG1689" s="34"/>
      <c r="CQN1689" s="35"/>
      <c r="CQO1689" s="34"/>
      <c r="CQV1689" s="35"/>
      <c r="CQW1689" s="34"/>
      <c r="CRD1689" s="35"/>
      <c r="CRE1689" s="34"/>
      <c r="CRL1689" s="35"/>
      <c r="CRM1689" s="34"/>
      <c r="CRT1689" s="35"/>
      <c r="CRU1689" s="34"/>
      <c r="CSB1689" s="35"/>
      <c r="CSC1689" s="34"/>
      <c r="CSJ1689" s="35"/>
      <c r="CSK1689" s="34"/>
      <c r="CSR1689" s="35"/>
      <c r="CSS1689" s="34"/>
      <c r="CSZ1689" s="35"/>
      <c r="CTA1689" s="34"/>
      <c r="CTH1689" s="35"/>
      <c r="CTI1689" s="34"/>
      <c r="CTP1689" s="35"/>
      <c r="CTQ1689" s="34"/>
      <c r="CTX1689" s="35"/>
      <c r="CTY1689" s="34"/>
      <c r="CUF1689" s="35"/>
      <c r="CUG1689" s="34"/>
      <c r="CUN1689" s="35"/>
      <c r="CUO1689" s="34"/>
      <c r="CUV1689" s="35"/>
      <c r="CUW1689" s="34"/>
      <c r="CVD1689" s="35"/>
      <c r="CVE1689" s="34"/>
      <c r="CVL1689" s="35"/>
      <c r="CVM1689" s="34"/>
      <c r="CVT1689" s="35"/>
      <c r="CVU1689" s="34"/>
      <c r="CWB1689" s="35"/>
      <c r="CWC1689" s="34"/>
      <c r="CWJ1689" s="35"/>
      <c r="CWK1689" s="34"/>
      <c r="CWR1689" s="35"/>
      <c r="CWS1689" s="34"/>
      <c r="CWZ1689" s="35"/>
      <c r="CXA1689" s="34"/>
      <c r="CXH1689" s="35"/>
      <c r="CXI1689" s="34"/>
      <c r="CXP1689" s="35"/>
      <c r="CXQ1689" s="34"/>
      <c r="CXX1689" s="35"/>
      <c r="CXY1689" s="34"/>
      <c r="CYF1689" s="35"/>
      <c r="CYG1689" s="34"/>
      <c r="CYN1689" s="35"/>
      <c r="CYO1689" s="34"/>
      <c r="CYV1689" s="35"/>
      <c r="CYW1689" s="34"/>
      <c r="CZD1689" s="35"/>
      <c r="CZE1689" s="34"/>
      <c r="CZL1689" s="35"/>
      <c r="CZM1689" s="34"/>
      <c r="CZT1689" s="35"/>
      <c r="CZU1689" s="34"/>
      <c r="DAB1689" s="35"/>
      <c r="DAC1689" s="34"/>
      <c r="DAJ1689" s="35"/>
      <c r="DAK1689" s="34"/>
      <c r="DAR1689" s="35"/>
      <c r="DAS1689" s="34"/>
      <c r="DAZ1689" s="35"/>
      <c r="DBA1689" s="34"/>
      <c r="DBH1689" s="35"/>
      <c r="DBI1689" s="34"/>
      <c r="DBP1689" s="35"/>
      <c r="DBQ1689" s="34"/>
      <c r="DBX1689" s="35"/>
      <c r="DBY1689" s="34"/>
      <c r="DCF1689" s="35"/>
      <c r="DCG1689" s="34"/>
      <c r="DCN1689" s="35"/>
      <c r="DCO1689" s="34"/>
      <c r="DCV1689" s="35"/>
      <c r="DCW1689" s="34"/>
      <c r="DDD1689" s="35"/>
      <c r="DDE1689" s="34"/>
      <c r="DDL1689" s="35"/>
      <c r="DDM1689" s="34"/>
      <c r="DDT1689" s="35"/>
      <c r="DDU1689" s="34"/>
      <c r="DEB1689" s="35"/>
      <c r="DEC1689" s="34"/>
      <c r="DEJ1689" s="35"/>
      <c r="DEK1689" s="34"/>
      <c r="DER1689" s="35"/>
      <c r="DES1689" s="34"/>
      <c r="DEZ1689" s="35"/>
      <c r="DFA1689" s="34"/>
      <c r="DFH1689" s="35"/>
      <c r="DFI1689" s="34"/>
      <c r="DFP1689" s="35"/>
      <c r="DFQ1689" s="34"/>
      <c r="DFX1689" s="35"/>
      <c r="DFY1689" s="34"/>
      <c r="DGF1689" s="35"/>
      <c r="DGG1689" s="34"/>
      <c r="DGN1689" s="35"/>
      <c r="DGO1689" s="34"/>
      <c r="DGV1689" s="35"/>
      <c r="DGW1689" s="34"/>
      <c r="DHD1689" s="35"/>
      <c r="DHE1689" s="34"/>
      <c r="DHL1689" s="35"/>
      <c r="DHM1689" s="34"/>
      <c r="DHT1689" s="35"/>
      <c r="DHU1689" s="34"/>
      <c r="DIB1689" s="35"/>
      <c r="DIC1689" s="34"/>
      <c r="DIJ1689" s="35"/>
      <c r="DIK1689" s="34"/>
      <c r="DIR1689" s="35"/>
      <c r="DIS1689" s="34"/>
      <c r="DIZ1689" s="35"/>
      <c r="DJA1689" s="34"/>
      <c r="DJH1689" s="35"/>
      <c r="DJI1689" s="34"/>
      <c r="DJP1689" s="35"/>
      <c r="DJQ1689" s="34"/>
      <c r="DJX1689" s="35"/>
      <c r="DJY1689" s="34"/>
      <c r="DKF1689" s="35"/>
      <c r="DKG1689" s="34"/>
      <c r="DKN1689" s="35"/>
      <c r="DKO1689" s="34"/>
      <c r="DKV1689" s="35"/>
      <c r="DKW1689" s="34"/>
      <c r="DLD1689" s="35"/>
      <c r="DLE1689" s="34"/>
      <c r="DLL1689" s="35"/>
      <c r="DLM1689" s="34"/>
      <c r="DLT1689" s="35"/>
      <c r="DLU1689" s="34"/>
      <c r="DMB1689" s="35"/>
      <c r="DMC1689" s="34"/>
      <c r="DMJ1689" s="35"/>
      <c r="DMK1689" s="34"/>
      <c r="DMR1689" s="35"/>
      <c r="DMS1689" s="34"/>
      <c r="DMZ1689" s="35"/>
      <c r="DNA1689" s="34"/>
      <c r="DNH1689" s="35"/>
      <c r="DNI1689" s="34"/>
      <c r="DNP1689" s="35"/>
      <c r="DNQ1689" s="34"/>
      <c r="DNX1689" s="35"/>
      <c r="DNY1689" s="34"/>
      <c r="DOF1689" s="35"/>
      <c r="DOG1689" s="34"/>
      <c r="DON1689" s="35"/>
      <c r="DOO1689" s="34"/>
      <c r="DOV1689" s="35"/>
      <c r="DOW1689" s="34"/>
      <c r="DPD1689" s="35"/>
      <c r="DPE1689" s="34"/>
      <c r="DPL1689" s="35"/>
      <c r="DPM1689" s="34"/>
      <c r="DPT1689" s="35"/>
      <c r="DPU1689" s="34"/>
      <c r="DQB1689" s="35"/>
      <c r="DQC1689" s="34"/>
      <c r="DQJ1689" s="35"/>
      <c r="DQK1689" s="34"/>
      <c r="DQR1689" s="35"/>
      <c r="DQS1689" s="34"/>
      <c r="DQZ1689" s="35"/>
      <c r="DRA1689" s="34"/>
      <c r="DRH1689" s="35"/>
      <c r="DRI1689" s="34"/>
      <c r="DRP1689" s="35"/>
      <c r="DRQ1689" s="34"/>
      <c r="DRX1689" s="35"/>
      <c r="DRY1689" s="34"/>
      <c r="DSF1689" s="35"/>
      <c r="DSG1689" s="34"/>
      <c r="DSN1689" s="35"/>
      <c r="DSO1689" s="34"/>
      <c r="DSV1689" s="35"/>
      <c r="DSW1689" s="34"/>
      <c r="DTD1689" s="35"/>
      <c r="DTE1689" s="34"/>
      <c r="DTL1689" s="35"/>
      <c r="DTM1689" s="34"/>
      <c r="DTT1689" s="35"/>
      <c r="DTU1689" s="34"/>
      <c r="DUB1689" s="35"/>
      <c r="DUC1689" s="34"/>
      <c r="DUJ1689" s="35"/>
      <c r="DUK1689" s="34"/>
      <c r="DUR1689" s="35"/>
      <c r="DUS1689" s="34"/>
      <c r="DUZ1689" s="35"/>
      <c r="DVA1689" s="34"/>
      <c r="DVH1689" s="35"/>
      <c r="DVI1689" s="34"/>
      <c r="DVP1689" s="35"/>
      <c r="DVQ1689" s="34"/>
      <c r="DVX1689" s="35"/>
      <c r="DVY1689" s="34"/>
      <c r="DWF1689" s="35"/>
      <c r="DWG1689" s="34"/>
      <c r="DWN1689" s="35"/>
      <c r="DWO1689" s="34"/>
      <c r="DWV1689" s="35"/>
      <c r="DWW1689" s="34"/>
      <c r="DXD1689" s="35"/>
      <c r="DXE1689" s="34"/>
      <c r="DXL1689" s="35"/>
      <c r="DXM1689" s="34"/>
      <c r="DXT1689" s="35"/>
      <c r="DXU1689" s="34"/>
      <c r="DYB1689" s="35"/>
      <c r="DYC1689" s="34"/>
      <c r="DYJ1689" s="35"/>
      <c r="DYK1689" s="34"/>
      <c r="DYR1689" s="35"/>
      <c r="DYS1689" s="34"/>
      <c r="DYZ1689" s="35"/>
      <c r="DZA1689" s="34"/>
      <c r="DZH1689" s="35"/>
      <c r="DZI1689" s="34"/>
      <c r="DZP1689" s="35"/>
      <c r="DZQ1689" s="34"/>
      <c r="DZX1689" s="35"/>
      <c r="DZY1689" s="34"/>
      <c r="EAF1689" s="35"/>
      <c r="EAG1689" s="34"/>
      <c r="EAN1689" s="35"/>
      <c r="EAO1689" s="34"/>
      <c r="EAV1689" s="35"/>
      <c r="EAW1689" s="34"/>
      <c r="EBD1689" s="35"/>
      <c r="EBE1689" s="34"/>
      <c r="EBL1689" s="35"/>
      <c r="EBM1689" s="34"/>
      <c r="EBT1689" s="35"/>
      <c r="EBU1689" s="34"/>
      <c r="ECB1689" s="35"/>
      <c r="ECC1689" s="34"/>
      <c r="ECJ1689" s="35"/>
      <c r="ECK1689" s="34"/>
      <c r="ECR1689" s="35"/>
      <c r="ECS1689" s="34"/>
      <c r="ECZ1689" s="35"/>
      <c r="EDA1689" s="34"/>
      <c r="EDH1689" s="35"/>
      <c r="EDI1689" s="34"/>
      <c r="EDP1689" s="35"/>
      <c r="EDQ1689" s="34"/>
      <c r="EDX1689" s="35"/>
      <c r="EDY1689" s="34"/>
      <c r="EEF1689" s="35"/>
      <c r="EEG1689" s="34"/>
      <c r="EEN1689" s="35"/>
      <c r="EEO1689" s="34"/>
      <c r="EEV1689" s="35"/>
      <c r="EEW1689" s="34"/>
      <c r="EFD1689" s="35"/>
      <c r="EFE1689" s="34"/>
      <c r="EFL1689" s="35"/>
      <c r="EFM1689" s="34"/>
      <c r="EFT1689" s="35"/>
      <c r="EFU1689" s="34"/>
      <c r="EGB1689" s="35"/>
      <c r="EGC1689" s="34"/>
      <c r="EGJ1689" s="35"/>
      <c r="EGK1689" s="34"/>
      <c r="EGR1689" s="35"/>
      <c r="EGS1689" s="34"/>
      <c r="EGZ1689" s="35"/>
      <c r="EHA1689" s="34"/>
      <c r="EHH1689" s="35"/>
      <c r="EHI1689" s="34"/>
      <c r="EHP1689" s="35"/>
      <c r="EHQ1689" s="34"/>
      <c r="EHX1689" s="35"/>
      <c r="EHY1689" s="34"/>
      <c r="EIF1689" s="35"/>
      <c r="EIG1689" s="34"/>
      <c r="EIN1689" s="35"/>
      <c r="EIO1689" s="34"/>
      <c r="EIV1689" s="35"/>
      <c r="EIW1689" s="34"/>
      <c r="EJD1689" s="35"/>
      <c r="EJE1689" s="34"/>
      <c r="EJL1689" s="35"/>
      <c r="EJM1689" s="34"/>
      <c r="EJT1689" s="35"/>
      <c r="EJU1689" s="34"/>
      <c r="EKB1689" s="35"/>
      <c r="EKC1689" s="34"/>
      <c r="EKJ1689" s="35"/>
      <c r="EKK1689" s="34"/>
      <c r="EKR1689" s="35"/>
      <c r="EKS1689" s="34"/>
      <c r="EKZ1689" s="35"/>
      <c r="ELA1689" s="34"/>
      <c r="ELH1689" s="35"/>
      <c r="ELI1689" s="34"/>
      <c r="ELP1689" s="35"/>
      <c r="ELQ1689" s="34"/>
      <c r="ELX1689" s="35"/>
      <c r="ELY1689" s="34"/>
      <c r="EMF1689" s="35"/>
      <c r="EMG1689" s="34"/>
      <c r="EMN1689" s="35"/>
      <c r="EMO1689" s="34"/>
      <c r="EMV1689" s="35"/>
      <c r="EMW1689" s="34"/>
      <c r="END1689" s="35"/>
      <c r="ENE1689" s="34"/>
      <c r="ENL1689" s="35"/>
      <c r="ENM1689" s="34"/>
      <c r="ENT1689" s="35"/>
      <c r="ENU1689" s="34"/>
      <c r="EOB1689" s="35"/>
      <c r="EOC1689" s="34"/>
      <c r="EOJ1689" s="35"/>
      <c r="EOK1689" s="34"/>
      <c r="EOR1689" s="35"/>
      <c r="EOS1689" s="34"/>
      <c r="EOZ1689" s="35"/>
      <c r="EPA1689" s="34"/>
      <c r="EPH1689" s="35"/>
      <c r="EPI1689" s="34"/>
      <c r="EPP1689" s="35"/>
      <c r="EPQ1689" s="34"/>
      <c r="EPX1689" s="35"/>
      <c r="EPY1689" s="34"/>
      <c r="EQF1689" s="35"/>
      <c r="EQG1689" s="34"/>
      <c r="EQN1689" s="35"/>
      <c r="EQO1689" s="34"/>
      <c r="EQV1689" s="35"/>
      <c r="EQW1689" s="34"/>
      <c r="ERD1689" s="35"/>
      <c r="ERE1689" s="34"/>
      <c r="ERL1689" s="35"/>
      <c r="ERM1689" s="34"/>
      <c r="ERT1689" s="35"/>
      <c r="ERU1689" s="34"/>
      <c r="ESB1689" s="35"/>
      <c r="ESC1689" s="34"/>
      <c r="ESJ1689" s="35"/>
      <c r="ESK1689" s="34"/>
      <c r="ESR1689" s="35"/>
      <c r="ESS1689" s="34"/>
      <c r="ESZ1689" s="35"/>
      <c r="ETA1689" s="34"/>
      <c r="ETH1689" s="35"/>
      <c r="ETI1689" s="34"/>
      <c r="ETP1689" s="35"/>
      <c r="ETQ1689" s="34"/>
      <c r="ETX1689" s="35"/>
      <c r="ETY1689" s="34"/>
      <c r="EUF1689" s="35"/>
      <c r="EUG1689" s="34"/>
      <c r="EUN1689" s="35"/>
      <c r="EUO1689" s="34"/>
      <c r="EUV1689" s="35"/>
      <c r="EUW1689" s="34"/>
      <c r="EVD1689" s="35"/>
      <c r="EVE1689" s="34"/>
      <c r="EVL1689" s="35"/>
      <c r="EVM1689" s="34"/>
      <c r="EVT1689" s="35"/>
      <c r="EVU1689" s="34"/>
      <c r="EWB1689" s="35"/>
      <c r="EWC1689" s="34"/>
      <c r="EWJ1689" s="35"/>
      <c r="EWK1689" s="34"/>
      <c r="EWR1689" s="35"/>
      <c r="EWS1689" s="34"/>
      <c r="EWZ1689" s="35"/>
      <c r="EXA1689" s="34"/>
      <c r="EXH1689" s="35"/>
      <c r="EXI1689" s="34"/>
      <c r="EXP1689" s="35"/>
      <c r="EXQ1689" s="34"/>
      <c r="EXX1689" s="35"/>
      <c r="EXY1689" s="34"/>
      <c r="EYF1689" s="35"/>
      <c r="EYG1689" s="34"/>
      <c r="EYN1689" s="35"/>
      <c r="EYO1689" s="34"/>
      <c r="EYV1689" s="35"/>
      <c r="EYW1689" s="34"/>
      <c r="EZD1689" s="35"/>
      <c r="EZE1689" s="34"/>
      <c r="EZL1689" s="35"/>
      <c r="EZM1689" s="34"/>
      <c r="EZT1689" s="35"/>
      <c r="EZU1689" s="34"/>
      <c r="FAB1689" s="35"/>
      <c r="FAC1689" s="34"/>
      <c r="FAJ1689" s="35"/>
      <c r="FAK1689" s="34"/>
      <c r="FAR1689" s="35"/>
      <c r="FAS1689" s="34"/>
      <c r="FAZ1689" s="35"/>
      <c r="FBA1689" s="34"/>
      <c r="FBH1689" s="35"/>
      <c r="FBI1689" s="34"/>
      <c r="FBP1689" s="35"/>
      <c r="FBQ1689" s="34"/>
      <c r="FBX1689" s="35"/>
      <c r="FBY1689" s="34"/>
      <c r="FCF1689" s="35"/>
      <c r="FCG1689" s="34"/>
      <c r="FCN1689" s="35"/>
      <c r="FCO1689" s="34"/>
      <c r="FCV1689" s="35"/>
      <c r="FCW1689" s="34"/>
      <c r="FDD1689" s="35"/>
      <c r="FDE1689" s="34"/>
      <c r="FDL1689" s="35"/>
      <c r="FDM1689" s="34"/>
      <c r="FDT1689" s="35"/>
      <c r="FDU1689" s="34"/>
      <c r="FEB1689" s="35"/>
      <c r="FEC1689" s="34"/>
      <c r="FEJ1689" s="35"/>
      <c r="FEK1689" s="34"/>
      <c r="FER1689" s="35"/>
      <c r="FES1689" s="34"/>
      <c r="FEZ1689" s="35"/>
      <c r="FFA1689" s="34"/>
      <c r="FFH1689" s="35"/>
      <c r="FFI1689" s="34"/>
      <c r="FFP1689" s="35"/>
      <c r="FFQ1689" s="34"/>
      <c r="FFX1689" s="35"/>
      <c r="FFY1689" s="34"/>
      <c r="FGF1689" s="35"/>
      <c r="FGG1689" s="34"/>
      <c r="FGN1689" s="35"/>
      <c r="FGO1689" s="34"/>
      <c r="FGV1689" s="35"/>
      <c r="FGW1689" s="34"/>
      <c r="FHD1689" s="35"/>
      <c r="FHE1689" s="34"/>
      <c r="FHL1689" s="35"/>
      <c r="FHM1689" s="34"/>
      <c r="FHT1689" s="35"/>
      <c r="FHU1689" s="34"/>
      <c r="FIB1689" s="35"/>
      <c r="FIC1689" s="34"/>
      <c r="FIJ1689" s="35"/>
      <c r="FIK1689" s="34"/>
      <c r="FIR1689" s="35"/>
      <c r="FIS1689" s="34"/>
      <c r="FIZ1689" s="35"/>
      <c r="FJA1689" s="34"/>
      <c r="FJH1689" s="35"/>
      <c r="FJI1689" s="34"/>
      <c r="FJP1689" s="35"/>
      <c r="FJQ1689" s="34"/>
      <c r="FJX1689" s="35"/>
      <c r="FJY1689" s="34"/>
      <c r="FKF1689" s="35"/>
      <c r="FKG1689" s="34"/>
      <c r="FKN1689" s="35"/>
      <c r="FKO1689" s="34"/>
      <c r="FKV1689" s="35"/>
      <c r="FKW1689" s="34"/>
      <c r="FLD1689" s="35"/>
      <c r="FLE1689" s="34"/>
      <c r="FLL1689" s="35"/>
      <c r="FLM1689" s="34"/>
      <c r="FLT1689" s="35"/>
      <c r="FLU1689" s="34"/>
      <c r="FMB1689" s="35"/>
      <c r="FMC1689" s="34"/>
      <c r="FMJ1689" s="35"/>
      <c r="FMK1689" s="34"/>
      <c r="FMR1689" s="35"/>
      <c r="FMS1689" s="34"/>
      <c r="FMZ1689" s="35"/>
      <c r="FNA1689" s="34"/>
      <c r="FNH1689" s="35"/>
      <c r="FNI1689" s="34"/>
      <c r="FNP1689" s="35"/>
      <c r="FNQ1689" s="34"/>
      <c r="FNX1689" s="35"/>
      <c r="FNY1689" s="34"/>
      <c r="FOF1689" s="35"/>
      <c r="FOG1689" s="34"/>
      <c r="FON1689" s="35"/>
      <c r="FOO1689" s="34"/>
      <c r="FOV1689" s="35"/>
      <c r="FOW1689" s="34"/>
      <c r="FPD1689" s="35"/>
      <c r="FPE1689" s="34"/>
      <c r="FPL1689" s="35"/>
      <c r="FPM1689" s="34"/>
      <c r="FPT1689" s="35"/>
      <c r="FPU1689" s="34"/>
      <c r="FQB1689" s="35"/>
      <c r="FQC1689" s="34"/>
      <c r="FQJ1689" s="35"/>
      <c r="FQK1689" s="34"/>
      <c r="FQR1689" s="35"/>
      <c r="FQS1689" s="34"/>
      <c r="FQZ1689" s="35"/>
      <c r="FRA1689" s="34"/>
      <c r="FRH1689" s="35"/>
      <c r="FRI1689" s="34"/>
      <c r="FRP1689" s="35"/>
      <c r="FRQ1689" s="34"/>
      <c r="FRX1689" s="35"/>
      <c r="FRY1689" s="34"/>
      <c r="FSF1689" s="35"/>
      <c r="FSG1689" s="34"/>
      <c r="FSN1689" s="35"/>
      <c r="FSO1689" s="34"/>
      <c r="FSV1689" s="35"/>
      <c r="FSW1689" s="34"/>
      <c r="FTD1689" s="35"/>
      <c r="FTE1689" s="34"/>
      <c r="FTL1689" s="35"/>
      <c r="FTM1689" s="34"/>
      <c r="FTT1689" s="35"/>
      <c r="FTU1689" s="34"/>
      <c r="FUB1689" s="35"/>
      <c r="FUC1689" s="34"/>
      <c r="FUJ1689" s="35"/>
      <c r="FUK1689" s="34"/>
      <c r="FUR1689" s="35"/>
      <c r="FUS1689" s="34"/>
      <c r="FUZ1689" s="35"/>
      <c r="FVA1689" s="34"/>
      <c r="FVH1689" s="35"/>
      <c r="FVI1689" s="34"/>
      <c r="FVP1689" s="35"/>
      <c r="FVQ1689" s="34"/>
      <c r="FVX1689" s="35"/>
      <c r="FVY1689" s="34"/>
      <c r="FWF1689" s="35"/>
      <c r="FWG1689" s="34"/>
      <c r="FWN1689" s="35"/>
      <c r="FWO1689" s="34"/>
      <c r="FWV1689" s="35"/>
      <c r="FWW1689" s="34"/>
      <c r="FXD1689" s="35"/>
      <c r="FXE1689" s="34"/>
      <c r="FXL1689" s="35"/>
      <c r="FXM1689" s="34"/>
      <c r="FXT1689" s="35"/>
      <c r="FXU1689" s="34"/>
      <c r="FYB1689" s="35"/>
      <c r="FYC1689" s="34"/>
      <c r="FYJ1689" s="35"/>
      <c r="FYK1689" s="34"/>
      <c r="FYR1689" s="35"/>
      <c r="FYS1689" s="34"/>
      <c r="FYZ1689" s="35"/>
      <c r="FZA1689" s="34"/>
      <c r="FZH1689" s="35"/>
      <c r="FZI1689" s="34"/>
      <c r="FZP1689" s="35"/>
      <c r="FZQ1689" s="34"/>
      <c r="FZX1689" s="35"/>
      <c r="FZY1689" s="34"/>
      <c r="GAF1689" s="35"/>
      <c r="GAG1689" s="34"/>
      <c r="GAN1689" s="35"/>
      <c r="GAO1689" s="34"/>
      <c r="GAV1689" s="35"/>
      <c r="GAW1689" s="34"/>
      <c r="GBD1689" s="35"/>
      <c r="GBE1689" s="34"/>
      <c r="GBL1689" s="35"/>
      <c r="GBM1689" s="34"/>
      <c r="GBT1689" s="35"/>
      <c r="GBU1689" s="34"/>
      <c r="GCB1689" s="35"/>
      <c r="GCC1689" s="34"/>
      <c r="GCJ1689" s="35"/>
      <c r="GCK1689" s="34"/>
      <c r="GCR1689" s="35"/>
      <c r="GCS1689" s="34"/>
      <c r="GCZ1689" s="35"/>
      <c r="GDA1689" s="34"/>
      <c r="GDH1689" s="35"/>
      <c r="GDI1689" s="34"/>
      <c r="GDP1689" s="35"/>
      <c r="GDQ1689" s="34"/>
      <c r="GDX1689" s="35"/>
      <c r="GDY1689" s="34"/>
      <c r="GEF1689" s="35"/>
      <c r="GEG1689" s="34"/>
      <c r="GEN1689" s="35"/>
      <c r="GEO1689" s="34"/>
      <c r="GEV1689" s="35"/>
      <c r="GEW1689" s="34"/>
      <c r="GFD1689" s="35"/>
      <c r="GFE1689" s="34"/>
      <c r="GFL1689" s="35"/>
      <c r="GFM1689" s="34"/>
      <c r="GFT1689" s="35"/>
      <c r="GFU1689" s="34"/>
      <c r="GGB1689" s="35"/>
      <c r="GGC1689" s="34"/>
      <c r="GGJ1689" s="35"/>
      <c r="GGK1689" s="34"/>
      <c r="GGR1689" s="35"/>
      <c r="GGS1689" s="34"/>
      <c r="GGZ1689" s="35"/>
      <c r="GHA1689" s="34"/>
      <c r="GHH1689" s="35"/>
      <c r="GHI1689" s="34"/>
      <c r="GHP1689" s="35"/>
      <c r="GHQ1689" s="34"/>
      <c r="GHX1689" s="35"/>
      <c r="GHY1689" s="34"/>
      <c r="GIF1689" s="35"/>
      <c r="GIG1689" s="34"/>
      <c r="GIN1689" s="35"/>
      <c r="GIO1689" s="34"/>
      <c r="GIV1689" s="35"/>
      <c r="GIW1689" s="34"/>
      <c r="GJD1689" s="35"/>
      <c r="GJE1689" s="34"/>
      <c r="GJL1689" s="35"/>
      <c r="GJM1689" s="34"/>
      <c r="GJT1689" s="35"/>
      <c r="GJU1689" s="34"/>
      <c r="GKB1689" s="35"/>
      <c r="GKC1689" s="34"/>
      <c r="GKJ1689" s="35"/>
      <c r="GKK1689" s="34"/>
      <c r="GKR1689" s="35"/>
      <c r="GKS1689" s="34"/>
      <c r="GKZ1689" s="35"/>
      <c r="GLA1689" s="34"/>
      <c r="GLH1689" s="35"/>
      <c r="GLI1689" s="34"/>
      <c r="GLP1689" s="35"/>
      <c r="GLQ1689" s="34"/>
      <c r="GLX1689" s="35"/>
      <c r="GLY1689" s="34"/>
      <c r="GMF1689" s="35"/>
      <c r="GMG1689" s="34"/>
      <c r="GMN1689" s="35"/>
      <c r="GMO1689" s="34"/>
      <c r="GMV1689" s="35"/>
      <c r="GMW1689" s="34"/>
      <c r="GND1689" s="35"/>
      <c r="GNE1689" s="34"/>
      <c r="GNL1689" s="35"/>
      <c r="GNM1689" s="34"/>
      <c r="GNT1689" s="35"/>
      <c r="GNU1689" s="34"/>
      <c r="GOB1689" s="35"/>
      <c r="GOC1689" s="34"/>
      <c r="GOJ1689" s="35"/>
      <c r="GOK1689" s="34"/>
      <c r="GOR1689" s="35"/>
      <c r="GOS1689" s="34"/>
      <c r="GOZ1689" s="35"/>
      <c r="GPA1689" s="34"/>
      <c r="GPH1689" s="35"/>
      <c r="GPI1689" s="34"/>
      <c r="GPP1689" s="35"/>
      <c r="GPQ1689" s="34"/>
      <c r="GPX1689" s="35"/>
      <c r="GPY1689" s="34"/>
      <c r="GQF1689" s="35"/>
      <c r="GQG1689" s="34"/>
      <c r="GQN1689" s="35"/>
      <c r="GQO1689" s="34"/>
      <c r="GQV1689" s="35"/>
      <c r="GQW1689" s="34"/>
      <c r="GRD1689" s="35"/>
      <c r="GRE1689" s="34"/>
      <c r="GRL1689" s="35"/>
      <c r="GRM1689" s="34"/>
      <c r="GRT1689" s="35"/>
      <c r="GRU1689" s="34"/>
      <c r="GSB1689" s="35"/>
      <c r="GSC1689" s="34"/>
      <c r="GSJ1689" s="35"/>
      <c r="GSK1689" s="34"/>
      <c r="GSR1689" s="35"/>
      <c r="GSS1689" s="34"/>
      <c r="GSZ1689" s="35"/>
      <c r="GTA1689" s="34"/>
      <c r="GTH1689" s="35"/>
      <c r="GTI1689" s="34"/>
      <c r="GTP1689" s="35"/>
      <c r="GTQ1689" s="34"/>
      <c r="GTX1689" s="35"/>
      <c r="GTY1689" s="34"/>
      <c r="GUF1689" s="35"/>
      <c r="GUG1689" s="34"/>
      <c r="GUN1689" s="35"/>
      <c r="GUO1689" s="34"/>
      <c r="GUV1689" s="35"/>
      <c r="GUW1689" s="34"/>
      <c r="GVD1689" s="35"/>
      <c r="GVE1689" s="34"/>
      <c r="GVL1689" s="35"/>
      <c r="GVM1689" s="34"/>
      <c r="GVT1689" s="35"/>
      <c r="GVU1689" s="34"/>
      <c r="GWB1689" s="35"/>
      <c r="GWC1689" s="34"/>
      <c r="GWJ1689" s="35"/>
      <c r="GWK1689" s="34"/>
      <c r="GWR1689" s="35"/>
      <c r="GWS1689" s="34"/>
      <c r="GWZ1689" s="35"/>
      <c r="GXA1689" s="34"/>
      <c r="GXH1689" s="35"/>
      <c r="GXI1689" s="34"/>
      <c r="GXP1689" s="35"/>
      <c r="GXQ1689" s="34"/>
      <c r="GXX1689" s="35"/>
      <c r="GXY1689" s="34"/>
      <c r="GYF1689" s="35"/>
      <c r="GYG1689" s="34"/>
      <c r="GYN1689" s="35"/>
      <c r="GYO1689" s="34"/>
      <c r="GYV1689" s="35"/>
      <c r="GYW1689" s="34"/>
      <c r="GZD1689" s="35"/>
      <c r="GZE1689" s="34"/>
      <c r="GZL1689" s="35"/>
      <c r="GZM1689" s="34"/>
      <c r="GZT1689" s="35"/>
      <c r="GZU1689" s="34"/>
      <c r="HAB1689" s="35"/>
      <c r="HAC1689" s="34"/>
      <c r="HAJ1689" s="35"/>
      <c r="HAK1689" s="34"/>
      <c r="HAR1689" s="35"/>
      <c r="HAS1689" s="34"/>
      <c r="HAZ1689" s="35"/>
      <c r="HBA1689" s="34"/>
      <c r="HBH1689" s="35"/>
      <c r="HBI1689" s="34"/>
      <c r="HBP1689" s="35"/>
      <c r="HBQ1689" s="34"/>
      <c r="HBX1689" s="35"/>
      <c r="HBY1689" s="34"/>
      <c r="HCF1689" s="35"/>
      <c r="HCG1689" s="34"/>
      <c r="HCN1689" s="35"/>
      <c r="HCO1689" s="34"/>
      <c r="HCV1689" s="35"/>
      <c r="HCW1689" s="34"/>
      <c r="HDD1689" s="35"/>
      <c r="HDE1689" s="34"/>
      <c r="HDL1689" s="35"/>
      <c r="HDM1689" s="34"/>
      <c r="HDT1689" s="35"/>
      <c r="HDU1689" s="34"/>
      <c r="HEB1689" s="35"/>
      <c r="HEC1689" s="34"/>
      <c r="HEJ1689" s="35"/>
      <c r="HEK1689" s="34"/>
      <c r="HER1689" s="35"/>
      <c r="HES1689" s="34"/>
      <c r="HEZ1689" s="35"/>
      <c r="HFA1689" s="34"/>
      <c r="HFH1689" s="35"/>
      <c r="HFI1689" s="34"/>
      <c r="HFP1689" s="35"/>
      <c r="HFQ1689" s="34"/>
      <c r="HFX1689" s="35"/>
      <c r="HFY1689" s="34"/>
      <c r="HGF1689" s="35"/>
      <c r="HGG1689" s="34"/>
      <c r="HGN1689" s="35"/>
      <c r="HGO1689" s="34"/>
      <c r="HGV1689" s="35"/>
      <c r="HGW1689" s="34"/>
      <c r="HHD1689" s="35"/>
      <c r="HHE1689" s="34"/>
      <c r="HHL1689" s="35"/>
      <c r="HHM1689" s="34"/>
      <c r="HHT1689" s="35"/>
      <c r="HHU1689" s="34"/>
      <c r="HIB1689" s="35"/>
      <c r="HIC1689" s="34"/>
      <c r="HIJ1689" s="35"/>
      <c r="HIK1689" s="34"/>
      <c r="HIR1689" s="35"/>
      <c r="HIS1689" s="34"/>
      <c r="HIZ1689" s="35"/>
      <c r="HJA1689" s="34"/>
      <c r="HJH1689" s="35"/>
      <c r="HJI1689" s="34"/>
      <c r="HJP1689" s="35"/>
      <c r="HJQ1689" s="34"/>
      <c r="HJX1689" s="35"/>
      <c r="HJY1689" s="34"/>
      <c r="HKF1689" s="35"/>
      <c r="HKG1689" s="34"/>
      <c r="HKN1689" s="35"/>
      <c r="HKO1689" s="34"/>
      <c r="HKV1689" s="35"/>
      <c r="HKW1689" s="34"/>
      <c r="HLD1689" s="35"/>
      <c r="HLE1689" s="34"/>
      <c r="HLL1689" s="35"/>
      <c r="HLM1689" s="34"/>
      <c r="HLT1689" s="35"/>
      <c r="HLU1689" s="34"/>
      <c r="HMB1689" s="35"/>
      <c r="HMC1689" s="34"/>
      <c r="HMJ1689" s="35"/>
      <c r="HMK1689" s="34"/>
      <c r="HMR1689" s="35"/>
      <c r="HMS1689" s="34"/>
      <c r="HMZ1689" s="35"/>
      <c r="HNA1689" s="34"/>
      <c r="HNH1689" s="35"/>
      <c r="HNI1689" s="34"/>
      <c r="HNP1689" s="35"/>
      <c r="HNQ1689" s="34"/>
      <c r="HNX1689" s="35"/>
      <c r="HNY1689" s="34"/>
      <c r="HOF1689" s="35"/>
      <c r="HOG1689" s="34"/>
      <c r="HON1689" s="35"/>
      <c r="HOO1689" s="34"/>
      <c r="HOV1689" s="35"/>
      <c r="HOW1689" s="34"/>
      <c r="HPD1689" s="35"/>
      <c r="HPE1689" s="34"/>
      <c r="HPL1689" s="35"/>
      <c r="HPM1689" s="34"/>
      <c r="HPT1689" s="35"/>
      <c r="HPU1689" s="34"/>
      <c r="HQB1689" s="35"/>
      <c r="HQC1689" s="34"/>
      <c r="HQJ1689" s="35"/>
      <c r="HQK1689" s="34"/>
      <c r="HQR1689" s="35"/>
      <c r="HQS1689" s="34"/>
      <c r="HQZ1689" s="35"/>
      <c r="HRA1689" s="34"/>
      <c r="HRH1689" s="35"/>
      <c r="HRI1689" s="34"/>
      <c r="HRP1689" s="35"/>
      <c r="HRQ1689" s="34"/>
      <c r="HRX1689" s="35"/>
      <c r="HRY1689" s="34"/>
      <c r="HSF1689" s="35"/>
      <c r="HSG1689" s="34"/>
      <c r="HSN1689" s="35"/>
      <c r="HSO1689" s="34"/>
      <c r="HSV1689" s="35"/>
      <c r="HSW1689" s="34"/>
      <c r="HTD1689" s="35"/>
      <c r="HTE1689" s="34"/>
      <c r="HTL1689" s="35"/>
      <c r="HTM1689" s="34"/>
      <c r="HTT1689" s="35"/>
      <c r="HTU1689" s="34"/>
      <c r="HUB1689" s="35"/>
      <c r="HUC1689" s="34"/>
      <c r="HUJ1689" s="35"/>
      <c r="HUK1689" s="34"/>
      <c r="HUR1689" s="35"/>
      <c r="HUS1689" s="34"/>
      <c r="HUZ1689" s="35"/>
      <c r="HVA1689" s="34"/>
      <c r="HVH1689" s="35"/>
      <c r="HVI1689" s="34"/>
      <c r="HVP1689" s="35"/>
      <c r="HVQ1689" s="34"/>
      <c r="HVX1689" s="35"/>
      <c r="HVY1689" s="34"/>
      <c r="HWF1689" s="35"/>
      <c r="HWG1689" s="34"/>
      <c r="HWN1689" s="35"/>
      <c r="HWO1689" s="34"/>
      <c r="HWV1689" s="35"/>
      <c r="HWW1689" s="34"/>
      <c r="HXD1689" s="35"/>
      <c r="HXE1689" s="34"/>
      <c r="HXL1689" s="35"/>
      <c r="HXM1689" s="34"/>
      <c r="HXT1689" s="35"/>
      <c r="HXU1689" s="34"/>
      <c r="HYB1689" s="35"/>
      <c r="HYC1689" s="34"/>
      <c r="HYJ1689" s="35"/>
      <c r="HYK1689" s="34"/>
      <c r="HYR1689" s="35"/>
      <c r="HYS1689" s="34"/>
      <c r="HYZ1689" s="35"/>
      <c r="HZA1689" s="34"/>
      <c r="HZH1689" s="35"/>
      <c r="HZI1689" s="34"/>
      <c r="HZP1689" s="35"/>
      <c r="HZQ1689" s="34"/>
      <c r="HZX1689" s="35"/>
      <c r="HZY1689" s="34"/>
      <c r="IAF1689" s="35"/>
      <c r="IAG1689" s="34"/>
      <c r="IAN1689" s="35"/>
      <c r="IAO1689" s="34"/>
      <c r="IAV1689" s="35"/>
      <c r="IAW1689" s="34"/>
      <c r="IBD1689" s="35"/>
      <c r="IBE1689" s="34"/>
      <c r="IBL1689" s="35"/>
      <c r="IBM1689" s="34"/>
      <c r="IBT1689" s="35"/>
      <c r="IBU1689" s="34"/>
      <c r="ICB1689" s="35"/>
      <c r="ICC1689" s="34"/>
      <c r="ICJ1689" s="35"/>
      <c r="ICK1689" s="34"/>
      <c r="ICR1689" s="35"/>
      <c r="ICS1689" s="34"/>
      <c r="ICZ1689" s="35"/>
      <c r="IDA1689" s="34"/>
      <c r="IDH1689" s="35"/>
      <c r="IDI1689" s="34"/>
      <c r="IDP1689" s="35"/>
      <c r="IDQ1689" s="34"/>
      <c r="IDX1689" s="35"/>
      <c r="IDY1689" s="34"/>
      <c r="IEF1689" s="35"/>
      <c r="IEG1689" s="34"/>
      <c r="IEN1689" s="35"/>
      <c r="IEO1689" s="34"/>
      <c r="IEV1689" s="35"/>
      <c r="IEW1689" s="34"/>
      <c r="IFD1689" s="35"/>
      <c r="IFE1689" s="34"/>
      <c r="IFL1689" s="35"/>
      <c r="IFM1689" s="34"/>
      <c r="IFT1689" s="35"/>
      <c r="IFU1689" s="34"/>
      <c r="IGB1689" s="35"/>
      <c r="IGC1689" s="34"/>
      <c r="IGJ1689" s="35"/>
      <c r="IGK1689" s="34"/>
      <c r="IGR1689" s="35"/>
      <c r="IGS1689" s="34"/>
      <c r="IGZ1689" s="35"/>
      <c r="IHA1689" s="34"/>
      <c r="IHH1689" s="35"/>
      <c r="IHI1689" s="34"/>
      <c r="IHP1689" s="35"/>
      <c r="IHQ1689" s="34"/>
      <c r="IHX1689" s="35"/>
      <c r="IHY1689" s="34"/>
      <c r="IIF1689" s="35"/>
      <c r="IIG1689" s="34"/>
      <c r="IIN1689" s="35"/>
      <c r="IIO1689" s="34"/>
      <c r="IIV1689" s="35"/>
      <c r="IIW1689" s="34"/>
      <c r="IJD1689" s="35"/>
      <c r="IJE1689" s="34"/>
      <c r="IJL1689" s="35"/>
      <c r="IJM1689" s="34"/>
      <c r="IJT1689" s="35"/>
      <c r="IJU1689" s="34"/>
      <c r="IKB1689" s="35"/>
      <c r="IKC1689" s="34"/>
      <c r="IKJ1689" s="35"/>
      <c r="IKK1689" s="34"/>
      <c r="IKR1689" s="35"/>
      <c r="IKS1689" s="34"/>
      <c r="IKZ1689" s="35"/>
      <c r="ILA1689" s="34"/>
      <c r="ILH1689" s="35"/>
      <c r="ILI1689" s="34"/>
      <c r="ILP1689" s="35"/>
      <c r="ILQ1689" s="34"/>
      <c r="ILX1689" s="35"/>
      <c r="ILY1689" s="34"/>
      <c r="IMF1689" s="35"/>
      <c r="IMG1689" s="34"/>
      <c r="IMN1689" s="35"/>
      <c r="IMO1689" s="34"/>
      <c r="IMV1689" s="35"/>
      <c r="IMW1689" s="34"/>
      <c r="IND1689" s="35"/>
      <c r="INE1689" s="34"/>
      <c r="INL1689" s="35"/>
      <c r="INM1689" s="34"/>
      <c r="INT1689" s="35"/>
      <c r="INU1689" s="34"/>
      <c r="IOB1689" s="35"/>
      <c r="IOC1689" s="34"/>
      <c r="IOJ1689" s="35"/>
      <c r="IOK1689" s="34"/>
      <c r="IOR1689" s="35"/>
      <c r="IOS1689" s="34"/>
      <c r="IOZ1689" s="35"/>
      <c r="IPA1689" s="34"/>
      <c r="IPH1689" s="35"/>
      <c r="IPI1689" s="34"/>
      <c r="IPP1689" s="35"/>
      <c r="IPQ1689" s="34"/>
      <c r="IPX1689" s="35"/>
      <c r="IPY1689" s="34"/>
      <c r="IQF1689" s="35"/>
      <c r="IQG1689" s="34"/>
      <c r="IQN1689" s="35"/>
      <c r="IQO1689" s="34"/>
      <c r="IQV1689" s="35"/>
      <c r="IQW1689" s="34"/>
      <c r="IRD1689" s="35"/>
      <c r="IRE1689" s="34"/>
      <c r="IRL1689" s="35"/>
      <c r="IRM1689" s="34"/>
      <c r="IRT1689" s="35"/>
      <c r="IRU1689" s="34"/>
      <c r="ISB1689" s="35"/>
      <c r="ISC1689" s="34"/>
      <c r="ISJ1689" s="35"/>
      <c r="ISK1689" s="34"/>
      <c r="ISR1689" s="35"/>
      <c r="ISS1689" s="34"/>
      <c r="ISZ1689" s="35"/>
      <c r="ITA1689" s="34"/>
      <c r="ITH1689" s="35"/>
      <c r="ITI1689" s="34"/>
      <c r="ITP1689" s="35"/>
      <c r="ITQ1689" s="34"/>
      <c r="ITX1689" s="35"/>
      <c r="ITY1689" s="34"/>
      <c r="IUF1689" s="35"/>
      <c r="IUG1689" s="34"/>
      <c r="IUN1689" s="35"/>
      <c r="IUO1689" s="34"/>
      <c r="IUV1689" s="35"/>
      <c r="IUW1689" s="34"/>
      <c r="IVD1689" s="35"/>
      <c r="IVE1689" s="34"/>
      <c r="IVL1689" s="35"/>
      <c r="IVM1689" s="34"/>
      <c r="IVT1689" s="35"/>
      <c r="IVU1689" s="34"/>
      <c r="IWB1689" s="35"/>
      <c r="IWC1689" s="34"/>
      <c r="IWJ1689" s="35"/>
      <c r="IWK1689" s="34"/>
      <c r="IWR1689" s="35"/>
      <c r="IWS1689" s="34"/>
      <c r="IWZ1689" s="35"/>
      <c r="IXA1689" s="34"/>
      <c r="IXH1689" s="35"/>
      <c r="IXI1689" s="34"/>
      <c r="IXP1689" s="35"/>
      <c r="IXQ1689" s="34"/>
      <c r="IXX1689" s="35"/>
      <c r="IXY1689" s="34"/>
      <c r="IYF1689" s="35"/>
      <c r="IYG1689" s="34"/>
      <c r="IYN1689" s="35"/>
      <c r="IYO1689" s="34"/>
      <c r="IYV1689" s="35"/>
      <c r="IYW1689" s="34"/>
      <c r="IZD1689" s="35"/>
      <c r="IZE1689" s="34"/>
      <c r="IZL1689" s="35"/>
      <c r="IZM1689" s="34"/>
      <c r="IZT1689" s="35"/>
      <c r="IZU1689" s="34"/>
      <c r="JAB1689" s="35"/>
      <c r="JAC1689" s="34"/>
      <c r="JAJ1689" s="35"/>
      <c r="JAK1689" s="34"/>
      <c r="JAR1689" s="35"/>
      <c r="JAS1689" s="34"/>
      <c r="JAZ1689" s="35"/>
      <c r="JBA1689" s="34"/>
      <c r="JBH1689" s="35"/>
      <c r="JBI1689" s="34"/>
      <c r="JBP1689" s="35"/>
      <c r="JBQ1689" s="34"/>
      <c r="JBX1689" s="35"/>
      <c r="JBY1689" s="34"/>
      <c r="JCF1689" s="35"/>
      <c r="JCG1689" s="34"/>
      <c r="JCN1689" s="35"/>
      <c r="JCO1689" s="34"/>
      <c r="JCV1689" s="35"/>
      <c r="JCW1689" s="34"/>
      <c r="JDD1689" s="35"/>
      <c r="JDE1689" s="34"/>
      <c r="JDL1689" s="35"/>
      <c r="JDM1689" s="34"/>
      <c r="JDT1689" s="35"/>
      <c r="JDU1689" s="34"/>
      <c r="JEB1689" s="35"/>
      <c r="JEC1689" s="34"/>
      <c r="JEJ1689" s="35"/>
      <c r="JEK1689" s="34"/>
      <c r="JER1689" s="35"/>
      <c r="JES1689" s="34"/>
      <c r="JEZ1689" s="35"/>
      <c r="JFA1689" s="34"/>
      <c r="JFH1689" s="35"/>
      <c r="JFI1689" s="34"/>
      <c r="JFP1689" s="35"/>
      <c r="JFQ1689" s="34"/>
      <c r="JFX1689" s="35"/>
      <c r="JFY1689" s="34"/>
      <c r="JGF1689" s="35"/>
      <c r="JGG1689" s="34"/>
      <c r="JGN1689" s="35"/>
      <c r="JGO1689" s="34"/>
      <c r="JGV1689" s="35"/>
      <c r="JGW1689" s="34"/>
      <c r="JHD1689" s="35"/>
      <c r="JHE1689" s="34"/>
      <c r="JHL1689" s="35"/>
      <c r="JHM1689" s="34"/>
      <c r="JHT1689" s="35"/>
      <c r="JHU1689" s="34"/>
      <c r="JIB1689" s="35"/>
      <c r="JIC1689" s="34"/>
      <c r="JIJ1689" s="35"/>
      <c r="JIK1689" s="34"/>
      <c r="JIR1689" s="35"/>
      <c r="JIS1689" s="34"/>
      <c r="JIZ1689" s="35"/>
      <c r="JJA1689" s="34"/>
      <c r="JJH1689" s="35"/>
      <c r="JJI1689" s="34"/>
      <c r="JJP1689" s="35"/>
      <c r="JJQ1689" s="34"/>
      <c r="JJX1689" s="35"/>
      <c r="JJY1689" s="34"/>
      <c r="JKF1689" s="35"/>
      <c r="JKG1689" s="34"/>
      <c r="JKN1689" s="35"/>
      <c r="JKO1689" s="34"/>
      <c r="JKV1689" s="35"/>
      <c r="JKW1689" s="34"/>
      <c r="JLD1689" s="35"/>
      <c r="JLE1689" s="34"/>
      <c r="JLL1689" s="35"/>
      <c r="JLM1689" s="34"/>
      <c r="JLT1689" s="35"/>
      <c r="JLU1689" s="34"/>
      <c r="JMB1689" s="35"/>
      <c r="JMC1689" s="34"/>
      <c r="JMJ1689" s="35"/>
      <c r="JMK1689" s="34"/>
      <c r="JMR1689" s="35"/>
      <c r="JMS1689" s="34"/>
      <c r="JMZ1689" s="35"/>
      <c r="JNA1689" s="34"/>
      <c r="JNH1689" s="35"/>
      <c r="JNI1689" s="34"/>
      <c r="JNP1689" s="35"/>
      <c r="JNQ1689" s="34"/>
      <c r="JNX1689" s="35"/>
      <c r="JNY1689" s="34"/>
      <c r="JOF1689" s="35"/>
      <c r="JOG1689" s="34"/>
      <c r="JON1689" s="35"/>
      <c r="JOO1689" s="34"/>
      <c r="JOV1689" s="35"/>
      <c r="JOW1689" s="34"/>
      <c r="JPD1689" s="35"/>
      <c r="JPE1689" s="34"/>
      <c r="JPL1689" s="35"/>
      <c r="JPM1689" s="34"/>
      <c r="JPT1689" s="35"/>
      <c r="JPU1689" s="34"/>
      <c r="JQB1689" s="35"/>
      <c r="JQC1689" s="34"/>
      <c r="JQJ1689" s="35"/>
      <c r="JQK1689" s="34"/>
      <c r="JQR1689" s="35"/>
      <c r="JQS1689" s="34"/>
      <c r="JQZ1689" s="35"/>
      <c r="JRA1689" s="34"/>
      <c r="JRH1689" s="35"/>
      <c r="JRI1689" s="34"/>
      <c r="JRP1689" s="35"/>
      <c r="JRQ1689" s="34"/>
      <c r="JRX1689" s="35"/>
      <c r="JRY1689" s="34"/>
      <c r="JSF1689" s="35"/>
      <c r="JSG1689" s="34"/>
      <c r="JSN1689" s="35"/>
      <c r="JSO1689" s="34"/>
      <c r="JSV1689" s="35"/>
      <c r="JSW1689" s="34"/>
      <c r="JTD1689" s="35"/>
      <c r="JTE1689" s="34"/>
      <c r="JTL1689" s="35"/>
      <c r="JTM1689" s="34"/>
      <c r="JTT1689" s="35"/>
      <c r="JTU1689" s="34"/>
      <c r="JUB1689" s="35"/>
      <c r="JUC1689" s="34"/>
      <c r="JUJ1689" s="35"/>
      <c r="JUK1689" s="34"/>
      <c r="JUR1689" s="35"/>
      <c r="JUS1689" s="34"/>
      <c r="JUZ1689" s="35"/>
      <c r="JVA1689" s="34"/>
      <c r="JVH1689" s="35"/>
      <c r="JVI1689" s="34"/>
      <c r="JVP1689" s="35"/>
      <c r="JVQ1689" s="34"/>
      <c r="JVX1689" s="35"/>
      <c r="JVY1689" s="34"/>
      <c r="JWF1689" s="35"/>
      <c r="JWG1689" s="34"/>
      <c r="JWN1689" s="35"/>
      <c r="JWO1689" s="34"/>
      <c r="JWV1689" s="35"/>
      <c r="JWW1689" s="34"/>
      <c r="JXD1689" s="35"/>
      <c r="JXE1689" s="34"/>
      <c r="JXL1689" s="35"/>
      <c r="JXM1689" s="34"/>
      <c r="JXT1689" s="35"/>
      <c r="JXU1689" s="34"/>
      <c r="JYB1689" s="35"/>
      <c r="JYC1689" s="34"/>
      <c r="JYJ1689" s="35"/>
      <c r="JYK1689" s="34"/>
      <c r="JYR1689" s="35"/>
      <c r="JYS1689" s="34"/>
      <c r="JYZ1689" s="35"/>
      <c r="JZA1689" s="34"/>
      <c r="JZH1689" s="35"/>
      <c r="JZI1689" s="34"/>
      <c r="JZP1689" s="35"/>
      <c r="JZQ1689" s="34"/>
      <c r="JZX1689" s="35"/>
      <c r="JZY1689" s="34"/>
      <c r="KAF1689" s="35"/>
      <c r="KAG1689" s="34"/>
      <c r="KAN1689" s="35"/>
      <c r="KAO1689" s="34"/>
      <c r="KAV1689" s="35"/>
      <c r="KAW1689" s="34"/>
      <c r="KBD1689" s="35"/>
      <c r="KBE1689" s="34"/>
      <c r="KBL1689" s="35"/>
      <c r="KBM1689" s="34"/>
      <c r="KBT1689" s="35"/>
      <c r="KBU1689" s="34"/>
      <c r="KCB1689" s="35"/>
      <c r="KCC1689" s="34"/>
      <c r="KCJ1689" s="35"/>
      <c r="KCK1689" s="34"/>
      <c r="KCR1689" s="35"/>
      <c r="KCS1689" s="34"/>
      <c r="KCZ1689" s="35"/>
      <c r="KDA1689" s="34"/>
      <c r="KDH1689" s="35"/>
      <c r="KDI1689" s="34"/>
      <c r="KDP1689" s="35"/>
      <c r="KDQ1689" s="34"/>
      <c r="KDX1689" s="35"/>
      <c r="KDY1689" s="34"/>
      <c r="KEF1689" s="35"/>
      <c r="KEG1689" s="34"/>
      <c r="KEN1689" s="35"/>
      <c r="KEO1689" s="34"/>
      <c r="KEV1689" s="35"/>
      <c r="KEW1689" s="34"/>
      <c r="KFD1689" s="35"/>
      <c r="KFE1689" s="34"/>
      <c r="KFL1689" s="35"/>
      <c r="KFM1689" s="34"/>
      <c r="KFT1689" s="35"/>
      <c r="KFU1689" s="34"/>
      <c r="KGB1689" s="35"/>
      <c r="KGC1689" s="34"/>
      <c r="KGJ1689" s="35"/>
      <c r="KGK1689" s="34"/>
      <c r="KGR1689" s="35"/>
      <c r="KGS1689" s="34"/>
      <c r="KGZ1689" s="35"/>
      <c r="KHA1689" s="34"/>
      <c r="KHH1689" s="35"/>
      <c r="KHI1689" s="34"/>
      <c r="KHP1689" s="35"/>
      <c r="KHQ1689" s="34"/>
      <c r="KHX1689" s="35"/>
      <c r="KHY1689" s="34"/>
      <c r="KIF1689" s="35"/>
      <c r="KIG1689" s="34"/>
      <c r="KIN1689" s="35"/>
      <c r="KIO1689" s="34"/>
      <c r="KIV1689" s="35"/>
      <c r="KIW1689" s="34"/>
      <c r="KJD1689" s="35"/>
      <c r="KJE1689" s="34"/>
      <c r="KJL1689" s="35"/>
      <c r="KJM1689" s="34"/>
      <c r="KJT1689" s="35"/>
      <c r="KJU1689" s="34"/>
      <c r="KKB1689" s="35"/>
      <c r="KKC1689" s="34"/>
      <c r="KKJ1689" s="35"/>
      <c r="KKK1689" s="34"/>
      <c r="KKR1689" s="35"/>
      <c r="KKS1689" s="34"/>
      <c r="KKZ1689" s="35"/>
      <c r="KLA1689" s="34"/>
      <c r="KLH1689" s="35"/>
      <c r="KLI1689" s="34"/>
      <c r="KLP1689" s="35"/>
      <c r="KLQ1689" s="34"/>
      <c r="KLX1689" s="35"/>
      <c r="KLY1689" s="34"/>
      <c r="KMF1689" s="35"/>
      <c r="KMG1689" s="34"/>
      <c r="KMN1689" s="35"/>
      <c r="KMO1689" s="34"/>
      <c r="KMV1689" s="35"/>
      <c r="KMW1689" s="34"/>
      <c r="KND1689" s="35"/>
      <c r="KNE1689" s="34"/>
      <c r="KNL1689" s="35"/>
      <c r="KNM1689" s="34"/>
      <c r="KNT1689" s="35"/>
      <c r="KNU1689" s="34"/>
      <c r="KOB1689" s="35"/>
      <c r="KOC1689" s="34"/>
      <c r="KOJ1689" s="35"/>
      <c r="KOK1689" s="34"/>
      <c r="KOR1689" s="35"/>
      <c r="KOS1689" s="34"/>
      <c r="KOZ1689" s="35"/>
      <c r="KPA1689" s="34"/>
      <c r="KPH1689" s="35"/>
      <c r="KPI1689" s="34"/>
      <c r="KPP1689" s="35"/>
      <c r="KPQ1689" s="34"/>
      <c r="KPX1689" s="35"/>
      <c r="KPY1689" s="34"/>
      <c r="KQF1689" s="35"/>
      <c r="KQG1689" s="34"/>
      <c r="KQN1689" s="35"/>
      <c r="KQO1689" s="34"/>
      <c r="KQV1689" s="35"/>
      <c r="KQW1689" s="34"/>
      <c r="KRD1689" s="35"/>
      <c r="KRE1689" s="34"/>
      <c r="KRL1689" s="35"/>
      <c r="KRM1689" s="34"/>
      <c r="KRT1689" s="35"/>
      <c r="KRU1689" s="34"/>
      <c r="KSB1689" s="35"/>
      <c r="KSC1689" s="34"/>
      <c r="KSJ1689" s="35"/>
      <c r="KSK1689" s="34"/>
      <c r="KSR1689" s="35"/>
      <c r="KSS1689" s="34"/>
      <c r="KSZ1689" s="35"/>
      <c r="KTA1689" s="34"/>
      <c r="KTH1689" s="35"/>
      <c r="KTI1689" s="34"/>
      <c r="KTP1689" s="35"/>
      <c r="KTQ1689" s="34"/>
      <c r="KTX1689" s="35"/>
      <c r="KTY1689" s="34"/>
      <c r="KUF1689" s="35"/>
      <c r="KUG1689" s="34"/>
      <c r="KUN1689" s="35"/>
      <c r="KUO1689" s="34"/>
      <c r="KUV1689" s="35"/>
      <c r="KUW1689" s="34"/>
      <c r="KVD1689" s="35"/>
      <c r="KVE1689" s="34"/>
      <c r="KVL1689" s="35"/>
      <c r="KVM1689" s="34"/>
      <c r="KVT1689" s="35"/>
      <c r="KVU1689" s="34"/>
      <c r="KWB1689" s="35"/>
      <c r="KWC1689" s="34"/>
      <c r="KWJ1689" s="35"/>
      <c r="KWK1689" s="34"/>
      <c r="KWR1689" s="35"/>
      <c r="KWS1689" s="34"/>
      <c r="KWZ1689" s="35"/>
      <c r="KXA1689" s="34"/>
      <c r="KXH1689" s="35"/>
      <c r="KXI1689" s="34"/>
      <c r="KXP1689" s="35"/>
      <c r="KXQ1689" s="34"/>
      <c r="KXX1689" s="35"/>
      <c r="KXY1689" s="34"/>
      <c r="KYF1689" s="35"/>
      <c r="KYG1689" s="34"/>
      <c r="KYN1689" s="35"/>
      <c r="KYO1689" s="34"/>
      <c r="KYV1689" s="35"/>
      <c r="KYW1689" s="34"/>
      <c r="KZD1689" s="35"/>
      <c r="KZE1689" s="34"/>
      <c r="KZL1689" s="35"/>
      <c r="KZM1689" s="34"/>
      <c r="KZT1689" s="35"/>
      <c r="KZU1689" s="34"/>
      <c r="LAB1689" s="35"/>
      <c r="LAC1689" s="34"/>
      <c r="LAJ1689" s="35"/>
      <c r="LAK1689" s="34"/>
      <c r="LAR1689" s="35"/>
      <c r="LAS1689" s="34"/>
      <c r="LAZ1689" s="35"/>
      <c r="LBA1689" s="34"/>
      <c r="LBH1689" s="35"/>
      <c r="LBI1689" s="34"/>
      <c r="LBP1689" s="35"/>
      <c r="LBQ1689" s="34"/>
      <c r="LBX1689" s="35"/>
      <c r="LBY1689" s="34"/>
      <c r="LCF1689" s="35"/>
      <c r="LCG1689" s="34"/>
      <c r="LCN1689" s="35"/>
      <c r="LCO1689" s="34"/>
      <c r="LCV1689" s="35"/>
      <c r="LCW1689" s="34"/>
      <c r="LDD1689" s="35"/>
      <c r="LDE1689" s="34"/>
      <c r="LDL1689" s="35"/>
      <c r="LDM1689" s="34"/>
      <c r="LDT1689" s="35"/>
      <c r="LDU1689" s="34"/>
      <c r="LEB1689" s="35"/>
      <c r="LEC1689" s="34"/>
      <c r="LEJ1689" s="35"/>
      <c r="LEK1689" s="34"/>
      <c r="LER1689" s="35"/>
      <c r="LES1689" s="34"/>
      <c r="LEZ1689" s="35"/>
      <c r="LFA1689" s="34"/>
      <c r="LFH1689" s="35"/>
      <c r="LFI1689" s="34"/>
      <c r="LFP1689" s="35"/>
      <c r="LFQ1689" s="34"/>
      <c r="LFX1689" s="35"/>
      <c r="LFY1689" s="34"/>
      <c r="LGF1689" s="35"/>
      <c r="LGG1689" s="34"/>
      <c r="LGN1689" s="35"/>
      <c r="LGO1689" s="34"/>
      <c r="LGV1689" s="35"/>
      <c r="LGW1689" s="34"/>
      <c r="LHD1689" s="35"/>
      <c r="LHE1689" s="34"/>
      <c r="LHL1689" s="35"/>
      <c r="LHM1689" s="34"/>
      <c r="LHT1689" s="35"/>
      <c r="LHU1689" s="34"/>
      <c r="LIB1689" s="35"/>
      <c r="LIC1689" s="34"/>
      <c r="LIJ1689" s="35"/>
      <c r="LIK1689" s="34"/>
      <c r="LIR1689" s="35"/>
      <c r="LIS1689" s="34"/>
      <c r="LIZ1689" s="35"/>
      <c r="LJA1689" s="34"/>
      <c r="LJH1689" s="35"/>
      <c r="LJI1689" s="34"/>
      <c r="LJP1689" s="35"/>
      <c r="LJQ1689" s="34"/>
      <c r="LJX1689" s="35"/>
      <c r="LJY1689" s="34"/>
      <c r="LKF1689" s="35"/>
      <c r="LKG1689" s="34"/>
      <c r="LKN1689" s="35"/>
      <c r="LKO1689" s="34"/>
      <c r="LKV1689" s="35"/>
      <c r="LKW1689" s="34"/>
      <c r="LLD1689" s="35"/>
      <c r="LLE1689" s="34"/>
      <c r="LLL1689" s="35"/>
      <c r="LLM1689" s="34"/>
      <c r="LLT1689" s="35"/>
      <c r="LLU1689" s="34"/>
      <c r="LMB1689" s="35"/>
      <c r="LMC1689" s="34"/>
      <c r="LMJ1689" s="35"/>
      <c r="LMK1689" s="34"/>
      <c r="LMR1689" s="35"/>
      <c r="LMS1689" s="34"/>
      <c r="LMZ1689" s="35"/>
      <c r="LNA1689" s="34"/>
      <c r="LNH1689" s="35"/>
      <c r="LNI1689" s="34"/>
      <c r="LNP1689" s="35"/>
      <c r="LNQ1689" s="34"/>
      <c r="LNX1689" s="35"/>
      <c r="LNY1689" s="34"/>
      <c r="LOF1689" s="35"/>
      <c r="LOG1689" s="34"/>
      <c r="LON1689" s="35"/>
      <c r="LOO1689" s="34"/>
      <c r="LOV1689" s="35"/>
      <c r="LOW1689" s="34"/>
      <c r="LPD1689" s="35"/>
      <c r="LPE1689" s="34"/>
      <c r="LPL1689" s="35"/>
      <c r="LPM1689" s="34"/>
      <c r="LPT1689" s="35"/>
      <c r="LPU1689" s="34"/>
      <c r="LQB1689" s="35"/>
      <c r="LQC1689" s="34"/>
      <c r="LQJ1689" s="35"/>
      <c r="LQK1689" s="34"/>
      <c r="LQR1689" s="35"/>
      <c r="LQS1689" s="34"/>
      <c r="LQZ1689" s="35"/>
      <c r="LRA1689" s="34"/>
      <c r="LRH1689" s="35"/>
      <c r="LRI1689" s="34"/>
      <c r="LRP1689" s="35"/>
      <c r="LRQ1689" s="34"/>
      <c r="LRX1689" s="35"/>
      <c r="LRY1689" s="34"/>
      <c r="LSF1689" s="35"/>
      <c r="LSG1689" s="34"/>
      <c r="LSN1689" s="35"/>
      <c r="LSO1689" s="34"/>
      <c r="LSV1689" s="35"/>
      <c r="LSW1689" s="34"/>
      <c r="LTD1689" s="35"/>
      <c r="LTE1689" s="34"/>
      <c r="LTL1689" s="35"/>
      <c r="LTM1689" s="34"/>
      <c r="LTT1689" s="35"/>
      <c r="LTU1689" s="34"/>
      <c r="LUB1689" s="35"/>
      <c r="LUC1689" s="34"/>
      <c r="LUJ1689" s="35"/>
      <c r="LUK1689" s="34"/>
      <c r="LUR1689" s="35"/>
      <c r="LUS1689" s="34"/>
      <c r="LUZ1689" s="35"/>
      <c r="LVA1689" s="34"/>
      <c r="LVH1689" s="35"/>
      <c r="LVI1689" s="34"/>
      <c r="LVP1689" s="35"/>
      <c r="LVQ1689" s="34"/>
      <c r="LVX1689" s="35"/>
      <c r="LVY1689" s="34"/>
      <c r="LWF1689" s="35"/>
      <c r="LWG1689" s="34"/>
      <c r="LWN1689" s="35"/>
      <c r="LWO1689" s="34"/>
      <c r="LWV1689" s="35"/>
      <c r="LWW1689" s="34"/>
      <c r="LXD1689" s="35"/>
      <c r="LXE1689" s="34"/>
      <c r="LXL1689" s="35"/>
      <c r="LXM1689" s="34"/>
      <c r="LXT1689" s="35"/>
      <c r="LXU1689" s="34"/>
      <c r="LYB1689" s="35"/>
      <c r="LYC1689" s="34"/>
      <c r="LYJ1689" s="35"/>
      <c r="LYK1689" s="34"/>
      <c r="LYR1689" s="35"/>
      <c r="LYS1689" s="34"/>
      <c r="LYZ1689" s="35"/>
      <c r="LZA1689" s="34"/>
      <c r="LZH1689" s="35"/>
      <c r="LZI1689" s="34"/>
      <c r="LZP1689" s="35"/>
      <c r="LZQ1689" s="34"/>
      <c r="LZX1689" s="35"/>
      <c r="LZY1689" s="34"/>
      <c r="MAF1689" s="35"/>
      <c r="MAG1689" s="34"/>
      <c r="MAN1689" s="35"/>
      <c r="MAO1689" s="34"/>
      <c r="MAV1689" s="35"/>
      <c r="MAW1689" s="34"/>
      <c r="MBD1689" s="35"/>
      <c r="MBE1689" s="34"/>
      <c r="MBL1689" s="35"/>
      <c r="MBM1689" s="34"/>
      <c r="MBT1689" s="35"/>
      <c r="MBU1689" s="34"/>
      <c r="MCB1689" s="35"/>
      <c r="MCC1689" s="34"/>
      <c r="MCJ1689" s="35"/>
      <c r="MCK1689" s="34"/>
      <c r="MCR1689" s="35"/>
      <c r="MCS1689" s="34"/>
      <c r="MCZ1689" s="35"/>
      <c r="MDA1689" s="34"/>
      <c r="MDH1689" s="35"/>
      <c r="MDI1689" s="34"/>
      <c r="MDP1689" s="35"/>
      <c r="MDQ1689" s="34"/>
      <c r="MDX1689" s="35"/>
      <c r="MDY1689" s="34"/>
      <c r="MEF1689" s="35"/>
      <c r="MEG1689" s="34"/>
      <c r="MEN1689" s="35"/>
      <c r="MEO1689" s="34"/>
      <c r="MEV1689" s="35"/>
      <c r="MEW1689" s="34"/>
      <c r="MFD1689" s="35"/>
      <c r="MFE1689" s="34"/>
      <c r="MFL1689" s="35"/>
      <c r="MFM1689" s="34"/>
      <c r="MFT1689" s="35"/>
      <c r="MFU1689" s="34"/>
      <c r="MGB1689" s="35"/>
      <c r="MGC1689" s="34"/>
      <c r="MGJ1689" s="35"/>
      <c r="MGK1689" s="34"/>
      <c r="MGR1689" s="35"/>
      <c r="MGS1689" s="34"/>
      <c r="MGZ1689" s="35"/>
      <c r="MHA1689" s="34"/>
      <c r="MHH1689" s="35"/>
      <c r="MHI1689" s="34"/>
      <c r="MHP1689" s="35"/>
      <c r="MHQ1689" s="34"/>
      <c r="MHX1689" s="35"/>
      <c r="MHY1689" s="34"/>
      <c r="MIF1689" s="35"/>
      <c r="MIG1689" s="34"/>
      <c r="MIN1689" s="35"/>
      <c r="MIO1689" s="34"/>
      <c r="MIV1689" s="35"/>
      <c r="MIW1689" s="34"/>
      <c r="MJD1689" s="35"/>
      <c r="MJE1689" s="34"/>
      <c r="MJL1689" s="35"/>
      <c r="MJM1689" s="34"/>
      <c r="MJT1689" s="35"/>
      <c r="MJU1689" s="34"/>
      <c r="MKB1689" s="35"/>
      <c r="MKC1689" s="34"/>
      <c r="MKJ1689" s="35"/>
      <c r="MKK1689" s="34"/>
      <c r="MKR1689" s="35"/>
      <c r="MKS1689" s="34"/>
      <c r="MKZ1689" s="35"/>
      <c r="MLA1689" s="34"/>
      <c r="MLH1689" s="35"/>
      <c r="MLI1689" s="34"/>
      <c r="MLP1689" s="35"/>
      <c r="MLQ1689" s="34"/>
      <c r="MLX1689" s="35"/>
      <c r="MLY1689" s="34"/>
      <c r="MMF1689" s="35"/>
      <c r="MMG1689" s="34"/>
      <c r="MMN1689" s="35"/>
      <c r="MMO1689" s="34"/>
      <c r="MMV1689" s="35"/>
      <c r="MMW1689" s="34"/>
      <c r="MND1689" s="35"/>
      <c r="MNE1689" s="34"/>
      <c r="MNL1689" s="35"/>
      <c r="MNM1689" s="34"/>
      <c r="MNT1689" s="35"/>
      <c r="MNU1689" s="34"/>
      <c r="MOB1689" s="35"/>
      <c r="MOC1689" s="34"/>
      <c r="MOJ1689" s="35"/>
      <c r="MOK1689" s="34"/>
      <c r="MOR1689" s="35"/>
      <c r="MOS1689" s="34"/>
      <c r="MOZ1689" s="35"/>
      <c r="MPA1689" s="34"/>
      <c r="MPH1689" s="35"/>
      <c r="MPI1689" s="34"/>
      <c r="MPP1689" s="35"/>
      <c r="MPQ1689" s="34"/>
      <c r="MPX1689" s="35"/>
      <c r="MPY1689" s="34"/>
      <c r="MQF1689" s="35"/>
      <c r="MQG1689" s="34"/>
      <c r="MQN1689" s="35"/>
      <c r="MQO1689" s="34"/>
      <c r="MQV1689" s="35"/>
      <c r="MQW1689" s="34"/>
      <c r="MRD1689" s="35"/>
      <c r="MRE1689" s="34"/>
      <c r="MRL1689" s="35"/>
      <c r="MRM1689" s="34"/>
      <c r="MRT1689" s="35"/>
      <c r="MRU1689" s="34"/>
      <c r="MSB1689" s="35"/>
      <c r="MSC1689" s="34"/>
      <c r="MSJ1689" s="35"/>
      <c r="MSK1689" s="34"/>
      <c r="MSR1689" s="35"/>
      <c r="MSS1689" s="34"/>
      <c r="MSZ1689" s="35"/>
      <c r="MTA1689" s="34"/>
      <c r="MTH1689" s="35"/>
      <c r="MTI1689" s="34"/>
      <c r="MTP1689" s="35"/>
      <c r="MTQ1689" s="34"/>
      <c r="MTX1689" s="35"/>
      <c r="MTY1689" s="34"/>
      <c r="MUF1689" s="35"/>
      <c r="MUG1689" s="34"/>
      <c r="MUN1689" s="35"/>
      <c r="MUO1689" s="34"/>
      <c r="MUV1689" s="35"/>
      <c r="MUW1689" s="34"/>
      <c r="MVD1689" s="35"/>
      <c r="MVE1689" s="34"/>
      <c r="MVL1689" s="35"/>
      <c r="MVM1689" s="34"/>
      <c r="MVT1689" s="35"/>
      <c r="MVU1689" s="34"/>
      <c r="MWB1689" s="35"/>
      <c r="MWC1689" s="34"/>
      <c r="MWJ1689" s="35"/>
      <c r="MWK1689" s="34"/>
      <c r="MWR1689" s="35"/>
      <c r="MWS1689" s="34"/>
      <c r="MWZ1689" s="35"/>
      <c r="MXA1689" s="34"/>
      <c r="MXH1689" s="35"/>
      <c r="MXI1689" s="34"/>
      <c r="MXP1689" s="35"/>
      <c r="MXQ1689" s="34"/>
      <c r="MXX1689" s="35"/>
      <c r="MXY1689" s="34"/>
      <c r="MYF1689" s="35"/>
      <c r="MYG1689" s="34"/>
      <c r="MYN1689" s="35"/>
      <c r="MYO1689" s="34"/>
      <c r="MYV1689" s="35"/>
      <c r="MYW1689" s="34"/>
      <c r="MZD1689" s="35"/>
      <c r="MZE1689" s="34"/>
      <c r="MZL1689" s="35"/>
      <c r="MZM1689" s="34"/>
      <c r="MZT1689" s="35"/>
      <c r="MZU1689" s="34"/>
      <c r="NAB1689" s="35"/>
      <c r="NAC1689" s="34"/>
      <c r="NAJ1689" s="35"/>
      <c r="NAK1689" s="34"/>
      <c r="NAR1689" s="35"/>
      <c r="NAS1689" s="34"/>
      <c r="NAZ1689" s="35"/>
      <c r="NBA1689" s="34"/>
      <c r="NBH1689" s="35"/>
      <c r="NBI1689" s="34"/>
      <c r="NBP1689" s="35"/>
      <c r="NBQ1689" s="34"/>
      <c r="NBX1689" s="35"/>
      <c r="NBY1689" s="34"/>
      <c r="NCF1689" s="35"/>
      <c r="NCG1689" s="34"/>
      <c r="NCN1689" s="35"/>
      <c r="NCO1689" s="34"/>
      <c r="NCV1689" s="35"/>
      <c r="NCW1689" s="34"/>
      <c r="NDD1689" s="35"/>
      <c r="NDE1689" s="34"/>
      <c r="NDL1689" s="35"/>
      <c r="NDM1689" s="34"/>
      <c r="NDT1689" s="35"/>
      <c r="NDU1689" s="34"/>
      <c r="NEB1689" s="35"/>
      <c r="NEC1689" s="34"/>
      <c r="NEJ1689" s="35"/>
      <c r="NEK1689" s="34"/>
      <c r="NER1689" s="35"/>
      <c r="NES1689" s="34"/>
      <c r="NEZ1689" s="35"/>
      <c r="NFA1689" s="34"/>
      <c r="NFH1689" s="35"/>
      <c r="NFI1689" s="34"/>
      <c r="NFP1689" s="35"/>
      <c r="NFQ1689" s="34"/>
      <c r="NFX1689" s="35"/>
      <c r="NFY1689" s="34"/>
      <c r="NGF1689" s="35"/>
      <c r="NGG1689" s="34"/>
      <c r="NGN1689" s="35"/>
      <c r="NGO1689" s="34"/>
      <c r="NGV1689" s="35"/>
      <c r="NGW1689" s="34"/>
      <c r="NHD1689" s="35"/>
      <c r="NHE1689" s="34"/>
      <c r="NHL1689" s="35"/>
      <c r="NHM1689" s="34"/>
      <c r="NHT1689" s="35"/>
      <c r="NHU1689" s="34"/>
      <c r="NIB1689" s="35"/>
      <c r="NIC1689" s="34"/>
      <c r="NIJ1689" s="35"/>
      <c r="NIK1689" s="34"/>
      <c r="NIR1689" s="35"/>
      <c r="NIS1689" s="34"/>
      <c r="NIZ1689" s="35"/>
      <c r="NJA1689" s="34"/>
      <c r="NJH1689" s="35"/>
      <c r="NJI1689" s="34"/>
      <c r="NJP1689" s="35"/>
      <c r="NJQ1689" s="34"/>
      <c r="NJX1689" s="35"/>
      <c r="NJY1689" s="34"/>
      <c r="NKF1689" s="35"/>
      <c r="NKG1689" s="34"/>
      <c r="NKN1689" s="35"/>
      <c r="NKO1689" s="34"/>
      <c r="NKV1689" s="35"/>
      <c r="NKW1689" s="34"/>
      <c r="NLD1689" s="35"/>
      <c r="NLE1689" s="34"/>
      <c r="NLL1689" s="35"/>
      <c r="NLM1689" s="34"/>
      <c r="NLT1689" s="35"/>
      <c r="NLU1689" s="34"/>
      <c r="NMB1689" s="35"/>
      <c r="NMC1689" s="34"/>
      <c r="NMJ1689" s="35"/>
      <c r="NMK1689" s="34"/>
      <c r="NMR1689" s="35"/>
      <c r="NMS1689" s="34"/>
      <c r="NMZ1689" s="35"/>
      <c r="NNA1689" s="34"/>
      <c r="NNH1689" s="35"/>
      <c r="NNI1689" s="34"/>
      <c r="NNP1689" s="35"/>
      <c r="NNQ1689" s="34"/>
      <c r="NNX1689" s="35"/>
      <c r="NNY1689" s="34"/>
      <c r="NOF1689" s="35"/>
      <c r="NOG1689" s="34"/>
      <c r="NON1689" s="35"/>
      <c r="NOO1689" s="34"/>
      <c r="NOV1689" s="35"/>
      <c r="NOW1689" s="34"/>
      <c r="NPD1689" s="35"/>
      <c r="NPE1689" s="34"/>
      <c r="NPL1689" s="35"/>
      <c r="NPM1689" s="34"/>
      <c r="NPT1689" s="35"/>
      <c r="NPU1689" s="34"/>
      <c r="NQB1689" s="35"/>
      <c r="NQC1689" s="34"/>
      <c r="NQJ1689" s="35"/>
      <c r="NQK1689" s="34"/>
      <c r="NQR1689" s="35"/>
      <c r="NQS1689" s="34"/>
      <c r="NQZ1689" s="35"/>
      <c r="NRA1689" s="34"/>
      <c r="NRH1689" s="35"/>
      <c r="NRI1689" s="34"/>
      <c r="NRP1689" s="35"/>
      <c r="NRQ1689" s="34"/>
      <c r="NRX1689" s="35"/>
      <c r="NRY1689" s="34"/>
      <c r="NSF1689" s="35"/>
      <c r="NSG1689" s="34"/>
      <c r="NSN1689" s="35"/>
      <c r="NSO1689" s="34"/>
      <c r="NSV1689" s="35"/>
      <c r="NSW1689" s="34"/>
      <c r="NTD1689" s="35"/>
      <c r="NTE1689" s="34"/>
      <c r="NTL1689" s="35"/>
      <c r="NTM1689" s="34"/>
      <c r="NTT1689" s="35"/>
      <c r="NTU1689" s="34"/>
      <c r="NUB1689" s="35"/>
      <c r="NUC1689" s="34"/>
      <c r="NUJ1689" s="35"/>
      <c r="NUK1689" s="34"/>
      <c r="NUR1689" s="35"/>
      <c r="NUS1689" s="34"/>
      <c r="NUZ1689" s="35"/>
      <c r="NVA1689" s="34"/>
      <c r="NVH1689" s="35"/>
      <c r="NVI1689" s="34"/>
      <c r="NVP1689" s="35"/>
      <c r="NVQ1689" s="34"/>
      <c r="NVX1689" s="35"/>
      <c r="NVY1689" s="34"/>
      <c r="NWF1689" s="35"/>
      <c r="NWG1689" s="34"/>
      <c r="NWN1689" s="35"/>
      <c r="NWO1689" s="34"/>
      <c r="NWV1689" s="35"/>
      <c r="NWW1689" s="34"/>
      <c r="NXD1689" s="35"/>
      <c r="NXE1689" s="34"/>
      <c r="NXL1689" s="35"/>
      <c r="NXM1689" s="34"/>
      <c r="NXT1689" s="35"/>
      <c r="NXU1689" s="34"/>
      <c r="NYB1689" s="35"/>
      <c r="NYC1689" s="34"/>
      <c r="NYJ1689" s="35"/>
      <c r="NYK1689" s="34"/>
      <c r="NYR1689" s="35"/>
      <c r="NYS1689" s="34"/>
      <c r="NYZ1689" s="35"/>
      <c r="NZA1689" s="34"/>
      <c r="NZH1689" s="35"/>
      <c r="NZI1689" s="34"/>
      <c r="NZP1689" s="35"/>
      <c r="NZQ1689" s="34"/>
      <c r="NZX1689" s="35"/>
      <c r="NZY1689" s="34"/>
      <c r="OAF1689" s="35"/>
      <c r="OAG1689" s="34"/>
      <c r="OAN1689" s="35"/>
      <c r="OAO1689" s="34"/>
      <c r="OAV1689" s="35"/>
      <c r="OAW1689" s="34"/>
      <c r="OBD1689" s="35"/>
      <c r="OBE1689" s="34"/>
      <c r="OBL1689" s="35"/>
      <c r="OBM1689" s="34"/>
      <c r="OBT1689" s="35"/>
      <c r="OBU1689" s="34"/>
      <c r="OCB1689" s="35"/>
      <c r="OCC1689" s="34"/>
      <c r="OCJ1689" s="35"/>
      <c r="OCK1689" s="34"/>
      <c r="OCR1689" s="35"/>
      <c r="OCS1689" s="34"/>
      <c r="OCZ1689" s="35"/>
      <c r="ODA1689" s="34"/>
      <c r="ODH1689" s="35"/>
      <c r="ODI1689" s="34"/>
      <c r="ODP1689" s="35"/>
      <c r="ODQ1689" s="34"/>
      <c r="ODX1689" s="35"/>
      <c r="ODY1689" s="34"/>
      <c r="OEF1689" s="35"/>
      <c r="OEG1689" s="34"/>
      <c r="OEN1689" s="35"/>
      <c r="OEO1689" s="34"/>
      <c r="OEV1689" s="35"/>
      <c r="OEW1689" s="34"/>
      <c r="OFD1689" s="35"/>
      <c r="OFE1689" s="34"/>
      <c r="OFL1689" s="35"/>
      <c r="OFM1689" s="34"/>
      <c r="OFT1689" s="35"/>
      <c r="OFU1689" s="34"/>
      <c r="OGB1689" s="35"/>
      <c r="OGC1689" s="34"/>
      <c r="OGJ1689" s="35"/>
      <c r="OGK1689" s="34"/>
      <c r="OGR1689" s="35"/>
      <c r="OGS1689" s="34"/>
      <c r="OGZ1689" s="35"/>
      <c r="OHA1689" s="34"/>
      <c r="OHH1689" s="35"/>
      <c r="OHI1689" s="34"/>
      <c r="OHP1689" s="35"/>
      <c r="OHQ1689" s="34"/>
      <c r="OHX1689" s="35"/>
      <c r="OHY1689" s="34"/>
      <c r="OIF1689" s="35"/>
      <c r="OIG1689" s="34"/>
      <c r="OIN1689" s="35"/>
      <c r="OIO1689" s="34"/>
      <c r="OIV1689" s="35"/>
      <c r="OIW1689" s="34"/>
      <c r="OJD1689" s="35"/>
      <c r="OJE1689" s="34"/>
      <c r="OJL1689" s="35"/>
      <c r="OJM1689" s="34"/>
      <c r="OJT1689" s="35"/>
      <c r="OJU1689" s="34"/>
      <c r="OKB1689" s="35"/>
      <c r="OKC1689" s="34"/>
      <c r="OKJ1689" s="35"/>
      <c r="OKK1689" s="34"/>
      <c r="OKR1689" s="35"/>
      <c r="OKS1689" s="34"/>
      <c r="OKZ1689" s="35"/>
      <c r="OLA1689" s="34"/>
      <c r="OLH1689" s="35"/>
      <c r="OLI1689" s="34"/>
      <c r="OLP1689" s="35"/>
      <c r="OLQ1689" s="34"/>
      <c r="OLX1689" s="35"/>
      <c r="OLY1689" s="34"/>
      <c r="OMF1689" s="35"/>
      <c r="OMG1689" s="34"/>
      <c r="OMN1689" s="35"/>
      <c r="OMO1689" s="34"/>
      <c r="OMV1689" s="35"/>
      <c r="OMW1689" s="34"/>
      <c r="OND1689" s="35"/>
      <c r="ONE1689" s="34"/>
      <c r="ONL1689" s="35"/>
      <c r="ONM1689" s="34"/>
      <c r="ONT1689" s="35"/>
      <c r="ONU1689" s="34"/>
      <c r="OOB1689" s="35"/>
      <c r="OOC1689" s="34"/>
      <c r="OOJ1689" s="35"/>
      <c r="OOK1689" s="34"/>
      <c r="OOR1689" s="35"/>
      <c r="OOS1689" s="34"/>
      <c r="OOZ1689" s="35"/>
      <c r="OPA1689" s="34"/>
      <c r="OPH1689" s="35"/>
      <c r="OPI1689" s="34"/>
      <c r="OPP1689" s="35"/>
      <c r="OPQ1689" s="34"/>
      <c r="OPX1689" s="35"/>
      <c r="OPY1689" s="34"/>
      <c r="OQF1689" s="35"/>
      <c r="OQG1689" s="34"/>
      <c r="OQN1689" s="35"/>
      <c r="OQO1689" s="34"/>
      <c r="OQV1689" s="35"/>
      <c r="OQW1689" s="34"/>
      <c r="ORD1689" s="35"/>
      <c r="ORE1689" s="34"/>
      <c r="ORL1689" s="35"/>
      <c r="ORM1689" s="34"/>
      <c r="ORT1689" s="35"/>
      <c r="ORU1689" s="34"/>
      <c r="OSB1689" s="35"/>
      <c r="OSC1689" s="34"/>
      <c r="OSJ1689" s="35"/>
      <c r="OSK1689" s="34"/>
      <c r="OSR1689" s="35"/>
      <c r="OSS1689" s="34"/>
      <c r="OSZ1689" s="35"/>
      <c r="OTA1689" s="34"/>
      <c r="OTH1689" s="35"/>
      <c r="OTI1689" s="34"/>
      <c r="OTP1689" s="35"/>
      <c r="OTQ1689" s="34"/>
      <c r="OTX1689" s="35"/>
      <c r="OTY1689" s="34"/>
      <c r="OUF1689" s="35"/>
      <c r="OUG1689" s="34"/>
      <c r="OUN1689" s="35"/>
      <c r="OUO1689" s="34"/>
      <c r="OUV1689" s="35"/>
      <c r="OUW1689" s="34"/>
      <c r="OVD1689" s="35"/>
      <c r="OVE1689" s="34"/>
      <c r="OVL1689" s="35"/>
      <c r="OVM1689" s="34"/>
      <c r="OVT1689" s="35"/>
      <c r="OVU1689" s="34"/>
      <c r="OWB1689" s="35"/>
      <c r="OWC1689" s="34"/>
      <c r="OWJ1689" s="35"/>
      <c r="OWK1689" s="34"/>
      <c r="OWR1689" s="35"/>
      <c r="OWS1689" s="34"/>
      <c r="OWZ1689" s="35"/>
      <c r="OXA1689" s="34"/>
      <c r="OXH1689" s="35"/>
      <c r="OXI1689" s="34"/>
      <c r="OXP1689" s="35"/>
      <c r="OXQ1689" s="34"/>
      <c r="OXX1689" s="35"/>
      <c r="OXY1689" s="34"/>
      <c r="OYF1689" s="35"/>
      <c r="OYG1689" s="34"/>
      <c r="OYN1689" s="35"/>
      <c r="OYO1689" s="34"/>
      <c r="OYV1689" s="35"/>
      <c r="OYW1689" s="34"/>
      <c r="OZD1689" s="35"/>
      <c r="OZE1689" s="34"/>
      <c r="OZL1689" s="35"/>
      <c r="OZM1689" s="34"/>
      <c r="OZT1689" s="35"/>
      <c r="OZU1689" s="34"/>
      <c r="PAB1689" s="35"/>
      <c r="PAC1689" s="34"/>
      <c r="PAJ1689" s="35"/>
      <c r="PAK1689" s="34"/>
      <c r="PAR1689" s="35"/>
      <c r="PAS1689" s="34"/>
      <c r="PAZ1689" s="35"/>
      <c r="PBA1689" s="34"/>
      <c r="PBH1689" s="35"/>
      <c r="PBI1689" s="34"/>
      <c r="PBP1689" s="35"/>
      <c r="PBQ1689" s="34"/>
      <c r="PBX1689" s="35"/>
      <c r="PBY1689" s="34"/>
      <c r="PCF1689" s="35"/>
      <c r="PCG1689" s="34"/>
      <c r="PCN1689" s="35"/>
      <c r="PCO1689" s="34"/>
      <c r="PCV1689" s="35"/>
      <c r="PCW1689" s="34"/>
      <c r="PDD1689" s="35"/>
      <c r="PDE1689" s="34"/>
      <c r="PDL1689" s="35"/>
      <c r="PDM1689" s="34"/>
      <c r="PDT1689" s="35"/>
      <c r="PDU1689" s="34"/>
      <c r="PEB1689" s="35"/>
      <c r="PEC1689" s="34"/>
      <c r="PEJ1689" s="35"/>
      <c r="PEK1689" s="34"/>
      <c r="PER1689" s="35"/>
      <c r="PES1689" s="34"/>
      <c r="PEZ1689" s="35"/>
      <c r="PFA1689" s="34"/>
      <c r="PFH1689" s="35"/>
      <c r="PFI1689" s="34"/>
      <c r="PFP1689" s="35"/>
      <c r="PFQ1689" s="34"/>
      <c r="PFX1689" s="35"/>
      <c r="PFY1689" s="34"/>
      <c r="PGF1689" s="35"/>
      <c r="PGG1689" s="34"/>
      <c r="PGN1689" s="35"/>
      <c r="PGO1689" s="34"/>
      <c r="PGV1689" s="35"/>
      <c r="PGW1689" s="34"/>
      <c r="PHD1689" s="35"/>
      <c r="PHE1689" s="34"/>
      <c r="PHL1689" s="35"/>
      <c r="PHM1689" s="34"/>
      <c r="PHT1689" s="35"/>
      <c r="PHU1689" s="34"/>
      <c r="PIB1689" s="35"/>
      <c r="PIC1689" s="34"/>
      <c r="PIJ1689" s="35"/>
      <c r="PIK1689" s="34"/>
      <c r="PIR1689" s="35"/>
      <c r="PIS1689" s="34"/>
      <c r="PIZ1689" s="35"/>
      <c r="PJA1689" s="34"/>
      <c r="PJH1689" s="35"/>
      <c r="PJI1689" s="34"/>
      <c r="PJP1689" s="35"/>
      <c r="PJQ1689" s="34"/>
      <c r="PJX1689" s="35"/>
      <c r="PJY1689" s="34"/>
      <c r="PKF1689" s="35"/>
      <c r="PKG1689" s="34"/>
      <c r="PKN1689" s="35"/>
      <c r="PKO1689" s="34"/>
      <c r="PKV1689" s="35"/>
      <c r="PKW1689" s="34"/>
      <c r="PLD1689" s="35"/>
      <c r="PLE1689" s="34"/>
      <c r="PLL1689" s="35"/>
      <c r="PLM1689" s="34"/>
      <c r="PLT1689" s="35"/>
      <c r="PLU1689" s="34"/>
      <c r="PMB1689" s="35"/>
      <c r="PMC1689" s="34"/>
      <c r="PMJ1689" s="35"/>
      <c r="PMK1689" s="34"/>
      <c r="PMR1689" s="35"/>
      <c r="PMS1689" s="34"/>
      <c r="PMZ1689" s="35"/>
      <c r="PNA1689" s="34"/>
      <c r="PNH1689" s="35"/>
      <c r="PNI1689" s="34"/>
      <c r="PNP1689" s="35"/>
      <c r="PNQ1689" s="34"/>
      <c r="PNX1689" s="35"/>
      <c r="PNY1689" s="34"/>
      <c r="POF1689" s="35"/>
      <c r="POG1689" s="34"/>
      <c r="PON1689" s="35"/>
      <c r="POO1689" s="34"/>
      <c r="POV1689" s="35"/>
      <c r="POW1689" s="34"/>
      <c r="PPD1689" s="35"/>
      <c r="PPE1689" s="34"/>
      <c r="PPL1689" s="35"/>
      <c r="PPM1689" s="34"/>
      <c r="PPT1689" s="35"/>
      <c r="PPU1689" s="34"/>
      <c r="PQB1689" s="35"/>
      <c r="PQC1689" s="34"/>
      <c r="PQJ1689" s="35"/>
      <c r="PQK1689" s="34"/>
      <c r="PQR1689" s="35"/>
      <c r="PQS1689" s="34"/>
      <c r="PQZ1689" s="35"/>
      <c r="PRA1689" s="34"/>
      <c r="PRH1689" s="35"/>
      <c r="PRI1689" s="34"/>
      <c r="PRP1689" s="35"/>
      <c r="PRQ1689" s="34"/>
      <c r="PRX1689" s="35"/>
      <c r="PRY1689" s="34"/>
      <c r="PSF1689" s="35"/>
      <c r="PSG1689" s="34"/>
      <c r="PSN1689" s="35"/>
      <c r="PSO1689" s="34"/>
      <c r="PSV1689" s="35"/>
      <c r="PSW1689" s="34"/>
      <c r="PTD1689" s="35"/>
      <c r="PTE1689" s="34"/>
      <c r="PTL1689" s="35"/>
      <c r="PTM1689" s="34"/>
      <c r="PTT1689" s="35"/>
      <c r="PTU1689" s="34"/>
      <c r="PUB1689" s="35"/>
      <c r="PUC1689" s="34"/>
      <c r="PUJ1689" s="35"/>
      <c r="PUK1689" s="34"/>
      <c r="PUR1689" s="35"/>
      <c r="PUS1689" s="34"/>
      <c r="PUZ1689" s="35"/>
      <c r="PVA1689" s="34"/>
      <c r="PVH1689" s="35"/>
      <c r="PVI1689" s="34"/>
      <c r="PVP1689" s="35"/>
      <c r="PVQ1689" s="34"/>
      <c r="PVX1689" s="35"/>
      <c r="PVY1689" s="34"/>
      <c r="PWF1689" s="35"/>
      <c r="PWG1689" s="34"/>
      <c r="PWN1689" s="35"/>
      <c r="PWO1689" s="34"/>
      <c r="PWV1689" s="35"/>
      <c r="PWW1689" s="34"/>
      <c r="PXD1689" s="35"/>
      <c r="PXE1689" s="34"/>
      <c r="PXL1689" s="35"/>
      <c r="PXM1689" s="34"/>
      <c r="PXT1689" s="35"/>
      <c r="PXU1689" s="34"/>
      <c r="PYB1689" s="35"/>
      <c r="PYC1689" s="34"/>
      <c r="PYJ1689" s="35"/>
      <c r="PYK1689" s="34"/>
      <c r="PYR1689" s="35"/>
      <c r="PYS1689" s="34"/>
      <c r="PYZ1689" s="35"/>
      <c r="PZA1689" s="34"/>
      <c r="PZH1689" s="35"/>
      <c r="PZI1689" s="34"/>
      <c r="PZP1689" s="35"/>
      <c r="PZQ1689" s="34"/>
      <c r="PZX1689" s="35"/>
      <c r="PZY1689" s="34"/>
      <c r="QAF1689" s="35"/>
      <c r="QAG1689" s="34"/>
      <c r="QAN1689" s="35"/>
      <c r="QAO1689" s="34"/>
      <c r="QAV1689" s="35"/>
      <c r="QAW1689" s="34"/>
      <c r="QBD1689" s="35"/>
      <c r="QBE1689" s="34"/>
      <c r="QBL1689" s="35"/>
      <c r="QBM1689" s="34"/>
      <c r="QBT1689" s="35"/>
      <c r="QBU1689" s="34"/>
      <c r="QCB1689" s="35"/>
      <c r="QCC1689" s="34"/>
      <c r="QCJ1689" s="35"/>
      <c r="QCK1689" s="34"/>
      <c r="QCR1689" s="35"/>
      <c r="QCS1689" s="34"/>
      <c r="QCZ1689" s="35"/>
      <c r="QDA1689" s="34"/>
      <c r="QDH1689" s="35"/>
      <c r="QDI1689" s="34"/>
      <c r="QDP1689" s="35"/>
      <c r="QDQ1689" s="34"/>
      <c r="QDX1689" s="35"/>
      <c r="QDY1689" s="34"/>
      <c r="QEF1689" s="35"/>
      <c r="QEG1689" s="34"/>
      <c r="QEN1689" s="35"/>
      <c r="QEO1689" s="34"/>
      <c r="QEV1689" s="35"/>
      <c r="QEW1689" s="34"/>
      <c r="QFD1689" s="35"/>
      <c r="QFE1689" s="34"/>
      <c r="QFL1689" s="35"/>
      <c r="QFM1689" s="34"/>
      <c r="QFT1689" s="35"/>
      <c r="QFU1689" s="34"/>
      <c r="QGB1689" s="35"/>
      <c r="QGC1689" s="34"/>
      <c r="QGJ1689" s="35"/>
      <c r="QGK1689" s="34"/>
      <c r="QGR1689" s="35"/>
      <c r="QGS1689" s="34"/>
      <c r="QGZ1689" s="35"/>
      <c r="QHA1689" s="34"/>
      <c r="QHH1689" s="35"/>
      <c r="QHI1689" s="34"/>
      <c r="QHP1689" s="35"/>
      <c r="QHQ1689" s="34"/>
      <c r="QHX1689" s="35"/>
      <c r="QHY1689" s="34"/>
      <c r="QIF1689" s="35"/>
      <c r="QIG1689" s="34"/>
      <c r="QIN1689" s="35"/>
      <c r="QIO1689" s="34"/>
      <c r="QIV1689" s="35"/>
      <c r="QIW1689" s="34"/>
      <c r="QJD1689" s="35"/>
      <c r="QJE1689" s="34"/>
      <c r="QJL1689" s="35"/>
      <c r="QJM1689" s="34"/>
      <c r="QJT1689" s="35"/>
      <c r="QJU1689" s="34"/>
      <c r="QKB1689" s="35"/>
      <c r="QKC1689" s="34"/>
      <c r="QKJ1689" s="35"/>
      <c r="QKK1689" s="34"/>
      <c r="QKR1689" s="35"/>
      <c r="QKS1689" s="34"/>
      <c r="QKZ1689" s="35"/>
      <c r="QLA1689" s="34"/>
      <c r="QLH1689" s="35"/>
      <c r="QLI1689" s="34"/>
      <c r="QLP1689" s="35"/>
      <c r="QLQ1689" s="34"/>
      <c r="QLX1689" s="35"/>
      <c r="QLY1689" s="34"/>
      <c r="QMF1689" s="35"/>
      <c r="QMG1689" s="34"/>
      <c r="QMN1689" s="35"/>
      <c r="QMO1689" s="34"/>
      <c r="QMV1689" s="35"/>
      <c r="QMW1689" s="34"/>
      <c r="QND1689" s="35"/>
      <c r="QNE1689" s="34"/>
      <c r="QNL1689" s="35"/>
      <c r="QNM1689" s="34"/>
      <c r="QNT1689" s="35"/>
      <c r="QNU1689" s="34"/>
      <c r="QOB1689" s="35"/>
      <c r="QOC1689" s="34"/>
      <c r="QOJ1689" s="35"/>
      <c r="QOK1689" s="34"/>
      <c r="QOR1689" s="35"/>
      <c r="QOS1689" s="34"/>
      <c r="QOZ1689" s="35"/>
      <c r="QPA1689" s="34"/>
      <c r="QPH1689" s="35"/>
      <c r="QPI1689" s="34"/>
      <c r="QPP1689" s="35"/>
      <c r="QPQ1689" s="34"/>
      <c r="QPX1689" s="35"/>
      <c r="QPY1689" s="34"/>
      <c r="QQF1689" s="35"/>
      <c r="QQG1689" s="34"/>
      <c r="QQN1689" s="35"/>
      <c r="QQO1689" s="34"/>
      <c r="QQV1689" s="35"/>
      <c r="QQW1689" s="34"/>
      <c r="QRD1689" s="35"/>
      <c r="QRE1689" s="34"/>
      <c r="QRL1689" s="35"/>
      <c r="QRM1689" s="34"/>
      <c r="QRT1689" s="35"/>
      <c r="QRU1689" s="34"/>
      <c r="QSB1689" s="35"/>
      <c r="QSC1689" s="34"/>
      <c r="QSJ1689" s="35"/>
      <c r="QSK1689" s="34"/>
      <c r="QSR1689" s="35"/>
      <c r="QSS1689" s="34"/>
      <c r="QSZ1689" s="35"/>
      <c r="QTA1689" s="34"/>
      <c r="QTH1689" s="35"/>
      <c r="QTI1689" s="34"/>
      <c r="QTP1689" s="35"/>
      <c r="QTQ1689" s="34"/>
      <c r="QTX1689" s="35"/>
      <c r="QTY1689" s="34"/>
      <c r="QUF1689" s="35"/>
      <c r="QUG1689" s="34"/>
      <c r="QUN1689" s="35"/>
      <c r="QUO1689" s="34"/>
      <c r="QUV1689" s="35"/>
      <c r="QUW1689" s="34"/>
      <c r="QVD1689" s="35"/>
      <c r="QVE1689" s="34"/>
      <c r="QVL1689" s="35"/>
      <c r="QVM1689" s="34"/>
      <c r="QVT1689" s="35"/>
      <c r="QVU1689" s="34"/>
      <c r="QWB1689" s="35"/>
      <c r="QWC1689" s="34"/>
      <c r="QWJ1689" s="35"/>
      <c r="QWK1689" s="34"/>
      <c r="QWR1689" s="35"/>
      <c r="QWS1689" s="34"/>
      <c r="QWZ1689" s="35"/>
      <c r="QXA1689" s="34"/>
      <c r="QXH1689" s="35"/>
      <c r="QXI1689" s="34"/>
      <c r="QXP1689" s="35"/>
      <c r="QXQ1689" s="34"/>
      <c r="QXX1689" s="35"/>
      <c r="QXY1689" s="34"/>
      <c r="QYF1689" s="35"/>
      <c r="QYG1689" s="34"/>
      <c r="QYN1689" s="35"/>
      <c r="QYO1689" s="34"/>
      <c r="QYV1689" s="35"/>
      <c r="QYW1689" s="34"/>
      <c r="QZD1689" s="35"/>
      <c r="QZE1689" s="34"/>
      <c r="QZL1689" s="35"/>
      <c r="QZM1689" s="34"/>
      <c r="QZT1689" s="35"/>
      <c r="QZU1689" s="34"/>
      <c r="RAB1689" s="35"/>
      <c r="RAC1689" s="34"/>
      <c r="RAJ1689" s="35"/>
      <c r="RAK1689" s="34"/>
      <c r="RAR1689" s="35"/>
      <c r="RAS1689" s="34"/>
      <c r="RAZ1689" s="35"/>
      <c r="RBA1689" s="34"/>
      <c r="RBH1689" s="35"/>
      <c r="RBI1689" s="34"/>
      <c r="RBP1689" s="35"/>
      <c r="RBQ1689" s="34"/>
      <c r="RBX1689" s="35"/>
      <c r="RBY1689" s="34"/>
      <c r="RCF1689" s="35"/>
      <c r="RCG1689" s="34"/>
      <c r="RCN1689" s="35"/>
      <c r="RCO1689" s="34"/>
      <c r="RCV1689" s="35"/>
      <c r="RCW1689" s="34"/>
      <c r="RDD1689" s="35"/>
      <c r="RDE1689" s="34"/>
      <c r="RDL1689" s="35"/>
      <c r="RDM1689" s="34"/>
      <c r="RDT1689" s="35"/>
      <c r="RDU1689" s="34"/>
      <c r="REB1689" s="35"/>
      <c r="REC1689" s="34"/>
      <c r="REJ1689" s="35"/>
      <c r="REK1689" s="34"/>
      <c r="RER1689" s="35"/>
      <c r="RES1689" s="34"/>
      <c r="REZ1689" s="35"/>
      <c r="RFA1689" s="34"/>
      <c r="RFH1689" s="35"/>
      <c r="RFI1689" s="34"/>
      <c r="RFP1689" s="35"/>
      <c r="RFQ1689" s="34"/>
      <c r="RFX1689" s="35"/>
      <c r="RFY1689" s="34"/>
      <c r="RGF1689" s="35"/>
      <c r="RGG1689" s="34"/>
      <c r="RGN1689" s="35"/>
      <c r="RGO1689" s="34"/>
      <c r="RGV1689" s="35"/>
      <c r="RGW1689" s="34"/>
      <c r="RHD1689" s="35"/>
      <c r="RHE1689" s="34"/>
      <c r="RHL1689" s="35"/>
      <c r="RHM1689" s="34"/>
      <c r="RHT1689" s="35"/>
      <c r="RHU1689" s="34"/>
      <c r="RIB1689" s="35"/>
      <c r="RIC1689" s="34"/>
      <c r="RIJ1689" s="35"/>
      <c r="RIK1689" s="34"/>
      <c r="RIR1689" s="35"/>
      <c r="RIS1689" s="34"/>
      <c r="RIZ1689" s="35"/>
      <c r="RJA1689" s="34"/>
      <c r="RJH1689" s="35"/>
      <c r="RJI1689" s="34"/>
      <c r="RJP1689" s="35"/>
      <c r="RJQ1689" s="34"/>
      <c r="RJX1689" s="35"/>
      <c r="RJY1689" s="34"/>
      <c r="RKF1689" s="35"/>
      <c r="RKG1689" s="34"/>
      <c r="RKN1689" s="35"/>
      <c r="RKO1689" s="34"/>
      <c r="RKV1689" s="35"/>
      <c r="RKW1689" s="34"/>
      <c r="RLD1689" s="35"/>
      <c r="RLE1689" s="34"/>
      <c r="RLL1689" s="35"/>
      <c r="RLM1689" s="34"/>
      <c r="RLT1689" s="35"/>
      <c r="RLU1689" s="34"/>
      <c r="RMB1689" s="35"/>
      <c r="RMC1689" s="34"/>
      <c r="RMJ1689" s="35"/>
      <c r="RMK1689" s="34"/>
      <c r="RMR1689" s="35"/>
      <c r="RMS1689" s="34"/>
      <c r="RMZ1689" s="35"/>
      <c r="RNA1689" s="34"/>
      <c r="RNH1689" s="35"/>
      <c r="RNI1689" s="34"/>
      <c r="RNP1689" s="35"/>
      <c r="RNQ1689" s="34"/>
      <c r="RNX1689" s="35"/>
      <c r="RNY1689" s="34"/>
      <c r="ROF1689" s="35"/>
      <c r="ROG1689" s="34"/>
      <c r="RON1689" s="35"/>
      <c r="ROO1689" s="34"/>
      <c r="ROV1689" s="35"/>
      <c r="ROW1689" s="34"/>
      <c r="RPD1689" s="35"/>
      <c r="RPE1689" s="34"/>
      <c r="RPL1689" s="35"/>
      <c r="RPM1689" s="34"/>
      <c r="RPT1689" s="35"/>
      <c r="RPU1689" s="34"/>
      <c r="RQB1689" s="35"/>
      <c r="RQC1689" s="34"/>
      <c r="RQJ1689" s="35"/>
      <c r="RQK1689" s="34"/>
      <c r="RQR1689" s="35"/>
      <c r="RQS1689" s="34"/>
      <c r="RQZ1689" s="35"/>
      <c r="RRA1689" s="34"/>
      <c r="RRH1689" s="35"/>
      <c r="RRI1689" s="34"/>
      <c r="RRP1689" s="35"/>
      <c r="RRQ1689" s="34"/>
      <c r="RRX1689" s="35"/>
      <c r="RRY1689" s="34"/>
      <c r="RSF1689" s="35"/>
      <c r="RSG1689" s="34"/>
      <c r="RSN1689" s="35"/>
      <c r="RSO1689" s="34"/>
      <c r="RSV1689" s="35"/>
      <c r="RSW1689" s="34"/>
      <c r="RTD1689" s="35"/>
      <c r="RTE1689" s="34"/>
      <c r="RTL1689" s="35"/>
      <c r="RTM1689" s="34"/>
      <c r="RTT1689" s="35"/>
      <c r="RTU1689" s="34"/>
      <c r="RUB1689" s="35"/>
      <c r="RUC1689" s="34"/>
      <c r="RUJ1689" s="35"/>
      <c r="RUK1689" s="34"/>
      <c r="RUR1689" s="35"/>
      <c r="RUS1689" s="34"/>
      <c r="RUZ1689" s="35"/>
      <c r="RVA1689" s="34"/>
      <c r="RVH1689" s="35"/>
      <c r="RVI1689" s="34"/>
      <c r="RVP1689" s="35"/>
      <c r="RVQ1689" s="34"/>
      <c r="RVX1689" s="35"/>
      <c r="RVY1689" s="34"/>
      <c r="RWF1689" s="35"/>
      <c r="RWG1689" s="34"/>
      <c r="RWN1689" s="35"/>
      <c r="RWO1689" s="34"/>
      <c r="RWV1689" s="35"/>
      <c r="RWW1689" s="34"/>
      <c r="RXD1689" s="35"/>
      <c r="RXE1689" s="34"/>
      <c r="RXL1689" s="35"/>
      <c r="RXM1689" s="34"/>
      <c r="RXT1689" s="35"/>
      <c r="RXU1689" s="34"/>
      <c r="RYB1689" s="35"/>
      <c r="RYC1689" s="34"/>
      <c r="RYJ1689" s="35"/>
      <c r="RYK1689" s="34"/>
      <c r="RYR1689" s="35"/>
      <c r="RYS1689" s="34"/>
      <c r="RYZ1689" s="35"/>
      <c r="RZA1689" s="34"/>
      <c r="RZH1689" s="35"/>
      <c r="RZI1689" s="34"/>
      <c r="RZP1689" s="35"/>
      <c r="RZQ1689" s="34"/>
      <c r="RZX1689" s="35"/>
      <c r="RZY1689" s="34"/>
      <c r="SAF1689" s="35"/>
      <c r="SAG1689" s="34"/>
      <c r="SAN1689" s="35"/>
      <c r="SAO1689" s="34"/>
      <c r="SAV1689" s="35"/>
      <c r="SAW1689" s="34"/>
      <c r="SBD1689" s="35"/>
      <c r="SBE1689" s="34"/>
      <c r="SBL1689" s="35"/>
      <c r="SBM1689" s="34"/>
      <c r="SBT1689" s="35"/>
      <c r="SBU1689" s="34"/>
      <c r="SCB1689" s="35"/>
      <c r="SCC1689" s="34"/>
      <c r="SCJ1689" s="35"/>
      <c r="SCK1689" s="34"/>
      <c r="SCR1689" s="35"/>
      <c r="SCS1689" s="34"/>
      <c r="SCZ1689" s="35"/>
      <c r="SDA1689" s="34"/>
      <c r="SDH1689" s="35"/>
      <c r="SDI1689" s="34"/>
      <c r="SDP1689" s="35"/>
      <c r="SDQ1689" s="34"/>
      <c r="SDX1689" s="35"/>
      <c r="SDY1689" s="34"/>
      <c r="SEF1689" s="35"/>
      <c r="SEG1689" s="34"/>
      <c r="SEN1689" s="35"/>
      <c r="SEO1689" s="34"/>
      <c r="SEV1689" s="35"/>
      <c r="SEW1689" s="34"/>
      <c r="SFD1689" s="35"/>
      <c r="SFE1689" s="34"/>
      <c r="SFL1689" s="35"/>
      <c r="SFM1689" s="34"/>
      <c r="SFT1689" s="35"/>
      <c r="SFU1689" s="34"/>
      <c r="SGB1689" s="35"/>
      <c r="SGC1689" s="34"/>
      <c r="SGJ1689" s="35"/>
      <c r="SGK1689" s="34"/>
      <c r="SGR1689" s="35"/>
      <c r="SGS1689" s="34"/>
      <c r="SGZ1689" s="35"/>
      <c r="SHA1689" s="34"/>
      <c r="SHH1689" s="35"/>
      <c r="SHI1689" s="34"/>
      <c r="SHP1689" s="35"/>
      <c r="SHQ1689" s="34"/>
      <c r="SHX1689" s="35"/>
      <c r="SHY1689" s="34"/>
      <c r="SIF1689" s="35"/>
      <c r="SIG1689" s="34"/>
      <c r="SIN1689" s="35"/>
      <c r="SIO1689" s="34"/>
      <c r="SIV1689" s="35"/>
      <c r="SIW1689" s="34"/>
      <c r="SJD1689" s="35"/>
      <c r="SJE1689" s="34"/>
      <c r="SJL1689" s="35"/>
      <c r="SJM1689" s="34"/>
      <c r="SJT1689" s="35"/>
      <c r="SJU1689" s="34"/>
      <c r="SKB1689" s="35"/>
      <c r="SKC1689" s="34"/>
      <c r="SKJ1689" s="35"/>
      <c r="SKK1689" s="34"/>
      <c r="SKR1689" s="35"/>
      <c r="SKS1689" s="34"/>
      <c r="SKZ1689" s="35"/>
      <c r="SLA1689" s="34"/>
      <c r="SLH1689" s="35"/>
      <c r="SLI1689" s="34"/>
      <c r="SLP1689" s="35"/>
      <c r="SLQ1689" s="34"/>
      <c r="SLX1689" s="35"/>
      <c r="SLY1689" s="34"/>
      <c r="SMF1689" s="35"/>
      <c r="SMG1689" s="34"/>
      <c r="SMN1689" s="35"/>
      <c r="SMO1689" s="34"/>
      <c r="SMV1689" s="35"/>
      <c r="SMW1689" s="34"/>
      <c r="SND1689" s="35"/>
      <c r="SNE1689" s="34"/>
      <c r="SNL1689" s="35"/>
      <c r="SNM1689" s="34"/>
      <c r="SNT1689" s="35"/>
      <c r="SNU1689" s="34"/>
      <c r="SOB1689" s="35"/>
      <c r="SOC1689" s="34"/>
      <c r="SOJ1689" s="35"/>
      <c r="SOK1689" s="34"/>
      <c r="SOR1689" s="35"/>
      <c r="SOS1689" s="34"/>
      <c r="SOZ1689" s="35"/>
      <c r="SPA1689" s="34"/>
      <c r="SPH1689" s="35"/>
      <c r="SPI1689" s="34"/>
      <c r="SPP1689" s="35"/>
      <c r="SPQ1689" s="34"/>
      <c r="SPX1689" s="35"/>
      <c r="SPY1689" s="34"/>
      <c r="SQF1689" s="35"/>
      <c r="SQG1689" s="34"/>
      <c r="SQN1689" s="35"/>
      <c r="SQO1689" s="34"/>
      <c r="SQV1689" s="35"/>
      <c r="SQW1689" s="34"/>
      <c r="SRD1689" s="35"/>
      <c r="SRE1689" s="34"/>
      <c r="SRL1689" s="35"/>
      <c r="SRM1689" s="34"/>
      <c r="SRT1689" s="35"/>
      <c r="SRU1689" s="34"/>
      <c r="SSB1689" s="35"/>
      <c r="SSC1689" s="34"/>
      <c r="SSJ1689" s="35"/>
      <c r="SSK1689" s="34"/>
      <c r="SSR1689" s="35"/>
      <c r="SSS1689" s="34"/>
      <c r="SSZ1689" s="35"/>
      <c r="STA1689" s="34"/>
      <c r="STH1689" s="35"/>
      <c r="STI1689" s="34"/>
      <c r="STP1689" s="35"/>
      <c r="STQ1689" s="34"/>
      <c r="STX1689" s="35"/>
      <c r="STY1689" s="34"/>
      <c r="SUF1689" s="35"/>
      <c r="SUG1689" s="34"/>
      <c r="SUN1689" s="35"/>
      <c r="SUO1689" s="34"/>
      <c r="SUV1689" s="35"/>
      <c r="SUW1689" s="34"/>
      <c r="SVD1689" s="35"/>
      <c r="SVE1689" s="34"/>
      <c r="SVL1689" s="35"/>
      <c r="SVM1689" s="34"/>
      <c r="SVT1689" s="35"/>
      <c r="SVU1689" s="34"/>
      <c r="SWB1689" s="35"/>
      <c r="SWC1689" s="34"/>
      <c r="SWJ1689" s="35"/>
      <c r="SWK1689" s="34"/>
      <c r="SWR1689" s="35"/>
      <c r="SWS1689" s="34"/>
      <c r="SWZ1689" s="35"/>
      <c r="SXA1689" s="34"/>
      <c r="SXH1689" s="35"/>
      <c r="SXI1689" s="34"/>
      <c r="SXP1689" s="35"/>
      <c r="SXQ1689" s="34"/>
      <c r="SXX1689" s="35"/>
      <c r="SXY1689" s="34"/>
      <c r="SYF1689" s="35"/>
      <c r="SYG1689" s="34"/>
      <c r="SYN1689" s="35"/>
      <c r="SYO1689" s="34"/>
      <c r="SYV1689" s="35"/>
      <c r="SYW1689" s="34"/>
      <c r="SZD1689" s="35"/>
      <c r="SZE1689" s="34"/>
      <c r="SZL1689" s="35"/>
      <c r="SZM1689" s="34"/>
      <c r="SZT1689" s="35"/>
      <c r="SZU1689" s="34"/>
      <c r="TAB1689" s="35"/>
      <c r="TAC1689" s="34"/>
      <c r="TAJ1689" s="35"/>
      <c r="TAK1689" s="34"/>
      <c r="TAR1689" s="35"/>
      <c r="TAS1689" s="34"/>
      <c r="TAZ1689" s="35"/>
      <c r="TBA1689" s="34"/>
      <c r="TBH1689" s="35"/>
      <c r="TBI1689" s="34"/>
      <c r="TBP1689" s="35"/>
      <c r="TBQ1689" s="34"/>
      <c r="TBX1689" s="35"/>
      <c r="TBY1689" s="34"/>
      <c r="TCF1689" s="35"/>
      <c r="TCG1689" s="34"/>
      <c r="TCN1689" s="35"/>
      <c r="TCO1689" s="34"/>
      <c r="TCV1689" s="35"/>
      <c r="TCW1689" s="34"/>
      <c r="TDD1689" s="35"/>
      <c r="TDE1689" s="34"/>
      <c r="TDL1689" s="35"/>
      <c r="TDM1689" s="34"/>
      <c r="TDT1689" s="35"/>
      <c r="TDU1689" s="34"/>
      <c r="TEB1689" s="35"/>
      <c r="TEC1689" s="34"/>
      <c r="TEJ1689" s="35"/>
      <c r="TEK1689" s="34"/>
      <c r="TER1689" s="35"/>
      <c r="TES1689" s="34"/>
      <c r="TEZ1689" s="35"/>
      <c r="TFA1689" s="34"/>
      <c r="TFH1689" s="35"/>
      <c r="TFI1689" s="34"/>
      <c r="TFP1689" s="35"/>
      <c r="TFQ1689" s="34"/>
      <c r="TFX1689" s="35"/>
      <c r="TFY1689" s="34"/>
      <c r="TGF1689" s="35"/>
      <c r="TGG1689" s="34"/>
      <c r="TGN1689" s="35"/>
      <c r="TGO1689" s="34"/>
      <c r="TGV1689" s="35"/>
      <c r="TGW1689" s="34"/>
      <c r="THD1689" s="35"/>
      <c r="THE1689" s="34"/>
      <c r="THL1689" s="35"/>
      <c r="THM1689" s="34"/>
      <c r="THT1689" s="35"/>
      <c r="THU1689" s="34"/>
      <c r="TIB1689" s="35"/>
      <c r="TIC1689" s="34"/>
      <c r="TIJ1689" s="35"/>
      <c r="TIK1689" s="34"/>
      <c r="TIR1689" s="35"/>
      <c r="TIS1689" s="34"/>
      <c r="TIZ1689" s="35"/>
      <c r="TJA1689" s="34"/>
      <c r="TJH1689" s="35"/>
      <c r="TJI1689" s="34"/>
      <c r="TJP1689" s="35"/>
      <c r="TJQ1689" s="34"/>
      <c r="TJX1689" s="35"/>
      <c r="TJY1689" s="34"/>
      <c r="TKF1689" s="35"/>
      <c r="TKG1689" s="34"/>
      <c r="TKN1689" s="35"/>
      <c r="TKO1689" s="34"/>
      <c r="TKV1689" s="35"/>
      <c r="TKW1689" s="34"/>
      <c r="TLD1689" s="35"/>
      <c r="TLE1689" s="34"/>
      <c r="TLL1689" s="35"/>
      <c r="TLM1689" s="34"/>
      <c r="TLT1689" s="35"/>
      <c r="TLU1689" s="34"/>
      <c r="TMB1689" s="35"/>
      <c r="TMC1689" s="34"/>
      <c r="TMJ1689" s="35"/>
      <c r="TMK1689" s="34"/>
      <c r="TMR1689" s="35"/>
      <c r="TMS1689" s="34"/>
      <c r="TMZ1689" s="35"/>
      <c r="TNA1689" s="34"/>
      <c r="TNH1689" s="35"/>
      <c r="TNI1689" s="34"/>
      <c r="TNP1689" s="35"/>
      <c r="TNQ1689" s="34"/>
      <c r="TNX1689" s="35"/>
      <c r="TNY1689" s="34"/>
      <c r="TOF1689" s="35"/>
      <c r="TOG1689" s="34"/>
      <c r="TON1689" s="35"/>
      <c r="TOO1689" s="34"/>
      <c r="TOV1689" s="35"/>
      <c r="TOW1689" s="34"/>
      <c r="TPD1689" s="35"/>
      <c r="TPE1689" s="34"/>
      <c r="TPL1689" s="35"/>
      <c r="TPM1689" s="34"/>
      <c r="TPT1689" s="35"/>
      <c r="TPU1689" s="34"/>
      <c r="TQB1689" s="35"/>
      <c r="TQC1689" s="34"/>
      <c r="TQJ1689" s="35"/>
      <c r="TQK1689" s="34"/>
      <c r="TQR1689" s="35"/>
      <c r="TQS1689" s="34"/>
      <c r="TQZ1689" s="35"/>
      <c r="TRA1689" s="34"/>
      <c r="TRH1689" s="35"/>
      <c r="TRI1689" s="34"/>
      <c r="TRP1689" s="35"/>
      <c r="TRQ1689" s="34"/>
      <c r="TRX1689" s="35"/>
      <c r="TRY1689" s="34"/>
      <c r="TSF1689" s="35"/>
      <c r="TSG1689" s="34"/>
      <c r="TSN1689" s="35"/>
      <c r="TSO1689" s="34"/>
      <c r="TSV1689" s="35"/>
      <c r="TSW1689" s="34"/>
      <c r="TTD1689" s="35"/>
      <c r="TTE1689" s="34"/>
      <c r="TTL1689" s="35"/>
      <c r="TTM1689" s="34"/>
      <c r="TTT1689" s="35"/>
      <c r="TTU1689" s="34"/>
      <c r="TUB1689" s="35"/>
      <c r="TUC1689" s="34"/>
      <c r="TUJ1689" s="35"/>
      <c r="TUK1689" s="34"/>
      <c r="TUR1689" s="35"/>
      <c r="TUS1689" s="34"/>
      <c r="TUZ1689" s="35"/>
      <c r="TVA1689" s="34"/>
      <c r="TVH1689" s="35"/>
      <c r="TVI1689" s="34"/>
      <c r="TVP1689" s="35"/>
      <c r="TVQ1689" s="34"/>
      <c r="TVX1689" s="35"/>
      <c r="TVY1689" s="34"/>
      <c r="TWF1689" s="35"/>
      <c r="TWG1689" s="34"/>
      <c r="TWN1689" s="35"/>
      <c r="TWO1689" s="34"/>
      <c r="TWV1689" s="35"/>
      <c r="TWW1689" s="34"/>
      <c r="TXD1689" s="35"/>
      <c r="TXE1689" s="34"/>
      <c r="TXL1689" s="35"/>
      <c r="TXM1689" s="34"/>
      <c r="TXT1689" s="35"/>
      <c r="TXU1689" s="34"/>
      <c r="TYB1689" s="35"/>
      <c r="TYC1689" s="34"/>
      <c r="TYJ1689" s="35"/>
      <c r="TYK1689" s="34"/>
      <c r="TYR1689" s="35"/>
      <c r="TYS1689" s="34"/>
      <c r="TYZ1689" s="35"/>
      <c r="TZA1689" s="34"/>
      <c r="TZH1689" s="35"/>
      <c r="TZI1689" s="34"/>
      <c r="TZP1689" s="35"/>
      <c r="TZQ1689" s="34"/>
      <c r="TZX1689" s="35"/>
      <c r="TZY1689" s="34"/>
      <c r="UAF1689" s="35"/>
      <c r="UAG1689" s="34"/>
      <c r="UAN1689" s="35"/>
      <c r="UAO1689" s="34"/>
      <c r="UAV1689" s="35"/>
      <c r="UAW1689" s="34"/>
      <c r="UBD1689" s="35"/>
      <c r="UBE1689" s="34"/>
      <c r="UBL1689" s="35"/>
      <c r="UBM1689" s="34"/>
      <c r="UBT1689" s="35"/>
      <c r="UBU1689" s="34"/>
      <c r="UCB1689" s="35"/>
      <c r="UCC1689" s="34"/>
      <c r="UCJ1689" s="35"/>
      <c r="UCK1689" s="34"/>
      <c r="UCR1689" s="35"/>
      <c r="UCS1689" s="34"/>
      <c r="UCZ1689" s="35"/>
      <c r="UDA1689" s="34"/>
      <c r="UDH1689" s="35"/>
      <c r="UDI1689" s="34"/>
      <c r="UDP1689" s="35"/>
      <c r="UDQ1689" s="34"/>
      <c r="UDX1689" s="35"/>
      <c r="UDY1689" s="34"/>
      <c r="UEF1689" s="35"/>
      <c r="UEG1689" s="34"/>
      <c r="UEN1689" s="35"/>
      <c r="UEO1689" s="34"/>
      <c r="UEV1689" s="35"/>
      <c r="UEW1689" s="34"/>
      <c r="UFD1689" s="35"/>
      <c r="UFE1689" s="34"/>
      <c r="UFL1689" s="35"/>
      <c r="UFM1689" s="34"/>
      <c r="UFT1689" s="35"/>
      <c r="UFU1689" s="34"/>
      <c r="UGB1689" s="35"/>
      <c r="UGC1689" s="34"/>
      <c r="UGJ1689" s="35"/>
      <c r="UGK1689" s="34"/>
      <c r="UGR1689" s="35"/>
      <c r="UGS1689" s="34"/>
      <c r="UGZ1689" s="35"/>
      <c r="UHA1689" s="34"/>
      <c r="UHH1689" s="35"/>
      <c r="UHI1689" s="34"/>
      <c r="UHP1689" s="35"/>
      <c r="UHQ1689" s="34"/>
      <c r="UHX1689" s="35"/>
      <c r="UHY1689" s="34"/>
      <c r="UIF1689" s="35"/>
      <c r="UIG1689" s="34"/>
      <c r="UIN1689" s="35"/>
      <c r="UIO1689" s="34"/>
      <c r="UIV1689" s="35"/>
      <c r="UIW1689" s="34"/>
      <c r="UJD1689" s="35"/>
      <c r="UJE1689" s="34"/>
      <c r="UJL1689" s="35"/>
      <c r="UJM1689" s="34"/>
      <c r="UJT1689" s="35"/>
      <c r="UJU1689" s="34"/>
      <c r="UKB1689" s="35"/>
      <c r="UKC1689" s="34"/>
      <c r="UKJ1689" s="35"/>
      <c r="UKK1689" s="34"/>
      <c r="UKR1689" s="35"/>
      <c r="UKS1689" s="34"/>
      <c r="UKZ1689" s="35"/>
      <c r="ULA1689" s="34"/>
      <c r="ULH1689" s="35"/>
      <c r="ULI1689" s="34"/>
      <c r="ULP1689" s="35"/>
      <c r="ULQ1689" s="34"/>
      <c r="ULX1689" s="35"/>
      <c r="ULY1689" s="34"/>
      <c r="UMF1689" s="35"/>
      <c r="UMG1689" s="34"/>
      <c r="UMN1689" s="35"/>
      <c r="UMO1689" s="34"/>
      <c r="UMV1689" s="35"/>
      <c r="UMW1689" s="34"/>
      <c r="UND1689" s="35"/>
      <c r="UNE1689" s="34"/>
      <c r="UNL1689" s="35"/>
      <c r="UNM1689" s="34"/>
      <c r="UNT1689" s="35"/>
      <c r="UNU1689" s="34"/>
      <c r="UOB1689" s="35"/>
      <c r="UOC1689" s="34"/>
      <c r="UOJ1689" s="35"/>
      <c r="UOK1689" s="34"/>
      <c r="UOR1689" s="35"/>
      <c r="UOS1689" s="34"/>
      <c r="UOZ1689" s="35"/>
      <c r="UPA1689" s="34"/>
      <c r="UPH1689" s="35"/>
      <c r="UPI1689" s="34"/>
      <c r="UPP1689" s="35"/>
      <c r="UPQ1689" s="34"/>
      <c r="UPX1689" s="35"/>
      <c r="UPY1689" s="34"/>
      <c r="UQF1689" s="35"/>
      <c r="UQG1689" s="34"/>
      <c r="UQN1689" s="35"/>
      <c r="UQO1689" s="34"/>
      <c r="UQV1689" s="35"/>
      <c r="UQW1689" s="34"/>
      <c r="URD1689" s="35"/>
      <c r="URE1689" s="34"/>
      <c r="URL1689" s="35"/>
      <c r="URM1689" s="34"/>
      <c r="URT1689" s="35"/>
      <c r="URU1689" s="34"/>
      <c r="USB1689" s="35"/>
      <c r="USC1689" s="34"/>
      <c r="USJ1689" s="35"/>
      <c r="USK1689" s="34"/>
      <c r="USR1689" s="35"/>
      <c r="USS1689" s="34"/>
      <c r="USZ1689" s="35"/>
      <c r="UTA1689" s="34"/>
      <c r="UTH1689" s="35"/>
      <c r="UTI1689" s="34"/>
      <c r="UTP1689" s="35"/>
      <c r="UTQ1689" s="34"/>
      <c r="UTX1689" s="35"/>
      <c r="UTY1689" s="34"/>
      <c r="UUF1689" s="35"/>
      <c r="UUG1689" s="34"/>
      <c r="UUN1689" s="35"/>
      <c r="UUO1689" s="34"/>
      <c r="UUV1689" s="35"/>
      <c r="UUW1689" s="34"/>
      <c r="UVD1689" s="35"/>
      <c r="UVE1689" s="34"/>
      <c r="UVL1689" s="35"/>
      <c r="UVM1689" s="34"/>
      <c r="UVT1689" s="35"/>
      <c r="UVU1689" s="34"/>
      <c r="UWB1689" s="35"/>
      <c r="UWC1689" s="34"/>
      <c r="UWJ1689" s="35"/>
      <c r="UWK1689" s="34"/>
      <c r="UWR1689" s="35"/>
      <c r="UWS1689" s="34"/>
      <c r="UWZ1689" s="35"/>
      <c r="UXA1689" s="34"/>
      <c r="UXH1689" s="35"/>
      <c r="UXI1689" s="34"/>
      <c r="UXP1689" s="35"/>
      <c r="UXQ1689" s="34"/>
      <c r="UXX1689" s="35"/>
      <c r="UXY1689" s="34"/>
      <c r="UYF1689" s="35"/>
      <c r="UYG1689" s="34"/>
      <c r="UYN1689" s="35"/>
      <c r="UYO1689" s="34"/>
      <c r="UYV1689" s="35"/>
      <c r="UYW1689" s="34"/>
      <c r="UZD1689" s="35"/>
      <c r="UZE1689" s="34"/>
      <c r="UZL1689" s="35"/>
      <c r="UZM1689" s="34"/>
      <c r="UZT1689" s="35"/>
      <c r="UZU1689" s="34"/>
      <c r="VAB1689" s="35"/>
      <c r="VAC1689" s="34"/>
      <c r="VAJ1689" s="35"/>
      <c r="VAK1689" s="34"/>
      <c r="VAR1689" s="35"/>
      <c r="VAS1689" s="34"/>
      <c r="VAZ1689" s="35"/>
      <c r="VBA1689" s="34"/>
      <c r="VBH1689" s="35"/>
      <c r="VBI1689" s="34"/>
      <c r="VBP1689" s="35"/>
      <c r="VBQ1689" s="34"/>
      <c r="VBX1689" s="35"/>
      <c r="VBY1689" s="34"/>
      <c r="VCF1689" s="35"/>
      <c r="VCG1689" s="34"/>
      <c r="VCN1689" s="35"/>
      <c r="VCO1689" s="34"/>
      <c r="VCV1689" s="35"/>
      <c r="VCW1689" s="34"/>
      <c r="VDD1689" s="35"/>
      <c r="VDE1689" s="34"/>
      <c r="VDL1689" s="35"/>
      <c r="VDM1689" s="34"/>
      <c r="VDT1689" s="35"/>
      <c r="VDU1689" s="34"/>
      <c r="VEB1689" s="35"/>
      <c r="VEC1689" s="34"/>
      <c r="VEJ1689" s="35"/>
      <c r="VEK1689" s="34"/>
      <c r="VER1689" s="35"/>
      <c r="VES1689" s="34"/>
      <c r="VEZ1689" s="35"/>
      <c r="VFA1689" s="34"/>
      <c r="VFH1689" s="35"/>
      <c r="VFI1689" s="34"/>
      <c r="VFP1689" s="35"/>
      <c r="VFQ1689" s="34"/>
      <c r="VFX1689" s="35"/>
      <c r="VFY1689" s="34"/>
      <c r="VGF1689" s="35"/>
      <c r="VGG1689" s="34"/>
      <c r="VGN1689" s="35"/>
      <c r="VGO1689" s="34"/>
      <c r="VGV1689" s="35"/>
      <c r="VGW1689" s="34"/>
      <c r="VHD1689" s="35"/>
      <c r="VHE1689" s="34"/>
      <c r="VHL1689" s="35"/>
      <c r="VHM1689" s="34"/>
      <c r="VHT1689" s="35"/>
      <c r="VHU1689" s="34"/>
      <c r="VIB1689" s="35"/>
      <c r="VIC1689" s="34"/>
      <c r="VIJ1689" s="35"/>
      <c r="VIK1689" s="34"/>
      <c r="VIR1689" s="35"/>
      <c r="VIS1689" s="34"/>
      <c r="VIZ1689" s="35"/>
      <c r="VJA1689" s="34"/>
      <c r="VJH1689" s="35"/>
      <c r="VJI1689" s="34"/>
      <c r="VJP1689" s="35"/>
      <c r="VJQ1689" s="34"/>
      <c r="VJX1689" s="35"/>
      <c r="VJY1689" s="34"/>
      <c r="VKF1689" s="35"/>
      <c r="VKG1689" s="34"/>
      <c r="VKN1689" s="35"/>
      <c r="VKO1689" s="34"/>
      <c r="VKV1689" s="35"/>
      <c r="VKW1689" s="34"/>
      <c r="VLD1689" s="35"/>
      <c r="VLE1689" s="34"/>
      <c r="VLL1689" s="35"/>
      <c r="VLM1689" s="34"/>
      <c r="VLT1689" s="35"/>
      <c r="VLU1689" s="34"/>
      <c r="VMB1689" s="35"/>
      <c r="VMC1689" s="34"/>
      <c r="VMJ1689" s="35"/>
      <c r="VMK1689" s="34"/>
      <c r="VMR1689" s="35"/>
      <c r="VMS1689" s="34"/>
      <c r="VMZ1689" s="35"/>
      <c r="VNA1689" s="34"/>
      <c r="VNH1689" s="35"/>
      <c r="VNI1689" s="34"/>
      <c r="VNP1689" s="35"/>
      <c r="VNQ1689" s="34"/>
      <c r="VNX1689" s="35"/>
      <c r="VNY1689" s="34"/>
      <c r="VOF1689" s="35"/>
      <c r="VOG1689" s="34"/>
      <c r="VON1689" s="35"/>
      <c r="VOO1689" s="34"/>
      <c r="VOV1689" s="35"/>
      <c r="VOW1689" s="34"/>
      <c r="VPD1689" s="35"/>
      <c r="VPE1689" s="34"/>
      <c r="VPL1689" s="35"/>
      <c r="VPM1689" s="34"/>
      <c r="VPT1689" s="35"/>
      <c r="VPU1689" s="34"/>
      <c r="VQB1689" s="35"/>
      <c r="VQC1689" s="34"/>
      <c r="VQJ1689" s="35"/>
      <c r="VQK1689" s="34"/>
      <c r="VQR1689" s="35"/>
      <c r="VQS1689" s="34"/>
      <c r="VQZ1689" s="35"/>
      <c r="VRA1689" s="34"/>
      <c r="VRH1689" s="35"/>
      <c r="VRI1689" s="34"/>
      <c r="VRP1689" s="35"/>
      <c r="VRQ1689" s="34"/>
      <c r="VRX1689" s="35"/>
      <c r="VRY1689" s="34"/>
      <c r="VSF1689" s="35"/>
      <c r="VSG1689" s="34"/>
      <c r="VSN1689" s="35"/>
      <c r="VSO1689" s="34"/>
      <c r="VSV1689" s="35"/>
      <c r="VSW1689" s="34"/>
      <c r="VTD1689" s="35"/>
      <c r="VTE1689" s="34"/>
      <c r="VTL1689" s="35"/>
      <c r="VTM1689" s="34"/>
      <c r="VTT1689" s="35"/>
      <c r="VTU1689" s="34"/>
      <c r="VUB1689" s="35"/>
      <c r="VUC1689" s="34"/>
      <c r="VUJ1689" s="35"/>
      <c r="VUK1689" s="34"/>
      <c r="VUR1689" s="35"/>
      <c r="VUS1689" s="34"/>
      <c r="VUZ1689" s="35"/>
      <c r="VVA1689" s="34"/>
      <c r="VVH1689" s="35"/>
      <c r="VVI1689" s="34"/>
      <c r="VVP1689" s="35"/>
      <c r="VVQ1689" s="34"/>
      <c r="VVX1689" s="35"/>
      <c r="VVY1689" s="34"/>
      <c r="VWF1689" s="35"/>
      <c r="VWG1689" s="34"/>
      <c r="VWN1689" s="35"/>
      <c r="VWO1689" s="34"/>
      <c r="VWV1689" s="35"/>
      <c r="VWW1689" s="34"/>
      <c r="VXD1689" s="35"/>
      <c r="VXE1689" s="34"/>
      <c r="VXL1689" s="35"/>
      <c r="VXM1689" s="34"/>
      <c r="VXT1689" s="35"/>
      <c r="VXU1689" s="34"/>
      <c r="VYB1689" s="35"/>
      <c r="VYC1689" s="34"/>
      <c r="VYJ1689" s="35"/>
      <c r="VYK1689" s="34"/>
      <c r="VYR1689" s="35"/>
      <c r="VYS1689" s="34"/>
      <c r="VYZ1689" s="35"/>
      <c r="VZA1689" s="34"/>
      <c r="VZH1689" s="35"/>
      <c r="VZI1689" s="34"/>
      <c r="VZP1689" s="35"/>
      <c r="VZQ1689" s="34"/>
      <c r="VZX1689" s="35"/>
      <c r="VZY1689" s="34"/>
      <c r="WAF1689" s="35"/>
      <c r="WAG1689" s="34"/>
      <c r="WAN1689" s="35"/>
      <c r="WAO1689" s="34"/>
      <c r="WAV1689" s="35"/>
      <c r="WAW1689" s="34"/>
      <c r="WBD1689" s="35"/>
      <c r="WBE1689" s="34"/>
      <c r="WBL1689" s="35"/>
      <c r="WBM1689" s="34"/>
      <c r="WBT1689" s="35"/>
      <c r="WBU1689" s="34"/>
      <c r="WCB1689" s="35"/>
      <c r="WCC1689" s="34"/>
      <c r="WCJ1689" s="35"/>
      <c r="WCK1689" s="34"/>
      <c r="WCR1689" s="35"/>
      <c r="WCS1689" s="34"/>
      <c r="WCZ1689" s="35"/>
      <c r="WDA1689" s="34"/>
      <c r="WDH1689" s="35"/>
      <c r="WDI1689" s="34"/>
      <c r="WDP1689" s="35"/>
      <c r="WDQ1689" s="34"/>
      <c r="WDX1689" s="35"/>
      <c r="WDY1689" s="34"/>
      <c r="WEF1689" s="35"/>
      <c r="WEG1689" s="34"/>
      <c r="WEN1689" s="35"/>
      <c r="WEO1689" s="34"/>
      <c r="WEV1689" s="35"/>
      <c r="WEW1689" s="34"/>
      <c r="WFD1689" s="35"/>
      <c r="WFE1689" s="34"/>
      <c r="WFL1689" s="35"/>
      <c r="WFM1689" s="34"/>
      <c r="WFT1689" s="35"/>
      <c r="WFU1689" s="34"/>
      <c r="WGB1689" s="35"/>
      <c r="WGC1689" s="34"/>
      <c r="WGJ1689" s="35"/>
      <c r="WGK1689" s="34"/>
      <c r="WGR1689" s="35"/>
      <c r="WGS1689" s="34"/>
      <c r="WGZ1689" s="35"/>
      <c r="WHA1689" s="34"/>
      <c r="WHH1689" s="35"/>
      <c r="WHI1689" s="34"/>
      <c r="WHP1689" s="35"/>
      <c r="WHQ1689" s="34"/>
      <c r="WHX1689" s="35"/>
      <c r="WHY1689" s="34"/>
      <c r="WIF1689" s="35"/>
      <c r="WIG1689" s="34"/>
      <c r="WIN1689" s="35"/>
      <c r="WIO1689" s="34"/>
      <c r="WIV1689" s="35"/>
      <c r="WIW1689" s="34"/>
      <c r="WJD1689" s="35"/>
      <c r="WJE1689" s="34"/>
      <c r="WJL1689" s="35"/>
      <c r="WJM1689" s="34"/>
      <c r="WJT1689" s="35"/>
      <c r="WJU1689" s="34"/>
      <c r="WKB1689" s="35"/>
      <c r="WKC1689" s="34"/>
      <c r="WKJ1689" s="35"/>
      <c r="WKK1689" s="34"/>
      <c r="WKR1689" s="35"/>
      <c r="WKS1689" s="34"/>
      <c r="WKZ1689" s="35"/>
      <c r="WLA1689" s="34"/>
      <c r="WLH1689" s="35"/>
      <c r="WLI1689" s="34"/>
      <c r="WLP1689" s="35"/>
      <c r="WLQ1689" s="34"/>
      <c r="WLX1689" s="35"/>
      <c r="WLY1689" s="34"/>
      <c r="WMF1689" s="35"/>
      <c r="WMG1689" s="34"/>
      <c r="WMN1689" s="35"/>
      <c r="WMO1689" s="34"/>
      <c r="WMV1689" s="35"/>
      <c r="WMW1689" s="34"/>
      <c r="WND1689" s="35"/>
      <c r="WNE1689" s="34"/>
      <c r="WNL1689" s="35"/>
      <c r="WNM1689" s="34"/>
      <c r="WNT1689" s="35"/>
      <c r="WNU1689" s="34"/>
      <c r="WOB1689" s="35"/>
      <c r="WOC1689" s="34"/>
      <c r="WOJ1689" s="35"/>
      <c r="WOK1689" s="34"/>
      <c r="WOR1689" s="35"/>
      <c r="WOS1689" s="34"/>
      <c r="WOZ1689" s="35"/>
      <c r="WPA1689" s="34"/>
      <c r="WPH1689" s="35"/>
      <c r="WPI1689" s="34"/>
      <c r="WPP1689" s="35"/>
      <c r="WPQ1689" s="34"/>
      <c r="WPX1689" s="35"/>
      <c r="WPY1689" s="34"/>
      <c r="WQF1689" s="35"/>
      <c r="WQG1689" s="34"/>
      <c r="WQN1689" s="35"/>
      <c r="WQO1689" s="34"/>
      <c r="WQV1689" s="35"/>
      <c r="WQW1689" s="34"/>
      <c r="WRD1689" s="35"/>
      <c r="WRE1689" s="34"/>
      <c r="WRL1689" s="35"/>
      <c r="WRM1689" s="34"/>
      <c r="WRT1689" s="35"/>
      <c r="WRU1689" s="34"/>
      <c r="WSB1689" s="35"/>
      <c r="WSC1689" s="34"/>
      <c r="WSJ1689" s="35"/>
      <c r="WSK1689" s="34"/>
      <c r="WSR1689" s="35"/>
      <c r="WSS1689" s="34"/>
      <c r="WSZ1689" s="35"/>
      <c r="WTA1689" s="34"/>
      <c r="WTH1689" s="35"/>
      <c r="WTI1689" s="34"/>
      <c r="WTP1689" s="35"/>
      <c r="WTQ1689" s="34"/>
      <c r="WTX1689" s="35"/>
      <c r="WTY1689" s="34"/>
      <c r="WUF1689" s="35"/>
      <c r="WUG1689" s="34"/>
      <c r="WUN1689" s="35"/>
      <c r="WUO1689" s="34"/>
      <c r="WUV1689" s="35"/>
      <c r="WUW1689" s="34"/>
      <c r="WVD1689" s="35"/>
      <c r="WVE1689" s="34"/>
      <c r="WVL1689" s="35"/>
      <c r="WVM1689" s="34"/>
      <c r="WVT1689" s="35"/>
      <c r="WVU1689" s="34"/>
      <c r="WWB1689" s="35"/>
      <c r="WWC1689" s="34"/>
      <c r="WWJ1689" s="35"/>
      <c r="WWK1689" s="34"/>
      <c r="WWR1689" s="35"/>
      <c r="WWS1689" s="34"/>
      <c r="WWZ1689" s="35"/>
      <c r="WXA1689" s="34"/>
      <c r="WXH1689" s="35"/>
      <c r="WXI1689" s="34"/>
      <c r="WXP1689" s="35"/>
      <c r="WXQ1689" s="34"/>
      <c r="WXX1689" s="35"/>
      <c r="WXY1689" s="34"/>
      <c r="WYF1689" s="35"/>
      <c r="WYG1689" s="34"/>
      <c r="WYN1689" s="35"/>
      <c r="WYO1689" s="34"/>
      <c r="WYV1689" s="35"/>
      <c r="WYW1689" s="34"/>
      <c r="WZD1689" s="35"/>
      <c r="WZE1689" s="34"/>
      <c r="WZL1689" s="35"/>
      <c r="WZM1689" s="34"/>
      <c r="WZT1689" s="35"/>
      <c r="WZU1689" s="34"/>
      <c r="XAB1689" s="35"/>
      <c r="XAC1689" s="34"/>
      <c r="XAJ1689" s="35"/>
      <c r="XAK1689" s="34"/>
      <c r="XAR1689" s="35"/>
      <c r="XAS1689" s="34"/>
      <c r="XAZ1689" s="35"/>
      <c r="XBA1689" s="34"/>
      <c r="XBH1689" s="35"/>
      <c r="XBI1689" s="34"/>
      <c r="XBP1689" s="35"/>
      <c r="XBQ1689" s="34"/>
      <c r="XBX1689" s="35"/>
      <c r="XBY1689" s="34"/>
      <c r="XCF1689" s="35"/>
      <c r="XCG1689" s="34"/>
      <c r="XCN1689" s="35"/>
      <c r="XCO1689" s="34"/>
      <c r="XCV1689" s="35"/>
      <c r="XCW1689" s="34"/>
      <c r="XDD1689" s="35"/>
      <c r="XDE1689" s="34"/>
      <c r="XDL1689" s="35"/>
      <c r="XDM1689" s="34"/>
      <c r="XDT1689" s="35"/>
      <c r="XDU1689" s="34"/>
      <c r="XEB1689" s="35"/>
      <c r="XEC1689" s="34"/>
      <c r="XEJ1689" s="35"/>
      <c r="XEK1689" s="34"/>
      <c r="XER1689" s="35"/>
      <c r="XES1689" s="34"/>
      <c r="XEZ1689" s="35"/>
      <c r="XFA1689" s="34"/>
    </row>
    <row r="1690" spans="1:1021 1028:2045 2052:3069 3076:4093 4100:5117 5124:6141 6148:7165 7172:8189 8196:9213 9220:10237 10244:11261 11268:12285 12292:13309 13316:14333 14340:15357 15364:16381" x14ac:dyDescent="0.25">
      <c r="A1690" t="s">
        <v>484</v>
      </c>
      <c r="B1690" t="s">
        <v>256</v>
      </c>
      <c r="C1690">
        <v>339</v>
      </c>
      <c r="D1690">
        <v>339</v>
      </c>
      <c r="E1690" s="35">
        <v>1</v>
      </c>
      <c r="F1690" s="34">
        <v>1.9999999999999999E-88</v>
      </c>
      <c r="G1690">
        <v>85.8</v>
      </c>
      <c r="H1690">
        <v>384</v>
      </c>
      <c r="I1690" t="str">
        <f>HYPERLINK("https://www.ncbi.nlm.nih.gov/nucleotide/MZ687566.1?report=genbank&amp;log$=nucltop&amp;blast_rank=88&amp;RID=XE6RV0D8013","MZ687566.1")</f>
        <v>MZ687566.1</v>
      </c>
      <c r="L1690" s="35"/>
      <c r="M1690" s="34"/>
      <c r="T1690" s="35"/>
      <c r="U1690" s="34"/>
      <c r="AB1690" s="35"/>
      <c r="AC1690" s="34"/>
      <c r="AJ1690" s="35"/>
      <c r="AK1690" s="34"/>
      <c r="AR1690" s="35"/>
      <c r="AS1690" s="34"/>
      <c r="AZ1690" s="35"/>
      <c r="BA1690" s="34"/>
      <c r="BH1690" s="35"/>
      <c r="BI1690" s="34"/>
      <c r="BP1690" s="35"/>
      <c r="BQ1690" s="34"/>
      <c r="BX1690" s="35"/>
      <c r="BY1690" s="34"/>
      <c r="CF1690" s="35"/>
      <c r="CG1690" s="34"/>
      <c r="CN1690" s="35"/>
      <c r="CO1690" s="34"/>
      <c r="CV1690" s="35"/>
      <c r="CW1690" s="34"/>
      <c r="DD1690" s="35"/>
      <c r="DE1690" s="34"/>
      <c r="DL1690" s="35"/>
      <c r="DM1690" s="34"/>
      <c r="DT1690" s="35"/>
      <c r="DU1690" s="34"/>
      <c r="EB1690" s="35"/>
      <c r="EC1690" s="34"/>
      <c r="EJ1690" s="35"/>
      <c r="EK1690" s="34"/>
      <c r="ER1690" s="35"/>
      <c r="ES1690" s="34"/>
      <c r="EZ1690" s="35"/>
      <c r="FA1690" s="34"/>
      <c r="FH1690" s="35"/>
      <c r="FI1690" s="34"/>
      <c r="FP1690" s="35"/>
      <c r="FQ1690" s="34"/>
      <c r="FX1690" s="35"/>
      <c r="FY1690" s="34"/>
      <c r="GF1690" s="35"/>
      <c r="GG1690" s="34"/>
      <c r="GN1690" s="35"/>
      <c r="GO1690" s="34"/>
      <c r="GV1690" s="35"/>
      <c r="GW1690" s="34"/>
      <c r="HD1690" s="35"/>
      <c r="HE1690" s="34"/>
      <c r="HL1690" s="35"/>
      <c r="HM1690" s="34"/>
      <c r="HT1690" s="35"/>
      <c r="HU1690" s="34"/>
      <c r="IB1690" s="35"/>
      <c r="IC1690" s="34"/>
      <c r="IJ1690" s="35"/>
      <c r="IK1690" s="34"/>
      <c r="IR1690" s="35"/>
      <c r="IS1690" s="34"/>
      <c r="IZ1690" s="35"/>
      <c r="JA1690" s="34"/>
      <c r="JH1690" s="35"/>
      <c r="JI1690" s="34"/>
      <c r="JP1690" s="35"/>
      <c r="JQ1690" s="34"/>
      <c r="JX1690" s="35"/>
      <c r="JY1690" s="34"/>
      <c r="KF1690" s="35"/>
      <c r="KG1690" s="34"/>
      <c r="KN1690" s="35"/>
      <c r="KO1690" s="34"/>
      <c r="KV1690" s="35"/>
      <c r="KW1690" s="34"/>
      <c r="LD1690" s="35"/>
      <c r="LE1690" s="34"/>
      <c r="LL1690" s="35"/>
      <c r="LM1690" s="34"/>
      <c r="LT1690" s="35"/>
      <c r="LU1690" s="34"/>
      <c r="MB1690" s="35"/>
      <c r="MC1690" s="34"/>
      <c r="MJ1690" s="35"/>
      <c r="MK1690" s="34"/>
      <c r="MR1690" s="35"/>
      <c r="MS1690" s="34"/>
      <c r="MZ1690" s="35"/>
      <c r="NA1690" s="34"/>
      <c r="NH1690" s="35"/>
      <c r="NI1690" s="34"/>
      <c r="NP1690" s="35"/>
      <c r="NQ1690" s="34"/>
      <c r="NX1690" s="35"/>
      <c r="NY1690" s="34"/>
      <c r="OF1690" s="35"/>
      <c r="OG1690" s="34"/>
      <c r="ON1690" s="35"/>
      <c r="OO1690" s="34"/>
      <c r="OV1690" s="35"/>
      <c r="OW1690" s="34"/>
      <c r="PD1690" s="35"/>
      <c r="PE1690" s="34"/>
      <c r="PL1690" s="35"/>
      <c r="PM1690" s="34"/>
      <c r="PT1690" s="35"/>
      <c r="PU1690" s="34"/>
      <c r="QB1690" s="35"/>
      <c r="QC1690" s="34"/>
      <c r="QJ1690" s="35"/>
      <c r="QK1690" s="34"/>
      <c r="QR1690" s="35"/>
      <c r="QS1690" s="34"/>
      <c r="QZ1690" s="35"/>
      <c r="RA1690" s="34"/>
      <c r="RH1690" s="35"/>
      <c r="RI1690" s="34"/>
      <c r="RP1690" s="35"/>
      <c r="RQ1690" s="34"/>
      <c r="RX1690" s="35"/>
      <c r="RY1690" s="34"/>
      <c r="SF1690" s="35"/>
      <c r="SG1690" s="34"/>
      <c r="SN1690" s="35"/>
      <c r="SO1690" s="34"/>
      <c r="SV1690" s="35"/>
      <c r="SW1690" s="34"/>
      <c r="TD1690" s="35"/>
      <c r="TE1690" s="34"/>
      <c r="TL1690" s="35"/>
      <c r="TM1690" s="34"/>
      <c r="TT1690" s="35"/>
      <c r="TU1690" s="34"/>
      <c r="UB1690" s="35"/>
      <c r="UC1690" s="34"/>
      <c r="UJ1690" s="35"/>
      <c r="UK1690" s="34"/>
      <c r="UR1690" s="35"/>
      <c r="US1690" s="34"/>
      <c r="UZ1690" s="35"/>
      <c r="VA1690" s="34"/>
      <c r="VH1690" s="35"/>
      <c r="VI1690" s="34"/>
      <c r="VP1690" s="35"/>
      <c r="VQ1690" s="34"/>
      <c r="VX1690" s="35"/>
      <c r="VY1690" s="34"/>
      <c r="WF1690" s="35"/>
      <c r="WG1690" s="34"/>
      <c r="WN1690" s="35"/>
      <c r="WO1690" s="34"/>
      <c r="WV1690" s="35"/>
      <c r="WW1690" s="34"/>
      <c r="XD1690" s="35"/>
      <c r="XE1690" s="34"/>
      <c r="XL1690" s="35"/>
      <c r="XM1690" s="34"/>
      <c r="XT1690" s="35"/>
      <c r="XU1690" s="34"/>
      <c r="YB1690" s="35"/>
      <c r="YC1690" s="34"/>
      <c r="YJ1690" s="35"/>
      <c r="YK1690" s="34"/>
      <c r="YR1690" s="35"/>
      <c r="YS1690" s="34"/>
      <c r="YZ1690" s="35"/>
      <c r="ZA1690" s="34"/>
      <c r="ZH1690" s="35"/>
      <c r="ZI1690" s="34"/>
      <c r="ZP1690" s="35"/>
      <c r="ZQ1690" s="34"/>
      <c r="ZX1690" s="35"/>
      <c r="ZY1690" s="34"/>
      <c r="AAF1690" s="35"/>
      <c r="AAG1690" s="34"/>
      <c r="AAN1690" s="35"/>
      <c r="AAO1690" s="34"/>
      <c r="AAV1690" s="35"/>
      <c r="AAW1690" s="34"/>
      <c r="ABD1690" s="35"/>
      <c r="ABE1690" s="34"/>
      <c r="ABL1690" s="35"/>
      <c r="ABM1690" s="34"/>
      <c r="ABT1690" s="35"/>
      <c r="ABU1690" s="34"/>
      <c r="ACB1690" s="35"/>
      <c r="ACC1690" s="34"/>
      <c r="ACJ1690" s="35"/>
      <c r="ACK1690" s="34"/>
      <c r="ACR1690" s="35"/>
      <c r="ACS1690" s="34"/>
      <c r="ACZ1690" s="35"/>
      <c r="ADA1690" s="34"/>
      <c r="ADH1690" s="35"/>
      <c r="ADI1690" s="34"/>
      <c r="ADP1690" s="35"/>
      <c r="ADQ1690" s="34"/>
      <c r="ADX1690" s="35"/>
      <c r="ADY1690" s="34"/>
      <c r="AEF1690" s="35"/>
      <c r="AEG1690" s="34"/>
      <c r="AEN1690" s="35"/>
      <c r="AEO1690" s="34"/>
      <c r="AEV1690" s="35"/>
      <c r="AEW1690" s="34"/>
      <c r="AFD1690" s="35"/>
      <c r="AFE1690" s="34"/>
      <c r="AFL1690" s="35"/>
      <c r="AFM1690" s="34"/>
      <c r="AFT1690" s="35"/>
      <c r="AFU1690" s="34"/>
      <c r="AGB1690" s="35"/>
      <c r="AGC1690" s="34"/>
      <c r="AGJ1690" s="35"/>
      <c r="AGK1690" s="34"/>
      <c r="AGR1690" s="35"/>
      <c r="AGS1690" s="34"/>
      <c r="AGZ1690" s="35"/>
      <c r="AHA1690" s="34"/>
      <c r="AHH1690" s="35"/>
      <c r="AHI1690" s="34"/>
      <c r="AHP1690" s="35"/>
      <c r="AHQ1690" s="34"/>
      <c r="AHX1690" s="35"/>
      <c r="AHY1690" s="34"/>
      <c r="AIF1690" s="35"/>
      <c r="AIG1690" s="34"/>
      <c r="AIN1690" s="35"/>
      <c r="AIO1690" s="34"/>
      <c r="AIV1690" s="35"/>
      <c r="AIW1690" s="34"/>
      <c r="AJD1690" s="35"/>
      <c r="AJE1690" s="34"/>
      <c r="AJL1690" s="35"/>
      <c r="AJM1690" s="34"/>
      <c r="AJT1690" s="35"/>
      <c r="AJU1690" s="34"/>
      <c r="AKB1690" s="35"/>
      <c r="AKC1690" s="34"/>
      <c r="AKJ1690" s="35"/>
      <c r="AKK1690" s="34"/>
      <c r="AKR1690" s="35"/>
      <c r="AKS1690" s="34"/>
      <c r="AKZ1690" s="35"/>
      <c r="ALA1690" s="34"/>
      <c r="ALH1690" s="35"/>
      <c r="ALI1690" s="34"/>
      <c r="ALP1690" s="35"/>
      <c r="ALQ1690" s="34"/>
      <c r="ALX1690" s="35"/>
      <c r="ALY1690" s="34"/>
      <c r="AMF1690" s="35"/>
      <c r="AMG1690" s="34"/>
      <c r="AMN1690" s="35"/>
      <c r="AMO1690" s="34"/>
      <c r="AMV1690" s="35"/>
      <c r="AMW1690" s="34"/>
      <c r="AND1690" s="35"/>
      <c r="ANE1690" s="34"/>
      <c r="ANL1690" s="35"/>
      <c r="ANM1690" s="34"/>
      <c r="ANT1690" s="35"/>
      <c r="ANU1690" s="34"/>
      <c r="AOB1690" s="35"/>
      <c r="AOC1690" s="34"/>
      <c r="AOJ1690" s="35"/>
      <c r="AOK1690" s="34"/>
      <c r="AOR1690" s="35"/>
      <c r="AOS1690" s="34"/>
      <c r="AOZ1690" s="35"/>
      <c r="APA1690" s="34"/>
      <c r="APH1690" s="35"/>
      <c r="API1690" s="34"/>
      <c r="APP1690" s="35"/>
      <c r="APQ1690" s="34"/>
      <c r="APX1690" s="35"/>
      <c r="APY1690" s="34"/>
      <c r="AQF1690" s="35"/>
      <c r="AQG1690" s="34"/>
      <c r="AQN1690" s="35"/>
      <c r="AQO1690" s="34"/>
      <c r="AQV1690" s="35"/>
      <c r="AQW1690" s="34"/>
      <c r="ARD1690" s="35"/>
      <c r="ARE1690" s="34"/>
      <c r="ARL1690" s="35"/>
      <c r="ARM1690" s="34"/>
      <c r="ART1690" s="35"/>
      <c r="ARU1690" s="34"/>
      <c r="ASB1690" s="35"/>
      <c r="ASC1690" s="34"/>
      <c r="ASJ1690" s="35"/>
      <c r="ASK1690" s="34"/>
      <c r="ASR1690" s="35"/>
      <c r="ASS1690" s="34"/>
      <c r="ASZ1690" s="35"/>
      <c r="ATA1690" s="34"/>
      <c r="ATH1690" s="35"/>
      <c r="ATI1690" s="34"/>
      <c r="ATP1690" s="35"/>
      <c r="ATQ1690" s="34"/>
      <c r="ATX1690" s="35"/>
      <c r="ATY1690" s="34"/>
      <c r="AUF1690" s="35"/>
      <c r="AUG1690" s="34"/>
      <c r="AUN1690" s="35"/>
      <c r="AUO1690" s="34"/>
      <c r="AUV1690" s="35"/>
      <c r="AUW1690" s="34"/>
      <c r="AVD1690" s="35"/>
      <c r="AVE1690" s="34"/>
      <c r="AVL1690" s="35"/>
      <c r="AVM1690" s="34"/>
      <c r="AVT1690" s="35"/>
      <c r="AVU1690" s="34"/>
      <c r="AWB1690" s="35"/>
      <c r="AWC1690" s="34"/>
      <c r="AWJ1690" s="35"/>
      <c r="AWK1690" s="34"/>
      <c r="AWR1690" s="35"/>
      <c r="AWS1690" s="34"/>
      <c r="AWZ1690" s="35"/>
      <c r="AXA1690" s="34"/>
      <c r="AXH1690" s="35"/>
      <c r="AXI1690" s="34"/>
      <c r="AXP1690" s="35"/>
      <c r="AXQ1690" s="34"/>
      <c r="AXX1690" s="35"/>
      <c r="AXY1690" s="34"/>
      <c r="AYF1690" s="35"/>
      <c r="AYG1690" s="34"/>
      <c r="AYN1690" s="35"/>
      <c r="AYO1690" s="34"/>
      <c r="AYV1690" s="35"/>
      <c r="AYW1690" s="34"/>
      <c r="AZD1690" s="35"/>
      <c r="AZE1690" s="34"/>
      <c r="AZL1690" s="35"/>
      <c r="AZM1690" s="34"/>
      <c r="AZT1690" s="35"/>
      <c r="AZU1690" s="34"/>
      <c r="BAB1690" s="35"/>
      <c r="BAC1690" s="34"/>
      <c r="BAJ1690" s="35"/>
      <c r="BAK1690" s="34"/>
      <c r="BAR1690" s="35"/>
      <c r="BAS1690" s="34"/>
      <c r="BAZ1690" s="35"/>
      <c r="BBA1690" s="34"/>
      <c r="BBH1690" s="35"/>
      <c r="BBI1690" s="34"/>
      <c r="BBP1690" s="35"/>
      <c r="BBQ1690" s="34"/>
      <c r="BBX1690" s="35"/>
      <c r="BBY1690" s="34"/>
      <c r="BCF1690" s="35"/>
      <c r="BCG1690" s="34"/>
      <c r="BCN1690" s="35"/>
      <c r="BCO1690" s="34"/>
      <c r="BCV1690" s="35"/>
      <c r="BCW1690" s="34"/>
      <c r="BDD1690" s="35"/>
      <c r="BDE1690" s="34"/>
      <c r="BDL1690" s="35"/>
      <c r="BDM1690" s="34"/>
      <c r="BDT1690" s="35"/>
      <c r="BDU1690" s="34"/>
      <c r="BEB1690" s="35"/>
      <c r="BEC1690" s="34"/>
      <c r="BEJ1690" s="35"/>
      <c r="BEK1690" s="34"/>
      <c r="BER1690" s="35"/>
      <c r="BES1690" s="34"/>
      <c r="BEZ1690" s="35"/>
      <c r="BFA1690" s="34"/>
      <c r="BFH1690" s="35"/>
      <c r="BFI1690" s="34"/>
      <c r="BFP1690" s="35"/>
      <c r="BFQ1690" s="34"/>
      <c r="BFX1690" s="35"/>
      <c r="BFY1690" s="34"/>
      <c r="BGF1690" s="35"/>
      <c r="BGG1690" s="34"/>
      <c r="BGN1690" s="35"/>
      <c r="BGO1690" s="34"/>
      <c r="BGV1690" s="35"/>
      <c r="BGW1690" s="34"/>
      <c r="BHD1690" s="35"/>
      <c r="BHE1690" s="34"/>
      <c r="BHL1690" s="35"/>
      <c r="BHM1690" s="34"/>
      <c r="BHT1690" s="35"/>
      <c r="BHU1690" s="34"/>
      <c r="BIB1690" s="35"/>
      <c r="BIC1690" s="34"/>
      <c r="BIJ1690" s="35"/>
      <c r="BIK1690" s="34"/>
      <c r="BIR1690" s="35"/>
      <c r="BIS1690" s="34"/>
      <c r="BIZ1690" s="35"/>
      <c r="BJA1690" s="34"/>
      <c r="BJH1690" s="35"/>
      <c r="BJI1690" s="34"/>
      <c r="BJP1690" s="35"/>
      <c r="BJQ1690" s="34"/>
      <c r="BJX1690" s="35"/>
      <c r="BJY1690" s="34"/>
      <c r="BKF1690" s="35"/>
      <c r="BKG1690" s="34"/>
      <c r="BKN1690" s="35"/>
      <c r="BKO1690" s="34"/>
      <c r="BKV1690" s="35"/>
      <c r="BKW1690" s="34"/>
      <c r="BLD1690" s="35"/>
      <c r="BLE1690" s="34"/>
      <c r="BLL1690" s="35"/>
      <c r="BLM1690" s="34"/>
      <c r="BLT1690" s="35"/>
      <c r="BLU1690" s="34"/>
      <c r="BMB1690" s="35"/>
      <c r="BMC1690" s="34"/>
      <c r="BMJ1690" s="35"/>
      <c r="BMK1690" s="34"/>
      <c r="BMR1690" s="35"/>
      <c r="BMS1690" s="34"/>
      <c r="BMZ1690" s="35"/>
      <c r="BNA1690" s="34"/>
      <c r="BNH1690" s="35"/>
      <c r="BNI1690" s="34"/>
      <c r="BNP1690" s="35"/>
      <c r="BNQ1690" s="34"/>
      <c r="BNX1690" s="35"/>
      <c r="BNY1690" s="34"/>
      <c r="BOF1690" s="35"/>
      <c r="BOG1690" s="34"/>
      <c r="BON1690" s="35"/>
      <c r="BOO1690" s="34"/>
      <c r="BOV1690" s="35"/>
      <c r="BOW1690" s="34"/>
      <c r="BPD1690" s="35"/>
      <c r="BPE1690" s="34"/>
      <c r="BPL1690" s="35"/>
      <c r="BPM1690" s="34"/>
      <c r="BPT1690" s="35"/>
      <c r="BPU1690" s="34"/>
      <c r="BQB1690" s="35"/>
      <c r="BQC1690" s="34"/>
      <c r="BQJ1690" s="35"/>
      <c r="BQK1690" s="34"/>
      <c r="BQR1690" s="35"/>
      <c r="BQS1690" s="34"/>
      <c r="BQZ1690" s="35"/>
      <c r="BRA1690" s="34"/>
      <c r="BRH1690" s="35"/>
      <c r="BRI1690" s="34"/>
      <c r="BRP1690" s="35"/>
      <c r="BRQ1690" s="34"/>
      <c r="BRX1690" s="35"/>
      <c r="BRY1690" s="34"/>
      <c r="BSF1690" s="35"/>
      <c r="BSG1690" s="34"/>
      <c r="BSN1690" s="35"/>
      <c r="BSO1690" s="34"/>
      <c r="BSV1690" s="35"/>
      <c r="BSW1690" s="34"/>
      <c r="BTD1690" s="35"/>
      <c r="BTE1690" s="34"/>
      <c r="BTL1690" s="35"/>
      <c r="BTM1690" s="34"/>
      <c r="BTT1690" s="35"/>
      <c r="BTU1690" s="34"/>
      <c r="BUB1690" s="35"/>
      <c r="BUC1690" s="34"/>
      <c r="BUJ1690" s="35"/>
      <c r="BUK1690" s="34"/>
      <c r="BUR1690" s="35"/>
      <c r="BUS1690" s="34"/>
      <c r="BUZ1690" s="35"/>
      <c r="BVA1690" s="34"/>
      <c r="BVH1690" s="35"/>
      <c r="BVI1690" s="34"/>
      <c r="BVP1690" s="35"/>
      <c r="BVQ1690" s="34"/>
      <c r="BVX1690" s="35"/>
      <c r="BVY1690" s="34"/>
      <c r="BWF1690" s="35"/>
      <c r="BWG1690" s="34"/>
      <c r="BWN1690" s="35"/>
      <c r="BWO1690" s="34"/>
      <c r="BWV1690" s="35"/>
      <c r="BWW1690" s="34"/>
      <c r="BXD1690" s="35"/>
      <c r="BXE1690" s="34"/>
      <c r="BXL1690" s="35"/>
      <c r="BXM1690" s="34"/>
      <c r="BXT1690" s="35"/>
      <c r="BXU1690" s="34"/>
      <c r="BYB1690" s="35"/>
      <c r="BYC1690" s="34"/>
      <c r="BYJ1690" s="35"/>
      <c r="BYK1690" s="34"/>
      <c r="BYR1690" s="35"/>
      <c r="BYS1690" s="34"/>
      <c r="BYZ1690" s="35"/>
      <c r="BZA1690" s="34"/>
      <c r="BZH1690" s="35"/>
      <c r="BZI1690" s="34"/>
      <c r="BZP1690" s="35"/>
      <c r="BZQ1690" s="34"/>
      <c r="BZX1690" s="35"/>
      <c r="BZY1690" s="34"/>
      <c r="CAF1690" s="35"/>
      <c r="CAG1690" s="34"/>
      <c r="CAN1690" s="35"/>
      <c r="CAO1690" s="34"/>
      <c r="CAV1690" s="35"/>
      <c r="CAW1690" s="34"/>
      <c r="CBD1690" s="35"/>
      <c r="CBE1690" s="34"/>
      <c r="CBL1690" s="35"/>
      <c r="CBM1690" s="34"/>
      <c r="CBT1690" s="35"/>
      <c r="CBU1690" s="34"/>
      <c r="CCB1690" s="35"/>
      <c r="CCC1690" s="34"/>
      <c r="CCJ1690" s="35"/>
      <c r="CCK1690" s="34"/>
      <c r="CCR1690" s="35"/>
      <c r="CCS1690" s="34"/>
      <c r="CCZ1690" s="35"/>
      <c r="CDA1690" s="34"/>
      <c r="CDH1690" s="35"/>
      <c r="CDI1690" s="34"/>
      <c r="CDP1690" s="35"/>
      <c r="CDQ1690" s="34"/>
      <c r="CDX1690" s="35"/>
      <c r="CDY1690" s="34"/>
      <c r="CEF1690" s="35"/>
      <c r="CEG1690" s="34"/>
      <c r="CEN1690" s="35"/>
      <c r="CEO1690" s="34"/>
      <c r="CEV1690" s="35"/>
      <c r="CEW1690" s="34"/>
      <c r="CFD1690" s="35"/>
      <c r="CFE1690" s="34"/>
      <c r="CFL1690" s="35"/>
      <c r="CFM1690" s="34"/>
      <c r="CFT1690" s="35"/>
      <c r="CFU1690" s="34"/>
      <c r="CGB1690" s="35"/>
      <c r="CGC1690" s="34"/>
      <c r="CGJ1690" s="35"/>
      <c r="CGK1690" s="34"/>
      <c r="CGR1690" s="35"/>
      <c r="CGS1690" s="34"/>
      <c r="CGZ1690" s="35"/>
      <c r="CHA1690" s="34"/>
      <c r="CHH1690" s="35"/>
      <c r="CHI1690" s="34"/>
      <c r="CHP1690" s="35"/>
      <c r="CHQ1690" s="34"/>
      <c r="CHX1690" s="35"/>
      <c r="CHY1690" s="34"/>
      <c r="CIF1690" s="35"/>
      <c r="CIG1690" s="34"/>
      <c r="CIN1690" s="35"/>
      <c r="CIO1690" s="34"/>
      <c r="CIV1690" s="35"/>
      <c r="CIW1690" s="34"/>
      <c r="CJD1690" s="35"/>
      <c r="CJE1690" s="34"/>
      <c r="CJL1690" s="35"/>
      <c r="CJM1690" s="34"/>
      <c r="CJT1690" s="35"/>
      <c r="CJU1690" s="34"/>
      <c r="CKB1690" s="35"/>
      <c r="CKC1690" s="34"/>
      <c r="CKJ1690" s="35"/>
      <c r="CKK1690" s="34"/>
      <c r="CKR1690" s="35"/>
      <c r="CKS1690" s="34"/>
      <c r="CKZ1690" s="35"/>
      <c r="CLA1690" s="34"/>
      <c r="CLH1690" s="35"/>
      <c r="CLI1690" s="34"/>
      <c r="CLP1690" s="35"/>
      <c r="CLQ1690" s="34"/>
      <c r="CLX1690" s="35"/>
      <c r="CLY1690" s="34"/>
      <c r="CMF1690" s="35"/>
      <c r="CMG1690" s="34"/>
      <c r="CMN1690" s="35"/>
      <c r="CMO1690" s="34"/>
      <c r="CMV1690" s="35"/>
      <c r="CMW1690" s="34"/>
      <c r="CND1690" s="35"/>
      <c r="CNE1690" s="34"/>
      <c r="CNL1690" s="35"/>
      <c r="CNM1690" s="34"/>
      <c r="CNT1690" s="35"/>
      <c r="CNU1690" s="34"/>
      <c r="COB1690" s="35"/>
      <c r="COC1690" s="34"/>
      <c r="COJ1690" s="35"/>
      <c r="COK1690" s="34"/>
      <c r="COR1690" s="35"/>
      <c r="COS1690" s="34"/>
      <c r="COZ1690" s="35"/>
      <c r="CPA1690" s="34"/>
      <c r="CPH1690" s="35"/>
      <c r="CPI1690" s="34"/>
      <c r="CPP1690" s="35"/>
      <c r="CPQ1690" s="34"/>
      <c r="CPX1690" s="35"/>
      <c r="CPY1690" s="34"/>
      <c r="CQF1690" s="35"/>
      <c r="CQG1690" s="34"/>
      <c r="CQN1690" s="35"/>
      <c r="CQO1690" s="34"/>
      <c r="CQV1690" s="35"/>
      <c r="CQW1690" s="34"/>
      <c r="CRD1690" s="35"/>
      <c r="CRE1690" s="34"/>
      <c r="CRL1690" s="35"/>
      <c r="CRM1690" s="34"/>
      <c r="CRT1690" s="35"/>
      <c r="CRU1690" s="34"/>
      <c r="CSB1690" s="35"/>
      <c r="CSC1690" s="34"/>
      <c r="CSJ1690" s="35"/>
      <c r="CSK1690" s="34"/>
      <c r="CSR1690" s="35"/>
      <c r="CSS1690" s="34"/>
      <c r="CSZ1690" s="35"/>
      <c r="CTA1690" s="34"/>
      <c r="CTH1690" s="35"/>
      <c r="CTI1690" s="34"/>
      <c r="CTP1690" s="35"/>
      <c r="CTQ1690" s="34"/>
      <c r="CTX1690" s="35"/>
      <c r="CTY1690" s="34"/>
      <c r="CUF1690" s="35"/>
      <c r="CUG1690" s="34"/>
      <c r="CUN1690" s="35"/>
      <c r="CUO1690" s="34"/>
      <c r="CUV1690" s="35"/>
      <c r="CUW1690" s="34"/>
      <c r="CVD1690" s="35"/>
      <c r="CVE1690" s="34"/>
      <c r="CVL1690" s="35"/>
      <c r="CVM1690" s="34"/>
      <c r="CVT1690" s="35"/>
      <c r="CVU1690" s="34"/>
      <c r="CWB1690" s="35"/>
      <c r="CWC1690" s="34"/>
      <c r="CWJ1690" s="35"/>
      <c r="CWK1690" s="34"/>
      <c r="CWR1690" s="35"/>
      <c r="CWS1690" s="34"/>
      <c r="CWZ1690" s="35"/>
      <c r="CXA1690" s="34"/>
      <c r="CXH1690" s="35"/>
      <c r="CXI1690" s="34"/>
      <c r="CXP1690" s="35"/>
      <c r="CXQ1690" s="34"/>
      <c r="CXX1690" s="35"/>
      <c r="CXY1690" s="34"/>
      <c r="CYF1690" s="35"/>
      <c r="CYG1690" s="34"/>
      <c r="CYN1690" s="35"/>
      <c r="CYO1690" s="34"/>
      <c r="CYV1690" s="35"/>
      <c r="CYW1690" s="34"/>
      <c r="CZD1690" s="35"/>
      <c r="CZE1690" s="34"/>
      <c r="CZL1690" s="35"/>
      <c r="CZM1690" s="34"/>
      <c r="CZT1690" s="35"/>
      <c r="CZU1690" s="34"/>
      <c r="DAB1690" s="35"/>
      <c r="DAC1690" s="34"/>
      <c r="DAJ1690" s="35"/>
      <c r="DAK1690" s="34"/>
      <c r="DAR1690" s="35"/>
      <c r="DAS1690" s="34"/>
      <c r="DAZ1690" s="35"/>
      <c r="DBA1690" s="34"/>
      <c r="DBH1690" s="35"/>
      <c r="DBI1690" s="34"/>
      <c r="DBP1690" s="35"/>
      <c r="DBQ1690" s="34"/>
      <c r="DBX1690" s="35"/>
      <c r="DBY1690" s="34"/>
      <c r="DCF1690" s="35"/>
      <c r="DCG1690" s="34"/>
      <c r="DCN1690" s="35"/>
      <c r="DCO1690" s="34"/>
      <c r="DCV1690" s="35"/>
      <c r="DCW1690" s="34"/>
      <c r="DDD1690" s="35"/>
      <c r="DDE1690" s="34"/>
      <c r="DDL1690" s="35"/>
      <c r="DDM1690" s="34"/>
      <c r="DDT1690" s="35"/>
      <c r="DDU1690" s="34"/>
      <c r="DEB1690" s="35"/>
      <c r="DEC1690" s="34"/>
      <c r="DEJ1690" s="35"/>
      <c r="DEK1690" s="34"/>
      <c r="DER1690" s="35"/>
      <c r="DES1690" s="34"/>
      <c r="DEZ1690" s="35"/>
      <c r="DFA1690" s="34"/>
      <c r="DFH1690" s="35"/>
      <c r="DFI1690" s="34"/>
      <c r="DFP1690" s="35"/>
      <c r="DFQ1690" s="34"/>
      <c r="DFX1690" s="35"/>
      <c r="DFY1690" s="34"/>
      <c r="DGF1690" s="35"/>
      <c r="DGG1690" s="34"/>
      <c r="DGN1690" s="35"/>
      <c r="DGO1690" s="34"/>
      <c r="DGV1690" s="35"/>
      <c r="DGW1690" s="34"/>
      <c r="DHD1690" s="35"/>
      <c r="DHE1690" s="34"/>
      <c r="DHL1690" s="35"/>
      <c r="DHM1690" s="34"/>
      <c r="DHT1690" s="35"/>
      <c r="DHU1690" s="34"/>
      <c r="DIB1690" s="35"/>
      <c r="DIC1690" s="34"/>
      <c r="DIJ1690" s="35"/>
      <c r="DIK1690" s="34"/>
      <c r="DIR1690" s="35"/>
      <c r="DIS1690" s="34"/>
      <c r="DIZ1690" s="35"/>
      <c r="DJA1690" s="34"/>
      <c r="DJH1690" s="35"/>
      <c r="DJI1690" s="34"/>
      <c r="DJP1690" s="35"/>
      <c r="DJQ1690" s="34"/>
      <c r="DJX1690" s="35"/>
      <c r="DJY1690" s="34"/>
      <c r="DKF1690" s="35"/>
      <c r="DKG1690" s="34"/>
      <c r="DKN1690" s="35"/>
      <c r="DKO1690" s="34"/>
      <c r="DKV1690" s="35"/>
      <c r="DKW1690" s="34"/>
      <c r="DLD1690" s="35"/>
      <c r="DLE1690" s="34"/>
      <c r="DLL1690" s="35"/>
      <c r="DLM1690" s="34"/>
      <c r="DLT1690" s="35"/>
      <c r="DLU1690" s="34"/>
      <c r="DMB1690" s="35"/>
      <c r="DMC1690" s="34"/>
      <c r="DMJ1690" s="35"/>
      <c r="DMK1690" s="34"/>
      <c r="DMR1690" s="35"/>
      <c r="DMS1690" s="34"/>
      <c r="DMZ1690" s="35"/>
      <c r="DNA1690" s="34"/>
      <c r="DNH1690" s="35"/>
      <c r="DNI1690" s="34"/>
      <c r="DNP1690" s="35"/>
      <c r="DNQ1690" s="34"/>
      <c r="DNX1690" s="35"/>
      <c r="DNY1690" s="34"/>
      <c r="DOF1690" s="35"/>
      <c r="DOG1690" s="34"/>
      <c r="DON1690" s="35"/>
      <c r="DOO1690" s="34"/>
      <c r="DOV1690" s="35"/>
      <c r="DOW1690" s="34"/>
      <c r="DPD1690" s="35"/>
      <c r="DPE1690" s="34"/>
      <c r="DPL1690" s="35"/>
      <c r="DPM1690" s="34"/>
      <c r="DPT1690" s="35"/>
      <c r="DPU1690" s="34"/>
      <c r="DQB1690" s="35"/>
      <c r="DQC1690" s="34"/>
      <c r="DQJ1690" s="35"/>
      <c r="DQK1690" s="34"/>
      <c r="DQR1690" s="35"/>
      <c r="DQS1690" s="34"/>
      <c r="DQZ1690" s="35"/>
      <c r="DRA1690" s="34"/>
      <c r="DRH1690" s="35"/>
      <c r="DRI1690" s="34"/>
      <c r="DRP1690" s="35"/>
      <c r="DRQ1690" s="34"/>
      <c r="DRX1690" s="35"/>
      <c r="DRY1690" s="34"/>
      <c r="DSF1690" s="35"/>
      <c r="DSG1690" s="34"/>
      <c r="DSN1690" s="35"/>
      <c r="DSO1690" s="34"/>
      <c r="DSV1690" s="35"/>
      <c r="DSW1690" s="34"/>
      <c r="DTD1690" s="35"/>
      <c r="DTE1690" s="34"/>
      <c r="DTL1690" s="35"/>
      <c r="DTM1690" s="34"/>
      <c r="DTT1690" s="35"/>
      <c r="DTU1690" s="34"/>
      <c r="DUB1690" s="35"/>
      <c r="DUC1690" s="34"/>
      <c r="DUJ1690" s="35"/>
      <c r="DUK1690" s="34"/>
      <c r="DUR1690" s="35"/>
      <c r="DUS1690" s="34"/>
      <c r="DUZ1690" s="35"/>
      <c r="DVA1690" s="34"/>
      <c r="DVH1690" s="35"/>
      <c r="DVI1690" s="34"/>
      <c r="DVP1690" s="35"/>
      <c r="DVQ1690" s="34"/>
      <c r="DVX1690" s="35"/>
      <c r="DVY1690" s="34"/>
      <c r="DWF1690" s="35"/>
      <c r="DWG1690" s="34"/>
      <c r="DWN1690" s="35"/>
      <c r="DWO1690" s="34"/>
      <c r="DWV1690" s="35"/>
      <c r="DWW1690" s="34"/>
      <c r="DXD1690" s="35"/>
      <c r="DXE1690" s="34"/>
      <c r="DXL1690" s="35"/>
      <c r="DXM1690" s="34"/>
      <c r="DXT1690" s="35"/>
      <c r="DXU1690" s="34"/>
      <c r="DYB1690" s="35"/>
      <c r="DYC1690" s="34"/>
      <c r="DYJ1690" s="35"/>
      <c r="DYK1690" s="34"/>
      <c r="DYR1690" s="35"/>
      <c r="DYS1690" s="34"/>
      <c r="DYZ1690" s="35"/>
      <c r="DZA1690" s="34"/>
      <c r="DZH1690" s="35"/>
      <c r="DZI1690" s="34"/>
      <c r="DZP1690" s="35"/>
      <c r="DZQ1690" s="34"/>
      <c r="DZX1690" s="35"/>
      <c r="DZY1690" s="34"/>
      <c r="EAF1690" s="35"/>
      <c r="EAG1690" s="34"/>
      <c r="EAN1690" s="35"/>
      <c r="EAO1690" s="34"/>
      <c r="EAV1690" s="35"/>
      <c r="EAW1690" s="34"/>
      <c r="EBD1690" s="35"/>
      <c r="EBE1690" s="34"/>
      <c r="EBL1690" s="35"/>
      <c r="EBM1690" s="34"/>
      <c r="EBT1690" s="35"/>
      <c r="EBU1690" s="34"/>
      <c r="ECB1690" s="35"/>
      <c r="ECC1690" s="34"/>
      <c r="ECJ1690" s="35"/>
      <c r="ECK1690" s="34"/>
      <c r="ECR1690" s="35"/>
      <c r="ECS1690" s="34"/>
      <c r="ECZ1690" s="35"/>
      <c r="EDA1690" s="34"/>
      <c r="EDH1690" s="35"/>
      <c r="EDI1690" s="34"/>
      <c r="EDP1690" s="35"/>
      <c r="EDQ1690" s="34"/>
      <c r="EDX1690" s="35"/>
      <c r="EDY1690" s="34"/>
      <c r="EEF1690" s="35"/>
      <c r="EEG1690" s="34"/>
      <c r="EEN1690" s="35"/>
      <c r="EEO1690" s="34"/>
      <c r="EEV1690" s="35"/>
      <c r="EEW1690" s="34"/>
      <c r="EFD1690" s="35"/>
      <c r="EFE1690" s="34"/>
      <c r="EFL1690" s="35"/>
      <c r="EFM1690" s="34"/>
      <c r="EFT1690" s="35"/>
      <c r="EFU1690" s="34"/>
      <c r="EGB1690" s="35"/>
      <c r="EGC1690" s="34"/>
      <c r="EGJ1690" s="35"/>
      <c r="EGK1690" s="34"/>
      <c r="EGR1690" s="35"/>
      <c r="EGS1690" s="34"/>
      <c r="EGZ1690" s="35"/>
      <c r="EHA1690" s="34"/>
      <c r="EHH1690" s="35"/>
      <c r="EHI1690" s="34"/>
      <c r="EHP1690" s="35"/>
      <c r="EHQ1690" s="34"/>
      <c r="EHX1690" s="35"/>
      <c r="EHY1690" s="34"/>
      <c r="EIF1690" s="35"/>
      <c r="EIG1690" s="34"/>
      <c r="EIN1690" s="35"/>
      <c r="EIO1690" s="34"/>
      <c r="EIV1690" s="35"/>
      <c r="EIW1690" s="34"/>
      <c r="EJD1690" s="35"/>
      <c r="EJE1690" s="34"/>
      <c r="EJL1690" s="35"/>
      <c r="EJM1690" s="34"/>
      <c r="EJT1690" s="35"/>
      <c r="EJU1690" s="34"/>
      <c r="EKB1690" s="35"/>
      <c r="EKC1690" s="34"/>
      <c r="EKJ1690" s="35"/>
      <c r="EKK1690" s="34"/>
      <c r="EKR1690" s="35"/>
      <c r="EKS1690" s="34"/>
      <c r="EKZ1690" s="35"/>
      <c r="ELA1690" s="34"/>
      <c r="ELH1690" s="35"/>
      <c r="ELI1690" s="34"/>
      <c r="ELP1690" s="35"/>
      <c r="ELQ1690" s="34"/>
      <c r="ELX1690" s="35"/>
      <c r="ELY1690" s="34"/>
      <c r="EMF1690" s="35"/>
      <c r="EMG1690" s="34"/>
      <c r="EMN1690" s="35"/>
      <c r="EMO1690" s="34"/>
      <c r="EMV1690" s="35"/>
      <c r="EMW1690" s="34"/>
      <c r="END1690" s="35"/>
      <c r="ENE1690" s="34"/>
      <c r="ENL1690" s="35"/>
      <c r="ENM1690" s="34"/>
      <c r="ENT1690" s="35"/>
      <c r="ENU1690" s="34"/>
      <c r="EOB1690" s="35"/>
      <c r="EOC1690" s="34"/>
      <c r="EOJ1690" s="35"/>
      <c r="EOK1690" s="34"/>
      <c r="EOR1690" s="35"/>
      <c r="EOS1690" s="34"/>
      <c r="EOZ1690" s="35"/>
      <c r="EPA1690" s="34"/>
      <c r="EPH1690" s="35"/>
      <c r="EPI1690" s="34"/>
      <c r="EPP1690" s="35"/>
      <c r="EPQ1690" s="34"/>
      <c r="EPX1690" s="35"/>
      <c r="EPY1690" s="34"/>
      <c r="EQF1690" s="35"/>
      <c r="EQG1690" s="34"/>
      <c r="EQN1690" s="35"/>
      <c r="EQO1690" s="34"/>
      <c r="EQV1690" s="35"/>
      <c r="EQW1690" s="34"/>
      <c r="ERD1690" s="35"/>
      <c r="ERE1690" s="34"/>
      <c r="ERL1690" s="35"/>
      <c r="ERM1690" s="34"/>
      <c r="ERT1690" s="35"/>
      <c r="ERU1690" s="34"/>
      <c r="ESB1690" s="35"/>
      <c r="ESC1690" s="34"/>
      <c r="ESJ1690" s="35"/>
      <c r="ESK1690" s="34"/>
      <c r="ESR1690" s="35"/>
      <c r="ESS1690" s="34"/>
      <c r="ESZ1690" s="35"/>
      <c r="ETA1690" s="34"/>
      <c r="ETH1690" s="35"/>
      <c r="ETI1690" s="34"/>
      <c r="ETP1690" s="35"/>
      <c r="ETQ1690" s="34"/>
      <c r="ETX1690" s="35"/>
      <c r="ETY1690" s="34"/>
      <c r="EUF1690" s="35"/>
      <c r="EUG1690" s="34"/>
      <c r="EUN1690" s="35"/>
      <c r="EUO1690" s="34"/>
      <c r="EUV1690" s="35"/>
      <c r="EUW1690" s="34"/>
      <c r="EVD1690" s="35"/>
      <c r="EVE1690" s="34"/>
      <c r="EVL1690" s="35"/>
      <c r="EVM1690" s="34"/>
      <c r="EVT1690" s="35"/>
      <c r="EVU1690" s="34"/>
      <c r="EWB1690" s="35"/>
      <c r="EWC1690" s="34"/>
      <c r="EWJ1690" s="35"/>
      <c r="EWK1690" s="34"/>
      <c r="EWR1690" s="35"/>
      <c r="EWS1690" s="34"/>
      <c r="EWZ1690" s="35"/>
      <c r="EXA1690" s="34"/>
      <c r="EXH1690" s="35"/>
      <c r="EXI1690" s="34"/>
      <c r="EXP1690" s="35"/>
      <c r="EXQ1690" s="34"/>
      <c r="EXX1690" s="35"/>
      <c r="EXY1690" s="34"/>
      <c r="EYF1690" s="35"/>
      <c r="EYG1690" s="34"/>
      <c r="EYN1690" s="35"/>
      <c r="EYO1690" s="34"/>
      <c r="EYV1690" s="35"/>
      <c r="EYW1690" s="34"/>
      <c r="EZD1690" s="35"/>
      <c r="EZE1690" s="34"/>
      <c r="EZL1690" s="35"/>
      <c r="EZM1690" s="34"/>
      <c r="EZT1690" s="35"/>
      <c r="EZU1690" s="34"/>
      <c r="FAB1690" s="35"/>
      <c r="FAC1690" s="34"/>
      <c r="FAJ1690" s="35"/>
      <c r="FAK1690" s="34"/>
      <c r="FAR1690" s="35"/>
      <c r="FAS1690" s="34"/>
      <c r="FAZ1690" s="35"/>
      <c r="FBA1690" s="34"/>
      <c r="FBH1690" s="35"/>
      <c r="FBI1690" s="34"/>
      <c r="FBP1690" s="35"/>
      <c r="FBQ1690" s="34"/>
      <c r="FBX1690" s="35"/>
      <c r="FBY1690" s="34"/>
      <c r="FCF1690" s="35"/>
      <c r="FCG1690" s="34"/>
      <c r="FCN1690" s="35"/>
      <c r="FCO1690" s="34"/>
      <c r="FCV1690" s="35"/>
      <c r="FCW1690" s="34"/>
      <c r="FDD1690" s="35"/>
      <c r="FDE1690" s="34"/>
      <c r="FDL1690" s="35"/>
      <c r="FDM1690" s="34"/>
      <c r="FDT1690" s="35"/>
      <c r="FDU1690" s="34"/>
      <c r="FEB1690" s="35"/>
      <c r="FEC1690" s="34"/>
      <c r="FEJ1690" s="35"/>
      <c r="FEK1690" s="34"/>
      <c r="FER1690" s="35"/>
      <c r="FES1690" s="34"/>
      <c r="FEZ1690" s="35"/>
      <c r="FFA1690" s="34"/>
      <c r="FFH1690" s="35"/>
      <c r="FFI1690" s="34"/>
      <c r="FFP1690" s="35"/>
      <c r="FFQ1690" s="34"/>
      <c r="FFX1690" s="35"/>
      <c r="FFY1690" s="34"/>
      <c r="FGF1690" s="35"/>
      <c r="FGG1690" s="34"/>
      <c r="FGN1690" s="35"/>
      <c r="FGO1690" s="34"/>
      <c r="FGV1690" s="35"/>
      <c r="FGW1690" s="34"/>
      <c r="FHD1690" s="35"/>
      <c r="FHE1690" s="34"/>
      <c r="FHL1690" s="35"/>
      <c r="FHM1690" s="34"/>
      <c r="FHT1690" s="35"/>
      <c r="FHU1690" s="34"/>
      <c r="FIB1690" s="35"/>
      <c r="FIC1690" s="34"/>
      <c r="FIJ1690" s="35"/>
      <c r="FIK1690" s="34"/>
      <c r="FIR1690" s="35"/>
      <c r="FIS1690" s="34"/>
      <c r="FIZ1690" s="35"/>
      <c r="FJA1690" s="34"/>
      <c r="FJH1690" s="35"/>
      <c r="FJI1690" s="34"/>
      <c r="FJP1690" s="35"/>
      <c r="FJQ1690" s="34"/>
      <c r="FJX1690" s="35"/>
      <c r="FJY1690" s="34"/>
      <c r="FKF1690" s="35"/>
      <c r="FKG1690" s="34"/>
      <c r="FKN1690" s="35"/>
      <c r="FKO1690" s="34"/>
      <c r="FKV1690" s="35"/>
      <c r="FKW1690" s="34"/>
      <c r="FLD1690" s="35"/>
      <c r="FLE1690" s="34"/>
      <c r="FLL1690" s="35"/>
      <c r="FLM1690" s="34"/>
      <c r="FLT1690" s="35"/>
      <c r="FLU1690" s="34"/>
      <c r="FMB1690" s="35"/>
      <c r="FMC1690" s="34"/>
      <c r="FMJ1690" s="35"/>
      <c r="FMK1690" s="34"/>
      <c r="FMR1690" s="35"/>
      <c r="FMS1690" s="34"/>
      <c r="FMZ1690" s="35"/>
      <c r="FNA1690" s="34"/>
      <c r="FNH1690" s="35"/>
      <c r="FNI1690" s="34"/>
      <c r="FNP1690" s="35"/>
      <c r="FNQ1690" s="34"/>
      <c r="FNX1690" s="35"/>
      <c r="FNY1690" s="34"/>
      <c r="FOF1690" s="35"/>
      <c r="FOG1690" s="34"/>
      <c r="FON1690" s="35"/>
      <c r="FOO1690" s="34"/>
      <c r="FOV1690" s="35"/>
      <c r="FOW1690" s="34"/>
      <c r="FPD1690" s="35"/>
      <c r="FPE1690" s="34"/>
      <c r="FPL1690" s="35"/>
      <c r="FPM1690" s="34"/>
      <c r="FPT1690" s="35"/>
      <c r="FPU1690" s="34"/>
      <c r="FQB1690" s="35"/>
      <c r="FQC1690" s="34"/>
      <c r="FQJ1690" s="35"/>
      <c r="FQK1690" s="34"/>
      <c r="FQR1690" s="35"/>
      <c r="FQS1690" s="34"/>
      <c r="FQZ1690" s="35"/>
      <c r="FRA1690" s="34"/>
      <c r="FRH1690" s="35"/>
      <c r="FRI1690" s="34"/>
      <c r="FRP1690" s="35"/>
      <c r="FRQ1690" s="34"/>
      <c r="FRX1690" s="35"/>
      <c r="FRY1690" s="34"/>
      <c r="FSF1690" s="35"/>
      <c r="FSG1690" s="34"/>
      <c r="FSN1690" s="35"/>
      <c r="FSO1690" s="34"/>
      <c r="FSV1690" s="35"/>
      <c r="FSW1690" s="34"/>
      <c r="FTD1690" s="35"/>
      <c r="FTE1690" s="34"/>
      <c r="FTL1690" s="35"/>
      <c r="FTM1690" s="34"/>
      <c r="FTT1690" s="35"/>
      <c r="FTU1690" s="34"/>
      <c r="FUB1690" s="35"/>
      <c r="FUC1690" s="34"/>
      <c r="FUJ1690" s="35"/>
      <c r="FUK1690" s="34"/>
      <c r="FUR1690" s="35"/>
      <c r="FUS1690" s="34"/>
      <c r="FUZ1690" s="35"/>
      <c r="FVA1690" s="34"/>
      <c r="FVH1690" s="35"/>
      <c r="FVI1690" s="34"/>
      <c r="FVP1690" s="35"/>
      <c r="FVQ1690" s="34"/>
      <c r="FVX1690" s="35"/>
      <c r="FVY1690" s="34"/>
      <c r="FWF1690" s="35"/>
      <c r="FWG1690" s="34"/>
      <c r="FWN1690" s="35"/>
      <c r="FWO1690" s="34"/>
      <c r="FWV1690" s="35"/>
      <c r="FWW1690" s="34"/>
      <c r="FXD1690" s="35"/>
      <c r="FXE1690" s="34"/>
      <c r="FXL1690" s="35"/>
      <c r="FXM1690" s="34"/>
      <c r="FXT1690" s="35"/>
      <c r="FXU1690" s="34"/>
      <c r="FYB1690" s="35"/>
      <c r="FYC1690" s="34"/>
      <c r="FYJ1690" s="35"/>
      <c r="FYK1690" s="34"/>
      <c r="FYR1690" s="35"/>
      <c r="FYS1690" s="34"/>
      <c r="FYZ1690" s="35"/>
      <c r="FZA1690" s="34"/>
      <c r="FZH1690" s="35"/>
      <c r="FZI1690" s="34"/>
      <c r="FZP1690" s="35"/>
      <c r="FZQ1690" s="34"/>
      <c r="FZX1690" s="35"/>
      <c r="FZY1690" s="34"/>
      <c r="GAF1690" s="35"/>
      <c r="GAG1690" s="34"/>
      <c r="GAN1690" s="35"/>
      <c r="GAO1690" s="34"/>
      <c r="GAV1690" s="35"/>
      <c r="GAW1690" s="34"/>
      <c r="GBD1690" s="35"/>
      <c r="GBE1690" s="34"/>
      <c r="GBL1690" s="35"/>
      <c r="GBM1690" s="34"/>
      <c r="GBT1690" s="35"/>
      <c r="GBU1690" s="34"/>
      <c r="GCB1690" s="35"/>
      <c r="GCC1690" s="34"/>
      <c r="GCJ1690" s="35"/>
      <c r="GCK1690" s="34"/>
      <c r="GCR1690" s="35"/>
      <c r="GCS1690" s="34"/>
      <c r="GCZ1690" s="35"/>
      <c r="GDA1690" s="34"/>
      <c r="GDH1690" s="35"/>
      <c r="GDI1690" s="34"/>
      <c r="GDP1690" s="35"/>
      <c r="GDQ1690" s="34"/>
      <c r="GDX1690" s="35"/>
      <c r="GDY1690" s="34"/>
      <c r="GEF1690" s="35"/>
      <c r="GEG1690" s="34"/>
      <c r="GEN1690" s="35"/>
      <c r="GEO1690" s="34"/>
      <c r="GEV1690" s="35"/>
      <c r="GEW1690" s="34"/>
      <c r="GFD1690" s="35"/>
      <c r="GFE1690" s="34"/>
      <c r="GFL1690" s="35"/>
      <c r="GFM1690" s="34"/>
      <c r="GFT1690" s="35"/>
      <c r="GFU1690" s="34"/>
      <c r="GGB1690" s="35"/>
      <c r="GGC1690" s="34"/>
      <c r="GGJ1690" s="35"/>
      <c r="GGK1690" s="34"/>
      <c r="GGR1690" s="35"/>
      <c r="GGS1690" s="34"/>
      <c r="GGZ1690" s="35"/>
      <c r="GHA1690" s="34"/>
      <c r="GHH1690" s="35"/>
      <c r="GHI1690" s="34"/>
      <c r="GHP1690" s="35"/>
      <c r="GHQ1690" s="34"/>
      <c r="GHX1690" s="35"/>
      <c r="GHY1690" s="34"/>
      <c r="GIF1690" s="35"/>
      <c r="GIG1690" s="34"/>
      <c r="GIN1690" s="35"/>
      <c r="GIO1690" s="34"/>
      <c r="GIV1690" s="35"/>
      <c r="GIW1690" s="34"/>
      <c r="GJD1690" s="35"/>
      <c r="GJE1690" s="34"/>
      <c r="GJL1690" s="35"/>
      <c r="GJM1690" s="34"/>
      <c r="GJT1690" s="35"/>
      <c r="GJU1690" s="34"/>
      <c r="GKB1690" s="35"/>
      <c r="GKC1690" s="34"/>
      <c r="GKJ1690" s="35"/>
      <c r="GKK1690" s="34"/>
      <c r="GKR1690" s="35"/>
      <c r="GKS1690" s="34"/>
      <c r="GKZ1690" s="35"/>
      <c r="GLA1690" s="34"/>
      <c r="GLH1690" s="35"/>
      <c r="GLI1690" s="34"/>
      <c r="GLP1690" s="35"/>
      <c r="GLQ1690" s="34"/>
      <c r="GLX1690" s="35"/>
      <c r="GLY1690" s="34"/>
      <c r="GMF1690" s="35"/>
      <c r="GMG1690" s="34"/>
      <c r="GMN1690" s="35"/>
      <c r="GMO1690" s="34"/>
      <c r="GMV1690" s="35"/>
      <c r="GMW1690" s="34"/>
      <c r="GND1690" s="35"/>
      <c r="GNE1690" s="34"/>
      <c r="GNL1690" s="35"/>
      <c r="GNM1690" s="34"/>
      <c r="GNT1690" s="35"/>
      <c r="GNU1690" s="34"/>
      <c r="GOB1690" s="35"/>
      <c r="GOC1690" s="34"/>
      <c r="GOJ1690" s="35"/>
      <c r="GOK1690" s="34"/>
      <c r="GOR1690" s="35"/>
      <c r="GOS1690" s="34"/>
      <c r="GOZ1690" s="35"/>
      <c r="GPA1690" s="34"/>
      <c r="GPH1690" s="35"/>
      <c r="GPI1690" s="34"/>
      <c r="GPP1690" s="35"/>
      <c r="GPQ1690" s="34"/>
      <c r="GPX1690" s="35"/>
      <c r="GPY1690" s="34"/>
      <c r="GQF1690" s="35"/>
      <c r="GQG1690" s="34"/>
      <c r="GQN1690" s="35"/>
      <c r="GQO1690" s="34"/>
      <c r="GQV1690" s="35"/>
      <c r="GQW1690" s="34"/>
      <c r="GRD1690" s="35"/>
      <c r="GRE1690" s="34"/>
      <c r="GRL1690" s="35"/>
      <c r="GRM1690" s="34"/>
      <c r="GRT1690" s="35"/>
      <c r="GRU1690" s="34"/>
      <c r="GSB1690" s="35"/>
      <c r="GSC1690" s="34"/>
      <c r="GSJ1690" s="35"/>
      <c r="GSK1690" s="34"/>
      <c r="GSR1690" s="35"/>
      <c r="GSS1690" s="34"/>
      <c r="GSZ1690" s="35"/>
      <c r="GTA1690" s="34"/>
      <c r="GTH1690" s="35"/>
      <c r="GTI1690" s="34"/>
      <c r="GTP1690" s="35"/>
      <c r="GTQ1690" s="34"/>
      <c r="GTX1690" s="35"/>
      <c r="GTY1690" s="34"/>
      <c r="GUF1690" s="35"/>
      <c r="GUG1690" s="34"/>
      <c r="GUN1690" s="35"/>
      <c r="GUO1690" s="34"/>
      <c r="GUV1690" s="35"/>
      <c r="GUW1690" s="34"/>
      <c r="GVD1690" s="35"/>
      <c r="GVE1690" s="34"/>
      <c r="GVL1690" s="35"/>
      <c r="GVM1690" s="34"/>
      <c r="GVT1690" s="35"/>
      <c r="GVU1690" s="34"/>
      <c r="GWB1690" s="35"/>
      <c r="GWC1690" s="34"/>
      <c r="GWJ1690" s="35"/>
      <c r="GWK1690" s="34"/>
      <c r="GWR1690" s="35"/>
      <c r="GWS1690" s="34"/>
      <c r="GWZ1690" s="35"/>
      <c r="GXA1690" s="34"/>
      <c r="GXH1690" s="35"/>
      <c r="GXI1690" s="34"/>
      <c r="GXP1690" s="35"/>
      <c r="GXQ1690" s="34"/>
      <c r="GXX1690" s="35"/>
      <c r="GXY1690" s="34"/>
      <c r="GYF1690" s="35"/>
      <c r="GYG1690" s="34"/>
      <c r="GYN1690" s="35"/>
      <c r="GYO1690" s="34"/>
      <c r="GYV1690" s="35"/>
      <c r="GYW1690" s="34"/>
      <c r="GZD1690" s="35"/>
      <c r="GZE1690" s="34"/>
      <c r="GZL1690" s="35"/>
      <c r="GZM1690" s="34"/>
      <c r="GZT1690" s="35"/>
      <c r="GZU1690" s="34"/>
      <c r="HAB1690" s="35"/>
      <c r="HAC1690" s="34"/>
      <c r="HAJ1690" s="35"/>
      <c r="HAK1690" s="34"/>
      <c r="HAR1690" s="35"/>
      <c r="HAS1690" s="34"/>
      <c r="HAZ1690" s="35"/>
      <c r="HBA1690" s="34"/>
      <c r="HBH1690" s="35"/>
      <c r="HBI1690" s="34"/>
      <c r="HBP1690" s="35"/>
      <c r="HBQ1690" s="34"/>
      <c r="HBX1690" s="35"/>
      <c r="HBY1690" s="34"/>
      <c r="HCF1690" s="35"/>
      <c r="HCG1690" s="34"/>
      <c r="HCN1690" s="35"/>
      <c r="HCO1690" s="34"/>
      <c r="HCV1690" s="35"/>
      <c r="HCW1690" s="34"/>
      <c r="HDD1690" s="35"/>
      <c r="HDE1690" s="34"/>
      <c r="HDL1690" s="35"/>
      <c r="HDM1690" s="34"/>
      <c r="HDT1690" s="35"/>
      <c r="HDU1690" s="34"/>
      <c r="HEB1690" s="35"/>
      <c r="HEC1690" s="34"/>
      <c r="HEJ1690" s="35"/>
      <c r="HEK1690" s="34"/>
      <c r="HER1690" s="35"/>
      <c r="HES1690" s="34"/>
      <c r="HEZ1690" s="35"/>
      <c r="HFA1690" s="34"/>
      <c r="HFH1690" s="35"/>
      <c r="HFI1690" s="34"/>
      <c r="HFP1690" s="35"/>
      <c r="HFQ1690" s="34"/>
      <c r="HFX1690" s="35"/>
      <c r="HFY1690" s="34"/>
      <c r="HGF1690" s="35"/>
      <c r="HGG1690" s="34"/>
      <c r="HGN1690" s="35"/>
      <c r="HGO1690" s="34"/>
      <c r="HGV1690" s="35"/>
      <c r="HGW1690" s="34"/>
      <c r="HHD1690" s="35"/>
      <c r="HHE1690" s="34"/>
      <c r="HHL1690" s="35"/>
      <c r="HHM1690" s="34"/>
      <c r="HHT1690" s="35"/>
      <c r="HHU1690" s="34"/>
      <c r="HIB1690" s="35"/>
      <c r="HIC1690" s="34"/>
      <c r="HIJ1690" s="35"/>
      <c r="HIK1690" s="34"/>
      <c r="HIR1690" s="35"/>
      <c r="HIS1690" s="34"/>
      <c r="HIZ1690" s="35"/>
      <c r="HJA1690" s="34"/>
      <c r="HJH1690" s="35"/>
      <c r="HJI1690" s="34"/>
      <c r="HJP1690" s="35"/>
      <c r="HJQ1690" s="34"/>
      <c r="HJX1690" s="35"/>
      <c r="HJY1690" s="34"/>
      <c r="HKF1690" s="35"/>
      <c r="HKG1690" s="34"/>
      <c r="HKN1690" s="35"/>
      <c r="HKO1690" s="34"/>
      <c r="HKV1690" s="35"/>
      <c r="HKW1690" s="34"/>
      <c r="HLD1690" s="35"/>
      <c r="HLE1690" s="34"/>
      <c r="HLL1690" s="35"/>
      <c r="HLM1690" s="34"/>
      <c r="HLT1690" s="35"/>
      <c r="HLU1690" s="34"/>
      <c r="HMB1690" s="35"/>
      <c r="HMC1690" s="34"/>
      <c r="HMJ1690" s="35"/>
      <c r="HMK1690" s="34"/>
      <c r="HMR1690" s="35"/>
      <c r="HMS1690" s="34"/>
      <c r="HMZ1690" s="35"/>
      <c r="HNA1690" s="34"/>
      <c r="HNH1690" s="35"/>
      <c r="HNI1690" s="34"/>
      <c r="HNP1690" s="35"/>
      <c r="HNQ1690" s="34"/>
      <c r="HNX1690" s="35"/>
      <c r="HNY1690" s="34"/>
      <c r="HOF1690" s="35"/>
      <c r="HOG1690" s="34"/>
      <c r="HON1690" s="35"/>
      <c r="HOO1690" s="34"/>
      <c r="HOV1690" s="35"/>
      <c r="HOW1690" s="34"/>
      <c r="HPD1690" s="35"/>
      <c r="HPE1690" s="34"/>
      <c r="HPL1690" s="35"/>
      <c r="HPM1690" s="34"/>
      <c r="HPT1690" s="35"/>
      <c r="HPU1690" s="34"/>
      <c r="HQB1690" s="35"/>
      <c r="HQC1690" s="34"/>
      <c r="HQJ1690" s="35"/>
      <c r="HQK1690" s="34"/>
      <c r="HQR1690" s="35"/>
      <c r="HQS1690" s="34"/>
      <c r="HQZ1690" s="35"/>
      <c r="HRA1690" s="34"/>
      <c r="HRH1690" s="35"/>
      <c r="HRI1690" s="34"/>
      <c r="HRP1690" s="35"/>
      <c r="HRQ1690" s="34"/>
      <c r="HRX1690" s="35"/>
      <c r="HRY1690" s="34"/>
      <c r="HSF1690" s="35"/>
      <c r="HSG1690" s="34"/>
      <c r="HSN1690" s="35"/>
      <c r="HSO1690" s="34"/>
      <c r="HSV1690" s="35"/>
      <c r="HSW1690" s="34"/>
      <c r="HTD1690" s="35"/>
      <c r="HTE1690" s="34"/>
      <c r="HTL1690" s="35"/>
      <c r="HTM1690" s="34"/>
      <c r="HTT1690" s="35"/>
      <c r="HTU1690" s="34"/>
      <c r="HUB1690" s="35"/>
      <c r="HUC1690" s="34"/>
      <c r="HUJ1690" s="35"/>
      <c r="HUK1690" s="34"/>
      <c r="HUR1690" s="35"/>
      <c r="HUS1690" s="34"/>
      <c r="HUZ1690" s="35"/>
      <c r="HVA1690" s="34"/>
      <c r="HVH1690" s="35"/>
      <c r="HVI1690" s="34"/>
      <c r="HVP1690" s="35"/>
      <c r="HVQ1690" s="34"/>
      <c r="HVX1690" s="35"/>
      <c r="HVY1690" s="34"/>
      <c r="HWF1690" s="35"/>
      <c r="HWG1690" s="34"/>
      <c r="HWN1690" s="35"/>
      <c r="HWO1690" s="34"/>
      <c r="HWV1690" s="35"/>
      <c r="HWW1690" s="34"/>
      <c r="HXD1690" s="35"/>
      <c r="HXE1690" s="34"/>
      <c r="HXL1690" s="35"/>
      <c r="HXM1690" s="34"/>
      <c r="HXT1690" s="35"/>
      <c r="HXU1690" s="34"/>
      <c r="HYB1690" s="35"/>
      <c r="HYC1690" s="34"/>
      <c r="HYJ1690" s="35"/>
      <c r="HYK1690" s="34"/>
      <c r="HYR1690" s="35"/>
      <c r="HYS1690" s="34"/>
      <c r="HYZ1690" s="35"/>
      <c r="HZA1690" s="34"/>
      <c r="HZH1690" s="35"/>
      <c r="HZI1690" s="34"/>
      <c r="HZP1690" s="35"/>
      <c r="HZQ1690" s="34"/>
      <c r="HZX1690" s="35"/>
      <c r="HZY1690" s="34"/>
      <c r="IAF1690" s="35"/>
      <c r="IAG1690" s="34"/>
      <c r="IAN1690" s="35"/>
      <c r="IAO1690" s="34"/>
      <c r="IAV1690" s="35"/>
      <c r="IAW1690" s="34"/>
      <c r="IBD1690" s="35"/>
      <c r="IBE1690" s="34"/>
      <c r="IBL1690" s="35"/>
      <c r="IBM1690" s="34"/>
      <c r="IBT1690" s="35"/>
      <c r="IBU1690" s="34"/>
      <c r="ICB1690" s="35"/>
      <c r="ICC1690" s="34"/>
      <c r="ICJ1690" s="35"/>
      <c r="ICK1690" s="34"/>
      <c r="ICR1690" s="35"/>
      <c r="ICS1690" s="34"/>
      <c r="ICZ1690" s="35"/>
      <c r="IDA1690" s="34"/>
      <c r="IDH1690" s="35"/>
      <c r="IDI1690" s="34"/>
      <c r="IDP1690" s="35"/>
      <c r="IDQ1690" s="34"/>
      <c r="IDX1690" s="35"/>
      <c r="IDY1690" s="34"/>
      <c r="IEF1690" s="35"/>
      <c r="IEG1690" s="34"/>
      <c r="IEN1690" s="35"/>
      <c r="IEO1690" s="34"/>
      <c r="IEV1690" s="35"/>
      <c r="IEW1690" s="34"/>
      <c r="IFD1690" s="35"/>
      <c r="IFE1690" s="34"/>
      <c r="IFL1690" s="35"/>
      <c r="IFM1690" s="34"/>
      <c r="IFT1690" s="35"/>
      <c r="IFU1690" s="34"/>
      <c r="IGB1690" s="35"/>
      <c r="IGC1690" s="34"/>
      <c r="IGJ1690" s="35"/>
      <c r="IGK1690" s="34"/>
      <c r="IGR1690" s="35"/>
      <c r="IGS1690" s="34"/>
      <c r="IGZ1690" s="35"/>
      <c r="IHA1690" s="34"/>
      <c r="IHH1690" s="35"/>
      <c r="IHI1690" s="34"/>
      <c r="IHP1690" s="35"/>
      <c r="IHQ1690" s="34"/>
      <c r="IHX1690" s="35"/>
      <c r="IHY1690" s="34"/>
      <c r="IIF1690" s="35"/>
      <c r="IIG1690" s="34"/>
      <c r="IIN1690" s="35"/>
      <c r="IIO1690" s="34"/>
      <c r="IIV1690" s="35"/>
      <c r="IIW1690" s="34"/>
      <c r="IJD1690" s="35"/>
      <c r="IJE1690" s="34"/>
      <c r="IJL1690" s="35"/>
      <c r="IJM1690" s="34"/>
      <c r="IJT1690" s="35"/>
      <c r="IJU1690" s="34"/>
      <c r="IKB1690" s="35"/>
      <c r="IKC1690" s="34"/>
      <c r="IKJ1690" s="35"/>
      <c r="IKK1690" s="34"/>
      <c r="IKR1690" s="35"/>
      <c r="IKS1690" s="34"/>
      <c r="IKZ1690" s="35"/>
      <c r="ILA1690" s="34"/>
      <c r="ILH1690" s="35"/>
      <c r="ILI1690" s="34"/>
      <c r="ILP1690" s="35"/>
      <c r="ILQ1690" s="34"/>
      <c r="ILX1690" s="35"/>
      <c r="ILY1690" s="34"/>
      <c r="IMF1690" s="35"/>
      <c r="IMG1690" s="34"/>
      <c r="IMN1690" s="35"/>
      <c r="IMO1690" s="34"/>
      <c r="IMV1690" s="35"/>
      <c r="IMW1690" s="34"/>
      <c r="IND1690" s="35"/>
      <c r="INE1690" s="34"/>
      <c r="INL1690" s="35"/>
      <c r="INM1690" s="34"/>
      <c r="INT1690" s="35"/>
      <c r="INU1690" s="34"/>
      <c r="IOB1690" s="35"/>
      <c r="IOC1690" s="34"/>
      <c r="IOJ1690" s="35"/>
      <c r="IOK1690" s="34"/>
      <c r="IOR1690" s="35"/>
      <c r="IOS1690" s="34"/>
      <c r="IOZ1690" s="35"/>
      <c r="IPA1690" s="34"/>
      <c r="IPH1690" s="35"/>
      <c r="IPI1690" s="34"/>
      <c r="IPP1690" s="35"/>
      <c r="IPQ1690" s="34"/>
      <c r="IPX1690" s="35"/>
      <c r="IPY1690" s="34"/>
      <c r="IQF1690" s="35"/>
      <c r="IQG1690" s="34"/>
      <c r="IQN1690" s="35"/>
      <c r="IQO1690" s="34"/>
      <c r="IQV1690" s="35"/>
      <c r="IQW1690" s="34"/>
      <c r="IRD1690" s="35"/>
      <c r="IRE1690" s="34"/>
      <c r="IRL1690" s="35"/>
      <c r="IRM1690" s="34"/>
      <c r="IRT1690" s="35"/>
      <c r="IRU1690" s="34"/>
      <c r="ISB1690" s="35"/>
      <c r="ISC1690" s="34"/>
      <c r="ISJ1690" s="35"/>
      <c r="ISK1690" s="34"/>
      <c r="ISR1690" s="35"/>
      <c r="ISS1690" s="34"/>
      <c r="ISZ1690" s="35"/>
      <c r="ITA1690" s="34"/>
      <c r="ITH1690" s="35"/>
      <c r="ITI1690" s="34"/>
      <c r="ITP1690" s="35"/>
      <c r="ITQ1690" s="34"/>
      <c r="ITX1690" s="35"/>
      <c r="ITY1690" s="34"/>
      <c r="IUF1690" s="35"/>
      <c r="IUG1690" s="34"/>
      <c r="IUN1690" s="35"/>
      <c r="IUO1690" s="34"/>
      <c r="IUV1690" s="35"/>
      <c r="IUW1690" s="34"/>
      <c r="IVD1690" s="35"/>
      <c r="IVE1690" s="34"/>
      <c r="IVL1690" s="35"/>
      <c r="IVM1690" s="34"/>
      <c r="IVT1690" s="35"/>
      <c r="IVU1690" s="34"/>
      <c r="IWB1690" s="35"/>
      <c r="IWC1690" s="34"/>
      <c r="IWJ1690" s="35"/>
      <c r="IWK1690" s="34"/>
      <c r="IWR1690" s="35"/>
      <c r="IWS1690" s="34"/>
      <c r="IWZ1690" s="35"/>
      <c r="IXA1690" s="34"/>
      <c r="IXH1690" s="35"/>
      <c r="IXI1690" s="34"/>
      <c r="IXP1690" s="35"/>
      <c r="IXQ1690" s="34"/>
      <c r="IXX1690" s="35"/>
      <c r="IXY1690" s="34"/>
      <c r="IYF1690" s="35"/>
      <c r="IYG1690" s="34"/>
      <c r="IYN1690" s="35"/>
      <c r="IYO1690" s="34"/>
      <c r="IYV1690" s="35"/>
      <c r="IYW1690" s="34"/>
      <c r="IZD1690" s="35"/>
      <c r="IZE1690" s="34"/>
      <c r="IZL1690" s="35"/>
      <c r="IZM1690" s="34"/>
      <c r="IZT1690" s="35"/>
      <c r="IZU1690" s="34"/>
      <c r="JAB1690" s="35"/>
      <c r="JAC1690" s="34"/>
      <c r="JAJ1690" s="35"/>
      <c r="JAK1690" s="34"/>
      <c r="JAR1690" s="35"/>
      <c r="JAS1690" s="34"/>
      <c r="JAZ1690" s="35"/>
      <c r="JBA1690" s="34"/>
      <c r="JBH1690" s="35"/>
      <c r="JBI1690" s="34"/>
      <c r="JBP1690" s="35"/>
      <c r="JBQ1690" s="34"/>
      <c r="JBX1690" s="35"/>
      <c r="JBY1690" s="34"/>
      <c r="JCF1690" s="35"/>
      <c r="JCG1690" s="34"/>
      <c r="JCN1690" s="35"/>
      <c r="JCO1690" s="34"/>
      <c r="JCV1690" s="35"/>
      <c r="JCW1690" s="34"/>
      <c r="JDD1690" s="35"/>
      <c r="JDE1690" s="34"/>
      <c r="JDL1690" s="35"/>
      <c r="JDM1690" s="34"/>
      <c r="JDT1690" s="35"/>
      <c r="JDU1690" s="34"/>
      <c r="JEB1690" s="35"/>
      <c r="JEC1690" s="34"/>
      <c r="JEJ1690" s="35"/>
      <c r="JEK1690" s="34"/>
      <c r="JER1690" s="35"/>
      <c r="JES1690" s="34"/>
      <c r="JEZ1690" s="35"/>
      <c r="JFA1690" s="34"/>
      <c r="JFH1690" s="35"/>
      <c r="JFI1690" s="34"/>
      <c r="JFP1690" s="35"/>
      <c r="JFQ1690" s="34"/>
      <c r="JFX1690" s="35"/>
      <c r="JFY1690" s="34"/>
      <c r="JGF1690" s="35"/>
      <c r="JGG1690" s="34"/>
      <c r="JGN1690" s="35"/>
      <c r="JGO1690" s="34"/>
      <c r="JGV1690" s="35"/>
      <c r="JGW1690" s="34"/>
      <c r="JHD1690" s="35"/>
      <c r="JHE1690" s="34"/>
      <c r="JHL1690" s="35"/>
      <c r="JHM1690" s="34"/>
      <c r="JHT1690" s="35"/>
      <c r="JHU1690" s="34"/>
      <c r="JIB1690" s="35"/>
      <c r="JIC1690" s="34"/>
      <c r="JIJ1690" s="35"/>
      <c r="JIK1690" s="34"/>
      <c r="JIR1690" s="35"/>
      <c r="JIS1690" s="34"/>
      <c r="JIZ1690" s="35"/>
      <c r="JJA1690" s="34"/>
      <c r="JJH1690" s="35"/>
      <c r="JJI1690" s="34"/>
      <c r="JJP1690" s="35"/>
      <c r="JJQ1690" s="34"/>
      <c r="JJX1690" s="35"/>
      <c r="JJY1690" s="34"/>
      <c r="JKF1690" s="35"/>
      <c r="JKG1690" s="34"/>
      <c r="JKN1690" s="35"/>
      <c r="JKO1690" s="34"/>
      <c r="JKV1690" s="35"/>
      <c r="JKW1690" s="34"/>
      <c r="JLD1690" s="35"/>
      <c r="JLE1690" s="34"/>
      <c r="JLL1690" s="35"/>
      <c r="JLM1690" s="34"/>
      <c r="JLT1690" s="35"/>
      <c r="JLU1690" s="34"/>
      <c r="JMB1690" s="35"/>
      <c r="JMC1690" s="34"/>
      <c r="JMJ1690" s="35"/>
      <c r="JMK1690" s="34"/>
      <c r="JMR1690" s="35"/>
      <c r="JMS1690" s="34"/>
      <c r="JMZ1690" s="35"/>
      <c r="JNA1690" s="34"/>
      <c r="JNH1690" s="35"/>
      <c r="JNI1690" s="34"/>
      <c r="JNP1690" s="35"/>
      <c r="JNQ1690" s="34"/>
      <c r="JNX1690" s="35"/>
      <c r="JNY1690" s="34"/>
      <c r="JOF1690" s="35"/>
      <c r="JOG1690" s="34"/>
      <c r="JON1690" s="35"/>
      <c r="JOO1690" s="34"/>
      <c r="JOV1690" s="35"/>
      <c r="JOW1690" s="34"/>
      <c r="JPD1690" s="35"/>
      <c r="JPE1690" s="34"/>
      <c r="JPL1690" s="35"/>
      <c r="JPM1690" s="34"/>
      <c r="JPT1690" s="35"/>
      <c r="JPU1690" s="34"/>
      <c r="JQB1690" s="35"/>
      <c r="JQC1690" s="34"/>
      <c r="JQJ1690" s="35"/>
      <c r="JQK1690" s="34"/>
      <c r="JQR1690" s="35"/>
      <c r="JQS1690" s="34"/>
      <c r="JQZ1690" s="35"/>
      <c r="JRA1690" s="34"/>
      <c r="JRH1690" s="35"/>
      <c r="JRI1690" s="34"/>
      <c r="JRP1690" s="35"/>
      <c r="JRQ1690" s="34"/>
      <c r="JRX1690" s="35"/>
      <c r="JRY1690" s="34"/>
      <c r="JSF1690" s="35"/>
      <c r="JSG1690" s="34"/>
      <c r="JSN1690" s="35"/>
      <c r="JSO1690" s="34"/>
      <c r="JSV1690" s="35"/>
      <c r="JSW1690" s="34"/>
      <c r="JTD1690" s="35"/>
      <c r="JTE1690" s="34"/>
      <c r="JTL1690" s="35"/>
      <c r="JTM1690" s="34"/>
      <c r="JTT1690" s="35"/>
      <c r="JTU1690" s="34"/>
      <c r="JUB1690" s="35"/>
      <c r="JUC1690" s="34"/>
      <c r="JUJ1690" s="35"/>
      <c r="JUK1690" s="34"/>
      <c r="JUR1690" s="35"/>
      <c r="JUS1690" s="34"/>
      <c r="JUZ1690" s="35"/>
      <c r="JVA1690" s="34"/>
      <c r="JVH1690" s="35"/>
      <c r="JVI1690" s="34"/>
      <c r="JVP1690" s="35"/>
      <c r="JVQ1690" s="34"/>
      <c r="JVX1690" s="35"/>
      <c r="JVY1690" s="34"/>
      <c r="JWF1690" s="35"/>
      <c r="JWG1690" s="34"/>
      <c r="JWN1690" s="35"/>
      <c r="JWO1690" s="34"/>
      <c r="JWV1690" s="35"/>
      <c r="JWW1690" s="34"/>
      <c r="JXD1690" s="35"/>
      <c r="JXE1690" s="34"/>
      <c r="JXL1690" s="35"/>
      <c r="JXM1690" s="34"/>
      <c r="JXT1690" s="35"/>
      <c r="JXU1690" s="34"/>
      <c r="JYB1690" s="35"/>
      <c r="JYC1690" s="34"/>
      <c r="JYJ1690" s="35"/>
      <c r="JYK1690" s="34"/>
      <c r="JYR1690" s="35"/>
      <c r="JYS1690" s="34"/>
      <c r="JYZ1690" s="35"/>
      <c r="JZA1690" s="34"/>
      <c r="JZH1690" s="35"/>
      <c r="JZI1690" s="34"/>
      <c r="JZP1690" s="35"/>
      <c r="JZQ1690" s="34"/>
      <c r="JZX1690" s="35"/>
      <c r="JZY1690" s="34"/>
      <c r="KAF1690" s="35"/>
      <c r="KAG1690" s="34"/>
      <c r="KAN1690" s="35"/>
      <c r="KAO1690" s="34"/>
      <c r="KAV1690" s="35"/>
      <c r="KAW1690" s="34"/>
      <c r="KBD1690" s="35"/>
      <c r="KBE1690" s="34"/>
      <c r="KBL1690" s="35"/>
      <c r="KBM1690" s="34"/>
      <c r="KBT1690" s="35"/>
      <c r="KBU1690" s="34"/>
      <c r="KCB1690" s="35"/>
      <c r="KCC1690" s="34"/>
      <c r="KCJ1690" s="35"/>
      <c r="KCK1690" s="34"/>
      <c r="KCR1690" s="35"/>
      <c r="KCS1690" s="34"/>
      <c r="KCZ1690" s="35"/>
      <c r="KDA1690" s="34"/>
      <c r="KDH1690" s="35"/>
      <c r="KDI1690" s="34"/>
      <c r="KDP1690" s="35"/>
      <c r="KDQ1690" s="34"/>
      <c r="KDX1690" s="35"/>
      <c r="KDY1690" s="34"/>
      <c r="KEF1690" s="35"/>
      <c r="KEG1690" s="34"/>
      <c r="KEN1690" s="35"/>
      <c r="KEO1690" s="34"/>
      <c r="KEV1690" s="35"/>
      <c r="KEW1690" s="34"/>
      <c r="KFD1690" s="35"/>
      <c r="KFE1690" s="34"/>
      <c r="KFL1690" s="35"/>
      <c r="KFM1690" s="34"/>
      <c r="KFT1690" s="35"/>
      <c r="KFU1690" s="34"/>
      <c r="KGB1690" s="35"/>
      <c r="KGC1690" s="34"/>
      <c r="KGJ1690" s="35"/>
      <c r="KGK1690" s="34"/>
      <c r="KGR1690" s="35"/>
      <c r="KGS1690" s="34"/>
      <c r="KGZ1690" s="35"/>
      <c r="KHA1690" s="34"/>
      <c r="KHH1690" s="35"/>
      <c r="KHI1690" s="34"/>
      <c r="KHP1690" s="35"/>
      <c r="KHQ1690" s="34"/>
      <c r="KHX1690" s="35"/>
      <c r="KHY1690" s="34"/>
      <c r="KIF1690" s="35"/>
      <c r="KIG1690" s="34"/>
      <c r="KIN1690" s="35"/>
      <c r="KIO1690" s="34"/>
      <c r="KIV1690" s="35"/>
      <c r="KIW1690" s="34"/>
      <c r="KJD1690" s="35"/>
      <c r="KJE1690" s="34"/>
      <c r="KJL1690" s="35"/>
      <c r="KJM1690" s="34"/>
      <c r="KJT1690" s="35"/>
      <c r="KJU1690" s="34"/>
      <c r="KKB1690" s="35"/>
      <c r="KKC1690" s="34"/>
      <c r="KKJ1690" s="35"/>
      <c r="KKK1690" s="34"/>
      <c r="KKR1690" s="35"/>
      <c r="KKS1690" s="34"/>
      <c r="KKZ1690" s="35"/>
      <c r="KLA1690" s="34"/>
      <c r="KLH1690" s="35"/>
      <c r="KLI1690" s="34"/>
      <c r="KLP1690" s="35"/>
      <c r="KLQ1690" s="34"/>
      <c r="KLX1690" s="35"/>
      <c r="KLY1690" s="34"/>
      <c r="KMF1690" s="35"/>
      <c r="KMG1690" s="34"/>
      <c r="KMN1690" s="35"/>
      <c r="KMO1690" s="34"/>
      <c r="KMV1690" s="35"/>
      <c r="KMW1690" s="34"/>
      <c r="KND1690" s="35"/>
      <c r="KNE1690" s="34"/>
      <c r="KNL1690" s="35"/>
      <c r="KNM1690" s="34"/>
      <c r="KNT1690" s="35"/>
      <c r="KNU1690" s="34"/>
      <c r="KOB1690" s="35"/>
      <c r="KOC1690" s="34"/>
      <c r="KOJ1690" s="35"/>
      <c r="KOK1690" s="34"/>
      <c r="KOR1690" s="35"/>
      <c r="KOS1690" s="34"/>
      <c r="KOZ1690" s="35"/>
      <c r="KPA1690" s="34"/>
      <c r="KPH1690" s="35"/>
      <c r="KPI1690" s="34"/>
      <c r="KPP1690" s="35"/>
      <c r="KPQ1690" s="34"/>
      <c r="KPX1690" s="35"/>
      <c r="KPY1690" s="34"/>
      <c r="KQF1690" s="35"/>
      <c r="KQG1690" s="34"/>
      <c r="KQN1690" s="35"/>
      <c r="KQO1690" s="34"/>
      <c r="KQV1690" s="35"/>
      <c r="KQW1690" s="34"/>
      <c r="KRD1690" s="35"/>
      <c r="KRE1690" s="34"/>
      <c r="KRL1690" s="35"/>
      <c r="KRM1690" s="34"/>
      <c r="KRT1690" s="35"/>
      <c r="KRU1690" s="34"/>
      <c r="KSB1690" s="35"/>
      <c r="KSC1690" s="34"/>
      <c r="KSJ1690" s="35"/>
      <c r="KSK1690" s="34"/>
      <c r="KSR1690" s="35"/>
      <c r="KSS1690" s="34"/>
      <c r="KSZ1690" s="35"/>
      <c r="KTA1690" s="34"/>
      <c r="KTH1690" s="35"/>
      <c r="KTI1690" s="34"/>
      <c r="KTP1690" s="35"/>
      <c r="KTQ1690" s="34"/>
      <c r="KTX1690" s="35"/>
      <c r="KTY1690" s="34"/>
      <c r="KUF1690" s="35"/>
      <c r="KUG1690" s="34"/>
      <c r="KUN1690" s="35"/>
      <c r="KUO1690" s="34"/>
      <c r="KUV1690" s="35"/>
      <c r="KUW1690" s="34"/>
      <c r="KVD1690" s="35"/>
      <c r="KVE1690" s="34"/>
      <c r="KVL1690" s="35"/>
      <c r="KVM1690" s="34"/>
      <c r="KVT1690" s="35"/>
      <c r="KVU1690" s="34"/>
      <c r="KWB1690" s="35"/>
      <c r="KWC1690" s="34"/>
      <c r="KWJ1690" s="35"/>
      <c r="KWK1690" s="34"/>
      <c r="KWR1690" s="35"/>
      <c r="KWS1690" s="34"/>
      <c r="KWZ1690" s="35"/>
      <c r="KXA1690" s="34"/>
      <c r="KXH1690" s="35"/>
      <c r="KXI1690" s="34"/>
      <c r="KXP1690" s="35"/>
      <c r="KXQ1690" s="34"/>
      <c r="KXX1690" s="35"/>
      <c r="KXY1690" s="34"/>
      <c r="KYF1690" s="35"/>
      <c r="KYG1690" s="34"/>
      <c r="KYN1690" s="35"/>
      <c r="KYO1690" s="34"/>
      <c r="KYV1690" s="35"/>
      <c r="KYW1690" s="34"/>
      <c r="KZD1690" s="35"/>
      <c r="KZE1690" s="34"/>
      <c r="KZL1690" s="35"/>
      <c r="KZM1690" s="34"/>
      <c r="KZT1690" s="35"/>
      <c r="KZU1690" s="34"/>
      <c r="LAB1690" s="35"/>
      <c r="LAC1690" s="34"/>
      <c r="LAJ1690" s="35"/>
      <c r="LAK1690" s="34"/>
      <c r="LAR1690" s="35"/>
      <c r="LAS1690" s="34"/>
      <c r="LAZ1690" s="35"/>
      <c r="LBA1690" s="34"/>
      <c r="LBH1690" s="35"/>
      <c r="LBI1690" s="34"/>
      <c r="LBP1690" s="35"/>
      <c r="LBQ1690" s="34"/>
      <c r="LBX1690" s="35"/>
      <c r="LBY1690" s="34"/>
      <c r="LCF1690" s="35"/>
      <c r="LCG1690" s="34"/>
      <c r="LCN1690" s="35"/>
      <c r="LCO1690" s="34"/>
      <c r="LCV1690" s="35"/>
      <c r="LCW1690" s="34"/>
      <c r="LDD1690" s="35"/>
      <c r="LDE1690" s="34"/>
      <c r="LDL1690" s="35"/>
      <c r="LDM1690" s="34"/>
      <c r="LDT1690" s="35"/>
      <c r="LDU1690" s="34"/>
      <c r="LEB1690" s="35"/>
      <c r="LEC1690" s="34"/>
      <c r="LEJ1690" s="35"/>
      <c r="LEK1690" s="34"/>
      <c r="LER1690" s="35"/>
      <c r="LES1690" s="34"/>
      <c r="LEZ1690" s="35"/>
      <c r="LFA1690" s="34"/>
      <c r="LFH1690" s="35"/>
      <c r="LFI1690" s="34"/>
      <c r="LFP1690" s="35"/>
      <c r="LFQ1690" s="34"/>
      <c r="LFX1690" s="35"/>
      <c r="LFY1690" s="34"/>
      <c r="LGF1690" s="35"/>
      <c r="LGG1690" s="34"/>
      <c r="LGN1690" s="35"/>
      <c r="LGO1690" s="34"/>
      <c r="LGV1690" s="35"/>
      <c r="LGW1690" s="34"/>
      <c r="LHD1690" s="35"/>
      <c r="LHE1690" s="34"/>
      <c r="LHL1690" s="35"/>
      <c r="LHM1690" s="34"/>
      <c r="LHT1690" s="35"/>
      <c r="LHU1690" s="34"/>
      <c r="LIB1690" s="35"/>
      <c r="LIC1690" s="34"/>
      <c r="LIJ1690" s="35"/>
      <c r="LIK1690" s="34"/>
      <c r="LIR1690" s="35"/>
      <c r="LIS1690" s="34"/>
      <c r="LIZ1690" s="35"/>
      <c r="LJA1690" s="34"/>
      <c r="LJH1690" s="35"/>
      <c r="LJI1690" s="34"/>
      <c r="LJP1690" s="35"/>
      <c r="LJQ1690" s="34"/>
      <c r="LJX1690" s="35"/>
      <c r="LJY1690" s="34"/>
      <c r="LKF1690" s="35"/>
      <c r="LKG1690" s="34"/>
      <c r="LKN1690" s="35"/>
      <c r="LKO1690" s="34"/>
      <c r="LKV1690" s="35"/>
      <c r="LKW1690" s="34"/>
      <c r="LLD1690" s="35"/>
      <c r="LLE1690" s="34"/>
      <c r="LLL1690" s="35"/>
      <c r="LLM1690" s="34"/>
      <c r="LLT1690" s="35"/>
      <c r="LLU1690" s="34"/>
      <c r="LMB1690" s="35"/>
      <c r="LMC1690" s="34"/>
      <c r="LMJ1690" s="35"/>
      <c r="LMK1690" s="34"/>
      <c r="LMR1690" s="35"/>
      <c r="LMS1690" s="34"/>
      <c r="LMZ1690" s="35"/>
      <c r="LNA1690" s="34"/>
      <c r="LNH1690" s="35"/>
      <c r="LNI1690" s="34"/>
      <c r="LNP1690" s="35"/>
      <c r="LNQ1690" s="34"/>
      <c r="LNX1690" s="35"/>
      <c r="LNY1690" s="34"/>
      <c r="LOF1690" s="35"/>
      <c r="LOG1690" s="34"/>
      <c r="LON1690" s="35"/>
      <c r="LOO1690" s="34"/>
      <c r="LOV1690" s="35"/>
      <c r="LOW1690" s="34"/>
      <c r="LPD1690" s="35"/>
      <c r="LPE1690" s="34"/>
      <c r="LPL1690" s="35"/>
      <c r="LPM1690" s="34"/>
      <c r="LPT1690" s="35"/>
      <c r="LPU1690" s="34"/>
      <c r="LQB1690" s="35"/>
      <c r="LQC1690" s="34"/>
      <c r="LQJ1690" s="35"/>
      <c r="LQK1690" s="34"/>
      <c r="LQR1690" s="35"/>
      <c r="LQS1690" s="34"/>
      <c r="LQZ1690" s="35"/>
      <c r="LRA1690" s="34"/>
      <c r="LRH1690" s="35"/>
      <c r="LRI1690" s="34"/>
      <c r="LRP1690" s="35"/>
      <c r="LRQ1690" s="34"/>
      <c r="LRX1690" s="35"/>
      <c r="LRY1690" s="34"/>
      <c r="LSF1690" s="35"/>
      <c r="LSG1690" s="34"/>
      <c r="LSN1690" s="35"/>
      <c r="LSO1690" s="34"/>
      <c r="LSV1690" s="35"/>
      <c r="LSW1690" s="34"/>
      <c r="LTD1690" s="35"/>
      <c r="LTE1690" s="34"/>
      <c r="LTL1690" s="35"/>
      <c r="LTM1690" s="34"/>
      <c r="LTT1690" s="35"/>
      <c r="LTU1690" s="34"/>
      <c r="LUB1690" s="35"/>
      <c r="LUC1690" s="34"/>
      <c r="LUJ1690" s="35"/>
      <c r="LUK1690" s="34"/>
      <c r="LUR1690" s="35"/>
      <c r="LUS1690" s="34"/>
      <c r="LUZ1690" s="35"/>
      <c r="LVA1690" s="34"/>
      <c r="LVH1690" s="35"/>
      <c r="LVI1690" s="34"/>
      <c r="LVP1690" s="35"/>
      <c r="LVQ1690" s="34"/>
      <c r="LVX1690" s="35"/>
      <c r="LVY1690" s="34"/>
      <c r="LWF1690" s="35"/>
      <c r="LWG1690" s="34"/>
      <c r="LWN1690" s="35"/>
      <c r="LWO1690" s="34"/>
      <c r="LWV1690" s="35"/>
      <c r="LWW1690" s="34"/>
      <c r="LXD1690" s="35"/>
      <c r="LXE1690" s="34"/>
      <c r="LXL1690" s="35"/>
      <c r="LXM1690" s="34"/>
      <c r="LXT1690" s="35"/>
      <c r="LXU1690" s="34"/>
      <c r="LYB1690" s="35"/>
      <c r="LYC1690" s="34"/>
      <c r="LYJ1690" s="35"/>
      <c r="LYK1690" s="34"/>
      <c r="LYR1690" s="35"/>
      <c r="LYS1690" s="34"/>
      <c r="LYZ1690" s="35"/>
      <c r="LZA1690" s="34"/>
      <c r="LZH1690" s="35"/>
      <c r="LZI1690" s="34"/>
      <c r="LZP1690" s="35"/>
      <c r="LZQ1690" s="34"/>
      <c r="LZX1690" s="35"/>
      <c r="LZY1690" s="34"/>
      <c r="MAF1690" s="35"/>
      <c r="MAG1690" s="34"/>
      <c r="MAN1690" s="35"/>
      <c r="MAO1690" s="34"/>
      <c r="MAV1690" s="35"/>
      <c r="MAW1690" s="34"/>
      <c r="MBD1690" s="35"/>
      <c r="MBE1690" s="34"/>
      <c r="MBL1690" s="35"/>
      <c r="MBM1690" s="34"/>
      <c r="MBT1690" s="35"/>
      <c r="MBU1690" s="34"/>
      <c r="MCB1690" s="35"/>
      <c r="MCC1690" s="34"/>
      <c r="MCJ1690" s="35"/>
      <c r="MCK1690" s="34"/>
      <c r="MCR1690" s="35"/>
      <c r="MCS1690" s="34"/>
      <c r="MCZ1690" s="35"/>
      <c r="MDA1690" s="34"/>
      <c r="MDH1690" s="35"/>
      <c r="MDI1690" s="34"/>
      <c r="MDP1690" s="35"/>
      <c r="MDQ1690" s="34"/>
      <c r="MDX1690" s="35"/>
      <c r="MDY1690" s="34"/>
      <c r="MEF1690" s="35"/>
      <c r="MEG1690" s="34"/>
      <c r="MEN1690" s="35"/>
      <c r="MEO1690" s="34"/>
      <c r="MEV1690" s="35"/>
      <c r="MEW1690" s="34"/>
      <c r="MFD1690" s="35"/>
      <c r="MFE1690" s="34"/>
      <c r="MFL1690" s="35"/>
      <c r="MFM1690" s="34"/>
      <c r="MFT1690" s="35"/>
      <c r="MFU1690" s="34"/>
      <c r="MGB1690" s="35"/>
      <c r="MGC1690" s="34"/>
      <c r="MGJ1690" s="35"/>
      <c r="MGK1690" s="34"/>
      <c r="MGR1690" s="35"/>
      <c r="MGS1690" s="34"/>
      <c r="MGZ1690" s="35"/>
      <c r="MHA1690" s="34"/>
      <c r="MHH1690" s="35"/>
      <c r="MHI1690" s="34"/>
      <c r="MHP1690" s="35"/>
      <c r="MHQ1690" s="34"/>
      <c r="MHX1690" s="35"/>
      <c r="MHY1690" s="34"/>
      <c r="MIF1690" s="35"/>
      <c r="MIG1690" s="34"/>
      <c r="MIN1690" s="35"/>
      <c r="MIO1690" s="34"/>
      <c r="MIV1690" s="35"/>
      <c r="MIW1690" s="34"/>
      <c r="MJD1690" s="35"/>
      <c r="MJE1690" s="34"/>
      <c r="MJL1690" s="35"/>
      <c r="MJM1690" s="34"/>
      <c r="MJT1690" s="35"/>
      <c r="MJU1690" s="34"/>
      <c r="MKB1690" s="35"/>
      <c r="MKC1690" s="34"/>
      <c r="MKJ1690" s="35"/>
      <c r="MKK1690" s="34"/>
      <c r="MKR1690" s="35"/>
      <c r="MKS1690" s="34"/>
      <c r="MKZ1690" s="35"/>
      <c r="MLA1690" s="34"/>
      <c r="MLH1690" s="35"/>
      <c r="MLI1690" s="34"/>
      <c r="MLP1690" s="35"/>
      <c r="MLQ1690" s="34"/>
      <c r="MLX1690" s="35"/>
      <c r="MLY1690" s="34"/>
      <c r="MMF1690" s="35"/>
      <c r="MMG1690" s="34"/>
      <c r="MMN1690" s="35"/>
      <c r="MMO1690" s="34"/>
      <c r="MMV1690" s="35"/>
      <c r="MMW1690" s="34"/>
      <c r="MND1690" s="35"/>
      <c r="MNE1690" s="34"/>
      <c r="MNL1690" s="35"/>
      <c r="MNM1690" s="34"/>
      <c r="MNT1690" s="35"/>
      <c r="MNU1690" s="34"/>
      <c r="MOB1690" s="35"/>
      <c r="MOC1690" s="34"/>
      <c r="MOJ1690" s="35"/>
      <c r="MOK1690" s="34"/>
      <c r="MOR1690" s="35"/>
      <c r="MOS1690" s="34"/>
      <c r="MOZ1690" s="35"/>
      <c r="MPA1690" s="34"/>
      <c r="MPH1690" s="35"/>
      <c r="MPI1690" s="34"/>
      <c r="MPP1690" s="35"/>
      <c r="MPQ1690" s="34"/>
      <c r="MPX1690" s="35"/>
      <c r="MPY1690" s="34"/>
      <c r="MQF1690" s="35"/>
      <c r="MQG1690" s="34"/>
      <c r="MQN1690" s="35"/>
      <c r="MQO1690" s="34"/>
      <c r="MQV1690" s="35"/>
      <c r="MQW1690" s="34"/>
      <c r="MRD1690" s="35"/>
      <c r="MRE1690" s="34"/>
      <c r="MRL1690" s="35"/>
      <c r="MRM1690" s="34"/>
      <c r="MRT1690" s="35"/>
      <c r="MRU1690" s="34"/>
      <c r="MSB1690" s="35"/>
      <c r="MSC1690" s="34"/>
      <c r="MSJ1690" s="35"/>
      <c r="MSK1690" s="34"/>
      <c r="MSR1690" s="35"/>
      <c r="MSS1690" s="34"/>
      <c r="MSZ1690" s="35"/>
      <c r="MTA1690" s="34"/>
      <c r="MTH1690" s="35"/>
      <c r="MTI1690" s="34"/>
      <c r="MTP1690" s="35"/>
      <c r="MTQ1690" s="34"/>
      <c r="MTX1690" s="35"/>
      <c r="MTY1690" s="34"/>
      <c r="MUF1690" s="35"/>
      <c r="MUG1690" s="34"/>
      <c r="MUN1690" s="35"/>
      <c r="MUO1690" s="34"/>
      <c r="MUV1690" s="35"/>
      <c r="MUW1690" s="34"/>
      <c r="MVD1690" s="35"/>
      <c r="MVE1690" s="34"/>
      <c r="MVL1690" s="35"/>
      <c r="MVM1690" s="34"/>
      <c r="MVT1690" s="35"/>
      <c r="MVU1690" s="34"/>
      <c r="MWB1690" s="35"/>
      <c r="MWC1690" s="34"/>
      <c r="MWJ1690" s="35"/>
      <c r="MWK1690" s="34"/>
      <c r="MWR1690" s="35"/>
      <c r="MWS1690" s="34"/>
      <c r="MWZ1690" s="35"/>
      <c r="MXA1690" s="34"/>
      <c r="MXH1690" s="35"/>
      <c r="MXI1690" s="34"/>
      <c r="MXP1690" s="35"/>
      <c r="MXQ1690" s="34"/>
      <c r="MXX1690" s="35"/>
      <c r="MXY1690" s="34"/>
      <c r="MYF1690" s="35"/>
      <c r="MYG1690" s="34"/>
      <c r="MYN1690" s="35"/>
      <c r="MYO1690" s="34"/>
      <c r="MYV1690" s="35"/>
      <c r="MYW1690" s="34"/>
      <c r="MZD1690" s="35"/>
      <c r="MZE1690" s="34"/>
      <c r="MZL1690" s="35"/>
      <c r="MZM1690" s="34"/>
      <c r="MZT1690" s="35"/>
      <c r="MZU1690" s="34"/>
      <c r="NAB1690" s="35"/>
      <c r="NAC1690" s="34"/>
      <c r="NAJ1690" s="35"/>
      <c r="NAK1690" s="34"/>
      <c r="NAR1690" s="35"/>
      <c r="NAS1690" s="34"/>
      <c r="NAZ1690" s="35"/>
      <c r="NBA1690" s="34"/>
      <c r="NBH1690" s="35"/>
      <c r="NBI1690" s="34"/>
      <c r="NBP1690" s="35"/>
      <c r="NBQ1690" s="34"/>
      <c r="NBX1690" s="35"/>
      <c r="NBY1690" s="34"/>
      <c r="NCF1690" s="35"/>
      <c r="NCG1690" s="34"/>
      <c r="NCN1690" s="35"/>
      <c r="NCO1690" s="34"/>
      <c r="NCV1690" s="35"/>
      <c r="NCW1690" s="34"/>
      <c r="NDD1690" s="35"/>
      <c r="NDE1690" s="34"/>
      <c r="NDL1690" s="35"/>
      <c r="NDM1690" s="34"/>
      <c r="NDT1690" s="35"/>
      <c r="NDU1690" s="34"/>
      <c r="NEB1690" s="35"/>
      <c r="NEC1690" s="34"/>
      <c r="NEJ1690" s="35"/>
      <c r="NEK1690" s="34"/>
      <c r="NER1690" s="35"/>
      <c r="NES1690" s="34"/>
      <c r="NEZ1690" s="35"/>
      <c r="NFA1690" s="34"/>
      <c r="NFH1690" s="35"/>
      <c r="NFI1690" s="34"/>
      <c r="NFP1690" s="35"/>
      <c r="NFQ1690" s="34"/>
      <c r="NFX1690" s="35"/>
      <c r="NFY1690" s="34"/>
      <c r="NGF1690" s="35"/>
      <c r="NGG1690" s="34"/>
      <c r="NGN1690" s="35"/>
      <c r="NGO1690" s="34"/>
      <c r="NGV1690" s="35"/>
      <c r="NGW1690" s="34"/>
      <c r="NHD1690" s="35"/>
      <c r="NHE1690" s="34"/>
      <c r="NHL1690" s="35"/>
      <c r="NHM1690" s="34"/>
      <c r="NHT1690" s="35"/>
      <c r="NHU1690" s="34"/>
      <c r="NIB1690" s="35"/>
      <c r="NIC1690" s="34"/>
      <c r="NIJ1690" s="35"/>
      <c r="NIK1690" s="34"/>
      <c r="NIR1690" s="35"/>
      <c r="NIS1690" s="34"/>
      <c r="NIZ1690" s="35"/>
      <c r="NJA1690" s="34"/>
      <c r="NJH1690" s="35"/>
      <c r="NJI1690" s="34"/>
      <c r="NJP1690" s="35"/>
      <c r="NJQ1690" s="34"/>
      <c r="NJX1690" s="35"/>
      <c r="NJY1690" s="34"/>
      <c r="NKF1690" s="35"/>
      <c r="NKG1690" s="34"/>
      <c r="NKN1690" s="35"/>
      <c r="NKO1690" s="34"/>
      <c r="NKV1690" s="35"/>
      <c r="NKW1690" s="34"/>
      <c r="NLD1690" s="35"/>
      <c r="NLE1690" s="34"/>
      <c r="NLL1690" s="35"/>
      <c r="NLM1690" s="34"/>
      <c r="NLT1690" s="35"/>
      <c r="NLU1690" s="34"/>
      <c r="NMB1690" s="35"/>
      <c r="NMC1690" s="34"/>
      <c r="NMJ1690" s="35"/>
      <c r="NMK1690" s="34"/>
      <c r="NMR1690" s="35"/>
      <c r="NMS1690" s="34"/>
      <c r="NMZ1690" s="35"/>
      <c r="NNA1690" s="34"/>
      <c r="NNH1690" s="35"/>
      <c r="NNI1690" s="34"/>
      <c r="NNP1690" s="35"/>
      <c r="NNQ1690" s="34"/>
      <c r="NNX1690" s="35"/>
      <c r="NNY1690" s="34"/>
      <c r="NOF1690" s="35"/>
      <c r="NOG1690" s="34"/>
      <c r="NON1690" s="35"/>
      <c r="NOO1690" s="34"/>
      <c r="NOV1690" s="35"/>
      <c r="NOW1690" s="34"/>
      <c r="NPD1690" s="35"/>
      <c r="NPE1690" s="34"/>
      <c r="NPL1690" s="35"/>
      <c r="NPM1690" s="34"/>
      <c r="NPT1690" s="35"/>
      <c r="NPU1690" s="34"/>
      <c r="NQB1690" s="35"/>
      <c r="NQC1690" s="34"/>
      <c r="NQJ1690" s="35"/>
      <c r="NQK1690" s="34"/>
      <c r="NQR1690" s="35"/>
      <c r="NQS1690" s="34"/>
      <c r="NQZ1690" s="35"/>
      <c r="NRA1690" s="34"/>
      <c r="NRH1690" s="35"/>
      <c r="NRI1690" s="34"/>
      <c r="NRP1690" s="35"/>
      <c r="NRQ1690" s="34"/>
      <c r="NRX1690" s="35"/>
      <c r="NRY1690" s="34"/>
      <c r="NSF1690" s="35"/>
      <c r="NSG1690" s="34"/>
      <c r="NSN1690" s="35"/>
      <c r="NSO1690" s="34"/>
      <c r="NSV1690" s="35"/>
      <c r="NSW1690" s="34"/>
      <c r="NTD1690" s="35"/>
      <c r="NTE1690" s="34"/>
      <c r="NTL1690" s="35"/>
      <c r="NTM1690" s="34"/>
      <c r="NTT1690" s="35"/>
      <c r="NTU1690" s="34"/>
      <c r="NUB1690" s="35"/>
      <c r="NUC1690" s="34"/>
      <c r="NUJ1690" s="35"/>
      <c r="NUK1690" s="34"/>
      <c r="NUR1690" s="35"/>
      <c r="NUS1690" s="34"/>
      <c r="NUZ1690" s="35"/>
      <c r="NVA1690" s="34"/>
      <c r="NVH1690" s="35"/>
      <c r="NVI1690" s="34"/>
      <c r="NVP1690" s="35"/>
      <c r="NVQ1690" s="34"/>
      <c r="NVX1690" s="35"/>
      <c r="NVY1690" s="34"/>
      <c r="NWF1690" s="35"/>
      <c r="NWG1690" s="34"/>
      <c r="NWN1690" s="35"/>
      <c r="NWO1690" s="34"/>
      <c r="NWV1690" s="35"/>
      <c r="NWW1690" s="34"/>
      <c r="NXD1690" s="35"/>
      <c r="NXE1690" s="34"/>
      <c r="NXL1690" s="35"/>
      <c r="NXM1690" s="34"/>
      <c r="NXT1690" s="35"/>
      <c r="NXU1690" s="34"/>
      <c r="NYB1690" s="35"/>
      <c r="NYC1690" s="34"/>
      <c r="NYJ1690" s="35"/>
      <c r="NYK1690" s="34"/>
      <c r="NYR1690" s="35"/>
      <c r="NYS1690" s="34"/>
      <c r="NYZ1690" s="35"/>
      <c r="NZA1690" s="34"/>
      <c r="NZH1690" s="35"/>
      <c r="NZI1690" s="34"/>
      <c r="NZP1690" s="35"/>
      <c r="NZQ1690" s="34"/>
      <c r="NZX1690" s="35"/>
      <c r="NZY1690" s="34"/>
      <c r="OAF1690" s="35"/>
      <c r="OAG1690" s="34"/>
      <c r="OAN1690" s="35"/>
      <c r="OAO1690" s="34"/>
      <c r="OAV1690" s="35"/>
      <c r="OAW1690" s="34"/>
      <c r="OBD1690" s="35"/>
      <c r="OBE1690" s="34"/>
      <c r="OBL1690" s="35"/>
      <c r="OBM1690" s="34"/>
      <c r="OBT1690" s="35"/>
      <c r="OBU1690" s="34"/>
      <c r="OCB1690" s="35"/>
      <c r="OCC1690" s="34"/>
      <c r="OCJ1690" s="35"/>
      <c r="OCK1690" s="34"/>
      <c r="OCR1690" s="35"/>
      <c r="OCS1690" s="34"/>
      <c r="OCZ1690" s="35"/>
      <c r="ODA1690" s="34"/>
      <c r="ODH1690" s="35"/>
      <c r="ODI1690" s="34"/>
      <c r="ODP1690" s="35"/>
      <c r="ODQ1690" s="34"/>
      <c r="ODX1690" s="35"/>
      <c r="ODY1690" s="34"/>
      <c r="OEF1690" s="35"/>
      <c r="OEG1690" s="34"/>
      <c r="OEN1690" s="35"/>
      <c r="OEO1690" s="34"/>
      <c r="OEV1690" s="35"/>
      <c r="OEW1690" s="34"/>
      <c r="OFD1690" s="35"/>
      <c r="OFE1690" s="34"/>
      <c r="OFL1690" s="35"/>
      <c r="OFM1690" s="34"/>
      <c r="OFT1690" s="35"/>
      <c r="OFU1690" s="34"/>
      <c r="OGB1690" s="35"/>
      <c r="OGC1690" s="34"/>
      <c r="OGJ1690" s="35"/>
      <c r="OGK1690" s="34"/>
      <c r="OGR1690" s="35"/>
      <c r="OGS1690" s="34"/>
      <c r="OGZ1690" s="35"/>
      <c r="OHA1690" s="34"/>
      <c r="OHH1690" s="35"/>
      <c r="OHI1690" s="34"/>
      <c r="OHP1690" s="35"/>
      <c r="OHQ1690" s="34"/>
      <c r="OHX1690" s="35"/>
      <c r="OHY1690" s="34"/>
      <c r="OIF1690" s="35"/>
      <c r="OIG1690" s="34"/>
      <c r="OIN1690" s="35"/>
      <c r="OIO1690" s="34"/>
      <c r="OIV1690" s="35"/>
      <c r="OIW1690" s="34"/>
      <c r="OJD1690" s="35"/>
      <c r="OJE1690" s="34"/>
      <c r="OJL1690" s="35"/>
      <c r="OJM1690" s="34"/>
      <c r="OJT1690" s="35"/>
      <c r="OJU1690" s="34"/>
      <c r="OKB1690" s="35"/>
      <c r="OKC1690" s="34"/>
      <c r="OKJ1690" s="35"/>
      <c r="OKK1690" s="34"/>
      <c r="OKR1690" s="35"/>
      <c r="OKS1690" s="34"/>
      <c r="OKZ1690" s="35"/>
      <c r="OLA1690" s="34"/>
      <c r="OLH1690" s="35"/>
      <c r="OLI1690" s="34"/>
      <c r="OLP1690" s="35"/>
      <c r="OLQ1690" s="34"/>
      <c r="OLX1690" s="35"/>
      <c r="OLY1690" s="34"/>
      <c r="OMF1690" s="35"/>
      <c r="OMG1690" s="34"/>
      <c r="OMN1690" s="35"/>
      <c r="OMO1690" s="34"/>
      <c r="OMV1690" s="35"/>
      <c r="OMW1690" s="34"/>
      <c r="OND1690" s="35"/>
      <c r="ONE1690" s="34"/>
      <c r="ONL1690" s="35"/>
      <c r="ONM1690" s="34"/>
      <c r="ONT1690" s="35"/>
      <c r="ONU1690" s="34"/>
      <c r="OOB1690" s="35"/>
      <c r="OOC1690" s="34"/>
      <c r="OOJ1690" s="35"/>
      <c r="OOK1690" s="34"/>
      <c r="OOR1690" s="35"/>
      <c r="OOS1690" s="34"/>
      <c r="OOZ1690" s="35"/>
      <c r="OPA1690" s="34"/>
      <c r="OPH1690" s="35"/>
      <c r="OPI1690" s="34"/>
      <c r="OPP1690" s="35"/>
      <c r="OPQ1690" s="34"/>
      <c r="OPX1690" s="35"/>
      <c r="OPY1690" s="34"/>
      <c r="OQF1690" s="35"/>
      <c r="OQG1690" s="34"/>
      <c r="OQN1690" s="35"/>
      <c r="OQO1690" s="34"/>
      <c r="OQV1690" s="35"/>
      <c r="OQW1690" s="34"/>
      <c r="ORD1690" s="35"/>
      <c r="ORE1690" s="34"/>
      <c r="ORL1690" s="35"/>
      <c r="ORM1690" s="34"/>
      <c r="ORT1690" s="35"/>
      <c r="ORU1690" s="34"/>
      <c r="OSB1690" s="35"/>
      <c r="OSC1690" s="34"/>
      <c r="OSJ1690" s="35"/>
      <c r="OSK1690" s="34"/>
      <c r="OSR1690" s="35"/>
      <c r="OSS1690" s="34"/>
      <c r="OSZ1690" s="35"/>
      <c r="OTA1690" s="34"/>
      <c r="OTH1690" s="35"/>
      <c r="OTI1690" s="34"/>
      <c r="OTP1690" s="35"/>
      <c r="OTQ1690" s="34"/>
      <c r="OTX1690" s="35"/>
      <c r="OTY1690" s="34"/>
      <c r="OUF1690" s="35"/>
      <c r="OUG1690" s="34"/>
      <c r="OUN1690" s="35"/>
      <c r="OUO1690" s="34"/>
      <c r="OUV1690" s="35"/>
      <c r="OUW1690" s="34"/>
      <c r="OVD1690" s="35"/>
      <c r="OVE1690" s="34"/>
      <c r="OVL1690" s="35"/>
      <c r="OVM1690" s="34"/>
      <c r="OVT1690" s="35"/>
      <c r="OVU1690" s="34"/>
      <c r="OWB1690" s="35"/>
      <c r="OWC1690" s="34"/>
      <c r="OWJ1690" s="35"/>
      <c r="OWK1690" s="34"/>
      <c r="OWR1690" s="35"/>
      <c r="OWS1690" s="34"/>
      <c r="OWZ1690" s="35"/>
      <c r="OXA1690" s="34"/>
      <c r="OXH1690" s="35"/>
      <c r="OXI1690" s="34"/>
      <c r="OXP1690" s="35"/>
      <c r="OXQ1690" s="34"/>
      <c r="OXX1690" s="35"/>
      <c r="OXY1690" s="34"/>
      <c r="OYF1690" s="35"/>
      <c r="OYG1690" s="34"/>
      <c r="OYN1690" s="35"/>
      <c r="OYO1690" s="34"/>
      <c r="OYV1690" s="35"/>
      <c r="OYW1690" s="34"/>
      <c r="OZD1690" s="35"/>
      <c r="OZE1690" s="34"/>
      <c r="OZL1690" s="35"/>
      <c r="OZM1690" s="34"/>
      <c r="OZT1690" s="35"/>
      <c r="OZU1690" s="34"/>
      <c r="PAB1690" s="35"/>
      <c r="PAC1690" s="34"/>
      <c r="PAJ1690" s="35"/>
      <c r="PAK1690" s="34"/>
      <c r="PAR1690" s="35"/>
      <c r="PAS1690" s="34"/>
      <c r="PAZ1690" s="35"/>
      <c r="PBA1690" s="34"/>
      <c r="PBH1690" s="35"/>
      <c r="PBI1690" s="34"/>
      <c r="PBP1690" s="35"/>
      <c r="PBQ1690" s="34"/>
      <c r="PBX1690" s="35"/>
      <c r="PBY1690" s="34"/>
      <c r="PCF1690" s="35"/>
      <c r="PCG1690" s="34"/>
      <c r="PCN1690" s="35"/>
      <c r="PCO1690" s="34"/>
      <c r="PCV1690" s="35"/>
      <c r="PCW1690" s="34"/>
      <c r="PDD1690" s="35"/>
      <c r="PDE1690" s="34"/>
      <c r="PDL1690" s="35"/>
      <c r="PDM1690" s="34"/>
      <c r="PDT1690" s="35"/>
      <c r="PDU1690" s="34"/>
      <c r="PEB1690" s="35"/>
      <c r="PEC1690" s="34"/>
      <c r="PEJ1690" s="35"/>
      <c r="PEK1690" s="34"/>
      <c r="PER1690" s="35"/>
      <c r="PES1690" s="34"/>
      <c r="PEZ1690" s="35"/>
      <c r="PFA1690" s="34"/>
      <c r="PFH1690" s="35"/>
      <c r="PFI1690" s="34"/>
      <c r="PFP1690" s="35"/>
      <c r="PFQ1690" s="34"/>
      <c r="PFX1690" s="35"/>
      <c r="PFY1690" s="34"/>
      <c r="PGF1690" s="35"/>
      <c r="PGG1690" s="34"/>
      <c r="PGN1690" s="35"/>
      <c r="PGO1690" s="34"/>
      <c r="PGV1690" s="35"/>
      <c r="PGW1690" s="34"/>
      <c r="PHD1690" s="35"/>
      <c r="PHE1690" s="34"/>
      <c r="PHL1690" s="35"/>
      <c r="PHM1690" s="34"/>
      <c r="PHT1690" s="35"/>
      <c r="PHU1690" s="34"/>
      <c r="PIB1690" s="35"/>
      <c r="PIC1690" s="34"/>
      <c r="PIJ1690" s="35"/>
      <c r="PIK1690" s="34"/>
      <c r="PIR1690" s="35"/>
      <c r="PIS1690" s="34"/>
      <c r="PIZ1690" s="35"/>
      <c r="PJA1690" s="34"/>
      <c r="PJH1690" s="35"/>
      <c r="PJI1690" s="34"/>
      <c r="PJP1690" s="35"/>
      <c r="PJQ1690" s="34"/>
      <c r="PJX1690" s="35"/>
      <c r="PJY1690" s="34"/>
      <c r="PKF1690" s="35"/>
      <c r="PKG1690" s="34"/>
      <c r="PKN1690" s="35"/>
      <c r="PKO1690" s="34"/>
      <c r="PKV1690" s="35"/>
      <c r="PKW1690" s="34"/>
      <c r="PLD1690" s="35"/>
      <c r="PLE1690" s="34"/>
      <c r="PLL1690" s="35"/>
      <c r="PLM1690" s="34"/>
      <c r="PLT1690" s="35"/>
      <c r="PLU1690" s="34"/>
      <c r="PMB1690" s="35"/>
      <c r="PMC1690" s="34"/>
      <c r="PMJ1690" s="35"/>
      <c r="PMK1690" s="34"/>
      <c r="PMR1690" s="35"/>
      <c r="PMS1690" s="34"/>
      <c r="PMZ1690" s="35"/>
      <c r="PNA1690" s="34"/>
      <c r="PNH1690" s="35"/>
      <c r="PNI1690" s="34"/>
      <c r="PNP1690" s="35"/>
      <c r="PNQ1690" s="34"/>
      <c r="PNX1690" s="35"/>
      <c r="PNY1690" s="34"/>
      <c r="POF1690" s="35"/>
      <c r="POG1690" s="34"/>
      <c r="PON1690" s="35"/>
      <c r="POO1690" s="34"/>
      <c r="POV1690" s="35"/>
      <c r="POW1690" s="34"/>
      <c r="PPD1690" s="35"/>
      <c r="PPE1690" s="34"/>
      <c r="PPL1690" s="35"/>
      <c r="PPM1690" s="34"/>
      <c r="PPT1690" s="35"/>
      <c r="PPU1690" s="34"/>
      <c r="PQB1690" s="35"/>
      <c r="PQC1690" s="34"/>
      <c r="PQJ1690" s="35"/>
      <c r="PQK1690" s="34"/>
      <c r="PQR1690" s="35"/>
      <c r="PQS1690" s="34"/>
      <c r="PQZ1690" s="35"/>
      <c r="PRA1690" s="34"/>
      <c r="PRH1690" s="35"/>
      <c r="PRI1690" s="34"/>
      <c r="PRP1690" s="35"/>
      <c r="PRQ1690" s="34"/>
      <c r="PRX1690" s="35"/>
      <c r="PRY1690" s="34"/>
      <c r="PSF1690" s="35"/>
      <c r="PSG1690" s="34"/>
      <c r="PSN1690" s="35"/>
      <c r="PSO1690" s="34"/>
      <c r="PSV1690" s="35"/>
      <c r="PSW1690" s="34"/>
      <c r="PTD1690" s="35"/>
      <c r="PTE1690" s="34"/>
      <c r="PTL1690" s="35"/>
      <c r="PTM1690" s="34"/>
      <c r="PTT1690" s="35"/>
      <c r="PTU1690" s="34"/>
      <c r="PUB1690" s="35"/>
      <c r="PUC1690" s="34"/>
      <c r="PUJ1690" s="35"/>
      <c r="PUK1690" s="34"/>
      <c r="PUR1690" s="35"/>
      <c r="PUS1690" s="34"/>
      <c r="PUZ1690" s="35"/>
      <c r="PVA1690" s="34"/>
      <c r="PVH1690" s="35"/>
      <c r="PVI1690" s="34"/>
      <c r="PVP1690" s="35"/>
      <c r="PVQ1690" s="34"/>
      <c r="PVX1690" s="35"/>
      <c r="PVY1690" s="34"/>
      <c r="PWF1690" s="35"/>
      <c r="PWG1690" s="34"/>
      <c r="PWN1690" s="35"/>
      <c r="PWO1690" s="34"/>
      <c r="PWV1690" s="35"/>
      <c r="PWW1690" s="34"/>
      <c r="PXD1690" s="35"/>
      <c r="PXE1690" s="34"/>
      <c r="PXL1690" s="35"/>
      <c r="PXM1690" s="34"/>
      <c r="PXT1690" s="35"/>
      <c r="PXU1690" s="34"/>
      <c r="PYB1690" s="35"/>
      <c r="PYC1690" s="34"/>
      <c r="PYJ1690" s="35"/>
      <c r="PYK1690" s="34"/>
      <c r="PYR1690" s="35"/>
      <c r="PYS1690" s="34"/>
      <c r="PYZ1690" s="35"/>
      <c r="PZA1690" s="34"/>
      <c r="PZH1690" s="35"/>
      <c r="PZI1690" s="34"/>
      <c r="PZP1690" s="35"/>
      <c r="PZQ1690" s="34"/>
      <c r="PZX1690" s="35"/>
      <c r="PZY1690" s="34"/>
      <c r="QAF1690" s="35"/>
      <c r="QAG1690" s="34"/>
      <c r="QAN1690" s="35"/>
      <c r="QAO1690" s="34"/>
      <c r="QAV1690" s="35"/>
      <c r="QAW1690" s="34"/>
      <c r="QBD1690" s="35"/>
      <c r="QBE1690" s="34"/>
      <c r="QBL1690" s="35"/>
      <c r="QBM1690" s="34"/>
      <c r="QBT1690" s="35"/>
      <c r="QBU1690" s="34"/>
      <c r="QCB1690" s="35"/>
      <c r="QCC1690" s="34"/>
      <c r="QCJ1690" s="35"/>
      <c r="QCK1690" s="34"/>
      <c r="QCR1690" s="35"/>
      <c r="QCS1690" s="34"/>
      <c r="QCZ1690" s="35"/>
      <c r="QDA1690" s="34"/>
      <c r="QDH1690" s="35"/>
      <c r="QDI1690" s="34"/>
      <c r="QDP1690" s="35"/>
      <c r="QDQ1690" s="34"/>
      <c r="QDX1690" s="35"/>
      <c r="QDY1690" s="34"/>
      <c r="QEF1690" s="35"/>
      <c r="QEG1690" s="34"/>
      <c r="QEN1690" s="35"/>
      <c r="QEO1690" s="34"/>
      <c r="QEV1690" s="35"/>
      <c r="QEW1690" s="34"/>
      <c r="QFD1690" s="35"/>
      <c r="QFE1690" s="34"/>
      <c r="QFL1690" s="35"/>
      <c r="QFM1690" s="34"/>
      <c r="QFT1690" s="35"/>
      <c r="QFU1690" s="34"/>
      <c r="QGB1690" s="35"/>
      <c r="QGC1690" s="34"/>
      <c r="QGJ1690" s="35"/>
      <c r="QGK1690" s="34"/>
      <c r="QGR1690" s="35"/>
      <c r="QGS1690" s="34"/>
      <c r="QGZ1690" s="35"/>
      <c r="QHA1690" s="34"/>
      <c r="QHH1690" s="35"/>
      <c r="QHI1690" s="34"/>
      <c r="QHP1690" s="35"/>
      <c r="QHQ1690" s="34"/>
      <c r="QHX1690" s="35"/>
      <c r="QHY1690" s="34"/>
      <c r="QIF1690" s="35"/>
      <c r="QIG1690" s="34"/>
      <c r="QIN1690" s="35"/>
      <c r="QIO1690" s="34"/>
      <c r="QIV1690" s="35"/>
      <c r="QIW1690" s="34"/>
      <c r="QJD1690" s="35"/>
      <c r="QJE1690" s="34"/>
      <c r="QJL1690" s="35"/>
      <c r="QJM1690" s="34"/>
      <c r="QJT1690" s="35"/>
      <c r="QJU1690" s="34"/>
      <c r="QKB1690" s="35"/>
      <c r="QKC1690" s="34"/>
      <c r="QKJ1690" s="35"/>
      <c r="QKK1690" s="34"/>
      <c r="QKR1690" s="35"/>
      <c r="QKS1690" s="34"/>
      <c r="QKZ1690" s="35"/>
      <c r="QLA1690" s="34"/>
      <c r="QLH1690" s="35"/>
      <c r="QLI1690" s="34"/>
      <c r="QLP1690" s="35"/>
      <c r="QLQ1690" s="34"/>
      <c r="QLX1690" s="35"/>
      <c r="QLY1690" s="34"/>
      <c r="QMF1690" s="35"/>
      <c r="QMG1690" s="34"/>
      <c r="QMN1690" s="35"/>
      <c r="QMO1690" s="34"/>
      <c r="QMV1690" s="35"/>
      <c r="QMW1690" s="34"/>
      <c r="QND1690" s="35"/>
      <c r="QNE1690" s="34"/>
      <c r="QNL1690" s="35"/>
      <c r="QNM1690" s="34"/>
      <c r="QNT1690" s="35"/>
      <c r="QNU1690" s="34"/>
      <c r="QOB1690" s="35"/>
      <c r="QOC1690" s="34"/>
      <c r="QOJ1690" s="35"/>
      <c r="QOK1690" s="34"/>
      <c r="QOR1690" s="35"/>
      <c r="QOS1690" s="34"/>
      <c r="QOZ1690" s="35"/>
      <c r="QPA1690" s="34"/>
      <c r="QPH1690" s="35"/>
      <c r="QPI1690" s="34"/>
      <c r="QPP1690" s="35"/>
      <c r="QPQ1690" s="34"/>
      <c r="QPX1690" s="35"/>
      <c r="QPY1690" s="34"/>
      <c r="QQF1690" s="35"/>
      <c r="QQG1690" s="34"/>
      <c r="QQN1690" s="35"/>
      <c r="QQO1690" s="34"/>
      <c r="QQV1690" s="35"/>
      <c r="QQW1690" s="34"/>
      <c r="QRD1690" s="35"/>
      <c r="QRE1690" s="34"/>
      <c r="QRL1690" s="35"/>
      <c r="QRM1690" s="34"/>
      <c r="QRT1690" s="35"/>
      <c r="QRU1690" s="34"/>
      <c r="QSB1690" s="35"/>
      <c r="QSC1690" s="34"/>
      <c r="QSJ1690" s="35"/>
      <c r="QSK1690" s="34"/>
      <c r="QSR1690" s="35"/>
      <c r="QSS1690" s="34"/>
      <c r="QSZ1690" s="35"/>
      <c r="QTA1690" s="34"/>
      <c r="QTH1690" s="35"/>
      <c r="QTI1690" s="34"/>
      <c r="QTP1690" s="35"/>
      <c r="QTQ1690" s="34"/>
      <c r="QTX1690" s="35"/>
      <c r="QTY1690" s="34"/>
      <c r="QUF1690" s="35"/>
      <c r="QUG1690" s="34"/>
      <c r="QUN1690" s="35"/>
      <c r="QUO1690" s="34"/>
      <c r="QUV1690" s="35"/>
      <c r="QUW1690" s="34"/>
      <c r="QVD1690" s="35"/>
      <c r="QVE1690" s="34"/>
      <c r="QVL1690" s="35"/>
      <c r="QVM1690" s="34"/>
      <c r="QVT1690" s="35"/>
      <c r="QVU1690" s="34"/>
      <c r="QWB1690" s="35"/>
      <c r="QWC1690" s="34"/>
      <c r="QWJ1690" s="35"/>
      <c r="QWK1690" s="34"/>
      <c r="QWR1690" s="35"/>
      <c r="QWS1690" s="34"/>
      <c r="QWZ1690" s="35"/>
      <c r="QXA1690" s="34"/>
      <c r="QXH1690" s="35"/>
      <c r="QXI1690" s="34"/>
      <c r="QXP1690" s="35"/>
      <c r="QXQ1690" s="34"/>
      <c r="QXX1690" s="35"/>
      <c r="QXY1690" s="34"/>
      <c r="QYF1690" s="35"/>
      <c r="QYG1690" s="34"/>
      <c r="QYN1690" s="35"/>
      <c r="QYO1690" s="34"/>
      <c r="QYV1690" s="35"/>
      <c r="QYW1690" s="34"/>
      <c r="QZD1690" s="35"/>
      <c r="QZE1690" s="34"/>
      <c r="QZL1690" s="35"/>
      <c r="QZM1690" s="34"/>
      <c r="QZT1690" s="35"/>
      <c r="QZU1690" s="34"/>
      <c r="RAB1690" s="35"/>
      <c r="RAC1690" s="34"/>
      <c r="RAJ1690" s="35"/>
      <c r="RAK1690" s="34"/>
      <c r="RAR1690" s="35"/>
      <c r="RAS1690" s="34"/>
      <c r="RAZ1690" s="35"/>
      <c r="RBA1690" s="34"/>
      <c r="RBH1690" s="35"/>
      <c r="RBI1690" s="34"/>
      <c r="RBP1690" s="35"/>
      <c r="RBQ1690" s="34"/>
      <c r="RBX1690" s="35"/>
      <c r="RBY1690" s="34"/>
      <c r="RCF1690" s="35"/>
      <c r="RCG1690" s="34"/>
      <c r="RCN1690" s="35"/>
      <c r="RCO1690" s="34"/>
      <c r="RCV1690" s="35"/>
      <c r="RCW1690" s="34"/>
      <c r="RDD1690" s="35"/>
      <c r="RDE1690" s="34"/>
      <c r="RDL1690" s="35"/>
      <c r="RDM1690" s="34"/>
      <c r="RDT1690" s="35"/>
      <c r="RDU1690" s="34"/>
      <c r="REB1690" s="35"/>
      <c r="REC1690" s="34"/>
      <c r="REJ1690" s="35"/>
      <c r="REK1690" s="34"/>
      <c r="RER1690" s="35"/>
      <c r="RES1690" s="34"/>
      <c r="REZ1690" s="35"/>
      <c r="RFA1690" s="34"/>
      <c r="RFH1690" s="35"/>
      <c r="RFI1690" s="34"/>
      <c r="RFP1690" s="35"/>
      <c r="RFQ1690" s="34"/>
      <c r="RFX1690" s="35"/>
      <c r="RFY1690" s="34"/>
      <c r="RGF1690" s="35"/>
      <c r="RGG1690" s="34"/>
      <c r="RGN1690" s="35"/>
      <c r="RGO1690" s="34"/>
      <c r="RGV1690" s="35"/>
      <c r="RGW1690" s="34"/>
      <c r="RHD1690" s="35"/>
      <c r="RHE1690" s="34"/>
      <c r="RHL1690" s="35"/>
      <c r="RHM1690" s="34"/>
      <c r="RHT1690" s="35"/>
      <c r="RHU1690" s="34"/>
      <c r="RIB1690" s="35"/>
      <c r="RIC1690" s="34"/>
      <c r="RIJ1690" s="35"/>
      <c r="RIK1690" s="34"/>
      <c r="RIR1690" s="35"/>
      <c r="RIS1690" s="34"/>
      <c r="RIZ1690" s="35"/>
      <c r="RJA1690" s="34"/>
      <c r="RJH1690" s="35"/>
      <c r="RJI1690" s="34"/>
      <c r="RJP1690" s="35"/>
      <c r="RJQ1690" s="34"/>
      <c r="RJX1690" s="35"/>
      <c r="RJY1690" s="34"/>
      <c r="RKF1690" s="35"/>
      <c r="RKG1690" s="34"/>
      <c r="RKN1690" s="35"/>
      <c r="RKO1690" s="34"/>
      <c r="RKV1690" s="35"/>
      <c r="RKW1690" s="34"/>
      <c r="RLD1690" s="35"/>
      <c r="RLE1690" s="34"/>
      <c r="RLL1690" s="35"/>
      <c r="RLM1690" s="34"/>
      <c r="RLT1690" s="35"/>
      <c r="RLU1690" s="34"/>
      <c r="RMB1690" s="35"/>
      <c r="RMC1690" s="34"/>
      <c r="RMJ1690" s="35"/>
      <c r="RMK1690" s="34"/>
      <c r="RMR1690" s="35"/>
      <c r="RMS1690" s="34"/>
      <c r="RMZ1690" s="35"/>
      <c r="RNA1690" s="34"/>
      <c r="RNH1690" s="35"/>
      <c r="RNI1690" s="34"/>
      <c r="RNP1690" s="35"/>
      <c r="RNQ1690" s="34"/>
      <c r="RNX1690" s="35"/>
      <c r="RNY1690" s="34"/>
      <c r="ROF1690" s="35"/>
      <c r="ROG1690" s="34"/>
      <c r="RON1690" s="35"/>
      <c r="ROO1690" s="34"/>
      <c r="ROV1690" s="35"/>
      <c r="ROW1690" s="34"/>
      <c r="RPD1690" s="35"/>
      <c r="RPE1690" s="34"/>
      <c r="RPL1690" s="35"/>
      <c r="RPM1690" s="34"/>
      <c r="RPT1690" s="35"/>
      <c r="RPU1690" s="34"/>
      <c r="RQB1690" s="35"/>
      <c r="RQC1690" s="34"/>
      <c r="RQJ1690" s="35"/>
      <c r="RQK1690" s="34"/>
      <c r="RQR1690" s="35"/>
      <c r="RQS1690" s="34"/>
      <c r="RQZ1690" s="35"/>
      <c r="RRA1690" s="34"/>
      <c r="RRH1690" s="35"/>
      <c r="RRI1690" s="34"/>
      <c r="RRP1690" s="35"/>
      <c r="RRQ1690" s="34"/>
      <c r="RRX1690" s="35"/>
      <c r="RRY1690" s="34"/>
      <c r="RSF1690" s="35"/>
      <c r="RSG1690" s="34"/>
      <c r="RSN1690" s="35"/>
      <c r="RSO1690" s="34"/>
      <c r="RSV1690" s="35"/>
      <c r="RSW1690" s="34"/>
      <c r="RTD1690" s="35"/>
      <c r="RTE1690" s="34"/>
      <c r="RTL1690" s="35"/>
      <c r="RTM1690" s="34"/>
      <c r="RTT1690" s="35"/>
      <c r="RTU1690" s="34"/>
      <c r="RUB1690" s="35"/>
      <c r="RUC1690" s="34"/>
      <c r="RUJ1690" s="35"/>
      <c r="RUK1690" s="34"/>
      <c r="RUR1690" s="35"/>
      <c r="RUS1690" s="34"/>
      <c r="RUZ1690" s="35"/>
      <c r="RVA1690" s="34"/>
      <c r="RVH1690" s="35"/>
      <c r="RVI1690" s="34"/>
      <c r="RVP1690" s="35"/>
      <c r="RVQ1690" s="34"/>
      <c r="RVX1690" s="35"/>
      <c r="RVY1690" s="34"/>
      <c r="RWF1690" s="35"/>
      <c r="RWG1690" s="34"/>
      <c r="RWN1690" s="35"/>
      <c r="RWO1690" s="34"/>
      <c r="RWV1690" s="35"/>
      <c r="RWW1690" s="34"/>
      <c r="RXD1690" s="35"/>
      <c r="RXE1690" s="34"/>
      <c r="RXL1690" s="35"/>
      <c r="RXM1690" s="34"/>
      <c r="RXT1690" s="35"/>
      <c r="RXU1690" s="34"/>
      <c r="RYB1690" s="35"/>
      <c r="RYC1690" s="34"/>
      <c r="RYJ1690" s="35"/>
      <c r="RYK1690" s="34"/>
      <c r="RYR1690" s="35"/>
      <c r="RYS1690" s="34"/>
      <c r="RYZ1690" s="35"/>
      <c r="RZA1690" s="34"/>
      <c r="RZH1690" s="35"/>
      <c r="RZI1690" s="34"/>
      <c r="RZP1690" s="35"/>
      <c r="RZQ1690" s="34"/>
      <c r="RZX1690" s="35"/>
      <c r="RZY1690" s="34"/>
      <c r="SAF1690" s="35"/>
      <c r="SAG1690" s="34"/>
      <c r="SAN1690" s="35"/>
      <c r="SAO1690" s="34"/>
      <c r="SAV1690" s="35"/>
      <c r="SAW1690" s="34"/>
      <c r="SBD1690" s="35"/>
      <c r="SBE1690" s="34"/>
      <c r="SBL1690" s="35"/>
      <c r="SBM1690" s="34"/>
      <c r="SBT1690" s="35"/>
      <c r="SBU1690" s="34"/>
      <c r="SCB1690" s="35"/>
      <c r="SCC1690" s="34"/>
      <c r="SCJ1690" s="35"/>
      <c r="SCK1690" s="34"/>
      <c r="SCR1690" s="35"/>
      <c r="SCS1690" s="34"/>
      <c r="SCZ1690" s="35"/>
      <c r="SDA1690" s="34"/>
      <c r="SDH1690" s="35"/>
      <c r="SDI1690" s="34"/>
      <c r="SDP1690" s="35"/>
      <c r="SDQ1690" s="34"/>
      <c r="SDX1690" s="35"/>
      <c r="SDY1690" s="34"/>
      <c r="SEF1690" s="35"/>
      <c r="SEG1690" s="34"/>
      <c r="SEN1690" s="35"/>
      <c r="SEO1690" s="34"/>
      <c r="SEV1690" s="35"/>
      <c r="SEW1690" s="34"/>
      <c r="SFD1690" s="35"/>
      <c r="SFE1690" s="34"/>
      <c r="SFL1690" s="35"/>
      <c r="SFM1690" s="34"/>
      <c r="SFT1690" s="35"/>
      <c r="SFU1690" s="34"/>
      <c r="SGB1690" s="35"/>
      <c r="SGC1690" s="34"/>
      <c r="SGJ1690" s="35"/>
      <c r="SGK1690" s="34"/>
      <c r="SGR1690" s="35"/>
      <c r="SGS1690" s="34"/>
      <c r="SGZ1690" s="35"/>
      <c r="SHA1690" s="34"/>
      <c r="SHH1690" s="35"/>
      <c r="SHI1690" s="34"/>
      <c r="SHP1690" s="35"/>
      <c r="SHQ1690" s="34"/>
      <c r="SHX1690" s="35"/>
      <c r="SHY1690" s="34"/>
      <c r="SIF1690" s="35"/>
      <c r="SIG1690" s="34"/>
      <c r="SIN1690" s="35"/>
      <c r="SIO1690" s="34"/>
      <c r="SIV1690" s="35"/>
      <c r="SIW1690" s="34"/>
      <c r="SJD1690" s="35"/>
      <c r="SJE1690" s="34"/>
      <c r="SJL1690" s="35"/>
      <c r="SJM1690" s="34"/>
      <c r="SJT1690" s="35"/>
      <c r="SJU1690" s="34"/>
      <c r="SKB1690" s="35"/>
      <c r="SKC1690" s="34"/>
      <c r="SKJ1690" s="35"/>
      <c r="SKK1690" s="34"/>
      <c r="SKR1690" s="35"/>
      <c r="SKS1690" s="34"/>
      <c r="SKZ1690" s="35"/>
      <c r="SLA1690" s="34"/>
      <c r="SLH1690" s="35"/>
      <c r="SLI1690" s="34"/>
      <c r="SLP1690" s="35"/>
      <c r="SLQ1690" s="34"/>
      <c r="SLX1690" s="35"/>
      <c r="SLY1690" s="34"/>
      <c r="SMF1690" s="35"/>
      <c r="SMG1690" s="34"/>
      <c r="SMN1690" s="35"/>
      <c r="SMO1690" s="34"/>
      <c r="SMV1690" s="35"/>
      <c r="SMW1690" s="34"/>
      <c r="SND1690" s="35"/>
      <c r="SNE1690" s="34"/>
      <c r="SNL1690" s="35"/>
      <c r="SNM1690" s="34"/>
      <c r="SNT1690" s="35"/>
      <c r="SNU1690" s="34"/>
      <c r="SOB1690" s="35"/>
      <c r="SOC1690" s="34"/>
      <c r="SOJ1690" s="35"/>
      <c r="SOK1690" s="34"/>
      <c r="SOR1690" s="35"/>
      <c r="SOS1690" s="34"/>
      <c r="SOZ1690" s="35"/>
      <c r="SPA1690" s="34"/>
      <c r="SPH1690" s="35"/>
      <c r="SPI1690" s="34"/>
      <c r="SPP1690" s="35"/>
      <c r="SPQ1690" s="34"/>
      <c r="SPX1690" s="35"/>
      <c r="SPY1690" s="34"/>
      <c r="SQF1690" s="35"/>
      <c r="SQG1690" s="34"/>
      <c r="SQN1690" s="35"/>
      <c r="SQO1690" s="34"/>
      <c r="SQV1690" s="35"/>
      <c r="SQW1690" s="34"/>
      <c r="SRD1690" s="35"/>
      <c r="SRE1690" s="34"/>
      <c r="SRL1690" s="35"/>
      <c r="SRM1690" s="34"/>
      <c r="SRT1690" s="35"/>
      <c r="SRU1690" s="34"/>
      <c r="SSB1690" s="35"/>
      <c r="SSC1690" s="34"/>
      <c r="SSJ1690" s="35"/>
      <c r="SSK1690" s="34"/>
      <c r="SSR1690" s="35"/>
      <c r="SSS1690" s="34"/>
      <c r="SSZ1690" s="35"/>
      <c r="STA1690" s="34"/>
      <c r="STH1690" s="35"/>
      <c r="STI1690" s="34"/>
      <c r="STP1690" s="35"/>
      <c r="STQ1690" s="34"/>
      <c r="STX1690" s="35"/>
      <c r="STY1690" s="34"/>
      <c r="SUF1690" s="35"/>
      <c r="SUG1690" s="34"/>
      <c r="SUN1690" s="35"/>
      <c r="SUO1690" s="34"/>
      <c r="SUV1690" s="35"/>
      <c r="SUW1690" s="34"/>
      <c r="SVD1690" s="35"/>
      <c r="SVE1690" s="34"/>
      <c r="SVL1690" s="35"/>
      <c r="SVM1690" s="34"/>
      <c r="SVT1690" s="35"/>
      <c r="SVU1690" s="34"/>
      <c r="SWB1690" s="35"/>
      <c r="SWC1690" s="34"/>
      <c r="SWJ1690" s="35"/>
      <c r="SWK1690" s="34"/>
      <c r="SWR1690" s="35"/>
      <c r="SWS1690" s="34"/>
      <c r="SWZ1690" s="35"/>
      <c r="SXA1690" s="34"/>
      <c r="SXH1690" s="35"/>
      <c r="SXI1690" s="34"/>
      <c r="SXP1690" s="35"/>
      <c r="SXQ1690" s="34"/>
      <c r="SXX1690" s="35"/>
      <c r="SXY1690" s="34"/>
      <c r="SYF1690" s="35"/>
      <c r="SYG1690" s="34"/>
      <c r="SYN1690" s="35"/>
      <c r="SYO1690" s="34"/>
      <c r="SYV1690" s="35"/>
      <c r="SYW1690" s="34"/>
      <c r="SZD1690" s="35"/>
      <c r="SZE1690" s="34"/>
      <c r="SZL1690" s="35"/>
      <c r="SZM1690" s="34"/>
      <c r="SZT1690" s="35"/>
      <c r="SZU1690" s="34"/>
      <c r="TAB1690" s="35"/>
      <c r="TAC1690" s="34"/>
      <c r="TAJ1690" s="35"/>
      <c r="TAK1690" s="34"/>
      <c r="TAR1690" s="35"/>
      <c r="TAS1690" s="34"/>
      <c r="TAZ1690" s="35"/>
      <c r="TBA1690" s="34"/>
      <c r="TBH1690" s="35"/>
      <c r="TBI1690" s="34"/>
      <c r="TBP1690" s="35"/>
      <c r="TBQ1690" s="34"/>
      <c r="TBX1690" s="35"/>
      <c r="TBY1690" s="34"/>
      <c r="TCF1690" s="35"/>
      <c r="TCG1690" s="34"/>
      <c r="TCN1690" s="35"/>
      <c r="TCO1690" s="34"/>
      <c r="TCV1690" s="35"/>
      <c r="TCW1690" s="34"/>
      <c r="TDD1690" s="35"/>
      <c r="TDE1690" s="34"/>
      <c r="TDL1690" s="35"/>
      <c r="TDM1690" s="34"/>
      <c r="TDT1690" s="35"/>
      <c r="TDU1690" s="34"/>
      <c r="TEB1690" s="35"/>
      <c r="TEC1690" s="34"/>
      <c r="TEJ1690" s="35"/>
      <c r="TEK1690" s="34"/>
      <c r="TER1690" s="35"/>
      <c r="TES1690" s="34"/>
      <c r="TEZ1690" s="35"/>
      <c r="TFA1690" s="34"/>
      <c r="TFH1690" s="35"/>
      <c r="TFI1690" s="34"/>
      <c r="TFP1690" s="35"/>
      <c r="TFQ1690" s="34"/>
      <c r="TFX1690" s="35"/>
      <c r="TFY1690" s="34"/>
      <c r="TGF1690" s="35"/>
      <c r="TGG1690" s="34"/>
      <c r="TGN1690" s="35"/>
      <c r="TGO1690" s="34"/>
      <c r="TGV1690" s="35"/>
      <c r="TGW1690" s="34"/>
      <c r="THD1690" s="35"/>
      <c r="THE1690" s="34"/>
      <c r="THL1690" s="35"/>
      <c r="THM1690" s="34"/>
      <c r="THT1690" s="35"/>
      <c r="THU1690" s="34"/>
      <c r="TIB1690" s="35"/>
      <c r="TIC1690" s="34"/>
      <c r="TIJ1690" s="35"/>
      <c r="TIK1690" s="34"/>
      <c r="TIR1690" s="35"/>
      <c r="TIS1690" s="34"/>
      <c r="TIZ1690" s="35"/>
      <c r="TJA1690" s="34"/>
      <c r="TJH1690" s="35"/>
      <c r="TJI1690" s="34"/>
      <c r="TJP1690" s="35"/>
      <c r="TJQ1690" s="34"/>
      <c r="TJX1690" s="35"/>
      <c r="TJY1690" s="34"/>
      <c r="TKF1690" s="35"/>
      <c r="TKG1690" s="34"/>
      <c r="TKN1690" s="35"/>
      <c r="TKO1690" s="34"/>
      <c r="TKV1690" s="35"/>
      <c r="TKW1690" s="34"/>
      <c r="TLD1690" s="35"/>
      <c r="TLE1690" s="34"/>
      <c r="TLL1690" s="35"/>
      <c r="TLM1690" s="34"/>
      <c r="TLT1690" s="35"/>
      <c r="TLU1690" s="34"/>
      <c r="TMB1690" s="35"/>
      <c r="TMC1690" s="34"/>
      <c r="TMJ1690" s="35"/>
      <c r="TMK1690" s="34"/>
      <c r="TMR1690" s="35"/>
      <c r="TMS1690" s="34"/>
      <c r="TMZ1690" s="35"/>
      <c r="TNA1690" s="34"/>
      <c r="TNH1690" s="35"/>
      <c r="TNI1690" s="34"/>
      <c r="TNP1690" s="35"/>
      <c r="TNQ1690" s="34"/>
      <c r="TNX1690" s="35"/>
      <c r="TNY1690" s="34"/>
      <c r="TOF1690" s="35"/>
      <c r="TOG1690" s="34"/>
      <c r="TON1690" s="35"/>
      <c r="TOO1690" s="34"/>
      <c r="TOV1690" s="35"/>
      <c r="TOW1690" s="34"/>
      <c r="TPD1690" s="35"/>
      <c r="TPE1690" s="34"/>
      <c r="TPL1690" s="35"/>
      <c r="TPM1690" s="34"/>
      <c r="TPT1690" s="35"/>
      <c r="TPU1690" s="34"/>
      <c r="TQB1690" s="35"/>
      <c r="TQC1690" s="34"/>
      <c r="TQJ1690" s="35"/>
      <c r="TQK1690" s="34"/>
      <c r="TQR1690" s="35"/>
      <c r="TQS1690" s="34"/>
      <c r="TQZ1690" s="35"/>
      <c r="TRA1690" s="34"/>
      <c r="TRH1690" s="35"/>
      <c r="TRI1690" s="34"/>
      <c r="TRP1690" s="35"/>
      <c r="TRQ1690" s="34"/>
      <c r="TRX1690" s="35"/>
      <c r="TRY1690" s="34"/>
      <c r="TSF1690" s="35"/>
      <c r="TSG1690" s="34"/>
      <c r="TSN1690" s="35"/>
      <c r="TSO1690" s="34"/>
      <c r="TSV1690" s="35"/>
      <c r="TSW1690" s="34"/>
      <c r="TTD1690" s="35"/>
      <c r="TTE1690" s="34"/>
      <c r="TTL1690" s="35"/>
      <c r="TTM1690" s="34"/>
      <c r="TTT1690" s="35"/>
      <c r="TTU1690" s="34"/>
      <c r="TUB1690" s="35"/>
      <c r="TUC1690" s="34"/>
      <c r="TUJ1690" s="35"/>
      <c r="TUK1690" s="34"/>
      <c r="TUR1690" s="35"/>
      <c r="TUS1690" s="34"/>
      <c r="TUZ1690" s="35"/>
      <c r="TVA1690" s="34"/>
      <c r="TVH1690" s="35"/>
      <c r="TVI1690" s="34"/>
      <c r="TVP1690" s="35"/>
      <c r="TVQ1690" s="34"/>
      <c r="TVX1690" s="35"/>
      <c r="TVY1690" s="34"/>
      <c r="TWF1690" s="35"/>
      <c r="TWG1690" s="34"/>
      <c r="TWN1690" s="35"/>
      <c r="TWO1690" s="34"/>
      <c r="TWV1690" s="35"/>
      <c r="TWW1690" s="34"/>
      <c r="TXD1690" s="35"/>
      <c r="TXE1690" s="34"/>
      <c r="TXL1690" s="35"/>
      <c r="TXM1690" s="34"/>
      <c r="TXT1690" s="35"/>
      <c r="TXU1690" s="34"/>
      <c r="TYB1690" s="35"/>
      <c r="TYC1690" s="34"/>
      <c r="TYJ1690" s="35"/>
      <c r="TYK1690" s="34"/>
      <c r="TYR1690" s="35"/>
      <c r="TYS1690" s="34"/>
      <c r="TYZ1690" s="35"/>
      <c r="TZA1690" s="34"/>
      <c r="TZH1690" s="35"/>
      <c r="TZI1690" s="34"/>
      <c r="TZP1690" s="35"/>
      <c r="TZQ1690" s="34"/>
      <c r="TZX1690" s="35"/>
      <c r="TZY1690" s="34"/>
      <c r="UAF1690" s="35"/>
      <c r="UAG1690" s="34"/>
      <c r="UAN1690" s="35"/>
      <c r="UAO1690" s="34"/>
      <c r="UAV1690" s="35"/>
      <c r="UAW1690" s="34"/>
      <c r="UBD1690" s="35"/>
      <c r="UBE1690" s="34"/>
      <c r="UBL1690" s="35"/>
      <c r="UBM1690" s="34"/>
      <c r="UBT1690" s="35"/>
      <c r="UBU1690" s="34"/>
      <c r="UCB1690" s="35"/>
      <c r="UCC1690" s="34"/>
      <c r="UCJ1690" s="35"/>
      <c r="UCK1690" s="34"/>
      <c r="UCR1690" s="35"/>
      <c r="UCS1690" s="34"/>
      <c r="UCZ1690" s="35"/>
      <c r="UDA1690" s="34"/>
      <c r="UDH1690" s="35"/>
      <c r="UDI1690" s="34"/>
      <c r="UDP1690" s="35"/>
      <c r="UDQ1690" s="34"/>
      <c r="UDX1690" s="35"/>
      <c r="UDY1690" s="34"/>
      <c r="UEF1690" s="35"/>
      <c r="UEG1690" s="34"/>
      <c r="UEN1690" s="35"/>
      <c r="UEO1690" s="34"/>
      <c r="UEV1690" s="35"/>
      <c r="UEW1690" s="34"/>
      <c r="UFD1690" s="35"/>
      <c r="UFE1690" s="34"/>
      <c r="UFL1690" s="35"/>
      <c r="UFM1690" s="34"/>
      <c r="UFT1690" s="35"/>
      <c r="UFU1690" s="34"/>
      <c r="UGB1690" s="35"/>
      <c r="UGC1690" s="34"/>
      <c r="UGJ1690" s="35"/>
      <c r="UGK1690" s="34"/>
      <c r="UGR1690" s="35"/>
      <c r="UGS1690" s="34"/>
      <c r="UGZ1690" s="35"/>
      <c r="UHA1690" s="34"/>
      <c r="UHH1690" s="35"/>
      <c r="UHI1690" s="34"/>
      <c r="UHP1690" s="35"/>
      <c r="UHQ1690" s="34"/>
      <c r="UHX1690" s="35"/>
      <c r="UHY1690" s="34"/>
      <c r="UIF1690" s="35"/>
      <c r="UIG1690" s="34"/>
      <c r="UIN1690" s="35"/>
      <c r="UIO1690" s="34"/>
      <c r="UIV1690" s="35"/>
      <c r="UIW1690" s="34"/>
      <c r="UJD1690" s="35"/>
      <c r="UJE1690" s="34"/>
      <c r="UJL1690" s="35"/>
      <c r="UJM1690" s="34"/>
      <c r="UJT1690" s="35"/>
      <c r="UJU1690" s="34"/>
      <c r="UKB1690" s="35"/>
      <c r="UKC1690" s="34"/>
      <c r="UKJ1690" s="35"/>
      <c r="UKK1690" s="34"/>
      <c r="UKR1690" s="35"/>
      <c r="UKS1690" s="34"/>
      <c r="UKZ1690" s="35"/>
      <c r="ULA1690" s="34"/>
      <c r="ULH1690" s="35"/>
      <c r="ULI1690" s="34"/>
      <c r="ULP1690" s="35"/>
      <c r="ULQ1690" s="34"/>
      <c r="ULX1690" s="35"/>
      <c r="ULY1690" s="34"/>
      <c r="UMF1690" s="35"/>
      <c r="UMG1690" s="34"/>
      <c r="UMN1690" s="35"/>
      <c r="UMO1690" s="34"/>
      <c r="UMV1690" s="35"/>
      <c r="UMW1690" s="34"/>
      <c r="UND1690" s="35"/>
      <c r="UNE1690" s="34"/>
      <c r="UNL1690" s="35"/>
      <c r="UNM1690" s="34"/>
      <c r="UNT1690" s="35"/>
      <c r="UNU1690" s="34"/>
      <c r="UOB1690" s="35"/>
      <c r="UOC1690" s="34"/>
      <c r="UOJ1690" s="35"/>
      <c r="UOK1690" s="34"/>
      <c r="UOR1690" s="35"/>
      <c r="UOS1690" s="34"/>
      <c r="UOZ1690" s="35"/>
      <c r="UPA1690" s="34"/>
      <c r="UPH1690" s="35"/>
      <c r="UPI1690" s="34"/>
      <c r="UPP1690" s="35"/>
      <c r="UPQ1690" s="34"/>
      <c r="UPX1690" s="35"/>
      <c r="UPY1690" s="34"/>
      <c r="UQF1690" s="35"/>
      <c r="UQG1690" s="34"/>
      <c r="UQN1690" s="35"/>
      <c r="UQO1690" s="34"/>
      <c r="UQV1690" s="35"/>
      <c r="UQW1690" s="34"/>
      <c r="URD1690" s="35"/>
      <c r="URE1690" s="34"/>
      <c r="URL1690" s="35"/>
      <c r="URM1690" s="34"/>
      <c r="URT1690" s="35"/>
      <c r="URU1690" s="34"/>
      <c r="USB1690" s="35"/>
      <c r="USC1690" s="34"/>
      <c r="USJ1690" s="35"/>
      <c r="USK1690" s="34"/>
      <c r="USR1690" s="35"/>
      <c r="USS1690" s="34"/>
      <c r="USZ1690" s="35"/>
      <c r="UTA1690" s="34"/>
      <c r="UTH1690" s="35"/>
      <c r="UTI1690" s="34"/>
      <c r="UTP1690" s="35"/>
      <c r="UTQ1690" s="34"/>
      <c r="UTX1690" s="35"/>
      <c r="UTY1690" s="34"/>
      <c r="UUF1690" s="35"/>
      <c r="UUG1690" s="34"/>
      <c r="UUN1690" s="35"/>
      <c r="UUO1690" s="34"/>
      <c r="UUV1690" s="35"/>
      <c r="UUW1690" s="34"/>
      <c r="UVD1690" s="35"/>
      <c r="UVE1690" s="34"/>
      <c r="UVL1690" s="35"/>
      <c r="UVM1690" s="34"/>
      <c r="UVT1690" s="35"/>
      <c r="UVU1690" s="34"/>
      <c r="UWB1690" s="35"/>
      <c r="UWC1690" s="34"/>
      <c r="UWJ1690" s="35"/>
      <c r="UWK1690" s="34"/>
      <c r="UWR1690" s="35"/>
      <c r="UWS1690" s="34"/>
      <c r="UWZ1690" s="35"/>
      <c r="UXA1690" s="34"/>
      <c r="UXH1690" s="35"/>
      <c r="UXI1690" s="34"/>
      <c r="UXP1690" s="35"/>
      <c r="UXQ1690" s="34"/>
      <c r="UXX1690" s="35"/>
      <c r="UXY1690" s="34"/>
      <c r="UYF1690" s="35"/>
      <c r="UYG1690" s="34"/>
      <c r="UYN1690" s="35"/>
      <c r="UYO1690" s="34"/>
      <c r="UYV1690" s="35"/>
      <c r="UYW1690" s="34"/>
      <c r="UZD1690" s="35"/>
      <c r="UZE1690" s="34"/>
      <c r="UZL1690" s="35"/>
      <c r="UZM1690" s="34"/>
      <c r="UZT1690" s="35"/>
      <c r="UZU1690" s="34"/>
      <c r="VAB1690" s="35"/>
      <c r="VAC1690" s="34"/>
      <c r="VAJ1690" s="35"/>
      <c r="VAK1690" s="34"/>
      <c r="VAR1690" s="35"/>
      <c r="VAS1690" s="34"/>
      <c r="VAZ1690" s="35"/>
      <c r="VBA1690" s="34"/>
      <c r="VBH1690" s="35"/>
      <c r="VBI1690" s="34"/>
      <c r="VBP1690" s="35"/>
      <c r="VBQ1690" s="34"/>
      <c r="VBX1690" s="35"/>
      <c r="VBY1690" s="34"/>
      <c r="VCF1690" s="35"/>
      <c r="VCG1690" s="34"/>
      <c r="VCN1690" s="35"/>
      <c r="VCO1690" s="34"/>
      <c r="VCV1690" s="35"/>
      <c r="VCW1690" s="34"/>
      <c r="VDD1690" s="35"/>
      <c r="VDE1690" s="34"/>
      <c r="VDL1690" s="35"/>
      <c r="VDM1690" s="34"/>
      <c r="VDT1690" s="35"/>
      <c r="VDU1690" s="34"/>
      <c r="VEB1690" s="35"/>
      <c r="VEC1690" s="34"/>
      <c r="VEJ1690" s="35"/>
      <c r="VEK1690" s="34"/>
      <c r="VER1690" s="35"/>
      <c r="VES1690" s="34"/>
      <c r="VEZ1690" s="35"/>
      <c r="VFA1690" s="34"/>
      <c r="VFH1690" s="35"/>
      <c r="VFI1690" s="34"/>
      <c r="VFP1690" s="35"/>
      <c r="VFQ1690" s="34"/>
      <c r="VFX1690" s="35"/>
      <c r="VFY1690" s="34"/>
      <c r="VGF1690" s="35"/>
      <c r="VGG1690" s="34"/>
      <c r="VGN1690" s="35"/>
      <c r="VGO1690" s="34"/>
      <c r="VGV1690" s="35"/>
      <c r="VGW1690" s="34"/>
      <c r="VHD1690" s="35"/>
      <c r="VHE1690" s="34"/>
      <c r="VHL1690" s="35"/>
      <c r="VHM1690" s="34"/>
      <c r="VHT1690" s="35"/>
      <c r="VHU1690" s="34"/>
      <c r="VIB1690" s="35"/>
      <c r="VIC1690" s="34"/>
      <c r="VIJ1690" s="35"/>
      <c r="VIK1690" s="34"/>
      <c r="VIR1690" s="35"/>
      <c r="VIS1690" s="34"/>
      <c r="VIZ1690" s="35"/>
      <c r="VJA1690" s="34"/>
      <c r="VJH1690" s="35"/>
      <c r="VJI1690" s="34"/>
      <c r="VJP1690" s="35"/>
      <c r="VJQ1690" s="34"/>
      <c r="VJX1690" s="35"/>
      <c r="VJY1690" s="34"/>
      <c r="VKF1690" s="35"/>
      <c r="VKG1690" s="34"/>
      <c r="VKN1690" s="35"/>
      <c r="VKO1690" s="34"/>
      <c r="VKV1690" s="35"/>
      <c r="VKW1690" s="34"/>
      <c r="VLD1690" s="35"/>
      <c r="VLE1690" s="34"/>
      <c r="VLL1690" s="35"/>
      <c r="VLM1690" s="34"/>
      <c r="VLT1690" s="35"/>
      <c r="VLU1690" s="34"/>
      <c r="VMB1690" s="35"/>
      <c r="VMC1690" s="34"/>
      <c r="VMJ1690" s="35"/>
      <c r="VMK1690" s="34"/>
      <c r="VMR1690" s="35"/>
      <c r="VMS1690" s="34"/>
      <c r="VMZ1690" s="35"/>
      <c r="VNA1690" s="34"/>
      <c r="VNH1690" s="35"/>
      <c r="VNI1690" s="34"/>
      <c r="VNP1690" s="35"/>
      <c r="VNQ1690" s="34"/>
      <c r="VNX1690" s="35"/>
      <c r="VNY1690" s="34"/>
      <c r="VOF1690" s="35"/>
      <c r="VOG1690" s="34"/>
      <c r="VON1690" s="35"/>
      <c r="VOO1690" s="34"/>
      <c r="VOV1690" s="35"/>
      <c r="VOW1690" s="34"/>
      <c r="VPD1690" s="35"/>
      <c r="VPE1690" s="34"/>
      <c r="VPL1690" s="35"/>
      <c r="VPM1690" s="34"/>
      <c r="VPT1690" s="35"/>
      <c r="VPU1690" s="34"/>
      <c r="VQB1690" s="35"/>
      <c r="VQC1690" s="34"/>
      <c r="VQJ1690" s="35"/>
      <c r="VQK1690" s="34"/>
      <c r="VQR1690" s="35"/>
      <c r="VQS1690" s="34"/>
      <c r="VQZ1690" s="35"/>
      <c r="VRA1690" s="34"/>
      <c r="VRH1690" s="35"/>
      <c r="VRI1690" s="34"/>
      <c r="VRP1690" s="35"/>
      <c r="VRQ1690" s="34"/>
      <c r="VRX1690" s="35"/>
      <c r="VRY1690" s="34"/>
      <c r="VSF1690" s="35"/>
      <c r="VSG1690" s="34"/>
      <c r="VSN1690" s="35"/>
      <c r="VSO1690" s="34"/>
      <c r="VSV1690" s="35"/>
      <c r="VSW1690" s="34"/>
      <c r="VTD1690" s="35"/>
      <c r="VTE1690" s="34"/>
      <c r="VTL1690" s="35"/>
      <c r="VTM1690" s="34"/>
      <c r="VTT1690" s="35"/>
      <c r="VTU1690" s="34"/>
      <c r="VUB1690" s="35"/>
      <c r="VUC1690" s="34"/>
      <c r="VUJ1690" s="35"/>
      <c r="VUK1690" s="34"/>
      <c r="VUR1690" s="35"/>
      <c r="VUS1690" s="34"/>
      <c r="VUZ1690" s="35"/>
      <c r="VVA1690" s="34"/>
      <c r="VVH1690" s="35"/>
      <c r="VVI1690" s="34"/>
      <c r="VVP1690" s="35"/>
      <c r="VVQ1690" s="34"/>
      <c r="VVX1690" s="35"/>
      <c r="VVY1690" s="34"/>
      <c r="VWF1690" s="35"/>
      <c r="VWG1690" s="34"/>
      <c r="VWN1690" s="35"/>
      <c r="VWO1690" s="34"/>
      <c r="VWV1690" s="35"/>
      <c r="VWW1690" s="34"/>
      <c r="VXD1690" s="35"/>
      <c r="VXE1690" s="34"/>
      <c r="VXL1690" s="35"/>
      <c r="VXM1690" s="34"/>
      <c r="VXT1690" s="35"/>
      <c r="VXU1690" s="34"/>
      <c r="VYB1690" s="35"/>
      <c r="VYC1690" s="34"/>
      <c r="VYJ1690" s="35"/>
      <c r="VYK1690" s="34"/>
      <c r="VYR1690" s="35"/>
      <c r="VYS1690" s="34"/>
      <c r="VYZ1690" s="35"/>
      <c r="VZA1690" s="34"/>
      <c r="VZH1690" s="35"/>
      <c r="VZI1690" s="34"/>
      <c r="VZP1690" s="35"/>
      <c r="VZQ1690" s="34"/>
      <c r="VZX1690" s="35"/>
      <c r="VZY1690" s="34"/>
      <c r="WAF1690" s="35"/>
      <c r="WAG1690" s="34"/>
      <c r="WAN1690" s="35"/>
      <c r="WAO1690" s="34"/>
      <c r="WAV1690" s="35"/>
      <c r="WAW1690" s="34"/>
      <c r="WBD1690" s="35"/>
      <c r="WBE1690" s="34"/>
      <c r="WBL1690" s="35"/>
      <c r="WBM1690" s="34"/>
      <c r="WBT1690" s="35"/>
      <c r="WBU1690" s="34"/>
      <c r="WCB1690" s="35"/>
      <c r="WCC1690" s="34"/>
      <c r="WCJ1690" s="35"/>
      <c r="WCK1690" s="34"/>
      <c r="WCR1690" s="35"/>
      <c r="WCS1690" s="34"/>
      <c r="WCZ1690" s="35"/>
      <c r="WDA1690" s="34"/>
      <c r="WDH1690" s="35"/>
      <c r="WDI1690" s="34"/>
      <c r="WDP1690" s="35"/>
      <c r="WDQ1690" s="34"/>
      <c r="WDX1690" s="35"/>
      <c r="WDY1690" s="34"/>
      <c r="WEF1690" s="35"/>
      <c r="WEG1690" s="34"/>
      <c r="WEN1690" s="35"/>
      <c r="WEO1690" s="34"/>
      <c r="WEV1690" s="35"/>
      <c r="WEW1690" s="34"/>
      <c r="WFD1690" s="35"/>
      <c r="WFE1690" s="34"/>
      <c r="WFL1690" s="35"/>
      <c r="WFM1690" s="34"/>
      <c r="WFT1690" s="35"/>
      <c r="WFU1690" s="34"/>
      <c r="WGB1690" s="35"/>
      <c r="WGC1690" s="34"/>
      <c r="WGJ1690" s="35"/>
      <c r="WGK1690" s="34"/>
      <c r="WGR1690" s="35"/>
      <c r="WGS1690" s="34"/>
      <c r="WGZ1690" s="35"/>
      <c r="WHA1690" s="34"/>
      <c r="WHH1690" s="35"/>
      <c r="WHI1690" s="34"/>
      <c r="WHP1690" s="35"/>
      <c r="WHQ1690" s="34"/>
      <c r="WHX1690" s="35"/>
      <c r="WHY1690" s="34"/>
      <c r="WIF1690" s="35"/>
      <c r="WIG1690" s="34"/>
      <c r="WIN1690" s="35"/>
      <c r="WIO1690" s="34"/>
      <c r="WIV1690" s="35"/>
      <c r="WIW1690" s="34"/>
      <c r="WJD1690" s="35"/>
      <c r="WJE1690" s="34"/>
      <c r="WJL1690" s="35"/>
      <c r="WJM1690" s="34"/>
      <c r="WJT1690" s="35"/>
      <c r="WJU1690" s="34"/>
      <c r="WKB1690" s="35"/>
      <c r="WKC1690" s="34"/>
      <c r="WKJ1690" s="35"/>
      <c r="WKK1690" s="34"/>
      <c r="WKR1690" s="35"/>
      <c r="WKS1690" s="34"/>
      <c r="WKZ1690" s="35"/>
      <c r="WLA1690" s="34"/>
      <c r="WLH1690" s="35"/>
      <c r="WLI1690" s="34"/>
      <c r="WLP1690" s="35"/>
      <c r="WLQ1690" s="34"/>
      <c r="WLX1690" s="35"/>
      <c r="WLY1690" s="34"/>
      <c r="WMF1690" s="35"/>
      <c r="WMG1690" s="34"/>
      <c r="WMN1690" s="35"/>
      <c r="WMO1690" s="34"/>
      <c r="WMV1690" s="35"/>
      <c r="WMW1690" s="34"/>
      <c r="WND1690" s="35"/>
      <c r="WNE1690" s="34"/>
      <c r="WNL1690" s="35"/>
      <c r="WNM1690" s="34"/>
      <c r="WNT1690" s="35"/>
      <c r="WNU1690" s="34"/>
      <c r="WOB1690" s="35"/>
      <c r="WOC1690" s="34"/>
      <c r="WOJ1690" s="35"/>
      <c r="WOK1690" s="34"/>
      <c r="WOR1690" s="35"/>
      <c r="WOS1690" s="34"/>
      <c r="WOZ1690" s="35"/>
      <c r="WPA1690" s="34"/>
      <c r="WPH1690" s="35"/>
      <c r="WPI1690" s="34"/>
      <c r="WPP1690" s="35"/>
      <c r="WPQ1690" s="34"/>
      <c r="WPX1690" s="35"/>
      <c r="WPY1690" s="34"/>
      <c r="WQF1690" s="35"/>
      <c r="WQG1690" s="34"/>
      <c r="WQN1690" s="35"/>
      <c r="WQO1690" s="34"/>
      <c r="WQV1690" s="35"/>
      <c r="WQW1690" s="34"/>
      <c r="WRD1690" s="35"/>
      <c r="WRE1690" s="34"/>
      <c r="WRL1690" s="35"/>
      <c r="WRM1690" s="34"/>
      <c r="WRT1690" s="35"/>
      <c r="WRU1690" s="34"/>
      <c r="WSB1690" s="35"/>
      <c r="WSC1690" s="34"/>
      <c r="WSJ1690" s="35"/>
      <c r="WSK1690" s="34"/>
      <c r="WSR1690" s="35"/>
      <c r="WSS1690" s="34"/>
      <c r="WSZ1690" s="35"/>
      <c r="WTA1690" s="34"/>
      <c r="WTH1690" s="35"/>
      <c r="WTI1690" s="34"/>
      <c r="WTP1690" s="35"/>
      <c r="WTQ1690" s="34"/>
      <c r="WTX1690" s="35"/>
      <c r="WTY1690" s="34"/>
      <c r="WUF1690" s="35"/>
      <c r="WUG1690" s="34"/>
      <c r="WUN1690" s="35"/>
      <c r="WUO1690" s="34"/>
      <c r="WUV1690" s="35"/>
      <c r="WUW1690" s="34"/>
      <c r="WVD1690" s="35"/>
      <c r="WVE1690" s="34"/>
      <c r="WVL1690" s="35"/>
      <c r="WVM1690" s="34"/>
      <c r="WVT1690" s="35"/>
      <c r="WVU1690" s="34"/>
      <c r="WWB1690" s="35"/>
      <c r="WWC1690" s="34"/>
      <c r="WWJ1690" s="35"/>
      <c r="WWK1690" s="34"/>
      <c r="WWR1690" s="35"/>
      <c r="WWS1690" s="34"/>
      <c r="WWZ1690" s="35"/>
      <c r="WXA1690" s="34"/>
      <c r="WXH1690" s="35"/>
      <c r="WXI1690" s="34"/>
      <c r="WXP1690" s="35"/>
      <c r="WXQ1690" s="34"/>
      <c r="WXX1690" s="35"/>
      <c r="WXY1690" s="34"/>
      <c r="WYF1690" s="35"/>
      <c r="WYG1690" s="34"/>
      <c r="WYN1690" s="35"/>
      <c r="WYO1690" s="34"/>
      <c r="WYV1690" s="35"/>
      <c r="WYW1690" s="34"/>
      <c r="WZD1690" s="35"/>
      <c r="WZE1690" s="34"/>
      <c r="WZL1690" s="35"/>
      <c r="WZM1690" s="34"/>
      <c r="WZT1690" s="35"/>
      <c r="WZU1690" s="34"/>
      <c r="XAB1690" s="35"/>
      <c r="XAC1690" s="34"/>
      <c r="XAJ1690" s="35"/>
      <c r="XAK1690" s="34"/>
      <c r="XAR1690" s="35"/>
      <c r="XAS1690" s="34"/>
      <c r="XAZ1690" s="35"/>
      <c r="XBA1690" s="34"/>
      <c r="XBH1690" s="35"/>
      <c r="XBI1690" s="34"/>
      <c r="XBP1690" s="35"/>
      <c r="XBQ1690" s="34"/>
      <c r="XBX1690" s="35"/>
      <c r="XBY1690" s="34"/>
      <c r="XCF1690" s="35"/>
      <c r="XCG1690" s="34"/>
      <c r="XCN1690" s="35"/>
      <c r="XCO1690" s="34"/>
      <c r="XCV1690" s="35"/>
      <c r="XCW1690" s="34"/>
      <c r="XDD1690" s="35"/>
      <c r="XDE1690" s="34"/>
      <c r="XDL1690" s="35"/>
      <c r="XDM1690" s="34"/>
      <c r="XDT1690" s="35"/>
      <c r="XDU1690" s="34"/>
      <c r="XEB1690" s="35"/>
      <c r="XEC1690" s="34"/>
      <c r="XEJ1690" s="35"/>
      <c r="XEK1690" s="34"/>
      <c r="XER1690" s="35"/>
      <c r="XES1690" s="34"/>
      <c r="XEZ1690" s="35"/>
      <c r="XFA1690" s="34"/>
    </row>
    <row r="1691" spans="1:1021 1028:2045 2052:3069 3076:4093 4100:5117 5124:6141 6148:7165 7172:8189 8196:9213 9220:10237 10244:11261 11268:12285 12292:13309 13316:14333 14340:15357 15364:16381" x14ac:dyDescent="0.25">
      <c r="A1691" t="s">
        <v>484</v>
      </c>
      <c r="B1691" t="s">
        <v>256</v>
      </c>
      <c r="C1691">
        <v>339</v>
      </c>
      <c r="D1691">
        <v>339</v>
      </c>
      <c r="E1691" s="35">
        <v>1</v>
      </c>
      <c r="F1691" s="34">
        <v>1.9999999999999999E-88</v>
      </c>
      <c r="G1691">
        <v>85.85</v>
      </c>
      <c r="H1691">
        <v>384</v>
      </c>
      <c r="I1691" t="str">
        <f>HYPERLINK("https://www.ncbi.nlm.nih.gov/nucleotide/MZ687520.1?report=genbank&amp;log$=nucltop&amp;blast_rank=89&amp;RID=XE6RV0D8013","MZ687520.1")</f>
        <v>MZ687520.1</v>
      </c>
      <c r="L1691" s="35"/>
      <c r="M1691" s="34"/>
      <c r="T1691" s="35"/>
      <c r="U1691" s="34"/>
      <c r="AB1691" s="35"/>
      <c r="AC1691" s="34"/>
      <c r="AJ1691" s="35"/>
      <c r="AK1691" s="34"/>
      <c r="AR1691" s="35"/>
      <c r="AS1691" s="34"/>
      <c r="AZ1691" s="35"/>
      <c r="BA1691" s="34"/>
      <c r="BH1691" s="35"/>
      <c r="BI1691" s="34"/>
      <c r="BP1691" s="35"/>
      <c r="BQ1691" s="34"/>
      <c r="BX1691" s="35"/>
      <c r="BY1691" s="34"/>
      <c r="CF1691" s="35"/>
      <c r="CG1691" s="34"/>
      <c r="CN1691" s="35"/>
      <c r="CO1691" s="34"/>
      <c r="CV1691" s="35"/>
      <c r="CW1691" s="34"/>
      <c r="DD1691" s="35"/>
      <c r="DE1691" s="34"/>
      <c r="DL1691" s="35"/>
      <c r="DM1691" s="34"/>
      <c r="DT1691" s="35"/>
      <c r="DU1691" s="34"/>
      <c r="EB1691" s="35"/>
      <c r="EC1691" s="34"/>
      <c r="EJ1691" s="35"/>
      <c r="EK1691" s="34"/>
      <c r="ER1691" s="35"/>
      <c r="ES1691" s="34"/>
      <c r="EZ1691" s="35"/>
      <c r="FA1691" s="34"/>
      <c r="FH1691" s="35"/>
      <c r="FI1691" s="34"/>
      <c r="FP1691" s="35"/>
      <c r="FQ1691" s="34"/>
      <c r="FX1691" s="35"/>
      <c r="FY1691" s="34"/>
      <c r="GF1691" s="35"/>
      <c r="GG1691" s="34"/>
      <c r="GN1691" s="35"/>
      <c r="GO1691" s="34"/>
      <c r="GV1691" s="35"/>
      <c r="GW1691" s="34"/>
      <c r="HD1691" s="35"/>
      <c r="HE1691" s="34"/>
      <c r="HL1691" s="35"/>
      <c r="HM1691" s="34"/>
      <c r="HT1691" s="35"/>
      <c r="HU1691" s="34"/>
      <c r="IB1691" s="35"/>
      <c r="IC1691" s="34"/>
      <c r="IJ1691" s="35"/>
      <c r="IK1691" s="34"/>
      <c r="IR1691" s="35"/>
      <c r="IS1691" s="34"/>
      <c r="IZ1691" s="35"/>
      <c r="JA1691" s="34"/>
      <c r="JH1691" s="35"/>
      <c r="JI1691" s="34"/>
      <c r="JP1691" s="35"/>
      <c r="JQ1691" s="34"/>
      <c r="JX1691" s="35"/>
      <c r="JY1691" s="34"/>
      <c r="KF1691" s="35"/>
      <c r="KG1691" s="34"/>
      <c r="KN1691" s="35"/>
      <c r="KO1691" s="34"/>
      <c r="KV1691" s="35"/>
      <c r="KW1691" s="34"/>
      <c r="LD1691" s="35"/>
      <c r="LE1691" s="34"/>
      <c r="LL1691" s="35"/>
      <c r="LM1691" s="34"/>
      <c r="LT1691" s="35"/>
      <c r="LU1691" s="34"/>
      <c r="MB1691" s="35"/>
      <c r="MC1691" s="34"/>
      <c r="MJ1691" s="35"/>
      <c r="MK1691" s="34"/>
      <c r="MR1691" s="35"/>
      <c r="MS1691" s="34"/>
      <c r="MZ1691" s="35"/>
      <c r="NA1691" s="34"/>
      <c r="NH1691" s="35"/>
      <c r="NI1691" s="34"/>
      <c r="NP1691" s="35"/>
      <c r="NQ1691" s="34"/>
      <c r="NX1691" s="35"/>
      <c r="NY1691" s="34"/>
      <c r="OF1691" s="35"/>
      <c r="OG1691" s="34"/>
      <c r="ON1691" s="35"/>
      <c r="OO1691" s="34"/>
      <c r="OV1691" s="35"/>
      <c r="OW1691" s="34"/>
      <c r="PD1691" s="35"/>
      <c r="PE1691" s="34"/>
      <c r="PL1691" s="35"/>
      <c r="PM1691" s="34"/>
      <c r="PT1691" s="35"/>
      <c r="PU1691" s="34"/>
      <c r="QB1691" s="35"/>
      <c r="QC1691" s="34"/>
      <c r="QJ1691" s="35"/>
      <c r="QK1691" s="34"/>
      <c r="QR1691" s="35"/>
      <c r="QS1691" s="34"/>
      <c r="QZ1691" s="35"/>
      <c r="RA1691" s="34"/>
      <c r="RH1691" s="35"/>
      <c r="RI1691" s="34"/>
      <c r="RP1691" s="35"/>
      <c r="RQ1691" s="34"/>
      <c r="RX1691" s="35"/>
      <c r="RY1691" s="34"/>
      <c r="SF1691" s="35"/>
      <c r="SG1691" s="34"/>
      <c r="SN1691" s="35"/>
      <c r="SO1691" s="34"/>
      <c r="SV1691" s="35"/>
      <c r="SW1691" s="34"/>
      <c r="TD1691" s="35"/>
      <c r="TE1691" s="34"/>
      <c r="TL1691" s="35"/>
      <c r="TM1691" s="34"/>
      <c r="TT1691" s="35"/>
      <c r="TU1691" s="34"/>
      <c r="UB1691" s="35"/>
      <c r="UC1691" s="34"/>
      <c r="UJ1691" s="35"/>
      <c r="UK1691" s="34"/>
      <c r="UR1691" s="35"/>
      <c r="US1691" s="34"/>
      <c r="UZ1691" s="35"/>
      <c r="VA1691" s="34"/>
      <c r="VH1691" s="35"/>
      <c r="VI1691" s="34"/>
      <c r="VP1691" s="35"/>
      <c r="VQ1691" s="34"/>
      <c r="VX1691" s="35"/>
      <c r="VY1691" s="34"/>
      <c r="WF1691" s="35"/>
      <c r="WG1691" s="34"/>
      <c r="WN1691" s="35"/>
      <c r="WO1691" s="34"/>
      <c r="WV1691" s="35"/>
      <c r="WW1691" s="34"/>
      <c r="XD1691" s="35"/>
      <c r="XE1691" s="34"/>
      <c r="XL1691" s="35"/>
      <c r="XM1691" s="34"/>
      <c r="XT1691" s="35"/>
      <c r="XU1691" s="34"/>
      <c r="YB1691" s="35"/>
      <c r="YC1691" s="34"/>
      <c r="YJ1691" s="35"/>
      <c r="YK1691" s="34"/>
      <c r="YR1691" s="35"/>
      <c r="YS1691" s="34"/>
      <c r="YZ1691" s="35"/>
      <c r="ZA1691" s="34"/>
      <c r="ZH1691" s="35"/>
      <c r="ZI1691" s="34"/>
      <c r="ZP1691" s="35"/>
      <c r="ZQ1691" s="34"/>
      <c r="ZX1691" s="35"/>
      <c r="ZY1691" s="34"/>
      <c r="AAF1691" s="35"/>
      <c r="AAG1691" s="34"/>
      <c r="AAN1691" s="35"/>
      <c r="AAO1691" s="34"/>
      <c r="AAV1691" s="35"/>
      <c r="AAW1691" s="34"/>
      <c r="ABD1691" s="35"/>
      <c r="ABE1691" s="34"/>
      <c r="ABL1691" s="35"/>
      <c r="ABM1691" s="34"/>
      <c r="ABT1691" s="35"/>
      <c r="ABU1691" s="34"/>
      <c r="ACB1691" s="35"/>
      <c r="ACC1691" s="34"/>
      <c r="ACJ1691" s="35"/>
      <c r="ACK1691" s="34"/>
      <c r="ACR1691" s="35"/>
      <c r="ACS1691" s="34"/>
      <c r="ACZ1691" s="35"/>
      <c r="ADA1691" s="34"/>
      <c r="ADH1691" s="35"/>
      <c r="ADI1691" s="34"/>
      <c r="ADP1691" s="35"/>
      <c r="ADQ1691" s="34"/>
      <c r="ADX1691" s="35"/>
      <c r="ADY1691" s="34"/>
      <c r="AEF1691" s="35"/>
      <c r="AEG1691" s="34"/>
      <c r="AEN1691" s="35"/>
      <c r="AEO1691" s="34"/>
      <c r="AEV1691" s="35"/>
      <c r="AEW1691" s="34"/>
      <c r="AFD1691" s="35"/>
      <c r="AFE1691" s="34"/>
      <c r="AFL1691" s="35"/>
      <c r="AFM1691" s="34"/>
      <c r="AFT1691" s="35"/>
      <c r="AFU1691" s="34"/>
      <c r="AGB1691" s="35"/>
      <c r="AGC1691" s="34"/>
      <c r="AGJ1691" s="35"/>
      <c r="AGK1691" s="34"/>
      <c r="AGR1691" s="35"/>
      <c r="AGS1691" s="34"/>
      <c r="AGZ1691" s="35"/>
      <c r="AHA1691" s="34"/>
      <c r="AHH1691" s="35"/>
      <c r="AHI1691" s="34"/>
      <c r="AHP1691" s="35"/>
      <c r="AHQ1691" s="34"/>
      <c r="AHX1691" s="35"/>
      <c r="AHY1691" s="34"/>
      <c r="AIF1691" s="35"/>
      <c r="AIG1691" s="34"/>
      <c r="AIN1691" s="35"/>
      <c r="AIO1691" s="34"/>
      <c r="AIV1691" s="35"/>
      <c r="AIW1691" s="34"/>
      <c r="AJD1691" s="35"/>
      <c r="AJE1691" s="34"/>
      <c r="AJL1691" s="35"/>
      <c r="AJM1691" s="34"/>
      <c r="AJT1691" s="35"/>
      <c r="AJU1691" s="34"/>
      <c r="AKB1691" s="35"/>
      <c r="AKC1691" s="34"/>
      <c r="AKJ1691" s="35"/>
      <c r="AKK1691" s="34"/>
      <c r="AKR1691" s="35"/>
      <c r="AKS1691" s="34"/>
      <c r="AKZ1691" s="35"/>
      <c r="ALA1691" s="34"/>
      <c r="ALH1691" s="35"/>
      <c r="ALI1691" s="34"/>
      <c r="ALP1691" s="35"/>
      <c r="ALQ1691" s="34"/>
      <c r="ALX1691" s="35"/>
      <c r="ALY1691" s="34"/>
      <c r="AMF1691" s="35"/>
      <c r="AMG1691" s="34"/>
      <c r="AMN1691" s="35"/>
      <c r="AMO1691" s="34"/>
      <c r="AMV1691" s="35"/>
      <c r="AMW1691" s="34"/>
      <c r="AND1691" s="35"/>
      <c r="ANE1691" s="34"/>
      <c r="ANL1691" s="35"/>
      <c r="ANM1691" s="34"/>
      <c r="ANT1691" s="35"/>
      <c r="ANU1691" s="34"/>
      <c r="AOB1691" s="35"/>
      <c r="AOC1691" s="34"/>
      <c r="AOJ1691" s="35"/>
      <c r="AOK1691" s="34"/>
      <c r="AOR1691" s="35"/>
      <c r="AOS1691" s="34"/>
      <c r="AOZ1691" s="35"/>
      <c r="APA1691" s="34"/>
      <c r="APH1691" s="35"/>
      <c r="API1691" s="34"/>
      <c r="APP1691" s="35"/>
      <c r="APQ1691" s="34"/>
      <c r="APX1691" s="35"/>
      <c r="APY1691" s="34"/>
      <c r="AQF1691" s="35"/>
      <c r="AQG1691" s="34"/>
      <c r="AQN1691" s="35"/>
      <c r="AQO1691" s="34"/>
      <c r="AQV1691" s="35"/>
      <c r="AQW1691" s="34"/>
      <c r="ARD1691" s="35"/>
      <c r="ARE1691" s="34"/>
      <c r="ARL1691" s="35"/>
      <c r="ARM1691" s="34"/>
      <c r="ART1691" s="35"/>
      <c r="ARU1691" s="34"/>
      <c r="ASB1691" s="35"/>
      <c r="ASC1691" s="34"/>
      <c r="ASJ1691" s="35"/>
      <c r="ASK1691" s="34"/>
      <c r="ASR1691" s="35"/>
      <c r="ASS1691" s="34"/>
      <c r="ASZ1691" s="35"/>
      <c r="ATA1691" s="34"/>
      <c r="ATH1691" s="35"/>
      <c r="ATI1691" s="34"/>
      <c r="ATP1691" s="35"/>
      <c r="ATQ1691" s="34"/>
      <c r="ATX1691" s="35"/>
      <c r="ATY1691" s="34"/>
      <c r="AUF1691" s="35"/>
      <c r="AUG1691" s="34"/>
      <c r="AUN1691" s="35"/>
      <c r="AUO1691" s="34"/>
      <c r="AUV1691" s="35"/>
      <c r="AUW1691" s="34"/>
      <c r="AVD1691" s="35"/>
      <c r="AVE1691" s="34"/>
      <c r="AVL1691" s="35"/>
      <c r="AVM1691" s="34"/>
      <c r="AVT1691" s="35"/>
      <c r="AVU1691" s="34"/>
      <c r="AWB1691" s="35"/>
      <c r="AWC1691" s="34"/>
      <c r="AWJ1691" s="35"/>
      <c r="AWK1691" s="34"/>
      <c r="AWR1691" s="35"/>
      <c r="AWS1691" s="34"/>
      <c r="AWZ1691" s="35"/>
      <c r="AXA1691" s="34"/>
      <c r="AXH1691" s="35"/>
      <c r="AXI1691" s="34"/>
      <c r="AXP1691" s="35"/>
      <c r="AXQ1691" s="34"/>
      <c r="AXX1691" s="35"/>
      <c r="AXY1691" s="34"/>
      <c r="AYF1691" s="35"/>
      <c r="AYG1691" s="34"/>
      <c r="AYN1691" s="35"/>
      <c r="AYO1691" s="34"/>
      <c r="AYV1691" s="35"/>
      <c r="AYW1691" s="34"/>
      <c r="AZD1691" s="35"/>
      <c r="AZE1691" s="34"/>
      <c r="AZL1691" s="35"/>
      <c r="AZM1691" s="34"/>
      <c r="AZT1691" s="35"/>
      <c r="AZU1691" s="34"/>
      <c r="BAB1691" s="35"/>
      <c r="BAC1691" s="34"/>
      <c r="BAJ1691" s="35"/>
      <c r="BAK1691" s="34"/>
      <c r="BAR1691" s="35"/>
      <c r="BAS1691" s="34"/>
      <c r="BAZ1691" s="35"/>
      <c r="BBA1691" s="34"/>
      <c r="BBH1691" s="35"/>
      <c r="BBI1691" s="34"/>
      <c r="BBP1691" s="35"/>
      <c r="BBQ1691" s="34"/>
      <c r="BBX1691" s="35"/>
      <c r="BBY1691" s="34"/>
      <c r="BCF1691" s="35"/>
      <c r="BCG1691" s="34"/>
      <c r="BCN1691" s="35"/>
      <c r="BCO1691" s="34"/>
      <c r="BCV1691" s="35"/>
      <c r="BCW1691" s="34"/>
      <c r="BDD1691" s="35"/>
      <c r="BDE1691" s="34"/>
      <c r="BDL1691" s="35"/>
      <c r="BDM1691" s="34"/>
      <c r="BDT1691" s="35"/>
      <c r="BDU1691" s="34"/>
      <c r="BEB1691" s="35"/>
      <c r="BEC1691" s="34"/>
      <c r="BEJ1691" s="35"/>
      <c r="BEK1691" s="34"/>
      <c r="BER1691" s="35"/>
      <c r="BES1691" s="34"/>
      <c r="BEZ1691" s="35"/>
      <c r="BFA1691" s="34"/>
      <c r="BFH1691" s="35"/>
      <c r="BFI1691" s="34"/>
      <c r="BFP1691" s="35"/>
      <c r="BFQ1691" s="34"/>
      <c r="BFX1691" s="35"/>
      <c r="BFY1691" s="34"/>
      <c r="BGF1691" s="35"/>
      <c r="BGG1691" s="34"/>
      <c r="BGN1691" s="35"/>
      <c r="BGO1691" s="34"/>
      <c r="BGV1691" s="35"/>
      <c r="BGW1691" s="34"/>
      <c r="BHD1691" s="35"/>
      <c r="BHE1691" s="34"/>
      <c r="BHL1691" s="35"/>
      <c r="BHM1691" s="34"/>
      <c r="BHT1691" s="35"/>
      <c r="BHU1691" s="34"/>
      <c r="BIB1691" s="35"/>
      <c r="BIC1691" s="34"/>
      <c r="BIJ1691" s="35"/>
      <c r="BIK1691" s="34"/>
      <c r="BIR1691" s="35"/>
      <c r="BIS1691" s="34"/>
      <c r="BIZ1691" s="35"/>
      <c r="BJA1691" s="34"/>
      <c r="BJH1691" s="35"/>
      <c r="BJI1691" s="34"/>
      <c r="BJP1691" s="35"/>
      <c r="BJQ1691" s="34"/>
      <c r="BJX1691" s="35"/>
      <c r="BJY1691" s="34"/>
      <c r="BKF1691" s="35"/>
      <c r="BKG1691" s="34"/>
      <c r="BKN1691" s="35"/>
      <c r="BKO1691" s="34"/>
      <c r="BKV1691" s="35"/>
      <c r="BKW1691" s="34"/>
      <c r="BLD1691" s="35"/>
      <c r="BLE1691" s="34"/>
      <c r="BLL1691" s="35"/>
      <c r="BLM1691" s="34"/>
      <c r="BLT1691" s="35"/>
      <c r="BLU1691" s="34"/>
      <c r="BMB1691" s="35"/>
      <c r="BMC1691" s="34"/>
      <c r="BMJ1691" s="35"/>
      <c r="BMK1691" s="34"/>
      <c r="BMR1691" s="35"/>
      <c r="BMS1691" s="34"/>
      <c r="BMZ1691" s="35"/>
      <c r="BNA1691" s="34"/>
      <c r="BNH1691" s="35"/>
      <c r="BNI1691" s="34"/>
      <c r="BNP1691" s="35"/>
      <c r="BNQ1691" s="34"/>
      <c r="BNX1691" s="35"/>
      <c r="BNY1691" s="34"/>
      <c r="BOF1691" s="35"/>
      <c r="BOG1691" s="34"/>
      <c r="BON1691" s="35"/>
      <c r="BOO1691" s="34"/>
      <c r="BOV1691" s="35"/>
      <c r="BOW1691" s="34"/>
      <c r="BPD1691" s="35"/>
      <c r="BPE1691" s="34"/>
      <c r="BPL1691" s="35"/>
      <c r="BPM1691" s="34"/>
      <c r="BPT1691" s="35"/>
      <c r="BPU1691" s="34"/>
      <c r="BQB1691" s="35"/>
      <c r="BQC1691" s="34"/>
      <c r="BQJ1691" s="35"/>
      <c r="BQK1691" s="34"/>
      <c r="BQR1691" s="35"/>
      <c r="BQS1691" s="34"/>
      <c r="BQZ1691" s="35"/>
      <c r="BRA1691" s="34"/>
      <c r="BRH1691" s="35"/>
      <c r="BRI1691" s="34"/>
      <c r="BRP1691" s="35"/>
      <c r="BRQ1691" s="34"/>
      <c r="BRX1691" s="35"/>
      <c r="BRY1691" s="34"/>
      <c r="BSF1691" s="35"/>
      <c r="BSG1691" s="34"/>
      <c r="BSN1691" s="35"/>
      <c r="BSO1691" s="34"/>
      <c r="BSV1691" s="35"/>
      <c r="BSW1691" s="34"/>
      <c r="BTD1691" s="35"/>
      <c r="BTE1691" s="34"/>
      <c r="BTL1691" s="35"/>
      <c r="BTM1691" s="34"/>
      <c r="BTT1691" s="35"/>
      <c r="BTU1691" s="34"/>
      <c r="BUB1691" s="35"/>
      <c r="BUC1691" s="34"/>
      <c r="BUJ1691" s="35"/>
      <c r="BUK1691" s="34"/>
      <c r="BUR1691" s="35"/>
      <c r="BUS1691" s="34"/>
      <c r="BUZ1691" s="35"/>
      <c r="BVA1691" s="34"/>
      <c r="BVH1691" s="35"/>
      <c r="BVI1691" s="34"/>
      <c r="BVP1691" s="35"/>
      <c r="BVQ1691" s="34"/>
      <c r="BVX1691" s="35"/>
      <c r="BVY1691" s="34"/>
      <c r="BWF1691" s="35"/>
      <c r="BWG1691" s="34"/>
      <c r="BWN1691" s="35"/>
      <c r="BWO1691" s="34"/>
      <c r="BWV1691" s="35"/>
      <c r="BWW1691" s="34"/>
      <c r="BXD1691" s="35"/>
      <c r="BXE1691" s="34"/>
      <c r="BXL1691" s="35"/>
      <c r="BXM1691" s="34"/>
      <c r="BXT1691" s="35"/>
      <c r="BXU1691" s="34"/>
      <c r="BYB1691" s="35"/>
      <c r="BYC1691" s="34"/>
      <c r="BYJ1691" s="35"/>
      <c r="BYK1691" s="34"/>
      <c r="BYR1691" s="35"/>
      <c r="BYS1691" s="34"/>
      <c r="BYZ1691" s="35"/>
      <c r="BZA1691" s="34"/>
      <c r="BZH1691" s="35"/>
      <c r="BZI1691" s="34"/>
      <c r="BZP1691" s="35"/>
      <c r="BZQ1691" s="34"/>
      <c r="BZX1691" s="35"/>
      <c r="BZY1691" s="34"/>
      <c r="CAF1691" s="35"/>
      <c r="CAG1691" s="34"/>
      <c r="CAN1691" s="35"/>
      <c r="CAO1691" s="34"/>
      <c r="CAV1691" s="35"/>
      <c r="CAW1691" s="34"/>
      <c r="CBD1691" s="35"/>
      <c r="CBE1691" s="34"/>
      <c r="CBL1691" s="35"/>
      <c r="CBM1691" s="34"/>
      <c r="CBT1691" s="35"/>
      <c r="CBU1691" s="34"/>
      <c r="CCB1691" s="35"/>
      <c r="CCC1691" s="34"/>
      <c r="CCJ1691" s="35"/>
      <c r="CCK1691" s="34"/>
      <c r="CCR1691" s="35"/>
      <c r="CCS1691" s="34"/>
      <c r="CCZ1691" s="35"/>
      <c r="CDA1691" s="34"/>
      <c r="CDH1691" s="35"/>
      <c r="CDI1691" s="34"/>
      <c r="CDP1691" s="35"/>
      <c r="CDQ1691" s="34"/>
      <c r="CDX1691" s="35"/>
      <c r="CDY1691" s="34"/>
      <c r="CEF1691" s="35"/>
      <c r="CEG1691" s="34"/>
      <c r="CEN1691" s="35"/>
      <c r="CEO1691" s="34"/>
      <c r="CEV1691" s="35"/>
      <c r="CEW1691" s="34"/>
      <c r="CFD1691" s="35"/>
      <c r="CFE1691" s="34"/>
      <c r="CFL1691" s="35"/>
      <c r="CFM1691" s="34"/>
      <c r="CFT1691" s="35"/>
      <c r="CFU1691" s="34"/>
      <c r="CGB1691" s="35"/>
      <c r="CGC1691" s="34"/>
      <c r="CGJ1691" s="35"/>
      <c r="CGK1691" s="34"/>
      <c r="CGR1691" s="35"/>
      <c r="CGS1691" s="34"/>
      <c r="CGZ1691" s="35"/>
      <c r="CHA1691" s="34"/>
      <c r="CHH1691" s="35"/>
      <c r="CHI1691" s="34"/>
      <c r="CHP1691" s="35"/>
      <c r="CHQ1691" s="34"/>
      <c r="CHX1691" s="35"/>
      <c r="CHY1691" s="34"/>
      <c r="CIF1691" s="35"/>
      <c r="CIG1691" s="34"/>
      <c r="CIN1691" s="35"/>
      <c r="CIO1691" s="34"/>
      <c r="CIV1691" s="35"/>
      <c r="CIW1691" s="34"/>
      <c r="CJD1691" s="35"/>
      <c r="CJE1691" s="34"/>
      <c r="CJL1691" s="35"/>
      <c r="CJM1691" s="34"/>
      <c r="CJT1691" s="35"/>
      <c r="CJU1691" s="34"/>
      <c r="CKB1691" s="35"/>
      <c r="CKC1691" s="34"/>
      <c r="CKJ1691" s="35"/>
      <c r="CKK1691" s="34"/>
      <c r="CKR1691" s="35"/>
      <c r="CKS1691" s="34"/>
      <c r="CKZ1691" s="35"/>
      <c r="CLA1691" s="34"/>
      <c r="CLH1691" s="35"/>
      <c r="CLI1691" s="34"/>
      <c r="CLP1691" s="35"/>
      <c r="CLQ1691" s="34"/>
      <c r="CLX1691" s="35"/>
      <c r="CLY1691" s="34"/>
      <c r="CMF1691" s="35"/>
      <c r="CMG1691" s="34"/>
      <c r="CMN1691" s="35"/>
      <c r="CMO1691" s="34"/>
      <c r="CMV1691" s="35"/>
      <c r="CMW1691" s="34"/>
      <c r="CND1691" s="35"/>
      <c r="CNE1691" s="34"/>
      <c r="CNL1691" s="35"/>
      <c r="CNM1691" s="34"/>
      <c r="CNT1691" s="35"/>
      <c r="CNU1691" s="34"/>
      <c r="COB1691" s="35"/>
      <c r="COC1691" s="34"/>
      <c r="COJ1691" s="35"/>
      <c r="COK1691" s="34"/>
      <c r="COR1691" s="35"/>
      <c r="COS1691" s="34"/>
      <c r="COZ1691" s="35"/>
      <c r="CPA1691" s="34"/>
      <c r="CPH1691" s="35"/>
      <c r="CPI1691" s="34"/>
      <c r="CPP1691" s="35"/>
      <c r="CPQ1691" s="34"/>
      <c r="CPX1691" s="35"/>
      <c r="CPY1691" s="34"/>
      <c r="CQF1691" s="35"/>
      <c r="CQG1691" s="34"/>
      <c r="CQN1691" s="35"/>
      <c r="CQO1691" s="34"/>
      <c r="CQV1691" s="35"/>
      <c r="CQW1691" s="34"/>
      <c r="CRD1691" s="35"/>
      <c r="CRE1691" s="34"/>
      <c r="CRL1691" s="35"/>
      <c r="CRM1691" s="34"/>
      <c r="CRT1691" s="35"/>
      <c r="CRU1691" s="34"/>
      <c r="CSB1691" s="35"/>
      <c r="CSC1691" s="34"/>
      <c r="CSJ1691" s="35"/>
      <c r="CSK1691" s="34"/>
      <c r="CSR1691" s="35"/>
      <c r="CSS1691" s="34"/>
      <c r="CSZ1691" s="35"/>
      <c r="CTA1691" s="34"/>
      <c r="CTH1691" s="35"/>
      <c r="CTI1691" s="34"/>
      <c r="CTP1691" s="35"/>
      <c r="CTQ1691" s="34"/>
      <c r="CTX1691" s="35"/>
      <c r="CTY1691" s="34"/>
      <c r="CUF1691" s="35"/>
      <c r="CUG1691" s="34"/>
      <c r="CUN1691" s="35"/>
      <c r="CUO1691" s="34"/>
      <c r="CUV1691" s="35"/>
      <c r="CUW1691" s="34"/>
      <c r="CVD1691" s="35"/>
      <c r="CVE1691" s="34"/>
      <c r="CVL1691" s="35"/>
      <c r="CVM1691" s="34"/>
      <c r="CVT1691" s="35"/>
      <c r="CVU1691" s="34"/>
      <c r="CWB1691" s="35"/>
      <c r="CWC1691" s="34"/>
      <c r="CWJ1691" s="35"/>
      <c r="CWK1691" s="34"/>
      <c r="CWR1691" s="35"/>
      <c r="CWS1691" s="34"/>
      <c r="CWZ1691" s="35"/>
      <c r="CXA1691" s="34"/>
      <c r="CXH1691" s="35"/>
      <c r="CXI1691" s="34"/>
      <c r="CXP1691" s="35"/>
      <c r="CXQ1691" s="34"/>
      <c r="CXX1691" s="35"/>
      <c r="CXY1691" s="34"/>
      <c r="CYF1691" s="35"/>
      <c r="CYG1691" s="34"/>
      <c r="CYN1691" s="35"/>
      <c r="CYO1691" s="34"/>
      <c r="CYV1691" s="35"/>
      <c r="CYW1691" s="34"/>
      <c r="CZD1691" s="35"/>
      <c r="CZE1691" s="34"/>
      <c r="CZL1691" s="35"/>
      <c r="CZM1691" s="34"/>
      <c r="CZT1691" s="35"/>
      <c r="CZU1691" s="34"/>
      <c r="DAB1691" s="35"/>
      <c r="DAC1691" s="34"/>
      <c r="DAJ1691" s="35"/>
      <c r="DAK1691" s="34"/>
      <c r="DAR1691" s="35"/>
      <c r="DAS1691" s="34"/>
      <c r="DAZ1691" s="35"/>
      <c r="DBA1691" s="34"/>
      <c r="DBH1691" s="35"/>
      <c r="DBI1691" s="34"/>
      <c r="DBP1691" s="35"/>
      <c r="DBQ1691" s="34"/>
      <c r="DBX1691" s="35"/>
      <c r="DBY1691" s="34"/>
      <c r="DCF1691" s="35"/>
      <c r="DCG1691" s="34"/>
      <c r="DCN1691" s="35"/>
      <c r="DCO1691" s="34"/>
      <c r="DCV1691" s="35"/>
      <c r="DCW1691" s="34"/>
      <c r="DDD1691" s="35"/>
      <c r="DDE1691" s="34"/>
      <c r="DDL1691" s="35"/>
      <c r="DDM1691" s="34"/>
      <c r="DDT1691" s="35"/>
      <c r="DDU1691" s="34"/>
      <c r="DEB1691" s="35"/>
      <c r="DEC1691" s="34"/>
      <c r="DEJ1691" s="35"/>
      <c r="DEK1691" s="34"/>
      <c r="DER1691" s="35"/>
      <c r="DES1691" s="34"/>
      <c r="DEZ1691" s="35"/>
      <c r="DFA1691" s="34"/>
      <c r="DFH1691" s="35"/>
      <c r="DFI1691" s="34"/>
      <c r="DFP1691" s="35"/>
      <c r="DFQ1691" s="34"/>
      <c r="DFX1691" s="35"/>
      <c r="DFY1691" s="34"/>
      <c r="DGF1691" s="35"/>
      <c r="DGG1691" s="34"/>
      <c r="DGN1691" s="35"/>
      <c r="DGO1691" s="34"/>
      <c r="DGV1691" s="35"/>
      <c r="DGW1691" s="34"/>
      <c r="DHD1691" s="35"/>
      <c r="DHE1691" s="34"/>
      <c r="DHL1691" s="35"/>
      <c r="DHM1691" s="34"/>
      <c r="DHT1691" s="35"/>
      <c r="DHU1691" s="34"/>
      <c r="DIB1691" s="35"/>
      <c r="DIC1691" s="34"/>
      <c r="DIJ1691" s="35"/>
      <c r="DIK1691" s="34"/>
      <c r="DIR1691" s="35"/>
      <c r="DIS1691" s="34"/>
      <c r="DIZ1691" s="35"/>
      <c r="DJA1691" s="34"/>
      <c r="DJH1691" s="35"/>
      <c r="DJI1691" s="34"/>
      <c r="DJP1691" s="35"/>
      <c r="DJQ1691" s="34"/>
      <c r="DJX1691" s="35"/>
      <c r="DJY1691" s="34"/>
      <c r="DKF1691" s="35"/>
      <c r="DKG1691" s="34"/>
      <c r="DKN1691" s="35"/>
      <c r="DKO1691" s="34"/>
      <c r="DKV1691" s="35"/>
      <c r="DKW1691" s="34"/>
      <c r="DLD1691" s="35"/>
      <c r="DLE1691" s="34"/>
      <c r="DLL1691" s="35"/>
      <c r="DLM1691" s="34"/>
      <c r="DLT1691" s="35"/>
      <c r="DLU1691" s="34"/>
      <c r="DMB1691" s="35"/>
      <c r="DMC1691" s="34"/>
      <c r="DMJ1691" s="35"/>
      <c r="DMK1691" s="34"/>
      <c r="DMR1691" s="35"/>
      <c r="DMS1691" s="34"/>
      <c r="DMZ1691" s="35"/>
      <c r="DNA1691" s="34"/>
      <c r="DNH1691" s="35"/>
      <c r="DNI1691" s="34"/>
      <c r="DNP1691" s="35"/>
      <c r="DNQ1691" s="34"/>
      <c r="DNX1691" s="35"/>
      <c r="DNY1691" s="34"/>
      <c r="DOF1691" s="35"/>
      <c r="DOG1691" s="34"/>
      <c r="DON1691" s="35"/>
      <c r="DOO1691" s="34"/>
      <c r="DOV1691" s="35"/>
      <c r="DOW1691" s="34"/>
      <c r="DPD1691" s="35"/>
      <c r="DPE1691" s="34"/>
      <c r="DPL1691" s="35"/>
      <c r="DPM1691" s="34"/>
      <c r="DPT1691" s="35"/>
      <c r="DPU1691" s="34"/>
      <c r="DQB1691" s="35"/>
      <c r="DQC1691" s="34"/>
      <c r="DQJ1691" s="35"/>
      <c r="DQK1691" s="34"/>
      <c r="DQR1691" s="35"/>
      <c r="DQS1691" s="34"/>
      <c r="DQZ1691" s="35"/>
      <c r="DRA1691" s="34"/>
      <c r="DRH1691" s="35"/>
      <c r="DRI1691" s="34"/>
      <c r="DRP1691" s="35"/>
      <c r="DRQ1691" s="34"/>
      <c r="DRX1691" s="35"/>
      <c r="DRY1691" s="34"/>
      <c r="DSF1691" s="35"/>
      <c r="DSG1691" s="34"/>
      <c r="DSN1691" s="35"/>
      <c r="DSO1691" s="34"/>
      <c r="DSV1691" s="35"/>
      <c r="DSW1691" s="34"/>
      <c r="DTD1691" s="35"/>
      <c r="DTE1691" s="34"/>
      <c r="DTL1691" s="35"/>
      <c r="DTM1691" s="34"/>
      <c r="DTT1691" s="35"/>
      <c r="DTU1691" s="34"/>
      <c r="DUB1691" s="35"/>
      <c r="DUC1691" s="34"/>
      <c r="DUJ1691" s="35"/>
      <c r="DUK1691" s="34"/>
      <c r="DUR1691" s="35"/>
      <c r="DUS1691" s="34"/>
      <c r="DUZ1691" s="35"/>
      <c r="DVA1691" s="34"/>
      <c r="DVH1691" s="35"/>
      <c r="DVI1691" s="34"/>
      <c r="DVP1691" s="35"/>
      <c r="DVQ1691" s="34"/>
      <c r="DVX1691" s="35"/>
      <c r="DVY1691" s="34"/>
      <c r="DWF1691" s="35"/>
      <c r="DWG1691" s="34"/>
      <c r="DWN1691" s="35"/>
      <c r="DWO1691" s="34"/>
      <c r="DWV1691" s="35"/>
      <c r="DWW1691" s="34"/>
      <c r="DXD1691" s="35"/>
      <c r="DXE1691" s="34"/>
      <c r="DXL1691" s="35"/>
      <c r="DXM1691" s="34"/>
      <c r="DXT1691" s="35"/>
      <c r="DXU1691" s="34"/>
      <c r="DYB1691" s="35"/>
      <c r="DYC1691" s="34"/>
      <c r="DYJ1691" s="35"/>
      <c r="DYK1691" s="34"/>
      <c r="DYR1691" s="35"/>
      <c r="DYS1691" s="34"/>
      <c r="DYZ1691" s="35"/>
      <c r="DZA1691" s="34"/>
      <c r="DZH1691" s="35"/>
      <c r="DZI1691" s="34"/>
      <c r="DZP1691" s="35"/>
      <c r="DZQ1691" s="34"/>
      <c r="DZX1691" s="35"/>
      <c r="DZY1691" s="34"/>
      <c r="EAF1691" s="35"/>
      <c r="EAG1691" s="34"/>
      <c r="EAN1691" s="35"/>
      <c r="EAO1691" s="34"/>
      <c r="EAV1691" s="35"/>
      <c r="EAW1691" s="34"/>
      <c r="EBD1691" s="35"/>
      <c r="EBE1691" s="34"/>
      <c r="EBL1691" s="35"/>
      <c r="EBM1691" s="34"/>
      <c r="EBT1691" s="35"/>
      <c r="EBU1691" s="34"/>
      <c r="ECB1691" s="35"/>
      <c r="ECC1691" s="34"/>
      <c r="ECJ1691" s="35"/>
      <c r="ECK1691" s="34"/>
      <c r="ECR1691" s="35"/>
      <c r="ECS1691" s="34"/>
      <c r="ECZ1691" s="35"/>
      <c r="EDA1691" s="34"/>
      <c r="EDH1691" s="35"/>
      <c r="EDI1691" s="34"/>
      <c r="EDP1691" s="35"/>
      <c r="EDQ1691" s="34"/>
      <c r="EDX1691" s="35"/>
      <c r="EDY1691" s="34"/>
      <c r="EEF1691" s="35"/>
      <c r="EEG1691" s="34"/>
      <c r="EEN1691" s="35"/>
      <c r="EEO1691" s="34"/>
      <c r="EEV1691" s="35"/>
      <c r="EEW1691" s="34"/>
      <c r="EFD1691" s="35"/>
      <c r="EFE1691" s="34"/>
      <c r="EFL1691" s="35"/>
      <c r="EFM1691" s="34"/>
      <c r="EFT1691" s="35"/>
      <c r="EFU1691" s="34"/>
      <c r="EGB1691" s="35"/>
      <c r="EGC1691" s="34"/>
      <c r="EGJ1691" s="35"/>
      <c r="EGK1691" s="34"/>
      <c r="EGR1691" s="35"/>
      <c r="EGS1691" s="34"/>
      <c r="EGZ1691" s="35"/>
      <c r="EHA1691" s="34"/>
      <c r="EHH1691" s="35"/>
      <c r="EHI1691" s="34"/>
      <c r="EHP1691" s="35"/>
      <c r="EHQ1691" s="34"/>
      <c r="EHX1691" s="35"/>
      <c r="EHY1691" s="34"/>
      <c r="EIF1691" s="35"/>
      <c r="EIG1691" s="34"/>
      <c r="EIN1691" s="35"/>
      <c r="EIO1691" s="34"/>
      <c r="EIV1691" s="35"/>
      <c r="EIW1691" s="34"/>
      <c r="EJD1691" s="35"/>
      <c r="EJE1691" s="34"/>
      <c r="EJL1691" s="35"/>
      <c r="EJM1691" s="34"/>
      <c r="EJT1691" s="35"/>
      <c r="EJU1691" s="34"/>
      <c r="EKB1691" s="35"/>
      <c r="EKC1691" s="34"/>
      <c r="EKJ1691" s="35"/>
      <c r="EKK1691" s="34"/>
      <c r="EKR1691" s="35"/>
      <c r="EKS1691" s="34"/>
      <c r="EKZ1691" s="35"/>
      <c r="ELA1691" s="34"/>
      <c r="ELH1691" s="35"/>
      <c r="ELI1691" s="34"/>
      <c r="ELP1691" s="35"/>
      <c r="ELQ1691" s="34"/>
      <c r="ELX1691" s="35"/>
      <c r="ELY1691" s="34"/>
      <c r="EMF1691" s="35"/>
      <c r="EMG1691" s="34"/>
      <c r="EMN1691" s="35"/>
      <c r="EMO1691" s="34"/>
      <c r="EMV1691" s="35"/>
      <c r="EMW1691" s="34"/>
      <c r="END1691" s="35"/>
      <c r="ENE1691" s="34"/>
      <c r="ENL1691" s="35"/>
      <c r="ENM1691" s="34"/>
      <c r="ENT1691" s="35"/>
      <c r="ENU1691" s="34"/>
      <c r="EOB1691" s="35"/>
      <c r="EOC1691" s="34"/>
      <c r="EOJ1691" s="35"/>
      <c r="EOK1691" s="34"/>
      <c r="EOR1691" s="35"/>
      <c r="EOS1691" s="34"/>
      <c r="EOZ1691" s="35"/>
      <c r="EPA1691" s="34"/>
      <c r="EPH1691" s="35"/>
      <c r="EPI1691" s="34"/>
      <c r="EPP1691" s="35"/>
      <c r="EPQ1691" s="34"/>
      <c r="EPX1691" s="35"/>
      <c r="EPY1691" s="34"/>
      <c r="EQF1691" s="35"/>
      <c r="EQG1691" s="34"/>
      <c r="EQN1691" s="35"/>
      <c r="EQO1691" s="34"/>
      <c r="EQV1691" s="35"/>
      <c r="EQW1691" s="34"/>
      <c r="ERD1691" s="35"/>
      <c r="ERE1691" s="34"/>
      <c r="ERL1691" s="35"/>
      <c r="ERM1691" s="34"/>
      <c r="ERT1691" s="35"/>
      <c r="ERU1691" s="34"/>
      <c r="ESB1691" s="35"/>
      <c r="ESC1691" s="34"/>
      <c r="ESJ1691" s="35"/>
      <c r="ESK1691" s="34"/>
      <c r="ESR1691" s="35"/>
      <c r="ESS1691" s="34"/>
      <c r="ESZ1691" s="35"/>
      <c r="ETA1691" s="34"/>
      <c r="ETH1691" s="35"/>
      <c r="ETI1691" s="34"/>
      <c r="ETP1691" s="35"/>
      <c r="ETQ1691" s="34"/>
      <c r="ETX1691" s="35"/>
      <c r="ETY1691" s="34"/>
      <c r="EUF1691" s="35"/>
      <c r="EUG1691" s="34"/>
      <c r="EUN1691" s="35"/>
      <c r="EUO1691" s="34"/>
      <c r="EUV1691" s="35"/>
      <c r="EUW1691" s="34"/>
      <c r="EVD1691" s="35"/>
      <c r="EVE1691" s="34"/>
      <c r="EVL1691" s="35"/>
      <c r="EVM1691" s="34"/>
      <c r="EVT1691" s="35"/>
      <c r="EVU1691" s="34"/>
      <c r="EWB1691" s="35"/>
      <c r="EWC1691" s="34"/>
      <c r="EWJ1691" s="35"/>
      <c r="EWK1691" s="34"/>
      <c r="EWR1691" s="35"/>
      <c r="EWS1691" s="34"/>
      <c r="EWZ1691" s="35"/>
      <c r="EXA1691" s="34"/>
      <c r="EXH1691" s="35"/>
      <c r="EXI1691" s="34"/>
      <c r="EXP1691" s="35"/>
      <c r="EXQ1691" s="34"/>
      <c r="EXX1691" s="35"/>
      <c r="EXY1691" s="34"/>
      <c r="EYF1691" s="35"/>
      <c r="EYG1691" s="34"/>
      <c r="EYN1691" s="35"/>
      <c r="EYO1691" s="34"/>
      <c r="EYV1691" s="35"/>
      <c r="EYW1691" s="34"/>
      <c r="EZD1691" s="35"/>
      <c r="EZE1691" s="34"/>
      <c r="EZL1691" s="35"/>
      <c r="EZM1691" s="34"/>
      <c r="EZT1691" s="35"/>
      <c r="EZU1691" s="34"/>
      <c r="FAB1691" s="35"/>
      <c r="FAC1691" s="34"/>
      <c r="FAJ1691" s="35"/>
      <c r="FAK1691" s="34"/>
      <c r="FAR1691" s="35"/>
      <c r="FAS1691" s="34"/>
      <c r="FAZ1691" s="35"/>
      <c r="FBA1691" s="34"/>
      <c r="FBH1691" s="35"/>
      <c r="FBI1691" s="34"/>
      <c r="FBP1691" s="35"/>
      <c r="FBQ1691" s="34"/>
      <c r="FBX1691" s="35"/>
      <c r="FBY1691" s="34"/>
      <c r="FCF1691" s="35"/>
      <c r="FCG1691" s="34"/>
      <c r="FCN1691" s="35"/>
      <c r="FCO1691" s="34"/>
      <c r="FCV1691" s="35"/>
      <c r="FCW1691" s="34"/>
      <c r="FDD1691" s="35"/>
      <c r="FDE1691" s="34"/>
      <c r="FDL1691" s="35"/>
      <c r="FDM1691" s="34"/>
      <c r="FDT1691" s="35"/>
      <c r="FDU1691" s="34"/>
      <c r="FEB1691" s="35"/>
      <c r="FEC1691" s="34"/>
      <c r="FEJ1691" s="35"/>
      <c r="FEK1691" s="34"/>
      <c r="FER1691" s="35"/>
      <c r="FES1691" s="34"/>
      <c r="FEZ1691" s="35"/>
      <c r="FFA1691" s="34"/>
      <c r="FFH1691" s="35"/>
      <c r="FFI1691" s="34"/>
      <c r="FFP1691" s="35"/>
      <c r="FFQ1691" s="34"/>
      <c r="FFX1691" s="35"/>
      <c r="FFY1691" s="34"/>
      <c r="FGF1691" s="35"/>
      <c r="FGG1691" s="34"/>
      <c r="FGN1691" s="35"/>
      <c r="FGO1691" s="34"/>
      <c r="FGV1691" s="35"/>
      <c r="FGW1691" s="34"/>
      <c r="FHD1691" s="35"/>
      <c r="FHE1691" s="34"/>
      <c r="FHL1691" s="35"/>
      <c r="FHM1691" s="34"/>
      <c r="FHT1691" s="35"/>
      <c r="FHU1691" s="34"/>
      <c r="FIB1691" s="35"/>
      <c r="FIC1691" s="34"/>
      <c r="FIJ1691" s="35"/>
      <c r="FIK1691" s="34"/>
      <c r="FIR1691" s="35"/>
      <c r="FIS1691" s="34"/>
      <c r="FIZ1691" s="35"/>
      <c r="FJA1691" s="34"/>
      <c r="FJH1691" s="35"/>
      <c r="FJI1691" s="34"/>
      <c r="FJP1691" s="35"/>
      <c r="FJQ1691" s="34"/>
      <c r="FJX1691" s="35"/>
      <c r="FJY1691" s="34"/>
      <c r="FKF1691" s="35"/>
      <c r="FKG1691" s="34"/>
      <c r="FKN1691" s="35"/>
      <c r="FKO1691" s="34"/>
      <c r="FKV1691" s="35"/>
      <c r="FKW1691" s="34"/>
      <c r="FLD1691" s="35"/>
      <c r="FLE1691" s="34"/>
      <c r="FLL1691" s="35"/>
      <c r="FLM1691" s="34"/>
      <c r="FLT1691" s="35"/>
      <c r="FLU1691" s="34"/>
      <c r="FMB1691" s="35"/>
      <c r="FMC1691" s="34"/>
      <c r="FMJ1691" s="35"/>
      <c r="FMK1691" s="34"/>
      <c r="FMR1691" s="35"/>
      <c r="FMS1691" s="34"/>
      <c r="FMZ1691" s="35"/>
      <c r="FNA1691" s="34"/>
      <c r="FNH1691" s="35"/>
      <c r="FNI1691" s="34"/>
      <c r="FNP1691" s="35"/>
      <c r="FNQ1691" s="34"/>
      <c r="FNX1691" s="35"/>
      <c r="FNY1691" s="34"/>
      <c r="FOF1691" s="35"/>
      <c r="FOG1691" s="34"/>
      <c r="FON1691" s="35"/>
      <c r="FOO1691" s="34"/>
      <c r="FOV1691" s="35"/>
      <c r="FOW1691" s="34"/>
      <c r="FPD1691" s="35"/>
      <c r="FPE1691" s="34"/>
      <c r="FPL1691" s="35"/>
      <c r="FPM1691" s="34"/>
      <c r="FPT1691" s="35"/>
      <c r="FPU1691" s="34"/>
      <c r="FQB1691" s="35"/>
      <c r="FQC1691" s="34"/>
      <c r="FQJ1691" s="35"/>
      <c r="FQK1691" s="34"/>
      <c r="FQR1691" s="35"/>
      <c r="FQS1691" s="34"/>
      <c r="FQZ1691" s="35"/>
      <c r="FRA1691" s="34"/>
      <c r="FRH1691" s="35"/>
      <c r="FRI1691" s="34"/>
      <c r="FRP1691" s="35"/>
      <c r="FRQ1691" s="34"/>
      <c r="FRX1691" s="35"/>
      <c r="FRY1691" s="34"/>
      <c r="FSF1691" s="35"/>
      <c r="FSG1691" s="34"/>
      <c r="FSN1691" s="35"/>
      <c r="FSO1691" s="34"/>
      <c r="FSV1691" s="35"/>
      <c r="FSW1691" s="34"/>
      <c r="FTD1691" s="35"/>
      <c r="FTE1691" s="34"/>
      <c r="FTL1691" s="35"/>
      <c r="FTM1691" s="34"/>
      <c r="FTT1691" s="35"/>
      <c r="FTU1691" s="34"/>
      <c r="FUB1691" s="35"/>
      <c r="FUC1691" s="34"/>
      <c r="FUJ1691" s="35"/>
      <c r="FUK1691" s="34"/>
      <c r="FUR1691" s="35"/>
      <c r="FUS1691" s="34"/>
      <c r="FUZ1691" s="35"/>
      <c r="FVA1691" s="34"/>
      <c r="FVH1691" s="35"/>
      <c r="FVI1691" s="34"/>
      <c r="FVP1691" s="35"/>
      <c r="FVQ1691" s="34"/>
      <c r="FVX1691" s="35"/>
      <c r="FVY1691" s="34"/>
      <c r="FWF1691" s="35"/>
      <c r="FWG1691" s="34"/>
      <c r="FWN1691" s="35"/>
      <c r="FWO1691" s="34"/>
      <c r="FWV1691" s="35"/>
      <c r="FWW1691" s="34"/>
      <c r="FXD1691" s="35"/>
      <c r="FXE1691" s="34"/>
      <c r="FXL1691" s="35"/>
      <c r="FXM1691" s="34"/>
      <c r="FXT1691" s="35"/>
      <c r="FXU1691" s="34"/>
      <c r="FYB1691" s="35"/>
      <c r="FYC1691" s="34"/>
      <c r="FYJ1691" s="35"/>
      <c r="FYK1691" s="34"/>
      <c r="FYR1691" s="35"/>
      <c r="FYS1691" s="34"/>
      <c r="FYZ1691" s="35"/>
      <c r="FZA1691" s="34"/>
      <c r="FZH1691" s="35"/>
      <c r="FZI1691" s="34"/>
      <c r="FZP1691" s="35"/>
      <c r="FZQ1691" s="34"/>
      <c r="FZX1691" s="35"/>
      <c r="FZY1691" s="34"/>
      <c r="GAF1691" s="35"/>
      <c r="GAG1691" s="34"/>
      <c r="GAN1691" s="35"/>
      <c r="GAO1691" s="34"/>
      <c r="GAV1691" s="35"/>
      <c r="GAW1691" s="34"/>
      <c r="GBD1691" s="35"/>
      <c r="GBE1691" s="34"/>
      <c r="GBL1691" s="35"/>
      <c r="GBM1691" s="34"/>
      <c r="GBT1691" s="35"/>
      <c r="GBU1691" s="34"/>
      <c r="GCB1691" s="35"/>
      <c r="GCC1691" s="34"/>
      <c r="GCJ1691" s="35"/>
      <c r="GCK1691" s="34"/>
      <c r="GCR1691" s="35"/>
      <c r="GCS1691" s="34"/>
      <c r="GCZ1691" s="35"/>
      <c r="GDA1691" s="34"/>
      <c r="GDH1691" s="35"/>
      <c r="GDI1691" s="34"/>
      <c r="GDP1691" s="35"/>
      <c r="GDQ1691" s="34"/>
      <c r="GDX1691" s="35"/>
      <c r="GDY1691" s="34"/>
      <c r="GEF1691" s="35"/>
      <c r="GEG1691" s="34"/>
      <c r="GEN1691" s="35"/>
      <c r="GEO1691" s="34"/>
      <c r="GEV1691" s="35"/>
      <c r="GEW1691" s="34"/>
      <c r="GFD1691" s="35"/>
      <c r="GFE1691" s="34"/>
      <c r="GFL1691" s="35"/>
      <c r="GFM1691" s="34"/>
      <c r="GFT1691" s="35"/>
      <c r="GFU1691" s="34"/>
      <c r="GGB1691" s="35"/>
      <c r="GGC1691" s="34"/>
      <c r="GGJ1691" s="35"/>
      <c r="GGK1691" s="34"/>
      <c r="GGR1691" s="35"/>
      <c r="GGS1691" s="34"/>
      <c r="GGZ1691" s="35"/>
      <c r="GHA1691" s="34"/>
      <c r="GHH1691" s="35"/>
      <c r="GHI1691" s="34"/>
      <c r="GHP1691" s="35"/>
      <c r="GHQ1691" s="34"/>
      <c r="GHX1691" s="35"/>
      <c r="GHY1691" s="34"/>
      <c r="GIF1691" s="35"/>
      <c r="GIG1691" s="34"/>
      <c r="GIN1691" s="35"/>
      <c r="GIO1691" s="34"/>
      <c r="GIV1691" s="35"/>
      <c r="GIW1691" s="34"/>
      <c r="GJD1691" s="35"/>
      <c r="GJE1691" s="34"/>
      <c r="GJL1691" s="35"/>
      <c r="GJM1691" s="34"/>
      <c r="GJT1691" s="35"/>
      <c r="GJU1691" s="34"/>
      <c r="GKB1691" s="35"/>
      <c r="GKC1691" s="34"/>
      <c r="GKJ1691" s="35"/>
      <c r="GKK1691" s="34"/>
      <c r="GKR1691" s="35"/>
      <c r="GKS1691" s="34"/>
      <c r="GKZ1691" s="35"/>
      <c r="GLA1691" s="34"/>
      <c r="GLH1691" s="35"/>
      <c r="GLI1691" s="34"/>
      <c r="GLP1691" s="35"/>
      <c r="GLQ1691" s="34"/>
      <c r="GLX1691" s="35"/>
      <c r="GLY1691" s="34"/>
      <c r="GMF1691" s="35"/>
      <c r="GMG1691" s="34"/>
      <c r="GMN1691" s="35"/>
      <c r="GMO1691" s="34"/>
      <c r="GMV1691" s="35"/>
      <c r="GMW1691" s="34"/>
      <c r="GND1691" s="35"/>
      <c r="GNE1691" s="34"/>
      <c r="GNL1691" s="35"/>
      <c r="GNM1691" s="34"/>
      <c r="GNT1691" s="35"/>
      <c r="GNU1691" s="34"/>
      <c r="GOB1691" s="35"/>
      <c r="GOC1691" s="34"/>
      <c r="GOJ1691" s="35"/>
      <c r="GOK1691" s="34"/>
      <c r="GOR1691" s="35"/>
      <c r="GOS1691" s="34"/>
      <c r="GOZ1691" s="35"/>
      <c r="GPA1691" s="34"/>
      <c r="GPH1691" s="35"/>
      <c r="GPI1691" s="34"/>
      <c r="GPP1691" s="35"/>
      <c r="GPQ1691" s="34"/>
      <c r="GPX1691" s="35"/>
      <c r="GPY1691" s="34"/>
      <c r="GQF1691" s="35"/>
      <c r="GQG1691" s="34"/>
      <c r="GQN1691" s="35"/>
      <c r="GQO1691" s="34"/>
      <c r="GQV1691" s="35"/>
      <c r="GQW1691" s="34"/>
      <c r="GRD1691" s="35"/>
      <c r="GRE1691" s="34"/>
      <c r="GRL1691" s="35"/>
      <c r="GRM1691" s="34"/>
      <c r="GRT1691" s="35"/>
      <c r="GRU1691" s="34"/>
      <c r="GSB1691" s="35"/>
      <c r="GSC1691" s="34"/>
      <c r="GSJ1691" s="35"/>
      <c r="GSK1691" s="34"/>
      <c r="GSR1691" s="35"/>
      <c r="GSS1691" s="34"/>
      <c r="GSZ1691" s="35"/>
      <c r="GTA1691" s="34"/>
      <c r="GTH1691" s="35"/>
      <c r="GTI1691" s="34"/>
      <c r="GTP1691" s="35"/>
      <c r="GTQ1691" s="34"/>
      <c r="GTX1691" s="35"/>
      <c r="GTY1691" s="34"/>
      <c r="GUF1691" s="35"/>
      <c r="GUG1691" s="34"/>
      <c r="GUN1691" s="35"/>
      <c r="GUO1691" s="34"/>
      <c r="GUV1691" s="35"/>
      <c r="GUW1691" s="34"/>
      <c r="GVD1691" s="35"/>
      <c r="GVE1691" s="34"/>
      <c r="GVL1691" s="35"/>
      <c r="GVM1691" s="34"/>
      <c r="GVT1691" s="35"/>
      <c r="GVU1691" s="34"/>
      <c r="GWB1691" s="35"/>
      <c r="GWC1691" s="34"/>
      <c r="GWJ1691" s="35"/>
      <c r="GWK1691" s="34"/>
      <c r="GWR1691" s="35"/>
      <c r="GWS1691" s="34"/>
      <c r="GWZ1691" s="35"/>
      <c r="GXA1691" s="34"/>
      <c r="GXH1691" s="35"/>
      <c r="GXI1691" s="34"/>
      <c r="GXP1691" s="35"/>
      <c r="GXQ1691" s="34"/>
      <c r="GXX1691" s="35"/>
      <c r="GXY1691" s="34"/>
      <c r="GYF1691" s="35"/>
      <c r="GYG1691" s="34"/>
      <c r="GYN1691" s="35"/>
      <c r="GYO1691" s="34"/>
      <c r="GYV1691" s="35"/>
      <c r="GYW1691" s="34"/>
      <c r="GZD1691" s="35"/>
      <c r="GZE1691" s="34"/>
      <c r="GZL1691" s="35"/>
      <c r="GZM1691" s="34"/>
      <c r="GZT1691" s="35"/>
      <c r="GZU1691" s="34"/>
      <c r="HAB1691" s="35"/>
      <c r="HAC1691" s="34"/>
      <c r="HAJ1691" s="35"/>
      <c r="HAK1691" s="34"/>
      <c r="HAR1691" s="35"/>
      <c r="HAS1691" s="34"/>
      <c r="HAZ1691" s="35"/>
      <c r="HBA1691" s="34"/>
      <c r="HBH1691" s="35"/>
      <c r="HBI1691" s="34"/>
      <c r="HBP1691" s="35"/>
      <c r="HBQ1691" s="34"/>
      <c r="HBX1691" s="35"/>
      <c r="HBY1691" s="34"/>
      <c r="HCF1691" s="35"/>
      <c r="HCG1691" s="34"/>
      <c r="HCN1691" s="35"/>
      <c r="HCO1691" s="34"/>
      <c r="HCV1691" s="35"/>
      <c r="HCW1691" s="34"/>
      <c r="HDD1691" s="35"/>
      <c r="HDE1691" s="34"/>
      <c r="HDL1691" s="35"/>
      <c r="HDM1691" s="34"/>
      <c r="HDT1691" s="35"/>
      <c r="HDU1691" s="34"/>
      <c r="HEB1691" s="35"/>
      <c r="HEC1691" s="34"/>
      <c r="HEJ1691" s="35"/>
      <c r="HEK1691" s="34"/>
      <c r="HER1691" s="35"/>
      <c r="HES1691" s="34"/>
      <c r="HEZ1691" s="35"/>
      <c r="HFA1691" s="34"/>
      <c r="HFH1691" s="35"/>
      <c r="HFI1691" s="34"/>
      <c r="HFP1691" s="35"/>
      <c r="HFQ1691" s="34"/>
      <c r="HFX1691" s="35"/>
      <c r="HFY1691" s="34"/>
      <c r="HGF1691" s="35"/>
      <c r="HGG1691" s="34"/>
      <c r="HGN1691" s="35"/>
      <c r="HGO1691" s="34"/>
      <c r="HGV1691" s="35"/>
      <c r="HGW1691" s="34"/>
      <c r="HHD1691" s="35"/>
      <c r="HHE1691" s="34"/>
      <c r="HHL1691" s="35"/>
      <c r="HHM1691" s="34"/>
      <c r="HHT1691" s="35"/>
      <c r="HHU1691" s="34"/>
      <c r="HIB1691" s="35"/>
      <c r="HIC1691" s="34"/>
      <c r="HIJ1691" s="35"/>
      <c r="HIK1691" s="34"/>
      <c r="HIR1691" s="35"/>
      <c r="HIS1691" s="34"/>
      <c r="HIZ1691" s="35"/>
      <c r="HJA1691" s="34"/>
      <c r="HJH1691" s="35"/>
      <c r="HJI1691" s="34"/>
      <c r="HJP1691" s="35"/>
      <c r="HJQ1691" s="34"/>
      <c r="HJX1691" s="35"/>
      <c r="HJY1691" s="34"/>
      <c r="HKF1691" s="35"/>
      <c r="HKG1691" s="34"/>
      <c r="HKN1691" s="35"/>
      <c r="HKO1691" s="34"/>
      <c r="HKV1691" s="35"/>
      <c r="HKW1691" s="34"/>
      <c r="HLD1691" s="35"/>
      <c r="HLE1691" s="34"/>
      <c r="HLL1691" s="35"/>
      <c r="HLM1691" s="34"/>
      <c r="HLT1691" s="35"/>
      <c r="HLU1691" s="34"/>
      <c r="HMB1691" s="35"/>
      <c r="HMC1691" s="34"/>
      <c r="HMJ1691" s="35"/>
      <c r="HMK1691" s="34"/>
      <c r="HMR1691" s="35"/>
      <c r="HMS1691" s="34"/>
      <c r="HMZ1691" s="35"/>
      <c r="HNA1691" s="34"/>
      <c r="HNH1691" s="35"/>
      <c r="HNI1691" s="34"/>
      <c r="HNP1691" s="35"/>
      <c r="HNQ1691" s="34"/>
      <c r="HNX1691" s="35"/>
      <c r="HNY1691" s="34"/>
      <c r="HOF1691" s="35"/>
      <c r="HOG1691" s="34"/>
      <c r="HON1691" s="35"/>
      <c r="HOO1691" s="34"/>
      <c r="HOV1691" s="35"/>
      <c r="HOW1691" s="34"/>
      <c r="HPD1691" s="35"/>
      <c r="HPE1691" s="34"/>
      <c r="HPL1691" s="35"/>
      <c r="HPM1691" s="34"/>
      <c r="HPT1691" s="35"/>
      <c r="HPU1691" s="34"/>
      <c r="HQB1691" s="35"/>
      <c r="HQC1691" s="34"/>
      <c r="HQJ1691" s="35"/>
      <c r="HQK1691" s="34"/>
      <c r="HQR1691" s="35"/>
      <c r="HQS1691" s="34"/>
      <c r="HQZ1691" s="35"/>
      <c r="HRA1691" s="34"/>
      <c r="HRH1691" s="35"/>
      <c r="HRI1691" s="34"/>
      <c r="HRP1691" s="35"/>
      <c r="HRQ1691" s="34"/>
      <c r="HRX1691" s="35"/>
      <c r="HRY1691" s="34"/>
      <c r="HSF1691" s="35"/>
      <c r="HSG1691" s="34"/>
      <c r="HSN1691" s="35"/>
      <c r="HSO1691" s="34"/>
      <c r="HSV1691" s="35"/>
      <c r="HSW1691" s="34"/>
      <c r="HTD1691" s="35"/>
      <c r="HTE1691" s="34"/>
      <c r="HTL1691" s="35"/>
      <c r="HTM1691" s="34"/>
      <c r="HTT1691" s="35"/>
      <c r="HTU1691" s="34"/>
      <c r="HUB1691" s="35"/>
      <c r="HUC1691" s="34"/>
      <c r="HUJ1691" s="35"/>
      <c r="HUK1691" s="34"/>
      <c r="HUR1691" s="35"/>
      <c r="HUS1691" s="34"/>
      <c r="HUZ1691" s="35"/>
      <c r="HVA1691" s="34"/>
      <c r="HVH1691" s="35"/>
      <c r="HVI1691" s="34"/>
      <c r="HVP1691" s="35"/>
      <c r="HVQ1691" s="34"/>
      <c r="HVX1691" s="35"/>
      <c r="HVY1691" s="34"/>
      <c r="HWF1691" s="35"/>
      <c r="HWG1691" s="34"/>
      <c r="HWN1691" s="35"/>
      <c r="HWO1691" s="34"/>
      <c r="HWV1691" s="35"/>
      <c r="HWW1691" s="34"/>
      <c r="HXD1691" s="35"/>
      <c r="HXE1691" s="34"/>
      <c r="HXL1691" s="35"/>
      <c r="HXM1691" s="34"/>
      <c r="HXT1691" s="35"/>
      <c r="HXU1691" s="34"/>
      <c r="HYB1691" s="35"/>
      <c r="HYC1691" s="34"/>
      <c r="HYJ1691" s="35"/>
      <c r="HYK1691" s="34"/>
      <c r="HYR1691" s="35"/>
      <c r="HYS1691" s="34"/>
      <c r="HYZ1691" s="35"/>
      <c r="HZA1691" s="34"/>
      <c r="HZH1691" s="35"/>
      <c r="HZI1691" s="34"/>
      <c r="HZP1691" s="35"/>
      <c r="HZQ1691" s="34"/>
      <c r="HZX1691" s="35"/>
      <c r="HZY1691" s="34"/>
      <c r="IAF1691" s="35"/>
      <c r="IAG1691" s="34"/>
      <c r="IAN1691" s="35"/>
      <c r="IAO1691" s="34"/>
      <c r="IAV1691" s="35"/>
      <c r="IAW1691" s="34"/>
      <c r="IBD1691" s="35"/>
      <c r="IBE1691" s="34"/>
      <c r="IBL1691" s="35"/>
      <c r="IBM1691" s="34"/>
      <c r="IBT1691" s="35"/>
      <c r="IBU1691" s="34"/>
      <c r="ICB1691" s="35"/>
      <c r="ICC1691" s="34"/>
      <c r="ICJ1691" s="35"/>
      <c r="ICK1691" s="34"/>
      <c r="ICR1691" s="35"/>
      <c r="ICS1691" s="34"/>
      <c r="ICZ1691" s="35"/>
      <c r="IDA1691" s="34"/>
      <c r="IDH1691" s="35"/>
      <c r="IDI1691" s="34"/>
      <c r="IDP1691" s="35"/>
      <c r="IDQ1691" s="34"/>
      <c r="IDX1691" s="35"/>
      <c r="IDY1691" s="34"/>
      <c r="IEF1691" s="35"/>
      <c r="IEG1691" s="34"/>
      <c r="IEN1691" s="35"/>
      <c r="IEO1691" s="34"/>
      <c r="IEV1691" s="35"/>
      <c r="IEW1691" s="34"/>
      <c r="IFD1691" s="35"/>
      <c r="IFE1691" s="34"/>
      <c r="IFL1691" s="35"/>
      <c r="IFM1691" s="34"/>
      <c r="IFT1691" s="35"/>
      <c r="IFU1691" s="34"/>
      <c r="IGB1691" s="35"/>
      <c r="IGC1691" s="34"/>
      <c r="IGJ1691" s="35"/>
      <c r="IGK1691" s="34"/>
      <c r="IGR1691" s="35"/>
      <c r="IGS1691" s="34"/>
      <c r="IGZ1691" s="35"/>
      <c r="IHA1691" s="34"/>
      <c r="IHH1691" s="35"/>
      <c r="IHI1691" s="34"/>
      <c r="IHP1691" s="35"/>
      <c r="IHQ1691" s="34"/>
      <c r="IHX1691" s="35"/>
      <c r="IHY1691" s="34"/>
      <c r="IIF1691" s="35"/>
      <c r="IIG1691" s="34"/>
      <c r="IIN1691" s="35"/>
      <c r="IIO1691" s="34"/>
      <c r="IIV1691" s="35"/>
      <c r="IIW1691" s="34"/>
      <c r="IJD1691" s="35"/>
      <c r="IJE1691" s="34"/>
      <c r="IJL1691" s="35"/>
      <c r="IJM1691" s="34"/>
      <c r="IJT1691" s="35"/>
      <c r="IJU1691" s="34"/>
      <c r="IKB1691" s="35"/>
      <c r="IKC1691" s="34"/>
      <c r="IKJ1691" s="35"/>
      <c r="IKK1691" s="34"/>
      <c r="IKR1691" s="35"/>
      <c r="IKS1691" s="34"/>
      <c r="IKZ1691" s="35"/>
      <c r="ILA1691" s="34"/>
      <c r="ILH1691" s="35"/>
      <c r="ILI1691" s="34"/>
      <c r="ILP1691" s="35"/>
      <c r="ILQ1691" s="34"/>
      <c r="ILX1691" s="35"/>
      <c r="ILY1691" s="34"/>
      <c r="IMF1691" s="35"/>
      <c r="IMG1691" s="34"/>
      <c r="IMN1691" s="35"/>
      <c r="IMO1691" s="34"/>
      <c r="IMV1691" s="35"/>
      <c r="IMW1691" s="34"/>
      <c r="IND1691" s="35"/>
      <c r="INE1691" s="34"/>
      <c r="INL1691" s="35"/>
      <c r="INM1691" s="34"/>
      <c r="INT1691" s="35"/>
      <c r="INU1691" s="34"/>
      <c r="IOB1691" s="35"/>
      <c r="IOC1691" s="34"/>
      <c r="IOJ1691" s="35"/>
      <c r="IOK1691" s="34"/>
      <c r="IOR1691" s="35"/>
      <c r="IOS1691" s="34"/>
      <c r="IOZ1691" s="35"/>
      <c r="IPA1691" s="34"/>
      <c r="IPH1691" s="35"/>
      <c r="IPI1691" s="34"/>
      <c r="IPP1691" s="35"/>
      <c r="IPQ1691" s="34"/>
      <c r="IPX1691" s="35"/>
      <c r="IPY1691" s="34"/>
      <c r="IQF1691" s="35"/>
      <c r="IQG1691" s="34"/>
      <c r="IQN1691" s="35"/>
      <c r="IQO1691" s="34"/>
      <c r="IQV1691" s="35"/>
      <c r="IQW1691" s="34"/>
      <c r="IRD1691" s="35"/>
      <c r="IRE1691" s="34"/>
      <c r="IRL1691" s="35"/>
      <c r="IRM1691" s="34"/>
      <c r="IRT1691" s="35"/>
      <c r="IRU1691" s="34"/>
      <c r="ISB1691" s="35"/>
      <c r="ISC1691" s="34"/>
      <c r="ISJ1691" s="35"/>
      <c r="ISK1691" s="34"/>
      <c r="ISR1691" s="35"/>
      <c r="ISS1691" s="34"/>
      <c r="ISZ1691" s="35"/>
      <c r="ITA1691" s="34"/>
      <c r="ITH1691" s="35"/>
      <c r="ITI1691" s="34"/>
      <c r="ITP1691" s="35"/>
      <c r="ITQ1691" s="34"/>
      <c r="ITX1691" s="35"/>
      <c r="ITY1691" s="34"/>
      <c r="IUF1691" s="35"/>
      <c r="IUG1691" s="34"/>
      <c r="IUN1691" s="35"/>
      <c r="IUO1691" s="34"/>
      <c r="IUV1691" s="35"/>
      <c r="IUW1691" s="34"/>
      <c r="IVD1691" s="35"/>
      <c r="IVE1691" s="34"/>
      <c r="IVL1691" s="35"/>
      <c r="IVM1691" s="34"/>
      <c r="IVT1691" s="35"/>
      <c r="IVU1691" s="34"/>
      <c r="IWB1691" s="35"/>
      <c r="IWC1691" s="34"/>
      <c r="IWJ1691" s="35"/>
      <c r="IWK1691" s="34"/>
      <c r="IWR1691" s="35"/>
      <c r="IWS1691" s="34"/>
      <c r="IWZ1691" s="35"/>
      <c r="IXA1691" s="34"/>
      <c r="IXH1691" s="35"/>
      <c r="IXI1691" s="34"/>
      <c r="IXP1691" s="35"/>
      <c r="IXQ1691" s="34"/>
      <c r="IXX1691" s="35"/>
      <c r="IXY1691" s="34"/>
      <c r="IYF1691" s="35"/>
      <c r="IYG1691" s="34"/>
      <c r="IYN1691" s="35"/>
      <c r="IYO1691" s="34"/>
      <c r="IYV1691" s="35"/>
      <c r="IYW1691" s="34"/>
      <c r="IZD1691" s="35"/>
      <c r="IZE1691" s="34"/>
      <c r="IZL1691" s="35"/>
      <c r="IZM1691" s="34"/>
      <c r="IZT1691" s="35"/>
      <c r="IZU1691" s="34"/>
      <c r="JAB1691" s="35"/>
      <c r="JAC1691" s="34"/>
      <c r="JAJ1691" s="35"/>
      <c r="JAK1691" s="34"/>
      <c r="JAR1691" s="35"/>
      <c r="JAS1691" s="34"/>
      <c r="JAZ1691" s="35"/>
      <c r="JBA1691" s="34"/>
      <c r="JBH1691" s="35"/>
      <c r="JBI1691" s="34"/>
      <c r="JBP1691" s="35"/>
      <c r="JBQ1691" s="34"/>
      <c r="JBX1691" s="35"/>
      <c r="JBY1691" s="34"/>
      <c r="JCF1691" s="35"/>
      <c r="JCG1691" s="34"/>
      <c r="JCN1691" s="35"/>
      <c r="JCO1691" s="34"/>
      <c r="JCV1691" s="35"/>
      <c r="JCW1691" s="34"/>
      <c r="JDD1691" s="35"/>
      <c r="JDE1691" s="34"/>
      <c r="JDL1691" s="35"/>
      <c r="JDM1691" s="34"/>
      <c r="JDT1691" s="35"/>
      <c r="JDU1691" s="34"/>
      <c r="JEB1691" s="35"/>
      <c r="JEC1691" s="34"/>
      <c r="JEJ1691" s="35"/>
      <c r="JEK1691" s="34"/>
      <c r="JER1691" s="35"/>
      <c r="JES1691" s="34"/>
      <c r="JEZ1691" s="35"/>
      <c r="JFA1691" s="34"/>
      <c r="JFH1691" s="35"/>
      <c r="JFI1691" s="34"/>
      <c r="JFP1691" s="35"/>
      <c r="JFQ1691" s="34"/>
      <c r="JFX1691" s="35"/>
      <c r="JFY1691" s="34"/>
      <c r="JGF1691" s="35"/>
      <c r="JGG1691" s="34"/>
      <c r="JGN1691" s="35"/>
      <c r="JGO1691" s="34"/>
      <c r="JGV1691" s="35"/>
      <c r="JGW1691" s="34"/>
      <c r="JHD1691" s="35"/>
      <c r="JHE1691" s="34"/>
      <c r="JHL1691" s="35"/>
      <c r="JHM1691" s="34"/>
      <c r="JHT1691" s="35"/>
      <c r="JHU1691" s="34"/>
      <c r="JIB1691" s="35"/>
      <c r="JIC1691" s="34"/>
      <c r="JIJ1691" s="35"/>
      <c r="JIK1691" s="34"/>
      <c r="JIR1691" s="35"/>
      <c r="JIS1691" s="34"/>
      <c r="JIZ1691" s="35"/>
      <c r="JJA1691" s="34"/>
      <c r="JJH1691" s="35"/>
      <c r="JJI1691" s="34"/>
      <c r="JJP1691" s="35"/>
      <c r="JJQ1691" s="34"/>
      <c r="JJX1691" s="35"/>
      <c r="JJY1691" s="34"/>
      <c r="JKF1691" s="35"/>
      <c r="JKG1691" s="34"/>
      <c r="JKN1691" s="35"/>
      <c r="JKO1691" s="34"/>
      <c r="JKV1691" s="35"/>
      <c r="JKW1691" s="34"/>
      <c r="JLD1691" s="35"/>
      <c r="JLE1691" s="34"/>
      <c r="JLL1691" s="35"/>
      <c r="JLM1691" s="34"/>
      <c r="JLT1691" s="35"/>
      <c r="JLU1691" s="34"/>
      <c r="JMB1691" s="35"/>
      <c r="JMC1691" s="34"/>
      <c r="JMJ1691" s="35"/>
      <c r="JMK1691" s="34"/>
      <c r="JMR1691" s="35"/>
      <c r="JMS1691" s="34"/>
      <c r="JMZ1691" s="35"/>
      <c r="JNA1691" s="34"/>
      <c r="JNH1691" s="35"/>
      <c r="JNI1691" s="34"/>
      <c r="JNP1691" s="35"/>
      <c r="JNQ1691" s="34"/>
      <c r="JNX1691" s="35"/>
      <c r="JNY1691" s="34"/>
      <c r="JOF1691" s="35"/>
      <c r="JOG1691" s="34"/>
      <c r="JON1691" s="35"/>
      <c r="JOO1691" s="34"/>
      <c r="JOV1691" s="35"/>
      <c r="JOW1691" s="34"/>
      <c r="JPD1691" s="35"/>
      <c r="JPE1691" s="34"/>
      <c r="JPL1691" s="35"/>
      <c r="JPM1691" s="34"/>
      <c r="JPT1691" s="35"/>
      <c r="JPU1691" s="34"/>
      <c r="JQB1691" s="35"/>
      <c r="JQC1691" s="34"/>
      <c r="JQJ1691" s="35"/>
      <c r="JQK1691" s="34"/>
      <c r="JQR1691" s="35"/>
      <c r="JQS1691" s="34"/>
      <c r="JQZ1691" s="35"/>
      <c r="JRA1691" s="34"/>
      <c r="JRH1691" s="35"/>
      <c r="JRI1691" s="34"/>
      <c r="JRP1691" s="35"/>
      <c r="JRQ1691" s="34"/>
      <c r="JRX1691" s="35"/>
      <c r="JRY1691" s="34"/>
      <c r="JSF1691" s="35"/>
      <c r="JSG1691" s="34"/>
      <c r="JSN1691" s="35"/>
      <c r="JSO1691" s="34"/>
      <c r="JSV1691" s="35"/>
      <c r="JSW1691" s="34"/>
      <c r="JTD1691" s="35"/>
      <c r="JTE1691" s="34"/>
      <c r="JTL1691" s="35"/>
      <c r="JTM1691" s="34"/>
      <c r="JTT1691" s="35"/>
      <c r="JTU1691" s="34"/>
      <c r="JUB1691" s="35"/>
      <c r="JUC1691" s="34"/>
      <c r="JUJ1691" s="35"/>
      <c r="JUK1691" s="34"/>
      <c r="JUR1691" s="35"/>
      <c r="JUS1691" s="34"/>
      <c r="JUZ1691" s="35"/>
      <c r="JVA1691" s="34"/>
      <c r="JVH1691" s="35"/>
      <c r="JVI1691" s="34"/>
      <c r="JVP1691" s="35"/>
      <c r="JVQ1691" s="34"/>
      <c r="JVX1691" s="35"/>
      <c r="JVY1691" s="34"/>
      <c r="JWF1691" s="35"/>
      <c r="JWG1691" s="34"/>
      <c r="JWN1691" s="35"/>
      <c r="JWO1691" s="34"/>
      <c r="JWV1691" s="35"/>
      <c r="JWW1691" s="34"/>
      <c r="JXD1691" s="35"/>
      <c r="JXE1691" s="34"/>
      <c r="JXL1691" s="35"/>
      <c r="JXM1691" s="34"/>
      <c r="JXT1691" s="35"/>
      <c r="JXU1691" s="34"/>
      <c r="JYB1691" s="35"/>
      <c r="JYC1691" s="34"/>
      <c r="JYJ1691" s="35"/>
      <c r="JYK1691" s="34"/>
      <c r="JYR1691" s="35"/>
      <c r="JYS1691" s="34"/>
      <c r="JYZ1691" s="35"/>
      <c r="JZA1691" s="34"/>
      <c r="JZH1691" s="35"/>
      <c r="JZI1691" s="34"/>
      <c r="JZP1691" s="35"/>
      <c r="JZQ1691" s="34"/>
      <c r="JZX1691" s="35"/>
      <c r="JZY1691" s="34"/>
      <c r="KAF1691" s="35"/>
      <c r="KAG1691" s="34"/>
      <c r="KAN1691" s="35"/>
      <c r="KAO1691" s="34"/>
      <c r="KAV1691" s="35"/>
      <c r="KAW1691" s="34"/>
      <c r="KBD1691" s="35"/>
      <c r="KBE1691" s="34"/>
      <c r="KBL1691" s="35"/>
      <c r="KBM1691" s="34"/>
      <c r="KBT1691" s="35"/>
      <c r="KBU1691" s="34"/>
      <c r="KCB1691" s="35"/>
      <c r="KCC1691" s="34"/>
      <c r="KCJ1691" s="35"/>
      <c r="KCK1691" s="34"/>
      <c r="KCR1691" s="35"/>
      <c r="KCS1691" s="34"/>
      <c r="KCZ1691" s="35"/>
      <c r="KDA1691" s="34"/>
      <c r="KDH1691" s="35"/>
      <c r="KDI1691" s="34"/>
      <c r="KDP1691" s="35"/>
      <c r="KDQ1691" s="34"/>
      <c r="KDX1691" s="35"/>
      <c r="KDY1691" s="34"/>
      <c r="KEF1691" s="35"/>
      <c r="KEG1691" s="34"/>
      <c r="KEN1691" s="35"/>
      <c r="KEO1691" s="34"/>
      <c r="KEV1691" s="35"/>
      <c r="KEW1691" s="34"/>
      <c r="KFD1691" s="35"/>
      <c r="KFE1691" s="34"/>
      <c r="KFL1691" s="35"/>
      <c r="KFM1691" s="34"/>
      <c r="KFT1691" s="35"/>
      <c r="KFU1691" s="34"/>
      <c r="KGB1691" s="35"/>
      <c r="KGC1691" s="34"/>
      <c r="KGJ1691" s="35"/>
      <c r="KGK1691" s="34"/>
      <c r="KGR1691" s="35"/>
      <c r="KGS1691" s="34"/>
      <c r="KGZ1691" s="35"/>
      <c r="KHA1691" s="34"/>
      <c r="KHH1691" s="35"/>
      <c r="KHI1691" s="34"/>
      <c r="KHP1691" s="35"/>
      <c r="KHQ1691" s="34"/>
      <c r="KHX1691" s="35"/>
      <c r="KHY1691" s="34"/>
      <c r="KIF1691" s="35"/>
      <c r="KIG1691" s="34"/>
      <c r="KIN1691" s="35"/>
      <c r="KIO1691" s="34"/>
      <c r="KIV1691" s="35"/>
      <c r="KIW1691" s="34"/>
      <c r="KJD1691" s="35"/>
      <c r="KJE1691" s="34"/>
      <c r="KJL1691" s="35"/>
      <c r="KJM1691" s="34"/>
      <c r="KJT1691" s="35"/>
      <c r="KJU1691" s="34"/>
      <c r="KKB1691" s="35"/>
      <c r="KKC1691" s="34"/>
      <c r="KKJ1691" s="35"/>
      <c r="KKK1691" s="34"/>
      <c r="KKR1691" s="35"/>
      <c r="KKS1691" s="34"/>
      <c r="KKZ1691" s="35"/>
      <c r="KLA1691" s="34"/>
      <c r="KLH1691" s="35"/>
      <c r="KLI1691" s="34"/>
      <c r="KLP1691" s="35"/>
      <c r="KLQ1691" s="34"/>
      <c r="KLX1691" s="35"/>
      <c r="KLY1691" s="34"/>
      <c r="KMF1691" s="35"/>
      <c r="KMG1691" s="34"/>
      <c r="KMN1691" s="35"/>
      <c r="KMO1691" s="34"/>
      <c r="KMV1691" s="35"/>
      <c r="KMW1691" s="34"/>
      <c r="KND1691" s="35"/>
      <c r="KNE1691" s="34"/>
      <c r="KNL1691" s="35"/>
      <c r="KNM1691" s="34"/>
      <c r="KNT1691" s="35"/>
      <c r="KNU1691" s="34"/>
      <c r="KOB1691" s="35"/>
      <c r="KOC1691" s="34"/>
      <c r="KOJ1691" s="35"/>
      <c r="KOK1691" s="34"/>
      <c r="KOR1691" s="35"/>
      <c r="KOS1691" s="34"/>
      <c r="KOZ1691" s="35"/>
      <c r="KPA1691" s="34"/>
      <c r="KPH1691" s="35"/>
      <c r="KPI1691" s="34"/>
      <c r="KPP1691" s="35"/>
      <c r="KPQ1691" s="34"/>
      <c r="KPX1691" s="35"/>
      <c r="KPY1691" s="34"/>
      <c r="KQF1691" s="35"/>
      <c r="KQG1691" s="34"/>
      <c r="KQN1691" s="35"/>
      <c r="KQO1691" s="34"/>
      <c r="KQV1691" s="35"/>
      <c r="KQW1691" s="34"/>
      <c r="KRD1691" s="35"/>
      <c r="KRE1691" s="34"/>
      <c r="KRL1691" s="35"/>
      <c r="KRM1691" s="34"/>
      <c r="KRT1691" s="35"/>
      <c r="KRU1691" s="34"/>
      <c r="KSB1691" s="35"/>
      <c r="KSC1691" s="34"/>
      <c r="KSJ1691" s="35"/>
      <c r="KSK1691" s="34"/>
      <c r="KSR1691" s="35"/>
      <c r="KSS1691" s="34"/>
      <c r="KSZ1691" s="35"/>
      <c r="KTA1691" s="34"/>
      <c r="KTH1691" s="35"/>
      <c r="KTI1691" s="34"/>
      <c r="KTP1691" s="35"/>
      <c r="KTQ1691" s="34"/>
      <c r="KTX1691" s="35"/>
      <c r="KTY1691" s="34"/>
      <c r="KUF1691" s="35"/>
      <c r="KUG1691" s="34"/>
      <c r="KUN1691" s="35"/>
      <c r="KUO1691" s="34"/>
      <c r="KUV1691" s="35"/>
      <c r="KUW1691" s="34"/>
      <c r="KVD1691" s="35"/>
      <c r="KVE1691" s="34"/>
      <c r="KVL1691" s="35"/>
      <c r="KVM1691" s="34"/>
      <c r="KVT1691" s="35"/>
      <c r="KVU1691" s="34"/>
      <c r="KWB1691" s="35"/>
      <c r="KWC1691" s="34"/>
      <c r="KWJ1691" s="35"/>
      <c r="KWK1691" s="34"/>
      <c r="KWR1691" s="35"/>
      <c r="KWS1691" s="34"/>
      <c r="KWZ1691" s="35"/>
      <c r="KXA1691" s="34"/>
      <c r="KXH1691" s="35"/>
      <c r="KXI1691" s="34"/>
      <c r="KXP1691" s="35"/>
      <c r="KXQ1691" s="34"/>
      <c r="KXX1691" s="35"/>
      <c r="KXY1691" s="34"/>
      <c r="KYF1691" s="35"/>
      <c r="KYG1691" s="34"/>
      <c r="KYN1691" s="35"/>
      <c r="KYO1691" s="34"/>
      <c r="KYV1691" s="35"/>
      <c r="KYW1691" s="34"/>
      <c r="KZD1691" s="35"/>
      <c r="KZE1691" s="34"/>
      <c r="KZL1691" s="35"/>
      <c r="KZM1691" s="34"/>
      <c r="KZT1691" s="35"/>
      <c r="KZU1691" s="34"/>
      <c r="LAB1691" s="35"/>
      <c r="LAC1691" s="34"/>
      <c r="LAJ1691" s="35"/>
      <c r="LAK1691" s="34"/>
      <c r="LAR1691" s="35"/>
      <c r="LAS1691" s="34"/>
      <c r="LAZ1691" s="35"/>
      <c r="LBA1691" s="34"/>
      <c r="LBH1691" s="35"/>
      <c r="LBI1691" s="34"/>
      <c r="LBP1691" s="35"/>
      <c r="LBQ1691" s="34"/>
      <c r="LBX1691" s="35"/>
      <c r="LBY1691" s="34"/>
      <c r="LCF1691" s="35"/>
      <c r="LCG1691" s="34"/>
      <c r="LCN1691" s="35"/>
      <c r="LCO1691" s="34"/>
      <c r="LCV1691" s="35"/>
      <c r="LCW1691" s="34"/>
      <c r="LDD1691" s="35"/>
      <c r="LDE1691" s="34"/>
      <c r="LDL1691" s="35"/>
      <c r="LDM1691" s="34"/>
      <c r="LDT1691" s="35"/>
      <c r="LDU1691" s="34"/>
      <c r="LEB1691" s="35"/>
      <c r="LEC1691" s="34"/>
      <c r="LEJ1691" s="35"/>
      <c r="LEK1691" s="34"/>
      <c r="LER1691" s="35"/>
      <c r="LES1691" s="34"/>
      <c r="LEZ1691" s="35"/>
      <c r="LFA1691" s="34"/>
      <c r="LFH1691" s="35"/>
      <c r="LFI1691" s="34"/>
      <c r="LFP1691" s="35"/>
      <c r="LFQ1691" s="34"/>
      <c r="LFX1691" s="35"/>
      <c r="LFY1691" s="34"/>
      <c r="LGF1691" s="35"/>
      <c r="LGG1691" s="34"/>
      <c r="LGN1691" s="35"/>
      <c r="LGO1691" s="34"/>
      <c r="LGV1691" s="35"/>
      <c r="LGW1691" s="34"/>
      <c r="LHD1691" s="35"/>
      <c r="LHE1691" s="34"/>
      <c r="LHL1691" s="35"/>
      <c r="LHM1691" s="34"/>
      <c r="LHT1691" s="35"/>
      <c r="LHU1691" s="34"/>
      <c r="LIB1691" s="35"/>
      <c r="LIC1691" s="34"/>
      <c r="LIJ1691" s="35"/>
      <c r="LIK1691" s="34"/>
      <c r="LIR1691" s="35"/>
      <c r="LIS1691" s="34"/>
      <c r="LIZ1691" s="35"/>
      <c r="LJA1691" s="34"/>
      <c r="LJH1691" s="35"/>
      <c r="LJI1691" s="34"/>
      <c r="LJP1691" s="35"/>
      <c r="LJQ1691" s="34"/>
      <c r="LJX1691" s="35"/>
      <c r="LJY1691" s="34"/>
      <c r="LKF1691" s="35"/>
      <c r="LKG1691" s="34"/>
      <c r="LKN1691" s="35"/>
      <c r="LKO1691" s="34"/>
      <c r="LKV1691" s="35"/>
      <c r="LKW1691" s="34"/>
      <c r="LLD1691" s="35"/>
      <c r="LLE1691" s="34"/>
      <c r="LLL1691" s="35"/>
      <c r="LLM1691" s="34"/>
      <c r="LLT1691" s="35"/>
      <c r="LLU1691" s="34"/>
      <c r="LMB1691" s="35"/>
      <c r="LMC1691" s="34"/>
      <c r="LMJ1691" s="35"/>
      <c r="LMK1691" s="34"/>
      <c r="LMR1691" s="35"/>
      <c r="LMS1691" s="34"/>
      <c r="LMZ1691" s="35"/>
      <c r="LNA1691" s="34"/>
      <c r="LNH1691" s="35"/>
      <c r="LNI1691" s="34"/>
      <c r="LNP1691" s="35"/>
      <c r="LNQ1691" s="34"/>
      <c r="LNX1691" s="35"/>
      <c r="LNY1691" s="34"/>
      <c r="LOF1691" s="35"/>
      <c r="LOG1691" s="34"/>
      <c r="LON1691" s="35"/>
      <c r="LOO1691" s="34"/>
      <c r="LOV1691" s="35"/>
      <c r="LOW1691" s="34"/>
      <c r="LPD1691" s="35"/>
      <c r="LPE1691" s="34"/>
      <c r="LPL1691" s="35"/>
      <c r="LPM1691" s="34"/>
      <c r="LPT1691" s="35"/>
      <c r="LPU1691" s="34"/>
      <c r="LQB1691" s="35"/>
      <c r="LQC1691" s="34"/>
      <c r="LQJ1691" s="35"/>
      <c r="LQK1691" s="34"/>
      <c r="LQR1691" s="35"/>
      <c r="LQS1691" s="34"/>
      <c r="LQZ1691" s="35"/>
      <c r="LRA1691" s="34"/>
      <c r="LRH1691" s="35"/>
      <c r="LRI1691" s="34"/>
      <c r="LRP1691" s="35"/>
      <c r="LRQ1691" s="34"/>
      <c r="LRX1691" s="35"/>
      <c r="LRY1691" s="34"/>
      <c r="LSF1691" s="35"/>
      <c r="LSG1691" s="34"/>
      <c r="LSN1691" s="35"/>
      <c r="LSO1691" s="34"/>
      <c r="LSV1691" s="35"/>
      <c r="LSW1691" s="34"/>
      <c r="LTD1691" s="35"/>
      <c r="LTE1691" s="34"/>
      <c r="LTL1691" s="35"/>
      <c r="LTM1691" s="34"/>
      <c r="LTT1691" s="35"/>
      <c r="LTU1691" s="34"/>
      <c r="LUB1691" s="35"/>
      <c r="LUC1691" s="34"/>
      <c r="LUJ1691" s="35"/>
      <c r="LUK1691" s="34"/>
      <c r="LUR1691" s="35"/>
      <c r="LUS1691" s="34"/>
      <c r="LUZ1691" s="35"/>
      <c r="LVA1691" s="34"/>
      <c r="LVH1691" s="35"/>
      <c r="LVI1691" s="34"/>
      <c r="LVP1691" s="35"/>
      <c r="LVQ1691" s="34"/>
      <c r="LVX1691" s="35"/>
      <c r="LVY1691" s="34"/>
      <c r="LWF1691" s="35"/>
      <c r="LWG1691" s="34"/>
      <c r="LWN1691" s="35"/>
      <c r="LWO1691" s="34"/>
      <c r="LWV1691" s="35"/>
      <c r="LWW1691" s="34"/>
      <c r="LXD1691" s="35"/>
      <c r="LXE1691" s="34"/>
      <c r="LXL1691" s="35"/>
      <c r="LXM1691" s="34"/>
      <c r="LXT1691" s="35"/>
      <c r="LXU1691" s="34"/>
      <c r="LYB1691" s="35"/>
      <c r="LYC1691" s="34"/>
      <c r="LYJ1691" s="35"/>
      <c r="LYK1691" s="34"/>
      <c r="LYR1691" s="35"/>
      <c r="LYS1691" s="34"/>
      <c r="LYZ1691" s="35"/>
      <c r="LZA1691" s="34"/>
      <c r="LZH1691" s="35"/>
      <c r="LZI1691" s="34"/>
      <c r="LZP1691" s="35"/>
      <c r="LZQ1691" s="34"/>
      <c r="LZX1691" s="35"/>
      <c r="LZY1691" s="34"/>
      <c r="MAF1691" s="35"/>
      <c r="MAG1691" s="34"/>
      <c r="MAN1691" s="35"/>
      <c r="MAO1691" s="34"/>
      <c r="MAV1691" s="35"/>
      <c r="MAW1691" s="34"/>
      <c r="MBD1691" s="35"/>
      <c r="MBE1691" s="34"/>
      <c r="MBL1691" s="35"/>
      <c r="MBM1691" s="34"/>
      <c r="MBT1691" s="35"/>
      <c r="MBU1691" s="34"/>
      <c r="MCB1691" s="35"/>
      <c r="MCC1691" s="34"/>
      <c r="MCJ1691" s="35"/>
      <c r="MCK1691" s="34"/>
      <c r="MCR1691" s="35"/>
      <c r="MCS1691" s="34"/>
      <c r="MCZ1691" s="35"/>
      <c r="MDA1691" s="34"/>
      <c r="MDH1691" s="35"/>
      <c r="MDI1691" s="34"/>
      <c r="MDP1691" s="35"/>
      <c r="MDQ1691" s="34"/>
      <c r="MDX1691" s="35"/>
      <c r="MDY1691" s="34"/>
      <c r="MEF1691" s="35"/>
      <c r="MEG1691" s="34"/>
      <c r="MEN1691" s="35"/>
      <c r="MEO1691" s="34"/>
      <c r="MEV1691" s="35"/>
      <c r="MEW1691" s="34"/>
      <c r="MFD1691" s="35"/>
      <c r="MFE1691" s="34"/>
      <c r="MFL1691" s="35"/>
      <c r="MFM1691" s="34"/>
      <c r="MFT1691" s="35"/>
      <c r="MFU1691" s="34"/>
      <c r="MGB1691" s="35"/>
      <c r="MGC1691" s="34"/>
      <c r="MGJ1691" s="35"/>
      <c r="MGK1691" s="34"/>
      <c r="MGR1691" s="35"/>
      <c r="MGS1691" s="34"/>
      <c r="MGZ1691" s="35"/>
      <c r="MHA1691" s="34"/>
      <c r="MHH1691" s="35"/>
      <c r="MHI1691" s="34"/>
      <c r="MHP1691" s="35"/>
      <c r="MHQ1691" s="34"/>
      <c r="MHX1691" s="35"/>
      <c r="MHY1691" s="34"/>
      <c r="MIF1691" s="35"/>
      <c r="MIG1691" s="34"/>
      <c r="MIN1691" s="35"/>
      <c r="MIO1691" s="34"/>
      <c r="MIV1691" s="35"/>
      <c r="MIW1691" s="34"/>
      <c r="MJD1691" s="35"/>
      <c r="MJE1691" s="34"/>
      <c r="MJL1691" s="35"/>
      <c r="MJM1691" s="34"/>
      <c r="MJT1691" s="35"/>
      <c r="MJU1691" s="34"/>
      <c r="MKB1691" s="35"/>
      <c r="MKC1691" s="34"/>
      <c r="MKJ1691" s="35"/>
      <c r="MKK1691" s="34"/>
      <c r="MKR1691" s="35"/>
      <c r="MKS1691" s="34"/>
      <c r="MKZ1691" s="35"/>
      <c r="MLA1691" s="34"/>
      <c r="MLH1691" s="35"/>
      <c r="MLI1691" s="34"/>
      <c r="MLP1691" s="35"/>
      <c r="MLQ1691" s="34"/>
      <c r="MLX1691" s="35"/>
      <c r="MLY1691" s="34"/>
      <c r="MMF1691" s="35"/>
      <c r="MMG1691" s="34"/>
      <c r="MMN1691" s="35"/>
      <c r="MMO1691" s="34"/>
      <c r="MMV1691" s="35"/>
      <c r="MMW1691" s="34"/>
      <c r="MND1691" s="35"/>
      <c r="MNE1691" s="34"/>
      <c r="MNL1691" s="35"/>
      <c r="MNM1691" s="34"/>
      <c r="MNT1691" s="35"/>
      <c r="MNU1691" s="34"/>
      <c r="MOB1691" s="35"/>
      <c r="MOC1691" s="34"/>
      <c r="MOJ1691" s="35"/>
      <c r="MOK1691" s="34"/>
      <c r="MOR1691" s="35"/>
      <c r="MOS1691" s="34"/>
      <c r="MOZ1691" s="35"/>
      <c r="MPA1691" s="34"/>
      <c r="MPH1691" s="35"/>
      <c r="MPI1691" s="34"/>
      <c r="MPP1691" s="35"/>
      <c r="MPQ1691" s="34"/>
      <c r="MPX1691" s="35"/>
      <c r="MPY1691" s="34"/>
      <c r="MQF1691" s="35"/>
      <c r="MQG1691" s="34"/>
      <c r="MQN1691" s="35"/>
      <c r="MQO1691" s="34"/>
      <c r="MQV1691" s="35"/>
      <c r="MQW1691" s="34"/>
      <c r="MRD1691" s="35"/>
      <c r="MRE1691" s="34"/>
      <c r="MRL1691" s="35"/>
      <c r="MRM1691" s="34"/>
      <c r="MRT1691" s="35"/>
      <c r="MRU1691" s="34"/>
      <c r="MSB1691" s="35"/>
      <c r="MSC1691" s="34"/>
      <c r="MSJ1691" s="35"/>
      <c r="MSK1691" s="34"/>
      <c r="MSR1691" s="35"/>
      <c r="MSS1691" s="34"/>
      <c r="MSZ1691" s="35"/>
      <c r="MTA1691" s="34"/>
      <c r="MTH1691" s="35"/>
      <c r="MTI1691" s="34"/>
      <c r="MTP1691" s="35"/>
      <c r="MTQ1691" s="34"/>
      <c r="MTX1691" s="35"/>
      <c r="MTY1691" s="34"/>
      <c r="MUF1691" s="35"/>
      <c r="MUG1691" s="34"/>
      <c r="MUN1691" s="35"/>
      <c r="MUO1691" s="34"/>
      <c r="MUV1691" s="35"/>
      <c r="MUW1691" s="34"/>
      <c r="MVD1691" s="35"/>
      <c r="MVE1691" s="34"/>
      <c r="MVL1691" s="35"/>
      <c r="MVM1691" s="34"/>
      <c r="MVT1691" s="35"/>
      <c r="MVU1691" s="34"/>
      <c r="MWB1691" s="35"/>
      <c r="MWC1691" s="34"/>
      <c r="MWJ1691" s="35"/>
      <c r="MWK1691" s="34"/>
      <c r="MWR1691" s="35"/>
      <c r="MWS1691" s="34"/>
      <c r="MWZ1691" s="35"/>
      <c r="MXA1691" s="34"/>
      <c r="MXH1691" s="35"/>
      <c r="MXI1691" s="34"/>
      <c r="MXP1691" s="35"/>
      <c r="MXQ1691" s="34"/>
      <c r="MXX1691" s="35"/>
      <c r="MXY1691" s="34"/>
      <c r="MYF1691" s="35"/>
      <c r="MYG1691" s="34"/>
      <c r="MYN1691" s="35"/>
      <c r="MYO1691" s="34"/>
      <c r="MYV1691" s="35"/>
      <c r="MYW1691" s="34"/>
      <c r="MZD1691" s="35"/>
      <c r="MZE1691" s="34"/>
      <c r="MZL1691" s="35"/>
      <c r="MZM1691" s="34"/>
      <c r="MZT1691" s="35"/>
      <c r="MZU1691" s="34"/>
      <c r="NAB1691" s="35"/>
      <c r="NAC1691" s="34"/>
      <c r="NAJ1691" s="35"/>
      <c r="NAK1691" s="34"/>
      <c r="NAR1691" s="35"/>
      <c r="NAS1691" s="34"/>
      <c r="NAZ1691" s="35"/>
      <c r="NBA1691" s="34"/>
      <c r="NBH1691" s="35"/>
      <c r="NBI1691" s="34"/>
      <c r="NBP1691" s="35"/>
      <c r="NBQ1691" s="34"/>
      <c r="NBX1691" s="35"/>
      <c r="NBY1691" s="34"/>
      <c r="NCF1691" s="35"/>
      <c r="NCG1691" s="34"/>
      <c r="NCN1691" s="35"/>
      <c r="NCO1691" s="34"/>
      <c r="NCV1691" s="35"/>
      <c r="NCW1691" s="34"/>
      <c r="NDD1691" s="35"/>
      <c r="NDE1691" s="34"/>
      <c r="NDL1691" s="35"/>
      <c r="NDM1691" s="34"/>
      <c r="NDT1691" s="35"/>
      <c r="NDU1691" s="34"/>
      <c r="NEB1691" s="35"/>
      <c r="NEC1691" s="34"/>
      <c r="NEJ1691" s="35"/>
      <c r="NEK1691" s="34"/>
      <c r="NER1691" s="35"/>
      <c r="NES1691" s="34"/>
      <c r="NEZ1691" s="35"/>
      <c r="NFA1691" s="34"/>
      <c r="NFH1691" s="35"/>
      <c r="NFI1691" s="34"/>
      <c r="NFP1691" s="35"/>
      <c r="NFQ1691" s="34"/>
      <c r="NFX1691" s="35"/>
      <c r="NFY1691" s="34"/>
      <c r="NGF1691" s="35"/>
      <c r="NGG1691" s="34"/>
      <c r="NGN1691" s="35"/>
      <c r="NGO1691" s="34"/>
      <c r="NGV1691" s="35"/>
      <c r="NGW1691" s="34"/>
      <c r="NHD1691" s="35"/>
      <c r="NHE1691" s="34"/>
      <c r="NHL1691" s="35"/>
      <c r="NHM1691" s="34"/>
      <c r="NHT1691" s="35"/>
      <c r="NHU1691" s="34"/>
      <c r="NIB1691" s="35"/>
      <c r="NIC1691" s="34"/>
      <c r="NIJ1691" s="35"/>
      <c r="NIK1691" s="34"/>
      <c r="NIR1691" s="35"/>
      <c r="NIS1691" s="34"/>
      <c r="NIZ1691" s="35"/>
      <c r="NJA1691" s="34"/>
      <c r="NJH1691" s="35"/>
      <c r="NJI1691" s="34"/>
      <c r="NJP1691" s="35"/>
      <c r="NJQ1691" s="34"/>
      <c r="NJX1691" s="35"/>
      <c r="NJY1691" s="34"/>
      <c r="NKF1691" s="35"/>
      <c r="NKG1691" s="34"/>
      <c r="NKN1691" s="35"/>
      <c r="NKO1691" s="34"/>
      <c r="NKV1691" s="35"/>
      <c r="NKW1691" s="34"/>
      <c r="NLD1691" s="35"/>
      <c r="NLE1691" s="34"/>
      <c r="NLL1691" s="35"/>
      <c r="NLM1691" s="34"/>
      <c r="NLT1691" s="35"/>
      <c r="NLU1691" s="34"/>
      <c r="NMB1691" s="35"/>
      <c r="NMC1691" s="34"/>
      <c r="NMJ1691" s="35"/>
      <c r="NMK1691" s="34"/>
      <c r="NMR1691" s="35"/>
      <c r="NMS1691" s="34"/>
      <c r="NMZ1691" s="35"/>
      <c r="NNA1691" s="34"/>
      <c r="NNH1691" s="35"/>
      <c r="NNI1691" s="34"/>
      <c r="NNP1691" s="35"/>
      <c r="NNQ1691" s="34"/>
      <c r="NNX1691" s="35"/>
      <c r="NNY1691" s="34"/>
      <c r="NOF1691" s="35"/>
      <c r="NOG1691" s="34"/>
      <c r="NON1691" s="35"/>
      <c r="NOO1691" s="34"/>
      <c r="NOV1691" s="35"/>
      <c r="NOW1691" s="34"/>
      <c r="NPD1691" s="35"/>
      <c r="NPE1691" s="34"/>
      <c r="NPL1691" s="35"/>
      <c r="NPM1691" s="34"/>
      <c r="NPT1691" s="35"/>
      <c r="NPU1691" s="34"/>
      <c r="NQB1691" s="35"/>
      <c r="NQC1691" s="34"/>
      <c r="NQJ1691" s="35"/>
      <c r="NQK1691" s="34"/>
      <c r="NQR1691" s="35"/>
      <c r="NQS1691" s="34"/>
      <c r="NQZ1691" s="35"/>
      <c r="NRA1691" s="34"/>
      <c r="NRH1691" s="35"/>
      <c r="NRI1691" s="34"/>
      <c r="NRP1691" s="35"/>
      <c r="NRQ1691" s="34"/>
      <c r="NRX1691" s="35"/>
      <c r="NRY1691" s="34"/>
      <c r="NSF1691" s="35"/>
      <c r="NSG1691" s="34"/>
      <c r="NSN1691" s="35"/>
      <c r="NSO1691" s="34"/>
      <c r="NSV1691" s="35"/>
      <c r="NSW1691" s="34"/>
      <c r="NTD1691" s="35"/>
      <c r="NTE1691" s="34"/>
      <c r="NTL1691" s="35"/>
      <c r="NTM1691" s="34"/>
      <c r="NTT1691" s="35"/>
      <c r="NTU1691" s="34"/>
      <c r="NUB1691" s="35"/>
      <c r="NUC1691" s="34"/>
      <c r="NUJ1691" s="35"/>
      <c r="NUK1691" s="34"/>
      <c r="NUR1691" s="35"/>
      <c r="NUS1691" s="34"/>
      <c r="NUZ1691" s="35"/>
      <c r="NVA1691" s="34"/>
      <c r="NVH1691" s="35"/>
      <c r="NVI1691" s="34"/>
      <c r="NVP1691" s="35"/>
      <c r="NVQ1691" s="34"/>
      <c r="NVX1691" s="35"/>
      <c r="NVY1691" s="34"/>
      <c r="NWF1691" s="35"/>
      <c r="NWG1691" s="34"/>
      <c r="NWN1691" s="35"/>
      <c r="NWO1691" s="34"/>
      <c r="NWV1691" s="35"/>
      <c r="NWW1691" s="34"/>
      <c r="NXD1691" s="35"/>
      <c r="NXE1691" s="34"/>
      <c r="NXL1691" s="35"/>
      <c r="NXM1691" s="34"/>
      <c r="NXT1691" s="35"/>
      <c r="NXU1691" s="34"/>
      <c r="NYB1691" s="35"/>
      <c r="NYC1691" s="34"/>
      <c r="NYJ1691" s="35"/>
      <c r="NYK1691" s="34"/>
      <c r="NYR1691" s="35"/>
      <c r="NYS1691" s="34"/>
      <c r="NYZ1691" s="35"/>
      <c r="NZA1691" s="34"/>
      <c r="NZH1691" s="35"/>
      <c r="NZI1691" s="34"/>
      <c r="NZP1691" s="35"/>
      <c r="NZQ1691" s="34"/>
      <c r="NZX1691" s="35"/>
      <c r="NZY1691" s="34"/>
      <c r="OAF1691" s="35"/>
      <c r="OAG1691" s="34"/>
      <c r="OAN1691" s="35"/>
      <c r="OAO1691" s="34"/>
      <c r="OAV1691" s="35"/>
      <c r="OAW1691" s="34"/>
      <c r="OBD1691" s="35"/>
      <c r="OBE1691" s="34"/>
      <c r="OBL1691" s="35"/>
      <c r="OBM1691" s="34"/>
      <c r="OBT1691" s="35"/>
      <c r="OBU1691" s="34"/>
      <c r="OCB1691" s="35"/>
      <c r="OCC1691" s="34"/>
      <c r="OCJ1691" s="35"/>
      <c r="OCK1691" s="34"/>
      <c r="OCR1691" s="35"/>
      <c r="OCS1691" s="34"/>
      <c r="OCZ1691" s="35"/>
      <c r="ODA1691" s="34"/>
      <c r="ODH1691" s="35"/>
      <c r="ODI1691" s="34"/>
      <c r="ODP1691" s="35"/>
      <c r="ODQ1691" s="34"/>
      <c r="ODX1691" s="35"/>
      <c r="ODY1691" s="34"/>
      <c r="OEF1691" s="35"/>
      <c r="OEG1691" s="34"/>
      <c r="OEN1691" s="35"/>
      <c r="OEO1691" s="34"/>
      <c r="OEV1691" s="35"/>
      <c r="OEW1691" s="34"/>
      <c r="OFD1691" s="35"/>
      <c r="OFE1691" s="34"/>
      <c r="OFL1691" s="35"/>
      <c r="OFM1691" s="34"/>
      <c r="OFT1691" s="35"/>
      <c r="OFU1691" s="34"/>
      <c r="OGB1691" s="35"/>
      <c r="OGC1691" s="34"/>
      <c r="OGJ1691" s="35"/>
      <c r="OGK1691" s="34"/>
      <c r="OGR1691" s="35"/>
      <c r="OGS1691" s="34"/>
      <c r="OGZ1691" s="35"/>
      <c r="OHA1691" s="34"/>
      <c r="OHH1691" s="35"/>
      <c r="OHI1691" s="34"/>
      <c r="OHP1691" s="35"/>
      <c r="OHQ1691" s="34"/>
      <c r="OHX1691" s="35"/>
      <c r="OHY1691" s="34"/>
      <c r="OIF1691" s="35"/>
      <c r="OIG1691" s="34"/>
      <c r="OIN1691" s="35"/>
      <c r="OIO1691" s="34"/>
      <c r="OIV1691" s="35"/>
      <c r="OIW1691" s="34"/>
      <c r="OJD1691" s="35"/>
      <c r="OJE1691" s="34"/>
      <c r="OJL1691" s="35"/>
      <c r="OJM1691" s="34"/>
      <c r="OJT1691" s="35"/>
      <c r="OJU1691" s="34"/>
      <c r="OKB1691" s="35"/>
      <c r="OKC1691" s="34"/>
      <c r="OKJ1691" s="35"/>
      <c r="OKK1691" s="34"/>
      <c r="OKR1691" s="35"/>
      <c r="OKS1691" s="34"/>
      <c r="OKZ1691" s="35"/>
      <c r="OLA1691" s="34"/>
      <c r="OLH1691" s="35"/>
      <c r="OLI1691" s="34"/>
      <c r="OLP1691" s="35"/>
      <c r="OLQ1691" s="34"/>
      <c r="OLX1691" s="35"/>
      <c r="OLY1691" s="34"/>
      <c r="OMF1691" s="35"/>
      <c r="OMG1691" s="34"/>
      <c r="OMN1691" s="35"/>
      <c r="OMO1691" s="34"/>
      <c r="OMV1691" s="35"/>
      <c r="OMW1691" s="34"/>
      <c r="OND1691" s="35"/>
      <c r="ONE1691" s="34"/>
      <c r="ONL1691" s="35"/>
      <c r="ONM1691" s="34"/>
      <c r="ONT1691" s="35"/>
      <c r="ONU1691" s="34"/>
      <c r="OOB1691" s="35"/>
      <c r="OOC1691" s="34"/>
      <c r="OOJ1691" s="35"/>
      <c r="OOK1691" s="34"/>
      <c r="OOR1691" s="35"/>
      <c r="OOS1691" s="34"/>
      <c r="OOZ1691" s="35"/>
      <c r="OPA1691" s="34"/>
      <c r="OPH1691" s="35"/>
      <c r="OPI1691" s="34"/>
      <c r="OPP1691" s="35"/>
      <c r="OPQ1691" s="34"/>
      <c r="OPX1691" s="35"/>
      <c r="OPY1691" s="34"/>
      <c r="OQF1691" s="35"/>
      <c r="OQG1691" s="34"/>
      <c r="OQN1691" s="35"/>
      <c r="OQO1691" s="34"/>
      <c r="OQV1691" s="35"/>
      <c r="OQW1691" s="34"/>
      <c r="ORD1691" s="35"/>
      <c r="ORE1691" s="34"/>
      <c r="ORL1691" s="35"/>
      <c r="ORM1691" s="34"/>
      <c r="ORT1691" s="35"/>
      <c r="ORU1691" s="34"/>
      <c r="OSB1691" s="35"/>
      <c r="OSC1691" s="34"/>
      <c r="OSJ1691" s="35"/>
      <c r="OSK1691" s="34"/>
      <c r="OSR1691" s="35"/>
      <c r="OSS1691" s="34"/>
      <c r="OSZ1691" s="35"/>
      <c r="OTA1691" s="34"/>
      <c r="OTH1691" s="35"/>
      <c r="OTI1691" s="34"/>
      <c r="OTP1691" s="35"/>
      <c r="OTQ1691" s="34"/>
      <c r="OTX1691" s="35"/>
      <c r="OTY1691" s="34"/>
      <c r="OUF1691" s="35"/>
      <c r="OUG1691" s="34"/>
      <c r="OUN1691" s="35"/>
      <c r="OUO1691" s="34"/>
      <c r="OUV1691" s="35"/>
      <c r="OUW1691" s="34"/>
      <c r="OVD1691" s="35"/>
      <c r="OVE1691" s="34"/>
      <c r="OVL1691" s="35"/>
      <c r="OVM1691" s="34"/>
      <c r="OVT1691" s="35"/>
      <c r="OVU1691" s="34"/>
      <c r="OWB1691" s="35"/>
      <c r="OWC1691" s="34"/>
      <c r="OWJ1691" s="35"/>
      <c r="OWK1691" s="34"/>
      <c r="OWR1691" s="35"/>
      <c r="OWS1691" s="34"/>
      <c r="OWZ1691" s="35"/>
      <c r="OXA1691" s="34"/>
      <c r="OXH1691" s="35"/>
      <c r="OXI1691" s="34"/>
      <c r="OXP1691" s="35"/>
      <c r="OXQ1691" s="34"/>
      <c r="OXX1691" s="35"/>
      <c r="OXY1691" s="34"/>
      <c r="OYF1691" s="35"/>
      <c r="OYG1691" s="34"/>
      <c r="OYN1691" s="35"/>
      <c r="OYO1691" s="34"/>
      <c r="OYV1691" s="35"/>
      <c r="OYW1691" s="34"/>
      <c r="OZD1691" s="35"/>
      <c r="OZE1691" s="34"/>
      <c r="OZL1691" s="35"/>
      <c r="OZM1691" s="34"/>
      <c r="OZT1691" s="35"/>
      <c r="OZU1691" s="34"/>
      <c r="PAB1691" s="35"/>
      <c r="PAC1691" s="34"/>
      <c r="PAJ1691" s="35"/>
      <c r="PAK1691" s="34"/>
      <c r="PAR1691" s="35"/>
      <c r="PAS1691" s="34"/>
      <c r="PAZ1691" s="35"/>
      <c r="PBA1691" s="34"/>
      <c r="PBH1691" s="35"/>
      <c r="PBI1691" s="34"/>
      <c r="PBP1691" s="35"/>
      <c r="PBQ1691" s="34"/>
      <c r="PBX1691" s="35"/>
      <c r="PBY1691" s="34"/>
      <c r="PCF1691" s="35"/>
      <c r="PCG1691" s="34"/>
      <c r="PCN1691" s="35"/>
      <c r="PCO1691" s="34"/>
      <c r="PCV1691" s="35"/>
      <c r="PCW1691" s="34"/>
      <c r="PDD1691" s="35"/>
      <c r="PDE1691" s="34"/>
      <c r="PDL1691" s="35"/>
      <c r="PDM1691" s="34"/>
      <c r="PDT1691" s="35"/>
      <c r="PDU1691" s="34"/>
      <c r="PEB1691" s="35"/>
      <c r="PEC1691" s="34"/>
      <c r="PEJ1691" s="35"/>
      <c r="PEK1691" s="34"/>
      <c r="PER1691" s="35"/>
      <c r="PES1691" s="34"/>
      <c r="PEZ1691" s="35"/>
      <c r="PFA1691" s="34"/>
      <c r="PFH1691" s="35"/>
      <c r="PFI1691" s="34"/>
      <c r="PFP1691" s="35"/>
      <c r="PFQ1691" s="34"/>
      <c r="PFX1691" s="35"/>
      <c r="PFY1691" s="34"/>
      <c r="PGF1691" s="35"/>
      <c r="PGG1691" s="34"/>
      <c r="PGN1691" s="35"/>
      <c r="PGO1691" s="34"/>
      <c r="PGV1691" s="35"/>
      <c r="PGW1691" s="34"/>
      <c r="PHD1691" s="35"/>
      <c r="PHE1691" s="34"/>
      <c r="PHL1691" s="35"/>
      <c r="PHM1691" s="34"/>
      <c r="PHT1691" s="35"/>
      <c r="PHU1691" s="34"/>
      <c r="PIB1691" s="35"/>
      <c r="PIC1691" s="34"/>
      <c r="PIJ1691" s="35"/>
      <c r="PIK1691" s="34"/>
      <c r="PIR1691" s="35"/>
      <c r="PIS1691" s="34"/>
      <c r="PIZ1691" s="35"/>
      <c r="PJA1691" s="34"/>
      <c r="PJH1691" s="35"/>
      <c r="PJI1691" s="34"/>
      <c r="PJP1691" s="35"/>
      <c r="PJQ1691" s="34"/>
      <c r="PJX1691" s="35"/>
      <c r="PJY1691" s="34"/>
      <c r="PKF1691" s="35"/>
      <c r="PKG1691" s="34"/>
      <c r="PKN1691" s="35"/>
      <c r="PKO1691" s="34"/>
      <c r="PKV1691" s="35"/>
      <c r="PKW1691" s="34"/>
      <c r="PLD1691" s="35"/>
      <c r="PLE1691" s="34"/>
      <c r="PLL1691" s="35"/>
      <c r="PLM1691" s="34"/>
      <c r="PLT1691" s="35"/>
      <c r="PLU1691" s="34"/>
      <c r="PMB1691" s="35"/>
      <c r="PMC1691" s="34"/>
      <c r="PMJ1691" s="35"/>
      <c r="PMK1691" s="34"/>
      <c r="PMR1691" s="35"/>
      <c r="PMS1691" s="34"/>
      <c r="PMZ1691" s="35"/>
      <c r="PNA1691" s="34"/>
      <c r="PNH1691" s="35"/>
      <c r="PNI1691" s="34"/>
      <c r="PNP1691" s="35"/>
      <c r="PNQ1691" s="34"/>
      <c r="PNX1691" s="35"/>
      <c r="PNY1691" s="34"/>
      <c r="POF1691" s="35"/>
      <c r="POG1691" s="34"/>
      <c r="PON1691" s="35"/>
      <c r="POO1691" s="34"/>
      <c r="POV1691" s="35"/>
      <c r="POW1691" s="34"/>
      <c r="PPD1691" s="35"/>
      <c r="PPE1691" s="34"/>
      <c r="PPL1691" s="35"/>
      <c r="PPM1691" s="34"/>
      <c r="PPT1691" s="35"/>
      <c r="PPU1691" s="34"/>
      <c r="PQB1691" s="35"/>
      <c r="PQC1691" s="34"/>
      <c r="PQJ1691" s="35"/>
      <c r="PQK1691" s="34"/>
      <c r="PQR1691" s="35"/>
      <c r="PQS1691" s="34"/>
      <c r="PQZ1691" s="35"/>
      <c r="PRA1691" s="34"/>
      <c r="PRH1691" s="35"/>
      <c r="PRI1691" s="34"/>
      <c r="PRP1691" s="35"/>
      <c r="PRQ1691" s="34"/>
      <c r="PRX1691" s="35"/>
      <c r="PRY1691" s="34"/>
      <c r="PSF1691" s="35"/>
      <c r="PSG1691" s="34"/>
      <c r="PSN1691" s="35"/>
      <c r="PSO1691" s="34"/>
      <c r="PSV1691" s="35"/>
      <c r="PSW1691" s="34"/>
      <c r="PTD1691" s="35"/>
      <c r="PTE1691" s="34"/>
      <c r="PTL1691" s="35"/>
      <c r="PTM1691" s="34"/>
      <c r="PTT1691" s="35"/>
      <c r="PTU1691" s="34"/>
      <c r="PUB1691" s="35"/>
      <c r="PUC1691" s="34"/>
      <c r="PUJ1691" s="35"/>
      <c r="PUK1691" s="34"/>
      <c r="PUR1691" s="35"/>
      <c r="PUS1691" s="34"/>
      <c r="PUZ1691" s="35"/>
      <c r="PVA1691" s="34"/>
      <c r="PVH1691" s="35"/>
      <c r="PVI1691" s="34"/>
      <c r="PVP1691" s="35"/>
      <c r="PVQ1691" s="34"/>
      <c r="PVX1691" s="35"/>
      <c r="PVY1691" s="34"/>
      <c r="PWF1691" s="35"/>
      <c r="PWG1691" s="34"/>
      <c r="PWN1691" s="35"/>
      <c r="PWO1691" s="34"/>
      <c r="PWV1691" s="35"/>
      <c r="PWW1691" s="34"/>
      <c r="PXD1691" s="35"/>
      <c r="PXE1691" s="34"/>
      <c r="PXL1691" s="35"/>
      <c r="PXM1691" s="34"/>
      <c r="PXT1691" s="35"/>
      <c r="PXU1691" s="34"/>
      <c r="PYB1691" s="35"/>
      <c r="PYC1691" s="34"/>
      <c r="PYJ1691" s="35"/>
      <c r="PYK1691" s="34"/>
      <c r="PYR1691" s="35"/>
      <c r="PYS1691" s="34"/>
      <c r="PYZ1691" s="35"/>
      <c r="PZA1691" s="34"/>
      <c r="PZH1691" s="35"/>
      <c r="PZI1691" s="34"/>
      <c r="PZP1691" s="35"/>
      <c r="PZQ1691" s="34"/>
      <c r="PZX1691" s="35"/>
      <c r="PZY1691" s="34"/>
      <c r="QAF1691" s="35"/>
      <c r="QAG1691" s="34"/>
      <c r="QAN1691" s="35"/>
      <c r="QAO1691" s="34"/>
      <c r="QAV1691" s="35"/>
      <c r="QAW1691" s="34"/>
      <c r="QBD1691" s="35"/>
      <c r="QBE1691" s="34"/>
      <c r="QBL1691" s="35"/>
      <c r="QBM1691" s="34"/>
      <c r="QBT1691" s="35"/>
      <c r="QBU1691" s="34"/>
      <c r="QCB1691" s="35"/>
      <c r="QCC1691" s="34"/>
      <c r="QCJ1691" s="35"/>
      <c r="QCK1691" s="34"/>
      <c r="QCR1691" s="35"/>
      <c r="QCS1691" s="34"/>
      <c r="QCZ1691" s="35"/>
      <c r="QDA1691" s="34"/>
      <c r="QDH1691" s="35"/>
      <c r="QDI1691" s="34"/>
      <c r="QDP1691" s="35"/>
      <c r="QDQ1691" s="34"/>
      <c r="QDX1691" s="35"/>
      <c r="QDY1691" s="34"/>
      <c r="QEF1691" s="35"/>
      <c r="QEG1691" s="34"/>
      <c r="QEN1691" s="35"/>
      <c r="QEO1691" s="34"/>
      <c r="QEV1691" s="35"/>
      <c r="QEW1691" s="34"/>
      <c r="QFD1691" s="35"/>
      <c r="QFE1691" s="34"/>
      <c r="QFL1691" s="35"/>
      <c r="QFM1691" s="34"/>
      <c r="QFT1691" s="35"/>
      <c r="QFU1691" s="34"/>
      <c r="QGB1691" s="35"/>
      <c r="QGC1691" s="34"/>
      <c r="QGJ1691" s="35"/>
      <c r="QGK1691" s="34"/>
      <c r="QGR1691" s="35"/>
      <c r="QGS1691" s="34"/>
      <c r="QGZ1691" s="35"/>
      <c r="QHA1691" s="34"/>
      <c r="QHH1691" s="35"/>
      <c r="QHI1691" s="34"/>
      <c r="QHP1691" s="35"/>
      <c r="QHQ1691" s="34"/>
      <c r="QHX1691" s="35"/>
      <c r="QHY1691" s="34"/>
      <c r="QIF1691" s="35"/>
      <c r="QIG1691" s="34"/>
      <c r="QIN1691" s="35"/>
      <c r="QIO1691" s="34"/>
      <c r="QIV1691" s="35"/>
      <c r="QIW1691" s="34"/>
      <c r="QJD1691" s="35"/>
      <c r="QJE1691" s="34"/>
      <c r="QJL1691" s="35"/>
      <c r="QJM1691" s="34"/>
      <c r="QJT1691" s="35"/>
      <c r="QJU1691" s="34"/>
      <c r="QKB1691" s="35"/>
      <c r="QKC1691" s="34"/>
      <c r="QKJ1691" s="35"/>
      <c r="QKK1691" s="34"/>
      <c r="QKR1691" s="35"/>
      <c r="QKS1691" s="34"/>
      <c r="QKZ1691" s="35"/>
      <c r="QLA1691" s="34"/>
      <c r="QLH1691" s="35"/>
      <c r="QLI1691" s="34"/>
      <c r="QLP1691" s="35"/>
      <c r="QLQ1691" s="34"/>
      <c r="QLX1691" s="35"/>
      <c r="QLY1691" s="34"/>
      <c r="QMF1691" s="35"/>
      <c r="QMG1691" s="34"/>
      <c r="QMN1691" s="35"/>
      <c r="QMO1691" s="34"/>
      <c r="QMV1691" s="35"/>
      <c r="QMW1691" s="34"/>
      <c r="QND1691" s="35"/>
      <c r="QNE1691" s="34"/>
      <c r="QNL1691" s="35"/>
      <c r="QNM1691" s="34"/>
      <c r="QNT1691" s="35"/>
      <c r="QNU1691" s="34"/>
      <c r="QOB1691" s="35"/>
      <c r="QOC1691" s="34"/>
      <c r="QOJ1691" s="35"/>
      <c r="QOK1691" s="34"/>
      <c r="QOR1691" s="35"/>
      <c r="QOS1691" s="34"/>
      <c r="QOZ1691" s="35"/>
      <c r="QPA1691" s="34"/>
      <c r="QPH1691" s="35"/>
      <c r="QPI1691" s="34"/>
      <c r="QPP1691" s="35"/>
      <c r="QPQ1691" s="34"/>
      <c r="QPX1691" s="35"/>
      <c r="QPY1691" s="34"/>
      <c r="QQF1691" s="35"/>
      <c r="QQG1691" s="34"/>
      <c r="QQN1691" s="35"/>
      <c r="QQO1691" s="34"/>
      <c r="QQV1691" s="35"/>
      <c r="QQW1691" s="34"/>
      <c r="QRD1691" s="35"/>
      <c r="QRE1691" s="34"/>
      <c r="QRL1691" s="35"/>
      <c r="QRM1691" s="34"/>
      <c r="QRT1691" s="35"/>
      <c r="QRU1691" s="34"/>
      <c r="QSB1691" s="35"/>
      <c r="QSC1691" s="34"/>
      <c r="QSJ1691" s="35"/>
      <c r="QSK1691" s="34"/>
      <c r="QSR1691" s="35"/>
      <c r="QSS1691" s="34"/>
      <c r="QSZ1691" s="35"/>
      <c r="QTA1691" s="34"/>
      <c r="QTH1691" s="35"/>
      <c r="QTI1691" s="34"/>
      <c r="QTP1691" s="35"/>
      <c r="QTQ1691" s="34"/>
      <c r="QTX1691" s="35"/>
      <c r="QTY1691" s="34"/>
      <c r="QUF1691" s="35"/>
      <c r="QUG1691" s="34"/>
      <c r="QUN1691" s="35"/>
      <c r="QUO1691" s="34"/>
      <c r="QUV1691" s="35"/>
      <c r="QUW1691" s="34"/>
      <c r="QVD1691" s="35"/>
      <c r="QVE1691" s="34"/>
      <c r="QVL1691" s="35"/>
      <c r="QVM1691" s="34"/>
      <c r="QVT1691" s="35"/>
      <c r="QVU1691" s="34"/>
      <c r="QWB1691" s="35"/>
      <c r="QWC1691" s="34"/>
      <c r="QWJ1691" s="35"/>
      <c r="QWK1691" s="34"/>
      <c r="QWR1691" s="35"/>
      <c r="QWS1691" s="34"/>
      <c r="QWZ1691" s="35"/>
      <c r="QXA1691" s="34"/>
      <c r="QXH1691" s="35"/>
      <c r="QXI1691" s="34"/>
      <c r="QXP1691" s="35"/>
      <c r="QXQ1691" s="34"/>
      <c r="QXX1691" s="35"/>
      <c r="QXY1691" s="34"/>
      <c r="QYF1691" s="35"/>
      <c r="QYG1691" s="34"/>
      <c r="QYN1691" s="35"/>
      <c r="QYO1691" s="34"/>
      <c r="QYV1691" s="35"/>
      <c r="QYW1691" s="34"/>
      <c r="QZD1691" s="35"/>
      <c r="QZE1691" s="34"/>
      <c r="QZL1691" s="35"/>
      <c r="QZM1691" s="34"/>
      <c r="QZT1691" s="35"/>
      <c r="QZU1691" s="34"/>
      <c r="RAB1691" s="35"/>
      <c r="RAC1691" s="34"/>
      <c r="RAJ1691" s="35"/>
      <c r="RAK1691" s="34"/>
      <c r="RAR1691" s="35"/>
      <c r="RAS1691" s="34"/>
      <c r="RAZ1691" s="35"/>
      <c r="RBA1691" s="34"/>
      <c r="RBH1691" s="35"/>
      <c r="RBI1691" s="34"/>
      <c r="RBP1691" s="35"/>
      <c r="RBQ1691" s="34"/>
      <c r="RBX1691" s="35"/>
      <c r="RBY1691" s="34"/>
      <c r="RCF1691" s="35"/>
      <c r="RCG1691" s="34"/>
      <c r="RCN1691" s="35"/>
      <c r="RCO1691" s="34"/>
      <c r="RCV1691" s="35"/>
      <c r="RCW1691" s="34"/>
      <c r="RDD1691" s="35"/>
      <c r="RDE1691" s="34"/>
      <c r="RDL1691" s="35"/>
      <c r="RDM1691" s="34"/>
      <c r="RDT1691" s="35"/>
      <c r="RDU1691" s="34"/>
      <c r="REB1691" s="35"/>
      <c r="REC1691" s="34"/>
      <c r="REJ1691" s="35"/>
      <c r="REK1691" s="34"/>
      <c r="RER1691" s="35"/>
      <c r="RES1691" s="34"/>
      <c r="REZ1691" s="35"/>
      <c r="RFA1691" s="34"/>
      <c r="RFH1691" s="35"/>
      <c r="RFI1691" s="34"/>
      <c r="RFP1691" s="35"/>
      <c r="RFQ1691" s="34"/>
      <c r="RFX1691" s="35"/>
      <c r="RFY1691" s="34"/>
      <c r="RGF1691" s="35"/>
      <c r="RGG1691" s="34"/>
      <c r="RGN1691" s="35"/>
      <c r="RGO1691" s="34"/>
      <c r="RGV1691" s="35"/>
      <c r="RGW1691" s="34"/>
      <c r="RHD1691" s="35"/>
      <c r="RHE1691" s="34"/>
      <c r="RHL1691" s="35"/>
      <c r="RHM1691" s="34"/>
      <c r="RHT1691" s="35"/>
      <c r="RHU1691" s="34"/>
      <c r="RIB1691" s="35"/>
      <c r="RIC1691" s="34"/>
      <c r="RIJ1691" s="35"/>
      <c r="RIK1691" s="34"/>
      <c r="RIR1691" s="35"/>
      <c r="RIS1691" s="34"/>
      <c r="RIZ1691" s="35"/>
      <c r="RJA1691" s="34"/>
      <c r="RJH1691" s="35"/>
      <c r="RJI1691" s="34"/>
      <c r="RJP1691" s="35"/>
      <c r="RJQ1691" s="34"/>
      <c r="RJX1691" s="35"/>
      <c r="RJY1691" s="34"/>
      <c r="RKF1691" s="35"/>
      <c r="RKG1691" s="34"/>
      <c r="RKN1691" s="35"/>
      <c r="RKO1691" s="34"/>
      <c r="RKV1691" s="35"/>
      <c r="RKW1691" s="34"/>
      <c r="RLD1691" s="35"/>
      <c r="RLE1691" s="34"/>
      <c r="RLL1691" s="35"/>
      <c r="RLM1691" s="34"/>
      <c r="RLT1691" s="35"/>
      <c r="RLU1691" s="34"/>
      <c r="RMB1691" s="35"/>
      <c r="RMC1691" s="34"/>
      <c r="RMJ1691" s="35"/>
      <c r="RMK1691" s="34"/>
      <c r="RMR1691" s="35"/>
      <c r="RMS1691" s="34"/>
      <c r="RMZ1691" s="35"/>
      <c r="RNA1691" s="34"/>
      <c r="RNH1691" s="35"/>
      <c r="RNI1691" s="34"/>
      <c r="RNP1691" s="35"/>
      <c r="RNQ1691" s="34"/>
      <c r="RNX1691" s="35"/>
      <c r="RNY1691" s="34"/>
      <c r="ROF1691" s="35"/>
      <c r="ROG1691" s="34"/>
      <c r="RON1691" s="35"/>
      <c r="ROO1691" s="34"/>
      <c r="ROV1691" s="35"/>
      <c r="ROW1691" s="34"/>
      <c r="RPD1691" s="35"/>
      <c r="RPE1691" s="34"/>
      <c r="RPL1691" s="35"/>
      <c r="RPM1691" s="34"/>
      <c r="RPT1691" s="35"/>
      <c r="RPU1691" s="34"/>
      <c r="RQB1691" s="35"/>
      <c r="RQC1691" s="34"/>
      <c r="RQJ1691" s="35"/>
      <c r="RQK1691" s="34"/>
      <c r="RQR1691" s="35"/>
      <c r="RQS1691" s="34"/>
      <c r="RQZ1691" s="35"/>
      <c r="RRA1691" s="34"/>
      <c r="RRH1691" s="35"/>
      <c r="RRI1691" s="34"/>
      <c r="RRP1691" s="35"/>
      <c r="RRQ1691" s="34"/>
      <c r="RRX1691" s="35"/>
      <c r="RRY1691" s="34"/>
      <c r="RSF1691" s="35"/>
      <c r="RSG1691" s="34"/>
      <c r="RSN1691" s="35"/>
      <c r="RSO1691" s="34"/>
      <c r="RSV1691" s="35"/>
      <c r="RSW1691" s="34"/>
      <c r="RTD1691" s="35"/>
      <c r="RTE1691" s="34"/>
      <c r="RTL1691" s="35"/>
      <c r="RTM1691" s="34"/>
      <c r="RTT1691" s="35"/>
      <c r="RTU1691" s="34"/>
      <c r="RUB1691" s="35"/>
      <c r="RUC1691" s="34"/>
      <c r="RUJ1691" s="35"/>
      <c r="RUK1691" s="34"/>
      <c r="RUR1691" s="35"/>
      <c r="RUS1691" s="34"/>
      <c r="RUZ1691" s="35"/>
      <c r="RVA1691" s="34"/>
      <c r="RVH1691" s="35"/>
      <c r="RVI1691" s="34"/>
      <c r="RVP1691" s="35"/>
      <c r="RVQ1691" s="34"/>
      <c r="RVX1691" s="35"/>
      <c r="RVY1691" s="34"/>
      <c r="RWF1691" s="35"/>
      <c r="RWG1691" s="34"/>
      <c r="RWN1691" s="35"/>
      <c r="RWO1691" s="34"/>
      <c r="RWV1691" s="35"/>
      <c r="RWW1691" s="34"/>
      <c r="RXD1691" s="35"/>
      <c r="RXE1691" s="34"/>
      <c r="RXL1691" s="35"/>
      <c r="RXM1691" s="34"/>
      <c r="RXT1691" s="35"/>
      <c r="RXU1691" s="34"/>
      <c r="RYB1691" s="35"/>
      <c r="RYC1691" s="34"/>
      <c r="RYJ1691" s="35"/>
      <c r="RYK1691" s="34"/>
      <c r="RYR1691" s="35"/>
      <c r="RYS1691" s="34"/>
      <c r="RYZ1691" s="35"/>
      <c r="RZA1691" s="34"/>
      <c r="RZH1691" s="35"/>
      <c r="RZI1691" s="34"/>
      <c r="RZP1691" s="35"/>
      <c r="RZQ1691" s="34"/>
      <c r="RZX1691" s="35"/>
      <c r="RZY1691" s="34"/>
      <c r="SAF1691" s="35"/>
      <c r="SAG1691" s="34"/>
      <c r="SAN1691" s="35"/>
      <c r="SAO1691" s="34"/>
      <c r="SAV1691" s="35"/>
      <c r="SAW1691" s="34"/>
      <c r="SBD1691" s="35"/>
      <c r="SBE1691" s="34"/>
      <c r="SBL1691" s="35"/>
      <c r="SBM1691" s="34"/>
      <c r="SBT1691" s="35"/>
      <c r="SBU1691" s="34"/>
      <c r="SCB1691" s="35"/>
      <c r="SCC1691" s="34"/>
      <c r="SCJ1691" s="35"/>
      <c r="SCK1691" s="34"/>
      <c r="SCR1691" s="35"/>
      <c r="SCS1691" s="34"/>
      <c r="SCZ1691" s="35"/>
      <c r="SDA1691" s="34"/>
      <c r="SDH1691" s="35"/>
      <c r="SDI1691" s="34"/>
      <c r="SDP1691" s="35"/>
      <c r="SDQ1691" s="34"/>
      <c r="SDX1691" s="35"/>
      <c r="SDY1691" s="34"/>
      <c r="SEF1691" s="35"/>
      <c r="SEG1691" s="34"/>
      <c r="SEN1691" s="35"/>
      <c r="SEO1691" s="34"/>
      <c r="SEV1691" s="35"/>
      <c r="SEW1691" s="34"/>
      <c r="SFD1691" s="35"/>
      <c r="SFE1691" s="34"/>
      <c r="SFL1691" s="35"/>
      <c r="SFM1691" s="34"/>
      <c r="SFT1691" s="35"/>
      <c r="SFU1691" s="34"/>
      <c r="SGB1691" s="35"/>
      <c r="SGC1691" s="34"/>
      <c r="SGJ1691" s="35"/>
      <c r="SGK1691" s="34"/>
      <c r="SGR1691" s="35"/>
      <c r="SGS1691" s="34"/>
      <c r="SGZ1691" s="35"/>
      <c r="SHA1691" s="34"/>
      <c r="SHH1691" s="35"/>
      <c r="SHI1691" s="34"/>
      <c r="SHP1691" s="35"/>
      <c r="SHQ1691" s="34"/>
      <c r="SHX1691" s="35"/>
      <c r="SHY1691" s="34"/>
      <c r="SIF1691" s="35"/>
      <c r="SIG1691" s="34"/>
      <c r="SIN1691" s="35"/>
      <c r="SIO1691" s="34"/>
      <c r="SIV1691" s="35"/>
      <c r="SIW1691" s="34"/>
      <c r="SJD1691" s="35"/>
      <c r="SJE1691" s="34"/>
      <c r="SJL1691" s="35"/>
      <c r="SJM1691" s="34"/>
      <c r="SJT1691" s="35"/>
      <c r="SJU1691" s="34"/>
      <c r="SKB1691" s="35"/>
      <c r="SKC1691" s="34"/>
      <c r="SKJ1691" s="35"/>
      <c r="SKK1691" s="34"/>
      <c r="SKR1691" s="35"/>
      <c r="SKS1691" s="34"/>
      <c r="SKZ1691" s="35"/>
      <c r="SLA1691" s="34"/>
      <c r="SLH1691" s="35"/>
      <c r="SLI1691" s="34"/>
      <c r="SLP1691" s="35"/>
      <c r="SLQ1691" s="34"/>
      <c r="SLX1691" s="35"/>
      <c r="SLY1691" s="34"/>
      <c r="SMF1691" s="35"/>
      <c r="SMG1691" s="34"/>
      <c r="SMN1691" s="35"/>
      <c r="SMO1691" s="34"/>
      <c r="SMV1691" s="35"/>
      <c r="SMW1691" s="34"/>
      <c r="SND1691" s="35"/>
      <c r="SNE1691" s="34"/>
      <c r="SNL1691" s="35"/>
      <c r="SNM1691" s="34"/>
      <c r="SNT1691" s="35"/>
      <c r="SNU1691" s="34"/>
      <c r="SOB1691" s="35"/>
      <c r="SOC1691" s="34"/>
      <c r="SOJ1691" s="35"/>
      <c r="SOK1691" s="34"/>
      <c r="SOR1691" s="35"/>
      <c r="SOS1691" s="34"/>
      <c r="SOZ1691" s="35"/>
      <c r="SPA1691" s="34"/>
      <c r="SPH1691" s="35"/>
      <c r="SPI1691" s="34"/>
      <c r="SPP1691" s="35"/>
      <c r="SPQ1691" s="34"/>
      <c r="SPX1691" s="35"/>
      <c r="SPY1691" s="34"/>
      <c r="SQF1691" s="35"/>
      <c r="SQG1691" s="34"/>
      <c r="SQN1691" s="35"/>
      <c r="SQO1691" s="34"/>
      <c r="SQV1691" s="35"/>
      <c r="SQW1691" s="34"/>
      <c r="SRD1691" s="35"/>
      <c r="SRE1691" s="34"/>
      <c r="SRL1691" s="35"/>
      <c r="SRM1691" s="34"/>
      <c r="SRT1691" s="35"/>
      <c r="SRU1691" s="34"/>
      <c r="SSB1691" s="35"/>
      <c r="SSC1691" s="34"/>
      <c r="SSJ1691" s="35"/>
      <c r="SSK1691" s="34"/>
      <c r="SSR1691" s="35"/>
      <c r="SSS1691" s="34"/>
      <c r="SSZ1691" s="35"/>
      <c r="STA1691" s="34"/>
      <c r="STH1691" s="35"/>
      <c r="STI1691" s="34"/>
      <c r="STP1691" s="35"/>
      <c r="STQ1691" s="34"/>
      <c r="STX1691" s="35"/>
      <c r="STY1691" s="34"/>
      <c r="SUF1691" s="35"/>
      <c r="SUG1691" s="34"/>
      <c r="SUN1691" s="35"/>
      <c r="SUO1691" s="34"/>
      <c r="SUV1691" s="35"/>
      <c r="SUW1691" s="34"/>
      <c r="SVD1691" s="35"/>
      <c r="SVE1691" s="34"/>
      <c r="SVL1691" s="35"/>
      <c r="SVM1691" s="34"/>
      <c r="SVT1691" s="35"/>
      <c r="SVU1691" s="34"/>
      <c r="SWB1691" s="35"/>
      <c r="SWC1691" s="34"/>
      <c r="SWJ1691" s="35"/>
      <c r="SWK1691" s="34"/>
      <c r="SWR1691" s="35"/>
      <c r="SWS1691" s="34"/>
      <c r="SWZ1691" s="35"/>
      <c r="SXA1691" s="34"/>
      <c r="SXH1691" s="35"/>
      <c r="SXI1691" s="34"/>
      <c r="SXP1691" s="35"/>
      <c r="SXQ1691" s="34"/>
      <c r="SXX1691" s="35"/>
      <c r="SXY1691" s="34"/>
      <c r="SYF1691" s="35"/>
      <c r="SYG1691" s="34"/>
      <c r="SYN1691" s="35"/>
      <c r="SYO1691" s="34"/>
      <c r="SYV1691" s="35"/>
      <c r="SYW1691" s="34"/>
      <c r="SZD1691" s="35"/>
      <c r="SZE1691" s="34"/>
      <c r="SZL1691" s="35"/>
      <c r="SZM1691" s="34"/>
      <c r="SZT1691" s="35"/>
      <c r="SZU1691" s="34"/>
      <c r="TAB1691" s="35"/>
      <c r="TAC1691" s="34"/>
      <c r="TAJ1691" s="35"/>
      <c r="TAK1691" s="34"/>
      <c r="TAR1691" s="35"/>
      <c r="TAS1691" s="34"/>
      <c r="TAZ1691" s="35"/>
      <c r="TBA1691" s="34"/>
      <c r="TBH1691" s="35"/>
      <c r="TBI1691" s="34"/>
      <c r="TBP1691" s="35"/>
      <c r="TBQ1691" s="34"/>
      <c r="TBX1691" s="35"/>
      <c r="TBY1691" s="34"/>
      <c r="TCF1691" s="35"/>
      <c r="TCG1691" s="34"/>
      <c r="TCN1691" s="35"/>
      <c r="TCO1691" s="34"/>
      <c r="TCV1691" s="35"/>
      <c r="TCW1691" s="34"/>
      <c r="TDD1691" s="35"/>
      <c r="TDE1691" s="34"/>
      <c r="TDL1691" s="35"/>
      <c r="TDM1691" s="34"/>
      <c r="TDT1691" s="35"/>
      <c r="TDU1691" s="34"/>
      <c r="TEB1691" s="35"/>
      <c r="TEC1691" s="34"/>
      <c r="TEJ1691" s="35"/>
      <c r="TEK1691" s="34"/>
      <c r="TER1691" s="35"/>
      <c r="TES1691" s="34"/>
      <c r="TEZ1691" s="35"/>
      <c r="TFA1691" s="34"/>
      <c r="TFH1691" s="35"/>
      <c r="TFI1691" s="34"/>
      <c r="TFP1691" s="35"/>
      <c r="TFQ1691" s="34"/>
      <c r="TFX1691" s="35"/>
      <c r="TFY1691" s="34"/>
      <c r="TGF1691" s="35"/>
      <c r="TGG1691" s="34"/>
      <c r="TGN1691" s="35"/>
      <c r="TGO1691" s="34"/>
      <c r="TGV1691" s="35"/>
      <c r="TGW1691" s="34"/>
      <c r="THD1691" s="35"/>
      <c r="THE1691" s="34"/>
      <c r="THL1691" s="35"/>
      <c r="THM1691" s="34"/>
      <c r="THT1691" s="35"/>
      <c r="THU1691" s="34"/>
      <c r="TIB1691" s="35"/>
      <c r="TIC1691" s="34"/>
      <c r="TIJ1691" s="35"/>
      <c r="TIK1691" s="34"/>
      <c r="TIR1691" s="35"/>
      <c r="TIS1691" s="34"/>
      <c r="TIZ1691" s="35"/>
      <c r="TJA1691" s="34"/>
      <c r="TJH1691" s="35"/>
      <c r="TJI1691" s="34"/>
      <c r="TJP1691" s="35"/>
      <c r="TJQ1691" s="34"/>
      <c r="TJX1691" s="35"/>
      <c r="TJY1691" s="34"/>
      <c r="TKF1691" s="35"/>
      <c r="TKG1691" s="34"/>
      <c r="TKN1691" s="35"/>
      <c r="TKO1691" s="34"/>
      <c r="TKV1691" s="35"/>
      <c r="TKW1691" s="34"/>
      <c r="TLD1691" s="35"/>
      <c r="TLE1691" s="34"/>
      <c r="TLL1691" s="35"/>
      <c r="TLM1691" s="34"/>
      <c r="TLT1691" s="35"/>
      <c r="TLU1691" s="34"/>
      <c r="TMB1691" s="35"/>
      <c r="TMC1691" s="34"/>
      <c r="TMJ1691" s="35"/>
      <c r="TMK1691" s="34"/>
      <c r="TMR1691" s="35"/>
      <c r="TMS1691" s="34"/>
      <c r="TMZ1691" s="35"/>
      <c r="TNA1691" s="34"/>
      <c r="TNH1691" s="35"/>
      <c r="TNI1691" s="34"/>
      <c r="TNP1691" s="35"/>
      <c r="TNQ1691" s="34"/>
      <c r="TNX1691" s="35"/>
      <c r="TNY1691" s="34"/>
      <c r="TOF1691" s="35"/>
      <c r="TOG1691" s="34"/>
      <c r="TON1691" s="35"/>
      <c r="TOO1691" s="34"/>
      <c r="TOV1691" s="35"/>
      <c r="TOW1691" s="34"/>
      <c r="TPD1691" s="35"/>
      <c r="TPE1691" s="34"/>
      <c r="TPL1691" s="35"/>
      <c r="TPM1691" s="34"/>
      <c r="TPT1691" s="35"/>
      <c r="TPU1691" s="34"/>
      <c r="TQB1691" s="35"/>
      <c r="TQC1691" s="34"/>
      <c r="TQJ1691" s="35"/>
      <c r="TQK1691" s="34"/>
      <c r="TQR1691" s="35"/>
      <c r="TQS1691" s="34"/>
      <c r="TQZ1691" s="35"/>
      <c r="TRA1691" s="34"/>
      <c r="TRH1691" s="35"/>
      <c r="TRI1691" s="34"/>
      <c r="TRP1691" s="35"/>
      <c r="TRQ1691" s="34"/>
      <c r="TRX1691" s="35"/>
      <c r="TRY1691" s="34"/>
      <c r="TSF1691" s="35"/>
      <c r="TSG1691" s="34"/>
      <c r="TSN1691" s="35"/>
      <c r="TSO1691" s="34"/>
      <c r="TSV1691" s="35"/>
      <c r="TSW1691" s="34"/>
      <c r="TTD1691" s="35"/>
      <c r="TTE1691" s="34"/>
      <c r="TTL1691" s="35"/>
      <c r="TTM1691" s="34"/>
      <c r="TTT1691" s="35"/>
      <c r="TTU1691" s="34"/>
      <c r="TUB1691" s="35"/>
      <c r="TUC1691" s="34"/>
      <c r="TUJ1691" s="35"/>
      <c r="TUK1691" s="34"/>
      <c r="TUR1691" s="35"/>
      <c r="TUS1691" s="34"/>
      <c r="TUZ1691" s="35"/>
      <c r="TVA1691" s="34"/>
      <c r="TVH1691" s="35"/>
      <c r="TVI1691" s="34"/>
      <c r="TVP1691" s="35"/>
      <c r="TVQ1691" s="34"/>
      <c r="TVX1691" s="35"/>
      <c r="TVY1691" s="34"/>
      <c r="TWF1691" s="35"/>
      <c r="TWG1691" s="34"/>
      <c r="TWN1691" s="35"/>
      <c r="TWO1691" s="34"/>
      <c r="TWV1691" s="35"/>
      <c r="TWW1691" s="34"/>
      <c r="TXD1691" s="35"/>
      <c r="TXE1691" s="34"/>
      <c r="TXL1691" s="35"/>
      <c r="TXM1691" s="34"/>
      <c r="TXT1691" s="35"/>
      <c r="TXU1691" s="34"/>
      <c r="TYB1691" s="35"/>
      <c r="TYC1691" s="34"/>
      <c r="TYJ1691" s="35"/>
      <c r="TYK1691" s="34"/>
      <c r="TYR1691" s="35"/>
      <c r="TYS1691" s="34"/>
      <c r="TYZ1691" s="35"/>
      <c r="TZA1691" s="34"/>
      <c r="TZH1691" s="35"/>
      <c r="TZI1691" s="34"/>
      <c r="TZP1691" s="35"/>
      <c r="TZQ1691" s="34"/>
      <c r="TZX1691" s="35"/>
      <c r="TZY1691" s="34"/>
      <c r="UAF1691" s="35"/>
      <c r="UAG1691" s="34"/>
      <c r="UAN1691" s="35"/>
      <c r="UAO1691" s="34"/>
      <c r="UAV1691" s="35"/>
      <c r="UAW1691" s="34"/>
      <c r="UBD1691" s="35"/>
      <c r="UBE1691" s="34"/>
      <c r="UBL1691" s="35"/>
      <c r="UBM1691" s="34"/>
      <c r="UBT1691" s="35"/>
      <c r="UBU1691" s="34"/>
      <c r="UCB1691" s="35"/>
      <c r="UCC1691" s="34"/>
      <c r="UCJ1691" s="35"/>
      <c r="UCK1691" s="34"/>
      <c r="UCR1691" s="35"/>
      <c r="UCS1691" s="34"/>
      <c r="UCZ1691" s="35"/>
      <c r="UDA1691" s="34"/>
      <c r="UDH1691" s="35"/>
      <c r="UDI1691" s="34"/>
      <c r="UDP1691" s="35"/>
      <c r="UDQ1691" s="34"/>
      <c r="UDX1691" s="35"/>
      <c r="UDY1691" s="34"/>
      <c r="UEF1691" s="35"/>
      <c r="UEG1691" s="34"/>
      <c r="UEN1691" s="35"/>
      <c r="UEO1691" s="34"/>
      <c r="UEV1691" s="35"/>
      <c r="UEW1691" s="34"/>
      <c r="UFD1691" s="35"/>
      <c r="UFE1691" s="34"/>
      <c r="UFL1691" s="35"/>
      <c r="UFM1691" s="34"/>
      <c r="UFT1691" s="35"/>
      <c r="UFU1691" s="34"/>
      <c r="UGB1691" s="35"/>
      <c r="UGC1691" s="34"/>
      <c r="UGJ1691" s="35"/>
      <c r="UGK1691" s="34"/>
      <c r="UGR1691" s="35"/>
      <c r="UGS1691" s="34"/>
      <c r="UGZ1691" s="35"/>
      <c r="UHA1691" s="34"/>
      <c r="UHH1691" s="35"/>
      <c r="UHI1691" s="34"/>
      <c r="UHP1691" s="35"/>
      <c r="UHQ1691" s="34"/>
      <c r="UHX1691" s="35"/>
      <c r="UHY1691" s="34"/>
      <c r="UIF1691" s="35"/>
      <c r="UIG1691" s="34"/>
      <c r="UIN1691" s="35"/>
      <c r="UIO1691" s="34"/>
      <c r="UIV1691" s="35"/>
      <c r="UIW1691" s="34"/>
      <c r="UJD1691" s="35"/>
      <c r="UJE1691" s="34"/>
      <c r="UJL1691" s="35"/>
      <c r="UJM1691" s="34"/>
      <c r="UJT1691" s="35"/>
      <c r="UJU1691" s="34"/>
      <c r="UKB1691" s="35"/>
      <c r="UKC1691" s="34"/>
      <c r="UKJ1691" s="35"/>
      <c r="UKK1691" s="34"/>
      <c r="UKR1691" s="35"/>
      <c r="UKS1691" s="34"/>
      <c r="UKZ1691" s="35"/>
      <c r="ULA1691" s="34"/>
      <c r="ULH1691" s="35"/>
      <c r="ULI1691" s="34"/>
      <c r="ULP1691" s="35"/>
      <c r="ULQ1691" s="34"/>
      <c r="ULX1691" s="35"/>
      <c r="ULY1691" s="34"/>
      <c r="UMF1691" s="35"/>
      <c r="UMG1691" s="34"/>
      <c r="UMN1691" s="35"/>
      <c r="UMO1691" s="34"/>
      <c r="UMV1691" s="35"/>
      <c r="UMW1691" s="34"/>
      <c r="UND1691" s="35"/>
      <c r="UNE1691" s="34"/>
      <c r="UNL1691" s="35"/>
      <c r="UNM1691" s="34"/>
      <c r="UNT1691" s="35"/>
      <c r="UNU1691" s="34"/>
      <c r="UOB1691" s="35"/>
      <c r="UOC1691" s="34"/>
      <c r="UOJ1691" s="35"/>
      <c r="UOK1691" s="34"/>
      <c r="UOR1691" s="35"/>
      <c r="UOS1691" s="34"/>
      <c r="UOZ1691" s="35"/>
      <c r="UPA1691" s="34"/>
      <c r="UPH1691" s="35"/>
      <c r="UPI1691" s="34"/>
      <c r="UPP1691" s="35"/>
      <c r="UPQ1691" s="34"/>
      <c r="UPX1691" s="35"/>
      <c r="UPY1691" s="34"/>
      <c r="UQF1691" s="35"/>
      <c r="UQG1691" s="34"/>
      <c r="UQN1691" s="35"/>
      <c r="UQO1691" s="34"/>
      <c r="UQV1691" s="35"/>
      <c r="UQW1691" s="34"/>
      <c r="URD1691" s="35"/>
      <c r="URE1691" s="34"/>
      <c r="URL1691" s="35"/>
      <c r="URM1691" s="34"/>
      <c r="URT1691" s="35"/>
      <c r="URU1691" s="34"/>
      <c r="USB1691" s="35"/>
      <c r="USC1691" s="34"/>
      <c r="USJ1691" s="35"/>
      <c r="USK1691" s="34"/>
      <c r="USR1691" s="35"/>
      <c r="USS1691" s="34"/>
      <c r="USZ1691" s="35"/>
      <c r="UTA1691" s="34"/>
      <c r="UTH1691" s="35"/>
      <c r="UTI1691" s="34"/>
      <c r="UTP1691" s="35"/>
      <c r="UTQ1691" s="34"/>
      <c r="UTX1691" s="35"/>
      <c r="UTY1691" s="34"/>
      <c r="UUF1691" s="35"/>
      <c r="UUG1691" s="34"/>
      <c r="UUN1691" s="35"/>
      <c r="UUO1691" s="34"/>
      <c r="UUV1691" s="35"/>
      <c r="UUW1691" s="34"/>
      <c r="UVD1691" s="35"/>
      <c r="UVE1691" s="34"/>
      <c r="UVL1691" s="35"/>
      <c r="UVM1691" s="34"/>
      <c r="UVT1691" s="35"/>
      <c r="UVU1691" s="34"/>
      <c r="UWB1691" s="35"/>
      <c r="UWC1691" s="34"/>
      <c r="UWJ1691" s="35"/>
      <c r="UWK1691" s="34"/>
      <c r="UWR1691" s="35"/>
      <c r="UWS1691" s="34"/>
      <c r="UWZ1691" s="35"/>
      <c r="UXA1691" s="34"/>
      <c r="UXH1691" s="35"/>
      <c r="UXI1691" s="34"/>
      <c r="UXP1691" s="35"/>
      <c r="UXQ1691" s="34"/>
      <c r="UXX1691" s="35"/>
      <c r="UXY1691" s="34"/>
      <c r="UYF1691" s="35"/>
      <c r="UYG1691" s="34"/>
      <c r="UYN1691" s="35"/>
      <c r="UYO1691" s="34"/>
      <c r="UYV1691" s="35"/>
      <c r="UYW1691" s="34"/>
      <c r="UZD1691" s="35"/>
      <c r="UZE1691" s="34"/>
      <c r="UZL1691" s="35"/>
      <c r="UZM1691" s="34"/>
      <c r="UZT1691" s="35"/>
      <c r="UZU1691" s="34"/>
      <c r="VAB1691" s="35"/>
      <c r="VAC1691" s="34"/>
      <c r="VAJ1691" s="35"/>
      <c r="VAK1691" s="34"/>
      <c r="VAR1691" s="35"/>
      <c r="VAS1691" s="34"/>
      <c r="VAZ1691" s="35"/>
      <c r="VBA1691" s="34"/>
      <c r="VBH1691" s="35"/>
      <c r="VBI1691" s="34"/>
      <c r="VBP1691" s="35"/>
      <c r="VBQ1691" s="34"/>
      <c r="VBX1691" s="35"/>
      <c r="VBY1691" s="34"/>
      <c r="VCF1691" s="35"/>
      <c r="VCG1691" s="34"/>
      <c r="VCN1691" s="35"/>
      <c r="VCO1691" s="34"/>
      <c r="VCV1691" s="35"/>
      <c r="VCW1691" s="34"/>
      <c r="VDD1691" s="35"/>
      <c r="VDE1691" s="34"/>
      <c r="VDL1691" s="35"/>
      <c r="VDM1691" s="34"/>
      <c r="VDT1691" s="35"/>
      <c r="VDU1691" s="34"/>
      <c r="VEB1691" s="35"/>
      <c r="VEC1691" s="34"/>
      <c r="VEJ1691" s="35"/>
      <c r="VEK1691" s="34"/>
      <c r="VER1691" s="35"/>
      <c r="VES1691" s="34"/>
      <c r="VEZ1691" s="35"/>
      <c r="VFA1691" s="34"/>
      <c r="VFH1691" s="35"/>
      <c r="VFI1691" s="34"/>
      <c r="VFP1691" s="35"/>
      <c r="VFQ1691" s="34"/>
      <c r="VFX1691" s="35"/>
      <c r="VFY1691" s="34"/>
      <c r="VGF1691" s="35"/>
      <c r="VGG1691" s="34"/>
      <c r="VGN1691" s="35"/>
      <c r="VGO1691" s="34"/>
      <c r="VGV1691" s="35"/>
      <c r="VGW1691" s="34"/>
      <c r="VHD1691" s="35"/>
      <c r="VHE1691" s="34"/>
      <c r="VHL1691" s="35"/>
      <c r="VHM1691" s="34"/>
      <c r="VHT1691" s="35"/>
      <c r="VHU1691" s="34"/>
      <c r="VIB1691" s="35"/>
      <c r="VIC1691" s="34"/>
      <c r="VIJ1691" s="35"/>
      <c r="VIK1691" s="34"/>
      <c r="VIR1691" s="35"/>
      <c r="VIS1691" s="34"/>
      <c r="VIZ1691" s="35"/>
      <c r="VJA1691" s="34"/>
      <c r="VJH1691" s="35"/>
      <c r="VJI1691" s="34"/>
      <c r="VJP1691" s="35"/>
      <c r="VJQ1691" s="34"/>
      <c r="VJX1691" s="35"/>
      <c r="VJY1691" s="34"/>
      <c r="VKF1691" s="35"/>
      <c r="VKG1691" s="34"/>
      <c r="VKN1691" s="35"/>
      <c r="VKO1691" s="34"/>
      <c r="VKV1691" s="35"/>
      <c r="VKW1691" s="34"/>
      <c r="VLD1691" s="35"/>
      <c r="VLE1691" s="34"/>
      <c r="VLL1691" s="35"/>
      <c r="VLM1691" s="34"/>
      <c r="VLT1691" s="35"/>
      <c r="VLU1691" s="34"/>
      <c r="VMB1691" s="35"/>
      <c r="VMC1691" s="34"/>
      <c r="VMJ1691" s="35"/>
      <c r="VMK1691" s="34"/>
      <c r="VMR1691" s="35"/>
      <c r="VMS1691" s="34"/>
      <c r="VMZ1691" s="35"/>
      <c r="VNA1691" s="34"/>
      <c r="VNH1691" s="35"/>
      <c r="VNI1691" s="34"/>
      <c r="VNP1691" s="35"/>
      <c r="VNQ1691" s="34"/>
      <c r="VNX1691" s="35"/>
      <c r="VNY1691" s="34"/>
      <c r="VOF1691" s="35"/>
      <c r="VOG1691" s="34"/>
      <c r="VON1691" s="35"/>
      <c r="VOO1691" s="34"/>
      <c r="VOV1691" s="35"/>
      <c r="VOW1691" s="34"/>
      <c r="VPD1691" s="35"/>
      <c r="VPE1691" s="34"/>
      <c r="VPL1691" s="35"/>
      <c r="VPM1691" s="34"/>
      <c r="VPT1691" s="35"/>
      <c r="VPU1691" s="34"/>
      <c r="VQB1691" s="35"/>
      <c r="VQC1691" s="34"/>
      <c r="VQJ1691" s="35"/>
      <c r="VQK1691" s="34"/>
      <c r="VQR1691" s="35"/>
      <c r="VQS1691" s="34"/>
      <c r="VQZ1691" s="35"/>
      <c r="VRA1691" s="34"/>
      <c r="VRH1691" s="35"/>
      <c r="VRI1691" s="34"/>
      <c r="VRP1691" s="35"/>
      <c r="VRQ1691" s="34"/>
      <c r="VRX1691" s="35"/>
      <c r="VRY1691" s="34"/>
      <c r="VSF1691" s="35"/>
      <c r="VSG1691" s="34"/>
      <c r="VSN1691" s="35"/>
      <c r="VSO1691" s="34"/>
      <c r="VSV1691" s="35"/>
      <c r="VSW1691" s="34"/>
      <c r="VTD1691" s="35"/>
      <c r="VTE1691" s="34"/>
      <c r="VTL1691" s="35"/>
      <c r="VTM1691" s="34"/>
      <c r="VTT1691" s="35"/>
      <c r="VTU1691" s="34"/>
      <c r="VUB1691" s="35"/>
      <c r="VUC1691" s="34"/>
      <c r="VUJ1691" s="35"/>
      <c r="VUK1691" s="34"/>
      <c r="VUR1691" s="35"/>
      <c r="VUS1691" s="34"/>
      <c r="VUZ1691" s="35"/>
      <c r="VVA1691" s="34"/>
      <c r="VVH1691" s="35"/>
      <c r="VVI1691" s="34"/>
      <c r="VVP1691" s="35"/>
      <c r="VVQ1691" s="34"/>
      <c r="VVX1691" s="35"/>
      <c r="VVY1691" s="34"/>
      <c r="VWF1691" s="35"/>
      <c r="VWG1691" s="34"/>
      <c r="VWN1691" s="35"/>
      <c r="VWO1691" s="34"/>
      <c r="VWV1691" s="35"/>
      <c r="VWW1691" s="34"/>
      <c r="VXD1691" s="35"/>
      <c r="VXE1691" s="34"/>
      <c r="VXL1691" s="35"/>
      <c r="VXM1691" s="34"/>
      <c r="VXT1691" s="35"/>
      <c r="VXU1691" s="34"/>
      <c r="VYB1691" s="35"/>
      <c r="VYC1691" s="34"/>
      <c r="VYJ1691" s="35"/>
      <c r="VYK1691" s="34"/>
      <c r="VYR1691" s="35"/>
      <c r="VYS1691" s="34"/>
      <c r="VYZ1691" s="35"/>
      <c r="VZA1691" s="34"/>
      <c r="VZH1691" s="35"/>
      <c r="VZI1691" s="34"/>
      <c r="VZP1691" s="35"/>
      <c r="VZQ1691" s="34"/>
      <c r="VZX1691" s="35"/>
      <c r="VZY1691" s="34"/>
      <c r="WAF1691" s="35"/>
      <c r="WAG1691" s="34"/>
      <c r="WAN1691" s="35"/>
      <c r="WAO1691" s="34"/>
      <c r="WAV1691" s="35"/>
      <c r="WAW1691" s="34"/>
      <c r="WBD1691" s="35"/>
      <c r="WBE1691" s="34"/>
      <c r="WBL1691" s="35"/>
      <c r="WBM1691" s="34"/>
      <c r="WBT1691" s="35"/>
      <c r="WBU1691" s="34"/>
      <c r="WCB1691" s="35"/>
      <c r="WCC1691" s="34"/>
      <c r="WCJ1691" s="35"/>
      <c r="WCK1691" s="34"/>
      <c r="WCR1691" s="35"/>
      <c r="WCS1691" s="34"/>
      <c r="WCZ1691" s="35"/>
      <c r="WDA1691" s="34"/>
      <c r="WDH1691" s="35"/>
      <c r="WDI1691" s="34"/>
      <c r="WDP1691" s="35"/>
      <c r="WDQ1691" s="34"/>
      <c r="WDX1691" s="35"/>
      <c r="WDY1691" s="34"/>
      <c r="WEF1691" s="35"/>
      <c r="WEG1691" s="34"/>
      <c r="WEN1691" s="35"/>
      <c r="WEO1691" s="34"/>
      <c r="WEV1691" s="35"/>
      <c r="WEW1691" s="34"/>
      <c r="WFD1691" s="35"/>
      <c r="WFE1691" s="34"/>
      <c r="WFL1691" s="35"/>
      <c r="WFM1691" s="34"/>
      <c r="WFT1691" s="35"/>
      <c r="WFU1691" s="34"/>
      <c r="WGB1691" s="35"/>
      <c r="WGC1691" s="34"/>
      <c r="WGJ1691" s="35"/>
      <c r="WGK1691" s="34"/>
      <c r="WGR1691" s="35"/>
      <c r="WGS1691" s="34"/>
      <c r="WGZ1691" s="35"/>
      <c r="WHA1691" s="34"/>
      <c r="WHH1691" s="35"/>
      <c r="WHI1691" s="34"/>
      <c r="WHP1691" s="35"/>
      <c r="WHQ1691" s="34"/>
      <c r="WHX1691" s="35"/>
      <c r="WHY1691" s="34"/>
      <c r="WIF1691" s="35"/>
      <c r="WIG1691" s="34"/>
      <c r="WIN1691" s="35"/>
      <c r="WIO1691" s="34"/>
      <c r="WIV1691" s="35"/>
      <c r="WIW1691" s="34"/>
      <c r="WJD1691" s="35"/>
      <c r="WJE1691" s="34"/>
      <c r="WJL1691" s="35"/>
      <c r="WJM1691" s="34"/>
      <c r="WJT1691" s="35"/>
      <c r="WJU1691" s="34"/>
      <c r="WKB1691" s="35"/>
      <c r="WKC1691" s="34"/>
      <c r="WKJ1691" s="35"/>
      <c r="WKK1691" s="34"/>
      <c r="WKR1691" s="35"/>
      <c r="WKS1691" s="34"/>
      <c r="WKZ1691" s="35"/>
      <c r="WLA1691" s="34"/>
      <c r="WLH1691" s="35"/>
      <c r="WLI1691" s="34"/>
      <c r="WLP1691" s="35"/>
      <c r="WLQ1691" s="34"/>
      <c r="WLX1691" s="35"/>
      <c r="WLY1691" s="34"/>
      <c r="WMF1691" s="35"/>
      <c r="WMG1691" s="34"/>
      <c r="WMN1691" s="35"/>
      <c r="WMO1691" s="34"/>
      <c r="WMV1691" s="35"/>
      <c r="WMW1691" s="34"/>
      <c r="WND1691" s="35"/>
      <c r="WNE1691" s="34"/>
      <c r="WNL1691" s="35"/>
      <c r="WNM1691" s="34"/>
      <c r="WNT1691" s="35"/>
      <c r="WNU1691" s="34"/>
      <c r="WOB1691" s="35"/>
      <c r="WOC1691" s="34"/>
      <c r="WOJ1691" s="35"/>
      <c r="WOK1691" s="34"/>
      <c r="WOR1691" s="35"/>
      <c r="WOS1691" s="34"/>
      <c r="WOZ1691" s="35"/>
      <c r="WPA1691" s="34"/>
      <c r="WPH1691" s="35"/>
      <c r="WPI1691" s="34"/>
      <c r="WPP1691" s="35"/>
      <c r="WPQ1691" s="34"/>
      <c r="WPX1691" s="35"/>
      <c r="WPY1691" s="34"/>
      <c r="WQF1691" s="35"/>
      <c r="WQG1691" s="34"/>
      <c r="WQN1691" s="35"/>
      <c r="WQO1691" s="34"/>
      <c r="WQV1691" s="35"/>
      <c r="WQW1691" s="34"/>
      <c r="WRD1691" s="35"/>
      <c r="WRE1691" s="34"/>
      <c r="WRL1691" s="35"/>
      <c r="WRM1691" s="34"/>
      <c r="WRT1691" s="35"/>
      <c r="WRU1691" s="34"/>
      <c r="WSB1691" s="35"/>
      <c r="WSC1691" s="34"/>
      <c r="WSJ1691" s="35"/>
      <c r="WSK1691" s="34"/>
      <c r="WSR1691" s="35"/>
      <c r="WSS1691" s="34"/>
      <c r="WSZ1691" s="35"/>
      <c r="WTA1691" s="34"/>
      <c r="WTH1691" s="35"/>
      <c r="WTI1691" s="34"/>
      <c r="WTP1691" s="35"/>
      <c r="WTQ1691" s="34"/>
      <c r="WTX1691" s="35"/>
      <c r="WTY1691" s="34"/>
      <c r="WUF1691" s="35"/>
      <c r="WUG1691" s="34"/>
      <c r="WUN1691" s="35"/>
      <c r="WUO1691" s="34"/>
      <c r="WUV1691" s="35"/>
      <c r="WUW1691" s="34"/>
      <c r="WVD1691" s="35"/>
      <c r="WVE1691" s="34"/>
      <c r="WVL1691" s="35"/>
      <c r="WVM1691" s="34"/>
      <c r="WVT1691" s="35"/>
      <c r="WVU1691" s="34"/>
      <c r="WWB1691" s="35"/>
      <c r="WWC1691" s="34"/>
      <c r="WWJ1691" s="35"/>
      <c r="WWK1691" s="34"/>
      <c r="WWR1691" s="35"/>
      <c r="WWS1691" s="34"/>
      <c r="WWZ1691" s="35"/>
      <c r="WXA1691" s="34"/>
      <c r="WXH1691" s="35"/>
      <c r="WXI1691" s="34"/>
      <c r="WXP1691" s="35"/>
      <c r="WXQ1691" s="34"/>
      <c r="WXX1691" s="35"/>
      <c r="WXY1691" s="34"/>
      <c r="WYF1691" s="35"/>
      <c r="WYG1691" s="34"/>
      <c r="WYN1691" s="35"/>
      <c r="WYO1691" s="34"/>
      <c r="WYV1691" s="35"/>
      <c r="WYW1691" s="34"/>
      <c r="WZD1691" s="35"/>
      <c r="WZE1691" s="34"/>
      <c r="WZL1691" s="35"/>
      <c r="WZM1691" s="34"/>
      <c r="WZT1691" s="35"/>
      <c r="WZU1691" s="34"/>
      <c r="XAB1691" s="35"/>
      <c r="XAC1691" s="34"/>
      <c r="XAJ1691" s="35"/>
      <c r="XAK1691" s="34"/>
      <c r="XAR1691" s="35"/>
      <c r="XAS1691" s="34"/>
      <c r="XAZ1691" s="35"/>
      <c r="XBA1691" s="34"/>
      <c r="XBH1691" s="35"/>
      <c r="XBI1691" s="34"/>
      <c r="XBP1691" s="35"/>
      <c r="XBQ1691" s="34"/>
      <c r="XBX1691" s="35"/>
      <c r="XBY1691" s="34"/>
      <c r="XCF1691" s="35"/>
      <c r="XCG1691" s="34"/>
      <c r="XCN1691" s="35"/>
      <c r="XCO1691" s="34"/>
      <c r="XCV1691" s="35"/>
      <c r="XCW1691" s="34"/>
      <c r="XDD1691" s="35"/>
      <c r="XDE1691" s="34"/>
      <c r="XDL1691" s="35"/>
      <c r="XDM1691" s="34"/>
      <c r="XDT1691" s="35"/>
      <c r="XDU1691" s="34"/>
      <c r="XEB1691" s="35"/>
      <c r="XEC1691" s="34"/>
      <c r="XEJ1691" s="35"/>
      <c r="XEK1691" s="34"/>
      <c r="XER1691" s="35"/>
      <c r="XES1691" s="34"/>
      <c r="XEZ1691" s="35"/>
      <c r="XFA1691" s="34"/>
    </row>
    <row r="1692" spans="1:1021 1028:2045 2052:3069 3076:4093 4100:5117 5124:6141 6148:7165 7172:8189 8196:9213 9220:10237 10244:11261 11268:12285 12292:13309 13316:14333 14340:15357 15364:16381" x14ac:dyDescent="0.25">
      <c r="A1692" t="s">
        <v>484</v>
      </c>
      <c r="B1692" t="s">
        <v>239</v>
      </c>
      <c r="C1692">
        <v>339</v>
      </c>
      <c r="D1692">
        <v>339</v>
      </c>
      <c r="E1692" s="35">
        <v>1</v>
      </c>
      <c r="F1692" s="34">
        <v>1.9999999999999999E-88</v>
      </c>
      <c r="G1692">
        <v>85.76</v>
      </c>
      <c r="H1692">
        <v>384</v>
      </c>
      <c r="I1692" t="str">
        <f>HYPERLINK("https://www.ncbi.nlm.nih.gov/nucleotide/MZ687518.1?report=genbank&amp;log$=nucltop&amp;blast_rank=90&amp;RID=XE6RV0D8013","MZ687518.1")</f>
        <v>MZ687518.1</v>
      </c>
      <c r="L1692" s="35"/>
      <c r="M1692" s="34"/>
      <c r="T1692" s="35"/>
      <c r="U1692" s="34"/>
      <c r="AB1692" s="35"/>
      <c r="AC1692" s="34"/>
      <c r="AJ1692" s="35"/>
      <c r="AK1692" s="34"/>
      <c r="AR1692" s="35"/>
      <c r="AS1692" s="34"/>
      <c r="AZ1692" s="35"/>
      <c r="BA1692" s="34"/>
      <c r="BH1692" s="35"/>
      <c r="BI1692" s="34"/>
      <c r="BP1692" s="35"/>
      <c r="BQ1692" s="34"/>
      <c r="BX1692" s="35"/>
      <c r="BY1692" s="34"/>
      <c r="CF1692" s="35"/>
      <c r="CG1692" s="34"/>
      <c r="CN1692" s="35"/>
      <c r="CO1692" s="34"/>
      <c r="CV1692" s="35"/>
      <c r="CW1692" s="34"/>
      <c r="DD1692" s="35"/>
      <c r="DE1692" s="34"/>
      <c r="DL1692" s="35"/>
      <c r="DM1692" s="34"/>
      <c r="DT1692" s="35"/>
      <c r="DU1692" s="34"/>
      <c r="EB1692" s="35"/>
      <c r="EC1692" s="34"/>
      <c r="EJ1692" s="35"/>
      <c r="EK1692" s="34"/>
      <c r="ER1692" s="35"/>
      <c r="ES1692" s="34"/>
      <c r="EZ1692" s="35"/>
      <c r="FA1692" s="34"/>
      <c r="FH1692" s="35"/>
      <c r="FI1692" s="34"/>
      <c r="FP1692" s="35"/>
      <c r="FQ1692" s="34"/>
      <c r="FX1692" s="35"/>
      <c r="FY1692" s="34"/>
      <c r="GF1692" s="35"/>
      <c r="GG1692" s="34"/>
      <c r="GN1692" s="35"/>
      <c r="GO1692" s="34"/>
      <c r="GV1692" s="35"/>
      <c r="GW1692" s="34"/>
      <c r="HD1692" s="35"/>
      <c r="HE1692" s="34"/>
      <c r="HL1692" s="35"/>
      <c r="HM1692" s="34"/>
      <c r="HT1692" s="35"/>
      <c r="HU1692" s="34"/>
      <c r="IB1692" s="35"/>
      <c r="IC1692" s="34"/>
      <c r="IJ1692" s="35"/>
      <c r="IK1692" s="34"/>
      <c r="IR1692" s="35"/>
      <c r="IS1692" s="34"/>
      <c r="IZ1692" s="35"/>
      <c r="JA1692" s="34"/>
      <c r="JH1692" s="35"/>
      <c r="JI1692" s="34"/>
      <c r="JP1692" s="35"/>
      <c r="JQ1692" s="34"/>
      <c r="JX1692" s="35"/>
      <c r="JY1692" s="34"/>
      <c r="KF1692" s="35"/>
      <c r="KG1692" s="34"/>
      <c r="KN1692" s="35"/>
      <c r="KO1692" s="34"/>
      <c r="KV1692" s="35"/>
      <c r="KW1692" s="34"/>
      <c r="LD1692" s="35"/>
      <c r="LE1692" s="34"/>
      <c r="LL1692" s="35"/>
      <c r="LM1692" s="34"/>
      <c r="LT1692" s="35"/>
      <c r="LU1692" s="34"/>
      <c r="MB1692" s="35"/>
      <c r="MC1692" s="34"/>
      <c r="MJ1692" s="35"/>
      <c r="MK1692" s="34"/>
      <c r="MR1692" s="35"/>
      <c r="MS1692" s="34"/>
      <c r="MZ1692" s="35"/>
      <c r="NA1692" s="34"/>
      <c r="NH1692" s="35"/>
      <c r="NI1692" s="34"/>
      <c r="NP1692" s="35"/>
      <c r="NQ1692" s="34"/>
      <c r="NX1692" s="35"/>
      <c r="NY1692" s="34"/>
      <c r="OF1692" s="35"/>
      <c r="OG1692" s="34"/>
      <c r="ON1692" s="35"/>
      <c r="OO1692" s="34"/>
      <c r="OV1692" s="35"/>
      <c r="OW1692" s="34"/>
      <c r="PD1692" s="35"/>
      <c r="PE1692" s="34"/>
      <c r="PL1692" s="35"/>
      <c r="PM1692" s="34"/>
      <c r="PT1692" s="35"/>
      <c r="PU1692" s="34"/>
      <c r="QB1692" s="35"/>
      <c r="QC1692" s="34"/>
      <c r="QJ1692" s="35"/>
      <c r="QK1692" s="34"/>
      <c r="QR1692" s="35"/>
      <c r="QS1692" s="34"/>
      <c r="QZ1692" s="35"/>
      <c r="RA1692" s="34"/>
      <c r="RH1692" s="35"/>
      <c r="RI1692" s="34"/>
      <c r="RP1692" s="35"/>
      <c r="RQ1692" s="34"/>
      <c r="RX1692" s="35"/>
      <c r="RY1692" s="34"/>
      <c r="SF1692" s="35"/>
      <c r="SG1692" s="34"/>
      <c r="SN1692" s="35"/>
      <c r="SO1692" s="34"/>
      <c r="SV1692" s="35"/>
      <c r="SW1692" s="34"/>
      <c r="TD1692" s="35"/>
      <c r="TE1692" s="34"/>
      <c r="TL1692" s="35"/>
      <c r="TM1692" s="34"/>
      <c r="TT1692" s="35"/>
      <c r="TU1692" s="34"/>
      <c r="UB1692" s="35"/>
      <c r="UC1692" s="34"/>
      <c r="UJ1692" s="35"/>
      <c r="UK1692" s="34"/>
      <c r="UR1692" s="35"/>
      <c r="US1692" s="34"/>
      <c r="UZ1692" s="35"/>
      <c r="VA1692" s="34"/>
      <c r="VH1692" s="35"/>
      <c r="VI1692" s="34"/>
      <c r="VP1692" s="35"/>
      <c r="VQ1692" s="34"/>
      <c r="VX1692" s="35"/>
      <c r="VY1692" s="34"/>
      <c r="WF1692" s="35"/>
      <c r="WG1692" s="34"/>
      <c r="WN1692" s="35"/>
      <c r="WO1692" s="34"/>
      <c r="WV1692" s="35"/>
      <c r="WW1692" s="34"/>
      <c r="XD1692" s="35"/>
      <c r="XE1692" s="34"/>
      <c r="XL1692" s="35"/>
      <c r="XM1692" s="34"/>
      <c r="XT1692" s="35"/>
      <c r="XU1692" s="34"/>
      <c r="YB1692" s="35"/>
      <c r="YC1692" s="34"/>
      <c r="YJ1692" s="35"/>
      <c r="YK1692" s="34"/>
      <c r="YR1692" s="35"/>
      <c r="YS1692" s="34"/>
      <c r="YZ1692" s="35"/>
      <c r="ZA1692" s="34"/>
      <c r="ZH1692" s="35"/>
      <c r="ZI1692" s="34"/>
      <c r="ZP1692" s="35"/>
      <c r="ZQ1692" s="34"/>
      <c r="ZX1692" s="35"/>
      <c r="ZY1692" s="34"/>
      <c r="AAF1692" s="35"/>
      <c r="AAG1692" s="34"/>
      <c r="AAN1692" s="35"/>
      <c r="AAO1692" s="34"/>
      <c r="AAV1692" s="35"/>
      <c r="AAW1692" s="34"/>
      <c r="ABD1692" s="35"/>
      <c r="ABE1692" s="34"/>
      <c r="ABL1692" s="35"/>
      <c r="ABM1692" s="34"/>
      <c r="ABT1692" s="35"/>
      <c r="ABU1692" s="34"/>
      <c r="ACB1692" s="35"/>
      <c r="ACC1692" s="34"/>
      <c r="ACJ1692" s="35"/>
      <c r="ACK1692" s="34"/>
      <c r="ACR1692" s="35"/>
      <c r="ACS1692" s="34"/>
      <c r="ACZ1692" s="35"/>
      <c r="ADA1692" s="34"/>
      <c r="ADH1692" s="35"/>
      <c r="ADI1692" s="34"/>
      <c r="ADP1692" s="35"/>
      <c r="ADQ1692" s="34"/>
      <c r="ADX1692" s="35"/>
      <c r="ADY1692" s="34"/>
      <c r="AEF1692" s="35"/>
      <c r="AEG1692" s="34"/>
      <c r="AEN1692" s="35"/>
      <c r="AEO1692" s="34"/>
      <c r="AEV1692" s="35"/>
      <c r="AEW1692" s="34"/>
      <c r="AFD1692" s="35"/>
      <c r="AFE1692" s="34"/>
      <c r="AFL1692" s="35"/>
      <c r="AFM1692" s="34"/>
      <c r="AFT1692" s="35"/>
      <c r="AFU1692" s="34"/>
      <c r="AGB1692" s="35"/>
      <c r="AGC1692" s="34"/>
      <c r="AGJ1692" s="35"/>
      <c r="AGK1692" s="34"/>
      <c r="AGR1692" s="35"/>
      <c r="AGS1692" s="34"/>
      <c r="AGZ1692" s="35"/>
      <c r="AHA1692" s="34"/>
      <c r="AHH1692" s="35"/>
      <c r="AHI1692" s="34"/>
      <c r="AHP1692" s="35"/>
      <c r="AHQ1692" s="34"/>
      <c r="AHX1692" s="35"/>
      <c r="AHY1692" s="34"/>
      <c r="AIF1692" s="35"/>
      <c r="AIG1692" s="34"/>
      <c r="AIN1692" s="35"/>
      <c r="AIO1692" s="34"/>
      <c r="AIV1692" s="35"/>
      <c r="AIW1692" s="34"/>
      <c r="AJD1692" s="35"/>
      <c r="AJE1692" s="34"/>
      <c r="AJL1692" s="35"/>
      <c r="AJM1692" s="34"/>
      <c r="AJT1692" s="35"/>
      <c r="AJU1692" s="34"/>
      <c r="AKB1692" s="35"/>
      <c r="AKC1692" s="34"/>
      <c r="AKJ1692" s="35"/>
      <c r="AKK1692" s="34"/>
      <c r="AKR1692" s="35"/>
      <c r="AKS1692" s="34"/>
      <c r="AKZ1692" s="35"/>
      <c r="ALA1692" s="34"/>
      <c r="ALH1692" s="35"/>
      <c r="ALI1692" s="34"/>
      <c r="ALP1692" s="35"/>
      <c r="ALQ1692" s="34"/>
      <c r="ALX1692" s="35"/>
      <c r="ALY1692" s="34"/>
      <c r="AMF1692" s="35"/>
      <c r="AMG1692" s="34"/>
      <c r="AMN1692" s="35"/>
      <c r="AMO1692" s="34"/>
      <c r="AMV1692" s="35"/>
      <c r="AMW1692" s="34"/>
      <c r="AND1692" s="35"/>
      <c r="ANE1692" s="34"/>
      <c r="ANL1692" s="35"/>
      <c r="ANM1692" s="34"/>
      <c r="ANT1692" s="35"/>
      <c r="ANU1692" s="34"/>
      <c r="AOB1692" s="35"/>
      <c r="AOC1692" s="34"/>
      <c r="AOJ1692" s="35"/>
      <c r="AOK1692" s="34"/>
      <c r="AOR1692" s="35"/>
      <c r="AOS1692" s="34"/>
      <c r="AOZ1692" s="35"/>
      <c r="APA1692" s="34"/>
      <c r="APH1692" s="35"/>
      <c r="API1692" s="34"/>
      <c r="APP1692" s="35"/>
      <c r="APQ1692" s="34"/>
      <c r="APX1692" s="35"/>
      <c r="APY1692" s="34"/>
      <c r="AQF1692" s="35"/>
      <c r="AQG1692" s="34"/>
      <c r="AQN1692" s="35"/>
      <c r="AQO1692" s="34"/>
      <c r="AQV1692" s="35"/>
      <c r="AQW1692" s="34"/>
      <c r="ARD1692" s="35"/>
      <c r="ARE1692" s="34"/>
      <c r="ARL1692" s="35"/>
      <c r="ARM1692" s="34"/>
      <c r="ART1692" s="35"/>
      <c r="ARU1692" s="34"/>
      <c r="ASB1692" s="35"/>
      <c r="ASC1692" s="34"/>
      <c r="ASJ1692" s="35"/>
      <c r="ASK1692" s="34"/>
      <c r="ASR1692" s="35"/>
      <c r="ASS1692" s="34"/>
      <c r="ASZ1692" s="35"/>
      <c r="ATA1692" s="34"/>
      <c r="ATH1692" s="35"/>
      <c r="ATI1692" s="34"/>
      <c r="ATP1692" s="35"/>
      <c r="ATQ1692" s="34"/>
      <c r="ATX1692" s="35"/>
      <c r="ATY1692" s="34"/>
      <c r="AUF1692" s="35"/>
      <c r="AUG1692" s="34"/>
      <c r="AUN1692" s="35"/>
      <c r="AUO1692" s="34"/>
      <c r="AUV1692" s="35"/>
      <c r="AUW1692" s="34"/>
      <c r="AVD1692" s="35"/>
      <c r="AVE1692" s="34"/>
      <c r="AVL1692" s="35"/>
      <c r="AVM1692" s="34"/>
      <c r="AVT1692" s="35"/>
      <c r="AVU1692" s="34"/>
      <c r="AWB1692" s="35"/>
      <c r="AWC1692" s="34"/>
      <c r="AWJ1692" s="35"/>
      <c r="AWK1692" s="34"/>
      <c r="AWR1692" s="35"/>
      <c r="AWS1692" s="34"/>
      <c r="AWZ1692" s="35"/>
      <c r="AXA1692" s="34"/>
      <c r="AXH1692" s="35"/>
      <c r="AXI1692" s="34"/>
      <c r="AXP1692" s="35"/>
      <c r="AXQ1692" s="34"/>
      <c r="AXX1692" s="35"/>
      <c r="AXY1692" s="34"/>
      <c r="AYF1692" s="35"/>
      <c r="AYG1692" s="34"/>
      <c r="AYN1692" s="35"/>
      <c r="AYO1692" s="34"/>
      <c r="AYV1692" s="35"/>
      <c r="AYW1692" s="34"/>
      <c r="AZD1692" s="35"/>
      <c r="AZE1692" s="34"/>
      <c r="AZL1692" s="35"/>
      <c r="AZM1692" s="34"/>
      <c r="AZT1692" s="35"/>
      <c r="AZU1692" s="34"/>
      <c r="BAB1692" s="35"/>
      <c r="BAC1692" s="34"/>
      <c r="BAJ1692" s="35"/>
      <c r="BAK1692" s="34"/>
      <c r="BAR1692" s="35"/>
      <c r="BAS1692" s="34"/>
      <c r="BAZ1692" s="35"/>
      <c r="BBA1692" s="34"/>
      <c r="BBH1692" s="35"/>
      <c r="BBI1692" s="34"/>
      <c r="BBP1692" s="35"/>
      <c r="BBQ1692" s="34"/>
      <c r="BBX1692" s="35"/>
      <c r="BBY1692" s="34"/>
      <c r="BCF1692" s="35"/>
      <c r="BCG1692" s="34"/>
      <c r="BCN1692" s="35"/>
      <c r="BCO1692" s="34"/>
      <c r="BCV1692" s="35"/>
      <c r="BCW1692" s="34"/>
      <c r="BDD1692" s="35"/>
      <c r="BDE1692" s="34"/>
      <c r="BDL1692" s="35"/>
      <c r="BDM1692" s="34"/>
      <c r="BDT1692" s="35"/>
      <c r="BDU1692" s="34"/>
      <c r="BEB1692" s="35"/>
      <c r="BEC1692" s="34"/>
      <c r="BEJ1692" s="35"/>
      <c r="BEK1692" s="34"/>
      <c r="BER1692" s="35"/>
      <c r="BES1692" s="34"/>
      <c r="BEZ1692" s="35"/>
      <c r="BFA1692" s="34"/>
      <c r="BFH1692" s="35"/>
      <c r="BFI1692" s="34"/>
      <c r="BFP1692" s="35"/>
      <c r="BFQ1692" s="34"/>
      <c r="BFX1692" s="35"/>
      <c r="BFY1692" s="34"/>
      <c r="BGF1692" s="35"/>
      <c r="BGG1692" s="34"/>
      <c r="BGN1692" s="35"/>
      <c r="BGO1692" s="34"/>
      <c r="BGV1692" s="35"/>
      <c r="BGW1692" s="34"/>
      <c r="BHD1692" s="35"/>
      <c r="BHE1692" s="34"/>
      <c r="BHL1692" s="35"/>
      <c r="BHM1692" s="34"/>
      <c r="BHT1692" s="35"/>
      <c r="BHU1692" s="34"/>
      <c r="BIB1692" s="35"/>
      <c r="BIC1692" s="34"/>
      <c r="BIJ1692" s="35"/>
      <c r="BIK1692" s="34"/>
      <c r="BIR1692" s="35"/>
      <c r="BIS1692" s="34"/>
      <c r="BIZ1692" s="35"/>
      <c r="BJA1692" s="34"/>
      <c r="BJH1692" s="35"/>
      <c r="BJI1692" s="34"/>
      <c r="BJP1692" s="35"/>
      <c r="BJQ1692" s="34"/>
      <c r="BJX1692" s="35"/>
      <c r="BJY1692" s="34"/>
      <c r="BKF1692" s="35"/>
      <c r="BKG1692" s="34"/>
      <c r="BKN1692" s="35"/>
      <c r="BKO1692" s="34"/>
      <c r="BKV1692" s="35"/>
      <c r="BKW1692" s="34"/>
      <c r="BLD1692" s="35"/>
      <c r="BLE1692" s="34"/>
      <c r="BLL1692" s="35"/>
      <c r="BLM1692" s="34"/>
      <c r="BLT1692" s="35"/>
      <c r="BLU1692" s="34"/>
      <c r="BMB1692" s="35"/>
      <c r="BMC1692" s="34"/>
      <c r="BMJ1692" s="35"/>
      <c r="BMK1692" s="34"/>
      <c r="BMR1692" s="35"/>
      <c r="BMS1692" s="34"/>
      <c r="BMZ1692" s="35"/>
      <c r="BNA1692" s="34"/>
      <c r="BNH1692" s="35"/>
      <c r="BNI1692" s="34"/>
      <c r="BNP1692" s="35"/>
      <c r="BNQ1692" s="34"/>
      <c r="BNX1692" s="35"/>
      <c r="BNY1692" s="34"/>
      <c r="BOF1692" s="35"/>
      <c r="BOG1692" s="34"/>
      <c r="BON1692" s="35"/>
      <c r="BOO1692" s="34"/>
      <c r="BOV1692" s="35"/>
      <c r="BOW1692" s="34"/>
      <c r="BPD1692" s="35"/>
      <c r="BPE1692" s="34"/>
      <c r="BPL1692" s="35"/>
      <c r="BPM1692" s="34"/>
      <c r="BPT1692" s="35"/>
      <c r="BPU1692" s="34"/>
      <c r="BQB1692" s="35"/>
      <c r="BQC1692" s="34"/>
      <c r="BQJ1692" s="35"/>
      <c r="BQK1692" s="34"/>
      <c r="BQR1692" s="35"/>
      <c r="BQS1692" s="34"/>
      <c r="BQZ1692" s="35"/>
      <c r="BRA1692" s="34"/>
      <c r="BRH1692" s="35"/>
      <c r="BRI1692" s="34"/>
      <c r="BRP1692" s="35"/>
      <c r="BRQ1692" s="34"/>
      <c r="BRX1692" s="35"/>
      <c r="BRY1692" s="34"/>
      <c r="BSF1692" s="35"/>
      <c r="BSG1692" s="34"/>
      <c r="BSN1692" s="35"/>
      <c r="BSO1692" s="34"/>
      <c r="BSV1692" s="35"/>
      <c r="BSW1692" s="34"/>
      <c r="BTD1692" s="35"/>
      <c r="BTE1692" s="34"/>
      <c r="BTL1692" s="35"/>
      <c r="BTM1692" s="34"/>
      <c r="BTT1692" s="35"/>
      <c r="BTU1692" s="34"/>
      <c r="BUB1692" s="35"/>
      <c r="BUC1692" s="34"/>
      <c r="BUJ1692" s="35"/>
      <c r="BUK1692" s="34"/>
      <c r="BUR1692" s="35"/>
      <c r="BUS1692" s="34"/>
      <c r="BUZ1692" s="35"/>
      <c r="BVA1692" s="34"/>
      <c r="BVH1692" s="35"/>
      <c r="BVI1692" s="34"/>
      <c r="BVP1692" s="35"/>
      <c r="BVQ1692" s="34"/>
      <c r="BVX1692" s="35"/>
      <c r="BVY1692" s="34"/>
      <c r="BWF1692" s="35"/>
      <c r="BWG1692" s="34"/>
      <c r="BWN1692" s="35"/>
      <c r="BWO1692" s="34"/>
      <c r="BWV1692" s="35"/>
      <c r="BWW1692" s="34"/>
      <c r="BXD1692" s="35"/>
      <c r="BXE1692" s="34"/>
      <c r="BXL1692" s="35"/>
      <c r="BXM1692" s="34"/>
      <c r="BXT1692" s="35"/>
      <c r="BXU1692" s="34"/>
      <c r="BYB1692" s="35"/>
      <c r="BYC1692" s="34"/>
      <c r="BYJ1692" s="35"/>
      <c r="BYK1692" s="34"/>
      <c r="BYR1692" s="35"/>
      <c r="BYS1692" s="34"/>
      <c r="BYZ1692" s="35"/>
      <c r="BZA1692" s="34"/>
      <c r="BZH1692" s="35"/>
      <c r="BZI1692" s="34"/>
      <c r="BZP1692" s="35"/>
      <c r="BZQ1692" s="34"/>
      <c r="BZX1692" s="35"/>
      <c r="BZY1692" s="34"/>
      <c r="CAF1692" s="35"/>
      <c r="CAG1692" s="34"/>
      <c r="CAN1692" s="35"/>
      <c r="CAO1692" s="34"/>
      <c r="CAV1692" s="35"/>
      <c r="CAW1692" s="34"/>
      <c r="CBD1692" s="35"/>
      <c r="CBE1692" s="34"/>
      <c r="CBL1692" s="35"/>
      <c r="CBM1692" s="34"/>
      <c r="CBT1692" s="35"/>
      <c r="CBU1692" s="34"/>
      <c r="CCB1692" s="35"/>
      <c r="CCC1692" s="34"/>
      <c r="CCJ1692" s="35"/>
      <c r="CCK1692" s="34"/>
      <c r="CCR1692" s="35"/>
      <c r="CCS1692" s="34"/>
      <c r="CCZ1692" s="35"/>
      <c r="CDA1692" s="34"/>
      <c r="CDH1692" s="35"/>
      <c r="CDI1692" s="34"/>
      <c r="CDP1692" s="35"/>
      <c r="CDQ1692" s="34"/>
      <c r="CDX1692" s="35"/>
      <c r="CDY1692" s="34"/>
      <c r="CEF1692" s="35"/>
      <c r="CEG1692" s="34"/>
      <c r="CEN1692" s="35"/>
      <c r="CEO1692" s="34"/>
      <c r="CEV1692" s="35"/>
      <c r="CEW1692" s="34"/>
      <c r="CFD1692" s="35"/>
      <c r="CFE1692" s="34"/>
      <c r="CFL1692" s="35"/>
      <c r="CFM1692" s="34"/>
      <c r="CFT1692" s="35"/>
      <c r="CFU1692" s="34"/>
      <c r="CGB1692" s="35"/>
      <c r="CGC1692" s="34"/>
      <c r="CGJ1692" s="35"/>
      <c r="CGK1692" s="34"/>
      <c r="CGR1692" s="35"/>
      <c r="CGS1692" s="34"/>
      <c r="CGZ1692" s="35"/>
      <c r="CHA1692" s="34"/>
      <c r="CHH1692" s="35"/>
      <c r="CHI1692" s="34"/>
      <c r="CHP1692" s="35"/>
      <c r="CHQ1692" s="34"/>
      <c r="CHX1692" s="35"/>
      <c r="CHY1692" s="34"/>
      <c r="CIF1692" s="35"/>
      <c r="CIG1692" s="34"/>
      <c r="CIN1692" s="35"/>
      <c r="CIO1692" s="34"/>
      <c r="CIV1692" s="35"/>
      <c r="CIW1692" s="34"/>
      <c r="CJD1692" s="35"/>
      <c r="CJE1692" s="34"/>
      <c r="CJL1692" s="35"/>
      <c r="CJM1692" s="34"/>
      <c r="CJT1692" s="35"/>
      <c r="CJU1692" s="34"/>
      <c r="CKB1692" s="35"/>
      <c r="CKC1692" s="34"/>
      <c r="CKJ1692" s="35"/>
      <c r="CKK1692" s="34"/>
      <c r="CKR1692" s="35"/>
      <c r="CKS1692" s="34"/>
      <c r="CKZ1692" s="35"/>
      <c r="CLA1692" s="34"/>
      <c r="CLH1692" s="35"/>
      <c r="CLI1692" s="34"/>
      <c r="CLP1692" s="35"/>
      <c r="CLQ1692" s="34"/>
      <c r="CLX1692" s="35"/>
      <c r="CLY1692" s="34"/>
      <c r="CMF1692" s="35"/>
      <c r="CMG1692" s="34"/>
      <c r="CMN1692" s="35"/>
      <c r="CMO1692" s="34"/>
      <c r="CMV1692" s="35"/>
      <c r="CMW1692" s="34"/>
      <c r="CND1692" s="35"/>
      <c r="CNE1692" s="34"/>
      <c r="CNL1692" s="35"/>
      <c r="CNM1692" s="34"/>
      <c r="CNT1692" s="35"/>
      <c r="CNU1692" s="34"/>
      <c r="COB1692" s="35"/>
      <c r="COC1692" s="34"/>
      <c r="COJ1692" s="35"/>
      <c r="COK1692" s="34"/>
      <c r="COR1692" s="35"/>
      <c r="COS1692" s="34"/>
      <c r="COZ1692" s="35"/>
      <c r="CPA1692" s="34"/>
      <c r="CPH1692" s="35"/>
      <c r="CPI1692" s="34"/>
      <c r="CPP1692" s="35"/>
      <c r="CPQ1692" s="34"/>
      <c r="CPX1692" s="35"/>
      <c r="CPY1692" s="34"/>
      <c r="CQF1692" s="35"/>
      <c r="CQG1692" s="34"/>
      <c r="CQN1692" s="35"/>
      <c r="CQO1692" s="34"/>
      <c r="CQV1692" s="35"/>
      <c r="CQW1692" s="34"/>
      <c r="CRD1692" s="35"/>
      <c r="CRE1692" s="34"/>
      <c r="CRL1692" s="35"/>
      <c r="CRM1692" s="34"/>
      <c r="CRT1692" s="35"/>
      <c r="CRU1692" s="34"/>
      <c r="CSB1692" s="35"/>
      <c r="CSC1692" s="34"/>
      <c r="CSJ1692" s="35"/>
      <c r="CSK1692" s="34"/>
      <c r="CSR1692" s="35"/>
      <c r="CSS1692" s="34"/>
      <c r="CSZ1692" s="35"/>
      <c r="CTA1692" s="34"/>
      <c r="CTH1692" s="35"/>
      <c r="CTI1692" s="34"/>
      <c r="CTP1692" s="35"/>
      <c r="CTQ1692" s="34"/>
      <c r="CTX1692" s="35"/>
      <c r="CTY1692" s="34"/>
      <c r="CUF1692" s="35"/>
      <c r="CUG1692" s="34"/>
      <c r="CUN1692" s="35"/>
      <c r="CUO1692" s="34"/>
      <c r="CUV1692" s="35"/>
      <c r="CUW1692" s="34"/>
      <c r="CVD1692" s="35"/>
      <c r="CVE1692" s="34"/>
      <c r="CVL1692" s="35"/>
      <c r="CVM1692" s="34"/>
      <c r="CVT1692" s="35"/>
      <c r="CVU1692" s="34"/>
      <c r="CWB1692" s="35"/>
      <c r="CWC1692" s="34"/>
      <c r="CWJ1692" s="35"/>
      <c r="CWK1692" s="34"/>
      <c r="CWR1692" s="35"/>
      <c r="CWS1692" s="34"/>
      <c r="CWZ1692" s="35"/>
      <c r="CXA1692" s="34"/>
      <c r="CXH1692" s="35"/>
      <c r="CXI1692" s="34"/>
      <c r="CXP1692" s="35"/>
      <c r="CXQ1692" s="34"/>
      <c r="CXX1692" s="35"/>
      <c r="CXY1692" s="34"/>
      <c r="CYF1692" s="35"/>
      <c r="CYG1692" s="34"/>
      <c r="CYN1692" s="35"/>
      <c r="CYO1692" s="34"/>
      <c r="CYV1692" s="35"/>
      <c r="CYW1692" s="34"/>
      <c r="CZD1692" s="35"/>
      <c r="CZE1692" s="34"/>
      <c r="CZL1692" s="35"/>
      <c r="CZM1692" s="34"/>
      <c r="CZT1692" s="35"/>
      <c r="CZU1692" s="34"/>
      <c r="DAB1692" s="35"/>
      <c r="DAC1692" s="34"/>
      <c r="DAJ1692" s="35"/>
      <c r="DAK1692" s="34"/>
      <c r="DAR1692" s="35"/>
      <c r="DAS1692" s="34"/>
      <c r="DAZ1692" s="35"/>
      <c r="DBA1692" s="34"/>
      <c r="DBH1692" s="35"/>
      <c r="DBI1692" s="34"/>
      <c r="DBP1692" s="35"/>
      <c r="DBQ1692" s="34"/>
      <c r="DBX1692" s="35"/>
      <c r="DBY1692" s="34"/>
      <c r="DCF1692" s="35"/>
      <c r="DCG1692" s="34"/>
      <c r="DCN1692" s="35"/>
      <c r="DCO1692" s="34"/>
      <c r="DCV1692" s="35"/>
      <c r="DCW1692" s="34"/>
      <c r="DDD1692" s="35"/>
      <c r="DDE1692" s="34"/>
      <c r="DDL1692" s="35"/>
      <c r="DDM1692" s="34"/>
      <c r="DDT1692" s="35"/>
      <c r="DDU1692" s="34"/>
      <c r="DEB1692" s="35"/>
      <c r="DEC1692" s="34"/>
      <c r="DEJ1692" s="35"/>
      <c r="DEK1692" s="34"/>
      <c r="DER1692" s="35"/>
      <c r="DES1692" s="34"/>
      <c r="DEZ1692" s="35"/>
      <c r="DFA1692" s="34"/>
      <c r="DFH1692" s="35"/>
      <c r="DFI1692" s="34"/>
      <c r="DFP1692" s="35"/>
      <c r="DFQ1692" s="34"/>
      <c r="DFX1692" s="35"/>
      <c r="DFY1692" s="34"/>
      <c r="DGF1692" s="35"/>
      <c r="DGG1692" s="34"/>
      <c r="DGN1692" s="35"/>
      <c r="DGO1692" s="34"/>
      <c r="DGV1692" s="35"/>
      <c r="DGW1692" s="34"/>
      <c r="DHD1692" s="35"/>
      <c r="DHE1692" s="34"/>
      <c r="DHL1692" s="35"/>
      <c r="DHM1692" s="34"/>
      <c r="DHT1692" s="35"/>
      <c r="DHU1692" s="34"/>
      <c r="DIB1692" s="35"/>
      <c r="DIC1692" s="34"/>
      <c r="DIJ1692" s="35"/>
      <c r="DIK1692" s="34"/>
      <c r="DIR1692" s="35"/>
      <c r="DIS1692" s="34"/>
      <c r="DIZ1692" s="35"/>
      <c r="DJA1692" s="34"/>
      <c r="DJH1692" s="35"/>
      <c r="DJI1692" s="34"/>
      <c r="DJP1692" s="35"/>
      <c r="DJQ1692" s="34"/>
      <c r="DJX1692" s="35"/>
      <c r="DJY1692" s="34"/>
      <c r="DKF1692" s="35"/>
      <c r="DKG1692" s="34"/>
      <c r="DKN1692" s="35"/>
      <c r="DKO1692" s="34"/>
      <c r="DKV1692" s="35"/>
      <c r="DKW1692" s="34"/>
      <c r="DLD1692" s="35"/>
      <c r="DLE1692" s="34"/>
      <c r="DLL1692" s="35"/>
      <c r="DLM1692" s="34"/>
      <c r="DLT1692" s="35"/>
      <c r="DLU1692" s="34"/>
      <c r="DMB1692" s="35"/>
      <c r="DMC1692" s="34"/>
      <c r="DMJ1692" s="35"/>
      <c r="DMK1692" s="34"/>
      <c r="DMR1692" s="35"/>
      <c r="DMS1692" s="34"/>
      <c r="DMZ1692" s="35"/>
      <c r="DNA1692" s="34"/>
      <c r="DNH1692" s="35"/>
      <c r="DNI1692" s="34"/>
      <c r="DNP1692" s="35"/>
      <c r="DNQ1692" s="34"/>
      <c r="DNX1692" s="35"/>
      <c r="DNY1692" s="34"/>
      <c r="DOF1692" s="35"/>
      <c r="DOG1692" s="34"/>
      <c r="DON1692" s="35"/>
      <c r="DOO1692" s="34"/>
      <c r="DOV1692" s="35"/>
      <c r="DOW1692" s="34"/>
      <c r="DPD1692" s="35"/>
      <c r="DPE1692" s="34"/>
      <c r="DPL1692" s="35"/>
      <c r="DPM1692" s="34"/>
      <c r="DPT1692" s="35"/>
      <c r="DPU1692" s="34"/>
      <c r="DQB1692" s="35"/>
      <c r="DQC1692" s="34"/>
      <c r="DQJ1692" s="35"/>
      <c r="DQK1692" s="34"/>
      <c r="DQR1692" s="35"/>
      <c r="DQS1692" s="34"/>
      <c r="DQZ1692" s="35"/>
      <c r="DRA1692" s="34"/>
      <c r="DRH1692" s="35"/>
      <c r="DRI1692" s="34"/>
      <c r="DRP1692" s="35"/>
      <c r="DRQ1692" s="34"/>
      <c r="DRX1692" s="35"/>
      <c r="DRY1692" s="34"/>
      <c r="DSF1692" s="35"/>
      <c r="DSG1692" s="34"/>
      <c r="DSN1692" s="35"/>
      <c r="DSO1692" s="34"/>
      <c r="DSV1692" s="35"/>
      <c r="DSW1692" s="34"/>
      <c r="DTD1692" s="35"/>
      <c r="DTE1692" s="34"/>
      <c r="DTL1692" s="35"/>
      <c r="DTM1692" s="34"/>
      <c r="DTT1692" s="35"/>
      <c r="DTU1692" s="34"/>
      <c r="DUB1692" s="35"/>
      <c r="DUC1692" s="34"/>
      <c r="DUJ1692" s="35"/>
      <c r="DUK1692" s="34"/>
      <c r="DUR1692" s="35"/>
      <c r="DUS1692" s="34"/>
      <c r="DUZ1692" s="35"/>
      <c r="DVA1692" s="34"/>
      <c r="DVH1692" s="35"/>
      <c r="DVI1692" s="34"/>
      <c r="DVP1692" s="35"/>
      <c r="DVQ1692" s="34"/>
      <c r="DVX1692" s="35"/>
      <c r="DVY1692" s="34"/>
      <c r="DWF1692" s="35"/>
      <c r="DWG1692" s="34"/>
      <c r="DWN1692" s="35"/>
      <c r="DWO1692" s="34"/>
      <c r="DWV1692" s="35"/>
      <c r="DWW1692" s="34"/>
      <c r="DXD1692" s="35"/>
      <c r="DXE1692" s="34"/>
      <c r="DXL1692" s="35"/>
      <c r="DXM1692" s="34"/>
      <c r="DXT1692" s="35"/>
      <c r="DXU1692" s="34"/>
      <c r="DYB1692" s="35"/>
      <c r="DYC1692" s="34"/>
      <c r="DYJ1692" s="35"/>
      <c r="DYK1692" s="34"/>
      <c r="DYR1692" s="35"/>
      <c r="DYS1692" s="34"/>
      <c r="DYZ1692" s="35"/>
      <c r="DZA1692" s="34"/>
      <c r="DZH1692" s="35"/>
      <c r="DZI1692" s="34"/>
      <c r="DZP1692" s="35"/>
      <c r="DZQ1692" s="34"/>
      <c r="DZX1692" s="35"/>
      <c r="DZY1692" s="34"/>
      <c r="EAF1692" s="35"/>
      <c r="EAG1692" s="34"/>
      <c r="EAN1692" s="35"/>
      <c r="EAO1692" s="34"/>
      <c r="EAV1692" s="35"/>
      <c r="EAW1692" s="34"/>
      <c r="EBD1692" s="35"/>
      <c r="EBE1692" s="34"/>
      <c r="EBL1692" s="35"/>
      <c r="EBM1692" s="34"/>
      <c r="EBT1692" s="35"/>
      <c r="EBU1692" s="34"/>
      <c r="ECB1692" s="35"/>
      <c r="ECC1692" s="34"/>
      <c r="ECJ1692" s="35"/>
      <c r="ECK1692" s="34"/>
      <c r="ECR1692" s="35"/>
      <c r="ECS1692" s="34"/>
      <c r="ECZ1692" s="35"/>
      <c r="EDA1692" s="34"/>
      <c r="EDH1692" s="35"/>
      <c r="EDI1692" s="34"/>
      <c r="EDP1692" s="35"/>
      <c r="EDQ1692" s="34"/>
      <c r="EDX1692" s="35"/>
      <c r="EDY1692" s="34"/>
      <c r="EEF1692" s="35"/>
      <c r="EEG1692" s="34"/>
      <c r="EEN1692" s="35"/>
      <c r="EEO1692" s="34"/>
      <c r="EEV1692" s="35"/>
      <c r="EEW1692" s="34"/>
      <c r="EFD1692" s="35"/>
      <c r="EFE1692" s="34"/>
      <c r="EFL1692" s="35"/>
      <c r="EFM1692" s="34"/>
      <c r="EFT1692" s="35"/>
      <c r="EFU1692" s="34"/>
      <c r="EGB1692" s="35"/>
      <c r="EGC1692" s="34"/>
      <c r="EGJ1692" s="35"/>
      <c r="EGK1692" s="34"/>
      <c r="EGR1692" s="35"/>
      <c r="EGS1692" s="34"/>
      <c r="EGZ1692" s="35"/>
      <c r="EHA1692" s="34"/>
      <c r="EHH1692" s="35"/>
      <c r="EHI1692" s="34"/>
      <c r="EHP1692" s="35"/>
      <c r="EHQ1692" s="34"/>
      <c r="EHX1692" s="35"/>
      <c r="EHY1692" s="34"/>
      <c r="EIF1692" s="35"/>
      <c r="EIG1692" s="34"/>
      <c r="EIN1692" s="35"/>
      <c r="EIO1692" s="34"/>
      <c r="EIV1692" s="35"/>
      <c r="EIW1692" s="34"/>
      <c r="EJD1692" s="35"/>
      <c r="EJE1692" s="34"/>
      <c r="EJL1692" s="35"/>
      <c r="EJM1692" s="34"/>
      <c r="EJT1692" s="35"/>
      <c r="EJU1692" s="34"/>
      <c r="EKB1692" s="35"/>
      <c r="EKC1692" s="34"/>
      <c r="EKJ1692" s="35"/>
      <c r="EKK1692" s="34"/>
      <c r="EKR1692" s="35"/>
      <c r="EKS1692" s="34"/>
      <c r="EKZ1692" s="35"/>
      <c r="ELA1692" s="34"/>
      <c r="ELH1692" s="35"/>
      <c r="ELI1692" s="34"/>
      <c r="ELP1692" s="35"/>
      <c r="ELQ1692" s="34"/>
      <c r="ELX1692" s="35"/>
      <c r="ELY1692" s="34"/>
      <c r="EMF1692" s="35"/>
      <c r="EMG1692" s="34"/>
      <c r="EMN1692" s="35"/>
      <c r="EMO1692" s="34"/>
      <c r="EMV1692" s="35"/>
      <c r="EMW1692" s="34"/>
      <c r="END1692" s="35"/>
      <c r="ENE1692" s="34"/>
      <c r="ENL1692" s="35"/>
      <c r="ENM1692" s="34"/>
      <c r="ENT1692" s="35"/>
      <c r="ENU1692" s="34"/>
      <c r="EOB1692" s="35"/>
      <c r="EOC1692" s="34"/>
      <c r="EOJ1692" s="35"/>
      <c r="EOK1692" s="34"/>
      <c r="EOR1692" s="35"/>
      <c r="EOS1692" s="34"/>
      <c r="EOZ1692" s="35"/>
      <c r="EPA1692" s="34"/>
      <c r="EPH1692" s="35"/>
      <c r="EPI1692" s="34"/>
      <c r="EPP1692" s="35"/>
      <c r="EPQ1692" s="34"/>
      <c r="EPX1692" s="35"/>
      <c r="EPY1692" s="34"/>
      <c r="EQF1692" s="35"/>
      <c r="EQG1692" s="34"/>
      <c r="EQN1692" s="35"/>
      <c r="EQO1692" s="34"/>
      <c r="EQV1692" s="35"/>
      <c r="EQW1692" s="34"/>
      <c r="ERD1692" s="35"/>
      <c r="ERE1692" s="34"/>
      <c r="ERL1692" s="35"/>
      <c r="ERM1692" s="34"/>
      <c r="ERT1692" s="35"/>
      <c r="ERU1692" s="34"/>
      <c r="ESB1692" s="35"/>
      <c r="ESC1692" s="34"/>
      <c r="ESJ1692" s="35"/>
      <c r="ESK1692" s="34"/>
      <c r="ESR1692" s="35"/>
      <c r="ESS1692" s="34"/>
      <c r="ESZ1692" s="35"/>
      <c r="ETA1692" s="34"/>
      <c r="ETH1692" s="35"/>
      <c r="ETI1692" s="34"/>
      <c r="ETP1692" s="35"/>
      <c r="ETQ1692" s="34"/>
      <c r="ETX1692" s="35"/>
      <c r="ETY1692" s="34"/>
      <c r="EUF1692" s="35"/>
      <c r="EUG1692" s="34"/>
      <c r="EUN1692" s="35"/>
      <c r="EUO1692" s="34"/>
      <c r="EUV1692" s="35"/>
      <c r="EUW1692" s="34"/>
      <c r="EVD1692" s="35"/>
      <c r="EVE1692" s="34"/>
      <c r="EVL1692" s="35"/>
      <c r="EVM1692" s="34"/>
      <c r="EVT1692" s="35"/>
      <c r="EVU1692" s="34"/>
      <c r="EWB1692" s="35"/>
      <c r="EWC1692" s="34"/>
      <c r="EWJ1692" s="35"/>
      <c r="EWK1692" s="34"/>
      <c r="EWR1692" s="35"/>
      <c r="EWS1692" s="34"/>
      <c r="EWZ1692" s="35"/>
      <c r="EXA1692" s="34"/>
      <c r="EXH1692" s="35"/>
      <c r="EXI1692" s="34"/>
      <c r="EXP1692" s="35"/>
      <c r="EXQ1692" s="34"/>
      <c r="EXX1692" s="35"/>
      <c r="EXY1692" s="34"/>
      <c r="EYF1692" s="35"/>
      <c r="EYG1692" s="34"/>
      <c r="EYN1692" s="35"/>
      <c r="EYO1692" s="34"/>
      <c r="EYV1692" s="35"/>
      <c r="EYW1692" s="34"/>
      <c r="EZD1692" s="35"/>
      <c r="EZE1692" s="34"/>
      <c r="EZL1692" s="35"/>
      <c r="EZM1692" s="34"/>
      <c r="EZT1692" s="35"/>
      <c r="EZU1692" s="34"/>
      <c r="FAB1692" s="35"/>
      <c r="FAC1692" s="34"/>
      <c r="FAJ1692" s="35"/>
      <c r="FAK1692" s="34"/>
      <c r="FAR1692" s="35"/>
      <c r="FAS1692" s="34"/>
      <c r="FAZ1692" s="35"/>
      <c r="FBA1692" s="34"/>
      <c r="FBH1692" s="35"/>
      <c r="FBI1692" s="34"/>
      <c r="FBP1692" s="35"/>
      <c r="FBQ1692" s="34"/>
      <c r="FBX1692" s="35"/>
      <c r="FBY1692" s="34"/>
      <c r="FCF1692" s="35"/>
      <c r="FCG1692" s="34"/>
      <c r="FCN1692" s="35"/>
      <c r="FCO1692" s="34"/>
      <c r="FCV1692" s="35"/>
      <c r="FCW1692" s="34"/>
      <c r="FDD1692" s="35"/>
      <c r="FDE1692" s="34"/>
      <c r="FDL1692" s="35"/>
      <c r="FDM1692" s="34"/>
      <c r="FDT1692" s="35"/>
      <c r="FDU1692" s="34"/>
      <c r="FEB1692" s="35"/>
      <c r="FEC1692" s="34"/>
      <c r="FEJ1692" s="35"/>
      <c r="FEK1692" s="34"/>
      <c r="FER1692" s="35"/>
      <c r="FES1692" s="34"/>
      <c r="FEZ1692" s="35"/>
      <c r="FFA1692" s="34"/>
      <c r="FFH1692" s="35"/>
      <c r="FFI1692" s="34"/>
      <c r="FFP1692" s="35"/>
      <c r="FFQ1692" s="34"/>
      <c r="FFX1692" s="35"/>
      <c r="FFY1692" s="34"/>
      <c r="FGF1692" s="35"/>
      <c r="FGG1692" s="34"/>
      <c r="FGN1692" s="35"/>
      <c r="FGO1692" s="34"/>
      <c r="FGV1692" s="35"/>
      <c r="FGW1692" s="34"/>
      <c r="FHD1692" s="35"/>
      <c r="FHE1692" s="34"/>
      <c r="FHL1692" s="35"/>
      <c r="FHM1692" s="34"/>
      <c r="FHT1692" s="35"/>
      <c r="FHU1692" s="34"/>
      <c r="FIB1692" s="35"/>
      <c r="FIC1692" s="34"/>
      <c r="FIJ1692" s="35"/>
      <c r="FIK1692" s="34"/>
      <c r="FIR1692" s="35"/>
      <c r="FIS1692" s="34"/>
      <c r="FIZ1692" s="35"/>
      <c r="FJA1692" s="34"/>
      <c r="FJH1692" s="35"/>
      <c r="FJI1692" s="34"/>
      <c r="FJP1692" s="35"/>
      <c r="FJQ1692" s="34"/>
      <c r="FJX1692" s="35"/>
      <c r="FJY1692" s="34"/>
      <c r="FKF1692" s="35"/>
      <c r="FKG1692" s="34"/>
      <c r="FKN1692" s="35"/>
      <c r="FKO1692" s="34"/>
      <c r="FKV1692" s="35"/>
      <c r="FKW1692" s="34"/>
      <c r="FLD1692" s="35"/>
      <c r="FLE1692" s="34"/>
      <c r="FLL1692" s="35"/>
      <c r="FLM1692" s="34"/>
      <c r="FLT1692" s="35"/>
      <c r="FLU1692" s="34"/>
      <c r="FMB1692" s="35"/>
      <c r="FMC1692" s="34"/>
      <c r="FMJ1692" s="35"/>
      <c r="FMK1692" s="34"/>
      <c r="FMR1692" s="35"/>
      <c r="FMS1692" s="34"/>
      <c r="FMZ1692" s="35"/>
      <c r="FNA1692" s="34"/>
      <c r="FNH1692" s="35"/>
      <c r="FNI1692" s="34"/>
      <c r="FNP1692" s="35"/>
      <c r="FNQ1692" s="34"/>
      <c r="FNX1692" s="35"/>
      <c r="FNY1692" s="34"/>
      <c r="FOF1692" s="35"/>
      <c r="FOG1692" s="34"/>
      <c r="FON1692" s="35"/>
      <c r="FOO1692" s="34"/>
      <c r="FOV1692" s="35"/>
      <c r="FOW1692" s="34"/>
      <c r="FPD1692" s="35"/>
      <c r="FPE1692" s="34"/>
      <c r="FPL1692" s="35"/>
      <c r="FPM1692" s="34"/>
      <c r="FPT1692" s="35"/>
      <c r="FPU1692" s="34"/>
      <c r="FQB1692" s="35"/>
      <c r="FQC1692" s="34"/>
      <c r="FQJ1692" s="35"/>
      <c r="FQK1692" s="34"/>
      <c r="FQR1692" s="35"/>
      <c r="FQS1692" s="34"/>
      <c r="FQZ1692" s="35"/>
      <c r="FRA1692" s="34"/>
      <c r="FRH1692" s="35"/>
      <c r="FRI1692" s="34"/>
      <c r="FRP1692" s="35"/>
      <c r="FRQ1692" s="34"/>
      <c r="FRX1692" s="35"/>
      <c r="FRY1692" s="34"/>
      <c r="FSF1692" s="35"/>
      <c r="FSG1692" s="34"/>
      <c r="FSN1692" s="35"/>
      <c r="FSO1692" s="34"/>
      <c r="FSV1692" s="35"/>
      <c r="FSW1692" s="34"/>
      <c r="FTD1692" s="35"/>
      <c r="FTE1692" s="34"/>
      <c r="FTL1692" s="35"/>
      <c r="FTM1692" s="34"/>
      <c r="FTT1692" s="35"/>
      <c r="FTU1692" s="34"/>
      <c r="FUB1692" s="35"/>
      <c r="FUC1692" s="34"/>
      <c r="FUJ1692" s="35"/>
      <c r="FUK1692" s="34"/>
      <c r="FUR1692" s="35"/>
      <c r="FUS1692" s="34"/>
      <c r="FUZ1692" s="35"/>
      <c r="FVA1692" s="34"/>
      <c r="FVH1692" s="35"/>
      <c r="FVI1692" s="34"/>
      <c r="FVP1692" s="35"/>
      <c r="FVQ1692" s="34"/>
      <c r="FVX1692" s="35"/>
      <c r="FVY1692" s="34"/>
      <c r="FWF1692" s="35"/>
      <c r="FWG1692" s="34"/>
      <c r="FWN1692" s="35"/>
      <c r="FWO1692" s="34"/>
      <c r="FWV1692" s="35"/>
      <c r="FWW1692" s="34"/>
      <c r="FXD1692" s="35"/>
      <c r="FXE1692" s="34"/>
      <c r="FXL1692" s="35"/>
      <c r="FXM1692" s="34"/>
      <c r="FXT1692" s="35"/>
      <c r="FXU1692" s="34"/>
      <c r="FYB1692" s="35"/>
      <c r="FYC1692" s="34"/>
      <c r="FYJ1692" s="35"/>
      <c r="FYK1692" s="34"/>
      <c r="FYR1692" s="35"/>
      <c r="FYS1692" s="34"/>
      <c r="FYZ1692" s="35"/>
      <c r="FZA1692" s="34"/>
      <c r="FZH1692" s="35"/>
      <c r="FZI1692" s="34"/>
      <c r="FZP1692" s="35"/>
      <c r="FZQ1692" s="34"/>
      <c r="FZX1692" s="35"/>
      <c r="FZY1692" s="34"/>
      <c r="GAF1692" s="35"/>
      <c r="GAG1692" s="34"/>
      <c r="GAN1692" s="35"/>
      <c r="GAO1692" s="34"/>
      <c r="GAV1692" s="35"/>
      <c r="GAW1692" s="34"/>
      <c r="GBD1692" s="35"/>
      <c r="GBE1692" s="34"/>
      <c r="GBL1692" s="35"/>
      <c r="GBM1692" s="34"/>
      <c r="GBT1692" s="35"/>
      <c r="GBU1692" s="34"/>
      <c r="GCB1692" s="35"/>
      <c r="GCC1692" s="34"/>
      <c r="GCJ1692" s="35"/>
      <c r="GCK1692" s="34"/>
      <c r="GCR1692" s="35"/>
      <c r="GCS1692" s="34"/>
      <c r="GCZ1692" s="35"/>
      <c r="GDA1692" s="34"/>
      <c r="GDH1692" s="35"/>
      <c r="GDI1692" s="34"/>
      <c r="GDP1692" s="35"/>
      <c r="GDQ1692" s="34"/>
      <c r="GDX1692" s="35"/>
      <c r="GDY1692" s="34"/>
      <c r="GEF1692" s="35"/>
      <c r="GEG1692" s="34"/>
      <c r="GEN1692" s="35"/>
      <c r="GEO1692" s="34"/>
      <c r="GEV1692" s="35"/>
      <c r="GEW1692" s="34"/>
      <c r="GFD1692" s="35"/>
      <c r="GFE1692" s="34"/>
      <c r="GFL1692" s="35"/>
      <c r="GFM1692" s="34"/>
      <c r="GFT1692" s="35"/>
      <c r="GFU1692" s="34"/>
      <c r="GGB1692" s="35"/>
      <c r="GGC1692" s="34"/>
      <c r="GGJ1692" s="35"/>
      <c r="GGK1692" s="34"/>
      <c r="GGR1692" s="35"/>
      <c r="GGS1692" s="34"/>
      <c r="GGZ1692" s="35"/>
      <c r="GHA1692" s="34"/>
      <c r="GHH1692" s="35"/>
      <c r="GHI1692" s="34"/>
      <c r="GHP1692" s="35"/>
      <c r="GHQ1692" s="34"/>
      <c r="GHX1692" s="35"/>
      <c r="GHY1692" s="34"/>
      <c r="GIF1692" s="35"/>
      <c r="GIG1692" s="34"/>
      <c r="GIN1692" s="35"/>
      <c r="GIO1692" s="34"/>
      <c r="GIV1692" s="35"/>
      <c r="GIW1692" s="34"/>
      <c r="GJD1692" s="35"/>
      <c r="GJE1692" s="34"/>
      <c r="GJL1692" s="35"/>
      <c r="GJM1692" s="34"/>
      <c r="GJT1692" s="35"/>
      <c r="GJU1692" s="34"/>
      <c r="GKB1692" s="35"/>
      <c r="GKC1692" s="34"/>
      <c r="GKJ1692" s="35"/>
      <c r="GKK1692" s="34"/>
      <c r="GKR1692" s="35"/>
      <c r="GKS1692" s="34"/>
      <c r="GKZ1692" s="35"/>
      <c r="GLA1692" s="34"/>
      <c r="GLH1692" s="35"/>
      <c r="GLI1692" s="34"/>
      <c r="GLP1692" s="35"/>
      <c r="GLQ1692" s="34"/>
      <c r="GLX1692" s="35"/>
      <c r="GLY1692" s="34"/>
      <c r="GMF1692" s="35"/>
      <c r="GMG1692" s="34"/>
      <c r="GMN1692" s="35"/>
      <c r="GMO1692" s="34"/>
      <c r="GMV1692" s="35"/>
      <c r="GMW1692" s="34"/>
      <c r="GND1692" s="35"/>
      <c r="GNE1692" s="34"/>
      <c r="GNL1692" s="35"/>
      <c r="GNM1692" s="34"/>
      <c r="GNT1692" s="35"/>
      <c r="GNU1692" s="34"/>
      <c r="GOB1692" s="35"/>
      <c r="GOC1692" s="34"/>
      <c r="GOJ1692" s="35"/>
      <c r="GOK1692" s="34"/>
      <c r="GOR1692" s="35"/>
      <c r="GOS1692" s="34"/>
      <c r="GOZ1692" s="35"/>
      <c r="GPA1692" s="34"/>
      <c r="GPH1692" s="35"/>
      <c r="GPI1692" s="34"/>
      <c r="GPP1692" s="35"/>
      <c r="GPQ1692" s="34"/>
      <c r="GPX1692" s="35"/>
      <c r="GPY1692" s="34"/>
      <c r="GQF1692" s="35"/>
      <c r="GQG1692" s="34"/>
      <c r="GQN1692" s="35"/>
      <c r="GQO1692" s="34"/>
      <c r="GQV1692" s="35"/>
      <c r="GQW1692" s="34"/>
      <c r="GRD1692" s="35"/>
      <c r="GRE1692" s="34"/>
      <c r="GRL1692" s="35"/>
      <c r="GRM1692" s="34"/>
      <c r="GRT1692" s="35"/>
      <c r="GRU1692" s="34"/>
      <c r="GSB1692" s="35"/>
      <c r="GSC1692" s="34"/>
      <c r="GSJ1692" s="35"/>
      <c r="GSK1692" s="34"/>
      <c r="GSR1692" s="35"/>
      <c r="GSS1692" s="34"/>
      <c r="GSZ1692" s="35"/>
      <c r="GTA1692" s="34"/>
      <c r="GTH1692" s="35"/>
      <c r="GTI1692" s="34"/>
      <c r="GTP1692" s="35"/>
      <c r="GTQ1692" s="34"/>
      <c r="GTX1692" s="35"/>
      <c r="GTY1692" s="34"/>
      <c r="GUF1692" s="35"/>
      <c r="GUG1692" s="34"/>
      <c r="GUN1692" s="35"/>
      <c r="GUO1692" s="34"/>
      <c r="GUV1692" s="35"/>
      <c r="GUW1692" s="34"/>
      <c r="GVD1692" s="35"/>
      <c r="GVE1692" s="34"/>
      <c r="GVL1692" s="35"/>
      <c r="GVM1692" s="34"/>
      <c r="GVT1692" s="35"/>
      <c r="GVU1692" s="34"/>
      <c r="GWB1692" s="35"/>
      <c r="GWC1692" s="34"/>
      <c r="GWJ1692" s="35"/>
      <c r="GWK1692" s="34"/>
      <c r="GWR1692" s="35"/>
      <c r="GWS1692" s="34"/>
      <c r="GWZ1692" s="35"/>
      <c r="GXA1692" s="34"/>
      <c r="GXH1692" s="35"/>
      <c r="GXI1692" s="34"/>
      <c r="GXP1692" s="35"/>
      <c r="GXQ1692" s="34"/>
      <c r="GXX1692" s="35"/>
      <c r="GXY1692" s="34"/>
      <c r="GYF1692" s="35"/>
      <c r="GYG1692" s="34"/>
      <c r="GYN1692" s="35"/>
      <c r="GYO1692" s="34"/>
      <c r="GYV1692" s="35"/>
      <c r="GYW1692" s="34"/>
      <c r="GZD1692" s="35"/>
      <c r="GZE1692" s="34"/>
      <c r="GZL1692" s="35"/>
      <c r="GZM1692" s="34"/>
      <c r="GZT1692" s="35"/>
      <c r="GZU1692" s="34"/>
      <c r="HAB1692" s="35"/>
      <c r="HAC1692" s="34"/>
      <c r="HAJ1692" s="35"/>
      <c r="HAK1692" s="34"/>
      <c r="HAR1692" s="35"/>
      <c r="HAS1692" s="34"/>
      <c r="HAZ1692" s="35"/>
      <c r="HBA1692" s="34"/>
      <c r="HBH1692" s="35"/>
      <c r="HBI1692" s="34"/>
      <c r="HBP1692" s="35"/>
      <c r="HBQ1692" s="34"/>
      <c r="HBX1692" s="35"/>
      <c r="HBY1692" s="34"/>
      <c r="HCF1692" s="35"/>
      <c r="HCG1692" s="34"/>
      <c r="HCN1692" s="35"/>
      <c r="HCO1692" s="34"/>
      <c r="HCV1692" s="35"/>
      <c r="HCW1692" s="34"/>
      <c r="HDD1692" s="35"/>
      <c r="HDE1692" s="34"/>
      <c r="HDL1692" s="35"/>
      <c r="HDM1692" s="34"/>
      <c r="HDT1692" s="35"/>
      <c r="HDU1692" s="34"/>
      <c r="HEB1692" s="35"/>
      <c r="HEC1692" s="34"/>
      <c r="HEJ1692" s="35"/>
      <c r="HEK1692" s="34"/>
      <c r="HER1692" s="35"/>
      <c r="HES1692" s="34"/>
      <c r="HEZ1692" s="35"/>
      <c r="HFA1692" s="34"/>
      <c r="HFH1692" s="35"/>
      <c r="HFI1692" s="34"/>
      <c r="HFP1692" s="35"/>
      <c r="HFQ1692" s="34"/>
      <c r="HFX1692" s="35"/>
      <c r="HFY1692" s="34"/>
      <c r="HGF1692" s="35"/>
      <c r="HGG1692" s="34"/>
      <c r="HGN1692" s="35"/>
      <c r="HGO1692" s="34"/>
      <c r="HGV1692" s="35"/>
      <c r="HGW1692" s="34"/>
      <c r="HHD1692" s="35"/>
      <c r="HHE1692" s="34"/>
      <c r="HHL1692" s="35"/>
      <c r="HHM1692" s="34"/>
      <c r="HHT1692" s="35"/>
      <c r="HHU1692" s="34"/>
      <c r="HIB1692" s="35"/>
      <c r="HIC1692" s="34"/>
      <c r="HIJ1692" s="35"/>
      <c r="HIK1692" s="34"/>
      <c r="HIR1692" s="35"/>
      <c r="HIS1692" s="34"/>
      <c r="HIZ1692" s="35"/>
      <c r="HJA1692" s="34"/>
      <c r="HJH1692" s="35"/>
      <c r="HJI1692" s="34"/>
      <c r="HJP1692" s="35"/>
      <c r="HJQ1692" s="34"/>
      <c r="HJX1692" s="35"/>
      <c r="HJY1692" s="34"/>
      <c r="HKF1692" s="35"/>
      <c r="HKG1692" s="34"/>
      <c r="HKN1692" s="35"/>
      <c r="HKO1692" s="34"/>
      <c r="HKV1692" s="35"/>
      <c r="HKW1692" s="34"/>
      <c r="HLD1692" s="35"/>
      <c r="HLE1692" s="34"/>
      <c r="HLL1692" s="35"/>
      <c r="HLM1692" s="34"/>
      <c r="HLT1692" s="35"/>
      <c r="HLU1692" s="34"/>
      <c r="HMB1692" s="35"/>
      <c r="HMC1692" s="34"/>
      <c r="HMJ1692" s="35"/>
      <c r="HMK1692" s="34"/>
      <c r="HMR1692" s="35"/>
      <c r="HMS1692" s="34"/>
      <c r="HMZ1692" s="35"/>
      <c r="HNA1692" s="34"/>
      <c r="HNH1692" s="35"/>
      <c r="HNI1692" s="34"/>
      <c r="HNP1692" s="35"/>
      <c r="HNQ1692" s="34"/>
      <c r="HNX1692" s="35"/>
      <c r="HNY1692" s="34"/>
      <c r="HOF1692" s="35"/>
      <c r="HOG1692" s="34"/>
      <c r="HON1692" s="35"/>
      <c r="HOO1692" s="34"/>
      <c r="HOV1692" s="35"/>
      <c r="HOW1692" s="34"/>
      <c r="HPD1692" s="35"/>
      <c r="HPE1692" s="34"/>
      <c r="HPL1692" s="35"/>
      <c r="HPM1692" s="34"/>
      <c r="HPT1692" s="35"/>
      <c r="HPU1692" s="34"/>
      <c r="HQB1692" s="35"/>
      <c r="HQC1692" s="34"/>
      <c r="HQJ1692" s="35"/>
      <c r="HQK1692" s="34"/>
      <c r="HQR1692" s="35"/>
      <c r="HQS1692" s="34"/>
      <c r="HQZ1692" s="35"/>
      <c r="HRA1692" s="34"/>
      <c r="HRH1692" s="35"/>
      <c r="HRI1692" s="34"/>
      <c r="HRP1692" s="35"/>
      <c r="HRQ1692" s="34"/>
      <c r="HRX1692" s="35"/>
      <c r="HRY1692" s="34"/>
      <c r="HSF1692" s="35"/>
      <c r="HSG1692" s="34"/>
      <c r="HSN1692" s="35"/>
      <c r="HSO1692" s="34"/>
      <c r="HSV1692" s="35"/>
      <c r="HSW1692" s="34"/>
      <c r="HTD1692" s="35"/>
      <c r="HTE1692" s="34"/>
      <c r="HTL1692" s="35"/>
      <c r="HTM1692" s="34"/>
      <c r="HTT1692" s="35"/>
      <c r="HTU1692" s="34"/>
      <c r="HUB1692" s="35"/>
      <c r="HUC1692" s="34"/>
      <c r="HUJ1692" s="35"/>
      <c r="HUK1692" s="34"/>
      <c r="HUR1692" s="35"/>
      <c r="HUS1692" s="34"/>
      <c r="HUZ1692" s="35"/>
      <c r="HVA1692" s="34"/>
      <c r="HVH1692" s="35"/>
      <c r="HVI1692" s="34"/>
      <c r="HVP1692" s="35"/>
      <c r="HVQ1692" s="34"/>
      <c r="HVX1692" s="35"/>
      <c r="HVY1692" s="34"/>
      <c r="HWF1692" s="35"/>
      <c r="HWG1692" s="34"/>
      <c r="HWN1692" s="35"/>
      <c r="HWO1692" s="34"/>
      <c r="HWV1692" s="35"/>
      <c r="HWW1692" s="34"/>
      <c r="HXD1692" s="35"/>
      <c r="HXE1692" s="34"/>
      <c r="HXL1692" s="35"/>
      <c r="HXM1692" s="34"/>
      <c r="HXT1692" s="35"/>
      <c r="HXU1692" s="34"/>
      <c r="HYB1692" s="35"/>
      <c r="HYC1692" s="34"/>
      <c r="HYJ1692" s="35"/>
      <c r="HYK1692" s="34"/>
      <c r="HYR1692" s="35"/>
      <c r="HYS1692" s="34"/>
      <c r="HYZ1692" s="35"/>
      <c r="HZA1692" s="34"/>
      <c r="HZH1692" s="35"/>
      <c r="HZI1692" s="34"/>
      <c r="HZP1692" s="35"/>
      <c r="HZQ1692" s="34"/>
      <c r="HZX1692" s="35"/>
      <c r="HZY1692" s="34"/>
      <c r="IAF1692" s="35"/>
      <c r="IAG1692" s="34"/>
      <c r="IAN1692" s="35"/>
      <c r="IAO1692" s="34"/>
      <c r="IAV1692" s="35"/>
      <c r="IAW1692" s="34"/>
      <c r="IBD1692" s="35"/>
      <c r="IBE1692" s="34"/>
      <c r="IBL1692" s="35"/>
      <c r="IBM1692" s="34"/>
      <c r="IBT1692" s="35"/>
      <c r="IBU1692" s="34"/>
      <c r="ICB1692" s="35"/>
      <c r="ICC1692" s="34"/>
      <c r="ICJ1692" s="35"/>
      <c r="ICK1692" s="34"/>
      <c r="ICR1692" s="35"/>
      <c r="ICS1692" s="34"/>
      <c r="ICZ1692" s="35"/>
      <c r="IDA1692" s="34"/>
      <c r="IDH1692" s="35"/>
      <c r="IDI1692" s="34"/>
      <c r="IDP1692" s="35"/>
      <c r="IDQ1692" s="34"/>
      <c r="IDX1692" s="35"/>
      <c r="IDY1692" s="34"/>
      <c r="IEF1692" s="35"/>
      <c r="IEG1692" s="34"/>
      <c r="IEN1692" s="35"/>
      <c r="IEO1692" s="34"/>
      <c r="IEV1692" s="35"/>
      <c r="IEW1692" s="34"/>
      <c r="IFD1692" s="35"/>
      <c r="IFE1692" s="34"/>
      <c r="IFL1692" s="35"/>
      <c r="IFM1692" s="34"/>
      <c r="IFT1692" s="35"/>
      <c r="IFU1692" s="34"/>
      <c r="IGB1692" s="35"/>
      <c r="IGC1692" s="34"/>
      <c r="IGJ1692" s="35"/>
      <c r="IGK1692" s="34"/>
      <c r="IGR1692" s="35"/>
      <c r="IGS1692" s="34"/>
      <c r="IGZ1692" s="35"/>
      <c r="IHA1692" s="34"/>
      <c r="IHH1692" s="35"/>
      <c r="IHI1692" s="34"/>
      <c r="IHP1692" s="35"/>
      <c r="IHQ1692" s="34"/>
      <c r="IHX1692" s="35"/>
      <c r="IHY1692" s="34"/>
      <c r="IIF1692" s="35"/>
      <c r="IIG1692" s="34"/>
      <c r="IIN1692" s="35"/>
      <c r="IIO1692" s="34"/>
      <c r="IIV1692" s="35"/>
      <c r="IIW1692" s="34"/>
      <c r="IJD1692" s="35"/>
      <c r="IJE1692" s="34"/>
      <c r="IJL1692" s="35"/>
      <c r="IJM1692" s="34"/>
      <c r="IJT1692" s="35"/>
      <c r="IJU1692" s="34"/>
      <c r="IKB1692" s="35"/>
      <c r="IKC1692" s="34"/>
      <c r="IKJ1692" s="35"/>
      <c r="IKK1692" s="34"/>
      <c r="IKR1692" s="35"/>
      <c r="IKS1692" s="34"/>
      <c r="IKZ1692" s="35"/>
      <c r="ILA1692" s="34"/>
      <c r="ILH1692" s="35"/>
      <c r="ILI1692" s="34"/>
      <c r="ILP1692" s="35"/>
      <c r="ILQ1692" s="34"/>
      <c r="ILX1692" s="35"/>
      <c r="ILY1692" s="34"/>
      <c r="IMF1692" s="35"/>
      <c r="IMG1692" s="34"/>
      <c r="IMN1692" s="35"/>
      <c r="IMO1692" s="34"/>
      <c r="IMV1692" s="35"/>
      <c r="IMW1692" s="34"/>
      <c r="IND1692" s="35"/>
      <c r="INE1692" s="34"/>
      <c r="INL1692" s="35"/>
      <c r="INM1692" s="34"/>
      <c r="INT1692" s="35"/>
      <c r="INU1692" s="34"/>
      <c r="IOB1692" s="35"/>
      <c r="IOC1692" s="34"/>
      <c r="IOJ1692" s="35"/>
      <c r="IOK1692" s="34"/>
      <c r="IOR1692" s="35"/>
      <c r="IOS1692" s="34"/>
      <c r="IOZ1692" s="35"/>
      <c r="IPA1692" s="34"/>
      <c r="IPH1692" s="35"/>
      <c r="IPI1692" s="34"/>
      <c r="IPP1692" s="35"/>
      <c r="IPQ1692" s="34"/>
      <c r="IPX1692" s="35"/>
      <c r="IPY1692" s="34"/>
      <c r="IQF1692" s="35"/>
      <c r="IQG1692" s="34"/>
      <c r="IQN1692" s="35"/>
      <c r="IQO1692" s="34"/>
      <c r="IQV1692" s="35"/>
      <c r="IQW1692" s="34"/>
      <c r="IRD1692" s="35"/>
      <c r="IRE1692" s="34"/>
      <c r="IRL1692" s="35"/>
      <c r="IRM1692" s="34"/>
      <c r="IRT1692" s="35"/>
      <c r="IRU1692" s="34"/>
      <c r="ISB1692" s="35"/>
      <c r="ISC1692" s="34"/>
      <c r="ISJ1692" s="35"/>
      <c r="ISK1692" s="34"/>
      <c r="ISR1692" s="35"/>
      <c r="ISS1692" s="34"/>
      <c r="ISZ1692" s="35"/>
      <c r="ITA1692" s="34"/>
      <c r="ITH1692" s="35"/>
      <c r="ITI1692" s="34"/>
      <c r="ITP1692" s="35"/>
      <c r="ITQ1692" s="34"/>
      <c r="ITX1692" s="35"/>
      <c r="ITY1692" s="34"/>
      <c r="IUF1692" s="35"/>
      <c r="IUG1692" s="34"/>
      <c r="IUN1692" s="35"/>
      <c r="IUO1692" s="34"/>
      <c r="IUV1692" s="35"/>
      <c r="IUW1692" s="34"/>
      <c r="IVD1692" s="35"/>
      <c r="IVE1692" s="34"/>
      <c r="IVL1692" s="35"/>
      <c r="IVM1692" s="34"/>
      <c r="IVT1692" s="35"/>
      <c r="IVU1692" s="34"/>
      <c r="IWB1692" s="35"/>
      <c r="IWC1692" s="34"/>
      <c r="IWJ1692" s="35"/>
      <c r="IWK1692" s="34"/>
      <c r="IWR1692" s="35"/>
      <c r="IWS1692" s="34"/>
      <c r="IWZ1692" s="35"/>
      <c r="IXA1692" s="34"/>
      <c r="IXH1692" s="35"/>
      <c r="IXI1692" s="34"/>
      <c r="IXP1692" s="35"/>
      <c r="IXQ1692" s="34"/>
      <c r="IXX1692" s="35"/>
      <c r="IXY1692" s="34"/>
      <c r="IYF1692" s="35"/>
      <c r="IYG1692" s="34"/>
      <c r="IYN1692" s="35"/>
      <c r="IYO1692" s="34"/>
      <c r="IYV1692" s="35"/>
      <c r="IYW1692" s="34"/>
      <c r="IZD1692" s="35"/>
      <c r="IZE1692" s="34"/>
      <c r="IZL1692" s="35"/>
      <c r="IZM1692" s="34"/>
      <c r="IZT1692" s="35"/>
      <c r="IZU1692" s="34"/>
      <c r="JAB1692" s="35"/>
      <c r="JAC1692" s="34"/>
      <c r="JAJ1692" s="35"/>
      <c r="JAK1692" s="34"/>
      <c r="JAR1692" s="35"/>
      <c r="JAS1692" s="34"/>
      <c r="JAZ1692" s="35"/>
      <c r="JBA1692" s="34"/>
      <c r="JBH1692" s="35"/>
      <c r="JBI1692" s="34"/>
      <c r="JBP1692" s="35"/>
      <c r="JBQ1692" s="34"/>
      <c r="JBX1692" s="35"/>
      <c r="JBY1692" s="34"/>
      <c r="JCF1692" s="35"/>
      <c r="JCG1692" s="34"/>
      <c r="JCN1692" s="35"/>
      <c r="JCO1692" s="34"/>
      <c r="JCV1692" s="35"/>
      <c r="JCW1692" s="34"/>
      <c r="JDD1692" s="35"/>
      <c r="JDE1692" s="34"/>
      <c r="JDL1692" s="35"/>
      <c r="JDM1692" s="34"/>
      <c r="JDT1692" s="35"/>
      <c r="JDU1692" s="34"/>
      <c r="JEB1692" s="35"/>
      <c r="JEC1692" s="34"/>
      <c r="JEJ1692" s="35"/>
      <c r="JEK1692" s="34"/>
      <c r="JER1692" s="35"/>
      <c r="JES1692" s="34"/>
      <c r="JEZ1692" s="35"/>
      <c r="JFA1692" s="34"/>
      <c r="JFH1692" s="35"/>
      <c r="JFI1692" s="34"/>
      <c r="JFP1692" s="35"/>
      <c r="JFQ1692" s="34"/>
      <c r="JFX1692" s="35"/>
      <c r="JFY1692" s="34"/>
      <c r="JGF1692" s="35"/>
      <c r="JGG1692" s="34"/>
      <c r="JGN1692" s="35"/>
      <c r="JGO1692" s="34"/>
      <c r="JGV1692" s="35"/>
      <c r="JGW1692" s="34"/>
      <c r="JHD1692" s="35"/>
      <c r="JHE1692" s="34"/>
      <c r="JHL1692" s="35"/>
      <c r="JHM1692" s="34"/>
      <c r="JHT1692" s="35"/>
      <c r="JHU1692" s="34"/>
      <c r="JIB1692" s="35"/>
      <c r="JIC1692" s="34"/>
      <c r="JIJ1692" s="35"/>
      <c r="JIK1692" s="34"/>
      <c r="JIR1692" s="35"/>
      <c r="JIS1692" s="34"/>
      <c r="JIZ1692" s="35"/>
      <c r="JJA1692" s="34"/>
      <c r="JJH1692" s="35"/>
      <c r="JJI1692" s="34"/>
      <c r="JJP1692" s="35"/>
      <c r="JJQ1692" s="34"/>
      <c r="JJX1692" s="35"/>
      <c r="JJY1692" s="34"/>
      <c r="JKF1692" s="35"/>
      <c r="JKG1692" s="34"/>
      <c r="JKN1692" s="35"/>
      <c r="JKO1692" s="34"/>
      <c r="JKV1692" s="35"/>
      <c r="JKW1692" s="34"/>
      <c r="JLD1692" s="35"/>
      <c r="JLE1692" s="34"/>
      <c r="JLL1692" s="35"/>
      <c r="JLM1692" s="34"/>
      <c r="JLT1692" s="35"/>
      <c r="JLU1692" s="34"/>
      <c r="JMB1692" s="35"/>
      <c r="JMC1692" s="34"/>
      <c r="JMJ1692" s="35"/>
      <c r="JMK1692" s="34"/>
      <c r="JMR1692" s="35"/>
      <c r="JMS1692" s="34"/>
      <c r="JMZ1692" s="35"/>
      <c r="JNA1692" s="34"/>
      <c r="JNH1692" s="35"/>
      <c r="JNI1692" s="34"/>
      <c r="JNP1692" s="35"/>
      <c r="JNQ1692" s="34"/>
      <c r="JNX1692" s="35"/>
      <c r="JNY1692" s="34"/>
      <c r="JOF1692" s="35"/>
      <c r="JOG1692" s="34"/>
      <c r="JON1692" s="35"/>
      <c r="JOO1692" s="34"/>
      <c r="JOV1692" s="35"/>
      <c r="JOW1692" s="34"/>
      <c r="JPD1692" s="35"/>
      <c r="JPE1692" s="34"/>
      <c r="JPL1692" s="35"/>
      <c r="JPM1692" s="34"/>
      <c r="JPT1692" s="35"/>
      <c r="JPU1692" s="34"/>
      <c r="JQB1692" s="35"/>
      <c r="JQC1692" s="34"/>
      <c r="JQJ1692" s="35"/>
      <c r="JQK1692" s="34"/>
      <c r="JQR1692" s="35"/>
      <c r="JQS1692" s="34"/>
      <c r="JQZ1692" s="35"/>
      <c r="JRA1692" s="34"/>
      <c r="JRH1692" s="35"/>
      <c r="JRI1692" s="34"/>
      <c r="JRP1692" s="35"/>
      <c r="JRQ1692" s="34"/>
      <c r="JRX1692" s="35"/>
      <c r="JRY1692" s="34"/>
      <c r="JSF1692" s="35"/>
      <c r="JSG1692" s="34"/>
      <c r="JSN1692" s="35"/>
      <c r="JSO1692" s="34"/>
      <c r="JSV1692" s="35"/>
      <c r="JSW1692" s="34"/>
      <c r="JTD1692" s="35"/>
      <c r="JTE1692" s="34"/>
      <c r="JTL1692" s="35"/>
      <c r="JTM1692" s="34"/>
      <c r="JTT1692" s="35"/>
      <c r="JTU1692" s="34"/>
      <c r="JUB1692" s="35"/>
      <c r="JUC1692" s="34"/>
      <c r="JUJ1692" s="35"/>
      <c r="JUK1692" s="34"/>
      <c r="JUR1692" s="35"/>
      <c r="JUS1692" s="34"/>
      <c r="JUZ1692" s="35"/>
      <c r="JVA1692" s="34"/>
      <c r="JVH1692" s="35"/>
      <c r="JVI1692" s="34"/>
      <c r="JVP1692" s="35"/>
      <c r="JVQ1692" s="34"/>
      <c r="JVX1692" s="35"/>
      <c r="JVY1692" s="34"/>
      <c r="JWF1692" s="35"/>
      <c r="JWG1692" s="34"/>
      <c r="JWN1692" s="35"/>
      <c r="JWO1692" s="34"/>
      <c r="JWV1692" s="35"/>
      <c r="JWW1692" s="34"/>
      <c r="JXD1692" s="35"/>
      <c r="JXE1692" s="34"/>
      <c r="JXL1692" s="35"/>
      <c r="JXM1692" s="34"/>
      <c r="JXT1692" s="35"/>
      <c r="JXU1692" s="34"/>
      <c r="JYB1692" s="35"/>
      <c r="JYC1692" s="34"/>
      <c r="JYJ1692" s="35"/>
      <c r="JYK1692" s="34"/>
      <c r="JYR1692" s="35"/>
      <c r="JYS1692" s="34"/>
      <c r="JYZ1692" s="35"/>
      <c r="JZA1692" s="34"/>
      <c r="JZH1692" s="35"/>
      <c r="JZI1692" s="34"/>
      <c r="JZP1692" s="35"/>
      <c r="JZQ1692" s="34"/>
      <c r="JZX1692" s="35"/>
      <c r="JZY1692" s="34"/>
      <c r="KAF1692" s="35"/>
      <c r="KAG1692" s="34"/>
      <c r="KAN1692" s="35"/>
      <c r="KAO1692" s="34"/>
      <c r="KAV1692" s="35"/>
      <c r="KAW1692" s="34"/>
      <c r="KBD1692" s="35"/>
      <c r="KBE1692" s="34"/>
      <c r="KBL1692" s="35"/>
      <c r="KBM1692" s="34"/>
      <c r="KBT1692" s="35"/>
      <c r="KBU1692" s="34"/>
      <c r="KCB1692" s="35"/>
      <c r="KCC1692" s="34"/>
      <c r="KCJ1692" s="35"/>
      <c r="KCK1692" s="34"/>
      <c r="KCR1692" s="35"/>
      <c r="KCS1692" s="34"/>
      <c r="KCZ1692" s="35"/>
      <c r="KDA1692" s="34"/>
      <c r="KDH1692" s="35"/>
      <c r="KDI1692" s="34"/>
      <c r="KDP1692" s="35"/>
      <c r="KDQ1692" s="34"/>
      <c r="KDX1692" s="35"/>
      <c r="KDY1692" s="34"/>
      <c r="KEF1692" s="35"/>
      <c r="KEG1692" s="34"/>
      <c r="KEN1692" s="35"/>
      <c r="KEO1692" s="34"/>
      <c r="KEV1692" s="35"/>
      <c r="KEW1692" s="34"/>
      <c r="KFD1692" s="35"/>
      <c r="KFE1692" s="34"/>
      <c r="KFL1692" s="35"/>
      <c r="KFM1692" s="34"/>
      <c r="KFT1692" s="35"/>
      <c r="KFU1692" s="34"/>
      <c r="KGB1692" s="35"/>
      <c r="KGC1692" s="34"/>
      <c r="KGJ1692" s="35"/>
      <c r="KGK1692" s="34"/>
      <c r="KGR1692" s="35"/>
      <c r="KGS1692" s="34"/>
      <c r="KGZ1692" s="35"/>
      <c r="KHA1692" s="34"/>
      <c r="KHH1692" s="35"/>
      <c r="KHI1692" s="34"/>
      <c r="KHP1692" s="35"/>
      <c r="KHQ1692" s="34"/>
      <c r="KHX1692" s="35"/>
      <c r="KHY1692" s="34"/>
      <c r="KIF1692" s="35"/>
      <c r="KIG1692" s="34"/>
      <c r="KIN1692" s="35"/>
      <c r="KIO1692" s="34"/>
      <c r="KIV1692" s="35"/>
      <c r="KIW1692" s="34"/>
      <c r="KJD1692" s="35"/>
      <c r="KJE1692" s="34"/>
      <c r="KJL1692" s="35"/>
      <c r="KJM1692" s="34"/>
      <c r="KJT1692" s="35"/>
      <c r="KJU1692" s="34"/>
      <c r="KKB1692" s="35"/>
      <c r="KKC1692" s="34"/>
      <c r="KKJ1692" s="35"/>
      <c r="KKK1692" s="34"/>
      <c r="KKR1692" s="35"/>
      <c r="KKS1692" s="34"/>
      <c r="KKZ1692" s="35"/>
      <c r="KLA1692" s="34"/>
      <c r="KLH1692" s="35"/>
      <c r="KLI1692" s="34"/>
      <c r="KLP1692" s="35"/>
      <c r="KLQ1692" s="34"/>
      <c r="KLX1692" s="35"/>
      <c r="KLY1692" s="34"/>
      <c r="KMF1692" s="35"/>
      <c r="KMG1692" s="34"/>
      <c r="KMN1692" s="35"/>
      <c r="KMO1692" s="34"/>
      <c r="KMV1692" s="35"/>
      <c r="KMW1692" s="34"/>
      <c r="KND1692" s="35"/>
      <c r="KNE1692" s="34"/>
      <c r="KNL1692" s="35"/>
      <c r="KNM1692" s="34"/>
      <c r="KNT1692" s="35"/>
      <c r="KNU1692" s="34"/>
      <c r="KOB1692" s="35"/>
      <c r="KOC1692" s="34"/>
      <c r="KOJ1692" s="35"/>
      <c r="KOK1692" s="34"/>
      <c r="KOR1692" s="35"/>
      <c r="KOS1692" s="34"/>
      <c r="KOZ1692" s="35"/>
      <c r="KPA1692" s="34"/>
      <c r="KPH1692" s="35"/>
      <c r="KPI1692" s="34"/>
      <c r="KPP1692" s="35"/>
      <c r="KPQ1692" s="34"/>
      <c r="KPX1692" s="35"/>
      <c r="KPY1692" s="34"/>
      <c r="KQF1692" s="35"/>
      <c r="KQG1692" s="34"/>
      <c r="KQN1692" s="35"/>
      <c r="KQO1692" s="34"/>
      <c r="KQV1692" s="35"/>
      <c r="KQW1692" s="34"/>
      <c r="KRD1692" s="35"/>
      <c r="KRE1692" s="34"/>
      <c r="KRL1692" s="35"/>
      <c r="KRM1692" s="34"/>
      <c r="KRT1692" s="35"/>
      <c r="KRU1692" s="34"/>
      <c r="KSB1692" s="35"/>
      <c r="KSC1692" s="34"/>
      <c r="KSJ1692" s="35"/>
      <c r="KSK1692" s="34"/>
      <c r="KSR1692" s="35"/>
      <c r="KSS1692" s="34"/>
      <c r="KSZ1692" s="35"/>
      <c r="KTA1692" s="34"/>
      <c r="KTH1692" s="35"/>
      <c r="KTI1692" s="34"/>
      <c r="KTP1692" s="35"/>
      <c r="KTQ1692" s="34"/>
      <c r="KTX1692" s="35"/>
      <c r="KTY1692" s="34"/>
      <c r="KUF1692" s="35"/>
      <c r="KUG1692" s="34"/>
      <c r="KUN1692" s="35"/>
      <c r="KUO1692" s="34"/>
      <c r="KUV1692" s="35"/>
      <c r="KUW1692" s="34"/>
      <c r="KVD1692" s="35"/>
      <c r="KVE1692" s="34"/>
      <c r="KVL1692" s="35"/>
      <c r="KVM1692" s="34"/>
      <c r="KVT1692" s="35"/>
      <c r="KVU1692" s="34"/>
      <c r="KWB1692" s="35"/>
      <c r="KWC1692" s="34"/>
      <c r="KWJ1692" s="35"/>
      <c r="KWK1692" s="34"/>
      <c r="KWR1692" s="35"/>
      <c r="KWS1692" s="34"/>
      <c r="KWZ1692" s="35"/>
      <c r="KXA1692" s="34"/>
      <c r="KXH1692" s="35"/>
      <c r="KXI1692" s="34"/>
      <c r="KXP1692" s="35"/>
      <c r="KXQ1692" s="34"/>
      <c r="KXX1692" s="35"/>
      <c r="KXY1692" s="34"/>
      <c r="KYF1692" s="35"/>
      <c r="KYG1692" s="34"/>
      <c r="KYN1692" s="35"/>
      <c r="KYO1692" s="34"/>
      <c r="KYV1692" s="35"/>
      <c r="KYW1692" s="34"/>
      <c r="KZD1692" s="35"/>
      <c r="KZE1692" s="34"/>
      <c r="KZL1692" s="35"/>
      <c r="KZM1692" s="34"/>
      <c r="KZT1692" s="35"/>
      <c r="KZU1692" s="34"/>
      <c r="LAB1692" s="35"/>
      <c r="LAC1692" s="34"/>
      <c r="LAJ1692" s="35"/>
      <c r="LAK1692" s="34"/>
      <c r="LAR1692" s="35"/>
      <c r="LAS1692" s="34"/>
      <c r="LAZ1692" s="35"/>
      <c r="LBA1692" s="34"/>
      <c r="LBH1692" s="35"/>
      <c r="LBI1692" s="34"/>
      <c r="LBP1692" s="35"/>
      <c r="LBQ1692" s="34"/>
      <c r="LBX1692" s="35"/>
      <c r="LBY1692" s="34"/>
      <c r="LCF1692" s="35"/>
      <c r="LCG1692" s="34"/>
      <c r="LCN1692" s="35"/>
      <c r="LCO1692" s="34"/>
      <c r="LCV1692" s="35"/>
      <c r="LCW1692" s="34"/>
      <c r="LDD1692" s="35"/>
      <c r="LDE1692" s="34"/>
      <c r="LDL1692" s="35"/>
      <c r="LDM1692" s="34"/>
      <c r="LDT1692" s="35"/>
      <c r="LDU1692" s="34"/>
      <c r="LEB1692" s="35"/>
      <c r="LEC1692" s="34"/>
      <c r="LEJ1692" s="35"/>
      <c r="LEK1692" s="34"/>
      <c r="LER1692" s="35"/>
      <c r="LES1692" s="34"/>
      <c r="LEZ1692" s="35"/>
      <c r="LFA1692" s="34"/>
      <c r="LFH1692" s="35"/>
      <c r="LFI1692" s="34"/>
      <c r="LFP1692" s="35"/>
      <c r="LFQ1692" s="34"/>
      <c r="LFX1692" s="35"/>
      <c r="LFY1692" s="34"/>
      <c r="LGF1692" s="35"/>
      <c r="LGG1692" s="34"/>
      <c r="LGN1692" s="35"/>
      <c r="LGO1692" s="34"/>
      <c r="LGV1692" s="35"/>
      <c r="LGW1692" s="34"/>
      <c r="LHD1692" s="35"/>
      <c r="LHE1692" s="34"/>
      <c r="LHL1692" s="35"/>
      <c r="LHM1692" s="34"/>
      <c r="LHT1692" s="35"/>
      <c r="LHU1692" s="34"/>
      <c r="LIB1692" s="35"/>
      <c r="LIC1692" s="34"/>
      <c r="LIJ1692" s="35"/>
      <c r="LIK1692" s="34"/>
      <c r="LIR1692" s="35"/>
      <c r="LIS1692" s="34"/>
      <c r="LIZ1692" s="35"/>
      <c r="LJA1692" s="34"/>
      <c r="LJH1692" s="35"/>
      <c r="LJI1692" s="34"/>
      <c r="LJP1692" s="35"/>
      <c r="LJQ1692" s="34"/>
      <c r="LJX1692" s="35"/>
      <c r="LJY1692" s="34"/>
      <c r="LKF1692" s="35"/>
      <c r="LKG1692" s="34"/>
      <c r="LKN1692" s="35"/>
      <c r="LKO1692" s="34"/>
      <c r="LKV1692" s="35"/>
      <c r="LKW1692" s="34"/>
      <c r="LLD1692" s="35"/>
      <c r="LLE1692" s="34"/>
      <c r="LLL1692" s="35"/>
      <c r="LLM1692" s="34"/>
      <c r="LLT1692" s="35"/>
      <c r="LLU1692" s="34"/>
      <c r="LMB1692" s="35"/>
      <c r="LMC1692" s="34"/>
      <c r="LMJ1692" s="35"/>
      <c r="LMK1692" s="34"/>
      <c r="LMR1692" s="35"/>
      <c r="LMS1692" s="34"/>
      <c r="LMZ1692" s="35"/>
      <c r="LNA1692" s="34"/>
      <c r="LNH1692" s="35"/>
      <c r="LNI1692" s="34"/>
      <c r="LNP1692" s="35"/>
      <c r="LNQ1692" s="34"/>
      <c r="LNX1692" s="35"/>
      <c r="LNY1692" s="34"/>
      <c r="LOF1692" s="35"/>
      <c r="LOG1692" s="34"/>
      <c r="LON1692" s="35"/>
      <c r="LOO1692" s="34"/>
      <c r="LOV1692" s="35"/>
      <c r="LOW1692" s="34"/>
      <c r="LPD1692" s="35"/>
      <c r="LPE1692" s="34"/>
      <c r="LPL1692" s="35"/>
      <c r="LPM1692" s="34"/>
      <c r="LPT1692" s="35"/>
      <c r="LPU1692" s="34"/>
      <c r="LQB1692" s="35"/>
      <c r="LQC1692" s="34"/>
      <c r="LQJ1692" s="35"/>
      <c r="LQK1692" s="34"/>
      <c r="LQR1692" s="35"/>
      <c r="LQS1692" s="34"/>
      <c r="LQZ1692" s="35"/>
      <c r="LRA1692" s="34"/>
      <c r="LRH1692" s="35"/>
      <c r="LRI1692" s="34"/>
      <c r="LRP1692" s="35"/>
      <c r="LRQ1692" s="34"/>
      <c r="LRX1692" s="35"/>
      <c r="LRY1692" s="34"/>
      <c r="LSF1692" s="35"/>
      <c r="LSG1692" s="34"/>
      <c r="LSN1692" s="35"/>
      <c r="LSO1692" s="34"/>
      <c r="LSV1692" s="35"/>
      <c r="LSW1692" s="34"/>
      <c r="LTD1692" s="35"/>
      <c r="LTE1692" s="34"/>
      <c r="LTL1692" s="35"/>
      <c r="LTM1692" s="34"/>
      <c r="LTT1692" s="35"/>
      <c r="LTU1692" s="34"/>
      <c r="LUB1692" s="35"/>
      <c r="LUC1692" s="34"/>
      <c r="LUJ1692" s="35"/>
      <c r="LUK1692" s="34"/>
      <c r="LUR1692" s="35"/>
      <c r="LUS1692" s="34"/>
      <c r="LUZ1692" s="35"/>
      <c r="LVA1692" s="34"/>
      <c r="LVH1692" s="35"/>
      <c r="LVI1692" s="34"/>
      <c r="LVP1692" s="35"/>
      <c r="LVQ1692" s="34"/>
      <c r="LVX1692" s="35"/>
      <c r="LVY1692" s="34"/>
      <c r="LWF1692" s="35"/>
      <c r="LWG1692" s="34"/>
      <c r="LWN1692" s="35"/>
      <c r="LWO1692" s="34"/>
      <c r="LWV1692" s="35"/>
      <c r="LWW1692" s="34"/>
      <c r="LXD1692" s="35"/>
      <c r="LXE1692" s="34"/>
      <c r="LXL1692" s="35"/>
      <c r="LXM1692" s="34"/>
      <c r="LXT1692" s="35"/>
      <c r="LXU1692" s="34"/>
      <c r="LYB1692" s="35"/>
      <c r="LYC1692" s="34"/>
      <c r="LYJ1692" s="35"/>
      <c r="LYK1692" s="34"/>
      <c r="LYR1692" s="35"/>
      <c r="LYS1692" s="34"/>
      <c r="LYZ1692" s="35"/>
      <c r="LZA1692" s="34"/>
      <c r="LZH1692" s="35"/>
      <c r="LZI1692" s="34"/>
      <c r="LZP1692" s="35"/>
      <c r="LZQ1692" s="34"/>
      <c r="LZX1692" s="35"/>
      <c r="LZY1692" s="34"/>
      <c r="MAF1692" s="35"/>
      <c r="MAG1692" s="34"/>
      <c r="MAN1692" s="35"/>
      <c r="MAO1692" s="34"/>
      <c r="MAV1692" s="35"/>
      <c r="MAW1692" s="34"/>
      <c r="MBD1692" s="35"/>
      <c r="MBE1692" s="34"/>
      <c r="MBL1692" s="35"/>
      <c r="MBM1692" s="34"/>
      <c r="MBT1692" s="35"/>
      <c r="MBU1692" s="34"/>
      <c r="MCB1692" s="35"/>
      <c r="MCC1692" s="34"/>
      <c r="MCJ1692" s="35"/>
      <c r="MCK1692" s="34"/>
      <c r="MCR1692" s="35"/>
      <c r="MCS1692" s="34"/>
      <c r="MCZ1692" s="35"/>
      <c r="MDA1692" s="34"/>
      <c r="MDH1692" s="35"/>
      <c r="MDI1692" s="34"/>
      <c r="MDP1692" s="35"/>
      <c r="MDQ1692" s="34"/>
      <c r="MDX1692" s="35"/>
      <c r="MDY1692" s="34"/>
      <c r="MEF1692" s="35"/>
      <c r="MEG1692" s="34"/>
      <c r="MEN1692" s="35"/>
      <c r="MEO1692" s="34"/>
      <c r="MEV1692" s="35"/>
      <c r="MEW1692" s="34"/>
      <c r="MFD1692" s="35"/>
      <c r="MFE1692" s="34"/>
      <c r="MFL1692" s="35"/>
      <c r="MFM1692" s="34"/>
      <c r="MFT1692" s="35"/>
      <c r="MFU1692" s="34"/>
      <c r="MGB1692" s="35"/>
      <c r="MGC1692" s="34"/>
      <c r="MGJ1692" s="35"/>
      <c r="MGK1692" s="34"/>
      <c r="MGR1692" s="35"/>
      <c r="MGS1692" s="34"/>
      <c r="MGZ1692" s="35"/>
      <c r="MHA1692" s="34"/>
      <c r="MHH1692" s="35"/>
      <c r="MHI1692" s="34"/>
      <c r="MHP1692" s="35"/>
      <c r="MHQ1692" s="34"/>
      <c r="MHX1692" s="35"/>
      <c r="MHY1692" s="34"/>
      <c r="MIF1692" s="35"/>
      <c r="MIG1692" s="34"/>
      <c r="MIN1692" s="35"/>
      <c r="MIO1692" s="34"/>
      <c r="MIV1692" s="35"/>
      <c r="MIW1692" s="34"/>
      <c r="MJD1692" s="35"/>
      <c r="MJE1692" s="34"/>
      <c r="MJL1692" s="35"/>
      <c r="MJM1692" s="34"/>
      <c r="MJT1692" s="35"/>
      <c r="MJU1692" s="34"/>
      <c r="MKB1692" s="35"/>
      <c r="MKC1692" s="34"/>
      <c r="MKJ1692" s="35"/>
      <c r="MKK1692" s="34"/>
      <c r="MKR1692" s="35"/>
      <c r="MKS1692" s="34"/>
      <c r="MKZ1692" s="35"/>
      <c r="MLA1692" s="34"/>
      <c r="MLH1692" s="35"/>
      <c r="MLI1692" s="34"/>
      <c r="MLP1692" s="35"/>
      <c r="MLQ1692" s="34"/>
      <c r="MLX1692" s="35"/>
      <c r="MLY1692" s="34"/>
      <c r="MMF1692" s="35"/>
      <c r="MMG1692" s="34"/>
      <c r="MMN1692" s="35"/>
      <c r="MMO1692" s="34"/>
      <c r="MMV1692" s="35"/>
      <c r="MMW1692" s="34"/>
      <c r="MND1692" s="35"/>
      <c r="MNE1692" s="34"/>
      <c r="MNL1692" s="35"/>
      <c r="MNM1692" s="34"/>
      <c r="MNT1692" s="35"/>
      <c r="MNU1692" s="34"/>
      <c r="MOB1692" s="35"/>
      <c r="MOC1692" s="34"/>
      <c r="MOJ1692" s="35"/>
      <c r="MOK1692" s="34"/>
      <c r="MOR1692" s="35"/>
      <c r="MOS1692" s="34"/>
      <c r="MOZ1692" s="35"/>
      <c r="MPA1692" s="34"/>
      <c r="MPH1692" s="35"/>
      <c r="MPI1692" s="34"/>
      <c r="MPP1692" s="35"/>
      <c r="MPQ1692" s="34"/>
      <c r="MPX1692" s="35"/>
      <c r="MPY1692" s="34"/>
      <c r="MQF1692" s="35"/>
      <c r="MQG1692" s="34"/>
      <c r="MQN1692" s="35"/>
      <c r="MQO1692" s="34"/>
      <c r="MQV1692" s="35"/>
      <c r="MQW1692" s="34"/>
      <c r="MRD1692" s="35"/>
      <c r="MRE1692" s="34"/>
      <c r="MRL1692" s="35"/>
      <c r="MRM1692" s="34"/>
      <c r="MRT1692" s="35"/>
      <c r="MRU1692" s="34"/>
      <c r="MSB1692" s="35"/>
      <c r="MSC1692" s="34"/>
      <c r="MSJ1692" s="35"/>
      <c r="MSK1692" s="34"/>
      <c r="MSR1692" s="35"/>
      <c r="MSS1692" s="34"/>
      <c r="MSZ1692" s="35"/>
      <c r="MTA1692" s="34"/>
      <c r="MTH1692" s="35"/>
      <c r="MTI1692" s="34"/>
      <c r="MTP1692" s="35"/>
      <c r="MTQ1692" s="34"/>
      <c r="MTX1692" s="35"/>
      <c r="MTY1692" s="34"/>
      <c r="MUF1692" s="35"/>
      <c r="MUG1692" s="34"/>
      <c r="MUN1692" s="35"/>
      <c r="MUO1692" s="34"/>
      <c r="MUV1692" s="35"/>
      <c r="MUW1692" s="34"/>
      <c r="MVD1692" s="35"/>
      <c r="MVE1692" s="34"/>
      <c r="MVL1692" s="35"/>
      <c r="MVM1692" s="34"/>
      <c r="MVT1692" s="35"/>
      <c r="MVU1692" s="34"/>
      <c r="MWB1692" s="35"/>
      <c r="MWC1692" s="34"/>
      <c r="MWJ1692" s="35"/>
      <c r="MWK1692" s="34"/>
      <c r="MWR1692" s="35"/>
      <c r="MWS1692" s="34"/>
      <c r="MWZ1692" s="35"/>
      <c r="MXA1692" s="34"/>
      <c r="MXH1692" s="35"/>
      <c r="MXI1692" s="34"/>
      <c r="MXP1692" s="35"/>
      <c r="MXQ1692" s="34"/>
      <c r="MXX1692" s="35"/>
      <c r="MXY1692" s="34"/>
      <c r="MYF1692" s="35"/>
      <c r="MYG1692" s="34"/>
      <c r="MYN1692" s="35"/>
      <c r="MYO1692" s="34"/>
      <c r="MYV1692" s="35"/>
      <c r="MYW1692" s="34"/>
      <c r="MZD1692" s="35"/>
      <c r="MZE1692" s="34"/>
      <c r="MZL1692" s="35"/>
      <c r="MZM1692" s="34"/>
      <c r="MZT1692" s="35"/>
      <c r="MZU1692" s="34"/>
      <c r="NAB1692" s="35"/>
      <c r="NAC1692" s="34"/>
      <c r="NAJ1692" s="35"/>
      <c r="NAK1692" s="34"/>
      <c r="NAR1692" s="35"/>
      <c r="NAS1692" s="34"/>
      <c r="NAZ1692" s="35"/>
      <c r="NBA1692" s="34"/>
      <c r="NBH1692" s="35"/>
      <c r="NBI1692" s="34"/>
      <c r="NBP1692" s="35"/>
      <c r="NBQ1692" s="34"/>
      <c r="NBX1692" s="35"/>
      <c r="NBY1692" s="34"/>
      <c r="NCF1692" s="35"/>
      <c r="NCG1692" s="34"/>
      <c r="NCN1692" s="35"/>
      <c r="NCO1692" s="34"/>
      <c r="NCV1692" s="35"/>
      <c r="NCW1692" s="34"/>
      <c r="NDD1692" s="35"/>
      <c r="NDE1692" s="34"/>
      <c r="NDL1692" s="35"/>
      <c r="NDM1692" s="34"/>
      <c r="NDT1692" s="35"/>
      <c r="NDU1692" s="34"/>
      <c r="NEB1692" s="35"/>
      <c r="NEC1692" s="34"/>
      <c r="NEJ1692" s="35"/>
      <c r="NEK1692" s="34"/>
      <c r="NER1692" s="35"/>
      <c r="NES1692" s="34"/>
      <c r="NEZ1692" s="35"/>
      <c r="NFA1692" s="34"/>
      <c r="NFH1692" s="35"/>
      <c r="NFI1692" s="34"/>
      <c r="NFP1692" s="35"/>
      <c r="NFQ1692" s="34"/>
      <c r="NFX1692" s="35"/>
      <c r="NFY1692" s="34"/>
      <c r="NGF1692" s="35"/>
      <c r="NGG1692" s="34"/>
      <c r="NGN1692" s="35"/>
      <c r="NGO1692" s="34"/>
      <c r="NGV1692" s="35"/>
      <c r="NGW1692" s="34"/>
      <c r="NHD1692" s="35"/>
      <c r="NHE1692" s="34"/>
      <c r="NHL1692" s="35"/>
      <c r="NHM1692" s="34"/>
      <c r="NHT1692" s="35"/>
      <c r="NHU1692" s="34"/>
      <c r="NIB1692" s="35"/>
      <c r="NIC1692" s="34"/>
      <c r="NIJ1692" s="35"/>
      <c r="NIK1692" s="34"/>
      <c r="NIR1692" s="35"/>
      <c r="NIS1692" s="34"/>
      <c r="NIZ1692" s="35"/>
      <c r="NJA1692" s="34"/>
      <c r="NJH1692" s="35"/>
      <c r="NJI1692" s="34"/>
      <c r="NJP1692" s="35"/>
      <c r="NJQ1692" s="34"/>
      <c r="NJX1692" s="35"/>
      <c r="NJY1692" s="34"/>
      <c r="NKF1692" s="35"/>
      <c r="NKG1692" s="34"/>
      <c r="NKN1692" s="35"/>
      <c r="NKO1692" s="34"/>
      <c r="NKV1692" s="35"/>
      <c r="NKW1692" s="34"/>
      <c r="NLD1692" s="35"/>
      <c r="NLE1692" s="34"/>
      <c r="NLL1692" s="35"/>
      <c r="NLM1692" s="34"/>
      <c r="NLT1692" s="35"/>
      <c r="NLU1692" s="34"/>
      <c r="NMB1692" s="35"/>
      <c r="NMC1692" s="34"/>
      <c r="NMJ1692" s="35"/>
      <c r="NMK1692" s="34"/>
      <c r="NMR1692" s="35"/>
      <c r="NMS1692" s="34"/>
      <c r="NMZ1692" s="35"/>
      <c r="NNA1692" s="34"/>
      <c r="NNH1692" s="35"/>
      <c r="NNI1692" s="34"/>
      <c r="NNP1692" s="35"/>
      <c r="NNQ1692" s="34"/>
      <c r="NNX1692" s="35"/>
      <c r="NNY1692" s="34"/>
      <c r="NOF1692" s="35"/>
      <c r="NOG1692" s="34"/>
      <c r="NON1692" s="35"/>
      <c r="NOO1692" s="34"/>
      <c r="NOV1692" s="35"/>
      <c r="NOW1692" s="34"/>
      <c r="NPD1692" s="35"/>
      <c r="NPE1692" s="34"/>
      <c r="NPL1692" s="35"/>
      <c r="NPM1692" s="34"/>
      <c r="NPT1692" s="35"/>
      <c r="NPU1692" s="34"/>
      <c r="NQB1692" s="35"/>
      <c r="NQC1692" s="34"/>
      <c r="NQJ1692" s="35"/>
      <c r="NQK1692" s="34"/>
      <c r="NQR1692" s="35"/>
      <c r="NQS1692" s="34"/>
      <c r="NQZ1692" s="35"/>
      <c r="NRA1692" s="34"/>
      <c r="NRH1692" s="35"/>
      <c r="NRI1692" s="34"/>
      <c r="NRP1692" s="35"/>
      <c r="NRQ1692" s="34"/>
      <c r="NRX1692" s="35"/>
      <c r="NRY1692" s="34"/>
      <c r="NSF1692" s="35"/>
      <c r="NSG1692" s="34"/>
      <c r="NSN1692" s="35"/>
      <c r="NSO1692" s="34"/>
      <c r="NSV1692" s="35"/>
      <c r="NSW1692" s="34"/>
      <c r="NTD1692" s="35"/>
      <c r="NTE1692" s="34"/>
      <c r="NTL1692" s="35"/>
      <c r="NTM1692" s="34"/>
      <c r="NTT1692" s="35"/>
      <c r="NTU1692" s="34"/>
      <c r="NUB1692" s="35"/>
      <c r="NUC1692" s="34"/>
      <c r="NUJ1692" s="35"/>
      <c r="NUK1692" s="34"/>
      <c r="NUR1692" s="35"/>
      <c r="NUS1692" s="34"/>
      <c r="NUZ1692" s="35"/>
      <c r="NVA1692" s="34"/>
      <c r="NVH1692" s="35"/>
      <c r="NVI1692" s="34"/>
      <c r="NVP1692" s="35"/>
      <c r="NVQ1692" s="34"/>
      <c r="NVX1692" s="35"/>
      <c r="NVY1692" s="34"/>
      <c r="NWF1692" s="35"/>
      <c r="NWG1692" s="34"/>
      <c r="NWN1692" s="35"/>
      <c r="NWO1692" s="34"/>
      <c r="NWV1692" s="35"/>
      <c r="NWW1692" s="34"/>
      <c r="NXD1692" s="35"/>
      <c r="NXE1692" s="34"/>
      <c r="NXL1692" s="35"/>
      <c r="NXM1692" s="34"/>
      <c r="NXT1692" s="35"/>
      <c r="NXU1692" s="34"/>
      <c r="NYB1692" s="35"/>
      <c r="NYC1692" s="34"/>
      <c r="NYJ1692" s="35"/>
      <c r="NYK1692" s="34"/>
      <c r="NYR1692" s="35"/>
      <c r="NYS1692" s="34"/>
      <c r="NYZ1692" s="35"/>
      <c r="NZA1692" s="34"/>
      <c r="NZH1692" s="35"/>
      <c r="NZI1692" s="34"/>
      <c r="NZP1692" s="35"/>
      <c r="NZQ1692" s="34"/>
      <c r="NZX1692" s="35"/>
      <c r="NZY1692" s="34"/>
      <c r="OAF1692" s="35"/>
      <c r="OAG1692" s="34"/>
      <c r="OAN1692" s="35"/>
      <c r="OAO1692" s="34"/>
      <c r="OAV1692" s="35"/>
      <c r="OAW1692" s="34"/>
      <c r="OBD1692" s="35"/>
      <c r="OBE1692" s="34"/>
      <c r="OBL1692" s="35"/>
      <c r="OBM1692" s="34"/>
      <c r="OBT1692" s="35"/>
      <c r="OBU1692" s="34"/>
      <c r="OCB1692" s="35"/>
      <c r="OCC1692" s="34"/>
      <c r="OCJ1692" s="35"/>
      <c r="OCK1692" s="34"/>
      <c r="OCR1692" s="35"/>
      <c r="OCS1692" s="34"/>
      <c r="OCZ1692" s="35"/>
      <c r="ODA1692" s="34"/>
      <c r="ODH1692" s="35"/>
      <c r="ODI1692" s="34"/>
      <c r="ODP1692" s="35"/>
      <c r="ODQ1692" s="34"/>
      <c r="ODX1692" s="35"/>
      <c r="ODY1692" s="34"/>
      <c r="OEF1692" s="35"/>
      <c r="OEG1692" s="34"/>
      <c r="OEN1692" s="35"/>
      <c r="OEO1692" s="34"/>
      <c r="OEV1692" s="35"/>
      <c r="OEW1692" s="34"/>
      <c r="OFD1692" s="35"/>
      <c r="OFE1692" s="34"/>
      <c r="OFL1692" s="35"/>
      <c r="OFM1692" s="34"/>
      <c r="OFT1692" s="35"/>
      <c r="OFU1692" s="34"/>
      <c r="OGB1692" s="35"/>
      <c r="OGC1692" s="34"/>
      <c r="OGJ1692" s="35"/>
      <c r="OGK1692" s="34"/>
      <c r="OGR1692" s="35"/>
      <c r="OGS1692" s="34"/>
      <c r="OGZ1692" s="35"/>
      <c r="OHA1692" s="34"/>
      <c r="OHH1692" s="35"/>
      <c r="OHI1692" s="34"/>
      <c r="OHP1692" s="35"/>
      <c r="OHQ1692" s="34"/>
      <c r="OHX1692" s="35"/>
      <c r="OHY1692" s="34"/>
      <c r="OIF1692" s="35"/>
      <c r="OIG1692" s="34"/>
      <c r="OIN1692" s="35"/>
      <c r="OIO1692" s="34"/>
      <c r="OIV1692" s="35"/>
      <c r="OIW1692" s="34"/>
      <c r="OJD1692" s="35"/>
      <c r="OJE1692" s="34"/>
      <c r="OJL1692" s="35"/>
      <c r="OJM1692" s="34"/>
      <c r="OJT1692" s="35"/>
      <c r="OJU1692" s="34"/>
      <c r="OKB1692" s="35"/>
      <c r="OKC1692" s="34"/>
      <c r="OKJ1692" s="35"/>
      <c r="OKK1692" s="34"/>
      <c r="OKR1692" s="35"/>
      <c r="OKS1692" s="34"/>
      <c r="OKZ1692" s="35"/>
      <c r="OLA1692" s="34"/>
      <c r="OLH1692" s="35"/>
      <c r="OLI1692" s="34"/>
      <c r="OLP1692" s="35"/>
      <c r="OLQ1692" s="34"/>
      <c r="OLX1692" s="35"/>
      <c r="OLY1692" s="34"/>
      <c r="OMF1692" s="35"/>
      <c r="OMG1692" s="34"/>
      <c r="OMN1692" s="35"/>
      <c r="OMO1692" s="34"/>
      <c r="OMV1692" s="35"/>
      <c r="OMW1692" s="34"/>
      <c r="OND1692" s="35"/>
      <c r="ONE1692" s="34"/>
      <c r="ONL1692" s="35"/>
      <c r="ONM1692" s="34"/>
      <c r="ONT1692" s="35"/>
      <c r="ONU1692" s="34"/>
      <c r="OOB1692" s="35"/>
      <c r="OOC1692" s="34"/>
      <c r="OOJ1692" s="35"/>
      <c r="OOK1692" s="34"/>
      <c r="OOR1692" s="35"/>
      <c r="OOS1692" s="34"/>
      <c r="OOZ1692" s="35"/>
      <c r="OPA1692" s="34"/>
      <c r="OPH1692" s="35"/>
      <c r="OPI1692" s="34"/>
      <c r="OPP1692" s="35"/>
      <c r="OPQ1692" s="34"/>
      <c r="OPX1692" s="35"/>
      <c r="OPY1692" s="34"/>
      <c r="OQF1692" s="35"/>
      <c r="OQG1692" s="34"/>
      <c r="OQN1692" s="35"/>
      <c r="OQO1692" s="34"/>
      <c r="OQV1692" s="35"/>
      <c r="OQW1692" s="34"/>
      <c r="ORD1692" s="35"/>
      <c r="ORE1692" s="34"/>
      <c r="ORL1692" s="35"/>
      <c r="ORM1692" s="34"/>
      <c r="ORT1692" s="35"/>
      <c r="ORU1692" s="34"/>
      <c r="OSB1692" s="35"/>
      <c r="OSC1692" s="34"/>
      <c r="OSJ1692" s="35"/>
      <c r="OSK1692" s="34"/>
      <c r="OSR1692" s="35"/>
      <c r="OSS1692" s="34"/>
      <c r="OSZ1692" s="35"/>
      <c r="OTA1692" s="34"/>
      <c r="OTH1692" s="35"/>
      <c r="OTI1692" s="34"/>
      <c r="OTP1692" s="35"/>
      <c r="OTQ1692" s="34"/>
      <c r="OTX1692" s="35"/>
      <c r="OTY1692" s="34"/>
      <c r="OUF1692" s="35"/>
      <c r="OUG1692" s="34"/>
      <c r="OUN1692" s="35"/>
      <c r="OUO1692" s="34"/>
      <c r="OUV1692" s="35"/>
      <c r="OUW1692" s="34"/>
      <c r="OVD1692" s="35"/>
      <c r="OVE1692" s="34"/>
      <c r="OVL1692" s="35"/>
      <c r="OVM1692" s="34"/>
      <c r="OVT1692" s="35"/>
      <c r="OVU1692" s="34"/>
      <c r="OWB1692" s="35"/>
      <c r="OWC1692" s="34"/>
      <c r="OWJ1692" s="35"/>
      <c r="OWK1692" s="34"/>
      <c r="OWR1692" s="35"/>
      <c r="OWS1692" s="34"/>
      <c r="OWZ1692" s="35"/>
      <c r="OXA1692" s="34"/>
      <c r="OXH1692" s="35"/>
      <c r="OXI1692" s="34"/>
      <c r="OXP1692" s="35"/>
      <c r="OXQ1692" s="34"/>
      <c r="OXX1692" s="35"/>
      <c r="OXY1692" s="34"/>
      <c r="OYF1692" s="35"/>
      <c r="OYG1692" s="34"/>
      <c r="OYN1692" s="35"/>
      <c r="OYO1692" s="34"/>
      <c r="OYV1692" s="35"/>
      <c r="OYW1692" s="34"/>
      <c r="OZD1692" s="35"/>
      <c r="OZE1692" s="34"/>
      <c r="OZL1692" s="35"/>
      <c r="OZM1692" s="34"/>
      <c r="OZT1692" s="35"/>
      <c r="OZU1692" s="34"/>
      <c r="PAB1692" s="35"/>
      <c r="PAC1692" s="34"/>
      <c r="PAJ1692" s="35"/>
      <c r="PAK1692" s="34"/>
      <c r="PAR1692" s="35"/>
      <c r="PAS1692" s="34"/>
      <c r="PAZ1692" s="35"/>
      <c r="PBA1692" s="34"/>
      <c r="PBH1692" s="35"/>
      <c r="PBI1692" s="34"/>
      <c r="PBP1692" s="35"/>
      <c r="PBQ1692" s="34"/>
      <c r="PBX1692" s="35"/>
      <c r="PBY1692" s="34"/>
      <c r="PCF1692" s="35"/>
      <c r="PCG1692" s="34"/>
      <c r="PCN1692" s="35"/>
      <c r="PCO1692" s="34"/>
      <c r="PCV1692" s="35"/>
      <c r="PCW1692" s="34"/>
      <c r="PDD1692" s="35"/>
      <c r="PDE1692" s="34"/>
      <c r="PDL1692" s="35"/>
      <c r="PDM1692" s="34"/>
      <c r="PDT1692" s="35"/>
      <c r="PDU1692" s="34"/>
      <c r="PEB1692" s="35"/>
      <c r="PEC1692" s="34"/>
      <c r="PEJ1692" s="35"/>
      <c r="PEK1692" s="34"/>
      <c r="PER1692" s="35"/>
      <c r="PES1692" s="34"/>
      <c r="PEZ1692" s="35"/>
      <c r="PFA1692" s="34"/>
      <c r="PFH1692" s="35"/>
      <c r="PFI1692" s="34"/>
      <c r="PFP1692" s="35"/>
      <c r="PFQ1692" s="34"/>
      <c r="PFX1692" s="35"/>
      <c r="PFY1692" s="34"/>
      <c r="PGF1692" s="35"/>
      <c r="PGG1692" s="34"/>
      <c r="PGN1692" s="35"/>
      <c r="PGO1692" s="34"/>
      <c r="PGV1692" s="35"/>
      <c r="PGW1692" s="34"/>
      <c r="PHD1692" s="35"/>
      <c r="PHE1692" s="34"/>
      <c r="PHL1692" s="35"/>
      <c r="PHM1692" s="34"/>
      <c r="PHT1692" s="35"/>
      <c r="PHU1692" s="34"/>
      <c r="PIB1692" s="35"/>
      <c r="PIC1692" s="34"/>
      <c r="PIJ1692" s="35"/>
      <c r="PIK1692" s="34"/>
      <c r="PIR1692" s="35"/>
      <c r="PIS1692" s="34"/>
      <c r="PIZ1692" s="35"/>
      <c r="PJA1692" s="34"/>
      <c r="PJH1692" s="35"/>
      <c r="PJI1692" s="34"/>
      <c r="PJP1692" s="35"/>
      <c r="PJQ1692" s="34"/>
      <c r="PJX1692" s="35"/>
      <c r="PJY1692" s="34"/>
      <c r="PKF1692" s="35"/>
      <c r="PKG1692" s="34"/>
      <c r="PKN1692" s="35"/>
      <c r="PKO1692" s="34"/>
      <c r="PKV1692" s="35"/>
      <c r="PKW1692" s="34"/>
      <c r="PLD1692" s="35"/>
      <c r="PLE1692" s="34"/>
      <c r="PLL1692" s="35"/>
      <c r="PLM1692" s="34"/>
      <c r="PLT1692" s="35"/>
      <c r="PLU1692" s="34"/>
      <c r="PMB1692" s="35"/>
      <c r="PMC1692" s="34"/>
      <c r="PMJ1692" s="35"/>
      <c r="PMK1692" s="34"/>
      <c r="PMR1692" s="35"/>
      <c r="PMS1692" s="34"/>
      <c r="PMZ1692" s="35"/>
      <c r="PNA1692" s="34"/>
      <c r="PNH1692" s="35"/>
      <c r="PNI1692" s="34"/>
      <c r="PNP1692" s="35"/>
      <c r="PNQ1692" s="34"/>
      <c r="PNX1692" s="35"/>
      <c r="PNY1692" s="34"/>
      <c r="POF1692" s="35"/>
      <c r="POG1692" s="34"/>
      <c r="PON1692" s="35"/>
      <c r="POO1692" s="34"/>
      <c r="POV1692" s="35"/>
      <c r="POW1692" s="34"/>
      <c r="PPD1692" s="35"/>
      <c r="PPE1692" s="34"/>
      <c r="PPL1692" s="35"/>
      <c r="PPM1692" s="34"/>
      <c r="PPT1692" s="35"/>
      <c r="PPU1692" s="34"/>
      <c r="PQB1692" s="35"/>
      <c r="PQC1692" s="34"/>
      <c r="PQJ1692" s="35"/>
      <c r="PQK1692" s="34"/>
      <c r="PQR1692" s="35"/>
      <c r="PQS1692" s="34"/>
      <c r="PQZ1692" s="35"/>
      <c r="PRA1692" s="34"/>
      <c r="PRH1692" s="35"/>
      <c r="PRI1692" s="34"/>
      <c r="PRP1692" s="35"/>
      <c r="PRQ1692" s="34"/>
      <c r="PRX1692" s="35"/>
      <c r="PRY1692" s="34"/>
      <c r="PSF1692" s="35"/>
      <c r="PSG1692" s="34"/>
      <c r="PSN1692" s="35"/>
      <c r="PSO1692" s="34"/>
      <c r="PSV1692" s="35"/>
      <c r="PSW1692" s="34"/>
      <c r="PTD1692" s="35"/>
      <c r="PTE1692" s="34"/>
      <c r="PTL1692" s="35"/>
      <c r="PTM1692" s="34"/>
      <c r="PTT1692" s="35"/>
      <c r="PTU1692" s="34"/>
      <c r="PUB1692" s="35"/>
      <c r="PUC1692" s="34"/>
      <c r="PUJ1692" s="35"/>
      <c r="PUK1692" s="34"/>
      <c r="PUR1692" s="35"/>
      <c r="PUS1692" s="34"/>
      <c r="PUZ1692" s="35"/>
      <c r="PVA1692" s="34"/>
      <c r="PVH1692" s="35"/>
      <c r="PVI1692" s="34"/>
      <c r="PVP1692" s="35"/>
      <c r="PVQ1692" s="34"/>
      <c r="PVX1692" s="35"/>
      <c r="PVY1692" s="34"/>
      <c r="PWF1692" s="35"/>
      <c r="PWG1692" s="34"/>
      <c r="PWN1692" s="35"/>
      <c r="PWO1692" s="34"/>
      <c r="PWV1692" s="35"/>
      <c r="PWW1692" s="34"/>
      <c r="PXD1692" s="35"/>
      <c r="PXE1692" s="34"/>
      <c r="PXL1692" s="35"/>
      <c r="PXM1692" s="34"/>
      <c r="PXT1692" s="35"/>
      <c r="PXU1692" s="34"/>
      <c r="PYB1692" s="35"/>
      <c r="PYC1692" s="34"/>
      <c r="PYJ1692" s="35"/>
      <c r="PYK1692" s="34"/>
      <c r="PYR1692" s="35"/>
      <c r="PYS1692" s="34"/>
      <c r="PYZ1692" s="35"/>
      <c r="PZA1692" s="34"/>
      <c r="PZH1692" s="35"/>
      <c r="PZI1692" s="34"/>
      <c r="PZP1692" s="35"/>
      <c r="PZQ1692" s="34"/>
      <c r="PZX1692" s="35"/>
      <c r="PZY1692" s="34"/>
      <c r="QAF1692" s="35"/>
      <c r="QAG1692" s="34"/>
      <c r="QAN1692" s="35"/>
      <c r="QAO1692" s="34"/>
      <c r="QAV1692" s="35"/>
      <c r="QAW1692" s="34"/>
      <c r="QBD1692" s="35"/>
      <c r="QBE1692" s="34"/>
      <c r="QBL1692" s="35"/>
      <c r="QBM1692" s="34"/>
      <c r="QBT1692" s="35"/>
      <c r="QBU1692" s="34"/>
      <c r="QCB1692" s="35"/>
      <c r="QCC1692" s="34"/>
      <c r="QCJ1692" s="35"/>
      <c r="QCK1692" s="34"/>
      <c r="QCR1692" s="35"/>
      <c r="QCS1692" s="34"/>
      <c r="QCZ1692" s="35"/>
      <c r="QDA1692" s="34"/>
      <c r="QDH1692" s="35"/>
      <c r="QDI1692" s="34"/>
      <c r="QDP1692" s="35"/>
      <c r="QDQ1692" s="34"/>
      <c r="QDX1692" s="35"/>
      <c r="QDY1692" s="34"/>
      <c r="QEF1692" s="35"/>
      <c r="QEG1692" s="34"/>
      <c r="QEN1692" s="35"/>
      <c r="QEO1692" s="34"/>
      <c r="QEV1692" s="35"/>
      <c r="QEW1692" s="34"/>
      <c r="QFD1692" s="35"/>
      <c r="QFE1692" s="34"/>
      <c r="QFL1692" s="35"/>
      <c r="QFM1692" s="34"/>
      <c r="QFT1692" s="35"/>
      <c r="QFU1692" s="34"/>
      <c r="QGB1692" s="35"/>
      <c r="QGC1692" s="34"/>
      <c r="QGJ1692" s="35"/>
      <c r="QGK1692" s="34"/>
      <c r="QGR1692" s="35"/>
      <c r="QGS1692" s="34"/>
      <c r="QGZ1692" s="35"/>
      <c r="QHA1692" s="34"/>
      <c r="QHH1692" s="35"/>
      <c r="QHI1692" s="34"/>
      <c r="QHP1692" s="35"/>
      <c r="QHQ1692" s="34"/>
      <c r="QHX1692" s="35"/>
      <c r="QHY1692" s="34"/>
      <c r="QIF1692" s="35"/>
      <c r="QIG1692" s="34"/>
      <c r="QIN1692" s="35"/>
      <c r="QIO1692" s="34"/>
      <c r="QIV1692" s="35"/>
      <c r="QIW1692" s="34"/>
      <c r="QJD1692" s="35"/>
      <c r="QJE1692" s="34"/>
      <c r="QJL1692" s="35"/>
      <c r="QJM1692" s="34"/>
      <c r="QJT1692" s="35"/>
      <c r="QJU1692" s="34"/>
      <c r="QKB1692" s="35"/>
      <c r="QKC1692" s="34"/>
      <c r="QKJ1692" s="35"/>
      <c r="QKK1692" s="34"/>
      <c r="QKR1692" s="35"/>
      <c r="QKS1692" s="34"/>
      <c r="QKZ1692" s="35"/>
      <c r="QLA1692" s="34"/>
      <c r="QLH1692" s="35"/>
      <c r="QLI1692" s="34"/>
      <c r="QLP1692" s="35"/>
      <c r="QLQ1692" s="34"/>
      <c r="QLX1692" s="35"/>
      <c r="QLY1692" s="34"/>
      <c r="QMF1692" s="35"/>
      <c r="QMG1692" s="34"/>
      <c r="QMN1692" s="35"/>
      <c r="QMO1692" s="34"/>
      <c r="QMV1692" s="35"/>
      <c r="QMW1692" s="34"/>
      <c r="QND1692" s="35"/>
      <c r="QNE1692" s="34"/>
      <c r="QNL1692" s="35"/>
      <c r="QNM1692" s="34"/>
      <c r="QNT1692" s="35"/>
      <c r="QNU1692" s="34"/>
      <c r="QOB1692" s="35"/>
      <c r="QOC1692" s="34"/>
      <c r="QOJ1692" s="35"/>
      <c r="QOK1692" s="34"/>
      <c r="QOR1692" s="35"/>
      <c r="QOS1692" s="34"/>
      <c r="QOZ1692" s="35"/>
      <c r="QPA1692" s="34"/>
      <c r="QPH1692" s="35"/>
      <c r="QPI1692" s="34"/>
      <c r="QPP1692" s="35"/>
      <c r="QPQ1692" s="34"/>
      <c r="QPX1692" s="35"/>
      <c r="QPY1692" s="34"/>
      <c r="QQF1692" s="35"/>
      <c r="QQG1692" s="34"/>
      <c r="QQN1692" s="35"/>
      <c r="QQO1692" s="34"/>
      <c r="QQV1692" s="35"/>
      <c r="QQW1692" s="34"/>
      <c r="QRD1692" s="35"/>
      <c r="QRE1692" s="34"/>
      <c r="QRL1692" s="35"/>
      <c r="QRM1692" s="34"/>
      <c r="QRT1692" s="35"/>
      <c r="QRU1692" s="34"/>
      <c r="QSB1692" s="35"/>
      <c r="QSC1692" s="34"/>
      <c r="QSJ1692" s="35"/>
      <c r="QSK1692" s="34"/>
      <c r="QSR1692" s="35"/>
      <c r="QSS1692" s="34"/>
      <c r="QSZ1692" s="35"/>
      <c r="QTA1692" s="34"/>
      <c r="QTH1692" s="35"/>
      <c r="QTI1692" s="34"/>
      <c r="QTP1692" s="35"/>
      <c r="QTQ1692" s="34"/>
      <c r="QTX1692" s="35"/>
      <c r="QTY1692" s="34"/>
      <c r="QUF1692" s="35"/>
      <c r="QUG1692" s="34"/>
      <c r="QUN1692" s="35"/>
      <c r="QUO1692" s="34"/>
      <c r="QUV1692" s="35"/>
      <c r="QUW1692" s="34"/>
      <c r="QVD1692" s="35"/>
      <c r="QVE1692" s="34"/>
      <c r="QVL1692" s="35"/>
      <c r="QVM1692" s="34"/>
      <c r="QVT1692" s="35"/>
      <c r="QVU1692" s="34"/>
      <c r="QWB1692" s="35"/>
      <c r="QWC1692" s="34"/>
      <c r="QWJ1692" s="35"/>
      <c r="QWK1692" s="34"/>
      <c r="QWR1692" s="35"/>
      <c r="QWS1692" s="34"/>
      <c r="QWZ1692" s="35"/>
      <c r="QXA1692" s="34"/>
      <c r="QXH1692" s="35"/>
      <c r="QXI1692" s="34"/>
      <c r="QXP1692" s="35"/>
      <c r="QXQ1692" s="34"/>
      <c r="QXX1692" s="35"/>
      <c r="QXY1692" s="34"/>
      <c r="QYF1692" s="35"/>
      <c r="QYG1692" s="34"/>
      <c r="QYN1692" s="35"/>
      <c r="QYO1692" s="34"/>
      <c r="QYV1692" s="35"/>
      <c r="QYW1692" s="34"/>
      <c r="QZD1692" s="35"/>
      <c r="QZE1692" s="34"/>
      <c r="QZL1692" s="35"/>
      <c r="QZM1692" s="34"/>
      <c r="QZT1692" s="35"/>
      <c r="QZU1692" s="34"/>
      <c r="RAB1692" s="35"/>
      <c r="RAC1692" s="34"/>
      <c r="RAJ1692" s="35"/>
      <c r="RAK1692" s="34"/>
      <c r="RAR1692" s="35"/>
      <c r="RAS1692" s="34"/>
      <c r="RAZ1692" s="35"/>
      <c r="RBA1692" s="34"/>
      <c r="RBH1692" s="35"/>
      <c r="RBI1692" s="34"/>
      <c r="RBP1692" s="35"/>
      <c r="RBQ1692" s="34"/>
      <c r="RBX1692" s="35"/>
      <c r="RBY1692" s="34"/>
      <c r="RCF1692" s="35"/>
      <c r="RCG1692" s="34"/>
      <c r="RCN1692" s="35"/>
      <c r="RCO1692" s="34"/>
      <c r="RCV1692" s="35"/>
      <c r="RCW1692" s="34"/>
      <c r="RDD1692" s="35"/>
      <c r="RDE1692" s="34"/>
      <c r="RDL1692" s="35"/>
      <c r="RDM1692" s="34"/>
      <c r="RDT1692" s="35"/>
      <c r="RDU1692" s="34"/>
      <c r="REB1692" s="35"/>
      <c r="REC1692" s="34"/>
      <c r="REJ1692" s="35"/>
      <c r="REK1692" s="34"/>
      <c r="RER1692" s="35"/>
      <c r="RES1692" s="34"/>
      <c r="REZ1692" s="35"/>
      <c r="RFA1692" s="34"/>
      <c r="RFH1692" s="35"/>
      <c r="RFI1692" s="34"/>
      <c r="RFP1692" s="35"/>
      <c r="RFQ1692" s="34"/>
      <c r="RFX1692" s="35"/>
      <c r="RFY1692" s="34"/>
      <c r="RGF1692" s="35"/>
      <c r="RGG1692" s="34"/>
      <c r="RGN1692" s="35"/>
      <c r="RGO1692" s="34"/>
      <c r="RGV1692" s="35"/>
      <c r="RGW1692" s="34"/>
      <c r="RHD1692" s="35"/>
      <c r="RHE1692" s="34"/>
      <c r="RHL1692" s="35"/>
      <c r="RHM1692" s="34"/>
      <c r="RHT1692" s="35"/>
      <c r="RHU1692" s="34"/>
      <c r="RIB1692" s="35"/>
      <c r="RIC1692" s="34"/>
      <c r="RIJ1692" s="35"/>
      <c r="RIK1692" s="34"/>
      <c r="RIR1692" s="35"/>
      <c r="RIS1692" s="34"/>
      <c r="RIZ1692" s="35"/>
      <c r="RJA1692" s="34"/>
      <c r="RJH1692" s="35"/>
      <c r="RJI1692" s="34"/>
      <c r="RJP1692" s="35"/>
      <c r="RJQ1692" s="34"/>
      <c r="RJX1692" s="35"/>
      <c r="RJY1692" s="34"/>
      <c r="RKF1692" s="35"/>
      <c r="RKG1692" s="34"/>
      <c r="RKN1692" s="35"/>
      <c r="RKO1692" s="34"/>
      <c r="RKV1692" s="35"/>
      <c r="RKW1692" s="34"/>
      <c r="RLD1692" s="35"/>
      <c r="RLE1692" s="34"/>
      <c r="RLL1692" s="35"/>
      <c r="RLM1692" s="34"/>
      <c r="RLT1692" s="35"/>
      <c r="RLU1692" s="34"/>
      <c r="RMB1692" s="35"/>
      <c r="RMC1692" s="34"/>
      <c r="RMJ1692" s="35"/>
      <c r="RMK1692" s="34"/>
      <c r="RMR1692" s="35"/>
      <c r="RMS1692" s="34"/>
      <c r="RMZ1692" s="35"/>
      <c r="RNA1692" s="34"/>
      <c r="RNH1692" s="35"/>
      <c r="RNI1692" s="34"/>
      <c r="RNP1692" s="35"/>
      <c r="RNQ1692" s="34"/>
      <c r="RNX1692" s="35"/>
      <c r="RNY1692" s="34"/>
      <c r="ROF1692" s="35"/>
      <c r="ROG1692" s="34"/>
      <c r="RON1692" s="35"/>
      <c r="ROO1692" s="34"/>
      <c r="ROV1692" s="35"/>
      <c r="ROW1692" s="34"/>
      <c r="RPD1692" s="35"/>
      <c r="RPE1692" s="34"/>
      <c r="RPL1692" s="35"/>
      <c r="RPM1692" s="34"/>
      <c r="RPT1692" s="35"/>
      <c r="RPU1692" s="34"/>
      <c r="RQB1692" s="35"/>
      <c r="RQC1692" s="34"/>
      <c r="RQJ1692" s="35"/>
      <c r="RQK1692" s="34"/>
      <c r="RQR1692" s="35"/>
      <c r="RQS1692" s="34"/>
      <c r="RQZ1692" s="35"/>
      <c r="RRA1692" s="34"/>
      <c r="RRH1692" s="35"/>
      <c r="RRI1692" s="34"/>
      <c r="RRP1692" s="35"/>
      <c r="RRQ1692" s="34"/>
      <c r="RRX1692" s="35"/>
      <c r="RRY1692" s="34"/>
      <c r="RSF1692" s="35"/>
      <c r="RSG1692" s="34"/>
      <c r="RSN1692" s="35"/>
      <c r="RSO1692" s="34"/>
      <c r="RSV1692" s="35"/>
      <c r="RSW1692" s="34"/>
      <c r="RTD1692" s="35"/>
      <c r="RTE1692" s="34"/>
      <c r="RTL1692" s="35"/>
      <c r="RTM1692" s="34"/>
      <c r="RTT1692" s="35"/>
      <c r="RTU1692" s="34"/>
      <c r="RUB1692" s="35"/>
      <c r="RUC1692" s="34"/>
      <c r="RUJ1692" s="35"/>
      <c r="RUK1692" s="34"/>
      <c r="RUR1692" s="35"/>
      <c r="RUS1692" s="34"/>
      <c r="RUZ1692" s="35"/>
      <c r="RVA1692" s="34"/>
      <c r="RVH1692" s="35"/>
      <c r="RVI1692" s="34"/>
      <c r="RVP1692" s="35"/>
      <c r="RVQ1692" s="34"/>
      <c r="RVX1692" s="35"/>
      <c r="RVY1692" s="34"/>
      <c r="RWF1692" s="35"/>
      <c r="RWG1692" s="34"/>
      <c r="RWN1692" s="35"/>
      <c r="RWO1692" s="34"/>
      <c r="RWV1692" s="35"/>
      <c r="RWW1692" s="34"/>
      <c r="RXD1692" s="35"/>
      <c r="RXE1692" s="34"/>
      <c r="RXL1692" s="35"/>
      <c r="RXM1692" s="34"/>
      <c r="RXT1692" s="35"/>
      <c r="RXU1692" s="34"/>
      <c r="RYB1692" s="35"/>
      <c r="RYC1692" s="34"/>
      <c r="RYJ1692" s="35"/>
      <c r="RYK1692" s="34"/>
      <c r="RYR1692" s="35"/>
      <c r="RYS1692" s="34"/>
      <c r="RYZ1692" s="35"/>
      <c r="RZA1692" s="34"/>
      <c r="RZH1692" s="35"/>
      <c r="RZI1692" s="34"/>
      <c r="RZP1692" s="35"/>
      <c r="RZQ1692" s="34"/>
      <c r="RZX1692" s="35"/>
      <c r="RZY1692" s="34"/>
      <c r="SAF1692" s="35"/>
      <c r="SAG1692" s="34"/>
      <c r="SAN1692" s="35"/>
      <c r="SAO1692" s="34"/>
      <c r="SAV1692" s="35"/>
      <c r="SAW1692" s="34"/>
      <c r="SBD1692" s="35"/>
      <c r="SBE1692" s="34"/>
      <c r="SBL1692" s="35"/>
      <c r="SBM1692" s="34"/>
      <c r="SBT1692" s="35"/>
      <c r="SBU1692" s="34"/>
      <c r="SCB1692" s="35"/>
      <c r="SCC1692" s="34"/>
      <c r="SCJ1692" s="35"/>
      <c r="SCK1692" s="34"/>
      <c r="SCR1692" s="35"/>
      <c r="SCS1692" s="34"/>
      <c r="SCZ1692" s="35"/>
      <c r="SDA1692" s="34"/>
      <c r="SDH1692" s="35"/>
      <c r="SDI1692" s="34"/>
      <c r="SDP1692" s="35"/>
      <c r="SDQ1692" s="34"/>
      <c r="SDX1692" s="35"/>
      <c r="SDY1692" s="34"/>
      <c r="SEF1692" s="35"/>
      <c r="SEG1692" s="34"/>
      <c r="SEN1692" s="35"/>
      <c r="SEO1692" s="34"/>
      <c r="SEV1692" s="35"/>
      <c r="SEW1692" s="34"/>
      <c r="SFD1692" s="35"/>
      <c r="SFE1692" s="34"/>
      <c r="SFL1692" s="35"/>
      <c r="SFM1692" s="34"/>
      <c r="SFT1692" s="35"/>
      <c r="SFU1692" s="34"/>
      <c r="SGB1692" s="35"/>
      <c r="SGC1692" s="34"/>
      <c r="SGJ1692" s="35"/>
      <c r="SGK1692" s="34"/>
      <c r="SGR1692" s="35"/>
      <c r="SGS1692" s="34"/>
      <c r="SGZ1692" s="35"/>
      <c r="SHA1692" s="34"/>
      <c r="SHH1692" s="35"/>
      <c r="SHI1692" s="34"/>
      <c r="SHP1692" s="35"/>
      <c r="SHQ1692" s="34"/>
      <c r="SHX1692" s="35"/>
      <c r="SHY1692" s="34"/>
      <c r="SIF1692" s="35"/>
      <c r="SIG1692" s="34"/>
      <c r="SIN1692" s="35"/>
      <c r="SIO1692" s="34"/>
      <c r="SIV1692" s="35"/>
      <c r="SIW1692" s="34"/>
      <c r="SJD1692" s="35"/>
      <c r="SJE1692" s="34"/>
      <c r="SJL1692" s="35"/>
      <c r="SJM1692" s="34"/>
      <c r="SJT1692" s="35"/>
      <c r="SJU1692" s="34"/>
      <c r="SKB1692" s="35"/>
      <c r="SKC1692" s="34"/>
      <c r="SKJ1692" s="35"/>
      <c r="SKK1692" s="34"/>
      <c r="SKR1692" s="35"/>
      <c r="SKS1692" s="34"/>
      <c r="SKZ1692" s="35"/>
      <c r="SLA1692" s="34"/>
      <c r="SLH1692" s="35"/>
      <c r="SLI1692" s="34"/>
      <c r="SLP1692" s="35"/>
      <c r="SLQ1692" s="34"/>
      <c r="SLX1692" s="35"/>
      <c r="SLY1692" s="34"/>
      <c r="SMF1692" s="35"/>
      <c r="SMG1692" s="34"/>
      <c r="SMN1692" s="35"/>
      <c r="SMO1692" s="34"/>
      <c r="SMV1692" s="35"/>
      <c r="SMW1692" s="34"/>
      <c r="SND1692" s="35"/>
      <c r="SNE1692" s="34"/>
      <c r="SNL1692" s="35"/>
      <c r="SNM1692" s="34"/>
      <c r="SNT1692" s="35"/>
      <c r="SNU1692" s="34"/>
      <c r="SOB1692" s="35"/>
      <c r="SOC1692" s="34"/>
      <c r="SOJ1692" s="35"/>
      <c r="SOK1692" s="34"/>
      <c r="SOR1692" s="35"/>
      <c r="SOS1692" s="34"/>
      <c r="SOZ1692" s="35"/>
      <c r="SPA1692" s="34"/>
      <c r="SPH1692" s="35"/>
      <c r="SPI1692" s="34"/>
      <c r="SPP1692" s="35"/>
      <c r="SPQ1692" s="34"/>
      <c r="SPX1692" s="35"/>
      <c r="SPY1692" s="34"/>
      <c r="SQF1692" s="35"/>
      <c r="SQG1692" s="34"/>
      <c r="SQN1692" s="35"/>
      <c r="SQO1692" s="34"/>
      <c r="SQV1692" s="35"/>
      <c r="SQW1692" s="34"/>
      <c r="SRD1692" s="35"/>
      <c r="SRE1692" s="34"/>
      <c r="SRL1692" s="35"/>
      <c r="SRM1692" s="34"/>
      <c r="SRT1692" s="35"/>
      <c r="SRU1692" s="34"/>
      <c r="SSB1692" s="35"/>
      <c r="SSC1692" s="34"/>
      <c r="SSJ1692" s="35"/>
      <c r="SSK1692" s="34"/>
      <c r="SSR1692" s="35"/>
      <c r="SSS1692" s="34"/>
      <c r="SSZ1692" s="35"/>
      <c r="STA1692" s="34"/>
      <c r="STH1692" s="35"/>
      <c r="STI1692" s="34"/>
      <c r="STP1692" s="35"/>
      <c r="STQ1692" s="34"/>
      <c r="STX1692" s="35"/>
      <c r="STY1692" s="34"/>
      <c r="SUF1692" s="35"/>
      <c r="SUG1692" s="34"/>
      <c r="SUN1692" s="35"/>
      <c r="SUO1692" s="34"/>
      <c r="SUV1692" s="35"/>
      <c r="SUW1692" s="34"/>
      <c r="SVD1692" s="35"/>
      <c r="SVE1692" s="34"/>
      <c r="SVL1692" s="35"/>
      <c r="SVM1692" s="34"/>
      <c r="SVT1692" s="35"/>
      <c r="SVU1692" s="34"/>
      <c r="SWB1692" s="35"/>
      <c r="SWC1692" s="34"/>
      <c r="SWJ1692" s="35"/>
      <c r="SWK1692" s="34"/>
      <c r="SWR1692" s="35"/>
      <c r="SWS1692" s="34"/>
      <c r="SWZ1692" s="35"/>
      <c r="SXA1692" s="34"/>
      <c r="SXH1692" s="35"/>
      <c r="SXI1692" s="34"/>
      <c r="SXP1692" s="35"/>
      <c r="SXQ1692" s="34"/>
      <c r="SXX1692" s="35"/>
      <c r="SXY1692" s="34"/>
      <c r="SYF1692" s="35"/>
      <c r="SYG1692" s="34"/>
      <c r="SYN1692" s="35"/>
      <c r="SYO1692" s="34"/>
      <c r="SYV1692" s="35"/>
      <c r="SYW1692" s="34"/>
      <c r="SZD1692" s="35"/>
      <c r="SZE1692" s="34"/>
      <c r="SZL1692" s="35"/>
      <c r="SZM1692" s="34"/>
      <c r="SZT1692" s="35"/>
      <c r="SZU1692" s="34"/>
      <c r="TAB1692" s="35"/>
      <c r="TAC1692" s="34"/>
      <c r="TAJ1692" s="35"/>
      <c r="TAK1692" s="34"/>
      <c r="TAR1692" s="35"/>
      <c r="TAS1692" s="34"/>
      <c r="TAZ1692" s="35"/>
      <c r="TBA1692" s="34"/>
      <c r="TBH1692" s="35"/>
      <c r="TBI1692" s="34"/>
      <c r="TBP1692" s="35"/>
      <c r="TBQ1692" s="34"/>
      <c r="TBX1692" s="35"/>
      <c r="TBY1692" s="34"/>
      <c r="TCF1692" s="35"/>
      <c r="TCG1692" s="34"/>
      <c r="TCN1692" s="35"/>
      <c r="TCO1692" s="34"/>
      <c r="TCV1692" s="35"/>
      <c r="TCW1692" s="34"/>
      <c r="TDD1692" s="35"/>
      <c r="TDE1692" s="34"/>
      <c r="TDL1692" s="35"/>
      <c r="TDM1692" s="34"/>
      <c r="TDT1692" s="35"/>
      <c r="TDU1692" s="34"/>
      <c r="TEB1692" s="35"/>
      <c r="TEC1692" s="34"/>
      <c r="TEJ1692" s="35"/>
      <c r="TEK1692" s="34"/>
      <c r="TER1692" s="35"/>
      <c r="TES1692" s="34"/>
      <c r="TEZ1692" s="35"/>
      <c r="TFA1692" s="34"/>
      <c r="TFH1692" s="35"/>
      <c r="TFI1692" s="34"/>
      <c r="TFP1692" s="35"/>
      <c r="TFQ1692" s="34"/>
      <c r="TFX1692" s="35"/>
      <c r="TFY1692" s="34"/>
      <c r="TGF1692" s="35"/>
      <c r="TGG1692" s="34"/>
      <c r="TGN1692" s="35"/>
      <c r="TGO1692" s="34"/>
      <c r="TGV1692" s="35"/>
      <c r="TGW1692" s="34"/>
      <c r="THD1692" s="35"/>
      <c r="THE1692" s="34"/>
      <c r="THL1692" s="35"/>
      <c r="THM1692" s="34"/>
      <c r="THT1692" s="35"/>
      <c r="THU1692" s="34"/>
      <c r="TIB1692" s="35"/>
      <c r="TIC1692" s="34"/>
      <c r="TIJ1692" s="35"/>
      <c r="TIK1692" s="34"/>
      <c r="TIR1692" s="35"/>
      <c r="TIS1692" s="34"/>
      <c r="TIZ1692" s="35"/>
      <c r="TJA1692" s="34"/>
      <c r="TJH1692" s="35"/>
      <c r="TJI1692" s="34"/>
      <c r="TJP1692" s="35"/>
      <c r="TJQ1692" s="34"/>
      <c r="TJX1692" s="35"/>
      <c r="TJY1692" s="34"/>
      <c r="TKF1692" s="35"/>
      <c r="TKG1692" s="34"/>
      <c r="TKN1692" s="35"/>
      <c r="TKO1692" s="34"/>
      <c r="TKV1692" s="35"/>
      <c r="TKW1692" s="34"/>
      <c r="TLD1692" s="35"/>
      <c r="TLE1692" s="34"/>
      <c r="TLL1692" s="35"/>
      <c r="TLM1692" s="34"/>
      <c r="TLT1692" s="35"/>
      <c r="TLU1692" s="34"/>
      <c r="TMB1692" s="35"/>
      <c r="TMC1692" s="34"/>
      <c r="TMJ1692" s="35"/>
      <c r="TMK1692" s="34"/>
      <c r="TMR1692" s="35"/>
      <c r="TMS1692" s="34"/>
      <c r="TMZ1692" s="35"/>
      <c r="TNA1692" s="34"/>
      <c r="TNH1692" s="35"/>
      <c r="TNI1692" s="34"/>
      <c r="TNP1692" s="35"/>
      <c r="TNQ1692" s="34"/>
      <c r="TNX1692" s="35"/>
      <c r="TNY1692" s="34"/>
      <c r="TOF1692" s="35"/>
      <c r="TOG1692" s="34"/>
      <c r="TON1692" s="35"/>
      <c r="TOO1692" s="34"/>
      <c r="TOV1692" s="35"/>
      <c r="TOW1692" s="34"/>
      <c r="TPD1692" s="35"/>
      <c r="TPE1692" s="34"/>
      <c r="TPL1692" s="35"/>
      <c r="TPM1692" s="34"/>
      <c r="TPT1692" s="35"/>
      <c r="TPU1692" s="34"/>
      <c r="TQB1692" s="35"/>
      <c r="TQC1692" s="34"/>
      <c r="TQJ1692" s="35"/>
      <c r="TQK1692" s="34"/>
      <c r="TQR1692" s="35"/>
      <c r="TQS1692" s="34"/>
      <c r="TQZ1692" s="35"/>
      <c r="TRA1692" s="34"/>
      <c r="TRH1692" s="35"/>
      <c r="TRI1692" s="34"/>
      <c r="TRP1692" s="35"/>
      <c r="TRQ1692" s="34"/>
      <c r="TRX1692" s="35"/>
      <c r="TRY1692" s="34"/>
      <c r="TSF1692" s="35"/>
      <c r="TSG1692" s="34"/>
      <c r="TSN1692" s="35"/>
      <c r="TSO1692" s="34"/>
      <c r="TSV1692" s="35"/>
      <c r="TSW1692" s="34"/>
      <c r="TTD1692" s="35"/>
      <c r="TTE1692" s="34"/>
      <c r="TTL1692" s="35"/>
      <c r="TTM1692" s="34"/>
      <c r="TTT1692" s="35"/>
      <c r="TTU1692" s="34"/>
      <c r="TUB1692" s="35"/>
      <c r="TUC1692" s="34"/>
      <c r="TUJ1692" s="35"/>
      <c r="TUK1692" s="34"/>
      <c r="TUR1692" s="35"/>
      <c r="TUS1692" s="34"/>
      <c r="TUZ1692" s="35"/>
      <c r="TVA1692" s="34"/>
      <c r="TVH1692" s="35"/>
      <c r="TVI1692" s="34"/>
      <c r="TVP1692" s="35"/>
      <c r="TVQ1692" s="34"/>
      <c r="TVX1692" s="35"/>
      <c r="TVY1692" s="34"/>
      <c r="TWF1692" s="35"/>
      <c r="TWG1692" s="34"/>
      <c r="TWN1692" s="35"/>
      <c r="TWO1692" s="34"/>
      <c r="TWV1692" s="35"/>
      <c r="TWW1692" s="34"/>
      <c r="TXD1692" s="35"/>
      <c r="TXE1692" s="34"/>
      <c r="TXL1692" s="35"/>
      <c r="TXM1692" s="34"/>
      <c r="TXT1692" s="35"/>
      <c r="TXU1692" s="34"/>
      <c r="TYB1692" s="35"/>
      <c r="TYC1692" s="34"/>
      <c r="TYJ1692" s="35"/>
      <c r="TYK1692" s="34"/>
      <c r="TYR1692" s="35"/>
      <c r="TYS1692" s="34"/>
      <c r="TYZ1692" s="35"/>
      <c r="TZA1692" s="34"/>
      <c r="TZH1692" s="35"/>
      <c r="TZI1692" s="34"/>
      <c r="TZP1692" s="35"/>
      <c r="TZQ1692" s="34"/>
      <c r="TZX1692" s="35"/>
      <c r="TZY1692" s="34"/>
      <c r="UAF1692" s="35"/>
      <c r="UAG1692" s="34"/>
      <c r="UAN1692" s="35"/>
      <c r="UAO1692" s="34"/>
      <c r="UAV1692" s="35"/>
      <c r="UAW1692" s="34"/>
      <c r="UBD1692" s="35"/>
      <c r="UBE1692" s="34"/>
      <c r="UBL1692" s="35"/>
      <c r="UBM1692" s="34"/>
      <c r="UBT1692" s="35"/>
      <c r="UBU1692" s="34"/>
      <c r="UCB1692" s="35"/>
      <c r="UCC1692" s="34"/>
      <c r="UCJ1692" s="35"/>
      <c r="UCK1692" s="34"/>
      <c r="UCR1692" s="35"/>
      <c r="UCS1692" s="34"/>
      <c r="UCZ1692" s="35"/>
      <c r="UDA1692" s="34"/>
      <c r="UDH1692" s="35"/>
      <c r="UDI1692" s="34"/>
      <c r="UDP1692" s="35"/>
      <c r="UDQ1692" s="34"/>
      <c r="UDX1692" s="35"/>
      <c r="UDY1692" s="34"/>
      <c r="UEF1692" s="35"/>
      <c r="UEG1692" s="34"/>
      <c r="UEN1692" s="35"/>
      <c r="UEO1692" s="34"/>
      <c r="UEV1692" s="35"/>
      <c r="UEW1692" s="34"/>
      <c r="UFD1692" s="35"/>
      <c r="UFE1692" s="34"/>
      <c r="UFL1692" s="35"/>
      <c r="UFM1692" s="34"/>
      <c r="UFT1692" s="35"/>
      <c r="UFU1692" s="34"/>
      <c r="UGB1692" s="35"/>
      <c r="UGC1692" s="34"/>
      <c r="UGJ1692" s="35"/>
      <c r="UGK1692" s="34"/>
      <c r="UGR1692" s="35"/>
      <c r="UGS1692" s="34"/>
      <c r="UGZ1692" s="35"/>
      <c r="UHA1692" s="34"/>
      <c r="UHH1692" s="35"/>
      <c r="UHI1692" s="34"/>
      <c r="UHP1692" s="35"/>
      <c r="UHQ1692" s="34"/>
      <c r="UHX1692" s="35"/>
      <c r="UHY1692" s="34"/>
      <c r="UIF1692" s="35"/>
      <c r="UIG1692" s="34"/>
      <c r="UIN1692" s="35"/>
      <c r="UIO1692" s="34"/>
      <c r="UIV1692" s="35"/>
      <c r="UIW1692" s="34"/>
      <c r="UJD1692" s="35"/>
      <c r="UJE1692" s="34"/>
      <c r="UJL1692" s="35"/>
      <c r="UJM1692" s="34"/>
      <c r="UJT1692" s="35"/>
      <c r="UJU1692" s="34"/>
      <c r="UKB1692" s="35"/>
      <c r="UKC1692" s="34"/>
      <c r="UKJ1692" s="35"/>
      <c r="UKK1692" s="34"/>
      <c r="UKR1692" s="35"/>
      <c r="UKS1692" s="34"/>
      <c r="UKZ1692" s="35"/>
      <c r="ULA1692" s="34"/>
      <c r="ULH1692" s="35"/>
      <c r="ULI1692" s="34"/>
      <c r="ULP1692" s="35"/>
      <c r="ULQ1692" s="34"/>
      <c r="ULX1692" s="35"/>
      <c r="ULY1692" s="34"/>
      <c r="UMF1692" s="35"/>
      <c r="UMG1692" s="34"/>
      <c r="UMN1692" s="35"/>
      <c r="UMO1692" s="34"/>
      <c r="UMV1692" s="35"/>
      <c r="UMW1692" s="34"/>
      <c r="UND1692" s="35"/>
      <c r="UNE1692" s="34"/>
      <c r="UNL1692" s="35"/>
      <c r="UNM1692" s="34"/>
      <c r="UNT1692" s="35"/>
      <c r="UNU1692" s="34"/>
      <c r="UOB1692" s="35"/>
      <c r="UOC1692" s="34"/>
      <c r="UOJ1692" s="35"/>
      <c r="UOK1692" s="34"/>
      <c r="UOR1692" s="35"/>
      <c r="UOS1692" s="34"/>
      <c r="UOZ1692" s="35"/>
      <c r="UPA1692" s="34"/>
      <c r="UPH1692" s="35"/>
      <c r="UPI1692" s="34"/>
      <c r="UPP1692" s="35"/>
      <c r="UPQ1692" s="34"/>
      <c r="UPX1692" s="35"/>
      <c r="UPY1692" s="34"/>
      <c r="UQF1692" s="35"/>
      <c r="UQG1692" s="34"/>
      <c r="UQN1692" s="35"/>
      <c r="UQO1692" s="34"/>
      <c r="UQV1692" s="35"/>
      <c r="UQW1692" s="34"/>
      <c r="URD1692" s="35"/>
      <c r="URE1692" s="34"/>
      <c r="URL1692" s="35"/>
      <c r="URM1692" s="34"/>
      <c r="URT1692" s="35"/>
      <c r="URU1692" s="34"/>
      <c r="USB1692" s="35"/>
      <c r="USC1692" s="34"/>
      <c r="USJ1692" s="35"/>
      <c r="USK1692" s="34"/>
      <c r="USR1692" s="35"/>
      <c r="USS1692" s="34"/>
      <c r="USZ1692" s="35"/>
      <c r="UTA1692" s="34"/>
      <c r="UTH1692" s="35"/>
      <c r="UTI1692" s="34"/>
      <c r="UTP1692" s="35"/>
      <c r="UTQ1692" s="34"/>
      <c r="UTX1692" s="35"/>
      <c r="UTY1692" s="34"/>
      <c r="UUF1692" s="35"/>
      <c r="UUG1692" s="34"/>
      <c r="UUN1692" s="35"/>
      <c r="UUO1692" s="34"/>
      <c r="UUV1692" s="35"/>
      <c r="UUW1692" s="34"/>
      <c r="UVD1692" s="35"/>
      <c r="UVE1692" s="34"/>
      <c r="UVL1692" s="35"/>
      <c r="UVM1692" s="34"/>
      <c r="UVT1692" s="35"/>
      <c r="UVU1692" s="34"/>
      <c r="UWB1692" s="35"/>
      <c r="UWC1692" s="34"/>
      <c r="UWJ1692" s="35"/>
      <c r="UWK1692" s="34"/>
      <c r="UWR1692" s="35"/>
      <c r="UWS1692" s="34"/>
      <c r="UWZ1692" s="35"/>
      <c r="UXA1692" s="34"/>
      <c r="UXH1692" s="35"/>
      <c r="UXI1692" s="34"/>
      <c r="UXP1692" s="35"/>
      <c r="UXQ1692" s="34"/>
      <c r="UXX1692" s="35"/>
      <c r="UXY1692" s="34"/>
      <c r="UYF1692" s="35"/>
      <c r="UYG1692" s="34"/>
      <c r="UYN1692" s="35"/>
      <c r="UYO1692" s="34"/>
      <c r="UYV1692" s="35"/>
      <c r="UYW1692" s="34"/>
      <c r="UZD1692" s="35"/>
      <c r="UZE1692" s="34"/>
      <c r="UZL1692" s="35"/>
      <c r="UZM1692" s="34"/>
      <c r="UZT1692" s="35"/>
      <c r="UZU1692" s="34"/>
      <c r="VAB1692" s="35"/>
      <c r="VAC1692" s="34"/>
      <c r="VAJ1692" s="35"/>
      <c r="VAK1692" s="34"/>
      <c r="VAR1692" s="35"/>
      <c r="VAS1692" s="34"/>
      <c r="VAZ1692" s="35"/>
      <c r="VBA1692" s="34"/>
      <c r="VBH1692" s="35"/>
      <c r="VBI1692" s="34"/>
      <c r="VBP1692" s="35"/>
      <c r="VBQ1692" s="34"/>
      <c r="VBX1692" s="35"/>
      <c r="VBY1692" s="34"/>
      <c r="VCF1692" s="35"/>
      <c r="VCG1692" s="34"/>
      <c r="VCN1692" s="35"/>
      <c r="VCO1692" s="34"/>
      <c r="VCV1692" s="35"/>
      <c r="VCW1692" s="34"/>
      <c r="VDD1692" s="35"/>
      <c r="VDE1692" s="34"/>
      <c r="VDL1692" s="35"/>
      <c r="VDM1692" s="34"/>
      <c r="VDT1692" s="35"/>
      <c r="VDU1692" s="34"/>
      <c r="VEB1692" s="35"/>
      <c r="VEC1692" s="34"/>
      <c r="VEJ1692" s="35"/>
      <c r="VEK1692" s="34"/>
      <c r="VER1692" s="35"/>
      <c r="VES1692" s="34"/>
      <c r="VEZ1692" s="35"/>
      <c r="VFA1692" s="34"/>
      <c r="VFH1692" s="35"/>
      <c r="VFI1692" s="34"/>
      <c r="VFP1692" s="35"/>
      <c r="VFQ1692" s="34"/>
      <c r="VFX1692" s="35"/>
      <c r="VFY1692" s="34"/>
      <c r="VGF1692" s="35"/>
      <c r="VGG1692" s="34"/>
      <c r="VGN1692" s="35"/>
      <c r="VGO1692" s="34"/>
      <c r="VGV1692" s="35"/>
      <c r="VGW1692" s="34"/>
      <c r="VHD1692" s="35"/>
      <c r="VHE1692" s="34"/>
      <c r="VHL1692" s="35"/>
      <c r="VHM1692" s="34"/>
      <c r="VHT1692" s="35"/>
      <c r="VHU1692" s="34"/>
      <c r="VIB1692" s="35"/>
      <c r="VIC1692" s="34"/>
      <c r="VIJ1692" s="35"/>
      <c r="VIK1692" s="34"/>
      <c r="VIR1692" s="35"/>
      <c r="VIS1692" s="34"/>
      <c r="VIZ1692" s="35"/>
      <c r="VJA1692" s="34"/>
      <c r="VJH1692" s="35"/>
      <c r="VJI1692" s="34"/>
      <c r="VJP1692" s="35"/>
      <c r="VJQ1692" s="34"/>
      <c r="VJX1692" s="35"/>
      <c r="VJY1692" s="34"/>
      <c r="VKF1692" s="35"/>
      <c r="VKG1692" s="34"/>
      <c r="VKN1692" s="35"/>
      <c r="VKO1692" s="34"/>
      <c r="VKV1692" s="35"/>
      <c r="VKW1692" s="34"/>
      <c r="VLD1692" s="35"/>
      <c r="VLE1692" s="34"/>
      <c r="VLL1692" s="35"/>
      <c r="VLM1692" s="34"/>
      <c r="VLT1692" s="35"/>
      <c r="VLU1692" s="34"/>
      <c r="VMB1692" s="35"/>
      <c r="VMC1692" s="34"/>
      <c r="VMJ1692" s="35"/>
      <c r="VMK1692" s="34"/>
      <c r="VMR1692" s="35"/>
      <c r="VMS1692" s="34"/>
      <c r="VMZ1692" s="35"/>
      <c r="VNA1692" s="34"/>
      <c r="VNH1692" s="35"/>
      <c r="VNI1692" s="34"/>
      <c r="VNP1692" s="35"/>
      <c r="VNQ1692" s="34"/>
      <c r="VNX1692" s="35"/>
      <c r="VNY1692" s="34"/>
      <c r="VOF1692" s="35"/>
      <c r="VOG1692" s="34"/>
      <c r="VON1692" s="35"/>
      <c r="VOO1692" s="34"/>
      <c r="VOV1692" s="35"/>
      <c r="VOW1692" s="34"/>
      <c r="VPD1692" s="35"/>
      <c r="VPE1692" s="34"/>
      <c r="VPL1692" s="35"/>
      <c r="VPM1692" s="34"/>
      <c r="VPT1692" s="35"/>
      <c r="VPU1692" s="34"/>
      <c r="VQB1692" s="35"/>
      <c r="VQC1692" s="34"/>
      <c r="VQJ1692" s="35"/>
      <c r="VQK1692" s="34"/>
      <c r="VQR1692" s="35"/>
      <c r="VQS1692" s="34"/>
      <c r="VQZ1692" s="35"/>
      <c r="VRA1692" s="34"/>
      <c r="VRH1692" s="35"/>
      <c r="VRI1692" s="34"/>
      <c r="VRP1692" s="35"/>
      <c r="VRQ1692" s="34"/>
      <c r="VRX1692" s="35"/>
      <c r="VRY1692" s="34"/>
      <c r="VSF1692" s="35"/>
      <c r="VSG1692" s="34"/>
      <c r="VSN1692" s="35"/>
      <c r="VSO1692" s="34"/>
      <c r="VSV1692" s="35"/>
      <c r="VSW1692" s="34"/>
      <c r="VTD1692" s="35"/>
      <c r="VTE1692" s="34"/>
      <c r="VTL1692" s="35"/>
      <c r="VTM1692" s="34"/>
      <c r="VTT1692" s="35"/>
      <c r="VTU1692" s="34"/>
      <c r="VUB1692" s="35"/>
      <c r="VUC1692" s="34"/>
      <c r="VUJ1692" s="35"/>
      <c r="VUK1692" s="34"/>
      <c r="VUR1692" s="35"/>
      <c r="VUS1692" s="34"/>
      <c r="VUZ1692" s="35"/>
      <c r="VVA1692" s="34"/>
      <c r="VVH1692" s="35"/>
      <c r="VVI1692" s="34"/>
      <c r="VVP1692" s="35"/>
      <c r="VVQ1692" s="34"/>
      <c r="VVX1692" s="35"/>
      <c r="VVY1692" s="34"/>
      <c r="VWF1692" s="35"/>
      <c r="VWG1692" s="34"/>
      <c r="VWN1692" s="35"/>
      <c r="VWO1692" s="34"/>
      <c r="VWV1692" s="35"/>
      <c r="VWW1692" s="34"/>
      <c r="VXD1692" s="35"/>
      <c r="VXE1692" s="34"/>
      <c r="VXL1692" s="35"/>
      <c r="VXM1692" s="34"/>
      <c r="VXT1692" s="35"/>
      <c r="VXU1692" s="34"/>
      <c r="VYB1692" s="35"/>
      <c r="VYC1692" s="34"/>
      <c r="VYJ1692" s="35"/>
      <c r="VYK1692" s="34"/>
      <c r="VYR1692" s="35"/>
      <c r="VYS1692" s="34"/>
      <c r="VYZ1692" s="35"/>
      <c r="VZA1692" s="34"/>
      <c r="VZH1692" s="35"/>
      <c r="VZI1692" s="34"/>
      <c r="VZP1692" s="35"/>
      <c r="VZQ1692" s="34"/>
      <c r="VZX1692" s="35"/>
      <c r="VZY1692" s="34"/>
      <c r="WAF1692" s="35"/>
      <c r="WAG1692" s="34"/>
      <c r="WAN1692" s="35"/>
      <c r="WAO1692" s="34"/>
      <c r="WAV1692" s="35"/>
      <c r="WAW1692" s="34"/>
      <c r="WBD1692" s="35"/>
      <c r="WBE1692" s="34"/>
      <c r="WBL1692" s="35"/>
      <c r="WBM1692" s="34"/>
      <c r="WBT1692" s="35"/>
      <c r="WBU1692" s="34"/>
      <c r="WCB1692" s="35"/>
      <c r="WCC1692" s="34"/>
      <c r="WCJ1692" s="35"/>
      <c r="WCK1692" s="34"/>
      <c r="WCR1692" s="35"/>
      <c r="WCS1692" s="34"/>
      <c r="WCZ1692" s="35"/>
      <c r="WDA1692" s="34"/>
      <c r="WDH1692" s="35"/>
      <c r="WDI1692" s="34"/>
      <c r="WDP1692" s="35"/>
      <c r="WDQ1692" s="34"/>
      <c r="WDX1692" s="35"/>
      <c r="WDY1692" s="34"/>
      <c r="WEF1692" s="35"/>
      <c r="WEG1692" s="34"/>
      <c r="WEN1692" s="35"/>
      <c r="WEO1692" s="34"/>
      <c r="WEV1692" s="35"/>
      <c r="WEW1692" s="34"/>
      <c r="WFD1692" s="35"/>
      <c r="WFE1692" s="34"/>
      <c r="WFL1692" s="35"/>
      <c r="WFM1692" s="34"/>
      <c r="WFT1692" s="35"/>
      <c r="WFU1692" s="34"/>
      <c r="WGB1692" s="35"/>
      <c r="WGC1692" s="34"/>
      <c r="WGJ1692" s="35"/>
      <c r="WGK1692" s="34"/>
      <c r="WGR1692" s="35"/>
      <c r="WGS1692" s="34"/>
      <c r="WGZ1692" s="35"/>
      <c r="WHA1692" s="34"/>
      <c r="WHH1692" s="35"/>
      <c r="WHI1692" s="34"/>
      <c r="WHP1692" s="35"/>
      <c r="WHQ1692" s="34"/>
      <c r="WHX1692" s="35"/>
      <c r="WHY1692" s="34"/>
      <c r="WIF1692" s="35"/>
      <c r="WIG1692" s="34"/>
      <c r="WIN1692" s="35"/>
      <c r="WIO1692" s="34"/>
      <c r="WIV1692" s="35"/>
      <c r="WIW1692" s="34"/>
      <c r="WJD1692" s="35"/>
      <c r="WJE1692" s="34"/>
      <c r="WJL1692" s="35"/>
      <c r="WJM1692" s="34"/>
      <c r="WJT1692" s="35"/>
      <c r="WJU1692" s="34"/>
      <c r="WKB1692" s="35"/>
      <c r="WKC1692" s="34"/>
      <c r="WKJ1692" s="35"/>
      <c r="WKK1692" s="34"/>
      <c r="WKR1692" s="35"/>
      <c r="WKS1692" s="34"/>
      <c r="WKZ1692" s="35"/>
      <c r="WLA1692" s="34"/>
      <c r="WLH1692" s="35"/>
      <c r="WLI1692" s="34"/>
      <c r="WLP1692" s="35"/>
      <c r="WLQ1692" s="34"/>
      <c r="WLX1692" s="35"/>
      <c r="WLY1692" s="34"/>
      <c r="WMF1692" s="35"/>
      <c r="WMG1692" s="34"/>
      <c r="WMN1692" s="35"/>
      <c r="WMO1692" s="34"/>
      <c r="WMV1692" s="35"/>
      <c r="WMW1692" s="34"/>
      <c r="WND1692" s="35"/>
      <c r="WNE1692" s="34"/>
      <c r="WNL1692" s="35"/>
      <c r="WNM1692" s="34"/>
      <c r="WNT1692" s="35"/>
      <c r="WNU1692" s="34"/>
      <c r="WOB1692" s="35"/>
      <c r="WOC1692" s="34"/>
      <c r="WOJ1692" s="35"/>
      <c r="WOK1692" s="34"/>
      <c r="WOR1692" s="35"/>
      <c r="WOS1692" s="34"/>
      <c r="WOZ1692" s="35"/>
      <c r="WPA1692" s="34"/>
      <c r="WPH1692" s="35"/>
      <c r="WPI1692" s="34"/>
      <c r="WPP1692" s="35"/>
      <c r="WPQ1692" s="34"/>
      <c r="WPX1692" s="35"/>
      <c r="WPY1692" s="34"/>
      <c r="WQF1692" s="35"/>
      <c r="WQG1692" s="34"/>
      <c r="WQN1692" s="35"/>
      <c r="WQO1692" s="34"/>
      <c r="WQV1692" s="35"/>
      <c r="WQW1692" s="34"/>
      <c r="WRD1692" s="35"/>
      <c r="WRE1692" s="34"/>
      <c r="WRL1692" s="35"/>
      <c r="WRM1692" s="34"/>
      <c r="WRT1692" s="35"/>
      <c r="WRU1692" s="34"/>
      <c r="WSB1692" s="35"/>
      <c r="WSC1692" s="34"/>
      <c r="WSJ1692" s="35"/>
      <c r="WSK1692" s="34"/>
      <c r="WSR1692" s="35"/>
      <c r="WSS1692" s="34"/>
      <c r="WSZ1692" s="35"/>
      <c r="WTA1692" s="34"/>
      <c r="WTH1692" s="35"/>
      <c r="WTI1692" s="34"/>
      <c r="WTP1692" s="35"/>
      <c r="WTQ1692" s="34"/>
      <c r="WTX1692" s="35"/>
      <c r="WTY1692" s="34"/>
      <c r="WUF1692" s="35"/>
      <c r="WUG1692" s="34"/>
      <c r="WUN1692" s="35"/>
      <c r="WUO1692" s="34"/>
      <c r="WUV1692" s="35"/>
      <c r="WUW1692" s="34"/>
      <c r="WVD1692" s="35"/>
      <c r="WVE1692" s="34"/>
      <c r="WVL1692" s="35"/>
      <c r="WVM1692" s="34"/>
      <c r="WVT1692" s="35"/>
      <c r="WVU1692" s="34"/>
      <c r="WWB1692" s="35"/>
      <c r="WWC1692" s="34"/>
      <c r="WWJ1692" s="35"/>
      <c r="WWK1692" s="34"/>
      <c r="WWR1692" s="35"/>
      <c r="WWS1692" s="34"/>
      <c r="WWZ1692" s="35"/>
      <c r="WXA1692" s="34"/>
      <c r="WXH1692" s="35"/>
      <c r="WXI1692" s="34"/>
      <c r="WXP1692" s="35"/>
      <c r="WXQ1692" s="34"/>
      <c r="WXX1692" s="35"/>
      <c r="WXY1692" s="34"/>
      <c r="WYF1692" s="35"/>
      <c r="WYG1692" s="34"/>
      <c r="WYN1692" s="35"/>
      <c r="WYO1692" s="34"/>
      <c r="WYV1692" s="35"/>
      <c r="WYW1692" s="34"/>
      <c r="WZD1692" s="35"/>
      <c r="WZE1692" s="34"/>
      <c r="WZL1692" s="35"/>
      <c r="WZM1692" s="34"/>
      <c r="WZT1692" s="35"/>
      <c r="WZU1692" s="34"/>
      <c r="XAB1692" s="35"/>
      <c r="XAC1692" s="34"/>
      <c r="XAJ1692" s="35"/>
      <c r="XAK1692" s="34"/>
      <c r="XAR1692" s="35"/>
      <c r="XAS1692" s="34"/>
      <c r="XAZ1692" s="35"/>
      <c r="XBA1692" s="34"/>
      <c r="XBH1692" s="35"/>
      <c r="XBI1692" s="34"/>
      <c r="XBP1692" s="35"/>
      <c r="XBQ1692" s="34"/>
      <c r="XBX1692" s="35"/>
      <c r="XBY1692" s="34"/>
      <c r="XCF1692" s="35"/>
      <c r="XCG1692" s="34"/>
      <c r="XCN1692" s="35"/>
      <c r="XCO1692" s="34"/>
      <c r="XCV1692" s="35"/>
      <c r="XCW1692" s="34"/>
      <c r="XDD1692" s="35"/>
      <c r="XDE1692" s="34"/>
      <c r="XDL1692" s="35"/>
      <c r="XDM1692" s="34"/>
      <c r="XDT1692" s="35"/>
      <c r="XDU1692" s="34"/>
      <c r="XEB1692" s="35"/>
      <c r="XEC1692" s="34"/>
      <c r="XEJ1692" s="35"/>
      <c r="XEK1692" s="34"/>
      <c r="XER1692" s="35"/>
      <c r="XES1692" s="34"/>
      <c r="XEZ1692" s="35"/>
      <c r="XFA1692" s="34"/>
    </row>
    <row r="1693" spans="1:1021 1028:2045 2052:3069 3076:4093 4100:5117 5124:6141 6148:7165 7172:8189 8196:9213 9220:10237 10244:11261 11268:12285 12292:13309 13316:14333 14340:15357 15364:16381" x14ac:dyDescent="0.25">
      <c r="A1693" t="s">
        <v>484</v>
      </c>
      <c r="B1693" t="s">
        <v>482</v>
      </c>
      <c r="C1693">
        <v>339</v>
      </c>
      <c r="D1693">
        <v>339</v>
      </c>
      <c r="E1693" s="35">
        <v>1</v>
      </c>
      <c r="F1693" s="34">
        <v>1.9999999999999999E-88</v>
      </c>
      <c r="G1693">
        <v>85.76</v>
      </c>
      <c r="H1693">
        <v>384</v>
      </c>
      <c r="I1693" t="str">
        <f>HYPERLINK("https://www.ncbi.nlm.nih.gov/nucleotide/MZ687506.1?report=genbank&amp;log$=nucltop&amp;blast_rank=91&amp;RID=XE6RV0D8013","MZ687506.1")</f>
        <v>MZ687506.1</v>
      </c>
      <c r="L1693" s="35"/>
      <c r="M1693" s="34"/>
      <c r="T1693" s="35"/>
      <c r="U1693" s="34"/>
      <c r="AB1693" s="35"/>
      <c r="AC1693" s="34"/>
      <c r="AJ1693" s="35"/>
      <c r="AK1693" s="34"/>
      <c r="AR1693" s="35"/>
      <c r="AS1693" s="34"/>
      <c r="AZ1693" s="35"/>
      <c r="BA1693" s="34"/>
      <c r="BH1693" s="35"/>
      <c r="BI1693" s="34"/>
      <c r="BP1693" s="35"/>
      <c r="BQ1693" s="34"/>
      <c r="BX1693" s="35"/>
      <c r="BY1693" s="34"/>
      <c r="CF1693" s="35"/>
      <c r="CG1693" s="34"/>
      <c r="CN1693" s="35"/>
      <c r="CO1693" s="34"/>
      <c r="CV1693" s="35"/>
      <c r="CW1693" s="34"/>
      <c r="DD1693" s="35"/>
      <c r="DE1693" s="34"/>
      <c r="DL1693" s="35"/>
      <c r="DM1693" s="34"/>
      <c r="DT1693" s="35"/>
      <c r="DU1693" s="34"/>
      <c r="EB1693" s="35"/>
      <c r="EC1693" s="34"/>
      <c r="EJ1693" s="35"/>
      <c r="EK1693" s="34"/>
      <c r="ER1693" s="35"/>
      <c r="ES1693" s="34"/>
      <c r="EZ1693" s="35"/>
      <c r="FA1693" s="34"/>
      <c r="FH1693" s="35"/>
      <c r="FI1693" s="34"/>
      <c r="FP1693" s="35"/>
      <c r="FQ1693" s="34"/>
      <c r="FX1693" s="35"/>
      <c r="FY1693" s="34"/>
      <c r="GF1693" s="35"/>
      <c r="GG1693" s="34"/>
      <c r="GN1693" s="35"/>
      <c r="GO1693" s="34"/>
      <c r="GV1693" s="35"/>
      <c r="GW1693" s="34"/>
      <c r="HD1693" s="35"/>
      <c r="HE1693" s="34"/>
      <c r="HL1693" s="35"/>
      <c r="HM1693" s="34"/>
      <c r="HT1693" s="35"/>
      <c r="HU1693" s="34"/>
      <c r="IB1693" s="35"/>
      <c r="IC1693" s="34"/>
      <c r="IJ1693" s="35"/>
      <c r="IK1693" s="34"/>
      <c r="IR1693" s="35"/>
      <c r="IS1693" s="34"/>
      <c r="IZ1693" s="35"/>
      <c r="JA1693" s="34"/>
      <c r="JH1693" s="35"/>
      <c r="JI1693" s="34"/>
      <c r="JP1693" s="35"/>
      <c r="JQ1693" s="34"/>
      <c r="JX1693" s="35"/>
      <c r="JY1693" s="34"/>
      <c r="KF1693" s="35"/>
      <c r="KG1693" s="34"/>
      <c r="KN1693" s="35"/>
      <c r="KO1693" s="34"/>
      <c r="KV1693" s="35"/>
      <c r="KW1693" s="34"/>
      <c r="LD1693" s="35"/>
      <c r="LE1693" s="34"/>
      <c r="LL1693" s="35"/>
      <c r="LM1693" s="34"/>
      <c r="LT1693" s="35"/>
      <c r="LU1693" s="34"/>
      <c r="MB1693" s="35"/>
      <c r="MC1693" s="34"/>
      <c r="MJ1693" s="35"/>
      <c r="MK1693" s="34"/>
      <c r="MR1693" s="35"/>
      <c r="MS1693" s="34"/>
      <c r="MZ1693" s="35"/>
      <c r="NA1693" s="34"/>
      <c r="NH1693" s="35"/>
      <c r="NI1693" s="34"/>
      <c r="NP1693" s="35"/>
      <c r="NQ1693" s="34"/>
      <c r="NX1693" s="35"/>
      <c r="NY1693" s="34"/>
      <c r="OF1693" s="35"/>
      <c r="OG1693" s="34"/>
      <c r="ON1693" s="35"/>
      <c r="OO1693" s="34"/>
      <c r="OV1693" s="35"/>
      <c r="OW1693" s="34"/>
      <c r="PD1693" s="35"/>
      <c r="PE1693" s="34"/>
      <c r="PL1693" s="35"/>
      <c r="PM1693" s="34"/>
      <c r="PT1693" s="35"/>
      <c r="PU1693" s="34"/>
      <c r="QB1693" s="35"/>
      <c r="QC1693" s="34"/>
      <c r="QJ1693" s="35"/>
      <c r="QK1693" s="34"/>
      <c r="QR1693" s="35"/>
      <c r="QS1693" s="34"/>
      <c r="QZ1693" s="35"/>
      <c r="RA1693" s="34"/>
      <c r="RH1693" s="35"/>
      <c r="RI1693" s="34"/>
      <c r="RP1693" s="35"/>
      <c r="RQ1693" s="34"/>
      <c r="RX1693" s="35"/>
      <c r="RY1693" s="34"/>
      <c r="SF1693" s="35"/>
      <c r="SG1693" s="34"/>
      <c r="SN1693" s="35"/>
      <c r="SO1693" s="34"/>
      <c r="SV1693" s="35"/>
      <c r="SW1693" s="34"/>
      <c r="TD1693" s="35"/>
      <c r="TE1693" s="34"/>
      <c r="TL1693" s="35"/>
      <c r="TM1693" s="34"/>
      <c r="TT1693" s="35"/>
      <c r="TU1693" s="34"/>
      <c r="UB1693" s="35"/>
      <c r="UC1693" s="34"/>
      <c r="UJ1693" s="35"/>
      <c r="UK1693" s="34"/>
      <c r="UR1693" s="35"/>
      <c r="US1693" s="34"/>
      <c r="UZ1693" s="35"/>
      <c r="VA1693" s="34"/>
      <c r="VH1693" s="35"/>
      <c r="VI1693" s="34"/>
      <c r="VP1693" s="35"/>
      <c r="VQ1693" s="34"/>
      <c r="VX1693" s="35"/>
      <c r="VY1693" s="34"/>
      <c r="WF1693" s="35"/>
      <c r="WG1693" s="34"/>
      <c r="WN1693" s="35"/>
      <c r="WO1693" s="34"/>
      <c r="WV1693" s="35"/>
      <c r="WW1693" s="34"/>
      <c r="XD1693" s="35"/>
      <c r="XE1693" s="34"/>
      <c r="XL1693" s="35"/>
      <c r="XM1693" s="34"/>
      <c r="XT1693" s="35"/>
      <c r="XU1693" s="34"/>
      <c r="YB1693" s="35"/>
      <c r="YC1693" s="34"/>
      <c r="YJ1693" s="35"/>
      <c r="YK1693" s="34"/>
      <c r="YR1693" s="35"/>
      <c r="YS1693" s="34"/>
      <c r="YZ1693" s="35"/>
      <c r="ZA1693" s="34"/>
      <c r="ZH1693" s="35"/>
      <c r="ZI1693" s="34"/>
      <c r="ZP1693" s="35"/>
      <c r="ZQ1693" s="34"/>
      <c r="ZX1693" s="35"/>
      <c r="ZY1693" s="34"/>
      <c r="AAF1693" s="35"/>
      <c r="AAG1693" s="34"/>
      <c r="AAN1693" s="35"/>
      <c r="AAO1693" s="34"/>
      <c r="AAV1693" s="35"/>
      <c r="AAW1693" s="34"/>
      <c r="ABD1693" s="35"/>
      <c r="ABE1693" s="34"/>
      <c r="ABL1693" s="35"/>
      <c r="ABM1693" s="34"/>
      <c r="ABT1693" s="35"/>
      <c r="ABU1693" s="34"/>
      <c r="ACB1693" s="35"/>
      <c r="ACC1693" s="34"/>
      <c r="ACJ1693" s="35"/>
      <c r="ACK1693" s="34"/>
      <c r="ACR1693" s="35"/>
      <c r="ACS1693" s="34"/>
      <c r="ACZ1693" s="35"/>
      <c r="ADA1693" s="34"/>
      <c r="ADH1693" s="35"/>
      <c r="ADI1693" s="34"/>
      <c r="ADP1693" s="35"/>
      <c r="ADQ1693" s="34"/>
      <c r="ADX1693" s="35"/>
      <c r="ADY1693" s="34"/>
      <c r="AEF1693" s="35"/>
      <c r="AEG1693" s="34"/>
      <c r="AEN1693" s="35"/>
      <c r="AEO1693" s="34"/>
      <c r="AEV1693" s="35"/>
      <c r="AEW1693" s="34"/>
      <c r="AFD1693" s="35"/>
      <c r="AFE1693" s="34"/>
      <c r="AFL1693" s="35"/>
      <c r="AFM1693" s="34"/>
      <c r="AFT1693" s="35"/>
      <c r="AFU1693" s="34"/>
      <c r="AGB1693" s="35"/>
      <c r="AGC1693" s="34"/>
      <c r="AGJ1693" s="35"/>
      <c r="AGK1693" s="34"/>
      <c r="AGR1693" s="35"/>
      <c r="AGS1693" s="34"/>
      <c r="AGZ1693" s="35"/>
      <c r="AHA1693" s="34"/>
      <c r="AHH1693" s="35"/>
      <c r="AHI1693" s="34"/>
      <c r="AHP1693" s="35"/>
      <c r="AHQ1693" s="34"/>
      <c r="AHX1693" s="35"/>
      <c r="AHY1693" s="34"/>
      <c r="AIF1693" s="35"/>
      <c r="AIG1693" s="34"/>
      <c r="AIN1693" s="35"/>
      <c r="AIO1693" s="34"/>
      <c r="AIV1693" s="35"/>
      <c r="AIW1693" s="34"/>
      <c r="AJD1693" s="35"/>
      <c r="AJE1693" s="34"/>
      <c r="AJL1693" s="35"/>
      <c r="AJM1693" s="34"/>
      <c r="AJT1693" s="35"/>
      <c r="AJU1693" s="34"/>
      <c r="AKB1693" s="35"/>
      <c r="AKC1693" s="34"/>
      <c r="AKJ1693" s="35"/>
      <c r="AKK1693" s="34"/>
      <c r="AKR1693" s="35"/>
      <c r="AKS1693" s="34"/>
      <c r="AKZ1693" s="35"/>
      <c r="ALA1693" s="34"/>
      <c r="ALH1693" s="35"/>
      <c r="ALI1693" s="34"/>
      <c r="ALP1693" s="35"/>
      <c r="ALQ1693" s="34"/>
      <c r="ALX1693" s="35"/>
      <c r="ALY1693" s="34"/>
      <c r="AMF1693" s="35"/>
      <c r="AMG1693" s="34"/>
      <c r="AMN1693" s="35"/>
      <c r="AMO1693" s="34"/>
      <c r="AMV1693" s="35"/>
      <c r="AMW1693" s="34"/>
      <c r="AND1693" s="35"/>
      <c r="ANE1693" s="34"/>
      <c r="ANL1693" s="35"/>
      <c r="ANM1693" s="34"/>
      <c r="ANT1693" s="35"/>
      <c r="ANU1693" s="34"/>
      <c r="AOB1693" s="35"/>
      <c r="AOC1693" s="34"/>
      <c r="AOJ1693" s="35"/>
      <c r="AOK1693" s="34"/>
      <c r="AOR1693" s="35"/>
      <c r="AOS1693" s="34"/>
      <c r="AOZ1693" s="35"/>
      <c r="APA1693" s="34"/>
      <c r="APH1693" s="35"/>
      <c r="API1693" s="34"/>
      <c r="APP1693" s="35"/>
      <c r="APQ1693" s="34"/>
      <c r="APX1693" s="35"/>
      <c r="APY1693" s="34"/>
      <c r="AQF1693" s="35"/>
      <c r="AQG1693" s="34"/>
      <c r="AQN1693" s="35"/>
      <c r="AQO1693" s="34"/>
      <c r="AQV1693" s="35"/>
      <c r="AQW1693" s="34"/>
      <c r="ARD1693" s="35"/>
      <c r="ARE1693" s="34"/>
      <c r="ARL1693" s="35"/>
      <c r="ARM1693" s="34"/>
      <c r="ART1693" s="35"/>
      <c r="ARU1693" s="34"/>
      <c r="ASB1693" s="35"/>
      <c r="ASC1693" s="34"/>
      <c r="ASJ1693" s="35"/>
      <c r="ASK1693" s="34"/>
      <c r="ASR1693" s="35"/>
      <c r="ASS1693" s="34"/>
      <c r="ASZ1693" s="35"/>
      <c r="ATA1693" s="34"/>
      <c r="ATH1693" s="35"/>
      <c r="ATI1693" s="34"/>
      <c r="ATP1693" s="35"/>
      <c r="ATQ1693" s="34"/>
      <c r="ATX1693" s="35"/>
      <c r="ATY1693" s="34"/>
      <c r="AUF1693" s="35"/>
      <c r="AUG1693" s="34"/>
      <c r="AUN1693" s="35"/>
      <c r="AUO1693" s="34"/>
      <c r="AUV1693" s="35"/>
      <c r="AUW1693" s="34"/>
      <c r="AVD1693" s="35"/>
      <c r="AVE1693" s="34"/>
      <c r="AVL1693" s="35"/>
      <c r="AVM1693" s="34"/>
      <c r="AVT1693" s="35"/>
      <c r="AVU1693" s="34"/>
      <c r="AWB1693" s="35"/>
      <c r="AWC1693" s="34"/>
      <c r="AWJ1693" s="35"/>
      <c r="AWK1693" s="34"/>
      <c r="AWR1693" s="35"/>
      <c r="AWS1693" s="34"/>
      <c r="AWZ1693" s="35"/>
      <c r="AXA1693" s="34"/>
      <c r="AXH1693" s="35"/>
      <c r="AXI1693" s="34"/>
      <c r="AXP1693" s="35"/>
      <c r="AXQ1693" s="34"/>
      <c r="AXX1693" s="35"/>
      <c r="AXY1693" s="34"/>
      <c r="AYF1693" s="35"/>
      <c r="AYG1693" s="34"/>
      <c r="AYN1693" s="35"/>
      <c r="AYO1693" s="34"/>
      <c r="AYV1693" s="35"/>
      <c r="AYW1693" s="34"/>
      <c r="AZD1693" s="35"/>
      <c r="AZE1693" s="34"/>
      <c r="AZL1693" s="35"/>
      <c r="AZM1693" s="34"/>
      <c r="AZT1693" s="35"/>
      <c r="AZU1693" s="34"/>
      <c r="BAB1693" s="35"/>
      <c r="BAC1693" s="34"/>
      <c r="BAJ1693" s="35"/>
      <c r="BAK1693" s="34"/>
      <c r="BAR1693" s="35"/>
      <c r="BAS1693" s="34"/>
      <c r="BAZ1693" s="35"/>
      <c r="BBA1693" s="34"/>
      <c r="BBH1693" s="35"/>
      <c r="BBI1693" s="34"/>
      <c r="BBP1693" s="35"/>
      <c r="BBQ1693" s="34"/>
      <c r="BBX1693" s="35"/>
      <c r="BBY1693" s="34"/>
      <c r="BCF1693" s="35"/>
      <c r="BCG1693" s="34"/>
      <c r="BCN1693" s="35"/>
      <c r="BCO1693" s="34"/>
      <c r="BCV1693" s="35"/>
      <c r="BCW1693" s="34"/>
      <c r="BDD1693" s="35"/>
      <c r="BDE1693" s="34"/>
      <c r="BDL1693" s="35"/>
      <c r="BDM1693" s="34"/>
      <c r="BDT1693" s="35"/>
      <c r="BDU1693" s="34"/>
      <c r="BEB1693" s="35"/>
      <c r="BEC1693" s="34"/>
      <c r="BEJ1693" s="35"/>
      <c r="BEK1693" s="34"/>
      <c r="BER1693" s="35"/>
      <c r="BES1693" s="34"/>
      <c r="BEZ1693" s="35"/>
      <c r="BFA1693" s="34"/>
      <c r="BFH1693" s="35"/>
      <c r="BFI1693" s="34"/>
      <c r="BFP1693" s="35"/>
      <c r="BFQ1693" s="34"/>
      <c r="BFX1693" s="35"/>
      <c r="BFY1693" s="34"/>
      <c r="BGF1693" s="35"/>
      <c r="BGG1693" s="34"/>
      <c r="BGN1693" s="35"/>
      <c r="BGO1693" s="34"/>
      <c r="BGV1693" s="35"/>
      <c r="BGW1693" s="34"/>
      <c r="BHD1693" s="35"/>
      <c r="BHE1693" s="34"/>
      <c r="BHL1693" s="35"/>
      <c r="BHM1693" s="34"/>
      <c r="BHT1693" s="35"/>
      <c r="BHU1693" s="34"/>
      <c r="BIB1693" s="35"/>
      <c r="BIC1693" s="34"/>
      <c r="BIJ1693" s="35"/>
      <c r="BIK1693" s="34"/>
      <c r="BIR1693" s="35"/>
      <c r="BIS1693" s="34"/>
      <c r="BIZ1693" s="35"/>
      <c r="BJA1693" s="34"/>
      <c r="BJH1693" s="35"/>
      <c r="BJI1693" s="34"/>
      <c r="BJP1693" s="35"/>
      <c r="BJQ1693" s="34"/>
      <c r="BJX1693" s="35"/>
      <c r="BJY1693" s="34"/>
      <c r="BKF1693" s="35"/>
      <c r="BKG1693" s="34"/>
      <c r="BKN1693" s="35"/>
      <c r="BKO1693" s="34"/>
      <c r="BKV1693" s="35"/>
      <c r="BKW1693" s="34"/>
      <c r="BLD1693" s="35"/>
      <c r="BLE1693" s="34"/>
      <c r="BLL1693" s="35"/>
      <c r="BLM1693" s="34"/>
      <c r="BLT1693" s="35"/>
      <c r="BLU1693" s="34"/>
      <c r="BMB1693" s="35"/>
      <c r="BMC1693" s="34"/>
      <c r="BMJ1693" s="35"/>
      <c r="BMK1693" s="34"/>
      <c r="BMR1693" s="35"/>
      <c r="BMS1693" s="34"/>
      <c r="BMZ1693" s="35"/>
      <c r="BNA1693" s="34"/>
      <c r="BNH1693" s="35"/>
      <c r="BNI1693" s="34"/>
      <c r="BNP1693" s="35"/>
      <c r="BNQ1693" s="34"/>
      <c r="BNX1693" s="35"/>
      <c r="BNY1693" s="34"/>
      <c r="BOF1693" s="35"/>
      <c r="BOG1693" s="34"/>
      <c r="BON1693" s="35"/>
      <c r="BOO1693" s="34"/>
      <c r="BOV1693" s="35"/>
      <c r="BOW1693" s="34"/>
      <c r="BPD1693" s="35"/>
      <c r="BPE1693" s="34"/>
      <c r="BPL1693" s="35"/>
      <c r="BPM1693" s="34"/>
      <c r="BPT1693" s="35"/>
      <c r="BPU1693" s="34"/>
      <c r="BQB1693" s="35"/>
      <c r="BQC1693" s="34"/>
      <c r="BQJ1693" s="35"/>
      <c r="BQK1693" s="34"/>
      <c r="BQR1693" s="35"/>
      <c r="BQS1693" s="34"/>
      <c r="BQZ1693" s="35"/>
      <c r="BRA1693" s="34"/>
      <c r="BRH1693" s="35"/>
      <c r="BRI1693" s="34"/>
      <c r="BRP1693" s="35"/>
      <c r="BRQ1693" s="34"/>
      <c r="BRX1693" s="35"/>
      <c r="BRY1693" s="34"/>
      <c r="BSF1693" s="35"/>
      <c r="BSG1693" s="34"/>
      <c r="BSN1693" s="35"/>
      <c r="BSO1693" s="34"/>
      <c r="BSV1693" s="35"/>
      <c r="BSW1693" s="34"/>
      <c r="BTD1693" s="35"/>
      <c r="BTE1693" s="34"/>
      <c r="BTL1693" s="35"/>
      <c r="BTM1693" s="34"/>
      <c r="BTT1693" s="35"/>
      <c r="BTU1693" s="34"/>
      <c r="BUB1693" s="35"/>
      <c r="BUC1693" s="34"/>
      <c r="BUJ1693" s="35"/>
      <c r="BUK1693" s="34"/>
      <c r="BUR1693" s="35"/>
      <c r="BUS1693" s="34"/>
      <c r="BUZ1693" s="35"/>
      <c r="BVA1693" s="34"/>
      <c r="BVH1693" s="35"/>
      <c r="BVI1693" s="34"/>
      <c r="BVP1693" s="35"/>
      <c r="BVQ1693" s="34"/>
      <c r="BVX1693" s="35"/>
      <c r="BVY1693" s="34"/>
      <c r="BWF1693" s="35"/>
      <c r="BWG1693" s="34"/>
      <c r="BWN1693" s="35"/>
      <c r="BWO1693" s="34"/>
      <c r="BWV1693" s="35"/>
      <c r="BWW1693" s="34"/>
      <c r="BXD1693" s="35"/>
      <c r="BXE1693" s="34"/>
      <c r="BXL1693" s="35"/>
      <c r="BXM1693" s="34"/>
      <c r="BXT1693" s="35"/>
      <c r="BXU1693" s="34"/>
      <c r="BYB1693" s="35"/>
      <c r="BYC1693" s="34"/>
      <c r="BYJ1693" s="35"/>
      <c r="BYK1693" s="34"/>
      <c r="BYR1693" s="35"/>
      <c r="BYS1693" s="34"/>
      <c r="BYZ1693" s="35"/>
      <c r="BZA1693" s="34"/>
      <c r="BZH1693" s="35"/>
      <c r="BZI1693" s="34"/>
      <c r="BZP1693" s="35"/>
      <c r="BZQ1693" s="34"/>
      <c r="BZX1693" s="35"/>
      <c r="BZY1693" s="34"/>
      <c r="CAF1693" s="35"/>
      <c r="CAG1693" s="34"/>
      <c r="CAN1693" s="35"/>
      <c r="CAO1693" s="34"/>
      <c r="CAV1693" s="35"/>
      <c r="CAW1693" s="34"/>
      <c r="CBD1693" s="35"/>
      <c r="CBE1693" s="34"/>
      <c r="CBL1693" s="35"/>
      <c r="CBM1693" s="34"/>
      <c r="CBT1693" s="35"/>
      <c r="CBU1693" s="34"/>
      <c r="CCB1693" s="35"/>
      <c r="CCC1693" s="34"/>
      <c r="CCJ1693" s="35"/>
      <c r="CCK1693" s="34"/>
      <c r="CCR1693" s="35"/>
      <c r="CCS1693" s="34"/>
      <c r="CCZ1693" s="35"/>
      <c r="CDA1693" s="34"/>
      <c r="CDH1693" s="35"/>
      <c r="CDI1693" s="34"/>
      <c r="CDP1693" s="35"/>
      <c r="CDQ1693" s="34"/>
      <c r="CDX1693" s="35"/>
      <c r="CDY1693" s="34"/>
      <c r="CEF1693" s="35"/>
      <c r="CEG1693" s="34"/>
      <c r="CEN1693" s="35"/>
      <c r="CEO1693" s="34"/>
      <c r="CEV1693" s="35"/>
      <c r="CEW1693" s="34"/>
      <c r="CFD1693" s="35"/>
      <c r="CFE1693" s="34"/>
      <c r="CFL1693" s="35"/>
      <c r="CFM1693" s="34"/>
      <c r="CFT1693" s="35"/>
      <c r="CFU1693" s="34"/>
      <c r="CGB1693" s="35"/>
      <c r="CGC1693" s="34"/>
      <c r="CGJ1693" s="35"/>
      <c r="CGK1693" s="34"/>
      <c r="CGR1693" s="35"/>
      <c r="CGS1693" s="34"/>
      <c r="CGZ1693" s="35"/>
      <c r="CHA1693" s="34"/>
      <c r="CHH1693" s="35"/>
      <c r="CHI1693" s="34"/>
      <c r="CHP1693" s="35"/>
      <c r="CHQ1693" s="34"/>
      <c r="CHX1693" s="35"/>
      <c r="CHY1693" s="34"/>
      <c r="CIF1693" s="35"/>
      <c r="CIG1693" s="34"/>
      <c r="CIN1693" s="35"/>
      <c r="CIO1693" s="34"/>
      <c r="CIV1693" s="35"/>
      <c r="CIW1693" s="34"/>
      <c r="CJD1693" s="35"/>
      <c r="CJE1693" s="34"/>
      <c r="CJL1693" s="35"/>
      <c r="CJM1693" s="34"/>
      <c r="CJT1693" s="35"/>
      <c r="CJU1693" s="34"/>
      <c r="CKB1693" s="35"/>
      <c r="CKC1693" s="34"/>
      <c r="CKJ1693" s="35"/>
      <c r="CKK1693" s="34"/>
      <c r="CKR1693" s="35"/>
      <c r="CKS1693" s="34"/>
      <c r="CKZ1693" s="35"/>
      <c r="CLA1693" s="34"/>
      <c r="CLH1693" s="35"/>
      <c r="CLI1693" s="34"/>
      <c r="CLP1693" s="35"/>
      <c r="CLQ1693" s="34"/>
      <c r="CLX1693" s="35"/>
      <c r="CLY1693" s="34"/>
      <c r="CMF1693" s="35"/>
      <c r="CMG1693" s="34"/>
      <c r="CMN1693" s="35"/>
      <c r="CMO1693" s="34"/>
      <c r="CMV1693" s="35"/>
      <c r="CMW1693" s="34"/>
      <c r="CND1693" s="35"/>
      <c r="CNE1693" s="34"/>
      <c r="CNL1693" s="35"/>
      <c r="CNM1693" s="34"/>
      <c r="CNT1693" s="35"/>
      <c r="CNU1693" s="34"/>
      <c r="COB1693" s="35"/>
      <c r="COC1693" s="34"/>
      <c r="COJ1693" s="35"/>
      <c r="COK1693" s="34"/>
      <c r="COR1693" s="35"/>
      <c r="COS1693" s="34"/>
      <c r="COZ1693" s="35"/>
      <c r="CPA1693" s="34"/>
      <c r="CPH1693" s="35"/>
      <c r="CPI1693" s="34"/>
      <c r="CPP1693" s="35"/>
      <c r="CPQ1693" s="34"/>
      <c r="CPX1693" s="35"/>
      <c r="CPY1693" s="34"/>
      <c r="CQF1693" s="35"/>
      <c r="CQG1693" s="34"/>
      <c r="CQN1693" s="35"/>
      <c r="CQO1693" s="34"/>
      <c r="CQV1693" s="35"/>
      <c r="CQW1693" s="34"/>
      <c r="CRD1693" s="35"/>
      <c r="CRE1693" s="34"/>
      <c r="CRL1693" s="35"/>
      <c r="CRM1693" s="34"/>
      <c r="CRT1693" s="35"/>
      <c r="CRU1693" s="34"/>
      <c r="CSB1693" s="35"/>
      <c r="CSC1693" s="34"/>
      <c r="CSJ1693" s="35"/>
      <c r="CSK1693" s="34"/>
      <c r="CSR1693" s="35"/>
      <c r="CSS1693" s="34"/>
      <c r="CSZ1693" s="35"/>
      <c r="CTA1693" s="34"/>
      <c r="CTH1693" s="35"/>
      <c r="CTI1693" s="34"/>
      <c r="CTP1693" s="35"/>
      <c r="CTQ1693" s="34"/>
      <c r="CTX1693" s="35"/>
      <c r="CTY1693" s="34"/>
      <c r="CUF1693" s="35"/>
      <c r="CUG1693" s="34"/>
      <c r="CUN1693" s="35"/>
      <c r="CUO1693" s="34"/>
      <c r="CUV1693" s="35"/>
      <c r="CUW1693" s="34"/>
      <c r="CVD1693" s="35"/>
      <c r="CVE1693" s="34"/>
      <c r="CVL1693" s="35"/>
      <c r="CVM1693" s="34"/>
      <c r="CVT1693" s="35"/>
      <c r="CVU1693" s="34"/>
      <c r="CWB1693" s="35"/>
      <c r="CWC1693" s="34"/>
      <c r="CWJ1693" s="35"/>
      <c r="CWK1693" s="34"/>
      <c r="CWR1693" s="35"/>
      <c r="CWS1693" s="34"/>
      <c r="CWZ1693" s="35"/>
      <c r="CXA1693" s="34"/>
      <c r="CXH1693" s="35"/>
      <c r="CXI1693" s="34"/>
      <c r="CXP1693" s="35"/>
      <c r="CXQ1693" s="34"/>
      <c r="CXX1693" s="35"/>
      <c r="CXY1693" s="34"/>
      <c r="CYF1693" s="35"/>
      <c r="CYG1693" s="34"/>
      <c r="CYN1693" s="35"/>
      <c r="CYO1693" s="34"/>
      <c r="CYV1693" s="35"/>
      <c r="CYW1693" s="34"/>
      <c r="CZD1693" s="35"/>
      <c r="CZE1693" s="34"/>
      <c r="CZL1693" s="35"/>
      <c r="CZM1693" s="34"/>
      <c r="CZT1693" s="35"/>
      <c r="CZU1693" s="34"/>
      <c r="DAB1693" s="35"/>
      <c r="DAC1693" s="34"/>
      <c r="DAJ1693" s="35"/>
      <c r="DAK1693" s="34"/>
      <c r="DAR1693" s="35"/>
      <c r="DAS1693" s="34"/>
      <c r="DAZ1693" s="35"/>
      <c r="DBA1693" s="34"/>
      <c r="DBH1693" s="35"/>
      <c r="DBI1693" s="34"/>
      <c r="DBP1693" s="35"/>
      <c r="DBQ1693" s="34"/>
      <c r="DBX1693" s="35"/>
      <c r="DBY1693" s="34"/>
      <c r="DCF1693" s="35"/>
      <c r="DCG1693" s="34"/>
      <c r="DCN1693" s="35"/>
      <c r="DCO1693" s="34"/>
      <c r="DCV1693" s="35"/>
      <c r="DCW1693" s="34"/>
      <c r="DDD1693" s="35"/>
      <c r="DDE1693" s="34"/>
      <c r="DDL1693" s="35"/>
      <c r="DDM1693" s="34"/>
      <c r="DDT1693" s="35"/>
      <c r="DDU1693" s="34"/>
      <c r="DEB1693" s="35"/>
      <c r="DEC1693" s="34"/>
      <c r="DEJ1693" s="35"/>
      <c r="DEK1693" s="34"/>
      <c r="DER1693" s="35"/>
      <c r="DES1693" s="34"/>
      <c r="DEZ1693" s="35"/>
      <c r="DFA1693" s="34"/>
      <c r="DFH1693" s="35"/>
      <c r="DFI1693" s="34"/>
      <c r="DFP1693" s="35"/>
      <c r="DFQ1693" s="34"/>
      <c r="DFX1693" s="35"/>
      <c r="DFY1693" s="34"/>
      <c r="DGF1693" s="35"/>
      <c r="DGG1693" s="34"/>
      <c r="DGN1693" s="35"/>
      <c r="DGO1693" s="34"/>
      <c r="DGV1693" s="35"/>
      <c r="DGW1693" s="34"/>
      <c r="DHD1693" s="35"/>
      <c r="DHE1693" s="34"/>
      <c r="DHL1693" s="35"/>
      <c r="DHM1693" s="34"/>
      <c r="DHT1693" s="35"/>
      <c r="DHU1693" s="34"/>
      <c r="DIB1693" s="35"/>
      <c r="DIC1693" s="34"/>
      <c r="DIJ1693" s="35"/>
      <c r="DIK1693" s="34"/>
      <c r="DIR1693" s="35"/>
      <c r="DIS1693" s="34"/>
      <c r="DIZ1693" s="35"/>
      <c r="DJA1693" s="34"/>
      <c r="DJH1693" s="35"/>
      <c r="DJI1693" s="34"/>
      <c r="DJP1693" s="35"/>
      <c r="DJQ1693" s="34"/>
      <c r="DJX1693" s="35"/>
      <c r="DJY1693" s="34"/>
      <c r="DKF1693" s="35"/>
      <c r="DKG1693" s="34"/>
      <c r="DKN1693" s="35"/>
      <c r="DKO1693" s="34"/>
      <c r="DKV1693" s="35"/>
      <c r="DKW1693" s="34"/>
      <c r="DLD1693" s="35"/>
      <c r="DLE1693" s="34"/>
      <c r="DLL1693" s="35"/>
      <c r="DLM1693" s="34"/>
      <c r="DLT1693" s="35"/>
      <c r="DLU1693" s="34"/>
      <c r="DMB1693" s="35"/>
      <c r="DMC1693" s="34"/>
      <c r="DMJ1693" s="35"/>
      <c r="DMK1693" s="34"/>
      <c r="DMR1693" s="35"/>
      <c r="DMS1693" s="34"/>
      <c r="DMZ1693" s="35"/>
      <c r="DNA1693" s="34"/>
      <c r="DNH1693" s="35"/>
      <c r="DNI1693" s="34"/>
      <c r="DNP1693" s="35"/>
      <c r="DNQ1693" s="34"/>
      <c r="DNX1693" s="35"/>
      <c r="DNY1693" s="34"/>
      <c r="DOF1693" s="35"/>
      <c r="DOG1693" s="34"/>
      <c r="DON1693" s="35"/>
      <c r="DOO1693" s="34"/>
      <c r="DOV1693" s="35"/>
      <c r="DOW1693" s="34"/>
      <c r="DPD1693" s="35"/>
      <c r="DPE1693" s="34"/>
      <c r="DPL1693" s="35"/>
      <c r="DPM1693" s="34"/>
      <c r="DPT1693" s="35"/>
      <c r="DPU1693" s="34"/>
      <c r="DQB1693" s="35"/>
      <c r="DQC1693" s="34"/>
      <c r="DQJ1693" s="35"/>
      <c r="DQK1693" s="34"/>
      <c r="DQR1693" s="35"/>
      <c r="DQS1693" s="34"/>
      <c r="DQZ1693" s="35"/>
      <c r="DRA1693" s="34"/>
      <c r="DRH1693" s="35"/>
      <c r="DRI1693" s="34"/>
      <c r="DRP1693" s="35"/>
      <c r="DRQ1693" s="34"/>
      <c r="DRX1693" s="35"/>
      <c r="DRY1693" s="34"/>
      <c r="DSF1693" s="35"/>
      <c r="DSG1693" s="34"/>
      <c r="DSN1693" s="35"/>
      <c r="DSO1693" s="34"/>
      <c r="DSV1693" s="35"/>
      <c r="DSW1693" s="34"/>
      <c r="DTD1693" s="35"/>
      <c r="DTE1693" s="34"/>
      <c r="DTL1693" s="35"/>
      <c r="DTM1693" s="34"/>
      <c r="DTT1693" s="35"/>
      <c r="DTU1693" s="34"/>
      <c r="DUB1693" s="35"/>
      <c r="DUC1693" s="34"/>
      <c r="DUJ1693" s="35"/>
      <c r="DUK1693" s="34"/>
      <c r="DUR1693" s="35"/>
      <c r="DUS1693" s="34"/>
      <c r="DUZ1693" s="35"/>
      <c r="DVA1693" s="34"/>
      <c r="DVH1693" s="35"/>
      <c r="DVI1693" s="34"/>
      <c r="DVP1693" s="35"/>
      <c r="DVQ1693" s="34"/>
      <c r="DVX1693" s="35"/>
      <c r="DVY1693" s="34"/>
      <c r="DWF1693" s="35"/>
      <c r="DWG1693" s="34"/>
      <c r="DWN1693" s="35"/>
      <c r="DWO1693" s="34"/>
      <c r="DWV1693" s="35"/>
      <c r="DWW1693" s="34"/>
      <c r="DXD1693" s="35"/>
      <c r="DXE1693" s="34"/>
      <c r="DXL1693" s="35"/>
      <c r="DXM1693" s="34"/>
      <c r="DXT1693" s="35"/>
      <c r="DXU1693" s="34"/>
      <c r="DYB1693" s="35"/>
      <c r="DYC1693" s="34"/>
      <c r="DYJ1693" s="35"/>
      <c r="DYK1693" s="34"/>
      <c r="DYR1693" s="35"/>
      <c r="DYS1693" s="34"/>
      <c r="DYZ1693" s="35"/>
      <c r="DZA1693" s="34"/>
      <c r="DZH1693" s="35"/>
      <c r="DZI1693" s="34"/>
      <c r="DZP1693" s="35"/>
      <c r="DZQ1693" s="34"/>
      <c r="DZX1693" s="35"/>
      <c r="DZY1693" s="34"/>
      <c r="EAF1693" s="35"/>
      <c r="EAG1693" s="34"/>
      <c r="EAN1693" s="35"/>
      <c r="EAO1693" s="34"/>
      <c r="EAV1693" s="35"/>
      <c r="EAW1693" s="34"/>
      <c r="EBD1693" s="35"/>
      <c r="EBE1693" s="34"/>
      <c r="EBL1693" s="35"/>
      <c r="EBM1693" s="34"/>
      <c r="EBT1693" s="35"/>
      <c r="EBU1693" s="34"/>
      <c r="ECB1693" s="35"/>
      <c r="ECC1693" s="34"/>
      <c r="ECJ1693" s="35"/>
      <c r="ECK1693" s="34"/>
      <c r="ECR1693" s="35"/>
      <c r="ECS1693" s="34"/>
      <c r="ECZ1693" s="35"/>
      <c r="EDA1693" s="34"/>
      <c r="EDH1693" s="35"/>
      <c r="EDI1693" s="34"/>
      <c r="EDP1693" s="35"/>
      <c r="EDQ1693" s="34"/>
      <c r="EDX1693" s="35"/>
      <c r="EDY1693" s="34"/>
      <c r="EEF1693" s="35"/>
      <c r="EEG1693" s="34"/>
      <c r="EEN1693" s="35"/>
      <c r="EEO1693" s="34"/>
      <c r="EEV1693" s="35"/>
      <c r="EEW1693" s="34"/>
      <c r="EFD1693" s="35"/>
      <c r="EFE1693" s="34"/>
      <c r="EFL1693" s="35"/>
      <c r="EFM1693" s="34"/>
      <c r="EFT1693" s="35"/>
      <c r="EFU1693" s="34"/>
      <c r="EGB1693" s="35"/>
      <c r="EGC1693" s="34"/>
      <c r="EGJ1693" s="35"/>
      <c r="EGK1693" s="34"/>
      <c r="EGR1693" s="35"/>
      <c r="EGS1693" s="34"/>
      <c r="EGZ1693" s="35"/>
      <c r="EHA1693" s="34"/>
      <c r="EHH1693" s="35"/>
      <c r="EHI1693" s="34"/>
      <c r="EHP1693" s="35"/>
      <c r="EHQ1693" s="34"/>
      <c r="EHX1693" s="35"/>
      <c r="EHY1693" s="34"/>
      <c r="EIF1693" s="35"/>
      <c r="EIG1693" s="34"/>
      <c r="EIN1693" s="35"/>
      <c r="EIO1693" s="34"/>
      <c r="EIV1693" s="35"/>
      <c r="EIW1693" s="34"/>
      <c r="EJD1693" s="35"/>
      <c r="EJE1693" s="34"/>
      <c r="EJL1693" s="35"/>
      <c r="EJM1693" s="34"/>
      <c r="EJT1693" s="35"/>
      <c r="EJU1693" s="34"/>
      <c r="EKB1693" s="35"/>
      <c r="EKC1693" s="34"/>
      <c r="EKJ1693" s="35"/>
      <c r="EKK1693" s="34"/>
      <c r="EKR1693" s="35"/>
      <c r="EKS1693" s="34"/>
      <c r="EKZ1693" s="35"/>
      <c r="ELA1693" s="34"/>
      <c r="ELH1693" s="35"/>
      <c r="ELI1693" s="34"/>
      <c r="ELP1693" s="35"/>
      <c r="ELQ1693" s="34"/>
      <c r="ELX1693" s="35"/>
      <c r="ELY1693" s="34"/>
      <c r="EMF1693" s="35"/>
      <c r="EMG1693" s="34"/>
      <c r="EMN1693" s="35"/>
      <c r="EMO1693" s="34"/>
      <c r="EMV1693" s="35"/>
      <c r="EMW1693" s="34"/>
      <c r="END1693" s="35"/>
      <c r="ENE1693" s="34"/>
      <c r="ENL1693" s="35"/>
      <c r="ENM1693" s="34"/>
      <c r="ENT1693" s="35"/>
      <c r="ENU1693" s="34"/>
      <c r="EOB1693" s="35"/>
      <c r="EOC1693" s="34"/>
      <c r="EOJ1693" s="35"/>
      <c r="EOK1693" s="34"/>
      <c r="EOR1693" s="35"/>
      <c r="EOS1693" s="34"/>
      <c r="EOZ1693" s="35"/>
      <c r="EPA1693" s="34"/>
      <c r="EPH1693" s="35"/>
      <c r="EPI1693" s="34"/>
      <c r="EPP1693" s="35"/>
      <c r="EPQ1693" s="34"/>
      <c r="EPX1693" s="35"/>
      <c r="EPY1693" s="34"/>
      <c r="EQF1693" s="35"/>
      <c r="EQG1693" s="34"/>
      <c r="EQN1693" s="35"/>
      <c r="EQO1693" s="34"/>
      <c r="EQV1693" s="35"/>
      <c r="EQW1693" s="34"/>
      <c r="ERD1693" s="35"/>
      <c r="ERE1693" s="34"/>
      <c r="ERL1693" s="35"/>
      <c r="ERM1693" s="34"/>
      <c r="ERT1693" s="35"/>
      <c r="ERU1693" s="34"/>
      <c r="ESB1693" s="35"/>
      <c r="ESC1693" s="34"/>
      <c r="ESJ1693" s="35"/>
      <c r="ESK1693" s="34"/>
      <c r="ESR1693" s="35"/>
      <c r="ESS1693" s="34"/>
      <c r="ESZ1693" s="35"/>
      <c r="ETA1693" s="34"/>
      <c r="ETH1693" s="35"/>
      <c r="ETI1693" s="34"/>
      <c r="ETP1693" s="35"/>
      <c r="ETQ1693" s="34"/>
      <c r="ETX1693" s="35"/>
      <c r="ETY1693" s="34"/>
      <c r="EUF1693" s="35"/>
      <c r="EUG1693" s="34"/>
      <c r="EUN1693" s="35"/>
      <c r="EUO1693" s="34"/>
      <c r="EUV1693" s="35"/>
      <c r="EUW1693" s="34"/>
      <c r="EVD1693" s="35"/>
      <c r="EVE1693" s="34"/>
      <c r="EVL1693" s="35"/>
      <c r="EVM1693" s="34"/>
      <c r="EVT1693" s="35"/>
      <c r="EVU1693" s="34"/>
      <c r="EWB1693" s="35"/>
      <c r="EWC1693" s="34"/>
      <c r="EWJ1693" s="35"/>
      <c r="EWK1693" s="34"/>
      <c r="EWR1693" s="35"/>
      <c r="EWS1693" s="34"/>
      <c r="EWZ1693" s="35"/>
      <c r="EXA1693" s="34"/>
      <c r="EXH1693" s="35"/>
      <c r="EXI1693" s="34"/>
      <c r="EXP1693" s="35"/>
      <c r="EXQ1693" s="34"/>
      <c r="EXX1693" s="35"/>
      <c r="EXY1693" s="34"/>
      <c r="EYF1693" s="35"/>
      <c r="EYG1693" s="34"/>
      <c r="EYN1693" s="35"/>
      <c r="EYO1693" s="34"/>
      <c r="EYV1693" s="35"/>
      <c r="EYW1693" s="34"/>
      <c r="EZD1693" s="35"/>
      <c r="EZE1693" s="34"/>
      <c r="EZL1693" s="35"/>
      <c r="EZM1693" s="34"/>
      <c r="EZT1693" s="35"/>
      <c r="EZU1693" s="34"/>
      <c r="FAB1693" s="35"/>
      <c r="FAC1693" s="34"/>
      <c r="FAJ1693" s="35"/>
      <c r="FAK1693" s="34"/>
      <c r="FAR1693" s="35"/>
      <c r="FAS1693" s="34"/>
      <c r="FAZ1693" s="35"/>
      <c r="FBA1693" s="34"/>
      <c r="FBH1693" s="35"/>
      <c r="FBI1693" s="34"/>
      <c r="FBP1693" s="35"/>
      <c r="FBQ1693" s="34"/>
      <c r="FBX1693" s="35"/>
      <c r="FBY1693" s="34"/>
      <c r="FCF1693" s="35"/>
      <c r="FCG1693" s="34"/>
      <c r="FCN1693" s="35"/>
      <c r="FCO1693" s="34"/>
      <c r="FCV1693" s="35"/>
      <c r="FCW1693" s="34"/>
      <c r="FDD1693" s="35"/>
      <c r="FDE1693" s="34"/>
      <c r="FDL1693" s="35"/>
      <c r="FDM1693" s="34"/>
      <c r="FDT1693" s="35"/>
      <c r="FDU1693" s="34"/>
      <c r="FEB1693" s="35"/>
      <c r="FEC1693" s="34"/>
      <c r="FEJ1693" s="35"/>
      <c r="FEK1693" s="34"/>
      <c r="FER1693" s="35"/>
      <c r="FES1693" s="34"/>
      <c r="FEZ1693" s="35"/>
      <c r="FFA1693" s="34"/>
      <c r="FFH1693" s="35"/>
      <c r="FFI1693" s="34"/>
      <c r="FFP1693" s="35"/>
      <c r="FFQ1693" s="34"/>
      <c r="FFX1693" s="35"/>
      <c r="FFY1693" s="34"/>
      <c r="FGF1693" s="35"/>
      <c r="FGG1693" s="34"/>
      <c r="FGN1693" s="35"/>
      <c r="FGO1693" s="34"/>
      <c r="FGV1693" s="35"/>
      <c r="FGW1693" s="34"/>
      <c r="FHD1693" s="35"/>
      <c r="FHE1693" s="34"/>
      <c r="FHL1693" s="35"/>
      <c r="FHM1693" s="34"/>
      <c r="FHT1693" s="35"/>
      <c r="FHU1693" s="34"/>
      <c r="FIB1693" s="35"/>
      <c r="FIC1693" s="34"/>
      <c r="FIJ1693" s="35"/>
      <c r="FIK1693" s="34"/>
      <c r="FIR1693" s="35"/>
      <c r="FIS1693" s="34"/>
      <c r="FIZ1693" s="35"/>
      <c r="FJA1693" s="34"/>
      <c r="FJH1693" s="35"/>
      <c r="FJI1693" s="34"/>
      <c r="FJP1693" s="35"/>
      <c r="FJQ1693" s="34"/>
      <c r="FJX1693" s="35"/>
      <c r="FJY1693" s="34"/>
      <c r="FKF1693" s="35"/>
      <c r="FKG1693" s="34"/>
      <c r="FKN1693" s="35"/>
      <c r="FKO1693" s="34"/>
      <c r="FKV1693" s="35"/>
      <c r="FKW1693" s="34"/>
      <c r="FLD1693" s="35"/>
      <c r="FLE1693" s="34"/>
      <c r="FLL1693" s="35"/>
      <c r="FLM1693" s="34"/>
      <c r="FLT1693" s="35"/>
      <c r="FLU1693" s="34"/>
      <c r="FMB1693" s="35"/>
      <c r="FMC1693" s="34"/>
      <c r="FMJ1693" s="35"/>
      <c r="FMK1693" s="34"/>
      <c r="FMR1693" s="35"/>
      <c r="FMS1693" s="34"/>
      <c r="FMZ1693" s="35"/>
      <c r="FNA1693" s="34"/>
      <c r="FNH1693" s="35"/>
      <c r="FNI1693" s="34"/>
      <c r="FNP1693" s="35"/>
      <c r="FNQ1693" s="34"/>
      <c r="FNX1693" s="35"/>
      <c r="FNY1693" s="34"/>
      <c r="FOF1693" s="35"/>
      <c r="FOG1693" s="34"/>
      <c r="FON1693" s="35"/>
      <c r="FOO1693" s="34"/>
      <c r="FOV1693" s="35"/>
      <c r="FOW1693" s="34"/>
      <c r="FPD1693" s="35"/>
      <c r="FPE1693" s="34"/>
      <c r="FPL1693" s="35"/>
      <c r="FPM1693" s="34"/>
      <c r="FPT1693" s="35"/>
      <c r="FPU1693" s="34"/>
      <c r="FQB1693" s="35"/>
      <c r="FQC1693" s="34"/>
      <c r="FQJ1693" s="35"/>
      <c r="FQK1693" s="34"/>
      <c r="FQR1693" s="35"/>
      <c r="FQS1693" s="34"/>
      <c r="FQZ1693" s="35"/>
      <c r="FRA1693" s="34"/>
      <c r="FRH1693" s="35"/>
      <c r="FRI1693" s="34"/>
      <c r="FRP1693" s="35"/>
      <c r="FRQ1693" s="34"/>
      <c r="FRX1693" s="35"/>
      <c r="FRY1693" s="34"/>
      <c r="FSF1693" s="35"/>
      <c r="FSG1693" s="34"/>
      <c r="FSN1693" s="35"/>
      <c r="FSO1693" s="34"/>
      <c r="FSV1693" s="35"/>
      <c r="FSW1693" s="34"/>
      <c r="FTD1693" s="35"/>
      <c r="FTE1693" s="34"/>
      <c r="FTL1693" s="35"/>
      <c r="FTM1693" s="34"/>
      <c r="FTT1693" s="35"/>
      <c r="FTU1693" s="34"/>
      <c r="FUB1693" s="35"/>
      <c r="FUC1693" s="34"/>
      <c r="FUJ1693" s="35"/>
      <c r="FUK1693" s="34"/>
      <c r="FUR1693" s="35"/>
      <c r="FUS1693" s="34"/>
      <c r="FUZ1693" s="35"/>
      <c r="FVA1693" s="34"/>
      <c r="FVH1693" s="35"/>
      <c r="FVI1693" s="34"/>
      <c r="FVP1693" s="35"/>
      <c r="FVQ1693" s="34"/>
      <c r="FVX1693" s="35"/>
      <c r="FVY1693" s="34"/>
      <c r="FWF1693" s="35"/>
      <c r="FWG1693" s="34"/>
      <c r="FWN1693" s="35"/>
      <c r="FWO1693" s="34"/>
      <c r="FWV1693" s="35"/>
      <c r="FWW1693" s="34"/>
      <c r="FXD1693" s="35"/>
      <c r="FXE1693" s="34"/>
      <c r="FXL1693" s="35"/>
      <c r="FXM1693" s="34"/>
      <c r="FXT1693" s="35"/>
      <c r="FXU1693" s="34"/>
      <c r="FYB1693" s="35"/>
      <c r="FYC1693" s="34"/>
      <c r="FYJ1693" s="35"/>
      <c r="FYK1693" s="34"/>
      <c r="FYR1693" s="35"/>
      <c r="FYS1693" s="34"/>
      <c r="FYZ1693" s="35"/>
      <c r="FZA1693" s="34"/>
      <c r="FZH1693" s="35"/>
      <c r="FZI1693" s="34"/>
      <c r="FZP1693" s="35"/>
      <c r="FZQ1693" s="34"/>
      <c r="FZX1693" s="35"/>
      <c r="FZY1693" s="34"/>
      <c r="GAF1693" s="35"/>
      <c r="GAG1693" s="34"/>
      <c r="GAN1693" s="35"/>
      <c r="GAO1693" s="34"/>
      <c r="GAV1693" s="35"/>
      <c r="GAW1693" s="34"/>
      <c r="GBD1693" s="35"/>
      <c r="GBE1693" s="34"/>
      <c r="GBL1693" s="35"/>
      <c r="GBM1693" s="34"/>
      <c r="GBT1693" s="35"/>
      <c r="GBU1693" s="34"/>
      <c r="GCB1693" s="35"/>
      <c r="GCC1693" s="34"/>
      <c r="GCJ1693" s="35"/>
      <c r="GCK1693" s="34"/>
      <c r="GCR1693" s="35"/>
      <c r="GCS1693" s="34"/>
      <c r="GCZ1693" s="35"/>
      <c r="GDA1693" s="34"/>
      <c r="GDH1693" s="35"/>
      <c r="GDI1693" s="34"/>
      <c r="GDP1693" s="35"/>
      <c r="GDQ1693" s="34"/>
      <c r="GDX1693" s="35"/>
      <c r="GDY1693" s="34"/>
      <c r="GEF1693" s="35"/>
      <c r="GEG1693" s="34"/>
      <c r="GEN1693" s="35"/>
      <c r="GEO1693" s="34"/>
      <c r="GEV1693" s="35"/>
      <c r="GEW1693" s="34"/>
      <c r="GFD1693" s="35"/>
      <c r="GFE1693" s="34"/>
      <c r="GFL1693" s="35"/>
      <c r="GFM1693" s="34"/>
      <c r="GFT1693" s="35"/>
      <c r="GFU1693" s="34"/>
      <c r="GGB1693" s="35"/>
      <c r="GGC1693" s="34"/>
      <c r="GGJ1693" s="35"/>
      <c r="GGK1693" s="34"/>
      <c r="GGR1693" s="35"/>
      <c r="GGS1693" s="34"/>
      <c r="GGZ1693" s="35"/>
      <c r="GHA1693" s="34"/>
      <c r="GHH1693" s="35"/>
      <c r="GHI1693" s="34"/>
      <c r="GHP1693" s="35"/>
      <c r="GHQ1693" s="34"/>
      <c r="GHX1693" s="35"/>
      <c r="GHY1693" s="34"/>
      <c r="GIF1693" s="35"/>
      <c r="GIG1693" s="34"/>
      <c r="GIN1693" s="35"/>
      <c r="GIO1693" s="34"/>
      <c r="GIV1693" s="35"/>
      <c r="GIW1693" s="34"/>
      <c r="GJD1693" s="35"/>
      <c r="GJE1693" s="34"/>
      <c r="GJL1693" s="35"/>
      <c r="GJM1693" s="34"/>
      <c r="GJT1693" s="35"/>
      <c r="GJU1693" s="34"/>
      <c r="GKB1693" s="35"/>
      <c r="GKC1693" s="34"/>
      <c r="GKJ1693" s="35"/>
      <c r="GKK1693" s="34"/>
      <c r="GKR1693" s="35"/>
      <c r="GKS1693" s="34"/>
      <c r="GKZ1693" s="35"/>
      <c r="GLA1693" s="34"/>
      <c r="GLH1693" s="35"/>
      <c r="GLI1693" s="34"/>
      <c r="GLP1693" s="35"/>
      <c r="GLQ1693" s="34"/>
      <c r="GLX1693" s="35"/>
      <c r="GLY1693" s="34"/>
      <c r="GMF1693" s="35"/>
      <c r="GMG1693" s="34"/>
      <c r="GMN1693" s="35"/>
      <c r="GMO1693" s="34"/>
      <c r="GMV1693" s="35"/>
      <c r="GMW1693" s="34"/>
      <c r="GND1693" s="35"/>
      <c r="GNE1693" s="34"/>
      <c r="GNL1693" s="35"/>
      <c r="GNM1693" s="34"/>
      <c r="GNT1693" s="35"/>
      <c r="GNU1693" s="34"/>
      <c r="GOB1693" s="35"/>
      <c r="GOC1693" s="34"/>
      <c r="GOJ1693" s="35"/>
      <c r="GOK1693" s="34"/>
      <c r="GOR1693" s="35"/>
      <c r="GOS1693" s="34"/>
      <c r="GOZ1693" s="35"/>
      <c r="GPA1693" s="34"/>
      <c r="GPH1693" s="35"/>
      <c r="GPI1693" s="34"/>
      <c r="GPP1693" s="35"/>
      <c r="GPQ1693" s="34"/>
      <c r="GPX1693" s="35"/>
      <c r="GPY1693" s="34"/>
      <c r="GQF1693" s="35"/>
      <c r="GQG1693" s="34"/>
      <c r="GQN1693" s="35"/>
      <c r="GQO1693" s="34"/>
      <c r="GQV1693" s="35"/>
      <c r="GQW1693" s="34"/>
      <c r="GRD1693" s="35"/>
      <c r="GRE1693" s="34"/>
      <c r="GRL1693" s="35"/>
      <c r="GRM1693" s="34"/>
      <c r="GRT1693" s="35"/>
      <c r="GRU1693" s="34"/>
      <c r="GSB1693" s="35"/>
      <c r="GSC1693" s="34"/>
      <c r="GSJ1693" s="35"/>
      <c r="GSK1693" s="34"/>
      <c r="GSR1693" s="35"/>
      <c r="GSS1693" s="34"/>
      <c r="GSZ1693" s="35"/>
      <c r="GTA1693" s="34"/>
      <c r="GTH1693" s="35"/>
      <c r="GTI1693" s="34"/>
      <c r="GTP1693" s="35"/>
      <c r="GTQ1693" s="34"/>
      <c r="GTX1693" s="35"/>
      <c r="GTY1693" s="34"/>
      <c r="GUF1693" s="35"/>
      <c r="GUG1693" s="34"/>
      <c r="GUN1693" s="35"/>
      <c r="GUO1693" s="34"/>
      <c r="GUV1693" s="35"/>
      <c r="GUW1693" s="34"/>
      <c r="GVD1693" s="35"/>
      <c r="GVE1693" s="34"/>
      <c r="GVL1693" s="35"/>
      <c r="GVM1693" s="34"/>
      <c r="GVT1693" s="35"/>
      <c r="GVU1693" s="34"/>
      <c r="GWB1693" s="35"/>
      <c r="GWC1693" s="34"/>
      <c r="GWJ1693" s="35"/>
      <c r="GWK1693" s="34"/>
      <c r="GWR1693" s="35"/>
      <c r="GWS1693" s="34"/>
      <c r="GWZ1693" s="35"/>
      <c r="GXA1693" s="34"/>
      <c r="GXH1693" s="35"/>
      <c r="GXI1693" s="34"/>
      <c r="GXP1693" s="35"/>
      <c r="GXQ1693" s="34"/>
      <c r="GXX1693" s="35"/>
      <c r="GXY1693" s="34"/>
      <c r="GYF1693" s="35"/>
      <c r="GYG1693" s="34"/>
      <c r="GYN1693" s="35"/>
      <c r="GYO1693" s="34"/>
      <c r="GYV1693" s="35"/>
      <c r="GYW1693" s="34"/>
      <c r="GZD1693" s="35"/>
      <c r="GZE1693" s="34"/>
      <c r="GZL1693" s="35"/>
      <c r="GZM1693" s="34"/>
      <c r="GZT1693" s="35"/>
      <c r="GZU1693" s="34"/>
      <c r="HAB1693" s="35"/>
      <c r="HAC1693" s="34"/>
      <c r="HAJ1693" s="35"/>
      <c r="HAK1693" s="34"/>
      <c r="HAR1693" s="35"/>
      <c r="HAS1693" s="34"/>
      <c r="HAZ1693" s="35"/>
      <c r="HBA1693" s="34"/>
      <c r="HBH1693" s="35"/>
      <c r="HBI1693" s="34"/>
      <c r="HBP1693" s="35"/>
      <c r="HBQ1693" s="34"/>
      <c r="HBX1693" s="35"/>
      <c r="HBY1693" s="34"/>
      <c r="HCF1693" s="35"/>
      <c r="HCG1693" s="34"/>
      <c r="HCN1693" s="35"/>
      <c r="HCO1693" s="34"/>
      <c r="HCV1693" s="35"/>
      <c r="HCW1693" s="34"/>
      <c r="HDD1693" s="35"/>
      <c r="HDE1693" s="34"/>
      <c r="HDL1693" s="35"/>
      <c r="HDM1693" s="34"/>
      <c r="HDT1693" s="35"/>
      <c r="HDU1693" s="34"/>
      <c r="HEB1693" s="35"/>
      <c r="HEC1693" s="34"/>
      <c r="HEJ1693" s="35"/>
      <c r="HEK1693" s="34"/>
      <c r="HER1693" s="35"/>
      <c r="HES1693" s="34"/>
      <c r="HEZ1693" s="35"/>
      <c r="HFA1693" s="34"/>
      <c r="HFH1693" s="35"/>
      <c r="HFI1693" s="34"/>
      <c r="HFP1693" s="35"/>
      <c r="HFQ1693" s="34"/>
      <c r="HFX1693" s="35"/>
      <c r="HFY1693" s="34"/>
      <c r="HGF1693" s="35"/>
      <c r="HGG1693" s="34"/>
      <c r="HGN1693" s="35"/>
      <c r="HGO1693" s="34"/>
      <c r="HGV1693" s="35"/>
      <c r="HGW1693" s="34"/>
      <c r="HHD1693" s="35"/>
      <c r="HHE1693" s="34"/>
      <c r="HHL1693" s="35"/>
      <c r="HHM1693" s="34"/>
      <c r="HHT1693" s="35"/>
      <c r="HHU1693" s="34"/>
      <c r="HIB1693" s="35"/>
      <c r="HIC1693" s="34"/>
      <c r="HIJ1693" s="35"/>
      <c r="HIK1693" s="34"/>
      <c r="HIR1693" s="35"/>
      <c r="HIS1693" s="34"/>
      <c r="HIZ1693" s="35"/>
      <c r="HJA1693" s="34"/>
      <c r="HJH1693" s="35"/>
      <c r="HJI1693" s="34"/>
      <c r="HJP1693" s="35"/>
      <c r="HJQ1693" s="34"/>
      <c r="HJX1693" s="35"/>
      <c r="HJY1693" s="34"/>
      <c r="HKF1693" s="35"/>
      <c r="HKG1693" s="34"/>
      <c r="HKN1693" s="35"/>
      <c r="HKO1693" s="34"/>
      <c r="HKV1693" s="35"/>
      <c r="HKW1693" s="34"/>
      <c r="HLD1693" s="35"/>
      <c r="HLE1693" s="34"/>
      <c r="HLL1693" s="35"/>
      <c r="HLM1693" s="34"/>
      <c r="HLT1693" s="35"/>
      <c r="HLU1693" s="34"/>
      <c r="HMB1693" s="35"/>
      <c r="HMC1693" s="34"/>
      <c r="HMJ1693" s="35"/>
      <c r="HMK1693" s="34"/>
      <c r="HMR1693" s="35"/>
      <c r="HMS1693" s="34"/>
      <c r="HMZ1693" s="35"/>
      <c r="HNA1693" s="34"/>
      <c r="HNH1693" s="35"/>
      <c r="HNI1693" s="34"/>
      <c r="HNP1693" s="35"/>
      <c r="HNQ1693" s="34"/>
      <c r="HNX1693" s="35"/>
      <c r="HNY1693" s="34"/>
      <c r="HOF1693" s="35"/>
      <c r="HOG1693" s="34"/>
      <c r="HON1693" s="35"/>
      <c r="HOO1693" s="34"/>
      <c r="HOV1693" s="35"/>
      <c r="HOW1693" s="34"/>
      <c r="HPD1693" s="35"/>
      <c r="HPE1693" s="34"/>
      <c r="HPL1693" s="35"/>
      <c r="HPM1693" s="34"/>
      <c r="HPT1693" s="35"/>
      <c r="HPU1693" s="34"/>
      <c r="HQB1693" s="35"/>
      <c r="HQC1693" s="34"/>
      <c r="HQJ1693" s="35"/>
      <c r="HQK1693" s="34"/>
      <c r="HQR1693" s="35"/>
      <c r="HQS1693" s="34"/>
      <c r="HQZ1693" s="35"/>
      <c r="HRA1693" s="34"/>
      <c r="HRH1693" s="35"/>
      <c r="HRI1693" s="34"/>
      <c r="HRP1693" s="35"/>
      <c r="HRQ1693" s="34"/>
      <c r="HRX1693" s="35"/>
      <c r="HRY1693" s="34"/>
      <c r="HSF1693" s="35"/>
      <c r="HSG1693" s="34"/>
      <c r="HSN1693" s="35"/>
      <c r="HSO1693" s="34"/>
      <c r="HSV1693" s="35"/>
      <c r="HSW1693" s="34"/>
      <c r="HTD1693" s="35"/>
      <c r="HTE1693" s="34"/>
      <c r="HTL1693" s="35"/>
      <c r="HTM1693" s="34"/>
      <c r="HTT1693" s="35"/>
      <c r="HTU1693" s="34"/>
      <c r="HUB1693" s="35"/>
      <c r="HUC1693" s="34"/>
      <c r="HUJ1693" s="35"/>
      <c r="HUK1693" s="34"/>
      <c r="HUR1693" s="35"/>
      <c r="HUS1693" s="34"/>
      <c r="HUZ1693" s="35"/>
      <c r="HVA1693" s="34"/>
      <c r="HVH1693" s="35"/>
      <c r="HVI1693" s="34"/>
      <c r="HVP1693" s="35"/>
      <c r="HVQ1693" s="34"/>
      <c r="HVX1693" s="35"/>
      <c r="HVY1693" s="34"/>
      <c r="HWF1693" s="35"/>
      <c r="HWG1693" s="34"/>
      <c r="HWN1693" s="35"/>
      <c r="HWO1693" s="34"/>
      <c r="HWV1693" s="35"/>
      <c r="HWW1693" s="34"/>
      <c r="HXD1693" s="35"/>
      <c r="HXE1693" s="34"/>
      <c r="HXL1693" s="35"/>
      <c r="HXM1693" s="34"/>
      <c r="HXT1693" s="35"/>
      <c r="HXU1693" s="34"/>
      <c r="HYB1693" s="35"/>
      <c r="HYC1693" s="34"/>
      <c r="HYJ1693" s="35"/>
      <c r="HYK1693" s="34"/>
      <c r="HYR1693" s="35"/>
      <c r="HYS1693" s="34"/>
      <c r="HYZ1693" s="35"/>
      <c r="HZA1693" s="34"/>
      <c r="HZH1693" s="35"/>
      <c r="HZI1693" s="34"/>
      <c r="HZP1693" s="35"/>
      <c r="HZQ1693" s="34"/>
      <c r="HZX1693" s="35"/>
      <c r="HZY1693" s="34"/>
      <c r="IAF1693" s="35"/>
      <c r="IAG1693" s="34"/>
      <c r="IAN1693" s="35"/>
      <c r="IAO1693" s="34"/>
      <c r="IAV1693" s="35"/>
      <c r="IAW1693" s="34"/>
      <c r="IBD1693" s="35"/>
      <c r="IBE1693" s="34"/>
      <c r="IBL1693" s="35"/>
      <c r="IBM1693" s="34"/>
      <c r="IBT1693" s="35"/>
      <c r="IBU1693" s="34"/>
      <c r="ICB1693" s="35"/>
      <c r="ICC1693" s="34"/>
      <c r="ICJ1693" s="35"/>
      <c r="ICK1693" s="34"/>
      <c r="ICR1693" s="35"/>
      <c r="ICS1693" s="34"/>
      <c r="ICZ1693" s="35"/>
      <c r="IDA1693" s="34"/>
      <c r="IDH1693" s="35"/>
      <c r="IDI1693" s="34"/>
      <c r="IDP1693" s="35"/>
      <c r="IDQ1693" s="34"/>
      <c r="IDX1693" s="35"/>
      <c r="IDY1693" s="34"/>
      <c r="IEF1693" s="35"/>
      <c r="IEG1693" s="34"/>
      <c r="IEN1693" s="35"/>
      <c r="IEO1693" s="34"/>
      <c r="IEV1693" s="35"/>
      <c r="IEW1693" s="34"/>
      <c r="IFD1693" s="35"/>
      <c r="IFE1693" s="34"/>
      <c r="IFL1693" s="35"/>
      <c r="IFM1693" s="34"/>
      <c r="IFT1693" s="35"/>
      <c r="IFU1693" s="34"/>
      <c r="IGB1693" s="35"/>
      <c r="IGC1693" s="34"/>
      <c r="IGJ1693" s="35"/>
      <c r="IGK1693" s="34"/>
      <c r="IGR1693" s="35"/>
      <c r="IGS1693" s="34"/>
      <c r="IGZ1693" s="35"/>
      <c r="IHA1693" s="34"/>
      <c r="IHH1693" s="35"/>
      <c r="IHI1693" s="34"/>
      <c r="IHP1693" s="35"/>
      <c r="IHQ1693" s="34"/>
      <c r="IHX1693" s="35"/>
      <c r="IHY1693" s="34"/>
      <c r="IIF1693" s="35"/>
      <c r="IIG1693" s="34"/>
      <c r="IIN1693" s="35"/>
      <c r="IIO1693" s="34"/>
      <c r="IIV1693" s="35"/>
      <c r="IIW1693" s="34"/>
      <c r="IJD1693" s="35"/>
      <c r="IJE1693" s="34"/>
      <c r="IJL1693" s="35"/>
      <c r="IJM1693" s="34"/>
      <c r="IJT1693" s="35"/>
      <c r="IJU1693" s="34"/>
      <c r="IKB1693" s="35"/>
      <c r="IKC1693" s="34"/>
      <c r="IKJ1693" s="35"/>
      <c r="IKK1693" s="34"/>
      <c r="IKR1693" s="35"/>
      <c r="IKS1693" s="34"/>
      <c r="IKZ1693" s="35"/>
      <c r="ILA1693" s="34"/>
      <c r="ILH1693" s="35"/>
      <c r="ILI1693" s="34"/>
      <c r="ILP1693" s="35"/>
      <c r="ILQ1693" s="34"/>
      <c r="ILX1693" s="35"/>
      <c r="ILY1693" s="34"/>
      <c r="IMF1693" s="35"/>
      <c r="IMG1693" s="34"/>
      <c r="IMN1693" s="35"/>
      <c r="IMO1693" s="34"/>
      <c r="IMV1693" s="35"/>
      <c r="IMW1693" s="34"/>
      <c r="IND1693" s="35"/>
      <c r="INE1693" s="34"/>
      <c r="INL1693" s="35"/>
      <c r="INM1693" s="34"/>
      <c r="INT1693" s="35"/>
      <c r="INU1693" s="34"/>
      <c r="IOB1693" s="35"/>
      <c r="IOC1693" s="34"/>
      <c r="IOJ1693" s="35"/>
      <c r="IOK1693" s="34"/>
      <c r="IOR1693" s="35"/>
      <c r="IOS1693" s="34"/>
      <c r="IOZ1693" s="35"/>
      <c r="IPA1693" s="34"/>
      <c r="IPH1693" s="35"/>
      <c r="IPI1693" s="34"/>
      <c r="IPP1693" s="35"/>
      <c r="IPQ1693" s="34"/>
      <c r="IPX1693" s="35"/>
      <c r="IPY1693" s="34"/>
      <c r="IQF1693" s="35"/>
      <c r="IQG1693" s="34"/>
      <c r="IQN1693" s="35"/>
      <c r="IQO1693" s="34"/>
      <c r="IQV1693" s="35"/>
      <c r="IQW1693" s="34"/>
      <c r="IRD1693" s="35"/>
      <c r="IRE1693" s="34"/>
      <c r="IRL1693" s="35"/>
      <c r="IRM1693" s="34"/>
      <c r="IRT1693" s="35"/>
      <c r="IRU1693" s="34"/>
      <c r="ISB1693" s="35"/>
      <c r="ISC1693" s="34"/>
      <c r="ISJ1693" s="35"/>
      <c r="ISK1693" s="34"/>
      <c r="ISR1693" s="35"/>
      <c r="ISS1693" s="34"/>
      <c r="ISZ1693" s="35"/>
      <c r="ITA1693" s="34"/>
      <c r="ITH1693" s="35"/>
      <c r="ITI1693" s="34"/>
      <c r="ITP1693" s="35"/>
      <c r="ITQ1693" s="34"/>
      <c r="ITX1693" s="35"/>
      <c r="ITY1693" s="34"/>
      <c r="IUF1693" s="35"/>
      <c r="IUG1693" s="34"/>
      <c r="IUN1693" s="35"/>
      <c r="IUO1693" s="34"/>
      <c r="IUV1693" s="35"/>
      <c r="IUW1693" s="34"/>
      <c r="IVD1693" s="35"/>
      <c r="IVE1693" s="34"/>
      <c r="IVL1693" s="35"/>
      <c r="IVM1693" s="34"/>
      <c r="IVT1693" s="35"/>
      <c r="IVU1693" s="34"/>
      <c r="IWB1693" s="35"/>
      <c r="IWC1693" s="34"/>
      <c r="IWJ1693" s="35"/>
      <c r="IWK1693" s="34"/>
      <c r="IWR1693" s="35"/>
      <c r="IWS1693" s="34"/>
      <c r="IWZ1693" s="35"/>
      <c r="IXA1693" s="34"/>
      <c r="IXH1693" s="35"/>
      <c r="IXI1693" s="34"/>
      <c r="IXP1693" s="35"/>
      <c r="IXQ1693" s="34"/>
      <c r="IXX1693" s="35"/>
      <c r="IXY1693" s="34"/>
      <c r="IYF1693" s="35"/>
      <c r="IYG1693" s="34"/>
      <c r="IYN1693" s="35"/>
      <c r="IYO1693" s="34"/>
      <c r="IYV1693" s="35"/>
      <c r="IYW1693" s="34"/>
      <c r="IZD1693" s="35"/>
      <c r="IZE1693" s="34"/>
      <c r="IZL1693" s="35"/>
      <c r="IZM1693" s="34"/>
      <c r="IZT1693" s="35"/>
      <c r="IZU1693" s="34"/>
      <c r="JAB1693" s="35"/>
      <c r="JAC1693" s="34"/>
      <c r="JAJ1693" s="35"/>
      <c r="JAK1693" s="34"/>
      <c r="JAR1693" s="35"/>
      <c r="JAS1693" s="34"/>
      <c r="JAZ1693" s="35"/>
      <c r="JBA1693" s="34"/>
      <c r="JBH1693" s="35"/>
      <c r="JBI1693" s="34"/>
      <c r="JBP1693" s="35"/>
      <c r="JBQ1693" s="34"/>
      <c r="JBX1693" s="35"/>
      <c r="JBY1693" s="34"/>
      <c r="JCF1693" s="35"/>
      <c r="JCG1693" s="34"/>
      <c r="JCN1693" s="35"/>
      <c r="JCO1693" s="34"/>
      <c r="JCV1693" s="35"/>
      <c r="JCW1693" s="34"/>
      <c r="JDD1693" s="35"/>
      <c r="JDE1693" s="34"/>
      <c r="JDL1693" s="35"/>
      <c r="JDM1693" s="34"/>
      <c r="JDT1693" s="35"/>
      <c r="JDU1693" s="34"/>
      <c r="JEB1693" s="35"/>
      <c r="JEC1693" s="34"/>
      <c r="JEJ1693" s="35"/>
      <c r="JEK1693" s="34"/>
      <c r="JER1693" s="35"/>
      <c r="JES1693" s="34"/>
      <c r="JEZ1693" s="35"/>
      <c r="JFA1693" s="34"/>
      <c r="JFH1693" s="35"/>
      <c r="JFI1693" s="34"/>
      <c r="JFP1693" s="35"/>
      <c r="JFQ1693" s="34"/>
      <c r="JFX1693" s="35"/>
      <c r="JFY1693" s="34"/>
      <c r="JGF1693" s="35"/>
      <c r="JGG1693" s="34"/>
      <c r="JGN1693" s="35"/>
      <c r="JGO1693" s="34"/>
      <c r="JGV1693" s="35"/>
      <c r="JGW1693" s="34"/>
      <c r="JHD1693" s="35"/>
      <c r="JHE1693" s="34"/>
      <c r="JHL1693" s="35"/>
      <c r="JHM1693" s="34"/>
      <c r="JHT1693" s="35"/>
      <c r="JHU1693" s="34"/>
      <c r="JIB1693" s="35"/>
      <c r="JIC1693" s="34"/>
      <c r="JIJ1693" s="35"/>
      <c r="JIK1693" s="34"/>
      <c r="JIR1693" s="35"/>
      <c r="JIS1693" s="34"/>
      <c r="JIZ1693" s="35"/>
      <c r="JJA1693" s="34"/>
      <c r="JJH1693" s="35"/>
      <c r="JJI1693" s="34"/>
      <c r="JJP1693" s="35"/>
      <c r="JJQ1693" s="34"/>
      <c r="JJX1693" s="35"/>
      <c r="JJY1693" s="34"/>
      <c r="JKF1693" s="35"/>
      <c r="JKG1693" s="34"/>
      <c r="JKN1693" s="35"/>
      <c r="JKO1693" s="34"/>
      <c r="JKV1693" s="35"/>
      <c r="JKW1693" s="34"/>
      <c r="JLD1693" s="35"/>
      <c r="JLE1693" s="34"/>
      <c r="JLL1693" s="35"/>
      <c r="JLM1693" s="34"/>
      <c r="JLT1693" s="35"/>
      <c r="JLU1693" s="34"/>
      <c r="JMB1693" s="35"/>
      <c r="JMC1693" s="34"/>
      <c r="JMJ1693" s="35"/>
      <c r="JMK1693" s="34"/>
      <c r="JMR1693" s="35"/>
      <c r="JMS1693" s="34"/>
      <c r="JMZ1693" s="35"/>
      <c r="JNA1693" s="34"/>
      <c r="JNH1693" s="35"/>
      <c r="JNI1693" s="34"/>
      <c r="JNP1693" s="35"/>
      <c r="JNQ1693" s="34"/>
      <c r="JNX1693" s="35"/>
      <c r="JNY1693" s="34"/>
      <c r="JOF1693" s="35"/>
      <c r="JOG1693" s="34"/>
      <c r="JON1693" s="35"/>
      <c r="JOO1693" s="34"/>
      <c r="JOV1693" s="35"/>
      <c r="JOW1693" s="34"/>
      <c r="JPD1693" s="35"/>
      <c r="JPE1693" s="34"/>
      <c r="JPL1693" s="35"/>
      <c r="JPM1693" s="34"/>
      <c r="JPT1693" s="35"/>
      <c r="JPU1693" s="34"/>
      <c r="JQB1693" s="35"/>
      <c r="JQC1693" s="34"/>
      <c r="JQJ1693" s="35"/>
      <c r="JQK1693" s="34"/>
      <c r="JQR1693" s="35"/>
      <c r="JQS1693" s="34"/>
      <c r="JQZ1693" s="35"/>
      <c r="JRA1693" s="34"/>
      <c r="JRH1693" s="35"/>
      <c r="JRI1693" s="34"/>
      <c r="JRP1693" s="35"/>
      <c r="JRQ1693" s="34"/>
      <c r="JRX1693" s="35"/>
      <c r="JRY1693" s="34"/>
      <c r="JSF1693" s="35"/>
      <c r="JSG1693" s="34"/>
      <c r="JSN1693" s="35"/>
      <c r="JSO1693" s="34"/>
      <c r="JSV1693" s="35"/>
      <c r="JSW1693" s="34"/>
      <c r="JTD1693" s="35"/>
      <c r="JTE1693" s="34"/>
      <c r="JTL1693" s="35"/>
      <c r="JTM1693" s="34"/>
      <c r="JTT1693" s="35"/>
      <c r="JTU1693" s="34"/>
      <c r="JUB1693" s="35"/>
      <c r="JUC1693" s="34"/>
      <c r="JUJ1693" s="35"/>
      <c r="JUK1693" s="34"/>
      <c r="JUR1693" s="35"/>
      <c r="JUS1693" s="34"/>
      <c r="JUZ1693" s="35"/>
      <c r="JVA1693" s="34"/>
      <c r="JVH1693" s="35"/>
      <c r="JVI1693" s="34"/>
      <c r="JVP1693" s="35"/>
      <c r="JVQ1693" s="34"/>
      <c r="JVX1693" s="35"/>
      <c r="JVY1693" s="34"/>
      <c r="JWF1693" s="35"/>
      <c r="JWG1693" s="34"/>
      <c r="JWN1693" s="35"/>
      <c r="JWO1693" s="34"/>
      <c r="JWV1693" s="35"/>
      <c r="JWW1693" s="34"/>
      <c r="JXD1693" s="35"/>
      <c r="JXE1693" s="34"/>
      <c r="JXL1693" s="35"/>
      <c r="JXM1693" s="34"/>
      <c r="JXT1693" s="35"/>
      <c r="JXU1693" s="34"/>
      <c r="JYB1693" s="35"/>
      <c r="JYC1693" s="34"/>
      <c r="JYJ1693" s="35"/>
      <c r="JYK1693" s="34"/>
      <c r="JYR1693" s="35"/>
      <c r="JYS1693" s="34"/>
      <c r="JYZ1693" s="35"/>
      <c r="JZA1693" s="34"/>
      <c r="JZH1693" s="35"/>
      <c r="JZI1693" s="34"/>
      <c r="JZP1693" s="35"/>
      <c r="JZQ1693" s="34"/>
      <c r="JZX1693" s="35"/>
      <c r="JZY1693" s="34"/>
      <c r="KAF1693" s="35"/>
      <c r="KAG1693" s="34"/>
      <c r="KAN1693" s="35"/>
      <c r="KAO1693" s="34"/>
      <c r="KAV1693" s="35"/>
      <c r="KAW1693" s="34"/>
      <c r="KBD1693" s="35"/>
      <c r="KBE1693" s="34"/>
      <c r="KBL1693" s="35"/>
      <c r="KBM1693" s="34"/>
      <c r="KBT1693" s="35"/>
      <c r="KBU1693" s="34"/>
      <c r="KCB1693" s="35"/>
      <c r="KCC1693" s="34"/>
      <c r="KCJ1693" s="35"/>
      <c r="KCK1693" s="34"/>
      <c r="KCR1693" s="35"/>
      <c r="KCS1693" s="34"/>
      <c r="KCZ1693" s="35"/>
      <c r="KDA1693" s="34"/>
      <c r="KDH1693" s="35"/>
      <c r="KDI1693" s="34"/>
      <c r="KDP1693" s="35"/>
      <c r="KDQ1693" s="34"/>
      <c r="KDX1693" s="35"/>
      <c r="KDY1693" s="34"/>
      <c r="KEF1693" s="35"/>
      <c r="KEG1693" s="34"/>
      <c r="KEN1693" s="35"/>
      <c r="KEO1693" s="34"/>
      <c r="KEV1693" s="35"/>
      <c r="KEW1693" s="34"/>
      <c r="KFD1693" s="35"/>
      <c r="KFE1693" s="34"/>
      <c r="KFL1693" s="35"/>
      <c r="KFM1693" s="34"/>
      <c r="KFT1693" s="35"/>
      <c r="KFU1693" s="34"/>
      <c r="KGB1693" s="35"/>
      <c r="KGC1693" s="34"/>
      <c r="KGJ1693" s="35"/>
      <c r="KGK1693" s="34"/>
      <c r="KGR1693" s="35"/>
      <c r="KGS1693" s="34"/>
      <c r="KGZ1693" s="35"/>
      <c r="KHA1693" s="34"/>
      <c r="KHH1693" s="35"/>
      <c r="KHI1693" s="34"/>
      <c r="KHP1693" s="35"/>
      <c r="KHQ1693" s="34"/>
      <c r="KHX1693" s="35"/>
      <c r="KHY1693" s="34"/>
      <c r="KIF1693" s="35"/>
      <c r="KIG1693" s="34"/>
      <c r="KIN1693" s="35"/>
      <c r="KIO1693" s="34"/>
      <c r="KIV1693" s="35"/>
      <c r="KIW1693" s="34"/>
      <c r="KJD1693" s="35"/>
      <c r="KJE1693" s="34"/>
      <c r="KJL1693" s="35"/>
      <c r="KJM1693" s="34"/>
      <c r="KJT1693" s="35"/>
      <c r="KJU1693" s="34"/>
      <c r="KKB1693" s="35"/>
      <c r="KKC1693" s="34"/>
      <c r="KKJ1693" s="35"/>
      <c r="KKK1693" s="34"/>
      <c r="KKR1693" s="35"/>
      <c r="KKS1693" s="34"/>
      <c r="KKZ1693" s="35"/>
      <c r="KLA1693" s="34"/>
      <c r="KLH1693" s="35"/>
      <c r="KLI1693" s="34"/>
      <c r="KLP1693" s="35"/>
      <c r="KLQ1693" s="34"/>
      <c r="KLX1693" s="35"/>
      <c r="KLY1693" s="34"/>
      <c r="KMF1693" s="35"/>
      <c r="KMG1693" s="34"/>
      <c r="KMN1693" s="35"/>
      <c r="KMO1693" s="34"/>
      <c r="KMV1693" s="35"/>
      <c r="KMW1693" s="34"/>
      <c r="KND1693" s="35"/>
      <c r="KNE1693" s="34"/>
      <c r="KNL1693" s="35"/>
      <c r="KNM1693" s="34"/>
      <c r="KNT1693" s="35"/>
      <c r="KNU1693" s="34"/>
      <c r="KOB1693" s="35"/>
      <c r="KOC1693" s="34"/>
      <c r="KOJ1693" s="35"/>
      <c r="KOK1693" s="34"/>
      <c r="KOR1693" s="35"/>
      <c r="KOS1693" s="34"/>
      <c r="KOZ1693" s="35"/>
      <c r="KPA1693" s="34"/>
      <c r="KPH1693" s="35"/>
      <c r="KPI1693" s="34"/>
      <c r="KPP1693" s="35"/>
      <c r="KPQ1693" s="34"/>
      <c r="KPX1693" s="35"/>
      <c r="KPY1693" s="34"/>
      <c r="KQF1693" s="35"/>
      <c r="KQG1693" s="34"/>
      <c r="KQN1693" s="35"/>
      <c r="KQO1693" s="34"/>
      <c r="KQV1693" s="35"/>
      <c r="KQW1693" s="34"/>
      <c r="KRD1693" s="35"/>
      <c r="KRE1693" s="34"/>
      <c r="KRL1693" s="35"/>
      <c r="KRM1693" s="34"/>
      <c r="KRT1693" s="35"/>
      <c r="KRU1693" s="34"/>
      <c r="KSB1693" s="35"/>
      <c r="KSC1693" s="34"/>
      <c r="KSJ1693" s="35"/>
      <c r="KSK1693" s="34"/>
      <c r="KSR1693" s="35"/>
      <c r="KSS1693" s="34"/>
      <c r="KSZ1693" s="35"/>
      <c r="KTA1693" s="34"/>
      <c r="KTH1693" s="35"/>
      <c r="KTI1693" s="34"/>
      <c r="KTP1693" s="35"/>
      <c r="KTQ1693" s="34"/>
      <c r="KTX1693" s="35"/>
      <c r="KTY1693" s="34"/>
      <c r="KUF1693" s="35"/>
      <c r="KUG1693" s="34"/>
      <c r="KUN1693" s="35"/>
      <c r="KUO1693" s="34"/>
      <c r="KUV1693" s="35"/>
      <c r="KUW1693" s="34"/>
      <c r="KVD1693" s="35"/>
      <c r="KVE1693" s="34"/>
      <c r="KVL1693" s="35"/>
      <c r="KVM1693" s="34"/>
      <c r="KVT1693" s="35"/>
      <c r="KVU1693" s="34"/>
      <c r="KWB1693" s="35"/>
      <c r="KWC1693" s="34"/>
      <c r="KWJ1693" s="35"/>
      <c r="KWK1693" s="34"/>
      <c r="KWR1693" s="35"/>
      <c r="KWS1693" s="34"/>
      <c r="KWZ1693" s="35"/>
      <c r="KXA1693" s="34"/>
      <c r="KXH1693" s="35"/>
      <c r="KXI1693" s="34"/>
      <c r="KXP1693" s="35"/>
      <c r="KXQ1693" s="34"/>
      <c r="KXX1693" s="35"/>
      <c r="KXY1693" s="34"/>
      <c r="KYF1693" s="35"/>
      <c r="KYG1693" s="34"/>
      <c r="KYN1693" s="35"/>
      <c r="KYO1693" s="34"/>
      <c r="KYV1693" s="35"/>
      <c r="KYW1693" s="34"/>
      <c r="KZD1693" s="35"/>
      <c r="KZE1693" s="34"/>
      <c r="KZL1693" s="35"/>
      <c r="KZM1693" s="34"/>
      <c r="KZT1693" s="35"/>
      <c r="KZU1693" s="34"/>
      <c r="LAB1693" s="35"/>
      <c r="LAC1693" s="34"/>
      <c r="LAJ1693" s="35"/>
      <c r="LAK1693" s="34"/>
      <c r="LAR1693" s="35"/>
      <c r="LAS1693" s="34"/>
      <c r="LAZ1693" s="35"/>
      <c r="LBA1693" s="34"/>
      <c r="LBH1693" s="35"/>
      <c r="LBI1693" s="34"/>
      <c r="LBP1693" s="35"/>
      <c r="LBQ1693" s="34"/>
      <c r="LBX1693" s="35"/>
      <c r="LBY1693" s="34"/>
      <c r="LCF1693" s="35"/>
      <c r="LCG1693" s="34"/>
      <c r="LCN1693" s="35"/>
      <c r="LCO1693" s="34"/>
      <c r="LCV1693" s="35"/>
      <c r="LCW1693" s="34"/>
      <c r="LDD1693" s="35"/>
      <c r="LDE1693" s="34"/>
      <c r="LDL1693" s="35"/>
      <c r="LDM1693" s="34"/>
      <c r="LDT1693" s="35"/>
      <c r="LDU1693" s="34"/>
      <c r="LEB1693" s="35"/>
      <c r="LEC1693" s="34"/>
      <c r="LEJ1693" s="35"/>
      <c r="LEK1693" s="34"/>
      <c r="LER1693" s="35"/>
      <c r="LES1693" s="34"/>
      <c r="LEZ1693" s="35"/>
      <c r="LFA1693" s="34"/>
      <c r="LFH1693" s="35"/>
      <c r="LFI1693" s="34"/>
      <c r="LFP1693" s="35"/>
      <c r="LFQ1693" s="34"/>
      <c r="LFX1693" s="35"/>
      <c r="LFY1693" s="34"/>
      <c r="LGF1693" s="35"/>
      <c r="LGG1693" s="34"/>
      <c r="LGN1693" s="35"/>
      <c r="LGO1693" s="34"/>
      <c r="LGV1693" s="35"/>
      <c r="LGW1693" s="34"/>
      <c r="LHD1693" s="35"/>
      <c r="LHE1693" s="34"/>
      <c r="LHL1693" s="35"/>
      <c r="LHM1693" s="34"/>
      <c r="LHT1693" s="35"/>
      <c r="LHU1693" s="34"/>
      <c r="LIB1693" s="35"/>
      <c r="LIC1693" s="34"/>
      <c r="LIJ1693" s="35"/>
      <c r="LIK1693" s="34"/>
      <c r="LIR1693" s="35"/>
      <c r="LIS1693" s="34"/>
      <c r="LIZ1693" s="35"/>
      <c r="LJA1693" s="34"/>
      <c r="LJH1693" s="35"/>
      <c r="LJI1693" s="34"/>
      <c r="LJP1693" s="35"/>
      <c r="LJQ1693" s="34"/>
      <c r="LJX1693" s="35"/>
      <c r="LJY1693" s="34"/>
      <c r="LKF1693" s="35"/>
      <c r="LKG1693" s="34"/>
      <c r="LKN1693" s="35"/>
      <c r="LKO1693" s="34"/>
      <c r="LKV1693" s="35"/>
      <c r="LKW1693" s="34"/>
      <c r="LLD1693" s="35"/>
      <c r="LLE1693" s="34"/>
      <c r="LLL1693" s="35"/>
      <c r="LLM1693" s="34"/>
      <c r="LLT1693" s="35"/>
      <c r="LLU1693" s="34"/>
      <c r="LMB1693" s="35"/>
      <c r="LMC1693" s="34"/>
      <c r="LMJ1693" s="35"/>
      <c r="LMK1693" s="34"/>
      <c r="LMR1693" s="35"/>
      <c r="LMS1693" s="34"/>
      <c r="LMZ1693" s="35"/>
      <c r="LNA1693" s="34"/>
      <c r="LNH1693" s="35"/>
      <c r="LNI1693" s="34"/>
      <c r="LNP1693" s="35"/>
      <c r="LNQ1693" s="34"/>
      <c r="LNX1693" s="35"/>
      <c r="LNY1693" s="34"/>
      <c r="LOF1693" s="35"/>
      <c r="LOG1693" s="34"/>
      <c r="LON1693" s="35"/>
      <c r="LOO1693" s="34"/>
      <c r="LOV1693" s="35"/>
      <c r="LOW1693" s="34"/>
      <c r="LPD1693" s="35"/>
      <c r="LPE1693" s="34"/>
      <c r="LPL1693" s="35"/>
      <c r="LPM1693" s="34"/>
      <c r="LPT1693" s="35"/>
      <c r="LPU1693" s="34"/>
      <c r="LQB1693" s="35"/>
      <c r="LQC1693" s="34"/>
      <c r="LQJ1693" s="35"/>
      <c r="LQK1693" s="34"/>
      <c r="LQR1693" s="35"/>
      <c r="LQS1693" s="34"/>
      <c r="LQZ1693" s="35"/>
      <c r="LRA1693" s="34"/>
      <c r="LRH1693" s="35"/>
      <c r="LRI1693" s="34"/>
      <c r="LRP1693" s="35"/>
      <c r="LRQ1693" s="34"/>
      <c r="LRX1693" s="35"/>
      <c r="LRY1693" s="34"/>
      <c r="LSF1693" s="35"/>
      <c r="LSG1693" s="34"/>
      <c r="LSN1693" s="35"/>
      <c r="LSO1693" s="34"/>
      <c r="LSV1693" s="35"/>
      <c r="LSW1693" s="34"/>
      <c r="LTD1693" s="35"/>
      <c r="LTE1693" s="34"/>
      <c r="LTL1693" s="35"/>
      <c r="LTM1693" s="34"/>
      <c r="LTT1693" s="35"/>
      <c r="LTU1693" s="34"/>
      <c r="LUB1693" s="35"/>
      <c r="LUC1693" s="34"/>
      <c r="LUJ1693" s="35"/>
      <c r="LUK1693" s="34"/>
      <c r="LUR1693" s="35"/>
      <c r="LUS1693" s="34"/>
      <c r="LUZ1693" s="35"/>
      <c r="LVA1693" s="34"/>
      <c r="LVH1693" s="35"/>
      <c r="LVI1693" s="34"/>
      <c r="LVP1693" s="35"/>
      <c r="LVQ1693" s="34"/>
      <c r="LVX1693" s="35"/>
      <c r="LVY1693" s="34"/>
      <c r="LWF1693" s="35"/>
      <c r="LWG1693" s="34"/>
      <c r="LWN1693" s="35"/>
      <c r="LWO1693" s="34"/>
      <c r="LWV1693" s="35"/>
      <c r="LWW1693" s="34"/>
      <c r="LXD1693" s="35"/>
      <c r="LXE1693" s="34"/>
      <c r="LXL1693" s="35"/>
      <c r="LXM1693" s="34"/>
      <c r="LXT1693" s="35"/>
      <c r="LXU1693" s="34"/>
      <c r="LYB1693" s="35"/>
      <c r="LYC1693" s="34"/>
      <c r="LYJ1693" s="35"/>
      <c r="LYK1693" s="34"/>
      <c r="LYR1693" s="35"/>
      <c r="LYS1693" s="34"/>
      <c r="LYZ1693" s="35"/>
      <c r="LZA1693" s="34"/>
      <c r="LZH1693" s="35"/>
      <c r="LZI1693" s="34"/>
      <c r="LZP1693" s="35"/>
      <c r="LZQ1693" s="34"/>
      <c r="LZX1693" s="35"/>
      <c r="LZY1693" s="34"/>
      <c r="MAF1693" s="35"/>
      <c r="MAG1693" s="34"/>
      <c r="MAN1693" s="35"/>
      <c r="MAO1693" s="34"/>
      <c r="MAV1693" s="35"/>
      <c r="MAW1693" s="34"/>
      <c r="MBD1693" s="35"/>
      <c r="MBE1693" s="34"/>
      <c r="MBL1693" s="35"/>
      <c r="MBM1693" s="34"/>
      <c r="MBT1693" s="35"/>
      <c r="MBU1693" s="34"/>
      <c r="MCB1693" s="35"/>
      <c r="MCC1693" s="34"/>
      <c r="MCJ1693" s="35"/>
      <c r="MCK1693" s="34"/>
      <c r="MCR1693" s="35"/>
      <c r="MCS1693" s="34"/>
      <c r="MCZ1693" s="35"/>
      <c r="MDA1693" s="34"/>
      <c r="MDH1693" s="35"/>
      <c r="MDI1693" s="34"/>
      <c r="MDP1693" s="35"/>
      <c r="MDQ1693" s="34"/>
      <c r="MDX1693" s="35"/>
      <c r="MDY1693" s="34"/>
      <c r="MEF1693" s="35"/>
      <c r="MEG1693" s="34"/>
      <c r="MEN1693" s="35"/>
      <c r="MEO1693" s="34"/>
      <c r="MEV1693" s="35"/>
      <c r="MEW1693" s="34"/>
      <c r="MFD1693" s="35"/>
      <c r="MFE1693" s="34"/>
      <c r="MFL1693" s="35"/>
      <c r="MFM1693" s="34"/>
      <c r="MFT1693" s="35"/>
      <c r="MFU1693" s="34"/>
      <c r="MGB1693" s="35"/>
      <c r="MGC1693" s="34"/>
      <c r="MGJ1693" s="35"/>
      <c r="MGK1693" s="34"/>
      <c r="MGR1693" s="35"/>
      <c r="MGS1693" s="34"/>
      <c r="MGZ1693" s="35"/>
      <c r="MHA1693" s="34"/>
      <c r="MHH1693" s="35"/>
      <c r="MHI1693" s="34"/>
      <c r="MHP1693" s="35"/>
      <c r="MHQ1693" s="34"/>
      <c r="MHX1693" s="35"/>
      <c r="MHY1693" s="34"/>
      <c r="MIF1693" s="35"/>
      <c r="MIG1693" s="34"/>
      <c r="MIN1693" s="35"/>
      <c r="MIO1693" s="34"/>
      <c r="MIV1693" s="35"/>
      <c r="MIW1693" s="34"/>
      <c r="MJD1693" s="35"/>
      <c r="MJE1693" s="34"/>
      <c r="MJL1693" s="35"/>
      <c r="MJM1693" s="34"/>
      <c r="MJT1693" s="35"/>
      <c r="MJU1693" s="34"/>
      <c r="MKB1693" s="35"/>
      <c r="MKC1693" s="34"/>
      <c r="MKJ1693" s="35"/>
      <c r="MKK1693" s="34"/>
      <c r="MKR1693" s="35"/>
      <c r="MKS1693" s="34"/>
      <c r="MKZ1693" s="35"/>
      <c r="MLA1693" s="34"/>
      <c r="MLH1693" s="35"/>
      <c r="MLI1693" s="34"/>
      <c r="MLP1693" s="35"/>
      <c r="MLQ1693" s="34"/>
      <c r="MLX1693" s="35"/>
      <c r="MLY1693" s="34"/>
      <c r="MMF1693" s="35"/>
      <c r="MMG1693" s="34"/>
      <c r="MMN1693" s="35"/>
      <c r="MMO1693" s="34"/>
      <c r="MMV1693" s="35"/>
      <c r="MMW1693" s="34"/>
      <c r="MND1693" s="35"/>
      <c r="MNE1693" s="34"/>
      <c r="MNL1693" s="35"/>
      <c r="MNM1693" s="34"/>
      <c r="MNT1693" s="35"/>
      <c r="MNU1693" s="34"/>
      <c r="MOB1693" s="35"/>
      <c r="MOC1693" s="34"/>
      <c r="MOJ1693" s="35"/>
      <c r="MOK1693" s="34"/>
      <c r="MOR1693" s="35"/>
      <c r="MOS1693" s="34"/>
      <c r="MOZ1693" s="35"/>
      <c r="MPA1693" s="34"/>
      <c r="MPH1693" s="35"/>
      <c r="MPI1693" s="34"/>
      <c r="MPP1693" s="35"/>
      <c r="MPQ1693" s="34"/>
      <c r="MPX1693" s="35"/>
      <c r="MPY1693" s="34"/>
      <c r="MQF1693" s="35"/>
      <c r="MQG1693" s="34"/>
      <c r="MQN1693" s="35"/>
      <c r="MQO1693" s="34"/>
      <c r="MQV1693" s="35"/>
      <c r="MQW1693" s="34"/>
      <c r="MRD1693" s="35"/>
      <c r="MRE1693" s="34"/>
      <c r="MRL1693" s="35"/>
      <c r="MRM1693" s="34"/>
      <c r="MRT1693" s="35"/>
      <c r="MRU1693" s="34"/>
      <c r="MSB1693" s="35"/>
      <c r="MSC1693" s="34"/>
      <c r="MSJ1693" s="35"/>
      <c r="MSK1693" s="34"/>
      <c r="MSR1693" s="35"/>
      <c r="MSS1693" s="34"/>
      <c r="MSZ1693" s="35"/>
      <c r="MTA1693" s="34"/>
      <c r="MTH1693" s="35"/>
      <c r="MTI1693" s="34"/>
      <c r="MTP1693" s="35"/>
      <c r="MTQ1693" s="34"/>
      <c r="MTX1693" s="35"/>
      <c r="MTY1693" s="34"/>
      <c r="MUF1693" s="35"/>
      <c r="MUG1693" s="34"/>
      <c r="MUN1693" s="35"/>
      <c r="MUO1693" s="34"/>
      <c r="MUV1693" s="35"/>
      <c r="MUW1693" s="34"/>
      <c r="MVD1693" s="35"/>
      <c r="MVE1693" s="34"/>
      <c r="MVL1693" s="35"/>
      <c r="MVM1693" s="34"/>
      <c r="MVT1693" s="35"/>
      <c r="MVU1693" s="34"/>
      <c r="MWB1693" s="35"/>
      <c r="MWC1693" s="34"/>
      <c r="MWJ1693" s="35"/>
      <c r="MWK1693" s="34"/>
      <c r="MWR1693" s="35"/>
      <c r="MWS1693" s="34"/>
      <c r="MWZ1693" s="35"/>
      <c r="MXA1693" s="34"/>
      <c r="MXH1693" s="35"/>
      <c r="MXI1693" s="34"/>
      <c r="MXP1693" s="35"/>
      <c r="MXQ1693" s="34"/>
      <c r="MXX1693" s="35"/>
      <c r="MXY1693" s="34"/>
      <c r="MYF1693" s="35"/>
      <c r="MYG1693" s="34"/>
      <c r="MYN1693" s="35"/>
      <c r="MYO1693" s="34"/>
      <c r="MYV1693" s="35"/>
      <c r="MYW1693" s="34"/>
      <c r="MZD1693" s="35"/>
      <c r="MZE1693" s="34"/>
      <c r="MZL1693" s="35"/>
      <c r="MZM1693" s="34"/>
      <c r="MZT1693" s="35"/>
      <c r="MZU1693" s="34"/>
      <c r="NAB1693" s="35"/>
      <c r="NAC1693" s="34"/>
      <c r="NAJ1693" s="35"/>
      <c r="NAK1693" s="34"/>
      <c r="NAR1693" s="35"/>
      <c r="NAS1693" s="34"/>
      <c r="NAZ1693" s="35"/>
      <c r="NBA1693" s="34"/>
      <c r="NBH1693" s="35"/>
      <c r="NBI1693" s="34"/>
      <c r="NBP1693" s="35"/>
      <c r="NBQ1693" s="34"/>
      <c r="NBX1693" s="35"/>
      <c r="NBY1693" s="34"/>
      <c r="NCF1693" s="35"/>
      <c r="NCG1693" s="34"/>
      <c r="NCN1693" s="35"/>
      <c r="NCO1693" s="34"/>
      <c r="NCV1693" s="35"/>
      <c r="NCW1693" s="34"/>
      <c r="NDD1693" s="35"/>
      <c r="NDE1693" s="34"/>
      <c r="NDL1693" s="35"/>
      <c r="NDM1693" s="34"/>
      <c r="NDT1693" s="35"/>
      <c r="NDU1693" s="34"/>
      <c r="NEB1693" s="35"/>
      <c r="NEC1693" s="34"/>
      <c r="NEJ1693" s="35"/>
      <c r="NEK1693" s="34"/>
      <c r="NER1693" s="35"/>
      <c r="NES1693" s="34"/>
      <c r="NEZ1693" s="35"/>
      <c r="NFA1693" s="34"/>
      <c r="NFH1693" s="35"/>
      <c r="NFI1693" s="34"/>
      <c r="NFP1693" s="35"/>
      <c r="NFQ1693" s="34"/>
      <c r="NFX1693" s="35"/>
      <c r="NFY1693" s="34"/>
      <c r="NGF1693" s="35"/>
      <c r="NGG1693" s="34"/>
      <c r="NGN1693" s="35"/>
      <c r="NGO1693" s="34"/>
      <c r="NGV1693" s="35"/>
      <c r="NGW1693" s="34"/>
      <c r="NHD1693" s="35"/>
      <c r="NHE1693" s="34"/>
      <c r="NHL1693" s="35"/>
      <c r="NHM1693" s="34"/>
      <c r="NHT1693" s="35"/>
      <c r="NHU1693" s="34"/>
      <c r="NIB1693" s="35"/>
      <c r="NIC1693" s="34"/>
      <c r="NIJ1693" s="35"/>
      <c r="NIK1693" s="34"/>
      <c r="NIR1693" s="35"/>
      <c r="NIS1693" s="34"/>
      <c r="NIZ1693" s="35"/>
      <c r="NJA1693" s="34"/>
      <c r="NJH1693" s="35"/>
      <c r="NJI1693" s="34"/>
      <c r="NJP1693" s="35"/>
      <c r="NJQ1693" s="34"/>
      <c r="NJX1693" s="35"/>
      <c r="NJY1693" s="34"/>
      <c r="NKF1693" s="35"/>
      <c r="NKG1693" s="34"/>
      <c r="NKN1693" s="35"/>
      <c r="NKO1693" s="34"/>
      <c r="NKV1693" s="35"/>
      <c r="NKW1693" s="34"/>
      <c r="NLD1693" s="35"/>
      <c r="NLE1693" s="34"/>
      <c r="NLL1693" s="35"/>
      <c r="NLM1693" s="34"/>
      <c r="NLT1693" s="35"/>
      <c r="NLU1693" s="34"/>
      <c r="NMB1693" s="35"/>
      <c r="NMC1693" s="34"/>
      <c r="NMJ1693" s="35"/>
      <c r="NMK1693" s="34"/>
      <c r="NMR1693" s="35"/>
      <c r="NMS1693" s="34"/>
      <c r="NMZ1693" s="35"/>
      <c r="NNA1693" s="34"/>
      <c r="NNH1693" s="35"/>
      <c r="NNI1693" s="34"/>
      <c r="NNP1693" s="35"/>
      <c r="NNQ1693" s="34"/>
      <c r="NNX1693" s="35"/>
      <c r="NNY1693" s="34"/>
      <c r="NOF1693" s="35"/>
      <c r="NOG1693" s="34"/>
      <c r="NON1693" s="35"/>
      <c r="NOO1693" s="34"/>
      <c r="NOV1693" s="35"/>
      <c r="NOW1693" s="34"/>
      <c r="NPD1693" s="35"/>
      <c r="NPE1693" s="34"/>
      <c r="NPL1693" s="35"/>
      <c r="NPM1693" s="34"/>
      <c r="NPT1693" s="35"/>
      <c r="NPU1693" s="34"/>
      <c r="NQB1693" s="35"/>
      <c r="NQC1693" s="34"/>
      <c r="NQJ1693" s="35"/>
      <c r="NQK1693" s="34"/>
      <c r="NQR1693" s="35"/>
      <c r="NQS1693" s="34"/>
      <c r="NQZ1693" s="35"/>
      <c r="NRA1693" s="34"/>
      <c r="NRH1693" s="35"/>
      <c r="NRI1693" s="34"/>
      <c r="NRP1693" s="35"/>
      <c r="NRQ1693" s="34"/>
      <c r="NRX1693" s="35"/>
      <c r="NRY1693" s="34"/>
      <c r="NSF1693" s="35"/>
      <c r="NSG1693" s="34"/>
      <c r="NSN1693" s="35"/>
      <c r="NSO1693" s="34"/>
      <c r="NSV1693" s="35"/>
      <c r="NSW1693" s="34"/>
      <c r="NTD1693" s="35"/>
      <c r="NTE1693" s="34"/>
      <c r="NTL1693" s="35"/>
      <c r="NTM1693" s="34"/>
      <c r="NTT1693" s="35"/>
      <c r="NTU1693" s="34"/>
      <c r="NUB1693" s="35"/>
      <c r="NUC1693" s="34"/>
      <c r="NUJ1693" s="35"/>
      <c r="NUK1693" s="34"/>
      <c r="NUR1693" s="35"/>
      <c r="NUS1693" s="34"/>
      <c r="NUZ1693" s="35"/>
      <c r="NVA1693" s="34"/>
      <c r="NVH1693" s="35"/>
      <c r="NVI1693" s="34"/>
      <c r="NVP1693" s="35"/>
      <c r="NVQ1693" s="34"/>
      <c r="NVX1693" s="35"/>
      <c r="NVY1693" s="34"/>
      <c r="NWF1693" s="35"/>
      <c r="NWG1693" s="34"/>
      <c r="NWN1693" s="35"/>
      <c r="NWO1693" s="34"/>
      <c r="NWV1693" s="35"/>
      <c r="NWW1693" s="34"/>
      <c r="NXD1693" s="35"/>
      <c r="NXE1693" s="34"/>
      <c r="NXL1693" s="35"/>
      <c r="NXM1693" s="34"/>
      <c r="NXT1693" s="35"/>
      <c r="NXU1693" s="34"/>
      <c r="NYB1693" s="35"/>
      <c r="NYC1693" s="34"/>
      <c r="NYJ1693" s="35"/>
      <c r="NYK1693" s="34"/>
      <c r="NYR1693" s="35"/>
      <c r="NYS1693" s="34"/>
      <c r="NYZ1693" s="35"/>
      <c r="NZA1693" s="34"/>
      <c r="NZH1693" s="35"/>
      <c r="NZI1693" s="34"/>
      <c r="NZP1693" s="35"/>
      <c r="NZQ1693" s="34"/>
      <c r="NZX1693" s="35"/>
      <c r="NZY1693" s="34"/>
      <c r="OAF1693" s="35"/>
      <c r="OAG1693" s="34"/>
      <c r="OAN1693" s="35"/>
      <c r="OAO1693" s="34"/>
      <c r="OAV1693" s="35"/>
      <c r="OAW1693" s="34"/>
      <c r="OBD1693" s="35"/>
      <c r="OBE1693" s="34"/>
      <c r="OBL1693" s="35"/>
      <c r="OBM1693" s="34"/>
      <c r="OBT1693" s="35"/>
      <c r="OBU1693" s="34"/>
      <c r="OCB1693" s="35"/>
      <c r="OCC1693" s="34"/>
      <c r="OCJ1693" s="35"/>
      <c r="OCK1693" s="34"/>
      <c r="OCR1693" s="35"/>
      <c r="OCS1693" s="34"/>
      <c r="OCZ1693" s="35"/>
      <c r="ODA1693" s="34"/>
      <c r="ODH1693" s="35"/>
      <c r="ODI1693" s="34"/>
      <c r="ODP1693" s="35"/>
      <c r="ODQ1693" s="34"/>
      <c r="ODX1693" s="35"/>
      <c r="ODY1693" s="34"/>
      <c r="OEF1693" s="35"/>
      <c r="OEG1693" s="34"/>
      <c r="OEN1693" s="35"/>
      <c r="OEO1693" s="34"/>
      <c r="OEV1693" s="35"/>
      <c r="OEW1693" s="34"/>
      <c r="OFD1693" s="35"/>
      <c r="OFE1693" s="34"/>
      <c r="OFL1693" s="35"/>
      <c r="OFM1693" s="34"/>
      <c r="OFT1693" s="35"/>
      <c r="OFU1693" s="34"/>
      <c r="OGB1693" s="35"/>
      <c r="OGC1693" s="34"/>
      <c r="OGJ1693" s="35"/>
      <c r="OGK1693" s="34"/>
      <c r="OGR1693" s="35"/>
      <c r="OGS1693" s="34"/>
      <c r="OGZ1693" s="35"/>
      <c r="OHA1693" s="34"/>
      <c r="OHH1693" s="35"/>
      <c r="OHI1693" s="34"/>
      <c r="OHP1693" s="35"/>
      <c r="OHQ1693" s="34"/>
      <c r="OHX1693" s="35"/>
      <c r="OHY1693" s="34"/>
      <c r="OIF1693" s="35"/>
      <c r="OIG1693" s="34"/>
      <c r="OIN1693" s="35"/>
      <c r="OIO1693" s="34"/>
      <c r="OIV1693" s="35"/>
      <c r="OIW1693" s="34"/>
      <c r="OJD1693" s="35"/>
      <c r="OJE1693" s="34"/>
      <c r="OJL1693" s="35"/>
      <c r="OJM1693" s="34"/>
      <c r="OJT1693" s="35"/>
      <c r="OJU1693" s="34"/>
      <c r="OKB1693" s="35"/>
      <c r="OKC1693" s="34"/>
      <c r="OKJ1693" s="35"/>
      <c r="OKK1693" s="34"/>
      <c r="OKR1693" s="35"/>
      <c r="OKS1693" s="34"/>
      <c r="OKZ1693" s="35"/>
      <c r="OLA1693" s="34"/>
      <c r="OLH1693" s="35"/>
      <c r="OLI1693" s="34"/>
      <c r="OLP1693" s="35"/>
      <c r="OLQ1693" s="34"/>
      <c r="OLX1693" s="35"/>
      <c r="OLY1693" s="34"/>
      <c r="OMF1693" s="35"/>
      <c r="OMG1693" s="34"/>
      <c r="OMN1693" s="35"/>
      <c r="OMO1693" s="34"/>
      <c r="OMV1693" s="35"/>
      <c r="OMW1693" s="34"/>
      <c r="OND1693" s="35"/>
      <c r="ONE1693" s="34"/>
      <c r="ONL1693" s="35"/>
      <c r="ONM1693" s="34"/>
      <c r="ONT1693" s="35"/>
      <c r="ONU1693" s="34"/>
      <c r="OOB1693" s="35"/>
      <c r="OOC1693" s="34"/>
      <c r="OOJ1693" s="35"/>
      <c r="OOK1693" s="34"/>
      <c r="OOR1693" s="35"/>
      <c r="OOS1693" s="34"/>
      <c r="OOZ1693" s="35"/>
      <c r="OPA1693" s="34"/>
      <c r="OPH1693" s="35"/>
      <c r="OPI1693" s="34"/>
      <c r="OPP1693" s="35"/>
      <c r="OPQ1693" s="34"/>
      <c r="OPX1693" s="35"/>
      <c r="OPY1693" s="34"/>
      <c r="OQF1693" s="35"/>
      <c r="OQG1693" s="34"/>
      <c r="OQN1693" s="35"/>
      <c r="OQO1693" s="34"/>
      <c r="OQV1693" s="35"/>
      <c r="OQW1693" s="34"/>
      <c r="ORD1693" s="35"/>
      <c r="ORE1693" s="34"/>
      <c r="ORL1693" s="35"/>
      <c r="ORM1693" s="34"/>
      <c r="ORT1693" s="35"/>
      <c r="ORU1693" s="34"/>
      <c r="OSB1693" s="35"/>
      <c r="OSC1693" s="34"/>
      <c r="OSJ1693" s="35"/>
      <c r="OSK1693" s="34"/>
      <c r="OSR1693" s="35"/>
      <c r="OSS1693" s="34"/>
      <c r="OSZ1693" s="35"/>
      <c r="OTA1693" s="34"/>
      <c r="OTH1693" s="35"/>
      <c r="OTI1693" s="34"/>
      <c r="OTP1693" s="35"/>
      <c r="OTQ1693" s="34"/>
      <c r="OTX1693" s="35"/>
      <c r="OTY1693" s="34"/>
      <c r="OUF1693" s="35"/>
      <c r="OUG1693" s="34"/>
      <c r="OUN1693" s="35"/>
      <c r="OUO1693" s="34"/>
      <c r="OUV1693" s="35"/>
      <c r="OUW1693" s="34"/>
      <c r="OVD1693" s="35"/>
      <c r="OVE1693" s="34"/>
      <c r="OVL1693" s="35"/>
      <c r="OVM1693" s="34"/>
      <c r="OVT1693" s="35"/>
      <c r="OVU1693" s="34"/>
      <c r="OWB1693" s="35"/>
      <c r="OWC1693" s="34"/>
      <c r="OWJ1693" s="35"/>
      <c r="OWK1693" s="34"/>
      <c r="OWR1693" s="35"/>
      <c r="OWS1693" s="34"/>
      <c r="OWZ1693" s="35"/>
      <c r="OXA1693" s="34"/>
      <c r="OXH1693" s="35"/>
      <c r="OXI1693" s="34"/>
      <c r="OXP1693" s="35"/>
      <c r="OXQ1693" s="34"/>
      <c r="OXX1693" s="35"/>
      <c r="OXY1693" s="34"/>
      <c r="OYF1693" s="35"/>
      <c r="OYG1693" s="34"/>
      <c r="OYN1693" s="35"/>
      <c r="OYO1693" s="34"/>
      <c r="OYV1693" s="35"/>
      <c r="OYW1693" s="34"/>
      <c r="OZD1693" s="35"/>
      <c r="OZE1693" s="34"/>
      <c r="OZL1693" s="35"/>
      <c r="OZM1693" s="34"/>
      <c r="OZT1693" s="35"/>
      <c r="OZU1693" s="34"/>
      <c r="PAB1693" s="35"/>
      <c r="PAC1693" s="34"/>
      <c r="PAJ1693" s="35"/>
      <c r="PAK1693" s="34"/>
      <c r="PAR1693" s="35"/>
      <c r="PAS1693" s="34"/>
      <c r="PAZ1693" s="35"/>
      <c r="PBA1693" s="34"/>
      <c r="PBH1693" s="35"/>
      <c r="PBI1693" s="34"/>
      <c r="PBP1693" s="35"/>
      <c r="PBQ1693" s="34"/>
      <c r="PBX1693" s="35"/>
      <c r="PBY1693" s="34"/>
      <c r="PCF1693" s="35"/>
      <c r="PCG1693" s="34"/>
      <c r="PCN1693" s="35"/>
      <c r="PCO1693" s="34"/>
      <c r="PCV1693" s="35"/>
      <c r="PCW1693" s="34"/>
      <c r="PDD1693" s="35"/>
      <c r="PDE1693" s="34"/>
      <c r="PDL1693" s="35"/>
      <c r="PDM1693" s="34"/>
      <c r="PDT1693" s="35"/>
      <c r="PDU1693" s="34"/>
      <c r="PEB1693" s="35"/>
      <c r="PEC1693" s="34"/>
      <c r="PEJ1693" s="35"/>
      <c r="PEK1693" s="34"/>
      <c r="PER1693" s="35"/>
      <c r="PES1693" s="34"/>
      <c r="PEZ1693" s="35"/>
      <c r="PFA1693" s="34"/>
      <c r="PFH1693" s="35"/>
      <c r="PFI1693" s="34"/>
      <c r="PFP1693" s="35"/>
      <c r="PFQ1693" s="34"/>
      <c r="PFX1693" s="35"/>
      <c r="PFY1693" s="34"/>
      <c r="PGF1693" s="35"/>
      <c r="PGG1693" s="34"/>
      <c r="PGN1693" s="35"/>
      <c r="PGO1693" s="34"/>
      <c r="PGV1693" s="35"/>
      <c r="PGW1693" s="34"/>
      <c r="PHD1693" s="35"/>
      <c r="PHE1693" s="34"/>
      <c r="PHL1693" s="35"/>
      <c r="PHM1693" s="34"/>
      <c r="PHT1693" s="35"/>
      <c r="PHU1693" s="34"/>
      <c r="PIB1693" s="35"/>
      <c r="PIC1693" s="34"/>
      <c r="PIJ1693" s="35"/>
      <c r="PIK1693" s="34"/>
      <c r="PIR1693" s="35"/>
      <c r="PIS1693" s="34"/>
      <c r="PIZ1693" s="35"/>
      <c r="PJA1693" s="34"/>
      <c r="PJH1693" s="35"/>
      <c r="PJI1693" s="34"/>
      <c r="PJP1693" s="35"/>
      <c r="PJQ1693" s="34"/>
      <c r="PJX1693" s="35"/>
      <c r="PJY1693" s="34"/>
      <c r="PKF1693" s="35"/>
      <c r="PKG1693" s="34"/>
      <c r="PKN1693" s="35"/>
      <c r="PKO1693" s="34"/>
      <c r="PKV1693" s="35"/>
      <c r="PKW1693" s="34"/>
      <c r="PLD1693" s="35"/>
      <c r="PLE1693" s="34"/>
      <c r="PLL1693" s="35"/>
      <c r="PLM1693" s="34"/>
      <c r="PLT1693" s="35"/>
      <c r="PLU1693" s="34"/>
      <c r="PMB1693" s="35"/>
      <c r="PMC1693" s="34"/>
      <c r="PMJ1693" s="35"/>
      <c r="PMK1693" s="34"/>
      <c r="PMR1693" s="35"/>
      <c r="PMS1693" s="34"/>
      <c r="PMZ1693" s="35"/>
      <c r="PNA1693" s="34"/>
      <c r="PNH1693" s="35"/>
      <c r="PNI1693" s="34"/>
      <c r="PNP1693" s="35"/>
      <c r="PNQ1693" s="34"/>
      <c r="PNX1693" s="35"/>
      <c r="PNY1693" s="34"/>
      <c r="POF1693" s="35"/>
      <c r="POG1693" s="34"/>
      <c r="PON1693" s="35"/>
      <c r="POO1693" s="34"/>
      <c r="POV1693" s="35"/>
      <c r="POW1693" s="34"/>
      <c r="PPD1693" s="35"/>
      <c r="PPE1693" s="34"/>
      <c r="PPL1693" s="35"/>
      <c r="PPM1693" s="34"/>
      <c r="PPT1693" s="35"/>
      <c r="PPU1693" s="34"/>
      <c r="PQB1693" s="35"/>
      <c r="PQC1693" s="34"/>
      <c r="PQJ1693" s="35"/>
      <c r="PQK1693" s="34"/>
      <c r="PQR1693" s="35"/>
      <c r="PQS1693" s="34"/>
      <c r="PQZ1693" s="35"/>
      <c r="PRA1693" s="34"/>
      <c r="PRH1693" s="35"/>
      <c r="PRI1693" s="34"/>
      <c r="PRP1693" s="35"/>
      <c r="PRQ1693" s="34"/>
      <c r="PRX1693" s="35"/>
      <c r="PRY1693" s="34"/>
      <c r="PSF1693" s="35"/>
      <c r="PSG1693" s="34"/>
      <c r="PSN1693" s="35"/>
      <c r="PSO1693" s="34"/>
      <c r="PSV1693" s="35"/>
      <c r="PSW1693" s="34"/>
      <c r="PTD1693" s="35"/>
      <c r="PTE1693" s="34"/>
      <c r="PTL1693" s="35"/>
      <c r="PTM1693" s="34"/>
      <c r="PTT1693" s="35"/>
      <c r="PTU1693" s="34"/>
      <c r="PUB1693" s="35"/>
      <c r="PUC1693" s="34"/>
      <c r="PUJ1693" s="35"/>
      <c r="PUK1693" s="34"/>
      <c r="PUR1693" s="35"/>
      <c r="PUS1693" s="34"/>
      <c r="PUZ1693" s="35"/>
      <c r="PVA1693" s="34"/>
      <c r="PVH1693" s="35"/>
      <c r="PVI1693" s="34"/>
      <c r="PVP1693" s="35"/>
      <c r="PVQ1693" s="34"/>
      <c r="PVX1693" s="35"/>
      <c r="PVY1693" s="34"/>
      <c r="PWF1693" s="35"/>
      <c r="PWG1693" s="34"/>
      <c r="PWN1693" s="35"/>
      <c r="PWO1693" s="34"/>
      <c r="PWV1693" s="35"/>
      <c r="PWW1693" s="34"/>
      <c r="PXD1693" s="35"/>
      <c r="PXE1693" s="34"/>
      <c r="PXL1693" s="35"/>
      <c r="PXM1693" s="34"/>
      <c r="PXT1693" s="35"/>
      <c r="PXU1693" s="34"/>
      <c r="PYB1693" s="35"/>
      <c r="PYC1693" s="34"/>
      <c r="PYJ1693" s="35"/>
      <c r="PYK1693" s="34"/>
      <c r="PYR1693" s="35"/>
      <c r="PYS1693" s="34"/>
      <c r="PYZ1693" s="35"/>
      <c r="PZA1693" s="34"/>
      <c r="PZH1693" s="35"/>
      <c r="PZI1693" s="34"/>
      <c r="PZP1693" s="35"/>
      <c r="PZQ1693" s="34"/>
      <c r="PZX1693" s="35"/>
      <c r="PZY1693" s="34"/>
      <c r="QAF1693" s="35"/>
      <c r="QAG1693" s="34"/>
      <c r="QAN1693" s="35"/>
      <c r="QAO1693" s="34"/>
      <c r="QAV1693" s="35"/>
      <c r="QAW1693" s="34"/>
      <c r="QBD1693" s="35"/>
      <c r="QBE1693" s="34"/>
      <c r="QBL1693" s="35"/>
      <c r="QBM1693" s="34"/>
      <c r="QBT1693" s="35"/>
      <c r="QBU1693" s="34"/>
      <c r="QCB1693" s="35"/>
      <c r="QCC1693" s="34"/>
      <c r="QCJ1693" s="35"/>
      <c r="QCK1693" s="34"/>
      <c r="QCR1693" s="35"/>
      <c r="QCS1693" s="34"/>
      <c r="QCZ1693" s="35"/>
      <c r="QDA1693" s="34"/>
      <c r="QDH1693" s="35"/>
      <c r="QDI1693" s="34"/>
      <c r="QDP1693" s="35"/>
      <c r="QDQ1693" s="34"/>
      <c r="QDX1693" s="35"/>
      <c r="QDY1693" s="34"/>
      <c r="QEF1693" s="35"/>
      <c r="QEG1693" s="34"/>
      <c r="QEN1693" s="35"/>
      <c r="QEO1693" s="34"/>
      <c r="QEV1693" s="35"/>
      <c r="QEW1693" s="34"/>
      <c r="QFD1693" s="35"/>
      <c r="QFE1693" s="34"/>
      <c r="QFL1693" s="35"/>
      <c r="QFM1693" s="34"/>
      <c r="QFT1693" s="35"/>
      <c r="QFU1693" s="34"/>
      <c r="QGB1693" s="35"/>
      <c r="QGC1693" s="34"/>
      <c r="QGJ1693" s="35"/>
      <c r="QGK1693" s="34"/>
      <c r="QGR1693" s="35"/>
      <c r="QGS1693" s="34"/>
      <c r="QGZ1693" s="35"/>
      <c r="QHA1693" s="34"/>
      <c r="QHH1693" s="35"/>
      <c r="QHI1693" s="34"/>
      <c r="QHP1693" s="35"/>
      <c r="QHQ1693" s="34"/>
      <c r="QHX1693" s="35"/>
      <c r="QHY1693" s="34"/>
      <c r="QIF1693" s="35"/>
      <c r="QIG1693" s="34"/>
      <c r="QIN1693" s="35"/>
      <c r="QIO1693" s="34"/>
      <c r="QIV1693" s="35"/>
      <c r="QIW1693" s="34"/>
      <c r="QJD1693" s="35"/>
      <c r="QJE1693" s="34"/>
      <c r="QJL1693" s="35"/>
      <c r="QJM1693" s="34"/>
      <c r="QJT1693" s="35"/>
      <c r="QJU1693" s="34"/>
      <c r="QKB1693" s="35"/>
      <c r="QKC1693" s="34"/>
      <c r="QKJ1693" s="35"/>
      <c r="QKK1693" s="34"/>
      <c r="QKR1693" s="35"/>
      <c r="QKS1693" s="34"/>
      <c r="QKZ1693" s="35"/>
      <c r="QLA1693" s="34"/>
      <c r="QLH1693" s="35"/>
      <c r="QLI1693" s="34"/>
      <c r="QLP1693" s="35"/>
      <c r="QLQ1693" s="34"/>
      <c r="QLX1693" s="35"/>
      <c r="QLY1693" s="34"/>
      <c r="QMF1693" s="35"/>
      <c r="QMG1693" s="34"/>
      <c r="QMN1693" s="35"/>
      <c r="QMO1693" s="34"/>
      <c r="QMV1693" s="35"/>
      <c r="QMW1693" s="34"/>
      <c r="QND1693" s="35"/>
      <c r="QNE1693" s="34"/>
      <c r="QNL1693" s="35"/>
      <c r="QNM1693" s="34"/>
      <c r="QNT1693" s="35"/>
      <c r="QNU1693" s="34"/>
      <c r="QOB1693" s="35"/>
      <c r="QOC1693" s="34"/>
      <c r="QOJ1693" s="35"/>
      <c r="QOK1693" s="34"/>
      <c r="QOR1693" s="35"/>
      <c r="QOS1693" s="34"/>
      <c r="QOZ1693" s="35"/>
      <c r="QPA1693" s="34"/>
      <c r="QPH1693" s="35"/>
      <c r="QPI1693" s="34"/>
      <c r="QPP1693" s="35"/>
      <c r="QPQ1693" s="34"/>
      <c r="QPX1693" s="35"/>
      <c r="QPY1693" s="34"/>
      <c r="QQF1693" s="35"/>
      <c r="QQG1693" s="34"/>
      <c r="QQN1693" s="35"/>
      <c r="QQO1693" s="34"/>
      <c r="QQV1693" s="35"/>
      <c r="QQW1693" s="34"/>
      <c r="QRD1693" s="35"/>
      <c r="QRE1693" s="34"/>
      <c r="QRL1693" s="35"/>
      <c r="QRM1693" s="34"/>
      <c r="QRT1693" s="35"/>
      <c r="QRU1693" s="34"/>
      <c r="QSB1693" s="35"/>
      <c r="QSC1693" s="34"/>
      <c r="QSJ1693" s="35"/>
      <c r="QSK1693" s="34"/>
      <c r="QSR1693" s="35"/>
      <c r="QSS1693" s="34"/>
      <c r="QSZ1693" s="35"/>
      <c r="QTA1693" s="34"/>
      <c r="QTH1693" s="35"/>
      <c r="QTI1693" s="34"/>
      <c r="QTP1693" s="35"/>
      <c r="QTQ1693" s="34"/>
      <c r="QTX1693" s="35"/>
      <c r="QTY1693" s="34"/>
      <c r="QUF1693" s="35"/>
      <c r="QUG1693" s="34"/>
      <c r="QUN1693" s="35"/>
      <c r="QUO1693" s="34"/>
      <c r="QUV1693" s="35"/>
      <c r="QUW1693" s="34"/>
      <c r="QVD1693" s="35"/>
      <c r="QVE1693" s="34"/>
      <c r="QVL1693" s="35"/>
      <c r="QVM1693" s="34"/>
      <c r="QVT1693" s="35"/>
      <c r="QVU1693" s="34"/>
      <c r="QWB1693" s="35"/>
      <c r="QWC1693" s="34"/>
      <c r="QWJ1693" s="35"/>
      <c r="QWK1693" s="34"/>
      <c r="QWR1693" s="35"/>
      <c r="QWS1693" s="34"/>
      <c r="QWZ1693" s="35"/>
      <c r="QXA1693" s="34"/>
      <c r="QXH1693" s="35"/>
      <c r="QXI1693" s="34"/>
      <c r="QXP1693" s="35"/>
      <c r="QXQ1693" s="34"/>
      <c r="QXX1693" s="35"/>
      <c r="QXY1693" s="34"/>
      <c r="QYF1693" s="35"/>
      <c r="QYG1693" s="34"/>
      <c r="QYN1693" s="35"/>
      <c r="QYO1693" s="34"/>
      <c r="QYV1693" s="35"/>
      <c r="QYW1693" s="34"/>
      <c r="QZD1693" s="35"/>
      <c r="QZE1693" s="34"/>
      <c r="QZL1693" s="35"/>
      <c r="QZM1693" s="34"/>
      <c r="QZT1693" s="35"/>
      <c r="QZU1693" s="34"/>
      <c r="RAB1693" s="35"/>
      <c r="RAC1693" s="34"/>
      <c r="RAJ1693" s="35"/>
      <c r="RAK1693" s="34"/>
      <c r="RAR1693" s="35"/>
      <c r="RAS1693" s="34"/>
      <c r="RAZ1693" s="35"/>
      <c r="RBA1693" s="34"/>
      <c r="RBH1693" s="35"/>
      <c r="RBI1693" s="34"/>
      <c r="RBP1693" s="35"/>
      <c r="RBQ1693" s="34"/>
      <c r="RBX1693" s="35"/>
      <c r="RBY1693" s="34"/>
      <c r="RCF1693" s="35"/>
      <c r="RCG1693" s="34"/>
      <c r="RCN1693" s="35"/>
      <c r="RCO1693" s="34"/>
      <c r="RCV1693" s="35"/>
      <c r="RCW1693" s="34"/>
      <c r="RDD1693" s="35"/>
      <c r="RDE1693" s="34"/>
      <c r="RDL1693" s="35"/>
      <c r="RDM1693" s="34"/>
      <c r="RDT1693" s="35"/>
      <c r="RDU1693" s="34"/>
      <c r="REB1693" s="35"/>
      <c r="REC1693" s="34"/>
      <c r="REJ1693" s="35"/>
      <c r="REK1693" s="34"/>
      <c r="RER1693" s="35"/>
      <c r="RES1693" s="34"/>
      <c r="REZ1693" s="35"/>
      <c r="RFA1693" s="34"/>
      <c r="RFH1693" s="35"/>
      <c r="RFI1693" s="34"/>
      <c r="RFP1693" s="35"/>
      <c r="RFQ1693" s="34"/>
      <c r="RFX1693" s="35"/>
      <c r="RFY1693" s="34"/>
      <c r="RGF1693" s="35"/>
      <c r="RGG1693" s="34"/>
      <c r="RGN1693" s="35"/>
      <c r="RGO1693" s="34"/>
      <c r="RGV1693" s="35"/>
      <c r="RGW1693" s="34"/>
      <c r="RHD1693" s="35"/>
      <c r="RHE1693" s="34"/>
      <c r="RHL1693" s="35"/>
      <c r="RHM1693" s="34"/>
      <c r="RHT1693" s="35"/>
      <c r="RHU1693" s="34"/>
      <c r="RIB1693" s="35"/>
      <c r="RIC1693" s="34"/>
      <c r="RIJ1693" s="35"/>
      <c r="RIK1693" s="34"/>
      <c r="RIR1693" s="35"/>
      <c r="RIS1693" s="34"/>
      <c r="RIZ1693" s="35"/>
      <c r="RJA1693" s="34"/>
      <c r="RJH1693" s="35"/>
      <c r="RJI1693" s="34"/>
      <c r="RJP1693" s="35"/>
      <c r="RJQ1693" s="34"/>
      <c r="RJX1693" s="35"/>
      <c r="RJY1693" s="34"/>
      <c r="RKF1693" s="35"/>
      <c r="RKG1693" s="34"/>
      <c r="RKN1693" s="35"/>
      <c r="RKO1693" s="34"/>
      <c r="RKV1693" s="35"/>
      <c r="RKW1693" s="34"/>
      <c r="RLD1693" s="35"/>
      <c r="RLE1693" s="34"/>
      <c r="RLL1693" s="35"/>
      <c r="RLM1693" s="34"/>
      <c r="RLT1693" s="35"/>
      <c r="RLU1693" s="34"/>
      <c r="RMB1693" s="35"/>
      <c r="RMC1693" s="34"/>
      <c r="RMJ1693" s="35"/>
      <c r="RMK1693" s="34"/>
      <c r="RMR1693" s="35"/>
      <c r="RMS1693" s="34"/>
      <c r="RMZ1693" s="35"/>
      <c r="RNA1693" s="34"/>
      <c r="RNH1693" s="35"/>
      <c r="RNI1693" s="34"/>
      <c r="RNP1693" s="35"/>
      <c r="RNQ1693" s="34"/>
      <c r="RNX1693" s="35"/>
      <c r="RNY1693" s="34"/>
      <c r="ROF1693" s="35"/>
      <c r="ROG1693" s="34"/>
      <c r="RON1693" s="35"/>
      <c r="ROO1693" s="34"/>
      <c r="ROV1693" s="35"/>
      <c r="ROW1693" s="34"/>
      <c r="RPD1693" s="35"/>
      <c r="RPE1693" s="34"/>
      <c r="RPL1693" s="35"/>
      <c r="RPM1693" s="34"/>
      <c r="RPT1693" s="35"/>
      <c r="RPU1693" s="34"/>
      <c r="RQB1693" s="35"/>
      <c r="RQC1693" s="34"/>
      <c r="RQJ1693" s="35"/>
      <c r="RQK1693" s="34"/>
      <c r="RQR1693" s="35"/>
      <c r="RQS1693" s="34"/>
      <c r="RQZ1693" s="35"/>
      <c r="RRA1693" s="34"/>
      <c r="RRH1693" s="35"/>
      <c r="RRI1693" s="34"/>
      <c r="RRP1693" s="35"/>
      <c r="RRQ1693" s="34"/>
      <c r="RRX1693" s="35"/>
      <c r="RRY1693" s="34"/>
      <c r="RSF1693" s="35"/>
      <c r="RSG1693" s="34"/>
      <c r="RSN1693" s="35"/>
      <c r="RSO1693" s="34"/>
      <c r="RSV1693" s="35"/>
      <c r="RSW1693" s="34"/>
      <c r="RTD1693" s="35"/>
      <c r="RTE1693" s="34"/>
      <c r="RTL1693" s="35"/>
      <c r="RTM1693" s="34"/>
      <c r="RTT1693" s="35"/>
      <c r="RTU1693" s="34"/>
      <c r="RUB1693" s="35"/>
      <c r="RUC1693" s="34"/>
      <c r="RUJ1693" s="35"/>
      <c r="RUK1693" s="34"/>
      <c r="RUR1693" s="35"/>
      <c r="RUS1693" s="34"/>
      <c r="RUZ1693" s="35"/>
      <c r="RVA1693" s="34"/>
      <c r="RVH1693" s="35"/>
      <c r="RVI1693" s="34"/>
      <c r="RVP1693" s="35"/>
      <c r="RVQ1693" s="34"/>
      <c r="RVX1693" s="35"/>
      <c r="RVY1693" s="34"/>
      <c r="RWF1693" s="35"/>
      <c r="RWG1693" s="34"/>
      <c r="RWN1693" s="35"/>
      <c r="RWO1693" s="34"/>
      <c r="RWV1693" s="35"/>
      <c r="RWW1693" s="34"/>
      <c r="RXD1693" s="35"/>
      <c r="RXE1693" s="34"/>
      <c r="RXL1693" s="35"/>
      <c r="RXM1693" s="34"/>
      <c r="RXT1693" s="35"/>
      <c r="RXU1693" s="34"/>
      <c r="RYB1693" s="35"/>
      <c r="RYC1693" s="34"/>
      <c r="RYJ1693" s="35"/>
      <c r="RYK1693" s="34"/>
      <c r="RYR1693" s="35"/>
      <c r="RYS1693" s="34"/>
      <c r="RYZ1693" s="35"/>
      <c r="RZA1693" s="34"/>
      <c r="RZH1693" s="35"/>
      <c r="RZI1693" s="34"/>
      <c r="RZP1693" s="35"/>
      <c r="RZQ1693" s="34"/>
      <c r="RZX1693" s="35"/>
      <c r="RZY1693" s="34"/>
      <c r="SAF1693" s="35"/>
      <c r="SAG1693" s="34"/>
      <c r="SAN1693" s="35"/>
      <c r="SAO1693" s="34"/>
      <c r="SAV1693" s="35"/>
      <c r="SAW1693" s="34"/>
      <c r="SBD1693" s="35"/>
      <c r="SBE1693" s="34"/>
      <c r="SBL1693" s="35"/>
      <c r="SBM1693" s="34"/>
      <c r="SBT1693" s="35"/>
      <c r="SBU1693" s="34"/>
      <c r="SCB1693" s="35"/>
      <c r="SCC1693" s="34"/>
      <c r="SCJ1693" s="35"/>
      <c r="SCK1693" s="34"/>
      <c r="SCR1693" s="35"/>
      <c r="SCS1693" s="34"/>
      <c r="SCZ1693" s="35"/>
      <c r="SDA1693" s="34"/>
      <c r="SDH1693" s="35"/>
      <c r="SDI1693" s="34"/>
      <c r="SDP1693" s="35"/>
      <c r="SDQ1693" s="34"/>
      <c r="SDX1693" s="35"/>
      <c r="SDY1693" s="34"/>
      <c r="SEF1693" s="35"/>
      <c r="SEG1693" s="34"/>
      <c r="SEN1693" s="35"/>
      <c r="SEO1693" s="34"/>
      <c r="SEV1693" s="35"/>
      <c r="SEW1693" s="34"/>
      <c r="SFD1693" s="35"/>
      <c r="SFE1693" s="34"/>
      <c r="SFL1693" s="35"/>
      <c r="SFM1693" s="34"/>
      <c r="SFT1693" s="35"/>
      <c r="SFU1693" s="34"/>
      <c r="SGB1693" s="35"/>
      <c r="SGC1693" s="34"/>
      <c r="SGJ1693" s="35"/>
      <c r="SGK1693" s="34"/>
      <c r="SGR1693" s="35"/>
      <c r="SGS1693" s="34"/>
      <c r="SGZ1693" s="35"/>
      <c r="SHA1693" s="34"/>
      <c r="SHH1693" s="35"/>
      <c r="SHI1693" s="34"/>
      <c r="SHP1693" s="35"/>
      <c r="SHQ1693" s="34"/>
      <c r="SHX1693" s="35"/>
      <c r="SHY1693" s="34"/>
      <c r="SIF1693" s="35"/>
      <c r="SIG1693" s="34"/>
      <c r="SIN1693" s="35"/>
      <c r="SIO1693" s="34"/>
      <c r="SIV1693" s="35"/>
      <c r="SIW1693" s="34"/>
      <c r="SJD1693" s="35"/>
      <c r="SJE1693" s="34"/>
      <c r="SJL1693" s="35"/>
      <c r="SJM1693" s="34"/>
      <c r="SJT1693" s="35"/>
      <c r="SJU1693" s="34"/>
      <c r="SKB1693" s="35"/>
      <c r="SKC1693" s="34"/>
      <c r="SKJ1693" s="35"/>
      <c r="SKK1693" s="34"/>
      <c r="SKR1693" s="35"/>
      <c r="SKS1693" s="34"/>
      <c r="SKZ1693" s="35"/>
      <c r="SLA1693" s="34"/>
      <c r="SLH1693" s="35"/>
      <c r="SLI1693" s="34"/>
      <c r="SLP1693" s="35"/>
      <c r="SLQ1693" s="34"/>
      <c r="SLX1693" s="35"/>
      <c r="SLY1693" s="34"/>
      <c r="SMF1693" s="35"/>
      <c r="SMG1693" s="34"/>
      <c r="SMN1693" s="35"/>
      <c r="SMO1693" s="34"/>
      <c r="SMV1693" s="35"/>
      <c r="SMW1693" s="34"/>
      <c r="SND1693" s="35"/>
      <c r="SNE1693" s="34"/>
      <c r="SNL1693" s="35"/>
      <c r="SNM1693" s="34"/>
      <c r="SNT1693" s="35"/>
      <c r="SNU1693" s="34"/>
      <c r="SOB1693" s="35"/>
      <c r="SOC1693" s="34"/>
      <c r="SOJ1693" s="35"/>
      <c r="SOK1693" s="34"/>
      <c r="SOR1693" s="35"/>
      <c r="SOS1693" s="34"/>
      <c r="SOZ1693" s="35"/>
      <c r="SPA1693" s="34"/>
      <c r="SPH1693" s="35"/>
      <c r="SPI1693" s="34"/>
      <c r="SPP1693" s="35"/>
      <c r="SPQ1693" s="34"/>
      <c r="SPX1693" s="35"/>
      <c r="SPY1693" s="34"/>
      <c r="SQF1693" s="35"/>
      <c r="SQG1693" s="34"/>
      <c r="SQN1693" s="35"/>
      <c r="SQO1693" s="34"/>
      <c r="SQV1693" s="35"/>
      <c r="SQW1693" s="34"/>
      <c r="SRD1693" s="35"/>
      <c r="SRE1693" s="34"/>
      <c r="SRL1693" s="35"/>
      <c r="SRM1693" s="34"/>
      <c r="SRT1693" s="35"/>
      <c r="SRU1693" s="34"/>
      <c r="SSB1693" s="35"/>
      <c r="SSC1693" s="34"/>
      <c r="SSJ1693" s="35"/>
      <c r="SSK1693" s="34"/>
      <c r="SSR1693" s="35"/>
      <c r="SSS1693" s="34"/>
      <c r="SSZ1693" s="35"/>
      <c r="STA1693" s="34"/>
      <c r="STH1693" s="35"/>
      <c r="STI1693" s="34"/>
      <c r="STP1693" s="35"/>
      <c r="STQ1693" s="34"/>
      <c r="STX1693" s="35"/>
      <c r="STY1693" s="34"/>
      <c r="SUF1693" s="35"/>
      <c r="SUG1693" s="34"/>
      <c r="SUN1693" s="35"/>
      <c r="SUO1693" s="34"/>
      <c r="SUV1693" s="35"/>
      <c r="SUW1693" s="34"/>
      <c r="SVD1693" s="35"/>
      <c r="SVE1693" s="34"/>
      <c r="SVL1693" s="35"/>
      <c r="SVM1693" s="34"/>
      <c r="SVT1693" s="35"/>
      <c r="SVU1693" s="34"/>
      <c r="SWB1693" s="35"/>
      <c r="SWC1693" s="34"/>
      <c r="SWJ1693" s="35"/>
      <c r="SWK1693" s="34"/>
      <c r="SWR1693" s="35"/>
      <c r="SWS1693" s="34"/>
      <c r="SWZ1693" s="35"/>
      <c r="SXA1693" s="34"/>
      <c r="SXH1693" s="35"/>
      <c r="SXI1693" s="34"/>
      <c r="SXP1693" s="35"/>
      <c r="SXQ1693" s="34"/>
      <c r="SXX1693" s="35"/>
      <c r="SXY1693" s="34"/>
      <c r="SYF1693" s="35"/>
      <c r="SYG1693" s="34"/>
      <c r="SYN1693" s="35"/>
      <c r="SYO1693" s="34"/>
      <c r="SYV1693" s="35"/>
      <c r="SYW1693" s="34"/>
      <c r="SZD1693" s="35"/>
      <c r="SZE1693" s="34"/>
      <c r="SZL1693" s="35"/>
      <c r="SZM1693" s="34"/>
      <c r="SZT1693" s="35"/>
      <c r="SZU1693" s="34"/>
      <c r="TAB1693" s="35"/>
      <c r="TAC1693" s="34"/>
      <c r="TAJ1693" s="35"/>
      <c r="TAK1693" s="34"/>
      <c r="TAR1693" s="35"/>
      <c r="TAS1693" s="34"/>
      <c r="TAZ1693" s="35"/>
      <c r="TBA1693" s="34"/>
      <c r="TBH1693" s="35"/>
      <c r="TBI1693" s="34"/>
      <c r="TBP1693" s="35"/>
      <c r="TBQ1693" s="34"/>
      <c r="TBX1693" s="35"/>
      <c r="TBY1693" s="34"/>
      <c r="TCF1693" s="35"/>
      <c r="TCG1693" s="34"/>
      <c r="TCN1693" s="35"/>
      <c r="TCO1693" s="34"/>
      <c r="TCV1693" s="35"/>
      <c r="TCW1693" s="34"/>
      <c r="TDD1693" s="35"/>
      <c r="TDE1693" s="34"/>
      <c r="TDL1693" s="35"/>
      <c r="TDM1693" s="34"/>
      <c r="TDT1693" s="35"/>
      <c r="TDU1693" s="34"/>
      <c r="TEB1693" s="35"/>
      <c r="TEC1693" s="34"/>
      <c r="TEJ1693" s="35"/>
      <c r="TEK1693" s="34"/>
      <c r="TER1693" s="35"/>
      <c r="TES1693" s="34"/>
      <c r="TEZ1693" s="35"/>
      <c r="TFA1693" s="34"/>
      <c r="TFH1693" s="35"/>
      <c r="TFI1693" s="34"/>
      <c r="TFP1693" s="35"/>
      <c r="TFQ1693" s="34"/>
      <c r="TFX1693" s="35"/>
      <c r="TFY1693" s="34"/>
      <c r="TGF1693" s="35"/>
      <c r="TGG1693" s="34"/>
      <c r="TGN1693" s="35"/>
      <c r="TGO1693" s="34"/>
      <c r="TGV1693" s="35"/>
      <c r="TGW1693" s="34"/>
      <c r="THD1693" s="35"/>
      <c r="THE1693" s="34"/>
      <c r="THL1693" s="35"/>
      <c r="THM1693" s="34"/>
      <c r="THT1693" s="35"/>
      <c r="THU1693" s="34"/>
      <c r="TIB1693" s="35"/>
      <c r="TIC1693" s="34"/>
      <c r="TIJ1693" s="35"/>
      <c r="TIK1693" s="34"/>
      <c r="TIR1693" s="35"/>
      <c r="TIS1693" s="34"/>
      <c r="TIZ1693" s="35"/>
      <c r="TJA1693" s="34"/>
      <c r="TJH1693" s="35"/>
      <c r="TJI1693" s="34"/>
      <c r="TJP1693" s="35"/>
      <c r="TJQ1693" s="34"/>
      <c r="TJX1693" s="35"/>
      <c r="TJY1693" s="34"/>
      <c r="TKF1693" s="35"/>
      <c r="TKG1693" s="34"/>
      <c r="TKN1693" s="35"/>
      <c r="TKO1693" s="34"/>
      <c r="TKV1693" s="35"/>
      <c r="TKW1693" s="34"/>
      <c r="TLD1693" s="35"/>
      <c r="TLE1693" s="34"/>
      <c r="TLL1693" s="35"/>
      <c r="TLM1693" s="34"/>
      <c r="TLT1693" s="35"/>
      <c r="TLU1693" s="34"/>
      <c r="TMB1693" s="35"/>
      <c r="TMC1693" s="34"/>
      <c r="TMJ1693" s="35"/>
      <c r="TMK1693" s="34"/>
      <c r="TMR1693" s="35"/>
      <c r="TMS1693" s="34"/>
      <c r="TMZ1693" s="35"/>
      <c r="TNA1693" s="34"/>
      <c r="TNH1693" s="35"/>
      <c r="TNI1693" s="34"/>
      <c r="TNP1693" s="35"/>
      <c r="TNQ1693" s="34"/>
      <c r="TNX1693" s="35"/>
      <c r="TNY1693" s="34"/>
      <c r="TOF1693" s="35"/>
      <c r="TOG1693" s="34"/>
      <c r="TON1693" s="35"/>
      <c r="TOO1693" s="34"/>
      <c r="TOV1693" s="35"/>
      <c r="TOW1693" s="34"/>
      <c r="TPD1693" s="35"/>
      <c r="TPE1693" s="34"/>
      <c r="TPL1693" s="35"/>
      <c r="TPM1693" s="34"/>
      <c r="TPT1693" s="35"/>
      <c r="TPU1693" s="34"/>
      <c r="TQB1693" s="35"/>
      <c r="TQC1693" s="34"/>
      <c r="TQJ1693" s="35"/>
      <c r="TQK1693" s="34"/>
      <c r="TQR1693" s="35"/>
      <c r="TQS1693" s="34"/>
      <c r="TQZ1693" s="35"/>
      <c r="TRA1693" s="34"/>
      <c r="TRH1693" s="35"/>
      <c r="TRI1693" s="34"/>
      <c r="TRP1693" s="35"/>
      <c r="TRQ1693" s="34"/>
      <c r="TRX1693" s="35"/>
      <c r="TRY1693" s="34"/>
      <c r="TSF1693" s="35"/>
      <c r="TSG1693" s="34"/>
      <c r="TSN1693" s="35"/>
      <c r="TSO1693" s="34"/>
      <c r="TSV1693" s="35"/>
      <c r="TSW1693" s="34"/>
      <c r="TTD1693" s="35"/>
      <c r="TTE1693" s="34"/>
      <c r="TTL1693" s="35"/>
      <c r="TTM1693" s="34"/>
      <c r="TTT1693" s="35"/>
      <c r="TTU1693" s="34"/>
      <c r="TUB1693" s="35"/>
      <c r="TUC1693" s="34"/>
      <c r="TUJ1693" s="35"/>
      <c r="TUK1693" s="34"/>
      <c r="TUR1693" s="35"/>
      <c r="TUS1693" s="34"/>
      <c r="TUZ1693" s="35"/>
      <c r="TVA1693" s="34"/>
      <c r="TVH1693" s="35"/>
      <c r="TVI1693" s="34"/>
      <c r="TVP1693" s="35"/>
      <c r="TVQ1693" s="34"/>
      <c r="TVX1693" s="35"/>
      <c r="TVY1693" s="34"/>
      <c r="TWF1693" s="35"/>
      <c r="TWG1693" s="34"/>
      <c r="TWN1693" s="35"/>
      <c r="TWO1693" s="34"/>
      <c r="TWV1693" s="35"/>
      <c r="TWW1693" s="34"/>
      <c r="TXD1693" s="35"/>
      <c r="TXE1693" s="34"/>
      <c r="TXL1693" s="35"/>
      <c r="TXM1693" s="34"/>
      <c r="TXT1693" s="35"/>
      <c r="TXU1693" s="34"/>
      <c r="TYB1693" s="35"/>
      <c r="TYC1693" s="34"/>
      <c r="TYJ1693" s="35"/>
      <c r="TYK1693" s="34"/>
      <c r="TYR1693" s="35"/>
      <c r="TYS1693" s="34"/>
      <c r="TYZ1693" s="35"/>
      <c r="TZA1693" s="34"/>
      <c r="TZH1693" s="35"/>
      <c r="TZI1693" s="34"/>
      <c r="TZP1693" s="35"/>
      <c r="TZQ1693" s="34"/>
      <c r="TZX1693" s="35"/>
      <c r="TZY1693" s="34"/>
      <c r="UAF1693" s="35"/>
      <c r="UAG1693" s="34"/>
      <c r="UAN1693" s="35"/>
      <c r="UAO1693" s="34"/>
      <c r="UAV1693" s="35"/>
      <c r="UAW1693" s="34"/>
      <c r="UBD1693" s="35"/>
      <c r="UBE1693" s="34"/>
      <c r="UBL1693" s="35"/>
      <c r="UBM1693" s="34"/>
      <c r="UBT1693" s="35"/>
      <c r="UBU1693" s="34"/>
      <c r="UCB1693" s="35"/>
      <c r="UCC1693" s="34"/>
      <c r="UCJ1693" s="35"/>
      <c r="UCK1693" s="34"/>
      <c r="UCR1693" s="35"/>
      <c r="UCS1693" s="34"/>
      <c r="UCZ1693" s="35"/>
      <c r="UDA1693" s="34"/>
      <c r="UDH1693" s="35"/>
      <c r="UDI1693" s="34"/>
      <c r="UDP1693" s="35"/>
      <c r="UDQ1693" s="34"/>
      <c r="UDX1693" s="35"/>
      <c r="UDY1693" s="34"/>
      <c r="UEF1693" s="35"/>
      <c r="UEG1693" s="34"/>
      <c r="UEN1693" s="35"/>
      <c r="UEO1693" s="34"/>
      <c r="UEV1693" s="35"/>
      <c r="UEW1693" s="34"/>
      <c r="UFD1693" s="35"/>
      <c r="UFE1693" s="34"/>
      <c r="UFL1693" s="35"/>
      <c r="UFM1693" s="34"/>
      <c r="UFT1693" s="35"/>
      <c r="UFU1693" s="34"/>
      <c r="UGB1693" s="35"/>
      <c r="UGC1693" s="34"/>
      <c r="UGJ1693" s="35"/>
      <c r="UGK1693" s="34"/>
      <c r="UGR1693" s="35"/>
      <c r="UGS1693" s="34"/>
      <c r="UGZ1693" s="35"/>
      <c r="UHA1693" s="34"/>
      <c r="UHH1693" s="35"/>
      <c r="UHI1693" s="34"/>
      <c r="UHP1693" s="35"/>
      <c r="UHQ1693" s="34"/>
      <c r="UHX1693" s="35"/>
      <c r="UHY1693" s="34"/>
      <c r="UIF1693" s="35"/>
      <c r="UIG1693" s="34"/>
      <c r="UIN1693" s="35"/>
      <c r="UIO1693" s="34"/>
      <c r="UIV1693" s="35"/>
      <c r="UIW1693" s="34"/>
      <c r="UJD1693" s="35"/>
      <c r="UJE1693" s="34"/>
      <c r="UJL1693" s="35"/>
      <c r="UJM1693" s="34"/>
      <c r="UJT1693" s="35"/>
      <c r="UJU1693" s="34"/>
      <c r="UKB1693" s="35"/>
      <c r="UKC1693" s="34"/>
      <c r="UKJ1693" s="35"/>
      <c r="UKK1693" s="34"/>
      <c r="UKR1693" s="35"/>
      <c r="UKS1693" s="34"/>
      <c r="UKZ1693" s="35"/>
      <c r="ULA1693" s="34"/>
      <c r="ULH1693" s="35"/>
      <c r="ULI1693" s="34"/>
      <c r="ULP1693" s="35"/>
      <c r="ULQ1693" s="34"/>
      <c r="ULX1693" s="35"/>
      <c r="ULY1693" s="34"/>
      <c r="UMF1693" s="35"/>
      <c r="UMG1693" s="34"/>
      <c r="UMN1693" s="35"/>
      <c r="UMO1693" s="34"/>
      <c r="UMV1693" s="35"/>
      <c r="UMW1693" s="34"/>
      <c r="UND1693" s="35"/>
      <c r="UNE1693" s="34"/>
      <c r="UNL1693" s="35"/>
      <c r="UNM1693" s="34"/>
      <c r="UNT1693" s="35"/>
      <c r="UNU1693" s="34"/>
      <c r="UOB1693" s="35"/>
      <c r="UOC1693" s="34"/>
      <c r="UOJ1693" s="35"/>
      <c r="UOK1693" s="34"/>
      <c r="UOR1693" s="35"/>
      <c r="UOS1693" s="34"/>
      <c r="UOZ1693" s="35"/>
      <c r="UPA1693" s="34"/>
      <c r="UPH1693" s="35"/>
      <c r="UPI1693" s="34"/>
      <c r="UPP1693" s="35"/>
      <c r="UPQ1693" s="34"/>
      <c r="UPX1693" s="35"/>
      <c r="UPY1693" s="34"/>
      <c r="UQF1693" s="35"/>
      <c r="UQG1693" s="34"/>
      <c r="UQN1693" s="35"/>
      <c r="UQO1693" s="34"/>
      <c r="UQV1693" s="35"/>
      <c r="UQW1693" s="34"/>
      <c r="URD1693" s="35"/>
      <c r="URE1693" s="34"/>
      <c r="URL1693" s="35"/>
      <c r="URM1693" s="34"/>
      <c r="URT1693" s="35"/>
      <c r="URU1693" s="34"/>
      <c r="USB1693" s="35"/>
      <c r="USC1693" s="34"/>
      <c r="USJ1693" s="35"/>
      <c r="USK1693" s="34"/>
      <c r="USR1693" s="35"/>
      <c r="USS1693" s="34"/>
      <c r="USZ1693" s="35"/>
      <c r="UTA1693" s="34"/>
      <c r="UTH1693" s="35"/>
      <c r="UTI1693" s="34"/>
      <c r="UTP1693" s="35"/>
      <c r="UTQ1693" s="34"/>
      <c r="UTX1693" s="35"/>
      <c r="UTY1693" s="34"/>
      <c r="UUF1693" s="35"/>
      <c r="UUG1693" s="34"/>
      <c r="UUN1693" s="35"/>
      <c r="UUO1693" s="34"/>
      <c r="UUV1693" s="35"/>
      <c r="UUW1693" s="34"/>
      <c r="UVD1693" s="35"/>
      <c r="UVE1693" s="34"/>
      <c r="UVL1693" s="35"/>
      <c r="UVM1693" s="34"/>
      <c r="UVT1693" s="35"/>
      <c r="UVU1693" s="34"/>
      <c r="UWB1693" s="35"/>
      <c r="UWC1693" s="34"/>
      <c r="UWJ1693" s="35"/>
      <c r="UWK1693" s="34"/>
      <c r="UWR1693" s="35"/>
      <c r="UWS1693" s="34"/>
      <c r="UWZ1693" s="35"/>
      <c r="UXA1693" s="34"/>
      <c r="UXH1693" s="35"/>
      <c r="UXI1693" s="34"/>
      <c r="UXP1693" s="35"/>
      <c r="UXQ1693" s="34"/>
      <c r="UXX1693" s="35"/>
      <c r="UXY1693" s="34"/>
      <c r="UYF1693" s="35"/>
      <c r="UYG1693" s="34"/>
      <c r="UYN1693" s="35"/>
      <c r="UYO1693" s="34"/>
      <c r="UYV1693" s="35"/>
      <c r="UYW1693" s="34"/>
      <c r="UZD1693" s="35"/>
      <c r="UZE1693" s="34"/>
      <c r="UZL1693" s="35"/>
      <c r="UZM1693" s="34"/>
      <c r="UZT1693" s="35"/>
      <c r="UZU1693" s="34"/>
      <c r="VAB1693" s="35"/>
      <c r="VAC1693" s="34"/>
      <c r="VAJ1693" s="35"/>
      <c r="VAK1693" s="34"/>
      <c r="VAR1693" s="35"/>
      <c r="VAS1693" s="34"/>
      <c r="VAZ1693" s="35"/>
      <c r="VBA1693" s="34"/>
      <c r="VBH1693" s="35"/>
      <c r="VBI1693" s="34"/>
      <c r="VBP1693" s="35"/>
      <c r="VBQ1693" s="34"/>
      <c r="VBX1693" s="35"/>
      <c r="VBY1693" s="34"/>
      <c r="VCF1693" s="35"/>
      <c r="VCG1693" s="34"/>
      <c r="VCN1693" s="35"/>
      <c r="VCO1693" s="34"/>
      <c r="VCV1693" s="35"/>
      <c r="VCW1693" s="34"/>
      <c r="VDD1693" s="35"/>
      <c r="VDE1693" s="34"/>
      <c r="VDL1693" s="35"/>
      <c r="VDM1693" s="34"/>
      <c r="VDT1693" s="35"/>
      <c r="VDU1693" s="34"/>
      <c r="VEB1693" s="35"/>
      <c r="VEC1693" s="34"/>
      <c r="VEJ1693" s="35"/>
      <c r="VEK1693" s="34"/>
      <c r="VER1693" s="35"/>
      <c r="VES1693" s="34"/>
      <c r="VEZ1693" s="35"/>
      <c r="VFA1693" s="34"/>
      <c r="VFH1693" s="35"/>
      <c r="VFI1693" s="34"/>
      <c r="VFP1693" s="35"/>
      <c r="VFQ1693" s="34"/>
      <c r="VFX1693" s="35"/>
      <c r="VFY1693" s="34"/>
      <c r="VGF1693" s="35"/>
      <c r="VGG1693" s="34"/>
      <c r="VGN1693" s="35"/>
      <c r="VGO1693" s="34"/>
      <c r="VGV1693" s="35"/>
      <c r="VGW1693" s="34"/>
      <c r="VHD1693" s="35"/>
      <c r="VHE1693" s="34"/>
      <c r="VHL1693" s="35"/>
      <c r="VHM1693" s="34"/>
      <c r="VHT1693" s="35"/>
      <c r="VHU1693" s="34"/>
      <c r="VIB1693" s="35"/>
      <c r="VIC1693" s="34"/>
      <c r="VIJ1693" s="35"/>
      <c r="VIK1693" s="34"/>
      <c r="VIR1693" s="35"/>
      <c r="VIS1693" s="34"/>
      <c r="VIZ1693" s="35"/>
      <c r="VJA1693" s="34"/>
      <c r="VJH1693" s="35"/>
      <c r="VJI1693" s="34"/>
      <c r="VJP1693" s="35"/>
      <c r="VJQ1693" s="34"/>
      <c r="VJX1693" s="35"/>
      <c r="VJY1693" s="34"/>
      <c r="VKF1693" s="35"/>
      <c r="VKG1693" s="34"/>
      <c r="VKN1693" s="35"/>
      <c r="VKO1693" s="34"/>
      <c r="VKV1693" s="35"/>
      <c r="VKW1693" s="34"/>
      <c r="VLD1693" s="35"/>
      <c r="VLE1693" s="34"/>
      <c r="VLL1693" s="35"/>
      <c r="VLM1693" s="34"/>
      <c r="VLT1693" s="35"/>
      <c r="VLU1693" s="34"/>
      <c r="VMB1693" s="35"/>
      <c r="VMC1693" s="34"/>
      <c r="VMJ1693" s="35"/>
      <c r="VMK1693" s="34"/>
      <c r="VMR1693" s="35"/>
      <c r="VMS1693" s="34"/>
      <c r="VMZ1693" s="35"/>
      <c r="VNA1693" s="34"/>
      <c r="VNH1693" s="35"/>
      <c r="VNI1693" s="34"/>
      <c r="VNP1693" s="35"/>
      <c r="VNQ1693" s="34"/>
      <c r="VNX1693" s="35"/>
      <c r="VNY1693" s="34"/>
      <c r="VOF1693" s="35"/>
      <c r="VOG1693" s="34"/>
      <c r="VON1693" s="35"/>
      <c r="VOO1693" s="34"/>
      <c r="VOV1693" s="35"/>
      <c r="VOW1693" s="34"/>
      <c r="VPD1693" s="35"/>
      <c r="VPE1693" s="34"/>
      <c r="VPL1693" s="35"/>
      <c r="VPM1693" s="34"/>
      <c r="VPT1693" s="35"/>
      <c r="VPU1693" s="34"/>
      <c r="VQB1693" s="35"/>
      <c r="VQC1693" s="34"/>
      <c r="VQJ1693" s="35"/>
      <c r="VQK1693" s="34"/>
      <c r="VQR1693" s="35"/>
      <c r="VQS1693" s="34"/>
      <c r="VQZ1693" s="35"/>
      <c r="VRA1693" s="34"/>
      <c r="VRH1693" s="35"/>
      <c r="VRI1693" s="34"/>
      <c r="VRP1693" s="35"/>
      <c r="VRQ1693" s="34"/>
      <c r="VRX1693" s="35"/>
      <c r="VRY1693" s="34"/>
      <c r="VSF1693" s="35"/>
      <c r="VSG1693" s="34"/>
      <c r="VSN1693" s="35"/>
      <c r="VSO1693" s="34"/>
      <c r="VSV1693" s="35"/>
      <c r="VSW1693" s="34"/>
      <c r="VTD1693" s="35"/>
      <c r="VTE1693" s="34"/>
      <c r="VTL1693" s="35"/>
      <c r="VTM1693" s="34"/>
      <c r="VTT1693" s="35"/>
      <c r="VTU1693" s="34"/>
      <c r="VUB1693" s="35"/>
      <c r="VUC1693" s="34"/>
      <c r="VUJ1693" s="35"/>
      <c r="VUK1693" s="34"/>
      <c r="VUR1693" s="35"/>
      <c r="VUS1693" s="34"/>
      <c r="VUZ1693" s="35"/>
      <c r="VVA1693" s="34"/>
      <c r="VVH1693" s="35"/>
      <c r="VVI1693" s="34"/>
      <c r="VVP1693" s="35"/>
      <c r="VVQ1693" s="34"/>
      <c r="VVX1693" s="35"/>
      <c r="VVY1693" s="34"/>
      <c r="VWF1693" s="35"/>
      <c r="VWG1693" s="34"/>
      <c r="VWN1693" s="35"/>
      <c r="VWO1693" s="34"/>
      <c r="VWV1693" s="35"/>
      <c r="VWW1693" s="34"/>
      <c r="VXD1693" s="35"/>
      <c r="VXE1693" s="34"/>
      <c r="VXL1693" s="35"/>
      <c r="VXM1693" s="34"/>
      <c r="VXT1693" s="35"/>
      <c r="VXU1693" s="34"/>
      <c r="VYB1693" s="35"/>
      <c r="VYC1693" s="34"/>
      <c r="VYJ1693" s="35"/>
      <c r="VYK1693" s="34"/>
      <c r="VYR1693" s="35"/>
      <c r="VYS1693" s="34"/>
      <c r="VYZ1693" s="35"/>
      <c r="VZA1693" s="34"/>
      <c r="VZH1693" s="35"/>
      <c r="VZI1693" s="34"/>
      <c r="VZP1693" s="35"/>
      <c r="VZQ1693" s="34"/>
      <c r="VZX1693" s="35"/>
      <c r="VZY1693" s="34"/>
      <c r="WAF1693" s="35"/>
      <c r="WAG1693" s="34"/>
      <c r="WAN1693" s="35"/>
      <c r="WAO1693" s="34"/>
      <c r="WAV1693" s="35"/>
      <c r="WAW1693" s="34"/>
      <c r="WBD1693" s="35"/>
      <c r="WBE1693" s="34"/>
      <c r="WBL1693" s="35"/>
      <c r="WBM1693" s="34"/>
      <c r="WBT1693" s="35"/>
      <c r="WBU1693" s="34"/>
      <c r="WCB1693" s="35"/>
      <c r="WCC1693" s="34"/>
      <c r="WCJ1693" s="35"/>
      <c r="WCK1693" s="34"/>
      <c r="WCR1693" s="35"/>
      <c r="WCS1693" s="34"/>
      <c r="WCZ1693" s="35"/>
      <c r="WDA1693" s="34"/>
      <c r="WDH1693" s="35"/>
      <c r="WDI1693" s="34"/>
      <c r="WDP1693" s="35"/>
      <c r="WDQ1693" s="34"/>
      <c r="WDX1693" s="35"/>
      <c r="WDY1693" s="34"/>
      <c r="WEF1693" s="35"/>
      <c r="WEG1693" s="34"/>
      <c r="WEN1693" s="35"/>
      <c r="WEO1693" s="34"/>
      <c r="WEV1693" s="35"/>
      <c r="WEW1693" s="34"/>
      <c r="WFD1693" s="35"/>
      <c r="WFE1693" s="34"/>
      <c r="WFL1693" s="35"/>
      <c r="WFM1693" s="34"/>
      <c r="WFT1693" s="35"/>
      <c r="WFU1693" s="34"/>
      <c r="WGB1693" s="35"/>
      <c r="WGC1693" s="34"/>
      <c r="WGJ1693" s="35"/>
      <c r="WGK1693" s="34"/>
      <c r="WGR1693" s="35"/>
      <c r="WGS1693" s="34"/>
      <c r="WGZ1693" s="35"/>
      <c r="WHA1693" s="34"/>
      <c r="WHH1693" s="35"/>
      <c r="WHI1693" s="34"/>
      <c r="WHP1693" s="35"/>
      <c r="WHQ1693" s="34"/>
      <c r="WHX1693" s="35"/>
      <c r="WHY1693" s="34"/>
      <c r="WIF1693" s="35"/>
      <c r="WIG1693" s="34"/>
      <c r="WIN1693" s="35"/>
      <c r="WIO1693" s="34"/>
      <c r="WIV1693" s="35"/>
      <c r="WIW1693" s="34"/>
      <c r="WJD1693" s="35"/>
      <c r="WJE1693" s="34"/>
      <c r="WJL1693" s="35"/>
      <c r="WJM1693" s="34"/>
      <c r="WJT1693" s="35"/>
      <c r="WJU1693" s="34"/>
      <c r="WKB1693" s="35"/>
      <c r="WKC1693" s="34"/>
      <c r="WKJ1693" s="35"/>
      <c r="WKK1693" s="34"/>
      <c r="WKR1693" s="35"/>
      <c r="WKS1693" s="34"/>
      <c r="WKZ1693" s="35"/>
      <c r="WLA1693" s="34"/>
      <c r="WLH1693" s="35"/>
      <c r="WLI1693" s="34"/>
      <c r="WLP1693" s="35"/>
      <c r="WLQ1693" s="34"/>
      <c r="WLX1693" s="35"/>
      <c r="WLY1693" s="34"/>
      <c r="WMF1693" s="35"/>
      <c r="WMG1693" s="34"/>
      <c r="WMN1693" s="35"/>
      <c r="WMO1693" s="34"/>
      <c r="WMV1693" s="35"/>
      <c r="WMW1693" s="34"/>
      <c r="WND1693" s="35"/>
      <c r="WNE1693" s="34"/>
      <c r="WNL1693" s="35"/>
      <c r="WNM1693" s="34"/>
      <c r="WNT1693" s="35"/>
      <c r="WNU1693" s="34"/>
      <c r="WOB1693" s="35"/>
      <c r="WOC1693" s="34"/>
      <c r="WOJ1693" s="35"/>
      <c r="WOK1693" s="34"/>
      <c r="WOR1693" s="35"/>
      <c r="WOS1693" s="34"/>
      <c r="WOZ1693" s="35"/>
      <c r="WPA1693" s="34"/>
      <c r="WPH1693" s="35"/>
      <c r="WPI1693" s="34"/>
      <c r="WPP1693" s="35"/>
      <c r="WPQ1693" s="34"/>
      <c r="WPX1693" s="35"/>
      <c r="WPY1693" s="34"/>
      <c r="WQF1693" s="35"/>
      <c r="WQG1693" s="34"/>
      <c r="WQN1693" s="35"/>
      <c r="WQO1693" s="34"/>
      <c r="WQV1693" s="35"/>
      <c r="WQW1693" s="34"/>
      <c r="WRD1693" s="35"/>
      <c r="WRE1693" s="34"/>
      <c r="WRL1693" s="35"/>
      <c r="WRM1693" s="34"/>
      <c r="WRT1693" s="35"/>
      <c r="WRU1693" s="34"/>
      <c r="WSB1693" s="35"/>
      <c r="WSC1693" s="34"/>
      <c r="WSJ1693" s="35"/>
      <c r="WSK1693" s="34"/>
      <c r="WSR1693" s="35"/>
      <c r="WSS1693" s="34"/>
      <c r="WSZ1693" s="35"/>
      <c r="WTA1693" s="34"/>
      <c r="WTH1693" s="35"/>
      <c r="WTI1693" s="34"/>
      <c r="WTP1693" s="35"/>
      <c r="WTQ1693" s="34"/>
      <c r="WTX1693" s="35"/>
      <c r="WTY1693" s="34"/>
      <c r="WUF1693" s="35"/>
      <c r="WUG1693" s="34"/>
      <c r="WUN1693" s="35"/>
      <c r="WUO1693" s="34"/>
      <c r="WUV1693" s="35"/>
      <c r="WUW1693" s="34"/>
      <c r="WVD1693" s="35"/>
      <c r="WVE1693" s="34"/>
      <c r="WVL1693" s="35"/>
      <c r="WVM1693" s="34"/>
      <c r="WVT1693" s="35"/>
      <c r="WVU1693" s="34"/>
      <c r="WWB1693" s="35"/>
      <c r="WWC1693" s="34"/>
      <c r="WWJ1693" s="35"/>
      <c r="WWK1693" s="34"/>
      <c r="WWR1693" s="35"/>
      <c r="WWS1693" s="34"/>
      <c r="WWZ1693" s="35"/>
      <c r="WXA1693" s="34"/>
      <c r="WXH1693" s="35"/>
      <c r="WXI1693" s="34"/>
      <c r="WXP1693" s="35"/>
      <c r="WXQ1693" s="34"/>
      <c r="WXX1693" s="35"/>
      <c r="WXY1693" s="34"/>
      <c r="WYF1693" s="35"/>
      <c r="WYG1693" s="34"/>
      <c r="WYN1693" s="35"/>
      <c r="WYO1693" s="34"/>
      <c r="WYV1693" s="35"/>
      <c r="WYW1693" s="34"/>
      <c r="WZD1693" s="35"/>
      <c r="WZE1693" s="34"/>
      <c r="WZL1693" s="35"/>
      <c r="WZM1693" s="34"/>
      <c r="WZT1693" s="35"/>
      <c r="WZU1693" s="34"/>
      <c r="XAB1693" s="35"/>
      <c r="XAC1693" s="34"/>
      <c r="XAJ1693" s="35"/>
      <c r="XAK1693" s="34"/>
      <c r="XAR1693" s="35"/>
      <c r="XAS1693" s="34"/>
      <c r="XAZ1693" s="35"/>
      <c r="XBA1693" s="34"/>
      <c r="XBH1693" s="35"/>
      <c r="XBI1693" s="34"/>
      <c r="XBP1693" s="35"/>
      <c r="XBQ1693" s="34"/>
      <c r="XBX1693" s="35"/>
      <c r="XBY1693" s="34"/>
      <c r="XCF1693" s="35"/>
      <c r="XCG1693" s="34"/>
      <c r="XCN1693" s="35"/>
      <c r="XCO1693" s="34"/>
      <c r="XCV1693" s="35"/>
      <c r="XCW1693" s="34"/>
      <c r="XDD1693" s="35"/>
      <c r="XDE1693" s="34"/>
      <c r="XDL1693" s="35"/>
      <c r="XDM1693" s="34"/>
      <c r="XDT1693" s="35"/>
      <c r="XDU1693" s="34"/>
      <c r="XEB1693" s="35"/>
      <c r="XEC1693" s="34"/>
      <c r="XEJ1693" s="35"/>
      <c r="XEK1693" s="34"/>
      <c r="XER1693" s="35"/>
      <c r="XES1693" s="34"/>
      <c r="XEZ1693" s="35"/>
      <c r="XFA1693" s="34"/>
    </row>
    <row r="1694" spans="1:1021 1028:2045 2052:3069 3076:4093 4100:5117 5124:6141 6148:7165 7172:8189 8196:9213 9220:10237 10244:11261 11268:12285 12292:13309 13316:14333 14340:15357 15364:16381" x14ac:dyDescent="0.25">
      <c r="A1694" t="s">
        <v>484</v>
      </c>
      <c r="B1694" t="s">
        <v>239</v>
      </c>
      <c r="C1694">
        <v>339</v>
      </c>
      <c r="D1694">
        <v>339</v>
      </c>
      <c r="E1694" s="35">
        <v>1</v>
      </c>
      <c r="F1694" s="34">
        <v>1.9999999999999999E-88</v>
      </c>
      <c r="G1694">
        <v>85.76</v>
      </c>
      <c r="H1694">
        <v>384</v>
      </c>
      <c r="I1694" t="str">
        <f>HYPERLINK("https://www.ncbi.nlm.nih.gov/nucleotide/MZ687493.1?report=genbank&amp;log$=nucltop&amp;blast_rank=92&amp;RID=XE6RV0D8013","MZ687493.1")</f>
        <v>MZ687493.1</v>
      </c>
      <c r="L1694" s="35"/>
      <c r="M1694" s="34"/>
      <c r="T1694" s="35"/>
      <c r="U1694" s="34"/>
      <c r="AB1694" s="35"/>
      <c r="AC1694" s="34"/>
      <c r="AJ1694" s="35"/>
      <c r="AK1694" s="34"/>
      <c r="AR1694" s="35"/>
      <c r="AS1694" s="34"/>
      <c r="AZ1694" s="35"/>
      <c r="BA1694" s="34"/>
      <c r="BH1694" s="35"/>
      <c r="BI1694" s="34"/>
      <c r="BP1694" s="35"/>
      <c r="BQ1694" s="34"/>
      <c r="BX1694" s="35"/>
      <c r="BY1694" s="34"/>
      <c r="CF1694" s="35"/>
      <c r="CG1694" s="34"/>
      <c r="CN1694" s="35"/>
      <c r="CO1694" s="34"/>
      <c r="CV1694" s="35"/>
      <c r="CW1694" s="34"/>
      <c r="DD1694" s="35"/>
      <c r="DE1694" s="34"/>
      <c r="DL1694" s="35"/>
      <c r="DM1694" s="34"/>
      <c r="DT1694" s="35"/>
      <c r="DU1694" s="34"/>
      <c r="EB1694" s="35"/>
      <c r="EC1694" s="34"/>
      <c r="EJ1694" s="35"/>
      <c r="EK1694" s="34"/>
      <c r="ER1694" s="35"/>
      <c r="ES1694" s="34"/>
      <c r="EZ1694" s="35"/>
      <c r="FA1694" s="34"/>
      <c r="FH1694" s="35"/>
      <c r="FI1694" s="34"/>
      <c r="FP1694" s="35"/>
      <c r="FQ1694" s="34"/>
      <c r="FX1694" s="35"/>
      <c r="FY1694" s="34"/>
      <c r="GF1694" s="35"/>
      <c r="GG1694" s="34"/>
      <c r="GN1694" s="35"/>
      <c r="GO1694" s="34"/>
      <c r="GV1694" s="35"/>
      <c r="GW1694" s="34"/>
      <c r="HD1694" s="35"/>
      <c r="HE1694" s="34"/>
      <c r="HL1694" s="35"/>
      <c r="HM1694" s="34"/>
      <c r="HT1694" s="35"/>
      <c r="HU1694" s="34"/>
      <c r="IB1694" s="35"/>
      <c r="IC1694" s="34"/>
      <c r="IJ1694" s="35"/>
      <c r="IK1694" s="34"/>
      <c r="IR1694" s="35"/>
      <c r="IS1694" s="34"/>
      <c r="IZ1694" s="35"/>
      <c r="JA1694" s="34"/>
      <c r="JH1694" s="35"/>
      <c r="JI1694" s="34"/>
      <c r="JP1694" s="35"/>
      <c r="JQ1694" s="34"/>
      <c r="JX1694" s="35"/>
      <c r="JY1694" s="34"/>
      <c r="KF1694" s="35"/>
      <c r="KG1694" s="34"/>
      <c r="KN1694" s="35"/>
      <c r="KO1694" s="34"/>
      <c r="KV1694" s="35"/>
      <c r="KW1694" s="34"/>
      <c r="LD1694" s="35"/>
      <c r="LE1694" s="34"/>
      <c r="LL1694" s="35"/>
      <c r="LM1694" s="34"/>
      <c r="LT1694" s="35"/>
      <c r="LU1694" s="34"/>
      <c r="MB1694" s="35"/>
      <c r="MC1694" s="34"/>
      <c r="MJ1694" s="35"/>
      <c r="MK1694" s="34"/>
      <c r="MR1694" s="35"/>
      <c r="MS1694" s="34"/>
      <c r="MZ1694" s="35"/>
      <c r="NA1694" s="34"/>
      <c r="NH1694" s="35"/>
      <c r="NI1694" s="34"/>
      <c r="NP1694" s="35"/>
      <c r="NQ1694" s="34"/>
      <c r="NX1694" s="35"/>
      <c r="NY1694" s="34"/>
      <c r="OF1694" s="35"/>
      <c r="OG1694" s="34"/>
      <c r="ON1694" s="35"/>
      <c r="OO1694" s="34"/>
      <c r="OV1694" s="35"/>
      <c r="OW1694" s="34"/>
      <c r="PD1694" s="35"/>
      <c r="PE1694" s="34"/>
      <c r="PL1694" s="35"/>
      <c r="PM1694" s="34"/>
      <c r="PT1694" s="35"/>
      <c r="PU1694" s="34"/>
      <c r="QB1694" s="35"/>
      <c r="QC1694" s="34"/>
      <c r="QJ1694" s="35"/>
      <c r="QK1694" s="34"/>
      <c r="QR1694" s="35"/>
      <c r="QS1694" s="34"/>
      <c r="QZ1694" s="35"/>
      <c r="RA1694" s="34"/>
      <c r="RH1694" s="35"/>
      <c r="RI1694" s="34"/>
      <c r="RP1694" s="35"/>
      <c r="RQ1694" s="34"/>
      <c r="RX1694" s="35"/>
      <c r="RY1694" s="34"/>
      <c r="SF1694" s="35"/>
      <c r="SG1694" s="34"/>
      <c r="SN1694" s="35"/>
      <c r="SO1694" s="34"/>
      <c r="SV1694" s="35"/>
      <c r="SW1694" s="34"/>
      <c r="TD1694" s="35"/>
      <c r="TE1694" s="34"/>
      <c r="TL1694" s="35"/>
      <c r="TM1694" s="34"/>
      <c r="TT1694" s="35"/>
      <c r="TU1694" s="34"/>
      <c r="UB1694" s="35"/>
      <c r="UC1694" s="34"/>
      <c r="UJ1694" s="35"/>
      <c r="UK1694" s="34"/>
      <c r="UR1694" s="35"/>
      <c r="US1694" s="34"/>
      <c r="UZ1694" s="35"/>
      <c r="VA1694" s="34"/>
      <c r="VH1694" s="35"/>
      <c r="VI1694" s="34"/>
      <c r="VP1694" s="35"/>
      <c r="VQ1694" s="34"/>
      <c r="VX1694" s="35"/>
      <c r="VY1694" s="34"/>
      <c r="WF1694" s="35"/>
      <c r="WG1694" s="34"/>
      <c r="WN1694" s="35"/>
      <c r="WO1694" s="34"/>
      <c r="WV1694" s="35"/>
      <c r="WW1694" s="34"/>
      <c r="XD1694" s="35"/>
      <c r="XE1694" s="34"/>
      <c r="XL1694" s="35"/>
      <c r="XM1694" s="34"/>
      <c r="XT1694" s="35"/>
      <c r="XU1694" s="34"/>
      <c r="YB1694" s="35"/>
      <c r="YC1694" s="34"/>
      <c r="YJ1694" s="35"/>
      <c r="YK1694" s="34"/>
      <c r="YR1694" s="35"/>
      <c r="YS1694" s="34"/>
      <c r="YZ1694" s="35"/>
      <c r="ZA1694" s="34"/>
      <c r="ZH1694" s="35"/>
      <c r="ZI1694" s="34"/>
      <c r="ZP1694" s="35"/>
      <c r="ZQ1694" s="34"/>
      <c r="ZX1694" s="35"/>
      <c r="ZY1694" s="34"/>
      <c r="AAF1694" s="35"/>
      <c r="AAG1694" s="34"/>
      <c r="AAN1694" s="35"/>
      <c r="AAO1694" s="34"/>
      <c r="AAV1694" s="35"/>
      <c r="AAW1694" s="34"/>
      <c r="ABD1694" s="35"/>
      <c r="ABE1694" s="34"/>
      <c r="ABL1694" s="35"/>
      <c r="ABM1694" s="34"/>
      <c r="ABT1694" s="35"/>
      <c r="ABU1694" s="34"/>
      <c r="ACB1694" s="35"/>
      <c r="ACC1694" s="34"/>
      <c r="ACJ1694" s="35"/>
      <c r="ACK1694" s="34"/>
      <c r="ACR1694" s="35"/>
      <c r="ACS1694" s="34"/>
      <c r="ACZ1694" s="35"/>
      <c r="ADA1694" s="34"/>
      <c r="ADH1694" s="35"/>
      <c r="ADI1694" s="34"/>
      <c r="ADP1694" s="35"/>
      <c r="ADQ1694" s="34"/>
      <c r="ADX1694" s="35"/>
      <c r="ADY1694" s="34"/>
      <c r="AEF1694" s="35"/>
      <c r="AEG1694" s="34"/>
      <c r="AEN1694" s="35"/>
      <c r="AEO1694" s="34"/>
      <c r="AEV1694" s="35"/>
      <c r="AEW1694" s="34"/>
      <c r="AFD1694" s="35"/>
      <c r="AFE1694" s="34"/>
      <c r="AFL1694" s="35"/>
      <c r="AFM1694" s="34"/>
      <c r="AFT1694" s="35"/>
      <c r="AFU1694" s="34"/>
      <c r="AGB1694" s="35"/>
      <c r="AGC1694" s="34"/>
      <c r="AGJ1694" s="35"/>
      <c r="AGK1694" s="34"/>
      <c r="AGR1694" s="35"/>
      <c r="AGS1694" s="34"/>
      <c r="AGZ1694" s="35"/>
      <c r="AHA1694" s="34"/>
      <c r="AHH1694" s="35"/>
      <c r="AHI1694" s="34"/>
      <c r="AHP1694" s="35"/>
      <c r="AHQ1694" s="34"/>
      <c r="AHX1694" s="35"/>
      <c r="AHY1694" s="34"/>
      <c r="AIF1694" s="35"/>
      <c r="AIG1694" s="34"/>
      <c r="AIN1694" s="35"/>
      <c r="AIO1694" s="34"/>
      <c r="AIV1694" s="35"/>
      <c r="AIW1694" s="34"/>
      <c r="AJD1694" s="35"/>
      <c r="AJE1694" s="34"/>
      <c r="AJL1694" s="35"/>
      <c r="AJM1694" s="34"/>
      <c r="AJT1694" s="35"/>
      <c r="AJU1694" s="34"/>
      <c r="AKB1694" s="35"/>
      <c r="AKC1694" s="34"/>
      <c r="AKJ1694" s="35"/>
      <c r="AKK1694" s="34"/>
      <c r="AKR1694" s="35"/>
      <c r="AKS1694" s="34"/>
      <c r="AKZ1694" s="35"/>
      <c r="ALA1694" s="34"/>
      <c r="ALH1694" s="35"/>
      <c r="ALI1694" s="34"/>
      <c r="ALP1694" s="35"/>
      <c r="ALQ1694" s="34"/>
      <c r="ALX1694" s="35"/>
      <c r="ALY1694" s="34"/>
      <c r="AMF1694" s="35"/>
      <c r="AMG1694" s="34"/>
      <c r="AMN1694" s="35"/>
      <c r="AMO1694" s="34"/>
      <c r="AMV1694" s="35"/>
      <c r="AMW1694" s="34"/>
      <c r="AND1694" s="35"/>
      <c r="ANE1694" s="34"/>
      <c r="ANL1694" s="35"/>
      <c r="ANM1694" s="34"/>
      <c r="ANT1694" s="35"/>
      <c r="ANU1694" s="34"/>
      <c r="AOB1694" s="35"/>
      <c r="AOC1694" s="34"/>
      <c r="AOJ1694" s="35"/>
      <c r="AOK1694" s="34"/>
      <c r="AOR1694" s="35"/>
      <c r="AOS1694" s="34"/>
      <c r="AOZ1694" s="35"/>
      <c r="APA1694" s="34"/>
      <c r="APH1694" s="35"/>
      <c r="API1694" s="34"/>
      <c r="APP1694" s="35"/>
      <c r="APQ1694" s="34"/>
      <c r="APX1694" s="35"/>
      <c r="APY1694" s="34"/>
      <c r="AQF1694" s="35"/>
      <c r="AQG1694" s="34"/>
      <c r="AQN1694" s="35"/>
      <c r="AQO1694" s="34"/>
      <c r="AQV1694" s="35"/>
      <c r="AQW1694" s="34"/>
      <c r="ARD1694" s="35"/>
      <c r="ARE1694" s="34"/>
      <c r="ARL1694" s="35"/>
      <c r="ARM1694" s="34"/>
      <c r="ART1694" s="35"/>
      <c r="ARU1694" s="34"/>
      <c r="ASB1694" s="35"/>
      <c r="ASC1694" s="34"/>
      <c r="ASJ1694" s="35"/>
      <c r="ASK1694" s="34"/>
      <c r="ASR1694" s="35"/>
      <c r="ASS1694" s="34"/>
      <c r="ASZ1694" s="35"/>
      <c r="ATA1694" s="34"/>
      <c r="ATH1694" s="35"/>
      <c r="ATI1694" s="34"/>
      <c r="ATP1694" s="35"/>
      <c r="ATQ1694" s="34"/>
      <c r="ATX1694" s="35"/>
      <c r="ATY1694" s="34"/>
      <c r="AUF1694" s="35"/>
      <c r="AUG1694" s="34"/>
      <c r="AUN1694" s="35"/>
      <c r="AUO1694" s="34"/>
      <c r="AUV1694" s="35"/>
      <c r="AUW1694" s="34"/>
      <c r="AVD1694" s="35"/>
      <c r="AVE1694" s="34"/>
      <c r="AVL1694" s="35"/>
      <c r="AVM1694" s="34"/>
      <c r="AVT1694" s="35"/>
      <c r="AVU1694" s="34"/>
      <c r="AWB1694" s="35"/>
      <c r="AWC1694" s="34"/>
      <c r="AWJ1694" s="35"/>
      <c r="AWK1694" s="34"/>
      <c r="AWR1694" s="35"/>
      <c r="AWS1694" s="34"/>
      <c r="AWZ1694" s="35"/>
      <c r="AXA1694" s="34"/>
      <c r="AXH1694" s="35"/>
      <c r="AXI1694" s="34"/>
      <c r="AXP1694" s="35"/>
      <c r="AXQ1694" s="34"/>
      <c r="AXX1694" s="35"/>
      <c r="AXY1694" s="34"/>
      <c r="AYF1694" s="35"/>
      <c r="AYG1694" s="34"/>
      <c r="AYN1694" s="35"/>
      <c r="AYO1694" s="34"/>
      <c r="AYV1694" s="35"/>
      <c r="AYW1694" s="34"/>
      <c r="AZD1694" s="35"/>
      <c r="AZE1694" s="34"/>
      <c r="AZL1694" s="35"/>
      <c r="AZM1694" s="34"/>
      <c r="AZT1694" s="35"/>
      <c r="AZU1694" s="34"/>
      <c r="BAB1694" s="35"/>
      <c r="BAC1694" s="34"/>
      <c r="BAJ1694" s="35"/>
      <c r="BAK1694" s="34"/>
      <c r="BAR1694" s="35"/>
      <c r="BAS1694" s="34"/>
      <c r="BAZ1694" s="35"/>
      <c r="BBA1694" s="34"/>
      <c r="BBH1694" s="35"/>
      <c r="BBI1694" s="34"/>
      <c r="BBP1694" s="35"/>
      <c r="BBQ1694" s="34"/>
      <c r="BBX1694" s="35"/>
      <c r="BBY1694" s="34"/>
      <c r="BCF1694" s="35"/>
      <c r="BCG1694" s="34"/>
      <c r="BCN1694" s="35"/>
      <c r="BCO1694" s="34"/>
      <c r="BCV1694" s="35"/>
      <c r="BCW1694" s="34"/>
      <c r="BDD1694" s="35"/>
      <c r="BDE1694" s="34"/>
      <c r="BDL1694" s="35"/>
      <c r="BDM1694" s="34"/>
      <c r="BDT1694" s="35"/>
      <c r="BDU1694" s="34"/>
      <c r="BEB1694" s="35"/>
      <c r="BEC1694" s="34"/>
      <c r="BEJ1694" s="35"/>
      <c r="BEK1694" s="34"/>
      <c r="BER1694" s="35"/>
      <c r="BES1694" s="34"/>
      <c r="BEZ1694" s="35"/>
      <c r="BFA1694" s="34"/>
      <c r="BFH1694" s="35"/>
      <c r="BFI1694" s="34"/>
      <c r="BFP1694" s="35"/>
      <c r="BFQ1694" s="34"/>
      <c r="BFX1694" s="35"/>
      <c r="BFY1694" s="34"/>
      <c r="BGF1694" s="35"/>
      <c r="BGG1694" s="34"/>
      <c r="BGN1694" s="35"/>
      <c r="BGO1694" s="34"/>
      <c r="BGV1694" s="35"/>
      <c r="BGW1694" s="34"/>
      <c r="BHD1694" s="35"/>
      <c r="BHE1694" s="34"/>
      <c r="BHL1694" s="35"/>
      <c r="BHM1694" s="34"/>
      <c r="BHT1694" s="35"/>
      <c r="BHU1694" s="34"/>
      <c r="BIB1694" s="35"/>
      <c r="BIC1694" s="34"/>
      <c r="BIJ1694" s="35"/>
      <c r="BIK1694" s="34"/>
      <c r="BIR1694" s="35"/>
      <c r="BIS1694" s="34"/>
      <c r="BIZ1694" s="35"/>
      <c r="BJA1694" s="34"/>
      <c r="BJH1694" s="35"/>
      <c r="BJI1694" s="34"/>
      <c r="BJP1694" s="35"/>
      <c r="BJQ1694" s="34"/>
      <c r="BJX1694" s="35"/>
      <c r="BJY1694" s="34"/>
      <c r="BKF1694" s="35"/>
      <c r="BKG1694" s="34"/>
      <c r="BKN1694" s="35"/>
      <c r="BKO1694" s="34"/>
      <c r="BKV1694" s="35"/>
      <c r="BKW1694" s="34"/>
      <c r="BLD1694" s="35"/>
      <c r="BLE1694" s="34"/>
      <c r="BLL1694" s="35"/>
      <c r="BLM1694" s="34"/>
      <c r="BLT1694" s="35"/>
      <c r="BLU1694" s="34"/>
      <c r="BMB1694" s="35"/>
      <c r="BMC1694" s="34"/>
      <c r="BMJ1694" s="35"/>
      <c r="BMK1694" s="34"/>
      <c r="BMR1694" s="35"/>
      <c r="BMS1694" s="34"/>
      <c r="BMZ1694" s="35"/>
      <c r="BNA1694" s="34"/>
      <c r="BNH1694" s="35"/>
      <c r="BNI1694" s="34"/>
      <c r="BNP1694" s="35"/>
      <c r="BNQ1694" s="34"/>
      <c r="BNX1694" s="35"/>
      <c r="BNY1694" s="34"/>
      <c r="BOF1694" s="35"/>
      <c r="BOG1694" s="34"/>
      <c r="BON1694" s="35"/>
      <c r="BOO1694" s="34"/>
      <c r="BOV1694" s="35"/>
      <c r="BOW1694" s="34"/>
      <c r="BPD1694" s="35"/>
      <c r="BPE1694" s="34"/>
      <c r="BPL1694" s="35"/>
      <c r="BPM1694" s="34"/>
      <c r="BPT1694" s="35"/>
      <c r="BPU1694" s="34"/>
      <c r="BQB1694" s="35"/>
      <c r="BQC1694" s="34"/>
      <c r="BQJ1694" s="35"/>
      <c r="BQK1694" s="34"/>
      <c r="BQR1694" s="35"/>
      <c r="BQS1694" s="34"/>
      <c r="BQZ1694" s="35"/>
      <c r="BRA1694" s="34"/>
      <c r="BRH1694" s="35"/>
      <c r="BRI1694" s="34"/>
      <c r="BRP1694" s="35"/>
      <c r="BRQ1694" s="34"/>
      <c r="BRX1694" s="35"/>
      <c r="BRY1694" s="34"/>
      <c r="BSF1694" s="35"/>
      <c r="BSG1694" s="34"/>
      <c r="BSN1694" s="35"/>
      <c r="BSO1694" s="34"/>
      <c r="BSV1694" s="35"/>
      <c r="BSW1694" s="34"/>
      <c r="BTD1694" s="35"/>
      <c r="BTE1694" s="34"/>
      <c r="BTL1694" s="35"/>
      <c r="BTM1694" s="34"/>
      <c r="BTT1694" s="35"/>
      <c r="BTU1694" s="34"/>
      <c r="BUB1694" s="35"/>
      <c r="BUC1694" s="34"/>
      <c r="BUJ1694" s="35"/>
      <c r="BUK1694" s="34"/>
      <c r="BUR1694" s="35"/>
      <c r="BUS1694" s="34"/>
      <c r="BUZ1694" s="35"/>
      <c r="BVA1694" s="34"/>
      <c r="BVH1694" s="35"/>
      <c r="BVI1694" s="34"/>
      <c r="BVP1694" s="35"/>
      <c r="BVQ1694" s="34"/>
      <c r="BVX1694" s="35"/>
      <c r="BVY1694" s="34"/>
      <c r="BWF1694" s="35"/>
      <c r="BWG1694" s="34"/>
      <c r="BWN1694" s="35"/>
      <c r="BWO1694" s="34"/>
      <c r="BWV1694" s="35"/>
      <c r="BWW1694" s="34"/>
      <c r="BXD1694" s="35"/>
      <c r="BXE1694" s="34"/>
      <c r="BXL1694" s="35"/>
      <c r="BXM1694" s="34"/>
      <c r="BXT1694" s="35"/>
      <c r="BXU1694" s="34"/>
      <c r="BYB1694" s="35"/>
      <c r="BYC1694" s="34"/>
      <c r="BYJ1694" s="35"/>
      <c r="BYK1694" s="34"/>
      <c r="BYR1694" s="35"/>
      <c r="BYS1694" s="34"/>
      <c r="BYZ1694" s="35"/>
      <c r="BZA1694" s="34"/>
      <c r="BZH1694" s="35"/>
      <c r="BZI1694" s="34"/>
      <c r="BZP1694" s="35"/>
      <c r="BZQ1694" s="34"/>
      <c r="BZX1694" s="35"/>
      <c r="BZY1694" s="34"/>
      <c r="CAF1694" s="35"/>
      <c r="CAG1694" s="34"/>
      <c r="CAN1694" s="35"/>
      <c r="CAO1694" s="34"/>
      <c r="CAV1694" s="35"/>
      <c r="CAW1694" s="34"/>
      <c r="CBD1694" s="35"/>
      <c r="CBE1694" s="34"/>
      <c r="CBL1694" s="35"/>
      <c r="CBM1694" s="34"/>
      <c r="CBT1694" s="35"/>
      <c r="CBU1694" s="34"/>
      <c r="CCB1694" s="35"/>
      <c r="CCC1694" s="34"/>
      <c r="CCJ1694" s="35"/>
      <c r="CCK1694" s="34"/>
      <c r="CCR1694" s="35"/>
      <c r="CCS1694" s="34"/>
      <c r="CCZ1694" s="35"/>
      <c r="CDA1694" s="34"/>
      <c r="CDH1694" s="35"/>
      <c r="CDI1694" s="34"/>
      <c r="CDP1694" s="35"/>
      <c r="CDQ1694" s="34"/>
      <c r="CDX1694" s="35"/>
      <c r="CDY1694" s="34"/>
      <c r="CEF1694" s="35"/>
      <c r="CEG1694" s="34"/>
      <c r="CEN1694" s="35"/>
      <c r="CEO1694" s="34"/>
      <c r="CEV1694" s="35"/>
      <c r="CEW1694" s="34"/>
      <c r="CFD1694" s="35"/>
      <c r="CFE1694" s="34"/>
      <c r="CFL1694" s="35"/>
      <c r="CFM1694" s="34"/>
      <c r="CFT1694" s="35"/>
      <c r="CFU1694" s="34"/>
      <c r="CGB1694" s="35"/>
      <c r="CGC1694" s="34"/>
      <c r="CGJ1694" s="35"/>
      <c r="CGK1694" s="34"/>
      <c r="CGR1694" s="35"/>
      <c r="CGS1694" s="34"/>
      <c r="CGZ1694" s="35"/>
      <c r="CHA1694" s="34"/>
      <c r="CHH1694" s="35"/>
      <c r="CHI1694" s="34"/>
      <c r="CHP1694" s="35"/>
      <c r="CHQ1694" s="34"/>
      <c r="CHX1694" s="35"/>
      <c r="CHY1694" s="34"/>
      <c r="CIF1694" s="35"/>
      <c r="CIG1694" s="34"/>
      <c r="CIN1694" s="35"/>
      <c r="CIO1694" s="34"/>
      <c r="CIV1694" s="35"/>
      <c r="CIW1694" s="34"/>
      <c r="CJD1694" s="35"/>
      <c r="CJE1694" s="34"/>
      <c r="CJL1694" s="35"/>
      <c r="CJM1694" s="34"/>
      <c r="CJT1694" s="35"/>
      <c r="CJU1694" s="34"/>
      <c r="CKB1694" s="35"/>
      <c r="CKC1694" s="34"/>
      <c r="CKJ1694" s="35"/>
      <c r="CKK1694" s="34"/>
      <c r="CKR1694" s="35"/>
      <c r="CKS1694" s="34"/>
      <c r="CKZ1694" s="35"/>
      <c r="CLA1694" s="34"/>
      <c r="CLH1694" s="35"/>
      <c r="CLI1694" s="34"/>
      <c r="CLP1694" s="35"/>
      <c r="CLQ1694" s="34"/>
      <c r="CLX1694" s="35"/>
      <c r="CLY1694" s="34"/>
      <c r="CMF1694" s="35"/>
      <c r="CMG1694" s="34"/>
      <c r="CMN1694" s="35"/>
      <c r="CMO1694" s="34"/>
      <c r="CMV1694" s="35"/>
      <c r="CMW1694" s="34"/>
      <c r="CND1694" s="35"/>
      <c r="CNE1694" s="34"/>
      <c r="CNL1694" s="35"/>
      <c r="CNM1694" s="34"/>
      <c r="CNT1694" s="35"/>
      <c r="CNU1694" s="34"/>
      <c r="COB1694" s="35"/>
      <c r="COC1694" s="34"/>
      <c r="COJ1694" s="35"/>
      <c r="COK1694" s="34"/>
      <c r="COR1694" s="35"/>
      <c r="COS1694" s="34"/>
      <c r="COZ1694" s="35"/>
      <c r="CPA1694" s="34"/>
      <c r="CPH1694" s="35"/>
      <c r="CPI1694" s="34"/>
      <c r="CPP1694" s="35"/>
      <c r="CPQ1694" s="34"/>
      <c r="CPX1694" s="35"/>
      <c r="CPY1694" s="34"/>
      <c r="CQF1694" s="35"/>
      <c r="CQG1694" s="34"/>
      <c r="CQN1694" s="35"/>
      <c r="CQO1694" s="34"/>
      <c r="CQV1694" s="35"/>
      <c r="CQW1694" s="34"/>
      <c r="CRD1694" s="35"/>
      <c r="CRE1694" s="34"/>
      <c r="CRL1694" s="35"/>
      <c r="CRM1694" s="34"/>
      <c r="CRT1694" s="35"/>
      <c r="CRU1694" s="34"/>
      <c r="CSB1694" s="35"/>
      <c r="CSC1694" s="34"/>
      <c r="CSJ1694" s="35"/>
      <c r="CSK1694" s="34"/>
      <c r="CSR1694" s="35"/>
      <c r="CSS1694" s="34"/>
      <c r="CSZ1694" s="35"/>
      <c r="CTA1694" s="34"/>
      <c r="CTH1694" s="35"/>
      <c r="CTI1694" s="34"/>
      <c r="CTP1694" s="35"/>
      <c r="CTQ1694" s="34"/>
      <c r="CTX1694" s="35"/>
      <c r="CTY1694" s="34"/>
      <c r="CUF1694" s="35"/>
      <c r="CUG1694" s="34"/>
      <c r="CUN1694" s="35"/>
      <c r="CUO1694" s="34"/>
      <c r="CUV1694" s="35"/>
      <c r="CUW1694" s="34"/>
      <c r="CVD1694" s="35"/>
      <c r="CVE1694" s="34"/>
      <c r="CVL1694" s="35"/>
      <c r="CVM1694" s="34"/>
      <c r="CVT1694" s="35"/>
      <c r="CVU1694" s="34"/>
      <c r="CWB1694" s="35"/>
      <c r="CWC1694" s="34"/>
      <c r="CWJ1694" s="35"/>
      <c r="CWK1694" s="34"/>
      <c r="CWR1694" s="35"/>
      <c r="CWS1694" s="34"/>
      <c r="CWZ1694" s="35"/>
      <c r="CXA1694" s="34"/>
      <c r="CXH1694" s="35"/>
      <c r="CXI1694" s="34"/>
      <c r="CXP1694" s="35"/>
      <c r="CXQ1694" s="34"/>
      <c r="CXX1694" s="35"/>
      <c r="CXY1694" s="34"/>
      <c r="CYF1694" s="35"/>
      <c r="CYG1694" s="34"/>
      <c r="CYN1694" s="35"/>
      <c r="CYO1694" s="34"/>
      <c r="CYV1694" s="35"/>
      <c r="CYW1694" s="34"/>
      <c r="CZD1694" s="35"/>
      <c r="CZE1694" s="34"/>
      <c r="CZL1694" s="35"/>
      <c r="CZM1694" s="34"/>
      <c r="CZT1694" s="35"/>
      <c r="CZU1694" s="34"/>
      <c r="DAB1694" s="35"/>
      <c r="DAC1694" s="34"/>
      <c r="DAJ1694" s="35"/>
      <c r="DAK1694" s="34"/>
      <c r="DAR1694" s="35"/>
      <c r="DAS1694" s="34"/>
      <c r="DAZ1694" s="35"/>
      <c r="DBA1694" s="34"/>
      <c r="DBH1694" s="35"/>
      <c r="DBI1694" s="34"/>
      <c r="DBP1694" s="35"/>
      <c r="DBQ1694" s="34"/>
      <c r="DBX1694" s="35"/>
      <c r="DBY1694" s="34"/>
      <c r="DCF1694" s="35"/>
      <c r="DCG1694" s="34"/>
      <c r="DCN1694" s="35"/>
      <c r="DCO1694" s="34"/>
      <c r="DCV1694" s="35"/>
      <c r="DCW1694" s="34"/>
      <c r="DDD1694" s="35"/>
      <c r="DDE1694" s="34"/>
      <c r="DDL1694" s="35"/>
      <c r="DDM1694" s="34"/>
      <c r="DDT1694" s="35"/>
      <c r="DDU1694" s="34"/>
      <c r="DEB1694" s="35"/>
      <c r="DEC1694" s="34"/>
      <c r="DEJ1694" s="35"/>
      <c r="DEK1694" s="34"/>
      <c r="DER1694" s="35"/>
      <c r="DES1694" s="34"/>
      <c r="DEZ1694" s="35"/>
      <c r="DFA1694" s="34"/>
      <c r="DFH1694" s="35"/>
      <c r="DFI1694" s="34"/>
      <c r="DFP1694" s="35"/>
      <c r="DFQ1694" s="34"/>
      <c r="DFX1694" s="35"/>
      <c r="DFY1694" s="34"/>
      <c r="DGF1694" s="35"/>
      <c r="DGG1694" s="34"/>
      <c r="DGN1694" s="35"/>
      <c r="DGO1694" s="34"/>
      <c r="DGV1694" s="35"/>
      <c r="DGW1694" s="34"/>
      <c r="DHD1694" s="35"/>
      <c r="DHE1694" s="34"/>
      <c r="DHL1694" s="35"/>
      <c r="DHM1694" s="34"/>
      <c r="DHT1694" s="35"/>
      <c r="DHU1694" s="34"/>
      <c r="DIB1694" s="35"/>
      <c r="DIC1694" s="34"/>
      <c r="DIJ1694" s="35"/>
      <c r="DIK1694" s="34"/>
      <c r="DIR1694" s="35"/>
      <c r="DIS1694" s="34"/>
      <c r="DIZ1694" s="35"/>
      <c r="DJA1694" s="34"/>
      <c r="DJH1694" s="35"/>
      <c r="DJI1694" s="34"/>
      <c r="DJP1694" s="35"/>
      <c r="DJQ1694" s="34"/>
      <c r="DJX1694" s="35"/>
      <c r="DJY1694" s="34"/>
      <c r="DKF1694" s="35"/>
      <c r="DKG1694" s="34"/>
      <c r="DKN1694" s="35"/>
      <c r="DKO1694" s="34"/>
      <c r="DKV1694" s="35"/>
      <c r="DKW1694" s="34"/>
      <c r="DLD1694" s="35"/>
      <c r="DLE1694" s="34"/>
      <c r="DLL1694" s="35"/>
      <c r="DLM1694" s="34"/>
      <c r="DLT1694" s="35"/>
      <c r="DLU1694" s="34"/>
      <c r="DMB1694" s="35"/>
      <c r="DMC1694" s="34"/>
      <c r="DMJ1694" s="35"/>
      <c r="DMK1694" s="34"/>
      <c r="DMR1694" s="35"/>
      <c r="DMS1694" s="34"/>
      <c r="DMZ1694" s="35"/>
      <c r="DNA1694" s="34"/>
      <c r="DNH1694" s="35"/>
      <c r="DNI1694" s="34"/>
      <c r="DNP1694" s="35"/>
      <c r="DNQ1694" s="34"/>
      <c r="DNX1694" s="35"/>
      <c r="DNY1694" s="34"/>
      <c r="DOF1694" s="35"/>
      <c r="DOG1694" s="34"/>
      <c r="DON1694" s="35"/>
      <c r="DOO1694" s="34"/>
      <c r="DOV1694" s="35"/>
      <c r="DOW1694" s="34"/>
      <c r="DPD1694" s="35"/>
      <c r="DPE1694" s="34"/>
      <c r="DPL1694" s="35"/>
      <c r="DPM1694" s="34"/>
      <c r="DPT1694" s="35"/>
      <c r="DPU1694" s="34"/>
      <c r="DQB1694" s="35"/>
      <c r="DQC1694" s="34"/>
      <c r="DQJ1694" s="35"/>
      <c r="DQK1694" s="34"/>
      <c r="DQR1694" s="35"/>
      <c r="DQS1694" s="34"/>
      <c r="DQZ1694" s="35"/>
      <c r="DRA1694" s="34"/>
      <c r="DRH1694" s="35"/>
      <c r="DRI1694" s="34"/>
      <c r="DRP1694" s="35"/>
      <c r="DRQ1694" s="34"/>
      <c r="DRX1694" s="35"/>
      <c r="DRY1694" s="34"/>
      <c r="DSF1694" s="35"/>
      <c r="DSG1694" s="34"/>
      <c r="DSN1694" s="35"/>
      <c r="DSO1694" s="34"/>
      <c r="DSV1694" s="35"/>
      <c r="DSW1694" s="34"/>
      <c r="DTD1694" s="35"/>
      <c r="DTE1694" s="34"/>
      <c r="DTL1694" s="35"/>
      <c r="DTM1694" s="34"/>
      <c r="DTT1694" s="35"/>
      <c r="DTU1694" s="34"/>
      <c r="DUB1694" s="35"/>
      <c r="DUC1694" s="34"/>
      <c r="DUJ1694" s="35"/>
      <c r="DUK1694" s="34"/>
      <c r="DUR1694" s="35"/>
      <c r="DUS1694" s="34"/>
      <c r="DUZ1694" s="35"/>
      <c r="DVA1694" s="34"/>
      <c r="DVH1694" s="35"/>
      <c r="DVI1694" s="34"/>
      <c r="DVP1694" s="35"/>
      <c r="DVQ1694" s="34"/>
      <c r="DVX1694" s="35"/>
      <c r="DVY1694" s="34"/>
      <c r="DWF1694" s="35"/>
      <c r="DWG1694" s="34"/>
      <c r="DWN1694" s="35"/>
      <c r="DWO1694" s="34"/>
      <c r="DWV1694" s="35"/>
      <c r="DWW1694" s="34"/>
      <c r="DXD1694" s="35"/>
      <c r="DXE1694" s="34"/>
      <c r="DXL1694" s="35"/>
      <c r="DXM1694" s="34"/>
      <c r="DXT1694" s="35"/>
      <c r="DXU1694" s="34"/>
      <c r="DYB1694" s="35"/>
      <c r="DYC1694" s="34"/>
      <c r="DYJ1694" s="35"/>
      <c r="DYK1694" s="34"/>
      <c r="DYR1694" s="35"/>
      <c r="DYS1694" s="34"/>
      <c r="DYZ1694" s="35"/>
      <c r="DZA1694" s="34"/>
      <c r="DZH1694" s="35"/>
      <c r="DZI1694" s="34"/>
      <c r="DZP1694" s="35"/>
      <c r="DZQ1694" s="34"/>
      <c r="DZX1694" s="35"/>
      <c r="DZY1694" s="34"/>
      <c r="EAF1694" s="35"/>
      <c r="EAG1694" s="34"/>
      <c r="EAN1694" s="35"/>
      <c r="EAO1694" s="34"/>
      <c r="EAV1694" s="35"/>
      <c r="EAW1694" s="34"/>
      <c r="EBD1694" s="35"/>
      <c r="EBE1694" s="34"/>
      <c r="EBL1694" s="35"/>
      <c r="EBM1694" s="34"/>
      <c r="EBT1694" s="35"/>
      <c r="EBU1694" s="34"/>
      <c r="ECB1694" s="35"/>
      <c r="ECC1694" s="34"/>
      <c r="ECJ1694" s="35"/>
      <c r="ECK1694" s="34"/>
      <c r="ECR1694" s="35"/>
      <c r="ECS1694" s="34"/>
      <c r="ECZ1694" s="35"/>
      <c r="EDA1694" s="34"/>
      <c r="EDH1694" s="35"/>
      <c r="EDI1694" s="34"/>
      <c r="EDP1694" s="35"/>
      <c r="EDQ1694" s="34"/>
      <c r="EDX1694" s="35"/>
      <c r="EDY1694" s="34"/>
      <c r="EEF1694" s="35"/>
      <c r="EEG1694" s="34"/>
      <c r="EEN1694" s="35"/>
      <c r="EEO1694" s="34"/>
      <c r="EEV1694" s="35"/>
      <c r="EEW1694" s="34"/>
      <c r="EFD1694" s="35"/>
      <c r="EFE1694" s="34"/>
      <c r="EFL1694" s="35"/>
      <c r="EFM1694" s="34"/>
      <c r="EFT1694" s="35"/>
      <c r="EFU1694" s="34"/>
      <c r="EGB1694" s="35"/>
      <c r="EGC1694" s="34"/>
      <c r="EGJ1694" s="35"/>
      <c r="EGK1694" s="34"/>
      <c r="EGR1694" s="35"/>
      <c r="EGS1694" s="34"/>
      <c r="EGZ1694" s="35"/>
      <c r="EHA1694" s="34"/>
      <c r="EHH1694" s="35"/>
      <c r="EHI1694" s="34"/>
      <c r="EHP1694" s="35"/>
      <c r="EHQ1694" s="34"/>
      <c r="EHX1694" s="35"/>
      <c r="EHY1694" s="34"/>
      <c r="EIF1694" s="35"/>
      <c r="EIG1694" s="34"/>
      <c r="EIN1694" s="35"/>
      <c r="EIO1694" s="34"/>
      <c r="EIV1694" s="35"/>
      <c r="EIW1694" s="34"/>
      <c r="EJD1694" s="35"/>
      <c r="EJE1694" s="34"/>
      <c r="EJL1694" s="35"/>
      <c r="EJM1694" s="34"/>
      <c r="EJT1694" s="35"/>
      <c r="EJU1694" s="34"/>
      <c r="EKB1694" s="35"/>
      <c r="EKC1694" s="34"/>
      <c r="EKJ1694" s="35"/>
      <c r="EKK1694" s="34"/>
      <c r="EKR1694" s="35"/>
      <c r="EKS1694" s="34"/>
      <c r="EKZ1694" s="35"/>
      <c r="ELA1694" s="34"/>
      <c r="ELH1694" s="35"/>
      <c r="ELI1694" s="34"/>
      <c r="ELP1694" s="35"/>
      <c r="ELQ1694" s="34"/>
      <c r="ELX1694" s="35"/>
      <c r="ELY1694" s="34"/>
      <c r="EMF1694" s="35"/>
      <c r="EMG1694" s="34"/>
      <c r="EMN1694" s="35"/>
      <c r="EMO1694" s="34"/>
      <c r="EMV1694" s="35"/>
      <c r="EMW1694" s="34"/>
      <c r="END1694" s="35"/>
      <c r="ENE1694" s="34"/>
      <c r="ENL1694" s="35"/>
      <c r="ENM1694" s="34"/>
      <c r="ENT1694" s="35"/>
      <c r="ENU1694" s="34"/>
      <c r="EOB1694" s="35"/>
      <c r="EOC1694" s="34"/>
      <c r="EOJ1694" s="35"/>
      <c r="EOK1694" s="34"/>
      <c r="EOR1694" s="35"/>
      <c r="EOS1694" s="34"/>
      <c r="EOZ1694" s="35"/>
      <c r="EPA1694" s="34"/>
      <c r="EPH1694" s="35"/>
      <c r="EPI1694" s="34"/>
      <c r="EPP1694" s="35"/>
      <c r="EPQ1694" s="34"/>
      <c r="EPX1694" s="35"/>
      <c r="EPY1694" s="34"/>
      <c r="EQF1694" s="35"/>
      <c r="EQG1694" s="34"/>
      <c r="EQN1694" s="35"/>
      <c r="EQO1694" s="34"/>
      <c r="EQV1694" s="35"/>
      <c r="EQW1694" s="34"/>
      <c r="ERD1694" s="35"/>
      <c r="ERE1694" s="34"/>
      <c r="ERL1694" s="35"/>
      <c r="ERM1694" s="34"/>
      <c r="ERT1694" s="35"/>
      <c r="ERU1694" s="34"/>
      <c r="ESB1694" s="35"/>
      <c r="ESC1694" s="34"/>
      <c r="ESJ1694" s="35"/>
      <c r="ESK1694" s="34"/>
      <c r="ESR1694" s="35"/>
      <c r="ESS1694" s="34"/>
      <c r="ESZ1694" s="35"/>
      <c r="ETA1694" s="34"/>
      <c r="ETH1694" s="35"/>
      <c r="ETI1694" s="34"/>
      <c r="ETP1694" s="35"/>
      <c r="ETQ1694" s="34"/>
      <c r="ETX1694" s="35"/>
      <c r="ETY1694" s="34"/>
      <c r="EUF1694" s="35"/>
      <c r="EUG1694" s="34"/>
      <c r="EUN1694" s="35"/>
      <c r="EUO1694" s="34"/>
      <c r="EUV1694" s="35"/>
      <c r="EUW1694" s="34"/>
      <c r="EVD1694" s="35"/>
      <c r="EVE1694" s="34"/>
      <c r="EVL1694" s="35"/>
      <c r="EVM1694" s="34"/>
      <c r="EVT1694" s="35"/>
      <c r="EVU1694" s="34"/>
      <c r="EWB1694" s="35"/>
      <c r="EWC1694" s="34"/>
      <c r="EWJ1694" s="35"/>
      <c r="EWK1694" s="34"/>
      <c r="EWR1694" s="35"/>
      <c r="EWS1694" s="34"/>
      <c r="EWZ1694" s="35"/>
      <c r="EXA1694" s="34"/>
      <c r="EXH1694" s="35"/>
      <c r="EXI1694" s="34"/>
      <c r="EXP1694" s="35"/>
      <c r="EXQ1694" s="34"/>
      <c r="EXX1694" s="35"/>
      <c r="EXY1694" s="34"/>
      <c r="EYF1694" s="35"/>
      <c r="EYG1694" s="34"/>
      <c r="EYN1694" s="35"/>
      <c r="EYO1694" s="34"/>
      <c r="EYV1694" s="35"/>
      <c r="EYW1694" s="34"/>
      <c r="EZD1694" s="35"/>
      <c r="EZE1694" s="34"/>
      <c r="EZL1694" s="35"/>
      <c r="EZM1694" s="34"/>
      <c r="EZT1694" s="35"/>
      <c r="EZU1694" s="34"/>
      <c r="FAB1694" s="35"/>
      <c r="FAC1694" s="34"/>
      <c r="FAJ1694" s="35"/>
      <c r="FAK1694" s="34"/>
      <c r="FAR1694" s="35"/>
      <c r="FAS1694" s="34"/>
      <c r="FAZ1694" s="35"/>
      <c r="FBA1694" s="34"/>
      <c r="FBH1694" s="35"/>
      <c r="FBI1694" s="34"/>
      <c r="FBP1694" s="35"/>
      <c r="FBQ1694" s="34"/>
      <c r="FBX1694" s="35"/>
      <c r="FBY1694" s="34"/>
      <c r="FCF1694" s="35"/>
      <c r="FCG1694" s="34"/>
      <c r="FCN1694" s="35"/>
      <c r="FCO1694" s="34"/>
      <c r="FCV1694" s="35"/>
      <c r="FCW1694" s="34"/>
      <c r="FDD1694" s="35"/>
      <c r="FDE1694" s="34"/>
      <c r="FDL1694" s="35"/>
      <c r="FDM1694" s="34"/>
      <c r="FDT1694" s="35"/>
      <c r="FDU1694" s="34"/>
      <c r="FEB1694" s="35"/>
      <c r="FEC1694" s="34"/>
      <c r="FEJ1694" s="35"/>
      <c r="FEK1694" s="34"/>
      <c r="FER1694" s="35"/>
      <c r="FES1694" s="34"/>
      <c r="FEZ1694" s="35"/>
      <c r="FFA1694" s="34"/>
      <c r="FFH1694" s="35"/>
      <c r="FFI1694" s="34"/>
      <c r="FFP1694" s="35"/>
      <c r="FFQ1694" s="34"/>
      <c r="FFX1694" s="35"/>
      <c r="FFY1694" s="34"/>
      <c r="FGF1694" s="35"/>
      <c r="FGG1694" s="34"/>
      <c r="FGN1694" s="35"/>
      <c r="FGO1694" s="34"/>
      <c r="FGV1694" s="35"/>
      <c r="FGW1694" s="34"/>
      <c r="FHD1694" s="35"/>
      <c r="FHE1694" s="34"/>
      <c r="FHL1694" s="35"/>
      <c r="FHM1694" s="34"/>
      <c r="FHT1694" s="35"/>
      <c r="FHU1694" s="34"/>
      <c r="FIB1694" s="35"/>
      <c r="FIC1694" s="34"/>
      <c r="FIJ1694" s="35"/>
      <c r="FIK1694" s="34"/>
      <c r="FIR1694" s="35"/>
      <c r="FIS1694" s="34"/>
      <c r="FIZ1694" s="35"/>
      <c r="FJA1694" s="34"/>
      <c r="FJH1694" s="35"/>
      <c r="FJI1694" s="34"/>
      <c r="FJP1694" s="35"/>
      <c r="FJQ1694" s="34"/>
      <c r="FJX1694" s="35"/>
      <c r="FJY1694" s="34"/>
      <c r="FKF1694" s="35"/>
      <c r="FKG1694" s="34"/>
      <c r="FKN1694" s="35"/>
      <c r="FKO1694" s="34"/>
      <c r="FKV1694" s="35"/>
      <c r="FKW1694" s="34"/>
      <c r="FLD1694" s="35"/>
      <c r="FLE1694" s="34"/>
      <c r="FLL1694" s="35"/>
      <c r="FLM1694" s="34"/>
      <c r="FLT1694" s="35"/>
      <c r="FLU1694" s="34"/>
      <c r="FMB1694" s="35"/>
      <c r="FMC1694" s="34"/>
      <c r="FMJ1694" s="35"/>
      <c r="FMK1694" s="34"/>
      <c r="FMR1694" s="35"/>
      <c r="FMS1694" s="34"/>
      <c r="FMZ1694" s="35"/>
      <c r="FNA1694" s="34"/>
      <c r="FNH1694" s="35"/>
      <c r="FNI1694" s="34"/>
      <c r="FNP1694" s="35"/>
      <c r="FNQ1694" s="34"/>
      <c r="FNX1694" s="35"/>
      <c r="FNY1694" s="34"/>
      <c r="FOF1694" s="35"/>
      <c r="FOG1694" s="34"/>
      <c r="FON1694" s="35"/>
      <c r="FOO1694" s="34"/>
      <c r="FOV1694" s="35"/>
      <c r="FOW1694" s="34"/>
      <c r="FPD1694" s="35"/>
      <c r="FPE1694" s="34"/>
      <c r="FPL1694" s="35"/>
      <c r="FPM1694" s="34"/>
      <c r="FPT1694" s="35"/>
      <c r="FPU1694" s="34"/>
      <c r="FQB1694" s="35"/>
      <c r="FQC1694" s="34"/>
      <c r="FQJ1694" s="35"/>
      <c r="FQK1694" s="34"/>
      <c r="FQR1694" s="35"/>
      <c r="FQS1694" s="34"/>
      <c r="FQZ1694" s="35"/>
      <c r="FRA1694" s="34"/>
      <c r="FRH1694" s="35"/>
      <c r="FRI1694" s="34"/>
      <c r="FRP1694" s="35"/>
      <c r="FRQ1694" s="34"/>
      <c r="FRX1694" s="35"/>
      <c r="FRY1694" s="34"/>
      <c r="FSF1694" s="35"/>
      <c r="FSG1694" s="34"/>
      <c r="FSN1694" s="35"/>
      <c r="FSO1694" s="34"/>
      <c r="FSV1694" s="35"/>
      <c r="FSW1694" s="34"/>
      <c r="FTD1694" s="35"/>
      <c r="FTE1694" s="34"/>
      <c r="FTL1694" s="35"/>
      <c r="FTM1694" s="34"/>
      <c r="FTT1694" s="35"/>
      <c r="FTU1694" s="34"/>
      <c r="FUB1694" s="35"/>
      <c r="FUC1694" s="34"/>
      <c r="FUJ1694" s="35"/>
      <c r="FUK1694" s="34"/>
      <c r="FUR1694" s="35"/>
      <c r="FUS1694" s="34"/>
      <c r="FUZ1694" s="35"/>
      <c r="FVA1694" s="34"/>
      <c r="FVH1694" s="35"/>
      <c r="FVI1694" s="34"/>
      <c r="FVP1694" s="35"/>
      <c r="FVQ1694" s="34"/>
      <c r="FVX1694" s="35"/>
      <c r="FVY1694" s="34"/>
      <c r="FWF1694" s="35"/>
      <c r="FWG1694" s="34"/>
      <c r="FWN1694" s="35"/>
      <c r="FWO1694" s="34"/>
      <c r="FWV1694" s="35"/>
      <c r="FWW1694" s="34"/>
      <c r="FXD1694" s="35"/>
      <c r="FXE1694" s="34"/>
      <c r="FXL1694" s="35"/>
      <c r="FXM1694" s="34"/>
      <c r="FXT1694" s="35"/>
      <c r="FXU1694" s="34"/>
      <c r="FYB1694" s="35"/>
      <c r="FYC1694" s="34"/>
      <c r="FYJ1694" s="35"/>
      <c r="FYK1694" s="34"/>
      <c r="FYR1694" s="35"/>
      <c r="FYS1694" s="34"/>
      <c r="FYZ1694" s="35"/>
      <c r="FZA1694" s="34"/>
      <c r="FZH1694" s="35"/>
      <c r="FZI1694" s="34"/>
      <c r="FZP1694" s="35"/>
      <c r="FZQ1694" s="34"/>
      <c r="FZX1694" s="35"/>
      <c r="FZY1694" s="34"/>
      <c r="GAF1694" s="35"/>
      <c r="GAG1694" s="34"/>
      <c r="GAN1694" s="35"/>
      <c r="GAO1694" s="34"/>
      <c r="GAV1694" s="35"/>
      <c r="GAW1694" s="34"/>
      <c r="GBD1694" s="35"/>
      <c r="GBE1694" s="34"/>
      <c r="GBL1694" s="35"/>
      <c r="GBM1694" s="34"/>
      <c r="GBT1694" s="35"/>
      <c r="GBU1694" s="34"/>
      <c r="GCB1694" s="35"/>
      <c r="GCC1694" s="34"/>
      <c r="GCJ1694" s="35"/>
      <c r="GCK1694" s="34"/>
      <c r="GCR1694" s="35"/>
      <c r="GCS1694" s="34"/>
      <c r="GCZ1694" s="35"/>
      <c r="GDA1694" s="34"/>
      <c r="GDH1694" s="35"/>
      <c r="GDI1694" s="34"/>
      <c r="GDP1694" s="35"/>
      <c r="GDQ1694" s="34"/>
      <c r="GDX1694" s="35"/>
      <c r="GDY1694" s="34"/>
      <c r="GEF1694" s="35"/>
      <c r="GEG1694" s="34"/>
      <c r="GEN1694" s="35"/>
      <c r="GEO1694" s="34"/>
      <c r="GEV1694" s="35"/>
      <c r="GEW1694" s="34"/>
      <c r="GFD1694" s="35"/>
      <c r="GFE1694" s="34"/>
      <c r="GFL1694" s="35"/>
      <c r="GFM1694" s="34"/>
      <c r="GFT1694" s="35"/>
      <c r="GFU1694" s="34"/>
      <c r="GGB1694" s="35"/>
      <c r="GGC1694" s="34"/>
      <c r="GGJ1694" s="35"/>
      <c r="GGK1694" s="34"/>
      <c r="GGR1694" s="35"/>
      <c r="GGS1694" s="34"/>
      <c r="GGZ1694" s="35"/>
      <c r="GHA1694" s="34"/>
      <c r="GHH1694" s="35"/>
      <c r="GHI1694" s="34"/>
      <c r="GHP1694" s="35"/>
      <c r="GHQ1694" s="34"/>
      <c r="GHX1694" s="35"/>
      <c r="GHY1694" s="34"/>
      <c r="GIF1694" s="35"/>
      <c r="GIG1694" s="34"/>
      <c r="GIN1694" s="35"/>
      <c r="GIO1694" s="34"/>
      <c r="GIV1694" s="35"/>
      <c r="GIW1694" s="34"/>
      <c r="GJD1694" s="35"/>
      <c r="GJE1694" s="34"/>
      <c r="GJL1694" s="35"/>
      <c r="GJM1694" s="34"/>
      <c r="GJT1694" s="35"/>
      <c r="GJU1694" s="34"/>
      <c r="GKB1694" s="35"/>
      <c r="GKC1694" s="34"/>
      <c r="GKJ1694" s="35"/>
      <c r="GKK1694" s="34"/>
      <c r="GKR1694" s="35"/>
      <c r="GKS1694" s="34"/>
      <c r="GKZ1694" s="35"/>
      <c r="GLA1694" s="34"/>
      <c r="GLH1694" s="35"/>
      <c r="GLI1694" s="34"/>
      <c r="GLP1694" s="35"/>
      <c r="GLQ1694" s="34"/>
      <c r="GLX1694" s="35"/>
      <c r="GLY1694" s="34"/>
      <c r="GMF1694" s="35"/>
      <c r="GMG1694" s="34"/>
      <c r="GMN1694" s="35"/>
      <c r="GMO1694" s="34"/>
      <c r="GMV1694" s="35"/>
      <c r="GMW1694" s="34"/>
      <c r="GND1694" s="35"/>
      <c r="GNE1694" s="34"/>
      <c r="GNL1694" s="35"/>
      <c r="GNM1694" s="34"/>
      <c r="GNT1694" s="35"/>
      <c r="GNU1694" s="34"/>
      <c r="GOB1694" s="35"/>
      <c r="GOC1694" s="34"/>
      <c r="GOJ1694" s="35"/>
      <c r="GOK1694" s="34"/>
      <c r="GOR1694" s="35"/>
      <c r="GOS1694" s="34"/>
      <c r="GOZ1694" s="35"/>
      <c r="GPA1694" s="34"/>
      <c r="GPH1694" s="35"/>
      <c r="GPI1694" s="34"/>
      <c r="GPP1694" s="35"/>
      <c r="GPQ1694" s="34"/>
      <c r="GPX1694" s="35"/>
      <c r="GPY1694" s="34"/>
      <c r="GQF1694" s="35"/>
      <c r="GQG1694" s="34"/>
      <c r="GQN1694" s="35"/>
      <c r="GQO1694" s="34"/>
      <c r="GQV1694" s="35"/>
      <c r="GQW1694" s="34"/>
      <c r="GRD1694" s="35"/>
      <c r="GRE1694" s="34"/>
      <c r="GRL1694" s="35"/>
      <c r="GRM1694" s="34"/>
      <c r="GRT1694" s="35"/>
      <c r="GRU1694" s="34"/>
      <c r="GSB1694" s="35"/>
      <c r="GSC1694" s="34"/>
      <c r="GSJ1694" s="35"/>
      <c r="GSK1694" s="34"/>
      <c r="GSR1694" s="35"/>
      <c r="GSS1694" s="34"/>
      <c r="GSZ1694" s="35"/>
      <c r="GTA1694" s="34"/>
      <c r="GTH1694" s="35"/>
      <c r="GTI1694" s="34"/>
      <c r="GTP1694" s="35"/>
      <c r="GTQ1694" s="34"/>
      <c r="GTX1694" s="35"/>
      <c r="GTY1694" s="34"/>
      <c r="GUF1694" s="35"/>
      <c r="GUG1694" s="34"/>
      <c r="GUN1694" s="35"/>
      <c r="GUO1694" s="34"/>
      <c r="GUV1694" s="35"/>
      <c r="GUW1694" s="34"/>
      <c r="GVD1694" s="35"/>
      <c r="GVE1694" s="34"/>
      <c r="GVL1694" s="35"/>
      <c r="GVM1694" s="34"/>
      <c r="GVT1694" s="35"/>
      <c r="GVU1694" s="34"/>
      <c r="GWB1694" s="35"/>
      <c r="GWC1694" s="34"/>
      <c r="GWJ1694" s="35"/>
      <c r="GWK1694" s="34"/>
      <c r="GWR1694" s="35"/>
      <c r="GWS1694" s="34"/>
      <c r="GWZ1694" s="35"/>
      <c r="GXA1694" s="34"/>
      <c r="GXH1694" s="35"/>
      <c r="GXI1694" s="34"/>
      <c r="GXP1694" s="35"/>
      <c r="GXQ1694" s="34"/>
      <c r="GXX1694" s="35"/>
      <c r="GXY1694" s="34"/>
      <c r="GYF1694" s="35"/>
      <c r="GYG1694" s="34"/>
      <c r="GYN1694" s="35"/>
      <c r="GYO1694" s="34"/>
      <c r="GYV1694" s="35"/>
      <c r="GYW1694" s="34"/>
      <c r="GZD1694" s="35"/>
      <c r="GZE1694" s="34"/>
      <c r="GZL1694" s="35"/>
      <c r="GZM1694" s="34"/>
      <c r="GZT1694" s="35"/>
      <c r="GZU1694" s="34"/>
      <c r="HAB1694" s="35"/>
      <c r="HAC1694" s="34"/>
      <c r="HAJ1694" s="35"/>
      <c r="HAK1694" s="34"/>
      <c r="HAR1694" s="35"/>
      <c r="HAS1694" s="34"/>
      <c r="HAZ1694" s="35"/>
      <c r="HBA1694" s="34"/>
      <c r="HBH1694" s="35"/>
      <c r="HBI1694" s="34"/>
      <c r="HBP1694" s="35"/>
      <c r="HBQ1694" s="34"/>
      <c r="HBX1694" s="35"/>
      <c r="HBY1694" s="34"/>
      <c r="HCF1694" s="35"/>
      <c r="HCG1694" s="34"/>
      <c r="HCN1694" s="35"/>
      <c r="HCO1694" s="34"/>
      <c r="HCV1694" s="35"/>
      <c r="HCW1694" s="34"/>
      <c r="HDD1694" s="35"/>
      <c r="HDE1694" s="34"/>
      <c r="HDL1694" s="35"/>
      <c r="HDM1694" s="34"/>
      <c r="HDT1694" s="35"/>
      <c r="HDU1694" s="34"/>
      <c r="HEB1694" s="35"/>
      <c r="HEC1694" s="34"/>
      <c r="HEJ1694" s="35"/>
      <c r="HEK1694" s="34"/>
      <c r="HER1694" s="35"/>
      <c r="HES1694" s="34"/>
      <c r="HEZ1694" s="35"/>
      <c r="HFA1694" s="34"/>
      <c r="HFH1694" s="35"/>
      <c r="HFI1694" s="34"/>
      <c r="HFP1694" s="35"/>
      <c r="HFQ1694" s="34"/>
      <c r="HFX1694" s="35"/>
      <c r="HFY1694" s="34"/>
      <c r="HGF1694" s="35"/>
      <c r="HGG1694" s="34"/>
      <c r="HGN1694" s="35"/>
      <c r="HGO1694" s="34"/>
      <c r="HGV1694" s="35"/>
      <c r="HGW1694" s="34"/>
      <c r="HHD1694" s="35"/>
      <c r="HHE1694" s="34"/>
      <c r="HHL1694" s="35"/>
      <c r="HHM1694" s="34"/>
      <c r="HHT1694" s="35"/>
      <c r="HHU1694" s="34"/>
      <c r="HIB1694" s="35"/>
      <c r="HIC1694" s="34"/>
      <c r="HIJ1694" s="35"/>
      <c r="HIK1694" s="34"/>
      <c r="HIR1694" s="35"/>
      <c r="HIS1694" s="34"/>
      <c r="HIZ1694" s="35"/>
      <c r="HJA1694" s="34"/>
      <c r="HJH1694" s="35"/>
      <c r="HJI1694" s="34"/>
      <c r="HJP1694" s="35"/>
      <c r="HJQ1694" s="34"/>
      <c r="HJX1694" s="35"/>
      <c r="HJY1694" s="34"/>
      <c r="HKF1694" s="35"/>
      <c r="HKG1694" s="34"/>
      <c r="HKN1694" s="35"/>
      <c r="HKO1694" s="34"/>
      <c r="HKV1694" s="35"/>
      <c r="HKW1694" s="34"/>
      <c r="HLD1694" s="35"/>
      <c r="HLE1694" s="34"/>
      <c r="HLL1694" s="35"/>
      <c r="HLM1694" s="34"/>
      <c r="HLT1694" s="35"/>
      <c r="HLU1694" s="34"/>
      <c r="HMB1694" s="35"/>
      <c r="HMC1694" s="34"/>
      <c r="HMJ1694" s="35"/>
      <c r="HMK1694" s="34"/>
      <c r="HMR1694" s="35"/>
      <c r="HMS1694" s="34"/>
      <c r="HMZ1694" s="35"/>
      <c r="HNA1694" s="34"/>
      <c r="HNH1694" s="35"/>
      <c r="HNI1694" s="34"/>
      <c r="HNP1694" s="35"/>
      <c r="HNQ1694" s="34"/>
      <c r="HNX1694" s="35"/>
      <c r="HNY1694" s="34"/>
      <c r="HOF1694" s="35"/>
      <c r="HOG1694" s="34"/>
      <c r="HON1694" s="35"/>
      <c r="HOO1694" s="34"/>
      <c r="HOV1694" s="35"/>
      <c r="HOW1694" s="34"/>
      <c r="HPD1694" s="35"/>
      <c r="HPE1694" s="34"/>
      <c r="HPL1694" s="35"/>
      <c r="HPM1694" s="34"/>
      <c r="HPT1694" s="35"/>
      <c r="HPU1694" s="34"/>
      <c r="HQB1694" s="35"/>
      <c r="HQC1694" s="34"/>
      <c r="HQJ1694" s="35"/>
      <c r="HQK1694" s="34"/>
      <c r="HQR1694" s="35"/>
      <c r="HQS1694" s="34"/>
      <c r="HQZ1694" s="35"/>
      <c r="HRA1694" s="34"/>
      <c r="HRH1694" s="35"/>
      <c r="HRI1694" s="34"/>
      <c r="HRP1694" s="35"/>
      <c r="HRQ1694" s="34"/>
      <c r="HRX1694" s="35"/>
      <c r="HRY1694" s="34"/>
      <c r="HSF1694" s="35"/>
      <c r="HSG1694" s="34"/>
      <c r="HSN1694" s="35"/>
      <c r="HSO1694" s="34"/>
      <c r="HSV1694" s="35"/>
      <c r="HSW1694" s="34"/>
      <c r="HTD1694" s="35"/>
      <c r="HTE1694" s="34"/>
      <c r="HTL1694" s="35"/>
      <c r="HTM1694" s="34"/>
      <c r="HTT1694" s="35"/>
      <c r="HTU1694" s="34"/>
      <c r="HUB1694" s="35"/>
      <c r="HUC1694" s="34"/>
      <c r="HUJ1694" s="35"/>
      <c r="HUK1694" s="34"/>
      <c r="HUR1694" s="35"/>
      <c r="HUS1694" s="34"/>
      <c r="HUZ1694" s="35"/>
      <c r="HVA1694" s="34"/>
      <c r="HVH1694" s="35"/>
      <c r="HVI1694" s="34"/>
      <c r="HVP1694" s="35"/>
      <c r="HVQ1694" s="34"/>
      <c r="HVX1694" s="35"/>
      <c r="HVY1694" s="34"/>
      <c r="HWF1694" s="35"/>
      <c r="HWG1694" s="34"/>
      <c r="HWN1694" s="35"/>
      <c r="HWO1694" s="34"/>
      <c r="HWV1694" s="35"/>
      <c r="HWW1694" s="34"/>
      <c r="HXD1694" s="35"/>
      <c r="HXE1694" s="34"/>
      <c r="HXL1694" s="35"/>
      <c r="HXM1694" s="34"/>
      <c r="HXT1694" s="35"/>
      <c r="HXU1694" s="34"/>
      <c r="HYB1694" s="35"/>
      <c r="HYC1694" s="34"/>
      <c r="HYJ1694" s="35"/>
      <c r="HYK1694" s="34"/>
      <c r="HYR1694" s="35"/>
      <c r="HYS1694" s="34"/>
      <c r="HYZ1694" s="35"/>
      <c r="HZA1694" s="34"/>
      <c r="HZH1694" s="35"/>
      <c r="HZI1694" s="34"/>
      <c r="HZP1694" s="35"/>
      <c r="HZQ1694" s="34"/>
      <c r="HZX1694" s="35"/>
      <c r="HZY1694" s="34"/>
      <c r="IAF1694" s="35"/>
      <c r="IAG1694" s="34"/>
      <c r="IAN1694" s="35"/>
      <c r="IAO1694" s="34"/>
      <c r="IAV1694" s="35"/>
      <c r="IAW1694" s="34"/>
      <c r="IBD1694" s="35"/>
      <c r="IBE1694" s="34"/>
      <c r="IBL1694" s="35"/>
      <c r="IBM1694" s="34"/>
      <c r="IBT1694" s="35"/>
      <c r="IBU1694" s="34"/>
      <c r="ICB1694" s="35"/>
      <c r="ICC1694" s="34"/>
      <c r="ICJ1694" s="35"/>
      <c r="ICK1694" s="34"/>
      <c r="ICR1694" s="35"/>
      <c r="ICS1694" s="34"/>
      <c r="ICZ1694" s="35"/>
      <c r="IDA1694" s="34"/>
      <c r="IDH1694" s="35"/>
      <c r="IDI1694" s="34"/>
      <c r="IDP1694" s="35"/>
      <c r="IDQ1694" s="34"/>
      <c r="IDX1694" s="35"/>
      <c r="IDY1694" s="34"/>
      <c r="IEF1694" s="35"/>
      <c r="IEG1694" s="34"/>
      <c r="IEN1694" s="35"/>
      <c r="IEO1694" s="34"/>
      <c r="IEV1694" s="35"/>
      <c r="IEW1694" s="34"/>
      <c r="IFD1694" s="35"/>
      <c r="IFE1694" s="34"/>
      <c r="IFL1694" s="35"/>
      <c r="IFM1694" s="34"/>
      <c r="IFT1694" s="35"/>
      <c r="IFU1694" s="34"/>
      <c r="IGB1694" s="35"/>
      <c r="IGC1694" s="34"/>
      <c r="IGJ1694" s="35"/>
      <c r="IGK1694" s="34"/>
      <c r="IGR1694" s="35"/>
      <c r="IGS1694" s="34"/>
      <c r="IGZ1694" s="35"/>
      <c r="IHA1694" s="34"/>
      <c r="IHH1694" s="35"/>
      <c r="IHI1694" s="34"/>
      <c r="IHP1694" s="35"/>
      <c r="IHQ1694" s="34"/>
      <c r="IHX1694" s="35"/>
      <c r="IHY1694" s="34"/>
      <c r="IIF1694" s="35"/>
      <c r="IIG1694" s="34"/>
      <c r="IIN1694" s="35"/>
      <c r="IIO1694" s="34"/>
      <c r="IIV1694" s="35"/>
      <c r="IIW1694" s="34"/>
      <c r="IJD1694" s="35"/>
      <c r="IJE1694" s="34"/>
      <c r="IJL1694" s="35"/>
      <c r="IJM1694" s="34"/>
      <c r="IJT1694" s="35"/>
      <c r="IJU1694" s="34"/>
      <c r="IKB1694" s="35"/>
      <c r="IKC1694" s="34"/>
      <c r="IKJ1694" s="35"/>
      <c r="IKK1694" s="34"/>
      <c r="IKR1694" s="35"/>
      <c r="IKS1694" s="34"/>
      <c r="IKZ1694" s="35"/>
      <c r="ILA1694" s="34"/>
      <c r="ILH1694" s="35"/>
      <c r="ILI1694" s="34"/>
      <c r="ILP1694" s="35"/>
      <c r="ILQ1694" s="34"/>
      <c r="ILX1694" s="35"/>
      <c r="ILY1694" s="34"/>
      <c r="IMF1694" s="35"/>
      <c r="IMG1694" s="34"/>
      <c r="IMN1694" s="35"/>
      <c r="IMO1694" s="34"/>
      <c r="IMV1694" s="35"/>
      <c r="IMW1694" s="34"/>
      <c r="IND1694" s="35"/>
      <c r="INE1694" s="34"/>
      <c r="INL1694" s="35"/>
      <c r="INM1694" s="34"/>
      <c r="INT1694" s="35"/>
      <c r="INU1694" s="34"/>
      <c r="IOB1694" s="35"/>
      <c r="IOC1694" s="34"/>
      <c r="IOJ1694" s="35"/>
      <c r="IOK1694" s="34"/>
      <c r="IOR1694" s="35"/>
      <c r="IOS1694" s="34"/>
      <c r="IOZ1694" s="35"/>
      <c r="IPA1694" s="34"/>
      <c r="IPH1694" s="35"/>
      <c r="IPI1694" s="34"/>
      <c r="IPP1694" s="35"/>
      <c r="IPQ1694" s="34"/>
      <c r="IPX1694" s="35"/>
      <c r="IPY1694" s="34"/>
      <c r="IQF1694" s="35"/>
      <c r="IQG1694" s="34"/>
      <c r="IQN1694" s="35"/>
      <c r="IQO1694" s="34"/>
      <c r="IQV1694" s="35"/>
      <c r="IQW1694" s="34"/>
      <c r="IRD1694" s="35"/>
      <c r="IRE1694" s="34"/>
      <c r="IRL1694" s="35"/>
      <c r="IRM1694" s="34"/>
      <c r="IRT1694" s="35"/>
      <c r="IRU1694" s="34"/>
      <c r="ISB1694" s="35"/>
      <c r="ISC1694" s="34"/>
      <c r="ISJ1694" s="35"/>
      <c r="ISK1694" s="34"/>
      <c r="ISR1694" s="35"/>
      <c r="ISS1694" s="34"/>
      <c r="ISZ1694" s="35"/>
      <c r="ITA1694" s="34"/>
      <c r="ITH1694" s="35"/>
      <c r="ITI1694" s="34"/>
      <c r="ITP1694" s="35"/>
      <c r="ITQ1694" s="34"/>
      <c r="ITX1694" s="35"/>
      <c r="ITY1694" s="34"/>
      <c r="IUF1694" s="35"/>
      <c r="IUG1694" s="34"/>
      <c r="IUN1694" s="35"/>
      <c r="IUO1694" s="34"/>
      <c r="IUV1694" s="35"/>
      <c r="IUW1694" s="34"/>
      <c r="IVD1694" s="35"/>
      <c r="IVE1694" s="34"/>
      <c r="IVL1694" s="35"/>
      <c r="IVM1694" s="34"/>
      <c r="IVT1694" s="35"/>
      <c r="IVU1694" s="34"/>
      <c r="IWB1694" s="35"/>
      <c r="IWC1694" s="34"/>
      <c r="IWJ1694" s="35"/>
      <c r="IWK1694" s="34"/>
      <c r="IWR1694" s="35"/>
      <c r="IWS1694" s="34"/>
      <c r="IWZ1694" s="35"/>
      <c r="IXA1694" s="34"/>
      <c r="IXH1694" s="35"/>
      <c r="IXI1694" s="34"/>
      <c r="IXP1694" s="35"/>
      <c r="IXQ1694" s="34"/>
      <c r="IXX1694" s="35"/>
      <c r="IXY1694" s="34"/>
      <c r="IYF1694" s="35"/>
      <c r="IYG1694" s="34"/>
      <c r="IYN1694" s="35"/>
      <c r="IYO1694" s="34"/>
      <c r="IYV1694" s="35"/>
      <c r="IYW1694" s="34"/>
      <c r="IZD1694" s="35"/>
      <c r="IZE1694" s="34"/>
      <c r="IZL1694" s="35"/>
      <c r="IZM1694" s="34"/>
      <c r="IZT1694" s="35"/>
      <c r="IZU1694" s="34"/>
      <c r="JAB1694" s="35"/>
      <c r="JAC1694" s="34"/>
      <c r="JAJ1694" s="35"/>
      <c r="JAK1694" s="34"/>
      <c r="JAR1694" s="35"/>
      <c r="JAS1694" s="34"/>
      <c r="JAZ1694" s="35"/>
      <c r="JBA1694" s="34"/>
      <c r="JBH1694" s="35"/>
      <c r="JBI1694" s="34"/>
      <c r="JBP1694" s="35"/>
      <c r="JBQ1694" s="34"/>
      <c r="JBX1694" s="35"/>
      <c r="JBY1694" s="34"/>
      <c r="JCF1694" s="35"/>
      <c r="JCG1694" s="34"/>
      <c r="JCN1694" s="35"/>
      <c r="JCO1694" s="34"/>
      <c r="JCV1694" s="35"/>
      <c r="JCW1694" s="34"/>
      <c r="JDD1694" s="35"/>
      <c r="JDE1694" s="34"/>
      <c r="JDL1694" s="35"/>
      <c r="JDM1694" s="34"/>
      <c r="JDT1694" s="35"/>
      <c r="JDU1694" s="34"/>
      <c r="JEB1694" s="35"/>
      <c r="JEC1694" s="34"/>
      <c r="JEJ1694" s="35"/>
      <c r="JEK1694" s="34"/>
      <c r="JER1694" s="35"/>
      <c r="JES1694" s="34"/>
      <c r="JEZ1694" s="35"/>
      <c r="JFA1694" s="34"/>
      <c r="JFH1694" s="35"/>
      <c r="JFI1694" s="34"/>
      <c r="JFP1694" s="35"/>
      <c r="JFQ1694" s="34"/>
      <c r="JFX1694" s="35"/>
      <c r="JFY1694" s="34"/>
      <c r="JGF1694" s="35"/>
      <c r="JGG1694" s="34"/>
      <c r="JGN1694" s="35"/>
      <c r="JGO1694" s="34"/>
      <c r="JGV1694" s="35"/>
      <c r="JGW1694" s="34"/>
      <c r="JHD1694" s="35"/>
      <c r="JHE1694" s="34"/>
      <c r="JHL1694" s="35"/>
      <c r="JHM1694" s="34"/>
      <c r="JHT1694" s="35"/>
      <c r="JHU1694" s="34"/>
      <c r="JIB1694" s="35"/>
      <c r="JIC1694" s="34"/>
      <c r="JIJ1694" s="35"/>
      <c r="JIK1694" s="34"/>
      <c r="JIR1694" s="35"/>
      <c r="JIS1694" s="34"/>
      <c r="JIZ1694" s="35"/>
      <c r="JJA1694" s="34"/>
      <c r="JJH1694" s="35"/>
      <c r="JJI1694" s="34"/>
      <c r="JJP1694" s="35"/>
      <c r="JJQ1694" s="34"/>
      <c r="JJX1694" s="35"/>
      <c r="JJY1694" s="34"/>
      <c r="JKF1694" s="35"/>
      <c r="JKG1694" s="34"/>
      <c r="JKN1694" s="35"/>
      <c r="JKO1694" s="34"/>
      <c r="JKV1694" s="35"/>
      <c r="JKW1694" s="34"/>
      <c r="JLD1694" s="35"/>
      <c r="JLE1694" s="34"/>
      <c r="JLL1694" s="35"/>
      <c r="JLM1694" s="34"/>
      <c r="JLT1694" s="35"/>
      <c r="JLU1694" s="34"/>
      <c r="JMB1694" s="35"/>
      <c r="JMC1694" s="34"/>
      <c r="JMJ1694" s="35"/>
      <c r="JMK1694" s="34"/>
      <c r="JMR1694" s="35"/>
      <c r="JMS1694" s="34"/>
      <c r="JMZ1694" s="35"/>
      <c r="JNA1694" s="34"/>
      <c r="JNH1694" s="35"/>
      <c r="JNI1694" s="34"/>
      <c r="JNP1694" s="35"/>
      <c r="JNQ1694" s="34"/>
      <c r="JNX1694" s="35"/>
      <c r="JNY1694" s="34"/>
      <c r="JOF1694" s="35"/>
      <c r="JOG1694" s="34"/>
      <c r="JON1694" s="35"/>
      <c r="JOO1694" s="34"/>
      <c r="JOV1694" s="35"/>
      <c r="JOW1694" s="34"/>
      <c r="JPD1694" s="35"/>
      <c r="JPE1694" s="34"/>
      <c r="JPL1694" s="35"/>
      <c r="JPM1694" s="34"/>
      <c r="JPT1694" s="35"/>
      <c r="JPU1694" s="34"/>
      <c r="JQB1694" s="35"/>
      <c r="JQC1694" s="34"/>
      <c r="JQJ1694" s="35"/>
      <c r="JQK1694" s="34"/>
      <c r="JQR1694" s="35"/>
      <c r="JQS1694" s="34"/>
      <c r="JQZ1694" s="35"/>
      <c r="JRA1694" s="34"/>
      <c r="JRH1694" s="35"/>
      <c r="JRI1694" s="34"/>
      <c r="JRP1694" s="35"/>
      <c r="JRQ1694" s="34"/>
      <c r="JRX1694" s="35"/>
      <c r="JRY1694" s="34"/>
      <c r="JSF1694" s="35"/>
      <c r="JSG1694" s="34"/>
      <c r="JSN1694" s="35"/>
      <c r="JSO1694" s="34"/>
      <c r="JSV1694" s="35"/>
      <c r="JSW1694" s="34"/>
      <c r="JTD1694" s="35"/>
      <c r="JTE1694" s="34"/>
      <c r="JTL1694" s="35"/>
      <c r="JTM1694" s="34"/>
      <c r="JTT1694" s="35"/>
      <c r="JTU1694" s="34"/>
      <c r="JUB1694" s="35"/>
      <c r="JUC1694" s="34"/>
      <c r="JUJ1694" s="35"/>
      <c r="JUK1694" s="34"/>
      <c r="JUR1694" s="35"/>
      <c r="JUS1694" s="34"/>
      <c r="JUZ1694" s="35"/>
      <c r="JVA1694" s="34"/>
      <c r="JVH1694" s="35"/>
      <c r="JVI1694" s="34"/>
      <c r="JVP1694" s="35"/>
      <c r="JVQ1694" s="34"/>
      <c r="JVX1694" s="35"/>
      <c r="JVY1694" s="34"/>
      <c r="JWF1694" s="35"/>
      <c r="JWG1694" s="34"/>
      <c r="JWN1694" s="35"/>
      <c r="JWO1694" s="34"/>
      <c r="JWV1694" s="35"/>
      <c r="JWW1694" s="34"/>
      <c r="JXD1694" s="35"/>
      <c r="JXE1694" s="34"/>
      <c r="JXL1694" s="35"/>
      <c r="JXM1694" s="34"/>
      <c r="JXT1694" s="35"/>
      <c r="JXU1694" s="34"/>
      <c r="JYB1694" s="35"/>
      <c r="JYC1694" s="34"/>
      <c r="JYJ1694" s="35"/>
      <c r="JYK1694" s="34"/>
      <c r="JYR1694" s="35"/>
      <c r="JYS1694" s="34"/>
      <c r="JYZ1694" s="35"/>
      <c r="JZA1694" s="34"/>
      <c r="JZH1694" s="35"/>
      <c r="JZI1694" s="34"/>
      <c r="JZP1694" s="35"/>
      <c r="JZQ1694" s="34"/>
      <c r="JZX1694" s="35"/>
      <c r="JZY1694" s="34"/>
      <c r="KAF1694" s="35"/>
      <c r="KAG1694" s="34"/>
      <c r="KAN1694" s="35"/>
      <c r="KAO1694" s="34"/>
      <c r="KAV1694" s="35"/>
      <c r="KAW1694" s="34"/>
      <c r="KBD1694" s="35"/>
      <c r="KBE1694" s="34"/>
      <c r="KBL1694" s="35"/>
      <c r="KBM1694" s="34"/>
      <c r="KBT1694" s="35"/>
      <c r="KBU1694" s="34"/>
      <c r="KCB1694" s="35"/>
      <c r="KCC1694" s="34"/>
      <c r="KCJ1694" s="35"/>
      <c r="KCK1694" s="34"/>
      <c r="KCR1694" s="35"/>
      <c r="KCS1694" s="34"/>
      <c r="KCZ1694" s="35"/>
      <c r="KDA1694" s="34"/>
      <c r="KDH1694" s="35"/>
      <c r="KDI1694" s="34"/>
      <c r="KDP1694" s="35"/>
      <c r="KDQ1694" s="34"/>
      <c r="KDX1694" s="35"/>
      <c r="KDY1694" s="34"/>
      <c r="KEF1694" s="35"/>
      <c r="KEG1694" s="34"/>
      <c r="KEN1694" s="35"/>
      <c r="KEO1694" s="34"/>
      <c r="KEV1694" s="35"/>
      <c r="KEW1694" s="34"/>
      <c r="KFD1694" s="35"/>
      <c r="KFE1694" s="34"/>
      <c r="KFL1694" s="35"/>
      <c r="KFM1694" s="34"/>
      <c r="KFT1694" s="35"/>
      <c r="KFU1694" s="34"/>
      <c r="KGB1694" s="35"/>
      <c r="KGC1694" s="34"/>
      <c r="KGJ1694" s="35"/>
      <c r="KGK1694" s="34"/>
      <c r="KGR1694" s="35"/>
      <c r="KGS1694" s="34"/>
      <c r="KGZ1694" s="35"/>
      <c r="KHA1694" s="34"/>
      <c r="KHH1694" s="35"/>
      <c r="KHI1694" s="34"/>
      <c r="KHP1694" s="35"/>
      <c r="KHQ1694" s="34"/>
      <c r="KHX1694" s="35"/>
      <c r="KHY1694" s="34"/>
      <c r="KIF1694" s="35"/>
      <c r="KIG1694" s="34"/>
      <c r="KIN1694" s="35"/>
      <c r="KIO1694" s="34"/>
      <c r="KIV1694" s="35"/>
      <c r="KIW1694" s="34"/>
      <c r="KJD1694" s="35"/>
      <c r="KJE1694" s="34"/>
      <c r="KJL1694" s="35"/>
      <c r="KJM1694" s="34"/>
      <c r="KJT1694" s="35"/>
      <c r="KJU1694" s="34"/>
      <c r="KKB1694" s="35"/>
      <c r="KKC1694" s="34"/>
      <c r="KKJ1694" s="35"/>
      <c r="KKK1694" s="34"/>
      <c r="KKR1694" s="35"/>
      <c r="KKS1694" s="34"/>
      <c r="KKZ1694" s="35"/>
      <c r="KLA1694" s="34"/>
      <c r="KLH1694" s="35"/>
      <c r="KLI1694" s="34"/>
      <c r="KLP1694" s="35"/>
      <c r="KLQ1694" s="34"/>
      <c r="KLX1694" s="35"/>
      <c r="KLY1694" s="34"/>
      <c r="KMF1694" s="35"/>
      <c r="KMG1694" s="34"/>
      <c r="KMN1694" s="35"/>
      <c r="KMO1694" s="34"/>
      <c r="KMV1694" s="35"/>
      <c r="KMW1694" s="34"/>
      <c r="KND1694" s="35"/>
      <c r="KNE1694" s="34"/>
      <c r="KNL1694" s="35"/>
      <c r="KNM1694" s="34"/>
      <c r="KNT1694" s="35"/>
      <c r="KNU1694" s="34"/>
      <c r="KOB1694" s="35"/>
      <c r="KOC1694" s="34"/>
      <c r="KOJ1694" s="35"/>
      <c r="KOK1694" s="34"/>
      <c r="KOR1694" s="35"/>
      <c r="KOS1694" s="34"/>
      <c r="KOZ1694" s="35"/>
      <c r="KPA1694" s="34"/>
      <c r="KPH1694" s="35"/>
      <c r="KPI1694" s="34"/>
      <c r="KPP1694" s="35"/>
      <c r="KPQ1694" s="34"/>
      <c r="KPX1694" s="35"/>
      <c r="KPY1694" s="34"/>
      <c r="KQF1694" s="35"/>
      <c r="KQG1694" s="34"/>
      <c r="KQN1694" s="35"/>
      <c r="KQO1694" s="34"/>
      <c r="KQV1694" s="35"/>
      <c r="KQW1694" s="34"/>
      <c r="KRD1694" s="35"/>
      <c r="KRE1694" s="34"/>
      <c r="KRL1694" s="35"/>
      <c r="KRM1694" s="34"/>
      <c r="KRT1694" s="35"/>
      <c r="KRU1694" s="34"/>
      <c r="KSB1694" s="35"/>
      <c r="KSC1694" s="34"/>
      <c r="KSJ1694" s="35"/>
      <c r="KSK1694" s="34"/>
      <c r="KSR1694" s="35"/>
      <c r="KSS1694" s="34"/>
      <c r="KSZ1694" s="35"/>
      <c r="KTA1694" s="34"/>
      <c r="KTH1694" s="35"/>
      <c r="KTI1694" s="34"/>
      <c r="KTP1694" s="35"/>
      <c r="KTQ1694" s="34"/>
      <c r="KTX1694" s="35"/>
      <c r="KTY1694" s="34"/>
      <c r="KUF1694" s="35"/>
      <c r="KUG1694" s="34"/>
      <c r="KUN1694" s="35"/>
      <c r="KUO1694" s="34"/>
      <c r="KUV1694" s="35"/>
      <c r="KUW1694" s="34"/>
      <c r="KVD1694" s="35"/>
      <c r="KVE1694" s="34"/>
      <c r="KVL1694" s="35"/>
      <c r="KVM1694" s="34"/>
      <c r="KVT1694" s="35"/>
      <c r="KVU1694" s="34"/>
      <c r="KWB1694" s="35"/>
      <c r="KWC1694" s="34"/>
      <c r="KWJ1694" s="35"/>
      <c r="KWK1694" s="34"/>
      <c r="KWR1694" s="35"/>
      <c r="KWS1694" s="34"/>
      <c r="KWZ1694" s="35"/>
      <c r="KXA1694" s="34"/>
      <c r="KXH1694" s="35"/>
      <c r="KXI1694" s="34"/>
      <c r="KXP1694" s="35"/>
      <c r="KXQ1694" s="34"/>
      <c r="KXX1694" s="35"/>
      <c r="KXY1694" s="34"/>
      <c r="KYF1694" s="35"/>
      <c r="KYG1694" s="34"/>
      <c r="KYN1694" s="35"/>
      <c r="KYO1694" s="34"/>
      <c r="KYV1694" s="35"/>
      <c r="KYW1694" s="34"/>
      <c r="KZD1694" s="35"/>
      <c r="KZE1694" s="34"/>
      <c r="KZL1694" s="35"/>
      <c r="KZM1694" s="34"/>
      <c r="KZT1694" s="35"/>
      <c r="KZU1694" s="34"/>
      <c r="LAB1694" s="35"/>
      <c r="LAC1694" s="34"/>
      <c r="LAJ1694" s="35"/>
      <c r="LAK1694" s="34"/>
      <c r="LAR1694" s="35"/>
      <c r="LAS1694" s="34"/>
      <c r="LAZ1694" s="35"/>
      <c r="LBA1694" s="34"/>
      <c r="LBH1694" s="35"/>
      <c r="LBI1694" s="34"/>
      <c r="LBP1694" s="35"/>
      <c r="LBQ1694" s="34"/>
      <c r="LBX1694" s="35"/>
      <c r="LBY1694" s="34"/>
      <c r="LCF1694" s="35"/>
      <c r="LCG1694" s="34"/>
      <c r="LCN1694" s="35"/>
      <c r="LCO1694" s="34"/>
      <c r="LCV1694" s="35"/>
      <c r="LCW1694" s="34"/>
      <c r="LDD1694" s="35"/>
      <c r="LDE1694" s="34"/>
      <c r="LDL1694" s="35"/>
      <c r="LDM1694" s="34"/>
      <c r="LDT1694" s="35"/>
      <c r="LDU1694" s="34"/>
      <c r="LEB1694" s="35"/>
      <c r="LEC1694" s="34"/>
      <c r="LEJ1694" s="35"/>
      <c r="LEK1694" s="34"/>
      <c r="LER1694" s="35"/>
      <c r="LES1694" s="34"/>
      <c r="LEZ1694" s="35"/>
      <c r="LFA1694" s="34"/>
      <c r="LFH1694" s="35"/>
      <c r="LFI1694" s="34"/>
      <c r="LFP1694" s="35"/>
      <c r="LFQ1694" s="34"/>
      <c r="LFX1694" s="35"/>
      <c r="LFY1694" s="34"/>
      <c r="LGF1694" s="35"/>
      <c r="LGG1694" s="34"/>
      <c r="LGN1694" s="35"/>
      <c r="LGO1694" s="34"/>
      <c r="LGV1694" s="35"/>
      <c r="LGW1694" s="34"/>
      <c r="LHD1694" s="35"/>
      <c r="LHE1694" s="34"/>
      <c r="LHL1694" s="35"/>
      <c r="LHM1694" s="34"/>
      <c r="LHT1694" s="35"/>
      <c r="LHU1694" s="34"/>
      <c r="LIB1694" s="35"/>
      <c r="LIC1694" s="34"/>
      <c r="LIJ1694" s="35"/>
      <c r="LIK1694" s="34"/>
      <c r="LIR1694" s="35"/>
      <c r="LIS1694" s="34"/>
      <c r="LIZ1694" s="35"/>
      <c r="LJA1694" s="34"/>
      <c r="LJH1694" s="35"/>
      <c r="LJI1694" s="34"/>
      <c r="LJP1694" s="35"/>
      <c r="LJQ1694" s="34"/>
      <c r="LJX1694" s="35"/>
      <c r="LJY1694" s="34"/>
      <c r="LKF1694" s="35"/>
      <c r="LKG1694" s="34"/>
      <c r="LKN1694" s="35"/>
      <c r="LKO1694" s="34"/>
      <c r="LKV1694" s="35"/>
      <c r="LKW1694" s="34"/>
      <c r="LLD1694" s="35"/>
      <c r="LLE1694" s="34"/>
      <c r="LLL1694" s="35"/>
      <c r="LLM1694" s="34"/>
      <c r="LLT1694" s="35"/>
      <c r="LLU1694" s="34"/>
      <c r="LMB1694" s="35"/>
      <c r="LMC1694" s="34"/>
      <c r="LMJ1694" s="35"/>
      <c r="LMK1694" s="34"/>
      <c r="LMR1694" s="35"/>
      <c r="LMS1694" s="34"/>
      <c r="LMZ1694" s="35"/>
      <c r="LNA1694" s="34"/>
      <c r="LNH1694" s="35"/>
      <c r="LNI1694" s="34"/>
      <c r="LNP1694" s="35"/>
      <c r="LNQ1694" s="34"/>
      <c r="LNX1694" s="35"/>
      <c r="LNY1694" s="34"/>
      <c r="LOF1694" s="35"/>
      <c r="LOG1694" s="34"/>
      <c r="LON1694" s="35"/>
      <c r="LOO1694" s="34"/>
      <c r="LOV1694" s="35"/>
      <c r="LOW1694" s="34"/>
      <c r="LPD1694" s="35"/>
      <c r="LPE1694" s="34"/>
      <c r="LPL1694" s="35"/>
      <c r="LPM1694" s="34"/>
      <c r="LPT1694" s="35"/>
      <c r="LPU1694" s="34"/>
      <c r="LQB1694" s="35"/>
      <c r="LQC1694" s="34"/>
      <c r="LQJ1694" s="35"/>
      <c r="LQK1694" s="34"/>
      <c r="LQR1694" s="35"/>
      <c r="LQS1694" s="34"/>
      <c r="LQZ1694" s="35"/>
      <c r="LRA1694" s="34"/>
      <c r="LRH1694" s="35"/>
      <c r="LRI1694" s="34"/>
      <c r="LRP1694" s="35"/>
      <c r="LRQ1694" s="34"/>
      <c r="LRX1694" s="35"/>
      <c r="LRY1694" s="34"/>
      <c r="LSF1694" s="35"/>
      <c r="LSG1694" s="34"/>
      <c r="LSN1694" s="35"/>
      <c r="LSO1694" s="34"/>
      <c r="LSV1694" s="35"/>
      <c r="LSW1694" s="34"/>
      <c r="LTD1694" s="35"/>
      <c r="LTE1694" s="34"/>
      <c r="LTL1694" s="35"/>
      <c r="LTM1694" s="34"/>
      <c r="LTT1694" s="35"/>
      <c r="LTU1694" s="34"/>
      <c r="LUB1694" s="35"/>
      <c r="LUC1694" s="34"/>
      <c r="LUJ1694" s="35"/>
      <c r="LUK1694" s="34"/>
      <c r="LUR1694" s="35"/>
      <c r="LUS1694" s="34"/>
      <c r="LUZ1694" s="35"/>
      <c r="LVA1694" s="34"/>
      <c r="LVH1694" s="35"/>
      <c r="LVI1694" s="34"/>
      <c r="LVP1694" s="35"/>
      <c r="LVQ1694" s="34"/>
      <c r="LVX1694" s="35"/>
      <c r="LVY1694" s="34"/>
      <c r="LWF1694" s="35"/>
      <c r="LWG1694" s="34"/>
      <c r="LWN1694" s="35"/>
      <c r="LWO1694" s="34"/>
      <c r="LWV1694" s="35"/>
      <c r="LWW1694" s="34"/>
      <c r="LXD1694" s="35"/>
      <c r="LXE1694" s="34"/>
      <c r="LXL1694" s="35"/>
      <c r="LXM1694" s="34"/>
      <c r="LXT1694" s="35"/>
      <c r="LXU1694" s="34"/>
      <c r="LYB1694" s="35"/>
      <c r="LYC1694" s="34"/>
      <c r="LYJ1694" s="35"/>
      <c r="LYK1694" s="34"/>
      <c r="LYR1694" s="35"/>
      <c r="LYS1694" s="34"/>
      <c r="LYZ1694" s="35"/>
      <c r="LZA1694" s="34"/>
      <c r="LZH1694" s="35"/>
      <c r="LZI1694" s="34"/>
      <c r="LZP1694" s="35"/>
      <c r="LZQ1694" s="34"/>
      <c r="LZX1694" s="35"/>
      <c r="LZY1694" s="34"/>
      <c r="MAF1694" s="35"/>
      <c r="MAG1694" s="34"/>
      <c r="MAN1694" s="35"/>
      <c r="MAO1694" s="34"/>
      <c r="MAV1694" s="35"/>
      <c r="MAW1694" s="34"/>
      <c r="MBD1694" s="35"/>
      <c r="MBE1694" s="34"/>
      <c r="MBL1694" s="35"/>
      <c r="MBM1694" s="34"/>
      <c r="MBT1694" s="35"/>
      <c r="MBU1694" s="34"/>
      <c r="MCB1694" s="35"/>
      <c r="MCC1694" s="34"/>
      <c r="MCJ1694" s="35"/>
      <c r="MCK1694" s="34"/>
      <c r="MCR1694" s="35"/>
      <c r="MCS1694" s="34"/>
      <c r="MCZ1694" s="35"/>
      <c r="MDA1694" s="34"/>
      <c r="MDH1694" s="35"/>
      <c r="MDI1694" s="34"/>
      <c r="MDP1694" s="35"/>
      <c r="MDQ1694" s="34"/>
      <c r="MDX1694" s="35"/>
      <c r="MDY1694" s="34"/>
      <c r="MEF1694" s="35"/>
      <c r="MEG1694" s="34"/>
      <c r="MEN1694" s="35"/>
      <c r="MEO1694" s="34"/>
      <c r="MEV1694" s="35"/>
      <c r="MEW1694" s="34"/>
      <c r="MFD1694" s="35"/>
      <c r="MFE1694" s="34"/>
      <c r="MFL1694" s="35"/>
      <c r="MFM1694" s="34"/>
      <c r="MFT1694" s="35"/>
      <c r="MFU1694" s="34"/>
      <c r="MGB1694" s="35"/>
      <c r="MGC1694" s="34"/>
      <c r="MGJ1694" s="35"/>
      <c r="MGK1694" s="34"/>
      <c r="MGR1694" s="35"/>
      <c r="MGS1694" s="34"/>
      <c r="MGZ1694" s="35"/>
      <c r="MHA1694" s="34"/>
      <c r="MHH1694" s="35"/>
      <c r="MHI1694" s="34"/>
      <c r="MHP1694" s="35"/>
      <c r="MHQ1694" s="34"/>
      <c r="MHX1694" s="35"/>
      <c r="MHY1694" s="34"/>
      <c r="MIF1694" s="35"/>
      <c r="MIG1694" s="34"/>
      <c r="MIN1694" s="35"/>
      <c r="MIO1694" s="34"/>
      <c r="MIV1694" s="35"/>
      <c r="MIW1694" s="34"/>
      <c r="MJD1694" s="35"/>
      <c r="MJE1694" s="34"/>
      <c r="MJL1694" s="35"/>
      <c r="MJM1694" s="34"/>
      <c r="MJT1694" s="35"/>
      <c r="MJU1694" s="34"/>
      <c r="MKB1694" s="35"/>
      <c r="MKC1694" s="34"/>
      <c r="MKJ1694" s="35"/>
      <c r="MKK1694" s="34"/>
      <c r="MKR1694" s="35"/>
      <c r="MKS1694" s="34"/>
      <c r="MKZ1694" s="35"/>
      <c r="MLA1694" s="34"/>
      <c r="MLH1694" s="35"/>
      <c r="MLI1694" s="34"/>
      <c r="MLP1694" s="35"/>
      <c r="MLQ1694" s="34"/>
      <c r="MLX1694" s="35"/>
      <c r="MLY1694" s="34"/>
      <c r="MMF1694" s="35"/>
      <c r="MMG1694" s="34"/>
      <c r="MMN1694" s="35"/>
      <c r="MMO1694" s="34"/>
      <c r="MMV1694" s="35"/>
      <c r="MMW1694" s="34"/>
      <c r="MND1694" s="35"/>
      <c r="MNE1694" s="34"/>
      <c r="MNL1694" s="35"/>
      <c r="MNM1694" s="34"/>
      <c r="MNT1694" s="35"/>
      <c r="MNU1694" s="34"/>
      <c r="MOB1694" s="35"/>
      <c r="MOC1694" s="34"/>
      <c r="MOJ1694" s="35"/>
      <c r="MOK1694" s="34"/>
      <c r="MOR1694" s="35"/>
      <c r="MOS1694" s="34"/>
      <c r="MOZ1694" s="35"/>
      <c r="MPA1694" s="34"/>
      <c r="MPH1694" s="35"/>
      <c r="MPI1694" s="34"/>
      <c r="MPP1694" s="35"/>
      <c r="MPQ1694" s="34"/>
      <c r="MPX1694" s="35"/>
      <c r="MPY1694" s="34"/>
      <c r="MQF1694" s="35"/>
      <c r="MQG1694" s="34"/>
      <c r="MQN1694" s="35"/>
      <c r="MQO1694" s="34"/>
      <c r="MQV1694" s="35"/>
      <c r="MQW1694" s="34"/>
      <c r="MRD1694" s="35"/>
      <c r="MRE1694" s="34"/>
      <c r="MRL1694" s="35"/>
      <c r="MRM1694" s="34"/>
      <c r="MRT1694" s="35"/>
      <c r="MRU1694" s="34"/>
      <c r="MSB1694" s="35"/>
      <c r="MSC1694" s="34"/>
      <c r="MSJ1694" s="35"/>
      <c r="MSK1694" s="34"/>
      <c r="MSR1694" s="35"/>
      <c r="MSS1694" s="34"/>
      <c r="MSZ1694" s="35"/>
      <c r="MTA1694" s="34"/>
      <c r="MTH1694" s="35"/>
      <c r="MTI1694" s="34"/>
      <c r="MTP1694" s="35"/>
      <c r="MTQ1694" s="34"/>
      <c r="MTX1694" s="35"/>
      <c r="MTY1694" s="34"/>
      <c r="MUF1694" s="35"/>
      <c r="MUG1694" s="34"/>
      <c r="MUN1694" s="35"/>
      <c r="MUO1694" s="34"/>
      <c r="MUV1694" s="35"/>
      <c r="MUW1694" s="34"/>
      <c r="MVD1694" s="35"/>
      <c r="MVE1694" s="34"/>
      <c r="MVL1694" s="35"/>
      <c r="MVM1694" s="34"/>
      <c r="MVT1694" s="35"/>
      <c r="MVU1694" s="34"/>
      <c r="MWB1694" s="35"/>
      <c r="MWC1694" s="34"/>
      <c r="MWJ1694" s="35"/>
      <c r="MWK1694" s="34"/>
      <c r="MWR1694" s="35"/>
      <c r="MWS1694" s="34"/>
      <c r="MWZ1694" s="35"/>
      <c r="MXA1694" s="34"/>
      <c r="MXH1694" s="35"/>
      <c r="MXI1694" s="34"/>
      <c r="MXP1694" s="35"/>
      <c r="MXQ1694" s="34"/>
      <c r="MXX1694" s="35"/>
      <c r="MXY1694" s="34"/>
      <c r="MYF1694" s="35"/>
      <c r="MYG1694" s="34"/>
      <c r="MYN1694" s="35"/>
      <c r="MYO1694" s="34"/>
      <c r="MYV1694" s="35"/>
      <c r="MYW1694" s="34"/>
      <c r="MZD1694" s="35"/>
      <c r="MZE1694" s="34"/>
      <c r="MZL1694" s="35"/>
      <c r="MZM1694" s="34"/>
      <c r="MZT1694" s="35"/>
      <c r="MZU1694" s="34"/>
      <c r="NAB1694" s="35"/>
      <c r="NAC1694" s="34"/>
      <c r="NAJ1694" s="35"/>
      <c r="NAK1694" s="34"/>
      <c r="NAR1694" s="35"/>
      <c r="NAS1694" s="34"/>
      <c r="NAZ1694" s="35"/>
      <c r="NBA1694" s="34"/>
      <c r="NBH1694" s="35"/>
      <c r="NBI1694" s="34"/>
      <c r="NBP1694" s="35"/>
      <c r="NBQ1694" s="34"/>
      <c r="NBX1694" s="35"/>
      <c r="NBY1694" s="34"/>
      <c r="NCF1694" s="35"/>
      <c r="NCG1694" s="34"/>
      <c r="NCN1694" s="35"/>
      <c r="NCO1694" s="34"/>
      <c r="NCV1694" s="35"/>
      <c r="NCW1694" s="34"/>
      <c r="NDD1694" s="35"/>
      <c r="NDE1694" s="34"/>
      <c r="NDL1694" s="35"/>
      <c r="NDM1694" s="34"/>
      <c r="NDT1694" s="35"/>
      <c r="NDU1694" s="34"/>
      <c r="NEB1694" s="35"/>
      <c r="NEC1694" s="34"/>
      <c r="NEJ1694" s="35"/>
      <c r="NEK1694" s="34"/>
      <c r="NER1694" s="35"/>
      <c r="NES1694" s="34"/>
      <c r="NEZ1694" s="35"/>
      <c r="NFA1694" s="34"/>
      <c r="NFH1694" s="35"/>
      <c r="NFI1694" s="34"/>
      <c r="NFP1694" s="35"/>
      <c r="NFQ1694" s="34"/>
      <c r="NFX1694" s="35"/>
      <c r="NFY1694" s="34"/>
      <c r="NGF1694" s="35"/>
      <c r="NGG1694" s="34"/>
      <c r="NGN1694" s="35"/>
      <c r="NGO1694" s="34"/>
      <c r="NGV1694" s="35"/>
      <c r="NGW1694" s="34"/>
      <c r="NHD1694" s="35"/>
      <c r="NHE1694" s="34"/>
      <c r="NHL1694" s="35"/>
      <c r="NHM1694" s="34"/>
      <c r="NHT1694" s="35"/>
      <c r="NHU1694" s="34"/>
      <c r="NIB1694" s="35"/>
      <c r="NIC1694" s="34"/>
      <c r="NIJ1694" s="35"/>
      <c r="NIK1694" s="34"/>
      <c r="NIR1694" s="35"/>
      <c r="NIS1694" s="34"/>
      <c r="NIZ1694" s="35"/>
      <c r="NJA1694" s="34"/>
      <c r="NJH1694" s="35"/>
      <c r="NJI1694" s="34"/>
      <c r="NJP1694" s="35"/>
      <c r="NJQ1694" s="34"/>
      <c r="NJX1694" s="35"/>
      <c r="NJY1694" s="34"/>
      <c r="NKF1694" s="35"/>
      <c r="NKG1694" s="34"/>
      <c r="NKN1694" s="35"/>
      <c r="NKO1694" s="34"/>
      <c r="NKV1694" s="35"/>
      <c r="NKW1694" s="34"/>
      <c r="NLD1694" s="35"/>
      <c r="NLE1694" s="34"/>
      <c r="NLL1694" s="35"/>
      <c r="NLM1694" s="34"/>
      <c r="NLT1694" s="35"/>
      <c r="NLU1694" s="34"/>
      <c r="NMB1694" s="35"/>
      <c r="NMC1694" s="34"/>
      <c r="NMJ1694" s="35"/>
      <c r="NMK1694" s="34"/>
      <c r="NMR1694" s="35"/>
      <c r="NMS1694" s="34"/>
      <c r="NMZ1694" s="35"/>
      <c r="NNA1694" s="34"/>
      <c r="NNH1694" s="35"/>
      <c r="NNI1694" s="34"/>
      <c r="NNP1694" s="35"/>
      <c r="NNQ1694" s="34"/>
      <c r="NNX1694" s="35"/>
      <c r="NNY1694" s="34"/>
      <c r="NOF1694" s="35"/>
      <c r="NOG1694" s="34"/>
      <c r="NON1694" s="35"/>
      <c r="NOO1694" s="34"/>
      <c r="NOV1694" s="35"/>
      <c r="NOW1694" s="34"/>
      <c r="NPD1694" s="35"/>
      <c r="NPE1694" s="34"/>
      <c r="NPL1694" s="35"/>
      <c r="NPM1694" s="34"/>
      <c r="NPT1694" s="35"/>
      <c r="NPU1694" s="34"/>
      <c r="NQB1694" s="35"/>
      <c r="NQC1694" s="34"/>
      <c r="NQJ1694" s="35"/>
      <c r="NQK1694" s="34"/>
      <c r="NQR1694" s="35"/>
      <c r="NQS1694" s="34"/>
      <c r="NQZ1694" s="35"/>
      <c r="NRA1694" s="34"/>
      <c r="NRH1694" s="35"/>
      <c r="NRI1694" s="34"/>
      <c r="NRP1694" s="35"/>
      <c r="NRQ1694" s="34"/>
      <c r="NRX1694" s="35"/>
      <c r="NRY1694" s="34"/>
      <c r="NSF1694" s="35"/>
      <c r="NSG1694" s="34"/>
      <c r="NSN1694" s="35"/>
      <c r="NSO1694" s="34"/>
      <c r="NSV1694" s="35"/>
      <c r="NSW1694" s="34"/>
      <c r="NTD1694" s="35"/>
      <c r="NTE1694" s="34"/>
      <c r="NTL1694" s="35"/>
      <c r="NTM1694" s="34"/>
      <c r="NTT1694" s="35"/>
      <c r="NTU1694" s="34"/>
      <c r="NUB1694" s="35"/>
      <c r="NUC1694" s="34"/>
      <c r="NUJ1694" s="35"/>
      <c r="NUK1694" s="34"/>
      <c r="NUR1694" s="35"/>
      <c r="NUS1694" s="34"/>
      <c r="NUZ1694" s="35"/>
      <c r="NVA1694" s="34"/>
      <c r="NVH1694" s="35"/>
      <c r="NVI1694" s="34"/>
      <c r="NVP1694" s="35"/>
      <c r="NVQ1694" s="34"/>
      <c r="NVX1694" s="35"/>
      <c r="NVY1694" s="34"/>
      <c r="NWF1694" s="35"/>
      <c r="NWG1694" s="34"/>
      <c r="NWN1694" s="35"/>
      <c r="NWO1694" s="34"/>
      <c r="NWV1694" s="35"/>
      <c r="NWW1694" s="34"/>
      <c r="NXD1694" s="35"/>
      <c r="NXE1694" s="34"/>
      <c r="NXL1694" s="35"/>
      <c r="NXM1694" s="34"/>
      <c r="NXT1694" s="35"/>
      <c r="NXU1694" s="34"/>
      <c r="NYB1694" s="35"/>
      <c r="NYC1694" s="34"/>
      <c r="NYJ1694" s="35"/>
      <c r="NYK1694" s="34"/>
      <c r="NYR1694" s="35"/>
      <c r="NYS1694" s="34"/>
      <c r="NYZ1694" s="35"/>
      <c r="NZA1694" s="34"/>
      <c r="NZH1694" s="35"/>
      <c r="NZI1694" s="34"/>
      <c r="NZP1694" s="35"/>
      <c r="NZQ1694" s="34"/>
      <c r="NZX1694" s="35"/>
      <c r="NZY1694" s="34"/>
      <c r="OAF1694" s="35"/>
      <c r="OAG1694" s="34"/>
      <c r="OAN1694" s="35"/>
      <c r="OAO1694" s="34"/>
      <c r="OAV1694" s="35"/>
      <c r="OAW1694" s="34"/>
      <c r="OBD1694" s="35"/>
      <c r="OBE1694" s="34"/>
      <c r="OBL1694" s="35"/>
      <c r="OBM1694" s="34"/>
      <c r="OBT1694" s="35"/>
      <c r="OBU1694" s="34"/>
      <c r="OCB1694" s="35"/>
      <c r="OCC1694" s="34"/>
      <c r="OCJ1694" s="35"/>
      <c r="OCK1694" s="34"/>
      <c r="OCR1694" s="35"/>
      <c r="OCS1694" s="34"/>
      <c r="OCZ1694" s="35"/>
      <c r="ODA1694" s="34"/>
      <c r="ODH1694" s="35"/>
      <c r="ODI1694" s="34"/>
      <c r="ODP1694" s="35"/>
      <c r="ODQ1694" s="34"/>
      <c r="ODX1694" s="35"/>
      <c r="ODY1694" s="34"/>
      <c r="OEF1694" s="35"/>
      <c r="OEG1694" s="34"/>
      <c r="OEN1694" s="35"/>
      <c r="OEO1694" s="34"/>
      <c r="OEV1694" s="35"/>
      <c r="OEW1694" s="34"/>
      <c r="OFD1694" s="35"/>
      <c r="OFE1694" s="34"/>
      <c r="OFL1694" s="35"/>
      <c r="OFM1694" s="34"/>
      <c r="OFT1694" s="35"/>
      <c r="OFU1694" s="34"/>
      <c r="OGB1694" s="35"/>
      <c r="OGC1694" s="34"/>
      <c r="OGJ1694" s="35"/>
      <c r="OGK1694" s="34"/>
      <c r="OGR1694" s="35"/>
      <c r="OGS1694" s="34"/>
      <c r="OGZ1694" s="35"/>
      <c r="OHA1694" s="34"/>
      <c r="OHH1694" s="35"/>
      <c r="OHI1694" s="34"/>
      <c r="OHP1694" s="35"/>
      <c r="OHQ1694" s="34"/>
      <c r="OHX1694" s="35"/>
      <c r="OHY1694" s="34"/>
      <c r="OIF1694" s="35"/>
      <c r="OIG1694" s="34"/>
      <c r="OIN1694" s="35"/>
      <c r="OIO1694" s="34"/>
      <c r="OIV1694" s="35"/>
      <c r="OIW1694" s="34"/>
      <c r="OJD1694" s="35"/>
      <c r="OJE1694" s="34"/>
      <c r="OJL1694" s="35"/>
      <c r="OJM1694" s="34"/>
      <c r="OJT1694" s="35"/>
      <c r="OJU1694" s="34"/>
      <c r="OKB1694" s="35"/>
      <c r="OKC1694" s="34"/>
      <c r="OKJ1694" s="35"/>
      <c r="OKK1694" s="34"/>
      <c r="OKR1694" s="35"/>
      <c r="OKS1694" s="34"/>
      <c r="OKZ1694" s="35"/>
      <c r="OLA1694" s="34"/>
      <c r="OLH1694" s="35"/>
      <c r="OLI1694" s="34"/>
      <c r="OLP1694" s="35"/>
      <c r="OLQ1694" s="34"/>
      <c r="OLX1694" s="35"/>
      <c r="OLY1694" s="34"/>
      <c r="OMF1694" s="35"/>
      <c r="OMG1694" s="34"/>
      <c r="OMN1694" s="35"/>
      <c r="OMO1694" s="34"/>
      <c r="OMV1694" s="35"/>
      <c r="OMW1694" s="34"/>
      <c r="OND1694" s="35"/>
      <c r="ONE1694" s="34"/>
      <c r="ONL1694" s="35"/>
      <c r="ONM1694" s="34"/>
      <c r="ONT1694" s="35"/>
      <c r="ONU1694" s="34"/>
      <c r="OOB1694" s="35"/>
      <c r="OOC1694" s="34"/>
      <c r="OOJ1694" s="35"/>
      <c r="OOK1694" s="34"/>
      <c r="OOR1694" s="35"/>
      <c r="OOS1694" s="34"/>
      <c r="OOZ1694" s="35"/>
      <c r="OPA1694" s="34"/>
      <c r="OPH1694" s="35"/>
      <c r="OPI1694" s="34"/>
      <c r="OPP1694" s="35"/>
      <c r="OPQ1694" s="34"/>
      <c r="OPX1694" s="35"/>
      <c r="OPY1694" s="34"/>
      <c r="OQF1694" s="35"/>
      <c r="OQG1694" s="34"/>
      <c r="OQN1694" s="35"/>
      <c r="OQO1694" s="34"/>
      <c r="OQV1694" s="35"/>
      <c r="OQW1694" s="34"/>
      <c r="ORD1694" s="35"/>
      <c r="ORE1694" s="34"/>
      <c r="ORL1694" s="35"/>
      <c r="ORM1694" s="34"/>
      <c r="ORT1694" s="35"/>
      <c r="ORU1694" s="34"/>
      <c r="OSB1694" s="35"/>
      <c r="OSC1694" s="34"/>
      <c r="OSJ1694" s="35"/>
      <c r="OSK1694" s="34"/>
      <c r="OSR1694" s="35"/>
      <c r="OSS1694" s="34"/>
      <c r="OSZ1694" s="35"/>
      <c r="OTA1694" s="34"/>
      <c r="OTH1694" s="35"/>
      <c r="OTI1694" s="34"/>
      <c r="OTP1694" s="35"/>
      <c r="OTQ1694" s="34"/>
      <c r="OTX1694" s="35"/>
      <c r="OTY1694" s="34"/>
      <c r="OUF1694" s="35"/>
      <c r="OUG1694" s="34"/>
      <c r="OUN1694" s="35"/>
      <c r="OUO1694" s="34"/>
      <c r="OUV1694" s="35"/>
      <c r="OUW1694" s="34"/>
      <c r="OVD1694" s="35"/>
      <c r="OVE1694" s="34"/>
      <c r="OVL1694" s="35"/>
      <c r="OVM1694" s="34"/>
      <c r="OVT1694" s="35"/>
      <c r="OVU1694" s="34"/>
      <c r="OWB1694" s="35"/>
      <c r="OWC1694" s="34"/>
      <c r="OWJ1694" s="35"/>
      <c r="OWK1694" s="34"/>
      <c r="OWR1694" s="35"/>
      <c r="OWS1694" s="34"/>
      <c r="OWZ1694" s="35"/>
      <c r="OXA1694" s="34"/>
      <c r="OXH1694" s="35"/>
      <c r="OXI1694" s="34"/>
      <c r="OXP1694" s="35"/>
      <c r="OXQ1694" s="34"/>
      <c r="OXX1694" s="35"/>
      <c r="OXY1694" s="34"/>
      <c r="OYF1694" s="35"/>
      <c r="OYG1694" s="34"/>
      <c r="OYN1694" s="35"/>
      <c r="OYO1694" s="34"/>
      <c r="OYV1694" s="35"/>
      <c r="OYW1694" s="34"/>
      <c r="OZD1694" s="35"/>
      <c r="OZE1694" s="34"/>
      <c r="OZL1694" s="35"/>
      <c r="OZM1694" s="34"/>
      <c r="OZT1694" s="35"/>
      <c r="OZU1694" s="34"/>
      <c r="PAB1694" s="35"/>
      <c r="PAC1694" s="34"/>
      <c r="PAJ1694" s="35"/>
      <c r="PAK1694" s="34"/>
      <c r="PAR1694" s="35"/>
      <c r="PAS1694" s="34"/>
      <c r="PAZ1694" s="35"/>
      <c r="PBA1694" s="34"/>
      <c r="PBH1694" s="35"/>
      <c r="PBI1694" s="34"/>
      <c r="PBP1694" s="35"/>
      <c r="PBQ1694" s="34"/>
      <c r="PBX1694" s="35"/>
      <c r="PBY1694" s="34"/>
      <c r="PCF1694" s="35"/>
      <c r="PCG1694" s="34"/>
      <c r="PCN1694" s="35"/>
      <c r="PCO1694" s="34"/>
      <c r="PCV1694" s="35"/>
      <c r="PCW1694" s="34"/>
      <c r="PDD1694" s="35"/>
      <c r="PDE1694" s="34"/>
      <c r="PDL1694" s="35"/>
      <c r="PDM1694" s="34"/>
      <c r="PDT1694" s="35"/>
      <c r="PDU1694" s="34"/>
      <c r="PEB1694" s="35"/>
      <c r="PEC1694" s="34"/>
      <c r="PEJ1694" s="35"/>
      <c r="PEK1694" s="34"/>
      <c r="PER1694" s="35"/>
      <c r="PES1694" s="34"/>
      <c r="PEZ1694" s="35"/>
      <c r="PFA1694" s="34"/>
      <c r="PFH1694" s="35"/>
      <c r="PFI1694" s="34"/>
      <c r="PFP1694" s="35"/>
      <c r="PFQ1694" s="34"/>
      <c r="PFX1694" s="35"/>
      <c r="PFY1694" s="34"/>
      <c r="PGF1694" s="35"/>
      <c r="PGG1694" s="34"/>
      <c r="PGN1694" s="35"/>
      <c r="PGO1694" s="34"/>
      <c r="PGV1694" s="35"/>
      <c r="PGW1694" s="34"/>
      <c r="PHD1694" s="35"/>
      <c r="PHE1694" s="34"/>
      <c r="PHL1694" s="35"/>
      <c r="PHM1694" s="34"/>
      <c r="PHT1694" s="35"/>
      <c r="PHU1694" s="34"/>
      <c r="PIB1694" s="35"/>
      <c r="PIC1694" s="34"/>
      <c r="PIJ1694" s="35"/>
      <c r="PIK1694" s="34"/>
      <c r="PIR1694" s="35"/>
      <c r="PIS1694" s="34"/>
      <c r="PIZ1694" s="35"/>
      <c r="PJA1694" s="34"/>
      <c r="PJH1694" s="35"/>
      <c r="PJI1694" s="34"/>
      <c r="PJP1694" s="35"/>
      <c r="PJQ1694" s="34"/>
      <c r="PJX1694" s="35"/>
      <c r="PJY1694" s="34"/>
      <c r="PKF1694" s="35"/>
      <c r="PKG1694" s="34"/>
      <c r="PKN1694" s="35"/>
      <c r="PKO1694" s="34"/>
      <c r="PKV1694" s="35"/>
      <c r="PKW1694" s="34"/>
      <c r="PLD1694" s="35"/>
      <c r="PLE1694" s="34"/>
      <c r="PLL1694" s="35"/>
      <c r="PLM1694" s="34"/>
      <c r="PLT1694" s="35"/>
      <c r="PLU1694" s="34"/>
      <c r="PMB1694" s="35"/>
      <c r="PMC1694" s="34"/>
      <c r="PMJ1694" s="35"/>
      <c r="PMK1694" s="34"/>
      <c r="PMR1694" s="35"/>
      <c r="PMS1694" s="34"/>
      <c r="PMZ1694" s="35"/>
      <c r="PNA1694" s="34"/>
      <c r="PNH1694" s="35"/>
      <c r="PNI1694" s="34"/>
      <c r="PNP1694" s="35"/>
      <c r="PNQ1694" s="34"/>
      <c r="PNX1694" s="35"/>
      <c r="PNY1694" s="34"/>
      <c r="POF1694" s="35"/>
      <c r="POG1694" s="34"/>
      <c r="PON1694" s="35"/>
      <c r="POO1694" s="34"/>
      <c r="POV1694" s="35"/>
      <c r="POW1694" s="34"/>
      <c r="PPD1694" s="35"/>
      <c r="PPE1694" s="34"/>
      <c r="PPL1694" s="35"/>
      <c r="PPM1694" s="34"/>
      <c r="PPT1694" s="35"/>
      <c r="PPU1694" s="34"/>
      <c r="PQB1694" s="35"/>
      <c r="PQC1694" s="34"/>
      <c r="PQJ1694" s="35"/>
      <c r="PQK1694" s="34"/>
      <c r="PQR1694" s="35"/>
      <c r="PQS1694" s="34"/>
      <c r="PQZ1694" s="35"/>
      <c r="PRA1694" s="34"/>
      <c r="PRH1694" s="35"/>
      <c r="PRI1694" s="34"/>
      <c r="PRP1694" s="35"/>
      <c r="PRQ1694" s="34"/>
      <c r="PRX1694" s="35"/>
      <c r="PRY1694" s="34"/>
      <c r="PSF1694" s="35"/>
      <c r="PSG1694" s="34"/>
      <c r="PSN1694" s="35"/>
      <c r="PSO1694" s="34"/>
      <c r="PSV1694" s="35"/>
      <c r="PSW1694" s="34"/>
      <c r="PTD1694" s="35"/>
      <c r="PTE1694" s="34"/>
      <c r="PTL1694" s="35"/>
      <c r="PTM1694" s="34"/>
      <c r="PTT1694" s="35"/>
      <c r="PTU1694" s="34"/>
      <c r="PUB1694" s="35"/>
      <c r="PUC1694" s="34"/>
      <c r="PUJ1694" s="35"/>
      <c r="PUK1694" s="34"/>
      <c r="PUR1694" s="35"/>
      <c r="PUS1694" s="34"/>
      <c r="PUZ1694" s="35"/>
      <c r="PVA1694" s="34"/>
      <c r="PVH1694" s="35"/>
      <c r="PVI1694" s="34"/>
      <c r="PVP1694" s="35"/>
      <c r="PVQ1694" s="34"/>
      <c r="PVX1694" s="35"/>
      <c r="PVY1694" s="34"/>
      <c r="PWF1694" s="35"/>
      <c r="PWG1694" s="34"/>
      <c r="PWN1694" s="35"/>
      <c r="PWO1694" s="34"/>
      <c r="PWV1694" s="35"/>
      <c r="PWW1694" s="34"/>
      <c r="PXD1694" s="35"/>
      <c r="PXE1694" s="34"/>
      <c r="PXL1694" s="35"/>
      <c r="PXM1694" s="34"/>
      <c r="PXT1694" s="35"/>
      <c r="PXU1694" s="34"/>
      <c r="PYB1694" s="35"/>
      <c r="PYC1694" s="34"/>
      <c r="PYJ1694" s="35"/>
      <c r="PYK1694" s="34"/>
      <c r="PYR1694" s="35"/>
      <c r="PYS1694" s="34"/>
      <c r="PYZ1694" s="35"/>
      <c r="PZA1694" s="34"/>
      <c r="PZH1694" s="35"/>
      <c r="PZI1694" s="34"/>
      <c r="PZP1694" s="35"/>
      <c r="PZQ1694" s="34"/>
      <c r="PZX1694" s="35"/>
      <c r="PZY1694" s="34"/>
      <c r="QAF1694" s="35"/>
      <c r="QAG1694" s="34"/>
      <c r="QAN1694" s="35"/>
      <c r="QAO1694" s="34"/>
      <c r="QAV1694" s="35"/>
      <c r="QAW1694" s="34"/>
      <c r="QBD1694" s="35"/>
      <c r="QBE1694" s="34"/>
      <c r="QBL1694" s="35"/>
      <c r="QBM1694" s="34"/>
      <c r="QBT1694" s="35"/>
      <c r="QBU1694" s="34"/>
      <c r="QCB1694" s="35"/>
      <c r="QCC1694" s="34"/>
      <c r="QCJ1694" s="35"/>
      <c r="QCK1694" s="34"/>
      <c r="QCR1694" s="35"/>
      <c r="QCS1694" s="34"/>
      <c r="QCZ1694" s="35"/>
      <c r="QDA1694" s="34"/>
      <c r="QDH1694" s="35"/>
      <c r="QDI1694" s="34"/>
      <c r="QDP1694" s="35"/>
      <c r="QDQ1694" s="34"/>
      <c r="QDX1694" s="35"/>
      <c r="QDY1694" s="34"/>
      <c r="QEF1694" s="35"/>
      <c r="QEG1694" s="34"/>
      <c r="QEN1694" s="35"/>
      <c r="QEO1694" s="34"/>
      <c r="QEV1694" s="35"/>
      <c r="QEW1694" s="34"/>
      <c r="QFD1694" s="35"/>
      <c r="QFE1694" s="34"/>
      <c r="QFL1694" s="35"/>
      <c r="QFM1694" s="34"/>
      <c r="QFT1694" s="35"/>
      <c r="QFU1694" s="34"/>
      <c r="QGB1694" s="35"/>
      <c r="QGC1694" s="34"/>
      <c r="QGJ1694" s="35"/>
      <c r="QGK1694" s="34"/>
      <c r="QGR1694" s="35"/>
      <c r="QGS1694" s="34"/>
      <c r="QGZ1694" s="35"/>
      <c r="QHA1694" s="34"/>
      <c r="QHH1694" s="35"/>
      <c r="QHI1694" s="34"/>
      <c r="QHP1694" s="35"/>
      <c r="QHQ1694" s="34"/>
      <c r="QHX1694" s="35"/>
      <c r="QHY1694" s="34"/>
      <c r="QIF1694" s="35"/>
      <c r="QIG1694" s="34"/>
      <c r="QIN1694" s="35"/>
      <c r="QIO1694" s="34"/>
      <c r="QIV1694" s="35"/>
      <c r="QIW1694" s="34"/>
      <c r="QJD1694" s="35"/>
      <c r="QJE1694" s="34"/>
      <c r="QJL1694" s="35"/>
      <c r="QJM1694" s="34"/>
      <c r="QJT1694" s="35"/>
      <c r="QJU1694" s="34"/>
      <c r="QKB1694" s="35"/>
      <c r="QKC1694" s="34"/>
      <c r="QKJ1694" s="35"/>
      <c r="QKK1694" s="34"/>
      <c r="QKR1694" s="35"/>
      <c r="QKS1694" s="34"/>
      <c r="QKZ1694" s="35"/>
      <c r="QLA1694" s="34"/>
      <c r="QLH1694" s="35"/>
      <c r="QLI1694" s="34"/>
      <c r="QLP1694" s="35"/>
      <c r="QLQ1694" s="34"/>
      <c r="QLX1694" s="35"/>
      <c r="QLY1694" s="34"/>
      <c r="QMF1694" s="35"/>
      <c r="QMG1694" s="34"/>
      <c r="QMN1694" s="35"/>
      <c r="QMO1694" s="34"/>
      <c r="QMV1694" s="35"/>
      <c r="QMW1694" s="34"/>
      <c r="QND1694" s="35"/>
      <c r="QNE1694" s="34"/>
      <c r="QNL1694" s="35"/>
      <c r="QNM1694" s="34"/>
      <c r="QNT1694" s="35"/>
      <c r="QNU1694" s="34"/>
      <c r="QOB1694" s="35"/>
      <c r="QOC1694" s="34"/>
      <c r="QOJ1694" s="35"/>
      <c r="QOK1694" s="34"/>
      <c r="QOR1694" s="35"/>
      <c r="QOS1694" s="34"/>
      <c r="QOZ1694" s="35"/>
      <c r="QPA1694" s="34"/>
      <c r="QPH1694" s="35"/>
      <c r="QPI1694" s="34"/>
      <c r="QPP1694" s="35"/>
      <c r="QPQ1694" s="34"/>
      <c r="QPX1694" s="35"/>
      <c r="QPY1694" s="34"/>
      <c r="QQF1694" s="35"/>
      <c r="QQG1694" s="34"/>
      <c r="QQN1694" s="35"/>
      <c r="QQO1694" s="34"/>
      <c r="QQV1694" s="35"/>
      <c r="QQW1694" s="34"/>
      <c r="QRD1694" s="35"/>
      <c r="QRE1694" s="34"/>
      <c r="QRL1694" s="35"/>
      <c r="QRM1694" s="34"/>
      <c r="QRT1694" s="35"/>
      <c r="QRU1694" s="34"/>
      <c r="QSB1694" s="35"/>
      <c r="QSC1694" s="34"/>
      <c r="QSJ1694" s="35"/>
      <c r="QSK1694" s="34"/>
      <c r="QSR1694" s="35"/>
      <c r="QSS1694" s="34"/>
      <c r="QSZ1694" s="35"/>
      <c r="QTA1694" s="34"/>
      <c r="QTH1694" s="35"/>
      <c r="QTI1694" s="34"/>
      <c r="QTP1694" s="35"/>
      <c r="QTQ1694" s="34"/>
      <c r="QTX1694" s="35"/>
      <c r="QTY1694" s="34"/>
      <c r="QUF1694" s="35"/>
      <c r="QUG1694" s="34"/>
      <c r="QUN1694" s="35"/>
      <c r="QUO1694" s="34"/>
      <c r="QUV1694" s="35"/>
      <c r="QUW1694" s="34"/>
      <c r="QVD1694" s="35"/>
      <c r="QVE1694" s="34"/>
      <c r="QVL1694" s="35"/>
      <c r="QVM1694" s="34"/>
      <c r="QVT1694" s="35"/>
      <c r="QVU1694" s="34"/>
      <c r="QWB1694" s="35"/>
      <c r="QWC1694" s="34"/>
      <c r="QWJ1694" s="35"/>
      <c r="QWK1694" s="34"/>
      <c r="QWR1694" s="35"/>
      <c r="QWS1694" s="34"/>
      <c r="QWZ1694" s="35"/>
      <c r="QXA1694" s="34"/>
      <c r="QXH1694" s="35"/>
      <c r="QXI1694" s="34"/>
      <c r="QXP1694" s="35"/>
      <c r="QXQ1694" s="34"/>
      <c r="QXX1694" s="35"/>
      <c r="QXY1694" s="34"/>
      <c r="QYF1694" s="35"/>
      <c r="QYG1694" s="34"/>
      <c r="QYN1694" s="35"/>
      <c r="QYO1694" s="34"/>
      <c r="QYV1694" s="35"/>
      <c r="QYW1694" s="34"/>
      <c r="QZD1694" s="35"/>
      <c r="QZE1694" s="34"/>
      <c r="QZL1694" s="35"/>
      <c r="QZM1694" s="34"/>
      <c r="QZT1694" s="35"/>
      <c r="QZU1694" s="34"/>
      <c r="RAB1694" s="35"/>
      <c r="RAC1694" s="34"/>
      <c r="RAJ1694" s="35"/>
      <c r="RAK1694" s="34"/>
      <c r="RAR1694" s="35"/>
      <c r="RAS1694" s="34"/>
      <c r="RAZ1694" s="35"/>
      <c r="RBA1694" s="34"/>
      <c r="RBH1694" s="35"/>
      <c r="RBI1694" s="34"/>
      <c r="RBP1694" s="35"/>
      <c r="RBQ1694" s="34"/>
      <c r="RBX1694" s="35"/>
      <c r="RBY1694" s="34"/>
      <c r="RCF1694" s="35"/>
      <c r="RCG1694" s="34"/>
      <c r="RCN1694" s="35"/>
      <c r="RCO1694" s="34"/>
      <c r="RCV1694" s="35"/>
      <c r="RCW1694" s="34"/>
      <c r="RDD1694" s="35"/>
      <c r="RDE1694" s="34"/>
      <c r="RDL1694" s="35"/>
      <c r="RDM1694" s="34"/>
      <c r="RDT1694" s="35"/>
      <c r="RDU1694" s="34"/>
      <c r="REB1694" s="35"/>
      <c r="REC1694" s="34"/>
      <c r="REJ1694" s="35"/>
      <c r="REK1694" s="34"/>
      <c r="RER1694" s="35"/>
      <c r="RES1694" s="34"/>
      <c r="REZ1694" s="35"/>
      <c r="RFA1694" s="34"/>
      <c r="RFH1694" s="35"/>
      <c r="RFI1694" s="34"/>
      <c r="RFP1694" s="35"/>
      <c r="RFQ1694" s="34"/>
      <c r="RFX1694" s="35"/>
      <c r="RFY1694" s="34"/>
      <c r="RGF1694" s="35"/>
      <c r="RGG1694" s="34"/>
      <c r="RGN1694" s="35"/>
      <c r="RGO1694" s="34"/>
      <c r="RGV1694" s="35"/>
      <c r="RGW1694" s="34"/>
      <c r="RHD1694" s="35"/>
      <c r="RHE1694" s="34"/>
      <c r="RHL1694" s="35"/>
      <c r="RHM1694" s="34"/>
      <c r="RHT1694" s="35"/>
      <c r="RHU1694" s="34"/>
      <c r="RIB1694" s="35"/>
      <c r="RIC1694" s="34"/>
      <c r="RIJ1694" s="35"/>
      <c r="RIK1694" s="34"/>
      <c r="RIR1694" s="35"/>
      <c r="RIS1694" s="34"/>
      <c r="RIZ1694" s="35"/>
      <c r="RJA1694" s="34"/>
      <c r="RJH1694" s="35"/>
      <c r="RJI1694" s="34"/>
      <c r="RJP1694" s="35"/>
      <c r="RJQ1694" s="34"/>
      <c r="RJX1694" s="35"/>
      <c r="RJY1694" s="34"/>
      <c r="RKF1694" s="35"/>
      <c r="RKG1694" s="34"/>
      <c r="RKN1694" s="35"/>
      <c r="RKO1694" s="34"/>
      <c r="RKV1694" s="35"/>
      <c r="RKW1694" s="34"/>
      <c r="RLD1694" s="35"/>
      <c r="RLE1694" s="34"/>
      <c r="RLL1694" s="35"/>
      <c r="RLM1694" s="34"/>
      <c r="RLT1694" s="35"/>
      <c r="RLU1694" s="34"/>
      <c r="RMB1694" s="35"/>
      <c r="RMC1694" s="34"/>
      <c r="RMJ1694" s="35"/>
      <c r="RMK1694" s="34"/>
      <c r="RMR1694" s="35"/>
      <c r="RMS1694" s="34"/>
      <c r="RMZ1694" s="35"/>
      <c r="RNA1694" s="34"/>
      <c r="RNH1694" s="35"/>
      <c r="RNI1694" s="34"/>
      <c r="RNP1694" s="35"/>
      <c r="RNQ1694" s="34"/>
      <c r="RNX1694" s="35"/>
      <c r="RNY1694" s="34"/>
      <c r="ROF1694" s="35"/>
      <c r="ROG1694" s="34"/>
      <c r="RON1694" s="35"/>
      <c r="ROO1694" s="34"/>
      <c r="ROV1694" s="35"/>
      <c r="ROW1694" s="34"/>
      <c r="RPD1694" s="35"/>
      <c r="RPE1694" s="34"/>
      <c r="RPL1694" s="35"/>
      <c r="RPM1694" s="34"/>
      <c r="RPT1694" s="35"/>
      <c r="RPU1694" s="34"/>
      <c r="RQB1694" s="35"/>
      <c r="RQC1694" s="34"/>
      <c r="RQJ1694" s="35"/>
      <c r="RQK1694" s="34"/>
      <c r="RQR1694" s="35"/>
      <c r="RQS1694" s="34"/>
      <c r="RQZ1694" s="35"/>
      <c r="RRA1694" s="34"/>
      <c r="RRH1694" s="35"/>
      <c r="RRI1694" s="34"/>
      <c r="RRP1694" s="35"/>
      <c r="RRQ1694" s="34"/>
      <c r="RRX1694" s="35"/>
      <c r="RRY1694" s="34"/>
      <c r="RSF1694" s="35"/>
      <c r="RSG1694" s="34"/>
      <c r="RSN1694" s="35"/>
      <c r="RSO1694" s="34"/>
      <c r="RSV1694" s="35"/>
      <c r="RSW1694" s="34"/>
      <c r="RTD1694" s="35"/>
      <c r="RTE1694" s="34"/>
      <c r="RTL1694" s="35"/>
      <c r="RTM1694" s="34"/>
      <c r="RTT1694" s="35"/>
      <c r="RTU1694" s="34"/>
      <c r="RUB1694" s="35"/>
      <c r="RUC1694" s="34"/>
      <c r="RUJ1694" s="35"/>
      <c r="RUK1694" s="34"/>
      <c r="RUR1694" s="35"/>
      <c r="RUS1694" s="34"/>
      <c r="RUZ1694" s="35"/>
      <c r="RVA1694" s="34"/>
      <c r="RVH1694" s="35"/>
      <c r="RVI1694" s="34"/>
      <c r="RVP1694" s="35"/>
      <c r="RVQ1694" s="34"/>
      <c r="RVX1694" s="35"/>
      <c r="RVY1694" s="34"/>
      <c r="RWF1694" s="35"/>
      <c r="RWG1694" s="34"/>
      <c r="RWN1694" s="35"/>
      <c r="RWO1694" s="34"/>
      <c r="RWV1694" s="35"/>
      <c r="RWW1694" s="34"/>
      <c r="RXD1694" s="35"/>
      <c r="RXE1694" s="34"/>
      <c r="RXL1694" s="35"/>
      <c r="RXM1694" s="34"/>
      <c r="RXT1694" s="35"/>
      <c r="RXU1694" s="34"/>
      <c r="RYB1694" s="35"/>
      <c r="RYC1694" s="34"/>
      <c r="RYJ1694" s="35"/>
      <c r="RYK1694" s="34"/>
      <c r="RYR1694" s="35"/>
      <c r="RYS1694" s="34"/>
      <c r="RYZ1694" s="35"/>
      <c r="RZA1694" s="34"/>
      <c r="RZH1694" s="35"/>
      <c r="RZI1694" s="34"/>
      <c r="RZP1694" s="35"/>
      <c r="RZQ1694" s="34"/>
      <c r="RZX1694" s="35"/>
      <c r="RZY1694" s="34"/>
      <c r="SAF1694" s="35"/>
      <c r="SAG1694" s="34"/>
      <c r="SAN1694" s="35"/>
      <c r="SAO1694" s="34"/>
      <c r="SAV1694" s="35"/>
      <c r="SAW1694" s="34"/>
      <c r="SBD1694" s="35"/>
      <c r="SBE1694" s="34"/>
      <c r="SBL1694" s="35"/>
      <c r="SBM1694" s="34"/>
      <c r="SBT1694" s="35"/>
      <c r="SBU1694" s="34"/>
      <c r="SCB1694" s="35"/>
      <c r="SCC1694" s="34"/>
      <c r="SCJ1694" s="35"/>
      <c r="SCK1694" s="34"/>
      <c r="SCR1694" s="35"/>
      <c r="SCS1694" s="34"/>
      <c r="SCZ1694" s="35"/>
      <c r="SDA1694" s="34"/>
      <c r="SDH1694" s="35"/>
      <c r="SDI1694" s="34"/>
      <c r="SDP1694" s="35"/>
      <c r="SDQ1694" s="34"/>
      <c r="SDX1694" s="35"/>
      <c r="SDY1694" s="34"/>
      <c r="SEF1694" s="35"/>
      <c r="SEG1694" s="34"/>
      <c r="SEN1694" s="35"/>
      <c r="SEO1694" s="34"/>
      <c r="SEV1694" s="35"/>
      <c r="SEW1694" s="34"/>
      <c r="SFD1694" s="35"/>
      <c r="SFE1694" s="34"/>
      <c r="SFL1694" s="35"/>
      <c r="SFM1694" s="34"/>
      <c r="SFT1694" s="35"/>
      <c r="SFU1694" s="34"/>
      <c r="SGB1694" s="35"/>
      <c r="SGC1694" s="34"/>
      <c r="SGJ1694" s="35"/>
      <c r="SGK1694" s="34"/>
      <c r="SGR1694" s="35"/>
      <c r="SGS1694" s="34"/>
      <c r="SGZ1694" s="35"/>
      <c r="SHA1694" s="34"/>
      <c r="SHH1694" s="35"/>
      <c r="SHI1694" s="34"/>
      <c r="SHP1694" s="35"/>
      <c r="SHQ1694" s="34"/>
      <c r="SHX1694" s="35"/>
      <c r="SHY1694" s="34"/>
      <c r="SIF1694" s="35"/>
      <c r="SIG1694" s="34"/>
      <c r="SIN1694" s="35"/>
      <c r="SIO1694" s="34"/>
      <c r="SIV1694" s="35"/>
      <c r="SIW1694" s="34"/>
      <c r="SJD1694" s="35"/>
      <c r="SJE1694" s="34"/>
      <c r="SJL1694" s="35"/>
      <c r="SJM1694" s="34"/>
      <c r="SJT1694" s="35"/>
      <c r="SJU1694" s="34"/>
      <c r="SKB1694" s="35"/>
      <c r="SKC1694" s="34"/>
      <c r="SKJ1694" s="35"/>
      <c r="SKK1694" s="34"/>
      <c r="SKR1694" s="35"/>
      <c r="SKS1694" s="34"/>
      <c r="SKZ1694" s="35"/>
      <c r="SLA1694" s="34"/>
      <c r="SLH1694" s="35"/>
      <c r="SLI1694" s="34"/>
      <c r="SLP1694" s="35"/>
      <c r="SLQ1694" s="34"/>
      <c r="SLX1694" s="35"/>
      <c r="SLY1694" s="34"/>
      <c r="SMF1694" s="35"/>
      <c r="SMG1694" s="34"/>
      <c r="SMN1694" s="35"/>
      <c r="SMO1694" s="34"/>
      <c r="SMV1694" s="35"/>
      <c r="SMW1694" s="34"/>
      <c r="SND1694" s="35"/>
      <c r="SNE1694" s="34"/>
      <c r="SNL1694" s="35"/>
      <c r="SNM1694" s="34"/>
      <c r="SNT1694" s="35"/>
      <c r="SNU1694" s="34"/>
      <c r="SOB1694" s="35"/>
      <c r="SOC1694" s="34"/>
      <c r="SOJ1694" s="35"/>
      <c r="SOK1694" s="34"/>
      <c r="SOR1694" s="35"/>
      <c r="SOS1694" s="34"/>
      <c r="SOZ1694" s="35"/>
      <c r="SPA1694" s="34"/>
      <c r="SPH1694" s="35"/>
      <c r="SPI1694" s="34"/>
      <c r="SPP1694" s="35"/>
      <c r="SPQ1694" s="34"/>
      <c r="SPX1694" s="35"/>
      <c r="SPY1694" s="34"/>
      <c r="SQF1694" s="35"/>
      <c r="SQG1694" s="34"/>
      <c r="SQN1694" s="35"/>
      <c r="SQO1694" s="34"/>
      <c r="SQV1694" s="35"/>
      <c r="SQW1694" s="34"/>
      <c r="SRD1694" s="35"/>
      <c r="SRE1694" s="34"/>
      <c r="SRL1694" s="35"/>
      <c r="SRM1694" s="34"/>
      <c r="SRT1694" s="35"/>
      <c r="SRU1694" s="34"/>
      <c r="SSB1694" s="35"/>
      <c r="SSC1694" s="34"/>
      <c r="SSJ1694" s="35"/>
      <c r="SSK1694" s="34"/>
      <c r="SSR1694" s="35"/>
      <c r="SSS1694" s="34"/>
      <c r="SSZ1694" s="35"/>
      <c r="STA1694" s="34"/>
      <c r="STH1694" s="35"/>
      <c r="STI1694" s="34"/>
      <c r="STP1694" s="35"/>
      <c r="STQ1694" s="34"/>
      <c r="STX1694" s="35"/>
      <c r="STY1694" s="34"/>
      <c r="SUF1694" s="35"/>
      <c r="SUG1694" s="34"/>
      <c r="SUN1694" s="35"/>
      <c r="SUO1694" s="34"/>
      <c r="SUV1694" s="35"/>
      <c r="SUW1694" s="34"/>
      <c r="SVD1694" s="35"/>
      <c r="SVE1694" s="34"/>
      <c r="SVL1694" s="35"/>
      <c r="SVM1694" s="34"/>
      <c r="SVT1694" s="35"/>
      <c r="SVU1694" s="34"/>
      <c r="SWB1694" s="35"/>
      <c r="SWC1694" s="34"/>
      <c r="SWJ1694" s="35"/>
      <c r="SWK1694" s="34"/>
      <c r="SWR1694" s="35"/>
      <c r="SWS1694" s="34"/>
      <c r="SWZ1694" s="35"/>
      <c r="SXA1694" s="34"/>
      <c r="SXH1694" s="35"/>
      <c r="SXI1694" s="34"/>
      <c r="SXP1694" s="35"/>
      <c r="SXQ1694" s="34"/>
      <c r="SXX1694" s="35"/>
      <c r="SXY1694" s="34"/>
      <c r="SYF1694" s="35"/>
      <c r="SYG1694" s="34"/>
      <c r="SYN1694" s="35"/>
      <c r="SYO1694" s="34"/>
      <c r="SYV1694" s="35"/>
      <c r="SYW1694" s="34"/>
      <c r="SZD1694" s="35"/>
      <c r="SZE1694" s="34"/>
      <c r="SZL1694" s="35"/>
      <c r="SZM1694" s="34"/>
      <c r="SZT1694" s="35"/>
      <c r="SZU1694" s="34"/>
      <c r="TAB1694" s="35"/>
      <c r="TAC1694" s="34"/>
      <c r="TAJ1694" s="35"/>
      <c r="TAK1694" s="34"/>
      <c r="TAR1694" s="35"/>
      <c r="TAS1694" s="34"/>
      <c r="TAZ1694" s="35"/>
      <c r="TBA1694" s="34"/>
      <c r="TBH1694" s="35"/>
      <c r="TBI1694" s="34"/>
      <c r="TBP1694" s="35"/>
      <c r="TBQ1694" s="34"/>
      <c r="TBX1694" s="35"/>
      <c r="TBY1694" s="34"/>
      <c r="TCF1694" s="35"/>
      <c r="TCG1694" s="34"/>
      <c r="TCN1694" s="35"/>
      <c r="TCO1694" s="34"/>
      <c r="TCV1694" s="35"/>
      <c r="TCW1694" s="34"/>
      <c r="TDD1694" s="35"/>
      <c r="TDE1694" s="34"/>
      <c r="TDL1694" s="35"/>
      <c r="TDM1694" s="34"/>
      <c r="TDT1694" s="35"/>
      <c r="TDU1694" s="34"/>
      <c r="TEB1694" s="35"/>
      <c r="TEC1694" s="34"/>
      <c r="TEJ1694" s="35"/>
      <c r="TEK1694" s="34"/>
      <c r="TER1694" s="35"/>
      <c r="TES1694" s="34"/>
      <c r="TEZ1694" s="35"/>
      <c r="TFA1694" s="34"/>
      <c r="TFH1694" s="35"/>
      <c r="TFI1694" s="34"/>
      <c r="TFP1694" s="35"/>
      <c r="TFQ1694" s="34"/>
      <c r="TFX1694" s="35"/>
      <c r="TFY1694" s="34"/>
      <c r="TGF1694" s="35"/>
      <c r="TGG1694" s="34"/>
      <c r="TGN1694" s="35"/>
      <c r="TGO1694" s="34"/>
      <c r="TGV1694" s="35"/>
      <c r="TGW1694" s="34"/>
      <c r="THD1694" s="35"/>
      <c r="THE1694" s="34"/>
      <c r="THL1694" s="35"/>
      <c r="THM1694" s="34"/>
      <c r="THT1694" s="35"/>
      <c r="THU1694" s="34"/>
      <c r="TIB1694" s="35"/>
      <c r="TIC1694" s="34"/>
      <c r="TIJ1694" s="35"/>
      <c r="TIK1694" s="34"/>
      <c r="TIR1694" s="35"/>
      <c r="TIS1694" s="34"/>
      <c r="TIZ1694" s="35"/>
      <c r="TJA1694" s="34"/>
      <c r="TJH1694" s="35"/>
      <c r="TJI1694" s="34"/>
      <c r="TJP1694" s="35"/>
      <c r="TJQ1694" s="34"/>
      <c r="TJX1694" s="35"/>
      <c r="TJY1694" s="34"/>
      <c r="TKF1694" s="35"/>
      <c r="TKG1694" s="34"/>
      <c r="TKN1694" s="35"/>
      <c r="TKO1694" s="34"/>
      <c r="TKV1694" s="35"/>
      <c r="TKW1694" s="34"/>
      <c r="TLD1694" s="35"/>
      <c r="TLE1694" s="34"/>
      <c r="TLL1694" s="35"/>
      <c r="TLM1694" s="34"/>
      <c r="TLT1694" s="35"/>
      <c r="TLU1694" s="34"/>
      <c r="TMB1694" s="35"/>
      <c r="TMC1694" s="34"/>
      <c r="TMJ1694" s="35"/>
      <c r="TMK1694" s="34"/>
      <c r="TMR1694" s="35"/>
      <c r="TMS1694" s="34"/>
      <c r="TMZ1694" s="35"/>
      <c r="TNA1694" s="34"/>
      <c r="TNH1694" s="35"/>
      <c r="TNI1694" s="34"/>
      <c r="TNP1694" s="35"/>
      <c r="TNQ1694" s="34"/>
      <c r="TNX1694" s="35"/>
      <c r="TNY1694" s="34"/>
      <c r="TOF1694" s="35"/>
      <c r="TOG1694" s="34"/>
      <c r="TON1694" s="35"/>
      <c r="TOO1694" s="34"/>
      <c r="TOV1694" s="35"/>
      <c r="TOW1694" s="34"/>
      <c r="TPD1694" s="35"/>
      <c r="TPE1694" s="34"/>
      <c r="TPL1694" s="35"/>
      <c r="TPM1694" s="34"/>
      <c r="TPT1694" s="35"/>
      <c r="TPU1694" s="34"/>
      <c r="TQB1694" s="35"/>
      <c r="TQC1694" s="34"/>
      <c r="TQJ1694" s="35"/>
      <c r="TQK1694" s="34"/>
      <c r="TQR1694" s="35"/>
      <c r="TQS1694" s="34"/>
      <c r="TQZ1694" s="35"/>
      <c r="TRA1694" s="34"/>
      <c r="TRH1694" s="35"/>
      <c r="TRI1694" s="34"/>
      <c r="TRP1694" s="35"/>
      <c r="TRQ1694" s="34"/>
      <c r="TRX1694" s="35"/>
      <c r="TRY1694" s="34"/>
      <c r="TSF1694" s="35"/>
      <c r="TSG1694" s="34"/>
      <c r="TSN1694" s="35"/>
      <c r="TSO1694" s="34"/>
      <c r="TSV1694" s="35"/>
      <c r="TSW1694" s="34"/>
      <c r="TTD1694" s="35"/>
      <c r="TTE1694" s="34"/>
      <c r="TTL1694" s="35"/>
      <c r="TTM1694" s="34"/>
      <c r="TTT1694" s="35"/>
      <c r="TTU1694" s="34"/>
      <c r="TUB1694" s="35"/>
      <c r="TUC1694" s="34"/>
      <c r="TUJ1694" s="35"/>
      <c r="TUK1694" s="34"/>
      <c r="TUR1694" s="35"/>
      <c r="TUS1694" s="34"/>
      <c r="TUZ1694" s="35"/>
      <c r="TVA1694" s="34"/>
      <c r="TVH1694" s="35"/>
      <c r="TVI1694" s="34"/>
      <c r="TVP1694" s="35"/>
      <c r="TVQ1694" s="34"/>
      <c r="TVX1694" s="35"/>
      <c r="TVY1694" s="34"/>
      <c r="TWF1694" s="35"/>
      <c r="TWG1694" s="34"/>
      <c r="TWN1694" s="35"/>
      <c r="TWO1694" s="34"/>
      <c r="TWV1694" s="35"/>
      <c r="TWW1694" s="34"/>
      <c r="TXD1694" s="35"/>
      <c r="TXE1694" s="34"/>
      <c r="TXL1694" s="35"/>
      <c r="TXM1694" s="34"/>
      <c r="TXT1694" s="35"/>
      <c r="TXU1694" s="34"/>
      <c r="TYB1694" s="35"/>
      <c r="TYC1694" s="34"/>
      <c r="TYJ1694" s="35"/>
      <c r="TYK1694" s="34"/>
      <c r="TYR1694" s="35"/>
      <c r="TYS1694" s="34"/>
      <c r="TYZ1694" s="35"/>
      <c r="TZA1694" s="34"/>
      <c r="TZH1694" s="35"/>
      <c r="TZI1694" s="34"/>
      <c r="TZP1694" s="35"/>
      <c r="TZQ1694" s="34"/>
      <c r="TZX1694" s="35"/>
      <c r="TZY1694" s="34"/>
      <c r="UAF1694" s="35"/>
      <c r="UAG1694" s="34"/>
      <c r="UAN1694" s="35"/>
      <c r="UAO1694" s="34"/>
      <c r="UAV1694" s="35"/>
      <c r="UAW1694" s="34"/>
      <c r="UBD1694" s="35"/>
      <c r="UBE1694" s="34"/>
      <c r="UBL1694" s="35"/>
      <c r="UBM1694" s="34"/>
      <c r="UBT1694" s="35"/>
      <c r="UBU1694" s="34"/>
      <c r="UCB1694" s="35"/>
      <c r="UCC1694" s="34"/>
      <c r="UCJ1694" s="35"/>
      <c r="UCK1694" s="34"/>
      <c r="UCR1694" s="35"/>
      <c r="UCS1694" s="34"/>
      <c r="UCZ1694" s="35"/>
      <c r="UDA1694" s="34"/>
      <c r="UDH1694" s="35"/>
      <c r="UDI1694" s="34"/>
      <c r="UDP1694" s="35"/>
      <c r="UDQ1694" s="34"/>
      <c r="UDX1694" s="35"/>
      <c r="UDY1694" s="34"/>
      <c r="UEF1694" s="35"/>
      <c r="UEG1694" s="34"/>
      <c r="UEN1694" s="35"/>
      <c r="UEO1694" s="34"/>
      <c r="UEV1694" s="35"/>
      <c r="UEW1694" s="34"/>
      <c r="UFD1694" s="35"/>
      <c r="UFE1694" s="34"/>
      <c r="UFL1694" s="35"/>
      <c r="UFM1694" s="34"/>
      <c r="UFT1694" s="35"/>
      <c r="UFU1694" s="34"/>
      <c r="UGB1694" s="35"/>
      <c r="UGC1694" s="34"/>
      <c r="UGJ1694" s="35"/>
      <c r="UGK1694" s="34"/>
      <c r="UGR1694" s="35"/>
      <c r="UGS1694" s="34"/>
      <c r="UGZ1694" s="35"/>
      <c r="UHA1694" s="34"/>
      <c r="UHH1694" s="35"/>
      <c r="UHI1694" s="34"/>
      <c r="UHP1694" s="35"/>
      <c r="UHQ1694" s="34"/>
      <c r="UHX1694" s="35"/>
      <c r="UHY1694" s="34"/>
      <c r="UIF1694" s="35"/>
      <c r="UIG1694" s="34"/>
      <c r="UIN1694" s="35"/>
      <c r="UIO1694" s="34"/>
      <c r="UIV1694" s="35"/>
      <c r="UIW1694" s="34"/>
      <c r="UJD1694" s="35"/>
      <c r="UJE1694" s="34"/>
      <c r="UJL1694" s="35"/>
      <c r="UJM1694" s="34"/>
      <c r="UJT1694" s="35"/>
      <c r="UJU1694" s="34"/>
      <c r="UKB1694" s="35"/>
      <c r="UKC1694" s="34"/>
      <c r="UKJ1694" s="35"/>
      <c r="UKK1694" s="34"/>
      <c r="UKR1694" s="35"/>
      <c r="UKS1694" s="34"/>
      <c r="UKZ1694" s="35"/>
      <c r="ULA1694" s="34"/>
      <c r="ULH1694" s="35"/>
      <c r="ULI1694" s="34"/>
      <c r="ULP1694" s="35"/>
      <c r="ULQ1694" s="34"/>
      <c r="ULX1694" s="35"/>
      <c r="ULY1694" s="34"/>
      <c r="UMF1694" s="35"/>
      <c r="UMG1694" s="34"/>
      <c r="UMN1694" s="35"/>
      <c r="UMO1694" s="34"/>
      <c r="UMV1694" s="35"/>
      <c r="UMW1694" s="34"/>
      <c r="UND1694" s="35"/>
      <c r="UNE1694" s="34"/>
      <c r="UNL1694" s="35"/>
      <c r="UNM1694" s="34"/>
      <c r="UNT1694" s="35"/>
      <c r="UNU1694" s="34"/>
      <c r="UOB1694" s="35"/>
      <c r="UOC1694" s="34"/>
      <c r="UOJ1694" s="35"/>
      <c r="UOK1694" s="34"/>
      <c r="UOR1694" s="35"/>
      <c r="UOS1694" s="34"/>
      <c r="UOZ1694" s="35"/>
      <c r="UPA1694" s="34"/>
      <c r="UPH1694" s="35"/>
      <c r="UPI1694" s="34"/>
      <c r="UPP1694" s="35"/>
      <c r="UPQ1694" s="34"/>
      <c r="UPX1694" s="35"/>
      <c r="UPY1694" s="34"/>
      <c r="UQF1694" s="35"/>
      <c r="UQG1694" s="34"/>
      <c r="UQN1694" s="35"/>
      <c r="UQO1694" s="34"/>
      <c r="UQV1694" s="35"/>
      <c r="UQW1694" s="34"/>
      <c r="URD1694" s="35"/>
      <c r="URE1694" s="34"/>
      <c r="URL1694" s="35"/>
      <c r="URM1694" s="34"/>
      <c r="URT1694" s="35"/>
      <c r="URU1694" s="34"/>
      <c r="USB1694" s="35"/>
      <c r="USC1694" s="34"/>
      <c r="USJ1694" s="35"/>
      <c r="USK1694" s="34"/>
      <c r="USR1694" s="35"/>
      <c r="USS1694" s="34"/>
      <c r="USZ1694" s="35"/>
      <c r="UTA1694" s="34"/>
      <c r="UTH1694" s="35"/>
      <c r="UTI1694" s="34"/>
      <c r="UTP1694" s="35"/>
      <c r="UTQ1694" s="34"/>
      <c r="UTX1694" s="35"/>
      <c r="UTY1694" s="34"/>
      <c r="UUF1694" s="35"/>
      <c r="UUG1694" s="34"/>
      <c r="UUN1694" s="35"/>
      <c r="UUO1694" s="34"/>
      <c r="UUV1694" s="35"/>
      <c r="UUW1694" s="34"/>
      <c r="UVD1694" s="35"/>
      <c r="UVE1694" s="34"/>
      <c r="UVL1694" s="35"/>
      <c r="UVM1694" s="34"/>
      <c r="UVT1694" s="35"/>
      <c r="UVU1694" s="34"/>
      <c r="UWB1694" s="35"/>
      <c r="UWC1694" s="34"/>
      <c r="UWJ1694" s="35"/>
      <c r="UWK1694" s="34"/>
      <c r="UWR1694" s="35"/>
      <c r="UWS1694" s="34"/>
      <c r="UWZ1694" s="35"/>
      <c r="UXA1694" s="34"/>
      <c r="UXH1694" s="35"/>
      <c r="UXI1694" s="34"/>
      <c r="UXP1694" s="35"/>
      <c r="UXQ1694" s="34"/>
      <c r="UXX1694" s="35"/>
      <c r="UXY1694" s="34"/>
      <c r="UYF1694" s="35"/>
      <c r="UYG1694" s="34"/>
      <c r="UYN1694" s="35"/>
      <c r="UYO1694" s="34"/>
      <c r="UYV1694" s="35"/>
      <c r="UYW1694" s="34"/>
      <c r="UZD1694" s="35"/>
      <c r="UZE1694" s="34"/>
      <c r="UZL1694" s="35"/>
      <c r="UZM1694" s="34"/>
      <c r="UZT1694" s="35"/>
      <c r="UZU1694" s="34"/>
      <c r="VAB1694" s="35"/>
      <c r="VAC1694" s="34"/>
      <c r="VAJ1694" s="35"/>
      <c r="VAK1694" s="34"/>
      <c r="VAR1694" s="35"/>
      <c r="VAS1694" s="34"/>
      <c r="VAZ1694" s="35"/>
      <c r="VBA1694" s="34"/>
      <c r="VBH1694" s="35"/>
      <c r="VBI1694" s="34"/>
      <c r="VBP1694" s="35"/>
      <c r="VBQ1694" s="34"/>
      <c r="VBX1694" s="35"/>
      <c r="VBY1694" s="34"/>
      <c r="VCF1694" s="35"/>
      <c r="VCG1694" s="34"/>
      <c r="VCN1694" s="35"/>
      <c r="VCO1694" s="34"/>
      <c r="VCV1694" s="35"/>
      <c r="VCW1694" s="34"/>
      <c r="VDD1694" s="35"/>
      <c r="VDE1694" s="34"/>
      <c r="VDL1694" s="35"/>
      <c r="VDM1694" s="34"/>
      <c r="VDT1694" s="35"/>
      <c r="VDU1694" s="34"/>
      <c r="VEB1694" s="35"/>
      <c r="VEC1694" s="34"/>
      <c r="VEJ1694" s="35"/>
      <c r="VEK1694" s="34"/>
      <c r="VER1694" s="35"/>
      <c r="VES1694" s="34"/>
      <c r="VEZ1694" s="35"/>
      <c r="VFA1694" s="34"/>
      <c r="VFH1694" s="35"/>
      <c r="VFI1694" s="34"/>
      <c r="VFP1694" s="35"/>
      <c r="VFQ1694" s="34"/>
      <c r="VFX1694" s="35"/>
      <c r="VFY1694" s="34"/>
      <c r="VGF1694" s="35"/>
      <c r="VGG1694" s="34"/>
      <c r="VGN1694" s="35"/>
      <c r="VGO1694" s="34"/>
      <c r="VGV1694" s="35"/>
      <c r="VGW1694" s="34"/>
      <c r="VHD1694" s="35"/>
      <c r="VHE1694" s="34"/>
      <c r="VHL1694" s="35"/>
      <c r="VHM1694" s="34"/>
      <c r="VHT1694" s="35"/>
      <c r="VHU1694" s="34"/>
      <c r="VIB1694" s="35"/>
      <c r="VIC1694" s="34"/>
      <c r="VIJ1694" s="35"/>
      <c r="VIK1694" s="34"/>
      <c r="VIR1694" s="35"/>
      <c r="VIS1694" s="34"/>
      <c r="VIZ1694" s="35"/>
      <c r="VJA1694" s="34"/>
      <c r="VJH1694" s="35"/>
      <c r="VJI1694" s="34"/>
      <c r="VJP1694" s="35"/>
      <c r="VJQ1694" s="34"/>
      <c r="VJX1694" s="35"/>
      <c r="VJY1694" s="34"/>
      <c r="VKF1694" s="35"/>
      <c r="VKG1694" s="34"/>
      <c r="VKN1694" s="35"/>
      <c r="VKO1694" s="34"/>
      <c r="VKV1694" s="35"/>
      <c r="VKW1694" s="34"/>
      <c r="VLD1694" s="35"/>
      <c r="VLE1694" s="34"/>
      <c r="VLL1694" s="35"/>
      <c r="VLM1694" s="34"/>
      <c r="VLT1694" s="35"/>
      <c r="VLU1694" s="34"/>
      <c r="VMB1694" s="35"/>
      <c r="VMC1694" s="34"/>
      <c r="VMJ1694" s="35"/>
      <c r="VMK1694" s="34"/>
      <c r="VMR1694" s="35"/>
      <c r="VMS1694" s="34"/>
      <c r="VMZ1694" s="35"/>
      <c r="VNA1694" s="34"/>
      <c r="VNH1694" s="35"/>
      <c r="VNI1694" s="34"/>
      <c r="VNP1694" s="35"/>
      <c r="VNQ1694" s="34"/>
      <c r="VNX1694" s="35"/>
      <c r="VNY1694" s="34"/>
      <c r="VOF1694" s="35"/>
      <c r="VOG1694" s="34"/>
      <c r="VON1694" s="35"/>
      <c r="VOO1694" s="34"/>
      <c r="VOV1694" s="35"/>
      <c r="VOW1694" s="34"/>
      <c r="VPD1694" s="35"/>
      <c r="VPE1694" s="34"/>
      <c r="VPL1694" s="35"/>
      <c r="VPM1694" s="34"/>
      <c r="VPT1694" s="35"/>
      <c r="VPU1694" s="34"/>
      <c r="VQB1694" s="35"/>
      <c r="VQC1694" s="34"/>
      <c r="VQJ1694" s="35"/>
      <c r="VQK1694" s="34"/>
      <c r="VQR1694" s="35"/>
      <c r="VQS1694" s="34"/>
      <c r="VQZ1694" s="35"/>
      <c r="VRA1694" s="34"/>
      <c r="VRH1694" s="35"/>
      <c r="VRI1694" s="34"/>
      <c r="VRP1694" s="35"/>
      <c r="VRQ1694" s="34"/>
      <c r="VRX1694" s="35"/>
      <c r="VRY1694" s="34"/>
      <c r="VSF1694" s="35"/>
      <c r="VSG1694" s="34"/>
      <c r="VSN1694" s="35"/>
      <c r="VSO1694" s="34"/>
      <c r="VSV1694" s="35"/>
      <c r="VSW1694" s="34"/>
      <c r="VTD1694" s="35"/>
      <c r="VTE1694" s="34"/>
      <c r="VTL1694" s="35"/>
      <c r="VTM1694" s="34"/>
      <c r="VTT1694" s="35"/>
      <c r="VTU1694" s="34"/>
      <c r="VUB1694" s="35"/>
      <c r="VUC1694" s="34"/>
      <c r="VUJ1694" s="35"/>
      <c r="VUK1694" s="34"/>
      <c r="VUR1694" s="35"/>
      <c r="VUS1694" s="34"/>
      <c r="VUZ1694" s="35"/>
      <c r="VVA1694" s="34"/>
      <c r="VVH1694" s="35"/>
      <c r="VVI1694" s="34"/>
      <c r="VVP1694" s="35"/>
      <c r="VVQ1694" s="34"/>
      <c r="VVX1694" s="35"/>
      <c r="VVY1694" s="34"/>
      <c r="VWF1694" s="35"/>
      <c r="VWG1694" s="34"/>
      <c r="VWN1694" s="35"/>
      <c r="VWO1694" s="34"/>
      <c r="VWV1694" s="35"/>
      <c r="VWW1694" s="34"/>
      <c r="VXD1694" s="35"/>
      <c r="VXE1694" s="34"/>
      <c r="VXL1694" s="35"/>
      <c r="VXM1694" s="34"/>
      <c r="VXT1694" s="35"/>
      <c r="VXU1694" s="34"/>
      <c r="VYB1694" s="35"/>
      <c r="VYC1694" s="34"/>
      <c r="VYJ1694" s="35"/>
      <c r="VYK1694" s="34"/>
      <c r="VYR1694" s="35"/>
      <c r="VYS1694" s="34"/>
      <c r="VYZ1694" s="35"/>
      <c r="VZA1694" s="34"/>
      <c r="VZH1694" s="35"/>
      <c r="VZI1694" s="34"/>
      <c r="VZP1694" s="35"/>
      <c r="VZQ1694" s="34"/>
      <c r="VZX1694" s="35"/>
      <c r="VZY1694" s="34"/>
      <c r="WAF1694" s="35"/>
      <c r="WAG1694" s="34"/>
      <c r="WAN1694" s="35"/>
      <c r="WAO1694" s="34"/>
      <c r="WAV1694" s="35"/>
      <c r="WAW1694" s="34"/>
      <c r="WBD1694" s="35"/>
      <c r="WBE1694" s="34"/>
      <c r="WBL1694" s="35"/>
      <c r="WBM1694" s="34"/>
      <c r="WBT1694" s="35"/>
      <c r="WBU1694" s="34"/>
      <c r="WCB1694" s="35"/>
      <c r="WCC1694" s="34"/>
      <c r="WCJ1694" s="35"/>
      <c r="WCK1694" s="34"/>
      <c r="WCR1694" s="35"/>
      <c r="WCS1694" s="34"/>
      <c r="WCZ1694" s="35"/>
      <c r="WDA1694" s="34"/>
      <c r="WDH1694" s="35"/>
      <c r="WDI1694" s="34"/>
      <c r="WDP1694" s="35"/>
      <c r="WDQ1694" s="34"/>
      <c r="WDX1694" s="35"/>
      <c r="WDY1694" s="34"/>
      <c r="WEF1694" s="35"/>
      <c r="WEG1694" s="34"/>
      <c r="WEN1694" s="35"/>
      <c r="WEO1694" s="34"/>
      <c r="WEV1694" s="35"/>
      <c r="WEW1694" s="34"/>
      <c r="WFD1694" s="35"/>
      <c r="WFE1694" s="34"/>
      <c r="WFL1694" s="35"/>
      <c r="WFM1694" s="34"/>
      <c r="WFT1694" s="35"/>
      <c r="WFU1694" s="34"/>
      <c r="WGB1694" s="35"/>
      <c r="WGC1694" s="34"/>
      <c r="WGJ1694" s="35"/>
      <c r="WGK1694" s="34"/>
      <c r="WGR1694" s="35"/>
      <c r="WGS1694" s="34"/>
      <c r="WGZ1694" s="35"/>
      <c r="WHA1694" s="34"/>
      <c r="WHH1694" s="35"/>
      <c r="WHI1694" s="34"/>
      <c r="WHP1694" s="35"/>
      <c r="WHQ1694" s="34"/>
      <c r="WHX1694" s="35"/>
      <c r="WHY1694" s="34"/>
      <c r="WIF1694" s="35"/>
      <c r="WIG1694" s="34"/>
      <c r="WIN1694" s="35"/>
      <c r="WIO1694" s="34"/>
      <c r="WIV1694" s="35"/>
      <c r="WIW1694" s="34"/>
      <c r="WJD1694" s="35"/>
      <c r="WJE1694" s="34"/>
      <c r="WJL1694" s="35"/>
      <c r="WJM1694" s="34"/>
      <c r="WJT1694" s="35"/>
      <c r="WJU1694" s="34"/>
      <c r="WKB1694" s="35"/>
      <c r="WKC1694" s="34"/>
      <c r="WKJ1694" s="35"/>
      <c r="WKK1694" s="34"/>
      <c r="WKR1694" s="35"/>
      <c r="WKS1694" s="34"/>
      <c r="WKZ1694" s="35"/>
      <c r="WLA1694" s="34"/>
      <c r="WLH1694" s="35"/>
      <c r="WLI1694" s="34"/>
      <c r="WLP1694" s="35"/>
      <c r="WLQ1694" s="34"/>
      <c r="WLX1694" s="35"/>
      <c r="WLY1694" s="34"/>
      <c r="WMF1694" s="35"/>
      <c r="WMG1694" s="34"/>
      <c r="WMN1694" s="35"/>
      <c r="WMO1694" s="34"/>
      <c r="WMV1694" s="35"/>
      <c r="WMW1694" s="34"/>
      <c r="WND1694" s="35"/>
      <c r="WNE1694" s="34"/>
      <c r="WNL1694" s="35"/>
      <c r="WNM1694" s="34"/>
      <c r="WNT1694" s="35"/>
      <c r="WNU1694" s="34"/>
      <c r="WOB1694" s="35"/>
      <c r="WOC1694" s="34"/>
      <c r="WOJ1694" s="35"/>
      <c r="WOK1694" s="34"/>
      <c r="WOR1694" s="35"/>
      <c r="WOS1694" s="34"/>
      <c r="WOZ1694" s="35"/>
      <c r="WPA1694" s="34"/>
      <c r="WPH1694" s="35"/>
      <c r="WPI1694" s="34"/>
      <c r="WPP1694" s="35"/>
      <c r="WPQ1694" s="34"/>
      <c r="WPX1694" s="35"/>
      <c r="WPY1694" s="34"/>
      <c r="WQF1694" s="35"/>
      <c r="WQG1694" s="34"/>
      <c r="WQN1694" s="35"/>
      <c r="WQO1694" s="34"/>
      <c r="WQV1694" s="35"/>
      <c r="WQW1694" s="34"/>
      <c r="WRD1694" s="35"/>
      <c r="WRE1694" s="34"/>
      <c r="WRL1694" s="35"/>
      <c r="WRM1694" s="34"/>
      <c r="WRT1694" s="35"/>
      <c r="WRU1694" s="34"/>
      <c r="WSB1694" s="35"/>
      <c r="WSC1694" s="34"/>
      <c r="WSJ1694" s="35"/>
      <c r="WSK1694" s="34"/>
      <c r="WSR1694" s="35"/>
      <c r="WSS1694" s="34"/>
      <c r="WSZ1694" s="35"/>
      <c r="WTA1694" s="34"/>
      <c r="WTH1694" s="35"/>
      <c r="WTI1694" s="34"/>
      <c r="WTP1694" s="35"/>
      <c r="WTQ1694" s="34"/>
      <c r="WTX1694" s="35"/>
      <c r="WTY1694" s="34"/>
      <c r="WUF1694" s="35"/>
      <c r="WUG1694" s="34"/>
      <c r="WUN1694" s="35"/>
      <c r="WUO1694" s="34"/>
      <c r="WUV1694" s="35"/>
      <c r="WUW1694" s="34"/>
      <c r="WVD1694" s="35"/>
      <c r="WVE1694" s="34"/>
      <c r="WVL1694" s="35"/>
      <c r="WVM1694" s="34"/>
      <c r="WVT1694" s="35"/>
      <c r="WVU1694" s="34"/>
      <c r="WWB1694" s="35"/>
      <c r="WWC1694" s="34"/>
      <c r="WWJ1694" s="35"/>
      <c r="WWK1694" s="34"/>
      <c r="WWR1694" s="35"/>
      <c r="WWS1694" s="34"/>
      <c r="WWZ1694" s="35"/>
      <c r="WXA1694" s="34"/>
      <c r="WXH1694" s="35"/>
      <c r="WXI1694" s="34"/>
      <c r="WXP1694" s="35"/>
      <c r="WXQ1694" s="34"/>
      <c r="WXX1694" s="35"/>
      <c r="WXY1694" s="34"/>
      <c r="WYF1694" s="35"/>
      <c r="WYG1694" s="34"/>
      <c r="WYN1694" s="35"/>
      <c r="WYO1694" s="34"/>
      <c r="WYV1694" s="35"/>
      <c r="WYW1694" s="34"/>
      <c r="WZD1694" s="35"/>
      <c r="WZE1694" s="34"/>
      <c r="WZL1694" s="35"/>
      <c r="WZM1694" s="34"/>
      <c r="WZT1694" s="35"/>
      <c r="WZU1694" s="34"/>
      <c r="XAB1694" s="35"/>
      <c r="XAC1694" s="34"/>
      <c r="XAJ1694" s="35"/>
      <c r="XAK1694" s="34"/>
      <c r="XAR1694" s="35"/>
      <c r="XAS1694" s="34"/>
      <c r="XAZ1694" s="35"/>
      <c r="XBA1694" s="34"/>
      <c r="XBH1694" s="35"/>
      <c r="XBI1694" s="34"/>
      <c r="XBP1694" s="35"/>
      <c r="XBQ1694" s="34"/>
      <c r="XBX1694" s="35"/>
      <c r="XBY1694" s="34"/>
      <c r="XCF1694" s="35"/>
      <c r="XCG1694" s="34"/>
      <c r="XCN1694" s="35"/>
      <c r="XCO1694" s="34"/>
      <c r="XCV1694" s="35"/>
      <c r="XCW1694" s="34"/>
      <c r="XDD1694" s="35"/>
      <c r="XDE1694" s="34"/>
      <c r="XDL1694" s="35"/>
      <c r="XDM1694" s="34"/>
      <c r="XDT1694" s="35"/>
      <c r="XDU1694" s="34"/>
      <c r="XEB1694" s="35"/>
      <c r="XEC1694" s="34"/>
      <c r="XEJ1694" s="35"/>
      <c r="XEK1694" s="34"/>
      <c r="XER1694" s="35"/>
      <c r="XES1694" s="34"/>
      <c r="XEZ1694" s="35"/>
      <c r="XFA1694" s="34"/>
    </row>
    <row r="1695" spans="1:1021 1028:2045 2052:3069 3076:4093 4100:5117 5124:6141 6148:7165 7172:8189 8196:9213 9220:10237 10244:11261 11268:12285 12292:13309 13316:14333 14340:15357 15364:16381" x14ac:dyDescent="0.25">
      <c r="A1695" t="s">
        <v>484</v>
      </c>
      <c r="B1695" t="s">
        <v>239</v>
      </c>
      <c r="C1695">
        <v>339</v>
      </c>
      <c r="D1695">
        <v>339</v>
      </c>
      <c r="E1695" s="35">
        <v>1</v>
      </c>
      <c r="F1695" s="34">
        <v>1.9999999999999999E-88</v>
      </c>
      <c r="G1695">
        <v>85.76</v>
      </c>
      <c r="H1695">
        <v>384</v>
      </c>
      <c r="I1695" t="str">
        <f>HYPERLINK("https://www.ncbi.nlm.nih.gov/nucleotide/MZ687474.1?report=genbank&amp;log$=nucltop&amp;blast_rank=93&amp;RID=XE6RV0D8013","MZ687474.1")</f>
        <v>MZ687474.1</v>
      </c>
      <c r="L1695" s="35"/>
      <c r="M1695" s="34"/>
      <c r="T1695" s="35"/>
      <c r="U1695" s="34"/>
      <c r="AB1695" s="35"/>
      <c r="AC1695" s="34"/>
      <c r="AJ1695" s="35"/>
      <c r="AK1695" s="34"/>
      <c r="AR1695" s="35"/>
      <c r="AS1695" s="34"/>
      <c r="AZ1695" s="35"/>
      <c r="BA1695" s="34"/>
      <c r="BH1695" s="35"/>
      <c r="BI1695" s="34"/>
      <c r="BP1695" s="35"/>
      <c r="BQ1695" s="34"/>
      <c r="BX1695" s="35"/>
      <c r="BY1695" s="34"/>
      <c r="CF1695" s="35"/>
      <c r="CG1695" s="34"/>
      <c r="CN1695" s="35"/>
      <c r="CO1695" s="34"/>
      <c r="CV1695" s="35"/>
      <c r="CW1695" s="34"/>
      <c r="DD1695" s="35"/>
      <c r="DE1695" s="34"/>
      <c r="DL1695" s="35"/>
      <c r="DM1695" s="34"/>
      <c r="DT1695" s="35"/>
      <c r="DU1695" s="34"/>
      <c r="EB1695" s="35"/>
      <c r="EC1695" s="34"/>
      <c r="EJ1695" s="35"/>
      <c r="EK1695" s="34"/>
      <c r="ER1695" s="35"/>
      <c r="ES1695" s="34"/>
      <c r="EZ1695" s="35"/>
      <c r="FA1695" s="34"/>
      <c r="FH1695" s="35"/>
      <c r="FI1695" s="34"/>
      <c r="FP1695" s="35"/>
      <c r="FQ1695" s="34"/>
      <c r="FX1695" s="35"/>
      <c r="FY1695" s="34"/>
      <c r="GF1695" s="35"/>
      <c r="GG1695" s="34"/>
      <c r="GN1695" s="35"/>
      <c r="GO1695" s="34"/>
      <c r="GV1695" s="35"/>
      <c r="GW1695" s="34"/>
      <c r="HD1695" s="35"/>
      <c r="HE1695" s="34"/>
      <c r="HL1695" s="35"/>
      <c r="HM1695" s="34"/>
      <c r="HT1695" s="35"/>
      <c r="HU1695" s="34"/>
      <c r="IB1695" s="35"/>
      <c r="IC1695" s="34"/>
      <c r="IJ1695" s="35"/>
      <c r="IK1695" s="34"/>
      <c r="IR1695" s="35"/>
      <c r="IS1695" s="34"/>
      <c r="IZ1695" s="35"/>
      <c r="JA1695" s="34"/>
      <c r="JH1695" s="35"/>
      <c r="JI1695" s="34"/>
      <c r="JP1695" s="35"/>
      <c r="JQ1695" s="34"/>
      <c r="JX1695" s="35"/>
      <c r="JY1695" s="34"/>
      <c r="KF1695" s="35"/>
      <c r="KG1695" s="34"/>
      <c r="KN1695" s="35"/>
      <c r="KO1695" s="34"/>
      <c r="KV1695" s="35"/>
      <c r="KW1695" s="34"/>
      <c r="LD1695" s="35"/>
      <c r="LE1695" s="34"/>
      <c r="LL1695" s="35"/>
      <c r="LM1695" s="34"/>
      <c r="LT1695" s="35"/>
      <c r="LU1695" s="34"/>
      <c r="MB1695" s="35"/>
      <c r="MC1695" s="34"/>
      <c r="MJ1695" s="35"/>
      <c r="MK1695" s="34"/>
      <c r="MR1695" s="35"/>
      <c r="MS1695" s="34"/>
      <c r="MZ1695" s="35"/>
      <c r="NA1695" s="34"/>
      <c r="NH1695" s="35"/>
      <c r="NI1695" s="34"/>
      <c r="NP1695" s="35"/>
      <c r="NQ1695" s="34"/>
      <c r="NX1695" s="35"/>
      <c r="NY1695" s="34"/>
      <c r="OF1695" s="35"/>
      <c r="OG1695" s="34"/>
      <c r="ON1695" s="35"/>
      <c r="OO1695" s="34"/>
      <c r="OV1695" s="35"/>
      <c r="OW1695" s="34"/>
      <c r="PD1695" s="35"/>
      <c r="PE1695" s="34"/>
      <c r="PL1695" s="35"/>
      <c r="PM1695" s="34"/>
      <c r="PT1695" s="35"/>
      <c r="PU1695" s="34"/>
      <c r="QB1695" s="35"/>
      <c r="QC1695" s="34"/>
      <c r="QJ1695" s="35"/>
      <c r="QK1695" s="34"/>
      <c r="QR1695" s="35"/>
      <c r="QS1695" s="34"/>
      <c r="QZ1695" s="35"/>
      <c r="RA1695" s="34"/>
      <c r="RH1695" s="35"/>
      <c r="RI1695" s="34"/>
      <c r="RP1695" s="35"/>
      <c r="RQ1695" s="34"/>
      <c r="RX1695" s="35"/>
      <c r="RY1695" s="34"/>
      <c r="SF1695" s="35"/>
      <c r="SG1695" s="34"/>
      <c r="SN1695" s="35"/>
      <c r="SO1695" s="34"/>
      <c r="SV1695" s="35"/>
      <c r="SW1695" s="34"/>
      <c r="TD1695" s="35"/>
      <c r="TE1695" s="34"/>
      <c r="TL1695" s="35"/>
      <c r="TM1695" s="34"/>
      <c r="TT1695" s="35"/>
      <c r="TU1695" s="34"/>
      <c r="UB1695" s="35"/>
      <c r="UC1695" s="34"/>
      <c r="UJ1695" s="35"/>
      <c r="UK1695" s="34"/>
      <c r="UR1695" s="35"/>
      <c r="US1695" s="34"/>
      <c r="UZ1695" s="35"/>
      <c r="VA1695" s="34"/>
      <c r="VH1695" s="35"/>
      <c r="VI1695" s="34"/>
      <c r="VP1695" s="35"/>
      <c r="VQ1695" s="34"/>
      <c r="VX1695" s="35"/>
      <c r="VY1695" s="34"/>
      <c r="WF1695" s="35"/>
      <c r="WG1695" s="34"/>
      <c r="WN1695" s="35"/>
      <c r="WO1695" s="34"/>
      <c r="WV1695" s="35"/>
      <c r="WW1695" s="34"/>
      <c r="XD1695" s="35"/>
      <c r="XE1695" s="34"/>
      <c r="XL1695" s="35"/>
      <c r="XM1695" s="34"/>
      <c r="XT1695" s="35"/>
      <c r="XU1695" s="34"/>
      <c r="YB1695" s="35"/>
      <c r="YC1695" s="34"/>
      <c r="YJ1695" s="35"/>
      <c r="YK1695" s="34"/>
      <c r="YR1695" s="35"/>
      <c r="YS1695" s="34"/>
      <c r="YZ1695" s="35"/>
      <c r="ZA1695" s="34"/>
      <c r="ZH1695" s="35"/>
      <c r="ZI1695" s="34"/>
      <c r="ZP1695" s="35"/>
      <c r="ZQ1695" s="34"/>
      <c r="ZX1695" s="35"/>
      <c r="ZY1695" s="34"/>
      <c r="AAF1695" s="35"/>
      <c r="AAG1695" s="34"/>
      <c r="AAN1695" s="35"/>
      <c r="AAO1695" s="34"/>
      <c r="AAV1695" s="35"/>
      <c r="AAW1695" s="34"/>
      <c r="ABD1695" s="35"/>
      <c r="ABE1695" s="34"/>
      <c r="ABL1695" s="35"/>
      <c r="ABM1695" s="34"/>
      <c r="ABT1695" s="35"/>
      <c r="ABU1695" s="34"/>
      <c r="ACB1695" s="35"/>
      <c r="ACC1695" s="34"/>
      <c r="ACJ1695" s="35"/>
      <c r="ACK1695" s="34"/>
      <c r="ACR1695" s="35"/>
      <c r="ACS1695" s="34"/>
      <c r="ACZ1695" s="35"/>
      <c r="ADA1695" s="34"/>
      <c r="ADH1695" s="35"/>
      <c r="ADI1695" s="34"/>
      <c r="ADP1695" s="35"/>
      <c r="ADQ1695" s="34"/>
      <c r="ADX1695" s="35"/>
      <c r="ADY1695" s="34"/>
      <c r="AEF1695" s="35"/>
      <c r="AEG1695" s="34"/>
      <c r="AEN1695" s="35"/>
      <c r="AEO1695" s="34"/>
      <c r="AEV1695" s="35"/>
      <c r="AEW1695" s="34"/>
      <c r="AFD1695" s="35"/>
      <c r="AFE1695" s="34"/>
      <c r="AFL1695" s="35"/>
      <c r="AFM1695" s="34"/>
      <c r="AFT1695" s="35"/>
      <c r="AFU1695" s="34"/>
      <c r="AGB1695" s="35"/>
      <c r="AGC1695" s="34"/>
      <c r="AGJ1695" s="35"/>
      <c r="AGK1695" s="34"/>
      <c r="AGR1695" s="35"/>
      <c r="AGS1695" s="34"/>
      <c r="AGZ1695" s="35"/>
      <c r="AHA1695" s="34"/>
      <c r="AHH1695" s="35"/>
      <c r="AHI1695" s="34"/>
      <c r="AHP1695" s="35"/>
      <c r="AHQ1695" s="34"/>
      <c r="AHX1695" s="35"/>
      <c r="AHY1695" s="34"/>
      <c r="AIF1695" s="35"/>
      <c r="AIG1695" s="34"/>
      <c r="AIN1695" s="35"/>
      <c r="AIO1695" s="34"/>
      <c r="AIV1695" s="35"/>
      <c r="AIW1695" s="34"/>
      <c r="AJD1695" s="35"/>
      <c r="AJE1695" s="34"/>
      <c r="AJL1695" s="35"/>
      <c r="AJM1695" s="34"/>
      <c r="AJT1695" s="35"/>
      <c r="AJU1695" s="34"/>
      <c r="AKB1695" s="35"/>
      <c r="AKC1695" s="34"/>
      <c r="AKJ1695" s="35"/>
      <c r="AKK1695" s="34"/>
      <c r="AKR1695" s="35"/>
      <c r="AKS1695" s="34"/>
      <c r="AKZ1695" s="35"/>
      <c r="ALA1695" s="34"/>
      <c r="ALH1695" s="35"/>
      <c r="ALI1695" s="34"/>
      <c r="ALP1695" s="35"/>
      <c r="ALQ1695" s="34"/>
      <c r="ALX1695" s="35"/>
      <c r="ALY1695" s="34"/>
      <c r="AMF1695" s="35"/>
      <c r="AMG1695" s="34"/>
      <c r="AMN1695" s="35"/>
      <c r="AMO1695" s="34"/>
      <c r="AMV1695" s="35"/>
      <c r="AMW1695" s="34"/>
      <c r="AND1695" s="35"/>
      <c r="ANE1695" s="34"/>
      <c r="ANL1695" s="35"/>
      <c r="ANM1695" s="34"/>
      <c r="ANT1695" s="35"/>
      <c r="ANU1695" s="34"/>
      <c r="AOB1695" s="35"/>
      <c r="AOC1695" s="34"/>
      <c r="AOJ1695" s="35"/>
      <c r="AOK1695" s="34"/>
      <c r="AOR1695" s="35"/>
      <c r="AOS1695" s="34"/>
      <c r="AOZ1695" s="35"/>
      <c r="APA1695" s="34"/>
      <c r="APH1695" s="35"/>
      <c r="API1695" s="34"/>
      <c r="APP1695" s="35"/>
      <c r="APQ1695" s="34"/>
      <c r="APX1695" s="35"/>
      <c r="APY1695" s="34"/>
      <c r="AQF1695" s="35"/>
      <c r="AQG1695" s="34"/>
      <c r="AQN1695" s="35"/>
      <c r="AQO1695" s="34"/>
      <c r="AQV1695" s="35"/>
      <c r="AQW1695" s="34"/>
      <c r="ARD1695" s="35"/>
      <c r="ARE1695" s="34"/>
      <c r="ARL1695" s="35"/>
      <c r="ARM1695" s="34"/>
      <c r="ART1695" s="35"/>
      <c r="ARU1695" s="34"/>
      <c r="ASB1695" s="35"/>
      <c r="ASC1695" s="34"/>
      <c r="ASJ1695" s="35"/>
      <c r="ASK1695" s="34"/>
      <c r="ASR1695" s="35"/>
      <c r="ASS1695" s="34"/>
      <c r="ASZ1695" s="35"/>
      <c r="ATA1695" s="34"/>
      <c r="ATH1695" s="35"/>
      <c r="ATI1695" s="34"/>
      <c r="ATP1695" s="35"/>
      <c r="ATQ1695" s="34"/>
      <c r="ATX1695" s="35"/>
      <c r="ATY1695" s="34"/>
      <c r="AUF1695" s="35"/>
      <c r="AUG1695" s="34"/>
      <c r="AUN1695" s="35"/>
      <c r="AUO1695" s="34"/>
      <c r="AUV1695" s="35"/>
      <c r="AUW1695" s="34"/>
      <c r="AVD1695" s="35"/>
      <c r="AVE1695" s="34"/>
      <c r="AVL1695" s="35"/>
      <c r="AVM1695" s="34"/>
      <c r="AVT1695" s="35"/>
      <c r="AVU1695" s="34"/>
      <c r="AWB1695" s="35"/>
      <c r="AWC1695" s="34"/>
      <c r="AWJ1695" s="35"/>
      <c r="AWK1695" s="34"/>
      <c r="AWR1695" s="35"/>
      <c r="AWS1695" s="34"/>
      <c r="AWZ1695" s="35"/>
      <c r="AXA1695" s="34"/>
      <c r="AXH1695" s="35"/>
      <c r="AXI1695" s="34"/>
      <c r="AXP1695" s="35"/>
      <c r="AXQ1695" s="34"/>
      <c r="AXX1695" s="35"/>
      <c r="AXY1695" s="34"/>
      <c r="AYF1695" s="35"/>
      <c r="AYG1695" s="34"/>
      <c r="AYN1695" s="35"/>
      <c r="AYO1695" s="34"/>
      <c r="AYV1695" s="35"/>
      <c r="AYW1695" s="34"/>
      <c r="AZD1695" s="35"/>
      <c r="AZE1695" s="34"/>
      <c r="AZL1695" s="35"/>
      <c r="AZM1695" s="34"/>
      <c r="AZT1695" s="35"/>
      <c r="AZU1695" s="34"/>
      <c r="BAB1695" s="35"/>
      <c r="BAC1695" s="34"/>
      <c r="BAJ1695" s="35"/>
      <c r="BAK1695" s="34"/>
      <c r="BAR1695" s="35"/>
      <c r="BAS1695" s="34"/>
      <c r="BAZ1695" s="35"/>
      <c r="BBA1695" s="34"/>
      <c r="BBH1695" s="35"/>
      <c r="BBI1695" s="34"/>
      <c r="BBP1695" s="35"/>
      <c r="BBQ1695" s="34"/>
      <c r="BBX1695" s="35"/>
      <c r="BBY1695" s="34"/>
      <c r="BCF1695" s="35"/>
      <c r="BCG1695" s="34"/>
      <c r="BCN1695" s="35"/>
      <c r="BCO1695" s="34"/>
      <c r="BCV1695" s="35"/>
      <c r="BCW1695" s="34"/>
      <c r="BDD1695" s="35"/>
      <c r="BDE1695" s="34"/>
      <c r="BDL1695" s="35"/>
      <c r="BDM1695" s="34"/>
      <c r="BDT1695" s="35"/>
      <c r="BDU1695" s="34"/>
      <c r="BEB1695" s="35"/>
      <c r="BEC1695" s="34"/>
      <c r="BEJ1695" s="35"/>
      <c r="BEK1695" s="34"/>
      <c r="BER1695" s="35"/>
      <c r="BES1695" s="34"/>
      <c r="BEZ1695" s="35"/>
      <c r="BFA1695" s="34"/>
      <c r="BFH1695" s="35"/>
      <c r="BFI1695" s="34"/>
      <c r="BFP1695" s="35"/>
      <c r="BFQ1695" s="34"/>
      <c r="BFX1695" s="35"/>
      <c r="BFY1695" s="34"/>
      <c r="BGF1695" s="35"/>
      <c r="BGG1695" s="34"/>
      <c r="BGN1695" s="35"/>
      <c r="BGO1695" s="34"/>
      <c r="BGV1695" s="35"/>
      <c r="BGW1695" s="34"/>
      <c r="BHD1695" s="35"/>
      <c r="BHE1695" s="34"/>
      <c r="BHL1695" s="35"/>
      <c r="BHM1695" s="34"/>
      <c r="BHT1695" s="35"/>
      <c r="BHU1695" s="34"/>
      <c r="BIB1695" s="35"/>
      <c r="BIC1695" s="34"/>
      <c r="BIJ1695" s="35"/>
      <c r="BIK1695" s="34"/>
      <c r="BIR1695" s="35"/>
      <c r="BIS1695" s="34"/>
      <c r="BIZ1695" s="35"/>
      <c r="BJA1695" s="34"/>
      <c r="BJH1695" s="35"/>
      <c r="BJI1695" s="34"/>
      <c r="BJP1695" s="35"/>
      <c r="BJQ1695" s="34"/>
      <c r="BJX1695" s="35"/>
      <c r="BJY1695" s="34"/>
      <c r="BKF1695" s="35"/>
      <c r="BKG1695" s="34"/>
      <c r="BKN1695" s="35"/>
      <c r="BKO1695" s="34"/>
      <c r="BKV1695" s="35"/>
      <c r="BKW1695" s="34"/>
      <c r="BLD1695" s="35"/>
      <c r="BLE1695" s="34"/>
      <c r="BLL1695" s="35"/>
      <c r="BLM1695" s="34"/>
      <c r="BLT1695" s="35"/>
      <c r="BLU1695" s="34"/>
      <c r="BMB1695" s="35"/>
      <c r="BMC1695" s="34"/>
      <c r="BMJ1695" s="35"/>
      <c r="BMK1695" s="34"/>
      <c r="BMR1695" s="35"/>
      <c r="BMS1695" s="34"/>
      <c r="BMZ1695" s="35"/>
      <c r="BNA1695" s="34"/>
      <c r="BNH1695" s="35"/>
      <c r="BNI1695" s="34"/>
      <c r="BNP1695" s="35"/>
      <c r="BNQ1695" s="34"/>
      <c r="BNX1695" s="35"/>
      <c r="BNY1695" s="34"/>
      <c r="BOF1695" s="35"/>
      <c r="BOG1695" s="34"/>
      <c r="BON1695" s="35"/>
      <c r="BOO1695" s="34"/>
      <c r="BOV1695" s="35"/>
      <c r="BOW1695" s="34"/>
      <c r="BPD1695" s="35"/>
      <c r="BPE1695" s="34"/>
      <c r="BPL1695" s="35"/>
      <c r="BPM1695" s="34"/>
      <c r="BPT1695" s="35"/>
      <c r="BPU1695" s="34"/>
      <c r="BQB1695" s="35"/>
      <c r="BQC1695" s="34"/>
      <c r="BQJ1695" s="35"/>
      <c r="BQK1695" s="34"/>
      <c r="BQR1695" s="35"/>
      <c r="BQS1695" s="34"/>
      <c r="BQZ1695" s="35"/>
      <c r="BRA1695" s="34"/>
      <c r="BRH1695" s="35"/>
      <c r="BRI1695" s="34"/>
      <c r="BRP1695" s="35"/>
      <c r="BRQ1695" s="34"/>
      <c r="BRX1695" s="35"/>
      <c r="BRY1695" s="34"/>
      <c r="BSF1695" s="35"/>
      <c r="BSG1695" s="34"/>
      <c r="BSN1695" s="35"/>
      <c r="BSO1695" s="34"/>
      <c r="BSV1695" s="35"/>
      <c r="BSW1695" s="34"/>
      <c r="BTD1695" s="35"/>
      <c r="BTE1695" s="34"/>
      <c r="BTL1695" s="35"/>
      <c r="BTM1695" s="34"/>
      <c r="BTT1695" s="35"/>
      <c r="BTU1695" s="34"/>
      <c r="BUB1695" s="35"/>
      <c r="BUC1695" s="34"/>
      <c r="BUJ1695" s="35"/>
      <c r="BUK1695" s="34"/>
      <c r="BUR1695" s="35"/>
      <c r="BUS1695" s="34"/>
      <c r="BUZ1695" s="35"/>
      <c r="BVA1695" s="34"/>
      <c r="BVH1695" s="35"/>
      <c r="BVI1695" s="34"/>
      <c r="BVP1695" s="35"/>
      <c r="BVQ1695" s="34"/>
      <c r="BVX1695" s="35"/>
      <c r="BVY1695" s="34"/>
      <c r="BWF1695" s="35"/>
      <c r="BWG1695" s="34"/>
      <c r="BWN1695" s="35"/>
      <c r="BWO1695" s="34"/>
      <c r="BWV1695" s="35"/>
      <c r="BWW1695" s="34"/>
      <c r="BXD1695" s="35"/>
      <c r="BXE1695" s="34"/>
      <c r="BXL1695" s="35"/>
      <c r="BXM1695" s="34"/>
      <c r="BXT1695" s="35"/>
      <c r="BXU1695" s="34"/>
      <c r="BYB1695" s="35"/>
      <c r="BYC1695" s="34"/>
      <c r="BYJ1695" s="35"/>
      <c r="BYK1695" s="34"/>
      <c r="BYR1695" s="35"/>
      <c r="BYS1695" s="34"/>
      <c r="BYZ1695" s="35"/>
      <c r="BZA1695" s="34"/>
      <c r="BZH1695" s="35"/>
      <c r="BZI1695" s="34"/>
      <c r="BZP1695" s="35"/>
      <c r="BZQ1695" s="34"/>
      <c r="BZX1695" s="35"/>
      <c r="BZY1695" s="34"/>
      <c r="CAF1695" s="35"/>
      <c r="CAG1695" s="34"/>
      <c r="CAN1695" s="35"/>
      <c r="CAO1695" s="34"/>
      <c r="CAV1695" s="35"/>
      <c r="CAW1695" s="34"/>
      <c r="CBD1695" s="35"/>
      <c r="CBE1695" s="34"/>
      <c r="CBL1695" s="35"/>
      <c r="CBM1695" s="34"/>
      <c r="CBT1695" s="35"/>
      <c r="CBU1695" s="34"/>
      <c r="CCB1695" s="35"/>
      <c r="CCC1695" s="34"/>
      <c r="CCJ1695" s="35"/>
      <c r="CCK1695" s="34"/>
      <c r="CCR1695" s="35"/>
      <c r="CCS1695" s="34"/>
      <c r="CCZ1695" s="35"/>
      <c r="CDA1695" s="34"/>
      <c r="CDH1695" s="35"/>
      <c r="CDI1695" s="34"/>
      <c r="CDP1695" s="35"/>
      <c r="CDQ1695" s="34"/>
      <c r="CDX1695" s="35"/>
      <c r="CDY1695" s="34"/>
      <c r="CEF1695" s="35"/>
      <c r="CEG1695" s="34"/>
      <c r="CEN1695" s="35"/>
      <c r="CEO1695" s="34"/>
      <c r="CEV1695" s="35"/>
      <c r="CEW1695" s="34"/>
      <c r="CFD1695" s="35"/>
      <c r="CFE1695" s="34"/>
      <c r="CFL1695" s="35"/>
      <c r="CFM1695" s="34"/>
      <c r="CFT1695" s="35"/>
      <c r="CFU1695" s="34"/>
      <c r="CGB1695" s="35"/>
      <c r="CGC1695" s="34"/>
      <c r="CGJ1695" s="35"/>
      <c r="CGK1695" s="34"/>
      <c r="CGR1695" s="35"/>
      <c r="CGS1695" s="34"/>
      <c r="CGZ1695" s="35"/>
      <c r="CHA1695" s="34"/>
      <c r="CHH1695" s="35"/>
      <c r="CHI1695" s="34"/>
      <c r="CHP1695" s="35"/>
      <c r="CHQ1695" s="34"/>
      <c r="CHX1695" s="35"/>
      <c r="CHY1695" s="34"/>
      <c r="CIF1695" s="35"/>
      <c r="CIG1695" s="34"/>
      <c r="CIN1695" s="35"/>
      <c r="CIO1695" s="34"/>
      <c r="CIV1695" s="35"/>
      <c r="CIW1695" s="34"/>
      <c r="CJD1695" s="35"/>
      <c r="CJE1695" s="34"/>
      <c r="CJL1695" s="35"/>
      <c r="CJM1695" s="34"/>
      <c r="CJT1695" s="35"/>
      <c r="CJU1695" s="34"/>
      <c r="CKB1695" s="35"/>
      <c r="CKC1695" s="34"/>
      <c r="CKJ1695" s="35"/>
      <c r="CKK1695" s="34"/>
      <c r="CKR1695" s="35"/>
      <c r="CKS1695" s="34"/>
      <c r="CKZ1695" s="35"/>
      <c r="CLA1695" s="34"/>
      <c r="CLH1695" s="35"/>
      <c r="CLI1695" s="34"/>
      <c r="CLP1695" s="35"/>
      <c r="CLQ1695" s="34"/>
      <c r="CLX1695" s="35"/>
      <c r="CLY1695" s="34"/>
      <c r="CMF1695" s="35"/>
      <c r="CMG1695" s="34"/>
      <c r="CMN1695" s="35"/>
      <c r="CMO1695" s="34"/>
      <c r="CMV1695" s="35"/>
      <c r="CMW1695" s="34"/>
      <c r="CND1695" s="35"/>
      <c r="CNE1695" s="34"/>
      <c r="CNL1695" s="35"/>
      <c r="CNM1695" s="34"/>
      <c r="CNT1695" s="35"/>
      <c r="CNU1695" s="34"/>
      <c r="COB1695" s="35"/>
      <c r="COC1695" s="34"/>
      <c r="COJ1695" s="35"/>
      <c r="COK1695" s="34"/>
      <c r="COR1695" s="35"/>
      <c r="COS1695" s="34"/>
      <c r="COZ1695" s="35"/>
      <c r="CPA1695" s="34"/>
      <c r="CPH1695" s="35"/>
      <c r="CPI1695" s="34"/>
      <c r="CPP1695" s="35"/>
      <c r="CPQ1695" s="34"/>
      <c r="CPX1695" s="35"/>
      <c r="CPY1695" s="34"/>
      <c r="CQF1695" s="35"/>
      <c r="CQG1695" s="34"/>
      <c r="CQN1695" s="35"/>
      <c r="CQO1695" s="34"/>
      <c r="CQV1695" s="35"/>
      <c r="CQW1695" s="34"/>
      <c r="CRD1695" s="35"/>
      <c r="CRE1695" s="34"/>
      <c r="CRL1695" s="35"/>
      <c r="CRM1695" s="34"/>
      <c r="CRT1695" s="35"/>
      <c r="CRU1695" s="34"/>
      <c r="CSB1695" s="35"/>
      <c r="CSC1695" s="34"/>
      <c r="CSJ1695" s="35"/>
      <c r="CSK1695" s="34"/>
      <c r="CSR1695" s="35"/>
      <c r="CSS1695" s="34"/>
      <c r="CSZ1695" s="35"/>
      <c r="CTA1695" s="34"/>
      <c r="CTH1695" s="35"/>
      <c r="CTI1695" s="34"/>
      <c r="CTP1695" s="35"/>
      <c r="CTQ1695" s="34"/>
      <c r="CTX1695" s="35"/>
      <c r="CTY1695" s="34"/>
      <c r="CUF1695" s="35"/>
      <c r="CUG1695" s="34"/>
      <c r="CUN1695" s="35"/>
      <c r="CUO1695" s="34"/>
      <c r="CUV1695" s="35"/>
      <c r="CUW1695" s="34"/>
      <c r="CVD1695" s="35"/>
      <c r="CVE1695" s="34"/>
      <c r="CVL1695" s="35"/>
      <c r="CVM1695" s="34"/>
      <c r="CVT1695" s="35"/>
      <c r="CVU1695" s="34"/>
      <c r="CWB1695" s="35"/>
      <c r="CWC1695" s="34"/>
      <c r="CWJ1695" s="35"/>
      <c r="CWK1695" s="34"/>
      <c r="CWR1695" s="35"/>
      <c r="CWS1695" s="34"/>
      <c r="CWZ1695" s="35"/>
      <c r="CXA1695" s="34"/>
      <c r="CXH1695" s="35"/>
      <c r="CXI1695" s="34"/>
      <c r="CXP1695" s="35"/>
      <c r="CXQ1695" s="34"/>
      <c r="CXX1695" s="35"/>
      <c r="CXY1695" s="34"/>
      <c r="CYF1695" s="35"/>
      <c r="CYG1695" s="34"/>
      <c r="CYN1695" s="35"/>
      <c r="CYO1695" s="34"/>
      <c r="CYV1695" s="35"/>
      <c r="CYW1695" s="34"/>
      <c r="CZD1695" s="35"/>
      <c r="CZE1695" s="34"/>
      <c r="CZL1695" s="35"/>
      <c r="CZM1695" s="34"/>
      <c r="CZT1695" s="35"/>
      <c r="CZU1695" s="34"/>
      <c r="DAB1695" s="35"/>
      <c r="DAC1695" s="34"/>
      <c r="DAJ1695" s="35"/>
      <c r="DAK1695" s="34"/>
      <c r="DAR1695" s="35"/>
      <c r="DAS1695" s="34"/>
      <c r="DAZ1695" s="35"/>
      <c r="DBA1695" s="34"/>
      <c r="DBH1695" s="35"/>
      <c r="DBI1695" s="34"/>
      <c r="DBP1695" s="35"/>
      <c r="DBQ1695" s="34"/>
      <c r="DBX1695" s="35"/>
      <c r="DBY1695" s="34"/>
      <c r="DCF1695" s="35"/>
      <c r="DCG1695" s="34"/>
      <c r="DCN1695" s="35"/>
      <c r="DCO1695" s="34"/>
      <c r="DCV1695" s="35"/>
      <c r="DCW1695" s="34"/>
      <c r="DDD1695" s="35"/>
      <c r="DDE1695" s="34"/>
      <c r="DDL1695" s="35"/>
      <c r="DDM1695" s="34"/>
      <c r="DDT1695" s="35"/>
      <c r="DDU1695" s="34"/>
      <c r="DEB1695" s="35"/>
      <c r="DEC1695" s="34"/>
      <c r="DEJ1695" s="35"/>
      <c r="DEK1695" s="34"/>
      <c r="DER1695" s="35"/>
      <c r="DES1695" s="34"/>
      <c r="DEZ1695" s="35"/>
      <c r="DFA1695" s="34"/>
      <c r="DFH1695" s="35"/>
      <c r="DFI1695" s="34"/>
      <c r="DFP1695" s="35"/>
      <c r="DFQ1695" s="34"/>
      <c r="DFX1695" s="35"/>
      <c r="DFY1695" s="34"/>
      <c r="DGF1695" s="35"/>
      <c r="DGG1695" s="34"/>
      <c r="DGN1695" s="35"/>
      <c r="DGO1695" s="34"/>
      <c r="DGV1695" s="35"/>
      <c r="DGW1695" s="34"/>
      <c r="DHD1695" s="35"/>
      <c r="DHE1695" s="34"/>
      <c r="DHL1695" s="35"/>
      <c r="DHM1695" s="34"/>
      <c r="DHT1695" s="35"/>
      <c r="DHU1695" s="34"/>
      <c r="DIB1695" s="35"/>
      <c r="DIC1695" s="34"/>
      <c r="DIJ1695" s="35"/>
      <c r="DIK1695" s="34"/>
      <c r="DIR1695" s="35"/>
      <c r="DIS1695" s="34"/>
      <c r="DIZ1695" s="35"/>
      <c r="DJA1695" s="34"/>
      <c r="DJH1695" s="35"/>
      <c r="DJI1695" s="34"/>
      <c r="DJP1695" s="35"/>
      <c r="DJQ1695" s="34"/>
      <c r="DJX1695" s="35"/>
      <c r="DJY1695" s="34"/>
      <c r="DKF1695" s="35"/>
      <c r="DKG1695" s="34"/>
      <c r="DKN1695" s="35"/>
      <c r="DKO1695" s="34"/>
      <c r="DKV1695" s="35"/>
      <c r="DKW1695" s="34"/>
      <c r="DLD1695" s="35"/>
      <c r="DLE1695" s="34"/>
      <c r="DLL1695" s="35"/>
      <c r="DLM1695" s="34"/>
      <c r="DLT1695" s="35"/>
      <c r="DLU1695" s="34"/>
      <c r="DMB1695" s="35"/>
      <c r="DMC1695" s="34"/>
      <c r="DMJ1695" s="35"/>
      <c r="DMK1695" s="34"/>
      <c r="DMR1695" s="35"/>
      <c r="DMS1695" s="34"/>
      <c r="DMZ1695" s="35"/>
      <c r="DNA1695" s="34"/>
      <c r="DNH1695" s="35"/>
      <c r="DNI1695" s="34"/>
      <c r="DNP1695" s="35"/>
      <c r="DNQ1695" s="34"/>
      <c r="DNX1695" s="35"/>
      <c r="DNY1695" s="34"/>
      <c r="DOF1695" s="35"/>
      <c r="DOG1695" s="34"/>
      <c r="DON1695" s="35"/>
      <c r="DOO1695" s="34"/>
      <c r="DOV1695" s="35"/>
      <c r="DOW1695" s="34"/>
      <c r="DPD1695" s="35"/>
      <c r="DPE1695" s="34"/>
      <c r="DPL1695" s="35"/>
      <c r="DPM1695" s="34"/>
      <c r="DPT1695" s="35"/>
      <c r="DPU1695" s="34"/>
      <c r="DQB1695" s="35"/>
      <c r="DQC1695" s="34"/>
      <c r="DQJ1695" s="35"/>
      <c r="DQK1695" s="34"/>
      <c r="DQR1695" s="35"/>
      <c r="DQS1695" s="34"/>
      <c r="DQZ1695" s="35"/>
      <c r="DRA1695" s="34"/>
      <c r="DRH1695" s="35"/>
      <c r="DRI1695" s="34"/>
      <c r="DRP1695" s="35"/>
      <c r="DRQ1695" s="34"/>
      <c r="DRX1695" s="35"/>
      <c r="DRY1695" s="34"/>
      <c r="DSF1695" s="35"/>
      <c r="DSG1695" s="34"/>
      <c r="DSN1695" s="35"/>
      <c r="DSO1695" s="34"/>
      <c r="DSV1695" s="35"/>
      <c r="DSW1695" s="34"/>
      <c r="DTD1695" s="35"/>
      <c r="DTE1695" s="34"/>
      <c r="DTL1695" s="35"/>
      <c r="DTM1695" s="34"/>
      <c r="DTT1695" s="35"/>
      <c r="DTU1695" s="34"/>
      <c r="DUB1695" s="35"/>
      <c r="DUC1695" s="34"/>
      <c r="DUJ1695" s="35"/>
      <c r="DUK1695" s="34"/>
      <c r="DUR1695" s="35"/>
      <c r="DUS1695" s="34"/>
      <c r="DUZ1695" s="35"/>
      <c r="DVA1695" s="34"/>
      <c r="DVH1695" s="35"/>
      <c r="DVI1695" s="34"/>
      <c r="DVP1695" s="35"/>
      <c r="DVQ1695" s="34"/>
      <c r="DVX1695" s="35"/>
      <c r="DVY1695" s="34"/>
      <c r="DWF1695" s="35"/>
      <c r="DWG1695" s="34"/>
      <c r="DWN1695" s="35"/>
      <c r="DWO1695" s="34"/>
      <c r="DWV1695" s="35"/>
      <c r="DWW1695" s="34"/>
      <c r="DXD1695" s="35"/>
      <c r="DXE1695" s="34"/>
      <c r="DXL1695" s="35"/>
      <c r="DXM1695" s="34"/>
      <c r="DXT1695" s="35"/>
      <c r="DXU1695" s="34"/>
      <c r="DYB1695" s="35"/>
      <c r="DYC1695" s="34"/>
      <c r="DYJ1695" s="35"/>
      <c r="DYK1695" s="34"/>
      <c r="DYR1695" s="35"/>
      <c r="DYS1695" s="34"/>
      <c r="DYZ1695" s="35"/>
      <c r="DZA1695" s="34"/>
      <c r="DZH1695" s="35"/>
      <c r="DZI1695" s="34"/>
      <c r="DZP1695" s="35"/>
      <c r="DZQ1695" s="34"/>
      <c r="DZX1695" s="35"/>
      <c r="DZY1695" s="34"/>
      <c r="EAF1695" s="35"/>
      <c r="EAG1695" s="34"/>
      <c r="EAN1695" s="35"/>
      <c r="EAO1695" s="34"/>
      <c r="EAV1695" s="35"/>
      <c r="EAW1695" s="34"/>
      <c r="EBD1695" s="35"/>
      <c r="EBE1695" s="34"/>
      <c r="EBL1695" s="35"/>
      <c r="EBM1695" s="34"/>
      <c r="EBT1695" s="35"/>
      <c r="EBU1695" s="34"/>
      <c r="ECB1695" s="35"/>
      <c r="ECC1695" s="34"/>
      <c r="ECJ1695" s="35"/>
      <c r="ECK1695" s="34"/>
      <c r="ECR1695" s="35"/>
      <c r="ECS1695" s="34"/>
      <c r="ECZ1695" s="35"/>
      <c r="EDA1695" s="34"/>
      <c r="EDH1695" s="35"/>
      <c r="EDI1695" s="34"/>
      <c r="EDP1695" s="35"/>
      <c r="EDQ1695" s="34"/>
      <c r="EDX1695" s="35"/>
      <c r="EDY1695" s="34"/>
      <c r="EEF1695" s="35"/>
      <c r="EEG1695" s="34"/>
      <c r="EEN1695" s="35"/>
      <c r="EEO1695" s="34"/>
      <c r="EEV1695" s="35"/>
      <c r="EEW1695" s="34"/>
      <c r="EFD1695" s="35"/>
      <c r="EFE1695" s="34"/>
      <c r="EFL1695" s="35"/>
      <c r="EFM1695" s="34"/>
      <c r="EFT1695" s="35"/>
      <c r="EFU1695" s="34"/>
      <c r="EGB1695" s="35"/>
      <c r="EGC1695" s="34"/>
      <c r="EGJ1695" s="35"/>
      <c r="EGK1695" s="34"/>
      <c r="EGR1695" s="35"/>
      <c r="EGS1695" s="34"/>
      <c r="EGZ1695" s="35"/>
      <c r="EHA1695" s="34"/>
      <c r="EHH1695" s="35"/>
      <c r="EHI1695" s="34"/>
      <c r="EHP1695" s="35"/>
      <c r="EHQ1695" s="34"/>
      <c r="EHX1695" s="35"/>
      <c r="EHY1695" s="34"/>
      <c r="EIF1695" s="35"/>
      <c r="EIG1695" s="34"/>
      <c r="EIN1695" s="35"/>
      <c r="EIO1695" s="34"/>
      <c r="EIV1695" s="35"/>
      <c r="EIW1695" s="34"/>
      <c r="EJD1695" s="35"/>
      <c r="EJE1695" s="34"/>
      <c r="EJL1695" s="35"/>
      <c r="EJM1695" s="34"/>
      <c r="EJT1695" s="35"/>
      <c r="EJU1695" s="34"/>
      <c r="EKB1695" s="35"/>
      <c r="EKC1695" s="34"/>
      <c r="EKJ1695" s="35"/>
      <c r="EKK1695" s="34"/>
      <c r="EKR1695" s="35"/>
      <c r="EKS1695" s="34"/>
      <c r="EKZ1695" s="35"/>
      <c r="ELA1695" s="34"/>
      <c r="ELH1695" s="35"/>
      <c r="ELI1695" s="34"/>
      <c r="ELP1695" s="35"/>
      <c r="ELQ1695" s="34"/>
      <c r="ELX1695" s="35"/>
      <c r="ELY1695" s="34"/>
      <c r="EMF1695" s="35"/>
      <c r="EMG1695" s="34"/>
      <c r="EMN1695" s="35"/>
      <c r="EMO1695" s="34"/>
      <c r="EMV1695" s="35"/>
      <c r="EMW1695" s="34"/>
      <c r="END1695" s="35"/>
      <c r="ENE1695" s="34"/>
      <c r="ENL1695" s="35"/>
      <c r="ENM1695" s="34"/>
      <c r="ENT1695" s="35"/>
      <c r="ENU1695" s="34"/>
      <c r="EOB1695" s="35"/>
      <c r="EOC1695" s="34"/>
      <c r="EOJ1695" s="35"/>
      <c r="EOK1695" s="34"/>
      <c r="EOR1695" s="35"/>
      <c r="EOS1695" s="34"/>
      <c r="EOZ1695" s="35"/>
      <c r="EPA1695" s="34"/>
      <c r="EPH1695" s="35"/>
      <c r="EPI1695" s="34"/>
      <c r="EPP1695" s="35"/>
      <c r="EPQ1695" s="34"/>
      <c r="EPX1695" s="35"/>
      <c r="EPY1695" s="34"/>
      <c r="EQF1695" s="35"/>
      <c r="EQG1695" s="34"/>
      <c r="EQN1695" s="35"/>
      <c r="EQO1695" s="34"/>
      <c r="EQV1695" s="35"/>
      <c r="EQW1695" s="34"/>
      <c r="ERD1695" s="35"/>
      <c r="ERE1695" s="34"/>
      <c r="ERL1695" s="35"/>
      <c r="ERM1695" s="34"/>
      <c r="ERT1695" s="35"/>
      <c r="ERU1695" s="34"/>
      <c r="ESB1695" s="35"/>
      <c r="ESC1695" s="34"/>
      <c r="ESJ1695" s="35"/>
      <c r="ESK1695" s="34"/>
      <c r="ESR1695" s="35"/>
      <c r="ESS1695" s="34"/>
      <c r="ESZ1695" s="35"/>
      <c r="ETA1695" s="34"/>
      <c r="ETH1695" s="35"/>
      <c r="ETI1695" s="34"/>
      <c r="ETP1695" s="35"/>
      <c r="ETQ1695" s="34"/>
      <c r="ETX1695" s="35"/>
      <c r="ETY1695" s="34"/>
      <c r="EUF1695" s="35"/>
      <c r="EUG1695" s="34"/>
      <c r="EUN1695" s="35"/>
      <c r="EUO1695" s="34"/>
      <c r="EUV1695" s="35"/>
      <c r="EUW1695" s="34"/>
      <c r="EVD1695" s="35"/>
      <c r="EVE1695" s="34"/>
      <c r="EVL1695" s="35"/>
      <c r="EVM1695" s="34"/>
      <c r="EVT1695" s="35"/>
      <c r="EVU1695" s="34"/>
      <c r="EWB1695" s="35"/>
      <c r="EWC1695" s="34"/>
      <c r="EWJ1695" s="35"/>
      <c r="EWK1695" s="34"/>
      <c r="EWR1695" s="35"/>
      <c r="EWS1695" s="34"/>
      <c r="EWZ1695" s="35"/>
      <c r="EXA1695" s="34"/>
      <c r="EXH1695" s="35"/>
      <c r="EXI1695" s="34"/>
      <c r="EXP1695" s="35"/>
      <c r="EXQ1695" s="34"/>
      <c r="EXX1695" s="35"/>
      <c r="EXY1695" s="34"/>
      <c r="EYF1695" s="35"/>
      <c r="EYG1695" s="34"/>
      <c r="EYN1695" s="35"/>
      <c r="EYO1695" s="34"/>
      <c r="EYV1695" s="35"/>
      <c r="EYW1695" s="34"/>
      <c r="EZD1695" s="35"/>
      <c r="EZE1695" s="34"/>
      <c r="EZL1695" s="35"/>
      <c r="EZM1695" s="34"/>
      <c r="EZT1695" s="35"/>
      <c r="EZU1695" s="34"/>
      <c r="FAB1695" s="35"/>
      <c r="FAC1695" s="34"/>
      <c r="FAJ1695" s="35"/>
      <c r="FAK1695" s="34"/>
      <c r="FAR1695" s="35"/>
      <c r="FAS1695" s="34"/>
      <c r="FAZ1695" s="35"/>
      <c r="FBA1695" s="34"/>
      <c r="FBH1695" s="35"/>
      <c r="FBI1695" s="34"/>
      <c r="FBP1695" s="35"/>
      <c r="FBQ1695" s="34"/>
      <c r="FBX1695" s="35"/>
      <c r="FBY1695" s="34"/>
      <c r="FCF1695" s="35"/>
      <c r="FCG1695" s="34"/>
      <c r="FCN1695" s="35"/>
      <c r="FCO1695" s="34"/>
      <c r="FCV1695" s="35"/>
      <c r="FCW1695" s="34"/>
      <c r="FDD1695" s="35"/>
      <c r="FDE1695" s="34"/>
      <c r="FDL1695" s="35"/>
      <c r="FDM1695" s="34"/>
      <c r="FDT1695" s="35"/>
      <c r="FDU1695" s="34"/>
      <c r="FEB1695" s="35"/>
      <c r="FEC1695" s="34"/>
      <c r="FEJ1695" s="35"/>
      <c r="FEK1695" s="34"/>
      <c r="FER1695" s="35"/>
      <c r="FES1695" s="34"/>
      <c r="FEZ1695" s="35"/>
      <c r="FFA1695" s="34"/>
      <c r="FFH1695" s="35"/>
      <c r="FFI1695" s="34"/>
      <c r="FFP1695" s="35"/>
      <c r="FFQ1695" s="34"/>
      <c r="FFX1695" s="35"/>
      <c r="FFY1695" s="34"/>
      <c r="FGF1695" s="35"/>
      <c r="FGG1695" s="34"/>
      <c r="FGN1695" s="35"/>
      <c r="FGO1695" s="34"/>
      <c r="FGV1695" s="35"/>
      <c r="FGW1695" s="34"/>
      <c r="FHD1695" s="35"/>
      <c r="FHE1695" s="34"/>
      <c r="FHL1695" s="35"/>
      <c r="FHM1695" s="34"/>
      <c r="FHT1695" s="35"/>
      <c r="FHU1695" s="34"/>
      <c r="FIB1695" s="35"/>
      <c r="FIC1695" s="34"/>
      <c r="FIJ1695" s="35"/>
      <c r="FIK1695" s="34"/>
      <c r="FIR1695" s="35"/>
      <c r="FIS1695" s="34"/>
      <c r="FIZ1695" s="35"/>
      <c r="FJA1695" s="34"/>
      <c r="FJH1695" s="35"/>
      <c r="FJI1695" s="34"/>
      <c r="FJP1695" s="35"/>
      <c r="FJQ1695" s="34"/>
      <c r="FJX1695" s="35"/>
      <c r="FJY1695" s="34"/>
      <c r="FKF1695" s="35"/>
      <c r="FKG1695" s="34"/>
      <c r="FKN1695" s="35"/>
      <c r="FKO1695" s="34"/>
      <c r="FKV1695" s="35"/>
      <c r="FKW1695" s="34"/>
      <c r="FLD1695" s="35"/>
      <c r="FLE1695" s="34"/>
      <c r="FLL1695" s="35"/>
      <c r="FLM1695" s="34"/>
      <c r="FLT1695" s="35"/>
      <c r="FLU1695" s="34"/>
      <c r="FMB1695" s="35"/>
      <c r="FMC1695" s="34"/>
      <c r="FMJ1695" s="35"/>
      <c r="FMK1695" s="34"/>
      <c r="FMR1695" s="35"/>
      <c r="FMS1695" s="34"/>
      <c r="FMZ1695" s="35"/>
      <c r="FNA1695" s="34"/>
      <c r="FNH1695" s="35"/>
      <c r="FNI1695" s="34"/>
      <c r="FNP1695" s="35"/>
      <c r="FNQ1695" s="34"/>
      <c r="FNX1695" s="35"/>
      <c r="FNY1695" s="34"/>
      <c r="FOF1695" s="35"/>
      <c r="FOG1695" s="34"/>
      <c r="FON1695" s="35"/>
      <c r="FOO1695" s="34"/>
      <c r="FOV1695" s="35"/>
      <c r="FOW1695" s="34"/>
      <c r="FPD1695" s="35"/>
      <c r="FPE1695" s="34"/>
      <c r="FPL1695" s="35"/>
      <c r="FPM1695" s="34"/>
      <c r="FPT1695" s="35"/>
      <c r="FPU1695" s="34"/>
      <c r="FQB1695" s="35"/>
      <c r="FQC1695" s="34"/>
      <c r="FQJ1695" s="35"/>
      <c r="FQK1695" s="34"/>
      <c r="FQR1695" s="35"/>
      <c r="FQS1695" s="34"/>
      <c r="FQZ1695" s="35"/>
      <c r="FRA1695" s="34"/>
      <c r="FRH1695" s="35"/>
      <c r="FRI1695" s="34"/>
      <c r="FRP1695" s="35"/>
      <c r="FRQ1695" s="34"/>
      <c r="FRX1695" s="35"/>
      <c r="FRY1695" s="34"/>
      <c r="FSF1695" s="35"/>
      <c r="FSG1695" s="34"/>
      <c r="FSN1695" s="35"/>
      <c r="FSO1695" s="34"/>
      <c r="FSV1695" s="35"/>
      <c r="FSW1695" s="34"/>
      <c r="FTD1695" s="35"/>
      <c r="FTE1695" s="34"/>
      <c r="FTL1695" s="35"/>
      <c r="FTM1695" s="34"/>
      <c r="FTT1695" s="35"/>
      <c r="FTU1695" s="34"/>
      <c r="FUB1695" s="35"/>
      <c r="FUC1695" s="34"/>
      <c r="FUJ1695" s="35"/>
      <c r="FUK1695" s="34"/>
      <c r="FUR1695" s="35"/>
      <c r="FUS1695" s="34"/>
      <c r="FUZ1695" s="35"/>
      <c r="FVA1695" s="34"/>
      <c r="FVH1695" s="35"/>
      <c r="FVI1695" s="34"/>
      <c r="FVP1695" s="35"/>
      <c r="FVQ1695" s="34"/>
      <c r="FVX1695" s="35"/>
      <c r="FVY1695" s="34"/>
      <c r="FWF1695" s="35"/>
      <c r="FWG1695" s="34"/>
      <c r="FWN1695" s="35"/>
      <c r="FWO1695" s="34"/>
      <c r="FWV1695" s="35"/>
      <c r="FWW1695" s="34"/>
      <c r="FXD1695" s="35"/>
      <c r="FXE1695" s="34"/>
      <c r="FXL1695" s="35"/>
      <c r="FXM1695" s="34"/>
      <c r="FXT1695" s="35"/>
      <c r="FXU1695" s="34"/>
      <c r="FYB1695" s="35"/>
      <c r="FYC1695" s="34"/>
      <c r="FYJ1695" s="35"/>
      <c r="FYK1695" s="34"/>
      <c r="FYR1695" s="35"/>
      <c r="FYS1695" s="34"/>
      <c r="FYZ1695" s="35"/>
      <c r="FZA1695" s="34"/>
      <c r="FZH1695" s="35"/>
      <c r="FZI1695" s="34"/>
      <c r="FZP1695" s="35"/>
      <c r="FZQ1695" s="34"/>
      <c r="FZX1695" s="35"/>
      <c r="FZY1695" s="34"/>
      <c r="GAF1695" s="35"/>
      <c r="GAG1695" s="34"/>
      <c r="GAN1695" s="35"/>
      <c r="GAO1695" s="34"/>
      <c r="GAV1695" s="35"/>
      <c r="GAW1695" s="34"/>
      <c r="GBD1695" s="35"/>
      <c r="GBE1695" s="34"/>
      <c r="GBL1695" s="35"/>
      <c r="GBM1695" s="34"/>
      <c r="GBT1695" s="35"/>
      <c r="GBU1695" s="34"/>
      <c r="GCB1695" s="35"/>
      <c r="GCC1695" s="34"/>
      <c r="GCJ1695" s="35"/>
      <c r="GCK1695" s="34"/>
      <c r="GCR1695" s="35"/>
      <c r="GCS1695" s="34"/>
      <c r="GCZ1695" s="35"/>
      <c r="GDA1695" s="34"/>
      <c r="GDH1695" s="35"/>
      <c r="GDI1695" s="34"/>
      <c r="GDP1695" s="35"/>
      <c r="GDQ1695" s="34"/>
      <c r="GDX1695" s="35"/>
      <c r="GDY1695" s="34"/>
      <c r="GEF1695" s="35"/>
      <c r="GEG1695" s="34"/>
      <c r="GEN1695" s="35"/>
      <c r="GEO1695" s="34"/>
      <c r="GEV1695" s="35"/>
      <c r="GEW1695" s="34"/>
      <c r="GFD1695" s="35"/>
      <c r="GFE1695" s="34"/>
      <c r="GFL1695" s="35"/>
      <c r="GFM1695" s="34"/>
      <c r="GFT1695" s="35"/>
      <c r="GFU1695" s="34"/>
      <c r="GGB1695" s="35"/>
      <c r="GGC1695" s="34"/>
      <c r="GGJ1695" s="35"/>
      <c r="GGK1695" s="34"/>
      <c r="GGR1695" s="35"/>
      <c r="GGS1695" s="34"/>
      <c r="GGZ1695" s="35"/>
      <c r="GHA1695" s="34"/>
      <c r="GHH1695" s="35"/>
      <c r="GHI1695" s="34"/>
      <c r="GHP1695" s="35"/>
      <c r="GHQ1695" s="34"/>
      <c r="GHX1695" s="35"/>
      <c r="GHY1695" s="34"/>
      <c r="GIF1695" s="35"/>
      <c r="GIG1695" s="34"/>
      <c r="GIN1695" s="35"/>
      <c r="GIO1695" s="34"/>
      <c r="GIV1695" s="35"/>
      <c r="GIW1695" s="34"/>
      <c r="GJD1695" s="35"/>
      <c r="GJE1695" s="34"/>
      <c r="GJL1695" s="35"/>
      <c r="GJM1695" s="34"/>
      <c r="GJT1695" s="35"/>
      <c r="GJU1695" s="34"/>
      <c r="GKB1695" s="35"/>
      <c r="GKC1695" s="34"/>
      <c r="GKJ1695" s="35"/>
      <c r="GKK1695" s="34"/>
      <c r="GKR1695" s="35"/>
      <c r="GKS1695" s="34"/>
      <c r="GKZ1695" s="35"/>
      <c r="GLA1695" s="34"/>
      <c r="GLH1695" s="35"/>
      <c r="GLI1695" s="34"/>
      <c r="GLP1695" s="35"/>
      <c r="GLQ1695" s="34"/>
      <c r="GLX1695" s="35"/>
      <c r="GLY1695" s="34"/>
      <c r="GMF1695" s="35"/>
      <c r="GMG1695" s="34"/>
      <c r="GMN1695" s="35"/>
      <c r="GMO1695" s="34"/>
      <c r="GMV1695" s="35"/>
      <c r="GMW1695" s="34"/>
      <c r="GND1695" s="35"/>
      <c r="GNE1695" s="34"/>
      <c r="GNL1695" s="35"/>
      <c r="GNM1695" s="34"/>
      <c r="GNT1695" s="35"/>
      <c r="GNU1695" s="34"/>
      <c r="GOB1695" s="35"/>
      <c r="GOC1695" s="34"/>
      <c r="GOJ1695" s="35"/>
      <c r="GOK1695" s="34"/>
      <c r="GOR1695" s="35"/>
      <c r="GOS1695" s="34"/>
      <c r="GOZ1695" s="35"/>
      <c r="GPA1695" s="34"/>
      <c r="GPH1695" s="35"/>
      <c r="GPI1695" s="34"/>
      <c r="GPP1695" s="35"/>
      <c r="GPQ1695" s="34"/>
      <c r="GPX1695" s="35"/>
      <c r="GPY1695" s="34"/>
      <c r="GQF1695" s="35"/>
      <c r="GQG1695" s="34"/>
      <c r="GQN1695" s="35"/>
      <c r="GQO1695" s="34"/>
      <c r="GQV1695" s="35"/>
      <c r="GQW1695" s="34"/>
      <c r="GRD1695" s="35"/>
      <c r="GRE1695" s="34"/>
      <c r="GRL1695" s="35"/>
      <c r="GRM1695" s="34"/>
      <c r="GRT1695" s="35"/>
      <c r="GRU1695" s="34"/>
      <c r="GSB1695" s="35"/>
      <c r="GSC1695" s="34"/>
      <c r="GSJ1695" s="35"/>
      <c r="GSK1695" s="34"/>
      <c r="GSR1695" s="35"/>
      <c r="GSS1695" s="34"/>
      <c r="GSZ1695" s="35"/>
      <c r="GTA1695" s="34"/>
      <c r="GTH1695" s="35"/>
      <c r="GTI1695" s="34"/>
      <c r="GTP1695" s="35"/>
      <c r="GTQ1695" s="34"/>
      <c r="GTX1695" s="35"/>
      <c r="GTY1695" s="34"/>
      <c r="GUF1695" s="35"/>
      <c r="GUG1695" s="34"/>
      <c r="GUN1695" s="35"/>
      <c r="GUO1695" s="34"/>
      <c r="GUV1695" s="35"/>
      <c r="GUW1695" s="34"/>
      <c r="GVD1695" s="35"/>
      <c r="GVE1695" s="34"/>
      <c r="GVL1695" s="35"/>
      <c r="GVM1695" s="34"/>
      <c r="GVT1695" s="35"/>
      <c r="GVU1695" s="34"/>
      <c r="GWB1695" s="35"/>
      <c r="GWC1695" s="34"/>
      <c r="GWJ1695" s="35"/>
      <c r="GWK1695" s="34"/>
      <c r="GWR1695" s="35"/>
      <c r="GWS1695" s="34"/>
      <c r="GWZ1695" s="35"/>
      <c r="GXA1695" s="34"/>
      <c r="GXH1695" s="35"/>
      <c r="GXI1695" s="34"/>
      <c r="GXP1695" s="35"/>
      <c r="GXQ1695" s="34"/>
      <c r="GXX1695" s="35"/>
      <c r="GXY1695" s="34"/>
      <c r="GYF1695" s="35"/>
      <c r="GYG1695" s="34"/>
      <c r="GYN1695" s="35"/>
      <c r="GYO1695" s="34"/>
      <c r="GYV1695" s="35"/>
      <c r="GYW1695" s="34"/>
      <c r="GZD1695" s="35"/>
      <c r="GZE1695" s="34"/>
      <c r="GZL1695" s="35"/>
      <c r="GZM1695" s="34"/>
      <c r="GZT1695" s="35"/>
      <c r="GZU1695" s="34"/>
      <c r="HAB1695" s="35"/>
      <c r="HAC1695" s="34"/>
      <c r="HAJ1695" s="35"/>
      <c r="HAK1695" s="34"/>
      <c r="HAR1695" s="35"/>
      <c r="HAS1695" s="34"/>
      <c r="HAZ1695" s="35"/>
      <c r="HBA1695" s="34"/>
      <c r="HBH1695" s="35"/>
      <c r="HBI1695" s="34"/>
      <c r="HBP1695" s="35"/>
      <c r="HBQ1695" s="34"/>
      <c r="HBX1695" s="35"/>
      <c r="HBY1695" s="34"/>
      <c r="HCF1695" s="35"/>
      <c r="HCG1695" s="34"/>
      <c r="HCN1695" s="35"/>
      <c r="HCO1695" s="34"/>
      <c r="HCV1695" s="35"/>
      <c r="HCW1695" s="34"/>
      <c r="HDD1695" s="35"/>
      <c r="HDE1695" s="34"/>
      <c r="HDL1695" s="35"/>
      <c r="HDM1695" s="34"/>
      <c r="HDT1695" s="35"/>
      <c r="HDU1695" s="34"/>
      <c r="HEB1695" s="35"/>
      <c r="HEC1695" s="34"/>
      <c r="HEJ1695" s="35"/>
      <c r="HEK1695" s="34"/>
      <c r="HER1695" s="35"/>
      <c r="HES1695" s="34"/>
      <c r="HEZ1695" s="35"/>
      <c r="HFA1695" s="34"/>
      <c r="HFH1695" s="35"/>
      <c r="HFI1695" s="34"/>
      <c r="HFP1695" s="35"/>
      <c r="HFQ1695" s="34"/>
      <c r="HFX1695" s="35"/>
      <c r="HFY1695" s="34"/>
      <c r="HGF1695" s="35"/>
      <c r="HGG1695" s="34"/>
      <c r="HGN1695" s="35"/>
      <c r="HGO1695" s="34"/>
      <c r="HGV1695" s="35"/>
      <c r="HGW1695" s="34"/>
      <c r="HHD1695" s="35"/>
      <c r="HHE1695" s="34"/>
      <c r="HHL1695" s="35"/>
      <c r="HHM1695" s="34"/>
      <c r="HHT1695" s="35"/>
      <c r="HHU1695" s="34"/>
      <c r="HIB1695" s="35"/>
      <c r="HIC1695" s="34"/>
      <c r="HIJ1695" s="35"/>
      <c r="HIK1695" s="34"/>
      <c r="HIR1695" s="35"/>
      <c r="HIS1695" s="34"/>
      <c r="HIZ1695" s="35"/>
      <c r="HJA1695" s="34"/>
      <c r="HJH1695" s="35"/>
      <c r="HJI1695" s="34"/>
      <c r="HJP1695" s="35"/>
      <c r="HJQ1695" s="34"/>
      <c r="HJX1695" s="35"/>
      <c r="HJY1695" s="34"/>
      <c r="HKF1695" s="35"/>
      <c r="HKG1695" s="34"/>
      <c r="HKN1695" s="35"/>
      <c r="HKO1695" s="34"/>
      <c r="HKV1695" s="35"/>
      <c r="HKW1695" s="34"/>
      <c r="HLD1695" s="35"/>
      <c r="HLE1695" s="34"/>
      <c r="HLL1695" s="35"/>
      <c r="HLM1695" s="34"/>
      <c r="HLT1695" s="35"/>
      <c r="HLU1695" s="34"/>
      <c r="HMB1695" s="35"/>
      <c r="HMC1695" s="34"/>
      <c r="HMJ1695" s="35"/>
      <c r="HMK1695" s="34"/>
      <c r="HMR1695" s="35"/>
      <c r="HMS1695" s="34"/>
      <c r="HMZ1695" s="35"/>
      <c r="HNA1695" s="34"/>
      <c r="HNH1695" s="35"/>
      <c r="HNI1695" s="34"/>
      <c r="HNP1695" s="35"/>
      <c r="HNQ1695" s="34"/>
      <c r="HNX1695" s="35"/>
      <c r="HNY1695" s="34"/>
      <c r="HOF1695" s="35"/>
      <c r="HOG1695" s="34"/>
      <c r="HON1695" s="35"/>
      <c r="HOO1695" s="34"/>
      <c r="HOV1695" s="35"/>
      <c r="HOW1695" s="34"/>
      <c r="HPD1695" s="35"/>
      <c r="HPE1695" s="34"/>
      <c r="HPL1695" s="35"/>
      <c r="HPM1695" s="34"/>
      <c r="HPT1695" s="35"/>
      <c r="HPU1695" s="34"/>
      <c r="HQB1695" s="35"/>
      <c r="HQC1695" s="34"/>
      <c r="HQJ1695" s="35"/>
      <c r="HQK1695" s="34"/>
      <c r="HQR1695" s="35"/>
      <c r="HQS1695" s="34"/>
      <c r="HQZ1695" s="35"/>
      <c r="HRA1695" s="34"/>
      <c r="HRH1695" s="35"/>
      <c r="HRI1695" s="34"/>
      <c r="HRP1695" s="35"/>
      <c r="HRQ1695" s="34"/>
      <c r="HRX1695" s="35"/>
      <c r="HRY1695" s="34"/>
      <c r="HSF1695" s="35"/>
      <c r="HSG1695" s="34"/>
      <c r="HSN1695" s="35"/>
      <c r="HSO1695" s="34"/>
      <c r="HSV1695" s="35"/>
      <c r="HSW1695" s="34"/>
      <c r="HTD1695" s="35"/>
      <c r="HTE1695" s="34"/>
      <c r="HTL1695" s="35"/>
      <c r="HTM1695" s="34"/>
      <c r="HTT1695" s="35"/>
      <c r="HTU1695" s="34"/>
      <c r="HUB1695" s="35"/>
      <c r="HUC1695" s="34"/>
      <c r="HUJ1695" s="35"/>
      <c r="HUK1695" s="34"/>
      <c r="HUR1695" s="35"/>
      <c r="HUS1695" s="34"/>
      <c r="HUZ1695" s="35"/>
      <c r="HVA1695" s="34"/>
      <c r="HVH1695" s="35"/>
      <c r="HVI1695" s="34"/>
      <c r="HVP1695" s="35"/>
      <c r="HVQ1695" s="34"/>
      <c r="HVX1695" s="35"/>
      <c r="HVY1695" s="34"/>
      <c r="HWF1695" s="35"/>
      <c r="HWG1695" s="34"/>
      <c r="HWN1695" s="35"/>
      <c r="HWO1695" s="34"/>
      <c r="HWV1695" s="35"/>
      <c r="HWW1695" s="34"/>
      <c r="HXD1695" s="35"/>
      <c r="HXE1695" s="34"/>
      <c r="HXL1695" s="35"/>
      <c r="HXM1695" s="34"/>
      <c r="HXT1695" s="35"/>
      <c r="HXU1695" s="34"/>
      <c r="HYB1695" s="35"/>
      <c r="HYC1695" s="34"/>
      <c r="HYJ1695" s="35"/>
      <c r="HYK1695" s="34"/>
      <c r="HYR1695" s="35"/>
      <c r="HYS1695" s="34"/>
      <c r="HYZ1695" s="35"/>
      <c r="HZA1695" s="34"/>
      <c r="HZH1695" s="35"/>
      <c r="HZI1695" s="34"/>
      <c r="HZP1695" s="35"/>
      <c r="HZQ1695" s="34"/>
      <c r="HZX1695" s="35"/>
      <c r="HZY1695" s="34"/>
      <c r="IAF1695" s="35"/>
      <c r="IAG1695" s="34"/>
      <c r="IAN1695" s="35"/>
      <c r="IAO1695" s="34"/>
      <c r="IAV1695" s="35"/>
      <c r="IAW1695" s="34"/>
      <c r="IBD1695" s="35"/>
      <c r="IBE1695" s="34"/>
      <c r="IBL1695" s="35"/>
      <c r="IBM1695" s="34"/>
      <c r="IBT1695" s="35"/>
      <c r="IBU1695" s="34"/>
      <c r="ICB1695" s="35"/>
      <c r="ICC1695" s="34"/>
      <c r="ICJ1695" s="35"/>
      <c r="ICK1695" s="34"/>
      <c r="ICR1695" s="35"/>
      <c r="ICS1695" s="34"/>
      <c r="ICZ1695" s="35"/>
      <c r="IDA1695" s="34"/>
      <c r="IDH1695" s="35"/>
      <c r="IDI1695" s="34"/>
      <c r="IDP1695" s="35"/>
      <c r="IDQ1695" s="34"/>
      <c r="IDX1695" s="35"/>
      <c r="IDY1695" s="34"/>
      <c r="IEF1695" s="35"/>
      <c r="IEG1695" s="34"/>
      <c r="IEN1695" s="35"/>
      <c r="IEO1695" s="34"/>
      <c r="IEV1695" s="35"/>
      <c r="IEW1695" s="34"/>
      <c r="IFD1695" s="35"/>
      <c r="IFE1695" s="34"/>
      <c r="IFL1695" s="35"/>
      <c r="IFM1695" s="34"/>
      <c r="IFT1695" s="35"/>
      <c r="IFU1695" s="34"/>
      <c r="IGB1695" s="35"/>
      <c r="IGC1695" s="34"/>
      <c r="IGJ1695" s="35"/>
      <c r="IGK1695" s="34"/>
      <c r="IGR1695" s="35"/>
      <c r="IGS1695" s="34"/>
      <c r="IGZ1695" s="35"/>
      <c r="IHA1695" s="34"/>
      <c r="IHH1695" s="35"/>
      <c r="IHI1695" s="34"/>
      <c r="IHP1695" s="35"/>
      <c r="IHQ1695" s="34"/>
      <c r="IHX1695" s="35"/>
      <c r="IHY1695" s="34"/>
      <c r="IIF1695" s="35"/>
      <c r="IIG1695" s="34"/>
      <c r="IIN1695" s="35"/>
      <c r="IIO1695" s="34"/>
      <c r="IIV1695" s="35"/>
      <c r="IIW1695" s="34"/>
      <c r="IJD1695" s="35"/>
      <c r="IJE1695" s="34"/>
      <c r="IJL1695" s="35"/>
      <c r="IJM1695" s="34"/>
      <c r="IJT1695" s="35"/>
      <c r="IJU1695" s="34"/>
      <c r="IKB1695" s="35"/>
      <c r="IKC1695" s="34"/>
      <c r="IKJ1695" s="35"/>
      <c r="IKK1695" s="34"/>
      <c r="IKR1695" s="35"/>
      <c r="IKS1695" s="34"/>
      <c r="IKZ1695" s="35"/>
      <c r="ILA1695" s="34"/>
      <c r="ILH1695" s="35"/>
      <c r="ILI1695" s="34"/>
      <c r="ILP1695" s="35"/>
      <c r="ILQ1695" s="34"/>
      <c r="ILX1695" s="35"/>
      <c r="ILY1695" s="34"/>
      <c r="IMF1695" s="35"/>
      <c r="IMG1695" s="34"/>
      <c r="IMN1695" s="35"/>
      <c r="IMO1695" s="34"/>
      <c r="IMV1695" s="35"/>
      <c r="IMW1695" s="34"/>
      <c r="IND1695" s="35"/>
      <c r="INE1695" s="34"/>
      <c r="INL1695" s="35"/>
      <c r="INM1695" s="34"/>
      <c r="INT1695" s="35"/>
      <c r="INU1695" s="34"/>
      <c r="IOB1695" s="35"/>
      <c r="IOC1695" s="34"/>
      <c r="IOJ1695" s="35"/>
      <c r="IOK1695" s="34"/>
      <c r="IOR1695" s="35"/>
      <c r="IOS1695" s="34"/>
      <c r="IOZ1695" s="35"/>
      <c r="IPA1695" s="34"/>
      <c r="IPH1695" s="35"/>
      <c r="IPI1695" s="34"/>
      <c r="IPP1695" s="35"/>
      <c r="IPQ1695" s="34"/>
      <c r="IPX1695" s="35"/>
      <c r="IPY1695" s="34"/>
      <c r="IQF1695" s="35"/>
      <c r="IQG1695" s="34"/>
      <c r="IQN1695" s="35"/>
      <c r="IQO1695" s="34"/>
      <c r="IQV1695" s="35"/>
      <c r="IQW1695" s="34"/>
      <c r="IRD1695" s="35"/>
      <c r="IRE1695" s="34"/>
      <c r="IRL1695" s="35"/>
      <c r="IRM1695" s="34"/>
      <c r="IRT1695" s="35"/>
      <c r="IRU1695" s="34"/>
      <c r="ISB1695" s="35"/>
      <c r="ISC1695" s="34"/>
      <c r="ISJ1695" s="35"/>
      <c r="ISK1695" s="34"/>
      <c r="ISR1695" s="35"/>
      <c r="ISS1695" s="34"/>
      <c r="ISZ1695" s="35"/>
      <c r="ITA1695" s="34"/>
      <c r="ITH1695" s="35"/>
      <c r="ITI1695" s="34"/>
      <c r="ITP1695" s="35"/>
      <c r="ITQ1695" s="34"/>
      <c r="ITX1695" s="35"/>
      <c r="ITY1695" s="34"/>
      <c r="IUF1695" s="35"/>
      <c r="IUG1695" s="34"/>
      <c r="IUN1695" s="35"/>
      <c r="IUO1695" s="34"/>
      <c r="IUV1695" s="35"/>
      <c r="IUW1695" s="34"/>
      <c r="IVD1695" s="35"/>
      <c r="IVE1695" s="34"/>
      <c r="IVL1695" s="35"/>
      <c r="IVM1695" s="34"/>
      <c r="IVT1695" s="35"/>
      <c r="IVU1695" s="34"/>
      <c r="IWB1695" s="35"/>
      <c r="IWC1695" s="34"/>
      <c r="IWJ1695" s="35"/>
      <c r="IWK1695" s="34"/>
      <c r="IWR1695" s="35"/>
      <c r="IWS1695" s="34"/>
      <c r="IWZ1695" s="35"/>
      <c r="IXA1695" s="34"/>
      <c r="IXH1695" s="35"/>
      <c r="IXI1695" s="34"/>
      <c r="IXP1695" s="35"/>
      <c r="IXQ1695" s="34"/>
      <c r="IXX1695" s="35"/>
      <c r="IXY1695" s="34"/>
      <c r="IYF1695" s="35"/>
      <c r="IYG1695" s="34"/>
      <c r="IYN1695" s="35"/>
      <c r="IYO1695" s="34"/>
      <c r="IYV1695" s="35"/>
      <c r="IYW1695" s="34"/>
      <c r="IZD1695" s="35"/>
      <c r="IZE1695" s="34"/>
      <c r="IZL1695" s="35"/>
      <c r="IZM1695" s="34"/>
      <c r="IZT1695" s="35"/>
      <c r="IZU1695" s="34"/>
      <c r="JAB1695" s="35"/>
      <c r="JAC1695" s="34"/>
      <c r="JAJ1695" s="35"/>
      <c r="JAK1695" s="34"/>
      <c r="JAR1695" s="35"/>
      <c r="JAS1695" s="34"/>
      <c r="JAZ1695" s="35"/>
      <c r="JBA1695" s="34"/>
      <c r="JBH1695" s="35"/>
      <c r="JBI1695" s="34"/>
      <c r="JBP1695" s="35"/>
      <c r="JBQ1695" s="34"/>
      <c r="JBX1695" s="35"/>
      <c r="JBY1695" s="34"/>
      <c r="JCF1695" s="35"/>
      <c r="JCG1695" s="34"/>
      <c r="JCN1695" s="35"/>
      <c r="JCO1695" s="34"/>
      <c r="JCV1695" s="35"/>
      <c r="JCW1695" s="34"/>
      <c r="JDD1695" s="35"/>
      <c r="JDE1695" s="34"/>
      <c r="JDL1695" s="35"/>
      <c r="JDM1695" s="34"/>
      <c r="JDT1695" s="35"/>
      <c r="JDU1695" s="34"/>
      <c r="JEB1695" s="35"/>
      <c r="JEC1695" s="34"/>
      <c r="JEJ1695" s="35"/>
      <c r="JEK1695" s="34"/>
      <c r="JER1695" s="35"/>
      <c r="JES1695" s="34"/>
      <c r="JEZ1695" s="35"/>
      <c r="JFA1695" s="34"/>
      <c r="JFH1695" s="35"/>
      <c r="JFI1695" s="34"/>
      <c r="JFP1695" s="35"/>
      <c r="JFQ1695" s="34"/>
      <c r="JFX1695" s="35"/>
      <c r="JFY1695" s="34"/>
      <c r="JGF1695" s="35"/>
      <c r="JGG1695" s="34"/>
      <c r="JGN1695" s="35"/>
      <c r="JGO1695" s="34"/>
      <c r="JGV1695" s="35"/>
      <c r="JGW1695" s="34"/>
      <c r="JHD1695" s="35"/>
      <c r="JHE1695" s="34"/>
      <c r="JHL1695" s="35"/>
      <c r="JHM1695" s="34"/>
      <c r="JHT1695" s="35"/>
      <c r="JHU1695" s="34"/>
      <c r="JIB1695" s="35"/>
      <c r="JIC1695" s="34"/>
      <c r="JIJ1695" s="35"/>
      <c r="JIK1695" s="34"/>
      <c r="JIR1695" s="35"/>
      <c r="JIS1695" s="34"/>
      <c r="JIZ1695" s="35"/>
      <c r="JJA1695" s="34"/>
      <c r="JJH1695" s="35"/>
      <c r="JJI1695" s="34"/>
      <c r="JJP1695" s="35"/>
      <c r="JJQ1695" s="34"/>
      <c r="JJX1695" s="35"/>
      <c r="JJY1695" s="34"/>
      <c r="JKF1695" s="35"/>
      <c r="JKG1695" s="34"/>
      <c r="JKN1695" s="35"/>
      <c r="JKO1695" s="34"/>
      <c r="JKV1695" s="35"/>
      <c r="JKW1695" s="34"/>
      <c r="JLD1695" s="35"/>
      <c r="JLE1695" s="34"/>
      <c r="JLL1695" s="35"/>
      <c r="JLM1695" s="34"/>
      <c r="JLT1695" s="35"/>
      <c r="JLU1695" s="34"/>
      <c r="JMB1695" s="35"/>
      <c r="JMC1695" s="34"/>
      <c r="JMJ1695" s="35"/>
      <c r="JMK1695" s="34"/>
      <c r="JMR1695" s="35"/>
      <c r="JMS1695" s="34"/>
      <c r="JMZ1695" s="35"/>
      <c r="JNA1695" s="34"/>
      <c r="JNH1695" s="35"/>
      <c r="JNI1695" s="34"/>
      <c r="JNP1695" s="35"/>
      <c r="JNQ1695" s="34"/>
      <c r="JNX1695" s="35"/>
      <c r="JNY1695" s="34"/>
      <c r="JOF1695" s="35"/>
      <c r="JOG1695" s="34"/>
      <c r="JON1695" s="35"/>
      <c r="JOO1695" s="34"/>
      <c r="JOV1695" s="35"/>
      <c r="JOW1695" s="34"/>
      <c r="JPD1695" s="35"/>
      <c r="JPE1695" s="34"/>
      <c r="JPL1695" s="35"/>
      <c r="JPM1695" s="34"/>
      <c r="JPT1695" s="35"/>
      <c r="JPU1695" s="34"/>
      <c r="JQB1695" s="35"/>
      <c r="JQC1695" s="34"/>
      <c r="JQJ1695" s="35"/>
      <c r="JQK1695" s="34"/>
      <c r="JQR1695" s="35"/>
      <c r="JQS1695" s="34"/>
      <c r="JQZ1695" s="35"/>
      <c r="JRA1695" s="34"/>
      <c r="JRH1695" s="35"/>
      <c r="JRI1695" s="34"/>
      <c r="JRP1695" s="35"/>
      <c r="JRQ1695" s="34"/>
      <c r="JRX1695" s="35"/>
      <c r="JRY1695" s="34"/>
      <c r="JSF1695" s="35"/>
      <c r="JSG1695" s="34"/>
      <c r="JSN1695" s="35"/>
      <c r="JSO1695" s="34"/>
      <c r="JSV1695" s="35"/>
      <c r="JSW1695" s="34"/>
      <c r="JTD1695" s="35"/>
      <c r="JTE1695" s="34"/>
      <c r="JTL1695" s="35"/>
      <c r="JTM1695" s="34"/>
      <c r="JTT1695" s="35"/>
      <c r="JTU1695" s="34"/>
      <c r="JUB1695" s="35"/>
      <c r="JUC1695" s="34"/>
      <c r="JUJ1695" s="35"/>
      <c r="JUK1695" s="34"/>
      <c r="JUR1695" s="35"/>
      <c r="JUS1695" s="34"/>
      <c r="JUZ1695" s="35"/>
      <c r="JVA1695" s="34"/>
      <c r="JVH1695" s="35"/>
      <c r="JVI1695" s="34"/>
      <c r="JVP1695" s="35"/>
      <c r="JVQ1695" s="34"/>
      <c r="JVX1695" s="35"/>
      <c r="JVY1695" s="34"/>
      <c r="JWF1695" s="35"/>
      <c r="JWG1695" s="34"/>
      <c r="JWN1695" s="35"/>
      <c r="JWO1695" s="34"/>
      <c r="JWV1695" s="35"/>
      <c r="JWW1695" s="34"/>
      <c r="JXD1695" s="35"/>
      <c r="JXE1695" s="34"/>
      <c r="JXL1695" s="35"/>
      <c r="JXM1695" s="34"/>
      <c r="JXT1695" s="35"/>
      <c r="JXU1695" s="34"/>
      <c r="JYB1695" s="35"/>
      <c r="JYC1695" s="34"/>
      <c r="JYJ1695" s="35"/>
      <c r="JYK1695" s="34"/>
      <c r="JYR1695" s="35"/>
      <c r="JYS1695" s="34"/>
      <c r="JYZ1695" s="35"/>
      <c r="JZA1695" s="34"/>
      <c r="JZH1695" s="35"/>
      <c r="JZI1695" s="34"/>
      <c r="JZP1695" s="35"/>
      <c r="JZQ1695" s="34"/>
      <c r="JZX1695" s="35"/>
      <c r="JZY1695" s="34"/>
      <c r="KAF1695" s="35"/>
      <c r="KAG1695" s="34"/>
      <c r="KAN1695" s="35"/>
      <c r="KAO1695" s="34"/>
      <c r="KAV1695" s="35"/>
      <c r="KAW1695" s="34"/>
      <c r="KBD1695" s="35"/>
      <c r="KBE1695" s="34"/>
      <c r="KBL1695" s="35"/>
      <c r="KBM1695" s="34"/>
      <c r="KBT1695" s="35"/>
      <c r="KBU1695" s="34"/>
      <c r="KCB1695" s="35"/>
      <c r="KCC1695" s="34"/>
      <c r="KCJ1695" s="35"/>
      <c r="KCK1695" s="34"/>
      <c r="KCR1695" s="35"/>
      <c r="KCS1695" s="34"/>
      <c r="KCZ1695" s="35"/>
      <c r="KDA1695" s="34"/>
      <c r="KDH1695" s="35"/>
      <c r="KDI1695" s="34"/>
      <c r="KDP1695" s="35"/>
      <c r="KDQ1695" s="34"/>
      <c r="KDX1695" s="35"/>
      <c r="KDY1695" s="34"/>
      <c r="KEF1695" s="35"/>
      <c r="KEG1695" s="34"/>
      <c r="KEN1695" s="35"/>
      <c r="KEO1695" s="34"/>
      <c r="KEV1695" s="35"/>
      <c r="KEW1695" s="34"/>
      <c r="KFD1695" s="35"/>
      <c r="KFE1695" s="34"/>
      <c r="KFL1695" s="35"/>
      <c r="KFM1695" s="34"/>
      <c r="KFT1695" s="35"/>
      <c r="KFU1695" s="34"/>
      <c r="KGB1695" s="35"/>
      <c r="KGC1695" s="34"/>
      <c r="KGJ1695" s="35"/>
      <c r="KGK1695" s="34"/>
      <c r="KGR1695" s="35"/>
      <c r="KGS1695" s="34"/>
      <c r="KGZ1695" s="35"/>
      <c r="KHA1695" s="34"/>
      <c r="KHH1695" s="35"/>
      <c r="KHI1695" s="34"/>
      <c r="KHP1695" s="35"/>
      <c r="KHQ1695" s="34"/>
      <c r="KHX1695" s="35"/>
      <c r="KHY1695" s="34"/>
      <c r="KIF1695" s="35"/>
      <c r="KIG1695" s="34"/>
      <c r="KIN1695" s="35"/>
      <c r="KIO1695" s="34"/>
      <c r="KIV1695" s="35"/>
      <c r="KIW1695" s="34"/>
      <c r="KJD1695" s="35"/>
      <c r="KJE1695" s="34"/>
      <c r="KJL1695" s="35"/>
      <c r="KJM1695" s="34"/>
      <c r="KJT1695" s="35"/>
      <c r="KJU1695" s="34"/>
      <c r="KKB1695" s="35"/>
      <c r="KKC1695" s="34"/>
      <c r="KKJ1695" s="35"/>
      <c r="KKK1695" s="34"/>
      <c r="KKR1695" s="35"/>
      <c r="KKS1695" s="34"/>
      <c r="KKZ1695" s="35"/>
      <c r="KLA1695" s="34"/>
      <c r="KLH1695" s="35"/>
      <c r="KLI1695" s="34"/>
      <c r="KLP1695" s="35"/>
      <c r="KLQ1695" s="34"/>
      <c r="KLX1695" s="35"/>
      <c r="KLY1695" s="34"/>
      <c r="KMF1695" s="35"/>
      <c r="KMG1695" s="34"/>
      <c r="KMN1695" s="35"/>
      <c r="KMO1695" s="34"/>
      <c r="KMV1695" s="35"/>
      <c r="KMW1695" s="34"/>
      <c r="KND1695" s="35"/>
      <c r="KNE1695" s="34"/>
      <c r="KNL1695" s="35"/>
      <c r="KNM1695" s="34"/>
      <c r="KNT1695" s="35"/>
      <c r="KNU1695" s="34"/>
      <c r="KOB1695" s="35"/>
      <c r="KOC1695" s="34"/>
      <c r="KOJ1695" s="35"/>
      <c r="KOK1695" s="34"/>
      <c r="KOR1695" s="35"/>
      <c r="KOS1695" s="34"/>
      <c r="KOZ1695" s="35"/>
      <c r="KPA1695" s="34"/>
      <c r="KPH1695" s="35"/>
      <c r="KPI1695" s="34"/>
      <c r="KPP1695" s="35"/>
      <c r="KPQ1695" s="34"/>
      <c r="KPX1695" s="35"/>
      <c r="KPY1695" s="34"/>
      <c r="KQF1695" s="35"/>
      <c r="KQG1695" s="34"/>
      <c r="KQN1695" s="35"/>
      <c r="KQO1695" s="34"/>
      <c r="KQV1695" s="35"/>
      <c r="KQW1695" s="34"/>
      <c r="KRD1695" s="35"/>
      <c r="KRE1695" s="34"/>
      <c r="KRL1695" s="35"/>
      <c r="KRM1695" s="34"/>
      <c r="KRT1695" s="35"/>
      <c r="KRU1695" s="34"/>
      <c r="KSB1695" s="35"/>
      <c r="KSC1695" s="34"/>
      <c r="KSJ1695" s="35"/>
      <c r="KSK1695" s="34"/>
      <c r="KSR1695" s="35"/>
      <c r="KSS1695" s="34"/>
      <c r="KSZ1695" s="35"/>
      <c r="KTA1695" s="34"/>
      <c r="KTH1695" s="35"/>
      <c r="KTI1695" s="34"/>
      <c r="KTP1695" s="35"/>
      <c r="KTQ1695" s="34"/>
      <c r="KTX1695" s="35"/>
      <c r="KTY1695" s="34"/>
      <c r="KUF1695" s="35"/>
      <c r="KUG1695" s="34"/>
      <c r="KUN1695" s="35"/>
      <c r="KUO1695" s="34"/>
      <c r="KUV1695" s="35"/>
      <c r="KUW1695" s="34"/>
      <c r="KVD1695" s="35"/>
      <c r="KVE1695" s="34"/>
      <c r="KVL1695" s="35"/>
      <c r="KVM1695" s="34"/>
      <c r="KVT1695" s="35"/>
      <c r="KVU1695" s="34"/>
      <c r="KWB1695" s="35"/>
      <c r="KWC1695" s="34"/>
      <c r="KWJ1695" s="35"/>
      <c r="KWK1695" s="34"/>
      <c r="KWR1695" s="35"/>
      <c r="KWS1695" s="34"/>
      <c r="KWZ1695" s="35"/>
      <c r="KXA1695" s="34"/>
      <c r="KXH1695" s="35"/>
      <c r="KXI1695" s="34"/>
      <c r="KXP1695" s="35"/>
      <c r="KXQ1695" s="34"/>
      <c r="KXX1695" s="35"/>
      <c r="KXY1695" s="34"/>
      <c r="KYF1695" s="35"/>
      <c r="KYG1695" s="34"/>
      <c r="KYN1695" s="35"/>
      <c r="KYO1695" s="34"/>
      <c r="KYV1695" s="35"/>
      <c r="KYW1695" s="34"/>
      <c r="KZD1695" s="35"/>
      <c r="KZE1695" s="34"/>
      <c r="KZL1695" s="35"/>
      <c r="KZM1695" s="34"/>
      <c r="KZT1695" s="35"/>
      <c r="KZU1695" s="34"/>
      <c r="LAB1695" s="35"/>
      <c r="LAC1695" s="34"/>
      <c r="LAJ1695" s="35"/>
      <c r="LAK1695" s="34"/>
      <c r="LAR1695" s="35"/>
      <c r="LAS1695" s="34"/>
      <c r="LAZ1695" s="35"/>
      <c r="LBA1695" s="34"/>
      <c r="LBH1695" s="35"/>
      <c r="LBI1695" s="34"/>
      <c r="LBP1695" s="35"/>
      <c r="LBQ1695" s="34"/>
      <c r="LBX1695" s="35"/>
      <c r="LBY1695" s="34"/>
      <c r="LCF1695" s="35"/>
      <c r="LCG1695" s="34"/>
      <c r="LCN1695" s="35"/>
      <c r="LCO1695" s="34"/>
      <c r="LCV1695" s="35"/>
      <c r="LCW1695" s="34"/>
      <c r="LDD1695" s="35"/>
      <c r="LDE1695" s="34"/>
      <c r="LDL1695" s="35"/>
      <c r="LDM1695" s="34"/>
      <c r="LDT1695" s="35"/>
      <c r="LDU1695" s="34"/>
      <c r="LEB1695" s="35"/>
      <c r="LEC1695" s="34"/>
      <c r="LEJ1695" s="35"/>
      <c r="LEK1695" s="34"/>
      <c r="LER1695" s="35"/>
      <c r="LES1695" s="34"/>
      <c r="LEZ1695" s="35"/>
      <c r="LFA1695" s="34"/>
      <c r="LFH1695" s="35"/>
      <c r="LFI1695" s="34"/>
      <c r="LFP1695" s="35"/>
      <c r="LFQ1695" s="34"/>
      <c r="LFX1695" s="35"/>
      <c r="LFY1695" s="34"/>
      <c r="LGF1695" s="35"/>
      <c r="LGG1695" s="34"/>
      <c r="LGN1695" s="35"/>
      <c r="LGO1695" s="34"/>
      <c r="LGV1695" s="35"/>
      <c r="LGW1695" s="34"/>
      <c r="LHD1695" s="35"/>
      <c r="LHE1695" s="34"/>
      <c r="LHL1695" s="35"/>
      <c r="LHM1695" s="34"/>
      <c r="LHT1695" s="35"/>
      <c r="LHU1695" s="34"/>
      <c r="LIB1695" s="35"/>
      <c r="LIC1695" s="34"/>
      <c r="LIJ1695" s="35"/>
      <c r="LIK1695" s="34"/>
      <c r="LIR1695" s="35"/>
      <c r="LIS1695" s="34"/>
      <c r="LIZ1695" s="35"/>
      <c r="LJA1695" s="34"/>
      <c r="LJH1695" s="35"/>
      <c r="LJI1695" s="34"/>
      <c r="LJP1695" s="35"/>
      <c r="LJQ1695" s="34"/>
      <c r="LJX1695" s="35"/>
      <c r="LJY1695" s="34"/>
      <c r="LKF1695" s="35"/>
      <c r="LKG1695" s="34"/>
      <c r="LKN1695" s="35"/>
      <c r="LKO1695" s="34"/>
      <c r="LKV1695" s="35"/>
      <c r="LKW1695" s="34"/>
      <c r="LLD1695" s="35"/>
      <c r="LLE1695" s="34"/>
      <c r="LLL1695" s="35"/>
      <c r="LLM1695" s="34"/>
      <c r="LLT1695" s="35"/>
      <c r="LLU1695" s="34"/>
      <c r="LMB1695" s="35"/>
      <c r="LMC1695" s="34"/>
      <c r="LMJ1695" s="35"/>
      <c r="LMK1695" s="34"/>
      <c r="LMR1695" s="35"/>
      <c r="LMS1695" s="34"/>
      <c r="LMZ1695" s="35"/>
      <c r="LNA1695" s="34"/>
      <c r="LNH1695" s="35"/>
      <c r="LNI1695" s="34"/>
      <c r="LNP1695" s="35"/>
      <c r="LNQ1695" s="34"/>
      <c r="LNX1695" s="35"/>
      <c r="LNY1695" s="34"/>
      <c r="LOF1695" s="35"/>
      <c r="LOG1695" s="34"/>
      <c r="LON1695" s="35"/>
      <c r="LOO1695" s="34"/>
      <c r="LOV1695" s="35"/>
      <c r="LOW1695" s="34"/>
      <c r="LPD1695" s="35"/>
      <c r="LPE1695" s="34"/>
      <c r="LPL1695" s="35"/>
      <c r="LPM1695" s="34"/>
      <c r="LPT1695" s="35"/>
      <c r="LPU1695" s="34"/>
      <c r="LQB1695" s="35"/>
      <c r="LQC1695" s="34"/>
      <c r="LQJ1695" s="35"/>
      <c r="LQK1695" s="34"/>
      <c r="LQR1695" s="35"/>
      <c r="LQS1695" s="34"/>
      <c r="LQZ1695" s="35"/>
      <c r="LRA1695" s="34"/>
      <c r="LRH1695" s="35"/>
      <c r="LRI1695" s="34"/>
      <c r="LRP1695" s="35"/>
      <c r="LRQ1695" s="34"/>
      <c r="LRX1695" s="35"/>
      <c r="LRY1695" s="34"/>
      <c r="LSF1695" s="35"/>
      <c r="LSG1695" s="34"/>
      <c r="LSN1695" s="35"/>
      <c r="LSO1695" s="34"/>
      <c r="LSV1695" s="35"/>
      <c r="LSW1695" s="34"/>
      <c r="LTD1695" s="35"/>
      <c r="LTE1695" s="34"/>
      <c r="LTL1695" s="35"/>
      <c r="LTM1695" s="34"/>
      <c r="LTT1695" s="35"/>
      <c r="LTU1695" s="34"/>
      <c r="LUB1695" s="35"/>
      <c r="LUC1695" s="34"/>
      <c r="LUJ1695" s="35"/>
      <c r="LUK1695" s="34"/>
      <c r="LUR1695" s="35"/>
      <c r="LUS1695" s="34"/>
      <c r="LUZ1695" s="35"/>
      <c r="LVA1695" s="34"/>
      <c r="LVH1695" s="35"/>
      <c r="LVI1695" s="34"/>
      <c r="LVP1695" s="35"/>
      <c r="LVQ1695" s="34"/>
      <c r="LVX1695" s="35"/>
      <c r="LVY1695" s="34"/>
      <c r="LWF1695" s="35"/>
      <c r="LWG1695" s="34"/>
      <c r="LWN1695" s="35"/>
      <c r="LWO1695" s="34"/>
      <c r="LWV1695" s="35"/>
      <c r="LWW1695" s="34"/>
      <c r="LXD1695" s="35"/>
      <c r="LXE1695" s="34"/>
      <c r="LXL1695" s="35"/>
      <c r="LXM1695" s="34"/>
      <c r="LXT1695" s="35"/>
      <c r="LXU1695" s="34"/>
      <c r="LYB1695" s="35"/>
      <c r="LYC1695" s="34"/>
      <c r="LYJ1695" s="35"/>
      <c r="LYK1695" s="34"/>
      <c r="LYR1695" s="35"/>
      <c r="LYS1695" s="34"/>
      <c r="LYZ1695" s="35"/>
      <c r="LZA1695" s="34"/>
      <c r="LZH1695" s="35"/>
      <c r="LZI1695" s="34"/>
      <c r="LZP1695" s="35"/>
      <c r="LZQ1695" s="34"/>
      <c r="LZX1695" s="35"/>
      <c r="LZY1695" s="34"/>
      <c r="MAF1695" s="35"/>
      <c r="MAG1695" s="34"/>
      <c r="MAN1695" s="35"/>
      <c r="MAO1695" s="34"/>
      <c r="MAV1695" s="35"/>
      <c r="MAW1695" s="34"/>
      <c r="MBD1695" s="35"/>
      <c r="MBE1695" s="34"/>
      <c r="MBL1695" s="35"/>
      <c r="MBM1695" s="34"/>
      <c r="MBT1695" s="35"/>
      <c r="MBU1695" s="34"/>
      <c r="MCB1695" s="35"/>
      <c r="MCC1695" s="34"/>
      <c r="MCJ1695" s="35"/>
      <c r="MCK1695" s="34"/>
      <c r="MCR1695" s="35"/>
      <c r="MCS1695" s="34"/>
      <c r="MCZ1695" s="35"/>
      <c r="MDA1695" s="34"/>
      <c r="MDH1695" s="35"/>
      <c r="MDI1695" s="34"/>
      <c r="MDP1695" s="35"/>
      <c r="MDQ1695" s="34"/>
      <c r="MDX1695" s="35"/>
      <c r="MDY1695" s="34"/>
      <c r="MEF1695" s="35"/>
      <c r="MEG1695" s="34"/>
      <c r="MEN1695" s="35"/>
      <c r="MEO1695" s="34"/>
      <c r="MEV1695" s="35"/>
      <c r="MEW1695" s="34"/>
      <c r="MFD1695" s="35"/>
      <c r="MFE1695" s="34"/>
      <c r="MFL1695" s="35"/>
      <c r="MFM1695" s="34"/>
      <c r="MFT1695" s="35"/>
      <c r="MFU1695" s="34"/>
      <c r="MGB1695" s="35"/>
      <c r="MGC1695" s="34"/>
      <c r="MGJ1695" s="35"/>
      <c r="MGK1695" s="34"/>
      <c r="MGR1695" s="35"/>
      <c r="MGS1695" s="34"/>
      <c r="MGZ1695" s="35"/>
      <c r="MHA1695" s="34"/>
      <c r="MHH1695" s="35"/>
      <c r="MHI1695" s="34"/>
      <c r="MHP1695" s="35"/>
      <c r="MHQ1695" s="34"/>
      <c r="MHX1695" s="35"/>
      <c r="MHY1695" s="34"/>
      <c r="MIF1695" s="35"/>
      <c r="MIG1695" s="34"/>
      <c r="MIN1695" s="35"/>
      <c r="MIO1695" s="34"/>
      <c r="MIV1695" s="35"/>
      <c r="MIW1695" s="34"/>
      <c r="MJD1695" s="35"/>
      <c r="MJE1695" s="34"/>
      <c r="MJL1695" s="35"/>
      <c r="MJM1695" s="34"/>
      <c r="MJT1695" s="35"/>
      <c r="MJU1695" s="34"/>
      <c r="MKB1695" s="35"/>
      <c r="MKC1695" s="34"/>
      <c r="MKJ1695" s="35"/>
      <c r="MKK1695" s="34"/>
      <c r="MKR1695" s="35"/>
      <c r="MKS1695" s="34"/>
      <c r="MKZ1695" s="35"/>
      <c r="MLA1695" s="34"/>
      <c r="MLH1695" s="35"/>
      <c r="MLI1695" s="34"/>
      <c r="MLP1695" s="35"/>
      <c r="MLQ1695" s="34"/>
      <c r="MLX1695" s="35"/>
      <c r="MLY1695" s="34"/>
      <c r="MMF1695" s="35"/>
      <c r="MMG1695" s="34"/>
      <c r="MMN1695" s="35"/>
      <c r="MMO1695" s="34"/>
      <c r="MMV1695" s="35"/>
      <c r="MMW1695" s="34"/>
      <c r="MND1695" s="35"/>
      <c r="MNE1695" s="34"/>
      <c r="MNL1695" s="35"/>
      <c r="MNM1695" s="34"/>
      <c r="MNT1695" s="35"/>
      <c r="MNU1695" s="34"/>
      <c r="MOB1695" s="35"/>
      <c r="MOC1695" s="34"/>
      <c r="MOJ1695" s="35"/>
      <c r="MOK1695" s="34"/>
      <c r="MOR1695" s="35"/>
      <c r="MOS1695" s="34"/>
      <c r="MOZ1695" s="35"/>
      <c r="MPA1695" s="34"/>
      <c r="MPH1695" s="35"/>
      <c r="MPI1695" s="34"/>
      <c r="MPP1695" s="35"/>
      <c r="MPQ1695" s="34"/>
      <c r="MPX1695" s="35"/>
      <c r="MPY1695" s="34"/>
      <c r="MQF1695" s="35"/>
      <c r="MQG1695" s="34"/>
      <c r="MQN1695" s="35"/>
      <c r="MQO1695" s="34"/>
      <c r="MQV1695" s="35"/>
      <c r="MQW1695" s="34"/>
      <c r="MRD1695" s="35"/>
      <c r="MRE1695" s="34"/>
      <c r="MRL1695" s="35"/>
      <c r="MRM1695" s="34"/>
      <c r="MRT1695" s="35"/>
      <c r="MRU1695" s="34"/>
      <c r="MSB1695" s="35"/>
      <c r="MSC1695" s="34"/>
      <c r="MSJ1695" s="35"/>
      <c r="MSK1695" s="34"/>
      <c r="MSR1695" s="35"/>
      <c r="MSS1695" s="34"/>
      <c r="MSZ1695" s="35"/>
      <c r="MTA1695" s="34"/>
      <c r="MTH1695" s="35"/>
      <c r="MTI1695" s="34"/>
      <c r="MTP1695" s="35"/>
      <c r="MTQ1695" s="34"/>
      <c r="MTX1695" s="35"/>
      <c r="MTY1695" s="34"/>
      <c r="MUF1695" s="35"/>
      <c r="MUG1695" s="34"/>
      <c r="MUN1695" s="35"/>
      <c r="MUO1695" s="34"/>
      <c r="MUV1695" s="35"/>
      <c r="MUW1695" s="34"/>
      <c r="MVD1695" s="35"/>
      <c r="MVE1695" s="34"/>
      <c r="MVL1695" s="35"/>
      <c r="MVM1695" s="34"/>
      <c r="MVT1695" s="35"/>
      <c r="MVU1695" s="34"/>
      <c r="MWB1695" s="35"/>
      <c r="MWC1695" s="34"/>
      <c r="MWJ1695" s="35"/>
      <c r="MWK1695" s="34"/>
      <c r="MWR1695" s="35"/>
      <c r="MWS1695" s="34"/>
      <c r="MWZ1695" s="35"/>
      <c r="MXA1695" s="34"/>
      <c r="MXH1695" s="35"/>
      <c r="MXI1695" s="34"/>
      <c r="MXP1695" s="35"/>
      <c r="MXQ1695" s="34"/>
      <c r="MXX1695" s="35"/>
      <c r="MXY1695" s="34"/>
      <c r="MYF1695" s="35"/>
      <c r="MYG1695" s="34"/>
      <c r="MYN1695" s="35"/>
      <c r="MYO1695" s="34"/>
      <c r="MYV1695" s="35"/>
      <c r="MYW1695" s="34"/>
      <c r="MZD1695" s="35"/>
      <c r="MZE1695" s="34"/>
      <c r="MZL1695" s="35"/>
      <c r="MZM1695" s="34"/>
      <c r="MZT1695" s="35"/>
      <c r="MZU1695" s="34"/>
      <c r="NAB1695" s="35"/>
      <c r="NAC1695" s="34"/>
      <c r="NAJ1695" s="35"/>
      <c r="NAK1695" s="34"/>
      <c r="NAR1695" s="35"/>
      <c r="NAS1695" s="34"/>
      <c r="NAZ1695" s="35"/>
      <c r="NBA1695" s="34"/>
      <c r="NBH1695" s="35"/>
      <c r="NBI1695" s="34"/>
      <c r="NBP1695" s="35"/>
      <c r="NBQ1695" s="34"/>
      <c r="NBX1695" s="35"/>
      <c r="NBY1695" s="34"/>
      <c r="NCF1695" s="35"/>
      <c r="NCG1695" s="34"/>
      <c r="NCN1695" s="35"/>
      <c r="NCO1695" s="34"/>
      <c r="NCV1695" s="35"/>
      <c r="NCW1695" s="34"/>
      <c r="NDD1695" s="35"/>
      <c r="NDE1695" s="34"/>
      <c r="NDL1695" s="35"/>
      <c r="NDM1695" s="34"/>
      <c r="NDT1695" s="35"/>
      <c r="NDU1695" s="34"/>
      <c r="NEB1695" s="35"/>
      <c r="NEC1695" s="34"/>
      <c r="NEJ1695" s="35"/>
      <c r="NEK1695" s="34"/>
      <c r="NER1695" s="35"/>
      <c r="NES1695" s="34"/>
      <c r="NEZ1695" s="35"/>
      <c r="NFA1695" s="34"/>
      <c r="NFH1695" s="35"/>
      <c r="NFI1695" s="34"/>
      <c r="NFP1695" s="35"/>
      <c r="NFQ1695" s="34"/>
      <c r="NFX1695" s="35"/>
      <c r="NFY1695" s="34"/>
      <c r="NGF1695" s="35"/>
      <c r="NGG1695" s="34"/>
      <c r="NGN1695" s="35"/>
      <c r="NGO1695" s="34"/>
      <c r="NGV1695" s="35"/>
      <c r="NGW1695" s="34"/>
      <c r="NHD1695" s="35"/>
      <c r="NHE1695" s="34"/>
      <c r="NHL1695" s="35"/>
      <c r="NHM1695" s="34"/>
      <c r="NHT1695" s="35"/>
      <c r="NHU1695" s="34"/>
      <c r="NIB1695" s="35"/>
      <c r="NIC1695" s="34"/>
      <c r="NIJ1695" s="35"/>
      <c r="NIK1695" s="34"/>
      <c r="NIR1695" s="35"/>
      <c r="NIS1695" s="34"/>
      <c r="NIZ1695" s="35"/>
      <c r="NJA1695" s="34"/>
      <c r="NJH1695" s="35"/>
      <c r="NJI1695" s="34"/>
      <c r="NJP1695" s="35"/>
      <c r="NJQ1695" s="34"/>
      <c r="NJX1695" s="35"/>
      <c r="NJY1695" s="34"/>
      <c r="NKF1695" s="35"/>
      <c r="NKG1695" s="34"/>
      <c r="NKN1695" s="35"/>
      <c r="NKO1695" s="34"/>
      <c r="NKV1695" s="35"/>
      <c r="NKW1695" s="34"/>
      <c r="NLD1695" s="35"/>
      <c r="NLE1695" s="34"/>
      <c r="NLL1695" s="35"/>
      <c r="NLM1695" s="34"/>
      <c r="NLT1695" s="35"/>
      <c r="NLU1695" s="34"/>
      <c r="NMB1695" s="35"/>
      <c r="NMC1695" s="34"/>
      <c r="NMJ1695" s="35"/>
      <c r="NMK1695" s="34"/>
      <c r="NMR1695" s="35"/>
      <c r="NMS1695" s="34"/>
      <c r="NMZ1695" s="35"/>
      <c r="NNA1695" s="34"/>
      <c r="NNH1695" s="35"/>
      <c r="NNI1695" s="34"/>
      <c r="NNP1695" s="35"/>
      <c r="NNQ1695" s="34"/>
      <c r="NNX1695" s="35"/>
      <c r="NNY1695" s="34"/>
      <c r="NOF1695" s="35"/>
      <c r="NOG1695" s="34"/>
      <c r="NON1695" s="35"/>
      <c r="NOO1695" s="34"/>
      <c r="NOV1695" s="35"/>
      <c r="NOW1695" s="34"/>
      <c r="NPD1695" s="35"/>
      <c r="NPE1695" s="34"/>
      <c r="NPL1695" s="35"/>
      <c r="NPM1695" s="34"/>
      <c r="NPT1695" s="35"/>
      <c r="NPU1695" s="34"/>
      <c r="NQB1695" s="35"/>
      <c r="NQC1695" s="34"/>
      <c r="NQJ1695" s="35"/>
      <c r="NQK1695" s="34"/>
      <c r="NQR1695" s="35"/>
      <c r="NQS1695" s="34"/>
      <c r="NQZ1695" s="35"/>
      <c r="NRA1695" s="34"/>
      <c r="NRH1695" s="35"/>
      <c r="NRI1695" s="34"/>
      <c r="NRP1695" s="35"/>
      <c r="NRQ1695" s="34"/>
      <c r="NRX1695" s="35"/>
      <c r="NRY1695" s="34"/>
      <c r="NSF1695" s="35"/>
      <c r="NSG1695" s="34"/>
      <c r="NSN1695" s="35"/>
      <c r="NSO1695" s="34"/>
      <c r="NSV1695" s="35"/>
      <c r="NSW1695" s="34"/>
      <c r="NTD1695" s="35"/>
      <c r="NTE1695" s="34"/>
      <c r="NTL1695" s="35"/>
      <c r="NTM1695" s="34"/>
      <c r="NTT1695" s="35"/>
      <c r="NTU1695" s="34"/>
      <c r="NUB1695" s="35"/>
      <c r="NUC1695" s="34"/>
      <c r="NUJ1695" s="35"/>
      <c r="NUK1695" s="34"/>
      <c r="NUR1695" s="35"/>
      <c r="NUS1695" s="34"/>
      <c r="NUZ1695" s="35"/>
      <c r="NVA1695" s="34"/>
      <c r="NVH1695" s="35"/>
      <c r="NVI1695" s="34"/>
      <c r="NVP1695" s="35"/>
      <c r="NVQ1695" s="34"/>
      <c r="NVX1695" s="35"/>
      <c r="NVY1695" s="34"/>
      <c r="NWF1695" s="35"/>
      <c r="NWG1695" s="34"/>
      <c r="NWN1695" s="35"/>
      <c r="NWO1695" s="34"/>
      <c r="NWV1695" s="35"/>
      <c r="NWW1695" s="34"/>
      <c r="NXD1695" s="35"/>
      <c r="NXE1695" s="34"/>
      <c r="NXL1695" s="35"/>
      <c r="NXM1695" s="34"/>
      <c r="NXT1695" s="35"/>
      <c r="NXU1695" s="34"/>
      <c r="NYB1695" s="35"/>
      <c r="NYC1695" s="34"/>
      <c r="NYJ1695" s="35"/>
      <c r="NYK1695" s="34"/>
      <c r="NYR1695" s="35"/>
      <c r="NYS1695" s="34"/>
      <c r="NYZ1695" s="35"/>
      <c r="NZA1695" s="34"/>
      <c r="NZH1695" s="35"/>
      <c r="NZI1695" s="34"/>
      <c r="NZP1695" s="35"/>
      <c r="NZQ1695" s="34"/>
      <c r="NZX1695" s="35"/>
      <c r="NZY1695" s="34"/>
      <c r="OAF1695" s="35"/>
      <c r="OAG1695" s="34"/>
      <c r="OAN1695" s="35"/>
      <c r="OAO1695" s="34"/>
      <c r="OAV1695" s="35"/>
      <c r="OAW1695" s="34"/>
      <c r="OBD1695" s="35"/>
      <c r="OBE1695" s="34"/>
      <c r="OBL1695" s="35"/>
      <c r="OBM1695" s="34"/>
      <c r="OBT1695" s="35"/>
      <c r="OBU1695" s="34"/>
      <c r="OCB1695" s="35"/>
      <c r="OCC1695" s="34"/>
      <c r="OCJ1695" s="35"/>
      <c r="OCK1695" s="34"/>
      <c r="OCR1695" s="35"/>
      <c r="OCS1695" s="34"/>
      <c r="OCZ1695" s="35"/>
      <c r="ODA1695" s="34"/>
      <c r="ODH1695" s="35"/>
      <c r="ODI1695" s="34"/>
      <c r="ODP1695" s="35"/>
      <c r="ODQ1695" s="34"/>
      <c r="ODX1695" s="35"/>
      <c r="ODY1695" s="34"/>
      <c r="OEF1695" s="35"/>
      <c r="OEG1695" s="34"/>
      <c r="OEN1695" s="35"/>
      <c r="OEO1695" s="34"/>
      <c r="OEV1695" s="35"/>
      <c r="OEW1695" s="34"/>
      <c r="OFD1695" s="35"/>
      <c r="OFE1695" s="34"/>
      <c r="OFL1695" s="35"/>
      <c r="OFM1695" s="34"/>
      <c r="OFT1695" s="35"/>
      <c r="OFU1695" s="34"/>
      <c r="OGB1695" s="35"/>
      <c r="OGC1695" s="34"/>
      <c r="OGJ1695" s="35"/>
      <c r="OGK1695" s="34"/>
      <c r="OGR1695" s="35"/>
      <c r="OGS1695" s="34"/>
      <c r="OGZ1695" s="35"/>
      <c r="OHA1695" s="34"/>
      <c r="OHH1695" s="35"/>
      <c r="OHI1695" s="34"/>
      <c r="OHP1695" s="35"/>
      <c r="OHQ1695" s="34"/>
      <c r="OHX1695" s="35"/>
      <c r="OHY1695" s="34"/>
      <c r="OIF1695" s="35"/>
      <c r="OIG1695" s="34"/>
      <c r="OIN1695" s="35"/>
      <c r="OIO1695" s="34"/>
      <c r="OIV1695" s="35"/>
      <c r="OIW1695" s="34"/>
      <c r="OJD1695" s="35"/>
      <c r="OJE1695" s="34"/>
      <c r="OJL1695" s="35"/>
      <c r="OJM1695" s="34"/>
      <c r="OJT1695" s="35"/>
      <c r="OJU1695" s="34"/>
      <c r="OKB1695" s="35"/>
      <c r="OKC1695" s="34"/>
      <c r="OKJ1695" s="35"/>
      <c r="OKK1695" s="34"/>
      <c r="OKR1695" s="35"/>
      <c r="OKS1695" s="34"/>
      <c r="OKZ1695" s="35"/>
      <c r="OLA1695" s="34"/>
      <c r="OLH1695" s="35"/>
      <c r="OLI1695" s="34"/>
      <c r="OLP1695" s="35"/>
      <c r="OLQ1695" s="34"/>
      <c r="OLX1695" s="35"/>
      <c r="OLY1695" s="34"/>
      <c r="OMF1695" s="35"/>
      <c r="OMG1695" s="34"/>
      <c r="OMN1695" s="35"/>
      <c r="OMO1695" s="34"/>
      <c r="OMV1695" s="35"/>
      <c r="OMW1695" s="34"/>
      <c r="OND1695" s="35"/>
      <c r="ONE1695" s="34"/>
      <c r="ONL1695" s="35"/>
      <c r="ONM1695" s="34"/>
      <c r="ONT1695" s="35"/>
      <c r="ONU1695" s="34"/>
      <c r="OOB1695" s="35"/>
      <c r="OOC1695" s="34"/>
      <c r="OOJ1695" s="35"/>
      <c r="OOK1695" s="34"/>
      <c r="OOR1695" s="35"/>
      <c r="OOS1695" s="34"/>
      <c r="OOZ1695" s="35"/>
      <c r="OPA1695" s="34"/>
      <c r="OPH1695" s="35"/>
      <c r="OPI1695" s="34"/>
      <c r="OPP1695" s="35"/>
      <c r="OPQ1695" s="34"/>
      <c r="OPX1695" s="35"/>
      <c r="OPY1695" s="34"/>
      <c r="OQF1695" s="35"/>
      <c r="OQG1695" s="34"/>
      <c r="OQN1695" s="35"/>
      <c r="OQO1695" s="34"/>
      <c r="OQV1695" s="35"/>
      <c r="OQW1695" s="34"/>
      <c r="ORD1695" s="35"/>
      <c r="ORE1695" s="34"/>
      <c r="ORL1695" s="35"/>
      <c r="ORM1695" s="34"/>
      <c r="ORT1695" s="35"/>
      <c r="ORU1695" s="34"/>
      <c r="OSB1695" s="35"/>
      <c r="OSC1695" s="34"/>
      <c r="OSJ1695" s="35"/>
      <c r="OSK1695" s="34"/>
      <c r="OSR1695" s="35"/>
      <c r="OSS1695" s="34"/>
      <c r="OSZ1695" s="35"/>
      <c r="OTA1695" s="34"/>
      <c r="OTH1695" s="35"/>
      <c r="OTI1695" s="34"/>
      <c r="OTP1695" s="35"/>
      <c r="OTQ1695" s="34"/>
      <c r="OTX1695" s="35"/>
      <c r="OTY1695" s="34"/>
      <c r="OUF1695" s="35"/>
      <c r="OUG1695" s="34"/>
      <c r="OUN1695" s="35"/>
      <c r="OUO1695" s="34"/>
      <c r="OUV1695" s="35"/>
      <c r="OUW1695" s="34"/>
      <c r="OVD1695" s="35"/>
      <c r="OVE1695" s="34"/>
      <c r="OVL1695" s="35"/>
      <c r="OVM1695" s="34"/>
      <c r="OVT1695" s="35"/>
      <c r="OVU1695" s="34"/>
      <c r="OWB1695" s="35"/>
      <c r="OWC1695" s="34"/>
      <c r="OWJ1695" s="35"/>
      <c r="OWK1695" s="34"/>
      <c r="OWR1695" s="35"/>
      <c r="OWS1695" s="34"/>
      <c r="OWZ1695" s="35"/>
      <c r="OXA1695" s="34"/>
      <c r="OXH1695" s="35"/>
      <c r="OXI1695" s="34"/>
      <c r="OXP1695" s="35"/>
      <c r="OXQ1695" s="34"/>
      <c r="OXX1695" s="35"/>
      <c r="OXY1695" s="34"/>
      <c r="OYF1695" s="35"/>
      <c r="OYG1695" s="34"/>
      <c r="OYN1695" s="35"/>
      <c r="OYO1695" s="34"/>
      <c r="OYV1695" s="35"/>
      <c r="OYW1695" s="34"/>
      <c r="OZD1695" s="35"/>
      <c r="OZE1695" s="34"/>
      <c r="OZL1695" s="35"/>
      <c r="OZM1695" s="34"/>
      <c r="OZT1695" s="35"/>
      <c r="OZU1695" s="34"/>
      <c r="PAB1695" s="35"/>
      <c r="PAC1695" s="34"/>
      <c r="PAJ1695" s="35"/>
      <c r="PAK1695" s="34"/>
      <c r="PAR1695" s="35"/>
      <c r="PAS1695" s="34"/>
      <c r="PAZ1695" s="35"/>
      <c r="PBA1695" s="34"/>
      <c r="PBH1695" s="35"/>
      <c r="PBI1695" s="34"/>
      <c r="PBP1695" s="35"/>
      <c r="PBQ1695" s="34"/>
      <c r="PBX1695" s="35"/>
      <c r="PBY1695" s="34"/>
      <c r="PCF1695" s="35"/>
      <c r="PCG1695" s="34"/>
      <c r="PCN1695" s="35"/>
      <c r="PCO1695" s="34"/>
      <c r="PCV1695" s="35"/>
      <c r="PCW1695" s="34"/>
      <c r="PDD1695" s="35"/>
      <c r="PDE1695" s="34"/>
      <c r="PDL1695" s="35"/>
      <c r="PDM1695" s="34"/>
      <c r="PDT1695" s="35"/>
      <c r="PDU1695" s="34"/>
      <c r="PEB1695" s="35"/>
      <c r="PEC1695" s="34"/>
      <c r="PEJ1695" s="35"/>
      <c r="PEK1695" s="34"/>
      <c r="PER1695" s="35"/>
      <c r="PES1695" s="34"/>
      <c r="PEZ1695" s="35"/>
      <c r="PFA1695" s="34"/>
      <c r="PFH1695" s="35"/>
      <c r="PFI1695" s="34"/>
      <c r="PFP1695" s="35"/>
      <c r="PFQ1695" s="34"/>
      <c r="PFX1695" s="35"/>
      <c r="PFY1695" s="34"/>
      <c r="PGF1695" s="35"/>
      <c r="PGG1695" s="34"/>
      <c r="PGN1695" s="35"/>
      <c r="PGO1695" s="34"/>
      <c r="PGV1695" s="35"/>
      <c r="PGW1695" s="34"/>
      <c r="PHD1695" s="35"/>
      <c r="PHE1695" s="34"/>
      <c r="PHL1695" s="35"/>
      <c r="PHM1695" s="34"/>
      <c r="PHT1695" s="35"/>
      <c r="PHU1695" s="34"/>
      <c r="PIB1695" s="35"/>
      <c r="PIC1695" s="34"/>
      <c r="PIJ1695" s="35"/>
      <c r="PIK1695" s="34"/>
      <c r="PIR1695" s="35"/>
      <c r="PIS1695" s="34"/>
      <c r="PIZ1695" s="35"/>
      <c r="PJA1695" s="34"/>
      <c r="PJH1695" s="35"/>
      <c r="PJI1695" s="34"/>
      <c r="PJP1695" s="35"/>
      <c r="PJQ1695" s="34"/>
      <c r="PJX1695" s="35"/>
      <c r="PJY1695" s="34"/>
      <c r="PKF1695" s="35"/>
      <c r="PKG1695" s="34"/>
      <c r="PKN1695" s="35"/>
      <c r="PKO1695" s="34"/>
      <c r="PKV1695" s="35"/>
      <c r="PKW1695" s="34"/>
      <c r="PLD1695" s="35"/>
      <c r="PLE1695" s="34"/>
      <c r="PLL1695" s="35"/>
      <c r="PLM1695" s="34"/>
      <c r="PLT1695" s="35"/>
      <c r="PLU1695" s="34"/>
      <c r="PMB1695" s="35"/>
      <c r="PMC1695" s="34"/>
      <c r="PMJ1695" s="35"/>
      <c r="PMK1695" s="34"/>
      <c r="PMR1695" s="35"/>
      <c r="PMS1695" s="34"/>
      <c r="PMZ1695" s="35"/>
      <c r="PNA1695" s="34"/>
      <c r="PNH1695" s="35"/>
      <c r="PNI1695" s="34"/>
      <c r="PNP1695" s="35"/>
      <c r="PNQ1695" s="34"/>
      <c r="PNX1695" s="35"/>
      <c r="PNY1695" s="34"/>
      <c r="POF1695" s="35"/>
      <c r="POG1695" s="34"/>
      <c r="PON1695" s="35"/>
      <c r="POO1695" s="34"/>
      <c r="POV1695" s="35"/>
      <c r="POW1695" s="34"/>
      <c r="PPD1695" s="35"/>
      <c r="PPE1695" s="34"/>
      <c r="PPL1695" s="35"/>
      <c r="PPM1695" s="34"/>
      <c r="PPT1695" s="35"/>
      <c r="PPU1695" s="34"/>
      <c r="PQB1695" s="35"/>
      <c r="PQC1695" s="34"/>
      <c r="PQJ1695" s="35"/>
      <c r="PQK1695" s="34"/>
      <c r="PQR1695" s="35"/>
      <c r="PQS1695" s="34"/>
      <c r="PQZ1695" s="35"/>
      <c r="PRA1695" s="34"/>
      <c r="PRH1695" s="35"/>
      <c r="PRI1695" s="34"/>
      <c r="PRP1695" s="35"/>
      <c r="PRQ1695" s="34"/>
      <c r="PRX1695" s="35"/>
      <c r="PRY1695" s="34"/>
      <c r="PSF1695" s="35"/>
      <c r="PSG1695" s="34"/>
      <c r="PSN1695" s="35"/>
      <c r="PSO1695" s="34"/>
      <c r="PSV1695" s="35"/>
      <c r="PSW1695" s="34"/>
      <c r="PTD1695" s="35"/>
      <c r="PTE1695" s="34"/>
      <c r="PTL1695" s="35"/>
      <c r="PTM1695" s="34"/>
      <c r="PTT1695" s="35"/>
      <c r="PTU1695" s="34"/>
      <c r="PUB1695" s="35"/>
      <c r="PUC1695" s="34"/>
      <c r="PUJ1695" s="35"/>
      <c r="PUK1695" s="34"/>
      <c r="PUR1695" s="35"/>
      <c r="PUS1695" s="34"/>
      <c r="PUZ1695" s="35"/>
      <c r="PVA1695" s="34"/>
      <c r="PVH1695" s="35"/>
      <c r="PVI1695" s="34"/>
      <c r="PVP1695" s="35"/>
      <c r="PVQ1695" s="34"/>
      <c r="PVX1695" s="35"/>
      <c r="PVY1695" s="34"/>
      <c r="PWF1695" s="35"/>
      <c r="PWG1695" s="34"/>
      <c r="PWN1695" s="35"/>
      <c r="PWO1695" s="34"/>
      <c r="PWV1695" s="35"/>
      <c r="PWW1695" s="34"/>
      <c r="PXD1695" s="35"/>
      <c r="PXE1695" s="34"/>
      <c r="PXL1695" s="35"/>
      <c r="PXM1695" s="34"/>
      <c r="PXT1695" s="35"/>
      <c r="PXU1695" s="34"/>
      <c r="PYB1695" s="35"/>
      <c r="PYC1695" s="34"/>
      <c r="PYJ1695" s="35"/>
      <c r="PYK1695" s="34"/>
      <c r="PYR1695" s="35"/>
      <c r="PYS1695" s="34"/>
      <c r="PYZ1695" s="35"/>
      <c r="PZA1695" s="34"/>
      <c r="PZH1695" s="35"/>
      <c r="PZI1695" s="34"/>
      <c r="PZP1695" s="35"/>
      <c r="PZQ1695" s="34"/>
      <c r="PZX1695" s="35"/>
      <c r="PZY1695" s="34"/>
      <c r="QAF1695" s="35"/>
      <c r="QAG1695" s="34"/>
      <c r="QAN1695" s="35"/>
      <c r="QAO1695" s="34"/>
      <c r="QAV1695" s="35"/>
      <c r="QAW1695" s="34"/>
      <c r="QBD1695" s="35"/>
      <c r="QBE1695" s="34"/>
      <c r="QBL1695" s="35"/>
      <c r="QBM1695" s="34"/>
      <c r="QBT1695" s="35"/>
      <c r="QBU1695" s="34"/>
      <c r="QCB1695" s="35"/>
      <c r="QCC1695" s="34"/>
      <c r="QCJ1695" s="35"/>
      <c r="QCK1695" s="34"/>
      <c r="QCR1695" s="35"/>
      <c r="QCS1695" s="34"/>
      <c r="QCZ1695" s="35"/>
      <c r="QDA1695" s="34"/>
      <c r="QDH1695" s="35"/>
      <c r="QDI1695" s="34"/>
      <c r="QDP1695" s="35"/>
      <c r="QDQ1695" s="34"/>
      <c r="QDX1695" s="35"/>
      <c r="QDY1695" s="34"/>
      <c r="QEF1695" s="35"/>
      <c r="QEG1695" s="34"/>
      <c r="QEN1695" s="35"/>
      <c r="QEO1695" s="34"/>
      <c r="QEV1695" s="35"/>
      <c r="QEW1695" s="34"/>
      <c r="QFD1695" s="35"/>
      <c r="QFE1695" s="34"/>
      <c r="QFL1695" s="35"/>
      <c r="QFM1695" s="34"/>
      <c r="QFT1695" s="35"/>
      <c r="QFU1695" s="34"/>
      <c r="QGB1695" s="35"/>
      <c r="QGC1695" s="34"/>
      <c r="QGJ1695" s="35"/>
      <c r="QGK1695" s="34"/>
      <c r="QGR1695" s="35"/>
      <c r="QGS1695" s="34"/>
      <c r="QGZ1695" s="35"/>
      <c r="QHA1695" s="34"/>
      <c r="QHH1695" s="35"/>
      <c r="QHI1695" s="34"/>
      <c r="QHP1695" s="35"/>
      <c r="QHQ1695" s="34"/>
      <c r="QHX1695" s="35"/>
      <c r="QHY1695" s="34"/>
      <c r="QIF1695" s="35"/>
      <c r="QIG1695" s="34"/>
      <c r="QIN1695" s="35"/>
      <c r="QIO1695" s="34"/>
      <c r="QIV1695" s="35"/>
      <c r="QIW1695" s="34"/>
      <c r="QJD1695" s="35"/>
      <c r="QJE1695" s="34"/>
      <c r="QJL1695" s="35"/>
      <c r="QJM1695" s="34"/>
      <c r="QJT1695" s="35"/>
      <c r="QJU1695" s="34"/>
      <c r="QKB1695" s="35"/>
      <c r="QKC1695" s="34"/>
      <c r="QKJ1695" s="35"/>
      <c r="QKK1695" s="34"/>
      <c r="QKR1695" s="35"/>
      <c r="QKS1695" s="34"/>
      <c r="QKZ1695" s="35"/>
      <c r="QLA1695" s="34"/>
      <c r="QLH1695" s="35"/>
      <c r="QLI1695" s="34"/>
      <c r="QLP1695" s="35"/>
      <c r="QLQ1695" s="34"/>
      <c r="QLX1695" s="35"/>
      <c r="QLY1695" s="34"/>
      <c r="QMF1695" s="35"/>
      <c r="QMG1695" s="34"/>
      <c r="QMN1695" s="35"/>
      <c r="QMO1695" s="34"/>
      <c r="QMV1695" s="35"/>
      <c r="QMW1695" s="34"/>
      <c r="QND1695" s="35"/>
      <c r="QNE1695" s="34"/>
      <c r="QNL1695" s="35"/>
      <c r="QNM1695" s="34"/>
      <c r="QNT1695" s="35"/>
      <c r="QNU1695" s="34"/>
      <c r="QOB1695" s="35"/>
      <c r="QOC1695" s="34"/>
      <c r="QOJ1695" s="35"/>
      <c r="QOK1695" s="34"/>
      <c r="QOR1695" s="35"/>
      <c r="QOS1695" s="34"/>
      <c r="QOZ1695" s="35"/>
      <c r="QPA1695" s="34"/>
      <c r="QPH1695" s="35"/>
      <c r="QPI1695" s="34"/>
      <c r="QPP1695" s="35"/>
      <c r="QPQ1695" s="34"/>
      <c r="QPX1695" s="35"/>
      <c r="QPY1695" s="34"/>
      <c r="QQF1695" s="35"/>
      <c r="QQG1695" s="34"/>
      <c r="QQN1695" s="35"/>
      <c r="QQO1695" s="34"/>
      <c r="QQV1695" s="35"/>
      <c r="QQW1695" s="34"/>
      <c r="QRD1695" s="35"/>
      <c r="QRE1695" s="34"/>
      <c r="QRL1695" s="35"/>
      <c r="QRM1695" s="34"/>
      <c r="QRT1695" s="35"/>
      <c r="QRU1695" s="34"/>
      <c r="QSB1695" s="35"/>
      <c r="QSC1695" s="34"/>
      <c r="QSJ1695" s="35"/>
      <c r="QSK1695" s="34"/>
      <c r="QSR1695" s="35"/>
      <c r="QSS1695" s="34"/>
      <c r="QSZ1695" s="35"/>
      <c r="QTA1695" s="34"/>
      <c r="QTH1695" s="35"/>
      <c r="QTI1695" s="34"/>
      <c r="QTP1695" s="35"/>
      <c r="QTQ1695" s="34"/>
      <c r="QTX1695" s="35"/>
      <c r="QTY1695" s="34"/>
      <c r="QUF1695" s="35"/>
      <c r="QUG1695" s="34"/>
      <c r="QUN1695" s="35"/>
      <c r="QUO1695" s="34"/>
      <c r="QUV1695" s="35"/>
      <c r="QUW1695" s="34"/>
      <c r="QVD1695" s="35"/>
      <c r="QVE1695" s="34"/>
      <c r="QVL1695" s="35"/>
      <c r="QVM1695" s="34"/>
      <c r="QVT1695" s="35"/>
      <c r="QVU1695" s="34"/>
      <c r="QWB1695" s="35"/>
      <c r="QWC1695" s="34"/>
      <c r="QWJ1695" s="35"/>
      <c r="QWK1695" s="34"/>
      <c r="QWR1695" s="35"/>
      <c r="QWS1695" s="34"/>
      <c r="QWZ1695" s="35"/>
      <c r="QXA1695" s="34"/>
      <c r="QXH1695" s="35"/>
      <c r="QXI1695" s="34"/>
      <c r="QXP1695" s="35"/>
      <c r="QXQ1695" s="34"/>
      <c r="QXX1695" s="35"/>
      <c r="QXY1695" s="34"/>
      <c r="QYF1695" s="35"/>
      <c r="QYG1695" s="34"/>
      <c r="QYN1695" s="35"/>
      <c r="QYO1695" s="34"/>
      <c r="QYV1695" s="35"/>
      <c r="QYW1695" s="34"/>
      <c r="QZD1695" s="35"/>
      <c r="QZE1695" s="34"/>
      <c r="QZL1695" s="35"/>
      <c r="QZM1695" s="34"/>
      <c r="QZT1695" s="35"/>
      <c r="QZU1695" s="34"/>
      <c r="RAB1695" s="35"/>
      <c r="RAC1695" s="34"/>
      <c r="RAJ1695" s="35"/>
      <c r="RAK1695" s="34"/>
      <c r="RAR1695" s="35"/>
      <c r="RAS1695" s="34"/>
      <c r="RAZ1695" s="35"/>
      <c r="RBA1695" s="34"/>
      <c r="RBH1695" s="35"/>
      <c r="RBI1695" s="34"/>
      <c r="RBP1695" s="35"/>
      <c r="RBQ1695" s="34"/>
      <c r="RBX1695" s="35"/>
      <c r="RBY1695" s="34"/>
      <c r="RCF1695" s="35"/>
      <c r="RCG1695" s="34"/>
      <c r="RCN1695" s="35"/>
      <c r="RCO1695" s="34"/>
      <c r="RCV1695" s="35"/>
      <c r="RCW1695" s="34"/>
      <c r="RDD1695" s="35"/>
      <c r="RDE1695" s="34"/>
      <c r="RDL1695" s="35"/>
      <c r="RDM1695" s="34"/>
      <c r="RDT1695" s="35"/>
      <c r="RDU1695" s="34"/>
      <c r="REB1695" s="35"/>
      <c r="REC1695" s="34"/>
      <c r="REJ1695" s="35"/>
      <c r="REK1695" s="34"/>
      <c r="RER1695" s="35"/>
      <c r="RES1695" s="34"/>
      <c r="REZ1695" s="35"/>
      <c r="RFA1695" s="34"/>
      <c r="RFH1695" s="35"/>
      <c r="RFI1695" s="34"/>
      <c r="RFP1695" s="35"/>
      <c r="RFQ1695" s="34"/>
      <c r="RFX1695" s="35"/>
      <c r="RFY1695" s="34"/>
      <c r="RGF1695" s="35"/>
      <c r="RGG1695" s="34"/>
      <c r="RGN1695" s="35"/>
      <c r="RGO1695" s="34"/>
      <c r="RGV1695" s="35"/>
      <c r="RGW1695" s="34"/>
      <c r="RHD1695" s="35"/>
      <c r="RHE1695" s="34"/>
      <c r="RHL1695" s="35"/>
      <c r="RHM1695" s="34"/>
      <c r="RHT1695" s="35"/>
      <c r="RHU1695" s="34"/>
      <c r="RIB1695" s="35"/>
      <c r="RIC1695" s="34"/>
      <c r="RIJ1695" s="35"/>
      <c r="RIK1695" s="34"/>
      <c r="RIR1695" s="35"/>
      <c r="RIS1695" s="34"/>
      <c r="RIZ1695" s="35"/>
      <c r="RJA1695" s="34"/>
      <c r="RJH1695" s="35"/>
      <c r="RJI1695" s="34"/>
      <c r="RJP1695" s="35"/>
      <c r="RJQ1695" s="34"/>
      <c r="RJX1695" s="35"/>
      <c r="RJY1695" s="34"/>
      <c r="RKF1695" s="35"/>
      <c r="RKG1695" s="34"/>
      <c r="RKN1695" s="35"/>
      <c r="RKO1695" s="34"/>
      <c r="RKV1695" s="35"/>
      <c r="RKW1695" s="34"/>
      <c r="RLD1695" s="35"/>
      <c r="RLE1695" s="34"/>
      <c r="RLL1695" s="35"/>
      <c r="RLM1695" s="34"/>
      <c r="RLT1695" s="35"/>
      <c r="RLU1695" s="34"/>
      <c r="RMB1695" s="35"/>
      <c r="RMC1695" s="34"/>
      <c r="RMJ1695" s="35"/>
      <c r="RMK1695" s="34"/>
      <c r="RMR1695" s="35"/>
      <c r="RMS1695" s="34"/>
      <c r="RMZ1695" s="35"/>
      <c r="RNA1695" s="34"/>
      <c r="RNH1695" s="35"/>
      <c r="RNI1695" s="34"/>
      <c r="RNP1695" s="35"/>
      <c r="RNQ1695" s="34"/>
      <c r="RNX1695" s="35"/>
      <c r="RNY1695" s="34"/>
      <c r="ROF1695" s="35"/>
      <c r="ROG1695" s="34"/>
      <c r="RON1695" s="35"/>
      <c r="ROO1695" s="34"/>
      <c r="ROV1695" s="35"/>
      <c r="ROW1695" s="34"/>
      <c r="RPD1695" s="35"/>
      <c r="RPE1695" s="34"/>
      <c r="RPL1695" s="35"/>
      <c r="RPM1695" s="34"/>
      <c r="RPT1695" s="35"/>
      <c r="RPU1695" s="34"/>
      <c r="RQB1695" s="35"/>
      <c r="RQC1695" s="34"/>
      <c r="RQJ1695" s="35"/>
      <c r="RQK1695" s="34"/>
      <c r="RQR1695" s="35"/>
      <c r="RQS1695" s="34"/>
      <c r="RQZ1695" s="35"/>
      <c r="RRA1695" s="34"/>
      <c r="RRH1695" s="35"/>
      <c r="RRI1695" s="34"/>
      <c r="RRP1695" s="35"/>
      <c r="RRQ1695" s="34"/>
      <c r="RRX1695" s="35"/>
      <c r="RRY1695" s="34"/>
      <c r="RSF1695" s="35"/>
      <c r="RSG1695" s="34"/>
      <c r="RSN1695" s="35"/>
      <c r="RSO1695" s="34"/>
      <c r="RSV1695" s="35"/>
      <c r="RSW1695" s="34"/>
      <c r="RTD1695" s="35"/>
      <c r="RTE1695" s="34"/>
      <c r="RTL1695" s="35"/>
      <c r="RTM1695" s="34"/>
      <c r="RTT1695" s="35"/>
      <c r="RTU1695" s="34"/>
      <c r="RUB1695" s="35"/>
      <c r="RUC1695" s="34"/>
      <c r="RUJ1695" s="35"/>
      <c r="RUK1695" s="34"/>
      <c r="RUR1695" s="35"/>
      <c r="RUS1695" s="34"/>
      <c r="RUZ1695" s="35"/>
      <c r="RVA1695" s="34"/>
      <c r="RVH1695" s="35"/>
      <c r="RVI1695" s="34"/>
      <c r="RVP1695" s="35"/>
      <c r="RVQ1695" s="34"/>
      <c r="RVX1695" s="35"/>
      <c r="RVY1695" s="34"/>
      <c r="RWF1695" s="35"/>
      <c r="RWG1695" s="34"/>
      <c r="RWN1695" s="35"/>
      <c r="RWO1695" s="34"/>
      <c r="RWV1695" s="35"/>
      <c r="RWW1695" s="34"/>
      <c r="RXD1695" s="35"/>
      <c r="RXE1695" s="34"/>
      <c r="RXL1695" s="35"/>
      <c r="RXM1695" s="34"/>
      <c r="RXT1695" s="35"/>
      <c r="RXU1695" s="34"/>
      <c r="RYB1695" s="35"/>
      <c r="RYC1695" s="34"/>
      <c r="RYJ1695" s="35"/>
      <c r="RYK1695" s="34"/>
      <c r="RYR1695" s="35"/>
      <c r="RYS1695" s="34"/>
      <c r="RYZ1695" s="35"/>
      <c r="RZA1695" s="34"/>
      <c r="RZH1695" s="35"/>
      <c r="RZI1695" s="34"/>
      <c r="RZP1695" s="35"/>
      <c r="RZQ1695" s="34"/>
      <c r="RZX1695" s="35"/>
      <c r="RZY1695" s="34"/>
      <c r="SAF1695" s="35"/>
      <c r="SAG1695" s="34"/>
      <c r="SAN1695" s="35"/>
      <c r="SAO1695" s="34"/>
      <c r="SAV1695" s="35"/>
      <c r="SAW1695" s="34"/>
      <c r="SBD1695" s="35"/>
      <c r="SBE1695" s="34"/>
      <c r="SBL1695" s="35"/>
      <c r="SBM1695" s="34"/>
      <c r="SBT1695" s="35"/>
      <c r="SBU1695" s="34"/>
      <c r="SCB1695" s="35"/>
      <c r="SCC1695" s="34"/>
      <c r="SCJ1695" s="35"/>
      <c r="SCK1695" s="34"/>
      <c r="SCR1695" s="35"/>
      <c r="SCS1695" s="34"/>
      <c r="SCZ1695" s="35"/>
      <c r="SDA1695" s="34"/>
      <c r="SDH1695" s="35"/>
      <c r="SDI1695" s="34"/>
      <c r="SDP1695" s="35"/>
      <c r="SDQ1695" s="34"/>
      <c r="SDX1695" s="35"/>
      <c r="SDY1695" s="34"/>
      <c r="SEF1695" s="35"/>
      <c r="SEG1695" s="34"/>
      <c r="SEN1695" s="35"/>
      <c r="SEO1695" s="34"/>
      <c r="SEV1695" s="35"/>
      <c r="SEW1695" s="34"/>
      <c r="SFD1695" s="35"/>
      <c r="SFE1695" s="34"/>
      <c r="SFL1695" s="35"/>
      <c r="SFM1695" s="34"/>
      <c r="SFT1695" s="35"/>
      <c r="SFU1695" s="34"/>
      <c r="SGB1695" s="35"/>
      <c r="SGC1695" s="34"/>
      <c r="SGJ1695" s="35"/>
      <c r="SGK1695" s="34"/>
      <c r="SGR1695" s="35"/>
      <c r="SGS1695" s="34"/>
      <c r="SGZ1695" s="35"/>
      <c r="SHA1695" s="34"/>
      <c r="SHH1695" s="35"/>
      <c r="SHI1695" s="34"/>
      <c r="SHP1695" s="35"/>
      <c r="SHQ1695" s="34"/>
      <c r="SHX1695" s="35"/>
      <c r="SHY1695" s="34"/>
      <c r="SIF1695" s="35"/>
      <c r="SIG1695" s="34"/>
      <c r="SIN1695" s="35"/>
      <c r="SIO1695" s="34"/>
      <c r="SIV1695" s="35"/>
      <c r="SIW1695" s="34"/>
      <c r="SJD1695" s="35"/>
      <c r="SJE1695" s="34"/>
      <c r="SJL1695" s="35"/>
      <c r="SJM1695" s="34"/>
      <c r="SJT1695" s="35"/>
      <c r="SJU1695" s="34"/>
      <c r="SKB1695" s="35"/>
      <c r="SKC1695" s="34"/>
      <c r="SKJ1695" s="35"/>
      <c r="SKK1695" s="34"/>
      <c r="SKR1695" s="35"/>
      <c r="SKS1695" s="34"/>
      <c r="SKZ1695" s="35"/>
      <c r="SLA1695" s="34"/>
      <c r="SLH1695" s="35"/>
      <c r="SLI1695" s="34"/>
      <c r="SLP1695" s="35"/>
      <c r="SLQ1695" s="34"/>
      <c r="SLX1695" s="35"/>
      <c r="SLY1695" s="34"/>
      <c r="SMF1695" s="35"/>
      <c r="SMG1695" s="34"/>
      <c r="SMN1695" s="35"/>
      <c r="SMO1695" s="34"/>
      <c r="SMV1695" s="35"/>
      <c r="SMW1695" s="34"/>
      <c r="SND1695" s="35"/>
      <c r="SNE1695" s="34"/>
      <c r="SNL1695" s="35"/>
      <c r="SNM1695" s="34"/>
      <c r="SNT1695" s="35"/>
      <c r="SNU1695" s="34"/>
      <c r="SOB1695" s="35"/>
      <c r="SOC1695" s="34"/>
      <c r="SOJ1695" s="35"/>
      <c r="SOK1695" s="34"/>
      <c r="SOR1695" s="35"/>
      <c r="SOS1695" s="34"/>
      <c r="SOZ1695" s="35"/>
      <c r="SPA1695" s="34"/>
      <c r="SPH1695" s="35"/>
      <c r="SPI1695" s="34"/>
      <c r="SPP1695" s="35"/>
      <c r="SPQ1695" s="34"/>
      <c r="SPX1695" s="35"/>
      <c r="SPY1695" s="34"/>
      <c r="SQF1695" s="35"/>
      <c r="SQG1695" s="34"/>
      <c r="SQN1695" s="35"/>
      <c r="SQO1695" s="34"/>
      <c r="SQV1695" s="35"/>
      <c r="SQW1695" s="34"/>
      <c r="SRD1695" s="35"/>
      <c r="SRE1695" s="34"/>
      <c r="SRL1695" s="35"/>
      <c r="SRM1695" s="34"/>
      <c r="SRT1695" s="35"/>
      <c r="SRU1695" s="34"/>
      <c r="SSB1695" s="35"/>
      <c r="SSC1695" s="34"/>
      <c r="SSJ1695" s="35"/>
      <c r="SSK1695" s="34"/>
      <c r="SSR1695" s="35"/>
      <c r="SSS1695" s="34"/>
      <c r="SSZ1695" s="35"/>
      <c r="STA1695" s="34"/>
      <c r="STH1695" s="35"/>
      <c r="STI1695" s="34"/>
      <c r="STP1695" s="35"/>
      <c r="STQ1695" s="34"/>
      <c r="STX1695" s="35"/>
      <c r="STY1695" s="34"/>
      <c r="SUF1695" s="35"/>
      <c r="SUG1695" s="34"/>
      <c r="SUN1695" s="35"/>
      <c r="SUO1695" s="34"/>
      <c r="SUV1695" s="35"/>
      <c r="SUW1695" s="34"/>
      <c r="SVD1695" s="35"/>
      <c r="SVE1695" s="34"/>
      <c r="SVL1695" s="35"/>
      <c r="SVM1695" s="34"/>
      <c r="SVT1695" s="35"/>
      <c r="SVU1695" s="34"/>
      <c r="SWB1695" s="35"/>
      <c r="SWC1695" s="34"/>
      <c r="SWJ1695" s="35"/>
      <c r="SWK1695" s="34"/>
      <c r="SWR1695" s="35"/>
      <c r="SWS1695" s="34"/>
      <c r="SWZ1695" s="35"/>
      <c r="SXA1695" s="34"/>
      <c r="SXH1695" s="35"/>
      <c r="SXI1695" s="34"/>
      <c r="SXP1695" s="35"/>
      <c r="SXQ1695" s="34"/>
      <c r="SXX1695" s="35"/>
      <c r="SXY1695" s="34"/>
      <c r="SYF1695" s="35"/>
      <c r="SYG1695" s="34"/>
      <c r="SYN1695" s="35"/>
      <c r="SYO1695" s="34"/>
      <c r="SYV1695" s="35"/>
      <c r="SYW1695" s="34"/>
      <c r="SZD1695" s="35"/>
      <c r="SZE1695" s="34"/>
      <c r="SZL1695" s="35"/>
      <c r="SZM1695" s="34"/>
      <c r="SZT1695" s="35"/>
      <c r="SZU1695" s="34"/>
      <c r="TAB1695" s="35"/>
      <c r="TAC1695" s="34"/>
      <c r="TAJ1695" s="35"/>
      <c r="TAK1695" s="34"/>
      <c r="TAR1695" s="35"/>
      <c r="TAS1695" s="34"/>
      <c r="TAZ1695" s="35"/>
      <c r="TBA1695" s="34"/>
      <c r="TBH1695" s="35"/>
      <c r="TBI1695" s="34"/>
      <c r="TBP1695" s="35"/>
      <c r="TBQ1695" s="34"/>
      <c r="TBX1695" s="35"/>
      <c r="TBY1695" s="34"/>
      <c r="TCF1695" s="35"/>
      <c r="TCG1695" s="34"/>
      <c r="TCN1695" s="35"/>
      <c r="TCO1695" s="34"/>
      <c r="TCV1695" s="35"/>
      <c r="TCW1695" s="34"/>
      <c r="TDD1695" s="35"/>
      <c r="TDE1695" s="34"/>
      <c r="TDL1695" s="35"/>
      <c r="TDM1695" s="34"/>
      <c r="TDT1695" s="35"/>
      <c r="TDU1695" s="34"/>
      <c r="TEB1695" s="35"/>
      <c r="TEC1695" s="34"/>
      <c r="TEJ1695" s="35"/>
      <c r="TEK1695" s="34"/>
      <c r="TER1695" s="35"/>
      <c r="TES1695" s="34"/>
      <c r="TEZ1695" s="35"/>
      <c r="TFA1695" s="34"/>
      <c r="TFH1695" s="35"/>
      <c r="TFI1695" s="34"/>
      <c r="TFP1695" s="35"/>
      <c r="TFQ1695" s="34"/>
      <c r="TFX1695" s="35"/>
      <c r="TFY1695" s="34"/>
      <c r="TGF1695" s="35"/>
      <c r="TGG1695" s="34"/>
      <c r="TGN1695" s="35"/>
      <c r="TGO1695" s="34"/>
      <c r="TGV1695" s="35"/>
      <c r="TGW1695" s="34"/>
      <c r="THD1695" s="35"/>
      <c r="THE1695" s="34"/>
      <c r="THL1695" s="35"/>
      <c r="THM1695" s="34"/>
      <c r="THT1695" s="35"/>
      <c r="THU1695" s="34"/>
      <c r="TIB1695" s="35"/>
      <c r="TIC1695" s="34"/>
      <c r="TIJ1695" s="35"/>
      <c r="TIK1695" s="34"/>
      <c r="TIR1695" s="35"/>
      <c r="TIS1695" s="34"/>
      <c r="TIZ1695" s="35"/>
      <c r="TJA1695" s="34"/>
      <c r="TJH1695" s="35"/>
      <c r="TJI1695" s="34"/>
      <c r="TJP1695" s="35"/>
      <c r="TJQ1695" s="34"/>
      <c r="TJX1695" s="35"/>
      <c r="TJY1695" s="34"/>
      <c r="TKF1695" s="35"/>
      <c r="TKG1695" s="34"/>
      <c r="TKN1695" s="35"/>
      <c r="TKO1695" s="34"/>
      <c r="TKV1695" s="35"/>
      <c r="TKW1695" s="34"/>
      <c r="TLD1695" s="35"/>
      <c r="TLE1695" s="34"/>
      <c r="TLL1695" s="35"/>
      <c r="TLM1695" s="34"/>
      <c r="TLT1695" s="35"/>
      <c r="TLU1695" s="34"/>
      <c r="TMB1695" s="35"/>
      <c r="TMC1695" s="34"/>
      <c r="TMJ1695" s="35"/>
      <c r="TMK1695" s="34"/>
      <c r="TMR1695" s="35"/>
      <c r="TMS1695" s="34"/>
      <c r="TMZ1695" s="35"/>
      <c r="TNA1695" s="34"/>
      <c r="TNH1695" s="35"/>
      <c r="TNI1695" s="34"/>
      <c r="TNP1695" s="35"/>
      <c r="TNQ1695" s="34"/>
      <c r="TNX1695" s="35"/>
      <c r="TNY1695" s="34"/>
      <c r="TOF1695" s="35"/>
      <c r="TOG1695" s="34"/>
      <c r="TON1695" s="35"/>
      <c r="TOO1695" s="34"/>
      <c r="TOV1695" s="35"/>
      <c r="TOW1695" s="34"/>
      <c r="TPD1695" s="35"/>
      <c r="TPE1695" s="34"/>
      <c r="TPL1695" s="35"/>
      <c r="TPM1695" s="34"/>
      <c r="TPT1695" s="35"/>
      <c r="TPU1695" s="34"/>
      <c r="TQB1695" s="35"/>
      <c r="TQC1695" s="34"/>
      <c r="TQJ1695" s="35"/>
      <c r="TQK1695" s="34"/>
      <c r="TQR1695" s="35"/>
      <c r="TQS1695" s="34"/>
      <c r="TQZ1695" s="35"/>
      <c r="TRA1695" s="34"/>
      <c r="TRH1695" s="35"/>
      <c r="TRI1695" s="34"/>
      <c r="TRP1695" s="35"/>
      <c r="TRQ1695" s="34"/>
      <c r="TRX1695" s="35"/>
      <c r="TRY1695" s="34"/>
      <c r="TSF1695" s="35"/>
      <c r="TSG1695" s="34"/>
      <c r="TSN1695" s="35"/>
      <c r="TSO1695" s="34"/>
      <c r="TSV1695" s="35"/>
      <c r="TSW1695" s="34"/>
      <c r="TTD1695" s="35"/>
      <c r="TTE1695" s="34"/>
      <c r="TTL1695" s="35"/>
      <c r="TTM1695" s="34"/>
      <c r="TTT1695" s="35"/>
      <c r="TTU1695" s="34"/>
      <c r="TUB1695" s="35"/>
      <c r="TUC1695" s="34"/>
      <c r="TUJ1695" s="35"/>
      <c r="TUK1695" s="34"/>
      <c r="TUR1695" s="35"/>
      <c r="TUS1695" s="34"/>
      <c r="TUZ1695" s="35"/>
      <c r="TVA1695" s="34"/>
      <c r="TVH1695" s="35"/>
      <c r="TVI1695" s="34"/>
      <c r="TVP1695" s="35"/>
      <c r="TVQ1695" s="34"/>
      <c r="TVX1695" s="35"/>
      <c r="TVY1695" s="34"/>
      <c r="TWF1695" s="35"/>
      <c r="TWG1695" s="34"/>
      <c r="TWN1695" s="35"/>
      <c r="TWO1695" s="34"/>
      <c r="TWV1695" s="35"/>
      <c r="TWW1695" s="34"/>
      <c r="TXD1695" s="35"/>
      <c r="TXE1695" s="34"/>
      <c r="TXL1695" s="35"/>
      <c r="TXM1695" s="34"/>
      <c r="TXT1695" s="35"/>
      <c r="TXU1695" s="34"/>
      <c r="TYB1695" s="35"/>
      <c r="TYC1695" s="34"/>
      <c r="TYJ1695" s="35"/>
      <c r="TYK1695" s="34"/>
      <c r="TYR1695" s="35"/>
      <c r="TYS1695" s="34"/>
      <c r="TYZ1695" s="35"/>
      <c r="TZA1695" s="34"/>
      <c r="TZH1695" s="35"/>
      <c r="TZI1695" s="34"/>
      <c r="TZP1695" s="35"/>
      <c r="TZQ1695" s="34"/>
      <c r="TZX1695" s="35"/>
      <c r="TZY1695" s="34"/>
      <c r="UAF1695" s="35"/>
      <c r="UAG1695" s="34"/>
      <c r="UAN1695" s="35"/>
      <c r="UAO1695" s="34"/>
      <c r="UAV1695" s="35"/>
      <c r="UAW1695" s="34"/>
      <c r="UBD1695" s="35"/>
      <c r="UBE1695" s="34"/>
      <c r="UBL1695" s="35"/>
      <c r="UBM1695" s="34"/>
      <c r="UBT1695" s="35"/>
      <c r="UBU1695" s="34"/>
      <c r="UCB1695" s="35"/>
      <c r="UCC1695" s="34"/>
      <c r="UCJ1695" s="35"/>
      <c r="UCK1695" s="34"/>
      <c r="UCR1695" s="35"/>
      <c r="UCS1695" s="34"/>
      <c r="UCZ1695" s="35"/>
      <c r="UDA1695" s="34"/>
      <c r="UDH1695" s="35"/>
      <c r="UDI1695" s="34"/>
      <c r="UDP1695" s="35"/>
      <c r="UDQ1695" s="34"/>
      <c r="UDX1695" s="35"/>
      <c r="UDY1695" s="34"/>
      <c r="UEF1695" s="35"/>
      <c r="UEG1695" s="34"/>
      <c r="UEN1695" s="35"/>
      <c r="UEO1695" s="34"/>
      <c r="UEV1695" s="35"/>
      <c r="UEW1695" s="34"/>
      <c r="UFD1695" s="35"/>
      <c r="UFE1695" s="34"/>
      <c r="UFL1695" s="35"/>
      <c r="UFM1695" s="34"/>
      <c r="UFT1695" s="35"/>
      <c r="UFU1695" s="34"/>
      <c r="UGB1695" s="35"/>
      <c r="UGC1695" s="34"/>
      <c r="UGJ1695" s="35"/>
      <c r="UGK1695" s="34"/>
      <c r="UGR1695" s="35"/>
      <c r="UGS1695" s="34"/>
      <c r="UGZ1695" s="35"/>
      <c r="UHA1695" s="34"/>
      <c r="UHH1695" s="35"/>
      <c r="UHI1695" s="34"/>
      <c r="UHP1695" s="35"/>
      <c r="UHQ1695" s="34"/>
      <c r="UHX1695" s="35"/>
      <c r="UHY1695" s="34"/>
      <c r="UIF1695" s="35"/>
      <c r="UIG1695" s="34"/>
      <c r="UIN1695" s="35"/>
      <c r="UIO1695" s="34"/>
      <c r="UIV1695" s="35"/>
      <c r="UIW1695" s="34"/>
      <c r="UJD1695" s="35"/>
      <c r="UJE1695" s="34"/>
      <c r="UJL1695" s="35"/>
      <c r="UJM1695" s="34"/>
      <c r="UJT1695" s="35"/>
      <c r="UJU1695" s="34"/>
      <c r="UKB1695" s="35"/>
      <c r="UKC1695" s="34"/>
      <c r="UKJ1695" s="35"/>
      <c r="UKK1695" s="34"/>
      <c r="UKR1695" s="35"/>
      <c r="UKS1695" s="34"/>
      <c r="UKZ1695" s="35"/>
      <c r="ULA1695" s="34"/>
      <c r="ULH1695" s="35"/>
      <c r="ULI1695" s="34"/>
      <c r="ULP1695" s="35"/>
      <c r="ULQ1695" s="34"/>
      <c r="ULX1695" s="35"/>
      <c r="ULY1695" s="34"/>
      <c r="UMF1695" s="35"/>
      <c r="UMG1695" s="34"/>
      <c r="UMN1695" s="35"/>
      <c r="UMO1695" s="34"/>
      <c r="UMV1695" s="35"/>
      <c r="UMW1695" s="34"/>
      <c r="UND1695" s="35"/>
      <c r="UNE1695" s="34"/>
      <c r="UNL1695" s="35"/>
      <c r="UNM1695" s="34"/>
      <c r="UNT1695" s="35"/>
      <c r="UNU1695" s="34"/>
      <c r="UOB1695" s="35"/>
      <c r="UOC1695" s="34"/>
      <c r="UOJ1695" s="35"/>
      <c r="UOK1695" s="34"/>
      <c r="UOR1695" s="35"/>
      <c r="UOS1695" s="34"/>
      <c r="UOZ1695" s="35"/>
      <c r="UPA1695" s="34"/>
      <c r="UPH1695" s="35"/>
      <c r="UPI1695" s="34"/>
      <c r="UPP1695" s="35"/>
      <c r="UPQ1695" s="34"/>
      <c r="UPX1695" s="35"/>
      <c r="UPY1695" s="34"/>
      <c r="UQF1695" s="35"/>
      <c r="UQG1695" s="34"/>
      <c r="UQN1695" s="35"/>
      <c r="UQO1695" s="34"/>
      <c r="UQV1695" s="35"/>
      <c r="UQW1695" s="34"/>
      <c r="URD1695" s="35"/>
      <c r="URE1695" s="34"/>
      <c r="URL1695" s="35"/>
      <c r="URM1695" s="34"/>
      <c r="URT1695" s="35"/>
      <c r="URU1695" s="34"/>
      <c r="USB1695" s="35"/>
      <c r="USC1695" s="34"/>
      <c r="USJ1695" s="35"/>
      <c r="USK1695" s="34"/>
      <c r="USR1695" s="35"/>
      <c r="USS1695" s="34"/>
      <c r="USZ1695" s="35"/>
      <c r="UTA1695" s="34"/>
      <c r="UTH1695" s="35"/>
      <c r="UTI1695" s="34"/>
      <c r="UTP1695" s="35"/>
      <c r="UTQ1695" s="34"/>
      <c r="UTX1695" s="35"/>
      <c r="UTY1695" s="34"/>
      <c r="UUF1695" s="35"/>
      <c r="UUG1695" s="34"/>
      <c r="UUN1695" s="35"/>
      <c r="UUO1695" s="34"/>
      <c r="UUV1695" s="35"/>
      <c r="UUW1695" s="34"/>
      <c r="UVD1695" s="35"/>
      <c r="UVE1695" s="34"/>
      <c r="UVL1695" s="35"/>
      <c r="UVM1695" s="34"/>
      <c r="UVT1695" s="35"/>
      <c r="UVU1695" s="34"/>
      <c r="UWB1695" s="35"/>
      <c r="UWC1695" s="34"/>
      <c r="UWJ1695" s="35"/>
      <c r="UWK1695" s="34"/>
      <c r="UWR1695" s="35"/>
      <c r="UWS1695" s="34"/>
      <c r="UWZ1695" s="35"/>
      <c r="UXA1695" s="34"/>
      <c r="UXH1695" s="35"/>
      <c r="UXI1695" s="34"/>
      <c r="UXP1695" s="35"/>
      <c r="UXQ1695" s="34"/>
      <c r="UXX1695" s="35"/>
      <c r="UXY1695" s="34"/>
      <c r="UYF1695" s="35"/>
      <c r="UYG1695" s="34"/>
      <c r="UYN1695" s="35"/>
      <c r="UYO1695" s="34"/>
      <c r="UYV1695" s="35"/>
      <c r="UYW1695" s="34"/>
      <c r="UZD1695" s="35"/>
      <c r="UZE1695" s="34"/>
      <c r="UZL1695" s="35"/>
      <c r="UZM1695" s="34"/>
      <c r="UZT1695" s="35"/>
      <c r="UZU1695" s="34"/>
      <c r="VAB1695" s="35"/>
      <c r="VAC1695" s="34"/>
      <c r="VAJ1695" s="35"/>
      <c r="VAK1695" s="34"/>
      <c r="VAR1695" s="35"/>
      <c r="VAS1695" s="34"/>
      <c r="VAZ1695" s="35"/>
      <c r="VBA1695" s="34"/>
      <c r="VBH1695" s="35"/>
      <c r="VBI1695" s="34"/>
      <c r="VBP1695" s="35"/>
      <c r="VBQ1695" s="34"/>
      <c r="VBX1695" s="35"/>
      <c r="VBY1695" s="34"/>
      <c r="VCF1695" s="35"/>
      <c r="VCG1695" s="34"/>
      <c r="VCN1695" s="35"/>
      <c r="VCO1695" s="34"/>
      <c r="VCV1695" s="35"/>
      <c r="VCW1695" s="34"/>
      <c r="VDD1695" s="35"/>
      <c r="VDE1695" s="34"/>
      <c r="VDL1695" s="35"/>
      <c r="VDM1695" s="34"/>
      <c r="VDT1695" s="35"/>
      <c r="VDU1695" s="34"/>
      <c r="VEB1695" s="35"/>
      <c r="VEC1695" s="34"/>
      <c r="VEJ1695" s="35"/>
      <c r="VEK1695" s="34"/>
      <c r="VER1695" s="35"/>
      <c r="VES1695" s="34"/>
      <c r="VEZ1695" s="35"/>
      <c r="VFA1695" s="34"/>
      <c r="VFH1695" s="35"/>
      <c r="VFI1695" s="34"/>
      <c r="VFP1695" s="35"/>
      <c r="VFQ1695" s="34"/>
      <c r="VFX1695" s="35"/>
      <c r="VFY1695" s="34"/>
      <c r="VGF1695" s="35"/>
      <c r="VGG1695" s="34"/>
      <c r="VGN1695" s="35"/>
      <c r="VGO1695" s="34"/>
      <c r="VGV1695" s="35"/>
      <c r="VGW1695" s="34"/>
      <c r="VHD1695" s="35"/>
      <c r="VHE1695" s="34"/>
      <c r="VHL1695" s="35"/>
      <c r="VHM1695" s="34"/>
      <c r="VHT1695" s="35"/>
      <c r="VHU1695" s="34"/>
      <c r="VIB1695" s="35"/>
      <c r="VIC1695" s="34"/>
      <c r="VIJ1695" s="35"/>
      <c r="VIK1695" s="34"/>
      <c r="VIR1695" s="35"/>
      <c r="VIS1695" s="34"/>
      <c r="VIZ1695" s="35"/>
      <c r="VJA1695" s="34"/>
      <c r="VJH1695" s="35"/>
      <c r="VJI1695" s="34"/>
      <c r="VJP1695" s="35"/>
      <c r="VJQ1695" s="34"/>
      <c r="VJX1695" s="35"/>
      <c r="VJY1695" s="34"/>
      <c r="VKF1695" s="35"/>
      <c r="VKG1695" s="34"/>
      <c r="VKN1695" s="35"/>
      <c r="VKO1695" s="34"/>
      <c r="VKV1695" s="35"/>
      <c r="VKW1695" s="34"/>
      <c r="VLD1695" s="35"/>
      <c r="VLE1695" s="34"/>
      <c r="VLL1695" s="35"/>
      <c r="VLM1695" s="34"/>
      <c r="VLT1695" s="35"/>
      <c r="VLU1695" s="34"/>
      <c r="VMB1695" s="35"/>
      <c r="VMC1695" s="34"/>
      <c r="VMJ1695" s="35"/>
      <c r="VMK1695" s="34"/>
      <c r="VMR1695" s="35"/>
      <c r="VMS1695" s="34"/>
      <c r="VMZ1695" s="35"/>
      <c r="VNA1695" s="34"/>
      <c r="VNH1695" s="35"/>
      <c r="VNI1695" s="34"/>
      <c r="VNP1695" s="35"/>
      <c r="VNQ1695" s="34"/>
      <c r="VNX1695" s="35"/>
      <c r="VNY1695" s="34"/>
      <c r="VOF1695" s="35"/>
      <c r="VOG1695" s="34"/>
      <c r="VON1695" s="35"/>
      <c r="VOO1695" s="34"/>
      <c r="VOV1695" s="35"/>
      <c r="VOW1695" s="34"/>
      <c r="VPD1695" s="35"/>
      <c r="VPE1695" s="34"/>
      <c r="VPL1695" s="35"/>
      <c r="VPM1695" s="34"/>
      <c r="VPT1695" s="35"/>
      <c r="VPU1695" s="34"/>
      <c r="VQB1695" s="35"/>
      <c r="VQC1695" s="34"/>
      <c r="VQJ1695" s="35"/>
      <c r="VQK1695" s="34"/>
      <c r="VQR1695" s="35"/>
      <c r="VQS1695" s="34"/>
      <c r="VQZ1695" s="35"/>
      <c r="VRA1695" s="34"/>
      <c r="VRH1695" s="35"/>
      <c r="VRI1695" s="34"/>
      <c r="VRP1695" s="35"/>
      <c r="VRQ1695" s="34"/>
      <c r="VRX1695" s="35"/>
      <c r="VRY1695" s="34"/>
      <c r="VSF1695" s="35"/>
      <c r="VSG1695" s="34"/>
      <c r="VSN1695" s="35"/>
      <c r="VSO1695" s="34"/>
      <c r="VSV1695" s="35"/>
      <c r="VSW1695" s="34"/>
      <c r="VTD1695" s="35"/>
      <c r="VTE1695" s="34"/>
      <c r="VTL1695" s="35"/>
      <c r="VTM1695" s="34"/>
      <c r="VTT1695" s="35"/>
      <c r="VTU1695" s="34"/>
      <c r="VUB1695" s="35"/>
      <c r="VUC1695" s="34"/>
      <c r="VUJ1695" s="35"/>
      <c r="VUK1695" s="34"/>
      <c r="VUR1695" s="35"/>
      <c r="VUS1695" s="34"/>
      <c r="VUZ1695" s="35"/>
      <c r="VVA1695" s="34"/>
      <c r="VVH1695" s="35"/>
      <c r="VVI1695" s="34"/>
      <c r="VVP1695" s="35"/>
      <c r="VVQ1695" s="34"/>
      <c r="VVX1695" s="35"/>
      <c r="VVY1695" s="34"/>
      <c r="VWF1695" s="35"/>
      <c r="VWG1695" s="34"/>
      <c r="VWN1695" s="35"/>
      <c r="VWO1695" s="34"/>
      <c r="VWV1695" s="35"/>
      <c r="VWW1695" s="34"/>
      <c r="VXD1695" s="35"/>
      <c r="VXE1695" s="34"/>
      <c r="VXL1695" s="35"/>
      <c r="VXM1695" s="34"/>
      <c r="VXT1695" s="35"/>
      <c r="VXU1695" s="34"/>
      <c r="VYB1695" s="35"/>
      <c r="VYC1695" s="34"/>
      <c r="VYJ1695" s="35"/>
      <c r="VYK1695" s="34"/>
      <c r="VYR1695" s="35"/>
      <c r="VYS1695" s="34"/>
      <c r="VYZ1695" s="35"/>
      <c r="VZA1695" s="34"/>
      <c r="VZH1695" s="35"/>
      <c r="VZI1695" s="34"/>
      <c r="VZP1695" s="35"/>
      <c r="VZQ1695" s="34"/>
      <c r="VZX1695" s="35"/>
      <c r="VZY1695" s="34"/>
      <c r="WAF1695" s="35"/>
      <c r="WAG1695" s="34"/>
      <c r="WAN1695" s="35"/>
      <c r="WAO1695" s="34"/>
      <c r="WAV1695" s="35"/>
      <c r="WAW1695" s="34"/>
      <c r="WBD1695" s="35"/>
      <c r="WBE1695" s="34"/>
      <c r="WBL1695" s="35"/>
      <c r="WBM1695" s="34"/>
      <c r="WBT1695" s="35"/>
      <c r="WBU1695" s="34"/>
      <c r="WCB1695" s="35"/>
      <c r="WCC1695" s="34"/>
      <c r="WCJ1695" s="35"/>
      <c r="WCK1695" s="34"/>
      <c r="WCR1695" s="35"/>
      <c r="WCS1695" s="34"/>
      <c r="WCZ1695" s="35"/>
      <c r="WDA1695" s="34"/>
      <c r="WDH1695" s="35"/>
      <c r="WDI1695" s="34"/>
      <c r="WDP1695" s="35"/>
      <c r="WDQ1695" s="34"/>
      <c r="WDX1695" s="35"/>
      <c r="WDY1695" s="34"/>
      <c r="WEF1695" s="35"/>
      <c r="WEG1695" s="34"/>
      <c r="WEN1695" s="35"/>
      <c r="WEO1695" s="34"/>
      <c r="WEV1695" s="35"/>
      <c r="WEW1695" s="34"/>
      <c r="WFD1695" s="35"/>
      <c r="WFE1695" s="34"/>
      <c r="WFL1695" s="35"/>
      <c r="WFM1695" s="34"/>
      <c r="WFT1695" s="35"/>
      <c r="WFU1695" s="34"/>
      <c r="WGB1695" s="35"/>
      <c r="WGC1695" s="34"/>
      <c r="WGJ1695" s="35"/>
      <c r="WGK1695" s="34"/>
      <c r="WGR1695" s="35"/>
      <c r="WGS1695" s="34"/>
      <c r="WGZ1695" s="35"/>
      <c r="WHA1695" s="34"/>
      <c r="WHH1695" s="35"/>
      <c r="WHI1695" s="34"/>
      <c r="WHP1695" s="35"/>
      <c r="WHQ1695" s="34"/>
      <c r="WHX1695" s="35"/>
      <c r="WHY1695" s="34"/>
      <c r="WIF1695" s="35"/>
      <c r="WIG1695" s="34"/>
      <c r="WIN1695" s="35"/>
      <c r="WIO1695" s="34"/>
      <c r="WIV1695" s="35"/>
      <c r="WIW1695" s="34"/>
      <c r="WJD1695" s="35"/>
      <c r="WJE1695" s="34"/>
      <c r="WJL1695" s="35"/>
      <c r="WJM1695" s="34"/>
      <c r="WJT1695" s="35"/>
      <c r="WJU1695" s="34"/>
      <c r="WKB1695" s="35"/>
      <c r="WKC1695" s="34"/>
      <c r="WKJ1695" s="35"/>
      <c r="WKK1695" s="34"/>
      <c r="WKR1695" s="35"/>
      <c r="WKS1695" s="34"/>
      <c r="WKZ1695" s="35"/>
      <c r="WLA1695" s="34"/>
      <c r="WLH1695" s="35"/>
      <c r="WLI1695" s="34"/>
      <c r="WLP1695" s="35"/>
      <c r="WLQ1695" s="34"/>
      <c r="WLX1695" s="35"/>
      <c r="WLY1695" s="34"/>
      <c r="WMF1695" s="35"/>
      <c r="WMG1695" s="34"/>
      <c r="WMN1695" s="35"/>
      <c r="WMO1695" s="34"/>
      <c r="WMV1695" s="35"/>
      <c r="WMW1695" s="34"/>
      <c r="WND1695" s="35"/>
      <c r="WNE1695" s="34"/>
      <c r="WNL1695" s="35"/>
      <c r="WNM1695" s="34"/>
      <c r="WNT1695" s="35"/>
      <c r="WNU1695" s="34"/>
      <c r="WOB1695" s="35"/>
      <c r="WOC1695" s="34"/>
      <c r="WOJ1695" s="35"/>
      <c r="WOK1695" s="34"/>
      <c r="WOR1695" s="35"/>
      <c r="WOS1695" s="34"/>
      <c r="WOZ1695" s="35"/>
      <c r="WPA1695" s="34"/>
      <c r="WPH1695" s="35"/>
      <c r="WPI1695" s="34"/>
      <c r="WPP1695" s="35"/>
      <c r="WPQ1695" s="34"/>
      <c r="WPX1695" s="35"/>
      <c r="WPY1695" s="34"/>
      <c r="WQF1695" s="35"/>
      <c r="WQG1695" s="34"/>
      <c r="WQN1695" s="35"/>
      <c r="WQO1695" s="34"/>
      <c r="WQV1695" s="35"/>
      <c r="WQW1695" s="34"/>
      <c r="WRD1695" s="35"/>
      <c r="WRE1695" s="34"/>
      <c r="WRL1695" s="35"/>
      <c r="WRM1695" s="34"/>
      <c r="WRT1695" s="35"/>
      <c r="WRU1695" s="34"/>
      <c r="WSB1695" s="35"/>
      <c r="WSC1695" s="34"/>
      <c r="WSJ1695" s="35"/>
      <c r="WSK1695" s="34"/>
      <c r="WSR1695" s="35"/>
      <c r="WSS1695" s="34"/>
      <c r="WSZ1695" s="35"/>
      <c r="WTA1695" s="34"/>
      <c r="WTH1695" s="35"/>
      <c r="WTI1695" s="34"/>
      <c r="WTP1695" s="35"/>
      <c r="WTQ1695" s="34"/>
      <c r="WTX1695" s="35"/>
      <c r="WTY1695" s="34"/>
      <c r="WUF1695" s="35"/>
      <c r="WUG1695" s="34"/>
      <c r="WUN1695" s="35"/>
      <c r="WUO1695" s="34"/>
      <c r="WUV1695" s="35"/>
      <c r="WUW1695" s="34"/>
      <c r="WVD1695" s="35"/>
      <c r="WVE1695" s="34"/>
      <c r="WVL1695" s="35"/>
      <c r="WVM1695" s="34"/>
      <c r="WVT1695" s="35"/>
      <c r="WVU1695" s="34"/>
      <c r="WWB1695" s="35"/>
      <c r="WWC1695" s="34"/>
      <c r="WWJ1695" s="35"/>
      <c r="WWK1695" s="34"/>
      <c r="WWR1695" s="35"/>
      <c r="WWS1695" s="34"/>
      <c r="WWZ1695" s="35"/>
      <c r="WXA1695" s="34"/>
      <c r="WXH1695" s="35"/>
      <c r="WXI1695" s="34"/>
      <c r="WXP1695" s="35"/>
      <c r="WXQ1695" s="34"/>
      <c r="WXX1695" s="35"/>
      <c r="WXY1695" s="34"/>
      <c r="WYF1695" s="35"/>
      <c r="WYG1695" s="34"/>
      <c r="WYN1695" s="35"/>
      <c r="WYO1695" s="34"/>
      <c r="WYV1695" s="35"/>
      <c r="WYW1695" s="34"/>
      <c r="WZD1695" s="35"/>
      <c r="WZE1695" s="34"/>
      <c r="WZL1695" s="35"/>
      <c r="WZM1695" s="34"/>
      <c r="WZT1695" s="35"/>
      <c r="WZU1695" s="34"/>
      <c r="XAB1695" s="35"/>
      <c r="XAC1695" s="34"/>
      <c r="XAJ1695" s="35"/>
      <c r="XAK1695" s="34"/>
      <c r="XAR1695" s="35"/>
      <c r="XAS1695" s="34"/>
      <c r="XAZ1695" s="35"/>
      <c r="XBA1695" s="34"/>
      <c r="XBH1695" s="35"/>
      <c r="XBI1695" s="34"/>
      <c r="XBP1695" s="35"/>
      <c r="XBQ1695" s="34"/>
      <c r="XBX1695" s="35"/>
      <c r="XBY1695" s="34"/>
      <c r="XCF1695" s="35"/>
      <c r="XCG1695" s="34"/>
      <c r="XCN1695" s="35"/>
      <c r="XCO1695" s="34"/>
      <c r="XCV1695" s="35"/>
      <c r="XCW1695" s="34"/>
      <c r="XDD1695" s="35"/>
      <c r="XDE1695" s="34"/>
      <c r="XDL1695" s="35"/>
      <c r="XDM1695" s="34"/>
      <c r="XDT1695" s="35"/>
      <c r="XDU1695" s="34"/>
      <c r="XEB1695" s="35"/>
      <c r="XEC1695" s="34"/>
      <c r="XEJ1695" s="35"/>
      <c r="XEK1695" s="34"/>
      <c r="XER1695" s="35"/>
      <c r="XES1695" s="34"/>
      <c r="XEZ1695" s="35"/>
      <c r="XFA1695" s="34"/>
    </row>
    <row r="1696" spans="1:1021 1028:2045 2052:3069 3076:4093 4100:5117 5124:6141 6148:7165 7172:8189 8196:9213 9220:10237 10244:11261 11268:12285 12292:13309 13316:14333 14340:15357 15364:16381" x14ac:dyDescent="0.25">
      <c r="A1696" t="s">
        <v>484</v>
      </c>
      <c r="B1696" t="s">
        <v>471</v>
      </c>
      <c r="C1696">
        <v>339</v>
      </c>
      <c r="D1696">
        <v>339</v>
      </c>
      <c r="E1696" s="35">
        <v>1</v>
      </c>
      <c r="F1696" s="34">
        <v>1.9999999999999999E-88</v>
      </c>
      <c r="G1696">
        <v>85.76</v>
      </c>
      <c r="H1696">
        <v>1386</v>
      </c>
      <c r="I1696" t="str">
        <f>HYPERLINK("https://www.ncbi.nlm.nih.gov/nucleotide/MN726620.1?report=genbank&amp;log$=nucltop&amp;blast_rank=94&amp;RID=XE6RV0D8013","MN726620.1")</f>
        <v>MN726620.1</v>
      </c>
      <c r="L1696" s="35"/>
      <c r="M1696" s="34"/>
      <c r="T1696" s="35"/>
      <c r="U1696" s="34"/>
      <c r="AB1696" s="35"/>
      <c r="AC1696" s="34"/>
      <c r="AJ1696" s="35"/>
      <c r="AK1696" s="34"/>
      <c r="AR1696" s="35"/>
      <c r="AS1696" s="34"/>
      <c r="AZ1696" s="35"/>
      <c r="BA1696" s="34"/>
      <c r="BH1696" s="35"/>
      <c r="BI1696" s="34"/>
      <c r="BP1696" s="35"/>
      <c r="BQ1696" s="34"/>
      <c r="BX1696" s="35"/>
      <c r="BY1696" s="34"/>
      <c r="CF1696" s="35"/>
      <c r="CG1696" s="34"/>
      <c r="CN1696" s="35"/>
      <c r="CO1696" s="34"/>
      <c r="CV1696" s="35"/>
      <c r="CW1696" s="34"/>
      <c r="DD1696" s="35"/>
      <c r="DE1696" s="34"/>
      <c r="DL1696" s="35"/>
      <c r="DM1696" s="34"/>
      <c r="DT1696" s="35"/>
      <c r="DU1696" s="34"/>
      <c r="EB1696" s="35"/>
      <c r="EC1696" s="34"/>
      <c r="EJ1696" s="35"/>
      <c r="EK1696" s="34"/>
      <c r="ER1696" s="35"/>
      <c r="ES1696" s="34"/>
      <c r="EZ1696" s="35"/>
      <c r="FA1696" s="34"/>
      <c r="FH1696" s="35"/>
      <c r="FI1696" s="34"/>
      <c r="FP1696" s="35"/>
      <c r="FQ1696" s="34"/>
      <c r="FX1696" s="35"/>
      <c r="FY1696" s="34"/>
      <c r="GF1696" s="35"/>
      <c r="GG1696" s="34"/>
      <c r="GN1696" s="35"/>
      <c r="GO1696" s="34"/>
      <c r="GV1696" s="35"/>
      <c r="GW1696" s="34"/>
      <c r="HD1696" s="35"/>
      <c r="HE1696" s="34"/>
      <c r="HL1696" s="35"/>
      <c r="HM1696" s="34"/>
      <c r="HT1696" s="35"/>
      <c r="HU1696" s="34"/>
      <c r="IB1696" s="35"/>
      <c r="IC1696" s="34"/>
      <c r="IJ1696" s="35"/>
      <c r="IK1696" s="34"/>
      <c r="IR1696" s="35"/>
      <c r="IS1696" s="34"/>
      <c r="IZ1696" s="35"/>
      <c r="JA1696" s="34"/>
      <c r="JH1696" s="35"/>
      <c r="JI1696" s="34"/>
      <c r="JP1696" s="35"/>
      <c r="JQ1696" s="34"/>
      <c r="JX1696" s="35"/>
      <c r="JY1696" s="34"/>
      <c r="KF1696" s="35"/>
      <c r="KG1696" s="34"/>
      <c r="KN1696" s="35"/>
      <c r="KO1696" s="34"/>
      <c r="KV1696" s="35"/>
      <c r="KW1696" s="34"/>
      <c r="LD1696" s="35"/>
      <c r="LE1696" s="34"/>
      <c r="LL1696" s="35"/>
      <c r="LM1696" s="34"/>
      <c r="LT1696" s="35"/>
      <c r="LU1696" s="34"/>
      <c r="MB1696" s="35"/>
      <c r="MC1696" s="34"/>
      <c r="MJ1696" s="35"/>
      <c r="MK1696" s="34"/>
      <c r="MR1696" s="35"/>
      <c r="MS1696" s="34"/>
      <c r="MZ1696" s="35"/>
      <c r="NA1696" s="34"/>
      <c r="NH1696" s="35"/>
      <c r="NI1696" s="34"/>
      <c r="NP1696" s="35"/>
      <c r="NQ1696" s="34"/>
      <c r="NX1696" s="35"/>
      <c r="NY1696" s="34"/>
      <c r="OF1696" s="35"/>
      <c r="OG1696" s="34"/>
      <c r="ON1696" s="35"/>
      <c r="OO1696" s="34"/>
      <c r="OV1696" s="35"/>
      <c r="OW1696" s="34"/>
      <c r="PD1696" s="35"/>
      <c r="PE1696" s="34"/>
      <c r="PL1696" s="35"/>
      <c r="PM1696" s="34"/>
      <c r="PT1696" s="35"/>
      <c r="PU1696" s="34"/>
      <c r="QB1696" s="35"/>
      <c r="QC1696" s="34"/>
      <c r="QJ1696" s="35"/>
      <c r="QK1696" s="34"/>
      <c r="QR1696" s="35"/>
      <c r="QS1696" s="34"/>
      <c r="QZ1696" s="35"/>
      <c r="RA1696" s="34"/>
      <c r="RH1696" s="35"/>
      <c r="RI1696" s="34"/>
      <c r="RP1696" s="35"/>
      <c r="RQ1696" s="34"/>
      <c r="RX1696" s="35"/>
      <c r="RY1696" s="34"/>
      <c r="SF1696" s="35"/>
      <c r="SG1696" s="34"/>
      <c r="SN1696" s="35"/>
      <c r="SO1696" s="34"/>
      <c r="SV1696" s="35"/>
      <c r="SW1696" s="34"/>
      <c r="TD1696" s="35"/>
      <c r="TE1696" s="34"/>
      <c r="TL1696" s="35"/>
      <c r="TM1696" s="34"/>
      <c r="TT1696" s="35"/>
      <c r="TU1696" s="34"/>
      <c r="UB1696" s="35"/>
      <c r="UC1696" s="34"/>
      <c r="UJ1696" s="35"/>
      <c r="UK1696" s="34"/>
      <c r="UR1696" s="35"/>
      <c r="US1696" s="34"/>
      <c r="UZ1696" s="35"/>
      <c r="VA1696" s="34"/>
      <c r="VH1696" s="35"/>
      <c r="VI1696" s="34"/>
      <c r="VP1696" s="35"/>
      <c r="VQ1696" s="34"/>
      <c r="VX1696" s="35"/>
      <c r="VY1696" s="34"/>
      <c r="WF1696" s="35"/>
      <c r="WG1696" s="34"/>
      <c r="WN1696" s="35"/>
      <c r="WO1696" s="34"/>
      <c r="WV1696" s="35"/>
      <c r="WW1696" s="34"/>
      <c r="XD1696" s="35"/>
      <c r="XE1696" s="34"/>
      <c r="XL1696" s="35"/>
      <c r="XM1696" s="34"/>
      <c r="XT1696" s="35"/>
      <c r="XU1696" s="34"/>
      <c r="YB1696" s="35"/>
      <c r="YC1696" s="34"/>
      <c r="YJ1696" s="35"/>
      <c r="YK1696" s="34"/>
      <c r="YR1696" s="35"/>
      <c r="YS1696" s="34"/>
      <c r="YZ1696" s="35"/>
      <c r="ZA1696" s="34"/>
      <c r="ZH1696" s="35"/>
      <c r="ZI1696" s="34"/>
      <c r="ZP1696" s="35"/>
      <c r="ZQ1696" s="34"/>
      <c r="ZX1696" s="35"/>
      <c r="ZY1696" s="34"/>
      <c r="AAF1696" s="35"/>
      <c r="AAG1696" s="34"/>
      <c r="AAN1696" s="35"/>
      <c r="AAO1696" s="34"/>
      <c r="AAV1696" s="35"/>
      <c r="AAW1696" s="34"/>
      <c r="ABD1696" s="35"/>
      <c r="ABE1696" s="34"/>
      <c r="ABL1696" s="35"/>
      <c r="ABM1696" s="34"/>
      <c r="ABT1696" s="35"/>
      <c r="ABU1696" s="34"/>
      <c r="ACB1696" s="35"/>
      <c r="ACC1696" s="34"/>
      <c r="ACJ1696" s="35"/>
      <c r="ACK1696" s="34"/>
      <c r="ACR1696" s="35"/>
      <c r="ACS1696" s="34"/>
      <c r="ACZ1696" s="35"/>
      <c r="ADA1696" s="34"/>
      <c r="ADH1696" s="35"/>
      <c r="ADI1696" s="34"/>
      <c r="ADP1696" s="35"/>
      <c r="ADQ1696" s="34"/>
      <c r="ADX1696" s="35"/>
      <c r="ADY1696" s="34"/>
      <c r="AEF1696" s="35"/>
      <c r="AEG1696" s="34"/>
      <c r="AEN1696" s="35"/>
      <c r="AEO1696" s="34"/>
      <c r="AEV1696" s="35"/>
      <c r="AEW1696" s="34"/>
      <c r="AFD1696" s="35"/>
      <c r="AFE1696" s="34"/>
      <c r="AFL1696" s="35"/>
      <c r="AFM1696" s="34"/>
      <c r="AFT1696" s="35"/>
      <c r="AFU1696" s="34"/>
      <c r="AGB1696" s="35"/>
      <c r="AGC1696" s="34"/>
      <c r="AGJ1696" s="35"/>
      <c r="AGK1696" s="34"/>
      <c r="AGR1696" s="35"/>
      <c r="AGS1696" s="34"/>
      <c r="AGZ1696" s="35"/>
      <c r="AHA1696" s="34"/>
      <c r="AHH1696" s="35"/>
      <c r="AHI1696" s="34"/>
      <c r="AHP1696" s="35"/>
      <c r="AHQ1696" s="34"/>
      <c r="AHX1696" s="35"/>
      <c r="AHY1696" s="34"/>
      <c r="AIF1696" s="35"/>
      <c r="AIG1696" s="34"/>
      <c r="AIN1696" s="35"/>
      <c r="AIO1696" s="34"/>
      <c r="AIV1696" s="35"/>
      <c r="AIW1696" s="34"/>
      <c r="AJD1696" s="35"/>
      <c r="AJE1696" s="34"/>
      <c r="AJL1696" s="35"/>
      <c r="AJM1696" s="34"/>
      <c r="AJT1696" s="35"/>
      <c r="AJU1696" s="34"/>
      <c r="AKB1696" s="35"/>
      <c r="AKC1696" s="34"/>
      <c r="AKJ1696" s="35"/>
      <c r="AKK1696" s="34"/>
      <c r="AKR1696" s="35"/>
      <c r="AKS1696" s="34"/>
      <c r="AKZ1696" s="35"/>
      <c r="ALA1696" s="34"/>
      <c r="ALH1696" s="35"/>
      <c r="ALI1696" s="34"/>
      <c r="ALP1696" s="35"/>
      <c r="ALQ1696" s="34"/>
      <c r="ALX1696" s="35"/>
      <c r="ALY1696" s="34"/>
      <c r="AMF1696" s="35"/>
      <c r="AMG1696" s="34"/>
      <c r="AMN1696" s="35"/>
      <c r="AMO1696" s="34"/>
      <c r="AMV1696" s="35"/>
      <c r="AMW1696" s="34"/>
      <c r="AND1696" s="35"/>
      <c r="ANE1696" s="34"/>
      <c r="ANL1696" s="35"/>
      <c r="ANM1696" s="34"/>
      <c r="ANT1696" s="35"/>
      <c r="ANU1696" s="34"/>
      <c r="AOB1696" s="35"/>
      <c r="AOC1696" s="34"/>
      <c r="AOJ1696" s="35"/>
      <c r="AOK1696" s="34"/>
      <c r="AOR1696" s="35"/>
      <c r="AOS1696" s="34"/>
      <c r="AOZ1696" s="35"/>
      <c r="APA1696" s="34"/>
      <c r="APH1696" s="35"/>
      <c r="API1696" s="34"/>
      <c r="APP1696" s="35"/>
      <c r="APQ1696" s="34"/>
      <c r="APX1696" s="35"/>
      <c r="APY1696" s="34"/>
      <c r="AQF1696" s="35"/>
      <c r="AQG1696" s="34"/>
      <c r="AQN1696" s="35"/>
      <c r="AQO1696" s="34"/>
      <c r="AQV1696" s="35"/>
      <c r="AQW1696" s="34"/>
      <c r="ARD1696" s="35"/>
      <c r="ARE1696" s="34"/>
      <c r="ARL1696" s="35"/>
      <c r="ARM1696" s="34"/>
      <c r="ART1696" s="35"/>
      <c r="ARU1696" s="34"/>
      <c r="ASB1696" s="35"/>
      <c r="ASC1696" s="34"/>
      <c r="ASJ1696" s="35"/>
      <c r="ASK1696" s="34"/>
      <c r="ASR1696" s="35"/>
      <c r="ASS1696" s="34"/>
      <c r="ASZ1696" s="35"/>
      <c r="ATA1696" s="34"/>
      <c r="ATH1696" s="35"/>
      <c r="ATI1696" s="34"/>
      <c r="ATP1696" s="35"/>
      <c r="ATQ1696" s="34"/>
      <c r="ATX1696" s="35"/>
      <c r="ATY1696" s="34"/>
      <c r="AUF1696" s="35"/>
      <c r="AUG1696" s="34"/>
      <c r="AUN1696" s="35"/>
      <c r="AUO1696" s="34"/>
      <c r="AUV1696" s="35"/>
      <c r="AUW1696" s="34"/>
      <c r="AVD1696" s="35"/>
      <c r="AVE1696" s="34"/>
      <c r="AVL1696" s="35"/>
      <c r="AVM1696" s="34"/>
      <c r="AVT1696" s="35"/>
      <c r="AVU1696" s="34"/>
      <c r="AWB1696" s="35"/>
      <c r="AWC1696" s="34"/>
      <c r="AWJ1696" s="35"/>
      <c r="AWK1696" s="34"/>
      <c r="AWR1696" s="35"/>
      <c r="AWS1696" s="34"/>
      <c r="AWZ1696" s="35"/>
      <c r="AXA1696" s="34"/>
      <c r="AXH1696" s="35"/>
      <c r="AXI1696" s="34"/>
      <c r="AXP1696" s="35"/>
      <c r="AXQ1696" s="34"/>
      <c r="AXX1696" s="35"/>
      <c r="AXY1696" s="34"/>
      <c r="AYF1696" s="35"/>
      <c r="AYG1696" s="34"/>
      <c r="AYN1696" s="35"/>
      <c r="AYO1696" s="34"/>
      <c r="AYV1696" s="35"/>
      <c r="AYW1696" s="34"/>
      <c r="AZD1696" s="35"/>
      <c r="AZE1696" s="34"/>
      <c r="AZL1696" s="35"/>
      <c r="AZM1696" s="34"/>
      <c r="AZT1696" s="35"/>
      <c r="AZU1696" s="34"/>
      <c r="BAB1696" s="35"/>
      <c r="BAC1696" s="34"/>
      <c r="BAJ1696" s="35"/>
      <c r="BAK1696" s="34"/>
      <c r="BAR1696" s="35"/>
      <c r="BAS1696" s="34"/>
      <c r="BAZ1696" s="35"/>
      <c r="BBA1696" s="34"/>
      <c r="BBH1696" s="35"/>
      <c r="BBI1696" s="34"/>
      <c r="BBP1696" s="35"/>
      <c r="BBQ1696" s="34"/>
      <c r="BBX1696" s="35"/>
      <c r="BBY1696" s="34"/>
      <c r="BCF1696" s="35"/>
      <c r="BCG1696" s="34"/>
      <c r="BCN1696" s="35"/>
      <c r="BCO1696" s="34"/>
      <c r="BCV1696" s="35"/>
      <c r="BCW1696" s="34"/>
      <c r="BDD1696" s="35"/>
      <c r="BDE1696" s="34"/>
      <c r="BDL1696" s="35"/>
      <c r="BDM1696" s="34"/>
      <c r="BDT1696" s="35"/>
      <c r="BDU1696" s="34"/>
      <c r="BEB1696" s="35"/>
      <c r="BEC1696" s="34"/>
      <c r="BEJ1696" s="35"/>
      <c r="BEK1696" s="34"/>
      <c r="BER1696" s="35"/>
      <c r="BES1696" s="34"/>
      <c r="BEZ1696" s="35"/>
      <c r="BFA1696" s="34"/>
      <c r="BFH1696" s="35"/>
      <c r="BFI1696" s="34"/>
      <c r="BFP1696" s="35"/>
      <c r="BFQ1696" s="34"/>
      <c r="BFX1696" s="35"/>
      <c r="BFY1696" s="34"/>
      <c r="BGF1696" s="35"/>
      <c r="BGG1696" s="34"/>
      <c r="BGN1696" s="35"/>
      <c r="BGO1696" s="34"/>
      <c r="BGV1696" s="35"/>
      <c r="BGW1696" s="34"/>
      <c r="BHD1696" s="35"/>
      <c r="BHE1696" s="34"/>
      <c r="BHL1696" s="35"/>
      <c r="BHM1696" s="34"/>
      <c r="BHT1696" s="35"/>
      <c r="BHU1696" s="34"/>
      <c r="BIB1696" s="35"/>
      <c r="BIC1696" s="34"/>
      <c r="BIJ1696" s="35"/>
      <c r="BIK1696" s="34"/>
      <c r="BIR1696" s="35"/>
      <c r="BIS1696" s="34"/>
      <c r="BIZ1696" s="35"/>
      <c r="BJA1696" s="34"/>
      <c r="BJH1696" s="35"/>
      <c r="BJI1696" s="34"/>
      <c r="BJP1696" s="35"/>
      <c r="BJQ1696" s="34"/>
      <c r="BJX1696" s="35"/>
      <c r="BJY1696" s="34"/>
      <c r="BKF1696" s="35"/>
      <c r="BKG1696" s="34"/>
      <c r="BKN1696" s="35"/>
      <c r="BKO1696" s="34"/>
      <c r="BKV1696" s="35"/>
      <c r="BKW1696" s="34"/>
      <c r="BLD1696" s="35"/>
      <c r="BLE1696" s="34"/>
      <c r="BLL1696" s="35"/>
      <c r="BLM1696" s="34"/>
      <c r="BLT1696" s="35"/>
      <c r="BLU1696" s="34"/>
      <c r="BMB1696" s="35"/>
      <c r="BMC1696" s="34"/>
      <c r="BMJ1696" s="35"/>
      <c r="BMK1696" s="34"/>
      <c r="BMR1696" s="35"/>
      <c r="BMS1696" s="34"/>
      <c r="BMZ1696" s="35"/>
      <c r="BNA1696" s="34"/>
      <c r="BNH1696" s="35"/>
      <c r="BNI1696" s="34"/>
      <c r="BNP1696" s="35"/>
      <c r="BNQ1696" s="34"/>
      <c r="BNX1696" s="35"/>
      <c r="BNY1696" s="34"/>
      <c r="BOF1696" s="35"/>
      <c r="BOG1696" s="34"/>
      <c r="BON1696" s="35"/>
      <c r="BOO1696" s="34"/>
      <c r="BOV1696" s="35"/>
      <c r="BOW1696" s="34"/>
      <c r="BPD1696" s="35"/>
      <c r="BPE1696" s="34"/>
      <c r="BPL1696" s="35"/>
      <c r="BPM1696" s="34"/>
      <c r="BPT1696" s="35"/>
      <c r="BPU1696" s="34"/>
      <c r="BQB1696" s="35"/>
      <c r="BQC1696" s="34"/>
      <c r="BQJ1696" s="35"/>
      <c r="BQK1696" s="34"/>
      <c r="BQR1696" s="35"/>
      <c r="BQS1696" s="34"/>
      <c r="BQZ1696" s="35"/>
      <c r="BRA1696" s="34"/>
      <c r="BRH1696" s="35"/>
      <c r="BRI1696" s="34"/>
      <c r="BRP1696" s="35"/>
      <c r="BRQ1696" s="34"/>
      <c r="BRX1696" s="35"/>
      <c r="BRY1696" s="34"/>
      <c r="BSF1696" s="35"/>
      <c r="BSG1696" s="34"/>
      <c r="BSN1696" s="35"/>
      <c r="BSO1696" s="34"/>
      <c r="BSV1696" s="35"/>
      <c r="BSW1696" s="34"/>
      <c r="BTD1696" s="35"/>
      <c r="BTE1696" s="34"/>
      <c r="BTL1696" s="35"/>
      <c r="BTM1696" s="34"/>
      <c r="BTT1696" s="35"/>
      <c r="BTU1696" s="34"/>
      <c r="BUB1696" s="35"/>
      <c r="BUC1696" s="34"/>
      <c r="BUJ1696" s="35"/>
      <c r="BUK1696" s="34"/>
      <c r="BUR1696" s="35"/>
      <c r="BUS1696" s="34"/>
      <c r="BUZ1696" s="35"/>
      <c r="BVA1696" s="34"/>
      <c r="BVH1696" s="35"/>
      <c r="BVI1696" s="34"/>
      <c r="BVP1696" s="35"/>
      <c r="BVQ1696" s="34"/>
      <c r="BVX1696" s="35"/>
      <c r="BVY1696" s="34"/>
      <c r="BWF1696" s="35"/>
      <c r="BWG1696" s="34"/>
      <c r="BWN1696" s="35"/>
      <c r="BWO1696" s="34"/>
      <c r="BWV1696" s="35"/>
      <c r="BWW1696" s="34"/>
      <c r="BXD1696" s="35"/>
      <c r="BXE1696" s="34"/>
      <c r="BXL1696" s="35"/>
      <c r="BXM1696" s="34"/>
      <c r="BXT1696" s="35"/>
      <c r="BXU1696" s="34"/>
      <c r="BYB1696" s="35"/>
      <c r="BYC1696" s="34"/>
      <c r="BYJ1696" s="35"/>
      <c r="BYK1696" s="34"/>
      <c r="BYR1696" s="35"/>
      <c r="BYS1696" s="34"/>
      <c r="BYZ1696" s="35"/>
      <c r="BZA1696" s="34"/>
      <c r="BZH1696" s="35"/>
      <c r="BZI1696" s="34"/>
      <c r="BZP1696" s="35"/>
      <c r="BZQ1696" s="34"/>
      <c r="BZX1696" s="35"/>
      <c r="BZY1696" s="34"/>
      <c r="CAF1696" s="35"/>
      <c r="CAG1696" s="34"/>
      <c r="CAN1696" s="35"/>
      <c r="CAO1696" s="34"/>
      <c r="CAV1696" s="35"/>
      <c r="CAW1696" s="34"/>
      <c r="CBD1696" s="35"/>
      <c r="CBE1696" s="34"/>
      <c r="CBL1696" s="35"/>
      <c r="CBM1696" s="34"/>
      <c r="CBT1696" s="35"/>
      <c r="CBU1696" s="34"/>
      <c r="CCB1696" s="35"/>
      <c r="CCC1696" s="34"/>
      <c r="CCJ1696" s="35"/>
      <c r="CCK1696" s="34"/>
      <c r="CCR1696" s="35"/>
      <c r="CCS1696" s="34"/>
      <c r="CCZ1696" s="35"/>
      <c r="CDA1696" s="34"/>
      <c r="CDH1696" s="35"/>
      <c r="CDI1696" s="34"/>
      <c r="CDP1696" s="35"/>
      <c r="CDQ1696" s="34"/>
      <c r="CDX1696" s="35"/>
      <c r="CDY1696" s="34"/>
      <c r="CEF1696" s="35"/>
      <c r="CEG1696" s="34"/>
      <c r="CEN1696" s="35"/>
      <c r="CEO1696" s="34"/>
      <c r="CEV1696" s="35"/>
      <c r="CEW1696" s="34"/>
      <c r="CFD1696" s="35"/>
      <c r="CFE1696" s="34"/>
      <c r="CFL1696" s="35"/>
      <c r="CFM1696" s="34"/>
      <c r="CFT1696" s="35"/>
      <c r="CFU1696" s="34"/>
      <c r="CGB1696" s="35"/>
      <c r="CGC1696" s="34"/>
      <c r="CGJ1696" s="35"/>
      <c r="CGK1696" s="34"/>
      <c r="CGR1696" s="35"/>
      <c r="CGS1696" s="34"/>
      <c r="CGZ1696" s="35"/>
      <c r="CHA1696" s="34"/>
      <c r="CHH1696" s="35"/>
      <c r="CHI1696" s="34"/>
      <c r="CHP1696" s="35"/>
      <c r="CHQ1696" s="34"/>
      <c r="CHX1696" s="35"/>
      <c r="CHY1696" s="34"/>
      <c r="CIF1696" s="35"/>
      <c r="CIG1696" s="34"/>
      <c r="CIN1696" s="35"/>
      <c r="CIO1696" s="34"/>
      <c r="CIV1696" s="35"/>
      <c r="CIW1696" s="34"/>
      <c r="CJD1696" s="35"/>
      <c r="CJE1696" s="34"/>
      <c r="CJL1696" s="35"/>
      <c r="CJM1696" s="34"/>
      <c r="CJT1696" s="35"/>
      <c r="CJU1696" s="34"/>
      <c r="CKB1696" s="35"/>
      <c r="CKC1696" s="34"/>
      <c r="CKJ1696" s="35"/>
      <c r="CKK1696" s="34"/>
      <c r="CKR1696" s="35"/>
      <c r="CKS1696" s="34"/>
      <c r="CKZ1696" s="35"/>
      <c r="CLA1696" s="34"/>
      <c r="CLH1696" s="35"/>
      <c r="CLI1696" s="34"/>
      <c r="CLP1696" s="35"/>
      <c r="CLQ1696" s="34"/>
      <c r="CLX1696" s="35"/>
      <c r="CLY1696" s="34"/>
      <c r="CMF1696" s="35"/>
      <c r="CMG1696" s="34"/>
      <c r="CMN1696" s="35"/>
      <c r="CMO1696" s="34"/>
      <c r="CMV1696" s="35"/>
      <c r="CMW1696" s="34"/>
      <c r="CND1696" s="35"/>
      <c r="CNE1696" s="34"/>
      <c r="CNL1696" s="35"/>
      <c r="CNM1696" s="34"/>
      <c r="CNT1696" s="35"/>
      <c r="CNU1696" s="34"/>
      <c r="COB1696" s="35"/>
      <c r="COC1696" s="34"/>
      <c r="COJ1696" s="35"/>
      <c r="COK1696" s="34"/>
      <c r="COR1696" s="35"/>
      <c r="COS1696" s="34"/>
      <c r="COZ1696" s="35"/>
      <c r="CPA1696" s="34"/>
      <c r="CPH1696" s="35"/>
      <c r="CPI1696" s="34"/>
      <c r="CPP1696" s="35"/>
      <c r="CPQ1696" s="34"/>
      <c r="CPX1696" s="35"/>
      <c r="CPY1696" s="34"/>
      <c r="CQF1696" s="35"/>
      <c r="CQG1696" s="34"/>
      <c r="CQN1696" s="35"/>
      <c r="CQO1696" s="34"/>
      <c r="CQV1696" s="35"/>
      <c r="CQW1696" s="34"/>
      <c r="CRD1696" s="35"/>
      <c r="CRE1696" s="34"/>
      <c r="CRL1696" s="35"/>
      <c r="CRM1696" s="34"/>
      <c r="CRT1696" s="35"/>
      <c r="CRU1696" s="34"/>
      <c r="CSB1696" s="35"/>
      <c r="CSC1696" s="34"/>
      <c r="CSJ1696" s="35"/>
      <c r="CSK1696" s="34"/>
      <c r="CSR1696" s="35"/>
      <c r="CSS1696" s="34"/>
      <c r="CSZ1696" s="35"/>
      <c r="CTA1696" s="34"/>
      <c r="CTH1696" s="35"/>
      <c r="CTI1696" s="34"/>
      <c r="CTP1696" s="35"/>
      <c r="CTQ1696" s="34"/>
      <c r="CTX1696" s="35"/>
      <c r="CTY1696" s="34"/>
      <c r="CUF1696" s="35"/>
      <c r="CUG1696" s="34"/>
      <c r="CUN1696" s="35"/>
      <c r="CUO1696" s="34"/>
      <c r="CUV1696" s="35"/>
      <c r="CUW1696" s="34"/>
      <c r="CVD1696" s="35"/>
      <c r="CVE1696" s="34"/>
      <c r="CVL1696" s="35"/>
      <c r="CVM1696" s="34"/>
      <c r="CVT1696" s="35"/>
      <c r="CVU1696" s="34"/>
      <c r="CWB1696" s="35"/>
      <c r="CWC1696" s="34"/>
      <c r="CWJ1696" s="35"/>
      <c r="CWK1696" s="34"/>
      <c r="CWR1696" s="35"/>
      <c r="CWS1696" s="34"/>
      <c r="CWZ1696" s="35"/>
      <c r="CXA1696" s="34"/>
      <c r="CXH1696" s="35"/>
      <c r="CXI1696" s="34"/>
      <c r="CXP1696" s="35"/>
      <c r="CXQ1696" s="34"/>
      <c r="CXX1696" s="35"/>
      <c r="CXY1696" s="34"/>
      <c r="CYF1696" s="35"/>
      <c r="CYG1696" s="34"/>
      <c r="CYN1696" s="35"/>
      <c r="CYO1696" s="34"/>
      <c r="CYV1696" s="35"/>
      <c r="CYW1696" s="34"/>
      <c r="CZD1696" s="35"/>
      <c r="CZE1696" s="34"/>
      <c r="CZL1696" s="35"/>
      <c r="CZM1696" s="34"/>
      <c r="CZT1696" s="35"/>
      <c r="CZU1696" s="34"/>
      <c r="DAB1696" s="35"/>
      <c r="DAC1696" s="34"/>
      <c r="DAJ1696" s="35"/>
      <c r="DAK1696" s="34"/>
      <c r="DAR1696" s="35"/>
      <c r="DAS1696" s="34"/>
      <c r="DAZ1696" s="35"/>
      <c r="DBA1696" s="34"/>
      <c r="DBH1696" s="35"/>
      <c r="DBI1696" s="34"/>
      <c r="DBP1696" s="35"/>
      <c r="DBQ1696" s="34"/>
      <c r="DBX1696" s="35"/>
      <c r="DBY1696" s="34"/>
      <c r="DCF1696" s="35"/>
      <c r="DCG1696" s="34"/>
      <c r="DCN1696" s="35"/>
      <c r="DCO1696" s="34"/>
      <c r="DCV1696" s="35"/>
      <c r="DCW1696" s="34"/>
      <c r="DDD1696" s="35"/>
      <c r="DDE1696" s="34"/>
      <c r="DDL1696" s="35"/>
      <c r="DDM1696" s="34"/>
      <c r="DDT1696" s="35"/>
      <c r="DDU1696" s="34"/>
      <c r="DEB1696" s="35"/>
      <c r="DEC1696" s="34"/>
      <c r="DEJ1696" s="35"/>
      <c r="DEK1696" s="34"/>
      <c r="DER1696" s="35"/>
      <c r="DES1696" s="34"/>
      <c r="DEZ1696" s="35"/>
      <c r="DFA1696" s="34"/>
      <c r="DFH1696" s="35"/>
      <c r="DFI1696" s="34"/>
      <c r="DFP1696" s="35"/>
      <c r="DFQ1696" s="34"/>
      <c r="DFX1696" s="35"/>
      <c r="DFY1696" s="34"/>
      <c r="DGF1696" s="35"/>
      <c r="DGG1696" s="34"/>
      <c r="DGN1696" s="35"/>
      <c r="DGO1696" s="34"/>
      <c r="DGV1696" s="35"/>
      <c r="DGW1696" s="34"/>
      <c r="DHD1696" s="35"/>
      <c r="DHE1696" s="34"/>
      <c r="DHL1696" s="35"/>
      <c r="DHM1696" s="34"/>
      <c r="DHT1696" s="35"/>
      <c r="DHU1696" s="34"/>
      <c r="DIB1696" s="35"/>
      <c r="DIC1696" s="34"/>
      <c r="DIJ1696" s="35"/>
      <c r="DIK1696" s="34"/>
      <c r="DIR1696" s="35"/>
      <c r="DIS1696" s="34"/>
      <c r="DIZ1696" s="35"/>
      <c r="DJA1696" s="34"/>
      <c r="DJH1696" s="35"/>
      <c r="DJI1696" s="34"/>
      <c r="DJP1696" s="35"/>
      <c r="DJQ1696" s="34"/>
      <c r="DJX1696" s="35"/>
      <c r="DJY1696" s="34"/>
      <c r="DKF1696" s="35"/>
      <c r="DKG1696" s="34"/>
      <c r="DKN1696" s="35"/>
      <c r="DKO1696" s="34"/>
      <c r="DKV1696" s="35"/>
      <c r="DKW1696" s="34"/>
      <c r="DLD1696" s="35"/>
      <c r="DLE1696" s="34"/>
      <c r="DLL1696" s="35"/>
      <c r="DLM1696" s="34"/>
      <c r="DLT1696" s="35"/>
      <c r="DLU1696" s="34"/>
      <c r="DMB1696" s="35"/>
      <c r="DMC1696" s="34"/>
      <c r="DMJ1696" s="35"/>
      <c r="DMK1696" s="34"/>
      <c r="DMR1696" s="35"/>
      <c r="DMS1696" s="34"/>
      <c r="DMZ1696" s="35"/>
      <c r="DNA1696" s="34"/>
      <c r="DNH1696" s="35"/>
      <c r="DNI1696" s="34"/>
      <c r="DNP1696" s="35"/>
      <c r="DNQ1696" s="34"/>
      <c r="DNX1696" s="35"/>
      <c r="DNY1696" s="34"/>
      <c r="DOF1696" s="35"/>
      <c r="DOG1696" s="34"/>
      <c r="DON1696" s="35"/>
      <c r="DOO1696" s="34"/>
      <c r="DOV1696" s="35"/>
      <c r="DOW1696" s="34"/>
      <c r="DPD1696" s="35"/>
      <c r="DPE1696" s="34"/>
      <c r="DPL1696" s="35"/>
      <c r="DPM1696" s="34"/>
      <c r="DPT1696" s="35"/>
      <c r="DPU1696" s="34"/>
      <c r="DQB1696" s="35"/>
      <c r="DQC1696" s="34"/>
      <c r="DQJ1696" s="35"/>
      <c r="DQK1696" s="34"/>
      <c r="DQR1696" s="35"/>
      <c r="DQS1696" s="34"/>
      <c r="DQZ1696" s="35"/>
      <c r="DRA1696" s="34"/>
      <c r="DRH1696" s="35"/>
      <c r="DRI1696" s="34"/>
      <c r="DRP1696" s="35"/>
      <c r="DRQ1696" s="34"/>
      <c r="DRX1696" s="35"/>
      <c r="DRY1696" s="34"/>
      <c r="DSF1696" s="35"/>
      <c r="DSG1696" s="34"/>
      <c r="DSN1696" s="35"/>
      <c r="DSO1696" s="34"/>
      <c r="DSV1696" s="35"/>
      <c r="DSW1696" s="34"/>
      <c r="DTD1696" s="35"/>
      <c r="DTE1696" s="34"/>
      <c r="DTL1696" s="35"/>
      <c r="DTM1696" s="34"/>
      <c r="DTT1696" s="35"/>
      <c r="DTU1696" s="34"/>
      <c r="DUB1696" s="35"/>
      <c r="DUC1696" s="34"/>
      <c r="DUJ1696" s="35"/>
      <c r="DUK1696" s="34"/>
      <c r="DUR1696" s="35"/>
      <c r="DUS1696" s="34"/>
      <c r="DUZ1696" s="35"/>
      <c r="DVA1696" s="34"/>
      <c r="DVH1696" s="35"/>
      <c r="DVI1696" s="34"/>
      <c r="DVP1696" s="35"/>
      <c r="DVQ1696" s="34"/>
      <c r="DVX1696" s="35"/>
      <c r="DVY1696" s="34"/>
      <c r="DWF1696" s="35"/>
      <c r="DWG1696" s="34"/>
      <c r="DWN1696" s="35"/>
      <c r="DWO1696" s="34"/>
      <c r="DWV1696" s="35"/>
      <c r="DWW1696" s="34"/>
      <c r="DXD1696" s="35"/>
      <c r="DXE1696" s="34"/>
      <c r="DXL1696" s="35"/>
      <c r="DXM1696" s="34"/>
      <c r="DXT1696" s="35"/>
      <c r="DXU1696" s="34"/>
      <c r="DYB1696" s="35"/>
      <c r="DYC1696" s="34"/>
      <c r="DYJ1696" s="35"/>
      <c r="DYK1696" s="34"/>
      <c r="DYR1696" s="35"/>
      <c r="DYS1696" s="34"/>
      <c r="DYZ1696" s="35"/>
      <c r="DZA1696" s="34"/>
      <c r="DZH1696" s="35"/>
      <c r="DZI1696" s="34"/>
      <c r="DZP1696" s="35"/>
      <c r="DZQ1696" s="34"/>
      <c r="DZX1696" s="35"/>
      <c r="DZY1696" s="34"/>
      <c r="EAF1696" s="35"/>
      <c r="EAG1696" s="34"/>
      <c r="EAN1696" s="35"/>
      <c r="EAO1696" s="34"/>
      <c r="EAV1696" s="35"/>
      <c r="EAW1696" s="34"/>
      <c r="EBD1696" s="35"/>
      <c r="EBE1696" s="34"/>
      <c r="EBL1696" s="35"/>
      <c r="EBM1696" s="34"/>
      <c r="EBT1696" s="35"/>
      <c r="EBU1696" s="34"/>
      <c r="ECB1696" s="35"/>
      <c r="ECC1696" s="34"/>
      <c r="ECJ1696" s="35"/>
      <c r="ECK1696" s="34"/>
      <c r="ECR1696" s="35"/>
      <c r="ECS1696" s="34"/>
      <c r="ECZ1696" s="35"/>
      <c r="EDA1696" s="34"/>
      <c r="EDH1696" s="35"/>
      <c r="EDI1696" s="34"/>
      <c r="EDP1696" s="35"/>
      <c r="EDQ1696" s="34"/>
      <c r="EDX1696" s="35"/>
      <c r="EDY1696" s="34"/>
      <c r="EEF1696" s="35"/>
      <c r="EEG1696" s="34"/>
      <c r="EEN1696" s="35"/>
      <c r="EEO1696" s="34"/>
      <c r="EEV1696" s="35"/>
      <c r="EEW1696" s="34"/>
      <c r="EFD1696" s="35"/>
      <c r="EFE1696" s="34"/>
      <c r="EFL1696" s="35"/>
      <c r="EFM1696" s="34"/>
      <c r="EFT1696" s="35"/>
      <c r="EFU1696" s="34"/>
      <c r="EGB1696" s="35"/>
      <c r="EGC1696" s="34"/>
      <c r="EGJ1696" s="35"/>
      <c r="EGK1696" s="34"/>
      <c r="EGR1696" s="35"/>
      <c r="EGS1696" s="34"/>
      <c r="EGZ1696" s="35"/>
      <c r="EHA1696" s="34"/>
      <c r="EHH1696" s="35"/>
      <c r="EHI1696" s="34"/>
      <c r="EHP1696" s="35"/>
      <c r="EHQ1696" s="34"/>
      <c r="EHX1696" s="35"/>
      <c r="EHY1696" s="34"/>
      <c r="EIF1696" s="35"/>
      <c r="EIG1696" s="34"/>
      <c r="EIN1696" s="35"/>
      <c r="EIO1696" s="34"/>
      <c r="EIV1696" s="35"/>
      <c r="EIW1696" s="34"/>
      <c r="EJD1696" s="35"/>
      <c r="EJE1696" s="34"/>
      <c r="EJL1696" s="35"/>
      <c r="EJM1696" s="34"/>
      <c r="EJT1696" s="35"/>
      <c r="EJU1696" s="34"/>
      <c r="EKB1696" s="35"/>
      <c r="EKC1696" s="34"/>
      <c r="EKJ1696" s="35"/>
      <c r="EKK1696" s="34"/>
      <c r="EKR1696" s="35"/>
      <c r="EKS1696" s="34"/>
      <c r="EKZ1696" s="35"/>
      <c r="ELA1696" s="34"/>
      <c r="ELH1696" s="35"/>
      <c r="ELI1696" s="34"/>
      <c r="ELP1696" s="35"/>
      <c r="ELQ1696" s="34"/>
      <c r="ELX1696" s="35"/>
      <c r="ELY1696" s="34"/>
      <c r="EMF1696" s="35"/>
      <c r="EMG1696" s="34"/>
      <c r="EMN1696" s="35"/>
      <c r="EMO1696" s="34"/>
      <c r="EMV1696" s="35"/>
      <c r="EMW1696" s="34"/>
      <c r="END1696" s="35"/>
      <c r="ENE1696" s="34"/>
      <c r="ENL1696" s="35"/>
      <c r="ENM1696" s="34"/>
      <c r="ENT1696" s="35"/>
      <c r="ENU1696" s="34"/>
      <c r="EOB1696" s="35"/>
      <c r="EOC1696" s="34"/>
      <c r="EOJ1696" s="35"/>
      <c r="EOK1696" s="34"/>
      <c r="EOR1696" s="35"/>
      <c r="EOS1696" s="34"/>
      <c r="EOZ1696" s="35"/>
      <c r="EPA1696" s="34"/>
      <c r="EPH1696" s="35"/>
      <c r="EPI1696" s="34"/>
      <c r="EPP1696" s="35"/>
      <c r="EPQ1696" s="34"/>
      <c r="EPX1696" s="35"/>
      <c r="EPY1696" s="34"/>
      <c r="EQF1696" s="35"/>
      <c r="EQG1696" s="34"/>
      <c r="EQN1696" s="35"/>
      <c r="EQO1696" s="34"/>
      <c r="EQV1696" s="35"/>
      <c r="EQW1696" s="34"/>
      <c r="ERD1696" s="35"/>
      <c r="ERE1696" s="34"/>
      <c r="ERL1696" s="35"/>
      <c r="ERM1696" s="34"/>
      <c r="ERT1696" s="35"/>
      <c r="ERU1696" s="34"/>
      <c r="ESB1696" s="35"/>
      <c r="ESC1696" s="34"/>
      <c r="ESJ1696" s="35"/>
      <c r="ESK1696" s="34"/>
      <c r="ESR1696" s="35"/>
      <c r="ESS1696" s="34"/>
      <c r="ESZ1696" s="35"/>
      <c r="ETA1696" s="34"/>
      <c r="ETH1696" s="35"/>
      <c r="ETI1696" s="34"/>
      <c r="ETP1696" s="35"/>
      <c r="ETQ1696" s="34"/>
      <c r="ETX1696" s="35"/>
      <c r="ETY1696" s="34"/>
      <c r="EUF1696" s="35"/>
      <c r="EUG1696" s="34"/>
      <c r="EUN1696" s="35"/>
      <c r="EUO1696" s="34"/>
      <c r="EUV1696" s="35"/>
      <c r="EUW1696" s="34"/>
      <c r="EVD1696" s="35"/>
      <c r="EVE1696" s="34"/>
      <c r="EVL1696" s="35"/>
      <c r="EVM1696" s="34"/>
      <c r="EVT1696" s="35"/>
      <c r="EVU1696" s="34"/>
      <c r="EWB1696" s="35"/>
      <c r="EWC1696" s="34"/>
      <c r="EWJ1696" s="35"/>
      <c r="EWK1696" s="34"/>
      <c r="EWR1696" s="35"/>
      <c r="EWS1696" s="34"/>
      <c r="EWZ1696" s="35"/>
      <c r="EXA1696" s="34"/>
      <c r="EXH1696" s="35"/>
      <c r="EXI1696" s="34"/>
      <c r="EXP1696" s="35"/>
      <c r="EXQ1696" s="34"/>
      <c r="EXX1696" s="35"/>
      <c r="EXY1696" s="34"/>
      <c r="EYF1696" s="35"/>
      <c r="EYG1696" s="34"/>
      <c r="EYN1696" s="35"/>
      <c r="EYO1696" s="34"/>
      <c r="EYV1696" s="35"/>
      <c r="EYW1696" s="34"/>
      <c r="EZD1696" s="35"/>
      <c r="EZE1696" s="34"/>
      <c r="EZL1696" s="35"/>
      <c r="EZM1696" s="34"/>
      <c r="EZT1696" s="35"/>
      <c r="EZU1696" s="34"/>
      <c r="FAB1696" s="35"/>
      <c r="FAC1696" s="34"/>
      <c r="FAJ1696" s="35"/>
      <c r="FAK1696" s="34"/>
      <c r="FAR1696" s="35"/>
      <c r="FAS1696" s="34"/>
      <c r="FAZ1696" s="35"/>
      <c r="FBA1696" s="34"/>
      <c r="FBH1696" s="35"/>
      <c r="FBI1696" s="34"/>
      <c r="FBP1696" s="35"/>
      <c r="FBQ1696" s="34"/>
      <c r="FBX1696" s="35"/>
      <c r="FBY1696" s="34"/>
      <c r="FCF1696" s="35"/>
      <c r="FCG1696" s="34"/>
      <c r="FCN1696" s="35"/>
      <c r="FCO1696" s="34"/>
      <c r="FCV1696" s="35"/>
      <c r="FCW1696" s="34"/>
      <c r="FDD1696" s="35"/>
      <c r="FDE1696" s="34"/>
      <c r="FDL1696" s="35"/>
      <c r="FDM1696" s="34"/>
      <c r="FDT1696" s="35"/>
      <c r="FDU1696" s="34"/>
      <c r="FEB1696" s="35"/>
      <c r="FEC1696" s="34"/>
      <c r="FEJ1696" s="35"/>
      <c r="FEK1696" s="34"/>
      <c r="FER1696" s="35"/>
      <c r="FES1696" s="34"/>
      <c r="FEZ1696" s="35"/>
      <c r="FFA1696" s="34"/>
      <c r="FFH1696" s="35"/>
      <c r="FFI1696" s="34"/>
      <c r="FFP1696" s="35"/>
      <c r="FFQ1696" s="34"/>
      <c r="FFX1696" s="35"/>
      <c r="FFY1696" s="34"/>
      <c r="FGF1696" s="35"/>
      <c r="FGG1696" s="34"/>
      <c r="FGN1696" s="35"/>
      <c r="FGO1696" s="34"/>
      <c r="FGV1696" s="35"/>
      <c r="FGW1696" s="34"/>
      <c r="FHD1696" s="35"/>
      <c r="FHE1696" s="34"/>
      <c r="FHL1696" s="35"/>
      <c r="FHM1696" s="34"/>
      <c r="FHT1696" s="35"/>
      <c r="FHU1696" s="34"/>
      <c r="FIB1696" s="35"/>
      <c r="FIC1696" s="34"/>
      <c r="FIJ1696" s="35"/>
      <c r="FIK1696" s="34"/>
      <c r="FIR1696" s="35"/>
      <c r="FIS1696" s="34"/>
      <c r="FIZ1696" s="35"/>
      <c r="FJA1696" s="34"/>
      <c r="FJH1696" s="35"/>
      <c r="FJI1696" s="34"/>
      <c r="FJP1696" s="35"/>
      <c r="FJQ1696" s="34"/>
      <c r="FJX1696" s="35"/>
      <c r="FJY1696" s="34"/>
      <c r="FKF1696" s="35"/>
      <c r="FKG1696" s="34"/>
      <c r="FKN1696" s="35"/>
      <c r="FKO1696" s="34"/>
      <c r="FKV1696" s="35"/>
      <c r="FKW1696" s="34"/>
      <c r="FLD1696" s="35"/>
      <c r="FLE1696" s="34"/>
      <c r="FLL1696" s="35"/>
      <c r="FLM1696" s="34"/>
      <c r="FLT1696" s="35"/>
      <c r="FLU1696" s="34"/>
      <c r="FMB1696" s="35"/>
      <c r="FMC1696" s="34"/>
      <c r="FMJ1696" s="35"/>
      <c r="FMK1696" s="34"/>
      <c r="FMR1696" s="35"/>
      <c r="FMS1696" s="34"/>
      <c r="FMZ1696" s="35"/>
      <c r="FNA1696" s="34"/>
      <c r="FNH1696" s="35"/>
      <c r="FNI1696" s="34"/>
      <c r="FNP1696" s="35"/>
      <c r="FNQ1696" s="34"/>
      <c r="FNX1696" s="35"/>
      <c r="FNY1696" s="34"/>
      <c r="FOF1696" s="35"/>
      <c r="FOG1696" s="34"/>
      <c r="FON1696" s="35"/>
      <c r="FOO1696" s="34"/>
      <c r="FOV1696" s="35"/>
      <c r="FOW1696" s="34"/>
      <c r="FPD1696" s="35"/>
      <c r="FPE1696" s="34"/>
      <c r="FPL1696" s="35"/>
      <c r="FPM1696" s="34"/>
      <c r="FPT1696" s="35"/>
      <c r="FPU1696" s="34"/>
      <c r="FQB1696" s="35"/>
      <c r="FQC1696" s="34"/>
      <c r="FQJ1696" s="35"/>
      <c r="FQK1696" s="34"/>
      <c r="FQR1696" s="35"/>
      <c r="FQS1696" s="34"/>
      <c r="FQZ1696" s="35"/>
      <c r="FRA1696" s="34"/>
      <c r="FRH1696" s="35"/>
      <c r="FRI1696" s="34"/>
      <c r="FRP1696" s="35"/>
      <c r="FRQ1696" s="34"/>
      <c r="FRX1696" s="35"/>
      <c r="FRY1696" s="34"/>
      <c r="FSF1696" s="35"/>
      <c r="FSG1696" s="34"/>
      <c r="FSN1696" s="35"/>
      <c r="FSO1696" s="34"/>
      <c r="FSV1696" s="35"/>
      <c r="FSW1696" s="34"/>
      <c r="FTD1696" s="35"/>
      <c r="FTE1696" s="34"/>
      <c r="FTL1696" s="35"/>
      <c r="FTM1696" s="34"/>
      <c r="FTT1696" s="35"/>
      <c r="FTU1696" s="34"/>
      <c r="FUB1696" s="35"/>
      <c r="FUC1696" s="34"/>
      <c r="FUJ1696" s="35"/>
      <c r="FUK1696" s="34"/>
      <c r="FUR1696" s="35"/>
      <c r="FUS1696" s="34"/>
      <c r="FUZ1696" s="35"/>
      <c r="FVA1696" s="34"/>
      <c r="FVH1696" s="35"/>
      <c r="FVI1696" s="34"/>
      <c r="FVP1696" s="35"/>
      <c r="FVQ1696" s="34"/>
      <c r="FVX1696" s="35"/>
      <c r="FVY1696" s="34"/>
      <c r="FWF1696" s="35"/>
      <c r="FWG1696" s="34"/>
      <c r="FWN1696" s="35"/>
      <c r="FWO1696" s="34"/>
      <c r="FWV1696" s="35"/>
      <c r="FWW1696" s="34"/>
      <c r="FXD1696" s="35"/>
      <c r="FXE1696" s="34"/>
      <c r="FXL1696" s="35"/>
      <c r="FXM1696" s="34"/>
      <c r="FXT1696" s="35"/>
      <c r="FXU1696" s="34"/>
      <c r="FYB1696" s="35"/>
      <c r="FYC1696" s="34"/>
      <c r="FYJ1696" s="35"/>
      <c r="FYK1696" s="34"/>
      <c r="FYR1696" s="35"/>
      <c r="FYS1696" s="34"/>
      <c r="FYZ1696" s="35"/>
      <c r="FZA1696" s="34"/>
      <c r="FZH1696" s="35"/>
      <c r="FZI1696" s="34"/>
      <c r="FZP1696" s="35"/>
      <c r="FZQ1696" s="34"/>
      <c r="FZX1696" s="35"/>
      <c r="FZY1696" s="34"/>
      <c r="GAF1696" s="35"/>
      <c r="GAG1696" s="34"/>
      <c r="GAN1696" s="35"/>
      <c r="GAO1696" s="34"/>
      <c r="GAV1696" s="35"/>
      <c r="GAW1696" s="34"/>
      <c r="GBD1696" s="35"/>
      <c r="GBE1696" s="34"/>
      <c r="GBL1696" s="35"/>
      <c r="GBM1696" s="34"/>
      <c r="GBT1696" s="35"/>
      <c r="GBU1696" s="34"/>
      <c r="GCB1696" s="35"/>
      <c r="GCC1696" s="34"/>
      <c r="GCJ1696" s="35"/>
      <c r="GCK1696" s="34"/>
      <c r="GCR1696" s="35"/>
      <c r="GCS1696" s="34"/>
      <c r="GCZ1696" s="35"/>
      <c r="GDA1696" s="34"/>
      <c r="GDH1696" s="35"/>
      <c r="GDI1696" s="34"/>
      <c r="GDP1696" s="35"/>
      <c r="GDQ1696" s="34"/>
      <c r="GDX1696" s="35"/>
      <c r="GDY1696" s="34"/>
      <c r="GEF1696" s="35"/>
      <c r="GEG1696" s="34"/>
      <c r="GEN1696" s="35"/>
      <c r="GEO1696" s="34"/>
      <c r="GEV1696" s="35"/>
      <c r="GEW1696" s="34"/>
      <c r="GFD1696" s="35"/>
      <c r="GFE1696" s="34"/>
      <c r="GFL1696" s="35"/>
      <c r="GFM1696" s="34"/>
      <c r="GFT1696" s="35"/>
      <c r="GFU1696" s="34"/>
      <c r="GGB1696" s="35"/>
      <c r="GGC1696" s="34"/>
      <c r="GGJ1696" s="35"/>
      <c r="GGK1696" s="34"/>
      <c r="GGR1696" s="35"/>
      <c r="GGS1696" s="34"/>
      <c r="GGZ1696" s="35"/>
      <c r="GHA1696" s="34"/>
      <c r="GHH1696" s="35"/>
      <c r="GHI1696" s="34"/>
      <c r="GHP1696" s="35"/>
      <c r="GHQ1696" s="34"/>
      <c r="GHX1696" s="35"/>
      <c r="GHY1696" s="34"/>
      <c r="GIF1696" s="35"/>
      <c r="GIG1696" s="34"/>
      <c r="GIN1696" s="35"/>
      <c r="GIO1696" s="34"/>
      <c r="GIV1696" s="35"/>
      <c r="GIW1696" s="34"/>
      <c r="GJD1696" s="35"/>
      <c r="GJE1696" s="34"/>
      <c r="GJL1696" s="35"/>
      <c r="GJM1696" s="34"/>
      <c r="GJT1696" s="35"/>
      <c r="GJU1696" s="34"/>
      <c r="GKB1696" s="35"/>
      <c r="GKC1696" s="34"/>
      <c r="GKJ1696" s="35"/>
      <c r="GKK1696" s="34"/>
      <c r="GKR1696" s="35"/>
      <c r="GKS1696" s="34"/>
      <c r="GKZ1696" s="35"/>
      <c r="GLA1696" s="34"/>
      <c r="GLH1696" s="35"/>
      <c r="GLI1696" s="34"/>
      <c r="GLP1696" s="35"/>
      <c r="GLQ1696" s="34"/>
      <c r="GLX1696" s="35"/>
      <c r="GLY1696" s="34"/>
      <c r="GMF1696" s="35"/>
      <c r="GMG1696" s="34"/>
      <c r="GMN1696" s="35"/>
      <c r="GMO1696" s="34"/>
      <c r="GMV1696" s="35"/>
      <c r="GMW1696" s="34"/>
      <c r="GND1696" s="35"/>
      <c r="GNE1696" s="34"/>
      <c r="GNL1696" s="35"/>
      <c r="GNM1696" s="34"/>
      <c r="GNT1696" s="35"/>
      <c r="GNU1696" s="34"/>
      <c r="GOB1696" s="35"/>
      <c r="GOC1696" s="34"/>
      <c r="GOJ1696" s="35"/>
      <c r="GOK1696" s="34"/>
      <c r="GOR1696" s="35"/>
      <c r="GOS1696" s="34"/>
      <c r="GOZ1696" s="35"/>
      <c r="GPA1696" s="34"/>
      <c r="GPH1696" s="35"/>
      <c r="GPI1696" s="34"/>
      <c r="GPP1696" s="35"/>
      <c r="GPQ1696" s="34"/>
      <c r="GPX1696" s="35"/>
      <c r="GPY1696" s="34"/>
      <c r="GQF1696" s="35"/>
      <c r="GQG1696" s="34"/>
      <c r="GQN1696" s="35"/>
      <c r="GQO1696" s="34"/>
      <c r="GQV1696" s="35"/>
      <c r="GQW1696" s="34"/>
      <c r="GRD1696" s="35"/>
      <c r="GRE1696" s="34"/>
      <c r="GRL1696" s="35"/>
      <c r="GRM1696" s="34"/>
      <c r="GRT1696" s="35"/>
      <c r="GRU1696" s="34"/>
      <c r="GSB1696" s="35"/>
      <c r="GSC1696" s="34"/>
      <c r="GSJ1696" s="35"/>
      <c r="GSK1696" s="34"/>
      <c r="GSR1696" s="35"/>
      <c r="GSS1696" s="34"/>
      <c r="GSZ1696" s="35"/>
      <c r="GTA1696" s="34"/>
      <c r="GTH1696" s="35"/>
      <c r="GTI1696" s="34"/>
      <c r="GTP1696" s="35"/>
      <c r="GTQ1696" s="34"/>
      <c r="GTX1696" s="35"/>
      <c r="GTY1696" s="34"/>
      <c r="GUF1696" s="35"/>
      <c r="GUG1696" s="34"/>
      <c r="GUN1696" s="35"/>
      <c r="GUO1696" s="34"/>
      <c r="GUV1696" s="35"/>
      <c r="GUW1696" s="34"/>
      <c r="GVD1696" s="35"/>
      <c r="GVE1696" s="34"/>
      <c r="GVL1696" s="35"/>
      <c r="GVM1696" s="34"/>
      <c r="GVT1696" s="35"/>
      <c r="GVU1696" s="34"/>
      <c r="GWB1696" s="35"/>
      <c r="GWC1696" s="34"/>
      <c r="GWJ1696" s="35"/>
      <c r="GWK1696" s="34"/>
      <c r="GWR1696" s="35"/>
      <c r="GWS1696" s="34"/>
      <c r="GWZ1696" s="35"/>
      <c r="GXA1696" s="34"/>
      <c r="GXH1696" s="35"/>
      <c r="GXI1696" s="34"/>
      <c r="GXP1696" s="35"/>
      <c r="GXQ1696" s="34"/>
      <c r="GXX1696" s="35"/>
      <c r="GXY1696" s="34"/>
      <c r="GYF1696" s="35"/>
      <c r="GYG1696" s="34"/>
      <c r="GYN1696" s="35"/>
      <c r="GYO1696" s="34"/>
      <c r="GYV1696" s="35"/>
      <c r="GYW1696" s="34"/>
      <c r="GZD1696" s="35"/>
      <c r="GZE1696" s="34"/>
      <c r="GZL1696" s="35"/>
      <c r="GZM1696" s="34"/>
      <c r="GZT1696" s="35"/>
      <c r="GZU1696" s="34"/>
      <c r="HAB1696" s="35"/>
      <c r="HAC1696" s="34"/>
      <c r="HAJ1696" s="35"/>
      <c r="HAK1696" s="34"/>
      <c r="HAR1696" s="35"/>
      <c r="HAS1696" s="34"/>
      <c r="HAZ1696" s="35"/>
      <c r="HBA1696" s="34"/>
      <c r="HBH1696" s="35"/>
      <c r="HBI1696" s="34"/>
      <c r="HBP1696" s="35"/>
      <c r="HBQ1696" s="34"/>
      <c r="HBX1696" s="35"/>
      <c r="HBY1696" s="34"/>
      <c r="HCF1696" s="35"/>
      <c r="HCG1696" s="34"/>
      <c r="HCN1696" s="35"/>
      <c r="HCO1696" s="34"/>
      <c r="HCV1696" s="35"/>
      <c r="HCW1696" s="34"/>
      <c r="HDD1696" s="35"/>
      <c r="HDE1696" s="34"/>
      <c r="HDL1696" s="35"/>
      <c r="HDM1696" s="34"/>
      <c r="HDT1696" s="35"/>
      <c r="HDU1696" s="34"/>
      <c r="HEB1696" s="35"/>
      <c r="HEC1696" s="34"/>
      <c r="HEJ1696" s="35"/>
      <c r="HEK1696" s="34"/>
      <c r="HER1696" s="35"/>
      <c r="HES1696" s="34"/>
      <c r="HEZ1696" s="35"/>
      <c r="HFA1696" s="34"/>
      <c r="HFH1696" s="35"/>
      <c r="HFI1696" s="34"/>
      <c r="HFP1696" s="35"/>
      <c r="HFQ1696" s="34"/>
      <c r="HFX1696" s="35"/>
      <c r="HFY1696" s="34"/>
      <c r="HGF1696" s="35"/>
      <c r="HGG1696" s="34"/>
      <c r="HGN1696" s="35"/>
      <c r="HGO1696" s="34"/>
      <c r="HGV1696" s="35"/>
      <c r="HGW1696" s="34"/>
      <c r="HHD1696" s="35"/>
      <c r="HHE1696" s="34"/>
      <c r="HHL1696" s="35"/>
      <c r="HHM1696" s="34"/>
      <c r="HHT1696" s="35"/>
      <c r="HHU1696" s="34"/>
      <c r="HIB1696" s="35"/>
      <c r="HIC1696" s="34"/>
      <c r="HIJ1696" s="35"/>
      <c r="HIK1696" s="34"/>
      <c r="HIR1696" s="35"/>
      <c r="HIS1696" s="34"/>
      <c r="HIZ1696" s="35"/>
      <c r="HJA1696" s="34"/>
      <c r="HJH1696" s="35"/>
      <c r="HJI1696" s="34"/>
      <c r="HJP1696" s="35"/>
      <c r="HJQ1696" s="34"/>
      <c r="HJX1696" s="35"/>
      <c r="HJY1696" s="34"/>
      <c r="HKF1696" s="35"/>
      <c r="HKG1696" s="34"/>
      <c r="HKN1696" s="35"/>
      <c r="HKO1696" s="34"/>
      <c r="HKV1696" s="35"/>
      <c r="HKW1696" s="34"/>
      <c r="HLD1696" s="35"/>
      <c r="HLE1696" s="34"/>
      <c r="HLL1696" s="35"/>
      <c r="HLM1696" s="34"/>
      <c r="HLT1696" s="35"/>
      <c r="HLU1696" s="34"/>
      <c r="HMB1696" s="35"/>
      <c r="HMC1696" s="34"/>
      <c r="HMJ1696" s="35"/>
      <c r="HMK1696" s="34"/>
      <c r="HMR1696" s="35"/>
      <c r="HMS1696" s="34"/>
      <c r="HMZ1696" s="35"/>
      <c r="HNA1696" s="34"/>
      <c r="HNH1696" s="35"/>
      <c r="HNI1696" s="34"/>
      <c r="HNP1696" s="35"/>
      <c r="HNQ1696" s="34"/>
      <c r="HNX1696" s="35"/>
      <c r="HNY1696" s="34"/>
      <c r="HOF1696" s="35"/>
      <c r="HOG1696" s="34"/>
      <c r="HON1696" s="35"/>
      <c r="HOO1696" s="34"/>
      <c r="HOV1696" s="35"/>
      <c r="HOW1696" s="34"/>
      <c r="HPD1696" s="35"/>
      <c r="HPE1696" s="34"/>
      <c r="HPL1696" s="35"/>
      <c r="HPM1696" s="34"/>
      <c r="HPT1696" s="35"/>
      <c r="HPU1696" s="34"/>
      <c r="HQB1696" s="35"/>
      <c r="HQC1696" s="34"/>
      <c r="HQJ1696" s="35"/>
      <c r="HQK1696" s="34"/>
      <c r="HQR1696" s="35"/>
      <c r="HQS1696" s="34"/>
      <c r="HQZ1696" s="35"/>
      <c r="HRA1696" s="34"/>
      <c r="HRH1696" s="35"/>
      <c r="HRI1696" s="34"/>
      <c r="HRP1696" s="35"/>
      <c r="HRQ1696" s="34"/>
      <c r="HRX1696" s="35"/>
      <c r="HRY1696" s="34"/>
      <c r="HSF1696" s="35"/>
      <c r="HSG1696" s="34"/>
      <c r="HSN1696" s="35"/>
      <c r="HSO1696" s="34"/>
      <c r="HSV1696" s="35"/>
      <c r="HSW1696" s="34"/>
      <c r="HTD1696" s="35"/>
      <c r="HTE1696" s="34"/>
      <c r="HTL1696" s="35"/>
      <c r="HTM1696" s="34"/>
      <c r="HTT1696" s="35"/>
      <c r="HTU1696" s="34"/>
      <c r="HUB1696" s="35"/>
      <c r="HUC1696" s="34"/>
      <c r="HUJ1696" s="35"/>
      <c r="HUK1696" s="34"/>
      <c r="HUR1696" s="35"/>
      <c r="HUS1696" s="34"/>
      <c r="HUZ1696" s="35"/>
      <c r="HVA1696" s="34"/>
      <c r="HVH1696" s="35"/>
      <c r="HVI1696" s="34"/>
      <c r="HVP1696" s="35"/>
      <c r="HVQ1696" s="34"/>
      <c r="HVX1696" s="35"/>
      <c r="HVY1696" s="34"/>
      <c r="HWF1696" s="35"/>
      <c r="HWG1696" s="34"/>
      <c r="HWN1696" s="35"/>
      <c r="HWO1696" s="34"/>
      <c r="HWV1696" s="35"/>
      <c r="HWW1696" s="34"/>
      <c r="HXD1696" s="35"/>
      <c r="HXE1696" s="34"/>
      <c r="HXL1696" s="35"/>
      <c r="HXM1696" s="34"/>
      <c r="HXT1696" s="35"/>
      <c r="HXU1696" s="34"/>
      <c r="HYB1696" s="35"/>
      <c r="HYC1696" s="34"/>
      <c r="HYJ1696" s="35"/>
      <c r="HYK1696" s="34"/>
      <c r="HYR1696" s="35"/>
      <c r="HYS1696" s="34"/>
      <c r="HYZ1696" s="35"/>
      <c r="HZA1696" s="34"/>
      <c r="HZH1696" s="35"/>
      <c r="HZI1696" s="34"/>
      <c r="HZP1696" s="35"/>
      <c r="HZQ1696" s="34"/>
      <c r="HZX1696" s="35"/>
      <c r="HZY1696" s="34"/>
      <c r="IAF1696" s="35"/>
      <c r="IAG1696" s="34"/>
      <c r="IAN1696" s="35"/>
      <c r="IAO1696" s="34"/>
      <c r="IAV1696" s="35"/>
      <c r="IAW1696" s="34"/>
      <c r="IBD1696" s="35"/>
      <c r="IBE1696" s="34"/>
      <c r="IBL1696" s="35"/>
      <c r="IBM1696" s="34"/>
      <c r="IBT1696" s="35"/>
      <c r="IBU1696" s="34"/>
      <c r="ICB1696" s="35"/>
      <c r="ICC1696" s="34"/>
      <c r="ICJ1696" s="35"/>
      <c r="ICK1696" s="34"/>
      <c r="ICR1696" s="35"/>
      <c r="ICS1696" s="34"/>
      <c r="ICZ1696" s="35"/>
      <c r="IDA1696" s="34"/>
      <c r="IDH1696" s="35"/>
      <c r="IDI1696" s="34"/>
      <c r="IDP1696" s="35"/>
      <c r="IDQ1696" s="34"/>
      <c r="IDX1696" s="35"/>
      <c r="IDY1696" s="34"/>
      <c r="IEF1696" s="35"/>
      <c r="IEG1696" s="34"/>
      <c r="IEN1696" s="35"/>
      <c r="IEO1696" s="34"/>
      <c r="IEV1696" s="35"/>
      <c r="IEW1696" s="34"/>
      <c r="IFD1696" s="35"/>
      <c r="IFE1696" s="34"/>
      <c r="IFL1696" s="35"/>
      <c r="IFM1696" s="34"/>
      <c r="IFT1696" s="35"/>
      <c r="IFU1696" s="34"/>
      <c r="IGB1696" s="35"/>
      <c r="IGC1696" s="34"/>
      <c r="IGJ1696" s="35"/>
      <c r="IGK1696" s="34"/>
      <c r="IGR1696" s="35"/>
      <c r="IGS1696" s="34"/>
      <c r="IGZ1696" s="35"/>
      <c r="IHA1696" s="34"/>
      <c r="IHH1696" s="35"/>
      <c r="IHI1696" s="34"/>
      <c r="IHP1696" s="35"/>
      <c r="IHQ1696" s="34"/>
      <c r="IHX1696" s="35"/>
      <c r="IHY1696" s="34"/>
      <c r="IIF1696" s="35"/>
      <c r="IIG1696" s="34"/>
      <c r="IIN1696" s="35"/>
      <c r="IIO1696" s="34"/>
      <c r="IIV1696" s="35"/>
      <c r="IIW1696" s="34"/>
      <c r="IJD1696" s="35"/>
      <c r="IJE1696" s="34"/>
      <c r="IJL1696" s="35"/>
      <c r="IJM1696" s="34"/>
      <c r="IJT1696" s="35"/>
      <c r="IJU1696" s="34"/>
      <c r="IKB1696" s="35"/>
      <c r="IKC1696" s="34"/>
      <c r="IKJ1696" s="35"/>
      <c r="IKK1696" s="34"/>
      <c r="IKR1696" s="35"/>
      <c r="IKS1696" s="34"/>
      <c r="IKZ1696" s="35"/>
      <c r="ILA1696" s="34"/>
      <c r="ILH1696" s="35"/>
      <c r="ILI1696" s="34"/>
      <c r="ILP1696" s="35"/>
      <c r="ILQ1696" s="34"/>
      <c r="ILX1696" s="35"/>
      <c r="ILY1696" s="34"/>
      <c r="IMF1696" s="35"/>
      <c r="IMG1696" s="34"/>
      <c r="IMN1696" s="35"/>
      <c r="IMO1696" s="34"/>
      <c r="IMV1696" s="35"/>
      <c r="IMW1696" s="34"/>
      <c r="IND1696" s="35"/>
      <c r="INE1696" s="34"/>
      <c r="INL1696" s="35"/>
      <c r="INM1696" s="34"/>
      <c r="INT1696" s="35"/>
      <c r="INU1696" s="34"/>
      <c r="IOB1696" s="35"/>
      <c r="IOC1696" s="34"/>
      <c r="IOJ1696" s="35"/>
      <c r="IOK1696" s="34"/>
      <c r="IOR1696" s="35"/>
      <c r="IOS1696" s="34"/>
      <c r="IOZ1696" s="35"/>
      <c r="IPA1696" s="34"/>
      <c r="IPH1696" s="35"/>
      <c r="IPI1696" s="34"/>
      <c r="IPP1696" s="35"/>
      <c r="IPQ1696" s="34"/>
      <c r="IPX1696" s="35"/>
      <c r="IPY1696" s="34"/>
      <c r="IQF1696" s="35"/>
      <c r="IQG1696" s="34"/>
      <c r="IQN1696" s="35"/>
      <c r="IQO1696" s="34"/>
      <c r="IQV1696" s="35"/>
      <c r="IQW1696" s="34"/>
      <c r="IRD1696" s="35"/>
      <c r="IRE1696" s="34"/>
      <c r="IRL1696" s="35"/>
      <c r="IRM1696" s="34"/>
      <c r="IRT1696" s="35"/>
      <c r="IRU1696" s="34"/>
      <c r="ISB1696" s="35"/>
      <c r="ISC1696" s="34"/>
      <c r="ISJ1696" s="35"/>
      <c r="ISK1696" s="34"/>
      <c r="ISR1696" s="35"/>
      <c r="ISS1696" s="34"/>
      <c r="ISZ1696" s="35"/>
      <c r="ITA1696" s="34"/>
      <c r="ITH1696" s="35"/>
      <c r="ITI1696" s="34"/>
      <c r="ITP1696" s="35"/>
      <c r="ITQ1696" s="34"/>
      <c r="ITX1696" s="35"/>
      <c r="ITY1696" s="34"/>
      <c r="IUF1696" s="35"/>
      <c r="IUG1696" s="34"/>
      <c r="IUN1696" s="35"/>
      <c r="IUO1696" s="34"/>
      <c r="IUV1696" s="35"/>
      <c r="IUW1696" s="34"/>
      <c r="IVD1696" s="35"/>
      <c r="IVE1696" s="34"/>
      <c r="IVL1696" s="35"/>
      <c r="IVM1696" s="34"/>
      <c r="IVT1696" s="35"/>
      <c r="IVU1696" s="34"/>
      <c r="IWB1696" s="35"/>
      <c r="IWC1696" s="34"/>
      <c r="IWJ1696" s="35"/>
      <c r="IWK1696" s="34"/>
      <c r="IWR1696" s="35"/>
      <c r="IWS1696" s="34"/>
      <c r="IWZ1696" s="35"/>
      <c r="IXA1696" s="34"/>
      <c r="IXH1696" s="35"/>
      <c r="IXI1696" s="34"/>
      <c r="IXP1696" s="35"/>
      <c r="IXQ1696" s="34"/>
      <c r="IXX1696" s="35"/>
      <c r="IXY1696" s="34"/>
      <c r="IYF1696" s="35"/>
      <c r="IYG1696" s="34"/>
      <c r="IYN1696" s="35"/>
      <c r="IYO1696" s="34"/>
      <c r="IYV1696" s="35"/>
      <c r="IYW1696" s="34"/>
      <c r="IZD1696" s="35"/>
      <c r="IZE1696" s="34"/>
      <c r="IZL1696" s="35"/>
      <c r="IZM1696" s="34"/>
      <c r="IZT1696" s="35"/>
      <c r="IZU1696" s="34"/>
      <c r="JAB1696" s="35"/>
      <c r="JAC1696" s="34"/>
      <c r="JAJ1696" s="35"/>
      <c r="JAK1696" s="34"/>
      <c r="JAR1696" s="35"/>
      <c r="JAS1696" s="34"/>
      <c r="JAZ1696" s="35"/>
      <c r="JBA1696" s="34"/>
      <c r="JBH1696" s="35"/>
      <c r="JBI1696" s="34"/>
      <c r="JBP1696" s="35"/>
      <c r="JBQ1696" s="34"/>
      <c r="JBX1696" s="35"/>
      <c r="JBY1696" s="34"/>
      <c r="JCF1696" s="35"/>
      <c r="JCG1696" s="34"/>
      <c r="JCN1696" s="35"/>
      <c r="JCO1696" s="34"/>
      <c r="JCV1696" s="35"/>
      <c r="JCW1696" s="34"/>
      <c r="JDD1696" s="35"/>
      <c r="JDE1696" s="34"/>
      <c r="JDL1696" s="35"/>
      <c r="JDM1696" s="34"/>
      <c r="JDT1696" s="35"/>
      <c r="JDU1696" s="34"/>
      <c r="JEB1696" s="35"/>
      <c r="JEC1696" s="34"/>
      <c r="JEJ1696" s="35"/>
      <c r="JEK1696" s="34"/>
      <c r="JER1696" s="35"/>
      <c r="JES1696" s="34"/>
      <c r="JEZ1696" s="35"/>
      <c r="JFA1696" s="34"/>
      <c r="JFH1696" s="35"/>
      <c r="JFI1696" s="34"/>
      <c r="JFP1696" s="35"/>
      <c r="JFQ1696" s="34"/>
      <c r="JFX1696" s="35"/>
      <c r="JFY1696" s="34"/>
      <c r="JGF1696" s="35"/>
      <c r="JGG1696" s="34"/>
      <c r="JGN1696" s="35"/>
      <c r="JGO1696" s="34"/>
      <c r="JGV1696" s="35"/>
      <c r="JGW1696" s="34"/>
      <c r="JHD1696" s="35"/>
      <c r="JHE1696" s="34"/>
      <c r="JHL1696" s="35"/>
      <c r="JHM1696" s="34"/>
      <c r="JHT1696" s="35"/>
      <c r="JHU1696" s="34"/>
      <c r="JIB1696" s="35"/>
      <c r="JIC1696" s="34"/>
      <c r="JIJ1696" s="35"/>
      <c r="JIK1696" s="34"/>
      <c r="JIR1696" s="35"/>
      <c r="JIS1696" s="34"/>
      <c r="JIZ1696" s="35"/>
      <c r="JJA1696" s="34"/>
      <c r="JJH1696" s="35"/>
      <c r="JJI1696" s="34"/>
      <c r="JJP1696" s="35"/>
      <c r="JJQ1696" s="34"/>
      <c r="JJX1696" s="35"/>
      <c r="JJY1696" s="34"/>
      <c r="JKF1696" s="35"/>
      <c r="JKG1696" s="34"/>
      <c r="JKN1696" s="35"/>
      <c r="JKO1696" s="34"/>
      <c r="JKV1696" s="35"/>
      <c r="JKW1696" s="34"/>
      <c r="JLD1696" s="35"/>
      <c r="JLE1696" s="34"/>
      <c r="JLL1696" s="35"/>
      <c r="JLM1696" s="34"/>
      <c r="JLT1696" s="35"/>
      <c r="JLU1696" s="34"/>
      <c r="JMB1696" s="35"/>
      <c r="JMC1696" s="34"/>
      <c r="JMJ1696" s="35"/>
      <c r="JMK1696" s="34"/>
      <c r="JMR1696" s="35"/>
      <c r="JMS1696" s="34"/>
      <c r="JMZ1696" s="35"/>
      <c r="JNA1696" s="34"/>
      <c r="JNH1696" s="35"/>
      <c r="JNI1696" s="34"/>
      <c r="JNP1696" s="35"/>
      <c r="JNQ1696" s="34"/>
      <c r="JNX1696" s="35"/>
      <c r="JNY1696" s="34"/>
      <c r="JOF1696" s="35"/>
      <c r="JOG1696" s="34"/>
      <c r="JON1696" s="35"/>
      <c r="JOO1696" s="34"/>
      <c r="JOV1696" s="35"/>
      <c r="JOW1696" s="34"/>
      <c r="JPD1696" s="35"/>
      <c r="JPE1696" s="34"/>
      <c r="JPL1696" s="35"/>
      <c r="JPM1696" s="34"/>
      <c r="JPT1696" s="35"/>
      <c r="JPU1696" s="34"/>
      <c r="JQB1696" s="35"/>
      <c r="JQC1696" s="34"/>
      <c r="JQJ1696" s="35"/>
      <c r="JQK1696" s="34"/>
      <c r="JQR1696" s="35"/>
      <c r="JQS1696" s="34"/>
      <c r="JQZ1696" s="35"/>
      <c r="JRA1696" s="34"/>
      <c r="JRH1696" s="35"/>
      <c r="JRI1696" s="34"/>
      <c r="JRP1696" s="35"/>
      <c r="JRQ1696" s="34"/>
      <c r="JRX1696" s="35"/>
      <c r="JRY1696" s="34"/>
      <c r="JSF1696" s="35"/>
      <c r="JSG1696" s="34"/>
      <c r="JSN1696" s="35"/>
      <c r="JSO1696" s="34"/>
      <c r="JSV1696" s="35"/>
      <c r="JSW1696" s="34"/>
      <c r="JTD1696" s="35"/>
      <c r="JTE1696" s="34"/>
      <c r="JTL1696" s="35"/>
      <c r="JTM1696" s="34"/>
      <c r="JTT1696" s="35"/>
      <c r="JTU1696" s="34"/>
      <c r="JUB1696" s="35"/>
      <c r="JUC1696" s="34"/>
      <c r="JUJ1696" s="35"/>
      <c r="JUK1696" s="34"/>
      <c r="JUR1696" s="35"/>
      <c r="JUS1696" s="34"/>
      <c r="JUZ1696" s="35"/>
      <c r="JVA1696" s="34"/>
      <c r="JVH1696" s="35"/>
      <c r="JVI1696" s="34"/>
      <c r="JVP1696" s="35"/>
      <c r="JVQ1696" s="34"/>
      <c r="JVX1696" s="35"/>
      <c r="JVY1696" s="34"/>
      <c r="JWF1696" s="35"/>
      <c r="JWG1696" s="34"/>
      <c r="JWN1696" s="35"/>
      <c r="JWO1696" s="34"/>
      <c r="JWV1696" s="35"/>
      <c r="JWW1696" s="34"/>
      <c r="JXD1696" s="35"/>
      <c r="JXE1696" s="34"/>
      <c r="JXL1696" s="35"/>
      <c r="JXM1696" s="34"/>
      <c r="JXT1696" s="35"/>
      <c r="JXU1696" s="34"/>
      <c r="JYB1696" s="35"/>
      <c r="JYC1696" s="34"/>
      <c r="JYJ1696" s="35"/>
      <c r="JYK1696" s="34"/>
      <c r="JYR1696" s="35"/>
      <c r="JYS1696" s="34"/>
      <c r="JYZ1696" s="35"/>
      <c r="JZA1696" s="34"/>
      <c r="JZH1696" s="35"/>
      <c r="JZI1696" s="34"/>
      <c r="JZP1696" s="35"/>
      <c r="JZQ1696" s="34"/>
      <c r="JZX1696" s="35"/>
      <c r="JZY1696" s="34"/>
      <c r="KAF1696" s="35"/>
      <c r="KAG1696" s="34"/>
      <c r="KAN1696" s="35"/>
      <c r="KAO1696" s="34"/>
      <c r="KAV1696" s="35"/>
      <c r="KAW1696" s="34"/>
      <c r="KBD1696" s="35"/>
      <c r="KBE1696" s="34"/>
      <c r="KBL1696" s="35"/>
      <c r="KBM1696" s="34"/>
      <c r="KBT1696" s="35"/>
      <c r="KBU1696" s="34"/>
      <c r="KCB1696" s="35"/>
      <c r="KCC1696" s="34"/>
      <c r="KCJ1696" s="35"/>
      <c r="KCK1696" s="34"/>
      <c r="KCR1696" s="35"/>
      <c r="KCS1696" s="34"/>
      <c r="KCZ1696" s="35"/>
      <c r="KDA1696" s="34"/>
      <c r="KDH1696" s="35"/>
      <c r="KDI1696" s="34"/>
      <c r="KDP1696" s="35"/>
      <c r="KDQ1696" s="34"/>
      <c r="KDX1696" s="35"/>
      <c r="KDY1696" s="34"/>
      <c r="KEF1696" s="35"/>
      <c r="KEG1696" s="34"/>
      <c r="KEN1696" s="35"/>
      <c r="KEO1696" s="34"/>
      <c r="KEV1696" s="35"/>
      <c r="KEW1696" s="34"/>
      <c r="KFD1696" s="35"/>
      <c r="KFE1696" s="34"/>
      <c r="KFL1696" s="35"/>
      <c r="KFM1696" s="34"/>
      <c r="KFT1696" s="35"/>
      <c r="KFU1696" s="34"/>
      <c r="KGB1696" s="35"/>
      <c r="KGC1696" s="34"/>
      <c r="KGJ1696" s="35"/>
      <c r="KGK1696" s="34"/>
      <c r="KGR1696" s="35"/>
      <c r="KGS1696" s="34"/>
      <c r="KGZ1696" s="35"/>
      <c r="KHA1696" s="34"/>
      <c r="KHH1696" s="35"/>
      <c r="KHI1696" s="34"/>
      <c r="KHP1696" s="35"/>
      <c r="KHQ1696" s="34"/>
      <c r="KHX1696" s="35"/>
      <c r="KHY1696" s="34"/>
      <c r="KIF1696" s="35"/>
      <c r="KIG1696" s="34"/>
      <c r="KIN1696" s="35"/>
      <c r="KIO1696" s="34"/>
      <c r="KIV1696" s="35"/>
      <c r="KIW1696" s="34"/>
      <c r="KJD1696" s="35"/>
      <c r="KJE1696" s="34"/>
      <c r="KJL1696" s="35"/>
      <c r="KJM1696" s="34"/>
      <c r="KJT1696" s="35"/>
      <c r="KJU1696" s="34"/>
      <c r="KKB1696" s="35"/>
      <c r="KKC1696" s="34"/>
      <c r="KKJ1696" s="35"/>
      <c r="KKK1696" s="34"/>
      <c r="KKR1696" s="35"/>
      <c r="KKS1696" s="34"/>
      <c r="KKZ1696" s="35"/>
      <c r="KLA1696" s="34"/>
      <c r="KLH1696" s="35"/>
      <c r="KLI1696" s="34"/>
      <c r="KLP1696" s="35"/>
      <c r="KLQ1696" s="34"/>
      <c r="KLX1696" s="35"/>
      <c r="KLY1696" s="34"/>
      <c r="KMF1696" s="35"/>
      <c r="KMG1696" s="34"/>
      <c r="KMN1696" s="35"/>
      <c r="KMO1696" s="34"/>
      <c r="KMV1696" s="35"/>
      <c r="KMW1696" s="34"/>
      <c r="KND1696" s="35"/>
      <c r="KNE1696" s="34"/>
      <c r="KNL1696" s="35"/>
      <c r="KNM1696" s="34"/>
      <c r="KNT1696" s="35"/>
      <c r="KNU1696" s="34"/>
      <c r="KOB1696" s="35"/>
      <c r="KOC1696" s="34"/>
      <c r="KOJ1696" s="35"/>
      <c r="KOK1696" s="34"/>
      <c r="KOR1696" s="35"/>
      <c r="KOS1696" s="34"/>
      <c r="KOZ1696" s="35"/>
      <c r="KPA1696" s="34"/>
      <c r="KPH1696" s="35"/>
      <c r="KPI1696" s="34"/>
      <c r="KPP1696" s="35"/>
      <c r="KPQ1696" s="34"/>
      <c r="KPX1696" s="35"/>
      <c r="KPY1696" s="34"/>
      <c r="KQF1696" s="35"/>
      <c r="KQG1696" s="34"/>
      <c r="KQN1696" s="35"/>
      <c r="KQO1696" s="34"/>
      <c r="KQV1696" s="35"/>
      <c r="KQW1696" s="34"/>
      <c r="KRD1696" s="35"/>
      <c r="KRE1696" s="34"/>
      <c r="KRL1696" s="35"/>
      <c r="KRM1696" s="34"/>
      <c r="KRT1696" s="35"/>
      <c r="KRU1696" s="34"/>
      <c r="KSB1696" s="35"/>
      <c r="KSC1696" s="34"/>
      <c r="KSJ1696" s="35"/>
      <c r="KSK1696" s="34"/>
      <c r="KSR1696" s="35"/>
      <c r="KSS1696" s="34"/>
      <c r="KSZ1696" s="35"/>
      <c r="KTA1696" s="34"/>
      <c r="KTH1696" s="35"/>
      <c r="KTI1696" s="34"/>
      <c r="KTP1696" s="35"/>
      <c r="KTQ1696" s="34"/>
      <c r="KTX1696" s="35"/>
      <c r="KTY1696" s="34"/>
      <c r="KUF1696" s="35"/>
      <c r="KUG1696" s="34"/>
      <c r="KUN1696" s="35"/>
      <c r="KUO1696" s="34"/>
      <c r="KUV1696" s="35"/>
      <c r="KUW1696" s="34"/>
      <c r="KVD1696" s="35"/>
      <c r="KVE1696" s="34"/>
      <c r="KVL1696" s="35"/>
      <c r="KVM1696" s="34"/>
      <c r="KVT1696" s="35"/>
      <c r="KVU1696" s="34"/>
      <c r="KWB1696" s="35"/>
      <c r="KWC1696" s="34"/>
      <c r="KWJ1696" s="35"/>
      <c r="KWK1696" s="34"/>
      <c r="KWR1696" s="35"/>
      <c r="KWS1696" s="34"/>
      <c r="KWZ1696" s="35"/>
      <c r="KXA1696" s="34"/>
      <c r="KXH1696" s="35"/>
      <c r="KXI1696" s="34"/>
      <c r="KXP1696" s="35"/>
      <c r="KXQ1696" s="34"/>
      <c r="KXX1696" s="35"/>
      <c r="KXY1696" s="34"/>
      <c r="KYF1696" s="35"/>
      <c r="KYG1696" s="34"/>
      <c r="KYN1696" s="35"/>
      <c r="KYO1696" s="34"/>
      <c r="KYV1696" s="35"/>
      <c r="KYW1696" s="34"/>
      <c r="KZD1696" s="35"/>
      <c r="KZE1696" s="34"/>
      <c r="KZL1696" s="35"/>
      <c r="KZM1696" s="34"/>
      <c r="KZT1696" s="35"/>
      <c r="KZU1696" s="34"/>
      <c r="LAB1696" s="35"/>
      <c r="LAC1696" s="34"/>
      <c r="LAJ1696" s="35"/>
      <c r="LAK1696" s="34"/>
      <c r="LAR1696" s="35"/>
      <c r="LAS1696" s="34"/>
      <c r="LAZ1696" s="35"/>
      <c r="LBA1696" s="34"/>
      <c r="LBH1696" s="35"/>
      <c r="LBI1696" s="34"/>
      <c r="LBP1696" s="35"/>
      <c r="LBQ1696" s="34"/>
      <c r="LBX1696" s="35"/>
      <c r="LBY1696" s="34"/>
      <c r="LCF1696" s="35"/>
      <c r="LCG1696" s="34"/>
      <c r="LCN1696" s="35"/>
      <c r="LCO1696" s="34"/>
      <c r="LCV1696" s="35"/>
      <c r="LCW1696" s="34"/>
      <c r="LDD1696" s="35"/>
      <c r="LDE1696" s="34"/>
      <c r="LDL1696" s="35"/>
      <c r="LDM1696" s="34"/>
      <c r="LDT1696" s="35"/>
      <c r="LDU1696" s="34"/>
      <c r="LEB1696" s="35"/>
      <c r="LEC1696" s="34"/>
      <c r="LEJ1696" s="35"/>
      <c r="LEK1696" s="34"/>
      <c r="LER1696" s="35"/>
      <c r="LES1696" s="34"/>
      <c r="LEZ1696" s="35"/>
      <c r="LFA1696" s="34"/>
      <c r="LFH1696" s="35"/>
      <c r="LFI1696" s="34"/>
      <c r="LFP1696" s="35"/>
      <c r="LFQ1696" s="34"/>
      <c r="LFX1696" s="35"/>
      <c r="LFY1696" s="34"/>
      <c r="LGF1696" s="35"/>
      <c r="LGG1696" s="34"/>
      <c r="LGN1696" s="35"/>
      <c r="LGO1696" s="34"/>
      <c r="LGV1696" s="35"/>
      <c r="LGW1696" s="34"/>
      <c r="LHD1696" s="35"/>
      <c r="LHE1696" s="34"/>
      <c r="LHL1696" s="35"/>
      <c r="LHM1696" s="34"/>
      <c r="LHT1696" s="35"/>
      <c r="LHU1696" s="34"/>
      <c r="LIB1696" s="35"/>
      <c r="LIC1696" s="34"/>
      <c r="LIJ1696" s="35"/>
      <c r="LIK1696" s="34"/>
      <c r="LIR1696" s="35"/>
      <c r="LIS1696" s="34"/>
      <c r="LIZ1696" s="35"/>
      <c r="LJA1696" s="34"/>
      <c r="LJH1696" s="35"/>
      <c r="LJI1696" s="34"/>
      <c r="LJP1696" s="35"/>
      <c r="LJQ1696" s="34"/>
      <c r="LJX1696" s="35"/>
      <c r="LJY1696" s="34"/>
      <c r="LKF1696" s="35"/>
      <c r="LKG1696" s="34"/>
      <c r="LKN1696" s="35"/>
      <c r="LKO1696" s="34"/>
      <c r="LKV1696" s="35"/>
      <c r="LKW1696" s="34"/>
      <c r="LLD1696" s="35"/>
      <c r="LLE1696" s="34"/>
      <c r="LLL1696" s="35"/>
      <c r="LLM1696" s="34"/>
      <c r="LLT1696" s="35"/>
      <c r="LLU1696" s="34"/>
      <c r="LMB1696" s="35"/>
      <c r="LMC1696" s="34"/>
      <c r="LMJ1696" s="35"/>
      <c r="LMK1696" s="34"/>
      <c r="LMR1696" s="35"/>
      <c r="LMS1696" s="34"/>
      <c r="LMZ1696" s="35"/>
      <c r="LNA1696" s="34"/>
      <c r="LNH1696" s="35"/>
      <c r="LNI1696" s="34"/>
      <c r="LNP1696" s="35"/>
      <c r="LNQ1696" s="34"/>
      <c r="LNX1696" s="35"/>
      <c r="LNY1696" s="34"/>
      <c r="LOF1696" s="35"/>
      <c r="LOG1696" s="34"/>
      <c r="LON1696" s="35"/>
      <c r="LOO1696" s="34"/>
      <c r="LOV1696" s="35"/>
      <c r="LOW1696" s="34"/>
      <c r="LPD1696" s="35"/>
      <c r="LPE1696" s="34"/>
      <c r="LPL1696" s="35"/>
      <c r="LPM1696" s="34"/>
      <c r="LPT1696" s="35"/>
      <c r="LPU1696" s="34"/>
      <c r="LQB1696" s="35"/>
      <c r="LQC1696" s="34"/>
      <c r="LQJ1696" s="35"/>
      <c r="LQK1696" s="34"/>
      <c r="LQR1696" s="35"/>
      <c r="LQS1696" s="34"/>
      <c r="LQZ1696" s="35"/>
      <c r="LRA1696" s="34"/>
      <c r="LRH1696" s="35"/>
      <c r="LRI1696" s="34"/>
      <c r="LRP1696" s="35"/>
      <c r="LRQ1696" s="34"/>
      <c r="LRX1696" s="35"/>
      <c r="LRY1696" s="34"/>
      <c r="LSF1696" s="35"/>
      <c r="LSG1696" s="34"/>
      <c r="LSN1696" s="35"/>
      <c r="LSO1696" s="34"/>
      <c r="LSV1696" s="35"/>
      <c r="LSW1696" s="34"/>
      <c r="LTD1696" s="35"/>
      <c r="LTE1696" s="34"/>
      <c r="LTL1696" s="35"/>
      <c r="LTM1696" s="34"/>
      <c r="LTT1696" s="35"/>
      <c r="LTU1696" s="34"/>
      <c r="LUB1696" s="35"/>
      <c r="LUC1696" s="34"/>
      <c r="LUJ1696" s="35"/>
      <c r="LUK1696" s="34"/>
      <c r="LUR1696" s="35"/>
      <c r="LUS1696" s="34"/>
      <c r="LUZ1696" s="35"/>
      <c r="LVA1696" s="34"/>
      <c r="LVH1696" s="35"/>
      <c r="LVI1696" s="34"/>
      <c r="LVP1696" s="35"/>
      <c r="LVQ1696" s="34"/>
      <c r="LVX1696" s="35"/>
      <c r="LVY1696" s="34"/>
      <c r="LWF1696" s="35"/>
      <c r="LWG1696" s="34"/>
      <c r="LWN1696" s="35"/>
      <c r="LWO1696" s="34"/>
      <c r="LWV1696" s="35"/>
      <c r="LWW1696" s="34"/>
      <c r="LXD1696" s="35"/>
      <c r="LXE1696" s="34"/>
      <c r="LXL1696" s="35"/>
      <c r="LXM1696" s="34"/>
      <c r="LXT1696" s="35"/>
      <c r="LXU1696" s="34"/>
      <c r="LYB1696" s="35"/>
      <c r="LYC1696" s="34"/>
      <c r="LYJ1696" s="35"/>
      <c r="LYK1696" s="34"/>
      <c r="LYR1696" s="35"/>
      <c r="LYS1696" s="34"/>
      <c r="LYZ1696" s="35"/>
      <c r="LZA1696" s="34"/>
      <c r="LZH1696" s="35"/>
      <c r="LZI1696" s="34"/>
      <c r="LZP1696" s="35"/>
      <c r="LZQ1696" s="34"/>
      <c r="LZX1696" s="35"/>
      <c r="LZY1696" s="34"/>
      <c r="MAF1696" s="35"/>
      <c r="MAG1696" s="34"/>
      <c r="MAN1696" s="35"/>
      <c r="MAO1696" s="34"/>
      <c r="MAV1696" s="35"/>
      <c r="MAW1696" s="34"/>
      <c r="MBD1696" s="35"/>
      <c r="MBE1696" s="34"/>
      <c r="MBL1696" s="35"/>
      <c r="MBM1696" s="34"/>
      <c r="MBT1696" s="35"/>
      <c r="MBU1696" s="34"/>
      <c r="MCB1696" s="35"/>
      <c r="MCC1696" s="34"/>
      <c r="MCJ1696" s="35"/>
      <c r="MCK1696" s="34"/>
      <c r="MCR1696" s="35"/>
      <c r="MCS1696" s="34"/>
      <c r="MCZ1696" s="35"/>
      <c r="MDA1696" s="34"/>
      <c r="MDH1696" s="35"/>
      <c r="MDI1696" s="34"/>
      <c r="MDP1696" s="35"/>
      <c r="MDQ1696" s="34"/>
      <c r="MDX1696" s="35"/>
      <c r="MDY1696" s="34"/>
      <c r="MEF1696" s="35"/>
      <c r="MEG1696" s="34"/>
      <c r="MEN1696" s="35"/>
      <c r="MEO1696" s="34"/>
      <c r="MEV1696" s="35"/>
      <c r="MEW1696" s="34"/>
      <c r="MFD1696" s="35"/>
      <c r="MFE1696" s="34"/>
      <c r="MFL1696" s="35"/>
      <c r="MFM1696" s="34"/>
      <c r="MFT1696" s="35"/>
      <c r="MFU1696" s="34"/>
      <c r="MGB1696" s="35"/>
      <c r="MGC1696" s="34"/>
      <c r="MGJ1696" s="35"/>
      <c r="MGK1696" s="34"/>
      <c r="MGR1696" s="35"/>
      <c r="MGS1696" s="34"/>
      <c r="MGZ1696" s="35"/>
      <c r="MHA1696" s="34"/>
      <c r="MHH1696" s="35"/>
      <c r="MHI1696" s="34"/>
      <c r="MHP1696" s="35"/>
      <c r="MHQ1696" s="34"/>
      <c r="MHX1696" s="35"/>
      <c r="MHY1696" s="34"/>
      <c r="MIF1696" s="35"/>
      <c r="MIG1696" s="34"/>
      <c r="MIN1696" s="35"/>
      <c r="MIO1696" s="34"/>
      <c r="MIV1696" s="35"/>
      <c r="MIW1696" s="34"/>
      <c r="MJD1696" s="35"/>
      <c r="MJE1696" s="34"/>
      <c r="MJL1696" s="35"/>
      <c r="MJM1696" s="34"/>
      <c r="MJT1696" s="35"/>
      <c r="MJU1696" s="34"/>
      <c r="MKB1696" s="35"/>
      <c r="MKC1696" s="34"/>
      <c r="MKJ1696" s="35"/>
      <c r="MKK1696" s="34"/>
      <c r="MKR1696" s="35"/>
      <c r="MKS1696" s="34"/>
      <c r="MKZ1696" s="35"/>
      <c r="MLA1696" s="34"/>
      <c r="MLH1696" s="35"/>
      <c r="MLI1696" s="34"/>
      <c r="MLP1696" s="35"/>
      <c r="MLQ1696" s="34"/>
      <c r="MLX1696" s="35"/>
      <c r="MLY1696" s="34"/>
      <c r="MMF1696" s="35"/>
      <c r="MMG1696" s="34"/>
      <c r="MMN1696" s="35"/>
      <c r="MMO1696" s="34"/>
      <c r="MMV1696" s="35"/>
      <c r="MMW1696" s="34"/>
      <c r="MND1696" s="35"/>
      <c r="MNE1696" s="34"/>
      <c r="MNL1696" s="35"/>
      <c r="MNM1696" s="34"/>
      <c r="MNT1696" s="35"/>
      <c r="MNU1696" s="34"/>
      <c r="MOB1696" s="35"/>
      <c r="MOC1696" s="34"/>
      <c r="MOJ1696" s="35"/>
      <c r="MOK1696" s="34"/>
      <c r="MOR1696" s="35"/>
      <c r="MOS1696" s="34"/>
      <c r="MOZ1696" s="35"/>
      <c r="MPA1696" s="34"/>
      <c r="MPH1696" s="35"/>
      <c r="MPI1696" s="34"/>
      <c r="MPP1696" s="35"/>
      <c r="MPQ1696" s="34"/>
      <c r="MPX1696" s="35"/>
      <c r="MPY1696" s="34"/>
      <c r="MQF1696" s="35"/>
      <c r="MQG1696" s="34"/>
      <c r="MQN1696" s="35"/>
      <c r="MQO1696" s="34"/>
      <c r="MQV1696" s="35"/>
      <c r="MQW1696" s="34"/>
      <c r="MRD1696" s="35"/>
      <c r="MRE1696" s="34"/>
      <c r="MRL1696" s="35"/>
      <c r="MRM1696" s="34"/>
      <c r="MRT1696" s="35"/>
      <c r="MRU1696" s="34"/>
      <c r="MSB1696" s="35"/>
      <c r="MSC1696" s="34"/>
      <c r="MSJ1696" s="35"/>
      <c r="MSK1696" s="34"/>
      <c r="MSR1696" s="35"/>
      <c r="MSS1696" s="34"/>
      <c r="MSZ1696" s="35"/>
      <c r="MTA1696" s="34"/>
      <c r="MTH1696" s="35"/>
      <c r="MTI1696" s="34"/>
      <c r="MTP1696" s="35"/>
      <c r="MTQ1696" s="34"/>
      <c r="MTX1696" s="35"/>
      <c r="MTY1696" s="34"/>
      <c r="MUF1696" s="35"/>
      <c r="MUG1696" s="34"/>
      <c r="MUN1696" s="35"/>
      <c r="MUO1696" s="34"/>
      <c r="MUV1696" s="35"/>
      <c r="MUW1696" s="34"/>
      <c r="MVD1696" s="35"/>
      <c r="MVE1696" s="34"/>
      <c r="MVL1696" s="35"/>
      <c r="MVM1696" s="34"/>
      <c r="MVT1696" s="35"/>
      <c r="MVU1696" s="34"/>
      <c r="MWB1696" s="35"/>
      <c r="MWC1696" s="34"/>
      <c r="MWJ1696" s="35"/>
      <c r="MWK1696" s="34"/>
      <c r="MWR1696" s="35"/>
      <c r="MWS1696" s="34"/>
      <c r="MWZ1696" s="35"/>
      <c r="MXA1696" s="34"/>
      <c r="MXH1696" s="35"/>
      <c r="MXI1696" s="34"/>
      <c r="MXP1696" s="35"/>
      <c r="MXQ1696" s="34"/>
      <c r="MXX1696" s="35"/>
      <c r="MXY1696" s="34"/>
      <c r="MYF1696" s="35"/>
      <c r="MYG1696" s="34"/>
      <c r="MYN1696" s="35"/>
      <c r="MYO1696" s="34"/>
      <c r="MYV1696" s="35"/>
      <c r="MYW1696" s="34"/>
      <c r="MZD1696" s="35"/>
      <c r="MZE1696" s="34"/>
      <c r="MZL1696" s="35"/>
      <c r="MZM1696" s="34"/>
      <c r="MZT1696" s="35"/>
      <c r="MZU1696" s="34"/>
      <c r="NAB1696" s="35"/>
      <c r="NAC1696" s="34"/>
      <c r="NAJ1696" s="35"/>
      <c r="NAK1696" s="34"/>
      <c r="NAR1696" s="35"/>
      <c r="NAS1696" s="34"/>
      <c r="NAZ1696" s="35"/>
      <c r="NBA1696" s="34"/>
      <c r="NBH1696" s="35"/>
      <c r="NBI1696" s="34"/>
      <c r="NBP1696" s="35"/>
      <c r="NBQ1696" s="34"/>
      <c r="NBX1696" s="35"/>
      <c r="NBY1696" s="34"/>
      <c r="NCF1696" s="35"/>
      <c r="NCG1696" s="34"/>
      <c r="NCN1696" s="35"/>
      <c r="NCO1696" s="34"/>
      <c r="NCV1696" s="35"/>
      <c r="NCW1696" s="34"/>
      <c r="NDD1696" s="35"/>
      <c r="NDE1696" s="34"/>
      <c r="NDL1696" s="35"/>
      <c r="NDM1696" s="34"/>
      <c r="NDT1696" s="35"/>
      <c r="NDU1696" s="34"/>
      <c r="NEB1696" s="35"/>
      <c r="NEC1696" s="34"/>
      <c r="NEJ1696" s="35"/>
      <c r="NEK1696" s="34"/>
      <c r="NER1696" s="35"/>
      <c r="NES1696" s="34"/>
      <c r="NEZ1696" s="35"/>
      <c r="NFA1696" s="34"/>
      <c r="NFH1696" s="35"/>
      <c r="NFI1696" s="34"/>
      <c r="NFP1696" s="35"/>
      <c r="NFQ1696" s="34"/>
      <c r="NFX1696" s="35"/>
      <c r="NFY1696" s="34"/>
      <c r="NGF1696" s="35"/>
      <c r="NGG1696" s="34"/>
      <c r="NGN1696" s="35"/>
      <c r="NGO1696" s="34"/>
      <c r="NGV1696" s="35"/>
      <c r="NGW1696" s="34"/>
      <c r="NHD1696" s="35"/>
      <c r="NHE1696" s="34"/>
      <c r="NHL1696" s="35"/>
      <c r="NHM1696" s="34"/>
      <c r="NHT1696" s="35"/>
      <c r="NHU1696" s="34"/>
      <c r="NIB1696" s="35"/>
      <c r="NIC1696" s="34"/>
      <c r="NIJ1696" s="35"/>
      <c r="NIK1696" s="34"/>
      <c r="NIR1696" s="35"/>
      <c r="NIS1696" s="34"/>
      <c r="NIZ1696" s="35"/>
      <c r="NJA1696" s="34"/>
      <c r="NJH1696" s="35"/>
      <c r="NJI1696" s="34"/>
      <c r="NJP1696" s="35"/>
      <c r="NJQ1696" s="34"/>
      <c r="NJX1696" s="35"/>
      <c r="NJY1696" s="34"/>
      <c r="NKF1696" s="35"/>
      <c r="NKG1696" s="34"/>
      <c r="NKN1696" s="35"/>
      <c r="NKO1696" s="34"/>
      <c r="NKV1696" s="35"/>
      <c r="NKW1696" s="34"/>
      <c r="NLD1696" s="35"/>
      <c r="NLE1696" s="34"/>
      <c r="NLL1696" s="35"/>
      <c r="NLM1696" s="34"/>
      <c r="NLT1696" s="35"/>
      <c r="NLU1696" s="34"/>
      <c r="NMB1696" s="35"/>
      <c r="NMC1696" s="34"/>
      <c r="NMJ1696" s="35"/>
      <c r="NMK1696" s="34"/>
      <c r="NMR1696" s="35"/>
      <c r="NMS1696" s="34"/>
      <c r="NMZ1696" s="35"/>
      <c r="NNA1696" s="34"/>
      <c r="NNH1696" s="35"/>
      <c r="NNI1696" s="34"/>
      <c r="NNP1696" s="35"/>
      <c r="NNQ1696" s="34"/>
      <c r="NNX1696" s="35"/>
      <c r="NNY1696" s="34"/>
      <c r="NOF1696" s="35"/>
      <c r="NOG1696" s="34"/>
      <c r="NON1696" s="35"/>
      <c r="NOO1696" s="34"/>
      <c r="NOV1696" s="35"/>
      <c r="NOW1696" s="34"/>
      <c r="NPD1696" s="35"/>
      <c r="NPE1696" s="34"/>
      <c r="NPL1696" s="35"/>
      <c r="NPM1696" s="34"/>
      <c r="NPT1696" s="35"/>
      <c r="NPU1696" s="34"/>
      <c r="NQB1696" s="35"/>
      <c r="NQC1696" s="34"/>
      <c r="NQJ1696" s="35"/>
      <c r="NQK1696" s="34"/>
      <c r="NQR1696" s="35"/>
      <c r="NQS1696" s="34"/>
      <c r="NQZ1696" s="35"/>
      <c r="NRA1696" s="34"/>
      <c r="NRH1696" s="35"/>
      <c r="NRI1696" s="34"/>
      <c r="NRP1696" s="35"/>
      <c r="NRQ1696" s="34"/>
      <c r="NRX1696" s="35"/>
      <c r="NRY1696" s="34"/>
      <c r="NSF1696" s="35"/>
      <c r="NSG1696" s="34"/>
      <c r="NSN1696" s="35"/>
      <c r="NSO1696" s="34"/>
      <c r="NSV1696" s="35"/>
      <c r="NSW1696" s="34"/>
      <c r="NTD1696" s="35"/>
      <c r="NTE1696" s="34"/>
      <c r="NTL1696" s="35"/>
      <c r="NTM1696" s="34"/>
      <c r="NTT1696" s="35"/>
      <c r="NTU1696" s="34"/>
      <c r="NUB1696" s="35"/>
      <c r="NUC1696" s="34"/>
      <c r="NUJ1696" s="35"/>
      <c r="NUK1696" s="34"/>
      <c r="NUR1696" s="35"/>
      <c r="NUS1696" s="34"/>
      <c r="NUZ1696" s="35"/>
      <c r="NVA1696" s="34"/>
      <c r="NVH1696" s="35"/>
      <c r="NVI1696" s="34"/>
      <c r="NVP1696" s="35"/>
      <c r="NVQ1696" s="34"/>
      <c r="NVX1696" s="35"/>
      <c r="NVY1696" s="34"/>
      <c r="NWF1696" s="35"/>
      <c r="NWG1696" s="34"/>
      <c r="NWN1696" s="35"/>
      <c r="NWO1696" s="34"/>
      <c r="NWV1696" s="35"/>
      <c r="NWW1696" s="34"/>
      <c r="NXD1696" s="35"/>
      <c r="NXE1696" s="34"/>
      <c r="NXL1696" s="35"/>
      <c r="NXM1696" s="34"/>
      <c r="NXT1696" s="35"/>
      <c r="NXU1696" s="34"/>
      <c r="NYB1696" s="35"/>
      <c r="NYC1696" s="34"/>
      <c r="NYJ1696" s="35"/>
      <c r="NYK1696" s="34"/>
      <c r="NYR1696" s="35"/>
      <c r="NYS1696" s="34"/>
      <c r="NYZ1696" s="35"/>
      <c r="NZA1696" s="34"/>
      <c r="NZH1696" s="35"/>
      <c r="NZI1696" s="34"/>
      <c r="NZP1696" s="35"/>
      <c r="NZQ1696" s="34"/>
      <c r="NZX1696" s="35"/>
      <c r="NZY1696" s="34"/>
      <c r="OAF1696" s="35"/>
      <c r="OAG1696" s="34"/>
      <c r="OAN1696" s="35"/>
      <c r="OAO1696" s="34"/>
      <c r="OAV1696" s="35"/>
      <c r="OAW1696" s="34"/>
      <c r="OBD1696" s="35"/>
      <c r="OBE1696" s="34"/>
      <c r="OBL1696" s="35"/>
      <c r="OBM1696" s="34"/>
      <c r="OBT1696" s="35"/>
      <c r="OBU1696" s="34"/>
      <c r="OCB1696" s="35"/>
      <c r="OCC1696" s="34"/>
      <c r="OCJ1696" s="35"/>
      <c r="OCK1696" s="34"/>
      <c r="OCR1696" s="35"/>
      <c r="OCS1696" s="34"/>
      <c r="OCZ1696" s="35"/>
      <c r="ODA1696" s="34"/>
      <c r="ODH1696" s="35"/>
      <c r="ODI1696" s="34"/>
      <c r="ODP1696" s="35"/>
      <c r="ODQ1696" s="34"/>
      <c r="ODX1696" s="35"/>
      <c r="ODY1696" s="34"/>
      <c r="OEF1696" s="35"/>
      <c r="OEG1696" s="34"/>
      <c r="OEN1696" s="35"/>
      <c r="OEO1696" s="34"/>
      <c r="OEV1696" s="35"/>
      <c r="OEW1696" s="34"/>
      <c r="OFD1696" s="35"/>
      <c r="OFE1696" s="34"/>
      <c r="OFL1696" s="35"/>
      <c r="OFM1696" s="34"/>
      <c r="OFT1696" s="35"/>
      <c r="OFU1696" s="34"/>
      <c r="OGB1696" s="35"/>
      <c r="OGC1696" s="34"/>
      <c r="OGJ1696" s="35"/>
      <c r="OGK1696" s="34"/>
      <c r="OGR1696" s="35"/>
      <c r="OGS1696" s="34"/>
      <c r="OGZ1696" s="35"/>
      <c r="OHA1696" s="34"/>
      <c r="OHH1696" s="35"/>
      <c r="OHI1696" s="34"/>
      <c r="OHP1696" s="35"/>
      <c r="OHQ1696" s="34"/>
      <c r="OHX1696" s="35"/>
      <c r="OHY1696" s="34"/>
      <c r="OIF1696" s="35"/>
      <c r="OIG1696" s="34"/>
      <c r="OIN1696" s="35"/>
      <c r="OIO1696" s="34"/>
      <c r="OIV1696" s="35"/>
      <c r="OIW1696" s="34"/>
      <c r="OJD1696" s="35"/>
      <c r="OJE1696" s="34"/>
      <c r="OJL1696" s="35"/>
      <c r="OJM1696" s="34"/>
      <c r="OJT1696" s="35"/>
      <c r="OJU1696" s="34"/>
      <c r="OKB1696" s="35"/>
      <c r="OKC1696" s="34"/>
      <c r="OKJ1696" s="35"/>
      <c r="OKK1696" s="34"/>
      <c r="OKR1696" s="35"/>
      <c r="OKS1696" s="34"/>
      <c r="OKZ1696" s="35"/>
      <c r="OLA1696" s="34"/>
      <c r="OLH1696" s="35"/>
      <c r="OLI1696" s="34"/>
      <c r="OLP1696" s="35"/>
      <c r="OLQ1696" s="34"/>
      <c r="OLX1696" s="35"/>
      <c r="OLY1696" s="34"/>
      <c r="OMF1696" s="35"/>
      <c r="OMG1696" s="34"/>
      <c r="OMN1696" s="35"/>
      <c r="OMO1696" s="34"/>
      <c r="OMV1696" s="35"/>
      <c r="OMW1696" s="34"/>
      <c r="OND1696" s="35"/>
      <c r="ONE1696" s="34"/>
      <c r="ONL1696" s="35"/>
      <c r="ONM1696" s="34"/>
      <c r="ONT1696" s="35"/>
      <c r="ONU1696" s="34"/>
      <c r="OOB1696" s="35"/>
      <c r="OOC1696" s="34"/>
      <c r="OOJ1696" s="35"/>
      <c r="OOK1696" s="34"/>
      <c r="OOR1696" s="35"/>
      <c r="OOS1696" s="34"/>
      <c r="OOZ1696" s="35"/>
      <c r="OPA1696" s="34"/>
      <c r="OPH1696" s="35"/>
      <c r="OPI1696" s="34"/>
      <c r="OPP1696" s="35"/>
      <c r="OPQ1696" s="34"/>
      <c r="OPX1696" s="35"/>
      <c r="OPY1696" s="34"/>
      <c r="OQF1696" s="35"/>
      <c r="OQG1696" s="34"/>
      <c r="OQN1696" s="35"/>
      <c r="OQO1696" s="34"/>
      <c r="OQV1696" s="35"/>
      <c r="OQW1696" s="34"/>
      <c r="ORD1696" s="35"/>
      <c r="ORE1696" s="34"/>
      <c r="ORL1696" s="35"/>
      <c r="ORM1696" s="34"/>
      <c r="ORT1696" s="35"/>
      <c r="ORU1696" s="34"/>
      <c r="OSB1696" s="35"/>
      <c r="OSC1696" s="34"/>
      <c r="OSJ1696" s="35"/>
      <c r="OSK1696" s="34"/>
      <c r="OSR1696" s="35"/>
      <c r="OSS1696" s="34"/>
      <c r="OSZ1696" s="35"/>
      <c r="OTA1696" s="34"/>
      <c r="OTH1696" s="35"/>
      <c r="OTI1696" s="34"/>
      <c r="OTP1696" s="35"/>
      <c r="OTQ1696" s="34"/>
      <c r="OTX1696" s="35"/>
      <c r="OTY1696" s="34"/>
      <c r="OUF1696" s="35"/>
      <c r="OUG1696" s="34"/>
      <c r="OUN1696" s="35"/>
      <c r="OUO1696" s="34"/>
      <c r="OUV1696" s="35"/>
      <c r="OUW1696" s="34"/>
      <c r="OVD1696" s="35"/>
      <c r="OVE1696" s="34"/>
      <c r="OVL1696" s="35"/>
      <c r="OVM1696" s="34"/>
      <c r="OVT1696" s="35"/>
      <c r="OVU1696" s="34"/>
      <c r="OWB1696" s="35"/>
      <c r="OWC1696" s="34"/>
      <c r="OWJ1696" s="35"/>
      <c r="OWK1696" s="34"/>
      <c r="OWR1696" s="35"/>
      <c r="OWS1696" s="34"/>
      <c r="OWZ1696" s="35"/>
      <c r="OXA1696" s="34"/>
      <c r="OXH1696" s="35"/>
      <c r="OXI1696" s="34"/>
      <c r="OXP1696" s="35"/>
      <c r="OXQ1696" s="34"/>
      <c r="OXX1696" s="35"/>
      <c r="OXY1696" s="34"/>
      <c r="OYF1696" s="35"/>
      <c r="OYG1696" s="34"/>
      <c r="OYN1696" s="35"/>
      <c r="OYO1696" s="34"/>
      <c r="OYV1696" s="35"/>
      <c r="OYW1696" s="34"/>
      <c r="OZD1696" s="35"/>
      <c r="OZE1696" s="34"/>
      <c r="OZL1696" s="35"/>
      <c r="OZM1696" s="34"/>
      <c r="OZT1696" s="35"/>
      <c r="OZU1696" s="34"/>
      <c r="PAB1696" s="35"/>
      <c r="PAC1696" s="34"/>
      <c r="PAJ1696" s="35"/>
      <c r="PAK1696" s="34"/>
      <c r="PAR1696" s="35"/>
      <c r="PAS1696" s="34"/>
      <c r="PAZ1696" s="35"/>
      <c r="PBA1696" s="34"/>
      <c r="PBH1696" s="35"/>
      <c r="PBI1696" s="34"/>
      <c r="PBP1696" s="35"/>
      <c r="PBQ1696" s="34"/>
      <c r="PBX1696" s="35"/>
      <c r="PBY1696" s="34"/>
      <c r="PCF1696" s="35"/>
      <c r="PCG1696" s="34"/>
      <c r="PCN1696" s="35"/>
      <c r="PCO1696" s="34"/>
      <c r="PCV1696" s="35"/>
      <c r="PCW1696" s="34"/>
      <c r="PDD1696" s="35"/>
      <c r="PDE1696" s="34"/>
      <c r="PDL1696" s="35"/>
      <c r="PDM1696" s="34"/>
      <c r="PDT1696" s="35"/>
      <c r="PDU1696" s="34"/>
      <c r="PEB1696" s="35"/>
      <c r="PEC1696" s="34"/>
      <c r="PEJ1696" s="35"/>
      <c r="PEK1696" s="34"/>
      <c r="PER1696" s="35"/>
      <c r="PES1696" s="34"/>
      <c r="PEZ1696" s="35"/>
      <c r="PFA1696" s="34"/>
      <c r="PFH1696" s="35"/>
      <c r="PFI1696" s="34"/>
      <c r="PFP1696" s="35"/>
      <c r="PFQ1696" s="34"/>
      <c r="PFX1696" s="35"/>
      <c r="PFY1696" s="34"/>
      <c r="PGF1696" s="35"/>
      <c r="PGG1696" s="34"/>
      <c r="PGN1696" s="35"/>
      <c r="PGO1696" s="34"/>
      <c r="PGV1696" s="35"/>
      <c r="PGW1696" s="34"/>
      <c r="PHD1696" s="35"/>
      <c r="PHE1696" s="34"/>
      <c r="PHL1696" s="35"/>
      <c r="PHM1696" s="34"/>
      <c r="PHT1696" s="35"/>
      <c r="PHU1696" s="34"/>
      <c r="PIB1696" s="35"/>
      <c r="PIC1696" s="34"/>
      <c r="PIJ1696" s="35"/>
      <c r="PIK1696" s="34"/>
      <c r="PIR1696" s="35"/>
      <c r="PIS1696" s="34"/>
      <c r="PIZ1696" s="35"/>
      <c r="PJA1696" s="34"/>
      <c r="PJH1696" s="35"/>
      <c r="PJI1696" s="34"/>
      <c r="PJP1696" s="35"/>
      <c r="PJQ1696" s="34"/>
      <c r="PJX1696" s="35"/>
      <c r="PJY1696" s="34"/>
      <c r="PKF1696" s="35"/>
      <c r="PKG1696" s="34"/>
      <c r="PKN1696" s="35"/>
      <c r="PKO1696" s="34"/>
      <c r="PKV1696" s="35"/>
      <c r="PKW1696" s="34"/>
      <c r="PLD1696" s="35"/>
      <c r="PLE1696" s="34"/>
      <c r="PLL1696" s="35"/>
      <c r="PLM1696" s="34"/>
      <c r="PLT1696" s="35"/>
      <c r="PLU1696" s="34"/>
      <c r="PMB1696" s="35"/>
      <c r="PMC1696" s="34"/>
      <c r="PMJ1696" s="35"/>
      <c r="PMK1696" s="34"/>
      <c r="PMR1696" s="35"/>
      <c r="PMS1696" s="34"/>
      <c r="PMZ1696" s="35"/>
      <c r="PNA1696" s="34"/>
      <c r="PNH1696" s="35"/>
      <c r="PNI1696" s="34"/>
      <c r="PNP1696" s="35"/>
      <c r="PNQ1696" s="34"/>
      <c r="PNX1696" s="35"/>
      <c r="PNY1696" s="34"/>
      <c r="POF1696" s="35"/>
      <c r="POG1696" s="34"/>
      <c r="PON1696" s="35"/>
      <c r="POO1696" s="34"/>
      <c r="POV1696" s="35"/>
      <c r="POW1696" s="34"/>
      <c r="PPD1696" s="35"/>
      <c r="PPE1696" s="34"/>
      <c r="PPL1696" s="35"/>
      <c r="PPM1696" s="34"/>
      <c r="PPT1696" s="35"/>
      <c r="PPU1696" s="34"/>
      <c r="PQB1696" s="35"/>
      <c r="PQC1696" s="34"/>
      <c r="PQJ1696" s="35"/>
      <c r="PQK1696" s="34"/>
      <c r="PQR1696" s="35"/>
      <c r="PQS1696" s="34"/>
      <c r="PQZ1696" s="35"/>
      <c r="PRA1696" s="34"/>
      <c r="PRH1696" s="35"/>
      <c r="PRI1696" s="34"/>
      <c r="PRP1696" s="35"/>
      <c r="PRQ1696" s="34"/>
      <c r="PRX1696" s="35"/>
      <c r="PRY1696" s="34"/>
      <c r="PSF1696" s="35"/>
      <c r="PSG1696" s="34"/>
      <c r="PSN1696" s="35"/>
      <c r="PSO1696" s="34"/>
      <c r="PSV1696" s="35"/>
      <c r="PSW1696" s="34"/>
      <c r="PTD1696" s="35"/>
      <c r="PTE1696" s="34"/>
      <c r="PTL1696" s="35"/>
      <c r="PTM1696" s="34"/>
      <c r="PTT1696" s="35"/>
      <c r="PTU1696" s="34"/>
      <c r="PUB1696" s="35"/>
      <c r="PUC1696" s="34"/>
      <c r="PUJ1696" s="35"/>
      <c r="PUK1696" s="34"/>
      <c r="PUR1696" s="35"/>
      <c r="PUS1696" s="34"/>
      <c r="PUZ1696" s="35"/>
      <c r="PVA1696" s="34"/>
      <c r="PVH1696" s="35"/>
      <c r="PVI1696" s="34"/>
      <c r="PVP1696" s="35"/>
      <c r="PVQ1696" s="34"/>
      <c r="PVX1696" s="35"/>
      <c r="PVY1696" s="34"/>
      <c r="PWF1696" s="35"/>
      <c r="PWG1696" s="34"/>
      <c r="PWN1696" s="35"/>
      <c r="PWO1696" s="34"/>
      <c r="PWV1696" s="35"/>
      <c r="PWW1696" s="34"/>
      <c r="PXD1696" s="35"/>
      <c r="PXE1696" s="34"/>
      <c r="PXL1696" s="35"/>
      <c r="PXM1696" s="34"/>
      <c r="PXT1696" s="35"/>
      <c r="PXU1696" s="34"/>
      <c r="PYB1696" s="35"/>
      <c r="PYC1696" s="34"/>
      <c r="PYJ1696" s="35"/>
      <c r="PYK1696" s="34"/>
      <c r="PYR1696" s="35"/>
      <c r="PYS1696" s="34"/>
      <c r="PYZ1696" s="35"/>
      <c r="PZA1696" s="34"/>
      <c r="PZH1696" s="35"/>
      <c r="PZI1696" s="34"/>
      <c r="PZP1696" s="35"/>
      <c r="PZQ1696" s="34"/>
      <c r="PZX1696" s="35"/>
      <c r="PZY1696" s="34"/>
      <c r="QAF1696" s="35"/>
      <c r="QAG1696" s="34"/>
      <c r="QAN1696" s="35"/>
      <c r="QAO1696" s="34"/>
      <c r="QAV1696" s="35"/>
      <c r="QAW1696" s="34"/>
      <c r="QBD1696" s="35"/>
      <c r="QBE1696" s="34"/>
      <c r="QBL1696" s="35"/>
      <c r="QBM1696" s="34"/>
      <c r="QBT1696" s="35"/>
      <c r="QBU1696" s="34"/>
      <c r="QCB1696" s="35"/>
      <c r="QCC1696" s="34"/>
      <c r="QCJ1696" s="35"/>
      <c r="QCK1696" s="34"/>
      <c r="QCR1696" s="35"/>
      <c r="QCS1696" s="34"/>
      <c r="QCZ1696" s="35"/>
      <c r="QDA1696" s="34"/>
      <c r="QDH1696" s="35"/>
      <c r="QDI1696" s="34"/>
      <c r="QDP1696" s="35"/>
      <c r="QDQ1696" s="34"/>
      <c r="QDX1696" s="35"/>
      <c r="QDY1696" s="34"/>
      <c r="QEF1696" s="35"/>
      <c r="QEG1696" s="34"/>
      <c r="QEN1696" s="35"/>
      <c r="QEO1696" s="34"/>
      <c r="QEV1696" s="35"/>
      <c r="QEW1696" s="34"/>
      <c r="QFD1696" s="35"/>
      <c r="QFE1696" s="34"/>
      <c r="QFL1696" s="35"/>
      <c r="QFM1696" s="34"/>
      <c r="QFT1696" s="35"/>
      <c r="QFU1696" s="34"/>
      <c r="QGB1696" s="35"/>
      <c r="QGC1696" s="34"/>
      <c r="QGJ1696" s="35"/>
      <c r="QGK1696" s="34"/>
      <c r="QGR1696" s="35"/>
      <c r="QGS1696" s="34"/>
      <c r="QGZ1696" s="35"/>
      <c r="QHA1696" s="34"/>
      <c r="QHH1696" s="35"/>
      <c r="QHI1696" s="34"/>
      <c r="QHP1696" s="35"/>
      <c r="QHQ1696" s="34"/>
      <c r="QHX1696" s="35"/>
      <c r="QHY1696" s="34"/>
      <c r="QIF1696" s="35"/>
      <c r="QIG1696" s="34"/>
      <c r="QIN1696" s="35"/>
      <c r="QIO1696" s="34"/>
      <c r="QIV1696" s="35"/>
      <c r="QIW1696" s="34"/>
      <c r="QJD1696" s="35"/>
      <c r="QJE1696" s="34"/>
      <c r="QJL1696" s="35"/>
      <c r="QJM1696" s="34"/>
      <c r="QJT1696" s="35"/>
      <c r="QJU1696" s="34"/>
      <c r="QKB1696" s="35"/>
      <c r="QKC1696" s="34"/>
      <c r="QKJ1696" s="35"/>
      <c r="QKK1696" s="34"/>
      <c r="QKR1696" s="35"/>
      <c r="QKS1696" s="34"/>
      <c r="QKZ1696" s="35"/>
      <c r="QLA1696" s="34"/>
      <c r="QLH1696" s="35"/>
      <c r="QLI1696" s="34"/>
      <c r="QLP1696" s="35"/>
      <c r="QLQ1696" s="34"/>
      <c r="QLX1696" s="35"/>
      <c r="QLY1696" s="34"/>
      <c r="QMF1696" s="35"/>
      <c r="QMG1696" s="34"/>
      <c r="QMN1696" s="35"/>
      <c r="QMO1696" s="34"/>
      <c r="QMV1696" s="35"/>
      <c r="QMW1696" s="34"/>
      <c r="QND1696" s="35"/>
      <c r="QNE1696" s="34"/>
      <c r="QNL1696" s="35"/>
      <c r="QNM1696" s="34"/>
      <c r="QNT1696" s="35"/>
      <c r="QNU1696" s="34"/>
      <c r="QOB1696" s="35"/>
      <c r="QOC1696" s="34"/>
      <c r="QOJ1696" s="35"/>
      <c r="QOK1696" s="34"/>
      <c r="QOR1696" s="35"/>
      <c r="QOS1696" s="34"/>
      <c r="QOZ1696" s="35"/>
      <c r="QPA1696" s="34"/>
      <c r="QPH1696" s="35"/>
      <c r="QPI1696" s="34"/>
      <c r="QPP1696" s="35"/>
      <c r="QPQ1696" s="34"/>
      <c r="QPX1696" s="35"/>
      <c r="QPY1696" s="34"/>
      <c r="QQF1696" s="35"/>
      <c r="QQG1696" s="34"/>
      <c r="QQN1696" s="35"/>
      <c r="QQO1696" s="34"/>
      <c r="QQV1696" s="35"/>
      <c r="QQW1696" s="34"/>
      <c r="QRD1696" s="35"/>
      <c r="QRE1696" s="34"/>
      <c r="QRL1696" s="35"/>
      <c r="QRM1696" s="34"/>
      <c r="QRT1696" s="35"/>
      <c r="QRU1696" s="34"/>
      <c r="QSB1696" s="35"/>
      <c r="QSC1696" s="34"/>
      <c r="QSJ1696" s="35"/>
      <c r="QSK1696" s="34"/>
      <c r="QSR1696" s="35"/>
      <c r="QSS1696" s="34"/>
      <c r="QSZ1696" s="35"/>
      <c r="QTA1696" s="34"/>
      <c r="QTH1696" s="35"/>
      <c r="QTI1696" s="34"/>
      <c r="QTP1696" s="35"/>
      <c r="QTQ1696" s="34"/>
      <c r="QTX1696" s="35"/>
      <c r="QTY1696" s="34"/>
      <c r="QUF1696" s="35"/>
      <c r="QUG1696" s="34"/>
      <c r="QUN1696" s="35"/>
      <c r="QUO1696" s="34"/>
      <c r="QUV1696" s="35"/>
      <c r="QUW1696" s="34"/>
      <c r="QVD1696" s="35"/>
      <c r="QVE1696" s="34"/>
      <c r="QVL1696" s="35"/>
      <c r="QVM1696" s="34"/>
      <c r="QVT1696" s="35"/>
      <c r="QVU1696" s="34"/>
      <c r="QWB1696" s="35"/>
      <c r="QWC1696" s="34"/>
      <c r="QWJ1696" s="35"/>
      <c r="QWK1696" s="34"/>
      <c r="QWR1696" s="35"/>
      <c r="QWS1696" s="34"/>
      <c r="QWZ1696" s="35"/>
      <c r="QXA1696" s="34"/>
      <c r="QXH1696" s="35"/>
      <c r="QXI1696" s="34"/>
      <c r="QXP1696" s="35"/>
      <c r="QXQ1696" s="34"/>
      <c r="QXX1696" s="35"/>
      <c r="QXY1696" s="34"/>
      <c r="QYF1696" s="35"/>
      <c r="QYG1696" s="34"/>
      <c r="QYN1696" s="35"/>
      <c r="QYO1696" s="34"/>
      <c r="QYV1696" s="35"/>
      <c r="QYW1696" s="34"/>
      <c r="QZD1696" s="35"/>
      <c r="QZE1696" s="34"/>
      <c r="QZL1696" s="35"/>
      <c r="QZM1696" s="34"/>
      <c r="QZT1696" s="35"/>
      <c r="QZU1696" s="34"/>
      <c r="RAB1696" s="35"/>
      <c r="RAC1696" s="34"/>
      <c r="RAJ1696" s="35"/>
      <c r="RAK1696" s="34"/>
      <c r="RAR1696" s="35"/>
      <c r="RAS1696" s="34"/>
      <c r="RAZ1696" s="35"/>
      <c r="RBA1696" s="34"/>
      <c r="RBH1696" s="35"/>
      <c r="RBI1696" s="34"/>
      <c r="RBP1696" s="35"/>
      <c r="RBQ1696" s="34"/>
      <c r="RBX1696" s="35"/>
      <c r="RBY1696" s="34"/>
      <c r="RCF1696" s="35"/>
      <c r="RCG1696" s="34"/>
      <c r="RCN1696" s="35"/>
      <c r="RCO1696" s="34"/>
      <c r="RCV1696" s="35"/>
      <c r="RCW1696" s="34"/>
      <c r="RDD1696" s="35"/>
      <c r="RDE1696" s="34"/>
      <c r="RDL1696" s="35"/>
      <c r="RDM1696" s="34"/>
      <c r="RDT1696" s="35"/>
      <c r="RDU1696" s="34"/>
      <c r="REB1696" s="35"/>
      <c r="REC1696" s="34"/>
      <c r="REJ1696" s="35"/>
      <c r="REK1696" s="34"/>
      <c r="RER1696" s="35"/>
      <c r="RES1696" s="34"/>
      <c r="REZ1696" s="35"/>
      <c r="RFA1696" s="34"/>
      <c r="RFH1696" s="35"/>
      <c r="RFI1696" s="34"/>
      <c r="RFP1696" s="35"/>
      <c r="RFQ1696" s="34"/>
      <c r="RFX1696" s="35"/>
      <c r="RFY1696" s="34"/>
      <c r="RGF1696" s="35"/>
      <c r="RGG1696" s="34"/>
      <c r="RGN1696" s="35"/>
      <c r="RGO1696" s="34"/>
      <c r="RGV1696" s="35"/>
      <c r="RGW1696" s="34"/>
      <c r="RHD1696" s="35"/>
      <c r="RHE1696" s="34"/>
      <c r="RHL1696" s="35"/>
      <c r="RHM1696" s="34"/>
      <c r="RHT1696" s="35"/>
      <c r="RHU1696" s="34"/>
      <c r="RIB1696" s="35"/>
      <c r="RIC1696" s="34"/>
      <c r="RIJ1696" s="35"/>
      <c r="RIK1696" s="34"/>
      <c r="RIR1696" s="35"/>
      <c r="RIS1696" s="34"/>
      <c r="RIZ1696" s="35"/>
      <c r="RJA1696" s="34"/>
      <c r="RJH1696" s="35"/>
      <c r="RJI1696" s="34"/>
      <c r="RJP1696" s="35"/>
      <c r="RJQ1696" s="34"/>
      <c r="RJX1696" s="35"/>
      <c r="RJY1696" s="34"/>
      <c r="RKF1696" s="35"/>
      <c r="RKG1696" s="34"/>
      <c r="RKN1696" s="35"/>
      <c r="RKO1696" s="34"/>
      <c r="RKV1696" s="35"/>
      <c r="RKW1696" s="34"/>
      <c r="RLD1696" s="35"/>
      <c r="RLE1696" s="34"/>
      <c r="RLL1696" s="35"/>
      <c r="RLM1696" s="34"/>
      <c r="RLT1696" s="35"/>
      <c r="RLU1696" s="34"/>
      <c r="RMB1696" s="35"/>
      <c r="RMC1696" s="34"/>
      <c r="RMJ1696" s="35"/>
      <c r="RMK1696" s="34"/>
      <c r="RMR1696" s="35"/>
      <c r="RMS1696" s="34"/>
      <c r="RMZ1696" s="35"/>
      <c r="RNA1696" s="34"/>
      <c r="RNH1696" s="35"/>
      <c r="RNI1696" s="34"/>
      <c r="RNP1696" s="35"/>
      <c r="RNQ1696" s="34"/>
      <c r="RNX1696" s="35"/>
      <c r="RNY1696" s="34"/>
      <c r="ROF1696" s="35"/>
      <c r="ROG1696" s="34"/>
      <c r="RON1696" s="35"/>
      <c r="ROO1696" s="34"/>
      <c r="ROV1696" s="35"/>
      <c r="ROW1696" s="34"/>
      <c r="RPD1696" s="35"/>
      <c r="RPE1696" s="34"/>
      <c r="RPL1696" s="35"/>
      <c r="RPM1696" s="34"/>
      <c r="RPT1696" s="35"/>
      <c r="RPU1696" s="34"/>
      <c r="RQB1696" s="35"/>
      <c r="RQC1696" s="34"/>
      <c r="RQJ1696" s="35"/>
      <c r="RQK1696" s="34"/>
      <c r="RQR1696" s="35"/>
      <c r="RQS1696" s="34"/>
      <c r="RQZ1696" s="35"/>
      <c r="RRA1696" s="34"/>
      <c r="RRH1696" s="35"/>
      <c r="RRI1696" s="34"/>
      <c r="RRP1696" s="35"/>
      <c r="RRQ1696" s="34"/>
      <c r="RRX1696" s="35"/>
      <c r="RRY1696" s="34"/>
      <c r="RSF1696" s="35"/>
      <c r="RSG1696" s="34"/>
      <c r="RSN1696" s="35"/>
      <c r="RSO1696" s="34"/>
      <c r="RSV1696" s="35"/>
      <c r="RSW1696" s="34"/>
      <c r="RTD1696" s="35"/>
      <c r="RTE1696" s="34"/>
      <c r="RTL1696" s="35"/>
      <c r="RTM1696" s="34"/>
      <c r="RTT1696" s="35"/>
      <c r="RTU1696" s="34"/>
      <c r="RUB1696" s="35"/>
      <c r="RUC1696" s="34"/>
      <c r="RUJ1696" s="35"/>
      <c r="RUK1696" s="34"/>
      <c r="RUR1696" s="35"/>
      <c r="RUS1696" s="34"/>
      <c r="RUZ1696" s="35"/>
      <c r="RVA1696" s="34"/>
      <c r="RVH1696" s="35"/>
      <c r="RVI1696" s="34"/>
      <c r="RVP1696" s="35"/>
      <c r="RVQ1696" s="34"/>
      <c r="RVX1696" s="35"/>
      <c r="RVY1696" s="34"/>
      <c r="RWF1696" s="35"/>
      <c r="RWG1696" s="34"/>
      <c r="RWN1696" s="35"/>
      <c r="RWO1696" s="34"/>
      <c r="RWV1696" s="35"/>
      <c r="RWW1696" s="34"/>
      <c r="RXD1696" s="35"/>
      <c r="RXE1696" s="34"/>
      <c r="RXL1696" s="35"/>
      <c r="RXM1696" s="34"/>
      <c r="RXT1696" s="35"/>
      <c r="RXU1696" s="34"/>
      <c r="RYB1696" s="35"/>
      <c r="RYC1696" s="34"/>
      <c r="RYJ1696" s="35"/>
      <c r="RYK1696" s="34"/>
      <c r="RYR1696" s="35"/>
      <c r="RYS1696" s="34"/>
      <c r="RYZ1696" s="35"/>
      <c r="RZA1696" s="34"/>
      <c r="RZH1696" s="35"/>
      <c r="RZI1696" s="34"/>
      <c r="RZP1696" s="35"/>
      <c r="RZQ1696" s="34"/>
      <c r="RZX1696" s="35"/>
      <c r="RZY1696" s="34"/>
      <c r="SAF1696" s="35"/>
      <c r="SAG1696" s="34"/>
      <c r="SAN1696" s="35"/>
      <c r="SAO1696" s="34"/>
      <c r="SAV1696" s="35"/>
      <c r="SAW1696" s="34"/>
      <c r="SBD1696" s="35"/>
      <c r="SBE1696" s="34"/>
      <c r="SBL1696" s="35"/>
      <c r="SBM1696" s="34"/>
      <c r="SBT1696" s="35"/>
      <c r="SBU1696" s="34"/>
      <c r="SCB1696" s="35"/>
      <c r="SCC1696" s="34"/>
      <c r="SCJ1696" s="35"/>
      <c r="SCK1696" s="34"/>
      <c r="SCR1696" s="35"/>
      <c r="SCS1696" s="34"/>
      <c r="SCZ1696" s="35"/>
      <c r="SDA1696" s="34"/>
      <c r="SDH1696" s="35"/>
      <c r="SDI1696" s="34"/>
      <c r="SDP1696" s="35"/>
      <c r="SDQ1696" s="34"/>
      <c r="SDX1696" s="35"/>
      <c r="SDY1696" s="34"/>
      <c r="SEF1696" s="35"/>
      <c r="SEG1696" s="34"/>
      <c r="SEN1696" s="35"/>
      <c r="SEO1696" s="34"/>
      <c r="SEV1696" s="35"/>
      <c r="SEW1696" s="34"/>
      <c r="SFD1696" s="35"/>
      <c r="SFE1696" s="34"/>
      <c r="SFL1696" s="35"/>
      <c r="SFM1696" s="34"/>
      <c r="SFT1696" s="35"/>
      <c r="SFU1696" s="34"/>
      <c r="SGB1696" s="35"/>
      <c r="SGC1696" s="34"/>
      <c r="SGJ1696" s="35"/>
      <c r="SGK1696" s="34"/>
      <c r="SGR1696" s="35"/>
      <c r="SGS1696" s="34"/>
      <c r="SGZ1696" s="35"/>
      <c r="SHA1696" s="34"/>
      <c r="SHH1696" s="35"/>
      <c r="SHI1696" s="34"/>
      <c r="SHP1696" s="35"/>
      <c r="SHQ1696" s="34"/>
      <c r="SHX1696" s="35"/>
      <c r="SHY1696" s="34"/>
      <c r="SIF1696" s="35"/>
      <c r="SIG1696" s="34"/>
      <c r="SIN1696" s="35"/>
      <c r="SIO1696" s="34"/>
      <c r="SIV1696" s="35"/>
      <c r="SIW1696" s="34"/>
      <c r="SJD1696" s="35"/>
      <c r="SJE1696" s="34"/>
      <c r="SJL1696" s="35"/>
      <c r="SJM1696" s="34"/>
      <c r="SJT1696" s="35"/>
      <c r="SJU1696" s="34"/>
      <c r="SKB1696" s="35"/>
      <c r="SKC1696" s="34"/>
      <c r="SKJ1696" s="35"/>
      <c r="SKK1696" s="34"/>
      <c r="SKR1696" s="35"/>
      <c r="SKS1696" s="34"/>
      <c r="SKZ1696" s="35"/>
      <c r="SLA1696" s="34"/>
      <c r="SLH1696" s="35"/>
      <c r="SLI1696" s="34"/>
      <c r="SLP1696" s="35"/>
      <c r="SLQ1696" s="34"/>
      <c r="SLX1696" s="35"/>
      <c r="SLY1696" s="34"/>
      <c r="SMF1696" s="35"/>
      <c r="SMG1696" s="34"/>
      <c r="SMN1696" s="35"/>
      <c r="SMO1696" s="34"/>
      <c r="SMV1696" s="35"/>
      <c r="SMW1696" s="34"/>
      <c r="SND1696" s="35"/>
      <c r="SNE1696" s="34"/>
      <c r="SNL1696" s="35"/>
      <c r="SNM1696" s="34"/>
      <c r="SNT1696" s="35"/>
      <c r="SNU1696" s="34"/>
      <c r="SOB1696" s="35"/>
      <c r="SOC1696" s="34"/>
      <c r="SOJ1696" s="35"/>
      <c r="SOK1696" s="34"/>
      <c r="SOR1696" s="35"/>
      <c r="SOS1696" s="34"/>
      <c r="SOZ1696" s="35"/>
      <c r="SPA1696" s="34"/>
      <c r="SPH1696" s="35"/>
      <c r="SPI1696" s="34"/>
      <c r="SPP1696" s="35"/>
      <c r="SPQ1696" s="34"/>
      <c r="SPX1696" s="35"/>
      <c r="SPY1696" s="34"/>
      <c r="SQF1696" s="35"/>
      <c r="SQG1696" s="34"/>
      <c r="SQN1696" s="35"/>
      <c r="SQO1696" s="34"/>
      <c r="SQV1696" s="35"/>
      <c r="SQW1696" s="34"/>
      <c r="SRD1696" s="35"/>
      <c r="SRE1696" s="34"/>
      <c r="SRL1696" s="35"/>
      <c r="SRM1696" s="34"/>
      <c r="SRT1696" s="35"/>
      <c r="SRU1696" s="34"/>
      <c r="SSB1696" s="35"/>
      <c r="SSC1696" s="34"/>
      <c r="SSJ1696" s="35"/>
      <c r="SSK1696" s="34"/>
      <c r="SSR1696" s="35"/>
      <c r="SSS1696" s="34"/>
      <c r="SSZ1696" s="35"/>
      <c r="STA1696" s="34"/>
      <c r="STH1696" s="35"/>
      <c r="STI1696" s="34"/>
      <c r="STP1696" s="35"/>
      <c r="STQ1696" s="34"/>
      <c r="STX1696" s="35"/>
      <c r="STY1696" s="34"/>
      <c r="SUF1696" s="35"/>
      <c r="SUG1696" s="34"/>
      <c r="SUN1696" s="35"/>
      <c r="SUO1696" s="34"/>
      <c r="SUV1696" s="35"/>
      <c r="SUW1696" s="34"/>
      <c r="SVD1696" s="35"/>
      <c r="SVE1696" s="34"/>
      <c r="SVL1696" s="35"/>
      <c r="SVM1696" s="34"/>
      <c r="SVT1696" s="35"/>
      <c r="SVU1696" s="34"/>
      <c r="SWB1696" s="35"/>
      <c r="SWC1696" s="34"/>
      <c r="SWJ1696" s="35"/>
      <c r="SWK1696" s="34"/>
      <c r="SWR1696" s="35"/>
      <c r="SWS1696" s="34"/>
      <c r="SWZ1696" s="35"/>
      <c r="SXA1696" s="34"/>
      <c r="SXH1696" s="35"/>
      <c r="SXI1696" s="34"/>
      <c r="SXP1696" s="35"/>
      <c r="SXQ1696" s="34"/>
      <c r="SXX1696" s="35"/>
      <c r="SXY1696" s="34"/>
      <c r="SYF1696" s="35"/>
      <c r="SYG1696" s="34"/>
      <c r="SYN1696" s="35"/>
      <c r="SYO1696" s="34"/>
      <c r="SYV1696" s="35"/>
      <c r="SYW1696" s="34"/>
      <c r="SZD1696" s="35"/>
      <c r="SZE1696" s="34"/>
      <c r="SZL1696" s="35"/>
      <c r="SZM1696" s="34"/>
      <c r="SZT1696" s="35"/>
      <c r="SZU1696" s="34"/>
      <c r="TAB1696" s="35"/>
      <c r="TAC1696" s="34"/>
      <c r="TAJ1696" s="35"/>
      <c r="TAK1696" s="34"/>
      <c r="TAR1696" s="35"/>
      <c r="TAS1696" s="34"/>
      <c r="TAZ1696" s="35"/>
      <c r="TBA1696" s="34"/>
      <c r="TBH1696" s="35"/>
      <c r="TBI1696" s="34"/>
      <c r="TBP1696" s="35"/>
      <c r="TBQ1696" s="34"/>
      <c r="TBX1696" s="35"/>
      <c r="TBY1696" s="34"/>
      <c r="TCF1696" s="35"/>
      <c r="TCG1696" s="34"/>
      <c r="TCN1696" s="35"/>
      <c r="TCO1696" s="34"/>
      <c r="TCV1696" s="35"/>
      <c r="TCW1696" s="34"/>
      <c r="TDD1696" s="35"/>
      <c r="TDE1696" s="34"/>
      <c r="TDL1696" s="35"/>
      <c r="TDM1696" s="34"/>
      <c r="TDT1696" s="35"/>
      <c r="TDU1696" s="34"/>
      <c r="TEB1696" s="35"/>
      <c r="TEC1696" s="34"/>
      <c r="TEJ1696" s="35"/>
      <c r="TEK1696" s="34"/>
      <c r="TER1696" s="35"/>
      <c r="TES1696" s="34"/>
      <c r="TEZ1696" s="35"/>
      <c r="TFA1696" s="34"/>
      <c r="TFH1696" s="35"/>
      <c r="TFI1696" s="34"/>
      <c r="TFP1696" s="35"/>
      <c r="TFQ1696" s="34"/>
      <c r="TFX1696" s="35"/>
      <c r="TFY1696" s="34"/>
      <c r="TGF1696" s="35"/>
      <c r="TGG1696" s="34"/>
      <c r="TGN1696" s="35"/>
      <c r="TGO1696" s="34"/>
      <c r="TGV1696" s="35"/>
      <c r="TGW1696" s="34"/>
      <c r="THD1696" s="35"/>
      <c r="THE1696" s="34"/>
      <c r="THL1696" s="35"/>
      <c r="THM1696" s="34"/>
      <c r="THT1696" s="35"/>
      <c r="THU1696" s="34"/>
      <c r="TIB1696" s="35"/>
      <c r="TIC1696" s="34"/>
      <c r="TIJ1696" s="35"/>
      <c r="TIK1696" s="34"/>
      <c r="TIR1696" s="35"/>
      <c r="TIS1696" s="34"/>
      <c r="TIZ1696" s="35"/>
      <c r="TJA1696" s="34"/>
      <c r="TJH1696" s="35"/>
      <c r="TJI1696" s="34"/>
      <c r="TJP1696" s="35"/>
      <c r="TJQ1696" s="34"/>
      <c r="TJX1696" s="35"/>
      <c r="TJY1696" s="34"/>
      <c r="TKF1696" s="35"/>
      <c r="TKG1696" s="34"/>
      <c r="TKN1696" s="35"/>
      <c r="TKO1696" s="34"/>
      <c r="TKV1696" s="35"/>
      <c r="TKW1696" s="34"/>
      <c r="TLD1696" s="35"/>
      <c r="TLE1696" s="34"/>
      <c r="TLL1696" s="35"/>
      <c r="TLM1696" s="34"/>
      <c r="TLT1696" s="35"/>
      <c r="TLU1696" s="34"/>
      <c r="TMB1696" s="35"/>
      <c r="TMC1696" s="34"/>
      <c r="TMJ1696" s="35"/>
      <c r="TMK1696" s="34"/>
      <c r="TMR1696" s="35"/>
      <c r="TMS1696" s="34"/>
      <c r="TMZ1696" s="35"/>
      <c r="TNA1696" s="34"/>
      <c r="TNH1696" s="35"/>
      <c r="TNI1696" s="34"/>
      <c r="TNP1696" s="35"/>
      <c r="TNQ1696" s="34"/>
      <c r="TNX1696" s="35"/>
      <c r="TNY1696" s="34"/>
      <c r="TOF1696" s="35"/>
      <c r="TOG1696" s="34"/>
      <c r="TON1696" s="35"/>
      <c r="TOO1696" s="34"/>
      <c r="TOV1696" s="35"/>
      <c r="TOW1696" s="34"/>
      <c r="TPD1696" s="35"/>
      <c r="TPE1696" s="34"/>
      <c r="TPL1696" s="35"/>
      <c r="TPM1696" s="34"/>
      <c r="TPT1696" s="35"/>
      <c r="TPU1696" s="34"/>
      <c r="TQB1696" s="35"/>
      <c r="TQC1696" s="34"/>
      <c r="TQJ1696" s="35"/>
      <c r="TQK1696" s="34"/>
      <c r="TQR1696" s="35"/>
      <c r="TQS1696" s="34"/>
      <c r="TQZ1696" s="35"/>
      <c r="TRA1696" s="34"/>
      <c r="TRH1696" s="35"/>
      <c r="TRI1696" s="34"/>
      <c r="TRP1696" s="35"/>
      <c r="TRQ1696" s="34"/>
      <c r="TRX1696" s="35"/>
      <c r="TRY1696" s="34"/>
      <c r="TSF1696" s="35"/>
      <c r="TSG1696" s="34"/>
      <c r="TSN1696" s="35"/>
      <c r="TSO1696" s="34"/>
      <c r="TSV1696" s="35"/>
      <c r="TSW1696" s="34"/>
      <c r="TTD1696" s="35"/>
      <c r="TTE1696" s="34"/>
      <c r="TTL1696" s="35"/>
      <c r="TTM1696" s="34"/>
      <c r="TTT1696" s="35"/>
      <c r="TTU1696" s="34"/>
      <c r="TUB1696" s="35"/>
      <c r="TUC1696" s="34"/>
      <c r="TUJ1696" s="35"/>
      <c r="TUK1696" s="34"/>
      <c r="TUR1696" s="35"/>
      <c r="TUS1696" s="34"/>
      <c r="TUZ1696" s="35"/>
      <c r="TVA1696" s="34"/>
      <c r="TVH1696" s="35"/>
      <c r="TVI1696" s="34"/>
      <c r="TVP1696" s="35"/>
      <c r="TVQ1696" s="34"/>
      <c r="TVX1696" s="35"/>
      <c r="TVY1696" s="34"/>
      <c r="TWF1696" s="35"/>
      <c r="TWG1696" s="34"/>
      <c r="TWN1696" s="35"/>
      <c r="TWO1696" s="34"/>
      <c r="TWV1696" s="35"/>
      <c r="TWW1696" s="34"/>
      <c r="TXD1696" s="35"/>
      <c r="TXE1696" s="34"/>
      <c r="TXL1696" s="35"/>
      <c r="TXM1696" s="34"/>
      <c r="TXT1696" s="35"/>
      <c r="TXU1696" s="34"/>
      <c r="TYB1696" s="35"/>
      <c r="TYC1696" s="34"/>
      <c r="TYJ1696" s="35"/>
      <c r="TYK1696" s="34"/>
      <c r="TYR1696" s="35"/>
      <c r="TYS1696" s="34"/>
      <c r="TYZ1696" s="35"/>
      <c r="TZA1696" s="34"/>
      <c r="TZH1696" s="35"/>
      <c r="TZI1696" s="34"/>
      <c r="TZP1696" s="35"/>
      <c r="TZQ1696" s="34"/>
      <c r="TZX1696" s="35"/>
      <c r="TZY1696" s="34"/>
      <c r="UAF1696" s="35"/>
      <c r="UAG1696" s="34"/>
      <c r="UAN1696" s="35"/>
      <c r="UAO1696" s="34"/>
      <c r="UAV1696" s="35"/>
      <c r="UAW1696" s="34"/>
      <c r="UBD1696" s="35"/>
      <c r="UBE1696" s="34"/>
      <c r="UBL1696" s="35"/>
      <c r="UBM1696" s="34"/>
      <c r="UBT1696" s="35"/>
      <c r="UBU1696" s="34"/>
      <c r="UCB1696" s="35"/>
      <c r="UCC1696" s="34"/>
      <c r="UCJ1696" s="35"/>
      <c r="UCK1696" s="34"/>
      <c r="UCR1696" s="35"/>
      <c r="UCS1696" s="34"/>
      <c r="UCZ1696" s="35"/>
      <c r="UDA1696" s="34"/>
      <c r="UDH1696" s="35"/>
      <c r="UDI1696" s="34"/>
      <c r="UDP1696" s="35"/>
      <c r="UDQ1696" s="34"/>
      <c r="UDX1696" s="35"/>
      <c r="UDY1696" s="34"/>
      <c r="UEF1696" s="35"/>
      <c r="UEG1696" s="34"/>
      <c r="UEN1696" s="35"/>
      <c r="UEO1696" s="34"/>
      <c r="UEV1696" s="35"/>
      <c r="UEW1696" s="34"/>
      <c r="UFD1696" s="35"/>
      <c r="UFE1696" s="34"/>
      <c r="UFL1696" s="35"/>
      <c r="UFM1696" s="34"/>
      <c r="UFT1696" s="35"/>
      <c r="UFU1696" s="34"/>
      <c r="UGB1696" s="35"/>
      <c r="UGC1696" s="34"/>
      <c r="UGJ1696" s="35"/>
      <c r="UGK1696" s="34"/>
      <c r="UGR1696" s="35"/>
      <c r="UGS1696" s="34"/>
      <c r="UGZ1696" s="35"/>
      <c r="UHA1696" s="34"/>
      <c r="UHH1696" s="35"/>
      <c r="UHI1696" s="34"/>
      <c r="UHP1696" s="35"/>
      <c r="UHQ1696" s="34"/>
      <c r="UHX1696" s="35"/>
      <c r="UHY1696" s="34"/>
      <c r="UIF1696" s="35"/>
      <c r="UIG1696" s="34"/>
      <c r="UIN1696" s="35"/>
      <c r="UIO1696" s="34"/>
      <c r="UIV1696" s="35"/>
      <c r="UIW1696" s="34"/>
      <c r="UJD1696" s="35"/>
      <c r="UJE1696" s="34"/>
      <c r="UJL1696" s="35"/>
      <c r="UJM1696" s="34"/>
      <c r="UJT1696" s="35"/>
      <c r="UJU1696" s="34"/>
      <c r="UKB1696" s="35"/>
      <c r="UKC1696" s="34"/>
      <c r="UKJ1696" s="35"/>
      <c r="UKK1696" s="34"/>
      <c r="UKR1696" s="35"/>
      <c r="UKS1696" s="34"/>
      <c r="UKZ1696" s="35"/>
      <c r="ULA1696" s="34"/>
      <c r="ULH1696" s="35"/>
      <c r="ULI1696" s="34"/>
      <c r="ULP1696" s="35"/>
      <c r="ULQ1696" s="34"/>
      <c r="ULX1696" s="35"/>
      <c r="ULY1696" s="34"/>
      <c r="UMF1696" s="35"/>
      <c r="UMG1696" s="34"/>
      <c r="UMN1696" s="35"/>
      <c r="UMO1696" s="34"/>
      <c r="UMV1696" s="35"/>
      <c r="UMW1696" s="34"/>
      <c r="UND1696" s="35"/>
      <c r="UNE1696" s="34"/>
      <c r="UNL1696" s="35"/>
      <c r="UNM1696" s="34"/>
      <c r="UNT1696" s="35"/>
      <c r="UNU1696" s="34"/>
      <c r="UOB1696" s="35"/>
      <c r="UOC1696" s="34"/>
      <c r="UOJ1696" s="35"/>
      <c r="UOK1696" s="34"/>
      <c r="UOR1696" s="35"/>
      <c r="UOS1696" s="34"/>
      <c r="UOZ1696" s="35"/>
      <c r="UPA1696" s="34"/>
      <c r="UPH1696" s="35"/>
      <c r="UPI1696" s="34"/>
      <c r="UPP1696" s="35"/>
      <c r="UPQ1696" s="34"/>
      <c r="UPX1696" s="35"/>
      <c r="UPY1696" s="34"/>
      <c r="UQF1696" s="35"/>
      <c r="UQG1696" s="34"/>
      <c r="UQN1696" s="35"/>
      <c r="UQO1696" s="34"/>
      <c r="UQV1696" s="35"/>
      <c r="UQW1696" s="34"/>
      <c r="URD1696" s="35"/>
      <c r="URE1696" s="34"/>
      <c r="URL1696" s="35"/>
      <c r="URM1696" s="34"/>
      <c r="URT1696" s="35"/>
      <c r="URU1696" s="34"/>
      <c r="USB1696" s="35"/>
      <c r="USC1696" s="34"/>
      <c r="USJ1696" s="35"/>
      <c r="USK1696" s="34"/>
      <c r="USR1696" s="35"/>
      <c r="USS1696" s="34"/>
      <c r="USZ1696" s="35"/>
      <c r="UTA1696" s="34"/>
      <c r="UTH1696" s="35"/>
      <c r="UTI1696" s="34"/>
      <c r="UTP1696" s="35"/>
      <c r="UTQ1696" s="34"/>
      <c r="UTX1696" s="35"/>
      <c r="UTY1696" s="34"/>
      <c r="UUF1696" s="35"/>
      <c r="UUG1696" s="34"/>
      <c r="UUN1696" s="35"/>
      <c r="UUO1696" s="34"/>
      <c r="UUV1696" s="35"/>
      <c r="UUW1696" s="34"/>
      <c r="UVD1696" s="35"/>
      <c r="UVE1696" s="34"/>
      <c r="UVL1696" s="35"/>
      <c r="UVM1696" s="34"/>
      <c r="UVT1696" s="35"/>
      <c r="UVU1696" s="34"/>
      <c r="UWB1696" s="35"/>
      <c r="UWC1696" s="34"/>
      <c r="UWJ1696" s="35"/>
      <c r="UWK1696" s="34"/>
      <c r="UWR1696" s="35"/>
      <c r="UWS1696" s="34"/>
      <c r="UWZ1696" s="35"/>
      <c r="UXA1696" s="34"/>
      <c r="UXH1696" s="35"/>
      <c r="UXI1696" s="34"/>
      <c r="UXP1696" s="35"/>
      <c r="UXQ1696" s="34"/>
      <c r="UXX1696" s="35"/>
      <c r="UXY1696" s="34"/>
      <c r="UYF1696" s="35"/>
      <c r="UYG1696" s="34"/>
      <c r="UYN1696" s="35"/>
      <c r="UYO1696" s="34"/>
      <c r="UYV1696" s="35"/>
      <c r="UYW1696" s="34"/>
      <c r="UZD1696" s="35"/>
      <c r="UZE1696" s="34"/>
      <c r="UZL1696" s="35"/>
      <c r="UZM1696" s="34"/>
      <c r="UZT1696" s="35"/>
      <c r="UZU1696" s="34"/>
      <c r="VAB1696" s="35"/>
      <c r="VAC1696" s="34"/>
      <c r="VAJ1696" s="35"/>
      <c r="VAK1696" s="34"/>
      <c r="VAR1696" s="35"/>
      <c r="VAS1696" s="34"/>
      <c r="VAZ1696" s="35"/>
      <c r="VBA1696" s="34"/>
      <c r="VBH1696" s="35"/>
      <c r="VBI1696" s="34"/>
      <c r="VBP1696" s="35"/>
      <c r="VBQ1696" s="34"/>
      <c r="VBX1696" s="35"/>
      <c r="VBY1696" s="34"/>
      <c r="VCF1696" s="35"/>
      <c r="VCG1696" s="34"/>
      <c r="VCN1696" s="35"/>
      <c r="VCO1696" s="34"/>
      <c r="VCV1696" s="35"/>
      <c r="VCW1696" s="34"/>
      <c r="VDD1696" s="35"/>
      <c r="VDE1696" s="34"/>
      <c r="VDL1696" s="35"/>
      <c r="VDM1696" s="34"/>
      <c r="VDT1696" s="35"/>
      <c r="VDU1696" s="34"/>
      <c r="VEB1696" s="35"/>
      <c r="VEC1696" s="34"/>
      <c r="VEJ1696" s="35"/>
      <c r="VEK1696" s="34"/>
      <c r="VER1696" s="35"/>
      <c r="VES1696" s="34"/>
      <c r="VEZ1696" s="35"/>
      <c r="VFA1696" s="34"/>
      <c r="VFH1696" s="35"/>
      <c r="VFI1696" s="34"/>
      <c r="VFP1696" s="35"/>
      <c r="VFQ1696" s="34"/>
      <c r="VFX1696" s="35"/>
      <c r="VFY1696" s="34"/>
      <c r="VGF1696" s="35"/>
      <c r="VGG1696" s="34"/>
      <c r="VGN1696" s="35"/>
      <c r="VGO1696" s="34"/>
      <c r="VGV1696" s="35"/>
      <c r="VGW1696" s="34"/>
      <c r="VHD1696" s="35"/>
      <c r="VHE1696" s="34"/>
      <c r="VHL1696" s="35"/>
      <c r="VHM1696" s="34"/>
      <c r="VHT1696" s="35"/>
      <c r="VHU1696" s="34"/>
      <c r="VIB1696" s="35"/>
      <c r="VIC1696" s="34"/>
      <c r="VIJ1696" s="35"/>
      <c r="VIK1696" s="34"/>
      <c r="VIR1696" s="35"/>
      <c r="VIS1696" s="34"/>
      <c r="VIZ1696" s="35"/>
      <c r="VJA1696" s="34"/>
      <c r="VJH1696" s="35"/>
      <c r="VJI1696" s="34"/>
      <c r="VJP1696" s="35"/>
      <c r="VJQ1696" s="34"/>
      <c r="VJX1696" s="35"/>
      <c r="VJY1696" s="34"/>
      <c r="VKF1696" s="35"/>
      <c r="VKG1696" s="34"/>
      <c r="VKN1696" s="35"/>
      <c r="VKO1696" s="34"/>
      <c r="VKV1696" s="35"/>
      <c r="VKW1696" s="34"/>
      <c r="VLD1696" s="35"/>
      <c r="VLE1696" s="34"/>
      <c r="VLL1696" s="35"/>
      <c r="VLM1696" s="34"/>
      <c r="VLT1696" s="35"/>
      <c r="VLU1696" s="34"/>
      <c r="VMB1696" s="35"/>
      <c r="VMC1696" s="34"/>
      <c r="VMJ1696" s="35"/>
      <c r="VMK1696" s="34"/>
      <c r="VMR1696" s="35"/>
      <c r="VMS1696" s="34"/>
      <c r="VMZ1696" s="35"/>
      <c r="VNA1696" s="34"/>
      <c r="VNH1696" s="35"/>
      <c r="VNI1696" s="34"/>
      <c r="VNP1696" s="35"/>
      <c r="VNQ1696" s="34"/>
      <c r="VNX1696" s="35"/>
      <c r="VNY1696" s="34"/>
      <c r="VOF1696" s="35"/>
      <c r="VOG1696" s="34"/>
      <c r="VON1696" s="35"/>
      <c r="VOO1696" s="34"/>
      <c r="VOV1696" s="35"/>
      <c r="VOW1696" s="34"/>
      <c r="VPD1696" s="35"/>
      <c r="VPE1696" s="34"/>
      <c r="VPL1696" s="35"/>
      <c r="VPM1696" s="34"/>
      <c r="VPT1696" s="35"/>
      <c r="VPU1696" s="34"/>
      <c r="VQB1696" s="35"/>
      <c r="VQC1696" s="34"/>
      <c r="VQJ1696" s="35"/>
      <c r="VQK1696" s="34"/>
      <c r="VQR1696" s="35"/>
      <c r="VQS1696" s="34"/>
      <c r="VQZ1696" s="35"/>
      <c r="VRA1696" s="34"/>
      <c r="VRH1696" s="35"/>
      <c r="VRI1696" s="34"/>
      <c r="VRP1696" s="35"/>
      <c r="VRQ1696" s="34"/>
      <c r="VRX1696" s="35"/>
      <c r="VRY1696" s="34"/>
      <c r="VSF1696" s="35"/>
      <c r="VSG1696" s="34"/>
      <c r="VSN1696" s="35"/>
      <c r="VSO1696" s="34"/>
      <c r="VSV1696" s="35"/>
      <c r="VSW1696" s="34"/>
      <c r="VTD1696" s="35"/>
      <c r="VTE1696" s="34"/>
      <c r="VTL1696" s="35"/>
      <c r="VTM1696" s="34"/>
      <c r="VTT1696" s="35"/>
      <c r="VTU1696" s="34"/>
      <c r="VUB1696" s="35"/>
      <c r="VUC1696" s="34"/>
      <c r="VUJ1696" s="35"/>
      <c r="VUK1696" s="34"/>
      <c r="VUR1696" s="35"/>
      <c r="VUS1696" s="34"/>
      <c r="VUZ1696" s="35"/>
      <c r="VVA1696" s="34"/>
      <c r="VVH1696" s="35"/>
      <c r="VVI1696" s="34"/>
      <c r="VVP1696" s="35"/>
      <c r="VVQ1696" s="34"/>
      <c r="VVX1696" s="35"/>
      <c r="VVY1696" s="34"/>
      <c r="VWF1696" s="35"/>
      <c r="VWG1696" s="34"/>
      <c r="VWN1696" s="35"/>
      <c r="VWO1696" s="34"/>
      <c r="VWV1696" s="35"/>
      <c r="VWW1696" s="34"/>
      <c r="VXD1696" s="35"/>
      <c r="VXE1696" s="34"/>
      <c r="VXL1696" s="35"/>
      <c r="VXM1696" s="34"/>
      <c r="VXT1696" s="35"/>
      <c r="VXU1696" s="34"/>
      <c r="VYB1696" s="35"/>
      <c r="VYC1696" s="34"/>
      <c r="VYJ1696" s="35"/>
      <c r="VYK1696" s="34"/>
      <c r="VYR1696" s="35"/>
      <c r="VYS1696" s="34"/>
      <c r="VYZ1696" s="35"/>
      <c r="VZA1696" s="34"/>
      <c r="VZH1696" s="35"/>
      <c r="VZI1696" s="34"/>
      <c r="VZP1696" s="35"/>
      <c r="VZQ1696" s="34"/>
      <c r="VZX1696" s="35"/>
      <c r="VZY1696" s="34"/>
      <c r="WAF1696" s="35"/>
      <c r="WAG1696" s="34"/>
      <c r="WAN1696" s="35"/>
      <c r="WAO1696" s="34"/>
      <c r="WAV1696" s="35"/>
      <c r="WAW1696" s="34"/>
      <c r="WBD1696" s="35"/>
      <c r="WBE1696" s="34"/>
      <c r="WBL1696" s="35"/>
      <c r="WBM1696" s="34"/>
      <c r="WBT1696" s="35"/>
      <c r="WBU1696" s="34"/>
      <c r="WCB1696" s="35"/>
      <c r="WCC1696" s="34"/>
      <c r="WCJ1696" s="35"/>
      <c r="WCK1696" s="34"/>
      <c r="WCR1696" s="35"/>
      <c r="WCS1696" s="34"/>
      <c r="WCZ1696" s="35"/>
      <c r="WDA1696" s="34"/>
      <c r="WDH1696" s="35"/>
      <c r="WDI1696" s="34"/>
      <c r="WDP1696" s="35"/>
      <c r="WDQ1696" s="34"/>
      <c r="WDX1696" s="35"/>
      <c r="WDY1696" s="34"/>
      <c r="WEF1696" s="35"/>
      <c r="WEG1696" s="34"/>
      <c r="WEN1696" s="35"/>
      <c r="WEO1696" s="34"/>
      <c r="WEV1696" s="35"/>
      <c r="WEW1696" s="34"/>
      <c r="WFD1696" s="35"/>
      <c r="WFE1696" s="34"/>
      <c r="WFL1696" s="35"/>
      <c r="WFM1696" s="34"/>
      <c r="WFT1696" s="35"/>
      <c r="WFU1696" s="34"/>
      <c r="WGB1696" s="35"/>
      <c r="WGC1696" s="34"/>
      <c r="WGJ1696" s="35"/>
      <c r="WGK1696" s="34"/>
      <c r="WGR1696" s="35"/>
      <c r="WGS1696" s="34"/>
      <c r="WGZ1696" s="35"/>
      <c r="WHA1696" s="34"/>
      <c r="WHH1696" s="35"/>
      <c r="WHI1696" s="34"/>
      <c r="WHP1696" s="35"/>
      <c r="WHQ1696" s="34"/>
      <c r="WHX1696" s="35"/>
      <c r="WHY1696" s="34"/>
      <c r="WIF1696" s="35"/>
      <c r="WIG1696" s="34"/>
      <c r="WIN1696" s="35"/>
      <c r="WIO1696" s="34"/>
      <c r="WIV1696" s="35"/>
      <c r="WIW1696" s="34"/>
      <c r="WJD1696" s="35"/>
      <c r="WJE1696" s="34"/>
      <c r="WJL1696" s="35"/>
      <c r="WJM1696" s="34"/>
      <c r="WJT1696" s="35"/>
      <c r="WJU1696" s="34"/>
      <c r="WKB1696" s="35"/>
      <c r="WKC1696" s="34"/>
      <c r="WKJ1696" s="35"/>
      <c r="WKK1696" s="34"/>
      <c r="WKR1696" s="35"/>
      <c r="WKS1696" s="34"/>
      <c r="WKZ1696" s="35"/>
      <c r="WLA1696" s="34"/>
      <c r="WLH1696" s="35"/>
      <c r="WLI1696" s="34"/>
      <c r="WLP1696" s="35"/>
      <c r="WLQ1696" s="34"/>
      <c r="WLX1696" s="35"/>
      <c r="WLY1696" s="34"/>
      <c r="WMF1696" s="35"/>
      <c r="WMG1696" s="34"/>
      <c r="WMN1696" s="35"/>
      <c r="WMO1696" s="34"/>
      <c r="WMV1696" s="35"/>
      <c r="WMW1696" s="34"/>
      <c r="WND1696" s="35"/>
      <c r="WNE1696" s="34"/>
      <c r="WNL1696" s="35"/>
      <c r="WNM1696" s="34"/>
      <c r="WNT1696" s="35"/>
      <c r="WNU1696" s="34"/>
      <c r="WOB1696" s="35"/>
      <c r="WOC1696" s="34"/>
      <c r="WOJ1696" s="35"/>
      <c r="WOK1696" s="34"/>
      <c r="WOR1696" s="35"/>
      <c r="WOS1696" s="34"/>
      <c r="WOZ1696" s="35"/>
      <c r="WPA1696" s="34"/>
      <c r="WPH1696" s="35"/>
      <c r="WPI1696" s="34"/>
      <c r="WPP1696" s="35"/>
      <c r="WPQ1696" s="34"/>
      <c r="WPX1696" s="35"/>
      <c r="WPY1696" s="34"/>
      <c r="WQF1696" s="35"/>
      <c r="WQG1696" s="34"/>
      <c r="WQN1696" s="35"/>
      <c r="WQO1696" s="34"/>
      <c r="WQV1696" s="35"/>
      <c r="WQW1696" s="34"/>
      <c r="WRD1696" s="35"/>
      <c r="WRE1696" s="34"/>
      <c r="WRL1696" s="35"/>
      <c r="WRM1696" s="34"/>
      <c r="WRT1696" s="35"/>
      <c r="WRU1696" s="34"/>
      <c r="WSB1696" s="35"/>
      <c r="WSC1696" s="34"/>
      <c r="WSJ1696" s="35"/>
      <c r="WSK1696" s="34"/>
      <c r="WSR1696" s="35"/>
      <c r="WSS1696" s="34"/>
      <c r="WSZ1696" s="35"/>
      <c r="WTA1696" s="34"/>
      <c r="WTH1696" s="35"/>
      <c r="WTI1696" s="34"/>
      <c r="WTP1696" s="35"/>
      <c r="WTQ1696" s="34"/>
      <c r="WTX1696" s="35"/>
      <c r="WTY1696" s="34"/>
      <c r="WUF1696" s="35"/>
      <c r="WUG1696" s="34"/>
      <c r="WUN1696" s="35"/>
      <c r="WUO1696" s="34"/>
      <c r="WUV1696" s="35"/>
      <c r="WUW1696" s="34"/>
      <c r="WVD1696" s="35"/>
      <c r="WVE1696" s="34"/>
      <c r="WVL1696" s="35"/>
      <c r="WVM1696" s="34"/>
      <c r="WVT1696" s="35"/>
      <c r="WVU1696" s="34"/>
      <c r="WWB1696" s="35"/>
      <c r="WWC1696" s="34"/>
      <c r="WWJ1696" s="35"/>
      <c r="WWK1696" s="34"/>
      <c r="WWR1696" s="35"/>
      <c r="WWS1696" s="34"/>
      <c r="WWZ1696" s="35"/>
      <c r="WXA1696" s="34"/>
      <c r="WXH1696" s="35"/>
      <c r="WXI1696" s="34"/>
      <c r="WXP1696" s="35"/>
      <c r="WXQ1696" s="34"/>
      <c r="WXX1696" s="35"/>
      <c r="WXY1696" s="34"/>
      <c r="WYF1696" s="35"/>
      <c r="WYG1696" s="34"/>
      <c r="WYN1696" s="35"/>
      <c r="WYO1696" s="34"/>
      <c r="WYV1696" s="35"/>
      <c r="WYW1696" s="34"/>
      <c r="WZD1696" s="35"/>
      <c r="WZE1696" s="34"/>
      <c r="WZL1696" s="35"/>
      <c r="WZM1696" s="34"/>
      <c r="WZT1696" s="35"/>
      <c r="WZU1696" s="34"/>
      <c r="XAB1696" s="35"/>
      <c r="XAC1696" s="34"/>
      <c r="XAJ1696" s="35"/>
      <c r="XAK1696" s="34"/>
      <c r="XAR1696" s="35"/>
      <c r="XAS1696" s="34"/>
      <c r="XAZ1696" s="35"/>
      <c r="XBA1696" s="34"/>
      <c r="XBH1696" s="35"/>
      <c r="XBI1696" s="34"/>
      <c r="XBP1696" s="35"/>
      <c r="XBQ1696" s="34"/>
      <c r="XBX1696" s="35"/>
      <c r="XBY1696" s="34"/>
      <c r="XCF1696" s="35"/>
      <c r="XCG1696" s="34"/>
      <c r="XCN1696" s="35"/>
      <c r="XCO1696" s="34"/>
      <c r="XCV1696" s="35"/>
      <c r="XCW1696" s="34"/>
      <c r="XDD1696" s="35"/>
      <c r="XDE1696" s="34"/>
      <c r="XDL1696" s="35"/>
      <c r="XDM1696" s="34"/>
      <c r="XDT1696" s="35"/>
      <c r="XDU1696" s="34"/>
      <c r="XEB1696" s="35"/>
      <c r="XEC1696" s="34"/>
      <c r="XEJ1696" s="35"/>
      <c r="XEK1696" s="34"/>
      <c r="XER1696" s="35"/>
      <c r="XES1696" s="34"/>
      <c r="XEZ1696" s="35"/>
      <c r="XFA1696" s="34"/>
    </row>
    <row r="1697" spans="1:1021 1028:2045 2052:3069 3076:4093 4100:5117 5124:6141 6148:7165 7172:8189 8196:9213 9220:10237 10244:11261 11268:12285 12292:13309 13316:14333 14340:15357 15364:16381" x14ac:dyDescent="0.25">
      <c r="A1697" t="s">
        <v>484</v>
      </c>
      <c r="B1697" t="s">
        <v>483</v>
      </c>
      <c r="C1697">
        <v>339</v>
      </c>
      <c r="D1697">
        <v>339</v>
      </c>
      <c r="E1697" s="35">
        <v>1</v>
      </c>
      <c r="F1697" s="34">
        <v>1.9999999999999999E-88</v>
      </c>
      <c r="G1697">
        <v>85.76</v>
      </c>
      <c r="H1697">
        <v>1610</v>
      </c>
      <c r="I1697" t="str">
        <f>HYPERLINK("https://www.ncbi.nlm.nih.gov/nucleotide/MT644702.1?report=genbank&amp;log$=nucltop&amp;blast_rank=95&amp;RID=XE6RV0D8013","MT644702.1")</f>
        <v>MT644702.1</v>
      </c>
      <c r="L1697" s="35"/>
      <c r="M1697" s="34"/>
      <c r="T1697" s="35"/>
      <c r="U1697" s="34"/>
      <c r="AB1697" s="35"/>
      <c r="AC1697" s="34"/>
      <c r="AJ1697" s="35"/>
      <c r="AK1697" s="34"/>
      <c r="AR1697" s="35"/>
      <c r="AS1697" s="34"/>
      <c r="AZ1697" s="35"/>
      <c r="BA1697" s="34"/>
      <c r="BH1697" s="35"/>
      <c r="BI1697" s="34"/>
      <c r="BP1697" s="35"/>
      <c r="BQ1697" s="34"/>
      <c r="BX1697" s="35"/>
      <c r="BY1697" s="34"/>
      <c r="CF1697" s="35"/>
      <c r="CG1697" s="34"/>
      <c r="CN1697" s="35"/>
      <c r="CO1697" s="34"/>
      <c r="CV1697" s="35"/>
      <c r="CW1697" s="34"/>
      <c r="DD1697" s="35"/>
      <c r="DE1697" s="34"/>
      <c r="DL1697" s="35"/>
      <c r="DM1697" s="34"/>
      <c r="DT1697" s="35"/>
      <c r="DU1697" s="34"/>
      <c r="EB1697" s="35"/>
      <c r="EC1697" s="34"/>
      <c r="EJ1697" s="35"/>
      <c r="EK1697" s="34"/>
      <c r="ER1697" s="35"/>
      <c r="ES1697" s="34"/>
      <c r="EZ1697" s="35"/>
      <c r="FA1697" s="34"/>
      <c r="FH1697" s="35"/>
      <c r="FI1697" s="34"/>
      <c r="FP1697" s="35"/>
      <c r="FQ1697" s="34"/>
      <c r="FX1697" s="35"/>
      <c r="FY1697" s="34"/>
      <c r="GF1697" s="35"/>
      <c r="GG1697" s="34"/>
      <c r="GN1697" s="35"/>
      <c r="GO1697" s="34"/>
      <c r="GV1697" s="35"/>
      <c r="GW1697" s="34"/>
      <c r="HD1697" s="35"/>
      <c r="HE1697" s="34"/>
      <c r="HL1697" s="35"/>
      <c r="HM1697" s="34"/>
      <c r="HT1697" s="35"/>
      <c r="HU1697" s="34"/>
      <c r="IB1697" s="35"/>
      <c r="IC1697" s="34"/>
      <c r="IJ1697" s="35"/>
      <c r="IK1697" s="34"/>
      <c r="IR1697" s="35"/>
      <c r="IS1697" s="34"/>
      <c r="IZ1697" s="35"/>
      <c r="JA1697" s="34"/>
      <c r="JH1697" s="35"/>
      <c r="JI1697" s="34"/>
      <c r="JP1697" s="35"/>
      <c r="JQ1697" s="34"/>
      <c r="JX1697" s="35"/>
      <c r="JY1697" s="34"/>
      <c r="KF1697" s="35"/>
      <c r="KG1697" s="34"/>
      <c r="KN1697" s="35"/>
      <c r="KO1697" s="34"/>
      <c r="KV1697" s="35"/>
      <c r="KW1697" s="34"/>
      <c r="LD1697" s="35"/>
      <c r="LE1697" s="34"/>
      <c r="LL1697" s="35"/>
      <c r="LM1697" s="34"/>
      <c r="LT1697" s="35"/>
      <c r="LU1697" s="34"/>
      <c r="MB1697" s="35"/>
      <c r="MC1697" s="34"/>
      <c r="MJ1697" s="35"/>
      <c r="MK1697" s="34"/>
      <c r="MR1697" s="35"/>
      <c r="MS1697" s="34"/>
      <c r="MZ1697" s="35"/>
      <c r="NA1697" s="34"/>
      <c r="NH1697" s="35"/>
      <c r="NI1697" s="34"/>
      <c r="NP1697" s="35"/>
      <c r="NQ1697" s="34"/>
      <c r="NX1697" s="35"/>
      <c r="NY1697" s="34"/>
      <c r="OF1697" s="35"/>
      <c r="OG1697" s="34"/>
      <c r="ON1697" s="35"/>
      <c r="OO1697" s="34"/>
      <c r="OV1697" s="35"/>
      <c r="OW1697" s="34"/>
      <c r="PD1697" s="35"/>
      <c r="PE1697" s="34"/>
      <c r="PL1697" s="35"/>
      <c r="PM1697" s="34"/>
      <c r="PT1697" s="35"/>
      <c r="PU1697" s="34"/>
      <c r="QB1697" s="35"/>
      <c r="QC1697" s="34"/>
      <c r="QJ1697" s="35"/>
      <c r="QK1697" s="34"/>
      <c r="QR1697" s="35"/>
      <c r="QS1697" s="34"/>
      <c r="QZ1697" s="35"/>
      <c r="RA1697" s="34"/>
      <c r="RH1697" s="35"/>
      <c r="RI1697" s="34"/>
      <c r="RP1697" s="35"/>
      <c r="RQ1697" s="34"/>
      <c r="RX1697" s="35"/>
      <c r="RY1697" s="34"/>
      <c r="SF1697" s="35"/>
      <c r="SG1697" s="34"/>
      <c r="SN1697" s="35"/>
      <c r="SO1697" s="34"/>
      <c r="SV1697" s="35"/>
      <c r="SW1697" s="34"/>
      <c r="TD1697" s="35"/>
      <c r="TE1697" s="34"/>
      <c r="TL1697" s="35"/>
      <c r="TM1697" s="34"/>
      <c r="TT1697" s="35"/>
      <c r="TU1697" s="34"/>
      <c r="UB1697" s="35"/>
      <c r="UC1697" s="34"/>
      <c r="UJ1697" s="35"/>
      <c r="UK1697" s="34"/>
      <c r="UR1697" s="35"/>
      <c r="US1697" s="34"/>
      <c r="UZ1697" s="35"/>
      <c r="VA1697" s="34"/>
      <c r="VH1697" s="35"/>
      <c r="VI1697" s="34"/>
      <c r="VP1697" s="35"/>
      <c r="VQ1697" s="34"/>
      <c r="VX1697" s="35"/>
      <c r="VY1697" s="34"/>
      <c r="WF1697" s="35"/>
      <c r="WG1697" s="34"/>
      <c r="WN1697" s="35"/>
      <c r="WO1697" s="34"/>
      <c r="WV1697" s="35"/>
      <c r="WW1697" s="34"/>
      <c r="XD1697" s="35"/>
      <c r="XE1697" s="34"/>
      <c r="XL1697" s="35"/>
      <c r="XM1697" s="34"/>
      <c r="XT1697" s="35"/>
      <c r="XU1697" s="34"/>
      <c r="YB1697" s="35"/>
      <c r="YC1697" s="34"/>
      <c r="YJ1697" s="35"/>
      <c r="YK1697" s="34"/>
      <c r="YR1697" s="35"/>
      <c r="YS1697" s="34"/>
      <c r="YZ1697" s="35"/>
      <c r="ZA1697" s="34"/>
      <c r="ZH1697" s="35"/>
      <c r="ZI1697" s="34"/>
      <c r="ZP1697" s="35"/>
      <c r="ZQ1697" s="34"/>
      <c r="ZX1697" s="35"/>
      <c r="ZY1697" s="34"/>
      <c r="AAF1697" s="35"/>
      <c r="AAG1697" s="34"/>
      <c r="AAN1697" s="35"/>
      <c r="AAO1697" s="34"/>
      <c r="AAV1697" s="35"/>
      <c r="AAW1697" s="34"/>
      <c r="ABD1697" s="35"/>
      <c r="ABE1697" s="34"/>
      <c r="ABL1697" s="35"/>
      <c r="ABM1697" s="34"/>
      <c r="ABT1697" s="35"/>
      <c r="ABU1697" s="34"/>
      <c r="ACB1697" s="35"/>
      <c r="ACC1697" s="34"/>
      <c r="ACJ1697" s="35"/>
      <c r="ACK1697" s="34"/>
      <c r="ACR1697" s="35"/>
      <c r="ACS1697" s="34"/>
      <c r="ACZ1697" s="35"/>
      <c r="ADA1697" s="34"/>
      <c r="ADH1697" s="35"/>
      <c r="ADI1697" s="34"/>
      <c r="ADP1697" s="35"/>
      <c r="ADQ1697" s="34"/>
      <c r="ADX1697" s="35"/>
      <c r="ADY1697" s="34"/>
      <c r="AEF1697" s="35"/>
      <c r="AEG1697" s="34"/>
      <c r="AEN1697" s="35"/>
      <c r="AEO1697" s="34"/>
      <c r="AEV1697" s="35"/>
      <c r="AEW1697" s="34"/>
      <c r="AFD1697" s="35"/>
      <c r="AFE1697" s="34"/>
      <c r="AFL1697" s="35"/>
      <c r="AFM1697" s="34"/>
      <c r="AFT1697" s="35"/>
      <c r="AFU1697" s="34"/>
      <c r="AGB1697" s="35"/>
      <c r="AGC1697" s="34"/>
      <c r="AGJ1697" s="35"/>
      <c r="AGK1697" s="34"/>
      <c r="AGR1697" s="35"/>
      <c r="AGS1697" s="34"/>
      <c r="AGZ1697" s="35"/>
      <c r="AHA1697" s="34"/>
      <c r="AHH1697" s="35"/>
      <c r="AHI1697" s="34"/>
      <c r="AHP1697" s="35"/>
      <c r="AHQ1697" s="34"/>
      <c r="AHX1697" s="35"/>
      <c r="AHY1697" s="34"/>
      <c r="AIF1697" s="35"/>
      <c r="AIG1697" s="34"/>
      <c r="AIN1697" s="35"/>
      <c r="AIO1697" s="34"/>
      <c r="AIV1697" s="35"/>
      <c r="AIW1697" s="34"/>
      <c r="AJD1697" s="35"/>
      <c r="AJE1697" s="34"/>
      <c r="AJL1697" s="35"/>
      <c r="AJM1697" s="34"/>
      <c r="AJT1697" s="35"/>
      <c r="AJU1697" s="34"/>
      <c r="AKB1697" s="35"/>
      <c r="AKC1697" s="34"/>
      <c r="AKJ1697" s="35"/>
      <c r="AKK1697" s="34"/>
      <c r="AKR1697" s="35"/>
      <c r="AKS1697" s="34"/>
      <c r="AKZ1697" s="35"/>
      <c r="ALA1697" s="34"/>
      <c r="ALH1697" s="35"/>
      <c r="ALI1697" s="34"/>
      <c r="ALP1697" s="35"/>
      <c r="ALQ1697" s="34"/>
      <c r="ALX1697" s="35"/>
      <c r="ALY1697" s="34"/>
      <c r="AMF1697" s="35"/>
      <c r="AMG1697" s="34"/>
      <c r="AMN1697" s="35"/>
      <c r="AMO1697" s="34"/>
      <c r="AMV1697" s="35"/>
      <c r="AMW1697" s="34"/>
      <c r="AND1697" s="35"/>
      <c r="ANE1697" s="34"/>
      <c r="ANL1697" s="35"/>
      <c r="ANM1697" s="34"/>
      <c r="ANT1697" s="35"/>
      <c r="ANU1697" s="34"/>
      <c r="AOB1697" s="35"/>
      <c r="AOC1697" s="34"/>
      <c r="AOJ1697" s="35"/>
      <c r="AOK1697" s="34"/>
      <c r="AOR1697" s="35"/>
      <c r="AOS1697" s="34"/>
      <c r="AOZ1697" s="35"/>
      <c r="APA1697" s="34"/>
      <c r="APH1697" s="35"/>
      <c r="API1697" s="34"/>
      <c r="APP1697" s="35"/>
      <c r="APQ1697" s="34"/>
      <c r="APX1697" s="35"/>
      <c r="APY1697" s="34"/>
      <c r="AQF1697" s="35"/>
      <c r="AQG1697" s="34"/>
      <c r="AQN1697" s="35"/>
      <c r="AQO1697" s="34"/>
      <c r="AQV1697" s="35"/>
      <c r="AQW1697" s="34"/>
      <c r="ARD1697" s="35"/>
      <c r="ARE1697" s="34"/>
      <c r="ARL1697" s="35"/>
      <c r="ARM1697" s="34"/>
      <c r="ART1697" s="35"/>
      <c r="ARU1697" s="34"/>
      <c r="ASB1697" s="35"/>
      <c r="ASC1697" s="34"/>
      <c r="ASJ1697" s="35"/>
      <c r="ASK1697" s="34"/>
      <c r="ASR1697" s="35"/>
      <c r="ASS1697" s="34"/>
      <c r="ASZ1697" s="35"/>
      <c r="ATA1697" s="34"/>
      <c r="ATH1697" s="35"/>
      <c r="ATI1697" s="34"/>
      <c r="ATP1697" s="35"/>
      <c r="ATQ1697" s="34"/>
      <c r="ATX1697" s="35"/>
      <c r="ATY1697" s="34"/>
      <c r="AUF1697" s="35"/>
      <c r="AUG1697" s="34"/>
      <c r="AUN1697" s="35"/>
      <c r="AUO1697" s="34"/>
      <c r="AUV1697" s="35"/>
      <c r="AUW1697" s="34"/>
      <c r="AVD1697" s="35"/>
      <c r="AVE1697" s="34"/>
      <c r="AVL1697" s="35"/>
      <c r="AVM1697" s="34"/>
      <c r="AVT1697" s="35"/>
      <c r="AVU1697" s="34"/>
      <c r="AWB1697" s="35"/>
      <c r="AWC1697" s="34"/>
      <c r="AWJ1697" s="35"/>
      <c r="AWK1697" s="34"/>
      <c r="AWR1697" s="35"/>
      <c r="AWS1697" s="34"/>
      <c r="AWZ1697" s="35"/>
      <c r="AXA1697" s="34"/>
      <c r="AXH1697" s="35"/>
      <c r="AXI1697" s="34"/>
      <c r="AXP1697" s="35"/>
      <c r="AXQ1697" s="34"/>
      <c r="AXX1697" s="35"/>
      <c r="AXY1697" s="34"/>
      <c r="AYF1697" s="35"/>
      <c r="AYG1697" s="34"/>
      <c r="AYN1697" s="35"/>
      <c r="AYO1697" s="34"/>
      <c r="AYV1697" s="35"/>
      <c r="AYW1697" s="34"/>
      <c r="AZD1697" s="35"/>
      <c r="AZE1697" s="34"/>
      <c r="AZL1697" s="35"/>
      <c r="AZM1697" s="34"/>
      <c r="AZT1697" s="35"/>
      <c r="AZU1697" s="34"/>
      <c r="BAB1697" s="35"/>
      <c r="BAC1697" s="34"/>
      <c r="BAJ1697" s="35"/>
      <c r="BAK1697" s="34"/>
      <c r="BAR1697" s="35"/>
      <c r="BAS1697" s="34"/>
      <c r="BAZ1697" s="35"/>
      <c r="BBA1697" s="34"/>
      <c r="BBH1697" s="35"/>
      <c r="BBI1697" s="34"/>
      <c r="BBP1697" s="35"/>
      <c r="BBQ1697" s="34"/>
      <c r="BBX1697" s="35"/>
      <c r="BBY1697" s="34"/>
      <c r="BCF1697" s="35"/>
      <c r="BCG1697" s="34"/>
      <c r="BCN1697" s="35"/>
      <c r="BCO1697" s="34"/>
      <c r="BCV1697" s="35"/>
      <c r="BCW1697" s="34"/>
      <c r="BDD1697" s="35"/>
      <c r="BDE1697" s="34"/>
      <c r="BDL1697" s="35"/>
      <c r="BDM1697" s="34"/>
      <c r="BDT1697" s="35"/>
      <c r="BDU1697" s="34"/>
      <c r="BEB1697" s="35"/>
      <c r="BEC1697" s="34"/>
      <c r="BEJ1697" s="35"/>
      <c r="BEK1697" s="34"/>
      <c r="BER1697" s="35"/>
      <c r="BES1697" s="34"/>
      <c r="BEZ1697" s="35"/>
      <c r="BFA1697" s="34"/>
      <c r="BFH1697" s="35"/>
      <c r="BFI1697" s="34"/>
      <c r="BFP1697" s="35"/>
      <c r="BFQ1697" s="34"/>
      <c r="BFX1697" s="35"/>
      <c r="BFY1697" s="34"/>
      <c r="BGF1697" s="35"/>
      <c r="BGG1697" s="34"/>
      <c r="BGN1697" s="35"/>
      <c r="BGO1697" s="34"/>
      <c r="BGV1697" s="35"/>
      <c r="BGW1697" s="34"/>
      <c r="BHD1697" s="35"/>
      <c r="BHE1697" s="34"/>
      <c r="BHL1697" s="35"/>
      <c r="BHM1697" s="34"/>
      <c r="BHT1697" s="35"/>
      <c r="BHU1697" s="34"/>
      <c r="BIB1697" s="35"/>
      <c r="BIC1697" s="34"/>
      <c r="BIJ1697" s="35"/>
      <c r="BIK1697" s="34"/>
      <c r="BIR1697" s="35"/>
      <c r="BIS1697" s="34"/>
      <c r="BIZ1697" s="35"/>
      <c r="BJA1697" s="34"/>
      <c r="BJH1697" s="35"/>
      <c r="BJI1697" s="34"/>
      <c r="BJP1697" s="35"/>
      <c r="BJQ1697" s="34"/>
      <c r="BJX1697" s="35"/>
      <c r="BJY1697" s="34"/>
      <c r="BKF1697" s="35"/>
      <c r="BKG1697" s="34"/>
      <c r="BKN1697" s="35"/>
      <c r="BKO1697" s="34"/>
      <c r="BKV1697" s="35"/>
      <c r="BKW1697" s="34"/>
      <c r="BLD1697" s="35"/>
      <c r="BLE1697" s="34"/>
      <c r="BLL1697" s="35"/>
      <c r="BLM1697" s="34"/>
      <c r="BLT1697" s="35"/>
      <c r="BLU1697" s="34"/>
      <c r="BMB1697" s="35"/>
      <c r="BMC1697" s="34"/>
      <c r="BMJ1697" s="35"/>
      <c r="BMK1697" s="34"/>
      <c r="BMR1697" s="35"/>
      <c r="BMS1697" s="34"/>
      <c r="BMZ1697" s="35"/>
      <c r="BNA1697" s="34"/>
      <c r="BNH1697" s="35"/>
      <c r="BNI1697" s="34"/>
      <c r="BNP1697" s="35"/>
      <c r="BNQ1697" s="34"/>
      <c r="BNX1697" s="35"/>
      <c r="BNY1697" s="34"/>
      <c r="BOF1697" s="35"/>
      <c r="BOG1697" s="34"/>
      <c r="BON1697" s="35"/>
      <c r="BOO1697" s="34"/>
      <c r="BOV1697" s="35"/>
      <c r="BOW1697" s="34"/>
      <c r="BPD1697" s="35"/>
      <c r="BPE1697" s="34"/>
      <c r="BPL1697" s="35"/>
      <c r="BPM1697" s="34"/>
      <c r="BPT1697" s="35"/>
      <c r="BPU1697" s="34"/>
      <c r="BQB1697" s="35"/>
      <c r="BQC1697" s="34"/>
      <c r="BQJ1697" s="35"/>
      <c r="BQK1697" s="34"/>
      <c r="BQR1697" s="35"/>
      <c r="BQS1697" s="34"/>
      <c r="BQZ1697" s="35"/>
      <c r="BRA1697" s="34"/>
      <c r="BRH1697" s="35"/>
      <c r="BRI1697" s="34"/>
      <c r="BRP1697" s="35"/>
      <c r="BRQ1697" s="34"/>
      <c r="BRX1697" s="35"/>
      <c r="BRY1697" s="34"/>
      <c r="BSF1697" s="35"/>
      <c r="BSG1697" s="34"/>
      <c r="BSN1697" s="35"/>
      <c r="BSO1697" s="34"/>
      <c r="BSV1697" s="35"/>
      <c r="BSW1697" s="34"/>
      <c r="BTD1697" s="35"/>
      <c r="BTE1697" s="34"/>
      <c r="BTL1697" s="35"/>
      <c r="BTM1697" s="34"/>
      <c r="BTT1697" s="35"/>
      <c r="BTU1697" s="34"/>
      <c r="BUB1697" s="35"/>
      <c r="BUC1697" s="34"/>
      <c r="BUJ1697" s="35"/>
      <c r="BUK1697" s="34"/>
      <c r="BUR1697" s="35"/>
      <c r="BUS1697" s="34"/>
      <c r="BUZ1697" s="35"/>
      <c r="BVA1697" s="34"/>
      <c r="BVH1697" s="35"/>
      <c r="BVI1697" s="34"/>
      <c r="BVP1697" s="35"/>
      <c r="BVQ1697" s="34"/>
      <c r="BVX1697" s="35"/>
      <c r="BVY1697" s="34"/>
      <c r="BWF1697" s="35"/>
      <c r="BWG1697" s="34"/>
      <c r="BWN1697" s="35"/>
      <c r="BWO1697" s="34"/>
      <c r="BWV1697" s="35"/>
      <c r="BWW1697" s="34"/>
      <c r="BXD1697" s="35"/>
      <c r="BXE1697" s="34"/>
      <c r="BXL1697" s="35"/>
      <c r="BXM1697" s="34"/>
      <c r="BXT1697" s="35"/>
      <c r="BXU1697" s="34"/>
      <c r="BYB1697" s="35"/>
      <c r="BYC1697" s="34"/>
      <c r="BYJ1697" s="35"/>
      <c r="BYK1697" s="34"/>
      <c r="BYR1697" s="35"/>
      <c r="BYS1697" s="34"/>
      <c r="BYZ1697" s="35"/>
      <c r="BZA1697" s="34"/>
      <c r="BZH1697" s="35"/>
      <c r="BZI1697" s="34"/>
      <c r="BZP1697" s="35"/>
      <c r="BZQ1697" s="34"/>
      <c r="BZX1697" s="35"/>
      <c r="BZY1697" s="34"/>
      <c r="CAF1697" s="35"/>
      <c r="CAG1697" s="34"/>
      <c r="CAN1697" s="35"/>
      <c r="CAO1697" s="34"/>
      <c r="CAV1697" s="35"/>
      <c r="CAW1697" s="34"/>
      <c r="CBD1697" s="35"/>
      <c r="CBE1697" s="34"/>
      <c r="CBL1697" s="35"/>
      <c r="CBM1697" s="34"/>
      <c r="CBT1697" s="35"/>
      <c r="CBU1697" s="34"/>
      <c r="CCB1697" s="35"/>
      <c r="CCC1697" s="34"/>
      <c r="CCJ1697" s="35"/>
      <c r="CCK1697" s="34"/>
      <c r="CCR1697" s="35"/>
      <c r="CCS1697" s="34"/>
      <c r="CCZ1697" s="35"/>
      <c r="CDA1697" s="34"/>
      <c r="CDH1697" s="35"/>
      <c r="CDI1697" s="34"/>
      <c r="CDP1697" s="35"/>
      <c r="CDQ1697" s="34"/>
      <c r="CDX1697" s="35"/>
      <c r="CDY1697" s="34"/>
      <c r="CEF1697" s="35"/>
      <c r="CEG1697" s="34"/>
      <c r="CEN1697" s="35"/>
      <c r="CEO1697" s="34"/>
      <c r="CEV1697" s="35"/>
      <c r="CEW1697" s="34"/>
      <c r="CFD1697" s="35"/>
      <c r="CFE1697" s="34"/>
      <c r="CFL1697" s="35"/>
      <c r="CFM1697" s="34"/>
      <c r="CFT1697" s="35"/>
      <c r="CFU1697" s="34"/>
      <c r="CGB1697" s="35"/>
      <c r="CGC1697" s="34"/>
      <c r="CGJ1697" s="35"/>
      <c r="CGK1697" s="34"/>
      <c r="CGR1697" s="35"/>
      <c r="CGS1697" s="34"/>
      <c r="CGZ1697" s="35"/>
      <c r="CHA1697" s="34"/>
      <c r="CHH1697" s="35"/>
      <c r="CHI1697" s="34"/>
      <c r="CHP1697" s="35"/>
      <c r="CHQ1697" s="34"/>
      <c r="CHX1697" s="35"/>
      <c r="CHY1697" s="34"/>
      <c r="CIF1697" s="35"/>
      <c r="CIG1697" s="34"/>
      <c r="CIN1697" s="35"/>
      <c r="CIO1697" s="34"/>
      <c r="CIV1697" s="35"/>
      <c r="CIW1697" s="34"/>
      <c r="CJD1697" s="35"/>
      <c r="CJE1697" s="34"/>
      <c r="CJL1697" s="35"/>
      <c r="CJM1697" s="34"/>
      <c r="CJT1697" s="35"/>
      <c r="CJU1697" s="34"/>
      <c r="CKB1697" s="35"/>
      <c r="CKC1697" s="34"/>
      <c r="CKJ1697" s="35"/>
      <c r="CKK1697" s="34"/>
      <c r="CKR1697" s="35"/>
      <c r="CKS1697" s="34"/>
      <c r="CKZ1697" s="35"/>
      <c r="CLA1697" s="34"/>
      <c r="CLH1697" s="35"/>
      <c r="CLI1697" s="34"/>
      <c r="CLP1697" s="35"/>
      <c r="CLQ1697" s="34"/>
      <c r="CLX1697" s="35"/>
      <c r="CLY1697" s="34"/>
      <c r="CMF1697" s="35"/>
      <c r="CMG1697" s="34"/>
      <c r="CMN1697" s="35"/>
      <c r="CMO1697" s="34"/>
      <c r="CMV1697" s="35"/>
      <c r="CMW1697" s="34"/>
      <c r="CND1697" s="35"/>
      <c r="CNE1697" s="34"/>
      <c r="CNL1697" s="35"/>
      <c r="CNM1697" s="34"/>
      <c r="CNT1697" s="35"/>
      <c r="CNU1697" s="34"/>
      <c r="COB1697" s="35"/>
      <c r="COC1697" s="34"/>
      <c r="COJ1697" s="35"/>
      <c r="COK1697" s="34"/>
      <c r="COR1697" s="35"/>
      <c r="COS1697" s="34"/>
      <c r="COZ1697" s="35"/>
      <c r="CPA1697" s="34"/>
      <c r="CPH1697" s="35"/>
      <c r="CPI1697" s="34"/>
      <c r="CPP1697" s="35"/>
      <c r="CPQ1697" s="34"/>
      <c r="CPX1697" s="35"/>
      <c r="CPY1697" s="34"/>
      <c r="CQF1697" s="35"/>
      <c r="CQG1697" s="34"/>
      <c r="CQN1697" s="35"/>
      <c r="CQO1697" s="34"/>
      <c r="CQV1697" s="35"/>
      <c r="CQW1697" s="34"/>
      <c r="CRD1697" s="35"/>
      <c r="CRE1697" s="34"/>
      <c r="CRL1697" s="35"/>
      <c r="CRM1697" s="34"/>
      <c r="CRT1697" s="35"/>
      <c r="CRU1697" s="34"/>
      <c r="CSB1697" s="35"/>
      <c r="CSC1697" s="34"/>
      <c r="CSJ1697" s="35"/>
      <c r="CSK1697" s="34"/>
      <c r="CSR1697" s="35"/>
      <c r="CSS1697" s="34"/>
      <c r="CSZ1697" s="35"/>
      <c r="CTA1697" s="34"/>
      <c r="CTH1697" s="35"/>
      <c r="CTI1697" s="34"/>
      <c r="CTP1697" s="35"/>
      <c r="CTQ1697" s="34"/>
      <c r="CTX1697" s="35"/>
      <c r="CTY1697" s="34"/>
      <c r="CUF1697" s="35"/>
      <c r="CUG1697" s="34"/>
      <c r="CUN1697" s="35"/>
      <c r="CUO1697" s="34"/>
      <c r="CUV1697" s="35"/>
      <c r="CUW1697" s="34"/>
      <c r="CVD1697" s="35"/>
      <c r="CVE1697" s="34"/>
      <c r="CVL1697" s="35"/>
      <c r="CVM1697" s="34"/>
      <c r="CVT1697" s="35"/>
      <c r="CVU1697" s="34"/>
      <c r="CWB1697" s="35"/>
      <c r="CWC1697" s="34"/>
      <c r="CWJ1697" s="35"/>
      <c r="CWK1697" s="34"/>
      <c r="CWR1697" s="35"/>
      <c r="CWS1697" s="34"/>
      <c r="CWZ1697" s="35"/>
      <c r="CXA1697" s="34"/>
      <c r="CXH1697" s="35"/>
      <c r="CXI1697" s="34"/>
      <c r="CXP1697" s="35"/>
      <c r="CXQ1697" s="34"/>
      <c r="CXX1697" s="35"/>
      <c r="CXY1697" s="34"/>
      <c r="CYF1697" s="35"/>
      <c r="CYG1697" s="34"/>
      <c r="CYN1697" s="35"/>
      <c r="CYO1697" s="34"/>
      <c r="CYV1697" s="35"/>
      <c r="CYW1697" s="34"/>
      <c r="CZD1697" s="35"/>
      <c r="CZE1697" s="34"/>
      <c r="CZL1697" s="35"/>
      <c r="CZM1697" s="34"/>
      <c r="CZT1697" s="35"/>
      <c r="CZU1697" s="34"/>
      <c r="DAB1697" s="35"/>
      <c r="DAC1697" s="34"/>
      <c r="DAJ1697" s="35"/>
      <c r="DAK1697" s="34"/>
      <c r="DAR1697" s="35"/>
      <c r="DAS1697" s="34"/>
      <c r="DAZ1697" s="35"/>
      <c r="DBA1697" s="34"/>
      <c r="DBH1697" s="35"/>
      <c r="DBI1697" s="34"/>
      <c r="DBP1697" s="35"/>
      <c r="DBQ1697" s="34"/>
      <c r="DBX1697" s="35"/>
      <c r="DBY1697" s="34"/>
      <c r="DCF1697" s="35"/>
      <c r="DCG1697" s="34"/>
      <c r="DCN1697" s="35"/>
      <c r="DCO1697" s="34"/>
      <c r="DCV1697" s="35"/>
      <c r="DCW1697" s="34"/>
      <c r="DDD1697" s="35"/>
      <c r="DDE1697" s="34"/>
      <c r="DDL1697" s="35"/>
      <c r="DDM1697" s="34"/>
      <c r="DDT1697" s="35"/>
      <c r="DDU1697" s="34"/>
      <c r="DEB1697" s="35"/>
      <c r="DEC1697" s="34"/>
      <c r="DEJ1697" s="35"/>
      <c r="DEK1697" s="34"/>
      <c r="DER1697" s="35"/>
      <c r="DES1697" s="34"/>
      <c r="DEZ1697" s="35"/>
      <c r="DFA1697" s="34"/>
      <c r="DFH1697" s="35"/>
      <c r="DFI1697" s="34"/>
      <c r="DFP1697" s="35"/>
      <c r="DFQ1697" s="34"/>
      <c r="DFX1697" s="35"/>
      <c r="DFY1697" s="34"/>
      <c r="DGF1697" s="35"/>
      <c r="DGG1697" s="34"/>
      <c r="DGN1697" s="35"/>
      <c r="DGO1697" s="34"/>
      <c r="DGV1697" s="35"/>
      <c r="DGW1697" s="34"/>
      <c r="DHD1697" s="35"/>
      <c r="DHE1697" s="34"/>
      <c r="DHL1697" s="35"/>
      <c r="DHM1697" s="34"/>
      <c r="DHT1697" s="35"/>
      <c r="DHU1697" s="34"/>
      <c r="DIB1697" s="35"/>
      <c r="DIC1697" s="34"/>
      <c r="DIJ1697" s="35"/>
      <c r="DIK1697" s="34"/>
      <c r="DIR1697" s="35"/>
      <c r="DIS1697" s="34"/>
      <c r="DIZ1697" s="35"/>
      <c r="DJA1697" s="34"/>
      <c r="DJH1697" s="35"/>
      <c r="DJI1697" s="34"/>
      <c r="DJP1697" s="35"/>
      <c r="DJQ1697" s="34"/>
      <c r="DJX1697" s="35"/>
      <c r="DJY1697" s="34"/>
      <c r="DKF1697" s="35"/>
      <c r="DKG1697" s="34"/>
      <c r="DKN1697" s="35"/>
      <c r="DKO1697" s="34"/>
      <c r="DKV1697" s="35"/>
      <c r="DKW1697" s="34"/>
      <c r="DLD1697" s="35"/>
      <c r="DLE1697" s="34"/>
      <c r="DLL1697" s="35"/>
      <c r="DLM1697" s="34"/>
      <c r="DLT1697" s="35"/>
      <c r="DLU1697" s="34"/>
      <c r="DMB1697" s="35"/>
      <c r="DMC1697" s="34"/>
      <c r="DMJ1697" s="35"/>
      <c r="DMK1697" s="34"/>
      <c r="DMR1697" s="35"/>
      <c r="DMS1697" s="34"/>
      <c r="DMZ1697" s="35"/>
      <c r="DNA1697" s="34"/>
      <c r="DNH1697" s="35"/>
      <c r="DNI1697" s="34"/>
      <c r="DNP1697" s="35"/>
      <c r="DNQ1697" s="34"/>
      <c r="DNX1697" s="35"/>
      <c r="DNY1697" s="34"/>
      <c r="DOF1697" s="35"/>
      <c r="DOG1697" s="34"/>
      <c r="DON1697" s="35"/>
      <c r="DOO1697" s="34"/>
      <c r="DOV1697" s="35"/>
      <c r="DOW1697" s="34"/>
      <c r="DPD1697" s="35"/>
      <c r="DPE1697" s="34"/>
      <c r="DPL1697" s="35"/>
      <c r="DPM1697" s="34"/>
      <c r="DPT1697" s="35"/>
      <c r="DPU1697" s="34"/>
      <c r="DQB1697" s="35"/>
      <c r="DQC1697" s="34"/>
      <c r="DQJ1697" s="35"/>
      <c r="DQK1697" s="34"/>
      <c r="DQR1697" s="35"/>
      <c r="DQS1697" s="34"/>
      <c r="DQZ1697" s="35"/>
      <c r="DRA1697" s="34"/>
      <c r="DRH1697" s="35"/>
      <c r="DRI1697" s="34"/>
      <c r="DRP1697" s="35"/>
      <c r="DRQ1697" s="34"/>
      <c r="DRX1697" s="35"/>
      <c r="DRY1697" s="34"/>
      <c r="DSF1697" s="35"/>
      <c r="DSG1697" s="34"/>
      <c r="DSN1697" s="35"/>
      <c r="DSO1697" s="34"/>
      <c r="DSV1697" s="35"/>
      <c r="DSW1697" s="34"/>
      <c r="DTD1697" s="35"/>
      <c r="DTE1697" s="34"/>
      <c r="DTL1697" s="35"/>
      <c r="DTM1697" s="34"/>
      <c r="DTT1697" s="35"/>
      <c r="DTU1697" s="34"/>
      <c r="DUB1697" s="35"/>
      <c r="DUC1697" s="34"/>
      <c r="DUJ1697" s="35"/>
      <c r="DUK1697" s="34"/>
      <c r="DUR1697" s="35"/>
      <c r="DUS1697" s="34"/>
      <c r="DUZ1697" s="35"/>
      <c r="DVA1697" s="34"/>
      <c r="DVH1697" s="35"/>
      <c r="DVI1697" s="34"/>
      <c r="DVP1697" s="35"/>
      <c r="DVQ1697" s="34"/>
      <c r="DVX1697" s="35"/>
      <c r="DVY1697" s="34"/>
      <c r="DWF1697" s="35"/>
      <c r="DWG1697" s="34"/>
      <c r="DWN1697" s="35"/>
      <c r="DWO1697" s="34"/>
      <c r="DWV1697" s="35"/>
      <c r="DWW1697" s="34"/>
      <c r="DXD1697" s="35"/>
      <c r="DXE1697" s="34"/>
      <c r="DXL1697" s="35"/>
      <c r="DXM1697" s="34"/>
      <c r="DXT1697" s="35"/>
      <c r="DXU1697" s="34"/>
      <c r="DYB1697" s="35"/>
      <c r="DYC1697" s="34"/>
      <c r="DYJ1697" s="35"/>
      <c r="DYK1697" s="34"/>
      <c r="DYR1697" s="35"/>
      <c r="DYS1697" s="34"/>
      <c r="DYZ1697" s="35"/>
      <c r="DZA1697" s="34"/>
      <c r="DZH1697" s="35"/>
      <c r="DZI1697" s="34"/>
      <c r="DZP1697" s="35"/>
      <c r="DZQ1697" s="34"/>
      <c r="DZX1697" s="35"/>
      <c r="DZY1697" s="34"/>
      <c r="EAF1697" s="35"/>
      <c r="EAG1697" s="34"/>
      <c r="EAN1697" s="35"/>
      <c r="EAO1697" s="34"/>
      <c r="EAV1697" s="35"/>
      <c r="EAW1697" s="34"/>
      <c r="EBD1697" s="35"/>
      <c r="EBE1697" s="34"/>
      <c r="EBL1697" s="35"/>
      <c r="EBM1697" s="34"/>
      <c r="EBT1697" s="35"/>
      <c r="EBU1697" s="34"/>
      <c r="ECB1697" s="35"/>
      <c r="ECC1697" s="34"/>
      <c r="ECJ1697" s="35"/>
      <c r="ECK1697" s="34"/>
      <c r="ECR1697" s="35"/>
      <c r="ECS1697" s="34"/>
      <c r="ECZ1697" s="35"/>
      <c r="EDA1697" s="34"/>
      <c r="EDH1697" s="35"/>
      <c r="EDI1697" s="34"/>
      <c r="EDP1697" s="35"/>
      <c r="EDQ1697" s="34"/>
      <c r="EDX1697" s="35"/>
      <c r="EDY1697" s="34"/>
      <c r="EEF1697" s="35"/>
      <c r="EEG1697" s="34"/>
      <c r="EEN1697" s="35"/>
      <c r="EEO1697" s="34"/>
      <c r="EEV1697" s="35"/>
      <c r="EEW1697" s="34"/>
      <c r="EFD1697" s="35"/>
      <c r="EFE1697" s="34"/>
      <c r="EFL1697" s="35"/>
      <c r="EFM1697" s="34"/>
      <c r="EFT1697" s="35"/>
      <c r="EFU1697" s="34"/>
      <c r="EGB1697" s="35"/>
      <c r="EGC1697" s="34"/>
      <c r="EGJ1697" s="35"/>
      <c r="EGK1697" s="34"/>
      <c r="EGR1697" s="35"/>
      <c r="EGS1697" s="34"/>
      <c r="EGZ1697" s="35"/>
      <c r="EHA1697" s="34"/>
      <c r="EHH1697" s="35"/>
      <c r="EHI1697" s="34"/>
      <c r="EHP1697" s="35"/>
      <c r="EHQ1697" s="34"/>
      <c r="EHX1697" s="35"/>
      <c r="EHY1697" s="34"/>
      <c r="EIF1697" s="35"/>
      <c r="EIG1697" s="34"/>
      <c r="EIN1697" s="35"/>
      <c r="EIO1697" s="34"/>
      <c r="EIV1697" s="35"/>
      <c r="EIW1697" s="34"/>
      <c r="EJD1697" s="35"/>
      <c r="EJE1697" s="34"/>
      <c r="EJL1697" s="35"/>
      <c r="EJM1697" s="34"/>
      <c r="EJT1697" s="35"/>
      <c r="EJU1697" s="34"/>
      <c r="EKB1697" s="35"/>
      <c r="EKC1697" s="34"/>
      <c r="EKJ1697" s="35"/>
      <c r="EKK1697" s="34"/>
      <c r="EKR1697" s="35"/>
      <c r="EKS1697" s="34"/>
      <c r="EKZ1697" s="35"/>
      <c r="ELA1697" s="34"/>
      <c r="ELH1697" s="35"/>
      <c r="ELI1697" s="34"/>
      <c r="ELP1697" s="35"/>
      <c r="ELQ1697" s="34"/>
      <c r="ELX1697" s="35"/>
      <c r="ELY1697" s="34"/>
      <c r="EMF1697" s="35"/>
      <c r="EMG1697" s="34"/>
      <c r="EMN1697" s="35"/>
      <c r="EMO1697" s="34"/>
      <c r="EMV1697" s="35"/>
      <c r="EMW1697" s="34"/>
      <c r="END1697" s="35"/>
      <c r="ENE1697" s="34"/>
      <c r="ENL1697" s="35"/>
      <c r="ENM1697" s="34"/>
      <c r="ENT1697" s="35"/>
      <c r="ENU1697" s="34"/>
      <c r="EOB1697" s="35"/>
      <c r="EOC1697" s="34"/>
      <c r="EOJ1697" s="35"/>
      <c r="EOK1697" s="34"/>
      <c r="EOR1697" s="35"/>
      <c r="EOS1697" s="34"/>
      <c r="EOZ1697" s="35"/>
      <c r="EPA1697" s="34"/>
      <c r="EPH1697" s="35"/>
      <c r="EPI1697" s="34"/>
      <c r="EPP1697" s="35"/>
      <c r="EPQ1697" s="34"/>
      <c r="EPX1697" s="35"/>
      <c r="EPY1697" s="34"/>
      <c r="EQF1697" s="35"/>
      <c r="EQG1697" s="34"/>
      <c r="EQN1697" s="35"/>
      <c r="EQO1697" s="34"/>
      <c r="EQV1697" s="35"/>
      <c r="EQW1697" s="34"/>
      <c r="ERD1697" s="35"/>
      <c r="ERE1697" s="34"/>
      <c r="ERL1697" s="35"/>
      <c r="ERM1697" s="34"/>
      <c r="ERT1697" s="35"/>
      <c r="ERU1697" s="34"/>
      <c r="ESB1697" s="35"/>
      <c r="ESC1697" s="34"/>
      <c r="ESJ1697" s="35"/>
      <c r="ESK1697" s="34"/>
      <c r="ESR1697" s="35"/>
      <c r="ESS1697" s="34"/>
      <c r="ESZ1697" s="35"/>
      <c r="ETA1697" s="34"/>
      <c r="ETH1697" s="35"/>
      <c r="ETI1697" s="34"/>
      <c r="ETP1697" s="35"/>
      <c r="ETQ1697" s="34"/>
      <c r="ETX1697" s="35"/>
      <c r="ETY1697" s="34"/>
      <c r="EUF1697" s="35"/>
      <c r="EUG1697" s="34"/>
      <c r="EUN1697" s="35"/>
      <c r="EUO1697" s="34"/>
      <c r="EUV1697" s="35"/>
      <c r="EUW1697" s="34"/>
      <c r="EVD1697" s="35"/>
      <c r="EVE1697" s="34"/>
      <c r="EVL1697" s="35"/>
      <c r="EVM1697" s="34"/>
      <c r="EVT1697" s="35"/>
      <c r="EVU1697" s="34"/>
      <c r="EWB1697" s="35"/>
      <c r="EWC1697" s="34"/>
      <c r="EWJ1697" s="35"/>
      <c r="EWK1697" s="34"/>
      <c r="EWR1697" s="35"/>
      <c r="EWS1697" s="34"/>
      <c r="EWZ1697" s="35"/>
      <c r="EXA1697" s="34"/>
      <c r="EXH1697" s="35"/>
      <c r="EXI1697" s="34"/>
      <c r="EXP1697" s="35"/>
      <c r="EXQ1697" s="34"/>
      <c r="EXX1697" s="35"/>
      <c r="EXY1697" s="34"/>
      <c r="EYF1697" s="35"/>
      <c r="EYG1697" s="34"/>
      <c r="EYN1697" s="35"/>
      <c r="EYO1697" s="34"/>
      <c r="EYV1697" s="35"/>
      <c r="EYW1697" s="34"/>
      <c r="EZD1697" s="35"/>
      <c r="EZE1697" s="34"/>
      <c r="EZL1697" s="35"/>
      <c r="EZM1697" s="34"/>
      <c r="EZT1697" s="35"/>
      <c r="EZU1697" s="34"/>
      <c r="FAB1697" s="35"/>
      <c r="FAC1697" s="34"/>
      <c r="FAJ1697" s="35"/>
      <c r="FAK1697" s="34"/>
      <c r="FAR1697" s="35"/>
      <c r="FAS1697" s="34"/>
      <c r="FAZ1697" s="35"/>
      <c r="FBA1697" s="34"/>
      <c r="FBH1697" s="35"/>
      <c r="FBI1697" s="34"/>
      <c r="FBP1697" s="35"/>
      <c r="FBQ1697" s="34"/>
      <c r="FBX1697" s="35"/>
      <c r="FBY1697" s="34"/>
      <c r="FCF1697" s="35"/>
      <c r="FCG1697" s="34"/>
      <c r="FCN1697" s="35"/>
      <c r="FCO1697" s="34"/>
      <c r="FCV1697" s="35"/>
      <c r="FCW1697" s="34"/>
      <c r="FDD1697" s="35"/>
      <c r="FDE1697" s="34"/>
      <c r="FDL1697" s="35"/>
      <c r="FDM1697" s="34"/>
      <c r="FDT1697" s="35"/>
      <c r="FDU1697" s="34"/>
      <c r="FEB1697" s="35"/>
      <c r="FEC1697" s="34"/>
      <c r="FEJ1697" s="35"/>
      <c r="FEK1697" s="34"/>
      <c r="FER1697" s="35"/>
      <c r="FES1697" s="34"/>
      <c r="FEZ1697" s="35"/>
      <c r="FFA1697" s="34"/>
      <c r="FFH1697" s="35"/>
      <c r="FFI1697" s="34"/>
      <c r="FFP1697" s="35"/>
      <c r="FFQ1697" s="34"/>
      <c r="FFX1697" s="35"/>
      <c r="FFY1697" s="34"/>
      <c r="FGF1697" s="35"/>
      <c r="FGG1697" s="34"/>
      <c r="FGN1697" s="35"/>
      <c r="FGO1697" s="34"/>
      <c r="FGV1697" s="35"/>
      <c r="FGW1697" s="34"/>
      <c r="FHD1697" s="35"/>
      <c r="FHE1697" s="34"/>
      <c r="FHL1697" s="35"/>
      <c r="FHM1697" s="34"/>
      <c r="FHT1697" s="35"/>
      <c r="FHU1697" s="34"/>
      <c r="FIB1697" s="35"/>
      <c r="FIC1697" s="34"/>
      <c r="FIJ1697" s="35"/>
      <c r="FIK1697" s="34"/>
      <c r="FIR1697" s="35"/>
      <c r="FIS1697" s="34"/>
      <c r="FIZ1697" s="35"/>
      <c r="FJA1697" s="34"/>
      <c r="FJH1697" s="35"/>
      <c r="FJI1697" s="34"/>
      <c r="FJP1697" s="35"/>
      <c r="FJQ1697" s="34"/>
      <c r="FJX1697" s="35"/>
      <c r="FJY1697" s="34"/>
      <c r="FKF1697" s="35"/>
      <c r="FKG1697" s="34"/>
      <c r="FKN1697" s="35"/>
      <c r="FKO1697" s="34"/>
      <c r="FKV1697" s="35"/>
      <c r="FKW1697" s="34"/>
      <c r="FLD1697" s="35"/>
      <c r="FLE1697" s="34"/>
      <c r="FLL1697" s="35"/>
      <c r="FLM1697" s="34"/>
      <c r="FLT1697" s="35"/>
      <c r="FLU1697" s="34"/>
      <c r="FMB1697" s="35"/>
      <c r="FMC1697" s="34"/>
      <c r="FMJ1697" s="35"/>
      <c r="FMK1697" s="34"/>
      <c r="FMR1697" s="35"/>
      <c r="FMS1697" s="34"/>
      <c r="FMZ1697" s="35"/>
      <c r="FNA1697" s="34"/>
      <c r="FNH1697" s="35"/>
      <c r="FNI1697" s="34"/>
      <c r="FNP1697" s="35"/>
      <c r="FNQ1697" s="34"/>
      <c r="FNX1697" s="35"/>
      <c r="FNY1697" s="34"/>
      <c r="FOF1697" s="35"/>
      <c r="FOG1697" s="34"/>
      <c r="FON1697" s="35"/>
      <c r="FOO1697" s="34"/>
      <c r="FOV1697" s="35"/>
      <c r="FOW1697" s="34"/>
      <c r="FPD1697" s="35"/>
      <c r="FPE1697" s="34"/>
      <c r="FPL1697" s="35"/>
      <c r="FPM1697" s="34"/>
      <c r="FPT1697" s="35"/>
      <c r="FPU1697" s="34"/>
      <c r="FQB1697" s="35"/>
      <c r="FQC1697" s="34"/>
      <c r="FQJ1697" s="35"/>
      <c r="FQK1697" s="34"/>
      <c r="FQR1697" s="35"/>
      <c r="FQS1697" s="34"/>
      <c r="FQZ1697" s="35"/>
      <c r="FRA1697" s="34"/>
      <c r="FRH1697" s="35"/>
      <c r="FRI1697" s="34"/>
      <c r="FRP1697" s="35"/>
      <c r="FRQ1697" s="34"/>
      <c r="FRX1697" s="35"/>
      <c r="FRY1697" s="34"/>
      <c r="FSF1697" s="35"/>
      <c r="FSG1697" s="34"/>
      <c r="FSN1697" s="35"/>
      <c r="FSO1697" s="34"/>
      <c r="FSV1697" s="35"/>
      <c r="FSW1697" s="34"/>
      <c r="FTD1697" s="35"/>
      <c r="FTE1697" s="34"/>
      <c r="FTL1697" s="35"/>
      <c r="FTM1697" s="34"/>
      <c r="FTT1697" s="35"/>
      <c r="FTU1697" s="34"/>
      <c r="FUB1697" s="35"/>
      <c r="FUC1697" s="34"/>
      <c r="FUJ1697" s="35"/>
      <c r="FUK1697" s="34"/>
      <c r="FUR1697" s="35"/>
      <c r="FUS1697" s="34"/>
      <c r="FUZ1697" s="35"/>
      <c r="FVA1697" s="34"/>
      <c r="FVH1697" s="35"/>
      <c r="FVI1697" s="34"/>
      <c r="FVP1697" s="35"/>
      <c r="FVQ1697" s="34"/>
      <c r="FVX1697" s="35"/>
      <c r="FVY1697" s="34"/>
      <c r="FWF1697" s="35"/>
      <c r="FWG1697" s="34"/>
      <c r="FWN1697" s="35"/>
      <c r="FWO1697" s="34"/>
      <c r="FWV1697" s="35"/>
      <c r="FWW1697" s="34"/>
      <c r="FXD1697" s="35"/>
      <c r="FXE1697" s="34"/>
      <c r="FXL1697" s="35"/>
      <c r="FXM1697" s="34"/>
      <c r="FXT1697" s="35"/>
      <c r="FXU1697" s="34"/>
      <c r="FYB1697" s="35"/>
      <c r="FYC1697" s="34"/>
      <c r="FYJ1697" s="35"/>
      <c r="FYK1697" s="34"/>
      <c r="FYR1697" s="35"/>
      <c r="FYS1697" s="34"/>
      <c r="FYZ1697" s="35"/>
      <c r="FZA1697" s="34"/>
      <c r="FZH1697" s="35"/>
      <c r="FZI1697" s="34"/>
      <c r="FZP1697" s="35"/>
      <c r="FZQ1697" s="34"/>
      <c r="FZX1697" s="35"/>
      <c r="FZY1697" s="34"/>
      <c r="GAF1697" s="35"/>
      <c r="GAG1697" s="34"/>
      <c r="GAN1697" s="35"/>
      <c r="GAO1697" s="34"/>
      <c r="GAV1697" s="35"/>
      <c r="GAW1697" s="34"/>
      <c r="GBD1697" s="35"/>
      <c r="GBE1697" s="34"/>
      <c r="GBL1697" s="35"/>
      <c r="GBM1697" s="34"/>
      <c r="GBT1697" s="35"/>
      <c r="GBU1697" s="34"/>
      <c r="GCB1697" s="35"/>
      <c r="GCC1697" s="34"/>
      <c r="GCJ1697" s="35"/>
      <c r="GCK1697" s="34"/>
      <c r="GCR1697" s="35"/>
      <c r="GCS1697" s="34"/>
      <c r="GCZ1697" s="35"/>
      <c r="GDA1697" s="34"/>
      <c r="GDH1697" s="35"/>
      <c r="GDI1697" s="34"/>
      <c r="GDP1697" s="35"/>
      <c r="GDQ1697" s="34"/>
      <c r="GDX1697" s="35"/>
      <c r="GDY1697" s="34"/>
      <c r="GEF1697" s="35"/>
      <c r="GEG1697" s="34"/>
      <c r="GEN1697" s="35"/>
      <c r="GEO1697" s="34"/>
      <c r="GEV1697" s="35"/>
      <c r="GEW1697" s="34"/>
      <c r="GFD1697" s="35"/>
      <c r="GFE1697" s="34"/>
      <c r="GFL1697" s="35"/>
      <c r="GFM1697" s="34"/>
      <c r="GFT1697" s="35"/>
      <c r="GFU1697" s="34"/>
      <c r="GGB1697" s="35"/>
      <c r="GGC1697" s="34"/>
      <c r="GGJ1697" s="35"/>
      <c r="GGK1697" s="34"/>
      <c r="GGR1697" s="35"/>
      <c r="GGS1697" s="34"/>
      <c r="GGZ1697" s="35"/>
      <c r="GHA1697" s="34"/>
      <c r="GHH1697" s="35"/>
      <c r="GHI1697" s="34"/>
      <c r="GHP1697" s="35"/>
      <c r="GHQ1697" s="34"/>
      <c r="GHX1697" s="35"/>
      <c r="GHY1697" s="34"/>
      <c r="GIF1697" s="35"/>
      <c r="GIG1697" s="34"/>
      <c r="GIN1697" s="35"/>
      <c r="GIO1697" s="34"/>
      <c r="GIV1697" s="35"/>
      <c r="GIW1697" s="34"/>
      <c r="GJD1697" s="35"/>
      <c r="GJE1697" s="34"/>
      <c r="GJL1697" s="35"/>
      <c r="GJM1697" s="34"/>
      <c r="GJT1697" s="35"/>
      <c r="GJU1697" s="34"/>
      <c r="GKB1697" s="35"/>
      <c r="GKC1697" s="34"/>
      <c r="GKJ1697" s="35"/>
      <c r="GKK1697" s="34"/>
      <c r="GKR1697" s="35"/>
      <c r="GKS1697" s="34"/>
      <c r="GKZ1697" s="35"/>
      <c r="GLA1697" s="34"/>
      <c r="GLH1697" s="35"/>
      <c r="GLI1697" s="34"/>
      <c r="GLP1697" s="35"/>
      <c r="GLQ1697" s="34"/>
      <c r="GLX1697" s="35"/>
      <c r="GLY1697" s="34"/>
      <c r="GMF1697" s="35"/>
      <c r="GMG1697" s="34"/>
      <c r="GMN1697" s="35"/>
      <c r="GMO1697" s="34"/>
      <c r="GMV1697" s="35"/>
      <c r="GMW1697" s="34"/>
      <c r="GND1697" s="35"/>
      <c r="GNE1697" s="34"/>
      <c r="GNL1697" s="35"/>
      <c r="GNM1697" s="34"/>
      <c r="GNT1697" s="35"/>
      <c r="GNU1697" s="34"/>
      <c r="GOB1697" s="35"/>
      <c r="GOC1697" s="34"/>
      <c r="GOJ1697" s="35"/>
      <c r="GOK1697" s="34"/>
      <c r="GOR1697" s="35"/>
      <c r="GOS1697" s="34"/>
      <c r="GOZ1697" s="35"/>
      <c r="GPA1697" s="34"/>
      <c r="GPH1697" s="35"/>
      <c r="GPI1697" s="34"/>
      <c r="GPP1697" s="35"/>
      <c r="GPQ1697" s="34"/>
      <c r="GPX1697" s="35"/>
      <c r="GPY1697" s="34"/>
      <c r="GQF1697" s="35"/>
      <c r="GQG1697" s="34"/>
      <c r="GQN1697" s="35"/>
      <c r="GQO1697" s="34"/>
      <c r="GQV1697" s="35"/>
      <c r="GQW1697" s="34"/>
      <c r="GRD1697" s="35"/>
      <c r="GRE1697" s="34"/>
      <c r="GRL1697" s="35"/>
      <c r="GRM1697" s="34"/>
      <c r="GRT1697" s="35"/>
      <c r="GRU1697" s="34"/>
      <c r="GSB1697" s="35"/>
      <c r="GSC1697" s="34"/>
      <c r="GSJ1697" s="35"/>
      <c r="GSK1697" s="34"/>
      <c r="GSR1697" s="35"/>
      <c r="GSS1697" s="34"/>
      <c r="GSZ1697" s="35"/>
      <c r="GTA1697" s="34"/>
      <c r="GTH1697" s="35"/>
      <c r="GTI1697" s="34"/>
      <c r="GTP1697" s="35"/>
      <c r="GTQ1697" s="34"/>
      <c r="GTX1697" s="35"/>
      <c r="GTY1697" s="34"/>
      <c r="GUF1697" s="35"/>
      <c r="GUG1697" s="34"/>
      <c r="GUN1697" s="35"/>
      <c r="GUO1697" s="34"/>
      <c r="GUV1697" s="35"/>
      <c r="GUW1697" s="34"/>
      <c r="GVD1697" s="35"/>
      <c r="GVE1697" s="34"/>
      <c r="GVL1697" s="35"/>
      <c r="GVM1697" s="34"/>
      <c r="GVT1697" s="35"/>
      <c r="GVU1697" s="34"/>
      <c r="GWB1697" s="35"/>
      <c r="GWC1697" s="34"/>
      <c r="GWJ1697" s="35"/>
      <c r="GWK1697" s="34"/>
      <c r="GWR1697" s="35"/>
      <c r="GWS1697" s="34"/>
      <c r="GWZ1697" s="35"/>
      <c r="GXA1697" s="34"/>
      <c r="GXH1697" s="35"/>
      <c r="GXI1697" s="34"/>
      <c r="GXP1697" s="35"/>
      <c r="GXQ1697" s="34"/>
      <c r="GXX1697" s="35"/>
      <c r="GXY1697" s="34"/>
      <c r="GYF1697" s="35"/>
      <c r="GYG1697" s="34"/>
      <c r="GYN1697" s="35"/>
      <c r="GYO1697" s="34"/>
      <c r="GYV1697" s="35"/>
      <c r="GYW1697" s="34"/>
      <c r="GZD1697" s="35"/>
      <c r="GZE1697" s="34"/>
      <c r="GZL1697" s="35"/>
      <c r="GZM1697" s="34"/>
      <c r="GZT1697" s="35"/>
      <c r="GZU1697" s="34"/>
      <c r="HAB1697" s="35"/>
      <c r="HAC1697" s="34"/>
      <c r="HAJ1697" s="35"/>
      <c r="HAK1697" s="34"/>
      <c r="HAR1697" s="35"/>
      <c r="HAS1697" s="34"/>
      <c r="HAZ1697" s="35"/>
      <c r="HBA1697" s="34"/>
      <c r="HBH1697" s="35"/>
      <c r="HBI1697" s="34"/>
      <c r="HBP1697" s="35"/>
      <c r="HBQ1697" s="34"/>
      <c r="HBX1697" s="35"/>
      <c r="HBY1697" s="34"/>
      <c r="HCF1697" s="35"/>
      <c r="HCG1697" s="34"/>
      <c r="HCN1697" s="35"/>
      <c r="HCO1697" s="34"/>
      <c r="HCV1697" s="35"/>
      <c r="HCW1697" s="34"/>
      <c r="HDD1697" s="35"/>
      <c r="HDE1697" s="34"/>
      <c r="HDL1697" s="35"/>
      <c r="HDM1697" s="34"/>
      <c r="HDT1697" s="35"/>
      <c r="HDU1697" s="34"/>
      <c r="HEB1697" s="35"/>
      <c r="HEC1697" s="34"/>
      <c r="HEJ1697" s="35"/>
      <c r="HEK1697" s="34"/>
      <c r="HER1697" s="35"/>
      <c r="HES1697" s="34"/>
      <c r="HEZ1697" s="35"/>
      <c r="HFA1697" s="34"/>
      <c r="HFH1697" s="35"/>
      <c r="HFI1697" s="34"/>
      <c r="HFP1697" s="35"/>
      <c r="HFQ1697" s="34"/>
      <c r="HFX1697" s="35"/>
      <c r="HFY1697" s="34"/>
      <c r="HGF1697" s="35"/>
      <c r="HGG1697" s="34"/>
      <c r="HGN1697" s="35"/>
      <c r="HGO1697" s="34"/>
      <c r="HGV1697" s="35"/>
      <c r="HGW1697" s="34"/>
      <c r="HHD1697" s="35"/>
      <c r="HHE1697" s="34"/>
      <c r="HHL1697" s="35"/>
      <c r="HHM1697" s="34"/>
      <c r="HHT1697" s="35"/>
      <c r="HHU1697" s="34"/>
      <c r="HIB1697" s="35"/>
      <c r="HIC1697" s="34"/>
      <c r="HIJ1697" s="35"/>
      <c r="HIK1697" s="34"/>
      <c r="HIR1697" s="35"/>
      <c r="HIS1697" s="34"/>
      <c r="HIZ1697" s="35"/>
      <c r="HJA1697" s="34"/>
      <c r="HJH1697" s="35"/>
      <c r="HJI1697" s="34"/>
      <c r="HJP1697" s="35"/>
      <c r="HJQ1697" s="34"/>
      <c r="HJX1697" s="35"/>
      <c r="HJY1697" s="34"/>
      <c r="HKF1697" s="35"/>
      <c r="HKG1697" s="34"/>
      <c r="HKN1697" s="35"/>
      <c r="HKO1697" s="34"/>
      <c r="HKV1697" s="35"/>
      <c r="HKW1697" s="34"/>
      <c r="HLD1697" s="35"/>
      <c r="HLE1697" s="34"/>
      <c r="HLL1697" s="35"/>
      <c r="HLM1697" s="34"/>
      <c r="HLT1697" s="35"/>
      <c r="HLU1697" s="34"/>
      <c r="HMB1697" s="35"/>
      <c r="HMC1697" s="34"/>
      <c r="HMJ1697" s="35"/>
      <c r="HMK1697" s="34"/>
      <c r="HMR1697" s="35"/>
      <c r="HMS1697" s="34"/>
      <c r="HMZ1697" s="35"/>
      <c r="HNA1697" s="34"/>
      <c r="HNH1697" s="35"/>
      <c r="HNI1697" s="34"/>
      <c r="HNP1697" s="35"/>
      <c r="HNQ1697" s="34"/>
      <c r="HNX1697" s="35"/>
      <c r="HNY1697" s="34"/>
      <c r="HOF1697" s="35"/>
      <c r="HOG1697" s="34"/>
      <c r="HON1697" s="35"/>
      <c r="HOO1697" s="34"/>
      <c r="HOV1697" s="35"/>
      <c r="HOW1697" s="34"/>
      <c r="HPD1697" s="35"/>
      <c r="HPE1697" s="34"/>
      <c r="HPL1697" s="35"/>
      <c r="HPM1697" s="34"/>
      <c r="HPT1697" s="35"/>
      <c r="HPU1697" s="34"/>
      <c r="HQB1697" s="35"/>
      <c r="HQC1697" s="34"/>
      <c r="HQJ1697" s="35"/>
      <c r="HQK1697" s="34"/>
      <c r="HQR1697" s="35"/>
      <c r="HQS1697" s="34"/>
      <c r="HQZ1697" s="35"/>
      <c r="HRA1697" s="34"/>
      <c r="HRH1697" s="35"/>
      <c r="HRI1697" s="34"/>
      <c r="HRP1697" s="35"/>
      <c r="HRQ1697" s="34"/>
      <c r="HRX1697" s="35"/>
      <c r="HRY1697" s="34"/>
      <c r="HSF1697" s="35"/>
      <c r="HSG1697" s="34"/>
      <c r="HSN1697" s="35"/>
      <c r="HSO1697" s="34"/>
      <c r="HSV1697" s="35"/>
      <c r="HSW1697" s="34"/>
      <c r="HTD1697" s="35"/>
      <c r="HTE1697" s="34"/>
      <c r="HTL1697" s="35"/>
      <c r="HTM1697" s="34"/>
      <c r="HTT1697" s="35"/>
      <c r="HTU1697" s="34"/>
      <c r="HUB1697" s="35"/>
      <c r="HUC1697" s="34"/>
      <c r="HUJ1697" s="35"/>
      <c r="HUK1697" s="34"/>
      <c r="HUR1697" s="35"/>
      <c r="HUS1697" s="34"/>
      <c r="HUZ1697" s="35"/>
      <c r="HVA1697" s="34"/>
      <c r="HVH1697" s="35"/>
      <c r="HVI1697" s="34"/>
      <c r="HVP1697" s="35"/>
      <c r="HVQ1697" s="34"/>
      <c r="HVX1697" s="35"/>
      <c r="HVY1697" s="34"/>
      <c r="HWF1697" s="35"/>
      <c r="HWG1697" s="34"/>
      <c r="HWN1697" s="35"/>
      <c r="HWO1697" s="34"/>
      <c r="HWV1697" s="35"/>
      <c r="HWW1697" s="34"/>
      <c r="HXD1697" s="35"/>
      <c r="HXE1697" s="34"/>
      <c r="HXL1697" s="35"/>
      <c r="HXM1697" s="34"/>
      <c r="HXT1697" s="35"/>
      <c r="HXU1697" s="34"/>
      <c r="HYB1697" s="35"/>
      <c r="HYC1697" s="34"/>
      <c r="HYJ1697" s="35"/>
      <c r="HYK1697" s="34"/>
      <c r="HYR1697" s="35"/>
      <c r="HYS1697" s="34"/>
      <c r="HYZ1697" s="35"/>
      <c r="HZA1697" s="34"/>
      <c r="HZH1697" s="35"/>
      <c r="HZI1697" s="34"/>
      <c r="HZP1697" s="35"/>
      <c r="HZQ1697" s="34"/>
      <c r="HZX1697" s="35"/>
      <c r="HZY1697" s="34"/>
      <c r="IAF1697" s="35"/>
      <c r="IAG1697" s="34"/>
      <c r="IAN1697" s="35"/>
      <c r="IAO1697" s="34"/>
      <c r="IAV1697" s="35"/>
      <c r="IAW1697" s="34"/>
      <c r="IBD1697" s="35"/>
      <c r="IBE1697" s="34"/>
      <c r="IBL1697" s="35"/>
      <c r="IBM1697" s="34"/>
      <c r="IBT1697" s="35"/>
      <c r="IBU1697" s="34"/>
      <c r="ICB1697" s="35"/>
      <c r="ICC1697" s="34"/>
      <c r="ICJ1697" s="35"/>
      <c r="ICK1697" s="34"/>
      <c r="ICR1697" s="35"/>
      <c r="ICS1697" s="34"/>
      <c r="ICZ1697" s="35"/>
      <c r="IDA1697" s="34"/>
      <c r="IDH1697" s="35"/>
      <c r="IDI1697" s="34"/>
      <c r="IDP1697" s="35"/>
      <c r="IDQ1697" s="34"/>
      <c r="IDX1697" s="35"/>
      <c r="IDY1697" s="34"/>
      <c r="IEF1697" s="35"/>
      <c r="IEG1697" s="34"/>
      <c r="IEN1697" s="35"/>
      <c r="IEO1697" s="34"/>
      <c r="IEV1697" s="35"/>
      <c r="IEW1697" s="34"/>
      <c r="IFD1697" s="35"/>
      <c r="IFE1697" s="34"/>
      <c r="IFL1697" s="35"/>
      <c r="IFM1697" s="34"/>
      <c r="IFT1697" s="35"/>
      <c r="IFU1697" s="34"/>
      <c r="IGB1697" s="35"/>
      <c r="IGC1697" s="34"/>
      <c r="IGJ1697" s="35"/>
      <c r="IGK1697" s="34"/>
      <c r="IGR1697" s="35"/>
      <c r="IGS1697" s="34"/>
      <c r="IGZ1697" s="35"/>
      <c r="IHA1697" s="34"/>
      <c r="IHH1697" s="35"/>
      <c r="IHI1697" s="34"/>
      <c r="IHP1697" s="35"/>
      <c r="IHQ1697" s="34"/>
      <c r="IHX1697" s="35"/>
      <c r="IHY1697" s="34"/>
      <c r="IIF1697" s="35"/>
      <c r="IIG1697" s="34"/>
      <c r="IIN1697" s="35"/>
      <c r="IIO1697" s="34"/>
      <c r="IIV1697" s="35"/>
      <c r="IIW1697" s="34"/>
      <c r="IJD1697" s="35"/>
      <c r="IJE1697" s="34"/>
      <c r="IJL1697" s="35"/>
      <c r="IJM1697" s="34"/>
      <c r="IJT1697" s="35"/>
      <c r="IJU1697" s="34"/>
      <c r="IKB1697" s="35"/>
      <c r="IKC1697" s="34"/>
      <c r="IKJ1697" s="35"/>
      <c r="IKK1697" s="34"/>
      <c r="IKR1697" s="35"/>
      <c r="IKS1697" s="34"/>
      <c r="IKZ1697" s="35"/>
      <c r="ILA1697" s="34"/>
      <c r="ILH1697" s="35"/>
      <c r="ILI1697" s="34"/>
      <c r="ILP1697" s="35"/>
      <c r="ILQ1697" s="34"/>
      <c r="ILX1697" s="35"/>
      <c r="ILY1697" s="34"/>
      <c r="IMF1697" s="35"/>
      <c r="IMG1697" s="34"/>
      <c r="IMN1697" s="35"/>
      <c r="IMO1697" s="34"/>
      <c r="IMV1697" s="35"/>
      <c r="IMW1697" s="34"/>
      <c r="IND1697" s="35"/>
      <c r="INE1697" s="34"/>
      <c r="INL1697" s="35"/>
      <c r="INM1697" s="34"/>
      <c r="INT1697" s="35"/>
      <c r="INU1697" s="34"/>
      <c r="IOB1697" s="35"/>
      <c r="IOC1697" s="34"/>
      <c r="IOJ1697" s="35"/>
      <c r="IOK1697" s="34"/>
      <c r="IOR1697" s="35"/>
      <c r="IOS1697" s="34"/>
      <c r="IOZ1697" s="35"/>
      <c r="IPA1697" s="34"/>
      <c r="IPH1697" s="35"/>
      <c r="IPI1697" s="34"/>
      <c r="IPP1697" s="35"/>
      <c r="IPQ1697" s="34"/>
      <c r="IPX1697" s="35"/>
      <c r="IPY1697" s="34"/>
      <c r="IQF1697" s="35"/>
      <c r="IQG1697" s="34"/>
      <c r="IQN1697" s="35"/>
      <c r="IQO1697" s="34"/>
      <c r="IQV1697" s="35"/>
      <c r="IQW1697" s="34"/>
      <c r="IRD1697" s="35"/>
      <c r="IRE1697" s="34"/>
      <c r="IRL1697" s="35"/>
      <c r="IRM1697" s="34"/>
      <c r="IRT1697" s="35"/>
      <c r="IRU1697" s="34"/>
      <c r="ISB1697" s="35"/>
      <c r="ISC1697" s="34"/>
      <c r="ISJ1697" s="35"/>
      <c r="ISK1697" s="34"/>
      <c r="ISR1697" s="35"/>
      <c r="ISS1697" s="34"/>
      <c r="ISZ1697" s="35"/>
      <c r="ITA1697" s="34"/>
      <c r="ITH1697" s="35"/>
      <c r="ITI1697" s="34"/>
      <c r="ITP1697" s="35"/>
      <c r="ITQ1697" s="34"/>
      <c r="ITX1697" s="35"/>
      <c r="ITY1697" s="34"/>
      <c r="IUF1697" s="35"/>
      <c r="IUG1697" s="34"/>
      <c r="IUN1697" s="35"/>
      <c r="IUO1697" s="34"/>
      <c r="IUV1697" s="35"/>
      <c r="IUW1697" s="34"/>
      <c r="IVD1697" s="35"/>
      <c r="IVE1697" s="34"/>
      <c r="IVL1697" s="35"/>
      <c r="IVM1697" s="34"/>
      <c r="IVT1697" s="35"/>
      <c r="IVU1697" s="34"/>
      <c r="IWB1697" s="35"/>
      <c r="IWC1697" s="34"/>
      <c r="IWJ1697" s="35"/>
      <c r="IWK1697" s="34"/>
      <c r="IWR1697" s="35"/>
      <c r="IWS1697" s="34"/>
      <c r="IWZ1697" s="35"/>
      <c r="IXA1697" s="34"/>
      <c r="IXH1697" s="35"/>
      <c r="IXI1697" s="34"/>
      <c r="IXP1697" s="35"/>
      <c r="IXQ1697" s="34"/>
      <c r="IXX1697" s="35"/>
      <c r="IXY1697" s="34"/>
      <c r="IYF1697" s="35"/>
      <c r="IYG1697" s="34"/>
      <c r="IYN1697" s="35"/>
      <c r="IYO1697" s="34"/>
      <c r="IYV1697" s="35"/>
      <c r="IYW1697" s="34"/>
      <c r="IZD1697" s="35"/>
      <c r="IZE1697" s="34"/>
      <c r="IZL1697" s="35"/>
      <c r="IZM1697" s="34"/>
      <c r="IZT1697" s="35"/>
      <c r="IZU1697" s="34"/>
      <c r="JAB1697" s="35"/>
      <c r="JAC1697" s="34"/>
      <c r="JAJ1697" s="35"/>
      <c r="JAK1697" s="34"/>
      <c r="JAR1697" s="35"/>
      <c r="JAS1697" s="34"/>
      <c r="JAZ1697" s="35"/>
      <c r="JBA1697" s="34"/>
      <c r="JBH1697" s="35"/>
      <c r="JBI1697" s="34"/>
      <c r="JBP1697" s="35"/>
      <c r="JBQ1697" s="34"/>
      <c r="JBX1697" s="35"/>
      <c r="JBY1697" s="34"/>
      <c r="JCF1697" s="35"/>
      <c r="JCG1697" s="34"/>
      <c r="JCN1697" s="35"/>
      <c r="JCO1697" s="34"/>
      <c r="JCV1697" s="35"/>
      <c r="JCW1697" s="34"/>
      <c r="JDD1697" s="35"/>
      <c r="JDE1697" s="34"/>
      <c r="JDL1697" s="35"/>
      <c r="JDM1697" s="34"/>
      <c r="JDT1697" s="35"/>
      <c r="JDU1697" s="34"/>
      <c r="JEB1697" s="35"/>
      <c r="JEC1697" s="34"/>
      <c r="JEJ1697" s="35"/>
      <c r="JEK1697" s="34"/>
      <c r="JER1697" s="35"/>
      <c r="JES1697" s="34"/>
      <c r="JEZ1697" s="35"/>
      <c r="JFA1697" s="34"/>
      <c r="JFH1697" s="35"/>
      <c r="JFI1697" s="34"/>
      <c r="JFP1697" s="35"/>
      <c r="JFQ1697" s="34"/>
      <c r="JFX1697" s="35"/>
      <c r="JFY1697" s="34"/>
      <c r="JGF1697" s="35"/>
      <c r="JGG1697" s="34"/>
      <c r="JGN1697" s="35"/>
      <c r="JGO1697" s="34"/>
      <c r="JGV1697" s="35"/>
      <c r="JGW1697" s="34"/>
      <c r="JHD1697" s="35"/>
      <c r="JHE1697" s="34"/>
      <c r="JHL1697" s="35"/>
      <c r="JHM1697" s="34"/>
      <c r="JHT1697" s="35"/>
      <c r="JHU1697" s="34"/>
      <c r="JIB1697" s="35"/>
      <c r="JIC1697" s="34"/>
      <c r="JIJ1697" s="35"/>
      <c r="JIK1697" s="34"/>
      <c r="JIR1697" s="35"/>
      <c r="JIS1697" s="34"/>
      <c r="JIZ1697" s="35"/>
      <c r="JJA1697" s="34"/>
      <c r="JJH1697" s="35"/>
      <c r="JJI1697" s="34"/>
      <c r="JJP1697" s="35"/>
      <c r="JJQ1697" s="34"/>
      <c r="JJX1697" s="35"/>
      <c r="JJY1697" s="34"/>
      <c r="JKF1697" s="35"/>
      <c r="JKG1697" s="34"/>
      <c r="JKN1697" s="35"/>
      <c r="JKO1697" s="34"/>
      <c r="JKV1697" s="35"/>
      <c r="JKW1697" s="34"/>
      <c r="JLD1697" s="35"/>
      <c r="JLE1697" s="34"/>
      <c r="JLL1697" s="35"/>
      <c r="JLM1697" s="34"/>
      <c r="JLT1697" s="35"/>
      <c r="JLU1697" s="34"/>
      <c r="JMB1697" s="35"/>
      <c r="JMC1697" s="34"/>
      <c r="JMJ1697" s="35"/>
      <c r="JMK1697" s="34"/>
      <c r="JMR1697" s="35"/>
      <c r="JMS1697" s="34"/>
      <c r="JMZ1697" s="35"/>
      <c r="JNA1697" s="34"/>
      <c r="JNH1697" s="35"/>
      <c r="JNI1697" s="34"/>
      <c r="JNP1697" s="35"/>
      <c r="JNQ1697" s="34"/>
      <c r="JNX1697" s="35"/>
      <c r="JNY1697" s="34"/>
      <c r="JOF1697" s="35"/>
      <c r="JOG1697" s="34"/>
      <c r="JON1697" s="35"/>
      <c r="JOO1697" s="34"/>
      <c r="JOV1697" s="35"/>
      <c r="JOW1697" s="34"/>
      <c r="JPD1697" s="35"/>
      <c r="JPE1697" s="34"/>
      <c r="JPL1697" s="35"/>
      <c r="JPM1697" s="34"/>
      <c r="JPT1697" s="35"/>
      <c r="JPU1697" s="34"/>
      <c r="JQB1697" s="35"/>
      <c r="JQC1697" s="34"/>
      <c r="JQJ1697" s="35"/>
      <c r="JQK1697" s="34"/>
      <c r="JQR1697" s="35"/>
      <c r="JQS1697" s="34"/>
      <c r="JQZ1697" s="35"/>
      <c r="JRA1697" s="34"/>
      <c r="JRH1697" s="35"/>
      <c r="JRI1697" s="34"/>
      <c r="JRP1697" s="35"/>
      <c r="JRQ1697" s="34"/>
      <c r="JRX1697" s="35"/>
      <c r="JRY1697" s="34"/>
      <c r="JSF1697" s="35"/>
      <c r="JSG1697" s="34"/>
      <c r="JSN1697" s="35"/>
      <c r="JSO1697" s="34"/>
      <c r="JSV1697" s="35"/>
      <c r="JSW1697" s="34"/>
      <c r="JTD1697" s="35"/>
      <c r="JTE1697" s="34"/>
      <c r="JTL1697" s="35"/>
      <c r="JTM1697" s="34"/>
      <c r="JTT1697" s="35"/>
      <c r="JTU1697" s="34"/>
      <c r="JUB1697" s="35"/>
      <c r="JUC1697" s="34"/>
      <c r="JUJ1697" s="35"/>
      <c r="JUK1697" s="34"/>
      <c r="JUR1697" s="35"/>
      <c r="JUS1697" s="34"/>
      <c r="JUZ1697" s="35"/>
      <c r="JVA1697" s="34"/>
      <c r="JVH1697" s="35"/>
      <c r="JVI1697" s="34"/>
      <c r="JVP1697" s="35"/>
      <c r="JVQ1697" s="34"/>
      <c r="JVX1697" s="35"/>
      <c r="JVY1697" s="34"/>
      <c r="JWF1697" s="35"/>
      <c r="JWG1697" s="34"/>
      <c r="JWN1697" s="35"/>
      <c r="JWO1697" s="34"/>
      <c r="JWV1697" s="35"/>
      <c r="JWW1697" s="34"/>
      <c r="JXD1697" s="35"/>
      <c r="JXE1697" s="34"/>
      <c r="JXL1697" s="35"/>
      <c r="JXM1697" s="34"/>
      <c r="JXT1697" s="35"/>
      <c r="JXU1697" s="34"/>
      <c r="JYB1697" s="35"/>
      <c r="JYC1697" s="34"/>
      <c r="JYJ1697" s="35"/>
      <c r="JYK1697" s="34"/>
      <c r="JYR1697" s="35"/>
      <c r="JYS1697" s="34"/>
      <c r="JYZ1697" s="35"/>
      <c r="JZA1697" s="34"/>
      <c r="JZH1697" s="35"/>
      <c r="JZI1697" s="34"/>
      <c r="JZP1697" s="35"/>
      <c r="JZQ1697" s="34"/>
      <c r="JZX1697" s="35"/>
      <c r="JZY1697" s="34"/>
      <c r="KAF1697" s="35"/>
      <c r="KAG1697" s="34"/>
      <c r="KAN1697" s="35"/>
      <c r="KAO1697" s="34"/>
      <c r="KAV1697" s="35"/>
      <c r="KAW1697" s="34"/>
      <c r="KBD1697" s="35"/>
      <c r="KBE1697" s="34"/>
      <c r="KBL1697" s="35"/>
      <c r="KBM1697" s="34"/>
      <c r="KBT1697" s="35"/>
      <c r="KBU1697" s="34"/>
      <c r="KCB1697" s="35"/>
      <c r="KCC1697" s="34"/>
      <c r="KCJ1697" s="35"/>
      <c r="KCK1697" s="34"/>
      <c r="KCR1697" s="35"/>
      <c r="KCS1697" s="34"/>
      <c r="KCZ1697" s="35"/>
      <c r="KDA1697" s="34"/>
      <c r="KDH1697" s="35"/>
      <c r="KDI1697" s="34"/>
      <c r="KDP1697" s="35"/>
      <c r="KDQ1697" s="34"/>
      <c r="KDX1697" s="35"/>
      <c r="KDY1697" s="34"/>
      <c r="KEF1697" s="35"/>
      <c r="KEG1697" s="34"/>
      <c r="KEN1697" s="35"/>
      <c r="KEO1697" s="34"/>
      <c r="KEV1697" s="35"/>
      <c r="KEW1697" s="34"/>
      <c r="KFD1697" s="35"/>
      <c r="KFE1697" s="34"/>
      <c r="KFL1697" s="35"/>
      <c r="KFM1697" s="34"/>
      <c r="KFT1697" s="35"/>
      <c r="KFU1697" s="34"/>
      <c r="KGB1697" s="35"/>
      <c r="KGC1697" s="34"/>
      <c r="KGJ1697" s="35"/>
      <c r="KGK1697" s="34"/>
      <c r="KGR1697" s="35"/>
      <c r="KGS1697" s="34"/>
      <c r="KGZ1697" s="35"/>
      <c r="KHA1697" s="34"/>
      <c r="KHH1697" s="35"/>
      <c r="KHI1697" s="34"/>
      <c r="KHP1697" s="35"/>
      <c r="KHQ1697" s="34"/>
      <c r="KHX1697" s="35"/>
      <c r="KHY1697" s="34"/>
      <c r="KIF1697" s="35"/>
      <c r="KIG1697" s="34"/>
      <c r="KIN1697" s="35"/>
      <c r="KIO1697" s="34"/>
      <c r="KIV1697" s="35"/>
      <c r="KIW1697" s="34"/>
      <c r="KJD1697" s="35"/>
      <c r="KJE1697" s="34"/>
      <c r="KJL1697" s="35"/>
      <c r="KJM1697" s="34"/>
      <c r="KJT1697" s="35"/>
      <c r="KJU1697" s="34"/>
      <c r="KKB1697" s="35"/>
      <c r="KKC1697" s="34"/>
      <c r="KKJ1697" s="35"/>
      <c r="KKK1697" s="34"/>
      <c r="KKR1697" s="35"/>
      <c r="KKS1697" s="34"/>
      <c r="KKZ1697" s="35"/>
      <c r="KLA1697" s="34"/>
      <c r="KLH1697" s="35"/>
      <c r="KLI1697" s="34"/>
      <c r="KLP1697" s="35"/>
      <c r="KLQ1697" s="34"/>
      <c r="KLX1697" s="35"/>
      <c r="KLY1697" s="34"/>
      <c r="KMF1697" s="35"/>
      <c r="KMG1697" s="34"/>
      <c r="KMN1697" s="35"/>
      <c r="KMO1697" s="34"/>
      <c r="KMV1697" s="35"/>
      <c r="KMW1697" s="34"/>
      <c r="KND1697" s="35"/>
      <c r="KNE1697" s="34"/>
      <c r="KNL1697" s="35"/>
      <c r="KNM1697" s="34"/>
      <c r="KNT1697" s="35"/>
      <c r="KNU1697" s="34"/>
      <c r="KOB1697" s="35"/>
      <c r="KOC1697" s="34"/>
      <c r="KOJ1697" s="35"/>
      <c r="KOK1697" s="34"/>
      <c r="KOR1697" s="35"/>
      <c r="KOS1697" s="34"/>
      <c r="KOZ1697" s="35"/>
      <c r="KPA1697" s="34"/>
      <c r="KPH1697" s="35"/>
      <c r="KPI1697" s="34"/>
      <c r="KPP1697" s="35"/>
      <c r="KPQ1697" s="34"/>
      <c r="KPX1697" s="35"/>
      <c r="KPY1697" s="34"/>
      <c r="KQF1697" s="35"/>
      <c r="KQG1697" s="34"/>
      <c r="KQN1697" s="35"/>
      <c r="KQO1697" s="34"/>
      <c r="KQV1697" s="35"/>
      <c r="KQW1697" s="34"/>
      <c r="KRD1697" s="35"/>
      <c r="KRE1697" s="34"/>
      <c r="KRL1697" s="35"/>
      <c r="KRM1697" s="34"/>
      <c r="KRT1697" s="35"/>
      <c r="KRU1697" s="34"/>
      <c r="KSB1697" s="35"/>
      <c r="KSC1697" s="34"/>
      <c r="KSJ1697" s="35"/>
      <c r="KSK1697" s="34"/>
      <c r="KSR1697" s="35"/>
      <c r="KSS1697" s="34"/>
      <c r="KSZ1697" s="35"/>
      <c r="KTA1697" s="34"/>
      <c r="KTH1697" s="35"/>
      <c r="KTI1697" s="34"/>
      <c r="KTP1697" s="35"/>
      <c r="KTQ1697" s="34"/>
      <c r="KTX1697" s="35"/>
      <c r="KTY1697" s="34"/>
      <c r="KUF1697" s="35"/>
      <c r="KUG1697" s="34"/>
      <c r="KUN1697" s="35"/>
      <c r="KUO1697" s="34"/>
      <c r="KUV1697" s="35"/>
      <c r="KUW1697" s="34"/>
      <c r="KVD1697" s="35"/>
      <c r="KVE1697" s="34"/>
      <c r="KVL1697" s="35"/>
      <c r="KVM1697" s="34"/>
      <c r="KVT1697" s="35"/>
      <c r="KVU1697" s="34"/>
      <c r="KWB1697" s="35"/>
      <c r="KWC1697" s="34"/>
      <c r="KWJ1697" s="35"/>
      <c r="KWK1697" s="34"/>
      <c r="KWR1697" s="35"/>
      <c r="KWS1697" s="34"/>
      <c r="KWZ1697" s="35"/>
      <c r="KXA1697" s="34"/>
      <c r="KXH1697" s="35"/>
      <c r="KXI1697" s="34"/>
      <c r="KXP1697" s="35"/>
      <c r="KXQ1697" s="34"/>
      <c r="KXX1697" s="35"/>
      <c r="KXY1697" s="34"/>
      <c r="KYF1697" s="35"/>
      <c r="KYG1697" s="34"/>
      <c r="KYN1697" s="35"/>
      <c r="KYO1697" s="34"/>
      <c r="KYV1697" s="35"/>
      <c r="KYW1697" s="34"/>
      <c r="KZD1697" s="35"/>
      <c r="KZE1697" s="34"/>
      <c r="KZL1697" s="35"/>
      <c r="KZM1697" s="34"/>
      <c r="KZT1697" s="35"/>
      <c r="KZU1697" s="34"/>
      <c r="LAB1697" s="35"/>
      <c r="LAC1697" s="34"/>
      <c r="LAJ1697" s="35"/>
      <c r="LAK1697" s="34"/>
      <c r="LAR1697" s="35"/>
      <c r="LAS1697" s="34"/>
      <c r="LAZ1697" s="35"/>
      <c r="LBA1697" s="34"/>
      <c r="LBH1697" s="35"/>
      <c r="LBI1697" s="34"/>
      <c r="LBP1697" s="35"/>
      <c r="LBQ1697" s="34"/>
      <c r="LBX1697" s="35"/>
      <c r="LBY1697" s="34"/>
      <c r="LCF1697" s="35"/>
      <c r="LCG1697" s="34"/>
      <c r="LCN1697" s="35"/>
      <c r="LCO1697" s="34"/>
      <c r="LCV1697" s="35"/>
      <c r="LCW1697" s="34"/>
      <c r="LDD1697" s="35"/>
      <c r="LDE1697" s="34"/>
      <c r="LDL1697" s="35"/>
      <c r="LDM1697" s="34"/>
      <c r="LDT1697" s="35"/>
      <c r="LDU1697" s="34"/>
      <c r="LEB1697" s="35"/>
      <c r="LEC1697" s="34"/>
      <c r="LEJ1697" s="35"/>
      <c r="LEK1697" s="34"/>
      <c r="LER1697" s="35"/>
      <c r="LES1697" s="34"/>
      <c r="LEZ1697" s="35"/>
      <c r="LFA1697" s="34"/>
      <c r="LFH1697" s="35"/>
      <c r="LFI1697" s="34"/>
      <c r="LFP1697" s="35"/>
      <c r="LFQ1697" s="34"/>
      <c r="LFX1697" s="35"/>
      <c r="LFY1697" s="34"/>
      <c r="LGF1697" s="35"/>
      <c r="LGG1697" s="34"/>
      <c r="LGN1697" s="35"/>
      <c r="LGO1697" s="34"/>
      <c r="LGV1697" s="35"/>
      <c r="LGW1697" s="34"/>
      <c r="LHD1697" s="35"/>
      <c r="LHE1697" s="34"/>
      <c r="LHL1697" s="35"/>
      <c r="LHM1697" s="34"/>
      <c r="LHT1697" s="35"/>
      <c r="LHU1697" s="34"/>
      <c r="LIB1697" s="35"/>
      <c r="LIC1697" s="34"/>
      <c r="LIJ1697" s="35"/>
      <c r="LIK1697" s="34"/>
      <c r="LIR1697" s="35"/>
      <c r="LIS1697" s="34"/>
      <c r="LIZ1697" s="35"/>
      <c r="LJA1697" s="34"/>
      <c r="LJH1697" s="35"/>
      <c r="LJI1697" s="34"/>
      <c r="LJP1697" s="35"/>
      <c r="LJQ1697" s="34"/>
      <c r="LJX1697" s="35"/>
      <c r="LJY1697" s="34"/>
      <c r="LKF1697" s="35"/>
      <c r="LKG1697" s="34"/>
      <c r="LKN1697" s="35"/>
      <c r="LKO1697" s="34"/>
      <c r="LKV1697" s="35"/>
      <c r="LKW1697" s="34"/>
      <c r="LLD1697" s="35"/>
      <c r="LLE1697" s="34"/>
      <c r="LLL1697" s="35"/>
      <c r="LLM1697" s="34"/>
      <c r="LLT1697" s="35"/>
      <c r="LLU1697" s="34"/>
      <c r="LMB1697" s="35"/>
      <c r="LMC1697" s="34"/>
      <c r="LMJ1697" s="35"/>
      <c r="LMK1697" s="34"/>
      <c r="LMR1697" s="35"/>
      <c r="LMS1697" s="34"/>
      <c r="LMZ1697" s="35"/>
      <c r="LNA1697" s="34"/>
      <c r="LNH1697" s="35"/>
      <c r="LNI1697" s="34"/>
      <c r="LNP1697" s="35"/>
      <c r="LNQ1697" s="34"/>
      <c r="LNX1697" s="35"/>
      <c r="LNY1697" s="34"/>
      <c r="LOF1697" s="35"/>
      <c r="LOG1697" s="34"/>
      <c r="LON1697" s="35"/>
      <c r="LOO1697" s="34"/>
      <c r="LOV1697" s="35"/>
      <c r="LOW1697" s="34"/>
      <c r="LPD1697" s="35"/>
      <c r="LPE1697" s="34"/>
      <c r="LPL1697" s="35"/>
      <c r="LPM1697" s="34"/>
      <c r="LPT1697" s="35"/>
      <c r="LPU1697" s="34"/>
      <c r="LQB1697" s="35"/>
      <c r="LQC1697" s="34"/>
      <c r="LQJ1697" s="35"/>
      <c r="LQK1697" s="34"/>
      <c r="LQR1697" s="35"/>
      <c r="LQS1697" s="34"/>
      <c r="LQZ1697" s="35"/>
      <c r="LRA1697" s="34"/>
      <c r="LRH1697" s="35"/>
      <c r="LRI1697" s="34"/>
      <c r="LRP1697" s="35"/>
      <c r="LRQ1697" s="34"/>
      <c r="LRX1697" s="35"/>
      <c r="LRY1697" s="34"/>
      <c r="LSF1697" s="35"/>
      <c r="LSG1697" s="34"/>
      <c r="LSN1697" s="35"/>
      <c r="LSO1697" s="34"/>
      <c r="LSV1697" s="35"/>
      <c r="LSW1697" s="34"/>
      <c r="LTD1697" s="35"/>
      <c r="LTE1697" s="34"/>
      <c r="LTL1697" s="35"/>
      <c r="LTM1697" s="34"/>
      <c r="LTT1697" s="35"/>
      <c r="LTU1697" s="34"/>
      <c r="LUB1697" s="35"/>
      <c r="LUC1697" s="34"/>
      <c r="LUJ1697" s="35"/>
      <c r="LUK1697" s="34"/>
      <c r="LUR1697" s="35"/>
      <c r="LUS1697" s="34"/>
      <c r="LUZ1697" s="35"/>
      <c r="LVA1697" s="34"/>
      <c r="LVH1697" s="35"/>
      <c r="LVI1697" s="34"/>
      <c r="LVP1697" s="35"/>
      <c r="LVQ1697" s="34"/>
      <c r="LVX1697" s="35"/>
      <c r="LVY1697" s="34"/>
      <c r="LWF1697" s="35"/>
      <c r="LWG1697" s="34"/>
      <c r="LWN1697" s="35"/>
      <c r="LWO1697" s="34"/>
      <c r="LWV1697" s="35"/>
      <c r="LWW1697" s="34"/>
      <c r="LXD1697" s="35"/>
      <c r="LXE1697" s="34"/>
      <c r="LXL1697" s="35"/>
      <c r="LXM1697" s="34"/>
      <c r="LXT1697" s="35"/>
      <c r="LXU1697" s="34"/>
      <c r="LYB1697" s="35"/>
      <c r="LYC1697" s="34"/>
      <c r="LYJ1697" s="35"/>
      <c r="LYK1697" s="34"/>
      <c r="LYR1697" s="35"/>
      <c r="LYS1697" s="34"/>
      <c r="LYZ1697" s="35"/>
      <c r="LZA1697" s="34"/>
      <c r="LZH1697" s="35"/>
      <c r="LZI1697" s="34"/>
      <c r="LZP1697" s="35"/>
      <c r="LZQ1697" s="34"/>
      <c r="LZX1697" s="35"/>
      <c r="LZY1697" s="34"/>
      <c r="MAF1697" s="35"/>
      <c r="MAG1697" s="34"/>
      <c r="MAN1697" s="35"/>
      <c r="MAO1697" s="34"/>
      <c r="MAV1697" s="35"/>
      <c r="MAW1697" s="34"/>
      <c r="MBD1697" s="35"/>
      <c r="MBE1697" s="34"/>
      <c r="MBL1697" s="35"/>
      <c r="MBM1697" s="34"/>
      <c r="MBT1697" s="35"/>
      <c r="MBU1697" s="34"/>
      <c r="MCB1697" s="35"/>
      <c r="MCC1697" s="34"/>
      <c r="MCJ1697" s="35"/>
      <c r="MCK1697" s="34"/>
      <c r="MCR1697" s="35"/>
      <c r="MCS1697" s="34"/>
      <c r="MCZ1697" s="35"/>
      <c r="MDA1697" s="34"/>
      <c r="MDH1697" s="35"/>
      <c r="MDI1697" s="34"/>
      <c r="MDP1697" s="35"/>
      <c r="MDQ1697" s="34"/>
      <c r="MDX1697" s="35"/>
      <c r="MDY1697" s="34"/>
      <c r="MEF1697" s="35"/>
      <c r="MEG1697" s="34"/>
      <c r="MEN1697" s="35"/>
      <c r="MEO1697" s="34"/>
      <c r="MEV1697" s="35"/>
      <c r="MEW1697" s="34"/>
      <c r="MFD1697" s="35"/>
      <c r="MFE1697" s="34"/>
      <c r="MFL1697" s="35"/>
      <c r="MFM1697" s="34"/>
      <c r="MFT1697" s="35"/>
      <c r="MFU1697" s="34"/>
      <c r="MGB1697" s="35"/>
      <c r="MGC1697" s="34"/>
      <c r="MGJ1697" s="35"/>
      <c r="MGK1697" s="34"/>
      <c r="MGR1697" s="35"/>
      <c r="MGS1697" s="34"/>
      <c r="MGZ1697" s="35"/>
      <c r="MHA1697" s="34"/>
      <c r="MHH1697" s="35"/>
      <c r="MHI1697" s="34"/>
      <c r="MHP1697" s="35"/>
      <c r="MHQ1697" s="34"/>
      <c r="MHX1697" s="35"/>
      <c r="MHY1697" s="34"/>
      <c r="MIF1697" s="35"/>
      <c r="MIG1697" s="34"/>
      <c r="MIN1697" s="35"/>
      <c r="MIO1697" s="34"/>
      <c r="MIV1697" s="35"/>
      <c r="MIW1697" s="34"/>
      <c r="MJD1697" s="35"/>
      <c r="MJE1697" s="34"/>
      <c r="MJL1697" s="35"/>
      <c r="MJM1697" s="34"/>
      <c r="MJT1697" s="35"/>
      <c r="MJU1697" s="34"/>
      <c r="MKB1697" s="35"/>
      <c r="MKC1697" s="34"/>
      <c r="MKJ1697" s="35"/>
      <c r="MKK1697" s="34"/>
      <c r="MKR1697" s="35"/>
      <c r="MKS1697" s="34"/>
      <c r="MKZ1697" s="35"/>
      <c r="MLA1697" s="34"/>
      <c r="MLH1697" s="35"/>
      <c r="MLI1697" s="34"/>
      <c r="MLP1697" s="35"/>
      <c r="MLQ1697" s="34"/>
      <c r="MLX1697" s="35"/>
      <c r="MLY1697" s="34"/>
      <c r="MMF1697" s="35"/>
      <c r="MMG1697" s="34"/>
      <c r="MMN1697" s="35"/>
      <c r="MMO1697" s="34"/>
      <c r="MMV1697" s="35"/>
      <c r="MMW1697" s="34"/>
      <c r="MND1697" s="35"/>
      <c r="MNE1697" s="34"/>
      <c r="MNL1697" s="35"/>
      <c r="MNM1697" s="34"/>
      <c r="MNT1697" s="35"/>
      <c r="MNU1697" s="34"/>
      <c r="MOB1697" s="35"/>
      <c r="MOC1697" s="34"/>
      <c r="MOJ1697" s="35"/>
      <c r="MOK1697" s="34"/>
      <c r="MOR1697" s="35"/>
      <c r="MOS1697" s="34"/>
      <c r="MOZ1697" s="35"/>
      <c r="MPA1697" s="34"/>
      <c r="MPH1697" s="35"/>
      <c r="MPI1697" s="34"/>
      <c r="MPP1697" s="35"/>
      <c r="MPQ1697" s="34"/>
      <c r="MPX1697" s="35"/>
      <c r="MPY1697" s="34"/>
      <c r="MQF1697" s="35"/>
      <c r="MQG1697" s="34"/>
      <c r="MQN1697" s="35"/>
      <c r="MQO1697" s="34"/>
      <c r="MQV1697" s="35"/>
      <c r="MQW1697" s="34"/>
      <c r="MRD1697" s="35"/>
      <c r="MRE1697" s="34"/>
      <c r="MRL1697" s="35"/>
      <c r="MRM1697" s="34"/>
      <c r="MRT1697" s="35"/>
      <c r="MRU1697" s="34"/>
      <c r="MSB1697" s="35"/>
      <c r="MSC1697" s="34"/>
      <c r="MSJ1697" s="35"/>
      <c r="MSK1697" s="34"/>
      <c r="MSR1697" s="35"/>
      <c r="MSS1697" s="34"/>
      <c r="MSZ1697" s="35"/>
      <c r="MTA1697" s="34"/>
      <c r="MTH1697" s="35"/>
      <c r="MTI1697" s="34"/>
      <c r="MTP1697" s="35"/>
      <c r="MTQ1697" s="34"/>
      <c r="MTX1697" s="35"/>
      <c r="MTY1697" s="34"/>
      <c r="MUF1697" s="35"/>
      <c r="MUG1697" s="34"/>
      <c r="MUN1697" s="35"/>
      <c r="MUO1697" s="34"/>
      <c r="MUV1697" s="35"/>
      <c r="MUW1697" s="34"/>
      <c r="MVD1697" s="35"/>
      <c r="MVE1697" s="34"/>
      <c r="MVL1697" s="35"/>
      <c r="MVM1697" s="34"/>
      <c r="MVT1697" s="35"/>
      <c r="MVU1697" s="34"/>
      <c r="MWB1697" s="35"/>
      <c r="MWC1697" s="34"/>
      <c r="MWJ1697" s="35"/>
      <c r="MWK1697" s="34"/>
      <c r="MWR1697" s="35"/>
      <c r="MWS1697" s="34"/>
      <c r="MWZ1697" s="35"/>
      <c r="MXA1697" s="34"/>
      <c r="MXH1697" s="35"/>
      <c r="MXI1697" s="34"/>
      <c r="MXP1697" s="35"/>
      <c r="MXQ1697" s="34"/>
      <c r="MXX1697" s="35"/>
      <c r="MXY1697" s="34"/>
      <c r="MYF1697" s="35"/>
      <c r="MYG1697" s="34"/>
      <c r="MYN1697" s="35"/>
      <c r="MYO1697" s="34"/>
      <c r="MYV1697" s="35"/>
      <c r="MYW1697" s="34"/>
      <c r="MZD1697" s="35"/>
      <c r="MZE1697" s="34"/>
      <c r="MZL1697" s="35"/>
      <c r="MZM1697" s="34"/>
      <c r="MZT1697" s="35"/>
      <c r="MZU1697" s="34"/>
      <c r="NAB1697" s="35"/>
      <c r="NAC1697" s="34"/>
      <c r="NAJ1697" s="35"/>
      <c r="NAK1697" s="34"/>
      <c r="NAR1697" s="35"/>
      <c r="NAS1697" s="34"/>
      <c r="NAZ1697" s="35"/>
      <c r="NBA1697" s="34"/>
      <c r="NBH1697" s="35"/>
      <c r="NBI1697" s="34"/>
      <c r="NBP1697" s="35"/>
      <c r="NBQ1697" s="34"/>
      <c r="NBX1697" s="35"/>
      <c r="NBY1697" s="34"/>
      <c r="NCF1697" s="35"/>
      <c r="NCG1697" s="34"/>
      <c r="NCN1697" s="35"/>
      <c r="NCO1697" s="34"/>
      <c r="NCV1697" s="35"/>
      <c r="NCW1697" s="34"/>
      <c r="NDD1697" s="35"/>
      <c r="NDE1697" s="34"/>
      <c r="NDL1697" s="35"/>
      <c r="NDM1697" s="34"/>
      <c r="NDT1697" s="35"/>
      <c r="NDU1697" s="34"/>
      <c r="NEB1697" s="35"/>
      <c r="NEC1697" s="34"/>
      <c r="NEJ1697" s="35"/>
      <c r="NEK1697" s="34"/>
      <c r="NER1697" s="35"/>
      <c r="NES1697" s="34"/>
      <c r="NEZ1697" s="35"/>
      <c r="NFA1697" s="34"/>
      <c r="NFH1697" s="35"/>
      <c r="NFI1697" s="34"/>
      <c r="NFP1697" s="35"/>
      <c r="NFQ1697" s="34"/>
      <c r="NFX1697" s="35"/>
      <c r="NFY1697" s="34"/>
      <c r="NGF1697" s="35"/>
      <c r="NGG1697" s="34"/>
      <c r="NGN1697" s="35"/>
      <c r="NGO1697" s="34"/>
      <c r="NGV1697" s="35"/>
      <c r="NGW1697" s="34"/>
      <c r="NHD1697" s="35"/>
      <c r="NHE1697" s="34"/>
      <c r="NHL1697" s="35"/>
      <c r="NHM1697" s="34"/>
      <c r="NHT1697" s="35"/>
      <c r="NHU1697" s="34"/>
      <c r="NIB1697" s="35"/>
      <c r="NIC1697" s="34"/>
      <c r="NIJ1697" s="35"/>
      <c r="NIK1697" s="34"/>
      <c r="NIR1697" s="35"/>
      <c r="NIS1697" s="34"/>
      <c r="NIZ1697" s="35"/>
      <c r="NJA1697" s="34"/>
      <c r="NJH1697" s="35"/>
      <c r="NJI1697" s="34"/>
      <c r="NJP1697" s="35"/>
      <c r="NJQ1697" s="34"/>
      <c r="NJX1697" s="35"/>
      <c r="NJY1697" s="34"/>
      <c r="NKF1697" s="35"/>
      <c r="NKG1697" s="34"/>
      <c r="NKN1697" s="35"/>
      <c r="NKO1697" s="34"/>
      <c r="NKV1697" s="35"/>
      <c r="NKW1697" s="34"/>
      <c r="NLD1697" s="35"/>
      <c r="NLE1697" s="34"/>
      <c r="NLL1697" s="35"/>
      <c r="NLM1697" s="34"/>
      <c r="NLT1697" s="35"/>
      <c r="NLU1697" s="34"/>
      <c r="NMB1697" s="35"/>
      <c r="NMC1697" s="34"/>
      <c r="NMJ1697" s="35"/>
      <c r="NMK1697" s="34"/>
      <c r="NMR1697" s="35"/>
      <c r="NMS1697" s="34"/>
      <c r="NMZ1697" s="35"/>
      <c r="NNA1697" s="34"/>
      <c r="NNH1697" s="35"/>
      <c r="NNI1697" s="34"/>
      <c r="NNP1697" s="35"/>
      <c r="NNQ1697" s="34"/>
      <c r="NNX1697" s="35"/>
      <c r="NNY1697" s="34"/>
      <c r="NOF1697" s="35"/>
      <c r="NOG1697" s="34"/>
      <c r="NON1697" s="35"/>
      <c r="NOO1697" s="34"/>
      <c r="NOV1697" s="35"/>
      <c r="NOW1697" s="34"/>
      <c r="NPD1697" s="35"/>
      <c r="NPE1697" s="34"/>
      <c r="NPL1697" s="35"/>
      <c r="NPM1697" s="34"/>
      <c r="NPT1697" s="35"/>
      <c r="NPU1697" s="34"/>
      <c r="NQB1697" s="35"/>
      <c r="NQC1697" s="34"/>
      <c r="NQJ1697" s="35"/>
      <c r="NQK1697" s="34"/>
      <c r="NQR1697" s="35"/>
      <c r="NQS1697" s="34"/>
      <c r="NQZ1697" s="35"/>
      <c r="NRA1697" s="34"/>
      <c r="NRH1697" s="35"/>
      <c r="NRI1697" s="34"/>
      <c r="NRP1697" s="35"/>
      <c r="NRQ1697" s="34"/>
      <c r="NRX1697" s="35"/>
      <c r="NRY1697" s="34"/>
      <c r="NSF1697" s="35"/>
      <c r="NSG1697" s="34"/>
      <c r="NSN1697" s="35"/>
      <c r="NSO1697" s="34"/>
      <c r="NSV1697" s="35"/>
      <c r="NSW1697" s="34"/>
      <c r="NTD1697" s="35"/>
      <c r="NTE1697" s="34"/>
      <c r="NTL1697" s="35"/>
      <c r="NTM1697" s="34"/>
      <c r="NTT1697" s="35"/>
      <c r="NTU1697" s="34"/>
      <c r="NUB1697" s="35"/>
      <c r="NUC1697" s="34"/>
      <c r="NUJ1697" s="35"/>
      <c r="NUK1697" s="34"/>
      <c r="NUR1697" s="35"/>
      <c r="NUS1697" s="34"/>
      <c r="NUZ1697" s="35"/>
      <c r="NVA1697" s="34"/>
      <c r="NVH1697" s="35"/>
      <c r="NVI1697" s="34"/>
      <c r="NVP1697" s="35"/>
      <c r="NVQ1697" s="34"/>
      <c r="NVX1697" s="35"/>
      <c r="NVY1697" s="34"/>
      <c r="NWF1697" s="35"/>
      <c r="NWG1697" s="34"/>
      <c r="NWN1697" s="35"/>
      <c r="NWO1697" s="34"/>
      <c r="NWV1697" s="35"/>
      <c r="NWW1697" s="34"/>
      <c r="NXD1697" s="35"/>
      <c r="NXE1697" s="34"/>
      <c r="NXL1697" s="35"/>
      <c r="NXM1697" s="34"/>
      <c r="NXT1697" s="35"/>
      <c r="NXU1697" s="34"/>
      <c r="NYB1697" s="35"/>
      <c r="NYC1697" s="34"/>
      <c r="NYJ1697" s="35"/>
      <c r="NYK1697" s="34"/>
      <c r="NYR1697" s="35"/>
      <c r="NYS1697" s="34"/>
      <c r="NYZ1697" s="35"/>
      <c r="NZA1697" s="34"/>
      <c r="NZH1697" s="35"/>
      <c r="NZI1697" s="34"/>
      <c r="NZP1697" s="35"/>
      <c r="NZQ1697" s="34"/>
      <c r="NZX1697" s="35"/>
      <c r="NZY1697" s="34"/>
      <c r="OAF1697" s="35"/>
      <c r="OAG1697" s="34"/>
      <c r="OAN1697" s="35"/>
      <c r="OAO1697" s="34"/>
      <c r="OAV1697" s="35"/>
      <c r="OAW1697" s="34"/>
      <c r="OBD1697" s="35"/>
      <c r="OBE1697" s="34"/>
      <c r="OBL1697" s="35"/>
      <c r="OBM1697" s="34"/>
      <c r="OBT1697" s="35"/>
      <c r="OBU1697" s="34"/>
      <c r="OCB1697" s="35"/>
      <c r="OCC1697" s="34"/>
      <c r="OCJ1697" s="35"/>
      <c r="OCK1697" s="34"/>
      <c r="OCR1697" s="35"/>
      <c r="OCS1697" s="34"/>
      <c r="OCZ1697" s="35"/>
      <c r="ODA1697" s="34"/>
      <c r="ODH1697" s="35"/>
      <c r="ODI1697" s="34"/>
      <c r="ODP1697" s="35"/>
      <c r="ODQ1697" s="34"/>
      <c r="ODX1697" s="35"/>
      <c r="ODY1697" s="34"/>
      <c r="OEF1697" s="35"/>
      <c r="OEG1697" s="34"/>
      <c r="OEN1697" s="35"/>
      <c r="OEO1697" s="34"/>
      <c r="OEV1697" s="35"/>
      <c r="OEW1697" s="34"/>
      <c r="OFD1697" s="35"/>
      <c r="OFE1697" s="34"/>
      <c r="OFL1697" s="35"/>
      <c r="OFM1697" s="34"/>
      <c r="OFT1697" s="35"/>
      <c r="OFU1697" s="34"/>
      <c r="OGB1697" s="35"/>
      <c r="OGC1697" s="34"/>
      <c r="OGJ1697" s="35"/>
      <c r="OGK1697" s="34"/>
      <c r="OGR1697" s="35"/>
      <c r="OGS1697" s="34"/>
      <c r="OGZ1697" s="35"/>
      <c r="OHA1697" s="34"/>
      <c r="OHH1697" s="35"/>
      <c r="OHI1697" s="34"/>
      <c r="OHP1697" s="35"/>
      <c r="OHQ1697" s="34"/>
      <c r="OHX1697" s="35"/>
      <c r="OHY1697" s="34"/>
      <c r="OIF1697" s="35"/>
      <c r="OIG1697" s="34"/>
      <c r="OIN1697" s="35"/>
      <c r="OIO1697" s="34"/>
      <c r="OIV1697" s="35"/>
      <c r="OIW1697" s="34"/>
      <c r="OJD1697" s="35"/>
      <c r="OJE1697" s="34"/>
      <c r="OJL1697" s="35"/>
      <c r="OJM1697" s="34"/>
      <c r="OJT1697" s="35"/>
      <c r="OJU1697" s="34"/>
      <c r="OKB1697" s="35"/>
      <c r="OKC1697" s="34"/>
      <c r="OKJ1697" s="35"/>
      <c r="OKK1697" s="34"/>
      <c r="OKR1697" s="35"/>
      <c r="OKS1697" s="34"/>
      <c r="OKZ1697" s="35"/>
      <c r="OLA1697" s="34"/>
      <c r="OLH1697" s="35"/>
      <c r="OLI1697" s="34"/>
      <c r="OLP1697" s="35"/>
      <c r="OLQ1697" s="34"/>
      <c r="OLX1697" s="35"/>
      <c r="OLY1697" s="34"/>
      <c r="OMF1697" s="35"/>
      <c r="OMG1697" s="34"/>
      <c r="OMN1697" s="35"/>
      <c r="OMO1697" s="34"/>
      <c r="OMV1697" s="35"/>
      <c r="OMW1697" s="34"/>
      <c r="OND1697" s="35"/>
      <c r="ONE1697" s="34"/>
      <c r="ONL1697" s="35"/>
      <c r="ONM1697" s="34"/>
      <c r="ONT1697" s="35"/>
      <c r="ONU1697" s="34"/>
      <c r="OOB1697" s="35"/>
      <c r="OOC1697" s="34"/>
      <c r="OOJ1697" s="35"/>
      <c r="OOK1697" s="34"/>
      <c r="OOR1697" s="35"/>
      <c r="OOS1697" s="34"/>
      <c r="OOZ1697" s="35"/>
      <c r="OPA1697" s="34"/>
      <c r="OPH1697" s="35"/>
      <c r="OPI1697" s="34"/>
      <c r="OPP1697" s="35"/>
      <c r="OPQ1697" s="34"/>
      <c r="OPX1697" s="35"/>
      <c r="OPY1697" s="34"/>
      <c r="OQF1697" s="35"/>
      <c r="OQG1697" s="34"/>
      <c r="OQN1697" s="35"/>
      <c r="OQO1697" s="34"/>
      <c r="OQV1697" s="35"/>
      <c r="OQW1697" s="34"/>
      <c r="ORD1697" s="35"/>
      <c r="ORE1697" s="34"/>
      <c r="ORL1697" s="35"/>
      <c r="ORM1697" s="34"/>
      <c r="ORT1697" s="35"/>
      <c r="ORU1697" s="34"/>
      <c r="OSB1697" s="35"/>
      <c r="OSC1697" s="34"/>
      <c r="OSJ1697" s="35"/>
      <c r="OSK1697" s="34"/>
      <c r="OSR1697" s="35"/>
      <c r="OSS1697" s="34"/>
      <c r="OSZ1697" s="35"/>
      <c r="OTA1697" s="34"/>
      <c r="OTH1697" s="35"/>
      <c r="OTI1697" s="34"/>
      <c r="OTP1697" s="35"/>
      <c r="OTQ1697" s="34"/>
      <c r="OTX1697" s="35"/>
      <c r="OTY1697" s="34"/>
      <c r="OUF1697" s="35"/>
      <c r="OUG1697" s="34"/>
      <c r="OUN1697" s="35"/>
      <c r="OUO1697" s="34"/>
      <c r="OUV1697" s="35"/>
      <c r="OUW1697" s="34"/>
      <c r="OVD1697" s="35"/>
      <c r="OVE1697" s="34"/>
      <c r="OVL1697" s="35"/>
      <c r="OVM1697" s="34"/>
      <c r="OVT1697" s="35"/>
      <c r="OVU1697" s="34"/>
      <c r="OWB1697" s="35"/>
      <c r="OWC1697" s="34"/>
      <c r="OWJ1697" s="35"/>
      <c r="OWK1697" s="34"/>
      <c r="OWR1697" s="35"/>
      <c r="OWS1697" s="34"/>
      <c r="OWZ1697" s="35"/>
      <c r="OXA1697" s="34"/>
      <c r="OXH1697" s="35"/>
      <c r="OXI1697" s="34"/>
      <c r="OXP1697" s="35"/>
      <c r="OXQ1697" s="34"/>
      <c r="OXX1697" s="35"/>
      <c r="OXY1697" s="34"/>
      <c r="OYF1697" s="35"/>
      <c r="OYG1697" s="34"/>
      <c r="OYN1697" s="35"/>
      <c r="OYO1697" s="34"/>
      <c r="OYV1697" s="35"/>
      <c r="OYW1697" s="34"/>
      <c r="OZD1697" s="35"/>
      <c r="OZE1697" s="34"/>
      <c r="OZL1697" s="35"/>
      <c r="OZM1697" s="34"/>
      <c r="OZT1697" s="35"/>
      <c r="OZU1697" s="34"/>
      <c r="PAB1697" s="35"/>
      <c r="PAC1697" s="34"/>
      <c r="PAJ1697" s="35"/>
      <c r="PAK1697" s="34"/>
      <c r="PAR1697" s="35"/>
      <c r="PAS1697" s="34"/>
      <c r="PAZ1697" s="35"/>
      <c r="PBA1697" s="34"/>
      <c r="PBH1697" s="35"/>
      <c r="PBI1697" s="34"/>
      <c r="PBP1697" s="35"/>
      <c r="PBQ1697" s="34"/>
      <c r="PBX1697" s="35"/>
      <c r="PBY1697" s="34"/>
      <c r="PCF1697" s="35"/>
      <c r="PCG1697" s="34"/>
      <c r="PCN1697" s="35"/>
      <c r="PCO1697" s="34"/>
      <c r="PCV1697" s="35"/>
      <c r="PCW1697" s="34"/>
      <c r="PDD1697" s="35"/>
      <c r="PDE1697" s="34"/>
      <c r="PDL1697" s="35"/>
      <c r="PDM1697" s="34"/>
      <c r="PDT1697" s="35"/>
      <c r="PDU1697" s="34"/>
      <c r="PEB1697" s="35"/>
      <c r="PEC1697" s="34"/>
      <c r="PEJ1697" s="35"/>
      <c r="PEK1697" s="34"/>
      <c r="PER1697" s="35"/>
      <c r="PES1697" s="34"/>
      <c r="PEZ1697" s="35"/>
      <c r="PFA1697" s="34"/>
      <c r="PFH1697" s="35"/>
      <c r="PFI1697" s="34"/>
      <c r="PFP1697" s="35"/>
      <c r="PFQ1697" s="34"/>
      <c r="PFX1697" s="35"/>
      <c r="PFY1697" s="34"/>
      <c r="PGF1697" s="35"/>
      <c r="PGG1697" s="34"/>
      <c r="PGN1697" s="35"/>
      <c r="PGO1697" s="34"/>
      <c r="PGV1697" s="35"/>
      <c r="PGW1697" s="34"/>
      <c r="PHD1697" s="35"/>
      <c r="PHE1697" s="34"/>
      <c r="PHL1697" s="35"/>
      <c r="PHM1697" s="34"/>
      <c r="PHT1697" s="35"/>
      <c r="PHU1697" s="34"/>
      <c r="PIB1697" s="35"/>
      <c r="PIC1697" s="34"/>
      <c r="PIJ1697" s="35"/>
      <c r="PIK1697" s="34"/>
      <c r="PIR1697" s="35"/>
      <c r="PIS1697" s="34"/>
      <c r="PIZ1697" s="35"/>
      <c r="PJA1697" s="34"/>
      <c r="PJH1697" s="35"/>
      <c r="PJI1697" s="34"/>
      <c r="PJP1697" s="35"/>
      <c r="PJQ1697" s="34"/>
      <c r="PJX1697" s="35"/>
      <c r="PJY1697" s="34"/>
      <c r="PKF1697" s="35"/>
      <c r="PKG1697" s="34"/>
      <c r="PKN1697" s="35"/>
      <c r="PKO1697" s="34"/>
      <c r="PKV1697" s="35"/>
      <c r="PKW1697" s="34"/>
      <c r="PLD1697" s="35"/>
      <c r="PLE1697" s="34"/>
      <c r="PLL1697" s="35"/>
      <c r="PLM1697" s="34"/>
      <c r="PLT1697" s="35"/>
      <c r="PLU1697" s="34"/>
      <c r="PMB1697" s="35"/>
      <c r="PMC1697" s="34"/>
      <c r="PMJ1697" s="35"/>
      <c r="PMK1697" s="34"/>
      <c r="PMR1697" s="35"/>
      <c r="PMS1697" s="34"/>
      <c r="PMZ1697" s="35"/>
      <c r="PNA1697" s="34"/>
      <c r="PNH1697" s="35"/>
      <c r="PNI1697" s="34"/>
      <c r="PNP1697" s="35"/>
      <c r="PNQ1697" s="34"/>
      <c r="PNX1697" s="35"/>
      <c r="PNY1697" s="34"/>
      <c r="POF1697" s="35"/>
      <c r="POG1697" s="34"/>
      <c r="PON1697" s="35"/>
      <c r="POO1697" s="34"/>
      <c r="POV1697" s="35"/>
      <c r="POW1697" s="34"/>
      <c r="PPD1697" s="35"/>
      <c r="PPE1697" s="34"/>
      <c r="PPL1697" s="35"/>
      <c r="PPM1697" s="34"/>
      <c r="PPT1697" s="35"/>
      <c r="PPU1697" s="34"/>
      <c r="PQB1697" s="35"/>
      <c r="PQC1697" s="34"/>
      <c r="PQJ1697" s="35"/>
      <c r="PQK1697" s="34"/>
      <c r="PQR1697" s="35"/>
      <c r="PQS1697" s="34"/>
      <c r="PQZ1697" s="35"/>
      <c r="PRA1697" s="34"/>
      <c r="PRH1697" s="35"/>
      <c r="PRI1697" s="34"/>
      <c r="PRP1697" s="35"/>
      <c r="PRQ1697" s="34"/>
      <c r="PRX1697" s="35"/>
      <c r="PRY1697" s="34"/>
      <c r="PSF1697" s="35"/>
      <c r="PSG1697" s="34"/>
      <c r="PSN1697" s="35"/>
      <c r="PSO1697" s="34"/>
      <c r="PSV1697" s="35"/>
      <c r="PSW1697" s="34"/>
      <c r="PTD1697" s="35"/>
      <c r="PTE1697" s="34"/>
      <c r="PTL1697" s="35"/>
      <c r="PTM1697" s="34"/>
      <c r="PTT1697" s="35"/>
      <c r="PTU1697" s="34"/>
      <c r="PUB1697" s="35"/>
      <c r="PUC1697" s="34"/>
      <c r="PUJ1697" s="35"/>
      <c r="PUK1697" s="34"/>
      <c r="PUR1697" s="35"/>
      <c r="PUS1697" s="34"/>
      <c r="PUZ1697" s="35"/>
      <c r="PVA1697" s="34"/>
      <c r="PVH1697" s="35"/>
      <c r="PVI1697" s="34"/>
      <c r="PVP1697" s="35"/>
      <c r="PVQ1697" s="34"/>
      <c r="PVX1697" s="35"/>
      <c r="PVY1697" s="34"/>
      <c r="PWF1697" s="35"/>
      <c r="PWG1697" s="34"/>
      <c r="PWN1697" s="35"/>
      <c r="PWO1697" s="34"/>
      <c r="PWV1697" s="35"/>
      <c r="PWW1697" s="34"/>
      <c r="PXD1697" s="35"/>
      <c r="PXE1697" s="34"/>
      <c r="PXL1697" s="35"/>
      <c r="PXM1697" s="34"/>
      <c r="PXT1697" s="35"/>
      <c r="PXU1697" s="34"/>
      <c r="PYB1697" s="35"/>
      <c r="PYC1697" s="34"/>
      <c r="PYJ1697" s="35"/>
      <c r="PYK1697" s="34"/>
      <c r="PYR1697" s="35"/>
      <c r="PYS1697" s="34"/>
      <c r="PYZ1697" s="35"/>
      <c r="PZA1697" s="34"/>
      <c r="PZH1697" s="35"/>
      <c r="PZI1697" s="34"/>
      <c r="PZP1697" s="35"/>
      <c r="PZQ1697" s="34"/>
      <c r="PZX1697" s="35"/>
      <c r="PZY1697" s="34"/>
      <c r="QAF1697" s="35"/>
      <c r="QAG1697" s="34"/>
      <c r="QAN1697" s="35"/>
      <c r="QAO1697" s="34"/>
      <c r="QAV1697" s="35"/>
      <c r="QAW1697" s="34"/>
      <c r="QBD1697" s="35"/>
      <c r="QBE1697" s="34"/>
      <c r="QBL1697" s="35"/>
      <c r="QBM1697" s="34"/>
      <c r="QBT1697" s="35"/>
      <c r="QBU1697" s="34"/>
      <c r="QCB1697" s="35"/>
      <c r="QCC1697" s="34"/>
      <c r="QCJ1697" s="35"/>
      <c r="QCK1697" s="34"/>
      <c r="QCR1697" s="35"/>
      <c r="QCS1697" s="34"/>
      <c r="QCZ1697" s="35"/>
      <c r="QDA1697" s="34"/>
      <c r="QDH1697" s="35"/>
      <c r="QDI1697" s="34"/>
      <c r="QDP1697" s="35"/>
      <c r="QDQ1697" s="34"/>
      <c r="QDX1697" s="35"/>
      <c r="QDY1697" s="34"/>
      <c r="QEF1697" s="35"/>
      <c r="QEG1697" s="34"/>
      <c r="QEN1697" s="35"/>
      <c r="QEO1697" s="34"/>
      <c r="QEV1697" s="35"/>
      <c r="QEW1697" s="34"/>
      <c r="QFD1697" s="35"/>
      <c r="QFE1697" s="34"/>
      <c r="QFL1697" s="35"/>
      <c r="QFM1697" s="34"/>
      <c r="QFT1697" s="35"/>
      <c r="QFU1697" s="34"/>
      <c r="QGB1697" s="35"/>
      <c r="QGC1697" s="34"/>
      <c r="QGJ1697" s="35"/>
      <c r="QGK1697" s="34"/>
      <c r="QGR1697" s="35"/>
      <c r="QGS1697" s="34"/>
      <c r="QGZ1697" s="35"/>
      <c r="QHA1697" s="34"/>
      <c r="QHH1697" s="35"/>
      <c r="QHI1697" s="34"/>
      <c r="QHP1697" s="35"/>
      <c r="QHQ1697" s="34"/>
      <c r="QHX1697" s="35"/>
      <c r="QHY1697" s="34"/>
      <c r="QIF1697" s="35"/>
      <c r="QIG1697" s="34"/>
      <c r="QIN1697" s="35"/>
      <c r="QIO1697" s="34"/>
      <c r="QIV1697" s="35"/>
      <c r="QIW1697" s="34"/>
      <c r="QJD1697" s="35"/>
      <c r="QJE1697" s="34"/>
      <c r="QJL1697" s="35"/>
      <c r="QJM1697" s="34"/>
      <c r="QJT1697" s="35"/>
      <c r="QJU1697" s="34"/>
      <c r="QKB1697" s="35"/>
      <c r="QKC1697" s="34"/>
      <c r="QKJ1697" s="35"/>
      <c r="QKK1697" s="34"/>
      <c r="QKR1697" s="35"/>
      <c r="QKS1697" s="34"/>
      <c r="QKZ1697" s="35"/>
      <c r="QLA1697" s="34"/>
      <c r="QLH1697" s="35"/>
      <c r="QLI1697" s="34"/>
      <c r="QLP1697" s="35"/>
      <c r="QLQ1697" s="34"/>
      <c r="QLX1697" s="35"/>
      <c r="QLY1697" s="34"/>
      <c r="QMF1697" s="35"/>
      <c r="QMG1697" s="34"/>
      <c r="QMN1697" s="35"/>
      <c r="QMO1697" s="34"/>
      <c r="QMV1697" s="35"/>
      <c r="QMW1697" s="34"/>
      <c r="QND1697" s="35"/>
      <c r="QNE1697" s="34"/>
      <c r="QNL1697" s="35"/>
      <c r="QNM1697" s="34"/>
      <c r="QNT1697" s="35"/>
      <c r="QNU1697" s="34"/>
      <c r="QOB1697" s="35"/>
      <c r="QOC1697" s="34"/>
      <c r="QOJ1697" s="35"/>
      <c r="QOK1697" s="34"/>
      <c r="QOR1697" s="35"/>
      <c r="QOS1697" s="34"/>
      <c r="QOZ1697" s="35"/>
      <c r="QPA1697" s="34"/>
      <c r="QPH1697" s="35"/>
      <c r="QPI1697" s="34"/>
      <c r="QPP1697" s="35"/>
      <c r="QPQ1697" s="34"/>
      <c r="QPX1697" s="35"/>
      <c r="QPY1697" s="34"/>
      <c r="QQF1697" s="35"/>
      <c r="QQG1697" s="34"/>
      <c r="QQN1697" s="35"/>
      <c r="QQO1697" s="34"/>
      <c r="QQV1697" s="35"/>
      <c r="QQW1697" s="34"/>
      <c r="QRD1697" s="35"/>
      <c r="QRE1697" s="34"/>
      <c r="QRL1697" s="35"/>
      <c r="QRM1697" s="34"/>
      <c r="QRT1697" s="35"/>
      <c r="QRU1697" s="34"/>
      <c r="QSB1697" s="35"/>
      <c r="QSC1697" s="34"/>
      <c r="QSJ1697" s="35"/>
      <c r="QSK1697" s="34"/>
      <c r="QSR1697" s="35"/>
      <c r="QSS1697" s="34"/>
      <c r="QSZ1697" s="35"/>
      <c r="QTA1697" s="34"/>
      <c r="QTH1697" s="35"/>
      <c r="QTI1697" s="34"/>
      <c r="QTP1697" s="35"/>
      <c r="QTQ1697" s="34"/>
      <c r="QTX1697" s="35"/>
      <c r="QTY1697" s="34"/>
      <c r="QUF1697" s="35"/>
      <c r="QUG1697" s="34"/>
      <c r="QUN1697" s="35"/>
      <c r="QUO1697" s="34"/>
      <c r="QUV1697" s="35"/>
      <c r="QUW1697" s="34"/>
      <c r="QVD1697" s="35"/>
      <c r="QVE1697" s="34"/>
      <c r="QVL1697" s="35"/>
      <c r="QVM1697" s="34"/>
      <c r="QVT1697" s="35"/>
      <c r="QVU1697" s="34"/>
      <c r="QWB1697" s="35"/>
      <c r="QWC1697" s="34"/>
      <c r="QWJ1697" s="35"/>
      <c r="QWK1697" s="34"/>
      <c r="QWR1697" s="35"/>
      <c r="QWS1697" s="34"/>
      <c r="QWZ1697" s="35"/>
      <c r="QXA1697" s="34"/>
      <c r="QXH1697" s="35"/>
      <c r="QXI1697" s="34"/>
      <c r="QXP1697" s="35"/>
      <c r="QXQ1697" s="34"/>
      <c r="QXX1697" s="35"/>
      <c r="QXY1697" s="34"/>
      <c r="QYF1697" s="35"/>
      <c r="QYG1697" s="34"/>
      <c r="QYN1697" s="35"/>
      <c r="QYO1697" s="34"/>
      <c r="QYV1697" s="35"/>
      <c r="QYW1697" s="34"/>
      <c r="QZD1697" s="35"/>
      <c r="QZE1697" s="34"/>
      <c r="QZL1697" s="35"/>
      <c r="QZM1697" s="34"/>
      <c r="QZT1697" s="35"/>
      <c r="QZU1697" s="34"/>
      <c r="RAB1697" s="35"/>
      <c r="RAC1697" s="34"/>
      <c r="RAJ1697" s="35"/>
      <c r="RAK1697" s="34"/>
      <c r="RAR1697" s="35"/>
      <c r="RAS1697" s="34"/>
      <c r="RAZ1697" s="35"/>
      <c r="RBA1697" s="34"/>
      <c r="RBH1697" s="35"/>
      <c r="RBI1697" s="34"/>
      <c r="RBP1697" s="35"/>
      <c r="RBQ1697" s="34"/>
      <c r="RBX1697" s="35"/>
      <c r="RBY1697" s="34"/>
      <c r="RCF1697" s="35"/>
      <c r="RCG1697" s="34"/>
      <c r="RCN1697" s="35"/>
      <c r="RCO1697" s="34"/>
      <c r="RCV1697" s="35"/>
      <c r="RCW1697" s="34"/>
      <c r="RDD1697" s="35"/>
      <c r="RDE1697" s="34"/>
      <c r="RDL1697" s="35"/>
      <c r="RDM1697" s="34"/>
      <c r="RDT1697" s="35"/>
      <c r="RDU1697" s="34"/>
      <c r="REB1697" s="35"/>
      <c r="REC1697" s="34"/>
      <c r="REJ1697" s="35"/>
      <c r="REK1697" s="34"/>
      <c r="RER1697" s="35"/>
      <c r="RES1697" s="34"/>
      <c r="REZ1697" s="35"/>
      <c r="RFA1697" s="34"/>
      <c r="RFH1697" s="35"/>
      <c r="RFI1697" s="34"/>
      <c r="RFP1697" s="35"/>
      <c r="RFQ1697" s="34"/>
      <c r="RFX1697" s="35"/>
      <c r="RFY1697" s="34"/>
      <c r="RGF1697" s="35"/>
      <c r="RGG1697" s="34"/>
      <c r="RGN1697" s="35"/>
      <c r="RGO1697" s="34"/>
      <c r="RGV1697" s="35"/>
      <c r="RGW1697" s="34"/>
      <c r="RHD1697" s="35"/>
      <c r="RHE1697" s="34"/>
      <c r="RHL1697" s="35"/>
      <c r="RHM1697" s="34"/>
      <c r="RHT1697" s="35"/>
      <c r="RHU1697" s="34"/>
      <c r="RIB1697" s="35"/>
      <c r="RIC1697" s="34"/>
      <c r="RIJ1697" s="35"/>
      <c r="RIK1697" s="34"/>
      <c r="RIR1697" s="35"/>
      <c r="RIS1697" s="34"/>
      <c r="RIZ1697" s="35"/>
      <c r="RJA1697" s="34"/>
      <c r="RJH1697" s="35"/>
      <c r="RJI1697" s="34"/>
      <c r="RJP1697" s="35"/>
      <c r="RJQ1697" s="34"/>
      <c r="RJX1697" s="35"/>
      <c r="RJY1697" s="34"/>
      <c r="RKF1697" s="35"/>
      <c r="RKG1697" s="34"/>
      <c r="RKN1697" s="35"/>
      <c r="RKO1697" s="34"/>
      <c r="RKV1697" s="35"/>
      <c r="RKW1697" s="34"/>
      <c r="RLD1697" s="35"/>
      <c r="RLE1697" s="34"/>
      <c r="RLL1697" s="35"/>
      <c r="RLM1697" s="34"/>
      <c r="RLT1697" s="35"/>
      <c r="RLU1697" s="34"/>
      <c r="RMB1697" s="35"/>
      <c r="RMC1697" s="34"/>
      <c r="RMJ1697" s="35"/>
      <c r="RMK1697" s="34"/>
      <c r="RMR1697" s="35"/>
      <c r="RMS1697" s="34"/>
      <c r="RMZ1697" s="35"/>
      <c r="RNA1697" s="34"/>
      <c r="RNH1697" s="35"/>
      <c r="RNI1697" s="34"/>
      <c r="RNP1697" s="35"/>
      <c r="RNQ1697" s="34"/>
      <c r="RNX1697" s="35"/>
      <c r="RNY1697" s="34"/>
      <c r="ROF1697" s="35"/>
      <c r="ROG1697" s="34"/>
      <c r="RON1697" s="35"/>
      <c r="ROO1697" s="34"/>
      <c r="ROV1697" s="35"/>
      <c r="ROW1697" s="34"/>
      <c r="RPD1697" s="35"/>
      <c r="RPE1697" s="34"/>
      <c r="RPL1697" s="35"/>
      <c r="RPM1697" s="34"/>
      <c r="RPT1697" s="35"/>
      <c r="RPU1697" s="34"/>
      <c r="RQB1697" s="35"/>
      <c r="RQC1697" s="34"/>
      <c r="RQJ1697" s="35"/>
      <c r="RQK1697" s="34"/>
      <c r="RQR1697" s="35"/>
      <c r="RQS1697" s="34"/>
      <c r="RQZ1697" s="35"/>
      <c r="RRA1697" s="34"/>
      <c r="RRH1697" s="35"/>
      <c r="RRI1697" s="34"/>
      <c r="RRP1697" s="35"/>
      <c r="RRQ1697" s="34"/>
      <c r="RRX1697" s="35"/>
      <c r="RRY1697" s="34"/>
      <c r="RSF1697" s="35"/>
      <c r="RSG1697" s="34"/>
      <c r="RSN1697" s="35"/>
      <c r="RSO1697" s="34"/>
      <c r="RSV1697" s="35"/>
      <c r="RSW1697" s="34"/>
      <c r="RTD1697" s="35"/>
      <c r="RTE1697" s="34"/>
      <c r="RTL1697" s="35"/>
      <c r="RTM1697" s="34"/>
      <c r="RTT1697" s="35"/>
      <c r="RTU1697" s="34"/>
      <c r="RUB1697" s="35"/>
      <c r="RUC1697" s="34"/>
      <c r="RUJ1697" s="35"/>
      <c r="RUK1697" s="34"/>
      <c r="RUR1697" s="35"/>
      <c r="RUS1697" s="34"/>
      <c r="RUZ1697" s="35"/>
      <c r="RVA1697" s="34"/>
      <c r="RVH1697" s="35"/>
      <c r="RVI1697" s="34"/>
      <c r="RVP1697" s="35"/>
      <c r="RVQ1697" s="34"/>
      <c r="RVX1697" s="35"/>
      <c r="RVY1697" s="34"/>
      <c r="RWF1697" s="35"/>
      <c r="RWG1697" s="34"/>
      <c r="RWN1697" s="35"/>
      <c r="RWO1697" s="34"/>
      <c r="RWV1697" s="35"/>
      <c r="RWW1697" s="34"/>
      <c r="RXD1697" s="35"/>
      <c r="RXE1697" s="34"/>
      <c r="RXL1697" s="35"/>
      <c r="RXM1697" s="34"/>
      <c r="RXT1697" s="35"/>
      <c r="RXU1697" s="34"/>
      <c r="RYB1697" s="35"/>
      <c r="RYC1697" s="34"/>
      <c r="RYJ1697" s="35"/>
      <c r="RYK1697" s="34"/>
      <c r="RYR1697" s="35"/>
      <c r="RYS1697" s="34"/>
      <c r="RYZ1697" s="35"/>
      <c r="RZA1697" s="34"/>
      <c r="RZH1697" s="35"/>
      <c r="RZI1697" s="34"/>
      <c r="RZP1697" s="35"/>
      <c r="RZQ1697" s="34"/>
      <c r="RZX1697" s="35"/>
      <c r="RZY1697" s="34"/>
      <c r="SAF1697" s="35"/>
      <c r="SAG1697" s="34"/>
      <c r="SAN1697" s="35"/>
      <c r="SAO1697" s="34"/>
      <c r="SAV1697" s="35"/>
      <c r="SAW1697" s="34"/>
      <c r="SBD1697" s="35"/>
      <c r="SBE1697" s="34"/>
      <c r="SBL1697" s="35"/>
      <c r="SBM1697" s="34"/>
      <c r="SBT1697" s="35"/>
      <c r="SBU1697" s="34"/>
      <c r="SCB1697" s="35"/>
      <c r="SCC1697" s="34"/>
      <c r="SCJ1697" s="35"/>
      <c r="SCK1697" s="34"/>
      <c r="SCR1697" s="35"/>
      <c r="SCS1697" s="34"/>
      <c r="SCZ1697" s="35"/>
      <c r="SDA1697" s="34"/>
      <c r="SDH1697" s="35"/>
      <c r="SDI1697" s="34"/>
      <c r="SDP1697" s="35"/>
      <c r="SDQ1697" s="34"/>
      <c r="SDX1697" s="35"/>
      <c r="SDY1697" s="34"/>
      <c r="SEF1697" s="35"/>
      <c r="SEG1697" s="34"/>
      <c r="SEN1697" s="35"/>
      <c r="SEO1697" s="34"/>
      <c r="SEV1697" s="35"/>
      <c r="SEW1697" s="34"/>
      <c r="SFD1697" s="35"/>
      <c r="SFE1697" s="34"/>
      <c r="SFL1697" s="35"/>
      <c r="SFM1697" s="34"/>
      <c r="SFT1697" s="35"/>
      <c r="SFU1697" s="34"/>
      <c r="SGB1697" s="35"/>
      <c r="SGC1697" s="34"/>
      <c r="SGJ1697" s="35"/>
      <c r="SGK1697" s="34"/>
      <c r="SGR1697" s="35"/>
      <c r="SGS1697" s="34"/>
      <c r="SGZ1697" s="35"/>
      <c r="SHA1697" s="34"/>
      <c r="SHH1697" s="35"/>
      <c r="SHI1697" s="34"/>
      <c r="SHP1697" s="35"/>
      <c r="SHQ1697" s="34"/>
      <c r="SHX1697" s="35"/>
      <c r="SHY1697" s="34"/>
      <c r="SIF1697" s="35"/>
      <c r="SIG1697" s="34"/>
      <c r="SIN1697" s="35"/>
      <c r="SIO1697" s="34"/>
      <c r="SIV1697" s="35"/>
      <c r="SIW1697" s="34"/>
      <c r="SJD1697" s="35"/>
      <c r="SJE1697" s="34"/>
      <c r="SJL1697" s="35"/>
      <c r="SJM1697" s="34"/>
      <c r="SJT1697" s="35"/>
      <c r="SJU1697" s="34"/>
      <c r="SKB1697" s="35"/>
      <c r="SKC1697" s="34"/>
      <c r="SKJ1697" s="35"/>
      <c r="SKK1697" s="34"/>
      <c r="SKR1697" s="35"/>
      <c r="SKS1697" s="34"/>
      <c r="SKZ1697" s="35"/>
      <c r="SLA1697" s="34"/>
      <c r="SLH1697" s="35"/>
      <c r="SLI1697" s="34"/>
      <c r="SLP1697" s="35"/>
      <c r="SLQ1697" s="34"/>
      <c r="SLX1697" s="35"/>
      <c r="SLY1697" s="34"/>
      <c r="SMF1697" s="35"/>
      <c r="SMG1697" s="34"/>
      <c r="SMN1697" s="35"/>
      <c r="SMO1697" s="34"/>
      <c r="SMV1697" s="35"/>
      <c r="SMW1697" s="34"/>
      <c r="SND1697" s="35"/>
      <c r="SNE1697" s="34"/>
      <c r="SNL1697" s="35"/>
      <c r="SNM1697" s="34"/>
      <c r="SNT1697" s="35"/>
      <c r="SNU1697" s="34"/>
      <c r="SOB1697" s="35"/>
      <c r="SOC1697" s="34"/>
      <c r="SOJ1697" s="35"/>
      <c r="SOK1697" s="34"/>
      <c r="SOR1697" s="35"/>
      <c r="SOS1697" s="34"/>
      <c r="SOZ1697" s="35"/>
      <c r="SPA1697" s="34"/>
      <c r="SPH1697" s="35"/>
      <c r="SPI1697" s="34"/>
      <c r="SPP1697" s="35"/>
      <c r="SPQ1697" s="34"/>
      <c r="SPX1697" s="35"/>
      <c r="SPY1697" s="34"/>
      <c r="SQF1697" s="35"/>
      <c r="SQG1697" s="34"/>
      <c r="SQN1697" s="35"/>
      <c r="SQO1697" s="34"/>
      <c r="SQV1697" s="35"/>
      <c r="SQW1697" s="34"/>
      <c r="SRD1697" s="35"/>
      <c r="SRE1697" s="34"/>
      <c r="SRL1697" s="35"/>
      <c r="SRM1697" s="34"/>
      <c r="SRT1697" s="35"/>
      <c r="SRU1697" s="34"/>
      <c r="SSB1697" s="35"/>
      <c r="SSC1697" s="34"/>
      <c r="SSJ1697" s="35"/>
      <c r="SSK1697" s="34"/>
      <c r="SSR1697" s="35"/>
      <c r="SSS1697" s="34"/>
      <c r="SSZ1697" s="35"/>
      <c r="STA1697" s="34"/>
      <c r="STH1697" s="35"/>
      <c r="STI1697" s="34"/>
      <c r="STP1697" s="35"/>
      <c r="STQ1697" s="34"/>
      <c r="STX1697" s="35"/>
      <c r="STY1697" s="34"/>
      <c r="SUF1697" s="35"/>
      <c r="SUG1697" s="34"/>
      <c r="SUN1697" s="35"/>
      <c r="SUO1697" s="34"/>
      <c r="SUV1697" s="35"/>
      <c r="SUW1697" s="34"/>
      <c r="SVD1697" s="35"/>
      <c r="SVE1697" s="34"/>
      <c r="SVL1697" s="35"/>
      <c r="SVM1697" s="34"/>
      <c r="SVT1697" s="35"/>
      <c r="SVU1697" s="34"/>
      <c r="SWB1697" s="35"/>
      <c r="SWC1697" s="34"/>
      <c r="SWJ1697" s="35"/>
      <c r="SWK1697" s="34"/>
      <c r="SWR1697" s="35"/>
      <c r="SWS1697" s="34"/>
      <c r="SWZ1697" s="35"/>
      <c r="SXA1697" s="34"/>
      <c r="SXH1697" s="35"/>
      <c r="SXI1697" s="34"/>
      <c r="SXP1697" s="35"/>
      <c r="SXQ1697" s="34"/>
      <c r="SXX1697" s="35"/>
      <c r="SXY1697" s="34"/>
      <c r="SYF1697" s="35"/>
      <c r="SYG1697" s="34"/>
      <c r="SYN1697" s="35"/>
      <c r="SYO1697" s="34"/>
      <c r="SYV1697" s="35"/>
      <c r="SYW1697" s="34"/>
      <c r="SZD1697" s="35"/>
      <c r="SZE1697" s="34"/>
      <c r="SZL1697" s="35"/>
      <c r="SZM1697" s="34"/>
      <c r="SZT1697" s="35"/>
      <c r="SZU1697" s="34"/>
      <c r="TAB1697" s="35"/>
      <c r="TAC1697" s="34"/>
      <c r="TAJ1697" s="35"/>
      <c r="TAK1697" s="34"/>
      <c r="TAR1697" s="35"/>
      <c r="TAS1697" s="34"/>
      <c r="TAZ1697" s="35"/>
      <c r="TBA1697" s="34"/>
      <c r="TBH1697" s="35"/>
      <c r="TBI1697" s="34"/>
      <c r="TBP1697" s="35"/>
      <c r="TBQ1697" s="34"/>
      <c r="TBX1697" s="35"/>
      <c r="TBY1697" s="34"/>
      <c r="TCF1697" s="35"/>
      <c r="TCG1697" s="34"/>
      <c r="TCN1697" s="35"/>
      <c r="TCO1697" s="34"/>
      <c r="TCV1697" s="35"/>
      <c r="TCW1697" s="34"/>
      <c r="TDD1697" s="35"/>
      <c r="TDE1697" s="34"/>
      <c r="TDL1697" s="35"/>
      <c r="TDM1697" s="34"/>
      <c r="TDT1697" s="35"/>
      <c r="TDU1697" s="34"/>
      <c r="TEB1697" s="35"/>
      <c r="TEC1697" s="34"/>
      <c r="TEJ1697" s="35"/>
      <c r="TEK1697" s="34"/>
      <c r="TER1697" s="35"/>
      <c r="TES1697" s="34"/>
      <c r="TEZ1697" s="35"/>
      <c r="TFA1697" s="34"/>
      <c r="TFH1697" s="35"/>
      <c r="TFI1697" s="34"/>
      <c r="TFP1697" s="35"/>
      <c r="TFQ1697" s="34"/>
      <c r="TFX1697" s="35"/>
      <c r="TFY1697" s="34"/>
      <c r="TGF1697" s="35"/>
      <c r="TGG1697" s="34"/>
      <c r="TGN1697" s="35"/>
      <c r="TGO1697" s="34"/>
      <c r="TGV1697" s="35"/>
      <c r="TGW1697" s="34"/>
      <c r="THD1697" s="35"/>
      <c r="THE1697" s="34"/>
      <c r="THL1697" s="35"/>
      <c r="THM1697" s="34"/>
      <c r="THT1697" s="35"/>
      <c r="THU1697" s="34"/>
      <c r="TIB1697" s="35"/>
      <c r="TIC1697" s="34"/>
      <c r="TIJ1697" s="35"/>
      <c r="TIK1697" s="34"/>
      <c r="TIR1697" s="35"/>
      <c r="TIS1697" s="34"/>
      <c r="TIZ1697" s="35"/>
      <c r="TJA1697" s="34"/>
      <c r="TJH1697" s="35"/>
      <c r="TJI1697" s="34"/>
      <c r="TJP1697" s="35"/>
      <c r="TJQ1697" s="34"/>
      <c r="TJX1697" s="35"/>
      <c r="TJY1697" s="34"/>
      <c r="TKF1697" s="35"/>
      <c r="TKG1697" s="34"/>
      <c r="TKN1697" s="35"/>
      <c r="TKO1697" s="34"/>
      <c r="TKV1697" s="35"/>
      <c r="TKW1697" s="34"/>
      <c r="TLD1697" s="35"/>
      <c r="TLE1697" s="34"/>
      <c r="TLL1697" s="35"/>
      <c r="TLM1697" s="34"/>
      <c r="TLT1697" s="35"/>
      <c r="TLU1697" s="34"/>
      <c r="TMB1697" s="35"/>
      <c r="TMC1697" s="34"/>
      <c r="TMJ1697" s="35"/>
      <c r="TMK1697" s="34"/>
      <c r="TMR1697" s="35"/>
      <c r="TMS1697" s="34"/>
      <c r="TMZ1697" s="35"/>
      <c r="TNA1697" s="34"/>
      <c r="TNH1697" s="35"/>
      <c r="TNI1697" s="34"/>
      <c r="TNP1697" s="35"/>
      <c r="TNQ1697" s="34"/>
      <c r="TNX1697" s="35"/>
      <c r="TNY1697" s="34"/>
      <c r="TOF1697" s="35"/>
      <c r="TOG1697" s="34"/>
      <c r="TON1697" s="35"/>
      <c r="TOO1697" s="34"/>
      <c r="TOV1697" s="35"/>
      <c r="TOW1697" s="34"/>
      <c r="TPD1697" s="35"/>
      <c r="TPE1697" s="34"/>
      <c r="TPL1697" s="35"/>
      <c r="TPM1697" s="34"/>
      <c r="TPT1697" s="35"/>
      <c r="TPU1697" s="34"/>
      <c r="TQB1697" s="35"/>
      <c r="TQC1697" s="34"/>
      <c r="TQJ1697" s="35"/>
      <c r="TQK1697" s="34"/>
      <c r="TQR1697" s="35"/>
      <c r="TQS1697" s="34"/>
      <c r="TQZ1697" s="35"/>
      <c r="TRA1697" s="34"/>
      <c r="TRH1697" s="35"/>
      <c r="TRI1697" s="34"/>
      <c r="TRP1697" s="35"/>
      <c r="TRQ1697" s="34"/>
      <c r="TRX1697" s="35"/>
      <c r="TRY1697" s="34"/>
      <c r="TSF1697" s="35"/>
      <c r="TSG1697" s="34"/>
      <c r="TSN1697" s="35"/>
      <c r="TSO1697" s="34"/>
      <c r="TSV1697" s="35"/>
      <c r="TSW1697" s="34"/>
      <c r="TTD1697" s="35"/>
      <c r="TTE1697" s="34"/>
      <c r="TTL1697" s="35"/>
      <c r="TTM1697" s="34"/>
      <c r="TTT1697" s="35"/>
      <c r="TTU1697" s="34"/>
      <c r="TUB1697" s="35"/>
      <c r="TUC1697" s="34"/>
      <c r="TUJ1697" s="35"/>
      <c r="TUK1697" s="34"/>
      <c r="TUR1697" s="35"/>
      <c r="TUS1697" s="34"/>
      <c r="TUZ1697" s="35"/>
      <c r="TVA1697" s="34"/>
      <c r="TVH1697" s="35"/>
      <c r="TVI1697" s="34"/>
      <c r="TVP1697" s="35"/>
      <c r="TVQ1697" s="34"/>
      <c r="TVX1697" s="35"/>
      <c r="TVY1697" s="34"/>
      <c r="TWF1697" s="35"/>
      <c r="TWG1697" s="34"/>
      <c r="TWN1697" s="35"/>
      <c r="TWO1697" s="34"/>
      <c r="TWV1697" s="35"/>
      <c r="TWW1697" s="34"/>
      <c r="TXD1697" s="35"/>
      <c r="TXE1697" s="34"/>
      <c r="TXL1697" s="35"/>
      <c r="TXM1697" s="34"/>
      <c r="TXT1697" s="35"/>
      <c r="TXU1697" s="34"/>
      <c r="TYB1697" s="35"/>
      <c r="TYC1697" s="34"/>
      <c r="TYJ1697" s="35"/>
      <c r="TYK1697" s="34"/>
      <c r="TYR1697" s="35"/>
      <c r="TYS1697" s="34"/>
      <c r="TYZ1697" s="35"/>
      <c r="TZA1697" s="34"/>
      <c r="TZH1697" s="35"/>
      <c r="TZI1697" s="34"/>
      <c r="TZP1697" s="35"/>
      <c r="TZQ1697" s="34"/>
      <c r="TZX1697" s="35"/>
      <c r="TZY1697" s="34"/>
      <c r="UAF1697" s="35"/>
      <c r="UAG1697" s="34"/>
      <c r="UAN1697" s="35"/>
      <c r="UAO1697" s="34"/>
      <c r="UAV1697" s="35"/>
      <c r="UAW1697" s="34"/>
      <c r="UBD1697" s="35"/>
      <c r="UBE1697" s="34"/>
      <c r="UBL1697" s="35"/>
      <c r="UBM1697" s="34"/>
      <c r="UBT1697" s="35"/>
      <c r="UBU1697" s="34"/>
      <c r="UCB1697" s="35"/>
      <c r="UCC1697" s="34"/>
      <c r="UCJ1697" s="35"/>
      <c r="UCK1697" s="34"/>
      <c r="UCR1697" s="35"/>
      <c r="UCS1697" s="34"/>
      <c r="UCZ1697" s="35"/>
      <c r="UDA1697" s="34"/>
      <c r="UDH1697" s="35"/>
      <c r="UDI1697" s="34"/>
      <c r="UDP1697" s="35"/>
      <c r="UDQ1697" s="34"/>
      <c r="UDX1697" s="35"/>
      <c r="UDY1697" s="34"/>
      <c r="UEF1697" s="35"/>
      <c r="UEG1697" s="34"/>
      <c r="UEN1697" s="35"/>
      <c r="UEO1697" s="34"/>
      <c r="UEV1697" s="35"/>
      <c r="UEW1697" s="34"/>
      <c r="UFD1697" s="35"/>
      <c r="UFE1697" s="34"/>
      <c r="UFL1697" s="35"/>
      <c r="UFM1697" s="34"/>
      <c r="UFT1697" s="35"/>
      <c r="UFU1697" s="34"/>
      <c r="UGB1697" s="35"/>
      <c r="UGC1697" s="34"/>
      <c r="UGJ1697" s="35"/>
      <c r="UGK1697" s="34"/>
      <c r="UGR1697" s="35"/>
      <c r="UGS1697" s="34"/>
      <c r="UGZ1697" s="35"/>
      <c r="UHA1697" s="34"/>
      <c r="UHH1697" s="35"/>
      <c r="UHI1697" s="34"/>
      <c r="UHP1697" s="35"/>
      <c r="UHQ1697" s="34"/>
      <c r="UHX1697" s="35"/>
      <c r="UHY1697" s="34"/>
      <c r="UIF1697" s="35"/>
      <c r="UIG1697" s="34"/>
      <c r="UIN1697" s="35"/>
      <c r="UIO1697" s="34"/>
      <c r="UIV1697" s="35"/>
      <c r="UIW1697" s="34"/>
      <c r="UJD1697" s="35"/>
      <c r="UJE1697" s="34"/>
      <c r="UJL1697" s="35"/>
      <c r="UJM1697" s="34"/>
      <c r="UJT1697" s="35"/>
      <c r="UJU1697" s="34"/>
      <c r="UKB1697" s="35"/>
      <c r="UKC1697" s="34"/>
      <c r="UKJ1697" s="35"/>
      <c r="UKK1697" s="34"/>
      <c r="UKR1697" s="35"/>
      <c r="UKS1697" s="34"/>
      <c r="UKZ1697" s="35"/>
      <c r="ULA1697" s="34"/>
      <c r="ULH1697" s="35"/>
      <c r="ULI1697" s="34"/>
      <c r="ULP1697" s="35"/>
      <c r="ULQ1697" s="34"/>
      <c r="ULX1697" s="35"/>
      <c r="ULY1697" s="34"/>
      <c r="UMF1697" s="35"/>
      <c r="UMG1697" s="34"/>
      <c r="UMN1697" s="35"/>
      <c r="UMO1697" s="34"/>
      <c r="UMV1697" s="35"/>
      <c r="UMW1697" s="34"/>
      <c r="UND1697" s="35"/>
      <c r="UNE1697" s="34"/>
      <c r="UNL1697" s="35"/>
      <c r="UNM1697" s="34"/>
      <c r="UNT1697" s="35"/>
      <c r="UNU1697" s="34"/>
      <c r="UOB1697" s="35"/>
      <c r="UOC1697" s="34"/>
      <c r="UOJ1697" s="35"/>
      <c r="UOK1697" s="34"/>
      <c r="UOR1697" s="35"/>
      <c r="UOS1697" s="34"/>
      <c r="UOZ1697" s="35"/>
      <c r="UPA1697" s="34"/>
      <c r="UPH1697" s="35"/>
      <c r="UPI1697" s="34"/>
      <c r="UPP1697" s="35"/>
      <c r="UPQ1697" s="34"/>
      <c r="UPX1697" s="35"/>
      <c r="UPY1697" s="34"/>
      <c r="UQF1697" s="35"/>
      <c r="UQG1697" s="34"/>
      <c r="UQN1697" s="35"/>
      <c r="UQO1697" s="34"/>
      <c r="UQV1697" s="35"/>
      <c r="UQW1697" s="34"/>
      <c r="URD1697" s="35"/>
      <c r="URE1697" s="34"/>
      <c r="URL1697" s="35"/>
      <c r="URM1697" s="34"/>
      <c r="URT1697" s="35"/>
      <c r="URU1697" s="34"/>
      <c r="USB1697" s="35"/>
      <c r="USC1697" s="34"/>
      <c r="USJ1697" s="35"/>
      <c r="USK1697" s="34"/>
      <c r="USR1697" s="35"/>
      <c r="USS1697" s="34"/>
      <c r="USZ1697" s="35"/>
      <c r="UTA1697" s="34"/>
      <c r="UTH1697" s="35"/>
      <c r="UTI1697" s="34"/>
      <c r="UTP1697" s="35"/>
      <c r="UTQ1697" s="34"/>
      <c r="UTX1697" s="35"/>
      <c r="UTY1697" s="34"/>
      <c r="UUF1697" s="35"/>
      <c r="UUG1697" s="34"/>
      <c r="UUN1697" s="35"/>
      <c r="UUO1697" s="34"/>
      <c r="UUV1697" s="35"/>
      <c r="UUW1697" s="34"/>
      <c r="UVD1697" s="35"/>
      <c r="UVE1697" s="34"/>
      <c r="UVL1697" s="35"/>
      <c r="UVM1697" s="34"/>
      <c r="UVT1697" s="35"/>
      <c r="UVU1697" s="34"/>
      <c r="UWB1697" s="35"/>
      <c r="UWC1697" s="34"/>
      <c r="UWJ1697" s="35"/>
      <c r="UWK1697" s="34"/>
      <c r="UWR1697" s="35"/>
      <c r="UWS1697" s="34"/>
      <c r="UWZ1697" s="35"/>
      <c r="UXA1697" s="34"/>
      <c r="UXH1697" s="35"/>
      <c r="UXI1697" s="34"/>
      <c r="UXP1697" s="35"/>
      <c r="UXQ1697" s="34"/>
      <c r="UXX1697" s="35"/>
      <c r="UXY1697" s="34"/>
      <c r="UYF1697" s="35"/>
      <c r="UYG1697" s="34"/>
      <c r="UYN1697" s="35"/>
      <c r="UYO1697" s="34"/>
      <c r="UYV1697" s="35"/>
      <c r="UYW1697" s="34"/>
      <c r="UZD1697" s="35"/>
      <c r="UZE1697" s="34"/>
      <c r="UZL1697" s="35"/>
      <c r="UZM1697" s="34"/>
      <c r="UZT1697" s="35"/>
      <c r="UZU1697" s="34"/>
      <c r="VAB1697" s="35"/>
      <c r="VAC1697" s="34"/>
      <c r="VAJ1697" s="35"/>
      <c r="VAK1697" s="34"/>
      <c r="VAR1697" s="35"/>
      <c r="VAS1697" s="34"/>
      <c r="VAZ1697" s="35"/>
      <c r="VBA1697" s="34"/>
      <c r="VBH1697" s="35"/>
      <c r="VBI1697" s="34"/>
      <c r="VBP1697" s="35"/>
      <c r="VBQ1697" s="34"/>
      <c r="VBX1697" s="35"/>
      <c r="VBY1697" s="34"/>
      <c r="VCF1697" s="35"/>
      <c r="VCG1697" s="34"/>
      <c r="VCN1697" s="35"/>
      <c r="VCO1697" s="34"/>
      <c r="VCV1697" s="35"/>
      <c r="VCW1697" s="34"/>
      <c r="VDD1697" s="35"/>
      <c r="VDE1697" s="34"/>
      <c r="VDL1697" s="35"/>
      <c r="VDM1697" s="34"/>
      <c r="VDT1697" s="35"/>
      <c r="VDU1697" s="34"/>
      <c r="VEB1697" s="35"/>
      <c r="VEC1697" s="34"/>
      <c r="VEJ1697" s="35"/>
      <c r="VEK1697" s="34"/>
      <c r="VER1697" s="35"/>
      <c r="VES1697" s="34"/>
      <c r="VEZ1697" s="35"/>
      <c r="VFA1697" s="34"/>
      <c r="VFH1697" s="35"/>
      <c r="VFI1697" s="34"/>
      <c r="VFP1697" s="35"/>
      <c r="VFQ1697" s="34"/>
      <c r="VFX1697" s="35"/>
      <c r="VFY1697" s="34"/>
      <c r="VGF1697" s="35"/>
      <c r="VGG1697" s="34"/>
      <c r="VGN1697" s="35"/>
      <c r="VGO1697" s="34"/>
      <c r="VGV1697" s="35"/>
      <c r="VGW1697" s="34"/>
      <c r="VHD1697" s="35"/>
      <c r="VHE1697" s="34"/>
      <c r="VHL1697" s="35"/>
      <c r="VHM1697" s="34"/>
      <c r="VHT1697" s="35"/>
      <c r="VHU1697" s="34"/>
      <c r="VIB1697" s="35"/>
      <c r="VIC1697" s="34"/>
      <c r="VIJ1697" s="35"/>
      <c r="VIK1697" s="34"/>
      <c r="VIR1697" s="35"/>
      <c r="VIS1697" s="34"/>
      <c r="VIZ1697" s="35"/>
      <c r="VJA1697" s="34"/>
      <c r="VJH1697" s="35"/>
      <c r="VJI1697" s="34"/>
      <c r="VJP1697" s="35"/>
      <c r="VJQ1697" s="34"/>
      <c r="VJX1697" s="35"/>
      <c r="VJY1697" s="34"/>
      <c r="VKF1697" s="35"/>
      <c r="VKG1697" s="34"/>
      <c r="VKN1697" s="35"/>
      <c r="VKO1697" s="34"/>
      <c r="VKV1697" s="35"/>
      <c r="VKW1697" s="34"/>
      <c r="VLD1697" s="35"/>
      <c r="VLE1697" s="34"/>
      <c r="VLL1697" s="35"/>
      <c r="VLM1697" s="34"/>
      <c r="VLT1697" s="35"/>
      <c r="VLU1697" s="34"/>
      <c r="VMB1697" s="35"/>
      <c r="VMC1697" s="34"/>
      <c r="VMJ1697" s="35"/>
      <c r="VMK1697" s="34"/>
      <c r="VMR1697" s="35"/>
      <c r="VMS1697" s="34"/>
      <c r="VMZ1697" s="35"/>
      <c r="VNA1697" s="34"/>
      <c r="VNH1697" s="35"/>
      <c r="VNI1697" s="34"/>
      <c r="VNP1697" s="35"/>
      <c r="VNQ1697" s="34"/>
      <c r="VNX1697" s="35"/>
      <c r="VNY1697" s="34"/>
      <c r="VOF1697" s="35"/>
      <c r="VOG1697" s="34"/>
      <c r="VON1697" s="35"/>
      <c r="VOO1697" s="34"/>
      <c r="VOV1697" s="35"/>
      <c r="VOW1697" s="34"/>
      <c r="VPD1697" s="35"/>
      <c r="VPE1697" s="34"/>
      <c r="VPL1697" s="35"/>
      <c r="VPM1697" s="34"/>
      <c r="VPT1697" s="35"/>
      <c r="VPU1697" s="34"/>
      <c r="VQB1697" s="35"/>
      <c r="VQC1697" s="34"/>
      <c r="VQJ1697" s="35"/>
      <c r="VQK1697" s="34"/>
      <c r="VQR1697" s="35"/>
      <c r="VQS1697" s="34"/>
      <c r="VQZ1697" s="35"/>
      <c r="VRA1697" s="34"/>
      <c r="VRH1697" s="35"/>
      <c r="VRI1697" s="34"/>
      <c r="VRP1697" s="35"/>
      <c r="VRQ1697" s="34"/>
      <c r="VRX1697" s="35"/>
      <c r="VRY1697" s="34"/>
      <c r="VSF1697" s="35"/>
      <c r="VSG1697" s="34"/>
      <c r="VSN1697" s="35"/>
      <c r="VSO1697" s="34"/>
      <c r="VSV1697" s="35"/>
      <c r="VSW1697" s="34"/>
      <c r="VTD1697" s="35"/>
      <c r="VTE1697" s="34"/>
      <c r="VTL1697" s="35"/>
      <c r="VTM1697" s="34"/>
      <c r="VTT1697" s="35"/>
      <c r="VTU1697" s="34"/>
      <c r="VUB1697" s="35"/>
      <c r="VUC1697" s="34"/>
      <c r="VUJ1697" s="35"/>
      <c r="VUK1697" s="34"/>
      <c r="VUR1697" s="35"/>
      <c r="VUS1697" s="34"/>
      <c r="VUZ1697" s="35"/>
      <c r="VVA1697" s="34"/>
      <c r="VVH1697" s="35"/>
      <c r="VVI1697" s="34"/>
      <c r="VVP1697" s="35"/>
      <c r="VVQ1697" s="34"/>
      <c r="VVX1697" s="35"/>
      <c r="VVY1697" s="34"/>
      <c r="VWF1697" s="35"/>
      <c r="VWG1697" s="34"/>
      <c r="VWN1697" s="35"/>
      <c r="VWO1697" s="34"/>
      <c r="VWV1697" s="35"/>
      <c r="VWW1697" s="34"/>
      <c r="VXD1697" s="35"/>
      <c r="VXE1697" s="34"/>
      <c r="VXL1697" s="35"/>
      <c r="VXM1697" s="34"/>
      <c r="VXT1697" s="35"/>
      <c r="VXU1697" s="34"/>
      <c r="VYB1697" s="35"/>
      <c r="VYC1697" s="34"/>
      <c r="VYJ1697" s="35"/>
      <c r="VYK1697" s="34"/>
      <c r="VYR1697" s="35"/>
      <c r="VYS1697" s="34"/>
      <c r="VYZ1697" s="35"/>
      <c r="VZA1697" s="34"/>
      <c r="VZH1697" s="35"/>
      <c r="VZI1697" s="34"/>
      <c r="VZP1697" s="35"/>
      <c r="VZQ1697" s="34"/>
      <c r="VZX1697" s="35"/>
      <c r="VZY1697" s="34"/>
      <c r="WAF1697" s="35"/>
      <c r="WAG1697" s="34"/>
      <c r="WAN1697" s="35"/>
      <c r="WAO1697" s="34"/>
      <c r="WAV1697" s="35"/>
      <c r="WAW1697" s="34"/>
      <c r="WBD1697" s="35"/>
      <c r="WBE1697" s="34"/>
      <c r="WBL1697" s="35"/>
      <c r="WBM1697" s="34"/>
      <c r="WBT1697" s="35"/>
      <c r="WBU1697" s="34"/>
      <c r="WCB1697" s="35"/>
      <c r="WCC1697" s="34"/>
      <c r="WCJ1697" s="35"/>
      <c r="WCK1697" s="34"/>
      <c r="WCR1697" s="35"/>
      <c r="WCS1697" s="34"/>
      <c r="WCZ1697" s="35"/>
      <c r="WDA1697" s="34"/>
      <c r="WDH1697" s="35"/>
      <c r="WDI1697" s="34"/>
      <c r="WDP1697" s="35"/>
      <c r="WDQ1697" s="34"/>
      <c r="WDX1697" s="35"/>
      <c r="WDY1697" s="34"/>
      <c r="WEF1697" s="35"/>
      <c r="WEG1697" s="34"/>
      <c r="WEN1697" s="35"/>
      <c r="WEO1697" s="34"/>
      <c r="WEV1697" s="35"/>
      <c r="WEW1697" s="34"/>
      <c r="WFD1697" s="35"/>
      <c r="WFE1697" s="34"/>
      <c r="WFL1697" s="35"/>
      <c r="WFM1697" s="34"/>
      <c r="WFT1697" s="35"/>
      <c r="WFU1697" s="34"/>
      <c r="WGB1697" s="35"/>
      <c r="WGC1697" s="34"/>
      <c r="WGJ1697" s="35"/>
      <c r="WGK1697" s="34"/>
      <c r="WGR1697" s="35"/>
      <c r="WGS1697" s="34"/>
      <c r="WGZ1697" s="35"/>
      <c r="WHA1697" s="34"/>
      <c r="WHH1697" s="35"/>
      <c r="WHI1697" s="34"/>
      <c r="WHP1697" s="35"/>
      <c r="WHQ1697" s="34"/>
      <c r="WHX1697" s="35"/>
      <c r="WHY1697" s="34"/>
      <c r="WIF1697" s="35"/>
      <c r="WIG1697" s="34"/>
      <c r="WIN1697" s="35"/>
      <c r="WIO1697" s="34"/>
      <c r="WIV1697" s="35"/>
      <c r="WIW1697" s="34"/>
      <c r="WJD1697" s="35"/>
      <c r="WJE1697" s="34"/>
      <c r="WJL1697" s="35"/>
      <c r="WJM1697" s="34"/>
      <c r="WJT1697" s="35"/>
      <c r="WJU1697" s="34"/>
      <c r="WKB1697" s="35"/>
      <c r="WKC1697" s="34"/>
      <c r="WKJ1697" s="35"/>
      <c r="WKK1697" s="34"/>
      <c r="WKR1697" s="35"/>
      <c r="WKS1697" s="34"/>
      <c r="WKZ1697" s="35"/>
      <c r="WLA1697" s="34"/>
      <c r="WLH1697" s="35"/>
      <c r="WLI1697" s="34"/>
      <c r="WLP1697" s="35"/>
      <c r="WLQ1697" s="34"/>
      <c r="WLX1697" s="35"/>
      <c r="WLY1697" s="34"/>
      <c r="WMF1697" s="35"/>
      <c r="WMG1697" s="34"/>
      <c r="WMN1697" s="35"/>
      <c r="WMO1697" s="34"/>
      <c r="WMV1697" s="35"/>
      <c r="WMW1697" s="34"/>
      <c r="WND1697" s="35"/>
      <c r="WNE1697" s="34"/>
      <c r="WNL1697" s="35"/>
      <c r="WNM1697" s="34"/>
      <c r="WNT1697" s="35"/>
      <c r="WNU1697" s="34"/>
      <c r="WOB1697" s="35"/>
      <c r="WOC1697" s="34"/>
      <c r="WOJ1697" s="35"/>
      <c r="WOK1697" s="34"/>
      <c r="WOR1697" s="35"/>
      <c r="WOS1697" s="34"/>
      <c r="WOZ1697" s="35"/>
      <c r="WPA1697" s="34"/>
      <c r="WPH1697" s="35"/>
      <c r="WPI1697" s="34"/>
      <c r="WPP1697" s="35"/>
      <c r="WPQ1697" s="34"/>
      <c r="WPX1697" s="35"/>
      <c r="WPY1697" s="34"/>
      <c r="WQF1697" s="35"/>
      <c r="WQG1697" s="34"/>
      <c r="WQN1697" s="35"/>
      <c r="WQO1697" s="34"/>
      <c r="WQV1697" s="35"/>
      <c r="WQW1697" s="34"/>
      <c r="WRD1697" s="35"/>
      <c r="WRE1697" s="34"/>
      <c r="WRL1697" s="35"/>
      <c r="WRM1697" s="34"/>
      <c r="WRT1697" s="35"/>
      <c r="WRU1697" s="34"/>
      <c r="WSB1697" s="35"/>
      <c r="WSC1697" s="34"/>
      <c r="WSJ1697" s="35"/>
      <c r="WSK1697" s="34"/>
      <c r="WSR1697" s="35"/>
      <c r="WSS1697" s="34"/>
      <c r="WSZ1697" s="35"/>
      <c r="WTA1697" s="34"/>
      <c r="WTH1697" s="35"/>
      <c r="WTI1697" s="34"/>
      <c r="WTP1697" s="35"/>
      <c r="WTQ1697" s="34"/>
      <c r="WTX1697" s="35"/>
      <c r="WTY1697" s="34"/>
      <c r="WUF1697" s="35"/>
      <c r="WUG1697" s="34"/>
      <c r="WUN1697" s="35"/>
      <c r="WUO1697" s="34"/>
      <c r="WUV1697" s="35"/>
      <c r="WUW1697" s="34"/>
      <c r="WVD1697" s="35"/>
      <c r="WVE1697" s="34"/>
      <c r="WVL1697" s="35"/>
      <c r="WVM1697" s="34"/>
      <c r="WVT1697" s="35"/>
      <c r="WVU1697" s="34"/>
      <c r="WWB1697" s="35"/>
      <c r="WWC1697" s="34"/>
      <c r="WWJ1697" s="35"/>
      <c r="WWK1697" s="34"/>
      <c r="WWR1697" s="35"/>
      <c r="WWS1697" s="34"/>
      <c r="WWZ1697" s="35"/>
      <c r="WXA1697" s="34"/>
      <c r="WXH1697" s="35"/>
      <c r="WXI1697" s="34"/>
      <c r="WXP1697" s="35"/>
      <c r="WXQ1697" s="34"/>
      <c r="WXX1697" s="35"/>
      <c r="WXY1697" s="34"/>
      <c r="WYF1697" s="35"/>
      <c r="WYG1697" s="34"/>
      <c r="WYN1697" s="35"/>
      <c r="WYO1697" s="34"/>
      <c r="WYV1697" s="35"/>
      <c r="WYW1697" s="34"/>
      <c r="WZD1697" s="35"/>
      <c r="WZE1697" s="34"/>
      <c r="WZL1697" s="35"/>
      <c r="WZM1697" s="34"/>
      <c r="WZT1697" s="35"/>
      <c r="WZU1697" s="34"/>
      <c r="XAB1697" s="35"/>
      <c r="XAC1697" s="34"/>
      <c r="XAJ1697" s="35"/>
      <c r="XAK1697" s="34"/>
      <c r="XAR1697" s="35"/>
      <c r="XAS1697" s="34"/>
      <c r="XAZ1697" s="35"/>
      <c r="XBA1697" s="34"/>
      <c r="XBH1697" s="35"/>
      <c r="XBI1697" s="34"/>
      <c r="XBP1697" s="35"/>
      <c r="XBQ1697" s="34"/>
      <c r="XBX1697" s="35"/>
      <c r="XBY1697" s="34"/>
      <c r="XCF1697" s="35"/>
      <c r="XCG1697" s="34"/>
      <c r="XCN1697" s="35"/>
      <c r="XCO1697" s="34"/>
      <c r="XCV1697" s="35"/>
      <c r="XCW1697" s="34"/>
      <c r="XDD1697" s="35"/>
      <c r="XDE1697" s="34"/>
      <c r="XDL1697" s="35"/>
      <c r="XDM1697" s="34"/>
      <c r="XDT1697" s="35"/>
      <c r="XDU1697" s="34"/>
      <c r="XEB1697" s="35"/>
      <c r="XEC1697" s="34"/>
      <c r="XEJ1697" s="35"/>
      <c r="XEK1697" s="34"/>
      <c r="XER1697" s="35"/>
      <c r="XES1697" s="34"/>
      <c r="XEZ1697" s="35"/>
      <c r="XFA1697" s="34"/>
    </row>
    <row r="1698" spans="1:1021 1028:2045 2052:3069 3076:4093 4100:5117 5124:6141 6148:7165 7172:8189 8196:9213 9220:10237 10244:11261 11268:12285 12292:13309 13316:14333 14340:15357 15364:16381" x14ac:dyDescent="0.25">
      <c r="A1698" t="s">
        <v>484</v>
      </c>
      <c r="B1698" t="s">
        <v>483</v>
      </c>
      <c r="C1698">
        <v>339</v>
      </c>
      <c r="D1698">
        <v>339</v>
      </c>
      <c r="E1698" s="35">
        <v>1</v>
      </c>
      <c r="F1698" s="34">
        <v>1.9999999999999999E-88</v>
      </c>
      <c r="G1698">
        <v>85.76</v>
      </c>
      <c r="H1698">
        <v>1645</v>
      </c>
      <c r="I1698" t="str">
        <f>HYPERLINK("https://www.ncbi.nlm.nih.gov/nucleotide/MT644701.1?report=genbank&amp;log$=nucltop&amp;blast_rank=96&amp;RID=XE6RV0D8013","MT644701.1")</f>
        <v>MT644701.1</v>
      </c>
      <c r="L1698" s="35"/>
      <c r="M1698" s="34"/>
      <c r="T1698" s="35"/>
      <c r="U1698" s="34"/>
      <c r="AB1698" s="35"/>
      <c r="AC1698" s="34"/>
      <c r="AJ1698" s="35"/>
      <c r="AK1698" s="34"/>
      <c r="AR1698" s="35"/>
      <c r="AS1698" s="34"/>
      <c r="AZ1698" s="35"/>
      <c r="BA1698" s="34"/>
      <c r="BH1698" s="35"/>
      <c r="BI1698" s="34"/>
      <c r="BP1698" s="35"/>
      <c r="BQ1698" s="34"/>
      <c r="BX1698" s="35"/>
      <c r="BY1698" s="34"/>
      <c r="CF1698" s="35"/>
      <c r="CG1698" s="34"/>
      <c r="CN1698" s="35"/>
      <c r="CO1698" s="34"/>
      <c r="CV1698" s="35"/>
      <c r="CW1698" s="34"/>
      <c r="DD1698" s="35"/>
      <c r="DE1698" s="34"/>
      <c r="DL1698" s="35"/>
      <c r="DM1698" s="34"/>
      <c r="DT1698" s="35"/>
      <c r="DU1698" s="34"/>
      <c r="EB1698" s="35"/>
      <c r="EC1698" s="34"/>
      <c r="EJ1698" s="35"/>
      <c r="EK1698" s="34"/>
      <c r="ER1698" s="35"/>
      <c r="ES1698" s="34"/>
      <c r="EZ1698" s="35"/>
      <c r="FA1698" s="34"/>
      <c r="FH1698" s="35"/>
      <c r="FI1698" s="34"/>
      <c r="FP1698" s="35"/>
      <c r="FQ1698" s="34"/>
      <c r="FX1698" s="35"/>
      <c r="FY1698" s="34"/>
      <c r="GF1698" s="35"/>
      <c r="GG1698" s="34"/>
      <c r="GN1698" s="35"/>
      <c r="GO1698" s="34"/>
      <c r="GV1698" s="35"/>
      <c r="GW1698" s="34"/>
      <c r="HD1698" s="35"/>
      <c r="HE1698" s="34"/>
      <c r="HL1698" s="35"/>
      <c r="HM1698" s="34"/>
      <c r="HT1698" s="35"/>
      <c r="HU1698" s="34"/>
      <c r="IB1698" s="35"/>
      <c r="IC1698" s="34"/>
      <c r="IJ1698" s="35"/>
      <c r="IK1698" s="34"/>
      <c r="IR1698" s="35"/>
      <c r="IS1698" s="34"/>
      <c r="IZ1698" s="35"/>
      <c r="JA1698" s="34"/>
      <c r="JH1698" s="35"/>
      <c r="JI1698" s="34"/>
      <c r="JP1698" s="35"/>
      <c r="JQ1698" s="34"/>
      <c r="JX1698" s="35"/>
      <c r="JY1698" s="34"/>
      <c r="KF1698" s="35"/>
      <c r="KG1698" s="34"/>
      <c r="KN1698" s="35"/>
      <c r="KO1698" s="34"/>
      <c r="KV1698" s="35"/>
      <c r="KW1698" s="34"/>
      <c r="LD1698" s="35"/>
      <c r="LE1698" s="34"/>
      <c r="LL1698" s="35"/>
      <c r="LM1698" s="34"/>
      <c r="LT1698" s="35"/>
      <c r="LU1698" s="34"/>
      <c r="MB1698" s="35"/>
      <c r="MC1698" s="34"/>
      <c r="MJ1698" s="35"/>
      <c r="MK1698" s="34"/>
      <c r="MR1698" s="35"/>
      <c r="MS1698" s="34"/>
      <c r="MZ1698" s="35"/>
      <c r="NA1698" s="34"/>
      <c r="NH1698" s="35"/>
      <c r="NI1698" s="34"/>
      <c r="NP1698" s="35"/>
      <c r="NQ1698" s="34"/>
      <c r="NX1698" s="35"/>
      <c r="NY1698" s="34"/>
      <c r="OF1698" s="35"/>
      <c r="OG1698" s="34"/>
      <c r="ON1698" s="35"/>
      <c r="OO1698" s="34"/>
      <c r="OV1698" s="35"/>
      <c r="OW1698" s="34"/>
      <c r="PD1698" s="35"/>
      <c r="PE1698" s="34"/>
      <c r="PL1698" s="35"/>
      <c r="PM1698" s="34"/>
      <c r="PT1698" s="35"/>
      <c r="PU1698" s="34"/>
      <c r="QB1698" s="35"/>
      <c r="QC1698" s="34"/>
      <c r="QJ1698" s="35"/>
      <c r="QK1698" s="34"/>
      <c r="QR1698" s="35"/>
      <c r="QS1698" s="34"/>
      <c r="QZ1698" s="35"/>
      <c r="RA1698" s="34"/>
      <c r="RH1698" s="35"/>
      <c r="RI1698" s="34"/>
      <c r="RP1698" s="35"/>
      <c r="RQ1698" s="34"/>
      <c r="RX1698" s="35"/>
      <c r="RY1698" s="34"/>
      <c r="SF1698" s="35"/>
      <c r="SG1698" s="34"/>
      <c r="SN1698" s="35"/>
      <c r="SO1698" s="34"/>
      <c r="SV1698" s="35"/>
      <c r="SW1698" s="34"/>
      <c r="TD1698" s="35"/>
      <c r="TE1698" s="34"/>
      <c r="TL1698" s="35"/>
      <c r="TM1698" s="34"/>
      <c r="TT1698" s="35"/>
      <c r="TU1698" s="34"/>
      <c r="UB1698" s="35"/>
      <c r="UC1698" s="34"/>
      <c r="UJ1698" s="35"/>
      <c r="UK1698" s="34"/>
      <c r="UR1698" s="35"/>
      <c r="US1698" s="34"/>
      <c r="UZ1698" s="35"/>
      <c r="VA1698" s="34"/>
      <c r="VH1698" s="35"/>
      <c r="VI1698" s="34"/>
      <c r="VP1698" s="35"/>
      <c r="VQ1698" s="34"/>
      <c r="VX1698" s="35"/>
      <c r="VY1698" s="34"/>
      <c r="WF1698" s="35"/>
      <c r="WG1698" s="34"/>
      <c r="WN1698" s="35"/>
      <c r="WO1698" s="34"/>
      <c r="WV1698" s="35"/>
      <c r="WW1698" s="34"/>
      <c r="XD1698" s="35"/>
      <c r="XE1698" s="34"/>
      <c r="XL1698" s="35"/>
      <c r="XM1698" s="34"/>
      <c r="XT1698" s="35"/>
      <c r="XU1698" s="34"/>
      <c r="YB1698" s="35"/>
      <c r="YC1698" s="34"/>
      <c r="YJ1698" s="35"/>
      <c r="YK1698" s="34"/>
      <c r="YR1698" s="35"/>
      <c r="YS1698" s="34"/>
      <c r="YZ1698" s="35"/>
      <c r="ZA1698" s="34"/>
      <c r="ZH1698" s="35"/>
      <c r="ZI1698" s="34"/>
      <c r="ZP1698" s="35"/>
      <c r="ZQ1698" s="34"/>
      <c r="ZX1698" s="35"/>
      <c r="ZY1698" s="34"/>
      <c r="AAF1698" s="35"/>
      <c r="AAG1698" s="34"/>
      <c r="AAN1698" s="35"/>
      <c r="AAO1698" s="34"/>
      <c r="AAV1698" s="35"/>
      <c r="AAW1698" s="34"/>
      <c r="ABD1698" s="35"/>
      <c r="ABE1698" s="34"/>
      <c r="ABL1698" s="35"/>
      <c r="ABM1698" s="34"/>
      <c r="ABT1698" s="35"/>
      <c r="ABU1698" s="34"/>
      <c r="ACB1698" s="35"/>
      <c r="ACC1698" s="34"/>
      <c r="ACJ1698" s="35"/>
      <c r="ACK1698" s="34"/>
      <c r="ACR1698" s="35"/>
      <c r="ACS1698" s="34"/>
      <c r="ACZ1698" s="35"/>
      <c r="ADA1698" s="34"/>
      <c r="ADH1698" s="35"/>
      <c r="ADI1698" s="34"/>
      <c r="ADP1698" s="35"/>
      <c r="ADQ1698" s="34"/>
      <c r="ADX1698" s="35"/>
      <c r="ADY1698" s="34"/>
      <c r="AEF1698" s="35"/>
      <c r="AEG1698" s="34"/>
      <c r="AEN1698" s="35"/>
      <c r="AEO1698" s="34"/>
      <c r="AEV1698" s="35"/>
      <c r="AEW1698" s="34"/>
      <c r="AFD1698" s="35"/>
      <c r="AFE1698" s="34"/>
      <c r="AFL1698" s="35"/>
      <c r="AFM1698" s="34"/>
      <c r="AFT1698" s="35"/>
      <c r="AFU1698" s="34"/>
      <c r="AGB1698" s="35"/>
      <c r="AGC1698" s="34"/>
      <c r="AGJ1698" s="35"/>
      <c r="AGK1698" s="34"/>
      <c r="AGR1698" s="35"/>
      <c r="AGS1698" s="34"/>
      <c r="AGZ1698" s="35"/>
      <c r="AHA1698" s="34"/>
      <c r="AHH1698" s="35"/>
      <c r="AHI1698" s="34"/>
      <c r="AHP1698" s="35"/>
      <c r="AHQ1698" s="34"/>
      <c r="AHX1698" s="35"/>
      <c r="AHY1698" s="34"/>
      <c r="AIF1698" s="35"/>
      <c r="AIG1698" s="34"/>
      <c r="AIN1698" s="35"/>
      <c r="AIO1698" s="34"/>
      <c r="AIV1698" s="35"/>
      <c r="AIW1698" s="34"/>
      <c r="AJD1698" s="35"/>
      <c r="AJE1698" s="34"/>
      <c r="AJL1698" s="35"/>
      <c r="AJM1698" s="34"/>
      <c r="AJT1698" s="35"/>
      <c r="AJU1698" s="34"/>
      <c r="AKB1698" s="35"/>
      <c r="AKC1698" s="34"/>
      <c r="AKJ1698" s="35"/>
      <c r="AKK1698" s="34"/>
      <c r="AKR1698" s="35"/>
      <c r="AKS1698" s="34"/>
      <c r="AKZ1698" s="35"/>
      <c r="ALA1698" s="34"/>
      <c r="ALH1698" s="35"/>
      <c r="ALI1698" s="34"/>
      <c r="ALP1698" s="35"/>
      <c r="ALQ1698" s="34"/>
      <c r="ALX1698" s="35"/>
      <c r="ALY1698" s="34"/>
      <c r="AMF1698" s="35"/>
      <c r="AMG1698" s="34"/>
      <c r="AMN1698" s="35"/>
      <c r="AMO1698" s="34"/>
      <c r="AMV1698" s="35"/>
      <c r="AMW1698" s="34"/>
      <c r="AND1698" s="35"/>
      <c r="ANE1698" s="34"/>
      <c r="ANL1698" s="35"/>
      <c r="ANM1698" s="34"/>
      <c r="ANT1698" s="35"/>
      <c r="ANU1698" s="34"/>
      <c r="AOB1698" s="35"/>
      <c r="AOC1698" s="34"/>
      <c r="AOJ1698" s="35"/>
      <c r="AOK1698" s="34"/>
      <c r="AOR1698" s="35"/>
      <c r="AOS1698" s="34"/>
      <c r="AOZ1698" s="35"/>
      <c r="APA1698" s="34"/>
      <c r="APH1698" s="35"/>
      <c r="API1698" s="34"/>
      <c r="APP1698" s="35"/>
      <c r="APQ1698" s="34"/>
      <c r="APX1698" s="35"/>
      <c r="APY1698" s="34"/>
      <c r="AQF1698" s="35"/>
      <c r="AQG1698" s="34"/>
      <c r="AQN1698" s="35"/>
      <c r="AQO1698" s="34"/>
      <c r="AQV1698" s="35"/>
      <c r="AQW1698" s="34"/>
      <c r="ARD1698" s="35"/>
      <c r="ARE1698" s="34"/>
      <c r="ARL1698" s="35"/>
      <c r="ARM1698" s="34"/>
      <c r="ART1698" s="35"/>
      <c r="ARU1698" s="34"/>
      <c r="ASB1698" s="35"/>
      <c r="ASC1698" s="34"/>
      <c r="ASJ1698" s="35"/>
      <c r="ASK1698" s="34"/>
      <c r="ASR1698" s="35"/>
      <c r="ASS1698" s="34"/>
      <c r="ASZ1698" s="35"/>
      <c r="ATA1698" s="34"/>
      <c r="ATH1698" s="35"/>
      <c r="ATI1698" s="34"/>
      <c r="ATP1698" s="35"/>
      <c r="ATQ1698" s="34"/>
      <c r="ATX1698" s="35"/>
      <c r="ATY1698" s="34"/>
      <c r="AUF1698" s="35"/>
      <c r="AUG1698" s="34"/>
      <c r="AUN1698" s="35"/>
      <c r="AUO1698" s="34"/>
      <c r="AUV1698" s="35"/>
      <c r="AUW1698" s="34"/>
      <c r="AVD1698" s="35"/>
      <c r="AVE1698" s="34"/>
      <c r="AVL1698" s="35"/>
      <c r="AVM1698" s="34"/>
      <c r="AVT1698" s="35"/>
      <c r="AVU1698" s="34"/>
      <c r="AWB1698" s="35"/>
      <c r="AWC1698" s="34"/>
      <c r="AWJ1698" s="35"/>
      <c r="AWK1698" s="34"/>
      <c r="AWR1698" s="35"/>
      <c r="AWS1698" s="34"/>
      <c r="AWZ1698" s="35"/>
      <c r="AXA1698" s="34"/>
      <c r="AXH1698" s="35"/>
      <c r="AXI1698" s="34"/>
      <c r="AXP1698" s="35"/>
      <c r="AXQ1698" s="34"/>
      <c r="AXX1698" s="35"/>
      <c r="AXY1698" s="34"/>
      <c r="AYF1698" s="35"/>
      <c r="AYG1698" s="34"/>
      <c r="AYN1698" s="35"/>
      <c r="AYO1698" s="34"/>
      <c r="AYV1698" s="35"/>
      <c r="AYW1698" s="34"/>
      <c r="AZD1698" s="35"/>
      <c r="AZE1698" s="34"/>
      <c r="AZL1698" s="35"/>
      <c r="AZM1698" s="34"/>
      <c r="AZT1698" s="35"/>
      <c r="AZU1698" s="34"/>
      <c r="BAB1698" s="35"/>
      <c r="BAC1698" s="34"/>
      <c r="BAJ1698" s="35"/>
      <c r="BAK1698" s="34"/>
      <c r="BAR1698" s="35"/>
      <c r="BAS1698" s="34"/>
      <c r="BAZ1698" s="35"/>
      <c r="BBA1698" s="34"/>
      <c r="BBH1698" s="35"/>
      <c r="BBI1698" s="34"/>
      <c r="BBP1698" s="35"/>
      <c r="BBQ1698" s="34"/>
      <c r="BBX1698" s="35"/>
      <c r="BBY1698" s="34"/>
      <c r="BCF1698" s="35"/>
      <c r="BCG1698" s="34"/>
      <c r="BCN1698" s="35"/>
      <c r="BCO1698" s="34"/>
      <c r="BCV1698" s="35"/>
      <c r="BCW1698" s="34"/>
      <c r="BDD1698" s="35"/>
      <c r="BDE1698" s="34"/>
      <c r="BDL1698" s="35"/>
      <c r="BDM1698" s="34"/>
      <c r="BDT1698" s="35"/>
      <c r="BDU1698" s="34"/>
      <c r="BEB1698" s="35"/>
      <c r="BEC1698" s="34"/>
      <c r="BEJ1698" s="35"/>
      <c r="BEK1698" s="34"/>
      <c r="BER1698" s="35"/>
      <c r="BES1698" s="34"/>
      <c r="BEZ1698" s="35"/>
      <c r="BFA1698" s="34"/>
      <c r="BFH1698" s="35"/>
      <c r="BFI1698" s="34"/>
      <c r="BFP1698" s="35"/>
      <c r="BFQ1698" s="34"/>
      <c r="BFX1698" s="35"/>
      <c r="BFY1698" s="34"/>
      <c r="BGF1698" s="35"/>
      <c r="BGG1698" s="34"/>
      <c r="BGN1698" s="35"/>
      <c r="BGO1698" s="34"/>
      <c r="BGV1698" s="35"/>
      <c r="BGW1698" s="34"/>
      <c r="BHD1698" s="35"/>
      <c r="BHE1698" s="34"/>
      <c r="BHL1698" s="35"/>
      <c r="BHM1698" s="34"/>
      <c r="BHT1698" s="35"/>
      <c r="BHU1698" s="34"/>
      <c r="BIB1698" s="35"/>
      <c r="BIC1698" s="34"/>
      <c r="BIJ1698" s="35"/>
      <c r="BIK1698" s="34"/>
      <c r="BIR1698" s="35"/>
      <c r="BIS1698" s="34"/>
      <c r="BIZ1698" s="35"/>
      <c r="BJA1698" s="34"/>
      <c r="BJH1698" s="35"/>
      <c r="BJI1698" s="34"/>
      <c r="BJP1698" s="35"/>
      <c r="BJQ1698" s="34"/>
      <c r="BJX1698" s="35"/>
      <c r="BJY1698" s="34"/>
      <c r="BKF1698" s="35"/>
      <c r="BKG1698" s="34"/>
      <c r="BKN1698" s="35"/>
      <c r="BKO1698" s="34"/>
      <c r="BKV1698" s="35"/>
      <c r="BKW1698" s="34"/>
      <c r="BLD1698" s="35"/>
      <c r="BLE1698" s="34"/>
      <c r="BLL1698" s="35"/>
      <c r="BLM1698" s="34"/>
      <c r="BLT1698" s="35"/>
      <c r="BLU1698" s="34"/>
      <c r="BMB1698" s="35"/>
      <c r="BMC1698" s="34"/>
      <c r="BMJ1698" s="35"/>
      <c r="BMK1698" s="34"/>
      <c r="BMR1698" s="35"/>
      <c r="BMS1698" s="34"/>
      <c r="BMZ1698" s="35"/>
      <c r="BNA1698" s="34"/>
      <c r="BNH1698" s="35"/>
      <c r="BNI1698" s="34"/>
      <c r="BNP1698" s="35"/>
      <c r="BNQ1698" s="34"/>
      <c r="BNX1698" s="35"/>
      <c r="BNY1698" s="34"/>
      <c r="BOF1698" s="35"/>
      <c r="BOG1698" s="34"/>
      <c r="BON1698" s="35"/>
      <c r="BOO1698" s="34"/>
      <c r="BOV1698" s="35"/>
      <c r="BOW1698" s="34"/>
      <c r="BPD1698" s="35"/>
      <c r="BPE1698" s="34"/>
      <c r="BPL1698" s="35"/>
      <c r="BPM1698" s="34"/>
      <c r="BPT1698" s="35"/>
      <c r="BPU1698" s="34"/>
      <c r="BQB1698" s="35"/>
      <c r="BQC1698" s="34"/>
      <c r="BQJ1698" s="35"/>
      <c r="BQK1698" s="34"/>
      <c r="BQR1698" s="35"/>
      <c r="BQS1698" s="34"/>
      <c r="BQZ1698" s="35"/>
      <c r="BRA1698" s="34"/>
      <c r="BRH1698" s="35"/>
      <c r="BRI1698" s="34"/>
      <c r="BRP1698" s="35"/>
      <c r="BRQ1698" s="34"/>
      <c r="BRX1698" s="35"/>
      <c r="BRY1698" s="34"/>
      <c r="BSF1698" s="35"/>
      <c r="BSG1698" s="34"/>
      <c r="BSN1698" s="35"/>
      <c r="BSO1698" s="34"/>
      <c r="BSV1698" s="35"/>
      <c r="BSW1698" s="34"/>
      <c r="BTD1698" s="35"/>
      <c r="BTE1698" s="34"/>
      <c r="BTL1698" s="35"/>
      <c r="BTM1698" s="34"/>
      <c r="BTT1698" s="35"/>
      <c r="BTU1698" s="34"/>
      <c r="BUB1698" s="35"/>
      <c r="BUC1698" s="34"/>
      <c r="BUJ1698" s="35"/>
      <c r="BUK1698" s="34"/>
      <c r="BUR1698" s="35"/>
      <c r="BUS1698" s="34"/>
      <c r="BUZ1698" s="35"/>
      <c r="BVA1698" s="34"/>
      <c r="BVH1698" s="35"/>
      <c r="BVI1698" s="34"/>
      <c r="BVP1698" s="35"/>
      <c r="BVQ1698" s="34"/>
      <c r="BVX1698" s="35"/>
      <c r="BVY1698" s="34"/>
      <c r="BWF1698" s="35"/>
      <c r="BWG1698" s="34"/>
      <c r="BWN1698" s="35"/>
      <c r="BWO1698" s="34"/>
      <c r="BWV1698" s="35"/>
      <c r="BWW1698" s="34"/>
      <c r="BXD1698" s="35"/>
      <c r="BXE1698" s="34"/>
      <c r="BXL1698" s="35"/>
      <c r="BXM1698" s="34"/>
      <c r="BXT1698" s="35"/>
      <c r="BXU1698" s="34"/>
      <c r="BYB1698" s="35"/>
      <c r="BYC1698" s="34"/>
      <c r="BYJ1698" s="35"/>
      <c r="BYK1698" s="34"/>
      <c r="BYR1698" s="35"/>
      <c r="BYS1698" s="34"/>
      <c r="BYZ1698" s="35"/>
      <c r="BZA1698" s="34"/>
      <c r="BZH1698" s="35"/>
      <c r="BZI1698" s="34"/>
      <c r="BZP1698" s="35"/>
      <c r="BZQ1698" s="34"/>
      <c r="BZX1698" s="35"/>
      <c r="BZY1698" s="34"/>
      <c r="CAF1698" s="35"/>
      <c r="CAG1698" s="34"/>
      <c r="CAN1698" s="35"/>
      <c r="CAO1698" s="34"/>
      <c r="CAV1698" s="35"/>
      <c r="CAW1698" s="34"/>
      <c r="CBD1698" s="35"/>
      <c r="CBE1698" s="34"/>
      <c r="CBL1698" s="35"/>
      <c r="CBM1698" s="34"/>
      <c r="CBT1698" s="35"/>
      <c r="CBU1698" s="34"/>
      <c r="CCB1698" s="35"/>
      <c r="CCC1698" s="34"/>
      <c r="CCJ1698" s="35"/>
      <c r="CCK1698" s="34"/>
      <c r="CCR1698" s="35"/>
      <c r="CCS1698" s="34"/>
      <c r="CCZ1698" s="35"/>
      <c r="CDA1698" s="34"/>
      <c r="CDH1698" s="35"/>
      <c r="CDI1698" s="34"/>
      <c r="CDP1698" s="35"/>
      <c r="CDQ1698" s="34"/>
      <c r="CDX1698" s="35"/>
      <c r="CDY1698" s="34"/>
      <c r="CEF1698" s="35"/>
      <c r="CEG1698" s="34"/>
      <c r="CEN1698" s="35"/>
      <c r="CEO1698" s="34"/>
      <c r="CEV1698" s="35"/>
      <c r="CEW1698" s="34"/>
      <c r="CFD1698" s="35"/>
      <c r="CFE1698" s="34"/>
      <c r="CFL1698" s="35"/>
      <c r="CFM1698" s="34"/>
      <c r="CFT1698" s="35"/>
      <c r="CFU1698" s="34"/>
      <c r="CGB1698" s="35"/>
      <c r="CGC1698" s="34"/>
      <c r="CGJ1698" s="35"/>
      <c r="CGK1698" s="34"/>
      <c r="CGR1698" s="35"/>
      <c r="CGS1698" s="34"/>
      <c r="CGZ1698" s="35"/>
      <c r="CHA1698" s="34"/>
      <c r="CHH1698" s="35"/>
      <c r="CHI1698" s="34"/>
      <c r="CHP1698" s="35"/>
      <c r="CHQ1698" s="34"/>
      <c r="CHX1698" s="35"/>
      <c r="CHY1698" s="34"/>
      <c r="CIF1698" s="35"/>
      <c r="CIG1698" s="34"/>
      <c r="CIN1698" s="35"/>
      <c r="CIO1698" s="34"/>
      <c r="CIV1698" s="35"/>
      <c r="CIW1698" s="34"/>
      <c r="CJD1698" s="35"/>
      <c r="CJE1698" s="34"/>
      <c r="CJL1698" s="35"/>
      <c r="CJM1698" s="34"/>
      <c r="CJT1698" s="35"/>
      <c r="CJU1698" s="34"/>
      <c r="CKB1698" s="35"/>
      <c r="CKC1698" s="34"/>
      <c r="CKJ1698" s="35"/>
      <c r="CKK1698" s="34"/>
      <c r="CKR1698" s="35"/>
      <c r="CKS1698" s="34"/>
      <c r="CKZ1698" s="35"/>
      <c r="CLA1698" s="34"/>
      <c r="CLH1698" s="35"/>
      <c r="CLI1698" s="34"/>
      <c r="CLP1698" s="35"/>
      <c r="CLQ1698" s="34"/>
      <c r="CLX1698" s="35"/>
      <c r="CLY1698" s="34"/>
      <c r="CMF1698" s="35"/>
      <c r="CMG1698" s="34"/>
      <c r="CMN1698" s="35"/>
      <c r="CMO1698" s="34"/>
      <c r="CMV1698" s="35"/>
      <c r="CMW1698" s="34"/>
      <c r="CND1698" s="35"/>
      <c r="CNE1698" s="34"/>
      <c r="CNL1698" s="35"/>
      <c r="CNM1698" s="34"/>
      <c r="CNT1698" s="35"/>
      <c r="CNU1698" s="34"/>
      <c r="COB1698" s="35"/>
      <c r="COC1698" s="34"/>
      <c r="COJ1698" s="35"/>
      <c r="COK1698" s="34"/>
      <c r="COR1698" s="35"/>
      <c r="COS1698" s="34"/>
      <c r="COZ1698" s="35"/>
      <c r="CPA1698" s="34"/>
      <c r="CPH1698" s="35"/>
      <c r="CPI1698" s="34"/>
      <c r="CPP1698" s="35"/>
      <c r="CPQ1698" s="34"/>
      <c r="CPX1698" s="35"/>
      <c r="CPY1698" s="34"/>
      <c r="CQF1698" s="35"/>
      <c r="CQG1698" s="34"/>
      <c r="CQN1698" s="35"/>
      <c r="CQO1698" s="34"/>
      <c r="CQV1698" s="35"/>
      <c r="CQW1698" s="34"/>
      <c r="CRD1698" s="35"/>
      <c r="CRE1698" s="34"/>
      <c r="CRL1698" s="35"/>
      <c r="CRM1698" s="34"/>
      <c r="CRT1698" s="35"/>
      <c r="CRU1698" s="34"/>
      <c r="CSB1698" s="35"/>
      <c r="CSC1698" s="34"/>
      <c r="CSJ1698" s="35"/>
      <c r="CSK1698" s="34"/>
      <c r="CSR1698" s="35"/>
      <c r="CSS1698" s="34"/>
      <c r="CSZ1698" s="35"/>
      <c r="CTA1698" s="34"/>
      <c r="CTH1698" s="35"/>
      <c r="CTI1698" s="34"/>
      <c r="CTP1698" s="35"/>
      <c r="CTQ1698" s="34"/>
      <c r="CTX1698" s="35"/>
      <c r="CTY1698" s="34"/>
      <c r="CUF1698" s="35"/>
      <c r="CUG1698" s="34"/>
      <c r="CUN1698" s="35"/>
      <c r="CUO1698" s="34"/>
      <c r="CUV1698" s="35"/>
      <c r="CUW1698" s="34"/>
      <c r="CVD1698" s="35"/>
      <c r="CVE1698" s="34"/>
      <c r="CVL1698" s="35"/>
      <c r="CVM1698" s="34"/>
      <c r="CVT1698" s="35"/>
      <c r="CVU1698" s="34"/>
      <c r="CWB1698" s="35"/>
      <c r="CWC1698" s="34"/>
      <c r="CWJ1698" s="35"/>
      <c r="CWK1698" s="34"/>
      <c r="CWR1698" s="35"/>
      <c r="CWS1698" s="34"/>
      <c r="CWZ1698" s="35"/>
      <c r="CXA1698" s="34"/>
      <c r="CXH1698" s="35"/>
      <c r="CXI1698" s="34"/>
      <c r="CXP1698" s="35"/>
      <c r="CXQ1698" s="34"/>
      <c r="CXX1698" s="35"/>
      <c r="CXY1698" s="34"/>
      <c r="CYF1698" s="35"/>
      <c r="CYG1698" s="34"/>
      <c r="CYN1698" s="35"/>
      <c r="CYO1698" s="34"/>
      <c r="CYV1698" s="35"/>
      <c r="CYW1698" s="34"/>
      <c r="CZD1698" s="35"/>
      <c r="CZE1698" s="34"/>
      <c r="CZL1698" s="35"/>
      <c r="CZM1698" s="34"/>
      <c r="CZT1698" s="35"/>
      <c r="CZU1698" s="34"/>
      <c r="DAB1698" s="35"/>
      <c r="DAC1698" s="34"/>
      <c r="DAJ1698" s="35"/>
      <c r="DAK1698" s="34"/>
      <c r="DAR1698" s="35"/>
      <c r="DAS1698" s="34"/>
      <c r="DAZ1698" s="35"/>
      <c r="DBA1698" s="34"/>
      <c r="DBH1698" s="35"/>
      <c r="DBI1698" s="34"/>
      <c r="DBP1698" s="35"/>
      <c r="DBQ1698" s="34"/>
      <c r="DBX1698" s="35"/>
      <c r="DBY1698" s="34"/>
      <c r="DCF1698" s="35"/>
      <c r="DCG1698" s="34"/>
      <c r="DCN1698" s="35"/>
      <c r="DCO1698" s="34"/>
      <c r="DCV1698" s="35"/>
      <c r="DCW1698" s="34"/>
      <c r="DDD1698" s="35"/>
      <c r="DDE1698" s="34"/>
      <c r="DDL1698" s="35"/>
      <c r="DDM1698" s="34"/>
      <c r="DDT1698" s="35"/>
      <c r="DDU1698" s="34"/>
      <c r="DEB1698" s="35"/>
      <c r="DEC1698" s="34"/>
      <c r="DEJ1698" s="35"/>
      <c r="DEK1698" s="34"/>
      <c r="DER1698" s="35"/>
      <c r="DES1698" s="34"/>
      <c r="DEZ1698" s="35"/>
      <c r="DFA1698" s="34"/>
      <c r="DFH1698" s="35"/>
      <c r="DFI1698" s="34"/>
      <c r="DFP1698" s="35"/>
      <c r="DFQ1698" s="34"/>
      <c r="DFX1698" s="35"/>
      <c r="DFY1698" s="34"/>
      <c r="DGF1698" s="35"/>
      <c r="DGG1698" s="34"/>
      <c r="DGN1698" s="35"/>
      <c r="DGO1698" s="34"/>
      <c r="DGV1698" s="35"/>
      <c r="DGW1698" s="34"/>
      <c r="DHD1698" s="35"/>
      <c r="DHE1698" s="34"/>
      <c r="DHL1698" s="35"/>
      <c r="DHM1698" s="34"/>
      <c r="DHT1698" s="35"/>
      <c r="DHU1698" s="34"/>
      <c r="DIB1698" s="35"/>
      <c r="DIC1698" s="34"/>
      <c r="DIJ1698" s="35"/>
      <c r="DIK1698" s="34"/>
      <c r="DIR1698" s="35"/>
      <c r="DIS1698" s="34"/>
      <c r="DIZ1698" s="35"/>
      <c r="DJA1698" s="34"/>
      <c r="DJH1698" s="35"/>
      <c r="DJI1698" s="34"/>
      <c r="DJP1698" s="35"/>
      <c r="DJQ1698" s="34"/>
      <c r="DJX1698" s="35"/>
      <c r="DJY1698" s="34"/>
      <c r="DKF1698" s="35"/>
      <c r="DKG1698" s="34"/>
      <c r="DKN1698" s="35"/>
      <c r="DKO1698" s="34"/>
      <c r="DKV1698" s="35"/>
      <c r="DKW1698" s="34"/>
      <c r="DLD1698" s="35"/>
      <c r="DLE1698" s="34"/>
      <c r="DLL1698" s="35"/>
      <c r="DLM1698" s="34"/>
      <c r="DLT1698" s="35"/>
      <c r="DLU1698" s="34"/>
      <c r="DMB1698" s="35"/>
      <c r="DMC1698" s="34"/>
      <c r="DMJ1698" s="35"/>
      <c r="DMK1698" s="34"/>
      <c r="DMR1698" s="35"/>
      <c r="DMS1698" s="34"/>
      <c r="DMZ1698" s="35"/>
      <c r="DNA1698" s="34"/>
      <c r="DNH1698" s="35"/>
      <c r="DNI1698" s="34"/>
      <c r="DNP1698" s="35"/>
      <c r="DNQ1698" s="34"/>
      <c r="DNX1698" s="35"/>
      <c r="DNY1698" s="34"/>
      <c r="DOF1698" s="35"/>
      <c r="DOG1698" s="34"/>
      <c r="DON1698" s="35"/>
      <c r="DOO1698" s="34"/>
      <c r="DOV1698" s="35"/>
      <c r="DOW1698" s="34"/>
      <c r="DPD1698" s="35"/>
      <c r="DPE1698" s="34"/>
      <c r="DPL1698" s="35"/>
      <c r="DPM1698" s="34"/>
      <c r="DPT1698" s="35"/>
      <c r="DPU1698" s="34"/>
      <c r="DQB1698" s="35"/>
      <c r="DQC1698" s="34"/>
      <c r="DQJ1698" s="35"/>
      <c r="DQK1698" s="34"/>
      <c r="DQR1698" s="35"/>
      <c r="DQS1698" s="34"/>
      <c r="DQZ1698" s="35"/>
      <c r="DRA1698" s="34"/>
      <c r="DRH1698" s="35"/>
      <c r="DRI1698" s="34"/>
      <c r="DRP1698" s="35"/>
      <c r="DRQ1698" s="34"/>
      <c r="DRX1698" s="35"/>
      <c r="DRY1698" s="34"/>
      <c r="DSF1698" s="35"/>
      <c r="DSG1698" s="34"/>
      <c r="DSN1698" s="35"/>
      <c r="DSO1698" s="34"/>
      <c r="DSV1698" s="35"/>
      <c r="DSW1698" s="34"/>
      <c r="DTD1698" s="35"/>
      <c r="DTE1698" s="34"/>
      <c r="DTL1698" s="35"/>
      <c r="DTM1698" s="34"/>
      <c r="DTT1698" s="35"/>
      <c r="DTU1698" s="34"/>
      <c r="DUB1698" s="35"/>
      <c r="DUC1698" s="34"/>
      <c r="DUJ1698" s="35"/>
      <c r="DUK1698" s="34"/>
      <c r="DUR1698" s="35"/>
      <c r="DUS1698" s="34"/>
      <c r="DUZ1698" s="35"/>
      <c r="DVA1698" s="34"/>
      <c r="DVH1698" s="35"/>
      <c r="DVI1698" s="34"/>
      <c r="DVP1698" s="35"/>
      <c r="DVQ1698" s="34"/>
      <c r="DVX1698" s="35"/>
      <c r="DVY1698" s="34"/>
      <c r="DWF1698" s="35"/>
      <c r="DWG1698" s="34"/>
      <c r="DWN1698" s="35"/>
      <c r="DWO1698" s="34"/>
      <c r="DWV1698" s="35"/>
      <c r="DWW1698" s="34"/>
      <c r="DXD1698" s="35"/>
      <c r="DXE1698" s="34"/>
      <c r="DXL1698" s="35"/>
      <c r="DXM1698" s="34"/>
      <c r="DXT1698" s="35"/>
      <c r="DXU1698" s="34"/>
      <c r="DYB1698" s="35"/>
      <c r="DYC1698" s="34"/>
      <c r="DYJ1698" s="35"/>
      <c r="DYK1698" s="34"/>
      <c r="DYR1698" s="35"/>
      <c r="DYS1698" s="34"/>
      <c r="DYZ1698" s="35"/>
      <c r="DZA1698" s="34"/>
      <c r="DZH1698" s="35"/>
      <c r="DZI1698" s="34"/>
      <c r="DZP1698" s="35"/>
      <c r="DZQ1698" s="34"/>
      <c r="DZX1698" s="35"/>
      <c r="DZY1698" s="34"/>
      <c r="EAF1698" s="35"/>
      <c r="EAG1698" s="34"/>
      <c r="EAN1698" s="35"/>
      <c r="EAO1698" s="34"/>
      <c r="EAV1698" s="35"/>
      <c r="EAW1698" s="34"/>
      <c r="EBD1698" s="35"/>
      <c r="EBE1698" s="34"/>
      <c r="EBL1698" s="35"/>
      <c r="EBM1698" s="34"/>
      <c r="EBT1698" s="35"/>
      <c r="EBU1698" s="34"/>
      <c r="ECB1698" s="35"/>
      <c r="ECC1698" s="34"/>
      <c r="ECJ1698" s="35"/>
      <c r="ECK1698" s="34"/>
      <c r="ECR1698" s="35"/>
      <c r="ECS1698" s="34"/>
      <c r="ECZ1698" s="35"/>
      <c r="EDA1698" s="34"/>
      <c r="EDH1698" s="35"/>
      <c r="EDI1698" s="34"/>
      <c r="EDP1698" s="35"/>
      <c r="EDQ1698" s="34"/>
      <c r="EDX1698" s="35"/>
      <c r="EDY1698" s="34"/>
      <c r="EEF1698" s="35"/>
      <c r="EEG1698" s="34"/>
      <c r="EEN1698" s="35"/>
      <c r="EEO1698" s="34"/>
      <c r="EEV1698" s="35"/>
      <c r="EEW1698" s="34"/>
      <c r="EFD1698" s="35"/>
      <c r="EFE1698" s="34"/>
      <c r="EFL1698" s="35"/>
      <c r="EFM1698" s="34"/>
      <c r="EFT1698" s="35"/>
      <c r="EFU1698" s="34"/>
      <c r="EGB1698" s="35"/>
      <c r="EGC1698" s="34"/>
      <c r="EGJ1698" s="35"/>
      <c r="EGK1698" s="34"/>
      <c r="EGR1698" s="35"/>
      <c r="EGS1698" s="34"/>
      <c r="EGZ1698" s="35"/>
      <c r="EHA1698" s="34"/>
      <c r="EHH1698" s="35"/>
      <c r="EHI1698" s="34"/>
      <c r="EHP1698" s="35"/>
      <c r="EHQ1698" s="34"/>
      <c r="EHX1698" s="35"/>
      <c r="EHY1698" s="34"/>
      <c r="EIF1698" s="35"/>
      <c r="EIG1698" s="34"/>
      <c r="EIN1698" s="35"/>
      <c r="EIO1698" s="34"/>
      <c r="EIV1698" s="35"/>
      <c r="EIW1698" s="34"/>
      <c r="EJD1698" s="35"/>
      <c r="EJE1698" s="34"/>
      <c r="EJL1698" s="35"/>
      <c r="EJM1698" s="34"/>
      <c r="EJT1698" s="35"/>
      <c r="EJU1698" s="34"/>
      <c r="EKB1698" s="35"/>
      <c r="EKC1698" s="34"/>
      <c r="EKJ1698" s="35"/>
      <c r="EKK1698" s="34"/>
      <c r="EKR1698" s="35"/>
      <c r="EKS1698" s="34"/>
      <c r="EKZ1698" s="35"/>
      <c r="ELA1698" s="34"/>
      <c r="ELH1698" s="35"/>
      <c r="ELI1698" s="34"/>
      <c r="ELP1698" s="35"/>
      <c r="ELQ1698" s="34"/>
      <c r="ELX1698" s="35"/>
      <c r="ELY1698" s="34"/>
      <c r="EMF1698" s="35"/>
      <c r="EMG1698" s="34"/>
      <c r="EMN1698" s="35"/>
      <c r="EMO1698" s="34"/>
      <c r="EMV1698" s="35"/>
      <c r="EMW1698" s="34"/>
      <c r="END1698" s="35"/>
      <c r="ENE1698" s="34"/>
      <c r="ENL1698" s="35"/>
      <c r="ENM1698" s="34"/>
      <c r="ENT1698" s="35"/>
      <c r="ENU1698" s="34"/>
      <c r="EOB1698" s="35"/>
      <c r="EOC1698" s="34"/>
      <c r="EOJ1698" s="35"/>
      <c r="EOK1698" s="34"/>
      <c r="EOR1698" s="35"/>
      <c r="EOS1698" s="34"/>
      <c r="EOZ1698" s="35"/>
      <c r="EPA1698" s="34"/>
      <c r="EPH1698" s="35"/>
      <c r="EPI1698" s="34"/>
      <c r="EPP1698" s="35"/>
      <c r="EPQ1698" s="34"/>
      <c r="EPX1698" s="35"/>
      <c r="EPY1698" s="34"/>
      <c r="EQF1698" s="35"/>
      <c r="EQG1698" s="34"/>
      <c r="EQN1698" s="35"/>
      <c r="EQO1698" s="34"/>
      <c r="EQV1698" s="35"/>
      <c r="EQW1698" s="34"/>
      <c r="ERD1698" s="35"/>
      <c r="ERE1698" s="34"/>
      <c r="ERL1698" s="35"/>
      <c r="ERM1698" s="34"/>
      <c r="ERT1698" s="35"/>
      <c r="ERU1698" s="34"/>
      <c r="ESB1698" s="35"/>
      <c r="ESC1698" s="34"/>
      <c r="ESJ1698" s="35"/>
      <c r="ESK1698" s="34"/>
      <c r="ESR1698" s="35"/>
      <c r="ESS1698" s="34"/>
      <c r="ESZ1698" s="35"/>
      <c r="ETA1698" s="34"/>
      <c r="ETH1698" s="35"/>
      <c r="ETI1698" s="34"/>
      <c r="ETP1698" s="35"/>
      <c r="ETQ1698" s="34"/>
      <c r="ETX1698" s="35"/>
      <c r="ETY1698" s="34"/>
      <c r="EUF1698" s="35"/>
      <c r="EUG1698" s="34"/>
      <c r="EUN1698" s="35"/>
      <c r="EUO1698" s="34"/>
      <c r="EUV1698" s="35"/>
      <c r="EUW1698" s="34"/>
      <c r="EVD1698" s="35"/>
      <c r="EVE1698" s="34"/>
      <c r="EVL1698" s="35"/>
      <c r="EVM1698" s="34"/>
      <c r="EVT1698" s="35"/>
      <c r="EVU1698" s="34"/>
      <c r="EWB1698" s="35"/>
      <c r="EWC1698" s="34"/>
      <c r="EWJ1698" s="35"/>
      <c r="EWK1698" s="34"/>
      <c r="EWR1698" s="35"/>
      <c r="EWS1698" s="34"/>
      <c r="EWZ1698" s="35"/>
      <c r="EXA1698" s="34"/>
      <c r="EXH1698" s="35"/>
      <c r="EXI1698" s="34"/>
      <c r="EXP1698" s="35"/>
      <c r="EXQ1698" s="34"/>
      <c r="EXX1698" s="35"/>
      <c r="EXY1698" s="34"/>
      <c r="EYF1698" s="35"/>
      <c r="EYG1698" s="34"/>
      <c r="EYN1698" s="35"/>
      <c r="EYO1698" s="34"/>
      <c r="EYV1698" s="35"/>
      <c r="EYW1698" s="34"/>
      <c r="EZD1698" s="35"/>
      <c r="EZE1698" s="34"/>
      <c r="EZL1698" s="35"/>
      <c r="EZM1698" s="34"/>
      <c r="EZT1698" s="35"/>
      <c r="EZU1698" s="34"/>
      <c r="FAB1698" s="35"/>
      <c r="FAC1698" s="34"/>
      <c r="FAJ1698" s="35"/>
      <c r="FAK1698" s="34"/>
      <c r="FAR1698" s="35"/>
      <c r="FAS1698" s="34"/>
      <c r="FAZ1698" s="35"/>
      <c r="FBA1698" s="34"/>
      <c r="FBH1698" s="35"/>
      <c r="FBI1698" s="34"/>
      <c r="FBP1698" s="35"/>
      <c r="FBQ1698" s="34"/>
      <c r="FBX1698" s="35"/>
      <c r="FBY1698" s="34"/>
      <c r="FCF1698" s="35"/>
      <c r="FCG1698" s="34"/>
      <c r="FCN1698" s="35"/>
      <c r="FCO1698" s="34"/>
      <c r="FCV1698" s="35"/>
      <c r="FCW1698" s="34"/>
      <c r="FDD1698" s="35"/>
      <c r="FDE1698" s="34"/>
      <c r="FDL1698" s="35"/>
      <c r="FDM1698" s="34"/>
      <c r="FDT1698" s="35"/>
      <c r="FDU1698" s="34"/>
      <c r="FEB1698" s="35"/>
      <c r="FEC1698" s="34"/>
      <c r="FEJ1698" s="35"/>
      <c r="FEK1698" s="34"/>
      <c r="FER1698" s="35"/>
      <c r="FES1698" s="34"/>
      <c r="FEZ1698" s="35"/>
      <c r="FFA1698" s="34"/>
      <c r="FFH1698" s="35"/>
      <c r="FFI1698" s="34"/>
      <c r="FFP1698" s="35"/>
      <c r="FFQ1698" s="34"/>
      <c r="FFX1698" s="35"/>
      <c r="FFY1698" s="34"/>
      <c r="FGF1698" s="35"/>
      <c r="FGG1698" s="34"/>
      <c r="FGN1698" s="35"/>
      <c r="FGO1698" s="34"/>
      <c r="FGV1698" s="35"/>
      <c r="FGW1698" s="34"/>
      <c r="FHD1698" s="35"/>
      <c r="FHE1698" s="34"/>
      <c r="FHL1698" s="35"/>
      <c r="FHM1698" s="34"/>
      <c r="FHT1698" s="35"/>
      <c r="FHU1698" s="34"/>
      <c r="FIB1698" s="35"/>
      <c r="FIC1698" s="34"/>
      <c r="FIJ1698" s="35"/>
      <c r="FIK1698" s="34"/>
      <c r="FIR1698" s="35"/>
      <c r="FIS1698" s="34"/>
      <c r="FIZ1698" s="35"/>
      <c r="FJA1698" s="34"/>
      <c r="FJH1698" s="35"/>
      <c r="FJI1698" s="34"/>
      <c r="FJP1698" s="35"/>
      <c r="FJQ1698" s="34"/>
      <c r="FJX1698" s="35"/>
      <c r="FJY1698" s="34"/>
      <c r="FKF1698" s="35"/>
      <c r="FKG1698" s="34"/>
      <c r="FKN1698" s="35"/>
      <c r="FKO1698" s="34"/>
      <c r="FKV1698" s="35"/>
      <c r="FKW1698" s="34"/>
      <c r="FLD1698" s="35"/>
      <c r="FLE1698" s="34"/>
      <c r="FLL1698" s="35"/>
      <c r="FLM1698" s="34"/>
      <c r="FLT1698" s="35"/>
      <c r="FLU1698" s="34"/>
      <c r="FMB1698" s="35"/>
      <c r="FMC1698" s="34"/>
      <c r="FMJ1698" s="35"/>
      <c r="FMK1698" s="34"/>
      <c r="FMR1698" s="35"/>
      <c r="FMS1698" s="34"/>
      <c r="FMZ1698" s="35"/>
      <c r="FNA1698" s="34"/>
      <c r="FNH1698" s="35"/>
      <c r="FNI1698" s="34"/>
      <c r="FNP1698" s="35"/>
      <c r="FNQ1698" s="34"/>
      <c r="FNX1698" s="35"/>
      <c r="FNY1698" s="34"/>
      <c r="FOF1698" s="35"/>
      <c r="FOG1698" s="34"/>
      <c r="FON1698" s="35"/>
      <c r="FOO1698" s="34"/>
      <c r="FOV1698" s="35"/>
      <c r="FOW1698" s="34"/>
      <c r="FPD1698" s="35"/>
      <c r="FPE1698" s="34"/>
      <c r="FPL1698" s="35"/>
      <c r="FPM1698" s="34"/>
      <c r="FPT1698" s="35"/>
      <c r="FPU1698" s="34"/>
      <c r="FQB1698" s="35"/>
      <c r="FQC1698" s="34"/>
      <c r="FQJ1698" s="35"/>
      <c r="FQK1698" s="34"/>
      <c r="FQR1698" s="35"/>
      <c r="FQS1698" s="34"/>
      <c r="FQZ1698" s="35"/>
      <c r="FRA1698" s="34"/>
      <c r="FRH1698" s="35"/>
      <c r="FRI1698" s="34"/>
      <c r="FRP1698" s="35"/>
      <c r="FRQ1698" s="34"/>
      <c r="FRX1698" s="35"/>
      <c r="FRY1698" s="34"/>
      <c r="FSF1698" s="35"/>
      <c r="FSG1698" s="34"/>
      <c r="FSN1698" s="35"/>
      <c r="FSO1698" s="34"/>
      <c r="FSV1698" s="35"/>
      <c r="FSW1698" s="34"/>
      <c r="FTD1698" s="35"/>
      <c r="FTE1698" s="34"/>
      <c r="FTL1698" s="35"/>
      <c r="FTM1698" s="34"/>
      <c r="FTT1698" s="35"/>
      <c r="FTU1698" s="34"/>
      <c r="FUB1698" s="35"/>
      <c r="FUC1698" s="34"/>
      <c r="FUJ1698" s="35"/>
      <c r="FUK1698" s="34"/>
      <c r="FUR1698" s="35"/>
      <c r="FUS1698" s="34"/>
      <c r="FUZ1698" s="35"/>
      <c r="FVA1698" s="34"/>
      <c r="FVH1698" s="35"/>
      <c r="FVI1698" s="34"/>
      <c r="FVP1698" s="35"/>
      <c r="FVQ1698" s="34"/>
      <c r="FVX1698" s="35"/>
      <c r="FVY1698" s="34"/>
      <c r="FWF1698" s="35"/>
      <c r="FWG1698" s="34"/>
      <c r="FWN1698" s="35"/>
      <c r="FWO1698" s="34"/>
      <c r="FWV1698" s="35"/>
      <c r="FWW1698" s="34"/>
      <c r="FXD1698" s="35"/>
      <c r="FXE1698" s="34"/>
      <c r="FXL1698" s="35"/>
      <c r="FXM1698" s="34"/>
      <c r="FXT1698" s="35"/>
      <c r="FXU1698" s="34"/>
      <c r="FYB1698" s="35"/>
      <c r="FYC1698" s="34"/>
      <c r="FYJ1698" s="35"/>
      <c r="FYK1698" s="34"/>
      <c r="FYR1698" s="35"/>
      <c r="FYS1698" s="34"/>
      <c r="FYZ1698" s="35"/>
      <c r="FZA1698" s="34"/>
      <c r="FZH1698" s="35"/>
      <c r="FZI1698" s="34"/>
      <c r="FZP1698" s="35"/>
      <c r="FZQ1698" s="34"/>
      <c r="FZX1698" s="35"/>
      <c r="FZY1698" s="34"/>
      <c r="GAF1698" s="35"/>
      <c r="GAG1698" s="34"/>
      <c r="GAN1698" s="35"/>
      <c r="GAO1698" s="34"/>
      <c r="GAV1698" s="35"/>
      <c r="GAW1698" s="34"/>
      <c r="GBD1698" s="35"/>
      <c r="GBE1698" s="34"/>
      <c r="GBL1698" s="35"/>
      <c r="GBM1698" s="34"/>
      <c r="GBT1698" s="35"/>
      <c r="GBU1698" s="34"/>
      <c r="GCB1698" s="35"/>
      <c r="GCC1698" s="34"/>
      <c r="GCJ1698" s="35"/>
      <c r="GCK1698" s="34"/>
      <c r="GCR1698" s="35"/>
      <c r="GCS1698" s="34"/>
      <c r="GCZ1698" s="35"/>
      <c r="GDA1698" s="34"/>
      <c r="GDH1698" s="35"/>
      <c r="GDI1698" s="34"/>
      <c r="GDP1698" s="35"/>
      <c r="GDQ1698" s="34"/>
      <c r="GDX1698" s="35"/>
      <c r="GDY1698" s="34"/>
      <c r="GEF1698" s="35"/>
      <c r="GEG1698" s="34"/>
      <c r="GEN1698" s="35"/>
      <c r="GEO1698" s="34"/>
      <c r="GEV1698" s="35"/>
      <c r="GEW1698" s="34"/>
      <c r="GFD1698" s="35"/>
      <c r="GFE1698" s="34"/>
      <c r="GFL1698" s="35"/>
      <c r="GFM1698" s="34"/>
      <c r="GFT1698" s="35"/>
      <c r="GFU1698" s="34"/>
      <c r="GGB1698" s="35"/>
      <c r="GGC1698" s="34"/>
      <c r="GGJ1698" s="35"/>
      <c r="GGK1698" s="34"/>
      <c r="GGR1698" s="35"/>
      <c r="GGS1698" s="34"/>
      <c r="GGZ1698" s="35"/>
      <c r="GHA1698" s="34"/>
      <c r="GHH1698" s="35"/>
      <c r="GHI1698" s="34"/>
      <c r="GHP1698" s="35"/>
      <c r="GHQ1698" s="34"/>
      <c r="GHX1698" s="35"/>
      <c r="GHY1698" s="34"/>
      <c r="GIF1698" s="35"/>
      <c r="GIG1698" s="34"/>
      <c r="GIN1698" s="35"/>
      <c r="GIO1698" s="34"/>
      <c r="GIV1698" s="35"/>
      <c r="GIW1698" s="34"/>
      <c r="GJD1698" s="35"/>
      <c r="GJE1698" s="34"/>
      <c r="GJL1698" s="35"/>
      <c r="GJM1698" s="34"/>
      <c r="GJT1698" s="35"/>
      <c r="GJU1698" s="34"/>
      <c r="GKB1698" s="35"/>
      <c r="GKC1698" s="34"/>
      <c r="GKJ1698" s="35"/>
      <c r="GKK1698" s="34"/>
      <c r="GKR1698" s="35"/>
      <c r="GKS1698" s="34"/>
      <c r="GKZ1698" s="35"/>
      <c r="GLA1698" s="34"/>
      <c r="GLH1698" s="35"/>
      <c r="GLI1698" s="34"/>
      <c r="GLP1698" s="35"/>
      <c r="GLQ1698" s="34"/>
      <c r="GLX1698" s="35"/>
      <c r="GLY1698" s="34"/>
      <c r="GMF1698" s="35"/>
      <c r="GMG1698" s="34"/>
      <c r="GMN1698" s="35"/>
      <c r="GMO1698" s="34"/>
      <c r="GMV1698" s="35"/>
      <c r="GMW1698" s="34"/>
      <c r="GND1698" s="35"/>
      <c r="GNE1698" s="34"/>
      <c r="GNL1698" s="35"/>
      <c r="GNM1698" s="34"/>
      <c r="GNT1698" s="35"/>
      <c r="GNU1698" s="34"/>
      <c r="GOB1698" s="35"/>
      <c r="GOC1698" s="34"/>
      <c r="GOJ1698" s="35"/>
      <c r="GOK1698" s="34"/>
      <c r="GOR1698" s="35"/>
      <c r="GOS1698" s="34"/>
      <c r="GOZ1698" s="35"/>
      <c r="GPA1698" s="34"/>
      <c r="GPH1698" s="35"/>
      <c r="GPI1698" s="34"/>
      <c r="GPP1698" s="35"/>
      <c r="GPQ1698" s="34"/>
      <c r="GPX1698" s="35"/>
      <c r="GPY1698" s="34"/>
      <c r="GQF1698" s="35"/>
      <c r="GQG1698" s="34"/>
      <c r="GQN1698" s="35"/>
      <c r="GQO1698" s="34"/>
      <c r="GQV1698" s="35"/>
      <c r="GQW1698" s="34"/>
      <c r="GRD1698" s="35"/>
      <c r="GRE1698" s="34"/>
      <c r="GRL1698" s="35"/>
      <c r="GRM1698" s="34"/>
      <c r="GRT1698" s="35"/>
      <c r="GRU1698" s="34"/>
      <c r="GSB1698" s="35"/>
      <c r="GSC1698" s="34"/>
      <c r="GSJ1698" s="35"/>
      <c r="GSK1698" s="34"/>
      <c r="GSR1698" s="35"/>
      <c r="GSS1698" s="34"/>
      <c r="GSZ1698" s="35"/>
      <c r="GTA1698" s="34"/>
      <c r="GTH1698" s="35"/>
      <c r="GTI1698" s="34"/>
      <c r="GTP1698" s="35"/>
      <c r="GTQ1698" s="34"/>
      <c r="GTX1698" s="35"/>
      <c r="GTY1698" s="34"/>
      <c r="GUF1698" s="35"/>
      <c r="GUG1698" s="34"/>
      <c r="GUN1698" s="35"/>
      <c r="GUO1698" s="34"/>
      <c r="GUV1698" s="35"/>
      <c r="GUW1698" s="34"/>
      <c r="GVD1698" s="35"/>
      <c r="GVE1698" s="34"/>
      <c r="GVL1698" s="35"/>
      <c r="GVM1698" s="34"/>
      <c r="GVT1698" s="35"/>
      <c r="GVU1698" s="34"/>
      <c r="GWB1698" s="35"/>
      <c r="GWC1698" s="34"/>
      <c r="GWJ1698" s="35"/>
      <c r="GWK1698" s="34"/>
      <c r="GWR1698" s="35"/>
      <c r="GWS1698" s="34"/>
      <c r="GWZ1698" s="35"/>
      <c r="GXA1698" s="34"/>
      <c r="GXH1698" s="35"/>
      <c r="GXI1698" s="34"/>
      <c r="GXP1698" s="35"/>
      <c r="GXQ1698" s="34"/>
      <c r="GXX1698" s="35"/>
      <c r="GXY1698" s="34"/>
      <c r="GYF1698" s="35"/>
      <c r="GYG1698" s="34"/>
      <c r="GYN1698" s="35"/>
      <c r="GYO1698" s="34"/>
      <c r="GYV1698" s="35"/>
      <c r="GYW1698" s="34"/>
      <c r="GZD1698" s="35"/>
      <c r="GZE1698" s="34"/>
      <c r="GZL1698" s="35"/>
      <c r="GZM1698" s="34"/>
      <c r="GZT1698" s="35"/>
      <c r="GZU1698" s="34"/>
      <c r="HAB1698" s="35"/>
      <c r="HAC1698" s="34"/>
      <c r="HAJ1698" s="35"/>
      <c r="HAK1698" s="34"/>
      <c r="HAR1698" s="35"/>
      <c r="HAS1698" s="34"/>
      <c r="HAZ1698" s="35"/>
      <c r="HBA1698" s="34"/>
      <c r="HBH1698" s="35"/>
      <c r="HBI1698" s="34"/>
      <c r="HBP1698" s="35"/>
      <c r="HBQ1698" s="34"/>
      <c r="HBX1698" s="35"/>
      <c r="HBY1698" s="34"/>
      <c r="HCF1698" s="35"/>
      <c r="HCG1698" s="34"/>
      <c r="HCN1698" s="35"/>
      <c r="HCO1698" s="34"/>
      <c r="HCV1698" s="35"/>
      <c r="HCW1698" s="34"/>
      <c r="HDD1698" s="35"/>
      <c r="HDE1698" s="34"/>
      <c r="HDL1698" s="35"/>
      <c r="HDM1698" s="34"/>
      <c r="HDT1698" s="35"/>
      <c r="HDU1698" s="34"/>
      <c r="HEB1698" s="35"/>
      <c r="HEC1698" s="34"/>
      <c r="HEJ1698" s="35"/>
      <c r="HEK1698" s="34"/>
      <c r="HER1698" s="35"/>
      <c r="HES1698" s="34"/>
      <c r="HEZ1698" s="35"/>
      <c r="HFA1698" s="34"/>
      <c r="HFH1698" s="35"/>
      <c r="HFI1698" s="34"/>
      <c r="HFP1698" s="35"/>
      <c r="HFQ1698" s="34"/>
      <c r="HFX1698" s="35"/>
      <c r="HFY1698" s="34"/>
      <c r="HGF1698" s="35"/>
      <c r="HGG1698" s="34"/>
      <c r="HGN1698" s="35"/>
      <c r="HGO1698" s="34"/>
      <c r="HGV1698" s="35"/>
      <c r="HGW1698" s="34"/>
      <c r="HHD1698" s="35"/>
      <c r="HHE1698" s="34"/>
      <c r="HHL1698" s="35"/>
      <c r="HHM1698" s="34"/>
      <c r="HHT1698" s="35"/>
      <c r="HHU1698" s="34"/>
      <c r="HIB1698" s="35"/>
      <c r="HIC1698" s="34"/>
      <c r="HIJ1698" s="35"/>
      <c r="HIK1698" s="34"/>
      <c r="HIR1698" s="35"/>
      <c r="HIS1698" s="34"/>
      <c r="HIZ1698" s="35"/>
      <c r="HJA1698" s="34"/>
      <c r="HJH1698" s="35"/>
      <c r="HJI1698" s="34"/>
      <c r="HJP1698" s="35"/>
      <c r="HJQ1698" s="34"/>
      <c r="HJX1698" s="35"/>
      <c r="HJY1698" s="34"/>
      <c r="HKF1698" s="35"/>
      <c r="HKG1698" s="34"/>
      <c r="HKN1698" s="35"/>
      <c r="HKO1698" s="34"/>
      <c r="HKV1698" s="35"/>
      <c r="HKW1698" s="34"/>
      <c r="HLD1698" s="35"/>
      <c r="HLE1698" s="34"/>
      <c r="HLL1698" s="35"/>
      <c r="HLM1698" s="34"/>
      <c r="HLT1698" s="35"/>
      <c r="HLU1698" s="34"/>
      <c r="HMB1698" s="35"/>
      <c r="HMC1698" s="34"/>
      <c r="HMJ1698" s="35"/>
      <c r="HMK1698" s="34"/>
      <c r="HMR1698" s="35"/>
      <c r="HMS1698" s="34"/>
      <c r="HMZ1698" s="35"/>
      <c r="HNA1698" s="34"/>
      <c r="HNH1698" s="35"/>
      <c r="HNI1698" s="34"/>
      <c r="HNP1698" s="35"/>
      <c r="HNQ1698" s="34"/>
      <c r="HNX1698" s="35"/>
      <c r="HNY1698" s="34"/>
      <c r="HOF1698" s="35"/>
      <c r="HOG1698" s="34"/>
      <c r="HON1698" s="35"/>
      <c r="HOO1698" s="34"/>
      <c r="HOV1698" s="35"/>
      <c r="HOW1698" s="34"/>
      <c r="HPD1698" s="35"/>
      <c r="HPE1698" s="34"/>
      <c r="HPL1698" s="35"/>
      <c r="HPM1698" s="34"/>
      <c r="HPT1698" s="35"/>
      <c r="HPU1698" s="34"/>
      <c r="HQB1698" s="35"/>
      <c r="HQC1698" s="34"/>
      <c r="HQJ1698" s="35"/>
      <c r="HQK1698" s="34"/>
      <c r="HQR1698" s="35"/>
      <c r="HQS1698" s="34"/>
      <c r="HQZ1698" s="35"/>
      <c r="HRA1698" s="34"/>
      <c r="HRH1698" s="35"/>
      <c r="HRI1698" s="34"/>
      <c r="HRP1698" s="35"/>
      <c r="HRQ1698" s="34"/>
      <c r="HRX1698" s="35"/>
      <c r="HRY1698" s="34"/>
      <c r="HSF1698" s="35"/>
      <c r="HSG1698" s="34"/>
      <c r="HSN1698" s="35"/>
      <c r="HSO1698" s="34"/>
      <c r="HSV1698" s="35"/>
      <c r="HSW1698" s="34"/>
      <c r="HTD1698" s="35"/>
      <c r="HTE1698" s="34"/>
      <c r="HTL1698" s="35"/>
      <c r="HTM1698" s="34"/>
      <c r="HTT1698" s="35"/>
      <c r="HTU1698" s="34"/>
      <c r="HUB1698" s="35"/>
      <c r="HUC1698" s="34"/>
      <c r="HUJ1698" s="35"/>
      <c r="HUK1698" s="34"/>
      <c r="HUR1698" s="35"/>
      <c r="HUS1698" s="34"/>
      <c r="HUZ1698" s="35"/>
      <c r="HVA1698" s="34"/>
      <c r="HVH1698" s="35"/>
      <c r="HVI1698" s="34"/>
      <c r="HVP1698" s="35"/>
      <c r="HVQ1698" s="34"/>
      <c r="HVX1698" s="35"/>
      <c r="HVY1698" s="34"/>
      <c r="HWF1698" s="35"/>
      <c r="HWG1698" s="34"/>
      <c r="HWN1698" s="35"/>
      <c r="HWO1698" s="34"/>
      <c r="HWV1698" s="35"/>
      <c r="HWW1698" s="34"/>
      <c r="HXD1698" s="35"/>
      <c r="HXE1698" s="34"/>
      <c r="HXL1698" s="35"/>
      <c r="HXM1698" s="34"/>
      <c r="HXT1698" s="35"/>
      <c r="HXU1698" s="34"/>
      <c r="HYB1698" s="35"/>
      <c r="HYC1698" s="34"/>
      <c r="HYJ1698" s="35"/>
      <c r="HYK1698" s="34"/>
      <c r="HYR1698" s="35"/>
      <c r="HYS1698" s="34"/>
      <c r="HYZ1698" s="35"/>
      <c r="HZA1698" s="34"/>
      <c r="HZH1698" s="35"/>
      <c r="HZI1698" s="34"/>
      <c r="HZP1698" s="35"/>
      <c r="HZQ1698" s="34"/>
      <c r="HZX1698" s="35"/>
      <c r="HZY1698" s="34"/>
      <c r="IAF1698" s="35"/>
      <c r="IAG1698" s="34"/>
      <c r="IAN1698" s="35"/>
      <c r="IAO1698" s="34"/>
      <c r="IAV1698" s="35"/>
      <c r="IAW1698" s="34"/>
      <c r="IBD1698" s="35"/>
      <c r="IBE1698" s="34"/>
      <c r="IBL1698" s="35"/>
      <c r="IBM1698" s="34"/>
      <c r="IBT1698" s="35"/>
      <c r="IBU1698" s="34"/>
      <c r="ICB1698" s="35"/>
      <c r="ICC1698" s="34"/>
      <c r="ICJ1698" s="35"/>
      <c r="ICK1698" s="34"/>
      <c r="ICR1698" s="35"/>
      <c r="ICS1698" s="34"/>
      <c r="ICZ1698" s="35"/>
      <c r="IDA1698" s="34"/>
      <c r="IDH1698" s="35"/>
      <c r="IDI1698" s="34"/>
      <c r="IDP1698" s="35"/>
      <c r="IDQ1698" s="34"/>
      <c r="IDX1698" s="35"/>
      <c r="IDY1698" s="34"/>
      <c r="IEF1698" s="35"/>
      <c r="IEG1698" s="34"/>
      <c r="IEN1698" s="35"/>
      <c r="IEO1698" s="34"/>
      <c r="IEV1698" s="35"/>
      <c r="IEW1698" s="34"/>
      <c r="IFD1698" s="35"/>
      <c r="IFE1698" s="34"/>
      <c r="IFL1698" s="35"/>
      <c r="IFM1698" s="34"/>
      <c r="IFT1698" s="35"/>
      <c r="IFU1698" s="34"/>
      <c r="IGB1698" s="35"/>
      <c r="IGC1698" s="34"/>
      <c r="IGJ1698" s="35"/>
      <c r="IGK1698" s="34"/>
      <c r="IGR1698" s="35"/>
      <c r="IGS1698" s="34"/>
      <c r="IGZ1698" s="35"/>
      <c r="IHA1698" s="34"/>
      <c r="IHH1698" s="35"/>
      <c r="IHI1698" s="34"/>
      <c r="IHP1698" s="35"/>
      <c r="IHQ1698" s="34"/>
      <c r="IHX1698" s="35"/>
      <c r="IHY1698" s="34"/>
      <c r="IIF1698" s="35"/>
      <c r="IIG1698" s="34"/>
      <c r="IIN1698" s="35"/>
      <c r="IIO1698" s="34"/>
      <c r="IIV1698" s="35"/>
      <c r="IIW1698" s="34"/>
      <c r="IJD1698" s="35"/>
      <c r="IJE1698" s="34"/>
      <c r="IJL1698" s="35"/>
      <c r="IJM1698" s="34"/>
      <c r="IJT1698" s="35"/>
      <c r="IJU1698" s="34"/>
      <c r="IKB1698" s="35"/>
      <c r="IKC1698" s="34"/>
      <c r="IKJ1698" s="35"/>
      <c r="IKK1698" s="34"/>
      <c r="IKR1698" s="35"/>
      <c r="IKS1698" s="34"/>
      <c r="IKZ1698" s="35"/>
      <c r="ILA1698" s="34"/>
      <c r="ILH1698" s="35"/>
      <c r="ILI1698" s="34"/>
      <c r="ILP1698" s="35"/>
      <c r="ILQ1698" s="34"/>
      <c r="ILX1698" s="35"/>
      <c r="ILY1698" s="34"/>
      <c r="IMF1698" s="35"/>
      <c r="IMG1698" s="34"/>
      <c r="IMN1698" s="35"/>
      <c r="IMO1698" s="34"/>
      <c r="IMV1698" s="35"/>
      <c r="IMW1698" s="34"/>
      <c r="IND1698" s="35"/>
      <c r="INE1698" s="34"/>
      <c r="INL1698" s="35"/>
      <c r="INM1698" s="34"/>
      <c r="INT1698" s="35"/>
      <c r="INU1698" s="34"/>
      <c r="IOB1698" s="35"/>
      <c r="IOC1698" s="34"/>
      <c r="IOJ1698" s="35"/>
      <c r="IOK1698" s="34"/>
      <c r="IOR1698" s="35"/>
      <c r="IOS1698" s="34"/>
      <c r="IOZ1698" s="35"/>
      <c r="IPA1698" s="34"/>
      <c r="IPH1698" s="35"/>
      <c r="IPI1698" s="34"/>
      <c r="IPP1698" s="35"/>
      <c r="IPQ1698" s="34"/>
      <c r="IPX1698" s="35"/>
      <c r="IPY1698" s="34"/>
      <c r="IQF1698" s="35"/>
      <c r="IQG1698" s="34"/>
      <c r="IQN1698" s="35"/>
      <c r="IQO1698" s="34"/>
      <c r="IQV1698" s="35"/>
      <c r="IQW1698" s="34"/>
      <c r="IRD1698" s="35"/>
      <c r="IRE1698" s="34"/>
      <c r="IRL1698" s="35"/>
      <c r="IRM1698" s="34"/>
      <c r="IRT1698" s="35"/>
      <c r="IRU1698" s="34"/>
      <c r="ISB1698" s="35"/>
      <c r="ISC1698" s="34"/>
      <c r="ISJ1698" s="35"/>
      <c r="ISK1698" s="34"/>
      <c r="ISR1698" s="35"/>
      <c r="ISS1698" s="34"/>
      <c r="ISZ1698" s="35"/>
      <c r="ITA1698" s="34"/>
      <c r="ITH1698" s="35"/>
      <c r="ITI1698" s="34"/>
      <c r="ITP1698" s="35"/>
      <c r="ITQ1698" s="34"/>
      <c r="ITX1698" s="35"/>
      <c r="ITY1698" s="34"/>
      <c r="IUF1698" s="35"/>
      <c r="IUG1698" s="34"/>
      <c r="IUN1698" s="35"/>
      <c r="IUO1698" s="34"/>
      <c r="IUV1698" s="35"/>
      <c r="IUW1698" s="34"/>
      <c r="IVD1698" s="35"/>
      <c r="IVE1698" s="34"/>
      <c r="IVL1698" s="35"/>
      <c r="IVM1698" s="34"/>
      <c r="IVT1698" s="35"/>
      <c r="IVU1698" s="34"/>
      <c r="IWB1698" s="35"/>
      <c r="IWC1698" s="34"/>
      <c r="IWJ1698" s="35"/>
      <c r="IWK1698" s="34"/>
      <c r="IWR1698" s="35"/>
      <c r="IWS1698" s="34"/>
      <c r="IWZ1698" s="35"/>
      <c r="IXA1698" s="34"/>
      <c r="IXH1698" s="35"/>
      <c r="IXI1698" s="34"/>
      <c r="IXP1698" s="35"/>
      <c r="IXQ1698" s="34"/>
      <c r="IXX1698" s="35"/>
      <c r="IXY1698" s="34"/>
      <c r="IYF1698" s="35"/>
      <c r="IYG1698" s="34"/>
      <c r="IYN1698" s="35"/>
      <c r="IYO1698" s="34"/>
      <c r="IYV1698" s="35"/>
      <c r="IYW1698" s="34"/>
      <c r="IZD1698" s="35"/>
      <c r="IZE1698" s="34"/>
      <c r="IZL1698" s="35"/>
      <c r="IZM1698" s="34"/>
      <c r="IZT1698" s="35"/>
      <c r="IZU1698" s="34"/>
      <c r="JAB1698" s="35"/>
      <c r="JAC1698" s="34"/>
      <c r="JAJ1698" s="35"/>
      <c r="JAK1698" s="34"/>
      <c r="JAR1698" s="35"/>
      <c r="JAS1698" s="34"/>
      <c r="JAZ1698" s="35"/>
      <c r="JBA1698" s="34"/>
      <c r="JBH1698" s="35"/>
      <c r="JBI1698" s="34"/>
      <c r="JBP1698" s="35"/>
      <c r="JBQ1698" s="34"/>
      <c r="JBX1698" s="35"/>
      <c r="JBY1698" s="34"/>
      <c r="JCF1698" s="35"/>
      <c r="JCG1698" s="34"/>
      <c r="JCN1698" s="35"/>
      <c r="JCO1698" s="34"/>
      <c r="JCV1698" s="35"/>
      <c r="JCW1698" s="34"/>
      <c r="JDD1698" s="35"/>
      <c r="JDE1698" s="34"/>
      <c r="JDL1698" s="35"/>
      <c r="JDM1698" s="34"/>
      <c r="JDT1698" s="35"/>
      <c r="JDU1698" s="34"/>
      <c r="JEB1698" s="35"/>
      <c r="JEC1698" s="34"/>
      <c r="JEJ1698" s="35"/>
      <c r="JEK1698" s="34"/>
      <c r="JER1698" s="35"/>
      <c r="JES1698" s="34"/>
      <c r="JEZ1698" s="35"/>
      <c r="JFA1698" s="34"/>
      <c r="JFH1698" s="35"/>
      <c r="JFI1698" s="34"/>
      <c r="JFP1698" s="35"/>
      <c r="JFQ1698" s="34"/>
      <c r="JFX1698" s="35"/>
      <c r="JFY1698" s="34"/>
      <c r="JGF1698" s="35"/>
      <c r="JGG1698" s="34"/>
      <c r="JGN1698" s="35"/>
      <c r="JGO1698" s="34"/>
      <c r="JGV1698" s="35"/>
      <c r="JGW1698" s="34"/>
      <c r="JHD1698" s="35"/>
      <c r="JHE1698" s="34"/>
      <c r="JHL1698" s="35"/>
      <c r="JHM1698" s="34"/>
      <c r="JHT1698" s="35"/>
      <c r="JHU1698" s="34"/>
      <c r="JIB1698" s="35"/>
      <c r="JIC1698" s="34"/>
      <c r="JIJ1698" s="35"/>
      <c r="JIK1698" s="34"/>
      <c r="JIR1698" s="35"/>
      <c r="JIS1698" s="34"/>
      <c r="JIZ1698" s="35"/>
      <c r="JJA1698" s="34"/>
      <c r="JJH1698" s="35"/>
      <c r="JJI1698" s="34"/>
      <c r="JJP1698" s="35"/>
      <c r="JJQ1698" s="34"/>
      <c r="JJX1698" s="35"/>
      <c r="JJY1698" s="34"/>
      <c r="JKF1698" s="35"/>
      <c r="JKG1698" s="34"/>
      <c r="JKN1698" s="35"/>
      <c r="JKO1698" s="34"/>
      <c r="JKV1698" s="35"/>
      <c r="JKW1698" s="34"/>
      <c r="JLD1698" s="35"/>
      <c r="JLE1698" s="34"/>
      <c r="JLL1698" s="35"/>
      <c r="JLM1698" s="34"/>
      <c r="JLT1698" s="35"/>
      <c r="JLU1698" s="34"/>
      <c r="JMB1698" s="35"/>
      <c r="JMC1698" s="34"/>
      <c r="JMJ1698" s="35"/>
      <c r="JMK1698" s="34"/>
      <c r="JMR1698" s="35"/>
      <c r="JMS1698" s="34"/>
      <c r="JMZ1698" s="35"/>
      <c r="JNA1698" s="34"/>
      <c r="JNH1698" s="35"/>
      <c r="JNI1698" s="34"/>
      <c r="JNP1698" s="35"/>
      <c r="JNQ1698" s="34"/>
      <c r="JNX1698" s="35"/>
      <c r="JNY1698" s="34"/>
      <c r="JOF1698" s="35"/>
      <c r="JOG1698" s="34"/>
      <c r="JON1698" s="35"/>
      <c r="JOO1698" s="34"/>
      <c r="JOV1698" s="35"/>
      <c r="JOW1698" s="34"/>
      <c r="JPD1698" s="35"/>
      <c r="JPE1698" s="34"/>
      <c r="JPL1698" s="35"/>
      <c r="JPM1698" s="34"/>
      <c r="JPT1698" s="35"/>
      <c r="JPU1698" s="34"/>
      <c r="JQB1698" s="35"/>
      <c r="JQC1698" s="34"/>
      <c r="JQJ1698" s="35"/>
      <c r="JQK1698" s="34"/>
      <c r="JQR1698" s="35"/>
      <c r="JQS1698" s="34"/>
      <c r="JQZ1698" s="35"/>
      <c r="JRA1698" s="34"/>
      <c r="JRH1698" s="35"/>
      <c r="JRI1698" s="34"/>
      <c r="JRP1698" s="35"/>
      <c r="JRQ1698" s="34"/>
      <c r="JRX1698" s="35"/>
      <c r="JRY1698" s="34"/>
      <c r="JSF1698" s="35"/>
      <c r="JSG1698" s="34"/>
      <c r="JSN1698" s="35"/>
      <c r="JSO1698" s="34"/>
      <c r="JSV1698" s="35"/>
      <c r="JSW1698" s="34"/>
      <c r="JTD1698" s="35"/>
      <c r="JTE1698" s="34"/>
      <c r="JTL1698" s="35"/>
      <c r="JTM1698" s="34"/>
      <c r="JTT1698" s="35"/>
      <c r="JTU1698" s="34"/>
      <c r="JUB1698" s="35"/>
      <c r="JUC1698" s="34"/>
      <c r="JUJ1698" s="35"/>
      <c r="JUK1698" s="34"/>
      <c r="JUR1698" s="35"/>
      <c r="JUS1698" s="34"/>
      <c r="JUZ1698" s="35"/>
      <c r="JVA1698" s="34"/>
      <c r="JVH1698" s="35"/>
      <c r="JVI1698" s="34"/>
      <c r="JVP1698" s="35"/>
      <c r="JVQ1698" s="34"/>
      <c r="JVX1698" s="35"/>
      <c r="JVY1698" s="34"/>
      <c r="JWF1698" s="35"/>
      <c r="JWG1698" s="34"/>
      <c r="JWN1698" s="35"/>
      <c r="JWO1698" s="34"/>
      <c r="JWV1698" s="35"/>
      <c r="JWW1698" s="34"/>
      <c r="JXD1698" s="35"/>
      <c r="JXE1698" s="34"/>
      <c r="JXL1698" s="35"/>
      <c r="JXM1698" s="34"/>
      <c r="JXT1698" s="35"/>
      <c r="JXU1698" s="34"/>
      <c r="JYB1698" s="35"/>
      <c r="JYC1698" s="34"/>
      <c r="JYJ1698" s="35"/>
      <c r="JYK1698" s="34"/>
      <c r="JYR1698" s="35"/>
      <c r="JYS1698" s="34"/>
      <c r="JYZ1698" s="35"/>
      <c r="JZA1698" s="34"/>
      <c r="JZH1698" s="35"/>
      <c r="JZI1698" s="34"/>
      <c r="JZP1698" s="35"/>
      <c r="JZQ1698" s="34"/>
      <c r="JZX1698" s="35"/>
      <c r="JZY1698" s="34"/>
      <c r="KAF1698" s="35"/>
      <c r="KAG1698" s="34"/>
      <c r="KAN1698" s="35"/>
      <c r="KAO1698" s="34"/>
      <c r="KAV1698" s="35"/>
      <c r="KAW1698" s="34"/>
      <c r="KBD1698" s="35"/>
      <c r="KBE1698" s="34"/>
      <c r="KBL1698" s="35"/>
      <c r="KBM1698" s="34"/>
      <c r="KBT1698" s="35"/>
      <c r="KBU1698" s="34"/>
      <c r="KCB1698" s="35"/>
      <c r="KCC1698" s="34"/>
      <c r="KCJ1698" s="35"/>
      <c r="KCK1698" s="34"/>
      <c r="KCR1698" s="35"/>
      <c r="KCS1698" s="34"/>
      <c r="KCZ1698" s="35"/>
      <c r="KDA1698" s="34"/>
      <c r="KDH1698" s="35"/>
      <c r="KDI1698" s="34"/>
      <c r="KDP1698" s="35"/>
      <c r="KDQ1698" s="34"/>
      <c r="KDX1698" s="35"/>
      <c r="KDY1698" s="34"/>
      <c r="KEF1698" s="35"/>
      <c r="KEG1698" s="34"/>
      <c r="KEN1698" s="35"/>
      <c r="KEO1698" s="34"/>
      <c r="KEV1698" s="35"/>
      <c r="KEW1698" s="34"/>
      <c r="KFD1698" s="35"/>
      <c r="KFE1698" s="34"/>
      <c r="KFL1698" s="35"/>
      <c r="KFM1698" s="34"/>
      <c r="KFT1698" s="35"/>
      <c r="KFU1698" s="34"/>
      <c r="KGB1698" s="35"/>
      <c r="KGC1698" s="34"/>
      <c r="KGJ1698" s="35"/>
      <c r="KGK1698" s="34"/>
      <c r="KGR1698" s="35"/>
      <c r="KGS1698" s="34"/>
      <c r="KGZ1698" s="35"/>
      <c r="KHA1698" s="34"/>
      <c r="KHH1698" s="35"/>
      <c r="KHI1698" s="34"/>
      <c r="KHP1698" s="35"/>
      <c r="KHQ1698" s="34"/>
      <c r="KHX1698" s="35"/>
      <c r="KHY1698" s="34"/>
      <c r="KIF1698" s="35"/>
      <c r="KIG1698" s="34"/>
      <c r="KIN1698" s="35"/>
      <c r="KIO1698" s="34"/>
      <c r="KIV1698" s="35"/>
      <c r="KIW1698" s="34"/>
      <c r="KJD1698" s="35"/>
      <c r="KJE1698" s="34"/>
      <c r="KJL1698" s="35"/>
      <c r="KJM1698" s="34"/>
      <c r="KJT1698" s="35"/>
      <c r="KJU1698" s="34"/>
      <c r="KKB1698" s="35"/>
      <c r="KKC1698" s="34"/>
      <c r="KKJ1698" s="35"/>
      <c r="KKK1698" s="34"/>
      <c r="KKR1698" s="35"/>
      <c r="KKS1698" s="34"/>
      <c r="KKZ1698" s="35"/>
      <c r="KLA1698" s="34"/>
      <c r="KLH1698" s="35"/>
      <c r="KLI1698" s="34"/>
      <c r="KLP1698" s="35"/>
      <c r="KLQ1698" s="34"/>
      <c r="KLX1698" s="35"/>
      <c r="KLY1698" s="34"/>
      <c r="KMF1698" s="35"/>
      <c r="KMG1698" s="34"/>
      <c r="KMN1698" s="35"/>
      <c r="KMO1698" s="34"/>
      <c r="KMV1698" s="35"/>
      <c r="KMW1698" s="34"/>
      <c r="KND1698" s="35"/>
      <c r="KNE1698" s="34"/>
      <c r="KNL1698" s="35"/>
      <c r="KNM1698" s="34"/>
      <c r="KNT1698" s="35"/>
      <c r="KNU1698" s="34"/>
      <c r="KOB1698" s="35"/>
      <c r="KOC1698" s="34"/>
      <c r="KOJ1698" s="35"/>
      <c r="KOK1698" s="34"/>
      <c r="KOR1698" s="35"/>
      <c r="KOS1698" s="34"/>
      <c r="KOZ1698" s="35"/>
      <c r="KPA1698" s="34"/>
      <c r="KPH1698" s="35"/>
      <c r="KPI1698" s="34"/>
      <c r="KPP1698" s="35"/>
      <c r="KPQ1698" s="34"/>
      <c r="KPX1698" s="35"/>
      <c r="KPY1698" s="34"/>
      <c r="KQF1698" s="35"/>
      <c r="KQG1698" s="34"/>
      <c r="KQN1698" s="35"/>
      <c r="KQO1698" s="34"/>
      <c r="KQV1698" s="35"/>
      <c r="KQW1698" s="34"/>
      <c r="KRD1698" s="35"/>
      <c r="KRE1698" s="34"/>
      <c r="KRL1698" s="35"/>
      <c r="KRM1698" s="34"/>
      <c r="KRT1698" s="35"/>
      <c r="KRU1698" s="34"/>
      <c r="KSB1698" s="35"/>
      <c r="KSC1698" s="34"/>
      <c r="KSJ1698" s="35"/>
      <c r="KSK1698" s="34"/>
      <c r="KSR1698" s="35"/>
      <c r="KSS1698" s="34"/>
      <c r="KSZ1698" s="35"/>
      <c r="KTA1698" s="34"/>
      <c r="KTH1698" s="35"/>
      <c r="KTI1698" s="34"/>
      <c r="KTP1698" s="35"/>
      <c r="KTQ1698" s="34"/>
      <c r="KTX1698" s="35"/>
      <c r="KTY1698" s="34"/>
      <c r="KUF1698" s="35"/>
      <c r="KUG1698" s="34"/>
      <c r="KUN1698" s="35"/>
      <c r="KUO1698" s="34"/>
      <c r="KUV1698" s="35"/>
      <c r="KUW1698" s="34"/>
      <c r="KVD1698" s="35"/>
      <c r="KVE1698" s="34"/>
      <c r="KVL1698" s="35"/>
      <c r="KVM1698" s="34"/>
      <c r="KVT1698" s="35"/>
      <c r="KVU1698" s="34"/>
      <c r="KWB1698" s="35"/>
      <c r="KWC1698" s="34"/>
      <c r="KWJ1698" s="35"/>
      <c r="KWK1698" s="34"/>
      <c r="KWR1698" s="35"/>
      <c r="KWS1698" s="34"/>
      <c r="KWZ1698" s="35"/>
      <c r="KXA1698" s="34"/>
      <c r="KXH1698" s="35"/>
      <c r="KXI1698" s="34"/>
      <c r="KXP1698" s="35"/>
      <c r="KXQ1698" s="34"/>
      <c r="KXX1698" s="35"/>
      <c r="KXY1698" s="34"/>
      <c r="KYF1698" s="35"/>
      <c r="KYG1698" s="34"/>
      <c r="KYN1698" s="35"/>
      <c r="KYO1698" s="34"/>
      <c r="KYV1698" s="35"/>
      <c r="KYW1698" s="34"/>
      <c r="KZD1698" s="35"/>
      <c r="KZE1698" s="34"/>
      <c r="KZL1698" s="35"/>
      <c r="KZM1698" s="34"/>
      <c r="KZT1698" s="35"/>
      <c r="KZU1698" s="34"/>
      <c r="LAB1698" s="35"/>
      <c r="LAC1698" s="34"/>
      <c r="LAJ1698" s="35"/>
      <c r="LAK1698" s="34"/>
      <c r="LAR1698" s="35"/>
      <c r="LAS1698" s="34"/>
      <c r="LAZ1698" s="35"/>
      <c r="LBA1698" s="34"/>
      <c r="LBH1698" s="35"/>
      <c r="LBI1698" s="34"/>
      <c r="LBP1698" s="35"/>
      <c r="LBQ1698" s="34"/>
      <c r="LBX1698" s="35"/>
      <c r="LBY1698" s="34"/>
      <c r="LCF1698" s="35"/>
      <c r="LCG1698" s="34"/>
      <c r="LCN1698" s="35"/>
      <c r="LCO1698" s="34"/>
      <c r="LCV1698" s="35"/>
      <c r="LCW1698" s="34"/>
      <c r="LDD1698" s="35"/>
      <c r="LDE1698" s="34"/>
      <c r="LDL1698" s="35"/>
      <c r="LDM1698" s="34"/>
      <c r="LDT1698" s="35"/>
      <c r="LDU1698" s="34"/>
      <c r="LEB1698" s="35"/>
      <c r="LEC1698" s="34"/>
      <c r="LEJ1698" s="35"/>
      <c r="LEK1698" s="34"/>
      <c r="LER1698" s="35"/>
      <c r="LES1698" s="34"/>
      <c r="LEZ1698" s="35"/>
      <c r="LFA1698" s="34"/>
      <c r="LFH1698" s="35"/>
      <c r="LFI1698" s="34"/>
      <c r="LFP1698" s="35"/>
      <c r="LFQ1698" s="34"/>
      <c r="LFX1698" s="35"/>
      <c r="LFY1698" s="34"/>
      <c r="LGF1698" s="35"/>
      <c r="LGG1698" s="34"/>
      <c r="LGN1698" s="35"/>
      <c r="LGO1698" s="34"/>
      <c r="LGV1698" s="35"/>
      <c r="LGW1698" s="34"/>
      <c r="LHD1698" s="35"/>
      <c r="LHE1698" s="34"/>
      <c r="LHL1698" s="35"/>
      <c r="LHM1698" s="34"/>
      <c r="LHT1698" s="35"/>
      <c r="LHU1698" s="34"/>
      <c r="LIB1698" s="35"/>
      <c r="LIC1698" s="34"/>
      <c r="LIJ1698" s="35"/>
      <c r="LIK1698" s="34"/>
      <c r="LIR1698" s="35"/>
      <c r="LIS1698" s="34"/>
      <c r="LIZ1698" s="35"/>
      <c r="LJA1698" s="34"/>
      <c r="LJH1698" s="35"/>
      <c r="LJI1698" s="34"/>
      <c r="LJP1698" s="35"/>
      <c r="LJQ1698" s="34"/>
      <c r="LJX1698" s="35"/>
      <c r="LJY1698" s="34"/>
      <c r="LKF1698" s="35"/>
      <c r="LKG1698" s="34"/>
      <c r="LKN1698" s="35"/>
      <c r="LKO1698" s="34"/>
      <c r="LKV1698" s="35"/>
      <c r="LKW1698" s="34"/>
      <c r="LLD1698" s="35"/>
      <c r="LLE1698" s="34"/>
      <c r="LLL1698" s="35"/>
      <c r="LLM1698" s="34"/>
      <c r="LLT1698" s="35"/>
      <c r="LLU1698" s="34"/>
      <c r="LMB1698" s="35"/>
      <c r="LMC1698" s="34"/>
      <c r="LMJ1698" s="35"/>
      <c r="LMK1698" s="34"/>
      <c r="LMR1698" s="35"/>
      <c r="LMS1698" s="34"/>
      <c r="LMZ1698" s="35"/>
      <c r="LNA1698" s="34"/>
      <c r="LNH1698" s="35"/>
      <c r="LNI1698" s="34"/>
      <c r="LNP1698" s="35"/>
      <c r="LNQ1698" s="34"/>
      <c r="LNX1698" s="35"/>
      <c r="LNY1698" s="34"/>
      <c r="LOF1698" s="35"/>
      <c r="LOG1698" s="34"/>
      <c r="LON1698" s="35"/>
      <c r="LOO1698" s="34"/>
      <c r="LOV1698" s="35"/>
      <c r="LOW1698" s="34"/>
      <c r="LPD1698" s="35"/>
      <c r="LPE1698" s="34"/>
      <c r="LPL1698" s="35"/>
      <c r="LPM1698" s="34"/>
      <c r="LPT1698" s="35"/>
      <c r="LPU1698" s="34"/>
      <c r="LQB1698" s="35"/>
      <c r="LQC1698" s="34"/>
      <c r="LQJ1698" s="35"/>
      <c r="LQK1698" s="34"/>
      <c r="LQR1698" s="35"/>
      <c r="LQS1698" s="34"/>
      <c r="LQZ1698" s="35"/>
      <c r="LRA1698" s="34"/>
      <c r="LRH1698" s="35"/>
      <c r="LRI1698" s="34"/>
      <c r="LRP1698" s="35"/>
      <c r="LRQ1698" s="34"/>
      <c r="LRX1698" s="35"/>
      <c r="LRY1698" s="34"/>
      <c r="LSF1698" s="35"/>
      <c r="LSG1698" s="34"/>
      <c r="LSN1698" s="35"/>
      <c r="LSO1698" s="34"/>
      <c r="LSV1698" s="35"/>
      <c r="LSW1698" s="34"/>
      <c r="LTD1698" s="35"/>
      <c r="LTE1698" s="34"/>
      <c r="LTL1698" s="35"/>
      <c r="LTM1698" s="34"/>
      <c r="LTT1698" s="35"/>
      <c r="LTU1698" s="34"/>
      <c r="LUB1698" s="35"/>
      <c r="LUC1698" s="34"/>
      <c r="LUJ1698" s="35"/>
      <c r="LUK1698" s="34"/>
      <c r="LUR1698" s="35"/>
      <c r="LUS1698" s="34"/>
      <c r="LUZ1698" s="35"/>
      <c r="LVA1698" s="34"/>
      <c r="LVH1698" s="35"/>
      <c r="LVI1698" s="34"/>
      <c r="LVP1698" s="35"/>
      <c r="LVQ1698" s="34"/>
      <c r="LVX1698" s="35"/>
      <c r="LVY1698" s="34"/>
      <c r="LWF1698" s="35"/>
      <c r="LWG1698" s="34"/>
      <c r="LWN1698" s="35"/>
      <c r="LWO1698" s="34"/>
      <c r="LWV1698" s="35"/>
      <c r="LWW1698" s="34"/>
      <c r="LXD1698" s="35"/>
      <c r="LXE1698" s="34"/>
      <c r="LXL1698" s="35"/>
      <c r="LXM1698" s="34"/>
      <c r="LXT1698" s="35"/>
      <c r="LXU1698" s="34"/>
      <c r="LYB1698" s="35"/>
      <c r="LYC1698" s="34"/>
      <c r="LYJ1698" s="35"/>
      <c r="LYK1698" s="34"/>
      <c r="LYR1698" s="35"/>
      <c r="LYS1698" s="34"/>
      <c r="LYZ1698" s="35"/>
      <c r="LZA1698" s="34"/>
      <c r="LZH1698" s="35"/>
      <c r="LZI1698" s="34"/>
      <c r="LZP1698" s="35"/>
      <c r="LZQ1698" s="34"/>
      <c r="LZX1698" s="35"/>
      <c r="LZY1698" s="34"/>
      <c r="MAF1698" s="35"/>
      <c r="MAG1698" s="34"/>
      <c r="MAN1698" s="35"/>
      <c r="MAO1698" s="34"/>
      <c r="MAV1698" s="35"/>
      <c r="MAW1698" s="34"/>
      <c r="MBD1698" s="35"/>
      <c r="MBE1698" s="34"/>
      <c r="MBL1698" s="35"/>
      <c r="MBM1698" s="34"/>
      <c r="MBT1698" s="35"/>
      <c r="MBU1698" s="34"/>
      <c r="MCB1698" s="35"/>
      <c r="MCC1698" s="34"/>
      <c r="MCJ1698" s="35"/>
      <c r="MCK1698" s="34"/>
      <c r="MCR1698" s="35"/>
      <c r="MCS1698" s="34"/>
      <c r="MCZ1698" s="35"/>
      <c r="MDA1698" s="34"/>
      <c r="MDH1698" s="35"/>
      <c r="MDI1698" s="34"/>
      <c r="MDP1698" s="35"/>
      <c r="MDQ1698" s="34"/>
      <c r="MDX1698" s="35"/>
      <c r="MDY1698" s="34"/>
      <c r="MEF1698" s="35"/>
      <c r="MEG1698" s="34"/>
      <c r="MEN1698" s="35"/>
      <c r="MEO1698" s="34"/>
      <c r="MEV1698" s="35"/>
      <c r="MEW1698" s="34"/>
      <c r="MFD1698" s="35"/>
      <c r="MFE1698" s="34"/>
      <c r="MFL1698" s="35"/>
      <c r="MFM1698" s="34"/>
      <c r="MFT1698" s="35"/>
      <c r="MFU1698" s="34"/>
      <c r="MGB1698" s="35"/>
      <c r="MGC1698" s="34"/>
      <c r="MGJ1698" s="35"/>
      <c r="MGK1698" s="34"/>
      <c r="MGR1698" s="35"/>
      <c r="MGS1698" s="34"/>
      <c r="MGZ1698" s="35"/>
      <c r="MHA1698" s="34"/>
      <c r="MHH1698" s="35"/>
      <c r="MHI1698" s="34"/>
      <c r="MHP1698" s="35"/>
      <c r="MHQ1698" s="34"/>
      <c r="MHX1698" s="35"/>
      <c r="MHY1698" s="34"/>
      <c r="MIF1698" s="35"/>
      <c r="MIG1698" s="34"/>
      <c r="MIN1698" s="35"/>
      <c r="MIO1698" s="34"/>
      <c r="MIV1698" s="35"/>
      <c r="MIW1698" s="34"/>
      <c r="MJD1698" s="35"/>
      <c r="MJE1698" s="34"/>
      <c r="MJL1698" s="35"/>
      <c r="MJM1698" s="34"/>
      <c r="MJT1698" s="35"/>
      <c r="MJU1698" s="34"/>
      <c r="MKB1698" s="35"/>
      <c r="MKC1698" s="34"/>
      <c r="MKJ1698" s="35"/>
      <c r="MKK1698" s="34"/>
      <c r="MKR1698" s="35"/>
      <c r="MKS1698" s="34"/>
      <c r="MKZ1698" s="35"/>
      <c r="MLA1698" s="34"/>
      <c r="MLH1698" s="35"/>
      <c r="MLI1698" s="34"/>
      <c r="MLP1698" s="35"/>
      <c r="MLQ1698" s="34"/>
      <c r="MLX1698" s="35"/>
      <c r="MLY1698" s="34"/>
      <c r="MMF1698" s="35"/>
      <c r="MMG1698" s="34"/>
      <c r="MMN1698" s="35"/>
      <c r="MMO1698" s="34"/>
      <c r="MMV1698" s="35"/>
      <c r="MMW1698" s="34"/>
      <c r="MND1698" s="35"/>
      <c r="MNE1698" s="34"/>
      <c r="MNL1698" s="35"/>
      <c r="MNM1698" s="34"/>
      <c r="MNT1698" s="35"/>
      <c r="MNU1698" s="34"/>
      <c r="MOB1698" s="35"/>
      <c r="MOC1698" s="34"/>
      <c r="MOJ1698" s="35"/>
      <c r="MOK1698" s="34"/>
      <c r="MOR1698" s="35"/>
      <c r="MOS1698" s="34"/>
      <c r="MOZ1698" s="35"/>
      <c r="MPA1698" s="34"/>
      <c r="MPH1698" s="35"/>
      <c r="MPI1698" s="34"/>
      <c r="MPP1698" s="35"/>
      <c r="MPQ1698" s="34"/>
      <c r="MPX1698" s="35"/>
      <c r="MPY1698" s="34"/>
      <c r="MQF1698" s="35"/>
      <c r="MQG1698" s="34"/>
      <c r="MQN1698" s="35"/>
      <c r="MQO1698" s="34"/>
      <c r="MQV1698" s="35"/>
      <c r="MQW1698" s="34"/>
      <c r="MRD1698" s="35"/>
      <c r="MRE1698" s="34"/>
      <c r="MRL1698" s="35"/>
      <c r="MRM1698" s="34"/>
      <c r="MRT1698" s="35"/>
      <c r="MRU1698" s="34"/>
      <c r="MSB1698" s="35"/>
      <c r="MSC1698" s="34"/>
      <c r="MSJ1698" s="35"/>
      <c r="MSK1698" s="34"/>
      <c r="MSR1698" s="35"/>
      <c r="MSS1698" s="34"/>
      <c r="MSZ1698" s="35"/>
      <c r="MTA1698" s="34"/>
      <c r="MTH1698" s="35"/>
      <c r="MTI1698" s="34"/>
      <c r="MTP1698" s="35"/>
      <c r="MTQ1698" s="34"/>
      <c r="MTX1698" s="35"/>
      <c r="MTY1698" s="34"/>
      <c r="MUF1698" s="35"/>
      <c r="MUG1698" s="34"/>
      <c r="MUN1698" s="35"/>
      <c r="MUO1698" s="34"/>
      <c r="MUV1698" s="35"/>
      <c r="MUW1698" s="34"/>
      <c r="MVD1698" s="35"/>
      <c r="MVE1698" s="34"/>
      <c r="MVL1698" s="35"/>
      <c r="MVM1698" s="34"/>
      <c r="MVT1698" s="35"/>
      <c r="MVU1698" s="34"/>
      <c r="MWB1698" s="35"/>
      <c r="MWC1698" s="34"/>
      <c r="MWJ1698" s="35"/>
      <c r="MWK1698" s="34"/>
      <c r="MWR1698" s="35"/>
      <c r="MWS1698" s="34"/>
      <c r="MWZ1698" s="35"/>
      <c r="MXA1698" s="34"/>
      <c r="MXH1698" s="35"/>
      <c r="MXI1698" s="34"/>
      <c r="MXP1698" s="35"/>
      <c r="MXQ1698" s="34"/>
      <c r="MXX1698" s="35"/>
      <c r="MXY1698" s="34"/>
      <c r="MYF1698" s="35"/>
      <c r="MYG1698" s="34"/>
      <c r="MYN1698" s="35"/>
      <c r="MYO1698" s="34"/>
      <c r="MYV1698" s="35"/>
      <c r="MYW1698" s="34"/>
      <c r="MZD1698" s="35"/>
      <c r="MZE1698" s="34"/>
      <c r="MZL1698" s="35"/>
      <c r="MZM1698" s="34"/>
      <c r="MZT1698" s="35"/>
      <c r="MZU1698" s="34"/>
      <c r="NAB1698" s="35"/>
      <c r="NAC1698" s="34"/>
      <c r="NAJ1698" s="35"/>
      <c r="NAK1698" s="34"/>
      <c r="NAR1698" s="35"/>
      <c r="NAS1698" s="34"/>
      <c r="NAZ1698" s="35"/>
      <c r="NBA1698" s="34"/>
      <c r="NBH1698" s="35"/>
      <c r="NBI1698" s="34"/>
      <c r="NBP1698" s="35"/>
      <c r="NBQ1698" s="34"/>
      <c r="NBX1698" s="35"/>
      <c r="NBY1698" s="34"/>
      <c r="NCF1698" s="35"/>
      <c r="NCG1698" s="34"/>
      <c r="NCN1698" s="35"/>
      <c r="NCO1698" s="34"/>
      <c r="NCV1698" s="35"/>
      <c r="NCW1698" s="34"/>
      <c r="NDD1698" s="35"/>
      <c r="NDE1698" s="34"/>
      <c r="NDL1698" s="35"/>
      <c r="NDM1698" s="34"/>
      <c r="NDT1698" s="35"/>
      <c r="NDU1698" s="34"/>
      <c r="NEB1698" s="35"/>
      <c r="NEC1698" s="34"/>
      <c r="NEJ1698" s="35"/>
      <c r="NEK1698" s="34"/>
      <c r="NER1698" s="35"/>
      <c r="NES1698" s="34"/>
      <c r="NEZ1698" s="35"/>
      <c r="NFA1698" s="34"/>
      <c r="NFH1698" s="35"/>
      <c r="NFI1698" s="34"/>
      <c r="NFP1698" s="35"/>
      <c r="NFQ1698" s="34"/>
      <c r="NFX1698" s="35"/>
      <c r="NFY1698" s="34"/>
      <c r="NGF1698" s="35"/>
      <c r="NGG1698" s="34"/>
      <c r="NGN1698" s="35"/>
      <c r="NGO1698" s="34"/>
      <c r="NGV1698" s="35"/>
      <c r="NGW1698" s="34"/>
      <c r="NHD1698" s="35"/>
      <c r="NHE1698" s="34"/>
      <c r="NHL1698" s="35"/>
      <c r="NHM1698" s="34"/>
      <c r="NHT1698" s="35"/>
      <c r="NHU1698" s="34"/>
      <c r="NIB1698" s="35"/>
      <c r="NIC1698" s="34"/>
      <c r="NIJ1698" s="35"/>
      <c r="NIK1698" s="34"/>
      <c r="NIR1698" s="35"/>
      <c r="NIS1698" s="34"/>
      <c r="NIZ1698" s="35"/>
      <c r="NJA1698" s="34"/>
      <c r="NJH1698" s="35"/>
      <c r="NJI1698" s="34"/>
      <c r="NJP1698" s="35"/>
      <c r="NJQ1698" s="34"/>
      <c r="NJX1698" s="35"/>
      <c r="NJY1698" s="34"/>
      <c r="NKF1698" s="35"/>
      <c r="NKG1698" s="34"/>
      <c r="NKN1698" s="35"/>
      <c r="NKO1698" s="34"/>
      <c r="NKV1698" s="35"/>
      <c r="NKW1698" s="34"/>
      <c r="NLD1698" s="35"/>
      <c r="NLE1698" s="34"/>
      <c r="NLL1698" s="35"/>
      <c r="NLM1698" s="34"/>
      <c r="NLT1698" s="35"/>
      <c r="NLU1698" s="34"/>
      <c r="NMB1698" s="35"/>
      <c r="NMC1698" s="34"/>
      <c r="NMJ1698" s="35"/>
      <c r="NMK1698" s="34"/>
      <c r="NMR1698" s="35"/>
      <c r="NMS1698" s="34"/>
      <c r="NMZ1698" s="35"/>
      <c r="NNA1698" s="34"/>
      <c r="NNH1698" s="35"/>
      <c r="NNI1698" s="34"/>
      <c r="NNP1698" s="35"/>
      <c r="NNQ1698" s="34"/>
      <c r="NNX1698" s="35"/>
      <c r="NNY1698" s="34"/>
      <c r="NOF1698" s="35"/>
      <c r="NOG1698" s="34"/>
      <c r="NON1698" s="35"/>
      <c r="NOO1698" s="34"/>
      <c r="NOV1698" s="35"/>
      <c r="NOW1698" s="34"/>
      <c r="NPD1698" s="35"/>
      <c r="NPE1698" s="34"/>
      <c r="NPL1698" s="35"/>
      <c r="NPM1698" s="34"/>
      <c r="NPT1698" s="35"/>
      <c r="NPU1698" s="34"/>
      <c r="NQB1698" s="35"/>
      <c r="NQC1698" s="34"/>
      <c r="NQJ1698" s="35"/>
      <c r="NQK1698" s="34"/>
      <c r="NQR1698" s="35"/>
      <c r="NQS1698" s="34"/>
      <c r="NQZ1698" s="35"/>
      <c r="NRA1698" s="34"/>
      <c r="NRH1698" s="35"/>
      <c r="NRI1698" s="34"/>
      <c r="NRP1698" s="35"/>
      <c r="NRQ1698" s="34"/>
      <c r="NRX1698" s="35"/>
      <c r="NRY1698" s="34"/>
      <c r="NSF1698" s="35"/>
      <c r="NSG1698" s="34"/>
      <c r="NSN1698" s="35"/>
      <c r="NSO1698" s="34"/>
      <c r="NSV1698" s="35"/>
      <c r="NSW1698" s="34"/>
      <c r="NTD1698" s="35"/>
      <c r="NTE1698" s="34"/>
      <c r="NTL1698" s="35"/>
      <c r="NTM1698" s="34"/>
      <c r="NTT1698" s="35"/>
      <c r="NTU1698" s="34"/>
      <c r="NUB1698" s="35"/>
      <c r="NUC1698" s="34"/>
      <c r="NUJ1698" s="35"/>
      <c r="NUK1698" s="34"/>
      <c r="NUR1698" s="35"/>
      <c r="NUS1698" s="34"/>
      <c r="NUZ1698" s="35"/>
      <c r="NVA1698" s="34"/>
      <c r="NVH1698" s="35"/>
      <c r="NVI1698" s="34"/>
      <c r="NVP1698" s="35"/>
      <c r="NVQ1698" s="34"/>
      <c r="NVX1698" s="35"/>
      <c r="NVY1698" s="34"/>
      <c r="NWF1698" s="35"/>
      <c r="NWG1698" s="34"/>
      <c r="NWN1698" s="35"/>
      <c r="NWO1698" s="34"/>
      <c r="NWV1698" s="35"/>
      <c r="NWW1698" s="34"/>
      <c r="NXD1698" s="35"/>
      <c r="NXE1698" s="34"/>
      <c r="NXL1698" s="35"/>
      <c r="NXM1698" s="34"/>
      <c r="NXT1698" s="35"/>
      <c r="NXU1698" s="34"/>
      <c r="NYB1698" s="35"/>
      <c r="NYC1698" s="34"/>
      <c r="NYJ1698" s="35"/>
      <c r="NYK1698" s="34"/>
      <c r="NYR1698" s="35"/>
      <c r="NYS1698" s="34"/>
      <c r="NYZ1698" s="35"/>
      <c r="NZA1698" s="34"/>
      <c r="NZH1698" s="35"/>
      <c r="NZI1698" s="34"/>
      <c r="NZP1698" s="35"/>
      <c r="NZQ1698" s="34"/>
      <c r="NZX1698" s="35"/>
      <c r="NZY1698" s="34"/>
      <c r="OAF1698" s="35"/>
      <c r="OAG1698" s="34"/>
      <c r="OAN1698" s="35"/>
      <c r="OAO1698" s="34"/>
      <c r="OAV1698" s="35"/>
      <c r="OAW1698" s="34"/>
      <c r="OBD1698" s="35"/>
      <c r="OBE1698" s="34"/>
      <c r="OBL1698" s="35"/>
      <c r="OBM1698" s="34"/>
      <c r="OBT1698" s="35"/>
      <c r="OBU1698" s="34"/>
      <c r="OCB1698" s="35"/>
      <c r="OCC1698" s="34"/>
      <c r="OCJ1698" s="35"/>
      <c r="OCK1698" s="34"/>
      <c r="OCR1698" s="35"/>
      <c r="OCS1698" s="34"/>
      <c r="OCZ1698" s="35"/>
      <c r="ODA1698" s="34"/>
      <c r="ODH1698" s="35"/>
      <c r="ODI1698" s="34"/>
      <c r="ODP1698" s="35"/>
      <c r="ODQ1698" s="34"/>
      <c r="ODX1698" s="35"/>
      <c r="ODY1698" s="34"/>
      <c r="OEF1698" s="35"/>
      <c r="OEG1698" s="34"/>
      <c r="OEN1698" s="35"/>
      <c r="OEO1698" s="34"/>
      <c r="OEV1698" s="35"/>
      <c r="OEW1698" s="34"/>
      <c r="OFD1698" s="35"/>
      <c r="OFE1698" s="34"/>
      <c r="OFL1698" s="35"/>
      <c r="OFM1698" s="34"/>
      <c r="OFT1698" s="35"/>
      <c r="OFU1698" s="34"/>
      <c r="OGB1698" s="35"/>
      <c r="OGC1698" s="34"/>
      <c r="OGJ1698" s="35"/>
      <c r="OGK1698" s="34"/>
      <c r="OGR1698" s="35"/>
      <c r="OGS1698" s="34"/>
      <c r="OGZ1698" s="35"/>
      <c r="OHA1698" s="34"/>
      <c r="OHH1698" s="35"/>
      <c r="OHI1698" s="34"/>
      <c r="OHP1698" s="35"/>
      <c r="OHQ1698" s="34"/>
      <c r="OHX1698" s="35"/>
      <c r="OHY1698" s="34"/>
      <c r="OIF1698" s="35"/>
      <c r="OIG1698" s="34"/>
      <c r="OIN1698" s="35"/>
      <c r="OIO1698" s="34"/>
      <c r="OIV1698" s="35"/>
      <c r="OIW1698" s="34"/>
      <c r="OJD1698" s="35"/>
      <c r="OJE1698" s="34"/>
      <c r="OJL1698" s="35"/>
      <c r="OJM1698" s="34"/>
      <c r="OJT1698" s="35"/>
      <c r="OJU1698" s="34"/>
      <c r="OKB1698" s="35"/>
      <c r="OKC1698" s="34"/>
      <c r="OKJ1698" s="35"/>
      <c r="OKK1698" s="34"/>
      <c r="OKR1698" s="35"/>
      <c r="OKS1698" s="34"/>
      <c r="OKZ1698" s="35"/>
      <c r="OLA1698" s="34"/>
      <c r="OLH1698" s="35"/>
      <c r="OLI1698" s="34"/>
      <c r="OLP1698" s="35"/>
      <c r="OLQ1698" s="34"/>
      <c r="OLX1698" s="35"/>
      <c r="OLY1698" s="34"/>
      <c r="OMF1698" s="35"/>
      <c r="OMG1698" s="34"/>
      <c r="OMN1698" s="35"/>
      <c r="OMO1698" s="34"/>
      <c r="OMV1698" s="35"/>
      <c r="OMW1698" s="34"/>
      <c r="OND1698" s="35"/>
      <c r="ONE1698" s="34"/>
      <c r="ONL1698" s="35"/>
      <c r="ONM1698" s="34"/>
      <c r="ONT1698" s="35"/>
      <c r="ONU1698" s="34"/>
      <c r="OOB1698" s="35"/>
      <c r="OOC1698" s="34"/>
      <c r="OOJ1698" s="35"/>
      <c r="OOK1698" s="34"/>
      <c r="OOR1698" s="35"/>
      <c r="OOS1698" s="34"/>
      <c r="OOZ1698" s="35"/>
      <c r="OPA1698" s="34"/>
      <c r="OPH1698" s="35"/>
      <c r="OPI1698" s="34"/>
      <c r="OPP1698" s="35"/>
      <c r="OPQ1698" s="34"/>
      <c r="OPX1698" s="35"/>
      <c r="OPY1698" s="34"/>
      <c r="OQF1698" s="35"/>
      <c r="OQG1698" s="34"/>
      <c r="OQN1698" s="35"/>
      <c r="OQO1698" s="34"/>
      <c r="OQV1698" s="35"/>
      <c r="OQW1698" s="34"/>
      <c r="ORD1698" s="35"/>
      <c r="ORE1698" s="34"/>
      <c r="ORL1698" s="35"/>
      <c r="ORM1698" s="34"/>
      <c r="ORT1698" s="35"/>
      <c r="ORU1698" s="34"/>
      <c r="OSB1698" s="35"/>
      <c r="OSC1698" s="34"/>
      <c r="OSJ1698" s="35"/>
      <c r="OSK1698" s="34"/>
      <c r="OSR1698" s="35"/>
      <c r="OSS1698" s="34"/>
      <c r="OSZ1698" s="35"/>
      <c r="OTA1698" s="34"/>
      <c r="OTH1698" s="35"/>
      <c r="OTI1698" s="34"/>
      <c r="OTP1698" s="35"/>
      <c r="OTQ1698" s="34"/>
      <c r="OTX1698" s="35"/>
      <c r="OTY1698" s="34"/>
      <c r="OUF1698" s="35"/>
      <c r="OUG1698" s="34"/>
      <c r="OUN1698" s="35"/>
      <c r="OUO1698" s="34"/>
      <c r="OUV1698" s="35"/>
      <c r="OUW1698" s="34"/>
      <c r="OVD1698" s="35"/>
      <c r="OVE1698" s="34"/>
      <c r="OVL1698" s="35"/>
      <c r="OVM1698" s="34"/>
      <c r="OVT1698" s="35"/>
      <c r="OVU1698" s="34"/>
      <c r="OWB1698" s="35"/>
      <c r="OWC1698" s="34"/>
      <c r="OWJ1698" s="35"/>
      <c r="OWK1698" s="34"/>
      <c r="OWR1698" s="35"/>
      <c r="OWS1698" s="34"/>
      <c r="OWZ1698" s="35"/>
      <c r="OXA1698" s="34"/>
      <c r="OXH1698" s="35"/>
      <c r="OXI1698" s="34"/>
      <c r="OXP1698" s="35"/>
      <c r="OXQ1698" s="34"/>
      <c r="OXX1698" s="35"/>
      <c r="OXY1698" s="34"/>
      <c r="OYF1698" s="35"/>
      <c r="OYG1698" s="34"/>
      <c r="OYN1698" s="35"/>
      <c r="OYO1698" s="34"/>
      <c r="OYV1698" s="35"/>
      <c r="OYW1698" s="34"/>
      <c r="OZD1698" s="35"/>
      <c r="OZE1698" s="34"/>
      <c r="OZL1698" s="35"/>
      <c r="OZM1698" s="34"/>
      <c r="OZT1698" s="35"/>
      <c r="OZU1698" s="34"/>
      <c r="PAB1698" s="35"/>
      <c r="PAC1698" s="34"/>
      <c r="PAJ1698" s="35"/>
      <c r="PAK1698" s="34"/>
      <c r="PAR1698" s="35"/>
      <c r="PAS1698" s="34"/>
      <c r="PAZ1698" s="35"/>
      <c r="PBA1698" s="34"/>
      <c r="PBH1698" s="35"/>
      <c r="PBI1698" s="34"/>
      <c r="PBP1698" s="35"/>
      <c r="PBQ1698" s="34"/>
      <c r="PBX1698" s="35"/>
      <c r="PBY1698" s="34"/>
      <c r="PCF1698" s="35"/>
      <c r="PCG1698" s="34"/>
      <c r="PCN1698" s="35"/>
      <c r="PCO1698" s="34"/>
      <c r="PCV1698" s="35"/>
      <c r="PCW1698" s="34"/>
      <c r="PDD1698" s="35"/>
      <c r="PDE1698" s="34"/>
      <c r="PDL1698" s="35"/>
      <c r="PDM1698" s="34"/>
      <c r="PDT1698" s="35"/>
      <c r="PDU1698" s="34"/>
      <c r="PEB1698" s="35"/>
      <c r="PEC1698" s="34"/>
      <c r="PEJ1698" s="35"/>
      <c r="PEK1698" s="34"/>
      <c r="PER1698" s="35"/>
      <c r="PES1698" s="34"/>
      <c r="PEZ1698" s="35"/>
      <c r="PFA1698" s="34"/>
      <c r="PFH1698" s="35"/>
      <c r="PFI1698" s="34"/>
      <c r="PFP1698" s="35"/>
      <c r="PFQ1698" s="34"/>
      <c r="PFX1698" s="35"/>
      <c r="PFY1698" s="34"/>
      <c r="PGF1698" s="35"/>
      <c r="PGG1698" s="34"/>
      <c r="PGN1698" s="35"/>
      <c r="PGO1698" s="34"/>
      <c r="PGV1698" s="35"/>
      <c r="PGW1698" s="34"/>
      <c r="PHD1698" s="35"/>
      <c r="PHE1698" s="34"/>
      <c r="PHL1698" s="35"/>
      <c r="PHM1698" s="34"/>
      <c r="PHT1698" s="35"/>
      <c r="PHU1698" s="34"/>
      <c r="PIB1698" s="35"/>
      <c r="PIC1698" s="34"/>
      <c r="PIJ1698" s="35"/>
      <c r="PIK1698" s="34"/>
      <c r="PIR1698" s="35"/>
      <c r="PIS1698" s="34"/>
      <c r="PIZ1698" s="35"/>
      <c r="PJA1698" s="34"/>
      <c r="PJH1698" s="35"/>
      <c r="PJI1698" s="34"/>
      <c r="PJP1698" s="35"/>
      <c r="PJQ1698" s="34"/>
      <c r="PJX1698" s="35"/>
      <c r="PJY1698" s="34"/>
      <c r="PKF1698" s="35"/>
      <c r="PKG1698" s="34"/>
      <c r="PKN1698" s="35"/>
      <c r="PKO1698" s="34"/>
      <c r="PKV1698" s="35"/>
      <c r="PKW1698" s="34"/>
      <c r="PLD1698" s="35"/>
      <c r="PLE1698" s="34"/>
      <c r="PLL1698" s="35"/>
      <c r="PLM1698" s="34"/>
      <c r="PLT1698" s="35"/>
      <c r="PLU1698" s="34"/>
      <c r="PMB1698" s="35"/>
      <c r="PMC1698" s="34"/>
      <c r="PMJ1698" s="35"/>
      <c r="PMK1698" s="34"/>
      <c r="PMR1698" s="35"/>
      <c r="PMS1698" s="34"/>
      <c r="PMZ1698" s="35"/>
      <c r="PNA1698" s="34"/>
      <c r="PNH1698" s="35"/>
      <c r="PNI1698" s="34"/>
      <c r="PNP1698" s="35"/>
      <c r="PNQ1698" s="34"/>
      <c r="PNX1698" s="35"/>
      <c r="PNY1698" s="34"/>
      <c r="POF1698" s="35"/>
      <c r="POG1698" s="34"/>
      <c r="PON1698" s="35"/>
      <c r="POO1698" s="34"/>
      <c r="POV1698" s="35"/>
      <c r="POW1698" s="34"/>
      <c r="PPD1698" s="35"/>
      <c r="PPE1698" s="34"/>
      <c r="PPL1698" s="35"/>
      <c r="PPM1698" s="34"/>
      <c r="PPT1698" s="35"/>
      <c r="PPU1698" s="34"/>
      <c r="PQB1698" s="35"/>
      <c r="PQC1698" s="34"/>
      <c r="PQJ1698" s="35"/>
      <c r="PQK1698" s="34"/>
      <c r="PQR1698" s="35"/>
      <c r="PQS1698" s="34"/>
      <c r="PQZ1698" s="35"/>
      <c r="PRA1698" s="34"/>
      <c r="PRH1698" s="35"/>
      <c r="PRI1698" s="34"/>
      <c r="PRP1698" s="35"/>
      <c r="PRQ1698" s="34"/>
      <c r="PRX1698" s="35"/>
      <c r="PRY1698" s="34"/>
      <c r="PSF1698" s="35"/>
      <c r="PSG1698" s="34"/>
      <c r="PSN1698" s="35"/>
      <c r="PSO1698" s="34"/>
      <c r="PSV1698" s="35"/>
      <c r="PSW1698" s="34"/>
      <c r="PTD1698" s="35"/>
      <c r="PTE1698" s="34"/>
      <c r="PTL1698" s="35"/>
      <c r="PTM1698" s="34"/>
      <c r="PTT1698" s="35"/>
      <c r="PTU1698" s="34"/>
      <c r="PUB1698" s="35"/>
      <c r="PUC1698" s="34"/>
      <c r="PUJ1698" s="35"/>
      <c r="PUK1698" s="34"/>
      <c r="PUR1698" s="35"/>
      <c r="PUS1698" s="34"/>
      <c r="PUZ1698" s="35"/>
      <c r="PVA1698" s="34"/>
      <c r="PVH1698" s="35"/>
      <c r="PVI1698" s="34"/>
      <c r="PVP1698" s="35"/>
      <c r="PVQ1698" s="34"/>
      <c r="PVX1698" s="35"/>
      <c r="PVY1698" s="34"/>
      <c r="PWF1698" s="35"/>
      <c r="PWG1698" s="34"/>
      <c r="PWN1698" s="35"/>
      <c r="PWO1698" s="34"/>
      <c r="PWV1698" s="35"/>
      <c r="PWW1698" s="34"/>
      <c r="PXD1698" s="35"/>
      <c r="PXE1698" s="34"/>
      <c r="PXL1698" s="35"/>
      <c r="PXM1698" s="34"/>
      <c r="PXT1698" s="35"/>
      <c r="PXU1698" s="34"/>
      <c r="PYB1698" s="35"/>
      <c r="PYC1698" s="34"/>
      <c r="PYJ1698" s="35"/>
      <c r="PYK1698" s="34"/>
      <c r="PYR1698" s="35"/>
      <c r="PYS1698" s="34"/>
      <c r="PYZ1698" s="35"/>
      <c r="PZA1698" s="34"/>
      <c r="PZH1698" s="35"/>
      <c r="PZI1698" s="34"/>
      <c r="PZP1698" s="35"/>
      <c r="PZQ1698" s="34"/>
      <c r="PZX1698" s="35"/>
      <c r="PZY1698" s="34"/>
      <c r="QAF1698" s="35"/>
      <c r="QAG1698" s="34"/>
      <c r="QAN1698" s="35"/>
      <c r="QAO1698" s="34"/>
      <c r="QAV1698" s="35"/>
      <c r="QAW1698" s="34"/>
      <c r="QBD1698" s="35"/>
      <c r="QBE1698" s="34"/>
      <c r="QBL1698" s="35"/>
      <c r="QBM1698" s="34"/>
      <c r="QBT1698" s="35"/>
      <c r="QBU1698" s="34"/>
      <c r="QCB1698" s="35"/>
      <c r="QCC1698" s="34"/>
      <c r="QCJ1698" s="35"/>
      <c r="QCK1698" s="34"/>
      <c r="QCR1698" s="35"/>
      <c r="QCS1698" s="34"/>
      <c r="QCZ1698" s="35"/>
      <c r="QDA1698" s="34"/>
      <c r="QDH1698" s="35"/>
      <c r="QDI1698" s="34"/>
      <c r="QDP1698" s="35"/>
      <c r="QDQ1698" s="34"/>
      <c r="QDX1698" s="35"/>
      <c r="QDY1698" s="34"/>
      <c r="QEF1698" s="35"/>
      <c r="QEG1698" s="34"/>
      <c r="QEN1698" s="35"/>
      <c r="QEO1698" s="34"/>
      <c r="QEV1698" s="35"/>
      <c r="QEW1698" s="34"/>
      <c r="QFD1698" s="35"/>
      <c r="QFE1698" s="34"/>
      <c r="QFL1698" s="35"/>
      <c r="QFM1698" s="34"/>
      <c r="QFT1698" s="35"/>
      <c r="QFU1698" s="34"/>
      <c r="QGB1698" s="35"/>
      <c r="QGC1698" s="34"/>
      <c r="QGJ1698" s="35"/>
      <c r="QGK1698" s="34"/>
      <c r="QGR1698" s="35"/>
      <c r="QGS1698" s="34"/>
      <c r="QGZ1698" s="35"/>
      <c r="QHA1698" s="34"/>
      <c r="QHH1698" s="35"/>
      <c r="QHI1698" s="34"/>
      <c r="QHP1698" s="35"/>
      <c r="QHQ1698" s="34"/>
      <c r="QHX1698" s="35"/>
      <c r="QHY1698" s="34"/>
      <c r="QIF1698" s="35"/>
      <c r="QIG1698" s="34"/>
      <c r="QIN1698" s="35"/>
      <c r="QIO1698" s="34"/>
      <c r="QIV1698" s="35"/>
      <c r="QIW1698" s="34"/>
      <c r="QJD1698" s="35"/>
      <c r="QJE1698" s="34"/>
      <c r="QJL1698" s="35"/>
      <c r="QJM1698" s="34"/>
      <c r="QJT1698" s="35"/>
      <c r="QJU1698" s="34"/>
      <c r="QKB1698" s="35"/>
      <c r="QKC1698" s="34"/>
      <c r="QKJ1698" s="35"/>
      <c r="QKK1698" s="34"/>
      <c r="QKR1698" s="35"/>
      <c r="QKS1698" s="34"/>
      <c r="QKZ1698" s="35"/>
      <c r="QLA1698" s="34"/>
      <c r="QLH1698" s="35"/>
      <c r="QLI1698" s="34"/>
      <c r="QLP1698" s="35"/>
      <c r="QLQ1698" s="34"/>
      <c r="QLX1698" s="35"/>
      <c r="QLY1698" s="34"/>
      <c r="QMF1698" s="35"/>
      <c r="QMG1698" s="34"/>
      <c r="QMN1698" s="35"/>
      <c r="QMO1698" s="34"/>
      <c r="QMV1698" s="35"/>
      <c r="QMW1698" s="34"/>
      <c r="QND1698" s="35"/>
      <c r="QNE1698" s="34"/>
      <c r="QNL1698" s="35"/>
      <c r="QNM1698" s="34"/>
      <c r="QNT1698" s="35"/>
      <c r="QNU1698" s="34"/>
      <c r="QOB1698" s="35"/>
      <c r="QOC1698" s="34"/>
      <c r="QOJ1698" s="35"/>
      <c r="QOK1698" s="34"/>
      <c r="QOR1698" s="35"/>
      <c r="QOS1698" s="34"/>
      <c r="QOZ1698" s="35"/>
      <c r="QPA1698" s="34"/>
      <c r="QPH1698" s="35"/>
      <c r="QPI1698" s="34"/>
      <c r="QPP1698" s="35"/>
      <c r="QPQ1698" s="34"/>
      <c r="QPX1698" s="35"/>
      <c r="QPY1698" s="34"/>
      <c r="QQF1698" s="35"/>
      <c r="QQG1698" s="34"/>
      <c r="QQN1698" s="35"/>
      <c r="QQO1698" s="34"/>
      <c r="QQV1698" s="35"/>
      <c r="QQW1698" s="34"/>
      <c r="QRD1698" s="35"/>
      <c r="QRE1698" s="34"/>
      <c r="QRL1698" s="35"/>
      <c r="QRM1698" s="34"/>
      <c r="QRT1698" s="35"/>
      <c r="QRU1698" s="34"/>
      <c r="QSB1698" s="35"/>
      <c r="QSC1698" s="34"/>
      <c r="QSJ1698" s="35"/>
      <c r="QSK1698" s="34"/>
      <c r="QSR1698" s="35"/>
      <c r="QSS1698" s="34"/>
      <c r="QSZ1698" s="35"/>
      <c r="QTA1698" s="34"/>
      <c r="QTH1698" s="35"/>
      <c r="QTI1698" s="34"/>
      <c r="QTP1698" s="35"/>
      <c r="QTQ1698" s="34"/>
      <c r="QTX1698" s="35"/>
      <c r="QTY1698" s="34"/>
      <c r="QUF1698" s="35"/>
      <c r="QUG1698" s="34"/>
      <c r="QUN1698" s="35"/>
      <c r="QUO1698" s="34"/>
      <c r="QUV1698" s="35"/>
      <c r="QUW1698" s="34"/>
      <c r="QVD1698" s="35"/>
      <c r="QVE1698" s="34"/>
      <c r="QVL1698" s="35"/>
      <c r="QVM1698" s="34"/>
      <c r="QVT1698" s="35"/>
      <c r="QVU1698" s="34"/>
      <c r="QWB1698" s="35"/>
      <c r="QWC1698" s="34"/>
      <c r="QWJ1698" s="35"/>
      <c r="QWK1698" s="34"/>
      <c r="QWR1698" s="35"/>
      <c r="QWS1698" s="34"/>
      <c r="QWZ1698" s="35"/>
      <c r="QXA1698" s="34"/>
      <c r="QXH1698" s="35"/>
      <c r="QXI1698" s="34"/>
      <c r="QXP1698" s="35"/>
      <c r="QXQ1698" s="34"/>
      <c r="QXX1698" s="35"/>
      <c r="QXY1698" s="34"/>
      <c r="QYF1698" s="35"/>
      <c r="QYG1698" s="34"/>
      <c r="QYN1698" s="35"/>
      <c r="QYO1698" s="34"/>
      <c r="QYV1698" s="35"/>
      <c r="QYW1698" s="34"/>
      <c r="QZD1698" s="35"/>
      <c r="QZE1698" s="34"/>
      <c r="QZL1698" s="35"/>
      <c r="QZM1698" s="34"/>
      <c r="QZT1698" s="35"/>
      <c r="QZU1698" s="34"/>
      <c r="RAB1698" s="35"/>
      <c r="RAC1698" s="34"/>
      <c r="RAJ1698" s="35"/>
      <c r="RAK1698" s="34"/>
      <c r="RAR1698" s="35"/>
      <c r="RAS1698" s="34"/>
      <c r="RAZ1698" s="35"/>
      <c r="RBA1698" s="34"/>
      <c r="RBH1698" s="35"/>
      <c r="RBI1698" s="34"/>
      <c r="RBP1698" s="35"/>
      <c r="RBQ1698" s="34"/>
      <c r="RBX1698" s="35"/>
      <c r="RBY1698" s="34"/>
      <c r="RCF1698" s="35"/>
      <c r="RCG1698" s="34"/>
      <c r="RCN1698" s="35"/>
      <c r="RCO1698" s="34"/>
      <c r="RCV1698" s="35"/>
      <c r="RCW1698" s="34"/>
      <c r="RDD1698" s="35"/>
      <c r="RDE1698" s="34"/>
      <c r="RDL1698" s="35"/>
      <c r="RDM1698" s="34"/>
      <c r="RDT1698" s="35"/>
      <c r="RDU1698" s="34"/>
      <c r="REB1698" s="35"/>
      <c r="REC1698" s="34"/>
      <c r="REJ1698" s="35"/>
      <c r="REK1698" s="34"/>
      <c r="RER1698" s="35"/>
      <c r="RES1698" s="34"/>
      <c r="REZ1698" s="35"/>
      <c r="RFA1698" s="34"/>
      <c r="RFH1698" s="35"/>
      <c r="RFI1698" s="34"/>
      <c r="RFP1698" s="35"/>
      <c r="RFQ1698" s="34"/>
      <c r="RFX1698" s="35"/>
      <c r="RFY1698" s="34"/>
      <c r="RGF1698" s="35"/>
      <c r="RGG1698" s="34"/>
      <c r="RGN1698" s="35"/>
      <c r="RGO1698" s="34"/>
      <c r="RGV1698" s="35"/>
      <c r="RGW1698" s="34"/>
      <c r="RHD1698" s="35"/>
      <c r="RHE1698" s="34"/>
      <c r="RHL1698" s="35"/>
      <c r="RHM1698" s="34"/>
      <c r="RHT1698" s="35"/>
      <c r="RHU1698" s="34"/>
      <c r="RIB1698" s="35"/>
      <c r="RIC1698" s="34"/>
      <c r="RIJ1698" s="35"/>
      <c r="RIK1698" s="34"/>
      <c r="RIR1698" s="35"/>
      <c r="RIS1698" s="34"/>
      <c r="RIZ1698" s="35"/>
      <c r="RJA1698" s="34"/>
      <c r="RJH1698" s="35"/>
      <c r="RJI1698" s="34"/>
      <c r="RJP1698" s="35"/>
      <c r="RJQ1698" s="34"/>
      <c r="RJX1698" s="35"/>
      <c r="RJY1698" s="34"/>
      <c r="RKF1698" s="35"/>
      <c r="RKG1698" s="34"/>
      <c r="RKN1698" s="35"/>
      <c r="RKO1698" s="34"/>
      <c r="RKV1698" s="35"/>
      <c r="RKW1698" s="34"/>
      <c r="RLD1698" s="35"/>
      <c r="RLE1698" s="34"/>
      <c r="RLL1698" s="35"/>
      <c r="RLM1698" s="34"/>
      <c r="RLT1698" s="35"/>
      <c r="RLU1698" s="34"/>
      <c r="RMB1698" s="35"/>
      <c r="RMC1698" s="34"/>
      <c r="RMJ1698" s="35"/>
      <c r="RMK1698" s="34"/>
      <c r="RMR1698" s="35"/>
      <c r="RMS1698" s="34"/>
      <c r="RMZ1698" s="35"/>
      <c r="RNA1698" s="34"/>
      <c r="RNH1698" s="35"/>
      <c r="RNI1698" s="34"/>
      <c r="RNP1698" s="35"/>
      <c r="RNQ1698" s="34"/>
      <c r="RNX1698" s="35"/>
      <c r="RNY1698" s="34"/>
      <c r="ROF1698" s="35"/>
      <c r="ROG1698" s="34"/>
      <c r="RON1698" s="35"/>
      <c r="ROO1698" s="34"/>
      <c r="ROV1698" s="35"/>
      <c r="ROW1698" s="34"/>
      <c r="RPD1698" s="35"/>
      <c r="RPE1698" s="34"/>
      <c r="RPL1698" s="35"/>
      <c r="RPM1698" s="34"/>
      <c r="RPT1698" s="35"/>
      <c r="RPU1698" s="34"/>
      <c r="RQB1698" s="35"/>
      <c r="RQC1698" s="34"/>
      <c r="RQJ1698" s="35"/>
      <c r="RQK1698" s="34"/>
      <c r="RQR1698" s="35"/>
      <c r="RQS1698" s="34"/>
      <c r="RQZ1698" s="35"/>
      <c r="RRA1698" s="34"/>
      <c r="RRH1698" s="35"/>
      <c r="RRI1698" s="34"/>
      <c r="RRP1698" s="35"/>
      <c r="RRQ1698" s="34"/>
      <c r="RRX1698" s="35"/>
      <c r="RRY1698" s="34"/>
      <c r="RSF1698" s="35"/>
      <c r="RSG1698" s="34"/>
      <c r="RSN1698" s="35"/>
      <c r="RSO1698" s="34"/>
      <c r="RSV1698" s="35"/>
      <c r="RSW1698" s="34"/>
      <c r="RTD1698" s="35"/>
      <c r="RTE1698" s="34"/>
      <c r="RTL1698" s="35"/>
      <c r="RTM1698" s="34"/>
      <c r="RTT1698" s="35"/>
      <c r="RTU1698" s="34"/>
      <c r="RUB1698" s="35"/>
      <c r="RUC1698" s="34"/>
      <c r="RUJ1698" s="35"/>
      <c r="RUK1698" s="34"/>
      <c r="RUR1698" s="35"/>
      <c r="RUS1698" s="34"/>
      <c r="RUZ1698" s="35"/>
      <c r="RVA1698" s="34"/>
      <c r="RVH1698" s="35"/>
      <c r="RVI1698" s="34"/>
      <c r="RVP1698" s="35"/>
      <c r="RVQ1698" s="34"/>
      <c r="RVX1698" s="35"/>
      <c r="RVY1698" s="34"/>
      <c r="RWF1698" s="35"/>
      <c r="RWG1698" s="34"/>
      <c r="RWN1698" s="35"/>
      <c r="RWO1698" s="34"/>
      <c r="RWV1698" s="35"/>
      <c r="RWW1698" s="34"/>
      <c r="RXD1698" s="35"/>
      <c r="RXE1698" s="34"/>
      <c r="RXL1698" s="35"/>
      <c r="RXM1698" s="34"/>
      <c r="RXT1698" s="35"/>
      <c r="RXU1698" s="34"/>
      <c r="RYB1698" s="35"/>
      <c r="RYC1698" s="34"/>
      <c r="RYJ1698" s="35"/>
      <c r="RYK1698" s="34"/>
      <c r="RYR1698" s="35"/>
      <c r="RYS1698" s="34"/>
      <c r="RYZ1698" s="35"/>
      <c r="RZA1698" s="34"/>
      <c r="RZH1698" s="35"/>
      <c r="RZI1698" s="34"/>
      <c r="RZP1698" s="35"/>
      <c r="RZQ1698" s="34"/>
      <c r="RZX1698" s="35"/>
      <c r="RZY1698" s="34"/>
      <c r="SAF1698" s="35"/>
      <c r="SAG1698" s="34"/>
      <c r="SAN1698" s="35"/>
      <c r="SAO1698" s="34"/>
      <c r="SAV1698" s="35"/>
      <c r="SAW1698" s="34"/>
      <c r="SBD1698" s="35"/>
      <c r="SBE1698" s="34"/>
      <c r="SBL1698" s="35"/>
      <c r="SBM1698" s="34"/>
      <c r="SBT1698" s="35"/>
      <c r="SBU1698" s="34"/>
      <c r="SCB1698" s="35"/>
      <c r="SCC1698" s="34"/>
      <c r="SCJ1698" s="35"/>
      <c r="SCK1698" s="34"/>
      <c r="SCR1698" s="35"/>
      <c r="SCS1698" s="34"/>
      <c r="SCZ1698" s="35"/>
      <c r="SDA1698" s="34"/>
      <c r="SDH1698" s="35"/>
      <c r="SDI1698" s="34"/>
      <c r="SDP1698" s="35"/>
      <c r="SDQ1698" s="34"/>
      <c r="SDX1698" s="35"/>
      <c r="SDY1698" s="34"/>
      <c r="SEF1698" s="35"/>
      <c r="SEG1698" s="34"/>
      <c r="SEN1698" s="35"/>
      <c r="SEO1698" s="34"/>
      <c r="SEV1698" s="35"/>
      <c r="SEW1698" s="34"/>
      <c r="SFD1698" s="35"/>
      <c r="SFE1698" s="34"/>
      <c r="SFL1698" s="35"/>
      <c r="SFM1698" s="34"/>
      <c r="SFT1698" s="35"/>
      <c r="SFU1698" s="34"/>
      <c r="SGB1698" s="35"/>
      <c r="SGC1698" s="34"/>
      <c r="SGJ1698" s="35"/>
      <c r="SGK1698" s="34"/>
      <c r="SGR1698" s="35"/>
      <c r="SGS1698" s="34"/>
      <c r="SGZ1698" s="35"/>
      <c r="SHA1698" s="34"/>
      <c r="SHH1698" s="35"/>
      <c r="SHI1698" s="34"/>
      <c r="SHP1698" s="35"/>
      <c r="SHQ1698" s="34"/>
      <c r="SHX1698" s="35"/>
      <c r="SHY1698" s="34"/>
      <c r="SIF1698" s="35"/>
      <c r="SIG1698" s="34"/>
      <c r="SIN1698" s="35"/>
      <c r="SIO1698" s="34"/>
      <c r="SIV1698" s="35"/>
      <c r="SIW1698" s="34"/>
      <c r="SJD1698" s="35"/>
      <c r="SJE1698" s="34"/>
      <c r="SJL1698" s="35"/>
      <c r="SJM1698" s="34"/>
      <c r="SJT1698" s="35"/>
      <c r="SJU1698" s="34"/>
      <c r="SKB1698" s="35"/>
      <c r="SKC1698" s="34"/>
      <c r="SKJ1698" s="35"/>
      <c r="SKK1698" s="34"/>
      <c r="SKR1698" s="35"/>
      <c r="SKS1698" s="34"/>
      <c r="SKZ1698" s="35"/>
      <c r="SLA1698" s="34"/>
      <c r="SLH1698" s="35"/>
      <c r="SLI1698" s="34"/>
      <c r="SLP1698" s="35"/>
      <c r="SLQ1698" s="34"/>
      <c r="SLX1698" s="35"/>
      <c r="SLY1698" s="34"/>
      <c r="SMF1698" s="35"/>
      <c r="SMG1698" s="34"/>
      <c r="SMN1698" s="35"/>
      <c r="SMO1698" s="34"/>
      <c r="SMV1698" s="35"/>
      <c r="SMW1698" s="34"/>
      <c r="SND1698" s="35"/>
      <c r="SNE1698" s="34"/>
      <c r="SNL1698" s="35"/>
      <c r="SNM1698" s="34"/>
      <c r="SNT1698" s="35"/>
      <c r="SNU1698" s="34"/>
      <c r="SOB1698" s="35"/>
      <c r="SOC1698" s="34"/>
      <c r="SOJ1698" s="35"/>
      <c r="SOK1698" s="34"/>
      <c r="SOR1698" s="35"/>
      <c r="SOS1698" s="34"/>
      <c r="SOZ1698" s="35"/>
      <c r="SPA1698" s="34"/>
      <c r="SPH1698" s="35"/>
      <c r="SPI1698" s="34"/>
      <c r="SPP1698" s="35"/>
      <c r="SPQ1698" s="34"/>
      <c r="SPX1698" s="35"/>
      <c r="SPY1698" s="34"/>
      <c r="SQF1698" s="35"/>
      <c r="SQG1698" s="34"/>
      <c r="SQN1698" s="35"/>
      <c r="SQO1698" s="34"/>
      <c r="SQV1698" s="35"/>
      <c r="SQW1698" s="34"/>
      <c r="SRD1698" s="35"/>
      <c r="SRE1698" s="34"/>
      <c r="SRL1698" s="35"/>
      <c r="SRM1698" s="34"/>
      <c r="SRT1698" s="35"/>
      <c r="SRU1698" s="34"/>
      <c r="SSB1698" s="35"/>
      <c r="SSC1698" s="34"/>
      <c r="SSJ1698" s="35"/>
      <c r="SSK1698" s="34"/>
      <c r="SSR1698" s="35"/>
      <c r="SSS1698" s="34"/>
      <c r="SSZ1698" s="35"/>
      <c r="STA1698" s="34"/>
      <c r="STH1698" s="35"/>
      <c r="STI1698" s="34"/>
      <c r="STP1698" s="35"/>
      <c r="STQ1698" s="34"/>
      <c r="STX1698" s="35"/>
      <c r="STY1698" s="34"/>
      <c r="SUF1698" s="35"/>
      <c r="SUG1698" s="34"/>
      <c r="SUN1698" s="35"/>
      <c r="SUO1698" s="34"/>
      <c r="SUV1698" s="35"/>
      <c r="SUW1698" s="34"/>
      <c r="SVD1698" s="35"/>
      <c r="SVE1698" s="34"/>
      <c r="SVL1698" s="35"/>
      <c r="SVM1698" s="34"/>
      <c r="SVT1698" s="35"/>
      <c r="SVU1698" s="34"/>
      <c r="SWB1698" s="35"/>
      <c r="SWC1698" s="34"/>
      <c r="SWJ1698" s="35"/>
      <c r="SWK1698" s="34"/>
      <c r="SWR1698" s="35"/>
      <c r="SWS1698" s="34"/>
      <c r="SWZ1698" s="35"/>
      <c r="SXA1698" s="34"/>
      <c r="SXH1698" s="35"/>
      <c r="SXI1698" s="34"/>
      <c r="SXP1698" s="35"/>
      <c r="SXQ1698" s="34"/>
      <c r="SXX1698" s="35"/>
      <c r="SXY1698" s="34"/>
      <c r="SYF1698" s="35"/>
      <c r="SYG1698" s="34"/>
      <c r="SYN1698" s="35"/>
      <c r="SYO1698" s="34"/>
      <c r="SYV1698" s="35"/>
      <c r="SYW1698" s="34"/>
      <c r="SZD1698" s="35"/>
      <c r="SZE1698" s="34"/>
      <c r="SZL1698" s="35"/>
      <c r="SZM1698" s="34"/>
      <c r="SZT1698" s="35"/>
      <c r="SZU1698" s="34"/>
      <c r="TAB1698" s="35"/>
      <c r="TAC1698" s="34"/>
      <c r="TAJ1698" s="35"/>
      <c r="TAK1698" s="34"/>
      <c r="TAR1698" s="35"/>
      <c r="TAS1698" s="34"/>
      <c r="TAZ1698" s="35"/>
      <c r="TBA1698" s="34"/>
      <c r="TBH1698" s="35"/>
      <c r="TBI1698" s="34"/>
      <c r="TBP1698" s="35"/>
      <c r="TBQ1698" s="34"/>
      <c r="TBX1698" s="35"/>
      <c r="TBY1698" s="34"/>
      <c r="TCF1698" s="35"/>
      <c r="TCG1698" s="34"/>
      <c r="TCN1698" s="35"/>
      <c r="TCO1698" s="34"/>
      <c r="TCV1698" s="35"/>
      <c r="TCW1698" s="34"/>
      <c r="TDD1698" s="35"/>
      <c r="TDE1698" s="34"/>
      <c r="TDL1698" s="35"/>
      <c r="TDM1698" s="34"/>
      <c r="TDT1698" s="35"/>
      <c r="TDU1698" s="34"/>
      <c r="TEB1698" s="35"/>
      <c r="TEC1698" s="34"/>
      <c r="TEJ1698" s="35"/>
      <c r="TEK1698" s="34"/>
      <c r="TER1698" s="35"/>
      <c r="TES1698" s="34"/>
      <c r="TEZ1698" s="35"/>
      <c r="TFA1698" s="34"/>
      <c r="TFH1698" s="35"/>
      <c r="TFI1698" s="34"/>
      <c r="TFP1698" s="35"/>
      <c r="TFQ1698" s="34"/>
      <c r="TFX1698" s="35"/>
      <c r="TFY1698" s="34"/>
      <c r="TGF1698" s="35"/>
      <c r="TGG1698" s="34"/>
      <c r="TGN1698" s="35"/>
      <c r="TGO1698" s="34"/>
      <c r="TGV1698" s="35"/>
      <c r="TGW1698" s="34"/>
      <c r="THD1698" s="35"/>
      <c r="THE1698" s="34"/>
      <c r="THL1698" s="35"/>
      <c r="THM1698" s="34"/>
      <c r="THT1698" s="35"/>
      <c r="THU1698" s="34"/>
      <c r="TIB1698" s="35"/>
      <c r="TIC1698" s="34"/>
      <c r="TIJ1698" s="35"/>
      <c r="TIK1698" s="34"/>
      <c r="TIR1698" s="35"/>
      <c r="TIS1698" s="34"/>
      <c r="TIZ1698" s="35"/>
      <c r="TJA1698" s="34"/>
      <c r="TJH1698" s="35"/>
      <c r="TJI1698" s="34"/>
      <c r="TJP1698" s="35"/>
      <c r="TJQ1698" s="34"/>
      <c r="TJX1698" s="35"/>
      <c r="TJY1698" s="34"/>
      <c r="TKF1698" s="35"/>
      <c r="TKG1698" s="34"/>
      <c r="TKN1698" s="35"/>
      <c r="TKO1698" s="34"/>
      <c r="TKV1698" s="35"/>
      <c r="TKW1698" s="34"/>
      <c r="TLD1698" s="35"/>
      <c r="TLE1698" s="34"/>
      <c r="TLL1698" s="35"/>
      <c r="TLM1698" s="34"/>
      <c r="TLT1698" s="35"/>
      <c r="TLU1698" s="34"/>
      <c r="TMB1698" s="35"/>
      <c r="TMC1698" s="34"/>
      <c r="TMJ1698" s="35"/>
      <c r="TMK1698" s="34"/>
      <c r="TMR1698" s="35"/>
      <c r="TMS1698" s="34"/>
      <c r="TMZ1698" s="35"/>
      <c r="TNA1698" s="34"/>
      <c r="TNH1698" s="35"/>
      <c r="TNI1698" s="34"/>
      <c r="TNP1698" s="35"/>
      <c r="TNQ1698" s="34"/>
      <c r="TNX1698" s="35"/>
      <c r="TNY1698" s="34"/>
      <c r="TOF1698" s="35"/>
      <c r="TOG1698" s="34"/>
      <c r="TON1698" s="35"/>
      <c r="TOO1698" s="34"/>
      <c r="TOV1698" s="35"/>
      <c r="TOW1698" s="34"/>
      <c r="TPD1698" s="35"/>
      <c r="TPE1698" s="34"/>
      <c r="TPL1698" s="35"/>
      <c r="TPM1698" s="34"/>
      <c r="TPT1698" s="35"/>
      <c r="TPU1698" s="34"/>
      <c r="TQB1698" s="35"/>
      <c r="TQC1698" s="34"/>
      <c r="TQJ1698" s="35"/>
      <c r="TQK1698" s="34"/>
      <c r="TQR1698" s="35"/>
      <c r="TQS1698" s="34"/>
      <c r="TQZ1698" s="35"/>
      <c r="TRA1698" s="34"/>
      <c r="TRH1698" s="35"/>
      <c r="TRI1698" s="34"/>
      <c r="TRP1698" s="35"/>
      <c r="TRQ1698" s="34"/>
      <c r="TRX1698" s="35"/>
      <c r="TRY1698" s="34"/>
      <c r="TSF1698" s="35"/>
      <c r="TSG1698" s="34"/>
      <c r="TSN1698" s="35"/>
      <c r="TSO1698" s="34"/>
      <c r="TSV1698" s="35"/>
      <c r="TSW1698" s="34"/>
      <c r="TTD1698" s="35"/>
      <c r="TTE1698" s="34"/>
      <c r="TTL1698" s="35"/>
      <c r="TTM1698" s="34"/>
      <c r="TTT1698" s="35"/>
      <c r="TTU1698" s="34"/>
      <c r="TUB1698" s="35"/>
      <c r="TUC1698" s="34"/>
      <c r="TUJ1698" s="35"/>
      <c r="TUK1698" s="34"/>
      <c r="TUR1698" s="35"/>
      <c r="TUS1698" s="34"/>
      <c r="TUZ1698" s="35"/>
      <c r="TVA1698" s="34"/>
      <c r="TVH1698" s="35"/>
      <c r="TVI1698" s="34"/>
      <c r="TVP1698" s="35"/>
      <c r="TVQ1698" s="34"/>
      <c r="TVX1698" s="35"/>
      <c r="TVY1698" s="34"/>
      <c r="TWF1698" s="35"/>
      <c r="TWG1698" s="34"/>
      <c r="TWN1698" s="35"/>
      <c r="TWO1698" s="34"/>
      <c r="TWV1698" s="35"/>
      <c r="TWW1698" s="34"/>
      <c r="TXD1698" s="35"/>
      <c r="TXE1698" s="34"/>
      <c r="TXL1698" s="35"/>
      <c r="TXM1698" s="34"/>
      <c r="TXT1698" s="35"/>
      <c r="TXU1698" s="34"/>
      <c r="TYB1698" s="35"/>
      <c r="TYC1698" s="34"/>
      <c r="TYJ1698" s="35"/>
      <c r="TYK1698" s="34"/>
      <c r="TYR1698" s="35"/>
      <c r="TYS1698" s="34"/>
      <c r="TYZ1698" s="35"/>
      <c r="TZA1698" s="34"/>
      <c r="TZH1698" s="35"/>
      <c r="TZI1698" s="34"/>
      <c r="TZP1698" s="35"/>
      <c r="TZQ1698" s="34"/>
      <c r="TZX1698" s="35"/>
      <c r="TZY1698" s="34"/>
      <c r="UAF1698" s="35"/>
      <c r="UAG1698" s="34"/>
      <c r="UAN1698" s="35"/>
      <c r="UAO1698" s="34"/>
      <c r="UAV1698" s="35"/>
      <c r="UAW1698" s="34"/>
      <c r="UBD1698" s="35"/>
      <c r="UBE1698" s="34"/>
      <c r="UBL1698" s="35"/>
      <c r="UBM1698" s="34"/>
      <c r="UBT1698" s="35"/>
      <c r="UBU1698" s="34"/>
      <c r="UCB1698" s="35"/>
      <c r="UCC1698" s="34"/>
      <c r="UCJ1698" s="35"/>
      <c r="UCK1698" s="34"/>
      <c r="UCR1698" s="35"/>
      <c r="UCS1698" s="34"/>
      <c r="UCZ1698" s="35"/>
      <c r="UDA1698" s="34"/>
      <c r="UDH1698" s="35"/>
      <c r="UDI1698" s="34"/>
      <c r="UDP1698" s="35"/>
      <c r="UDQ1698" s="34"/>
      <c r="UDX1698" s="35"/>
      <c r="UDY1698" s="34"/>
      <c r="UEF1698" s="35"/>
      <c r="UEG1698" s="34"/>
      <c r="UEN1698" s="35"/>
      <c r="UEO1698" s="34"/>
      <c r="UEV1698" s="35"/>
      <c r="UEW1698" s="34"/>
      <c r="UFD1698" s="35"/>
      <c r="UFE1698" s="34"/>
      <c r="UFL1698" s="35"/>
      <c r="UFM1698" s="34"/>
      <c r="UFT1698" s="35"/>
      <c r="UFU1698" s="34"/>
      <c r="UGB1698" s="35"/>
      <c r="UGC1698" s="34"/>
      <c r="UGJ1698" s="35"/>
      <c r="UGK1698" s="34"/>
      <c r="UGR1698" s="35"/>
      <c r="UGS1698" s="34"/>
      <c r="UGZ1698" s="35"/>
      <c r="UHA1698" s="34"/>
      <c r="UHH1698" s="35"/>
      <c r="UHI1698" s="34"/>
      <c r="UHP1698" s="35"/>
      <c r="UHQ1698" s="34"/>
      <c r="UHX1698" s="35"/>
      <c r="UHY1698" s="34"/>
      <c r="UIF1698" s="35"/>
      <c r="UIG1698" s="34"/>
      <c r="UIN1698" s="35"/>
      <c r="UIO1698" s="34"/>
      <c r="UIV1698" s="35"/>
      <c r="UIW1698" s="34"/>
      <c r="UJD1698" s="35"/>
      <c r="UJE1698" s="34"/>
      <c r="UJL1698" s="35"/>
      <c r="UJM1698" s="34"/>
      <c r="UJT1698" s="35"/>
      <c r="UJU1698" s="34"/>
      <c r="UKB1698" s="35"/>
      <c r="UKC1698" s="34"/>
      <c r="UKJ1698" s="35"/>
      <c r="UKK1698" s="34"/>
      <c r="UKR1698" s="35"/>
      <c r="UKS1698" s="34"/>
      <c r="UKZ1698" s="35"/>
      <c r="ULA1698" s="34"/>
      <c r="ULH1698" s="35"/>
      <c r="ULI1698" s="34"/>
      <c r="ULP1698" s="35"/>
      <c r="ULQ1698" s="34"/>
      <c r="ULX1698" s="35"/>
      <c r="ULY1698" s="34"/>
      <c r="UMF1698" s="35"/>
      <c r="UMG1698" s="34"/>
      <c r="UMN1698" s="35"/>
      <c r="UMO1698" s="34"/>
      <c r="UMV1698" s="35"/>
      <c r="UMW1698" s="34"/>
      <c r="UND1698" s="35"/>
      <c r="UNE1698" s="34"/>
      <c r="UNL1698" s="35"/>
      <c r="UNM1698" s="34"/>
      <c r="UNT1698" s="35"/>
      <c r="UNU1698" s="34"/>
      <c r="UOB1698" s="35"/>
      <c r="UOC1698" s="34"/>
      <c r="UOJ1698" s="35"/>
      <c r="UOK1698" s="34"/>
      <c r="UOR1698" s="35"/>
      <c r="UOS1698" s="34"/>
      <c r="UOZ1698" s="35"/>
      <c r="UPA1698" s="34"/>
      <c r="UPH1698" s="35"/>
      <c r="UPI1698" s="34"/>
      <c r="UPP1698" s="35"/>
      <c r="UPQ1698" s="34"/>
      <c r="UPX1698" s="35"/>
      <c r="UPY1698" s="34"/>
      <c r="UQF1698" s="35"/>
      <c r="UQG1698" s="34"/>
      <c r="UQN1698" s="35"/>
      <c r="UQO1698" s="34"/>
      <c r="UQV1698" s="35"/>
      <c r="UQW1698" s="34"/>
      <c r="URD1698" s="35"/>
      <c r="URE1698" s="34"/>
      <c r="URL1698" s="35"/>
      <c r="URM1698" s="34"/>
      <c r="URT1698" s="35"/>
      <c r="URU1698" s="34"/>
      <c r="USB1698" s="35"/>
      <c r="USC1698" s="34"/>
      <c r="USJ1698" s="35"/>
      <c r="USK1698" s="34"/>
      <c r="USR1698" s="35"/>
      <c r="USS1698" s="34"/>
      <c r="USZ1698" s="35"/>
      <c r="UTA1698" s="34"/>
      <c r="UTH1698" s="35"/>
      <c r="UTI1698" s="34"/>
      <c r="UTP1698" s="35"/>
      <c r="UTQ1698" s="34"/>
      <c r="UTX1698" s="35"/>
      <c r="UTY1698" s="34"/>
      <c r="UUF1698" s="35"/>
      <c r="UUG1698" s="34"/>
      <c r="UUN1698" s="35"/>
      <c r="UUO1698" s="34"/>
      <c r="UUV1698" s="35"/>
      <c r="UUW1698" s="34"/>
      <c r="UVD1698" s="35"/>
      <c r="UVE1698" s="34"/>
      <c r="UVL1698" s="35"/>
      <c r="UVM1698" s="34"/>
      <c r="UVT1698" s="35"/>
      <c r="UVU1698" s="34"/>
      <c r="UWB1698" s="35"/>
      <c r="UWC1698" s="34"/>
      <c r="UWJ1698" s="35"/>
      <c r="UWK1698" s="34"/>
      <c r="UWR1698" s="35"/>
      <c r="UWS1698" s="34"/>
      <c r="UWZ1698" s="35"/>
      <c r="UXA1698" s="34"/>
      <c r="UXH1698" s="35"/>
      <c r="UXI1698" s="34"/>
      <c r="UXP1698" s="35"/>
      <c r="UXQ1698" s="34"/>
      <c r="UXX1698" s="35"/>
      <c r="UXY1698" s="34"/>
      <c r="UYF1698" s="35"/>
      <c r="UYG1698" s="34"/>
      <c r="UYN1698" s="35"/>
      <c r="UYO1698" s="34"/>
      <c r="UYV1698" s="35"/>
      <c r="UYW1698" s="34"/>
      <c r="UZD1698" s="35"/>
      <c r="UZE1698" s="34"/>
      <c r="UZL1698" s="35"/>
      <c r="UZM1698" s="34"/>
      <c r="UZT1698" s="35"/>
      <c r="UZU1698" s="34"/>
      <c r="VAB1698" s="35"/>
      <c r="VAC1698" s="34"/>
      <c r="VAJ1698" s="35"/>
      <c r="VAK1698" s="34"/>
      <c r="VAR1698" s="35"/>
      <c r="VAS1698" s="34"/>
      <c r="VAZ1698" s="35"/>
      <c r="VBA1698" s="34"/>
      <c r="VBH1698" s="35"/>
      <c r="VBI1698" s="34"/>
      <c r="VBP1698" s="35"/>
      <c r="VBQ1698" s="34"/>
      <c r="VBX1698" s="35"/>
      <c r="VBY1698" s="34"/>
      <c r="VCF1698" s="35"/>
      <c r="VCG1698" s="34"/>
      <c r="VCN1698" s="35"/>
      <c r="VCO1698" s="34"/>
      <c r="VCV1698" s="35"/>
      <c r="VCW1698" s="34"/>
      <c r="VDD1698" s="35"/>
      <c r="VDE1698" s="34"/>
      <c r="VDL1698" s="35"/>
      <c r="VDM1698" s="34"/>
      <c r="VDT1698" s="35"/>
      <c r="VDU1698" s="34"/>
      <c r="VEB1698" s="35"/>
      <c r="VEC1698" s="34"/>
      <c r="VEJ1698" s="35"/>
      <c r="VEK1698" s="34"/>
      <c r="VER1698" s="35"/>
      <c r="VES1698" s="34"/>
      <c r="VEZ1698" s="35"/>
      <c r="VFA1698" s="34"/>
      <c r="VFH1698" s="35"/>
      <c r="VFI1698" s="34"/>
      <c r="VFP1698" s="35"/>
      <c r="VFQ1698" s="34"/>
      <c r="VFX1698" s="35"/>
      <c r="VFY1698" s="34"/>
      <c r="VGF1698" s="35"/>
      <c r="VGG1698" s="34"/>
      <c r="VGN1698" s="35"/>
      <c r="VGO1698" s="34"/>
      <c r="VGV1698" s="35"/>
      <c r="VGW1698" s="34"/>
      <c r="VHD1698" s="35"/>
      <c r="VHE1698" s="34"/>
      <c r="VHL1698" s="35"/>
      <c r="VHM1698" s="34"/>
      <c r="VHT1698" s="35"/>
      <c r="VHU1698" s="34"/>
      <c r="VIB1698" s="35"/>
      <c r="VIC1698" s="34"/>
      <c r="VIJ1698" s="35"/>
      <c r="VIK1698" s="34"/>
      <c r="VIR1698" s="35"/>
      <c r="VIS1698" s="34"/>
      <c r="VIZ1698" s="35"/>
      <c r="VJA1698" s="34"/>
      <c r="VJH1698" s="35"/>
      <c r="VJI1698" s="34"/>
      <c r="VJP1698" s="35"/>
      <c r="VJQ1698" s="34"/>
      <c r="VJX1698" s="35"/>
      <c r="VJY1698" s="34"/>
      <c r="VKF1698" s="35"/>
      <c r="VKG1698" s="34"/>
      <c r="VKN1698" s="35"/>
      <c r="VKO1698" s="34"/>
      <c r="VKV1698" s="35"/>
      <c r="VKW1698" s="34"/>
      <c r="VLD1698" s="35"/>
      <c r="VLE1698" s="34"/>
      <c r="VLL1698" s="35"/>
      <c r="VLM1698" s="34"/>
      <c r="VLT1698" s="35"/>
      <c r="VLU1698" s="34"/>
      <c r="VMB1698" s="35"/>
      <c r="VMC1698" s="34"/>
      <c r="VMJ1698" s="35"/>
      <c r="VMK1698" s="34"/>
      <c r="VMR1698" s="35"/>
      <c r="VMS1698" s="34"/>
      <c r="VMZ1698" s="35"/>
      <c r="VNA1698" s="34"/>
      <c r="VNH1698" s="35"/>
      <c r="VNI1698" s="34"/>
      <c r="VNP1698" s="35"/>
      <c r="VNQ1698" s="34"/>
      <c r="VNX1698" s="35"/>
      <c r="VNY1698" s="34"/>
      <c r="VOF1698" s="35"/>
      <c r="VOG1698" s="34"/>
      <c r="VON1698" s="35"/>
      <c r="VOO1698" s="34"/>
      <c r="VOV1698" s="35"/>
      <c r="VOW1698" s="34"/>
      <c r="VPD1698" s="35"/>
      <c r="VPE1698" s="34"/>
      <c r="VPL1698" s="35"/>
      <c r="VPM1698" s="34"/>
      <c r="VPT1698" s="35"/>
      <c r="VPU1698" s="34"/>
      <c r="VQB1698" s="35"/>
      <c r="VQC1698" s="34"/>
      <c r="VQJ1698" s="35"/>
      <c r="VQK1698" s="34"/>
      <c r="VQR1698" s="35"/>
      <c r="VQS1698" s="34"/>
      <c r="VQZ1698" s="35"/>
      <c r="VRA1698" s="34"/>
      <c r="VRH1698" s="35"/>
      <c r="VRI1698" s="34"/>
      <c r="VRP1698" s="35"/>
      <c r="VRQ1698" s="34"/>
      <c r="VRX1698" s="35"/>
      <c r="VRY1698" s="34"/>
      <c r="VSF1698" s="35"/>
      <c r="VSG1698" s="34"/>
      <c r="VSN1698" s="35"/>
      <c r="VSO1698" s="34"/>
      <c r="VSV1698" s="35"/>
      <c r="VSW1698" s="34"/>
      <c r="VTD1698" s="35"/>
      <c r="VTE1698" s="34"/>
      <c r="VTL1698" s="35"/>
      <c r="VTM1698" s="34"/>
      <c r="VTT1698" s="35"/>
      <c r="VTU1698" s="34"/>
      <c r="VUB1698" s="35"/>
      <c r="VUC1698" s="34"/>
      <c r="VUJ1698" s="35"/>
      <c r="VUK1698" s="34"/>
      <c r="VUR1698" s="35"/>
      <c r="VUS1698" s="34"/>
      <c r="VUZ1698" s="35"/>
      <c r="VVA1698" s="34"/>
      <c r="VVH1698" s="35"/>
      <c r="VVI1698" s="34"/>
      <c r="VVP1698" s="35"/>
      <c r="VVQ1698" s="34"/>
      <c r="VVX1698" s="35"/>
      <c r="VVY1698" s="34"/>
      <c r="VWF1698" s="35"/>
      <c r="VWG1698" s="34"/>
      <c r="VWN1698" s="35"/>
      <c r="VWO1698" s="34"/>
      <c r="VWV1698" s="35"/>
      <c r="VWW1698" s="34"/>
      <c r="VXD1698" s="35"/>
      <c r="VXE1698" s="34"/>
      <c r="VXL1698" s="35"/>
      <c r="VXM1698" s="34"/>
      <c r="VXT1698" s="35"/>
      <c r="VXU1698" s="34"/>
      <c r="VYB1698" s="35"/>
      <c r="VYC1698" s="34"/>
      <c r="VYJ1698" s="35"/>
      <c r="VYK1698" s="34"/>
      <c r="VYR1698" s="35"/>
      <c r="VYS1698" s="34"/>
      <c r="VYZ1698" s="35"/>
      <c r="VZA1698" s="34"/>
      <c r="VZH1698" s="35"/>
      <c r="VZI1698" s="34"/>
      <c r="VZP1698" s="35"/>
      <c r="VZQ1698" s="34"/>
      <c r="VZX1698" s="35"/>
      <c r="VZY1698" s="34"/>
      <c r="WAF1698" s="35"/>
      <c r="WAG1698" s="34"/>
      <c r="WAN1698" s="35"/>
      <c r="WAO1698" s="34"/>
      <c r="WAV1698" s="35"/>
      <c r="WAW1698" s="34"/>
      <c r="WBD1698" s="35"/>
      <c r="WBE1698" s="34"/>
      <c r="WBL1698" s="35"/>
      <c r="WBM1698" s="34"/>
      <c r="WBT1698" s="35"/>
      <c r="WBU1698" s="34"/>
      <c r="WCB1698" s="35"/>
      <c r="WCC1698" s="34"/>
      <c r="WCJ1698" s="35"/>
      <c r="WCK1698" s="34"/>
      <c r="WCR1698" s="35"/>
      <c r="WCS1698" s="34"/>
      <c r="WCZ1698" s="35"/>
      <c r="WDA1698" s="34"/>
      <c r="WDH1698" s="35"/>
      <c r="WDI1698" s="34"/>
      <c r="WDP1698" s="35"/>
      <c r="WDQ1698" s="34"/>
      <c r="WDX1698" s="35"/>
      <c r="WDY1698" s="34"/>
      <c r="WEF1698" s="35"/>
      <c r="WEG1698" s="34"/>
      <c r="WEN1698" s="35"/>
      <c r="WEO1698" s="34"/>
      <c r="WEV1698" s="35"/>
      <c r="WEW1698" s="34"/>
      <c r="WFD1698" s="35"/>
      <c r="WFE1698" s="34"/>
      <c r="WFL1698" s="35"/>
      <c r="WFM1698" s="34"/>
      <c r="WFT1698" s="35"/>
      <c r="WFU1698" s="34"/>
      <c r="WGB1698" s="35"/>
      <c r="WGC1698" s="34"/>
      <c r="WGJ1698" s="35"/>
      <c r="WGK1698" s="34"/>
      <c r="WGR1698" s="35"/>
      <c r="WGS1698" s="34"/>
      <c r="WGZ1698" s="35"/>
      <c r="WHA1698" s="34"/>
      <c r="WHH1698" s="35"/>
      <c r="WHI1698" s="34"/>
      <c r="WHP1698" s="35"/>
      <c r="WHQ1698" s="34"/>
      <c r="WHX1698" s="35"/>
      <c r="WHY1698" s="34"/>
      <c r="WIF1698" s="35"/>
      <c r="WIG1698" s="34"/>
      <c r="WIN1698" s="35"/>
      <c r="WIO1698" s="34"/>
      <c r="WIV1698" s="35"/>
      <c r="WIW1698" s="34"/>
      <c r="WJD1698" s="35"/>
      <c r="WJE1698" s="34"/>
      <c r="WJL1698" s="35"/>
      <c r="WJM1698" s="34"/>
      <c r="WJT1698" s="35"/>
      <c r="WJU1698" s="34"/>
      <c r="WKB1698" s="35"/>
      <c r="WKC1698" s="34"/>
      <c r="WKJ1698" s="35"/>
      <c r="WKK1698" s="34"/>
      <c r="WKR1698" s="35"/>
      <c r="WKS1698" s="34"/>
      <c r="WKZ1698" s="35"/>
      <c r="WLA1698" s="34"/>
      <c r="WLH1698" s="35"/>
      <c r="WLI1698" s="34"/>
      <c r="WLP1698" s="35"/>
      <c r="WLQ1698" s="34"/>
      <c r="WLX1698" s="35"/>
      <c r="WLY1698" s="34"/>
      <c r="WMF1698" s="35"/>
      <c r="WMG1698" s="34"/>
      <c r="WMN1698" s="35"/>
      <c r="WMO1698" s="34"/>
      <c r="WMV1698" s="35"/>
      <c r="WMW1698" s="34"/>
      <c r="WND1698" s="35"/>
      <c r="WNE1698" s="34"/>
      <c r="WNL1698" s="35"/>
      <c r="WNM1698" s="34"/>
      <c r="WNT1698" s="35"/>
      <c r="WNU1698" s="34"/>
      <c r="WOB1698" s="35"/>
      <c r="WOC1698" s="34"/>
      <c r="WOJ1698" s="35"/>
      <c r="WOK1698" s="34"/>
      <c r="WOR1698" s="35"/>
      <c r="WOS1698" s="34"/>
      <c r="WOZ1698" s="35"/>
      <c r="WPA1698" s="34"/>
      <c r="WPH1698" s="35"/>
      <c r="WPI1698" s="34"/>
      <c r="WPP1698" s="35"/>
      <c r="WPQ1698" s="34"/>
      <c r="WPX1698" s="35"/>
      <c r="WPY1698" s="34"/>
      <c r="WQF1698" s="35"/>
      <c r="WQG1698" s="34"/>
      <c r="WQN1698" s="35"/>
      <c r="WQO1698" s="34"/>
      <c r="WQV1698" s="35"/>
      <c r="WQW1698" s="34"/>
      <c r="WRD1698" s="35"/>
      <c r="WRE1698" s="34"/>
      <c r="WRL1698" s="35"/>
      <c r="WRM1698" s="34"/>
      <c r="WRT1698" s="35"/>
      <c r="WRU1698" s="34"/>
      <c r="WSB1698" s="35"/>
      <c r="WSC1698" s="34"/>
      <c r="WSJ1698" s="35"/>
      <c r="WSK1698" s="34"/>
      <c r="WSR1698" s="35"/>
      <c r="WSS1698" s="34"/>
      <c r="WSZ1698" s="35"/>
      <c r="WTA1698" s="34"/>
      <c r="WTH1698" s="35"/>
      <c r="WTI1698" s="34"/>
      <c r="WTP1698" s="35"/>
      <c r="WTQ1698" s="34"/>
      <c r="WTX1698" s="35"/>
      <c r="WTY1698" s="34"/>
      <c r="WUF1698" s="35"/>
      <c r="WUG1698" s="34"/>
      <c r="WUN1698" s="35"/>
      <c r="WUO1698" s="34"/>
      <c r="WUV1698" s="35"/>
      <c r="WUW1698" s="34"/>
      <c r="WVD1698" s="35"/>
      <c r="WVE1698" s="34"/>
      <c r="WVL1698" s="35"/>
      <c r="WVM1698" s="34"/>
      <c r="WVT1698" s="35"/>
      <c r="WVU1698" s="34"/>
      <c r="WWB1698" s="35"/>
      <c r="WWC1698" s="34"/>
      <c r="WWJ1698" s="35"/>
      <c r="WWK1698" s="34"/>
      <c r="WWR1698" s="35"/>
      <c r="WWS1698" s="34"/>
      <c r="WWZ1698" s="35"/>
      <c r="WXA1698" s="34"/>
      <c r="WXH1698" s="35"/>
      <c r="WXI1698" s="34"/>
      <c r="WXP1698" s="35"/>
      <c r="WXQ1698" s="34"/>
      <c r="WXX1698" s="35"/>
      <c r="WXY1698" s="34"/>
      <c r="WYF1698" s="35"/>
      <c r="WYG1698" s="34"/>
      <c r="WYN1698" s="35"/>
      <c r="WYO1698" s="34"/>
      <c r="WYV1698" s="35"/>
      <c r="WYW1698" s="34"/>
      <c r="WZD1698" s="35"/>
      <c r="WZE1698" s="34"/>
      <c r="WZL1698" s="35"/>
      <c r="WZM1698" s="34"/>
      <c r="WZT1698" s="35"/>
      <c r="WZU1698" s="34"/>
      <c r="XAB1698" s="35"/>
      <c r="XAC1698" s="34"/>
      <c r="XAJ1698" s="35"/>
      <c r="XAK1698" s="34"/>
      <c r="XAR1698" s="35"/>
      <c r="XAS1698" s="34"/>
      <c r="XAZ1698" s="35"/>
      <c r="XBA1698" s="34"/>
      <c r="XBH1698" s="35"/>
      <c r="XBI1698" s="34"/>
      <c r="XBP1698" s="35"/>
      <c r="XBQ1698" s="34"/>
      <c r="XBX1698" s="35"/>
      <c r="XBY1698" s="34"/>
      <c r="XCF1698" s="35"/>
      <c r="XCG1698" s="34"/>
      <c r="XCN1698" s="35"/>
      <c r="XCO1698" s="34"/>
      <c r="XCV1698" s="35"/>
      <c r="XCW1698" s="34"/>
      <c r="XDD1698" s="35"/>
      <c r="XDE1698" s="34"/>
      <c r="XDL1698" s="35"/>
      <c r="XDM1698" s="34"/>
      <c r="XDT1698" s="35"/>
      <c r="XDU1698" s="34"/>
      <c r="XEB1698" s="35"/>
      <c r="XEC1698" s="34"/>
      <c r="XEJ1698" s="35"/>
      <c r="XEK1698" s="34"/>
      <c r="XER1698" s="35"/>
      <c r="XES1698" s="34"/>
      <c r="XEZ1698" s="35"/>
      <c r="XFA1698" s="34"/>
    </row>
    <row r="1699" spans="1:1021 1028:2045 2052:3069 3076:4093 4100:5117 5124:6141 6148:7165 7172:8189 8196:9213 9220:10237 10244:11261 11268:12285 12292:13309 13316:14333 14340:15357 15364:16381" x14ac:dyDescent="0.25">
      <c r="A1699" t="s">
        <v>484</v>
      </c>
      <c r="B1699" t="s">
        <v>483</v>
      </c>
      <c r="C1699">
        <v>339</v>
      </c>
      <c r="D1699">
        <v>339</v>
      </c>
      <c r="E1699" s="35">
        <v>1</v>
      </c>
      <c r="F1699" s="34">
        <v>1.9999999999999999E-88</v>
      </c>
      <c r="G1699">
        <v>85.76</v>
      </c>
      <c r="H1699">
        <v>1539</v>
      </c>
      <c r="I1699" t="str">
        <f>HYPERLINK("https://www.ncbi.nlm.nih.gov/nucleotide/MT644700.1?report=genbank&amp;log$=nucltop&amp;blast_rank=97&amp;RID=XE6RV0D8013","MT644700.1")</f>
        <v>MT644700.1</v>
      </c>
      <c r="L1699" s="35"/>
      <c r="M1699" s="34"/>
      <c r="T1699" s="35"/>
      <c r="U1699" s="34"/>
      <c r="AB1699" s="35"/>
      <c r="AC1699" s="34"/>
      <c r="AJ1699" s="35"/>
      <c r="AK1699" s="34"/>
      <c r="AR1699" s="35"/>
      <c r="AS1699" s="34"/>
      <c r="AZ1699" s="35"/>
      <c r="BA1699" s="34"/>
      <c r="BH1699" s="35"/>
      <c r="BI1699" s="34"/>
      <c r="BP1699" s="35"/>
      <c r="BQ1699" s="34"/>
      <c r="BX1699" s="35"/>
      <c r="BY1699" s="34"/>
      <c r="CF1699" s="35"/>
      <c r="CG1699" s="34"/>
      <c r="CN1699" s="35"/>
      <c r="CO1699" s="34"/>
      <c r="CV1699" s="35"/>
      <c r="CW1699" s="34"/>
      <c r="DD1699" s="35"/>
      <c r="DE1699" s="34"/>
      <c r="DL1699" s="35"/>
      <c r="DM1699" s="34"/>
      <c r="DT1699" s="35"/>
      <c r="DU1699" s="34"/>
      <c r="EB1699" s="35"/>
      <c r="EC1699" s="34"/>
      <c r="EJ1699" s="35"/>
      <c r="EK1699" s="34"/>
      <c r="ER1699" s="35"/>
      <c r="ES1699" s="34"/>
      <c r="EZ1699" s="35"/>
      <c r="FA1699" s="34"/>
      <c r="FH1699" s="35"/>
      <c r="FI1699" s="34"/>
      <c r="FP1699" s="35"/>
      <c r="FQ1699" s="34"/>
      <c r="FX1699" s="35"/>
      <c r="FY1699" s="34"/>
      <c r="GF1699" s="35"/>
      <c r="GG1699" s="34"/>
      <c r="GN1699" s="35"/>
      <c r="GO1699" s="34"/>
      <c r="GV1699" s="35"/>
      <c r="GW1699" s="34"/>
      <c r="HD1699" s="35"/>
      <c r="HE1699" s="34"/>
      <c r="HL1699" s="35"/>
      <c r="HM1699" s="34"/>
      <c r="HT1699" s="35"/>
      <c r="HU1699" s="34"/>
      <c r="IB1699" s="35"/>
      <c r="IC1699" s="34"/>
      <c r="IJ1699" s="35"/>
      <c r="IK1699" s="34"/>
      <c r="IR1699" s="35"/>
      <c r="IS1699" s="34"/>
      <c r="IZ1699" s="35"/>
      <c r="JA1699" s="34"/>
      <c r="JH1699" s="35"/>
      <c r="JI1699" s="34"/>
      <c r="JP1699" s="35"/>
      <c r="JQ1699" s="34"/>
      <c r="JX1699" s="35"/>
      <c r="JY1699" s="34"/>
      <c r="KF1699" s="35"/>
      <c r="KG1699" s="34"/>
      <c r="KN1699" s="35"/>
      <c r="KO1699" s="34"/>
      <c r="KV1699" s="35"/>
      <c r="KW1699" s="34"/>
      <c r="LD1699" s="35"/>
      <c r="LE1699" s="34"/>
      <c r="LL1699" s="35"/>
      <c r="LM1699" s="34"/>
      <c r="LT1699" s="35"/>
      <c r="LU1699" s="34"/>
      <c r="MB1699" s="35"/>
      <c r="MC1699" s="34"/>
      <c r="MJ1699" s="35"/>
      <c r="MK1699" s="34"/>
      <c r="MR1699" s="35"/>
      <c r="MS1699" s="34"/>
      <c r="MZ1699" s="35"/>
      <c r="NA1699" s="34"/>
      <c r="NH1699" s="35"/>
      <c r="NI1699" s="34"/>
      <c r="NP1699" s="35"/>
      <c r="NQ1699" s="34"/>
      <c r="NX1699" s="35"/>
      <c r="NY1699" s="34"/>
      <c r="OF1699" s="35"/>
      <c r="OG1699" s="34"/>
      <c r="ON1699" s="35"/>
      <c r="OO1699" s="34"/>
      <c r="OV1699" s="35"/>
      <c r="OW1699" s="34"/>
      <c r="PD1699" s="35"/>
      <c r="PE1699" s="34"/>
      <c r="PL1699" s="35"/>
      <c r="PM1699" s="34"/>
      <c r="PT1699" s="35"/>
      <c r="PU1699" s="34"/>
      <c r="QB1699" s="35"/>
      <c r="QC1699" s="34"/>
      <c r="QJ1699" s="35"/>
      <c r="QK1699" s="34"/>
      <c r="QR1699" s="35"/>
      <c r="QS1699" s="34"/>
      <c r="QZ1699" s="35"/>
      <c r="RA1699" s="34"/>
      <c r="RH1699" s="35"/>
      <c r="RI1699" s="34"/>
      <c r="RP1699" s="35"/>
      <c r="RQ1699" s="34"/>
      <c r="RX1699" s="35"/>
      <c r="RY1699" s="34"/>
      <c r="SF1699" s="35"/>
      <c r="SG1699" s="34"/>
      <c r="SN1699" s="35"/>
      <c r="SO1699" s="34"/>
      <c r="SV1699" s="35"/>
      <c r="SW1699" s="34"/>
      <c r="TD1699" s="35"/>
      <c r="TE1699" s="34"/>
      <c r="TL1699" s="35"/>
      <c r="TM1699" s="34"/>
      <c r="TT1699" s="35"/>
      <c r="TU1699" s="34"/>
      <c r="UB1699" s="35"/>
      <c r="UC1699" s="34"/>
      <c r="UJ1699" s="35"/>
      <c r="UK1699" s="34"/>
      <c r="UR1699" s="35"/>
      <c r="US1699" s="34"/>
      <c r="UZ1699" s="35"/>
      <c r="VA1699" s="34"/>
      <c r="VH1699" s="35"/>
      <c r="VI1699" s="34"/>
      <c r="VP1699" s="35"/>
      <c r="VQ1699" s="34"/>
      <c r="VX1699" s="35"/>
      <c r="VY1699" s="34"/>
      <c r="WF1699" s="35"/>
      <c r="WG1699" s="34"/>
      <c r="WN1699" s="35"/>
      <c r="WO1699" s="34"/>
      <c r="WV1699" s="35"/>
      <c r="WW1699" s="34"/>
      <c r="XD1699" s="35"/>
      <c r="XE1699" s="34"/>
      <c r="XL1699" s="35"/>
      <c r="XM1699" s="34"/>
      <c r="XT1699" s="35"/>
      <c r="XU1699" s="34"/>
      <c r="YB1699" s="35"/>
      <c r="YC1699" s="34"/>
      <c r="YJ1699" s="35"/>
      <c r="YK1699" s="34"/>
      <c r="YR1699" s="35"/>
      <c r="YS1699" s="34"/>
      <c r="YZ1699" s="35"/>
      <c r="ZA1699" s="34"/>
      <c r="ZH1699" s="35"/>
      <c r="ZI1699" s="34"/>
      <c r="ZP1699" s="35"/>
      <c r="ZQ1699" s="34"/>
      <c r="ZX1699" s="35"/>
      <c r="ZY1699" s="34"/>
      <c r="AAF1699" s="35"/>
      <c r="AAG1699" s="34"/>
      <c r="AAN1699" s="35"/>
      <c r="AAO1699" s="34"/>
      <c r="AAV1699" s="35"/>
      <c r="AAW1699" s="34"/>
      <c r="ABD1699" s="35"/>
      <c r="ABE1699" s="34"/>
      <c r="ABL1699" s="35"/>
      <c r="ABM1699" s="34"/>
      <c r="ABT1699" s="35"/>
      <c r="ABU1699" s="34"/>
      <c r="ACB1699" s="35"/>
      <c r="ACC1699" s="34"/>
      <c r="ACJ1699" s="35"/>
      <c r="ACK1699" s="34"/>
      <c r="ACR1699" s="35"/>
      <c r="ACS1699" s="34"/>
      <c r="ACZ1699" s="35"/>
      <c r="ADA1699" s="34"/>
      <c r="ADH1699" s="35"/>
      <c r="ADI1699" s="34"/>
      <c r="ADP1699" s="35"/>
      <c r="ADQ1699" s="34"/>
      <c r="ADX1699" s="35"/>
      <c r="ADY1699" s="34"/>
      <c r="AEF1699" s="35"/>
      <c r="AEG1699" s="34"/>
      <c r="AEN1699" s="35"/>
      <c r="AEO1699" s="34"/>
      <c r="AEV1699" s="35"/>
      <c r="AEW1699" s="34"/>
      <c r="AFD1699" s="35"/>
      <c r="AFE1699" s="34"/>
      <c r="AFL1699" s="35"/>
      <c r="AFM1699" s="34"/>
      <c r="AFT1699" s="35"/>
      <c r="AFU1699" s="34"/>
      <c r="AGB1699" s="35"/>
      <c r="AGC1699" s="34"/>
      <c r="AGJ1699" s="35"/>
      <c r="AGK1699" s="34"/>
      <c r="AGR1699" s="35"/>
      <c r="AGS1699" s="34"/>
      <c r="AGZ1699" s="35"/>
      <c r="AHA1699" s="34"/>
      <c r="AHH1699" s="35"/>
      <c r="AHI1699" s="34"/>
      <c r="AHP1699" s="35"/>
      <c r="AHQ1699" s="34"/>
      <c r="AHX1699" s="35"/>
      <c r="AHY1699" s="34"/>
      <c r="AIF1699" s="35"/>
      <c r="AIG1699" s="34"/>
      <c r="AIN1699" s="35"/>
      <c r="AIO1699" s="34"/>
      <c r="AIV1699" s="35"/>
      <c r="AIW1699" s="34"/>
      <c r="AJD1699" s="35"/>
      <c r="AJE1699" s="34"/>
      <c r="AJL1699" s="35"/>
      <c r="AJM1699" s="34"/>
      <c r="AJT1699" s="35"/>
      <c r="AJU1699" s="34"/>
      <c r="AKB1699" s="35"/>
      <c r="AKC1699" s="34"/>
      <c r="AKJ1699" s="35"/>
      <c r="AKK1699" s="34"/>
      <c r="AKR1699" s="35"/>
      <c r="AKS1699" s="34"/>
      <c r="AKZ1699" s="35"/>
      <c r="ALA1699" s="34"/>
      <c r="ALH1699" s="35"/>
      <c r="ALI1699" s="34"/>
      <c r="ALP1699" s="35"/>
      <c r="ALQ1699" s="34"/>
      <c r="ALX1699" s="35"/>
      <c r="ALY1699" s="34"/>
      <c r="AMF1699" s="35"/>
      <c r="AMG1699" s="34"/>
      <c r="AMN1699" s="35"/>
      <c r="AMO1699" s="34"/>
      <c r="AMV1699" s="35"/>
      <c r="AMW1699" s="34"/>
      <c r="AND1699" s="35"/>
      <c r="ANE1699" s="34"/>
      <c r="ANL1699" s="35"/>
      <c r="ANM1699" s="34"/>
      <c r="ANT1699" s="35"/>
      <c r="ANU1699" s="34"/>
      <c r="AOB1699" s="35"/>
      <c r="AOC1699" s="34"/>
      <c r="AOJ1699" s="35"/>
      <c r="AOK1699" s="34"/>
      <c r="AOR1699" s="35"/>
      <c r="AOS1699" s="34"/>
      <c r="AOZ1699" s="35"/>
      <c r="APA1699" s="34"/>
      <c r="APH1699" s="35"/>
      <c r="API1699" s="34"/>
      <c r="APP1699" s="35"/>
      <c r="APQ1699" s="34"/>
      <c r="APX1699" s="35"/>
      <c r="APY1699" s="34"/>
      <c r="AQF1699" s="35"/>
      <c r="AQG1699" s="34"/>
      <c r="AQN1699" s="35"/>
      <c r="AQO1699" s="34"/>
      <c r="AQV1699" s="35"/>
      <c r="AQW1699" s="34"/>
      <c r="ARD1699" s="35"/>
      <c r="ARE1699" s="34"/>
      <c r="ARL1699" s="35"/>
      <c r="ARM1699" s="34"/>
      <c r="ART1699" s="35"/>
      <c r="ARU1699" s="34"/>
      <c r="ASB1699" s="35"/>
      <c r="ASC1699" s="34"/>
      <c r="ASJ1699" s="35"/>
      <c r="ASK1699" s="34"/>
      <c r="ASR1699" s="35"/>
      <c r="ASS1699" s="34"/>
      <c r="ASZ1699" s="35"/>
      <c r="ATA1699" s="34"/>
      <c r="ATH1699" s="35"/>
      <c r="ATI1699" s="34"/>
      <c r="ATP1699" s="35"/>
      <c r="ATQ1699" s="34"/>
      <c r="ATX1699" s="35"/>
      <c r="ATY1699" s="34"/>
      <c r="AUF1699" s="35"/>
      <c r="AUG1699" s="34"/>
      <c r="AUN1699" s="35"/>
      <c r="AUO1699" s="34"/>
      <c r="AUV1699" s="35"/>
      <c r="AUW1699" s="34"/>
      <c r="AVD1699" s="35"/>
      <c r="AVE1699" s="34"/>
      <c r="AVL1699" s="35"/>
      <c r="AVM1699" s="34"/>
      <c r="AVT1699" s="35"/>
      <c r="AVU1699" s="34"/>
      <c r="AWB1699" s="35"/>
      <c r="AWC1699" s="34"/>
      <c r="AWJ1699" s="35"/>
      <c r="AWK1699" s="34"/>
      <c r="AWR1699" s="35"/>
      <c r="AWS1699" s="34"/>
      <c r="AWZ1699" s="35"/>
      <c r="AXA1699" s="34"/>
      <c r="AXH1699" s="35"/>
      <c r="AXI1699" s="34"/>
      <c r="AXP1699" s="35"/>
      <c r="AXQ1699" s="34"/>
      <c r="AXX1699" s="35"/>
      <c r="AXY1699" s="34"/>
      <c r="AYF1699" s="35"/>
      <c r="AYG1699" s="34"/>
      <c r="AYN1699" s="35"/>
      <c r="AYO1699" s="34"/>
      <c r="AYV1699" s="35"/>
      <c r="AYW1699" s="34"/>
      <c r="AZD1699" s="35"/>
      <c r="AZE1699" s="34"/>
      <c r="AZL1699" s="35"/>
      <c r="AZM1699" s="34"/>
      <c r="AZT1699" s="35"/>
      <c r="AZU1699" s="34"/>
      <c r="BAB1699" s="35"/>
      <c r="BAC1699" s="34"/>
      <c r="BAJ1699" s="35"/>
      <c r="BAK1699" s="34"/>
      <c r="BAR1699" s="35"/>
      <c r="BAS1699" s="34"/>
      <c r="BAZ1699" s="35"/>
      <c r="BBA1699" s="34"/>
      <c r="BBH1699" s="35"/>
      <c r="BBI1699" s="34"/>
      <c r="BBP1699" s="35"/>
      <c r="BBQ1699" s="34"/>
      <c r="BBX1699" s="35"/>
      <c r="BBY1699" s="34"/>
      <c r="BCF1699" s="35"/>
      <c r="BCG1699" s="34"/>
      <c r="BCN1699" s="35"/>
      <c r="BCO1699" s="34"/>
      <c r="BCV1699" s="35"/>
      <c r="BCW1699" s="34"/>
      <c r="BDD1699" s="35"/>
      <c r="BDE1699" s="34"/>
      <c r="BDL1699" s="35"/>
      <c r="BDM1699" s="34"/>
      <c r="BDT1699" s="35"/>
      <c r="BDU1699" s="34"/>
      <c r="BEB1699" s="35"/>
      <c r="BEC1699" s="34"/>
      <c r="BEJ1699" s="35"/>
      <c r="BEK1699" s="34"/>
      <c r="BER1699" s="35"/>
      <c r="BES1699" s="34"/>
      <c r="BEZ1699" s="35"/>
      <c r="BFA1699" s="34"/>
      <c r="BFH1699" s="35"/>
      <c r="BFI1699" s="34"/>
      <c r="BFP1699" s="35"/>
      <c r="BFQ1699" s="34"/>
      <c r="BFX1699" s="35"/>
      <c r="BFY1699" s="34"/>
      <c r="BGF1699" s="35"/>
      <c r="BGG1699" s="34"/>
      <c r="BGN1699" s="35"/>
      <c r="BGO1699" s="34"/>
      <c r="BGV1699" s="35"/>
      <c r="BGW1699" s="34"/>
      <c r="BHD1699" s="35"/>
      <c r="BHE1699" s="34"/>
      <c r="BHL1699" s="35"/>
      <c r="BHM1699" s="34"/>
      <c r="BHT1699" s="35"/>
      <c r="BHU1699" s="34"/>
      <c r="BIB1699" s="35"/>
      <c r="BIC1699" s="34"/>
      <c r="BIJ1699" s="35"/>
      <c r="BIK1699" s="34"/>
      <c r="BIR1699" s="35"/>
      <c r="BIS1699" s="34"/>
      <c r="BIZ1699" s="35"/>
      <c r="BJA1699" s="34"/>
      <c r="BJH1699" s="35"/>
      <c r="BJI1699" s="34"/>
      <c r="BJP1699" s="35"/>
      <c r="BJQ1699" s="34"/>
      <c r="BJX1699" s="35"/>
      <c r="BJY1699" s="34"/>
      <c r="BKF1699" s="35"/>
      <c r="BKG1699" s="34"/>
      <c r="BKN1699" s="35"/>
      <c r="BKO1699" s="34"/>
      <c r="BKV1699" s="35"/>
      <c r="BKW1699" s="34"/>
      <c r="BLD1699" s="35"/>
      <c r="BLE1699" s="34"/>
      <c r="BLL1699" s="35"/>
      <c r="BLM1699" s="34"/>
      <c r="BLT1699" s="35"/>
      <c r="BLU1699" s="34"/>
      <c r="BMB1699" s="35"/>
      <c r="BMC1699" s="34"/>
      <c r="BMJ1699" s="35"/>
      <c r="BMK1699" s="34"/>
      <c r="BMR1699" s="35"/>
      <c r="BMS1699" s="34"/>
      <c r="BMZ1699" s="35"/>
      <c r="BNA1699" s="34"/>
      <c r="BNH1699" s="35"/>
      <c r="BNI1699" s="34"/>
      <c r="BNP1699" s="35"/>
      <c r="BNQ1699" s="34"/>
      <c r="BNX1699" s="35"/>
      <c r="BNY1699" s="34"/>
      <c r="BOF1699" s="35"/>
      <c r="BOG1699" s="34"/>
      <c r="BON1699" s="35"/>
      <c r="BOO1699" s="34"/>
      <c r="BOV1699" s="35"/>
      <c r="BOW1699" s="34"/>
      <c r="BPD1699" s="35"/>
      <c r="BPE1699" s="34"/>
      <c r="BPL1699" s="35"/>
      <c r="BPM1699" s="34"/>
      <c r="BPT1699" s="35"/>
      <c r="BPU1699" s="34"/>
      <c r="BQB1699" s="35"/>
      <c r="BQC1699" s="34"/>
      <c r="BQJ1699" s="35"/>
      <c r="BQK1699" s="34"/>
      <c r="BQR1699" s="35"/>
      <c r="BQS1699" s="34"/>
      <c r="BQZ1699" s="35"/>
      <c r="BRA1699" s="34"/>
      <c r="BRH1699" s="35"/>
      <c r="BRI1699" s="34"/>
      <c r="BRP1699" s="35"/>
      <c r="BRQ1699" s="34"/>
      <c r="BRX1699" s="35"/>
      <c r="BRY1699" s="34"/>
      <c r="BSF1699" s="35"/>
      <c r="BSG1699" s="34"/>
      <c r="BSN1699" s="35"/>
      <c r="BSO1699" s="34"/>
      <c r="BSV1699" s="35"/>
      <c r="BSW1699" s="34"/>
      <c r="BTD1699" s="35"/>
      <c r="BTE1699" s="34"/>
      <c r="BTL1699" s="35"/>
      <c r="BTM1699" s="34"/>
      <c r="BTT1699" s="35"/>
      <c r="BTU1699" s="34"/>
      <c r="BUB1699" s="35"/>
      <c r="BUC1699" s="34"/>
      <c r="BUJ1699" s="35"/>
      <c r="BUK1699" s="34"/>
      <c r="BUR1699" s="35"/>
      <c r="BUS1699" s="34"/>
      <c r="BUZ1699" s="35"/>
      <c r="BVA1699" s="34"/>
      <c r="BVH1699" s="35"/>
      <c r="BVI1699" s="34"/>
      <c r="BVP1699" s="35"/>
      <c r="BVQ1699" s="34"/>
      <c r="BVX1699" s="35"/>
      <c r="BVY1699" s="34"/>
      <c r="BWF1699" s="35"/>
      <c r="BWG1699" s="34"/>
      <c r="BWN1699" s="35"/>
      <c r="BWO1699" s="34"/>
      <c r="BWV1699" s="35"/>
      <c r="BWW1699" s="34"/>
      <c r="BXD1699" s="35"/>
      <c r="BXE1699" s="34"/>
      <c r="BXL1699" s="35"/>
      <c r="BXM1699" s="34"/>
      <c r="BXT1699" s="35"/>
      <c r="BXU1699" s="34"/>
      <c r="BYB1699" s="35"/>
      <c r="BYC1699" s="34"/>
      <c r="BYJ1699" s="35"/>
      <c r="BYK1699" s="34"/>
      <c r="BYR1699" s="35"/>
      <c r="BYS1699" s="34"/>
      <c r="BYZ1699" s="35"/>
      <c r="BZA1699" s="34"/>
      <c r="BZH1699" s="35"/>
      <c r="BZI1699" s="34"/>
      <c r="BZP1699" s="35"/>
      <c r="BZQ1699" s="34"/>
      <c r="BZX1699" s="35"/>
      <c r="BZY1699" s="34"/>
      <c r="CAF1699" s="35"/>
      <c r="CAG1699" s="34"/>
      <c r="CAN1699" s="35"/>
      <c r="CAO1699" s="34"/>
      <c r="CAV1699" s="35"/>
      <c r="CAW1699" s="34"/>
      <c r="CBD1699" s="35"/>
      <c r="CBE1699" s="34"/>
      <c r="CBL1699" s="35"/>
      <c r="CBM1699" s="34"/>
      <c r="CBT1699" s="35"/>
      <c r="CBU1699" s="34"/>
      <c r="CCB1699" s="35"/>
      <c r="CCC1699" s="34"/>
      <c r="CCJ1699" s="35"/>
      <c r="CCK1699" s="34"/>
      <c r="CCR1699" s="35"/>
      <c r="CCS1699" s="34"/>
      <c r="CCZ1699" s="35"/>
      <c r="CDA1699" s="34"/>
      <c r="CDH1699" s="35"/>
      <c r="CDI1699" s="34"/>
      <c r="CDP1699" s="35"/>
      <c r="CDQ1699" s="34"/>
      <c r="CDX1699" s="35"/>
      <c r="CDY1699" s="34"/>
      <c r="CEF1699" s="35"/>
      <c r="CEG1699" s="34"/>
      <c r="CEN1699" s="35"/>
      <c r="CEO1699" s="34"/>
      <c r="CEV1699" s="35"/>
      <c r="CEW1699" s="34"/>
      <c r="CFD1699" s="35"/>
      <c r="CFE1699" s="34"/>
      <c r="CFL1699" s="35"/>
      <c r="CFM1699" s="34"/>
      <c r="CFT1699" s="35"/>
      <c r="CFU1699" s="34"/>
      <c r="CGB1699" s="35"/>
      <c r="CGC1699" s="34"/>
      <c r="CGJ1699" s="35"/>
      <c r="CGK1699" s="34"/>
      <c r="CGR1699" s="35"/>
      <c r="CGS1699" s="34"/>
      <c r="CGZ1699" s="35"/>
      <c r="CHA1699" s="34"/>
      <c r="CHH1699" s="35"/>
      <c r="CHI1699" s="34"/>
      <c r="CHP1699" s="35"/>
      <c r="CHQ1699" s="34"/>
      <c r="CHX1699" s="35"/>
      <c r="CHY1699" s="34"/>
      <c r="CIF1699" s="35"/>
      <c r="CIG1699" s="34"/>
      <c r="CIN1699" s="35"/>
      <c r="CIO1699" s="34"/>
      <c r="CIV1699" s="35"/>
      <c r="CIW1699" s="34"/>
      <c r="CJD1699" s="35"/>
      <c r="CJE1699" s="34"/>
      <c r="CJL1699" s="35"/>
      <c r="CJM1699" s="34"/>
      <c r="CJT1699" s="35"/>
      <c r="CJU1699" s="34"/>
      <c r="CKB1699" s="35"/>
      <c r="CKC1699" s="34"/>
      <c r="CKJ1699" s="35"/>
      <c r="CKK1699" s="34"/>
      <c r="CKR1699" s="35"/>
      <c r="CKS1699" s="34"/>
      <c r="CKZ1699" s="35"/>
      <c r="CLA1699" s="34"/>
      <c r="CLH1699" s="35"/>
      <c r="CLI1699" s="34"/>
      <c r="CLP1699" s="35"/>
      <c r="CLQ1699" s="34"/>
      <c r="CLX1699" s="35"/>
      <c r="CLY1699" s="34"/>
      <c r="CMF1699" s="35"/>
      <c r="CMG1699" s="34"/>
      <c r="CMN1699" s="35"/>
      <c r="CMO1699" s="34"/>
      <c r="CMV1699" s="35"/>
      <c r="CMW1699" s="34"/>
      <c r="CND1699" s="35"/>
      <c r="CNE1699" s="34"/>
      <c r="CNL1699" s="35"/>
      <c r="CNM1699" s="34"/>
      <c r="CNT1699" s="35"/>
      <c r="CNU1699" s="34"/>
      <c r="COB1699" s="35"/>
      <c r="COC1699" s="34"/>
      <c r="COJ1699" s="35"/>
      <c r="COK1699" s="34"/>
      <c r="COR1699" s="35"/>
      <c r="COS1699" s="34"/>
      <c r="COZ1699" s="35"/>
      <c r="CPA1699" s="34"/>
      <c r="CPH1699" s="35"/>
      <c r="CPI1699" s="34"/>
      <c r="CPP1699" s="35"/>
      <c r="CPQ1699" s="34"/>
      <c r="CPX1699" s="35"/>
      <c r="CPY1699" s="34"/>
      <c r="CQF1699" s="35"/>
      <c r="CQG1699" s="34"/>
      <c r="CQN1699" s="35"/>
      <c r="CQO1699" s="34"/>
      <c r="CQV1699" s="35"/>
      <c r="CQW1699" s="34"/>
      <c r="CRD1699" s="35"/>
      <c r="CRE1699" s="34"/>
      <c r="CRL1699" s="35"/>
      <c r="CRM1699" s="34"/>
      <c r="CRT1699" s="35"/>
      <c r="CRU1699" s="34"/>
      <c r="CSB1699" s="35"/>
      <c r="CSC1699" s="34"/>
      <c r="CSJ1699" s="35"/>
      <c r="CSK1699" s="34"/>
      <c r="CSR1699" s="35"/>
      <c r="CSS1699" s="34"/>
      <c r="CSZ1699" s="35"/>
      <c r="CTA1699" s="34"/>
      <c r="CTH1699" s="35"/>
      <c r="CTI1699" s="34"/>
      <c r="CTP1699" s="35"/>
      <c r="CTQ1699" s="34"/>
      <c r="CTX1699" s="35"/>
      <c r="CTY1699" s="34"/>
      <c r="CUF1699" s="35"/>
      <c r="CUG1699" s="34"/>
      <c r="CUN1699" s="35"/>
      <c r="CUO1699" s="34"/>
      <c r="CUV1699" s="35"/>
      <c r="CUW1699" s="34"/>
      <c r="CVD1699" s="35"/>
      <c r="CVE1699" s="34"/>
      <c r="CVL1699" s="35"/>
      <c r="CVM1699" s="34"/>
      <c r="CVT1699" s="35"/>
      <c r="CVU1699" s="34"/>
      <c r="CWB1699" s="35"/>
      <c r="CWC1699" s="34"/>
      <c r="CWJ1699" s="35"/>
      <c r="CWK1699" s="34"/>
      <c r="CWR1699" s="35"/>
      <c r="CWS1699" s="34"/>
      <c r="CWZ1699" s="35"/>
      <c r="CXA1699" s="34"/>
      <c r="CXH1699" s="35"/>
      <c r="CXI1699" s="34"/>
      <c r="CXP1699" s="35"/>
      <c r="CXQ1699" s="34"/>
      <c r="CXX1699" s="35"/>
      <c r="CXY1699" s="34"/>
      <c r="CYF1699" s="35"/>
      <c r="CYG1699" s="34"/>
      <c r="CYN1699" s="35"/>
      <c r="CYO1699" s="34"/>
      <c r="CYV1699" s="35"/>
      <c r="CYW1699" s="34"/>
      <c r="CZD1699" s="35"/>
      <c r="CZE1699" s="34"/>
      <c r="CZL1699" s="35"/>
      <c r="CZM1699" s="34"/>
      <c r="CZT1699" s="35"/>
      <c r="CZU1699" s="34"/>
      <c r="DAB1699" s="35"/>
      <c r="DAC1699" s="34"/>
      <c r="DAJ1699" s="35"/>
      <c r="DAK1699" s="34"/>
      <c r="DAR1699" s="35"/>
      <c r="DAS1699" s="34"/>
      <c r="DAZ1699" s="35"/>
      <c r="DBA1699" s="34"/>
      <c r="DBH1699" s="35"/>
      <c r="DBI1699" s="34"/>
      <c r="DBP1699" s="35"/>
      <c r="DBQ1699" s="34"/>
      <c r="DBX1699" s="35"/>
      <c r="DBY1699" s="34"/>
      <c r="DCF1699" s="35"/>
      <c r="DCG1699" s="34"/>
      <c r="DCN1699" s="35"/>
      <c r="DCO1699" s="34"/>
      <c r="DCV1699" s="35"/>
      <c r="DCW1699" s="34"/>
      <c r="DDD1699" s="35"/>
      <c r="DDE1699" s="34"/>
      <c r="DDL1699" s="35"/>
      <c r="DDM1699" s="34"/>
      <c r="DDT1699" s="35"/>
      <c r="DDU1699" s="34"/>
      <c r="DEB1699" s="35"/>
      <c r="DEC1699" s="34"/>
      <c r="DEJ1699" s="35"/>
      <c r="DEK1699" s="34"/>
      <c r="DER1699" s="35"/>
      <c r="DES1699" s="34"/>
      <c r="DEZ1699" s="35"/>
      <c r="DFA1699" s="34"/>
      <c r="DFH1699" s="35"/>
      <c r="DFI1699" s="34"/>
      <c r="DFP1699" s="35"/>
      <c r="DFQ1699" s="34"/>
      <c r="DFX1699" s="35"/>
      <c r="DFY1699" s="34"/>
      <c r="DGF1699" s="35"/>
      <c r="DGG1699" s="34"/>
      <c r="DGN1699" s="35"/>
      <c r="DGO1699" s="34"/>
      <c r="DGV1699" s="35"/>
      <c r="DGW1699" s="34"/>
      <c r="DHD1699" s="35"/>
      <c r="DHE1699" s="34"/>
      <c r="DHL1699" s="35"/>
      <c r="DHM1699" s="34"/>
      <c r="DHT1699" s="35"/>
      <c r="DHU1699" s="34"/>
      <c r="DIB1699" s="35"/>
      <c r="DIC1699" s="34"/>
      <c r="DIJ1699" s="35"/>
      <c r="DIK1699" s="34"/>
      <c r="DIR1699" s="35"/>
      <c r="DIS1699" s="34"/>
      <c r="DIZ1699" s="35"/>
      <c r="DJA1699" s="34"/>
      <c r="DJH1699" s="35"/>
      <c r="DJI1699" s="34"/>
      <c r="DJP1699" s="35"/>
      <c r="DJQ1699" s="34"/>
      <c r="DJX1699" s="35"/>
      <c r="DJY1699" s="34"/>
      <c r="DKF1699" s="35"/>
      <c r="DKG1699" s="34"/>
      <c r="DKN1699" s="35"/>
      <c r="DKO1699" s="34"/>
      <c r="DKV1699" s="35"/>
      <c r="DKW1699" s="34"/>
      <c r="DLD1699" s="35"/>
      <c r="DLE1699" s="34"/>
      <c r="DLL1699" s="35"/>
      <c r="DLM1699" s="34"/>
      <c r="DLT1699" s="35"/>
      <c r="DLU1699" s="34"/>
      <c r="DMB1699" s="35"/>
      <c r="DMC1699" s="34"/>
      <c r="DMJ1699" s="35"/>
      <c r="DMK1699" s="34"/>
      <c r="DMR1699" s="35"/>
      <c r="DMS1699" s="34"/>
      <c r="DMZ1699" s="35"/>
      <c r="DNA1699" s="34"/>
      <c r="DNH1699" s="35"/>
      <c r="DNI1699" s="34"/>
      <c r="DNP1699" s="35"/>
      <c r="DNQ1699" s="34"/>
      <c r="DNX1699" s="35"/>
      <c r="DNY1699" s="34"/>
      <c r="DOF1699" s="35"/>
      <c r="DOG1699" s="34"/>
      <c r="DON1699" s="35"/>
      <c r="DOO1699" s="34"/>
      <c r="DOV1699" s="35"/>
      <c r="DOW1699" s="34"/>
      <c r="DPD1699" s="35"/>
      <c r="DPE1699" s="34"/>
      <c r="DPL1699" s="35"/>
      <c r="DPM1699" s="34"/>
      <c r="DPT1699" s="35"/>
      <c r="DPU1699" s="34"/>
      <c r="DQB1699" s="35"/>
      <c r="DQC1699" s="34"/>
      <c r="DQJ1699" s="35"/>
      <c r="DQK1699" s="34"/>
      <c r="DQR1699" s="35"/>
      <c r="DQS1699" s="34"/>
      <c r="DQZ1699" s="35"/>
      <c r="DRA1699" s="34"/>
      <c r="DRH1699" s="35"/>
      <c r="DRI1699" s="34"/>
      <c r="DRP1699" s="35"/>
      <c r="DRQ1699" s="34"/>
      <c r="DRX1699" s="35"/>
      <c r="DRY1699" s="34"/>
      <c r="DSF1699" s="35"/>
      <c r="DSG1699" s="34"/>
      <c r="DSN1699" s="35"/>
      <c r="DSO1699" s="34"/>
      <c r="DSV1699" s="35"/>
      <c r="DSW1699" s="34"/>
      <c r="DTD1699" s="35"/>
      <c r="DTE1699" s="34"/>
      <c r="DTL1699" s="35"/>
      <c r="DTM1699" s="34"/>
      <c r="DTT1699" s="35"/>
      <c r="DTU1699" s="34"/>
      <c r="DUB1699" s="35"/>
      <c r="DUC1699" s="34"/>
      <c r="DUJ1699" s="35"/>
      <c r="DUK1699" s="34"/>
      <c r="DUR1699" s="35"/>
      <c r="DUS1699" s="34"/>
      <c r="DUZ1699" s="35"/>
      <c r="DVA1699" s="34"/>
      <c r="DVH1699" s="35"/>
      <c r="DVI1699" s="34"/>
      <c r="DVP1699" s="35"/>
      <c r="DVQ1699" s="34"/>
      <c r="DVX1699" s="35"/>
      <c r="DVY1699" s="34"/>
      <c r="DWF1699" s="35"/>
      <c r="DWG1699" s="34"/>
      <c r="DWN1699" s="35"/>
      <c r="DWO1699" s="34"/>
      <c r="DWV1699" s="35"/>
      <c r="DWW1699" s="34"/>
      <c r="DXD1699" s="35"/>
      <c r="DXE1699" s="34"/>
      <c r="DXL1699" s="35"/>
      <c r="DXM1699" s="34"/>
      <c r="DXT1699" s="35"/>
      <c r="DXU1699" s="34"/>
      <c r="DYB1699" s="35"/>
      <c r="DYC1699" s="34"/>
      <c r="DYJ1699" s="35"/>
      <c r="DYK1699" s="34"/>
      <c r="DYR1699" s="35"/>
      <c r="DYS1699" s="34"/>
      <c r="DYZ1699" s="35"/>
      <c r="DZA1699" s="34"/>
      <c r="DZH1699" s="35"/>
      <c r="DZI1699" s="34"/>
      <c r="DZP1699" s="35"/>
      <c r="DZQ1699" s="34"/>
      <c r="DZX1699" s="35"/>
      <c r="DZY1699" s="34"/>
      <c r="EAF1699" s="35"/>
      <c r="EAG1699" s="34"/>
      <c r="EAN1699" s="35"/>
      <c r="EAO1699" s="34"/>
      <c r="EAV1699" s="35"/>
      <c r="EAW1699" s="34"/>
      <c r="EBD1699" s="35"/>
      <c r="EBE1699" s="34"/>
      <c r="EBL1699" s="35"/>
      <c r="EBM1699" s="34"/>
      <c r="EBT1699" s="35"/>
      <c r="EBU1699" s="34"/>
      <c r="ECB1699" s="35"/>
      <c r="ECC1699" s="34"/>
      <c r="ECJ1699" s="35"/>
      <c r="ECK1699" s="34"/>
      <c r="ECR1699" s="35"/>
      <c r="ECS1699" s="34"/>
      <c r="ECZ1699" s="35"/>
      <c r="EDA1699" s="34"/>
      <c r="EDH1699" s="35"/>
      <c r="EDI1699" s="34"/>
      <c r="EDP1699" s="35"/>
      <c r="EDQ1699" s="34"/>
      <c r="EDX1699" s="35"/>
      <c r="EDY1699" s="34"/>
      <c r="EEF1699" s="35"/>
      <c r="EEG1699" s="34"/>
      <c r="EEN1699" s="35"/>
      <c r="EEO1699" s="34"/>
      <c r="EEV1699" s="35"/>
      <c r="EEW1699" s="34"/>
      <c r="EFD1699" s="35"/>
      <c r="EFE1699" s="34"/>
      <c r="EFL1699" s="35"/>
      <c r="EFM1699" s="34"/>
      <c r="EFT1699" s="35"/>
      <c r="EFU1699" s="34"/>
      <c r="EGB1699" s="35"/>
      <c r="EGC1699" s="34"/>
      <c r="EGJ1699" s="35"/>
      <c r="EGK1699" s="34"/>
      <c r="EGR1699" s="35"/>
      <c r="EGS1699" s="34"/>
      <c r="EGZ1699" s="35"/>
      <c r="EHA1699" s="34"/>
      <c r="EHH1699" s="35"/>
      <c r="EHI1699" s="34"/>
      <c r="EHP1699" s="35"/>
      <c r="EHQ1699" s="34"/>
      <c r="EHX1699" s="35"/>
      <c r="EHY1699" s="34"/>
      <c r="EIF1699" s="35"/>
      <c r="EIG1699" s="34"/>
      <c r="EIN1699" s="35"/>
      <c r="EIO1699" s="34"/>
      <c r="EIV1699" s="35"/>
      <c r="EIW1699" s="34"/>
      <c r="EJD1699" s="35"/>
      <c r="EJE1699" s="34"/>
      <c r="EJL1699" s="35"/>
      <c r="EJM1699" s="34"/>
      <c r="EJT1699" s="35"/>
      <c r="EJU1699" s="34"/>
      <c r="EKB1699" s="35"/>
      <c r="EKC1699" s="34"/>
      <c r="EKJ1699" s="35"/>
      <c r="EKK1699" s="34"/>
      <c r="EKR1699" s="35"/>
      <c r="EKS1699" s="34"/>
      <c r="EKZ1699" s="35"/>
      <c r="ELA1699" s="34"/>
      <c r="ELH1699" s="35"/>
      <c r="ELI1699" s="34"/>
      <c r="ELP1699" s="35"/>
      <c r="ELQ1699" s="34"/>
      <c r="ELX1699" s="35"/>
      <c r="ELY1699" s="34"/>
      <c r="EMF1699" s="35"/>
      <c r="EMG1699" s="34"/>
      <c r="EMN1699" s="35"/>
      <c r="EMO1699" s="34"/>
      <c r="EMV1699" s="35"/>
      <c r="EMW1699" s="34"/>
      <c r="END1699" s="35"/>
      <c r="ENE1699" s="34"/>
      <c r="ENL1699" s="35"/>
      <c r="ENM1699" s="34"/>
      <c r="ENT1699" s="35"/>
      <c r="ENU1699" s="34"/>
      <c r="EOB1699" s="35"/>
      <c r="EOC1699" s="34"/>
      <c r="EOJ1699" s="35"/>
      <c r="EOK1699" s="34"/>
      <c r="EOR1699" s="35"/>
      <c r="EOS1699" s="34"/>
      <c r="EOZ1699" s="35"/>
      <c r="EPA1699" s="34"/>
      <c r="EPH1699" s="35"/>
      <c r="EPI1699" s="34"/>
      <c r="EPP1699" s="35"/>
      <c r="EPQ1699" s="34"/>
      <c r="EPX1699" s="35"/>
      <c r="EPY1699" s="34"/>
      <c r="EQF1699" s="35"/>
      <c r="EQG1699" s="34"/>
      <c r="EQN1699" s="35"/>
      <c r="EQO1699" s="34"/>
      <c r="EQV1699" s="35"/>
      <c r="EQW1699" s="34"/>
      <c r="ERD1699" s="35"/>
      <c r="ERE1699" s="34"/>
      <c r="ERL1699" s="35"/>
      <c r="ERM1699" s="34"/>
      <c r="ERT1699" s="35"/>
      <c r="ERU1699" s="34"/>
      <c r="ESB1699" s="35"/>
      <c r="ESC1699" s="34"/>
      <c r="ESJ1699" s="35"/>
      <c r="ESK1699" s="34"/>
      <c r="ESR1699" s="35"/>
      <c r="ESS1699" s="34"/>
      <c r="ESZ1699" s="35"/>
      <c r="ETA1699" s="34"/>
      <c r="ETH1699" s="35"/>
      <c r="ETI1699" s="34"/>
      <c r="ETP1699" s="35"/>
      <c r="ETQ1699" s="34"/>
      <c r="ETX1699" s="35"/>
      <c r="ETY1699" s="34"/>
      <c r="EUF1699" s="35"/>
      <c r="EUG1699" s="34"/>
      <c r="EUN1699" s="35"/>
      <c r="EUO1699" s="34"/>
      <c r="EUV1699" s="35"/>
      <c r="EUW1699" s="34"/>
      <c r="EVD1699" s="35"/>
      <c r="EVE1699" s="34"/>
      <c r="EVL1699" s="35"/>
      <c r="EVM1699" s="34"/>
      <c r="EVT1699" s="35"/>
      <c r="EVU1699" s="34"/>
      <c r="EWB1699" s="35"/>
      <c r="EWC1699" s="34"/>
      <c r="EWJ1699" s="35"/>
      <c r="EWK1699" s="34"/>
      <c r="EWR1699" s="35"/>
      <c r="EWS1699" s="34"/>
      <c r="EWZ1699" s="35"/>
      <c r="EXA1699" s="34"/>
      <c r="EXH1699" s="35"/>
      <c r="EXI1699" s="34"/>
      <c r="EXP1699" s="35"/>
      <c r="EXQ1699" s="34"/>
      <c r="EXX1699" s="35"/>
      <c r="EXY1699" s="34"/>
      <c r="EYF1699" s="35"/>
      <c r="EYG1699" s="34"/>
      <c r="EYN1699" s="35"/>
      <c r="EYO1699" s="34"/>
      <c r="EYV1699" s="35"/>
      <c r="EYW1699" s="34"/>
      <c r="EZD1699" s="35"/>
      <c r="EZE1699" s="34"/>
      <c r="EZL1699" s="35"/>
      <c r="EZM1699" s="34"/>
      <c r="EZT1699" s="35"/>
      <c r="EZU1699" s="34"/>
      <c r="FAB1699" s="35"/>
      <c r="FAC1699" s="34"/>
      <c r="FAJ1699" s="35"/>
      <c r="FAK1699" s="34"/>
      <c r="FAR1699" s="35"/>
      <c r="FAS1699" s="34"/>
      <c r="FAZ1699" s="35"/>
      <c r="FBA1699" s="34"/>
      <c r="FBH1699" s="35"/>
      <c r="FBI1699" s="34"/>
      <c r="FBP1699" s="35"/>
      <c r="FBQ1699" s="34"/>
      <c r="FBX1699" s="35"/>
      <c r="FBY1699" s="34"/>
      <c r="FCF1699" s="35"/>
      <c r="FCG1699" s="34"/>
      <c r="FCN1699" s="35"/>
      <c r="FCO1699" s="34"/>
      <c r="FCV1699" s="35"/>
      <c r="FCW1699" s="34"/>
      <c r="FDD1699" s="35"/>
      <c r="FDE1699" s="34"/>
      <c r="FDL1699" s="35"/>
      <c r="FDM1699" s="34"/>
      <c r="FDT1699" s="35"/>
      <c r="FDU1699" s="34"/>
      <c r="FEB1699" s="35"/>
      <c r="FEC1699" s="34"/>
      <c r="FEJ1699" s="35"/>
      <c r="FEK1699" s="34"/>
      <c r="FER1699" s="35"/>
      <c r="FES1699" s="34"/>
      <c r="FEZ1699" s="35"/>
      <c r="FFA1699" s="34"/>
      <c r="FFH1699" s="35"/>
      <c r="FFI1699" s="34"/>
      <c r="FFP1699" s="35"/>
      <c r="FFQ1699" s="34"/>
      <c r="FFX1699" s="35"/>
      <c r="FFY1699" s="34"/>
      <c r="FGF1699" s="35"/>
      <c r="FGG1699" s="34"/>
      <c r="FGN1699" s="35"/>
      <c r="FGO1699" s="34"/>
      <c r="FGV1699" s="35"/>
      <c r="FGW1699" s="34"/>
      <c r="FHD1699" s="35"/>
      <c r="FHE1699" s="34"/>
      <c r="FHL1699" s="35"/>
      <c r="FHM1699" s="34"/>
      <c r="FHT1699" s="35"/>
      <c r="FHU1699" s="34"/>
      <c r="FIB1699" s="35"/>
      <c r="FIC1699" s="34"/>
      <c r="FIJ1699" s="35"/>
      <c r="FIK1699" s="34"/>
      <c r="FIR1699" s="35"/>
      <c r="FIS1699" s="34"/>
      <c r="FIZ1699" s="35"/>
      <c r="FJA1699" s="34"/>
      <c r="FJH1699" s="35"/>
      <c r="FJI1699" s="34"/>
      <c r="FJP1699" s="35"/>
      <c r="FJQ1699" s="34"/>
      <c r="FJX1699" s="35"/>
      <c r="FJY1699" s="34"/>
      <c r="FKF1699" s="35"/>
      <c r="FKG1699" s="34"/>
      <c r="FKN1699" s="35"/>
      <c r="FKO1699" s="34"/>
      <c r="FKV1699" s="35"/>
      <c r="FKW1699" s="34"/>
      <c r="FLD1699" s="35"/>
      <c r="FLE1699" s="34"/>
      <c r="FLL1699" s="35"/>
      <c r="FLM1699" s="34"/>
      <c r="FLT1699" s="35"/>
      <c r="FLU1699" s="34"/>
      <c r="FMB1699" s="35"/>
      <c r="FMC1699" s="34"/>
      <c r="FMJ1699" s="35"/>
      <c r="FMK1699" s="34"/>
      <c r="FMR1699" s="35"/>
      <c r="FMS1699" s="34"/>
      <c r="FMZ1699" s="35"/>
      <c r="FNA1699" s="34"/>
      <c r="FNH1699" s="35"/>
      <c r="FNI1699" s="34"/>
      <c r="FNP1699" s="35"/>
      <c r="FNQ1699" s="34"/>
      <c r="FNX1699" s="35"/>
      <c r="FNY1699" s="34"/>
      <c r="FOF1699" s="35"/>
      <c r="FOG1699" s="34"/>
      <c r="FON1699" s="35"/>
      <c r="FOO1699" s="34"/>
      <c r="FOV1699" s="35"/>
      <c r="FOW1699" s="34"/>
      <c r="FPD1699" s="35"/>
      <c r="FPE1699" s="34"/>
      <c r="FPL1699" s="35"/>
      <c r="FPM1699" s="34"/>
      <c r="FPT1699" s="35"/>
      <c r="FPU1699" s="34"/>
      <c r="FQB1699" s="35"/>
      <c r="FQC1699" s="34"/>
      <c r="FQJ1699" s="35"/>
      <c r="FQK1699" s="34"/>
      <c r="FQR1699" s="35"/>
      <c r="FQS1699" s="34"/>
      <c r="FQZ1699" s="35"/>
      <c r="FRA1699" s="34"/>
      <c r="FRH1699" s="35"/>
      <c r="FRI1699" s="34"/>
      <c r="FRP1699" s="35"/>
      <c r="FRQ1699" s="34"/>
      <c r="FRX1699" s="35"/>
      <c r="FRY1699" s="34"/>
      <c r="FSF1699" s="35"/>
      <c r="FSG1699" s="34"/>
      <c r="FSN1699" s="35"/>
      <c r="FSO1699" s="34"/>
      <c r="FSV1699" s="35"/>
      <c r="FSW1699" s="34"/>
      <c r="FTD1699" s="35"/>
      <c r="FTE1699" s="34"/>
      <c r="FTL1699" s="35"/>
      <c r="FTM1699" s="34"/>
      <c r="FTT1699" s="35"/>
      <c r="FTU1699" s="34"/>
      <c r="FUB1699" s="35"/>
      <c r="FUC1699" s="34"/>
      <c r="FUJ1699" s="35"/>
      <c r="FUK1699" s="34"/>
      <c r="FUR1699" s="35"/>
      <c r="FUS1699" s="34"/>
      <c r="FUZ1699" s="35"/>
      <c r="FVA1699" s="34"/>
      <c r="FVH1699" s="35"/>
      <c r="FVI1699" s="34"/>
      <c r="FVP1699" s="35"/>
      <c r="FVQ1699" s="34"/>
      <c r="FVX1699" s="35"/>
      <c r="FVY1699" s="34"/>
      <c r="FWF1699" s="35"/>
      <c r="FWG1699" s="34"/>
      <c r="FWN1699" s="35"/>
      <c r="FWO1699" s="34"/>
      <c r="FWV1699" s="35"/>
      <c r="FWW1699" s="34"/>
      <c r="FXD1699" s="35"/>
      <c r="FXE1699" s="34"/>
      <c r="FXL1699" s="35"/>
      <c r="FXM1699" s="34"/>
      <c r="FXT1699" s="35"/>
      <c r="FXU1699" s="34"/>
      <c r="FYB1699" s="35"/>
      <c r="FYC1699" s="34"/>
      <c r="FYJ1699" s="35"/>
      <c r="FYK1699" s="34"/>
      <c r="FYR1699" s="35"/>
      <c r="FYS1699" s="34"/>
      <c r="FYZ1699" s="35"/>
      <c r="FZA1699" s="34"/>
      <c r="FZH1699" s="35"/>
      <c r="FZI1699" s="34"/>
      <c r="FZP1699" s="35"/>
      <c r="FZQ1699" s="34"/>
      <c r="FZX1699" s="35"/>
      <c r="FZY1699" s="34"/>
      <c r="GAF1699" s="35"/>
      <c r="GAG1699" s="34"/>
      <c r="GAN1699" s="35"/>
      <c r="GAO1699" s="34"/>
      <c r="GAV1699" s="35"/>
      <c r="GAW1699" s="34"/>
      <c r="GBD1699" s="35"/>
      <c r="GBE1699" s="34"/>
      <c r="GBL1699" s="35"/>
      <c r="GBM1699" s="34"/>
      <c r="GBT1699" s="35"/>
      <c r="GBU1699" s="34"/>
      <c r="GCB1699" s="35"/>
      <c r="GCC1699" s="34"/>
      <c r="GCJ1699" s="35"/>
      <c r="GCK1699" s="34"/>
      <c r="GCR1699" s="35"/>
      <c r="GCS1699" s="34"/>
      <c r="GCZ1699" s="35"/>
      <c r="GDA1699" s="34"/>
      <c r="GDH1699" s="35"/>
      <c r="GDI1699" s="34"/>
      <c r="GDP1699" s="35"/>
      <c r="GDQ1699" s="34"/>
      <c r="GDX1699" s="35"/>
      <c r="GDY1699" s="34"/>
      <c r="GEF1699" s="35"/>
      <c r="GEG1699" s="34"/>
      <c r="GEN1699" s="35"/>
      <c r="GEO1699" s="34"/>
      <c r="GEV1699" s="35"/>
      <c r="GEW1699" s="34"/>
      <c r="GFD1699" s="35"/>
      <c r="GFE1699" s="34"/>
      <c r="GFL1699" s="35"/>
      <c r="GFM1699" s="34"/>
      <c r="GFT1699" s="35"/>
      <c r="GFU1699" s="34"/>
      <c r="GGB1699" s="35"/>
      <c r="GGC1699" s="34"/>
      <c r="GGJ1699" s="35"/>
      <c r="GGK1699" s="34"/>
      <c r="GGR1699" s="35"/>
      <c r="GGS1699" s="34"/>
      <c r="GGZ1699" s="35"/>
      <c r="GHA1699" s="34"/>
      <c r="GHH1699" s="35"/>
      <c r="GHI1699" s="34"/>
      <c r="GHP1699" s="35"/>
      <c r="GHQ1699" s="34"/>
      <c r="GHX1699" s="35"/>
      <c r="GHY1699" s="34"/>
      <c r="GIF1699" s="35"/>
      <c r="GIG1699" s="34"/>
      <c r="GIN1699" s="35"/>
      <c r="GIO1699" s="34"/>
      <c r="GIV1699" s="35"/>
      <c r="GIW1699" s="34"/>
      <c r="GJD1699" s="35"/>
      <c r="GJE1699" s="34"/>
      <c r="GJL1699" s="35"/>
      <c r="GJM1699" s="34"/>
      <c r="GJT1699" s="35"/>
      <c r="GJU1699" s="34"/>
      <c r="GKB1699" s="35"/>
      <c r="GKC1699" s="34"/>
      <c r="GKJ1699" s="35"/>
      <c r="GKK1699" s="34"/>
      <c r="GKR1699" s="35"/>
      <c r="GKS1699" s="34"/>
      <c r="GKZ1699" s="35"/>
      <c r="GLA1699" s="34"/>
      <c r="GLH1699" s="35"/>
      <c r="GLI1699" s="34"/>
      <c r="GLP1699" s="35"/>
      <c r="GLQ1699" s="34"/>
      <c r="GLX1699" s="35"/>
      <c r="GLY1699" s="34"/>
      <c r="GMF1699" s="35"/>
      <c r="GMG1699" s="34"/>
      <c r="GMN1699" s="35"/>
      <c r="GMO1699" s="34"/>
      <c r="GMV1699" s="35"/>
      <c r="GMW1699" s="34"/>
      <c r="GND1699" s="35"/>
      <c r="GNE1699" s="34"/>
      <c r="GNL1699" s="35"/>
      <c r="GNM1699" s="34"/>
      <c r="GNT1699" s="35"/>
      <c r="GNU1699" s="34"/>
      <c r="GOB1699" s="35"/>
      <c r="GOC1699" s="34"/>
      <c r="GOJ1699" s="35"/>
      <c r="GOK1699" s="34"/>
      <c r="GOR1699" s="35"/>
      <c r="GOS1699" s="34"/>
      <c r="GOZ1699" s="35"/>
      <c r="GPA1699" s="34"/>
      <c r="GPH1699" s="35"/>
      <c r="GPI1699" s="34"/>
      <c r="GPP1699" s="35"/>
      <c r="GPQ1699" s="34"/>
      <c r="GPX1699" s="35"/>
      <c r="GPY1699" s="34"/>
      <c r="GQF1699" s="35"/>
      <c r="GQG1699" s="34"/>
      <c r="GQN1699" s="35"/>
      <c r="GQO1699" s="34"/>
      <c r="GQV1699" s="35"/>
      <c r="GQW1699" s="34"/>
      <c r="GRD1699" s="35"/>
      <c r="GRE1699" s="34"/>
      <c r="GRL1699" s="35"/>
      <c r="GRM1699" s="34"/>
      <c r="GRT1699" s="35"/>
      <c r="GRU1699" s="34"/>
      <c r="GSB1699" s="35"/>
      <c r="GSC1699" s="34"/>
      <c r="GSJ1699" s="35"/>
      <c r="GSK1699" s="34"/>
      <c r="GSR1699" s="35"/>
      <c r="GSS1699" s="34"/>
      <c r="GSZ1699" s="35"/>
      <c r="GTA1699" s="34"/>
      <c r="GTH1699" s="35"/>
      <c r="GTI1699" s="34"/>
      <c r="GTP1699" s="35"/>
      <c r="GTQ1699" s="34"/>
      <c r="GTX1699" s="35"/>
      <c r="GTY1699" s="34"/>
      <c r="GUF1699" s="35"/>
      <c r="GUG1699" s="34"/>
      <c r="GUN1699" s="35"/>
      <c r="GUO1699" s="34"/>
      <c r="GUV1699" s="35"/>
      <c r="GUW1699" s="34"/>
      <c r="GVD1699" s="35"/>
      <c r="GVE1699" s="34"/>
      <c r="GVL1699" s="35"/>
      <c r="GVM1699" s="34"/>
      <c r="GVT1699" s="35"/>
      <c r="GVU1699" s="34"/>
      <c r="GWB1699" s="35"/>
      <c r="GWC1699" s="34"/>
      <c r="GWJ1699" s="35"/>
      <c r="GWK1699" s="34"/>
      <c r="GWR1699" s="35"/>
      <c r="GWS1699" s="34"/>
      <c r="GWZ1699" s="35"/>
      <c r="GXA1699" s="34"/>
      <c r="GXH1699" s="35"/>
      <c r="GXI1699" s="34"/>
      <c r="GXP1699" s="35"/>
      <c r="GXQ1699" s="34"/>
      <c r="GXX1699" s="35"/>
      <c r="GXY1699" s="34"/>
      <c r="GYF1699" s="35"/>
      <c r="GYG1699" s="34"/>
      <c r="GYN1699" s="35"/>
      <c r="GYO1699" s="34"/>
      <c r="GYV1699" s="35"/>
      <c r="GYW1699" s="34"/>
      <c r="GZD1699" s="35"/>
      <c r="GZE1699" s="34"/>
      <c r="GZL1699" s="35"/>
      <c r="GZM1699" s="34"/>
      <c r="GZT1699" s="35"/>
      <c r="GZU1699" s="34"/>
      <c r="HAB1699" s="35"/>
      <c r="HAC1699" s="34"/>
      <c r="HAJ1699" s="35"/>
      <c r="HAK1699" s="34"/>
      <c r="HAR1699" s="35"/>
      <c r="HAS1699" s="34"/>
      <c r="HAZ1699" s="35"/>
      <c r="HBA1699" s="34"/>
      <c r="HBH1699" s="35"/>
      <c r="HBI1699" s="34"/>
      <c r="HBP1699" s="35"/>
      <c r="HBQ1699" s="34"/>
      <c r="HBX1699" s="35"/>
      <c r="HBY1699" s="34"/>
      <c r="HCF1699" s="35"/>
      <c r="HCG1699" s="34"/>
      <c r="HCN1699" s="35"/>
      <c r="HCO1699" s="34"/>
      <c r="HCV1699" s="35"/>
      <c r="HCW1699" s="34"/>
      <c r="HDD1699" s="35"/>
      <c r="HDE1699" s="34"/>
      <c r="HDL1699" s="35"/>
      <c r="HDM1699" s="34"/>
      <c r="HDT1699" s="35"/>
      <c r="HDU1699" s="34"/>
      <c r="HEB1699" s="35"/>
      <c r="HEC1699" s="34"/>
      <c r="HEJ1699" s="35"/>
      <c r="HEK1699" s="34"/>
      <c r="HER1699" s="35"/>
      <c r="HES1699" s="34"/>
      <c r="HEZ1699" s="35"/>
      <c r="HFA1699" s="34"/>
      <c r="HFH1699" s="35"/>
      <c r="HFI1699" s="34"/>
      <c r="HFP1699" s="35"/>
      <c r="HFQ1699" s="34"/>
      <c r="HFX1699" s="35"/>
      <c r="HFY1699" s="34"/>
      <c r="HGF1699" s="35"/>
      <c r="HGG1699" s="34"/>
      <c r="HGN1699" s="35"/>
      <c r="HGO1699" s="34"/>
      <c r="HGV1699" s="35"/>
      <c r="HGW1699" s="34"/>
      <c r="HHD1699" s="35"/>
      <c r="HHE1699" s="34"/>
      <c r="HHL1699" s="35"/>
      <c r="HHM1699" s="34"/>
      <c r="HHT1699" s="35"/>
      <c r="HHU1699" s="34"/>
      <c r="HIB1699" s="35"/>
      <c r="HIC1699" s="34"/>
      <c r="HIJ1699" s="35"/>
      <c r="HIK1699" s="34"/>
      <c r="HIR1699" s="35"/>
      <c r="HIS1699" s="34"/>
      <c r="HIZ1699" s="35"/>
      <c r="HJA1699" s="34"/>
      <c r="HJH1699" s="35"/>
      <c r="HJI1699" s="34"/>
      <c r="HJP1699" s="35"/>
      <c r="HJQ1699" s="34"/>
      <c r="HJX1699" s="35"/>
      <c r="HJY1699" s="34"/>
      <c r="HKF1699" s="35"/>
      <c r="HKG1699" s="34"/>
      <c r="HKN1699" s="35"/>
      <c r="HKO1699" s="34"/>
      <c r="HKV1699" s="35"/>
      <c r="HKW1699" s="34"/>
      <c r="HLD1699" s="35"/>
      <c r="HLE1699" s="34"/>
      <c r="HLL1699" s="35"/>
      <c r="HLM1699" s="34"/>
      <c r="HLT1699" s="35"/>
      <c r="HLU1699" s="34"/>
      <c r="HMB1699" s="35"/>
      <c r="HMC1699" s="34"/>
      <c r="HMJ1699" s="35"/>
      <c r="HMK1699" s="34"/>
      <c r="HMR1699" s="35"/>
      <c r="HMS1699" s="34"/>
      <c r="HMZ1699" s="35"/>
      <c r="HNA1699" s="34"/>
      <c r="HNH1699" s="35"/>
      <c r="HNI1699" s="34"/>
      <c r="HNP1699" s="35"/>
      <c r="HNQ1699" s="34"/>
      <c r="HNX1699" s="35"/>
      <c r="HNY1699" s="34"/>
      <c r="HOF1699" s="35"/>
      <c r="HOG1699" s="34"/>
      <c r="HON1699" s="35"/>
      <c r="HOO1699" s="34"/>
      <c r="HOV1699" s="35"/>
      <c r="HOW1699" s="34"/>
      <c r="HPD1699" s="35"/>
      <c r="HPE1699" s="34"/>
      <c r="HPL1699" s="35"/>
      <c r="HPM1699" s="34"/>
      <c r="HPT1699" s="35"/>
      <c r="HPU1699" s="34"/>
      <c r="HQB1699" s="35"/>
      <c r="HQC1699" s="34"/>
      <c r="HQJ1699" s="35"/>
      <c r="HQK1699" s="34"/>
      <c r="HQR1699" s="35"/>
      <c r="HQS1699" s="34"/>
      <c r="HQZ1699" s="35"/>
      <c r="HRA1699" s="34"/>
      <c r="HRH1699" s="35"/>
      <c r="HRI1699" s="34"/>
      <c r="HRP1699" s="35"/>
      <c r="HRQ1699" s="34"/>
      <c r="HRX1699" s="35"/>
      <c r="HRY1699" s="34"/>
      <c r="HSF1699" s="35"/>
      <c r="HSG1699" s="34"/>
      <c r="HSN1699" s="35"/>
      <c r="HSO1699" s="34"/>
      <c r="HSV1699" s="35"/>
      <c r="HSW1699" s="34"/>
      <c r="HTD1699" s="35"/>
      <c r="HTE1699" s="34"/>
      <c r="HTL1699" s="35"/>
      <c r="HTM1699" s="34"/>
      <c r="HTT1699" s="35"/>
      <c r="HTU1699" s="34"/>
      <c r="HUB1699" s="35"/>
      <c r="HUC1699" s="34"/>
      <c r="HUJ1699" s="35"/>
      <c r="HUK1699" s="34"/>
      <c r="HUR1699" s="35"/>
      <c r="HUS1699" s="34"/>
      <c r="HUZ1699" s="35"/>
      <c r="HVA1699" s="34"/>
      <c r="HVH1699" s="35"/>
      <c r="HVI1699" s="34"/>
      <c r="HVP1699" s="35"/>
      <c r="HVQ1699" s="34"/>
      <c r="HVX1699" s="35"/>
      <c r="HVY1699" s="34"/>
      <c r="HWF1699" s="35"/>
      <c r="HWG1699" s="34"/>
      <c r="HWN1699" s="35"/>
      <c r="HWO1699" s="34"/>
      <c r="HWV1699" s="35"/>
      <c r="HWW1699" s="34"/>
      <c r="HXD1699" s="35"/>
      <c r="HXE1699" s="34"/>
      <c r="HXL1699" s="35"/>
      <c r="HXM1699" s="34"/>
      <c r="HXT1699" s="35"/>
      <c r="HXU1699" s="34"/>
      <c r="HYB1699" s="35"/>
      <c r="HYC1699" s="34"/>
      <c r="HYJ1699" s="35"/>
      <c r="HYK1699" s="34"/>
      <c r="HYR1699" s="35"/>
      <c r="HYS1699" s="34"/>
      <c r="HYZ1699" s="35"/>
      <c r="HZA1699" s="34"/>
      <c r="HZH1699" s="35"/>
      <c r="HZI1699" s="34"/>
      <c r="HZP1699" s="35"/>
      <c r="HZQ1699" s="34"/>
      <c r="HZX1699" s="35"/>
      <c r="HZY1699" s="34"/>
      <c r="IAF1699" s="35"/>
      <c r="IAG1699" s="34"/>
      <c r="IAN1699" s="35"/>
      <c r="IAO1699" s="34"/>
      <c r="IAV1699" s="35"/>
      <c r="IAW1699" s="34"/>
      <c r="IBD1699" s="35"/>
      <c r="IBE1699" s="34"/>
      <c r="IBL1699" s="35"/>
      <c r="IBM1699" s="34"/>
      <c r="IBT1699" s="35"/>
      <c r="IBU1699" s="34"/>
      <c r="ICB1699" s="35"/>
      <c r="ICC1699" s="34"/>
      <c r="ICJ1699" s="35"/>
      <c r="ICK1699" s="34"/>
      <c r="ICR1699" s="35"/>
      <c r="ICS1699" s="34"/>
      <c r="ICZ1699" s="35"/>
      <c r="IDA1699" s="34"/>
      <c r="IDH1699" s="35"/>
      <c r="IDI1699" s="34"/>
      <c r="IDP1699" s="35"/>
      <c r="IDQ1699" s="34"/>
      <c r="IDX1699" s="35"/>
      <c r="IDY1699" s="34"/>
      <c r="IEF1699" s="35"/>
      <c r="IEG1699" s="34"/>
      <c r="IEN1699" s="35"/>
      <c r="IEO1699" s="34"/>
      <c r="IEV1699" s="35"/>
      <c r="IEW1699" s="34"/>
      <c r="IFD1699" s="35"/>
      <c r="IFE1699" s="34"/>
      <c r="IFL1699" s="35"/>
      <c r="IFM1699" s="34"/>
      <c r="IFT1699" s="35"/>
      <c r="IFU1699" s="34"/>
      <c r="IGB1699" s="35"/>
      <c r="IGC1699" s="34"/>
      <c r="IGJ1699" s="35"/>
      <c r="IGK1699" s="34"/>
      <c r="IGR1699" s="35"/>
      <c r="IGS1699" s="34"/>
      <c r="IGZ1699" s="35"/>
      <c r="IHA1699" s="34"/>
      <c r="IHH1699" s="35"/>
      <c r="IHI1699" s="34"/>
      <c r="IHP1699" s="35"/>
      <c r="IHQ1699" s="34"/>
      <c r="IHX1699" s="35"/>
      <c r="IHY1699" s="34"/>
      <c r="IIF1699" s="35"/>
      <c r="IIG1699" s="34"/>
      <c r="IIN1699" s="35"/>
      <c r="IIO1699" s="34"/>
      <c r="IIV1699" s="35"/>
      <c r="IIW1699" s="34"/>
      <c r="IJD1699" s="35"/>
      <c r="IJE1699" s="34"/>
      <c r="IJL1699" s="35"/>
      <c r="IJM1699" s="34"/>
      <c r="IJT1699" s="35"/>
      <c r="IJU1699" s="34"/>
      <c r="IKB1699" s="35"/>
      <c r="IKC1699" s="34"/>
      <c r="IKJ1699" s="35"/>
      <c r="IKK1699" s="34"/>
      <c r="IKR1699" s="35"/>
      <c r="IKS1699" s="34"/>
      <c r="IKZ1699" s="35"/>
      <c r="ILA1699" s="34"/>
      <c r="ILH1699" s="35"/>
      <c r="ILI1699" s="34"/>
      <c r="ILP1699" s="35"/>
      <c r="ILQ1699" s="34"/>
      <c r="ILX1699" s="35"/>
      <c r="ILY1699" s="34"/>
      <c r="IMF1699" s="35"/>
      <c r="IMG1699" s="34"/>
      <c r="IMN1699" s="35"/>
      <c r="IMO1699" s="34"/>
      <c r="IMV1699" s="35"/>
      <c r="IMW1699" s="34"/>
      <c r="IND1699" s="35"/>
      <c r="INE1699" s="34"/>
      <c r="INL1699" s="35"/>
      <c r="INM1699" s="34"/>
      <c r="INT1699" s="35"/>
      <c r="INU1699" s="34"/>
      <c r="IOB1699" s="35"/>
      <c r="IOC1699" s="34"/>
      <c r="IOJ1699" s="35"/>
      <c r="IOK1699" s="34"/>
      <c r="IOR1699" s="35"/>
      <c r="IOS1699" s="34"/>
      <c r="IOZ1699" s="35"/>
      <c r="IPA1699" s="34"/>
      <c r="IPH1699" s="35"/>
      <c r="IPI1699" s="34"/>
      <c r="IPP1699" s="35"/>
      <c r="IPQ1699" s="34"/>
      <c r="IPX1699" s="35"/>
      <c r="IPY1699" s="34"/>
      <c r="IQF1699" s="35"/>
      <c r="IQG1699" s="34"/>
      <c r="IQN1699" s="35"/>
      <c r="IQO1699" s="34"/>
      <c r="IQV1699" s="35"/>
      <c r="IQW1699" s="34"/>
      <c r="IRD1699" s="35"/>
      <c r="IRE1699" s="34"/>
      <c r="IRL1699" s="35"/>
      <c r="IRM1699" s="34"/>
      <c r="IRT1699" s="35"/>
      <c r="IRU1699" s="34"/>
      <c r="ISB1699" s="35"/>
      <c r="ISC1699" s="34"/>
      <c r="ISJ1699" s="35"/>
      <c r="ISK1699" s="34"/>
      <c r="ISR1699" s="35"/>
      <c r="ISS1699" s="34"/>
      <c r="ISZ1699" s="35"/>
      <c r="ITA1699" s="34"/>
      <c r="ITH1699" s="35"/>
      <c r="ITI1699" s="34"/>
      <c r="ITP1699" s="35"/>
      <c r="ITQ1699" s="34"/>
      <c r="ITX1699" s="35"/>
      <c r="ITY1699" s="34"/>
      <c r="IUF1699" s="35"/>
      <c r="IUG1699" s="34"/>
      <c r="IUN1699" s="35"/>
      <c r="IUO1699" s="34"/>
      <c r="IUV1699" s="35"/>
      <c r="IUW1699" s="34"/>
      <c r="IVD1699" s="35"/>
      <c r="IVE1699" s="34"/>
      <c r="IVL1699" s="35"/>
      <c r="IVM1699" s="34"/>
      <c r="IVT1699" s="35"/>
      <c r="IVU1699" s="34"/>
      <c r="IWB1699" s="35"/>
      <c r="IWC1699" s="34"/>
      <c r="IWJ1699" s="35"/>
      <c r="IWK1699" s="34"/>
      <c r="IWR1699" s="35"/>
      <c r="IWS1699" s="34"/>
      <c r="IWZ1699" s="35"/>
      <c r="IXA1699" s="34"/>
      <c r="IXH1699" s="35"/>
      <c r="IXI1699" s="34"/>
      <c r="IXP1699" s="35"/>
      <c r="IXQ1699" s="34"/>
      <c r="IXX1699" s="35"/>
      <c r="IXY1699" s="34"/>
      <c r="IYF1699" s="35"/>
      <c r="IYG1699" s="34"/>
      <c r="IYN1699" s="35"/>
      <c r="IYO1699" s="34"/>
      <c r="IYV1699" s="35"/>
      <c r="IYW1699" s="34"/>
      <c r="IZD1699" s="35"/>
      <c r="IZE1699" s="34"/>
      <c r="IZL1699" s="35"/>
      <c r="IZM1699" s="34"/>
      <c r="IZT1699" s="35"/>
      <c r="IZU1699" s="34"/>
      <c r="JAB1699" s="35"/>
      <c r="JAC1699" s="34"/>
      <c r="JAJ1699" s="35"/>
      <c r="JAK1699" s="34"/>
      <c r="JAR1699" s="35"/>
      <c r="JAS1699" s="34"/>
      <c r="JAZ1699" s="35"/>
      <c r="JBA1699" s="34"/>
      <c r="JBH1699" s="35"/>
      <c r="JBI1699" s="34"/>
      <c r="JBP1699" s="35"/>
      <c r="JBQ1699" s="34"/>
      <c r="JBX1699" s="35"/>
      <c r="JBY1699" s="34"/>
      <c r="JCF1699" s="35"/>
      <c r="JCG1699" s="34"/>
      <c r="JCN1699" s="35"/>
      <c r="JCO1699" s="34"/>
      <c r="JCV1699" s="35"/>
      <c r="JCW1699" s="34"/>
      <c r="JDD1699" s="35"/>
      <c r="JDE1699" s="34"/>
      <c r="JDL1699" s="35"/>
      <c r="JDM1699" s="34"/>
      <c r="JDT1699" s="35"/>
      <c r="JDU1699" s="34"/>
      <c r="JEB1699" s="35"/>
      <c r="JEC1699" s="34"/>
      <c r="JEJ1699" s="35"/>
      <c r="JEK1699" s="34"/>
      <c r="JER1699" s="35"/>
      <c r="JES1699" s="34"/>
      <c r="JEZ1699" s="35"/>
      <c r="JFA1699" s="34"/>
      <c r="JFH1699" s="35"/>
      <c r="JFI1699" s="34"/>
      <c r="JFP1699" s="35"/>
      <c r="JFQ1699" s="34"/>
      <c r="JFX1699" s="35"/>
      <c r="JFY1699" s="34"/>
      <c r="JGF1699" s="35"/>
      <c r="JGG1699" s="34"/>
      <c r="JGN1699" s="35"/>
      <c r="JGO1699" s="34"/>
      <c r="JGV1699" s="35"/>
      <c r="JGW1699" s="34"/>
      <c r="JHD1699" s="35"/>
      <c r="JHE1699" s="34"/>
      <c r="JHL1699" s="35"/>
      <c r="JHM1699" s="34"/>
      <c r="JHT1699" s="35"/>
      <c r="JHU1699" s="34"/>
      <c r="JIB1699" s="35"/>
      <c r="JIC1699" s="34"/>
      <c r="JIJ1699" s="35"/>
      <c r="JIK1699" s="34"/>
      <c r="JIR1699" s="35"/>
      <c r="JIS1699" s="34"/>
      <c r="JIZ1699" s="35"/>
      <c r="JJA1699" s="34"/>
      <c r="JJH1699" s="35"/>
      <c r="JJI1699" s="34"/>
      <c r="JJP1699" s="35"/>
      <c r="JJQ1699" s="34"/>
      <c r="JJX1699" s="35"/>
      <c r="JJY1699" s="34"/>
      <c r="JKF1699" s="35"/>
      <c r="JKG1699" s="34"/>
      <c r="JKN1699" s="35"/>
      <c r="JKO1699" s="34"/>
      <c r="JKV1699" s="35"/>
      <c r="JKW1699" s="34"/>
      <c r="JLD1699" s="35"/>
      <c r="JLE1699" s="34"/>
      <c r="JLL1699" s="35"/>
      <c r="JLM1699" s="34"/>
      <c r="JLT1699" s="35"/>
      <c r="JLU1699" s="34"/>
      <c r="JMB1699" s="35"/>
      <c r="JMC1699" s="34"/>
      <c r="JMJ1699" s="35"/>
      <c r="JMK1699" s="34"/>
      <c r="JMR1699" s="35"/>
      <c r="JMS1699" s="34"/>
      <c r="JMZ1699" s="35"/>
      <c r="JNA1699" s="34"/>
      <c r="JNH1699" s="35"/>
      <c r="JNI1699" s="34"/>
      <c r="JNP1699" s="35"/>
      <c r="JNQ1699" s="34"/>
      <c r="JNX1699" s="35"/>
      <c r="JNY1699" s="34"/>
      <c r="JOF1699" s="35"/>
      <c r="JOG1699" s="34"/>
      <c r="JON1699" s="35"/>
      <c r="JOO1699" s="34"/>
      <c r="JOV1699" s="35"/>
      <c r="JOW1699" s="34"/>
      <c r="JPD1699" s="35"/>
      <c r="JPE1699" s="34"/>
      <c r="JPL1699" s="35"/>
      <c r="JPM1699" s="34"/>
      <c r="JPT1699" s="35"/>
      <c r="JPU1699" s="34"/>
      <c r="JQB1699" s="35"/>
      <c r="JQC1699" s="34"/>
      <c r="JQJ1699" s="35"/>
      <c r="JQK1699" s="34"/>
      <c r="JQR1699" s="35"/>
      <c r="JQS1699" s="34"/>
      <c r="JQZ1699" s="35"/>
      <c r="JRA1699" s="34"/>
      <c r="JRH1699" s="35"/>
      <c r="JRI1699" s="34"/>
      <c r="JRP1699" s="35"/>
      <c r="JRQ1699" s="34"/>
      <c r="JRX1699" s="35"/>
      <c r="JRY1699" s="34"/>
      <c r="JSF1699" s="35"/>
      <c r="JSG1699" s="34"/>
      <c r="JSN1699" s="35"/>
      <c r="JSO1699" s="34"/>
      <c r="JSV1699" s="35"/>
      <c r="JSW1699" s="34"/>
      <c r="JTD1699" s="35"/>
      <c r="JTE1699" s="34"/>
      <c r="JTL1699" s="35"/>
      <c r="JTM1699" s="34"/>
      <c r="JTT1699" s="35"/>
      <c r="JTU1699" s="34"/>
      <c r="JUB1699" s="35"/>
      <c r="JUC1699" s="34"/>
      <c r="JUJ1699" s="35"/>
      <c r="JUK1699" s="34"/>
      <c r="JUR1699" s="35"/>
      <c r="JUS1699" s="34"/>
      <c r="JUZ1699" s="35"/>
      <c r="JVA1699" s="34"/>
      <c r="JVH1699" s="35"/>
      <c r="JVI1699" s="34"/>
      <c r="JVP1699" s="35"/>
      <c r="JVQ1699" s="34"/>
      <c r="JVX1699" s="35"/>
      <c r="JVY1699" s="34"/>
      <c r="JWF1699" s="35"/>
      <c r="JWG1699" s="34"/>
      <c r="JWN1699" s="35"/>
      <c r="JWO1699" s="34"/>
      <c r="JWV1699" s="35"/>
      <c r="JWW1699" s="34"/>
      <c r="JXD1699" s="35"/>
      <c r="JXE1699" s="34"/>
      <c r="JXL1699" s="35"/>
      <c r="JXM1699" s="34"/>
      <c r="JXT1699" s="35"/>
      <c r="JXU1699" s="34"/>
      <c r="JYB1699" s="35"/>
      <c r="JYC1699" s="34"/>
      <c r="JYJ1699" s="35"/>
      <c r="JYK1699" s="34"/>
      <c r="JYR1699" s="35"/>
      <c r="JYS1699" s="34"/>
      <c r="JYZ1699" s="35"/>
      <c r="JZA1699" s="34"/>
      <c r="JZH1699" s="35"/>
      <c r="JZI1699" s="34"/>
      <c r="JZP1699" s="35"/>
      <c r="JZQ1699" s="34"/>
      <c r="JZX1699" s="35"/>
      <c r="JZY1699" s="34"/>
      <c r="KAF1699" s="35"/>
      <c r="KAG1699" s="34"/>
      <c r="KAN1699" s="35"/>
      <c r="KAO1699" s="34"/>
      <c r="KAV1699" s="35"/>
      <c r="KAW1699" s="34"/>
      <c r="KBD1699" s="35"/>
      <c r="KBE1699" s="34"/>
      <c r="KBL1699" s="35"/>
      <c r="KBM1699" s="34"/>
      <c r="KBT1699" s="35"/>
      <c r="KBU1699" s="34"/>
      <c r="KCB1699" s="35"/>
      <c r="KCC1699" s="34"/>
      <c r="KCJ1699" s="35"/>
      <c r="KCK1699" s="34"/>
      <c r="KCR1699" s="35"/>
      <c r="KCS1699" s="34"/>
      <c r="KCZ1699" s="35"/>
      <c r="KDA1699" s="34"/>
      <c r="KDH1699" s="35"/>
      <c r="KDI1699" s="34"/>
      <c r="KDP1699" s="35"/>
      <c r="KDQ1699" s="34"/>
      <c r="KDX1699" s="35"/>
      <c r="KDY1699" s="34"/>
      <c r="KEF1699" s="35"/>
      <c r="KEG1699" s="34"/>
      <c r="KEN1699" s="35"/>
      <c r="KEO1699" s="34"/>
      <c r="KEV1699" s="35"/>
      <c r="KEW1699" s="34"/>
      <c r="KFD1699" s="35"/>
      <c r="KFE1699" s="34"/>
      <c r="KFL1699" s="35"/>
      <c r="KFM1699" s="34"/>
      <c r="KFT1699" s="35"/>
      <c r="KFU1699" s="34"/>
      <c r="KGB1699" s="35"/>
      <c r="KGC1699" s="34"/>
      <c r="KGJ1699" s="35"/>
      <c r="KGK1699" s="34"/>
      <c r="KGR1699" s="35"/>
      <c r="KGS1699" s="34"/>
      <c r="KGZ1699" s="35"/>
      <c r="KHA1699" s="34"/>
      <c r="KHH1699" s="35"/>
      <c r="KHI1699" s="34"/>
      <c r="KHP1699" s="35"/>
      <c r="KHQ1699" s="34"/>
      <c r="KHX1699" s="35"/>
      <c r="KHY1699" s="34"/>
      <c r="KIF1699" s="35"/>
      <c r="KIG1699" s="34"/>
      <c r="KIN1699" s="35"/>
      <c r="KIO1699" s="34"/>
      <c r="KIV1699" s="35"/>
      <c r="KIW1699" s="34"/>
      <c r="KJD1699" s="35"/>
      <c r="KJE1699" s="34"/>
      <c r="KJL1699" s="35"/>
      <c r="KJM1699" s="34"/>
      <c r="KJT1699" s="35"/>
      <c r="KJU1699" s="34"/>
      <c r="KKB1699" s="35"/>
      <c r="KKC1699" s="34"/>
      <c r="KKJ1699" s="35"/>
      <c r="KKK1699" s="34"/>
      <c r="KKR1699" s="35"/>
      <c r="KKS1699" s="34"/>
      <c r="KKZ1699" s="35"/>
      <c r="KLA1699" s="34"/>
      <c r="KLH1699" s="35"/>
      <c r="KLI1699" s="34"/>
      <c r="KLP1699" s="35"/>
      <c r="KLQ1699" s="34"/>
      <c r="KLX1699" s="35"/>
      <c r="KLY1699" s="34"/>
      <c r="KMF1699" s="35"/>
      <c r="KMG1699" s="34"/>
      <c r="KMN1699" s="35"/>
      <c r="KMO1699" s="34"/>
      <c r="KMV1699" s="35"/>
      <c r="KMW1699" s="34"/>
      <c r="KND1699" s="35"/>
      <c r="KNE1699" s="34"/>
      <c r="KNL1699" s="35"/>
      <c r="KNM1699" s="34"/>
      <c r="KNT1699" s="35"/>
      <c r="KNU1699" s="34"/>
      <c r="KOB1699" s="35"/>
      <c r="KOC1699" s="34"/>
      <c r="KOJ1699" s="35"/>
      <c r="KOK1699" s="34"/>
      <c r="KOR1699" s="35"/>
      <c r="KOS1699" s="34"/>
      <c r="KOZ1699" s="35"/>
      <c r="KPA1699" s="34"/>
      <c r="KPH1699" s="35"/>
      <c r="KPI1699" s="34"/>
      <c r="KPP1699" s="35"/>
      <c r="KPQ1699" s="34"/>
      <c r="KPX1699" s="35"/>
      <c r="KPY1699" s="34"/>
      <c r="KQF1699" s="35"/>
      <c r="KQG1699" s="34"/>
      <c r="KQN1699" s="35"/>
      <c r="KQO1699" s="34"/>
      <c r="KQV1699" s="35"/>
      <c r="KQW1699" s="34"/>
      <c r="KRD1699" s="35"/>
      <c r="KRE1699" s="34"/>
      <c r="KRL1699" s="35"/>
      <c r="KRM1699" s="34"/>
      <c r="KRT1699" s="35"/>
      <c r="KRU1699" s="34"/>
      <c r="KSB1699" s="35"/>
      <c r="KSC1699" s="34"/>
      <c r="KSJ1699" s="35"/>
      <c r="KSK1699" s="34"/>
      <c r="KSR1699" s="35"/>
      <c r="KSS1699" s="34"/>
      <c r="KSZ1699" s="35"/>
      <c r="KTA1699" s="34"/>
      <c r="KTH1699" s="35"/>
      <c r="KTI1699" s="34"/>
      <c r="KTP1699" s="35"/>
      <c r="KTQ1699" s="34"/>
      <c r="KTX1699" s="35"/>
      <c r="KTY1699" s="34"/>
      <c r="KUF1699" s="35"/>
      <c r="KUG1699" s="34"/>
      <c r="KUN1699" s="35"/>
      <c r="KUO1699" s="34"/>
      <c r="KUV1699" s="35"/>
      <c r="KUW1699" s="34"/>
      <c r="KVD1699" s="35"/>
      <c r="KVE1699" s="34"/>
      <c r="KVL1699" s="35"/>
      <c r="KVM1699" s="34"/>
      <c r="KVT1699" s="35"/>
      <c r="KVU1699" s="34"/>
      <c r="KWB1699" s="35"/>
      <c r="KWC1699" s="34"/>
      <c r="KWJ1699" s="35"/>
      <c r="KWK1699" s="34"/>
      <c r="KWR1699" s="35"/>
      <c r="KWS1699" s="34"/>
      <c r="KWZ1699" s="35"/>
      <c r="KXA1699" s="34"/>
      <c r="KXH1699" s="35"/>
      <c r="KXI1699" s="34"/>
      <c r="KXP1699" s="35"/>
      <c r="KXQ1699" s="34"/>
      <c r="KXX1699" s="35"/>
      <c r="KXY1699" s="34"/>
      <c r="KYF1699" s="35"/>
      <c r="KYG1699" s="34"/>
      <c r="KYN1699" s="35"/>
      <c r="KYO1699" s="34"/>
      <c r="KYV1699" s="35"/>
      <c r="KYW1699" s="34"/>
      <c r="KZD1699" s="35"/>
      <c r="KZE1699" s="34"/>
      <c r="KZL1699" s="35"/>
      <c r="KZM1699" s="34"/>
      <c r="KZT1699" s="35"/>
      <c r="KZU1699" s="34"/>
      <c r="LAB1699" s="35"/>
      <c r="LAC1699" s="34"/>
      <c r="LAJ1699" s="35"/>
      <c r="LAK1699" s="34"/>
      <c r="LAR1699" s="35"/>
      <c r="LAS1699" s="34"/>
      <c r="LAZ1699" s="35"/>
      <c r="LBA1699" s="34"/>
      <c r="LBH1699" s="35"/>
      <c r="LBI1699" s="34"/>
      <c r="LBP1699" s="35"/>
      <c r="LBQ1699" s="34"/>
      <c r="LBX1699" s="35"/>
      <c r="LBY1699" s="34"/>
      <c r="LCF1699" s="35"/>
      <c r="LCG1699" s="34"/>
      <c r="LCN1699" s="35"/>
      <c r="LCO1699" s="34"/>
      <c r="LCV1699" s="35"/>
      <c r="LCW1699" s="34"/>
      <c r="LDD1699" s="35"/>
      <c r="LDE1699" s="34"/>
      <c r="LDL1699" s="35"/>
      <c r="LDM1699" s="34"/>
      <c r="LDT1699" s="35"/>
      <c r="LDU1699" s="34"/>
      <c r="LEB1699" s="35"/>
      <c r="LEC1699" s="34"/>
      <c r="LEJ1699" s="35"/>
      <c r="LEK1699" s="34"/>
      <c r="LER1699" s="35"/>
      <c r="LES1699" s="34"/>
      <c r="LEZ1699" s="35"/>
      <c r="LFA1699" s="34"/>
      <c r="LFH1699" s="35"/>
      <c r="LFI1699" s="34"/>
      <c r="LFP1699" s="35"/>
      <c r="LFQ1699" s="34"/>
      <c r="LFX1699" s="35"/>
      <c r="LFY1699" s="34"/>
      <c r="LGF1699" s="35"/>
      <c r="LGG1699" s="34"/>
      <c r="LGN1699" s="35"/>
      <c r="LGO1699" s="34"/>
      <c r="LGV1699" s="35"/>
      <c r="LGW1699" s="34"/>
      <c r="LHD1699" s="35"/>
      <c r="LHE1699" s="34"/>
      <c r="LHL1699" s="35"/>
      <c r="LHM1699" s="34"/>
      <c r="LHT1699" s="35"/>
      <c r="LHU1699" s="34"/>
      <c r="LIB1699" s="35"/>
      <c r="LIC1699" s="34"/>
      <c r="LIJ1699" s="35"/>
      <c r="LIK1699" s="34"/>
      <c r="LIR1699" s="35"/>
      <c r="LIS1699" s="34"/>
      <c r="LIZ1699" s="35"/>
      <c r="LJA1699" s="34"/>
      <c r="LJH1699" s="35"/>
      <c r="LJI1699" s="34"/>
      <c r="LJP1699" s="35"/>
      <c r="LJQ1699" s="34"/>
      <c r="LJX1699" s="35"/>
      <c r="LJY1699" s="34"/>
      <c r="LKF1699" s="35"/>
      <c r="LKG1699" s="34"/>
      <c r="LKN1699" s="35"/>
      <c r="LKO1699" s="34"/>
      <c r="LKV1699" s="35"/>
      <c r="LKW1699" s="34"/>
      <c r="LLD1699" s="35"/>
      <c r="LLE1699" s="34"/>
      <c r="LLL1699" s="35"/>
      <c r="LLM1699" s="34"/>
      <c r="LLT1699" s="35"/>
      <c r="LLU1699" s="34"/>
      <c r="LMB1699" s="35"/>
      <c r="LMC1699" s="34"/>
      <c r="LMJ1699" s="35"/>
      <c r="LMK1699" s="34"/>
      <c r="LMR1699" s="35"/>
      <c r="LMS1699" s="34"/>
      <c r="LMZ1699" s="35"/>
      <c r="LNA1699" s="34"/>
      <c r="LNH1699" s="35"/>
      <c r="LNI1699" s="34"/>
      <c r="LNP1699" s="35"/>
      <c r="LNQ1699" s="34"/>
      <c r="LNX1699" s="35"/>
      <c r="LNY1699" s="34"/>
      <c r="LOF1699" s="35"/>
      <c r="LOG1699" s="34"/>
      <c r="LON1699" s="35"/>
      <c r="LOO1699" s="34"/>
      <c r="LOV1699" s="35"/>
      <c r="LOW1699" s="34"/>
      <c r="LPD1699" s="35"/>
      <c r="LPE1699" s="34"/>
      <c r="LPL1699" s="35"/>
      <c r="LPM1699" s="34"/>
      <c r="LPT1699" s="35"/>
      <c r="LPU1699" s="34"/>
      <c r="LQB1699" s="35"/>
      <c r="LQC1699" s="34"/>
      <c r="LQJ1699" s="35"/>
      <c r="LQK1699" s="34"/>
      <c r="LQR1699" s="35"/>
      <c r="LQS1699" s="34"/>
      <c r="LQZ1699" s="35"/>
      <c r="LRA1699" s="34"/>
      <c r="LRH1699" s="35"/>
      <c r="LRI1699" s="34"/>
      <c r="LRP1699" s="35"/>
      <c r="LRQ1699" s="34"/>
      <c r="LRX1699" s="35"/>
      <c r="LRY1699" s="34"/>
      <c r="LSF1699" s="35"/>
      <c r="LSG1699" s="34"/>
      <c r="LSN1699" s="35"/>
      <c r="LSO1699" s="34"/>
      <c r="LSV1699" s="35"/>
      <c r="LSW1699" s="34"/>
      <c r="LTD1699" s="35"/>
      <c r="LTE1699" s="34"/>
      <c r="LTL1699" s="35"/>
      <c r="LTM1699" s="34"/>
      <c r="LTT1699" s="35"/>
      <c r="LTU1699" s="34"/>
      <c r="LUB1699" s="35"/>
      <c r="LUC1699" s="34"/>
      <c r="LUJ1699" s="35"/>
      <c r="LUK1699" s="34"/>
      <c r="LUR1699" s="35"/>
      <c r="LUS1699" s="34"/>
      <c r="LUZ1699" s="35"/>
      <c r="LVA1699" s="34"/>
      <c r="LVH1699" s="35"/>
      <c r="LVI1699" s="34"/>
      <c r="LVP1699" s="35"/>
      <c r="LVQ1699" s="34"/>
      <c r="LVX1699" s="35"/>
      <c r="LVY1699" s="34"/>
      <c r="LWF1699" s="35"/>
      <c r="LWG1699" s="34"/>
      <c r="LWN1699" s="35"/>
      <c r="LWO1699" s="34"/>
      <c r="LWV1699" s="35"/>
      <c r="LWW1699" s="34"/>
      <c r="LXD1699" s="35"/>
      <c r="LXE1699" s="34"/>
      <c r="LXL1699" s="35"/>
      <c r="LXM1699" s="34"/>
      <c r="LXT1699" s="35"/>
      <c r="LXU1699" s="34"/>
      <c r="LYB1699" s="35"/>
      <c r="LYC1699" s="34"/>
      <c r="LYJ1699" s="35"/>
      <c r="LYK1699" s="34"/>
      <c r="LYR1699" s="35"/>
      <c r="LYS1699" s="34"/>
      <c r="LYZ1699" s="35"/>
      <c r="LZA1699" s="34"/>
      <c r="LZH1699" s="35"/>
      <c r="LZI1699" s="34"/>
      <c r="LZP1699" s="35"/>
      <c r="LZQ1699" s="34"/>
      <c r="LZX1699" s="35"/>
      <c r="LZY1699" s="34"/>
      <c r="MAF1699" s="35"/>
      <c r="MAG1699" s="34"/>
      <c r="MAN1699" s="35"/>
      <c r="MAO1699" s="34"/>
      <c r="MAV1699" s="35"/>
      <c r="MAW1699" s="34"/>
      <c r="MBD1699" s="35"/>
      <c r="MBE1699" s="34"/>
      <c r="MBL1699" s="35"/>
      <c r="MBM1699" s="34"/>
      <c r="MBT1699" s="35"/>
      <c r="MBU1699" s="34"/>
      <c r="MCB1699" s="35"/>
      <c r="MCC1699" s="34"/>
      <c r="MCJ1699" s="35"/>
      <c r="MCK1699" s="34"/>
      <c r="MCR1699" s="35"/>
      <c r="MCS1699" s="34"/>
      <c r="MCZ1699" s="35"/>
      <c r="MDA1699" s="34"/>
      <c r="MDH1699" s="35"/>
      <c r="MDI1699" s="34"/>
      <c r="MDP1699" s="35"/>
      <c r="MDQ1699" s="34"/>
      <c r="MDX1699" s="35"/>
      <c r="MDY1699" s="34"/>
      <c r="MEF1699" s="35"/>
      <c r="MEG1699" s="34"/>
      <c r="MEN1699" s="35"/>
      <c r="MEO1699" s="34"/>
      <c r="MEV1699" s="35"/>
      <c r="MEW1699" s="34"/>
      <c r="MFD1699" s="35"/>
      <c r="MFE1699" s="34"/>
      <c r="MFL1699" s="35"/>
      <c r="MFM1699" s="34"/>
      <c r="MFT1699" s="35"/>
      <c r="MFU1699" s="34"/>
      <c r="MGB1699" s="35"/>
      <c r="MGC1699" s="34"/>
      <c r="MGJ1699" s="35"/>
      <c r="MGK1699" s="34"/>
      <c r="MGR1699" s="35"/>
      <c r="MGS1699" s="34"/>
      <c r="MGZ1699" s="35"/>
      <c r="MHA1699" s="34"/>
      <c r="MHH1699" s="35"/>
      <c r="MHI1699" s="34"/>
      <c r="MHP1699" s="35"/>
      <c r="MHQ1699" s="34"/>
      <c r="MHX1699" s="35"/>
      <c r="MHY1699" s="34"/>
      <c r="MIF1699" s="35"/>
      <c r="MIG1699" s="34"/>
      <c r="MIN1699" s="35"/>
      <c r="MIO1699" s="34"/>
      <c r="MIV1699" s="35"/>
      <c r="MIW1699" s="34"/>
      <c r="MJD1699" s="35"/>
      <c r="MJE1699" s="34"/>
      <c r="MJL1699" s="35"/>
      <c r="MJM1699" s="34"/>
      <c r="MJT1699" s="35"/>
      <c r="MJU1699" s="34"/>
      <c r="MKB1699" s="35"/>
      <c r="MKC1699" s="34"/>
      <c r="MKJ1699" s="35"/>
      <c r="MKK1699" s="34"/>
      <c r="MKR1699" s="35"/>
      <c r="MKS1699" s="34"/>
      <c r="MKZ1699" s="35"/>
      <c r="MLA1699" s="34"/>
      <c r="MLH1699" s="35"/>
      <c r="MLI1699" s="34"/>
      <c r="MLP1699" s="35"/>
      <c r="MLQ1699" s="34"/>
      <c r="MLX1699" s="35"/>
      <c r="MLY1699" s="34"/>
      <c r="MMF1699" s="35"/>
      <c r="MMG1699" s="34"/>
      <c r="MMN1699" s="35"/>
      <c r="MMO1699" s="34"/>
      <c r="MMV1699" s="35"/>
      <c r="MMW1699" s="34"/>
      <c r="MND1699" s="35"/>
      <c r="MNE1699" s="34"/>
      <c r="MNL1699" s="35"/>
      <c r="MNM1699" s="34"/>
      <c r="MNT1699" s="35"/>
      <c r="MNU1699" s="34"/>
      <c r="MOB1699" s="35"/>
      <c r="MOC1699" s="34"/>
      <c r="MOJ1699" s="35"/>
      <c r="MOK1699" s="34"/>
      <c r="MOR1699" s="35"/>
      <c r="MOS1699" s="34"/>
      <c r="MOZ1699" s="35"/>
      <c r="MPA1699" s="34"/>
      <c r="MPH1699" s="35"/>
      <c r="MPI1699" s="34"/>
      <c r="MPP1699" s="35"/>
      <c r="MPQ1699" s="34"/>
      <c r="MPX1699" s="35"/>
      <c r="MPY1699" s="34"/>
      <c r="MQF1699" s="35"/>
      <c r="MQG1699" s="34"/>
      <c r="MQN1699" s="35"/>
      <c r="MQO1699" s="34"/>
      <c r="MQV1699" s="35"/>
      <c r="MQW1699" s="34"/>
      <c r="MRD1699" s="35"/>
      <c r="MRE1699" s="34"/>
      <c r="MRL1699" s="35"/>
      <c r="MRM1699" s="34"/>
      <c r="MRT1699" s="35"/>
      <c r="MRU1699" s="34"/>
      <c r="MSB1699" s="35"/>
      <c r="MSC1699" s="34"/>
      <c r="MSJ1699" s="35"/>
      <c r="MSK1699" s="34"/>
      <c r="MSR1699" s="35"/>
      <c r="MSS1699" s="34"/>
      <c r="MSZ1699" s="35"/>
      <c r="MTA1699" s="34"/>
      <c r="MTH1699" s="35"/>
      <c r="MTI1699" s="34"/>
      <c r="MTP1699" s="35"/>
      <c r="MTQ1699" s="34"/>
      <c r="MTX1699" s="35"/>
      <c r="MTY1699" s="34"/>
      <c r="MUF1699" s="35"/>
      <c r="MUG1699" s="34"/>
      <c r="MUN1699" s="35"/>
      <c r="MUO1699" s="34"/>
      <c r="MUV1699" s="35"/>
      <c r="MUW1699" s="34"/>
      <c r="MVD1699" s="35"/>
      <c r="MVE1699" s="34"/>
      <c r="MVL1699" s="35"/>
      <c r="MVM1699" s="34"/>
      <c r="MVT1699" s="35"/>
      <c r="MVU1699" s="34"/>
      <c r="MWB1699" s="35"/>
      <c r="MWC1699" s="34"/>
      <c r="MWJ1699" s="35"/>
      <c r="MWK1699" s="34"/>
      <c r="MWR1699" s="35"/>
      <c r="MWS1699" s="34"/>
      <c r="MWZ1699" s="35"/>
      <c r="MXA1699" s="34"/>
      <c r="MXH1699" s="35"/>
      <c r="MXI1699" s="34"/>
      <c r="MXP1699" s="35"/>
      <c r="MXQ1699" s="34"/>
      <c r="MXX1699" s="35"/>
      <c r="MXY1699" s="34"/>
      <c r="MYF1699" s="35"/>
      <c r="MYG1699" s="34"/>
      <c r="MYN1699" s="35"/>
      <c r="MYO1699" s="34"/>
      <c r="MYV1699" s="35"/>
      <c r="MYW1699" s="34"/>
      <c r="MZD1699" s="35"/>
      <c r="MZE1699" s="34"/>
      <c r="MZL1699" s="35"/>
      <c r="MZM1699" s="34"/>
      <c r="MZT1699" s="35"/>
      <c r="MZU1699" s="34"/>
      <c r="NAB1699" s="35"/>
      <c r="NAC1699" s="34"/>
      <c r="NAJ1699" s="35"/>
      <c r="NAK1699" s="34"/>
      <c r="NAR1699" s="35"/>
      <c r="NAS1699" s="34"/>
      <c r="NAZ1699" s="35"/>
      <c r="NBA1699" s="34"/>
      <c r="NBH1699" s="35"/>
      <c r="NBI1699" s="34"/>
      <c r="NBP1699" s="35"/>
      <c r="NBQ1699" s="34"/>
      <c r="NBX1699" s="35"/>
      <c r="NBY1699" s="34"/>
      <c r="NCF1699" s="35"/>
      <c r="NCG1699" s="34"/>
      <c r="NCN1699" s="35"/>
      <c r="NCO1699" s="34"/>
      <c r="NCV1699" s="35"/>
      <c r="NCW1699" s="34"/>
      <c r="NDD1699" s="35"/>
      <c r="NDE1699" s="34"/>
      <c r="NDL1699" s="35"/>
      <c r="NDM1699" s="34"/>
      <c r="NDT1699" s="35"/>
      <c r="NDU1699" s="34"/>
      <c r="NEB1699" s="35"/>
      <c r="NEC1699" s="34"/>
      <c r="NEJ1699" s="35"/>
      <c r="NEK1699" s="34"/>
      <c r="NER1699" s="35"/>
      <c r="NES1699" s="34"/>
      <c r="NEZ1699" s="35"/>
      <c r="NFA1699" s="34"/>
      <c r="NFH1699" s="35"/>
      <c r="NFI1699" s="34"/>
      <c r="NFP1699" s="35"/>
      <c r="NFQ1699" s="34"/>
      <c r="NFX1699" s="35"/>
      <c r="NFY1699" s="34"/>
      <c r="NGF1699" s="35"/>
      <c r="NGG1699" s="34"/>
      <c r="NGN1699" s="35"/>
      <c r="NGO1699" s="34"/>
      <c r="NGV1699" s="35"/>
      <c r="NGW1699" s="34"/>
      <c r="NHD1699" s="35"/>
      <c r="NHE1699" s="34"/>
      <c r="NHL1699" s="35"/>
      <c r="NHM1699" s="34"/>
      <c r="NHT1699" s="35"/>
      <c r="NHU1699" s="34"/>
      <c r="NIB1699" s="35"/>
      <c r="NIC1699" s="34"/>
      <c r="NIJ1699" s="35"/>
      <c r="NIK1699" s="34"/>
      <c r="NIR1699" s="35"/>
      <c r="NIS1699" s="34"/>
      <c r="NIZ1699" s="35"/>
      <c r="NJA1699" s="34"/>
      <c r="NJH1699" s="35"/>
      <c r="NJI1699" s="34"/>
      <c r="NJP1699" s="35"/>
      <c r="NJQ1699" s="34"/>
      <c r="NJX1699" s="35"/>
      <c r="NJY1699" s="34"/>
      <c r="NKF1699" s="35"/>
      <c r="NKG1699" s="34"/>
      <c r="NKN1699" s="35"/>
      <c r="NKO1699" s="34"/>
      <c r="NKV1699" s="35"/>
      <c r="NKW1699" s="34"/>
      <c r="NLD1699" s="35"/>
      <c r="NLE1699" s="34"/>
      <c r="NLL1699" s="35"/>
      <c r="NLM1699" s="34"/>
      <c r="NLT1699" s="35"/>
      <c r="NLU1699" s="34"/>
      <c r="NMB1699" s="35"/>
      <c r="NMC1699" s="34"/>
      <c r="NMJ1699" s="35"/>
      <c r="NMK1699" s="34"/>
      <c r="NMR1699" s="35"/>
      <c r="NMS1699" s="34"/>
      <c r="NMZ1699" s="35"/>
      <c r="NNA1699" s="34"/>
      <c r="NNH1699" s="35"/>
      <c r="NNI1699" s="34"/>
      <c r="NNP1699" s="35"/>
      <c r="NNQ1699" s="34"/>
      <c r="NNX1699" s="35"/>
      <c r="NNY1699" s="34"/>
      <c r="NOF1699" s="35"/>
      <c r="NOG1699" s="34"/>
      <c r="NON1699" s="35"/>
      <c r="NOO1699" s="34"/>
      <c r="NOV1699" s="35"/>
      <c r="NOW1699" s="34"/>
      <c r="NPD1699" s="35"/>
      <c r="NPE1699" s="34"/>
      <c r="NPL1699" s="35"/>
      <c r="NPM1699" s="34"/>
      <c r="NPT1699" s="35"/>
      <c r="NPU1699" s="34"/>
      <c r="NQB1699" s="35"/>
      <c r="NQC1699" s="34"/>
      <c r="NQJ1699" s="35"/>
      <c r="NQK1699" s="34"/>
      <c r="NQR1699" s="35"/>
      <c r="NQS1699" s="34"/>
      <c r="NQZ1699" s="35"/>
      <c r="NRA1699" s="34"/>
      <c r="NRH1699" s="35"/>
      <c r="NRI1699" s="34"/>
      <c r="NRP1699" s="35"/>
      <c r="NRQ1699" s="34"/>
      <c r="NRX1699" s="35"/>
      <c r="NRY1699" s="34"/>
      <c r="NSF1699" s="35"/>
      <c r="NSG1699" s="34"/>
      <c r="NSN1699" s="35"/>
      <c r="NSO1699" s="34"/>
      <c r="NSV1699" s="35"/>
      <c r="NSW1699" s="34"/>
      <c r="NTD1699" s="35"/>
      <c r="NTE1699" s="34"/>
      <c r="NTL1699" s="35"/>
      <c r="NTM1699" s="34"/>
      <c r="NTT1699" s="35"/>
      <c r="NTU1699" s="34"/>
      <c r="NUB1699" s="35"/>
      <c r="NUC1699" s="34"/>
      <c r="NUJ1699" s="35"/>
      <c r="NUK1699" s="34"/>
      <c r="NUR1699" s="35"/>
      <c r="NUS1699" s="34"/>
      <c r="NUZ1699" s="35"/>
      <c r="NVA1699" s="34"/>
      <c r="NVH1699" s="35"/>
      <c r="NVI1699" s="34"/>
      <c r="NVP1699" s="35"/>
      <c r="NVQ1699" s="34"/>
      <c r="NVX1699" s="35"/>
      <c r="NVY1699" s="34"/>
      <c r="NWF1699" s="35"/>
      <c r="NWG1699" s="34"/>
      <c r="NWN1699" s="35"/>
      <c r="NWO1699" s="34"/>
      <c r="NWV1699" s="35"/>
      <c r="NWW1699" s="34"/>
      <c r="NXD1699" s="35"/>
      <c r="NXE1699" s="34"/>
      <c r="NXL1699" s="35"/>
      <c r="NXM1699" s="34"/>
      <c r="NXT1699" s="35"/>
      <c r="NXU1699" s="34"/>
      <c r="NYB1699" s="35"/>
      <c r="NYC1699" s="34"/>
      <c r="NYJ1699" s="35"/>
      <c r="NYK1699" s="34"/>
      <c r="NYR1699" s="35"/>
      <c r="NYS1699" s="34"/>
      <c r="NYZ1699" s="35"/>
      <c r="NZA1699" s="34"/>
      <c r="NZH1699" s="35"/>
      <c r="NZI1699" s="34"/>
      <c r="NZP1699" s="35"/>
      <c r="NZQ1699" s="34"/>
      <c r="NZX1699" s="35"/>
      <c r="NZY1699" s="34"/>
      <c r="OAF1699" s="35"/>
      <c r="OAG1699" s="34"/>
      <c r="OAN1699" s="35"/>
      <c r="OAO1699" s="34"/>
      <c r="OAV1699" s="35"/>
      <c r="OAW1699" s="34"/>
      <c r="OBD1699" s="35"/>
      <c r="OBE1699" s="34"/>
      <c r="OBL1699" s="35"/>
      <c r="OBM1699" s="34"/>
      <c r="OBT1699" s="35"/>
      <c r="OBU1699" s="34"/>
      <c r="OCB1699" s="35"/>
      <c r="OCC1699" s="34"/>
      <c r="OCJ1699" s="35"/>
      <c r="OCK1699" s="34"/>
      <c r="OCR1699" s="35"/>
      <c r="OCS1699" s="34"/>
      <c r="OCZ1699" s="35"/>
      <c r="ODA1699" s="34"/>
      <c r="ODH1699" s="35"/>
      <c r="ODI1699" s="34"/>
      <c r="ODP1699" s="35"/>
      <c r="ODQ1699" s="34"/>
      <c r="ODX1699" s="35"/>
      <c r="ODY1699" s="34"/>
      <c r="OEF1699" s="35"/>
      <c r="OEG1699" s="34"/>
      <c r="OEN1699" s="35"/>
      <c r="OEO1699" s="34"/>
      <c r="OEV1699" s="35"/>
      <c r="OEW1699" s="34"/>
      <c r="OFD1699" s="35"/>
      <c r="OFE1699" s="34"/>
      <c r="OFL1699" s="35"/>
      <c r="OFM1699" s="34"/>
      <c r="OFT1699" s="35"/>
      <c r="OFU1699" s="34"/>
      <c r="OGB1699" s="35"/>
      <c r="OGC1699" s="34"/>
      <c r="OGJ1699" s="35"/>
      <c r="OGK1699" s="34"/>
      <c r="OGR1699" s="35"/>
      <c r="OGS1699" s="34"/>
      <c r="OGZ1699" s="35"/>
      <c r="OHA1699" s="34"/>
      <c r="OHH1699" s="35"/>
      <c r="OHI1699" s="34"/>
      <c r="OHP1699" s="35"/>
      <c r="OHQ1699" s="34"/>
      <c r="OHX1699" s="35"/>
      <c r="OHY1699" s="34"/>
      <c r="OIF1699" s="35"/>
      <c r="OIG1699" s="34"/>
      <c r="OIN1699" s="35"/>
      <c r="OIO1699" s="34"/>
      <c r="OIV1699" s="35"/>
      <c r="OIW1699" s="34"/>
      <c r="OJD1699" s="35"/>
      <c r="OJE1699" s="34"/>
      <c r="OJL1699" s="35"/>
      <c r="OJM1699" s="34"/>
      <c r="OJT1699" s="35"/>
      <c r="OJU1699" s="34"/>
      <c r="OKB1699" s="35"/>
      <c r="OKC1699" s="34"/>
      <c r="OKJ1699" s="35"/>
      <c r="OKK1699" s="34"/>
      <c r="OKR1699" s="35"/>
      <c r="OKS1699" s="34"/>
      <c r="OKZ1699" s="35"/>
      <c r="OLA1699" s="34"/>
      <c r="OLH1699" s="35"/>
      <c r="OLI1699" s="34"/>
      <c r="OLP1699" s="35"/>
      <c r="OLQ1699" s="34"/>
      <c r="OLX1699" s="35"/>
      <c r="OLY1699" s="34"/>
      <c r="OMF1699" s="35"/>
      <c r="OMG1699" s="34"/>
      <c r="OMN1699" s="35"/>
      <c r="OMO1699" s="34"/>
      <c r="OMV1699" s="35"/>
      <c r="OMW1699" s="34"/>
      <c r="OND1699" s="35"/>
      <c r="ONE1699" s="34"/>
      <c r="ONL1699" s="35"/>
      <c r="ONM1699" s="34"/>
      <c r="ONT1699" s="35"/>
      <c r="ONU1699" s="34"/>
      <c r="OOB1699" s="35"/>
      <c r="OOC1699" s="34"/>
      <c r="OOJ1699" s="35"/>
      <c r="OOK1699" s="34"/>
      <c r="OOR1699" s="35"/>
      <c r="OOS1699" s="34"/>
      <c r="OOZ1699" s="35"/>
      <c r="OPA1699" s="34"/>
      <c r="OPH1699" s="35"/>
      <c r="OPI1699" s="34"/>
      <c r="OPP1699" s="35"/>
      <c r="OPQ1699" s="34"/>
      <c r="OPX1699" s="35"/>
      <c r="OPY1699" s="34"/>
      <c r="OQF1699" s="35"/>
      <c r="OQG1699" s="34"/>
      <c r="OQN1699" s="35"/>
      <c r="OQO1699" s="34"/>
      <c r="OQV1699" s="35"/>
      <c r="OQW1699" s="34"/>
      <c r="ORD1699" s="35"/>
      <c r="ORE1699" s="34"/>
      <c r="ORL1699" s="35"/>
      <c r="ORM1699" s="34"/>
      <c r="ORT1699" s="35"/>
      <c r="ORU1699" s="34"/>
      <c r="OSB1699" s="35"/>
      <c r="OSC1699" s="34"/>
      <c r="OSJ1699" s="35"/>
      <c r="OSK1699" s="34"/>
      <c r="OSR1699" s="35"/>
      <c r="OSS1699" s="34"/>
      <c r="OSZ1699" s="35"/>
      <c r="OTA1699" s="34"/>
      <c r="OTH1699" s="35"/>
      <c r="OTI1699" s="34"/>
      <c r="OTP1699" s="35"/>
      <c r="OTQ1699" s="34"/>
      <c r="OTX1699" s="35"/>
      <c r="OTY1699" s="34"/>
      <c r="OUF1699" s="35"/>
      <c r="OUG1699" s="34"/>
      <c r="OUN1699" s="35"/>
      <c r="OUO1699" s="34"/>
      <c r="OUV1699" s="35"/>
      <c r="OUW1699" s="34"/>
      <c r="OVD1699" s="35"/>
      <c r="OVE1699" s="34"/>
      <c r="OVL1699" s="35"/>
      <c r="OVM1699" s="34"/>
      <c r="OVT1699" s="35"/>
      <c r="OVU1699" s="34"/>
      <c r="OWB1699" s="35"/>
      <c r="OWC1699" s="34"/>
      <c r="OWJ1699" s="35"/>
      <c r="OWK1699" s="34"/>
      <c r="OWR1699" s="35"/>
      <c r="OWS1699" s="34"/>
      <c r="OWZ1699" s="35"/>
      <c r="OXA1699" s="34"/>
      <c r="OXH1699" s="35"/>
      <c r="OXI1699" s="34"/>
      <c r="OXP1699" s="35"/>
      <c r="OXQ1699" s="34"/>
      <c r="OXX1699" s="35"/>
      <c r="OXY1699" s="34"/>
      <c r="OYF1699" s="35"/>
      <c r="OYG1699" s="34"/>
      <c r="OYN1699" s="35"/>
      <c r="OYO1699" s="34"/>
      <c r="OYV1699" s="35"/>
      <c r="OYW1699" s="34"/>
      <c r="OZD1699" s="35"/>
      <c r="OZE1699" s="34"/>
      <c r="OZL1699" s="35"/>
      <c r="OZM1699" s="34"/>
      <c r="OZT1699" s="35"/>
      <c r="OZU1699" s="34"/>
      <c r="PAB1699" s="35"/>
      <c r="PAC1699" s="34"/>
      <c r="PAJ1699" s="35"/>
      <c r="PAK1699" s="34"/>
      <c r="PAR1699" s="35"/>
      <c r="PAS1699" s="34"/>
      <c r="PAZ1699" s="35"/>
      <c r="PBA1699" s="34"/>
      <c r="PBH1699" s="35"/>
      <c r="PBI1699" s="34"/>
      <c r="PBP1699" s="35"/>
      <c r="PBQ1699" s="34"/>
      <c r="PBX1699" s="35"/>
      <c r="PBY1699" s="34"/>
      <c r="PCF1699" s="35"/>
      <c r="PCG1699" s="34"/>
      <c r="PCN1699" s="35"/>
      <c r="PCO1699" s="34"/>
      <c r="PCV1699" s="35"/>
      <c r="PCW1699" s="34"/>
      <c r="PDD1699" s="35"/>
      <c r="PDE1699" s="34"/>
      <c r="PDL1699" s="35"/>
      <c r="PDM1699" s="34"/>
      <c r="PDT1699" s="35"/>
      <c r="PDU1699" s="34"/>
      <c r="PEB1699" s="35"/>
      <c r="PEC1699" s="34"/>
      <c r="PEJ1699" s="35"/>
      <c r="PEK1699" s="34"/>
      <c r="PER1699" s="35"/>
      <c r="PES1699" s="34"/>
      <c r="PEZ1699" s="35"/>
      <c r="PFA1699" s="34"/>
      <c r="PFH1699" s="35"/>
      <c r="PFI1699" s="34"/>
      <c r="PFP1699" s="35"/>
      <c r="PFQ1699" s="34"/>
      <c r="PFX1699" s="35"/>
      <c r="PFY1699" s="34"/>
      <c r="PGF1699" s="35"/>
      <c r="PGG1699" s="34"/>
      <c r="PGN1699" s="35"/>
      <c r="PGO1699" s="34"/>
      <c r="PGV1699" s="35"/>
      <c r="PGW1699" s="34"/>
      <c r="PHD1699" s="35"/>
      <c r="PHE1699" s="34"/>
      <c r="PHL1699" s="35"/>
      <c r="PHM1699" s="34"/>
      <c r="PHT1699" s="35"/>
      <c r="PHU1699" s="34"/>
      <c r="PIB1699" s="35"/>
      <c r="PIC1699" s="34"/>
      <c r="PIJ1699" s="35"/>
      <c r="PIK1699" s="34"/>
      <c r="PIR1699" s="35"/>
      <c r="PIS1699" s="34"/>
      <c r="PIZ1699" s="35"/>
      <c r="PJA1699" s="34"/>
      <c r="PJH1699" s="35"/>
      <c r="PJI1699" s="34"/>
      <c r="PJP1699" s="35"/>
      <c r="PJQ1699" s="34"/>
      <c r="PJX1699" s="35"/>
      <c r="PJY1699" s="34"/>
      <c r="PKF1699" s="35"/>
      <c r="PKG1699" s="34"/>
      <c r="PKN1699" s="35"/>
      <c r="PKO1699" s="34"/>
      <c r="PKV1699" s="35"/>
      <c r="PKW1699" s="34"/>
      <c r="PLD1699" s="35"/>
      <c r="PLE1699" s="34"/>
      <c r="PLL1699" s="35"/>
      <c r="PLM1699" s="34"/>
      <c r="PLT1699" s="35"/>
      <c r="PLU1699" s="34"/>
      <c r="PMB1699" s="35"/>
      <c r="PMC1699" s="34"/>
      <c r="PMJ1699" s="35"/>
      <c r="PMK1699" s="34"/>
      <c r="PMR1699" s="35"/>
      <c r="PMS1699" s="34"/>
      <c r="PMZ1699" s="35"/>
      <c r="PNA1699" s="34"/>
      <c r="PNH1699" s="35"/>
      <c r="PNI1699" s="34"/>
      <c r="PNP1699" s="35"/>
      <c r="PNQ1699" s="34"/>
      <c r="PNX1699" s="35"/>
      <c r="PNY1699" s="34"/>
      <c r="POF1699" s="35"/>
      <c r="POG1699" s="34"/>
      <c r="PON1699" s="35"/>
      <c r="POO1699" s="34"/>
      <c r="POV1699" s="35"/>
      <c r="POW1699" s="34"/>
      <c r="PPD1699" s="35"/>
      <c r="PPE1699" s="34"/>
      <c r="PPL1699" s="35"/>
      <c r="PPM1699" s="34"/>
      <c r="PPT1699" s="35"/>
      <c r="PPU1699" s="34"/>
      <c r="PQB1699" s="35"/>
      <c r="PQC1699" s="34"/>
      <c r="PQJ1699" s="35"/>
      <c r="PQK1699" s="34"/>
      <c r="PQR1699" s="35"/>
      <c r="PQS1699" s="34"/>
      <c r="PQZ1699" s="35"/>
      <c r="PRA1699" s="34"/>
      <c r="PRH1699" s="35"/>
      <c r="PRI1699" s="34"/>
      <c r="PRP1699" s="35"/>
      <c r="PRQ1699" s="34"/>
      <c r="PRX1699" s="35"/>
      <c r="PRY1699" s="34"/>
      <c r="PSF1699" s="35"/>
      <c r="PSG1699" s="34"/>
      <c r="PSN1699" s="35"/>
      <c r="PSO1699" s="34"/>
      <c r="PSV1699" s="35"/>
      <c r="PSW1699" s="34"/>
      <c r="PTD1699" s="35"/>
      <c r="PTE1699" s="34"/>
      <c r="PTL1699" s="35"/>
      <c r="PTM1699" s="34"/>
      <c r="PTT1699" s="35"/>
      <c r="PTU1699" s="34"/>
      <c r="PUB1699" s="35"/>
      <c r="PUC1699" s="34"/>
      <c r="PUJ1699" s="35"/>
      <c r="PUK1699" s="34"/>
      <c r="PUR1699" s="35"/>
      <c r="PUS1699" s="34"/>
      <c r="PUZ1699" s="35"/>
      <c r="PVA1699" s="34"/>
      <c r="PVH1699" s="35"/>
      <c r="PVI1699" s="34"/>
      <c r="PVP1699" s="35"/>
      <c r="PVQ1699" s="34"/>
      <c r="PVX1699" s="35"/>
      <c r="PVY1699" s="34"/>
      <c r="PWF1699" s="35"/>
      <c r="PWG1699" s="34"/>
      <c r="PWN1699" s="35"/>
      <c r="PWO1699" s="34"/>
      <c r="PWV1699" s="35"/>
      <c r="PWW1699" s="34"/>
      <c r="PXD1699" s="35"/>
      <c r="PXE1699" s="34"/>
      <c r="PXL1699" s="35"/>
      <c r="PXM1699" s="34"/>
      <c r="PXT1699" s="35"/>
      <c r="PXU1699" s="34"/>
      <c r="PYB1699" s="35"/>
      <c r="PYC1699" s="34"/>
      <c r="PYJ1699" s="35"/>
      <c r="PYK1699" s="34"/>
      <c r="PYR1699" s="35"/>
      <c r="PYS1699" s="34"/>
      <c r="PYZ1699" s="35"/>
      <c r="PZA1699" s="34"/>
      <c r="PZH1699" s="35"/>
      <c r="PZI1699" s="34"/>
      <c r="PZP1699" s="35"/>
      <c r="PZQ1699" s="34"/>
      <c r="PZX1699" s="35"/>
      <c r="PZY1699" s="34"/>
      <c r="QAF1699" s="35"/>
      <c r="QAG1699" s="34"/>
      <c r="QAN1699" s="35"/>
      <c r="QAO1699" s="34"/>
      <c r="QAV1699" s="35"/>
      <c r="QAW1699" s="34"/>
      <c r="QBD1699" s="35"/>
      <c r="QBE1699" s="34"/>
      <c r="QBL1699" s="35"/>
      <c r="QBM1699" s="34"/>
      <c r="QBT1699" s="35"/>
      <c r="QBU1699" s="34"/>
      <c r="QCB1699" s="35"/>
      <c r="QCC1699" s="34"/>
      <c r="QCJ1699" s="35"/>
      <c r="QCK1699" s="34"/>
      <c r="QCR1699" s="35"/>
      <c r="QCS1699" s="34"/>
      <c r="QCZ1699" s="35"/>
      <c r="QDA1699" s="34"/>
      <c r="QDH1699" s="35"/>
      <c r="QDI1699" s="34"/>
      <c r="QDP1699" s="35"/>
      <c r="QDQ1699" s="34"/>
      <c r="QDX1699" s="35"/>
      <c r="QDY1699" s="34"/>
      <c r="QEF1699" s="35"/>
      <c r="QEG1699" s="34"/>
      <c r="QEN1699" s="35"/>
      <c r="QEO1699" s="34"/>
      <c r="QEV1699" s="35"/>
      <c r="QEW1699" s="34"/>
      <c r="QFD1699" s="35"/>
      <c r="QFE1699" s="34"/>
      <c r="QFL1699" s="35"/>
      <c r="QFM1699" s="34"/>
      <c r="QFT1699" s="35"/>
      <c r="QFU1699" s="34"/>
      <c r="QGB1699" s="35"/>
      <c r="QGC1699" s="34"/>
      <c r="QGJ1699" s="35"/>
      <c r="QGK1699" s="34"/>
      <c r="QGR1699" s="35"/>
      <c r="QGS1699" s="34"/>
      <c r="QGZ1699" s="35"/>
      <c r="QHA1699" s="34"/>
      <c r="QHH1699" s="35"/>
      <c r="QHI1699" s="34"/>
      <c r="QHP1699" s="35"/>
      <c r="QHQ1699" s="34"/>
      <c r="QHX1699" s="35"/>
      <c r="QHY1699" s="34"/>
      <c r="QIF1699" s="35"/>
      <c r="QIG1699" s="34"/>
      <c r="QIN1699" s="35"/>
      <c r="QIO1699" s="34"/>
      <c r="QIV1699" s="35"/>
      <c r="QIW1699" s="34"/>
      <c r="QJD1699" s="35"/>
      <c r="QJE1699" s="34"/>
      <c r="QJL1699" s="35"/>
      <c r="QJM1699" s="34"/>
      <c r="QJT1699" s="35"/>
      <c r="QJU1699" s="34"/>
      <c r="QKB1699" s="35"/>
      <c r="QKC1699" s="34"/>
      <c r="QKJ1699" s="35"/>
      <c r="QKK1699" s="34"/>
      <c r="QKR1699" s="35"/>
      <c r="QKS1699" s="34"/>
      <c r="QKZ1699" s="35"/>
      <c r="QLA1699" s="34"/>
      <c r="QLH1699" s="35"/>
      <c r="QLI1699" s="34"/>
      <c r="QLP1699" s="35"/>
      <c r="QLQ1699" s="34"/>
      <c r="QLX1699" s="35"/>
      <c r="QLY1699" s="34"/>
      <c r="QMF1699" s="35"/>
      <c r="QMG1699" s="34"/>
      <c r="QMN1699" s="35"/>
      <c r="QMO1699" s="34"/>
      <c r="QMV1699" s="35"/>
      <c r="QMW1699" s="34"/>
      <c r="QND1699" s="35"/>
      <c r="QNE1699" s="34"/>
      <c r="QNL1699" s="35"/>
      <c r="QNM1699" s="34"/>
      <c r="QNT1699" s="35"/>
      <c r="QNU1699" s="34"/>
      <c r="QOB1699" s="35"/>
      <c r="QOC1699" s="34"/>
      <c r="QOJ1699" s="35"/>
      <c r="QOK1699" s="34"/>
      <c r="QOR1699" s="35"/>
      <c r="QOS1699" s="34"/>
      <c r="QOZ1699" s="35"/>
      <c r="QPA1699" s="34"/>
      <c r="QPH1699" s="35"/>
      <c r="QPI1699" s="34"/>
      <c r="QPP1699" s="35"/>
      <c r="QPQ1699" s="34"/>
      <c r="QPX1699" s="35"/>
      <c r="QPY1699" s="34"/>
      <c r="QQF1699" s="35"/>
      <c r="QQG1699" s="34"/>
      <c r="QQN1699" s="35"/>
      <c r="QQO1699" s="34"/>
      <c r="QQV1699" s="35"/>
      <c r="QQW1699" s="34"/>
      <c r="QRD1699" s="35"/>
      <c r="QRE1699" s="34"/>
      <c r="QRL1699" s="35"/>
      <c r="QRM1699" s="34"/>
      <c r="QRT1699" s="35"/>
      <c r="QRU1699" s="34"/>
      <c r="QSB1699" s="35"/>
      <c r="QSC1699" s="34"/>
      <c r="QSJ1699" s="35"/>
      <c r="QSK1699" s="34"/>
      <c r="QSR1699" s="35"/>
      <c r="QSS1699" s="34"/>
      <c r="QSZ1699" s="35"/>
      <c r="QTA1699" s="34"/>
      <c r="QTH1699" s="35"/>
      <c r="QTI1699" s="34"/>
      <c r="QTP1699" s="35"/>
      <c r="QTQ1699" s="34"/>
      <c r="QTX1699" s="35"/>
      <c r="QTY1699" s="34"/>
      <c r="QUF1699" s="35"/>
      <c r="QUG1699" s="34"/>
      <c r="QUN1699" s="35"/>
      <c r="QUO1699" s="34"/>
      <c r="QUV1699" s="35"/>
      <c r="QUW1699" s="34"/>
      <c r="QVD1699" s="35"/>
      <c r="QVE1699" s="34"/>
      <c r="QVL1699" s="35"/>
      <c r="QVM1699" s="34"/>
      <c r="QVT1699" s="35"/>
      <c r="QVU1699" s="34"/>
      <c r="QWB1699" s="35"/>
      <c r="QWC1699" s="34"/>
      <c r="QWJ1699" s="35"/>
      <c r="QWK1699" s="34"/>
      <c r="QWR1699" s="35"/>
      <c r="QWS1699" s="34"/>
      <c r="QWZ1699" s="35"/>
      <c r="QXA1699" s="34"/>
      <c r="QXH1699" s="35"/>
      <c r="QXI1699" s="34"/>
      <c r="QXP1699" s="35"/>
      <c r="QXQ1699" s="34"/>
      <c r="QXX1699" s="35"/>
      <c r="QXY1699" s="34"/>
      <c r="QYF1699" s="35"/>
      <c r="QYG1699" s="34"/>
      <c r="QYN1699" s="35"/>
      <c r="QYO1699" s="34"/>
      <c r="QYV1699" s="35"/>
      <c r="QYW1699" s="34"/>
      <c r="QZD1699" s="35"/>
      <c r="QZE1699" s="34"/>
      <c r="QZL1699" s="35"/>
      <c r="QZM1699" s="34"/>
      <c r="QZT1699" s="35"/>
      <c r="QZU1699" s="34"/>
      <c r="RAB1699" s="35"/>
      <c r="RAC1699" s="34"/>
      <c r="RAJ1699" s="35"/>
      <c r="RAK1699" s="34"/>
      <c r="RAR1699" s="35"/>
      <c r="RAS1699" s="34"/>
      <c r="RAZ1699" s="35"/>
      <c r="RBA1699" s="34"/>
      <c r="RBH1699" s="35"/>
      <c r="RBI1699" s="34"/>
      <c r="RBP1699" s="35"/>
      <c r="RBQ1699" s="34"/>
      <c r="RBX1699" s="35"/>
      <c r="RBY1699" s="34"/>
      <c r="RCF1699" s="35"/>
      <c r="RCG1699" s="34"/>
      <c r="RCN1699" s="35"/>
      <c r="RCO1699" s="34"/>
      <c r="RCV1699" s="35"/>
      <c r="RCW1699" s="34"/>
      <c r="RDD1699" s="35"/>
      <c r="RDE1699" s="34"/>
      <c r="RDL1699" s="35"/>
      <c r="RDM1699" s="34"/>
      <c r="RDT1699" s="35"/>
      <c r="RDU1699" s="34"/>
      <c r="REB1699" s="35"/>
      <c r="REC1699" s="34"/>
      <c r="REJ1699" s="35"/>
      <c r="REK1699" s="34"/>
      <c r="RER1699" s="35"/>
      <c r="RES1699" s="34"/>
      <c r="REZ1699" s="35"/>
      <c r="RFA1699" s="34"/>
      <c r="RFH1699" s="35"/>
      <c r="RFI1699" s="34"/>
      <c r="RFP1699" s="35"/>
      <c r="RFQ1699" s="34"/>
      <c r="RFX1699" s="35"/>
      <c r="RFY1699" s="34"/>
      <c r="RGF1699" s="35"/>
      <c r="RGG1699" s="34"/>
      <c r="RGN1699" s="35"/>
      <c r="RGO1699" s="34"/>
      <c r="RGV1699" s="35"/>
      <c r="RGW1699" s="34"/>
      <c r="RHD1699" s="35"/>
      <c r="RHE1699" s="34"/>
      <c r="RHL1699" s="35"/>
      <c r="RHM1699" s="34"/>
      <c r="RHT1699" s="35"/>
      <c r="RHU1699" s="34"/>
      <c r="RIB1699" s="35"/>
      <c r="RIC1699" s="34"/>
      <c r="RIJ1699" s="35"/>
      <c r="RIK1699" s="34"/>
      <c r="RIR1699" s="35"/>
      <c r="RIS1699" s="34"/>
      <c r="RIZ1699" s="35"/>
      <c r="RJA1699" s="34"/>
      <c r="RJH1699" s="35"/>
      <c r="RJI1699" s="34"/>
      <c r="RJP1699" s="35"/>
      <c r="RJQ1699" s="34"/>
      <c r="RJX1699" s="35"/>
      <c r="RJY1699" s="34"/>
      <c r="RKF1699" s="35"/>
      <c r="RKG1699" s="34"/>
      <c r="RKN1699" s="35"/>
      <c r="RKO1699" s="34"/>
      <c r="RKV1699" s="35"/>
      <c r="RKW1699" s="34"/>
      <c r="RLD1699" s="35"/>
      <c r="RLE1699" s="34"/>
      <c r="RLL1699" s="35"/>
      <c r="RLM1699" s="34"/>
      <c r="RLT1699" s="35"/>
      <c r="RLU1699" s="34"/>
      <c r="RMB1699" s="35"/>
      <c r="RMC1699" s="34"/>
      <c r="RMJ1699" s="35"/>
      <c r="RMK1699" s="34"/>
      <c r="RMR1699" s="35"/>
      <c r="RMS1699" s="34"/>
      <c r="RMZ1699" s="35"/>
      <c r="RNA1699" s="34"/>
      <c r="RNH1699" s="35"/>
      <c r="RNI1699" s="34"/>
      <c r="RNP1699" s="35"/>
      <c r="RNQ1699" s="34"/>
      <c r="RNX1699" s="35"/>
      <c r="RNY1699" s="34"/>
      <c r="ROF1699" s="35"/>
      <c r="ROG1699" s="34"/>
      <c r="RON1699" s="35"/>
      <c r="ROO1699" s="34"/>
      <c r="ROV1699" s="35"/>
      <c r="ROW1699" s="34"/>
      <c r="RPD1699" s="35"/>
      <c r="RPE1699" s="34"/>
      <c r="RPL1699" s="35"/>
      <c r="RPM1699" s="34"/>
      <c r="RPT1699" s="35"/>
      <c r="RPU1699" s="34"/>
      <c r="RQB1699" s="35"/>
      <c r="RQC1699" s="34"/>
      <c r="RQJ1699" s="35"/>
      <c r="RQK1699" s="34"/>
      <c r="RQR1699" s="35"/>
      <c r="RQS1699" s="34"/>
      <c r="RQZ1699" s="35"/>
      <c r="RRA1699" s="34"/>
      <c r="RRH1699" s="35"/>
      <c r="RRI1699" s="34"/>
      <c r="RRP1699" s="35"/>
      <c r="RRQ1699" s="34"/>
      <c r="RRX1699" s="35"/>
      <c r="RRY1699" s="34"/>
      <c r="RSF1699" s="35"/>
      <c r="RSG1699" s="34"/>
      <c r="RSN1699" s="35"/>
      <c r="RSO1699" s="34"/>
      <c r="RSV1699" s="35"/>
      <c r="RSW1699" s="34"/>
      <c r="RTD1699" s="35"/>
      <c r="RTE1699" s="34"/>
      <c r="RTL1699" s="35"/>
      <c r="RTM1699" s="34"/>
      <c r="RTT1699" s="35"/>
      <c r="RTU1699" s="34"/>
      <c r="RUB1699" s="35"/>
      <c r="RUC1699" s="34"/>
      <c r="RUJ1699" s="35"/>
      <c r="RUK1699" s="34"/>
      <c r="RUR1699" s="35"/>
      <c r="RUS1699" s="34"/>
      <c r="RUZ1699" s="35"/>
      <c r="RVA1699" s="34"/>
      <c r="RVH1699" s="35"/>
      <c r="RVI1699" s="34"/>
      <c r="RVP1699" s="35"/>
      <c r="RVQ1699" s="34"/>
      <c r="RVX1699" s="35"/>
      <c r="RVY1699" s="34"/>
      <c r="RWF1699" s="35"/>
      <c r="RWG1699" s="34"/>
      <c r="RWN1699" s="35"/>
      <c r="RWO1699" s="34"/>
      <c r="RWV1699" s="35"/>
      <c r="RWW1699" s="34"/>
      <c r="RXD1699" s="35"/>
      <c r="RXE1699" s="34"/>
      <c r="RXL1699" s="35"/>
      <c r="RXM1699" s="34"/>
      <c r="RXT1699" s="35"/>
      <c r="RXU1699" s="34"/>
      <c r="RYB1699" s="35"/>
      <c r="RYC1699" s="34"/>
      <c r="RYJ1699" s="35"/>
      <c r="RYK1699" s="34"/>
      <c r="RYR1699" s="35"/>
      <c r="RYS1699" s="34"/>
      <c r="RYZ1699" s="35"/>
      <c r="RZA1699" s="34"/>
      <c r="RZH1699" s="35"/>
      <c r="RZI1699" s="34"/>
      <c r="RZP1699" s="35"/>
      <c r="RZQ1699" s="34"/>
      <c r="RZX1699" s="35"/>
      <c r="RZY1699" s="34"/>
      <c r="SAF1699" s="35"/>
      <c r="SAG1699" s="34"/>
      <c r="SAN1699" s="35"/>
      <c r="SAO1699" s="34"/>
      <c r="SAV1699" s="35"/>
      <c r="SAW1699" s="34"/>
      <c r="SBD1699" s="35"/>
      <c r="SBE1699" s="34"/>
      <c r="SBL1699" s="35"/>
      <c r="SBM1699" s="34"/>
      <c r="SBT1699" s="35"/>
      <c r="SBU1699" s="34"/>
      <c r="SCB1699" s="35"/>
      <c r="SCC1699" s="34"/>
      <c r="SCJ1699" s="35"/>
      <c r="SCK1699" s="34"/>
      <c r="SCR1699" s="35"/>
      <c r="SCS1699" s="34"/>
      <c r="SCZ1699" s="35"/>
      <c r="SDA1699" s="34"/>
      <c r="SDH1699" s="35"/>
      <c r="SDI1699" s="34"/>
      <c r="SDP1699" s="35"/>
      <c r="SDQ1699" s="34"/>
      <c r="SDX1699" s="35"/>
      <c r="SDY1699" s="34"/>
      <c r="SEF1699" s="35"/>
      <c r="SEG1699" s="34"/>
      <c r="SEN1699" s="35"/>
      <c r="SEO1699" s="34"/>
      <c r="SEV1699" s="35"/>
      <c r="SEW1699" s="34"/>
      <c r="SFD1699" s="35"/>
      <c r="SFE1699" s="34"/>
      <c r="SFL1699" s="35"/>
      <c r="SFM1699" s="34"/>
      <c r="SFT1699" s="35"/>
      <c r="SFU1699" s="34"/>
      <c r="SGB1699" s="35"/>
      <c r="SGC1699" s="34"/>
      <c r="SGJ1699" s="35"/>
      <c r="SGK1699" s="34"/>
      <c r="SGR1699" s="35"/>
      <c r="SGS1699" s="34"/>
      <c r="SGZ1699" s="35"/>
      <c r="SHA1699" s="34"/>
      <c r="SHH1699" s="35"/>
      <c r="SHI1699" s="34"/>
      <c r="SHP1699" s="35"/>
      <c r="SHQ1699" s="34"/>
      <c r="SHX1699" s="35"/>
      <c r="SHY1699" s="34"/>
      <c r="SIF1699" s="35"/>
      <c r="SIG1699" s="34"/>
      <c r="SIN1699" s="35"/>
      <c r="SIO1699" s="34"/>
      <c r="SIV1699" s="35"/>
      <c r="SIW1699" s="34"/>
      <c r="SJD1699" s="35"/>
      <c r="SJE1699" s="34"/>
      <c r="SJL1699" s="35"/>
      <c r="SJM1699" s="34"/>
      <c r="SJT1699" s="35"/>
      <c r="SJU1699" s="34"/>
      <c r="SKB1699" s="35"/>
      <c r="SKC1699" s="34"/>
      <c r="SKJ1699" s="35"/>
      <c r="SKK1699" s="34"/>
      <c r="SKR1699" s="35"/>
      <c r="SKS1699" s="34"/>
      <c r="SKZ1699" s="35"/>
      <c r="SLA1699" s="34"/>
      <c r="SLH1699" s="35"/>
      <c r="SLI1699" s="34"/>
      <c r="SLP1699" s="35"/>
      <c r="SLQ1699" s="34"/>
      <c r="SLX1699" s="35"/>
      <c r="SLY1699" s="34"/>
      <c r="SMF1699" s="35"/>
      <c r="SMG1699" s="34"/>
      <c r="SMN1699" s="35"/>
      <c r="SMO1699" s="34"/>
      <c r="SMV1699" s="35"/>
      <c r="SMW1699" s="34"/>
      <c r="SND1699" s="35"/>
      <c r="SNE1699" s="34"/>
      <c r="SNL1699" s="35"/>
      <c r="SNM1699" s="34"/>
      <c r="SNT1699" s="35"/>
      <c r="SNU1699" s="34"/>
      <c r="SOB1699" s="35"/>
      <c r="SOC1699" s="34"/>
      <c r="SOJ1699" s="35"/>
      <c r="SOK1699" s="34"/>
      <c r="SOR1699" s="35"/>
      <c r="SOS1699" s="34"/>
      <c r="SOZ1699" s="35"/>
      <c r="SPA1699" s="34"/>
      <c r="SPH1699" s="35"/>
      <c r="SPI1699" s="34"/>
      <c r="SPP1699" s="35"/>
      <c r="SPQ1699" s="34"/>
      <c r="SPX1699" s="35"/>
      <c r="SPY1699" s="34"/>
      <c r="SQF1699" s="35"/>
      <c r="SQG1699" s="34"/>
      <c r="SQN1699" s="35"/>
      <c r="SQO1699" s="34"/>
      <c r="SQV1699" s="35"/>
      <c r="SQW1699" s="34"/>
      <c r="SRD1699" s="35"/>
      <c r="SRE1699" s="34"/>
      <c r="SRL1699" s="35"/>
      <c r="SRM1699" s="34"/>
      <c r="SRT1699" s="35"/>
      <c r="SRU1699" s="34"/>
      <c r="SSB1699" s="35"/>
      <c r="SSC1699" s="34"/>
      <c r="SSJ1699" s="35"/>
      <c r="SSK1699" s="34"/>
      <c r="SSR1699" s="35"/>
      <c r="SSS1699" s="34"/>
      <c r="SSZ1699" s="35"/>
      <c r="STA1699" s="34"/>
      <c r="STH1699" s="35"/>
      <c r="STI1699" s="34"/>
      <c r="STP1699" s="35"/>
      <c r="STQ1699" s="34"/>
      <c r="STX1699" s="35"/>
      <c r="STY1699" s="34"/>
      <c r="SUF1699" s="35"/>
      <c r="SUG1699" s="34"/>
      <c r="SUN1699" s="35"/>
      <c r="SUO1699" s="34"/>
      <c r="SUV1699" s="35"/>
      <c r="SUW1699" s="34"/>
      <c r="SVD1699" s="35"/>
      <c r="SVE1699" s="34"/>
      <c r="SVL1699" s="35"/>
      <c r="SVM1699" s="34"/>
      <c r="SVT1699" s="35"/>
      <c r="SVU1699" s="34"/>
      <c r="SWB1699" s="35"/>
      <c r="SWC1699" s="34"/>
      <c r="SWJ1699" s="35"/>
      <c r="SWK1699" s="34"/>
      <c r="SWR1699" s="35"/>
      <c r="SWS1699" s="34"/>
      <c r="SWZ1699" s="35"/>
      <c r="SXA1699" s="34"/>
      <c r="SXH1699" s="35"/>
      <c r="SXI1699" s="34"/>
      <c r="SXP1699" s="35"/>
      <c r="SXQ1699" s="34"/>
      <c r="SXX1699" s="35"/>
      <c r="SXY1699" s="34"/>
      <c r="SYF1699" s="35"/>
      <c r="SYG1699" s="34"/>
      <c r="SYN1699" s="35"/>
      <c r="SYO1699" s="34"/>
      <c r="SYV1699" s="35"/>
      <c r="SYW1699" s="34"/>
      <c r="SZD1699" s="35"/>
      <c r="SZE1699" s="34"/>
      <c r="SZL1699" s="35"/>
      <c r="SZM1699" s="34"/>
      <c r="SZT1699" s="35"/>
      <c r="SZU1699" s="34"/>
      <c r="TAB1699" s="35"/>
      <c r="TAC1699" s="34"/>
      <c r="TAJ1699" s="35"/>
      <c r="TAK1699" s="34"/>
      <c r="TAR1699" s="35"/>
      <c r="TAS1699" s="34"/>
      <c r="TAZ1699" s="35"/>
      <c r="TBA1699" s="34"/>
      <c r="TBH1699" s="35"/>
      <c r="TBI1699" s="34"/>
      <c r="TBP1699" s="35"/>
      <c r="TBQ1699" s="34"/>
      <c r="TBX1699" s="35"/>
      <c r="TBY1699" s="34"/>
      <c r="TCF1699" s="35"/>
      <c r="TCG1699" s="34"/>
      <c r="TCN1699" s="35"/>
      <c r="TCO1699" s="34"/>
      <c r="TCV1699" s="35"/>
      <c r="TCW1699" s="34"/>
      <c r="TDD1699" s="35"/>
      <c r="TDE1699" s="34"/>
      <c r="TDL1699" s="35"/>
      <c r="TDM1699" s="34"/>
      <c r="TDT1699" s="35"/>
      <c r="TDU1699" s="34"/>
      <c r="TEB1699" s="35"/>
      <c r="TEC1699" s="34"/>
      <c r="TEJ1699" s="35"/>
      <c r="TEK1699" s="34"/>
      <c r="TER1699" s="35"/>
      <c r="TES1699" s="34"/>
      <c r="TEZ1699" s="35"/>
      <c r="TFA1699" s="34"/>
      <c r="TFH1699" s="35"/>
      <c r="TFI1699" s="34"/>
      <c r="TFP1699" s="35"/>
      <c r="TFQ1699" s="34"/>
      <c r="TFX1699" s="35"/>
      <c r="TFY1699" s="34"/>
      <c r="TGF1699" s="35"/>
      <c r="TGG1699" s="34"/>
      <c r="TGN1699" s="35"/>
      <c r="TGO1699" s="34"/>
      <c r="TGV1699" s="35"/>
      <c r="TGW1699" s="34"/>
      <c r="THD1699" s="35"/>
      <c r="THE1699" s="34"/>
      <c r="THL1699" s="35"/>
      <c r="THM1699" s="34"/>
      <c r="THT1699" s="35"/>
      <c r="THU1699" s="34"/>
      <c r="TIB1699" s="35"/>
      <c r="TIC1699" s="34"/>
      <c r="TIJ1699" s="35"/>
      <c r="TIK1699" s="34"/>
      <c r="TIR1699" s="35"/>
      <c r="TIS1699" s="34"/>
      <c r="TIZ1699" s="35"/>
      <c r="TJA1699" s="34"/>
      <c r="TJH1699" s="35"/>
      <c r="TJI1699" s="34"/>
      <c r="TJP1699" s="35"/>
      <c r="TJQ1699" s="34"/>
      <c r="TJX1699" s="35"/>
      <c r="TJY1699" s="34"/>
      <c r="TKF1699" s="35"/>
      <c r="TKG1699" s="34"/>
      <c r="TKN1699" s="35"/>
      <c r="TKO1699" s="34"/>
      <c r="TKV1699" s="35"/>
      <c r="TKW1699" s="34"/>
      <c r="TLD1699" s="35"/>
      <c r="TLE1699" s="34"/>
      <c r="TLL1699" s="35"/>
      <c r="TLM1699" s="34"/>
      <c r="TLT1699" s="35"/>
      <c r="TLU1699" s="34"/>
      <c r="TMB1699" s="35"/>
      <c r="TMC1699" s="34"/>
      <c r="TMJ1699" s="35"/>
      <c r="TMK1699" s="34"/>
      <c r="TMR1699" s="35"/>
      <c r="TMS1699" s="34"/>
      <c r="TMZ1699" s="35"/>
      <c r="TNA1699" s="34"/>
      <c r="TNH1699" s="35"/>
      <c r="TNI1699" s="34"/>
      <c r="TNP1699" s="35"/>
      <c r="TNQ1699" s="34"/>
      <c r="TNX1699" s="35"/>
      <c r="TNY1699" s="34"/>
      <c r="TOF1699" s="35"/>
      <c r="TOG1699" s="34"/>
      <c r="TON1699" s="35"/>
      <c r="TOO1699" s="34"/>
      <c r="TOV1699" s="35"/>
      <c r="TOW1699" s="34"/>
      <c r="TPD1699" s="35"/>
      <c r="TPE1699" s="34"/>
      <c r="TPL1699" s="35"/>
      <c r="TPM1699" s="34"/>
      <c r="TPT1699" s="35"/>
      <c r="TPU1699" s="34"/>
      <c r="TQB1699" s="35"/>
      <c r="TQC1699" s="34"/>
      <c r="TQJ1699" s="35"/>
      <c r="TQK1699" s="34"/>
      <c r="TQR1699" s="35"/>
      <c r="TQS1699" s="34"/>
      <c r="TQZ1699" s="35"/>
      <c r="TRA1699" s="34"/>
      <c r="TRH1699" s="35"/>
      <c r="TRI1699" s="34"/>
      <c r="TRP1699" s="35"/>
      <c r="TRQ1699" s="34"/>
      <c r="TRX1699" s="35"/>
      <c r="TRY1699" s="34"/>
      <c r="TSF1699" s="35"/>
      <c r="TSG1699" s="34"/>
      <c r="TSN1699" s="35"/>
      <c r="TSO1699" s="34"/>
      <c r="TSV1699" s="35"/>
      <c r="TSW1699" s="34"/>
      <c r="TTD1699" s="35"/>
      <c r="TTE1699" s="34"/>
      <c r="TTL1699" s="35"/>
      <c r="TTM1699" s="34"/>
      <c r="TTT1699" s="35"/>
      <c r="TTU1699" s="34"/>
      <c r="TUB1699" s="35"/>
      <c r="TUC1699" s="34"/>
      <c r="TUJ1699" s="35"/>
      <c r="TUK1699" s="34"/>
      <c r="TUR1699" s="35"/>
      <c r="TUS1699" s="34"/>
      <c r="TUZ1699" s="35"/>
      <c r="TVA1699" s="34"/>
      <c r="TVH1699" s="35"/>
      <c r="TVI1699" s="34"/>
      <c r="TVP1699" s="35"/>
      <c r="TVQ1699" s="34"/>
      <c r="TVX1699" s="35"/>
      <c r="TVY1699" s="34"/>
      <c r="TWF1699" s="35"/>
      <c r="TWG1699" s="34"/>
      <c r="TWN1699" s="35"/>
      <c r="TWO1699" s="34"/>
      <c r="TWV1699" s="35"/>
      <c r="TWW1699" s="34"/>
      <c r="TXD1699" s="35"/>
      <c r="TXE1699" s="34"/>
      <c r="TXL1699" s="35"/>
      <c r="TXM1699" s="34"/>
      <c r="TXT1699" s="35"/>
      <c r="TXU1699" s="34"/>
      <c r="TYB1699" s="35"/>
      <c r="TYC1699" s="34"/>
      <c r="TYJ1699" s="35"/>
      <c r="TYK1699" s="34"/>
      <c r="TYR1699" s="35"/>
      <c r="TYS1699" s="34"/>
      <c r="TYZ1699" s="35"/>
      <c r="TZA1699" s="34"/>
      <c r="TZH1699" s="35"/>
      <c r="TZI1699" s="34"/>
      <c r="TZP1699" s="35"/>
      <c r="TZQ1699" s="34"/>
      <c r="TZX1699" s="35"/>
      <c r="TZY1699" s="34"/>
      <c r="UAF1699" s="35"/>
      <c r="UAG1699" s="34"/>
      <c r="UAN1699" s="35"/>
      <c r="UAO1699" s="34"/>
      <c r="UAV1699" s="35"/>
      <c r="UAW1699" s="34"/>
      <c r="UBD1699" s="35"/>
      <c r="UBE1699" s="34"/>
      <c r="UBL1699" s="35"/>
      <c r="UBM1699" s="34"/>
      <c r="UBT1699" s="35"/>
      <c r="UBU1699" s="34"/>
      <c r="UCB1699" s="35"/>
      <c r="UCC1699" s="34"/>
      <c r="UCJ1699" s="35"/>
      <c r="UCK1699" s="34"/>
      <c r="UCR1699" s="35"/>
      <c r="UCS1699" s="34"/>
      <c r="UCZ1699" s="35"/>
      <c r="UDA1699" s="34"/>
      <c r="UDH1699" s="35"/>
      <c r="UDI1699" s="34"/>
      <c r="UDP1699" s="35"/>
      <c r="UDQ1699" s="34"/>
      <c r="UDX1699" s="35"/>
      <c r="UDY1699" s="34"/>
      <c r="UEF1699" s="35"/>
      <c r="UEG1699" s="34"/>
      <c r="UEN1699" s="35"/>
      <c r="UEO1699" s="34"/>
      <c r="UEV1699" s="35"/>
      <c r="UEW1699" s="34"/>
      <c r="UFD1699" s="35"/>
      <c r="UFE1699" s="34"/>
      <c r="UFL1699" s="35"/>
      <c r="UFM1699" s="34"/>
      <c r="UFT1699" s="35"/>
      <c r="UFU1699" s="34"/>
      <c r="UGB1699" s="35"/>
      <c r="UGC1699" s="34"/>
      <c r="UGJ1699" s="35"/>
      <c r="UGK1699" s="34"/>
      <c r="UGR1699" s="35"/>
      <c r="UGS1699" s="34"/>
      <c r="UGZ1699" s="35"/>
      <c r="UHA1699" s="34"/>
      <c r="UHH1699" s="35"/>
      <c r="UHI1699" s="34"/>
      <c r="UHP1699" s="35"/>
      <c r="UHQ1699" s="34"/>
      <c r="UHX1699" s="35"/>
      <c r="UHY1699" s="34"/>
      <c r="UIF1699" s="35"/>
      <c r="UIG1699" s="34"/>
      <c r="UIN1699" s="35"/>
      <c r="UIO1699" s="34"/>
      <c r="UIV1699" s="35"/>
      <c r="UIW1699" s="34"/>
      <c r="UJD1699" s="35"/>
      <c r="UJE1699" s="34"/>
      <c r="UJL1699" s="35"/>
      <c r="UJM1699" s="34"/>
      <c r="UJT1699" s="35"/>
      <c r="UJU1699" s="34"/>
      <c r="UKB1699" s="35"/>
      <c r="UKC1699" s="34"/>
      <c r="UKJ1699" s="35"/>
      <c r="UKK1699" s="34"/>
      <c r="UKR1699" s="35"/>
      <c r="UKS1699" s="34"/>
      <c r="UKZ1699" s="35"/>
      <c r="ULA1699" s="34"/>
      <c r="ULH1699" s="35"/>
      <c r="ULI1699" s="34"/>
      <c r="ULP1699" s="35"/>
      <c r="ULQ1699" s="34"/>
      <c r="ULX1699" s="35"/>
      <c r="ULY1699" s="34"/>
      <c r="UMF1699" s="35"/>
      <c r="UMG1699" s="34"/>
      <c r="UMN1699" s="35"/>
      <c r="UMO1699" s="34"/>
      <c r="UMV1699" s="35"/>
      <c r="UMW1699" s="34"/>
      <c r="UND1699" s="35"/>
      <c r="UNE1699" s="34"/>
      <c r="UNL1699" s="35"/>
      <c r="UNM1699" s="34"/>
      <c r="UNT1699" s="35"/>
      <c r="UNU1699" s="34"/>
      <c r="UOB1699" s="35"/>
      <c r="UOC1699" s="34"/>
      <c r="UOJ1699" s="35"/>
      <c r="UOK1699" s="34"/>
      <c r="UOR1699" s="35"/>
      <c r="UOS1699" s="34"/>
      <c r="UOZ1699" s="35"/>
      <c r="UPA1699" s="34"/>
      <c r="UPH1699" s="35"/>
      <c r="UPI1699" s="34"/>
      <c r="UPP1699" s="35"/>
      <c r="UPQ1699" s="34"/>
      <c r="UPX1699" s="35"/>
      <c r="UPY1699" s="34"/>
      <c r="UQF1699" s="35"/>
      <c r="UQG1699" s="34"/>
      <c r="UQN1699" s="35"/>
      <c r="UQO1699" s="34"/>
      <c r="UQV1699" s="35"/>
      <c r="UQW1699" s="34"/>
      <c r="URD1699" s="35"/>
      <c r="URE1699" s="34"/>
      <c r="URL1699" s="35"/>
      <c r="URM1699" s="34"/>
      <c r="URT1699" s="35"/>
      <c r="URU1699" s="34"/>
      <c r="USB1699" s="35"/>
      <c r="USC1699" s="34"/>
      <c r="USJ1699" s="35"/>
      <c r="USK1699" s="34"/>
      <c r="USR1699" s="35"/>
      <c r="USS1699" s="34"/>
      <c r="USZ1699" s="35"/>
      <c r="UTA1699" s="34"/>
      <c r="UTH1699" s="35"/>
      <c r="UTI1699" s="34"/>
      <c r="UTP1699" s="35"/>
      <c r="UTQ1699" s="34"/>
      <c r="UTX1699" s="35"/>
      <c r="UTY1699" s="34"/>
      <c r="UUF1699" s="35"/>
      <c r="UUG1699" s="34"/>
      <c r="UUN1699" s="35"/>
      <c r="UUO1699" s="34"/>
      <c r="UUV1699" s="35"/>
      <c r="UUW1699" s="34"/>
      <c r="UVD1699" s="35"/>
      <c r="UVE1699" s="34"/>
      <c r="UVL1699" s="35"/>
      <c r="UVM1699" s="34"/>
      <c r="UVT1699" s="35"/>
      <c r="UVU1699" s="34"/>
      <c r="UWB1699" s="35"/>
      <c r="UWC1699" s="34"/>
      <c r="UWJ1699" s="35"/>
      <c r="UWK1699" s="34"/>
      <c r="UWR1699" s="35"/>
      <c r="UWS1699" s="34"/>
      <c r="UWZ1699" s="35"/>
      <c r="UXA1699" s="34"/>
      <c r="UXH1699" s="35"/>
      <c r="UXI1699" s="34"/>
      <c r="UXP1699" s="35"/>
      <c r="UXQ1699" s="34"/>
      <c r="UXX1699" s="35"/>
      <c r="UXY1699" s="34"/>
      <c r="UYF1699" s="35"/>
      <c r="UYG1699" s="34"/>
      <c r="UYN1699" s="35"/>
      <c r="UYO1699" s="34"/>
      <c r="UYV1699" s="35"/>
      <c r="UYW1699" s="34"/>
      <c r="UZD1699" s="35"/>
      <c r="UZE1699" s="34"/>
      <c r="UZL1699" s="35"/>
      <c r="UZM1699" s="34"/>
      <c r="UZT1699" s="35"/>
      <c r="UZU1699" s="34"/>
      <c r="VAB1699" s="35"/>
      <c r="VAC1699" s="34"/>
      <c r="VAJ1699" s="35"/>
      <c r="VAK1699" s="34"/>
      <c r="VAR1699" s="35"/>
      <c r="VAS1699" s="34"/>
      <c r="VAZ1699" s="35"/>
      <c r="VBA1699" s="34"/>
      <c r="VBH1699" s="35"/>
      <c r="VBI1699" s="34"/>
      <c r="VBP1699" s="35"/>
      <c r="VBQ1699" s="34"/>
      <c r="VBX1699" s="35"/>
      <c r="VBY1699" s="34"/>
      <c r="VCF1699" s="35"/>
      <c r="VCG1699" s="34"/>
      <c r="VCN1699" s="35"/>
      <c r="VCO1699" s="34"/>
      <c r="VCV1699" s="35"/>
      <c r="VCW1699" s="34"/>
      <c r="VDD1699" s="35"/>
      <c r="VDE1699" s="34"/>
      <c r="VDL1699" s="35"/>
      <c r="VDM1699" s="34"/>
      <c r="VDT1699" s="35"/>
      <c r="VDU1699" s="34"/>
      <c r="VEB1699" s="35"/>
      <c r="VEC1699" s="34"/>
      <c r="VEJ1699" s="35"/>
      <c r="VEK1699" s="34"/>
      <c r="VER1699" s="35"/>
      <c r="VES1699" s="34"/>
      <c r="VEZ1699" s="35"/>
      <c r="VFA1699" s="34"/>
      <c r="VFH1699" s="35"/>
      <c r="VFI1699" s="34"/>
      <c r="VFP1699" s="35"/>
      <c r="VFQ1699" s="34"/>
      <c r="VFX1699" s="35"/>
      <c r="VFY1699" s="34"/>
      <c r="VGF1699" s="35"/>
      <c r="VGG1699" s="34"/>
      <c r="VGN1699" s="35"/>
      <c r="VGO1699" s="34"/>
      <c r="VGV1699" s="35"/>
      <c r="VGW1699" s="34"/>
      <c r="VHD1699" s="35"/>
      <c r="VHE1699" s="34"/>
      <c r="VHL1699" s="35"/>
      <c r="VHM1699" s="34"/>
      <c r="VHT1699" s="35"/>
      <c r="VHU1699" s="34"/>
      <c r="VIB1699" s="35"/>
      <c r="VIC1699" s="34"/>
      <c r="VIJ1699" s="35"/>
      <c r="VIK1699" s="34"/>
      <c r="VIR1699" s="35"/>
      <c r="VIS1699" s="34"/>
      <c r="VIZ1699" s="35"/>
      <c r="VJA1699" s="34"/>
      <c r="VJH1699" s="35"/>
      <c r="VJI1699" s="34"/>
      <c r="VJP1699" s="35"/>
      <c r="VJQ1699" s="34"/>
      <c r="VJX1699" s="35"/>
      <c r="VJY1699" s="34"/>
      <c r="VKF1699" s="35"/>
      <c r="VKG1699" s="34"/>
      <c r="VKN1699" s="35"/>
      <c r="VKO1699" s="34"/>
      <c r="VKV1699" s="35"/>
      <c r="VKW1699" s="34"/>
      <c r="VLD1699" s="35"/>
      <c r="VLE1699" s="34"/>
      <c r="VLL1699" s="35"/>
      <c r="VLM1699" s="34"/>
      <c r="VLT1699" s="35"/>
      <c r="VLU1699" s="34"/>
      <c r="VMB1699" s="35"/>
      <c r="VMC1699" s="34"/>
      <c r="VMJ1699" s="35"/>
      <c r="VMK1699" s="34"/>
      <c r="VMR1699" s="35"/>
      <c r="VMS1699" s="34"/>
      <c r="VMZ1699" s="35"/>
      <c r="VNA1699" s="34"/>
      <c r="VNH1699" s="35"/>
      <c r="VNI1699" s="34"/>
      <c r="VNP1699" s="35"/>
      <c r="VNQ1699" s="34"/>
      <c r="VNX1699" s="35"/>
      <c r="VNY1699" s="34"/>
      <c r="VOF1699" s="35"/>
      <c r="VOG1699" s="34"/>
      <c r="VON1699" s="35"/>
      <c r="VOO1699" s="34"/>
      <c r="VOV1699" s="35"/>
      <c r="VOW1699" s="34"/>
      <c r="VPD1699" s="35"/>
      <c r="VPE1699" s="34"/>
      <c r="VPL1699" s="35"/>
      <c r="VPM1699" s="34"/>
      <c r="VPT1699" s="35"/>
      <c r="VPU1699" s="34"/>
      <c r="VQB1699" s="35"/>
      <c r="VQC1699" s="34"/>
      <c r="VQJ1699" s="35"/>
      <c r="VQK1699" s="34"/>
      <c r="VQR1699" s="35"/>
      <c r="VQS1699" s="34"/>
      <c r="VQZ1699" s="35"/>
      <c r="VRA1699" s="34"/>
      <c r="VRH1699" s="35"/>
      <c r="VRI1699" s="34"/>
      <c r="VRP1699" s="35"/>
      <c r="VRQ1699" s="34"/>
      <c r="VRX1699" s="35"/>
      <c r="VRY1699" s="34"/>
      <c r="VSF1699" s="35"/>
      <c r="VSG1699" s="34"/>
      <c r="VSN1699" s="35"/>
      <c r="VSO1699" s="34"/>
      <c r="VSV1699" s="35"/>
      <c r="VSW1699" s="34"/>
      <c r="VTD1699" s="35"/>
      <c r="VTE1699" s="34"/>
      <c r="VTL1699" s="35"/>
      <c r="VTM1699" s="34"/>
      <c r="VTT1699" s="35"/>
      <c r="VTU1699" s="34"/>
      <c r="VUB1699" s="35"/>
      <c r="VUC1699" s="34"/>
      <c r="VUJ1699" s="35"/>
      <c r="VUK1699" s="34"/>
      <c r="VUR1699" s="35"/>
      <c r="VUS1699" s="34"/>
      <c r="VUZ1699" s="35"/>
      <c r="VVA1699" s="34"/>
      <c r="VVH1699" s="35"/>
      <c r="VVI1699" s="34"/>
      <c r="VVP1699" s="35"/>
      <c r="VVQ1699" s="34"/>
      <c r="VVX1699" s="35"/>
      <c r="VVY1699" s="34"/>
      <c r="VWF1699" s="35"/>
      <c r="VWG1699" s="34"/>
      <c r="VWN1699" s="35"/>
      <c r="VWO1699" s="34"/>
      <c r="VWV1699" s="35"/>
      <c r="VWW1699" s="34"/>
      <c r="VXD1699" s="35"/>
      <c r="VXE1699" s="34"/>
      <c r="VXL1699" s="35"/>
      <c r="VXM1699" s="34"/>
      <c r="VXT1699" s="35"/>
      <c r="VXU1699" s="34"/>
      <c r="VYB1699" s="35"/>
      <c r="VYC1699" s="34"/>
      <c r="VYJ1699" s="35"/>
      <c r="VYK1699" s="34"/>
      <c r="VYR1699" s="35"/>
      <c r="VYS1699" s="34"/>
      <c r="VYZ1699" s="35"/>
      <c r="VZA1699" s="34"/>
      <c r="VZH1699" s="35"/>
      <c r="VZI1699" s="34"/>
      <c r="VZP1699" s="35"/>
      <c r="VZQ1699" s="34"/>
      <c r="VZX1699" s="35"/>
      <c r="VZY1699" s="34"/>
      <c r="WAF1699" s="35"/>
      <c r="WAG1699" s="34"/>
      <c r="WAN1699" s="35"/>
      <c r="WAO1699" s="34"/>
      <c r="WAV1699" s="35"/>
      <c r="WAW1699" s="34"/>
      <c r="WBD1699" s="35"/>
      <c r="WBE1699" s="34"/>
      <c r="WBL1699" s="35"/>
      <c r="WBM1699" s="34"/>
      <c r="WBT1699" s="35"/>
      <c r="WBU1699" s="34"/>
      <c r="WCB1699" s="35"/>
      <c r="WCC1699" s="34"/>
      <c r="WCJ1699" s="35"/>
      <c r="WCK1699" s="34"/>
      <c r="WCR1699" s="35"/>
      <c r="WCS1699" s="34"/>
      <c r="WCZ1699" s="35"/>
      <c r="WDA1699" s="34"/>
      <c r="WDH1699" s="35"/>
      <c r="WDI1699" s="34"/>
      <c r="WDP1699" s="35"/>
      <c r="WDQ1699" s="34"/>
      <c r="WDX1699" s="35"/>
      <c r="WDY1699" s="34"/>
      <c r="WEF1699" s="35"/>
      <c r="WEG1699" s="34"/>
      <c r="WEN1699" s="35"/>
      <c r="WEO1699" s="34"/>
      <c r="WEV1699" s="35"/>
      <c r="WEW1699" s="34"/>
      <c r="WFD1699" s="35"/>
      <c r="WFE1699" s="34"/>
      <c r="WFL1699" s="35"/>
      <c r="WFM1699" s="34"/>
      <c r="WFT1699" s="35"/>
      <c r="WFU1699" s="34"/>
      <c r="WGB1699" s="35"/>
      <c r="WGC1699" s="34"/>
      <c r="WGJ1699" s="35"/>
      <c r="WGK1699" s="34"/>
      <c r="WGR1699" s="35"/>
      <c r="WGS1699" s="34"/>
      <c r="WGZ1699" s="35"/>
      <c r="WHA1699" s="34"/>
      <c r="WHH1699" s="35"/>
      <c r="WHI1699" s="34"/>
      <c r="WHP1699" s="35"/>
      <c r="WHQ1699" s="34"/>
      <c r="WHX1699" s="35"/>
      <c r="WHY1699" s="34"/>
      <c r="WIF1699" s="35"/>
      <c r="WIG1699" s="34"/>
      <c r="WIN1699" s="35"/>
      <c r="WIO1699" s="34"/>
      <c r="WIV1699" s="35"/>
      <c r="WIW1699" s="34"/>
      <c r="WJD1699" s="35"/>
      <c r="WJE1699" s="34"/>
      <c r="WJL1699" s="35"/>
      <c r="WJM1699" s="34"/>
      <c r="WJT1699" s="35"/>
      <c r="WJU1699" s="34"/>
      <c r="WKB1699" s="35"/>
      <c r="WKC1699" s="34"/>
      <c r="WKJ1699" s="35"/>
      <c r="WKK1699" s="34"/>
      <c r="WKR1699" s="35"/>
      <c r="WKS1699" s="34"/>
      <c r="WKZ1699" s="35"/>
      <c r="WLA1699" s="34"/>
      <c r="WLH1699" s="35"/>
      <c r="WLI1699" s="34"/>
      <c r="WLP1699" s="35"/>
      <c r="WLQ1699" s="34"/>
      <c r="WLX1699" s="35"/>
      <c r="WLY1699" s="34"/>
      <c r="WMF1699" s="35"/>
      <c r="WMG1699" s="34"/>
      <c r="WMN1699" s="35"/>
      <c r="WMO1699" s="34"/>
      <c r="WMV1699" s="35"/>
      <c r="WMW1699" s="34"/>
      <c r="WND1699" s="35"/>
      <c r="WNE1699" s="34"/>
      <c r="WNL1699" s="35"/>
      <c r="WNM1699" s="34"/>
      <c r="WNT1699" s="35"/>
      <c r="WNU1699" s="34"/>
      <c r="WOB1699" s="35"/>
      <c r="WOC1699" s="34"/>
      <c r="WOJ1699" s="35"/>
      <c r="WOK1699" s="34"/>
      <c r="WOR1699" s="35"/>
      <c r="WOS1699" s="34"/>
      <c r="WOZ1699" s="35"/>
      <c r="WPA1699" s="34"/>
      <c r="WPH1699" s="35"/>
      <c r="WPI1699" s="34"/>
      <c r="WPP1699" s="35"/>
      <c r="WPQ1699" s="34"/>
      <c r="WPX1699" s="35"/>
      <c r="WPY1699" s="34"/>
      <c r="WQF1699" s="35"/>
      <c r="WQG1699" s="34"/>
      <c r="WQN1699" s="35"/>
      <c r="WQO1699" s="34"/>
      <c r="WQV1699" s="35"/>
      <c r="WQW1699" s="34"/>
      <c r="WRD1699" s="35"/>
      <c r="WRE1699" s="34"/>
      <c r="WRL1699" s="35"/>
      <c r="WRM1699" s="34"/>
      <c r="WRT1699" s="35"/>
      <c r="WRU1699" s="34"/>
      <c r="WSB1699" s="35"/>
      <c r="WSC1699" s="34"/>
      <c r="WSJ1699" s="35"/>
      <c r="WSK1699" s="34"/>
      <c r="WSR1699" s="35"/>
      <c r="WSS1699" s="34"/>
      <c r="WSZ1699" s="35"/>
      <c r="WTA1699" s="34"/>
      <c r="WTH1699" s="35"/>
      <c r="WTI1699" s="34"/>
      <c r="WTP1699" s="35"/>
      <c r="WTQ1699" s="34"/>
      <c r="WTX1699" s="35"/>
      <c r="WTY1699" s="34"/>
      <c r="WUF1699" s="35"/>
      <c r="WUG1699" s="34"/>
      <c r="WUN1699" s="35"/>
      <c r="WUO1699" s="34"/>
      <c r="WUV1699" s="35"/>
      <c r="WUW1699" s="34"/>
      <c r="WVD1699" s="35"/>
      <c r="WVE1699" s="34"/>
      <c r="WVL1699" s="35"/>
      <c r="WVM1699" s="34"/>
      <c r="WVT1699" s="35"/>
      <c r="WVU1699" s="34"/>
      <c r="WWB1699" s="35"/>
      <c r="WWC1699" s="34"/>
      <c r="WWJ1699" s="35"/>
      <c r="WWK1699" s="34"/>
      <c r="WWR1699" s="35"/>
      <c r="WWS1699" s="34"/>
      <c r="WWZ1699" s="35"/>
      <c r="WXA1699" s="34"/>
      <c r="WXH1699" s="35"/>
      <c r="WXI1699" s="34"/>
      <c r="WXP1699" s="35"/>
      <c r="WXQ1699" s="34"/>
      <c r="WXX1699" s="35"/>
      <c r="WXY1699" s="34"/>
      <c r="WYF1699" s="35"/>
      <c r="WYG1699" s="34"/>
      <c r="WYN1699" s="35"/>
      <c r="WYO1699" s="34"/>
      <c r="WYV1699" s="35"/>
      <c r="WYW1699" s="34"/>
      <c r="WZD1699" s="35"/>
      <c r="WZE1699" s="34"/>
      <c r="WZL1699" s="35"/>
      <c r="WZM1699" s="34"/>
      <c r="WZT1699" s="35"/>
      <c r="WZU1699" s="34"/>
      <c r="XAB1699" s="35"/>
      <c r="XAC1699" s="34"/>
      <c r="XAJ1699" s="35"/>
      <c r="XAK1699" s="34"/>
      <c r="XAR1699" s="35"/>
      <c r="XAS1699" s="34"/>
      <c r="XAZ1699" s="35"/>
      <c r="XBA1699" s="34"/>
      <c r="XBH1699" s="35"/>
      <c r="XBI1699" s="34"/>
      <c r="XBP1699" s="35"/>
      <c r="XBQ1699" s="34"/>
      <c r="XBX1699" s="35"/>
      <c r="XBY1699" s="34"/>
      <c r="XCF1699" s="35"/>
      <c r="XCG1699" s="34"/>
      <c r="XCN1699" s="35"/>
      <c r="XCO1699" s="34"/>
      <c r="XCV1699" s="35"/>
      <c r="XCW1699" s="34"/>
      <c r="XDD1699" s="35"/>
      <c r="XDE1699" s="34"/>
      <c r="XDL1699" s="35"/>
      <c r="XDM1699" s="34"/>
      <c r="XDT1699" s="35"/>
      <c r="XDU1699" s="34"/>
      <c r="XEB1699" s="35"/>
      <c r="XEC1699" s="34"/>
      <c r="XEJ1699" s="35"/>
      <c r="XEK1699" s="34"/>
      <c r="XER1699" s="35"/>
      <c r="XES1699" s="34"/>
      <c r="XEZ1699" s="35"/>
      <c r="XFA1699" s="34"/>
    </row>
    <row r="1700" spans="1:1021 1028:2045 2052:3069 3076:4093 4100:5117 5124:6141 6148:7165 7172:8189 8196:9213 9220:10237 10244:11261 11268:12285 12292:13309 13316:14333 14340:15357 15364:16381" x14ac:dyDescent="0.25">
      <c r="A1700" t="s">
        <v>484</v>
      </c>
      <c r="B1700" t="s">
        <v>336</v>
      </c>
      <c r="C1700">
        <v>339</v>
      </c>
      <c r="D1700">
        <v>339</v>
      </c>
      <c r="E1700" s="35">
        <v>1</v>
      </c>
      <c r="F1700" s="34">
        <v>1.9999999999999999E-88</v>
      </c>
      <c r="G1700">
        <v>85.76</v>
      </c>
      <c r="H1700">
        <v>1710</v>
      </c>
      <c r="I1700" t="str">
        <f>HYPERLINK("https://www.ncbi.nlm.nih.gov/nucleotide/MT644699.1?report=genbank&amp;log$=nucltop&amp;blast_rank=98&amp;RID=XE6RV0D8013","MT644699.1")</f>
        <v>MT644699.1</v>
      </c>
      <c r="L1700" s="35"/>
      <c r="M1700" s="34"/>
      <c r="T1700" s="35"/>
      <c r="U1700" s="34"/>
      <c r="AB1700" s="35"/>
      <c r="AC1700" s="34"/>
      <c r="AJ1700" s="35"/>
      <c r="AK1700" s="34"/>
      <c r="AR1700" s="35"/>
      <c r="AS1700" s="34"/>
      <c r="AZ1700" s="35"/>
      <c r="BA1700" s="34"/>
      <c r="BH1700" s="35"/>
      <c r="BI1700" s="34"/>
      <c r="BP1700" s="35"/>
      <c r="BQ1700" s="34"/>
      <c r="BX1700" s="35"/>
      <c r="BY1700" s="34"/>
      <c r="CF1700" s="35"/>
      <c r="CG1700" s="34"/>
      <c r="CN1700" s="35"/>
      <c r="CO1700" s="34"/>
      <c r="CV1700" s="35"/>
      <c r="CW1700" s="34"/>
      <c r="DD1700" s="35"/>
      <c r="DE1700" s="34"/>
      <c r="DL1700" s="35"/>
      <c r="DM1700" s="34"/>
      <c r="DT1700" s="35"/>
      <c r="DU1700" s="34"/>
      <c r="EB1700" s="35"/>
      <c r="EC1700" s="34"/>
      <c r="EJ1700" s="35"/>
      <c r="EK1700" s="34"/>
      <c r="ER1700" s="35"/>
      <c r="ES1700" s="34"/>
      <c r="EZ1700" s="35"/>
      <c r="FA1700" s="34"/>
      <c r="FH1700" s="35"/>
      <c r="FI1700" s="34"/>
      <c r="FP1700" s="35"/>
      <c r="FQ1700" s="34"/>
      <c r="FX1700" s="35"/>
      <c r="FY1700" s="34"/>
      <c r="GF1700" s="35"/>
      <c r="GG1700" s="34"/>
      <c r="GN1700" s="35"/>
      <c r="GO1700" s="34"/>
      <c r="GV1700" s="35"/>
      <c r="GW1700" s="34"/>
      <c r="HD1700" s="35"/>
      <c r="HE1700" s="34"/>
      <c r="HL1700" s="35"/>
      <c r="HM1700" s="34"/>
      <c r="HT1700" s="35"/>
      <c r="HU1700" s="34"/>
      <c r="IB1700" s="35"/>
      <c r="IC1700" s="34"/>
      <c r="IJ1700" s="35"/>
      <c r="IK1700" s="34"/>
      <c r="IR1700" s="35"/>
      <c r="IS1700" s="34"/>
      <c r="IZ1700" s="35"/>
      <c r="JA1700" s="34"/>
      <c r="JH1700" s="35"/>
      <c r="JI1700" s="34"/>
      <c r="JP1700" s="35"/>
      <c r="JQ1700" s="34"/>
      <c r="JX1700" s="35"/>
      <c r="JY1700" s="34"/>
      <c r="KF1700" s="35"/>
      <c r="KG1700" s="34"/>
      <c r="KN1700" s="35"/>
      <c r="KO1700" s="34"/>
      <c r="KV1700" s="35"/>
      <c r="KW1700" s="34"/>
      <c r="LD1700" s="35"/>
      <c r="LE1700" s="34"/>
      <c r="LL1700" s="35"/>
      <c r="LM1700" s="34"/>
      <c r="LT1700" s="35"/>
      <c r="LU1700" s="34"/>
      <c r="MB1700" s="35"/>
      <c r="MC1700" s="34"/>
      <c r="MJ1700" s="35"/>
      <c r="MK1700" s="34"/>
      <c r="MR1700" s="35"/>
      <c r="MS1700" s="34"/>
      <c r="MZ1700" s="35"/>
      <c r="NA1700" s="34"/>
      <c r="NH1700" s="35"/>
      <c r="NI1700" s="34"/>
      <c r="NP1700" s="35"/>
      <c r="NQ1700" s="34"/>
      <c r="NX1700" s="35"/>
      <c r="NY1700" s="34"/>
      <c r="OF1700" s="35"/>
      <c r="OG1700" s="34"/>
      <c r="ON1700" s="35"/>
      <c r="OO1700" s="34"/>
      <c r="OV1700" s="35"/>
      <c r="OW1700" s="34"/>
      <c r="PD1700" s="35"/>
      <c r="PE1700" s="34"/>
      <c r="PL1700" s="35"/>
      <c r="PM1700" s="34"/>
      <c r="PT1700" s="35"/>
      <c r="PU1700" s="34"/>
      <c r="QB1700" s="35"/>
      <c r="QC1700" s="34"/>
      <c r="QJ1700" s="35"/>
      <c r="QK1700" s="34"/>
      <c r="QR1700" s="35"/>
      <c r="QS1700" s="34"/>
      <c r="QZ1700" s="35"/>
      <c r="RA1700" s="34"/>
      <c r="RH1700" s="35"/>
      <c r="RI1700" s="34"/>
      <c r="RP1700" s="35"/>
      <c r="RQ1700" s="34"/>
      <c r="RX1700" s="35"/>
      <c r="RY1700" s="34"/>
      <c r="SF1700" s="35"/>
      <c r="SG1700" s="34"/>
      <c r="SN1700" s="35"/>
      <c r="SO1700" s="34"/>
      <c r="SV1700" s="35"/>
      <c r="SW1700" s="34"/>
      <c r="TD1700" s="35"/>
      <c r="TE1700" s="34"/>
      <c r="TL1700" s="35"/>
      <c r="TM1700" s="34"/>
      <c r="TT1700" s="35"/>
      <c r="TU1700" s="34"/>
      <c r="UB1700" s="35"/>
      <c r="UC1700" s="34"/>
      <c r="UJ1700" s="35"/>
      <c r="UK1700" s="34"/>
      <c r="UR1700" s="35"/>
      <c r="US1700" s="34"/>
      <c r="UZ1700" s="35"/>
      <c r="VA1700" s="34"/>
      <c r="VH1700" s="35"/>
      <c r="VI1700" s="34"/>
      <c r="VP1700" s="35"/>
      <c r="VQ1700" s="34"/>
      <c r="VX1700" s="35"/>
      <c r="VY1700" s="34"/>
      <c r="WF1700" s="35"/>
      <c r="WG1700" s="34"/>
      <c r="WN1700" s="35"/>
      <c r="WO1700" s="34"/>
      <c r="WV1700" s="35"/>
      <c r="WW1700" s="34"/>
      <c r="XD1700" s="35"/>
      <c r="XE1700" s="34"/>
      <c r="XL1700" s="35"/>
      <c r="XM1700" s="34"/>
      <c r="XT1700" s="35"/>
      <c r="XU1700" s="34"/>
      <c r="YB1700" s="35"/>
      <c r="YC1700" s="34"/>
      <c r="YJ1700" s="35"/>
      <c r="YK1700" s="34"/>
      <c r="YR1700" s="35"/>
      <c r="YS1700" s="34"/>
      <c r="YZ1700" s="35"/>
      <c r="ZA1700" s="34"/>
      <c r="ZH1700" s="35"/>
      <c r="ZI1700" s="34"/>
      <c r="ZP1700" s="35"/>
      <c r="ZQ1700" s="34"/>
      <c r="ZX1700" s="35"/>
      <c r="ZY1700" s="34"/>
      <c r="AAF1700" s="35"/>
      <c r="AAG1700" s="34"/>
      <c r="AAN1700" s="35"/>
      <c r="AAO1700" s="34"/>
      <c r="AAV1700" s="35"/>
      <c r="AAW1700" s="34"/>
      <c r="ABD1700" s="35"/>
      <c r="ABE1700" s="34"/>
      <c r="ABL1700" s="35"/>
      <c r="ABM1700" s="34"/>
      <c r="ABT1700" s="35"/>
      <c r="ABU1700" s="34"/>
      <c r="ACB1700" s="35"/>
      <c r="ACC1700" s="34"/>
      <c r="ACJ1700" s="35"/>
      <c r="ACK1700" s="34"/>
      <c r="ACR1700" s="35"/>
      <c r="ACS1700" s="34"/>
      <c r="ACZ1700" s="35"/>
      <c r="ADA1700" s="34"/>
      <c r="ADH1700" s="35"/>
      <c r="ADI1700" s="34"/>
      <c r="ADP1700" s="35"/>
      <c r="ADQ1700" s="34"/>
      <c r="ADX1700" s="35"/>
      <c r="ADY1700" s="34"/>
      <c r="AEF1700" s="35"/>
      <c r="AEG1700" s="34"/>
      <c r="AEN1700" s="35"/>
      <c r="AEO1700" s="34"/>
      <c r="AEV1700" s="35"/>
      <c r="AEW1700" s="34"/>
      <c r="AFD1700" s="35"/>
      <c r="AFE1700" s="34"/>
      <c r="AFL1700" s="35"/>
      <c r="AFM1700" s="34"/>
      <c r="AFT1700" s="35"/>
      <c r="AFU1700" s="34"/>
      <c r="AGB1700" s="35"/>
      <c r="AGC1700" s="34"/>
      <c r="AGJ1700" s="35"/>
      <c r="AGK1700" s="34"/>
      <c r="AGR1700" s="35"/>
      <c r="AGS1700" s="34"/>
      <c r="AGZ1700" s="35"/>
      <c r="AHA1700" s="34"/>
      <c r="AHH1700" s="35"/>
      <c r="AHI1700" s="34"/>
      <c r="AHP1700" s="35"/>
      <c r="AHQ1700" s="34"/>
      <c r="AHX1700" s="35"/>
      <c r="AHY1700" s="34"/>
      <c r="AIF1700" s="35"/>
      <c r="AIG1700" s="34"/>
      <c r="AIN1700" s="35"/>
      <c r="AIO1700" s="34"/>
      <c r="AIV1700" s="35"/>
      <c r="AIW1700" s="34"/>
      <c r="AJD1700" s="35"/>
      <c r="AJE1700" s="34"/>
      <c r="AJL1700" s="35"/>
      <c r="AJM1700" s="34"/>
      <c r="AJT1700" s="35"/>
      <c r="AJU1700" s="34"/>
      <c r="AKB1700" s="35"/>
      <c r="AKC1700" s="34"/>
      <c r="AKJ1700" s="35"/>
      <c r="AKK1700" s="34"/>
      <c r="AKR1700" s="35"/>
      <c r="AKS1700" s="34"/>
      <c r="AKZ1700" s="35"/>
      <c r="ALA1700" s="34"/>
      <c r="ALH1700" s="35"/>
      <c r="ALI1700" s="34"/>
      <c r="ALP1700" s="35"/>
      <c r="ALQ1700" s="34"/>
      <c r="ALX1700" s="35"/>
      <c r="ALY1700" s="34"/>
      <c r="AMF1700" s="35"/>
      <c r="AMG1700" s="34"/>
      <c r="AMN1700" s="35"/>
      <c r="AMO1700" s="34"/>
      <c r="AMV1700" s="35"/>
      <c r="AMW1700" s="34"/>
      <c r="AND1700" s="35"/>
      <c r="ANE1700" s="34"/>
      <c r="ANL1700" s="35"/>
      <c r="ANM1700" s="34"/>
      <c r="ANT1700" s="35"/>
      <c r="ANU1700" s="34"/>
      <c r="AOB1700" s="35"/>
      <c r="AOC1700" s="34"/>
      <c r="AOJ1700" s="35"/>
      <c r="AOK1700" s="34"/>
      <c r="AOR1700" s="35"/>
      <c r="AOS1700" s="34"/>
      <c r="AOZ1700" s="35"/>
      <c r="APA1700" s="34"/>
      <c r="APH1700" s="35"/>
      <c r="API1700" s="34"/>
      <c r="APP1700" s="35"/>
      <c r="APQ1700" s="34"/>
      <c r="APX1700" s="35"/>
      <c r="APY1700" s="34"/>
      <c r="AQF1700" s="35"/>
      <c r="AQG1700" s="34"/>
      <c r="AQN1700" s="35"/>
      <c r="AQO1700" s="34"/>
      <c r="AQV1700" s="35"/>
      <c r="AQW1700" s="34"/>
      <c r="ARD1700" s="35"/>
      <c r="ARE1700" s="34"/>
      <c r="ARL1700" s="35"/>
      <c r="ARM1700" s="34"/>
      <c r="ART1700" s="35"/>
      <c r="ARU1700" s="34"/>
      <c r="ASB1700" s="35"/>
      <c r="ASC1700" s="34"/>
      <c r="ASJ1700" s="35"/>
      <c r="ASK1700" s="34"/>
      <c r="ASR1700" s="35"/>
      <c r="ASS1700" s="34"/>
      <c r="ASZ1700" s="35"/>
      <c r="ATA1700" s="34"/>
      <c r="ATH1700" s="35"/>
      <c r="ATI1700" s="34"/>
      <c r="ATP1700" s="35"/>
      <c r="ATQ1700" s="34"/>
      <c r="ATX1700" s="35"/>
      <c r="ATY1700" s="34"/>
      <c r="AUF1700" s="35"/>
      <c r="AUG1700" s="34"/>
      <c r="AUN1700" s="35"/>
      <c r="AUO1700" s="34"/>
      <c r="AUV1700" s="35"/>
      <c r="AUW1700" s="34"/>
      <c r="AVD1700" s="35"/>
      <c r="AVE1700" s="34"/>
      <c r="AVL1700" s="35"/>
      <c r="AVM1700" s="34"/>
      <c r="AVT1700" s="35"/>
      <c r="AVU1700" s="34"/>
      <c r="AWB1700" s="35"/>
      <c r="AWC1700" s="34"/>
      <c r="AWJ1700" s="35"/>
      <c r="AWK1700" s="34"/>
      <c r="AWR1700" s="35"/>
      <c r="AWS1700" s="34"/>
      <c r="AWZ1700" s="35"/>
      <c r="AXA1700" s="34"/>
      <c r="AXH1700" s="35"/>
      <c r="AXI1700" s="34"/>
      <c r="AXP1700" s="35"/>
      <c r="AXQ1700" s="34"/>
      <c r="AXX1700" s="35"/>
      <c r="AXY1700" s="34"/>
      <c r="AYF1700" s="35"/>
      <c r="AYG1700" s="34"/>
      <c r="AYN1700" s="35"/>
      <c r="AYO1700" s="34"/>
      <c r="AYV1700" s="35"/>
      <c r="AYW1700" s="34"/>
      <c r="AZD1700" s="35"/>
      <c r="AZE1700" s="34"/>
      <c r="AZL1700" s="35"/>
      <c r="AZM1700" s="34"/>
      <c r="AZT1700" s="35"/>
      <c r="AZU1700" s="34"/>
      <c r="BAB1700" s="35"/>
      <c r="BAC1700" s="34"/>
      <c r="BAJ1700" s="35"/>
      <c r="BAK1700" s="34"/>
      <c r="BAR1700" s="35"/>
      <c r="BAS1700" s="34"/>
      <c r="BAZ1700" s="35"/>
      <c r="BBA1700" s="34"/>
      <c r="BBH1700" s="35"/>
      <c r="BBI1700" s="34"/>
      <c r="BBP1700" s="35"/>
      <c r="BBQ1700" s="34"/>
      <c r="BBX1700" s="35"/>
      <c r="BBY1700" s="34"/>
      <c r="BCF1700" s="35"/>
      <c r="BCG1700" s="34"/>
      <c r="BCN1700" s="35"/>
      <c r="BCO1700" s="34"/>
      <c r="BCV1700" s="35"/>
      <c r="BCW1700" s="34"/>
      <c r="BDD1700" s="35"/>
      <c r="BDE1700" s="34"/>
      <c r="BDL1700" s="35"/>
      <c r="BDM1700" s="34"/>
      <c r="BDT1700" s="35"/>
      <c r="BDU1700" s="34"/>
      <c r="BEB1700" s="35"/>
      <c r="BEC1700" s="34"/>
      <c r="BEJ1700" s="35"/>
      <c r="BEK1700" s="34"/>
      <c r="BER1700" s="35"/>
      <c r="BES1700" s="34"/>
      <c r="BEZ1700" s="35"/>
      <c r="BFA1700" s="34"/>
      <c r="BFH1700" s="35"/>
      <c r="BFI1700" s="34"/>
      <c r="BFP1700" s="35"/>
      <c r="BFQ1700" s="34"/>
      <c r="BFX1700" s="35"/>
      <c r="BFY1700" s="34"/>
      <c r="BGF1700" s="35"/>
      <c r="BGG1700" s="34"/>
      <c r="BGN1700" s="35"/>
      <c r="BGO1700" s="34"/>
      <c r="BGV1700" s="35"/>
      <c r="BGW1700" s="34"/>
      <c r="BHD1700" s="35"/>
      <c r="BHE1700" s="34"/>
      <c r="BHL1700" s="35"/>
      <c r="BHM1700" s="34"/>
      <c r="BHT1700" s="35"/>
      <c r="BHU1700" s="34"/>
      <c r="BIB1700" s="35"/>
      <c r="BIC1700" s="34"/>
      <c r="BIJ1700" s="35"/>
      <c r="BIK1700" s="34"/>
      <c r="BIR1700" s="35"/>
      <c r="BIS1700" s="34"/>
      <c r="BIZ1700" s="35"/>
      <c r="BJA1700" s="34"/>
      <c r="BJH1700" s="35"/>
      <c r="BJI1700" s="34"/>
      <c r="BJP1700" s="35"/>
      <c r="BJQ1700" s="34"/>
      <c r="BJX1700" s="35"/>
      <c r="BJY1700" s="34"/>
      <c r="BKF1700" s="35"/>
      <c r="BKG1700" s="34"/>
      <c r="BKN1700" s="35"/>
      <c r="BKO1700" s="34"/>
      <c r="BKV1700" s="35"/>
      <c r="BKW1700" s="34"/>
      <c r="BLD1700" s="35"/>
      <c r="BLE1700" s="34"/>
      <c r="BLL1700" s="35"/>
      <c r="BLM1700" s="34"/>
      <c r="BLT1700" s="35"/>
      <c r="BLU1700" s="34"/>
      <c r="BMB1700" s="35"/>
      <c r="BMC1700" s="34"/>
      <c r="BMJ1700" s="35"/>
      <c r="BMK1700" s="34"/>
      <c r="BMR1700" s="35"/>
      <c r="BMS1700" s="34"/>
      <c r="BMZ1700" s="35"/>
      <c r="BNA1700" s="34"/>
      <c r="BNH1700" s="35"/>
      <c r="BNI1700" s="34"/>
      <c r="BNP1700" s="35"/>
      <c r="BNQ1700" s="34"/>
      <c r="BNX1700" s="35"/>
      <c r="BNY1700" s="34"/>
      <c r="BOF1700" s="35"/>
      <c r="BOG1700" s="34"/>
      <c r="BON1700" s="35"/>
      <c r="BOO1700" s="34"/>
      <c r="BOV1700" s="35"/>
      <c r="BOW1700" s="34"/>
      <c r="BPD1700" s="35"/>
      <c r="BPE1700" s="34"/>
      <c r="BPL1700" s="35"/>
      <c r="BPM1700" s="34"/>
      <c r="BPT1700" s="35"/>
      <c r="BPU1700" s="34"/>
      <c r="BQB1700" s="35"/>
      <c r="BQC1700" s="34"/>
      <c r="BQJ1700" s="35"/>
      <c r="BQK1700" s="34"/>
      <c r="BQR1700" s="35"/>
      <c r="BQS1700" s="34"/>
      <c r="BQZ1700" s="35"/>
      <c r="BRA1700" s="34"/>
      <c r="BRH1700" s="35"/>
      <c r="BRI1700" s="34"/>
      <c r="BRP1700" s="35"/>
      <c r="BRQ1700" s="34"/>
      <c r="BRX1700" s="35"/>
      <c r="BRY1700" s="34"/>
      <c r="BSF1700" s="35"/>
      <c r="BSG1700" s="34"/>
      <c r="BSN1700" s="35"/>
      <c r="BSO1700" s="34"/>
      <c r="BSV1700" s="35"/>
      <c r="BSW1700" s="34"/>
      <c r="BTD1700" s="35"/>
      <c r="BTE1700" s="34"/>
      <c r="BTL1700" s="35"/>
      <c r="BTM1700" s="34"/>
      <c r="BTT1700" s="35"/>
      <c r="BTU1700" s="34"/>
      <c r="BUB1700" s="35"/>
      <c r="BUC1700" s="34"/>
      <c r="BUJ1700" s="35"/>
      <c r="BUK1700" s="34"/>
      <c r="BUR1700" s="35"/>
      <c r="BUS1700" s="34"/>
      <c r="BUZ1700" s="35"/>
      <c r="BVA1700" s="34"/>
      <c r="BVH1700" s="35"/>
      <c r="BVI1700" s="34"/>
      <c r="BVP1700" s="35"/>
      <c r="BVQ1700" s="34"/>
      <c r="BVX1700" s="35"/>
      <c r="BVY1700" s="34"/>
      <c r="BWF1700" s="35"/>
      <c r="BWG1700" s="34"/>
      <c r="BWN1700" s="35"/>
      <c r="BWO1700" s="34"/>
      <c r="BWV1700" s="35"/>
      <c r="BWW1700" s="34"/>
      <c r="BXD1700" s="35"/>
      <c r="BXE1700" s="34"/>
      <c r="BXL1700" s="35"/>
      <c r="BXM1700" s="34"/>
      <c r="BXT1700" s="35"/>
      <c r="BXU1700" s="34"/>
      <c r="BYB1700" s="35"/>
      <c r="BYC1700" s="34"/>
      <c r="BYJ1700" s="35"/>
      <c r="BYK1700" s="34"/>
      <c r="BYR1700" s="35"/>
      <c r="BYS1700" s="34"/>
      <c r="BYZ1700" s="35"/>
      <c r="BZA1700" s="34"/>
      <c r="BZH1700" s="35"/>
      <c r="BZI1700" s="34"/>
      <c r="BZP1700" s="35"/>
      <c r="BZQ1700" s="34"/>
      <c r="BZX1700" s="35"/>
      <c r="BZY1700" s="34"/>
      <c r="CAF1700" s="35"/>
      <c r="CAG1700" s="34"/>
      <c r="CAN1700" s="35"/>
      <c r="CAO1700" s="34"/>
      <c r="CAV1700" s="35"/>
      <c r="CAW1700" s="34"/>
      <c r="CBD1700" s="35"/>
      <c r="CBE1700" s="34"/>
      <c r="CBL1700" s="35"/>
      <c r="CBM1700" s="34"/>
      <c r="CBT1700" s="35"/>
      <c r="CBU1700" s="34"/>
      <c r="CCB1700" s="35"/>
      <c r="CCC1700" s="34"/>
      <c r="CCJ1700" s="35"/>
      <c r="CCK1700" s="34"/>
      <c r="CCR1700" s="35"/>
      <c r="CCS1700" s="34"/>
      <c r="CCZ1700" s="35"/>
      <c r="CDA1700" s="34"/>
      <c r="CDH1700" s="35"/>
      <c r="CDI1700" s="34"/>
      <c r="CDP1700" s="35"/>
      <c r="CDQ1700" s="34"/>
      <c r="CDX1700" s="35"/>
      <c r="CDY1700" s="34"/>
      <c r="CEF1700" s="35"/>
      <c r="CEG1700" s="34"/>
      <c r="CEN1700" s="35"/>
      <c r="CEO1700" s="34"/>
      <c r="CEV1700" s="35"/>
      <c r="CEW1700" s="34"/>
      <c r="CFD1700" s="35"/>
      <c r="CFE1700" s="34"/>
      <c r="CFL1700" s="35"/>
      <c r="CFM1700" s="34"/>
      <c r="CFT1700" s="35"/>
      <c r="CFU1700" s="34"/>
      <c r="CGB1700" s="35"/>
      <c r="CGC1700" s="34"/>
      <c r="CGJ1700" s="35"/>
      <c r="CGK1700" s="34"/>
      <c r="CGR1700" s="35"/>
      <c r="CGS1700" s="34"/>
      <c r="CGZ1700" s="35"/>
      <c r="CHA1700" s="34"/>
      <c r="CHH1700" s="35"/>
      <c r="CHI1700" s="34"/>
      <c r="CHP1700" s="35"/>
      <c r="CHQ1700" s="34"/>
      <c r="CHX1700" s="35"/>
      <c r="CHY1700" s="34"/>
      <c r="CIF1700" s="35"/>
      <c r="CIG1700" s="34"/>
      <c r="CIN1700" s="35"/>
      <c r="CIO1700" s="34"/>
      <c r="CIV1700" s="35"/>
      <c r="CIW1700" s="34"/>
      <c r="CJD1700" s="35"/>
      <c r="CJE1700" s="34"/>
      <c r="CJL1700" s="35"/>
      <c r="CJM1700" s="34"/>
      <c r="CJT1700" s="35"/>
      <c r="CJU1700" s="34"/>
      <c r="CKB1700" s="35"/>
      <c r="CKC1700" s="34"/>
      <c r="CKJ1700" s="35"/>
      <c r="CKK1700" s="34"/>
      <c r="CKR1700" s="35"/>
      <c r="CKS1700" s="34"/>
      <c r="CKZ1700" s="35"/>
      <c r="CLA1700" s="34"/>
      <c r="CLH1700" s="35"/>
      <c r="CLI1700" s="34"/>
      <c r="CLP1700" s="35"/>
      <c r="CLQ1700" s="34"/>
      <c r="CLX1700" s="35"/>
      <c r="CLY1700" s="34"/>
      <c r="CMF1700" s="35"/>
      <c r="CMG1700" s="34"/>
      <c r="CMN1700" s="35"/>
      <c r="CMO1700" s="34"/>
      <c r="CMV1700" s="35"/>
      <c r="CMW1700" s="34"/>
      <c r="CND1700" s="35"/>
      <c r="CNE1700" s="34"/>
      <c r="CNL1700" s="35"/>
      <c r="CNM1700" s="34"/>
      <c r="CNT1700" s="35"/>
      <c r="CNU1700" s="34"/>
      <c r="COB1700" s="35"/>
      <c r="COC1700" s="34"/>
      <c r="COJ1700" s="35"/>
      <c r="COK1700" s="34"/>
      <c r="COR1700" s="35"/>
      <c r="COS1700" s="34"/>
      <c r="COZ1700" s="35"/>
      <c r="CPA1700" s="34"/>
      <c r="CPH1700" s="35"/>
      <c r="CPI1700" s="34"/>
      <c r="CPP1700" s="35"/>
      <c r="CPQ1700" s="34"/>
      <c r="CPX1700" s="35"/>
      <c r="CPY1700" s="34"/>
      <c r="CQF1700" s="35"/>
      <c r="CQG1700" s="34"/>
      <c r="CQN1700" s="35"/>
      <c r="CQO1700" s="34"/>
      <c r="CQV1700" s="35"/>
      <c r="CQW1700" s="34"/>
      <c r="CRD1700" s="35"/>
      <c r="CRE1700" s="34"/>
      <c r="CRL1700" s="35"/>
      <c r="CRM1700" s="34"/>
      <c r="CRT1700" s="35"/>
      <c r="CRU1700" s="34"/>
      <c r="CSB1700" s="35"/>
      <c r="CSC1700" s="34"/>
      <c r="CSJ1700" s="35"/>
      <c r="CSK1700" s="34"/>
      <c r="CSR1700" s="35"/>
      <c r="CSS1700" s="34"/>
      <c r="CSZ1700" s="35"/>
      <c r="CTA1700" s="34"/>
      <c r="CTH1700" s="35"/>
      <c r="CTI1700" s="34"/>
      <c r="CTP1700" s="35"/>
      <c r="CTQ1700" s="34"/>
      <c r="CTX1700" s="35"/>
      <c r="CTY1700" s="34"/>
      <c r="CUF1700" s="35"/>
      <c r="CUG1700" s="34"/>
      <c r="CUN1700" s="35"/>
      <c r="CUO1700" s="34"/>
      <c r="CUV1700" s="35"/>
      <c r="CUW1700" s="34"/>
      <c r="CVD1700" s="35"/>
      <c r="CVE1700" s="34"/>
      <c r="CVL1700" s="35"/>
      <c r="CVM1700" s="34"/>
      <c r="CVT1700" s="35"/>
      <c r="CVU1700" s="34"/>
      <c r="CWB1700" s="35"/>
      <c r="CWC1700" s="34"/>
      <c r="CWJ1700" s="35"/>
      <c r="CWK1700" s="34"/>
      <c r="CWR1700" s="35"/>
      <c r="CWS1700" s="34"/>
      <c r="CWZ1700" s="35"/>
      <c r="CXA1700" s="34"/>
      <c r="CXH1700" s="35"/>
      <c r="CXI1700" s="34"/>
      <c r="CXP1700" s="35"/>
      <c r="CXQ1700" s="34"/>
      <c r="CXX1700" s="35"/>
      <c r="CXY1700" s="34"/>
      <c r="CYF1700" s="35"/>
      <c r="CYG1700" s="34"/>
      <c r="CYN1700" s="35"/>
      <c r="CYO1700" s="34"/>
      <c r="CYV1700" s="35"/>
      <c r="CYW1700" s="34"/>
      <c r="CZD1700" s="35"/>
      <c r="CZE1700" s="34"/>
      <c r="CZL1700" s="35"/>
      <c r="CZM1700" s="34"/>
      <c r="CZT1700" s="35"/>
      <c r="CZU1700" s="34"/>
      <c r="DAB1700" s="35"/>
      <c r="DAC1700" s="34"/>
      <c r="DAJ1700" s="35"/>
      <c r="DAK1700" s="34"/>
      <c r="DAR1700" s="35"/>
      <c r="DAS1700" s="34"/>
      <c r="DAZ1700" s="35"/>
      <c r="DBA1700" s="34"/>
      <c r="DBH1700" s="35"/>
      <c r="DBI1700" s="34"/>
      <c r="DBP1700" s="35"/>
      <c r="DBQ1700" s="34"/>
      <c r="DBX1700" s="35"/>
      <c r="DBY1700" s="34"/>
      <c r="DCF1700" s="35"/>
      <c r="DCG1700" s="34"/>
      <c r="DCN1700" s="35"/>
      <c r="DCO1700" s="34"/>
      <c r="DCV1700" s="35"/>
      <c r="DCW1700" s="34"/>
      <c r="DDD1700" s="35"/>
      <c r="DDE1700" s="34"/>
      <c r="DDL1700" s="35"/>
      <c r="DDM1700" s="34"/>
      <c r="DDT1700" s="35"/>
      <c r="DDU1700" s="34"/>
      <c r="DEB1700" s="35"/>
      <c r="DEC1700" s="34"/>
      <c r="DEJ1700" s="35"/>
      <c r="DEK1700" s="34"/>
      <c r="DER1700" s="35"/>
      <c r="DES1700" s="34"/>
      <c r="DEZ1700" s="35"/>
      <c r="DFA1700" s="34"/>
      <c r="DFH1700" s="35"/>
      <c r="DFI1700" s="34"/>
      <c r="DFP1700" s="35"/>
      <c r="DFQ1700" s="34"/>
      <c r="DFX1700" s="35"/>
      <c r="DFY1700" s="34"/>
      <c r="DGF1700" s="35"/>
      <c r="DGG1700" s="34"/>
      <c r="DGN1700" s="35"/>
      <c r="DGO1700" s="34"/>
      <c r="DGV1700" s="35"/>
      <c r="DGW1700" s="34"/>
      <c r="DHD1700" s="35"/>
      <c r="DHE1700" s="34"/>
      <c r="DHL1700" s="35"/>
      <c r="DHM1700" s="34"/>
      <c r="DHT1700" s="35"/>
      <c r="DHU1700" s="34"/>
      <c r="DIB1700" s="35"/>
      <c r="DIC1700" s="34"/>
      <c r="DIJ1700" s="35"/>
      <c r="DIK1700" s="34"/>
      <c r="DIR1700" s="35"/>
      <c r="DIS1700" s="34"/>
      <c r="DIZ1700" s="35"/>
      <c r="DJA1700" s="34"/>
      <c r="DJH1700" s="35"/>
      <c r="DJI1700" s="34"/>
      <c r="DJP1700" s="35"/>
      <c r="DJQ1700" s="34"/>
      <c r="DJX1700" s="35"/>
      <c r="DJY1700" s="34"/>
      <c r="DKF1700" s="35"/>
      <c r="DKG1700" s="34"/>
      <c r="DKN1700" s="35"/>
      <c r="DKO1700" s="34"/>
      <c r="DKV1700" s="35"/>
      <c r="DKW1700" s="34"/>
      <c r="DLD1700" s="35"/>
      <c r="DLE1700" s="34"/>
      <c r="DLL1700" s="35"/>
      <c r="DLM1700" s="34"/>
      <c r="DLT1700" s="35"/>
      <c r="DLU1700" s="34"/>
      <c r="DMB1700" s="35"/>
      <c r="DMC1700" s="34"/>
      <c r="DMJ1700" s="35"/>
      <c r="DMK1700" s="34"/>
      <c r="DMR1700" s="35"/>
      <c r="DMS1700" s="34"/>
      <c r="DMZ1700" s="35"/>
      <c r="DNA1700" s="34"/>
      <c r="DNH1700" s="35"/>
      <c r="DNI1700" s="34"/>
      <c r="DNP1700" s="35"/>
      <c r="DNQ1700" s="34"/>
      <c r="DNX1700" s="35"/>
      <c r="DNY1700" s="34"/>
      <c r="DOF1700" s="35"/>
      <c r="DOG1700" s="34"/>
      <c r="DON1700" s="35"/>
      <c r="DOO1700" s="34"/>
      <c r="DOV1700" s="35"/>
      <c r="DOW1700" s="34"/>
      <c r="DPD1700" s="35"/>
      <c r="DPE1700" s="34"/>
      <c r="DPL1700" s="35"/>
      <c r="DPM1700" s="34"/>
      <c r="DPT1700" s="35"/>
      <c r="DPU1700" s="34"/>
      <c r="DQB1700" s="35"/>
      <c r="DQC1700" s="34"/>
      <c r="DQJ1700" s="35"/>
      <c r="DQK1700" s="34"/>
      <c r="DQR1700" s="35"/>
      <c r="DQS1700" s="34"/>
      <c r="DQZ1700" s="35"/>
      <c r="DRA1700" s="34"/>
      <c r="DRH1700" s="35"/>
      <c r="DRI1700" s="34"/>
      <c r="DRP1700" s="35"/>
      <c r="DRQ1700" s="34"/>
      <c r="DRX1700" s="35"/>
      <c r="DRY1700" s="34"/>
      <c r="DSF1700" s="35"/>
      <c r="DSG1700" s="34"/>
      <c r="DSN1700" s="35"/>
      <c r="DSO1700" s="34"/>
      <c r="DSV1700" s="35"/>
      <c r="DSW1700" s="34"/>
      <c r="DTD1700" s="35"/>
      <c r="DTE1700" s="34"/>
      <c r="DTL1700" s="35"/>
      <c r="DTM1700" s="34"/>
      <c r="DTT1700" s="35"/>
      <c r="DTU1700" s="34"/>
      <c r="DUB1700" s="35"/>
      <c r="DUC1700" s="34"/>
      <c r="DUJ1700" s="35"/>
      <c r="DUK1700" s="34"/>
      <c r="DUR1700" s="35"/>
      <c r="DUS1700" s="34"/>
      <c r="DUZ1700" s="35"/>
      <c r="DVA1700" s="34"/>
      <c r="DVH1700" s="35"/>
      <c r="DVI1700" s="34"/>
      <c r="DVP1700" s="35"/>
      <c r="DVQ1700" s="34"/>
      <c r="DVX1700" s="35"/>
      <c r="DVY1700" s="34"/>
      <c r="DWF1700" s="35"/>
      <c r="DWG1700" s="34"/>
      <c r="DWN1700" s="35"/>
      <c r="DWO1700" s="34"/>
      <c r="DWV1700" s="35"/>
      <c r="DWW1700" s="34"/>
      <c r="DXD1700" s="35"/>
      <c r="DXE1700" s="34"/>
      <c r="DXL1700" s="35"/>
      <c r="DXM1700" s="34"/>
      <c r="DXT1700" s="35"/>
      <c r="DXU1700" s="34"/>
      <c r="DYB1700" s="35"/>
      <c r="DYC1700" s="34"/>
      <c r="DYJ1700" s="35"/>
      <c r="DYK1700" s="34"/>
      <c r="DYR1700" s="35"/>
      <c r="DYS1700" s="34"/>
      <c r="DYZ1700" s="35"/>
      <c r="DZA1700" s="34"/>
      <c r="DZH1700" s="35"/>
      <c r="DZI1700" s="34"/>
      <c r="DZP1700" s="35"/>
      <c r="DZQ1700" s="34"/>
      <c r="DZX1700" s="35"/>
      <c r="DZY1700" s="34"/>
      <c r="EAF1700" s="35"/>
      <c r="EAG1700" s="34"/>
      <c r="EAN1700" s="35"/>
      <c r="EAO1700" s="34"/>
      <c r="EAV1700" s="35"/>
      <c r="EAW1700" s="34"/>
      <c r="EBD1700" s="35"/>
      <c r="EBE1700" s="34"/>
      <c r="EBL1700" s="35"/>
      <c r="EBM1700" s="34"/>
      <c r="EBT1700" s="35"/>
      <c r="EBU1700" s="34"/>
      <c r="ECB1700" s="35"/>
      <c r="ECC1700" s="34"/>
      <c r="ECJ1700" s="35"/>
      <c r="ECK1700" s="34"/>
      <c r="ECR1700" s="35"/>
      <c r="ECS1700" s="34"/>
      <c r="ECZ1700" s="35"/>
      <c r="EDA1700" s="34"/>
      <c r="EDH1700" s="35"/>
      <c r="EDI1700" s="34"/>
      <c r="EDP1700" s="35"/>
      <c r="EDQ1700" s="34"/>
      <c r="EDX1700" s="35"/>
      <c r="EDY1700" s="34"/>
      <c r="EEF1700" s="35"/>
      <c r="EEG1700" s="34"/>
      <c r="EEN1700" s="35"/>
      <c r="EEO1700" s="34"/>
      <c r="EEV1700" s="35"/>
      <c r="EEW1700" s="34"/>
      <c r="EFD1700" s="35"/>
      <c r="EFE1700" s="34"/>
      <c r="EFL1700" s="35"/>
      <c r="EFM1700" s="34"/>
      <c r="EFT1700" s="35"/>
      <c r="EFU1700" s="34"/>
      <c r="EGB1700" s="35"/>
      <c r="EGC1700" s="34"/>
      <c r="EGJ1700" s="35"/>
      <c r="EGK1700" s="34"/>
      <c r="EGR1700" s="35"/>
      <c r="EGS1700" s="34"/>
      <c r="EGZ1700" s="35"/>
      <c r="EHA1700" s="34"/>
      <c r="EHH1700" s="35"/>
      <c r="EHI1700" s="34"/>
      <c r="EHP1700" s="35"/>
      <c r="EHQ1700" s="34"/>
      <c r="EHX1700" s="35"/>
      <c r="EHY1700" s="34"/>
      <c r="EIF1700" s="35"/>
      <c r="EIG1700" s="34"/>
      <c r="EIN1700" s="35"/>
      <c r="EIO1700" s="34"/>
      <c r="EIV1700" s="35"/>
      <c r="EIW1700" s="34"/>
      <c r="EJD1700" s="35"/>
      <c r="EJE1700" s="34"/>
      <c r="EJL1700" s="35"/>
      <c r="EJM1700" s="34"/>
      <c r="EJT1700" s="35"/>
      <c r="EJU1700" s="34"/>
      <c r="EKB1700" s="35"/>
      <c r="EKC1700" s="34"/>
      <c r="EKJ1700" s="35"/>
      <c r="EKK1700" s="34"/>
      <c r="EKR1700" s="35"/>
      <c r="EKS1700" s="34"/>
      <c r="EKZ1700" s="35"/>
      <c r="ELA1700" s="34"/>
      <c r="ELH1700" s="35"/>
      <c r="ELI1700" s="34"/>
      <c r="ELP1700" s="35"/>
      <c r="ELQ1700" s="34"/>
      <c r="ELX1700" s="35"/>
      <c r="ELY1700" s="34"/>
      <c r="EMF1700" s="35"/>
      <c r="EMG1700" s="34"/>
      <c r="EMN1700" s="35"/>
      <c r="EMO1700" s="34"/>
      <c r="EMV1700" s="35"/>
      <c r="EMW1700" s="34"/>
      <c r="END1700" s="35"/>
      <c r="ENE1700" s="34"/>
      <c r="ENL1700" s="35"/>
      <c r="ENM1700" s="34"/>
      <c r="ENT1700" s="35"/>
      <c r="ENU1700" s="34"/>
      <c r="EOB1700" s="35"/>
      <c r="EOC1700" s="34"/>
      <c r="EOJ1700" s="35"/>
      <c r="EOK1700" s="34"/>
      <c r="EOR1700" s="35"/>
      <c r="EOS1700" s="34"/>
      <c r="EOZ1700" s="35"/>
      <c r="EPA1700" s="34"/>
      <c r="EPH1700" s="35"/>
      <c r="EPI1700" s="34"/>
      <c r="EPP1700" s="35"/>
      <c r="EPQ1700" s="34"/>
      <c r="EPX1700" s="35"/>
      <c r="EPY1700" s="34"/>
      <c r="EQF1700" s="35"/>
      <c r="EQG1700" s="34"/>
      <c r="EQN1700" s="35"/>
      <c r="EQO1700" s="34"/>
      <c r="EQV1700" s="35"/>
      <c r="EQW1700" s="34"/>
      <c r="ERD1700" s="35"/>
      <c r="ERE1700" s="34"/>
      <c r="ERL1700" s="35"/>
      <c r="ERM1700" s="34"/>
      <c r="ERT1700" s="35"/>
      <c r="ERU1700" s="34"/>
      <c r="ESB1700" s="35"/>
      <c r="ESC1700" s="34"/>
      <c r="ESJ1700" s="35"/>
      <c r="ESK1700" s="34"/>
      <c r="ESR1700" s="35"/>
      <c r="ESS1700" s="34"/>
      <c r="ESZ1700" s="35"/>
      <c r="ETA1700" s="34"/>
      <c r="ETH1700" s="35"/>
      <c r="ETI1700" s="34"/>
      <c r="ETP1700" s="35"/>
      <c r="ETQ1700" s="34"/>
      <c r="ETX1700" s="35"/>
      <c r="ETY1700" s="34"/>
      <c r="EUF1700" s="35"/>
      <c r="EUG1700" s="34"/>
      <c r="EUN1700" s="35"/>
      <c r="EUO1700" s="34"/>
      <c r="EUV1700" s="35"/>
      <c r="EUW1700" s="34"/>
      <c r="EVD1700" s="35"/>
      <c r="EVE1700" s="34"/>
      <c r="EVL1700" s="35"/>
      <c r="EVM1700" s="34"/>
      <c r="EVT1700" s="35"/>
      <c r="EVU1700" s="34"/>
      <c r="EWB1700" s="35"/>
      <c r="EWC1700" s="34"/>
      <c r="EWJ1700" s="35"/>
      <c r="EWK1700" s="34"/>
      <c r="EWR1700" s="35"/>
      <c r="EWS1700" s="34"/>
      <c r="EWZ1700" s="35"/>
      <c r="EXA1700" s="34"/>
      <c r="EXH1700" s="35"/>
      <c r="EXI1700" s="34"/>
      <c r="EXP1700" s="35"/>
      <c r="EXQ1700" s="34"/>
      <c r="EXX1700" s="35"/>
      <c r="EXY1700" s="34"/>
      <c r="EYF1700" s="35"/>
      <c r="EYG1700" s="34"/>
      <c r="EYN1700" s="35"/>
      <c r="EYO1700" s="34"/>
      <c r="EYV1700" s="35"/>
      <c r="EYW1700" s="34"/>
      <c r="EZD1700" s="35"/>
      <c r="EZE1700" s="34"/>
      <c r="EZL1700" s="35"/>
      <c r="EZM1700" s="34"/>
      <c r="EZT1700" s="35"/>
      <c r="EZU1700" s="34"/>
      <c r="FAB1700" s="35"/>
      <c r="FAC1700" s="34"/>
      <c r="FAJ1700" s="35"/>
      <c r="FAK1700" s="34"/>
      <c r="FAR1700" s="35"/>
      <c r="FAS1700" s="34"/>
      <c r="FAZ1700" s="35"/>
      <c r="FBA1700" s="34"/>
      <c r="FBH1700" s="35"/>
      <c r="FBI1700" s="34"/>
      <c r="FBP1700" s="35"/>
      <c r="FBQ1700" s="34"/>
      <c r="FBX1700" s="35"/>
      <c r="FBY1700" s="34"/>
      <c r="FCF1700" s="35"/>
      <c r="FCG1700" s="34"/>
      <c r="FCN1700" s="35"/>
      <c r="FCO1700" s="34"/>
      <c r="FCV1700" s="35"/>
      <c r="FCW1700" s="34"/>
      <c r="FDD1700" s="35"/>
      <c r="FDE1700" s="34"/>
      <c r="FDL1700" s="35"/>
      <c r="FDM1700" s="34"/>
      <c r="FDT1700" s="35"/>
      <c r="FDU1700" s="34"/>
      <c r="FEB1700" s="35"/>
      <c r="FEC1700" s="34"/>
      <c r="FEJ1700" s="35"/>
      <c r="FEK1700" s="34"/>
      <c r="FER1700" s="35"/>
      <c r="FES1700" s="34"/>
      <c r="FEZ1700" s="35"/>
      <c r="FFA1700" s="34"/>
      <c r="FFH1700" s="35"/>
      <c r="FFI1700" s="34"/>
      <c r="FFP1700" s="35"/>
      <c r="FFQ1700" s="34"/>
      <c r="FFX1700" s="35"/>
      <c r="FFY1700" s="34"/>
      <c r="FGF1700" s="35"/>
      <c r="FGG1700" s="34"/>
      <c r="FGN1700" s="35"/>
      <c r="FGO1700" s="34"/>
      <c r="FGV1700" s="35"/>
      <c r="FGW1700" s="34"/>
      <c r="FHD1700" s="35"/>
      <c r="FHE1700" s="34"/>
      <c r="FHL1700" s="35"/>
      <c r="FHM1700" s="34"/>
      <c r="FHT1700" s="35"/>
      <c r="FHU1700" s="34"/>
      <c r="FIB1700" s="35"/>
      <c r="FIC1700" s="34"/>
      <c r="FIJ1700" s="35"/>
      <c r="FIK1700" s="34"/>
      <c r="FIR1700" s="35"/>
      <c r="FIS1700" s="34"/>
      <c r="FIZ1700" s="35"/>
      <c r="FJA1700" s="34"/>
      <c r="FJH1700" s="35"/>
      <c r="FJI1700" s="34"/>
      <c r="FJP1700" s="35"/>
      <c r="FJQ1700" s="34"/>
      <c r="FJX1700" s="35"/>
      <c r="FJY1700" s="34"/>
      <c r="FKF1700" s="35"/>
      <c r="FKG1700" s="34"/>
      <c r="FKN1700" s="35"/>
      <c r="FKO1700" s="34"/>
      <c r="FKV1700" s="35"/>
      <c r="FKW1700" s="34"/>
      <c r="FLD1700" s="35"/>
      <c r="FLE1700" s="34"/>
      <c r="FLL1700" s="35"/>
      <c r="FLM1700" s="34"/>
      <c r="FLT1700" s="35"/>
      <c r="FLU1700" s="34"/>
      <c r="FMB1700" s="35"/>
      <c r="FMC1700" s="34"/>
      <c r="FMJ1700" s="35"/>
      <c r="FMK1700" s="34"/>
      <c r="FMR1700" s="35"/>
      <c r="FMS1700" s="34"/>
      <c r="FMZ1700" s="35"/>
      <c r="FNA1700" s="34"/>
      <c r="FNH1700" s="35"/>
      <c r="FNI1700" s="34"/>
      <c r="FNP1700" s="35"/>
      <c r="FNQ1700" s="34"/>
      <c r="FNX1700" s="35"/>
      <c r="FNY1700" s="34"/>
      <c r="FOF1700" s="35"/>
      <c r="FOG1700" s="34"/>
      <c r="FON1700" s="35"/>
      <c r="FOO1700" s="34"/>
      <c r="FOV1700" s="35"/>
      <c r="FOW1700" s="34"/>
      <c r="FPD1700" s="35"/>
      <c r="FPE1700" s="34"/>
      <c r="FPL1700" s="35"/>
      <c r="FPM1700" s="34"/>
      <c r="FPT1700" s="35"/>
      <c r="FPU1700" s="34"/>
      <c r="FQB1700" s="35"/>
      <c r="FQC1700" s="34"/>
      <c r="FQJ1700" s="35"/>
      <c r="FQK1700" s="34"/>
      <c r="FQR1700" s="35"/>
      <c r="FQS1700" s="34"/>
      <c r="FQZ1700" s="35"/>
      <c r="FRA1700" s="34"/>
      <c r="FRH1700" s="35"/>
      <c r="FRI1700" s="34"/>
      <c r="FRP1700" s="35"/>
      <c r="FRQ1700" s="34"/>
      <c r="FRX1700" s="35"/>
      <c r="FRY1700" s="34"/>
      <c r="FSF1700" s="35"/>
      <c r="FSG1700" s="34"/>
      <c r="FSN1700" s="35"/>
      <c r="FSO1700" s="34"/>
      <c r="FSV1700" s="35"/>
      <c r="FSW1700" s="34"/>
      <c r="FTD1700" s="35"/>
      <c r="FTE1700" s="34"/>
      <c r="FTL1700" s="35"/>
      <c r="FTM1700" s="34"/>
      <c r="FTT1700" s="35"/>
      <c r="FTU1700" s="34"/>
      <c r="FUB1700" s="35"/>
      <c r="FUC1700" s="34"/>
      <c r="FUJ1700" s="35"/>
      <c r="FUK1700" s="34"/>
      <c r="FUR1700" s="35"/>
      <c r="FUS1700" s="34"/>
      <c r="FUZ1700" s="35"/>
      <c r="FVA1700" s="34"/>
      <c r="FVH1700" s="35"/>
      <c r="FVI1700" s="34"/>
      <c r="FVP1700" s="35"/>
      <c r="FVQ1700" s="34"/>
      <c r="FVX1700" s="35"/>
      <c r="FVY1700" s="34"/>
      <c r="FWF1700" s="35"/>
      <c r="FWG1700" s="34"/>
      <c r="FWN1700" s="35"/>
      <c r="FWO1700" s="34"/>
      <c r="FWV1700" s="35"/>
      <c r="FWW1700" s="34"/>
      <c r="FXD1700" s="35"/>
      <c r="FXE1700" s="34"/>
      <c r="FXL1700" s="35"/>
      <c r="FXM1700" s="34"/>
      <c r="FXT1700" s="35"/>
      <c r="FXU1700" s="34"/>
      <c r="FYB1700" s="35"/>
      <c r="FYC1700" s="34"/>
      <c r="FYJ1700" s="35"/>
      <c r="FYK1700" s="34"/>
      <c r="FYR1700" s="35"/>
      <c r="FYS1700" s="34"/>
      <c r="FYZ1700" s="35"/>
      <c r="FZA1700" s="34"/>
      <c r="FZH1700" s="35"/>
      <c r="FZI1700" s="34"/>
      <c r="FZP1700" s="35"/>
      <c r="FZQ1700" s="34"/>
      <c r="FZX1700" s="35"/>
      <c r="FZY1700" s="34"/>
      <c r="GAF1700" s="35"/>
      <c r="GAG1700" s="34"/>
      <c r="GAN1700" s="35"/>
      <c r="GAO1700" s="34"/>
      <c r="GAV1700" s="35"/>
      <c r="GAW1700" s="34"/>
      <c r="GBD1700" s="35"/>
      <c r="GBE1700" s="34"/>
      <c r="GBL1700" s="35"/>
      <c r="GBM1700" s="34"/>
      <c r="GBT1700" s="35"/>
      <c r="GBU1700" s="34"/>
      <c r="GCB1700" s="35"/>
      <c r="GCC1700" s="34"/>
      <c r="GCJ1700" s="35"/>
      <c r="GCK1700" s="34"/>
      <c r="GCR1700" s="35"/>
      <c r="GCS1700" s="34"/>
      <c r="GCZ1700" s="35"/>
      <c r="GDA1700" s="34"/>
      <c r="GDH1700" s="35"/>
      <c r="GDI1700" s="34"/>
      <c r="GDP1700" s="35"/>
      <c r="GDQ1700" s="34"/>
      <c r="GDX1700" s="35"/>
      <c r="GDY1700" s="34"/>
      <c r="GEF1700" s="35"/>
      <c r="GEG1700" s="34"/>
      <c r="GEN1700" s="35"/>
      <c r="GEO1700" s="34"/>
      <c r="GEV1700" s="35"/>
      <c r="GEW1700" s="34"/>
      <c r="GFD1700" s="35"/>
      <c r="GFE1700" s="34"/>
      <c r="GFL1700" s="35"/>
      <c r="GFM1700" s="34"/>
      <c r="GFT1700" s="35"/>
      <c r="GFU1700" s="34"/>
      <c r="GGB1700" s="35"/>
      <c r="GGC1700" s="34"/>
      <c r="GGJ1700" s="35"/>
      <c r="GGK1700" s="34"/>
      <c r="GGR1700" s="35"/>
      <c r="GGS1700" s="34"/>
      <c r="GGZ1700" s="35"/>
      <c r="GHA1700" s="34"/>
      <c r="GHH1700" s="35"/>
      <c r="GHI1700" s="34"/>
      <c r="GHP1700" s="35"/>
      <c r="GHQ1700" s="34"/>
      <c r="GHX1700" s="35"/>
      <c r="GHY1700" s="34"/>
      <c r="GIF1700" s="35"/>
      <c r="GIG1700" s="34"/>
      <c r="GIN1700" s="35"/>
      <c r="GIO1700" s="34"/>
      <c r="GIV1700" s="35"/>
      <c r="GIW1700" s="34"/>
      <c r="GJD1700" s="35"/>
      <c r="GJE1700" s="34"/>
      <c r="GJL1700" s="35"/>
      <c r="GJM1700" s="34"/>
      <c r="GJT1700" s="35"/>
      <c r="GJU1700" s="34"/>
      <c r="GKB1700" s="35"/>
      <c r="GKC1700" s="34"/>
      <c r="GKJ1700" s="35"/>
      <c r="GKK1700" s="34"/>
      <c r="GKR1700" s="35"/>
      <c r="GKS1700" s="34"/>
      <c r="GKZ1700" s="35"/>
      <c r="GLA1700" s="34"/>
      <c r="GLH1700" s="35"/>
      <c r="GLI1700" s="34"/>
      <c r="GLP1700" s="35"/>
      <c r="GLQ1700" s="34"/>
      <c r="GLX1700" s="35"/>
      <c r="GLY1700" s="34"/>
      <c r="GMF1700" s="35"/>
      <c r="GMG1700" s="34"/>
      <c r="GMN1700" s="35"/>
      <c r="GMO1700" s="34"/>
      <c r="GMV1700" s="35"/>
      <c r="GMW1700" s="34"/>
      <c r="GND1700" s="35"/>
      <c r="GNE1700" s="34"/>
      <c r="GNL1700" s="35"/>
      <c r="GNM1700" s="34"/>
      <c r="GNT1700" s="35"/>
      <c r="GNU1700" s="34"/>
      <c r="GOB1700" s="35"/>
      <c r="GOC1700" s="34"/>
      <c r="GOJ1700" s="35"/>
      <c r="GOK1700" s="34"/>
      <c r="GOR1700" s="35"/>
      <c r="GOS1700" s="34"/>
      <c r="GOZ1700" s="35"/>
      <c r="GPA1700" s="34"/>
      <c r="GPH1700" s="35"/>
      <c r="GPI1700" s="34"/>
      <c r="GPP1700" s="35"/>
      <c r="GPQ1700" s="34"/>
      <c r="GPX1700" s="35"/>
      <c r="GPY1700" s="34"/>
      <c r="GQF1700" s="35"/>
      <c r="GQG1700" s="34"/>
      <c r="GQN1700" s="35"/>
      <c r="GQO1700" s="34"/>
      <c r="GQV1700" s="35"/>
      <c r="GQW1700" s="34"/>
      <c r="GRD1700" s="35"/>
      <c r="GRE1700" s="34"/>
      <c r="GRL1700" s="35"/>
      <c r="GRM1700" s="34"/>
      <c r="GRT1700" s="35"/>
      <c r="GRU1700" s="34"/>
      <c r="GSB1700" s="35"/>
      <c r="GSC1700" s="34"/>
      <c r="GSJ1700" s="35"/>
      <c r="GSK1700" s="34"/>
      <c r="GSR1700" s="35"/>
      <c r="GSS1700" s="34"/>
      <c r="GSZ1700" s="35"/>
      <c r="GTA1700" s="34"/>
      <c r="GTH1700" s="35"/>
      <c r="GTI1700" s="34"/>
      <c r="GTP1700" s="35"/>
      <c r="GTQ1700" s="34"/>
      <c r="GTX1700" s="35"/>
      <c r="GTY1700" s="34"/>
      <c r="GUF1700" s="35"/>
      <c r="GUG1700" s="34"/>
      <c r="GUN1700" s="35"/>
      <c r="GUO1700" s="34"/>
      <c r="GUV1700" s="35"/>
      <c r="GUW1700" s="34"/>
      <c r="GVD1700" s="35"/>
      <c r="GVE1700" s="34"/>
      <c r="GVL1700" s="35"/>
      <c r="GVM1700" s="34"/>
      <c r="GVT1700" s="35"/>
      <c r="GVU1700" s="34"/>
      <c r="GWB1700" s="35"/>
      <c r="GWC1700" s="34"/>
      <c r="GWJ1700" s="35"/>
      <c r="GWK1700" s="34"/>
      <c r="GWR1700" s="35"/>
      <c r="GWS1700" s="34"/>
      <c r="GWZ1700" s="35"/>
      <c r="GXA1700" s="34"/>
      <c r="GXH1700" s="35"/>
      <c r="GXI1700" s="34"/>
      <c r="GXP1700" s="35"/>
      <c r="GXQ1700" s="34"/>
      <c r="GXX1700" s="35"/>
      <c r="GXY1700" s="34"/>
      <c r="GYF1700" s="35"/>
      <c r="GYG1700" s="34"/>
      <c r="GYN1700" s="35"/>
      <c r="GYO1700" s="34"/>
      <c r="GYV1700" s="35"/>
      <c r="GYW1700" s="34"/>
      <c r="GZD1700" s="35"/>
      <c r="GZE1700" s="34"/>
      <c r="GZL1700" s="35"/>
      <c r="GZM1700" s="34"/>
      <c r="GZT1700" s="35"/>
      <c r="GZU1700" s="34"/>
      <c r="HAB1700" s="35"/>
      <c r="HAC1700" s="34"/>
      <c r="HAJ1700" s="35"/>
      <c r="HAK1700" s="34"/>
      <c r="HAR1700" s="35"/>
      <c r="HAS1700" s="34"/>
      <c r="HAZ1700" s="35"/>
      <c r="HBA1700" s="34"/>
      <c r="HBH1700" s="35"/>
      <c r="HBI1700" s="34"/>
      <c r="HBP1700" s="35"/>
      <c r="HBQ1700" s="34"/>
      <c r="HBX1700" s="35"/>
      <c r="HBY1700" s="34"/>
      <c r="HCF1700" s="35"/>
      <c r="HCG1700" s="34"/>
      <c r="HCN1700" s="35"/>
      <c r="HCO1700" s="34"/>
      <c r="HCV1700" s="35"/>
      <c r="HCW1700" s="34"/>
      <c r="HDD1700" s="35"/>
      <c r="HDE1700" s="34"/>
      <c r="HDL1700" s="35"/>
      <c r="HDM1700" s="34"/>
      <c r="HDT1700" s="35"/>
      <c r="HDU1700" s="34"/>
      <c r="HEB1700" s="35"/>
      <c r="HEC1700" s="34"/>
      <c r="HEJ1700" s="35"/>
      <c r="HEK1700" s="34"/>
      <c r="HER1700" s="35"/>
      <c r="HES1700" s="34"/>
      <c r="HEZ1700" s="35"/>
      <c r="HFA1700" s="34"/>
      <c r="HFH1700" s="35"/>
      <c r="HFI1700" s="34"/>
      <c r="HFP1700" s="35"/>
      <c r="HFQ1700" s="34"/>
      <c r="HFX1700" s="35"/>
      <c r="HFY1700" s="34"/>
      <c r="HGF1700" s="35"/>
      <c r="HGG1700" s="34"/>
      <c r="HGN1700" s="35"/>
      <c r="HGO1700" s="34"/>
      <c r="HGV1700" s="35"/>
      <c r="HGW1700" s="34"/>
      <c r="HHD1700" s="35"/>
      <c r="HHE1700" s="34"/>
      <c r="HHL1700" s="35"/>
      <c r="HHM1700" s="34"/>
      <c r="HHT1700" s="35"/>
      <c r="HHU1700" s="34"/>
      <c r="HIB1700" s="35"/>
      <c r="HIC1700" s="34"/>
      <c r="HIJ1700" s="35"/>
      <c r="HIK1700" s="34"/>
      <c r="HIR1700" s="35"/>
      <c r="HIS1700" s="34"/>
      <c r="HIZ1700" s="35"/>
      <c r="HJA1700" s="34"/>
      <c r="HJH1700" s="35"/>
      <c r="HJI1700" s="34"/>
      <c r="HJP1700" s="35"/>
      <c r="HJQ1700" s="34"/>
      <c r="HJX1700" s="35"/>
      <c r="HJY1700" s="34"/>
      <c r="HKF1700" s="35"/>
      <c r="HKG1700" s="34"/>
      <c r="HKN1700" s="35"/>
      <c r="HKO1700" s="34"/>
      <c r="HKV1700" s="35"/>
      <c r="HKW1700" s="34"/>
      <c r="HLD1700" s="35"/>
      <c r="HLE1700" s="34"/>
      <c r="HLL1700" s="35"/>
      <c r="HLM1700" s="34"/>
      <c r="HLT1700" s="35"/>
      <c r="HLU1700" s="34"/>
      <c r="HMB1700" s="35"/>
      <c r="HMC1700" s="34"/>
      <c r="HMJ1700" s="35"/>
      <c r="HMK1700" s="34"/>
      <c r="HMR1700" s="35"/>
      <c r="HMS1700" s="34"/>
      <c r="HMZ1700" s="35"/>
      <c r="HNA1700" s="34"/>
      <c r="HNH1700" s="35"/>
      <c r="HNI1700" s="34"/>
      <c r="HNP1700" s="35"/>
      <c r="HNQ1700" s="34"/>
      <c r="HNX1700" s="35"/>
      <c r="HNY1700" s="34"/>
      <c r="HOF1700" s="35"/>
      <c r="HOG1700" s="34"/>
      <c r="HON1700" s="35"/>
      <c r="HOO1700" s="34"/>
      <c r="HOV1700" s="35"/>
      <c r="HOW1700" s="34"/>
      <c r="HPD1700" s="35"/>
      <c r="HPE1700" s="34"/>
      <c r="HPL1700" s="35"/>
      <c r="HPM1700" s="34"/>
      <c r="HPT1700" s="35"/>
      <c r="HPU1700" s="34"/>
      <c r="HQB1700" s="35"/>
      <c r="HQC1700" s="34"/>
      <c r="HQJ1700" s="35"/>
      <c r="HQK1700" s="34"/>
      <c r="HQR1700" s="35"/>
      <c r="HQS1700" s="34"/>
      <c r="HQZ1700" s="35"/>
      <c r="HRA1700" s="34"/>
      <c r="HRH1700" s="35"/>
      <c r="HRI1700" s="34"/>
      <c r="HRP1700" s="35"/>
      <c r="HRQ1700" s="34"/>
      <c r="HRX1700" s="35"/>
      <c r="HRY1700" s="34"/>
      <c r="HSF1700" s="35"/>
      <c r="HSG1700" s="34"/>
      <c r="HSN1700" s="35"/>
      <c r="HSO1700" s="34"/>
      <c r="HSV1700" s="35"/>
      <c r="HSW1700" s="34"/>
      <c r="HTD1700" s="35"/>
      <c r="HTE1700" s="34"/>
      <c r="HTL1700" s="35"/>
      <c r="HTM1700" s="34"/>
      <c r="HTT1700" s="35"/>
      <c r="HTU1700" s="34"/>
      <c r="HUB1700" s="35"/>
      <c r="HUC1700" s="34"/>
      <c r="HUJ1700" s="35"/>
      <c r="HUK1700" s="34"/>
      <c r="HUR1700" s="35"/>
      <c r="HUS1700" s="34"/>
      <c r="HUZ1700" s="35"/>
      <c r="HVA1700" s="34"/>
      <c r="HVH1700" s="35"/>
      <c r="HVI1700" s="34"/>
      <c r="HVP1700" s="35"/>
      <c r="HVQ1700" s="34"/>
      <c r="HVX1700" s="35"/>
      <c r="HVY1700" s="34"/>
      <c r="HWF1700" s="35"/>
      <c r="HWG1700" s="34"/>
      <c r="HWN1700" s="35"/>
      <c r="HWO1700" s="34"/>
      <c r="HWV1700" s="35"/>
      <c r="HWW1700" s="34"/>
      <c r="HXD1700" s="35"/>
      <c r="HXE1700" s="34"/>
      <c r="HXL1700" s="35"/>
      <c r="HXM1700" s="34"/>
      <c r="HXT1700" s="35"/>
      <c r="HXU1700" s="34"/>
      <c r="HYB1700" s="35"/>
      <c r="HYC1700" s="34"/>
      <c r="HYJ1700" s="35"/>
      <c r="HYK1700" s="34"/>
      <c r="HYR1700" s="35"/>
      <c r="HYS1700" s="34"/>
      <c r="HYZ1700" s="35"/>
      <c r="HZA1700" s="34"/>
      <c r="HZH1700" s="35"/>
      <c r="HZI1700" s="34"/>
      <c r="HZP1700" s="35"/>
      <c r="HZQ1700" s="34"/>
      <c r="HZX1700" s="35"/>
      <c r="HZY1700" s="34"/>
      <c r="IAF1700" s="35"/>
      <c r="IAG1700" s="34"/>
      <c r="IAN1700" s="35"/>
      <c r="IAO1700" s="34"/>
      <c r="IAV1700" s="35"/>
      <c r="IAW1700" s="34"/>
      <c r="IBD1700" s="35"/>
      <c r="IBE1700" s="34"/>
      <c r="IBL1700" s="35"/>
      <c r="IBM1700" s="34"/>
      <c r="IBT1700" s="35"/>
      <c r="IBU1700" s="34"/>
      <c r="ICB1700" s="35"/>
      <c r="ICC1700" s="34"/>
      <c r="ICJ1700" s="35"/>
      <c r="ICK1700" s="34"/>
      <c r="ICR1700" s="35"/>
      <c r="ICS1700" s="34"/>
      <c r="ICZ1700" s="35"/>
      <c r="IDA1700" s="34"/>
      <c r="IDH1700" s="35"/>
      <c r="IDI1700" s="34"/>
      <c r="IDP1700" s="35"/>
      <c r="IDQ1700" s="34"/>
      <c r="IDX1700" s="35"/>
      <c r="IDY1700" s="34"/>
      <c r="IEF1700" s="35"/>
      <c r="IEG1700" s="34"/>
      <c r="IEN1700" s="35"/>
      <c r="IEO1700" s="34"/>
      <c r="IEV1700" s="35"/>
      <c r="IEW1700" s="34"/>
      <c r="IFD1700" s="35"/>
      <c r="IFE1700" s="34"/>
      <c r="IFL1700" s="35"/>
      <c r="IFM1700" s="34"/>
      <c r="IFT1700" s="35"/>
      <c r="IFU1700" s="34"/>
      <c r="IGB1700" s="35"/>
      <c r="IGC1700" s="34"/>
      <c r="IGJ1700" s="35"/>
      <c r="IGK1700" s="34"/>
      <c r="IGR1700" s="35"/>
      <c r="IGS1700" s="34"/>
      <c r="IGZ1700" s="35"/>
      <c r="IHA1700" s="34"/>
      <c r="IHH1700" s="35"/>
      <c r="IHI1700" s="34"/>
      <c r="IHP1700" s="35"/>
      <c r="IHQ1700" s="34"/>
      <c r="IHX1700" s="35"/>
      <c r="IHY1700" s="34"/>
      <c r="IIF1700" s="35"/>
      <c r="IIG1700" s="34"/>
      <c r="IIN1700" s="35"/>
      <c r="IIO1700" s="34"/>
      <c r="IIV1700" s="35"/>
      <c r="IIW1700" s="34"/>
      <c r="IJD1700" s="35"/>
      <c r="IJE1700" s="34"/>
      <c r="IJL1700" s="35"/>
      <c r="IJM1700" s="34"/>
      <c r="IJT1700" s="35"/>
      <c r="IJU1700" s="34"/>
      <c r="IKB1700" s="35"/>
      <c r="IKC1700" s="34"/>
      <c r="IKJ1700" s="35"/>
      <c r="IKK1700" s="34"/>
      <c r="IKR1700" s="35"/>
      <c r="IKS1700" s="34"/>
      <c r="IKZ1700" s="35"/>
      <c r="ILA1700" s="34"/>
      <c r="ILH1700" s="35"/>
      <c r="ILI1700" s="34"/>
      <c r="ILP1700" s="35"/>
      <c r="ILQ1700" s="34"/>
      <c r="ILX1700" s="35"/>
      <c r="ILY1700" s="34"/>
      <c r="IMF1700" s="35"/>
      <c r="IMG1700" s="34"/>
      <c r="IMN1700" s="35"/>
      <c r="IMO1700" s="34"/>
      <c r="IMV1700" s="35"/>
      <c r="IMW1700" s="34"/>
      <c r="IND1700" s="35"/>
      <c r="INE1700" s="34"/>
      <c r="INL1700" s="35"/>
      <c r="INM1700" s="34"/>
      <c r="INT1700" s="35"/>
      <c r="INU1700" s="34"/>
      <c r="IOB1700" s="35"/>
      <c r="IOC1700" s="34"/>
      <c r="IOJ1700" s="35"/>
      <c r="IOK1700" s="34"/>
      <c r="IOR1700" s="35"/>
      <c r="IOS1700" s="34"/>
      <c r="IOZ1700" s="35"/>
      <c r="IPA1700" s="34"/>
      <c r="IPH1700" s="35"/>
      <c r="IPI1700" s="34"/>
      <c r="IPP1700" s="35"/>
      <c r="IPQ1700" s="34"/>
      <c r="IPX1700" s="35"/>
      <c r="IPY1700" s="34"/>
      <c r="IQF1700" s="35"/>
      <c r="IQG1700" s="34"/>
      <c r="IQN1700" s="35"/>
      <c r="IQO1700" s="34"/>
      <c r="IQV1700" s="35"/>
      <c r="IQW1700" s="34"/>
      <c r="IRD1700" s="35"/>
      <c r="IRE1700" s="34"/>
      <c r="IRL1700" s="35"/>
      <c r="IRM1700" s="34"/>
      <c r="IRT1700" s="35"/>
      <c r="IRU1700" s="34"/>
      <c r="ISB1700" s="35"/>
      <c r="ISC1700" s="34"/>
      <c r="ISJ1700" s="35"/>
      <c r="ISK1700" s="34"/>
      <c r="ISR1700" s="35"/>
      <c r="ISS1700" s="34"/>
      <c r="ISZ1700" s="35"/>
      <c r="ITA1700" s="34"/>
      <c r="ITH1700" s="35"/>
      <c r="ITI1700" s="34"/>
      <c r="ITP1700" s="35"/>
      <c r="ITQ1700" s="34"/>
      <c r="ITX1700" s="35"/>
      <c r="ITY1700" s="34"/>
      <c r="IUF1700" s="35"/>
      <c r="IUG1700" s="34"/>
      <c r="IUN1700" s="35"/>
      <c r="IUO1700" s="34"/>
      <c r="IUV1700" s="35"/>
      <c r="IUW1700" s="34"/>
      <c r="IVD1700" s="35"/>
      <c r="IVE1700" s="34"/>
      <c r="IVL1700" s="35"/>
      <c r="IVM1700" s="34"/>
      <c r="IVT1700" s="35"/>
      <c r="IVU1700" s="34"/>
      <c r="IWB1700" s="35"/>
      <c r="IWC1700" s="34"/>
      <c r="IWJ1700" s="35"/>
      <c r="IWK1700" s="34"/>
      <c r="IWR1700" s="35"/>
      <c r="IWS1700" s="34"/>
      <c r="IWZ1700" s="35"/>
      <c r="IXA1700" s="34"/>
      <c r="IXH1700" s="35"/>
      <c r="IXI1700" s="34"/>
      <c r="IXP1700" s="35"/>
      <c r="IXQ1700" s="34"/>
      <c r="IXX1700" s="35"/>
      <c r="IXY1700" s="34"/>
      <c r="IYF1700" s="35"/>
      <c r="IYG1700" s="34"/>
      <c r="IYN1700" s="35"/>
      <c r="IYO1700" s="34"/>
      <c r="IYV1700" s="35"/>
      <c r="IYW1700" s="34"/>
      <c r="IZD1700" s="35"/>
      <c r="IZE1700" s="34"/>
      <c r="IZL1700" s="35"/>
      <c r="IZM1700" s="34"/>
      <c r="IZT1700" s="35"/>
      <c r="IZU1700" s="34"/>
      <c r="JAB1700" s="35"/>
      <c r="JAC1700" s="34"/>
      <c r="JAJ1700" s="35"/>
      <c r="JAK1700" s="34"/>
      <c r="JAR1700" s="35"/>
      <c r="JAS1700" s="34"/>
      <c r="JAZ1700" s="35"/>
      <c r="JBA1700" s="34"/>
      <c r="JBH1700" s="35"/>
      <c r="JBI1700" s="34"/>
      <c r="JBP1700" s="35"/>
      <c r="JBQ1700" s="34"/>
      <c r="JBX1700" s="35"/>
      <c r="JBY1700" s="34"/>
      <c r="JCF1700" s="35"/>
      <c r="JCG1700" s="34"/>
      <c r="JCN1700" s="35"/>
      <c r="JCO1700" s="34"/>
      <c r="JCV1700" s="35"/>
      <c r="JCW1700" s="34"/>
      <c r="JDD1700" s="35"/>
      <c r="JDE1700" s="34"/>
      <c r="JDL1700" s="35"/>
      <c r="JDM1700" s="34"/>
      <c r="JDT1700" s="35"/>
      <c r="JDU1700" s="34"/>
      <c r="JEB1700" s="35"/>
      <c r="JEC1700" s="34"/>
      <c r="JEJ1700" s="35"/>
      <c r="JEK1700" s="34"/>
      <c r="JER1700" s="35"/>
      <c r="JES1700" s="34"/>
      <c r="JEZ1700" s="35"/>
      <c r="JFA1700" s="34"/>
      <c r="JFH1700" s="35"/>
      <c r="JFI1700" s="34"/>
      <c r="JFP1700" s="35"/>
      <c r="JFQ1700" s="34"/>
      <c r="JFX1700" s="35"/>
      <c r="JFY1700" s="34"/>
      <c r="JGF1700" s="35"/>
      <c r="JGG1700" s="34"/>
      <c r="JGN1700" s="35"/>
      <c r="JGO1700" s="34"/>
      <c r="JGV1700" s="35"/>
      <c r="JGW1700" s="34"/>
      <c r="JHD1700" s="35"/>
      <c r="JHE1700" s="34"/>
      <c r="JHL1700" s="35"/>
      <c r="JHM1700" s="34"/>
      <c r="JHT1700" s="35"/>
      <c r="JHU1700" s="34"/>
      <c r="JIB1700" s="35"/>
      <c r="JIC1700" s="34"/>
      <c r="JIJ1700" s="35"/>
      <c r="JIK1700" s="34"/>
      <c r="JIR1700" s="35"/>
      <c r="JIS1700" s="34"/>
      <c r="JIZ1700" s="35"/>
      <c r="JJA1700" s="34"/>
      <c r="JJH1700" s="35"/>
      <c r="JJI1700" s="34"/>
      <c r="JJP1700" s="35"/>
      <c r="JJQ1700" s="34"/>
      <c r="JJX1700" s="35"/>
      <c r="JJY1700" s="34"/>
      <c r="JKF1700" s="35"/>
      <c r="JKG1700" s="34"/>
      <c r="JKN1700" s="35"/>
      <c r="JKO1700" s="34"/>
      <c r="JKV1700" s="35"/>
      <c r="JKW1700" s="34"/>
      <c r="JLD1700" s="35"/>
      <c r="JLE1700" s="34"/>
      <c r="JLL1700" s="35"/>
      <c r="JLM1700" s="34"/>
      <c r="JLT1700" s="35"/>
      <c r="JLU1700" s="34"/>
      <c r="JMB1700" s="35"/>
      <c r="JMC1700" s="34"/>
      <c r="JMJ1700" s="35"/>
      <c r="JMK1700" s="34"/>
      <c r="JMR1700" s="35"/>
      <c r="JMS1700" s="34"/>
      <c r="JMZ1700" s="35"/>
      <c r="JNA1700" s="34"/>
      <c r="JNH1700" s="35"/>
      <c r="JNI1700" s="34"/>
      <c r="JNP1700" s="35"/>
      <c r="JNQ1700" s="34"/>
      <c r="JNX1700" s="35"/>
      <c r="JNY1700" s="34"/>
      <c r="JOF1700" s="35"/>
      <c r="JOG1700" s="34"/>
      <c r="JON1700" s="35"/>
      <c r="JOO1700" s="34"/>
      <c r="JOV1700" s="35"/>
      <c r="JOW1700" s="34"/>
      <c r="JPD1700" s="35"/>
      <c r="JPE1700" s="34"/>
      <c r="JPL1700" s="35"/>
      <c r="JPM1700" s="34"/>
      <c r="JPT1700" s="35"/>
      <c r="JPU1700" s="34"/>
      <c r="JQB1700" s="35"/>
      <c r="JQC1700" s="34"/>
      <c r="JQJ1700" s="35"/>
      <c r="JQK1700" s="34"/>
      <c r="JQR1700" s="35"/>
      <c r="JQS1700" s="34"/>
      <c r="JQZ1700" s="35"/>
      <c r="JRA1700" s="34"/>
      <c r="JRH1700" s="35"/>
      <c r="JRI1700" s="34"/>
      <c r="JRP1700" s="35"/>
      <c r="JRQ1700" s="34"/>
      <c r="JRX1700" s="35"/>
      <c r="JRY1700" s="34"/>
      <c r="JSF1700" s="35"/>
      <c r="JSG1700" s="34"/>
      <c r="JSN1700" s="35"/>
      <c r="JSO1700" s="34"/>
      <c r="JSV1700" s="35"/>
      <c r="JSW1700" s="34"/>
      <c r="JTD1700" s="35"/>
      <c r="JTE1700" s="34"/>
      <c r="JTL1700" s="35"/>
      <c r="JTM1700" s="34"/>
      <c r="JTT1700" s="35"/>
      <c r="JTU1700" s="34"/>
      <c r="JUB1700" s="35"/>
      <c r="JUC1700" s="34"/>
      <c r="JUJ1700" s="35"/>
      <c r="JUK1700" s="34"/>
      <c r="JUR1700" s="35"/>
      <c r="JUS1700" s="34"/>
      <c r="JUZ1700" s="35"/>
      <c r="JVA1700" s="34"/>
      <c r="JVH1700" s="35"/>
      <c r="JVI1700" s="34"/>
      <c r="JVP1700" s="35"/>
      <c r="JVQ1700" s="34"/>
      <c r="JVX1700" s="35"/>
      <c r="JVY1700" s="34"/>
      <c r="JWF1700" s="35"/>
      <c r="JWG1700" s="34"/>
      <c r="JWN1700" s="35"/>
      <c r="JWO1700" s="34"/>
      <c r="JWV1700" s="35"/>
      <c r="JWW1700" s="34"/>
      <c r="JXD1700" s="35"/>
      <c r="JXE1700" s="34"/>
      <c r="JXL1700" s="35"/>
      <c r="JXM1700" s="34"/>
      <c r="JXT1700" s="35"/>
      <c r="JXU1700" s="34"/>
      <c r="JYB1700" s="35"/>
      <c r="JYC1700" s="34"/>
      <c r="JYJ1700" s="35"/>
      <c r="JYK1700" s="34"/>
      <c r="JYR1700" s="35"/>
      <c r="JYS1700" s="34"/>
      <c r="JYZ1700" s="35"/>
      <c r="JZA1700" s="34"/>
      <c r="JZH1700" s="35"/>
      <c r="JZI1700" s="34"/>
      <c r="JZP1700" s="35"/>
      <c r="JZQ1700" s="34"/>
      <c r="JZX1700" s="35"/>
      <c r="JZY1700" s="34"/>
      <c r="KAF1700" s="35"/>
      <c r="KAG1700" s="34"/>
      <c r="KAN1700" s="35"/>
      <c r="KAO1700" s="34"/>
      <c r="KAV1700" s="35"/>
      <c r="KAW1700" s="34"/>
      <c r="KBD1700" s="35"/>
      <c r="KBE1700" s="34"/>
      <c r="KBL1700" s="35"/>
      <c r="KBM1700" s="34"/>
      <c r="KBT1700" s="35"/>
      <c r="KBU1700" s="34"/>
      <c r="KCB1700" s="35"/>
      <c r="KCC1700" s="34"/>
      <c r="KCJ1700" s="35"/>
      <c r="KCK1700" s="34"/>
      <c r="KCR1700" s="35"/>
      <c r="KCS1700" s="34"/>
      <c r="KCZ1700" s="35"/>
      <c r="KDA1700" s="34"/>
      <c r="KDH1700" s="35"/>
      <c r="KDI1700" s="34"/>
      <c r="KDP1700" s="35"/>
      <c r="KDQ1700" s="34"/>
      <c r="KDX1700" s="35"/>
      <c r="KDY1700" s="34"/>
      <c r="KEF1700" s="35"/>
      <c r="KEG1700" s="34"/>
      <c r="KEN1700" s="35"/>
      <c r="KEO1700" s="34"/>
      <c r="KEV1700" s="35"/>
      <c r="KEW1700" s="34"/>
      <c r="KFD1700" s="35"/>
      <c r="KFE1700" s="34"/>
      <c r="KFL1700" s="35"/>
      <c r="KFM1700" s="34"/>
      <c r="KFT1700" s="35"/>
      <c r="KFU1700" s="34"/>
      <c r="KGB1700" s="35"/>
      <c r="KGC1700" s="34"/>
      <c r="KGJ1700" s="35"/>
      <c r="KGK1700" s="34"/>
      <c r="KGR1700" s="35"/>
      <c r="KGS1700" s="34"/>
      <c r="KGZ1700" s="35"/>
      <c r="KHA1700" s="34"/>
      <c r="KHH1700" s="35"/>
      <c r="KHI1700" s="34"/>
      <c r="KHP1700" s="35"/>
      <c r="KHQ1700" s="34"/>
      <c r="KHX1700" s="35"/>
      <c r="KHY1700" s="34"/>
      <c r="KIF1700" s="35"/>
      <c r="KIG1700" s="34"/>
      <c r="KIN1700" s="35"/>
      <c r="KIO1700" s="34"/>
      <c r="KIV1700" s="35"/>
      <c r="KIW1700" s="34"/>
      <c r="KJD1700" s="35"/>
      <c r="KJE1700" s="34"/>
      <c r="KJL1700" s="35"/>
      <c r="KJM1700" s="34"/>
      <c r="KJT1700" s="35"/>
      <c r="KJU1700" s="34"/>
      <c r="KKB1700" s="35"/>
      <c r="KKC1700" s="34"/>
      <c r="KKJ1700" s="35"/>
      <c r="KKK1700" s="34"/>
      <c r="KKR1700" s="35"/>
      <c r="KKS1700" s="34"/>
      <c r="KKZ1700" s="35"/>
      <c r="KLA1700" s="34"/>
      <c r="KLH1700" s="35"/>
      <c r="KLI1700" s="34"/>
      <c r="KLP1700" s="35"/>
      <c r="KLQ1700" s="34"/>
      <c r="KLX1700" s="35"/>
      <c r="KLY1700" s="34"/>
      <c r="KMF1700" s="35"/>
      <c r="KMG1700" s="34"/>
      <c r="KMN1700" s="35"/>
      <c r="KMO1700" s="34"/>
      <c r="KMV1700" s="35"/>
      <c r="KMW1700" s="34"/>
      <c r="KND1700" s="35"/>
      <c r="KNE1700" s="34"/>
      <c r="KNL1700" s="35"/>
      <c r="KNM1700" s="34"/>
      <c r="KNT1700" s="35"/>
      <c r="KNU1700" s="34"/>
      <c r="KOB1700" s="35"/>
      <c r="KOC1700" s="34"/>
      <c r="KOJ1700" s="35"/>
      <c r="KOK1700" s="34"/>
      <c r="KOR1700" s="35"/>
      <c r="KOS1700" s="34"/>
      <c r="KOZ1700" s="35"/>
      <c r="KPA1700" s="34"/>
      <c r="KPH1700" s="35"/>
      <c r="KPI1700" s="34"/>
      <c r="KPP1700" s="35"/>
      <c r="KPQ1700" s="34"/>
      <c r="KPX1700" s="35"/>
      <c r="KPY1700" s="34"/>
      <c r="KQF1700" s="35"/>
      <c r="KQG1700" s="34"/>
      <c r="KQN1700" s="35"/>
      <c r="KQO1700" s="34"/>
      <c r="KQV1700" s="35"/>
      <c r="KQW1700" s="34"/>
      <c r="KRD1700" s="35"/>
      <c r="KRE1700" s="34"/>
      <c r="KRL1700" s="35"/>
      <c r="KRM1700" s="34"/>
      <c r="KRT1700" s="35"/>
      <c r="KRU1700" s="34"/>
      <c r="KSB1700" s="35"/>
      <c r="KSC1700" s="34"/>
      <c r="KSJ1700" s="35"/>
      <c r="KSK1700" s="34"/>
      <c r="KSR1700" s="35"/>
      <c r="KSS1700" s="34"/>
      <c r="KSZ1700" s="35"/>
      <c r="KTA1700" s="34"/>
      <c r="KTH1700" s="35"/>
      <c r="KTI1700" s="34"/>
      <c r="KTP1700" s="35"/>
      <c r="KTQ1700" s="34"/>
      <c r="KTX1700" s="35"/>
      <c r="KTY1700" s="34"/>
      <c r="KUF1700" s="35"/>
      <c r="KUG1700" s="34"/>
      <c r="KUN1700" s="35"/>
      <c r="KUO1700" s="34"/>
      <c r="KUV1700" s="35"/>
      <c r="KUW1700" s="34"/>
      <c r="KVD1700" s="35"/>
      <c r="KVE1700" s="34"/>
      <c r="KVL1700" s="35"/>
      <c r="KVM1700" s="34"/>
      <c r="KVT1700" s="35"/>
      <c r="KVU1700" s="34"/>
      <c r="KWB1700" s="35"/>
      <c r="KWC1700" s="34"/>
      <c r="KWJ1700" s="35"/>
      <c r="KWK1700" s="34"/>
      <c r="KWR1700" s="35"/>
      <c r="KWS1700" s="34"/>
      <c r="KWZ1700" s="35"/>
      <c r="KXA1700" s="34"/>
      <c r="KXH1700" s="35"/>
      <c r="KXI1700" s="34"/>
      <c r="KXP1700" s="35"/>
      <c r="KXQ1700" s="34"/>
      <c r="KXX1700" s="35"/>
      <c r="KXY1700" s="34"/>
      <c r="KYF1700" s="35"/>
      <c r="KYG1700" s="34"/>
      <c r="KYN1700" s="35"/>
      <c r="KYO1700" s="34"/>
      <c r="KYV1700" s="35"/>
      <c r="KYW1700" s="34"/>
      <c r="KZD1700" s="35"/>
      <c r="KZE1700" s="34"/>
      <c r="KZL1700" s="35"/>
      <c r="KZM1700" s="34"/>
      <c r="KZT1700" s="35"/>
      <c r="KZU1700" s="34"/>
      <c r="LAB1700" s="35"/>
      <c r="LAC1700" s="34"/>
      <c r="LAJ1700" s="35"/>
      <c r="LAK1700" s="34"/>
      <c r="LAR1700" s="35"/>
      <c r="LAS1700" s="34"/>
      <c r="LAZ1700" s="35"/>
      <c r="LBA1700" s="34"/>
      <c r="LBH1700" s="35"/>
      <c r="LBI1700" s="34"/>
      <c r="LBP1700" s="35"/>
      <c r="LBQ1700" s="34"/>
      <c r="LBX1700" s="35"/>
      <c r="LBY1700" s="34"/>
      <c r="LCF1700" s="35"/>
      <c r="LCG1700" s="34"/>
      <c r="LCN1700" s="35"/>
      <c r="LCO1700" s="34"/>
      <c r="LCV1700" s="35"/>
      <c r="LCW1700" s="34"/>
      <c r="LDD1700" s="35"/>
      <c r="LDE1700" s="34"/>
      <c r="LDL1700" s="35"/>
      <c r="LDM1700" s="34"/>
      <c r="LDT1700" s="35"/>
      <c r="LDU1700" s="34"/>
      <c r="LEB1700" s="35"/>
      <c r="LEC1700" s="34"/>
      <c r="LEJ1700" s="35"/>
      <c r="LEK1700" s="34"/>
      <c r="LER1700" s="35"/>
      <c r="LES1700" s="34"/>
      <c r="LEZ1700" s="35"/>
      <c r="LFA1700" s="34"/>
      <c r="LFH1700" s="35"/>
      <c r="LFI1700" s="34"/>
      <c r="LFP1700" s="35"/>
      <c r="LFQ1700" s="34"/>
      <c r="LFX1700" s="35"/>
      <c r="LFY1700" s="34"/>
      <c r="LGF1700" s="35"/>
      <c r="LGG1700" s="34"/>
      <c r="LGN1700" s="35"/>
      <c r="LGO1700" s="34"/>
      <c r="LGV1700" s="35"/>
      <c r="LGW1700" s="34"/>
      <c r="LHD1700" s="35"/>
      <c r="LHE1700" s="34"/>
      <c r="LHL1700" s="35"/>
      <c r="LHM1700" s="34"/>
      <c r="LHT1700" s="35"/>
      <c r="LHU1700" s="34"/>
      <c r="LIB1700" s="35"/>
      <c r="LIC1700" s="34"/>
      <c r="LIJ1700" s="35"/>
      <c r="LIK1700" s="34"/>
      <c r="LIR1700" s="35"/>
      <c r="LIS1700" s="34"/>
      <c r="LIZ1700" s="35"/>
      <c r="LJA1700" s="34"/>
      <c r="LJH1700" s="35"/>
      <c r="LJI1700" s="34"/>
      <c r="LJP1700" s="35"/>
      <c r="LJQ1700" s="34"/>
      <c r="LJX1700" s="35"/>
      <c r="LJY1700" s="34"/>
      <c r="LKF1700" s="35"/>
      <c r="LKG1700" s="34"/>
      <c r="LKN1700" s="35"/>
      <c r="LKO1700" s="34"/>
      <c r="LKV1700" s="35"/>
      <c r="LKW1700" s="34"/>
      <c r="LLD1700" s="35"/>
      <c r="LLE1700" s="34"/>
      <c r="LLL1700" s="35"/>
      <c r="LLM1700" s="34"/>
      <c r="LLT1700" s="35"/>
      <c r="LLU1700" s="34"/>
      <c r="LMB1700" s="35"/>
      <c r="LMC1700" s="34"/>
      <c r="LMJ1700" s="35"/>
      <c r="LMK1700" s="34"/>
      <c r="LMR1700" s="35"/>
      <c r="LMS1700" s="34"/>
      <c r="LMZ1700" s="35"/>
      <c r="LNA1700" s="34"/>
      <c r="LNH1700" s="35"/>
      <c r="LNI1700" s="34"/>
      <c r="LNP1700" s="35"/>
      <c r="LNQ1700" s="34"/>
      <c r="LNX1700" s="35"/>
      <c r="LNY1700" s="34"/>
      <c r="LOF1700" s="35"/>
      <c r="LOG1700" s="34"/>
      <c r="LON1700" s="35"/>
      <c r="LOO1700" s="34"/>
      <c r="LOV1700" s="35"/>
      <c r="LOW1700" s="34"/>
      <c r="LPD1700" s="35"/>
      <c r="LPE1700" s="34"/>
      <c r="LPL1700" s="35"/>
      <c r="LPM1700" s="34"/>
      <c r="LPT1700" s="35"/>
      <c r="LPU1700" s="34"/>
      <c r="LQB1700" s="35"/>
      <c r="LQC1700" s="34"/>
      <c r="LQJ1700" s="35"/>
      <c r="LQK1700" s="34"/>
      <c r="LQR1700" s="35"/>
      <c r="LQS1700" s="34"/>
      <c r="LQZ1700" s="35"/>
      <c r="LRA1700" s="34"/>
      <c r="LRH1700" s="35"/>
      <c r="LRI1700" s="34"/>
      <c r="LRP1700" s="35"/>
      <c r="LRQ1700" s="34"/>
      <c r="LRX1700" s="35"/>
      <c r="LRY1700" s="34"/>
      <c r="LSF1700" s="35"/>
      <c r="LSG1700" s="34"/>
      <c r="LSN1700" s="35"/>
      <c r="LSO1700" s="34"/>
      <c r="LSV1700" s="35"/>
      <c r="LSW1700" s="34"/>
      <c r="LTD1700" s="35"/>
      <c r="LTE1700" s="34"/>
      <c r="LTL1700" s="35"/>
      <c r="LTM1700" s="34"/>
      <c r="LTT1700" s="35"/>
      <c r="LTU1700" s="34"/>
      <c r="LUB1700" s="35"/>
      <c r="LUC1700" s="34"/>
      <c r="LUJ1700" s="35"/>
      <c r="LUK1700" s="34"/>
      <c r="LUR1700" s="35"/>
      <c r="LUS1700" s="34"/>
      <c r="LUZ1700" s="35"/>
      <c r="LVA1700" s="34"/>
      <c r="LVH1700" s="35"/>
      <c r="LVI1700" s="34"/>
      <c r="LVP1700" s="35"/>
      <c r="LVQ1700" s="34"/>
      <c r="LVX1700" s="35"/>
      <c r="LVY1700" s="34"/>
      <c r="LWF1700" s="35"/>
      <c r="LWG1700" s="34"/>
      <c r="LWN1700" s="35"/>
      <c r="LWO1700" s="34"/>
      <c r="LWV1700" s="35"/>
      <c r="LWW1700" s="34"/>
      <c r="LXD1700" s="35"/>
      <c r="LXE1700" s="34"/>
      <c r="LXL1700" s="35"/>
      <c r="LXM1700" s="34"/>
      <c r="LXT1700" s="35"/>
      <c r="LXU1700" s="34"/>
      <c r="LYB1700" s="35"/>
      <c r="LYC1700" s="34"/>
      <c r="LYJ1700" s="35"/>
      <c r="LYK1700" s="34"/>
      <c r="LYR1700" s="35"/>
      <c r="LYS1700" s="34"/>
      <c r="LYZ1700" s="35"/>
      <c r="LZA1700" s="34"/>
      <c r="LZH1700" s="35"/>
      <c r="LZI1700" s="34"/>
      <c r="LZP1700" s="35"/>
      <c r="LZQ1700" s="34"/>
      <c r="LZX1700" s="35"/>
      <c r="LZY1700" s="34"/>
      <c r="MAF1700" s="35"/>
      <c r="MAG1700" s="34"/>
      <c r="MAN1700" s="35"/>
      <c r="MAO1700" s="34"/>
      <c r="MAV1700" s="35"/>
      <c r="MAW1700" s="34"/>
      <c r="MBD1700" s="35"/>
      <c r="MBE1700" s="34"/>
      <c r="MBL1700" s="35"/>
      <c r="MBM1700" s="34"/>
      <c r="MBT1700" s="35"/>
      <c r="MBU1700" s="34"/>
      <c r="MCB1700" s="35"/>
      <c r="MCC1700" s="34"/>
      <c r="MCJ1700" s="35"/>
      <c r="MCK1700" s="34"/>
      <c r="MCR1700" s="35"/>
      <c r="MCS1700" s="34"/>
      <c r="MCZ1700" s="35"/>
      <c r="MDA1700" s="34"/>
      <c r="MDH1700" s="35"/>
      <c r="MDI1700" s="34"/>
      <c r="MDP1700" s="35"/>
      <c r="MDQ1700" s="34"/>
      <c r="MDX1700" s="35"/>
      <c r="MDY1700" s="34"/>
      <c r="MEF1700" s="35"/>
      <c r="MEG1700" s="34"/>
      <c r="MEN1700" s="35"/>
      <c r="MEO1700" s="34"/>
      <c r="MEV1700" s="35"/>
      <c r="MEW1700" s="34"/>
      <c r="MFD1700" s="35"/>
      <c r="MFE1700" s="34"/>
      <c r="MFL1700" s="35"/>
      <c r="MFM1700" s="34"/>
      <c r="MFT1700" s="35"/>
      <c r="MFU1700" s="34"/>
      <c r="MGB1700" s="35"/>
      <c r="MGC1700" s="34"/>
      <c r="MGJ1700" s="35"/>
      <c r="MGK1700" s="34"/>
      <c r="MGR1700" s="35"/>
      <c r="MGS1700" s="34"/>
      <c r="MGZ1700" s="35"/>
      <c r="MHA1700" s="34"/>
      <c r="MHH1700" s="35"/>
      <c r="MHI1700" s="34"/>
      <c r="MHP1700" s="35"/>
      <c r="MHQ1700" s="34"/>
      <c r="MHX1700" s="35"/>
      <c r="MHY1700" s="34"/>
      <c r="MIF1700" s="35"/>
      <c r="MIG1700" s="34"/>
      <c r="MIN1700" s="35"/>
      <c r="MIO1700" s="34"/>
      <c r="MIV1700" s="35"/>
      <c r="MIW1700" s="34"/>
      <c r="MJD1700" s="35"/>
      <c r="MJE1700" s="34"/>
      <c r="MJL1700" s="35"/>
      <c r="MJM1700" s="34"/>
      <c r="MJT1700" s="35"/>
      <c r="MJU1700" s="34"/>
      <c r="MKB1700" s="35"/>
      <c r="MKC1700" s="34"/>
      <c r="MKJ1700" s="35"/>
      <c r="MKK1700" s="34"/>
      <c r="MKR1700" s="35"/>
      <c r="MKS1700" s="34"/>
      <c r="MKZ1700" s="35"/>
      <c r="MLA1700" s="34"/>
      <c r="MLH1700" s="35"/>
      <c r="MLI1700" s="34"/>
      <c r="MLP1700" s="35"/>
      <c r="MLQ1700" s="34"/>
      <c r="MLX1700" s="35"/>
      <c r="MLY1700" s="34"/>
      <c r="MMF1700" s="35"/>
      <c r="MMG1700" s="34"/>
      <c r="MMN1700" s="35"/>
      <c r="MMO1700" s="34"/>
      <c r="MMV1700" s="35"/>
      <c r="MMW1700" s="34"/>
      <c r="MND1700" s="35"/>
      <c r="MNE1700" s="34"/>
      <c r="MNL1700" s="35"/>
      <c r="MNM1700" s="34"/>
      <c r="MNT1700" s="35"/>
      <c r="MNU1700" s="34"/>
      <c r="MOB1700" s="35"/>
      <c r="MOC1700" s="34"/>
      <c r="MOJ1700" s="35"/>
      <c r="MOK1700" s="34"/>
      <c r="MOR1700" s="35"/>
      <c r="MOS1700" s="34"/>
      <c r="MOZ1700" s="35"/>
      <c r="MPA1700" s="34"/>
      <c r="MPH1700" s="35"/>
      <c r="MPI1700" s="34"/>
      <c r="MPP1700" s="35"/>
      <c r="MPQ1700" s="34"/>
      <c r="MPX1700" s="35"/>
      <c r="MPY1700" s="34"/>
      <c r="MQF1700" s="35"/>
      <c r="MQG1700" s="34"/>
      <c r="MQN1700" s="35"/>
      <c r="MQO1700" s="34"/>
      <c r="MQV1700" s="35"/>
      <c r="MQW1700" s="34"/>
      <c r="MRD1700" s="35"/>
      <c r="MRE1700" s="34"/>
      <c r="MRL1700" s="35"/>
      <c r="MRM1700" s="34"/>
      <c r="MRT1700" s="35"/>
      <c r="MRU1700" s="34"/>
      <c r="MSB1700" s="35"/>
      <c r="MSC1700" s="34"/>
      <c r="MSJ1700" s="35"/>
      <c r="MSK1700" s="34"/>
      <c r="MSR1700" s="35"/>
      <c r="MSS1700" s="34"/>
      <c r="MSZ1700" s="35"/>
      <c r="MTA1700" s="34"/>
      <c r="MTH1700" s="35"/>
      <c r="MTI1700" s="34"/>
      <c r="MTP1700" s="35"/>
      <c r="MTQ1700" s="34"/>
      <c r="MTX1700" s="35"/>
      <c r="MTY1700" s="34"/>
      <c r="MUF1700" s="35"/>
      <c r="MUG1700" s="34"/>
      <c r="MUN1700" s="35"/>
      <c r="MUO1700" s="34"/>
      <c r="MUV1700" s="35"/>
      <c r="MUW1700" s="34"/>
      <c r="MVD1700" s="35"/>
      <c r="MVE1700" s="34"/>
      <c r="MVL1700" s="35"/>
      <c r="MVM1700" s="34"/>
      <c r="MVT1700" s="35"/>
      <c r="MVU1700" s="34"/>
      <c r="MWB1700" s="35"/>
      <c r="MWC1700" s="34"/>
      <c r="MWJ1700" s="35"/>
      <c r="MWK1700" s="34"/>
      <c r="MWR1700" s="35"/>
      <c r="MWS1700" s="34"/>
      <c r="MWZ1700" s="35"/>
      <c r="MXA1700" s="34"/>
      <c r="MXH1700" s="35"/>
      <c r="MXI1700" s="34"/>
      <c r="MXP1700" s="35"/>
      <c r="MXQ1700" s="34"/>
      <c r="MXX1700" s="35"/>
      <c r="MXY1700" s="34"/>
      <c r="MYF1700" s="35"/>
      <c r="MYG1700" s="34"/>
      <c r="MYN1700" s="35"/>
      <c r="MYO1700" s="34"/>
      <c r="MYV1700" s="35"/>
      <c r="MYW1700" s="34"/>
      <c r="MZD1700" s="35"/>
      <c r="MZE1700" s="34"/>
      <c r="MZL1700" s="35"/>
      <c r="MZM1700" s="34"/>
      <c r="MZT1700" s="35"/>
      <c r="MZU1700" s="34"/>
      <c r="NAB1700" s="35"/>
      <c r="NAC1700" s="34"/>
      <c r="NAJ1700" s="35"/>
      <c r="NAK1700" s="34"/>
      <c r="NAR1700" s="35"/>
      <c r="NAS1700" s="34"/>
      <c r="NAZ1700" s="35"/>
      <c r="NBA1700" s="34"/>
      <c r="NBH1700" s="35"/>
      <c r="NBI1700" s="34"/>
      <c r="NBP1700" s="35"/>
      <c r="NBQ1700" s="34"/>
      <c r="NBX1700" s="35"/>
      <c r="NBY1700" s="34"/>
      <c r="NCF1700" s="35"/>
      <c r="NCG1700" s="34"/>
      <c r="NCN1700" s="35"/>
      <c r="NCO1700" s="34"/>
      <c r="NCV1700" s="35"/>
      <c r="NCW1700" s="34"/>
      <c r="NDD1700" s="35"/>
      <c r="NDE1700" s="34"/>
      <c r="NDL1700" s="35"/>
      <c r="NDM1700" s="34"/>
      <c r="NDT1700" s="35"/>
      <c r="NDU1700" s="34"/>
      <c r="NEB1700" s="35"/>
      <c r="NEC1700" s="34"/>
      <c r="NEJ1700" s="35"/>
      <c r="NEK1700" s="34"/>
      <c r="NER1700" s="35"/>
      <c r="NES1700" s="34"/>
      <c r="NEZ1700" s="35"/>
      <c r="NFA1700" s="34"/>
      <c r="NFH1700" s="35"/>
      <c r="NFI1700" s="34"/>
      <c r="NFP1700" s="35"/>
      <c r="NFQ1700" s="34"/>
      <c r="NFX1700" s="35"/>
      <c r="NFY1700" s="34"/>
      <c r="NGF1700" s="35"/>
      <c r="NGG1700" s="34"/>
      <c r="NGN1700" s="35"/>
      <c r="NGO1700" s="34"/>
      <c r="NGV1700" s="35"/>
      <c r="NGW1700" s="34"/>
      <c r="NHD1700" s="35"/>
      <c r="NHE1700" s="34"/>
      <c r="NHL1700" s="35"/>
      <c r="NHM1700" s="34"/>
      <c r="NHT1700" s="35"/>
      <c r="NHU1700" s="34"/>
      <c r="NIB1700" s="35"/>
      <c r="NIC1700" s="34"/>
      <c r="NIJ1700" s="35"/>
      <c r="NIK1700" s="34"/>
      <c r="NIR1700" s="35"/>
      <c r="NIS1700" s="34"/>
      <c r="NIZ1700" s="35"/>
      <c r="NJA1700" s="34"/>
      <c r="NJH1700" s="35"/>
      <c r="NJI1700" s="34"/>
      <c r="NJP1700" s="35"/>
      <c r="NJQ1700" s="34"/>
      <c r="NJX1700" s="35"/>
      <c r="NJY1700" s="34"/>
      <c r="NKF1700" s="35"/>
      <c r="NKG1700" s="34"/>
      <c r="NKN1700" s="35"/>
      <c r="NKO1700" s="34"/>
      <c r="NKV1700" s="35"/>
      <c r="NKW1700" s="34"/>
      <c r="NLD1700" s="35"/>
      <c r="NLE1700" s="34"/>
      <c r="NLL1700" s="35"/>
      <c r="NLM1700" s="34"/>
      <c r="NLT1700" s="35"/>
      <c r="NLU1700" s="34"/>
      <c r="NMB1700" s="35"/>
      <c r="NMC1700" s="34"/>
      <c r="NMJ1700" s="35"/>
      <c r="NMK1700" s="34"/>
      <c r="NMR1700" s="35"/>
      <c r="NMS1700" s="34"/>
      <c r="NMZ1700" s="35"/>
      <c r="NNA1700" s="34"/>
      <c r="NNH1700" s="35"/>
      <c r="NNI1700" s="34"/>
      <c r="NNP1700" s="35"/>
      <c r="NNQ1700" s="34"/>
      <c r="NNX1700" s="35"/>
      <c r="NNY1700" s="34"/>
      <c r="NOF1700" s="35"/>
      <c r="NOG1700" s="34"/>
      <c r="NON1700" s="35"/>
      <c r="NOO1700" s="34"/>
      <c r="NOV1700" s="35"/>
      <c r="NOW1700" s="34"/>
      <c r="NPD1700" s="35"/>
      <c r="NPE1700" s="34"/>
      <c r="NPL1700" s="35"/>
      <c r="NPM1700" s="34"/>
      <c r="NPT1700" s="35"/>
      <c r="NPU1700" s="34"/>
      <c r="NQB1700" s="35"/>
      <c r="NQC1700" s="34"/>
      <c r="NQJ1700" s="35"/>
      <c r="NQK1700" s="34"/>
      <c r="NQR1700" s="35"/>
      <c r="NQS1700" s="34"/>
      <c r="NQZ1700" s="35"/>
      <c r="NRA1700" s="34"/>
      <c r="NRH1700" s="35"/>
      <c r="NRI1700" s="34"/>
      <c r="NRP1700" s="35"/>
      <c r="NRQ1700" s="34"/>
      <c r="NRX1700" s="35"/>
      <c r="NRY1700" s="34"/>
      <c r="NSF1700" s="35"/>
      <c r="NSG1700" s="34"/>
      <c r="NSN1700" s="35"/>
      <c r="NSO1700" s="34"/>
      <c r="NSV1700" s="35"/>
      <c r="NSW1700" s="34"/>
      <c r="NTD1700" s="35"/>
      <c r="NTE1700" s="34"/>
      <c r="NTL1700" s="35"/>
      <c r="NTM1700" s="34"/>
      <c r="NTT1700" s="35"/>
      <c r="NTU1700" s="34"/>
      <c r="NUB1700" s="35"/>
      <c r="NUC1700" s="34"/>
      <c r="NUJ1700" s="35"/>
      <c r="NUK1700" s="34"/>
      <c r="NUR1700" s="35"/>
      <c r="NUS1700" s="34"/>
      <c r="NUZ1700" s="35"/>
      <c r="NVA1700" s="34"/>
      <c r="NVH1700" s="35"/>
      <c r="NVI1700" s="34"/>
      <c r="NVP1700" s="35"/>
      <c r="NVQ1700" s="34"/>
      <c r="NVX1700" s="35"/>
      <c r="NVY1700" s="34"/>
      <c r="NWF1700" s="35"/>
      <c r="NWG1700" s="34"/>
      <c r="NWN1700" s="35"/>
      <c r="NWO1700" s="34"/>
      <c r="NWV1700" s="35"/>
      <c r="NWW1700" s="34"/>
      <c r="NXD1700" s="35"/>
      <c r="NXE1700" s="34"/>
      <c r="NXL1700" s="35"/>
      <c r="NXM1700" s="34"/>
      <c r="NXT1700" s="35"/>
      <c r="NXU1700" s="34"/>
      <c r="NYB1700" s="35"/>
      <c r="NYC1700" s="34"/>
      <c r="NYJ1700" s="35"/>
      <c r="NYK1700" s="34"/>
      <c r="NYR1700" s="35"/>
      <c r="NYS1700" s="34"/>
      <c r="NYZ1700" s="35"/>
      <c r="NZA1700" s="34"/>
      <c r="NZH1700" s="35"/>
      <c r="NZI1700" s="34"/>
      <c r="NZP1700" s="35"/>
      <c r="NZQ1700" s="34"/>
      <c r="NZX1700" s="35"/>
      <c r="NZY1700" s="34"/>
      <c r="OAF1700" s="35"/>
      <c r="OAG1700" s="34"/>
      <c r="OAN1700" s="35"/>
      <c r="OAO1700" s="34"/>
      <c r="OAV1700" s="35"/>
      <c r="OAW1700" s="34"/>
      <c r="OBD1700" s="35"/>
      <c r="OBE1700" s="34"/>
      <c r="OBL1700" s="35"/>
      <c r="OBM1700" s="34"/>
      <c r="OBT1700" s="35"/>
      <c r="OBU1700" s="34"/>
      <c r="OCB1700" s="35"/>
      <c r="OCC1700" s="34"/>
      <c r="OCJ1700" s="35"/>
      <c r="OCK1700" s="34"/>
      <c r="OCR1700" s="35"/>
      <c r="OCS1700" s="34"/>
      <c r="OCZ1700" s="35"/>
      <c r="ODA1700" s="34"/>
      <c r="ODH1700" s="35"/>
      <c r="ODI1700" s="34"/>
      <c r="ODP1700" s="35"/>
      <c r="ODQ1700" s="34"/>
      <c r="ODX1700" s="35"/>
      <c r="ODY1700" s="34"/>
      <c r="OEF1700" s="35"/>
      <c r="OEG1700" s="34"/>
      <c r="OEN1700" s="35"/>
      <c r="OEO1700" s="34"/>
      <c r="OEV1700" s="35"/>
      <c r="OEW1700" s="34"/>
      <c r="OFD1700" s="35"/>
      <c r="OFE1700" s="34"/>
      <c r="OFL1700" s="35"/>
      <c r="OFM1700" s="34"/>
      <c r="OFT1700" s="35"/>
      <c r="OFU1700" s="34"/>
      <c r="OGB1700" s="35"/>
      <c r="OGC1700" s="34"/>
      <c r="OGJ1700" s="35"/>
      <c r="OGK1700" s="34"/>
      <c r="OGR1700" s="35"/>
      <c r="OGS1700" s="34"/>
      <c r="OGZ1700" s="35"/>
      <c r="OHA1700" s="34"/>
      <c r="OHH1700" s="35"/>
      <c r="OHI1700" s="34"/>
      <c r="OHP1700" s="35"/>
      <c r="OHQ1700" s="34"/>
      <c r="OHX1700" s="35"/>
      <c r="OHY1700" s="34"/>
      <c r="OIF1700" s="35"/>
      <c r="OIG1700" s="34"/>
      <c r="OIN1700" s="35"/>
      <c r="OIO1700" s="34"/>
      <c r="OIV1700" s="35"/>
      <c r="OIW1700" s="34"/>
      <c r="OJD1700" s="35"/>
      <c r="OJE1700" s="34"/>
      <c r="OJL1700" s="35"/>
      <c r="OJM1700" s="34"/>
      <c r="OJT1700" s="35"/>
      <c r="OJU1700" s="34"/>
      <c r="OKB1700" s="35"/>
      <c r="OKC1700" s="34"/>
      <c r="OKJ1700" s="35"/>
      <c r="OKK1700" s="34"/>
      <c r="OKR1700" s="35"/>
      <c r="OKS1700" s="34"/>
      <c r="OKZ1700" s="35"/>
      <c r="OLA1700" s="34"/>
      <c r="OLH1700" s="35"/>
      <c r="OLI1700" s="34"/>
      <c r="OLP1700" s="35"/>
      <c r="OLQ1700" s="34"/>
      <c r="OLX1700" s="35"/>
      <c r="OLY1700" s="34"/>
      <c r="OMF1700" s="35"/>
      <c r="OMG1700" s="34"/>
      <c r="OMN1700" s="35"/>
      <c r="OMO1700" s="34"/>
      <c r="OMV1700" s="35"/>
      <c r="OMW1700" s="34"/>
      <c r="OND1700" s="35"/>
      <c r="ONE1700" s="34"/>
      <c r="ONL1700" s="35"/>
      <c r="ONM1700" s="34"/>
      <c r="ONT1700" s="35"/>
      <c r="ONU1700" s="34"/>
      <c r="OOB1700" s="35"/>
      <c r="OOC1700" s="34"/>
      <c r="OOJ1700" s="35"/>
      <c r="OOK1700" s="34"/>
      <c r="OOR1700" s="35"/>
      <c r="OOS1700" s="34"/>
      <c r="OOZ1700" s="35"/>
      <c r="OPA1700" s="34"/>
      <c r="OPH1700" s="35"/>
      <c r="OPI1700" s="34"/>
      <c r="OPP1700" s="35"/>
      <c r="OPQ1700" s="34"/>
      <c r="OPX1700" s="35"/>
      <c r="OPY1700" s="34"/>
      <c r="OQF1700" s="35"/>
      <c r="OQG1700" s="34"/>
      <c r="OQN1700" s="35"/>
      <c r="OQO1700" s="34"/>
      <c r="OQV1700" s="35"/>
      <c r="OQW1700" s="34"/>
      <c r="ORD1700" s="35"/>
      <c r="ORE1700" s="34"/>
      <c r="ORL1700" s="35"/>
      <c r="ORM1700" s="34"/>
      <c r="ORT1700" s="35"/>
      <c r="ORU1700" s="34"/>
      <c r="OSB1700" s="35"/>
      <c r="OSC1700" s="34"/>
      <c r="OSJ1700" s="35"/>
      <c r="OSK1700" s="34"/>
      <c r="OSR1700" s="35"/>
      <c r="OSS1700" s="34"/>
      <c r="OSZ1700" s="35"/>
      <c r="OTA1700" s="34"/>
      <c r="OTH1700" s="35"/>
      <c r="OTI1700" s="34"/>
      <c r="OTP1700" s="35"/>
      <c r="OTQ1700" s="34"/>
      <c r="OTX1700" s="35"/>
      <c r="OTY1700" s="34"/>
      <c r="OUF1700" s="35"/>
      <c r="OUG1700" s="34"/>
      <c r="OUN1700" s="35"/>
      <c r="OUO1700" s="34"/>
      <c r="OUV1700" s="35"/>
      <c r="OUW1700" s="34"/>
      <c r="OVD1700" s="35"/>
      <c r="OVE1700" s="34"/>
      <c r="OVL1700" s="35"/>
      <c r="OVM1700" s="34"/>
      <c r="OVT1700" s="35"/>
      <c r="OVU1700" s="34"/>
      <c r="OWB1700" s="35"/>
      <c r="OWC1700" s="34"/>
      <c r="OWJ1700" s="35"/>
      <c r="OWK1700" s="34"/>
      <c r="OWR1700" s="35"/>
      <c r="OWS1700" s="34"/>
      <c r="OWZ1700" s="35"/>
      <c r="OXA1700" s="34"/>
      <c r="OXH1700" s="35"/>
      <c r="OXI1700" s="34"/>
      <c r="OXP1700" s="35"/>
      <c r="OXQ1700" s="34"/>
      <c r="OXX1700" s="35"/>
      <c r="OXY1700" s="34"/>
      <c r="OYF1700" s="35"/>
      <c r="OYG1700" s="34"/>
      <c r="OYN1700" s="35"/>
      <c r="OYO1700" s="34"/>
      <c r="OYV1700" s="35"/>
      <c r="OYW1700" s="34"/>
      <c r="OZD1700" s="35"/>
      <c r="OZE1700" s="34"/>
      <c r="OZL1700" s="35"/>
      <c r="OZM1700" s="34"/>
      <c r="OZT1700" s="35"/>
      <c r="OZU1700" s="34"/>
      <c r="PAB1700" s="35"/>
      <c r="PAC1700" s="34"/>
      <c r="PAJ1700" s="35"/>
      <c r="PAK1700" s="34"/>
      <c r="PAR1700" s="35"/>
      <c r="PAS1700" s="34"/>
      <c r="PAZ1700" s="35"/>
      <c r="PBA1700" s="34"/>
      <c r="PBH1700" s="35"/>
      <c r="PBI1700" s="34"/>
      <c r="PBP1700" s="35"/>
      <c r="PBQ1700" s="34"/>
      <c r="PBX1700" s="35"/>
      <c r="PBY1700" s="34"/>
      <c r="PCF1700" s="35"/>
      <c r="PCG1700" s="34"/>
      <c r="PCN1700" s="35"/>
      <c r="PCO1700" s="34"/>
      <c r="PCV1700" s="35"/>
      <c r="PCW1700" s="34"/>
      <c r="PDD1700" s="35"/>
      <c r="PDE1700" s="34"/>
      <c r="PDL1700" s="35"/>
      <c r="PDM1700" s="34"/>
      <c r="PDT1700" s="35"/>
      <c r="PDU1700" s="34"/>
      <c r="PEB1700" s="35"/>
      <c r="PEC1700" s="34"/>
      <c r="PEJ1700" s="35"/>
      <c r="PEK1700" s="34"/>
      <c r="PER1700" s="35"/>
      <c r="PES1700" s="34"/>
      <c r="PEZ1700" s="35"/>
      <c r="PFA1700" s="34"/>
      <c r="PFH1700" s="35"/>
      <c r="PFI1700" s="34"/>
      <c r="PFP1700" s="35"/>
      <c r="PFQ1700" s="34"/>
      <c r="PFX1700" s="35"/>
      <c r="PFY1700" s="34"/>
      <c r="PGF1700" s="35"/>
      <c r="PGG1700" s="34"/>
      <c r="PGN1700" s="35"/>
      <c r="PGO1700" s="34"/>
      <c r="PGV1700" s="35"/>
      <c r="PGW1700" s="34"/>
      <c r="PHD1700" s="35"/>
      <c r="PHE1700" s="34"/>
      <c r="PHL1700" s="35"/>
      <c r="PHM1700" s="34"/>
      <c r="PHT1700" s="35"/>
      <c r="PHU1700" s="34"/>
      <c r="PIB1700" s="35"/>
      <c r="PIC1700" s="34"/>
      <c r="PIJ1700" s="35"/>
      <c r="PIK1700" s="34"/>
      <c r="PIR1700" s="35"/>
      <c r="PIS1700" s="34"/>
      <c r="PIZ1700" s="35"/>
      <c r="PJA1700" s="34"/>
      <c r="PJH1700" s="35"/>
      <c r="PJI1700" s="34"/>
      <c r="PJP1700" s="35"/>
      <c r="PJQ1700" s="34"/>
      <c r="PJX1700" s="35"/>
      <c r="PJY1700" s="34"/>
      <c r="PKF1700" s="35"/>
      <c r="PKG1700" s="34"/>
      <c r="PKN1700" s="35"/>
      <c r="PKO1700" s="34"/>
      <c r="PKV1700" s="35"/>
      <c r="PKW1700" s="34"/>
      <c r="PLD1700" s="35"/>
      <c r="PLE1700" s="34"/>
      <c r="PLL1700" s="35"/>
      <c r="PLM1700" s="34"/>
      <c r="PLT1700" s="35"/>
      <c r="PLU1700" s="34"/>
      <c r="PMB1700" s="35"/>
      <c r="PMC1700" s="34"/>
      <c r="PMJ1700" s="35"/>
      <c r="PMK1700" s="34"/>
      <c r="PMR1700" s="35"/>
      <c r="PMS1700" s="34"/>
      <c r="PMZ1700" s="35"/>
      <c r="PNA1700" s="34"/>
      <c r="PNH1700" s="35"/>
      <c r="PNI1700" s="34"/>
      <c r="PNP1700" s="35"/>
      <c r="PNQ1700" s="34"/>
      <c r="PNX1700" s="35"/>
      <c r="PNY1700" s="34"/>
      <c r="POF1700" s="35"/>
      <c r="POG1700" s="34"/>
      <c r="PON1700" s="35"/>
      <c r="POO1700" s="34"/>
      <c r="POV1700" s="35"/>
      <c r="POW1700" s="34"/>
      <c r="PPD1700" s="35"/>
      <c r="PPE1700" s="34"/>
      <c r="PPL1700" s="35"/>
      <c r="PPM1700" s="34"/>
      <c r="PPT1700" s="35"/>
      <c r="PPU1700" s="34"/>
      <c r="PQB1700" s="35"/>
      <c r="PQC1700" s="34"/>
      <c r="PQJ1700" s="35"/>
      <c r="PQK1700" s="34"/>
      <c r="PQR1700" s="35"/>
      <c r="PQS1700" s="34"/>
      <c r="PQZ1700" s="35"/>
      <c r="PRA1700" s="34"/>
      <c r="PRH1700" s="35"/>
      <c r="PRI1700" s="34"/>
      <c r="PRP1700" s="35"/>
      <c r="PRQ1700" s="34"/>
      <c r="PRX1700" s="35"/>
      <c r="PRY1700" s="34"/>
      <c r="PSF1700" s="35"/>
      <c r="PSG1700" s="34"/>
      <c r="PSN1700" s="35"/>
      <c r="PSO1700" s="34"/>
      <c r="PSV1700" s="35"/>
      <c r="PSW1700" s="34"/>
      <c r="PTD1700" s="35"/>
      <c r="PTE1700" s="34"/>
      <c r="PTL1700" s="35"/>
      <c r="PTM1700" s="34"/>
      <c r="PTT1700" s="35"/>
      <c r="PTU1700" s="34"/>
      <c r="PUB1700" s="35"/>
      <c r="PUC1700" s="34"/>
      <c r="PUJ1700" s="35"/>
      <c r="PUK1700" s="34"/>
      <c r="PUR1700" s="35"/>
      <c r="PUS1700" s="34"/>
      <c r="PUZ1700" s="35"/>
      <c r="PVA1700" s="34"/>
      <c r="PVH1700" s="35"/>
      <c r="PVI1700" s="34"/>
      <c r="PVP1700" s="35"/>
      <c r="PVQ1700" s="34"/>
      <c r="PVX1700" s="35"/>
      <c r="PVY1700" s="34"/>
      <c r="PWF1700" s="35"/>
      <c r="PWG1700" s="34"/>
      <c r="PWN1700" s="35"/>
      <c r="PWO1700" s="34"/>
      <c r="PWV1700" s="35"/>
      <c r="PWW1700" s="34"/>
      <c r="PXD1700" s="35"/>
      <c r="PXE1700" s="34"/>
      <c r="PXL1700" s="35"/>
      <c r="PXM1700" s="34"/>
      <c r="PXT1700" s="35"/>
      <c r="PXU1700" s="34"/>
      <c r="PYB1700" s="35"/>
      <c r="PYC1700" s="34"/>
      <c r="PYJ1700" s="35"/>
      <c r="PYK1700" s="34"/>
      <c r="PYR1700" s="35"/>
      <c r="PYS1700" s="34"/>
      <c r="PYZ1700" s="35"/>
      <c r="PZA1700" s="34"/>
      <c r="PZH1700" s="35"/>
      <c r="PZI1700" s="34"/>
      <c r="PZP1700" s="35"/>
      <c r="PZQ1700" s="34"/>
      <c r="PZX1700" s="35"/>
      <c r="PZY1700" s="34"/>
      <c r="QAF1700" s="35"/>
      <c r="QAG1700" s="34"/>
      <c r="QAN1700" s="35"/>
      <c r="QAO1700" s="34"/>
      <c r="QAV1700" s="35"/>
      <c r="QAW1700" s="34"/>
      <c r="QBD1700" s="35"/>
      <c r="QBE1700" s="34"/>
      <c r="QBL1700" s="35"/>
      <c r="QBM1700" s="34"/>
      <c r="QBT1700" s="35"/>
      <c r="QBU1700" s="34"/>
      <c r="QCB1700" s="35"/>
      <c r="QCC1700" s="34"/>
      <c r="QCJ1700" s="35"/>
      <c r="QCK1700" s="34"/>
      <c r="QCR1700" s="35"/>
      <c r="QCS1700" s="34"/>
      <c r="QCZ1700" s="35"/>
      <c r="QDA1700" s="34"/>
      <c r="QDH1700" s="35"/>
      <c r="QDI1700" s="34"/>
      <c r="QDP1700" s="35"/>
      <c r="QDQ1700" s="34"/>
      <c r="QDX1700" s="35"/>
      <c r="QDY1700" s="34"/>
      <c r="QEF1700" s="35"/>
      <c r="QEG1700" s="34"/>
      <c r="QEN1700" s="35"/>
      <c r="QEO1700" s="34"/>
      <c r="QEV1700" s="35"/>
      <c r="QEW1700" s="34"/>
      <c r="QFD1700" s="35"/>
      <c r="QFE1700" s="34"/>
      <c r="QFL1700" s="35"/>
      <c r="QFM1700" s="34"/>
      <c r="QFT1700" s="35"/>
      <c r="QFU1700" s="34"/>
      <c r="QGB1700" s="35"/>
      <c r="QGC1700" s="34"/>
      <c r="QGJ1700" s="35"/>
      <c r="QGK1700" s="34"/>
      <c r="QGR1700" s="35"/>
      <c r="QGS1700" s="34"/>
      <c r="QGZ1700" s="35"/>
      <c r="QHA1700" s="34"/>
      <c r="QHH1700" s="35"/>
      <c r="QHI1700" s="34"/>
      <c r="QHP1700" s="35"/>
      <c r="QHQ1700" s="34"/>
      <c r="QHX1700" s="35"/>
      <c r="QHY1700" s="34"/>
      <c r="QIF1700" s="35"/>
      <c r="QIG1700" s="34"/>
      <c r="QIN1700" s="35"/>
      <c r="QIO1700" s="34"/>
      <c r="QIV1700" s="35"/>
      <c r="QIW1700" s="34"/>
      <c r="QJD1700" s="35"/>
      <c r="QJE1700" s="34"/>
      <c r="QJL1700" s="35"/>
      <c r="QJM1700" s="34"/>
      <c r="QJT1700" s="35"/>
      <c r="QJU1700" s="34"/>
      <c r="QKB1700" s="35"/>
      <c r="QKC1700" s="34"/>
      <c r="QKJ1700" s="35"/>
      <c r="QKK1700" s="34"/>
      <c r="QKR1700" s="35"/>
      <c r="QKS1700" s="34"/>
      <c r="QKZ1700" s="35"/>
      <c r="QLA1700" s="34"/>
      <c r="QLH1700" s="35"/>
      <c r="QLI1700" s="34"/>
      <c r="QLP1700" s="35"/>
      <c r="QLQ1700" s="34"/>
      <c r="QLX1700" s="35"/>
      <c r="QLY1700" s="34"/>
      <c r="QMF1700" s="35"/>
      <c r="QMG1700" s="34"/>
      <c r="QMN1700" s="35"/>
      <c r="QMO1700" s="34"/>
      <c r="QMV1700" s="35"/>
      <c r="QMW1700" s="34"/>
      <c r="QND1700" s="35"/>
      <c r="QNE1700" s="34"/>
      <c r="QNL1700" s="35"/>
      <c r="QNM1700" s="34"/>
      <c r="QNT1700" s="35"/>
      <c r="QNU1700" s="34"/>
      <c r="QOB1700" s="35"/>
      <c r="QOC1700" s="34"/>
      <c r="QOJ1700" s="35"/>
      <c r="QOK1700" s="34"/>
      <c r="QOR1700" s="35"/>
      <c r="QOS1700" s="34"/>
      <c r="QOZ1700" s="35"/>
      <c r="QPA1700" s="34"/>
      <c r="QPH1700" s="35"/>
      <c r="QPI1700" s="34"/>
      <c r="QPP1700" s="35"/>
      <c r="QPQ1700" s="34"/>
      <c r="QPX1700" s="35"/>
      <c r="QPY1700" s="34"/>
      <c r="QQF1700" s="35"/>
      <c r="QQG1700" s="34"/>
      <c r="QQN1700" s="35"/>
      <c r="QQO1700" s="34"/>
      <c r="QQV1700" s="35"/>
      <c r="QQW1700" s="34"/>
      <c r="QRD1700" s="35"/>
      <c r="QRE1700" s="34"/>
      <c r="QRL1700" s="35"/>
      <c r="QRM1700" s="34"/>
      <c r="QRT1700" s="35"/>
      <c r="QRU1700" s="34"/>
      <c r="QSB1700" s="35"/>
      <c r="QSC1700" s="34"/>
      <c r="QSJ1700" s="35"/>
      <c r="QSK1700" s="34"/>
      <c r="QSR1700" s="35"/>
      <c r="QSS1700" s="34"/>
      <c r="QSZ1700" s="35"/>
      <c r="QTA1700" s="34"/>
      <c r="QTH1700" s="35"/>
      <c r="QTI1700" s="34"/>
      <c r="QTP1700" s="35"/>
      <c r="QTQ1700" s="34"/>
      <c r="QTX1700" s="35"/>
      <c r="QTY1700" s="34"/>
      <c r="QUF1700" s="35"/>
      <c r="QUG1700" s="34"/>
      <c r="QUN1700" s="35"/>
      <c r="QUO1700" s="34"/>
      <c r="QUV1700" s="35"/>
      <c r="QUW1700" s="34"/>
      <c r="QVD1700" s="35"/>
      <c r="QVE1700" s="34"/>
      <c r="QVL1700" s="35"/>
      <c r="QVM1700" s="34"/>
      <c r="QVT1700" s="35"/>
      <c r="QVU1700" s="34"/>
      <c r="QWB1700" s="35"/>
      <c r="QWC1700" s="34"/>
      <c r="QWJ1700" s="35"/>
      <c r="QWK1700" s="34"/>
      <c r="QWR1700" s="35"/>
      <c r="QWS1700" s="34"/>
      <c r="QWZ1700" s="35"/>
      <c r="QXA1700" s="34"/>
      <c r="QXH1700" s="35"/>
      <c r="QXI1700" s="34"/>
      <c r="QXP1700" s="35"/>
      <c r="QXQ1700" s="34"/>
      <c r="QXX1700" s="35"/>
      <c r="QXY1700" s="34"/>
      <c r="QYF1700" s="35"/>
      <c r="QYG1700" s="34"/>
      <c r="QYN1700" s="35"/>
      <c r="QYO1700" s="34"/>
      <c r="QYV1700" s="35"/>
      <c r="QYW1700" s="34"/>
      <c r="QZD1700" s="35"/>
      <c r="QZE1700" s="34"/>
      <c r="QZL1700" s="35"/>
      <c r="QZM1700" s="34"/>
      <c r="QZT1700" s="35"/>
      <c r="QZU1700" s="34"/>
      <c r="RAB1700" s="35"/>
      <c r="RAC1700" s="34"/>
      <c r="RAJ1700" s="35"/>
      <c r="RAK1700" s="34"/>
      <c r="RAR1700" s="35"/>
      <c r="RAS1700" s="34"/>
      <c r="RAZ1700" s="35"/>
      <c r="RBA1700" s="34"/>
      <c r="RBH1700" s="35"/>
      <c r="RBI1700" s="34"/>
      <c r="RBP1700" s="35"/>
      <c r="RBQ1700" s="34"/>
      <c r="RBX1700" s="35"/>
      <c r="RBY1700" s="34"/>
      <c r="RCF1700" s="35"/>
      <c r="RCG1700" s="34"/>
      <c r="RCN1700" s="35"/>
      <c r="RCO1700" s="34"/>
      <c r="RCV1700" s="35"/>
      <c r="RCW1700" s="34"/>
      <c r="RDD1700" s="35"/>
      <c r="RDE1700" s="34"/>
      <c r="RDL1700" s="35"/>
      <c r="RDM1700" s="34"/>
      <c r="RDT1700" s="35"/>
      <c r="RDU1700" s="34"/>
      <c r="REB1700" s="35"/>
      <c r="REC1700" s="34"/>
      <c r="REJ1700" s="35"/>
      <c r="REK1700" s="34"/>
      <c r="RER1700" s="35"/>
      <c r="RES1700" s="34"/>
      <c r="REZ1700" s="35"/>
      <c r="RFA1700" s="34"/>
      <c r="RFH1700" s="35"/>
      <c r="RFI1700" s="34"/>
      <c r="RFP1700" s="35"/>
      <c r="RFQ1700" s="34"/>
      <c r="RFX1700" s="35"/>
      <c r="RFY1700" s="34"/>
      <c r="RGF1700" s="35"/>
      <c r="RGG1700" s="34"/>
      <c r="RGN1700" s="35"/>
      <c r="RGO1700" s="34"/>
      <c r="RGV1700" s="35"/>
      <c r="RGW1700" s="34"/>
      <c r="RHD1700" s="35"/>
      <c r="RHE1700" s="34"/>
      <c r="RHL1700" s="35"/>
      <c r="RHM1700" s="34"/>
      <c r="RHT1700" s="35"/>
      <c r="RHU1700" s="34"/>
      <c r="RIB1700" s="35"/>
      <c r="RIC1700" s="34"/>
      <c r="RIJ1700" s="35"/>
      <c r="RIK1700" s="34"/>
      <c r="RIR1700" s="35"/>
      <c r="RIS1700" s="34"/>
      <c r="RIZ1700" s="35"/>
      <c r="RJA1700" s="34"/>
      <c r="RJH1700" s="35"/>
      <c r="RJI1700" s="34"/>
      <c r="RJP1700" s="35"/>
      <c r="RJQ1700" s="34"/>
      <c r="RJX1700" s="35"/>
      <c r="RJY1700" s="34"/>
      <c r="RKF1700" s="35"/>
      <c r="RKG1700" s="34"/>
      <c r="RKN1700" s="35"/>
      <c r="RKO1700" s="34"/>
      <c r="RKV1700" s="35"/>
      <c r="RKW1700" s="34"/>
      <c r="RLD1700" s="35"/>
      <c r="RLE1700" s="34"/>
      <c r="RLL1700" s="35"/>
      <c r="RLM1700" s="34"/>
      <c r="RLT1700" s="35"/>
      <c r="RLU1700" s="34"/>
      <c r="RMB1700" s="35"/>
      <c r="RMC1700" s="34"/>
      <c r="RMJ1700" s="35"/>
      <c r="RMK1700" s="34"/>
      <c r="RMR1700" s="35"/>
      <c r="RMS1700" s="34"/>
      <c r="RMZ1700" s="35"/>
      <c r="RNA1700" s="34"/>
      <c r="RNH1700" s="35"/>
      <c r="RNI1700" s="34"/>
      <c r="RNP1700" s="35"/>
      <c r="RNQ1700" s="34"/>
      <c r="RNX1700" s="35"/>
      <c r="RNY1700" s="34"/>
      <c r="ROF1700" s="35"/>
      <c r="ROG1700" s="34"/>
      <c r="RON1700" s="35"/>
      <c r="ROO1700" s="34"/>
      <c r="ROV1700" s="35"/>
      <c r="ROW1700" s="34"/>
      <c r="RPD1700" s="35"/>
      <c r="RPE1700" s="34"/>
      <c r="RPL1700" s="35"/>
      <c r="RPM1700" s="34"/>
      <c r="RPT1700" s="35"/>
      <c r="RPU1700" s="34"/>
      <c r="RQB1700" s="35"/>
      <c r="RQC1700" s="34"/>
      <c r="RQJ1700" s="35"/>
      <c r="RQK1700" s="34"/>
      <c r="RQR1700" s="35"/>
      <c r="RQS1700" s="34"/>
      <c r="RQZ1700" s="35"/>
      <c r="RRA1700" s="34"/>
      <c r="RRH1700" s="35"/>
      <c r="RRI1700" s="34"/>
      <c r="RRP1700" s="35"/>
      <c r="RRQ1700" s="34"/>
      <c r="RRX1700" s="35"/>
      <c r="RRY1700" s="34"/>
      <c r="RSF1700" s="35"/>
      <c r="RSG1700" s="34"/>
      <c r="RSN1700" s="35"/>
      <c r="RSO1700" s="34"/>
      <c r="RSV1700" s="35"/>
      <c r="RSW1700" s="34"/>
      <c r="RTD1700" s="35"/>
      <c r="RTE1700" s="34"/>
      <c r="RTL1700" s="35"/>
      <c r="RTM1700" s="34"/>
      <c r="RTT1700" s="35"/>
      <c r="RTU1700" s="34"/>
      <c r="RUB1700" s="35"/>
      <c r="RUC1700" s="34"/>
      <c r="RUJ1700" s="35"/>
      <c r="RUK1700" s="34"/>
      <c r="RUR1700" s="35"/>
      <c r="RUS1700" s="34"/>
      <c r="RUZ1700" s="35"/>
      <c r="RVA1700" s="34"/>
      <c r="RVH1700" s="35"/>
      <c r="RVI1700" s="34"/>
      <c r="RVP1700" s="35"/>
      <c r="RVQ1700" s="34"/>
      <c r="RVX1700" s="35"/>
      <c r="RVY1700" s="34"/>
      <c r="RWF1700" s="35"/>
      <c r="RWG1700" s="34"/>
      <c r="RWN1700" s="35"/>
      <c r="RWO1700" s="34"/>
      <c r="RWV1700" s="35"/>
      <c r="RWW1700" s="34"/>
      <c r="RXD1700" s="35"/>
      <c r="RXE1700" s="34"/>
      <c r="RXL1700" s="35"/>
      <c r="RXM1700" s="34"/>
      <c r="RXT1700" s="35"/>
      <c r="RXU1700" s="34"/>
      <c r="RYB1700" s="35"/>
      <c r="RYC1700" s="34"/>
      <c r="RYJ1700" s="35"/>
      <c r="RYK1700" s="34"/>
      <c r="RYR1700" s="35"/>
      <c r="RYS1700" s="34"/>
      <c r="RYZ1700" s="35"/>
      <c r="RZA1700" s="34"/>
      <c r="RZH1700" s="35"/>
      <c r="RZI1700" s="34"/>
      <c r="RZP1700" s="35"/>
      <c r="RZQ1700" s="34"/>
      <c r="RZX1700" s="35"/>
      <c r="RZY1700" s="34"/>
      <c r="SAF1700" s="35"/>
      <c r="SAG1700" s="34"/>
      <c r="SAN1700" s="35"/>
      <c r="SAO1700" s="34"/>
      <c r="SAV1700" s="35"/>
      <c r="SAW1700" s="34"/>
      <c r="SBD1700" s="35"/>
      <c r="SBE1700" s="34"/>
      <c r="SBL1700" s="35"/>
      <c r="SBM1700" s="34"/>
      <c r="SBT1700" s="35"/>
      <c r="SBU1700" s="34"/>
      <c r="SCB1700" s="35"/>
      <c r="SCC1700" s="34"/>
      <c r="SCJ1700" s="35"/>
      <c r="SCK1700" s="34"/>
      <c r="SCR1700" s="35"/>
      <c r="SCS1700" s="34"/>
      <c r="SCZ1700" s="35"/>
      <c r="SDA1700" s="34"/>
      <c r="SDH1700" s="35"/>
      <c r="SDI1700" s="34"/>
      <c r="SDP1700" s="35"/>
      <c r="SDQ1700" s="34"/>
      <c r="SDX1700" s="35"/>
      <c r="SDY1700" s="34"/>
      <c r="SEF1700" s="35"/>
      <c r="SEG1700" s="34"/>
      <c r="SEN1700" s="35"/>
      <c r="SEO1700" s="34"/>
      <c r="SEV1700" s="35"/>
      <c r="SEW1700" s="34"/>
      <c r="SFD1700" s="35"/>
      <c r="SFE1700" s="34"/>
      <c r="SFL1700" s="35"/>
      <c r="SFM1700" s="34"/>
      <c r="SFT1700" s="35"/>
      <c r="SFU1700" s="34"/>
      <c r="SGB1700" s="35"/>
      <c r="SGC1700" s="34"/>
      <c r="SGJ1700" s="35"/>
      <c r="SGK1700" s="34"/>
      <c r="SGR1700" s="35"/>
      <c r="SGS1700" s="34"/>
      <c r="SGZ1700" s="35"/>
      <c r="SHA1700" s="34"/>
      <c r="SHH1700" s="35"/>
      <c r="SHI1700" s="34"/>
      <c r="SHP1700" s="35"/>
      <c r="SHQ1700" s="34"/>
      <c r="SHX1700" s="35"/>
      <c r="SHY1700" s="34"/>
      <c r="SIF1700" s="35"/>
      <c r="SIG1700" s="34"/>
      <c r="SIN1700" s="35"/>
      <c r="SIO1700" s="34"/>
      <c r="SIV1700" s="35"/>
      <c r="SIW1700" s="34"/>
      <c r="SJD1700" s="35"/>
      <c r="SJE1700" s="34"/>
      <c r="SJL1700" s="35"/>
      <c r="SJM1700" s="34"/>
      <c r="SJT1700" s="35"/>
      <c r="SJU1700" s="34"/>
      <c r="SKB1700" s="35"/>
      <c r="SKC1700" s="34"/>
      <c r="SKJ1700" s="35"/>
      <c r="SKK1700" s="34"/>
      <c r="SKR1700" s="35"/>
      <c r="SKS1700" s="34"/>
      <c r="SKZ1700" s="35"/>
      <c r="SLA1700" s="34"/>
      <c r="SLH1700" s="35"/>
      <c r="SLI1700" s="34"/>
      <c r="SLP1700" s="35"/>
      <c r="SLQ1700" s="34"/>
      <c r="SLX1700" s="35"/>
      <c r="SLY1700" s="34"/>
      <c r="SMF1700" s="35"/>
      <c r="SMG1700" s="34"/>
      <c r="SMN1700" s="35"/>
      <c r="SMO1700" s="34"/>
      <c r="SMV1700" s="35"/>
      <c r="SMW1700" s="34"/>
      <c r="SND1700" s="35"/>
      <c r="SNE1700" s="34"/>
      <c r="SNL1700" s="35"/>
      <c r="SNM1700" s="34"/>
      <c r="SNT1700" s="35"/>
      <c r="SNU1700" s="34"/>
      <c r="SOB1700" s="35"/>
      <c r="SOC1700" s="34"/>
      <c r="SOJ1700" s="35"/>
      <c r="SOK1700" s="34"/>
      <c r="SOR1700" s="35"/>
      <c r="SOS1700" s="34"/>
      <c r="SOZ1700" s="35"/>
      <c r="SPA1700" s="34"/>
      <c r="SPH1700" s="35"/>
      <c r="SPI1700" s="34"/>
      <c r="SPP1700" s="35"/>
      <c r="SPQ1700" s="34"/>
      <c r="SPX1700" s="35"/>
      <c r="SPY1700" s="34"/>
      <c r="SQF1700" s="35"/>
      <c r="SQG1700" s="34"/>
      <c r="SQN1700" s="35"/>
      <c r="SQO1700" s="34"/>
      <c r="SQV1700" s="35"/>
      <c r="SQW1700" s="34"/>
      <c r="SRD1700" s="35"/>
      <c r="SRE1700" s="34"/>
      <c r="SRL1700" s="35"/>
      <c r="SRM1700" s="34"/>
      <c r="SRT1700" s="35"/>
      <c r="SRU1700" s="34"/>
      <c r="SSB1700" s="35"/>
      <c r="SSC1700" s="34"/>
      <c r="SSJ1700" s="35"/>
      <c r="SSK1700" s="34"/>
      <c r="SSR1700" s="35"/>
      <c r="SSS1700" s="34"/>
      <c r="SSZ1700" s="35"/>
      <c r="STA1700" s="34"/>
      <c r="STH1700" s="35"/>
      <c r="STI1700" s="34"/>
      <c r="STP1700" s="35"/>
      <c r="STQ1700" s="34"/>
      <c r="STX1700" s="35"/>
      <c r="STY1700" s="34"/>
      <c r="SUF1700" s="35"/>
      <c r="SUG1700" s="34"/>
      <c r="SUN1700" s="35"/>
      <c r="SUO1700" s="34"/>
      <c r="SUV1700" s="35"/>
      <c r="SUW1700" s="34"/>
      <c r="SVD1700" s="35"/>
      <c r="SVE1700" s="34"/>
      <c r="SVL1700" s="35"/>
      <c r="SVM1700" s="34"/>
      <c r="SVT1700" s="35"/>
      <c r="SVU1700" s="34"/>
      <c r="SWB1700" s="35"/>
      <c r="SWC1700" s="34"/>
      <c r="SWJ1700" s="35"/>
      <c r="SWK1700" s="34"/>
      <c r="SWR1700" s="35"/>
      <c r="SWS1700" s="34"/>
      <c r="SWZ1700" s="35"/>
      <c r="SXA1700" s="34"/>
      <c r="SXH1700" s="35"/>
      <c r="SXI1700" s="34"/>
      <c r="SXP1700" s="35"/>
      <c r="SXQ1700" s="34"/>
      <c r="SXX1700" s="35"/>
      <c r="SXY1700" s="34"/>
      <c r="SYF1700" s="35"/>
      <c r="SYG1700" s="34"/>
      <c r="SYN1700" s="35"/>
      <c r="SYO1700" s="34"/>
      <c r="SYV1700" s="35"/>
      <c r="SYW1700" s="34"/>
      <c r="SZD1700" s="35"/>
      <c r="SZE1700" s="34"/>
      <c r="SZL1700" s="35"/>
      <c r="SZM1700" s="34"/>
      <c r="SZT1700" s="35"/>
      <c r="SZU1700" s="34"/>
      <c r="TAB1700" s="35"/>
      <c r="TAC1700" s="34"/>
      <c r="TAJ1700" s="35"/>
      <c r="TAK1700" s="34"/>
      <c r="TAR1700" s="35"/>
      <c r="TAS1700" s="34"/>
      <c r="TAZ1700" s="35"/>
      <c r="TBA1700" s="34"/>
      <c r="TBH1700" s="35"/>
      <c r="TBI1700" s="34"/>
      <c r="TBP1700" s="35"/>
      <c r="TBQ1700" s="34"/>
      <c r="TBX1700" s="35"/>
      <c r="TBY1700" s="34"/>
      <c r="TCF1700" s="35"/>
      <c r="TCG1700" s="34"/>
      <c r="TCN1700" s="35"/>
      <c r="TCO1700" s="34"/>
      <c r="TCV1700" s="35"/>
      <c r="TCW1700" s="34"/>
      <c r="TDD1700" s="35"/>
      <c r="TDE1700" s="34"/>
      <c r="TDL1700" s="35"/>
      <c r="TDM1700" s="34"/>
      <c r="TDT1700" s="35"/>
      <c r="TDU1700" s="34"/>
      <c r="TEB1700" s="35"/>
      <c r="TEC1700" s="34"/>
      <c r="TEJ1700" s="35"/>
      <c r="TEK1700" s="34"/>
      <c r="TER1700" s="35"/>
      <c r="TES1700" s="34"/>
      <c r="TEZ1700" s="35"/>
      <c r="TFA1700" s="34"/>
      <c r="TFH1700" s="35"/>
      <c r="TFI1700" s="34"/>
      <c r="TFP1700" s="35"/>
      <c r="TFQ1700" s="34"/>
      <c r="TFX1700" s="35"/>
      <c r="TFY1700" s="34"/>
      <c r="TGF1700" s="35"/>
      <c r="TGG1700" s="34"/>
      <c r="TGN1700" s="35"/>
      <c r="TGO1700" s="34"/>
      <c r="TGV1700" s="35"/>
      <c r="TGW1700" s="34"/>
      <c r="THD1700" s="35"/>
      <c r="THE1700" s="34"/>
      <c r="THL1700" s="35"/>
      <c r="THM1700" s="34"/>
      <c r="THT1700" s="35"/>
      <c r="THU1700" s="34"/>
      <c r="TIB1700" s="35"/>
      <c r="TIC1700" s="34"/>
      <c r="TIJ1700" s="35"/>
      <c r="TIK1700" s="34"/>
      <c r="TIR1700" s="35"/>
      <c r="TIS1700" s="34"/>
      <c r="TIZ1700" s="35"/>
      <c r="TJA1700" s="34"/>
      <c r="TJH1700" s="35"/>
      <c r="TJI1700" s="34"/>
      <c r="TJP1700" s="35"/>
      <c r="TJQ1700" s="34"/>
      <c r="TJX1700" s="35"/>
      <c r="TJY1700" s="34"/>
      <c r="TKF1700" s="35"/>
      <c r="TKG1700" s="34"/>
      <c r="TKN1700" s="35"/>
      <c r="TKO1700" s="34"/>
      <c r="TKV1700" s="35"/>
      <c r="TKW1700" s="34"/>
      <c r="TLD1700" s="35"/>
      <c r="TLE1700" s="34"/>
      <c r="TLL1700" s="35"/>
      <c r="TLM1700" s="34"/>
      <c r="TLT1700" s="35"/>
      <c r="TLU1700" s="34"/>
      <c r="TMB1700" s="35"/>
      <c r="TMC1700" s="34"/>
      <c r="TMJ1700" s="35"/>
      <c r="TMK1700" s="34"/>
      <c r="TMR1700" s="35"/>
      <c r="TMS1700" s="34"/>
      <c r="TMZ1700" s="35"/>
      <c r="TNA1700" s="34"/>
      <c r="TNH1700" s="35"/>
      <c r="TNI1700" s="34"/>
      <c r="TNP1700" s="35"/>
      <c r="TNQ1700" s="34"/>
      <c r="TNX1700" s="35"/>
      <c r="TNY1700" s="34"/>
      <c r="TOF1700" s="35"/>
      <c r="TOG1700" s="34"/>
      <c r="TON1700" s="35"/>
      <c r="TOO1700" s="34"/>
      <c r="TOV1700" s="35"/>
      <c r="TOW1700" s="34"/>
      <c r="TPD1700" s="35"/>
      <c r="TPE1700" s="34"/>
      <c r="TPL1700" s="35"/>
      <c r="TPM1700" s="34"/>
      <c r="TPT1700" s="35"/>
      <c r="TPU1700" s="34"/>
      <c r="TQB1700" s="35"/>
      <c r="TQC1700" s="34"/>
      <c r="TQJ1700" s="35"/>
      <c r="TQK1700" s="34"/>
      <c r="TQR1700" s="35"/>
      <c r="TQS1700" s="34"/>
      <c r="TQZ1700" s="35"/>
      <c r="TRA1700" s="34"/>
      <c r="TRH1700" s="35"/>
      <c r="TRI1700" s="34"/>
      <c r="TRP1700" s="35"/>
      <c r="TRQ1700" s="34"/>
      <c r="TRX1700" s="35"/>
      <c r="TRY1700" s="34"/>
      <c r="TSF1700" s="35"/>
      <c r="TSG1700" s="34"/>
      <c r="TSN1700" s="35"/>
      <c r="TSO1700" s="34"/>
      <c r="TSV1700" s="35"/>
      <c r="TSW1700" s="34"/>
      <c r="TTD1700" s="35"/>
      <c r="TTE1700" s="34"/>
      <c r="TTL1700" s="35"/>
      <c r="TTM1700" s="34"/>
      <c r="TTT1700" s="35"/>
      <c r="TTU1700" s="34"/>
      <c r="TUB1700" s="35"/>
      <c r="TUC1700" s="34"/>
      <c r="TUJ1700" s="35"/>
      <c r="TUK1700" s="34"/>
      <c r="TUR1700" s="35"/>
      <c r="TUS1700" s="34"/>
      <c r="TUZ1700" s="35"/>
      <c r="TVA1700" s="34"/>
      <c r="TVH1700" s="35"/>
      <c r="TVI1700" s="34"/>
      <c r="TVP1700" s="35"/>
      <c r="TVQ1700" s="34"/>
      <c r="TVX1700" s="35"/>
      <c r="TVY1700" s="34"/>
      <c r="TWF1700" s="35"/>
      <c r="TWG1700" s="34"/>
      <c r="TWN1700" s="35"/>
      <c r="TWO1700" s="34"/>
      <c r="TWV1700" s="35"/>
      <c r="TWW1700" s="34"/>
      <c r="TXD1700" s="35"/>
      <c r="TXE1700" s="34"/>
      <c r="TXL1700" s="35"/>
      <c r="TXM1700" s="34"/>
      <c r="TXT1700" s="35"/>
      <c r="TXU1700" s="34"/>
      <c r="TYB1700" s="35"/>
      <c r="TYC1700" s="34"/>
      <c r="TYJ1700" s="35"/>
      <c r="TYK1700" s="34"/>
      <c r="TYR1700" s="35"/>
      <c r="TYS1700" s="34"/>
      <c r="TYZ1700" s="35"/>
      <c r="TZA1700" s="34"/>
      <c r="TZH1700" s="35"/>
      <c r="TZI1700" s="34"/>
      <c r="TZP1700" s="35"/>
      <c r="TZQ1700" s="34"/>
      <c r="TZX1700" s="35"/>
      <c r="TZY1700" s="34"/>
      <c r="UAF1700" s="35"/>
      <c r="UAG1700" s="34"/>
      <c r="UAN1700" s="35"/>
      <c r="UAO1700" s="34"/>
      <c r="UAV1700" s="35"/>
      <c r="UAW1700" s="34"/>
      <c r="UBD1700" s="35"/>
      <c r="UBE1700" s="34"/>
      <c r="UBL1700" s="35"/>
      <c r="UBM1700" s="34"/>
      <c r="UBT1700" s="35"/>
      <c r="UBU1700" s="34"/>
      <c r="UCB1700" s="35"/>
      <c r="UCC1700" s="34"/>
      <c r="UCJ1700" s="35"/>
      <c r="UCK1700" s="34"/>
      <c r="UCR1700" s="35"/>
      <c r="UCS1700" s="34"/>
      <c r="UCZ1700" s="35"/>
      <c r="UDA1700" s="34"/>
      <c r="UDH1700" s="35"/>
      <c r="UDI1700" s="34"/>
      <c r="UDP1700" s="35"/>
      <c r="UDQ1700" s="34"/>
      <c r="UDX1700" s="35"/>
      <c r="UDY1700" s="34"/>
      <c r="UEF1700" s="35"/>
      <c r="UEG1700" s="34"/>
      <c r="UEN1700" s="35"/>
      <c r="UEO1700" s="34"/>
      <c r="UEV1700" s="35"/>
      <c r="UEW1700" s="34"/>
      <c r="UFD1700" s="35"/>
      <c r="UFE1700" s="34"/>
      <c r="UFL1700" s="35"/>
      <c r="UFM1700" s="34"/>
      <c r="UFT1700" s="35"/>
      <c r="UFU1700" s="34"/>
      <c r="UGB1700" s="35"/>
      <c r="UGC1700" s="34"/>
      <c r="UGJ1700" s="35"/>
      <c r="UGK1700" s="34"/>
      <c r="UGR1700" s="35"/>
      <c r="UGS1700" s="34"/>
      <c r="UGZ1700" s="35"/>
      <c r="UHA1700" s="34"/>
      <c r="UHH1700" s="35"/>
      <c r="UHI1700" s="34"/>
      <c r="UHP1700" s="35"/>
      <c r="UHQ1700" s="34"/>
      <c r="UHX1700" s="35"/>
      <c r="UHY1700" s="34"/>
      <c r="UIF1700" s="35"/>
      <c r="UIG1700" s="34"/>
      <c r="UIN1700" s="35"/>
      <c r="UIO1700" s="34"/>
      <c r="UIV1700" s="35"/>
      <c r="UIW1700" s="34"/>
      <c r="UJD1700" s="35"/>
      <c r="UJE1700" s="34"/>
      <c r="UJL1700" s="35"/>
      <c r="UJM1700" s="34"/>
      <c r="UJT1700" s="35"/>
      <c r="UJU1700" s="34"/>
      <c r="UKB1700" s="35"/>
      <c r="UKC1700" s="34"/>
      <c r="UKJ1700" s="35"/>
      <c r="UKK1700" s="34"/>
      <c r="UKR1700" s="35"/>
      <c r="UKS1700" s="34"/>
      <c r="UKZ1700" s="35"/>
      <c r="ULA1700" s="34"/>
      <c r="ULH1700" s="35"/>
      <c r="ULI1700" s="34"/>
      <c r="ULP1700" s="35"/>
      <c r="ULQ1700" s="34"/>
      <c r="ULX1700" s="35"/>
      <c r="ULY1700" s="34"/>
      <c r="UMF1700" s="35"/>
      <c r="UMG1700" s="34"/>
      <c r="UMN1700" s="35"/>
      <c r="UMO1700" s="34"/>
      <c r="UMV1700" s="35"/>
      <c r="UMW1700" s="34"/>
      <c r="UND1700" s="35"/>
      <c r="UNE1700" s="34"/>
      <c r="UNL1700" s="35"/>
      <c r="UNM1700" s="34"/>
      <c r="UNT1700" s="35"/>
      <c r="UNU1700" s="34"/>
      <c r="UOB1700" s="35"/>
      <c r="UOC1700" s="34"/>
      <c r="UOJ1700" s="35"/>
      <c r="UOK1700" s="34"/>
      <c r="UOR1700" s="35"/>
      <c r="UOS1700" s="34"/>
      <c r="UOZ1700" s="35"/>
      <c r="UPA1700" s="34"/>
      <c r="UPH1700" s="35"/>
      <c r="UPI1700" s="34"/>
      <c r="UPP1700" s="35"/>
      <c r="UPQ1700" s="34"/>
      <c r="UPX1700" s="35"/>
      <c r="UPY1700" s="34"/>
      <c r="UQF1700" s="35"/>
      <c r="UQG1700" s="34"/>
      <c r="UQN1700" s="35"/>
      <c r="UQO1700" s="34"/>
      <c r="UQV1700" s="35"/>
      <c r="UQW1700" s="34"/>
      <c r="URD1700" s="35"/>
      <c r="URE1700" s="34"/>
      <c r="URL1700" s="35"/>
      <c r="URM1700" s="34"/>
      <c r="URT1700" s="35"/>
      <c r="URU1700" s="34"/>
      <c r="USB1700" s="35"/>
      <c r="USC1700" s="34"/>
      <c r="USJ1700" s="35"/>
      <c r="USK1700" s="34"/>
      <c r="USR1700" s="35"/>
      <c r="USS1700" s="34"/>
      <c r="USZ1700" s="35"/>
      <c r="UTA1700" s="34"/>
      <c r="UTH1700" s="35"/>
      <c r="UTI1700" s="34"/>
      <c r="UTP1700" s="35"/>
      <c r="UTQ1700" s="34"/>
      <c r="UTX1700" s="35"/>
      <c r="UTY1700" s="34"/>
      <c r="UUF1700" s="35"/>
      <c r="UUG1700" s="34"/>
      <c r="UUN1700" s="35"/>
      <c r="UUO1700" s="34"/>
      <c r="UUV1700" s="35"/>
      <c r="UUW1700" s="34"/>
      <c r="UVD1700" s="35"/>
      <c r="UVE1700" s="34"/>
      <c r="UVL1700" s="35"/>
      <c r="UVM1700" s="34"/>
      <c r="UVT1700" s="35"/>
      <c r="UVU1700" s="34"/>
      <c r="UWB1700" s="35"/>
      <c r="UWC1700" s="34"/>
      <c r="UWJ1700" s="35"/>
      <c r="UWK1700" s="34"/>
      <c r="UWR1700" s="35"/>
      <c r="UWS1700" s="34"/>
      <c r="UWZ1700" s="35"/>
      <c r="UXA1700" s="34"/>
      <c r="UXH1700" s="35"/>
      <c r="UXI1700" s="34"/>
      <c r="UXP1700" s="35"/>
      <c r="UXQ1700" s="34"/>
      <c r="UXX1700" s="35"/>
      <c r="UXY1700" s="34"/>
      <c r="UYF1700" s="35"/>
      <c r="UYG1700" s="34"/>
      <c r="UYN1700" s="35"/>
      <c r="UYO1700" s="34"/>
      <c r="UYV1700" s="35"/>
      <c r="UYW1700" s="34"/>
      <c r="UZD1700" s="35"/>
      <c r="UZE1700" s="34"/>
      <c r="UZL1700" s="35"/>
      <c r="UZM1700" s="34"/>
      <c r="UZT1700" s="35"/>
      <c r="UZU1700" s="34"/>
      <c r="VAB1700" s="35"/>
      <c r="VAC1700" s="34"/>
      <c r="VAJ1700" s="35"/>
      <c r="VAK1700" s="34"/>
      <c r="VAR1700" s="35"/>
      <c r="VAS1700" s="34"/>
      <c r="VAZ1700" s="35"/>
      <c r="VBA1700" s="34"/>
      <c r="VBH1700" s="35"/>
      <c r="VBI1700" s="34"/>
      <c r="VBP1700" s="35"/>
      <c r="VBQ1700" s="34"/>
      <c r="VBX1700" s="35"/>
      <c r="VBY1700" s="34"/>
      <c r="VCF1700" s="35"/>
      <c r="VCG1700" s="34"/>
      <c r="VCN1700" s="35"/>
      <c r="VCO1700" s="34"/>
      <c r="VCV1700" s="35"/>
      <c r="VCW1700" s="34"/>
      <c r="VDD1700" s="35"/>
      <c r="VDE1700" s="34"/>
      <c r="VDL1700" s="35"/>
      <c r="VDM1700" s="34"/>
      <c r="VDT1700" s="35"/>
      <c r="VDU1700" s="34"/>
      <c r="VEB1700" s="35"/>
      <c r="VEC1700" s="34"/>
      <c r="VEJ1700" s="35"/>
      <c r="VEK1700" s="34"/>
      <c r="VER1700" s="35"/>
      <c r="VES1700" s="34"/>
      <c r="VEZ1700" s="35"/>
      <c r="VFA1700" s="34"/>
      <c r="VFH1700" s="35"/>
      <c r="VFI1700" s="34"/>
      <c r="VFP1700" s="35"/>
      <c r="VFQ1700" s="34"/>
      <c r="VFX1700" s="35"/>
      <c r="VFY1700" s="34"/>
      <c r="VGF1700" s="35"/>
      <c r="VGG1700" s="34"/>
      <c r="VGN1700" s="35"/>
      <c r="VGO1700" s="34"/>
      <c r="VGV1700" s="35"/>
      <c r="VGW1700" s="34"/>
      <c r="VHD1700" s="35"/>
      <c r="VHE1700" s="34"/>
      <c r="VHL1700" s="35"/>
      <c r="VHM1700" s="34"/>
      <c r="VHT1700" s="35"/>
      <c r="VHU1700" s="34"/>
      <c r="VIB1700" s="35"/>
      <c r="VIC1700" s="34"/>
      <c r="VIJ1700" s="35"/>
      <c r="VIK1700" s="34"/>
      <c r="VIR1700" s="35"/>
      <c r="VIS1700" s="34"/>
      <c r="VIZ1700" s="35"/>
      <c r="VJA1700" s="34"/>
      <c r="VJH1700" s="35"/>
      <c r="VJI1700" s="34"/>
      <c r="VJP1700" s="35"/>
      <c r="VJQ1700" s="34"/>
      <c r="VJX1700" s="35"/>
      <c r="VJY1700" s="34"/>
      <c r="VKF1700" s="35"/>
      <c r="VKG1700" s="34"/>
      <c r="VKN1700" s="35"/>
      <c r="VKO1700" s="34"/>
      <c r="VKV1700" s="35"/>
      <c r="VKW1700" s="34"/>
      <c r="VLD1700" s="35"/>
      <c r="VLE1700" s="34"/>
      <c r="VLL1700" s="35"/>
      <c r="VLM1700" s="34"/>
      <c r="VLT1700" s="35"/>
      <c r="VLU1700" s="34"/>
      <c r="VMB1700" s="35"/>
      <c r="VMC1700" s="34"/>
      <c r="VMJ1700" s="35"/>
      <c r="VMK1700" s="34"/>
      <c r="VMR1700" s="35"/>
      <c r="VMS1700" s="34"/>
      <c r="VMZ1700" s="35"/>
      <c r="VNA1700" s="34"/>
      <c r="VNH1700" s="35"/>
      <c r="VNI1700" s="34"/>
      <c r="VNP1700" s="35"/>
      <c r="VNQ1700" s="34"/>
      <c r="VNX1700" s="35"/>
      <c r="VNY1700" s="34"/>
      <c r="VOF1700" s="35"/>
      <c r="VOG1700" s="34"/>
      <c r="VON1700" s="35"/>
      <c r="VOO1700" s="34"/>
      <c r="VOV1700" s="35"/>
      <c r="VOW1700" s="34"/>
      <c r="VPD1700" s="35"/>
      <c r="VPE1700" s="34"/>
      <c r="VPL1700" s="35"/>
      <c r="VPM1700" s="34"/>
      <c r="VPT1700" s="35"/>
      <c r="VPU1700" s="34"/>
      <c r="VQB1700" s="35"/>
      <c r="VQC1700" s="34"/>
      <c r="VQJ1700" s="35"/>
      <c r="VQK1700" s="34"/>
      <c r="VQR1700" s="35"/>
      <c r="VQS1700" s="34"/>
      <c r="VQZ1700" s="35"/>
      <c r="VRA1700" s="34"/>
      <c r="VRH1700" s="35"/>
      <c r="VRI1700" s="34"/>
      <c r="VRP1700" s="35"/>
      <c r="VRQ1700" s="34"/>
      <c r="VRX1700" s="35"/>
      <c r="VRY1700" s="34"/>
      <c r="VSF1700" s="35"/>
      <c r="VSG1700" s="34"/>
      <c r="VSN1700" s="35"/>
      <c r="VSO1700" s="34"/>
      <c r="VSV1700" s="35"/>
      <c r="VSW1700" s="34"/>
      <c r="VTD1700" s="35"/>
      <c r="VTE1700" s="34"/>
      <c r="VTL1700" s="35"/>
      <c r="VTM1700" s="34"/>
      <c r="VTT1700" s="35"/>
      <c r="VTU1700" s="34"/>
      <c r="VUB1700" s="35"/>
      <c r="VUC1700" s="34"/>
      <c r="VUJ1700" s="35"/>
      <c r="VUK1700" s="34"/>
      <c r="VUR1700" s="35"/>
      <c r="VUS1700" s="34"/>
      <c r="VUZ1700" s="35"/>
      <c r="VVA1700" s="34"/>
      <c r="VVH1700" s="35"/>
      <c r="VVI1700" s="34"/>
      <c r="VVP1700" s="35"/>
      <c r="VVQ1700" s="34"/>
      <c r="VVX1700" s="35"/>
      <c r="VVY1700" s="34"/>
      <c r="VWF1700" s="35"/>
      <c r="VWG1700" s="34"/>
      <c r="VWN1700" s="35"/>
      <c r="VWO1700" s="34"/>
      <c r="VWV1700" s="35"/>
      <c r="VWW1700" s="34"/>
      <c r="VXD1700" s="35"/>
      <c r="VXE1700" s="34"/>
      <c r="VXL1700" s="35"/>
      <c r="VXM1700" s="34"/>
      <c r="VXT1700" s="35"/>
      <c r="VXU1700" s="34"/>
      <c r="VYB1700" s="35"/>
      <c r="VYC1700" s="34"/>
      <c r="VYJ1700" s="35"/>
      <c r="VYK1700" s="34"/>
      <c r="VYR1700" s="35"/>
      <c r="VYS1700" s="34"/>
      <c r="VYZ1700" s="35"/>
      <c r="VZA1700" s="34"/>
      <c r="VZH1700" s="35"/>
      <c r="VZI1700" s="34"/>
      <c r="VZP1700" s="35"/>
      <c r="VZQ1700" s="34"/>
      <c r="VZX1700" s="35"/>
      <c r="VZY1700" s="34"/>
      <c r="WAF1700" s="35"/>
      <c r="WAG1700" s="34"/>
      <c r="WAN1700" s="35"/>
      <c r="WAO1700" s="34"/>
      <c r="WAV1700" s="35"/>
      <c r="WAW1700" s="34"/>
      <c r="WBD1700" s="35"/>
      <c r="WBE1700" s="34"/>
      <c r="WBL1700" s="35"/>
      <c r="WBM1700" s="34"/>
      <c r="WBT1700" s="35"/>
      <c r="WBU1700" s="34"/>
      <c r="WCB1700" s="35"/>
      <c r="WCC1700" s="34"/>
      <c r="WCJ1700" s="35"/>
      <c r="WCK1700" s="34"/>
      <c r="WCR1700" s="35"/>
      <c r="WCS1700" s="34"/>
      <c r="WCZ1700" s="35"/>
      <c r="WDA1700" s="34"/>
      <c r="WDH1700" s="35"/>
      <c r="WDI1700" s="34"/>
      <c r="WDP1700" s="35"/>
      <c r="WDQ1700" s="34"/>
      <c r="WDX1700" s="35"/>
      <c r="WDY1700" s="34"/>
      <c r="WEF1700" s="35"/>
      <c r="WEG1700" s="34"/>
      <c r="WEN1700" s="35"/>
      <c r="WEO1700" s="34"/>
      <c r="WEV1700" s="35"/>
      <c r="WEW1700" s="34"/>
      <c r="WFD1700" s="35"/>
      <c r="WFE1700" s="34"/>
      <c r="WFL1700" s="35"/>
      <c r="WFM1700" s="34"/>
      <c r="WFT1700" s="35"/>
      <c r="WFU1700" s="34"/>
      <c r="WGB1700" s="35"/>
      <c r="WGC1700" s="34"/>
      <c r="WGJ1700" s="35"/>
      <c r="WGK1700" s="34"/>
      <c r="WGR1700" s="35"/>
      <c r="WGS1700" s="34"/>
      <c r="WGZ1700" s="35"/>
      <c r="WHA1700" s="34"/>
      <c r="WHH1700" s="35"/>
      <c r="WHI1700" s="34"/>
      <c r="WHP1700" s="35"/>
      <c r="WHQ1700" s="34"/>
      <c r="WHX1700" s="35"/>
      <c r="WHY1700" s="34"/>
      <c r="WIF1700" s="35"/>
      <c r="WIG1700" s="34"/>
      <c r="WIN1700" s="35"/>
      <c r="WIO1700" s="34"/>
      <c r="WIV1700" s="35"/>
      <c r="WIW1700" s="34"/>
      <c r="WJD1700" s="35"/>
      <c r="WJE1700" s="34"/>
      <c r="WJL1700" s="35"/>
      <c r="WJM1700" s="34"/>
      <c r="WJT1700" s="35"/>
      <c r="WJU1700" s="34"/>
      <c r="WKB1700" s="35"/>
      <c r="WKC1700" s="34"/>
      <c r="WKJ1700" s="35"/>
      <c r="WKK1700" s="34"/>
      <c r="WKR1700" s="35"/>
      <c r="WKS1700" s="34"/>
      <c r="WKZ1700" s="35"/>
      <c r="WLA1700" s="34"/>
      <c r="WLH1700" s="35"/>
      <c r="WLI1700" s="34"/>
      <c r="WLP1700" s="35"/>
      <c r="WLQ1700" s="34"/>
      <c r="WLX1700" s="35"/>
      <c r="WLY1700" s="34"/>
      <c r="WMF1700" s="35"/>
      <c r="WMG1700" s="34"/>
      <c r="WMN1700" s="35"/>
      <c r="WMO1700" s="34"/>
      <c r="WMV1700" s="35"/>
      <c r="WMW1700" s="34"/>
      <c r="WND1700" s="35"/>
      <c r="WNE1700" s="34"/>
      <c r="WNL1700" s="35"/>
      <c r="WNM1700" s="34"/>
      <c r="WNT1700" s="35"/>
      <c r="WNU1700" s="34"/>
      <c r="WOB1700" s="35"/>
      <c r="WOC1700" s="34"/>
      <c r="WOJ1700" s="35"/>
      <c r="WOK1700" s="34"/>
      <c r="WOR1700" s="35"/>
      <c r="WOS1700" s="34"/>
      <c r="WOZ1700" s="35"/>
      <c r="WPA1700" s="34"/>
      <c r="WPH1700" s="35"/>
      <c r="WPI1700" s="34"/>
      <c r="WPP1700" s="35"/>
      <c r="WPQ1700" s="34"/>
      <c r="WPX1700" s="35"/>
      <c r="WPY1700" s="34"/>
      <c r="WQF1700" s="35"/>
      <c r="WQG1700" s="34"/>
      <c r="WQN1700" s="35"/>
      <c r="WQO1700" s="34"/>
      <c r="WQV1700" s="35"/>
      <c r="WQW1700" s="34"/>
      <c r="WRD1700" s="35"/>
      <c r="WRE1700" s="34"/>
      <c r="WRL1700" s="35"/>
      <c r="WRM1700" s="34"/>
      <c r="WRT1700" s="35"/>
      <c r="WRU1700" s="34"/>
      <c r="WSB1700" s="35"/>
      <c r="WSC1700" s="34"/>
      <c r="WSJ1700" s="35"/>
      <c r="WSK1700" s="34"/>
      <c r="WSR1700" s="35"/>
      <c r="WSS1700" s="34"/>
      <c r="WSZ1700" s="35"/>
      <c r="WTA1700" s="34"/>
      <c r="WTH1700" s="35"/>
      <c r="WTI1700" s="34"/>
      <c r="WTP1700" s="35"/>
      <c r="WTQ1700" s="34"/>
      <c r="WTX1700" s="35"/>
      <c r="WTY1700" s="34"/>
      <c r="WUF1700" s="35"/>
      <c r="WUG1700" s="34"/>
      <c r="WUN1700" s="35"/>
      <c r="WUO1700" s="34"/>
      <c r="WUV1700" s="35"/>
      <c r="WUW1700" s="34"/>
      <c r="WVD1700" s="35"/>
      <c r="WVE1700" s="34"/>
      <c r="WVL1700" s="35"/>
      <c r="WVM1700" s="34"/>
      <c r="WVT1700" s="35"/>
      <c r="WVU1700" s="34"/>
      <c r="WWB1700" s="35"/>
      <c r="WWC1700" s="34"/>
      <c r="WWJ1700" s="35"/>
      <c r="WWK1700" s="34"/>
      <c r="WWR1700" s="35"/>
      <c r="WWS1700" s="34"/>
      <c r="WWZ1700" s="35"/>
      <c r="WXA1700" s="34"/>
      <c r="WXH1700" s="35"/>
      <c r="WXI1700" s="34"/>
      <c r="WXP1700" s="35"/>
      <c r="WXQ1700" s="34"/>
      <c r="WXX1700" s="35"/>
      <c r="WXY1700" s="34"/>
      <c r="WYF1700" s="35"/>
      <c r="WYG1700" s="34"/>
      <c r="WYN1700" s="35"/>
      <c r="WYO1700" s="34"/>
      <c r="WYV1700" s="35"/>
      <c r="WYW1700" s="34"/>
      <c r="WZD1700" s="35"/>
      <c r="WZE1700" s="34"/>
      <c r="WZL1700" s="35"/>
      <c r="WZM1700" s="34"/>
      <c r="WZT1700" s="35"/>
      <c r="WZU1700" s="34"/>
      <c r="XAB1700" s="35"/>
      <c r="XAC1700" s="34"/>
      <c r="XAJ1700" s="35"/>
      <c r="XAK1700" s="34"/>
      <c r="XAR1700" s="35"/>
      <c r="XAS1700" s="34"/>
      <c r="XAZ1700" s="35"/>
      <c r="XBA1700" s="34"/>
      <c r="XBH1700" s="35"/>
      <c r="XBI1700" s="34"/>
      <c r="XBP1700" s="35"/>
      <c r="XBQ1700" s="34"/>
      <c r="XBX1700" s="35"/>
      <c r="XBY1700" s="34"/>
      <c r="XCF1700" s="35"/>
      <c r="XCG1700" s="34"/>
      <c r="XCN1700" s="35"/>
      <c r="XCO1700" s="34"/>
      <c r="XCV1700" s="35"/>
      <c r="XCW1700" s="34"/>
      <c r="XDD1700" s="35"/>
      <c r="XDE1700" s="34"/>
      <c r="XDL1700" s="35"/>
      <c r="XDM1700" s="34"/>
      <c r="XDT1700" s="35"/>
      <c r="XDU1700" s="34"/>
      <c r="XEB1700" s="35"/>
      <c r="XEC1700" s="34"/>
      <c r="XEJ1700" s="35"/>
      <c r="XEK1700" s="34"/>
      <c r="XER1700" s="35"/>
      <c r="XES1700" s="34"/>
      <c r="XEZ1700" s="35"/>
      <c r="XFA1700" s="34"/>
    </row>
    <row r="1701" spans="1:1021 1028:2045 2052:3069 3076:4093 4100:5117 5124:6141 6148:7165 7172:8189 8196:9213 9220:10237 10244:11261 11268:12285 12292:13309 13316:14333 14340:15357 15364:16381" x14ac:dyDescent="0.25">
      <c r="A1701" t="s">
        <v>484</v>
      </c>
      <c r="B1701" t="s">
        <v>336</v>
      </c>
      <c r="C1701">
        <v>339</v>
      </c>
      <c r="D1701">
        <v>339</v>
      </c>
      <c r="E1701" s="35">
        <v>1</v>
      </c>
      <c r="F1701" s="34">
        <v>1.9999999999999999E-88</v>
      </c>
      <c r="G1701">
        <v>85.76</v>
      </c>
      <c r="H1701">
        <v>1773</v>
      </c>
      <c r="I1701" t="str">
        <f>HYPERLINK("https://www.ncbi.nlm.nih.gov/nucleotide/MT644698.1?report=genbank&amp;log$=nucltop&amp;blast_rank=99&amp;RID=XE6RV0D8013","MT644698.1")</f>
        <v>MT644698.1</v>
      </c>
      <c r="L1701" s="35"/>
      <c r="M1701" s="34"/>
      <c r="T1701" s="35"/>
      <c r="U1701" s="34"/>
      <c r="AB1701" s="35"/>
      <c r="AC1701" s="34"/>
      <c r="AJ1701" s="35"/>
      <c r="AK1701" s="34"/>
      <c r="AR1701" s="35"/>
      <c r="AS1701" s="34"/>
      <c r="AZ1701" s="35"/>
      <c r="BA1701" s="34"/>
      <c r="BH1701" s="35"/>
      <c r="BI1701" s="34"/>
      <c r="BP1701" s="35"/>
      <c r="BQ1701" s="34"/>
      <c r="BX1701" s="35"/>
      <c r="BY1701" s="34"/>
      <c r="CF1701" s="35"/>
      <c r="CG1701" s="34"/>
      <c r="CN1701" s="35"/>
      <c r="CO1701" s="34"/>
      <c r="CV1701" s="35"/>
      <c r="CW1701" s="34"/>
      <c r="DD1701" s="35"/>
      <c r="DE1701" s="34"/>
      <c r="DL1701" s="35"/>
      <c r="DM1701" s="34"/>
      <c r="DT1701" s="35"/>
      <c r="DU1701" s="34"/>
      <c r="EB1701" s="35"/>
      <c r="EC1701" s="34"/>
      <c r="EJ1701" s="35"/>
      <c r="EK1701" s="34"/>
      <c r="ER1701" s="35"/>
      <c r="ES1701" s="34"/>
      <c r="EZ1701" s="35"/>
      <c r="FA1701" s="34"/>
      <c r="FH1701" s="35"/>
      <c r="FI1701" s="34"/>
      <c r="FP1701" s="35"/>
      <c r="FQ1701" s="34"/>
      <c r="FX1701" s="35"/>
      <c r="FY1701" s="34"/>
      <c r="GF1701" s="35"/>
      <c r="GG1701" s="34"/>
      <c r="GN1701" s="35"/>
      <c r="GO1701" s="34"/>
      <c r="GV1701" s="35"/>
      <c r="GW1701" s="34"/>
      <c r="HD1701" s="35"/>
      <c r="HE1701" s="34"/>
      <c r="HL1701" s="35"/>
      <c r="HM1701" s="34"/>
      <c r="HT1701" s="35"/>
      <c r="HU1701" s="34"/>
      <c r="IB1701" s="35"/>
      <c r="IC1701" s="34"/>
      <c r="IJ1701" s="35"/>
      <c r="IK1701" s="34"/>
      <c r="IR1701" s="35"/>
      <c r="IS1701" s="34"/>
      <c r="IZ1701" s="35"/>
      <c r="JA1701" s="34"/>
      <c r="JH1701" s="35"/>
      <c r="JI1701" s="34"/>
      <c r="JP1701" s="35"/>
      <c r="JQ1701" s="34"/>
      <c r="JX1701" s="35"/>
      <c r="JY1701" s="34"/>
      <c r="KF1701" s="35"/>
      <c r="KG1701" s="34"/>
      <c r="KN1701" s="35"/>
      <c r="KO1701" s="34"/>
      <c r="KV1701" s="35"/>
      <c r="KW1701" s="34"/>
      <c r="LD1701" s="35"/>
      <c r="LE1701" s="34"/>
      <c r="LL1701" s="35"/>
      <c r="LM1701" s="34"/>
      <c r="LT1701" s="35"/>
      <c r="LU1701" s="34"/>
      <c r="MB1701" s="35"/>
      <c r="MC1701" s="34"/>
      <c r="MJ1701" s="35"/>
      <c r="MK1701" s="34"/>
      <c r="MR1701" s="35"/>
      <c r="MS1701" s="34"/>
      <c r="MZ1701" s="35"/>
      <c r="NA1701" s="34"/>
      <c r="NH1701" s="35"/>
      <c r="NI1701" s="34"/>
      <c r="NP1701" s="35"/>
      <c r="NQ1701" s="34"/>
      <c r="NX1701" s="35"/>
      <c r="NY1701" s="34"/>
      <c r="OF1701" s="35"/>
      <c r="OG1701" s="34"/>
      <c r="ON1701" s="35"/>
      <c r="OO1701" s="34"/>
      <c r="OV1701" s="35"/>
      <c r="OW1701" s="34"/>
      <c r="PD1701" s="35"/>
      <c r="PE1701" s="34"/>
      <c r="PL1701" s="35"/>
      <c r="PM1701" s="34"/>
      <c r="PT1701" s="35"/>
      <c r="PU1701" s="34"/>
      <c r="QB1701" s="35"/>
      <c r="QC1701" s="34"/>
      <c r="QJ1701" s="35"/>
      <c r="QK1701" s="34"/>
      <c r="QR1701" s="35"/>
      <c r="QS1701" s="34"/>
      <c r="QZ1701" s="35"/>
      <c r="RA1701" s="34"/>
      <c r="RH1701" s="35"/>
      <c r="RI1701" s="34"/>
      <c r="RP1701" s="35"/>
      <c r="RQ1701" s="34"/>
      <c r="RX1701" s="35"/>
      <c r="RY1701" s="34"/>
      <c r="SF1701" s="35"/>
      <c r="SG1701" s="34"/>
      <c r="SN1701" s="35"/>
      <c r="SO1701" s="34"/>
      <c r="SV1701" s="35"/>
      <c r="SW1701" s="34"/>
      <c r="TD1701" s="35"/>
      <c r="TE1701" s="34"/>
      <c r="TL1701" s="35"/>
      <c r="TM1701" s="34"/>
      <c r="TT1701" s="35"/>
      <c r="TU1701" s="34"/>
      <c r="UB1701" s="35"/>
      <c r="UC1701" s="34"/>
      <c r="UJ1701" s="35"/>
      <c r="UK1701" s="34"/>
      <c r="UR1701" s="35"/>
      <c r="US1701" s="34"/>
      <c r="UZ1701" s="35"/>
      <c r="VA1701" s="34"/>
      <c r="VH1701" s="35"/>
      <c r="VI1701" s="34"/>
      <c r="VP1701" s="35"/>
      <c r="VQ1701" s="34"/>
      <c r="VX1701" s="35"/>
      <c r="VY1701" s="34"/>
      <c r="WF1701" s="35"/>
      <c r="WG1701" s="34"/>
      <c r="WN1701" s="35"/>
      <c r="WO1701" s="34"/>
      <c r="WV1701" s="35"/>
      <c r="WW1701" s="34"/>
      <c r="XD1701" s="35"/>
      <c r="XE1701" s="34"/>
      <c r="XL1701" s="35"/>
      <c r="XM1701" s="34"/>
      <c r="XT1701" s="35"/>
      <c r="XU1701" s="34"/>
      <c r="YB1701" s="35"/>
      <c r="YC1701" s="34"/>
      <c r="YJ1701" s="35"/>
      <c r="YK1701" s="34"/>
      <c r="YR1701" s="35"/>
      <c r="YS1701" s="34"/>
      <c r="YZ1701" s="35"/>
      <c r="ZA1701" s="34"/>
      <c r="ZH1701" s="35"/>
      <c r="ZI1701" s="34"/>
      <c r="ZP1701" s="35"/>
      <c r="ZQ1701" s="34"/>
      <c r="ZX1701" s="35"/>
      <c r="ZY1701" s="34"/>
      <c r="AAF1701" s="35"/>
      <c r="AAG1701" s="34"/>
      <c r="AAN1701" s="35"/>
      <c r="AAO1701" s="34"/>
      <c r="AAV1701" s="35"/>
      <c r="AAW1701" s="34"/>
      <c r="ABD1701" s="35"/>
      <c r="ABE1701" s="34"/>
      <c r="ABL1701" s="35"/>
      <c r="ABM1701" s="34"/>
      <c r="ABT1701" s="35"/>
      <c r="ABU1701" s="34"/>
      <c r="ACB1701" s="35"/>
      <c r="ACC1701" s="34"/>
      <c r="ACJ1701" s="35"/>
      <c r="ACK1701" s="34"/>
      <c r="ACR1701" s="35"/>
      <c r="ACS1701" s="34"/>
      <c r="ACZ1701" s="35"/>
      <c r="ADA1701" s="34"/>
      <c r="ADH1701" s="35"/>
      <c r="ADI1701" s="34"/>
      <c r="ADP1701" s="35"/>
      <c r="ADQ1701" s="34"/>
      <c r="ADX1701" s="35"/>
      <c r="ADY1701" s="34"/>
      <c r="AEF1701" s="35"/>
      <c r="AEG1701" s="34"/>
      <c r="AEN1701" s="35"/>
      <c r="AEO1701" s="34"/>
      <c r="AEV1701" s="35"/>
      <c r="AEW1701" s="34"/>
      <c r="AFD1701" s="35"/>
      <c r="AFE1701" s="34"/>
      <c r="AFL1701" s="35"/>
      <c r="AFM1701" s="34"/>
      <c r="AFT1701" s="35"/>
      <c r="AFU1701" s="34"/>
      <c r="AGB1701" s="35"/>
      <c r="AGC1701" s="34"/>
      <c r="AGJ1701" s="35"/>
      <c r="AGK1701" s="34"/>
      <c r="AGR1701" s="35"/>
      <c r="AGS1701" s="34"/>
      <c r="AGZ1701" s="35"/>
      <c r="AHA1701" s="34"/>
      <c r="AHH1701" s="35"/>
      <c r="AHI1701" s="34"/>
      <c r="AHP1701" s="35"/>
      <c r="AHQ1701" s="34"/>
      <c r="AHX1701" s="35"/>
      <c r="AHY1701" s="34"/>
      <c r="AIF1701" s="35"/>
      <c r="AIG1701" s="34"/>
      <c r="AIN1701" s="35"/>
      <c r="AIO1701" s="34"/>
      <c r="AIV1701" s="35"/>
      <c r="AIW1701" s="34"/>
      <c r="AJD1701" s="35"/>
      <c r="AJE1701" s="34"/>
      <c r="AJL1701" s="35"/>
      <c r="AJM1701" s="34"/>
      <c r="AJT1701" s="35"/>
      <c r="AJU1701" s="34"/>
      <c r="AKB1701" s="35"/>
      <c r="AKC1701" s="34"/>
      <c r="AKJ1701" s="35"/>
      <c r="AKK1701" s="34"/>
      <c r="AKR1701" s="35"/>
      <c r="AKS1701" s="34"/>
      <c r="AKZ1701" s="35"/>
      <c r="ALA1701" s="34"/>
      <c r="ALH1701" s="35"/>
      <c r="ALI1701" s="34"/>
      <c r="ALP1701" s="35"/>
      <c r="ALQ1701" s="34"/>
      <c r="ALX1701" s="35"/>
      <c r="ALY1701" s="34"/>
      <c r="AMF1701" s="35"/>
      <c r="AMG1701" s="34"/>
      <c r="AMN1701" s="35"/>
      <c r="AMO1701" s="34"/>
      <c r="AMV1701" s="35"/>
      <c r="AMW1701" s="34"/>
      <c r="AND1701" s="35"/>
      <c r="ANE1701" s="34"/>
      <c r="ANL1701" s="35"/>
      <c r="ANM1701" s="34"/>
      <c r="ANT1701" s="35"/>
      <c r="ANU1701" s="34"/>
      <c r="AOB1701" s="35"/>
      <c r="AOC1701" s="34"/>
      <c r="AOJ1701" s="35"/>
      <c r="AOK1701" s="34"/>
      <c r="AOR1701" s="35"/>
      <c r="AOS1701" s="34"/>
      <c r="AOZ1701" s="35"/>
      <c r="APA1701" s="34"/>
      <c r="APH1701" s="35"/>
      <c r="API1701" s="34"/>
      <c r="APP1701" s="35"/>
      <c r="APQ1701" s="34"/>
      <c r="APX1701" s="35"/>
      <c r="APY1701" s="34"/>
      <c r="AQF1701" s="35"/>
      <c r="AQG1701" s="34"/>
      <c r="AQN1701" s="35"/>
      <c r="AQO1701" s="34"/>
      <c r="AQV1701" s="35"/>
      <c r="AQW1701" s="34"/>
      <c r="ARD1701" s="35"/>
      <c r="ARE1701" s="34"/>
      <c r="ARL1701" s="35"/>
      <c r="ARM1701" s="34"/>
      <c r="ART1701" s="35"/>
      <c r="ARU1701" s="34"/>
      <c r="ASB1701" s="35"/>
      <c r="ASC1701" s="34"/>
      <c r="ASJ1701" s="35"/>
      <c r="ASK1701" s="34"/>
      <c r="ASR1701" s="35"/>
      <c r="ASS1701" s="34"/>
      <c r="ASZ1701" s="35"/>
      <c r="ATA1701" s="34"/>
      <c r="ATH1701" s="35"/>
      <c r="ATI1701" s="34"/>
      <c r="ATP1701" s="35"/>
      <c r="ATQ1701" s="34"/>
      <c r="ATX1701" s="35"/>
      <c r="ATY1701" s="34"/>
      <c r="AUF1701" s="35"/>
      <c r="AUG1701" s="34"/>
      <c r="AUN1701" s="35"/>
      <c r="AUO1701" s="34"/>
      <c r="AUV1701" s="35"/>
      <c r="AUW1701" s="34"/>
      <c r="AVD1701" s="35"/>
      <c r="AVE1701" s="34"/>
      <c r="AVL1701" s="35"/>
      <c r="AVM1701" s="34"/>
      <c r="AVT1701" s="35"/>
      <c r="AVU1701" s="34"/>
      <c r="AWB1701" s="35"/>
      <c r="AWC1701" s="34"/>
      <c r="AWJ1701" s="35"/>
      <c r="AWK1701" s="34"/>
      <c r="AWR1701" s="35"/>
      <c r="AWS1701" s="34"/>
      <c r="AWZ1701" s="35"/>
      <c r="AXA1701" s="34"/>
      <c r="AXH1701" s="35"/>
      <c r="AXI1701" s="34"/>
      <c r="AXP1701" s="35"/>
      <c r="AXQ1701" s="34"/>
      <c r="AXX1701" s="35"/>
      <c r="AXY1701" s="34"/>
      <c r="AYF1701" s="35"/>
      <c r="AYG1701" s="34"/>
      <c r="AYN1701" s="35"/>
      <c r="AYO1701" s="34"/>
      <c r="AYV1701" s="35"/>
      <c r="AYW1701" s="34"/>
      <c r="AZD1701" s="35"/>
      <c r="AZE1701" s="34"/>
      <c r="AZL1701" s="35"/>
      <c r="AZM1701" s="34"/>
      <c r="AZT1701" s="35"/>
      <c r="AZU1701" s="34"/>
      <c r="BAB1701" s="35"/>
      <c r="BAC1701" s="34"/>
      <c r="BAJ1701" s="35"/>
      <c r="BAK1701" s="34"/>
      <c r="BAR1701" s="35"/>
      <c r="BAS1701" s="34"/>
      <c r="BAZ1701" s="35"/>
      <c r="BBA1701" s="34"/>
      <c r="BBH1701" s="35"/>
      <c r="BBI1701" s="34"/>
      <c r="BBP1701" s="35"/>
      <c r="BBQ1701" s="34"/>
      <c r="BBX1701" s="35"/>
      <c r="BBY1701" s="34"/>
      <c r="BCF1701" s="35"/>
      <c r="BCG1701" s="34"/>
      <c r="BCN1701" s="35"/>
      <c r="BCO1701" s="34"/>
      <c r="BCV1701" s="35"/>
      <c r="BCW1701" s="34"/>
      <c r="BDD1701" s="35"/>
      <c r="BDE1701" s="34"/>
      <c r="BDL1701" s="35"/>
      <c r="BDM1701" s="34"/>
      <c r="BDT1701" s="35"/>
      <c r="BDU1701" s="34"/>
      <c r="BEB1701" s="35"/>
      <c r="BEC1701" s="34"/>
      <c r="BEJ1701" s="35"/>
      <c r="BEK1701" s="34"/>
      <c r="BER1701" s="35"/>
      <c r="BES1701" s="34"/>
      <c r="BEZ1701" s="35"/>
      <c r="BFA1701" s="34"/>
      <c r="BFH1701" s="35"/>
      <c r="BFI1701" s="34"/>
      <c r="BFP1701" s="35"/>
      <c r="BFQ1701" s="34"/>
      <c r="BFX1701" s="35"/>
      <c r="BFY1701" s="34"/>
      <c r="BGF1701" s="35"/>
      <c r="BGG1701" s="34"/>
      <c r="BGN1701" s="35"/>
      <c r="BGO1701" s="34"/>
      <c r="BGV1701" s="35"/>
      <c r="BGW1701" s="34"/>
      <c r="BHD1701" s="35"/>
      <c r="BHE1701" s="34"/>
      <c r="BHL1701" s="35"/>
      <c r="BHM1701" s="34"/>
      <c r="BHT1701" s="35"/>
      <c r="BHU1701" s="34"/>
      <c r="BIB1701" s="35"/>
      <c r="BIC1701" s="34"/>
      <c r="BIJ1701" s="35"/>
      <c r="BIK1701" s="34"/>
      <c r="BIR1701" s="35"/>
      <c r="BIS1701" s="34"/>
      <c r="BIZ1701" s="35"/>
      <c r="BJA1701" s="34"/>
      <c r="BJH1701" s="35"/>
      <c r="BJI1701" s="34"/>
      <c r="BJP1701" s="35"/>
      <c r="BJQ1701" s="34"/>
      <c r="BJX1701" s="35"/>
      <c r="BJY1701" s="34"/>
      <c r="BKF1701" s="35"/>
      <c r="BKG1701" s="34"/>
      <c r="BKN1701" s="35"/>
      <c r="BKO1701" s="34"/>
      <c r="BKV1701" s="35"/>
      <c r="BKW1701" s="34"/>
      <c r="BLD1701" s="35"/>
      <c r="BLE1701" s="34"/>
      <c r="BLL1701" s="35"/>
      <c r="BLM1701" s="34"/>
      <c r="BLT1701" s="35"/>
      <c r="BLU1701" s="34"/>
      <c r="BMB1701" s="35"/>
      <c r="BMC1701" s="34"/>
      <c r="BMJ1701" s="35"/>
      <c r="BMK1701" s="34"/>
      <c r="BMR1701" s="35"/>
      <c r="BMS1701" s="34"/>
      <c r="BMZ1701" s="35"/>
      <c r="BNA1701" s="34"/>
      <c r="BNH1701" s="35"/>
      <c r="BNI1701" s="34"/>
      <c r="BNP1701" s="35"/>
      <c r="BNQ1701" s="34"/>
      <c r="BNX1701" s="35"/>
      <c r="BNY1701" s="34"/>
      <c r="BOF1701" s="35"/>
      <c r="BOG1701" s="34"/>
      <c r="BON1701" s="35"/>
      <c r="BOO1701" s="34"/>
      <c r="BOV1701" s="35"/>
      <c r="BOW1701" s="34"/>
      <c r="BPD1701" s="35"/>
      <c r="BPE1701" s="34"/>
      <c r="BPL1701" s="35"/>
      <c r="BPM1701" s="34"/>
      <c r="BPT1701" s="35"/>
      <c r="BPU1701" s="34"/>
      <c r="BQB1701" s="35"/>
      <c r="BQC1701" s="34"/>
      <c r="BQJ1701" s="35"/>
      <c r="BQK1701" s="34"/>
      <c r="BQR1701" s="35"/>
      <c r="BQS1701" s="34"/>
      <c r="BQZ1701" s="35"/>
      <c r="BRA1701" s="34"/>
      <c r="BRH1701" s="35"/>
      <c r="BRI1701" s="34"/>
      <c r="BRP1701" s="35"/>
      <c r="BRQ1701" s="34"/>
      <c r="BRX1701" s="35"/>
      <c r="BRY1701" s="34"/>
      <c r="BSF1701" s="35"/>
      <c r="BSG1701" s="34"/>
      <c r="BSN1701" s="35"/>
      <c r="BSO1701" s="34"/>
      <c r="BSV1701" s="35"/>
      <c r="BSW1701" s="34"/>
      <c r="BTD1701" s="35"/>
      <c r="BTE1701" s="34"/>
      <c r="BTL1701" s="35"/>
      <c r="BTM1701" s="34"/>
      <c r="BTT1701" s="35"/>
      <c r="BTU1701" s="34"/>
      <c r="BUB1701" s="35"/>
      <c r="BUC1701" s="34"/>
      <c r="BUJ1701" s="35"/>
      <c r="BUK1701" s="34"/>
      <c r="BUR1701" s="35"/>
      <c r="BUS1701" s="34"/>
      <c r="BUZ1701" s="35"/>
      <c r="BVA1701" s="34"/>
      <c r="BVH1701" s="35"/>
      <c r="BVI1701" s="34"/>
      <c r="BVP1701" s="35"/>
      <c r="BVQ1701" s="34"/>
      <c r="BVX1701" s="35"/>
      <c r="BVY1701" s="34"/>
      <c r="BWF1701" s="35"/>
      <c r="BWG1701" s="34"/>
      <c r="BWN1701" s="35"/>
      <c r="BWO1701" s="34"/>
      <c r="BWV1701" s="35"/>
      <c r="BWW1701" s="34"/>
      <c r="BXD1701" s="35"/>
      <c r="BXE1701" s="34"/>
      <c r="BXL1701" s="35"/>
      <c r="BXM1701" s="34"/>
      <c r="BXT1701" s="35"/>
      <c r="BXU1701" s="34"/>
      <c r="BYB1701" s="35"/>
      <c r="BYC1701" s="34"/>
      <c r="BYJ1701" s="35"/>
      <c r="BYK1701" s="34"/>
      <c r="BYR1701" s="35"/>
      <c r="BYS1701" s="34"/>
      <c r="BYZ1701" s="35"/>
      <c r="BZA1701" s="34"/>
      <c r="BZH1701" s="35"/>
      <c r="BZI1701" s="34"/>
      <c r="BZP1701" s="35"/>
      <c r="BZQ1701" s="34"/>
      <c r="BZX1701" s="35"/>
      <c r="BZY1701" s="34"/>
      <c r="CAF1701" s="35"/>
      <c r="CAG1701" s="34"/>
      <c r="CAN1701" s="35"/>
      <c r="CAO1701" s="34"/>
      <c r="CAV1701" s="35"/>
      <c r="CAW1701" s="34"/>
      <c r="CBD1701" s="35"/>
      <c r="CBE1701" s="34"/>
      <c r="CBL1701" s="35"/>
      <c r="CBM1701" s="34"/>
      <c r="CBT1701" s="35"/>
      <c r="CBU1701" s="34"/>
      <c r="CCB1701" s="35"/>
      <c r="CCC1701" s="34"/>
      <c r="CCJ1701" s="35"/>
      <c r="CCK1701" s="34"/>
      <c r="CCR1701" s="35"/>
      <c r="CCS1701" s="34"/>
      <c r="CCZ1701" s="35"/>
      <c r="CDA1701" s="34"/>
      <c r="CDH1701" s="35"/>
      <c r="CDI1701" s="34"/>
      <c r="CDP1701" s="35"/>
      <c r="CDQ1701" s="34"/>
      <c r="CDX1701" s="35"/>
      <c r="CDY1701" s="34"/>
      <c r="CEF1701" s="35"/>
      <c r="CEG1701" s="34"/>
      <c r="CEN1701" s="35"/>
      <c r="CEO1701" s="34"/>
      <c r="CEV1701" s="35"/>
      <c r="CEW1701" s="34"/>
      <c r="CFD1701" s="35"/>
      <c r="CFE1701" s="34"/>
      <c r="CFL1701" s="35"/>
      <c r="CFM1701" s="34"/>
      <c r="CFT1701" s="35"/>
      <c r="CFU1701" s="34"/>
      <c r="CGB1701" s="35"/>
      <c r="CGC1701" s="34"/>
      <c r="CGJ1701" s="35"/>
      <c r="CGK1701" s="34"/>
      <c r="CGR1701" s="35"/>
      <c r="CGS1701" s="34"/>
      <c r="CGZ1701" s="35"/>
      <c r="CHA1701" s="34"/>
      <c r="CHH1701" s="35"/>
      <c r="CHI1701" s="34"/>
      <c r="CHP1701" s="35"/>
      <c r="CHQ1701" s="34"/>
      <c r="CHX1701" s="35"/>
      <c r="CHY1701" s="34"/>
      <c r="CIF1701" s="35"/>
      <c r="CIG1701" s="34"/>
      <c r="CIN1701" s="35"/>
      <c r="CIO1701" s="34"/>
      <c r="CIV1701" s="35"/>
      <c r="CIW1701" s="34"/>
      <c r="CJD1701" s="35"/>
      <c r="CJE1701" s="34"/>
      <c r="CJL1701" s="35"/>
      <c r="CJM1701" s="34"/>
      <c r="CJT1701" s="35"/>
      <c r="CJU1701" s="34"/>
      <c r="CKB1701" s="35"/>
      <c r="CKC1701" s="34"/>
      <c r="CKJ1701" s="35"/>
      <c r="CKK1701" s="34"/>
      <c r="CKR1701" s="35"/>
      <c r="CKS1701" s="34"/>
      <c r="CKZ1701" s="35"/>
      <c r="CLA1701" s="34"/>
      <c r="CLH1701" s="35"/>
      <c r="CLI1701" s="34"/>
      <c r="CLP1701" s="35"/>
      <c r="CLQ1701" s="34"/>
      <c r="CLX1701" s="35"/>
      <c r="CLY1701" s="34"/>
      <c r="CMF1701" s="35"/>
      <c r="CMG1701" s="34"/>
      <c r="CMN1701" s="35"/>
      <c r="CMO1701" s="34"/>
      <c r="CMV1701" s="35"/>
      <c r="CMW1701" s="34"/>
      <c r="CND1701" s="35"/>
      <c r="CNE1701" s="34"/>
      <c r="CNL1701" s="35"/>
      <c r="CNM1701" s="34"/>
      <c r="CNT1701" s="35"/>
      <c r="CNU1701" s="34"/>
      <c r="COB1701" s="35"/>
      <c r="COC1701" s="34"/>
      <c r="COJ1701" s="35"/>
      <c r="COK1701" s="34"/>
      <c r="COR1701" s="35"/>
      <c r="COS1701" s="34"/>
      <c r="COZ1701" s="35"/>
      <c r="CPA1701" s="34"/>
      <c r="CPH1701" s="35"/>
      <c r="CPI1701" s="34"/>
      <c r="CPP1701" s="35"/>
      <c r="CPQ1701" s="34"/>
      <c r="CPX1701" s="35"/>
      <c r="CPY1701" s="34"/>
      <c r="CQF1701" s="35"/>
      <c r="CQG1701" s="34"/>
      <c r="CQN1701" s="35"/>
      <c r="CQO1701" s="34"/>
      <c r="CQV1701" s="35"/>
      <c r="CQW1701" s="34"/>
      <c r="CRD1701" s="35"/>
      <c r="CRE1701" s="34"/>
      <c r="CRL1701" s="35"/>
      <c r="CRM1701" s="34"/>
      <c r="CRT1701" s="35"/>
      <c r="CRU1701" s="34"/>
      <c r="CSB1701" s="35"/>
      <c r="CSC1701" s="34"/>
      <c r="CSJ1701" s="35"/>
      <c r="CSK1701" s="34"/>
      <c r="CSR1701" s="35"/>
      <c r="CSS1701" s="34"/>
      <c r="CSZ1701" s="35"/>
      <c r="CTA1701" s="34"/>
      <c r="CTH1701" s="35"/>
      <c r="CTI1701" s="34"/>
      <c r="CTP1701" s="35"/>
      <c r="CTQ1701" s="34"/>
      <c r="CTX1701" s="35"/>
      <c r="CTY1701" s="34"/>
      <c r="CUF1701" s="35"/>
      <c r="CUG1701" s="34"/>
      <c r="CUN1701" s="35"/>
      <c r="CUO1701" s="34"/>
      <c r="CUV1701" s="35"/>
      <c r="CUW1701" s="34"/>
      <c r="CVD1701" s="35"/>
      <c r="CVE1701" s="34"/>
      <c r="CVL1701" s="35"/>
      <c r="CVM1701" s="34"/>
      <c r="CVT1701" s="35"/>
      <c r="CVU1701" s="34"/>
      <c r="CWB1701" s="35"/>
      <c r="CWC1701" s="34"/>
      <c r="CWJ1701" s="35"/>
      <c r="CWK1701" s="34"/>
      <c r="CWR1701" s="35"/>
      <c r="CWS1701" s="34"/>
      <c r="CWZ1701" s="35"/>
      <c r="CXA1701" s="34"/>
      <c r="CXH1701" s="35"/>
      <c r="CXI1701" s="34"/>
      <c r="CXP1701" s="35"/>
      <c r="CXQ1701" s="34"/>
      <c r="CXX1701" s="35"/>
      <c r="CXY1701" s="34"/>
      <c r="CYF1701" s="35"/>
      <c r="CYG1701" s="34"/>
      <c r="CYN1701" s="35"/>
      <c r="CYO1701" s="34"/>
      <c r="CYV1701" s="35"/>
      <c r="CYW1701" s="34"/>
      <c r="CZD1701" s="35"/>
      <c r="CZE1701" s="34"/>
      <c r="CZL1701" s="35"/>
      <c r="CZM1701" s="34"/>
      <c r="CZT1701" s="35"/>
      <c r="CZU1701" s="34"/>
      <c r="DAB1701" s="35"/>
      <c r="DAC1701" s="34"/>
      <c r="DAJ1701" s="35"/>
      <c r="DAK1701" s="34"/>
      <c r="DAR1701" s="35"/>
      <c r="DAS1701" s="34"/>
      <c r="DAZ1701" s="35"/>
      <c r="DBA1701" s="34"/>
      <c r="DBH1701" s="35"/>
      <c r="DBI1701" s="34"/>
      <c r="DBP1701" s="35"/>
      <c r="DBQ1701" s="34"/>
      <c r="DBX1701" s="35"/>
      <c r="DBY1701" s="34"/>
      <c r="DCF1701" s="35"/>
      <c r="DCG1701" s="34"/>
      <c r="DCN1701" s="35"/>
      <c r="DCO1701" s="34"/>
      <c r="DCV1701" s="35"/>
      <c r="DCW1701" s="34"/>
      <c r="DDD1701" s="35"/>
      <c r="DDE1701" s="34"/>
      <c r="DDL1701" s="35"/>
      <c r="DDM1701" s="34"/>
      <c r="DDT1701" s="35"/>
      <c r="DDU1701" s="34"/>
      <c r="DEB1701" s="35"/>
      <c r="DEC1701" s="34"/>
      <c r="DEJ1701" s="35"/>
      <c r="DEK1701" s="34"/>
      <c r="DER1701" s="35"/>
      <c r="DES1701" s="34"/>
      <c r="DEZ1701" s="35"/>
      <c r="DFA1701" s="34"/>
      <c r="DFH1701" s="35"/>
      <c r="DFI1701" s="34"/>
      <c r="DFP1701" s="35"/>
      <c r="DFQ1701" s="34"/>
      <c r="DFX1701" s="35"/>
      <c r="DFY1701" s="34"/>
      <c r="DGF1701" s="35"/>
      <c r="DGG1701" s="34"/>
      <c r="DGN1701" s="35"/>
      <c r="DGO1701" s="34"/>
      <c r="DGV1701" s="35"/>
      <c r="DGW1701" s="34"/>
      <c r="DHD1701" s="35"/>
      <c r="DHE1701" s="34"/>
      <c r="DHL1701" s="35"/>
      <c r="DHM1701" s="34"/>
      <c r="DHT1701" s="35"/>
      <c r="DHU1701" s="34"/>
      <c r="DIB1701" s="35"/>
      <c r="DIC1701" s="34"/>
      <c r="DIJ1701" s="35"/>
      <c r="DIK1701" s="34"/>
      <c r="DIR1701" s="35"/>
      <c r="DIS1701" s="34"/>
      <c r="DIZ1701" s="35"/>
      <c r="DJA1701" s="34"/>
      <c r="DJH1701" s="35"/>
      <c r="DJI1701" s="34"/>
      <c r="DJP1701" s="35"/>
      <c r="DJQ1701" s="34"/>
      <c r="DJX1701" s="35"/>
      <c r="DJY1701" s="34"/>
      <c r="DKF1701" s="35"/>
      <c r="DKG1701" s="34"/>
      <c r="DKN1701" s="35"/>
      <c r="DKO1701" s="34"/>
      <c r="DKV1701" s="35"/>
      <c r="DKW1701" s="34"/>
      <c r="DLD1701" s="35"/>
      <c r="DLE1701" s="34"/>
      <c r="DLL1701" s="35"/>
      <c r="DLM1701" s="34"/>
      <c r="DLT1701" s="35"/>
      <c r="DLU1701" s="34"/>
      <c r="DMB1701" s="35"/>
      <c r="DMC1701" s="34"/>
      <c r="DMJ1701" s="35"/>
      <c r="DMK1701" s="34"/>
      <c r="DMR1701" s="35"/>
      <c r="DMS1701" s="34"/>
      <c r="DMZ1701" s="35"/>
      <c r="DNA1701" s="34"/>
      <c r="DNH1701" s="35"/>
      <c r="DNI1701" s="34"/>
      <c r="DNP1701" s="35"/>
      <c r="DNQ1701" s="34"/>
      <c r="DNX1701" s="35"/>
      <c r="DNY1701" s="34"/>
      <c r="DOF1701" s="35"/>
      <c r="DOG1701" s="34"/>
      <c r="DON1701" s="35"/>
      <c r="DOO1701" s="34"/>
      <c r="DOV1701" s="35"/>
      <c r="DOW1701" s="34"/>
      <c r="DPD1701" s="35"/>
      <c r="DPE1701" s="34"/>
      <c r="DPL1701" s="35"/>
      <c r="DPM1701" s="34"/>
      <c r="DPT1701" s="35"/>
      <c r="DPU1701" s="34"/>
      <c r="DQB1701" s="35"/>
      <c r="DQC1701" s="34"/>
      <c r="DQJ1701" s="35"/>
      <c r="DQK1701" s="34"/>
      <c r="DQR1701" s="35"/>
      <c r="DQS1701" s="34"/>
      <c r="DQZ1701" s="35"/>
      <c r="DRA1701" s="34"/>
      <c r="DRH1701" s="35"/>
      <c r="DRI1701" s="34"/>
      <c r="DRP1701" s="35"/>
      <c r="DRQ1701" s="34"/>
      <c r="DRX1701" s="35"/>
      <c r="DRY1701" s="34"/>
      <c r="DSF1701" s="35"/>
      <c r="DSG1701" s="34"/>
      <c r="DSN1701" s="35"/>
      <c r="DSO1701" s="34"/>
      <c r="DSV1701" s="35"/>
      <c r="DSW1701" s="34"/>
      <c r="DTD1701" s="35"/>
      <c r="DTE1701" s="34"/>
      <c r="DTL1701" s="35"/>
      <c r="DTM1701" s="34"/>
      <c r="DTT1701" s="35"/>
      <c r="DTU1701" s="34"/>
      <c r="DUB1701" s="35"/>
      <c r="DUC1701" s="34"/>
      <c r="DUJ1701" s="35"/>
      <c r="DUK1701" s="34"/>
      <c r="DUR1701" s="35"/>
      <c r="DUS1701" s="34"/>
      <c r="DUZ1701" s="35"/>
      <c r="DVA1701" s="34"/>
      <c r="DVH1701" s="35"/>
      <c r="DVI1701" s="34"/>
      <c r="DVP1701" s="35"/>
      <c r="DVQ1701" s="34"/>
      <c r="DVX1701" s="35"/>
      <c r="DVY1701" s="34"/>
      <c r="DWF1701" s="35"/>
      <c r="DWG1701" s="34"/>
      <c r="DWN1701" s="35"/>
      <c r="DWO1701" s="34"/>
      <c r="DWV1701" s="35"/>
      <c r="DWW1701" s="34"/>
      <c r="DXD1701" s="35"/>
      <c r="DXE1701" s="34"/>
      <c r="DXL1701" s="35"/>
      <c r="DXM1701" s="34"/>
      <c r="DXT1701" s="35"/>
      <c r="DXU1701" s="34"/>
      <c r="DYB1701" s="35"/>
      <c r="DYC1701" s="34"/>
      <c r="DYJ1701" s="35"/>
      <c r="DYK1701" s="34"/>
      <c r="DYR1701" s="35"/>
      <c r="DYS1701" s="34"/>
      <c r="DYZ1701" s="35"/>
      <c r="DZA1701" s="34"/>
      <c r="DZH1701" s="35"/>
      <c r="DZI1701" s="34"/>
      <c r="DZP1701" s="35"/>
      <c r="DZQ1701" s="34"/>
      <c r="DZX1701" s="35"/>
      <c r="DZY1701" s="34"/>
      <c r="EAF1701" s="35"/>
      <c r="EAG1701" s="34"/>
      <c r="EAN1701" s="35"/>
      <c r="EAO1701" s="34"/>
      <c r="EAV1701" s="35"/>
      <c r="EAW1701" s="34"/>
      <c r="EBD1701" s="35"/>
      <c r="EBE1701" s="34"/>
      <c r="EBL1701" s="35"/>
      <c r="EBM1701" s="34"/>
      <c r="EBT1701" s="35"/>
      <c r="EBU1701" s="34"/>
      <c r="ECB1701" s="35"/>
      <c r="ECC1701" s="34"/>
      <c r="ECJ1701" s="35"/>
      <c r="ECK1701" s="34"/>
      <c r="ECR1701" s="35"/>
      <c r="ECS1701" s="34"/>
      <c r="ECZ1701" s="35"/>
      <c r="EDA1701" s="34"/>
      <c r="EDH1701" s="35"/>
      <c r="EDI1701" s="34"/>
      <c r="EDP1701" s="35"/>
      <c r="EDQ1701" s="34"/>
      <c r="EDX1701" s="35"/>
      <c r="EDY1701" s="34"/>
      <c r="EEF1701" s="35"/>
      <c r="EEG1701" s="34"/>
      <c r="EEN1701" s="35"/>
      <c r="EEO1701" s="34"/>
      <c r="EEV1701" s="35"/>
      <c r="EEW1701" s="34"/>
      <c r="EFD1701" s="35"/>
      <c r="EFE1701" s="34"/>
      <c r="EFL1701" s="35"/>
      <c r="EFM1701" s="34"/>
      <c r="EFT1701" s="35"/>
      <c r="EFU1701" s="34"/>
      <c r="EGB1701" s="35"/>
      <c r="EGC1701" s="34"/>
      <c r="EGJ1701" s="35"/>
      <c r="EGK1701" s="34"/>
      <c r="EGR1701" s="35"/>
      <c r="EGS1701" s="34"/>
      <c r="EGZ1701" s="35"/>
      <c r="EHA1701" s="34"/>
      <c r="EHH1701" s="35"/>
      <c r="EHI1701" s="34"/>
      <c r="EHP1701" s="35"/>
      <c r="EHQ1701" s="34"/>
      <c r="EHX1701" s="35"/>
      <c r="EHY1701" s="34"/>
      <c r="EIF1701" s="35"/>
      <c r="EIG1701" s="34"/>
      <c r="EIN1701" s="35"/>
      <c r="EIO1701" s="34"/>
      <c r="EIV1701" s="35"/>
      <c r="EIW1701" s="34"/>
      <c r="EJD1701" s="35"/>
      <c r="EJE1701" s="34"/>
      <c r="EJL1701" s="35"/>
      <c r="EJM1701" s="34"/>
      <c r="EJT1701" s="35"/>
      <c r="EJU1701" s="34"/>
      <c r="EKB1701" s="35"/>
      <c r="EKC1701" s="34"/>
      <c r="EKJ1701" s="35"/>
      <c r="EKK1701" s="34"/>
      <c r="EKR1701" s="35"/>
      <c r="EKS1701" s="34"/>
      <c r="EKZ1701" s="35"/>
      <c r="ELA1701" s="34"/>
      <c r="ELH1701" s="35"/>
      <c r="ELI1701" s="34"/>
      <c r="ELP1701" s="35"/>
      <c r="ELQ1701" s="34"/>
      <c r="ELX1701" s="35"/>
      <c r="ELY1701" s="34"/>
      <c r="EMF1701" s="35"/>
      <c r="EMG1701" s="34"/>
      <c r="EMN1701" s="35"/>
      <c r="EMO1701" s="34"/>
      <c r="EMV1701" s="35"/>
      <c r="EMW1701" s="34"/>
      <c r="END1701" s="35"/>
      <c r="ENE1701" s="34"/>
      <c r="ENL1701" s="35"/>
      <c r="ENM1701" s="34"/>
      <c r="ENT1701" s="35"/>
      <c r="ENU1701" s="34"/>
      <c r="EOB1701" s="35"/>
      <c r="EOC1701" s="34"/>
      <c r="EOJ1701" s="35"/>
      <c r="EOK1701" s="34"/>
      <c r="EOR1701" s="35"/>
      <c r="EOS1701" s="34"/>
      <c r="EOZ1701" s="35"/>
      <c r="EPA1701" s="34"/>
      <c r="EPH1701" s="35"/>
      <c r="EPI1701" s="34"/>
      <c r="EPP1701" s="35"/>
      <c r="EPQ1701" s="34"/>
      <c r="EPX1701" s="35"/>
      <c r="EPY1701" s="34"/>
      <c r="EQF1701" s="35"/>
      <c r="EQG1701" s="34"/>
      <c r="EQN1701" s="35"/>
      <c r="EQO1701" s="34"/>
      <c r="EQV1701" s="35"/>
      <c r="EQW1701" s="34"/>
      <c r="ERD1701" s="35"/>
      <c r="ERE1701" s="34"/>
      <c r="ERL1701" s="35"/>
      <c r="ERM1701" s="34"/>
      <c r="ERT1701" s="35"/>
      <c r="ERU1701" s="34"/>
      <c r="ESB1701" s="35"/>
      <c r="ESC1701" s="34"/>
      <c r="ESJ1701" s="35"/>
      <c r="ESK1701" s="34"/>
      <c r="ESR1701" s="35"/>
      <c r="ESS1701" s="34"/>
      <c r="ESZ1701" s="35"/>
      <c r="ETA1701" s="34"/>
      <c r="ETH1701" s="35"/>
      <c r="ETI1701" s="34"/>
      <c r="ETP1701" s="35"/>
      <c r="ETQ1701" s="34"/>
      <c r="ETX1701" s="35"/>
      <c r="ETY1701" s="34"/>
      <c r="EUF1701" s="35"/>
      <c r="EUG1701" s="34"/>
      <c r="EUN1701" s="35"/>
      <c r="EUO1701" s="34"/>
      <c r="EUV1701" s="35"/>
      <c r="EUW1701" s="34"/>
      <c r="EVD1701" s="35"/>
      <c r="EVE1701" s="34"/>
      <c r="EVL1701" s="35"/>
      <c r="EVM1701" s="34"/>
      <c r="EVT1701" s="35"/>
      <c r="EVU1701" s="34"/>
      <c r="EWB1701" s="35"/>
      <c r="EWC1701" s="34"/>
      <c r="EWJ1701" s="35"/>
      <c r="EWK1701" s="34"/>
      <c r="EWR1701" s="35"/>
      <c r="EWS1701" s="34"/>
      <c r="EWZ1701" s="35"/>
      <c r="EXA1701" s="34"/>
      <c r="EXH1701" s="35"/>
      <c r="EXI1701" s="34"/>
      <c r="EXP1701" s="35"/>
      <c r="EXQ1701" s="34"/>
      <c r="EXX1701" s="35"/>
      <c r="EXY1701" s="34"/>
      <c r="EYF1701" s="35"/>
      <c r="EYG1701" s="34"/>
      <c r="EYN1701" s="35"/>
      <c r="EYO1701" s="34"/>
      <c r="EYV1701" s="35"/>
      <c r="EYW1701" s="34"/>
      <c r="EZD1701" s="35"/>
      <c r="EZE1701" s="34"/>
      <c r="EZL1701" s="35"/>
      <c r="EZM1701" s="34"/>
      <c r="EZT1701" s="35"/>
      <c r="EZU1701" s="34"/>
      <c r="FAB1701" s="35"/>
      <c r="FAC1701" s="34"/>
      <c r="FAJ1701" s="35"/>
      <c r="FAK1701" s="34"/>
      <c r="FAR1701" s="35"/>
      <c r="FAS1701" s="34"/>
      <c r="FAZ1701" s="35"/>
      <c r="FBA1701" s="34"/>
      <c r="FBH1701" s="35"/>
      <c r="FBI1701" s="34"/>
      <c r="FBP1701" s="35"/>
      <c r="FBQ1701" s="34"/>
      <c r="FBX1701" s="35"/>
      <c r="FBY1701" s="34"/>
      <c r="FCF1701" s="35"/>
      <c r="FCG1701" s="34"/>
      <c r="FCN1701" s="35"/>
      <c r="FCO1701" s="34"/>
      <c r="FCV1701" s="35"/>
      <c r="FCW1701" s="34"/>
      <c r="FDD1701" s="35"/>
      <c r="FDE1701" s="34"/>
      <c r="FDL1701" s="35"/>
      <c r="FDM1701" s="34"/>
      <c r="FDT1701" s="35"/>
      <c r="FDU1701" s="34"/>
      <c r="FEB1701" s="35"/>
      <c r="FEC1701" s="34"/>
      <c r="FEJ1701" s="35"/>
      <c r="FEK1701" s="34"/>
      <c r="FER1701" s="35"/>
      <c r="FES1701" s="34"/>
      <c r="FEZ1701" s="35"/>
      <c r="FFA1701" s="34"/>
      <c r="FFH1701" s="35"/>
      <c r="FFI1701" s="34"/>
      <c r="FFP1701" s="35"/>
      <c r="FFQ1701" s="34"/>
      <c r="FFX1701" s="35"/>
      <c r="FFY1701" s="34"/>
      <c r="FGF1701" s="35"/>
      <c r="FGG1701" s="34"/>
      <c r="FGN1701" s="35"/>
      <c r="FGO1701" s="34"/>
      <c r="FGV1701" s="35"/>
      <c r="FGW1701" s="34"/>
      <c r="FHD1701" s="35"/>
      <c r="FHE1701" s="34"/>
      <c r="FHL1701" s="35"/>
      <c r="FHM1701" s="34"/>
      <c r="FHT1701" s="35"/>
      <c r="FHU1701" s="34"/>
      <c r="FIB1701" s="35"/>
      <c r="FIC1701" s="34"/>
      <c r="FIJ1701" s="35"/>
      <c r="FIK1701" s="34"/>
      <c r="FIR1701" s="35"/>
      <c r="FIS1701" s="34"/>
      <c r="FIZ1701" s="35"/>
      <c r="FJA1701" s="34"/>
      <c r="FJH1701" s="35"/>
      <c r="FJI1701" s="34"/>
      <c r="FJP1701" s="35"/>
      <c r="FJQ1701" s="34"/>
      <c r="FJX1701" s="35"/>
      <c r="FJY1701" s="34"/>
      <c r="FKF1701" s="35"/>
      <c r="FKG1701" s="34"/>
      <c r="FKN1701" s="35"/>
      <c r="FKO1701" s="34"/>
      <c r="FKV1701" s="35"/>
      <c r="FKW1701" s="34"/>
      <c r="FLD1701" s="35"/>
      <c r="FLE1701" s="34"/>
      <c r="FLL1701" s="35"/>
      <c r="FLM1701" s="34"/>
      <c r="FLT1701" s="35"/>
      <c r="FLU1701" s="34"/>
      <c r="FMB1701" s="35"/>
      <c r="FMC1701" s="34"/>
      <c r="FMJ1701" s="35"/>
      <c r="FMK1701" s="34"/>
      <c r="FMR1701" s="35"/>
      <c r="FMS1701" s="34"/>
      <c r="FMZ1701" s="35"/>
      <c r="FNA1701" s="34"/>
      <c r="FNH1701" s="35"/>
      <c r="FNI1701" s="34"/>
      <c r="FNP1701" s="35"/>
      <c r="FNQ1701" s="34"/>
      <c r="FNX1701" s="35"/>
      <c r="FNY1701" s="34"/>
      <c r="FOF1701" s="35"/>
      <c r="FOG1701" s="34"/>
      <c r="FON1701" s="35"/>
      <c r="FOO1701" s="34"/>
      <c r="FOV1701" s="35"/>
      <c r="FOW1701" s="34"/>
      <c r="FPD1701" s="35"/>
      <c r="FPE1701" s="34"/>
      <c r="FPL1701" s="35"/>
      <c r="FPM1701" s="34"/>
      <c r="FPT1701" s="35"/>
      <c r="FPU1701" s="34"/>
      <c r="FQB1701" s="35"/>
      <c r="FQC1701" s="34"/>
      <c r="FQJ1701" s="35"/>
      <c r="FQK1701" s="34"/>
      <c r="FQR1701" s="35"/>
      <c r="FQS1701" s="34"/>
      <c r="FQZ1701" s="35"/>
      <c r="FRA1701" s="34"/>
      <c r="FRH1701" s="35"/>
      <c r="FRI1701" s="34"/>
      <c r="FRP1701" s="35"/>
      <c r="FRQ1701" s="34"/>
      <c r="FRX1701" s="35"/>
      <c r="FRY1701" s="34"/>
      <c r="FSF1701" s="35"/>
      <c r="FSG1701" s="34"/>
      <c r="FSN1701" s="35"/>
      <c r="FSO1701" s="34"/>
      <c r="FSV1701" s="35"/>
      <c r="FSW1701" s="34"/>
      <c r="FTD1701" s="35"/>
      <c r="FTE1701" s="34"/>
      <c r="FTL1701" s="35"/>
      <c r="FTM1701" s="34"/>
      <c r="FTT1701" s="35"/>
      <c r="FTU1701" s="34"/>
      <c r="FUB1701" s="35"/>
      <c r="FUC1701" s="34"/>
      <c r="FUJ1701" s="35"/>
      <c r="FUK1701" s="34"/>
      <c r="FUR1701" s="35"/>
      <c r="FUS1701" s="34"/>
      <c r="FUZ1701" s="35"/>
      <c r="FVA1701" s="34"/>
      <c r="FVH1701" s="35"/>
      <c r="FVI1701" s="34"/>
      <c r="FVP1701" s="35"/>
      <c r="FVQ1701" s="34"/>
      <c r="FVX1701" s="35"/>
      <c r="FVY1701" s="34"/>
      <c r="FWF1701" s="35"/>
      <c r="FWG1701" s="34"/>
      <c r="FWN1701" s="35"/>
      <c r="FWO1701" s="34"/>
      <c r="FWV1701" s="35"/>
      <c r="FWW1701" s="34"/>
      <c r="FXD1701" s="35"/>
      <c r="FXE1701" s="34"/>
      <c r="FXL1701" s="35"/>
      <c r="FXM1701" s="34"/>
      <c r="FXT1701" s="35"/>
      <c r="FXU1701" s="34"/>
      <c r="FYB1701" s="35"/>
      <c r="FYC1701" s="34"/>
      <c r="FYJ1701" s="35"/>
      <c r="FYK1701" s="34"/>
      <c r="FYR1701" s="35"/>
      <c r="FYS1701" s="34"/>
      <c r="FYZ1701" s="35"/>
      <c r="FZA1701" s="34"/>
      <c r="FZH1701" s="35"/>
      <c r="FZI1701" s="34"/>
      <c r="FZP1701" s="35"/>
      <c r="FZQ1701" s="34"/>
      <c r="FZX1701" s="35"/>
      <c r="FZY1701" s="34"/>
      <c r="GAF1701" s="35"/>
      <c r="GAG1701" s="34"/>
      <c r="GAN1701" s="35"/>
      <c r="GAO1701" s="34"/>
      <c r="GAV1701" s="35"/>
      <c r="GAW1701" s="34"/>
      <c r="GBD1701" s="35"/>
      <c r="GBE1701" s="34"/>
      <c r="GBL1701" s="35"/>
      <c r="GBM1701" s="34"/>
      <c r="GBT1701" s="35"/>
      <c r="GBU1701" s="34"/>
      <c r="GCB1701" s="35"/>
      <c r="GCC1701" s="34"/>
      <c r="GCJ1701" s="35"/>
      <c r="GCK1701" s="34"/>
      <c r="GCR1701" s="35"/>
      <c r="GCS1701" s="34"/>
      <c r="GCZ1701" s="35"/>
      <c r="GDA1701" s="34"/>
      <c r="GDH1701" s="35"/>
      <c r="GDI1701" s="34"/>
      <c r="GDP1701" s="35"/>
      <c r="GDQ1701" s="34"/>
      <c r="GDX1701" s="35"/>
      <c r="GDY1701" s="34"/>
      <c r="GEF1701" s="35"/>
      <c r="GEG1701" s="34"/>
      <c r="GEN1701" s="35"/>
      <c r="GEO1701" s="34"/>
      <c r="GEV1701" s="35"/>
      <c r="GEW1701" s="34"/>
      <c r="GFD1701" s="35"/>
      <c r="GFE1701" s="34"/>
      <c r="GFL1701" s="35"/>
      <c r="GFM1701" s="34"/>
      <c r="GFT1701" s="35"/>
      <c r="GFU1701" s="34"/>
      <c r="GGB1701" s="35"/>
      <c r="GGC1701" s="34"/>
      <c r="GGJ1701" s="35"/>
      <c r="GGK1701" s="34"/>
      <c r="GGR1701" s="35"/>
      <c r="GGS1701" s="34"/>
      <c r="GGZ1701" s="35"/>
      <c r="GHA1701" s="34"/>
      <c r="GHH1701" s="35"/>
      <c r="GHI1701" s="34"/>
      <c r="GHP1701" s="35"/>
      <c r="GHQ1701" s="34"/>
      <c r="GHX1701" s="35"/>
      <c r="GHY1701" s="34"/>
      <c r="GIF1701" s="35"/>
      <c r="GIG1701" s="34"/>
      <c r="GIN1701" s="35"/>
      <c r="GIO1701" s="34"/>
      <c r="GIV1701" s="35"/>
      <c r="GIW1701" s="34"/>
      <c r="GJD1701" s="35"/>
      <c r="GJE1701" s="34"/>
      <c r="GJL1701" s="35"/>
      <c r="GJM1701" s="34"/>
      <c r="GJT1701" s="35"/>
      <c r="GJU1701" s="34"/>
      <c r="GKB1701" s="35"/>
      <c r="GKC1701" s="34"/>
      <c r="GKJ1701" s="35"/>
      <c r="GKK1701" s="34"/>
      <c r="GKR1701" s="35"/>
      <c r="GKS1701" s="34"/>
      <c r="GKZ1701" s="35"/>
      <c r="GLA1701" s="34"/>
      <c r="GLH1701" s="35"/>
      <c r="GLI1701" s="34"/>
      <c r="GLP1701" s="35"/>
      <c r="GLQ1701" s="34"/>
      <c r="GLX1701" s="35"/>
      <c r="GLY1701" s="34"/>
      <c r="GMF1701" s="35"/>
      <c r="GMG1701" s="34"/>
      <c r="GMN1701" s="35"/>
      <c r="GMO1701" s="34"/>
      <c r="GMV1701" s="35"/>
      <c r="GMW1701" s="34"/>
      <c r="GND1701" s="35"/>
      <c r="GNE1701" s="34"/>
      <c r="GNL1701" s="35"/>
      <c r="GNM1701" s="34"/>
      <c r="GNT1701" s="35"/>
      <c r="GNU1701" s="34"/>
      <c r="GOB1701" s="35"/>
      <c r="GOC1701" s="34"/>
      <c r="GOJ1701" s="35"/>
      <c r="GOK1701" s="34"/>
      <c r="GOR1701" s="35"/>
      <c r="GOS1701" s="34"/>
      <c r="GOZ1701" s="35"/>
      <c r="GPA1701" s="34"/>
      <c r="GPH1701" s="35"/>
      <c r="GPI1701" s="34"/>
      <c r="GPP1701" s="35"/>
      <c r="GPQ1701" s="34"/>
      <c r="GPX1701" s="35"/>
      <c r="GPY1701" s="34"/>
      <c r="GQF1701" s="35"/>
      <c r="GQG1701" s="34"/>
      <c r="GQN1701" s="35"/>
      <c r="GQO1701" s="34"/>
      <c r="GQV1701" s="35"/>
      <c r="GQW1701" s="34"/>
      <c r="GRD1701" s="35"/>
      <c r="GRE1701" s="34"/>
      <c r="GRL1701" s="35"/>
      <c r="GRM1701" s="34"/>
      <c r="GRT1701" s="35"/>
      <c r="GRU1701" s="34"/>
      <c r="GSB1701" s="35"/>
      <c r="GSC1701" s="34"/>
      <c r="GSJ1701" s="35"/>
      <c r="GSK1701" s="34"/>
      <c r="GSR1701" s="35"/>
      <c r="GSS1701" s="34"/>
      <c r="GSZ1701" s="35"/>
      <c r="GTA1701" s="34"/>
      <c r="GTH1701" s="35"/>
      <c r="GTI1701" s="34"/>
      <c r="GTP1701" s="35"/>
      <c r="GTQ1701" s="34"/>
      <c r="GTX1701" s="35"/>
      <c r="GTY1701" s="34"/>
      <c r="GUF1701" s="35"/>
      <c r="GUG1701" s="34"/>
      <c r="GUN1701" s="35"/>
      <c r="GUO1701" s="34"/>
      <c r="GUV1701" s="35"/>
      <c r="GUW1701" s="34"/>
      <c r="GVD1701" s="35"/>
      <c r="GVE1701" s="34"/>
      <c r="GVL1701" s="35"/>
      <c r="GVM1701" s="34"/>
      <c r="GVT1701" s="35"/>
      <c r="GVU1701" s="34"/>
      <c r="GWB1701" s="35"/>
      <c r="GWC1701" s="34"/>
      <c r="GWJ1701" s="35"/>
      <c r="GWK1701" s="34"/>
      <c r="GWR1701" s="35"/>
      <c r="GWS1701" s="34"/>
      <c r="GWZ1701" s="35"/>
      <c r="GXA1701" s="34"/>
      <c r="GXH1701" s="35"/>
      <c r="GXI1701" s="34"/>
      <c r="GXP1701" s="35"/>
      <c r="GXQ1701" s="34"/>
      <c r="GXX1701" s="35"/>
      <c r="GXY1701" s="34"/>
      <c r="GYF1701" s="35"/>
      <c r="GYG1701" s="34"/>
      <c r="GYN1701" s="35"/>
      <c r="GYO1701" s="34"/>
      <c r="GYV1701" s="35"/>
      <c r="GYW1701" s="34"/>
      <c r="GZD1701" s="35"/>
      <c r="GZE1701" s="34"/>
      <c r="GZL1701" s="35"/>
      <c r="GZM1701" s="34"/>
      <c r="GZT1701" s="35"/>
      <c r="GZU1701" s="34"/>
      <c r="HAB1701" s="35"/>
      <c r="HAC1701" s="34"/>
      <c r="HAJ1701" s="35"/>
      <c r="HAK1701" s="34"/>
      <c r="HAR1701" s="35"/>
      <c r="HAS1701" s="34"/>
      <c r="HAZ1701" s="35"/>
      <c r="HBA1701" s="34"/>
      <c r="HBH1701" s="35"/>
      <c r="HBI1701" s="34"/>
      <c r="HBP1701" s="35"/>
      <c r="HBQ1701" s="34"/>
      <c r="HBX1701" s="35"/>
      <c r="HBY1701" s="34"/>
      <c r="HCF1701" s="35"/>
      <c r="HCG1701" s="34"/>
      <c r="HCN1701" s="35"/>
      <c r="HCO1701" s="34"/>
      <c r="HCV1701" s="35"/>
      <c r="HCW1701" s="34"/>
      <c r="HDD1701" s="35"/>
      <c r="HDE1701" s="34"/>
      <c r="HDL1701" s="35"/>
      <c r="HDM1701" s="34"/>
      <c r="HDT1701" s="35"/>
      <c r="HDU1701" s="34"/>
      <c r="HEB1701" s="35"/>
      <c r="HEC1701" s="34"/>
      <c r="HEJ1701" s="35"/>
      <c r="HEK1701" s="34"/>
      <c r="HER1701" s="35"/>
      <c r="HES1701" s="34"/>
      <c r="HEZ1701" s="35"/>
      <c r="HFA1701" s="34"/>
      <c r="HFH1701" s="35"/>
      <c r="HFI1701" s="34"/>
      <c r="HFP1701" s="35"/>
      <c r="HFQ1701" s="34"/>
      <c r="HFX1701" s="35"/>
      <c r="HFY1701" s="34"/>
      <c r="HGF1701" s="35"/>
      <c r="HGG1701" s="34"/>
      <c r="HGN1701" s="35"/>
      <c r="HGO1701" s="34"/>
      <c r="HGV1701" s="35"/>
      <c r="HGW1701" s="34"/>
      <c r="HHD1701" s="35"/>
      <c r="HHE1701" s="34"/>
      <c r="HHL1701" s="35"/>
      <c r="HHM1701" s="34"/>
      <c r="HHT1701" s="35"/>
      <c r="HHU1701" s="34"/>
      <c r="HIB1701" s="35"/>
      <c r="HIC1701" s="34"/>
      <c r="HIJ1701" s="35"/>
      <c r="HIK1701" s="34"/>
      <c r="HIR1701" s="35"/>
      <c r="HIS1701" s="34"/>
      <c r="HIZ1701" s="35"/>
      <c r="HJA1701" s="34"/>
      <c r="HJH1701" s="35"/>
      <c r="HJI1701" s="34"/>
      <c r="HJP1701" s="35"/>
      <c r="HJQ1701" s="34"/>
      <c r="HJX1701" s="35"/>
      <c r="HJY1701" s="34"/>
      <c r="HKF1701" s="35"/>
      <c r="HKG1701" s="34"/>
      <c r="HKN1701" s="35"/>
      <c r="HKO1701" s="34"/>
      <c r="HKV1701" s="35"/>
      <c r="HKW1701" s="34"/>
      <c r="HLD1701" s="35"/>
      <c r="HLE1701" s="34"/>
      <c r="HLL1701" s="35"/>
      <c r="HLM1701" s="34"/>
      <c r="HLT1701" s="35"/>
      <c r="HLU1701" s="34"/>
      <c r="HMB1701" s="35"/>
      <c r="HMC1701" s="34"/>
      <c r="HMJ1701" s="35"/>
      <c r="HMK1701" s="34"/>
      <c r="HMR1701" s="35"/>
      <c r="HMS1701" s="34"/>
      <c r="HMZ1701" s="35"/>
      <c r="HNA1701" s="34"/>
      <c r="HNH1701" s="35"/>
      <c r="HNI1701" s="34"/>
      <c r="HNP1701" s="35"/>
      <c r="HNQ1701" s="34"/>
      <c r="HNX1701" s="35"/>
      <c r="HNY1701" s="34"/>
      <c r="HOF1701" s="35"/>
      <c r="HOG1701" s="34"/>
      <c r="HON1701" s="35"/>
      <c r="HOO1701" s="34"/>
      <c r="HOV1701" s="35"/>
      <c r="HOW1701" s="34"/>
      <c r="HPD1701" s="35"/>
      <c r="HPE1701" s="34"/>
      <c r="HPL1701" s="35"/>
      <c r="HPM1701" s="34"/>
      <c r="HPT1701" s="35"/>
      <c r="HPU1701" s="34"/>
      <c r="HQB1701" s="35"/>
      <c r="HQC1701" s="34"/>
      <c r="HQJ1701" s="35"/>
      <c r="HQK1701" s="34"/>
      <c r="HQR1701" s="35"/>
      <c r="HQS1701" s="34"/>
      <c r="HQZ1701" s="35"/>
      <c r="HRA1701" s="34"/>
      <c r="HRH1701" s="35"/>
      <c r="HRI1701" s="34"/>
      <c r="HRP1701" s="35"/>
      <c r="HRQ1701" s="34"/>
      <c r="HRX1701" s="35"/>
      <c r="HRY1701" s="34"/>
      <c r="HSF1701" s="35"/>
      <c r="HSG1701" s="34"/>
      <c r="HSN1701" s="35"/>
      <c r="HSO1701" s="34"/>
      <c r="HSV1701" s="35"/>
      <c r="HSW1701" s="34"/>
      <c r="HTD1701" s="35"/>
      <c r="HTE1701" s="34"/>
      <c r="HTL1701" s="35"/>
      <c r="HTM1701" s="34"/>
      <c r="HTT1701" s="35"/>
      <c r="HTU1701" s="34"/>
      <c r="HUB1701" s="35"/>
      <c r="HUC1701" s="34"/>
      <c r="HUJ1701" s="35"/>
      <c r="HUK1701" s="34"/>
      <c r="HUR1701" s="35"/>
      <c r="HUS1701" s="34"/>
      <c r="HUZ1701" s="35"/>
      <c r="HVA1701" s="34"/>
      <c r="HVH1701" s="35"/>
      <c r="HVI1701" s="34"/>
      <c r="HVP1701" s="35"/>
      <c r="HVQ1701" s="34"/>
      <c r="HVX1701" s="35"/>
      <c r="HVY1701" s="34"/>
      <c r="HWF1701" s="35"/>
      <c r="HWG1701" s="34"/>
      <c r="HWN1701" s="35"/>
      <c r="HWO1701" s="34"/>
      <c r="HWV1701" s="35"/>
      <c r="HWW1701" s="34"/>
      <c r="HXD1701" s="35"/>
      <c r="HXE1701" s="34"/>
      <c r="HXL1701" s="35"/>
      <c r="HXM1701" s="34"/>
      <c r="HXT1701" s="35"/>
      <c r="HXU1701" s="34"/>
      <c r="HYB1701" s="35"/>
      <c r="HYC1701" s="34"/>
      <c r="HYJ1701" s="35"/>
      <c r="HYK1701" s="34"/>
      <c r="HYR1701" s="35"/>
      <c r="HYS1701" s="34"/>
      <c r="HYZ1701" s="35"/>
      <c r="HZA1701" s="34"/>
      <c r="HZH1701" s="35"/>
      <c r="HZI1701" s="34"/>
      <c r="HZP1701" s="35"/>
      <c r="HZQ1701" s="34"/>
      <c r="HZX1701" s="35"/>
      <c r="HZY1701" s="34"/>
      <c r="IAF1701" s="35"/>
      <c r="IAG1701" s="34"/>
      <c r="IAN1701" s="35"/>
      <c r="IAO1701" s="34"/>
      <c r="IAV1701" s="35"/>
      <c r="IAW1701" s="34"/>
      <c r="IBD1701" s="35"/>
      <c r="IBE1701" s="34"/>
      <c r="IBL1701" s="35"/>
      <c r="IBM1701" s="34"/>
      <c r="IBT1701" s="35"/>
      <c r="IBU1701" s="34"/>
      <c r="ICB1701" s="35"/>
      <c r="ICC1701" s="34"/>
      <c r="ICJ1701" s="35"/>
      <c r="ICK1701" s="34"/>
      <c r="ICR1701" s="35"/>
      <c r="ICS1701" s="34"/>
      <c r="ICZ1701" s="35"/>
      <c r="IDA1701" s="34"/>
      <c r="IDH1701" s="35"/>
      <c r="IDI1701" s="34"/>
      <c r="IDP1701" s="35"/>
      <c r="IDQ1701" s="34"/>
      <c r="IDX1701" s="35"/>
      <c r="IDY1701" s="34"/>
      <c r="IEF1701" s="35"/>
      <c r="IEG1701" s="34"/>
      <c r="IEN1701" s="35"/>
      <c r="IEO1701" s="34"/>
      <c r="IEV1701" s="35"/>
      <c r="IEW1701" s="34"/>
      <c r="IFD1701" s="35"/>
      <c r="IFE1701" s="34"/>
      <c r="IFL1701" s="35"/>
      <c r="IFM1701" s="34"/>
      <c r="IFT1701" s="35"/>
      <c r="IFU1701" s="34"/>
      <c r="IGB1701" s="35"/>
      <c r="IGC1701" s="34"/>
      <c r="IGJ1701" s="35"/>
      <c r="IGK1701" s="34"/>
      <c r="IGR1701" s="35"/>
      <c r="IGS1701" s="34"/>
      <c r="IGZ1701" s="35"/>
      <c r="IHA1701" s="34"/>
      <c r="IHH1701" s="35"/>
      <c r="IHI1701" s="34"/>
      <c r="IHP1701" s="35"/>
      <c r="IHQ1701" s="34"/>
      <c r="IHX1701" s="35"/>
      <c r="IHY1701" s="34"/>
      <c r="IIF1701" s="35"/>
      <c r="IIG1701" s="34"/>
      <c r="IIN1701" s="35"/>
      <c r="IIO1701" s="34"/>
      <c r="IIV1701" s="35"/>
      <c r="IIW1701" s="34"/>
      <c r="IJD1701" s="35"/>
      <c r="IJE1701" s="34"/>
      <c r="IJL1701" s="35"/>
      <c r="IJM1701" s="34"/>
      <c r="IJT1701" s="35"/>
      <c r="IJU1701" s="34"/>
      <c r="IKB1701" s="35"/>
      <c r="IKC1701" s="34"/>
      <c r="IKJ1701" s="35"/>
      <c r="IKK1701" s="34"/>
      <c r="IKR1701" s="35"/>
      <c r="IKS1701" s="34"/>
      <c r="IKZ1701" s="35"/>
      <c r="ILA1701" s="34"/>
      <c r="ILH1701" s="35"/>
      <c r="ILI1701" s="34"/>
      <c r="ILP1701" s="35"/>
      <c r="ILQ1701" s="34"/>
      <c r="ILX1701" s="35"/>
      <c r="ILY1701" s="34"/>
      <c r="IMF1701" s="35"/>
      <c r="IMG1701" s="34"/>
      <c r="IMN1701" s="35"/>
      <c r="IMO1701" s="34"/>
      <c r="IMV1701" s="35"/>
      <c r="IMW1701" s="34"/>
      <c r="IND1701" s="35"/>
      <c r="INE1701" s="34"/>
      <c r="INL1701" s="35"/>
      <c r="INM1701" s="34"/>
      <c r="INT1701" s="35"/>
      <c r="INU1701" s="34"/>
      <c r="IOB1701" s="35"/>
      <c r="IOC1701" s="34"/>
      <c r="IOJ1701" s="35"/>
      <c r="IOK1701" s="34"/>
      <c r="IOR1701" s="35"/>
      <c r="IOS1701" s="34"/>
      <c r="IOZ1701" s="35"/>
      <c r="IPA1701" s="34"/>
      <c r="IPH1701" s="35"/>
      <c r="IPI1701" s="34"/>
      <c r="IPP1701" s="35"/>
      <c r="IPQ1701" s="34"/>
      <c r="IPX1701" s="35"/>
      <c r="IPY1701" s="34"/>
      <c r="IQF1701" s="35"/>
      <c r="IQG1701" s="34"/>
      <c r="IQN1701" s="35"/>
      <c r="IQO1701" s="34"/>
      <c r="IQV1701" s="35"/>
      <c r="IQW1701" s="34"/>
      <c r="IRD1701" s="35"/>
      <c r="IRE1701" s="34"/>
      <c r="IRL1701" s="35"/>
      <c r="IRM1701" s="34"/>
      <c r="IRT1701" s="35"/>
      <c r="IRU1701" s="34"/>
      <c r="ISB1701" s="35"/>
      <c r="ISC1701" s="34"/>
      <c r="ISJ1701" s="35"/>
      <c r="ISK1701" s="34"/>
      <c r="ISR1701" s="35"/>
      <c r="ISS1701" s="34"/>
      <c r="ISZ1701" s="35"/>
      <c r="ITA1701" s="34"/>
      <c r="ITH1701" s="35"/>
      <c r="ITI1701" s="34"/>
      <c r="ITP1701" s="35"/>
      <c r="ITQ1701" s="34"/>
      <c r="ITX1701" s="35"/>
      <c r="ITY1701" s="34"/>
      <c r="IUF1701" s="35"/>
      <c r="IUG1701" s="34"/>
      <c r="IUN1701" s="35"/>
      <c r="IUO1701" s="34"/>
      <c r="IUV1701" s="35"/>
      <c r="IUW1701" s="34"/>
      <c r="IVD1701" s="35"/>
      <c r="IVE1701" s="34"/>
      <c r="IVL1701" s="35"/>
      <c r="IVM1701" s="34"/>
      <c r="IVT1701" s="35"/>
      <c r="IVU1701" s="34"/>
      <c r="IWB1701" s="35"/>
      <c r="IWC1701" s="34"/>
      <c r="IWJ1701" s="35"/>
      <c r="IWK1701" s="34"/>
      <c r="IWR1701" s="35"/>
      <c r="IWS1701" s="34"/>
      <c r="IWZ1701" s="35"/>
      <c r="IXA1701" s="34"/>
      <c r="IXH1701" s="35"/>
      <c r="IXI1701" s="34"/>
      <c r="IXP1701" s="35"/>
      <c r="IXQ1701" s="34"/>
      <c r="IXX1701" s="35"/>
      <c r="IXY1701" s="34"/>
      <c r="IYF1701" s="35"/>
      <c r="IYG1701" s="34"/>
      <c r="IYN1701" s="35"/>
      <c r="IYO1701" s="34"/>
      <c r="IYV1701" s="35"/>
      <c r="IYW1701" s="34"/>
      <c r="IZD1701" s="35"/>
      <c r="IZE1701" s="34"/>
      <c r="IZL1701" s="35"/>
      <c r="IZM1701" s="34"/>
      <c r="IZT1701" s="35"/>
      <c r="IZU1701" s="34"/>
      <c r="JAB1701" s="35"/>
      <c r="JAC1701" s="34"/>
      <c r="JAJ1701" s="35"/>
      <c r="JAK1701" s="34"/>
      <c r="JAR1701" s="35"/>
      <c r="JAS1701" s="34"/>
      <c r="JAZ1701" s="35"/>
      <c r="JBA1701" s="34"/>
      <c r="JBH1701" s="35"/>
      <c r="JBI1701" s="34"/>
      <c r="JBP1701" s="35"/>
      <c r="JBQ1701" s="34"/>
      <c r="JBX1701" s="35"/>
      <c r="JBY1701" s="34"/>
      <c r="JCF1701" s="35"/>
      <c r="JCG1701" s="34"/>
      <c r="JCN1701" s="35"/>
      <c r="JCO1701" s="34"/>
      <c r="JCV1701" s="35"/>
      <c r="JCW1701" s="34"/>
      <c r="JDD1701" s="35"/>
      <c r="JDE1701" s="34"/>
      <c r="JDL1701" s="35"/>
      <c r="JDM1701" s="34"/>
      <c r="JDT1701" s="35"/>
      <c r="JDU1701" s="34"/>
      <c r="JEB1701" s="35"/>
      <c r="JEC1701" s="34"/>
      <c r="JEJ1701" s="35"/>
      <c r="JEK1701" s="34"/>
      <c r="JER1701" s="35"/>
      <c r="JES1701" s="34"/>
      <c r="JEZ1701" s="35"/>
      <c r="JFA1701" s="34"/>
      <c r="JFH1701" s="35"/>
      <c r="JFI1701" s="34"/>
      <c r="JFP1701" s="35"/>
      <c r="JFQ1701" s="34"/>
      <c r="JFX1701" s="35"/>
      <c r="JFY1701" s="34"/>
      <c r="JGF1701" s="35"/>
      <c r="JGG1701" s="34"/>
      <c r="JGN1701" s="35"/>
      <c r="JGO1701" s="34"/>
      <c r="JGV1701" s="35"/>
      <c r="JGW1701" s="34"/>
      <c r="JHD1701" s="35"/>
      <c r="JHE1701" s="34"/>
      <c r="JHL1701" s="35"/>
      <c r="JHM1701" s="34"/>
      <c r="JHT1701" s="35"/>
      <c r="JHU1701" s="34"/>
      <c r="JIB1701" s="35"/>
      <c r="JIC1701" s="34"/>
      <c r="JIJ1701" s="35"/>
      <c r="JIK1701" s="34"/>
      <c r="JIR1701" s="35"/>
      <c r="JIS1701" s="34"/>
      <c r="JIZ1701" s="35"/>
      <c r="JJA1701" s="34"/>
      <c r="JJH1701" s="35"/>
      <c r="JJI1701" s="34"/>
      <c r="JJP1701" s="35"/>
      <c r="JJQ1701" s="34"/>
      <c r="JJX1701" s="35"/>
      <c r="JJY1701" s="34"/>
      <c r="JKF1701" s="35"/>
      <c r="JKG1701" s="34"/>
      <c r="JKN1701" s="35"/>
      <c r="JKO1701" s="34"/>
      <c r="JKV1701" s="35"/>
      <c r="JKW1701" s="34"/>
      <c r="JLD1701" s="35"/>
      <c r="JLE1701" s="34"/>
      <c r="JLL1701" s="35"/>
      <c r="JLM1701" s="34"/>
      <c r="JLT1701" s="35"/>
      <c r="JLU1701" s="34"/>
      <c r="JMB1701" s="35"/>
      <c r="JMC1701" s="34"/>
      <c r="JMJ1701" s="35"/>
      <c r="JMK1701" s="34"/>
      <c r="JMR1701" s="35"/>
      <c r="JMS1701" s="34"/>
      <c r="JMZ1701" s="35"/>
      <c r="JNA1701" s="34"/>
      <c r="JNH1701" s="35"/>
      <c r="JNI1701" s="34"/>
      <c r="JNP1701" s="35"/>
      <c r="JNQ1701" s="34"/>
      <c r="JNX1701" s="35"/>
      <c r="JNY1701" s="34"/>
      <c r="JOF1701" s="35"/>
      <c r="JOG1701" s="34"/>
      <c r="JON1701" s="35"/>
      <c r="JOO1701" s="34"/>
      <c r="JOV1701" s="35"/>
      <c r="JOW1701" s="34"/>
      <c r="JPD1701" s="35"/>
      <c r="JPE1701" s="34"/>
      <c r="JPL1701" s="35"/>
      <c r="JPM1701" s="34"/>
      <c r="JPT1701" s="35"/>
      <c r="JPU1701" s="34"/>
      <c r="JQB1701" s="35"/>
      <c r="JQC1701" s="34"/>
      <c r="JQJ1701" s="35"/>
      <c r="JQK1701" s="34"/>
      <c r="JQR1701" s="35"/>
      <c r="JQS1701" s="34"/>
      <c r="JQZ1701" s="35"/>
      <c r="JRA1701" s="34"/>
      <c r="JRH1701" s="35"/>
      <c r="JRI1701" s="34"/>
      <c r="JRP1701" s="35"/>
      <c r="JRQ1701" s="34"/>
      <c r="JRX1701" s="35"/>
      <c r="JRY1701" s="34"/>
      <c r="JSF1701" s="35"/>
      <c r="JSG1701" s="34"/>
      <c r="JSN1701" s="35"/>
      <c r="JSO1701" s="34"/>
      <c r="JSV1701" s="35"/>
      <c r="JSW1701" s="34"/>
      <c r="JTD1701" s="35"/>
      <c r="JTE1701" s="34"/>
      <c r="JTL1701" s="35"/>
      <c r="JTM1701" s="34"/>
      <c r="JTT1701" s="35"/>
      <c r="JTU1701" s="34"/>
      <c r="JUB1701" s="35"/>
      <c r="JUC1701" s="34"/>
      <c r="JUJ1701" s="35"/>
      <c r="JUK1701" s="34"/>
      <c r="JUR1701" s="35"/>
      <c r="JUS1701" s="34"/>
      <c r="JUZ1701" s="35"/>
      <c r="JVA1701" s="34"/>
      <c r="JVH1701" s="35"/>
      <c r="JVI1701" s="34"/>
      <c r="JVP1701" s="35"/>
      <c r="JVQ1701" s="34"/>
      <c r="JVX1701" s="35"/>
      <c r="JVY1701" s="34"/>
      <c r="JWF1701" s="35"/>
      <c r="JWG1701" s="34"/>
      <c r="JWN1701" s="35"/>
      <c r="JWO1701" s="34"/>
      <c r="JWV1701" s="35"/>
      <c r="JWW1701" s="34"/>
      <c r="JXD1701" s="35"/>
      <c r="JXE1701" s="34"/>
      <c r="JXL1701" s="35"/>
      <c r="JXM1701" s="34"/>
      <c r="JXT1701" s="35"/>
      <c r="JXU1701" s="34"/>
      <c r="JYB1701" s="35"/>
      <c r="JYC1701" s="34"/>
      <c r="JYJ1701" s="35"/>
      <c r="JYK1701" s="34"/>
      <c r="JYR1701" s="35"/>
      <c r="JYS1701" s="34"/>
      <c r="JYZ1701" s="35"/>
      <c r="JZA1701" s="34"/>
      <c r="JZH1701" s="35"/>
      <c r="JZI1701" s="34"/>
      <c r="JZP1701" s="35"/>
      <c r="JZQ1701" s="34"/>
      <c r="JZX1701" s="35"/>
      <c r="JZY1701" s="34"/>
      <c r="KAF1701" s="35"/>
      <c r="KAG1701" s="34"/>
      <c r="KAN1701" s="35"/>
      <c r="KAO1701" s="34"/>
      <c r="KAV1701" s="35"/>
      <c r="KAW1701" s="34"/>
      <c r="KBD1701" s="35"/>
      <c r="KBE1701" s="34"/>
      <c r="KBL1701" s="35"/>
      <c r="KBM1701" s="34"/>
      <c r="KBT1701" s="35"/>
      <c r="KBU1701" s="34"/>
      <c r="KCB1701" s="35"/>
      <c r="KCC1701" s="34"/>
      <c r="KCJ1701" s="35"/>
      <c r="KCK1701" s="34"/>
      <c r="KCR1701" s="35"/>
      <c r="KCS1701" s="34"/>
      <c r="KCZ1701" s="35"/>
      <c r="KDA1701" s="34"/>
      <c r="KDH1701" s="35"/>
      <c r="KDI1701" s="34"/>
      <c r="KDP1701" s="35"/>
      <c r="KDQ1701" s="34"/>
      <c r="KDX1701" s="35"/>
      <c r="KDY1701" s="34"/>
      <c r="KEF1701" s="35"/>
      <c r="KEG1701" s="34"/>
      <c r="KEN1701" s="35"/>
      <c r="KEO1701" s="34"/>
      <c r="KEV1701" s="35"/>
      <c r="KEW1701" s="34"/>
      <c r="KFD1701" s="35"/>
      <c r="KFE1701" s="34"/>
      <c r="KFL1701" s="35"/>
      <c r="KFM1701" s="34"/>
      <c r="KFT1701" s="35"/>
      <c r="KFU1701" s="34"/>
      <c r="KGB1701" s="35"/>
      <c r="KGC1701" s="34"/>
      <c r="KGJ1701" s="35"/>
      <c r="KGK1701" s="34"/>
      <c r="KGR1701" s="35"/>
      <c r="KGS1701" s="34"/>
      <c r="KGZ1701" s="35"/>
      <c r="KHA1701" s="34"/>
      <c r="KHH1701" s="35"/>
      <c r="KHI1701" s="34"/>
      <c r="KHP1701" s="35"/>
      <c r="KHQ1701" s="34"/>
      <c r="KHX1701" s="35"/>
      <c r="KHY1701" s="34"/>
      <c r="KIF1701" s="35"/>
      <c r="KIG1701" s="34"/>
      <c r="KIN1701" s="35"/>
      <c r="KIO1701" s="34"/>
      <c r="KIV1701" s="35"/>
      <c r="KIW1701" s="34"/>
      <c r="KJD1701" s="35"/>
      <c r="KJE1701" s="34"/>
      <c r="KJL1701" s="35"/>
      <c r="KJM1701" s="34"/>
      <c r="KJT1701" s="35"/>
      <c r="KJU1701" s="34"/>
      <c r="KKB1701" s="35"/>
      <c r="KKC1701" s="34"/>
      <c r="KKJ1701" s="35"/>
      <c r="KKK1701" s="34"/>
      <c r="KKR1701" s="35"/>
      <c r="KKS1701" s="34"/>
      <c r="KKZ1701" s="35"/>
      <c r="KLA1701" s="34"/>
      <c r="KLH1701" s="35"/>
      <c r="KLI1701" s="34"/>
      <c r="KLP1701" s="35"/>
      <c r="KLQ1701" s="34"/>
      <c r="KLX1701" s="35"/>
      <c r="KLY1701" s="34"/>
      <c r="KMF1701" s="35"/>
      <c r="KMG1701" s="34"/>
      <c r="KMN1701" s="35"/>
      <c r="KMO1701" s="34"/>
      <c r="KMV1701" s="35"/>
      <c r="KMW1701" s="34"/>
      <c r="KND1701" s="35"/>
      <c r="KNE1701" s="34"/>
      <c r="KNL1701" s="35"/>
      <c r="KNM1701" s="34"/>
      <c r="KNT1701" s="35"/>
      <c r="KNU1701" s="34"/>
      <c r="KOB1701" s="35"/>
      <c r="KOC1701" s="34"/>
      <c r="KOJ1701" s="35"/>
      <c r="KOK1701" s="34"/>
      <c r="KOR1701" s="35"/>
      <c r="KOS1701" s="34"/>
      <c r="KOZ1701" s="35"/>
      <c r="KPA1701" s="34"/>
      <c r="KPH1701" s="35"/>
      <c r="KPI1701" s="34"/>
      <c r="KPP1701" s="35"/>
      <c r="KPQ1701" s="34"/>
      <c r="KPX1701" s="35"/>
      <c r="KPY1701" s="34"/>
      <c r="KQF1701" s="35"/>
      <c r="KQG1701" s="34"/>
      <c r="KQN1701" s="35"/>
      <c r="KQO1701" s="34"/>
      <c r="KQV1701" s="35"/>
      <c r="KQW1701" s="34"/>
      <c r="KRD1701" s="35"/>
      <c r="KRE1701" s="34"/>
      <c r="KRL1701" s="35"/>
      <c r="KRM1701" s="34"/>
      <c r="KRT1701" s="35"/>
      <c r="KRU1701" s="34"/>
      <c r="KSB1701" s="35"/>
      <c r="KSC1701" s="34"/>
      <c r="KSJ1701" s="35"/>
      <c r="KSK1701" s="34"/>
      <c r="KSR1701" s="35"/>
      <c r="KSS1701" s="34"/>
      <c r="KSZ1701" s="35"/>
      <c r="KTA1701" s="34"/>
      <c r="KTH1701" s="35"/>
      <c r="KTI1701" s="34"/>
      <c r="KTP1701" s="35"/>
      <c r="KTQ1701" s="34"/>
      <c r="KTX1701" s="35"/>
      <c r="KTY1701" s="34"/>
      <c r="KUF1701" s="35"/>
      <c r="KUG1701" s="34"/>
      <c r="KUN1701" s="35"/>
      <c r="KUO1701" s="34"/>
      <c r="KUV1701" s="35"/>
      <c r="KUW1701" s="34"/>
      <c r="KVD1701" s="35"/>
      <c r="KVE1701" s="34"/>
      <c r="KVL1701" s="35"/>
      <c r="KVM1701" s="34"/>
      <c r="KVT1701" s="35"/>
      <c r="KVU1701" s="34"/>
      <c r="KWB1701" s="35"/>
      <c r="KWC1701" s="34"/>
      <c r="KWJ1701" s="35"/>
      <c r="KWK1701" s="34"/>
      <c r="KWR1701" s="35"/>
      <c r="KWS1701" s="34"/>
      <c r="KWZ1701" s="35"/>
      <c r="KXA1701" s="34"/>
      <c r="KXH1701" s="35"/>
      <c r="KXI1701" s="34"/>
      <c r="KXP1701" s="35"/>
      <c r="KXQ1701" s="34"/>
      <c r="KXX1701" s="35"/>
      <c r="KXY1701" s="34"/>
      <c r="KYF1701" s="35"/>
      <c r="KYG1701" s="34"/>
      <c r="KYN1701" s="35"/>
      <c r="KYO1701" s="34"/>
      <c r="KYV1701" s="35"/>
      <c r="KYW1701" s="34"/>
      <c r="KZD1701" s="35"/>
      <c r="KZE1701" s="34"/>
      <c r="KZL1701" s="35"/>
      <c r="KZM1701" s="34"/>
      <c r="KZT1701" s="35"/>
      <c r="KZU1701" s="34"/>
      <c r="LAB1701" s="35"/>
      <c r="LAC1701" s="34"/>
      <c r="LAJ1701" s="35"/>
      <c r="LAK1701" s="34"/>
      <c r="LAR1701" s="35"/>
      <c r="LAS1701" s="34"/>
      <c r="LAZ1701" s="35"/>
      <c r="LBA1701" s="34"/>
      <c r="LBH1701" s="35"/>
      <c r="LBI1701" s="34"/>
      <c r="LBP1701" s="35"/>
      <c r="LBQ1701" s="34"/>
      <c r="LBX1701" s="35"/>
      <c r="LBY1701" s="34"/>
      <c r="LCF1701" s="35"/>
      <c r="LCG1701" s="34"/>
      <c r="LCN1701" s="35"/>
      <c r="LCO1701" s="34"/>
      <c r="LCV1701" s="35"/>
      <c r="LCW1701" s="34"/>
      <c r="LDD1701" s="35"/>
      <c r="LDE1701" s="34"/>
      <c r="LDL1701" s="35"/>
      <c r="LDM1701" s="34"/>
      <c r="LDT1701" s="35"/>
      <c r="LDU1701" s="34"/>
      <c r="LEB1701" s="35"/>
      <c r="LEC1701" s="34"/>
      <c r="LEJ1701" s="35"/>
      <c r="LEK1701" s="34"/>
      <c r="LER1701" s="35"/>
      <c r="LES1701" s="34"/>
      <c r="LEZ1701" s="35"/>
      <c r="LFA1701" s="34"/>
      <c r="LFH1701" s="35"/>
      <c r="LFI1701" s="34"/>
      <c r="LFP1701" s="35"/>
      <c r="LFQ1701" s="34"/>
      <c r="LFX1701" s="35"/>
      <c r="LFY1701" s="34"/>
      <c r="LGF1701" s="35"/>
      <c r="LGG1701" s="34"/>
      <c r="LGN1701" s="35"/>
      <c r="LGO1701" s="34"/>
      <c r="LGV1701" s="35"/>
      <c r="LGW1701" s="34"/>
      <c r="LHD1701" s="35"/>
      <c r="LHE1701" s="34"/>
      <c r="LHL1701" s="35"/>
      <c r="LHM1701" s="34"/>
      <c r="LHT1701" s="35"/>
      <c r="LHU1701" s="34"/>
      <c r="LIB1701" s="35"/>
      <c r="LIC1701" s="34"/>
      <c r="LIJ1701" s="35"/>
      <c r="LIK1701" s="34"/>
      <c r="LIR1701" s="35"/>
      <c r="LIS1701" s="34"/>
      <c r="LIZ1701" s="35"/>
      <c r="LJA1701" s="34"/>
      <c r="LJH1701" s="35"/>
      <c r="LJI1701" s="34"/>
      <c r="LJP1701" s="35"/>
      <c r="LJQ1701" s="34"/>
      <c r="LJX1701" s="35"/>
      <c r="LJY1701" s="34"/>
      <c r="LKF1701" s="35"/>
      <c r="LKG1701" s="34"/>
      <c r="LKN1701" s="35"/>
      <c r="LKO1701" s="34"/>
      <c r="LKV1701" s="35"/>
      <c r="LKW1701" s="34"/>
      <c r="LLD1701" s="35"/>
      <c r="LLE1701" s="34"/>
      <c r="LLL1701" s="35"/>
      <c r="LLM1701" s="34"/>
      <c r="LLT1701" s="35"/>
      <c r="LLU1701" s="34"/>
      <c r="LMB1701" s="35"/>
      <c r="LMC1701" s="34"/>
      <c r="LMJ1701" s="35"/>
      <c r="LMK1701" s="34"/>
      <c r="LMR1701" s="35"/>
      <c r="LMS1701" s="34"/>
      <c r="LMZ1701" s="35"/>
      <c r="LNA1701" s="34"/>
      <c r="LNH1701" s="35"/>
      <c r="LNI1701" s="34"/>
      <c r="LNP1701" s="35"/>
      <c r="LNQ1701" s="34"/>
      <c r="LNX1701" s="35"/>
      <c r="LNY1701" s="34"/>
      <c r="LOF1701" s="35"/>
      <c r="LOG1701" s="34"/>
      <c r="LON1701" s="35"/>
      <c r="LOO1701" s="34"/>
      <c r="LOV1701" s="35"/>
      <c r="LOW1701" s="34"/>
      <c r="LPD1701" s="35"/>
      <c r="LPE1701" s="34"/>
      <c r="LPL1701" s="35"/>
      <c r="LPM1701" s="34"/>
      <c r="LPT1701" s="35"/>
      <c r="LPU1701" s="34"/>
      <c r="LQB1701" s="35"/>
      <c r="LQC1701" s="34"/>
      <c r="LQJ1701" s="35"/>
      <c r="LQK1701" s="34"/>
      <c r="LQR1701" s="35"/>
      <c r="LQS1701" s="34"/>
      <c r="LQZ1701" s="35"/>
      <c r="LRA1701" s="34"/>
      <c r="LRH1701" s="35"/>
      <c r="LRI1701" s="34"/>
      <c r="LRP1701" s="35"/>
      <c r="LRQ1701" s="34"/>
      <c r="LRX1701" s="35"/>
      <c r="LRY1701" s="34"/>
      <c r="LSF1701" s="35"/>
      <c r="LSG1701" s="34"/>
      <c r="LSN1701" s="35"/>
      <c r="LSO1701" s="34"/>
      <c r="LSV1701" s="35"/>
      <c r="LSW1701" s="34"/>
      <c r="LTD1701" s="35"/>
      <c r="LTE1701" s="34"/>
      <c r="LTL1701" s="35"/>
      <c r="LTM1701" s="34"/>
      <c r="LTT1701" s="35"/>
      <c r="LTU1701" s="34"/>
      <c r="LUB1701" s="35"/>
      <c r="LUC1701" s="34"/>
      <c r="LUJ1701" s="35"/>
      <c r="LUK1701" s="34"/>
      <c r="LUR1701" s="35"/>
      <c r="LUS1701" s="34"/>
      <c r="LUZ1701" s="35"/>
      <c r="LVA1701" s="34"/>
      <c r="LVH1701" s="35"/>
      <c r="LVI1701" s="34"/>
      <c r="LVP1701" s="35"/>
      <c r="LVQ1701" s="34"/>
      <c r="LVX1701" s="35"/>
      <c r="LVY1701" s="34"/>
      <c r="LWF1701" s="35"/>
      <c r="LWG1701" s="34"/>
      <c r="LWN1701" s="35"/>
      <c r="LWO1701" s="34"/>
      <c r="LWV1701" s="35"/>
      <c r="LWW1701" s="34"/>
      <c r="LXD1701" s="35"/>
      <c r="LXE1701" s="34"/>
      <c r="LXL1701" s="35"/>
      <c r="LXM1701" s="34"/>
      <c r="LXT1701" s="35"/>
      <c r="LXU1701" s="34"/>
      <c r="LYB1701" s="35"/>
      <c r="LYC1701" s="34"/>
      <c r="LYJ1701" s="35"/>
      <c r="LYK1701" s="34"/>
      <c r="LYR1701" s="35"/>
      <c r="LYS1701" s="34"/>
      <c r="LYZ1701" s="35"/>
      <c r="LZA1701" s="34"/>
      <c r="LZH1701" s="35"/>
      <c r="LZI1701" s="34"/>
      <c r="LZP1701" s="35"/>
      <c r="LZQ1701" s="34"/>
      <c r="LZX1701" s="35"/>
      <c r="LZY1701" s="34"/>
      <c r="MAF1701" s="35"/>
      <c r="MAG1701" s="34"/>
      <c r="MAN1701" s="35"/>
      <c r="MAO1701" s="34"/>
      <c r="MAV1701" s="35"/>
      <c r="MAW1701" s="34"/>
      <c r="MBD1701" s="35"/>
      <c r="MBE1701" s="34"/>
      <c r="MBL1701" s="35"/>
      <c r="MBM1701" s="34"/>
      <c r="MBT1701" s="35"/>
      <c r="MBU1701" s="34"/>
      <c r="MCB1701" s="35"/>
      <c r="MCC1701" s="34"/>
      <c r="MCJ1701" s="35"/>
      <c r="MCK1701" s="34"/>
      <c r="MCR1701" s="35"/>
      <c r="MCS1701" s="34"/>
      <c r="MCZ1701" s="35"/>
      <c r="MDA1701" s="34"/>
      <c r="MDH1701" s="35"/>
      <c r="MDI1701" s="34"/>
      <c r="MDP1701" s="35"/>
      <c r="MDQ1701" s="34"/>
      <c r="MDX1701" s="35"/>
      <c r="MDY1701" s="34"/>
      <c r="MEF1701" s="35"/>
      <c r="MEG1701" s="34"/>
      <c r="MEN1701" s="35"/>
      <c r="MEO1701" s="34"/>
      <c r="MEV1701" s="35"/>
      <c r="MEW1701" s="34"/>
      <c r="MFD1701" s="35"/>
      <c r="MFE1701" s="34"/>
      <c r="MFL1701" s="35"/>
      <c r="MFM1701" s="34"/>
      <c r="MFT1701" s="35"/>
      <c r="MFU1701" s="34"/>
      <c r="MGB1701" s="35"/>
      <c r="MGC1701" s="34"/>
      <c r="MGJ1701" s="35"/>
      <c r="MGK1701" s="34"/>
      <c r="MGR1701" s="35"/>
      <c r="MGS1701" s="34"/>
      <c r="MGZ1701" s="35"/>
      <c r="MHA1701" s="34"/>
      <c r="MHH1701" s="35"/>
      <c r="MHI1701" s="34"/>
      <c r="MHP1701" s="35"/>
      <c r="MHQ1701" s="34"/>
      <c r="MHX1701" s="35"/>
      <c r="MHY1701" s="34"/>
      <c r="MIF1701" s="35"/>
      <c r="MIG1701" s="34"/>
      <c r="MIN1701" s="35"/>
      <c r="MIO1701" s="34"/>
      <c r="MIV1701" s="35"/>
      <c r="MIW1701" s="34"/>
      <c r="MJD1701" s="35"/>
      <c r="MJE1701" s="34"/>
      <c r="MJL1701" s="35"/>
      <c r="MJM1701" s="34"/>
      <c r="MJT1701" s="35"/>
      <c r="MJU1701" s="34"/>
      <c r="MKB1701" s="35"/>
      <c r="MKC1701" s="34"/>
      <c r="MKJ1701" s="35"/>
      <c r="MKK1701" s="34"/>
      <c r="MKR1701" s="35"/>
      <c r="MKS1701" s="34"/>
      <c r="MKZ1701" s="35"/>
      <c r="MLA1701" s="34"/>
      <c r="MLH1701" s="35"/>
      <c r="MLI1701" s="34"/>
      <c r="MLP1701" s="35"/>
      <c r="MLQ1701" s="34"/>
      <c r="MLX1701" s="35"/>
      <c r="MLY1701" s="34"/>
      <c r="MMF1701" s="35"/>
      <c r="MMG1701" s="34"/>
      <c r="MMN1701" s="35"/>
      <c r="MMO1701" s="34"/>
      <c r="MMV1701" s="35"/>
      <c r="MMW1701" s="34"/>
      <c r="MND1701" s="35"/>
      <c r="MNE1701" s="34"/>
      <c r="MNL1701" s="35"/>
      <c r="MNM1701" s="34"/>
      <c r="MNT1701" s="35"/>
      <c r="MNU1701" s="34"/>
      <c r="MOB1701" s="35"/>
      <c r="MOC1701" s="34"/>
      <c r="MOJ1701" s="35"/>
      <c r="MOK1701" s="34"/>
      <c r="MOR1701" s="35"/>
      <c r="MOS1701" s="34"/>
      <c r="MOZ1701" s="35"/>
      <c r="MPA1701" s="34"/>
      <c r="MPH1701" s="35"/>
      <c r="MPI1701" s="34"/>
      <c r="MPP1701" s="35"/>
      <c r="MPQ1701" s="34"/>
      <c r="MPX1701" s="35"/>
      <c r="MPY1701" s="34"/>
      <c r="MQF1701" s="35"/>
      <c r="MQG1701" s="34"/>
      <c r="MQN1701" s="35"/>
      <c r="MQO1701" s="34"/>
      <c r="MQV1701" s="35"/>
      <c r="MQW1701" s="34"/>
      <c r="MRD1701" s="35"/>
      <c r="MRE1701" s="34"/>
      <c r="MRL1701" s="35"/>
      <c r="MRM1701" s="34"/>
      <c r="MRT1701" s="35"/>
      <c r="MRU1701" s="34"/>
      <c r="MSB1701" s="35"/>
      <c r="MSC1701" s="34"/>
      <c r="MSJ1701" s="35"/>
      <c r="MSK1701" s="34"/>
      <c r="MSR1701" s="35"/>
      <c r="MSS1701" s="34"/>
      <c r="MSZ1701" s="35"/>
      <c r="MTA1701" s="34"/>
      <c r="MTH1701" s="35"/>
      <c r="MTI1701" s="34"/>
      <c r="MTP1701" s="35"/>
      <c r="MTQ1701" s="34"/>
      <c r="MTX1701" s="35"/>
      <c r="MTY1701" s="34"/>
      <c r="MUF1701" s="35"/>
      <c r="MUG1701" s="34"/>
      <c r="MUN1701" s="35"/>
      <c r="MUO1701" s="34"/>
      <c r="MUV1701" s="35"/>
      <c r="MUW1701" s="34"/>
      <c r="MVD1701" s="35"/>
      <c r="MVE1701" s="34"/>
      <c r="MVL1701" s="35"/>
      <c r="MVM1701" s="34"/>
      <c r="MVT1701" s="35"/>
      <c r="MVU1701" s="34"/>
      <c r="MWB1701" s="35"/>
      <c r="MWC1701" s="34"/>
      <c r="MWJ1701" s="35"/>
      <c r="MWK1701" s="34"/>
      <c r="MWR1701" s="35"/>
      <c r="MWS1701" s="34"/>
      <c r="MWZ1701" s="35"/>
      <c r="MXA1701" s="34"/>
      <c r="MXH1701" s="35"/>
      <c r="MXI1701" s="34"/>
      <c r="MXP1701" s="35"/>
      <c r="MXQ1701" s="34"/>
      <c r="MXX1701" s="35"/>
      <c r="MXY1701" s="34"/>
      <c r="MYF1701" s="35"/>
      <c r="MYG1701" s="34"/>
      <c r="MYN1701" s="35"/>
      <c r="MYO1701" s="34"/>
      <c r="MYV1701" s="35"/>
      <c r="MYW1701" s="34"/>
      <c r="MZD1701" s="35"/>
      <c r="MZE1701" s="34"/>
      <c r="MZL1701" s="35"/>
      <c r="MZM1701" s="34"/>
      <c r="MZT1701" s="35"/>
      <c r="MZU1701" s="34"/>
      <c r="NAB1701" s="35"/>
      <c r="NAC1701" s="34"/>
      <c r="NAJ1701" s="35"/>
      <c r="NAK1701" s="34"/>
      <c r="NAR1701" s="35"/>
      <c r="NAS1701" s="34"/>
      <c r="NAZ1701" s="35"/>
      <c r="NBA1701" s="34"/>
      <c r="NBH1701" s="35"/>
      <c r="NBI1701" s="34"/>
      <c r="NBP1701" s="35"/>
      <c r="NBQ1701" s="34"/>
      <c r="NBX1701" s="35"/>
      <c r="NBY1701" s="34"/>
      <c r="NCF1701" s="35"/>
      <c r="NCG1701" s="34"/>
      <c r="NCN1701" s="35"/>
      <c r="NCO1701" s="34"/>
      <c r="NCV1701" s="35"/>
      <c r="NCW1701" s="34"/>
      <c r="NDD1701" s="35"/>
      <c r="NDE1701" s="34"/>
      <c r="NDL1701" s="35"/>
      <c r="NDM1701" s="34"/>
      <c r="NDT1701" s="35"/>
      <c r="NDU1701" s="34"/>
      <c r="NEB1701" s="35"/>
      <c r="NEC1701" s="34"/>
      <c r="NEJ1701" s="35"/>
      <c r="NEK1701" s="34"/>
      <c r="NER1701" s="35"/>
      <c r="NES1701" s="34"/>
      <c r="NEZ1701" s="35"/>
      <c r="NFA1701" s="34"/>
      <c r="NFH1701" s="35"/>
      <c r="NFI1701" s="34"/>
      <c r="NFP1701" s="35"/>
      <c r="NFQ1701" s="34"/>
      <c r="NFX1701" s="35"/>
      <c r="NFY1701" s="34"/>
      <c r="NGF1701" s="35"/>
      <c r="NGG1701" s="34"/>
      <c r="NGN1701" s="35"/>
      <c r="NGO1701" s="34"/>
      <c r="NGV1701" s="35"/>
      <c r="NGW1701" s="34"/>
      <c r="NHD1701" s="35"/>
      <c r="NHE1701" s="34"/>
      <c r="NHL1701" s="35"/>
      <c r="NHM1701" s="34"/>
      <c r="NHT1701" s="35"/>
      <c r="NHU1701" s="34"/>
      <c r="NIB1701" s="35"/>
      <c r="NIC1701" s="34"/>
      <c r="NIJ1701" s="35"/>
      <c r="NIK1701" s="34"/>
      <c r="NIR1701" s="35"/>
      <c r="NIS1701" s="34"/>
      <c r="NIZ1701" s="35"/>
      <c r="NJA1701" s="34"/>
      <c r="NJH1701" s="35"/>
      <c r="NJI1701" s="34"/>
      <c r="NJP1701" s="35"/>
      <c r="NJQ1701" s="34"/>
      <c r="NJX1701" s="35"/>
      <c r="NJY1701" s="34"/>
      <c r="NKF1701" s="35"/>
      <c r="NKG1701" s="34"/>
      <c r="NKN1701" s="35"/>
      <c r="NKO1701" s="34"/>
      <c r="NKV1701" s="35"/>
      <c r="NKW1701" s="34"/>
      <c r="NLD1701" s="35"/>
      <c r="NLE1701" s="34"/>
      <c r="NLL1701" s="35"/>
      <c r="NLM1701" s="34"/>
      <c r="NLT1701" s="35"/>
      <c r="NLU1701" s="34"/>
      <c r="NMB1701" s="35"/>
      <c r="NMC1701" s="34"/>
      <c r="NMJ1701" s="35"/>
      <c r="NMK1701" s="34"/>
      <c r="NMR1701" s="35"/>
      <c r="NMS1701" s="34"/>
      <c r="NMZ1701" s="35"/>
      <c r="NNA1701" s="34"/>
      <c r="NNH1701" s="35"/>
      <c r="NNI1701" s="34"/>
      <c r="NNP1701" s="35"/>
      <c r="NNQ1701" s="34"/>
      <c r="NNX1701" s="35"/>
      <c r="NNY1701" s="34"/>
      <c r="NOF1701" s="35"/>
      <c r="NOG1701" s="34"/>
      <c r="NON1701" s="35"/>
      <c r="NOO1701" s="34"/>
      <c r="NOV1701" s="35"/>
      <c r="NOW1701" s="34"/>
      <c r="NPD1701" s="35"/>
      <c r="NPE1701" s="34"/>
      <c r="NPL1701" s="35"/>
      <c r="NPM1701" s="34"/>
      <c r="NPT1701" s="35"/>
      <c r="NPU1701" s="34"/>
      <c r="NQB1701" s="35"/>
      <c r="NQC1701" s="34"/>
      <c r="NQJ1701" s="35"/>
      <c r="NQK1701" s="34"/>
      <c r="NQR1701" s="35"/>
      <c r="NQS1701" s="34"/>
      <c r="NQZ1701" s="35"/>
      <c r="NRA1701" s="34"/>
      <c r="NRH1701" s="35"/>
      <c r="NRI1701" s="34"/>
      <c r="NRP1701" s="35"/>
      <c r="NRQ1701" s="34"/>
      <c r="NRX1701" s="35"/>
      <c r="NRY1701" s="34"/>
      <c r="NSF1701" s="35"/>
      <c r="NSG1701" s="34"/>
      <c r="NSN1701" s="35"/>
      <c r="NSO1701" s="34"/>
      <c r="NSV1701" s="35"/>
      <c r="NSW1701" s="34"/>
      <c r="NTD1701" s="35"/>
      <c r="NTE1701" s="34"/>
      <c r="NTL1701" s="35"/>
      <c r="NTM1701" s="34"/>
      <c r="NTT1701" s="35"/>
      <c r="NTU1701" s="34"/>
      <c r="NUB1701" s="35"/>
      <c r="NUC1701" s="34"/>
      <c r="NUJ1701" s="35"/>
      <c r="NUK1701" s="34"/>
      <c r="NUR1701" s="35"/>
      <c r="NUS1701" s="34"/>
      <c r="NUZ1701" s="35"/>
      <c r="NVA1701" s="34"/>
      <c r="NVH1701" s="35"/>
      <c r="NVI1701" s="34"/>
      <c r="NVP1701" s="35"/>
      <c r="NVQ1701" s="34"/>
      <c r="NVX1701" s="35"/>
      <c r="NVY1701" s="34"/>
      <c r="NWF1701" s="35"/>
      <c r="NWG1701" s="34"/>
      <c r="NWN1701" s="35"/>
      <c r="NWO1701" s="34"/>
      <c r="NWV1701" s="35"/>
      <c r="NWW1701" s="34"/>
      <c r="NXD1701" s="35"/>
      <c r="NXE1701" s="34"/>
      <c r="NXL1701" s="35"/>
      <c r="NXM1701" s="34"/>
      <c r="NXT1701" s="35"/>
      <c r="NXU1701" s="34"/>
      <c r="NYB1701" s="35"/>
      <c r="NYC1701" s="34"/>
      <c r="NYJ1701" s="35"/>
      <c r="NYK1701" s="34"/>
      <c r="NYR1701" s="35"/>
      <c r="NYS1701" s="34"/>
      <c r="NYZ1701" s="35"/>
      <c r="NZA1701" s="34"/>
      <c r="NZH1701" s="35"/>
      <c r="NZI1701" s="34"/>
      <c r="NZP1701" s="35"/>
      <c r="NZQ1701" s="34"/>
      <c r="NZX1701" s="35"/>
      <c r="NZY1701" s="34"/>
      <c r="OAF1701" s="35"/>
      <c r="OAG1701" s="34"/>
      <c r="OAN1701" s="35"/>
      <c r="OAO1701" s="34"/>
      <c r="OAV1701" s="35"/>
      <c r="OAW1701" s="34"/>
      <c r="OBD1701" s="35"/>
      <c r="OBE1701" s="34"/>
      <c r="OBL1701" s="35"/>
      <c r="OBM1701" s="34"/>
      <c r="OBT1701" s="35"/>
      <c r="OBU1701" s="34"/>
      <c r="OCB1701" s="35"/>
      <c r="OCC1701" s="34"/>
      <c r="OCJ1701" s="35"/>
      <c r="OCK1701" s="34"/>
      <c r="OCR1701" s="35"/>
      <c r="OCS1701" s="34"/>
      <c r="OCZ1701" s="35"/>
      <c r="ODA1701" s="34"/>
      <c r="ODH1701" s="35"/>
      <c r="ODI1701" s="34"/>
      <c r="ODP1701" s="35"/>
      <c r="ODQ1701" s="34"/>
      <c r="ODX1701" s="35"/>
      <c r="ODY1701" s="34"/>
      <c r="OEF1701" s="35"/>
      <c r="OEG1701" s="34"/>
      <c r="OEN1701" s="35"/>
      <c r="OEO1701" s="34"/>
      <c r="OEV1701" s="35"/>
      <c r="OEW1701" s="34"/>
      <c r="OFD1701" s="35"/>
      <c r="OFE1701" s="34"/>
      <c r="OFL1701" s="35"/>
      <c r="OFM1701" s="34"/>
      <c r="OFT1701" s="35"/>
      <c r="OFU1701" s="34"/>
      <c r="OGB1701" s="35"/>
      <c r="OGC1701" s="34"/>
      <c r="OGJ1701" s="35"/>
      <c r="OGK1701" s="34"/>
      <c r="OGR1701" s="35"/>
      <c r="OGS1701" s="34"/>
      <c r="OGZ1701" s="35"/>
      <c r="OHA1701" s="34"/>
      <c r="OHH1701" s="35"/>
      <c r="OHI1701" s="34"/>
      <c r="OHP1701" s="35"/>
      <c r="OHQ1701" s="34"/>
      <c r="OHX1701" s="35"/>
      <c r="OHY1701" s="34"/>
      <c r="OIF1701" s="35"/>
      <c r="OIG1701" s="34"/>
      <c r="OIN1701" s="35"/>
      <c r="OIO1701" s="34"/>
      <c r="OIV1701" s="35"/>
      <c r="OIW1701" s="34"/>
      <c r="OJD1701" s="35"/>
      <c r="OJE1701" s="34"/>
      <c r="OJL1701" s="35"/>
      <c r="OJM1701" s="34"/>
      <c r="OJT1701" s="35"/>
      <c r="OJU1701" s="34"/>
      <c r="OKB1701" s="35"/>
      <c r="OKC1701" s="34"/>
      <c r="OKJ1701" s="35"/>
      <c r="OKK1701" s="34"/>
      <c r="OKR1701" s="35"/>
      <c r="OKS1701" s="34"/>
      <c r="OKZ1701" s="35"/>
      <c r="OLA1701" s="34"/>
      <c r="OLH1701" s="35"/>
      <c r="OLI1701" s="34"/>
      <c r="OLP1701" s="35"/>
      <c r="OLQ1701" s="34"/>
      <c r="OLX1701" s="35"/>
      <c r="OLY1701" s="34"/>
      <c r="OMF1701" s="35"/>
      <c r="OMG1701" s="34"/>
      <c r="OMN1701" s="35"/>
      <c r="OMO1701" s="34"/>
      <c r="OMV1701" s="35"/>
      <c r="OMW1701" s="34"/>
      <c r="OND1701" s="35"/>
      <c r="ONE1701" s="34"/>
      <c r="ONL1701" s="35"/>
      <c r="ONM1701" s="34"/>
      <c r="ONT1701" s="35"/>
      <c r="ONU1701" s="34"/>
      <c r="OOB1701" s="35"/>
      <c r="OOC1701" s="34"/>
      <c r="OOJ1701" s="35"/>
      <c r="OOK1701" s="34"/>
      <c r="OOR1701" s="35"/>
      <c r="OOS1701" s="34"/>
      <c r="OOZ1701" s="35"/>
      <c r="OPA1701" s="34"/>
      <c r="OPH1701" s="35"/>
      <c r="OPI1701" s="34"/>
      <c r="OPP1701" s="35"/>
      <c r="OPQ1701" s="34"/>
      <c r="OPX1701" s="35"/>
      <c r="OPY1701" s="34"/>
      <c r="OQF1701" s="35"/>
      <c r="OQG1701" s="34"/>
      <c r="OQN1701" s="35"/>
      <c r="OQO1701" s="34"/>
      <c r="OQV1701" s="35"/>
      <c r="OQW1701" s="34"/>
      <c r="ORD1701" s="35"/>
      <c r="ORE1701" s="34"/>
      <c r="ORL1701" s="35"/>
      <c r="ORM1701" s="34"/>
      <c r="ORT1701" s="35"/>
      <c r="ORU1701" s="34"/>
      <c r="OSB1701" s="35"/>
      <c r="OSC1701" s="34"/>
      <c r="OSJ1701" s="35"/>
      <c r="OSK1701" s="34"/>
      <c r="OSR1701" s="35"/>
      <c r="OSS1701" s="34"/>
      <c r="OSZ1701" s="35"/>
      <c r="OTA1701" s="34"/>
      <c r="OTH1701" s="35"/>
      <c r="OTI1701" s="34"/>
      <c r="OTP1701" s="35"/>
      <c r="OTQ1701" s="34"/>
      <c r="OTX1701" s="35"/>
      <c r="OTY1701" s="34"/>
      <c r="OUF1701" s="35"/>
      <c r="OUG1701" s="34"/>
      <c r="OUN1701" s="35"/>
      <c r="OUO1701" s="34"/>
      <c r="OUV1701" s="35"/>
      <c r="OUW1701" s="34"/>
      <c r="OVD1701" s="35"/>
      <c r="OVE1701" s="34"/>
      <c r="OVL1701" s="35"/>
      <c r="OVM1701" s="34"/>
      <c r="OVT1701" s="35"/>
      <c r="OVU1701" s="34"/>
      <c r="OWB1701" s="35"/>
      <c r="OWC1701" s="34"/>
      <c r="OWJ1701" s="35"/>
      <c r="OWK1701" s="34"/>
      <c r="OWR1701" s="35"/>
      <c r="OWS1701" s="34"/>
      <c r="OWZ1701" s="35"/>
      <c r="OXA1701" s="34"/>
      <c r="OXH1701" s="35"/>
      <c r="OXI1701" s="34"/>
      <c r="OXP1701" s="35"/>
      <c r="OXQ1701" s="34"/>
      <c r="OXX1701" s="35"/>
      <c r="OXY1701" s="34"/>
      <c r="OYF1701" s="35"/>
      <c r="OYG1701" s="34"/>
      <c r="OYN1701" s="35"/>
      <c r="OYO1701" s="34"/>
      <c r="OYV1701" s="35"/>
      <c r="OYW1701" s="34"/>
      <c r="OZD1701" s="35"/>
      <c r="OZE1701" s="34"/>
      <c r="OZL1701" s="35"/>
      <c r="OZM1701" s="34"/>
      <c r="OZT1701" s="35"/>
      <c r="OZU1701" s="34"/>
      <c r="PAB1701" s="35"/>
      <c r="PAC1701" s="34"/>
      <c r="PAJ1701" s="35"/>
      <c r="PAK1701" s="34"/>
      <c r="PAR1701" s="35"/>
      <c r="PAS1701" s="34"/>
      <c r="PAZ1701" s="35"/>
      <c r="PBA1701" s="34"/>
      <c r="PBH1701" s="35"/>
      <c r="PBI1701" s="34"/>
      <c r="PBP1701" s="35"/>
      <c r="PBQ1701" s="34"/>
      <c r="PBX1701" s="35"/>
      <c r="PBY1701" s="34"/>
      <c r="PCF1701" s="35"/>
      <c r="PCG1701" s="34"/>
      <c r="PCN1701" s="35"/>
      <c r="PCO1701" s="34"/>
      <c r="PCV1701" s="35"/>
      <c r="PCW1701" s="34"/>
      <c r="PDD1701" s="35"/>
      <c r="PDE1701" s="34"/>
      <c r="PDL1701" s="35"/>
      <c r="PDM1701" s="34"/>
      <c r="PDT1701" s="35"/>
      <c r="PDU1701" s="34"/>
      <c r="PEB1701" s="35"/>
      <c r="PEC1701" s="34"/>
      <c r="PEJ1701" s="35"/>
      <c r="PEK1701" s="34"/>
      <c r="PER1701" s="35"/>
      <c r="PES1701" s="34"/>
      <c r="PEZ1701" s="35"/>
      <c r="PFA1701" s="34"/>
      <c r="PFH1701" s="35"/>
      <c r="PFI1701" s="34"/>
      <c r="PFP1701" s="35"/>
      <c r="PFQ1701" s="34"/>
      <c r="PFX1701" s="35"/>
      <c r="PFY1701" s="34"/>
      <c r="PGF1701" s="35"/>
      <c r="PGG1701" s="34"/>
      <c r="PGN1701" s="35"/>
      <c r="PGO1701" s="34"/>
      <c r="PGV1701" s="35"/>
      <c r="PGW1701" s="34"/>
      <c r="PHD1701" s="35"/>
      <c r="PHE1701" s="34"/>
      <c r="PHL1701" s="35"/>
      <c r="PHM1701" s="34"/>
      <c r="PHT1701" s="35"/>
      <c r="PHU1701" s="34"/>
      <c r="PIB1701" s="35"/>
      <c r="PIC1701" s="34"/>
      <c r="PIJ1701" s="35"/>
      <c r="PIK1701" s="34"/>
      <c r="PIR1701" s="35"/>
      <c r="PIS1701" s="34"/>
      <c r="PIZ1701" s="35"/>
      <c r="PJA1701" s="34"/>
      <c r="PJH1701" s="35"/>
      <c r="PJI1701" s="34"/>
      <c r="PJP1701" s="35"/>
      <c r="PJQ1701" s="34"/>
      <c r="PJX1701" s="35"/>
      <c r="PJY1701" s="34"/>
      <c r="PKF1701" s="35"/>
      <c r="PKG1701" s="34"/>
      <c r="PKN1701" s="35"/>
      <c r="PKO1701" s="34"/>
      <c r="PKV1701" s="35"/>
      <c r="PKW1701" s="34"/>
      <c r="PLD1701" s="35"/>
      <c r="PLE1701" s="34"/>
      <c r="PLL1701" s="35"/>
      <c r="PLM1701" s="34"/>
      <c r="PLT1701" s="35"/>
      <c r="PLU1701" s="34"/>
      <c r="PMB1701" s="35"/>
      <c r="PMC1701" s="34"/>
      <c r="PMJ1701" s="35"/>
      <c r="PMK1701" s="34"/>
      <c r="PMR1701" s="35"/>
      <c r="PMS1701" s="34"/>
      <c r="PMZ1701" s="35"/>
      <c r="PNA1701" s="34"/>
      <c r="PNH1701" s="35"/>
      <c r="PNI1701" s="34"/>
      <c r="PNP1701" s="35"/>
      <c r="PNQ1701" s="34"/>
      <c r="PNX1701" s="35"/>
      <c r="PNY1701" s="34"/>
      <c r="POF1701" s="35"/>
      <c r="POG1701" s="34"/>
      <c r="PON1701" s="35"/>
      <c r="POO1701" s="34"/>
      <c r="POV1701" s="35"/>
      <c r="POW1701" s="34"/>
      <c r="PPD1701" s="35"/>
      <c r="PPE1701" s="34"/>
      <c r="PPL1701" s="35"/>
      <c r="PPM1701" s="34"/>
      <c r="PPT1701" s="35"/>
      <c r="PPU1701" s="34"/>
      <c r="PQB1701" s="35"/>
      <c r="PQC1701" s="34"/>
      <c r="PQJ1701" s="35"/>
      <c r="PQK1701" s="34"/>
      <c r="PQR1701" s="35"/>
      <c r="PQS1701" s="34"/>
      <c r="PQZ1701" s="35"/>
      <c r="PRA1701" s="34"/>
      <c r="PRH1701" s="35"/>
      <c r="PRI1701" s="34"/>
      <c r="PRP1701" s="35"/>
      <c r="PRQ1701" s="34"/>
      <c r="PRX1701" s="35"/>
      <c r="PRY1701" s="34"/>
      <c r="PSF1701" s="35"/>
      <c r="PSG1701" s="34"/>
      <c r="PSN1701" s="35"/>
      <c r="PSO1701" s="34"/>
      <c r="PSV1701" s="35"/>
      <c r="PSW1701" s="34"/>
      <c r="PTD1701" s="35"/>
      <c r="PTE1701" s="34"/>
      <c r="PTL1701" s="35"/>
      <c r="PTM1701" s="34"/>
      <c r="PTT1701" s="35"/>
      <c r="PTU1701" s="34"/>
      <c r="PUB1701" s="35"/>
      <c r="PUC1701" s="34"/>
      <c r="PUJ1701" s="35"/>
      <c r="PUK1701" s="34"/>
      <c r="PUR1701" s="35"/>
      <c r="PUS1701" s="34"/>
      <c r="PUZ1701" s="35"/>
      <c r="PVA1701" s="34"/>
      <c r="PVH1701" s="35"/>
      <c r="PVI1701" s="34"/>
      <c r="PVP1701" s="35"/>
      <c r="PVQ1701" s="34"/>
      <c r="PVX1701" s="35"/>
      <c r="PVY1701" s="34"/>
      <c r="PWF1701" s="35"/>
      <c r="PWG1701" s="34"/>
      <c r="PWN1701" s="35"/>
      <c r="PWO1701" s="34"/>
      <c r="PWV1701" s="35"/>
      <c r="PWW1701" s="34"/>
      <c r="PXD1701" s="35"/>
      <c r="PXE1701" s="34"/>
      <c r="PXL1701" s="35"/>
      <c r="PXM1701" s="34"/>
      <c r="PXT1701" s="35"/>
      <c r="PXU1701" s="34"/>
      <c r="PYB1701" s="35"/>
      <c r="PYC1701" s="34"/>
      <c r="PYJ1701" s="35"/>
      <c r="PYK1701" s="34"/>
      <c r="PYR1701" s="35"/>
      <c r="PYS1701" s="34"/>
      <c r="PYZ1701" s="35"/>
      <c r="PZA1701" s="34"/>
      <c r="PZH1701" s="35"/>
      <c r="PZI1701" s="34"/>
      <c r="PZP1701" s="35"/>
      <c r="PZQ1701" s="34"/>
      <c r="PZX1701" s="35"/>
      <c r="PZY1701" s="34"/>
      <c r="QAF1701" s="35"/>
      <c r="QAG1701" s="34"/>
      <c r="QAN1701" s="35"/>
      <c r="QAO1701" s="34"/>
      <c r="QAV1701" s="35"/>
      <c r="QAW1701" s="34"/>
      <c r="QBD1701" s="35"/>
      <c r="QBE1701" s="34"/>
      <c r="QBL1701" s="35"/>
      <c r="QBM1701" s="34"/>
      <c r="QBT1701" s="35"/>
      <c r="QBU1701" s="34"/>
      <c r="QCB1701" s="35"/>
      <c r="QCC1701" s="34"/>
      <c r="QCJ1701" s="35"/>
      <c r="QCK1701" s="34"/>
      <c r="QCR1701" s="35"/>
      <c r="QCS1701" s="34"/>
      <c r="QCZ1701" s="35"/>
      <c r="QDA1701" s="34"/>
      <c r="QDH1701" s="35"/>
      <c r="QDI1701" s="34"/>
      <c r="QDP1701" s="35"/>
      <c r="QDQ1701" s="34"/>
      <c r="QDX1701" s="35"/>
      <c r="QDY1701" s="34"/>
      <c r="QEF1701" s="35"/>
      <c r="QEG1701" s="34"/>
      <c r="QEN1701" s="35"/>
      <c r="QEO1701" s="34"/>
      <c r="QEV1701" s="35"/>
      <c r="QEW1701" s="34"/>
      <c r="QFD1701" s="35"/>
      <c r="QFE1701" s="34"/>
      <c r="QFL1701" s="35"/>
      <c r="QFM1701" s="34"/>
      <c r="QFT1701" s="35"/>
      <c r="QFU1701" s="34"/>
      <c r="QGB1701" s="35"/>
      <c r="QGC1701" s="34"/>
      <c r="QGJ1701" s="35"/>
      <c r="QGK1701" s="34"/>
      <c r="QGR1701" s="35"/>
      <c r="QGS1701" s="34"/>
      <c r="QGZ1701" s="35"/>
      <c r="QHA1701" s="34"/>
      <c r="QHH1701" s="35"/>
      <c r="QHI1701" s="34"/>
      <c r="QHP1701" s="35"/>
      <c r="QHQ1701" s="34"/>
      <c r="QHX1701" s="35"/>
      <c r="QHY1701" s="34"/>
      <c r="QIF1701" s="35"/>
      <c r="QIG1701" s="34"/>
      <c r="QIN1701" s="35"/>
      <c r="QIO1701" s="34"/>
      <c r="QIV1701" s="35"/>
      <c r="QIW1701" s="34"/>
      <c r="QJD1701" s="35"/>
      <c r="QJE1701" s="34"/>
      <c r="QJL1701" s="35"/>
      <c r="QJM1701" s="34"/>
      <c r="QJT1701" s="35"/>
      <c r="QJU1701" s="34"/>
      <c r="QKB1701" s="35"/>
      <c r="QKC1701" s="34"/>
      <c r="QKJ1701" s="35"/>
      <c r="QKK1701" s="34"/>
      <c r="QKR1701" s="35"/>
      <c r="QKS1701" s="34"/>
      <c r="QKZ1701" s="35"/>
      <c r="QLA1701" s="34"/>
      <c r="QLH1701" s="35"/>
      <c r="QLI1701" s="34"/>
      <c r="QLP1701" s="35"/>
      <c r="QLQ1701" s="34"/>
      <c r="QLX1701" s="35"/>
      <c r="QLY1701" s="34"/>
      <c r="QMF1701" s="35"/>
      <c r="QMG1701" s="34"/>
      <c r="QMN1701" s="35"/>
      <c r="QMO1701" s="34"/>
      <c r="QMV1701" s="35"/>
      <c r="QMW1701" s="34"/>
      <c r="QND1701" s="35"/>
      <c r="QNE1701" s="34"/>
      <c r="QNL1701" s="35"/>
      <c r="QNM1701" s="34"/>
      <c r="QNT1701" s="35"/>
      <c r="QNU1701" s="34"/>
      <c r="QOB1701" s="35"/>
      <c r="QOC1701" s="34"/>
      <c r="QOJ1701" s="35"/>
      <c r="QOK1701" s="34"/>
      <c r="QOR1701" s="35"/>
      <c r="QOS1701" s="34"/>
      <c r="QOZ1701" s="35"/>
      <c r="QPA1701" s="34"/>
      <c r="QPH1701" s="35"/>
      <c r="QPI1701" s="34"/>
      <c r="QPP1701" s="35"/>
      <c r="QPQ1701" s="34"/>
      <c r="QPX1701" s="35"/>
      <c r="QPY1701" s="34"/>
      <c r="QQF1701" s="35"/>
      <c r="QQG1701" s="34"/>
      <c r="QQN1701" s="35"/>
      <c r="QQO1701" s="34"/>
      <c r="QQV1701" s="35"/>
      <c r="QQW1701" s="34"/>
      <c r="QRD1701" s="35"/>
      <c r="QRE1701" s="34"/>
      <c r="QRL1701" s="35"/>
      <c r="QRM1701" s="34"/>
      <c r="QRT1701" s="35"/>
      <c r="QRU1701" s="34"/>
      <c r="QSB1701" s="35"/>
      <c r="QSC1701" s="34"/>
      <c r="QSJ1701" s="35"/>
      <c r="QSK1701" s="34"/>
      <c r="QSR1701" s="35"/>
      <c r="QSS1701" s="34"/>
      <c r="QSZ1701" s="35"/>
      <c r="QTA1701" s="34"/>
      <c r="QTH1701" s="35"/>
      <c r="QTI1701" s="34"/>
      <c r="QTP1701" s="35"/>
      <c r="QTQ1701" s="34"/>
      <c r="QTX1701" s="35"/>
      <c r="QTY1701" s="34"/>
      <c r="QUF1701" s="35"/>
      <c r="QUG1701" s="34"/>
      <c r="QUN1701" s="35"/>
      <c r="QUO1701" s="34"/>
      <c r="QUV1701" s="35"/>
      <c r="QUW1701" s="34"/>
      <c r="QVD1701" s="35"/>
      <c r="QVE1701" s="34"/>
      <c r="QVL1701" s="35"/>
      <c r="QVM1701" s="34"/>
      <c r="QVT1701" s="35"/>
      <c r="QVU1701" s="34"/>
      <c r="QWB1701" s="35"/>
      <c r="QWC1701" s="34"/>
      <c r="QWJ1701" s="35"/>
      <c r="QWK1701" s="34"/>
      <c r="QWR1701" s="35"/>
      <c r="QWS1701" s="34"/>
      <c r="QWZ1701" s="35"/>
      <c r="QXA1701" s="34"/>
      <c r="QXH1701" s="35"/>
      <c r="QXI1701" s="34"/>
      <c r="QXP1701" s="35"/>
      <c r="QXQ1701" s="34"/>
      <c r="QXX1701" s="35"/>
      <c r="QXY1701" s="34"/>
      <c r="QYF1701" s="35"/>
      <c r="QYG1701" s="34"/>
      <c r="QYN1701" s="35"/>
      <c r="QYO1701" s="34"/>
      <c r="QYV1701" s="35"/>
      <c r="QYW1701" s="34"/>
      <c r="QZD1701" s="35"/>
      <c r="QZE1701" s="34"/>
      <c r="QZL1701" s="35"/>
      <c r="QZM1701" s="34"/>
      <c r="QZT1701" s="35"/>
      <c r="QZU1701" s="34"/>
      <c r="RAB1701" s="35"/>
      <c r="RAC1701" s="34"/>
      <c r="RAJ1701" s="35"/>
      <c r="RAK1701" s="34"/>
      <c r="RAR1701" s="35"/>
      <c r="RAS1701" s="34"/>
      <c r="RAZ1701" s="35"/>
      <c r="RBA1701" s="34"/>
      <c r="RBH1701" s="35"/>
      <c r="RBI1701" s="34"/>
      <c r="RBP1701" s="35"/>
      <c r="RBQ1701" s="34"/>
      <c r="RBX1701" s="35"/>
      <c r="RBY1701" s="34"/>
      <c r="RCF1701" s="35"/>
      <c r="RCG1701" s="34"/>
      <c r="RCN1701" s="35"/>
      <c r="RCO1701" s="34"/>
      <c r="RCV1701" s="35"/>
      <c r="RCW1701" s="34"/>
      <c r="RDD1701" s="35"/>
      <c r="RDE1701" s="34"/>
      <c r="RDL1701" s="35"/>
      <c r="RDM1701" s="34"/>
      <c r="RDT1701" s="35"/>
      <c r="RDU1701" s="34"/>
      <c r="REB1701" s="35"/>
      <c r="REC1701" s="34"/>
      <c r="REJ1701" s="35"/>
      <c r="REK1701" s="34"/>
      <c r="RER1701" s="35"/>
      <c r="RES1701" s="34"/>
      <c r="REZ1701" s="35"/>
      <c r="RFA1701" s="34"/>
      <c r="RFH1701" s="35"/>
      <c r="RFI1701" s="34"/>
      <c r="RFP1701" s="35"/>
      <c r="RFQ1701" s="34"/>
      <c r="RFX1701" s="35"/>
      <c r="RFY1701" s="34"/>
      <c r="RGF1701" s="35"/>
      <c r="RGG1701" s="34"/>
      <c r="RGN1701" s="35"/>
      <c r="RGO1701" s="34"/>
      <c r="RGV1701" s="35"/>
      <c r="RGW1701" s="34"/>
      <c r="RHD1701" s="35"/>
      <c r="RHE1701" s="34"/>
      <c r="RHL1701" s="35"/>
      <c r="RHM1701" s="34"/>
      <c r="RHT1701" s="35"/>
      <c r="RHU1701" s="34"/>
      <c r="RIB1701" s="35"/>
      <c r="RIC1701" s="34"/>
      <c r="RIJ1701" s="35"/>
      <c r="RIK1701" s="34"/>
      <c r="RIR1701" s="35"/>
      <c r="RIS1701" s="34"/>
      <c r="RIZ1701" s="35"/>
      <c r="RJA1701" s="34"/>
      <c r="RJH1701" s="35"/>
      <c r="RJI1701" s="34"/>
      <c r="RJP1701" s="35"/>
      <c r="RJQ1701" s="34"/>
      <c r="RJX1701" s="35"/>
      <c r="RJY1701" s="34"/>
      <c r="RKF1701" s="35"/>
      <c r="RKG1701" s="34"/>
      <c r="RKN1701" s="35"/>
      <c r="RKO1701" s="34"/>
      <c r="RKV1701" s="35"/>
      <c r="RKW1701" s="34"/>
      <c r="RLD1701" s="35"/>
      <c r="RLE1701" s="34"/>
      <c r="RLL1701" s="35"/>
      <c r="RLM1701" s="34"/>
      <c r="RLT1701" s="35"/>
      <c r="RLU1701" s="34"/>
      <c r="RMB1701" s="35"/>
      <c r="RMC1701" s="34"/>
      <c r="RMJ1701" s="35"/>
      <c r="RMK1701" s="34"/>
      <c r="RMR1701" s="35"/>
      <c r="RMS1701" s="34"/>
      <c r="RMZ1701" s="35"/>
      <c r="RNA1701" s="34"/>
      <c r="RNH1701" s="35"/>
      <c r="RNI1701" s="34"/>
      <c r="RNP1701" s="35"/>
      <c r="RNQ1701" s="34"/>
      <c r="RNX1701" s="35"/>
      <c r="RNY1701" s="34"/>
      <c r="ROF1701" s="35"/>
      <c r="ROG1701" s="34"/>
      <c r="RON1701" s="35"/>
      <c r="ROO1701" s="34"/>
      <c r="ROV1701" s="35"/>
      <c r="ROW1701" s="34"/>
      <c r="RPD1701" s="35"/>
      <c r="RPE1701" s="34"/>
      <c r="RPL1701" s="35"/>
      <c r="RPM1701" s="34"/>
      <c r="RPT1701" s="35"/>
      <c r="RPU1701" s="34"/>
      <c r="RQB1701" s="35"/>
      <c r="RQC1701" s="34"/>
      <c r="RQJ1701" s="35"/>
      <c r="RQK1701" s="34"/>
      <c r="RQR1701" s="35"/>
      <c r="RQS1701" s="34"/>
      <c r="RQZ1701" s="35"/>
      <c r="RRA1701" s="34"/>
      <c r="RRH1701" s="35"/>
      <c r="RRI1701" s="34"/>
      <c r="RRP1701" s="35"/>
      <c r="RRQ1701" s="34"/>
      <c r="RRX1701" s="35"/>
      <c r="RRY1701" s="34"/>
      <c r="RSF1701" s="35"/>
      <c r="RSG1701" s="34"/>
      <c r="RSN1701" s="35"/>
      <c r="RSO1701" s="34"/>
      <c r="RSV1701" s="35"/>
      <c r="RSW1701" s="34"/>
      <c r="RTD1701" s="35"/>
      <c r="RTE1701" s="34"/>
      <c r="RTL1701" s="35"/>
      <c r="RTM1701" s="34"/>
      <c r="RTT1701" s="35"/>
      <c r="RTU1701" s="34"/>
      <c r="RUB1701" s="35"/>
      <c r="RUC1701" s="34"/>
      <c r="RUJ1701" s="35"/>
      <c r="RUK1701" s="34"/>
      <c r="RUR1701" s="35"/>
      <c r="RUS1701" s="34"/>
      <c r="RUZ1701" s="35"/>
      <c r="RVA1701" s="34"/>
      <c r="RVH1701" s="35"/>
      <c r="RVI1701" s="34"/>
      <c r="RVP1701" s="35"/>
      <c r="RVQ1701" s="34"/>
      <c r="RVX1701" s="35"/>
      <c r="RVY1701" s="34"/>
      <c r="RWF1701" s="35"/>
      <c r="RWG1701" s="34"/>
      <c r="RWN1701" s="35"/>
      <c r="RWO1701" s="34"/>
      <c r="RWV1701" s="35"/>
      <c r="RWW1701" s="34"/>
      <c r="RXD1701" s="35"/>
      <c r="RXE1701" s="34"/>
      <c r="RXL1701" s="35"/>
      <c r="RXM1701" s="34"/>
      <c r="RXT1701" s="35"/>
      <c r="RXU1701" s="34"/>
      <c r="RYB1701" s="35"/>
      <c r="RYC1701" s="34"/>
      <c r="RYJ1701" s="35"/>
      <c r="RYK1701" s="34"/>
      <c r="RYR1701" s="35"/>
      <c r="RYS1701" s="34"/>
      <c r="RYZ1701" s="35"/>
      <c r="RZA1701" s="34"/>
      <c r="RZH1701" s="35"/>
      <c r="RZI1701" s="34"/>
      <c r="RZP1701" s="35"/>
      <c r="RZQ1701" s="34"/>
      <c r="RZX1701" s="35"/>
      <c r="RZY1701" s="34"/>
      <c r="SAF1701" s="35"/>
      <c r="SAG1701" s="34"/>
      <c r="SAN1701" s="35"/>
      <c r="SAO1701" s="34"/>
      <c r="SAV1701" s="35"/>
      <c r="SAW1701" s="34"/>
      <c r="SBD1701" s="35"/>
      <c r="SBE1701" s="34"/>
      <c r="SBL1701" s="35"/>
      <c r="SBM1701" s="34"/>
      <c r="SBT1701" s="35"/>
      <c r="SBU1701" s="34"/>
      <c r="SCB1701" s="35"/>
      <c r="SCC1701" s="34"/>
      <c r="SCJ1701" s="35"/>
      <c r="SCK1701" s="34"/>
      <c r="SCR1701" s="35"/>
      <c r="SCS1701" s="34"/>
      <c r="SCZ1701" s="35"/>
      <c r="SDA1701" s="34"/>
      <c r="SDH1701" s="35"/>
      <c r="SDI1701" s="34"/>
      <c r="SDP1701" s="35"/>
      <c r="SDQ1701" s="34"/>
      <c r="SDX1701" s="35"/>
      <c r="SDY1701" s="34"/>
      <c r="SEF1701" s="35"/>
      <c r="SEG1701" s="34"/>
      <c r="SEN1701" s="35"/>
      <c r="SEO1701" s="34"/>
      <c r="SEV1701" s="35"/>
      <c r="SEW1701" s="34"/>
      <c r="SFD1701" s="35"/>
      <c r="SFE1701" s="34"/>
      <c r="SFL1701" s="35"/>
      <c r="SFM1701" s="34"/>
      <c r="SFT1701" s="35"/>
      <c r="SFU1701" s="34"/>
      <c r="SGB1701" s="35"/>
      <c r="SGC1701" s="34"/>
      <c r="SGJ1701" s="35"/>
      <c r="SGK1701" s="34"/>
      <c r="SGR1701" s="35"/>
      <c r="SGS1701" s="34"/>
      <c r="SGZ1701" s="35"/>
      <c r="SHA1701" s="34"/>
      <c r="SHH1701" s="35"/>
      <c r="SHI1701" s="34"/>
      <c r="SHP1701" s="35"/>
      <c r="SHQ1701" s="34"/>
      <c r="SHX1701" s="35"/>
      <c r="SHY1701" s="34"/>
      <c r="SIF1701" s="35"/>
      <c r="SIG1701" s="34"/>
      <c r="SIN1701" s="35"/>
      <c r="SIO1701" s="34"/>
      <c r="SIV1701" s="35"/>
      <c r="SIW1701" s="34"/>
      <c r="SJD1701" s="35"/>
      <c r="SJE1701" s="34"/>
      <c r="SJL1701" s="35"/>
      <c r="SJM1701" s="34"/>
      <c r="SJT1701" s="35"/>
      <c r="SJU1701" s="34"/>
      <c r="SKB1701" s="35"/>
      <c r="SKC1701" s="34"/>
      <c r="SKJ1701" s="35"/>
      <c r="SKK1701" s="34"/>
      <c r="SKR1701" s="35"/>
      <c r="SKS1701" s="34"/>
      <c r="SKZ1701" s="35"/>
      <c r="SLA1701" s="34"/>
      <c r="SLH1701" s="35"/>
      <c r="SLI1701" s="34"/>
      <c r="SLP1701" s="35"/>
      <c r="SLQ1701" s="34"/>
      <c r="SLX1701" s="35"/>
      <c r="SLY1701" s="34"/>
      <c r="SMF1701" s="35"/>
      <c r="SMG1701" s="34"/>
      <c r="SMN1701" s="35"/>
      <c r="SMO1701" s="34"/>
      <c r="SMV1701" s="35"/>
      <c r="SMW1701" s="34"/>
      <c r="SND1701" s="35"/>
      <c r="SNE1701" s="34"/>
      <c r="SNL1701" s="35"/>
      <c r="SNM1701" s="34"/>
      <c r="SNT1701" s="35"/>
      <c r="SNU1701" s="34"/>
      <c r="SOB1701" s="35"/>
      <c r="SOC1701" s="34"/>
      <c r="SOJ1701" s="35"/>
      <c r="SOK1701" s="34"/>
      <c r="SOR1701" s="35"/>
      <c r="SOS1701" s="34"/>
      <c r="SOZ1701" s="35"/>
      <c r="SPA1701" s="34"/>
      <c r="SPH1701" s="35"/>
      <c r="SPI1701" s="34"/>
      <c r="SPP1701" s="35"/>
      <c r="SPQ1701" s="34"/>
      <c r="SPX1701" s="35"/>
      <c r="SPY1701" s="34"/>
      <c r="SQF1701" s="35"/>
      <c r="SQG1701" s="34"/>
      <c r="SQN1701" s="35"/>
      <c r="SQO1701" s="34"/>
      <c r="SQV1701" s="35"/>
      <c r="SQW1701" s="34"/>
      <c r="SRD1701" s="35"/>
      <c r="SRE1701" s="34"/>
      <c r="SRL1701" s="35"/>
      <c r="SRM1701" s="34"/>
      <c r="SRT1701" s="35"/>
      <c r="SRU1701" s="34"/>
      <c r="SSB1701" s="35"/>
      <c r="SSC1701" s="34"/>
      <c r="SSJ1701" s="35"/>
      <c r="SSK1701" s="34"/>
      <c r="SSR1701" s="35"/>
      <c r="SSS1701" s="34"/>
      <c r="SSZ1701" s="35"/>
      <c r="STA1701" s="34"/>
      <c r="STH1701" s="35"/>
      <c r="STI1701" s="34"/>
      <c r="STP1701" s="35"/>
      <c r="STQ1701" s="34"/>
      <c r="STX1701" s="35"/>
      <c r="STY1701" s="34"/>
      <c r="SUF1701" s="35"/>
      <c r="SUG1701" s="34"/>
      <c r="SUN1701" s="35"/>
      <c r="SUO1701" s="34"/>
      <c r="SUV1701" s="35"/>
      <c r="SUW1701" s="34"/>
      <c r="SVD1701" s="35"/>
      <c r="SVE1701" s="34"/>
      <c r="SVL1701" s="35"/>
      <c r="SVM1701" s="34"/>
      <c r="SVT1701" s="35"/>
      <c r="SVU1701" s="34"/>
      <c r="SWB1701" s="35"/>
      <c r="SWC1701" s="34"/>
      <c r="SWJ1701" s="35"/>
      <c r="SWK1701" s="34"/>
      <c r="SWR1701" s="35"/>
      <c r="SWS1701" s="34"/>
      <c r="SWZ1701" s="35"/>
      <c r="SXA1701" s="34"/>
      <c r="SXH1701" s="35"/>
      <c r="SXI1701" s="34"/>
      <c r="SXP1701" s="35"/>
      <c r="SXQ1701" s="34"/>
      <c r="SXX1701" s="35"/>
      <c r="SXY1701" s="34"/>
      <c r="SYF1701" s="35"/>
      <c r="SYG1701" s="34"/>
      <c r="SYN1701" s="35"/>
      <c r="SYO1701" s="34"/>
      <c r="SYV1701" s="35"/>
      <c r="SYW1701" s="34"/>
      <c r="SZD1701" s="35"/>
      <c r="SZE1701" s="34"/>
      <c r="SZL1701" s="35"/>
      <c r="SZM1701" s="34"/>
      <c r="SZT1701" s="35"/>
      <c r="SZU1701" s="34"/>
      <c r="TAB1701" s="35"/>
      <c r="TAC1701" s="34"/>
      <c r="TAJ1701" s="35"/>
      <c r="TAK1701" s="34"/>
      <c r="TAR1701" s="35"/>
      <c r="TAS1701" s="34"/>
      <c r="TAZ1701" s="35"/>
      <c r="TBA1701" s="34"/>
      <c r="TBH1701" s="35"/>
      <c r="TBI1701" s="34"/>
      <c r="TBP1701" s="35"/>
      <c r="TBQ1701" s="34"/>
      <c r="TBX1701" s="35"/>
      <c r="TBY1701" s="34"/>
      <c r="TCF1701" s="35"/>
      <c r="TCG1701" s="34"/>
      <c r="TCN1701" s="35"/>
      <c r="TCO1701" s="34"/>
      <c r="TCV1701" s="35"/>
      <c r="TCW1701" s="34"/>
      <c r="TDD1701" s="35"/>
      <c r="TDE1701" s="34"/>
      <c r="TDL1701" s="35"/>
      <c r="TDM1701" s="34"/>
      <c r="TDT1701" s="35"/>
      <c r="TDU1701" s="34"/>
      <c r="TEB1701" s="35"/>
      <c r="TEC1701" s="34"/>
      <c r="TEJ1701" s="35"/>
      <c r="TEK1701" s="34"/>
      <c r="TER1701" s="35"/>
      <c r="TES1701" s="34"/>
      <c r="TEZ1701" s="35"/>
      <c r="TFA1701" s="34"/>
      <c r="TFH1701" s="35"/>
      <c r="TFI1701" s="34"/>
      <c r="TFP1701" s="35"/>
      <c r="TFQ1701" s="34"/>
      <c r="TFX1701" s="35"/>
      <c r="TFY1701" s="34"/>
      <c r="TGF1701" s="35"/>
      <c r="TGG1701" s="34"/>
      <c r="TGN1701" s="35"/>
      <c r="TGO1701" s="34"/>
      <c r="TGV1701" s="35"/>
      <c r="TGW1701" s="34"/>
      <c r="THD1701" s="35"/>
      <c r="THE1701" s="34"/>
      <c r="THL1701" s="35"/>
      <c r="THM1701" s="34"/>
      <c r="THT1701" s="35"/>
      <c r="THU1701" s="34"/>
      <c r="TIB1701" s="35"/>
      <c r="TIC1701" s="34"/>
      <c r="TIJ1701" s="35"/>
      <c r="TIK1701" s="34"/>
      <c r="TIR1701" s="35"/>
      <c r="TIS1701" s="34"/>
      <c r="TIZ1701" s="35"/>
      <c r="TJA1701" s="34"/>
      <c r="TJH1701" s="35"/>
      <c r="TJI1701" s="34"/>
      <c r="TJP1701" s="35"/>
      <c r="TJQ1701" s="34"/>
      <c r="TJX1701" s="35"/>
      <c r="TJY1701" s="34"/>
      <c r="TKF1701" s="35"/>
      <c r="TKG1701" s="34"/>
      <c r="TKN1701" s="35"/>
      <c r="TKO1701" s="34"/>
      <c r="TKV1701" s="35"/>
      <c r="TKW1701" s="34"/>
      <c r="TLD1701" s="35"/>
      <c r="TLE1701" s="34"/>
      <c r="TLL1701" s="35"/>
      <c r="TLM1701" s="34"/>
      <c r="TLT1701" s="35"/>
      <c r="TLU1701" s="34"/>
      <c r="TMB1701" s="35"/>
      <c r="TMC1701" s="34"/>
      <c r="TMJ1701" s="35"/>
      <c r="TMK1701" s="34"/>
      <c r="TMR1701" s="35"/>
      <c r="TMS1701" s="34"/>
      <c r="TMZ1701" s="35"/>
      <c r="TNA1701" s="34"/>
      <c r="TNH1701" s="35"/>
      <c r="TNI1701" s="34"/>
      <c r="TNP1701" s="35"/>
      <c r="TNQ1701" s="34"/>
      <c r="TNX1701" s="35"/>
      <c r="TNY1701" s="34"/>
      <c r="TOF1701" s="35"/>
      <c r="TOG1701" s="34"/>
      <c r="TON1701" s="35"/>
      <c r="TOO1701" s="34"/>
      <c r="TOV1701" s="35"/>
      <c r="TOW1701" s="34"/>
      <c r="TPD1701" s="35"/>
      <c r="TPE1701" s="34"/>
      <c r="TPL1701" s="35"/>
      <c r="TPM1701" s="34"/>
      <c r="TPT1701" s="35"/>
      <c r="TPU1701" s="34"/>
      <c r="TQB1701" s="35"/>
      <c r="TQC1701" s="34"/>
      <c r="TQJ1701" s="35"/>
      <c r="TQK1701" s="34"/>
      <c r="TQR1701" s="35"/>
      <c r="TQS1701" s="34"/>
      <c r="TQZ1701" s="35"/>
      <c r="TRA1701" s="34"/>
      <c r="TRH1701" s="35"/>
      <c r="TRI1701" s="34"/>
      <c r="TRP1701" s="35"/>
      <c r="TRQ1701" s="34"/>
      <c r="TRX1701" s="35"/>
      <c r="TRY1701" s="34"/>
      <c r="TSF1701" s="35"/>
      <c r="TSG1701" s="34"/>
      <c r="TSN1701" s="35"/>
      <c r="TSO1701" s="34"/>
      <c r="TSV1701" s="35"/>
      <c r="TSW1701" s="34"/>
      <c r="TTD1701" s="35"/>
      <c r="TTE1701" s="34"/>
      <c r="TTL1701" s="35"/>
      <c r="TTM1701" s="34"/>
      <c r="TTT1701" s="35"/>
      <c r="TTU1701" s="34"/>
      <c r="TUB1701" s="35"/>
      <c r="TUC1701" s="34"/>
      <c r="TUJ1701" s="35"/>
      <c r="TUK1701" s="34"/>
      <c r="TUR1701" s="35"/>
      <c r="TUS1701" s="34"/>
      <c r="TUZ1701" s="35"/>
      <c r="TVA1701" s="34"/>
      <c r="TVH1701" s="35"/>
      <c r="TVI1701" s="34"/>
      <c r="TVP1701" s="35"/>
      <c r="TVQ1701" s="34"/>
      <c r="TVX1701" s="35"/>
      <c r="TVY1701" s="34"/>
      <c r="TWF1701" s="35"/>
      <c r="TWG1701" s="34"/>
      <c r="TWN1701" s="35"/>
      <c r="TWO1701" s="34"/>
      <c r="TWV1701" s="35"/>
      <c r="TWW1701" s="34"/>
      <c r="TXD1701" s="35"/>
      <c r="TXE1701" s="34"/>
      <c r="TXL1701" s="35"/>
      <c r="TXM1701" s="34"/>
      <c r="TXT1701" s="35"/>
      <c r="TXU1701" s="34"/>
      <c r="TYB1701" s="35"/>
      <c r="TYC1701" s="34"/>
      <c r="TYJ1701" s="35"/>
      <c r="TYK1701" s="34"/>
      <c r="TYR1701" s="35"/>
      <c r="TYS1701" s="34"/>
      <c r="TYZ1701" s="35"/>
      <c r="TZA1701" s="34"/>
      <c r="TZH1701" s="35"/>
      <c r="TZI1701" s="34"/>
      <c r="TZP1701" s="35"/>
      <c r="TZQ1701" s="34"/>
      <c r="TZX1701" s="35"/>
      <c r="TZY1701" s="34"/>
      <c r="UAF1701" s="35"/>
      <c r="UAG1701" s="34"/>
      <c r="UAN1701" s="35"/>
      <c r="UAO1701" s="34"/>
      <c r="UAV1701" s="35"/>
      <c r="UAW1701" s="34"/>
      <c r="UBD1701" s="35"/>
      <c r="UBE1701" s="34"/>
      <c r="UBL1701" s="35"/>
      <c r="UBM1701" s="34"/>
      <c r="UBT1701" s="35"/>
      <c r="UBU1701" s="34"/>
      <c r="UCB1701" s="35"/>
      <c r="UCC1701" s="34"/>
      <c r="UCJ1701" s="35"/>
      <c r="UCK1701" s="34"/>
      <c r="UCR1701" s="35"/>
      <c r="UCS1701" s="34"/>
      <c r="UCZ1701" s="35"/>
      <c r="UDA1701" s="34"/>
      <c r="UDH1701" s="35"/>
      <c r="UDI1701" s="34"/>
      <c r="UDP1701" s="35"/>
      <c r="UDQ1701" s="34"/>
      <c r="UDX1701" s="35"/>
      <c r="UDY1701" s="34"/>
      <c r="UEF1701" s="35"/>
      <c r="UEG1701" s="34"/>
      <c r="UEN1701" s="35"/>
      <c r="UEO1701" s="34"/>
      <c r="UEV1701" s="35"/>
      <c r="UEW1701" s="34"/>
      <c r="UFD1701" s="35"/>
      <c r="UFE1701" s="34"/>
      <c r="UFL1701" s="35"/>
      <c r="UFM1701" s="34"/>
      <c r="UFT1701" s="35"/>
      <c r="UFU1701" s="34"/>
      <c r="UGB1701" s="35"/>
      <c r="UGC1701" s="34"/>
      <c r="UGJ1701" s="35"/>
      <c r="UGK1701" s="34"/>
      <c r="UGR1701" s="35"/>
      <c r="UGS1701" s="34"/>
      <c r="UGZ1701" s="35"/>
      <c r="UHA1701" s="34"/>
      <c r="UHH1701" s="35"/>
      <c r="UHI1701" s="34"/>
      <c r="UHP1701" s="35"/>
      <c r="UHQ1701" s="34"/>
      <c r="UHX1701" s="35"/>
      <c r="UHY1701" s="34"/>
      <c r="UIF1701" s="35"/>
      <c r="UIG1701" s="34"/>
      <c r="UIN1701" s="35"/>
      <c r="UIO1701" s="34"/>
      <c r="UIV1701" s="35"/>
      <c r="UIW1701" s="34"/>
      <c r="UJD1701" s="35"/>
      <c r="UJE1701" s="34"/>
      <c r="UJL1701" s="35"/>
      <c r="UJM1701" s="34"/>
      <c r="UJT1701" s="35"/>
      <c r="UJU1701" s="34"/>
      <c r="UKB1701" s="35"/>
      <c r="UKC1701" s="34"/>
      <c r="UKJ1701" s="35"/>
      <c r="UKK1701" s="34"/>
      <c r="UKR1701" s="35"/>
      <c r="UKS1701" s="34"/>
      <c r="UKZ1701" s="35"/>
      <c r="ULA1701" s="34"/>
      <c r="ULH1701" s="35"/>
      <c r="ULI1701" s="34"/>
      <c r="ULP1701" s="35"/>
      <c r="ULQ1701" s="34"/>
      <c r="ULX1701" s="35"/>
      <c r="ULY1701" s="34"/>
      <c r="UMF1701" s="35"/>
      <c r="UMG1701" s="34"/>
      <c r="UMN1701" s="35"/>
      <c r="UMO1701" s="34"/>
      <c r="UMV1701" s="35"/>
      <c r="UMW1701" s="34"/>
      <c r="UND1701" s="35"/>
      <c r="UNE1701" s="34"/>
      <c r="UNL1701" s="35"/>
      <c r="UNM1701" s="34"/>
      <c r="UNT1701" s="35"/>
      <c r="UNU1701" s="34"/>
      <c r="UOB1701" s="35"/>
      <c r="UOC1701" s="34"/>
      <c r="UOJ1701" s="35"/>
      <c r="UOK1701" s="34"/>
      <c r="UOR1701" s="35"/>
      <c r="UOS1701" s="34"/>
      <c r="UOZ1701" s="35"/>
      <c r="UPA1701" s="34"/>
      <c r="UPH1701" s="35"/>
      <c r="UPI1701" s="34"/>
      <c r="UPP1701" s="35"/>
      <c r="UPQ1701" s="34"/>
      <c r="UPX1701" s="35"/>
      <c r="UPY1701" s="34"/>
      <c r="UQF1701" s="35"/>
      <c r="UQG1701" s="34"/>
      <c r="UQN1701" s="35"/>
      <c r="UQO1701" s="34"/>
      <c r="UQV1701" s="35"/>
      <c r="UQW1701" s="34"/>
      <c r="URD1701" s="35"/>
      <c r="URE1701" s="34"/>
      <c r="URL1701" s="35"/>
      <c r="URM1701" s="34"/>
      <c r="URT1701" s="35"/>
      <c r="URU1701" s="34"/>
      <c r="USB1701" s="35"/>
      <c r="USC1701" s="34"/>
      <c r="USJ1701" s="35"/>
      <c r="USK1701" s="34"/>
      <c r="USR1701" s="35"/>
      <c r="USS1701" s="34"/>
      <c r="USZ1701" s="35"/>
      <c r="UTA1701" s="34"/>
      <c r="UTH1701" s="35"/>
      <c r="UTI1701" s="34"/>
      <c r="UTP1701" s="35"/>
      <c r="UTQ1701" s="34"/>
      <c r="UTX1701" s="35"/>
      <c r="UTY1701" s="34"/>
      <c r="UUF1701" s="35"/>
      <c r="UUG1701" s="34"/>
      <c r="UUN1701" s="35"/>
      <c r="UUO1701" s="34"/>
      <c r="UUV1701" s="35"/>
      <c r="UUW1701" s="34"/>
      <c r="UVD1701" s="35"/>
      <c r="UVE1701" s="34"/>
      <c r="UVL1701" s="35"/>
      <c r="UVM1701" s="34"/>
      <c r="UVT1701" s="35"/>
      <c r="UVU1701" s="34"/>
      <c r="UWB1701" s="35"/>
      <c r="UWC1701" s="34"/>
      <c r="UWJ1701" s="35"/>
      <c r="UWK1701" s="34"/>
      <c r="UWR1701" s="35"/>
      <c r="UWS1701" s="34"/>
      <c r="UWZ1701" s="35"/>
      <c r="UXA1701" s="34"/>
      <c r="UXH1701" s="35"/>
      <c r="UXI1701" s="34"/>
      <c r="UXP1701" s="35"/>
      <c r="UXQ1701" s="34"/>
      <c r="UXX1701" s="35"/>
      <c r="UXY1701" s="34"/>
      <c r="UYF1701" s="35"/>
      <c r="UYG1701" s="34"/>
      <c r="UYN1701" s="35"/>
      <c r="UYO1701" s="34"/>
      <c r="UYV1701" s="35"/>
      <c r="UYW1701" s="34"/>
      <c r="UZD1701" s="35"/>
      <c r="UZE1701" s="34"/>
      <c r="UZL1701" s="35"/>
      <c r="UZM1701" s="34"/>
      <c r="UZT1701" s="35"/>
      <c r="UZU1701" s="34"/>
      <c r="VAB1701" s="35"/>
      <c r="VAC1701" s="34"/>
      <c r="VAJ1701" s="35"/>
      <c r="VAK1701" s="34"/>
      <c r="VAR1701" s="35"/>
      <c r="VAS1701" s="34"/>
      <c r="VAZ1701" s="35"/>
      <c r="VBA1701" s="34"/>
      <c r="VBH1701" s="35"/>
      <c r="VBI1701" s="34"/>
      <c r="VBP1701" s="35"/>
      <c r="VBQ1701" s="34"/>
      <c r="VBX1701" s="35"/>
      <c r="VBY1701" s="34"/>
      <c r="VCF1701" s="35"/>
      <c r="VCG1701" s="34"/>
      <c r="VCN1701" s="35"/>
      <c r="VCO1701" s="34"/>
      <c r="VCV1701" s="35"/>
      <c r="VCW1701" s="34"/>
      <c r="VDD1701" s="35"/>
      <c r="VDE1701" s="34"/>
      <c r="VDL1701" s="35"/>
      <c r="VDM1701" s="34"/>
      <c r="VDT1701" s="35"/>
      <c r="VDU1701" s="34"/>
      <c r="VEB1701" s="35"/>
      <c r="VEC1701" s="34"/>
      <c r="VEJ1701" s="35"/>
      <c r="VEK1701" s="34"/>
      <c r="VER1701" s="35"/>
      <c r="VES1701" s="34"/>
      <c r="VEZ1701" s="35"/>
      <c r="VFA1701" s="34"/>
      <c r="VFH1701" s="35"/>
      <c r="VFI1701" s="34"/>
      <c r="VFP1701" s="35"/>
      <c r="VFQ1701" s="34"/>
      <c r="VFX1701" s="35"/>
      <c r="VFY1701" s="34"/>
      <c r="VGF1701" s="35"/>
      <c r="VGG1701" s="34"/>
      <c r="VGN1701" s="35"/>
      <c r="VGO1701" s="34"/>
      <c r="VGV1701" s="35"/>
      <c r="VGW1701" s="34"/>
      <c r="VHD1701" s="35"/>
      <c r="VHE1701" s="34"/>
      <c r="VHL1701" s="35"/>
      <c r="VHM1701" s="34"/>
      <c r="VHT1701" s="35"/>
      <c r="VHU1701" s="34"/>
      <c r="VIB1701" s="35"/>
      <c r="VIC1701" s="34"/>
      <c r="VIJ1701" s="35"/>
      <c r="VIK1701" s="34"/>
      <c r="VIR1701" s="35"/>
      <c r="VIS1701" s="34"/>
      <c r="VIZ1701" s="35"/>
      <c r="VJA1701" s="34"/>
      <c r="VJH1701" s="35"/>
      <c r="VJI1701" s="34"/>
      <c r="VJP1701" s="35"/>
      <c r="VJQ1701" s="34"/>
      <c r="VJX1701" s="35"/>
      <c r="VJY1701" s="34"/>
      <c r="VKF1701" s="35"/>
      <c r="VKG1701" s="34"/>
      <c r="VKN1701" s="35"/>
      <c r="VKO1701" s="34"/>
      <c r="VKV1701" s="35"/>
      <c r="VKW1701" s="34"/>
      <c r="VLD1701" s="35"/>
      <c r="VLE1701" s="34"/>
      <c r="VLL1701" s="35"/>
      <c r="VLM1701" s="34"/>
      <c r="VLT1701" s="35"/>
      <c r="VLU1701" s="34"/>
      <c r="VMB1701" s="35"/>
      <c r="VMC1701" s="34"/>
      <c r="VMJ1701" s="35"/>
      <c r="VMK1701" s="34"/>
      <c r="VMR1701" s="35"/>
      <c r="VMS1701" s="34"/>
      <c r="VMZ1701" s="35"/>
      <c r="VNA1701" s="34"/>
      <c r="VNH1701" s="35"/>
      <c r="VNI1701" s="34"/>
      <c r="VNP1701" s="35"/>
      <c r="VNQ1701" s="34"/>
      <c r="VNX1701" s="35"/>
      <c r="VNY1701" s="34"/>
      <c r="VOF1701" s="35"/>
      <c r="VOG1701" s="34"/>
      <c r="VON1701" s="35"/>
      <c r="VOO1701" s="34"/>
      <c r="VOV1701" s="35"/>
      <c r="VOW1701" s="34"/>
      <c r="VPD1701" s="35"/>
      <c r="VPE1701" s="34"/>
      <c r="VPL1701" s="35"/>
      <c r="VPM1701" s="34"/>
      <c r="VPT1701" s="35"/>
      <c r="VPU1701" s="34"/>
      <c r="VQB1701" s="35"/>
      <c r="VQC1701" s="34"/>
      <c r="VQJ1701" s="35"/>
      <c r="VQK1701" s="34"/>
      <c r="VQR1701" s="35"/>
      <c r="VQS1701" s="34"/>
      <c r="VQZ1701" s="35"/>
      <c r="VRA1701" s="34"/>
      <c r="VRH1701" s="35"/>
      <c r="VRI1701" s="34"/>
      <c r="VRP1701" s="35"/>
      <c r="VRQ1701" s="34"/>
      <c r="VRX1701" s="35"/>
      <c r="VRY1701" s="34"/>
      <c r="VSF1701" s="35"/>
      <c r="VSG1701" s="34"/>
      <c r="VSN1701" s="35"/>
      <c r="VSO1701" s="34"/>
      <c r="VSV1701" s="35"/>
      <c r="VSW1701" s="34"/>
      <c r="VTD1701" s="35"/>
      <c r="VTE1701" s="34"/>
      <c r="VTL1701" s="35"/>
      <c r="VTM1701" s="34"/>
      <c r="VTT1701" s="35"/>
      <c r="VTU1701" s="34"/>
      <c r="VUB1701" s="35"/>
      <c r="VUC1701" s="34"/>
      <c r="VUJ1701" s="35"/>
      <c r="VUK1701" s="34"/>
      <c r="VUR1701" s="35"/>
      <c r="VUS1701" s="34"/>
      <c r="VUZ1701" s="35"/>
      <c r="VVA1701" s="34"/>
      <c r="VVH1701" s="35"/>
      <c r="VVI1701" s="34"/>
      <c r="VVP1701" s="35"/>
      <c r="VVQ1701" s="34"/>
      <c r="VVX1701" s="35"/>
      <c r="VVY1701" s="34"/>
      <c r="VWF1701" s="35"/>
      <c r="VWG1701" s="34"/>
      <c r="VWN1701" s="35"/>
      <c r="VWO1701" s="34"/>
      <c r="VWV1701" s="35"/>
      <c r="VWW1701" s="34"/>
      <c r="VXD1701" s="35"/>
      <c r="VXE1701" s="34"/>
      <c r="VXL1701" s="35"/>
      <c r="VXM1701" s="34"/>
      <c r="VXT1701" s="35"/>
      <c r="VXU1701" s="34"/>
      <c r="VYB1701" s="35"/>
      <c r="VYC1701" s="34"/>
      <c r="VYJ1701" s="35"/>
      <c r="VYK1701" s="34"/>
      <c r="VYR1701" s="35"/>
      <c r="VYS1701" s="34"/>
      <c r="VYZ1701" s="35"/>
      <c r="VZA1701" s="34"/>
      <c r="VZH1701" s="35"/>
      <c r="VZI1701" s="34"/>
      <c r="VZP1701" s="35"/>
      <c r="VZQ1701" s="34"/>
      <c r="VZX1701" s="35"/>
      <c r="VZY1701" s="34"/>
      <c r="WAF1701" s="35"/>
      <c r="WAG1701" s="34"/>
      <c r="WAN1701" s="35"/>
      <c r="WAO1701" s="34"/>
      <c r="WAV1701" s="35"/>
      <c r="WAW1701" s="34"/>
      <c r="WBD1701" s="35"/>
      <c r="WBE1701" s="34"/>
      <c r="WBL1701" s="35"/>
      <c r="WBM1701" s="34"/>
      <c r="WBT1701" s="35"/>
      <c r="WBU1701" s="34"/>
      <c r="WCB1701" s="35"/>
      <c r="WCC1701" s="34"/>
      <c r="WCJ1701" s="35"/>
      <c r="WCK1701" s="34"/>
      <c r="WCR1701" s="35"/>
      <c r="WCS1701" s="34"/>
      <c r="WCZ1701" s="35"/>
      <c r="WDA1701" s="34"/>
      <c r="WDH1701" s="35"/>
      <c r="WDI1701" s="34"/>
      <c r="WDP1701" s="35"/>
      <c r="WDQ1701" s="34"/>
      <c r="WDX1701" s="35"/>
      <c r="WDY1701" s="34"/>
      <c r="WEF1701" s="35"/>
      <c r="WEG1701" s="34"/>
      <c r="WEN1701" s="35"/>
      <c r="WEO1701" s="34"/>
      <c r="WEV1701" s="35"/>
      <c r="WEW1701" s="34"/>
      <c r="WFD1701" s="35"/>
      <c r="WFE1701" s="34"/>
      <c r="WFL1701" s="35"/>
      <c r="WFM1701" s="34"/>
      <c r="WFT1701" s="35"/>
      <c r="WFU1701" s="34"/>
      <c r="WGB1701" s="35"/>
      <c r="WGC1701" s="34"/>
      <c r="WGJ1701" s="35"/>
      <c r="WGK1701" s="34"/>
      <c r="WGR1701" s="35"/>
      <c r="WGS1701" s="34"/>
      <c r="WGZ1701" s="35"/>
      <c r="WHA1701" s="34"/>
      <c r="WHH1701" s="35"/>
      <c r="WHI1701" s="34"/>
      <c r="WHP1701" s="35"/>
      <c r="WHQ1701" s="34"/>
      <c r="WHX1701" s="35"/>
      <c r="WHY1701" s="34"/>
      <c r="WIF1701" s="35"/>
      <c r="WIG1701" s="34"/>
      <c r="WIN1701" s="35"/>
      <c r="WIO1701" s="34"/>
      <c r="WIV1701" s="35"/>
      <c r="WIW1701" s="34"/>
      <c r="WJD1701" s="35"/>
      <c r="WJE1701" s="34"/>
      <c r="WJL1701" s="35"/>
      <c r="WJM1701" s="34"/>
      <c r="WJT1701" s="35"/>
      <c r="WJU1701" s="34"/>
      <c r="WKB1701" s="35"/>
      <c r="WKC1701" s="34"/>
      <c r="WKJ1701" s="35"/>
      <c r="WKK1701" s="34"/>
      <c r="WKR1701" s="35"/>
      <c r="WKS1701" s="34"/>
      <c r="WKZ1701" s="35"/>
      <c r="WLA1701" s="34"/>
      <c r="WLH1701" s="35"/>
      <c r="WLI1701" s="34"/>
      <c r="WLP1701" s="35"/>
      <c r="WLQ1701" s="34"/>
      <c r="WLX1701" s="35"/>
      <c r="WLY1701" s="34"/>
      <c r="WMF1701" s="35"/>
      <c r="WMG1701" s="34"/>
      <c r="WMN1701" s="35"/>
      <c r="WMO1701" s="34"/>
      <c r="WMV1701" s="35"/>
      <c r="WMW1701" s="34"/>
      <c r="WND1701" s="35"/>
      <c r="WNE1701" s="34"/>
      <c r="WNL1701" s="35"/>
      <c r="WNM1701" s="34"/>
      <c r="WNT1701" s="35"/>
      <c r="WNU1701" s="34"/>
      <c r="WOB1701" s="35"/>
      <c r="WOC1701" s="34"/>
      <c r="WOJ1701" s="35"/>
      <c r="WOK1701" s="34"/>
      <c r="WOR1701" s="35"/>
      <c r="WOS1701" s="34"/>
      <c r="WOZ1701" s="35"/>
      <c r="WPA1701" s="34"/>
      <c r="WPH1701" s="35"/>
      <c r="WPI1701" s="34"/>
      <c r="WPP1701" s="35"/>
      <c r="WPQ1701" s="34"/>
      <c r="WPX1701" s="35"/>
      <c r="WPY1701" s="34"/>
      <c r="WQF1701" s="35"/>
      <c r="WQG1701" s="34"/>
      <c r="WQN1701" s="35"/>
      <c r="WQO1701" s="34"/>
      <c r="WQV1701" s="35"/>
      <c r="WQW1701" s="34"/>
      <c r="WRD1701" s="35"/>
      <c r="WRE1701" s="34"/>
      <c r="WRL1701" s="35"/>
      <c r="WRM1701" s="34"/>
      <c r="WRT1701" s="35"/>
      <c r="WRU1701" s="34"/>
      <c r="WSB1701" s="35"/>
      <c r="WSC1701" s="34"/>
      <c r="WSJ1701" s="35"/>
      <c r="WSK1701" s="34"/>
      <c r="WSR1701" s="35"/>
      <c r="WSS1701" s="34"/>
      <c r="WSZ1701" s="35"/>
      <c r="WTA1701" s="34"/>
      <c r="WTH1701" s="35"/>
      <c r="WTI1701" s="34"/>
      <c r="WTP1701" s="35"/>
      <c r="WTQ1701" s="34"/>
      <c r="WTX1701" s="35"/>
      <c r="WTY1701" s="34"/>
      <c r="WUF1701" s="35"/>
      <c r="WUG1701" s="34"/>
      <c r="WUN1701" s="35"/>
      <c r="WUO1701" s="34"/>
      <c r="WUV1701" s="35"/>
      <c r="WUW1701" s="34"/>
      <c r="WVD1701" s="35"/>
      <c r="WVE1701" s="34"/>
      <c r="WVL1701" s="35"/>
      <c r="WVM1701" s="34"/>
      <c r="WVT1701" s="35"/>
      <c r="WVU1701" s="34"/>
      <c r="WWB1701" s="35"/>
      <c r="WWC1701" s="34"/>
      <c r="WWJ1701" s="35"/>
      <c r="WWK1701" s="34"/>
      <c r="WWR1701" s="35"/>
      <c r="WWS1701" s="34"/>
      <c r="WWZ1701" s="35"/>
      <c r="WXA1701" s="34"/>
      <c r="WXH1701" s="35"/>
      <c r="WXI1701" s="34"/>
      <c r="WXP1701" s="35"/>
      <c r="WXQ1701" s="34"/>
      <c r="WXX1701" s="35"/>
      <c r="WXY1701" s="34"/>
      <c r="WYF1701" s="35"/>
      <c r="WYG1701" s="34"/>
      <c r="WYN1701" s="35"/>
      <c r="WYO1701" s="34"/>
      <c r="WYV1701" s="35"/>
      <c r="WYW1701" s="34"/>
      <c r="WZD1701" s="35"/>
      <c r="WZE1701" s="34"/>
      <c r="WZL1701" s="35"/>
      <c r="WZM1701" s="34"/>
      <c r="WZT1701" s="35"/>
      <c r="WZU1701" s="34"/>
      <c r="XAB1701" s="35"/>
      <c r="XAC1701" s="34"/>
      <c r="XAJ1701" s="35"/>
      <c r="XAK1701" s="34"/>
      <c r="XAR1701" s="35"/>
      <c r="XAS1701" s="34"/>
      <c r="XAZ1701" s="35"/>
      <c r="XBA1701" s="34"/>
      <c r="XBH1701" s="35"/>
      <c r="XBI1701" s="34"/>
      <c r="XBP1701" s="35"/>
      <c r="XBQ1701" s="34"/>
      <c r="XBX1701" s="35"/>
      <c r="XBY1701" s="34"/>
      <c r="XCF1701" s="35"/>
      <c r="XCG1701" s="34"/>
      <c r="XCN1701" s="35"/>
      <c r="XCO1701" s="34"/>
      <c r="XCV1701" s="35"/>
      <c r="XCW1701" s="34"/>
      <c r="XDD1701" s="35"/>
      <c r="XDE1701" s="34"/>
      <c r="XDL1701" s="35"/>
      <c r="XDM1701" s="34"/>
      <c r="XDT1701" s="35"/>
      <c r="XDU1701" s="34"/>
      <c r="XEB1701" s="35"/>
      <c r="XEC1701" s="34"/>
      <c r="XEJ1701" s="35"/>
      <c r="XEK1701" s="34"/>
      <c r="XER1701" s="35"/>
      <c r="XES1701" s="34"/>
      <c r="XEZ1701" s="35"/>
      <c r="XFA1701" s="34"/>
    </row>
    <row r="1702" spans="1:1021 1028:2045 2052:3069 3076:4093 4100:5117 5124:6141 6148:7165 7172:8189 8196:9213 9220:10237 10244:11261 11268:12285 12292:13309 13316:14333 14340:15357 15364:16381" x14ac:dyDescent="0.25">
      <c r="A1702" t="s">
        <v>484</v>
      </c>
      <c r="B1702" t="s">
        <v>336</v>
      </c>
      <c r="C1702">
        <v>339</v>
      </c>
      <c r="D1702">
        <v>339</v>
      </c>
      <c r="E1702" s="35">
        <v>1</v>
      </c>
      <c r="F1702" s="34">
        <v>1.9999999999999999E-88</v>
      </c>
      <c r="G1702">
        <v>85.76</v>
      </c>
      <c r="H1702">
        <v>1676</v>
      </c>
      <c r="I1702" t="str">
        <f>HYPERLINK("https://www.ncbi.nlm.nih.gov/nucleotide/MT644697.1?report=genbank&amp;log$=nucltop&amp;blast_rank=100&amp;RID=XE6RV0D8013","MT644697.1")</f>
        <v>MT644697.1</v>
      </c>
      <c r="L1702" s="35"/>
      <c r="M1702" s="34"/>
      <c r="T1702" s="35"/>
      <c r="U1702" s="34"/>
      <c r="AB1702" s="35"/>
      <c r="AC1702" s="34"/>
      <c r="AJ1702" s="35"/>
      <c r="AK1702" s="34"/>
      <c r="AR1702" s="35"/>
      <c r="AS1702" s="34"/>
      <c r="AZ1702" s="35"/>
      <c r="BA1702" s="34"/>
      <c r="BH1702" s="35"/>
      <c r="BI1702" s="34"/>
      <c r="BP1702" s="35"/>
      <c r="BQ1702" s="34"/>
      <c r="BX1702" s="35"/>
      <c r="BY1702" s="34"/>
      <c r="CF1702" s="35"/>
      <c r="CG1702" s="34"/>
      <c r="CN1702" s="35"/>
      <c r="CO1702" s="34"/>
      <c r="CV1702" s="35"/>
      <c r="CW1702" s="34"/>
      <c r="DD1702" s="35"/>
      <c r="DE1702" s="34"/>
      <c r="DL1702" s="35"/>
      <c r="DM1702" s="34"/>
      <c r="DT1702" s="35"/>
      <c r="DU1702" s="34"/>
      <c r="EB1702" s="35"/>
      <c r="EC1702" s="34"/>
      <c r="EJ1702" s="35"/>
      <c r="EK1702" s="34"/>
      <c r="ER1702" s="35"/>
      <c r="ES1702" s="34"/>
      <c r="EZ1702" s="35"/>
      <c r="FA1702" s="34"/>
      <c r="FH1702" s="35"/>
      <c r="FI1702" s="34"/>
      <c r="FP1702" s="35"/>
      <c r="FQ1702" s="34"/>
      <c r="FX1702" s="35"/>
      <c r="FY1702" s="34"/>
      <c r="GF1702" s="35"/>
      <c r="GG1702" s="34"/>
      <c r="GN1702" s="35"/>
      <c r="GO1702" s="34"/>
      <c r="GV1702" s="35"/>
      <c r="GW1702" s="34"/>
      <c r="HD1702" s="35"/>
      <c r="HE1702" s="34"/>
      <c r="HL1702" s="35"/>
      <c r="HM1702" s="34"/>
      <c r="HT1702" s="35"/>
      <c r="HU1702" s="34"/>
      <c r="IB1702" s="35"/>
      <c r="IC1702" s="34"/>
      <c r="IJ1702" s="35"/>
      <c r="IK1702" s="34"/>
      <c r="IR1702" s="35"/>
      <c r="IS1702" s="34"/>
      <c r="IZ1702" s="35"/>
      <c r="JA1702" s="34"/>
      <c r="JH1702" s="35"/>
      <c r="JI1702" s="34"/>
      <c r="JP1702" s="35"/>
      <c r="JQ1702" s="34"/>
      <c r="JX1702" s="35"/>
      <c r="JY1702" s="34"/>
      <c r="KF1702" s="35"/>
      <c r="KG1702" s="34"/>
      <c r="KN1702" s="35"/>
      <c r="KO1702" s="34"/>
      <c r="KV1702" s="35"/>
      <c r="KW1702" s="34"/>
      <c r="LD1702" s="35"/>
      <c r="LE1702" s="34"/>
      <c r="LL1702" s="35"/>
      <c r="LM1702" s="34"/>
      <c r="LT1702" s="35"/>
      <c r="LU1702" s="34"/>
      <c r="MB1702" s="35"/>
      <c r="MC1702" s="34"/>
      <c r="MJ1702" s="35"/>
      <c r="MK1702" s="34"/>
      <c r="MR1702" s="35"/>
      <c r="MS1702" s="34"/>
      <c r="MZ1702" s="35"/>
      <c r="NA1702" s="34"/>
      <c r="NH1702" s="35"/>
      <c r="NI1702" s="34"/>
      <c r="NP1702" s="35"/>
      <c r="NQ1702" s="34"/>
      <c r="NX1702" s="35"/>
      <c r="NY1702" s="34"/>
      <c r="OF1702" s="35"/>
      <c r="OG1702" s="34"/>
      <c r="ON1702" s="35"/>
      <c r="OO1702" s="34"/>
      <c r="OV1702" s="35"/>
      <c r="OW1702" s="34"/>
      <c r="PD1702" s="35"/>
      <c r="PE1702" s="34"/>
      <c r="PL1702" s="35"/>
      <c r="PM1702" s="34"/>
      <c r="PT1702" s="35"/>
      <c r="PU1702" s="34"/>
      <c r="QB1702" s="35"/>
      <c r="QC1702" s="34"/>
      <c r="QJ1702" s="35"/>
      <c r="QK1702" s="34"/>
      <c r="QR1702" s="35"/>
      <c r="QS1702" s="34"/>
      <c r="QZ1702" s="35"/>
      <c r="RA1702" s="34"/>
      <c r="RH1702" s="35"/>
      <c r="RI1702" s="34"/>
      <c r="RP1702" s="35"/>
      <c r="RQ1702" s="34"/>
      <c r="RX1702" s="35"/>
      <c r="RY1702" s="34"/>
      <c r="SF1702" s="35"/>
      <c r="SG1702" s="34"/>
      <c r="SN1702" s="35"/>
      <c r="SO1702" s="34"/>
      <c r="SV1702" s="35"/>
      <c r="SW1702" s="34"/>
      <c r="TD1702" s="35"/>
      <c r="TE1702" s="34"/>
      <c r="TL1702" s="35"/>
      <c r="TM1702" s="34"/>
      <c r="TT1702" s="35"/>
      <c r="TU1702" s="34"/>
      <c r="UB1702" s="35"/>
      <c r="UC1702" s="34"/>
      <c r="UJ1702" s="35"/>
      <c r="UK1702" s="34"/>
      <c r="UR1702" s="35"/>
      <c r="US1702" s="34"/>
      <c r="UZ1702" s="35"/>
      <c r="VA1702" s="34"/>
      <c r="VH1702" s="35"/>
      <c r="VI1702" s="34"/>
      <c r="VP1702" s="35"/>
      <c r="VQ1702" s="34"/>
      <c r="VX1702" s="35"/>
      <c r="VY1702" s="34"/>
      <c r="WF1702" s="35"/>
      <c r="WG1702" s="34"/>
      <c r="WN1702" s="35"/>
      <c r="WO1702" s="34"/>
      <c r="WV1702" s="35"/>
      <c r="WW1702" s="34"/>
      <c r="XD1702" s="35"/>
      <c r="XE1702" s="34"/>
      <c r="XL1702" s="35"/>
      <c r="XM1702" s="34"/>
      <c r="XT1702" s="35"/>
      <c r="XU1702" s="34"/>
      <c r="YB1702" s="35"/>
      <c r="YC1702" s="34"/>
      <c r="YJ1702" s="35"/>
      <c r="YK1702" s="34"/>
      <c r="YR1702" s="35"/>
      <c r="YS1702" s="34"/>
      <c r="YZ1702" s="35"/>
      <c r="ZA1702" s="34"/>
      <c r="ZH1702" s="35"/>
      <c r="ZI1702" s="34"/>
      <c r="ZP1702" s="35"/>
      <c r="ZQ1702" s="34"/>
      <c r="ZX1702" s="35"/>
      <c r="ZY1702" s="34"/>
      <c r="AAF1702" s="35"/>
      <c r="AAG1702" s="34"/>
      <c r="AAN1702" s="35"/>
      <c r="AAO1702" s="34"/>
      <c r="AAV1702" s="35"/>
      <c r="AAW1702" s="34"/>
      <c r="ABD1702" s="35"/>
      <c r="ABE1702" s="34"/>
      <c r="ABL1702" s="35"/>
      <c r="ABM1702" s="34"/>
      <c r="ABT1702" s="35"/>
      <c r="ABU1702" s="34"/>
      <c r="ACB1702" s="35"/>
      <c r="ACC1702" s="34"/>
      <c r="ACJ1702" s="35"/>
      <c r="ACK1702" s="34"/>
      <c r="ACR1702" s="35"/>
      <c r="ACS1702" s="34"/>
      <c r="ACZ1702" s="35"/>
      <c r="ADA1702" s="34"/>
      <c r="ADH1702" s="35"/>
      <c r="ADI1702" s="34"/>
      <c r="ADP1702" s="35"/>
      <c r="ADQ1702" s="34"/>
      <c r="ADX1702" s="35"/>
      <c r="ADY1702" s="34"/>
      <c r="AEF1702" s="35"/>
      <c r="AEG1702" s="34"/>
      <c r="AEN1702" s="35"/>
      <c r="AEO1702" s="34"/>
      <c r="AEV1702" s="35"/>
      <c r="AEW1702" s="34"/>
      <c r="AFD1702" s="35"/>
      <c r="AFE1702" s="34"/>
      <c r="AFL1702" s="35"/>
      <c r="AFM1702" s="34"/>
      <c r="AFT1702" s="35"/>
      <c r="AFU1702" s="34"/>
      <c r="AGB1702" s="35"/>
      <c r="AGC1702" s="34"/>
      <c r="AGJ1702" s="35"/>
      <c r="AGK1702" s="34"/>
      <c r="AGR1702" s="35"/>
      <c r="AGS1702" s="34"/>
      <c r="AGZ1702" s="35"/>
      <c r="AHA1702" s="34"/>
      <c r="AHH1702" s="35"/>
      <c r="AHI1702" s="34"/>
      <c r="AHP1702" s="35"/>
      <c r="AHQ1702" s="34"/>
      <c r="AHX1702" s="35"/>
      <c r="AHY1702" s="34"/>
      <c r="AIF1702" s="35"/>
      <c r="AIG1702" s="34"/>
      <c r="AIN1702" s="35"/>
      <c r="AIO1702" s="34"/>
      <c r="AIV1702" s="35"/>
      <c r="AIW1702" s="34"/>
      <c r="AJD1702" s="35"/>
      <c r="AJE1702" s="34"/>
      <c r="AJL1702" s="35"/>
      <c r="AJM1702" s="34"/>
      <c r="AJT1702" s="35"/>
      <c r="AJU1702" s="34"/>
      <c r="AKB1702" s="35"/>
      <c r="AKC1702" s="34"/>
      <c r="AKJ1702" s="35"/>
      <c r="AKK1702" s="34"/>
      <c r="AKR1702" s="35"/>
      <c r="AKS1702" s="34"/>
      <c r="AKZ1702" s="35"/>
      <c r="ALA1702" s="34"/>
      <c r="ALH1702" s="35"/>
      <c r="ALI1702" s="34"/>
      <c r="ALP1702" s="35"/>
      <c r="ALQ1702" s="34"/>
      <c r="ALX1702" s="35"/>
      <c r="ALY1702" s="34"/>
      <c r="AMF1702" s="35"/>
      <c r="AMG1702" s="34"/>
      <c r="AMN1702" s="35"/>
      <c r="AMO1702" s="34"/>
      <c r="AMV1702" s="35"/>
      <c r="AMW1702" s="34"/>
      <c r="AND1702" s="35"/>
      <c r="ANE1702" s="34"/>
      <c r="ANL1702" s="35"/>
      <c r="ANM1702" s="34"/>
      <c r="ANT1702" s="35"/>
      <c r="ANU1702" s="34"/>
      <c r="AOB1702" s="35"/>
      <c r="AOC1702" s="34"/>
      <c r="AOJ1702" s="35"/>
      <c r="AOK1702" s="34"/>
      <c r="AOR1702" s="35"/>
      <c r="AOS1702" s="34"/>
      <c r="AOZ1702" s="35"/>
      <c r="APA1702" s="34"/>
      <c r="APH1702" s="35"/>
      <c r="API1702" s="34"/>
      <c r="APP1702" s="35"/>
      <c r="APQ1702" s="34"/>
      <c r="APX1702" s="35"/>
      <c r="APY1702" s="34"/>
      <c r="AQF1702" s="35"/>
      <c r="AQG1702" s="34"/>
      <c r="AQN1702" s="35"/>
      <c r="AQO1702" s="34"/>
      <c r="AQV1702" s="35"/>
      <c r="AQW1702" s="34"/>
      <c r="ARD1702" s="35"/>
      <c r="ARE1702" s="34"/>
      <c r="ARL1702" s="35"/>
      <c r="ARM1702" s="34"/>
      <c r="ART1702" s="35"/>
      <c r="ARU1702" s="34"/>
      <c r="ASB1702" s="35"/>
      <c r="ASC1702" s="34"/>
      <c r="ASJ1702" s="35"/>
      <c r="ASK1702" s="34"/>
      <c r="ASR1702" s="35"/>
      <c r="ASS1702" s="34"/>
      <c r="ASZ1702" s="35"/>
      <c r="ATA1702" s="34"/>
      <c r="ATH1702" s="35"/>
      <c r="ATI1702" s="34"/>
      <c r="ATP1702" s="35"/>
      <c r="ATQ1702" s="34"/>
      <c r="ATX1702" s="35"/>
      <c r="ATY1702" s="34"/>
      <c r="AUF1702" s="35"/>
      <c r="AUG1702" s="34"/>
      <c r="AUN1702" s="35"/>
      <c r="AUO1702" s="34"/>
      <c r="AUV1702" s="35"/>
      <c r="AUW1702" s="34"/>
      <c r="AVD1702" s="35"/>
      <c r="AVE1702" s="34"/>
      <c r="AVL1702" s="35"/>
      <c r="AVM1702" s="34"/>
      <c r="AVT1702" s="35"/>
      <c r="AVU1702" s="34"/>
      <c r="AWB1702" s="35"/>
      <c r="AWC1702" s="34"/>
      <c r="AWJ1702" s="35"/>
      <c r="AWK1702" s="34"/>
      <c r="AWR1702" s="35"/>
      <c r="AWS1702" s="34"/>
      <c r="AWZ1702" s="35"/>
      <c r="AXA1702" s="34"/>
      <c r="AXH1702" s="35"/>
      <c r="AXI1702" s="34"/>
      <c r="AXP1702" s="35"/>
      <c r="AXQ1702" s="34"/>
      <c r="AXX1702" s="35"/>
      <c r="AXY1702" s="34"/>
      <c r="AYF1702" s="35"/>
      <c r="AYG1702" s="34"/>
      <c r="AYN1702" s="35"/>
      <c r="AYO1702" s="34"/>
      <c r="AYV1702" s="35"/>
      <c r="AYW1702" s="34"/>
      <c r="AZD1702" s="35"/>
      <c r="AZE1702" s="34"/>
      <c r="AZL1702" s="35"/>
      <c r="AZM1702" s="34"/>
      <c r="AZT1702" s="35"/>
      <c r="AZU1702" s="34"/>
      <c r="BAB1702" s="35"/>
      <c r="BAC1702" s="34"/>
      <c r="BAJ1702" s="35"/>
      <c r="BAK1702" s="34"/>
      <c r="BAR1702" s="35"/>
      <c r="BAS1702" s="34"/>
      <c r="BAZ1702" s="35"/>
      <c r="BBA1702" s="34"/>
      <c r="BBH1702" s="35"/>
      <c r="BBI1702" s="34"/>
      <c r="BBP1702" s="35"/>
      <c r="BBQ1702" s="34"/>
      <c r="BBX1702" s="35"/>
      <c r="BBY1702" s="34"/>
      <c r="BCF1702" s="35"/>
      <c r="BCG1702" s="34"/>
      <c r="BCN1702" s="35"/>
      <c r="BCO1702" s="34"/>
      <c r="BCV1702" s="35"/>
      <c r="BCW1702" s="34"/>
      <c r="BDD1702" s="35"/>
      <c r="BDE1702" s="34"/>
      <c r="BDL1702" s="35"/>
      <c r="BDM1702" s="34"/>
      <c r="BDT1702" s="35"/>
      <c r="BDU1702" s="34"/>
      <c r="BEB1702" s="35"/>
      <c r="BEC1702" s="34"/>
      <c r="BEJ1702" s="35"/>
      <c r="BEK1702" s="34"/>
      <c r="BER1702" s="35"/>
      <c r="BES1702" s="34"/>
      <c r="BEZ1702" s="35"/>
      <c r="BFA1702" s="34"/>
      <c r="BFH1702" s="35"/>
      <c r="BFI1702" s="34"/>
      <c r="BFP1702" s="35"/>
      <c r="BFQ1702" s="34"/>
      <c r="BFX1702" s="35"/>
      <c r="BFY1702" s="34"/>
      <c r="BGF1702" s="35"/>
      <c r="BGG1702" s="34"/>
      <c r="BGN1702" s="35"/>
      <c r="BGO1702" s="34"/>
      <c r="BGV1702" s="35"/>
      <c r="BGW1702" s="34"/>
      <c r="BHD1702" s="35"/>
      <c r="BHE1702" s="34"/>
      <c r="BHL1702" s="35"/>
      <c r="BHM1702" s="34"/>
      <c r="BHT1702" s="35"/>
      <c r="BHU1702" s="34"/>
      <c r="BIB1702" s="35"/>
      <c r="BIC1702" s="34"/>
      <c r="BIJ1702" s="35"/>
      <c r="BIK1702" s="34"/>
      <c r="BIR1702" s="35"/>
      <c r="BIS1702" s="34"/>
      <c r="BIZ1702" s="35"/>
      <c r="BJA1702" s="34"/>
      <c r="BJH1702" s="35"/>
      <c r="BJI1702" s="34"/>
      <c r="BJP1702" s="35"/>
      <c r="BJQ1702" s="34"/>
      <c r="BJX1702" s="35"/>
      <c r="BJY1702" s="34"/>
      <c r="BKF1702" s="35"/>
      <c r="BKG1702" s="34"/>
      <c r="BKN1702" s="35"/>
      <c r="BKO1702" s="34"/>
      <c r="BKV1702" s="35"/>
      <c r="BKW1702" s="34"/>
      <c r="BLD1702" s="35"/>
      <c r="BLE1702" s="34"/>
      <c r="BLL1702" s="35"/>
      <c r="BLM1702" s="34"/>
      <c r="BLT1702" s="35"/>
      <c r="BLU1702" s="34"/>
      <c r="BMB1702" s="35"/>
      <c r="BMC1702" s="34"/>
      <c r="BMJ1702" s="35"/>
      <c r="BMK1702" s="34"/>
      <c r="BMR1702" s="35"/>
      <c r="BMS1702" s="34"/>
      <c r="BMZ1702" s="35"/>
      <c r="BNA1702" s="34"/>
      <c r="BNH1702" s="35"/>
      <c r="BNI1702" s="34"/>
      <c r="BNP1702" s="35"/>
      <c r="BNQ1702" s="34"/>
      <c r="BNX1702" s="35"/>
      <c r="BNY1702" s="34"/>
      <c r="BOF1702" s="35"/>
      <c r="BOG1702" s="34"/>
      <c r="BON1702" s="35"/>
      <c r="BOO1702" s="34"/>
      <c r="BOV1702" s="35"/>
      <c r="BOW1702" s="34"/>
      <c r="BPD1702" s="35"/>
      <c r="BPE1702" s="34"/>
      <c r="BPL1702" s="35"/>
      <c r="BPM1702" s="34"/>
      <c r="BPT1702" s="35"/>
      <c r="BPU1702" s="34"/>
      <c r="BQB1702" s="35"/>
      <c r="BQC1702" s="34"/>
      <c r="BQJ1702" s="35"/>
      <c r="BQK1702" s="34"/>
      <c r="BQR1702" s="35"/>
      <c r="BQS1702" s="34"/>
      <c r="BQZ1702" s="35"/>
      <c r="BRA1702" s="34"/>
      <c r="BRH1702" s="35"/>
      <c r="BRI1702" s="34"/>
      <c r="BRP1702" s="35"/>
      <c r="BRQ1702" s="34"/>
      <c r="BRX1702" s="35"/>
      <c r="BRY1702" s="34"/>
      <c r="BSF1702" s="35"/>
      <c r="BSG1702" s="34"/>
      <c r="BSN1702" s="35"/>
      <c r="BSO1702" s="34"/>
      <c r="BSV1702" s="35"/>
      <c r="BSW1702" s="34"/>
      <c r="BTD1702" s="35"/>
      <c r="BTE1702" s="34"/>
      <c r="BTL1702" s="35"/>
      <c r="BTM1702" s="34"/>
      <c r="BTT1702" s="35"/>
      <c r="BTU1702" s="34"/>
      <c r="BUB1702" s="35"/>
      <c r="BUC1702" s="34"/>
      <c r="BUJ1702" s="35"/>
      <c r="BUK1702" s="34"/>
      <c r="BUR1702" s="35"/>
      <c r="BUS1702" s="34"/>
      <c r="BUZ1702" s="35"/>
      <c r="BVA1702" s="34"/>
      <c r="BVH1702" s="35"/>
      <c r="BVI1702" s="34"/>
      <c r="BVP1702" s="35"/>
      <c r="BVQ1702" s="34"/>
      <c r="BVX1702" s="35"/>
      <c r="BVY1702" s="34"/>
      <c r="BWF1702" s="35"/>
      <c r="BWG1702" s="34"/>
      <c r="BWN1702" s="35"/>
      <c r="BWO1702" s="34"/>
      <c r="BWV1702" s="35"/>
      <c r="BWW1702" s="34"/>
      <c r="BXD1702" s="35"/>
      <c r="BXE1702" s="34"/>
      <c r="BXL1702" s="35"/>
      <c r="BXM1702" s="34"/>
      <c r="BXT1702" s="35"/>
      <c r="BXU1702" s="34"/>
      <c r="BYB1702" s="35"/>
      <c r="BYC1702" s="34"/>
      <c r="BYJ1702" s="35"/>
      <c r="BYK1702" s="34"/>
      <c r="BYR1702" s="35"/>
      <c r="BYS1702" s="34"/>
      <c r="BYZ1702" s="35"/>
      <c r="BZA1702" s="34"/>
      <c r="BZH1702" s="35"/>
      <c r="BZI1702" s="34"/>
      <c r="BZP1702" s="35"/>
      <c r="BZQ1702" s="34"/>
      <c r="BZX1702" s="35"/>
      <c r="BZY1702" s="34"/>
      <c r="CAF1702" s="35"/>
      <c r="CAG1702" s="34"/>
      <c r="CAN1702" s="35"/>
      <c r="CAO1702" s="34"/>
      <c r="CAV1702" s="35"/>
      <c r="CAW1702" s="34"/>
      <c r="CBD1702" s="35"/>
      <c r="CBE1702" s="34"/>
      <c r="CBL1702" s="35"/>
      <c r="CBM1702" s="34"/>
      <c r="CBT1702" s="35"/>
      <c r="CBU1702" s="34"/>
      <c r="CCB1702" s="35"/>
      <c r="CCC1702" s="34"/>
      <c r="CCJ1702" s="35"/>
      <c r="CCK1702" s="34"/>
      <c r="CCR1702" s="35"/>
      <c r="CCS1702" s="34"/>
      <c r="CCZ1702" s="35"/>
      <c r="CDA1702" s="34"/>
      <c r="CDH1702" s="35"/>
      <c r="CDI1702" s="34"/>
      <c r="CDP1702" s="35"/>
      <c r="CDQ1702" s="34"/>
      <c r="CDX1702" s="35"/>
      <c r="CDY1702" s="34"/>
      <c r="CEF1702" s="35"/>
      <c r="CEG1702" s="34"/>
      <c r="CEN1702" s="35"/>
      <c r="CEO1702" s="34"/>
      <c r="CEV1702" s="35"/>
      <c r="CEW1702" s="34"/>
      <c r="CFD1702" s="35"/>
      <c r="CFE1702" s="34"/>
      <c r="CFL1702" s="35"/>
      <c r="CFM1702" s="34"/>
      <c r="CFT1702" s="35"/>
      <c r="CFU1702" s="34"/>
      <c r="CGB1702" s="35"/>
      <c r="CGC1702" s="34"/>
      <c r="CGJ1702" s="35"/>
      <c r="CGK1702" s="34"/>
      <c r="CGR1702" s="35"/>
      <c r="CGS1702" s="34"/>
      <c r="CGZ1702" s="35"/>
      <c r="CHA1702" s="34"/>
      <c r="CHH1702" s="35"/>
      <c r="CHI1702" s="34"/>
      <c r="CHP1702" s="35"/>
      <c r="CHQ1702" s="34"/>
      <c r="CHX1702" s="35"/>
      <c r="CHY1702" s="34"/>
      <c r="CIF1702" s="35"/>
      <c r="CIG1702" s="34"/>
      <c r="CIN1702" s="35"/>
      <c r="CIO1702" s="34"/>
      <c r="CIV1702" s="35"/>
      <c r="CIW1702" s="34"/>
      <c r="CJD1702" s="35"/>
      <c r="CJE1702" s="34"/>
      <c r="CJL1702" s="35"/>
      <c r="CJM1702" s="34"/>
      <c r="CJT1702" s="35"/>
      <c r="CJU1702" s="34"/>
      <c r="CKB1702" s="35"/>
      <c r="CKC1702" s="34"/>
      <c r="CKJ1702" s="35"/>
      <c r="CKK1702" s="34"/>
      <c r="CKR1702" s="35"/>
      <c r="CKS1702" s="34"/>
      <c r="CKZ1702" s="35"/>
      <c r="CLA1702" s="34"/>
      <c r="CLH1702" s="35"/>
      <c r="CLI1702" s="34"/>
      <c r="CLP1702" s="35"/>
      <c r="CLQ1702" s="34"/>
      <c r="CLX1702" s="35"/>
      <c r="CLY1702" s="34"/>
      <c r="CMF1702" s="35"/>
      <c r="CMG1702" s="34"/>
      <c r="CMN1702" s="35"/>
      <c r="CMO1702" s="34"/>
      <c r="CMV1702" s="35"/>
      <c r="CMW1702" s="34"/>
      <c r="CND1702" s="35"/>
      <c r="CNE1702" s="34"/>
      <c r="CNL1702" s="35"/>
      <c r="CNM1702" s="34"/>
      <c r="CNT1702" s="35"/>
      <c r="CNU1702" s="34"/>
      <c r="COB1702" s="35"/>
      <c r="COC1702" s="34"/>
      <c r="COJ1702" s="35"/>
      <c r="COK1702" s="34"/>
      <c r="COR1702" s="35"/>
      <c r="COS1702" s="34"/>
      <c r="COZ1702" s="35"/>
      <c r="CPA1702" s="34"/>
      <c r="CPH1702" s="35"/>
      <c r="CPI1702" s="34"/>
      <c r="CPP1702" s="35"/>
      <c r="CPQ1702" s="34"/>
      <c r="CPX1702" s="35"/>
      <c r="CPY1702" s="34"/>
      <c r="CQF1702" s="35"/>
      <c r="CQG1702" s="34"/>
      <c r="CQN1702" s="35"/>
      <c r="CQO1702" s="34"/>
      <c r="CQV1702" s="35"/>
      <c r="CQW1702" s="34"/>
      <c r="CRD1702" s="35"/>
      <c r="CRE1702" s="34"/>
      <c r="CRL1702" s="35"/>
      <c r="CRM1702" s="34"/>
      <c r="CRT1702" s="35"/>
      <c r="CRU1702" s="34"/>
      <c r="CSB1702" s="35"/>
      <c r="CSC1702" s="34"/>
      <c r="CSJ1702" s="35"/>
      <c r="CSK1702" s="34"/>
      <c r="CSR1702" s="35"/>
      <c r="CSS1702" s="34"/>
      <c r="CSZ1702" s="35"/>
      <c r="CTA1702" s="34"/>
      <c r="CTH1702" s="35"/>
      <c r="CTI1702" s="34"/>
      <c r="CTP1702" s="35"/>
      <c r="CTQ1702" s="34"/>
      <c r="CTX1702" s="35"/>
      <c r="CTY1702" s="34"/>
      <c r="CUF1702" s="35"/>
      <c r="CUG1702" s="34"/>
      <c r="CUN1702" s="35"/>
      <c r="CUO1702" s="34"/>
      <c r="CUV1702" s="35"/>
      <c r="CUW1702" s="34"/>
      <c r="CVD1702" s="35"/>
      <c r="CVE1702" s="34"/>
      <c r="CVL1702" s="35"/>
      <c r="CVM1702" s="34"/>
      <c r="CVT1702" s="35"/>
      <c r="CVU1702" s="34"/>
      <c r="CWB1702" s="35"/>
      <c r="CWC1702" s="34"/>
      <c r="CWJ1702" s="35"/>
      <c r="CWK1702" s="34"/>
      <c r="CWR1702" s="35"/>
      <c r="CWS1702" s="34"/>
      <c r="CWZ1702" s="35"/>
      <c r="CXA1702" s="34"/>
      <c r="CXH1702" s="35"/>
      <c r="CXI1702" s="34"/>
      <c r="CXP1702" s="35"/>
      <c r="CXQ1702" s="34"/>
      <c r="CXX1702" s="35"/>
      <c r="CXY1702" s="34"/>
      <c r="CYF1702" s="35"/>
      <c r="CYG1702" s="34"/>
      <c r="CYN1702" s="35"/>
      <c r="CYO1702" s="34"/>
      <c r="CYV1702" s="35"/>
      <c r="CYW1702" s="34"/>
      <c r="CZD1702" s="35"/>
      <c r="CZE1702" s="34"/>
      <c r="CZL1702" s="35"/>
      <c r="CZM1702" s="34"/>
      <c r="CZT1702" s="35"/>
      <c r="CZU1702" s="34"/>
      <c r="DAB1702" s="35"/>
      <c r="DAC1702" s="34"/>
      <c r="DAJ1702" s="35"/>
      <c r="DAK1702" s="34"/>
      <c r="DAR1702" s="35"/>
      <c r="DAS1702" s="34"/>
      <c r="DAZ1702" s="35"/>
      <c r="DBA1702" s="34"/>
      <c r="DBH1702" s="35"/>
      <c r="DBI1702" s="34"/>
      <c r="DBP1702" s="35"/>
      <c r="DBQ1702" s="34"/>
      <c r="DBX1702" s="35"/>
      <c r="DBY1702" s="34"/>
      <c r="DCF1702" s="35"/>
      <c r="DCG1702" s="34"/>
      <c r="DCN1702" s="35"/>
      <c r="DCO1702" s="34"/>
      <c r="DCV1702" s="35"/>
      <c r="DCW1702" s="34"/>
      <c r="DDD1702" s="35"/>
      <c r="DDE1702" s="34"/>
      <c r="DDL1702" s="35"/>
      <c r="DDM1702" s="34"/>
      <c r="DDT1702" s="35"/>
      <c r="DDU1702" s="34"/>
      <c r="DEB1702" s="35"/>
      <c r="DEC1702" s="34"/>
      <c r="DEJ1702" s="35"/>
      <c r="DEK1702" s="34"/>
      <c r="DER1702" s="35"/>
      <c r="DES1702" s="34"/>
      <c r="DEZ1702" s="35"/>
      <c r="DFA1702" s="34"/>
      <c r="DFH1702" s="35"/>
      <c r="DFI1702" s="34"/>
      <c r="DFP1702" s="35"/>
      <c r="DFQ1702" s="34"/>
      <c r="DFX1702" s="35"/>
      <c r="DFY1702" s="34"/>
      <c r="DGF1702" s="35"/>
      <c r="DGG1702" s="34"/>
      <c r="DGN1702" s="35"/>
      <c r="DGO1702" s="34"/>
      <c r="DGV1702" s="35"/>
      <c r="DGW1702" s="34"/>
      <c r="DHD1702" s="35"/>
      <c r="DHE1702" s="34"/>
      <c r="DHL1702" s="35"/>
      <c r="DHM1702" s="34"/>
      <c r="DHT1702" s="35"/>
      <c r="DHU1702" s="34"/>
      <c r="DIB1702" s="35"/>
      <c r="DIC1702" s="34"/>
      <c r="DIJ1702" s="35"/>
      <c r="DIK1702" s="34"/>
      <c r="DIR1702" s="35"/>
      <c r="DIS1702" s="34"/>
      <c r="DIZ1702" s="35"/>
      <c r="DJA1702" s="34"/>
      <c r="DJH1702" s="35"/>
      <c r="DJI1702" s="34"/>
      <c r="DJP1702" s="35"/>
      <c r="DJQ1702" s="34"/>
      <c r="DJX1702" s="35"/>
      <c r="DJY1702" s="34"/>
      <c r="DKF1702" s="35"/>
      <c r="DKG1702" s="34"/>
      <c r="DKN1702" s="35"/>
      <c r="DKO1702" s="34"/>
      <c r="DKV1702" s="35"/>
      <c r="DKW1702" s="34"/>
      <c r="DLD1702" s="35"/>
      <c r="DLE1702" s="34"/>
      <c r="DLL1702" s="35"/>
      <c r="DLM1702" s="34"/>
      <c r="DLT1702" s="35"/>
      <c r="DLU1702" s="34"/>
      <c r="DMB1702" s="35"/>
      <c r="DMC1702" s="34"/>
      <c r="DMJ1702" s="35"/>
      <c r="DMK1702" s="34"/>
      <c r="DMR1702" s="35"/>
      <c r="DMS1702" s="34"/>
      <c r="DMZ1702" s="35"/>
      <c r="DNA1702" s="34"/>
      <c r="DNH1702" s="35"/>
      <c r="DNI1702" s="34"/>
      <c r="DNP1702" s="35"/>
      <c r="DNQ1702" s="34"/>
      <c r="DNX1702" s="35"/>
      <c r="DNY1702" s="34"/>
      <c r="DOF1702" s="35"/>
      <c r="DOG1702" s="34"/>
      <c r="DON1702" s="35"/>
      <c r="DOO1702" s="34"/>
      <c r="DOV1702" s="35"/>
      <c r="DOW1702" s="34"/>
      <c r="DPD1702" s="35"/>
      <c r="DPE1702" s="34"/>
      <c r="DPL1702" s="35"/>
      <c r="DPM1702" s="34"/>
      <c r="DPT1702" s="35"/>
      <c r="DPU1702" s="34"/>
      <c r="DQB1702" s="35"/>
      <c r="DQC1702" s="34"/>
      <c r="DQJ1702" s="35"/>
      <c r="DQK1702" s="34"/>
      <c r="DQR1702" s="35"/>
      <c r="DQS1702" s="34"/>
      <c r="DQZ1702" s="35"/>
      <c r="DRA1702" s="34"/>
      <c r="DRH1702" s="35"/>
      <c r="DRI1702" s="34"/>
      <c r="DRP1702" s="35"/>
      <c r="DRQ1702" s="34"/>
      <c r="DRX1702" s="35"/>
      <c r="DRY1702" s="34"/>
      <c r="DSF1702" s="35"/>
      <c r="DSG1702" s="34"/>
      <c r="DSN1702" s="35"/>
      <c r="DSO1702" s="34"/>
      <c r="DSV1702" s="35"/>
      <c r="DSW1702" s="34"/>
      <c r="DTD1702" s="35"/>
      <c r="DTE1702" s="34"/>
      <c r="DTL1702" s="35"/>
      <c r="DTM1702" s="34"/>
      <c r="DTT1702" s="35"/>
      <c r="DTU1702" s="34"/>
      <c r="DUB1702" s="35"/>
      <c r="DUC1702" s="34"/>
      <c r="DUJ1702" s="35"/>
      <c r="DUK1702" s="34"/>
      <c r="DUR1702" s="35"/>
      <c r="DUS1702" s="34"/>
      <c r="DUZ1702" s="35"/>
      <c r="DVA1702" s="34"/>
      <c r="DVH1702" s="35"/>
      <c r="DVI1702" s="34"/>
      <c r="DVP1702" s="35"/>
      <c r="DVQ1702" s="34"/>
      <c r="DVX1702" s="35"/>
      <c r="DVY1702" s="34"/>
      <c r="DWF1702" s="35"/>
      <c r="DWG1702" s="34"/>
      <c r="DWN1702" s="35"/>
      <c r="DWO1702" s="34"/>
      <c r="DWV1702" s="35"/>
      <c r="DWW1702" s="34"/>
      <c r="DXD1702" s="35"/>
      <c r="DXE1702" s="34"/>
      <c r="DXL1702" s="35"/>
      <c r="DXM1702" s="34"/>
      <c r="DXT1702" s="35"/>
      <c r="DXU1702" s="34"/>
      <c r="DYB1702" s="35"/>
      <c r="DYC1702" s="34"/>
      <c r="DYJ1702" s="35"/>
      <c r="DYK1702" s="34"/>
      <c r="DYR1702" s="35"/>
      <c r="DYS1702" s="34"/>
      <c r="DYZ1702" s="35"/>
      <c r="DZA1702" s="34"/>
      <c r="DZH1702" s="35"/>
      <c r="DZI1702" s="34"/>
      <c r="DZP1702" s="35"/>
      <c r="DZQ1702" s="34"/>
      <c r="DZX1702" s="35"/>
      <c r="DZY1702" s="34"/>
      <c r="EAF1702" s="35"/>
      <c r="EAG1702" s="34"/>
      <c r="EAN1702" s="35"/>
      <c r="EAO1702" s="34"/>
      <c r="EAV1702" s="35"/>
      <c r="EAW1702" s="34"/>
      <c r="EBD1702" s="35"/>
      <c r="EBE1702" s="34"/>
      <c r="EBL1702" s="35"/>
      <c r="EBM1702" s="34"/>
      <c r="EBT1702" s="35"/>
      <c r="EBU1702" s="34"/>
      <c r="ECB1702" s="35"/>
      <c r="ECC1702" s="34"/>
      <c r="ECJ1702" s="35"/>
      <c r="ECK1702" s="34"/>
      <c r="ECR1702" s="35"/>
      <c r="ECS1702" s="34"/>
      <c r="ECZ1702" s="35"/>
      <c r="EDA1702" s="34"/>
      <c r="EDH1702" s="35"/>
      <c r="EDI1702" s="34"/>
      <c r="EDP1702" s="35"/>
      <c r="EDQ1702" s="34"/>
      <c r="EDX1702" s="35"/>
      <c r="EDY1702" s="34"/>
      <c r="EEF1702" s="35"/>
      <c r="EEG1702" s="34"/>
      <c r="EEN1702" s="35"/>
      <c r="EEO1702" s="34"/>
      <c r="EEV1702" s="35"/>
      <c r="EEW1702" s="34"/>
      <c r="EFD1702" s="35"/>
      <c r="EFE1702" s="34"/>
      <c r="EFL1702" s="35"/>
      <c r="EFM1702" s="34"/>
      <c r="EFT1702" s="35"/>
      <c r="EFU1702" s="34"/>
      <c r="EGB1702" s="35"/>
      <c r="EGC1702" s="34"/>
      <c r="EGJ1702" s="35"/>
      <c r="EGK1702" s="34"/>
      <c r="EGR1702" s="35"/>
      <c r="EGS1702" s="34"/>
      <c r="EGZ1702" s="35"/>
      <c r="EHA1702" s="34"/>
      <c r="EHH1702" s="35"/>
      <c r="EHI1702" s="34"/>
      <c r="EHP1702" s="35"/>
      <c r="EHQ1702" s="34"/>
      <c r="EHX1702" s="35"/>
      <c r="EHY1702" s="34"/>
      <c r="EIF1702" s="35"/>
      <c r="EIG1702" s="34"/>
      <c r="EIN1702" s="35"/>
      <c r="EIO1702" s="34"/>
      <c r="EIV1702" s="35"/>
      <c r="EIW1702" s="34"/>
      <c r="EJD1702" s="35"/>
      <c r="EJE1702" s="34"/>
      <c r="EJL1702" s="35"/>
      <c r="EJM1702" s="34"/>
      <c r="EJT1702" s="35"/>
      <c r="EJU1702" s="34"/>
      <c r="EKB1702" s="35"/>
      <c r="EKC1702" s="34"/>
      <c r="EKJ1702" s="35"/>
      <c r="EKK1702" s="34"/>
      <c r="EKR1702" s="35"/>
      <c r="EKS1702" s="34"/>
      <c r="EKZ1702" s="35"/>
      <c r="ELA1702" s="34"/>
      <c r="ELH1702" s="35"/>
      <c r="ELI1702" s="34"/>
      <c r="ELP1702" s="35"/>
      <c r="ELQ1702" s="34"/>
      <c r="ELX1702" s="35"/>
      <c r="ELY1702" s="34"/>
      <c r="EMF1702" s="35"/>
      <c r="EMG1702" s="34"/>
      <c r="EMN1702" s="35"/>
      <c r="EMO1702" s="34"/>
      <c r="EMV1702" s="35"/>
      <c r="EMW1702" s="34"/>
      <c r="END1702" s="35"/>
      <c r="ENE1702" s="34"/>
      <c r="ENL1702" s="35"/>
      <c r="ENM1702" s="34"/>
      <c r="ENT1702" s="35"/>
      <c r="ENU1702" s="34"/>
      <c r="EOB1702" s="35"/>
      <c r="EOC1702" s="34"/>
      <c r="EOJ1702" s="35"/>
      <c r="EOK1702" s="34"/>
      <c r="EOR1702" s="35"/>
      <c r="EOS1702" s="34"/>
      <c r="EOZ1702" s="35"/>
      <c r="EPA1702" s="34"/>
      <c r="EPH1702" s="35"/>
      <c r="EPI1702" s="34"/>
      <c r="EPP1702" s="35"/>
      <c r="EPQ1702" s="34"/>
      <c r="EPX1702" s="35"/>
      <c r="EPY1702" s="34"/>
      <c r="EQF1702" s="35"/>
      <c r="EQG1702" s="34"/>
      <c r="EQN1702" s="35"/>
      <c r="EQO1702" s="34"/>
      <c r="EQV1702" s="35"/>
      <c r="EQW1702" s="34"/>
      <c r="ERD1702" s="35"/>
      <c r="ERE1702" s="34"/>
      <c r="ERL1702" s="35"/>
      <c r="ERM1702" s="34"/>
      <c r="ERT1702" s="35"/>
      <c r="ERU1702" s="34"/>
      <c r="ESB1702" s="35"/>
      <c r="ESC1702" s="34"/>
      <c r="ESJ1702" s="35"/>
      <c r="ESK1702" s="34"/>
      <c r="ESR1702" s="35"/>
      <c r="ESS1702" s="34"/>
      <c r="ESZ1702" s="35"/>
      <c r="ETA1702" s="34"/>
      <c r="ETH1702" s="35"/>
      <c r="ETI1702" s="34"/>
      <c r="ETP1702" s="35"/>
      <c r="ETQ1702" s="34"/>
      <c r="ETX1702" s="35"/>
      <c r="ETY1702" s="34"/>
      <c r="EUF1702" s="35"/>
      <c r="EUG1702" s="34"/>
      <c r="EUN1702" s="35"/>
      <c r="EUO1702" s="34"/>
      <c r="EUV1702" s="35"/>
      <c r="EUW1702" s="34"/>
      <c r="EVD1702" s="35"/>
      <c r="EVE1702" s="34"/>
      <c r="EVL1702" s="35"/>
      <c r="EVM1702" s="34"/>
      <c r="EVT1702" s="35"/>
      <c r="EVU1702" s="34"/>
      <c r="EWB1702" s="35"/>
      <c r="EWC1702" s="34"/>
      <c r="EWJ1702" s="35"/>
      <c r="EWK1702" s="34"/>
      <c r="EWR1702" s="35"/>
      <c r="EWS1702" s="34"/>
      <c r="EWZ1702" s="35"/>
      <c r="EXA1702" s="34"/>
      <c r="EXH1702" s="35"/>
      <c r="EXI1702" s="34"/>
      <c r="EXP1702" s="35"/>
      <c r="EXQ1702" s="34"/>
      <c r="EXX1702" s="35"/>
      <c r="EXY1702" s="34"/>
      <c r="EYF1702" s="35"/>
      <c r="EYG1702" s="34"/>
      <c r="EYN1702" s="35"/>
      <c r="EYO1702" s="34"/>
      <c r="EYV1702" s="35"/>
      <c r="EYW1702" s="34"/>
      <c r="EZD1702" s="35"/>
      <c r="EZE1702" s="34"/>
      <c r="EZL1702" s="35"/>
      <c r="EZM1702" s="34"/>
      <c r="EZT1702" s="35"/>
      <c r="EZU1702" s="34"/>
      <c r="FAB1702" s="35"/>
      <c r="FAC1702" s="34"/>
      <c r="FAJ1702" s="35"/>
      <c r="FAK1702" s="34"/>
      <c r="FAR1702" s="35"/>
      <c r="FAS1702" s="34"/>
      <c r="FAZ1702" s="35"/>
      <c r="FBA1702" s="34"/>
      <c r="FBH1702" s="35"/>
      <c r="FBI1702" s="34"/>
      <c r="FBP1702" s="35"/>
      <c r="FBQ1702" s="34"/>
      <c r="FBX1702" s="35"/>
      <c r="FBY1702" s="34"/>
      <c r="FCF1702" s="35"/>
      <c r="FCG1702" s="34"/>
      <c r="FCN1702" s="35"/>
      <c r="FCO1702" s="34"/>
      <c r="FCV1702" s="35"/>
      <c r="FCW1702" s="34"/>
      <c r="FDD1702" s="35"/>
      <c r="FDE1702" s="34"/>
      <c r="FDL1702" s="35"/>
      <c r="FDM1702" s="34"/>
      <c r="FDT1702" s="35"/>
      <c r="FDU1702" s="34"/>
      <c r="FEB1702" s="35"/>
      <c r="FEC1702" s="34"/>
      <c r="FEJ1702" s="35"/>
      <c r="FEK1702" s="34"/>
      <c r="FER1702" s="35"/>
      <c r="FES1702" s="34"/>
      <c r="FEZ1702" s="35"/>
      <c r="FFA1702" s="34"/>
      <c r="FFH1702" s="35"/>
      <c r="FFI1702" s="34"/>
      <c r="FFP1702" s="35"/>
      <c r="FFQ1702" s="34"/>
      <c r="FFX1702" s="35"/>
      <c r="FFY1702" s="34"/>
      <c r="FGF1702" s="35"/>
      <c r="FGG1702" s="34"/>
      <c r="FGN1702" s="35"/>
      <c r="FGO1702" s="34"/>
      <c r="FGV1702" s="35"/>
      <c r="FGW1702" s="34"/>
      <c r="FHD1702" s="35"/>
      <c r="FHE1702" s="34"/>
      <c r="FHL1702" s="35"/>
      <c r="FHM1702" s="34"/>
      <c r="FHT1702" s="35"/>
      <c r="FHU1702" s="34"/>
      <c r="FIB1702" s="35"/>
      <c r="FIC1702" s="34"/>
      <c r="FIJ1702" s="35"/>
      <c r="FIK1702" s="34"/>
      <c r="FIR1702" s="35"/>
      <c r="FIS1702" s="34"/>
      <c r="FIZ1702" s="35"/>
      <c r="FJA1702" s="34"/>
      <c r="FJH1702" s="35"/>
      <c r="FJI1702" s="34"/>
      <c r="FJP1702" s="35"/>
      <c r="FJQ1702" s="34"/>
      <c r="FJX1702" s="35"/>
      <c r="FJY1702" s="34"/>
      <c r="FKF1702" s="35"/>
      <c r="FKG1702" s="34"/>
      <c r="FKN1702" s="35"/>
      <c r="FKO1702" s="34"/>
      <c r="FKV1702" s="35"/>
      <c r="FKW1702" s="34"/>
      <c r="FLD1702" s="35"/>
      <c r="FLE1702" s="34"/>
      <c r="FLL1702" s="35"/>
      <c r="FLM1702" s="34"/>
      <c r="FLT1702" s="35"/>
      <c r="FLU1702" s="34"/>
      <c r="FMB1702" s="35"/>
      <c r="FMC1702" s="34"/>
      <c r="FMJ1702" s="35"/>
      <c r="FMK1702" s="34"/>
      <c r="FMR1702" s="35"/>
      <c r="FMS1702" s="34"/>
      <c r="FMZ1702" s="35"/>
      <c r="FNA1702" s="34"/>
      <c r="FNH1702" s="35"/>
      <c r="FNI1702" s="34"/>
      <c r="FNP1702" s="35"/>
      <c r="FNQ1702" s="34"/>
      <c r="FNX1702" s="35"/>
      <c r="FNY1702" s="34"/>
      <c r="FOF1702" s="35"/>
      <c r="FOG1702" s="34"/>
      <c r="FON1702" s="35"/>
      <c r="FOO1702" s="34"/>
      <c r="FOV1702" s="35"/>
      <c r="FOW1702" s="34"/>
      <c r="FPD1702" s="35"/>
      <c r="FPE1702" s="34"/>
      <c r="FPL1702" s="35"/>
      <c r="FPM1702" s="34"/>
      <c r="FPT1702" s="35"/>
      <c r="FPU1702" s="34"/>
      <c r="FQB1702" s="35"/>
      <c r="FQC1702" s="34"/>
      <c r="FQJ1702" s="35"/>
      <c r="FQK1702" s="34"/>
      <c r="FQR1702" s="35"/>
      <c r="FQS1702" s="34"/>
      <c r="FQZ1702" s="35"/>
      <c r="FRA1702" s="34"/>
      <c r="FRH1702" s="35"/>
      <c r="FRI1702" s="34"/>
      <c r="FRP1702" s="35"/>
      <c r="FRQ1702" s="34"/>
      <c r="FRX1702" s="35"/>
      <c r="FRY1702" s="34"/>
      <c r="FSF1702" s="35"/>
      <c r="FSG1702" s="34"/>
      <c r="FSN1702" s="35"/>
      <c r="FSO1702" s="34"/>
      <c r="FSV1702" s="35"/>
      <c r="FSW1702" s="34"/>
      <c r="FTD1702" s="35"/>
      <c r="FTE1702" s="34"/>
      <c r="FTL1702" s="35"/>
      <c r="FTM1702" s="34"/>
      <c r="FTT1702" s="35"/>
      <c r="FTU1702" s="34"/>
      <c r="FUB1702" s="35"/>
      <c r="FUC1702" s="34"/>
      <c r="FUJ1702" s="35"/>
      <c r="FUK1702" s="34"/>
      <c r="FUR1702" s="35"/>
      <c r="FUS1702" s="34"/>
      <c r="FUZ1702" s="35"/>
      <c r="FVA1702" s="34"/>
      <c r="FVH1702" s="35"/>
      <c r="FVI1702" s="34"/>
      <c r="FVP1702" s="35"/>
      <c r="FVQ1702" s="34"/>
      <c r="FVX1702" s="35"/>
      <c r="FVY1702" s="34"/>
      <c r="FWF1702" s="35"/>
      <c r="FWG1702" s="34"/>
      <c r="FWN1702" s="35"/>
      <c r="FWO1702" s="34"/>
      <c r="FWV1702" s="35"/>
      <c r="FWW1702" s="34"/>
      <c r="FXD1702" s="35"/>
      <c r="FXE1702" s="34"/>
      <c r="FXL1702" s="35"/>
      <c r="FXM1702" s="34"/>
      <c r="FXT1702" s="35"/>
      <c r="FXU1702" s="34"/>
      <c r="FYB1702" s="35"/>
      <c r="FYC1702" s="34"/>
      <c r="FYJ1702" s="35"/>
      <c r="FYK1702" s="34"/>
      <c r="FYR1702" s="35"/>
      <c r="FYS1702" s="34"/>
      <c r="FYZ1702" s="35"/>
      <c r="FZA1702" s="34"/>
      <c r="FZH1702" s="35"/>
      <c r="FZI1702" s="34"/>
      <c r="FZP1702" s="35"/>
      <c r="FZQ1702" s="34"/>
      <c r="FZX1702" s="35"/>
      <c r="FZY1702" s="34"/>
      <c r="GAF1702" s="35"/>
      <c r="GAG1702" s="34"/>
      <c r="GAN1702" s="35"/>
      <c r="GAO1702" s="34"/>
      <c r="GAV1702" s="35"/>
      <c r="GAW1702" s="34"/>
      <c r="GBD1702" s="35"/>
      <c r="GBE1702" s="34"/>
      <c r="GBL1702" s="35"/>
      <c r="GBM1702" s="34"/>
      <c r="GBT1702" s="35"/>
      <c r="GBU1702" s="34"/>
      <c r="GCB1702" s="35"/>
      <c r="GCC1702" s="34"/>
      <c r="GCJ1702" s="35"/>
      <c r="GCK1702" s="34"/>
      <c r="GCR1702" s="35"/>
      <c r="GCS1702" s="34"/>
      <c r="GCZ1702" s="35"/>
      <c r="GDA1702" s="34"/>
      <c r="GDH1702" s="35"/>
      <c r="GDI1702" s="34"/>
      <c r="GDP1702" s="35"/>
      <c r="GDQ1702" s="34"/>
      <c r="GDX1702" s="35"/>
      <c r="GDY1702" s="34"/>
      <c r="GEF1702" s="35"/>
      <c r="GEG1702" s="34"/>
      <c r="GEN1702" s="35"/>
      <c r="GEO1702" s="34"/>
      <c r="GEV1702" s="35"/>
      <c r="GEW1702" s="34"/>
      <c r="GFD1702" s="35"/>
      <c r="GFE1702" s="34"/>
      <c r="GFL1702" s="35"/>
      <c r="GFM1702" s="34"/>
      <c r="GFT1702" s="35"/>
      <c r="GFU1702" s="34"/>
      <c r="GGB1702" s="35"/>
      <c r="GGC1702" s="34"/>
      <c r="GGJ1702" s="35"/>
      <c r="GGK1702" s="34"/>
      <c r="GGR1702" s="35"/>
      <c r="GGS1702" s="34"/>
      <c r="GGZ1702" s="35"/>
      <c r="GHA1702" s="34"/>
      <c r="GHH1702" s="35"/>
      <c r="GHI1702" s="34"/>
      <c r="GHP1702" s="35"/>
      <c r="GHQ1702" s="34"/>
      <c r="GHX1702" s="35"/>
      <c r="GHY1702" s="34"/>
      <c r="GIF1702" s="35"/>
      <c r="GIG1702" s="34"/>
      <c r="GIN1702" s="35"/>
      <c r="GIO1702" s="34"/>
      <c r="GIV1702" s="35"/>
      <c r="GIW1702" s="34"/>
      <c r="GJD1702" s="35"/>
      <c r="GJE1702" s="34"/>
      <c r="GJL1702" s="35"/>
      <c r="GJM1702" s="34"/>
      <c r="GJT1702" s="35"/>
      <c r="GJU1702" s="34"/>
      <c r="GKB1702" s="35"/>
      <c r="GKC1702" s="34"/>
      <c r="GKJ1702" s="35"/>
      <c r="GKK1702" s="34"/>
      <c r="GKR1702" s="35"/>
      <c r="GKS1702" s="34"/>
      <c r="GKZ1702" s="35"/>
      <c r="GLA1702" s="34"/>
      <c r="GLH1702" s="35"/>
      <c r="GLI1702" s="34"/>
      <c r="GLP1702" s="35"/>
      <c r="GLQ1702" s="34"/>
      <c r="GLX1702" s="35"/>
      <c r="GLY1702" s="34"/>
      <c r="GMF1702" s="35"/>
      <c r="GMG1702" s="34"/>
      <c r="GMN1702" s="35"/>
      <c r="GMO1702" s="34"/>
      <c r="GMV1702" s="35"/>
      <c r="GMW1702" s="34"/>
      <c r="GND1702" s="35"/>
      <c r="GNE1702" s="34"/>
      <c r="GNL1702" s="35"/>
      <c r="GNM1702" s="34"/>
      <c r="GNT1702" s="35"/>
      <c r="GNU1702" s="34"/>
      <c r="GOB1702" s="35"/>
      <c r="GOC1702" s="34"/>
      <c r="GOJ1702" s="35"/>
      <c r="GOK1702" s="34"/>
      <c r="GOR1702" s="35"/>
      <c r="GOS1702" s="34"/>
      <c r="GOZ1702" s="35"/>
      <c r="GPA1702" s="34"/>
      <c r="GPH1702" s="35"/>
      <c r="GPI1702" s="34"/>
      <c r="GPP1702" s="35"/>
      <c r="GPQ1702" s="34"/>
      <c r="GPX1702" s="35"/>
      <c r="GPY1702" s="34"/>
      <c r="GQF1702" s="35"/>
      <c r="GQG1702" s="34"/>
      <c r="GQN1702" s="35"/>
      <c r="GQO1702" s="34"/>
      <c r="GQV1702" s="35"/>
      <c r="GQW1702" s="34"/>
      <c r="GRD1702" s="35"/>
      <c r="GRE1702" s="34"/>
      <c r="GRL1702" s="35"/>
      <c r="GRM1702" s="34"/>
      <c r="GRT1702" s="35"/>
      <c r="GRU1702" s="34"/>
      <c r="GSB1702" s="35"/>
      <c r="GSC1702" s="34"/>
      <c r="GSJ1702" s="35"/>
      <c r="GSK1702" s="34"/>
      <c r="GSR1702" s="35"/>
      <c r="GSS1702" s="34"/>
      <c r="GSZ1702" s="35"/>
      <c r="GTA1702" s="34"/>
      <c r="GTH1702" s="35"/>
      <c r="GTI1702" s="34"/>
      <c r="GTP1702" s="35"/>
      <c r="GTQ1702" s="34"/>
      <c r="GTX1702" s="35"/>
      <c r="GTY1702" s="34"/>
      <c r="GUF1702" s="35"/>
      <c r="GUG1702" s="34"/>
      <c r="GUN1702" s="35"/>
      <c r="GUO1702" s="34"/>
      <c r="GUV1702" s="35"/>
      <c r="GUW1702" s="34"/>
      <c r="GVD1702" s="35"/>
      <c r="GVE1702" s="34"/>
      <c r="GVL1702" s="35"/>
      <c r="GVM1702" s="34"/>
      <c r="GVT1702" s="35"/>
      <c r="GVU1702" s="34"/>
      <c r="GWB1702" s="35"/>
      <c r="GWC1702" s="34"/>
      <c r="GWJ1702" s="35"/>
      <c r="GWK1702" s="34"/>
      <c r="GWR1702" s="35"/>
      <c r="GWS1702" s="34"/>
      <c r="GWZ1702" s="35"/>
      <c r="GXA1702" s="34"/>
      <c r="GXH1702" s="35"/>
      <c r="GXI1702" s="34"/>
      <c r="GXP1702" s="35"/>
      <c r="GXQ1702" s="34"/>
      <c r="GXX1702" s="35"/>
      <c r="GXY1702" s="34"/>
      <c r="GYF1702" s="35"/>
      <c r="GYG1702" s="34"/>
      <c r="GYN1702" s="35"/>
      <c r="GYO1702" s="34"/>
      <c r="GYV1702" s="35"/>
      <c r="GYW1702" s="34"/>
      <c r="GZD1702" s="35"/>
      <c r="GZE1702" s="34"/>
      <c r="GZL1702" s="35"/>
      <c r="GZM1702" s="34"/>
      <c r="GZT1702" s="35"/>
      <c r="GZU1702" s="34"/>
      <c r="HAB1702" s="35"/>
      <c r="HAC1702" s="34"/>
      <c r="HAJ1702" s="35"/>
      <c r="HAK1702" s="34"/>
      <c r="HAR1702" s="35"/>
      <c r="HAS1702" s="34"/>
      <c r="HAZ1702" s="35"/>
      <c r="HBA1702" s="34"/>
      <c r="HBH1702" s="35"/>
      <c r="HBI1702" s="34"/>
      <c r="HBP1702" s="35"/>
      <c r="HBQ1702" s="34"/>
      <c r="HBX1702" s="35"/>
      <c r="HBY1702" s="34"/>
      <c r="HCF1702" s="35"/>
      <c r="HCG1702" s="34"/>
      <c r="HCN1702" s="35"/>
      <c r="HCO1702" s="34"/>
      <c r="HCV1702" s="35"/>
      <c r="HCW1702" s="34"/>
      <c r="HDD1702" s="35"/>
      <c r="HDE1702" s="34"/>
      <c r="HDL1702" s="35"/>
      <c r="HDM1702" s="34"/>
      <c r="HDT1702" s="35"/>
      <c r="HDU1702" s="34"/>
      <c r="HEB1702" s="35"/>
      <c r="HEC1702" s="34"/>
      <c r="HEJ1702" s="35"/>
      <c r="HEK1702" s="34"/>
      <c r="HER1702" s="35"/>
      <c r="HES1702" s="34"/>
      <c r="HEZ1702" s="35"/>
      <c r="HFA1702" s="34"/>
      <c r="HFH1702" s="35"/>
      <c r="HFI1702" s="34"/>
      <c r="HFP1702" s="35"/>
      <c r="HFQ1702" s="34"/>
      <c r="HFX1702" s="35"/>
      <c r="HFY1702" s="34"/>
      <c r="HGF1702" s="35"/>
      <c r="HGG1702" s="34"/>
      <c r="HGN1702" s="35"/>
      <c r="HGO1702" s="34"/>
      <c r="HGV1702" s="35"/>
      <c r="HGW1702" s="34"/>
      <c r="HHD1702" s="35"/>
      <c r="HHE1702" s="34"/>
      <c r="HHL1702" s="35"/>
      <c r="HHM1702" s="34"/>
      <c r="HHT1702" s="35"/>
      <c r="HHU1702" s="34"/>
      <c r="HIB1702" s="35"/>
      <c r="HIC1702" s="34"/>
      <c r="HIJ1702" s="35"/>
      <c r="HIK1702" s="34"/>
      <c r="HIR1702" s="35"/>
      <c r="HIS1702" s="34"/>
      <c r="HIZ1702" s="35"/>
      <c r="HJA1702" s="34"/>
      <c r="HJH1702" s="35"/>
      <c r="HJI1702" s="34"/>
      <c r="HJP1702" s="35"/>
      <c r="HJQ1702" s="34"/>
      <c r="HJX1702" s="35"/>
      <c r="HJY1702" s="34"/>
      <c r="HKF1702" s="35"/>
      <c r="HKG1702" s="34"/>
      <c r="HKN1702" s="35"/>
      <c r="HKO1702" s="34"/>
      <c r="HKV1702" s="35"/>
      <c r="HKW1702" s="34"/>
      <c r="HLD1702" s="35"/>
      <c r="HLE1702" s="34"/>
      <c r="HLL1702" s="35"/>
      <c r="HLM1702" s="34"/>
      <c r="HLT1702" s="35"/>
      <c r="HLU1702" s="34"/>
      <c r="HMB1702" s="35"/>
      <c r="HMC1702" s="34"/>
      <c r="HMJ1702" s="35"/>
      <c r="HMK1702" s="34"/>
      <c r="HMR1702" s="35"/>
      <c r="HMS1702" s="34"/>
      <c r="HMZ1702" s="35"/>
      <c r="HNA1702" s="34"/>
      <c r="HNH1702" s="35"/>
      <c r="HNI1702" s="34"/>
      <c r="HNP1702" s="35"/>
      <c r="HNQ1702" s="34"/>
      <c r="HNX1702" s="35"/>
      <c r="HNY1702" s="34"/>
      <c r="HOF1702" s="35"/>
      <c r="HOG1702" s="34"/>
      <c r="HON1702" s="35"/>
      <c r="HOO1702" s="34"/>
      <c r="HOV1702" s="35"/>
      <c r="HOW1702" s="34"/>
      <c r="HPD1702" s="35"/>
      <c r="HPE1702" s="34"/>
      <c r="HPL1702" s="35"/>
      <c r="HPM1702" s="34"/>
      <c r="HPT1702" s="35"/>
      <c r="HPU1702" s="34"/>
      <c r="HQB1702" s="35"/>
      <c r="HQC1702" s="34"/>
      <c r="HQJ1702" s="35"/>
      <c r="HQK1702" s="34"/>
      <c r="HQR1702" s="35"/>
      <c r="HQS1702" s="34"/>
      <c r="HQZ1702" s="35"/>
      <c r="HRA1702" s="34"/>
      <c r="HRH1702" s="35"/>
      <c r="HRI1702" s="34"/>
      <c r="HRP1702" s="35"/>
      <c r="HRQ1702" s="34"/>
      <c r="HRX1702" s="35"/>
      <c r="HRY1702" s="34"/>
      <c r="HSF1702" s="35"/>
      <c r="HSG1702" s="34"/>
      <c r="HSN1702" s="35"/>
      <c r="HSO1702" s="34"/>
      <c r="HSV1702" s="35"/>
      <c r="HSW1702" s="34"/>
      <c r="HTD1702" s="35"/>
      <c r="HTE1702" s="34"/>
      <c r="HTL1702" s="35"/>
      <c r="HTM1702" s="34"/>
      <c r="HTT1702" s="35"/>
      <c r="HTU1702" s="34"/>
      <c r="HUB1702" s="35"/>
      <c r="HUC1702" s="34"/>
      <c r="HUJ1702" s="35"/>
      <c r="HUK1702" s="34"/>
      <c r="HUR1702" s="35"/>
      <c r="HUS1702" s="34"/>
      <c r="HUZ1702" s="35"/>
      <c r="HVA1702" s="34"/>
      <c r="HVH1702" s="35"/>
      <c r="HVI1702" s="34"/>
      <c r="HVP1702" s="35"/>
      <c r="HVQ1702" s="34"/>
      <c r="HVX1702" s="35"/>
      <c r="HVY1702" s="34"/>
      <c r="HWF1702" s="35"/>
      <c r="HWG1702" s="34"/>
      <c r="HWN1702" s="35"/>
      <c r="HWO1702" s="34"/>
      <c r="HWV1702" s="35"/>
      <c r="HWW1702" s="34"/>
      <c r="HXD1702" s="35"/>
      <c r="HXE1702" s="34"/>
      <c r="HXL1702" s="35"/>
      <c r="HXM1702" s="34"/>
      <c r="HXT1702" s="35"/>
      <c r="HXU1702" s="34"/>
      <c r="HYB1702" s="35"/>
      <c r="HYC1702" s="34"/>
      <c r="HYJ1702" s="35"/>
      <c r="HYK1702" s="34"/>
      <c r="HYR1702" s="35"/>
      <c r="HYS1702" s="34"/>
      <c r="HYZ1702" s="35"/>
      <c r="HZA1702" s="34"/>
      <c r="HZH1702" s="35"/>
      <c r="HZI1702" s="34"/>
      <c r="HZP1702" s="35"/>
      <c r="HZQ1702" s="34"/>
      <c r="HZX1702" s="35"/>
      <c r="HZY1702" s="34"/>
      <c r="IAF1702" s="35"/>
      <c r="IAG1702" s="34"/>
      <c r="IAN1702" s="35"/>
      <c r="IAO1702" s="34"/>
      <c r="IAV1702" s="35"/>
      <c r="IAW1702" s="34"/>
      <c r="IBD1702" s="35"/>
      <c r="IBE1702" s="34"/>
      <c r="IBL1702" s="35"/>
      <c r="IBM1702" s="34"/>
      <c r="IBT1702" s="35"/>
      <c r="IBU1702" s="34"/>
      <c r="ICB1702" s="35"/>
      <c r="ICC1702" s="34"/>
      <c r="ICJ1702" s="35"/>
      <c r="ICK1702" s="34"/>
      <c r="ICR1702" s="35"/>
      <c r="ICS1702" s="34"/>
      <c r="ICZ1702" s="35"/>
      <c r="IDA1702" s="34"/>
      <c r="IDH1702" s="35"/>
      <c r="IDI1702" s="34"/>
      <c r="IDP1702" s="35"/>
      <c r="IDQ1702" s="34"/>
      <c r="IDX1702" s="35"/>
      <c r="IDY1702" s="34"/>
      <c r="IEF1702" s="35"/>
      <c r="IEG1702" s="34"/>
      <c r="IEN1702" s="35"/>
      <c r="IEO1702" s="34"/>
      <c r="IEV1702" s="35"/>
      <c r="IEW1702" s="34"/>
      <c r="IFD1702" s="35"/>
      <c r="IFE1702" s="34"/>
      <c r="IFL1702" s="35"/>
      <c r="IFM1702" s="34"/>
      <c r="IFT1702" s="35"/>
      <c r="IFU1702" s="34"/>
      <c r="IGB1702" s="35"/>
      <c r="IGC1702" s="34"/>
      <c r="IGJ1702" s="35"/>
      <c r="IGK1702" s="34"/>
      <c r="IGR1702" s="35"/>
      <c r="IGS1702" s="34"/>
      <c r="IGZ1702" s="35"/>
      <c r="IHA1702" s="34"/>
      <c r="IHH1702" s="35"/>
      <c r="IHI1702" s="34"/>
      <c r="IHP1702" s="35"/>
      <c r="IHQ1702" s="34"/>
      <c r="IHX1702" s="35"/>
      <c r="IHY1702" s="34"/>
      <c r="IIF1702" s="35"/>
      <c r="IIG1702" s="34"/>
      <c r="IIN1702" s="35"/>
      <c r="IIO1702" s="34"/>
      <c r="IIV1702" s="35"/>
      <c r="IIW1702" s="34"/>
      <c r="IJD1702" s="35"/>
      <c r="IJE1702" s="34"/>
      <c r="IJL1702" s="35"/>
      <c r="IJM1702" s="34"/>
      <c r="IJT1702" s="35"/>
      <c r="IJU1702" s="34"/>
      <c r="IKB1702" s="35"/>
      <c r="IKC1702" s="34"/>
      <c r="IKJ1702" s="35"/>
      <c r="IKK1702" s="34"/>
      <c r="IKR1702" s="35"/>
      <c r="IKS1702" s="34"/>
      <c r="IKZ1702" s="35"/>
      <c r="ILA1702" s="34"/>
      <c r="ILH1702" s="35"/>
      <c r="ILI1702" s="34"/>
      <c r="ILP1702" s="35"/>
      <c r="ILQ1702" s="34"/>
      <c r="ILX1702" s="35"/>
      <c r="ILY1702" s="34"/>
      <c r="IMF1702" s="35"/>
      <c r="IMG1702" s="34"/>
      <c r="IMN1702" s="35"/>
      <c r="IMO1702" s="34"/>
      <c r="IMV1702" s="35"/>
      <c r="IMW1702" s="34"/>
      <c r="IND1702" s="35"/>
      <c r="INE1702" s="34"/>
      <c r="INL1702" s="35"/>
      <c r="INM1702" s="34"/>
      <c r="INT1702" s="35"/>
      <c r="INU1702" s="34"/>
      <c r="IOB1702" s="35"/>
      <c r="IOC1702" s="34"/>
      <c r="IOJ1702" s="35"/>
      <c r="IOK1702" s="34"/>
      <c r="IOR1702" s="35"/>
      <c r="IOS1702" s="34"/>
      <c r="IOZ1702" s="35"/>
      <c r="IPA1702" s="34"/>
      <c r="IPH1702" s="35"/>
      <c r="IPI1702" s="34"/>
      <c r="IPP1702" s="35"/>
      <c r="IPQ1702" s="34"/>
      <c r="IPX1702" s="35"/>
      <c r="IPY1702" s="34"/>
      <c r="IQF1702" s="35"/>
      <c r="IQG1702" s="34"/>
      <c r="IQN1702" s="35"/>
      <c r="IQO1702" s="34"/>
      <c r="IQV1702" s="35"/>
      <c r="IQW1702" s="34"/>
      <c r="IRD1702" s="35"/>
      <c r="IRE1702" s="34"/>
      <c r="IRL1702" s="35"/>
      <c r="IRM1702" s="34"/>
      <c r="IRT1702" s="35"/>
      <c r="IRU1702" s="34"/>
      <c r="ISB1702" s="35"/>
      <c r="ISC1702" s="34"/>
      <c r="ISJ1702" s="35"/>
      <c r="ISK1702" s="34"/>
      <c r="ISR1702" s="35"/>
      <c r="ISS1702" s="34"/>
      <c r="ISZ1702" s="35"/>
      <c r="ITA1702" s="34"/>
      <c r="ITH1702" s="35"/>
      <c r="ITI1702" s="34"/>
      <c r="ITP1702" s="35"/>
      <c r="ITQ1702" s="34"/>
      <c r="ITX1702" s="35"/>
      <c r="ITY1702" s="34"/>
      <c r="IUF1702" s="35"/>
      <c r="IUG1702" s="34"/>
      <c r="IUN1702" s="35"/>
      <c r="IUO1702" s="34"/>
      <c r="IUV1702" s="35"/>
      <c r="IUW1702" s="34"/>
      <c r="IVD1702" s="35"/>
      <c r="IVE1702" s="34"/>
      <c r="IVL1702" s="35"/>
      <c r="IVM1702" s="34"/>
      <c r="IVT1702" s="35"/>
      <c r="IVU1702" s="34"/>
      <c r="IWB1702" s="35"/>
      <c r="IWC1702" s="34"/>
      <c r="IWJ1702" s="35"/>
      <c r="IWK1702" s="34"/>
      <c r="IWR1702" s="35"/>
      <c r="IWS1702" s="34"/>
      <c r="IWZ1702" s="35"/>
      <c r="IXA1702" s="34"/>
      <c r="IXH1702" s="35"/>
      <c r="IXI1702" s="34"/>
      <c r="IXP1702" s="35"/>
      <c r="IXQ1702" s="34"/>
      <c r="IXX1702" s="35"/>
      <c r="IXY1702" s="34"/>
      <c r="IYF1702" s="35"/>
      <c r="IYG1702" s="34"/>
      <c r="IYN1702" s="35"/>
      <c r="IYO1702" s="34"/>
      <c r="IYV1702" s="35"/>
      <c r="IYW1702" s="34"/>
      <c r="IZD1702" s="35"/>
      <c r="IZE1702" s="34"/>
      <c r="IZL1702" s="35"/>
      <c r="IZM1702" s="34"/>
      <c r="IZT1702" s="35"/>
      <c r="IZU1702" s="34"/>
      <c r="JAB1702" s="35"/>
      <c r="JAC1702" s="34"/>
      <c r="JAJ1702" s="35"/>
      <c r="JAK1702" s="34"/>
      <c r="JAR1702" s="35"/>
      <c r="JAS1702" s="34"/>
      <c r="JAZ1702" s="35"/>
      <c r="JBA1702" s="34"/>
      <c r="JBH1702" s="35"/>
      <c r="JBI1702" s="34"/>
      <c r="JBP1702" s="35"/>
      <c r="JBQ1702" s="34"/>
      <c r="JBX1702" s="35"/>
      <c r="JBY1702" s="34"/>
      <c r="JCF1702" s="35"/>
      <c r="JCG1702" s="34"/>
      <c r="JCN1702" s="35"/>
      <c r="JCO1702" s="34"/>
      <c r="JCV1702" s="35"/>
      <c r="JCW1702" s="34"/>
      <c r="JDD1702" s="35"/>
      <c r="JDE1702" s="34"/>
      <c r="JDL1702" s="35"/>
      <c r="JDM1702" s="34"/>
      <c r="JDT1702" s="35"/>
      <c r="JDU1702" s="34"/>
      <c r="JEB1702" s="35"/>
      <c r="JEC1702" s="34"/>
      <c r="JEJ1702" s="35"/>
      <c r="JEK1702" s="34"/>
      <c r="JER1702" s="35"/>
      <c r="JES1702" s="34"/>
      <c r="JEZ1702" s="35"/>
      <c r="JFA1702" s="34"/>
      <c r="JFH1702" s="35"/>
      <c r="JFI1702" s="34"/>
      <c r="JFP1702" s="35"/>
      <c r="JFQ1702" s="34"/>
      <c r="JFX1702" s="35"/>
      <c r="JFY1702" s="34"/>
      <c r="JGF1702" s="35"/>
      <c r="JGG1702" s="34"/>
      <c r="JGN1702" s="35"/>
      <c r="JGO1702" s="34"/>
      <c r="JGV1702" s="35"/>
      <c r="JGW1702" s="34"/>
      <c r="JHD1702" s="35"/>
      <c r="JHE1702" s="34"/>
      <c r="JHL1702" s="35"/>
      <c r="JHM1702" s="34"/>
      <c r="JHT1702" s="35"/>
      <c r="JHU1702" s="34"/>
      <c r="JIB1702" s="35"/>
      <c r="JIC1702" s="34"/>
      <c r="JIJ1702" s="35"/>
      <c r="JIK1702" s="34"/>
      <c r="JIR1702" s="35"/>
      <c r="JIS1702" s="34"/>
      <c r="JIZ1702" s="35"/>
      <c r="JJA1702" s="34"/>
      <c r="JJH1702" s="35"/>
      <c r="JJI1702" s="34"/>
      <c r="JJP1702" s="35"/>
      <c r="JJQ1702" s="34"/>
      <c r="JJX1702" s="35"/>
      <c r="JJY1702" s="34"/>
      <c r="JKF1702" s="35"/>
      <c r="JKG1702" s="34"/>
      <c r="JKN1702" s="35"/>
      <c r="JKO1702" s="34"/>
      <c r="JKV1702" s="35"/>
      <c r="JKW1702" s="34"/>
      <c r="JLD1702" s="35"/>
      <c r="JLE1702" s="34"/>
      <c r="JLL1702" s="35"/>
      <c r="JLM1702" s="34"/>
      <c r="JLT1702" s="35"/>
      <c r="JLU1702" s="34"/>
      <c r="JMB1702" s="35"/>
      <c r="JMC1702" s="34"/>
      <c r="JMJ1702" s="35"/>
      <c r="JMK1702" s="34"/>
      <c r="JMR1702" s="35"/>
      <c r="JMS1702" s="34"/>
      <c r="JMZ1702" s="35"/>
      <c r="JNA1702" s="34"/>
      <c r="JNH1702" s="35"/>
      <c r="JNI1702" s="34"/>
      <c r="JNP1702" s="35"/>
      <c r="JNQ1702" s="34"/>
      <c r="JNX1702" s="35"/>
      <c r="JNY1702" s="34"/>
      <c r="JOF1702" s="35"/>
      <c r="JOG1702" s="34"/>
      <c r="JON1702" s="35"/>
      <c r="JOO1702" s="34"/>
      <c r="JOV1702" s="35"/>
      <c r="JOW1702" s="34"/>
      <c r="JPD1702" s="35"/>
      <c r="JPE1702" s="34"/>
      <c r="JPL1702" s="35"/>
      <c r="JPM1702" s="34"/>
      <c r="JPT1702" s="35"/>
      <c r="JPU1702" s="34"/>
      <c r="JQB1702" s="35"/>
      <c r="JQC1702" s="34"/>
      <c r="JQJ1702" s="35"/>
      <c r="JQK1702" s="34"/>
      <c r="JQR1702" s="35"/>
      <c r="JQS1702" s="34"/>
      <c r="JQZ1702" s="35"/>
      <c r="JRA1702" s="34"/>
      <c r="JRH1702" s="35"/>
      <c r="JRI1702" s="34"/>
      <c r="JRP1702" s="35"/>
      <c r="JRQ1702" s="34"/>
      <c r="JRX1702" s="35"/>
      <c r="JRY1702" s="34"/>
      <c r="JSF1702" s="35"/>
      <c r="JSG1702" s="34"/>
      <c r="JSN1702" s="35"/>
      <c r="JSO1702" s="34"/>
      <c r="JSV1702" s="35"/>
      <c r="JSW1702" s="34"/>
      <c r="JTD1702" s="35"/>
      <c r="JTE1702" s="34"/>
      <c r="JTL1702" s="35"/>
      <c r="JTM1702" s="34"/>
      <c r="JTT1702" s="35"/>
      <c r="JTU1702" s="34"/>
      <c r="JUB1702" s="35"/>
      <c r="JUC1702" s="34"/>
      <c r="JUJ1702" s="35"/>
      <c r="JUK1702" s="34"/>
      <c r="JUR1702" s="35"/>
      <c r="JUS1702" s="34"/>
      <c r="JUZ1702" s="35"/>
      <c r="JVA1702" s="34"/>
      <c r="JVH1702" s="35"/>
      <c r="JVI1702" s="34"/>
      <c r="JVP1702" s="35"/>
      <c r="JVQ1702" s="34"/>
      <c r="JVX1702" s="35"/>
      <c r="JVY1702" s="34"/>
      <c r="JWF1702" s="35"/>
      <c r="JWG1702" s="34"/>
      <c r="JWN1702" s="35"/>
      <c r="JWO1702" s="34"/>
      <c r="JWV1702" s="35"/>
      <c r="JWW1702" s="34"/>
      <c r="JXD1702" s="35"/>
      <c r="JXE1702" s="34"/>
      <c r="JXL1702" s="35"/>
      <c r="JXM1702" s="34"/>
      <c r="JXT1702" s="35"/>
      <c r="JXU1702" s="34"/>
      <c r="JYB1702" s="35"/>
      <c r="JYC1702" s="34"/>
      <c r="JYJ1702" s="35"/>
      <c r="JYK1702" s="34"/>
      <c r="JYR1702" s="35"/>
      <c r="JYS1702" s="34"/>
      <c r="JYZ1702" s="35"/>
      <c r="JZA1702" s="34"/>
      <c r="JZH1702" s="35"/>
      <c r="JZI1702" s="34"/>
      <c r="JZP1702" s="35"/>
      <c r="JZQ1702" s="34"/>
      <c r="JZX1702" s="35"/>
      <c r="JZY1702" s="34"/>
      <c r="KAF1702" s="35"/>
      <c r="KAG1702" s="34"/>
      <c r="KAN1702" s="35"/>
      <c r="KAO1702" s="34"/>
      <c r="KAV1702" s="35"/>
      <c r="KAW1702" s="34"/>
      <c r="KBD1702" s="35"/>
      <c r="KBE1702" s="34"/>
      <c r="KBL1702" s="35"/>
      <c r="KBM1702" s="34"/>
      <c r="KBT1702" s="35"/>
      <c r="KBU1702" s="34"/>
      <c r="KCB1702" s="35"/>
      <c r="KCC1702" s="34"/>
      <c r="KCJ1702" s="35"/>
      <c r="KCK1702" s="34"/>
      <c r="KCR1702" s="35"/>
      <c r="KCS1702" s="34"/>
      <c r="KCZ1702" s="35"/>
      <c r="KDA1702" s="34"/>
      <c r="KDH1702" s="35"/>
      <c r="KDI1702" s="34"/>
      <c r="KDP1702" s="35"/>
      <c r="KDQ1702" s="34"/>
      <c r="KDX1702" s="35"/>
      <c r="KDY1702" s="34"/>
      <c r="KEF1702" s="35"/>
      <c r="KEG1702" s="34"/>
      <c r="KEN1702" s="35"/>
      <c r="KEO1702" s="34"/>
      <c r="KEV1702" s="35"/>
      <c r="KEW1702" s="34"/>
      <c r="KFD1702" s="35"/>
      <c r="KFE1702" s="34"/>
      <c r="KFL1702" s="35"/>
      <c r="KFM1702" s="34"/>
      <c r="KFT1702" s="35"/>
      <c r="KFU1702" s="34"/>
      <c r="KGB1702" s="35"/>
      <c r="KGC1702" s="34"/>
      <c r="KGJ1702" s="35"/>
      <c r="KGK1702" s="34"/>
      <c r="KGR1702" s="35"/>
      <c r="KGS1702" s="34"/>
      <c r="KGZ1702" s="35"/>
      <c r="KHA1702" s="34"/>
      <c r="KHH1702" s="35"/>
      <c r="KHI1702" s="34"/>
      <c r="KHP1702" s="35"/>
      <c r="KHQ1702" s="34"/>
      <c r="KHX1702" s="35"/>
      <c r="KHY1702" s="34"/>
      <c r="KIF1702" s="35"/>
      <c r="KIG1702" s="34"/>
      <c r="KIN1702" s="35"/>
      <c r="KIO1702" s="34"/>
      <c r="KIV1702" s="35"/>
      <c r="KIW1702" s="34"/>
      <c r="KJD1702" s="35"/>
      <c r="KJE1702" s="34"/>
      <c r="KJL1702" s="35"/>
      <c r="KJM1702" s="34"/>
      <c r="KJT1702" s="35"/>
      <c r="KJU1702" s="34"/>
      <c r="KKB1702" s="35"/>
      <c r="KKC1702" s="34"/>
      <c r="KKJ1702" s="35"/>
      <c r="KKK1702" s="34"/>
      <c r="KKR1702" s="35"/>
      <c r="KKS1702" s="34"/>
      <c r="KKZ1702" s="35"/>
      <c r="KLA1702" s="34"/>
      <c r="KLH1702" s="35"/>
      <c r="KLI1702" s="34"/>
      <c r="KLP1702" s="35"/>
      <c r="KLQ1702" s="34"/>
      <c r="KLX1702" s="35"/>
      <c r="KLY1702" s="34"/>
      <c r="KMF1702" s="35"/>
      <c r="KMG1702" s="34"/>
      <c r="KMN1702" s="35"/>
      <c r="KMO1702" s="34"/>
      <c r="KMV1702" s="35"/>
      <c r="KMW1702" s="34"/>
      <c r="KND1702" s="35"/>
      <c r="KNE1702" s="34"/>
      <c r="KNL1702" s="35"/>
      <c r="KNM1702" s="34"/>
      <c r="KNT1702" s="35"/>
      <c r="KNU1702" s="34"/>
      <c r="KOB1702" s="35"/>
      <c r="KOC1702" s="34"/>
      <c r="KOJ1702" s="35"/>
      <c r="KOK1702" s="34"/>
      <c r="KOR1702" s="35"/>
      <c r="KOS1702" s="34"/>
      <c r="KOZ1702" s="35"/>
      <c r="KPA1702" s="34"/>
      <c r="KPH1702" s="35"/>
      <c r="KPI1702" s="34"/>
      <c r="KPP1702" s="35"/>
      <c r="KPQ1702" s="34"/>
      <c r="KPX1702" s="35"/>
      <c r="KPY1702" s="34"/>
      <c r="KQF1702" s="35"/>
      <c r="KQG1702" s="34"/>
      <c r="KQN1702" s="35"/>
      <c r="KQO1702" s="34"/>
      <c r="KQV1702" s="35"/>
      <c r="KQW1702" s="34"/>
      <c r="KRD1702" s="35"/>
      <c r="KRE1702" s="34"/>
      <c r="KRL1702" s="35"/>
      <c r="KRM1702" s="34"/>
      <c r="KRT1702" s="35"/>
      <c r="KRU1702" s="34"/>
      <c r="KSB1702" s="35"/>
      <c r="KSC1702" s="34"/>
      <c r="KSJ1702" s="35"/>
      <c r="KSK1702" s="34"/>
      <c r="KSR1702" s="35"/>
      <c r="KSS1702" s="34"/>
      <c r="KSZ1702" s="35"/>
      <c r="KTA1702" s="34"/>
      <c r="KTH1702" s="35"/>
      <c r="KTI1702" s="34"/>
      <c r="KTP1702" s="35"/>
      <c r="KTQ1702" s="34"/>
      <c r="KTX1702" s="35"/>
      <c r="KTY1702" s="34"/>
      <c r="KUF1702" s="35"/>
      <c r="KUG1702" s="34"/>
      <c r="KUN1702" s="35"/>
      <c r="KUO1702" s="34"/>
      <c r="KUV1702" s="35"/>
      <c r="KUW1702" s="34"/>
      <c r="KVD1702" s="35"/>
      <c r="KVE1702" s="34"/>
      <c r="KVL1702" s="35"/>
      <c r="KVM1702" s="34"/>
      <c r="KVT1702" s="35"/>
      <c r="KVU1702" s="34"/>
      <c r="KWB1702" s="35"/>
      <c r="KWC1702" s="34"/>
      <c r="KWJ1702" s="35"/>
      <c r="KWK1702" s="34"/>
      <c r="KWR1702" s="35"/>
      <c r="KWS1702" s="34"/>
      <c r="KWZ1702" s="35"/>
      <c r="KXA1702" s="34"/>
      <c r="KXH1702" s="35"/>
      <c r="KXI1702" s="34"/>
      <c r="KXP1702" s="35"/>
      <c r="KXQ1702" s="34"/>
      <c r="KXX1702" s="35"/>
      <c r="KXY1702" s="34"/>
      <c r="KYF1702" s="35"/>
      <c r="KYG1702" s="34"/>
      <c r="KYN1702" s="35"/>
      <c r="KYO1702" s="34"/>
      <c r="KYV1702" s="35"/>
      <c r="KYW1702" s="34"/>
      <c r="KZD1702" s="35"/>
      <c r="KZE1702" s="34"/>
      <c r="KZL1702" s="35"/>
      <c r="KZM1702" s="34"/>
      <c r="KZT1702" s="35"/>
      <c r="KZU1702" s="34"/>
      <c r="LAB1702" s="35"/>
      <c r="LAC1702" s="34"/>
      <c r="LAJ1702" s="35"/>
      <c r="LAK1702" s="34"/>
      <c r="LAR1702" s="35"/>
      <c r="LAS1702" s="34"/>
      <c r="LAZ1702" s="35"/>
      <c r="LBA1702" s="34"/>
      <c r="LBH1702" s="35"/>
      <c r="LBI1702" s="34"/>
      <c r="LBP1702" s="35"/>
      <c r="LBQ1702" s="34"/>
      <c r="LBX1702" s="35"/>
      <c r="LBY1702" s="34"/>
      <c r="LCF1702" s="35"/>
      <c r="LCG1702" s="34"/>
      <c r="LCN1702" s="35"/>
      <c r="LCO1702" s="34"/>
      <c r="LCV1702" s="35"/>
      <c r="LCW1702" s="34"/>
      <c r="LDD1702" s="35"/>
      <c r="LDE1702" s="34"/>
      <c r="LDL1702" s="35"/>
      <c r="LDM1702" s="34"/>
      <c r="LDT1702" s="35"/>
      <c r="LDU1702" s="34"/>
      <c r="LEB1702" s="35"/>
      <c r="LEC1702" s="34"/>
      <c r="LEJ1702" s="35"/>
      <c r="LEK1702" s="34"/>
      <c r="LER1702" s="35"/>
      <c r="LES1702" s="34"/>
      <c r="LEZ1702" s="35"/>
      <c r="LFA1702" s="34"/>
      <c r="LFH1702" s="35"/>
      <c r="LFI1702" s="34"/>
      <c r="LFP1702" s="35"/>
      <c r="LFQ1702" s="34"/>
      <c r="LFX1702" s="35"/>
      <c r="LFY1702" s="34"/>
      <c r="LGF1702" s="35"/>
      <c r="LGG1702" s="34"/>
      <c r="LGN1702" s="35"/>
      <c r="LGO1702" s="34"/>
      <c r="LGV1702" s="35"/>
      <c r="LGW1702" s="34"/>
      <c r="LHD1702" s="35"/>
      <c r="LHE1702" s="34"/>
      <c r="LHL1702" s="35"/>
      <c r="LHM1702" s="34"/>
      <c r="LHT1702" s="35"/>
      <c r="LHU1702" s="34"/>
      <c r="LIB1702" s="35"/>
      <c r="LIC1702" s="34"/>
      <c r="LIJ1702" s="35"/>
      <c r="LIK1702" s="34"/>
      <c r="LIR1702" s="35"/>
      <c r="LIS1702" s="34"/>
      <c r="LIZ1702" s="35"/>
      <c r="LJA1702" s="34"/>
      <c r="LJH1702" s="35"/>
      <c r="LJI1702" s="34"/>
      <c r="LJP1702" s="35"/>
      <c r="LJQ1702" s="34"/>
      <c r="LJX1702" s="35"/>
      <c r="LJY1702" s="34"/>
      <c r="LKF1702" s="35"/>
      <c r="LKG1702" s="34"/>
      <c r="LKN1702" s="35"/>
      <c r="LKO1702" s="34"/>
      <c r="LKV1702" s="35"/>
      <c r="LKW1702" s="34"/>
      <c r="LLD1702" s="35"/>
      <c r="LLE1702" s="34"/>
      <c r="LLL1702" s="35"/>
      <c r="LLM1702" s="34"/>
      <c r="LLT1702" s="35"/>
      <c r="LLU1702" s="34"/>
      <c r="LMB1702" s="35"/>
      <c r="LMC1702" s="34"/>
      <c r="LMJ1702" s="35"/>
      <c r="LMK1702" s="34"/>
      <c r="LMR1702" s="35"/>
      <c r="LMS1702" s="34"/>
      <c r="LMZ1702" s="35"/>
      <c r="LNA1702" s="34"/>
      <c r="LNH1702" s="35"/>
      <c r="LNI1702" s="34"/>
      <c r="LNP1702" s="35"/>
      <c r="LNQ1702" s="34"/>
      <c r="LNX1702" s="35"/>
      <c r="LNY1702" s="34"/>
      <c r="LOF1702" s="35"/>
      <c r="LOG1702" s="34"/>
      <c r="LON1702" s="35"/>
      <c r="LOO1702" s="34"/>
      <c r="LOV1702" s="35"/>
      <c r="LOW1702" s="34"/>
      <c r="LPD1702" s="35"/>
      <c r="LPE1702" s="34"/>
      <c r="LPL1702" s="35"/>
      <c r="LPM1702" s="34"/>
      <c r="LPT1702" s="35"/>
      <c r="LPU1702" s="34"/>
      <c r="LQB1702" s="35"/>
      <c r="LQC1702" s="34"/>
      <c r="LQJ1702" s="35"/>
      <c r="LQK1702" s="34"/>
      <c r="LQR1702" s="35"/>
      <c r="LQS1702" s="34"/>
      <c r="LQZ1702" s="35"/>
      <c r="LRA1702" s="34"/>
      <c r="LRH1702" s="35"/>
      <c r="LRI1702" s="34"/>
      <c r="LRP1702" s="35"/>
      <c r="LRQ1702" s="34"/>
      <c r="LRX1702" s="35"/>
      <c r="LRY1702" s="34"/>
      <c r="LSF1702" s="35"/>
      <c r="LSG1702" s="34"/>
      <c r="LSN1702" s="35"/>
      <c r="LSO1702" s="34"/>
      <c r="LSV1702" s="35"/>
      <c r="LSW1702" s="34"/>
      <c r="LTD1702" s="35"/>
      <c r="LTE1702" s="34"/>
      <c r="LTL1702" s="35"/>
      <c r="LTM1702" s="34"/>
      <c r="LTT1702" s="35"/>
      <c r="LTU1702" s="34"/>
      <c r="LUB1702" s="35"/>
      <c r="LUC1702" s="34"/>
      <c r="LUJ1702" s="35"/>
      <c r="LUK1702" s="34"/>
      <c r="LUR1702" s="35"/>
      <c r="LUS1702" s="34"/>
      <c r="LUZ1702" s="35"/>
      <c r="LVA1702" s="34"/>
      <c r="LVH1702" s="35"/>
      <c r="LVI1702" s="34"/>
      <c r="LVP1702" s="35"/>
      <c r="LVQ1702" s="34"/>
      <c r="LVX1702" s="35"/>
      <c r="LVY1702" s="34"/>
      <c r="LWF1702" s="35"/>
      <c r="LWG1702" s="34"/>
      <c r="LWN1702" s="35"/>
      <c r="LWO1702" s="34"/>
      <c r="LWV1702" s="35"/>
      <c r="LWW1702" s="34"/>
      <c r="LXD1702" s="35"/>
      <c r="LXE1702" s="34"/>
      <c r="LXL1702" s="35"/>
      <c r="LXM1702" s="34"/>
      <c r="LXT1702" s="35"/>
      <c r="LXU1702" s="34"/>
      <c r="LYB1702" s="35"/>
      <c r="LYC1702" s="34"/>
      <c r="LYJ1702" s="35"/>
      <c r="LYK1702" s="34"/>
      <c r="LYR1702" s="35"/>
      <c r="LYS1702" s="34"/>
      <c r="LYZ1702" s="35"/>
      <c r="LZA1702" s="34"/>
      <c r="LZH1702" s="35"/>
      <c r="LZI1702" s="34"/>
      <c r="LZP1702" s="35"/>
      <c r="LZQ1702" s="34"/>
      <c r="LZX1702" s="35"/>
      <c r="LZY1702" s="34"/>
      <c r="MAF1702" s="35"/>
      <c r="MAG1702" s="34"/>
      <c r="MAN1702" s="35"/>
      <c r="MAO1702" s="34"/>
      <c r="MAV1702" s="35"/>
      <c r="MAW1702" s="34"/>
      <c r="MBD1702" s="35"/>
      <c r="MBE1702" s="34"/>
      <c r="MBL1702" s="35"/>
      <c r="MBM1702" s="34"/>
      <c r="MBT1702" s="35"/>
      <c r="MBU1702" s="34"/>
      <c r="MCB1702" s="35"/>
      <c r="MCC1702" s="34"/>
      <c r="MCJ1702" s="35"/>
      <c r="MCK1702" s="34"/>
      <c r="MCR1702" s="35"/>
      <c r="MCS1702" s="34"/>
      <c r="MCZ1702" s="35"/>
      <c r="MDA1702" s="34"/>
      <c r="MDH1702" s="35"/>
      <c r="MDI1702" s="34"/>
      <c r="MDP1702" s="35"/>
      <c r="MDQ1702" s="34"/>
      <c r="MDX1702" s="35"/>
      <c r="MDY1702" s="34"/>
      <c r="MEF1702" s="35"/>
      <c r="MEG1702" s="34"/>
      <c r="MEN1702" s="35"/>
      <c r="MEO1702" s="34"/>
      <c r="MEV1702" s="35"/>
      <c r="MEW1702" s="34"/>
      <c r="MFD1702" s="35"/>
      <c r="MFE1702" s="34"/>
      <c r="MFL1702" s="35"/>
      <c r="MFM1702" s="34"/>
      <c r="MFT1702" s="35"/>
      <c r="MFU1702" s="34"/>
      <c r="MGB1702" s="35"/>
      <c r="MGC1702" s="34"/>
      <c r="MGJ1702" s="35"/>
      <c r="MGK1702" s="34"/>
      <c r="MGR1702" s="35"/>
      <c r="MGS1702" s="34"/>
      <c r="MGZ1702" s="35"/>
      <c r="MHA1702" s="34"/>
      <c r="MHH1702" s="35"/>
      <c r="MHI1702" s="34"/>
      <c r="MHP1702" s="35"/>
      <c r="MHQ1702" s="34"/>
      <c r="MHX1702" s="35"/>
      <c r="MHY1702" s="34"/>
      <c r="MIF1702" s="35"/>
      <c r="MIG1702" s="34"/>
      <c r="MIN1702" s="35"/>
      <c r="MIO1702" s="34"/>
      <c r="MIV1702" s="35"/>
      <c r="MIW1702" s="34"/>
      <c r="MJD1702" s="35"/>
      <c r="MJE1702" s="34"/>
      <c r="MJL1702" s="35"/>
      <c r="MJM1702" s="34"/>
      <c r="MJT1702" s="35"/>
      <c r="MJU1702" s="34"/>
      <c r="MKB1702" s="35"/>
      <c r="MKC1702" s="34"/>
      <c r="MKJ1702" s="35"/>
      <c r="MKK1702" s="34"/>
      <c r="MKR1702" s="35"/>
      <c r="MKS1702" s="34"/>
      <c r="MKZ1702" s="35"/>
      <c r="MLA1702" s="34"/>
      <c r="MLH1702" s="35"/>
      <c r="MLI1702" s="34"/>
      <c r="MLP1702" s="35"/>
      <c r="MLQ1702" s="34"/>
      <c r="MLX1702" s="35"/>
      <c r="MLY1702" s="34"/>
      <c r="MMF1702" s="35"/>
      <c r="MMG1702" s="34"/>
      <c r="MMN1702" s="35"/>
      <c r="MMO1702" s="34"/>
      <c r="MMV1702" s="35"/>
      <c r="MMW1702" s="34"/>
      <c r="MND1702" s="35"/>
      <c r="MNE1702" s="34"/>
      <c r="MNL1702" s="35"/>
      <c r="MNM1702" s="34"/>
      <c r="MNT1702" s="35"/>
      <c r="MNU1702" s="34"/>
      <c r="MOB1702" s="35"/>
      <c r="MOC1702" s="34"/>
      <c r="MOJ1702" s="35"/>
      <c r="MOK1702" s="34"/>
      <c r="MOR1702" s="35"/>
      <c r="MOS1702" s="34"/>
      <c r="MOZ1702" s="35"/>
      <c r="MPA1702" s="34"/>
      <c r="MPH1702" s="35"/>
      <c r="MPI1702" s="34"/>
      <c r="MPP1702" s="35"/>
      <c r="MPQ1702" s="34"/>
      <c r="MPX1702" s="35"/>
      <c r="MPY1702" s="34"/>
      <c r="MQF1702" s="35"/>
      <c r="MQG1702" s="34"/>
      <c r="MQN1702" s="35"/>
      <c r="MQO1702" s="34"/>
      <c r="MQV1702" s="35"/>
      <c r="MQW1702" s="34"/>
      <c r="MRD1702" s="35"/>
      <c r="MRE1702" s="34"/>
      <c r="MRL1702" s="35"/>
      <c r="MRM1702" s="34"/>
      <c r="MRT1702" s="35"/>
      <c r="MRU1702" s="34"/>
      <c r="MSB1702" s="35"/>
      <c r="MSC1702" s="34"/>
      <c r="MSJ1702" s="35"/>
      <c r="MSK1702" s="34"/>
      <c r="MSR1702" s="35"/>
      <c r="MSS1702" s="34"/>
      <c r="MSZ1702" s="35"/>
      <c r="MTA1702" s="34"/>
      <c r="MTH1702" s="35"/>
      <c r="MTI1702" s="34"/>
      <c r="MTP1702" s="35"/>
      <c r="MTQ1702" s="34"/>
      <c r="MTX1702" s="35"/>
      <c r="MTY1702" s="34"/>
      <c r="MUF1702" s="35"/>
      <c r="MUG1702" s="34"/>
      <c r="MUN1702" s="35"/>
      <c r="MUO1702" s="34"/>
      <c r="MUV1702" s="35"/>
      <c r="MUW1702" s="34"/>
      <c r="MVD1702" s="35"/>
      <c r="MVE1702" s="34"/>
      <c r="MVL1702" s="35"/>
      <c r="MVM1702" s="34"/>
      <c r="MVT1702" s="35"/>
      <c r="MVU1702" s="34"/>
      <c r="MWB1702" s="35"/>
      <c r="MWC1702" s="34"/>
      <c r="MWJ1702" s="35"/>
      <c r="MWK1702" s="34"/>
      <c r="MWR1702" s="35"/>
      <c r="MWS1702" s="34"/>
      <c r="MWZ1702" s="35"/>
      <c r="MXA1702" s="34"/>
      <c r="MXH1702" s="35"/>
      <c r="MXI1702" s="34"/>
      <c r="MXP1702" s="35"/>
      <c r="MXQ1702" s="34"/>
      <c r="MXX1702" s="35"/>
      <c r="MXY1702" s="34"/>
      <c r="MYF1702" s="35"/>
      <c r="MYG1702" s="34"/>
      <c r="MYN1702" s="35"/>
      <c r="MYO1702" s="34"/>
      <c r="MYV1702" s="35"/>
      <c r="MYW1702" s="34"/>
      <c r="MZD1702" s="35"/>
      <c r="MZE1702" s="34"/>
      <c r="MZL1702" s="35"/>
      <c r="MZM1702" s="34"/>
      <c r="MZT1702" s="35"/>
      <c r="MZU1702" s="34"/>
      <c r="NAB1702" s="35"/>
      <c r="NAC1702" s="34"/>
      <c r="NAJ1702" s="35"/>
      <c r="NAK1702" s="34"/>
      <c r="NAR1702" s="35"/>
      <c r="NAS1702" s="34"/>
      <c r="NAZ1702" s="35"/>
      <c r="NBA1702" s="34"/>
      <c r="NBH1702" s="35"/>
      <c r="NBI1702" s="34"/>
      <c r="NBP1702" s="35"/>
      <c r="NBQ1702" s="34"/>
      <c r="NBX1702" s="35"/>
      <c r="NBY1702" s="34"/>
      <c r="NCF1702" s="35"/>
      <c r="NCG1702" s="34"/>
      <c r="NCN1702" s="35"/>
      <c r="NCO1702" s="34"/>
      <c r="NCV1702" s="35"/>
      <c r="NCW1702" s="34"/>
      <c r="NDD1702" s="35"/>
      <c r="NDE1702" s="34"/>
      <c r="NDL1702" s="35"/>
      <c r="NDM1702" s="34"/>
      <c r="NDT1702" s="35"/>
      <c r="NDU1702" s="34"/>
      <c r="NEB1702" s="35"/>
      <c r="NEC1702" s="34"/>
      <c r="NEJ1702" s="35"/>
      <c r="NEK1702" s="34"/>
      <c r="NER1702" s="35"/>
      <c r="NES1702" s="34"/>
      <c r="NEZ1702" s="35"/>
      <c r="NFA1702" s="34"/>
      <c r="NFH1702" s="35"/>
      <c r="NFI1702" s="34"/>
      <c r="NFP1702" s="35"/>
      <c r="NFQ1702" s="34"/>
      <c r="NFX1702" s="35"/>
      <c r="NFY1702" s="34"/>
      <c r="NGF1702" s="35"/>
      <c r="NGG1702" s="34"/>
      <c r="NGN1702" s="35"/>
      <c r="NGO1702" s="34"/>
      <c r="NGV1702" s="35"/>
      <c r="NGW1702" s="34"/>
      <c r="NHD1702" s="35"/>
      <c r="NHE1702" s="34"/>
      <c r="NHL1702" s="35"/>
      <c r="NHM1702" s="34"/>
      <c r="NHT1702" s="35"/>
      <c r="NHU1702" s="34"/>
      <c r="NIB1702" s="35"/>
      <c r="NIC1702" s="34"/>
      <c r="NIJ1702" s="35"/>
      <c r="NIK1702" s="34"/>
      <c r="NIR1702" s="35"/>
      <c r="NIS1702" s="34"/>
      <c r="NIZ1702" s="35"/>
      <c r="NJA1702" s="34"/>
      <c r="NJH1702" s="35"/>
      <c r="NJI1702" s="34"/>
      <c r="NJP1702" s="35"/>
      <c r="NJQ1702" s="34"/>
      <c r="NJX1702" s="35"/>
      <c r="NJY1702" s="34"/>
      <c r="NKF1702" s="35"/>
      <c r="NKG1702" s="34"/>
      <c r="NKN1702" s="35"/>
      <c r="NKO1702" s="34"/>
      <c r="NKV1702" s="35"/>
      <c r="NKW1702" s="34"/>
      <c r="NLD1702" s="35"/>
      <c r="NLE1702" s="34"/>
      <c r="NLL1702" s="35"/>
      <c r="NLM1702" s="34"/>
      <c r="NLT1702" s="35"/>
      <c r="NLU1702" s="34"/>
      <c r="NMB1702" s="35"/>
      <c r="NMC1702" s="34"/>
      <c r="NMJ1702" s="35"/>
      <c r="NMK1702" s="34"/>
      <c r="NMR1702" s="35"/>
      <c r="NMS1702" s="34"/>
      <c r="NMZ1702" s="35"/>
      <c r="NNA1702" s="34"/>
      <c r="NNH1702" s="35"/>
      <c r="NNI1702" s="34"/>
      <c r="NNP1702" s="35"/>
      <c r="NNQ1702" s="34"/>
      <c r="NNX1702" s="35"/>
      <c r="NNY1702" s="34"/>
      <c r="NOF1702" s="35"/>
      <c r="NOG1702" s="34"/>
      <c r="NON1702" s="35"/>
      <c r="NOO1702" s="34"/>
      <c r="NOV1702" s="35"/>
      <c r="NOW1702" s="34"/>
      <c r="NPD1702" s="35"/>
      <c r="NPE1702" s="34"/>
      <c r="NPL1702" s="35"/>
      <c r="NPM1702" s="34"/>
      <c r="NPT1702" s="35"/>
      <c r="NPU1702" s="34"/>
      <c r="NQB1702" s="35"/>
      <c r="NQC1702" s="34"/>
      <c r="NQJ1702" s="35"/>
      <c r="NQK1702" s="34"/>
      <c r="NQR1702" s="35"/>
      <c r="NQS1702" s="34"/>
      <c r="NQZ1702" s="35"/>
      <c r="NRA1702" s="34"/>
      <c r="NRH1702" s="35"/>
      <c r="NRI1702" s="34"/>
      <c r="NRP1702" s="35"/>
      <c r="NRQ1702" s="34"/>
      <c r="NRX1702" s="35"/>
      <c r="NRY1702" s="34"/>
      <c r="NSF1702" s="35"/>
      <c r="NSG1702" s="34"/>
      <c r="NSN1702" s="35"/>
      <c r="NSO1702" s="34"/>
      <c r="NSV1702" s="35"/>
      <c r="NSW1702" s="34"/>
      <c r="NTD1702" s="35"/>
      <c r="NTE1702" s="34"/>
      <c r="NTL1702" s="35"/>
      <c r="NTM1702" s="34"/>
      <c r="NTT1702" s="35"/>
      <c r="NTU1702" s="34"/>
      <c r="NUB1702" s="35"/>
      <c r="NUC1702" s="34"/>
      <c r="NUJ1702" s="35"/>
      <c r="NUK1702" s="34"/>
      <c r="NUR1702" s="35"/>
      <c r="NUS1702" s="34"/>
      <c r="NUZ1702" s="35"/>
      <c r="NVA1702" s="34"/>
      <c r="NVH1702" s="35"/>
      <c r="NVI1702" s="34"/>
      <c r="NVP1702" s="35"/>
      <c r="NVQ1702" s="34"/>
      <c r="NVX1702" s="35"/>
      <c r="NVY1702" s="34"/>
      <c r="NWF1702" s="35"/>
      <c r="NWG1702" s="34"/>
      <c r="NWN1702" s="35"/>
      <c r="NWO1702" s="34"/>
      <c r="NWV1702" s="35"/>
      <c r="NWW1702" s="34"/>
      <c r="NXD1702" s="35"/>
      <c r="NXE1702" s="34"/>
      <c r="NXL1702" s="35"/>
      <c r="NXM1702" s="34"/>
      <c r="NXT1702" s="35"/>
      <c r="NXU1702" s="34"/>
      <c r="NYB1702" s="35"/>
      <c r="NYC1702" s="34"/>
      <c r="NYJ1702" s="35"/>
      <c r="NYK1702" s="34"/>
      <c r="NYR1702" s="35"/>
      <c r="NYS1702" s="34"/>
      <c r="NYZ1702" s="35"/>
      <c r="NZA1702" s="34"/>
      <c r="NZH1702" s="35"/>
      <c r="NZI1702" s="34"/>
      <c r="NZP1702" s="35"/>
      <c r="NZQ1702" s="34"/>
      <c r="NZX1702" s="35"/>
      <c r="NZY1702" s="34"/>
      <c r="OAF1702" s="35"/>
      <c r="OAG1702" s="34"/>
      <c r="OAN1702" s="35"/>
      <c r="OAO1702" s="34"/>
      <c r="OAV1702" s="35"/>
      <c r="OAW1702" s="34"/>
      <c r="OBD1702" s="35"/>
      <c r="OBE1702" s="34"/>
      <c r="OBL1702" s="35"/>
      <c r="OBM1702" s="34"/>
      <c r="OBT1702" s="35"/>
      <c r="OBU1702" s="34"/>
      <c r="OCB1702" s="35"/>
      <c r="OCC1702" s="34"/>
      <c r="OCJ1702" s="35"/>
      <c r="OCK1702" s="34"/>
      <c r="OCR1702" s="35"/>
      <c r="OCS1702" s="34"/>
      <c r="OCZ1702" s="35"/>
      <c r="ODA1702" s="34"/>
      <c r="ODH1702" s="35"/>
      <c r="ODI1702" s="34"/>
      <c r="ODP1702" s="35"/>
      <c r="ODQ1702" s="34"/>
      <c r="ODX1702" s="35"/>
      <c r="ODY1702" s="34"/>
      <c r="OEF1702" s="35"/>
      <c r="OEG1702" s="34"/>
      <c r="OEN1702" s="35"/>
      <c r="OEO1702" s="34"/>
      <c r="OEV1702" s="35"/>
      <c r="OEW1702" s="34"/>
      <c r="OFD1702" s="35"/>
      <c r="OFE1702" s="34"/>
      <c r="OFL1702" s="35"/>
      <c r="OFM1702" s="34"/>
      <c r="OFT1702" s="35"/>
      <c r="OFU1702" s="34"/>
      <c r="OGB1702" s="35"/>
      <c r="OGC1702" s="34"/>
      <c r="OGJ1702" s="35"/>
      <c r="OGK1702" s="34"/>
      <c r="OGR1702" s="35"/>
      <c r="OGS1702" s="34"/>
      <c r="OGZ1702" s="35"/>
      <c r="OHA1702" s="34"/>
      <c r="OHH1702" s="35"/>
      <c r="OHI1702" s="34"/>
      <c r="OHP1702" s="35"/>
      <c r="OHQ1702" s="34"/>
      <c r="OHX1702" s="35"/>
      <c r="OHY1702" s="34"/>
      <c r="OIF1702" s="35"/>
      <c r="OIG1702" s="34"/>
      <c r="OIN1702" s="35"/>
      <c r="OIO1702" s="34"/>
      <c r="OIV1702" s="35"/>
      <c r="OIW1702" s="34"/>
      <c r="OJD1702" s="35"/>
      <c r="OJE1702" s="34"/>
      <c r="OJL1702" s="35"/>
      <c r="OJM1702" s="34"/>
      <c r="OJT1702" s="35"/>
      <c r="OJU1702" s="34"/>
      <c r="OKB1702" s="35"/>
      <c r="OKC1702" s="34"/>
      <c r="OKJ1702" s="35"/>
      <c r="OKK1702" s="34"/>
      <c r="OKR1702" s="35"/>
      <c r="OKS1702" s="34"/>
      <c r="OKZ1702" s="35"/>
      <c r="OLA1702" s="34"/>
      <c r="OLH1702" s="35"/>
      <c r="OLI1702" s="34"/>
      <c r="OLP1702" s="35"/>
      <c r="OLQ1702" s="34"/>
      <c r="OLX1702" s="35"/>
      <c r="OLY1702" s="34"/>
      <c r="OMF1702" s="35"/>
      <c r="OMG1702" s="34"/>
      <c r="OMN1702" s="35"/>
      <c r="OMO1702" s="34"/>
      <c r="OMV1702" s="35"/>
      <c r="OMW1702" s="34"/>
      <c r="OND1702" s="35"/>
      <c r="ONE1702" s="34"/>
      <c r="ONL1702" s="35"/>
      <c r="ONM1702" s="34"/>
      <c r="ONT1702" s="35"/>
      <c r="ONU1702" s="34"/>
      <c r="OOB1702" s="35"/>
      <c r="OOC1702" s="34"/>
      <c r="OOJ1702" s="35"/>
      <c r="OOK1702" s="34"/>
      <c r="OOR1702" s="35"/>
      <c r="OOS1702" s="34"/>
      <c r="OOZ1702" s="35"/>
      <c r="OPA1702" s="34"/>
      <c r="OPH1702" s="35"/>
      <c r="OPI1702" s="34"/>
      <c r="OPP1702" s="35"/>
      <c r="OPQ1702" s="34"/>
      <c r="OPX1702" s="35"/>
      <c r="OPY1702" s="34"/>
      <c r="OQF1702" s="35"/>
      <c r="OQG1702" s="34"/>
      <c r="OQN1702" s="35"/>
      <c r="OQO1702" s="34"/>
      <c r="OQV1702" s="35"/>
      <c r="OQW1702" s="34"/>
      <c r="ORD1702" s="35"/>
      <c r="ORE1702" s="34"/>
      <c r="ORL1702" s="35"/>
      <c r="ORM1702" s="34"/>
      <c r="ORT1702" s="35"/>
      <c r="ORU1702" s="34"/>
      <c r="OSB1702" s="35"/>
      <c r="OSC1702" s="34"/>
      <c r="OSJ1702" s="35"/>
      <c r="OSK1702" s="34"/>
      <c r="OSR1702" s="35"/>
      <c r="OSS1702" s="34"/>
      <c r="OSZ1702" s="35"/>
      <c r="OTA1702" s="34"/>
      <c r="OTH1702" s="35"/>
      <c r="OTI1702" s="34"/>
      <c r="OTP1702" s="35"/>
      <c r="OTQ1702" s="34"/>
      <c r="OTX1702" s="35"/>
      <c r="OTY1702" s="34"/>
      <c r="OUF1702" s="35"/>
      <c r="OUG1702" s="34"/>
      <c r="OUN1702" s="35"/>
      <c r="OUO1702" s="34"/>
      <c r="OUV1702" s="35"/>
      <c r="OUW1702" s="34"/>
      <c r="OVD1702" s="35"/>
      <c r="OVE1702" s="34"/>
      <c r="OVL1702" s="35"/>
      <c r="OVM1702" s="34"/>
      <c r="OVT1702" s="35"/>
      <c r="OVU1702" s="34"/>
      <c r="OWB1702" s="35"/>
      <c r="OWC1702" s="34"/>
      <c r="OWJ1702" s="35"/>
      <c r="OWK1702" s="34"/>
      <c r="OWR1702" s="35"/>
      <c r="OWS1702" s="34"/>
      <c r="OWZ1702" s="35"/>
      <c r="OXA1702" s="34"/>
      <c r="OXH1702" s="35"/>
      <c r="OXI1702" s="34"/>
      <c r="OXP1702" s="35"/>
      <c r="OXQ1702" s="34"/>
      <c r="OXX1702" s="35"/>
      <c r="OXY1702" s="34"/>
      <c r="OYF1702" s="35"/>
      <c r="OYG1702" s="34"/>
      <c r="OYN1702" s="35"/>
      <c r="OYO1702" s="34"/>
      <c r="OYV1702" s="35"/>
      <c r="OYW1702" s="34"/>
      <c r="OZD1702" s="35"/>
      <c r="OZE1702" s="34"/>
      <c r="OZL1702" s="35"/>
      <c r="OZM1702" s="34"/>
      <c r="OZT1702" s="35"/>
      <c r="OZU1702" s="34"/>
      <c r="PAB1702" s="35"/>
      <c r="PAC1702" s="34"/>
      <c r="PAJ1702" s="35"/>
      <c r="PAK1702" s="34"/>
      <c r="PAR1702" s="35"/>
      <c r="PAS1702" s="34"/>
      <c r="PAZ1702" s="35"/>
      <c r="PBA1702" s="34"/>
      <c r="PBH1702" s="35"/>
      <c r="PBI1702" s="34"/>
      <c r="PBP1702" s="35"/>
      <c r="PBQ1702" s="34"/>
      <c r="PBX1702" s="35"/>
      <c r="PBY1702" s="34"/>
      <c r="PCF1702" s="35"/>
      <c r="PCG1702" s="34"/>
      <c r="PCN1702" s="35"/>
      <c r="PCO1702" s="34"/>
      <c r="PCV1702" s="35"/>
      <c r="PCW1702" s="34"/>
      <c r="PDD1702" s="35"/>
      <c r="PDE1702" s="34"/>
      <c r="PDL1702" s="35"/>
      <c r="PDM1702" s="34"/>
      <c r="PDT1702" s="35"/>
      <c r="PDU1702" s="34"/>
      <c r="PEB1702" s="35"/>
      <c r="PEC1702" s="34"/>
      <c r="PEJ1702" s="35"/>
      <c r="PEK1702" s="34"/>
      <c r="PER1702" s="35"/>
      <c r="PES1702" s="34"/>
      <c r="PEZ1702" s="35"/>
      <c r="PFA1702" s="34"/>
      <c r="PFH1702" s="35"/>
      <c r="PFI1702" s="34"/>
      <c r="PFP1702" s="35"/>
      <c r="PFQ1702" s="34"/>
      <c r="PFX1702" s="35"/>
      <c r="PFY1702" s="34"/>
      <c r="PGF1702" s="35"/>
      <c r="PGG1702" s="34"/>
      <c r="PGN1702" s="35"/>
      <c r="PGO1702" s="34"/>
      <c r="PGV1702" s="35"/>
      <c r="PGW1702" s="34"/>
      <c r="PHD1702" s="35"/>
      <c r="PHE1702" s="34"/>
      <c r="PHL1702" s="35"/>
      <c r="PHM1702" s="34"/>
      <c r="PHT1702" s="35"/>
      <c r="PHU1702" s="34"/>
      <c r="PIB1702" s="35"/>
      <c r="PIC1702" s="34"/>
      <c r="PIJ1702" s="35"/>
      <c r="PIK1702" s="34"/>
      <c r="PIR1702" s="35"/>
      <c r="PIS1702" s="34"/>
      <c r="PIZ1702" s="35"/>
      <c r="PJA1702" s="34"/>
      <c r="PJH1702" s="35"/>
      <c r="PJI1702" s="34"/>
      <c r="PJP1702" s="35"/>
      <c r="PJQ1702" s="34"/>
      <c r="PJX1702" s="35"/>
      <c r="PJY1702" s="34"/>
      <c r="PKF1702" s="35"/>
      <c r="PKG1702" s="34"/>
      <c r="PKN1702" s="35"/>
      <c r="PKO1702" s="34"/>
      <c r="PKV1702" s="35"/>
      <c r="PKW1702" s="34"/>
      <c r="PLD1702" s="35"/>
      <c r="PLE1702" s="34"/>
      <c r="PLL1702" s="35"/>
      <c r="PLM1702" s="34"/>
      <c r="PLT1702" s="35"/>
      <c r="PLU1702" s="34"/>
      <c r="PMB1702" s="35"/>
      <c r="PMC1702" s="34"/>
      <c r="PMJ1702" s="35"/>
      <c r="PMK1702" s="34"/>
      <c r="PMR1702" s="35"/>
      <c r="PMS1702" s="34"/>
      <c r="PMZ1702" s="35"/>
      <c r="PNA1702" s="34"/>
      <c r="PNH1702" s="35"/>
      <c r="PNI1702" s="34"/>
      <c r="PNP1702" s="35"/>
      <c r="PNQ1702" s="34"/>
      <c r="PNX1702" s="35"/>
      <c r="PNY1702" s="34"/>
      <c r="POF1702" s="35"/>
      <c r="POG1702" s="34"/>
      <c r="PON1702" s="35"/>
      <c r="POO1702" s="34"/>
      <c r="POV1702" s="35"/>
      <c r="POW1702" s="34"/>
      <c r="PPD1702" s="35"/>
      <c r="PPE1702" s="34"/>
      <c r="PPL1702" s="35"/>
      <c r="PPM1702" s="34"/>
      <c r="PPT1702" s="35"/>
      <c r="PPU1702" s="34"/>
      <c r="PQB1702" s="35"/>
      <c r="PQC1702" s="34"/>
      <c r="PQJ1702" s="35"/>
      <c r="PQK1702" s="34"/>
      <c r="PQR1702" s="35"/>
      <c r="PQS1702" s="34"/>
      <c r="PQZ1702" s="35"/>
      <c r="PRA1702" s="34"/>
      <c r="PRH1702" s="35"/>
      <c r="PRI1702" s="34"/>
      <c r="PRP1702" s="35"/>
      <c r="PRQ1702" s="34"/>
      <c r="PRX1702" s="35"/>
      <c r="PRY1702" s="34"/>
      <c r="PSF1702" s="35"/>
      <c r="PSG1702" s="34"/>
      <c r="PSN1702" s="35"/>
      <c r="PSO1702" s="34"/>
      <c r="PSV1702" s="35"/>
      <c r="PSW1702" s="34"/>
      <c r="PTD1702" s="35"/>
      <c r="PTE1702" s="34"/>
      <c r="PTL1702" s="35"/>
      <c r="PTM1702" s="34"/>
      <c r="PTT1702" s="35"/>
      <c r="PTU1702" s="34"/>
      <c r="PUB1702" s="35"/>
      <c r="PUC1702" s="34"/>
      <c r="PUJ1702" s="35"/>
      <c r="PUK1702" s="34"/>
      <c r="PUR1702" s="35"/>
      <c r="PUS1702" s="34"/>
      <c r="PUZ1702" s="35"/>
      <c r="PVA1702" s="34"/>
      <c r="PVH1702" s="35"/>
      <c r="PVI1702" s="34"/>
      <c r="PVP1702" s="35"/>
      <c r="PVQ1702" s="34"/>
      <c r="PVX1702" s="35"/>
      <c r="PVY1702" s="34"/>
      <c r="PWF1702" s="35"/>
      <c r="PWG1702" s="34"/>
      <c r="PWN1702" s="35"/>
      <c r="PWO1702" s="34"/>
      <c r="PWV1702" s="35"/>
      <c r="PWW1702" s="34"/>
      <c r="PXD1702" s="35"/>
      <c r="PXE1702" s="34"/>
      <c r="PXL1702" s="35"/>
      <c r="PXM1702" s="34"/>
      <c r="PXT1702" s="35"/>
      <c r="PXU1702" s="34"/>
      <c r="PYB1702" s="35"/>
      <c r="PYC1702" s="34"/>
      <c r="PYJ1702" s="35"/>
      <c r="PYK1702" s="34"/>
      <c r="PYR1702" s="35"/>
      <c r="PYS1702" s="34"/>
      <c r="PYZ1702" s="35"/>
      <c r="PZA1702" s="34"/>
      <c r="PZH1702" s="35"/>
      <c r="PZI1702" s="34"/>
      <c r="PZP1702" s="35"/>
      <c r="PZQ1702" s="34"/>
      <c r="PZX1702" s="35"/>
      <c r="PZY1702" s="34"/>
      <c r="QAF1702" s="35"/>
      <c r="QAG1702" s="34"/>
      <c r="QAN1702" s="35"/>
      <c r="QAO1702" s="34"/>
      <c r="QAV1702" s="35"/>
      <c r="QAW1702" s="34"/>
      <c r="QBD1702" s="35"/>
      <c r="QBE1702" s="34"/>
      <c r="QBL1702" s="35"/>
      <c r="QBM1702" s="34"/>
      <c r="QBT1702" s="35"/>
      <c r="QBU1702" s="34"/>
      <c r="QCB1702" s="35"/>
      <c r="QCC1702" s="34"/>
      <c r="QCJ1702" s="35"/>
      <c r="QCK1702" s="34"/>
      <c r="QCR1702" s="35"/>
      <c r="QCS1702" s="34"/>
      <c r="QCZ1702" s="35"/>
      <c r="QDA1702" s="34"/>
      <c r="QDH1702" s="35"/>
      <c r="QDI1702" s="34"/>
      <c r="QDP1702" s="35"/>
      <c r="QDQ1702" s="34"/>
      <c r="QDX1702" s="35"/>
      <c r="QDY1702" s="34"/>
      <c r="QEF1702" s="35"/>
      <c r="QEG1702" s="34"/>
      <c r="QEN1702" s="35"/>
      <c r="QEO1702" s="34"/>
      <c r="QEV1702" s="35"/>
      <c r="QEW1702" s="34"/>
      <c r="QFD1702" s="35"/>
      <c r="QFE1702" s="34"/>
      <c r="QFL1702" s="35"/>
      <c r="QFM1702" s="34"/>
      <c r="QFT1702" s="35"/>
      <c r="QFU1702" s="34"/>
      <c r="QGB1702" s="35"/>
      <c r="QGC1702" s="34"/>
      <c r="QGJ1702" s="35"/>
      <c r="QGK1702" s="34"/>
      <c r="QGR1702" s="35"/>
      <c r="QGS1702" s="34"/>
      <c r="QGZ1702" s="35"/>
      <c r="QHA1702" s="34"/>
      <c r="QHH1702" s="35"/>
      <c r="QHI1702" s="34"/>
      <c r="QHP1702" s="35"/>
      <c r="QHQ1702" s="34"/>
      <c r="QHX1702" s="35"/>
      <c r="QHY1702" s="34"/>
      <c r="QIF1702" s="35"/>
      <c r="QIG1702" s="34"/>
      <c r="QIN1702" s="35"/>
      <c r="QIO1702" s="34"/>
      <c r="QIV1702" s="35"/>
      <c r="QIW1702" s="34"/>
      <c r="QJD1702" s="35"/>
      <c r="QJE1702" s="34"/>
      <c r="QJL1702" s="35"/>
      <c r="QJM1702" s="34"/>
      <c r="QJT1702" s="35"/>
      <c r="QJU1702" s="34"/>
      <c r="QKB1702" s="35"/>
      <c r="QKC1702" s="34"/>
      <c r="QKJ1702" s="35"/>
      <c r="QKK1702" s="34"/>
      <c r="QKR1702" s="35"/>
      <c r="QKS1702" s="34"/>
      <c r="QKZ1702" s="35"/>
      <c r="QLA1702" s="34"/>
      <c r="QLH1702" s="35"/>
      <c r="QLI1702" s="34"/>
      <c r="QLP1702" s="35"/>
      <c r="QLQ1702" s="34"/>
      <c r="QLX1702" s="35"/>
      <c r="QLY1702" s="34"/>
      <c r="QMF1702" s="35"/>
      <c r="QMG1702" s="34"/>
      <c r="QMN1702" s="35"/>
      <c r="QMO1702" s="34"/>
      <c r="QMV1702" s="35"/>
      <c r="QMW1702" s="34"/>
      <c r="QND1702" s="35"/>
      <c r="QNE1702" s="34"/>
      <c r="QNL1702" s="35"/>
      <c r="QNM1702" s="34"/>
      <c r="QNT1702" s="35"/>
      <c r="QNU1702" s="34"/>
      <c r="QOB1702" s="35"/>
      <c r="QOC1702" s="34"/>
      <c r="QOJ1702" s="35"/>
      <c r="QOK1702" s="34"/>
      <c r="QOR1702" s="35"/>
      <c r="QOS1702" s="34"/>
      <c r="QOZ1702" s="35"/>
      <c r="QPA1702" s="34"/>
      <c r="QPH1702" s="35"/>
      <c r="QPI1702" s="34"/>
      <c r="QPP1702" s="35"/>
      <c r="QPQ1702" s="34"/>
      <c r="QPX1702" s="35"/>
      <c r="QPY1702" s="34"/>
      <c r="QQF1702" s="35"/>
      <c r="QQG1702" s="34"/>
      <c r="QQN1702" s="35"/>
      <c r="QQO1702" s="34"/>
      <c r="QQV1702" s="35"/>
      <c r="QQW1702" s="34"/>
      <c r="QRD1702" s="35"/>
      <c r="QRE1702" s="34"/>
      <c r="QRL1702" s="35"/>
      <c r="QRM1702" s="34"/>
      <c r="QRT1702" s="35"/>
      <c r="QRU1702" s="34"/>
      <c r="QSB1702" s="35"/>
      <c r="QSC1702" s="34"/>
      <c r="QSJ1702" s="35"/>
      <c r="QSK1702" s="34"/>
      <c r="QSR1702" s="35"/>
      <c r="QSS1702" s="34"/>
      <c r="QSZ1702" s="35"/>
      <c r="QTA1702" s="34"/>
      <c r="QTH1702" s="35"/>
      <c r="QTI1702" s="34"/>
      <c r="QTP1702" s="35"/>
      <c r="QTQ1702" s="34"/>
      <c r="QTX1702" s="35"/>
      <c r="QTY1702" s="34"/>
      <c r="QUF1702" s="35"/>
      <c r="QUG1702" s="34"/>
      <c r="QUN1702" s="35"/>
      <c r="QUO1702" s="34"/>
      <c r="QUV1702" s="35"/>
      <c r="QUW1702" s="34"/>
      <c r="QVD1702" s="35"/>
      <c r="QVE1702" s="34"/>
      <c r="QVL1702" s="35"/>
      <c r="QVM1702" s="34"/>
      <c r="QVT1702" s="35"/>
      <c r="QVU1702" s="34"/>
      <c r="QWB1702" s="35"/>
      <c r="QWC1702" s="34"/>
      <c r="QWJ1702" s="35"/>
      <c r="QWK1702" s="34"/>
      <c r="QWR1702" s="35"/>
      <c r="QWS1702" s="34"/>
      <c r="QWZ1702" s="35"/>
      <c r="QXA1702" s="34"/>
      <c r="QXH1702" s="35"/>
      <c r="QXI1702" s="34"/>
      <c r="QXP1702" s="35"/>
      <c r="QXQ1702" s="34"/>
      <c r="QXX1702" s="35"/>
      <c r="QXY1702" s="34"/>
      <c r="QYF1702" s="35"/>
      <c r="QYG1702" s="34"/>
      <c r="QYN1702" s="35"/>
      <c r="QYO1702" s="34"/>
      <c r="QYV1702" s="35"/>
      <c r="QYW1702" s="34"/>
      <c r="QZD1702" s="35"/>
      <c r="QZE1702" s="34"/>
      <c r="QZL1702" s="35"/>
      <c r="QZM1702" s="34"/>
      <c r="QZT1702" s="35"/>
      <c r="QZU1702" s="34"/>
      <c r="RAB1702" s="35"/>
      <c r="RAC1702" s="34"/>
      <c r="RAJ1702" s="35"/>
      <c r="RAK1702" s="34"/>
      <c r="RAR1702" s="35"/>
      <c r="RAS1702" s="34"/>
      <c r="RAZ1702" s="35"/>
      <c r="RBA1702" s="34"/>
      <c r="RBH1702" s="35"/>
      <c r="RBI1702" s="34"/>
      <c r="RBP1702" s="35"/>
      <c r="RBQ1702" s="34"/>
      <c r="RBX1702" s="35"/>
      <c r="RBY1702" s="34"/>
      <c r="RCF1702" s="35"/>
      <c r="RCG1702" s="34"/>
      <c r="RCN1702" s="35"/>
      <c r="RCO1702" s="34"/>
      <c r="RCV1702" s="35"/>
      <c r="RCW1702" s="34"/>
      <c r="RDD1702" s="35"/>
      <c r="RDE1702" s="34"/>
      <c r="RDL1702" s="35"/>
      <c r="RDM1702" s="34"/>
      <c r="RDT1702" s="35"/>
      <c r="RDU1702" s="34"/>
      <c r="REB1702" s="35"/>
      <c r="REC1702" s="34"/>
      <c r="REJ1702" s="35"/>
      <c r="REK1702" s="34"/>
      <c r="RER1702" s="35"/>
      <c r="RES1702" s="34"/>
      <c r="REZ1702" s="35"/>
      <c r="RFA1702" s="34"/>
      <c r="RFH1702" s="35"/>
      <c r="RFI1702" s="34"/>
      <c r="RFP1702" s="35"/>
      <c r="RFQ1702" s="34"/>
      <c r="RFX1702" s="35"/>
      <c r="RFY1702" s="34"/>
      <c r="RGF1702" s="35"/>
      <c r="RGG1702" s="34"/>
      <c r="RGN1702" s="35"/>
      <c r="RGO1702" s="34"/>
      <c r="RGV1702" s="35"/>
      <c r="RGW1702" s="34"/>
      <c r="RHD1702" s="35"/>
      <c r="RHE1702" s="34"/>
      <c r="RHL1702" s="35"/>
      <c r="RHM1702" s="34"/>
      <c r="RHT1702" s="35"/>
      <c r="RHU1702" s="34"/>
      <c r="RIB1702" s="35"/>
      <c r="RIC1702" s="34"/>
      <c r="RIJ1702" s="35"/>
      <c r="RIK1702" s="34"/>
      <c r="RIR1702" s="35"/>
      <c r="RIS1702" s="34"/>
      <c r="RIZ1702" s="35"/>
      <c r="RJA1702" s="34"/>
      <c r="RJH1702" s="35"/>
      <c r="RJI1702" s="34"/>
      <c r="RJP1702" s="35"/>
      <c r="RJQ1702" s="34"/>
      <c r="RJX1702" s="35"/>
      <c r="RJY1702" s="34"/>
      <c r="RKF1702" s="35"/>
      <c r="RKG1702" s="34"/>
      <c r="RKN1702" s="35"/>
      <c r="RKO1702" s="34"/>
      <c r="RKV1702" s="35"/>
      <c r="RKW1702" s="34"/>
      <c r="RLD1702" s="35"/>
      <c r="RLE1702" s="34"/>
      <c r="RLL1702" s="35"/>
      <c r="RLM1702" s="34"/>
      <c r="RLT1702" s="35"/>
      <c r="RLU1702" s="34"/>
      <c r="RMB1702" s="35"/>
      <c r="RMC1702" s="34"/>
      <c r="RMJ1702" s="35"/>
      <c r="RMK1702" s="34"/>
      <c r="RMR1702" s="35"/>
      <c r="RMS1702" s="34"/>
      <c r="RMZ1702" s="35"/>
      <c r="RNA1702" s="34"/>
      <c r="RNH1702" s="35"/>
      <c r="RNI1702" s="34"/>
      <c r="RNP1702" s="35"/>
      <c r="RNQ1702" s="34"/>
      <c r="RNX1702" s="35"/>
      <c r="RNY1702" s="34"/>
      <c r="ROF1702" s="35"/>
      <c r="ROG1702" s="34"/>
      <c r="RON1702" s="35"/>
      <c r="ROO1702" s="34"/>
      <c r="ROV1702" s="35"/>
      <c r="ROW1702" s="34"/>
      <c r="RPD1702" s="35"/>
      <c r="RPE1702" s="34"/>
      <c r="RPL1702" s="35"/>
      <c r="RPM1702" s="34"/>
      <c r="RPT1702" s="35"/>
      <c r="RPU1702" s="34"/>
      <c r="RQB1702" s="35"/>
      <c r="RQC1702" s="34"/>
      <c r="RQJ1702" s="35"/>
      <c r="RQK1702" s="34"/>
      <c r="RQR1702" s="35"/>
      <c r="RQS1702" s="34"/>
      <c r="RQZ1702" s="35"/>
      <c r="RRA1702" s="34"/>
      <c r="RRH1702" s="35"/>
      <c r="RRI1702" s="34"/>
      <c r="RRP1702" s="35"/>
      <c r="RRQ1702" s="34"/>
      <c r="RRX1702" s="35"/>
      <c r="RRY1702" s="34"/>
      <c r="RSF1702" s="35"/>
      <c r="RSG1702" s="34"/>
      <c r="RSN1702" s="35"/>
      <c r="RSO1702" s="34"/>
      <c r="RSV1702" s="35"/>
      <c r="RSW1702" s="34"/>
      <c r="RTD1702" s="35"/>
      <c r="RTE1702" s="34"/>
      <c r="RTL1702" s="35"/>
      <c r="RTM1702" s="34"/>
      <c r="RTT1702" s="35"/>
      <c r="RTU1702" s="34"/>
      <c r="RUB1702" s="35"/>
      <c r="RUC1702" s="34"/>
      <c r="RUJ1702" s="35"/>
      <c r="RUK1702" s="34"/>
      <c r="RUR1702" s="35"/>
      <c r="RUS1702" s="34"/>
      <c r="RUZ1702" s="35"/>
      <c r="RVA1702" s="34"/>
      <c r="RVH1702" s="35"/>
      <c r="RVI1702" s="34"/>
      <c r="RVP1702" s="35"/>
      <c r="RVQ1702" s="34"/>
      <c r="RVX1702" s="35"/>
      <c r="RVY1702" s="34"/>
      <c r="RWF1702" s="35"/>
      <c r="RWG1702" s="34"/>
      <c r="RWN1702" s="35"/>
      <c r="RWO1702" s="34"/>
      <c r="RWV1702" s="35"/>
      <c r="RWW1702" s="34"/>
      <c r="RXD1702" s="35"/>
      <c r="RXE1702" s="34"/>
      <c r="RXL1702" s="35"/>
      <c r="RXM1702" s="34"/>
      <c r="RXT1702" s="35"/>
      <c r="RXU1702" s="34"/>
      <c r="RYB1702" s="35"/>
      <c r="RYC1702" s="34"/>
      <c r="RYJ1702" s="35"/>
      <c r="RYK1702" s="34"/>
      <c r="RYR1702" s="35"/>
      <c r="RYS1702" s="34"/>
      <c r="RYZ1702" s="35"/>
      <c r="RZA1702" s="34"/>
      <c r="RZH1702" s="35"/>
      <c r="RZI1702" s="34"/>
      <c r="RZP1702" s="35"/>
      <c r="RZQ1702" s="34"/>
      <c r="RZX1702" s="35"/>
      <c r="RZY1702" s="34"/>
      <c r="SAF1702" s="35"/>
      <c r="SAG1702" s="34"/>
      <c r="SAN1702" s="35"/>
      <c r="SAO1702" s="34"/>
      <c r="SAV1702" s="35"/>
      <c r="SAW1702" s="34"/>
      <c r="SBD1702" s="35"/>
      <c r="SBE1702" s="34"/>
      <c r="SBL1702" s="35"/>
      <c r="SBM1702" s="34"/>
      <c r="SBT1702" s="35"/>
      <c r="SBU1702" s="34"/>
      <c r="SCB1702" s="35"/>
      <c r="SCC1702" s="34"/>
      <c r="SCJ1702" s="35"/>
      <c r="SCK1702" s="34"/>
      <c r="SCR1702" s="35"/>
      <c r="SCS1702" s="34"/>
      <c r="SCZ1702" s="35"/>
      <c r="SDA1702" s="34"/>
      <c r="SDH1702" s="35"/>
      <c r="SDI1702" s="34"/>
      <c r="SDP1702" s="35"/>
      <c r="SDQ1702" s="34"/>
      <c r="SDX1702" s="35"/>
      <c r="SDY1702" s="34"/>
      <c r="SEF1702" s="35"/>
      <c r="SEG1702" s="34"/>
      <c r="SEN1702" s="35"/>
      <c r="SEO1702" s="34"/>
      <c r="SEV1702" s="35"/>
      <c r="SEW1702" s="34"/>
      <c r="SFD1702" s="35"/>
      <c r="SFE1702" s="34"/>
      <c r="SFL1702" s="35"/>
      <c r="SFM1702" s="34"/>
      <c r="SFT1702" s="35"/>
      <c r="SFU1702" s="34"/>
      <c r="SGB1702" s="35"/>
      <c r="SGC1702" s="34"/>
      <c r="SGJ1702" s="35"/>
      <c r="SGK1702" s="34"/>
      <c r="SGR1702" s="35"/>
      <c r="SGS1702" s="34"/>
      <c r="SGZ1702" s="35"/>
      <c r="SHA1702" s="34"/>
      <c r="SHH1702" s="35"/>
      <c r="SHI1702" s="34"/>
      <c r="SHP1702" s="35"/>
      <c r="SHQ1702" s="34"/>
      <c r="SHX1702" s="35"/>
      <c r="SHY1702" s="34"/>
      <c r="SIF1702" s="35"/>
      <c r="SIG1702" s="34"/>
      <c r="SIN1702" s="35"/>
      <c r="SIO1702" s="34"/>
      <c r="SIV1702" s="35"/>
      <c r="SIW1702" s="34"/>
      <c r="SJD1702" s="35"/>
      <c r="SJE1702" s="34"/>
      <c r="SJL1702" s="35"/>
      <c r="SJM1702" s="34"/>
      <c r="SJT1702" s="35"/>
      <c r="SJU1702" s="34"/>
      <c r="SKB1702" s="35"/>
      <c r="SKC1702" s="34"/>
      <c r="SKJ1702" s="35"/>
      <c r="SKK1702" s="34"/>
      <c r="SKR1702" s="35"/>
      <c r="SKS1702" s="34"/>
      <c r="SKZ1702" s="35"/>
      <c r="SLA1702" s="34"/>
      <c r="SLH1702" s="35"/>
      <c r="SLI1702" s="34"/>
      <c r="SLP1702" s="35"/>
      <c r="SLQ1702" s="34"/>
      <c r="SLX1702" s="35"/>
      <c r="SLY1702" s="34"/>
      <c r="SMF1702" s="35"/>
      <c r="SMG1702" s="34"/>
      <c r="SMN1702" s="35"/>
      <c r="SMO1702" s="34"/>
      <c r="SMV1702" s="35"/>
      <c r="SMW1702" s="34"/>
      <c r="SND1702" s="35"/>
      <c r="SNE1702" s="34"/>
      <c r="SNL1702" s="35"/>
      <c r="SNM1702" s="34"/>
      <c r="SNT1702" s="35"/>
      <c r="SNU1702" s="34"/>
      <c r="SOB1702" s="35"/>
      <c r="SOC1702" s="34"/>
      <c r="SOJ1702" s="35"/>
      <c r="SOK1702" s="34"/>
      <c r="SOR1702" s="35"/>
      <c r="SOS1702" s="34"/>
      <c r="SOZ1702" s="35"/>
      <c r="SPA1702" s="34"/>
      <c r="SPH1702" s="35"/>
      <c r="SPI1702" s="34"/>
      <c r="SPP1702" s="35"/>
      <c r="SPQ1702" s="34"/>
      <c r="SPX1702" s="35"/>
      <c r="SPY1702" s="34"/>
      <c r="SQF1702" s="35"/>
      <c r="SQG1702" s="34"/>
      <c r="SQN1702" s="35"/>
      <c r="SQO1702" s="34"/>
      <c r="SQV1702" s="35"/>
      <c r="SQW1702" s="34"/>
      <c r="SRD1702" s="35"/>
      <c r="SRE1702" s="34"/>
      <c r="SRL1702" s="35"/>
      <c r="SRM1702" s="34"/>
      <c r="SRT1702" s="35"/>
      <c r="SRU1702" s="34"/>
      <c r="SSB1702" s="35"/>
      <c r="SSC1702" s="34"/>
      <c r="SSJ1702" s="35"/>
      <c r="SSK1702" s="34"/>
      <c r="SSR1702" s="35"/>
      <c r="SSS1702" s="34"/>
      <c r="SSZ1702" s="35"/>
      <c r="STA1702" s="34"/>
      <c r="STH1702" s="35"/>
      <c r="STI1702" s="34"/>
      <c r="STP1702" s="35"/>
      <c r="STQ1702" s="34"/>
      <c r="STX1702" s="35"/>
      <c r="STY1702" s="34"/>
      <c r="SUF1702" s="35"/>
      <c r="SUG1702" s="34"/>
      <c r="SUN1702" s="35"/>
      <c r="SUO1702" s="34"/>
      <c r="SUV1702" s="35"/>
      <c r="SUW1702" s="34"/>
      <c r="SVD1702" s="35"/>
      <c r="SVE1702" s="34"/>
      <c r="SVL1702" s="35"/>
      <c r="SVM1702" s="34"/>
      <c r="SVT1702" s="35"/>
      <c r="SVU1702" s="34"/>
      <c r="SWB1702" s="35"/>
      <c r="SWC1702" s="34"/>
      <c r="SWJ1702" s="35"/>
      <c r="SWK1702" s="34"/>
      <c r="SWR1702" s="35"/>
      <c r="SWS1702" s="34"/>
      <c r="SWZ1702" s="35"/>
      <c r="SXA1702" s="34"/>
      <c r="SXH1702" s="35"/>
      <c r="SXI1702" s="34"/>
      <c r="SXP1702" s="35"/>
      <c r="SXQ1702" s="34"/>
      <c r="SXX1702" s="35"/>
      <c r="SXY1702" s="34"/>
      <c r="SYF1702" s="35"/>
      <c r="SYG1702" s="34"/>
      <c r="SYN1702" s="35"/>
      <c r="SYO1702" s="34"/>
      <c r="SYV1702" s="35"/>
      <c r="SYW1702" s="34"/>
      <c r="SZD1702" s="35"/>
      <c r="SZE1702" s="34"/>
      <c r="SZL1702" s="35"/>
      <c r="SZM1702" s="34"/>
      <c r="SZT1702" s="35"/>
      <c r="SZU1702" s="34"/>
      <c r="TAB1702" s="35"/>
      <c r="TAC1702" s="34"/>
      <c r="TAJ1702" s="35"/>
      <c r="TAK1702" s="34"/>
      <c r="TAR1702" s="35"/>
      <c r="TAS1702" s="34"/>
      <c r="TAZ1702" s="35"/>
      <c r="TBA1702" s="34"/>
      <c r="TBH1702" s="35"/>
      <c r="TBI1702" s="34"/>
      <c r="TBP1702" s="35"/>
      <c r="TBQ1702" s="34"/>
      <c r="TBX1702" s="35"/>
      <c r="TBY1702" s="34"/>
      <c r="TCF1702" s="35"/>
      <c r="TCG1702" s="34"/>
      <c r="TCN1702" s="35"/>
      <c r="TCO1702" s="34"/>
      <c r="TCV1702" s="35"/>
      <c r="TCW1702" s="34"/>
      <c r="TDD1702" s="35"/>
      <c r="TDE1702" s="34"/>
      <c r="TDL1702" s="35"/>
      <c r="TDM1702" s="34"/>
      <c r="TDT1702" s="35"/>
      <c r="TDU1702" s="34"/>
      <c r="TEB1702" s="35"/>
      <c r="TEC1702" s="34"/>
      <c r="TEJ1702" s="35"/>
      <c r="TEK1702" s="34"/>
      <c r="TER1702" s="35"/>
      <c r="TES1702" s="34"/>
      <c r="TEZ1702" s="35"/>
      <c r="TFA1702" s="34"/>
      <c r="TFH1702" s="35"/>
      <c r="TFI1702" s="34"/>
      <c r="TFP1702" s="35"/>
      <c r="TFQ1702" s="34"/>
      <c r="TFX1702" s="35"/>
      <c r="TFY1702" s="34"/>
      <c r="TGF1702" s="35"/>
      <c r="TGG1702" s="34"/>
      <c r="TGN1702" s="35"/>
      <c r="TGO1702" s="34"/>
      <c r="TGV1702" s="35"/>
      <c r="TGW1702" s="34"/>
      <c r="THD1702" s="35"/>
      <c r="THE1702" s="34"/>
      <c r="THL1702" s="35"/>
      <c r="THM1702" s="34"/>
      <c r="THT1702" s="35"/>
      <c r="THU1702" s="34"/>
      <c r="TIB1702" s="35"/>
      <c r="TIC1702" s="34"/>
      <c r="TIJ1702" s="35"/>
      <c r="TIK1702" s="34"/>
      <c r="TIR1702" s="35"/>
      <c r="TIS1702" s="34"/>
      <c r="TIZ1702" s="35"/>
      <c r="TJA1702" s="34"/>
      <c r="TJH1702" s="35"/>
      <c r="TJI1702" s="34"/>
      <c r="TJP1702" s="35"/>
      <c r="TJQ1702" s="34"/>
      <c r="TJX1702" s="35"/>
      <c r="TJY1702" s="34"/>
      <c r="TKF1702" s="35"/>
      <c r="TKG1702" s="34"/>
      <c r="TKN1702" s="35"/>
      <c r="TKO1702" s="34"/>
      <c r="TKV1702" s="35"/>
      <c r="TKW1702" s="34"/>
      <c r="TLD1702" s="35"/>
      <c r="TLE1702" s="34"/>
      <c r="TLL1702" s="35"/>
      <c r="TLM1702" s="34"/>
      <c r="TLT1702" s="35"/>
      <c r="TLU1702" s="34"/>
      <c r="TMB1702" s="35"/>
      <c r="TMC1702" s="34"/>
      <c r="TMJ1702" s="35"/>
      <c r="TMK1702" s="34"/>
      <c r="TMR1702" s="35"/>
      <c r="TMS1702" s="34"/>
      <c r="TMZ1702" s="35"/>
      <c r="TNA1702" s="34"/>
      <c r="TNH1702" s="35"/>
      <c r="TNI1702" s="34"/>
      <c r="TNP1702" s="35"/>
      <c r="TNQ1702" s="34"/>
      <c r="TNX1702" s="35"/>
      <c r="TNY1702" s="34"/>
      <c r="TOF1702" s="35"/>
      <c r="TOG1702" s="34"/>
      <c r="TON1702" s="35"/>
      <c r="TOO1702" s="34"/>
      <c r="TOV1702" s="35"/>
      <c r="TOW1702" s="34"/>
      <c r="TPD1702" s="35"/>
      <c r="TPE1702" s="34"/>
      <c r="TPL1702" s="35"/>
      <c r="TPM1702" s="34"/>
      <c r="TPT1702" s="35"/>
      <c r="TPU1702" s="34"/>
      <c r="TQB1702" s="35"/>
      <c r="TQC1702" s="34"/>
      <c r="TQJ1702" s="35"/>
      <c r="TQK1702" s="34"/>
      <c r="TQR1702" s="35"/>
      <c r="TQS1702" s="34"/>
      <c r="TQZ1702" s="35"/>
      <c r="TRA1702" s="34"/>
      <c r="TRH1702" s="35"/>
      <c r="TRI1702" s="34"/>
      <c r="TRP1702" s="35"/>
      <c r="TRQ1702" s="34"/>
      <c r="TRX1702" s="35"/>
      <c r="TRY1702" s="34"/>
      <c r="TSF1702" s="35"/>
      <c r="TSG1702" s="34"/>
      <c r="TSN1702" s="35"/>
      <c r="TSO1702" s="34"/>
      <c r="TSV1702" s="35"/>
      <c r="TSW1702" s="34"/>
      <c r="TTD1702" s="35"/>
      <c r="TTE1702" s="34"/>
      <c r="TTL1702" s="35"/>
      <c r="TTM1702" s="34"/>
      <c r="TTT1702" s="35"/>
      <c r="TTU1702" s="34"/>
      <c r="TUB1702" s="35"/>
      <c r="TUC1702" s="34"/>
      <c r="TUJ1702" s="35"/>
      <c r="TUK1702" s="34"/>
      <c r="TUR1702" s="35"/>
      <c r="TUS1702" s="34"/>
      <c r="TUZ1702" s="35"/>
      <c r="TVA1702" s="34"/>
      <c r="TVH1702" s="35"/>
      <c r="TVI1702" s="34"/>
      <c r="TVP1702" s="35"/>
      <c r="TVQ1702" s="34"/>
      <c r="TVX1702" s="35"/>
      <c r="TVY1702" s="34"/>
      <c r="TWF1702" s="35"/>
      <c r="TWG1702" s="34"/>
      <c r="TWN1702" s="35"/>
      <c r="TWO1702" s="34"/>
      <c r="TWV1702" s="35"/>
      <c r="TWW1702" s="34"/>
      <c r="TXD1702" s="35"/>
      <c r="TXE1702" s="34"/>
      <c r="TXL1702" s="35"/>
      <c r="TXM1702" s="34"/>
      <c r="TXT1702" s="35"/>
      <c r="TXU1702" s="34"/>
      <c r="TYB1702" s="35"/>
      <c r="TYC1702" s="34"/>
      <c r="TYJ1702" s="35"/>
      <c r="TYK1702" s="34"/>
      <c r="TYR1702" s="35"/>
      <c r="TYS1702" s="34"/>
      <c r="TYZ1702" s="35"/>
      <c r="TZA1702" s="34"/>
      <c r="TZH1702" s="35"/>
      <c r="TZI1702" s="34"/>
      <c r="TZP1702" s="35"/>
      <c r="TZQ1702" s="34"/>
      <c r="TZX1702" s="35"/>
      <c r="TZY1702" s="34"/>
      <c r="UAF1702" s="35"/>
      <c r="UAG1702" s="34"/>
      <c r="UAN1702" s="35"/>
      <c r="UAO1702" s="34"/>
      <c r="UAV1702" s="35"/>
      <c r="UAW1702" s="34"/>
      <c r="UBD1702" s="35"/>
      <c r="UBE1702" s="34"/>
      <c r="UBL1702" s="35"/>
      <c r="UBM1702" s="34"/>
      <c r="UBT1702" s="35"/>
      <c r="UBU1702" s="34"/>
      <c r="UCB1702" s="35"/>
      <c r="UCC1702" s="34"/>
      <c r="UCJ1702" s="35"/>
      <c r="UCK1702" s="34"/>
      <c r="UCR1702" s="35"/>
      <c r="UCS1702" s="34"/>
      <c r="UCZ1702" s="35"/>
      <c r="UDA1702" s="34"/>
      <c r="UDH1702" s="35"/>
      <c r="UDI1702" s="34"/>
      <c r="UDP1702" s="35"/>
      <c r="UDQ1702" s="34"/>
      <c r="UDX1702" s="35"/>
      <c r="UDY1702" s="34"/>
      <c r="UEF1702" s="35"/>
      <c r="UEG1702" s="34"/>
      <c r="UEN1702" s="35"/>
      <c r="UEO1702" s="34"/>
      <c r="UEV1702" s="35"/>
      <c r="UEW1702" s="34"/>
      <c r="UFD1702" s="35"/>
      <c r="UFE1702" s="34"/>
      <c r="UFL1702" s="35"/>
      <c r="UFM1702" s="34"/>
      <c r="UFT1702" s="35"/>
      <c r="UFU1702" s="34"/>
      <c r="UGB1702" s="35"/>
      <c r="UGC1702" s="34"/>
      <c r="UGJ1702" s="35"/>
      <c r="UGK1702" s="34"/>
      <c r="UGR1702" s="35"/>
      <c r="UGS1702" s="34"/>
      <c r="UGZ1702" s="35"/>
      <c r="UHA1702" s="34"/>
      <c r="UHH1702" s="35"/>
      <c r="UHI1702" s="34"/>
      <c r="UHP1702" s="35"/>
      <c r="UHQ1702" s="34"/>
      <c r="UHX1702" s="35"/>
      <c r="UHY1702" s="34"/>
      <c r="UIF1702" s="35"/>
      <c r="UIG1702" s="34"/>
      <c r="UIN1702" s="35"/>
      <c r="UIO1702" s="34"/>
      <c r="UIV1702" s="35"/>
      <c r="UIW1702" s="34"/>
      <c r="UJD1702" s="35"/>
      <c r="UJE1702" s="34"/>
      <c r="UJL1702" s="35"/>
      <c r="UJM1702" s="34"/>
      <c r="UJT1702" s="35"/>
      <c r="UJU1702" s="34"/>
      <c r="UKB1702" s="35"/>
      <c r="UKC1702" s="34"/>
      <c r="UKJ1702" s="35"/>
      <c r="UKK1702" s="34"/>
      <c r="UKR1702" s="35"/>
      <c r="UKS1702" s="34"/>
      <c r="UKZ1702" s="35"/>
      <c r="ULA1702" s="34"/>
      <c r="ULH1702" s="35"/>
      <c r="ULI1702" s="34"/>
      <c r="ULP1702" s="35"/>
      <c r="ULQ1702" s="34"/>
      <c r="ULX1702" s="35"/>
      <c r="ULY1702" s="34"/>
      <c r="UMF1702" s="35"/>
      <c r="UMG1702" s="34"/>
      <c r="UMN1702" s="35"/>
      <c r="UMO1702" s="34"/>
      <c r="UMV1702" s="35"/>
      <c r="UMW1702" s="34"/>
      <c r="UND1702" s="35"/>
      <c r="UNE1702" s="34"/>
      <c r="UNL1702" s="35"/>
      <c r="UNM1702" s="34"/>
      <c r="UNT1702" s="35"/>
      <c r="UNU1702" s="34"/>
      <c r="UOB1702" s="35"/>
      <c r="UOC1702" s="34"/>
      <c r="UOJ1702" s="35"/>
      <c r="UOK1702" s="34"/>
      <c r="UOR1702" s="35"/>
      <c r="UOS1702" s="34"/>
      <c r="UOZ1702" s="35"/>
      <c r="UPA1702" s="34"/>
      <c r="UPH1702" s="35"/>
      <c r="UPI1702" s="34"/>
      <c r="UPP1702" s="35"/>
      <c r="UPQ1702" s="34"/>
      <c r="UPX1702" s="35"/>
      <c r="UPY1702" s="34"/>
      <c r="UQF1702" s="35"/>
      <c r="UQG1702" s="34"/>
      <c r="UQN1702" s="35"/>
      <c r="UQO1702" s="34"/>
      <c r="UQV1702" s="35"/>
      <c r="UQW1702" s="34"/>
      <c r="URD1702" s="35"/>
      <c r="URE1702" s="34"/>
      <c r="URL1702" s="35"/>
      <c r="URM1702" s="34"/>
      <c r="URT1702" s="35"/>
      <c r="URU1702" s="34"/>
      <c r="USB1702" s="35"/>
      <c r="USC1702" s="34"/>
      <c r="USJ1702" s="35"/>
      <c r="USK1702" s="34"/>
      <c r="USR1702" s="35"/>
      <c r="USS1702" s="34"/>
      <c r="USZ1702" s="35"/>
      <c r="UTA1702" s="34"/>
      <c r="UTH1702" s="35"/>
      <c r="UTI1702" s="34"/>
      <c r="UTP1702" s="35"/>
      <c r="UTQ1702" s="34"/>
      <c r="UTX1702" s="35"/>
      <c r="UTY1702" s="34"/>
      <c r="UUF1702" s="35"/>
      <c r="UUG1702" s="34"/>
      <c r="UUN1702" s="35"/>
      <c r="UUO1702" s="34"/>
      <c r="UUV1702" s="35"/>
      <c r="UUW1702" s="34"/>
      <c r="UVD1702" s="35"/>
      <c r="UVE1702" s="34"/>
      <c r="UVL1702" s="35"/>
      <c r="UVM1702" s="34"/>
      <c r="UVT1702" s="35"/>
      <c r="UVU1702" s="34"/>
      <c r="UWB1702" s="35"/>
      <c r="UWC1702" s="34"/>
      <c r="UWJ1702" s="35"/>
      <c r="UWK1702" s="34"/>
      <c r="UWR1702" s="35"/>
      <c r="UWS1702" s="34"/>
      <c r="UWZ1702" s="35"/>
      <c r="UXA1702" s="34"/>
      <c r="UXH1702" s="35"/>
      <c r="UXI1702" s="34"/>
      <c r="UXP1702" s="35"/>
      <c r="UXQ1702" s="34"/>
      <c r="UXX1702" s="35"/>
      <c r="UXY1702" s="34"/>
      <c r="UYF1702" s="35"/>
      <c r="UYG1702" s="34"/>
      <c r="UYN1702" s="35"/>
      <c r="UYO1702" s="34"/>
      <c r="UYV1702" s="35"/>
      <c r="UYW1702" s="34"/>
      <c r="UZD1702" s="35"/>
      <c r="UZE1702" s="34"/>
      <c r="UZL1702" s="35"/>
      <c r="UZM1702" s="34"/>
      <c r="UZT1702" s="35"/>
      <c r="UZU1702" s="34"/>
      <c r="VAB1702" s="35"/>
      <c r="VAC1702" s="34"/>
      <c r="VAJ1702" s="35"/>
      <c r="VAK1702" s="34"/>
      <c r="VAR1702" s="35"/>
      <c r="VAS1702" s="34"/>
      <c r="VAZ1702" s="35"/>
      <c r="VBA1702" s="34"/>
      <c r="VBH1702" s="35"/>
      <c r="VBI1702" s="34"/>
      <c r="VBP1702" s="35"/>
      <c r="VBQ1702" s="34"/>
      <c r="VBX1702" s="35"/>
      <c r="VBY1702" s="34"/>
      <c r="VCF1702" s="35"/>
      <c r="VCG1702" s="34"/>
      <c r="VCN1702" s="35"/>
      <c r="VCO1702" s="34"/>
      <c r="VCV1702" s="35"/>
      <c r="VCW1702" s="34"/>
      <c r="VDD1702" s="35"/>
      <c r="VDE1702" s="34"/>
      <c r="VDL1702" s="35"/>
      <c r="VDM1702" s="34"/>
      <c r="VDT1702" s="35"/>
      <c r="VDU1702" s="34"/>
      <c r="VEB1702" s="35"/>
      <c r="VEC1702" s="34"/>
      <c r="VEJ1702" s="35"/>
      <c r="VEK1702" s="34"/>
      <c r="VER1702" s="35"/>
      <c r="VES1702" s="34"/>
      <c r="VEZ1702" s="35"/>
      <c r="VFA1702" s="34"/>
      <c r="VFH1702" s="35"/>
      <c r="VFI1702" s="34"/>
      <c r="VFP1702" s="35"/>
      <c r="VFQ1702" s="34"/>
      <c r="VFX1702" s="35"/>
      <c r="VFY1702" s="34"/>
      <c r="VGF1702" s="35"/>
      <c r="VGG1702" s="34"/>
      <c r="VGN1702" s="35"/>
      <c r="VGO1702" s="34"/>
      <c r="VGV1702" s="35"/>
      <c r="VGW1702" s="34"/>
      <c r="VHD1702" s="35"/>
      <c r="VHE1702" s="34"/>
      <c r="VHL1702" s="35"/>
      <c r="VHM1702" s="34"/>
      <c r="VHT1702" s="35"/>
      <c r="VHU1702" s="34"/>
      <c r="VIB1702" s="35"/>
      <c r="VIC1702" s="34"/>
      <c r="VIJ1702" s="35"/>
      <c r="VIK1702" s="34"/>
      <c r="VIR1702" s="35"/>
      <c r="VIS1702" s="34"/>
      <c r="VIZ1702" s="35"/>
      <c r="VJA1702" s="34"/>
      <c r="VJH1702" s="35"/>
      <c r="VJI1702" s="34"/>
      <c r="VJP1702" s="35"/>
      <c r="VJQ1702" s="34"/>
      <c r="VJX1702" s="35"/>
      <c r="VJY1702" s="34"/>
      <c r="VKF1702" s="35"/>
      <c r="VKG1702" s="34"/>
      <c r="VKN1702" s="35"/>
      <c r="VKO1702" s="34"/>
      <c r="VKV1702" s="35"/>
      <c r="VKW1702" s="34"/>
      <c r="VLD1702" s="35"/>
      <c r="VLE1702" s="34"/>
      <c r="VLL1702" s="35"/>
      <c r="VLM1702" s="34"/>
      <c r="VLT1702" s="35"/>
      <c r="VLU1702" s="34"/>
      <c r="VMB1702" s="35"/>
      <c r="VMC1702" s="34"/>
      <c r="VMJ1702" s="35"/>
      <c r="VMK1702" s="34"/>
      <c r="VMR1702" s="35"/>
      <c r="VMS1702" s="34"/>
      <c r="VMZ1702" s="35"/>
      <c r="VNA1702" s="34"/>
      <c r="VNH1702" s="35"/>
      <c r="VNI1702" s="34"/>
      <c r="VNP1702" s="35"/>
      <c r="VNQ1702" s="34"/>
      <c r="VNX1702" s="35"/>
      <c r="VNY1702" s="34"/>
      <c r="VOF1702" s="35"/>
      <c r="VOG1702" s="34"/>
      <c r="VON1702" s="35"/>
      <c r="VOO1702" s="34"/>
      <c r="VOV1702" s="35"/>
      <c r="VOW1702" s="34"/>
      <c r="VPD1702" s="35"/>
      <c r="VPE1702" s="34"/>
      <c r="VPL1702" s="35"/>
      <c r="VPM1702" s="34"/>
      <c r="VPT1702" s="35"/>
      <c r="VPU1702" s="34"/>
      <c r="VQB1702" s="35"/>
      <c r="VQC1702" s="34"/>
      <c r="VQJ1702" s="35"/>
      <c r="VQK1702" s="34"/>
      <c r="VQR1702" s="35"/>
      <c r="VQS1702" s="34"/>
      <c r="VQZ1702" s="35"/>
      <c r="VRA1702" s="34"/>
      <c r="VRH1702" s="35"/>
      <c r="VRI1702" s="34"/>
      <c r="VRP1702" s="35"/>
      <c r="VRQ1702" s="34"/>
      <c r="VRX1702" s="35"/>
      <c r="VRY1702" s="34"/>
      <c r="VSF1702" s="35"/>
      <c r="VSG1702" s="34"/>
      <c r="VSN1702" s="35"/>
      <c r="VSO1702" s="34"/>
      <c r="VSV1702" s="35"/>
      <c r="VSW1702" s="34"/>
      <c r="VTD1702" s="35"/>
      <c r="VTE1702" s="34"/>
      <c r="VTL1702" s="35"/>
      <c r="VTM1702" s="34"/>
      <c r="VTT1702" s="35"/>
      <c r="VTU1702" s="34"/>
      <c r="VUB1702" s="35"/>
      <c r="VUC1702" s="34"/>
      <c r="VUJ1702" s="35"/>
      <c r="VUK1702" s="34"/>
      <c r="VUR1702" s="35"/>
      <c r="VUS1702" s="34"/>
      <c r="VUZ1702" s="35"/>
      <c r="VVA1702" s="34"/>
      <c r="VVH1702" s="35"/>
      <c r="VVI1702" s="34"/>
      <c r="VVP1702" s="35"/>
      <c r="VVQ1702" s="34"/>
      <c r="VVX1702" s="35"/>
      <c r="VVY1702" s="34"/>
      <c r="VWF1702" s="35"/>
      <c r="VWG1702" s="34"/>
      <c r="VWN1702" s="35"/>
      <c r="VWO1702" s="34"/>
      <c r="VWV1702" s="35"/>
      <c r="VWW1702" s="34"/>
      <c r="VXD1702" s="35"/>
      <c r="VXE1702" s="34"/>
      <c r="VXL1702" s="35"/>
      <c r="VXM1702" s="34"/>
      <c r="VXT1702" s="35"/>
      <c r="VXU1702" s="34"/>
      <c r="VYB1702" s="35"/>
      <c r="VYC1702" s="34"/>
      <c r="VYJ1702" s="35"/>
      <c r="VYK1702" s="34"/>
      <c r="VYR1702" s="35"/>
      <c r="VYS1702" s="34"/>
      <c r="VYZ1702" s="35"/>
      <c r="VZA1702" s="34"/>
      <c r="VZH1702" s="35"/>
      <c r="VZI1702" s="34"/>
      <c r="VZP1702" s="35"/>
      <c r="VZQ1702" s="34"/>
      <c r="VZX1702" s="35"/>
      <c r="VZY1702" s="34"/>
      <c r="WAF1702" s="35"/>
      <c r="WAG1702" s="34"/>
      <c r="WAN1702" s="35"/>
      <c r="WAO1702" s="34"/>
      <c r="WAV1702" s="35"/>
      <c r="WAW1702" s="34"/>
      <c r="WBD1702" s="35"/>
      <c r="WBE1702" s="34"/>
      <c r="WBL1702" s="35"/>
      <c r="WBM1702" s="34"/>
      <c r="WBT1702" s="35"/>
      <c r="WBU1702" s="34"/>
      <c r="WCB1702" s="35"/>
      <c r="WCC1702" s="34"/>
      <c r="WCJ1702" s="35"/>
      <c r="WCK1702" s="34"/>
      <c r="WCR1702" s="35"/>
      <c r="WCS1702" s="34"/>
      <c r="WCZ1702" s="35"/>
      <c r="WDA1702" s="34"/>
      <c r="WDH1702" s="35"/>
      <c r="WDI1702" s="34"/>
      <c r="WDP1702" s="35"/>
      <c r="WDQ1702" s="34"/>
      <c r="WDX1702" s="35"/>
      <c r="WDY1702" s="34"/>
      <c r="WEF1702" s="35"/>
      <c r="WEG1702" s="34"/>
      <c r="WEN1702" s="35"/>
      <c r="WEO1702" s="34"/>
      <c r="WEV1702" s="35"/>
      <c r="WEW1702" s="34"/>
      <c r="WFD1702" s="35"/>
      <c r="WFE1702" s="34"/>
      <c r="WFL1702" s="35"/>
      <c r="WFM1702" s="34"/>
      <c r="WFT1702" s="35"/>
      <c r="WFU1702" s="34"/>
      <c r="WGB1702" s="35"/>
      <c r="WGC1702" s="34"/>
      <c r="WGJ1702" s="35"/>
      <c r="WGK1702" s="34"/>
      <c r="WGR1702" s="35"/>
      <c r="WGS1702" s="34"/>
      <c r="WGZ1702" s="35"/>
      <c r="WHA1702" s="34"/>
      <c r="WHH1702" s="35"/>
      <c r="WHI1702" s="34"/>
      <c r="WHP1702" s="35"/>
      <c r="WHQ1702" s="34"/>
      <c r="WHX1702" s="35"/>
      <c r="WHY1702" s="34"/>
      <c r="WIF1702" s="35"/>
      <c r="WIG1702" s="34"/>
      <c r="WIN1702" s="35"/>
      <c r="WIO1702" s="34"/>
      <c r="WIV1702" s="35"/>
      <c r="WIW1702" s="34"/>
      <c r="WJD1702" s="35"/>
      <c r="WJE1702" s="34"/>
      <c r="WJL1702" s="35"/>
      <c r="WJM1702" s="34"/>
      <c r="WJT1702" s="35"/>
      <c r="WJU1702" s="34"/>
      <c r="WKB1702" s="35"/>
      <c r="WKC1702" s="34"/>
      <c r="WKJ1702" s="35"/>
      <c r="WKK1702" s="34"/>
      <c r="WKR1702" s="35"/>
      <c r="WKS1702" s="34"/>
      <c r="WKZ1702" s="35"/>
      <c r="WLA1702" s="34"/>
      <c r="WLH1702" s="35"/>
      <c r="WLI1702" s="34"/>
      <c r="WLP1702" s="35"/>
      <c r="WLQ1702" s="34"/>
      <c r="WLX1702" s="35"/>
      <c r="WLY1702" s="34"/>
      <c r="WMF1702" s="35"/>
      <c r="WMG1702" s="34"/>
      <c r="WMN1702" s="35"/>
      <c r="WMO1702" s="34"/>
      <c r="WMV1702" s="35"/>
      <c r="WMW1702" s="34"/>
      <c r="WND1702" s="35"/>
      <c r="WNE1702" s="34"/>
      <c r="WNL1702" s="35"/>
      <c r="WNM1702" s="34"/>
      <c r="WNT1702" s="35"/>
      <c r="WNU1702" s="34"/>
      <c r="WOB1702" s="35"/>
      <c r="WOC1702" s="34"/>
      <c r="WOJ1702" s="35"/>
      <c r="WOK1702" s="34"/>
      <c r="WOR1702" s="35"/>
      <c r="WOS1702" s="34"/>
      <c r="WOZ1702" s="35"/>
      <c r="WPA1702" s="34"/>
      <c r="WPH1702" s="35"/>
      <c r="WPI1702" s="34"/>
      <c r="WPP1702" s="35"/>
      <c r="WPQ1702" s="34"/>
      <c r="WPX1702" s="35"/>
      <c r="WPY1702" s="34"/>
      <c r="WQF1702" s="35"/>
      <c r="WQG1702" s="34"/>
      <c r="WQN1702" s="35"/>
      <c r="WQO1702" s="34"/>
      <c r="WQV1702" s="35"/>
      <c r="WQW1702" s="34"/>
      <c r="WRD1702" s="35"/>
      <c r="WRE1702" s="34"/>
      <c r="WRL1702" s="35"/>
      <c r="WRM1702" s="34"/>
      <c r="WRT1702" s="35"/>
      <c r="WRU1702" s="34"/>
      <c r="WSB1702" s="35"/>
      <c r="WSC1702" s="34"/>
      <c r="WSJ1702" s="35"/>
      <c r="WSK1702" s="34"/>
      <c r="WSR1702" s="35"/>
      <c r="WSS1702" s="34"/>
      <c r="WSZ1702" s="35"/>
      <c r="WTA1702" s="34"/>
      <c r="WTH1702" s="35"/>
      <c r="WTI1702" s="34"/>
      <c r="WTP1702" s="35"/>
      <c r="WTQ1702" s="34"/>
      <c r="WTX1702" s="35"/>
      <c r="WTY1702" s="34"/>
      <c r="WUF1702" s="35"/>
      <c r="WUG1702" s="34"/>
      <c r="WUN1702" s="35"/>
      <c r="WUO1702" s="34"/>
      <c r="WUV1702" s="35"/>
      <c r="WUW1702" s="34"/>
      <c r="WVD1702" s="35"/>
      <c r="WVE1702" s="34"/>
      <c r="WVL1702" s="35"/>
      <c r="WVM1702" s="34"/>
      <c r="WVT1702" s="35"/>
      <c r="WVU1702" s="34"/>
      <c r="WWB1702" s="35"/>
      <c r="WWC1702" s="34"/>
      <c r="WWJ1702" s="35"/>
      <c r="WWK1702" s="34"/>
      <c r="WWR1702" s="35"/>
      <c r="WWS1702" s="34"/>
      <c r="WWZ1702" s="35"/>
      <c r="WXA1702" s="34"/>
      <c r="WXH1702" s="35"/>
      <c r="WXI1702" s="34"/>
      <c r="WXP1702" s="35"/>
      <c r="WXQ1702" s="34"/>
      <c r="WXX1702" s="35"/>
      <c r="WXY1702" s="34"/>
      <c r="WYF1702" s="35"/>
      <c r="WYG1702" s="34"/>
      <c r="WYN1702" s="35"/>
      <c r="WYO1702" s="34"/>
      <c r="WYV1702" s="35"/>
      <c r="WYW1702" s="34"/>
      <c r="WZD1702" s="35"/>
      <c r="WZE1702" s="34"/>
      <c r="WZL1702" s="35"/>
      <c r="WZM1702" s="34"/>
      <c r="WZT1702" s="35"/>
      <c r="WZU1702" s="34"/>
      <c r="XAB1702" s="35"/>
      <c r="XAC1702" s="34"/>
      <c r="XAJ1702" s="35"/>
      <c r="XAK1702" s="34"/>
      <c r="XAR1702" s="35"/>
      <c r="XAS1702" s="34"/>
      <c r="XAZ1702" s="35"/>
      <c r="XBA1702" s="34"/>
      <c r="XBH1702" s="35"/>
      <c r="XBI1702" s="34"/>
      <c r="XBP1702" s="35"/>
      <c r="XBQ1702" s="34"/>
      <c r="XBX1702" s="35"/>
      <c r="XBY1702" s="34"/>
      <c r="XCF1702" s="35"/>
      <c r="XCG1702" s="34"/>
      <c r="XCN1702" s="35"/>
      <c r="XCO1702" s="34"/>
      <c r="XCV1702" s="35"/>
      <c r="XCW1702" s="34"/>
      <c r="XDD1702" s="35"/>
      <c r="XDE1702" s="34"/>
      <c r="XDL1702" s="35"/>
      <c r="XDM1702" s="34"/>
      <c r="XDT1702" s="35"/>
      <c r="XDU1702" s="34"/>
      <c r="XEB1702" s="35"/>
      <c r="XEC1702" s="34"/>
      <c r="XEJ1702" s="35"/>
      <c r="XEK1702" s="34"/>
      <c r="XER1702" s="35"/>
      <c r="XES1702" s="34"/>
      <c r="XEZ1702" s="35"/>
      <c r="XFA1702" s="34"/>
    </row>
    <row r="1703" spans="1:1021 1028:2045 2052:3069 3076:4093 4100:5117 5124:6141 6148:7165 7172:8189 8196:9213 9220:10237 10244:11261 11268:12285 12292:13309 13316:14333 14340:15357 15364:16381" x14ac:dyDescent="0.25">
      <c r="A1703" t="s">
        <v>455</v>
      </c>
      <c r="B1703" t="s">
        <v>193</v>
      </c>
      <c r="C1703">
        <v>568</v>
      </c>
      <c r="D1703">
        <v>568</v>
      </c>
      <c r="E1703" s="35">
        <v>1</v>
      </c>
      <c r="F1703" s="34">
        <v>3E-157</v>
      </c>
      <c r="G1703">
        <v>98.15</v>
      </c>
      <c r="H1703">
        <v>560</v>
      </c>
      <c r="I1703" t="str">
        <f>HYPERLINK("https://www.ncbi.nlm.nih.gov/nucleotide/AB694722.1?report=genbank&amp;log$=nucltop&amp;blast_rank=1&amp;RID=XE6M41V8016","AB694722.1")</f>
        <v>AB694722.1</v>
      </c>
    </row>
    <row r="1704" spans="1:1021 1028:2045 2052:3069 3076:4093 4100:5117 5124:6141 6148:7165 7172:8189 8196:9213 9220:10237 10244:11261 11268:12285 12292:13309 13316:14333 14340:15357 15364:16381" x14ac:dyDescent="0.25">
      <c r="A1704" t="s">
        <v>455</v>
      </c>
      <c r="B1704" t="s">
        <v>159</v>
      </c>
      <c r="C1704">
        <v>562</v>
      </c>
      <c r="D1704">
        <v>562</v>
      </c>
      <c r="E1704" s="35">
        <v>1</v>
      </c>
      <c r="F1704" s="34">
        <v>1E-155</v>
      </c>
      <c r="G1704">
        <v>97.85</v>
      </c>
      <c r="H1704">
        <v>1670</v>
      </c>
      <c r="I1704" t="str">
        <f>HYPERLINK("https://www.ncbi.nlm.nih.gov/nucleotide/OK147666.1?report=genbank&amp;log$=nucltop&amp;blast_rank=2&amp;RID=XE6M41V8016","OK147666.1")</f>
        <v>OK147666.1</v>
      </c>
    </row>
    <row r="1705" spans="1:1021 1028:2045 2052:3069 3076:4093 4100:5117 5124:6141 6148:7165 7172:8189 8196:9213 9220:10237 10244:11261 11268:12285 12292:13309 13316:14333 14340:15357 15364:16381" x14ac:dyDescent="0.25">
      <c r="A1705" t="s">
        <v>455</v>
      </c>
      <c r="B1705" t="s">
        <v>159</v>
      </c>
      <c r="C1705">
        <v>562</v>
      </c>
      <c r="D1705">
        <v>562</v>
      </c>
      <c r="E1705" s="35">
        <v>1</v>
      </c>
      <c r="F1705" s="34">
        <v>1E-155</v>
      </c>
      <c r="G1705">
        <v>97.85</v>
      </c>
      <c r="H1705">
        <v>1575</v>
      </c>
      <c r="I1705" t="str">
        <f>HYPERLINK("https://www.ncbi.nlm.nih.gov/nucleotide/OK147665.1?report=genbank&amp;log$=nucltop&amp;blast_rank=3&amp;RID=XE6M41V8016","OK147665.1")</f>
        <v>OK147665.1</v>
      </c>
    </row>
    <row r="1706" spans="1:1021 1028:2045 2052:3069 3076:4093 4100:5117 5124:6141 6148:7165 7172:8189 8196:9213 9220:10237 10244:11261 11268:12285 12292:13309 13316:14333 14340:15357 15364:16381" x14ac:dyDescent="0.25">
      <c r="A1706" t="s">
        <v>455</v>
      </c>
      <c r="B1706" t="s">
        <v>153</v>
      </c>
      <c r="C1706">
        <v>562</v>
      </c>
      <c r="D1706">
        <v>562</v>
      </c>
      <c r="E1706" s="35">
        <v>1</v>
      </c>
      <c r="F1706" s="34">
        <v>1E-155</v>
      </c>
      <c r="G1706">
        <v>97.85</v>
      </c>
      <c r="H1706">
        <v>384</v>
      </c>
      <c r="I1706" t="str">
        <f>HYPERLINK("https://www.ncbi.nlm.nih.gov/nucleotide/OK170981.1?report=genbank&amp;log$=nucltop&amp;blast_rank=4&amp;RID=XE6M41V8016","OK170981.1")</f>
        <v>OK170981.1</v>
      </c>
    </row>
    <row r="1707" spans="1:1021 1028:2045 2052:3069 3076:4093 4100:5117 5124:6141 6148:7165 7172:8189 8196:9213 9220:10237 10244:11261 11268:12285 12292:13309 13316:14333 14340:15357 15364:16381" x14ac:dyDescent="0.25">
      <c r="A1707" t="s">
        <v>455</v>
      </c>
      <c r="B1707" t="s">
        <v>193</v>
      </c>
      <c r="C1707">
        <v>562</v>
      </c>
      <c r="D1707">
        <v>562</v>
      </c>
      <c r="E1707" s="35">
        <v>1</v>
      </c>
      <c r="F1707" s="34">
        <v>1E-155</v>
      </c>
      <c r="G1707">
        <v>97.85</v>
      </c>
      <c r="H1707">
        <v>560</v>
      </c>
      <c r="I1707" t="str">
        <f>HYPERLINK("https://www.ncbi.nlm.nih.gov/nucleotide/AB694721.1?report=genbank&amp;log$=nucltop&amp;blast_rank=5&amp;RID=XE6M41V8016","AB694721.1")</f>
        <v>AB694721.1</v>
      </c>
    </row>
    <row r="1708" spans="1:1021 1028:2045 2052:3069 3076:4093 4100:5117 5124:6141 6148:7165 7172:8189 8196:9213 9220:10237 10244:11261 11268:12285 12292:13309 13316:14333 14340:15357 15364:16381" x14ac:dyDescent="0.25">
      <c r="A1708" t="s">
        <v>455</v>
      </c>
      <c r="B1708" t="s">
        <v>193</v>
      </c>
      <c r="C1708">
        <v>562</v>
      </c>
      <c r="D1708">
        <v>562</v>
      </c>
      <c r="E1708" s="35">
        <v>1</v>
      </c>
      <c r="F1708" s="34">
        <v>1E-155</v>
      </c>
      <c r="G1708">
        <v>97.85</v>
      </c>
      <c r="H1708">
        <v>690</v>
      </c>
      <c r="I1708" t="str">
        <f>HYPERLINK("https://www.ncbi.nlm.nih.gov/nucleotide/AB694667.1?report=genbank&amp;log$=nucltop&amp;blast_rank=6&amp;RID=XE6M41V8016","AB694667.1")</f>
        <v>AB694667.1</v>
      </c>
    </row>
    <row r="1709" spans="1:1021 1028:2045 2052:3069 3076:4093 4100:5117 5124:6141 6148:7165 7172:8189 8196:9213 9220:10237 10244:11261 11268:12285 12292:13309 13316:14333 14340:15357 15364:16381" x14ac:dyDescent="0.25">
      <c r="A1709" t="s">
        <v>455</v>
      </c>
      <c r="B1709" t="s">
        <v>159</v>
      </c>
      <c r="C1709">
        <v>562</v>
      </c>
      <c r="D1709">
        <v>562</v>
      </c>
      <c r="E1709" s="35">
        <v>1</v>
      </c>
      <c r="F1709" s="34">
        <v>1E-155</v>
      </c>
      <c r="G1709">
        <v>97.85</v>
      </c>
      <c r="H1709">
        <v>1219</v>
      </c>
      <c r="I1709" t="str">
        <f>HYPERLINK("https://www.ncbi.nlm.nih.gov/nucleotide/FJ222752.1?report=genbank&amp;log$=nucltop&amp;blast_rank=7&amp;RID=XE6M41V8016","FJ222752.1")</f>
        <v>FJ222752.1</v>
      </c>
    </row>
    <row r="1710" spans="1:1021 1028:2045 2052:3069 3076:4093 4100:5117 5124:6141 6148:7165 7172:8189 8196:9213 9220:10237 10244:11261 11268:12285 12292:13309 13316:14333 14340:15357 15364:16381" x14ac:dyDescent="0.25">
      <c r="A1710" t="s">
        <v>455</v>
      </c>
      <c r="B1710" t="s">
        <v>150</v>
      </c>
      <c r="C1710">
        <v>556</v>
      </c>
      <c r="D1710">
        <v>556</v>
      </c>
      <c r="E1710" s="35">
        <v>1</v>
      </c>
      <c r="F1710" s="34">
        <v>6.0000000000000005E-154</v>
      </c>
      <c r="G1710">
        <v>97.54</v>
      </c>
      <c r="H1710">
        <v>1670</v>
      </c>
      <c r="I1710" t="str">
        <f>HYPERLINK("https://www.ncbi.nlm.nih.gov/nucleotide/MN824023.1?report=genbank&amp;log$=nucltop&amp;blast_rank=8&amp;RID=XE6M41V8016","MN824023.1")</f>
        <v>MN824023.1</v>
      </c>
    </row>
    <row r="1711" spans="1:1021 1028:2045 2052:3069 3076:4093 4100:5117 5124:6141 6148:7165 7172:8189 8196:9213 9220:10237 10244:11261 11268:12285 12292:13309 13316:14333 14340:15357 15364:16381" x14ac:dyDescent="0.25">
      <c r="A1711" t="s">
        <v>455</v>
      </c>
      <c r="B1711" t="s">
        <v>150</v>
      </c>
      <c r="C1711">
        <v>556</v>
      </c>
      <c r="D1711">
        <v>556</v>
      </c>
      <c r="E1711" s="35">
        <v>1</v>
      </c>
      <c r="F1711" s="34">
        <v>6.0000000000000005E-154</v>
      </c>
      <c r="G1711">
        <v>97.54</v>
      </c>
      <c r="H1711">
        <v>1678</v>
      </c>
      <c r="I1711" t="str">
        <f>HYPERLINK("https://www.ncbi.nlm.nih.gov/nucleotide/MN824017.1?report=genbank&amp;log$=nucltop&amp;blast_rank=9&amp;RID=XE6M41V8016","MN824017.1")</f>
        <v>MN824017.1</v>
      </c>
    </row>
    <row r="1712" spans="1:1021 1028:2045 2052:3069 3076:4093 4100:5117 5124:6141 6148:7165 7172:8189 8196:9213 9220:10237 10244:11261 11268:12285 12292:13309 13316:14333 14340:15357 15364:16381" x14ac:dyDescent="0.25">
      <c r="A1712" t="s">
        <v>455</v>
      </c>
      <c r="B1712" t="s">
        <v>150</v>
      </c>
      <c r="C1712">
        <v>556</v>
      </c>
      <c r="D1712">
        <v>556</v>
      </c>
      <c r="E1712" s="35">
        <v>1</v>
      </c>
      <c r="F1712" s="34">
        <v>6.0000000000000005E-154</v>
      </c>
      <c r="G1712">
        <v>97.54</v>
      </c>
      <c r="H1712">
        <v>1617</v>
      </c>
      <c r="I1712" t="str">
        <f>HYPERLINK("https://www.ncbi.nlm.nih.gov/nucleotide/MN824013.1?report=genbank&amp;log$=nucltop&amp;blast_rank=10&amp;RID=XE6M41V8016","MN824013.1")</f>
        <v>MN824013.1</v>
      </c>
    </row>
    <row r="1713" spans="1:9" x14ac:dyDescent="0.25">
      <c r="A1713" t="s">
        <v>455</v>
      </c>
      <c r="B1713" t="s">
        <v>150</v>
      </c>
      <c r="C1713">
        <v>556</v>
      </c>
      <c r="D1713">
        <v>556</v>
      </c>
      <c r="E1713" s="35">
        <v>1</v>
      </c>
      <c r="F1713" s="34">
        <v>6.0000000000000005E-154</v>
      </c>
      <c r="G1713">
        <v>97.54</v>
      </c>
      <c r="H1713">
        <v>1672</v>
      </c>
      <c r="I1713" t="str">
        <f>HYPERLINK("https://www.ncbi.nlm.nih.gov/nucleotide/MN824009.1?report=genbank&amp;log$=nucltop&amp;blast_rank=11&amp;RID=XE6M41V8016","MN824009.1")</f>
        <v>MN824009.1</v>
      </c>
    </row>
    <row r="1714" spans="1:9" x14ac:dyDescent="0.25">
      <c r="A1714" t="s">
        <v>455</v>
      </c>
      <c r="B1714" t="s">
        <v>150</v>
      </c>
      <c r="C1714">
        <v>556</v>
      </c>
      <c r="D1714">
        <v>556</v>
      </c>
      <c r="E1714" s="35">
        <v>1</v>
      </c>
      <c r="F1714" s="34">
        <v>6.0000000000000005E-154</v>
      </c>
      <c r="G1714">
        <v>97.54</v>
      </c>
      <c r="H1714">
        <v>1672</v>
      </c>
      <c r="I1714" t="str">
        <f>HYPERLINK("https://www.ncbi.nlm.nih.gov/nucleotide/MN824008.1?report=genbank&amp;log$=nucltop&amp;blast_rank=12&amp;RID=XE6M41V8016","MN824008.1")</f>
        <v>MN824008.1</v>
      </c>
    </row>
    <row r="1715" spans="1:9" x14ac:dyDescent="0.25">
      <c r="A1715" t="s">
        <v>455</v>
      </c>
      <c r="B1715" t="s">
        <v>151</v>
      </c>
      <c r="C1715">
        <v>556</v>
      </c>
      <c r="D1715">
        <v>556</v>
      </c>
      <c r="E1715" s="35">
        <v>1</v>
      </c>
      <c r="F1715" s="34">
        <v>6.0000000000000005E-154</v>
      </c>
      <c r="G1715">
        <v>97.54</v>
      </c>
      <c r="H1715">
        <v>1790</v>
      </c>
      <c r="I1715" t="str">
        <f>HYPERLINK("https://www.ncbi.nlm.nih.gov/nucleotide/KX253952.1?report=genbank&amp;log$=nucltop&amp;blast_rank=13&amp;RID=XE6M41V8016","KX253952.1")</f>
        <v>KX253952.1</v>
      </c>
    </row>
    <row r="1716" spans="1:9" x14ac:dyDescent="0.25">
      <c r="A1716" t="s">
        <v>455</v>
      </c>
      <c r="B1716" t="s">
        <v>165</v>
      </c>
      <c r="C1716">
        <v>556</v>
      </c>
      <c r="D1716">
        <v>556</v>
      </c>
      <c r="E1716" s="35">
        <v>1</v>
      </c>
      <c r="F1716" s="34">
        <v>6.0000000000000005E-154</v>
      </c>
      <c r="G1716">
        <v>97.55</v>
      </c>
      <c r="H1716">
        <v>425</v>
      </c>
      <c r="I1716" t="str">
        <f>HYPERLINK("https://www.ncbi.nlm.nih.gov/nucleotide/KT813249.1?report=genbank&amp;log$=nucltop&amp;blast_rank=14&amp;RID=XE6M41V8016","KT813249.1")</f>
        <v>KT813249.1</v>
      </c>
    </row>
    <row r="1717" spans="1:9" x14ac:dyDescent="0.25">
      <c r="A1717" t="s">
        <v>455</v>
      </c>
      <c r="B1717" t="s">
        <v>354</v>
      </c>
      <c r="C1717">
        <v>556</v>
      </c>
      <c r="D1717">
        <v>556</v>
      </c>
      <c r="E1717" s="35">
        <v>1</v>
      </c>
      <c r="F1717" s="34">
        <v>6.0000000000000005E-154</v>
      </c>
      <c r="G1717">
        <v>97.54</v>
      </c>
      <c r="H1717">
        <v>1625</v>
      </c>
      <c r="I1717" t="str">
        <f>HYPERLINK("https://www.ncbi.nlm.nih.gov/nucleotide/KP708999.1?report=genbank&amp;log$=nucltop&amp;blast_rank=15&amp;RID=XE6M41V8016","KP708999.1")</f>
        <v>KP708999.1</v>
      </c>
    </row>
    <row r="1718" spans="1:9" x14ac:dyDescent="0.25">
      <c r="A1718" t="s">
        <v>455</v>
      </c>
      <c r="B1718" t="s">
        <v>354</v>
      </c>
      <c r="C1718">
        <v>556</v>
      </c>
      <c r="D1718">
        <v>556</v>
      </c>
      <c r="E1718" s="35">
        <v>1</v>
      </c>
      <c r="F1718" s="34">
        <v>6.0000000000000005E-154</v>
      </c>
      <c r="G1718">
        <v>97.54</v>
      </c>
      <c r="H1718">
        <v>1622</v>
      </c>
      <c r="I1718" t="str">
        <f>HYPERLINK("https://www.ncbi.nlm.nih.gov/nucleotide/KP708998.1?report=genbank&amp;log$=nucltop&amp;blast_rank=16&amp;RID=XE6M41V8016","KP708998.1")</f>
        <v>KP708998.1</v>
      </c>
    </row>
    <row r="1719" spans="1:9" x14ac:dyDescent="0.25">
      <c r="A1719" t="s">
        <v>455</v>
      </c>
      <c r="B1719" t="s">
        <v>354</v>
      </c>
      <c r="C1719">
        <v>556</v>
      </c>
      <c r="D1719">
        <v>556</v>
      </c>
      <c r="E1719" s="35">
        <v>1</v>
      </c>
      <c r="F1719" s="34">
        <v>6.0000000000000005E-154</v>
      </c>
      <c r="G1719">
        <v>97.54</v>
      </c>
      <c r="H1719">
        <v>1624</v>
      </c>
      <c r="I1719" t="str">
        <f>HYPERLINK("https://www.ncbi.nlm.nih.gov/nucleotide/KP708997.1?report=genbank&amp;log$=nucltop&amp;blast_rank=17&amp;RID=XE6M41V8016","KP708997.1")</f>
        <v>KP708997.1</v>
      </c>
    </row>
    <row r="1720" spans="1:9" x14ac:dyDescent="0.25">
      <c r="A1720" t="s">
        <v>455</v>
      </c>
      <c r="B1720" t="s">
        <v>452</v>
      </c>
      <c r="C1720">
        <v>556</v>
      </c>
      <c r="D1720">
        <v>556</v>
      </c>
      <c r="E1720" s="35">
        <v>1</v>
      </c>
      <c r="F1720" s="34">
        <v>6.0000000000000005E-154</v>
      </c>
      <c r="G1720">
        <v>97.54</v>
      </c>
      <c r="H1720">
        <v>1627</v>
      </c>
      <c r="I1720" t="str">
        <f>HYPERLINK("https://www.ncbi.nlm.nih.gov/nucleotide/KP708991.1?report=genbank&amp;log$=nucltop&amp;blast_rank=18&amp;RID=XE6M41V8016","KP708991.1")</f>
        <v>KP708991.1</v>
      </c>
    </row>
    <row r="1721" spans="1:9" x14ac:dyDescent="0.25">
      <c r="A1721" t="s">
        <v>455</v>
      </c>
      <c r="B1721" t="s">
        <v>452</v>
      </c>
      <c r="C1721">
        <v>556</v>
      </c>
      <c r="D1721">
        <v>556</v>
      </c>
      <c r="E1721" s="35">
        <v>1</v>
      </c>
      <c r="F1721" s="34">
        <v>6.0000000000000005E-154</v>
      </c>
      <c r="G1721">
        <v>97.54</v>
      </c>
      <c r="H1721">
        <v>1629</v>
      </c>
      <c r="I1721" t="str">
        <f>HYPERLINK("https://www.ncbi.nlm.nih.gov/nucleotide/KP708990.1?report=genbank&amp;log$=nucltop&amp;blast_rank=19&amp;RID=XE6M41V8016","KP708990.1")</f>
        <v>KP708990.1</v>
      </c>
    </row>
    <row r="1722" spans="1:9" x14ac:dyDescent="0.25">
      <c r="A1722" t="s">
        <v>455</v>
      </c>
      <c r="B1722" t="s">
        <v>152</v>
      </c>
      <c r="C1722">
        <v>556</v>
      </c>
      <c r="D1722">
        <v>556</v>
      </c>
      <c r="E1722" s="35">
        <v>1</v>
      </c>
      <c r="F1722" s="34">
        <v>6.0000000000000005E-154</v>
      </c>
      <c r="G1722">
        <v>97.54</v>
      </c>
      <c r="H1722">
        <v>1660</v>
      </c>
      <c r="I1722" t="str">
        <f>HYPERLINK("https://www.ncbi.nlm.nih.gov/nucleotide/KP708988.1?report=genbank&amp;log$=nucltop&amp;blast_rank=20&amp;RID=XE6M41V8016","KP708988.1")</f>
        <v>KP708988.1</v>
      </c>
    </row>
    <row r="1723" spans="1:9" x14ac:dyDescent="0.25">
      <c r="A1723" t="s">
        <v>455</v>
      </c>
      <c r="B1723" t="s">
        <v>152</v>
      </c>
      <c r="C1723">
        <v>556</v>
      </c>
      <c r="D1723">
        <v>556</v>
      </c>
      <c r="E1723" s="35">
        <v>1</v>
      </c>
      <c r="F1723" s="34">
        <v>6.0000000000000005E-154</v>
      </c>
      <c r="G1723">
        <v>97.54</v>
      </c>
      <c r="H1723">
        <v>1660</v>
      </c>
      <c r="I1723" t="str">
        <f>HYPERLINK("https://www.ncbi.nlm.nih.gov/nucleotide/KP708987.1?report=genbank&amp;log$=nucltop&amp;blast_rank=21&amp;RID=XE6M41V8016","KP708987.1")</f>
        <v>KP708987.1</v>
      </c>
    </row>
    <row r="1724" spans="1:9" x14ac:dyDescent="0.25">
      <c r="A1724" t="s">
        <v>455</v>
      </c>
      <c r="B1724" t="s">
        <v>452</v>
      </c>
      <c r="C1724">
        <v>556</v>
      </c>
      <c r="D1724">
        <v>556</v>
      </c>
      <c r="E1724" s="35">
        <v>1</v>
      </c>
      <c r="F1724" s="34">
        <v>6.0000000000000005E-154</v>
      </c>
      <c r="G1724">
        <v>97.54</v>
      </c>
      <c r="H1724">
        <v>1640</v>
      </c>
      <c r="I1724" t="str">
        <f>HYPERLINK("https://www.ncbi.nlm.nih.gov/nucleotide/KM386874.1?report=genbank&amp;log$=nucltop&amp;blast_rank=22&amp;RID=XE6M41V8016","KM386874.1")</f>
        <v>KM386874.1</v>
      </c>
    </row>
    <row r="1725" spans="1:9" x14ac:dyDescent="0.25">
      <c r="A1725" t="s">
        <v>455</v>
      </c>
      <c r="B1725" t="s">
        <v>153</v>
      </c>
      <c r="C1725">
        <v>556</v>
      </c>
      <c r="D1725">
        <v>556</v>
      </c>
      <c r="E1725" s="35">
        <v>1</v>
      </c>
      <c r="F1725" s="34">
        <v>6.0000000000000005E-154</v>
      </c>
      <c r="G1725">
        <v>97.54</v>
      </c>
      <c r="H1725">
        <v>384</v>
      </c>
      <c r="I1725" t="str">
        <f>HYPERLINK("https://www.ncbi.nlm.nih.gov/nucleotide/OK171004.1?report=genbank&amp;log$=nucltop&amp;blast_rank=23&amp;RID=XE6M41V8016","OK171004.1")</f>
        <v>OK171004.1</v>
      </c>
    </row>
    <row r="1726" spans="1:9" x14ac:dyDescent="0.25">
      <c r="A1726" t="s">
        <v>455</v>
      </c>
      <c r="B1726" t="s">
        <v>153</v>
      </c>
      <c r="C1726">
        <v>556</v>
      </c>
      <c r="D1726">
        <v>556</v>
      </c>
      <c r="E1726" s="35">
        <v>1</v>
      </c>
      <c r="F1726" s="34">
        <v>6.0000000000000005E-154</v>
      </c>
      <c r="G1726">
        <v>97.54</v>
      </c>
      <c r="H1726">
        <v>384</v>
      </c>
      <c r="I1726" t="str">
        <f>HYPERLINK("https://www.ncbi.nlm.nih.gov/nucleotide/OK170997.1?report=genbank&amp;log$=nucltop&amp;blast_rank=24&amp;RID=XE6M41V8016","OK170997.1")</f>
        <v>OK170997.1</v>
      </c>
    </row>
    <row r="1727" spans="1:9" x14ac:dyDescent="0.25">
      <c r="A1727" t="s">
        <v>455</v>
      </c>
      <c r="B1727" t="s">
        <v>153</v>
      </c>
      <c r="C1727">
        <v>556</v>
      </c>
      <c r="D1727">
        <v>556</v>
      </c>
      <c r="E1727" s="35">
        <v>1</v>
      </c>
      <c r="F1727" s="34">
        <v>6.0000000000000005E-154</v>
      </c>
      <c r="G1727">
        <v>97.54</v>
      </c>
      <c r="H1727">
        <v>384</v>
      </c>
      <c r="I1727" t="str">
        <f>HYPERLINK("https://www.ncbi.nlm.nih.gov/nucleotide/OK170993.1?report=genbank&amp;log$=nucltop&amp;blast_rank=25&amp;RID=XE6M41V8016","OK170993.1")</f>
        <v>OK170993.1</v>
      </c>
    </row>
    <row r="1728" spans="1:9" x14ac:dyDescent="0.25">
      <c r="A1728" t="s">
        <v>455</v>
      </c>
      <c r="B1728" t="s">
        <v>153</v>
      </c>
      <c r="C1728">
        <v>556</v>
      </c>
      <c r="D1728">
        <v>556</v>
      </c>
      <c r="E1728" s="35">
        <v>1</v>
      </c>
      <c r="F1728" s="34">
        <v>6.0000000000000005E-154</v>
      </c>
      <c r="G1728">
        <v>97.54</v>
      </c>
      <c r="H1728">
        <v>384</v>
      </c>
      <c r="I1728" t="str">
        <f>HYPERLINK("https://www.ncbi.nlm.nih.gov/nucleotide/OK170986.1?report=genbank&amp;log$=nucltop&amp;blast_rank=26&amp;RID=XE6M41V8016","OK170986.1")</f>
        <v>OK170986.1</v>
      </c>
    </row>
    <row r="1729" spans="1:9" x14ac:dyDescent="0.25">
      <c r="A1729" t="s">
        <v>455</v>
      </c>
      <c r="B1729" t="s">
        <v>153</v>
      </c>
      <c r="C1729">
        <v>556</v>
      </c>
      <c r="D1729">
        <v>556</v>
      </c>
      <c r="E1729" s="35">
        <v>1</v>
      </c>
      <c r="F1729" s="34">
        <v>6.0000000000000005E-154</v>
      </c>
      <c r="G1729">
        <v>97.54</v>
      </c>
      <c r="H1729">
        <v>384</v>
      </c>
      <c r="I1729" t="str">
        <f>HYPERLINK("https://www.ncbi.nlm.nih.gov/nucleotide/OK170977.1?report=genbank&amp;log$=nucltop&amp;blast_rank=27&amp;RID=XE6M41V8016","OK170977.1")</f>
        <v>OK170977.1</v>
      </c>
    </row>
    <row r="1730" spans="1:9" x14ac:dyDescent="0.25">
      <c r="A1730" t="s">
        <v>455</v>
      </c>
      <c r="B1730" t="s">
        <v>153</v>
      </c>
      <c r="C1730">
        <v>556</v>
      </c>
      <c r="D1730">
        <v>556</v>
      </c>
      <c r="E1730" s="35">
        <v>1</v>
      </c>
      <c r="F1730" s="34">
        <v>6.0000000000000005E-154</v>
      </c>
      <c r="G1730">
        <v>97.54</v>
      </c>
      <c r="H1730">
        <v>384</v>
      </c>
      <c r="I1730" t="str">
        <f>HYPERLINK("https://www.ncbi.nlm.nih.gov/nucleotide/OK170976.1?report=genbank&amp;log$=nucltop&amp;blast_rank=28&amp;RID=XE6M41V8016","OK170976.1")</f>
        <v>OK170976.1</v>
      </c>
    </row>
    <row r="1731" spans="1:9" x14ac:dyDescent="0.25">
      <c r="A1731" t="s">
        <v>455</v>
      </c>
      <c r="B1731" t="s">
        <v>153</v>
      </c>
      <c r="C1731">
        <v>556</v>
      </c>
      <c r="D1731">
        <v>556</v>
      </c>
      <c r="E1731" s="35">
        <v>1</v>
      </c>
      <c r="F1731" s="34">
        <v>6.0000000000000005E-154</v>
      </c>
      <c r="G1731">
        <v>97.54</v>
      </c>
      <c r="H1731">
        <v>384</v>
      </c>
      <c r="I1731" t="str">
        <f>HYPERLINK("https://www.ncbi.nlm.nih.gov/nucleotide/OK170972.1?report=genbank&amp;log$=nucltop&amp;blast_rank=29&amp;RID=XE6M41V8016","OK170972.1")</f>
        <v>OK170972.1</v>
      </c>
    </row>
    <row r="1732" spans="1:9" x14ac:dyDescent="0.25">
      <c r="A1732" t="s">
        <v>455</v>
      </c>
      <c r="B1732" t="s">
        <v>153</v>
      </c>
      <c r="C1732">
        <v>556</v>
      </c>
      <c r="D1732">
        <v>556</v>
      </c>
      <c r="E1732" s="35">
        <v>1</v>
      </c>
      <c r="F1732" s="34">
        <v>6.0000000000000005E-154</v>
      </c>
      <c r="G1732">
        <v>97.54</v>
      </c>
      <c r="H1732">
        <v>384</v>
      </c>
      <c r="I1732" t="str">
        <f>HYPERLINK("https://www.ncbi.nlm.nih.gov/nucleotide/OK170967.1?report=genbank&amp;log$=nucltop&amp;blast_rank=30&amp;RID=XE6M41V8016","OK170967.1")</f>
        <v>OK170967.1</v>
      </c>
    </row>
    <row r="1733" spans="1:9" x14ac:dyDescent="0.25">
      <c r="A1733" t="s">
        <v>455</v>
      </c>
      <c r="B1733" t="s">
        <v>153</v>
      </c>
      <c r="C1733">
        <v>556</v>
      </c>
      <c r="D1733">
        <v>556</v>
      </c>
      <c r="E1733" s="35">
        <v>1</v>
      </c>
      <c r="F1733" s="34">
        <v>6.0000000000000005E-154</v>
      </c>
      <c r="G1733">
        <v>97.54</v>
      </c>
      <c r="H1733">
        <v>384</v>
      </c>
      <c r="I1733" t="str">
        <f>HYPERLINK("https://www.ncbi.nlm.nih.gov/nucleotide/OK170965.1?report=genbank&amp;log$=nucltop&amp;blast_rank=31&amp;RID=XE6M41V8016","OK170965.1")</f>
        <v>OK170965.1</v>
      </c>
    </row>
    <row r="1734" spans="1:9" x14ac:dyDescent="0.25">
      <c r="A1734" t="s">
        <v>455</v>
      </c>
      <c r="B1734" t="s">
        <v>153</v>
      </c>
      <c r="C1734">
        <v>556</v>
      </c>
      <c r="D1734">
        <v>556</v>
      </c>
      <c r="E1734" s="35">
        <v>1</v>
      </c>
      <c r="F1734" s="34">
        <v>6.0000000000000005E-154</v>
      </c>
      <c r="G1734">
        <v>97.54</v>
      </c>
      <c r="H1734">
        <v>384</v>
      </c>
      <c r="I1734" t="str">
        <f>HYPERLINK("https://www.ncbi.nlm.nih.gov/nucleotide/OK170963.1?report=genbank&amp;log$=nucltop&amp;blast_rank=32&amp;RID=XE6M41V8016","OK170963.1")</f>
        <v>OK170963.1</v>
      </c>
    </row>
    <row r="1735" spans="1:9" x14ac:dyDescent="0.25">
      <c r="A1735" t="s">
        <v>455</v>
      </c>
      <c r="B1735" t="s">
        <v>153</v>
      </c>
      <c r="C1735">
        <v>556</v>
      </c>
      <c r="D1735">
        <v>556</v>
      </c>
      <c r="E1735" s="35">
        <v>1</v>
      </c>
      <c r="F1735" s="34">
        <v>6.0000000000000005E-154</v>
      </c>
      <c r="G1735">
        <v>97.54</v>
      </c>
      <c r="H1735">
        <v>384</v>
      </c>
      <c r="I1735" t="str">
        <f>HYPERLINK("https://www.ncbi.nlm.nih.gov/nucleotide/OK170956.1?report=genbank&amp;log$=nucltop&amp;blast_rank=33&amp;RID=XE6M41V8016","OK170956.1")</f>
        <v>OK170956.1</v>
      </c>
    </row>
    <row r="1736" spans="1:9" x14ac:dyDescent="0.25">
      <c r="A1736" t="s">
        <v>455</v>
      </c>
      <c r="B1736" t="s">
        <v>153</v>
      </c>
      <c r="C1736">
        <v>556</v>
      </c>
      <c r="D1736">
        <v>556</v>
      </c>
      <c r="E1736" s="35">
        <v>1</v>
      </c>
      <c r="F1736" s="34">
        <v>6.0000000000000005E-154</v>
      </c>
      <c r="G1736">
        <v>97.54</v>
      </c>
      <c r="H1736">
        <v>384</v>
      </c>
      <c r="I1736" t="str">
        <f>HYPERLINK("https://www.ncbi.nlm.nih.gov/nucleotide/OK170955.1?report=genbank&amp;log$=nucltop&amp;blast_rank=34&amp;RID=XE6M41V8016","OK170955.1")</f>
        <v>OK170955.1</v>
      </c>
    </row>
    <row r="1737" spans="1:9" x14ac:dyDescent="0.25">
      <c r="A1737" t="s">
        <v>455</v>
      </c>
      <c r="B1737" t="s">
        <v>153</v>
      </c>
      <c r="C1737">
        <v>556</v>
      </c>
      <c r="D1737">
        <v>556</v>
      </c>
      <c r="E1737" s="35">
        <v>1</v>
      </c>
      <c r="F1737" s="34">
        <v>6.0000000000000005E-154</v>
      </c>
      <c r="G1737">
        <v>97.54</v>
      </c>
      <c r="H1737">
        <v>384</v>
      </c>
      <c r="I1737" t="str">
        <f>HYPERLINK("https://www.ncbi.nlm.nih.gov/nucleotide/OK170939.1?report=genbank&amp;log$=nucltop&amp;blast_rank=35&amp;RID=XE6M41V8016","OK170939.1")</f>
        <v>OK170939.1</v>
      </c>
    </row>
    <row r="1738" spans="1:9" x14ac:dyDescent="0.25">
      <c r="A1738" t="s">
        <v>455</v>
      </c>
      <c r="B1738" t="s">
        <v>153</v>
      </c>
      <c r="C1738">
        <v>556</v>
      </c>
      <c r="D1738">
        <v>556</v>
      </c>
      <c r="E1738" s="35">
        <v>1</v>
      </c>
      <c r="F1738" s="34">
        <v>6.0000000000000005E-154</v>
      </c>
      <c r="G1738">
        <v>97.54</v>
      </c>
      <c r="H1738">
        <v>384</v>
      </c>
      <c r="I1738" t="str">
        <f>HYPERLINK("https://www.ncbi.nlm.nih.gov/nucleotide/OK170938.1?report=genbank&amp;log$=nucltop&amp;blast_rank=36&amp;RID=XE6M41V8016","OK170938.1")</f>
        <v>OK170938.1</v>
      </c>
    </row>
    <row r="1739" spans="1:9" x14ac:dyDescent="0.25">
      <c r="A1739" t="s">
        <v>455</v>
      </c>
      <c r="B1739" t="s">
        <v>153</v>
      </c>
      <c r="C1739">
        <v>556</v>
      </c>
      <c r="D1739">
        <v>556</v>
      </c>
      <c r="E1739" s="35">
        <v>1</v>
      </c>
      <c r="F1739" s="34">
        <v>6.0000000000000005E-154</v>
      </c>
      <c r="G1739">
        <v>97.54</v>
      </c>
      <c r="H1739">
        <v>384</v>
      </c>
      <c r="I1739" t="str">
        <f>HYPERLINK("https://www.ncbi.nlm.nih.gov/nucleotide/OK170385.1?report=genbank&amp;log$=nucltop&amp;blast_rank=37&amp;RID=XE6M41V8016","OK170385.1")</f>
        <v>OK170385.1</v>
      </c>
    </row>
    <row r="1740" spans="1:9" x14ac:dyDescent="0.25">
      <c r="A1740" t="s">
        <v>455</v>
      </c>
      <c r="B1740" t="s">
        <v>153</v>
      </c>
      <c r="C1740">
        <v>556</v>
      </c>
      <c r="D1740">
        <v>556</v>
      </c>
      <c r="E1740" s="35">
        <v>1</v>
      </c>
      <c r="F1740" s="34">
        <v>6.0000000000000005E-154</v>
      </c>
      <c r="G1740">
        <v>97.54</v>
      </c>
      <c r="H1740">
        <v>384</v>
      </c>
      <c r="I1740" t="str">
        <f>HYPERLINK("https://www.ncbi.nlm.nih.gov/nucleotide/OK170339.1?report=genbank&amp;log$=nucltop&amp;blast_rank=38&amp;RID=XE6M41V8016","OK170339.1")</f>
        <v>OK170339.1</v>
      </c>
    </row>
    <row r="1741" spans="1:9" x14ac:dyDescent="0.25">
      <c r="A1741" t="s">
        <v>455</v>
      </c>
      <c r="B1741" t="s">
        <v>153</v>
      </c>
      <c r="C1741">
        <v>556</v>
      </c>
      <c r="D1741">
        <v>556</v>
      </c>
      <c r="E1741" s="35">
        <v>1</v>
      </c>
      <c r="F1741" s="34">
        <v>6.0000000000000005E-154</v>
      </c>
      <c r="G1741">
        <v>97.54</v>
      </c>
      <c r="H1741">
        <v>384</v>
      </c>
      <c r="I1741" t="str">
        <f>HYPERLINK("https://www.ncbi.nlm.nih.gov/nucleotide/OK170328.1?report=genbank&amp;log$=nucltop&amp;blast_rank=39&amp;RID=XE6M41V8016","OK170328.1")</f>
        <v>OK170328.1</v>
      </c>
    </row>
    <row r="1742" spans="1:9" x14ac:dyDescent="0.25">
      <c r="A1742" t="s">
        <v>455</v>
      </c>
      <c r="B1742" t="s">
        <v>154</v>
      </c>
      <c r="C1742">
        <v>556</v>
      </c>
      <c r="D1742">
        <v>556</v>
      </c>
      <c r="E1742" s="35">
        <v>1</v>
      </c>
      <c r="F1742" s="34">
        <v>6.0000000000000005E-154</v>
      </c>
      <c r="G1742">
        <v>97.54</v>
      </c>
      <c r="H1742">
        <v>1157</v>
      </c>
      <c r="I1742" t="str">
        <f>HYPERLINK("https://www.ncbi.nlm.nih.gov/nucleotide/OK103849.1?report=genbank&amp;log$=nucltop&amp;blast_rank=40&amp;RID=XE6M41V8016","OK103849.1")</f>
        <v>OK103849.1</v>
      </c>
    </row>
    <row r="1743" spans="1:9" x14ac:dyDescent="0.25">
      <c r="A1743" t="s">
        <v>455</v>
      </c>
      <c r="B1743" t="s">
        <v>152</v>
      </c>
      <c r="C1743">
        <v>556</v>
      </c>
      <c r="D1743">
        <v>556</v>
      </c>
      <c r="E1743" s="35">
        <v>1</v>
      </c>
      <c r="F1743" s="34">
        <v>6.0000000000000005E-154</v>
      </c>
      <c r="G1743">
        <v>97.54</v>
      </c>
      <c r="H1743">
        <v>1648</v>
      </c>
      <c r="I1743" t="str">
        <f>HYPERLINK("https://www.ncbi.nlm.nih.gov/nucleotide/OK135731.1?report=genbank&amp;log$=nucltop&amp;blast_rank=41&amp;RID=XE6M41V8016","OK135731.1")</f>
        <v>OK135731.1</v>
      </c>
    </row>
    <row r="1744" spans="1:9" x14ac:dyDescent="0.25">
      <c r="A1744" t="s">
        <v>455</v>
      </c>
      <c r="B1744" t="s">
        <v>151</v>
      </c>
      <c r="C1744">
        <v>556</v>
      </c>
      <c r="D1744">
        <v>556</v>
      </c>
      <c r="E1744" s="35">
        <v>1</v>
      </c>
      <c r="F1744" s="34">
        <v>6.0000000000000005E-154</v>
      </c>
      <c r="G1744">
        <v>97.54</v>
      </c>
      <c r="H1744">
        <v>1690</v>
      </c>
      <c r="I1744" t="str">
        <f>HYPERLINK("https://www.ncbi.nlm.nih.gov/nucleotide/OM993293.1?report=genbank&amp;log$=nucltop&amp;blast_rank=42&amp;RID=XE6M41V8016","OM993293.1")</f>
        <v>OM993293.1</v>
      </c>
    </row>
    <row r="1745" spans="1:9" x14ac:dyDescent="0.25">
      <c r="A1745" t="s">
        <v>455</v>
      </c>
      <c r="B1745" t="s">
        <v>152</v>
      </c>
      <c r="C1745">
        <v>556</v>
      </c>
      <c r="D1745">
        <v>556</v>
      </c>
      <c r="E1745" s="35">
        <v>1</v>
      </c>
      <c r="F1745" s="34">
        <v>6.0000000000000005E-154</v>
      </c>
      <c r="G1745">
        <v>97.54</v>
      </c>
      <c r="H1745">
        <v>878</v>
      </c>
      <c r="I1745" t="str">
        <f>HYPERLINK("https://www.ncbi.nlm.nih.gov/nucleotide/KJ608073.1?report=genbank&amp;log$=nucltop&amp;blast_rank=43&amp;RID=XE6M41V8016","KJ608073.1")</f>
        <v>KJ608073.1</v>
      </c>
    </row>
    <row r="1746" spans="1:9" x14ac:dyDescent="0.25">
      <c r="A1746" t="s">
        <v>455</v>
      </c>
      <c r="B1746" t="s">
        <v>152</v>
      </c>
      <c r="C1746">
        <v>556</v>
      </c>
      <c r="D1746">
        <v>556</v>
      </c>
      <c r="E1746" s="35">
        <v>1</v>
      </c>
      <c r="F1746" s="34">
        <v>6.0000000000000005E-154</v>
      </c>
      <c r="G1746">
        <v>97.54</v>
      </c>
      <c r="H1746">
        <v>887</v>
      </c>
      <c r="I1746" t="str">
        <f>HYPERLINK("https://www.ncbi.nlm.nih.gov/nucleotide/KJ608072.1?report=genbank&amp;log$=nucltop&amp;blast_rank=44&amp;RID=XE6M41V8016","KJ608072.1")</f>
        <v>KJ608072.1</v>
      </c>
    </row>
    <row r="1747" spans="1:9" x14ac:dyDescent="0.25">
      <c r="A1747" t="s">
        <v>455</v>
      </c>
      <c r="B1747" t="s">
        <v>150</v>
      </c>
      <c r="C1747">
        <v>556</v>
      </c>
      <c r="D1747">
        <v>556</v>
      </c>
      <c r="E1747" s="35">
        <v>1</v>
      </c>
      <c r="F1747" s="34">
        <v>6.0000000000000005E-154</v>
      </c>
      <c r="G1747">
        <v>97.54</v>
      </c>
      <c r="H1747">
        <v>387</v>
      </c>
      <c r="I1747" t="str">
        <f>HYPERLINK("https://www.ncbi.nlm.nih.gov/nucleotide/MZ687599.1?report=genbank&amp;log$=nucltop&amp;blast_rank=45&amp;RID=XE6M41V8016","MZ687599.1")</f>
        <v>MZ687599.1</v>
      </c>
    </row>
    <row r="1748" spans="1:9" x14ac:dyDescent="0.25">
      <c r="A1748" t="s">
        <v>455</v>
      </c>
      <c r="B1748" t="s">
        <v>155</v>
      </c>
      <c r="C1748">
        <v>556</v>
      </c>
      <c r="D1748">
        <v>556</v>
      </c>
      <c r="E1748" s="35">
        <v>1</v>
      </c>
      <c r="F1748" s="34">
        <v>6.0000000000000005E-154</v>
      </c>
      <c r="G1748">
        <v>97.54</v>
      </c>
      <c r="H1748">
        <v>1772</v>
      </c>
      <c r="I1748" t="str">
        <f>HYPERLINK("https://www.ncbi.nlm.nih.gov/nucleotide/HM581774.1?report=genbank&amp;log$=nucltop&amp;blast_rank=46&amp;RID=XE6M41V8016","HM581774.1")</f>
        <v>HM581774.1</v>
      </c>
    </row>
    <row r="1749" spans="1:9" x14ac:dyDescent="0.25">
      <c r="A1749" t="s">
        <v>455</v>
      </c>
      <c r="B1749" t="s">
        <v>156</v>
      </c>
      <c r="C1749">
        <v>556</v>
      </c>
      <c r="D1749">
        <v>556</v>
      </c>
      <c r="E1749" s="35">
        <v>1</v>
      </c>
      <c r="F1749" s="34">
        <v>6.0000000000000005E-154</v>
      </c>
      <c r="G1749">
        <v>97.54</v>
      </c>
      <c r="H1749">
        <v>1607</v>
      </c>
      <c r="I1749" t="str">
        <f>HYPERLINK("https://www.ncbi.nlm.nih.gov/nucleotide/JF794046.1?report=genbank&amp;log$=nucltop&amp;blast_rank=47&amp;RID=XE6M41V8016","JF794046.1")</f>
        <v>JF794046.1</v>
      </c>
    </row>
    <row r="1750" spans="1:9" x14ac:dyDescent="0.25">
      <c r="A1750" t="s">
        <v>455</v>
      </c>
      <c r="B1750" t="s">
        <v>193</v>
      </c>
      <c r="C1750">
        <v>556</v>
      </c>
      <c r="D1750">
        <v>556</v>
      </c>
      <c r="E1750" s="35">
        <v>1</v>
      </c>
      <c r="F1750" s="34">
        <v>6.0000000000000005E-154</v>
      </c>
      <c r="G1750">
        <v>97.54</v>
      </c>
      <c r="H1750">
        <v>560</v>
      </c>
      <c r="I1750" t="str">
        <f>HYPERLINK("https://www.ncbi.nlm.nih.gov/nucleotide/AB694720.1?report=genbank&amp;log$=nucltop&amp;blast_rank=48&amp;RID=XE6M41V8016","AB694720.1")</f>
        <v>AB694720.1</v>
      </c>
    </row>
    <row r="1751" spans="1:9" x14ac:dyDescent="0.25">
      <c r="A1751" t="s">
        <v>455</v>
      </c>
      <c r="B1751" t="s">
        <v>193</v>
      </c>
      <c r="C1751">
        <v>556</v>
      </c>
      <c r="D1751">
        <v>556</v>
      </c>
      <c r="E1751" s="35">
        <v>1</v>
      </c>
      <c r="F1751" s="34">
        <v>6.0000000000000005E-154</v>
      </c>
      <c r="G1751">
        <v>97.54</v>
      </c>
      <c r="H1751">
        <v>510</v>
      </c>
      <c r="I1751" t="str">
        <f>HYPERLINK("https://www.ncbi.nlm.nih.gov/nucleotide/AB694671.1?report=genbank&amp;log$=nucltop&amp;blast_rank=49&amp;RID=XE6M41V8016","AB694671.1")</f>
        <v>AB694671.1</v>
      </c>
    </row>
    <row r="1752" spans="1:9" x14ac:dyDescent="0.25">
      <c r="A1752" t="s">
        <v>455</v>
      </c>
      <c r="B1752" t="s">
        <v>453</v>
      </c>
      <c r="C1752">
        <v>556</v>
      </c>
      <c r="D1752">
        <v>556</v>
      </c>
      <c r="E1752" s="35">
        <v>1</v>
      </c>
      <c r="F1752" s="34">
        <v>6.0000000000000005E-154</v>
      </c>
      <c r="G1752">
        <v>97.54</v>
      </c>
      <c r="H1752">
        <v>1185</v>
      </c>
      <c r="I1752" t="str">
        <f>HYPERLINK("https://www.ncbi.nlm.nih.gov/nucleotide/JN091717.1?report=genbank&amp;log$=nucltop&amp;blast_rank=50&amp;RID=XE6M41V8016","JN091717.1")</f>
        <v>JN091717.1</v>
      </c>
    </row>
    <row r="1753" spans="1:9" x14ac:dyDescent="0.25">
      <c r="A1753" t="s">
        <v>455</v>
      </c>
      <c r="B1753" t="s">
        <v>153</v>
      </c>
      <c r="C1753">
        <v>556</v>
      </c>
      <c r="D1753">
        <v>556</v>
      </c>
      <c r="E1753" s="35">
        <v>1</v>
      </c>
      <c r="F1753" s="34">
        <v>6.0000000000000005E-154</v>
      </c>
      <c r="G1753">
        <v>97.54</v>
      </c>
      <c r="H1753">
        <v>1613</v>
      </c>
      <c r="I1753" t="str">
        <f>HYPERLINK("https://www.ncbi.nlm.nih.gov/nucleotide/JF698747.1?report=genbank&amp;log$=nucltop&amp;blast_rank=51&amp;RID=XE6M41V8016","JF698747.1")</f>
        <v>JF698747.1</v>
      </c>
    </row>
    <row r="1754" spans="1:9" x14ac:dyDescent="0.25">
      <c r="A1754" t="s">
        <v>455</v>
      </c>
      <c r="B1754" t="s">
        <v>181</v>
      </c>
      <c r="C1754">
        <v>556</v>
      </c>
      <c r="D1754">
        <v>556</v>
      </c>
      <c r="E1754" s="35">
        <v>1</v>
      </c>
      <c r="F1754" s="34">
        <v>6.0000000000000005E-154</v>
      </c>
      <c r="G1754">
        <v>97.54</v>
      </c>
      <c r="H1754">
        <v>1204</v>
      </c>
      <c r="I1754" t="str">
        <f>HYPERLINK("https://www.ncbi.nlm.nih.gov/nucleotide/GU823655.1?report=genbank&amp;log$=nucltop&amp;blast_rank=52&amp;RID=XE6M41V8016","GU823655.1")</f>
        <v>GU823655.1</v>
      </c>
    </row>
    <row r="1755" spans="1:9" x14ac:dyDescent="0.25">
      <c r="A1755" t="s">
        <v>455</v>
      </c>
      <c r="B1755" t="s">
        <v>181</v>
      </c>
      <c r="C1755">
        <v>556</v>
      </c>
      <c r="D1755">
        <v>556</v>
      </c>
      <c r="E1755" s="35">
        <v>1</v>
      </c>
      <c r="F1755" s="34">
        <v>6.0000000000000005E-154</v>
      </c>
      <c r="G1755">
        <v>97.54</v>
      </c>
      <c r="H1755">
        <v>1074</v>
      </c>
      <c r="I1755" t="str">
        <f>HYPERLINK("https://www.ncbi.nlm.nih.gov/nucleotide/GU823517.1?report=genbank&amp;log$=nucltop&amp;blast_rank=53&amp;RID=XE6M41V8016","GU823517.1")</f>
        <v>GU823517.1</v>
      </c>
    </row>
    <row r="1756" spans="1:9" x14ac:dyDescent="0.25">
      <c r="A1756" t="s">
        <v>455</v>
      </c>
      <c r="B1756" t="s">
        <v>181</v>
      </c>
      <c r="C1756">
        <v>556</v>
      </c>
      <c r="D1756">
        <v>556</v>
      </c>
      <c r="E1756" s="35">
        <v>1</v>
      </c>
      <c r="F1756" s="34">
        <v>6.0000000000000005E-154</v>
      </c>
      <c r="G1756">
        <v>97.54</v>
      </c>
      <c r="H1756">
        <v>1093</v>
      </c>
      <c r="I1756" t="str">
        <f>HYPERLINK("https://www.ncbi.nlm.nih.gov/nucleotide/GU823412.1?report=genbank&amp;log$=nucltop&amp;blast_rank=54&amp;RID=XE6M41V8016","GU823412.1")</f>
        <v>GU823412.1</v>
      </c>
    </row>
    <row r="1757" spans="1:9" x14ac:dyDescent="0.25">
      <c r="A1757" t="s">
        <v>455</v>
      </c>
      <c r="B1757" t="s">
        <v>155</v>
      </c>
      <c r="C1757">
        <v>556</v>
      </c>
      <c r="D1757">
        <v>556</v>
      </c>
      <c r="E1757" s="35">
        <v>1</v>
      </c>
      <c r="F1757" s="34">
        <v>6.0000000000000005E-154</v>
      </c>
      <c r="G1757">
        <v>97.54</v>
      </c>
      <c r="H1757">
        <v>604</v>
      </c>
      <c r="I1757" t="str">
        <f>HYPERLINK("https://www.ncbi.nlm.nih.gov/nucleotide/HM857906.1?report=genbank&amp;log$=nucltop&amp;blast_rank=55&amp;RID=XE6M41V8016","HM857906.1")</f>
        <v>HM857906.1</v>
      </c>
    </row>
    <row r="1758" spans="1:9" x14ac:dyDescent="0.25">
      <c r="A1758" t="s">
        <v>455</v>
      </c>
      <c r="B1758" t="s">
        <v>157</v>
      </c>
      <c r="C1758">
        <v>556</v>
      </c>
      <c r="D1758">
        <v>556</v>
      </c>
      <c r="E1758" s="35">
        <v>1</v>
      </c>
      <c r="F1758" s="34">
        <v>6.0000000000000005E-154</v>
      </c>
      <c r="G1758">
        <v>97.54</v>
      </c>
      <c r="H1758">
        <v>1730</v>
      </c>
      <c r="I1758" t="str">
        <f>HYPERLINK("https://www.ncbi.nlm.nih.gov/nucleotide/GU373970.1?report=genbank&amp;log$=nucltop&amp;blast_rank=56&amp;RID=XE6M41V8016","GU373970.1")</f>
        <v>GU373970.1</v>
      </c>
    </row>
    <row r="1759" spans="1:9" x14ac:dyDescent="0.25">
      <c r="A1759" t="s">
        <v>455</v>
      </c>
      <c r="B1759" t="s">
        <v>157</v>
      </c>
      <c r="C1759">
        <v>556</v>
      </c>
      <c r="D1759">
        <v>556</v>
      </c>
      <c r="E1759" s="35">
        <v>1</v>
      </c>
      <c r="F1759" s="34">
        <v>6.0000000000000005E-154</v>
      </c>
      <c r="G1759">
        <v>97.54</v>
      </c>
      <c r="H1759">
        <v>1683</v>
      </c>
      <c r="I1759" t="str">
        <f>HYPERLINK("https://www.ncbi.nlm.nih.gov/nucleotide/AY485490.1?report=genbank&amp;log$=nucltop&amp;blast_rank=57&amp;RID=XE6M41V8016","AY485490.1")</f>
        <v>AY485490.1</v>
      </c>
    </row>
    <row r="1760" spans="1:9" x14ac:dyDescent="0.25">
      <c r="A1760" t="s">
        <v>455</v>
      </c>
      <c r="B1760" t="s">
        <v>153</v>
      </c>
      <c r="C1760">
        <v>555</v>
      </c>
      <c r="D1760">
        <v>555</v>
      </c>
      <c r="E1760" s="35">
        <v>1</v>
      </c>
      <c r="F1760" s="34">
        <v>2.0000000000000001E-153</v>
      </c>
      <c r="G1760">
        <v>97.54</v>
      </c>
      <c r="H1760">
        <v>383</v>
      </c>
      <c r="I1760" t="str">
        <f>HYPERLINK("https://www.ncbi.nlm.nih.gov/nucleotide/OK171088.1?report=genbank&amp;log$=nucltop&amp;blast_rank=58&amp;RID=XE6M41V8016","OK171088.1")</f>
        <v>OK171088.1</v>
      </c>
    </row>
    <row r="1761" spans="1:9" x14ac:dyDescent="0.25">
      <c r="A1761" t="s">
        <v>455</v>
      </c>
      <c r="B1761" t="s">
        <v>153</v>
      </c>
      <c r="C1761">
        <v>555</v>
      </c>
      <c r="D1761">
        <v>555</v>
      </c>
      <c r="E1761" s="35">
        <v>1</v>
      </c>
      <c r="F1761" s="34">
        <v>2.0000000000000001E-153</v>
      </c>
      <c r="G1761">
        <v>97.54</v>
      </c>
      <c r="H1761">
        <v>383</v>
      </c>
      <c r="I1761" t="str">
        <f>HYPERLINK("https://www.ncbi.nlm.nih.gov/nucleotide/OK170185.1?report=genbank&amp;log$=nucltop&amp;blast_rank=59&amp;RID=XE6M41V8016","OK170185.1")</f>
        <v>OK170185.1</v>
      </c>
    </row>
    <row r="1762" spans="1:9" x14ac:dyDescent="0.25">
      <c r="A1762" t="s">
        <v>455</v>
      </c>
      <c r="B1762" t="s">
        <v>153</v>
      </c>
      <c r="C1762">
        <v>555</v>
      </c>
      <c r="D1762">
        <v>555</v>
      </c>
      <c r="E1762" s="35">
        <v>1</v>
      </c>
      <c r="F1762" s="34">
        <v>2.0000000000000001E-153</v>
      </c>
      <c r="G1762">
        <v>97.54</v>
      </c>
      <c r="H1762">
        <v>383</v>
      </c>
      <c r="I1762" t="str">
        <f>HYPERLINK("https://www.ncbi.nlm.nih.gov/nucleotide/OK170083.1?report=genbank&amp;log$=nucltop&amp;blast_rank=60&amp;RID=XE6M41V8016","OK170083.1")</f>
        <v>OK170083.1</v>
      </c>
    </row>
    <row r="1763" spans="1:9" x14ac:dyDescent="0.25">
      <c r="A1763" t="s">
        <v>455</v>
      </c>
      <c r="B1763" t="s">
        <v>158</v>
      </c>
      <c r="C1763">
        <v>551</v>
      </c>
      <c r="D1763">
        <v>551</v>
      </c>
      <c r="E1763" s="35">
        <v>1</v>
      </c>
      <c r="F1763" s="34">
        <v>3E-152</v>
      </c>
      <c r="G1763">
        <v>97.23</v>
      </c>
      <c r="H1763">
        <v>1655</v>
      </c>
      <c r="I1763" t="str">
        <f>HYPERLINK("https://www.ncbi.nlm.nih.gov/nucleotide/OK147667.1?report=genbank&amp;log$=nucltop&amp;blast_rank=61&amp;RID=XE6M41V8016","OK147667.1")</f>
        <v>OK147667.1</v>
      </c>
    </row>
    <row r="1764" spans="1:9" x14ac:dyDescent="0.25">
      <c r="A1764" t="s">
        <v>455</v>
      </c>
      <c r="B1764" t="s">
        <v>153</v>
      </c>
      <c r="C1764">
        <v>551</v>
      </c>
      <c r="D1764">
        <v>551</v>
      </c>
      <c r="E1764" s="35">
        <v>1</v>
      </c>
      <c r="F1764" s="34">
        <v>3E-152</v>
      </c>
      <c r="G1764">
        <v>97.23</v>
      </c>
      <c r="H1764">
        <v>384</v>
      </c>
      <c r="I1764" t="str">
        <f>HYPERLINK("https://www.ncbi.nlm.nih.gov/nucleotide/OK171024.1?report=genbank&amp;log$=nucltop&amp;blast_rank=62&amp;RID=XE6M41V8016","OK171024.1")</f>
        <v>OK171024.1</v>
      </c>
    </row>
    <row r="1765" spans="1:9" x14ac:dyDescent="0.25">
      <c r="A1765" t="s">
        <v>455</v>
      </c>
      <c r="B1765" t="s">
        <v>153</v>
      </c>
      <c r="C1765">
        <v>551</v>
      </c>
      <c r="D1765">
        <v>551</v>
      </c>
      <c r="E1765" s="35">
        <v>1</v>
      </c>
      <c r="F1765" s="34">
        <v>3E-152</v>
      </c>
      <c r="G1765">
        <v>97.23</v>
      </c>
      <c r="H1765">
        <v>384</v>
      </c>
      <c r="I1765" t="str">
        <f>HYPERLINK("https://www.ncbi.nlm.nih.gov/nucleotide/OK171011.1?report=genbank&amp;log$=nucltop&amp;blast_rank=63&amp;RID=XE6M41V8016","OK171011.1")</f>
        <v>OK171011.1</v>
      </c>
    </row>
    <row r="1766" spans="1:9" x14ac:dyDescent="0.25">
      <c r="A1766" t="s">
        <v>455</v>
      </c>
      <c r="B1766" t="s">
        <v>153</v>
      </c>
      <c r="C1766">
        <v>551</v>
      </c>
      <c r="D1766">
        <v>551</v>
      </c>
      <c r="E1766" s="35">
        <v>1</v>
      </c>
      <c r="F1766" s="34">
        <v>3E-152</v>
      </c>
      <c r="G1766">
        <v>97.23</v>
      </c>
      <c r="H1766">
        <v>384</v>
      </c>
      <c r="I1766" t="str">
        <f>HYPERLINK("https://www.ncbi.nlm.nih.gov/nucleotide/OK171008.1?report=genbank&amp;log$=nucltop&amp;blast_rank=64&amp;RID=XE6M41V8016","OK171008.1")</f>
        <v>OK171008.1</v>
      </c>
    </row>
    <row r="1767" spans="1:9" x14ac:dyDescent="0.25">
      <c r="A1767" t="s">
        <v>455</v>
      </c>
      <c r="B1767" t="s">
        <v>153</v>
      </c>
      <c r="C1767">
        <v>551</v>
      </c>
      <c r="D1767">
        <v>551</v>
      </c>
      <c r="E1767" s="35">
        <v>1</v>
      </c>
      <c r="F1767" s="34">
        <v>3E-152</v>
      </c>
      <c r="G1767">
        <v>97.23</v>
      </c>
      <c r="H1767">
        <v>384</v>
      </c>
      <c r="I1767" t="str">
        <f>HYPERLINK("https://www.ncbi.nlm.nih.gov/nucleotide/OK171007.1?report=genbank&amp;log$=nucltop&amp;blast_rank=65&amp;RID=XE6M41V8016","OK171007.1")</f>
        <v>OK171007.1</v>
      </c>
    </row>
    <row r="1768" spans="1:9" x14ac:dyDescent="0.25">
      <c r="A1768" t="s">
        <v>455</v>
      </c>
      <c r="B1768" t="s">
        <v>153</v>
      </c>
      <c r="C1768">
        <v>551</v>
      </c>
      <c r="D1768">
        <v>551</v>
      </c>
      <c r="E1768" s="35">
        <v>1</v>
      </c>
      <c r="F1768" s="34">
        <v>3E-152</v>
      </c>
      <c r="G1768">
        <v>97.23</v>
      </c>
      <c r="H1768">
        <v>384</v>
      </c>
      <c r="I1768" t="str">
        <f>HYPERLINK("https://www.ncbi.nlm.nih.gov/nucleotide/OK171006.1?report=genbank&amp;log$=nucltop&amp;blast_rank=66&amp;RID=XE6M41V8016","OK171006.1")</f>
        <v>OK171006.1</v>
      </c>
    </row>
    <row r="1769" spans="1:9" x14ac:dyDescent="0.25">
      <c r="A1769" t="s">
        <v>455</v>
      </c>
      <c r="B1769" t="s">
        <v>153</v>
      </c>
      <c r="C1769">
        <v>551</v>
      </c>
      <c r="D1769">
        <v>551</v>
      </c>
      <c r="E1769" s="35">
        <v>1</v>
      </c>
      <c r="F1769" s="34">
        <v>3E-152</v>
      </c>
      <c r="G1769">
        <v>97.23</v>
      </c>
      <c r="H1769">
        <v>384</v>
      </c>
      <c r="I1769" t="str">
        <f>HYPERLINK("https://www.ncbi.nlm.nih.gov/nucleotide/OK171005.1?report=genbank&amp;log$=nucltop&amp;blast_rank=67&amp;RID=XE6M41V8016","OK171005.1")</f>
        <v>OK171005.1</v>
      </c>
    </row>
    <row r="1770" spans="1:9" x14ac:dyDescent="0.25">
      <c r="A1770" t="s">
        <v>455</v>
      </c>
      <c r="B1770" t="s">
        <v>153</v>
      </c>
      <c r="C1770">
        <v>551</v>
      </c>
      <c r="D1770">
        <v>551</v>
      </c>
      <c r="E1770" s="35">
        <v>1</v>
      </c>
      <c r="F1770" s="34">
        <v>3E-152</v>
      </c>
      <c r="G1770">
        <v>97.23</v>
      </c>
      <c r="H1770">
        <v>384</v>
      </c>
      <c r="I1770" t="str">
        <f>HYPERLINK("https://www.ncbi.nlm.nih.gov/nucleotide/OK171003.1?report=genbank&amp;log$=nucltop&amp;blast_rank=68&amp;RID=XE6M41V8016","OK171003.1")</f>
        <v>OK171003.1</v>
      </c>
    </row>
    <row r="1771" spans="1:9" x14ac:dyDescent="0.25">
      <c r="A1771" t="s">
        <v>455</v>
      </c>
      <c r="B1771" t="s">
        <v>153</v>
      </c>
      <c r="C1771">
        <v>551</v>
      </c>
      <c r="D1771">
        <v>551</v>
      </c>
      <c r="E1771" s="35">
        <v>1</v>
      </c>
      <c r="F1771" s="34">
        <v>3E-152</v>
      </c>
      <c r="G1771">
        <v>97.23</v>
      </c>
      <c r="H1771">
        <v>384</v>
      </c>
      <c r="I1771" t="str">
        <f>HYPERLINK("https://www.ncbi.nlm.nih.gov/nucleotide/OK171002.1?report=genbank&amp;log$=nucltop&amp;blast_rank=69&amp;RID=XE6M41V8016","OK171002.1")</f>
        <v>OK171002.1</v>
      </c>
    </row>
    <row r="1772" spans="1:9" x14ac:dyDescent="0.25">
      <c r="A1772" t="s">
        <v>455</v>
      </c>
      <c r="B1772" t="s">
        <v>153</v>
      </c>
      <c r="C1772">
        <v>551</v>
      </c>
      <c r="D1772">
        <v>551</v>
      </c>
      <c r="E1772" s="35">
        <v>1</v>
      </c>
      <c r="F1772" s="34">
        <v>3E-152</v>
      </c>
      <c r="G1772">
        <v>97.23</v>
      </c>
      <c r="H1772">
        <v>384</v>
      </c>
      <c r="I1772" t="str">
        <f>HYPERLINK("https://www.ncbi.nlm.nih.gov/nucleotide/OK171001.1?report=genbank&amp;log$=nucltop&amp;blast_rank=70&amp;RID=XE6M41V8016","OK171001.1")</f>
        <v>OK171001.1</v>
      </c>
    </row>
    <row r="1773" spans="1:9" x14ac:dyDescent="0.25">
      <c r="A1773" t="s">
        <v>455</v>
      </c>
      <c r="B1773" t="s">
        <v>153</v>
      </c>
      <c r="C1773">
        <v>551</v>
      </c>
      <c r="D1773">
        <v>551</v>
      </c>
      <c r="E1773" s="35">
        <v>1</v>
      </c>
      <c r="F1773" s="34">
        <v>3E-152</v>
      </c>
      <c r="G1773">
        <v>97.23</v>
      </c>
      <c r="H1773">
        <v>384</v>
      </c>
      <c r="I1773" t="str">
        <f>HYPERLINK("https://www.ncbi.nlm.nih.gov/nucleotide/OK170999.1?report=genbank&amp;log$=nucltop&amp;blast_rank=71&amp;RID=XE6M41V8016","OK170999.1")</f>
        <v>OK170999.1</v>
      </c>
    </row>
    <row r="1774" spans="1:9" x14ac:dyDescent="0.25">
      <c r="A1774" t="s">
        <v>455</v>
      </c>
      <c r="B1774" t="s">
        <v>153</v>
      </c>
      <c r="C1774">
        <v>551</v>
      </c>
      <c r="D1774">
        <v>551</v>
      </c>
      <c r="E1774" s="35">
        <v>1</v>
      </c>
      <c r="F1774" s="34">
        <v>3E-152</v>
      </c>
      <c r="G1774">
        <v>97.23</v>
      </c>
      <c r="H1774">
        <v>384</v>
      </c>
      <c r="I1774" t="str">
        <f>HYPERLINK("https://www.ncbi.nlm.nih.gov/nucleotide/OK170998.1?report=genbank&amp;log$=nucltop&amp;blast_rank=72&amp;RID=XE6M41V8016","OK170998.1")</f>
        <v>OK170998.1</v>
      </c>
    </row>
    <row r="1775" spans="1:9" x14ac:dyDescent="0.25">
      <c r="A1775" t="s">
        <v>455</v>
      </c>
      <c r="B1775" t="s">
        <v>153</v>
      </c>
      <c r="C1775">
        <v>551</v>
      </c>
      <c r="D1775">
        <v>551</v>
      </c>
      <c r="E1775" s="35">
        <v>1</v>
      </c>
      <c r="F1775" s="34">
        <v>3E-152</v>
      </c>
      <c r="G1775">
        <v>97.23</v>
      </c>
      <c r="H1775">
        <v>384</v>
      </c>
      <c r="I1775" t="str">
        <f>HYPERLINK("https://www.ncbi.nlm.nih.gov/nucleotide/OK170991.1?report=genbank&amp;log$=nucltop&amp;blast_rank=73&amp;RID=XE6M41V8016","OK170991.1")</f>
        <v>OK170991.1</v>
      </c>
    </row>
    <row r="1776" spans="1:9" x14ac:dyDescent="0.25">
      <c r="A1776" t="s">
        <v>455</v>
      </c>
      <c r="B1776" t="s">
        <v>153</v>
      </c>
      <c r="C1776">
        <v>551</v>
      </c>
      <c r="D1776">
        <v>551</v>
      </c>
      <c r="E1776" s="35">
        <v>1</v>
      </c>
      <c r="F1776" s="34">
        <v>3E-152</v>
      </c>
      <c r="G1776">
        <v>97.23</v>
      </c>
      <c r="H1776">
        <v>384</v>
      </c>
      <c r="I1776" t="str">
        <f>HYPERLINK("https://www.ncbi.nlm.nih.gov/nucleotide/OK170990.1?report=genbank&amp;log$=nucltop&amp;blast_rank=74&amp;RID=XE6M41V8016","OK170990.1")</f>
        <v>OK170990.1</v>
      </c>
    </row>
    <row r="1777" spans="1:9" x14ac:dyDescent="0.25">
      <c r="A1777" t="s">
        <v>455</v>
      </c>
      <c r="B1777" t="s">
        <v>153</v>
      </c>
      <c r="C1777">
        <v>551</v>
      </c>
      <c r="D1777">
        <v>551</v>
      </c>
      <c r="E1777" s="35">
        <v>1</v>
      </c>
      <c r="F1777" s="34">
        <v>3E-152</v>
      </c>
      <c r="G1777">
        <v>97.23</v>
      </c>
      <c r="H1777">
        <v>384</v>
      </c>
      <c r="I1777" t="str">
        <f>HYPERLINK("https://www.ncbi.nlm.nih.gov/nucleotide/OK170989.1?report=genbank&amp;log$=nucltop&amp;blast_rank=75&amp;RID=XE6M41V8016","OK170989.1")</f>
        <v>OK170989.1</v>
      </c>
    </row>
    <row r="1778" spans="1:9" x14ac:dyDescent="0.25">
      <c r="A1778" t="s">
        <v>455</v>
      </c>
      <c r="B1778" t="s">
        <v>153</v>
      </c>
      <c r="C1778">
        <v>551</v>
      </c>
      <c r="D1778">
        <v>551</v>
      </c>
      <c r="E1778" s="35">
        <v>1</v>
      </c>
      <c r="F1778" s="34">
        <v>3E-152</v>
      </c>
      <c r="G1778">
        <v>97.23</v>
      </c>
      <c r="H1778">
        <v>384</v>
      </c>
      <c r="I1778" t="str">
        <f>HYPERLINK("https://www.ncbi.nlm.nih.gov/nucleotide/OK170988.1?report=genbank&amp;log$=nucltop&amp;blast_rank=76&amp;RID=XE6M41V8016","OK170988.1")</f>
        <v>OK170988.1</v>
      </c>
    </row>
    <row r="1779" spans="1:9" x14ac:dyDescent="0.25">
      <c r="A1779" t="s">
        <v>455</v>
      </c>
      <c r="B1779" t="s">
        <v>153</v>
      </c>
      <c r="C1779">
        <v>551</v>
      </c>
      <c r="D1779">
        <v>551</v>
      </c>
      <c r="E1779" s="35">
        <v>1</v>
      </c>
      <c r="F1779" s="34">
        <v>3E-152</v>
      </c>
      <c r="G1779">
        <v>97.23</v>
      </c>
      <c r="H1779">
        <v>384</v>
      </c>
      <c r="I1779" t="str">
        <f>HYPERLINK("https://www.ncbi.nlm.nih.gov/nucleotide/OK170987.1?report=genbank&amp;log$=nucltop&amp;blast_rank=77&amp;RID=XE6M41V8016","OK170987.1")</f>
        <v>OK170987.1</v>
      </c>
    </row>
    <row r="1780" spans="1:9" x14ac:dyDescent="0.25">
      <c r="A1780" t="s">
        <v>455</v>
      </c>
      <c r="B1780" t="s">
        <v>153</v>
      </c>
      <c r="C1780">
        <v>551</v>
      </c>
      <c r="D1780">
        <v>551</v>
      </c>
      <c r="E1780" s="35">
        <v>1</v>
      </c>
      <c r="F1780" s="34">
        <v>3E-152</v>
      </c>
      <c r="G1780">
        <v>97.23</v>
      </c>
      <c r="H1780">
        <v>384</v>
      </c>
      <c r="I1780" t="str">
        <f>HYPERLINK("https://www.ncbi.nlm.nih.gov/nucleotide/OK170985.1?report=genbank&amp;log$=nucltop&amp;blast_rank=78&amp;RID=XE6M41V8016","OK170985.1")</f>
        <v>OK170985.1</v>
      </c>
    </row>
    <row r="1781" spans="1:9" x14ac:dyDescent="0.25">
      <c r="A1781" t="s">
        <v>455</v>
      </c>
      <c r="B1781" t="s">
        <v>153</v>
      </c>
      <c r="C1781">
        <v>551</v>
      </c>
      <c r="D1781">
        <v>551</v>
      </c>
      <c r="E1781" s="35">
        <v>1</v>
      </c>
      <c r="F1781" s="34">
        <v>3E-152</v>
      </c>
      <c r="G1781">
        <v>97.23</v>
      </c>
      <c r="H1781">
        <v>384</v>
      </c>
      <c r="I1781" t="str">
        <f>HYPERLINK("https://www.ncbi.nlm.nih.gov/nucleotide/OK170984.1?report=genbank&amp;log$=nucltop&amp;blast_rank=79&amp;RID=XE6M41V8016","OK170984.1")</f>
        <v>OK170984.1</v>
      </c>
    </row>
    <row r="1782" spans="1:9" x14ac:dyDescent="0.25">
      <c r="A1782" t="s">
        <v>455</v>
      </c>
      <c r="B1782" t="s">
        <v>153</v>
      </c>
      <c r="C1782">
        <v>551</v>
      </c>
      <c r="D1782">
        <v>551</v>
      </c>
      <c r="E1782" s="35">
        <v>1</v>
      </c>
      <c r="F1782" s="34">
        <v>3E-152</v>
      </c>
      <c r="G1782">
        <v>97.23</v>
      </c>
      <c r="H1782">
        <v>384</v>
      </c>
      <c r="I1782" t="str">
        <f>HYPERLINK("https://www.ncbi.nlm.nih.gov/nucleotide/OK170983.1?report=genbank&amp;log$=nucltop&amp;blast_rank=80&amp;RID=XE6M41V8016","OK170983.1")</f>
        <v>OK170983.1</v>
      </c>
    </row>
    <row r="1783" spans="1:9" x14ac:dyDescent="0.25">
      <c r="A1783" t="s">
        <v>455</v>
      </c>
      <c r="B1783" t="s">
        <v>153</v>
      </c>
      <c r="C1783">
        <v>551</v>
      </c>
      <c r="D1783">
        <v>551</v>
      </c>
      <c r="E1783" s="35">
        <v>1</v>
      </c>
      <c r="F1783" s="34">
        <v>3E-152</v>
      </c>
      <c r="G1783">
        <v>97.23</v>
      </c>
      <c r="H1783">
        <v>384</v>
      </c>
      <c r="I1783" t="str">
        <f>HYPERLINK("https://www.ncbi.nlm.nih.gov/nucleotide/OK170982.1?report=genbank&amp;log$=nucltop&amp;blast_rank=81&amp;RID=XE6M41V8016","OK170982.1")</f>
        <v>OK170982.1</v>
      </c>
    </row>
    <row r="1784" spans="1:9" x14ac:dyDescent="0.25">
      <c r="A1784" t="s">
        <v>455</v>
      </c>
      <c r="B1784" t="s">
        <v>153</v>
      </c>
      <c r="C1784">
        <v>551</v>
      </c>
      <c r="D1784">
        <v>551</v>
      </c>
      <c r="E1784" s="35">
        <v>1</v>
      </c>
      <c r="F1784" s="34">
        <v>3E-152</v>
      </c>
      <c r="G1784">
        <v>97.23</v>
      </c>
      <c r="H1784">
        <v>384</v>
      </c>
      <c r="I1784" t="str">
        <f>HYPERLINK("https://www.ncbi.nlm.nih.gov/nucleotide/OK170979.1?report=genbank&amp;log$=nucltop&amp;blast_rank=82&amp;RID=XE6M41V8016","OK170979.1")</f>
        <v>OK170979.1</v>
      </c>
    </row>
    <row r="1785" spans="1:9" x14ac:dyDescent="0.25">
      <c r="A1785" t="s">
        <v>455</v>
      </c>
      <c r="B1785" t="s">
        <v>153</v>
      </c>
      <c r="C1785">
        <v>551</v>
      </c>
      <c r="D1785">
        <v>551</v>
      </c>
      <c r="E1785" s="35">
        <v>1</v>
      </c>
      <c r="F1785" s="34">
        <v>3E-152</v>
      </c>
      <c r="G1785">
        <v>97.23</v>
      </c>
      <c r="H1785">
        <v>384</v>
      </c>
      <c r="I1785" t="str">
        <f>HYPERLINK("https://www.ncbi.nlm.nih.gov/nucleotide/OK170978.1?report=genbank&amp;log$=nucltop&amp;blast_rank=83&amp;RID=XE6M41V8016","OK170978.1")</f>
        <v>OK170978.1</v>
      </c>
    </row>
    <row r="1786" spans="1:9" x14ac:dyDescent="0.25">
      <c r="A1786" t="s">
        <v>455</v>
      </c>
      <c r="B1786" t="s">
        <v>153</v>
      </c>
      <c r="C1786">
        <v>551</v>
      </c>
      <c r="D1786">
        <v>551</v>
      </c>
      <c r="E1786" s="35">
        <v>1</v>
      </c>
      <c r="F1786" s="34">
        <v>3E-152</v>
      </c>
      <c r="G1786">
        <v>97.23</v>
      </c>
      <c r="H1786">
        <v>384</v>
      </c>
      <c r="I1786" t="str">
        <f>HYPERLINK("https://www.ncbi.nlm.nih.gov/nucleotide/OK170975.1?report=genbank&amp;log$=nucltop&amp;blast_rank=84&amp;RID=XE6M41V8016","OK170975.1")</f>
        <v>OK170975.1</v>
      </c>
    </row>
    <row r="1787" spans="1:9" x14ac:dyDescent="0.25">
      <c r="A1787" t="s">
        <v>455</v>
      </c>
      <c r="B1787" t="s">
        <v>153</v>
      </c>
      <c r="C1787">
        <v>551</v>
      </c>
      <c r="D1787">
        <v>551</v>
      </c>
      <c r="E1787" s="35">
        <v>1</v>
      </c>
      <c r="F1787" s="34">
        <v>3E-152</v>
      </c>
      <c r="G1787">
        <v>97.23</v>
      </c>
      <c r="H1787">
        <v>384</v>
      </c>
      <c r="I1787" t="str">
        <f>HYPERLINK("https://www.ncbi.nlm.nih.gov/nucleotide/OK170974.1?report=genbank&amp;log$=nucltop&amp;blast_rank=85&amp;RID=XE6M41V8016","OK170974.1")</f>
        <v>OK170974.1</v>
      </c>
    </row>
    <row r="1788" spans="1:9" x14ac:dyDescent="0.25">
      <c r="A1788" t="s">
        <v>455</v>
      </c>
      <c r="B1788" t="s">
        <v>153</v>
      </c>
      <c r="C1788">
        <v>551</v>
      </c>
      <c r="D1788">
        <v>551</v>
      </c>
      <c r="E1788" s="35">
        <v>1</v>
      </c>
      <c r="F1788" s="34">
        <v>3E-152</v>
      </c>
      <c r="G1788">
        <v>97.23</v>
      </c>
      <c r="H1788">
        <v>384</v>
      </c>
      <c r="I1788" t="str">
        <f>HYPERLINK("https://www.ncbi.nlm.nih.gov/nucleotide/OK170973.1?report=genbank&amp;log$=nucltop&amp;blast_rank=86&amp;RID=XE6M41V8016","OK170973.1")</f>
        <v>OK170973.1</v>
      </c>
    </row>
    <row r="1789" spans="1:9" x14ac:dyDescent="0.25">
      <c r="A1789" t="s">
        <v>455</v>
      </c>
      <c r="B1789" t="s">
        <v>153</v>
      </c>
      <c r="C1789">
        <v>551</v>
      </c>
      <c r="D1789">
        <v>551</v>
      </c>
      <c r="E1789" s="35">
        <v>1</v>
      </c>
      <c r="F1789" s="34">
        <v>3E-152</v>
      </c>
      <c r="G1789">
        <v>97.23</v>
      </c>
      <c r="H1789">
        <v>384</v>
      </c>
      <c r="I1789" t="str">
        <f>HYPERLINK("https://www.ncbi.nlm.nih.gov/nucleotide/OK170971.1?report=genbank&amp;log$=nucltop&amp;blast_rank=87&amp;RID=XE6M41V8016","OK170971.1")</f>
        <v>OK170971.1</v>
      </c>
    </row>
    <row r="1790" spans="1:9" x14ac:dyDescent="0.25">
      <c r="A1790" t="s">
        <v>455</v>
      </c>
      <c r="B1790" t="s">
        <v>153</v>
      </c>
      <c r="C1790">
        <v>551</v>
      </c>
      <c r="D1790">
        <v>551</v>
      </c>
      <c r="E1790" s="35">
        <v>1</v>
      </c>
      <c r="F1790" s="34">
        <v>3E-152</v>
      </c>
      <c r="G1790">
        <v>97.23</v>
      </c>
      <c r="H1790">
        <v>384</v>
      </c>
      <c r="I1790" t="str">
        <f>HYPERLINK("https://www.ncbi.nlm.nih.gov/nucleotide/OK170970.1?report=genbank&amp;log$=nucltop&amp;blast_rank=88&amp;RID=XE6M41V8016","OK170970.1")</f>
        <v>OK170970.1</v>
      </c>
    </row>
    <row r="1791" spans="1:9" x14ac:dyDescent="0.25">
      <c r="A1791" t="s">
        <v>455</v>
      </c>
      <c r="B1791" t="s">
        <v>153</v>
      </c>
      <c r="C1791">
        <v>551</v>
      </c>
      <c r="D1791">
        <v>551</v>
      </c>
      <c r="E1791" s="35">
        <v>1</v>
      </c>
      <c r="F1791" s="34">
        <v>3E-152</v>
      </c>
      <c r="G1791">
        <v>97.23</v>
      </c>
      <c r="H1791">
        <v>384</v>
      </c>
      <c r="I1791" t="str">
        <f>HYPERLINK("https://www.ncbi.nlm.nih.gov/nucleotide/OK170969.1?report=genbank&amp;log$=nucltop&amp;blast_rank=89&amp;RID=XE6M41V8016","OK170969.1")</f>
        <v>OK170969.1</v>
      </c>
    </row>
    <row r="1792" spans="1:9" x14ac:dyDescent="0.25">
      <c r="A1792" t="s">
        <v>455</v>
      </c>
      <c r="B1792" t="s">
        <v>153</v>
      </c>
      <c r="C1792">
        <v>551</v>
      </c>
      <c r="D1792">
        <v>551</v>
      </c>
      <c r="E1792" s="35">
        <v>1</v>
      </c>
      <c r="F1792" s="34">
        <v>3E-152</v>
      </c>
      <c r="G1792">
        <v>97.23</v>
      </c>
      <c r="H1792">
        <v>384</v>
      </c>
      <c r="I1792" t="str">
        <f>HYPERLINK("https://www.ncbi.nlm.nih.gov/nucleotide/OK170968.1?report=genbank&amp;log$=nucltop&amp;blast_rank=90&amp;RID=XE6M41V8016","OK170968.1")</f>
        <v>OK170968.1</v>
      </c>
    </row>
    <row r="1793" spans="1:9" x14ac:dyDescent="0.25">
      <c r="A1793" t="s">
        <v>455</v>
      </c>
      <c r="B1793" t="s">
        <v>153</v>
      </c>
      <c r="C1793">
        <v>551</v>
      </c>
      <c r="D1793">
        <v>551</v>
      </c>
      <c r="E1793" s="35">
        <v>1</v>
      </c>
      <c r="F1793" s="34">
        <v>3E-152</v>
      </c>
      <c r="G1793">
        <v>97.23</v>
      </c>
      <c r="H1793">
        <v>384</v>
      </c>
      <c r="I1793" t="str">
        <f>HYPERLINK("https://www.ncbi.nlm.nih.gov/nucleotide/OK170966.1?report=genbank&amp;log$=nucltop&amp;blast_rank=91&amp;RID=XE6M41V8016","OK170966.1")</f>
        <v>OK170966.1</v>
      </c>
    </row>
    <row r="1794" spans="1:9" x14ac:dyDescent="0.25">
      <c r="A1794" t="s">
        <v>455</v>
      </c>
      <c r="B1794" t="s">
        <v>153</v>
      </c>
      <c r="C1794">
        <v>551</v>
      </c>
      <c r="D1794">
        <v>551</v>
      </c>
      <c r="E1794" s="35">
        <v>1</v>
      </c>
      <c r="F1794" s="34">
        <v>3E-152</v>
      </c>
      <c r="G1794">
        <v>97.23</v>
      </c>
      <c r="H1794">
        <v>384</v>
      </c>
      <c r="I1794" t="str">
        <f>HYPERLINK("https://www.ncbi.nlm.nih.gov/nucleotide/OK170964.1?report=genbank&amp;log$=nucltop&amp;blast_rank=92&amp;RID=XE6M41V8016","OK170964.1")</f>
        <v>OK170964.1</v>
      </c>
    </row>
    <row r="1795" spans="1:9" x14ac:dyDescent="0.25">
      <c r="A1795" t="s">
        <v>455</v>
      </c>
      <c r="B1795" t="s">
        <v>153</v>
      </c>
      <c r="C1795">
        <v>551</v>
      </c>
      <c r="D1795">
        <v>551</v>
      </c>
      <c r="E1795" s="35">
        <v>1</v>
      </c>
      <c r="F1795" s="34">
        <v>3E-152</v>
      </c>
      <c r="G1795">
        <v>97.23</v>
      </c>
      <c r="H1795">
        <v>384</v>
      </c>
      <c r="I1795" t="str">
        <f>HYPERLINK("https://www.ncbi.nlm.nih.gov/nucleotide/OK170962.1?report=genbank&amp;log$=nucltop&amp;blast_rank=93&amp;RID=XE6M41V8016","OK170962.1")</f>
        <v>OK170962.1</v>
      </c>
    </row>
    <row r="1796" spans="1:9" x14ac:dyDescent="0.25">
      <c r="A1796" t="s">
        <v>455</v>
      </c>
      <c r="B1796" t="s">
        <v>153</v>
      </c>
      <c r="C1796">
        <v>551</v>
      </c>
      <c r="D1796">
        <v>551</v>
      </c>
      <c r="E1796" s="35">
        <v>1</v>
      </c>
      <c r="F1796" s="34">
        <v>3E-152</v>
      </c>
      <c r="G1796">
        <v>97.23</v>
      </c>
      <c r="H1796">
        <v>384</v>
      </c>
      <c r="I1796" t="str">
        <f>HYPERLINK("https://www.ncbi.nlm.nih.gov/nucleotide/OK170961.1?report=genbank&amp;log$=nucltop&amp;blast_rank=94&amp;RID=XE6M41V8016","OK170961.1")</f>
        <v>OK170961.1</v>
      </c>
    </row>
    <row r="1797" spans="1:9" x14ac:dyDescent="0.25">
      <c r="A1797" t="s">
        <v>455</v>
      </c>
      <c r="B1797" t="s">
        <v>153</v>
      </c>
      <c r="C1797">
        <v>551</v>
      </c>
      <c r="D1797">
        <v>551</v>
      </c>
      <c r="E1797" s="35">
        <v>1</v>
      </c>
      <c r="F1797" s="34">
        <v>3E-152</v>
      </c>
      <c r="G1797">
        <v>97.23</v>
      </c>
      <c r="H1797">
        <v>384</v>
      </c>
      <c r="I1797" t="str">
        <f>HYPERLINK("https://www.ncbi.nlm.nih.gov/nucleotide/OK170960.1?report=genbank&amp;log$=nucltop&amp;blast_rank=95&amp;RID=XE6M41V8016","OK170960.1")</f>
        <v>OK170960.1</v>
      </c>
    </row>
    <row r="1798" spans="1:9" x14ac:dyDescent="0.25">
      <c r="A1798" t="s">
        <v>455</v>
      </c>
      <c r="B1798" t="s">
        <v>161</v>
      </c>
      <c r="C1798">
        <v>551</v>
      </c>
      <c r="D1798">
        <v>551</v>
      </c>
      <c r="E1798" s="35">
        <v>1</v>
      </c>
      <c r="F1798" s="34">
        <v>3E-152</v>
      </c>
      <c r="G1798">
        <v>97.23</v>
      </c>
      <c r="H1798">
        <v>422</v>
      </c>
      <c r="I1798" t="str">
        <f>HYPERLINK("https://www.ncbi.nlm.nih.gov/nucleotide/LC633060.1?report=genbank&amp;log$=nucltop&amp;blast_rank=96&amp;RID=XE6M41V8016","LC633060.1")</f>
        <v>LC633060.1</v>
      </c>
    </row>
    <row r="1799" spans="1:9" x14ac:dyDescent="0.25">
      <c r="A1799" t="s">
        <v>455</v>
      </c>
      <c r="B1799" t="s">
        <v>162</v>
      </c>
      <c r="C1799">
        <v>551</v>
      </c>
      <c r="D1799">
        <v>551</v>
      </c>
      <c r="E1799" s="35">
        <v>1</v>
      </c>
      <c r="F1799" s="34">
        <v>3E-152</v>
      </c>
      <c r="G1799">
        <v>97.23</v>
      </c>
      <c r="H1799">
        <v>1788</v>
      </c>
      <c r="I1799" t="str">
        <f>HYPERLINK("https://www.ncbi.nlm.nih.gov/nucleotide/MZ267110.2?report=genbank&amp;log$=nucltop&amp;blast_rank=97&amp;RID=XE6M41V8016","MZ267110.2")</f>
        <v>MZ267110.2</v>
      </c>
    </row>
    <row r="1800" spans="1:9" x14ac:dyDescent="0.25">
      <c r="A1800" t="s">
        <v>455</v>
      </c>
      <c r="B1800" t="s">
        <v>163</v>
      </c>
      <c r="C1800">
        <v>551</v>
      </c>
      <c r="D1800">
        <v>551</v>
      </c>
      <c r="E1800" s="35">
        <v>1</v>
      </c>
      <c r="F1800" s="34">
        <v>3E-152</v>
      </c>
      <c r="G1800">
        <v>97.23</v>
      </c>
      <c r="H1800">
        <v>1788</v>
      </c>
      <c r="I1800" t="str">
        <f>HYPERLINK("https://www.ncbi.nlm.nih.gov/nucleotide/MZ267109.2?report=genbank&amp;log$=nucltop&amp;blast_rank=98&amp;RID=XE6M41V8016","MZ267109.2")</f>
        <v>MZ267109.2</v>
      </c>
    </row>
    <row r="1801" spans="1:9" x14ac:dyDescent="0.25">
      <c r="A1801" t="s">
        <v>455</v>
      </c>
      <c r="B1801" t="s">
        <v>161</v>
      </c>
      <c r="C1801">
        <v>551</v>
      </c>
      <c r="D1801">
        <v>551</v>
      </c>
      <c r="E1801" s="35">
        <v>1</v>
      </c>
      <c r="F1801" s="34">
        <v>3E-152</v>
      </c>
      <c r="G1801">
        <v>97.23</v>
      </c>
      <c r="H1801">
        <v>1789</v>
      </c>
      <c r="I1801" t="str">
        <f>HYPERLINK("https://www.ncbi.nlm.nih.gov/nucleotide/MZ267108.2?report=genbank&amp;log$=nucltop&amp;blast_rank=99&amp;RID=XE6M41V8016","MZ267108.2")</f>
        <v>MZ267108.2</v>
      </c>
    </row>
    <row r="1802" spans="1:9" x14ac:dyDescent="0.25">
      <c r="A1802" t="s">
        <v>455</v>
      </c>
      <c r="B1802" t="s">
        <v>454</v>
      </c>
      <c r="C1802">
        <v>551</v>
      </c>
      <c r="D1802">
        <v>551</v>
      </c>
      <c r="E1802" s="35">
        <v>1</v>
      </c>
      <c r="F1802" s="34">
        <v>3E-152</v>
      </c>
      <c r="G1802">
        <v>97.23</v>
      </c>
      <c r="H1802">
        <v>1788</v>
      </c>
      <c r="I1802" t="str">
        <f>HYPERLINK("https://www.ncbi.nlm.nih.gov/nucleotide/MZ267107.2?report=genbank&amp;log$=nucltop&amp;blast_rank=100&amp;RID=XE6M41V8016","MZ267107.2")</f>
        <v>MZ267107.2</v>
      </c>
    </row>
  </sheetData>
  <mergeCells count="1">
    <mergeCell ref="A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C6C1F-C7C5-433F-A825-68EE9B5425FB}">
  <dimension ref="A1:M254"/>
  <sheetViews>
    <sheetView zoomScale="90" zoomScaleNormal="90" workbookViewId="0">
      <selection activeCell="E14" sqref="E14"/>
    </sheetView>
  </sheetViews>
  <sheetFormatPr defaultRowHeight="15" x14ac:dyDescent="0.25"/>
  <cols>
    <col min="1" max="1" width="23.140625" bestFit="1" customWidth="1"/>
    <col min="3" max="3" width="10.7109375" bestFit="1" customWidth="1"/>
    <col min="4" max="4" width="9.5703125" bestFit="1" customWidth="1"/>
    <col min="5" max="5" width="10.28515625" bestFit="1" customWidth="1"/>
    <col min="6" max="6" width="9.5703125" bestFit="1" customWidth="1"/>
    <col min="7" max="7" width="10" style="33" customWidth="1"/>
    <col min="8" max="8" width="9.140625" style="1"/>
  </cols>
  <sheetData>
    <row r="1" spans="1:13" x14ac:dyDescent="0.25">
      <c r="A1" s="36" t="s">
        <v>500</v>
      </c>
      <c r="B1" s="36"/>
      <c r="C1" s="36"/>
      <c r="D1" s="36"/>
      <c r="E1" s="36"/>
      <c r="F1" s="36"/>
      <c r="G1" s="36"/>
      <c r="H1" s="36"/>
    </row>
    <row r="2" spans="1:13" x14ac:dyDescent="0.25">
      <c r="C2" s="14" t="s">
        <v>13</v>
      </c>
      <c r="D2" s="15" t="s">
        <v>3</v>
      </c>
      <c r="E2" s="24" t="s">
        <v>4</v>
      </c>
      <c r="F2" s="25" t="s">
        <v>5</v>
      </c>
      <c r="G2" s="23" t="s">
        <v>6</v>
      </c>
      <c r="H2" s="7" t="s">
        <v>14</v>
      </c>
    </row>
    <row r="3" spans="1:13" x14ac:dyDescent="0.25">
      <c r="A3" s="41" t="s">
        <v>485</v>
      </c>
      <c r="B3" s="44" t="s">
        <v>0</v>
      </c>
      <c r="C3" s="11" t="s">
        <v>7</v>
      </c>
      <c r="D3" s="3">
        <v>1.6666670000000001E-2</v>
      </c>
      <c r="E3" s="26">
        <v>-8.1382033000000006E-2</v>
      </c>
      <c r="F3" s="27">
        <v>0.1147154</v>
      </c>
      <c r="G3" s="8">
        <v>0.94550979999999996</v>
      </c>
      <c r="H3" s="4"/>
      <c r="J3" s="10"/>
      <c r="K3" s="10"/>
      <c r="L3" s="10"/>
      <c r="M3" s="10"/>
    </row>
    <row r="4" spans="1:13" x14ac:dyDescent="0.25">
      <c r="A4" s="42"/>
      <c r="B4" s="45"/>
      <c r="C4" t="s">
        <v>8</v>
      </c>
      <c r="D4" s="2">
        <v>0.11833333</v>
      </c>
      <c r="E4" s="28">
        <v>2.0284633999999999E-2</v>
      </c>
      <c r="F4" s="19">
        <v>0.21638199999999999</v>
      </c>
      <c r="G4" s="10">
        <v>1.9981499999999999E-2</v>
      </c>
      <c r="H4" s="13" t="s">
        <v>14</v>
      </c>
      <c r="J4" s="10"/>
      <c r="K4" s="10"/>
      <c r="L4" s="10"/>
      <c r="M4" s="10"/>
    </row>
    <row r="5" spans="1:13" x14ac:dyDescent="0.25">
      <c r="A5" s="42"/>
      <c r="B5" s="45"/>
      <c r="C5" t="s">
        <v>9</v>
      </c>
      <c r="D5" s="2">
        <v>0.16233333</v>
      </c>
      <c r="E5" s="28">
        <v>6.4284633999999993E-2</v>
      </c>
      <c r="F5" s="19">
        <v>0.260382</v>
      </c>
      <c r="G5" s="10">
        <v>3.2188999999999998E-3</v>
      </c>
      <c r="H5" s="13" t="s">
        <v>14</v>
      </c>
      <c r="J5" s="10"/>
      <c r="K5" s="10"/>
      <c r="L5" s="10"/>
      <c r="M5" s="10"/>
    </row>
    <row r="6" spans="1:13" x14ac:dyDescent="0.25">
      <c r="A6" s="42"/>
      <c r="B6" s="45"/>
      <c r="C6" t="s">
        <v>10</v>
      </c>
      <c r="D6" s="2">
        <v>0.10166667</v>
      </c>
      <c r="E6" s="28">
        <v>3.6179670000000001E-3</v>
      </c>
      <c r="F6" s="19">
        <v>0.19971539999999999</v>
      </c>
      <c r="G6" s="10">
        <v>4.2355700000000003E-2</v>
      </c>
      <c r="H6" s="13" t="s">
        <v>14</v>
      </c>
      <c r="J6" s="10"/>
      <c r="K6" s="10"/>
      <c r="L6" s="10"/>
      <c r="M6" s="10"/>
    </row>
    <row r="7" spans="1:13" x14ac:dyDescent="0.25">
      <c r="A7" s="42"/>
      <c r="B7" s="45"/>
      <c r="C7" t="s">
        <v>11</v>
      </c>
      <c r="D7" s="2">
        <v>0.14566667</v>
      </c>
      <c r="E7" s="28">
        <v>4.7617966999999997E-2</v>
      </c>
      <c r="F7" s="19">
        <v>0.2437154</v>
      </c>
      <c r="G7" s="10">
        <v>6.2375E-3</v>
      </c>
      <c r="H7" s="13" t="s">
        <v>14</v>
      </c>
      <c r="J7" s="10"/>
      <c r="K7" s="10"/>
      <c r="L7" s="10"/>
      <c r="M7" s="10"/>
    </row>
    <row r="8" spans="1:13" x14ac:dyDescent="0.25">
      <c r="A8" s="42"/>
      <c r="B8" s="46"/>
      <c r="C8" s="12" t="s">
        <v>12</v>
      </c>
      <c r="D8" s="5">
        <v>4.3999999999999997E-2</v>
      </c>
      <c r="E8" s="29">
        <v>-5.4048699999999998E-2</v>
      </c>
      <c r="F8" s="20">
        <v>0.1420487</v>
      </c>
      <c r="G8" s="9">
        <v>0.51302429999999999</v>
      </c>
      <c r="H8" s="6"/>
      <c r="J8" s="10"/>
      <c r="K8" s="10"/>
      <c r="L8" s="10"/>
      <c r="M8" s="10"/>
    </row>
    <row r="9" spans="1:13" x14ac:dyDescent="0.25">
      <c r="A9" s="42"/>
      <c r="B9" s="44" t="s">
        <v>1</v>
      </c>
      <c r="C9" s="11" t="s">
        <v>7</v>
      </c>
      <c r="D9" s="3">
        <v>9.7000000000000003E-2</v>
      </c>
      <c r="E9" s="26">
        <v>-0.92413389999999995</v>
      </c>
      <c r="F9" s="27">
        <v>1.118134</v>
      </c>
      <c r="G9" s="8">
        <v>0.98948309999999995</v>
      </c>
      <c r="H9" s="4"/>
      <c r="J9" s="10"/>
      <c r="K9" s="10"/>
      <c r="L9" s="10"/>
      <c r="M9" s="10"/>
    </row>
    <row r="10" spans="1:13" x14ac:dyDescent="0.25">
      <c r="A10" s="42"/>
      <c r="B10" s="45"/>
      <c r="C10" t="s">
        <v>8</v>
      </c>
      <c r="D10" s="2">
        <v>2.8130000000000002</v>
      </c>
      <c r="E10" s="28">
        <v>1.7918661</v>
      </c>
      <c r="F10" s="19">
        <v>3.8341340000000002</v>
      </c>
      <c r="G10" s="10">
        <v>9.9400000000000004E-5</v>
      </c>
      <c r="H10" s="13" t="s">
        <v>14</v>
      </c>
      <c r="J10" s="10"/>
      <c r="K10" s="10"/>
      <c r="L10" s="10"/>
      <c r="M10" s="10"/>
    </row>
    <row r="11" spans="1:13" x14ac:dyDescent="0.25">
      <c r="A11" s="42"/>
      <c r="B11" s="45"/>
      <c r="C11" t="s">
        <v>9</v>
      </c>
      <c r="D11" s="2">
        <v>3.9729999999999999</v>
      </c>
      <c r="E11" s="28">
        <v>2.9518661000000002</v>
      </c>
      <c r="F11" s="19">
        <v>4.9941339999999999</v>
      </c>
      <c r="G11" s="10">
        <v>7.6000000000000001E-6</v>
      </c>
      <c r="H11" s="13" t="s">
        <v>14</v>
      </c>
      <c r="J11" s="10"/>
      <c r="K11" s="10"/>
      <c r="L11" s="10"/>
      <c r="M11" s="10"/>
    </row>
    <row r="12" spans="1:13" x14ac:dyDescent="0.25">
      <c r="A12" s="42"/>
      <c r="B12" s="45"/>
      <c r="C12" t="s">
        <v>10</v>
      </c>
      <c r="D12" s="2">
        <v>2.7160000000000002</v>
      </c>
      <c r="E12" s="28">
        <v>1.6948661</v>
      </c>
      <c r="F12" s="19">
        <v>3.7371340000000002</v>
      </c>
      <c r="G12" s="10">
        <v>1.283E-4</v>
      </c>
      <c r="H12" s="13" t="s">
        <v>14</v>
      </c>
      <c r="J12" s="10"/>
      <c r="K12" s="10"/>
      <c r="L12" s="10"/>
      <c r="M12" s="10"/>
    </row>
    <row r="13" spans="1:13" x14ac:dyDescent="0.25">
      <c r="A13" s="42"/>
      <c r="B13" s="45"/>
      <c r="C13" t="s">
        <v>11</v>
      </c>
      <c r="D13" s="2">
        <v>3.8759999999999999</v>
      </c>
      <c r="E13" s="28">
        <v>2.8548661000000002</v>
      </c>
      <c r="F13" s="19">
        <v>4.8971340000000003</v>
      </c>
      <c r="G13" s="10">
        <v>9.0999999999999993E-6</v>
      </c>
      <c r="H13" s="13" t="s">
        <v>14</v>
      </c>
      <c r="J13" s="10"/>
      <c r="K13" s="10"/>
      <c r="L13" s="10"/>
      <c r="M13" s="10"/>
    </row>
    <row r="14" spans="1:13" x14ac:dyDescent="0.25">
      <c r="A14" s="42"/>
      <c r="B14" s="46"/>
      <c r="C14" s="12" t="s">
        <v>12</v>
      </c>
      <c r="D14" s="5">
        <v>1.1599999999999999</v>
      </c>
      <c r="E14" s="29">
        <v>0.13886609999999999</v>
      </c>
      <c r="F14" s="20">
        <v>2.1811340000000001</v>
      </c>
      <c r="G14" s="9">
        <v>2.7249700000000002E-2</v>
      </c>
      <c r="H14" s="6" t="s">
        <v>14</v>
      </c>
      <c r="J14" s="10"/>
      <c r="K14" s="10"/>
      <c r="L14" s="10"/>
      <c r="M14" s="10"/>
    </row>
    <row r="15" spans="1:13" x14ac:dyDescent="0.25">
      <c r="A15" s="42"/>
      <c r="B15" s="44" t="s">
        <v>2</v>
      </c>
      <c r="C15" s="11" t="s">
        <v>7</v>
      </c>
      <c r="D15" s="3">
        <v>0.27</v>
      </c>
      <c r="E15" s="26">
        <v>-1.3373200000000001</v>
      </c>
      <c r="F15" s="27">
        <v>1.8773200000000001</v>
      </c>
      <c r="G15" s="8">
        <v>0.94723579999999996</v>
      </c>
      <c r="H15" s="4"/>
      <c r="J15" s="10"/>
      <c r="K15" s="10"/>
      <c r="L15" s="10"/>
      <c r="M15" s="10"/>
    </row>
    <row r="16" spans="1:13" x14ac:dyDescent="0.25">
      <c r="A16" s="42"/>
      <c r="B16" s="45"/>
      <c r="C16" t="s">
        <v>8</v>
      </c>
      <c r="D16" s="2">
        <v>4.9800000000000004</v>
      </c>
      <c r="E16" s="28">
        <v>3.3726799999999999</v>
      </c>
      <c r="F16" s="19">
        <v>6.5873200000000001</v>
      </c>
      <c r="G16" s="10">
        <v>4.1900000000000002E-5</v>
      </c>
      <c r="H16" s="13" t="s">
        <v>14</v>
      </c>
      <c r="J16" s="10"/>
      <c r="K16" s="10"/>
      <c r="L16" s="10"/>
      <c r="M16" s="10"/>
    </row>
    <row r="17" spans="1:13" x14ac:dyDescent="0.25">
      <c r="A17" s="42"/>
      <c r="B17" s="45"/>
      <c r="C17" t="s">
        <v>9</v>
      </c>
      <c r="D17" s="2">
        <v>7.6533329999999999</v>
      </c>
      <c r="E17" s="28">
        <v>6.0460130000000003</v>
      </c>
      <c r="F17" s="19">
        <v>9.2606529999999996</v>
      </c>
      <c r="G17" s="10">
        <v>1.5999999999999999E-6</v>
      </c>
      <c r="H17" s="13" t="s">
        <v>14</v>
      </c>
      <c r="J17" s="10"/>
      <c r="K17" s="10"/>
      <c r="L17" s="10"/>
      <c r="M17" s="10"/>
    </row>
    <row r="18" spans="1:13" x14ac:dyDescent="0.25">
      <c r="A18" s="42"/>
      <c r="B18" s="45"/>
      <c r="C18" t="s">
        <v>10</v>
      </c>
      <c r="D18" s="2">
        <v>4.71</v>
      </c>
      <c r="E18" s="28">
        <v>3.1026799999999999</v>
      </c>
      <c r="F18" s="19">
        <v>6.3173199999999996</v>
      </c>
      <c r="G18" s="10">
        <v>6.3299999999999994E-5</v>
      </c>
      <c r="H18" s="13" t="s">
        <v>14</v>
      </c>
      <c r="J18" s="10"/>
      <c r="K18" s="10"/>
      <c r="L18" s="10"/>
      <c r="M18" s="10"/>
    </row>
    <row r="19" spans="1:13" x14ac:dyDescent="0.25">
      <c r="A19" s="42"/>
      <c r="B19" s="45"/>
      <c r="C19" t="s">
        <v>11</v>
      </c>
      <c r="D19" s="2">
        <v>7.3833330000000004</v>
      </c>
      <c r="E19" s="28">
        <v>5.7760129999999998</v>
      </c>
      <c r="F19" s="19">
        <v>8.990653</v>
      </c>
      <c r="G19" s="10">
        <v>2.2000000000000001E-6</v>
      </c>
      <c r="H19" s="13" t="s">
        <v>14</v>
      </c>
      <c r="J19" s="10"/>
      <c r="K19" s="10"/>
      <c r="L19" s="10"/>
      <c r="M19" s="10"/>
    </row>
    <row r="20" spans="1:13" x14ac:dyDescent="0.25">
      <c r="A20" s="43"/>
      <c r="B20" s="46"/>
      <c r="C20" s="12" t="s">
        <v>12</v>
      </c>
      <c r="D20" s="5">
        <v>2.673333</v>
      </c>
      <c r="E20" s="29">
        <v>1.0660130000000001</v>
      </c>
      <c r="F20" s="20">
        <v>4.280653</v>
      </c>
      <c r="G20" s="9">
        <v>3.1280000000000001E-3</v>
      </c>
      <c r="H20" s="6" t="s">
        <v>14</v>
      </c>
      <c r="J20" s="10"/>
      <c r="K20" s="10"/>
      <c r="L20" s="10"/>
      <c r="M20" s="10"/>
    </row>
    <row r="21" spans="1:13" x14ac:dyDescent="0.25">
      <c r="A21" s="41" t="s">
        <v>486</v>
      </c>
      <c r="B21" s="44" t="s">
        <v>0</v>
      </c>
      <c r="C21" s="11" t="s">
        <v>7</v>
      </c>
      <c r="D21" s="3">
        <v>2.7731559999999999E-2</v>
      </c>
      <c r="E21" s="26">
        <v>-7.3523099999999994E-2</v>
      </c>
      <c r="F21" s="27">
        <v>0.1289862</v>
      </c>
      <c r="G21" s="8">
        <v>0.81665880000000002</v>
      </c>
      <c r="H21" s="4"/>
    </row>
    <row r="22" spans="1:13" x14ac:dyDescent="0.25">
      <c r="A22" s="42"/>
      <c r="B22" s="45"/>
      <c r="C22" t="s">
        <v>8</v>
      </c>
      <c r="D22" s="2">
        <v>4.9916809999999999E-2</v>
      </c>
      <c r="E22" s="28">
        <v>-5.1337859999999999E-2</v>
      </c>
      <c r="F22" s="19">
        <v>0.15117149999999999</v>
      </c>
      <c r="G22" s="10">
        <v>0.44034990000000002</v>
      </c>
      <c r="H22" s="13"/>
    </row>
    <row r="23" spans="1:13" x14ac:dyDescent="0.25">
      <c r="A23" s="42"/>
      <c r="B23" s="45"/>
      <c r="C23" t="s">
        <v>9</v>
      </c>
      <c r="D23" s="2">
        <v>6.1009430000000003E-2</v>
      </c>
      <c r="E23" s="28">
        <v>-4.024523E-2</v>
      </c>
      <c r="F23" s="19">
        <v>0.16226409999999999</v>
      </c>
      <c r="G23" s="10">
        <v>0.28901710000000003</v>
      </c>
      <c r="H23" s="13"/>
    </row>
    <row r="24" spans="1:13" x14ac:dyDescent="0.25">
      <c r="A24" s="42"/>
      <c r="B24" s="45"/>
      <c r="C24" t="s">
        <v>10</v>
      </c>
      <c r="D24" s="2">
        <v>2.218525E-2</v>
      </c>
      <c r="E24" s="28">
        <v>-7.9069410000000007E-2</v>
      </c>
      <c r="F24" s="19">
        <v>0.12343990000000001</v>
      </c>
      <c r="G24" s="10">
        <v>0.89364600000000005</v>
      </c>
      <c r="H24" s="13"/>
    </row>
    <row r="25" spans="1:13" x14ac:dyDescent="0.25">
      <c r="A25" s="42"/>
      <c r="B25" s="45"/>
      <c r="C25" t="s">
        <v>11</v>
      </c>
      <c r="D25" s="2">
        <v>3.3277870000000001E-2</v>
      </c>
      <c r="E25" s="28">
        <v>-6.7976789999999995E-2</v>
      </c>
      <c r="F25" s="19">
        <v>0.1345325</v>
      </c>
      <c r="G25" s="10">
        <v>0.72556339999999997</v>
      </c>
      <c r="H25" s="13"/>
    </row>
    <row r="26" spans="1:13" x14ac:dyDescent="0.25">
      <c r="A26" s="42"/>
      <c r="B26" s="46"/>
      <c r="C26" s="12" t="s">
        <v>12</v>
      </c>
      <c r="D26" s="5">
        <v>1.1092619999999999E-2</v>
      </c>
      <c r="E26" s="29">
        <v>-9.0162039999999999E-2</v>
      </c>
      <c r="F26" s="20">
        <v>0.1123473</v>
      </c>
      <c r="G26" s="9">
        <v>0.98411459999999995</v>
      </c>
      <c r="H26" s="6"/>
    </row>
    <row r="27" spans="1:13" x14ac:dyDescent="0.25">
      <c r="A27" s="42"/>
      <c r="B27" s="44" t="s">
        <v>1</v>
      </c>
      <c r="C27" s="11" t="s">
        <v>7</v>
      </c>
      <c r="D27" s="3">
        <v>1.1037159999999999</v>
      </c>
      <c r="E27" s="26">
        <v>0.4880641</v>
      </c>
      <c r="F27" s="27">
        <v>1.7193678999999999</v>
      </c>
      <c r="G27" s="8">
        <v>1.9394E-3</v>
      </c>
      <c r="H27" s="4" t="s">
        <v>14</v>
      </c>
    </row>
    <row r="28" spans="1:13" x14ac:dyDescent="0.25">
      <c r="A28" s="42"/>
      <c r="B28" s="45"/>
      <c r="C28" t="s">
        <v>8</v>
      </c>
      <c r="D28" s="2">
        <v>2.4459235000000001</v>
      </c>
      <c r="E28" s="28">
        <v>1.8302716000000001</v>
      </c>
      <c r="F28" s="19">
        <v>3.0615754000000002</v>
      </c>
      <c r="G28" s="10">
        <v>6.4999999999999996E-6</v>
      </c>
      <c r="H28" s="13" t="s">
        <v>14</v>
      </c>
    </row>
    <row r="29" spans="1:13" x14ac:dyDescent="0.25">
      <c r="A29" s="42"/>
      <c r="B29" s="45"/>
      <c r="C29" t="s">
        <v>9</v>
      </c>
      <c r="D29" s="2">
        <v>1.5141431000000001</v>
      </c>
      <c r="E29" s="28">
        <v>0.89849120000000005</v>
      </c>
      <c r="F29" s="19">
        <v>2.1297950000000001</v>
      </c>
      <c r="G29" s="10">
        <v>2.2489999999999999E-4</v>
      </c>
      <c r="H29" s="13" t="s">
        <v>14</v>
      </c>
    </row>
    <row r="30" spans="1:13" x14ac:dyDescent="0.25">
      <c r="A30" s="42"/>
      <c r="B30" s="45"/>
      <c r="C30" t="s">
        <v>10</v>
      </c>
      <c r="D30" s="2">
        <v>1.3422073999999999</v>
      </c>
      <c r="E30" s="28">
        <v>0.72655550000000002</v>
      </c>
      <c r="F30" s="19">
        <v>1.9578593</v>
      </c>
      <c r="G30" s="10">
        <v>5.2340000000000004E-4</v>
      </c>
      <c r="H30" s="13" t="s">
        <v>14</v>
      </c>
    </row>
    <row r="31" spans="1:13" x14ac:dyDescent="0.25">
      <c r="A31" s="42"/>
      <c r="B31" s="45"/>
      <c r="C31" t="s">
        <v>11</v>
      </c>
      <c r="D31" s="2">
        <v>0.41042709999999999</v>
      </c>
      <c r="E31" s="28">
        <v>-0.20522480000000001</v>
      </c>
      <c r="F31" s="19">
        <v>1.026079</v>
      </c>
      <c r="G31" s="10">
        <v>0.2212335</v>
      </c>
      <c r="H31" s="13"/>
    </row>
    <row r="32" spans="1:13" x14ac:dyDescent="0.25">
      <c r="A32" s="42"/>
      <c r="B32" s="46"/>
      <c r="C32" s="12" t="s">
        <v>12</v>
      </c>
      <c r="D32" s="5">
        <v>-0.93178039999999995</v>
      </c>
      <c r="E32" s="29">
        <v>-1.5474323000000001</v>
      </c>
      <c r="F32" s="20">
        <v>-0.31612849999999998</v>
      </c>
      <c r="G32" s="9">
        <v>5.5830000000000003E-3</v>
      </c>
      <c r="H32" s="6" t="s">
        <v>14</v>
      </c>
    </row>
    <row r="33" spans="1:8" x14ac:dyDescent="0.25">
      <c r="A33" s="42"/>
      <c r="B33" s="44" t="s">
        <v>2</v>
      </c>
      <c r="C33" s="11" t="s">
        <v>7</v>
      </c>
      <c r="D33" s="3">
        <v>2.0965060000000002</v>
      </c>
      <c r="E33" s="26">
        <v>-0.47059279999999998</v>
      </c>
      <c r="F33" s="27">
        <v>4.6636040000000003</v>
      </c>
      <c r="G33" s="8">
        <v>0.1144168</v>
      </c>
      <c r="H33" s="4"/>
    </row>
    <row r="34" spans="1:8" x14ac:dyDescent="0.25">
      <c r="A34" s="42"/>
      <c r="B34" s="45"/>
      <c r="C34" t="s">
        <v>8</v>
      </c>
      <c r="D34" s="2">
        <v>6.4337220000000004</v>
      </c>
      <c r="E34" s="28">
        <v>3.8666228999999999</v>
      </c>
      <c r="F34" s="19">
        <v>9.0008199999999992</v>
      </c>
      <c r="G34" s="10">
        <v>1.9660000000000001E-4</v>
      </c>
      <c r="H34" s="13" t="s">
        <v>14</v>
      </c>
    </row>
    <row r="35" spans="1:8" x14ac:dyDescent="0.25">
      <c r="A35" s="42"/>
      <c r="B35" s="45"/>
      <c r="C35" t="s">
        <v>9</v>
      </c>
      <c r="D35" s="2">
        <v>8.1308930000000004</v>
      </c>
      <c r="E35" s="28">
        <v>5.5637942999999996</v>
      </c>
      <c r="F35" s="19">
        <v>10.697991999999999</v>
      </c>
      <c r="G35" s="10">
        <v>3.5599999999999998E-5</v>
      </c>
      <c r="H35" s="13" t="s">
        <v>14</v>
      </c>
    </row>
    <row r="36" spans="1:8" x14ac:dyDescent="0.25">
      <c r="A36" s="42"/>
      <c r="B36" s="45"/>
      <c r="C36" t="s">
        <v>10</v>
      </c>
      <c r="D36" s="2">
        <v>4.3372159999999997</v>
      </c>
      <c r="E36" s="28">
        <v>1.7701171</v>
      </c>
      <c r="F36" s="19">
        <v>6.9043140000000003</v>
      </c>
      <c r="G36" s="10">
        <v>2.8335999999999999E-3</v>
      </c>
      <c r="H36" s="13" t="s">
        <v>14</v>
      </c>
    </row>
    <row r="37" spans="1:8" x14ac:dyDescent="0.25">
      <c r="A37" s="42"/>
      <c r="B37" s="45"/>
      <c r="C37" t="s">
        <v>11</v>
      </c>
      <c r="D37" s="2">
        <v>6.0343869999999997</v>
      </c>
      <c r="E37" s="28">
        <v>3.4672885</v>
      </c>
      <c r="F37" s="19">
        <v>8.6014859999999995</v>
      </c>
      <c r="G37" s="10">
        <v>3.0969999999999999E-4</v>
      </c>
      <c r="H37" s="13" t="s">
        <v>14</v>
      </c>
    </row>
    <row r="38" spans="1:8" x14ac:dyDescent="0.25">
      <c r="A38" s="43"/>
      <c r="B38" s="46"/>
      <c r="C38" s="12" t="s">
        <v>12</v>
      </c>
      <c r="D38" s="5">
        <v>1.697171</v>
      </c>
      <c r="E38" s="29">
        <v>-0.86992729999999996</v>
      </c>
      <c r="F38" s="20">
        <v>4.2642699999999998</v>
      </c>
      <c r="G38" s="9">
        <v>0.22649559999999999</v>
      </c>
      <c r="H38" s="6"/>
    </row>
    <row r="39" spans="1:8" x14ac:dyDescent="0.25">
      <c r="A39" s="41" t="s">
        <v>487</v>
      </c>
      <c r="B39" s="44" t="s">
        <v>0</v>
      </c>
      <c r="C39" s="11" t="s">
        <v>7</v>
      </c>
      <c r="D39" s="3">
        <v>6.6477060000000003</v>
      </c>
      <c r="E39" s="26">
        <v>-7.6698709999999997</v>
      </c>
      <c r="F39" s="27">
        <v>20.96528</v>
      </c>
      <c r="G39" s="8">
        <v>0.48685109999999998</v>
      </c>
      <c r="H39" s="4"/>
    </row>
    <row r="40" spans="1:8" x14ac:dyDescent="0.25">
      <c r="A40" s="42"/>
      <c r="B40" s="45"/>
      <c r="C40" t="s">
        <v>8</v>
      </c>
      <c r="D40" s="2">
        <v>15.562505</v>
      </c>
      <c r="E40" s="28">
        <v>1.244929</v>
      </c>
      <c r="F40" s="19">
        <v>29.88008</v>
      </c>
      <c r="G40" s="10">
        <v>3.3864999999999999E-2</v>
      </c>
      <c r="H40" s="13" t="s">
        <v>14</v>
      </c>
    </row>
    <row r="41" spans="1:8" x14ac:dyDescent="0.25">
      <c r="A41" s="42"/>
      <c r="B41" s="45"/>
      <c r="C41" t="s">
        <v>9</v>
      </c>
      <c r="D41" s="2">
        <v>22.52159</v>
      </c>
      <c r="E41" s="28">
        <v>8.2040129999999998</v>
      </c>
      <c r="F41" s="19">
        <v>36.839170000000003</v>
      </c>
      <c r="G41" s="10">
        <v>4.4193000000000001E-3</v>
      </c>
      <c r="H41" s="13" t="s">
        <v>14</v>
      </c>
    </row>
    <row r="42" spans="1:8" x14ac:dyDescent="0.25">
      <c r="A42" s="42"/>
      <c r="B42" s="45"/>
      <c r="C42" t="s">
        <v>10</v>
      </c>
      <c r="D42" s="2">
        <v>8.9147999999999996</v>
      </c>
      <c r="E42" s="28">
        <v>-5.4027770000000004</v>
      </c>
      <c r="F42" s="19">
        <v>23.232379999999999</v>
      </c>
      <c r="G42" s="10">
        <v>0.26612950000000002</v>
      </c>
      <c r="H42" s="13"/>
    </row>
    <row r="43" spans="1:8" x14ac:dyDescent="0.25">
      <c r="A43" s="42"/>
      <c r="B43" s="45"/>
      <c r="C43" t="s">
        <v>11</v>
      </c>
      <c r="D43" s="2">
        <v>15.873884</v>
      </c>
      <c r="E43" s="28">
        <v>1.5563070000000001</v>
      </c>
      <c r="F43" s="19">
        <v>30.191459999999999</v>
      </c>
      <c r="G43" s="10">
        <v>3.0745700000000001E-2</v>
      </c>
      <c r="H43" s="13" t="s">
        <v>14</v>
      </c>
    </row>
    <row r="44" spans="1:8" x14ac:dyDescent="0.25">
      <c r="A44" s="42"/>
      <c r="B44" s="46"/>
      <c r="C44" s="12" t="s">
        <v>12</v>
      </c>
      <c r="D44" s="5">
        <v>6.959085</v>
      </c>
      <c r="E44" s="29">
        <v>-7.358492</v>
      </c>
      <c r="F44" s="20">
        <v>21.27666</v>
      </c>
      <c r="G44" s="9">
        <v>0.45135890000000001</v>
      </c>
      <c r="H44" s="6"/>
    </row>
    <row r="45" spans="1:8" x14ac:dyDescent="0.25">
      <c r="A45" s="42"/>
      <c r="B45" s="44" t="s">
        <v>1</v>
      </c>
      <c r="C45" s="11" t="s">
        <v>7</v>
      </c>
      <c r="D45" s="3">
        <v>37.791409999999999</v>
      </c>
      <c r="E45" s="26">
        <v>-28.948429999999998</v>
      </c>
      <c r="F45" s="27">
        <v>104.53126</v>
      </c>
      <c r="G45" s="8">
        <v>0.33418490000000001</v>
      </c>
      <c r="H45" s="4"/>
    </row>
    <row r="46" spans="1:8" x14ac:dyDescent="0.25">
      <c r="A46" s="42"/>
      <c r="B46" s="45"/>
      <c r="C46" t="s">
        <v>8</v>
      </c>
      <c r="D46" s="2">
        <v>238.13088999999999</v>
      </c>
      <c r="E46" s="28">
        <v>171.39104</v>
      </c>
      <c r="F46" s="19">
        <v>304.87072999999998</v>
      </c>
      <c r="G46" s="10">
        <v>1.4600000000000001E-5</v>
      </c>
      <c r="H46" s="13" t="s">
        <v>14</v>
      </c>
    </row>
    <row r="47" spans="1:8" x14ac:dyDescent="0.25">
      <c r="A47" s="42"/>
      <c r="B47" s="45"/>
      <c r="C47" t="s">
        <v>9</v>
      </c>
      <c r="D47" s="2">
        <v>186.50532999999999</v>
      </c>
      <c r="E47" s="28">
        <v>119.76549</v>
      </c>
      <c r="F47" s="19">
        <v>253.24518</v>
      </c>
      <c r="G47" s="10">
        <v>8.9599999999999996E-5</v>
      </c>
      <c r="H47" s="13" t="s">
        <v>14</v>
      </c>
    </row>
    <row r="48" spans="1:8" x14ac:dyDescent="0.25">
      <c r="A48" s="42"/>
      <c r="B48" s="45"/>
      <c r="C48" t="s">
        <v>10</v>
      </c>
      <c r="D48" s="2">
        <v>200.33947000000001</v>
      </c>
      <c r="E48" s="28">
        <v>133.59962999999999</v>
      </c>
      <c r="F48" s="19">
        <v>267.07932</v>
      </c>
      <c r="G48" s="10">
        <v>5.3000000000000001E-5</v>
      </c>
      <c r="H48" s="13" t="s">
        <v>14</v>
      </c>
    </row>
    <row r="49" spans="1:8" x14ac:dyDescent="0.25">
      <c r="A49" s="42"/>
      <c r="B49" s="45"/>
      <c r="C49" t="s">
        <v>11</v>
      </c>
      <c r="D49" s="2">
        <v>148.71392</v>
      </c>
      <c r="E49" s="28">
        <v>81.974069999999998</v>
      </c>
      <c r="F49" s="19">
        <v>215.45375999999999</v>
      </c>
      <c r="G49" s="10">
        <v>4.4999999999999999E-4</v>
      </c>
      <c r="H49" s="13" t="s">
        <v>14</v>
      </c>
    </row>
    <row r="50" spans="1:8" x14ac:dyDescent="0.25">
      <c r="A50" s="42"/>
      <c r="B50" s="46"/>
      <c r="C50" s="12" t="s">
        <v>12</v>
      </c>
      <c r="D50" s="5">
        <v>-51.625549999999997</v>
      </c>
      <c r="E50" s="29">
        <v>-118.36539999999999</v>
      </c>
      <c r="F50" s="20">
        <v>15.11429</v>
      </c>
      <c r="G50" s="9">
        <v>0.1387593</v>
      </c>
      <c r="H50" s="6"/>
    </row>
    <row r="51" spans="1:8" x14ac:dyDescent="0.25">
      <c r="A51" s="42"/>
      <c r="B51" s="44" t="s">
        <v>2</v>
      </c>
      <c r="C51" s="11" t="s">
        <v>7</v>
      </c>
      <c r="D51" s="3">
        <v>15.945169999999999</v>
      </c>
      <c r="E51" s="26">
        <v>-54.017209999999999</v>
      </c>
      <c r="F51" s="27">
        <v>85.907550000000001</v>
      </c>
      <c r="G51" s="8">
        <v>0.88250949999999995</v>
      </c>
      <c r="H51" s="4"/>
    </row>
    <row r="52" spans="1:8" x14ac:dyDescent="0.25">
      <c r="A52" s="42"/>
      <c r="B52" s="45"/>
      <c r="C52" t="s">
        <v>8</v>
      </c>
      <c r="D52" s="2">
        <v>201.00567000000001</v>
      </c>
      <c r="E52" s="28">
        <v>131.04329000000001</v>
      </c>
      <c r="F52" s="19">
        <v>270.96805000000001</v>
      </c>
      <c r="G52" s="10">
        <v>7.3200000000000004E-5</v>
      </c>
      <c r="H52" s="13" t="s">
        <v>14</v>
      </c>
    </row>
    <row r="53" spans="1:8" x14ac:dyDescent="0.25">
      <c r="A53" s="42"/>
      <c r="B53" s="45"/>
      <c r="C53" t="s">
        <v>9</v>
      </c>
      <c r="D53" s="2">
        <v>319.20981</v>
      </c>
      <c r="E53" s="28">
        <v>249.24743000000001</v>
      </c>
      <c r="F53" s="19">
        <v>389.17219</v>
      </c>
      <c r="G53" s="10">
        <v>2.3E-6</v>
      </c>
      <c r="H53" s="13" t="s">
        <v>14</v>
      </c>
    </row>
    <row r="54" spans="1:8" x14ac:dyDescent="0.25">
      <c r="A54" s="42"/>
      <c r="B54" s="45"/>
      <c r="C54" t="s">
        <v>10</v>
      </c>
      <c r="D54" s="2">
        <v>185.06049999999999</v>
      </c>
      <c r="E54" s="28">
        <v>115.09811999999999</v>
      </c>
      <c r="F54" s="19">
        <v>255.02287999999999</v>
      </c>
      <c r="G54" s="10">
        <v>1.3349999999999999E-4</v>
      </c>
      <c r="H54" s="13" t="s">
        <v>14</v>
      </c>
    </row>
    <row r="55" spans="1:8" x14ac:dyDescent="0.25">
      <c r="A55" s="42"/>
      <c r="B55" s="45"/>
      <c r="C55" t="s">
        <v>11</v>
      </c>
      <c r="D55" s="2">
        <v>303.26463999999999</v>
      </c>
      <c r="E55" s="28">
        <v>233.30226999999999</v>
      </c>
      <c r="F55" s="19">
        <v>373.22701999999998</v>
      </c>
      <c r="G55" s="10">
        <v>3.4000000000000001E-6</v>
      </c>
      <c r="H55" s="13" t="s">
        <v>14</v>
      </c>
    </row>
    <row r="56" spans="1:8" x14ac:dyDescent="0.25">
      <c r="A56" s="43"/>
      <c r="B56" s="46"/>
      <c r="C56" s="12" t="s">
        <v>12</v>
      </c>
      <c r="D56" s="5">
        <v>118.20414</v>
      </c>
      <c r="E56" s="29">
        <v>48.241759999999999</v>
      </c>
      <c r="F56" s="20">
        <v>188.16651999999999</v>
      </c>
      <c r="G56" s="9">
        <v>2.8335999999999999E-3</v>
      </c>
      <c r="H56" s="13" t="s">
        <v>14</v>
      </c>
    </row>
    <row r="57" spans="1:8" x14ac:dyDescent="0.25">
      <c r="A57" s="41" t="s">
        <v>488</v>
      </c>
      <c r="B57" s="44" t="s">
        <v>0</v>
      </c>
      <c r="C57" s="11" t="s">
        <v>7</v>
      </c>
      <c r="D57" s="3">
        <v>1.045277</v>
      </c>
      <c r="E57" s="26">
        <v>-2.1299844600000002</v>
      </c>
      <c r="F57" s="27">
        <v>4.2205380000000003</v>
      </c>
      <c r="G57" s="8">
        <v>0.72462260000000001</v>
      </c>
      <c r="H57" s="4"/>
    </row>
    <row r="58" spans="1:8" x14ac:dyDescent="0.25">
      <c r="A58" s="42"/>
      <c r="B58" s="45"/>
      <c r="C58" t="s">
        <v>8</v>
      </c>
      <c r="D58" s="2">
        <v>3.198782</v>
      </c>
      <c r="E58" s="28">
        <v>2.3520159999999998E-2</v>
      </c>
      <c r="F58" s="19">
        <v>6.3740430000000003</v>
      </c>
      <c r="G58" s="10">
        <v>4.8359399999999997E-2</v>
      </c>
      <c r="H58" s="13" t="s">
        <v>14</v>
      </c>
    </row>
    <row r="59" spans="1:8" x14ac:dyDescent="0.25">
      <c r="A59" s="42"/>
      <c r="B59" s="45"/>
      <c r="C59" t="s">
        <v>9</v>
      </c>
      <c r="D59" s="2">
        <v>4.4728859999999999</v>
      </c>
      <c r="E59" s="28">
        <v>1.29762472</v>
      </c>
      <c r="F59" s="19">
        <v>7.6481479999999999</v>
      </c>
      <c r="G59" s="10">
        <v>8.5207000000000008E-3</v>
      </c>
      <c r="H59" s="13" t="s">
        <v>14</v>
      </c>
    </row>
    <row r="60" spans="1:8" x14ac:dyDescent="0.25">
      <c r="A60" s="42"/>
      <c r="B60" s="45"/>
      <c r="C60" t="s">
        <v>10</v>
      </c>
      <c r="D60" s="2">
        <v>2.153505</v>
      </c>
      <c r="E60" s="28">
        <v>-1.0217567999999999</v>
      </c>
      <c r="F60" s="19">
        <v>5.3287659999999999</v>
      </c>
      <c r="G60" s="10">
        <v>0.2105756</v>
      </c>
      <c r="H60" s="13"/>
    </row>
    <row r="61" spans="1:8" x14ac:dyDescent="0.25">
      <c r="A61" s="42"/>
      <c r="B61" s="45"/>
      <c r="C61" t="s">
        <v>11</v>
      </c>
      <c r="D61" s="2">
        <v>3.4276089999999999</v>
      </c>
      <c r="E61" s="28">
        <v>0.25234774999999998</v>
      </c>
      <c r="F61" s="19">
        <v>6.6028710000000004</v>
      </c>
      <c r="G61" s="10">
        <v>3.5012099999999997E-2</v>
      </c>
      <c r="H61" s="13"/>
    </row>
    <row r="62" spans="1:8" x14ac:dyDescent="0.25">
      <c r="A62" s="42"/>
      <c r="B62" s="46"/>
      <c r="C62" s="12" t="s">
        <v>12</v>
      </c>
      <c r="D62" s="5">
        <v>1.274105</v>
      </c>
      <c r="E62" s="29">
        <v>-1.90115688</v>
      </c>
      <c r="F62" s="20">
        <v>4.4493660000000004</v>
      </c>
      <c r="G62" s="9">
        <v>0.5960915</v>
      </c>
      <c r="H62" s="6"/>
    </row>
    <row r="63" spans="1:8" x14ac:dyDescent="0.25">
      <c r="A63" s="42"/>
      <c r="B63" s="44" t="s">
        <v>1</v>
      </c>
      <c r="C63" s="11" t="s">
        <v>7</v>
      </c>
      <c r="D63" s="3">
        <v>8.2113329999999998</v>
      </c>
      <c r="E63" s="26">
        <v>-4.613397</v>
      </c>
      <c r="F63" s="27">
        <v>21.036062999999999</v>
      </c>
      <c r="G63" s="8">
        <v>0.2473079</v>
      </c>
      <c r="H63" s="4"/>
    </row>
    <row r="64" spans="1:8" x14ac:dyDescent="0.25">
      <c r="A64" s="42"/>
      <c r="B64" s="45"/>
      <c r="C64" t="s">
        <v>8</v>
      </c>
      <c r="D64" s="2">
        <v>48.768053999999999</v>
      </c>
      <c r="E64" s="28">
        <v>35.943323999999997</v>
      </c>
      <c r="F64" s="19">
        <v>61.592784000000002</v>
      </c>
      <c r="G64" s="10">
        <v>9.0000000000000002E-6</v>
      </c>
      <c r="H64" s="13" t="s">
        <v>14</v>
      </c>
    </row>
    <row r="65" spans="1:8" x14ac:dyDescent="0.25">
      <c r="A65" s="42"/>
      <c r="B65" s="45"/>
      <c r="C65" t="s">
        <v>9</v>
      </c>
      <c r="D65" s="2">
        <v>38.658926000000001</v>
      </c>
      <c r="E65" s="28">
        <v>25.834195999999999</v>
      </c>
      <c r="F65" s="19">
        <v>51.483656000000003</v>
      </c>
      <c r="G65" s="10">
        <v>5.1400000000000003E-5</v>
      </c>
      <c r="H65" s="13" t="s">
        <v>14</v>
      </c>
    </row>
    <row r="66" spans="1:8" x14ac:dyDescent="0.25">
      <c r="A66" s="42"/>
      <c r="B66" s="45"/>
      <c r="C66" t="s">
        <v>10</v>
      </c>
      <c r="D66" s="2">
        <v>40.556721000000003</v>
      </c>
      <c r="E66" s="28">
        <v>27.731991000000001</v>
      </c>
      <c r="F66" s="19">
        <v>53.381450999999998</v>
      </c>
      <c r="G66" s="10">
        <v>3.6000000000000001E-5</v>
      </c>
      <c r="H66" s="13" t="s">
        <v>14</v>
      </c>
    </row>
    <row r="67" spans="1:8" x14ac:dyDescent="0.25">
      <c r="A67" s="42"/>
      <c r="B67" s="45"/>
      <c r="C67" t="s">
        <v>11</v>
      </c>
      <c r="D67" s="2">
        <v>30.447593000000001</v>
      </c>
      <c r="E67" s="28">
        <v>17.622862999999999</v>
      </c>
      <c r="F67" s="19">
        <v>43.272323</v>
      </c>
      <c r="G67" s="10">
        <v>2.8880000000000003E-4</v>
      </c>
      <c r="H67" s="13" t="s">
        <v>14</v>
      </c>
    </row>
    <row r="68" spans="1:8" x14ac:dyDescent="0.25">
      <c r="A68" s="42"/>
      <c r="B68" s="46"/>
      <c r="C68" s="12" t="s">
        <v>12</v>
      </c>
      <c r="D68" s="5">
        <v>-10.109128</v>
      </c>
      <c r="E68" s="29">
        <v>-22.933858000000001</v>
      </c>
      <c r="F68" s="20">
        <v>2.7156020000000001</v>
      </c>
      <c r="G68" s="9">
        <v>0.1299497</v>
      </c>
      <c r="H68" s="6"/>
    </row>
    <row r="69" spans="1:8" x14ac:dyDescent="0.25">
      <c r="A69" s="42"/>
      <c r="B69" s="44" t="s">
        <v>2</v>
      </c>
      <c r="C69" s="11" t="s">
        <v>7</v>
      </c>
      <c r="D69" s="3">
        <v>3.9648659999999998</v>
      </c>
      <c r="E69" s="26">
        <v>-10.619389999999999</v>
      </c>
      <c r="F69" s="27">
        <v>18.549130000000002</v>
      </c>
      <c r="G69" s="8">
        <v>0.81979380000000002</v>
      </c>
      <c r="H69" s="4"/>
    </row>
    <row r="70" spans="1:8" x14ac:dyDescent="0.25">
      <c r="A70" s="42"/>
      <c r="B70" s="45"/>
      <c r="C70" t="s">
        <v>8</v>
      </c>
      <c r="D70" s="2">
        <v>43.239458999999997</v>
      </c>
      <c r="E70" s="28">
        <v>28.655200000000001</v>
      </c>
      <c r="F70" s="19">
        <v>57.823720000000002</v>
      </c>
      <c r="G70" s="10">
        <v>5.8100000000000003E-5</v>
      </c>
      <c r="H70" s="13" t="s">
        <v>14</v>
      </c>
    </row>
    <row r="71" spans="1:8" x14ac:dyDescent="0.25">
      <c r="A71" s="42"/>
      <c r="B71" s="45"/>
      <c r="C71" t="s">
        <v>9</v>
      </c>
      <c r="D71" s="2">
        <v>69.763002</v>
      </c>
      <c r="E71" s="28">
        <v>55.178739999999998</v>
      </c>
      <c r="F71" s="19">
        <v>84.347260000000006</v>
      </c>
      <c r="G71" s="10">
        <v>1.5999999999999999E-6</v>
      </c>
      <c r="H71" s="13" t="s">
        <v>14</v>
      </c>
    </row>
    <row r="72" spans="1:8" x14ac:dyDescent="0.25">
      <c r="A72" s="42"/>
      <c r="B72" s="45"/>
      <c r="C72" t="s">
        <v>10</v>
      </c>
      <c r="D72" s="2">
        <v>39.274593000000003</v>
      </c>
      <c r="E72" s="28">
        <v>24.690329999999999</v>
      </c>
      <c r="F72" s="19">
        <v>53.858849999999997</v>
      </c>
      <c r="G72" s="10">
        <v>1.1730000000000001E-4</v>
      </c>
      <c r="H72" s="13" t="s">
        <v>14</v>
      </c>
    </row>
    <row r="73" spans="1:8" x14ac:dyDescent="0.25">
      <c r="A73" s="42"/>
      <c r="B73" s="45"/>
      <c r="C73" t="s">
        <v>11</v>
      </c>
      <c r="D73" s="2">
        <v>65.798136</v>
      </c>
      <c r="E73" s="28">
        <v>51.213880000000003</v>
      </c>
      <c r="F73" s="19">
        <v>80.382400000000004</v>
      </c>
      <c r="G73" s="10">
        <v>2.5000000000000002E-6</v>
      </c>
      <c r="H73" s="13" t="s">
        <v>14</v>
      </c>
    </row>
    <row r="74" spans="1:8" x14ac:dyDescent="0.25">
      <c r="A74" s="43"/>
      <c r="B74" s="46"/>
      <c r="C74" s="12" t="s">
        <v>12</v>
      </c>
      <c r="D74" s="5">
        <v>26.523543</v>
      </c>
      <c r="E74" s="29">
        <v>11.93928</v>
      </c>
      <c r="F74" s="20">
        <v>41.107799999999997</v>
      </c>
      <c r="G74" s="9">
        <v>1.7671E-3</v>
      </c>
      <c r="H74" s="6" t="s">
        <v>14</v>
      </c>
    </row>
    <row r="75" spans="1:8" x14ac:dyDescent="0.25">
      <c r="A75" s="41" t="s">
        <v>489</v>
      </c>
      <c r="B75" s="44" t="s">
        <v>0</v>
      </c>
      <c r="C75" s="11" t="s">
        <v>7</v>
      </c>
      <c r="D75" s="3">
        <v>9.7637230000000005E-2</v>
      </c>
      <c r="E75" s="26">
        <v>-0.2207585</v>
      </c>
      <c r="F75" s="27">
        <v>0.41603289999999998</v>
      </c>
      <c r="G75" s="8">
        <v>0.76336510000000002</v>
      </c>
      <c r="H75" s="4"/>
    </row>
    <row r="76" spans="1:8" x14ac:dyDescent="0.25">
      <c r="A76" s="42"/>
      <c r="B76" s="45"/>
      <c r="C76" t="s">
        <v>8</v>
      </c>
      <c r="D76" s="2">
        <v>2.2121979999999999E-2</v>
      </c>
      <c r="E76" s="28">
        <v>-0.29627369999999997</v>
      </c>
      <c r="F76" s="19">
        <v>0.34051769999999998</v>
      </c>
      <c r="G76" s="10">
        <v>0.99579399999999996</v>
      </c>
      <c r="H76" s="13"/>
    </row>
    <row r="77" spans="1:8" x14ac:dyDescent="0.25">
      <c r="A77" s="42"/>
      <c r="B77" s="45"/>
      <c r="C77" t="s">
        <v>9</v>
      </c>
      <c r="D77" s="2">
        <v>6.3246079999999996E-2</v>
      </c>
      <c r="E77" s="28">
        <v>-0.25514959999999998</v>
      </c>
      <c r="F77" s="19">
        <v>0.38164179999999998</v>
      </c>
      <c r="G77" s="10">
        <v>0.91742990000000002</v>
      </c>
      <c r="H77" s="13"/>
    </row>
    <row r="78" spans="1:8" x14ac:dyDescent="0.25">
      <c r="A78" s="42"/>
      <c r="B78" s="45"/>
      <c r="C78" t="s">
        <v>10</v>
      </c>
      <c r="D78" s="2">
        <v>-7.5515250000000006E-2</v>
      </c>
      <c r="E78" s="28">
        <v>-0.39391100000000001</v>
      </c>
      <c r="F78" s="19">
        <v>0.2428805</v>
      </c>
      <c r="G78" s="10">
        <v>0.87024409999999996</v>
      </c>
      <c r="H78" s="13"/>
    </row>
    <row r="79" spans="1:8" x14ac:dyDescent="0.25">
      <c r="A79" s="42"/>
      <c r="B79" s="45"/>
      <c r="C79" t="s">
        <v>11</v>
      </c>
      <c r="D79" s="2">
        <v>-3.4391150000000002E-2</v>
      </c>
      <c r="E79" s="28">
        <v>-0.35278690000000001</v>
      </c>
      <c r="F79" s="19">
        <v>0.2840046</v>
      </c>
      <c r="G79" s="10">
        <v>0.98474799999999996</v>
      </c>
      <c r="H79" s="13"/>
    </row>
    <row r="80" spans="1:8" x14ac:dyDescent="0.25">
      <c r="A80" s="42"/>
      <c r="B80" s="46"/>
      <c r="C80" s="12" t="s">
        <v>12</v>
      </c>
      <c r="D80" s="5">
        <v>4.1124099999999997E-2</v>
      </c>
      <c r="E80" s="29">
        <v>-0.27727160000000001</v>
      </c>
      <c r="F80" s="20">
        <v>0.3595198</v>
      </c>
      <c r="G80" s="9">
        <v>0.97458299999999998</v>
      </c>
      <c r="H80" s="6"/>
    </row>
    <row r="81" spans="1:8" x14ac:dyDescent="0.25">
      <c r="A81" s="42"/>
      <c r="B81" s="44" t="s">
        <v>1</v>
      </c>
      <c r="C81" s="11" t="s">
        <v>7</v>
      </c>
      <c r="D81" s="3">
        <v>-3.4701129999999997E-2</v>
      </c>
      <c r="E81" s="26">
        <v>-0.24670686</v>
      </c>
      <c r="F81" s="27">
        <v>0.17730460000000001</v>
      </c>
      <c r="G81" s="8">
        <v>0.95083870000000004</v>
      </c>
      <c r="H81" s="4"/>
    </row>
    <row r="82" spans="1:8" x14ac:dyDescent="0.25">
      <c r="A82" s="42"/>
      <c r="B82" s="45"/>
      <c r="C82" t="s">
        <v>8</v>
      </c>
      <c r="D82" s="2">
        <v>8.5099850000000005E-2</v>
      </c>
      <c r="E82" s="28">
        <v>-0.12690588</v>
      </c>
      <c r="F82" s="19">
        <v>0.29710560000000003</v>
      </c>
      <c r="G82" s="10">
        <v>0.595835</v>
      </c>
      <c r="H82" s="13"/>
    </row>
    <row r="83" spans="1:8" x14ac:dyDescent="0.25">
      <c r="A83" s="42"/>
      <c r="B83" s="45"/>
      <c r="C83" t="s">
        <v>9</v>
      </c>
      <c r="D83" s="2">
        <v>3.5996420000000001E-2</v>
      </c>
      <c r="E83" s="28">
        <v>-0.17600931</v>
      </c>
      <c r="F83" s="19">
        <v>0.24800220000000001</v>
      </c>
      <c r="G83" s="10">
        <v>0.94567809999999997</v>
      </c>
      <c r="H83" s="13"/>
    </row>
    <row r="84" spans="1:8" x14ac:dyDescent="0.25">
      <c r="A84" s="42"/>
      <c r="B84" s="45"/>
      <c r="C84" t="s">
        <v>10</v>
      </c>
      <c r="D84" s="2">
        <v>0.11980098</v>
      </c>
      <c r="E84" s="28">
        <v>-9.2204750000000002E-2</v>
      </c>
      <c r="F84" s="19">
        <v>0.33180670000000001</v>
      </c>
      <c r="G84" s="10">
        <v>0.3357194</v>
      </c>
      <c r="H84" s="13"/>
    </row>
    <row r="85" spans="1:8" x14ac:dyDescent="0.25">
      <c r="A85" s="42"/>
      <c r="B85" s="45"/>
      <c r="C85" t="s">
        <v>11</v>
      </c>
      <c r="D85" s="2">
        <v>7.0697549999999998E-2</v>
      </c>
      <c r="E85" s="28">
        <v>-0.14130818000000001</v>
      </c>
      <c r="F85" s="19">
        <v>0.28270329999999999</v>
      </c>
      <c r="G85" s="10">
        <v>0.71713530000000003</v>
      </c>
      <c r="H85" s="13"/>
    </row>
    <row r="86" spans="1:8" x14ac:dyDescent="0.25">
      <c r="A86" s="42"/>
      <c r="B86" s="46"/>
      <c r="C86" s="12" t="s">
        <v>12</v>
      </c>
      <c r="D86" s="5">
        <v>-4.9103430000000003E-2</v>
      </c>
      <c r="E86" s="29">
        <v>-0.26110917</v>
      </c>
      <c r="F86" s="20">
        <v>0.1629023</v>
      </c>
      <c r="G86" s="9">
        <v>0.87767280000000003</v>
      </c>
      <c r="H86" s="6"/>
    </row>
    <row r="87" spans="1:8" x14ac:dyDescent="0.25">
      <c r="A87" s="42"/>
      <c r="B87" s="44" t="s">
        <v>2</v>
      </c>
      <c r="C87" s="11" t="s">
        <v>7</v>
      </c>
      <c r="D87" s="3">
        <v>-0.1162686</v>
      </c>
      <c r="E87" s="26">
        <v>-0.32414949999999998</v>
      </c>
      <c r="F87" s="27">
        <v>9.1612299999999994E-2</v>
      </c>
      <c r="G87" s="8">
        <v>0.3434026</v>
      </c>
      <c r="H87" s="4"/>
    </row>
    <row r="88" spans="1:8" x14ac:dyDescent="0.25">
      <c r="A88" s="42"/>
      <c r="B88" s="45"/>
      <c r="C88" t="s">
        <v>8</v>
      </c>
      <c r="D88" s="2">
        <v>-0.2965139</v>
      </c>
      <c r="E88" s="28">
        <v>-0.50439469999999997</v>
      </c>
      <c r="F88" s="19">
        <v>-8.863298E-2</v>
      </c>
      <c r="G88" s="10">
        <v>7.9258999999999996E-3</v>
      </c>
      <c r="H88" s="13" t="s">
        <v>14</v>
      </c>
    </row>
    <row r="89" spans="1:8" x14ac:dyDescent="0.25">
      <c r="A89" s="42"/>
      <c r="B89" s="45"/>
      <c r="C89" t="s">
        <v>9</v>
      </c>
      <c r="D89" s="2">
        <v>-0.39736510000000003</v>
      </c>
      <c r="E89" s="28">
        <v>-0.60524599999999995</v>
      </c>
      <c r="F89" s="19">
        <v>-0.18948425999999999</v>
      </c>
      <c r="G89" s="10">
        <v>1.2742999999999999E-3</v>
      </c>
      <c r="H89" s="13" t="s">
        <v>14</v>
      </c>
    </row>
    <row r="90" spans="1:8" x14ac:dyDescent="0.25">
      <c r="A90" s="42"/>
      <c r="B90" s="45"/>
      <c r="C90" t="s">
        <v>10</v>
      </c>
      <c r="D90" s="2">
        <v>-0.1802453</v>
      </c>
      <c r="E90" s="28">
        <v>-0.38812619999999998</v>
      </c>
      <c r="F90" s="19">
        <v>2.76356E-2</v>
      </c>
      <c r="G90" s="10">
        <v>9.1186000000000003E-2</v>
      </c>
      <c r="H90" s="13"/>
    </row>
    <row r="91" spans="1:8" x14ac:dyDescent="0.25">
      <c r="A91" s="42"/>
      <c r="B91" s="45"/>
      <c r="C91" t="s">
        <v>11</v>
      </c>
      <c r="D91" s="2">
        <v>-0.28109659999999997</v>
      </c>
      <c r="E91" s="28">
        <v>-0.48897740000000001</v>
      </c>
      <c r="F91" s="19">
        <v>-7.321569E-2</v>
      </c>
      <c r="G91" s="10">
        <v>1.07624E-2</v>
      </c>
      <c r="H91" s="13" t="s">
        <v>14</v>
      </c>
    </row>
    <row r="92" spans="1:8" x14ac:dyDescent="0.25">
      <c r="A92" s="43"/>
      <c r="B92" s="46"/>
      <c r="C92" s="12" t="s">
        <v>12</v>
      </c>
      <c r="D92" s="5">
        <v>-0.1008513</v>
      </c>
      <c r="E92" s="29">
        <v>-0.30873220000000001</v>
      </c>
      <c r="F92" s="20">
        <v>0.10702958999999999</v>
      </c>
      <c r="G92" s="9">
        <v>0.45281880000000002</v>
      </c>
      <c r="H92" s="6"/>
    </row>
    <row r="93" spans="1:8" x14ac:dyDescent="0.25">
      <c r="A93" s="41" t="s">
        <v>490</v>
      </c>
      <c r="B93" s="44" t="s">
        <v>0</v>
      </c>
      <c r="C93" s="11" t="s">
        <v>7</v>
      </c>
      <c r="D93" s="3">
        <v>-2.5438909999999999</v>
      </c>
      <c r="E93" s="26">
        <v>-20.430800000000001</v>
      </c>
      <c r="F93" s="27">
        <v>15.343015599999999</v>
      </c>
      <c r="G93" s="8">
        <v>0.96667110000000001</v>
      </c>
      <c r="H93" s="4"/>
    </row>
    <row r="94" spans="1:8" x14ac:dyDescent="0.25">
      <c r="A94" s="42"/>
      <c r="B94" s="45"/>
      <c r="C94" t="s">
        <v>8</v>
      </c>
      <c r="D94" s="2">
        <v>-19.679929999999999</v>
      </c>
      <c r="E94" s="28">
        <v>-37.566839999999999</v>
      </c>
      <c r="F94" s="19">
        <v>-1.7930235000000001</v>
      </c>
      <c r="G94" s="10">
        <v>3.1921499999999998E-2</v>
      </c>
      <c r="H94" s="13" t="s">
        <v>14</v>
      </c>
    </row>
    <row r="95" spans="1:8" x14ac:dyDescent="0.25">
      <c r="A95" s="42"/>
      <c r="B95" s="45"/>
      <c r="C95" t="s">
        <v>9</v>
      </c>
      <c r="D95" s="2">
        <v>-23.138684999999999</v>
      </c>
      <c r="E95" s="28">
        <v>-41.025590000000001</v>
      </c>
      <c r="F95" s="19">
        <v>-5.2517787</v>
      </c>
      <c r="G95" s="10">
        <v>1.3770900000000001E-2</v>
      </c>
      <c r="H95" s="13" t="s">
        <v>14</v>
      </c>
    </row>
    <row r="96" spans="1:8" x14ac:dyDescent="0.25">
      <c r="A96" s="42"/>
      <c r="B96" s="45"/>
      <c r="C96" t="s">
        <v>10</v>
      </c>
      <c r="D96" s="2">
        <v>-17.136039</v>
      </c>
      <c r="E96" s="28">
        <v>-35.022950000000002</v>
      </c>
      <c r="F96" s="19">
        <v>0.75086730000000002</v>
      </c>
      <c r="G96" s="10">
        <v>6.0430699999999997E-2</v>
      </c>
      <c r="H96" s="13"/>
    </row>
    <row r="97" spans="1:8" x14ac:dyDescent="0.25">
      <c r="A97" s="42"/>
      <c r="B97" s="45"/>
      <c r="C97" t="s">
        <v>11</v>
      </c>
      <c r="D97" s="2">
        <v>-20.594794</v>
      </c>
      <c r="E97" s="28">
        <v>-38.481699999999996</v>
      </c>
      <c r="F97" s="19">
        <v>-2.7078878999999998</v>
      </c>
      <c r="G97" s="10">
        <v>2.54635E-2</v>
      </c>
      <c r="H97" s="13" t="s">
        <v>14</v>
      </c>
    </row>
    <row r="98" spans="1:8" x14ac:dyDescent="0.25">
      <c r="A98" s="42"/>
      <c r="B98" s="46"/>
      <c r="C98" s="12" t="s">
        <v>12</v>
      </c>
      <c r="D98" s="5">
        <v>-3.458755</v>
      </c>
      <c r="E98" s="29">
        <v>-21.345659999999999</v>
      </c>
      <c r="F98" s="20">
        <v>14.4281513</v>
      </c>
      <c r="G98" s="9">
        <v>0.92306330000000003</v>
      </c>
      <c r="H98" s="6"/>
    </row>
    <row r="99" spans="1:8" x14ac:dyDescent="0.25">
      <c r="A99" s="42"/>
      <c r="B99" s="44" t="s">
        <v>1</v>
      </c>
      <c r="C99" s="11" t="s">
        <v>7</v>
      </c>
      <c r="D99" s="3">
        <v>4.9037949999999997</v>
      </c>
      <c r="E99" s="26">
        <v>-1.992121</v>
      </c>
      <c r="F99" s="27">
        <v>11.799711</v>
      </c>
      <c r="G99" s="8">
        <v>0.1826701</v>
      </c>
      <c r="H99" s="4"/>
    </row>
    <row r="100" spans="1:8" x14ac:dyDescent="0.25">
      <c r="A100" s="42"/>
      <c r="B100" s="45"/>
      <c r="C100" t="s">
        <v>8</v>
      </c>
      <c r="D100" s="2">
        <v>-8.1858909999999998</v>
      </c>
      <c r="E100" s="28">
        <v>-15.081806</v>
      </c>
      <c r="F100" s="19">
        <v>-1.2899750000000001</v>
      </c>
      <c r="G100" s="10">
        <v>2.1780999999999998E-2</v>
      </c>
      <c r="H100" s="13" t="s">
        <v>14</v>
      </c>
    </row>
    <row r="101" spans="1:8" x14ac:dyDescent="0.25">
      <c r="A101" s="42"/>
      <c r="B101" s="45"/>
      <c r="C101" t="s">
        <v>9</v>
      </c>
      <c r="D101" s="2">
        <v>-14.904941000000001</v>
      </c>
      <c r="E101" s="28">
        <v>-21.800857000000001</v>
      </c>
      <c r="F101" s="19">
        <v>-8.0090260000000004</v>
      </c>
      <c r="G101" s="10">
        <v>5.555E-4</v>
      </c>
      <c r="H101" s="13" t="s">
        <v>14</v>
      </c>
    </row>
    <row r="102" spans="1:8" x14ac:dyDescent="0.25">
      <c r="A102" s="42"/>
      <c r="B102" s="45"/>
      <c r="C102" t="s">
        <v>10</v>
      </c>
      <c r="D102" s="2">
        <v>-13.089684999999999</v>
      </c>
      <c r="E102" s="28">
        <v>-19.985600999999999</v>
      </c>
      <c r="F102" s="19">
        <v>-6.1937689999999996</v>
      </c>
      <c r="G102" s="10">
        <v>1.3347000000000001E-3</v>
      </c>
      <c r="H102" s="13" t="s">
        <v>14</v>
      </c>
    </row>
    <row r="103" spans="1:8" x14ac:dyDescent="0.25">
      <c r="A103" s="42"/>
      <c r="B103" s="45"/>
      <c r="C103" t="s">
        <v>11</v>
      </c>
      <c r="D103" s="2">
        <v>-19.808736</v>
      </c>
      <c r="E103" s="28">
        <v>-26.704651999999999</v>
      </c>
      <c r="F103" s="19">
        <v>-12.91282</v>
      </c>
      <c r="G103" s="10">
        <v>7.3300000000000006E-5</v>
      </c>
      <c r="H103" s="13" t="s">
        <v>14</v>
      </c>
    </row>
    <row r="104" spans="1:8" x14ac:dyDescent="0.25">
      <c r="A104" s="42"/>
      <c r="B104" s="46"/>
      <c r="C104" s="12" t="s">
        <v>12</v>
      </c>
      <c r="D104" s="5">
        <v>-6.7190510000000003</v>
      </c>
      <c r="E104" s="29">
        <v>-13.614967</v>
      </c>
      <c r="F104" s="20">
        <v>0.17686499999999999</v>
      </c>
      <c r="G104" s="9">
        <v>5.6132599999999998E-2</v>
      </c>
      <c r="H104" s="6"/>
    </row>
    <row r="105" spans="1:8" x14ac:dyDescent="0.25">
      <c r="A105" s="42"/>
      <c r="B105" s="44" t="s">
        <v>2</v>
      </c>
      <c r="C105" s="11" t="s">
        <v>7</v>
      </c>
      <c r="D105" s="3">
        <v>-1.0407763999999999</v>
      </c>
      <c r="E105" s="26">
        <v>-6.4818300000000004</v>
      </c>
      <c r="F105" s="27">
        <v>4.400277</v>
      </c>
      <c r="G105" s="8">
        <v>0.92523469999999997</v>
      </c>
      <c r="H105" s="4"/>
    </row>
    <row r="106" spans="1:8" x14ac:dyDescent="0.25">
      <c r="A106" s="42"/>
      <c r="B106" s="45"/>
      <c r="C106" t="s">
        <v>8</v>
      </c>
      <c r="D106" s="2">
        <v>-7.7567817999999997</v>
      </c>
      <c r="E106" s="28">
        <v>-13.197836000000001</v>
      </c>
      <c r="F106" s="19">
        <v>-2.315728</v>
      </c>
      <c r="G106" s="10">
        <v>7.9504999999999992E-3</v>
      </c>
      <c r="H106" s="13" t="s">
        <v>14</v>
      </c>
    </row>
    <row r="107" spans="1:8" x14ac:dyDescent="0.25">
      <c r="A107" s="42"/>
      <c r="B107" s="45"/>
      <c r="C107" t="s">
        <v>9</v>
      </c>
      <c r="D107" s="2">
        <v>-7.9363121000000003</v>
      </c>
      <c r="E107" s="28">
        <v>-13.377366</v>
      </c>
      <c r="F107" s="19">
        <v>-2.4952580000000002</v>
      </c>
      <c r="G107" s="10">
        <v>6.9541999999999998E-3</v>
      </c>
      <c r="H107" s="13" t="s">
        <v>14</v>
      </c>
    </row>
    <row r="108" spans="1:8" x14ac:dyDescent="0.25">
      <c r="A108" s="42"/>
      <c r="B108" s="45"/>
      <c r="C108" t="s">
        <v>10</v>
      </c>
      <c r="D108" s="2">
        <v>-6.7160054000000002</v>
      </c>
      <c r="E108" s="28">
        <v>-12.157059</v>
      </c>
      <c r="F108" s="19">
        <v>-1.2749520000000001</v>
      </c>
      <c r="G108" s="10">
        <v>1.7745400000000001E-2</v>
      </c>
      <c r="H108" s="13" t="s">
        <v>14</v>
      </c>
    </row>
    <row r="109" spans="1:8" x14ac:dyDescent="0.25">
      <c r="A109" s="42"/>
      <c r="B109" s="45"/>
      <c r="C109" t="s">
        <v>11</v>
      </c>
      <c r="D109" s="2">
        <v>-6.8955356999999999</v>
      </c>
      <c r="E109" s="28">
        <v>-12.336589</v>
      </c>
      <c r="F109" s="19">
        <v>-1.4544820000000001</v>
      </c>
      <c r="G109" s="10">
        <v>1.5402300000000001E-2</v>
      </c>
      <c r="H109" s="13" t="s">
        <v>14</v>
      </c>
    </row>
    <row r="110" spans="1:8" x14ac:dyDescent="0.25">
      <c r="A110" s="43"/>
      <c r="B110" s="45"/>
      <c r="C110" t="s">
        <v>12</v>
      </c>
      <c r="D110" s="2">
        <v>-0.1795303</v>
      </c>
      <c r="E110" s="28">
        <v>-5.620584</v>
      </c>
      <c r="F110" s="19">
        <v>5.2615230000000004</v>
      </c>
      <c r="G110" s="10">
        <v>0.9995406</v>
      </c>
      <c r="H110" s="13"/>
    </row>
    <row r="111" spans="1:8" x14ac:dyDescent="0.25">
      <c r="A111" s="41" t="s">
        <v>139</v>
      </c>
      <c r="B111" s="44" t="s">
        <v>0</v>
      </c>
      <c r="C111" s="3" t="s">
        <v>7</v>
      </c>
      <c r="D111" s="3">
        <v>-8.7666670000000006E-3</v>
      </c>
      <c r="E111" s="26">
        <v>-7.4558830000000006E-2</v>
      </c>
      <c r="F111" s="30">
        <v>5.70255E-2</v>
      </c>
      <c r="G111" s="8">
        <v>0.97224449999999996</v>
      </c>
      <c r="H111" s="4"/>
    </row>
    <row r="112" spans="1:8" x14ac:dyDescent="0.25">
      <c r="A112" s="42"/>
      <c r="B112" s="45"/>
      <c r="C112" s="2" t="s">
        <v>8</v>
      </c>
      <c r="D112" s="2">
        <v>4.9666670000000001E-3</v>
      </c>
      <c r="E112" s="28">
        <v>-6.0825499999999998E-2</v>
      </c>
      <c r="F112" s="31">
        <v>7.0758829999999995E-2</v>
      </c>
      <c r="G112" s="10">
        <v>0.99462969999999995</v>
      </c>
      <c r="H112" s="13"/>
    </row>
    <row r="113" spans="1:8" x14ac:dyDescent="0.25">
      <c r="A113" s="42"/>
      <c r="B113" s="45"/>
      <c r="C113" s="2" t="s">
        <v>9</v>
      </c>
      <c r="D113" s="2">
        <v>2.5499999999999998E-2</v>
      </c>
      <c r="E113" s="28">
        <v>-4.029216E-2</v>
      </c>
      <c r="F113" s="31">
        <v>9.1292159999999997E-2</v>
      </c>
      <c r="G113" s="10">
        <v>0.62055590000000005</v>
      </c>
      <c r="H113" s="13"/>
    </row>
    <row r="114" spans="1:8" x14ac:dyDescent="0.25">
      <c r="A114" s="42"/>
      <c r="B114" s="45"/>
      <c r="C114" s="2" t="s">
        <v>10</v>
      </c>
      <c r="D114" s="2">
        <v>1.3733333E-2</v>
      </c>
      <c r="E114" s="28">
        <v>-5.205883E-2</v>
      </c>
      <c r="F114" s="31">
        <v>7.9525499999999999E-2</v>
      </c>
      <c r="G114" s="10">
        <v>0.90606790000000004</v>
      </c>
      <c r="H114" s="13"/>
    </row>
    <row r="115" spans="1:8" x14ac:dyDescent="0.25">
      <c r="A115" s="42"/>
      <c r="B115" s="45"/>
      <c r="C115" s="2" t="s">
        <v>11</v>
      </c>
      <c r="D115" s="2">
        <v>3.4266667000000001E-2</v>
      </c>
      <c r="E115" s="28">
        <v>-3.1525499999999998E-2</v>
      </c>
      <c r="F115" s="31">
        <v>0.10005883</v>
      </c>
      <c r="G115" s="10">
        <v>0.39772469999999999</v>
      </c>
      <c r="H115" s="13"/>
    </row>
    <row r="116" spans="1:8" x14ac:dyDescent="0.25">
      <c r="A116" s="42"/>
      <c r="B116" s="46"/>
      <c r="C116" s="5" t="s">
        <v>12</v>
      </c>
      <c r="D116" s="5">
        <v>2.0533333000000001E-2</v>
      </c>
      <c r="E116" s="29">
        <v>-4.525883E-2</v>
      </c>
      <c r="F116" s="32">
        <v>8.6325499999999999E-2</v>
      </c>
      <c r="G116" s="9">
        <v>0.75414199999999998</v>
      </c>
      <c r="H116" s="6"/>
    </row>
    <row r="117" spans="1:8" x14ac:dyDescent="0.25">
      <c r="A117" s="42"/>
      <c r="B117" s="44" t="s">
        <v>1</v>
      </c>
      <c r="C117" s="3" t="s">
        <v>7</v>
      </c>
      <c r="D117" s="3">
        <v>4.9833333E-2</v>
      </c>
      <c r="E117" s="26">
        <v>-0.29302562999999998</v>
      </c>
      <c r="F117" s="30">
        <v>0.39269229999999999</v>
      </c>
      <c r="G117" s="8">
        <v>0.96458600000000005</v>
      </c>
      <c r="H117" s="4"/>
    </row>
    <row r="118" spans="1:8" x14ac:dyDescent="0.25">
      <c r="A118" s="42"/>
      <c r="B118" s="45"/>
      <c r="C118" s="2" t="s">
        <v>8</v>
      </c>
      <c r="D118" s="2">
        <v>0.29883333299999998</v>
      </c>
      <c r="E118" s="28">
        <v>-4.4025630000000003E-2</v>
      </c>
      <c r="F118" s="31">
        <v>0.64169229999999999</v>
      </c>
      <c r="G118" s="10">
        <v>8.9338000000000001E-2</v>
      </c>
      <c r="H118" s="13"/>
    </row>
    <row r="119" spans="1:8" x14ac:dyDescent="0.25">
      <c r="A119" s="42"/>
      <c r="B119" s="45"/>
      <c r="C119" s="2" t="s">
        <v>9</v>
      </c>
      <c r="D119" s="2">
        <v>0.29549999999999998</v>
      </c>
      <c r="E119" s="28">
        <v>-4.7358959999999999E-2</v>
      </c>
      <c r="F119" s="31">
        <v>0.63835900000000001</v>
      </c>
      <c r="G119" s="10">
        <v>9.3348399999999998E-2</v>
      </c>
      <c r="H119" s="13"/>
    </row>
    <row r="120" spans="1:8" x14ac:dyDescent="0.25">
      <c r="A120" s="42"/>
      <c r="B120" s="45"/>
      <c r="C120" s="2" t="s">
        <v>10</v>
      </c>
      <c r="D120" s="2">
        <v>0.249</v>
      </c>
      <c r="E120" s="28">
        <v>-9.3858960000000005E-2</v>
      </c>
      <c r="F120" s="31">
        <v>0.59185900000000002</v>
      </c>
      <c r="G120" s="10">
        <v>0.17098869999999999</v>
      </c>
      <c r="H120" s="13"/>
    </row>
    <row r="121" spans="1:8" x14ac:dyDescent="0.25">
      <c r="A121" s="42"/>
      <c r="B121" s="45"/>
      <c r="C121" s="2" t="s">
        <v>11</v>
      </c>
      <c r="D121" s="2">
        <v>0.24566666700000001</v>
      </c>
      <c r="E121" s="28">
        <v>-9.7192299999999995E-2</v>
      </c>
      <c r="F121" s="31">
        <v>0.58852559999999998</v>
      </c>
      <c r="G121" s="10">
        <v>0.1784142</v>
      </c>
      <c r="H121" s="13"/>
    </row>
    <row r="122" spans="1:8" x14ac:dyDescent="0.25">
      <c r="A122" s="42"/>
      <c r="B122" s="46"/>
      <c r="C122" s="5" t="s">
        <v>12</v>
      </c>
      <c r="D122" s="5">
        <v>-3.333333E-3</v>
      </c>
      <c r="E122" s="29">
        <v>-0.34619230000000001</v>
      </c>
      <c r="F122" s="32">
        <v>0.33952559999999998</v>
      </c>
      <c r="G122" s="9">
        <v>0.99998819999999999</v>
      </c>
      <c r="H122" s="6"/>
    </row>
    <row r="123" spans="1:8" x14ac:dyDescent="0.25">
      <c r="A123" s="42"/>
      <c r="B123" s="44" t="s">
        <v>2</v>
      </c>
      <c r="C123" s="3" t="s">
        <v>7</v>
      </c>
      <c r="D123" s="3">
        <v>3.8066669999999997E-2</v>
      </c>
      <c r="E123" s="26">
        <v>-0.5731832</v>
      </c>
      <c r="F123" s="30">
        <v>0.64931649999999996</v>
      </c>
      <c r="G123" s="8">
        <v>0.99660740000000003</v>
      </c>
      <c r="H123" s="4"/>
    </row>
    <row r="124" spans="1:8" x14ac:dyDescent="0.25">
      <c r="A124" s="42"/>
      <c r="B124" s="45"/>
      <c r="C124" s="2" t="s">
        <v>8</v>
      </c>
      <c r="D124" s="2">
        <v>0.15993333000000001</v>
      </c>
      <c r="E124" s="28">
        <v>-0.52346479999999995</v>
      </c>
      <c r="F124" s="31">
        <v>0.84333139999999995</v>
      </c>
      <c r="G124" s="10">
        <v>0.86354330000000001</v>
      </c>
      <c r="H124" s="13"/>
    </row>
    <row r="125" spans="1:8" x14ac:dyDescent="0.25">
      <c r="A125" s="42"/>
      <c r="B125" s="45"/>
      <c r="C125" s="2" t="s">
        <v>9</v>
      </c>
      <c r="D125" s="2">
        <v>0.47763333000000002</v>
      </c>
      <c r="E125" s="28">
        <v>-0.1336165</v>
      </c>
      <c r="F125" s="31">
        <v>1.0888831999999999</v>
      </c>
      <c r="G125" s="10">
        <v>0.12885179999999999</v>
      </c>
      <c r="H125" s="13"/>
    </row>
    <row r="126" spans="1:8" x14ac:dyDescent="0.25">
      <c r="A126" s="42"/>
      <c r="B126" s="45"/>
      <c r="C126" s="2" t="s">
        <v>10</v>
      </c>
      <c r="D126" s="2">
        <v>0.12186667</v>
      </c>
      <c r="E126" s="28">
        <v>-0.56153140000000001</v>
      </c>
      <c r="F126" s="31">
        <v>0.8052648</v>
      </c>
      <c r="G126" s="10">
        <v>0.93188459999999995</v>
      </c>
      <c r="H126" s="13"/>
    </row>
    <row r="127" spans="1:8" x14ac:dyDescent="0.25">
      <c r="A127" s="42"/>
      <c r="B127" s="45"/>
      <c r="C127" s="2" t="s">
        <v>11</v>
      </c>
      <c r="D127" s="2">
        <v>0.43956666999999999</v>
      </c>
      <c r="E127" s="28">
        <v>-0.17168320000000001</v>
      </c>
      <c r="F127" s="31">
        <v>1.0508165</v>
      </c>
      <c r="G127" s="10">
        <v>0.16861570000000001</v>
      </c>
      <c r="H127" s="13"/>
    </row>
    <row r="128" spans="1:8" x14ac:dyDescent="0.25">
      <c r="A128" s="43"/>
      <c r="B128" s="46"/>
      <c r="C128" s="5" t="s">
        <v>12</v>
      </c>
      <c r="D128" s="5">
        <v>0.31769999999999998</v>
      </c>
      <c r="E128" s="29">
        <v>-0.36569810000000003</v>
      </c>
      <c r="F128" s="32">
        <v>1.0010981000000001</v>
      </c>
      <c r="G128" s="9">
        <v>0.46582459999999998</v>
      </c>
      <c r="H128" s="6"/>
    </row>
    <row r="129" spans="1:8" x14ac:dyDescent="0.25">
      <c r="A129" s="41" t="s">
        <v>138</v>
      </c>
      <c r="B129" s="44" t="s">
        <v>0</v>
      </c>
      <c r="C129" s="3" t="s">
        <v>7</v>
      </c>
      <c r="D129" s="3">
        <v>1.1666670000000001E-2</v>
      </c>
      <c r="E129" s="26">
        <v>-3.3847307E-2</v>
      </c>
      <c r="F129" s="30">
        <v>5.7180639999999998E-2</v>
      </c>
      <c r="G129" s="8">
        <v>0.84320600000000001</v>
      </c>
      <c r="H129" s="4"/>
    </row>
    <row r="130" spans="1:8" x14ac:dyDescent="0.25">
      <c r="A130" s="42"/>
      <c r="B130" s="45"/>
      <c r="C130" s="2" t="s">
        <v>8</v>
      </c>
      <c r="D130" s="2">
        <v>6.4333329999999994E-2</v>
      </c>
      <c r="E130" s="28">
        <v>1.881936E-2</v>
      </c>
      <c r="F130" s="31">
        <v>0.10984731</v>
      </c>
      <c r="G130" s="10">
        <v>8.3540999999999997E-3</v>
      </c>
      <c r="H130" s="13" t="s">
        <v>14</v>
      </c>
    </row>
    <row r="131" spans="1:8" x14ac:dyDescent="0.25">
      <c r="A131" s="42"/>
      <c r="B131" s="45"/>
      <c r="C131" s="2" t="s">
        <v>9</v>
      </c>
      <c r="D131" s="2">
        <v>9.1999999999999998E-2</v>
      </c>
      <c r="E131" s="28">
        <v>4.6486026E-2</v>
      </c>
      <c r="F131" s="31">
        <v>0.13751397000000001</v>
      </c>
      <c r="G131" s="10">
        <v>8.7699999999999996E-4</v>
      </c>
      <c r="H131" s="13" t="s">
        <v>14</v>
      </c>
    </row>
    <row r="132" spans="1:8" x14ac:dyDescent="0.25">
      <c r="A132" s="42"/>
      <c r="B132" s="45"/>
      <c r="C132" s="2" t="s">
        <v>10</v>
      </c>
      <c r="D132" s="2">
        <v>5.2666669999999999E-2</v>
      </c>
      <c r="E132" s="28">
        <v>7.1526929999999999E-3</v>
      </c>
      <c r="F132" s="31">
        <v>9.818064E-2</v>
      </c>
      <c r="G132" s="10">
        <v>2.48267E-2</v>
      </c>
      <c r="H132" s="13" t="s">
        <v>14</v>
      </c>
    </row>
    <row r="133" spans="1:8" x14ac:dyDescent="0.25">
      <c r="A133" s="42"/>
      <c r="B133" s="45"/>
      <c r="C133" s="2" t="s">
        <v>11</v>
      </c>
      <c r="D133" s="2">
        <v>8.0333329999999994E-2</v>
      </c>
      <c r="E133" s="28">
        <v>3.4819360000000001E-2</v>
      </c>
      <c r="F133" s="31">
        <v>0.12584730999999999</v>
      </c>
      <c r="G133" s="10">
        <v>2.1446E-3</v>
      </c>
      <c r="H133" s="13" t="s">
        <v>14</v>
      </c>
    </row>
    <row r="134" spans="1:8" x14ac:dyDescent="0.25">
      <c r="A134" s="42"/>
      <c r="B134" s="46"/>
      <c r="C134" s="5" t="s">
        <v>12</v>
      </c>
      <c r="D134" s="5">
        <v>2.7666670000000001E-2</v>
      </c>
      <c r="E134" s="29">
        <v>-1.7847307E-2</v>
      </c>
      <c r="F134" s="32">
        <v>7.3180640000000005E-2</v>
      </c>
      <c r="G134" s="9">
        <v>0.28279510000000002</v>
      </c>
      <c r="H134" s="6"/>
    </row>
    <row r="135" spans="1:8" x14ac:dyDescent="0.25">
      <c r="A135" s="42"/>
      <c r="B135" s="44" t="s">
        <v>1</v>
      </c>
      <c r="C135" s="3" t="s">
        <v>7</v>
      </c>
      <c r="D135" s="3">
        <v>-2.833333E-2</v>
      </c>
      <c r="E135" s="26">
        <v>-0.37027100000000002</v>
      </c>
      <c r="F135" s="30">
        <v>0.3136043</v>
      </c>
      <c r="G135" s="8">
        <v>0.99294110000000002</v>
      </c>
      <c r="H135" s="4"/>
    </row>
    <row r="136" spans="1:8" x14ac:dyDescent="0.25">
      <c r="A136" s="42"/>
      <c r="B136" s="45"/>
      <c r="C136" s="2" t="s">
        <v>8</v>
      </c>
      <c r="D136" s="2">
        <v>0.79166667000000002</v>
      </c>
      <c r="E136" s="28">
        <v>0.44972899999999999</v>
      </c>
      <c r="F136" s="31">
        <v>1.1336043</v>
      </c>
      <c r="G136" s="10">
        <v>3.4450000000000003E-4</v>
      </c>
      <c r="H136" s="13" t="s">
        <v>14</v>
      </c>
    </row>
    <row r="137" spans="1:8" x14ac:dyDescent="0.25">
      <c r="A137" s="42"/>
      <c r="B137" s="45"/>
      <c r="C137" s="2" t="s">
        <v>9</v>
      </c>
      <c r="D137" s="2">
        <v>0.58833332999999999</v>
      </c>
      <c r="E137" s="28">
        <v>0.2463957</v>
      </c>
      <c r="F137" s="31">
        <v>0.93027099999999996</v>
      </c>
      <c r="G137" s="10">
        <v>2.5246000000000001E-3</v>
      </c>
      <c r="H137" s="13" t="s">
        <v>14</v>
      </c>
    </row>
    <row r="138" spans="1:8" x14ac:dyDescent="0.25">
      <c r="A138" s="42"/>
      <c r="B138" s="45"/>
      <c r="C138" s="2" t="s">
        <v>10</v>
      </c>
      <c r="D138" s="2">
        <v>0.82</v>
      </c>
      <c r="E138" s="28">
        <v>0.4780624</v>
      </c>
      <c r="F138" s="31">
        <v>1.1619375999999999</v>
      </c>
      <c r="G138" s="10">
        <v>2.6899999999999998E-4</v>
      </c>
      <c r="H138" s="13" t="s">
        <v>14</v>
      </c>
    </row>
    <row r="139" spans="1:8" x14ac:dyDescent="0.25">
      <c r="A139" s="42"/>
      <c r="B139" s="45"/>
      <c r="C139" s="2" t="s">
        <v>11</v>
      </c>
      <c r="D139" s="2">
        <v>0.61666666999999997</v>
      </c>
      <c r="E139" s="28">
        <v>0.274729</v>
      </c>
      <c r="F139" s="31">
        <v>0.95860429999999996</v>
      </c>
      <c r="G139" s="10">
        <v>1.8661000000000001E-3</v>
      </c>
      <c r="H139" s="13" t="s">
        <v>14</v>
      </c>
    </row>
    <row r="140" spans="1:8" x14ac:dyDescent="0.25">
      <c r="A140" s="42"/>
      <c r="B140" s="46"/>
      <c r="C140" s="5" t="s">
        <v>12</v>
      </c>
      <c r="D140" s="5">
        <v>-0.20333333000000001</v>
      </c>
      <c r="E140" s="29">
        <v>-0.54527099999999995</v>
      </c>
      <c r="F140" s="32">
        <v>0.13860430000000001</v>
      </c>
      <c r="G140" s="9">
        <v>0.29840529999999998</v>
      </c>
      <c r="H140" s="6"/>
    </row>
    <row r="141" spans="1:8" x14ac:dyDescent="0.25">
      <c r="A141" s="42"/>
      <c r="B141" s="44" t="s">
        <v>2</v>
      </c>
      <c r="C141" s="3" t="s">
        <v>7</v>
      </c>
      <c r="D141" s="3">
        <v>-3.0333329999999999E-2</v>
      </c>
      <c r="E141" s="26">
        <v>-0.29838249999999999</v>
      </c>
      <c r="F141" s="30">
        <v>0.2377158</v>
      </c>
      <c r="G141" s="8">
        <v>0.98256330000000003</v>
      </c>
      <c r="H141" s="4"/>
    </row>
    <row r="142" spans="1:8" x14ac:dyDescent="0.25">
      <c r="A142" s="42"/>
      <c r="B142" s="45"/>
      <c r="C142" s="2" t="s">
        <v>8</v>
      </c>
      <c r="D142" s="2">
        <v>0.25566666999999998</v>
      </c>
      <c r="E142" s="28">
        <v>-1.2382499999999999E-2</v>
      </c>
      <c r="F142" s="31">
        <v>0.52371579999999995</v>
      </c>
      <c r="G142" s="10">
        <v>6.1593599999999998E-2</v>
      </c>
      <c r="H142" s="13"/>
    </row>
    <row r="143" spans="1:8" x14ac:dyDescent="0.25">
      <c r="A143" s="42"/>
      <c r="B143" s="45"/>
      <c r="C143" s="2" t="s">
        <v>9</v>
      </c>
      <c r="D143" s="2">
        <v>0.33133332999999998</v>
      </c>
      <c r="E143" s="28">
        <v>6.3284160000000006E-2</v>
      </c>
      <c r="F143" s="31">
        <v>0.59938250000000004</v>
      </c>
      <c r="G143" s="10">
        <v>1.7610500000000001E-2</v>
      </c>
      <c r="H143" s="13" t="s">
        <v>14</v>
      </c>
    </row>
    <row r="144" spans="1:8" x14ac:dyDescent="0.25">
      <c r="A144" s="42"/>
      <c r="B144" s="45"/>
      <c r="C144" s="2" t="s">
        <v>10</v>
      </c>
      <c r="D144" s="2">
        <v>0.28599999999999998</v>
      </c>
      <c r="E144" s="28">
        <v>1.7950830000000001E-2</v>
      </c>
      <c r="F144" s="31">
        <v>0.55404920000000002</v>
      </c>
      <c r="G144" s="10">
        <v>3.7021199999999997E-2</v>
      </c>
      <c r="H144" s="13" t="s">
        <v>14</v>
      </c>
    </row>
    <row r="145" spans="1:8" x14ac:dyDescent="0.25">
      <c r="A145" s="42"/>
      <c r="B145" s="45"/>
      <c r="C145" s="2" t="s">
        <v>11</v>
      </c>
      <c r="D145" s="2">
        <v>0.36166667000000002</v>
      </c>
      <c r="E145" s="28">
        <v>9.3617500000000006E-2</v>
      </c>
      <c r="F145" s="31">
        <v>0.62971580000000005</v>
      </c>
      <c r="G145" s="10">
        <v>1.0895500000000001E-2</v>
      </c>
      <c r="H145" s="13" t="s">
        <v>14</v>
      </c>
    </row>
    <row r="146" spans="1:8" x14ac:dyDescent="0.25">
      <c r="A146" s="43"/>
      <c r="B146" s="46"/>
      <c r="C146" s="5" t="s">
        <v>12</v>
      </c>
      <c r="D146" s="5">
        <v>7.5666670000000005E-2</v>
      </c>
      <c r="E146" s="29">
        <v>-0.19238250000000001</v>
      </c>
      <c r="F146" s="32">
        <v>0.34371580000000002</v>
      </c>
      <c r="G146" s="9">
        <v>0.80340800000000001</v>
      </c>
      <c r="H146" s="6"/>
    </row>
    <row r="147" spans="1:8" x14ac:dyDescent="0.25">
      <c r="A147" s="41" t="s">
        <v>137</v>
      </c>
      <c r="B147" s="44" t="s">
        <v>0</v>
      </c>
      <c r="C147" s="3" t="s">
        <v>7</v>
      </c>
      <c r="D147" s="3">
        <v>1.033333E-2</v>
      </c>
      <c r="E147" s="26">
        <v>-1.2159247999999999E-2</v>
      </c>
      <c r="F147" s="30">
        <v>3.282591E-2</v>
      </c>
      <c r="G147" s="8">
        <v>0.4950213</v>
      </c>
      <c r="H147" s="4"/>
    </row>
    <row r="148" spans="1:8" x14ac:dyDescent="0.25">
      <c r="A148" s="42"/>
      <c r="B148" s="45"/>
      <c r="C148" s="2" t="s">
        <v>8</v>
      </c>
      <c r="D148" s="2">
        <v>5.5666670000000001E-2</v>
      </c>
      <c r="E148" s="28">
        <v>3.3174084999999999E-2</v>
      </c>
      <c r="F148" s="31">
        <v>7.815925E-2</v>
      </c>
      <c r="G148" s="10">
        <v>2.151E-4</v>
      </c>
      <c r="H148" s="13" t="s">
        <v>14</v>
      </c>
    </row>
    <row r="149" spans="1:8" x14ac:dyDescent="0.25">
      <c r="A149" s="42"/>
      <c r="B149" s="45"/>
      <c r="C149" s="2" t="s">
        <v>9</v>
      </c>
      <c r="D149" s="2">
        <v>8.6999999999999994E-2</v>
      </c>
      <c r="E149" s="28">
        <v>6.4507418999999996E-2</v>
      </c>
      <c r="F149" s="31">
        <v>0.10949258000000001</v>
      </c>
      <c r="G149" s="10">
        <v>7.9000000000000006E-6</v>
      </c>
      <c r="H149" s="13" t="s">
        <v>14</v>
      </c>
    </row>
    <row r="150" spans="1:8" x14ac:dyDescent="0.25">
      <c r="A150" s="42"/>
      <c r="B150" s="45"/>
      <c r="C150" s="2" t="s">
        <v>10</v>
      </c>
      <c r="D150" s="2">
        <v>4.5333329999999998E-2</v>
      </c>
      <c r="E150" s="28">
        <v>2.2840751999999999E-2</v>
      </c>
      <c r="F150" s="31">
        <v>6.7825910000000003E-2</v>
      </c>
      <c r="G150" s="10">
        <v>8.9439999999999995E-4</v>
      </c>
      <c r="H150" s="13" t="s">
        <v>14</v>
      </c>
    </row>
    <row r="151" spans="1:8" x14ac:dyDescent="0.25">
      <c r="A151" s="42"/>
      <c r="B151" s="45"/>
      <c r="C151" s="2" t="s">
        <v>11</v>
      </c>
      <c r="D151" s="2">
        <v>7.6666670000000006E-2</v>
      </c>
      <c r="E151" s="28">
        <v>5.4174084999999997E-2</v>
      </c>
      <c r="F151" s="31">
        <v>9.9159250000000004E-2</v>
      </c>
      <c r="G151" s="10">
        <v>2.0599999999999999E-5</v>
      </c>
      <c r="H151" s="13" t="s">
        <v>14</v>
      </c>
    </row>
    <row r="152" spans="1:8" x14ac:dyDescent="0.25">
      <c r="A152" s="42"/>
      <c r="B152" s="46"/>
      <c r="C152" s="5" t="s">
        <v>12</v>
      </c>
      <c r="D152" s="5">
        <v>3.133333E-2</v>
      </c>
      <c r="E152" s="29">
        <v>8.8407520000000003E-3</v>
      </c>
      <c r="F152" s="32">
        <v>5.3825909999999998E-2</v>
      </c>
      <c r="G152" s="9">
        <v>9.0855999999999992E-3</v>
      </c>
      <c r="H152" s="6" t="s">
        <v>14</v>
      </c>
    </row>
    <row r="153" spans="1:8" x14ac:dyDescent="0.25">
      <c r="A153" s="42"/>
      <c r="B153" s="44" t="s">
        <v>1</v>
      </c>
      <c r="C153" s="3" t="s">
        <v>7</v>
      </c>
      <c r="D153" s="3">
        <v>9.6333329999999995E-2</v>
      </c>
      <c r="E153" s="26">
        <v>-0.79641479999999998</v>
      </c>
      <c r="F153" s="30">
        <v>0.98908149999999995</v>
      </c>
      <c r="G153" s="8">
        <v>0.98479159999999999</v>
      </c>
      <c r="H153" s="4"/>
    </row>
    <row r="154" spans="1:8" x14ac:dyDescent="0.25">
      <c r="A154" s="42"/>
      <c r="B154" s="45"/>
      <c r="C154" s="2" t="s">
        <v>8</v>
      </c>
      <c r="D154" s="2">
        <v>1.7003333300000001</v>
      </c>
      <c r="E154" s="28">
        <v>0.8075852</v>
      </c>
      <c r="F154" s="31">
        <v>2.5930814999999998</v>
      </c>
      <c r="G154" s="10">
        <v>1.3052000000000001E-3</v>
      </c>
      <c r="H154" s="13" t="s">
        <v>14</v>
      </c>
    </row>
    <row r="155" spans="1:8" x14ac:dyDescent="0.25">
      <c r="A155" s="42"/>
      <c r="B155" s="45"/>
      <c r="C155" s="2" t="s">
        <v>9</v>
      </c>
      <c r="D155" s="2">
        <v>2.0676666699999999</v>
      </c>
      <c r="E155" s="28">
        <v>1.1749185</v>
      </c>
      <c r="F155" s="31">
        <v>2.9604148000000001</v>
      </c>
      <c r="G155" s="10">
        <v>3.4370000000000001E-4</v>
      </c>
      <c r="H155" s="13" t="s">
        <v>14</v>
      </c>
    </row>
    <row r="156" spans="1:8" x14ac:dyDescent="0.25">
      <c r="A156" s="42"/>
      <c r="B156" s="45"/>
      <c r="C156" s="2" t="s">
        <v>10</v>
      </c>
      <c r="D156" s="2">
        <v>1.6040000000000001</v>
      </c>
      <c r="E156" s="28">
        <v>0.71125190000000005</v>
      </c>
      <c r="F156" s="31">
        <v>2.4967481</v>
      </c>
      <c r="G156" s="10">
        <v>1.9120000000000001E-3</v>
      </c>
      <c r="H156" s="13" t="s">
        <v>14</v>
      </c>
    </row>
    <row r="157" spans="1:8" x14ac:dyDescent="0.25">
      <c r="A157" s="42"/>
      <c r="B157" s="45"/>
      <c r="C157" s="2" t="s">
        <v>11</v>
      </c>
      <c r="D157" s="2">
        <v>1.97133333</v>
      </c>
      <c r="E157" s="28">
        <v>1.0785852</v>
      </c>
      <c r="F157" s="31">
        <v>2.8640815000000002</v>
      </c>
      <c r="G157" s="10">
        <v>4.7919999999999999E-4</v>
      </c>
      <c r="H157" s="13" t="s">
        <v>14</v>
      </c>
    </row>
    <row r="158" spans="1:8" x14ac:dyDescent="0.25">
      <c r="A158" s="42"/>
      <c r="B158" s="46"/>
      <c r="C158" s="5" t="s">
        <v>12</v>
      </c>
      <c r="D158" s="5">
        <v>0.36733333000000001</v>
      </c>
      <c r="E158" s="29">
        <v>-0.52541479999999996</v>
      </c>
      <c r="F158" s="32">
        <v>1.2600815000000001</v>
      </c>
      <c r="G158" s="9">
        <v>0.57794699999999999</v>
      </c>
      <c r="H158" s="6"/>
    </row>
    <row r="159" spans="1:8" x14ac:dyDescent="0.25">
      <c r="A159" s="42"/>
      <c r="B159" s="44" t="s">
        <v>2</v>
      </c>
      <c r="C159" s="3" t="s">
        <v>7</v>
      </c>
      <c r="D159" s="3">
        <v>4.5333329999999998E-2</v>
      </c>
      <c r="E159" s="26">
        <v>-0.4816916</v>
      </c>
      <c r="F159" s="30">
        <v>0.57235829999999999</v>
      </c>
      <c r="G159" s="8">
        <v>0.99212520000000004</v>
      </c>
      <c r="H159" s="4"/>
    </row>
    <row r="160" spans="1:8" x14ac:dyDescent="0.25">
      <c r="A160" s="42"/>
      <c r="B160" s="45"/>
      <c r="C160" s="2" t="s">
        <v>8</v>
      </c>
      <c r="D160" s="2">
        <v>2.2565834599999999</v>
      </c>
      <c r="E160" s="28">
        <v>1.7295585</v>
      </c>
      <c r="F160" s="31">
        <v>2.7836083999999999</v>
      </c>
      <c r="G160" s="10">
        <v>3.7000000000000002E-6</v>
      </c>
      <c r="H160" s="13" t="s">
        <v>14</v>
      </c>
    </row>
    <row r="161" spans="1:8" x14ac:dyDescent="0.25">
      <c r="A161" s="42"/>
      <c r="B161" s="45"/>
      <c r="C161" s="2" t="s">
        <v>9</v>
      </c>
      <c r="D161" s="2">
        <v>3.1158401100000002</v>
      </c>
      <c r="E161" s="28">
        <v>2.5888152</v>
      </c>
      <c r="F161" s="31">
        <v>3.642865</v>
      </c>
      <c r="G161" s="10">
        <v>2.9999999999999999E-7</v>
      </c>
      <c r="H161" s="13" t="s">
        <v>14</v>
      </c>
    </row>
    <row r="162" spans="1:8" x14ac:dyDescent="0.25">
      <c r="A162" s="42"/>
      <c r="B162" s="45"/>
      <c r="C162" s="2" t="s">
        <v>10</v>
      </c>
      <c r="D162" s="2">
        <v>2.2112501299999998</v>
      </c>
      <c r="E162" s="28">
        <v>1.6842252</v>
      </c>
      <c r="F162" s="31">
        <v>2.7382749999999998</v>
      </c>
      <c r="G162" s="10">
        <v>4.3000000000000003E-6</v>
      </c>
      <c r="H162" s="13" t="s">
        <v>14</v>
      </c>
    </row>
    <row r="163" spans="1:8" x14ac:dyDescent="0.25">
      <c r="A163" s="42"/>
      <c r="B163" s="45"/>
      <c r="C163" s="2" t="s">
        <v>11</v>
      </c>
      <c r="D163" s="2">
        <v>3.0705067800000001</v>
      </c>
      <c r="E163" s="28">
        <v>2.5434819000000002</v>
      </c>
      <c r="F163" s="31">
        <v>3.5975317000000002</v>
      </c>
      <c r="G163" s="10">
        <v>2.9999999999999999E-7</v>
      </c>
      <c r="H163" s="13" t="s">
        <v>14</v>
      </c>
    </row>
    <row r="164" spans="1:8" x14ac:dyDescent="0.25">
      <c r="A164" s="43"/>
      <c r="B164" s="46"/>
      <c r="C164" s="5" t="s">
        <v>12</v>
      </c>
      <c r="D164" s="5">
        <v>0.85925664999999996</v>
      </c>
      <c r="E164" s="29">
        <v>0.33223170000000002</v>
      </c>
      <c r="F164" s="32">
        <v>1.3862816</v>
      </c>
      <c r="G164" s="9">
        <v>3.5428999999999999E-3</v>
      </c>
      <c r="H164" s="6" t="s">
        <v>14</v>
      </c>
    </row>
    <row r="165" spans="1:8" x14ac:dyDescent="0.25">
      <c r="A165" s="37" t="s">
        <v>491</v>
      </c>
      <c r="B165" s="44" t="s">
        <v>0</v>
      </c>
      <c r="C165" s="11" t="s">
        <v>7</v>
      </c>
      <c r="D165" s="3">
        <v>0.29354838999999999</v>
      </c>
      <c r="E165" s="26">
        <v>-4.6136330000000003E-2</v>
      </c>
      <c r="F165" s="27">
        <v>0.63323309999999999</v>
      </c>
      <c r="G165" s="8">
        <v>9.2380400000000001E-2</v>
      </c>
      <c r="H165" s="4"/>
    </row>
    <row r="166" spans="1:8" x14ac:dyDescent="0.25">
      <c r="A166" s="39"/>
      <c r="B166" s="45"/>
      <c r="C166" t="s">
        <v>8</v>
      </c>
      <c r="D166" s="2">
        <v>0.27526882000000003</v>
      </c>
      <c r="E166" s="28">
        <v>-6.4415899999999998E-2</v>
      </c>
      <c r="F166" s="19">
        <v>0.61495350000000004</v>
      </c>
      <c r="G166" s="10">
        <v>0.11770659999999999</v>
      </c>
      <c r="H166" s="13"/>
    </row>
    <row r="167" spans="1:8" x14ac:dyDescent="0.25">
      <c r="A167" s="39"/>
      <c r="B167" s="45"/>
      <c r="C167" t="s">
        <v>9</v>
      </c>
      <c r="D167" s="2">
        <v>0.21720429999999999</v>
      </c>
      <c r="E167" s="28">
        <v>-0.12248042000000001</v>
      </c>
      <c r="F167" s="19">
        <v>0.55688899999999997</v>
      </c>
      <c r="G167" s="10">
        <v>0.2481834</v>
      </c>
      <c r="H167" s="13"/>
    </row>
    <row r="168" spans="1:8" x14ac:dyDescent="0.25">
      <c r="A168" s="39"/>
      <c r="B168" s="45"/>
      <c r="C168" t="s">
        <v>10</v>
      </c>
      <c r="D168" s="2">
        <v>-1.8279569999999998E-2</v>
      </c>
      <c r="E168" s="28">
        <v>-0.35796429000000002</v>
      </c>
      <c r="F168" s="19">
        <v>0.3214052</v>
      </c>
      <c r="G168" s="10">
        <v>0.99802590000000002</v>
      </c>
      <c r="H168" s="13"/>
    </row>
    <row r="169" spans="1:8" x14ac:dyDescent="0.25">
      <c r="A169" s="39"/>
      <c r="B169" s="45"/>
      <c r="C169" t="s">
        <v>11</v>
      </c>
      <c r="D169" s="2">
        <v>-7.6344090000000003E-2</v>
      </c>
      <c r="E169" s="28">
        <v>-0.41602881000000003</v>
      </c>
      <c r="F169" s="19">
        <v>0.26334059999999998</v>
      </c>
      <c r="G169" s="10">
        <v>0.88656630000000003</v>
      </c>
      <c r="H169" s="13"/>
    </row>
    <row r="170" spans="1:8" x14ac:dyDescent="0.25">
      <c r="A170" s="39"/>
      <c r="B170" s="46"/>
      <c r="C170" s="12" t="s">
        <v>12</v>
      </c>
      <c r="D170" s="5">
        <v>-5.8064520000000001E-2</v>
      </c>
      <c r="E170" s="29">
        <v>-0.39774924</v>
      </c>
      <c r="F170" s="20">
        <v>0.28162019999999999</v>
      </c>
      <c r="G170" s="9">
        <v>0.94467730000000005</v>
      </c>
      <c r="H170" s="6"/>
    </row>
    <row r="171" spans="1:8" x14ac:dyDescent="0.25">
      <c r="A171" s="39"/>
      <c r="B171" s="44" t="s">
        <v>1</v>
      </c>
      <c r="C171" s="11" t="s">
        <v>7</v>
      </c>
      <c r="D171" s="3">
        <v>0.13978494999999999</v>
      </c>
      <c r="E171" s="26">
        <v>-0.74489470000000002</v>
      </c>
      <c r="F171" s="27">
        <v>1.0244645999999999</v>
      </c>
      <c r="G171" s="8">
        <v>0.95537150000000004</v>
      </c>
      <c r="H171" s="4"/>
    </row>
    <row r="172" spans="1:8" x14ac:dyDescent="0.25">
      <c r="A172" s="39"/>
      <c r="B172" s="45"/>
      <c r="C172" t="s">
        <v>8</v>
      </c>
      <c r="D172" s="2">
        <v>0.17634409000000001</v>
      </c>
      <c r="E172" s="28">
        <v>-0.70833559999999995</v>
      </c>
      <c r="F172" s="19">
        <v>1.0610238000000001</v>
      </c>
      <c r="G172" s="10">
        <v>0.91667609999999999</v>
      </c>
      <c r="H172" s="13"/>
    </row>
    <row r="173" spans="1:8" x14ac:dyDescent="0.25">
      <c r="A173" s="39"/>
      <c r="B173" s="45"/>
      <c r="C173" t="s">
        <v>9</v>
      </c>
      <c r="D173" s="2">
        <v>3.763441E-2</v>
      </c>
      <c r="E173" s="28">
        <v>-0.8470453</v>
      </c>
      <c r="F173" s="19">
        <v>0.92231410000000003</v>
      </c>
      <c r="G173" s="10">
        <v>0.9990192</v>
      </c>
      <c r="H173" s="13"/>
    </row>
    <row r="174" spans="1:8" x14ac:dyDescent="0.25">
      <c r="A174" s="39"/>
      <c r="B174" s="45"/>
      <c r="C174" t="s">
        <v>10</v>
      </c>
      <c r="D174" s="2">
        <v>3.6559139999999997E-2</v>
      </c>
      <c r="E174" s="28">
        <v>-0.84812050000000005</v>
      </c>
      <c r="F174" s="19">
        <v>0.92123880000000002</v>
      </c>
      <c r="G174" s="10">
        <v>0.9991004</v>
      </c>
      <c r="H174" s="13"/>
    </row>
    <row r="175" spans="1:8" x14ac:dyDescent="0.25">
      <c r="A175" s="39"/>
      <c r="B175" s="45"/>
      <c r="C175" t="s">
        <v>11</v>
      </c>
      <c r="D175" s="2">
        <v>-0.10215054</v>
      </c>
      <c r="E175" s="28">
        <v>-0.98683019999999999</v>
      </c>
      <c r="F175" s="19">
        <v>0.78252909999999998</v>
      </c>
      <c r="G175" s="10">
        <v>0.98152700000000004</v>
      </c>
      <c r="H175" s="13"/>
    </row>
    <row r="176" spans="1:8" x14ac:dyDescent="0.25">
      <c r="A176" s="39"/>
      <c r="B176" s="46"/>
      <c r="C176" s="12" t="s">
        <v>12</v>
      </c>
      <c r="D176" s="5">
        <v>-0.13870968</v>
      </c>
      <c r="E176" s="29">
        <v>-1.0233893999999999</v>
      </c>
      <c r="F176" s="20">
        <v>0.74597000000000002</v>
      </c>
      <c r="G176" s="9">
        <v>0.95630999999999999</v>
      </c>
      <c r="H176" s="6"/>
    </row>
    <row r="177" spans="1:8" x14ac:dyDescent="0.25">
      <c r="A177" s="39"/>
      <c r="B177" s="44" t="s">
        <v>2</v>
      </c>
      <c r="C177" s="11" t="s">
        <v>7</v>
      </c>
      <c r="D177" s="3">
        <v>0.27956989999999998</v>
      </c>
      <c r="E177" s="26">
        <v>-0.25664890000000001</v>
      </c>
      <c r="F177" s="27">
        <v>0.81578863999999995</v>
      </c>
      <c r="G177" s="8">
        <v>0.39692359999999999</v>
      </c>
      <c r="H177" s="4"/>
    </row>
    <row r="178" spans="1:8" x14ac:dyDescent="0.25">
      <c r="A178" s="39"/>
      <c r="B178" s="45"/>
      <c r="C178" t="s">
        <v>8</v>
      </c>
      <c r="D178" s="2">
        <v>-0.3225806</v>
      </c>
      <c r="E178" s="28">
        <v>-0.85879939999999999</v>
      </c>
      <c r="F178" s="19">
        <v>0.2136381</v>
      </c>
      <c r="G178" s="10">
        <v>0.29013640000000002</v>
      </c>
      <c r="H178" s="13"/>
    </row>
    <row r="179" spans="1:8" x14ac:dyDescent="0.25">
      <c r="A179" s="39"/>
      <c r="B179" s="45"/>
      <c r="C179" t="s">
        <v>9</v>
      </c>
      <c r="D179" s="2">
        <v>-0.44086019999999998</v>
      </c>
      <c r="E179" s="28">
        <v>-0.97707900000000003</v>
      </c>
      <c r="F179" s="19">
        <v>9.5358529999999997E-2</v>
      </c>
      <c r="G179" s="10">
        <v>0.111634</v>
      </c>
      <c r="H179" s="13"/>
    </row>
    <row r="180" spans="1:8" x14ac:dyDescent="0.25">
      <c r="A180" s="39"/>
      <c r="B180" s="45"/>
      <c r="C180" t="s">
        <v>10</v>
      </c>
      <c r="D180" s="2">
        <v>-0.60215050000000003</v>
      </c>
      <c r="E180" s="28">
        <v>-1.1383692999999999</v>
      </c>
      <c r="F180" s="19">
        <v>-6.5931790000000004E-2</v>
      </c>
      <c r="G180" s="10">
        <v>2.8864500000000001E-2</v>
      </c>
      <c r="H180" s="13" t="s">
        <v>14</v>
      </c>
    </row>
    <row r="181" spans="1:8" x14ac:dyDescent="0.25">
      <c r="A181" s="39"/>
      <c r="B181" s="45"/>
      <c r="C181" t="s">
        <v>11</v>
      </c>
      <c r="D181" s="2">
        <v>-0.72043009999999996</v>
      </c>
      <c r="E181" s="28">
        <v>-1.2566489000000001</v>
      </c>
      <c r="F181" s="19">
        <v>-0.18421135999999999</v>
      </c>
      <c r="G181" s="10">
        <v>1.1158899999999999E-2</v>
      </c>
      <c r="H181" s="13"/>
    </row>
    <row r="182" spans="1:8" x14ac:dyDescent="0.25">
      <c r="A182" s="38"/>
      <c r="B182" s="45"/>
      <c r="C182" t="s">
        <v>12</v>
      </c>
      <c r="D182" s="2">
        <v>-0.1182796</v>
      </c>
      <c r="E182" s="28">
        <v>-0.65449829999999998</v>
      </c>
      <c r="F182" s="19">
        <v>0.41793917000000003</v>
      </c>
      <c r="G182" s="10">
        <v>0.89181449999999995</v>
      </c>
      <c r="H182" s="13"/>
    </row>
    <row r="183" spans="1:8" x14ac:dyDescent="0.25">
      <c r="A183" s="37" t="s">
        <v>492</v>
      </c>
      <c r="B183" s="44" t="s">
        <v>0</v>
      </c>
      <c r="C183" s="11" t="s">
        <v>7</v>
      </c>
      <c r="D183" s="3">
        <v>5.2142856999999996</v>
      </c>
      <c r="E183" s="26">
        <v>-0.23347029999999999</v>
      </c>
      <c r="F183" s="27">
        <v>10.662042</v>
      </c>
      <c r="G183" s="8">
        <v>6.0671000000000003E-2</v>
      </c>
      <c r="H183" s="4"/>
    </row>
    <row r="184" spans="1:8" x14ac:dyDescent="0.25">
      <c r="A184" s="39"/>
      <c r="B184" s="45"/>
      <c r="C184" t="s">
        <v>8</v>
      </c>
      <c r="D184" s="2">
        <v>4.6428570999999996</v>
      </c>
      <c r="E184" s="28">
        <v>-0.80489889999999997</v>
      </c>
      <c r="F184" s="19">
        <v>10.090612999999999</v>
      </c>
      <c r="G184" s="10">
        <v>9.7489999999999993E-2</v>
      </c>
      <c r="H184" s="13"/>
    </row>
    <row r="185" spans="1:8" x14ac:dyDescent="0.25">
      <c r="A185" s="39"/>
      <c r="B185" s="45"/>
      <c r="C185" t="s">
        <v>9</v>
      </c>
      <c r="D185" s="2">
        <v>3.6904762</v>
      </c>
      <c r="E185" s="28">
        <v>-1.7572798999999999</v>
      </c>
      <c r="F185" s="19">
        <v>9.1382320000000004</v>
      </c>
      <c r="G185" s="10">
        <v>0.211283</v>
      </c>
      <c r="H185" s="13"/>
    </row>
    <row r="186" spans="1:8" x14ac:dyDescent="0.25">
      <c r="A186" s="39"/>
      <c r="B186" s="45"/>
      <c r="C186" t="s">
        <v>10</v>
      </c>
      <c r="D186" s="2">
        <v>-0.57142859999999995</v>
      </c>
      <c r="E186" s="28">
        <v>-6.0191846</v>
      </c>
      <c r="F186" s="19">
        <v>4.8763269999999999</v>
      </c>
      <c r="G186" s="10">
        <v>0.98598450000000004</v>
      </c>
      <c r="H186" s="13"/>
    </row>
    <row r="187" spans="1:8" x14ac:dyDescent="0.25">
      <c r="A187" s="39"/>
      <c r="B187" s="45"/>
      <c r="C187" t="s">
        <v>11</v>
      </c>
      <c r="D187" s="2">
        <v>-1.5238095</v>
      </c>
      <c r="E187" s="28">
        <v>-6.9715655999999999</v>
      </c>
      <c r="F187" s="19">
        <v>3.9239470000000001</v>
      </c>
      <c r="G187" s="10">
        <v>0.80749769999999998</v>
      </c>
      <c r="H187" s="13"/>
    </row>
    <row r="188" spans="1:8" x14ac:dyDescent="0.25">
      <c r="A188" s="39"/>
      <c r="B188" s="46"/>
      <c r="C188" s="12" t="s">
        <v>12</v>
      </c>
      <c r="D188" s="5">
        <v>-0.95238100000000003</v>
      </c>
      <c r="E188" s="29">
        <v>-6.400137</v>
      </c>
      <c r="F188" s="20">
        <v>4.4953750000000001</v>
      </c>
      <c r="G188" s="9">
        <v>0.94121129999999997</v>
      </c>
      <c r="H188" s="6"/>
    </row>
    <row r="189" spans="1:8" x14ac:dyDescent="0.25">
      <c r="A189" s="39"/>
      <c r="B189" s="44" t="s">
        <v>1</v>
      </c>
      <c r="C189" s="11" t="s">
        <v>7</v>
      </c>
      <c r="D189" s="3">
        <v>-0.64285709999999996</v>
      </c>
      <c r="E189" s="26">
        <v>-14.935359999999999</v>
      </c>
      <c r="F189" s="27">
        <v>13.649649999999999</v>
      </c>
      <c r="G189" s="8">
        <v>0.99884200000000001</v>
      </c>
      <c r="H189" s="4"/>
    </row>
    <row r="190" spans="1:8" x14ac:dyDescent="0.25">
      <c r="A190" s="39"/>
      <c r="B190" s="45"/>
      <c r="C190" t="s">
        <v>8</v>
      </c>
      <c r="D190" s="2">
        <v>1.9047619</v>
      </c>
      <c r="E190" s="28">
        <v>-12.387740000000001</v>
      </c>
      <c r="F190" s="19">
        <v>16.19727</v>
      </c>
      <c r="G190" s="10">
        <v>0.97223150000000003</v>
      </c>
      <c r="H190" s="13"/>
    </row>
    <row r="191" spans="1:8" x14ac:dyDescent="0.25">
      <c r="A191" s="39"/>
      <c r="B191" s="45"/>
      <c r="C191" t="s">
        <v>9</v>
      </c>
      <c r="D191" s="2">
        <v>-0.1666667</v>
      </c>
      <c r="E191" s="28">
        <v>-14.45917</v>
      </c>
      <c r="F191" s="19">
        <v>14.12584</v>
      </c>
      <c r="G191" s="10">
        <v>0.99997959999999997</v>
      </c>
      <c r="H191" s="13"/>
    </row>
    <row r="192" spans="1:8" x14ac:dyDescent="0.25">
      <c r="A192" s="39"/>
      <c r="B192" s="45"/>
      <c r="C192" t="s">
        <v>10</v>
      </c>
      <c r="D192" s="2">
        <v>2.5476190000000001</v>
      </c>
      <c r="E192" s="28">
        <v>-11.74488</v>
      </c>
      <c r="F192" s="19">
        <v>16.840119999999999</v>
      </c>
      <c r="G192" s="10">
        <v>0.93805559999999999</v>
      </c>
      <c r="H192" s="13"/>
    </row>
    <row r="193" spans="1:8" x14ac:dyDescent="0.25">
      <c r="A193" s="39"/>
      <c r="B193" s="45"/>
      <c r="C193" t="s">
        <v>11</v>
      </c>
      <c r="D193" s="2">
        <v>0.47619050000000002</v>
      </c>
      <c r="E193" s="28">
        <v>-13.81631</v>
      </c>
      <c r="F193" s="19">
        <v>14.768689999999999</v>
      </c>
      <c r="G193" s="10">
        <v>0.9995271</v>
      </c>
      <c r="H193" s="13"/>
    </row>
    <row r="194" spans="1:8" x14ac:dyDescent="0.25">
      <c r="A194" s="39"/>
      <c r="B194" s="46"/>
      <c r="C194" s="12" t="s">
        <v>12</v>
      </c>
      <c r="D194" s="5">
        <v>-2.0714286</v>
      </c>
      <c r="E194" s="29">
        <v>-16.36393</v>
      </c>
      <c r="F194" s="20">
        <v>12.221069999999999</v>
      </c>
      <c r="G194" s="9">
        <v>0.96486740000000004</v>
      </c>
      <c r="H194" s="6"/>
    </row>
    <row r="195" spans="1:8" x14ac:dyDescent="0.25">
      <c r="A195" s="39"/>
      <c r="B195" s="44" t="s">
        <v>2</v>
      </c>
      <c r="C195" s="11" t="s">
        <v>7</v>
      </c>
      <c r="D195" s="3">
        <v>3.9285709999999998</v>
      </c>
      <c r="E195" s="26">
        <v>-4.5491999999999999</v>
      </c>
      <c r="F195" s="27">
        <v>12.406343</v>
      </c>
      <c r="G195" s="8">
        <v>0.48836089999999999</v>
      </c>
      <c r="H195" s="4"/>
    </row>
    <row r="196" spans="1:8" x14ac:dyDescent="0.25">
      <c r="A196" s="39"/>
      <c r="B196" s="45"/>
      <c r="C196" t="s">
        <v>8</v>
      </c>
      <c r="D196" s="2">
        <v>-3.7619050000000001</v>
      </c>
      <c r="E196" s="28">
        <v>-12.23968</v>
      </c>
      <c r="F196" s="19">
        <v>4.7158667999999997</v>
      </c>
      <c r="G196" s="10">
        <v>0.52160059999999997</v>
      </c>
      <c r="H196" s="13"/>
    </row>
    <row r="197" spans="1:8" x14ac:dyDescent="0.25">
      <c r="A197" s="39"/>
      <c r="B197" s="45"/>
      <c r="C197" t="s">
        <v>9</v>
      </c>
      <c r="D197" s="2">
        <v>-7.5238100000000001</v>
      </c>
      <c r="E197" s="28">
        <v>-16.001580000000001</v>
      </c>
      <c r="F197" s="19">
        <v>0.95396210000000004</v>
      </c>
      <c r="G197" s="10">
        <v>8.3148799999999995E-2</v>
      </c>
      <c r="H197" s="13"/>
    </row>
    <row r="198" spans="1:8" x14ac:dyDescent="0.25">
      <c r="A198" s="39"/>
      <c r="B198" s="45"/>
      <c r="C198" t="s">
        <v>10</v>
      </c>
      <c r="D198" s="2">
        <v>-7.6904760000000003</v>
      </c>
      <c r="E198" s="28">
        <v>-16.16825</v>
      </c>
      <c r="F198" s="19">
        <v>0.78729539999999998</v>
      </c>
      <c r="G198" s="10">
        <v>7.6073299999999996E-2</v>
      </c>
      <c r="H198" s="13"/>
    </row>
    <row r="199" spans="1:8" x14ac:dyDescent="0.25">
      <c r="A199" s="39"/>
      <c r="B199" s="45"/>
      <c r="C199" t="s">
        <v>11</v>
      </c>
      <c r="D199" s="2">
        <v>-11.452381000000001</v>
      </c>
      <c r="E199" s="28">
        <v>-19.930150000000001</v>
      </c>
      <c r="F199" s="19">
        <v>-2.9746093</v>
      </c>
      <c r="G199" s="10">
        <v>1.0822200000000001E-2</v>
      </c>
      <c r="H199" s="13" t="s">
        <v>14</v>
      </c>
    </row>
    <row r="200" spans="1:8" x14ac:dyDescent="0.25">
      <c r="A200" s="38"/>
      <c r="B200" s="45"/>
      <c r="C200" t="s">
        <v>12</v>
      </c>
      <c r="D200" s="2">
        <v>-3.7619050000000001</v>
      </c>
      <c r="E200" s="28">
        <v>-12.23968</v>
      </c>
      <c r="F200" s="19">
        <v>4.7158667999999997</v>
      </c>
      <c r="G200" s="10">
        <v>0.52160059999999997</v>
      </c>
      <c r="H200" s="13"/>
    </row>
    <row r="201" spans="1:8" x14ac:dyDescent="0.25">
      <c r="A201" s="37" t="s">
        <v>493</v>
      </c>
      <c r="B201" s="44" t="s">
        <v>0</v>
      </c>
      <c r="C201" s="11" t="s">
        <v>7</v>
      </c>
      <c r="D201" s="3">
        <v>3.8095238</v>
      </c>
      <c r="E201" s="26">
        <v>0.44257059999999998</v>
      </c>
      <c r="F201" s="27">
        <v>7.1764770000000002</v>
      </c>
      <c r="G201" s="8">
        <v>2.7802E-2</v>
      </c>
      <c r="H201" s="4" t="s">
        <v>14</v>
      </c>
    </row>
    <row r="202" spans="1:8" x14ac:dyDescent="0.25">
      <c r="A202" s="39"/>
      <c r="B202" s="45"/>
      <c r="C202" t="s">
        <v>8</v>
      </c>
      <c r="D202" s="2">
        <v>3.3333333000000001</v>
      </c>
      <c r="E202" s="28">
        <v>-3.3619900000000001E-2</v>
      </c>
      <c r="F202" s="19">
        <v>6.7002870000000003</v>
      </c>
      <c r="G202" s="10">
        <v>5.2302000000000001E-2</v>
      </c>
      <c r="H202" s="13"/>
    </row>
    <row r="203" spans="1:8" x14ac:dyDescent="0.25">
      <c r="A203" s="39"/>
      <c r="B203" s="45"/>
      <c r="C203" t="s">
        <v>9</v>
      </c>
      <c r="D203" s="2">
        <v>2.7380952000000001</v>
      </c>
      <c r="E203" s="28">
        <v>-0.62885800000000003</v>
      </c>
      <c r="F203" s="19">
        <v>6.105048</v>
      </c>
      <c r="G203" s="10">
        <v>0.1162057</v>
      </c>
      <c r="H203" s="13"/>
    </row>
    <row r="204" spans="1:8" x14ac:dyDescent="0.25">
      <c r="A204" s="39"/>
      <c r="B204" s="45"/>
      <c r="C204" t="s">
        <v>10</v>
      </c>
      <c r="D204" s="2">
        <v>-0.47619050000000002</v>
      </c>
      <c r="E204" s="28">
        <v>-3.8431437000000002</v>
      </c>
      <c r="F204" s="19">
        <v>2.8907630000000002</v>
      </c>
      <c r="G204" s="10">
        <v>0.9671864</v>
      </c>
      <c r="H204" s="13"/>
    </row>
    <row r="205" spans="1:8" x14ac:dyDescent="0.25">
      <c r="A205" s="39"/>
      <c r="B205" s="45"/>
      <c r="C205" t="s">
        <v>11</v>
      </c>
      <c r="D205" s="2">
        <v>-1.0714286</v>
      </c>
      <c r="E205" s="28">
        <v>-4.4383818000000002</v>
      </c>
      <c r="F205" s="19">
        <v>2.295525</v>
      </c>
      <c r="G205" s="10">
        <v>0.74365429999999999</v>
      </c>
      <c r="H205" s="13"/>
    </row>
    <row r="206" spans="1:8" x14ac:dyDescent="0.25">
      <c r="A206" s="39"/>
      <c r="B206" s="46"/>
      <c r="C206" s="12" t="s">
        <v>12</v>
      </c>
      <c r="D206" s="5">
        <v>-0.59523809999999999</v>
      </c>
      <c r="E206" s="29">
        <v>-3.9621913000000002</v>
      </c>
      <c r="F206" s="20">
        <v>2.7717149999999999</v>
      </c>
      <c r="G206" s="9">
        <v>0.939411</v>
      </c>
      <c r="H206" s="6"/>
    </row>
    <row r="207" spans="1:8" x14ac:dyDescent="0.25">
      <c r="A207" s="39"/>
      <c r="B207" s="44" t="s">
        <v>1</v>
      </c>
      <c r="C207" s="11" t="s">
        <v>7</v>
      </c>
      <c r="D207" s="3">
        <v>-8.1547619000000005</v>
      </c>
      <c r="E207" s="26">
        <v>-36.348889999999997</v>
      </c>
      <c r="F207" s="27">
        <v>20.039359999999999</v>
      </c>
      <c r="G207" s="8">
        <v>0.79222099999999995</v>
      </c>
      <c r="H207" s="4"/>
    </row>
    <row r="208" spans="1:8" x14ac:dyDescent="0.25">
      <c r="A208" s="39"/>
      <c r="B208" s="45"/>
      <c r="C208" t="s">
        <v>8</v>
      </c>
      <c r="D208" s="2">
        <v>-1.3095238</v>
      </c>
      <c r="E208" s="28">
        <v>-29.50365</v>
      </c>
      <c r="F208" s="19">
        <v>26.884599999999999</v>
      </c>
      <c r="G208" s="10">
        <v>0.9987258</v>
      </c>
      <c r="H208" s="13"/>
    </row>
    <row r="209" spans="1:8" x14ac:dyDescent="0.25">
      <c r="A209" s="39"/>
      <c r="B209" s="45"/>
      <c r="C209" t="s">
        <v>9</v>
      </c>
      <c r="D209" s="2">
        <v>-2.1428571000000001</v>
      </c>
      <c r="E209" s="28">
        <v>-30.336980000000001</v>
      </c>
      <c r="F209" s="19">
        <v>26.051269999999999</v>
      </c>
      <c r="G209" s="10">
        <v>0.99452160000000001</v>
      </c>
      <c r="H209" s="13"/>
    </row>
    <row r="210" spans="1:8" x14ac:dyDescent="0.25">
      <c r="A210" s="39"/>
      <c r="B210" s="45"/>
      <c r="C210" t="s">
        <v>10</v>
      </c>
      <c r="D210" s="2">
        <v>6.8452381000000004</v>
      </c>
      <c r="E210" s="28">
        <v>-21.348890000000001</v>
      </c>
      <c r="F210" s="19">
        <v>35.039360000000002</v>
      </c>
      <c r="G210" s="10">
        <v>0.86254529999999996</v>
      </c>
      <c r="H210" s="13"/>
    </row>
    <row r="211" spans="1:8" x14ac:dyDescent="0.25">
      <c r="A211" s="39"/>
      <c r="B211" s="45"/>
      <c r="C211" t="s">
        <v>11</v>
      </c>
      <c r="D211" s="2">
        <v>6.0119047999999999</v>
      </c>
      <c r="E211" s="28">
        <v>-22.182220000000001</v>
      </c>
      <c r="F211" s="19">
        <v>34.206029999999998</v>
      </c>
      <c r="G211" s="10">
        <v>0.90077459999999998</v>
      </c>
      <c r="H211" s="13"/>
    </row>
    <row r="212" spans="1:8" x14ac:dyDescent="0.25">
      <c r="A212" s="39"/>
      <c r="B212" s="46"/>
      <c r="C212" s="12" t="s">
        <v>12</v>
      </c>
      <c r="D212" s="5">
        <v>-0.83333330000000005</v>
      </c>
      <c r="E212" s="29">
        <v>-29.027460000000001</v>
      </c>
      <c r="F212" s="20">
        <v>27.360790000000001</v>
      </c>
      <c r="G212" s="9">
        <v>0.99966940000000004</v>
      </c>
      <c r="H212" s="6"/>
    </row>
    <row r="213" spans="1:8" x14ac:dyDescent="0.25">
      <c r="A213" s="39"/>
      <c r="B213" s="44" t="s">
        <v>2</v>
      </c>
      <c r="C213" s="11" t="s">
        <v>7</v>
      </c>
      <c r="D213" s="3">
        <v>-6.1904762</v>
      </c>
      <c r="E213" s="26">
        <v>-16.315190000000001</v>
      </c>
      <c r="F213" s="27">
        <v>3.9342405</v>
      </c>
      <c r="G213" s="8">
        <v>0.27871590000000002</v>
      </c>
      <c r="H213" s="4"/>
    </row>
    <row r="214" spans="1:8" x14ac:dyDescent="0.25">
      <c r="A214" s="39"/>
      <c r="B214" s="45"/>
      <c r="C214" t="s">
        <v>8</v>
      </c>
      <c r="D214" s="2">
        <v>-10.4761905</v>
      </c>
      <c r="E214" s="28">
        <v>-20.600909999999999</v>
      </c>
      <c r="F214" s="19">
        <v>-0.3514737</v>
      </c>
      <c r="G214" s="10">
        <v>4.2773100000000001E-2</v>
      </c>
      <c r="H214" s="13" t="s">
        <v>14</v>
      </c>
    </row>
    <row r="215" spans="1:8" x14ac:dyDescent="0.25">
      <c r="A215" s="39"/>
      <c r="B215" s="45"/>
      <c r="C215" t="s">
        <v>9</v>
      </c>
      <c r="D215" s="2">
        <v>-11.4047619</v>
      </c>
      <c r="E215" s="28">
        <v>-21.52948</v>
      </c>
      <c r="F215" s="19">
        <v>-1.2800452</v>
      </c>
      <c r="G215" s="10">
        <v>2.8424999999999999E-2</v>
      </c>
      <c r="H215" s="13" t="s">
        <v>14</v>
      </c>
    </row>
    <row r="216" spans="1:8" x14ac:dyDescent="0.25">
      <c r="A216" s="39"/>
      <c r="B216" s="45"/>
      <c r="C216" t="s">
        <v>10</v>
      </c>
      <c r="D216" s="2">
        <v>-4.2857143000000004</v>
      </c>
      <c r="E216" s="28">
        <v>-14.41043</v>
      </c>
      <c r="F216" s="19">
        <v>5.8390025000000003</v>
      </c>
      <c r="G216" s="10">
        <v>0.55708360000000001</v>
      </c>
      <c r="H216" s="13"/>
    </row>
    <row r="217" spans="1:8" x14ac:dyDescent="0.25">
      <c r="A217" s="39"/>
      <c r="B217" s="45"/>
      <c r="C217" t="s">
        <v>11</v>
      </c>
      <c r="D217" s="2">
        <v>-5.2142856999999996</v>
      </c>
      <c r="E217" s="28">
        <v>-15.339</v>
      </c>
      <c r="F217" s="19">
        <v>4.910431</v>
      </c>
      <c r="G217" s="10">
        <v>0.40642149999999999</v>
      </c>
      <c r="H217" s="13"/>
    </row>
    <row r="218" spans="1:8" x14ac:dyDescent="0.25">
      <c r="A218" s="38"/>
      <c r="B218" s="45"/>
      <c r="C218" t="s">
        <v>12</v>
      </c>
      <c r="D218" s="2">
        <v>-0.92857140000000005</v>
      </c>
      <c r="E218" s="28">
        <v>-11.053290000000001</v>
      </c>
      <c r="F218" s="19">
        <v>9.1961452999999995</v>
      </c>
      <c r="G218" s="10">
        <v>0.99050499999999997</v>
      </c>
      <c r="H218" s="13"/>
    </row>
    <row r="219" spans="1:8" x14ac:dyDescent="0.25">
      <c r="A219" s="37" t="s">
        <v>494</v>
      </c>
      <c r="B219" s="44" t="s">
        <v>0</v>
      </c>
      <c r="C219" s="11" t="s">
        <v>7</v>
      </c>
      <c r="D219" s="3">
        <v>-0.45665262000000001</v>
      </c>
      <c r="E219" s="26">
        <v>-1.0068823</v>
      </c>
      <c r="F219" s="27">
        <v>9.357704E-2</v>
      </c>
      <c r="G219" s="8">
        <v>0.1078033</v>
      </c>
      <c r="H219" s="4"/>
    </row>
    <row r="220" spans="1:8" x14ac:dyDescent="0.25">
      <c r="A220" s="39"/>
      <c r="B220" s="45"/>
      <c r="C220" t="s">
        <v>8</v>
      </c>
      <c r="D220" s="2">
        <v>-0.421047</v>
      </c>
      <c r="E220" s="28">
        <v>-0.97127669999999999</v>
      </c>
      <c r="F220" s="19">
        <v>0.12918267</v>
      </c>
      <c r="G220" s="10">
        <v>0.143981</v>
      </c>
      <c r="H220" s="13"/>
    </row>
    <row r="221" spans="1:8" x14ac:dyDescent="0.25">
      <c r="A221" s="39"/>
      <c r="B221" s="45"/>
      <c r="C221" t="s">
        <v>9</v>
      </c>
      <c r="D221" s="2">
        <v>-0.34796575000000002</v>
      </c>
      <c r="E221" s="28">
        <v>-0.89819539999999998</v>
      </c>
      <c r="F221" s="19">
        <v>0.20226390999999999</v>
      </c>
      <c r="G221" s="10">
        <v>0.2555732</v>
      </c>
      <c r="H221" s="13"/>
    </row>
    <row r="222" spans="1:8" x14ac:dyDescent="0.25">
      <c r="A222" s="39"/>
      <c r="B222" s="45"/>
      <c r="C222" t="s">
        <v>10</v>
      </c>
      <c r="D222" s="2">
        <v>3.5605619999999998E-2</v>
      </c>
      <c r="E222" s="28">
        <v>-0.51462399999999997</v>
      </c>
      <c r="F222" s="19">
        <v>0.58583529000000001</v>
      </c>
      <c r="G222" s="10">
        <v>0.99659059999999999</v>
      </c>
      <c r="H222" s="13"/>
    </row>
    <row r="223" spans="1:8" x14ac:dyDescent="0.25">
      <c r="A223" s="39"/>
      <c r="B223" s="45"/>
      <c r="C223" t="s">
        <v>11</v>
      </c>
      <c r="D223" s="2">
        <v>0.10868687</v>
      </c>
      <c r="E223" s="28">
        <v>-0.44154280000000001</v>
      </c>
      <c r="F223" s="19">
        <v>0.65891652999999994</v>
      </c>
      <c r="G223" s="10">
        <v>0.91863309999999998</v>
      </c>
      <c r="H223" s="13"/>
    </row>
    <row r="224" spans="1:8" x14ac:dyDescent="0.25">
      <c r="A224" s="39"/>
      <c r="B224" s="46"/>
      <c r="C224" s="12" t="s">
        <v>12</v>
      </c>
      <c r="D224" s="5">
        <v>7.3081240000000006E-2</v>
      </c>
      <c r="E224" s="29">
        <v>-0.47714839999999997</v>
      </c>
      <c r="F224" s="20">
        <v>0.62331091000000005</v>
      </c>
      <c r="G224" s="9">
        <v>0.97249540000000001</v>
      </c>
      <c r="H224" s="6"/>
    </row>
    <row r="225" spans="1:8" x14ac:dyDescent="0.25">
      <c r="A225" s="39"/>
      <c r="B225" s="44" t="s">
        <v>1</v>
      </c>
      <c r="C225" s="11" t="s">
        <v>7</v>
      </c>
      <c r="D225" s="3">
        <v>-0.54439369999999998</v>
      </c>
      <c r="E225" s="26">
        <v>-2.4088669999999999</v>
      </c>
      <c r="F225" s="27">
        <v>1.3200799999999999</v>
      </c>
      <c r="G225" s="8">
        <v>0.78774569999999999</v>
      </c>
      <c r="H225" s="4"/>
    </row>
    <row r="226" spans="1:8" x14ac:dyDescent="0.25">
      <c r="A226" s="39"/>
      <c r="B226" s="45"/>
      <c r="C226" t="s">
        <v>8</v>
      </c>
      <c r="D226" s="2">
        <v>-0.72342150000000005</v>
      </c>
      <c r="E226" s="28">
        <v>-2.5878950000000001</v>
      </c>
      <c r="F226" s="19">
        <v>1.141052</v>
      </c>
      <c r="G226" s="10">
        <v>0.61980469999999999</v>
      </c>
      <c r="H226" s="13"/>
    </row>
    <row r="227" spans="1:8" x14ac:dyDescent="0.25">
      <c r="A227" s="39"/>
      <c r="B227" s="45"/>
      <c r="C227" t="s">
        <v>9</v>
      </c>
      <c r="D227" s="2">
        <v>-0.40905989999999998</v>
      </c>
      <c r="E227" s="28">
        <v>-2.2735340000000002</v>
      </c>
      <c r="F227" s="19">
        <v>1.455414</v>
      </c>
      <c r="G227" s="10">
        <v>0.89328320000000005</v>
      </c>
      <c r="H227" s="13"/>
    </row>
    <row r="228" spans="1:8" x14ac:dyDescent="0.25">
      <c r="A228" s="39"/>
      <c r="B228" s="45"/>
      <c r="C228" t="s">
        <v>10</v>
      </c>
      <c r="D228" s="2">
        <v>-0.17902779999999999</v>
      </c>
      <c r="E228" s="28">
        <v>-2.043501</v>
      </c>
      <c r="F228" s="19">
        <v>1.685446</v>
      </c>
      <c r="G228" s="10">
        <v>0.98914899999999994</v>
      </c>
      <c r="H228" s="13"/>
    </row>
    <row r="229" spans="1:8" x14ac:dyDescent="0.25">
      <c r="A229" s="39"/>
      <c r="B229" s="45"/>
      <c r="C229" t="s">
        <v>11</v>
      </c>
      <c r="D229" s="2">
        <v>0.1353338</v>
      </c>
      <c r="E229" s="28">
        <v>-1.7291399999999999</v>
      </c>
      <c r="F229" s="19">
        <v>1.9998069999999999</v>
      </c>
      <c r="G229" s="10">
        <v>0.99521530000000002</v>
      </c>
      <c r="H229" s="13"/>
    </row>
    <row r="230" spans="1:8" x14ac:dyDescent="0.25">
      <c r="A230" s="39"/>
      <c r="B230" s="46"/>
      <c r="C230" s="12" t="s">
        <v>12</v>
      </c>
      <c r="D230" s="5">
        <v>0.31436160000000002</v>
      </c>
      <c r="E230" s="29">
        <v>-1.5501119999999999</v>
      </c>
      <c r="F230" s="20">
        <v>2.1788349999999999</v>
      </c>
      <c r="G230" s="9">
        <v>0.9467006</v>
      </c>
      <c r="H230" s="6"/>
    </row>
    <row r="231" spans="1:8" x14ac:dyDescent="0.25">
      <c r="A231" s="39"/>
      <c r="B231" s="44" t="s">
        <v>2</v>
      </c>
      <c r="C231" s="11" t="s">
        <v>7</v>
      </c>
      <c r="D231" s="3">
        <v>-1.4462626999999999</v>
      </c>
      <c r="E231" s="26">
        <v>-3.0308887000000002</v>
      </c>
      <c r="F231" s="27">
        <v>0.13836319999999999</v>
      </c>
      <c r="G231" s="8">
        <v>7.4186699999999994E-2</v>
      </c>
      <c r="H231" s="4"/>
    </row>
    <row r="232" spans="1:8" x14ac:dyDescent="0.25">
      <c r="A232" s="39"/>
      <c r="B232" s="45"/>
      <c r="C232" t="s">
        <v>8</v>
      </c>
      <c r="D232" s="2">
        <v>-6.5705899999999998E-2</v>
      </c>
      <c r="E232" s="28">
        <v>-1.6503318</v>
      </c>
      <c r="F232" s="19">
        <v>1.51892</v>
      </c>
      <c r="G232" s="10">
        <v>0.99909130000000002</v>
      </c>
      <c r="H232" s="13"/>
    </row>
    <row r="233" spans="1:8" x14ac:dyDescent="0.25">
      <c r="A233" s="39"/>
      <c r="B233" s="45"/>
      <c r="C233" t="s">
        <v>9</v>
      </c>
      <c r="D233" s="2">
        <v>2.0743222000000001</v>
      </c>
      <c r="E233" s="28">
        <v>0.48969620000000003</v>
      </c>
      <c r="F233" s="19">
        <v>3.6589480999999999</v>
      </c>
      <c r="G233" s="10">
        <v>1.2900699999999999E-2</v>
      </c>
      <c r="H233" s="13" t="s">
        <v>14</v>
      </c>
    </row>
    <row r="234" spans="1:8" x14ac:dyDescent="0.25">
      <c r="A234" s="39"/>
      <c r="B234" s="45"/>
      <c r="C234" t="s">
        <v>10</v>
      </c>
      <c r="D234" s="2">
        <v>1.3805567999999999</v>
      </c>
      <c r="E234" s="28">
        <v>-0.2040691</v>
      </c>
      <c r="F234" s="19">
        <v>2.9651828</v>
      </c>
      <c r="G234" s="10">
        <v>8.9488700000000004E-2</v>
      </c>
      <c r="H234" s="13"/>
    </row>
    <row r="235" spans="1:8" x14ac:dyDescent="0.25">
      <c r="A235" s="39"/>
      <c r="B235" s="45"/>
      <c r="C235" t="s">
        <v>11</v>
      </c>
      <c r="D235" s="2">
        <v>3.5205848999999998</v>
      </c>
      <c r="E235" s="28">
        <v>1.935959</v>
      </c>
      <c r="F235" s="19">
        <v>5.1052108</v>
      </c>
      <c r="G235" s="10">
        <v>4.593E-4</v>
      </c>
      <c r="H235" s="13" t="s">
        <v>14</v>
      </c>
    </row>
    <row r="236" spans="1:8" x14ac:dyDescent="0.25">
      <c r="A236" s="38"/>
      <c r="B236" s="45"/>
      <c r="C236" t="s">
        <v>12</v>
      </c>
      <c r="D236" s="2">
        <v>2.140028</v>
      </c>
      <c r="E236" s="28">
        <v>0.55540210000000001</v>
      </c>
      <c r="F236" s="19">
        <v>3.7246540000000001</v>
      </c>
      <c r="G236" s="10">
        <v>1.08393E-2</v>
      </c>
      <c r="H236" s="13" t="s">
        <v>14</v>
      </c>
    </row>
    <row r="237" spans="1:8" x14ac:dyDescent="0.25">
      <c r="A237" s="37" t="s">
        <v>495</v>
      </c>
      <c r="B237" s="44" t="s">
        <v>0</v>
      </c>
      <c r="C237" s="11" t="s">
        <v>7</v>
      </c>
      <c r="D237" s="3">
        <v>0.48220268999999999</v>
      </c>
      <c r="E237" s="26">
        <v>-0.77348919999999999</v>
      </c>
      <c r="F237" s="27">
        <v>1.737895</v>
      </c>
      <c r="G237" s="8">
        <v>0.62696070000000004</v>
      </c>
      <c r="H237" s="4"/>
    </row>
    <row r="238" spans="1:8" x14ac:dyDescent="0.25">
      <c r="A238" s="39"/>
      <c r="B238" s="45"/>
      <c r="C238" t="s">
        <v>8</v>
      </c>
      <c r="D238" s="2">
        <v>0.31982205000000002</v>
      </c>
      <c r="E238" s="28">
        <v>-0.93586979999999997</v>
      </c>
      <c r="F238" s="19">
        <v>1.5755140000000001</v>
      </c>
      <c r="G238" s="10">
        <v>0.84559470000000003</v>
      </c>
      <c r="H238" s="13"/>
    </row>
    <row r="239" spans="1:8" x14ac:dyDescent="0.25">
      <c r="A239" s="39"/>
      <c r="B239" s="45"/>
      <c r="C239" t="s">
        <v>9</v>
      </c>
      <c r="D239" s="2">
        <v>0.26662668</v>
      </c>
      <c r="E239" s="28">
        <v>-0.98906519999999998</v>
      </c>
      <c r="F239" s="19">
        <v>1.522319</v>
      </c>
      <c r="G239" s="10">
        <v>0.90184370000000003</v>
      </c>
      <c r="H239" s="13"/>
    </row>
    <row r="240" spans="1:8" x14ac:dyDescent="0.25">
      <c r="A240" s="39"/>
      <c r="B240" s="45"/>
      <c r="C240" t="s">
        <v>10</v>
      </c>
      <c r="D240" s="2">
        <v>-0.16238063</v>
      </c>
      <c r="E240" s="28">
        <v>-1.4180725000000001</v>
      </c>
      <c r="F240" s="19">
        <v>1.0933109999999999</v>
      </c>
      <c r="G240" s="10">
        <v>0.97449640000000004</v>
      </c>
      <c r="H240" s="13"/>
    </row>
    <row r="241" spans="1:8" x14ac:dyDescent="0.25">
      <c r="A241" s="39"/>
      <c r="B241" s="45"/>
      <c r="C241" t="s">
        <v>11</v>
      </c>
      <c r="D241" s="2">
        <v>-0.21557599999999999</v>
      </c>
      <c r="E241" s="28">
        <v>-1.4712679</v>
      </c>
      <c r="F241" s="19">
        <v>1.040116</v>
      </c>
      <c r="G241" s="10">
        <v>0.94402370000000002</v>
      </c>
      <c r="H241" s="13"/>
    </row>
    <row r="242" spans="1:8" x14ac:dyDescent="0.25">
      <c r="A242" s="39"/>
      <c r="B242" s="46"/>
      <c r="C242" s="12" t="s">
        <v>12</v>
      </c>
      <c r="D242" s="5">
        <v>-5.3195369999999999E-2</v>
      </c>
      <c r="E242" s="29">
        <v>-1.3088873000000001</v>
      </c>
      <c r="F242" s="20">
        <v>1.2024969999999999</v>
      </c>
      <c r="G242" s="9">
        <v>0.99903129999999996</v>
      </c>
      <c r="H242" s="6"/>
    </row>
    <row r="243" spans="1:8" x14ac:dyDescent="0.25">
      <c r="A243" s="39"/>
      <c r="B243" s="44" t="s">
        <v>1</v>
      </c>
      <c r="C243" s="11" t="s">
        <v>7</v>
      </c>
      <c r="D243" s="3">
        <v>-2.62649204</v>
      </c>
      <c r="E243" s="26">
        <v>-8.0546209999999991</v>
      </c>
      <c r="F243" s="27">
        <v>2.8016369999999999</v>
      </c>
      <c r="G243" s="8">
        <v>0.45486070000000001</v>
      </c>
      <c r="H243" s="4"/>
    </row>
    <row r="244" spans="1:8" x14ac:dyDescent="0.25">
      <c r="A244" s="39"/>
      <c r="B244" s="45"/>
      <c r="C244" t="s">
        <v>8</v>
      </c>
      <c r="D244" s="2">
        <v>-0.73833713999999995</v>
      </c>
      <c r="E244" s="28">
        <v>-6.1664659999999998</v>
      </c>
      <c r="F244" s="19">
        <v>4.6897919999999997</v>
      </c>
      <c r="G244" s="10">
        <v>0.97058719999999998</v>
      </c>
      <c r="H244" s="13"/>
    </row>
    <row r="245" spans="1:8" x14ac:dyDescent="0.25">
      <c r="A245" s="39"/>
      <c r="B245" s="45"/>
      <c r="C245" t="s">
        <v>9</v>
      </c>
      <c r="D245" s="2">
        <v>-0.68276751000000002</v>
      </c>
      <c r="E245" s="28">
        <v>-6.1108960000000003</v>
      </c>
      <c r="F245" s="19">
        <v>4.7453609999999999</v>
      </c>
      <c r="G245" s="10">
        <v>0.97642180000000001</v>
      </c>
      <c r="H245" s="13"/>
    </row>
    <row r="246" spans="1:8" x14ac:dyDescent="0.25">
      <c r="A246" s="39"/>
      <c r="B246" s="45"/>
      <c r="C246" t="s">
        <v>10</v>
      </c>
      <c r="D246" s="2">
        <v>1.88815489</v>
      </c>
      <c r="E246" s="28">
        <v>-3.539974</v>
      </c>
      <c r="F246" s="19">
        <v>7.3162839999999996</v>
      </c>
      <c r="G246" s="10">
        <v>0.69172730000000004</v>
      </c>
      <c r="H246" s="13"/>
    </row>
    <row r="247" spans="1:8" x14ac:dyDescent="0.25">
      <c r="A247" s="39"/>
      <c r="B247" s="45"/>
      <c r="C247" t="s">
        <v>11</v>
      </c>
      <c r="D247" s="2">
        <v>1.9437245299999999</v>
      </c>
      <c r="E247" s="28">
        <v>-3.4844040000000001</v>
      </c>
      <c r="F247" s="19">
        <v>7.3718529999999998</v>
      </c>
      <c r="G247" s="10">
        <v>0.67346950000000005</v>
      </c>
      <c r="H247" s="13"/>
    </row>
    <row r="248" spans="1:8" x14ac:dyDescent="0.25">
      <c r="A248" s="39"/>
      <c r="B248" s="46"/>
      <c r="C248" s="12" t="s">
        <v>12</v>
      </c>
      <c r="D248" s="5">
        <v>5.5569639999999997E-2</v>
      </c>
      <c r="E248" s="29">
        <v>-5.3725589999999999</v>
      </c>
      <c r="F248" s="20">
        <v>5.4836980000000004</v>
      </c>
      <c r="G248" s="9">
        <v>0.99998620000000005</v>
      </c>
      <c r="H248" s="6"/>
    </row>
    <row r="249" spans="1:8" x14ac:dyDescent="0.25">
      <c r="A249" s="39"/>
      <c r="B249" s="44" t="s">
        <v>2</v>
      </c>
      <c r="C249" s="11" t="s">
        <v>7</v>
      </c>
      <c r="D249" s="3">
        <v>-0.69433909999999999</v>
      </c>
      <c r="E249" s="26">
        <v>-7.2462099999999996</v>
      </c>
      <c r="F249" s="27">
        <v>5.857532</v>
      </c>
      <c r="G249" s="8">
        <v>0.98556279999999996</v>
      </c>
      <c r="H249" s="4"/>
    </row>
    <row r="250" spans="1:8" x14ac:dyDescent="0.25">
      <c r="A250" s="39"/>
      <c r="B250" s="45"/>
      <c r="C250" t="s">
        <v>8</v>
      </c>
      <c r="D250" s="2">
        <v>2.8655374</v>
      </c>
      <c r="E250" s="28">
        <v>-3.686334</v>
      </c>
      <c r="F250" s="19">
        <v>9.4174089999999993</v>
      </c>
      <c r="G250" s="10">
        <v>0.53257600000000005</v>
      </c>
      <c r="H250" s="13"/>
    </row>
    <row r="251" spans="1:8" x14ac:dyDescent="0.25">
      <c r="A251" s="39"/>
      <c r="B251" s="45"/>
      <c r="C251" t="s">
        <v>9</v>
      </c>
      <c r="D251" s="2">
        <v>0.27906839999999999</v>
      </c>
      <c r="E251" s="28">
        <v>-6.2728029999999997</v>
      </c>
      <c r="F251" s="19">
        <v>6.83094</v>
      </c>
      <c r="G251" s="10">
        <v>0.99901549999999995</v>
      </c>
      <c r="H251" s="13"/>
    </row>
    <row r="252" spans="1:8" x14ac:dyDescent="0.25">
      <c r="A252" s="39"/>
      <c r="B252" s="45"/>
      <c r="C252" t="s">
        <v>10</v>
      </c>
      <c r="D252" s="2">
        <v>3.5598765999999999</v>
      </c>
      <c r="E252" s="28">
        <v>-2.9919950000000002</v>
      </c>
      <c r="F252" s="19">
        <v>10.111748</v>
      </c>
      <c r="G252" s="10">
        <v>0.36528169999999999</v>
      </c>
      <c r="H252" s="13"/>
    </row>
    <row r="253" spans="1:8" x14ac:dyDescent="0.25">
      <c r="A253" s="39"/>
      <c r="B253" s="45"/>
      <c r="C253" t="s">
        <v>11</v>
      </c>
      <c r="D253" s="2">
        <v>0.97340749999999998</v>
      </c>
      <c r="E253" s="28">
        <v>-5.5784640000000003</v>
      </c>
      <c r="F253" s="19">
        <v>7.5252790000000003</v>
      </c>
      <c r="G253" s="10">
        <v>0.96235760000000004</v>
      </c>
      <c r="H253" s="13"/>
    </row>
    <row r="254" spans="1:8" x14ac:dyDescent="0.25">
      <c r="A254" s="38"/>
      <c r="B254" s="46"/>
      <c r="C254" s="12" t="s">
        <v>12</v>
      </c>
      <c r="D254" s="5">
        <v>-2.5864690000000001</v>
      </c>
      <c r="E254" s="29">
        <v>-9.1383399999999995</v>
      </c>
      <c r="F254" s="20">
        <v>3.9654020000000001</v>
      </c>
      <c r="G254" s="9">
        <v>0.60768840000000002</v>
      </c>
      <c r="H254" s="6"/>
    </row>
  </sheetData>
  <mergeCells count="57">
    <mergeCell ref="A237:A254"/>
    <mergeCell ref="B237:B242"/>
    <mergeCell ref="B243:B248"/>
    <mergeCell ref="B249:B254"/>
    <mergeCell ref="A201:A218"/>
    <mergeCell ref="B201:B206"/>
    <mergeCell ref="B207:B212"/>
    <mergeCell ref="B213:B218"/>
    <mergeCell ref="A219:A236"/>
    <mergeCell ref="B219:B224"/>
    <mergeCell ref="B225:B230"/>
    <mergeCell ref="B231:B236"/>
    <mergeCell ref="A75:A92"/>
    <mergeCell ref="B75:B80"/>
    <mergeCell ref="B81:B86"/>
    <mergeCell ref="B87:B92"/>
    <mergeCell ref="A93:A110"/>
    <mergeCell ref="B93:B98"/>
    <mergeCell ref="B99:B104"/>
    <mergeCell ref="B105:B110"/>
    <mergeCell ref="A39:A56"/>
    <mergeCell ref="B39:B44"/>
    <mergeCell ref="B45:B50"/>
    <mergeCell ref="B51:B56"/>
    <mergeCell ref="A57:A74"/>
    <mergeCell ref="B57:B62"/>
    <mergeCell ref="B63:B68"/>
    <mergeCell ref="B69:B74"/>
    <mergeCell ref="A3:A20"/>
    <mergeCell ref="A21:A38"/>
    <mergeCell ref="B21:B26"/>
    <mergeCell ref="B27:B32"/>
    <mergeCell ref="B33:B38"/>
    <mergeCell ref="A165:A182"/>
    <mergeCell ref="B165:B170"/>
    <mergeCell ref="B171:B176"/>
    <mergeCell ref="B177:B182"/>
    <mergeCell ref="A183:A200"/>
    <mergeCell ref="B183:B188"/>
    <mergeCell ref="B189:B194"/>
    <mergeCell ref="B195:B200"/>
    <mergeCell ref="A1:H1"/>
    <mergeCell ref="A147:A164"/>
    <mergeCell ref="B147:B152"/>
    <mergeCell ref="B153:B158"/>
    <mergeCell ref="B159:B164"/>
    <mergeCell ref="A111:A128"/>
    <mergeCell ref="B111:B116"/>
    <mergeCell ref="B117:B122"/>
    <mergeCell ref="B123:B128"/>
    <mergeCell ref="A129:A146"/>
    <mergeCell ref="B129:B134"/>
    <mergeCell ref="B135:B140"/>
    <mergeCell ref="B141:B146"/>
    <mergeCell ref="B3:B8"/>
    <mergeCell ref="B9:B14"/>
    <mergeCell ref="B15:B20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8AF05-1B7E-4D3E-8228-28E155790043}">
  <dimension ref="A1:AC14"/>
  <sheetViews>
    <sheetView zoomScale="80" zoomScaleNormal="80" workbookViewId="0">
      <selection activeCell="G10" sqref="G10"/>
    </sheetView>
  </sheetViews>
  <sheetFormatPr defaultRowHeight="15" x14ac:dyDescent="0.25"/>
  <cols>
    <col min="1" max="1" width="9.5703125" bestFit="1" customWidth="1"/>
    <col min="2" max="2" width="14.7109375" style="1" bestFit="1" customWidth="1"/>
    <col min="3" max="3" width="14.28515625" bestFit="1" customWidth="1"/>
    <col min="4" max="4" width="16.42578125" bestFit="1" customWidth="1"/>
    <col min="5" max="5" width="26.7109375" bestFit="1" customWidth="1"/>
    <col min="6" max="6" width="17.28515625" bestFit="1" customWidth="1"/>
    <col min="7" max="7" width="27.140625" bestFit="1" customWidth="1"/>
    <col min="8" max="8" width="20.85546875" style="1" customWidth="1"/>
    <col min="9" max="9" width="10.140625" bestFit="1" customWidth="1"/>
    <col min="10" max="10" width="15.42578125" bestFit="1" customWidth="1"/>
    <col min="11" max="11" width="11.42578125" bestFit="1" customWidth="1"/>
    <col min="12" max="12" width="12.140625" bestFit="1" customWidth="1"/>
    <col min="13" max="14" width="13.140625" bestFit="1" customWidth="1"/>
    <col min="15" max="15" width="12" bestFit="1" customWidth="1"/>
    <col min="16" max="16" width="11.5703125" bestFit="1" customWidth="1"/>
    <col min="17" max="17" width="15.28515625" bestFit="1" customWidth="1"/>
    <col min="18" max="18" width="5.140625" bestFit="1" customWidth="1"/>
    <col min="19" max="19" width="5.28515625" bestFit="1" customWidth="1"/>
    <col min="20" max="20" width="7" bestFit="1" customWidth="1"/>
    <col min="21" max="21" width="5.5703125" bestFit="1" customWidth="1"/>
    <col min="22" max="22" width="12.140625" bestFit="1" customWidth="1"/>
    <col min="23" max="23" width="11.5703125" bestFit="1" customWidth="1"/>
    <col min="24" max="24" width="17" bestFit="1" customWidth="1"/>
    <col min="25" max="25" width="5.140625" bestFit="1" customWidth="1"/>
    <col min="26" max="26" width="5.28515625" bestFit="1" customWidth="1"/>
    <col min="27" max="27" width="7" bestFit="1" customWidth="1"/>
    <col min="28" max="28" width="5.7109375" customWidth="1"/>
  </cols>
  <sheetData>
    <row r="1" spans="1:29" ht="15.75" thickBot="1" x14ac:dyDescent="0.3">
      <c r="A1" s="36" t="s">
        <v>499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</row>
    <row r="2" spans="1:29" x14ac:dyDescent="0.25">
      <c r="A2" s="40"/>
      <c r="B2" s="40"/>
      <c r="C2" s="40"/>
      <c r="D2" s="40"/>
      <c r="E2" s="40"/>
      <c r="F2" s="40"/>
      <c r="G2" s="71"/>
      <c r="H2" s="54" t="s">
        <v>44</v>
      </c>
      <c r="I2" s="55"/>
      <c r="J2" s="55"/>
      <c r="K2" s="55"/>
      <c r="L2" s="55"/>
      <c r="M2" s="55"/>
      <c r="N2" s="56"/>
      <c r="O2" s="54" t="s">
        <v>45</v>
      </c>
      <c r="P2" s="55"/>
      <c r="Q2" s="55"/>
      <c r="R2" s="55"/>
      <c r="S2" s="55"/>
      <c r="T2" s="55"/>
      <c r="U2" s="56"/>
      <c r="V2" s="54" t="s">
        <v>53</v>
      </c>
      <c r="W2" s="55"/>
      <c r="X2" s="55"/>
      <c r="Y2" s="55"/>
      <c r="Z2" s="55"/>
      <c r="AA2" s="55"/>
      <c r="AB2" s="56"/>
    </row>
    <row r="3" spans="1:29" x14ac:dyDescent="0.25">
      <c r="A3" t="s">
        <v>22</v>
      </c>
      <c r="B3" s="1" t="s">
        <v>54</v>
      </c>
      <c r="C3" t="s">
        <v>23</v>
      </c>
      <c r="D3" t="s">
        <v>24</v>
      </c>
      <c r="E3" s="49" t="s">
        <v>25</v>
      </c>
      <c r="F3" s="49" t="s">
        <v>26</v>
      </c>
      <c r="G3" s="49" t="s">
        <v>27</v>
      </c>
      <c r="H3" s="57" t="s">
        <v>55</v>
      </c>
      <c r="I3" s="47" t="s">
        <v>28</v>
      </c>
      <c r="J3" s="47" t="s">
        <v>29</v>
      </c>
      <c r="K3" s="47" t="s">
        <v>30</v>
      </c>
      <c r="L3" s="47" t="s">
        <v>31</v>
      </c>
      <c r="M3" s="47" t="s">
        <v>32</v>
      </c>
      <c r="N3" s="58" t="s">
        <v>33</v>
      </c>
      <c r="O3" s="57" t="s">
        <v>55</v>
      </c>
      <c r="P3" s="47" t="s">
        <v>28</v>
      </c>
      <c r="Q3" s="47" t="s">
        <v>29</v>
      </c>
      <c r="R3" s="47" t="s">
        <v>30</v>
      </c>
      <c r="S3" s="47" t="s">
        <v>31</v>
      </c>
      <c r="T3" s="47" t="s">
        <v>32</v>
      </c>
      <c r="U3" s="58" t="s">
        <v>33</v>
      </c>
      <c r="V3" s="57" t="s">
        <v>55</v>
      </c>
      <c r="W3" s="47" t="s">
        <v>28</v>
      </c>
      <c r="X3" s="47" t="s">
        <v>29</v>
      </c>
      <c r="Y3" s="47" t="s">
        <v>30</v>
      </c>
      <c r="Z3" s="47" t="s">
        <v>31</v>
      </c>
      <c r="AA3" s="47" t="s">
        <v>32</v>
      </c>
      <c r="AB3" s="58" t="s">
        <v>33</v>
      </c>
      <c r="AC3" s="49"/>
    </row>
    <row r="4" spans="1:29" x14ac:dyDescent="0.25">
      <c r="A4" s="53" t="s">
        <v>15</v>
      </c>
      <c r="B4" s="17">
        <v>8.8247699999999998E-2</v>
      </c>
      <c r="C4" t="s">
        <v>34</v>
      </c>
      <c r="D4" t="s">
        <v>35</v>
      </c>
      <c r="E4" s="49" t="s">
        <v>36</v>
      </c>
      <c r="F4" s="49" t="s">
        <v>37</v>
      </c>
      <c r="G4" s="49" t="s">
        <v>38</v>
      </c>
      <c r="H4" s="57" t="s">
        <v>496</v>
      </c>
      <c r="I4" s="47" t="s">
        <v>496</v>
      </c>
      <c r="J4" s="47" t="s">
        <v>496</v>
      </c>
      <c r="K4" s="47" t="s">
        <v>496</v>
      </c>
      <c r="L4" s="47" t="s">
        <v>496</v>
      </c>
      <c r="M4" s="47" t="s">
        <v>496</v>
      </c>
      <c r="N4" s="58" t="s">
        <v>496</v>
      </c>
      <c r="O4" s="57" t="s">
        <v>496</v>
      </c>
      <c r="P4" s="47" t="s">
        <v>496</v>
      </c>
      <c r="Q4" s="47" t="s">
        <v>496</v>
      </c>
      <c r="R4" s="47" t="s">
        <v>496</v>
      </c>
      <c r="S4" s="47" t="s">
        <v>496</v>
      </c>
      <c r="T4" s="47" t="s">
        <v>496</v>
      </c>
      <c r="U4" s="58" t="s">
        <v>496</v>
      </c>
      <c r="V4" s="57">
        <v>0</v>
      </c>
      <c r="W4" s="48">
        <v>14.344913426758</v>
      </c>
      <c r="X4" s="48">
        <v>-7.3597173308285297</v>
      </c>
      <c r="Y4" s="48">
        <v>1.48229773174016</v>
      </c>
      <c r="Z4" s="48">
        <v>-4.9650735970489004</v>
      </c>
      <c r="AA4" s="48">
        <v>6.8675021894625902E-7</v>
      </c>
      <c r="AB4" s="65">
        <v>7.1422022770410999E-5</v>
      </c>
      <c r="AC4" s="49"/>
    </row>
    <row r="5" spans="1:29" x14ac:dyDescent="0.25">
      <c r="A5" s="53" t="s">
        <v>17</v>
      </c>
      <c r="B5" s="17">
        <v>8.8247699999999998E-2</v>
      </c>
      <c r="C5" t="s">
        <v>34</v>
      </c>
      <c r="D5" t="s">
        <v>46</v>
      </c>
      <c r="E5" s="49" t="s">
        <v>47</v>
      </c>
      <c r="F5" s="49" t="s">
        <v>48</v>
      </c>
      <c r="G5" s="49" t="s">
        <v>49</v>
      </c>
      <c r="H5" s="57" t="s">
        <v>496</v>
      </c>
      <c r="I5" s="47" t="s">
        <v>496</v>
      </c>
      <c r="J5" s="47" t="s">
        <v>496</v>
      </c>
      <c r="K5" s="47" t="s">
        <v>496</v>
      </c>
      <c r="L5" s="47" t="s">
        <v>496</v>
      </c>
      <c r="M5" s="47" t="s">
        <v>496</v>
      </c>
      <c r="N5" s="58" t="s">
        <v>496</v>
      </c>
      <c r="O5" s="57" t="s">
        <v>496</v>
      </c>
      <c r="P5" s="47" t="s">
        <v>496</v>
      </c>
      <c r="Q5" s="47" t="s">
        <v>496</v>
      </c>
      <c r="R5" s="47" t="s">
        <v>496</v>
      </c>
      <c r="S5" s="47" t="s">
        <v>496</v>
      </c>
      <c r="T5" s="47" t="s">
        <v>496</v>
      </c>
      <c r="U5" s="58" t="s">
        <v>496</v>
      </c>
      <c r="V5" s="57" t="s">
        <v>57</v>
      </c>
      <c r="W5" s="48">
        <v>56.437691641247</v>
      </c>
      <c r="X5" s="48">
        <v>1.08202394312505</v>
      </c>
      <c r="Y5" s="48">
        <v>0.341683712365279</v>
      </c>
      <c r="Z5" s="48">
        <v>3.1667413574818299</v>
      </c>
      <c r="AA5" s="48">
        <v>1.54157360865859E-3</v>
      </c>
      <c r="AB5" s="65">
        <v>4.0080913825123299E-2</v>
      </c>
      <c r="AC5" s="49"/>
    </row>
    <row r="6" spans="1:29" x14ac:dyDescent="0.25">
      <c r="A6" s="53" t="s">
        <v>18</v>
      </c>
      <c r="B6" s="18">
        <v>29.72</v>
      </c>
      <c r="C6" t="s">
        <v>34</v>
      </c>
      <c r="D6" t="s">
        <v>35</v>
      </c>
      <c r="E6" s="49" t="s">
        <v>36</v>
      </c>
      <c r="F6" s="49" t="s">
        <v>37</v>
      </c>
      <c r="G6" s="49" t="s">
        <v>38</v>
      </c>
      <c r="H6" s="57" t="s">
        <v>496</v>
      </c>
      <c r="I6" s="47" t="s">
        <v>496</v>
      </c>
      <c r="J6" s="47" t="s">
        <v>496</v>
      </c>
      <c r="K6" s="47" t="s">
        <v>496</v>
      </c>
      <c r="L6" s="47" t="s">
        <v>496</v>
      </c>
      <c r="M6" s="47" t="s">
        <v>496</v>
      </c>
      <c r="N6" s="58" t="s">
        <v>496</v>
      </c>
      <c r="O6" s="57" t="s">
        <v>62</v>
      </c>
      <c r="P6" s="48">
        <v>4752.6662421374504</v>
      </c>
      <c r="Q6" s="48">
        <v>-1.22056098590943</v>
      </c>
      <c r="R6" s="48">
        <v>0.36751403174671099</v>
      </c>
      <c r="S6" s="48">
        <v>-3.32112757738359</v>
      </c>
      <c r="T6" s="48">
        <v>8.9654545645322103E-4</v>
      </c>
      <c r="U6" s="65">
        <v>4.9310000104927199E-2</v>
      </c>
      <c r="V6" s="57" t="s">
        <v>496</v>
      </c>
      <c r="W6" s="47" t="s">
        <v>496</v>
      </c>
      <c r="X6" s="47" t="s">
        <v>496</v>
      </c>
      <c r="Y6" s="47" t="s">
        <v>496</v>
      </c>
      <c r="Z6" s="47" t="s">
        <v>496</v>
      </c>
      <c r="AA6" s="47" t="s">
        <v>496</v>
      </c>
      <c r="AB6" s="58" t="s">
        <v>496</v>
      </c>
      <c r="AC6" s="49"/>
    </row>
    <row r="7" spans="1:29" x14ac:dyDescent="0.25">
      <c r="A7" s="53" t="s">
        <v>19</v>
      </c>
      <c r="B7" s="18">
        <v>8.4000000000000005E-2</v>
      </c>
      <c r="C7" t="s">
        <v>39</v>
      </c>
      <c r="D7" t="s">
        <v>40</v>
      </c>
      <c r="E7" s="49" t="s">
        <v>50</v>
      </c>
      <c r="F7" s="49" t="s">
        <v>51</v>
      </c>
      <c r="G7" s="49" t="s">
        <v>52</v>
      </c>
      <c r="H7" s="57" t="s">
        <v>496</v>
      </c>
      <c r="I7" s="47" t="s">
        <v>496</v>
      </c>
      <c r="J7" s="47" t="s">
        <v>496</v>
      </c>
      <c r="K7" s="47" t="s">
        <v>496</v>
      </c>
      <c r="L7" s="47" t="s">
        <v>496</v>
      </c>
      <c r="M7" s="47" t="s">
        <v>496</v>
      </c>
      <c r="N7" s="58" t="s">
        <v>496</v>
      </c>
      <c r="O7" s="57" t="s">
        <v>496</v>
      </c>
      <c r="P7" s="47" t="s">
        <v>496</v>
      </c>
      <c r="Q7" s="47" t="s">
        <v>496</v>
      </c>
      <c r="R7" s="47" t="s">
        <v>496</v>
      </c>
      <c r="S7" s="47" t="s">
        <v>496</v>
      </c>
      <c r="T7" s="47" t="s">
        <v>496</v>
      </c>
      <c r="U7" s="58" t="s">
        <v>496</v>
      </c>
      <c r="V7" s="57" t="s">
        <v>58</v>
      </c>
      <c r="W7" s="48">
        <v>6.4953084029667201</v>
      </c>
      <c r="X7" s="48">
        <v>6.1010900538615003</v>
      </c>
      <c r="Y7" s="48">
        <v>1.7966829802800599</v>
      </c>
      <c r="Z7" s="48">
        <v>3.3957521281303</v>
      </c>
      <c r="AA7" s="48">
        <v>6.84403080972579E-4</v>
      </c>
      <c r="AB7" s="65">
        <v>2.3725973473716098E-2</v>
      </c>
      <c r="AC7" s="49"/>
    </row>
    <row r="8" spans="1:29" x14ac:dyDescent="0.25">
      <c r="A8" s="53" t="s">
        <v>20</v>
      </c>
      <c r="B8" s="18" t="s">
        <v>56</v>
      </c>
      <c r="C8" t="s">
        <v>39</v>
      </c>
      <c r="D8" t="s">
        <v>40</v>
      </c>
      <c r="E8" s="49" t="s">
        <v>41</v>
      </c>
      <c r="F8" s="49" t="s">
        <v>42</v>
      </c>
      <c r="G8" s="49" t="s">
        <v>43</v>
      </c>
      <c r="H8" s="57" t="s">
        <v>496</v>
      </c>
      <c r="I8" s="47" t="s">
        <v>496</v>
      </c>
      <c r="J8" s="47" t="s">
        <v>496</v>
      </c>
      <c r="K8" s="47" t="s">
        <v>496</v>
      </c>
      <c r="L8" s="47" t="s">
        <v>496</v>
      </c>
      <c r="M8" s="47" t="s">
        <v>496</v>
      </c>
      <c r="N8" s="58" t="s">
        <v>496</v>
      </c>
      <c r="O8" s="57" t="s">
        <v>60</v>
      </c>
      <c r="P8" s="48">
        <v>9.5570605061750307</v>
      </c>
      <c r="Q8" s="48">
        <v>6.6687668543136898</v>
      </c>
      <c r="R8" s="48">
        <v>1.99091176854101</v>
      </c>
      <c r="S8" s="48">
        <v>3.3496044172769799</v>
      </c>
      <c r="T8" s="48">
        <v>8.0927046614972002E-4</v>
      </c>
      <c r="U8" s="65">
        <v>4.9310000104927199E-2</v>
      </c>
      <c r="V8" s="57" t="s">
        <v>59</v>
      </c>
      <c r="W8" s="48">
        <v>13.605275523407</v>
      </c>
      <c r="X8" s="48">
        <v>7.1684923764721296</v>
      </c>
      <c r="Y8" s="48">
        <v>1.65264102808158</v>
      </c>
      <c r="Z8" s="48">
        <v>4.3375979747964202</v>
      </c>
      <c r="AA8" s="48">
        <v>1.44048328644493E-5</v>
      </c>
      <c r="AB8" s="65">
        <v>7.4905130895136203E-4</v>
      </c>
      <c r="AC8" s="49"/>
    </row>
    <row r="9" spans="1:29" x14ac:dyDescent="0.25">
      <c r="A9" s="14" t="s">
        <v>123</v>
      </c>
      <c r="B9" s="1">
        <v>16.510000000000002</v>
      </c>
      <c r="C9" t="s">
        <v>81</v>
      </c>
      <c r="D9" t="s">
        <v>126</v>
      </c>
      <c r="E9" s="49" t="s">
        <v>127</v>
      </c>
      <c r="F9" s="49" t="s">
        <v>128</v>
      </c>
      <c r="G9" s="49" t="s">
        <v>129</v>
      </c>
      <c r="H9" s="59" t="s">
        <v>136</v>
      </c>
      <c r="I9" s="51">
        <v>3046.7237144884102</v>
      </c>
      <c r="J9" s="51">
        <v>-0.58427049428560496</v>
      </c>
      <c r="K9" s="51">
        <v>0.16624395441746301</v>
      </c>
      <c r="L9" s="51">
        <v>-3.51453679222774</v>
      </c>
      <c r="M9" s="51">
        <v>4.4052164394594798E-4</v>
      </c>
      <c r="N9" s="60">
        <v>1.6299300826000101E-2</v>
      </c>
      <c r="O9" s="57" t="s">
        <v>496</v>
      </c>
      <c r="P9" s="47" t="s">
        <v>496</v>
      </c>
      <c r="Q9" s="47" t="s">
        <v>496</v>
      </c>
      <c r="R9" s="47" t="s">
        <v>496</v>
      </c>
      <c r="S9" s="47" t="s">
        <v>496</v>
      </c>
      <c r="T9" s="47" t="s">
        <v>496</v>
      </c>
      <c r="U9" s="58" t="s">
        <v>496</v>
      </c>
      <c r="V9" s="57" t="s">
        <v>496</v>
      </c>
      <c r="W9" s="47" t="s">
        <v>496</v>
      </c>
      <c r="X9" s="47" t="s">
        <v>496</v>
      </c>
      <c r="Y9" s="47" t="s">
        <v>496</v>
      </c>
      <c r="Z9" s="47" t="s">
        <v>496</v>
      </c>
      <c r="AA9" s="47" t="s">
        <v>496</v>
      </c>
      <c r="AB9" s="58" t="s">
        <v>496</v>
      </c>
      <c r="AC9" s="49"/>
    </row>
    <row r="10" spans="1:29" x14ac:dyDescent="0.25">
      <c r="A10" s="14" t="s">
        <v>95</v>
      </c>
      <c r="B10" s="1">
        <v>0.64</v>
      </c>
      <c r="C10" t="s">
        <v>39</v>
      </c>
      <c r="D10" t="s">
        <v>40</v>
      </c>
      <c r="E10" s="49" t="s">
        <v>50</v>
      </c>
      <c r="F10" s="49" t="s">
        <v>65</v>
      </c>
      <c r="G10" s="49" t="s">
        <v>502</v>
      </c>
      <c r="H10" s="59" t="s">
        <v>135</v>
      </c>
      <c r="I10" s="51">
        <v>245.30268706942999</v>
      </c>
      <c r="J10" s="51">
        <v>-1.44411012300076</v>
      </c>
      <c r="K10" s="51">
        <v>0.43469851321870101</v>
      </c>
      <c r="L10" s="51">
        <v>-3.3220958413405302</v>
      </c>
      <c r="M10" s="51">
        <v>8.9343999724283496E-4</v>
      </c>
      <c r="N10" s="60">
        <v>2.4792959923488699E-2</v>
      </c>
      <c r="O10" s="57" t="s">
        <v>496</v>
      </c>
      <c r="P10" s="47" t="s">
        <v>496</v>
      </c>
      <c r="Q10" s="47" t="s">
        <v>496</v>
      </c>
      <c r="R10" s="47" t="s">
        <v>496</v>
      </c>
      <c r="S10" s="47" t="s">
        <v>496</v>
      </c>
      <c r="T10" s="47" t="s">
        <v>496</v>
      </c>
      <c r="U10" s="58" t="s">
        <v>496</v>
      </c>
      <c r="V10" s="57" t="s">
        <v>496</v>
      </c>
      <c r="W10" s="47" t="s">
        <v>496</v>
      </c>
      <c r="X10" s="47" t="s">
        <v>496</v>
      </c>
      <c r="Y10" s="47" t="s">
        <v>496</v>
      </c>
      <c r="Z10" s="47" t="s">
        <v>496</v>
      </c>
      <c r="AA10" s="47" t="s">
        <v>496</v>
      </c>
      <c r="AB10" s="58" t="s">
        <v>496</v>
      </c>
      <c r="AC10" s="49"/>
    </row>
    <row r="11" spans="1:29" x14ac:dyDescent="0.25">
      <c r="A11" s="14" t="s">
        <v>124</v>
      </c>
      <c r="B11" s="18" t="s">
        <v>56</v>
      </c>
      <c r="C11" t="s">
        <v>39</v>
      </c>
      <c r="D11" t="s">
        <v>40</v>
      </c>
      <c r="E11" s="49" t="s">
        <v>50</v>
      </c>
      <c r="F11" s="49" t="s">
        <v>65</v>
      </c>
      <c r="G11" s="49" t="s">
        <v>66</v>
      </c>
      <c r="H11" s="61" t="s">
        <v>56</v>
      </c>
      <c r="I11" s="51">
        <v>37.763568658472799</v>
      </c>
      <c r="J11" s="51">
        <v>-22.740596004430198</v>
      </c>
      <c r="K11" s="51">
        <v>3.9079662436483802</v>
      </c>
      <c r="L11" s="51">
        <v>-5.81903593496759</v>
      </c>
      <c r="M11" s="51">
        <v>5.9188009802518596E-9</v>
      </c>
      <c r="N11" s="60">
        <v>3.28493454403978E-7</v>
      </c>
      <c r="O11" s="57" t="s">
        <v>496</v>
      </c>
      <c r="P11" s="47" t="s">
        <v>496</v>
      </c>
      <c r="Q11" s="47" t="s">
        <v>496</v>
      </c>
      <c r="R11" s="47" t="s">
        <v>496</v>
      </c>
      <c r="S11" s="47" t="s">
        <v>496</v>
      </c>
      <c r="T11" s="47" t="s">
        <v>496</v>
      </c>
      <c r="U11" s="58" t="s">
        <v>496</v>
      </c>
      <c r="V11" s="57" t="s">
        <v>496</v>
      </c>
      <c r="W11" s="47" t="s">
        <v>496</v>
      </c>
      <c r="X11" s="47" t="s">
        <v>496</v>
      </c>
      <c r="Y11" s="47" t="s">
        <v>496</v>
      </c>
      <c r="Z11" s="47" t="s">
        <v>496</v>
      </c>
      <c r="AA11" s="47" t="s">
        <v>496</v>
      </c>
      <c r="AB11" s="58" t="s">
        <v>496</v>
      </c>
      <c r="AC11" s="49"/>
    </row>
    <row r="12" spans="1:29" ht="15.75" thickBot="1" x14ac:dyDescent="0.3">
      <c r="A12" s="14" t="s">
        <v>125</v>
      </c>
      <c r="B12" s="18" t="s">
        <v>56</v>
      </c>
      <c r="C12" t="s">
        <v>130</v>
      </c>
      <c r="D12" t="s">
        <v>131</v>
      </c>
      <c r="E12" s="49" t="s">
        <v>132</v>
      </c>
      <c r="F12" s="49" t="s">
        <v>133</v>
      </c>
      <c r="G12" s="49" t="s">
        <v>134</v>
      </c>
      <c r="H12" s="62" t="s">
        <v>56</v>
      </c>
      <c r="I12" s="63">
        <v>19.442629408322599</v>
      </c>
      <c r="J12" s="63">
        <v>-21.837973689081</v>
      </c>
      <c r="K12" s="63">
        <v>3.1059108280547698</v>
      </c>
      <c r="L12" s="63">
        <v>-7.0311013090991104</v>
      </c>
      <c r="M12" s="63">
        <v>2.0490964676248902E-12</v>
      </c>
      <c r="N12" s="64">
        <v>2.2744970790636301E-10</v>
      </c>
      <c r="O12" s="68" t="s">
        <v>496</v>
      </c>
      <c r="P12" s="69" t="s">
        <v>496</v>
      </c>
      <c r="Q12" s="69" t="s">
        <v>496</v>
      </c>
      <c r="R12" s="69" t="s">
        <v>496</v>
      </c>
      <c r="S12" s="69" t="s">
        <v>496</v>
      </c>
      <c r="T12" s="69" t="s">
        <v>496</v>
      </c>
      <c r="U12" s="70" t="s">
        <v>496</v>
      </c>
      <c r="V12" s="68" t="s">
        <v>496</v>
      </c>
      <c r="W12" s="69" t="s">
        <v>496</v>
      </c>
      <c r="X12" s="69" t="s">
        <v>496</v>
      </c>
      <c r="Y12" s="69" t="s">
        <v>496</v>
      </c>
      <c r="Z12" s="69" t="s">
        <v>496</v>
      </c>
      <c r="AA12" s="69" t="s">
        <v>496</v>
      </c>
      <c r="AB12" s="70" t="s">
        <v>496</v>
      </c>
      <c r="AC12" s="49"/>
    </row>
    <row r="13" spans="1:29" x14ac:dyDescent="0.25">
      <c r="E13" s="49"/>
      <c r="F13" s="49"/>
      <c r="G13" s="49"/>
      <c r="H13" s="50"/>
      <c r="I13" s="52"/>
      <c r="J13" s="52"/>
      <c r="K13" s="52"/>
      <c r="L13" s="52"/>
      <c r="M13" s="52"/>
      <c r="N13" s="52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</row>
    <row r="14" spans="1:29" x14ac:dyDescent="0.25">
      <c r="E14" s="49"/>
      <c r="F14" s="49"/>
      <c r="G14" s="49"/>
      <c r="H14" s="47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</row>
  </sheetData>
  <mergeCells count="5">
    <mergeCell ref="O2:U2"/>
    <mergeCell ref="V2:AB2"/>
    <mergeCell ref="H2:N2"/>
    <mergeCell ref="A2:G2"/>
    <mergeCell ref="A1:AA1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A8694-6ED3-4582-A828-493EAACCB60A}">
  <dimension ref="A1:AA5"/>
  <sheetViews>
    <sheetView workbookViewId="0">
      <selection activeCell="C18" sqref="C18"/>
    </sheetView>
  </sheetViews>
  <sheetFormatPr defaultRowHeight="15" x14ac:dyDescent="0.25"/>
  <cols>
    <col min="2" max="2" width="15.7109375" bestFit="1" customWidth="1"/>
    <col min="3" max="3" width="14.28515625" bestFit="1" customWidth="1"/>
    <col min="4" max="4" width="16.42578125" bestFit="1" customWidth="1"/>
    <col min="5" max="5" width="26.7109375" bestFit="1" customWidth="1"/>
    <col min="6" max="6" width="17.28515625" bestFit="1" customWidth="1"/>
    <col min="7" max="7" width="23.42578125" bestFit="1" customWidth="1"/>
    <col min="8" max="8" width="11" bestFit="1" customWidth="1"/>
    <col min="15" max="15" width="11" bestFit="1" customWidth="1"/>
  </cols>
  <sheetData>
    <row r="1" spans="1:27" ht="15.75" thickBot="1" x14ac:dyDescent="0.3">
      <c r="A1" s="36" t="s">
        <v>498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</row>
    <row r="2" spans="1:27" x14ac:dyDescent="0.25">
      <c r="H2" s="54" t="s">
        <v>63</v>
      </c>
      <c r="I2" s="55"/>
      <c r="J2" s="55"/>
      <c r="K2" s="55"/>
      <c r="L2" s="55"/>
      <c r="M2" s="55"/>
      <c r="N2" s="56"/>
      <c r="O2" s="54" t="s">
        <v>64</v>
      </c>
      <c r="P2" s="55"/>
      <c r="Q2" s="55"/>
      <c r="R2" s="55"/>
      <c r="S2" s="55"/>
      <c r="T2" s="55"/>
      <c r="U2" s="56"/>
    </row>
    <row r="3" spans="1:27" x14ac:dyDescent="0.25">
      <c r="A3" t="s">
        <v>22</v>
      </c>
      <c r="B3" t="s">
        <v>67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s="57" t="s">
        <v>55</v>
      </c>
      <c r="I3" s="47" t="s">
        <v>28</v>
      </c>
      <c r="J3" s="47" t="s">
        <v>29</v>
      </c>
      <c r="K3" s="47" t="s">
        <v>30</v>
      </c>
      <c r="L3" s="47" t="s">
        <v>31</v>
      </c>
      <c r="M3" s="47" t="s">
        <v>32</v>
      </c>
      <c r="N3" s="58" t="s">
        <v>33</v>
      </c>
      <c r="O3" s="57" t="s">
        <v>55</v>
      </c>
      <c r="P3" s="47" t="s">
        <v>28</v>
      </c>
      <c r="Q3" s="47" t="s">
        <v>29</v>
      </c>
      <c r="R3" s="47" t="s">
        <v>30</v>
      </c>
      <c r="S3" s="47" t="s">
        <v>31</v>
      </c>
      <c r="T3" s="47" t="s">
        <v>32</v>
      </c>
      <c r="U3" s="58" t="s">
        <v>33</v>
      </c>
    </row>
    <row r="4" spans="1:27" x14ac:dyDescent="0.25">
      <c r="A4" s="16" t="s">
        <v>16</v>
      </c>
      <c r="B4" s="16">
        <v>0.9</v>
      </c>
      <c r="C4" t="s">
        <v>39</v>
      </c>
      <c r="D4" t="s">
        <v>40</v>
      </c>
      <c r="E4" t="s">
        <v>50</v>
      </c>
      <c r="F4" t="s">
        <v>65</v>
      </c>
      <c r="G4" t="s">
        <v>502</v>
      </c>
      <c r="H4" s="66" t="s">
        <v>70</v>
      </c>
      <c r="I4" s="72">
        <v>1767.8518341129</v>
      </c>
      <c r="J4" s="72">
        <v>2.7172460292088099</v>
      </c>
      <c r="K4" s="72">
        <v>0.33367809552421901</v>
      </c>
      <c r="L4" s="72">
        <v>8.1433155656799308</v>
      </c>
      <c r="M4" s="72">
        <v>3.8459816803795E-16</v>
      </c>
      <c r="N4" s="73">
        <v>2.6152675426580601E-14</v>
      </c>
      <c r="O4" s="76" t="s">
        <v>71</v>
      </c>
      <c r="P4" s="72">
        <v>2358.6996970611499</v>
      </c>
      <c r="Q4" s="72">
        <v>3.1113121358243498</v>
      </c>
      <c r="R4" s="72">
        <v>0.46493860704991902</v>
      </c>
      <c r="S4" s="72">
        <v>6.6918773546596499</v>
      </c>
      <c r="T4" s="72">
        <v>2.2032549335546001E-11</v>
      </c>
      <c r="U4" s="73">
        <v>1.6965062988370399E-9</v>
      </c>
    </row>
    <row r="5" spans="1:27" ht="15.75" thickBot="1" x14ac:dyDescent="0.3">
      <c r="A5" s="16" t="s">
        <v>21</v>
      </c>
      <c r="B5" s="21" t="s">
        <v>56</v>
      </c>
      <c r="C5" t="s">
        <v>39</v>
      </c>
      <c r="D5" t="s">
        <v>40</v>
      </c>
      <c r="E5" t="s">
        <v>50</v>
      </c>
      <c r="F5" t="s">
        <v>65</v>
      </c>
      <c r="G5" t="s">
        <v>502</v>
      </c>
      <c r="H5" s="67" t="s">
        <v>68</v>
      </c>
      <c r="I5" s="74">
        <v>42.492977545024601</v>
      </c>
      <c r="J5" s="74">
        <v>8.8559296902681606</v>
      </c>
      <c r="K5" s="74">
        <v>1.31454083772347</v>
      </c>
      <c r="L5" s="74">
        <v>6.7368996353166803</v>
      </c>
      <c r="M5" s="74">
        <v>1.61801859012835E-11</v>
      </c>
      <c r="N5" s="75">
        <v>5.5012632064363904E-10</v>
      </c>
      <c r="O5" s="77" t="s">
        <v>69</v>
      </c>
      <c r="P5" s="74">
        <v>33.575445632884502</v>
      </c>
      <c r="Q5" s="74">
        <v>8.4435163230352099</v>
      </c>
      <c r="R5" s="74">
        <v>1.28662238811592</v>
      </c>
      <c r="S5" s="74">
        <v>6.5625442251160999</v>
      </c>
      <c r="T5" s="74">
        <v>5.2897344331064401E-11</v>
      </c>
      <c r="U5" s="75">
        <v>2.0365477567459802E-9</v>
      </c>
    </row>
  </sheetData>
  <mergeCells count="3">
    <mergeCell ref="H2:N2"/>
    <mergeCell ref="O2:U2"/>
    <mergeCell ref="A1:AA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02749-FE86-4528-B847-0D1A4D7D8582}">
  <dimension ref="A1:AA17"/>
  <sheetViews>
    <sheetView tabSelected="1" workbookViewId="0">
      <selection activeCell="Q12" sqref="Q12"/>
    </sheetView>
  </sheetViews>
  <sheetFormatPr defaultColWidth="9.140625" defaultRowHeight="15" x14ac:dyDescent="0.25"/>
  <cols>
    <col min="1" max="1" width="9.140625" style="1"/>
    <col min="2" max="2" width="15.7109375" style="1" bestFit="1" customWidth="1"/>
    <col min="3" max="3" width="18.140625" style="1" bestFit="1" customWidth="1"/>
    <col min="4" max="4" width="16.42578125" style="1" bestFit="1" customWidth="1"/>
    <col min="5" max="5" width="26.7109375" style="1" bestFit="1" customWidth="1"/>
    <col min="6" max="6" width="17.28515625" style="1" bestFit="1" customWidth="1"/>
    <col min="7" max="7" width="24.140625" style="1" bestFit="1" customWidth="1"/>
    <col min="8" max="8" width="11" style="1" bestFit="1" customWidth="1"/>
    <col min="9" max="9" width="10.140625" style="1" bestFit="1" customWidth="1"/>
    <col min="10" max="10" width="15.28515625" style="1" bestFit="1" customWidth="1"/>
    <col min="11" max="11" width="5.140625" style="1" bestFit="1" customWidth="1"/>
    <col min="12" max="12" width="5.28515625" style="1" bestFit="1" customWidth="1"/>
    <col min="13" max="13" width="7" style="1" bestFit="1" customWidth="1"/>
    <col min="14" max="14" width="4.85546875" style="1" bestFit="1" customWidth="1"/>
    <col min="15" max="15" width="11.28515625" style="1" bestFit="1" customWidth="1"/>
    <col min="16" max="16" width="10.28515625" style="1" bestFit="1" customWidth="1"/>
    <col min="17" max="17" width="15.42578125" style="1" bestFit="1" customWidth="1"/>
    <col min="18" max="18" width="6.5703125" style="1" bestFit="1" customWidth="1"/>
    <col min="19" max="19" width="7.28515625" style="1" bestFit="1" customWidth="1"/>
    <col min="20" max="20" width="7.140625" style="1" bestFit="1" customWidth="1"/>
    <col min="21" max="21" width="6.5703125" style="1" bestFit="1" customWidth="1"/>
    <col min="22" max="16384" width="9.140625" style="1"/>
  </cols>
  <sheetData>
    <row r="1" spans="1:27" ht="15.75" thickBot="1" x14ac:dyDescent="0.3">
      <c r="A1" s="36" t="s">
        <v>497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</row>
    <row r="2" spans="1:27" x14ac:dyDescent="0.25">
      <c r="H2" s="54" t="s">
        <v>72</v>
      </c>
      <c r="I2" s="55"/>
      <c r="J2" s="55"/>
      <c r="K2" s="55"/>
      <c r="L2" s="55"/>
      <c r="M2" s="55"/>
      <c r="N2" s="56"/>
      <c r="O2" s="54" t="s">
        <v>73</v>
      </c>
      <c r="P2" s="55"/>
      <c r="Q2" s="55"/>
      <c r="R2" s="55"/>
      <c r="S2" s="55"/>
      <c r="T2" s="55"/>
      <c r="U2" s="56"/>
    </row>
    <row r="3" spans="1:27" x14ac:dyDescent="0.25">
      <c r="A3" s="1" t="s">
        <v>22</v>
      </c>
      <c r="B3" s="1" t="s">
        <v>67</v>
      </c>
      <c r="C3" s="22" t="s">
        <v>23</v>
      </c>
      <c r="D3" s="22" t="s">
        <v>24</v>
      </c>
      <c r="E3" s="22" t="s">
        <v>25</v>
      </c>
      <c r="F3" s="22" t="s">
        <v>26</v>
      </c>
      <c r="G3" s="22" t="s">
        <v>27</v>
      </c>
      <c r="H3" s="57" t="s">
        <v>55</v>
      </c>
      <c r="I3" s="47" t="s">
        <v>28</v>
      </c>
      <c r="J3" s="47" t="s">
        <v>29</v>
      </c>
      <c r="K3" s="47" t="s">
        <v>30</v>
      </c>
      <c r="L3" s="47" t="s">
        <v>31</v>
      </c>
      <c r="M3" s="47" t="s">
        <v>32</v>
      </c>
      <c r="N3" s="58" t="s">
        <v>33</v>
      </c>
      <c r="O3" s="57" t="s">
        <v>55</v>
      </c>
      <c r="P3" s="47" t="s">
        <v>28</v>
      </c>
      <c r="Q3" s="47" t="s">
        <v>29</v>
      </c>
      <c r="R3" s="47" t="s">
        <v>30</v>
      </c>
      <c r="S3" s="47" t="s">
        <v>31</v>
      </c>
      <c r="T3" s="47" t="s">
        <v>32</v>
      </c>
      <c r="U3" s="58" t="s">
        <v>33</v>
      </c>
    </row>
    <row r="4" spans="1:27" x14ac:dyDescent="0.25">
      <c r="A4" s="1" t="s">
        <v>74</v>
      </c>
      <c r="B4" s="1">
        <v>5.5</v>
      </c>
      <c r="C4" s="22" t="s">
        <v>39</v>
      </c>
      <c r="D4" s="22" t="s">
        <v>40</v>
      </c>
      <c r="E4" s="22" t="s">
        <v>50</v>
      </c>
      <c r="F4" s="22" t="s">
        <v>82</v>
      </c>
      <c r="G4" s="22" t="s">
        <v>83</v>
      </c>
      <c r="H4" s="57" t="s">
        <v>117</v>
      </c>
      <c r="I4" s="48">
        <v>4207.2992579218599</v>
      </c>
      <c r="J4" s="48">
        <v>1.08140618144467</v>
      </c>
      <c r="K4" s="48">
        <v>0.20974069124115099</v>
      </c>
      <c r="L4" s="48">
        <v>5.1559197933667296</v>
      </c>
      <c r="M4" s="48">
        <v>2.5238891987360299E-7</v>
      </c>
      <c r="N4" s="65">
        <v>9.8431678750705008E-6</v>
      </c>
      <c r="O4" s="57" t="s">
        <v>109</v>
      </c>
      <c r="P4" s="48">
        <v>3634.3955038239001</v>
      </c>
      <c r="Q4" s="48">
        <v>0.94012674307122701</v>
      </c>
      <c r="R4" s="48">
        <v>9.9008548258723794E-2</v>
      </c>
      <c r="S4" s="48">
        <v>9.4954098368813398</v>
      </c>
      <c r="T4" s="48">
        <v>2.1934682691554799E-21</v>
      </c>
      <c r="U4" s="65">
        <v>1.5354277884088399E-19</v>
      </c>
    </row>
    <row r="5" spans="1:27" x14ac:dyDescent="0.25">
      <c r="A5" s="1" t="s">
        <v>95</v>
      </c>
      <c r="B5" s="1">
        <v>8.9</v>
      </c>
      <c r="C5" s="22" t="s">
        <v>39</v>
      </c>
      <c r="D5" s="22" t="s">
        <v>40</v>
      </c>
      <c r="E5" s="22" t="s">
        <v>50</v>
      </c>
      <c r="F5" s="22" t="s">
        <v>65</v>
      </c>
      <c r="G5" s="22" t="s">
        <v>502</v>
      </c>
      <c r="H5" s="78" t="s">
        <v>496</v>
      </c>
      <c r="I5" s="48" t="s">
        <v>496</v>
      </c>
      <c r="J5" s="48" t="s">
        <v>496</v>
      </c>
      <c r="K5" s="48" t="s">
        <v>496</v>
      </c>
      <c r="L5" s="48" t="s">
        <v>496</v>
      </c>
      <c r="M5" s="48" t="s">
        <v>496</v>
      </c>
      <c r="N5" s="65" t="s">
        <v>496</v>
      </c>
      <c r="O5" s="57" t="s">
        <v>110</v>
      </c>
      <c r="P5" s="48">
        <v>5944.6423127254102</v>
      </c>
      <c r="Q5" s="48">
        <v>1.83036681242352</v>
      </c>
      <c r="R5" s="48">
        <v>0.30570593470763302</v>
      </c>
      <c r="S5" s="48">
        <v>5.9873447146978602</v>
      </c>
      <c r="T5" s="48">
        <v>2.1329441748842898E-9</v>
      </c>
      <c r="U5" s="65">
        <v>7.4653046120950199E-8</v>
      </c>
    </row>
    <row r="6" spans="1:27" x14ac:dyDescent="0.25">
      <c r="A6" s="1" t="s">
        <v>96</v>
      </c>
      <c r="B6" s="1">
        <v>1.4</v>
      </c>
      <c r="C6" s="22" t="s">
        <v>39</v>
      </c>
      <c r="D6" s="22" t="s">
        <v>40</v>
      </c>
      <c r="E6" s="22" t="s">
        <v>41</v>
      </c>
      <c r="F6" s="22" t="s">
        <v>102</v>
      </c>
      <c r="G6" s="22" t="s">
        <v>103</v>
      </c>
      <c r="H6" s="78" t="s">
        <v>496</v>
      </c>
      <c r="I6" s="48" t="s">
        <v>496</v>
      </c>
      <c r="J6" s="48" t="s">
        <v>496</v>
      </c>
      <c r="K6" s="48" t="s">
        <v>496</v>
      </c>
      <c r="L6" s="48" t="s">
        <v>496</v>
      </c>
      <c r="M6" s="48" t="s">
        <v>496</v>
      </c>
      <c r="N6" s="65" t="s">
        <v>496</v>
      </c>
      <c r="O6" s="57" t="s">
        <v>111</v>
      </c>
      <c r="P6" s="48">
        <v>333.08767600083598</v>
      </c>
      <c r="Q6" s="48">
        <v>-0.57257348475430603</v>
      </c>
      <c r="R6" s="48">
        <v>0.16087389989401499</v>
      </c>
      <c r="S6" s="48">
        <v>-3.5591446787298802</v>
      </c>
      <c r="T6" s="48">
        <v>3.7206453758761399E-4</v>
      </c>
      <c r="U6" s="65">
        <v>2.8938352923481101E-3</v>
      </c>
    </row>
    <row r="7" spans="1:27" x14ac:dyDescent="0.25">
      <c r="A7" s="1" t="s">
        <v>97</v>
      </c>
      <c r="B7" s="1">
        <v>1.9</v>
      </c>
      <c r="C7" s="22" t="s">
        <v>34</v>
      </c>
      <c r="D7" s="22" t="s">
        <v>46</v>
      </c>
      <c r="E7" s="22" t="s">
        <v>47</v>
      </c>
      <c r="F7" s="22" t="s">
        <v>48</v>
      </c>
      <c r="G7" s="22" t="s">
        <v>104</v>
      </c>
      <c r="H7" s="78" t="s">
        <v>496</v>
      </c>
      <c r="I7" s="48" t="s">
        <v>496</v>
      </c>
      <c r="J7" s="48" t="s">
        <v>496</v>
      </c>
      <c r="K7" s="48" t="s">
        <v>496</v>
      </c>
      <c r="L7" s="48" t="s">
        <v>496</v>
      </c>
      <c r="M7" s="48" t="s">
        <v>496</v>
      </c>
      <c r="N7" s="65" t="s">
        <v>496</v>
      </c>
      <c r="O7" s="57" t="s">
        <v>112</v>
      </c>
      <c r="P7" s="48">
        <v>88.466910369722697</v>
      </c>
      <c r="Q7" s="48">
        <v>-0.93367042694018598</v>
      </c>
      <c r="R7" s="48">
        <v>0.34245833636155298</v>
      </c>
      <c r="S7" s="48">
        <v>-2.7263766940526599</v>
      </c>
      <c r="T7" s="48">
        <v>6.4033872957668901E-3</v>
      </c>
      <c r="U7" s="65">
        <v>3.7353092558640201E-2</v>
      </c>
    </row>
    <row r="8" spans="1:27" x14ac:dyDescent="0.25">
      <c r="A8" s="1" t="s">
        <v>75</v>
      </c>
      <c r="B8" s="1">
        <v>1.8</v>
      </c>
      <c r="C8" s="22" t="s">
        <v>39</v>
      </c>
      <c r="D8" s="22" t="s">
        <v>40</v>
      </c>
      <c r="E8" s="22" t="s">
        <v>41</v>
      </c>
      <c r="F8" s="22" t="s">
        <v>84</v>
      </c>
      <c r="G8" s="22" t="s">
        <v>85</v>
      </c>
      <c r="H8" s="57" t="s">
        <v>118</v>
      </c>
      <c r="I8" s="48">
        <v>626.02564954533</v>
      </c>
      <c r="J8" s="48">
        <v>0.46587463615616398</v>
      </c>
      <c r="K8" s="48">
        <v>0.13614463419418299</v>
      </c>
      <c r="L8" s="48">
        <v>3.4219096398003299</v>
      </c>
      <c r="M8" s="48">
        <v>6.2182975586418804E-4</v>
      </c>
      <c r="N8" s="65">
        <v>6.9289601367723804E-3</v>
      </c>
      <c r="O8" s="57" t="s">
        <v>113</v>
      </c>
      <c r="P8" s="48">
        <v>645.65493022591204</v>
      </c>
      <c r="Q8" s="48">
        <v>0.73219112121420704</v>
      </c>
      <c r="R8" s="48">
        <v>0.18998896281330299</v>
      </c>
      <c r="S8" s="48">
        <v>3.85386135263927</v>
      </c>
      <c r="T8" s="48">
        <v>1.16269453114486E-4</v>
      </c>
      <c r="U8" s="65">
        <v>1.16269453114486E-3</v>
      </c>
    </row>
    <row r="9" spans="1:27" x14ac:dyDescent="0.25">
      <c r="A9" s="1" t="s">
        <v>98</v>
      </c>
      <c r="B9" s="1">
        <v>3.2</v>
      </c>
      <c r="C9" s="22" t="s">
        <v>34</v>
      </c>
      <c r="D9" s="22" t="s">
        <v>35</v>
      </c>
      <c r="E9" s="22" t="s">
        <v>36</v>
      </c>
      <c r="F9" s="22" t="s">
        <v>37</v>
      </c>
      <c r="G9" s="22" t="s">
        <v>38</v>
      </c>
      <c r="H9" s="78" t="s">
        <v>496</v>
      </c>
      <c r="I9" s="48" t="s">
        <v>496</v>
      </c>
      <c r="J9" s="48" t="s">
        <v>496</v>
      </c>
      <c r="K9" s="48" t="s">
        <v>496</v>
      </c>
      <c r="L9" s="48" t="s">
        <v>496</v>
      </c>
      <c r="M9" s="48" t="s">
        <v>496</v>
      </c>
      <c r="N9" s="65" t="s">
        <v>496</v>
      </c>
      <c r="O9" s="57" t="s">
        <v>114</v>
      </c>
      <c r="P9" s="48">
        <v>397.22240503230199</v>
      </c>
      <c r="Q9" s="48">
        <v>-0.47429959026930002</v>
      </c>
      <c r="R9" s="48">
        <v>0.158217964033812</v>
      </c>
      <c r="S9" s="48">
        <v>-2.9977606725361499</v>
      </c>
      <c r="T9" s="48">
        <v>2.7197115875421101E-3</v>
      </c>
      <c r="U9" s="65">
        <v>1.90379811127948E-2</v>
      </c>
    </row>
    <row r="10" spans="1:27" x14ac:dyDescent="0.25">
      <c r="A10" s="1" t="s">
        <v>99</v>
      </c>
      <c r="B10" s="1">
        <v>6.9</v>
      </c>
      <c r="C10" s="22" t="s">
        <v>34</v>
      </c>
      <c r="D10" s="22" t="s">
        <v>46</v>
      </c>
      <c r="E10" s="22" t="s">
        <v>47</v>
      </c>
      <c r="F10" s="22" t="s">
        <v>90</v>
      </c>
      <c r="G10" s="22" t="s">
        <v>91</v>
      </c>
      <c r="H10" s="78" t="s">
        <v>496</v>
      </c>
      <c r="I10" s="48" t="s">
        <v>496</v>
      </c>
      <c r="J10" s="48" t="s">
        <v>496</v>
      </c>
      <c r="K10" s="48" t="s">
        <v>496</v>
      </c>
      <c r="L10" s="48" t="s">
        <v>496</v>
      </c>
      <c r="M10" s="48" t="s">
        <v>496</v>
      </c>
      <c r="N10" s="65" t="s">
        <v>496</v>
      </c>
      <c r="O10" s="57" t="s">
        <v>115</v>
      </c>
      <c r="P10" s="48">
        <v>183.101734655266</v>
      </c>
      <c r="Q10" s="48">
        <v>-1.19558311573841</v>
      </c>
      <c r="R10" s="48">
        <v>0.234146726074003</v>
      </c>
      <c r="S10" s="48">
        <v>-5.1061278361011198</v>
      </c>
      <c r="T10" s="48">
        <v>3.2882727847888002E-7</v>
      </c>
      <c r="U10" s="65">
        <v>7.6726364978405402E-6</v>
      </c>
    </row>
    <row r="11" spans="1:27" x14ac:dyDescent="0.25">
      <c r="A11" s="1" t="s">
        <v>76</v>
      </c>
      <c r="B11" s="1">
        <v>0.2</v>
      </c>
      <c r="C11" s="22" t="s">
        <v>81</v>
      </c>
      <c r="D11" s="22" t="s">
        <v>86</v>
      </c>
      <c r="E11" s="22" t="s">
        <v>87</v>
      </c>
      <c r="F11" s="22" t="s">
        <v>88</v>
      </c>
      <c r="G11" s="22" t="s">
        <v>89</v>
      </c>
      <c r="H11" s="57" t="s">
        <v>116</v>
      </c>
      <c r="I11" s="48">
        <v>480.86321090637801</v>
      </c>
      <c r="J11" s="48">
        <v>0.76782860309880396</v>
      </c>
      <c r="K11" s="48">
        <v>0.19722729214864501</v>
      </c>
      <c r="L11" s="48">
        <v>3.89311537330296</v>
      </c>
      <c r="M11" s="48">
        <v>9.89650563577338E-5</v>
      </c>
      <c r="N11" s="65">
        <v>1.54385487918065E-3</v>
      </c>
      <c r="O11" s="78" t="s">
        <v>496</v>
      </c>
      <c r="P11" s="48" t="s">
        <v>496</v>
      </c>
      <c r="Q11" s="48" t="s">
        <v>496</v>
      </c>
      <c r="R11" s="48" t="s">
        <v>496</v>
      </c>
      <c r="S11" s="48" t="s">
        <v>496</v>
      </c>
      <c r="T11" s="48" t="s">
        <v>496</v>
      </c>
      <c r="U11" s="65" t="s">
        <v>496</v>
      </c>
    </row>
    <row r="12" spans="1:27" x14ac:dyDescent="0.25">
      <c r="A12" s="7" t="s">
        <v>77</v>
      </c>
      <c r="B12" s="1">
        <v>0.24</v>
      </c>
      <c r="C12" s="22" t="s">
        <v>34</v>
      </c>
      <c r="D12" s="22" t="s">
        <v>46</v>
      </c>
      <c r="E12" s="22" t="s">
        <v>47</v>
      </c>
      <c r="F12" s="22" t="s">
        <v>90</v>
      </c>
      <c r="G12" s="22" t="s">
        <v>91</v>
      </c>
      <c r="H12" s="57" t="s">
        <v>56</v>
      </c>
      <c r="I12" s="48">
        <v>12.1757198042739</v>
      </c>
      <c r="J12" s="48">
        <v>-7.0332650143462399</v>
      </c>
      <c r="K12" s="48">
        <v>1.57174800271718</v>
      </c>
      <c r="L12" s="48">
        <v>-4.4748044865890799</v>
      </c>
      <c r="M12" s="48">
        <v>7.6481264271478495E-6</v>
      </c>
      <c r="N12" s="65">
        <v>1.4913846532938301E-4</v>
      </c>
      <c r="O12" s="57" t="s">
        <v>56</v>
      </c>
      <c r="P12" s="48">
        <v>11.1937860967508</v>
      </c>
      <c r="Q12" s="48">
        <v>-6.6848470832511602</v>
      </c>
      <c r="R12" s="48">
        <v>1.5967433969385101</v>
      </c>
      <c r="S12" s="48">
        <v>-4.1865506355424804</v>
      </c>
      <c r="T12" s="48">
        <v>2.83225771279011E-5</v>
      </c>
      <c r="U12" s="65">
        <v>3.30430066492179E-4</v>
      </c>
    </row>
    <row r="13" spans="1:27" x14ac:dyDescent="0.25">
      <c r="A13" s="7" t="s">
        <v>100</v>
      </c>
      <c r="B13" s="1">
        <v>0.25</v>
      </c>
      <c r="C13" s="22" t="s">
        <v>34</v>
      </c>
      <c r="D13" s="22" t="s">
        <v>46</v>
      </c>
      <c r="E13" s="22" t="s">
        <v>47</v>
      </c>
      <c r="F13" s="22" t="s">
        <v>90</v>
      </c>
      <c r="G13" s="22" t="s">
        <v>91</v>
      </c>
      <c r="H13" s="78" t="s">
        <v>496</v>
      </c>
      <c r="I13" s="48" t="s">
        <v>496</v>
      </c>
      <c r="J13" s="48" t="s">
        <v>496</v>
      </c>
      <c r="K13" s="48" t="s">
        <v>496</v>
      </c>
      <c r="L13" s="48" t="s">
        <v>496</v>
      </c>
      <c r="M13" s="48" t="s">
        <v>496</v>
      </c>
      <c r="N13" s="65" t="s">
        <v>496</v>
      </c>
      <c r="O13" s="57" t="s">
        <v>56</v>
      </c>
      <c r="P13" s="48">
        <v>7.5570610333070896</v>
      </c>
      <c r="Q13" s="48">
        <v>-6.1220882452842904</v>
      </c>
      <c r="R13" s="48">
        <v>1.71409872285834</v>
      </c>
      <c r="S13" s="48">
        <v>-3.5716077280983201</v>
      </c>
      <c r="T13" s="48">
        <v>3.5479655267549201E-4</v>
      </c>
      <c r="U13" s="65">
        <v>2.8938352923481101E-3</v>
      </c>
    </row>
    <row r="14" spans="1:27" x14ac:dyDescent="0.25">
      <c r="A14" s="7" t="s">
        <v>78</v>
      </c>
      <c r="B14" s="1" t="s">
        <v>56</v>
      </c>
      <c r="C14" s="22" t="s">
        <v>34</v>
      </c>
      <c r="D14" s="22" t="s">
        <v>46</v>
      </c>
      <c r="E14" s="22" t="s">
        <v>105</v>
      </c>
      <c r="F14" s="22" t="s">
        <v>106</v>
      </c>
      <c r="G14" s="22" t="s">
        <v>107</v>
      </c>
      <c r="H14" s="57" t="s">
        <v>119</v>
      </c>
      <c r="I14" s="48">
        <v>16.587917882054199</v>
      </c>
      <c r="J14" s="48">
        <v>7.55444034849367</v>
      </c>
      <c r="K14" s="48">
        <v>1.52999554684048</v>
      </c>
      <c r="L14" s="48">
        <v>4.9375570824986799</v>
      </c>
      <c r="M14" s="48">
        <v>7.9107255565609997E-7</v>
      </c>
      <c r="N14" s="65">
        <v>2.0567886447058601E-5</v>
      </c>
      <c r="O14" s="57" t="s">
        <v>120</v>
      </c>
      <c r="P14" s="48">
        <v>12.4940946789823</v>
      </c>
      <c r="Q14" s="48">
        <v>7.2637234105901296</v>
      </c>
      <c r="R14" s="48">
        <v>1.5643228669296001</v>
      </c>
      <c r="S14" s="48">
        <v>4.6433658704019001</v>
      </c>
      <c r="T14" s="48">
        <v>3.42778554647766E-6</v>
      </c>
      <c r="U14" s="65">
        <v>4.7988997650687297E-5</v>
      </c>
    </row>
    <row r="15" spans="1:27" x14ac:dyDescent="0.25">
      <c r="A15" s="7" t="s">
        <v>79</v>
      </c>
      <c r="B15" s="1" t="s">
        <v>56</v>
      </c>
      <c r="C15" s="22" t="s">
        <v>39</v>
      </c>
      <c r="D15" s="22" t="s">
        <v>40</v>
      </c>
      <c r="E15" s="22" t="s">
        <v>50</v>
      </c>
      <c r="F15" s="22" t="s">
        <v>92</v>
      </c>
      <c r="G15" s="22" t="s">
        <v>93</v>
      </c>
      <c r="H15" s="57" t="s">
        <v>122</v>
      </c>
      <c r="I15" s="48">
        <v>16.7149522106847</v>
      </c>
      <c r="J15" s="48">
        <v>20.921989264763099</v>
      </c>
      <c r="K15" s="48">
        <v>3.9094642972490501</v>
      </c>
      <c r="L15" s="48">
        <v>5.3516256126153001</v>
      </c>
      <c r="M15" s="48">
        <v>8.7167597613941204E-8</v>
      </c>
      <c r="N15" s="65">
        <v>6.7990726138874096E-6</v>
      </c>
      <c r="O15" s="57" t="s">
        <v>121</v>
      </c>
      <c r="P15" s="48">
        <v>18.0100454617025</v>
      </c>
      <c r="Q15" s="48">
        <v>19.484818443995302</v>
      </c>
      <c r="R15" s="48">
        <v>3.9096867409801401</v>
      </c>
      <c r="S15" s="48">
        <v>4.9837288086949396</v>
      </c>
      <c r="T15" s="48">
        <v>6.2370480151748504E-7</v>
      </c>
      <c r="U15" s="65">
        <v>1.0914834026556E-5</v>
      </c>
    </row>
    <row r="16" spans="1:27" x14ac:dyDescent="0.25">
      <c r="A16" s="7" t="s">
        <v>101</v>
      </c>
      <c r="B16" s="1">
        <v>0.08</v>
      </c>
      <c r="C16" s="22" t="s">
        <v>39</v>
      </c>
      <c r="D16" s="22" t="s">
        <v>40</v>
      </c>
      <c r="E16" s="22" t="s">
        <v>41</v>
      </c>
      <c r="F16" s="22" t="s">
        <v>84</v>
      </c>
      <c r="G16" s="22" t="s">
        <v>94</v>
      </c>
      <c r="H16" s="78" t="s">
        <v>496</v>
      </c>
      <c r="I16" s="48" t="s">
        <v>496</v>
      </c>
      <c r="J16" s="48" t="s">
        <v>496</v>
      </c>
      <c r="K16" s="48" t="s">
        <v>496</v>
      </c>
      <c r="L16" s="48" t="s">
        <v>496</v>
      </c>
      <c r="M16" s="48" t="s">
        <v>496</v>
      </c>
      <c r="N16" s="65" t="s">
        <v>496</v>
      </c>
      <c r="O16" s="57" t="s">
        <v>56</v>
      </c>
      <c r="P16" s="48">
        <v>4.8593955542601002</v>
      </c>
      <c r="Q16" s="48">
        <v>-5.48515799152106</v>
      </c>
      <c r="R16" s="48">
        <v>1.90374385010154</v>
      </c>
      <c r="S16" s="48">
        <v>-2.88124791117697</v>
      </c>
      <c r="T16" s="48">
        <v>3.9610394967854396E-3</v>
      </c>
      <c r="U16" s="65">
        <v>2.5206614979543698E-2</v>
      </c>
    </row>
    <row r="17" spans="1:21" ht="15.75" thickBot="1" x14ac:dyDescent="0.3">
      <c r="A17" s="1" t="s">
        <v>80</v>
      </c>
      <c r="B17" s="1" t="s">
        <v>56</v>
      </c>
      <c r="C17" s="22" t="s">
        <v>34</v>
      </c>
      <c r="D17" s="22" t="s">
        <v>46</v>
      </c>
      <c r="E17" s="22" t="s">
        <v>47</v>
      </c>
      <c r="F17" s="22" t="s">
        <v>90</v>
      </c>
      <c r="G17" s="22" t="s">
        <v>108</v>
      </c>
      <c r="H17" s="68" t="s">
        <v>61</v>
      </c>
      <c r="I17" s="79">
        <v>5.8594579744002901</v>
      </c>
      <c r="J17" s="79">
        <v>6.0527979323275103</v>
      </c>
      <c r="K17" s="79">
        <v>1.76604242829304</v>
      </c>
      <c r="L17" s="79">
        <v>3.4273230559799299</v>
      </c>
      <c r="M17" s="79">
        <v>6.0956341727636497E-4</v>
      </c>
      <c r="N17" s="80">
        <v>6.9289601367723804E-3</v>
      </c>
      <c r="O17" s="81" t="s">
        <v>496</v>
      </c>
      <c r="P17" s="79" t="s">
        <v>496</v>
      </c>
      <c r="Q17" s="79" t="s">
        <v>496</v>
      </c>
      <c r="R17" s="79" t="s">
        <v>496</v>
      </c>
      <c r="S17" s="79" t="s">
        <v>496</v>
      </c>
      <c r="T17" s="79" t="s">
        <v>496</v>
      </c>
      <c r="U17" s="80" t="s">
        <v>496</v>
      </c>
    </row>
  </sheetData>
  <mergeCells count="3">
    <mergeCell ref="H2:N2"/>
    <mergeCell ref="O2:U2"/>
    <mergeCell ref="A1:AA1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Supplementary Table 4.1</vt:lpstr>
      <vt:lpstr>Supplementary Table 4.2</vt:lpstr>
      <vt:lpstr>Supplementary Table 4.3</vt:lpstr>
      <vt:lpstr>Supplementary Table 4.4</vt:lpstr>
      <vt:lpstr>Supplementary Table 4.5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Antonia Cristi</dc:creator>
  <cp:lastModifiedBy>Antonia Cristi</cp:lastModifiedBy>
  <dcterms:created xsi:type="dcterms:W3CDTF">2022-10-09T22:17:22Z</dcterms:created>
  <dcterms:modified xsi:type="dcterms:W3CDTF">2023-03-22T01:35:25Z</dcterms:modified>
</cp:coreProperties>
</file>